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720" windowWidth="15360" windowHeight="7188" tabRatio="851"/>
  </bookViews>
  <sheets>
    <sheet name="1. General Inputs" sheetId="1" r:id="rId1"/>
    <sheet name="2. Protocols" sheetId="2" r:id="rId2"/>
    <sheet name="3. ARV Substitutions" sheetId="14" r:id="rId3"/>
    <sheet name="4. Formulations" sheetId="4" r:id="rId4"/>
    <sheet name="5. Form Breakdown" sheetId="18" r:id="rId5"/>
    <sheet name="5a. Dosing" sheetId="15" r:id="rId6"/>
    <sheet name="6. Patients" sheetId="3" r:id="rId7"/>
    <sheet name="7. Consumption" sheetId="5" r:id="rId8"/>
    <sheet name="8. SOH &amp; Pipeline" sheetId="7" r:id="rId9"/>
    <sheet name="9. Ordering" sheetId="9" r:id="rId10"/>
    <sheet name="10. Cost" sheetId="16" r:id="rId11"/>
  </sheets>
  <definedNames>
    <definedName name="ARVList">'6. Patients'!$C$114:$C$134</definedName>
    <definedName name="ARVs" localSheetId="4">'5. Form Breakdown'!$E$11:$E$22</definedName>
    <definedName name="ARVs">'5a. Dosing'!$F$11:$F$22</definedName>
    <definedName name="FormPack">'5. Form Breakdown'!$B$11:$I$125</definedName>
  </definedNames>
  <calcPr calcId="145621"/>
</workbook>
</file>

<file path=xl/calcChain.xml><?xml version="1.0" encoding="utf-8"?>
<calcChain xmlns="http://schemas.openxmlformats.org/spreadsheetml/2006/main">
  <c r="J11" i="18" l="1"/>
  <c r="Y15" i="2"/>
  <c r="Z11" i="2"/>
  <c r="AT7" i="18"/>
  <c r="Z12" i="2"/>
  <c r="AU7" i="18"/>
  <c r="Z13" i="2"/>
  <c r="AV7" i="18"/>
  <c r="Z14" i="2"/>
  <c r="AW7" i="18"/>
  <c r="AX4" i="18"/>
  <c r="AT4" i="18"/>
  <c r="AT50" i="18"/>
  <c r="AU4" i="18"/>
  <c r="AU50" i="18"/>
  <c r="AV4" i="18"/>
  <c r="AV50" i="18"/>
  <c r="AW4" i="18"/>
  <c r="AW50" i="18"/>
  <c r="BD50" i="18" s="1"/>
  <c r="AX50" i="18"/>
  <c r="Q50" i="18" s="1"/>
  <c r="R50" i="18" s="1"/>
  <c r="S50" i="18" s="1"/>
  <c r="T50" i="18" s="1"/>
  <c r="AT51" i="18"/>
  <c r="BA51" i="18" s="1"/>
  <c r="AU51" i="18"/>
  <c r="BB51" i="18" s="1"/>
  <c r="AV51" i="18"/>
  <c r="AW51" i="18"/>
  <c r="AX51" i="18"/>
  <c r="AZ51" i="18" s="1"/>
  <c r="Q51" i="18"/>
  <c r="R51" i="18" s="1"/>
  <c r="B115" i="9"/>
  <c r="AA48" i="18"/>
  <c r="Z48" i="18"/>
  <c r="AJ48" i="18"/>
  <c r="AA52" i="18"/>
  <c r="Z52" i="18"/>
  <c r="AJ52" i="18"/>
  <c r="AA53" i="18"/>
  <c r="Z53" i="18"/>
  <c r="AJ53" i="18"/>
  <c r="AA54" i="18"/>
  <c r="Z54" i="18"/>
  <c r="AJ54" i="18"/>
  <c r="AA55" i="18"/>
  <c r="Z55" i="18"/>
  <c r="AJ55" i="18"/>
  <c r="AA56" i="18"/>
  <c r="Z56" i="18"/>
  <c r="AJ56" i="18"/>
  <c r="AA57" i="18"/>
  <c r="Z57" i="18"/>
  <c r="AJ57" i="18"/>
  <c r="AA58" i="18"/>
  <c r="Z58" i="18"/>
  <c r="AJ58" i="18"/>
  <c r="AA59" i="18"/>
  <c r="Z59" i="18"/>
  <c r="AJ59" i="18"/>
  <c r="AA60" i="18"/>
  <c r="Z60" i="18"/>
  <c r="AJ60" i="18"/>
  <c r="AA61" i="18"/>
  <c r="Z61" i="18"/>
  <c r="AJ61" i="18"/>
  <c r="AA62" i="18"/>
  <c r="Z62" i="18"/>
  <c r="AJ62" i="18"/>
  <c r="AA63" i="18"/>
  <c r="Z63" i="18"/>
  <c r="AJ63" i="18"/>
  <c r="AA64" i="18"/>
  <c r="Z64" i="18"/>
  <c r="AJ64" i="18"/>
  <c r="AA65" i="18"/>
  <c r="Z65" i="18"/>
  <c r="AJ65" i="18"/>
  <c r="AA66" i="18"/>
  <c r="Z66" i="18"/>
  <c r="AJ66" i="18"/>
  <c r="AA67" i="18"/>
  <c r="Z67" i="18"/>
  <c r="AJ67" i="18"/>
  <c r="AA68" i="18"/>
  <c r="Z68" i="18"/>
  <c r="AJ68" i="18"/>
  <c r="AA69" i="18"/>
  <c r="Z69" i="18"/>
  <c r="AJ69" i="18"/>
  <c r="AA70" i="18"/>
  <c r="Z70" i="18"/>
  <c r="AJ70" i="18"/>
  <c r="AA71" i="18"/>
  <c r="Z71" i="18"/>
  <c r="AJ71" i="18"/>
  <c r="AA72" i="18"/>
  <c r="Z72" i="18"/>
  <c r="AJ72" i="18"/>
  <c r="AA73" i="18"/>
  <c r="Z73" i="18"/>
  <c r="AJ73" i="18"/>
  <c r="AA74" i="18"/>
  <c r="Z74" i="18"/>
  <c r="AJ74" i="18"/>
  <c r="AA75" i="18"/>
  <c r="Z75" i="18"/>
  <c r="AJ75" i="18"/>
  <c r="AA76" i="18"/>
  <c r="Z76" i="18"/>
  <c r="AJ76" i="18"/>
  <c r="AA77" i="18"/>
  <c r="Z77" i="18"/>
  <c r="AJ77" i="18"/>
  <c r="AA78" i="18"/>
  <c r="Z78" i="18"/>
  <c r="AJ78" i="18"/>
  <c r="AA79" i="18"/>
  <c r="Z79" i="18"/>
  <c r="AJ79" i="18"/>
  <c r="AA80" i="18"/>
  <c r="Z80" i="18"/>
  <c r="AJ80" i="18"/>
  <c r="AA81" i="18"/>
  <c r="Z81" i="18"/>
  <c r="AJ81" i="18"/>
  <c r="AA82" i="18"/>
  <c r="Z82" i="18"/>
  <c r="AJ82" i="18"/>
  <c r="Z83" i="18"/>
  <c r="AJ83" i="18"/>
  <c r="Z84" i="18"/>
  <c r="AJ84" i="18"/>
  <c r="Z85" i="18"/>
  <c r="AJ85" i="18"/>
  <c r="AA86" i="18"/>
  <c r="AB86" i="18"/>
  <c r="AC86" i="18"/>
  <c r="AD86" i="18"/>
  <c r="Z86" i="18"/>
  <c r="AJ86" i="18"/>
  <c r="AA87" i="18"/>
  <c r="Z87" i="18"/>
  <c r="AJ87" i="18"/>
  <c r="AA88" i="18"/>
  <c r="Z88" i="18"/>
  <c r="AJ88" i="18"/>
  <c r="AA89" i="18"/>
  <c r="Z89" i="18"/>
  <c r="AJ89" i="18"/>
  <c r="AA90" i="18"/>
  <c r="Z90" i="18"/>
  <c r="AJ90" i="18"/>
  <c r="AA91" i="18"/>
  <c r="Z91" i="18"/>
  <c r="AJ91" i="18"/>
  <c r="AA92" i="18"/>
  <c r="Z92" i="18"/>
  <c r="AJ92" i="18"/>
  <c r="AA93" i="18"/>
  <c r="Z93" i="18"/>
  <c r="AJ93" i="18"/>
  <c r="AA94" i="18"/>
  <c r="Z94" i="18"/>
  <c r="AJ94" i="18"/>
  <c r="AA95" i="18"/>
  <c r="Z95" i="18"/>
  <c r="AJ95" i="18"/>
  <c r="AA96" i="18"/>
  <c r="Z96" i="18"/>
  <c r="AJ96" i="18"/>
  <c r="AA97" i="18"/>
  <c r="Z97" i="18"/>
  <c r="AJ97" i="18"/>
  <c r="AC99" i="18"/>
  <c r="Z99" i="18"/>
  <c r="AJ99" i="18"/>
  <c r="AJ100" i="18"/>
  <c r="AJ101" i="18"/>
  <c r="AC102" i="18"/>
  <c r="Z102" i="18"/>
  <c r="AJ102" i="18"/>
  <c r="AJ103" i="18"/>
  <c r="AJ104" i="18"/>
  <c r="AJ105" i="18"/>
  <c r="AJ106" i="18"/>
  <c r="AA107" i="18"/>
  <c r="Z107" i="18"/>
  <c r="AJ107" i="18"/>
  <c r="AA108" i="18"/>
  <c r="Z108" i="18"/>
  <c r="AJ108" i="18"/>
  <c r="AA109" i="18"/>
  <c r="Z109" i="18"/>
  <c r="AJ109" i="18"/>
  <c r="AA110" i="18"/>
  <c r="Z110" i="18"/>
  <c r="AJ110" i="18"/>
  <c r="Z111" i="18"/>
  <c r="AJ111" i="18"/>
  <c r="AC112" i="18"/>
  <c r="Z112" i="18"/>
  <c r="AJ112" i="18"/>
  <c r="AA113" i="18"/>
  <c r="Z113" i="18"/>
  <c r="AJ113" i="18"/>
  <c r="AA114" i="18"/>
  <c r="Z114" i="18"/>
  <c r="AJ114" i="18"/>
  <c r="AA115" i="18"/>
  <c r="Z115" i="18"/>
  <c r="AJ115" i="18"/>
  <c r="AA116" i="18"/>
  <c r="Z116" i="18"/>
  <c r="AJ116" i="18"/>
  <c r="AA117" i="18"/>
  <c r="Z117" i="18"/>
  <c r="AJ117" i="18"/>
  <c r="AA118" i="18"/>
  <c r="Z118" i="18"/>
  <c r="AJ118" i="18"/>
  <c r="AJ120" i="18"/>
  <c r="AJ121" i="18"/>
  <c r="AC122" i="18"/>
  <c r="Z122" i="18"/>
  <c r="AJ122" i="18"/>
  <c r="AJ123" i="18"/>
  <c r="AJ124" i="18"/>
  <c r="AA125" i="18"/>
  <c r="AC125" i="18"/>
  <c r="AB125" i="18"/>
  <c r="AD125" i="18"/>
  <c r="Z125" i="18"/>
  <c r="AJ125" i="18"/>
  <c r="AA126" i="18"/>
  <c r="Z126" i="18"/>
  <c r="AJ126" i="18"/>
  <c r="AA127" i="18"/>
  <c r="Z127" i="18"/>
  <c r="AJ127" i="18"/>
  <c r="AA128" i="18"/>
  <c r="Z128" i="18"/>
  <c r="AJ128" i="18"/>
  <c r="AA129" i="18"/>
  <c r="Z129" i="18"/>
  <c r="AJ129" i="18"/>
  <c r="AA130" i="18"/>
  <c r="Z130" i="18"/>
  <c r="AJ130" i="18"/>
  <c r="Z131" i="18"/>
  <c r="AJ131" i="18"/>
  <c r="Z132" i="18"/>
  <c r="AJ132" i="18"/>
  <c r="Z133" i="18"/>
  <c r="AJ133" i="18"/>
  <c r="Z134" i="18"/>
  <c r="AJ134" i="18"/>
  <c r="Z135" i="18"/>
  <c r="AJ135" i="18"/>
  <c r="Z136" i="18"/>
  <c r="AJ136" i="18"/>
  <c r="Z137" i="18"/>
  <c r="AJ137" i="18"/>
  <c r="Z138" i="18"/>
  <c r="AJ138" i="18"/>
  <c r="AA51" i="18"/>
  <c r="Z51" i="18"/>
  <c r="AJ51" i="18"/>
  <c r="AC30" i="18"/>
  <c r="Z30" i="18"/>
  <c r="AJ30" i="18"/>
  <c r="AC36" i="18"/>
  <c r="Z36" i="18"/>
  <c r="AJ36" i="18"/>
  <c r="AC22" i="18"/>
  <c r="Z22" i="18"/>
  <c r="AJ22" i="18"/>
  <c r="AC15" i="18"/>
  <c r="Z15" i="18"/>
  <c r="AJ15" i="18"/>
  <c r="AI11" i="18"/>
  <c r="AI12" i="18"/>
  <c r="C10" i="5"/>
  <c r="C10" i="9"/>
  <c r="C115" i="9"/>
  <c r="B116" i="9"/>
  <c r="AI13" i="18"/>
  <c r="C11" i="5"/>
  <c r="C11" i="9"/>
  <c r="C116" i="9"/>
  <c r="B117" i="9"/>
  <c r="AI14" i="18"/>
  <c r="C12" i="5"/>
  <c r="C12" i="9"/>
  <c r="C117" i="9"/>
  <c r="B118" i="9"/>
  <c r="AI15" i="18"/>
  <c r="AI16" i="18"/>
  <c r="C13" i="5"/>
  <c r="C13" i="9"/>
  <c r="C118" i="9"/>
  <c r="B119" i="9"/>
  <c r="C14" i="5"/>
  <c r="C14" i="9"/>
  <c r="C119" i="9"/>
  <c r="B120" i="9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97" i="18"/>
  <c r="AI99" i="18"/>
  <c r="AI100" i="18"/>
  <c r="AI101" i="18"/>
  <c r="AI102" i="18"/>
  <c r="AI103" i="18"/>
  <c r="AI104" i="18"/>
  <c r="AI105" i="18"/>
  <c r="AI106" i="18"/>
  <c r="AI107" i="18"/>
  <c r="AI108" i="18"/>
  <c r="AI109" i="18"/>
  <c r="AI110" i="18"/>
  <c r="AI111" i="18"/>
  <c r="AI112" i="18"/>
  <c r="AI113" i="18"/>
  <c r="AI114" i="18"/>
  <c r="AI115" i="18"/>
  <c r="AI116" i="18"/>
  <c r="AI117" i="18"/>
  <c r="AI118" i="18"/>
  <c r="AI120" i="18"/>
  <c r="AI121" i="18"/>
  <c r="AI122" i="18"/>
  <c r="AI123" i="18"/>
  <c r="AI124" i="18"/>
  <c r="AI125" i="18"/>
  <c r="AI126" i="18"/>
  <c r="AI127" i="18"/>
  <c r="AI128" i="18"/>
  <c r="AI129" i="18"/>
  <c r="AI130" i="18"/>
  <c r="AI131" i="18"/>
  <c r="AI132" i="18"/>
  <c r="AI133" i="18"/>
  <c r="AI134" i="18"/>
  <c r="AI135" i="18"/>
  <c r="AI136" i="18"/>
  <c r="AI137" i="18"/>
  <c r="AI138" i="18"/>
  <c r="C15" i="5"/>
  <c r="C15" i="9"/>
  <c r="C120" i="9"/>
  <c r="B121" i="9"/>
  <c r="C16" i="5"/>
  <c r="C16" i="9"/>
  <c r="C121" i="9"/>
  <c r="B122" i="9"/>
  <c r="C17" i="5"/>
  <c r="C17" i="9"/>
  <c r="C122" i="9"/>
  <c r="B123" i="9"/>
  <c r="C18" i="5"/>
  <c r="C18" i="9"/>
  <c r="C123" i="9"/>
  <c r="B124" i="9"/>
  <c r="C19" i="5"/>
  <c r="C19" i="9"/>
  <c r="C124" i="9"/>
  <c r="B125" i="9"/>
  <c r="C20" i="5"/>
  <c r="C20" i="9"/>
  <c r="C125" i="9"/>
  <c r="B126" i="9"/>
  <c r="C21" i="5"/>
  <c r="C21" i="9"/>
  <c r="C126" i="9"/>
  <c r="B127" i="9"/>
  <c r="C22" i="5"/>
  <c r="C22" i="9"/>
  <c r="C127" i="9"/>
  <c r="B128" i="9"/>
  <c r="C23" i="5"/>
  <c r="C23" i="9"/>
  <c r="C128" i="9"/>
  <c r="B129" i="9"/>
  <c r="C24" i="5"/>
  <c r="C24" i="9"/>
  <c r="C129" i="9"/>
  <c r="B130" i="9"/>
  <c r="C25" i="5"/>
  <c r="C25" i="9"/>
  <c r="C130" i="9"/>
  <c r="B131" i="9"/>
  <c r="C26" i="5"/>
  <c r="C26" i="9"/>
  <c r="C131" i="9"/>
  <c r="B132" i="9"/>
  <c r="C27" i="5"/>
  <c r="C27" i="9"/>
  <c r="C132" i="9"/>
  <c r="B133" i="9"/>
  <c r="C28" i="5"/>
  <c r="C28" i="9"/>
  <c r="C133" i="9"/>
  <c r="B134" i="9"/>
  <c r="C29" i="5"/>
  <c r="C29" i="9"/>
  <c r="C134" i="9"/>
  <c r="B135" i="9"/>
  <c r="C30" i="5"/>
  <c r="C30" i="9"/>
  <c r="C135" i="9"/>
  <c r="B136" i="9"/>
  <c r="C31" i="5"/>
  <c r="C31" i="9"/>
  <c r="C136" i="9"/>
  <c r="B137" i="9"/>
  <c r="C32" i="5"/>
  <c r="C32" i="9"/>
  <c r="C137" i="9"/>
  <c r="B138" i="9"/>
  <c r="C33" i="5"/>
  <c r="C33" i="9"/>
  <c r="C138" i="9"/>
  <c r="B139" i="9"/>
  <c r="C34" i="5"/>
  <c r="C34" i="9"/>
  <c r="C139" i="9"/>
  <c r="B140" i="9"/>
  <c r="C35" i="5"/>
  <c r="C35" i="9"/>
  <c r="C140" i="9"/>
  <c r="B141" i="9"/>
  <c r="C36" i="5"/>
  <c r="C36" i="9"/>
  <c r="C141" i="9"/>
  <c r="B142" i="9"/>
  <c r="C37" i="5"/>
  <c r="C37" i="9"/>
  <c r="C142" i="9"/>
  <c r="B143" i="9"/>
  <c r="C38" i="5"/>
  <c r="C38" i="9"/>
  <c r="C143" i="9"/>
  <c r="B144" i="9"/>
  <c r="C39" i="5"/>
  <c r="C39" i="9"/>
  <c r="C144" i="9"/>
  <c r="B145" i="9"/>
  <c r="C40" i="5"/>
  <c r="C40" i="9"/>
  <c r="C145" i="9"/>
  <c r="B146" i="9"/>
  <c r="C41" i="5"/>
  <c r="C41" i="9"/>
  <c r="C146" i="9"/>
  <c r="B147" i="9"/>
  <c r="C42" i="5"/>
  <c r="C42" i="9"/>
  <c r="C147" i="9"/>
  <c r="B148" i="9"/>
  <c r="C43" i="5"/>
  <c r="C43" i="9"/>
  <c r="C148" i="9"/>
  <c r="B149" i="9"/>
  <c r="C44" i="5"/>
  <c r="C44" i="9"/>
  <c r="C149" i="9"/>
  <c r="B150" i="9"/>
  <c r="C45" i="5"/>
  <c r="C45" i="9"/>
  <c r="C150" i="9"/>
  <c r="B151" i="9"/>
  <c r="C46" i="5"/>
  <c r="C46" i="9"/>
  <c r="C151" i="9"/>
  <c r="B152" i="9"/>
  <c r="C47" i="5"/>
  <c r="C47" i="9"/>
  <c r="C152" i="9"/>
  <c r="B153" i="9"/>
  <c r="C48" i="5"/>
  <c r="C48" i="9"/>
  <c r="C153" i="9"/>
  <c r="B154" i="9"/>
  <c r="C49" i="5"/>
  <c r="C49" i="9"/>
  <c r="C154" i="9"/>
  <c r="B155" i="9"/>
  <c r="C50" i="5"/>
  <c r="C50" i="9"/>
  <c r="C155" i="9"/>
  <c r="B156" i="9"/>
  <c r="C51" i="5"/>
  <c r="C51" i="9"/>
  <c r="C156" i="9"/>
  <c r="B157" i="9"/>
  <c r="C52" i="5"/>
  <c r="C52" i="9"/>
  <c r="C157" i="9"/>
  <c r="B158" i="9"/>
  <c r="C53" i="5"/>
  <c r="C53" i="9"/>
  <c r="C158" i="9"/>
  <c r="B159" i="9"/>
  <c r="C54" i="5"/>
  <c r="C54" i="9"/>
  <c r="C159" i="9"/>
  <c r="B160" i="9"/>
  <c r="C55" i="5"/>
  <c r="C55" i="9"/>
  <c r="C160" i="9"/>
  <c r="B161" i="9"/>
  <c r="C56" i="5"/>
  <c r="C56" i="9"/>
  <c r="C161" i="9"/>
  <c r="B162" i="9"/>
  <c r="C57" i="5"/>
  <c r="C57" i="9"/>
  <c r="C162" i="9"/>
  <c r="B163" i="9"/>
  <c r="C58" i="5"/>
  <c r="C58" i="9"/>
  <c r="C163" i="9"/>
  <c r="B164" i="9"/>
  <c r="C59" i="5"/>
  <c r="C59" i="9"/>
  <c r="C164" i="9"/>
  <c r="B165" i="9"/>
  <c r="C60" i="5"/>
  <c r="C60" i="9"/>
  <c r="C165" i="9"/>
  <c r="B166" i="9"/>
  <c r="C61" i="5"/>
  <c r="C61" i="9"/>
  <c r="C166" i="9"/>
  <c r="B167" i="9"/>
  <c r="C62" i="5"/>
  <c r="C62" i="9"/>
  <c r="C167" i="9"/>
  <c r="B168" i="9"/>
  <c r="C63" i="5"/>
  <c r="C63" i="9"/>
  <c r="C168" i="9"/>
  <c r="B169" i="9"/>
  <c r="C64" i="5"/>
  <c r="C64" i="9"/>
  <c r="C169" i="9"/>
  <c r="B170" i="9"/>
  <c r="C65" i="5"/>
  <c r="C65" i="9"/>
  <c r="C170" i="9"/>
  <c r="B171" i="9"/>
  <c r="C66" i="5"/>
  <c r="C66" i="9"/>
  <c r="C171" i="9"/>
  <c r="C9" i="5"/>
  <c r="C9" i="9"/>
  <c r="C114" i="9"/>
  <c r="B114" i="9"/>
  <c r="L23" i="1"/>
  <c r="DM11" i="3"/>
  <c r="DM12" i="3"/>
  <c r="OJ12" i="3" s="1"/>
  <c r="DM13" i="3"/>
  <c r="TV13" i="3" s="1"/>
  <c r="DM14" i="3"/>
  <c r="TT14" i="3" s="1"/>
  <c r="DM15" i="3"/>
  <c r="DM16" i="3"/>
  <c r="TT16" i="3" s="1"/>
  <c r="DM17" i="3"/>
  <c r="DM18" i="3"/>
  <c r="NW18" i="3" s="1"/>
  <c r="DM19" i="3"/>
  <c r="DM20" i="3"/>
  <c r="DM21" i="3"/>
  <c r="DM22" i="3"/>
  <c r="DM23" i="3"/>
  <c r="DM24" i="3"/>
  <c r="DM25" i="3"/>
  <c r="DM26" i="3"/>
  <c r="DM27" i="3"/>
  <c r="DM28" i="3"/>
  <c r="DM29" i="3"/>
  <c r="DM30" i="3"/>
  <c r="DM31" i="3"/>
  <c r="DM32" i="3"/>
  <c r="DM33" i="3"/>
  <c r="DM34" i="3"/>
  <c r="DM35" i="3"/>
  <c r="DM36" i="3"/>
  <c r="DM37" i="3"/>
  <c r="DM38" i="3"/>
  <c r="DM39" i="3"/>
  <c r="DL11" i="3"/>
  <c r="LN11" i="3" s="1"/>
  <c r="DL12" i="3"/>
  <c r="FY12" i="3" s="1"/>
  <c r="DL13" i="3"/>
  <c r="RA13" i="3" s="1"/>
  <c r="DL14" i="3"/>
  <c r="DL15" i="3"/>
  <c r="QW15" i="3" s="1"/>
  <c r="DL16" i="3"/>
  <c r="LF16" i="3" s="1"/>
  <c r="DL17" i="3"/>
  <c r="LN17" i="3" s="1"/>
  <c r="DL18" i="3"/>
  <c r="DL19" i="3"/>
  <c r="LO19" i="3" s="1"/>
  <c r="DL20" i="3"/>
  <c r="DL21" i="3"/>
  <c r="DL22" i="3"/>
  <c r="DL23" i="3"/>
  <c r="DL24" i="3"/>
  <c r="DL25" i="3"/>
  <c r="DL26" i="3"/>
  <c r="DL27" i="3"/>
  <c r="DL28" i="3"/>
  <c r="DL29" i="3"/>
  <c r="DL30" i="3"/>
  <c r="DL31" i="3"/>
  <c r="DL32" i="3"/>
  <c r="DL33" i="3"/>
  <c r="DL34" i="3"/>
  <c r="DL35" i="3"/>
  <c r="DL36" i="3"/>
  <c r="DL37" i="3"/>
  <c r="DL38" i="3"/>
  <c r="DL39" i="3"/>
  <c r="RA39" i="3" s="1"/>
  <c r="C11" i="3"/>
  <c r="C117" i="5" s="1"/>
  <c r="H117" i="5" s="1"/>
  <c r="C12" i="3"/>
  <c r="C118" i="3" s="1"/>
  <c r="C13" i="3"/>
  <c r="C14" i="3"/>
  <c r="C120" i="5" s="1"/>
  <c r="H120" i="5" s="1"/>
  <c r="C15" i="3"/>
  <c r="C16" i="3"/>
  <c r="J41" i="14" s="1"/>
  <c r="AW41" i="14" s="1"/>
  <c r="CI41" i="14" s="1"/>
  <c r="C17" i="3"/>
  <c r="C18" i="3"/>
  <c r="C124" i="3" s="1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DL79" i="3"/>
  <c r="DM79" i="3"/>
  <c r="DL80" i="3"/>
  <c r="DM80" i="3"/>
  <c r="DL81" i="3"/>
  <c r="DM81" i="3"/>
  <c r="DL82" i="3"/>
  <c r="DM82" i="3"/>
  <c r="DL83" i="3"/>
  <c r="DM83" i="3"/>
  <c r="DL84" i="3"/>
  <c r="DM84" i="3"/>
  <c r="DL85" i="3"/>
  <c r="DM85" i="3"/>
  <c r="DL86" i="3"/>
  <c r="DM86" i="3"/>
  <c r="DL87" i="3"/>
  <c r="DM87" i="3"/>
  <c r="DL88" i="3"/>
  <c r="DM88" i="3"/>
  <c r="DL89" i="3"/>
  <c r="DM89" i="3"/>
  <c r="DL90" i="3"/>
  <c r="DM90" i="3"/>
  <c r="DL91" i="3"/>
  <c r="DM91" i="3"/>
  <c r="DL92" i="3"/>
  <c r="DM92" i="3"/>
  <c r="DL93" i="3"/>
  <c r="DM93" i="3"/>
  <c r="DL94" i="3"/>
  <c r="DM94" i="3"/>
  <c r="DL95" i="3"/>
  <c r="DM95" i="3"/>
  <c r="DL96" i="3"/>
  <c r="DM96" i="3"/>
  <c r="DL97" i="3"/>
  <c r="DM97" i="3"/>
  <c r="DL98" i="3"/>
  <c r="DM98" i="3"/>
  <c r="DL99" i="3"/>
  <c r="DM99" i="3"/>
  <c r="DL100" i="3"/>
  <c r="DM100" i="3"/>
  <c r="DL101" i="3"/>
  <c r="DM101" i="3"/>
  <c r="DL102" i="3"/>
  <c r="DM102" i="3"/>
  <c r="DL103" i="3"/>
  <c r="DM103" i="3"/>
  <c r="DL104" i="3"/>
  <c r="DM104" i="3"/>
  <c r="DL105" i="3"/>
  <c r="DM105" i="3"/>
  <c r="DL106" i="3"/>
  <c r="FZ106" i="3" s="1"/>
  <c r="DM106" i="3"/>
  <c r="DL107" i="3"/>
  <c r="LN107" i="3" s="1"/>
  <c r="DM107" i="3"/>
  <c r="DL45" i="3"/>
  <c r="DM45" i="3"/>
  <c r="DL46" i="3"/>
  <c r="LC46" i="3" s="1"/>
  <c r="DM46" i="3"/>
  <c r="DL47" i="3"/>
  <c r="DM47" i="3"/>
  <c r="TZ47" i="3" s="1"/>
  <c r="DL48" i="3"/>
  <c r="LN48" i="3" s="1"/>
  <c r="DM48" i="3"/>
  <c r="DL49" i="3"/>
  <c r="DM49" i="3"/>
  <c r="TT49" i="3" s="1"/>
  <c r="DL50" i="3"/>
  <c r="DM50" i="3"/>
  <c r="DL51" i="3"/>
  <c r="DM51" i="3"/>
  <c r="DL52" i="3"/>
  <c r="DM52" i="3"/>
  <c r="DL53" i="3"/>
  <c r="DM53" i="3"/>
  <c r="TO53" i="3" s="1"/>
  <c r="DL54" i="3"/>
  <c r="LD54" i="3" s="1"/>
  <c r="DM54" i="3"/>
  <c r="DL55" i="3"/>
  <c r="DM55" i="3"/>
  <c r="DL56" i="3"/>
  <c r="DM56" i="3"/>
  <c r="DL57" i="3"/>
  <c r="DM57" i="3"/>
  <c r="DL58" i="3"/>
  <c r="DM58" i="3"/>
  <c r="DL59" i="3"/>
  <c r="DM59" i="3"/>
  <c r="DL60" i="3"/>
  <c r="DM60" i="3"/>
  <c r="DL61" i="3"/>
  <c r="DM61" i="3"/>
  <c r="DL62" i="3"/>
  <c r="DM62" i="3"/>
  <c r="DL63" i="3"/>
  <c r="DM63" i="3"/>
  <c r="DL64" i="3"/>
  <c r="DM64" i="3"/>
  <c r="DL65" i="3"/>
  <c r="DM65" i="3"/>
  <c r="DL66" i="3"/>
  <c r="DM66" i="3"/>
  <c r="DL67" i="3"/>
  <c r="DM67" i="3"/>
  <c r="DL68" i="3"/>
  <c r="DM68" i="3"/>
  <c r="DL69" i="3"/>
  <c r="DM69" i="3"/>
  <c r="DL70" i="3"/>
  <c r="DM70" i="3"/>
  <c r="DL71" i="3"/>
  <c r="DM71" i="3"/>
  <c r="DL72" i="3"/>
  <c r="LC72" i="3" s="1"/>
  <c r="DM72" i="3"/>
  <c r="DL73" i="3"/>
  <c r="LN73" i="3" s="1"/>
  <c r="DM73" i="3"/>
  <c r="AW126" i="18"/>
  <c r="AV126" i="18"/>
  <c r="AU126" i="18"/>
  <c r="AT126" i="18"/>
  <c r="Z10" i="2"/>
  <c r="AS7" i="18"/>
  <c r="AS126" i="18"/>
  <c r="Z9" i="2"/>
  <c r="AR7" i="18"/>
  <c r="AR126" i="18"/>
  <c r="AR123" i="18"/>
  <c r="AY123" i="18" s="1"/>
  <c r="AW108" i="18"/>
  <c r="AV108" i="18"/>
  <c r="AU108" i="18"/>
  <c r="AT108" i="18"/>
  <c r="AS108" i="18"/>
  <c r="AR108" i="18"/>
  <c r="AX108" i="18"/>
  <c r="AR105" i="18"/>
  <c r="AR54" i="18"/>
  <c r="AS54" i="18"/>
  <c r="AT54" i="18"/>
  <c r="AU54" i="18"/>
  <c r="AV54" i="18"/>
  <c r="AW54" i="18"/>
  <c r="AR55" i="18"/>
  <c r="AS55" i="18"/>
  <c r="AT55" i="18"/>
  <c r="AU55" i="18"/>
  <c r="AV55" i="18"/>
  <c r="AW55" i="18"/>
  <c r="AR56" i="18"/>
  <c r="AS56" i="18"/>
  <c r="AT56" i="18"/>
  <c r="AU56" i="18"/>
  <c r="AV56" i="18"/>
  <c r="AW56" i="18"/>
  <c r="AR57" i="18"/>
  <c r="AS57" i="18"/>
  <c r="AT57" i="18"/>
  <c r="AU57" i="18"/>
  <c r="AV57" i="18"/>
  <c r="AW57" i="18"/>
  <c r="AX57" i="18"/>
  <c r="AR58" i="18"/>
  <c r="AS58" i="18"/>
  <c r="AT58" i="18"/>
  <c r="AU58" i="18"/>
  <c r="AV58" i="18"/>
  <c r="AW58" i="18"/>
  <c r="AR59" i="18"/>
  <c r="AS59" i="18"/>
  <c r="AT59" i="18"/>
  <c r="AU59" i="18"/>
  <c r="AV59" i="18"/>
  <c r="AW59" i="18"/>
  <c r="AR60" i="18"/>
  <c r="AS60" i="18"/>
  <c r="AT60" i="18"/>
  <c r="AU60" i="18"/>
  <c r="AV60" i="18"/>
  <c r="AW60" i="18"/>
  <c r="AR61" i="18"/>
  <c r="AS61" i="18"/>
  <c r="AT61" i="18"/>
  <c r="AU61" i="18"/>
  <c r="AV61" i="18"/>
  <c r="AW61" i="18"/>
  <c r="AX61" i="18"/>
  <c r="AR62" i="18"/>
  <c r="AS62" i="18"/>
  <c r="AT62" i="18"/>
  <c r="AU62" i="18"/>
  <c r="AV62" i="18"/>
  <c r="AW62" i="18"/>
  <c r="AR63" i="18"/>
  <c r="AS63" i="18"/>
  <c r="AT63" i="18"/>
  <c r="AU63" i="18"/>
  <c r="AV63" i="18"/>
  <c r="AW63" i="18"/>
  <c r="AR64" i="18"/>
  <c r="AS64" i="18"/>
  <c r="AT64" i="18"/>
  <c r="AU64" i="18"/>
  <c r="AV64" i="18"/>
  <c r="AW64" i="18"/>
  <c r="AR65" i="18"/>
  <c r="AS65" i="18"/>
  <c r="AT65" i="18"/>
  <c r="AU65" i="18"/>
  <c r="AV65" i="18"/>
  <c r="AW65" i="18"/>
  <c r="AX65" i="18"/>
  <c r="AR66" i="18"/>
  <c r="AS66" i="18"/>
  <c r="AT66" i="18"/>
  <c r="AU66" i="18"/>
  <c r="AV66" i="18"/>
  <c r="AW66" i="18"/>
  <c r="AR67" i="18"/>
  <c r="AS67" i="18"/>
  <c r="AT67" i="18"/>
  <c r="AU67" i="18"/>
  <c r="AV67" i="18"/>
  <c r="AW67" i="18"/>
  <c r="AR68" i="18"/>
  <c r="AS68" i="18"/>
  <c r="AT68" i="18"/>
  <c r="AU68" i="18"/>
  <c r="AV68" i="18"/>
  <c r="AW68" i="18"/>
  <c r="AR69" i="18"/>
  <c r="AS69" i="18"/>
  <c r="AT69" i="18"/>
  <c r="AU69" i="18"/>
  <c r="AV69" i="18"/>
  <c r="AW69" i="18"/>
  <c r="AX69" i="18"/>
  <c r="AR70" i="18"/>
  <c r="AS70" i="18"/>
  <c r="AT70" i="18"/>
  <c r="AU70" i="18"/>
  <c r="AV70" i="18"/>
  <c r="AW70" i="18"/>
  <c r="AR71" i="18"/>
  <c r="AS71" i="18"/>
  <c r="AT71" i="18"/>
  <c r="AU71" i="18"/>
  <c r="AV71" i="18"/>
  <c r="AW71" i="18"/>
  <c r="AR72" i="18"/>
  <c r="AS72" i="18"/>
  <c r="AT72" i="18"/>
  <c r="AU72" i="18"/>
  <c r="AV72" i="18"/>
  <c r="AW72" i="18"/>
  <c r="AR73" i="18"/>
  <c r="AS73" i="18"/>
  <c r="AT73" i="18"/>
  <c r="AU73" i="18"/>
  <c r="AV73" i="18"/>
  <c r="AW73" i="18"/>
  <c r="AX73" i="18"/>
  <c r="AR74" i="18"/>
  <c r="AS74" i="18"/>
  <c r="AT74" i="18"/>
  <c r="AU74" i="18"/>
  <c r="AV74" i="18"/>
  <c r="AW74" i="18"/>
  <c r="AR75" i="18"/>
  <c r="AS75" i="18"/>
  <c r="AT75" i="18"/>
  <c r="AU75" i="18"/>
  <c r="AV75" i="18"/>
  <c r="AW75" i="18"/>
  <c r="AR76" i="18"/>
  <c r="AS76" i="18"/>
  <c r="AT76" i="18"/>
  <c r="AU76" i="18"/>
  <c r="AV76" i="18"/>
  <c r="AW76" i="18"/>
  <c r="AR77" i="18"/>
  <c r="AS77" i="18"/>
  <c r="AT77" i="18"/>
  <c r="AU77" i="18"/>
  <c r="AV77" i="18"/>
  <c r="AW77" i="18"/>
  <c r="AX77" i="18"/>
  <c r="AR78" i="18"/>
  <c r="AS78" i="18"/>
  <c r="AT78" i="18"/>
  <c r="AU78" i="18"/>
  <c r="AV78" i="18"/>
  <c r="AW78" i="18"/>
  <c r="AR79" i="18"/>
  <c r="AS79" i="18"/>
  <c r="AT79" i="18"/>
  <c r="AU79" i="18"/>
  <c r="AV79" i="18"/>
  <c r="AW79" i="18"/>
  <c r="AR80" i="18"/>
  <c r="AS80" i="18"/>
  <c r="AT80" i="18"/>
  <c r="AU80" i="18"/>
  <c r="AV80" i="18"/>
  <c r="AW80" i="18"/>
  <c r="AR81" i="18"/>
  <c r="AS81" i="18"/>
  <c r="AT81" i="18"/>
  <c r="AU81" i="18"/>
  <c r="AV81" i="18"/>
  <c r="AW81" i="18"/>
  <c r="AX81" i="18"/>
  <c r="AR82" i="18"/>
  <c r="AS82" i="18"/>
  <c r="AT82" i="18"/>
  <c r="AU82" i="18"/>
  <c r="AV82" i="18"/>
  <c r="AW82" i="18"/>
  <c r="AR83" i="18"/>
  <c r="AS83" i="18"/>
  <c r="AT83" i="18"/>
  <c r="AU83" i="18"/>
  <c r="AV83" i="18"/>
  <c r="AW83" i="18"/>
  <c r="AR84" i="18"/>
  <c r="AS84" i="18"/>
  <c r="AT84" i="18"/>
  <c r="AU84" i="18"/>
  <c r="AV84" i="18"/>
  <c r="AW84" i="18"/>
  <c r="AR85" i="18"/>
  <c r="AS85" i="18"/>
  <c r="AT85" i="18"/>
  <c r="AU85" i="18"/>
  <c r="AV85" i="18"/>
  <c r="AW85" i="18"/>
  <c r="AX85" i="18"/>
  <c r="AR86" i="18"/>
  <c r="AS86" i="18"/>
  <c r="AT86" i="18"/>
  <c r="AU86" i="18"/>
  <c r="AV86" i="18"/>
  <c r="AW86" i="18"/>
  <c r="AR87" i="18"/>
  <c r="AS87" i="18"/>
  <c r="AT87" i="18"/>
  <c r="AU87" i="18"/>
  <c r="AV87" i="18"/>
  <c r="AW87" i="18"/>
  <c r="AR88" i="18"/>
  <c r="AS88" i="18"/>
  <c r="AT88" i="18"/>
  <c r="AU88" i="18"/>
  <c r="AV88" i="18"/>
  <c r="AW88" i="18"/>
  <c r="AR89" i="18"/>
  <c r="AS89" i="18"/>
  <c r="AT89" i="18"/>
  <c r="AU89" i="18"/>
  <c r="AV89" i="18"/>
  <c r="AW89" i="18"/>
  <c r="AX89" i="18"/>
  <c r="AR90" i="18"/>
  <c r="AS90" i="18"/>
  <c r="AT90" i="18"/>
  <c r="AU90" i="18"/>
  <c r="AV90" i="18"/>
  <c r="AW90" i="18"/>
  <c r="AR91" i="18"/>
  <c r="AS91" i="18"/>
  <c r="AT91" i="18"/>
  <c r="AU91" i="18"/>
  <c r="AV91" i="18"/>
  <c r="AW91" i="18"/>
  <c r="AR92" i="18"/>
  <c r="AS92" i="18"/>
  <c r="AT92" i="18"/>
  <c r="AU92" i="18"/>
  <c r="AV92" i="18"/>
  <c r="AW92" i="18"/>
  <c r="AR93" i="18"/>
  <c r="AS93" i="18"/>
  <c r="AT93" i="18"/>
  <c r="AU93" i="18"/>
  <c r="AV93" i="18"/>
  <c r="AW93" i="18"/>
  <c r="AX93" i="18"/>
  <c r="AR94" i="18"/>
  <c r="AS94" i="18"/>
  <c r="AT94" i="18"/>
  <c r="AU94" i="18"/>
  <c r="AV94" i="18"/>
  <c r="AW94" i="18"/>
  <c r="AR95" i="18"/>
  <c r="AS95" i="18"/>
  <c r="AT95" i="18"/>
  <c r="AU95" i="18"/>
  <c r="AV95" i="18"/>
  <c r="AW95" i="18"/>
  <c r="AR96" i="18"/>
  <c r="AS96" i="18"/>
  <c r="AT96" i="18"/>
  <c r="AU96" i="18"/>
  <c r="AV96" i="18"/>
  <c r="AW96" i="18"/>
  <c r="AR97" i="18"/>
  <c r="AS97" i="18"/>
  <c r="AT97" i="18"/>
  <c r="AU97" i="18"/>
  <c r="AV97" i="18"/>
  <c r="AW97" i="18"/>
  <c r="AX97" i="18"/>
  <c r="AX96" i="18"/>
  <c r="AX91" i="18"/>
  <c r="AX82" i="18"/>
  <c r="AX78" i="18"/>
  <c r="AX76" i="18"/>
  <c r="AX71" i="18"/>
  <c r="AX62" i="18"/>
  <c r="AX60" i="18"/>
  <c r="AX55" i="18"/>
  <c r="AX94" i="18"/>
  <c r="AX92" i="18"/>
  <c r="AX87" i="18"/>
  <c r="AX74" i="18"/>
  <c r="AX72" i="18"/>
  <c r="AX67" i="18"/>
  <c r="AX58" i="18"/>
  <c r="AX56" i="18"/>
  <c r="AX90" i="18"/>
  <c r="AX88" i="18"/>
  <c r="AX83" i="18"/>
  <c r="AX79" i="18"/>
  <c r="AX70" i="18"/>
  <c r="AX68" i="18"/>
  <c r="AX63" i="18"/>
  <c r="AX54" i="18"/>
  <c r="AX95" i="18"/>
  <c r="AX86" i="18"/>
  <c r="AX84" i="18"/>
  <c r="AX80" i="18"/>
  <c r="AX75" i="18"/>
  <c r="AX66" i="18"/>
  <c r="AX64" i="18"/>
  <c r="AX59" i="18"/>
  <c r="AX126" i="18"/>
  <c r="BB126" i="18"/>
  <c r="BC126" i="18"/>
  <c r="AY126" i="18"/>
  <c r="AZ126" i="18"/>
  <c r="BD126" i="18"/>
  <c r="BA126" i="18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P13" i="1"/>
  <c r="P31" i="1"/>
  <c r="Q31" i="1"/>
  <c r="R31" i="1"/>
  <c r="I73" i="2"/>
  <c r="I107" i="2"/>
  <c r="I39" i="2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C51" i="15"/>
  <c r="D51" i="15"/>
  <c r="C52" i="15"/>
  <c r="D52" i="15"/>
  <c r="C53" i="15"/>
  <c r="D53" i="15"/>
  <c r="C54" i="15"/>
  <c r="D54" i="15"/>
  <c r="C55" i="15"/>
  <c r="D55" i="15"/>
  <c r="C56" i="15"/>
  <c r="D56" i="15"/>
  <c r="C57" i="15"/>
  <c r="D57" i="15"/>
  <c r="C58" i="15"/>
  <c r="D58" i="15"/>
  <c r="C59" i="15"/>
  <c r="D59" i="15"/>
  <c r="C60" i="15"/>
  <c r="D60" i="15"/>
  <c r="C61" i="15"/>
  <c r="D61" i="15"/>
  <c r="C62" i="15"/>
  <c r="D62" i="15"/>
  <c r="C63" i="15"/>
  <c r="D63" i="15"/>
  <c r="C64" i="15"/>
  <c r="D64" i="15"/>
  <c r="C65" i="15"/>
  <c r="D65" i="15"/>
  <c r="C66" i="15"/>
  <c r="D66" i="15"/>
  <c r="C67" i="15"/>
  <c r="D67" i="15"/>
  <c r="C68" i="15"/>
  <c r="D68" i="15"/>
  <c r="C69" i="15"/>
  <c r="D69" i="15"/>
  <c r="C70" i="15"/>
  <c r="D70" i="15"/>
  <c r="C71" i="15"/>
  <c r="D71" i="15"/>
  <c r="C72" i="15"/>
  <c r="D72" i="15"/>
  <c r="C73" i="15"/>
  <c r="D73" i="15"/>
  <c r="C74" i="15"/>
  <c r="D74" i="15"/>
  <c r="C75" i="15"/>
  <c r="D75" i="15"/>
  <c r="C76" i="15"/>
  <c r="D76" i="15"/>
  <c r="C77" i="15"/>
  <c r="D77" i="15"/>
  <c r="C78" i="15"/>
  <c r="D78" i="15"/>
  <c r="C79" i="15"/>
  <c r="D79" i="15"/>
  <c r="C80" i="15"/>
  <c r="D80" i="15"/>
  <c r="C81" i="15"/>
  <c r="D81" i="15"/>
  <c r="C82" i="15"/>
  <c r="D82" i="15"/>
  <c r="D83" i="15"/>
  <c r="D84" i="15"/>
  <c r="D85" i="15"/>
  <c r="C86" i="15"/>
  <c r="D86" i="15"/>
  <c r="C87" i="15"/>
  <c r="D87" i="15"/>
  <c r="C88" i="15"/>
  <c r="D88" i="15"/>
  <c r="C89" i="15"/>
  <c r="D89" i="15"/>
  <c r="C90" i="15"/>
  <c r="D90" i="15"/>
  <c r="C91" i="15"/>
  <c r="D91" i="15"/>
  <c r="C92" i="15"/>
  <c r="D92" i="15"/>
  <c r="C93" i="15"/>
  <c r="D93" i="15"/>
  <c r="C94" i="15"/>
  <c r="D94" i="15"/>
  <c r="C95" i="15"/>
  <c r="D95" i="15"/>
  <c r="C96" i="15"/>
  <c r="D96" i="15"/>
  <c r="C97" i="15"/>
  <c r="D97" i="15"/>
  <c r="D98" i="15"/>
  <c r="D99" i="15"/>
  <c r="D100" i="15"/>
  <c r="D101" i="15"/>
  <c r="D102" i="15"/>
  <c r="D103" i="15"/>
  <c r="D104" i="15"/>
  <c r="D105" i="15"/>
  <c r="D106" i="15"/>
  <c r="C107" i="15"/>
  <c r="D107" i="15"/>
  <c r="C108" i="15"/>
  <c r="D108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4" i="15"/>
  <c r="E85" i="15"/>
  <c r="AR51" i="18"/>
  <c r="AS51" i="18"/>
  <c r="AR52" i="18"/>
  <c r="AS52" i="18"/>
  <c r="AR50" i="18"/>
  <c r="AR45" i="18"/>
  <c r="AS45" i="18"/>
  <c r="AR46" i="18"/>
  <c r="AS46" i="18"/>
  <c r="AU36" i="18"/>
  <c r="AT36" i="18"/>
  <c r="AS36" i="18"/>
  <c r="AR36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AA38" i="18"/>
  <c r="AA39" i="18"/>
  <c r="AA40" i="18"/>
  <c r="AA41" i="18"/>
  <c r="AA42" i="18"/>
  <c r="AA43" i="18"/>
  <c r="AA44" i="18"/>
  <c r="AA45" i="18"/>
  <c r="AA46" i="18"/>
  <c r="AA47" i="18"/>
  <c r="AA49" i="18"/>
  <c r="AA50" i="18"/>
  <c r="AS50" i="18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AR34" i="18"/>
  <c r="AS34" i="18"/>
  <c r="AA37" i="18"/>
  <c r="AB37" i="18"/>
  <c r="AC37" i="18"/>
  <c r="AD37" i="18"/>
  <c r="AF37" i="18"/>
  <c r="Z37" i="18"/>
  <c r="AJ37" i="18"/>
  <c r="AA12" i="18"/>
  <c r="AB12" i="18"/>
  <c r="AC12" i="18"/>
  <c r="AD12" i="18"/>
  <c r="AF12" i="18"/>
  <c r="Z12" i="18"/>
  <c r="AJ12" i="18"/>
  <c r="D126" i="16"/>
  <c r="E126" i="16"/>
  <c r="E192" i="16"/>
  <c r="AR18" i="18"/>
  <c r="AS18" i="18"/>
  <c r="AR19" i="18"/>
  <c r="AS19" i="18"/>
  <c r="AS17" i="18"/>
  <c r="AR17" i="18"/>
  <c r="AR25" i="18"/>
  <c r="AS25" i="18"/>
  <c r="AR26" i="18"/>
  <c r="AS26" i="18"/>
  <c r="AR33" i="18"/>
  <c r="AS33" i="18"/>
  <c r="AR28" i="18"/>
  <c r="AS28" i="18"/>
  <c r="AR29" i="18"/>
  <c r="AS29" i="18"/>
  <c r="AR30" i="18"/>
  <c r="AS30" i="18"/>
  <c r="AR31" i="18"/>
  <c r="AS31" i="18"/>
  <c r="AR32" i="18"/>
  <c r="AS32" i="18"/>
  <c r="AS27" i="18"/>
  <c r="AR27" i="18"/>
  <c r="AR44" i="18"/>
  <c r="AS44" i="18"/>
  <c r="D117" i="16"/>
  <c r="D118" i="16"/>
  <c r="D119" i="16"/>
  <c r="D120" i="16"/>
  <c r="D121" i="16"/>
  <c r="D122" i="16"/>
  <c r="D123" i="16"/>
  <c r="D124" i="16"/>
  <c r="D125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E117" i="16"/>
  <c r="E118" i="16"/>
  <c r="E119" i="16"/>
  <c r="E120" i="16"/>
  <c r="E121" i="16"/>
  <c r="E122" i="16"/>
  <c r="E123" i="16"/>
  <c r="E124" i="16"/>
  <c r="E125" i="16"/>
  <c r="E127" i="16"/>
  <c r="E128" i="16"/>
  <c r="E129" i="16"/>
  <c r="F129" i="16"/>
  <c r="G129" i="16"/>
  <c r="E130" i="16"/>
  <c r="E131" i="16"/>
  <c r="E132" i="16"/>
  <c r="E133" i="16"/>
  <c r="F133" i="16"/>
  <c r="G133" i="16"/>
  <c r="E134" i="16"/>
  <c r="E135" i="16"/>
  <c r="E136" i="16"/>
  <c r="E137" i="16"/>
  <c r="F137" i="16"/>
  <c r="G137" i="16"/>
  <c r="E138" i="16"/>
  <c r="E139" i="16"/>
  <c r="E140" i="16"/>
  <c r="E141" i="16"/>
  <c r="F141" i="16"/>
  <c r="G141" i="16"/>
  <c r="E142" i="16"/>
  <c r="E143" i="16"/>
  <c r="E144" i="16"/>
  <c r="E145" i="16"/>
  <c r="F145" i="16"/>
  <c r="G145" i="16"/>
  <c r="E146" i="16"/>
  <c r="E147" i="16"/>
  <c r="E148" i="16"/>
  <c r="E149" i="16"/>
  <c r="F149" i="16"/>
  <c r="G149" i="16"/>
  <c r="E150" i="16"/>
  <c r="E151" i="16"/>
  <c r="E152" i="16"/>
  <c r="E153" i="16"/>
  <c r="F153" i="16"/>
  <c r="G153" i="16"/>
  <c r="E154" i="16"/>
  <c r="E155" i="16"/>
  <c r="E156" i="16"/>
  <c r="E157" i="16"/>
  <c r="F157" i="16"/>
  <c r="G157" i="16"/>
  <c r="E158" i="16"/>
  <c r="E159" i="16"/>
  <c r="E160" i="16"/>
  <c r="E161" i="16"/>
  <c r="F161" i="16"/>
  <c r="G161" i="16"/>
  <c r="E162" i="16"/>
  <c r="E163" i="16"/>
  <c r="E164" i="16"/>
  <c r="E165" i="16"/>
  <c r="F165" i="16"/>
  <c r="G165" i="16"/>
  <c r="E166" i="16"/>
  <c r="E167" i="16"/>
  <c r="E168" i="16"/>
  <c r="E169" i="16"/>
  <c r="F169" i="16"/>
  <c r="G169" i="16"/>
  <c r="E170" i="16"/>
  <c r="E171" i="16"/>
  <c r="E172" i="16"/>
  <c r="E173" i="16"/>
  <c r="F173" i="16"/>
  <c r="G173" i="16"/>
  <c r="E174" i="16"/>
  <c r="E175" i="16"/>
  <c r="E176" i="16"/>
  <c r="E177" i="16"/>
  <c r="F177" i="16"/>
  <c r="G177" i="16"/>
  <c r="E178" i="16"/>
  <c r="E179" i="16"/>
  <c r="E180" i="16"/>
  <c r="E181" i="16"/>
  <c r="F181" i="16"/>
  <c r="G181" i="16"/>
  <c r="E182" i="16"/>
  <c r="E183" i="16"/>
  <c r="E184" i="16"/>
  <c r="E185" i="16"/>
  <c r="F185" i="16"/>
  <c r="G185" i="16"/>
  <c r="E186" i="16"/>
  <c r="E187" i="16"/>
  <c r="E188" i="16"/>
  <c r="E189" i="16"/>
  <c r="F189" i="16"/>
  <c r="G189" i="16"/>
  <c r="E190" i="16"/>
  <c r="E191" i="16"/>
  <c r="E193" i="16"/>
  <c r="E194" i="16"/>
  <c r="F194" i="16"/>
  <c r="G194" i="16"/>
  <c r="E195" i="16"/>
  <c r="E196" i="16"/>
  <c r="E197" i="16"/>
  <c r="E198" i="16"/>
  <c r="F198" i="16"/>
  <c r="G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J44" i="2"/>
  <c r="G45" i="3"/>
  <c r="J45" i="2"/>
  <c r="G46" i="3"/>
  <c r="G152" i="3"/>
  <c r="J46" i="2"/>
  <c r="G47" i="3"/>
  <c r="G153" i="3"/>
  <c r="J47" i="2"/>
  <c r="G48" i="3"/>
  <c r="J48" i="2"/>
  <c r="G49" i="3"/>
  <c r="G155" i="3"/>
  <c r="J49" i="2"/>
  <c r="G50" i="3"/>
  <c r="G156" i="3"/>
  <c r="J50" i="2"/>
  <c r="G51" i="3"/>
  <c r="G157" i="3"/>
  <c r="J51" i="2"/>
  <c r="G52" i="3"/>
  <c r="J52" i="2"/>
  <c r="G53" i="3"/>
  <c r="G159" i="3"/>
  <c r="J53" i="2"/>
  <c r="G54" i="3"/>
  <c r="G160" i="3"/>
  <c r="G55" i="3"/>
  <c r="G161" i="3"/>
  <c r="G56" i="3"/>
  <c r="G57" i="3"/>
  <c r="G163" i="3"/>
  <c r="G58" i="3"/>
  <c r="G164" i="3"/>
  <c r="G59" i="3"/>
  <c r="G165" i="3"/>
  <c r="G60" i="3"/>
  <c r="G61" i="3"/>
  <c r="G167" i="3"/>
  <c r="G62" i="3"/>
  <c r="G168" i="3"/>
  <c r="G63" i="3"/>
  <c r="G169" i="3"/>
  <c r="G64" i="3"/>
  <c r="G65" i="3"/>
  <c r="G171" i="3"/>
  <c r="G66" i="3"/>
  <c r="G172" i="3"/>
  <c r="G67" i="3"/>
  <c r="G173" i="3"/>
  <c r="G68" i="3"/>
  <c r="G69" i="3"/>
  <c r="G175" i="3"/>
  <c r="G70" i="3"/>
  <c r="G176" i="3"/>
  <c r="G71" i="3"/>
  <c r="G177" i="3"/>
  <c r="G72" i="3"/>
  <c r="G73" i="3"/>
  <c r="G179" i="3"/>
  <c r="J43" i="2"/>
  <c r="J12" i="2"/>
  <c r="G13" i="3"/>
  <c r="G119" i="3"/>
  <c r="J9" i="2"/>
  <c r="G10" i="3"/>
  <c r="G116" i="3"/>
  <c r="J10" i="2"/>
  <c r="G11" i="3"/>
  <c r="J11" i="2"/>
  <c r="G12" i="3"/>
  <c r="G118" i="3"/>
  <c r="J13" i="2"/>
  <c r="G14" i="3"/>
  <c r="G120" i="3"/>
  <c r="J14" i="2"/>
  <c r="G15" i="3"/>
  <c r="G121" i="3"/>
  <c r="J15" i="2"/>
  <c r="G16" i="3"/>
  <c r="J16" i="2"/>
  <c r="G17" i="3"/>
  <c r="G123" i="3"/>
  <c r="J17" i="2"/>
  <c r="J18" i="2"/>
  <c r="G19" i="3"/>
  <c r="G125" i="3"/>
  <c r="G20" i="3"/>
  <c r="G126" i="3"/>
  <c r="G21" i="3"/>
  <c r="G127" i="3"/>
  <c r="G22" i="3"/>
  <c r="G128" i="3"/>
  <c r="G23" i="3"/>
  <c r="G129" i="3"/>
  <c r="G24" i="3"/>
  <c r="G130" i="3"/>
  <c r="G25" i="3"/>
  <c r="G131" i="3"/>
  <c r="G26" i="3"/>
  <c r="G132" i="3"/>
  <c r="G27" i="3"/>
  <c r="G133" i="3"/>
  <c r="G28" i="3"/>
  <c r="G134" i="3"/>
  <c r="G29" i="3"/>
  <c r="G135" i="3"/>
  <c r="G30" i="3"/>
  <c r="G136" i="3"/>
  <c r="G31" i="3"/>
  <c r="G137" i="3"/>
  <c r="G32" i="3"/>
  <c r="G138" i="3"/>
  <c r="G33" i="3"/>
  <c r="G139" i="3"/>
  <c r="G34" i="3"/>
  <c r="G140" i="3"/>
  <c r="G35" i="3"/>
  <c r="G141" i="3"/>
  <c r="G36" i="3"/>
  <c r="G142" i="3"/>
  <c r="G37" i="3"/>
  <c r="G143" i="3"/>
  <c r="G38" i="3"/>
  <c r="G144" i="3"/>
  <c r="G39" i="3"/>
  <c r="J77" i="2"/>
  <c r="J78" i="2"/>
  <c r="G79" i="3"/>
  <c r="G186" i="3"/>
  <c r="J79" i="2"/>
  <c r="G80" i="3"/>
  <c r="G187" i="3"/>
  <c r="J80" i="2"/>
  <c r="G81" i="3"/>
  <c r="G188" i="3"/>
  <c r="G82" i="3"/>
  <c r="G189" i="3"/>
  <c r="G83" i="3"/>
  <c r="G190" i="3"/>
  <c r="G84" i="3"/>
  <c r="G191" i="3"/>
  <c r="G85" i="3"/>
  <c r="G192" i="3"/>
  <c r="G86" i="3"/>
  <c r="G193" i="3"/>
  <c r="G87" i="3"/>
  <c r="G194" i="3"/>
  <c r="G88" i="3"/>
  <c r="G195" i="3"/>
  <c r="G89" i="3"/>
  <c r="G196" i="3"/>
  <c r="G90" i="3"/>
  <c r="G197" i="3"/>
  <c r="G91" i="3"/>
  <c r="G198" i="3"/>
  <c r="G92" i="3"/>
  <c r="G199" i="3"/>
  <c r="G93" i="3"/>
  <c r="G200" i="3"/>
  <c r="G94" i="3"/>
  <c r="G201" i="3"/>
  <c r="G95" i="3"/>
  <c r="G202" i="3"/>
  <c r="G96" i="3"/>
  <c r="G203" i="3"/>
  <c r="G97" i="3"/>
  <c r="G204" i="3"/>
  <c r="G98" i="3"/>
  <c r="G205" i="3"/>
  <c r="G99" i="3"/>
  <c r="G206" i="3"/>
  <c r="G100" i="3"/>
  <c r="G207" i="3"/>
  <c r="G101" i="3"/>
  <c r="G208" i="3"/>
  <c r="G102" i="3"/>
  <c r="G209" i="3"/>
  <c r="G103" i="3"/>
  <c r="G210" i="3"/>
  <c r="G104" i="3"/>
  <c r="G211" i="3"/>
  <c r="G105" i="3"/>
  <c r="G212" i="3"/>
  <c r="G106" i="3"/>
  <c r="G213" i="3"/>
  <c r="G107" i="3"/>
  <c r="G214" i="3"/>
  <c r="AD84" i="18"/>
  <c r="AC84" i="18"/>
  <c r="AA85" i="18"/>
  <c r="AB85" i="18"/>
  <c r="AD85" i="18"/>
  <c r="AF51" i="18"/>
  <c r="AE51" i="18"/>
  <c r="AD51" i="18"/>
  <c r="AC51" i="18"/>
  <c r="AB51" i="18"/>
  <c r="C21" i="4"/>
  <c r="AT21" i="4"/>
  <c r="C22" i="4"/>
  <c r="R22" i="4"/>
  <c r="E21" i="4"/>
  <c r="E218" i="16"/>
  <c r="F162" i="16"/>
  <c r="G162" i="16"/>
  <c r="F163" i="16"/>
  <c r="G163" i="16"/>
  <c r="F164" i="16"/>
  <c r="G164" i="16"/>
  <c r="F166" i="16"/>
  <c r="G166" i="16"/>
  <c r="F167" i="16"/>
  <c r="G167" i="16"/>
  <c r="F168" i="16"/>
  <c r="G168" i="16"/>
  <c r="F170" i="16"/>
  <c r="G170" i="16"/>
  <c r="F171" i="16"/>
  <c r="G171" i="16"/>
  <c r="F172" i="16"/>
  <c r="G172" i="16"/>
  <c r="F174" i="16"/>
  <c r="G174" i="16"/>
  <c r="F175" i="16"/>
  <c r="G175" i="16"/>
  <c r="F176" i="16"/>
  <c r="G176" i="16"/>
  <c r="F178" i="16"/>
  <c r="G178" i="16"/>
  <c r="F179" i="16"/>
  <c r="G179" i="16"/>
  <c r="F180" i="16"/>
  <c r="G180" i="16"/>
  <c r="F182" i="16"/>
  <c r="G182" i="16"/>
  <c r="F183" i="16"/>
  <c r="G183" i="16"/>
  <c r="F184" i="16"/>
  <c r="G184" i="16"/>
  <c r="F186" i="16"/>
  <c r="G186" i="16"/>
  <c r="F187" i="16"/>
  <c r="G187" i="16"/>
  <c r="F188" i="16"/>
  <c r="G188" i="16"/>
  <c r="F190" i="16"/>
  <c r="G190" i="16"/>
  <c r="F191" i="16"/>
  <c r="G191" i="16"/>
  <c r="F192" i="16"/>
  <c r="G192" i="16"/>
  <c r="F193" i="16"/>
  <c r="G193" i="16"/>
  <c r="F195" i="16"/>
  <c r="G195" i="16"/>
  <c r="F196" i="16"/>
  <c r="G196" i="16"/>
  <c r="F197" i="16"/>
  <c r="G197" i="16"/>
  <c r="F199" i="16"/>
  <c r="G199" i="16"/>
  <c r="F200" i="16"/>
  <c r="G200" i="16"/>
  <c r="F201" i="16"/>
  <c r="G201" i="16"/>
  <c r="F202" i="16"/>
  <c r="G202" i="16"/>
  <c r="F203" i="16"/>
  <c r="G203" i="16"/>
  <c r="F204" i="16"/>
  <c r="G204" i="16"/>
  <c r="F205" i="16"/>
  <c r="G205" i="16"/>
  <c r="F206" i="16"/>
  <c r="G206" i="16"/>
  <c r="F207" i="16"/>
  <c r="G207" i="16"/>
  <c r="F208" i="16"/>
  <c r="G208" i="16"/>
  <c r="F209" i="16"/>
  <c r="G209" i="16"/>
  <c r="F210" i="16"/>
  <c r="G210" i="16"/>
  <c r="F211" i="16"/>
  <c r="G211" i="16"/>
  <c r="F212" i="16"/>
  <c r="G212" i="16"/>
  <c r="F213" i="16"/>
  <c r="G213" i="16"/>
  <c r="F214" i="16"/>
  <c r="G214" i="16"/>
  <c r="F215" i="16"/>
  <c r="G215" i="16"/>
  <c r="F216" i="16"/>
  <c r="G216" i="16"/>
  <c r="F217" i="16"/>
  <c r="G217" i="16"/>
  <c r="F218" i="16"/>
  <c r="G218" i="16"/>
  <c r="G55" i="16"/>
  <c r="G56" i="16"/>
  <c r="G57" i="16"/>
  <c r="G58" i="16"/>
  <c r="G59" i="16"/>
  <c r="G60" i="16"/>
  <c r="G61" i="16"/>
  <c r="G62" i="16"/>
  <c r="G63" i="16"/>
  <c r="G64" i="16"/>
  <c r="F65" i="16"/>
  <c r="G65" i="16"/>
  <c r="F66" i="16"/>
  <c r="G66" i="16"/>
  <c r="F67" i="16"/>
  <c r="G67" i="16"/>
  <c r="F68" i="16"/>
  <c r="G68" i="16"/>
  <c r="F69" i="16"/>
  <c r="G69" i="16"/>
  <c r="F70" i="16"/>
  <c r="G70" i="16"/>
  <c r="F71" i="16"/>
  <c r="G71" i="16"/>
  <c r="F72" i="16"/>
  <c r="G72" i="16"/>
  <c r="F73" i="16"/>
  <c r="G73" i="16"/>
  <c r="F74" i="16"/>
  <c r="G74" i="16"/>
  <c r="F75" i="16"/>
  <c r="G75" i="16"/>
  <c r="F76" i="16"/>
  <c r="G76" i="16"/>
  <c r="F77" i="16"/>
  <c r="G77" i="16"/>
  <c r="F78" i="16"/>
  <c r="G78" i="16"/>
  <c r="F79" i="16"/>
  <c r="G79" i="16"/>
  <c r="F80" i="16"/>
  <c r="G80" i="16"/>
  <c r="F81" i="16"/>
  <c r="G81" i="16"/>
  <c r="F82" i="16"/>
  <c r="G82" i="16"/>
  <c r="F83" i="16"/>
  <c r="G83" i="16"/>
  <c r="F84" i="16"/>
  <c r="G84" i="16"/>
  <c r="F85" i="16"/>
  <c r="G85" i="16"/>
  <c r="F86" i="16"/>
  <c r="G86" i="16"/>
  <c r="F87" i="16"/>
  <c r="G87" i="16"/>
  <c r="F88" i="16"/>
  <c r="G88" i="16"/>
  <c r="F89" i="16"/>
  <c r="G89" i="16"/>
  <c r="F90" i="16"/>
  <c r="G90" i="16"/>
  <c r="F91" i="16"/>
  <c r="G91" i="16"/>
  <c r="F92" i="16"/>
  <c r="G92" i="16"/>
  <c r="F93" i="16"/>
  <c r="G93" i="16"/>
  <c r="F94" i="16"/>
  <c r="G94" i="16"/>
  <c r="F95" i="16"/>
  <c r="G95" i="16"/>
  <c r="F96" i="16"/>
  <c r="G96" i="16"/>
  <c r="F97" i="16"/>
  <c r="G97" i="16"/>
  <c r="F98" i="16"/>
  <c r="G98" i="16"/>
  <c r="F99" i="16"/>
  <c r="G99" i="16"/>
  <c r="F100" i="16"/>
  <c r="G100" i="16"/>
  <c r="F101" i="16"/>
  <c r="G101" i="16"/>
  <c r="F102" i="16"/>
  <c r="G102" i="16"/>
  <c r="F103" i="16"/>
  <c r="G103" i="16"/>
  <c r="F104" i="16"/>
  <c r="G104" i="16"/>
  <c r="F105" i="16"/>
  <c r="G105" i="16"/>
  <c r="F106" i="16"/>
  <c r="G106" i="16"/>
  <c r="F107" i="16"/>
  <c r="G107" i="16"/>
  <c r="F108" i="16"/>
  <c r="G108" i="16"/>
  <c r="F109" i="16"/>
  <c r="G109" i="16"/>
  <c r="F110" i="16"/>
  <c r="G110" i="16"/>
  <c r="F111" i="16"/>
  <c r="G111" i="16"/>
  <c r="F118" i="16"/>
  <c r="G118" i="16"/>
  <c r="F119" i="16"/>
  <c r="G119" i="16"/>
  <c r="F120" i="16"/>
  <c r="G120" i="16"/>
  <c r="F121" i="16"/>
  <c r="G121" i="16"/>
  <c r="F122" i="16"/>
  <c r="G122" i="16"/>
  <c r="F123" i="16"/>
  <c r="G123" i="16"/>
  <c r="F124" i="16"/>
  <c r="G124" i="16"/>
  <c r="F125" i="16"/>
  <c r="G125" i="16"/>
  <c r="F126" i="16"/>
  <c r="G126" i="16"/>
  <c r="F127" i="16"/>
  <c r="G127" i="16"/>
  <c r="F128" i="16"/>
  <c r="G128" i="16"/>
  <c r="F130" i="16"/>
  <c r="G130" i="16"/>
  <c r="F131" i="16"/>
  <c r="G131" i="16"/>
  <c r="F132" i="16"/>
  <c r="G132" i="16"/>
  <c r="F134" i="16"/>
  <c r="G134" i="16"/>
  <c r="F135" i="16"/>
  <c r="G135" i="16"/>
  <c r="F136" i="16"/>
  <c r="G136" i="16"/>
  <c r="F138" i="16"/>
  <c r="G138" i="16"/>
  <c r="F139" i="16"/>
  <c r="G139" i="16"/>
  <c r="F140" i="16"/>
  <c r="G140" i="16"/>
  <c r="F142" i="16"/>
  <c r="G142" i="16"/>
  <c r="F143" i="16"/>
  <c r="G143" i="16"/>
  <c r="F144" i="16"/>
  <c r="G144" i="16"/>
  <c r="F146" i="16"/>
  <c r="G146" i="16"/>
  <c r="F147" i="16"/>
  <c r="G147" i="16"/>
  <c r="F148" i="16"/>
  <c r="G148" i="16"/>
  <c r="F150" i="16"/>
  <c r="G150" i="16"/>
  <c r="F151" i="16"/>
  <c r="G151" i="16"/>
  <c r="F152" i="16"/>
  <c r="G152" i="16"/>
  <c r="F154" i="16"/>
  <c r="G154" i="16"/>
  <c r="F155" i="16"/>
  <c r="G155" i="16"/>
  <c r="F156" i="16"/>
  <c r="G156" i="16"/>
  <c r="F158" i="16"/>
  <c r="G158" i="16"/>
  <c r="F159" i="16"/>
  <c r="G159" i="16"/>
  <c r="F160" i="16"/>
  <c r="G160" i="16"/>
  <c r="F117" i="16"/>
  <c r="G117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F10" i="16"/>
  <c r="G10" i="16"/>
  <c r="W83" i="15"/>
  <c r="W98" i="15"/>
  <c r="W111" i="15"/>
  <c r="W119" i="15"/>
  <c r="W131" i="15"/>
  <c r="B98" i="18"/>
  <c r="B119" i="18"/>
  <c r="G21" i="4"/>
  <c r="G15" i="4"/>
  <c r="E15" i="4"/>
  <c r="AP209" i="7"/>
  <c r="AP195" i="7"/>
  <c r="AP178" i="7"/>
  <c r="AP203" i="7"/>
  <c r="AP187" i="7"/>
  <c r="AP171" i="7"/>
  <c r="AP179" i="7"/>
  <c r="AP194" i="7"/>
  <c r="AP202" i="7"/>
  <c r="AP186" i="7"/>
  <c r="AP170" i="7"/>
  <c r="AP207" i="7"/>
  <c r="AP199" i="7"/>
  <c r="AP191" i="7"/>
  <c r="AP183" i="7"/>
  <c r="AP175" i="7"/>
  <c r="AP167" i="7"/>
  <c r="AP206" i="7"/>
  <c r="AP198" i="7"/>
  <c r="AP190" i="7"/>
  <c r="AP182" i="7"/>
  <c r="AP174" i="7"/>
  <c r="AP166" i="7"/>
  <c r="AP205" i="7"/>
  <c r="AP201" i="7"/>
  <c r="AP197" i="7"/>
  <c r="AP193" i="7"/>
  <c r="AP189" i="7"/>
  <c r="AP185" i="7"/>
  <c r="AP181" i="7"/>
  <c r="AP177" i="7"/>
  <c r="AP173" i="7"/>
  <c r="AP169" i="7"/>
  <c r="AP165" i="7"/>
  <c r="AP208" i="7"/>
  <c r="AP204" i="7"/>
  <c r="AP200" i="7"/>
  <c r="AP196" i="7"/>
  <c r="AP192" i="7"/>
  <c r="AP188" i="7"/>
  <c r="AP184" i="7"/>
  <c r="AP180" i="7"/>
  <c r="AP176" i="7"/>
  <c r="AP172" i="7"/>
  <c r="AP168" i="7"/>
  <c r="AP164" i="7"/>
  <c r="AP54" i="7"/>
  <c r="E272" i="7"/>
  <c r="D227" i="9"/>
  <c r="AP210" i="7"/>
  <c r="AP55" i="7"/>
  <c r="E273" i="7"/>
  <c r="D228" i="9"/>
  <c r="AP211" i="7"/>
  <c r="AP56" i="7"/>
  <c r="E274" i="7"/>
  <c r="D229" i="9"/>
  <c r="AP212" i="7"/>
  <c r="AP57" i="7"/>
  <c r="E275" i="7"/>
  <c r="D230" i="9"/>
  <c r="AP213" i="7"/>
  <c r="AP58" i="7"/>
  <c r="E276" i="7"/>
  <c r="D231" i="9"/>
  <c r="AP214" i="7"/>
  <c r="AP59" i="7"/>
  <c r="E277" i="7"/>
  <c r="D232" i="9"/>
  <c r="AP215" i="7"/>
  <c r="AP60" i="7"/>
  <c r="E278" i="7"/>
  <c r="D233" i="9"/>
  <c r="AP216" i="7"/>
  <c r="AP61" i="7"/>
  <c r="E279" i="7"/>
  <c r="D234" i="9"/>
  <c r="AP217" i="7"/>
  <c r="AP62" i="7"/>
  <c r="E280" i="7"/>
  <c r="D235" i="9"/>
  <c r="AP218" i="7"/>
  <c r="AP63" i="7"/>
  <c r="E281" i="7"/>
  <c r="D236" i="9"/>
  <c r="AP219" i="7"/>
  <c r="AP64" i="7"/>
  <c r="E282" i="7"/>
  <c r="D237" i="9"/>
  <c r="AP220" i="7"/>
  <c r="AP65" i="7"/>
  <c r="E283" i="7"/>
  <c r="D238" i="9"/>
  <c r="AP66" i="7"/>
  <c r="E284" i="7"/>
  <c r="D239" i="9"/>
  <c r="AP67" i="7"/>
  <c r="E285" i="7"/>
  <c r="D240" i="9"/>
  <c r="AP68" i="7"/>
  <c r="E286" i="7"/>
  <c r="D241" i="9"/>
  <c r="AP69" i="7"/>
  <c r="E287" i="7"/>
  <c r="D242" i="9"/>
  <c r="AP70" i="7"/>
  <c r="E288" i="7"/>
  <c r="D243" i="9"/>
  <c r="AP71" i="7"/>
  <c r="E289" i="7"/>
  <c r="D244" i="9"/>
  <c r="AP72" i="7"/>
  <c r="E290" i="7"/>
  <c r="D245" i="9"/>
  <c r="AP73" i="7"/>
  <c r="E291" i="7"/>
  <c r="D246" i="9"/>
  <c r="AP74" i="7"/>
  <c r="E292" i="7"/>
  <c r="D247" i="9"/>
  <c r="AP75" i="7"/>
  <c r="E293" i="7"/>
  <c r="D248" i="9"/>
  <c r="AP76" i="7"/>
  <c r="E294" i="7"/>
  <c r="D249" i="9"/>
  <c r="AP77" i="7"/>
  <c r="E295" i="7"/>
  <c r="D250" i="9"/>
  <c r="AP78" i="7"/>
  <c r="E296" i="7"/>
  <c r="D251" i="9"/>
  <c r="AP79" i="7"/>
  <c r="E297" i="7"/>
  <c r="D252" i="9"/>
  <c r="AP80" i="7"/>
  <c r="E298" i="7"/>
  <c r="D253" i="9"/>
  <c r="AP81" i="7"/>
  <c r="E299" i="7"/>
  <c r="D254" i="9"/>
  <c r="AP82" i="7"/>
  <c r="E300" i="7"/>
  <c r="D255" i="9"/>
  <c r="AP83" i="7"/>
  <c r="E301" i="7"/>
  <c r="D256" i="9"/>
  <c r="AP84" i="7"/>
  <c r="E302" i="7"/>
  <c r="D257" i="9"/>
  <c r="AP85" i="7"/>
  <c r="E303" i="7"/>
  <c r="D258" i="9"/>
  <c r="AP86" i="7"/>
  <c r="E304" i="7"/>
  <c r="D259" i="9"/>
  <c r="AP87" i="7"/>
  <c r="E305" i="7"/>
  <c r="D260" i="9"/>
  <c r="AP88" i="7"/>
  <c r="E306" i="7"/>
  <c r="D261" i="9"/>
  <c r="AP89" i="7"/>
  <c r="E307" i="7"/>
  <c r="D262" i="9"/>
  <c r="AP90" i="7"/>
  <c r="E308" i="7"/>
  <c r="D263" i="9"/>
  <c r="AP91" i="7"/>
  <c r="E309" i="7"/>
  <c r="D264" i="9"/>
  <c r="AP92" i="7"/>
  <c r="E310" i="7"/>
  <c r="D265" i="9"/>
  <c r="AP93" i="7"/>
  <c r="E311" i="7"/>
  <c r="D266" i="9"/>
  <c r="AP94" i="7"/>
  <c r="E312" i="7"/>
  <c r="D267" i="9"/>
  <c r="AP95" i="7"/>
  <c r="E313" i="7"/>
  <c r="D268" i="9"/>
  <c r="AP96" i="7"/>
  <c r="E314" i="7"/>
  <c r="D269" i="9"/>
  <c r="AP97" i="7"/>
  <c r="E315" i="7"/>
  <c r="D270" i="9"/>
  <c r="AP98" i="7"/>
  <c r="E316" i="7"/>
  <c r="D271" i="9"/>
  <c r="AP99" i="7"/>
  <c r="E317" i="7"/>
  <c r="D272" i="9"/>
  <c r="AP100" i="7"/>
  <c r="E318" i="7"/>
  <c r="D273" i="9"/>
  <c r="AP101" i="7"/>
  <c r="E319" i="7"/>
  <c r="D274" i="9"/>
  <c r="AP102" i="7"/>
  <c r="E320" i="7"/>
  <c r="D275" i="9"/>
  <c r="AP103" i="7"/>
  <c r="E321" i="7"/>
  <c r="D276" i="9"/>
  <c r="AP104" i="7"/>
  <c r="E322" i="7"/>
  <c r="D277" i="9"/>
  <c r="AP105" i="7"/>
  <c r="E323" i="7"/>
  <c r="D278" i="9"/>
  <c r="AP106" i="7"/>
  <c r="E324" i="7"/>
  <c r="D279" i="9"/>
  <c r="AP107" i="7"/>
  <c r="E325" i="7"/>
  <c r="D280" i="9"/>
  <c r="AP108" i="7"/>
  <c r="E326" i="7"/>
  <c r="D281" i="9"/>
  <c r="AP109" i="7"/>
  <c r="E327" i="7"/>
  <c r="D282" i="9"/>
  <c r="AP110" i="7"/>
  <c r="E328" i="7"/>
  <c r="D283" i="9"/>
  <c r="TK5" i="3"/>
  <c r="TL5" i="3"/>
  <c r="TM5" i="3"/>
  <c r="TN5" i="3"/>
  <c r="TO5" i="3"/>
  <c r="TP5" i="3"/>
  <c r="TQ5" i="3"/>
  <c r="TR5" i="3"/>
  <c r="TS5" i="3"/>
  <c r="TT5" i="3"/>
  <c r="TU5" i="3"/>
  <c r="TV5" i="3"/>
  <c r="TW5" i="3"/>
  <c r="TX5" i="3"/>
  <c r="TY5" i="3"/>
  <c r="TZ5" i="3"/>
  <c r="UA5" i="3"/>
  <c r="UB5" i="3"/>
  <c r="UC5" i="3"/>
  <c r="RL5" i="3"/>
  <c r="RM5" i="3"/>
  <c r="RN5" i="3"/>
  <c r="RO5" i="3"/>
  <c r="RP5" i="3"/>
  <c r="RQ5" i="3"/>
  <c r="RR5" i="3"/>
  <c r="RS5" i="3"/>
  <c r="RT5" i="3"/>
  <c r="RU5" i="3"/>
  <c r="RV5" i="3"/>
  <c r="RW5" i="3"/>
  <c r="RX5" i="3"/>
  <c r="RY5" i="3"/>
  <c r="RZ5" i="3"/>
  <c r="SA5" i="3"/>
  <c r="SB5" i="3"/>
  <c r="SC5" i="3"/>
  <c r="SD5" i="3"/>
  <c r="SE5" i="3"/>
  <c r="SF5" i="3"/>
  <c r="SG5" i="3"/>
  <c r="SH5" i="3"/>
  <c r="SI5" i="3"/>
  <c r="SJ5" i="3"/>
  <c r="SK5" i="3"/>
  <c r="SL5" i="3"/>
  <c r="SM5" i="3"/>
  <c r="SN5" i="3"/>
  <c r="SO5" i="3"/>
  <c r="SP5" i="3"/>
  <c r="SQ5" i="3"/>
  <c r="SR5" i="3"/>
  <c r="SS5" i="3"/>
  <c r="ST5" i="3"/>
  <c r="SU5" i="3"/>
  <c r="SV5" i="3"/>
  <c r="SW5" i="3"/>
  <c r="SX5" i="3"/>
  <c r="SY5" i="3"/>
  <c r="SZ5" i="3"/>
  <c r="TA5" i="3"/>
  <c r="TB5" i="3"/>
  <c r="TC5" i="3"/>
  <c r="TD5" i="3"/>
  <c r="TE5" i="3"/>
  <c r="TF5" i="3"/>
  <c r="TG5" i="3"/>
  <c r="TH5" i="3"/>
  <c r="QQ5" i="3"/>
  <c r="QR5" i="3"/>
  <c r="QS5" i="3"/>
  <c r="QT5" i="3"/>
  <c r="QZ5" i="3"/>
  <c r="RA5" i="3"/>
  <c r="RB5" i="3"/>
  <c r="RC5" i="3"/>
  <c r="RD5" i="3"/>
  <c r="RE5" i="3"/>
  <c r="RF5" i="3"/>
  <c r="RG5" i="3"/>
  <c r="RH5" i="3"/>
  <c r="RI5" i="3"/>
  <c r="OR5" i="3"/>
  <c r="OS5" i="3"/>
  <c r="OT5" i="3"/>
  <c r="OU5" i="3"/>
  <c r="OV5" i="3"/>
  <c r="OW5" i="3"/>
  <c r="OX5" i="3"/>
  <c r="OY5" i="3"/>
  <c r="OZ5" i="3"/>
  <c r="PA5" i="3"/>
  <c r="PB5" i="3"/>
  <c r="PC5" i="3"/>
  <c r="PD5" i="3"/>
  <c r="PE5" i="3"/>
  <c r="PF5" i="3"/>
  <c r="PG5" i="3"/>
  <c r="PH5" i="3"/>
  <c r="PI5" i="3"/>
  <c r="PJ5" i="3"/>
  <c r="PK5" i="3"/>
  <c r="PL5" i="3"/>
  <c r="PM5" i="3"/>
  <c r="PN5" i="3"/>
  <c r="PO5" i="3"/>
  <c r="PP5" i="3"/>
  <c r="PQ5" i="3"/>
  <c r="PR5" i="3"/>
  <c r="PS5" i="3"/>
  <c r="PT5" i="3"/>
  <c r="PU5" i="3"/>
  <c r="PV5" i="3"/>
  <c r="PW5" i="3"/>
  <c r="PX5" i="3"/>
  <c r="PY5" i="3"/>
  <c r="PZ5" i="3"/>
  <c r="QA5" i="3"/>
  <c r="QB5" i="3"/>
  <c r="QC5" i="3"/>
  <c r="QD5" i="3"/>
  <c r="QE5" i="3"/>
  <c r="QF5" i="3"/>
  <c r="QG5" i="3"/>
  <c r="QH5" i="3"/>
  <c r="QI5" i="3"/>
  <c r="QJ5" i="3"/>
  <c r="QK5" i="3"/>
  <c r="QL5" i="3"/>
  <c r="QM5" i="3"/>
  <c r="QN5" i="3"/>
  <c r="NW5" i="3"/>
  <c r="NX5" i="3"/>
  <c r="NY5" i="3"/>
  <c r="NZ5" i="3"/>
  <c r="OA5" i="3"/>
  <c r="OB5" i="3"/>
  <c r="OC5" i="3"/>
  <c r="OD5" i="3"/>
  <c r="OE5" i="3"/>
  <c r="OF5" i="3"/>
  <c r="OG5" i="3"/>
  <c r="OH5" i="3"/>
  <c r="OI5" i="3"/>
  <c r="OJ5" i="3"/>
  <c r="OK5" i="3"/>
  <c r="OL5" i="3"/>
  <c r="OM5" i="3"/>
  <c r="ON5" i="3"/>
  <c r="OO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FO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E133" i="15"/>
  <c r="W133" i="15"/>
  <c r="E134" i="15"/>
  <c r="W134" i="15"/>
  <c r="E135" i="15"/>
  <c r="W135" i="15"/>
  <c r="E136" i="15"/>
  <c r="W136" i="15"/>
  <c r="E137" i="15"/>
  <c r="W137" i="15"/>
  <c r="E138" i="15"/>
  <c r="W138" i="15"/>
  <c r="E132" i="15"/>
  <c r="W132" i="15"/>
  <c r="E121" i="15"/>
  <c r="W121" i="15"/>
  <c r="E122" i="15"/>
  <c r="W122" i="15"/>
  <c r="E123" i="15"/>
  <c r="W123" i="15"/>
  <c r="E124" i="15"/>
  <c r="W124" i="15"/>
  <c r="E125" i="15"/>
  <c r="W125" i="15"/>
  <c r="E126" i="15"/>
  <c r="W126" i="15"/>
  <c r="E127" i="15"/>
  <c r="W127" i="15"/>
  <c r="E128" i="15"/>
  <c r="W128" i="15"/>
  <c r="E129" i="15"/>
  <c r="W129" i="15"/>
  <c r="E130" i="15"/>
  <c r="W130" i="15"/>
  <c r="E120" i="15"/>
  <c r="W120" i="15"/>
  <c r="E113" i="15"/>
  <c r="W113" i="15"/>
  <c r="E114" i="15"/>
  <c r="W114" i="15"/>
  <c r="E115" i="15"/>
  <c r="W115" i="15"/>
  <c r="E116" i="15"/>
  <c r="W116" i="15"/>
  <c r="E117" i="15"/>
  <c r="W117" i="15"/>
  <c r="E118" i="15"/>
  <c r="W118" i="15"/>
  <c r="E112" i="15"/>
  <c r="W112" i="15"/>
  <c r="E100" i="15"/>
  <c r="W100" i="15"/>
  <c r="E101" i="15"/>
  <c r="W101" i="15"/>
  <c r="E102" i="15"/>
  <c r="W102" i="15"/>
  <c r="E103" i="15"/>
  <c r="W103" i="15"/>
  <c r="E104" i="15"/>
  <c r="W104" i="15"/>
  <c r="E105" i="15"/>
  <c r="W105" i="15"/>
  <c r="E106" i="15"/>
  <c r="W106" i="15"/>
  <c r="E107" i="15"/>
  <c r="W107" i="15"/>
  <c r="E108" i="15"/>
  <c r="W108" i="15"/>
  <c r="E109" i="15"/>
  <c r="W109" i="15"/>
  <c r="E110" i="15"/>
  <c r="W110" i="15"/>
  <c r="E99" i="15"/>
  <c r="W99" i="15"/>
  <c r="W85" i="15"/>
  <c r="E86" i="15"/>
  <c r="W86" i="15"/>
  <c r="E87" i="15"/>
  <c r="W87" i="15"/>
  <c r="E88" i="15"/>
  <c r="W88" i="15"/>
  <c r="E89" i="15"/>
  <c r="W89" i="15"/>
  <c r="E90" i="15"/>
  <c r="W90" i="15"/>
  <c r="E91" i="15"/>
  <c r="W91" i="15"/>
  <c r="E92" i="15"/>
  <c r="W92" i="15"/>
  <c r="E93" i="15"/>
  <c r="W93" i="15"/>
  <c r="E94" i="15"/>
  <c r="W94" i="15"/>
  <c r="E95" i="15"/>
  <c r="W95" i="15"/>
  <c r="E96" i="15"/>
  <c r="W96" i="15"/>
  <c r="E97" i="15"/>
  <c r="W97" i="15"/>
  <c r="W84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7" i="15"/>
  <c r="W38" i="15"/>
  <c r="W39" i="15"/>
  <c r="W40" i="15"/>
  <c r="W41" i="15"/>
  <c r="W42" i="15"/>
  <c r="W43" i="15"/>
  <c r="W44" i="15"/>
  <c r="W45" i="15"/>
  <c r="W46" i="15"/>
  <c r="W47" i="15"/>
  <c r="W49" i="15"/>
  <c r="W50" i="15"/>
  <c r="W51" i="15"/>
  <c r="W52" i="15"/>
  <c r="W53" i="15"/>
  <c r="W54" i="15"/>
  <c r="W55" i="15"/>
  <c r="W56" i="15"/>
  <c r="W57" i="15"/>
  <c r="W58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73" i="15"/>
  <c r="W74" i="15"/>
  <c r="W75" i="15"/>
  <c r="W76" i="15"/>
  <c r="W77" i="15"/>
  <c r="W78" i="15"/>
  <c r="W79" i="15"/>
  <c r="W80" i="15"/>
  <c r="W81" i="15"/>
  <c r="W82" i="15"/>
  <c r="E11" i="15"/>
  <c r="Z98" i="18"/>
  <c r="Z119" i="18"/>
  <c r="AC13" i="18"/>
  <c r="AC14" i="18"/>
  <c r="AC16" i="18"/>
  <c r="AC17" i="18"/>
  <c r="AC18" i="18"/>
  <c r="AC19" i="18"/>
  <c r="AC20" i="18"/>
  <c r="AC21" i="18"/>
  <c r="AC23" i="18"/>
  <c r="AC24" i="18"/>
  <c r="AC25" i="18"/>
  <c r="AC26" i="18"/>
  <c r="AC27" i="18"/>
  <c r="AC28" i="18"/>
  <c r="AC29" i="18"/>
  <c r="AC31" i="18"/>
  <c r="AC32" i="18"/>
  <c r="AC33" i="18"/>
  <c r="AC34" i="18"/>
  <c r="AC35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5" i="18"/>
  <c r="AC87" i="18"/>
  <c r="AC88" i="18"/>
  <c r="AC89" i="18"/>
  <c r="AC90" i="18"/>
  <c r="AC91" i="18"/>
  <c r="AC92" i="18"/>
  <c r="AC93" i="18"/>
  <c r="AC94" i="18"/>
  <c r="AC95" i="18"/>
  <c r="AC96" i="18"/>
  <c r="AC97" i="18"/>
  <c r="AC98" i="18"/>
  <c r="AC100" i="18"/>
  <c r="AC101" i="18"/>
  <c r="AC103" i="18"/>
  <c r="AC104" i="18"/>
  <c r="AC105" i="18"/>
  <c r="AC106" i="18"/>
  <c r="AC107" i="18"/>
  <c r="AC108" i="18"/>
  <c r="AC109" i="18"/>
  <c r="AC110" i="18"/>
  <c r="AC111" i="18"/>
  <c r="AC113" i="18"/>
  <c r="AC114" i="18"/>
  <c r="AC115" i="18"/>
  <c r="AC116" i="18"/>
  <c r="AC117" i="18"/>
  <c r="AC118" i="18"/>
  <c r="AC119" i="18"/>
  <c r="AC120" i="18"/>
  <c r="AC121" i="18"/>
  <c r="AC123" i="18"/>
  <c r="AC124" i="18"/>
  <c r="AC126" i="18"/>
  <c r="AC127" i="18"/>
  <c r="AC128" i="18"/>
  <c r="AC129" i="18"/>
  <c r="AC130" i="18"/>
  <c r="AC131" i="18"/>
  <c r="AC132" i="18"/>
  <c r="AC133" i="18"/>
  <c r="AC134" i="18"/>
  <c r="AC135" i="18"/>
  <c r="AC136" i="18"/>
  <c r="AC137" i="18"/>
  <c r="AC138" i="18"/>
  <c r="AC11" i="18"/>
  <c r="AA133" i="18"/>
  <c r="AB133" i="18"/>
  <c r="AD133" i="18"/>
  <c r="AE133" i="18"/>
  <c r="AF133" i="18"/>
  <c r="AA134" i="18"/>
  <c r="AB134" i="18"/>
  <c r="AD134" i="18"/>
  <c r="AE134" i="18"/>
  <c r="AF134" i="18"/>
  <c r="AA135" i="18"/>
  <c r="AB135" i="18"/>
  <c r="AD135" i="18"/>
  <c r="AE135" i="18"/>
  <c r="AF135" i="18"/>
  <c r="AA136" i="18"/>
  <c r="AB136" i="18"/>
  <c r="AD136" i="18"/>
  <c r="AE136" i="18"/>
  <c r="AF136" i="18"/>
  <c r="AA137" i="18"/>
  <c r="AB137" i="18"/>
  <c r="AD137" i="18"/>
  <c r="AE137" i="18"/>
  <c r="AF137" i="18"/>
  <c r="AA138" i="18"/>
  <c r="AB138" i="18"/>
  <c r="AD138" i="18"/>
  <c r="AE138" i="18"/>
  <c r="AF138" i="18"/>
  <c r="AF132" i="18"/>
  <c r="AE132" i="18"/>
  <c r="AD132" i="18"/>
  <c r="AB132" i="18"/>
  <c r="AA132" i="18"/>
  <c r="AA121" i="18"/>
  <c r="AB121" i="18"/>
  <c r="AD121" i="18"/>
  <c r="AF121" i="18"/>
  <c r="AA122" i="18"/>
  <c r="AB122" i="18"/>
  <c r="AD122" i="18"/>
  <c r="AF122" i="18"/>
  <c r="AA123" i="18"/>
  <c r="AB123" i="18"/>
  <c r="AD123" i="18"/>
  <c r="AF123" i="18"/>
  <c r="AA124" i="18"/>
  <c r="AB124" i="18"/>
  <c r="AD124" i="18"/>
  <c r="AF124" i="18"/>
  <c r="AF125" i="18"/>
  <c r="AB126" i="18"/>
  <c r="AD126" i="18"/>
  <c r="AE126" i="18"/>
  <c r="AF126" i="18"/>
  <c r="AB127" i="18"/>
  <c r="AD127" i="18"/>
  <c r="AE127" i="18"/>
  <c r="AF127" i="18"/>
  <c r="AB128" i="18"/>
  <c r="AD128" i="18"/>
  <c r="AE128" i="18"/>
  <c r="AF128" i="18"/>
  <c r="AB129" i="18"/>
  <c r="AD129" i="18"/>
  <c r="AE129" i="18"/>
  <c r="AF129" i="18"/>
  <c r="AB130" i="18"/>
  <c r="AD130" i="18"/>
  <c r="AE130" i="18"/>
  <c r="AF130" i="18"/>
  <c r="AF120" i="18"/>
  <c r="AD120" i="18"/>
  <c r="AB120" i="18"/>
  <c r="AA120" i="18"/>
  <c r="AB113" i="18"/>
  <c r="AD113" i="18"/>
  <c r="AE113" i="18"/>
  <c r="AF113" i="18"/>
  <c r="AB114" i="18"/>
  <c r="AD114" i="18"/>
  <c r="AE114" i="18"/>
  <c r="AF114" i="18"/>
  <c r="AB115" i="18"/>
  <c r="AD115" i="18"/>
  <c r="AE115" i="18"/>
  <c r="AF115" i="18"/>
  <c r="AB116" i="18"/>
  <c r="AD116" i="18"/>
  <c r="AE116" i="18"/>
  <c r="AF116" i="18"/>
  <c r="AB117" i="18"/>
  <c r="AD117" i="18"/>
  <c r="AE117" i="18"/>
  <c r="AF117" i="18"/>
  <c r="AB118" i="18"/>
  <c r="AD118" i="18"/>
  <c r="AE118" i="18"/>
  <c r="AF118" i="18"/>
  <c r="AF112" i="18"/>
  <c r="AD112" i="18"/>
  <c r="AB112" i="18"/>
  <c r="AA112" i="18"/>
  <c r="AA100" i="18"/>
  <c r="AB100" i="18"/>
  <c r="AD100" i="18"/>
  <c r="AF100" i="18"/>
  <c r="AA101" i="18"/>
  <c r="AB101" i="18"/>
  <c r="AD101" i="18"/>
  <c r="AF101" i="18"/>
  <c r="AA102" i="18"/>
  <c r="AB102" i="18"/>
  <c r="AD102" i="18"/>
  <c r="AF102" i="18"/>
  <c r="AA103" i="18"/>
  <c r="AB103" i="18"/>
  <c r="AD103" i="18"/>
  <c r="AF103" i="18"/>
  <c r="AA104" i="18"/>
  <c r="AB104" i="18"/>
  <c r="AD104" i="18"/>
  <c r="AF104" i="18"/>
  <c r="AA105" i="18"/>
  <c r="AB105" i="18"/>
  <c r="AD105" i="18"/>
  <c r="AF105" i="18"/>
  <c r="AA106" i="18"/>
  <c r="AB106" i="18"/>
  <c r="AD106" i="18"/>
  <c r="AF106" i="18"/>
  <c r="AB107" i="18"/>
  <c r="AD107" i="18"/>
  <c r="AE107" i="18"/>
  <c r="AF107" i="18"/>
  <c r="AB108" i="18"/>
  <c r="AD108" i="18"/>
  <c r="AE108" i="18"/>
  <c r="AF108" i="18"/>
  <c r="AB109" i="18"/>
  <c r="AD109" i="18"/>
  <c r="AE109" i="18"/>
  <c r="AF109" i="18"/>
  <c r="AB110" i="18"/>
  <c r="AD110" i="18"/>
  <c r="AE110" i="18"/>
  <c r="AF110" i="18"/>
  <c r="AF99" i="18"/>
  <c r="AD99" i="18"/>
  <c r="AB99" i="18"/>
  <c r="AA99" i="18"/>
  <c r="AF85" i="18"/>
  <c r="AE86" i="18"/>
  <c r="AF86" i="18"/>
  <c r="AB87" i="18"/>
  <c r="AD87" i="18"/>
  <c r="AE87" i="18"/>
  <c r="AF87" i="18"/>
  <c r="AB88" i="18"/>
  <c r="AD88" i="18"/>
  <c r="AE88" i="18"/>
  <c r="AF88" i="18"/>
  <c r="AB89" i="18"/>
  <c r="AD89" i="18"/>
  <c r="AE89" i="18"/>
  <c r="AF89" i="18"/>
  <c r="AB90" i="18"/>
  <c r="AD90" i="18"/>
  <c r="AE90" i="18"/>
  <c r="AF90" i="18"/>
  <c r="AB91" i="18"/>
  <c r="AD91" i="18"/>
  <c r="AE91" i="18"/>
  <c r="AF91" i="18"/>
  <c r="AB92" i="18"/>
  <c r="AD92" i="18"/>
  <c r="AE92" i="18"/>
  <c r="AF92" i="18"/>
  <c r="AB93" i="18"/>
  <c r="AD93" i="18"/>
  <c r="AE93" i="18"/>
  <c r="AF93" i="18"/>
  <c r="AB94" i="18"/>
  <c r="AD94" i="18"/>
  <c r="AE94" i="18"/>
  <c r="AF94" i="18"/>
  <c r="AB95" i="18"/>
  <c r="AD95" i="18"/>
  <c r="AE95" i="18"/>
  <c r="AF95" i="18"/>
  <c r="AB96" i="18"/>
  <c r="AD96" i="18"/>
  <c r="AE96" i="18"/>
  <c r="AF96" i="18"/>
  <c r="AB97" i="18"/>
  <c r="AD97" i="18"/>
  <c r="AE97" i="18"/>
  <c r="AF97" i="18"/>
  <c r="AF84" i="18"/>
  <c r="AB84" i="18"/>
  <c r="AA84" i="18"/>
  <c r="AA13" i="18"/>
  <c r="AB13" i="18"/>
  <c r="AA14" i="18"/>
  <c r="AB14" i="18"/>
  <c r="AA15" i="18"/>
  <c r="AB15" i="18"/>
  <c r="AA16" i="18"/>
  <c r="AB16" i="18"/>
  <c r="AA17" i="18"/>
  <c r="AB17" i="18"/>
  <c r="AA18" i="18"/>
  <c r="AB18" i="18"/>
  <c r="AA19" i="18"/>
  <c r="AB19" i="18"/>
  <c r="AA20" i="18"/>
  <c r="AB20" i="18"/>
  <c r="AA21" i="18"/>
  <c r="AB21" i="18"/>
  <c r="AA22" i="18"/>
  <c r="AB22" i="18"/>
  <c r="AA23" i="18"/>
  <c r="AB23" i="18"/>
  <c r="AA24" i="18"/>
  <c r="AB24" i="18"/>
  <c r="AA25" i="18"/>
  <c r="AB25" i="18"/>
  <c r="AA26" i="18"/>
  <c r="AB26" i="18"/>
  <c r="AA27" i="18"/>
  <c r="AB27" i="18"/>
  <c r="AA28" i="18"/>
  <c r="AB28" i="18"/>
  <c r="AA29" i="18"/>
  <c r="AB29" i="18"/>
  <c r="AA30" i="18"/>
  <c r="AB30" i="18"/>
  <c r="AA31" i="18"/>
  <c r="AB31" i="18"/>
  <c r="AA32" i="18"/>
  <c r="AB32" i="18"/>
  <c r="AA33" i="18"/>
  <c r="AB33" i="18"/>
  <c r="AA34" i="18"/>
  <c r="AB34" i="18"/>
  <c r="AA35" i="18"/>
  <c r="AB35" i="18"/>
  <c r="AA36" i="18"/>
  <c r="AB36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8" i="18"/>
  <c r="AB79" i="18"/>
  <c r="AB80" i="18"/>
  <c r="AB81" i="18"/>
  <c r="AB82" i="18"/>
  <c r="AB11" i="18"/>
  <c r="AA11" i="18"/>
  <c r="AD13" i="18"/>
  <c r="AF13" i="18"/>
  <c r="AD14" i="18"/>
  <c r="AF14" i="18"/>
  <c r="AD15" i="18"/>
  <c r="AF15" i="18"/>
  <c r="AD16" i="18"/>
  <c r="AF16" i="18"/>
  <c r="AD17" i="18"/>
  <c r="AF17" i="18"/>
  <c r="AD18" i="18"/>
  <c r="AF18" i="18"/>
  <c r="AD19" i="18"/>
  <c r="AF19" i="18"/>
  <c r="AD20" i="18"/>
  <c r="AF20" i="18"/>
  <c r="AD21" i="18"/>
  <c r="AF21" i="18"/>
  <c r="AD22" i="18"/>
  <c r="AF22" i="18"/>
  <c r="AD23" i="18"/>
  <c r="AF23" i="18"/>
  <c r="AD24" i="18"/>
  <c r="AF24" i="18"/>
  <c r="AD25" i="18"/>
  <c r="AF25" i="18"/>
  <c r="AD26" i="18"/>
  <c r="AF26" i="18"/>
  <c r="AD27" i="18"/>
  <c r="AF27" i="18"/>
  <c r="AD28" i="18"/>
  <c r="AF28" i="18"/>
  <c r="AD29" i="18"/>
  <c r="AF29" i="18"/>
  <c r="AD30" i="18"/>
  <c r="AF30" i="18"/>
  <c r="AD31" i="18"/>
  <c r="AF31" i="18"/>
  <c r="AD32" i="18"/>
  <c r="AF32" i="18"/>
  <c r="AD33" i="18"/>
  <c r="AF33" i="18"/>
  <c r="AD34" i="18"/>
  <c r="AF34" i="18"/>
  <c r="AD35" i="18"/>
  <c r="AF35" i="18"/>
  <c r="AD36" i="18"/>
  <c r="AF36" i="18"/>
  <c r="AD52" i="18"/>
  <c r="AE52" i="18"/>
  <c r="AF52" i="18"/>
  <c r="AD53" i="18"/>
  <c r="AE53" i="18"/>
  <c r="AF53" i="18"/>
  <c r="AD54" i="18"/>
  <c r="AE54" i="18"/>
  <c r="AF54" i="18"/>
  <c r="AD55" i="18"/>
  <c r="AE55" i="18"/>
  <c r="AF55" i="18"/>
  <c r="AD56" i="18"/>
  <c r="AE56" i="18"/>
  <c r="AF56" i="18"/>
  <c r="AD57" i="18"/>
  <c r="AE57" i="18"/>
  <c r="AF57" i="18"/>
  <c r="AD58" i="18"/>
  <c r="AE58" i="18"/>
  <c r="AF58" i="18"/>
  <c r="AD59" i="18"/>
  <c r="AE59" i="18"/>
  <c r="AF59" i="18"/>
  <c r="AD60" i="18"/>
  <c r="AE60" i="18"/>
  <c r="AF60" i="18"/>
  <c r="AD61" i="18"/>
  <c r="AE61" i="18"/>
  <c r="AF61" i="18"/>
  <c r="AD62" i="18"/>
  <c r="AE62" i="18"/>
  <c r="AF62" i="18"/>
  <c r="AD63" i="18"/>
  <c r="AE63" i="18"/>
  <c r="AF63" i="18"/>
  <c r="AD64" i="18"/>
  <c r="AE64" i="18"/>
  <c r="AF64" i="18"/>
  <c r="AD65" i="18"/>
  <c r="AE65" i="18"/>
  <c r="AF65" i="18"/>
  <c r="AD66" i="18"/>
  <c r="AE66" i="18"/>
  <c r="AF66" i="18"/>
  <c r="AD67" i="18"/>
  <c r="AE67" i="18"/>
  <c r="AF67" i="18"/>
  <c r="AD68" i="18"/>
  <c r="AE68" i="18"/>
  <c r="AF68" i="18"/>
  <c r="AD69" i="18"/>
  <c r="AE69" i="18"/>
  <c r="AF69" i="18"/>
  <c r="AD70" i="18"/>
  <c r="AE70" i="18"/>
  <c r="AF70" i="18"/>
  <c r="AD71" i="18"/>
  <c r="AE71" i="18"/>
  <c r="AF71" i="18"/>
  <c r="AD72" i="18"/>
  <c r="AE72" i="18"/>
  <c r="AF72" i="18"/>
  <c r="AD73" i="18"/>
  <c r="AE73" i="18"/>
  <c r="AF73" i="18"/>
  <c r="AD74" i="18"/>
  <c r="AE74" i="18"/>
  <c r="AF74" i="18"/>
  <c r="AD75" i="18"/>
  <c r="AE75" i="18"/>
  <c r="AF75" i="18"/>
  <c r="AD76" i="18"/>
  <c r="AE76" i="18"/>
  <c r="AF76" i="18"/>
  <c r="AD77" i="18"/>
  <c r="AE77" i="18"/>
  <c r="AF77" i="18"/>
  <c r="AD78" i="18"/>
  <c r="AE78" i="18"/>
  <c r="AF78" i="18"/>
  <c r="AD79" i="18"/>
  <c r="AE79" i="18"/>
  <c r="AF79" i="18"/>
  <c r="AD80" i="18"/>
  <c r="AE80" i="18"/>
  <c r="AF80" i="18"/>
  <c r="AD81" i="18"/>
  <c r="AE81" i="18"/>
  <c r="AF81" i="18"/>
  <c r="AD82" i="18"/>
  <c r="AE82" i="18"/>
  <c r="AF82" i="18"/>
  <c r="AD11" i="18"/>
  <c r="AF11" i="18"/>
  <c r="H9" i="14"/>
  <c r="I108" i="2"/>
  <c r="I74" i="2"/>
  <c r="I40" i="2"/>
  <c r="D11" i="15"/>
  <c r="F7" i="7"/>
  <c r="E7" i="9" s="1"/>
  <c r="AP53" i="7"/>
  <c r="E271" i="7"/>
  <c r="D226" i="9"/>
  <c r="AP52" i="7"/>
  <c r="E270" i="7"/>
  <c r="D225" i="9"/>
  <c r="AP51" i="7"/>
  <c r="E269" i="7"/>
  <c r="D224" i="9"/>
  <c r="AP50" i="7"/>
  <c r="E268" i="7"/>
  <c r="D223" i="9"/>
  <c r="AP49" i="7"/>
  <c r="E267" i="7"/>
  <c r="D222" i="9"/>
  <c r="AP48" i="7"/>
  <c r="E266" i="7"/>
  <c r="D221" i="9"/>
  <c r="AP47" i="7"/>
  <c r="E265" i="7"/>
  <c r="D220" i="9"/>
  <c r="AP46" i="7"/>
  <c r="E264" i="7"/>
  <c r="D219" i="9"/>
  <c r="AP45" i="7"/>
  <c r="E263" i="7"/>
  <c r="D218" i="9"/>
  <c r="AP44" i="7"/>
  <c r="E262" i="7"/>
  <c r="D217" i="9"/>
  <c r="AP43" i="7"/>
  <c r="E261" i="7"/>
  <c r="D216" i="9"/>
  <c r="AP42" i="7"/>
  <c r="E260" i="7"/>
  <c r="D215" i="9"/>
  <c r="AP41" i="7"/>
  <c r="E259" i="7"/>
  <c r="D214" i="9"/>
  <c r="AP40" i="7"/>
  <c r="E258" i="7"/>
  <c r="D213" i="9"/>
  <c r="AP39" i="7"/>
  <c r="E257" i="7"/>
  <c r="D212" i="9"/>
  <c r="AP38" i="7"/>
  <c r="E256" i="7"/>
  <c r="D211" i="9"/>
  <c r="AP37" i="7"/>
  <c r="E255" i="7"/>
  <c r="D210" i="9"/>
  <c r="AP36" i="7"/>
  <c r="E254" i="7"/>
  <c r="D209" i="9"/>
  <c r="AP35" i="7"/>
  <c r="E253" i="7"/>
  <c r="D208" i="9"/>
  <c r="AP34" i="7"/>
  <c r="E252" i="7"/>
  <c r="D207" i="9"/>
  <c r="AP33" i="7"/>
  <c r="E251" i="7"/>
  <c r="D206" i="9"/>
  <c r="AP32" i="7"/>
  <c r="E250" i="7"/>
  <c r="D205" i="9"/>
  <c r="AP31" i="7"/>
  <c r="E249" i="7"/>
  <c r="D204" i="9"/>
  <c r="AP30" i="7"/>
  <c r="E248" i="7"/>
  <c r="D203" i="9" s="1"/>
  <c r="AP29" i="7"/>
  <c r="E247" i="7"/>
  <c r="D202" i="9"/>
  <c r="AP28" i="7"/>
  <c r="E246" i="7"/>
  <c r="D201" i="9"/>
  <c r="AP27" i="7"/>
  <c r="E245" i="7"/>
  <c r="D200" i="9"/>
  <c r="AP26" i="7"/>
  <c r="E244" i="7"/>
  <c r="D199" i="9"/>
  <c r="AP25" i="7"/>
  <c r="E243" i="7"/>
  <c r="D198" i="9"/>
  <c r="AP24" i="7"/>
  <c r="E242" i="7"/>
  <c r="D197" i="9"/>
  <c r="AP23" i="7"/>
  <c r="E241" i="7"/>
  <c r="D196" i="9"/>
  <c r="AP22" i="7"/>
  <c r="E240" i="7"/>
  <c r="D195" i="9"/>
  <c r="AP21" i="7"/>
  <c r="E239" i="7"/>
  <c r="D194" i="9"/>
  <c r="AP20" i="7"/>
  <c r="E238" i="7"/>
  <c r="D193" i="9"/>
  <c r="AP19" i="7"/>
  <c r="E237" i="7"/>
  <c r="D192" i="9"/>
  <c r="AP18" i="7"/>
  <c r="E236" i="7"/>
  <c r="D191" i="9"/>
  <c r="AP17" i="7"/>
  <c r="E235" i="7"/>
  <c r="D190" i="9"/>
  <c r="AP16" i="7"/>
  <c r="E234" i="7"/>
  <c r="D189" i="9"/>
  <c r="AP15" i="7"/>
  <c r="E233" i="7"/>
  <c r="D188" i="9"/>
  <c r="AP14" i="7"/>
  <c r="E232" i="7"/>
  <c r="D187" i="9"/>
  <c r="AP13" i="7"/>
  <c r="E231" i="7"/>
  <c r="D186" i="9"/>
  <c r="AP12" i="7"/>
  <c r="E230" i="7"/>
  <c r="D185" i="9"/>
  <c r="AP11" i="7"/>
  <c r="E229" i="7"/>
  <c r="D184" i="9"/>
  <c r="AP10" i="7"/>
  <c r="E228" i="7"/>
  <c r="D183" i="9"/>
  <c r="AP9" i="7"/>
  <c r="E227" i="7"/>
  <c r="D182" i="9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AP163" i="7"/>
  <c r="AP162" i="7"/>
  <c r="AP161" i="7"/>
  <c r="AP160" i="7"/>
  <c r="AP159" i="7"/>
  <c r="AP158" i="7"/>
  <c r="AP157" i="7"/>
  <c r="AP156" i="7"/>
  <c r="AP155" i="7"/>
  <c r="AP154" i="7"/>
  <c r="AP153" i="7"/>
  <c r="AP152" i="7"/>
  <c r="AP151" i="7"/>
  <c r="AP150" i="7"/>
  <c r="AP149" i="7"/>
  <c r="AP148" i="7"/>
  <c r="AP147" i="7"/>
  <c r="AP146" i="7"/>
  <c r="AP145" i="7"/>
  <c r="AP144" i="7"/>
  <c r="AP143" i="7"/>
  <c r="AP142" i="7"/>
  <c r="AP141" i="7"/>
  <c r="AP140" i="7"/>
  <c r="AP139" i="7"/>
  <c r="AP138" i="7"/>
  <c r="AP137" i="7"/>
  <c r="AP136" i="7"/>
  <c r="AP135" i="7"/>
  <c r="AP134" i="7"/>
  <c r="AP133" i="7"/>
  <c r="AP132" i="7"/>
  <c r="AP131" i="7"/>
  <c r="AP130" i="7"/>
  <c r="AP129" i="7"/>
  <c r="AP128" i="7"/>
  <c r="AP127" i="7"/>
  <c r="AP126" i="7"/>
  <c r="AP125" i="7"/>
  <c r="AP124" i="7"/>
  <c r="AP123" i="7"/>
  <c r="AP122" i="7"/>
  <c r="AP121" i="7"/>
  <c r="AP120" i="7"/>
  <c r="AP119" i="7"/>
  <c r="AP225" i="7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C77" i="4"/>
  <c r="G77" i="4"/>
  <c r="C14" i="4"/>
  <c r="AT14" i="4"/>
  <c r="E14" i="4"/>
  <c r="G14" i="4"/>
  <c r="E261" i="3"/>
  <c r="BE19" i="1"/>
  <c r="BE18" i="1"/>
  <c r="BD19" i="1"/>
  <c r="BD18" i="1"/>
  <c r="AY19" i="1"/>
  <c r="AX19" i="1"/>
  <c r="AY18" i="1"/>
  <c r="AX18" i="1"/>
  <c r="BE23" i="1"/>
  <c r="BE22" i="1"/>
  <c r="BA23" i="1"/>
  <c r="BA22" i="1"/>
  <c r="C117" i="15"/>
  <c r="C118" i="1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J9" i="14"/>
  <c r="I1" i="14"/>
  <c r="J97" i="14"/>
  <c r="J65" i="14"/>
  <c r="J34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AW23" i="1"/>
  <c r="BC19" i="1"/>
  <c r="AW22" i="1"/>
  <c r="DM78" i="3"/>
  <c r="TO78" i="3" s="1"/>
  <c r="DL78" i="3"/>
  <c r="DM44" i="3"/>
  <c r="DL44" i="3"/>
  <c r="LP44" i="3" s="1"/>
  <c r="DM10" i="3"/>
  <c r="DL10" i="3"/>
  <c r="LF10" i="3" s="1"/>
  <c r="G106" i="4"/>
  <c r="F106" i="4"/>
  <c r="E106" i="4"/>
  <c r="D106" i="4"/>
  <c r="C106" i="4"/>
  <c r="G105" i="4"/>
  <c r="F105" i="4"/>
  <c r="E105" i="4"/>
  <c r="D105" i="4"/>
  <c r="C105" i="4"/>
  <c r="G104" i="4"/>
  <c r="F104" i="4"/>
  <c r="E104" i="4"/>
  <c r="D104" i="4"/>
  <c r="C104" i="4"/>
  <c r="R104" i="4"/>
  <c r="G103" i="4"/>
  <c r="F103" i="4"/>
  <c r="E103" i="4"/>
  <c r="D103" i="4"/>
  <c r="C103" i="4"/>
  <c r="R103" i="4"/>
  <c r="G102" i="4"/>
  <c r="F102" i="4"/>
  <c r="E102" i="4"/>
  <c r="D102" i="4"/>
  <c r="C102" i="4"/>
  <c r="AO102" i="4"/>
  <c r="G101" i="4"/>
  <c r="F101" i="4"/>
  <c r="E101" i="4"/>
  <c r="D101" i="4"/>
  <c r="C101" i="4"/>
  <c r="R101" i="4"/>
  <c r="G100" i="4"/>
  <c r="F100" i="4"/>
  <c r="E100" i="4"/>
  <c r="D100" i="4"/>
  <c r="C100" i="4"/>
  <c r="R100" i="4"/>
  <c r="G99" i="4"/>
  <c r="F99" i="4"/>
  <c r="E99" i="4"/>
  <c r="D99" i="4"/>
  <c r="C99" i="4"/>
  <c r="AO99" i="4"/>
  <c r="G98" i="4"/>
  <c r="F98" i="4"/>
  <c r="E98" i="4"/>
  <c r="D98" i="4"/>
  <c r="C98" i="4"/>
  <c r="AT98" i="4"/>
  <c r="G97" i="4"/>
  <c r="F97" i="4"/>
  <c r="E97" i="4"/>
  <c r="D97" i="4"/>
  <c r="C97" i="4"/>
  <c r="AJ97" i="4"/>
  <c r="G96" i="4"/>
  <c r="F96" i="4"/>
  <c r="E96" i="4"/>
  <c r="D96" i="4"/>
  <c r="C96" i="4"/>
  <c r="R96" i="4"/>
  <c r="G95" i="4"/>
  <c r="F95" i="4"/>
  <c r="E95" i="4"/>
  <c r="D95" i="4"/>
  <c r="C95" i="4"/>
  <c r="AO95" i="4"/>
  <c r="G94" i="4"/>
  <c r="F94" i="4"/>
  <c r="E94" i="4"/>
  <c r="D94" i="4"/>
  <c r="C94" i="4"/>
  <c r="AO94" i="4"/>
  <c r="G93" i="4"/>
  <c r="F93" i="4"/>
  <c r="E93" i="4"/>
  <c r="D93" i="4"/>
  <c r="C93" i="4"/>
  <c r="R93" i="4"/>
  <c r="G92" i="4"/>
  <c r="F92" i="4"/>
  <c r="E92" i="4"/>
  <c r="D92" i="4"/>
  <c r="C92" i="4"/>
  <c r="AT92" i="4"/>
  <c r="G91" i="4"/>
  <c r="F91" i="4"/>
  <c r="E91" i="4"/>
  <c r="D91" i="4"/>
  <c r="C91" i="4"/>
  <c r="AR91" i="4"/>
  <c r="G90" i="4"/>
  <c r="F90" i="4"/>
  <c r="E90" i="4"/>
  <c r="D90" i="4"/>
  <c r="C90" i="4"/>
  <c r="R90" i="4"/>
  <c r="G89" i="4"/>
  <c r="F89" i="4"/>
  <c r="E89" i="4"/>
  <c r="D89" i="4"/>
  <c r="C89" i="4"/>
  <c r="R89" i="4"/>
  <c r="G88" i="4"/>
  <c r="F88" i="4"/>
  <c r="E88" i="4"/>
  <c r="D88" i="4"/>
  <c r="C88" i="4"/>
  <c r="AK88" i="4"/>
  <c r="G87" i="4"/>
  <c r="F87" i="4"/>
  <c r="E87" i="4"/>
  <c r="D87" i="4"/>
  <c r="C87" i="4"/>
  <c r="R87" i="4"/>
  <c r="G86" i="4"/>
  <c r="F86" i="4"/>
  <c r="E86" i="4"/>
  <c r="D86" i="4"/>
  <c r="C86" i="4"/>
  <c r="AJ86" i="4"/>
  <c r="G85" i="4"/>
  <c r="F85" i="4"/>
  <c r="E85" i="4"/>
  <c r="D85" i="4"/>
  <c r="C85" i="4"/>
  <c r="R85" i="4"/>
  <c r="G84" i="4"/>
  <c r="F84" i="4"/>
  <c r="E84" i="4"/>
  <c r="D84" i="4"/>
  <c r="C84" i="4"/>
  <c r="R84" i="4"/>
  <c r="G83" i="4"/>
  <c r="F83" i="4"/>
  <c r="E83" i="4"/>
  <c r="D83" i="4"/>
  <c r="C83" i="4"/>
  <c r="AK83" i="4"/>
  <c r="G82" i="4"/>
  <c r="F82" i="4"/>
  <c r="E82" i="4"/>
  <c r="D82" i="4"/>
  <c r="C82" i="4"/>
  <c r="AO82" i="4"/>
  <c r="G81" i="4"/>
  <c r="F81" i="4"/>
  <c r="E81" i="4"/>
  <c r="D81" i="4"/>
  <c r="C81" i="4"/>
  <c r="R81" i="4"/>
  <c r="G80" i="4"/>
  <c r="F80" i="4"/>
  <c r="E80" i="4"/>
  <c r="D80" i="4"/>
  <c r="C80" i="4"/>
  <c r="R80" i="4"/>
  <c r="G79" i="4"/>
  <c r="F79" i="4"/>
  <c r="E79" i="4"/>
  <c r="D79" i="4"/>
  <c r="C79" i="4"/>
  <c r="R79" i="4"/>
  <c r="G78" i="4"/>
  <c r="F78" i="4"/>
  <c r="E78" i="4"/>
  <c r="D78" i="4"/>
  <c r="C78" i="4"/>
  <c r="F77" i="4"/>
  <c r="E77" i="4"/>
  <c r="D77" i="4"/>
  <c r="G72" i="4"/>
  <c r="F72" i="4"/>
  <c r="E72" i="4"/>
  <c r="D72" i="4"/>
  <c r="C72" i="4"/>
  <c r="G71" i="4"/>
  <c r="F71" i="4"/>
  <c r="E71" i="4"/>
  <c r="D71" i="4"/>
  <c r="C71" i="4"/>
  <c r="G70" i="4"/>
  <c r="F70" i="4"/>
  <c r="E70" i="4"/>
  <c r="D70" i="4"/>
  <c r="C70" i="4"/>
  <c r="R70" i="4"/>
  <c r="G69" i="4"/>
  <c r="F69" i="4"/>
  <c r="E69" i="4"/>
  <c r="D69" i="4"/>
  <c r="C69" i="4"/>
  <c r="AT69" i="4"/>
  <c r="G68" i="4"/>
  <c r="F68" i="4"/>
  <c r="E68" i="4"/>
  <c r="D68" i="4"/>
  <c r="C68" i="4"/>
  <c r="AO68" i="4"/>
  <c r="G67" i="4"/>
  <c r="F67" i="4"/>
  <c r="E67" i="4"/>
  <c r="D67" i="4"/>
  <c r="C67" i="4"/>
  <c r="AK67" i="4"/>
  <c r="G66" i="4"/>
  <c r="F66" i="4"/>
  <c r="E66" i="4"/>
  <c r="D66" i="4"/>
  <c r="C66" i="4"/>
  <c r="AT66" i="4"/>
  <c r="G65" i="4"/>
  <c r="F65" i="4"/>
  <c r="E65" i="4"/>
  <c r="D65" i="4"/>
  <c r="C65" i="4"/>
  <c r="AO65" i="4"/>
  <c r="G64" i="4"/>
  <c r="F64" i="4"/>
  <c r="E64" i="4"/>
  <c r="D64" i="4"/>
  <c r="C64" i="4"/>
  <c r="AO64" i="4"/>
  <c r="G63" i="4"/>
  <c r="F63" i="4"/>
  <c r="E63" i="4"/>
  <c r="D63" i="4"/>
  <c r="C63" i="4"/>
  <c r="AJ63" i="4"/>
  <c r="G62" i="4"/>
  <c r="F62" i="4"/>
  <c r="E62" i="4"/>
  <c r="D62" i="4"/>
  <c r="C62" i="4"/>
  <c r="AL62" i="4"/>
  <c r="G61" i="4"/>
  <c r="F61" i="4"/>
  <c r="E61" i="4"/>
  <c r="D61" i="4"/>
  <c r="C61" i="4"/>
  <c r="AT61" i="4"/>
  <c r="G60" i="4"/>
  <c r="F60" i="4"/>
  <c r="E60" i="4"/>
  <c r="D60" i="4"/>
  <c r="C60" i="4"/>
  <c r="AL60" i="4"/>
  <c r="G59" i="4"/>
  <c r="F59" i="4"/>
  <c r="E59" i="4"/>
  <c r="D59" i="4"/>
  <c r="C59" i="4"/>
  <c r="AM59" i="4"/>
  <c r="G58" i="4"/>
  <c r="F58" i="4"/>
  <c r="E58" i="4"/>
  <c r="D58" i="4"/>
  <c r="C58" i="4"/>
  <c r="R58" i="4"/>
  <c r="G57" i="4"/>
  <c r="F57" i="4"/>
  <c r="E57" i="4"/>
  <c r="D57" i="4"/>
  <c r="C57" i="4"/>
  <c r="AN57" i="4"/>
  <c r="G56" i="4"/>
  <c r="F56" i="4"/>
  <c r="E56" i="4"/>
  <c r="D56" i="4"/>
  <c r="C56" i="4"/>
  <c r="AT56" i="4"/>
  <c r="G55" i="4"/>
  <c r="F55" i="4"/>
  <c r="E55" i="4"/>
  <c r="D55" i="4"/>
  <c r="C55" i="4"/>
  <c r="AT55" i="4"/>
  <c r="G54" i="4"/>
  <c r="F54" i="4"/>
  <c r="E54" i="4"/>
  <c r="D54" i="4"/>
  <c r="C54" i="4"/>
  <c r="AT54" i="4"/>
  <c r="G53" i="4"/>
  <c r="F53" i="4"/>
  <c r="E53" i="4"/>
  <c r="D53" i="4"/>
  <c r="C53" i="4"/>
  <c r="AT53" i="4"/>
  <c r="G52" i="4"/>
  <c r="F52" i="4"/>
  <c r="E52" i="4"/>
  <c r="D52" i="4"/>
  <c r="C52" i="4"/>
  <c r="AT52" i="4"/>
  <c r="G51" i="4"/>
  <c r="F51" i="4"/>
  <c r="E51" i="4"/>
  <c r="D51" i="4"/>
  <c r="C51" i="4"/>
  <c r="AL51" i="4" s="1"/>
  <c r="G50" i="4"/>
  <c r="F50" i="4"/>
  <c r="E50" i="4"/>
  <c r="D50" i="4"/>
  <c r="C50" i="4"/>
  <c r="AT50" i="4"/>
  <c r="G49" i="4"/>
  <c r="F49" i="4"/>
  <c r="E49" i="4"/>
  <c r="D49" i="4"/>
  <c r="C49" i="4"/>
  <c r="AT49" i="4" s="1"/>
  <c r="G48" i="4"/>
  <c r="F48" i="4"/>
  <c r="E48" i="4"/>
  <c r="D48" i="4"/>
  <c r="C48" i="4"/>
  <c r="AT48" i="4" s="1"/>
  <c r="G47" i="4"/>
  <c r="F47" i="4"/>
  <c r="E47" i="4"/>
  <c r="D47" i="4"/>
  <c r="C47" i="4"/>
  <c r="AT47" i="4"/>
  <c r="G46" i="4"/>
  <c r="F46" i="4"/>
  <c r="E46" i="4"/>
  <c r="D46" i="4"/>
  <c r="C46" i="4"/>
  <c r="AT46" i="4" s="1"/>
  <c r="G45" i="4"/>
  <c r="F45" i="4"/>
  <c r="E45" i="4"/>
  <c r="D45" i="4"/>
  <c r="C45" i="4"/>
  <c r="AT45" i="4"/>
  <c r="G44" i="4"/>
  <c r="F44" i="4"/>
  <c r="E44" i="4"/>
  <c r="D44" i="4"/>
  <c r="C44" i="4"/>
  <c r="AT44" i="4" s="1"/>
  <c r="G43" i="4"/>
  <c r="F43" i="4"/>
  <c r="E43" i="4"/>
  <c r="D43" i="4"/>
  <c r="C43" i="4"/>
  <c r="AR43" i="4" s="1"/>
  <c r="AT43" i="4"/>
  <c r="G38" i="4"/>
  <c r="F38" i="4"/>
  <c r="E38" i="4"/>
  <c r="D38" i="4"/>
  <c r="C38" i="4"/>
  <c r="G37" i="4"/>
  <c r="F37" i="4"/>
  <c r="E37" i="4"/>
  <c r="D37" i="4"/>
  <c r="C37" i="4"/>
  <c r="G36" i="4"/>
  <c r="F36" i="4"/>
  <c r="E36" i="4"/>
  <c r="D36" i="4"/>
  <c r="C36" i="4"/>
  <c r="AQ36" i="4"/>
  <c r="G35" i="4"/>
  <c r="F35" i="4"/>
  <c r="E35" i="4"/>
  <c r="D35" i="4"/>
  <c r="C35" i="4"/>
  <c r="AT35" i="4"/>
  <c r="G34" i="4"/>
  <c r="F34" i="4"/>
  <c r="E34" i="4"/>
  <c r="D34" i="4"/>
  <c r="C34" i="4"/>
  <c r="R34" i="4"/>
  <c r="G33" i="4"/>
  <c r="F33" i="4"/>
  <c r="E33" i="4"/>
  <c r="D33" i="4"/>
  <c r="C33" i="4"/>
  <c r="R33" i="4"/>
  <c r="G32" i="4"/>
  <c r="F32" i="4"/>
  <c r="E32" i="4"/>
  <c r="D32" i="4"/>
  <c r="C32" i="4"/>
  <c r="AQ32" i="4"/>
  <c r="G31" i="4"/>
  <c r="F31" i="4"/>
  <c r="E31" i="4"/>
  <c r="D31" i="4"/>
  <c r="C31" i="4"/>
  <c r="AT31" i="4"/>
  <c r="G30" i="4"/>
  <c r="F30" i="4"/>
  <c r="E30" i="4"/>
  <c r="D30" i="4"/>
  <c r="C30" i="4"/>
  <c r="AN30" i="4"/>
  <c r="G29" i="4"/>
  <c r="F29" i="4"/>
  <c r="E29" i="4"/>
  <c r="D29" i="4"/>
  <c r="C29" i="4"/>
  <c r="AK29" i="4"/>
  <c r="G28" i="4"/>
  <c r="F28" i="4"/>
  <c r="E28" i="4"/>
  <c r="D28" i="4"/>
  <c r="C28" i="4"/>
  <c r="AK28" i="4"/>
  <c r="G27" i="4"/>
  <c r="F27" i="4"/>
  <c r="E27" i="4"/>
  <c r="D27" i="4"/>
  <c r="C27" i="4"/>
  <c r="R27" i="4"/>
  <c r="G26" i="4"/>
  <c r="F26" i="4"/>
  <c r="E26" i="4"/>
  <c r="D26" i="4"/>
  <c r="C26" i="4"/>
  <c r="R26" i="4"/>
  <c r="G25" i="4"/>
  <c r="F25" i="4"/>
  <c r="E25" i="4"/>
  <c r="D25" i="4"/>
  <c r="C25" i="4"/>
  <c r="AT25" i="4"/>
  <c r="G24" i="4"/>
  <c r="F24" i="4"/>
  <c r="E24" i="4"/>
  <c r="D24" i="4"/>
  <c r="C24" i="4"/>
  <c r="AP24" i="4"/>
  <c r="G23" i="4"/>
  <c r="F23" i="4"/>
  <c r="E23" i="4"/>
  <c r="D23" i="4"/>
  <c r="C23" i="4"/>
  <c r="AM23" i="4"/>
  <c r="G22" i="4"/>
  <c r="F22" i="4"/>
  <c r="E22" i="4"/>
  <c r="D22" i="4"/>
  <c r="F21" i="4"/>
  <c r="D21" i="4"/>
  <c r="G20" i="4"/>
  <c r="F20" i="4"/>
  <c r="E20" i="4"/>
  <c r="D20" i="4"/>
  <c r="C20" i="4"/>
  <c r="AT20" i="4"/>
  <c r="G19" i="4"/>
  <c r="F19" i="4"/>
  <c r="E19" i="4"/>
  <c r="D19" i="4"/>
  <c r="C19" i="4"/>
  <c r="AT19" i="4"/>
  <c r="G18" i="4"/>
  <c r="F18" i="4"/>
  <c r="E18" i="4"/>
  <c r="D18" i="4"/>
  <c r="C18" i="4"/>
  <c r="AT18" i="4" s="1"/>
  <c r="G17" i="4"/>
  <c r="F17" i="4"/>
  <c r="E17" i="4"/>
  <c r="D17" i="4"/>
  <c r="C17" i="4"/>
  <c r="G16" i="4"/>
  <c r="F16" i="4"/>
  <c r="E16" i="4"/>
  <c r="D16" i="4"/>
  <c r="C16" i="4"/>
  <c r="AT16" i="4" s="1"/>
  <c r="F15" i="4"/>
  <c r="D15" i="4"/>
  <c r="C15" i="4"/>
  <c r="AT15" i="4"/>
  <c r="F14" i="4"/>
  <c r="D14" i="4"/>
  <c r="G13" i="4"/>
  <c r="F13" i="4"/>
  <c r="E13" i="4"/>
  <c r="D13" i="4"/>
  <c r="C13" i="4"/>
  <c r="AT13" i="4" s="1"/>
  <c r="G12" i="4"/>
  <c r="F12" i="4"/>
  <c r="E12" i="4"/>
  <c r="D12" i="4"/>
  <c r="C12" i="4"/>
  <c r="AT12" i="4" s="1"/>
  <c r="G11" i="4"/>
  <c r="F11" i="4"/>
  <c r="E11" i="4"/>
  <c r="D11" i="4"/>
  <c r="C11" i="4"/>
  <c r="AT11" i="4" s="1"/>
  <c r="G10" i="4"/>
  <c r="F10" i="4"/>
  <c r="E10" i="4"/>
  <c r="D10" i="4"/>
  <c r="C10" i="4"/>
  <c r="AT10" i="4" s="1"/>
  <c r="G9" i="4"/>
  <c r="F9" i="4"/>
  <c r="E9" i="4"/>
  <c r="D9" i="4"/>
  <c r="C9" i="4"/>
  <c r="AT9" i="4" s="1"/>
  <c r="C107" i="3"/>
  <c r="J127" i="14"/>
  <c r="AW127" i="14" s="1"/>
  <c r="CI127" i="14" s="1"/>
  <c r="C106" i="3"/>
  <c r="C105" i="3"/>
  <c r="J125" i="14"/>
  <c r="AW125" i="14"/>
  <c r="CI125" i="14"/>
  <c r="C104" i="3"/>
  <c r="C211" i="3"/>
  <c r="C103" i="3"/>
  <c r="J123" i="14"/>
  <c r="AW123" i="14"/>
  <c r="CI123" i="14"/>
  <c r="C102" i="3"/>
  <c r="C209" i="3"/>
  <c r="C101" i="3"/>
  <c r="C100" i="3"/>
  <c r="C99" i="3"/>
  <c r="C206" i="3"/>
  <c r="C98" i="3"/>
  <c r="C205" i="3"/>
  <c r="C97" i="3"/>
  <c r="C204" i="3"/>
  <c r="C96" i="3"/>
  <c r="C203" i="3"/>
  <c r="C95" i="3"/>
  <c r="J115" i="14"/>
  <c r="AW115" i="14"/>
  <c r="CI115" i="14"/>
  <c r="C94" i="3"/>
  <c r="C93" i="3"/>
  <c r="J113" i="14"/>
  <c r="AW113" i="14"/>
  <c r="CI113" i="14"/>
  <c r="C92" i="3"/>
  <c r="C91" i="3"/>
  <c r="C90" i="3"/>
  <c r="C89" i="3"/>
  <c r="C88" i="3"/>
  <c r="J108" i="14"/>
  <c r="AW108" i="14"/>
  <c r="CI108" i="14"/>
  <c r="C87" i="3"/>
  <c r="C86" i="3"/>
  <c r="C85" i="3"/>
  <c r="C84" i="3"/>
  <c r="C191" i="3"/>
  <c r="C83" i="3"/>
  <c r="C190" i="3"/>
  <c r="C82" i="3"/>
  <c r="J102" i="14"/>
  <c r="AW102" i="14"/>
  <c r="CI102" i="14"/>
  <c r="C81" i="3"/>
  <c r="C188" i="3"/>
  <c r="C80" i="3"/>
  <c r="C79" i="3"/>
  <c r="J99" i="14" s="1"/>
  <c r="AW99" i="14" s="1"/>
  <c r="CI99" i="14" s="1"/>
  <c r="C78" i="3"/>
  <c r="W20" i="14" s="1"/>
  <c r="C73" i="3"/>
  <c r="J95" i="14" s="1"/>
  <c r="AW95" i="14" s="1"/>
  <c r="CI95" i="14" s="1"/>
  <c r="C72" i="3"/>
  <c r="C178" i="3" s="1"/>
  <c r="C71" i="3"/>
  <c r="C177" i="3"/>
  <c r="C70" i="3"/>
  <c r="C69" i="3"/>
  <c r="C68" i="3"/>
  <c r="C174" i="3"/>
  <c r="C67" i="3"/>
  <c r="C173" i="3"/>
  <c r="C66" i="3"/>
  <c r="C65" i="3"/>
  <c r="C171" i="3"/>
  <c r="C64" i="3"/>
  <c r="C170" i="3"/>
  <c r="C63" i="3"/>
  <c r="C169" i="3"/>
  <c r="C62" i="3"/>
  <c r="C168" i="3"/>
  <c r="C61" i="3"/>
  <c r="J83" i="14"/>
  <c r="AW83" i="14"/>
  <c r="CI83" i="14"/>
  <c r="C60" i="3"/>
  <c r="C59" i="3"/>
  <c r="C165" i="3"/>
  <c r="C58" i="3"/>
  <c r="C164" i="3"/>
  <c r="C57" i="3"/>
  <c r="C56" i="3"/>
  <c r="C162" i="3"/>
  <c r="C55" i="3"/>
  <c r="C161" i="3"/>
  <c r="C54" i="3"/>
  <c r="J76" i="14" s="1"/>
  <c r="AW76" i="14" s="1"/>
  <c r="CI76" i="14" s="1"/>
  <c r="C53" i="3"/>
  <c r="C52" i="3"/>
  <c r="C158" i="3"/>
  <c r="C51" i="3"/>
  <c r="J73" i="14" s="1"/>
  <c r="AW73" i="14" s="1"/>
  <c r="CI73" i="14" s="1"/>
  <c r="C50" i="3"/>
  <c r="J72" i="14" s="1"/>
  <c r="AW72" i="14" s="1"/>
  <c r="CI72" i="14" s="1"/>
  <c r="C49" i="3"/>
  <c r="J71" i="14" s="1"/>
  <c r="AW71" i="14" s="1"/>
  <c r="CI71" i="14" s="1"/>
  <c r="C48" i="3"/>
  <c r="J70" i="14"/>
  <c r="AW70" i="14" s="1"/>
  <c r="CI70" i="14" s="1"/>
  <c r="C47" i="3"/>
  <c r="J69" i="14" s="1"/>
  <c r="AW69" i="14" s="1"/>
  <c r="CI69" i="14" s="1"/>
  <c r="C46" i="3"/>
  <c r="C45" i="3"/>
  <c r="C151" i="3" s="1"/>
  <c r="C44" i="3"/>
  <c r="C150" i="3" s="1"/>
  <c r="J66" i="14"/>
  <c r="AW66" i="14" s="1"/>
  <c r="CI66" i="14" s="1"/>
  <c r="C145" i="5"/>
  <c r="H145" i="5"/>
  <c r="K145" i="5" s="1"/>
  <c r="C142" i="5"/>
  <c r="H142" i="5"/>
  <c r="L142" i="5"/>
  <c r="C141" i="3"/>
  <c r="J59" i="14"/>
  <c r="AW59" i="14"/>
  <c r="CI59" i="14"/>
  <c r="C139" i="5"/>
  <c r="H139" i="5"/>
  <c r="C138" i="3"/>
  <c r="J56" i="14"/>
  <c r="AW56" i="14"/>
  <c r="CI56" i="14"/>
  <c r="C136" i="3"/>
  <c r="J54" i="14"/>
  <c r="AW54" i="14"/>
  <c r="CI54" i="14"/>
  <c r="J53" i="14"/>
  <c r="AW53" i="14"/>
  <c r="CI53" i="14"/>
  <c r="C133" i="3"/>
  <c r="C132" i="3"/>
  <c r="C130" i="3"/>
  <c r="C129" i="5"/>
  <c r="H129" i="5"/>
  <c r="L129" i="5"/>
  <c r="C128" i="3"/>
  <c r="J46" i="14"/>
  <c r="AW46" i="14"/>
  <c r="CI46" i="14"/>
  <c r="C126" i="3"/>
  <c r="C125" i="3"/>
  <c r="J43" i="14"/>
  <c r="AW43" i="14" s="1"/>
  <c r="CI43" i="14" s="1"/>
  <c r="C123" i="3"/>
  <c r="J40" i="14"/>
  <c r="AW40" i="14" s="1"/>
  <c r="CI40" i="14" s="1"/>
  <c r="C10" i="3"/>
  <c r="J35" i="14" s="1"/>
  <c r="AW35" i="14" s="1"/>
  <c r="CI35" i="14" s="1"/>
  <c r="T107" i="2"/>
  <c r="T109" i="2"/>
  <c r="U107" i="2"/>
  <c r="U109" i="2" s="1"/>
  <c r="P73" i="2"/>
  <c r="P109" i="2" s="1"/>
  <c r="Q73" i="2"/>
  <c r="Q109" i="2" s="1"/>
  <c r="M39" i="2"/>
  <c r="M109" i="2" s="1"/>
  <c r="L39" i="2"/>
  <c r="L109" i="2" s="1"/>
  <c r="S107" i="2"/>
  <c r="S109" i="2"/>
  <c r="O73" i="2"/>
  <c r="O109" i="2" s="1"/>
  <c r="K39" i="2"/>
  <c r="K109" i="2" s="1"/>
  <c r="AW18" i="1"/>
  <c r="BC18" i="1"/>
  <c r="AW19" i="1"/>
  <c r="I110" i="2"/>
  <c r="J94" i="14"/>
  <c r="AW94" i="14" s="1"/>
  <c r="CI94" i="14" s="1"/>
  <c r="C167" i="3"/>
  <c r="AR63" i="4"/>
  <c r="AO67" i="4"/>
  <c r="AR27" i="4"/>
  <c r="AR55" i="4"/>
  <c r="AK89" i="4"/>
  <c r="AP103" i="4"/>
  <c r="AN59" i="4"/>
  <c r="AM63" i="4"/>
  <c r="AP63" i="4"/>
  <c r="AP27" i="4"/>
  <c r="AN55" i="4"/>
  <c r="AN53" i="4"/>
  <c r="C126" i="15"/>
  <c r="C127" i="15"/>
  <c r="AQ91" i="4"/>
  <c r="AQ61" i="4"/>
  <c r="R57" i="4"/>
  <c r="AP33" i="4"/>
  <c r="C14" i="15"/>
  <c r="C83" i="15"/>
  <c r="C37" i="15"/>
  <c r="C101" i="15"/>
  <c r="C39" i="15"/>
  <c r="C27" i="15"/>
  <c r="C17" i="15"/>
  <c r="C104" i="15"/>
  <c r="C84" i="15"/>
  <c r="C44" i="15"/>
  <c r="C36" i="15"/>
  <c r="C28" i="15"/>
  <c r="C20" i="15"/>
  <c r="C12" i="15"/>
  <c r="C49" i="15"/>
  <c r="C31" i="15"/>
  <c r="C85" i="15"/>
  <c r="C35" i="15"/>
  <c r="C25" i="15"/>
  <c r="C15" i="15"/>
  <c r="C102" i="15"/>
  <c r="C50" i="15"/>
  <c r="C42" i="15"/>
  <c r="C34" i="15"/>
  <c r="C26" i="15"/>
  <c r="C18" i="15"/>
  <c r="C98" i="15"/>
  <c r="C38" i="15"/>
  <c r="C22" i="15"/>
  <c r="C103" i="15"/>
  <c r="C45" i="15"/>
  <c r="C23" i="15"/>
  <c r="C47" i="15"/>
  <c r="C33" i="15"/>
  <c r="C21" i="15"/>
  <c r="C13" i="15"/>
  <c r="C100" i="15"/>
  <c r="C48" i="15"/>
  <c r="C40" i="15"/>
  <c r="C32" i="15"/>
  <c r="C24" i="15"/>
  <c r="C16" i="15"/>
  <c r="C99" i="15"/>
  <c r="C41" i="15"/>
  <c r="C105" i="15"/>
  <c r="C43" i="15"/>
  <c r="C29" i="15"/>
  <c r="C19" i="15"/>
  <c r="C106" i="15"/>
  <c r="C46" i="15"/>
  <c r="C30" i="15"/>
  <c r="AN91" i="4"/>
  <c r="AR103" i="4"/>
  <c r="R91" i="4"/>
  <c r="AP95" i="4"/>
  <c r="AO91" i="4"/>
  <c r="AL99" i="4"/>
  <c r="AM91" i="4"/>
  <c r="AQ95" i="4"/>
  <c r="AT103" i="4"/>
  <c r="AJ103" i="4"/>
  <c r="AL87" i="4"/>
  <c r="AL103" i="4"/>
  <c r="AN95" i="4"/>
  <c r="AR79" i="4"/>
  <c r="AT91" i="4"/>
  <c r="R83" i="4"/>
  <c r="AM103" i="4"/>
  <c r="AP87" i="4"/>
  <c r="AL95" i="4"/>
  <c r="AJ87" i="4"/>
  <c r="AK87" i="4"/>
  <c r="AL91" i="4"/>
  <c r="AQ87" i="4"/>
  <c r="AO87" i="4"/>
  <c r="AR99" i="4"/>
  <c r="AO103" i="4"/>
  <c r="AT87" i="4"/>
  <c r="AJ99" i="4"/>
  <c r="AM95" i="4"/>
  <c r="AM87" i="4"/>
  <c r="AN87" i="4"/>
  <c r="AR87" i="4"/>
  <c r="AL83" i="4"/>
  <c r="AP99" i="4"/>
  <c r="AP91" i="4"/>
  <c r="AJ91" i="4"/>
  <c r="AK99" i="4"/>
  <c r="AK91" i="4"/>
  <c r="AO79" i="4"/>
  <c r="AL85" i="4"/>
  <c r="C212" i="3"/>
  <c r="AM55" i="4"/>
  <c r="AL67" i="4"/>
  <c r="AN67" i="4"/>
  <c r="AO63" i="4"/>
  <c r="AK59" i="4"/>
  <c r="AP55" i="4"/>
  <c r="AP67" i="4"/>
  <c r="AJ59" i="4"/>
  <c r="AN63" i="4"/>
  <c r="AQ67" i="4"/>
  <c r="AR67" i="4"/>
  <c r="AO59" i="4"/>
  <c r="AK55" i="4"/>
  <c r="AL55" i="4"/>
  <c r="AL59" i="4"/>
  <c r="AP69" i="4"/>
  <c r="AQ59" i="4"/>
  <c r="AJ67" i="4"/>
  <c r="AO53" i="4"/>
  <c r="AR65" i="4"/>
  <c r="AR57" i="4"/>
  <c r="R63" i="4"/>
  <c r="AM27" i="4"/>
  <c r="AL23" i="4"/>
  <c r="AL35" i="4"/>
  <c r="AQ35" i="4"/>
  <c r="AO27" i="4"/>
  <c r="AR35" i="4"/>
  <c r="AJ35" i="4"/>
  <c r="AK35" i="4"/>
  <c r="AL31" i="4"/>
  <c r="AM35" i="4"/>
  <c r="AO35" i="4"/>
  <c r="G44" i="3"/>
  <c r="J73" i="2"/>
  <c r="G18" i="3"/>
  <c r="G124" i="3" s="1"/>
  <c r="J39" i="2"/>
  <c r="AS49" i="18"/>
  <c r="C186" i="3"/>
  <c r="AN64" i="4"/>
  <c r="Y16" i="2"/>
  <c r="AV40" i="18"/>
  <c r="BC40" i="18" s="1"/>
  <c r="AT49" i="18"/>
  <c r="G78" i="3"/>
  <c r="G185" i="3"/>
  <c r="G215" i="3"/>
  <c r="J107" i="2"/>
  <c r="AQ56" i="4"/>
  <c r="AN68" i="4"/>
  <c r="AK60" i="4"/>
  <c r="AR60" i="4"/>
  <c r="C136" i="5"/>
  <c r="H136" i="5"/>
  <c r="J136" i="5"/>
  <c r="AQ68" i="4"/>
  <c r="AJ70" i="4"/>
  <c r="AT80" i="4"/>
  <c r="C145" i="3"/>
  <c r="AO80" i="4"/>
  <c r="AK66" i="4"/>
  <c r="AO26" i="4"/>
  <c r="AM70" i="4"/>
  <c r="AP84" i="4"/>
  <c r="AN80" i="4"/>
  <c r="AP54" i="4"/>
  <c r="AM58" i="4"/>
  <c r="AR84" i="4"/>
  <c r="AN70" i="4"/>
  <c r="AL104" i="4"/>
  <c r="AK30" i="4"/>
  <c r="AO62" i="4"/>
  <c r="AN24" i="4"/>
  <c r="AM80" i="4"/>
  <c r="AL80" i="4"/>
  <c r="AJ92" i="4"/>
  <c r="AP80" i="4"/>
  <c r="AQ84" i="4"/>
  <c r="AL84" i="4"/>
  <c r="AN84" i="4"/>
  <c r="AQ100" i="4"/>
  <c r="AO84" i="4"/>
  <c r="AR80" i="4"/>
  <c r="J118" i="14"/>
  <c r="AW118" i="14"/>
  <c r="CI118" i="14"/>
  <c r="C121" i="3"/>
  <c r="AL68" i="4"/>
  <c r="AJ80" i="4"/>
  <c r="AJ84" i="4"/>
  <c r="AP92" i="4"/>
  <c r="AQ92" i="4"/>
  <c r="AQ80" i="4"/>
  <c r="AN104" i="4"/>
  <c r="AR24" i="4"/>
  <c r="AO60" i="4"/>
  <c r="AO92" i="4"/>
  <c r="J85" i="14"/>
  <c r="AW85" i="14"/>
  <c r="CI85" i="14"/>
  <c r="J122" i="14"/>
  <c r="AW122" i="14"/>
  <c r="CI122" i="14"/>
  <c r="J89" i="14"/>
  <c r="AW89" i="14"/>
  <c r="CI89" i="14"/>
  <c r="C189" i="3"/>
  <c r="AL24" i="4"/>
  <c r="AK24" i="4"/>
  <c r="AJ60" i="4"/>
  <c r="AJ100" i="4"/>
  <c r="AM84" i="4"/>
  <c r="AM96" i="4"/>
  <c r="AK100" i="4"/>
  <c r="AK92" i="4"/>
  <c r="AK84" i="4"/>
  <c r="AK80" i="4"/>
  <c r="AN96" i="4"/>
  <c r="AO24" i="4"/>
  <c r="AR32" i="4"/>
  <c r="AT84" i="4"/>
  <c r="AK53" i="4"/>
  <c r="AM53" i="4"/>
  <c r="AL53" i="4"/>
  <c r="AP65" i="4"/>
  <c r="AL69" i="4"/>
  <c r="R53" i="4"/>
  <c r="AJ53" i="4"/>
  <c r="AM65" i="4"/>
  <c r="AL57" i="4"/>
  <c r="AR53" i="4"/>
  <c r="C202" i="3"/>
  <c r="J61" i="14"/>
  <c r="AW61" i="14"/>
  <c r="CI61" i="14"/>
  <c r="J90" i="14"/>
  <c r="AW90" i="14"/>
  <c r="CI90" i="14"/>
  <c r="R61" i="4"/>
  <c r="AQ53" i="4"/>
  <c r="AP53" i="4"/>
  <c r="AP22" i="4"/>
  <c r="AJ29" i="4"/>
  <c r="AM57" i="4"/>
  <c r="AJ81" i="4"/>
  <c r="AQ29" i="4"/>
  <c r="AR89" i="4"/>
  <c r="AO85" i="4"/>
  <c r="AO81" i="4"/>
  <c r="AT81" i="4"/>
  <c r="C214" i="3"/>
  <c r="AQ101" i="4"/>
  <c r="AO61" i="4"/>
  <c r="C154" i="3"/>
  <c r="R65" i="4"/>
  <c r="AJ85" i="4"/>
  <c r="AM89" i="4"/>
  <c r="AJ89" i="4"/>
  <c r="AP81" i="4"/>
  <c r="AK85" i="4"/>
  <c r="AK81" i="4"/>
  <c r="AO89" i="4"/>
  <c r="AM81" i="4"/>
  <c r="AQ97" i="4"/>
  <c r="AQ89" i="4"/>
  <c r="AQ93" i="4"/>
  <c r="AR81" i="4"/>
  <c r="AR82" i="4"/>
  <c r="AR93" i="4"/>
  <c r="AT89" i="4"/>
  <c r="J124" i="14"/>
  <c r="AW124" i="14"/>
  <c r="CI124" i="14"/>
  <c r="AL93" i="4"/>
  <c r="AP89" i="4"/>
  <c r="AQ81" i="4"/>
  <c r="AL81" i="4"/>
  <c r="AP85" i="4"/>
  <c r="AM85" i="4"/>
  <c r="AL89" i="4"/>
  <c r="AJ101" i="4"/>
  <c r="AM93" i="4"/>
  <c r="AN89" i="4"/>
  <c r="AQ85" i="4"/>
  <c r="AN85" i="4"/>
  <c r="AN81" i="4"/>
  <c r="AR85" i="4"/>
  <c r="AR101" i="4"/>
  <c r="AR97" i="4"/>
  <c r="AT85" i="4"/>
  <c r="C195" i="3"/>
  <c r="AL26" i="4"/>
  <c r="AM79" i="4"/>
  <c r="AN79" i="4"/>
  <c r="AO30" i="4"/>
  <c r="AT70" i="4"/>
  <c r="AL54" i="4"/>
  <c r="AP30" i="4"/>
  <c r="AP82" i="4"/>
  <c r="AP86" i="4"/>
  <c r="AR70" i="4"/>
  <c r="AR90" i="4"/>
  <c r="AR30" i="4"/>
  <c r="AT79" i="4"/>
  <c r="C153" i="3"/>
  <c r="J116" i="14"/>
  <c r="AW116" i="14"/>
  <c r="CI116" i="14"/>
  <c r="AK22" i="14"/>
  <c r="C156" i="3"/>
  <c r="AN23" i="4"/>
  <c r="AM54" i="4"/>
  <c r="AP66" i="4"/>
  <c r="AN26" i="4"/>
  <c r="AJ23" i="4"/>
  <c r="J77" i="14"/>
  <c r="AW77" i="14"/>
  <c r="CI77" i="14"/>
  <c r="J101" i="14"/>
  <c r="AW101" i="14"/>
  <c r="CI101" i="14"/>
  <c r="J81" i="14"/>
  <c r="AW81" i="14"/>
  <c r="CI81" i="14"/>
  <c r="AP26" i="4"/>
  <c r="AK62" i="4"/>
  <c r="AN62" i="4"/>
  <c r="AQ79" i="4"/>
  <c r="AQ30" i="4"/>
  <c r="AO54" i="4"/>
  <c r="AO86" i="4"/>
  <c r="AP62" i="4"/>
  <c r="AJ66" i="4"/>
  <c r="AL66" i="4"/>
  <c r="AJ62" i="4"/>
  <c r="AQ62" i="4"/>
  <c r="AJ79" i="4"/>
  <c r="AL79" i="4"/>
  <c r="AU79" i="4" s="1"/>
  <c r="AM98" i="4"/>
  <c r="AM90" i="4"/>
  <c r="AL94" i="4"/>
  <c r="AQ82" i="4"/>
  <c r="AK94" i="4"/>
  <c r="AK26" i="4"/>
  <c r="AQ31" i="4"/>
  <c r="AR86" i="4"/>
  <c r="AO98" i="4"/>
  <c r="C116" i="5"/>
  <c r="H116" i="5" s="1"/>
  <c r="AT26" i="4"/>
  <c r="AN54" i="4"/>
  <c r="AJ54" i="4"/>
  <c r="AP35" i="4"/>
  <c r="AJ26" i="4"/>
  <c r="AM26" i="4"/>
  <c r="AL30" i="4"/>
  <c r="AP58" i="4"/>
  <c r="AK70" i="4"/>
  <c r="AQ66" i="4"/>
  <c r="AJ102" i="4"/>
  <c r="AP79" i="4"/>
  <c r="AK79" i="4"/>
  <c r="AQ98" i="4"/>
  <c r="AN94" i="4"/>
  <c r="AN35" i="4"/>
  <c r="AQ26" i="4"/>
  <c r="AR23" i="4"/>
  <c r="AO34" i="4"/>
  <c r="AR26" i="4"/>
  <c r="AR58" i="4"/>
  <c r="AO58" i="4"/>
  <c r="AR94" i="4"/>
  <c r="C142" i="3"/>
  <c r="C179" i="3"/>
  <c r="AL90" i="4"/>
  <c r="AJ98" i="4"/>
  <c r="AP98" i="4"/>
  <c r="AM102" i="4"/>
  <c r="AJ94" i="4"/>
  <c r="AP102" i="4"/>
  <c r="AN83" i="4"/>
  <c r="AN90" i="4"/>
  <c r="AK102" i="4"/>
  <c r="AN102" i="4"/>
  <c r="AR98" i="4"/>
  <c r="AR102" i="4"/>
  <c r="AO83" i="4"/>
  <c r="AT83" i="4"/>
  <c r="J104" i="14"/>
  <c r="AW104" i="14"/>
  <c r="CI104" i="14"/>
  <c r="R98" i="4"/>
  <c r="AJ90" i="4"/>
  <c r="AP83" i="4"/>
  <c r="AL102" i="4"/>
  <c r="AL98" i="4"/>
  <c r="AP94" i="4"/>
  <c r="AM83" i="4"/>
  <c r="AM94" i="4"/>
  <c r="AN86" i="4"/>
  <c r="AQ83" i="4"/>
  <c r="AK90" i="4"/>
  <c r="AQ102" i="4"/>
  <c r="AQ94" i="4"/>
  <c r="AK98" i="4"/>
  <c r="AR83" i="4"/>
  <c r="AT90" i="4"/>
  <c r="AP90" i="4"/>
  <c r="AJ83" i="4"/>
  <c r="AQ90" i="4"/>
  <c r="AN98" i="4"/>
  <c r="AO90" i="4"/>
  <c r="J74" i="14"/>
  <c r="AW74" i="14" s="1"/>
  <c r="CI74" i="14" s="1"/>
  <c r="R25" i="4"/>
  <c r="AO25" i="4"/>
  <c r="AQ25" i="4"/>
  <c r="AL25" i="4"/>
  <c r="AP25" i="4"/>
  <c r="AJ25" i="4"/>
  <c r="AN32" i="4"/>
  <c r="AO28" i="4"/>
  <c r="AO32" i="4"/>
  <c r="AM25" i="4"/>
  <c r="AM28" i="4"/>
  <c r="AP32" i="4"/>
  <c r="AN25" i="4"/>
  <c r="AN36" i="4"/>
  <c r="AK25" i="4"/>
  <c r="J52" i="14"/>
  <c r="AW52" i="14"/>
  <c r="CI52" i="14"/>
  <c r="AK36" i="4"/>
  <c r="AR25" i="4"/>
  <c r="C133" i="5"/>
  <c r="H133" i="5"/>
  <c r="L133" i="5"/>
  <c r="C124" i="5"/>
  <c r="H124" i="5" s="1"/>
  <c r="C126" i="5"/>
  <c r="H126" i="5"/>
  <c r="K126" i="5"/>
  <c r="J45" i="14"/>
  <c r="AW45" i="14"/>
  <c r="CI45" i="14"/>
  <c r="J47" i="14"/>
  <c r="AW47" i="14"/>
  <c r="CI47" i="14"/>
  <c r="J49" i="14"/>
  <c r="AW49" i="14"/>
  <c r="CI49" i="14"/>
  <c r="C130" i="5"/>
  <c r="H130" i="5"/>
  <c r="J130" i="5"/>
  <c r="AK69" i="4"/>
  <c r="AL70" i="4"/>
  <c r="AN69" i="4"/>
  <c r="AQ69" i="4"/>
  <c r="AO69" i="4"/>
  <c r="R69" i="4"/>
  <c r="AJ69" i="4"/>
  <c r="AM69" i="4"/>
  <c r="AP70" i="4"/>
  <c r="AQ70" i="4"/>
  <c r="AR69" i="4"/>
  <c r="AO70" i="4"/>
  <c r="AQ55" i="4"/>
  <c r="AP61" i="4"/>
  <c r="AJ65" i="4"/>
  <c r="AM67" i="4"/>
  <c r="AL63" i="4"/>
  <c r="AP57" i="4"/>
  <c r="AJ57" i="4"/>
  <c r="AN65" i="4"/>
  <c r="AQ65" i="4"/>
  <c r="AQ63" i="4"/>
  <c r="AK63" i="4"/>
  <c r="AK57" i="4"/>
  <c r="AO55" i="4"/>
  <c r="AO57" i="4"/>
  <c r="AR59" i="4"/>
  <c r="AT57" i="4"/>
  <c r="J87" i="14"/>
  <c r="AW87" i="14"/>
  <c r="CI87" i="14"/>
  <c r="AT63" i="4"/>
  <c r="AT65" i="4"/>
  <c r="R55" i="4"/>
  <c r="AJ55" i="4"/>
  <c r="AP59" i="4"/>
  <c r="AJ61" i="4"/>
  <c r="AL65" i="4"/>
  <c r="AK61" i="4"/>
  <c r="AL61" i="4"/>
  <c r="AM61" i="4"/>
  <c r="AQ57" i="4"/>
  <c r="AK65" i="4"/>
  <c r="AN61" i="4"/>
  <c r="AR61" i="4"/>
  <c r="J86" i="14"/>
  <c r="AW86" i="14"/>
  <c r="CI86" i="14"/>
  <c r="AR29" i="4"/>
  <c r="C140" i="5"/>
  <c r="H140" i="5"/>
  <c r="J140" i="5"/>
  <c r="AM29" i="4"/>
  <c r="AT33" i="4"/>
  <c r="AO33" i="4"/>
  <c r="AO29" i="4"/>
  <c r="J55" i="14"/>
  <c r="AW55" i="14"/>
  <c r="CI55" i="14"/>
  <c r="K139" i="5"/>
  <c r="J139" i="5"/>
  <c r="L139" i="5"/>
  <c r="C128" i="5"/>
  <c r="H128" i="5"/>
  <c r="J128" i="5"/>
  <c r="R56" i="4"/>
  <c r="AK56" i="4"/>
  <c r="AJ33" i="4"/>
  <c r="AL36" i="4"/>
  <c r="AM64" i="4"/>
  <c r="AL64" i="4"/>
  <c r="AM88" i="4"/>
  <c r="AL96" i="4"/>
  <c r="AL88" i="4"/>
  <c r="AN100" i="4"/>
  <c r="AK104" i="4"/>
  <c r="AK82" i="4"/>
  <c r="AQ104" i="4"/>
  <c r="AN22" i="4"/>
  <c r="AK33" i="4"/>
  <c r="AM33" i="4"/>
  <c r="AO36" i="4"/>
  <c r="AR68" i="4"/>
  <c r="AR64" i="4"/>
  <c r="AR92" i="4"/>
  <c r="AR100" i="4"/>
  <c r="AR104" i="4"/>
  <c r="AR96" i="4"/>
  <c r="AR88" i="4"/>
  <c r="AR33" i="4"/>
  <c r="AT100" i="4"/>
  <c r="C200" i="3"/>
  <c r="K129" i="5"/>
  <c r="C137" i="3"/>
  <c r="J80" i="14"/>
  <c r="AW80" i="14"/>
  <c r="CI80" i="14"/>
  <c r="AJ56" i="4"/>
  <c r="AL29" i="4"/>
  <c r="AL33" i="4"/>
  <c r="AM36" i="4"/>
  <c r="AP68" i="4"/>
  <c r="AQ60" i="4"/>
  <c r="AK68" i="4"/>
  <c r="AJ104" i="4"/>
  <c r="AJ96" i="4"/>
  <c r="AM92" i="4"/>
  <c r="AM104" i="4"/>
  <c r="AP96" i="4"/>
  <c r="AK96" i="4"/>
  <c r="AL92" i="4"/>
  <c r="AQ96" i="4"/>
  <c r="AN29" i="4"/>
  <c r="AO88" i="4"/>
  <c r="AT96" i="4"/>
  <c r="J117" i="14"/>
  <c r="AW117" i="14"/>
  <c r="CI117" i="14"/>
  <c r="C125" i="5"/>
  <c r="H125" i="5" s="1"/>
  <c r="R92" i="4"/>
  <c r="R35" i="4"/>
  <c r="AP29" i="4"/>
  <c r="AJ36" i="4"/>
  <c r="AP64" i="4"/>
  <c r="AM82" i="4"/>
  <c r="AM100" i="4"/>
  <c r="AP100" i="4"/>
  <c r="AL100" i="4"/>
  <c r="AP88" i="4"/>
  <c r="AP104" i="4"/>
  <c r="AN92" i="4"/>
  <c r="AN33" i="4"/>
  <c r="AQ33" i="4"/>
  <c r="AO96" i="4"/>
  <c r="AO104" i="4"/>
  <c r="AO100" i="4"/>
  <c r="AT104" i="4"/>
  <c r="AM22" i="14"/>
  <c r="J93" i="14"/>
  <c r="AW93" i="14"/>
  <c r="CI93" i="14"/>
  <c r="J44" i="14"/>
  <c r="AW44" i="14"/>
  <c r="CI44" i="14" s="1"/>
  <c r="J84" i="14"/>
  <c r="AW84" i="14"/>
  <c r="CI84" i="14"/>
  <c r="C210" i="3"/>
  <c r="J145" i="5"/>
  <c r="AJ27" i="4"/>
  <c r="AP34" i="4"/>
  <c r="AQ24" i="4"/>
  <c r="AN27" i="4"/>
  <c r="AR34" i="4"/>
  <c r="C141" i="5"/>
  <c r="H141" i="5"/>
  <c r="J141" i="5"/>
  <c r="AT22" i="4"/>
  <c r="AT27" i="4"/>
  <c r="AL27" i="4"/>
  <c r="AN34" i="4"/>
  <c r="AK34" i="4"/>
  <c r="AQ34" i="4"/>
  <c r="AR22" i="4"/>
  <c r="AO31" i="4"/>
  <c r="AO22" i="4"/>
  <c r="C138" i="5"/>
  <c r="H138" i="5"/>
  <c r="AJ22" i="4"/>
  <c r="AP31" i="4"/>
  <c r="AM22" i="4"/>
  <c r="AL34" i="4"/>
  <c r="AM31" i="4"/>
  <c r="AJ31" i="4"/>
  <c r="AK22" i="4"/>
  <c r="AL22" i="4"/>
  <c r="AQ22" i="4"/>
  <c r="AJ24" i="4"/>
  <c r="AM24" i="4"/>
  <c r="AJ34" i="4"/>
  <c r="AM34" i="4"/>
  <c r="AN31" i="4"/>
  <c r="AK27" i="4"/>
  <c r="AK31" i="4"/>
  <c r="AQ27" i="4"/>
  <c r="AR31" i="4"/>
  <c r="J60" i="14"/>
  <c r="AW60" i="14"/>
  <c r="CI60" i="14"/>
  <c r="J57" i="14"/>
  <c r="AW57" i="14"/>
  <c r="CI57" i="14"/>
  <c r="AT34" i="4"/>
  <c r="R31" i="4"/>
  <c r="AS47" i="18"/>
  <c r="AS39" i="18"/>
  <c r="AS48" i="18"/>
  <c r="AZ48" i="18" s="1"/>
  <c r="AS38" i="18"/>
  <c r="AS42" i="18"/>
  <c r="C117" i="3"/>
  <c r="J106" i="14"/>
  <c r="AW106" i="14"/>
  <c r="CI106" i="14"/>
  <c r="C193" i="3"/>
  <c r="J114" i="14"/>
  <c r="AW114" i="14"/>
  <c r="CI114" i="14"/>
  <c r="C201" i="3"/>
  <c r="K142" i="5"/>
  <c r="C134" i="3"/>
  <c r="C134" i="5"/>
  <c r="H134" i="5"/>
  <c r="J134" i="5"/>
  <c r="C155" i="3"/>
  <c r="AP101" i="4"/>
  <c r="AJ93" i="4"/>
  <c r="AK93" i="4"/>
  <c r="AK97" i="4"/>
  <c r="AO93" i="4"/>
  <c r="AO97" i="4"/>
  <c r="J142" i="5"/>
  <c r="C121" i="5"/>
  <c r="H121" i="5" s="1"/>
  <c r="C140" i="3"/>
  <c r="J78" i="14"/>
  <c r="AW78" i="14"/>
  <c r="CI78" i="14"/>
  <c r="C129" i="3"/>
  <c r="J48" i="14"/>
  <c r="AW48" i="14"/>
  <c r="CI48" i="14"/>
  <c r="J75" i="14"/>
  <c r="AW75" i="14" s="1"/>
  <c r="CI75" i="14" s="1"/>
  <c r="C159" i="3"/>
  <c r="J79" i="14"/>
  <c r="AW79" i="14"/>
  <c r="CI79" i="14"/>
  <c r="C163" i="3"/>
  <c r="C176" i="3"/>
  <c r="J92" i="14"/>
  <c r="AW92" i="14"/>
  <c r="CI92" i="14"/>
  <c r="C213" i="3"/>
  <c r="J126" i="14"/>
  <c r="AW126" i="14" s="1"/>
  <c r="R94" i="4"/>
  <c r="AT94" i="4"/>
  <c r="AT102" i="4"/>
  <c r="R102" i="4"/>
  <c r="C131" i="3"/>
  <c r="J50" i="14"/>
  <c r="AW50" i="14"/>
  <c r="CI50" i="14"/>
  <c r="J91" i="14"/>
  <c r="AW91" i="14"/>
  <c r="CI91" i="14"/>
  <c r="C175" i="3"/>
  <c r="S28" i="14"/>
  <c r="AP93" i="4"/>
  <c r="AN93" i="4"/>
  <c r="AO101" i="4"/>
  <c r="J129" i="5"/>
  <c r="AT93" i="4"/>
  <c r="C131" i="5"/>
  <c r="H131" i="5"/>
  <c r="K131" i="5"/>
  <c r="J119" i="14"/>
  <c r="AW119" i="14"/>
  <c r="CI119" i="14"/>
  <c r="C137" i="5"/>
  <c r="H137" i="5"/>
  <c r="J68" i="14"/>
  <c r="AW68" i="14" s="1"/>
  <c r="CI68" i="14" s="1"/>
  <c r="C152" i="3"/>
  <c r="J105" i="14"/>
  <c r="AW105" i="14"/>
  <c r="CI105" i="14"/>
  <c r="C192" i="3"/>
  <c r="AT59" i="4"/>
  <c r="R59" i="4"/>
  <c r="AW110" i="18"/>
  <c r="AE13" i="14"/>
  <c r="AG22" i="14"/>
  <c r="W19" i="14"/>
  <c r="T20" i="14"/>
  <c r="O20" i="14"/>
  <c r="Z15" i="14"/>
  <c r="C196" i="3"/>
  <c r="J109" i="14"/>
  <c r="AW109" i="14"/>
  <c r="CI109" i="14"/>
  <c r="R28" i="4"/>
  <c r="AT28" i="4"/>
  <c r="R32" i="4"/>
  <c r="AT32" i="4"/>
  <c r="R62" i="4"/>
  <c r="AT62" i="4"/>
  <c r="AT78" i="4"/>
  <c r="AT86" i="4"/>
  <c r="R86" i="4"/>
  <c r="R97" i="4"/>
  <c r="AT97" i="4"/>
  <c r="AQ54" i="4"/>
  <c r="AN56" i="4"/>
  <c r="AQ23" i="4"/>
  <c r="AM56" i="4"/>
  <c r="AP56" i="4"/>
  <c r="AM30" i="4"/>
  <c r="AJ28" i="4"/>
  <c r="AP28" i="4"/>
  <c r="AJ32" i="4"/>
  <c r="AL28" i="4"/>
  <c r="AM68" i="4"/>
  <c r="AL58" i="4"/>
  <c r="AK64" i="4"/>
  <c r="AJ64" i="4"/>
  <c r="AM66" i="4"/>
  <c r="AQ58" i="4"/>
  <c r="AK58" i="4"/>
  <c r="AN58" i="4"/>
  <c r="AL101" i="4"/>
  <c r="AL82" i="4"/>
  <c r="AJ82" i="4"/>
  <c r="AM97" i="4"/>
  <c r="AQ88" i="4"/>
  <c r="AL97" i="4"/>
  <c r="AQ86" i="4"/>
  <c r="AN103" i="4"/>
  <c r="AK95" i="4"/>
  <c r="AK103" i="4"/>
  <c r="AK101" i="4"/>
  <c r="AK32" i="4"/>
  <c r="AR54" i="4"/>
  <c r="AO23" i="4"/>
  <c r="AR28" i="4"/>
  <c r="AR66" i="4"/>
  <c r="AR62" i="4"/>
  <c r="AN11" i="14"/>
  <c r="AT101" i="4"/>
  <c r="AG26" i="14"/>
  <c r="V25" i="14"/>
  <c r="R66" i="4"/>
  <c r="AT58" i="4"/>
  <c r="C132" i="5"/>
  <c r="H132" i="5"/>
  <c r="J51" i="14"/>
  <c r="AW51" i="14"/>
  <c r="CI51" i="14"/>
  <c r="J63" i="14"/>
  <c r="AW63" i="14" s="1"/>
  <c r="CI63" i="14" s="1"/>
  <c r="C194" i="3"/>
  <c r="J107" i="14"/>
  <c r="AW107" i="14"/>
  <c r="CI107" i="14"/>
  <c r="C198" i="3"/>
  <c r="J111" i="14"/>
  <c r="AW111" i="14"/>
  <c r="CI111" i="14"/>
  <c r="R23" i="4"/>
  <c r="AT23" i="4"/>
  <c r="R30" i="4"/>
  <c r="AT30" i="4"/>
  <c r="AT36" i="4"/>
  <c r="AR36" i="4"/>
  <c r="R36" i="4"/>
  <c r="AT60" i="4"/>
  <c r="R60" i="4"/>
  <c r="AT64" i="4"/>
  <c r="R64" i="4"/>
  <c r="R68" i="4"/>
  <c r="AT68" i="4"/>
  <c r="R82" i="4"/>
  <c r="AT82" i="4"/>
  <c r="R88" i="4"/>
  <c r="AT88" i="4"/>
  <c r="R95" i="4"/>
  <c r="AT95" i="4"/>
  <c r="R99" i="4"/>
  <c r="AT99" i="4"/>
  <c r="R54" i="4"/>
  <c r="AK54" i="4"/>
  <c r="AK23" i="4"/>
  <c r="AL56" i="4"/>
  <c r="AL32" i="4"/>
  <c r="AJ30" i="4"/>
  <c r="AM32" i="4"/>
  <c r="AP36" i="4"/>
  <c r="AJ58" i="4"/>
  <c r="AM62" i="4"/>
  <c r="AM60" i="4"/>
  <c r="AJ68" i="4"/>
  <c r="AP60" i="4"/>
  <c r="AN66" i="4"/>
  <c r="AN60" i="4"/>
  <c r="AQ64" i="4"/>
  <c r="AM99" i="4"/>
  <c r="AJ88" i="4"/>
  <c r="AJ95" i="4"/>
  <c r="AP97" i="4"/>
  <c r="AL86" i="4"/>
  <c r="AM86" i="4"/>
  <c r="AN101" i="4"/>
  <c r="AK86" i="4"/>
  <c r="AN97" i="4"/>
  <c r="AQ103" i="4"/>
  <c r="AN88" i="4"/>
  <c r="AM101" i="4"/>
  <c r="AN99" i="4"/>
  <c r="AQ99" i="4"/>
  <c r="AN82" i="4"/>
  <c r="AQ28" i="4"/>
  <c r="AN28" i="4"/>
  <c r="AO56" i="4"/>
  <c r="AR56" i="4"/>
  <c r="AP23" i="4"/>
  <c r="AO66" i="4"/>
  <c r="AR95" i="4"/>
  <c r="AC26" i="14"/>
  <c r="Q24" i="14"/>
  <c r="S21" i="14"/>
  <c r="J103" i="14"/>
  <c r="AW103" i="14"/>
  <c r="CI103" i="14"/>
  <c r="S14" i="14"/>
  <c r="C119" i="3"/>
  <c r="J38" i="14"/>
  <c r="AW38" i="14" s="1"/>
  <c r="CI38" i="14" s="1"/>
  <c r="C119" i="5"/>
  <c r="H119" i="5" s="1"/>
  <c r="C127" i="5"/>
  <c r="H127" i="5"/>
  <c r="C127" i="3"/>
  <c r="C135" i="5"/>
  <c r="H135" i="5"/>
  <c r="C135" i="3"/>
  <c r="X20" i="14"/>
  <c r="AQ12" i="14"/>
  <c r="AH14" i="14"/>
  <c r="AH18" i="14"/>
  <c r="AR22" i="14"/>
  <c r="AK12" i="14"/>
  <c r="AK21" i="14"/>
  <c r="AO20" i="14"/>
  <c r="W26" i="14"/>
  <c r="AL16" i="14"/>
  <c r="AE12" i="14"/>
  <c r="AN19" i="14"/>
  <c r="V15" i="14"/>
  <c r="C207" i="3"/>
  <c r="J120" i="14"/>
  <c r="AW120" i="14"/>
  <c r="CI120" i="14"/>
  <c r="C143" i="5"/>
  <c r="H143" i="5"/>
  <c r="J62" i="14"/>
  <c r="AW62" i="14"/>
  <c r="CI62" i="14"/>
  <c r="C143" i="3"/>
  <c r="J82" i="14"/>
  <c r="AW82" i="14"/>
  <c r="CI82" i="14"/>
  <c r="C166" i="3"/>
  <c r="C172" i="3"/>
  <c r="J88" i="14"/>
  <c r="AW88" i="14"/>
  <c r="CI88" i="14"/>
  <c r="J112" i="14"/>
  <c r="AW112" i="14"/>
  <c r="CI112" i="14"/>
  <c r="C199" i="3"/>
  <c r="C139" i="3"/>
  <c r="J58" i="14"/>
  <c r="AW58" i="14"/>
  <c r="CI58" i="14"/>
  <c r="J100" i="14"/>
  <c r="AW100" i="14"/>
  <c r="CI100" i="14"/>
  <c r="C187" i="3"/>
  <c r="C208" i="3"/>
  <c r="J121" i="14"/>
  <c r="AW121" i="14"/>
  <c r="CI121" i="14"/>
  <c r="R29" i="4"/>
  <c r="AT29" i="4"/>
  <c r="R67" i="4"/>
  <c r="AT67" i="4"/>
  <c r="J42" i="14"/>
  <c r="AW42" i="14" s="1"/>
  <c r="CI42" i="14" s="1"/>
  <c r="C123" i="5"/>
  <c r="H123" i="5" s="1"/>
  <c r="J110" i="14"/>
  <c r="AW110" i="14"/>
  <c r="CI110" i="14"/>
  <c r="C197" i="3"/>
  <c r="R24" i="4"/>
  <c r="AT24" i="4"/>
  <c r="W36" i="15"/>
  <c r="AS37" i="18"/>
  <c r="AZ37" i="18" s="1"/>
  <c r="AS120" i="18"/>
  <c r="AS112" i="18"/>
  <c r="AS117" i="18"/>
  <c r="AS14" i="18"/>
  <c r="AZ14" i="18" s="1"/>
  <c r="AS128" i="18"/>
  <c r="AS22" i="18"/>
  <c r="AS99" i="18"/>
  <c r="AS109" i="18"/>
  <c r="AS110" i="18"/>
  <c r="AS133" i="18"/>
  <c r="AS114" i="18"/>
  <c r="AS104" i="18"/>
  <c r="AS15" i="18"/>
  <c r="AS138" i="18"/>
  <c r="AS123" i="18"/>
  <c r="AS137" i="18"/>
  <c r="AS129" i="18"/>
  <c r="AS134" i="18"/>
  <c r="AS101" i="18"/>
  <c r="AS11" i="18"/>
  <c r="AS113" i="18"/>
  <c r="AS105" i="18"/>
  <c r="AS100" i="18"/>
  <c r="AS53" i="18"/>
  <c r="AS16" i="18"/>
  <c r="AS23" i="18"/>
  <c r="AS131" i="18"/>
  <c r="AS136" i="18"/>
  <c r="AS115" i="18"/>
  <c r="AS102" i="18"/>
  <c r="AS132" i="18"/>
  <c r="AS121" i="18"/>
  <c r="AZ121" i="18" s="1"/>
  <c r="AS135" i="18"/>
  <c r="AS127" i="18"/>
  <c r="AS122" i="18"/>
  <c r="AS130" i="18"/>
  <c r="AS118" i="18"/>
  <c r="AS116" i="18"/>
  <c r="AS103" i="18"/>
  <c r="AS24" i="18"/>
  <c r="AZ24" i="18" s="1"/>
  <c r="AS111" i="18"/>
  <c r="AS13" i="18"/>
  <c r="AS21" i="18"/>
  <c r="C122" i="15"/>
  <c r="AS12" i="18"/>
  <c r="Z101" i="18"/>
  <c r="C123" i="15"/>
  <c r="C125" i="15"/>
  <c r="C121" i="15"/>
  <c r="W11" i="15"/>
  <c r="C124" i="15"/>
  <c r="C11" i="15"/>
  <c r="C120" i="15"/>
  <c r="Z49" i="18"/>
  <c r="Z43" i="18"/>
  <c r="Z41" i="18"/>
  <c r="Z39" i="18"/>
  <c r="Z32" i="18"/>
  <c r="AJ32" i="18"/>
  <c r="Z27" i="18"/>
  <c r="Z24" i="18"/>
  <c r="AJ24" i="18"/>
  <c r="Z105" i="18"/>
  <c r="Z100" i="18"/>
  <c r="Z40" i="18"/>
  <c r="Z35" i="18"/>
  <c r="Z18" i="18"/>
  <c r="AJ18" i="18"/>
  <c r="F117" i="7"/>
  <c r="I109" i="2"/>
  <c r="G117" i="3"/>
  <c r="F225" i="7"/>
  <c r="J109" i="2"/>
  <c r="G7" i="7"/>
  <c r="G151" i="3"/>
  <c r="G178" i="3"/>
  <c r="G174" i="3"/>
  <c r="G170" i="3"/>
  <c r="G166" i="3"/>
  <c r="G162" i="3"/>
  <c r="G158" i="3"/>
  <c r="G154" i="3"/>
  <c r="G74" i="3"/>
  <c r="G150" i="3"/>
  <c r="G122" i="3"/>
  <c r="H39" i="3"/>
  <c r="CA39" i="3"/>
  <c r="G145" i="3"/>
  <c r="Z120" i="18"/>
  <c r="Z121" i="18"/>
  <c r="Z104" i="18"/>
  <c r="Z124" i="18"/>
  <c r="Z123" i="18"/>
  <c r="Z46" i="18"/>
  <c r="Z38" i="18"/>
  <c r="Z50" i="18"/>
  <c r="Z11" i="18"/>
  <c r="Z29" i="18"/>
  <c r="AJ29" i="18"/>
  <c r="Z25" i="18"/>
  <c r="AJ25" i="18"/>
  <c r="Z20" i="18"/>
  <c r="AJ20" i="18"/>
  <c r="Z16" i="18"/>
  <c r="AJ16" i="18"/>
  <c r="Z13" i="18"/>
  <c r="AJ13" i="18"/>
  <c r="Z45" i="18"/>
  <c r="Z106" i="18"/>
  <c r="Z47" i="18"/>
  <c r="Z42" i="18"/>
  <c r="Z34" i="18"/>
  <c r="Z33" i="18"/>
  <c r="AJ33" i="18"/>
  <c r="Z31" i="18"/>
  <c r="AJ31" i="18"/>
  <c r="Z28" i="18"/>
  <c r="AJ28" i="18"/>
  <c r="Z26" i="18"/>
  <c r="AJ26" i="18"/>
  <c r="Z23" i="18"/>
  <c r="AJ23" i="18"/>
  <c r="Z21" i="18"/>
  <c r="AJ21" i="18"/>
  <c r="Z19" i="18"/>
  <c r="AJ19" i="18"/>
  <c r="Z17" i="18"/>
  <c r="AJ17" i="18"/>
  <c r="Z14" i="18"/>
  <c r="AJ14" i="18"/>
  <c r="Z103" i="18"/>
  <c r="Z44" i="18"/>
  <c r="AU55" i="4"/>
  <c r="AU91" i="4"/>
  <c r="AU87" i="4"/>
  <c r="G40" i="3"/>
  <c r="G109" i="3" s="1"/>
  <c r="AU67" i="4"/>
  <c r="L136" i="5"/>
  <c r="AT122" i="18"/>
  <c r="AT53" i="18"/>
  <c r="AT118" i="18"/>
  <c r="AT101" i="18"/>
  <c r="AT103" i="18"/>
  <c r="AT43" i="18"/>
  <c r="BA43" i="18" s="1"/>
  <c r="AV123" i="18"/>
  <c r="AS43" i="18"/>
  <c r="AS41" i="18"/>
  <c r="AV111" i="18"/>
  <c r="AS40" i="18"/>
  <c r="AV132" i="18"/>
  <c r="AV133" i="18"/>
  <c r="AV102" i="18"/>
  <c r="AV121" i="18"/>
  <c r="AT14" i="18"/>
  <c r="AT110" i="18"/>
  <c r="AT99" i="18"/>
  <c r="AT130" i="18"/>
  <c r="AT102" i="18"/>
  <c r="AT121" i="18"/>
  <c r="AV138" i="18"/>
  <c r="AV115" i="18"/>
  <c r="AT111" i="18"/>
  <c r="AT37" i="18"/>
  <c r="AV43" i="18"/>
  <c r="BC43" i="18" s="1"/>
  <c r="AT136" i="18"/>
  <c r="AT47" i="18"/>
  <c r="AT132" i="18"/>
  <c r="AV13" i="18"/>
  <c r="AV116" i="18"/>
  <c r="AT42" i="18"/>
  <c r="AV38" i="18"/>
  <c r="AT16" i="18"/>
  <c r="BA16" i="18" s="1"/>
  <c r="AT113" i="18"/>
  <c r="AT12" i="18"/>
  <c r="AT40" i="18"/>
  <c r="AT138" i="18"/>
  <c r="AT21" i="18"/>
  <c r="AT129" i="18"/>
  <c r="AT104" i="18"/>
  <c r="AT22" i="18"/>
  <c r="BA22" i="18" s="1"/>
  <c r="AT123" i="18"/>
  <c r="AT13" i="18"/>
  <c r="AT15" i="18"/>
  <c r="AT105" i="18"/>
  <c r="AT135" i="18"/>
  <c r="AV114" i="18"/>
  <c r="AV104" i="18"/>
  <c r="AT114" i="18"/>
  <c r="AV128" i="18"/>
  <c r="AV136" i="18"/>
  <c r="AV15" i="18"/>
  <c r="AT38" i="18"/>
  <c r="BA38" i="18" s="1"/>
  <c r="AT39" i="18"/>
  <c r="AV49" i="18"/>
  <c r="AT133" i="18"/>
  <c r="AT117" i="18"/>
  <c r="AT128" i="18"/>
  <c r="AT120" i="18"/>
  <c r="AT41" i="18"/>
  <c r="AT112" i="18"/>
  <c r="AT109" i="18"/>
  <c r="AT11" i="18"/>
  <c r="AT137" i="18"/>
  <c r="AT116" i="18"/>
  <c r="AT131" i="18"/>
  <c r="AT127" i="18"/>
  <c r="AT115" i="18"/>
  <c r="AT24" i="18"/>
  <c r="BA24" i="18" s="1"/>
  <c r="AT134" i="18"/>
  <c r="AT100" i="18"/>
  <c r="AT23" i="18"/>
  <c r="AV112" i="18"/>
  <c r="AV113" i="18"/>
  <c r="AV127" i="18"/>
  <c r="AV130" i="18"/>
  <c r="AV118" i="18"/>
  <c r="AV47" i="18"/>
  <c r="K136" i="5"/>
  <c r="AT48" i="18"/>
  <c r="AV42" i="18"/>
  <c r="G108" i="3"/>
  <c r="AV21" i="18"/>
  <c r="AV120" i="18"/>
  <c r="AV53" i="18"/>
  <c r="AV101" i="18"/>
  <c r="AV135" i="18"/>
  <c r="AV24" i="18"/>
  <c r="AV103" i="18"/>
  <c r="AV137" i="18"/>
  <c r="AW121" i="18"/>
  <c r="BD121" i="18" s="1"/>
  <c r="AV110" i="18"/>
  <c r="AV39" i="18"/>
  <c r="AV48" i="18"/>
  <c r="AV12" i="18"/>
  <c r="AV22" i="18"/>
  <c r="AV99" i="18"/>
  <c r="AV134" i="18"/>
  <c r="AV100" i="18"/>
  <c r="AV11" i="18"/>
  <c r="AV23" i="18"/>
  <c r="AV122" i="18"/>
  <c r="AV117" i="18"/>
  <c r="AV129" i="18"/>
  <c r="AV131" i="18"/>
  <c r="AV105" i="18"/>
  <c r="AV109" i="18"/>
  <c r="AV16" i="18"/>
  <c r="AV14" i="18"/>
  <c r="AV37" i="18"/>
  <c r="AW115" i="18"/>
  <c r="AV41" i="18"/>
  <c r="J126" i="5"/>
  <c r="AU35" i="4"/>
  <c r="K133" i="5"/>
  <c r="AW113" i="18"/>
  <c r="K130" i="5"/>
  <c r="AW135" i="18"/>
  <c r="AW133" i="18"/>
  <c r="AW14" i="18"/>
  <c r="AW103" i="18"/>
  <c r="AW16" i="18"/>
  <c r="AU65" i="4"/>
  <c r="AU92" i="4"/>
  <c r="AU84" i="4"/>
  <c r="L126" i="5"/>
  <c r="AU59" i="4"/>
  <c r="AU83" i="4"/>
  <c r="I10" i="14"/>
  <c r="AU80" i="4"/>
  <c r="AU26" i="4"/>
  <c r="AU134" i="18"/>
  <c r="L130" i="5"/>
  <c r="K140" i="5"/>
  <c r="L140" i="5"/>
  <c r="AU85" i="4"/>
  <c r="AU81" i="4"/>
  <c r="AU70" i="4"/>
  <c r="AU98" i="4"/>
  <c r="AU94" i="4"/>
  <c r="AU90" i="4"/>
  <c r="AU89" i="4"/>
  <c r="AU25" i="4"/>
  <c r="AU61" i="4"/>
  <c r="AU102" i="4"/>
  <c r="AU69" i="4"/>
  <c r="AU123" i="18"/>
  <c r="BB123" i="18" s="1"/>
  <c r="AU114" i="18"/>
  <c r="AU63" i="4"/>
  <c r="AU118" i="18"/>
  <c r="AU12" i="18"/>
  <c r="K134" i="5"/>
  <c r="AU14" i="18"/>
  <c r="AU57" i="4"/>
  <c r="AU100" i="4"/>
  <c r="AU104" i="4"/>
  <c r="AU96" i="4"/>
  <c r="L134" i="5"/>
  <c r="AU27" i="4"/>
  <c r="J133" i="5"/>
  <c r="K128" i="5"/>
  <c r="L128" i="5"/>
  <c r="AU31" i="4"/>
  <c r="AU34" i="4"/>
  <c r="AU33" i="4"/>
  <c r="AU29" i="4"/>
  <c r="AU117" i="18"/>
  <c r="AU102" i="18"/>
  <c r="AU105" i="18"/>
  <c r="AU115" i="18"/>
  <c r="AU23" i="18"/>
  <c r="AU24" i="4"/>
  <c r="AU22" i="4"/>
  <c r="J138" i="5"/>
  <c r="K138" i="5"/>
  <c r="L138" i="5"/>
  <c r="L131" i="5"/>
  <c r="J131" i="5"/>
  <c r="K141" i="5"/>
  <c r="L141" i="5"/>
  <c r="AW39" i="18"/>
  <c r="BD39" i="18" s="1"/>
  <c r="AW43" i="18"/>
  <c r="AW35" i="18"/>
  <c r="AW48" i="18"/>
  <c r="AW38" i="18"/>
  <c r="BD38" i="18" s="1"/>
  <c r="AW40" i="18"/>
  <c r="AW42" i="18"/>
  <c r="AW49" i="18"/>
  <c r="AW41" i="18"/>
  <c r="BD41" i="18" s="1"/>
  <c r="AW128" i="18"/>
  <c r="AW136" i="18"/>
  <c r="AW138" i="18"/>
  <c r="AW53" i="18"/>
  <c r="AW15" i="18"/>
  <c r="AW12" i="18"/>
  <c r="AW100" i="18"/>
  <c r="AW120" i="18"/>
  <c r="BD120" i="18" s="1"/>
  <c r="AW101" i="18"/>
  <c r="AW132" i="18"/>
  <c r="AW37" i="18"/>
  <c r="AX8" i="18"/>
  <c r="AV8" i="18"/>
  <c r="AV36" i="18"/>
  <c r="AW47" i="18"/>
  <c r="AW124" i="18"/>
  <c r="AX124" i="18"/>
  <c r="AW111" i="18"/>
  <c r="AW109" i="18"/>
  <c r="AU24" i="18"/>
  <c r="BB24" i="18" s="1"/>
  <c r="AU35" i="18"/>
  <c r="AU48" i="18"/>
  <c r="AU42" i="18"/>
  <c r="AU49" i="18"/>
  <c r="AU39" i="18"/>
  <c r="AU41" i="18"/>
  <c r="BB41" i="18" s="1"/>
  <c r="AU43" i="18"/>
  <c r="AU38" i="18"/>
  <c r="BB38" i="18" s="1"/>
  <c r="AU40" i="18"/>
  <c r="AW99" i="18"/>
  <c r="AW13" i="18"/>
  <c r="AW127" i="18"/>
  <c r="AW24" i="18"/>
  <c r="AW137" i="18"/>
  <c r="AW123" i="18"/>
  <c r="AW130" i="18"/>
  <c r="AW21" i="18"/>
  <c r="AW129" i="18"/>
  <c r="AW118" i="18"/>
  <c r="AW112" i="18"/>
  <c r="AW107" i="18"/>
  <c r="AX107" i="18"/>
  <c r="AW125" i="18"/>
  <c r="AX125" i="18"/>
  <c r="AW22" i="18"/>
  <c r="AW104" i="18"/>
  <c r="AW23" i="18"/>
  <c r="AW102" i="18"/>
  <c r="AW122" i="18"/>
  <c r="AW105" i="18"/>
  <c r="AW116" i="18"/>
  <c r="AW114" i="18"/>
  <c r="AW106" i="18"/>
  <c r="AX106" i="18"/>
  <c r="BD106" i="18"/>
  <c r="AW117" i="18"/>
  <c r="AV35" i="18"/>
  <c r="AU68" i="4"/>
  <c r="AU95" i="4"/>
  <c r="AU58" i="4"/>
  <c r="AU93" i="4"/>
  <c r="AU32" i="4"/>
  <c r="AU23" i="4"/>
  <c r="AU86" i="4"/>
  <c r="W55" i="4"/>
  <c r="AU62" i="4"/>
  <c r="AU97" i="4"/>
  <c r="AU101" i="4"/>
  <c r="AU121" i="18"/>
  <c r="AU135" i="18"/>
  <c r="Z15" i="2"/>
  <c r="AU16" i="18"/>
  <c r="AU109" i="18"/>
  <c r="AU138" i="18"/>
  <c r="AU53" i="18"/>
  <c r="AU99" i="18"/>
  <c r="AU122" i="18"/>
  <c r="AU21" i="18"/>
  <c r="AU112" i="18"/>
  <c r="AU131" i="18"/>
  <c r="AU110" i="18"/>
  <c r="AU104" i="18"/>
  <c r="AU116" i="18"/>
  <c r="AU133" i="18"/>
  <c r="AU136" i="18"/>
  <c r="AU120" i="18"/>
  <c r="AU13" i="18"/>
  <c r="AU127" i="18"/>
  <c r="AU103" i="18"/>
  <c r="AU113" i="18"/>
  <c r="AU137" i="18"/>
  <c r="AU100" i="18"/>
  <c r="AU37" i="18"/>
  <c r="AU66" i="4"/>
  <c r="AU11" i="18"/>
  <c r="AU128" i="18"/>
  <c r="AU129" i="18"/>
  <c r="AU111" i="18"/>
  <c r="AU22" i="18"/>
  <c r="AU101" i="18"/>
  <c r="AU130" i="18"/>
  <c r="AU15" i="18"/>
  <c r="AU132" i="18"/>
  <c r="AU47" i="18"/>
  <c r="I9" i="14"/>
  <c r="AW11" i="18"/>
  <c r="AW131" i="18"/>
  <c r="AW134" i="18"/>
  <c r="K137" i="5"/>
  <c r="L137" i="5"/>
  <c r="J137" i="5"/>
  <c r="AU103" i="4"/>
  <c r="AU88" i="4"/>
  <c r="AU60" i="4"/>
  <c r="AU36" i="4"/>
  <c r="AU64" i="4"/>
  <c r="AU28" i="4"/>
  <c r="AU30" i="4"/>
  <c r="AU56" i="4"/>
  <c r="AU54" i="4"/>
  <c r="AU99" i="4"/>
  <c r="AU82" i="4"/>
  <c r="K135" i="5"/>
  <c r="L135" i="5"/>
  <c r="J135" i="5"/>
  <c r="J143" i="5"/>
  <c r="L143" i="5"/>
  <c r="K143" i="5"/>
  <c r="L127" i="5"/>
  <c r="J127" i="5"/>
  <c r="K127" i="5"/>
  <c r="K132" i="5"/>
  <c r="L132" i="5"/>
  <c r="J132" i="5"/>
  <c r="AJ34" i="18"/>
  <c r="AJ40" i="18"/>
  <c r="AJ27" i="18"/>
  <c r="AJ50" i="18"/>
  <c r="AJ41" i="18"/>
  <c r="AJ43" i="18"/>
  <c r="AJ49" i="18"/>
  <c r="BB108" i="18"/>
  <c r="AJ35" i="18"/>
  <c r="BA98" i="18"/>
  <c r="AJ39" i="18"/>
  <c r="AH130" i="18"/>
  <c r="F7" i="9"/>
  <c r="G180" i="3"/>
  <c r="G146" i="3"/>
  <c r="I39" i="3"/>
  <c r="CB39" i="3"/>
  <c r="H110" i="3"/>
  <c r="AH103" i="18"/>
  <c r="AJ42" i="18"/>
  <c r="AJ45" i="18"/>
  <c r="AH111" i="18"/>
  <c r="AJ38" i="18"/>
  <c r="AH102" i="18"/>
  <c r="AH110" i="18"/>
  <c r="AH109" i="18"/>
  <c r="AH114" i="18"/>
  <c r="AH117" i="18"/>
  <c r="AH107" i="18"/>
  <c r="AH116" i="18"/>
  <c r="AH101" i="18"/>
  <c r="AH125" i="18"/>
  <c r="AH134" i="18"/>
  <c r="AH124" i="18"/>
  <c r="AH122" i="18"/>
  <c r="AH135" i="18"/>
  <c r="AH138" i="18"/>
  <c r="AH121" i="18"/>
  <c r="AH136" i="18"/>
  <c r="AH129" i="18"/>
  <c r="AH127" i="18"/>
  <c r="AH120" i="18"/>
  <c r="AH132" i="18"/>
  <c r="AH123" i="18"/>
  <c r="AH137" i="18"/>
  <c r="AH133" i="18"/>
  <c r="AH128" i="18"/>
  <c r="AH118" i="18"/>
  <c r="AH126" i="18"/>
  <c r="AH113" i="18"/>
  <c r="AH108" i="18"/>
  <c r="AH104" i="18"/>
  <c r="AH115" i="18"/>
  <c r="AJ46" i="18"/>
  <c r="AH131" i="18"/>
  <c r="AJ11" i="18"/>
  <c r="AJ47" i="18"/>
  <c r="AH105" i="18"/>
  <c r="AH112" i="18"/>
  <c r="AJ44" i="18"/>
  <c r="AH106" i="18"/>
  <c r="AH99" i="18"/>
  <c r="AH100" i="18"/>
  <c r="G41" i="3"/>
  <c r="G219" i="3"/>
  <c r="AW26" i="18"/>
  <c r="BD26" i="18" s="1"/>
  <c r="AU46" i="18"/>
  <c r="AW19" i="18"/>
  <c r="AW32" i="18"/>
  <c r="BD32" i="18" s="1"/>
  <c r="AT46" i="18"/>
  <c r="AX46" i="18" s="1"/>
  <c r="AW31" i="18"/>
  <c r="AW30" i="18"/>
  <c r="AW27" i="18"/>
  <c r="AW34" i="18"/>
  <c r="AW46" i="18"/>
  <c r="AW45" i="18"/>
  <c r="AW52" i="18"/>
  <c r="AW28" i="18"/>
  <c r="AW17" i="18"/>
  <c r="AW29" i="18"/>
  <c r="AW18" i="18"/>
  <c r="AR48" i="18"/>
  <c r="AY48" i="18" s="1"/>
  <c r="AR38" i="18"/>
  <c r="AX38" i="18"/>
  <c r="Q38" i="18" s="1"/>
  <c r="R38" i="18" s="1"/>
  <c r="AR40" i="18"/>
  <c r="AX40" i="18" s="1"/>
  <c r="AR42" i="18"/>
  <c r="AX42" i="18" s="1"/>
  <c r="AR49" i="18"/>
  <c r="AR39" i="18"/>
  <c r="AX39" i="18"/>
  <c r="Q39" i="18" s="1"/>
  <c r="R39" i="18" s="1"/>
  <c r="AR41" i="18"/>
  <c r="AX41" i="18"/>
  <c r="BA41" i="18" s="1"/>
  <c r="AR43" i="18"/>
  <c r="AX43" i="18" s="1"/>
  <c r="AV19" i="18"/>
  <c r="AW25" i="18"/>
  <c r="AW44" i="18"/>
  <c r="AW33" i="18"/>
  <c r="AW8" i="18"/>
  <c r="AW36" i="18"/>
  <c r="AX36" i="18"/>
  <c r="AZ36" i="18"/>
  <c r="AR47" i="18"/>
  <c r="AX47" i="18"/>
  <c r="AZ47" i="18" s="1"/>
  <c r="AR136" i="18"/>
  <c r="AX136" i="18"/>
  <c r="Q136" i="18"/>
  <c r="R136" i="18"/>
  <c r="BB88" i="18"/>
  <c r="AR138" i="18"/>
  <c r="AX138" i="18"/>
  <c r="Q138" i="18"/>
  <c r="R138" i="18"/>
  <c r="BA64" i="18"/>
  <c r="AR112" i="18"/>
  <c r="AX112" i="18"/>
  <c r="BC112" i="18"/>
  <c r="AZ54" i="18"/>
  <c r="Q62" i="18"/>
  <c r="R62" i="18"/>
  <c r="AR113" i="18"/>
  <c r="AX113" i="18"/>
  <c r="Q113" i="18"/>
  <c r="R113" i="18"/>
  <c r="AR134" i="18"/>
  <c r="AX134" i="18"/>
  <c r="BD134" i="18"/>
  <c r="BD86" i="18"/>
  <c r="AX105" i="18"/>
  <c r="BD105" i="18" s="1"/>
  <c r="BK105" i="18" s="1"/>
  <c r="BL105" i="18" s="1"/>
  <c r="F31" i="5" s="1"/>
  <c r="AZ83" i="18"/>
  <c r="AR127" i="18"/>
  <c r="AX127" i="18"/>
  <c r="BD127" i="18"/>
  <c r="AR135" i="18"/>
  <c r="AX135" i="18"/>
  <c r="BD135" i="18"/>
  <c r="BA80" i="18"/>
  <c r="AR13" i="18"/>
  <c r="AX13" i="18" s="1"/>
  <c r="BB85" i="18"/>
  <c r="AR110" i="18"/>
  <c r="AX110" i="18"/>
  <c r="BA110" i="18"/>
  <c r="Q77" i="18"/>
  <c r="R77" i="18"/>
  <c r="BB95" i="18"/>
  <c r="AX123" i="18"/>
  <c r="BD123" i="18" s="1"/>
  <c r="BD91" i="18"/>
  <c r="AR132" i="18"/>
  <c r="AX132" i="18"/>
  <c r="BB132" i="18"/>
  <c r="AR129" i="18"/>
  <c r="AX129" i="18"/>
  <c r="BB129" i="18"/>
  <c r="AY93" i="18"/>
  <c r="BA90" i="18"/>
  <c r="BA67" i="18"/>
  <c r="AR23" i="18"/>
  <c r="AX23" i="18" s="1"/>
  <c r="BC81" i="18"/>
  <c r="BD69" i="18"/>
  <c r="BB75" i="18"/>
  <c r="AZ59" i="18"/>
  <c r="BB70" i="18"/>
  <c r="AR53" i="18"/>
  <c r="AX53" i="18"/>
  <c r="AZ53" i="18"/>
  <c r="AR131" i="18"/>
  <c r="AX131" i="18"/>
  <c r="BD131" i="18"/>
  <c r="BA61" i="18"/>
  <c r="AZ78" i="18"/>
  <c r="BA63" i="18"/>
  <c r="AR100" i="18"/>
  <c r="AX100" i="18" s="1"/>
  <c r="AR120" i="18"/>
  <c r="AX120" i="18" s="1"/>
  <c r="AR24" i="18"/>
  <c r="AX24" i="18" s="1"/>
  <c r="AR109" i="18"/>
  <c r="AX109" i="18"/>
  <c r="BA109" i="18"/>
  <c r="AR104" i="18"/>
  <c r="AX104" i="18" s="1"/>
  <c r="Q73" i="18"/>
  <c r="R73" i="18"/>
  <c r="BD72" i="18"/>
  <c r="AR99" i="18"/>
  <c r="AX99" i="18" s="1"/>
  <c r="AX35" i="18"/>
  <c r="BA35" i="18"/>
  <c r="AR115" i="18"/>
  <c r="AX115" i="18"/>
  <c r="BB115" i="18"/>
  <c r="AR121" i="18"/>
  <c r="AX121" i="18"/>
  <c r="BA121" i="18" s="1"/>
  <c r="BD66" i="18"/>
  <c r="AR15" i="18"/>
  <c r="AX15" i="18"/>
  <c r="BD15" i="18" s="1"/>
  <c r="AR133" i="18"/>
  <c r="AX133" i="18"/>
  <c r="AZ133" i="18"/>
  <c r="BB87" i="18"/>
  <c r="BA60" i="18"/>
  <c r="BB97" i="18"/>
  <c r="BD57" i="18"/>
  <c r="BC89" i="18"/>
  <c r="AR12" i="18"/>
  <c r="AX12" i="18"/>
  <c r="BA84" i="18"/>
  <c r="AR118" i="18"/>
  <c r="AX118" i="18"/>
  <c r="BA118" i="18"/>
  <c r="BA96" i="18"/>
  <c r="BC79" i="18"/>
  <c r="AR11" i="18"/>
  <c r="Q68" i="18"/>
  <c r="R68" i="18"/>
  <c r="AR14" i="18"/>
  <c r="AX14" i="18" s="1"/>
  <c r="Q14" i="18"/>
  <c r="R14" i="18" s="1"/>
  <c r="AR116" i="18"/>
  <c r="AX116" i="18"/>
  <c r="BB116" i="18"/>
  <c r="AR122" i="18"/>
  <c r="AX122" i="18"/>
  <c r="BB122" i="18" s="1"/>
  <c r="AR117" i="18"/>
  <c r="AX117" i="18"/>
  <c r="BA117" i="18"/>
  <c r="AR21" i="18"/>
  <c r="AX21" i="18" s="1"/>
  <c r="AR37" i="18"/>
  <c r="AX37" i="18"/>
  <c r="AY37" i="18" s="1"/>
  <c r="BD56" i="18"/>
  <c r="AY92" i="18"/>
  <c r="BA65" i="18"/>
  <c r="AR114" i="18"/>
  <c r="AX114" i="18"/>
  <c r="AY114" i="18"/>
  <c r="Q55" i="18"/>
  <c r="R55" i="18"/>
  <c r="BB94" i="18"/>
  <c r="AR137" i="18"/>
  <c r="AX137" i="18"/>
  <c r="AZ137" i="18"/>
  <c r="BA82" i="18"/>
  <c r="BB76" i="18"/>
  <c r="AR111" i="18"/>
  <c r="AX111" i="18"/>
  <c r="BD111" i="18"/>
  <c r="BA58" i="18"/>
  <c r="BB71" i="18"/>
  <c r="AR102" i="18"/>
  <c r="AX102" i="18" s="1"/>
  <c r="BA74" i="18"/>
  <c r="AR16" i="18"/>
  <c r="AX16" i="18" s="1"/>
  <c r="AZ16" i="18" s="1"/>
  <c r="AR22" i="18"/>
  <c r="AX22" i="18" s="1"/>
  <c r="AR103" i="18"/>
  <c r="AX103" i="18" s="1"/>
  <c r="AR128" i="18"/>
  <c r="AX128" i="18"/>
  <c r="BC128" i="18"/>
  <c r="AR130" i="18"/>
  <c r="AX130" i="18"/>
  <c r="BA130" i="18"/>
  <c r="AR101" i="18"/>
  <c r="AX101" i="18" s="1"/>
  <c r="AZ125" i="18"/>
  <c r="Q125" i="18"/>
  <c r="R125" i="18"/>
  <c r="S125" i="18"/>
  <c r="T125" i="18"/>
  <c r="BB107" i="18"/>
  <c r="Q107" i="18"/>
  <c r="R107" i="18"/>
  <c r="S107" i="18"/>
  <c r="T107" i="18"/>
  <c r="BA106" i="18"/>
  <c r="BC119" i="18"/>
  <c r="AH37" i="18"/>
  <c r="BC125" i="18"/>
  <c r="BA119" i="18"/>
  <c r="BB119" i="18"/>
  <c r="BD119" i="18"/>
  <c r="AZ119" i="18"/>
  <c r="Q106" i="18"/>
  <c r="R106" i="18"/>
  <c r="S106" i="18"/>
  <c r="T106" i="18"/>
  <c r="BC107" i="18"/>
  <c r="BC106" i="18"/>
  <c r="BA107" i="18"/>
  <c r="BD107" i="18"/>
  <c r="AZ107" i="18"/>
  <c r="AY106" i="18"/>
  <c r="AY107" i="18"/>
  <c r="AZ106" i="18"/>
  <c r="BB106" i="18"/>
  <c r="BD125" i="18"/>
  <c r="AY125" i="18"/>
  <c r="BA125" i="18"/>
  <c r="BB125" i="18"/>
  <c r="Q126" i="18"/>
  <c r="R126" i="18"/>
  <c r="S126" i="18"/>
  <c r="BD108" i="18"/>
  <c r="AY108" i="18"/>
  <c r="BC108" i="18"/>
  <c r="AZ108" i="18"/>
  <c r="Q124" i="18"/>
  <c r="R124" i="18"/>
  <c r="S124" i="18"/>
  <c r="T124" i="18"/>
  <c r="AZ124" i="18"/>
  <c r="BC124" i="18"/>
  <c r="AY124" i="18"/>
  <c r="BD124" i="18"/>
  <c r="BB124" i="18"/>
  <c r="AH12" i="18"/>
  <c r="BD98" i="18"/>
  <c r="BB98" i="18"/>
  <c r="AZ98" i="18"/>
  <c r="BC98" i="18"/>
  <c r="BA108" i="18"/>
  <c r="BA124" i="18"/>
  <c r="AH14" i="18"/>
  <c r="AH49" i="18"/>
  <c r="G147" i="3"/>
  <c r="G181" i="3"/>
  <c r="G216" i="3"/>
  <c r="J39" i="3"/>
  <c r="AH13" i="18"/>
  <c r="AH42" i="18"/>
  <c r="AH47" i="18"/>
  <c r="AH96" i="18"/>
  <c r="AH53" i="18"/>
  <c r="AH82" i="18"/>
  <c r="AH66" i="18"/>
  <c r="AH90" i="18"/>
  <c r="AH52" i="18"/>
  <c r="AH83" i="18"/>
  <c r="AH72" i="18"/>
  <c r="AH74" i="18"/>
  <c r="AH58" i="18"/>
  <c r="AH68" i="18"/>
  <c r="AH11" i="18"/>
  <c r="AH92" i="18"/>
  <c r="AH86" i="18"/>
  <c r="AH54" i="18"/>
  <c r="AH69" i="18"/>
  <c r="AH60" i="18"/>
  <c r="AH70" i="18"/>
  <c r="AH89" i="18"/>
  <c r="AH51" i="18"/>
  <c r="AH95" i="18"/>
  <c r="AH56" i="18"/>
  <c r="AH64" i="18"/>
  <c r="AH57" i="18"/>
  <c r="AH76" i="18"/>
  <c r="AH40" i="18"/>
  <c r="AH81" i="18"/>
  <c r="AH85" i="18"/>
  <c r="AH88" i="18"/>
  <c r="AH24" i="18"/>
  <c r="AH87" i="18"/>
  <c r="AH94" i="18"/>
  <c r="AH78" i="18"/>
  <c r="AH15" i="18"/>
  <c r="AH62" i="18"/>
  <c r="AH79" i="18"/>
  <c r="AH80" i="18"/>
  <c r="AH27" i="18"/>
  <c r="AH67" i="18"/>
  <c r="AH77" i="18"/>
  <c r="AH61" i="18"/>
  <c r="AH91" i="18"/>
  <c r="AH71" i="18"/>
  <c r="AH65" i="18"/>
  <c r="AH22" i="18"/>
  <c r="AH97" i="18"/>
  <c r="AH93" i="18"/>
  <c r="AH75" i="18"/>
  <c r="AH59" i="18"/>
  <c r="AH73" i="18"/>
  <c r="AH18" i="18"/>
  <c r="AH32" i="18"/>
  <c r="AH55" i="18"/>
  <c r="AH63" i="18"/>
  <c r="AH23" i="18"/>
  <c r="AH28" i="18"/>
  <c r="AH38" i="18"/>
  <c r="AH45" i="18"/>
  <c r="AH36" i="18"/>
  <c r="AH16" i="18"/>
  <c r="AH19" i="18"/>
  <c r="AH44" i="18"/>
  <c r="AH33" i="18"/>
  <c r="AH35" i="18"/>
  <c r="AH20" i="18"/>
  <c r="AH26" i="18"/>
  <c r="AK110" i="18"/>
  <c r="AK107" i="18"/>
  <c r="AK112" i="18"/>
  <c r="AK118" i="18"/>
  <c r="AK105" i="18"/>
  <c r="AK117" i="18"/>
  <c r="AK100" i="18"/>
  <c r="AK113" i="18"/>
  <c r="AK101" i="18"/>
  <c r="AK103" i="18"/>
  <c r="AK115" i="18"/>
  <c r="AK106" i="18"/>
  <c r="AK108" i="18"/>
  <c r="AK104" i="18"/>
  <c r="AK102" i="18"/>
  <c r="AK114" i="18"/>
  <c r="AK116" i="18"/>
  <c r="AK109" i="18"/>
  <c r="AK111" i="18"/>
  <c r="AK99" i="18"/>
  <c r="AH46" i="18"/>
  <c r="AH21" i="18"/>
  <c r="AH48" i="18"/>
  <c r="AH31" i="18"/>
  <c r="AH41" i="18"/>
  <c r="AH29" i="18"/>
  <c r="AH50" i="18"/>
  <c r="AH39" i="18"/>
  <c r="AH30" i="18"/>
  <c r="AH34" i="18"/>
  <c r="AH17" i="18"/>
  <c r="AH84" i="18"/>
  <c r="AK121" i="18"/>
  <c r="AK137" i="18"/>
  <c r="AK133" i="18"/>
  <c r="AK120" i="18"/>
  <c r="AK125" i="18"/>
  <c r="AK128" i="18"/>
  <c r="AK131" i="18"/>
  <c r="AK127" i="18"/>
  <c r="AK123" i="18"/>
  <c r="AK134" i="18"/>
  <c r="AK130" i="18"/>
  <c r="AK136" i="18"/>
  <c r="AK126" i="18"/>
  <c r="AK129" i="18"/>
  <c r="AK138" i="18"/>
  <c r="AK124" i="18"/>
  <c r="AK135" i="18"/>
  <c r="AK122" i="18"/>
  <c r="AK132" i="18"/>
  <c r="AH43" i="18"/>
  <c r="AH25" i="18"/>
  <c r="BF126" i="18"/>
  <c r="BJ126" i="18"/>
  <c r="BG126" i="18"/>
  <c r="BH126" i="18"/>
  <c r="BE126" i="18"/>
  <c r="BI126" i="18"/>
  <c r="AT27" i="18"/>
  <c r="BA27" i="18" s="1"/>
  <c r="BB138" i="18"/>
  <c r="AT31" i="18"/>
  <c r="AX31" i="18" s="1"/>
  <c r="AY81" i="18"/>
  <c r="AT30" i="18"/>
  <c r="BB81" i="18"/>
  <c r="AY128" i="18"/>
  <c r="Q135" i="18"/>
  <c r="R135" i="18"/>
  <c r="BD87" i="18"/>
  <c r="AZ129" i="18"/>
  <c r="AU33" i="18"/>
  <c r="AU44" i="18"/>
  <c r="AU31" i="18"/>
  <c r="BB31" i="18" s="1"/>
  <c r="Q72" i="18"/>
  <c r="R72" i="18"/>
  <c r="Q78" i="18"/>
  <c r="R78" i="18"/>
  <c r="AU30" i="18"/>
  <c r="AU25" i="18"/>
  <c r="BD62" i="18"/>
  <c r="AZ89" i="18"/>
  <c r="AU45" i="18"/>
  <c r="AU27" i="18"/>
  <c r="BB27" i="18" s="1"/>
  <c r="BD70" i="18"/>
  <c r="Q128" i="18"/>
  <c r="R128" i="18"/>
  <c r="AZ96" i="18"/>
  <c r="AY138" i="18"/>
  <c r="AZ138" i="18"/>
  <c r="BD137" i="18"/>
  <c r="AY80" i="18"/>
  <c r="BC138" i="18"/>
  <c r="BB91" i="18"/>
  <c r="BD83" i="18"/>
  <c r="AU32" i="18"/>
  <c r="BB32" i="18" s="1"/>
  <c r="BK32" i="18" s="1"/>
  <c r="BL32" i="18" s="1"/>
  <c r="F41" i="5" s="1"/>
  <c r="AU26" i="18"/>
  <c r="AU28" i="18"/>
  <c r="AZ70" i="18"/>
  <c r="BB62" i="18"/>
  <c r="BD89" i="18"/>
  <c r="Q65" i="18"/>
  <c r="R65" i="18"/>
  <c r="BC14" i="18"/>
  <c r="BA137" i="18"/>
  <c r="BA138" i="18"/>
  <c r="BA78" i="18"/>
  <c r="AU52" i="18"/>
  <c r="AU17" i="18"/>
  <c r="AU29" i="18"/>
  <c r="AU18" i="18"/>
  <c r="AU19" i="18"/>
  <c r="BB19" i="18" s="1"/>
  <c r="AZ128" i="18"/>
  <c r="Q87" i="18"/>
  <c r="R87" i="18"/>
  <c r="BD81" i="18"/>
  <c r="BD138" i="18"/>
  <c r="BB137" i="18"/>
  <c r="AU34" i="18"/>
  <c r="AT17" i="18"/>
  <c r="AT18" i="18"/>
  <c r="AX18" i="18" s="1"/>
  <c r="AT25" i="18"/>
  <c r="AT44" i="18"/>
  <c r="AT33" i="18"/>
  <c r="AX33" i="18" s="1"/>
  <c r="AT34" i="18"/>
  <c r="AX34" i="18" s="1"/>
  <c r="AT45" i="18"/>
  <c r="AX45" i="18" s="1"/>
  <c r="AT28" i="18"/>
  <c r="AT29" i="18"/>
  <c r="AT52" i="18"/>
  <c r="AT19" i="18"/>
  <c r="BA19" i="18" s="1"/>
  <c r="AT32" i="18"/>
  <c r="AT26" i="18"/>
  <c r="Q57" i="18"/>
  <c r="R57" i="18"/>
  <c r="AZ77" i="18"/>
  <c r="BB84" i="18"/>
  <c r="BA71" i="18"/>
  <c r="AV44" i="18"/>
  <c r="AZ57" i="18"/>
  <c r="BC92" i="18"/>
  <c r="Q123" i="18"/>
  <c r="R123" i="18" s="1"/>
  <c r="AV31" i="18"/>
  <c r="BD133" i="18"/>
  <c r="Q133" i="18"/>
  <c r="R133" i="18"/>
  <c r="BD59" i="18"/>
  <c r="BD36" i="18"/>
  <c r="AZ117" i="18"/>
  <c r="BA133" i="18"/>
  <c r="Q111" i="18"/>
  <c r="R111" i="18"/>
  <c r="BA59" i="18"/>
  <c r="AV30" i="18"/>
  <c r="AV25" i="18"/>
  <c r="BC25" i="18" s="1"/>
  <c r="BB133" i="18"/>
  <c r="Q118" i="18"/>
  <c r="R118" i="18"/>
  <c r="AY129" i="18"/>
  <c r="AY73" i="18"/>
  <c r="BA94" i="18"/>
  <c r="AY133" i="18"/>
  <c r="AY68" i="18"/>
  <c r="BA36" i="18"/>
  <c r="Q59" i="18"/>
  <c r="R59" i="18"/>
  <c r="AV33" i="18"/>
  <c r="BC33" i="18" s="1"/>
  <c r="AV27" i="18"/>
  <c r="BA73" i="18"/>
  <c r="BB135" i="18"/>
  <c r="BB61" i="18"/>
  <c r="BC129" i="18"/>
  <c r="BC54" i="18"/>
  <c r="BC133" i="18"/>
  <c r="BA129" i="18"/>
  <c r="BC135" i="18"/>
  <c r="Q61" i="18"/>
  <c r="R61" i="18"/>
  <c r="BD117" i="18"/>
  <c r="BC94" i="18"/>
  <c r="BD115" i="18"/>
  <c r="AZ86" i="18"/>
  <c r="AV32" i="18"/>
  <c r="AX32" i="18"/>
  <c r="AV26" i="18"/>
  <c r="AX26" i="18"/>
  <c r="BA26" i="18"/>
  <c r="AV28" i="18"/>
  <c r="AV17" i="18"/>
  <c r="AY135" i="18"/>
  <c r="BC70" i="18"/>
  <c r="BD129" i="18"/>
  <c r="BD54" i="18"/>
  <c r="BB128" i="18"/>
  <c r="BD128" i="18"/>
  <c r="BA72" i="18"/>
  <c r="BC87" i="18"/>
  <c r="Q91" i="18"/>
  <c r="R91" i="18"/>
  <c r="BC90" i="18"/>
  <c r="AZ81" i="18"/>
  <c r="BD65" i="18"/>
  <c r="BB14" i="18"/>
  <c r="AY96" i="18"/>
  <c r="BC96" i="18"/>
  <c r="BC137" i="18"/>
  <c r="AY137" i="18"/>
  <c r="AV34" i="18"/>
  <c r="AV29" i="18"/>
  <c r="AV18" i="18"/>
  <c r="AY72" i="18"/>
  <c r="BA135" i="18"/>
  <c r="AZ135" i="18"/>
  <c r="BA128" i="18"/>
  <c r="AY74" i="18"/>
  <c r="Q129" i="18"/>
  <c r="R129" i="18"/>
  <c r="Q89" i="18"/>
  <c r="R89" i="18"/>
  <c r="AZ65" i="18"/>
  <c r="BA70" i="18"/>
  <c r="AY86" i="18"/>
  <c r="AZ123" i="18"/>
  <c r="BB86" i="18"/>
  <c r="Q137" i="18"/>
  <c r="R137" i="18"/>
  <c r="BB83" i="18"/>
  <c r="BB36" i="18"/>
  <c r="AZ71" i="18"/>
  <c r="BD67" i="18"/>
  <c r="Q75" i="18"/>
  <c r="R75" i="18"/>
  <c r="BC86" i="18"/>
  <c r="BD71" i="18"/>
  <c r="AY36" i="18"/>
  <c r="BC36" i="18"/>
  <c r="BC85" i="18"/>
  <c r="Q95" i="18"/>
  <c r="R95" i="18"/>
  <c r="BA134" i="18"/>
  <c r="AY13" i="18"/>
  <c r="BC127" i="18"/>
  <c r="AY112" i="18"/>
  <c r="BA116" i="18"/>
  <c r="BB127" i="18"/>
  <c r="BC60" i="18"/>
  <c r="Q58" i="18"/>
  <c r="R58" i="18"/>
  <c r="AY116" i="18"/>
  <c r="BD109" i="18"/>
  <c r="AY79" i="18"/>
  <c r="AZ127" i="18"/>
  <c r="BD116" i="18"/>
  <c r="BB12" i="18"/>
  <c r="AY134" i="18"/>
  <c r="BB134" i="18"/>
  <c r="BD132" i="18"/>
  <c r="BC114" i="18"/>
  <c r="BD37" i="18"/>
  <c r="BC63" i="18"/>
  <c r="Q82" i="18"/>
  <c r="R82" i="18"/>
  <c r="BA127" i="18"/>
  <c r="AY109" i="18"/>
  <c r="Q66" i="18"/>
  <c r="R66" i="18"/>
  <c r="AY127" i="18"/>
  <c r="BB53" i="18"/>
  <c r="AY132" i="18"/>
  <c r="BA132" i="18"/>
  <c r="Q132" i="18"/>
  <c r="R132" i="18"/>
  <c r="AZ134" i="18"/>
  <c r="Q69" i="18"/>
  <c r="R69" i="18"/>
  <c r="Q134" i="18"/>
  <c r="R134" i="18"/>
  <c r="BC88" i="18"/>
  <c r="BA95" i="18"/>
  <c r="Q127" i="18"/>
  <c r="R127" i="18"/>
  <c r="AZ95" i="18"/>
  <c r="BC134" i="18"/>
  <c r="BA37" i="18"/>
  <c r="Q64" i="18"/>
  <c r="R64" i="18"/>
  <c r="BD58" i="18"/>
  <c r="BA136" i="18"/>
  <c r="BB55" i="18"/>
  <c r="AY97" i="18"/>
  <c r="BC136" i="18"/>
  <c r="AY131" i="18"/>
  <c r="BB131" i="18"/>
  <c r="BD130" i="18"/>
  <c r="AZ75" i="18"/>
  <c r="BA97" i="18"/>
  <c r="BC113" i="18"/>
  <c r="AV45" i="18"/>
  <c r="AV46" i="18"/>
  <c r="AV52" i="18"/>
  <c r="AZ38" i="18"/>
  <c r="AY38" i="18"/>
  <c r="Q35" i="18"/>
  <c r="R35" i="18"/>
  <c r="S35" i="18"/>
  <c r="T35" i="18"/>
  <c r="Q36" i="18"/>
  <c r="AZ35" i="18"/>
  <c r="BB73" i="18"/>
  <c r="Q88" i="18"/>
  <c r="R88" i="18"/>
  <c r="BA88" i="18"/>
  <c r="Q71" i="18"/>
  <c r="R71" i="18"/>
  <c r="AZ118" i="18"/>
  <c r="AZ61" i="18"/>
  <c r="AZ73" i="18"/>
  <c r="BB117" i="18"/>
  <c r="Q117" i="18"/>
  <c r="R117" i="18"/>
  <c r="AZ91" i="18"/>
  <c r="BA91" i="18"/>
  <c r="BA111" i="18"/>
  <c r="AY111" i="18"/>
  <c r="BA112" i="18"/>
  <c r="AY94" i="18"/>
  <c r="BA115" i="18"/>
  <c r="Q115" i="18"/>
  <c r="R115" i="18"/>
  <c r="AZ90" i="18"/>
  <c r="AZ112" i="18"/>
  <c r="BA57" i="18"/>
  <c r="BB118" i="18"/>
  <c r="AZ68" i="18"/>
  <c r="BB59" i="18"/>
  <c r="BC68" i="18"/>
  <c r="BD92" i="18"/>
  <c r="BA83" i="18"/>
  <c r="Q83" i="18"/>
  <c r="R83" i="18"/>
  <c r="BD73" i="18"/>
  <c r="AZ88" i="18"/>
  <c r="AY71" i="18"/>
  <c r="BD84" i="18"/>
  <c r="BB90" i="18"/>
  <c r="BD118" i="18"/>
  <c r="BC118" i="18"/>
  <c r="BC61" i="18"/>
  <c r="BC73" i="18"/>
  <c r="BC117" i="18"/>
  <c r="Q76" i="18"/>
  <c r="R76" i="18"/>
  <c r="AY91" i="18"/>
  <c r="AZ111" i="18"/>
  <c r="BD94" i="18"/>
  <c r="Q94" i="18"/>
  <c r="R94" i="18"/>
  <c r="AZ115" i="18"/>
  <c r="AY115" i="18"/>
  <c r="AY90" i="18"/>
  <c r="BD112" i="18"/>
  <c r="Q112" i="18"/>
  <c r="R112" i="18"/>
  <c r="AZ56" i="18"/>
  <c r="BB57" i="18"/>
  <c r="BB111" i="18"/>
  <c r="BB77" i="18"/>
  <c r="BD77" i="18"/>
  <c r="BC77" i="18"/>
  <c r="BA77" i="18"/>
  <c r="BC59" i="18"/>
  <c r="BD88" i="18"/>
  <c r="BA92" i="18"/>
  <c r="BB92" i="18"/>
  <c r="Q92" i="18"/>
  <c r="R92" i="18"/>
  <c r="BD93" i="18"/>
  <c r="BC83" i="18"/>
  <c r="AK53" i="18"/>
  <c r="BD61" i="18"/>
  <c r="AY88" i="18"/>
  <c r="BC71" i="18"/>
  <c r="AZ110" i="18"/>
  <c r="AZ97" i="18"/>
  <c r="AZ64" i="18"/>
  <c r="AY118" i="18"/>
  <c r="AY61" i="18"/>
  <c r="AY117" i="18"/>
  <c r="BB58" i="18"/>
  <c r="BC91" i="18"/>
  <c r="BC111" i="18"/>
  <c r="AZ94" i="18"/>
  <c r="BD90" i="18"/>
  <c r="BC115" i="18"/>
  <c r="Q90" i="18"/>
  <c r="R90" i="18"/>
  <c r="BB112" i="18"/>
  <c r="AY57" i="18"/>
  <c r="AY113" i="18"/>
  <c r="BD68" i="18"/>
  <c r="AY59" i="18"/>
  <c r="BA68" i="18"/>
  <c r="AY77" i="18"/>
  <c r="BC57" i="18"/>
  <c r="AZ92" i="18"/>
  <c r="BB68" i="18"/>
  <c r="AY83" i="18"/>
  <c r="AK52" i="18"/>
  <c r="AK48" i="18"/>
  <c r="AK49" i="18"/>
  <c r="AK50" i="18"/>
  <c r="AK51" i="18"/>
  <c r="AK47" i="18"/>
  <c r="BD74" i="18"/>
  <c r="BD82" i="18"/>
  <c r="BC116" i="18"/>
  <c r="Q79" i="18"/>
  <c r="R79" i="18"/>
  <c r="BB89" i="18"/>
  <c r="BA62" i="18"/>
  <c r="BC72" i="18"/>
  <c r="BD60" i="18"/>
  <c r="BB60" i="18"/>
  <c r="Q70" i="18"/>
  <c r="R70" i="18"/>
  <c r="BC74" i="18"/>
  <c r="BC62" i="18"/>
  <c r="BB54" i="18"/>
  <c r="Q54" i="18"/>
  <c r="R54" i="18"/>
  <c r="BA79" i="18"/>
  <c r="BB63" i="18"/>
  <c r="AZ63" i="18"/>
  <c r="BB79" i="18"/>
  <c r="BB72" i="18"/>
  <c r="BC82" i="18"/>
  <c r="AZ82" i="18"/>
  <c r="AZ87" i="18"/>
  <c r="BD95" i="18"/>
  <c r="Q116" i="18"/>
  <c r="R116" i="18"/>
  <c r="AZ109" i="18"/>
  <c r="BD79" i="18"/>
  <c r="AZ79" i="18"/>
  <c r="BA81" i="18"/>
  <c r="BB65" i="18"/>
  <c r="BB66" i="18"/>
  <c r="AZ67" i="18"/>
  <c r="BC67" i="18"/>
  <c r="AY89" i="18"/>
  <c r="Q81" i="18"/>
  <c r="R81" i="18"/>
  <c r="BD53" i="18"/>
  <c r="BC65" i="18"/>
  <c r="BC53" i="18"/>
  <c r="BC95" i="18"/>
  <c r="BA86" i="18"/>
  <c r="BC69" i="18"/>
  <c r="BB114" i="18"/>
  <c r="BD96" i="18"/>
  <c r="AY69" i="18"/>
  <c r="BC78" i="18"/>
  <c r="BB78" i="18"/>
  <c r="BB74" i="18"/>
  <c r="AZ60" i="18"/>
  <c r="AZ74" i="18"/>
  <c r="AY62" i="18"/>
  <c r="Q63" i="18"/>
  <c r="R63" i="18"/>
  <c r="AY82" i="18"/>
  <c r="BB109" i="18"/>
  <c r="Q109" i="18"/>
  <c r="R109" i="18"/>
  <c r="AZ66" i="18"/>
  <c r="Q67" i="18"/>
  <c r="R67" i="18"/>
  <c r="BB67" i="18"/>
  <c r="Q53" i="18"/>
  <c r="R53" i="18"/>
  <c r="AZ114" i="18"/>
  <c r="BA66" i="18"/>
  <c r="AZ69" i="18"/>
  <c r="BD114" i="18"/>
  <c r="Q86" i="18"/>
  <c r="R86" i="18"/>
  <c r="Q85" i="18"/>
  <c r="R85" i="18"/>
  <c r="AY85" i="18"/>
  <c r="AZ85" i="18"/>
  <c r="AZ72" i="18"/>
  <c r="Q60" i="18"/>
  <c r="R60" i="18"/>
  <c r="AY60" i="18"/>
  <c r="BA54" i="18"/>
  <c r="AY70" i="18"/>
  <c r="Q74" i="18"/>
  <c r="R74" i="18"/>
  <c r="AZ62" i="18"/>
  <c r="AY54" i="18"/>
  <c r="BD63" i="18"/>
  <c r="AY63" i="18"/>
  <c r="BB82" i="18"/>
  <c r="BA89" i="18"/>
  <c r="AY87" i="18"/>
  <c r="AZ116" i="18"/>
  <c r="BC109" i="18"/>
  <c r="AY66" i="18"/>
  <c r="BC66" i="18"/>
  <c r="AY67" i="18"/>
  <c r="AY65" i="18"/>
  <c r="BA53" i="18"/>
  <c r="AY53" i="18"/>
  <c r="AY95" i="18"/>
  <c r="BA87" i="18"/>
  <c r="Q114" i="18"/>
  <c r="R114" i="18"/>
  <c r="BA69" i="18"/>
  <c r="BB69" i="18"/>
  <c r="Q96" i="18"/>
  <c r="R96" i="18"/>
  <c r="BD78" i="18"/>
  <c r="AY78" i="18"/>
  <c r="BA114" i="18"/>
  <c r="BB96" i="18"/>
  <c r="AK38" i="18"/>
  <c r="AK42" i="18"/>
  <c r="AK46" i="18"/>
  <c r="AK39" i="18"/>
  <c r="AK43" i="18"/>
  <c r="AK40" i="18"/>
  <c r="AK44" i="18"/>
  <c r="AK36" i="18"/>
  <c r="AK41" i="18"/>
  <c r="AK45" i="18"/>
  <c r="AK35" i="18"/>
  <c r="AK37" i="18"/>
  <c r="BD64" i="18"/>
  <c r="BD122" i="18"/>
  <c r="BC84" i="18"/>
  <c r="AY110" i="18"/>
  <c r="Q97" i="18"/>
  <c r="R97" i="18"/>
  <c r="BB64" i="18"/>
  <c r="AZ130" i="18"/>
  <c r="BC35" i="18"/>
  <c r="AZ58" i="18"/>
  <c r="BB136" i="18"/>
  <c r="BA76" i="18"/>
  <c r="BC76" i="18"/>
  <c r="BA75" i="18"/>
  <c r="AZ136" i="18"/>
  <c r="Q80" i="18"/>
  <c r="R80" i="18"/>
  <c r="BA56" i="18"/>
  <c r="BC75" i="18"/>
  <c r="BD75" i="18"/>
  <c r="Q56" i="18"/>
  <c r="R56" i="18"/>
  <c r="BD113" i="18"/>
  <c r="BA113" i="18"/>
  <c r="AZ55" i="18"/>
  <c r="AZ131" i="18"/>
  <c r="BC131" i="18"/>
  <c r="AY105" i="18"/>
  <c r="AZ93" i="18"/>
  <c r="BB105" i="18"/>
  <c r="BC55" i="18"/>
  <c r="BB93" i="18"/>
  <c r="BD55" i="18"/>
  <c r="BA123" i="18"/>
  <c r="BD85" i="18"/>
  <c r="BA85" i="18"/>
  <c r="AY84" i="18"/>
  <c r="BC110" i="18"/>
  <c r="BD97" i="18"/>
  <c r="AY64" i="18"/>
  <c r="AY130" i="18"/>
  <c r="BC130" i="18"/>
  <c r="AY35" i="18"/>
  <c r="AY58" i="18"/>
  <c r="AZ76" i="18"/>
  <c r="AY76" i="18"/>
  <c r="AY136" i="18"/>
  <c r="AZ80" i="18"/>
  <c r="BB56" i="18"/>
  <c r="BC56" i="18"/>
  <c r="BB15" i="18"/>
  <c r="Q105" i="18"/>
  <c r="R105" i="18" s="1"/>
  <c r="AZ15" i="18"/>
  <c r="AZ113" i="18"/>
  <c r="BB110" i="18"/>
  <c r="Q131" i="18"/>
  <c r="R131" i="18"/>
  <c r="AZ105" i="18"/>
  <c r="BA93" i="18"/>
  <c r="BC105" i="18"/>
  <c r="BC132" i="18"/>
  <c r="AZ132" i="18"/>
  <c r="BD110" i="18"/>
  <c r="AY122" i="18"/>
  <c r="AZ84" i="18"/>
  <c r="Q84" i="18"/>
  <c r="R84" i="18"/>
  <c r="BB35" i="18"/>
  <c r="Q110" i="18"/>
  <c r="R110" i="18"/>
  <c r="BD80" i="18"/>
  <c r="BC97" i="18"/>
  <c r="BC64" i="18"/>
  <c r="BB130" i="18"/>
  <c r="Q130" i="18"/>
  <c r="R130" i="18"/>
  <c r="BD35" i="18"/>
  <c r="BC58" i="18"/>
  <c r="BD76" i="18"/>
  <c r="BD136" i="18"/>
  <c r="BB80" i="18"/>
  <c r="BC80" i="18"/>
  <c r="AY75" i="18"/>
  <c r="AY56" i="18"/>
  <c r="BA55" i="18"/>
  <c r="BA131" i="18"/>
  <c r="BA105" i="18"/>
  <c r="BB113" i="18"/>
  <c r="BC93" i="18"/>
  <c r="Q93" i="18"/>
  <c r="R93" i="18"/>
  <c r="AY55" i="18"/>
  <c r="BC39" i="18"/>
  <c r="AK12" i="18"/>
  <c r="AX49" i="18"/>
  <c r="BC49" i="18" s="1"/>
  <c r="BB49" i="18"/>
  <c r="AX48" i="18"/>
  <c r="Q48" i="18" s="1"/>
  <c r="R48" i="18" s="1"/>
  <c r="K39" i="3"/>
  <c r="CD39" i="3"/>
  <c r="H145" i="3"/>
  <c r="CC39" i="3"/>
  <c r="BH132" i="18"/>
  <c r="AN132" i="18"/>
  <c r="G132" i="18"/>
  <c r="AM132" i="18"/>
  <c r="F132" i="18"/>
  <c r="AL132" i="18"/>
  <c r="E132" i="18"/>
  <c r="AO132" i="18"/>
  <c r="H132" i="18"/>
  <c r="BE132" i="18"/>
  <c r="BG132" i="18"/>
  <c r="AP132" i="18"/>
  <c r="I132" i="18"/>
  <c r="BJ132" i="18"/>
  <c r="BF132" i="18"/>
  <c r="AQ132" i="18"/>
  <c r="J132" i="18"/>
  <c r="BI132" i="18"/>
  <c r="AM124" i="18"/>
  <c r="F124" i="18"/>
  <c r="BH124" i="18"/>
  <c r="AL124" i="18"/>
  <c r="E124" i="18"/>
  <c r="AQ124" i="18"/>
  <c r="J124" i="18"/>
  <c r="BE124" i="18"/>
  <c r="BJ124" i="18"/>
  <c r="BI124" i="18"/>
  <c r="BG124" i="18"/>
  <c r="AO124" i="18"/>
  <c r="H124" i="18"/>
  <c r="AN124" i="18"/>
  <c r="G124" i="18"/>
  <c r="BF124" i="18"/>
  <c r="AL126" i="18"/>
  <c r="AM126" i="18"/>
  <c r="AP126" i="18"/>
  <c r="AN126" i="18"/>
  <c r="AQ126" i="18"/>
  <c r="AO126" i="18"/>
  <c r="BF123" i="18"/>
  <c r="AO123" i="18"/>
  <c r="H123" i="18"/>
  <c r="BJ123" i="18"/>
  <c r="BH123" i="18"/>
  <c r="BE123" i="18"/>
  <c r="AL123" i="18"/>
  <c r="E123" i="18"/>
  <c r="BI123" i="18"/>
  <c r="AN123" i="18"/>
  <c r="G123" i="18"/>
  <c r="BG123" i="18"/>
  <c r="AM123" i="18"/>
  <c r="F123" i="18"/>
  <c r="AQ123" i="18"/>
  <c r="J123" i="18"/>
  <c r="BG125" i="18"/>
  <c r="BJ125" i="18"/>
  <c r="BF125" i="18"/>
  <c r="AO125" i="18"/>
  <c r="H125" i="18"/>
  <c r="AN125" i="18"/>
  <c r="G125" i="18"/>
  <c r="BI125" i="18"/>
  <c r="AQ125" i="18"/>
  <c r="J125" i="18"/>
  <c r="AM125" i="18"/>
  <c r="F125" i="18"/>
  <c r="AL125" i="18"/>
  <c r="E125" i="18"/>
  <c r="BE125" i="18"/>
  <c r="BH125" i="18"/>
  <c r="BG137" i="18"/>
  <c r="AO137" i="18"/>
  <c r="H137" i="18"/>
  <c r="BJ137" i="18"/>
  <c r="AQ137" i="18"/>
  <c r="J137" i="18"/>
  <c r="BF137" i="18"/>
  <c r="AL137" i="18"/>
  <c r="E137" i="18"/>
  <c r="AN137" i="18"/>
  <c r="G137" i="18"/>
  <c r="BI137" i="18"/>
  <c r="BE137" i="18"/>
  <c r="AP137" i="18"/>
  <c r="I137" i="18"/>
  <c r="AM137" i="18"/>
  <c r="F137" i="18"/>
  <c r="BH137" i="18"/>
  <c r="AL99" i="18"/>
  <c r="E99" i="18"/>
  <c r="AQ99" i="18"/>
  <c r="J99" i="18"/>
  <c r="BE99" i="18"/>
  <c r="BG99" i="18"/>
  <c r="BI99" i="18"/>
  <c r="BH99" i="18"/>
  <c r="AN99" i="18"/>
  <c r="G99" i="18"/>
  <c r="BF99" i="18"/>
  <c r="BJ99" i="18"/>
  <c r="AM99" i="18"/>
  <c r="F99" i="18"/>
  <c r="AO99" i="18"/>
  <c r="H99" i="18"/>
  <c r="AO104" i="18"/>
  <c r="H104" i="18"/>
  <c r="BJ104" i="18"/>
  <c r="AN104" i="18"/>
  <c r="AQ104" i="18"/>
  <c r="J104" i="18"/>
  <c r="BI104" i="18"/>
  <c r="BH104" i="18"/>
  <c r="AM104" i="18"/>
  <c r="F104" i="18"/>
  <c r="AL104" i="18"/>
  <c r="E104" i="18"/>
  <c r="BF104" i="18"/>
  <c r="BE104" i="18"/>
  <c r="BG104" i="18"/>
  <c r="BI103" i="18"/>
  <c r="AL103" i="18"/>
  <c r="E103" i="18"/>
  <c r="AM103" i="18"/>
  <c r="F103" i="18"/>
  <c r="AO103" i="18"/>
  <c r="H103" i="18"/>
  <c r="BG103" i="18"/>
  <c r="AQ103" i="18"/>
  <c r="J103" i="18"/>
  <c r="BJ103" i="18"/>
  <c r="BF103" i="18"/>
  <c r="BE103" i="18"/>
  <c r="AN103" i="18"/>
  <c r="G103" i="18"/>
  <c r="BH103" i="18"/>
  <c r="BJ117" i="18"/>
  <c r="AP117" i="18"/>
  <c r="AL117" i="18"/>
  <c r="E117" i="18"/>
  <c r="AO117" i="18"/>
  <c r="H117" i="18"/>
  <c r="BG117" i="18"/>
  <c r="BF117" i="18"/>
  <c r="BI117" i="18"/>
  <c r="AM117" i="18"/>
  <c r="F117" i="18"/>
  <c r="BH117" i="18"/>
  <c r="AQ117" i="18"/>
  <c r="J117" i="18"/>
  <c r="BE117" i="18"/>
  <c r="AN117" i="18"/>
  <c r="G117" i="18"/>
  <c r="AQ107" i="18"/>
  <c r="J107" i="18"/>
  <c r="BF107" i="18"/>
  <c r="AN107" i="18"/>
  <c r="G107" i="18"/>
  <c r="BH107" i="18"/>
  <c r="BG107" i="18"/>
  <c r="AL107" i="18"/>
  <c r="E107" i="18"/>
  <c r="BE107" i="18"/>
  <c r="AM107" i="18"/>
  <c r="F107" i="18"/>
  <c r="BJ107" i="18"/>
  <c r="BI107" i="18"/>
  <c r="AO107" i="18"/>
  <c r="H107" i="18"/>
  <c r="AO122" i="18"/>
  <c r="H122" i="18"/>
  <c r="BF122" i="18"/>
  <c r="BE122" i="18"/>
  <c r="BH122" i="18"/>
  <c r="AQ122" i="18"/>
  <c r="J122" i="18"/>
  <c r="AM122" i="18"/>
  <c r="F122" i="18"/>
  <c r="AL122" i="18"/>
  <c r="E122" i="18"/>
  <c r="BJ122" i="18"/>
  <c r="BG122" i="18"/>
  <c r="AN122" i="18"/>
  <c r="G122" i="18"/>
  <c r="BI122" i="18"/>
  <c r="BG138" i="18"/>
  <c r="BE138" i="18"/>
  <c r="AO138" i="18"/>
  <c r="H138" i="18"/>
  <c r="AP138" i="18"/>
  <c r="I138" i="18"/>
  <c r="AQ138" i="18"/>
  <c r="J138" i="18"/>
  <c r="AN138" i="18"/>
  <c r="G138" i="18"/>
  <c r="BI138" i="18"/>
  <c r="BJ138" i="18"/>
  <c r="AL138" i="18"/>
  <c r="E138" i="18"/>
  <c r="BF138" i="18"/>
  <c r="BH138" i="18"/>
  <c r="AM138" i="18"/>
  <c r="F138" i="18"/>
  <c r="AL136" i="18"/>
  <c r="E136" i="18"/>
  <c r="BF136" i="18"/>
  <c r="AP136" i="18"/>
  <c r="I136" i="18"/>
  <c r="BI136" i="18"/>
  <c r="AQ136" i="18"/>
  <c r="J136" i="18"/>
  <c r="BJ136" i="18"/>
  <c r="AO136" i="18"/>
  <c r="H136" i="18"/>
  <c r="BH136" i="18"/>
  <c r="AN136" i="18"/>
  <c r="G136" i="18"/>
  <c r="AM136" i="18"/>
  <c r="F136" i="18"/>
  <c r="BG136" i="18"/>
  <c r="BE136" i="18"/>
  <c r="BG127" i="18"/>
  <c r="AL127" i="18"/>
  <c r="E127" i="18"/>
  <c r="BE127" i="18"/>
  <c r="AQ127" i="18"/>
  <c r="J127" i="18"/>
  <c r="AN127" i="18"/>
  <c r="G127" i="18"/>
  <c r="AO127" i="18"/>
  <c r="H127" i="18"/>
  <c r="AP127" i="18"/>
  <c r="I127" i="18"/>
  <c r="BJ127" i="18"/>
  <c r="BF127" i="18"/>
  <c r="BH127" i="18"/>
  <c r="BI127" i="18"/>
  <c r="AM127" i="18"/>
  <c r="F127" i="18"/>
  <c r="BJ121" i="18"/>
  <c r="AQ121" i="18"/>
  <c r="J121" i="18"/>
  <c r="AM121" i="18"/>
  <c r="F121" i="18"/>
  <c r="AN121" i="18"/>
  <c r="G121" i="18"/>
  <c r="BI121" i="18"/>
  <c r="BH121" i="18"/>
  <c r="BF121" i="18"/>
  <c r="AO121" i="18"/>
  <c r="H121" i="18"/>
  <c r="BE121" i="18"/>
  <c r="AL121" i="18"/>
  <c r="E121" i="18"/>
  <c r="BG121" i="18"/>
  <c r="AQ111" i="18"/>
  <c r="J111" i="18"/>
  <c r="BF111" i="18"/>
  <c r="AM111" i="18"/>
  <c r="F111" i="18"/>
  <c r="AP111" i="18"/>
  <c r="BE111" i="18"/>
  <c r="BH111" i="18"/>
  <c r="BG111" i="18"/>
  <c r="AL111" i="18"/>
  <c r="E111" i="18"/>
  <c r="AO111" i="18"/>
  <c r="H111" i="18"/>
  <c r="BJ111" i="18"/>
  <c r="BI111" i="18"/>
  <c r="AN111" i="18"/>
  <c r="G111" i="18"/>
  <c r="AQ108" i="18"/>
  <c r="J108" i="18"/>
  <c r="BE108" i="18"/>
  <c r="BG108" i="18"/>
  <c r="AN108" i="18"/>
  <c r="G108" i="18"/>
  <c r="BF108" i="18"/>
  <c r="AL108" i="18"/>
  <c r="E108" i="18"/>
  <c r="BI108" i="18"/>
  <c r="AM108" i="18"/>
  <c r="F108" i="18"/>
  <c r="AP108" i="18"/>
  <c r="BJ108" i="18"/>
  <c r="BH108" i="18"/>
  <c r="AO108" i="18"/>
  <c r="H108" i="18"/>
  <c r="AL101" i="18"/>
  <c r="E101" i="18"/>
  <c r="AM101" i="18"/>
  <c r="F101" i="18"/>
  <c r="BH101" i="18"/>
  <c r="BF101" i="18"/>
  <c r="BI101" i="18"/>
  <c r="BJ101" i="18"/>
  <c r="BG101" i="18"/>
  <c r="AN101" i="18"/>
  <c r="G101" i="18"/>
  <c r="AO101" i="18"/>
  <c r="H101" i="18"/>
  <c r="AQ101" i="18"/>
  <c r="J101" i="18"/>
  <c r="BE101" i="18"/>
  <c r="BI105" i="18"/>
  <c r="AQ105" i="18"/>
  <c r="J105" i="18"/>
  <c r="AM105" i="18"/>
  <c r="F105" i="18"/>
  <c r="BJ105" i="18"/>
  <c r="BH105" i="18"/>
  <c r="AN105" i="18"/>
  <c r="G105" i="18"/>
  <c r="AL105" i="18"/>
  <c r="E105" i="18"/>
  <c r="AO105" i="18"/>
  <c r="H105" i="18"/>
  <c r="BG105" i="18"/>
  <c r="BE105" i="18"/>
  <c r="BF105" i="18"/>
  <c r="BH110" i="18"/>
  <c r="AL110" i="18"/>
  <c r="E110" i="18"/>
  <c r="BI110" i="18"/>
  <c r="AO110" i="18"/>
  <c r="H110" i="18"/>
  <c r="BE110" i="18"/>
  <c r="AQ110" i="18"/>
  <c r="J110" i="18"/>
  <c r="AM110" i="18"/>
  <c r="F110" i="18"/>
  <c r="BF110" i="18"/>
  <c r="AP110" i="18"/>
  <c r="BJ110" i="18"/>
  <c r="AN110" i="18"/>
  <c r="G110" i="18"/>
  <c r="BG110" i="18"/>
  <c r="C67" i="5"/>
  <c r="C106" i="5"/>
  <c r="C71" i="5"/>
  <c r="C105" i="5"/>
  <c r="C97" i="5"/>
  <c r="C78" i="5"/>
  <c r="C102" i="5"/>
  <c r="C87" i="5"/>
  <c r="C90" i="5"/>
  <c r="C72" i="5"/>
  <c r="C88" i="5"/>
  <c r="C74" i="5"/>
  <c r="C68" i="5"/>
  <c r="C69" i="5"/>
  <c r="C98" i="5"/>
  <c r="C93" i="5"/>
  <c r="C103" i="5"/>
  <c r="C85" i="5"/>
  <c r="C107" i="5"/>
  <c r="C79" i="5"/>
  <c r="C83" i="5"/>
  <c r="C92" i="5"/>
  <c r="C101" i="5"/>
  <c r="C104" i="5"/>
  <c r="C99" i="5"/>
  <c r="C82" i="5"/>
  <c r="C89" i="5"/>
  <c r="C96" i="5"/>
  <c r="C70" i="5"/>
  <c r="C109" i="5"/>
  <c r="C94" i="5"/>
  <c r="C75" i="5"/>
  <c r="C100" i="5"/>
  <c r="C108" i="5"/>
  <c r="C91" i="5"/>
  <c r="C76" i="5"/>
  <c r="C81" i="5"/>
  <c r="C95" i="5"/>
  <c r="C84" i="5"/>
  <c r="C86" i="5"/>
  <c r="C73" i="5"/>
  <c r="C80" i="5"/>
  <c r="C110" i="5"/>
  <c r="C77" i="5"/>
  <c r="BE135" i="18"/>
  <c r="AM135" i="18"/>
  <c r="F135" i="18"/>
  <c r="AP135" i="18"/>
  <c r="I135" i="18"/>
  <c r="AL135" i="18"/>
  <c r="E135" i="18"/>
  <c r="BF135" i="18"/>
  <c r="AN135" i="18"/>
  <c r="G135" i="18"/>
  <c r="BG135" i="18"/>
  <c r="AO135" i="18"/>
  <c r="H135" i="18"/>
  <c r="BJ135" i="18"/>
  <c r="BH135" i="18"/>
  <c r="BI135" i="18"/>
  <c r="AQ135" i="18"/>
  <c r="J135" i="18"/>
  <c r="AN129" i="18"/>
  <c r="G129" i="18"/>
  <c r="BE129" i="18"/>
  <c r="AO129" i="18"/>
  <c r="H129" i="18"/>
  <c r="AL129" i="18"/>
  <c r="E129" i="18"/>
  <c r="AP129" i="18"/>
  <c r="I129" i="18"/>
  <c r="BF129" i="18"/>
  <c r="AQ129" i="18"/>
  <c r="J129" i="18"/>
  <c r="BI129" i="18"/>
  <c r="BG129" i="18"/>
  <c r="BJ129" i="18"/>
  <c r="AM129" i="18"/>
  <c r="F129" i="18"/>
  <c r="BH129" i="18"/>
  <c r="AQ130" i="18"/>
  <c r="J130" i="18"/>
  <c r="BH130" i="18"/>
  <c r="BJ130" i="18"/>
  <c r="AM130" i="18"/>
  <c r="F130" i="18"/>
  <c r="BE130" i="18"/>
  <c r="AO130" i="18"/>
  <c r="H130" i="18"/>
  <c r="BI130" i="18"/>
  <c r="BF130" i="18"/>
  <c r="BG130" i="18"/>
  <c r="AL130" i="18"/>
  <c r="E130" i="18"/>
  <c r="AN130" i="18"/>
  <c r="G130" i="18"/>
  <c r="AP130" i="18"/>
  <c r="I130" i="18"/>
  <c r="BF131" i="18"/>
  <c r="BG131" i="18"/>
  <c r="BJ131" i="18"/>
  <c r="AL131" i="18"/>
  <c r="E131" i="18"/>
  <c r="AM131" i="18"/>
  <c r="F131" i="18"/>
  <c r="AN131" i="18"/>
  <c r="G131" i="18"/>
  <c r="AQ131" i="18"/>
  <c r="J131" i="18"/>
  <c r="BI131" i="18"/>
  <c r="AO131" i="18"/>
  <c r="H131" i="18"/>
  <c r="BE131" i="18"/>
  <c r="BH131" i="18"/>
  <c r="AP131" i="18"/>
  <c r="I131" i="18"/>
  <c r="BI120" i="18"/>
  <c r="BE120" i="18"/>
  <c r="AM120" i="18"/>
  <c r="F120" i="18"/>
  <c r="AN120" i="18"/>
  <c r="G120" i="18"/>
  <c r="AL120" i="18"/>
  <c r="E120" i="18"/>
  <c r="AQ120" i="18"/>
  <c r="J120" i="18"/>
  <c r="BF120" i="18"/>
  <c r="BJ120" i="18"/>
  <c r="AO120" i="18"/>
  <c r="H120" i="18"/>
  <c r="BH120" i="18"/>
  <c r="BG120" i="18"/>
  <c r="AM109" i="18"/>
  <c r="F109" i="18"/>
  <c r="BE109" i="18"/>
  <c r="AO109" i="18"/>
  <c r="H109" i="18"/>
  <c r="BJ109" i="18"/>
  <c r="BI109" i="18"/>
  <c r="AN109" i="18"/>
  <c r="G109" i="18"/>
  <c r="AQ109" i="18"/>
  <c r="J109" i="18"/>
  <c r="BG109" i="18"/>
  <c r="AL109" i="18"/>
  <c r="E109" i="18"/>
  <c r="BH109" i="18"/>
  <c r="AP109" i="18"/>
  <c r="BF109" i="18"/>
  <c r="AM114" i="18"/>
  <c r="F114" i="18"/>
  <c r="AN114" i="18"/>
  <c r="G114" i="18"/>
  <c r="AL114" i="18"/>
  <c r="E114" i="18"/>
  <c r="BJ114" i="18"/>
  <c r="BH114" i="18"/>
  <c r="AP114" i="18"/>
  <c r="BF114" i="18"/>
  <c r="BG114" i="18"/>
  <c r="AO114" i="18"/>
  <c r="H114" i="18"/>
  <c r="BE114" i="18"/>
  <c r="AQ114" i="18"/>
  <c r="J114" i="18"/>
  <c r="BI114" i="18"/>
  <c r="BJ106" i="18"/>
  <c r="AQ106" i="18"/>
  <c r="J106" i="18"/>
  <c r="BI106" i="18"/>
  <c r="AL106" i="18"/>
  <c r="E106" i="18"/>
  <c r="AO106" i="18"/>
  <c r="H106" i="18"/>
  <c r="AN106" i="18"/>
  <c r="G106" i="18"/>
  <c r="BH106" i="18"/>
  <c r="BF106" i="18"/>
  <c r="BE106" i="18"/>
  <c r="BG106" i="18"/>
  <c r="AM106" i="18"/>
  <c r="F106" i="18"/>
  <c r="AN113" i="18"/>
  <c r="G113" i="18"/>
  <c r="BI113" i="18"/>
  <c r="AQ113" i="18"/>
  <c r="J113" i="18"/>
  <c r="BE113" i="18"/>
  <c r="BJ113" i="18"/>
  <c r="BF113" i="18"/>
  <c r="AM113" i="18"/>
  <c r="F113" i="18"/>
  <c r="BH113" i="18"/>
  <c r="AO113" i="18"/>
  <c r="H113" i="18"/>
  <c r="BG113" i="18"/>
  <c r="AP113" i="18"/>
  <c r="AL113" i="18"/>
  <c r="E113" i="18"/>
  <c r="AN118" i="18"/>
  <c r="G118" i="18"/>
  <c r="AQ118" i="18"/>
  <c r="J118" i="18"/>
  <c r="AM118" i="18"/>
  <c r="F118" i="18"/>
  <c r="AL118" i="18"/>
  <c r="E118" i="18"/>
  <c r="BJ118" i="18"/>
  <c r="BF118" i="18"/>
  <c r="BI118" i="18"/>
  <c r="AP118" i="18"/>
  <c r="BE118" i="18"/>
  <c r="BG118" i="18"/>
  <c r="AO118" i="18"/>
  <c r="H118" i="18"/>
  <c r="BH118" i="18"/>
  <c r="BG134" i="18"/>
  <c r="AN134" i="18"/>
  <c r="G134" i="18"/>
  <c r="AL134" i="18"/>
  <c r="E134" i="18"/>
  <c r="BI134" i="18"/>
  <c r="BH134" i="18"/>
  <c r="BE134" i="18"/>
  <c r="AM134" i="18"/>
  <c r="F134" i="18"/>
  <c r="AQ134" i="18"/>
  <c r="J134" i="18"/>
  <c r="AO134" i="18"/>
  <c r="H134" i="18"/>
  <c r="BJ134" i="18"/>
  <c r="AP134" i="18"/>
  <c r="I134" i="18"/>
  <c r="BF134" i="18"/>
  <c r="AP128" i="18"/>
  <c r="I128" i="18"/>
  <c r="AM128" i="18"/>
  <c r="F128" i="18"/>
  <c r="AQ128" i="18"/>
  <c r="J128" i="18"/>
  <c r="BG128" i="18"/>
  <c r="BJ128" i="18"/>
  <c r="BE128" i="18"/>
  <c r="BI128" i="18"/>
  <c r="AN128" i="18"/>
  <c r="G128" i="18"/>
  <c r="BH128" i="18"/>
  <c r="BF128" i="18"/>
  <c r="AO128" i="18"/>
  <c r="H128" i="18"/>
  <c r="AL128" i="18"/>
  <c r="E128" i="18"/>
  <c r="AL133" i="18"/>
  <c r="E133" i="18"/>
  <c r="AQ133" i="18"/>
  <c r="J133" i="18"/>
  <c r="AP133" i="18"/>
  <c r="I133" i="18"/>
  <c r="BG133" i="18"/>
  <c r="BJ133" i="18"/>
  <c r="BE133" i="18"/>
  <c r="AO133" i="18"/>
  <c r="H133" i="18"/>
  <c r="AN133" i="18"/>
  <c r="G133" i="18"/>
  <c r="AM133" i="18"/>
  <c r="F133" i="18"/>
  <c r="BF133" i="18"/>
  <c r="BH133" i="18"/>
  <c r="BI133" i="18"/>
  <c r="AO116" i="18"/>
  <c r="H116" i="18"/>
  <c r="BE116" i="18"/>
  <c r="AN116" i="18"/>
  <c r="G116" i="18"/>
  <c r="AQ116" i="18"/>
  <c r="J116" i="18"/>
  <c r="BF116" i="18"/>
  <c r="BG116" i="18"/>
  <c r="BJ116" i="18"/>
  <c r="BI116" i="18"/>
  <c r="AL116" i="18"/>
  <c r="E116" i="18"/>
  <c r="BH116" i="18"/>
  <c r="AM116" i="18"/>
  <c r="F116" i="18"/>
  <c r="AP116" i="18"/>
  <c r="BE102" i="18"/>
  <c r="BF102" i="18"/>
  <c r="AL102" i="18"/>
  <c r="E102" i="18"/>
  <c r="AO102" i="18"/>
  <c r="H102" i="18"/>
  <c r="BJ102" i="18"/>
  <c r="AN102" i="18"/>
  <c r="G102" i="18"/>
  <c r="BG102" i="18"/>
  <c r="BH102" i="18"/>
  <c r="BI102" i="18"/>
  <c r="AQ102" i="18"/>
  <c r="J102" i="18"/>
  <c r="AM102" i="18"/>
  <c r="F102" i="18"/>
  <c r="AM115" i="18"/>
  <c r="F115" i="18"/>
  <c r="AO115" i="18"/>
  <c r="H115" i="18"/>
  <c r="AN115" i="18"/>
  <c r="G115" i="18"/>
  <c r="AQ115" i="18"/>
  <c r="J115" i="18"/>
  <c r="BG115" i="18"/>
  <c r="BI115" i="18"/>
  <c r="BH115" i="18"/>
  <c r="AL115" i="18"/>
  <c r="E115" i="18"/>
  <c r="BF115" i="18"/>
  <c r="BJ115" i="18"/>
  <c r="AP115" i="18"/>
  <c r="BE115" i="18"/>
  <c r="BH100" i="18"/>
  <c r="BJ100" i="18"/>
  <c r="BE100" i="18"/>
  <c r="BF100" i="18"/>
  <c r="AN100" i="18"/>
  <c r="G100" i="18"/>
  <c r="AO100" i="18"/>
  <c r="H100" i="18"/>
  <c r="BG100" i="18"/>
  <c r="AQ100" i="18"/>
  <c r="J100" i="18"/>
  <c r="AM100" i="18"/>
  <c r="F100" i="18"/>
  <c r="BI100" i="18"/>
  <c r="AL100" i="18"/>
  <c r="E100" i="18"/>
  <c r="AM112" i="18"/>
  <c r="F112" i="18"/>
  <c r="AQ112" i="18"/>
  <c r="J112" i="18"/>
  <c r="AO112" i="18"/>
  <c r="H112" i="18"/>
  <c r="BJ112" i="18"/>
  <c r="BE112" i="18"/>
  <c r="AN112" i="18"/>
  <c r="G112" i="18"/>
  <c r="AL112" i="18"/>
  <c r="E112" i="18"/>
  <c r="BI112" i="18"/>
  <c r="BH112" i="18"/>
  <c r="AP112" i="18"/>
  <c r="BG112" i="18"/>
  <c r="BF112" i="18"/>
  <c r="AK23" i="18"/>
  <c r="AK68" i="18"/>
  <c r="AK84" i="18"/>
  <c r="AK11" i="18"/>
  <c r="AK18" i="18"/>
  <c r="AK27" i="18"/>
  <c r="AK69" i="18"/>
  <c r="AK85" i="18"/>
  <c r="AK34" i="18"/>
  <c r="AK66" i="18"/>
  <c r="AK82" i="18"/>
  <c r="AK17" i="18"/>
  <c r="AK83" i="18"/>
  <c r="AK14" i="18"/>
  <c r="AK15" i="18"/>
  <c r="AK63" i="18"/>
  <c r="AK60" i="18"/>
  <c r="AK76" i="18"/>
  <c r="AK92" i="18"/>
  <c r="AK13" i="18"/>
  <c r="AK30" i="18"/>
  <c r="AK61" i="18"/>
  <c r="AK77" i="18"/>
  <c r="AK93" i="18"/>
  <c r="AK58" i="18"/>
  <c r="AK74" i="18"/>
  <c r="AK90" i="18"/>
  <c r="AK19" i="18"/>
  <c r="AK71" i="18"/>
  <c r="AK75" i="18"/>
  <c r="AK95" i="18"/>
  <c r="AK22" i="18"/>
  <c r="AK64" i="18"/>
  <c r="AK96" i="18"/>
  <c r="AK24" i="18"/>
  <c r="AK81" i="18"/>
  <c r="AK31" i="18"/>
  <c r="AK78" i="18"/>
  <c r="AK67" i="18"/>
  <c r="AK87" i="18"/>
  <c r="AK91" i="18"/>
  <c r="AK56" i="18"/>
  <c r="AK73" i="18"/>
  <c r="AK54" i="18"/>
  <c r="AK94" i="18"/>
  <c r="AK55" i="18"/>
  <c r="AK32" i="18"/>
  <c r="AK28" i="18"/>
  <c r="AK88" i="18"/>
  <c r="AK29" i="18"/>
  <c r="AK97" i="18"/>
  <c r="AK86" i="18"/>
  <c r="AK21" i="18"/>
  <c r="AK79" i="18"/>
  <c r="AK33" i="18"/>
  <c r="AK16" i="18"/>
  <c r="AK57" i="18"/>
  <c r="AK25" i="18"/>
  <c r="AK26" i="18"/>
  <c r="AK80" i="18"/>
  <c r="AK89" i="18"/>
  <c r="AK20" i="18"/>
  <c r="AK62" i="18"/>
  <c r="AK59" i="18"/>
  <c r="AK65" i="18"/>
  <c r="AK70" i="18"/>
  <c r="AK72" i="18"/>
  <c r="R36" i="18"/>
  <c r="S36" i="18"/>
  <c r="T36" i="18"/>
  <c r="BK126" i="18"/>
  <c r="BL126" i="18"/>
  <c r="BK108" i="18"/>
  <c r="BL108" i="18"/>
  <c r="AO40" i="18"/>
  <c r="H40" i="18"/>
  <c r="BE40" i="18"/>
  <c r="BI40" i="18"/>
  <c r="BF40" i="18"/>
  <c r="BJ40" i="18"/>
  <c r="BG40" i="18"/>
  <c r="BH40" i="18"/>
  <c r="BG43" i="18"/>
  <c r="BH43" i="18"/>
  <c r="BE43" i="18"/>
  <c r="BI43" i="18"/>
  <c r="BF43" i="18"/>
  <c r="BJ43" i="18"/>
  <c r="BG47" i="18"/>
  <c r="BH47" i="18"/>
  <c r="BE47" i="18"/>
  <c r="BI47" i="18"/>
  <c r="BF47" i="18"/>
  <c r="BJ47" i="18"/>
  <c r="BE48" i="18"/>
  <c r="BI48" i="18"/>
  <c r="BF48" i="18"/>
  <c r="BJ48" i="18"/>
  <c r="BG48" i="18"/>
  <c r="BH48" i="18"/>
  <c r="AX52" i="18"/>
  <c r="BG45" i="18"/>
  <c r="BH45" i="18"/>
  <c r="BE45" i="18"/>
  <c r="BI45" i="18"/>
  <c r="BF45" i="18"/>
  <c r="BJ45" i="18"/>
  <c r="BE42" i="18"/>
  <c r="BI42" i="18"/>
  <c r="BF42" i="18"/>
  <c r="BJ42" i="18"/>
  <c r="BG42" i="18"/>
  <c r="BH42" i="18"/>
  <c r="BE50" i="18"/>
  <c r="BI50" i="18"/>
  <c r="BF50" i="18"/>
  <c r="BJ50" i="18"/>
  <c r="BG50" i="18"/>
  <c r="BH50" i="18"/>
  <c r="BG41" i="18"/>
  <c r="BH41" i="18"/>
  <c r="BE41" i="18"/>
  <c r="BI41" i="18"/>
  <c r="BF41" i="18"/>
  <c r="BJ41" i="18"/>
  <c r="BG49" i="18"/>
  <c r="BH49" i="18"/>
  <c r="BE49" i="18"/>
  <c r="BI49" i="18"/>
  <c r="BF49" i="18"/>
  <c r="BJ49" i="18"/>
  <c r="BE44" i="18"/>
  <c r="BI44" i="18"/>
  <c r="BF44" i="18"/>
  <c r="BJ44" i="18"/>
  <c r="BG44" i="18"/>
  <c r="BH44" i="18"/>
  <c r="BE46" i="18"/>
  <c r="BI46" i="18"/>
  <c r="BF46" i="18"/>
  <c r="BJ46" i="18"/>
  <c r="BG46" i="18"/>
  <c r="BH46" i="18"/>
  <c r="BG51" i="18"/>
  <c r="BH51" i="18"/>
  <c r="BE51" i="18"/>
  <c r="BI51" i="18"/>
  <c r="BF51" i="18"/>
  <c r="BJ51" i="18"/>
  <c r="BE52" i="18"/>
  <c r="BI52" i="18"/>
  <c r="BF52" i="18"/>
  <c r="BJ52" i="18"/>
  <c r="BG52" i="18"/>
  <c r="BH52" i="18"/>
  <c r="AX20" i="18"/>
  <c r="BA20" i="18"/>
  <c r="AX30" i="18"/>
  <c r="BA30" i="18"/>
  <c r="AX27" i="18"/>
  <c r="BD27" i="18" s="1"/>
  <c r="AX28" i="18"/>
  <c r="BA28" i="18"/>
  <c r="AX44" i="18"/>
  <c r="BA44" i="18"/>
  <c r="AX29" i="18"/>
  <c r="BC29" i="18"/>
  <c r="AX19" i="18"/>
  <c r="AY19" i="18" s="1"/>
  <c r="AX25" i="18"/>
  <c r="BA25" i="18"/>
  <c r="AX17" i="18"/>
  <c r="BB17" i="18" s="1"/>
  <c r="AN50" i="18"/>
  <c r="G50" i="18"/>
  <c r="AO50" i="18"/>
  <c r="H50" i="18"/>
  <c r="AM50" i="18"/>
  <c r="F50" i="18"/>
  <c r="AQ50" i="18"/>
  <c r="J50" i="18"/>
  <c r="AL50" i="18"/>
  <c r="E50" i="18"/>
  <c r="AQ49" i="18"/>
  <c r="J49" i="18"/>
  <c r="AL49" i="18"/>
  <c r="E49" i="18"/>
  <c r="AN49" i="18"/>
  <c r="G49" i="18"/>
  <c r="AO49" i="18"/>
  <c r="H49" i="18"/>
  <c r="AM49" i="18"/>
  <c r="F49" i="18"/>
  <c r="AQ47" i="18"/>
  <c r="J47" i="18"/>
  <c r="AN47" i="18"/>
  <c r="G47" i="18"/>
  <c r="AO47" i="18"/>
  <c r="H47" i="18"/>
  <c r="AM47" i="18"/>
  <c r="F47" i="18"/>
  <c r="AL47" i="18"/>
  <c r="E47" i="18"/>
  <c r="AL48" i="18"/>
  <c r="E48" i="18"/>
  <c r="AQ48" i="18"/>
  <c r="J48" i="18"/>
  <c r="AN48" i="18"/>
  <c r="G48" i="18"/>
  <c r="AO48" i="18"/>
  <c r="H48" i="18"/>
  <c r="AM48" i="18"/>
  <c r="F48" i="18"/>
  <c r="AO51" i="18"/>
  <c r="H51" i="18"/>
  <c r="AL51" i="18"/>
  <c r="E51" i="18"/>
  <c r="AM51" i="18"/>
  <c r="F51" i="18"/>
  <c r="AN51" i="18"/>
  <c r="G51" i="18"/>
  <c r="AQ51" i="18"/>
  <c r="J51" i="18"/>
  <c r="AN52" i="18"/>
  <c r="G52" i="18"/>
  <c r="AO52" i="18"/>
  <c r="H52" i="18"/>
  <c r="AL52" i="18"/>
  <c r="E52" i="18"/>
  <c r="AQ52" i="18"/>
  <c r="J52" i="18"/>
  <c r="AM52" i="18"/>
  <c r="F52" i="18"/>
  <c r="BG36" i="18"/>
  <c r="BJ36" i="18"/>
  <c r="AO36" i="18"/>
  <c r="H36" i="18"/>
  <c r="BI36" i="18"/>
  <c r="BE36" i="18"/>
  <c r="AL36" i="18"/>
  <c r="E36" i="18"/>
  <c r="AQ36" i="18"/>
  <c r="J36" i="18"/>
  <c r="AM36" i="18"/>
  <c r="F36" i="18"/>
  <c r="BH36" i="18"/>
  <c r="AN36" i="18"/>
  <c r="G36" i="18"/>
  <c r="BF36" i="18"/>
  <c r="AN44" i="18"/>
  <c r="G44" i="18"/>
  <c r="AQ44" i="18"/>
  <c r="J44" i="18"/>
  <c r="AL44" i="18"/>
  <c r="E44" i="18"/>
  <c r="AO44" i="18"/>
  <c r="H44" i="18"/>
  <c r="AM44" i="18"/>
  <c r="F44" i="18"/>
  <c r="AL45" i="18"/>
  <c r="E45" i="18"/>
  <c r="AM45" i="18"/>
  <c r="F45" i="18"/>
  <c r="AN45" i="18"/>
  <c r="G45" i="18"/>
  <c r="AQ45" i="18"/>
  <c r="J45" i="18"/>
  <c r="AO45" i="18"/>
  <c r="H45" i="18"/>
  <c r="AM40" i="18"/>
  <c r="F40" i="18"/>
  <c r="AQ40" i="18"/>
  <c r="J40" i="18"/>
  <c r="AN40" i="18"/>
  <c r="G40" i="18"/>
  <c r="AL40" i="18"/>
  <c r="E40" i="18"/>
  <c r="AL42" i="18"/>
  <c r="E42" i="18"/>
  <c r="AO42" i="18"/>
  <c r="H42" i="18"/>
  <c r="AM42" i="18"/>
  <c r="F42" i="18"/>
  <c r="AQ42" i="18"/>
  <c r="J42" i="18"/>
  <c r="AN42" i="18"/>
  <c r="G42" i="18"/>
  <c r="AM37" i="18"/>
  <c r="F37" i="18"/>
  <c r="BH37" i="18"/>
  <c r="AL37" i="18"/>
  <c r="E37" i="18"/>
  <c r="AQ37" i="18"/>
  <c r="J37" i="18"/>
  <c r="AO37" i="18"/>
  <c r="H37" i="18"/>
  <c r="BF37" i="18"/>
  <c r="BG37" i="18"/>
  <c r="BE37" i="18"/>
  <c r="BJ37" i="18"/>
  <c r="AN37" i="18"/>
  <c r="G37" i="18"/>
  <c r="BI37" i="18"/>
  <c r="BE39" i="18"/>
  <c r="AM39" i="18"/>
  <c r="F39" i="18"/>
  <c r="AL39" i="18"/>
  <c r="E39" i="18"/>
  <c r="BH39" i="18"/>
  <c r="BG39" i="18"/>
  <c r="AO39" i="18"/>
  <c r="H39" i="18"/>
  <c r="BF39" i="18"/>
  <c r="BI39" i="18"/>
  <c r="AN39" i="18"/>
  <c r="G39" i="18"/>
  <c r="AQ39" i="18"/>
  <c r="J39" i="18"/>
  <c r="BJ39" i="18"/>
  <c r="AM35" i="18"/>
  <c r="F35" i="18"/>
  <c r="BE35" i="18"/>
  <c r="BF35" i="18"/>
  <c r="BG35" i="18"/>
  <c r="AL35" i="18"/>
  <c r="E35" i="18"/>
  <c r="AO35" i="18"/>
  <c r="H35" i="18"/>
  <c r="AQ35" i="18"/>
  <c r="J35" i="18"/>
  <c r="BH35" i="18"/>
  <c r="AN35" i="18"/>
  <c r="G35" i="18"/>
  <c r="BJ35" i="18"/>
  <c r="BI35" i="18"/>
  <c r="AM46" i="18"/>
  <c r="F46" i="18"/>
  <c r="AN46" i="18"/>
  <c r="G46" i="18"/>
  <c r="AO46" i="18"/>
  <c r="H46" i="18"/>
  <c r="AL46" i="18"/>
  <c r="E46" i="18"/>
  <c r="AQ46" i="18"/>
  <c r="J46" i="18"/>
  <c r="AL41" i="18"/>
  <c r="E41" i="18"/>
  <c r="AN41" i="18"/>
  <c r="G41" i="18"/>
  <c r="AQ41" i="18"/>
  <c r="J41" i="18"/>
  <c r="AM41" i="18"/>
  <c r="F41" i="18"/>
  <c r="AO41" i="18"/>
  <c r="H41" i="18"/>
  <c r="AL43" i="18"/>
  <c r="E43" i="18"/>
  <c r="AM43" i="18"/>
  <c r="F43" i="18"/>
  <c r="AO43" i="18"/>
  <c r="H43" i="18"/>
  <c r="AN43" i="18"/>
  <c r="G43" i="18"/>
  <c r="AQ43" i="18"/>
  <c r="J43" i="18"/>
  <c r="BI38" i="18"/>
  <c r="BG38" i="18"/>
  <c r="AN38" i="18"/>
  <c r="G38" i="18"/>
  <c r="AM38" i="18"/>
  <c r="F38" i="18"/>
  <c r="BJ38" i="18"/>
  <c r="BF38" i="18"/>
  <c r="AO38" i="18"/>
  <c r="H38" i="18"/>
  <c r="AL38" i="18"/>
  <c r="E38" i="18"/>
  <c r="BH38" i="18"/>
  <c r="BE38" i="18"/>
  <c r="AQ38" i="18"/>
  <c r="J38" i="18"/>
  <c r="BB48" i="18"/>
  <c r="BA48" i="18"/>
  <c r="BC20" i="18"/>
  <c r="BC26" i="18"/>
  <c r="BB26" i="18"/>
  <c r="AM12" i="18"/>
  <c r="F12" i="18"/>
  <c r="AQ12" i="18"/>
  <c r="J12" i="18"/>
  <c r="BG12" i="18"/>
  <c r="AO12" i="18"/>
  <c r="H12" i="18"/>
  <c r="BI12" i="18"/>
  <c r="BJ12" i="18"/>
  <c r="AN12" i="18"/>
  <c r="G12" i="18"/>
  <c r="BH12" i="18"/>
  <c r="BE12" i="18"/>
  <c r="AL12" i="18"/>
  <c r="E12" i="18"/>
  <c r="BF12" i="18"/>
  <c r="BA32" i="18"/>
  <c r="AZ26" i="18"/>
  <c r="AY26" i="18"/>
  <c r="Q26" i="18"/>
  <c r="R26" i="18"/>
  <c r="BC19" i="18"/>
  <c r="Q32" i="18"/>
  <c r="R32" i="18" s="1"/>
  <c r="AZ32" i="18"/>
  <c r="AY32" i="18"/>
  <c r="BC32" i="18"/>
  <c r="BD19" i="18"/>
  <c r="AZ49" i="18"/>
  <c r="AY49" i="18"/>
  <c r="BD49" i="18"/>
  <c r="AY20" i="18"/>
  <c r="Q20" i="18"/>
  <c r="S20" i="18"/>
  <c r="AZ20" i="18"/>
  <c r="BD20" i="18"/>
  <c r="L39" i="3"/>
  <c r="BK117" i="18"/>
  <c r="BL117" i="18"/>
  <c r="BK125" i="18"/>
  <c r="BK113" i="18"/>
  <c r="BL113" i="18"/>
  <c r="BK112" i="18"/>
  <c r="BL112" i="18"/>
  <c r="BK131" i="18"/>
  <c r="BL131" i="18"/>
  <c r="BG62" i="18"/>
  <c r="BF62" i="18"/>
  <c r="AL62" i="18"/>
  <c r="E62" i="18"/>
  <c r="AQ62" i="18"/>
  <c r="J62" i="18"/>
  <c r="BJ62" i="18"/>
  <c r="BI62" i="18"/>
  <c r="BH62" i="18"/>
  <c r="AO62" i="18"/>
  <c r="H62" i="18"/>
  <c r="AM62" i="18"/>
  <c r="F62" i="18"/>
  <c r="AP62" i="18"/>
  <c r="AN62" i="18"/>
  <c r="G62" i="18"/>
  <c r="BE62" i="18"/>
  <c r="AN57" i="18"/>
  <c r="G57" i="18"/>
  <c r="AM57" i="18"/>
  <c r="F57" i="18"/>
  <c r="BJ57" i="18"/>
  <c r="AO57" i="18"/>
  <c r="H57" i="18"/>
  <c r="AP57" i="18"/>
  <c r="BE57" i="18"/>
  <c r="AQ57" i="18"/>
  <c r="J57" i="18"/>
  <c r="BI57" i="18"/>
  <c r="BF57" i="18"/>
  <c r="BH57" i="18"/>
  <c r="AL57" i="18"/>
  <c r="E57" i="18"/>
  <c r="BG57" i="18"/>
  <c r="AM88" i="18"/>
  <c r="F88" i="18"/>
  <c r="BH88" i="18"/>
  <c r="AL88" i="18"/>
  <c r="E88" i="18"/>
  <c r="AP88" i="18"/>
  <c r="BI88" i="18"/>
  <c r="AQ88" i="18"/>
  <c r="J88" i="18"/>
  <c r="BF88" i="18"/>
  <c r="AN88" i="18"/>
  <c r="G88" i="18"/>
  <c r="AO88" i="18"/>
  <c r="H88" i="18"/>
  <c r="BG88" i="18"/>
  <c r="BE88" i="18"/>
  <c r="BJ88" i="18"/>
  <c r="BG67" i="18"/>
  <c r="BE67" i="18"/>
  <c r="AM67" i="18"/>
  <c r="F67" i="18"/>
  <c r="AQ67" i="18"/>
  <c r="J67" i="18"/>
  <c r="AO67" i="18"/>
  <c r="H67" i="18"/>
  <c r="BF67" i="18"/>
  <c r="AN67" i="18"/>
  <c r="G67" i="18"/>
  <c r="BI67" i="18"/>
  <c r="AP67" i="18"/>
  <c r="BJ67" i="18"/>
  <c r="AL67" i="18"/>
  <c r="E67" i="18"/>
  <c r="BH67" i="18"/>
  <c r="BE71" i="18"/>
  <c r="BF71" i="18"/>
  <c r="AO71" i="18"/>
  <c r="H71" i="18"/>
  <c r="AM71" i="18"/>
  <c r="F71" i="18"/>
  <c r="AQ71" i="18"/>
  <c r="J71" i="18"/>
  <c r="AP71" i="18"/>
  <c r="AL71" i="18"/>
  <c r="E71" i="18"/>
  <c r="BH71" i="18"/>
  <c r="BJ71" i="18"/>
  <c r="BG71" i="18"/>
  <c r="AN71" i="18"/>
  <c r="G71" i="18"/>
  <c r="BI71" i="18"/>
  <c r="AQ77" i="18"/>
  <c r="J77" i="18"/>
  <c r="BH77" i="18"/>
  <c r="AL77" i="18"/>
  <c r="E77" i="18"/>
  <c r="BF77" i="18"/>
  <c r="AM77" i="18"/>
  <c r="F77" i="18"/>
  <c r="AO77" i="18"/>
  <c r="H77" i="18"/>
  <c r="BG77" i="18"/>
  <c r="AN77" i="18"/>
  <c r="G77" i="18"/>
  <c r="AP77" i="18"/>
  <c r="BI77" i="18"/>
  <c r="BJ77" i="18"/>
  <c r="BE77" i="18"/>
  <c r="AQ60" i="18"/>
  <c r="J60" i="18"/>
  <c r="AM60" i="18"/>
  <c r="F60" i="18"/>
  <c r="BH60" i="18"/>
  <c r="AL60" i="18"/>
  <c r="E60" i="18"/>
  <c r="AP60" i="18"/>
  <c r="BI60" i="18"/>
  <c r="BJ60" i="18"/>
  <c r="BG60" i="18"/>
  <c r="BF60" i="18"/>
  <c r="AO60" i="18"/>
  <c r="H60" i="18"/>
  <c r="BE60" i="18"/>
  <c r="AN60" i="18"/>
  <c r="G60" i="18"/>
  <c r="BE15" i="18"/>
  <c r="AN15" i="18"/>
  <c r="G15" i="18"/>
  <c r="BG15" i="18"/>
  <c r="BI15" i="18"/>
  <c r="AM15" i="18"/>
  <c r="F15" i="18"/>
  <c r="AQ15" i="18"/>
  <c r="J15" i="18"/>
  <c r="BH15" i="18"/>
  <c r="AO15" i="18"/>
  <c r="H15" i="18"/>
  <c r="AL15" i="18"/>
  <c r="E15" i="18"/>
  <c r="BJ15" i="18"/>
  <c r="BF15" i="18"/>
  <c r="AQ53" i="18"/>
  <c r="J53" i="18"/>
  <c r="BE53" i="18"/>
  <c r="BG53" i="18"/>
  <c r="AO53" i="18"/>
  <c r="H53" i="18"/>
  <c r="AL53" i="18"/>
  <c r="E53" i="18"/>
  <c r="BJ53" i="18"/>
  <c r="AM53" i="18"/>
  <c r="F53" i="18"/>
  <c r="AP53" i="18"/>
  <c r="BF53" i="18"/>
  <c r="BI53" i="18"/>
  <c r="AN53" i="18"/>
  <c r="G53" i="18"/>
  <c r="BH53" i="18"/>
  <c r="BH23" i="18"/>
  <c r="BJ23" i="18"/>
  <c r="BI23" i="18"/>
  <c r="AM23" i="18"/>
  <c r="F23" i="18"/>
  <c r="BF23" i="18"/>
  <c r="AQ23" i="18"/>
  <c r="J23" i="18"/>
  <c r="AN23" i="18"/>
  <c r="G23" i="18"/>
  <c r="AL23" i="18"/>
  <c r="E23" i="18"/>
  <c r="BE23" i="18"/>
  <c r="BG23" i="18"/>
  <c r="AO23" i="18"/>
  <c r="H23" i="18"/>
  <c r="BK116" i="18"/>
  <c r="BL116" i="18"/>
  <c r="D128" i="18"/>
  <c r="B128" i="18"/>
  <c r="C128" i="18"/>
  <c r="C118" i="18"/>
  <c r="D118" i="18"/>
  <c r="B118" i="18"/>
  <c r="B113" i="18"/>
  <c r="C113" i="18"/>
  <c r="D113" i="18"/>
  <c r="B120" i="18"/>
  <c r="D120" i="18"/>
  <c r="D130" i="18"/>
  <c r="C130" i="18"/>
  <c r="B130" i="18"/>
  <c r="BK129" i="18"/>
  <c r="BL129" i="18"/>
  <c r="C77" i="9"/>
  <c r="C77" i="7"/>
  <c r="C78" i="16"/>
  <c r="C185" i="16"/>
  <c r="C250" i="9"/>
  <c r="E77" i="5"/>
  <c r="D77" i="5"/>
  <c r="E41" i="5"/>
  <c r="C214" i="9"/>
  <c r="C41" i="7"/>
  <c r="D41" i="5"/>
  <c r="C42" i="16"/>
  <c r="C149" i="16"/>
  <c r="D59" i="5"/>
  <c r="C60" i="16"/>
  <c r="C167" i="16"/>
  <c r="C59" i="7"/>
  <c r="C232" i="9"/>
  <c r="C64" i="16"/>
  <c r="C171" i="16"/>
  <c r="E63" i="5"/>
  <c r="D63" i="5"/>
  <c r="C236" i="9"/>
  <c r="C63" i="7"/>
  <c r="C10" i="7"/>
  <c r="C11" i="16"/>
  <c r="C118" i="16"/>
  <c r="C183" i="9"/>
  <c r="D10" i="5"/>
  <c r="C34" i="16"/>
  <c r="C141" i="16"/>
  <c r="C33" i="7"/>
  <c r="C206" i="9"/>
  <c r="E33" i="5"/>
  <c r="D33" i="5"/>
  <c r="C101" i="9"/>
  <c r="F101" i="5"/>
  <c r="D101" i="5"/>
  <c r="C102" i="16"/>
  <c r="C274" i="9"/>
  <c r="C101" i="7"/>
  <c r="E101" i="5"/>
  <c r="C85" i="7"/>
  <c r="D85" i="5"/>
  <c r="C258" i="9"/>
  <c r="C86" i="16"/>
  <c r="C193" i="16"/>
  <c r="E85" i="5"/>
  <c r="C85" i="9"/>
  <c r="D16" i="5"/>
  <c r="C16" i="7"/>
  <c r="C189" i="9"/>
  <c r="C17" i="16"/>
  <c r="C124" i="16"/>
  <c r="C46" i="7"/>
  <c r="D46" i="5"/>
  <c r="C47" i="16"/>
  <c r="C154" i="16"/>
  <c r="C219" i="9"/>
  <c r="C261" i="9"/>
  <c r="E88" i="5"/>
  <c r="D88" i="5"/>
  <c r="C88" i="7"/>
  <c r="C88" i="9"/>
  <c r="C89" i="16"/>
  <c r="C196" i="16"/>
  <c r="C88" i="16"/>
  <c r="C195" i="16"/>
  <c r="E87" i="5"/>
  <c r="C87" i="9"/>
  <c r="C260" i="9"/>
  <c r="C87" i="7"/>
  <c r="D87" i="5"/>
  <c r="C49" i="7"/>
  <c r="C222" i="9"/>
  <c r="D49" i="5"/>
  <c r="C50" i="16"/>
  <c r="C157" i="16"/>
  <c r="C111" i="18"/>
  <c r="D111" i="18"/>
  <c r="B111" i="18"/>
  <c r="B127" i="18"/>
  <c r="C127" i="18"/>
  <c r="D127" i="18"/>
  <c r="BK138" i="18"/>
  <c r="BL138" i="18"/>
  <c r="B117" i="18"/>
  <c r="C117" i="18"/>
  <c r="D117" i="18"/>
  <c r="B103" i="18"/>
  <c r="D103" i="18"/>
  <c r="D123" i="18"/>
  <c r="B123" i="18"/>
  <c r="D124" i="18"/>
  <c r="B124" i="18"/>
  <c r="AQ70" i="18"/>
  <c r="J70" i="18"/>
  <c r="AN70" i="18"/>
  <c r="G70" i="18"/>
  <c r="AL70" i="18"/>
  <c r="E70" i="18"/>
  <c r="BG70" i="18"/>
  <c r="BF70" i="18"/>
  <c r="BH70" i="18"/>
  <c r="BI70" i="18"/>
  <c r="AM70" i="18"/>
  <c r="F70" i="18"/>
  <c r="BJ70" i="18"/>
  <c r="BE70" i="18"/>
  <c r="AP70" i="18"/>
  <c r="AO70" i="18"/>
  <c r="H70" i="18"/>
  <c r="BI26" i="18"/>
  <c r="AN26" i="18"/>
  <c r="G26" i="18"/>
  <c r="BG26" i="18"/>
  <c r="BE26" i="18"/>
  <c r="BH26" i="18"/>
  <c r="BJ26" i="18"/>
  <c r="AO26" i="18"/>
  <c r="H26" i="18"/>
  <c r="BF26" i="18"/>
  <c r="AM26" i="18"/>
  <c r="F26" i="18"/>
  <c r="AQ26" i="18"/>
  <c r="J26" i="18"/>
  <c r="AL26" i="18"/>
  <c r="E26" i="18"/>
  <c r="BG16" i="18"/>
  <c r="AM16" i="18"/>
  <c r="F16" i="18"/>
  <c r="AN16" i="18"/>
  <c r="G16" i="18"/>
  <c r="BH16" i="18"/>
  <c r="BJ16" i="18"/>
  <c r="BF16" i="18"/>
  <c r="AO16" i="18"/>
  <c r="H16" i="18"/>
  <c r="BI16" i="18"/>
  <c r="AQ16" i="18"/>
  <c r="J16" i="18"/>
  <c r="BE16" i="18"/>
  <c r="AL16" i="18"/>
  <c r="E16" i="18"/>
  <c r="AO54" i="18"/>
  <c r="H54" i="18"/>
  <c r="BE54" i="18"/>
  <c r="BF54" i="18"/>
  <c r="AN54" i="18"/>
  <c r="G54" i="18"/>
  <c r="AL54" i="18"/>
  <c r="E54" i="18"/>
  <c r="AP54" i="18"/>
  <c r="AM54" i="18"/>
  <c r="F54" i="18"/>
  <c r="AQ54" i="18"/>
  <c r="J54" i="18"/>
  <c r="BG54" i="18"/>
  <c r="BJ54" i="18"/>
  <c r="BH54" i="18"/>
  <c r="BI54" i="18"/>
  <c r="BE78" i="18"/>
  <c r="AP78" i="18"/>
  <c r="AM78" i="18"/>
  <c r="F78" i="18"/>
  <c r="AL78" i="18"/>
  <c r="E78" i="18"/>
  <c r="BG78" i="18"/>
  <c r="AO78" i="18"/>
  <c r="H78" i="18"/>
  <c r="AN78" i="18"/>
  <c r="G78" i="18"/>
  <c r="BH78" i="18"/>
  <c r="AQ78" i="18"/>
  <c r="J78" i="18"/>
  <c r="BI78" i="18"/>
  <c r="BF78" i="18"/>
  <c r="BJ78" i="18"/>
  <c r="BF24" i="18"/>
  <c r="BG24" i="18"/>
  <c r="BI24" i="18"/>
  <c r="BH24" i="18"/>
  <c r="BJ24" i="18"/>
  <c r="AN24" i="18"/>
  <c r="G24" i="18"/>
  <c r="BE24" i="18"/>
  <c r="AQ24" i="18"/>
  <c r="J24" i="18"/>
  <c r="AL24" i="18"/>
  <c r="E24" i="18"/>
  <c r="AM24" i="18"/>
  <c r="F24" i="18"/>
  <c r="AO24" i="18"/>
  <c r="H24" i="18"/>
  <c r="AL19" i="18"/>
  <c r="E19" i="18"/>
  <c r="BJ19" i="18"/>
  <c r="BH19" i="18"/>
  <c r="BG19" i="18"/>
  <c r="AQ19" i="18"/>
  <c r="J19" i="18"/>
  <c r="AN19" i="18"/>
  <c r="G19" i="18"/>
  <c r="AO19" i="18"/>
  <c r="H19" i="18"/>
  <c r="BE19" i="18"/>
  <c r="AM19" i="18"/>
  <c r="F19" i="18"/>
  <c r="BI19" i="18"/>
  <c r="BF19" i="18"/>
  <c r="AP61" i="18"/>
  <c r="BI61" i="18"/>
  <c r="AO61" i="18"/>
  <c r="H61" i="18"/>
  <c r="AM61" i="18"/>
  <c r="F61" i="18"/>
  <c r="AN61" i="18"/>
  <c r="G61" i="18"/>
  <c r="BJ61" i="18"/>
  <c r="BF61" i="18"/>
  <c r="BG61" i="18"/>
  <c r="BH61" i="18"/>
  <c r="BE61" i="18"/>
  <c r="AQ61" i="18"/>
  <c r="J61" i="18"/>
  <c r="AL61" i="18"/>
  <c r="E61" i="18"/>
  <c r="BJ17" i="18"/>
  <c r="AO17" i="18"/>
  <c r="H17" i="18"/>
  <c r="BG17" i="18"/>
  <c r="AM17" i="18"/>
  <c r="F17" i="18"/>
  <c r="AN17" i="18"/>
  <c r="G17" i="18"/>
  <c r="BE17" i="18"/>
  <c r="AQ17" i="18"/>
  <c r="J17" i="18"/>
  <c r="BF17" i="18"/>
  <c r="BH17" i="18"/>
  <c r="BI17" i="18"/>
  <c r="AL17" i="18"/>
  <c r="E17" i="18"/>
  <c r="BJ27" i="18"/>
  <c r="BE27" i="18"/>
  <c r="BF27" i="18"/>
  <c r="AL27" i="18"/>
  <c r="E27" i="18"/>
  <c r="AQ27" i="18"/>
  <c r="J27" i="18"/>
  <c r="AM27" i="18"/>
  <c r="F27" i="18"/>
  <c r="BG27" i="18"/>
  <c r="AO27" i="18"/>
  <c r="H27" i="18"/>
  <c r="BH27" i="18"/>
  <c r="AN27" i="18"/>
  <c r="G27" i="18"/>
  <c r="BI27" i="18"/>
  <c r="B116" i="18"/>
  <c r="C116" i="18"/>
  <c r="D116" i="18"/>
  <c r="B134" i="18"/>
  <c r="D134" i="18"/>
  <c r="C134" i="18"/>
  <c r="B114" i="18"/>
  <c r="C114" i="18"/>
  <c r="D114" i="18"/>
  <c r="C74" i="16"/>
  <c r="C181" i="16"/>
  <c r="C246" i="9"/>
  <c r="E73" i="5"/>
  <c r="D73" i="5"/>
  <c r="C73" i="7"/>
  <c r="C73" i="9"/>
  <c r="C67" i="16"/>
  <c r="C174" i="16"/>
  <c r="C66" i="7"/>
  <c r="C239" i="9"/>
  <c r="E66" i="5"/>
  <c r="D66" i="5"/>
  <c r="C195" i="9"/>
  <c r="D22" i="5"/>
  <c r="C23" i="16"/>
  <c r="C130" i="16"/>
  <c r="C22" i="7"/>
  <c r="C109" i="9"/>
  <c r="D109" i="5"/>
  <c r="C109" i="7"/>
  <c r="F109" i="5"/>
  <c r="C282" i="9"/>
  <c r="C110" i="16"/>
  <c r="E109" i="5"/>
  <c r="D55" i="5"/>
  <c r="C228" i="9"/>
  <c r="C56" i="16"/>
  <c r="C163" i="16"/>
  <c r="C55" i="7"/>
  <c r="C93" i="16"/>
  <c r="E92" i="5"/>
  <c r="D92" i="5"/>
  <c r="C92" i="9"/>
  <c r="C92" i="7"/>
  <c r="C265" i="9"/>
  <c r="F92" i="5"/>
  <c r="D43" i="5"/>
  <c r="C44" i="16"/>
  <c r="C151" i="16"/>
  <c r="C216" i="9"/>
  <c r="C43" i="7"/>
  <c r="C98" i="9"/>
  <c r="D98" i="5"/>
  <c r="C98" i="7"/>
  <c r="C99" i="16"/>
  <c r="F98" i="5"/>
  <c r="E98" i="5"/>
  <c r="C271" i="9"/>
  <c r="C194" i="9"/>
  <c r="C22" i="16"/>
  <c r="C129" i="16"/>
  <c r="D21" i="5"/>
  <c r="C21" i="7"/>
  <c r="D25" i="5"/>
  <c r="C26" i="16"/>
  <c r="C133" i="16"/>
  <c r="C198" i="9"/>
  <c r="C25" i="7"/>
  <c r="C270" i="9"/>
  <c r="E97" i="5"/>
  <c r="C97" i="7"/>
  <c r="C98" i="16"/>
  <c r="D97" i="5"/>
  <c r="F97" i="5"/>
  <c r="C97" i="9"/>
  <c r="B105" i="18"/>
  <c r="D105" i="18"/>
  <c r="D138" i="18"/>
  <c r="B138" i="18"/>
  <c r="C138" i="18"/>
  <c r="D107" i="18"/>
  <c r="B107" i="18"/>
  <c r="B137" i="18"/>
  <c r="C137" i="18"/>
  <c r="D137" i="18"/>
  <c r="B125" i="18"/>
  <c r="D125" i="18"/>
  <c r="BK132" i="18"/>
  <c r="BL132" i="18"/>
  <c r="BJ65" i="18"/>
  <c r="BF65" i="18"/>
  <c r="AP65" i="18"/>
  <c r="BI65" i="18"/>
  <c r="BE65" i="18"/>
  <c r="BG65" i="18"/>
  <c r="AM65" i="18"/>
  <c r="F65" i="18"/>
  <c r="AQ65" i="18"/>
  <c r="J65" i="18"/>
  <c r="AL65" i="18"/>
  <c r="E65" i="18"/>
  <c r="BH65" i="18"/>
  <c r="AO65" i="18"/>
  <c r="H65" i="18"/>
  <c r="AN65" i="18"/>
  <c r="G65" i="18"/>
  <c r="BG33" i="18"/>
  <c r="BH33" i="18"/>
  <c r="AM33" i="18"/>
  <c r="F33" i="18"/>
  <c r="AN33" i="18"/>
  <c r="G33" i="18"/>
  <c r="AL33" i="18"/>
  <c r="E33" i="18"/>
  <c r="BI33" i="18"/>
  <c r="BF33" i="18"/>
  <c r="AO33" i="18"/>
  <c r="H33" i="18"/>
  <c r="AQ33" i="18"/>
  <c r="J33" i="18"/>
  <c r="BE33" i="18"/>
  <c r="BJ33" i="18"/>
  <c r="AQ97" i="18"/>
  <c r="J97" i="18"/>
  <c r="BH97" i="18"/>
  <c r="AM97" i="18"/>
  <c r="F97" i="18"/>
  <c r="AL97" i="18"/>
  <c r="E97" i="18"/>
  <c r="BG97" i="18"/>
  <c r="AN97" i="18"/>
  <c r="G97" i="18"/>
  <c r="AO97" i="18"/>
  <c r="H97" i="18"/>
  <c r="BE97" i="18"/>
  <c r="BI97" i="18"/>
  <c r="BJ97" i="18"/>
  <c r="BF97" i="18"/>
  <c r="AP97" i="18"/>
  <c r="BG32" i="18"/>
  <c r="BJ32" i="18"/>
  <c r="AO32" i="18"/>
  <c r="H32" i="18"/>
  <c r="AQ32" i="18"/>
  <c r="J32" i="18"/>
  <c r="BI32" i="18"/>
  <c r="AM32" i="18"/>
  <c r="F32" i="18"/>
  <c r="AL32" i="18"/>
  <c r="E32" i="18"/>
  <c r="BE32" i="18"/>
  <c r="AN32" i="18"/>
  <c r="G32" i="18"/>
  <c r="BH32" i="18"/>
  <c r="BF32" i="18"/>
  <c r="BH73" i="18"/>
  <c r="BI73" i="18"/>
  <c r="AP73" i="18"/>
  <c r="BJ73" i="18"/>
  <c r="AN73" i="18"/>
  <c r="G73" i="18"/>
  <c r="AQ73" i="18"/>
  <c r="J73" i="18"/>
  <c r="BG73" i="18"/>
  <c r="BF73" i="18"/>
  <c r="AM73" i="18"/>
  <c r="F73" i="18"/>
  <c r="BE73" i="18"/>
  <c r="AO73" i="18"/>
  <c r="H73" i="18"/>
  <c r="AL73" i="18"/>
  <c r="E73" i="18"/>
  <c r="AP91" i="18"/>
  <c r="BF91" i="18"/>
  <c r="BG91" i="18"/>
  <c r="BE91" i="18"/>
  <c r="BJ91" i="18"/>
  <c r="AN91" i="18"/>
  <c r="G91" i="18"/>
  <c r="BH91" i="18"/>
  <c r="BI91" i="18"/>
  <c r="AO91" i="18"/>
  <c r="H91" i="18"/>
  <c r="AM91" i="18"/>
  <c r="F91" i="18"/>
  <c r="AQ91" i="18"/>
  <c r="J91" i="18"/>
  <c r="AL91" i="18"/>
  <c r="E91" i="18"/>
  <c r="BI31" i="18"/>
  <c r="AN31" i="18"/>
  <c r="G31" i="18"/>
  <c r="AM31" i="18"/>
  <c r="F31" i="18"/>
  <c r="AL31" i="18"/>
  <c r="E31" i="18"/>
  <c r="BG31" i="18"/>
  <c r="AO31" i="18"/>
  <c r="H31" i="18"/>
  <c r="BH31" i="18"/>
  <c r="AQ31" i="18"/>
  <c r="J31" i="18"/>
  <c r="BJ31" i="18"/>
  <c r="BF31" i="18"/>
  <c r="BE31" i="18"/>
  <c r="AM96" i="18"/>
  <c r="F96" i="18"/>
  <c r="AO96" i="18"/>
  <c r="H96" i="18"/>
  <c r="BG96" i="18"/>
  <c r="BI96" i="18"/>
  <c r="AQ96" i="18"/>
  <c r="J96" i="18"/>
  <c r="AL96" i="18"/>
  <c r="E96" i="18"/>
  <c r="AP96" i="18"/>
  <c r="BE96" i="18"/>
  <c r="BF96" i="18"/>
  <c r="AN96" i="18"/>
  <c r="G96" i="18"/>
  <c r="BH96" i="18"/>
  <c r="BJ96" i="18"/>
  <c r="AM75" i="18"/>
  <c r="F75" i="18"/>
  <c r="BI75" i="18"/>
  <c r="BH75" i="18"/>
  <c r="BG75" i="18"/>
  <c r="AQ75" i="18"/>
  <c r="J75" i="18"/>
  <c r="BJ75" i="18"/>
  <c r="AN75" i="18"/>
  <c r="G75" i="18"/>
  <c r="AL75" i="18"/>
  <c r="E75" i="18"/>
  <c r="BF75" i="18"/>
  <c r="AO75" i="18"/>
  <c r="H75" i="18"/>
  <c r="AP75" i="18"/>
  <c r="BE75" i="18"/>
  <c r="BF30" i="18"/>
  <c r="AN30" i="18"/>
  <c r="G30" i="18"/>
  <c r="BE30" i="18"/>
  <c r="AQ30" i="18"/>
  <c r="J30" i="18"/>
  <c r="BG30" i="18"/>
  <c r="AM30" i="18"/>
  <c r="F30" i="18"/>
  <c r="BJ30" i="18"/>
  <c r="AL30" i="18"/>
  <c r="E30" i="18"/>
  <c r="AO30" i="18"/>
  <c r="H30" i="18"/>
  <c r="BH30" i="18"/>
  <c r="BI30" i="18"/>
  <c r="BF92" i="18"/>
  <c r="AO92" i="18"/>
  <c r="H92" i="18"/>
  <c r="AN92" i="18"/>
  <c r="G92" i="18"/>
  <c r="BJ92" i="18"/>
  <c r="BH92" i="18"/>
  <c r="BG92" i="18"/>
  <c r="AP92" i="18"/>
  <c r="AQ92" i="18"/>
  <c r="J92" i="18"/>
  <c r="BE92" i="18"/>
  <c r="AM92" i="18"/>
  <c r="F92" i="18"/>
  <c r="AL92" i="18"/>
  <c r="E92" i="18"/>
  <c r="BI92" i="18"/>
  <c r="BG14" i="18"/>
  <c r="BF14" i="18"/>
  <c r="BH14" i="18"/>
  <c r="AL14" i="18"/>
  <c r="E14" i="18"/>
  <c r="BJ14" i="18"/>
  <c r="AQ14" i="18"/>
  <c r="J14" i="18"/>
  <c r="AN14" i="18"/>
  <c r="G14" i="18"/>
  <c r="BE14" i="18"/>
  <c r="BI14" i="18"/>
  <c r="AM14" i="18"/>
  <c r="F14" i="18"/>
  <c r="AO14" i="18"/>
  <c r="H14" i="18"/>
  <c r="BG82" i="18"/>
  <c r="AM82" i="18"/>
  <c r="F82" i="18"/>
  <c r="BH82" i="18"/>
  <c r="AO82" i="18"/>
  <c r="H82" i="18"/>
  <c r="BI82" i="18"/>
  <c r="BE82" i="18"/>
  <c r="AQ82" i="18"/>
  <c r="J82" i="18"/>
  <c r="AN82" i="18"/>
  <c r="G82" i="18"/>
  <c r="BF82" i="18"/>
  <c r="AL82" i="18"/>
  <c r="E82" i="18"/>
  <c r="AP82" i="18"/>
  <c r="BJ82" i="18"/>
  <c r="AL85" i="18"/>
  <c r="E85" i="18"/>
  <c r="AO85" i="18"/>
  <c r="H85" i="18"/>
  <c r="AN85" i="18"/>
  <c r="G85" i="18"/>
  <c r="BF85" i="18"/>
  <c r="BJ85" i="18"/>
  <c r="BI85" i="18"/>
  <c r="BE85" i="18"/>
  <c r="AM85" i="18"/>
  <c r="F85" i="18"/>
  <c r="AP85" i="18"/>
  <c r="BG85" i="18"/>
  <c r="AQ85" i="18"/>
  <c r="J85" i="18"/>
  <c r="BH85" i="18"/>
  <c r="AM68" i="18"/>
  <c r="F68" i="18"/>
  <c r="AO68" i="18"/>
  <c r="H68" i="18"/>
  <c r="AL68" i="18"/>
  <c r="E68" i="18"/>
  <c r="BI68" i="18"/>
  <c r="BH68" i="18"/>
  <c r="BF68" i="18"/>
  <c r="AP68" i="18"/>
  <c r="AN68" i="18"/>
  <c r="G68" i="18"/>
  <c r="BE68" i="18"/>
  <c r="BG68" i="18"/>
  <c r="BJ68" i="18"/>
  <c r="AQ68" i="18"/>
  <c r="J68" i="18"/>
  <c r="B100" i="18"/>
  <c r="D100" i="18"/>
  <c r="BK115" i="18"/>
  <c r="BL115" i="18"/>
  <c r="D115" i="18"/>
  <c r="B115" i="18"/>
  <c r="C115" i="18"/>
  <c r="BK133" i="18"/>
  <c r="BL133" i="18"/>
  <c r="BK128" i="18"/>
  <c r="BL128" i="18"/>
  <c r="BK134" i="18"/>
  <c r="BL134" i="18"/>
  <c r="BK114" i="18"/>
  <c r="BL114" i="18"/>
  <c r="BK109" i="18"/>
  <c r="BL109" i="18"/>
  <c r="D131" i="18"/>
  <c r="C131" i="18"/>
  <c r="B131" i="18"/>
  <c r="C129" i="18"/>
  <c r="B129" i="18"/>
  <c r="D129" i="18"/>
  <c r="C135" i="18"/>
  <c r="D135" i="18"/>
  <c r="B135" i="18"/>
  <c r="C220" i="9"/>
  <c r="C47" i="7"/>
  <c r="C48" i="16"/>
  <c r="C155" i="16"/>
  <c r="D47" i="5"/>
  <c r="E47" i="5"/>
  <c r="C55" i="16"/>
  <c r="C162" i="16"/>
  <c r="C54" i="7"/>
  <c r="C227" i="9"/>
  <c r="D54" i="5"/>
  <c r="C25" i="16"/>
  <c r="C132" i="16"/>
  <c r="C197" i="9"/>
  <c r="D24" i="5"/>
  <c r="E24" i="5"/>
  <c r="C24" i="7"/>
  <c r="C257" i="9"/>
  <c r="E84" i="5"/>
  <c r="C84" i="7"/>
  <c r="C84" i="9"/>
  <c r="D84" i="5"/>
  <c r="C85" i="16"/>
  <c r="C192" i="16"/>
  <c r="D81" i="5"/>
  <c r="C254" i="9"/>
  <c r="C81" i="7"/>
  <c r="E81" i="5"/>
  <c r="C82" i="16"/>
  <c r="C189" i="16"/>
  <c r="C81" i="9"/>
  <c r="C207" i="9"/>
  <c r="C35" i="16"/>
  <c r="C142" i="16"/>
  <c r="C34" i="7"/>
  <c r="D34" i="5"/>
  <c r="C51" i="7"/>
  <c r="D51" i="5"/>
  <c r="C224" i="9"/>
  <c r="C52" i="16"/>
  <c r="C159" i="16"/>
  <c r="C94" i="9"/>
  <c r="C94" i="7"/>
  <c r="F94" i="5"/>
  <c r="D94" i="5"/>
  <c r="C95" i="16"/>
  <c r="E94" i="5"/>
  <c r="C267" i="9"/>
  <c r="C61" i="16"/>
  <c r="C168" i="16"/>
  <c r="D60" i="5"/>
  <c r="C60" i="7"/>
  <c r="C233" i="9"/>
  <c r="C57" i="16"/>
  <c r="C164" i="16"/>
  <c r="C56" i="7"/>
  <c r="D56" i="5"/>
  <c r="C229" i="9"/>
  <c r="C209" i="9"/>
  <c r="D36" i="5"/>
  <c r="C37" i="16"/>
  <c r="C144" i="16"/>
  <c r="C36" i="7"/>
  <c r="C100" i="16"/>
  <c r="C272" i="9"/>
  <c r="D99" i="5"/>
  <c r="F99" i="5"/>
  <c r="C99" i="7"/>
  <c r="E99" i="5"/>
  <c r="C99" i="9"/>
  <c r="C256" i="9"/>
  <c r="E83" i="5"/>
  <c r="C84" i="16"/>
  <c r="C191" i="16"/>
  <c r="C83" i="9"/>
  <c r="D83" i="5"/>
  <c r="C83" i="7"/>
  <c r="C237" i="9"/>
  <c r="C65" i="16"/>
  <c r="C172" i="16"/>
  <c r="E64" i="5"/>
  <c r="C64" i="7"/>
  <c r="D64" i="5"/>
  <c r="D13" i="5"/>
  <c r="C186" i="9"/>
  <c r="C14" i="16"/>
  <c r="C121" i="16"/>
  <c r="C13" i="7"/>
  <c r="C50" i="7"/>
  <c r="C51" i="16"/>
  <c r="C158" i="16"/>
  <c r="C223" i="9"/>
  <c r="D50" i="5"/>
  <c r="E50" i="5"/>
  <c r="C190" i="9"/>
  <c r="D17" i="5"/>
  <c r="C18" i="16"/>
  <c r="C125" i="16"/>
  <c r="C17" i="7"/>
  <c r="C235" i="9"/>
  <c r="C63" i="16"/>
  <c r="C170" i="16"/>
  <c r="C62" i="7"/>
  <c r="E62" i="5"/>
  <c r="D62" i="5"/>
  <c r="C20" i="7"/>
  <c r="C193" i="9"/>
  <c r="C21" i="16"/>
  <c r="C128" i="16"/>
  <c r="D20" i="5"/>
  <c r="C69" i="7"/>
  <c r="C70" i="16"/>
  <c r="C177" i="16"/>
  <c r="E69" i="5"/>
  <c r="C242" i="9"/>
  <c r="C69" i="9"/>
  <c r="D69" i="5"/>
  <c r="D30" i="5"/>
  <c r="C203" i="9"/>
  <c r="C30" i="7"/>
  <c r="C31" i="16"/>
  <c r="C138" i="16"/>
  <c r="D45" i="5"/>
  <c r="C45" i="7"/>
  <c r="C218" i="9"/>
  <c r="C46" i="16"/>
  <c r="C153" i="16"/>
  <c r="E45" i="5"/>
  <c r="C90" i="9"/>
  <c r="C91" i="16"/>
  <c r="C198" i="16"/>
  <c r="E90" i="5"/>
  <c r="C263" i="9"/>
  <c r="C90" i="7"/>
  <c r="D90" i="5"/>
  <c r="C28" i="7"/>
  <c r="C201" i="9"/>
  <c r="C29" i="16"/>
  <c r="C136" i="16"/>
  <c r="D28" i="5"/>
  <c r="C105" i="9"/>
  <c r="E105" i="5"/>
  <c r="C105" i="7"/>
  <c r="F105" i="5"/>
  <c r="C278" i="9"/>
  <c r="C106" i="16"/>
  <c r="D105" i="5"/>
  <c r="D11" i="5"/>
  <c r="C11" i="7"/>
  <c r="C12" i="16"/>
  <c r="C119" i="16"/>
  <c r="C184" i="9"/>
  <c r="B110" i="18"/>
  <c r="C110" i="18"/>
  <c r="D110" i="18"/>
  <c r="B108" i="18"/>
  <c r="D108" i="18"/>
  <c r="F89" i="5"/>
  <c r="BK136" i="18"/>
  <c r="BL136" i="18"/>
  <c r="D122" i="18"/>
  <c r="B122" i="18"/>
  <c r="D104" i="18"/>
  <c r="B104" i="18"/>
  <c r="B99" i="18"/>
  <c r="D99" i="18"/>
  <c r="BK137" i="18"/>
  <c r="BL137" i="18"/>
  <c r="D126" i="18"/>
  <c r="B126" i="18"/>
  <c r="AN72" i="18"/>
  <c r="G72" i="18"/>
  <c r="BG72" i="18"/>
  <c r="AL72" i="18"/>
  <c r="E72" i="18"/>
  <c r="BF72" i="18"/>
  <c r="BJ72" i="18"/>
  <c r="BH72" i="18"/>
  <c r="AP72" i="18"/>
  <c r="AM72" i="18"/>
  <c r="F72" i="18"/>
  <c r="AO72" i="18"/>
  <c r="H72" i="18"/>
  <c r="BE72" i="18"/>
  <c r="AQ72" i="18"/>
  <c r="J72" i="18"/>
  <c r="BI72" i="18"/>
  <c r="AP80" i="18"/>
  <c r="AQ80" i="18"/>
  <c r="J80" i="18"/>
  <c r="AM80" i="18"/>
  <c r="F80" i="18"/>
  <c r="BJ80" i="18"/>
  <c r="AN80" i="18"/>
  <c r="G80" i="18"/>
  <c r="BE80" i="18"/>
  <c r="AL80" i="18"/>
  <c r="E80" i="18"/>
  <c r="BI80" i="18"/>
  <c r="BF80" i="18"/>
  <c r="BG80" i="18"/>
  <c r="AO80" i="18"/>
  <c r="H80" i="18"/>
  <c r="BH80" i="18"/>
  <c r="BF21" i="18"/>
  <c r="AQ21" i="18"/>
  <c r="J21" i="18"/>
  <c r="AO21" i="18"/>
  <c r="H21" i="18"/>
  <c r="BH21" i="18"/>
  <c r="BI21" i="18"/>
  <c r="BG21" i="18"/>
  <c r="BJ21" i="18"/>
  <c r="AL21" i="18"/>
  <c r="E21" i="18"/>
  <c r="AN21" i="18"/>
  <c r="G21" i="18"/>
  <c r="AM21" i="18"/>
  <c r="F21" i="18"/>
  <c r="BE21" i="18"/>
  <c r="AO94" i="18"/>
  <c r="H94" i="18"/>
  <c r="AP94" i="18"/>
  <c r="AM94" i="18"/>
  <c r="F94" i="18"/>
  <c r="BF94" i="18"/>
  <c r="BJ94" i="18"/>
  <c r="AQ94" i="18"/>
  <c r="J94" i="18"/>
  <c r="AN94" i="18"/>
  <c r="G94" i="18"/>
  <c r="AL94" i="18"/>
  <c r="E94" i="18"/>
  <c r="BI94" i="18"/>
  <c r="BG94" i="18"/>
  <c r="BH94" i="18"/>
  <c r="BE94" i="18"/>
  <c r="BE22" i="18"/>
  <c r="BG22" i="18"/>
  <c r="AO22" i="18"/>
  <c r="H22" i="18"/>
  <c r="BI22" i="18"/>
  <c r="BJ22" i="18"/>
  <c r="BF22" i="18"/>
  <c r="AM22" i="18"/>
  <c r="F22" i="18"/>
  <c r="AQ22" i="18"/>
  <c r="J22" i="18"/>
  <c r="BH22" i="18"/>
  <c r="AL22" i="18"/>
  <c r="E22" i="18"/>
  <c r="AN22" i="18"/>
  <c r="G22" i="18"/>
  <c r="AM74" i="18"/>
  <c r="F74" i="18"/>
  <c r="BI74" i="18"/>
  <c r="AN74" i="18"/>
  <c r="G74" i="18"/>
  <c r="BG74" i="18"/>
  <c r="BF74" i="18"/>
  <c r="BJ74" i="18"/>
  <c r="AP74" i="18"/>
  <c r="AQ74" i="18"/>
  <c r="J74" i="18"/>
  <c r="BH74" i="18"/>
  <c r="BE74" i="18"/>
  <c r="AO74" i="18"/>
  <c r="H74" i="18"/>
  <c r="AL74" i="18"/>
  <c r="E74" i="18"/>
  <c r="BI83" i="18"/>
  <c r="AO83" i="18"/>
  <c r="H83" i="18"/>
  <c r="AL83" i="18"/>
  <c r="E83" i="18"/>
  <c r="BJ83" i="18"/>
  <c r="AQ83" i="18"/>
  <c r="J83" i="18"/>
  <c r="BE83" i="18"/>
  <c r="AN83" i="18"/>
  <c r="G83" i="18"/>
  <c r="BH83" i="18"/>
  <c r="AP83" i="18"/>
  <c r="AM83" i="18"/>
  <c r="F83" i="18"/>
  <c r="BG83" i="18"/>
  <c r="BF83" i="18"/>
  <c r="BI34" i="18"/>
  <c r="BH34" i="18"/>
  <c r="AQ34" i="18"/>
  <c r="J34" i="18"/>
  <c r="AM34" i="18"/>
  <c r="F34" i="18"/>
  <c r="BJ34" i="18"/>
  <c r="AO34" i="18"/>
  <c r="H34" i="18"/>
  <c r="BF34" i="18"/>
  <c r="BG34" i="18"/>
  <c r="AL34" i="18"/>
  <c r="E34" i="18"/>
  <c r="AN34" i="18"/>
  <c r="G34" i="18"/>
  <c r="BE34" i="18"/>
  <c r="BF11" i="18"/>
  <c r="BE11" i="18"/>
  <c r="BG11" i="18"/>
  <c r="AQ11" i="18"/>
  <c r="BJ11" i="18"/>
  <c r="BI11" i="18"/>
  <c r="AO11" i="18"/>
  <c r="H11" i="18"/>
  <c r="AM11" i="18"/>
  <c r="F11" i="18"/>
  <c r="BH11" i="18"/>
  <c r="AL11" i="18"/>
  <c r="E11" i="18"/>
  <c r="AN11" i="18"/>
  <c r="G11" i="18"/>
  <c r="D106" i="18"/>
  <c r="B106" i="18"/>
  <c r="C217" i="9"/>
  <c r="C45" i="16"/>
  <c r="C152" i="16"/>
  <c r="C44" i="7"/>
  <c r="D44" i="5"/>
  <c r="E44" i="5"/>
  <c r="C264" i="9"/>
  <c r="C91" i="7"/>
  <c r="D91" i="5"/>
  <c r="E91" i="5"/>
  <c r="F91" i="5"/>
  <c r="C91" i="9"/>
  <c r="C92" i="16"/>
  <c r="D42" i="5"/>
  <c r="C42" i="7"/>
  <c r="C215" i="9"/>
  <c r="C43" i="16"/>
  <c r="C150" i="16"/>
  <c r="D32" i="5"/>
  <c r="C205" i="9"/>
  <c r="C32" i="7"/>
  <c r="C33" i="16"/>
  <c r="C140" i="16"/>
  <c r="D82" i="5"/>
  <c r="C82" i="9"/>
  <c r="E82" i="5"/>
  <c r="C82" i="7"/>
  <c r="C83" i="16"/>
  <c r="C190" i="16"/>
  <c r="C255" i="9"/>
  <c r="C238" i="9"/>
  <c r="C66" i="16"/>
  <c r="C173" i="16"/>
  <c r="D65" i="5"/>
  <c r="C65" i="7"/>
  <c r="E65" i="5"/>
  <c r="D39" i="5"/>
  <c r="C39" i="7"/>
  <c r="C40" i="16"/>
  <c r="C147" i="16"/>
  <c r="C212" i="9"/>
  <c r="C53" i="7"/>
  <c r="C226" i="9"/>
  <c r="C54" i="16"/>
  <c r="C161" i="16"/>
  <c r="D53" i="5"/>
  <c r="C94" i="16"/>
  <c r="E93" i="5"/>
  <c r="C93" i="7"/>
  <c r="F93" i="5"/>
  <c r="C266" i="9"/>
  <c r="D93" i="5"/>
  <c r="C93" i="9"/>
  <c r="D37" i="5"/>
  <c r="C37" i="7"/>
  <c r="C210" i="9"/>
  <c r="C38" i="16"/>
  <c r="C145" i="16"/>
  <c r="E72" i="5"/>
  <c r="D72" i="5"/>
  <c r="C72" i="7"/>
  <c r="C245" i="9"/>
  <c r="C73" i="16"/>
  <c r="C180" i="16"/>
  <c r="C72" i="9"/>
  <c r="C106" i="9"/>
  <c r="C107" i="16"/>
  <c r="C279" i="9"/>
  <c r="C106" i="7"/>
  <c r="E106" i="5"/>
  <c r="D106" i="5"/>
  <c r="F106" i="5"/>
  <c r="BJ20" i="18"/>
  <c r="BH20" i="18"/>
  <c r="AM20" i="18"/>
  <c r="F20" i="18"/>
  <c r="AL20" i="18"/>
  <c r="E20" i="18"/>
  <c r="AO20" i="18"/>
  <c r="H20" i="18"/>
  <c r="AN20" i="18"/>
  <c r="G20" i="18"/>
  <c r="AQ20" i="18"/>
  <c r="J20" i="18"/>
  <c r="BF20" i="18"/>
  <c r="BG20" i="18"/>
  <c r="BI20" i="18"/>
  <c r="BE20" i="18"/>
  <c r="BF86" i="18"/>
  <c r="BG86" i="18"/>
  <c r="AQ86" i="18"/>
  <c r="J86" i="18"/>
  <c r="AL86" i="18"/>
  <c r="E86" i="18"/>
  <c r="AM86" i="18"/>
  <c r="F86" i="18"/>
  <c r="BE86" i="18"/>
  <c r="BJ86" i="18"/>
  <c r="AO86" i="18"/>
  <c r="H86" i="18"/>
  <c r="AN86" i="18"/>
  <c r="G86" i="18"/>
  <c r="BH86" i="18"/>
  <c r="BI86" i="18"/>
  <c r="AP86" i="18"/>
  <c r="AL28" i="18"/>
  <c r="E28" i="18"/>
  <c r="BI28" i="18"/>
  <c r="AN28" i="18"/>
  <c r="G28" i="18"/>
  <c r="AO28" i="18"/>
  <c r="H28" i="18"/>
  <c r="BH28" i="18"/>
  <c r="BF28" i="18"/>
  <c r="BG28" i="18"/>
  <c r="AQ28" i="18"/>
  <c r="J28" i="18"/>
  <c r="BE28" i="18"/>
  <c r="BJ28" i="18"/>
  <c r="AM28" i="18"/>
  <c r="F28" i="18"/>
  <c r="AP56" i="18"/>
  <c r="AM56" i="18"/>
  <c r="F56" i="18"/>
  <c r="AQ56" i="18"/>
  <c r="J56" i="18"/>
  <c r="AL56" i="18"/>
  <c r="E56" i="18"/>
  <c r="AN56" i="18"/>
  <c r="G56" i="18"/>
  <c r="BI56" i="18"/>
  <c r="BH56" i="18"/>
  <c r="AO56" i="18"/>
  <c r="H56" i="18"/>
  <c r="BG56" i="18"/>
  <c r="BE56" i="18"/>
  <c r="BJ56" i="18"/>
  <c r="BF56" i="18"/>
  <c r="AQ95" i="18"/>
  <c r="J95" i="18"/>
  <c r="BJ95" i="18"/>
  <c r="BG95" i="18"/>
  <c r="AL95" i="18"/>
  <c r="E95" i="18"/>
  <c r="BI95" i="18"/>
  <c r="BF95" i="18"/>
  <c r="BE95" i="18"/>
  <c r="AM95" i="18"/>
  <c r="F95" i="18"/>
  <c r="AO95" i="18"/>
  <c r="H95" i="18"/>
  <c r="AN95" i="18"/>
  <c r="G95" i="18"/>
  <c r="BH95" i="18"/>
  <c r="AP95" i="18"/>
  <c r="AN58" i="18"/>
  <c r="G58" i="18"/>
  <c r="BJ58" i="18"/>
  <c r="AP58" i="18"/>
  <c r="AL58" i="18"/>
  <c r="E58" i="18"/>
  <c r="BH58" i="18"/>
  <c r="BG58" i="18"/>
  <c r="AM58" i="18"/>
  <c r="F58" i="18"/>
  <c r="BF58" i="18"/>
  <c r="BE58" i="18"/>
  <c r="AO58" i="18"/>
  <c r="H58" i="18"/>
  <c r="BI58" i="18"/>
  <c r="AQ58" i="18"/>
  <c r="J58" i="18"/>
  <c r="BJ13" i="18"/>
  <c r="AL13" i="18"/>
  <c r="E13" i="18"/>
  <c r="BE13" i="18"/>
  <c r="BG13" i="18"/>
  <c r="AO13" i="18"/>
  <c r="H13" i="18"/>
  <c r="AM13" i="18"/>
  <c r="F13" i="18"/>
  <c r="BI13" i="18"/>
  <c r="AN13" i="18"/>
  <c r="G13" i="18"/>
  <c r="BF13" i="18"/>
  <c r="AQ13" i="18"/>
  <c r="J13" i="18"/>
  <c r="BH13" i="18"/>
  <c r="AP84" i="18"/>
  <c r="AM84" i="18"/>
  <c r="F84" i="18"/>
  <c r="BG84" i="18"/>
  <c r="BF84" i="18"/>
  <c r="BJ84" i="18"/>
  <c r="AL84" i="18"/>
  <c r="E84" i="18"/>
  <c r="BE84" i="18"/>
  <c r="BI84" i="18"/>
  <c r="AO84" i="18"/>
  <c r="H84" i="18"/>
  <c r="AQ84" i="18"/>
  <c r="J84" i="18"/>
  <c r="BH84" i="18"/>
  <c r="AN84" i="18"/>
  <c r="G84" i="18"/>
  <c r="BK130" i="18"/>
  <c r="BL130" i="18"/>
  <c r="BK135" i="18"/>
  <c r="BL135" i="18"/>
  <c r="D110" i="5"/>
  <c r="C283" i="9"/>
  <c r="C110" i="7"/>
  <c r="F110" i="5"/>
  <c r="C110" i="9"/>
  <c r="C111" i="16"/>
  <c r="E110" i="5"/>
  <c r="C268" i="9"/>
  <c r="D95" i="5"/>
  <c r="E95" i="5"/>
  <c r="C96" i="16"/>
  <c r="C95" i="7"/>
  <c r="C95" i="9"/>
  <c r="F95" i="5"/>
  <c r="C108" i="9"/>
  <c r="C108" i="7"/>
  <c r="C109" i="16"/>
  <c r="D108" i="5"/>
  <c r="C281" i="9"/>
  <c r="E108" i="5"/>
  <c r="F108" i="5"/>
  <c r="C76" i="16"/>
  <c r="C183" i="16"/>
  <c r="C75" i="9"/>
  <c r="C248" i="9"/>
  <c r="E75" i="5"/>
  <c r="C75" i="7"/>
  <c r="D75" i="5"/>
  <c r="C90" i="16"/>
  <c r="C197" i="16"/>
  <c r="C89" i="7"/>
  <c r="C262" i="9"/>
  <c r="C89" i="9"/>
  <c r="D89" i="5"/>
  <c r="E89" i="5"/>
  <c r="C58" i="7"/>
  <c r="D58" i="5"/>
  <c r="C231" i="9"/>
  <c r="C59" i="16"/>
  <c r="C166" i="16"/>
  <c r="C79" i="9"/>
  <c r="E79" i="5"/>
  <c r="C80" i="16"/>
  <c r="C187" i="16"/>
  <c r="D79" i="5"/>
  <c r="C252" i="9"/>
  <c r="C79" i="7"/>
  <c r="C15" i="16"/>
  <c r="C122" i="16"/>
  <c r="D14" i="5"/>
  <c r="C187" i="9"/>
  <c r="C14" i="7"/>
  <c r="E57" i="5"/>
  <c r="C57" i="7"/>
  <c r="C230" i="9"/>
  <c r="D57" i="5"/>
  <c r="C58" i="16"/>
  <c r="C165" i="16"/>
  <c r="C27" i="16"/>
  <c r="C134" i="16"/>
  <c r="D26" i="5"/>
  <c r="C199" i="9"/>
  <c r="C26" i="7"/>
  <c r="D27" i="5"/>
  <c r="C27" i="7"/>
  <c r="C200" i="9"/>
  <c r="C28" i="16"/>
  <c r="C135" i="16"/>
  <c r="C38" i="7"/>
  <c r="C211" i="9"/>
  <c r="C39" i="16"/>
  <c r="C146" i="16"/>
  <c r="D38" i="5"/>
  <c r="E102" i="5"/>
  <c r="C102" i="9"/>
  <c r="C275" i="9"/>
  <c r="F102" i="5"/>
  <c r="D102" i="5"/>
  <c r="C102" i="7"/>
  <c r="C103" i="16"/>
  <c r="C240" i="9"/>
  <c r="D67" i="5"/>
  <c r="C67" i="9"/>
  <c r="E67" i="5"/>
  <c r="C68" i="16"/>
  <c r="C175" i="16"/>
  <c r="C67" i="7"/>
  <c r="D136" i="18"/>
  <c r="C136" i="18"/>
  <c r="B136" i="18"/>
  <c r="F90" i="5"/>
  <c r="BK124" i="18"/>
  <c r="AN59" i="18"/>
  <c r="G59" i="18"/>
  <c r="BH59" i="18"/>
  <c r="AP59" i="18"/>
  <c r="AO59" i="18"/>
  <c r="H59" i="18"/>
  <c r="BJ59" i="18"/>
  <c r="AM59" i="18"/>
  <c r="F59" i="18"/>
  <c r="BF59" i="18"/>
  <c r="BE59" i="18"/>
  <c r="AL59" i="18"/>
  <c r="E59" i="18"/>
  <c r="BI59" i="18"/>
  <c r="BG59" i="18"/>
  <c r="AQ59" i="18"/>
  <c r="J59" i="18"/>
  <c r="BI89" i="18"/>
  <c r="BE89" i="18"/>
  <c r="BG89" i="18"/>
  <c r="AQ89" i="18"/>
  <c r="J89" i="18"/>
  <c r="BF89" i="18"/>
  <c r="AP89" i="18"/>
  <c r="AO89" i="18"/>
  <c r="H89" i="18"/>
  <c r="AN89" i="18"/>
  <c r="G89" i="18"/>
  <c r="AL89" i="18"/>
  <c r="E89" i="18"/>
  <c r="AM89" i="18"/>
  <c r="F89" i="18"/>
  <c r="BH89" i="18"/>
  <c r="BJ89" i="18"/>
  <c r="BG25" i="18"/>
  <c r="BH25" i="18"/>
  <c r="BI25" i="18"/>
  <c r="BF25" i="18"/>
  <c r="BE25" i="18"/>
  <c r="AQ25" i="18"/>
  <c r="J25" i="18"/>
  <c r="AL25" i="18"/>
  <c r="E25" i="18"/>
  <c r="AO25" i="18"/>
  <c r="H25" i="18"/>
  <c r="AN25" i="18"/>
  <c r="AM25" i="18"/>
  <c r="F25" i="18"/>
  <c r="BJ25" i="18"/>
  <c r="AO79" i="18"/>
  <c r="H79" i="18"/>
  <c r="BI79" i="18"/>
  <c r="AN79" i="18"/>
  <c r="G79" i="18"/>
  <c r="AL79" i="18"/>
  <c r="E79" i="18"/>
  <c r="AP79" i="18"/>
  <c r="BH79" i="18"/>
  <c r="AQ79" i="18"/>
  <c r="J79" i="18"/>
  <c r="BG79" i="18"/>
  <c r="BJ79" i="18"/>
  <c r="BF79" i="18"/>
  <c r="BE79" i="18"/>
  <c r="AM79" i="18"/>
  <c r="F79" i="18"/>
  <c r="BI29" i="18"/>
  <c r="AM29" i="18"/>
  <c r="F29" i="18"/>
  <c r="BE29" i="18"/>
  <c r="BG29" i="18"/>
  <c r="AQ29" i="18"/>
  <c r="J29" i="18"/>
  <c r="AO29" i="18"/>
  <c r="H29" i="18"/>
  <c r="BH29" i="18"/>
  <c r="AL29" i="18"/>
  <c r="E29" i="18"/>
  <c r="BJ29" i="18"/>
  <c r="BF29" i="18"/>
  <c r="AN29" i="18"/>
  <c r="G29" i="18"/>
  <c r="BJ55" i="18"/>
  <c r="BG55" i="18"/>
  <c r="BE55" i="18"/>
  <c r="AO55" i="18"/>
  <c r="H55" i="18"/>
  <c r="BH55" i="18"/>
  <c r="AN55" i="18"/>
  <c r="G55" i="18"/>
  <c r="AP55" i="18"/>
  <c r="AQ55" i="18"/>
  <c r="J55" i="18"/>
  <c r="AM55" i="18"/>
  <c r="F55" i="18"/>
  <c r="BF55" i="18"/>
  <c r="AL55" i="18"/>
  <c r="E55" i="18"/>
  <c r="BI55" i="18"/>
  <c r="BE87" i="18"/>
  <c r="AN87" i="18"/>
  <c r="G87" i="18"/>
  <c r="AM87" i="18"/>
  <c r="F87" i="18"/>
  <c r="AP87" i="18"/>
  <c r="BJ87" i="18"/>
  <c r="BI87" i="18"/>
  <c r="BG87" i="18"/>
  <c r="BF87" i="18"/>
  <c r="AQ87" i="18"/>
  <c r="J87" i="18"/>
  <c r="AO87" i="18"/>
  <c r="H87" i="18"/>
  <c r="AL87" i="18"/>
  <c r="E87" i="18"/>
  <c r="BH87" i="18"/>
  <c r="BE81" i="18"/>
  <c r="AL81" i="18"/>
  <c r="E81" i="18"/>
  <c r="BI81" i="18"/>
  <c r="AN81" i="18"/>
  <c r="G81" i="18"/>
  <c r="BH81" i="18"/>
  <c r="BG81" i="18"/>
  <c r="AM81" i="18"/>
  <c r="F81" i="18"/>
  <c r="BJ81" i="18"/>
  <c r="BF81" i="18"/>
  <c r="AP81" i="18"/>
  <c r="AO81" i="18"/>
  <c r="H81" i="18"/>
  <c r="AQ81" i="18"/>
  <c r="J81" i="18"/>
  <c r="BE64" i="18"/>
  <c r="BJ64" i="18"/>
  <c r="AN64" i="18"/>
  <c r="G64" i="18"/>
  <c r="AL64" i="18"/>
  <c r="E64" i="18"/>
  <c r="AP64" i="18"/>
  <c r="BG64" i="18"/>
  <c r="AM64" i="18"/>
  <c r="F64" i="18"/>
  <c r="AQ64" i="18"/>
  <c r="J64" i="18"/>
  <c r="BH64" i="18"/>
  <c r="BI64" i="18"/>
  <c r="AO64" i="18"/>
  <c r="H64" i="18"/>
  <c r="BF64" i="18"/>
  <c r="AO90" i="18"/>
  <c r="H90" i="18"/>
  <c r="AM90" i="18"/>
  <c r="F90" i="18"/>
  <c r="AL90" i="18"/>
  <c r="E90" i="18"/>
  <c r="BI90" i="18"/>
  <c r="AQ90" i="18"/>
  <c r="J90" i="18"/>
  <c r="BE90" i="18"/>
  <c r="BF90" i="18"/>
  <c r="BJ90" i="18"/>
  <c r="AP90" i="18"/>
  <c r="AN90" i="18"/>
  <c r="G90" i="18"/>
  <c r="BH90" i="18"/>
  <c r="BG90" i="18"/>
  <c r="BH93" i="18"/>
  <c r="AL93" i="18"/>
  <c r="E93" i="18"/>
  <c r="AN93" i="18"/>
  <c r="G93" i="18"/>
  <c r="BF93" i="18"/>
  <c r="AO93" i="18"/>
  <c r="H93" i="18"/>
  <c r="BE93" i="18"/>
  <c r="BJ93" i="18"/>
  <c r="AP93" i="18"/>
  <c r="BI93" i="18"/>
  <c r="BG93" i="18"/>
  <c r="AQ93" i="18"/>
  <c r="J93" i="18"/>
  <c r="AM93" i="18"/>
  <c r="F93" i="18"/>
  <c r="AN76" i="18"/>
  <c r="G76" i="18"/>
  <c r="AM76" i="18"/>
  <c r="F76" i="18"/>
  <c r="BJ76" i="18"/>
  <c r="BE76" i="18"/>
  <c r="BG76" i="18"/>
  <c r="AQ76" i="18"/>
  <c r="J76" i="18"/>
  <c r="BH76" i="18"/>
  <c r="AO76" i="18"/>
  <c r="H76" i="18"/>
  <c r="AL76" i="18"/>
  <c r="E76" i="18"/>
  <c r="BI76" i="18"/>
  <c r="BF76" i="18"/>
  <c r="AP76" i="18"/>
  <c r="AQ63" i="18"/>
  <c r="J63" i="18"/>
  <c r="AL63" i="18"/>
  <c r="E63" i="18"/>
  <c r="BG63" i="18"/>
  <c r="BF63" i="18"/>
  <c r="BJ63" i="18"/>
  <c r="BI63" i="18"/>
  <c r="AN63" i="18"/>
  <c r="G63" i="18"/>
  <c r="AP63" i="18"/>
  <c r="AO63" i="18"/>
  <c r="H63" i="18"/>
  <c r="AM63" i="18"/>
  <c r="F63" i="18"/>
  <c r="BE63" i="18"/>
  <c r="BH63" i="18"/>
  <c r="BG66" i="18"/>
  <c r="BF66" i="18"/>
  <c r="BE66" i="18"/>
  <c r="AO66" i="18"/>
  <c r="H66" i="18"/>
  <c r="BJ66" i="18"/>
  <c r="AP66" i="18"/>
  <c r="AQ66" i="18"/>
  <c r="J66" i="18"/>
  <c r="AM66" i="18"/>
  <c r="F66" i="18"/>
  <c r="BI66" i="18"/>
  <c r="AL66" i="18"/>
  <c r="E66" i="18"/>
  <c r="BH66" i="18"/>
  <c r="AN66" i="18"/>
  <c r="G66" i="18"/>
  <c r="BE69" i="18"/>
  <c r="AP69" i="18"/>
  <c r="AL69" i="18"/>
  <c r="E69" i="18"/>
  <c r="AM69" i="18"/>
  <c r="F69" i="18"/>
  <c r="AQ69" i="18"/>
  <c r="J69" i="18"/>
  <c r="BG69" i="18"/>
  <c r="BI69" i="18"/>
  <c r="AO69" i="18"/>
  <c r="H69" i="18"/>
  <c r="BF69" i="18"/>
  <c r="BH69" i="18"/>
  <c r="BJ69" i="18"/>
  <c r="AN69" i="18"/>
  <c r="G69" i="18"/>
  <c r="BI18" i="18"/>
  <c r="AN18" i="18"/>
  <c r="G18" i="18"/>
  <c r="AL18" i="18"/>
  <c r="E18" i="18"/>
  <c r="BF18" i="18"/>
  <c r="BE18" i="18"/>
  <c r="AM18" i="18"/>
  <c r="F18" i="18"/>
  <c r="AQ18" i="18"/>
  <c r="J18" i="18"/>
  <c r="BH18" i="18"/>
  <c r="BJ18" i="18"/>
  <c r="BG18" i="18"/>
  <c r="AO18" i="18"/>
  <c r="H18" i="18"/>
  <c r="B112" i="18"/>
  <c r="C112" i="18"/>
  <c r="D112" i="18"/>
  <c r="B102" i="18"/>
  <c r="D102" i="18"/>
  <c r="D133" i="18"/>
  <c r="B133" i="18"/>
  <c r="C133" i="18"/>
  <c r="BK118" i="18"/>
  <c r="BL118" i="18"/>
  <c r="BK106" i="18"/>
  <c r="D109" i="18"/>
  <c r="C109" i="18"/>
  <c r="B109" i="18"/>
  <c r="C221" i="9"/>
  <c r="C48" i="7"/>
  <c r="C49" i="16"/>
  <c r="C156" i="16"/>
  <c r="D48" i="5"/>
  <c r="E48" i="5"/>
  <c r="C253" i="9"/>
  <c r="E80" i="5"/>
  <c r="C81" i="16"/>
  <c r="C188" i="16"/>
  <c r="C80" i="7"/>
  <c r="C80" i="9"/>
  <c r="D80" i="5"/>
  <c r="C86" i="7"/>
  <c r="C87" i="16"/>
  <c r="C194" i="16"/>
  <c r="E86" i="5"/>
  <c r="C259" i="9"/>
  <c r="C86" i="9"/>
  <c r="D86" i="5"/>
  <c r="C62" i="16"/>
  <c r="C169" i="16"/>
  <c r="C234" i="9"/>
  <c r="D61" i="5"/>
  <c r="C61" i="7"/>
  <c r="C76" i="7"/>
  <c r="C249" i="9"/>
  <c r="C77" i="16"/>
  <c r="C184" i="16"/>
  <c r="C76" i="9"/>
  <c r="E76" i="5"/>
  <c r="D76" i="5"/>
  <c r="C52" i="7"/>
  <c r="C225" i="9"/>
  <c r="C53" i="16"/>
  <c r="C160" i="16"/>
  <c r="D52" i="5"/>
  <c r="D100" i="5"/>
  <c r="C100" i="9"/>
  <c r="F100" i="5"/>
  <c r="C101" i="16"/>
  <c r="C100" i="7"/>
  <c r="E100" i="5"/>
  <c r="C273" i="9"/>
  <c r="C23" i="7"/>
  <c r="C196" i="9"/>
  <c r="C24" i="16"/>
  <c r="C131" i="16"/>
  <c r="D23" i="5"/>
  <c r="D70" i="5"/>
  <c r="C70" i="7"/>
  <c r="E70" i="5"/>
  <c r="C70" i="9"/>
  <c r="C243" i="9"/>
  <c r="C71" i="16"/>
  <c r="C178" i="16"/>
  <c r="C97" i="16"/>
  <c r="D96" i="5"/>
  <c r="E96" i="5"/>
  <c r="C269" i="9"/>
  <c r="C96" i="9"/>
  <c r="F96" i="5"/>
  <c r="C96" i="7"/>
  <c r="C30" i="16"/>
  <c r="C137" i="16"/>
  <c r="D29" i="5"/>
  <c r="C202" i="9"/>
  <c r="C29" i="7"/>
  <c r="E104" i="5"/>
  <c r="D104" i="5"/>
  <c r="C277" i="9"/>
  <c r="C104" i="7"/>
  <c r="F104" i="5"/>
  <c r="C105" i="16"/>
  <c r="C104" i="9"/>
  <c r="C18" i="7"/>
  <c r="D18" i="5"/>
  <c r="C19" i="16"/>
  <c r="C126" i="16"/>
  <c r="C191" i="9"/>
  <c r="D19" i="5"/>
  <c r="C192" i="9"/>
  <c r="C20" i="16"/>
  <c r="C127" i="16"/>
  <c r="C19" i="7"/>
  <c r="C108" i="16"/>
  <c r="F107" i="5"/>
  <c r="E107" i="5"/>
  <c r="C107" i="7"/>
  <c r="D107" i="5"/>
  <c r="C107" i="9"/>
  <c r="C280" i="9"/>
  <c r="E35" i="5"/>
  <c r="C35" i="7"/>
  <c r="C36" i="16"/>
  <c r="C143" i="16"/>
  <c r="C208" i="9"/>
  <c r="D35" i="5"/>
  <c r="D31" i="5"/>
  <c r="C32" i="16"/>
  <c r="C139" i="16"/>
  <c r="E31" i="5"/>
  <c r="C31" i="7"/>
  <c r="C204" i="9"/>
  <c r="C103" i="9"/>
  <c r="C276" i="9"/>
  <c r="F103" i="5"/>
  <c r="D103" i="5"/>
  <c r="C104" i="16"/>
  <c r="C103" i="7"/>
  <c r="E103" i="5"/>
  <c r="C41" i="16"/>
  <c r="C148" i="16"/>
  <c r="C40" i="7"/>
  <c r="C213" i="9"/>
  <c r="D40" i="5"/>
  <c r="C69" i="16"/>
  <c r="C176" i="16"/>
  <c r="E68" i="5"/>
  <c r="D68" i="5"/>
  <c r="C68" i="9"/>
  <c r="C241" i="9"/>
  <c r="C68" i="7"/>
  <c r="D74" i="5"/>
  <c r="E74" i="5"/>
  <c r="C75" i="16"/>
  <c r="C182" i="16"/>
  <c r="C247" i="9"/>
  <c r="C74" i="9"/>
  <c r="C74" i="7"/>
  <c r="C16" i="16"/>
  <c r="C123" i="16"/>
  <c r="D15" i="5"/>
  <c r="C15" i="7"/>
  <c r="C188" i="9"/>
  <c r="C185" i="9"/>
  <c r="E12" i="5"/>
  <c r="C12" i="7"/>
  <c r="C13" i="16"/>
  <c r="C120" i="16"/>
  <c r="D12" i="5"/>
  <c r="E78" i="5"/>
  <c r="C78" i="7"/>
  <c r="C79" i="16"/>
  <c r="C186" i="16"/>
  <c r="C78" i="9"/>
  <c r="D78" i="5"/>
  <c r="C251" i="9"/>
  <c r="D71" i="5"/>
  <c r="C244" i="9"/>
  <c r="E71" i="5"/>
  <c r="C71" i="7"/>
  <c r="C71" i="9"/>
  <c r="C72" i="16"/>
  <c r="C179" i="16"/>
  <c r="C9" i="7"/>
  <c r="C182" i="9"/>
  <c r="C10" i="16"/>
  <c r="C117" i="16"/>
  <c r="D9" i="5"/>
  <c r="BK110" i="18"/>
  <c r="BL110" i="18"/>
  <c r="D101" i="18"/>
  <c r="B101" i="18"/>
  <c r="BK111" i="18"/>
  <c r="BL111" i="18"/>
  <c r="D121" i="18"/>
  <c r="B121" i="18"/>
  <c r="BK127" i="18"/>
  <c r="BL127" i="18"/>
  <c r="BK107" i="18"/>
  <c r="B132" i="18"/>
  <c r="D132" i="18"/>
  <c r="C132" i="18"/>
  <c r="BB50" i="18"/>
  <c r="BB20" i="18"/>
  <c r="D41" i="18"/>
  <c r="AY52" i="18"/>
  <c r="AZ52" i="18"/>
  <c r="BD52" i="18"/>
  <c r="BC52" i="18"/>
  <c r="Q52" i="18"/>
  <c r="BA52" i="18"/>
  <c r="E61" i="5"/>
  <c r="BB52" i="18"/>
  <c r="E39" i="5"/>
  <c r="Q30" i="18"/>
  <c r="R30" i="18"/>
  <c r="BC30" i="18"/>
  <c r="AY25" i="18"/>
  <c r="BK25" i="18" s="1"/>
  <c r="BL25" i="18" s="1"/>
  <c r="F34" i="5" s="1"/>
  <c r="AY28" i="18"/>
  <c r="BC28" i="18"/>
  <c r="BB28" i="18"/>
  <c r="AY51" i="18"/>
  <c r="BB30" i="18"/>
  <c r="BD51" i="18"/>
  <c r="AZ30" i="18"/>
  <c r="AZ29" i="18"/>
  <c r="E37" i="5"/>
  <c r="E53" i="5"/>
  <c r="BD30" i="18"/>
  <c r="AZ28" i="18"/>
  <c r="BC44" i="18"/>
  <c r="Q28" i="18"/>
  <c r="R28" i="18"/>
  <c r="AY30" i="18"/>
  <c r="AY44" i="18"/>
  <c r="BD28" i="18"/>
  <c r="E36" i="5"/>
  <c r="BD44" i="18"/>
  <c r="AZ27" i="18"/>
  <c r="AZ44" i="18"/>
  <c r="Q27" i="18"/>
  <c r="R27" i="18" s="1"/>
  <c r="Q44" i="18"/>
  <c r="R44" i="18"/>
  <c r="BB44" i="18"/>
  <c r="E38" i="5"/>
  <c r="Q29" i="18"/>
  <c r="R29" i="18"/>
  <c r="BD29" i="18"/>
  <c r="BA29" i="18"/>
  <c r="AY29" i="18"/>
  <c r="BB29" i="18"/>
  <c r="Q25" i="18"/>
  <c r="R25" i="18" s="1"/>
  <c r="S25" i="18" s="1"/>
  <c r="T25" i="18" s="1"/>
  <c r="BB25" i="18"/>
  <c r="E34" i="5"/>
  <c r="BD25" i="18"/>
  <c r="AZ25" i="18"/>
  <c r="AZ17" i="18"/>
  <c r="B51" i="18"/>
  <c r="B48" i="18"/>
  <c r="B47" i="18"/>
  <c r="B50" i="18"/>
  <c r="B49" i="18"/>
  <c r="B40" i="18"/>
  <c r="B38" i="18"/>
  <c r="B45" i="18"/>
  <c r="BK35" i="18"/>
  <c r="B42" i="18"/>
  <c r="B43" i="18"/>
  <c r="B35" i="18"/>
  <c r="B44" i="18"/>
  <c r="B37" i="18"/>
  <c r="B36" i="18"/>
  <c r="B41" i="18"/>
  <c r="B46" i="18"/>
  <c r="B39" i="18"/>
  <c r="BK36" i="18"/>
  <c r="D37" i="18"/>
  <c r="F85" i="5"/>
  <c r="F86" i="5"/>
  <c r="D12" i="18"/>
  <c r="B12" i="18"/>
  <c r="F83" i="5"/>
  <c r="F84" i="5"/>
  <c r="F88" i="5"/>
  <c r="F87" i="5"/>
  <c r="M39" i="3"/>
  <c r="CF39" i="3"/>
  <c r="CE39" i="3"/>
  <c r="B27" i="18"/>
  <c r="C102" i="18"/>
  <c r="C121" i="18"/>
  <c r="BK58" i="18"/>
  <c r="BL58" i="18"/>
  <c r="B18" i="18"/>
  <c r="BK93" i="18"/>
  <c r="BL93" i="18"/>
  <c r="BK90" i="18"/>
  <c r="BL90" i="18"/>
  <c r="B87" i="18"/>
  <c r="B55" i="18"/>
  <c r="BK89" i="18"/>
  <c r="BL89" i="18"/>
  <c r="B59" i="18"/>
  <c r="BK85" i="18"/>
  <c r="BL85" i="18"/>
  <c r="BK61" i="18"/>
  <c r="BL61" i="18"/>
  <c r="B16" i="18"/>
  <c r="BK70" i="18"/>
  <c r="BL70" i="18"/>
  <c r="BK77" i="18"/>
  <c r="BL77" i="18"/>
  <c r="BK62" i="18"/>
  <c r="BL62" i="18"/>
  <c r="C189" i="7"/>
  <c r="C297" i="7"/>
  <c r="C307" i="7"/>
  <c r="C199" i="7"/>
  <c r="C267" i="7"/>
  <c r="C159" i="7"/>
  <c r="C120" i="18"/>
  <c r="B23" i="18"/>
  <c r="B60" i="18"/>
  <c r="C60" i="18"/>
  <c r="D60" i="18"/>
  <c r="C208" i="16"/>
  <c r="D101" i="16"/>
  <c r="D208" i="16"/>
  <c r="D66" i="18"/>
  <c r="C66" i="18"/>
  <c r="C301" i="7"/>
  <c r="C193" i="7"/>
  <c r="C209" i="7"/>
  <c r="C317" i="7"/>
  <c r="D100" i="16"/>
  <c r="D207" i="16"/>
  <c r="C207" i="16"/>
  <c r="C312" i="7"/>
  <c r="C204" i="7"/>
  <c r="C320" i="7"/>
  <c r="C212" i="7"/>
  <c r="C216" i="16"/>
  <c r="D109" i="16"/>
  <c r="D216" i="16"/>
  <c r="B28" i="18"/>
  <c r="D28" i="18"/>
  <c r="C324" i="7"/>
  <c r="C216" i="7"/>
  <c r="C203" i="7"/>
  <c r="C311" i="7"/>
  <c r="C163" i="7"/>
  <c r="C271" i="7"/>
  <c r="C175" i="7"/>
  <c r="C283" i="7"/>
  <c r="C250" i="7"/>
  <c r="C142" i="7"/>
  <c r="C260" i="7"/>
  <c r="C152" i="7"/>
  <c r="C201" i="7"/>
  <c r="C309" i="7"/>
  <c r="C211" i="7"/>
  <c r="C319" i="7"/>
  <c r="C295" i="7"/>
  <c r="C187" i="7"/>
  <c r="C125" i="7"/>
  <c r="C233" i="7"/>
  <c r="C150" i="7"/>
  <c r="C258" i="7"/>
  <c r="C211" i="16"/>
  <c r="D104" i="16"/>
  <c r="D211" i="16"/>
  <c r="C217" i="7"/>
  <c r="C325" i="7"/>
  <c r="C133" i="7"/>
  <c r="C241" i="7"/>
  <c r="B52" i="18"/>
  <c r="D52" i="18"/>
  <c r="D51" i="18"/>
  <c r="D48" i="18"/>
  <c r="D36" i="18"/>
  <c r="D43" i="18"/>
  <c r="D39" i="18"/>
  <c r="D42" i="18"/>
  <c r="D47" i="18"/>
  <c r="D40" i="18"/>
  <c r="D45" i="18"/>
  <c r="D44" i="18"/>
  <c r="D46" i="18"/>
  <c r="D38" i="18"/>
  <c r="D50" i="18"/>
  <c r="D49" i="18"/>
  <c r="D35" i="18"/>
  <c r="D63" i="18"/>
  <c r="B63" i="18"/>
  <c r="C63" i="18"/>
  <c r="D93" i="18"/>
  <c r="B93" i="18"/>
  <c r="C93" i="18"/>
  <c r="D81" i="18"/>
  <c r="C81" i="18"/>
  <c r="C125" i="18"/>
  <c r="C126" i="18"/>
  <c r="C123" i="18"/>
  <c r="C124" i="18"/>
  <c r="C213" i="16"/>
  <c r="D106" i="16"/>
  <c r="D213" i="16"/>
  <c r="C188" i="7"/>
  <c r="C296" i="7"/>
  <c r="C286" i="7"/>
  <c r="C178" i="7"/>
  <c r="C237" i="7"/>
  <c r="C129" i="7"/>
  <c r="C206" i="7"/>
  <c r="C314" i="7"/>
  <c r="C180" i="7"/>
  <c r="C288" i="7"/>
  <c r="C205" i="16"/>
  <c r="D98" i="16"/>
  <c r="D205" i="16"/>
  <c r="C131" i="7"/>
  <c r="C239" i="7"/>
  <c r="C208" i="7"/>
  <c r="C316" i="7"/>
  <c r="C153" i="7"/>
  <c r="C261" i="7"/>
  <c r="B19" i="18"/>
  <c r="D19" i="18"/>
  <c r="B24" i="18"/>
  <c r="D24" i="18"/>
  <c r="BK54" i="18"/>
  <c r="BL54" i="18"/>
  <c r="C198" i="7"/>
  <c r="C306" i="7"/>
  <c r="C143" i="7"/>
  <c r="C251" i="7"/>
  <c r="C228" i="7"/>
  <c r="C120" i="7"/>
  <c r="C151" i="7"/>
  <c r="C259" i="7"/>
  <c r="B53" i="18"/>
  <c r="BK60" i="18"/>
  <c r="BL60" i="18"/>
  <c r="D77" i="18"/>
  <c r="B77" i="18"/>
  <c r="C77" i="18"/>
  <c r="B71" i="18"/>
  <c r="D71" i="18"/>
  <c r="C71" i="18"/>
  <c r="C67" i="18"/>
  <c r="D67" i="18"/>
  <c r="B67" i="18"/>
  <c r="BK88" i="18"/>
  <c r="BL88" i="18"/>
  <c r="B88" i="18"/>
  <c r="C88" i="18"/>
  <c r="D88" i="18"/>
  <c r="B57" i="18"/>
  <c r="C57" i="18"/>
  <c r="D57" i="18"/>
  <c r="B62" i="18"/>
  <c r="C62" i="18"/>
  <c r="D62" i="18"/>
  <c r="D21" i="18"/>
  <c r="B21" i="18"/>
  <c r="C68" i="18"/>
  <c r="B68" i="18"/>
  <c r="D68" i="18"/>
  <c r="D92" i="18"/>
  <c r="C92" i="18"/>
  <c r="C315" i="7"/>
  <c r="C207" i="7"/>
  <c r="C165" i="7"/>
  <c r="C273" i="7"/>
  <c r="D27" i="18"/>
  <c r="BK78" i="18"/>
  <c r="BL78" i="18"/>
  <c r="B54" i="18"/>
  <c r="C54" i="18"/>
  <c r="D54" i="18"/>
  <c r="C289" i="7"/>
  <c r="C181" i="7"/>
  <c r="C230" i="7"/>
  <c r="C122" i="7"/>
  <c r="D105" i="16"/>
  <c r="D212" i="16"/>
  <c r="C212" i="16"/>
  <c r="C270" i="7"/>
  <c r="C162" i="7"/>
  <c r="C279" i="7"/>
  <c r="C171" i="7"/>
  <c r="C104" i="18"/>
  <c r="C105" i="18"/>
  <c r="C135" i="7"/>
  <c r="C243" i="7"/>
  <c r="C69" i="18"/>
  <c r="D69" i="18"/>
  <c r="BK66" i="18"/>
  <c r="BL66" i="18"/>
  <c r="BK63" i="18"/>
  <c r="BL63" i="18"/>
  <c r="B90" i="18"/>
  <c r="D90" i="18"/>
  <c r="C90" i="18"/>
  <c r="B81" i="18"/>
  <c r="C87" i="18"/>
  <c r="D87" i="18"/>
  <c r="C55" i="18"/>
  <c r="D55" i="18"/>
  <c r="BK55" i="18"/>
  <c r="BL55" i="18"/>
  <c r="BK79" i="18"/>
  <c r="BL79" i="18"/>
  <c r="B25" i="18"/>
  <c r="D25" i="18"/>
  <c r="C210" i="16"/>
  <c r="D103" i="16"/>
  <c r="D210" i="16"/>
  <c r="C148" i="7"/>
  <c r="C256" i="7"/>
  <c r="C245" i="7"/>
  <c r="C137" i="7"/>
  <c r="C275" i="7"/>
  <c r="C167" i="7"/>
  <c r="C276" i="7"/>
  <c r="C168" i="7"/>
  <c r="C185" i="7"/>
  <c r="C293" i="7"/>
  <c r="D111" i="16"/>
  <c r="D218" i="16"/>
  <c r="C218" i="16"/>
  <c r="D84" i="18"/>
  <c r="B84" i="18"/>
  <c r="C84" i="18"/>
  <c r="B13" i="18"/>
  <c r="D13" i="18"/>
  <c r="B95" i="18"/>
  <c r="BK56" i="18"/>
  <c r="BL56" i="18"/>
  <c r="BK86" i="18"/>
  <c r="BL86" i="18"/>
  <c r="C182" i="7"/>
  <c r="C290" i="7"/>
  <c r="C300" i="7"/>
  <c r="C192" i="7"/>
  <c r="C199" i="16"/>
  <c r="D199" i="16"/>
  <c r="B74" i="18"/>
  <c r="D74" i="18"/>
  <c r="C74" i="18"/>
  <c r="BK94" i="18"/>
  <c r="BL94" i="18"/>
  <c r="B94" i="18"/>
  <c r="C94" i="18"/>
  <c r="D94" i="18"/>
  <c r="C103" i="18"/>
  <c r="C107" i="18"/>
  <c r="C108" i="18"/>
  <c r="C106" i="18"/>
  <c r="C101" i="18"/>
  <c r="C99" i="18"/>
  <c r="C121" i="7"/>
  <c r="C229" i="7"/>
  <c r="C215" i="7"/>
  <c r="C323" i="7"/>
  <c r="C246" i="7"/>
  <c r="C138" i="7"/>
  <c r="C179" i="7"/>
  <c r="C287" i="7"/>
  <c r="C268" i="7"/>
  <c r="C160" i="7"/>
  <c r="C282" i="7"/>
  <c r="C174" i="7"/>
  <c r="C161" i="7"/>
  <c r="C269" i="7"/>
  <c r="C144" i="7"/>
  <c r="C252" i="7"/>
  <c r="C194" i="7"/>
  <c r="C302" i="7"/>
  <c r="C164" i="7"/>
  <c r="C272" i="7"/>
  <c r="C100" i="18"/>
  <c r="D82" i="18"/>
  <c r="B82" i="18"/>
  <c r="C82" i="18"/>
  <c r="BK82" i="18"/>
  <c r="BL82" i="18"/>
  <c r="B92" i="18"/>
  <c r="D96" i="18"/>
  <c r="B96" i="18"/>
  <c r="C96" i="18"/>
  <c r="B31" i="18"/>
  <c r="BK73" i="18"/>
  <c r="BL73" i="18"/>
  <c r="C119" i="7"/>
  <c r="C227" i="7"/>
  <c r="C141" i="7"/>
  <c r="C249" i="7"/>
  <c r="C298" i="7"/>
  <c r="C190" i="7"/>
  <c r="C266" i="7"/>
  <c r="C158" i="7"/>
  <c r="BK69" i="18"/>
  <c r="BL69" i="18"/>
  <c r="B76" i="18"/>
  <c r="D76" i="18"/>
  <c r="C76" i="18"/>
  <c r="BK64" i="18"/>
  <c r="BL64" i="18"/>
  <c r="BK81" i="18"/>
  <c r="BL81" i="18"/>
  <c r="BK87" i="18"/>
  <c r="BL87" i="18"/>
  <c r="B29" i="18"/>
  <c r="D29" i="18"/>
  <c r="B89" i="18"/>
  <c r="D89" i="18"/>
  <c r="C89" i="18"/>
  <c r="D59" i="18"/>
  <c r="C59" i="18"/>
  <c r="C177" i="7"/>
  <c r="C285" i="7"/>
  <c r="C326" i="7"/>
  <c r="C218" i="7"/>
  <c r="C313" i="7"/>
  <c r="C205" i="7"/>
  <c r="D58" i="18"/>
  <c r="B58" i="18"/>
  <c r="C58" i="18"/>
  <c r="D95" i="18"/>
  <c r="C95" i="18"/>
  <c r="B56" i="18"/>
  <c r="C56" i="18"/>
  <c r="D56" i="18"/>
  <c r="B86" i="18"/>
  <c r="C86" i="18"/>
  <c r="D86" i="18"/>
  <c r="BK20" i="18"/>
  <c r="B20" i="18"/>
  <c r="D20" i="18"/>
  <c r="C255" i="7"/>
  <c r="C147" i="7"/>
  <c r="C149" i="7"/>
  <c r="C257" i="7"/>
  <c r="C262" i="7"/>
  <c r="C154" i="7"/>
  <c r="B11" i="18"/>
  <c r="D11" i="18"/>
  <c r="D83" i="18"/>
  <c r="B83" i="18"/>
  <c r="C83" i="18"/>
  <c r="B22" i="18"/>
  <c r="D22" i="18"/>
  <c r="C80" i="18"/>
  <c r="D80" i="18"/>
  <c r="B80" i="18"/>
  <c r="B72" i="18"/>
  <c r="C72" i="18"/>
  <c r="D72" i="18"/>
  <c r="C122" i="18"/>
  <c r="C308" i="7"/>
  <c r="C200" i="7"/>
  <c r="C130" i="7"/>
  <c r="C238" i="7"/>
  <c r="C280" i="7"/>
  <c r="C172" i="7"/>
  <c r="C127" i="7"/>
  <c r="C235" i="7"/>
  <c r="C123" i="7"/>
  <c r="C231" i="7"/>
  <c r="D95" i="16"/>
  <c r="D202" i="16"/>
  <c r="C202" i="16"/>
  <c r="C191" i="7"/>
  <c r="C299" i="7"/>
  <c r="BK68" i="18"/>
  <c r="BL68" i="18"/>
  <c r="D85" i="18"/>
  <c r="C85" i="18"/>
  <c r="B85" i="18"/>
  <c r="D14" i="18"/>
  <c r="BK92" i="18"/>
  <c r="BL92" i="18"/>
  <c r="B30" i="18"/>
  <c r="D30" i="18"/>
  <c r="D31" i="18"/>
  <c r="D33" i="18"/>
  <c r="B33" i="18"/>
  <c r="B65" i="18"/>
  <c r="C65" i="18"/>
  <c r="D65" i="18"/>
  <c r="BK65" i="18"/>
  <c r="BL65" i="18"/>
  <c r="C327" i="7"/>
  <c r="C219" i="7"/>
  <c r="C240" i="7"/>
  <c r="C132" i="7"/>
  <c r="C291" i="7"/>
  <c r="C183" i="7"/>
  <c r="D17" i="18"/>
  <c r="D61" i="18"/>
  <c r="C61" i="18"/>
  <c r="B61" i="18"/>
  <c r="C78" i="18"/>
  <c r="B78" i="18"/>
  <c r="D78" i="18"/>
  <c r="D16" i="18"/>
  <c r="D26" i="18"/>
  <c r="B26" i="18"/>
  <c r="B70" i="18"/>
  <c r="C305" i="7"/>
  <c r="C197" i="7"/>
  <c r="C264" i="7"/>
  <c r="C156" i="7"/>
  <c r="C126" i="7"/>
  <c r="C234" i="7"/>
  <c r="C303" i="7"/>
  <c r="C195" i="7"/>
  <c r="D102" i="16"/>
  <c r="D209" i="16"/>
  <c r="C209" i="16"/>
  <c r="C173" i="7"/>
  <c r="C281" i="7"/>
  <c r="BK53" i="18"/>
  <c r="BL53" i="18"/>
  <c r="B15" i="18"/>
  <c r="D15" i="18"/>
  <c r="BK67" i="18"/>
  <c r="BL67" i="18"/>
  <c r="BK57" i="18"/>
  <c r="BL57" i="18"/>
  <c r="C184" i="7"/>
  <c r="C292" i="7"/>
  <c r="C213" i="7"/>
  <c r="C321" i="7"/>
  <c r="C253" i="7"/>
  <c r="C145" i="7"/>
  <c r="D108" i="16"/>
  <c r="D215" i="16"/>
  <c r="C215" i="16"/>
  <c r="C236" i="7"/>
  <c r="C128" i="7"/>
  <c r="C322" i="7"/>
  <c r="C214" i="7"/>
  <c r="C139" i="7"/>
  <c r="C247" i="7"/>
  <c r="D97" i="16"/>
  <c r="D204" i="16"/>
  <c r="C204" i="16"/>
  <c r="C210" i="7"/>
  <c r="C318" i="7"/>
  <c r="C294" i="7"/>
  <c r="C186" i="7"/>
  <c r="C196" i="7"/>
  <c r="C304" i="7"/>
  <c r="D18" i="18"/>
  <c r="B69" i="18"/>
  <c r="B66" i="18"/>
  <c r="BK76" i="18"/>
  <c r="BL76" i="18"/>
  <c r="C64" i="18"/>
  <c r="B64" i="18"/>
  <c r="D64" i="18"/>
  <c r="B79" i="18"/>
  <c r="C79" i="18"/>
  <c r="D79" i="18"/>
  <c r="BK59" i="18"/>
  <c r="BL59" i="18"/>
  <c r="C136" i="7"/>
  <c r="C244" i="7"/>
  <c r="C124" i="7"/>
  <c r="C232" i="7"/>
  <c r="C203" i="16"/>
  <c r="D96" i="16"/>
  <c r="D203" i="16"/>
  <c r="C220" i="7"/>
  <c r="C328" i="7"/>
  <c r="BK84" i="18"/>
  <c r="BL84" i="18"/>
  <c r="BK95" i="18"/>
  <c r="BL95" i="18"/>
  <c r="D107" i="16"/>
  <c r="D214" i="16"/>
  <c r="C214" i="16"/>
  <c r="C201" i="16"/>
  <c r="D201" i="16"/>
  <c r="B34" i="18"/>
  <c r="D34" i="18"/>
  <c r="BK83" i="18"/>
  <c r="BL83" i="18"/>
  <c r="BK74" i="18"/>
  <c r="BL74" i="18"/>
  <c r="BK80" i="18"/>
  <c r="BL80" i="18"/>
  <c r="BK72" i="18"/>
  <c r="BL72" i="18"/>
  <c r="C155" i="7"/>
  <c r="C263" i="7"/>
  <c r="C248" i="7"/>
  <c r="C140" i="7"/>
  <c r="C254" i="7"/>
  <c r="C146" i="7"/>
  <c r="C274" i="7"/>
  <c r="C166" i="7"/>
  <c r="C170" i="7"/>
  <c r="C278" i="7"/>
  <c r="C242" i="7"/>
  <c r="C134" i="7"/>
  <c r="C265" i="7"/>
  <c r="C157" i="7"/>
  <c r="B14" i="18"/>
  <c r="BK75" i="18"/>
  <c r="BL75" i="18"/>
  <c r="B75" i="18"/>
  <c r="D75" i="18"/>
  <c r="C75" i="18"/>
  <c r="BK96" i="18"/>
  <c r="BL96" i="18"/>
  <c r="D91" i="18"/>
  <c r="B91" i="18"/>
  <c r="C91" i="18"/>
  <c r="BK91" i="18"/>
  <c r="BL91" i="18"/>
  <c r="B73" i="18"/>
  <c r="D73" i="18"/>
  <c r="C73" i="18"/>
  <c r="D32" i="18"/>
  <c r="B32" i="18"/>
  <c r="BK97" i="18"/>
  <c r="BL97" i="18"/>
  <c r="C97" i="18"/>
  <c r="B97" i="18"/>
  <c r="D97" i="18"/>
  <c r="C206" i="16"/>
  <c r="D99" i="16"/>
  <c r="D206" i="16"/>
  <c r="C310" i="7"/>
  <c r="C202" i="7"/>
  <c r="D200" i="16"/>
  <c r="C200" i="16"/>
  <c r="C217" i="16"/>
  <c r="D110" i="16"/>
  <c r="D217" i="16"/>
  <c r="C176" i="7"/>
  <c r="C284" i="7"/>
  <c r="B17" i="18"/>
  <c r="C70" i="18"/>
  <c r="D70" i="18"/>
  <c r="C169" i="7"/>
  <c r="C277" i="7"/>
  <c r="D23" i="18"/>
  <c r="D53" i="18"/>
  <c r="C53" i="18"/>
  <c r="BK71" i="18"/>
  <c r="BL71" i="18"/>
  <c r="J43" i="15"/>
  <c r="J42" i="15"/>
  <c r="J41" i="15"/>
  <c r="J40" i="15"/>
  <c r="AE40" i="18"/>
  <c r="J39" i="15"/>
  <c r="AE39" i="18"/>
  <c r="J38" i="15"/>
  <c r="BK52" i="18"/>
  <c r="J37" i="15"/>
  <c r="AE37" i="18"/>
  <c r="BK44" i="18"/>
  <c r="BK30" i="18"/>
  <c r="BK28" i="18"/>
  <c r="BK29" i="18"/>
  <c r="AE43" i="18"/>
  <c r="AE42" i="18"/>
  <c r="J121" i="15"/>
  <c r="AE121" i="18"/>
  <c r="AP120" i="18"/>
  <c r="J123" i="15"/>
  <c r="AE123" i="18"/>
  <c r="AP122" i="18"/>
  <c r="J124" i="15"/>
  <c r="AE124" i="18"/>
  <c r="AP124" i="18"/>
  <c r="BL124" i="18"/>
  <c r="J125" i="15"/>
  <c r="AE125" i="18"/>
  <c r="AP125" i="18"/>
  <c r="BL125" i="18"/>
  <c r="AP52" i="18"/>
  <c r="BL52" i="18"/>
  <c r="F65" i="5"/>
  <c r="J122" i="15"/>
  <c r="AE122" i="18"/>
  <c r="AP123" i="18"/>
  <c r="J120" i="15"/>
  <c r="AE120" i="18"/>
  <c r="AP121" i="18"/>
  <c r="J112" i="15"/>
  <c r="AE112" i="18"/>
  <c r="AP99" i="18"/>
  <c r="J100" i="15"/>
  <c r="AE100" i="18"/>
  <c r="AP100" i="18"/>
  <c r="J101" i="15"/>
  <c r="AE101" i="18"/>
  <c r="AP102" i="18"/>
  <c r="J105" i="15"/>
  <c r="AE105" i="18"/>
  <c r="AP106" i="18"/>
  <c r="BL106" i="18"/>
  <c r="J102" i="15"/>
  <c r="AE102" i="18"/>
  <c r="AP105" i="18"/>
  <c r="J106" i="15"/>
  <c r="AE106" i="18"/>
  <c r="AP107" i="18"/>
  <c r="BL107" i="18"/>
  <c r="F64" i="5"/>
  <c r="J103" i="15"/>
  <c r="AE103" i="18"/>
  <c r="AP104" i="18"/>
  <c r="J104" i="15"/>
  <c r="AE104" i="18"/>
  <c r="AP103" i="18"/>
  <c r="J99" i="15"/>
  <c r="AE99" i="18"/>
  <c r="AP101" i="18"/>
  <c r="J85" i="15"/>
  <c r="AE85" i="18"/>
  <c r="AP25" i="18"/>
  <c r="J84" i="15"/>
  <c r="AE84" i="18"/>
  <c r="AP40" i="18"/>
  <c r="J12" i="15"/>
  <c r="AE12" i="18"/>
  <c r="AP12" i="18"/>
  <c r="J16" i="15"/>
  <c r="AE16" i="18"/>
  <c r="AP15" i="18"/>
  <c r="J20" i="15"/>
  <c r="AE20" i="18"/>
  <c r="AP20" i="18"/>
  <c r="BL20" i="18"/>
  <c r="F24" i="5"/>
  <c r="J24" i="15"/>
  <c r="AE24" i="18"/>
  <c r="AP23" i="18"/>
  <c r="J28" i="15"/>
  <c r="AE28" i="18"/>
  <c r="J30" i="15"/>
  <c r="AE30" i="18"/>
  <c r="AP32" i="18"/>
  <c r="J32" i="15"/>
  <c r="AE32" i="18"/>
  <c r="J27" i="15"/>
  <c r="AE27" i="18"/>
  <c r="AP29" i="18"/>
  <c r="J36" i="15"/>
  <c r="AE36" i="18"/>
  <c r="AP43" i="18"/>
  <c r="F72" i="5"/>
  <c r="J49" i="15"/>
  <c r="J22" i="15"/>
  <c r="AE22" i="18"/>
  <c r="AP24" i="18"/>
  <c r="J13" i="15"/>
  <c r="AE13" i="18"/>
  <c r="AP13" i="18"/>
  <c r="J17" i="15"/>
  <c r="AE17" i="18"/>
  <c r="AP17" i="18"/>
  <c r="J21" i="15"/>
  <c r="AE21" i="18"/>
  <c r="AP21" i="18"/>
  <c r="J25" i="15"/>
  <c r="AE25" i="18"/>
  <c r="AP27" i="18"/>
  <c r="J29" i="15"/>
  <c r="AE29" i="18"/>
  <c r="AP33" i="18"/>
  <c r="J33" i="15"/>
  <c r="AE33" i="18"/>
  <c r="AP34" i="18"/>
  <c r="J45" i="15"/>
  <c r="AE45" i="18"/>
  <c r="J26" i="15"/>
  <c r="AE26" i="18"/>
  <c r="AP26" i="18"/>
  <c r="J34" i="15"/>
  <c r="AE34" i="18"/>
  <c r="J46" i="15"/>
  <c r="J15" i="15"/>
  <c r="AE15" i="18"/>
  <c r="AP16" i="18"/>
  <c r="J19" i="15"/>
  <c r="AE19" i="18"/>
  <c r="AP19" i="18"/>
  <c r="J23" i="15"/>
  <c r="AE23" i="18"/>
  <c r="AP22" i="18"/>
  <c r="AP28" i="18"/>
  <c r="J31" i="15"/>
  <c r="AE31" i="18"/>
  <c r="AP30" i="18"/>
  <c r="J35" i="15"/>
  <c r="AE35" i="18"/>
  <c r="J47" i="15"/>
  <c r="J44" i="15"/>
  <c r="AE44" i="18"/>
  <c r="J14" i="15"/>
  <c r="AE14" i="18"/>
  <c r="AP14" i="18"/>
  <c r="J18" i="15"/>
  <c r="AE18" i="18"/>
  <c r="AP18" i="18"/>
  <c r="AP31" i="18"/>
  <c r="AE41" i="18"/>
  <c r="J50" i="15"/>
  <c r="J11" i="15"/>
  <c r="AE11" i="18"/>
  <c r="AP11" i="18"/>
  <c r="C37" i="18"/>
  <c r="C52" i="18"/>
  <c r="F67" i="5"/>
  <c r="F66" i="5"/>
  <c r="F69" i="5"/>
  <c r="F68" i="5"/>
  <c r="F79" i="5"/>
  <c r="F74" i="5"/>
  <c r="F73" i="5"/>
  <c r="F81" i="5"/>
  <c r="C12" i="18"/>
  <c r="F78" i="5"/>
  <c r="F76" i="5"/>
  <c r="F80" i="5"/>
  <c r="F82" i="5"/>
  <c r="F75" i="5"/>
  <c r="F77" i="5"/>
  <c r="N39" i="3"/>
  <c r="CG39" i="3"/>
  <c r="I145" i="3"/>
  <c r="C32" i="18"/>
  <c r="C50" i="18"/>
  <c r="C31" i="18"/>
  <c r="C16" i="18"/>
  <c r="C34" i="18"/>
  <c r="C43" i="18"/>
  <c r="C40" i="18"/>
  <c r="C45" i="18"/>
  <c r="C18" i="18"/>
  <c r="C23" i="18"/>
  <c r="C28" i="18"/>
  <c r="C19" i="18"/>
  <c r="C27" i="18"/>
  <c r="C25" i="18"/>
  <c r="C13" i="18"/>
  <c r="C20" i="18"/>
  <c r="C39" i="18"/>
  <c r="C38" i="18"/>
  <c r="C15" i="18"/>
  <c r="C35" i="18"/>
  <c r="C44" i="18"/>
  <c r="C26" i="18"/>
  <c r="C51" i="18"/>
  <c r="C36" i="18"/>
  <c r="C42" i="18"/>
  <c r="C47" i="18"/>
  <c r="C14" i="18"/>
  <c r="C30" i="18"/>
  <c r="C17" i="18"/>
  <c r="C11" i="18"/>
  <c r="U118" i="18"/>
  <c r="U101" i="18"/>
  <c r="U107" i="18"/>
  <c r="U105" i="18"/>
  <c r="U116" i="18"/>
  <c r="U113" i="18"/>
  <c r="U104" i="18"/>
  <c r="U110" i="18"/>
  <c r="U106" i="18"/>
  <c r="U112" i="18"/>
  <c r="U109" i="18"/>
  <c r="U102" i="18"/>
  <c r="U100" i="18"/>
  <c r="U117" i="18"/>
  <c r="U114" i="18"/>
  <c r="U99" i="18"/>
  <c r="U103" i="18"/>
  <c r="U115" i="18"/>
  <c r="U111" i="18"/>
  <c r="U108" i="18"/>
  <c r="C22" i="18"/>
  <c r="C33" i="18"/>
  <c r="C21" i="18"/>
  <c r="C24" i="18"/>
  <c r="C41" i="18"/>
  <c r="C46" i="18"/>
  <c r="C49" i="18"/>
  <c r="C48" i="18"/>
  <c r="AB16" i="15"/>
  <c r="Z33" i="15"/>
  <c r="AC20" i="15"/>
  <c r="AA23" i="15"/>
  <c r="AB38" i="15"/>
  <c r="AC33" i="15"/>
  <c r="AC47" i="15"/>
  <c r="AB31" i="15"/>
  <c r="Z30" i="15"/>
  <c r="Y26" i="15"/>
  <c r="AB27" i="15"/>
  <c r="AA49" i="15"/>
  <c r="X13" i="15"/>
  <c r="AA33" i="15"/>
  <c r="AB41" i="15"/>
  <c r="Z42" i="15"/>
  <c r="AB29" i="15"/>
  <c r="Z22" i="15"/>
  <c r="Y38" i="15"/>
  <c r="Y50" i="15"/>
  <c r="Y25" i="15"/>
  <c r="AA32" i="15"/>
  <c r="AC34" i="15"/>
  <c r="X39" i="15"/>
  <c r="Y112" i="15"/>
  <c r="X102" i="15"/>
  <c r="Z102" i="15"/>
  <c r="AB106" i="15"/>
  <c r="AC106" i="15"/>
  <c r="Z99" i="15"/>
  <c r="AA123" i="15"/>
  <c r="X65" i="15"/>
  <c r="AA71" i="15"/>
  <c r="X85" i="15"/>
  <c r="AB59" i="15"/>
  <c r="Z114" i="15"/>
  <c r="Y73" i="15"/>
  <c r="AA79" i="15"/>
  <c r="AB63" i="15"/>
  <c r="X77" i="15"/>
  <c r="AA86" i="15"/>
  <c r="AA111" i="15"/>
  <c r="Z72" i="15"/>
  <c r="Z133" i="15"/>
  <c r="AA133" i="15"/>
  <c r="AA116" i="15"/>
  <c r="AC128" i="15"/>
  <c r="AB52" i="15"/>
  <c r="X133" i="15"/>
  <c r="AC119" i="15"/>
  <c r="AC73" i="15"/>
  <c r="AA107" i="15"/>
  <c r="X76" i="15"/>
  <c r="AB69" i="15"/>
  <c r="X86" i="15"/>
  <c r="AA67" i="15"/>
  <c r="Z67" i="15"/>
  <c r="AC80" i="15"/>
  <c r="Y88" i="15"/>
  <c r="X15" i="15"/>
  <c r="Z47" i="15"/>
  <c r="AA47" i="15"/>
  <c r="AC14" i="15"/>
  <c r="AA37" i="15"/>
  <c r="AC30" i="15"/>
  <c r="X34" i="15"/>
  <c r="Y19" i="15"/>
  <c r="AA36" i="15"/>
  <c r="AA29" i="15"/>
  <c r="X31" i="15"/>
  <c r="AB43" i="15"/>
  <c r="Z112" i="15"/>
  <c r="Y113" i="15"/>
  <c r="AB121" i="15"/>
  <c r="Z120" i="15"/>
  <c r="Y110" i="15"/>
  <c r="Y117" i="15"/>
  <c r="Z64" i="15"/>
  <c r="AB126" i="15"/>
  <c r="X57" i="15"/>
  <c r="AC86" i="15"/>
  <c r="Z107" i="15"/>
  <c r="AA131" i="15"/>
  <c r="AA132" i="15"/>
  <c r="AB78" i="15"/>
  <c r="Z91" i="15"/>
  <c r="Z79" i="15"/>
  <c r="Y82" i="15"/>
  <c r="Z82" i="15"/>
  <c r="AC93" i="15"/>
  <c r="AB111" i="15"/>
  <c r="X88" i="15"/>
  <c r="Y118" i="15"/>
  <c r="AB57" i="15"/>
  <c r="Z78" i="15"/>
  <c r="AC109" i="15"/>
  <c r="X124" i="15"/>
  <c r="AA125" i="15"/>
  <c r="AA58" i="15"/>
  <c r="AA118" i="15"/>
  <c r="AB108" i="15"/>
  <c r="Z137" i="15"/>
  <c r="X84" i="15"/>
  <c r="X33" i="15"/>
  <c r="X40" i="15"/>
  <c r="AC37" i="15"/>
  <c r="X17" i="15"/>
  <c r="AA99" i="15"/>
  <c r="Z123" i="15"/>
  <c r="AA115" i="15"/>
  <c r="Y78" i="15"/>
  <c r="X97" i="15"/>
  <c r="X79" i="15"/>
  <c r="Y86" i="15"/>
  <c r="Y66" i="15"/>
  <c r="AC77" i="15"/>
  <c r="X95" i="15"/>
  <c r="AC91" i="15"/>
  <c r="Y124" i="15"/>
  <c r="Y91" i="15"/>
  <c r="X87" i="15"/>
  <c r="Z70" i="15"/>
  <c r="Z13" i="15"/>
  <c r="Z15" i="15"/>
  <c r="AB28" i="15"/>
  <c r="X45" i="15"/>
  <c r="Z25" i="15"/>
  <c r="Z14" i="15"/>
  <c r="AB19" i="15"/>
  <c r="AC18" i="15"/>
  <c r="Z100" i="15"/>
  <c r="AA121" i="15"/>
  <c r="Y54" i="15"/>
  <c r="Z75" i="15"/>
  <c r="Y136" i="15"/>
  <c r="Z89" i="15"/>
  <c r="Z74" i="15"/>
  <c r="X91" i="15"/>
  <c r="AA80" i="15"/>
  <c r="AB88" i="15"/>
  <c r="Y65" i="15"/>
  <c r="X83" i="15"/>
  <c r="AC71" i="15"/>
  <c r="Y126" i="15"/>
  <c r="AA52" i="15"/>
  <c r="Y109" i="15"/>
  <c r="AA26" i="15"/>
  <c r="AB30" i="15"/>
  <c r="Y29" i="15"/>
  <c r="AC19" i="15"/>
  <c r="Z106" i="15"/>
  <c r="AB92" i="15"/>
  <c r="AA81" i="15"/>
  <c r="Z63" i="15"/>
  <c r="Z115" i="15"/>
  <c r="AA137" i="15"/>
  <c r="X63" i="15"/>
  <c r="X60" i="15"/>
  <c r="AB40" i="15"/>
  <c r="AA103" i="15"/>
  <c r="Z88" i="15"/>
  <c r="AC55" i="15"/>
  <c r="AB131" i="15"/>
  <c r="AB136" i="15"/>
  <c r="Y70" i="15"/>
  <c r="AA136" i="15"/>
  <c r="AB55" i="15"/>
  <c r="Z17" i="15"/>
  <c r="AB100" i="15"/>
  <c r="AC87" i="15"/>
  <c r="Z81" i="15"/>
  <c r="AA87" i="15"/>
  <c r="X22" i="15"/>
  <c r="Y121" i="15"/>
  <c r="AC53" i="15"/>
  <c r="Y90" i="15"/>
  <c r="AB82" i="15"/>
  <c r="AB34" i="15"/>
  <c r="Y79" i="15"/>
  <c r="Y107" i="15"/>
  <c r="X92" i="15"/>
  <c r="Y96" i="15"/>
  <c r="AC75" i="15"/>
  <c r="Y67" i="15"/>
  <c r="AC15" i="15"/>
  <c r="Z86" i="15"/>
  <c r="AC138" i="15"/>
  <c r="AC112" i="15"/>
  <c r="AC52" i="15"/>
  <c r="Y11" i="15"/>
  <c r="AC40" i="15"/>
  <c r="AC36" i="15"/>
  <c r="X16" i="15"/>
  <c r="AC11" i="15"/>
  <c r="Z18" i="15"/>
  <c r="AC49" i="15"/>
  <c r="Y15" i="15"/>
  <c r="Y27" i="15"/>
  <c r="X103" i="15"/>
  <c r="X113" i="15"/>
  <c r="Y120" i="15"/>
  <c r="AC122" i="15"/>
  <c r="AC116" i="15"/>
  <c r="AC88" i="15"/>
  <c r="X118" i="15"/>
  <c r="X117" i="15"/>
  <c r="AB64" i="15"/>
  <c r="Y115" i="15"/>
  <c r="AC56" i="15"/>
  <c r="AA61" i="15"/>
  <c r="AC95" i="15"/>
  <c r="AA76" i="15"/>
  <c r="Y128" i="15"/>
  <c r="X94" i="15"/>
  <c r="X134" i="15"/>
  <c r="AB23" i="15"/>
  <c r="AA22" i="15"/>
  <c r="Y84" i="15"/>
  <c r="Z41" i="15"/>
  <c r="AB18" i="15"/>
  <c r="AA31" i="15"/>
  <c r="AC32" i="15"/>
  <c r="AB103" i="15"/>
  <c r="X120" i="15"/>
  <c r="AC124" i="15"/>
  <c r="AC125" i="15"/>
  <c r="Y98" i="15"/>
  <c r="AA109" i="15"/>
  <c r="Y135" i="15"/>
  <c r="X136" i="15"/>
  <c r="AD136" i="15" s="1"/>
  <c r="R136" i="15" s="1"/>
  <c r="AB138" i="15"/>
  <c r="AC76" i="15"/>
  <c r="Z98" i="15"/>
  <c r="X132" i="15"/>
  <c r="AB70" i="15"/>
  <c r="Z130" i="15"/>
  <c r="AC79" i="15"/>
  <c r="X74" i="15"/>
  <c r="AA41" i="15"/>
  <c r="AC12" i="15"/>
  <c r="X100" i="15"/>
  <c r="AB58" i="15"/>
  <c r="AB137" i="15"/>
  <c r="AC129" i="15"/>
  <c r="AC90" i="15"/>
  <c r="AA134" i="15"/>
  <c r="AB134" i="15"/>
  <c r="AC117" i="15"/>
  <c r="AB14" i="15"/>
  <c r="Y36" i="15"/>
  <c r="Y39" i="15"/>
  <c r="X46" i="15"/>
  <c r="Y62" i="15"/>
  <c r="X107" i="15"/>
  <c r="Z111" i="15"/>
  <c r="Y80" i="15"/>
  <c r="AA108" i="15"/>
  <c r="AA72" i="15"/>
  <c r="AB89" i="15"/>
  <c r="AA66" i="15"/>
  <c r="Y46" i="15"/>
  <c r="AA130" i="15"/>
  <c r="AA73" i="15"/>
  <c r="Y58" i="15"/>
  <c r="X68" i="15"/>
  <c r="AB47" i="15"/>
  <c r="AC41" i="15"/>
  <c r="AA117" i="15"/>
  <c r="Z59" i="15"/>
  <c r="AA62" i="15"/>
  <c r="Y12" i="15"/>
  <c r="AC123" i="15"/>
  <c r="AA77" i="15"/>
  <c r="Y34" i="15"/>
  <c r="X110" i="15"/>
  <c r="X24" i="15"/>
  <c r="AA105" i="15"/>
  <c r="Y63" i="15"/>
  <c r="AA119" i="15"/>
  <c r="AC25" i="15"/>
  <c r="X123" i="15"/>
  <c r="X19" i="15"/>
  <c r="AC13" i="15"/>
  <c r="AA45" i="15"/>
  <c r="Z37" i="15"/>
  <c r="Y33" i="15"/>
  <c r="AC29" i="15"/>
  <c r="X49" i="15"/>
  <c r="X12" i="15"/>
  <c r="X38" i="15"/>
  <c r="X11" i="15"/>
  <c r="AB22" i="15"/>
  <c r="Z29" i="15"/>
  <c r="AB101" i="15"/>
  <c r="AB105" i="15"/>
  <c r="AA122" i="15"/>
  <c r="AC65" i="15"/>
  <c r="X73" i="15"/>
  <c r="X126" i="15"/>
  <c r="AA60" i="15"/>
  <c r="AB124" i="15"/>
  <c r="Y97" i="15"/>
  <c r="X129" i="15"/>
  <c r="Z54" i="15"/>
  <c r="Y77" i="15"/>
  <c r="AB85" i="15"/>
  <c r="AC136" i="15"/>
  <c r="AC54" i="15"/>
  <c r="Y83" i="15"/>
  <c r="Z11" i="15"/>
  <c r="X35" i="15"/>
  <c r="AB25" i="15"/>
  <c r="AA17" i="15"/>
  <c r="AB45" i="15"/>
  <c r="X47" i="15"/>
  <c r="Z12" i="15"/>
  <c r="Z31" i="15"/>
  <c r="AA101" i="15"/>
  <c r="AB113" i="15"/>
  <c r="Y103" i="15"/>
  <c r="AA92" i="15"/>
  <c r="X58" i="15"/>
  <c r="X96" i="15"/>
  <c r="AB86" i="15"/>
  <c r="AC82" i="15"/>
  <c r="AB61" i="15"/>
  <c r="AC64" i="15"/>
  <c r="Y111" i="15"/>
  <c r="Z138" i="15"/>
  <c r="AB76" i="15"/>
  <c r="AC137" i="15"/>
  <c r="AB80" i="15"/>
  <c r="Y72" i="15"/>
  <c r="AA40" i="15"/>
  <c r="Y45" i="15"/>
  <c r="Z34" i="15"/>
  <c r="AB99" i="15"/>
  <c r="AC134" i="15"/>
  <c r="X66" i="15"/>
  <c r="AC130" i="15"/>
  <c r="AA129" i="15"/>
  <c r="AC81" i="15"/>
  <c r="AC69" i="15"/>
  <c r="Z87" i="15"/>
  <c r="Y42" i="15"/>
  <c r="AB20" i="15"/>
  <c r="AC113" i="15"/>
  <c r="AC103" i="15"/>
  <c r="AC68" i="15"/>
  <c r="AC51" i="15"/>
  <c r="X93" i="15"/>
  <c r="X64" i="15"/>
  <c r="Y61" i="15"/>
  <c r="AC111" i="15"/>
  <c r="AB107" i="15"/>
  <c r="X127" i="15"/>
  <c r="Z117" i="15"/>
  <c r="X108" i="15"/>
  <c r="AA75" i="15"/>
  <c r="AC24" i="15"/>
  <c r="AA12" i="15"/>
  <c r="AB123" i="15"/>
  <c r="Z73" i="15"/>
  <c r="Y137" i="15"/>
  <c r="AB67" i="15"/>
  <c r="AA35" i="15"/>
  <c r="AA56" i="15"/>
  <c r="Z97" i="15"/>
  <c r="Z26" i="15"/>
  <c r="X81" i="15"/>
  <c r="AB74" i="15"/>
  <c r="Z32" i="15"/>
  <c r="AB75" i="15"/>
  <c r="Y68" i="15"/>
  <c r="AB119" i="15"/>
  <c r="AC118" i="15"/>
  <c r="AB125" i="15"/>
  <c r="Y94" i="15"/>
  <c r="Z50" i="15"/>
  <c r="X41" i="15"/>
  <c r="Z45" i="15"/>
  <c r="X37" i="15"/>
  <c r="Y22" i="15"/>
  <c r="Y44" i="15"/>
  <c r="Z23" i="15"/>
  <c r="AA15" i="15"/>
  <c r="Z24" i="15"/>
  <c r="AA20" i="15"/>
  <c r="X44" i="15"/>
  <c r="Z49" i="15"/>
  <c r="Y13" i="15"/>
  <c r="Z16" i="15"/>
  <c r="AC44" i="15"/>
  <c r="AA28" i="15"/>
  <c r="AB49" i="15"/>
  <c r="AB11" i="15"/>
  <c r="AC35" i="15"/>
  <c r="X18" i="15"/>
  <c r="AB33" i="15"/>
  <c r="AA50" i="15"/>
  <c r="Y17" i="15"/>
  <c r="AA11" i="15"/>
  <c r="AA14" i="15"/>
  <c r="Z84" i="15"/>
  <c r="AC100" i="15"/>
  <c r="X101" i="15"/>
  <c r="AB102" i="15"/>
  <c r="AA113" i="15"/>
  <c r="Z104" i="15"/>
  <c r="X99" i="15"/>
  <c r="Z93" i="15"/>
  <c r="Y134" i="15"/>
  <c r="AB129" i="15"/>
  <c r="X61" i="15"/>
  <c r="AB116" i="15"/>
  <c r="AA57" i="15"/>
  <c r="X125" i="15"/>
  <c r="AC60" i="15"/>
  <c r="Y127" i="15"/>
  <c r="X119" i="15"/>
  <c r="AA64" i="15"/>
  <c r="Z52" i="15"/>
  <c r="X59" i="15"/>
  <c r="X137" i="15"/>
  <c r="AD137" i="15" s="1"/>
  <c r="R137" i="15" s="1"/>
  <c r="AA68" i="15"/>
  <c r="AB65" i="15"/>
  <c r="Z119" i="15"/>
  <c r="X62" i="15"/>
  <c r="Z124" i="15"/>
  <c r="X53" i="15"/>
  <c r="Y87" i="15"/>
  <c r="AB62" i="15"/>
  <c r="X70" i="15"/>
  <c r="AB91" i="15"/>
  <c r="AC62" i="15"/>
  <c r="AA94" i="15"/>
  <c r="X30" i="15"/>
  <c r="Y37" i="15"/>
  <c r="AA38" i="15"/>
  <c r="AB12" i="15"/>
  <c r="Y31" i="15"/>
  <c r="Y20" i="15"/>
  <c r="AB35" i="15"/>
  <c r="AA16" i="15"/>
  <c r="AB32" i="15"/>
  <c r="AC26" i="15"/>
  <c r="Z35" i="15"/>
  <c r="AC28" i="15"/>
  <c r="AB21" i="15"/>
  <c r="AC99" i="15"/>
  <c r="Y105" i="15"/>
  <c r="Y106" i="15"/>
  <c r="Z103" i="15"/>
  <c r="AA104" i="15"/>
  <c r="AB132" i="15"/>
  <c r="AA128" i="15"/>
  <c r="Y81" i="15"/>
  <c r="Y76" i="15"/>
  <c r="X116" i="15"/>
  <c r="AB118" i="15"/>
  <c r="AC63" i="15"/>
  <c r="AA69" i="15"/>
  <c r="AB135" i="15"/>
  <c r="Z136" i="15"/>
  <c r="AA78" i="15"/>
  <c r="Y60" i="15"/>
  <c r="AC135" i="15"/>
  <c r="Z56" i="15"/>
  <c r="AC67" i="15"/>
  <c r="AB110" i="15"/>
  <c r="Y59" i="15"/>
  <c r="AC74" i="15"/>
  <c r="AB54" i="15"/>
  <c r="Z83" i="15"/>
  <c r="AA83" i="15"/>
  <c r="Z60" i="15"/>
  <c r="X54" i="15"/>
  <c r="X75" i="15"/>
  <c r="Y125" i="15"/>
  <c r="X89" i="15"/>
  <c r="AA127" i="15"/>
  <c r="Z80" i="15"/>
  <c r="AB50" i="15"/>
  <c r="AC16" i="15"/>
  <c r="Y14" i="15"/>
  <c r="Y49" i="15"/>
  <c r="AA19" i="15"/>
  <c r="AC102" i="15"/>
  <c r="X105" i="15"/>
  <c r="Y129" i="15"/>
  <c r="Z61" i="15"/>
  <c r="AC115" i="15"/>
  <c r="AC61" i="15"/>
  <c r="AB93" i="15"/>
  <c r="AA97" i="15"/>
  <c r="Y130" i="15"/>
  <c r="Z66" i="15"/>
  <c r="Y51" i="15"/>
  <c r="AA85" i="15"/>
  <c r="AA91" i="15"/>
  <c r="Z108" i="15"/>
  <c r="Z128" i="15"/>
  <c r="AC46" i="15"/>
  <c r="AC50" i="15"/>
  <c r="AB15" i="15"/>
  <c r="AA34" i="15"/>
  <c r="X20" i="15"/>
  <c r="X36" i="15"/>
  <c r="AC104" i="15"/>
  <c r="Y101" i="15"/>
  <c r="AB127" i="15"/>
  <c r="X90" i="15"/>
  <c r="Z77" i="15"/>
  <c r="Z53" i="15"/>
  <c r="Y71" i="15"/>
  <c r="AC108" i="15"/>
  <c r="Z96" i="15"/>
  <c r="Z129" i="15"/>
  <c r="X114" i="15"/>
  <c r="Z109" i="15"/>
  <c r="AB133" i="15"/>
  <c r="AC70" i="15"/>
  <c r="AB94" i="15"/>
  <c r="AA90" i="15"/>
  <c r="Z27" i="15"/>
  <c r="AA100" i="15"/>
  <c r="AB120" i="15"/>
  <c r="Z132" i="15"/>
  <c r="X111" i="15"/>
  <c r="AA126" i="15"/>
  <c r="AC98" i="15"/>
  <c r="AB115" i="15"/>
  <c r="Z135" i="15"/>
  <c r="AA13" i="15"/>
  <c r="X21" i="15"/>
  <c r="X23" i="15"/>
  <c r="AA112" i="15"/>
  <c r="Z101" i="15"/>
  <c r="AC72" i="15"/>
  <c r="Y64" i="15"/>
  <c r="Z68" i="15"/>
  <c r="AB68" i="15"/>
  <c r="Z71" i="15"/>
  <c r="Y93" i="15"/>
  <c r="AC38" i="15"/>
  <c r="AB13" i="15"/>
  <c r="Z85" i="15"/>
  <c r="AC131" i="15"/>
  <c r="AC110" i="15"/>
  <c r="AB24" i="15"/>
  <c r="AC39" i="15"/>
  <c r="AA96" i="15"/>
  <c r="AC57" i="15"/>
  <c r="X14" i="15"/>
  <c r="Y30" i="15"/>
  <c r="Y131" i="15"/>
  <c r="X131" i="15"/>
  <c r="Z76" i="15"/>
  <c r="AC27" i="15"/>
  <c r="Y56" i="15"/>
  <c r="AA106" i="15"/>
  <c r="AC83" i="15"/>
  <c r="AB26" i="15"/>
  <c r="AA55" i="15"/>
  <c r="Z94" i="15"/>
  <c r="Z95" i="15"/>
  <c r="X43" i="15"/>
  <c r="X112" i="15"/>
  <c r="X28" i="15"/>
  <c r="AA18" i="15"/>
  <c r="Z19" i="15"/>
  <c r="AC84" i="15"/>
  <c r="AB36" i="15"/>
  <c r="AC23" i="15"/>
  <c r="AB84" i="15"/>
  <c r="Z39" i="15"/>
  <c r="Y28" i="15"/>
  <c r="AC22" i="15"/>
  <c r="Z46" i="15"/>
  <c r="Y41" i="15"/>
  <c r="Z28" i="15"/>
  <c r="Y40" i="15"/>
  <c r="X26" i="15"/>
  <c r="AA102" i="15"/>
  <c r="Y104" i="15"/>
  <c r="AC121" i="15"/>
  <c r="Y133" i="15"/>
  <c r="AA135" i="15"/>
  <c r="AA53" i="15"/>
  <c r="AA59" i="15"/>
  <c r="X71" i="15"/>
  <c r="Z69" i="15"/>
  <c r="AB79" i="15"/>
  <c r="X51" i="15"/>
  <c r="AB81" i="15"/>
  <c r="X55" i="15"/>
  <c r="AA63" i="15"/>
  <c r="X72" i="15"/>
  <c r="Y108" i="15"/>
  <c r="Y95" i="15"/>
  <c r="AA98" i="15"/>
  <c r="AC31" i="15"/>
  <c r="Y35" i="15"/>
  <c r="AA25" i="15"/>
  <c r="Z21" i="15"/>
  <c r="Z40" i="15"/>
  <c r="AA21" i="15"/>
  <c r="AA42" i="15"/>
  <c r="AB112" i="15"/>
  <c r="AC101" i="15"/>
  <c r="Z122" i="15"/>
  <c r="Z51" i="15"/>
  <c r="Y57" i="15"/>
  <c r="Y89" i="15"/>
  <c r="AC97" i="15"/>
  <c r="Y92" i="15"/>
  <c r="X78" i="15"/>
  <c r="Z118" i="15"/>
  <c r="X52" i="15"/>
  <c r="Y116" i="15"/>
  <c r="AC89" i="15"/>
  <c r="Y74" i="15"/>
  <c r="Y85" i="15"/>
  <c r="Y119" i="15"/>
  <c r="Y21" i="15"/>
  <c r="X32" i="15"/>
  <c r="AC120" i="15"/>
  <c r="AC105" i="15"/>
  <c r="AA88" i="15"/>
  <c r="AA65" i="15"/>
  <c r="AA51" i="15"/>
  <c r="AA89" i="15"/>
  <c r="AC94" i="15"/>
  <c r="AB97" i="15"/>
  <c r="AB117" i="15"/>
  <c r="Y23" i="15"/>
  <c r="Y100" i="15"/>
  <c r="X106" i="15"/>
  <c r="Y122" i="15"/>
  <c r="AA124" i="15"/>
  <c r="Z110" i="15"/>
  <c r="Z116" i="15"/>
  <c r="AA138" i="15"/>
  <c r="Z134" i="15"/>
  <c r="AB95" i="15"/>
  <c r="Z43" i="15"/>
  <c r="X104" i="15"/>
  <c r="AC107" i="15"/>
  <c r="X115" i="15"/>
  <c r="Z58" i="15"/>
  <c r="X29" i="15"/>
  <c r="X121" i="15"/>
  <c r="X80" i="15"/>
  <c r="AB51" i="15"/>
  <c r="AC59" i="15"/>
  <c r="AB56" i="15"/>
  <c r="X42" i="15"/>
  <c r="AA74" i="15"/>
  <c r="AB53" i="15"/>
  <c r="AC17" i="15"/>
  <c r="AB73" i="15"/>
  <c r="AB17" i="15"/>
  <c r="Z92" i="15"/>
  <c r="Z90" i="15"/>
  <c r="Z113" i="15"/>
  <c r="Y138" i="15"/>
  <c r="X56" i="15"/>
  <c r="AC42" i="15"/>
  <c r="AC58" i="15"/>
  <c r="Y32" i="15"/>
  <c r="AB37" i="15"/>
  <c r="AC45" i="15"/>
  <c r="AC21" i="15"/>
  <c r="AB44" i="15"/>
  <c r="AB42" i="15"/>
  <c r="Y43" i="15"/>
  <c r="AB46" i="15"/>
  <c r="Y18" i="15"/>
  <c r="X25" i="15"/>
  <c r="AB104" i="15"/>
  <c r="AA120" i="15"/>
  <c r="Y123" i="15"/>
  <c r="X138" i="15"/>
  <c r="AD138" i="15" s="1"/>
  <c r="R138" i="15" s="1"/>
  <c r="Y69" i="15"/>
  <c r="AB87" i="15"/>
  <c r="AC66" i="15"/>
  <c r="AA82" i="15"/>
  <c r="AB60" i="15"/>
  <c r="AC78" i="15"/>
  <c r="Z57" i="15"/>
  <c r="AA70" i="15"/>
  <c r="Z125" i="15"/>
  <c r="Y132" i="15"/>
  <c r="X109" i="15"/>
  <c r="X67" i="15"/>
  <c r="AA110" i="15"/>
  <c r="AC133" i="15"/>
  <c r="Y16" i="15"/>
  <c r="Z44" i="15"/>
  <c r="X27" i="15"/>
  <c r="AA24" i="15"/>
  <c r="Z38" i="15"/>
  <c r="AA39" i="15"/>
  <c r="Z105" i="15"/>
  <c r="Y102" i="15"/>
  <c r="Y114" i="15"/>
  <c r="Y75" i="15"/>
  <c r="AB77" i="15"/>
  <c r="Y55" i="15"/>
  <c r="AB71" i="15"/>
  <c r="X98" i="15"/>
  <c r="AB114" i="15"/>
  <c r="AC127" i="15"/>
  <c r="AB83" i="15"/>
  <c r="AA114" i="15"/>
  <c r="AC114" i="15"/>
  <c r="AB72" i="15"/>
  <c r="AC132" i="15"/>
  <c r="Z20" i="15"/>
  <c r="Y47" i="15"/>
  <c r="AA30" i="15"/>
  <c r="AA84" i="15"/>
  <c r="X122" i="15"/>
  <c r="AB96" i="15"/>
  <c r="Z65" i="15"/>
  <c r="AC92" i="15"/>
  <c r="AA93" i="15"/>
  <c r="AA95" i="15"/>
  <c r="AC126" i="15"/>
  <c r="Z131" i="15"/>
  <c r="Z36" i="15"/>
  <c r="AA44" i="15"/>
  <c r="AB122" i="15"/>
  <c r="AB109" i="15"/>
  <c r="X135" i="15"/>
  <c r="AD135" i="15" s="1"/>
  <c r="R135" i="15" s="1"/>
  <c r="Z126" i="15"/>
  <c r="X130" i="15"/>
  <c r="Y52" i="15"/>
  <c r="AB128" i="15"/>
  <c r="X69" i="15"/>
  <c r="AA27" i="15"/>
  <c r="AB39" i="15"/>
  <c r="AB90" i="15"/>
  <c r="AA54" i="15"/>
  <c r="Z127" i="15"/>
  <c r="AA46" i="15"/>
  <c r="Z121" i="15"/>
  <c r="AB66" i="15"/>
  <c r="Z55" i="15"/>
  <c r="Y53" i="15"/>
  <c r="AA43" i="15"/>
  <c r="X82" i="15"/>
  <c r="AC85" i="15"/>
  <c r="Y99" i="15"/>
  <c r="AC96" i="15"/>
  <c r="X50" i="15"/>
  <c r="AB130" i="15"/>
  <c r="Z62" i="15"/>
  <c r="Y24" i="15"/>
  <c r="AC43" i="15"/>
  <c r="X128" i="15"/>
  <c r="AB98" i="15"/>
  <c r="C29" i="18"/>
  <c r="U122" i="18"/>
  <c r="U120" i="18"/>
  <c r="U124" i="18"/>
  <c r="U121" i="18"/>
  <c r="U126" i="18"/>
  <c r="U123" i="18"/>
  <c r="U127" i="18"/>
  <c r="U125" i="18"/>
  <c r="U22" i="18"/>
  <c r="BL30" i="18"/>
  <c r="F39" i="5"/>
  <c r="BL28" i="18"/>
  <c r="F37" i="5"/>
  <c r="BL29" i="18"/>
  <c r="F38" i="5"/>
  <c r="R48" i="15"/>
  <c r="AE47" i="18"/>
  <c r="AE50" i="18"/>
  <c r="AP36" i="18"/>
  <c r="BL36" i="18"/>
  <c r="F45" i="5"/>
  <c r="AP47" i="18"/>
  <c r="AE46" i="18"/>
  <c r="AP48" i="18"/>
  <c r="AE48" i="18"/>
  <c r="AP49" i="18"/>
  <c r="AP35" i="18"/>
  <c r="BL35" i="18"/>
  <c r="F44" i="5"/>
  <c r="AE38" i="18"/>
  <c r="AP37" i="18"/>
  <c r="AE49" i="18"/>
  <c r="AP46" i="18"/>
  <c r="AP41" i="18"/>
  <c r="F63" i="5"/>
  <c r="AP42" i="18"/>
  <c r="F62" i="5"/>
  <c r="AP38" i="18"/>
  <c r="AP44" i="18"/>
  <c r="BL44" i="18"/>
  <c r="AP45" i="18"/>
  <c r="AP39" i="18"/>
  <c r="F70" i="5"/>
  <c r="U37" i="18"/>
  <c r="U12" i="18"/>
  <c r="O39" i="3"/>
  <c r="CH39" i="3"/>
  <c r="U95" i="18"/>
  <c r="U82" i="18"/>
  <c r="U53" i="18"/>
  <c r="U92" i="18"/>
  <c r="U94" i="18"/>
  <c r="U11" i="18"/>
  <c r="U81" i="18"/>
  <c r="U58" i="18"/>
  <c r="U54" i="18"/>
  <c r="U89" i="18"/>
  <c r="U25" i="18"/>
  <c r="U97" i="18"/>
  <c r="U47" i="18"/>
  <c r="U87" i="18"/>
  <c r="U50" i="18"/>
  <c r="U72" i="18"/>
  <c r="U13" i="18"/>
  <c r="U40" i="18"/>
  <c r="U51" i="18"/>
  <c r="U68" i="18"/>
  <c r="U73" i="18"/>
  <c r="U23" i="18"/>
  <c r="U93" i="18"/>
  <c r="U34" i="18"/>
  <c r="U76" i="18"/>
  <c r="U48" i="18"/>
  <c r="U29" i="18"/>
  <c r="U66" i="18"/>
  <c r="U79" i="18"/>
  <c r="U62" i="18"/>
  <c r="U65" i="18"/>
  <c r="U59" i="18"/>
  <c r="U90" i="18"/>
  <c r="U56" i="18"/>
  <c r="U20" i="18"/>
  <c r="U43" i="18"/>
  <c r="U75" i="18"/>
  <c r="U28" i="18"/>
  <c r="U39" i="18"/>
  <c r="U88" i="18"/>
  <c r="U85" i="18"/>
  <c r="U38" i="18"/>
  <c r="U61" i="18"/>
  <c r="U42" i="18"/>
  <c r="U55" i="18"/>
  <c r="U27" i="18"/>
  <c r="U35" i="18"/>
  <c r="U77" i="18"/>
  <c r="U30" i="18"/>
  <c r="U78" i="18"/>
  <c r="U70" i="18"/>
  <c r="U21" i="18"/>
  <c r="U44" i="18"/>
  <c r="U69" i="18"/>
  <c r="U91" i="18"/>
  <c r="U60" i="18"/>
  <c r="U52" i="18"/>
  <c r="U80" i="18"/>
  <c r="U46" i="18"/>
  <c r="U86" i="18"/>
  <c r="U45" i="18"/>
  <c r="U18" i="18"/>
  <c r="U24" i="18"/>
  <c r="U15" i="18"/>
  <c r="U14" i="18"/>
  <c r="U63" i="18"/>
  <c r="U19" i="18"/>
  <c r="U96" i="18"/>
  <c r="U74" i="18"/>
  <c r="U67" i="18"/>
  <c r="U31" i="18"/>
  <c r="U36" i="18"/>
  <c r="U49" i="18"/>
  <c r="U32" i="18"/>
  <c r="U16" i="18"/>
  <c r="U26" i="18"/>
  <c r="U57" i="18"/>
  <c r="U71" i="18"/>
  <c r="U84" i="18"/>
  <c r="U33" i="18"/>
  <c r="U41" i="18"/>
  <c r="U17" i="18"/>
  <c r="U64" i="18"/>
  <c r="U83" i="18"/>
  <c r="NV9" i="3" a="1"/>
  <c r="IH9" i="3" a="1"/>
  <c r="TJ9" i="3" a="1"/>
  <c r="FN9" i="3" a="1"/>
  <c r="QP9" i="3" a="1"/>
  <c r="LB9" i="3" a="1"/>
  <c r="AP50" i="18"/>
  <c r="F61" i="5"/>
  <c r="F71" i="5"/>
  <c r="AP51" i="18"/>
  <c r="F53" i="5"/>
  <c r="P39" i="3"/>
  <c r="CI39" i="3"/>
  <c r="FX9" i="3"/>
  <c r="FP9" i="3"/>
  <c r="GD9" i="3"/>
  <c r="FS9" i="3"/>
  <c r="FT9" i="3"/>
  <c r="FV9" i="3"/>
  <c r="GF9" i="3"/>
  <c r="FY9" i="3"/>
  <c r="GA9" i="3"/>
  <c r="FW9" i="3"/>
  <c r="FR9" i="3"/>
  <c r="GB9" i="3"/>
  <c r="FO9" i="3"/>
  <c r="FQ9" i="3"/>
  <c r="GG9" i="3"/>
  <c r="FN9" i="3"/>
  <c r="GE9" i="3"/>
  <c r="FZ9" i="3"/>
  <c r="FU9" i="3"/>
  <c r="GC9" i="3"/>
  <c r="IZ9" i="3"/>
  <c r="IV9" i="3"/>
  <c r="IL9" i="3"/>
  <c r="IQ9" i="3"/>
  <c r="IR9" i="3"/>
  <c r="II9" i="3"/>
  <c r="IJ9" i="3"/>
  <c r="IN9" i="3"/>
  <c r="IO9" i="3"/>
  <c r="IK9" i="3"/>
  <c r="JA9" i="3"/>
  <c r="IP9" i="3"/>
  <c r="IW9" i="3"/>
  <c r="IM9" i="3"/>
  <c r="IY9" i="3"/>
  <c r="IS9" i="3"/>
  <c r="IT9" i="3"/>
  <c r="IX9" i="3"/>
  <c r="IH9" i="3"/>
  <c r="IU9" i="3"/>
  <c r="OD9" i="3"/>
  <c r="NX9" i="3"/>
  <c r="OB9" i="3"/>
  <c r="OG9" i="3"/>
  <c r="OK9" i="3"/>
  <c r="OM9" i="3"/>
  <c r="NY9" i="3"/>
  <c r="OL9" i="3"/>
  <c r="NW9" i="3"/>
  <c r="NZ9" i="3"/>
  <c r="OC9" i="3"/>
  <c r="OF9" i="3"/>
  <c r="OH9" i="3"/>
  <c r="ON9" i="3"/>
  <c r="OO9" i="3"/>
  <c r="OE9" i="3"/>
  <c r="NV9" i="3"/>
  <c r="OA9" i="3"/>
  <c r="OI9" i="3"/>
  <c r="OJ9" i="3"/>
  <c r="RB9" i="3"/>
  <c r="QY9" i="3"/>
  <c r="QX9" i="3"/>
  <c r="QW9" i="3"/>
  <c r="RI9" i="3"/>
  <c r="QP9" i="3"/>
  <c r="RG9" i="3"/>
  <c r="RF9" i="3"/>
  <c r="QU9" i="3"/>
  <c r="QR9" i="3"/>
  <c r="QS9" i="3"/>
  <c r="QZ9" i="3"/>
  <c r="QT9" i="3"/>
  <c r="QV9" i="3"/>
  <c r="RD9" i="3"/>
  <c r="RA9" i="3"/>
  <c r="QQ9" i="3"/>
  <c r="RE9" i="3"/>
  <c r="RH9" i="3"/>
  <c r="RC9" i="3"/>
  <c r="TP9" i="3"/>
  <c r="TN9" i="3"/>
  <c r="TS9" i="3"/>
  <c r="TV9" i="3"/>
  <c r="TL9" i="3"/>
  <c r="UC9" i="3"/>
  <c r="TZ9" i="3"/>
  <c r="TY9" i="3"/>
  <c r="TW9" i="3"/>
  <c r="TR9" i="3"/>
  <c r="TJ9" i="3"/>
  <c r="TO9" i="3"/>
  <c r="TM9" i="3"/>
  <c r="UB9" i="3"/>
  <c r="TK9" i="3"/>
  <c r="UA9" i="3"/>
  <c r="TX9" i="3"/>
  <c r="TQ9" i="3"/>
  <c r="TU9" i="3"/>
  <c r="TT9" i="3"/>
  <c r="LM9" i="3"/>
  <c r="LH9" i="3"/>
  <c r="LD9" i="3"/>
  <c r="LC9" i="3"/>
  <c r="LG9" i="3"/>
  <c r="LS9" i="3"/>
  <c r="LP9" i="3"/>
  <c r="LF9" i="3"/>
  <c r="LE9" i="3"/>
  <c r="LK9" i="3"/>
  <c r="LL9" i="3"/>
  <c r="LO9" i="3"/>
  <c r="LT9" i="3"/>
  <c r="LI9" i="3"/>
  <c r="LJ9" i="3"/>
  <c r="LN9" i="3"/>
  <c r="LQ9" i="3"/>
  <c r="LR9" i="3"/>
  <c r="LU9" i="3"/>
  <c r="LB9" i="3"/>
  <c r="DO9" i="3" a="1"/>
  <c r="RK9" i="3" a="1"/>
  <c r="JC9" i="3" a="1"/>
  <c r="LW9" i="3" a="1"/>
  <c r="GI9" i="3" a="1"/>
  <c r="OQ9" i="3" a="1"/>
  <c r="NW80" i="3"/>
  <c r="NW44" i="3"/>
  <c r="NW15" i="3"/>
  <c r="NW23" i="3"/>
  <c r="NW31" i="3"/>
  <c r="NW39" i="3"/>
  <c r="NW81" i="3"/>
  <c r="NW73" i="3"/>
  <c r="NW48" i="3"/>
  <c r="NW54" i="3"/>
  <c r="NW11" i="3"/>
  <c r="NW17" i="3"/>
  <c r="NW25" i="3"/>
  <c r="NW35" i="3"/>
  <c r="NW106" i="3"/>
  <c r="NW45" i="3"/>
  <c r="NW49" i="3"/>
  <c r="NW55" i="3"/>
  <c r="NW19" i="3"/>
  <c r="NW26" i="3"/>
  <c r="NW37" i="3"/>
  <c r="NW79" i="3"/>
  <c r="NW107" i="3"/>
  <c r="NW46" i="3"/>
  <c r="NW50" i="3"/>
  <c r="NW72" i="3"/>
  <c r="NW21" i="3"/>
  <c r="NW27" i="3"/>
  <c r="NW32" i="3"/>
  <c r="NW22" i="3"/>
  <c r="NW28" i="3"/>
  <c r="NW12" i="3"/>
  <c r="NW24" i="3"/>
  <c r="NW34" i="3"/>
  <c r="NW33" i="3"/>
  <c r="NW36" i="3"/>
  <c r="NW20" i="3"/>
  <c r="NW30" i="3"/>
  <c r="NW29" i="3"/>
  <c r="NW58" i="3"/>
  <c r="NW97" i="3"/>
  <c r="NW89" i="3"/>
  <c r="NW71" i="3"/>
  <c r="NW63" i="3"/>
  <c r="NW51" i="3"/>
  <c r="NW98" i="3"/>
  <c r="NW90" i="3"/>
  <c r="NW82" i="3"/>
  <c r="NW60" i="3"/>
  <c r="NW52" i="3"/>
  <c r="NW95" i="3"/>
  <c r="NW87" i="3"/>
  <c r="NW69" i="3"/>
  <c r="NW61" i="3"/>
  <c r="NW104" i="3"/>
  <c r="NW96" i="3"/>
  <c r="NW88" i="3"/>
  <c r="NW70" i="3"/>
  <c r="NW56" i="3"/>
  <c r="NW68" i="3"/>
  <c r="NW103" i="3"/>
  <c r="NW93" i="3"/>
  <c r="NW85" i="3"/>
  <c r="NW67" i="3"/>
  <c r="NW59" i="3"/>
  <c r="NW102" i="3"/>
  <c r="NW94" i="3"/>
  <c r="NW86" i="3"/>
  <c r="NW66" i="3"/>
  <c r="NW105" i="3"/>
  <c r="NW64" i="3"/>
  <c r="NW101" i="3"/>
  <c r="NW91" i="3"/>
  <c r="NW83" i="3"/>
  <c r="NW65" i="3"/>
  <c r="NW57" i="3"/>
  <c r="NW100" i="3"/>
  <c r="NW92" i="3"/>
  <c r="NW84" i="3"/>
  <c r="NW62" i="3"/>
  <c r="NW99" i="3"/>
  <c r="NW10" i="3"/>
  <c r="Q39" i="3"/>
  <c r="CJ39" i="3"/>
  <c r="J145" i="3"/>
  <c r="NM9" i="3"/>
  <c r="MW9" i="3"/>
  <c r="MZ9" i="3"/>
  <c r="MB9" i="3"/>
  <c r="MX9" i="3"/>
  <c r="NF9" i="3"/>
  <c r="LZ9" i="3"/>
  <c r="MP9" i="3"/>
  <c r="NK9" i="3"/>
  <c r="MG9" i="3"/>
  <c r="MC9" i="3"/>
  <c r="NI9" i="3"/>
  <c r="MJ9" i="3"/>
  <c r="MN9" i="3"/>
  <c r="NS9" i="3"/>
  <c r="MD9" i="3"/>
  <c r="ME9" i="3"/>
  <c r="NE9" i="3"/>
  <c r="MF9" i="3"/>
  <c r="MA9" i="3"/>
  <c r="MT9" i="3"/>
  <c r="LW9" i="3"/>
  <c r="MQ9" i="3"/>
  <c r="MO9" i="3"/>
  <c r="NO9" i="3"/>
  <c r="MU9" i="3"/>
  <c r="NB9" i="3"/>
  <c r="NA9" i="3"/>
  <c r="MY9" i="3"/>
  <c r="MS9" i="3"/>
  <c r="NJ9" i="3"/>
  <c r="LY9" i="3"/>
  <c r="NH9" i="3"/>
  <c r="NG9" i="3"/>
  <c r="NR9" i="3"/>
  <c r="NN9" i="3"/>
  <c r="LX9" i="3"/>
  <c r="ML9" i="3"/>
  <c r="MH9" i="3"/>
  <c r="MI9" i="3"/>
  <c r="MM9" i="3"/>
  <c r="MK9" i="3"/>
  <c r="NP9" i="3"/>
  <c r="NT9" i="3"/>
  <c r="MV9" i="3"/>
  <c r="NL9" i="3"/>
  <c r="NQ9" i="3"/>
  <c r="MR9" i="3"/>
  <c r="ND9" i="3"/>
  <c r="NC9" i="3"/>
  <c r="LN70" i="3"/>
  <c r="LN33" i="3"/>
  <c r="LN96" i="3"/>
  <c r="LN49" i="3"/>
  <c r="LN58" i="3"/>
  <c r="LN103" i="3"/>
  <c r="LN90" i="3"/>
  <c r="LN44" i="3"/>
  <c r="LN64" i="3"/>
  <c r="LN89" i="3"/>
  <c r="LN14" i="3"/>
  <c r="LN46" i="3"/>
  <c r="LN104" i="3"/>
  <c r="LN67" i="3"/>
  <c r="LN92" i="3"/>
  <c r="LN31" i="3"/>
  <c r="LN60" i="3"/>
  <c r="LN24" i="3"/>
  <c r="LN22" i="3"/>
  <c r="LN99" i="3"/>
  <c r="LN16" i="3"/>
  <c r="LN30" i="3"/>
  <c r="LN18" i="3"/>
  <c r="LN98" i="3"/>
  <c r="LN23" i="3"/>
  <c r="LN29" i="3"/>
  <c r="LN51" i="3"/>
  <c r="LN27" i="3"/>
  <c r="LN79" i="3"/>
  <c r="LN100" i="3"/>
  <c r="LN91" i="3"/>
  <c r="LN57" i="3"/>
  <c r="LN59" i="3"/>
  <c r="LN102" i="3"/>
  <c r="LN36" i="3"/>
  <c r="LN80" i="3"/>
  <c r="LN81" i="3"/>
  <c r="LN21" i="3"/>
  <c r="LN35" i="3"/>
  <c r="LN61" i="3"/>
  <c r="LN83" i="3"/>
  <c r="LN54" i="3"/>
  <c r="LN97" i="3"/>
  <c r="LN63" i="3"/>
  <c r="LN26" i="3"/>
  <c r="LN85" i="3"/>
  <c r="LN47" i="3"/>
  <c r="LN62" i="3"/>
  <c r="LN65" i="3"/>
  <c r="LN86" i="3"/>
  <c r="LN53" i="3"/>
  <c r="LN55" i="3"/>
  <c r="LN28" i="3"/>
  <c r="LN52" i="3"/>
  <c r="LN82" i="3"/>
  <c r="LN50" i="3"/>
  <c r="LN68" i="3"/>
  <c r="LN88" i="3"/>
  <c r="LN66" i="3"/>
  <c r="LN87" i="3"/>
  <c r="LN69" i="3"/>
  <c r="LN45" i="3"/>
  <c r="LN101" i="3"/>
  <c r="LN94" i="3"/>
  <c r="LN95" i="3"/>
  <c r="LN38" i="3"/>
  <c r="LN20" i="3"/>
  <c r="LN39" i="3"/>
  <c r="LN34" i="3"/>
  <c r="LN105" i="3"/>
  <c r="LN32" i="3"/>
  <c r="LN37" i="3"/>
  <c r="LN25" i="3"/>
  <c r="LN19" i="3"/>
  <c r="LN93" i="3"/>
  <c r="LN56" i="3"/>
  <c r="LN84" i="3"/>
  <c r="LN71" i="3"/>
  <c r="LO18" i="3"/>
  <c r="LO87" i="3"/>
  <c r="LO72" i="3"/>
  <c r="LO36" i="3"/>
  <c r="LO82" i="3"/>
  <c r="LO81" i="3"/>
  <c r="LO62" i="3"/>
  <c r="LO69" i="3"/>
  <c r="LO83" i="3"/>
  <c r="LO85" i="3"/>
  <c r="LO57" i="3"/>
  <c r="LO44" i="3"/>
  <c r="LO59" i="3"/>
  <c r="LO70" i="3"/>
  <c r="LO99" i="3"/>
  <c r="LO84" i="3"/>
  <c r="LO101" i="3"/>
  <c r="LO103" i="3"/>
  <c r="LO91" i="3"/>
  <c r="LO104" i="3"/>
  <c r="LO86" i="3"/>
  <c r="LO71" i="3"/>
  <c r="LO79" i="3"/>
  <c r="LO37" i="3"/>
  <c r="LO22" i="3"/>
  <c r="LO52" i="3"/>
  <c r="LO27" i="3"/>
  <c r="LO49" i="3"/>
  <c r="LO51" i="3"/>
  <c r="LO24" i="3"/>
  <c r="LO93" i="3"/>
  <c r="LO33" i="3"/>
  <c r="LO34" i="3"/>
  <c r="LO32" i="3"/>
  <c r="LO66" i="3"/>
  <c r="LO55" i="3"/>
  <c r="LO60" i="3"/>
  <c r="LO23" i="3"/>
  <c r="LO29" i="3"/>
  <c r="LO88" i="3"/>
  <c r="LO56" i="3"/>
  <c r="LO50" i="3"/>
  <c r="LO17" i="3"/>
  <c r="LO26" i="3"/>
  <c r="LO94" i="3"/>
  <c r="LO12" i="3"/>
  <c r="LO68" i="3"/>
  <c r="LO89" i="3"/>
  <c r="LO73" i="3"/>
  <c r="LO97" i="3"/>
  <c r="LO100" i="3"/>
  <c r="LO14" i="3"/>
  <c r="LO35" i="3"/>
  <c r="LO47" i="3"/>
  <c r="LO28" i="3"/>
  <c r="LO90" i="3"/>
  <c r="LO38" i="3"/>
  <c r="LO105" i="3"/>
  <c r="LO25" i="3"/>
  <c r="LO67" i="3"/>
  <c r="LO39" i="3"/>
  <c r="LO58" i="3"/>
  <c r="LO98" i="3"/>
  <c r="LO16" i="3"/>
  <c r="LO65" i="3"/>
  <c r="LO21" i="3"/>
  <c r="LO45" i="3"/>
  <c r="LO30" i="3"/>
  <c r="LO102" i="3"/>
  <c r="LO20" i="3"/>
  <c r="LO92" i="3"/>
  <c r="LO64" i="3"/>
  <c r="LO95" i="3"/>
  <c r="LO61" i="3"/>
  <c r="LO31" i="3"/>
  <c r="LO63" i="3"/>
  <c r="LO96" i="3"/>
  <c r="LO46" i="3"/>
  <c r="LO53" i="3"/>
  <c r="LO80" i="3"/>
  <c r="LF82" i="3"/>
  <c r="LF37" i="3"/>
  <c r="LF24" i="3"/>
  <c r="LF81" i="3"/>
  <c r="LF97" i="3"/>
  <c r="LF36" i="3"/>
  <c r="LF80" i="3"/>
  <c r="LF90" i="3"/>
  <c r="LF103" i="3"/>
  <c r="LF59" i="3"/>
  <c r="LF88" i="3"/>
  <c r="LF96" i="3"/>
  <c r="LF95" i="3"/>
  <c r="LF71" i="3"/>
  <c r="LF45" i="3"/>
  <c r="LF26" i="3"/>
  <c r="LF93" i="3"/>
  <c r="LF32" i="3"/>
  <c r="LF23" i="3"/>
  <c r="LF22" i="3"/>
  <c r="LF28" i="3"/>
  <c r="LF55" i="3"/>
  <c r="LF104" i="3"/>
  <c r="LF52" i="3"/>
  <c r="LF70" i="3"/>
  <c r="LF25" i="3"/>
  <c r="LF94" i="3"/>
  <c r="LF101" i="3"/>
  <c r="LF57" i="3"/>
  <c r="LF69" i="3"/>
  <c r="LF91" i="3"/>
  <c r="LF56" i="3"/>
  <c r="LF67" i="3"/>
  <c r="LF50" i="3"/>
  <c r="LF39" i="3"/>
  <c r="LF27" i="3"/>
  <c r="LF58" i="3"/>
  <c r="LF85" i="3"/>
  <c r="LF62" i="3"/>
  <c r="LF99" i="3"/>
  <c r="LF68" i="3"/>
  <c r="LF63" i="3"/>
  <c r="LF105" i="3"/>
  <c r="LF84" i="3"/>
  <c r="LF64" i="3"/>
  <c r="LF65" i="3"/>
  <c r="LF29" i="3"/>
  <c r="LF31" i="3"/>
  <c r="LF83" i="3"/>
  <c r="LF87" i="3"/>
  <c r="LF60" i="3"/>
  <c r="LF35" i="3"/>
  <c r="LF102" i="3"/>
  <c r="LF54" i="3"/>
  <c r="LF66" i="3"/>
  <c r="LF72" i="3"/>
  <c r="LF92" i="3"/>
  <c r="LF79" i="3"/>
  <c r="LF86" i="3"/>
  <c r="LF21" i="3"/>
  <c r="LF33" i="3"/>
  <c r="LF47" i="3"/>
  <c r="LF61" i="3"/>
  <c r="LF44" i="3"/>
  <c r="LF98" i="3"/>
  <c r="LF89" i="3"/>
  <c r="LF38" i="3"/>
  <c r="LF53" i="3"/>
  <c r="LF34" i="3"/>
  <c r="LF49" i="3"/>
  <c r="LF51" i="3"/>
  <c r="LF30" i="3"/>
  <c r="LF20" i="3"/>
  <c r="LF14" i="3"/>
  <c r="LF18" i="3"/>
  <c r="LF100" i="3"/>
  <c r="LC31" i="3"/>
  <c r="LC87" i="3"/>
  <c r="LC44" i="3"/>
  <c r="LC37" i="3"/>
  <c r="LC60" i="3"/>
  <c r="LC48" i="3"/>
  <c r="LC88" i="3"/>
  <c r="LC16" i="3"/>
  <c r="LC100" i="3"/>
  <c r="LC80" i="3"/>
  <c r="LC86" i="3"/>
  <c r="LC29" i="3"/>
  <c r="LC38" i="3"/>
  <c r="LC96" i="3"/>
  <c r="LC57" i="3"/>
  <c r="LC94" i="3"/>
  <c r="LC102" i="3"/>
  <c r="LC15" i="3"/>
  <c r="LC65" i="3"/>
  <c r="LC84" i="3"/>
  <c r="LC99" i="3"/>
  <c r="LC107" i="3"/>
  <c r="LC25" i="3"/>
  <c r="LC103" i="3"/>
  <c r="LC30" i="3"/>
  <c r="LC52" i="3"/>
  <c r="MI52" i="3" s="1"/>
  <c r="LC91" i="3"/>
  <c r="LC68" i="3"/>
  <c r="LC21" i="3"/>
  <c r="LC49" i="3"/>
  <c r="LC98" i="3"/>
  <c r="LC39" i="3"/>
  <c r="LC54" i="3"/>
  <c r="LC89" i="3"/>
  <c r="LC32" i="3"/>
  <c r="LC64" i="3"/>
  <c r="LC66" i="3"/>
  <c r="LC28" i="3"/>
  <c r="LC105" i="3"/>
  <c r="LC85" i="3"/>
  <c r="LC12" i="3"/>
  <c r="LC62" i="3"/>
  <c r="LC81" i="3"/>
  <c r="LC35" i="3"/>
  <c r="LC45" i="3"/>
  <c r="LC71" i="3"/>
  <c r="LC61" i="3"/>
  <c r="LC53" i="3"/>
  <c r="LC95" i="3"/>
  <c r="LC92" i="3"/>
  <c r="LC83" i="3"/>
  <c r="LC93" i="3"/>
  <c r="LC51" i="3"/>
  <c r="LC101" i="3"/>
  <c r="LC55" i="3"/>
  <c r="LC56" i="3"/>
  <c r="LC79" i="3"/>
  <c r="MK79" i="3" s="1"/>
  <c r="LC47" i="3"/>
  <c r="NA47" i="3" s="1"/>
  <c r="LC59" i="3"/>
  <c r="LC34" i="3"/>
  <c r="LC24" i="3"/>
  <c r="LC36" i="3"/>
  <c r="LC14" i="3"/>
  <c r="LC104" i="3"/>
  <c r="LC70" i="3"/>
  <c r="LC69" i="3"/>
  <c r="LC90" i="3"/>
  <c r="LC58" i="3"/>
  <c r="LC82" i="3"/>
  <c r="LC23" i="3"/>
  <c r="LC67" i="3"/>
  <c r="LC27" i="3"/>
  <c r="LC18" i="3"/>
  <c r="LC73" i="3"/>
  <c r="LC22" i="3"/>
  <c r="LC10" i="3"/>
  <c r="LC97" i="3"/>
  <c r="LC20" i="3"/>
  <c r="LC63" i="3"/>
  <c r="LC33" i="3"/>
  <c r="LC50" i="3"/>
  <c r="LC26" i="3"/>
  <c r="TT63" i="3"/>
  <c r="TT79" i="3"/>
  <c r="TT51" i="3"/>
  <c r="TT107" i="3"/>
  <c r="TT106" i="3"/>
  <c r="TT61" i="3"/>
  <c r="TT69" i="3"/>
  <c r="TT72" i="3"/>
  <c r="TT82" i="3"/>
  <c r="TT29" i="3"/>
  <c r="TT39" i="3"/>
  <c r="TT56" i="3"/>
  <c r="TT73" i="3"/>
  <c r="TT50" i="3"/>
  <c r="TT33" i="3"/>
  <c r="TT70" i="3"/>
  <c r="TT57" i="3"/>
  <c r="TT23" i="3"/>
  <c r="TT35" i="3"/>
  <c r="TT91" i="3"/>
  <c r="TT54" i="3"/>
  <c r="TT47" i="3"/>
  <c r="TT92" i="3"/>
  <c r="TT17" i="3"/>
  <c r="TT48" i="3"/>
  <c r="TT15" i="3"/>
  <c r="TT46" i="3"/>
  <c r="TT60" i="3"/>
  <c r="TT32" i="3"/>
  <c r="TT104" i="3"/>
  <c r="TT100" i="3"/>
  <c r="TT102" i="3"/>
  <c r="TT44" i="3"/>
  <c r="TT30" i="3"/>
  <c r="TT45" i="3"/>
  <c r="TT87" i="3"/>
  <c r="TT31" i="3"/>
  <c r="TT99" i="3"/>
  <c r="TT21" i="3"/>
  <c r="TT25" i="3"/>
  <c r="TT80" i="3"/>
  <c r="TT22" i="3"/>
  <c r="TT105" i="3"/>
  <c r="TT52" i="3"/>
  <c r="TT37" i="3"/>
  <c r="TT68" i="3"/>
  <c r="TT89" i="3"/>
  <c r="TT67" i="3"/>
  <c r="TT11" i="3"/>
  <c r="TT55" i="3"/>
  <c r="TT58" i="3"/>
  <c r="TT66" i="3"/>
  <c r="TT20" i="3"/>
  <c r="TT85" i="3"/>
  <c r="TT34" i="3"/>
  <c r="TT95" i="3"/>
  <c r="TT62" i="3"/>
  <c r="TT93" i="3"/>
  <c r="TT97" i="3"/>
  <c r="TT13" i="3"/>
  <c r="TT81" i="3"/>
  <c r="TT10" i="3"/>
  <c r="TT98" i="3"/>
  <c r="TT88" i="3"/>
  <c r="TT59" i="3"/>
  <c r="TT90" i="3"/>
  <c r="TT83" i="3"/>
  <c r="TT24" i="3"/>
  <c r="TT36" i="3"/>
  <c r="TT94" i="3"/>
  <c r="TT65" i="3"/>
  <c r="TT84" i="3"/>
  <c r="TT96" i="3"/>
  <c r="TT103" i="3"/>
  <c r="TT86" i="3"/>
  <c r="TT19" i="3"/>
  <c r="TT27" i="3"/>
  <c r="TT64" i="3"/>
  <c r="TT28" i="3"/>
  <c r="TT71" i="3"/>
  <c r="TT26" i="3"/>
  <c r="TT101" i="3"/>
  <c r="TO88" i="3"/>
  <c r="TO72" i="3"/>
  <c r="TO105" i="3"/>
  <c r="TO37" i="3"/>
  <c r="TO23" i="3"/>
  <c r="TO61" i="3"/>
  <c r="TO50" i="3"/>
  <c r="TO34" i="3"/>
  <c r="TO56" i="3"/>
  <c r="TO24" i="3"/>
  <c r="TO10" i="3"/>
  <c r="TO101" i="3"/>
  <c r="TO84" i="3"/>
  <c r="TO28" i="3"/>
  <c r="TO96" i="3"/>
  <c r="TO33" i="3"/>
  <c r="TO31" i="3"/>
  <c r="TO15" i="3"/>
  <c r="TO73" i="3"/>
  <c r="TO86" i="3"/>
  <c r="TO85" i="3"/>
  <c r="TO39" i="3"/>
  <c r="TO79" i="3"/>
  <c r="TO20" i="3"/>
  <c r="TO54" i="3"/>
  <c r="TO44" i="3"/>
  <c r="TO90" i="3"/>
  <c r="TO64" i="3"/>
  <c r="TO49" i="3"/>
  <c r="TO21" i="3"/>
  <c r="TO11" i="3"/>
  <c r="TO69" i="3"/>
  <c r="TO81" i="3"/>
  <c r="TO27" i="3"/>
  <c r="TO107" i="3"/>
  <c r="TO52" i="3"/>
  <c r="TO58" i="3"/>
  <c r="TO70" i="3"/>
  <c r="TO71" i="3"/>
  <c r="TO65" i="3"/>
  <c r="TO103" i="3"/>
  <c r="TO66" i="3"/>
  <c r="TO25" i="3"/>
  <c r="TO29" i="3"/>
  <c r="TO104" i="3"/>
  <c r="TO87" i="3"/>
  <c r="TO67" i="3"/>
  <c r="TO94" i="3"/>
  <c r="TO32" i="3"/>
  <c r="TO63" i="3"/>
  <c r="TO36" i="3"/>
  <c r="TO91" i="3"/>
  <c r="TO17" i="3"/>
  <c r="TO83" i="3"/>
  <c r="TO51" i="3"/>
  <c r="TO16" i="3"/>
  <c r="TO102" i="3"/>
  <c r="TO62" i="3"/>
  <c r="TO26" i="3"/>
  <c r="TO93" i="3"/>
  <c r="TO47" i="3"/>
  <c r="TO60" i="3"/>
  <c r="TO95" i="3"/>
  <c r="TO22" i="3"/>
  <c r="TO97" i="3"/>
  <c r="TO45" i="3"/>
  <c r="TO68" i="3"/>
  <c r="TO48" i="3"/>
  <c r="TO55" i="3"/>
  <c r="TO89" i="3"/>
  <c r="TO98" i="3"/>
  <c r="TO100" i="3"/>
  <c r="TO82" i="3"/>
  <c r="TO13" i="3"/>
  <c r="TO80" i="3"/>
  <c r="TO57" i="3"/>
  <c r="TO106" i="3"/>
  <c r="TO30" i="3"/>
  <c r="TO12" i="3"/>
  <c r="TO35" i="3"/>
  <c r="TO59" i="3"/>
  <c r="TO92" i="3"/>
  <c r="TO46" i="3"/>
  <c r="TO19" i="3"/>
  <c r="TO99" i="3"/>
  <c r="TY32" i="3"/>
  <c r="TY15" i="3"/>
  <c r="TY93" i="3"/>
  <c r="TY59" i="3"/>
  <c r="TY105" i="3"/>
  <c r="TY27" i="3"/>
  <c r="TY45" i="3"/>
  <c r="TY39" i="3"/>
  <c r="TY36" i="3"/>
  <c r="TY30" i="3"/>
  <c r="TY47" i="3"/>
  <c r="TY35" i="3"/>
  <c r="TY21" i="3"/>
  <c r="TY88" i="3"/>
  <c r="TY57" i="3"/>
  <c r="TY71" i="3"/>
  <c r="TY11" i="3"/>
  <c r="TY86" i="3"/>
  <c r="TY87" i="3"/>
  <c r="TY22" i="3"/>
  <c r="TY80" i="3"/>
  <c r="TY26" i="3"/>
  <c r="TY73" i="3"/>
  <c r="TY102" i="3"/>
  <c r="TY103" i="3"/>
  <c r="TY46" i="3"/>
  <c r="TY62" i="3"/>
  <c r="TY44" i="3"/>
  <c r="TY60" i="3"/>
  <c r="TY106" i="3"/>
  <c r="TY66" i="3"/>
  <c r="TY85" i="3"/>
  <c r="TY96" i="3"/>
  <c r="TY50" i="3"/>
  <c r="TY91" i="3"/>
  <c r="TY24" i="3"/>
  <c r="TY100" i="3"/>
  <c r="TY20" i="3"/>
  <c r="TY34" i="3"/>
  <c r="TY31" i="3"/>
  <c r="TY25" i="3"/>
  <c r="TY97" i="3"/>
  <c r="TY89" i="3"/>
  <c r="TY28" i="3"/>
  <c r="TY98" i="3"/>
  <c r="TY48" i="3"/>
  <c r="TY81" i="3"/>
  <c r="TY95" i="3"/>
  <c r="TY19" i="3"/>
  <c r="TY29" i="3"/>
  <c r="TY90" i="3"/>
  <c r="TY17" i="3"/>
  <c r="TY82" i="3"/>
  <c r="TY107" i="3"/>
  <c r="TY84" i="3"/>
  <c r="TY37" i="3"/>
  <c r="TY23" i="3"/>
  <c r="TY61" i="3"/>
  <c r="TY99" i="3"/>
  <c r="TY104" i="3"/>
  <c r="TY55" i="3"/>
  <c r="TY10" i="3"/>
  <c r="TY54" i="3"/>
  <c r="TY79" i="3"/>
  <c r="TY92" i="3"/>
  <c r="TY69" i="3"/>
  <c r="TY51" i="3"/>
  <c r="TY52" i="3"/>
  <c r="TY68" i="3"/>
  <c r="TY94" i="3"/>
  <c r="TY101" i="3"/>
  <c r="TY70" i="3"/>
  <c r="TY13" i="3"/>
  <c r="TY58" i="3"/>
  <c r="TY63" i="3"/>
  <c r="TY83" i="3"/>
  <c r="TY72" i="3"/>
  <c r="TY56" i="3"/>
  <c r="TY65" i="3"/>
  <c r="TY67" i="3"/>
  <c r="TY64" i="3"/>
  <c r="TY33" i="3"/>
  <c r="TV30" i="3"/>
  <c r="TV101" i="3"/>
  <c r="TV73" i="3"/>
  <c r="TV56" i="3"/>
  <c r="TV20" i="3"/>
  <c r="TV27" i="3"/>
  <c r="TV103" i="3"/>
  <c r="TV28" i="3"/>
  <c r="TV23" i="3"/>
  <c r="TV84" i="3"/>
  <c r="TV71" i="3"/>
  <c r="TV64" i="3"/>
  <c r="TV52" i="3"/>
  <c r="TV79" i="3"/>
  <c r="TV50" i="3"/>
  <c r="TV95" i="3"/>
  <c r="TV87" i="3"/>
  <c r="TV15" i="3"/>
  <c r="TV67" i="3"/>
  <c r="TV31" i="3"/>
  <c r="TV98" i="3"/>
  <c r="TV69" i="3"/>
  <c r="TV34" i="3"/>
  <c r="TV66" i="3"/>
  <c r="TV81" i="3"/>
  <c r="TV65" i="3"/>
  <c r="TV62" i="3"/>
  <c r="TV39" i="3"/>
  <c r="TV85" i="3"/>
  <c r="TV90" i="3"/>
  <c r="TV68" i="3"/>
  <c r="TV105" i="3"/>
  <c r="TV80" i="3"/>
  <c r="TV72" i="3"/>
  <c r="TV33" i="3"/>
  <c r="TV97" i="3"/>
  <c r="TV36" i="3"/>
  <c r="TV59" i="3"/>
  <c r="TV107" i="3"/>
  <c r="TV22" i="3"/>
  <c r="TV93" i="3"/>
  <c r="TV89" i="3"/>
  <c r="TV45" i="3"/>
  <c r="TV60" i="3"/>
  <c r="TV11" i="3"/>
  <c r="TV57" i="3"/>
  <c r="TV102" i="3"/>
  <c r="TV100" i="3"/>
  <c r="TV58" i="3"/>
  <c r="TV106" i="3"/>
  <c r="TV26" i="3"/>
  <c r="TV63" i="3"/>
  <c r="TV70" i="3"/>
  <c r="TV17" i="3"/>
  <c r="TV92" i="3"/>
  <c r="TV51" i="3"/>
  <c r="TV53" i="3"/>
  <c r="TV10" i="3"/>
  <c r="TV55" i="3"/>
  <c r="TV35" i="3"/>
  <c r="TV94" i="3"/>
  <c r="TV61" i="3"/>
  <c r="TV48" i="3"/>
  <c r="TV91" i="3"/>
  <c r="TV24" i="3"/>
  <c r="TV32" i="3"/>
  <c r="TV29" i="3"/>
  <c r="TV96" i="3"/>
  <c r="TV104" i="3"/>
  <c r="TV82" i="3"/>
  <c r="TV37" i="3"/>
  <c r="TV54" i="3"/>
  <c r="TV44" i="3"/>
  <c r="TV83" i="3"/>
  <c r="TV86" i="3"/>
  <c r="TV21" i="3"/>
  <c r="TV46" i="3"/>
  <c r="TV19" i="3"/>
  <c r="TV88" i="3"/>
  <c r="TV99" i="3"/>
  <c r="TV25" i="3"/>
  <c r="RC83" i="3"/>
  <c r="RC93" i="3"/>
  <c r="RC55" i="3"/>
  <c r="RC37" i="3"/>
  <c r="RC30" i="3"/>
  <c r="RC39" i="3"/>
  <c r="RC27" i="3"/>
  <c r="RC19" i="3"/>
  <c r="RC82" i="3"/>
  <c r="RC100" i="3"/>
  <c r="RC52" i="3"/>
  <c r="RC92" i="3"/>
  <c r="RC47" i="3"/>
  <c r="RC89" i="3"/>
  <c r="RC66" i="3"/>
  <c r="RC45" i="3"/>
  <c r="RC21" i="3"/>
  <c r="RC94" i="3"/>
  <c r="RC56" i="3"/>
  <c r="RC62" i="3"/>
  <c r="RC73" i="3"/>
  <c r="RC104" i="3"/>
  <c r="RC53" i="3"/>
  <c r="RC49" i="3"/>
  <c r="RC29" i="3"/>
  <c r="RC38" i="3"/>
  <c r="RC35" i="3"/>
  <c r="RC107" i="3"/>
  <c r="RC64" i="3"/>
  <c r="RC32" i="3"/>
  <c r="RC85" i="3"/>
  <c r="RC31" i="3"/>
  <c r="RC87" i="3"/>
  <c r="RC65" i="3"/>
  <c r="RC69" i="3"/>
  <c r="RC72" i="3"/>
  <c r="RC51" i="3"/>
  <c r="RC59" i="3"/>
  <c r="RC101" i="3"/>
  <c r="RC71" i="3"/>
  <c r="RC23" i="3"/>
  <c r="RC102" i="3"/>
  <c r="RC18" i="3"/>
  <c r="RC70" i="3"/>
  <c r="RC99" i="3"/>
  <c r="RC14" i="3"/>
  <c r="RC91" i="3"/>
  <c r="RC46" i="3"/>
  <c r="RC81" i="3"/>
  <c r="RC36" i="3"/>
  <c r="RC16" i="3"/>
  <c r="RC79" i="3"/>
  <c r="RC88" i="3"/>
  <c r="RC20" i="3"/>
  <c r="RC105" i="3"/>
  <c r="RC67" i="3"/>
  <c r="RC63" i="3"/>
  <c r="RC26" i="3"/>
  <c r="RC60" i="3"/>
  <c r="RC95" i="3"/>
  <c r="RC57" i="3"/>
  <c r="RC103" i="3"/>
  <c r="RC84" i="3"/>
  <c r="RC50" i="3"/>
  <c r="RC98" i="3"/>
  <c r="RC54" i="3"/>
  <c r="RC80" i="3"/>
  <c r="RC44" i="3"/>
  <c r="RC24" i="3"/>
  <c r="RC34" i="3"/>
  <c r="RC61" i="3"/>
  <c r="RC58" i="3"/>
  <c r="RC96" i="3"/>
  <c r="RC25" i="3"/>
  <c r="RC28" i="3"/>
  <c r="RC97" i="3"/>
  <c r="RC90" i="3"/>
  <c r="RC22" i="3"/>
  <c r="RC33" i="3"/>
  <c r="RC86" i="3"/>
  <c r="RC68" i="3"/>
  <c r="RA35" i="3"/>
  <c r="RA20" i="3"/>
  <c r="RA30" i="3"/>
  <c r="RA71" i="3"/>
  <c r="RA97" i="3"/>
  <c r="RA62" i="3"/>
  <c r="RA92" i="3"/>
  <c r="RA32" i="3"/>
  <c r="RA61" i="3"/>
  <c r="RA37" i="3"/>
  <c r="RA80" i="3"/>
  <c r="RA99" i="3"/>
  <c r="RA83" i="3"/>
  <c r="RA44" i="3"/>
  <c r="RA25" i="3"/>
  <c r="RA67" i="3"/>
  <c r="RA93" i="3"/>
  <c r="RA38" i="3"/>
  <c r="RA90" i="3"/>
  <c r="RA85" i="3"/>
  <c r="RA33" i="3"/>
  <c r="RA95" i="3"/>
  <c r="RA89" i="3"/>
  <c r="RA78" i="3"/>
  <c r="RA100" i="3"/>
  <c r="RA86" i="3"/>
  <c r="RA56" i="3"/>
  <c r="RA98" i="3"/>
  <c r="RA45" i="3"/>
  <c r="RA84" i="3"/>
  <c r="RA24" i="3"/>
  <c r="RA31" i="3"/>
  <c r="RA57" i="3"/>
  <c r="RA47" i="3"/>
  <c r="RA101" i="3"/>
  <c r="RA53" i="3"/>
  <c r="RA64" i="3"/>
  <c r="RA70" i="3"/>
  <c r="RA66" i="3"/>
  <c r="RA50" i="3"/>
  <c r="RA34" i="3"/>
  <c r="RA68" i="3"/>
  <c r="RA104" i="3"/>
  <c r="RA23" i="3"/>
  <c r="RA14" i="3"/>
  <c r="RA102" i="3"/>
  <c r="RA60" i="3"/>
  <c r="RA96" i="3"/>
  <c r="RA18" i="3"/>
  <c r="RA49" i="3"/>
  <c r="RA79" i="3"/>
  <c r="RA27" i="3"/>
  <c r="RA52" i="3"/>
  <c r="RA94" i="3"/>
  <c r="RA22" i="3"/>
  <c r="RA69" i="3"/>
  <c r="RA21" i="3"/>
  <c r="RA59" i="3"/>
  <c r="RA63" i="3"/>
  <c r="RA107" i="3"/>
  <c r="RA26" i="3"/>
  <c r="RA48" i="3"/>
  <c r="RA105" i="3"/>
  <c r="RA58" i="3"/>
  <c r="RA91" i="3"/>
  <c r="RA103" i="3"/>
  <c r="RA88" i="3"/>
  <c r="RA36" i="3"/>
  <c r="RA29" i="3"/>
  <c r="RA82" i="3"/>
  <c r="RA55" i="3"/>
  <c r="RA65" i="3"/>
  <c r="RA28" i="3"/>
  <c r="RA51" i="3"/>
  <c r="RA87" i="3"/>
  <c r="RA81" i="3"/>
  <c r="QZ55" i="3"/>
  <c r="QZ98" i="3"/>
  <c r="QZ105" i="3"/>
  <c r="QZ36" i="3"/>
  <c r="QZ57" i="3"/>
  <c r="QZ32" i="3"/>
  <c r="QZ52" i="3"/>
  <c r="QZ91" i="3"/>
  <c r="QZ26" i="3"/>
  <c r="QZ99" i="3"/>
  <c r="QZ82" i="3"/>
  <c r="QZ59" i="3"/>
  <c r="QZ94" i="3"/>
  <c r="QZ34" i="3"/>
  <c r="QZ20" i="3"/>
  <c r="QZ62" i="3"/>
  <c r="QZ65" i="3"/>
  <c r="QZ81" i="3"/>
  <c r="QZ95" i="3"/>
  <c r="QZ49" i="3"/>
  <c r="QZ21" i="3"/>
  <c r="QZ24" i="3"/>
  <c r="QZ80" i="3"/>
  <c r="QZ79" i="3"/>
  <c r="QZ22" i="3"/>
  <c r="QZ54" i="3"/>
  <c r="QZ30" i="3"/>
  <c r="QZ28" i="3"/>
  <c r="QZ102" i="3"/>
  <c r="QZ33" i="3"/>
  <c r="QZ45" i="3"/>
  <c r="QZ35" i="3"/>
  <c r="QZ66" i="3"/>
  <c r="QZ93" i="3"/>
  <c r="QZ101" i="3"/>
  <c r="QZ10" i="3"/>
  <c r="QZ83" i="3"/>
  <c r="QZ84" i="3"/>
  <c r="QZ47" i="3"/>
  <c r="QZ64" i="3"/>
  <c r="QZ92" i="3"/>
  <c r="QZ96" i="3"/>
  <c r="QZ58" i="3"/>
  <c r="QZ86" i="3"/>
  <c r="QZ69" i="3"/>
  <c r="QZ37" i="3"/>
  <c r="QZ25" i="3"/>
  <c r="QZ103" i="3"/>
  <c r="QZ90" i="3"/>
  <c r="QZ23" i="3"/>
  <c r="QZ51" i="3"/>
  <c r="QZ44" i="3"/>
  <c r="QZ56" i="3"/>
  <c r="QZ18" i="3"/>
  <c r="QZ53" i="3"/>
  <c r="QZ85" i="3"/>
  <c r="QZ38" i="3"/>
  <c r="QZ70" i="3"/>
  <c r="QZ14" i="3"/>
  <c r="QZ48" i="3"/>
  <c r="QZ87" i="3"/>
  <c r="QZ60" i="3"/>
  <c r="QZ71" i="3"/>
  <c r="QZ27" i="3"/>
  <c r="QZ88" i="3"/>
  <c r="QZ89" i="3"/>
  <c r="QZ15" i="3"/>
  <c r="QZ61" i="3"/>
  <c r="QZ100" i="3"/>
  <c r="QZ50" i="3"/>
  <c r="QZ31" i="3"/>
  <c r="QZ104" i="3"/>
  <c r="QZ67" i="3"/>
  <c r="QZ63" i="3"/>
  <c r="QZ29" i="3"/>
  <c r="QZ97" i="3"/>
  <c r="QZ68" i="3"/>
  <c r="RF49" i="3"/>
  <c r="RF96" i="3"/>
  <c r="RF88" i="3"/>
  <c r="RF62" i="3"/>
  <c r="RF79" i="3"/>
  <c r="RF14" i="3"/>
  <c r="RF38" i="3"/>
  <c r="RF53" i="3"/>
  <c r="RF91" i="3"/>
  <c r="RF89" i="3"/>
  <c r="RF87" i="3"/>
  <c r="RF19" i="3"/>
  <c r="RF101" i="3"/>
  <c r="RF48" i="3"/>
  <c r="RF93" i="3"/>
  <c r="RF23" i="3"/>
  <c r="RF29" i="3"/>
  <c r="RF24" i="3"/>
  <c r="RF71" i="3"/>
  <c r="RF105" i="3"/>
  <c r="RF94" i="3"/>
  <c r="RF97" i="3"/>
  <c r="RF32" i="3"/>
  <c r="RF63" i="3"/>
  <c r="RF64" i="3"/>
  <c r="RF100" i="3"/>
  <c r="RF57" i="3"/>
  <c r="RF45" i="3"/>
  <c r="RF67" i="3"/>
  <c r="RF30" i="3"/>
  <c r="RF83" i="3"/>
  <c r="RF56" i="3"/>
  <c r="RF52" i="3"/>
  <c r="RF69" i="3"/>
  <c r="RF85" i="3"/>
  <c r="RF86" i="3"/>
  <c r="RF44" i="3"/>
  <c r="RF21" i="3"/>
  <c r="RF61" i="3"/>
  <c r="RF81" i="3"/>
  <c r="RF22" i="3"/>
  <c r="RF50" i="3"/>
  <c r="RF34" i="3"/>
  <c r="RF98" i="3"/>
  <c r="RF99" i="3"/>
  <c r="RF31" i="3"/>
  <c r="RF65" i="3"/>
  <c r="RF47" i="3"/>
  <c r="RF20" i="3"/>
  <c r="RF95" i="3"/>
  <c r="RF103" i="3"/>
  <c r="RF66" i="3"/>
  <c r="RF80" i="3"/>
  <c r="RF104" i="3"/>
  <c r="RF82" i="3"/>
  <c r="RF107" i="3"/>
  <c r="RF51" i="3"/>
  <c r="RF59" i="3"/>
  <c r="RF36" i="3"/>
  <c r="RF18" i="3"/>
  <c r="RF92" i="3"/>
  <c r="RF35" i="3"/>
  <c r="RF28" i="3"/>
  <c r="RF58" i="3"/>
  <c r="RF37" i="3"/>
  <c r="RF84" i="3"/>
  <c r="RF102" i="3"/>
  <c r="RF90" i="3"/>
  <c r="RF33" i="3"/>
  <c r="RF26" i="3"/>
  <c r="RF68" i="3"/>
  <c r="RF60" i="3"/>
  <c r="RF25" i="3"/>
  <c r="RF55" i="3"/>
  <c r="RF27" i="3"/>
  <c r="RF70" i="3"/>
  <c r="QW60" i="3"/>
  <c r="QW20" i="3"/>
  <c r="QW53" i="3"/>
  <c r="QW18" i="3"/>
  <c r="QW97" i="3"/>
  <c r="QW69" i="3"/>
  <c r="QW92" i="3"/>
  <c r="QW88" i="3"/>
  <c r="QW65" i="3"/>
  <c r="QW25" i="3"/>
  <c r="QW24" i="3"/>
  <c r="QW50" i="3"/>
  <c r="QW87" i="3"/>
  <c r="QW29" i="3"/>
  <c r="QW95" i="3"/>
  <c r="QW80" i="3"/>
  <c r="QW47" i="3"/>
  <c r="QW31" i="3"/>
  <c r="QW67" i="3"/>
  <c r="QW66" i="3"/>
  <c r="QW51" i="3"/>
  <c r="QW22" i="3"/>
  <c r="QW99" i="3"/>
  <c r="QW63" i="3"/>
  <c r="QW98" i="3"/>
  <c r="QW35" i="3"/>
  <c r="QW57" i="3"/>
  <c r="QW33" i="3"/>
  <c r="QW48" i="3"/>
  <c r="QW89" i="3"/>
  <c r="QW38" i="3"/>
  <c r="QW105" i="3"/>
  <c r="QW58" i="3"/>
  <c r="QW100" i="3"/>
  <c r="QW64" i="3"/>
  <c r="QW68" i="3"/>
  <c r="QW23" i="3"/>
  <c r="QW27" i="3"/>
  <c r="QW55" i="3"/>
  <c r="QW104" i="3"/>
  <c r="QW14" i="3"/>
  <c r="QW62" i="3"/>
  <c r="QW30" i="3"/>
  <c r="QW59" i="3"/>
  <c r="QW81" i="3"/>
  <c r="QW32" i="3"/>
  <c r="QW83" i="3"/>
  <c r="QW82" i="3"/>
  <c r="QW85" i="3"/>
  <c r="QW79" i="3"/>
  <c r="QW102" i="3"/>
  <c r="QW52" i="3"/>
  <c r="QW103" i="3"/>
  <c r="QW71" i="3"/>
  <c r="QW34" i="3"/>
  <c r="QW84" i="3"/>
  <c r="QW49" i="3"/>
  <c r="QW16" i="3"/>
  <c r="QW70" i="3"/>
  <c r="QW91" i="3"/>
  <c r="QW37" i="3"/>
  <c r="QW36" i="3"/>
  <c r="QW54" i="3"/>
  <c r="QW56" i="3"/>
  <c r="QW26" i="3"/>
  <c r="QW45" i="3"/>
  <c r="QW86" i="3"/>
  <c r="QW61" i="3"/>
  <c r="QW96" i="3"/>
  <c r="QW94" i="3"/>
  <c r="QW28" i="3"/>
  <c r="QW93" i="3"/>
  <c r="QW21" i="3"/>
  <c r="QW101" i="3"/>
  <c r="QW90" i="3"/>
  <c r="OJ56" i="3"/>
  <c r="OJ57" i="3"/>
  <c r="OJ19" i="3"/>
  <c r="OJ15" i="3"/>
  <c r="OJ17" i="3"/>
  <c r="OJ27" i="3"/>
  <c r="OJ84" i="3"/>
  <c r="OJ26" i="3"/>
  <c r="OJ25" i="3"/>
  <c r="OJ105" i="3"/>
  <c r="OJ107" i="3"/>
  <c r="OJ82" i="3"/>
  <c r="OJ11" i="3"/>
  <c r="OJ102" i="3"/>
  <c r="OJ52" i="3"/>
  <c r="OJ88" i="3"/>
  <c r="OJ97" i="3"/>
  <c r="OJ89" i="3"/>
  <c r="OJ86" i="3"/>
  <c r="OJ62" i="3"/>
  <c r="OJ58" i="3"/>
  <c r="OJ60" i="3"/>
  <c r="OJ65" i="3"/>
  <c r="OJ10" i="3"/>
  <c r="OJ32" i="3"/>
  <c r="OJ33" i="3"/>
  <c r="OJ59" i="3"/>
  <c r="OJ28" i="3"/>
  <c r="OJ29" i="3"/>
  <c r="OJ100" i="3"/>
  <c r="OJ80" i="3"/>
  <c r="OJ23" i="3"/>
  <c r="OJ51" i="3"/>
  <c r="OJ22" i="3"/>
  <c r="OJ24" i="3"/>
  <c r="OJ66" i="3"/>
  <c r="OJ92" i="3"/>
  <c r="OJ93" i="3"/>
  <c r="OJ54" i="3"/>
  <c r="OJ37" i="3"/>
  <c r="OJ64" i="3"/>
  <c r="OJ50" i="3"/>
  <c r="OJ47" i="3"/>
  <c r="OJ85" i="3"/>
  <c r="OJ48" i="3"/>
  <c r="OJ101" i="3"/>
  <c r="OJ70" i="3"/>
  <c r="OJ44" i="3"/>
  <c r="OJ106" i="3"/>
  <c r="OJ39" i="3"/>
  <c r="OJ83" i="3"/>
  <c r="OJ45" i="3"/>
  <c r="OJ55" i="3"/>
  <c r="OJ99" i="3"/>
  <c r="OJ20" i="3"/>
  <c r="OJ90" i="3"/>
  <c r="OJ95" i="3"/>
  <c r="OJ34" i="3"/>
  <c r="OJ35" i="3"/>
  <c r="OJ81" i="3"/>
  <c r="OJ49" i="3"/>
  <c r="OJ67" i="3"/>
  <c r="OJ36" i="3"/>
  <c r="OJ98" i="3"/>
  <c r="OJ13" i="3"/>
  <c r="OJ61" i="3"/>
  <c r="OJ63" i="3"/>
  <c r="OJ103" i="3"/>
  <c r="OJ87" i="3"/>
  <c r="OJ94" i="3"/>
  <c r="OJ21" i="3"/>
  <c r="OJ79" i="3"/>
  <c r="OJ73" i="3"/>
  <c r="OJ31" i="3"/>
  <c r="OJ91" i="3"/>
  <c r="OJ30" i="3"/>
  <c r="OJ71" i="3"/>
  <c r="OJ46" i="3"/>
  <c r="OJ96" i="3"/>
  <c r="OJ69" i="3"/>
  <c r="OJ68" i="3"/>
  <c r="OJ72" i="3"/>
  <c r="OJ104" i="3"/>
  <c r="OE61" i="3"/>
  <c r="OE80" i="3"/>
  <c r="OE79" i="3"/>
  <c r="OE24" i="3"/>
  <c r="OE60" i="3"/>
  <c r="OE64" i="3"/>
  <c r="OE23" i="3"/>
  <c r="OE50" i="3"/>
  <c r="OE27" i="3"/>
  <c r="OE105" i="3"/>
  <c r="OE69" i="3"/>
  <c r="OE34" i="3"/>
  <c r="OE95" i="3"/>
  <c r="OE98" i="3"/>
  <c r="OE68" i="3"/>
  <c r="OE106" i="3"/>
  <c r="OE48" i="3"/>
  <c r="OE81" i="3"/>
  <c r="OE55" i="3"/>
  <c r="OE20" i="3"/>
  <c r="OE87" i="3"/>
  <c r="OE88" i="3"/>
  <c r="OE52" i="3"/>
  <c r="OE57" i="3"/>
  <c r="OE93" i="3"/>
  <c r="OE59" i="3"/>
  <c r="OE70" i="3"/>
  <c r="OE32" i="3"/>
  <c r="OE45" i="3"/>
  <c r="OE30" i="3"/>
  <c r="OE21" i="3"/>
  <c r="OE101" i="3"/>
  <c r="OE33" i="3"/>
  <c r="OE10" i="3"/>
  <c r="OE44" i="3"/>
  <c r="OE46" i="3"/>
  <c r="OE92" i="3"/>
  <c r="OE13" i="3"/>
  <c r="OE82" i="3"/>
  <c r="OE85" i="3"/>
  <c r="OE25" i="3"/>
  <c r="OE103" i="3"/>
  <c r="OE63" i="3"/>
  <c r="OE90" i="3"/>
  <c r="OE66" i="3"/>
  <c r="OE35" i="3"/>
  <c r="OE83" i="3"/>
  <c r="OE89" i="3"/>
  <c r="OE11" i="3"/>
  <c r="OE71" i="3"/>
  <c r="OE62" i="3"/>
  <c r="OE102" i="3"/>
  <c r="OE58" i="3"/>
  <c r="OE84" i="3"/>
  <c r="OE29" i="3"/>
  <c r="OE94" i="3"/>
  <c r="OE100" i="3"/>
  <c r="OE96" i="3"/>
  <c r="OE99" i="3"/>
  <c r="OE31" i="3"/>
  <c r="OE54" i="3"/>
  <c r="OE97" i="3"/>
  <c r="OE39" i="3"/>
  <c r="OE37" i="3"/>
  <c r="OE26" i="3"/>
  <c r="OE72" i="3"/>
  <c r="OE28" i="3"/>
  <c r="OE65" i="3"/>
  <c r="OE107" i="3"/>
  <c r="OE86" i="3"/>
  <c r="OE91" i="3"/>
  <c r="OE56" i="3"/>
  <c r="OE73" i="3"/>
  <c r="OE22" i="3"/>
  <c r="OE15" i="3"/>
  <c r="OE36" i="3"/>
  <c r="OE51" i="3"/>
  <c r="OE67" i="3"/>
  <c r="OE104" i="3"/>
  <c r="OE17" i="3"/>
  <c r="OE19" i="3"/>
  <c r="OF46" i="3"/>
  <c r="OF37" i="3"/>
  <c r="OF72" i="3"/>
  <c r="OF97" i="3"/>
  <c r="OF67" i="3"/>
  <c r="OF99" i="3"/>
  <c r="OF83" i="3"/>
  <c r="OF87" i="3"/>
  <c r="OF68" i="3"/>
  <c r="OF47" i="3"/>
  <c r="OF69" i="3"/>
  <c r="OF55" i="3"/>
  <c r="OF29" i="3"/>
  <c r="OF63" i="3"/>
  <c r="OF96" i="3"/>
  <c r="OF30" i="3"/>
  <c r="OF92" i="3"/>
  <c r="OF94" i="3"/>
  <c r="OF82" i="3"/>
  <c r="OF90" i="3"/>
  <c r="OF64" i="3"/>
  <c r="OF102" i="3"/>
  <c r="OF32" i="3"/>
  <c r="OF54" i="3"/>
  <c r="OF95" i="3"/>
  <c r="OF89" i="3"/>
  <c r="OF27" i="3"/>
  <c r="OF71" i="3"/>
  <c r="OF103" i="3"/>
  <c r="OF106" i="3"/>
  <c r="OF22" i="3"/>
  <c r="OF44" i="3"/>
  <c r="OF33" i="3"/>
  <c r="OF20" i="3"/>
  <c r="OF35" i="3"/>
  <c r="OF31" i="3"/>
  <c r="OF19" i="3"/>
  <c r="OF34" i="3"/>
  <c r="OF70" i="3"/>
  <c r="OF85" i="3"/>
  <c r="OF48" i="3"/>
  <c r="OF51" i="3"/>
  <c r="OF61" i="3"/>
  <c r="OF98" i="3"/>
  <c r="OF59" i="3"/>
  <c r="OF10" i="3"/>
  <c r="OF56" i="3"/>
  <c r="OF73" i="3"/>
  <c r="OF58" i="3"/>
  <c r="OF101" i="3"/>
  <c r="OF36" i="3"/>
  <c r="OF39" i="3"/>
  <c r="OF80" i="3"/>
  <c r="OF26" i="3"/>
  <c r="OF104" i="3"/>
  <c r="OF50" i="3"/>
  <c r="OF81" i="3"/>
  <c r="OF100" i="3"/>
  <c r="OF86" i="3"/>
  <c r="OF60" i="3"/>
  <c r="OF28" i="3"/>
  <c r="OF24" i="3"/>
  <c r="OF105" i="3"/>
  <c r="OF57" i="3"/>
  <c r="OF45" i="3"/>
  <c r="OF12" i="3"/>
  <c r="OF66" i="3"/>
  <c r="OF17" i="3"/>
  <c r="OF79" i="3"/>
  <c r="OF91" i="3"/>
  <c r="OF107" i="3"/>
  <c r="OF65" i="3"/>
  <c r="OF25" i="3"/>
  <c r="OF21" i="3"/>
  <c r="OF62" i="3"/>
  <c r="OF93" i="3"/>
  <c r="OF15" i="3"/>
  <c r="OF11" i="3"/>
  <c r="OF88" i="3"/>
  <c r="OF84" i="3"/>
  <c r="OF52" i="3"/>
  <c r="OF23" i="3"/>
  <c r="OL68" i="3"/>
  <c r="OL47" i="3"/>
  <c r="OL20" i="3"/>
  <c r="OL48" i="3"/>
  <c r="OL55" i="3"/>
  <c r="OL70" i="3"/>
  <c r="OL90" i="3"/>
  <c r="OL10" i="3"/>
  <c r="OL59" i="3"/>
  <c r="OL79" i="3"/>
  <c r="OL86" i="3"/>
  <c r="OL38" i="3"/>
  <c r="OL17" i="3"/>
  <c r="OL24" i="3"/>
  <c r="OL61" i="3"/>
  <c r="OL21" i="3"/>
  <c r="OL36" i="3"/>
  <c r="OL33" i="3"/>
  <c r="OL102" i="3"/>
  <c r="OL50" i="3"/>
  <c r="OL58" i="3"/>
  <c r="OL39" i="3"/>
  <c r="OL94" i="3"/>
  <c r="OL15" i="3"/>
  <c r="OL88" i="3"/>
  <c r="OL67" i="3"/>
  <c r="OL106" i="3"/>
  <c r="OL64" i="3"/>
  <c r="OL23" i="3"/>
  <c r="OL35" i="3"/>
  <c r="OL81" i="3"/>
  <c r="OL91" i="3"/>
  <c r="OL96" i="3"/>
  <c r="OL85" i="3"/>
  <c r="OL71" i="3"/>
  <c r="OL89" i="3"/>
  <c r="OL29" i="3"/>
  <c r="OL99" i="3"/>
  <c r="OL103" i="3"/>
  <c r="OL56" i="3"/>
  <c r="OL80" i="3"/>
  <c r="OL57" i="3"/>
  <c r="OL32" i="3"/>
  <c r="OL98" i="3"/>
  <c r="OL72" i="3"/>
  <c r="OL49" i="3"/>
  <c r="OL101" i="3"/>
  <c r="OL92" i="3"/>
  <c r="OL97" i="3"/>
  <c r="OL69" i="3"/>
  <c r="OL78" i="3"/>
  <c r="OL84" i="3"/>
  <c r="OL100" i="3"/>
  <c r="OL13" i="3"/>
  <c r="OL45" i="3"/>
  <c r="OL93" i="3"/>
  <c r="OL30" i="3"/>
  <c r="OL63" i="3"/>
  <c r="OL73" i="3"/>
  <c r="OL22" i="3"/>
  <c r="OL28" i="3"/>
  <c r="OL60" i="3"/>
  <c r="OL95" i="3"/>
  <c r="OL52" i="3"/>
  <c r="OL82" i="3"/>
  <c r="OL31" i="3"/>
  <c r="OL62" i="3"/>
  <c r="OL104" i="3"/>
  <c r="OL51" i="3"/>
  <c r="OL105" i="3"/>
  <c r="OL65" i="3"/>
  <c r="OL11" i="3"/>
  <c r="OL44" i="3"/>
  <c r="OL19" i="3"/>
  <c r="OL34" i="3"/>
  <c r="OL26" i="3"/>
  <c r="OL83" i="3"/>
  <c r="OL107" i="3"/>
  <c r="OL27" i="3"/>
  <c r="OL25" i="3"/>
  <c r="OL37" i="3"/>
  <c r="OL66" i="3"/>
  <c r="OL54" i="3"/>
  <c r="OL87" i="3"/>
  <c r="OL46" i="3"/>
  <c r="OG50" i="3"/>
  <c r="OG44" i="3"/>
  <c r="OG62" i="3"/>
  <c r="OG47" i="3"/>
  <c r="OG69" i="3"/>
  <c r="OG12" i="3"/>
  <c r="OG70" i="3"/>
  <c r="OG73" i="3"/>
  <c r="OG104" i="3"/>
  <c r="OG37" i="3"/>
  <c r="OG85" i="3"/>
  <c r="OG96" i="3"/>
  <c r="OG105" i="3"/>
  <c r="OG24" i="3"/>
  <c r="OG49" i="3"/>
  <c r="OG28" i="3"/>
  <c r="OG79" i="3"/>
  <c r="OG15" i="3"/>
  <c r="OG67" i="3"/>
  <c r="OG56" i="3"/>
  <c r="OG92" i="3"/>
  <c r="OG58" i="3"/>
  <c r="OG90" i="3"/>
  <c r="OG29" i="3"/>
  <c r="OG52" i="3"/>
  <c r="OG80" i="3"/>
  <c r="OG45" i="3"/>
  <c r="OG23" i="3"/>
  <c r="OG63" i="3"/>
  <c r="OG72" i="3"/>
  <c r="OG33" i="3"/>
  <c r="OG35" i="3"/>
  <c r="OG82" i="3"/>
  <c r="OG54" i="3"/>
  <c r="OG38" i="3"/>
  <c r="OG84" i="3"/>
  <c r="OG20" i="3"/>
  <c r="OG19" i="3"/>
  <c r="OG97" i="3"/>
  <c r="OG59" i="3"/>
  <c r="OG89" i="3"/>
  <c r="OG83" i="3"/>
  <c r="OG98" i="3"/>
  <c r="OG94" i="3"/>
  <c r="OG39" i="3"/>
  <c r="OG91" i="3"/>
  <c r="OG106" i="3"/>
  <c r="OG21" i="3"/>
  <c r="OG51" i="3"/>
  <c r="OG88" i="3"/>
  <c r="OG36" i="3"/>
  <c r="OG17" i="3"/>
  <c r="OG102" i="3"/>
  <c r="OG71" i="3"/>
  <c r="OG34" i="3"/>
  <c r="OG87" i="3"/>
  <c r="OG46" i="3"/>
  <c r="OG95" i="3"/>
  <c r="OG61" i="3"/>
  <c r="OG48" i="3"/>
  <c r="OG27" i="3"/>
  <c r="OG57" i="3"/>
  <c r="OG26" i="3"/>
  <c r="OG55" i="3"/>
  <c r="OG66" i="3"/>
  <c r="OG86" i="3"/>
  <c r="OG60" i="3"/>
  <c r="OG65" i="3"/>
  <c r="OG81" i="3"/>
  <c r="OG103" i="3"/>
  <c r="OG32" i="3"/>
  <c r="OG64" i="3"/>
  <c r="OG30" i="3"/>
  <c r="OG99" i="3"/>
  <c r="OG10" i="3"/>
  <c r="OG11" i="3"/>
  <c r="OG93" i="3"/>
  <c r="OG31" i="3"/>
  <c r="OG25" i="3"/>
  <c r="OG68" i="3"/>
  <c r="OG100" i="3"/>
  <c r="OG22" i="3"/>
  <c r="OG107" i="3"/>
  <c r="OG101" i="3"/>
  <c r="GC62" i="3"/>
  <c r="GC51" i="3"/>
  <c r="GC86" i="3"/>
  <c r="GC67" i="3"/>
  <c r="GC80" i="3"/>
  <c r="GC97" i="3"/>
  <c r="GC71" i="3"/>
  <c r="GC36" i="3"/>
  <c r="GC83" i="3"/>
  <c r="GC89" i="3"/>
  <c r="GC96" i="3"/>
  <c r="GC68" i="3"/>
  <c r="GC93" i="3"/>
  <c r="GC105" i="3"/>
  <c r="GC72" i="3"/>
  <c r="GC35" i="3"/>
  <c r="GC47" i="3"/>
  <c r="GC25" i="3"/>
  <c r="GC53" i="3"/>
  <c r="GC32" i="3"/>
  <c r="GC66" i="3"/>
  <c r="GC21" i="3"/>
  <c r="GC56" i="3"/>
  <c r="GC99" i="3"/>
  <c r="GC29" i="3"/>
  <c r="GC64" i="3"/>
  <c r="GC30" i="3"/>
  <c r="GC103" i="3"/>
  <c r="GC33" i="3"/>
  <c r="GC38" i="3"/>
  <c r="GC15" i="3"/>
  <c r="GC87" i="3"/>
  <c r="GC104" i="3"/>
  <c r="GC52" i="3"/>
  <c r="GC98" i="3"/>
  <c r="GC73" i="3"/>
  <c r="GC79" i="3"/>
  <c r="GC58" i="3"/>
  <c r="GC60" i="3"/>
  <c r="GC57" i="3"/>
  <c r="GC91" i="3"/>
  <c r="GC88" i="3"/>
  <c r="GC94" i="3"/>
  <c r="GC49" i="3"/>
  <c r="GC102" i="3"/>
  <c r="GC16" i="3"/>
  <c r="GC92" i="3"/>
  <c r="GC85" i="3"/>
  <c r="GC84" i="3"/>
  <c r="GC20" i="3"/>
  <c r="GC59" i="3"/>
  <c r="GC100" i="3"/>
  <c r="GC81" i="3"/>
  <c r="GC55" i="3"/>
  <c r="GC34" i="3"/>
  <c r="GC50" i="3"/>
  <c r="GC61" i="3"/>
  <c r="GC45" i="3"/>
  <c r="GC23" i="3"/>
  <c r="GC63" i="3"/>
  <c r="GC70" i="3"/>
  <c r="GC82" i="3"/>
  <c r="GC101" i="3"/>
  <c r="GC24" i="3"/>
  <c r="GC14" i="3"/>
  <c r="GC90" i="3"/>
  <c r="GC95" i="3"/>
  <c r="GC65" i="3"/>
  <c r="GC31" i="3"/>
  <c r="GC69" i="3"/>
  <c r="GC107" i="3"/>
  <c r="GC26" i="3"/>
  <c r="GC22" i="3"/>
  <c r="GC37" i="3"/>
  <c r="GC27" i="3"/>
  <c r="GC28" i="3"/>
  <c r="GC18" i="3"/>
  <c r="GC19" i="3"/>
  <c r="FN25" i="3"/>
  <c r="FN79" i="3"/>
  <c r="FN10" i="3"/>
  <c r="FN63" i="3"/>
  <c r="FN49" i="3"/>
  <c r="FN66" i="3"/>
  <c r="FN89" i="3"/>
  <c r="FN71" i="3"/>
  <c r="FN58" i="3"/>
  <c r="FN33" i="3"/>
  <c r="FN21" i="3"/>
  <c r="FN62" i="3"/>
  <c r="FN56" i="3"/>
  <c r="FN59" i="3"/>
  <c r="FN36" i="3"/>
  <c r="FN28" i="3"/>
  <c r="FN32" i="3"/>
  <c r="FN35" i="3"/>
  <c r="FN34" i="3"/>
  <c r="FN83" i="3"/>
  <c r="FN103" i="3"/>
  <c r="FN98" i="3"/>
  <c r="FN67" i="3"/>
  <c r="FN31" i="3"/>
  <c r="FN91" i="3"/>
  <c r="FN55" i="3"/>
  <c r="FN61" i="3"/>
  <c r="FN97" i="3"/>
  <c r="FN47" i="3"/>
  <c r="FN24" i="3"/>
  <c r="FN22" i="3"/>
  <c r="FN101" i="3"/>
  <c r="FN93" i="3"/>
  <c r="FN84" i="3"/>
  <c r="FN69" i="3"/>
  <c r="FN100" i="3"/>
  <c r="FN37" i="3"/>
  <c r="FN90" i="3"/>
  <c r="FN38" i="3"/>
  <c r="FN51" i="3"/>
  <c r="GS51" i="3" s="1"/>
  <c r="FN72" i="3"/>
  <c r="FN81" i="3"/>
  <c r="FN68" i="3"/>
  <c r="FN15" i="3"/>
  <c r="FN70" i="3"/>
  <c r="FN54" i="3"/>
  <c r="FN102" i="3"/>
  <c r="FN14" i="3"/>
  <c r="FN82" i="3"/>
  <c r="FN92" i="3"/>
  <c r="FN78" i="3"/>
  <c r="FN87" i="3"/>
  <c r="FN60" i="3"/>
  <c r="FN52" i="3"/>
  <c r="FN104" i="3"/>
  <c r="FN105" i="3"/>
  <c r="FN94" i="3"/>
  <c r="FN18" i="3"/>
  <c r="FN95" i="3"/>
  <c r="FN50" i="3"/>
  <c r="HJ50" i="3" s="1"/>
  <c r="FN30" i="3"/>
  <c r="FN88" i="3"/>
  <c r="FN29" i="3"/>
  <c r="FN96" i="3"/>
  <c r="FN45" i="3"/>
  <c r="FN57" i="3"/>
  <c r="FN20" i="3"/>
  <c r="FN86" i="3"/>
  <c r="D239" i="3" a="1"/>
  <c r="FN65" i="3"/>
  <c r="FN64" i="3"/>
  <c r="FN23" i="3"/>
  <c r="FN53" i="3"/>
  <c r="FN85" i="3"/>
  <c r="FN26" i="3"/>
  <c r="FN80" i="3"/>
  <c r="FN99" i="3"/>
  <c r="FN27" i="3"/>
  <c r="GB84" i="3"/>
  <c r="GB102" i="3"/>
  <c r="GB71" i="3"/>
  <c r="GB33" i="3"/>
  <c r="GB87" i="3"/>
  <c r="GB94" i="3"/>
  <c r="GB62" i="3"/>
  <c r="GB89" i="3"/>
  <c r="GB47" i="3"/>
  <c r="GB37" i="3"/>
  <c r="GB72" i="3"/>
  <c r="GB28" i="3"/>
  <c r="GB14" i="3"/>
  <c r="GB79" i="3"/>
  <c r="GB80" i="3"/>
  <c r="GB52" i="3"/>
  <c r="GB86" i="3"/>
  <c r="GB45" i="3"/>
  <c r="GB15" i="3"/>
  <c r="GB26" i="3"/>
  <c r="GB98" i="3"/>
  <c r="GB22" i="3"/>
  <c r="GB38" i="3"/>
  <c r="GB91" i="3"/>
  <c r="GB88" i="3"/>
  <c r="GB23" i="3"/>
  <c r="GB51" i="3"/>
  <c r="GB100" i="3"/>
  <c r="GB16" i="3"/>
  <c r="GB20" i="3"/>
  <c r="GB61" i="3"/>
  <c r="GB73" i="3"/>
  <c r="GB93" i="3"/>
  <c r="GB69" i="3"/>
  <c r="GB85" i="3"/>
  <c r="GB60" i="3"/>
  <c r="GB64" i="3"/>
  <c r="GB30" i="3"/>
  <c r="GB27" i="3"/>
  <c r="GB103" i="3"/>
  <c r="GB68" i="3"/>
  <c r="GB21" i="3"/>
  <c r="GB19" i="3"/>
  <c r="GB92" i="3"/>
  <c r="GB44" i="3"/>
  <c r="GB63" i="3"/>
  <c r="GB105" i="3"/>
  <c r="GB25" i="3"/>
  <c r="GB31" i="3"/>
  <c r="GB35" i="3"/>
  <c r="GB83" i="3"/>
  <c r="GB59" i="3"/>
  <c r="GB53" i="3"/>
  <c r="GB97" i="3"/>
  <c r="GB56" i="3"/>
  <c r="GB55" i="3"/>
  <c r="GB95" i="3"/>
  <c r="GB18" i="3"/>
  <c r="GB36" i="3"/>
  <c r="GB104" i="3"/>
  <c r="GB70" i="3"/>
  <c r="GB57" i="3"/>
  <c r="GB32" i="3"/>
  <c r="GB107" i="3"/>
  <c r="GB65" i="3"/>
  <c r="GB50" i="3"/>
  <c r="GB81" i="3"/>
  <c r="GB66" i="3"/>
  <c r="GB101" i="3"/>
  <c r="GB34" i="3"/>
  <c r="GB99" i="3"/>
  <c r="GB58" i="3"/>
  <c r="GB49" i="3"/>
  <c r="GB67" i="3"/>
  <c r="GB82" i="3"/>
  <c r="GB48" i="3"/>
  <c r="GB29" i="3"/>
  <c r="GB96" i="3"/>
  <c r="GB90" i="3"/>
  <c r="GB24" i="3"/>
  <c r="FY31" i="3"/>
  <c r="FY62" i="3"/>
  <c r="FY88" i="3"/>
  <c r="FY101" i="3"/>
  <c r="FY44" i="3"/>
  <c r="FY104" i="3"/>
  <c r="FY89" i="3"/>
  <c r="FY22" i="3"/>
  <c r="FY61" i="3"/>
  <c r="FY59" i="3"/>
  <c r="FY93" i="3"/>
  <c r="FY66" i="3"/>
  <c r="FY64" i="3"/>
  <c r="FY86" i="3"/>
  <c r="FY70" i="3"/>
  <c r="FY67" i="3"/>
  <c r="FY80" i="3"/>
  <c r="FY32" i="3"/>
  <c r="FY18" i="3"/>
  <c r="FY96" i="3"/>
  <c r="FY79" i="3"/>
  <c r="FY95" i="3"/>
  <c r="FY63" i="3"/>
  <c r="FY85" i="3"/>
  <c r="FY60" i="3"/>
  <c r="FY45" i="3"/>
  <c r="FY100" i="3"/>
  <c r="FY30" i="3"/>
  <c r="FY38" i="3"/>
  <c r="FY21" i="3"/>
  <c r="FY58" i="3"/>
  <c r="FY99" i="3"/>
  <c r="FY82" i="3"/>
  <c r="FY55" i="3"/>
  <c r="FY94" i="3"/>
  <c r="FY105" i="3"/>
  <c r="FY81" i="3"/>
  <c r="FY83" i="3"/>
  <c r="FY14" i="3"/>
  <c r="FY33" i="3"/>
  <c r="FY37" i="3"/>
  <c r="FY69" i="3"/>
  <c r="FY51" i="3"/>
  <c r="FY24" i="3"/>
  <c r="FY23" i="3"/>
  <c r="FY71" i="3"/>
  <c r="FY72" i="3"/>
  <c r="FY91" i="3"/>
  <c r="FY56" i="3"/>
  <c r="FY25" i="3"/>
  <c r="FY53" i="3"/>
  <c r="FY20" i="3"/>
  <c r="FY90" i="3"/>
  <c r="FY54" i="3"/>
  <c r="FY47" i="3"/>
  <c r="FY52" i="3"/>
  <c r="FY97" i="3"/>
  <c r="FY28" i="3"/>
  <c r="FY87" i="3"/>
  <c r="FY36" i="3"/>
  <c r="FY50" i="3"/>
  <c r="FY35" i="3"/>
  <c r="FY103" i="3"/>
  <c r="FY57" i="3"/>
  <c r="FY107" i="3"/>
  <c r="FY27" i="3"/>
  <c r="FY49" i="3"/>
  <c r="FY39" i="3"/>
  <c r="FY92" i="3"/>
  <c r="FY26" i="3"/>
  <c r="FY29" i="3"/>
  <c r="FY16" i="3"/>
  <c r="FY102" i="3"/>
  <c r="FY65" i="3"/>
  <c r="FY84" i="3"/>
  <c r="FY98" i="3"/>
  <c r="FY34" i="3"/>
  <c r="FY68" i="3"/>
  <c r="FS58" i="3"/>
  <c r="FS29" i="3"/>
  <c r="FS27" i="3"/>
  <c r="FS91" i="3"/>
  <c r="FS65" i="3"/>
  <c r="FS56" i="3"/>
  <c r="FS66" i="3"/>
  <c r="FS52" i="3"/>
  <c r="FS63" i="3"/>
  <c r="FS37" i="3"/>
  <c r="FS84" i="3"/>
  <c r="FS73" i="3"/>
  <c r="FS15" i="3"/>
  <c r="FS72" i="3"/>
  <c r="FS38" i="3"/>
  <c r="FS79" i="3"/>
  <c r="FS28" i="3"/>
  <c r="FS86" i="3"/>
  <c r="FS64" i="3"/>
  <c r="FS30" i="3"/>
  <c r="FS100" i="3"/>
  <c r="FS69" i="3"/>
  <c r="FS34" i="3"/>
  <c r="FS23" i="3"/>
  <c r="FS83" i="3"/>
  <c r="FS60" i="3"/>
  <c r="FS104" i="3"/>
  <c r="FS99" i="3"/>
  <c r="FS85" i="3"/>
  <c r="FS93" i="3"/>
  <c r="FS68" i="3"/>
  <c r="FS95" i="3"/>
  <c r="FS36" i="3"/>
  <c r="FS81" i="3"/>
  <c r="FS24" i="3"/>
  <c r="FS21" i="3"/>
  <c r="FS33" i="3"/>
  <c r="FS67" i="3"/>
  <c r="FS97" i="3"/>
  <c r="FS45" i="3"/>
  <c r="FS62" i="3"/>
  <c r="FS25" i="3"/>
  <c r="FS90" i="3"/>
  <c r="FS26" i="3"/>
  <c r="FS31" i="3"/>
  <c r="FS14" i="3"/>
  <c r="FS50" i="3"/>
  <c r="FS101" i="3"/>
  <c r="FS44" i="3"/>
  <c r="FS102" i="3"/>
  <c r="FS105" i="3"/>
  <c r="FS88" i="3"/>
  <c r="FS53" i="3"/>
  <c r="FS55" i="3"/>
  <c r="FS82" i="3"/>
  <c r="FS46" i="3"/>
  <c r="FS92" i="3"/>
  <c r="FS96" i="3"/>
  <c r="FS32" i="3"/>
  <c r="FS20" i="3"/>
  <c r="FS94" i="3"/>
  <c r="FS98" i="3"/>
  <c r="FS18" i="3"/>
  <c r="FS22" i="3"/>
  <c r="FS89" i="3"/>
  <c r="FS87" i="3"/>
  <c r="FS59" i="3"/>
  <c r="FS61" i="3"/>
  <c r="FS35" i="3"/>
  <c r="FS107" i="3"/>
  <c r="FS13" i="3"/>
  <c r="FS103" i="3"/>
  <c r="FS49" i="3"/>
  <c r="FS80" i="3"/>
  <c r="FS71" i="3"/>
  <c r="FS51" i="3"/>
  <c r="FS16" i="3"/>
  <c r="FS70" i="3"/>
  <c r="FS57" i="3"/>
  <c r="FS47" i="3"/>
  <c r="JO9" i="3"/>
  <c r="JR9" i="3"/>
  <c r="KW9" i="3"/>
  <c r="KR9" i="3"/>
  <c r="KT9" i="3"/>
  <c r="KE9" i="3"/>
  <c r="JN9" i="3"/>
  <c r="JG9" i="3"/>
  <c r="JT9" i="3"/>
  <c r="KX9" i="3"/>
  <c r="JH9" i="3"/>
  <c r="JY9" i="3"/>
  <c r="JC9" i="3"/>
  <c r="KY9" i="3"/>
  <c r="KG9" i="3"/>
  <c r="JE9" i="3"/>
  <c r="JP9" i="3"/>
  <c r="KI9" i="3"/>
  <c r="KH9" i="3"/>
  <c r="KM9" i="3"/>
  <c r="KQ9" i="3"/>
  <c r="JD9" i="3"/>
  <c r="JI9" i="3"/>
  <c r="KK9" i="3"/>
  <c r="KF9" i="3"/>
  <c r="KA9" i="3"/>
  <c r="KV9" i="3"/>
  <c r="JQ9" i="3"/>
  <c r="KB9" i="3"/>
  <c r="JX9" i="3"/>
  <c r="KN9" i="3"/>
  <c r="KS9" i="3"/>
  <c r="JK9" i="3"/>
  <c r="KO9" i="3"/>
  <c r="KP9" i="3"/>
  <c r="JL9" i="3"/>
  <c r="KL9" i="3"/>
  <c r="KC9" i="3"/>
  <c r="KZ9" i="3"/>
  <c r="JZ9" i="3"/>
  <c r="KJ9" i="3"/>
  <c r="JW9" i="3"/>
  <c r="JM9" i="3"/>
  <c r="JS9" i="3"/>
  <c r="JU9" i="3"/>
  <c r="JF9" i="3"/>
  <c r="JJ9" i="3"/>
  <c r="KD9" i="3"/>
  <c r="KU9" i="3"/>
  <c r="JV9" i="3"/>
  <c r="LJ79" i="3"/>
  <c r="LJ60" i="3"/>
  <c r="LJ97" i="3"/>
  <c r="LJ50" i="3"/>
  <c r="LJ35" i="3"/>
  <c r="LJ67" i="3"/>
  <c r="LJ34" i="3"/>
  <c r="LJ20" i="3"/>
  <c r="LJ98" i="3"/>
  <c r="LJ52" i="3"/>
  <c r="LJ23" i="3"/>
  <c r="LJ33" i="3"/>
  <c r="LJ87" i="3"/>
  <c r="LJ26" i="3"/>
  <c r="LJ90" i="3"/>
  <c r="LJ89" i="3"/>
  <c r="LJ94" i="3"/>
  <c r="LJ68" i="3"/>
  <c r="LJ28" i="3"/>
  <c r="LJ84" i="3"/>
  <c r="LJ49" i="3"/>
  <c r="LJ55" i="3"/>
  <c r="LJ63" i="3"/>
  <c r="LJ86" i="3"/>
  <c r="LJ105" i="3"/>
  <c r="LJ38" i="3"/>
  <c r="LJ95" i="3"/>
  <c r="LJ32" i="3"/>
  <c r="LJ88" i="3"/>
  <c r="LJ85" i="3"/>
  <c r="LJ66" i="3"/>
  <c r="LJ64" i="3"/>
  <c r="LJ37" i="3"/>
  <c r="LJ51" i="3"/>
  <c r="LJ47" i="3"/>
  <c r="LJ104" i="3"/>
  <c r="LJ62" i="3"/>
  <c r="LJ82" i="3"/>
  <c r="LJ80" i="3"/>
  <c r="LJ29" i="3"/>
  <c r="LJ69" i="3"/>
  <c r="LJ102" i="3"/>
  <c r="LJ91" i="3"/>
  <c r="LJ36" i="3"/>
  <c r="LJ83" i="3"/>
  <c r="LJ81" i="3"/>
  <c r="LJ39" i="3"/>
  <c r="LJ70" i="3"/>
  <c r="LJ25" i="3"/>
  <c r="LJ54" i="3"/>
  <c r="LJ30" i="3"/>
  <c r="LJ27" i="3"/>
  <c r="LJ53" i="3"/>
  <c r="LJ101" i="3"/>
  <c r="LJ56" i="3"/>
  <c r="LJ93" i="3"/>
  <c r="LJ48" i="3"/>
  <c r="LJ71" i="3"/>
  <c r="LJ61" i="3"/>
  <c r="LJ65" i="3"/>
  <c r="LJ14" i="3"/>
  <c r="LJ96" i="3"/>
  <c r="LJ100" i="3"/>
  <c r="LJ92" i="3"/>
  <c r="LJ24" i="3"/>
  <c r="LJ31" i="3"/>
  <c r="LJ58" i="3"/>
  <c r="LJ103" i="3"/>
  <c r="LJ57" i="3"/>
  <c r="LJ18" i="3"/>
  <c r="LJ21" i="3"/>
  <c r="LJ59" i="3"/>
  <c r="LJ44" i="3"/>
  <c r="LJ99" i="3"/>
  <c r="LJ22" i="3"/>
  <c r="LJ45" i="3"/>
  <c r="LJ15" i="3"/>
  <c r="LL22" i="3"/>
  <c r="LL36" i="3"/>
  <c r="LL93" i="3"/>
  <c r="LL87" i="3"/>
  <c r="LL90" i="3"/>
  <c r="LL98" i="3"/>
  <c r="LL50" i="3"/>
  <c r="LL63" i="3"/>
  <c r="LL27" i="3"/>
  <c r="LL79" i="3"/>
  <c r="LL17" i="3"/>
  <c r="LL37" i="3"/>
  <c r="LL95" i="3"/>
  <c r="LL69" i="3"/>
  <c r="LL84" i="3"/>
  <c r="LL62" i="3"/>
  <c r="LL71" i="3"/>
  <c r="LL45" i="3"/>
  <c r="LL26" i="3"/>
  <c r="LL18" i="3"/>
  <c r="LL16" i="3"/>
  <c r="LL29" i="3"/>
  <c r="LL46" i="3"/>
  <c r="LL35" i="3"/>
  <c r="LL80" i="3"/>
  <c r="LL83" i="3"/>
  <c r="LL81" i="3"/>
  <c r="LL96" i="3"/>
  <c r="LL65" i="3"/>
  <c r="LL64" i="3"/>
  <c r="LL47" i="3"/>
  <c r="LL30" i="3"/>
  <c r="LL55" i="3"/>
  <c r="LL103" i="3"/>
  <c r="LL21" i="3"/>
  <c r="LL102" i="3"/>
  <c r="LL23" i="3"/>
  <c r="LL97" i="3"/>
  <c r="LL33" i="3"/>
  <c r="LL99" i="3"/>
  <c r="LL56" i="3"/>
  <c r="LL52" i="3"/>
  <c r="LL70" i="3"/>
  <c r="LL32" i="3"/>
  <c r="LL91" i="3"/>
  <c r="LL11" i="3"/>
  <c r="LL86" i="3"/>
  <c r="LL92" i="3"/>
  <c r="LL34" i="3"/>
  <c r="LL53" i="3"/>
  <c r="LL89" i="3"/>
  <c r="LL67" i="3"/>
  <c r="LL88" i="3"/>
  <c r="LL82" i="3"/>
  <c r="LL66" i="3"/>
  <c r="LL58" i="3"/>
  <c r="LL31" i="3"/>
  <c r="LL100" i="3"/>
  <c r="LL59" i="3"/>
  <c r="LL38" i="3"/>
  <c r="LL20" i="3"/>
  <c r="LL94" i="3"/>
  <c r="LL104" i="3"/>
  <c r="LL14" i="3"/>
  <c r="LL28" i="3"/>
  <c r="LL49" i="3"/>
  <c r="LL60" i="3"/>
  <c r="LL68" i="3"/>
  <c r="LL105" i="3"/>
  <c r="LL61" i="3"/>
  <c r="LL57" i="3"/>
  <c r="LL85" i="3"/>
  <c r="LL24" i="3"/>
  <c r="LL101" i="3"/>
  <c r="LL25" i="3"/>
  <c r="LL51" i="3"/>
  <c r="LL48" i="3"/>
  <c r="LP70" i="3"/>
  <c r="LP104" i="3"/>
  <c r="LP79" i="3"/>
  <c r="LP91" i="3"/>
  <c r="LP92" i="3"/>
  <c r="LP37" i="3"/>
  <c r="LP60" i="3"/>
  <c r="LP45" i="3"/>
  <c r="LP63" i="3"/>
  <c r="LP50" i="3"/>
  <c r="LP49" i="3"/>
  <c r="LP30" i="3"/>
  <c r="LP105" i="3"/>
  <c r="LP22" i="3"/>
  <c r="LP94" i="3"/>
  <c r="LP93" i="3"/>
  <c r="LP38" i="3"/>
  <c r="LP67" i="3"/>
  <c r="LP82" i="3"/>
  <c r="LP36" i="3"/>
  <c r="LP103" i="3"/>
  <c r="LP97" i="3"/>
  <c r="LP69" i="3"/>
  <c r="LP102" i="3"/>
  <c r="LP107" i="3"/>
  <c r="LP72" i="3"/>
  <c r="LP61" i="3"/>
  <c r="LP52" i="3"/>
  <c r="LP98" i="3"/>
  <c r="LP81" i="3"/>
  <c r="LP71" i="3"/>
  <c r="LP96" i="3"/>
  <c r="LP53" i="3"/>
  <c r="LP68" i="3"/>
  <c r="LP99" i="3"/>
  <c r="LP95" i="3"/>
  <c r="LP51" i="3"/>
  <c r="LP88" i="3"/>
  <c r="LP25" i="3"/>
  <c r="LP35" i="3"/>
  <c r="LP65" i="3"/>
  <c r="LP20" i="3"/>
  <c r="LP90" i="3"/>
  <c r="LP86" i="3"/>
  <c r="LP26" i="3"/>
  <c r="LP23" i="3"/>
  <c r="LP101" i="3"/>
  <c r="LP28" i="3"/>
  <c r="LP83" i="3"/>
  <c r="LP100" i="3"/>
  <c r="LP27" i="3"/>
  <c r="LP84" i="3"/>
  <c r="LP32" i="3"/>
  <c r="LP18" i="3"/>
  <c r="LP21" i="3"/>
  <c r="LP89" i="3"/>
  <c r="LP85" i="3"/>
  <c r="LP14" i="3"/>
  <c r="LP33" i="3"/>
  <c r="LP29" i="3"/>
  <c r="LP34" i="3"/>
  <c r="LP47" i="3"/>
  <c r="LP31" i="3"/>
  <c r="LP59" i="3"/>
  <c r="LP56" i="3"/>
  <c r="LP64" i="3"/>
  <c r="LP15" i="3"/>
  <c r="LP87" i="3"/>
  <c r="LP57" i="3"/>
  <c r="LP80" i="3"/>
  <c r="LP62" i="3"/>
  <c r="LP66" i="3"/>
  <c r="LP55" i="3"/>
  <c r="LP58" i="3"/>
  <c r="LP24" i="3"/>
  <c r="LD91" i="3"/>
  <c r="LD27" i="3"/>
  <c r="LD102" i="3"/>
  <c r="LD24" i="3"/>
  <c r="LD101" i="3"/>
  <c r="LD84" i="3"/>
  <c r="LD105" i="3"/>
  <c r="LD83" i="3"/>
  <c r="LD93" i="3"/>
  <c r="LD71" i="3"/>
  <c r="LD94" i="3"/>
  <c r="LD30" i="3"/>
  <c r="LD63" i="3"/>
  <c r="LD16" i="3"/>
  <c r="LD79" i="3"/>
  <c r="LD33" i="3"/>
  <c r="LD21" i="3"/>
  <c r="LD51" i="3"/>
  <c r="LD67" i="3"/>
  <c r="LD64" i="3"/>
  <c r="LD100" i="3"/>
  <c r="LD58" i="3"/>
  <c r="LD56" i="3"/>
  <c r="LD39" i="3"/>
  <c r="LD92" i="3"/>
  <c r="LD70" i="3"/>
  <c r="LD28" i="3"/>
  <c r="LD97" i="3"/>
  <c r="LD103" i="3"/>
  <c r="LD44" i="3"/>
  <c r="LD55" i="3"/>
  <c r="LD104" i="3"/>
  <c r="LD32" i="3"/>
  <c r="LD37" i="3"/>
  <c r="LD47" i="3"/>
  <c r="LD14" i="3"/>
  <c r="LD38" i="3"/>
  <c r="LD59" i="3"/>
  <c r="LD85" i="3"/>
  <c r="LD96" i="3"/>
  <c r="LD52" i="3"/>
  <c r="LD66" i="3"/>
  <c r="LD65" i="3"/>
  <c r="LD68" i="3"/>
  <c r="LD15" i="3"/>
  <c r="LD69" i="3"/>
  <c r="LD29" i="3"/>
  <c r="LD35" i="3"/>
  <c r="LD34" i="3"/>
  <c r="LD99" i="3"/>
  <c r="LD49" i="3"/>
  <c r="LD57" i="3"/>
  <c r="LD88" i="3"/>
  <c r="LD22" i="3"/>
  <c r="LD50" i="3"/>
  <c r="LD95" i="3"/>
  <c r="LD31" i="3"/>
  <c r="LD81" i="3"/>
  <c r="LD45" i="3"/>
  <c r="MO45" i="3" s="1"/>
  <c r="LD23" i="3"/>
  <c r="LD87" i="3"/>
  <c r="LD89" i="3"/>
  <c r="LD90" i="3"/>
  <c r="LD20" i="3"/>
  <c r="LD86" i="3"/>
  <c r="LD36" i="3"/>
  <c r="LD62" i="3"/>
  <c r="LD73" i="3"/>
  <c r="LD60" i="3"/>
  <c r="LD82" i="3"/>
  <c r="LD26" i="3"/>
  <c r="LD53" i="3"/>
  <c r="LD18" i="3"/>
  <c r="LD98" i="3"/>
  <c r="LD61" i="3"/>
  <c r="LD25" i="3"/>
  <c r="LD80" i="3"/>
  <c r="TU80" i="3"/>
  <c r="TU23" i="3"/>
  <c r="TU66" i="3"/>
  <c r="TU73" i="3"/>
  <c r="TU98" i="3"/>
  <c r="TU58" i="3"/>
  <c r="TU86" i="3"/>
  <c r="TU21" i="3"/>
  <c r="TU82" i="3"/>
  <c r="TU11" i="3"/>
  <c r="TU61" i="3"/>
  <c r="TU31" i="3"/>
  <c r="TU19" i="3"/>
  <c r="TU81" i="3"/>
  <c r="TU95" i="3"/>
  <c r="TU85" i="3"/>
  <c r="TU71" i="3"/>
  <c r="TU63" i="3"/>
  <c r="TU64" i="3"/>
  <c r="TU65" i="3"/>
  <c r="TU70" i="3"/>
  <c r="TU83" i="3"/>
  <c r="TU99" i="3"/>
  <c r="TU38" i="3"/>
  <c r="TU72" i="3"/>
  <c r="TU79" i="3"/>
  <c r="TU106" i="3"/>
  <c r="TU27" i="3"/>
  <c r="TU107" i="3"/>
  <c r="TU105" i="3"/>
  <c r="TU24" i="3"/>
  <c r="TU46" i="3"/>
  <c r="TU30" i="3"/>
  <c r="TU37" i="3"/>
  <c r="TU94" i="3"/>
  <c r="TU87" i="3"/>
  <c r="TU90" i="3"/>
  <c r="TU101" i="3"/>
  <c r="TU22" i="3"/>
  <c r="TU10" i="3"/>
  <c r="TU13" i="3"/>
  <c r="TU17" i="3"/>
  <c r="TU20" i="3"/>
  <c r="TU59" i="3"/>
  <c r="TU67" i="3"/>
  <c r="TU57" i="3"/>
  <c r="TU44" i="3"/>
  <c r="TU34" i="3"/>
  <c r="TU96" i="3"/>
  <c r="TU52" i="3"/>
  <c r="TU39" i="3"/>
  <c r="TU15" i="3"/>
  <c r="TU35" i="3"/>
  <c r="TU92" i="3"/>
  <c r="TU88" i="3"/>
  <c r="TU103" i="3"/>
  <c r="TU97" i="3"/>
  <c r="TU26" i="3"/>
  <c r="TU33" i="3"/>
  <c r="TU55" i="3"/>
  <c r="TU93" i="3"/>
  <c r="TU84" i="3"/>
  <c r="TU91" i="3"/>
  <c r="TU102" i="3"/>
  <c r="TU48" i="3"/>
  <c r="TU69" i="3"/>
  <c r="TU56" i="3"/>
  <c r="TU32" i="3"/>
  <c r="TU54" i="3"/>
  <c r="TU89" i="3"/>
  <c r="TU28" i="3"/>
  <c r="TU104" i="3"/>
  <c r="TU29" i="3"/>
  <c r="TU60" i="3"/>
  <c r="TU25" i="3"/>
  <c r="TU50" i="3"/>
  <c r="TU68" i="3"/>
  <c r="TU47" i="3"/>
  <c r="TU51" i="3"/>
  <c r="TU62" i="3"/>
  <c r="TU100" i="3"/>
  <c r="TU12" i="3"/>
  <c r="TU45" i="3"/>
  <c r="TU36" i="3"/>
  <c r="TK92" i="3"/>
  <c r="TK27" i="3"/>
  <c r="TK31" i="3"/>
  <c r="TK51" i="3"/>
  <c r="TK48" i="3"/>
  <c r="TK64" i="3"/>
  <c r="TK54" i="3"/>
  <c r="TK103" i="3"/>
  <c r="TK107" i="3"/>
  <c r="TK26" i="3"/>
  <c r="TK89" i="3"/>
  <c r="TK52" i="3"/>
  <c r="TK85" i="3"/>
  <c r="TK88" i="3"/>
  <c r="TK10" i="3"/>
  <c r="TK73" i="3"/>
  <c r="TK80" i="3"/>
  <c r="TK93" i="3"/>
  <c r="TK37" i="3"/>
  <c r="TK72" i="3"/>
  <c r="TK63" i="3"/>
  <c r="TK46" i="3"/>
  <c r="TK67" i="3"/>
  <c r="TK79" i="3"/>
  <c r="TK94" i="3"/>
  <c r="TK97" i="3"/>
  <c r="TK99" i="3"/>
  <c r="TK30" i="3"/>
  <c r="TK21" i="3"/>
  <c r="TK102" i="3"/>
  <c r="TK39" i="3"/>
  <c r="TK65" i="3"/>
  <c r="TK83" i="3"/>
  <c r="TK32" i="3"/>
  <c r="TK68" i="3"/>
  <c r="TK95" i="3"/>
  <c r="TK96" i="3"/>
  <c r="TK28" i="3"/>
  <c r="TK35" i="3"/>
  <c r="TK90" i="3"/>
  <c r="TK81" i="3"/>
  <c r="TK23" i="3"/>
  <c r="TK36" i="3"/>
  <c r="TK104" i="3"/>
  <c r="TK58" i="3"/>
  <c r="TK105" i="3"/>
  <c r="TK91" i="3"/>
  <c r="TK57" i="3"/>
  <c r="TK86" i="3"/>
  <c r="TK82" i="3"/>
  <c r="TK101" i="3"/>
  <c r="TK13" i="3"/>
  <c r="TK56" i="3"/>
  <c r="TK17" i="3"/>
  <c r="TK98" i="3"/>
  <c r="TK44" i="3"/>
  <c r="TK100" i="3"/>
  <c r="TK87" i="3"/>
  <c r="TK22" i="3"/>
  <c r="TK19" i="3"/>
  <c r="TK55" i="3"/>
  <c r="TK62" i="3"/>
  <c r="TK50" i="3"/>
  <c r="TK69" i="3"/>
  <c r="TK61" i="3"/>
  <c r="TK20" i="3"/>
  <c r="TK25" i="3"/>
  <c r="TK70" i="3"/>
  <c r="TK59" i="3"/>
  <c r="TK106" i="3"/>
  <c r="TK29" i="3"/>
  <c r="TK47" i="3"/>
  <c r="TK34" i="3"/>
  <c r="TK60" i="3"/>
  <c r="TK11" i="3"/>
  <c r="TK66" i="3"/>
  <c r="TK45" i="3"/>
  <c r="TK15" i="3"/>
  <c r="TK33" i="3"/>
  <c r="TK84" i="3"/>
  <c r="TK24" i="3"/>
  <c r="TK71" i="3"/>
  <c r="TJ65" i="3"/>
  <c r="TJ87" i="3"/>
  <c r="TJ32" i="3"/>
  <c r="TJ96" i="3"/>
  <c r="TJ90" i="3"/>
  <c r="TJ19" i="3"/>
  <c r="TJ106" i="3"/>
  <c r="TJ107" i="3"/>
  <c r="TJ79" i="3"/>
  <c r="TJ26" i="3"/>
  <c r="TJ15" i="3"/>
  <c r="TJ89" i="3"/>
  <c r="TJ39" i="3"/>
  <c r="TJ30" i="3"/>
  <c r="TJ24" i="3"/>
  <c r="TJ86" i="3"/>
  <c r="TJ33" i="3"/>
  <c r="TJ29" i="3"/>
  <c r="TJ67" i="3"/>
  <c r="TJ56" i="3"/>
  <c r="TJ84" i="3"/>
  <c r="TJ63" i="3"/>
  <c r="TJ36" i="3"/>
  <c r="TJ72" i="3"/>
  <c r="TJ92" i="3"/>
  <c r="TJ97" i="3"/>
  <c r="TJ21" i="3"/>
  <c r="TJ62" i="3"/>
  <c r="TJ81" i="3"/>
  <c r="TJ91" i="3"/>
  <c r="TJ55" i="3"/>
  <c r="TJ93" i="3"/>
  <c r="TJ104" i="3"/>
  <c r="TJ44" i="3"/>
  <c r="TJ95" i="3"/>
  <c r="TJ70" i="3"/>
  <c r="TJ66" i="3"/>
  <c r="TJ12" i="3"/>
  <c r="TJ25" i="3"/>
  <c r="TJ103" i="3"/>
  <c r="TJ64" i="3"/>
  <c r="TJ11" i="3"/>
  <c r="TJ98" i="3"/>
  <c r="TJ57" i="3"/>
  <c r="TJ105" i="3"/>
  <c r="TJ17" i="3"/>
  <c r="TJ22" i="3"/>
  <c r="TJ10" i="3"/>
  <c r="TJ48" i="3"/>
  <c r="TJ54" i="3"/>
  <c r="TJ88" i="3"/>
  <c r="TJ58" i="3"/>
  <c r="TJ102" i="3"/>
  <c r="TJ46" i="3"/>
  <c r="TJ101" i="3"/>
  <c r="TJ37" i="3"/>
  <c r="TJ27" i="3"/>
  <c r="TJ61" i="3"/>
  <c r="TJ45" i="3"/>
  <c r="TJ51" i="3"/>
  <c r="TJ85" i="3"/>
  <c r="TJ59" i="3"/>
  <c r="TJ28" i="3"/>
  <c r="TJ99" i="3"/>
  <c r="TJ13" i="3"/>
  <c r="TJ100" i="3"/>
  <c r="TJ20" i="3"/>
  <c r="TJ23" i="3"/>
  <c r="TJ94" i="3"/>
  <c r="TJ52" i="3"/>
  <c r="TJ60" i="3"/>
  <c r="TJ34" i="3"/>
  <c r="TJ82" i="3"/>
  <c r="TJ73" i="3"/>
  <c r="TJ80" i="3"/>
  <c r="TJ71" i="3"/>
  <c r="TJ35" i="3"/>
  <c r="TJ68" i="3"/>
  <c r="TJ31" i="3"/>
  <c r="TJ83" i="3"/>
  <c r="TJ50" i="3"/>
  <c r="TJ69" i="3"/>
  <c r="TZ44" i="3"/>
  <c r="TZ104" i="3"/>
  <c r="TZ91" i="3"/>
  <c r="TZ84" i="3"/>
  <c r="TZ80" i="3"/>
  <c r="TZ101" i="3"/>
  <c r="TZ39" i="3"/>
  <c r="TZ12" i="3"/>
  <c r="TZ25" i="3"/>
  <c r="TZ33" i="3"/>
  <c r="TZ69" i="3"/>
  <c r="TZ82" i="3"/>
  <c r="TZ73" i="3"/>
  <c r="TZ107" i="3"/>
  <c r="TZ87" i="3"/>
  <c r="TZ89" i="3"/>
  <c r="TZ55" i="3"/>
  <c r="TZ66" i="3"/>
  <c r="TZ52" i="3"/>
  <c r="TZ97" i="3"/>
  <c r="TZ34" i="3"/>
  <c r="TZ21" i="3"/>
  <c r="TZ61" i="3"/>
  <c r="TZ35" i="3"/>
  <c r="TZ54" i="3"/>
  <c r="TZ48" i="3"/>
  <c r="TZ32" i="3"/>
  <c r="TZ46" i="3"/>
  <c r="TZ70" i="3"/>
  <c r="TZ100" i="3"/>
  <c r="TZ94" i="3"/>
  <c r="TZ83" i="3"/>
  <c r="TZ37" i="3"/>
  <c r="TZ58" i="3"/>
  <c r="TZ79" i="3"/>
  <c r="TZ92" i="3"/>
  <c r="TZ63" i="3"/>
  <c r="TZ15" i="3"/>
  <c r="TZ13" i="3"/>
  <c r="TZ36" i="3"/>
  <c r="TZ26" i="3"/>
  <c r="TZ22" i="3"/>
  <c r="TZ72" i="3"/>
  <c r="TZ71" i="3"/>
  <c r="TZ65" i="3"/>
  <c r="TZ30" i="3"/>
  <c r="TZ64" i="3"/>
  <c r="TZ86" i="3"/>
  <c r="TZ90" i="3"/>
  <c r="TZ31" i="3"/>
  <c r="TZ102" i="3"/>
  <c r="TZ23" i="3"/>
  <c r="TZ50" i="3"/>
  <c r="TZ24" i="3"/>
  <c r="TZ68" i="3"/>
  <c r="TZ96" i="3"/>
  <c r="TZ59" i="3"/>
  <c r="TZ95" i="3"/>
  <c r="TZ45" i="3"/>
  <c r="TZ19" i="3"/>
  <c r="TZ98" i="3"/>
  <c r="TZ103" i="3"/>
  <c r="TZ85" i="3"/>
  <c r="TZ57" i="3"/>
  <c r="TZ88" i="3"/>
  <c r="TZ28" i="3"/>
  <c r="TZ60" i="3"/>
  <c r="TZ67" i="3"/>
  <c r="TZ56" i="3"/>
  <c r="TZ29" i="3"/>
  <c r="TZ81" i="3"/>
  <c r="TZ11" i="3"/>
  <c r="TZ106" i="3"/>
  <c r="TZ10" i="3"/>
  <c r="TZ93" i="3"/>
  <c r="TZ105" i="3"/>
  <c r="TZ99" i="3"/>
  <c r="TZ17" i="3"/>
  <c r="TZ20" i="3"/>
  <c r="TZ51" i="3"/>
  <c r="TZ27" i="3"/>
  <c r="TZ62" i="3"/>
  <c r="TS71" i="3"/>
  <c r="TS81" i="3"/>
  <c r="TS58" i="3"/>
  <c r="TS24" i="3"/>
  <c r="TS73" i="3"/>
  <c r="TS101" i="3"/>
  <c r="TS98" i="3"/>
  <c r="TS28" i="3"/>
  <c r="TS100" i="3"/>
  <c r="TS26" i="3"/>
  <c r="TS72" i="3"/>
  <c r="TS93" i="3"/>
  <c r="TS83" i="3"/>
  <c r="TS103" i="3"/>
  <c r="TS92" i="3"/>
  <c r="TS65" i="3"/>
  <c r="TS96" i="3"/>
  <c r="TS39" i="3"/>
  <c r="TS35" i="3"/>
  <c r="TS68" i="3"/>
  <c r="TS79" i="3"/>
  <c r="TS57" i="3"/>
  <c r="TS37" i="3"/>
  <c r="TS25" i="3"/>
  <c r="TS60" i="3"/>
  <c r="TS94" i="3"/>
  <c r="TS48" i="3"/>
  <c r="TS87" i="3"/>
  <c r="TS106" i="3"/>
  <c r="TS54" i="3"/>
  <c r="TS44" i="3"/>
  <c r="TS97" i="3"/>
  <c r="TS63" i="3"/>
  <c r="TS22" i="3"/>
  <c r="TS11" i="3"/>
  <c r="TS91" i="3"/>
  <c r="TS59" i="3"/>
  <c r="TS29" i="3"/>
  <c r="TS32" i="3"/>
  <c r="TS67" i="3"/>
  <c r="TS56" i="3"/>
  <c r="TS84" i="3"/>
  <c r="TS85" i="3"/>
  <c r="TS20" i="3"/>
  <c r="TS10" i="3"/>
  <c r="TS82" i="3"/>
  <c r="TS104" i="3"/>
  <c r="TS30" i="3"/>
  <c r="TS61" i="3"/>
  <c r="TS99" i="3"/>
  <c r="TS23" i="3"/>
  <c r="TS62" i="3"/>
  <c r="TS66" i="3"/>
  <c r="TS69" i="3"/>
  <c r="TS89" i="3"/>
  <c r="TS90" i="3"/>
  <c r="TS80" i="3"/>
  <c r="TS70" i="3"/>
  <c r="TS17" i="3"/>
  <c r="TS55" i="3"/>
  <c r="TS21" i="3"/>
  <c r="TS33" i="3"/>
  <c r="TS45" i="3"/>
  <c r="TS102" i="3"/>
  <c r="TS36" i="3"/>
  <c r="TS88" i="3"/>
  <c r="TS34" i="3"/>
  <c r="TS19" i="3"/>
  <c r="TS51" i="3"/>
  <c r="TS52" i="3"/>
  <c r="TS107" i="3"/>
  <c r="TS31" i="3"/>
  <c r="TS50" i="3"/>
  <c r="TS86" i="3"/>
  <c r="TS64" i="3"/>
  <c r="TS95" i="3"/>
  <c r="TS46" i="3"/>
  <c r="TS27" i="3"/>
  <c r="TS15" i="3"/>
  <c r="TS105" i="3"/>
  <c r="RD15" i="3"/>
  <c r="RD86" i="3"/>
  <c r="RD50" i="3"/>
  <c r="RD46" i="3"/>
  <c r="RD62" i="3"/>
  <c r="RD53" i="3"/>
  <c r="RD89" i="3"/>
  <c r="RD91" i="3"/>
  <c r="RD36" i="3"/>
  <c r="RD87" i="3"/>
  <c r="RD25" i="3"/>
  <c r="RD84" i="3"/>
  <c r="RD29" i="3"/>
  <c r="RD60" i="3"/>
  <c r="RD52" i="3"/>
  <c r="RD22" i="3"/>
  <c r="RD51" i="3"/>
  <c r="RD104" i="3"/>
  <c r="RD68" i="3"/>
  <c r="RD30" i="3"/>
  <c r="RD100" i="3"/>
  <c r="RD45" i="3"/>
  <c r="RD49" i="3"/>
  <c r="RD37" i="3"/>
  <c r="RD56" i="3"/>
  <c r="RD98" i="3"/>
  <c r="RD24" i="3"/>
  <c r="RD90" i="3"/>
  <c r="RD31" i="3"/>
  <c r="RD32" i="3"/>
  <c r="RD28" i="3"/>
  <c r="RD64" i="3"/>
  <c r="RD27" i="3"/>
  <c r="RD16" i="3"/>
  <c r="RD14" i="3"/>
  <c r="RD34" i="3"/>
  <c r="RD55" i="3"/>
  <c r="RD70" i="3"/>
  <c r="RD80" i="3"/>
  <c r="RD66" i="3"/>
  <c r="RD103" i="3"/>
  <c r="RD97" i="3"/>
  <c r="RD101" i="3"/>
  <c r="RD85" i="3"/>
  <c r="RD47" i="3"/>
  <c r="RD105" i="3"/>
  <c r="RD35" i="3"/>
  <c r="RD81" i="3"/>
  <c r="RD93" i="3"/>
  <c r="RD23" i="3"/>
  <c r="RD94" i="3"/>
  <c r="RD57" i="3"/>
  <c r="RD92" i="3"/>
  <c r="RD79" i="3"/>
  <c r="RD95" i="3"/>
  <c r="RD71" i="3"/>
  <c r="RD69" i="3"/>
  <c r="RD61" i="3"/>
  <c r="RD83" i="3"/>
  <c r="RD59" i="3"/>
  <c r="RD102" i="3"/>
  <c r="RD58" i="3"/>
  <c r="RD99" i="3"/>
  <c r="RD88" i="3"/>
  <c r="RD33" i="3"/>
  <c r="RD20" i="3"/>
  <c r="RD18" i="3"/>
  <c r="RD82" i="3"/>
  <c r="RD65" i="3"/>
  <c r="RD67" i="3"/>
  <c r="RD63" i="3"/>
  <c r="RD21" i="3"/>
  <c r="RD26" i="3"/>
  <c r="RD54" i="3"/>
  <c r="RD38" i="3"/>
  <c r="RD96" i="3"/>
  <c r="QS103" i="3"/>
  <c r="QS99" i="3"/>
  <c r="QS81" i="3"/>
  <c r="QS69" i="3"/>
  <c r="QS90" i="3"/>
  <c r="QS60" i="3"/>
  <c r="QS70" i="3"/>
  <c r="QS68" i="3"/>
  <c r="QS47" i="3"/>
  <c r="QS51" i="3"/>
  <c r="QS91" i="3"/>
  <c r="QS49" i="3"/>
  <c r="QS31" i="3"/>
  <c r="QS105" i="3"/>
  <c r="QS88" i="3"/>
  <c r="QS21" i="3"/>
  <c r="QS63" i="3"/>
  <c r="QS83" i="3"/>
  <c r="QS102" i="3"/>
  <c r="QS100" i="3"/>
  <c r="QS65" i="3"/>
  <c r="QS24" i="3"/>
  <c r="QS79" i="3"/>
  <c r="QS92" i="3"/>
  <c r="QS28" i="3"/>
  <c r="QS39" i="3"/>
  <c r="QS104" i="3"/>
  <c r="QS37" i="3"/>
  <c r="QS93" i="3"/>
  <c r="QS82" i="3"/>
  <c r="QS30" i="3"/>
  <c r="QS33" i="3"/>
  <c r="QS35" i="3"/>
  <c r="QS72" i="3"/>
  <c r="QS27" i="3"/>
  <c r="QS50" i="3"/>
  <c r="QS62" i="3"/>
  <c r="QS56" i="3"/>
  <c r="QS85" i="3"/>
  <c r="QS107" i="3"/>
  <c r="QS45" i="3"/>
  <c r="QS71" i="3"/>
  <c r="QS29" i="3"/>
  <c r="QS97" i="3"/>
  <c r="QS64" i="3"/>
  <c r="QS96" i="3"/>
  <c r="QS101" i="3"/>
  <c r="QS61" i="3"/>
  <c r="QS14" i="3"/>
  <c r="QS38" i="3"/>
  <c r="QS66" i="3"/>
  <c r="QS55" i="3"/>
  <c r="QS20" i="3"/>
  <c r="QS53" i="3"/>
  <c r="QS36" i="3"/>
  <c r="QS84" i="3"/>
  <c r="QS46" i="3"/>
  <c r="QS87" i="3"/>
  <c r="QS59" i="3"/>
  <c r="QS48" i="3"/>
  <c r="QS19" i="3"/>
  <c r="QS57" i="3"/>
  <c r="QS80" i="3"/>
  <c r="QS95" i="3"/>
  <c r="QS25" i="3"/>
  <c r="QS18" i="3"/>
  <c r="QS16" i="3"/>
  <c r="QS67" i="3"/>
  <c r="QS23" i="3"/>
  <c r="QS22" i="3"/>
  <c r="QS34" i="3"/>
  <c r="QS89" i="3"/>
  <c r="QS52" i="3"/>
  <c r="QS58" i="3"/>
  <c r="QS98" i="3"/>
  <c r="QS26" i="3"/>
  <c r="QS86" i="3"/>
  <c r="QS94" i="3"/>
  <c r="QS32" i="3"/>
  <c r="QX83" i="3"/>
  <c r="QX50" i="3"/>
  <c r="QX102" i="3"/>
  <c r="QX28" i="3"/>
  <c r="QX61" i="3"/>
  <c r="QX81" i="3"/>
  <c r="QX87" i="3"/>
  <c r="QX23" i="3"/>
  <c r="QX18" i="3"/>
  <c r="QX16" i="3"/>
  <c r="QX89" i="3"/>
  <c r="QX47" i="3"/>
  <c r="QX58" i="3"/>
  <c r="QX15" i="3"/>
  <c r="QX32" i="3"/>
  <c r="QX96" i="3"/>
  <c r="QX91" i="3"/>
  <c r="QX33" i="3"/>
  <c r="QX24" i="3"/>
  <c r="QX65" i="3"/>
  <c r="QX103" i="3"/>
  <c r="QX69" i="3"/>
  <c r="QX80" i="3"/>
  <c r="QX53" i="3"/>
  <c r="QX62" i="3"/>
  <c r="QX71" i="3"/>
  <c r="QX30" i="3"/>
  <c r="QX26" i="3"/>
  <c r="QX63" i="3"/>
  <c r="QX100" i="3"/>
  <c r="QX48" i="3"/>
  <c r="QX38" i="3"/>
  <c r="QX60" i="3"/>
  <c r="QX55" i="3"/>
  <c r="QX44" i="3"/>
  <c r="QX104" i="3"/>
  <c r="QX52" i="3"/>
  <c r="QX51" i="3"/>
  <c r="QX84" i="3"/>
  <c r="QX21" i="3"/>
  <c r="QX29" i="3"/>
  <c r="QX64" i="3"/>
  <c r="QX92" i="3"/>
  <c r="QX56" i="3"/>
  <c r="QX99" i="3"/>
  <c r="QX59" i="3"/>
  <c r="QX95" i="3"/>
  <c r="QX79" i="3"/>
  <c r="QX14" i="3"/>
  <c r="QX82" i="3"/>
  <c r="QX31" i="3"/>
  <c r="QX86" i="3"/>
  <c r="QX98" i="3"/>
  <c r="QX66" i="3"/>
  <c r="QX68" i="3"/>
  <c r="QX90" i="3"/>
  <c r="QX85" i="3"/>
  <c r="QX88" i="3"/>
  <c r="QX39" i="3"/>
  <c r="QX93" i="3"/>
  <c r="QX105" i="3"/>
  <c r="QX70" i="3"/>
  <c r="QX97" i="3"/>
  <c r="QX67" i="3"/>
  <c r="QX34" i="3"/>
  <c r="QX37" i="3"/>
  <c r="QX101" i="3"/>
  <c r="QX49" i="3"/>
  <c r="QX35" i="3"/>
  <c r="QX94" i="3"/>
  <c r="QX22" i="3"/>
  <c r="QX25" i="3"/>
  <c r="QX27" i="3"/>
  <c r="QX45" i="3"/>
  <c r="QX57" i="3"/>
  <c r="QX36" i="3"/>
  <c r="QX20" i="3"/>
  <c r="OI49" i="3"/>
  <c r="OI47" i="3"/>
  <c r="OI16" i="3"/>
  <c r="OI36" i="3"/>
  <c r="OI73" i="3"/>
  <c r="OI86" i="3"/>
  <c r="OI15" i="3"/>
  <c r="OI63" i="3"/>
  <c r="OI30" i="3"/>
  <c r="OI65" i="3"/>
  <c r="OI20" i="3"/>
  <c r="OI10" i="3"/>
  <c r="OI80" i="3"/>
  <c r="OI90" i="3"/>
  <c r="OI70" i="3"/>
  <c r="OI25" i="3"/>
  <c r="OI54" i="3"/>
  <c r="OI59" i="3"/>
  <c r="OI81" i="3"/>
  <c r="OI35" i="3"/>
  <c r="OI57" i="3"/>
  <c r="OI55" i="3"/>
  <c r="OI44" i="3"/>
  <c r="OI50" i="3"/>
  <c r="OI85" i="3"/>
  <c r="OI105" i="3"/>
  <c r="OI67" i="3"/>
  <c r="OI107" i="3"/>
  <c r="OI51" i="3"/>
  <c r="OI28" i="3"/>
  <c r="OI22" i="3"/>
  <c r="OI71" i="3"/>
  <c r="OI100" i="3"/>
  <c r="OI24" i="3"/>
  <c r="OI89" i="3"/>
  <c r="OI45" i="3"/>
  <c r="OI68" i="3"/>
  <c r="OI99" i="3"/>
  <c r="OI56" i="3"/>
  <c r="OI61" i="3"/>
  <c r="OI31" i="3"/>
  <c r="OI26" i="3"/>
  <c r="OI96" i="3"/>
  <c r="OI33" i="3"/>
  <c r="OI98" i="3"/>
  <c r="OI69" i="3"/>
  <c r="OI29" i="3"/>
  <c r="OI12" i="3"/>
  <c r="OI64" i="3"/>
  <c r="OI58" i="3"/>
  <c r="OI79" i="3"/>
  <c r="OI92" i="3"/>
  <c r="OI21" i="3"/>
  <c r="OI88" i="3"/>
  <c r="OI91" i="3"/>
  <c r="OI104" i="3"/>
  <c r="OI27" i="3"/>
  <c r="OI103" i="3"/>
  <c r="OI34" i="3"/>
  <c r="OI83" i="3"/>
  <c r="OI66" i="3"/>
  <c r="OI95" i="3"/>
  <c r="OI87" i="3"/>
  <c r="OI32" i="3"/>
  <c r="OI46" i="3"/>
  <c r="OI62" i="3"/>
  <c r="OI72" i="3"/>
  <c r="OI17" i="3"/>
  <c r="OI82" i="3"/>
  <c r="OI23" i="3"/>
  <c r="OI94" i="3"/>
  <c r="OI37" i="3"/>
  <c r="OI52" i="3"/>
  <c r="OI93" i="3"/>
  <c r="OI97" i="3"/>
  <c r="OI102" i="3"/>
  <c r="OI60" i="3"/>
  <c r="OI11" i="3"/>
  <c r="OI39" i="3"/>
  <c r="OI106" i="3"/>
  <c r="OI84" i="3"/>
  <c r="OI19" i="3"/>
  <c r="OI101" i="3"/>
  <c r="OI48" i="3"/>
  <c r="OC68" i="3"/>
  <c r="OC71" i="3"/>
  <c r="OC49" i="3"/>
  <c r="OC80" i="3"/>
  <c r="OC57" i="3"/>
  <c r="OC24" i="3"/>
  <c r="OC84" i="3"/>
  <c r="OC23" i="3"/>
  <c r="OC31" i="3"/>
  <c r="OC107" i="3"/>
  <c r="OC10" i="3"/>
  <c r="OC97" i="3"/>
  <c r="OC39" i="3"/>
  <c r="OC33" i="3"/>
  <c r="OC55" i="3"/>
  <c r="OC11" i="3"/>
  <c r="OC63" i="3"/>
  <c r="OC99" i="3"/>
  <c r="OC105" i="3"/>
  <c r="OC15" i="3"/>
  <c r="OC37" i="3"/>
  <c r="OC60" i="3"/>
  <c r="OC95" i="3"/>
  <c r="OC67" i="3"/>
  <c r="OC69" i="3"/>
  <c r="OC90" i="3"/>
  <c r="OC65" i="3"/>
  <c r="OC29" i="3"/>
  <c r="OC73" i="3"/>
  <c r="OC50" i="3"/>
  <c r="OC98" i="3"/>
  <c r="OC21" i="3"/>
  <c r="OC87" i="3"/>
  <c r="OC19" i="3"/>
  <c r="OC106" i="3"/>
  <c r="OC27" i="3"/>
  <c r="OC91" i="3"/>
  <c r="OC52" i="3"/>
  <c r="OC102" i="3"/>
  <c r="OC36" i="3"/>
  <c r="OC83" i="3"/>
  <c r="OC82" i="3"/>
  <c r="OC30" i="3"/>
  <c r="OC61" i="3"/>
  <c r="OC51" i="3"/>
  <c r="OC93" i="3"/>
  <c r="OC79" i="3"/>
  <c r="OC44" i="3"/>
  <c r="OC20" i="3"/>
  <c r="OC26" i="3"/>
  <c r="OC88" i="3"/>
  <c r="OC100" i="3"/>
  <c r="OC92" i="3"/>
  <c r="OC103" i="3"/>
  <c r="OC104" i="3"/>
  <c r="OC86" i="3"/>
  <c r="OC59" i="3"/>
  <c r="OC17" i="3"/>
  <c r="OC64" i="3"/>
  <c r="OC54" i="3"/>
  <c r="OC70" i="3"/>
  <c r="OC81" i="3"/>
  <c r="OC89" i="3"/>
  <c r="OC34" i="3"/>
  <c r="OC46" i="3"/>
  <c r="OC56" i="3"/>
  <c r="OC22" i="3"/>
  <c r="OC85" i="3"/>
  <c r="OC25" i="3"/>
  <c r="OC28" i="3"/>
  <c r="OC35" i="3"/>
  <c r="OC72" i="3"/>
  <c r="OC66" i="3"/>
  <c r="OC62" i="3"/>
  <c r="OC58" i="3"/>
  <c r="OC45" i="3"/>
  <c r="OC32" i="3"/>
  <c r="OC101" i="3"/>
  <c r="OC96" i="3"/>
  <c r="OC48" i="3"/>
  <c r="OC94" i="3"/>
  <c r="NY106" i="3"/>
  <c r="NY82" i="3"/>
  <c r="NY17" i="3"/>
  <c r="NY46" i="3"/>
  <c r="NY57" i="3"/>
  <c r="NY70" i="3"/>
  <c r="NY99" i="3"/>
  <c r="NY88" i="3"/>
  <c r="NY19" i="3"/>
  <c r="NY55" i="3"/>
  <c r="NY80" i="3"/>
  <c r="NY95" i="3"/>
  <c r="NY96" i="3"/>
  <c r="NY15" i="3"/>
  <c r="NY61" i="3"/>
  <c r="NY87" i="3"/>
  <c r="NY100" i="3"/>
  <c r="NY91" i="3"/>
  <c r="NY31" i="3"/>
  <c r="NY63" i="3"/>
  <c r="NY52" i="3"/>
  <c r="NY58" i="3"/>
  <c r="NY30" i="3"/>
  <c r="NY93" i="3"/>
  <c r="NY50" i="3"/>
  <c r="NY103" i="3"/>
  <c r="NY85" i="3"/>
  <c r="NY37" i="3"/>
  <c r="NY22" i="3"/>
  <c r="NY90" i="3"/>
  <c r="NY26" i="3"/>
  <c r="NY62" i="3"/>
  <c r="NY71" i="3"/>
  <c r="NY28" i="3"/>
  <c r="NY101" i="3"/>
  <c r="NY21" i="3"/>
  <c r="NY44" i="3"/>
  <c r="NY98" i="3"/>
  <c r="NY86" i="3"/>
  <c r="NY16" i="3"/>
  <c r="NY11" i="3"/>
  <c r="NY59" i="3"/>
  <c r="NY56" i="3"/>
  <c r="NY66" i="3"/>
  <c r="NY92" i="3"/>
  <c r="NY12" i="3"/>
  <c r="NY20" i="3"/>
  <c r="NY60" i="3"/>
  <c r="NY105" i="3"/>
  <c r="NY27" i="3"/>
  <c r="NY39" i="3"/>
  <c r="NY35" i="3"/>
  <c r="NY81" i="3"/>
  <c r="NY29" i="3"/>
  <c r="NY107" i="3"/>
  <c r="NY33" i="3"/>
  <c r="NY64" i="3"/>
  <c r="NY83" i="3"/>
  <c r="NY10" i="3"/>
  <c r="NY24" i="3"/>
  <c r="NY73" i="3"/>
  <c r="NY32" i="3"/>
  <c r="NY23" i="3"/>
  <c r="NY36" i="3"/>
  <c r="NY65" i="3"/>
  <c r="NY49" i="3"/>
  <c r="NY72" i="3"/>
  <c r="NY84" i="3"/>
  <c r="NY104" i="3"/>
  <c r="NY102" i="3"/>
  <c r="NY47" i="3"/>
  <c r="NY34" i="3"/>
  <c r="NY97" i="3"/>
  <c r="NY25" i="3"/>
  <c r="NY69" i="3"/>
  <c r="NY51" i="3"/>
  <c r="NY67" i="3"/>
  <c r="NY68" i="3"/>
  <c r="NY48" i="3"/>
  <c r="NY94" i="3"/>
  <c r="NY54" i="3"/>
  <c r="NY45" i="3"/>
  <c r="NY89" i="3"/>
  <c r="NY79" i="3"/>
  <c r="OB61" i="3"/>
  <c r="OB28" i="3"/>
  <c r="OB29" i="3"/>
  <c r="OB33" i="3"/>
  <c r="OB106" i="3"/>
  <c r="OB58" i="3"/>
  <c r="OB60" i="3"/>
  <c r="OB48" i="3"/>
  <c r="OB63" i="3"/>
  <c r="OB93" i="3"/>
  <c r="OB72" i="3"/>
  <c r="OB100" i="3"/>
  <c r="OB95" i="3"/>
  <c r="OB23" i="3"/>
  <c r="OB87" i="3"/>
  <c r="OB91" i="3"/>
  <c r="OB31" i="3"/>
  <c r="OB96" i="3"/>
  <c r="OB36" i="3"/>
  <c r="OB20" i="3"/>
  <c r="OB107" i="3"/>
  <c r="OB39" i="3"/>
  <c r="OB103" i="3"/>
  <c r="OB83" i="3"/>
  <c r="OB65" i="3"/>
  <c r="OB64" i="3"/>
  <c r="OB68" i="3"/>
  <c r="OB89" i="3"/>
  <c r="OB17" i="3"/>
  <c r="OB80" i="3"/>
  <c r="OB90" i="3"/>
  <c r="OB92" i="3"/>
  <c r="OB73" i="3"/>
  <c r="OB47" i="3"/>
  <c r="OB67" i="3"/>
  <c r="OB79" i="3"/>
  <c r="OB82" i="3"/>
  <c r="OB11" i="3"/>
  <c r="OB37" i="3"/>
  <c r="OB15" i="3"/>
  <c r="OB104" i="3"/>
  <c r="OB35" i="3"/>
  <c r="OB71" i="3"/>
  <c r="OB99" i="3"/>
  <c r="OB56" i="3"/>
  <c r="OB45" i="3"/>
  <c r="OB81" i="3"/>
  <c r="OB98" i="3"/>
  <c r="OB55" i="3"/>
  <c r="OB54" i="3"/>
  <c r="OB86" i="3"/>
  <c r="OB30" i="3"/>
  <c r="OB85" i="3"/>
  <c r="OB51" i="3"/>
  <c r="OB10" i="3"/>
  <c r="OB94" i="3"/>
  <c r="OB26" i="3"/>
  <c r="OB88" i="3"/>
  <c r="OB57" i="3"/>
  <c r="OB22" i="3"/>
  <c r="OB19" i="3"/>
  <c r="OB66" i="3"/>
  <c r="OB24" i="3"/>
  <c r="OB59" i="3"/>
  <c r="OB84" i="3"/>
  <c r="OB101" i="3"/>
  <c r="OB52" i="3"/>
  <c r="OB32" i="3"/>
  <c r="OB102" i="3"/>
  <c r="OB34" i="3"/>
  <c r="OB44" i="3"/>
  <c r="OB70" i="3"/>
  <c r="OB97" i="3"/>
  <c r="OB27" i="3"/>
  <c r="OB69" i="3"/>
  <c r="OB105" i="3"/>
  <c r="OB46" i="3"/>
  <c r="OB50" i="3"/>
  <c r="OB16" i="3"/>
  <c r="OB25" i="3"/>
  <c r="OB21" i="3"/>
  <c r="OB62" i="3"/>
  <c r="D250" i="3" a="1"/>
  <c r="FU69" i="3"/>
  <c r="FU35" i="3"/>
  <c r="FU26" i="3"/>
  <c r="FU91" i="3"/>
  <c r="FU60" i="3"/>
  <c r="FU58" i="3"/>
  <c r="FU25" i="3"/>
  <c r="FU84" i="3"/>
  <c r="FU56" i="3"/>
  <c r="FU30" i="3"/>
  <c r="FU87" i="3"/>
  <c r="FU54" i="3"/>
  <c r="FU96" i="3"/>
  <c r="FU104" i="3"/>
  <c r="FU28" i="3"/>
  <c r="FU89" i="3"/>
  <c r="FU53" i="3"/>
  <c r="FU22" i="3"/>
  <c r="FU81" i="3"/>
  <c r="FU79" i="3"/>
  <c r="FU102" i="3"/>
  <c r="FU49" i="3"/>
  <c r="FU16" i="3"/>
  <c r="FU37" i="3"/>
  <c r="FU27" i="3"/>
  <c r="FU36" i="3"/>
  <c r="FU55" i="3"/>
  <c r="FU20" i="3"/>
  <c r="FU51" i="3"/>
  <c r="FU100" i="3"/>
  <c r="FU99" i="3"/>
  <c r="FU73" i="3"/>
  <c r="FU85" i="3"/>
  <c r="FU105" i="3"/>
  <c r="FU39" i="3"/>
  <c r="FU93" i="3"/>
  <c r="FU65" i="3"/>
  <c r="FU97" i="3"/>
  <c r="FU71" i="3"/>
  <c r="FU94" i="3"/>
  <c r="FU31" i="3"/>
  <c r="FU50" i="3"/>
  <c r="FU34" i="3"/>
  <c r="FU63" i="3"/>
  <c r="FU38" i="3"/>
  <c r="FU67" i="3"/>
  <c r="FU103" i="3"/>
  <c r="FU24" i="3"/>
  <c r="FU88" i="3"/>
  <c r="FU66" i="3"/>
  <c r="FU62" i="3"/>
  <c r="FU57" i="3"/>
  <c r="FU82" i="3"/>
  <c r="FU80" i="3"/>
  <c r="FU59" i="3"/>
  <c r="FU14" i="3"/>
  <c r="FU92" i="3"/>
  <c r="FU90" i="3"/>
  <c r="FU32" i="3"/>
  <c r="FU15" i="3"/>
  <c r="FU64" i="3"/>
  <c r="FU83" i="3"/>
  <c r="FU21" i="3"/>
  <c r="FU18" i="3"/>
  <c r="FU95" i="3"/>
  <c r="FU29" i="3"/>
  <c r="FU101" i="3"/>
  <c r="FU98" i="3"/>
  <c r="FU47" i="3"/>
  <c r="FU61" i="3"/>
  <c r="FU86" i="3"/>
  <c r="FU45" i="3"/>
  <c r="FU33" i="3"/>
  <c r="FU68" i="3"/>
  <c r="FU23" i="3"/>
  <c r="FU52" i="3"/>
  <c r="FU19" i="3"/>
  <c r="FU70" i="3"/>
  <c r="FR37" i="3"/>
  <c r="FR92" i="3"/>
  <c r="FR45" i="3"/>
  <c r="FR53" i="3"/>
  <c r="FR96" i="3"/>
  <c r="FR67" i="3"/>
  <c r="FR105" i="3"/>
  <c r="FR87" i="3"/>
  <c r="FR88" i="3"/>
  <c r="FR79" i="3"/>
  <c r="FR54" i="3"/>
  <c r="FR101" i="3"/>
  <c r="FR72" i="3"/>
  <c r="FR99" i="3"/>
  <c r="FR18" i="3"/>
  <c r="FR104" i="3"/>
  <c r="FR34" i="3"/>
  <c r="FR29" i="3"/>
  <c r="FR33" i="3"/>
  <c r="FR63" i="3"/>
  <c r="FR71" i="3"/>
  <c r="FR24" i="3"/>
  <c r="FR30" i="3"/>
  <c r="FR94" i="3"/>
  <c r="FR69" i="3"/>
  <c r="FR91" i="3"/>
  <c r="FR20" i="3"/>
  <c r="FR26" i="3"/>
  <c r="FR31" i="3"/>
  <c r="FR56" i="3"/>
  <c r="FR28" i="3"/>
  <c r="FR103" i="3"/>
  <c r="FR48" i="3"/>
  <c r="FR21" i="3"/>
  <c r="FR86" i="3"/>
  <c r="FR36" i="3"/>
  <c r="FR81" i="3"/>
  <c r="FR95" i="3"/>
  <c r="FR47" i="3"/>
  <c r="FR97" i="3"/>
  <c r="FR38" i="3"/>
  <c r="FR98" i="3"/>
  <c r="FR57" i="3"/>
  <c r="FR19" i="3"/>
  <c r="FR44" i="3"/>
  <c r="FR80" i="3"/>
  <c r="FR62" i="3"/>
  <c r="FR107" i="3"/>
  <c r="FR59" i="3"/>
  <c r="FR35" i="3"/>
  <c r="FR25" i="3"/>
  <c r="FR65" i="3"/>
  <c r="FR14" i="3"/>
  <c r="FR61" i="3"/>
  <c r="FR82" i="3"/>
  <c r="FR39" i="3"/>
  <c r="FR83" i="3"/>
  <c r="FR15" i="3"/>
  <c r="FR90" i="3"/>
  <c r="FR85" i="3"/>
  <c r="FR102" i="3"/>
  <c r="FR52" i="3"/>
  <c r="FR60" i="3"/>
  <c r="FR70" i="3"/>
  <c r="FR89" i="3"/>
  <c r="FR64" i="3"/>
  <c r="FR49" i="3"/>
  <c r="FR27" i="3"/>
  <c r="FR51" i="3"/>
  <c r="FR84" i="3"/>
  <c r="FR58" i="3"/>
  <c r="FR23" i="3"/>
  <c r="FR93" i="3"/>
  <c r="FR100" i="3"/>
  <c r="FR22" i="3"/>
  <c r="FR32" i="3"/>
  <c r="FR66" i="3"/>
  <c r="FR55" i="3"/>
  <c r="FR10" i="3"/>
  <c r="FR68" i="3"/>
  <c r="FR50" i="3"/>
  <c r="GD93" i="3"/>
  <c r="GD96" i="3"/>
  <c r="GD102" i="3"/>
  <c r="GD100" i="3"/>
  <c r="GD19" i="3"/>
  <c r="GD61" i="3"/>
  <c r="GD71" i="3"/>
  <c r="GD104" i="3"/>
  <c r="GD57" i="3"/>
  <c r="GD107" i="3"/>
  <c r="GD68" i="3"/>
  <c r="GD49" i="3"/>
  <c r="GD24" i="3"/>
  <c r="GD90" i="3"/>
  <c r="GD58" i="3"/>
  <c r="GD29" i="3"/>
  <c r="GD98" i="3"/>
  <c r="GD53" i="3"/>
  <c r="GD67" i="3"/>
  <c r="GD83" i="3"/>
  <c r="GD54" i="3"/>
  <c r="GD70" i="3"/>
  <c r="GD60" i="3"/>
  <c r="GD85" i="3"/>
  <c r="GD20" i="3"/>
  <c r="GD69" i="3"/>
  <c r="GD81" i="3"/>
  <c r="GD33" i="3"/>
  <c r="GD28" i="3"/>
  <c r="GD26" i="3"/>
  <c r="GD79" i="3"/>
  <c r="GD50" i="3"/>
  <c r="GD99" i="3"/>
  <c r="GD18" i="3"/>
  <c r="GD25" i="3"/>
  <c r="GD94" i="3"/>
  <c r="GD87" i="3"/>
  <c r="GD64" i="3"/>
  <c r="GD84" i="3"/>
  <c r="GD91" i="3"/>
  <c r="GD65" i="3"/>
  <c r="GD59" i="3"/>
  <c r="GD92" i="3"/>
  <c r="GD101" i="3"/>
  <c r="GD89" i="3"/>
  <c r="GD44" i="3"/>
  <c r="GD105" i="3"/>
  <c r="GD47" i="3"/>
  <c r="GD88" i="3"/>
  <c r="GD86" i="3"/>
  <c r="GD38" i="3"/>
  <c r="GD36" i="3"/>
  <c r="GD35" i="3"/>
  <c r="GD14" i="3"/>
  <c r="GD30" i="3"/>
  <c r="GD21" i="3"/>
  <c r="GD22" i="3"/>
  <c r="GD80" i="3"/>
  <c r="GD31" i="3"/>
  <c r="GD32" i="3"/>
  <c r="GD23" i="3"/>
  <c r="GD39" i="3"/>
  <c r="GD27" i="3"/>
  <c r="GD62" i="3"/>
  <c r="GD45" i="3"/>
  <c r="GD37" i="3"/>
  <c r="GD95" i="3"/>
  <c r="GD97" i="3"/>
  <c r="GD56" i="3"/>
  <c r="GD103" i="3"/>
  <c r="GD55" i="3"/>
  <c r="GD51" i="3"/>
  <c r="GD66" i="3"/>
  <c r="GD63" i="3"/>
  <c r="GD34" i="3"/>
  <c r="GD52" i="3"/>
  <c r="GD82" i="3"/>
  <c r="PR9" i="3"/>
  <c r="QE9" i="3"/>
  <c r="PN9" i="3"/>
  <c r="PZ9" i="3"/>
  <c r="PC9" i="3"/>
  <c r="PL9" i="3"/>
  <c r="PX9" i="3"/>
  <c r="QM9" i="3"/>
  <c r="PF9" i="3"/>
  <c r="QL9" i="3"/>
  <c r="QK9" i="3"/>
  <c r="PD9" i="3"/>
  <c r="OZ9" i="3"/>
  <c r="PB9" i="3"/>
  <c r="OT9" i="3"/>
  <c r="PQ9" i="3"/>
  <c r="OU9" i="3"/>
  <c r="QN9" i="3"/>
  <c r="PK9" i="3"/>
  <c r="PM9" i="3"/>
  <c r="PW9" i="3"/>
  <c r="QI9" i="3"/>
  <c r="OQ9" i="3"/>
  <c r="PA9" i="3"/>
  <c r="PI9" i="3"/>
  <c r="PY9" i="3"/>
  <c r="PG9" i="3"/>
  <c r="OS9" i="3"/>
  <c r="PJ9" i="3"/>
  <c r="PT9" i="3"/>
  <c r="PS9" i="3"/>
  <c r="PE9" i="3"/>
  <c r="QF9" i="3"/>
  <c r="OY9" i="3"/>
  <c r="QB9" i="3"/>
  <c r="QC9" i="3"/>
  <c r="QD9" i="3"/>
  <c r="OW9" i="3"/>
  <c r="PP9" i="3"/>
  <c r="PV9" i="3"/>
  <c r="QG9" i="3"/>
  <c r="OV9" i="3"/>
  <c r="QJ9" i="3"/>
  <c r="QH9" i="3"/>
  <c r="PH9" i="3"/>
  <c r="OR9" i="3"/>
  <c r="QA9" i="3"/>
  <c r="PU9" i="3"/>
  <c r="OX9" i="3"/>
  <c r="PO9" i="3"/>
  <c r="SD9" i="3"/>
  <c r="TD9" i="3"/>
  <c r="SL9" i="3"/>
  <c r="SX9" i="3"/>
  <c r="SE9" i="3"/>
  <c r="RM9" i="3"/>
  <c r="ST9" i="3"/>
  <c r="SC9" i="3"/>
  <c r="TC9" i="3"/>
  <c r="TB9" i="3"/>
  <c r="SK9" i="3"/>
  <c r="SU9" i="3"/>
  <c r="RX9" i="3"/>
  <c r="SH9" i="3"/>
  <c r="SR9" i="3"/>
  <c r="TH9" i="3"/>
  <c r="SW9" i="3"/>
  <c r="RR9" i="3"/>
  <c r="TF9" i="3"/>
  <c r="SY9" i="3"/>
  <c r="RS9" i="3"/>
  <c r="RV9" i="3"/>
  <c r="RK9" i="3"/>
  <c r="SS9" i="3"/>
  <c r="RU9" i="3"/>
  <c r="SG9" i="3"/>
  <c r="RO9" i="3"/>
  <c r="SM9" i="3"/>
  <c r="SP9" i="3"/>
  <c r="SN9" i="3"/>
  <c r="SB9" i="3"/>
  <c r="SQ9" i="3"/>
  <c r="TG9" i="3"/>
  <c r="RT9" i="3"/>
  <c r="RP9" i="3"/>
  <c r="RZ9" i="3"/>
  <c r="SV9" i="3"/>
  <c r="SZ9" i="3"/>
  <c r="RW9" i="3"/>
  <c r="SA9" i="3"/>
  <c r="SI9" i="3"/>
  <c r="RL9" i="3"/>
  <c r="SJ9" i="3"/>
  <c r="SO9" i="3"/>
  <c r="RQ9" i="3"/>
  <c r="RN9" i="3"/>
  <c r="RY9" i="3"/>
  <c r="SF9" i="3"/>
  <c r="TA9" i="3"/>
  <c r="TE9" i="3"/>
  <c r="LR33" i="3"/>
  <c r="LR38" i="3"/>
  <c r="LR39" i="3"/>
  <c r="LR52" i="3"/>
  <c r="LR50" i="3"/>
  <c r="LR65" i="3"/>
  <c r="LR32" i="3"/>
  <c r="LR104" i="3"/>
  <c r="LR24" i="3"/>
  <c r="LR14" i="3"/>
  <c r="LR63" i="3"/>
  <c r="LR21" i="3"/>
  <c r="LR47" i="3"/>
  <c r="LR27" i="3"/>
  <c r="LR102" i="3"/>
  <c r="LR85" i="3"/>
  <c r="LR66" i="3"/>
  <c r="LR70" i="3"/>
  <c r="LR56" i="3"/>
  <c r="LR53" i="3"/>
  <c r="LR18" i="3"/>
  <c r="LR45" i="3"/>
  <c r="LR80" i="3"/>
  <c r="LR29" i="3"/>
  <c r="LR94" i="3"/>
  <c r="LR58" i="3"/>
  <c r="LR57" i="3"/>
  <c r="LR99" i="3"/>
  <c r="LR20" i="3"/>
  <c r="LR90" i="3"/>
  <c r="LR95" i="3"/>
  <c r="LR28" i="3"/>
  <c r="LR86" i="3"/>
  <c r="LR100" i="3"/>
  <c r="LR62" i="3"/>
  <c r="LR88" i="3"/>
  <c r="LR25" i="3"/>
  <c r="LR51" i="3"/>
  <c r="LR31" i="3"/>
  <c r="LR35" i="3"/>
  <c r="LR103" i="3"/>
  <c r="LR36" i="3"/>
  <c r="LR48" i="3"/>
  <c r="LR89" i="3"/>
  <c r="LR97" i="3"/>
  <c r="LR23" i="3"/>
  <c r="LR60" i="3"/>
  <c r="LR55" i="3"/>
  <c r="LR91" i="3"/>
  <c r="LR93" i="3"/>
  <c r="LR101" i="3"/>
  <c r="LR87" i="3"/>
  <c r="LR98" i="3"/>
  <c r="LR69" i="3"/>
  <c r="LR79" i="3"/>
  <c r="LR92" i="3"/>
  <c r="LR49" i="3"/>
  <c r="LR59" i="3"/>
  <c r="LR68" i="3"/>
  <c r="LR22" i="3"/>
  <c r="LR96" i="3"/>
  <c r="LR82" i="3"/>
  <c r="LR71" i="3"/>
  <c r="LR81" i="3"/>
  <c r="LR67" i="3"/>
  <c r="LR84" i="3"/>
  <c r="LR44" i="3"/>
  <c r="LR26" i="3"/>
  <c r="LR107" i="3"/>
  <c r="LR61" i="3"/>
  <c r="LR37" i="3"/>
  <c r="LR64" i="3"/>
  <c r="LR30" i="3"/>
  <c r="LR105" i="3"/>
  <c r="LR15" i="3"/>
  <c r="LR34" i="3"/>
  <c r="LR83" i="3"/>
  <c r="LI89" i="3"/>
  <c r="LI57" i="3"/>
  <c r="LI96" i="3"/>
  <c r="LI44" i="3"/>
  <c r="LI60" i="3"/>
  <c r="LI83" i="3"/>
  <c r="LI61" i="3"/>
  <c r="LI102" i="3"/>
  <c r="LI25" i="3"/>
  <c r="LI20" i="3"/>
  <c r="LI107" i="3"/>
  <c r="LI58" i="3"/>
  <c r="LI30" i="3"/>
  <c r="LI36" i="3"/>
  <c r="LI69" i="3"/>
  <c r="LI80" i="3"/>
  <c r="LI24" i="3"/>
  <c r="LI45" i="3"/>
  <c r="LI19" i="3"/>
  <c r="LI51" i="3"/>
  <c r="LI100" i="3"/>
  <c r="LI52" i="3"/>
  <c r="LI26" i="3"/>
  <c r="LI70" i="3"/>
  <c r="LI67" i="3"/>
  <c r="LI101" i="3"/>
  <c r="LI64" i="3"/>
  <c r="LI14" i="3"/>
  <c r="LI72" i="3"/>
  <c r="LI28" i="3"/>
  <c r="LI98" i="3"/>
  <c r="LI95" i="3"/>
  <c r="LI32" i="3"/>
  <c r="LI104" i="3"/>
  <c r="LI92" i="3"/>
  <c r="LI88" i="3"/>
  <c r="LI65" i="3"/>
  <c r="LI34" i="3"/>
  <c r="LI91" i="3"/>
  <c r="LI23" i="3"/>
  <c r="LI27" i="3"/>
  <c r="LI33" i="3"/>
  <c r="LI85" i="3"/>
  <c r="LI99" i="3"/>
  <c r="LI94" i="3"/>
  <c r="LI93" i="3"/>
  <c r="LI37" i="3"/>
  <c r="LI47" i="3"/>
  <c r="LI82" i="3"/>
  <c r="LI63" i="3"/>
  <c r="LI49" i="3"/>
  <c r="LI86" i="3"/>
  <c r="LI71" i="3"/>
  <c r="LI55" i="3"/>
  <c r="LI29" i="3"/>
  <c r="LI53" i="3"/>
  <c r="LI21" i="3"/>
  <c r="LI97" i="3"/>
  <c r="LI50" i="3"/>
  <c r="LI84" i="3"/>
  <c r="LI38" i="3"/>
  <c r="LI68" i="3"/>
  <c r="LI90" i="3"/>
  <c r="LI59" i="3"/>
  <c r="LI18" i="3"/>
  <c r="LI66" i="3"/>
  <c r="LI87" i="3"/>
  <c r="LI15" i="3"/>
  <c r="LI79" i="3"/>
  <c r="LI103" i="3"/>
  <c r="LI31" i="3"/>
  <c r="LI48" i="3"/>
  <c r="LI56" i="3"/>
  <c r="LI35" i="3"/>
  <c r="LI62" i="3"/>
  <c r="LI105" i="3"/>
  <c r="LI81" i="3"/>
  <c r="LI22" i="3"/>
  <c r="LK67" i="3"/>
  <c r="LK90" i="3"/>
  <c r="LK66" i="3"/>
  <c r="LK98" i="3"/>
  <c r="LK20" i="3"/>
  <c r="LK79" i="3"/>
  <c r="LK51" i="3"/>
  <c r="LK103" i="3"/>
  <c r="LK68" i="3"/>
  <c r="LK24" i="3"/>
  <c r="LK18" i="3"/>
  <c r="LK94" i="3"/>
  <c r="LK25" i="3"/>
  <c r="LK45" i="3"/>
  <c r="LK38" i="3"/>
  <c r="LK59" i="3"/>
  <c r="LK99" i="3"/>
  <c r="LK46" i="3"/>
  <c r="LK71" i="3"/>
  <c r="LK61" i="3"/>
  <c r="LK14" i="3"/>
  <c r="LK53" i="3"/>
  <c r="LK22" i="3"/>
  <c r="LK96" i="3"/>
  <c r="LK101" i="3"/>
  <c r="LK23" i="3"/>
  <c r="LK31" i="3"/>
  <c r="LK63" i="3"/>
  <c r="LK36" i="3"/>
  <c r="LK82" i="3"/>
  <c r="LK34" i="3"/>
  <c r="LK49" i="3"/>
  <c r="LK55" i="3"/>
  <c r="LK86" i="3"/>
  <c r="LK16" i="3"/>
  <c r="LK88" i="3"/>
  <c r="LK64" i="3"/>
  <c r="LK52" i="3"/>
  <c r="LK85" i="3"/>
  <c r="LK30" i="3"/>
  <c r="LK37" i="3"/>
  <c r="LK33" i="3"/>
  <c r="LK95" i="3"/>
  <c r="LK89" i="3"/>
  <c r="LK92" i="3"/>
  <c r="LK93" i="3"/>
  <c r="LK13" i="3"/>
  <c r="LK62" i="3"/>
  <c r="LK97" i="3"/>
  <c r="LK72" i="3"/>
  <c r="LK56" i="3"/>
  <c r="LK54" i="3"/>
  <c r="LK50" i="3"/>
  <c r="LK29" i="3"/>
  <c r="LK69" i="3"/>
  <c r="LK104" i="3"/>
  <c r="LK70" i="3"/>
  <c r="LK91" i="3"/>
  <c r="LK27" i="3"/>
  <c r="LK35" i="3"/>
  <c r="LK102" i="3"/>
  <c r="LK47" i="3"/>
  <c r="LK28" i="3"/>
  <c r="LK84" i="3"/>
  <c r="LK65" i="3"/>
  <c r="LK44" i="3"/>
  <c r="LK60" i="3"/>
  <c r="LK32" i="3"/>
  <c r="LK48" i="3"/>
  <c r="LK57" i="3"/>
  <c r="LK100" i="3"/>
  <c r="LK83" i="3"/>
  <c r="LK58" i="3"/>
  <c r="LK105" i="3"/>
  <c r="LK80" i="3"/>
  <c r="LK107" i="3"/>
  <c r="LK26" i="3"/>
  <c r="LK81" i="3"/>
  <c r="LK87" i="3"/>
  <c r="LK21" i="3"/>
  <c r="LH67" i="3"/>
  <c r="LH84" i="3"/>
  <c r="LH20" i="3"/>
  <c r="LH90" i="3"/>
  <c r="LH105" i="3"/>
  <c r="LH70" i="3"/>
  <c r="LH86" i="3"/>
  <c r="LH36" i="3"/>
  <c r="LH69" i="3"/>
  <c r="LH72" i="3"/>
  <c r="LH35" i="3"/>
  <c r="LH87" i="3"/>
  <c r="LH85" i="3"/>
  <c r="LH83" i="3"/>
  <c r="LH92" i="3"/>
  <c r="LH19" i="3"/>
  <c r="LH60" i="3"/>
  <c r="LH95" i="3"/>
  <c r="LH33" i="3"/>
  <c r="LH32" i="3"/>
  <c r="LH80" i="3"/>
  <c r="LH53" i="3"/>
  <c r="LH30" i="3"/>
  <c r="LH101" i="3"/>
  <c r="LH47" i="3"/>
  <c r="LH55" i="3"/>
  <c r="LH81" i="3"/>
  <c r="LH14" i="3"/>
  <c r="LH26" i="3"/>
  <c r="LH57" i="3"/>
  <c r="LH62" i="3"/>
  <c r="LH61" i="3"/>
  <c r="LH34" i="3"/>
  <c r="LH91" i="3"/>
  <c r="LH102" i="3"/>
  <c r="LH15" i="3"/>
  <c r="LH59" i="3"/>
  <c r="LH89" i="3"/>
  <c r="LH24" i="3"/>
  <c r="LH94" i="3"/>
  <c r="LH65" i="3"/>
  <c r="LH27" i="3"/>
  <c r="LH99" i="3"/>
  <c r="LH50" i="3"/>
  <c r="LH52" i="3"/>
  <c r="LH48" i="3"/>
  <c r="LH21" i="3"/>
  <c r="LH23" i="3"/>
  <c r="LH104" i="3"/>
  <c r="LH49" i="3"/>
  <c r="LH45" i="3"/>
  <c r="LH96" i="3"/>
  <c r="LH97" i="3"/>
  <c r="LH18" i="3"/>
  <c r="LH82" i="3"/>
  <c r="LH68" i="3"/>
  <c r="LH79" i="3"/>
  <c r="LH31" i="3"/>
  <c r="LH103" i="3"/>
  <c r="LH98" i="3"/>
  <c r="LH100" i="3"/>
  <c r="LH88" i="3"/>
  <c r="LH22" i="3"/>
  <c r="LH64" i="3"/>
  <c r="LH63" i="3"/>
  <c r="LH51" i="3"/>
  <c r="LH38" i="3"/>
  <c r="LH71" i="3"/>
  <c r="LH29" i="3"/>
  <c r="LH58" i="3"/>
  <c r="LH28" i="3"/>
  <c r="LH66" i="3"/>
  <c r="LH25" i="3"/>
  <c r="LH37" i="3"/>
  <c r="LH93" i="3"/>
  <c r="LH56" i="3"/>
  <c r="TQ103" i="3"/>
  <c r="TQ33" i="3"/>
  <c r="TQ70" i="3"/>
  <c r="TQ87" i="3"/>
  <c r="TQ13" i="3"/>
  <c r="TQ21" i="3"/>
  <c r="TQ68" i="3"/>
  <c r="TQ53" i="3"/>
  <c r="TQ31" i="3"/>
  <c r="TQ39" i="3"/>
  <c r="TQ51" i="3"/>
  <c r="TQ104" i="3"/>
  <c r="TQ55" i="3"/>
  <c r="TQ64" i="3"/>
  <c r="TQ101" i="3"/>
  <c r="TQ35" i="3"/>
  <c r="TQ66" i="3"/>
  <c r="TQ105" i="3"/>
  <c r="TQ84" i="3"/>
  <c r="TQ62" i="3"/>
  <c r="TQ71" i="3"/>
  <c r="TQ36" i="3"/>
  <c r="TQ73" i="3"/>
  <c r="TQ89" i="3"/>
  <c r="TQ20" i="3"/>
  <c r="TQ100" i="3"/>
  <c r="TQ72" i="3"/>
  <c r="TQ102" i="3"/>
  <c r="TQ44" i="3"/>
  <c r="TQ59" i="3"/>
  <c r="TQ54" i="3"/>
  <c r="TQ49" i="3"/>
  <c r="TQ46" i="3"/>
  <c r="TQ27" i="3"/>
  <c r="TQ83" i="3"/>
  <c r="TQ63" i="3"/>
  <c r="TQ94" i="3"/>
  <c r="TQ86" i="3"/>
  <c r="TQ107" i="3"/>
  <c r="TQ16" i="3"/>
  <c r="TQ32" i="3"/>
  <c r="TQ56" i="3"/>
  <c r="TQ17" i="3"/>
  <c r="TQ85" i="3"/>
  <c r="TQ34" i="3"/>
  <c r="TQ79" i="3"/>
  <c r="TQ99" i="3"/>
  <c r="TQ91" i="3"/>
  <c r="TQ24" i="3"/>
  <c r="TQ92" i="3"/>
  <c r="TQ78" i="3"/>
  <c r="TQ23" i="3"/>
  <c r="TQ37" i="3"/>
  <c r="TQ106" i="3"/>
  <c r="TQ57" i="3"/>
  <c r="TQ50" i="3"/>
  <c r="TQ96" i="3"/>
  <c r="TQ67" i="3"/>
  <c r="TQ65" i="3"/>
  <c r="TQ10" i="3"/>
  <c r="TQ98" i="3"/>
  <c r="TQ29" i="3"/>
  <c r="TQ11" i="3"/>
  <c r="TQ22" i="3"/>
  <c r="TQ80" i="3"/>
  <c r="TQ15" i="3"/>
  <c r="TQ30" i="3"/>
  <c r="TQ45" i="3"/>
  <c r="TQ81" i="3"/>
  <c r="TQ61" i="3"/>
  <c r="TQ25" i="3"/>
  <c r="TQ88" i="3"/>
  <c r="TQ52" i="3"/>
  <c r="TQ97" i="3"/>
  <c r="TQ26" i="3"/>
  <c r="TQ58" i="3"/>
  <c r="TQ90" i="3"/>
  <c r="TQ28" i="3"/>
  <c r="TQ82" i="3"/>
  <c r="TQ48" i="3"/>
  <c r="TQ69" i="3"/>
  <c r="TQ93" i="3"/>
  <c r="TQ19" i="3"/>
  <c r="TQ60" i="3"/>
  <c r="TQ95" i="3"/>
  <c r="TR33" i="3"/>
  <c r="TR23" i="3"/>
  <c r="TR35" i="3"/>
  <c r="TR106" i="3"/>
  <c r="TR52" i="3"/>
  <c r="TR54" i="3"/>
  <c r="TR103" i="3"/>
  <c r="TR80" i="3"/>
  <c r="TR95" i="3"/>
  <c r="TR27" i="3"/>
  <c r="TR16" i="3"/>
  <c r="TR90" i="3"/>
  <c r="TR87" i="3"/>
  <c r="TR100" i="3"/>
  <c r="TR26" i="3"/>
  <c r="TR91" i="3"/>
  <c r="TR30" i="3"/>
  <c r="TR45" i="3"/>
  <c r="TR34" i="3"/>
  <c r="TR59" i="3"/>
  <c r="TR86" i="3"/>
  <c r="TR25" i="3"/>
  <c r="TR61" i="3"/>
  <c r="TR21" i="3"/>
  <c r="TR73" i="3"/>
  <c r="TR57" i="3"/>
  <c r="TR85" i="3"/>
  <c r="TR51" i="3"/>
  <c r="TR92" i="3"/>
  <c r="TR69" i="3"/>
  <c r="TR48" i="3"/>
  <c r="TR29" i="3"/>
  <c r="TR46" i="3"/>
  <c r="TR70" i="3"/>
  <c r="TR89" i="3"/>
  <c r="TR63" i="3"/>
  <c r="TR68" i="3"/>
  <c r="TR58" i="3"/>
  <c r="TR24" i="3"/>
  <c r="TR17" i="3"/>
  <c r="TR101" i="3"/>
  <c r="TR37" i="3"/>
  <c r="TR72" i="3"/>
  <c r="TR64" i="3"/>
  <c r="TR22" i="3"/>
  <c r="TR83" i="3"/>
  <c r="TR93" i="3"/>
  <c r="TR71" i="3"/>
  <c r="TR55" i="3"/>
  <c r="TR10" i="3"/>
  <c r="TR105" i="3"/>
  <c r="TR97" i="3"/>
  <c r="TR56" i="3"/>
  <c r="TR20" i="3"/>
  <c r="TR99" i="3"/>
  <c r="TR104" i="3"/>
  <c r="TR65" i="3"/>
  <c r="TR79" i="3"/>
  <c r="TR36" i="3"/>
  <c r="TR94" i="3"/>
  <c r="TR96" i="3"/>
  <c r="TR32" i="3"/>
  <c r="TR39" i="3"/>
  <c r="TR102" i="3"/>
  <c r="TR19" i="3"/>
  <c r="TR67" i="3"/>
  <c r="TR47" i="3"/>
  <c r="TR11" i="3"/>
  <c r="TR31" i="3"/>
  <c r="TR12" i="3"/>
  <c r="TR62" i="3"/>
  <c r="TR107" i="3"/>
  <c r="TR50" i="3"/>
  <c r="TR82" i="3"/>
  <c r="TR15" i="3"/>
  <c r="TR44" i="3"/>
  <c r="TR66" i="3"/>
  <c r="TR28" i="3"/>
  <c r="TR88" i="3"/>
  <c r="TR81" i="3"/>
  <c r="TR98" i="3"/>
  <c r="TR84" i="3"/>
  <c r="TR60" i="3"/>
  <c r="TN12" i="3"/>
  <c r="TN94" i="3"/>
  <c r="TN100" i="3"/>
  <c r="TN35" i="3"/>
  <c r="TN92" i="3"/>
  <c r="TN85" i="3"/>
  <c r="TN96" i="3"/>
  <c r="TN34" i="3"/>
  <c r="TN59" i="3"/>
  <c r="TN56" i="3"/>
  <c r="TN79" i="3"/>
  <c r="TN17" i="3"/>
  <c r="TN54" i="3"/>
  <c r="TN86" i="3"/>
  <c r="TN57" i="3"/>
  <c r="TN103" i="3"/>
  <c r="TN66" i="3"/>
  <c r="TN30" i="3"/>
  <c r="TN63" i="3"/>
  <c r="TN31" i="3"/>
  <c r="TN21" i="3"/>
  <c r="TN29" i="3"/>
  <c r="TN99" i="3"/>
  <c r="TN27" i="3"/>
  <c r="TN68" i="3"/>
  <c r="TN19" i="3"/>
  <c r="TN44" i="3"/>
  <c r="TN95" i="3"/>
  <c r="TN28" i="3"/>
  <c r="TN23" i="3"/>
  <c r="TN51" i="3"/>
  <c r="TN71" i="3"/>
  <c r="TN52" i="3"/>
  <c r="TN82" i="3"/>
  <c r="TN81" i="3"/>
  <c r="TN11" i="3"/>
  <c r="TN24" i="3"/>
  <c r="TN104" i="3"/>
  <c r="TN105" i="3"/>
  <c r="TN62" i="3"/>
  <c r="TN84" i="3"/>
  <c r="TN36" i="3"/>
  <c r="TN88" i="3"/>
  <c r="TN10" i="3"/>
  <c r="TN39" i="3"/>
  <c r="TN50" i="3"/>
  <c r="TN83" i="3"/>
  <c r="TN33" i="3"/>
  <c r="TN101" i="3"/>
  <c r="TN98" i="3"/>
  <c r="TN70" i="3"/>
  <c r="TN90" i="3"/>
  <c r="TN69" i="3"/>
  <c r="TN106" i="3"/>
  <c r="TN45" i="3"/>
  <c r="TN48" i="3"/>
  <c r="TN61" i="3"/>
  <c r="TN72" i="3"/>
  <c r="TN20" i="3"/>
  <c r="TN26" i="3"/>
  <c r="TN89" i="3"/>
  <c r="TN60" i="3"/>
  <c r="TN22" i="3"/>
  <c r="TN64" i="3"/>
  <c r="TN107" i="3"/>
  <c r="TN102" i="3"/>
  <c r="TN87" i="3"/>
  <c r="TN65" i="3"/>
  <c r="TN15" i="3"/>
  <c r="TN46" i="3"/>
  <c r="TN55" i="3"/>
  <c r="TN93" i="3"/>
  <c r="TN67" i="3"/>
  <c r="TN97" i="3"/>
  <c r="TN25" i="3"/>
  <c r="TN58" i="3"/>
  <c r="TN37" i="3"/>
  <c r="TN32" i="3"/>
  <c r="TN91" i="3"/>
  <c r="TN80" i="3"/>
  <c r="TN73" i="3"/>
  <c r="RE39" i="3"/>
  <c r="RE27" i="3"/>
  <c r="RE93" i="3"/>
  <c r="RE105" i="3"/>
  <c r="RE83" i="3"/>
  <c r="RE44" i="3"/>
  <c r="RE56" i="3"/>
  <c r="RE70" i="3"/>
  <c r="RE86" i="3"/>
  <c r="RE14" i="3"/>
  <c r="RE100" i="3"/>
  <c r="RE36" i="3"/>
  <c r="RE28" i="3"/>
  <c r="RE26" i="3"/>
  <c r="RE58" i="3"/>
  <c r="RE25" i="3"/>
  <c r="RE20" i="3"/>
  <c r="RE38" i="3"/>
  <c r="RE91" i="3"/>
  <c r="RE89" i="3"/>
  <c r="RE60" i="3"/>
  <c r="RE45" i="3"/>
  <c r="RE53" i="3"/>
  <c r="RE31" i="3"/>
  <c r="RE33" i="3"/>
  <c r="RE79" i="3"/>
  <c r="RE47" i="3"/>
  <c r="RE18" i="3"/>
  <c r="RE54" i="3"/>
  <c r="RE84" i="3"/>
  <c r="RE85" i="3"/>
  <c r="RE82" i="3"/>
  <c r="RE65" i="3"/>
  <c r="RE80" i="3"/>
  <c r="RE62" i="3"/>
  <c r="RE81" i="3"/>
  <c r="RE78" i="3"/>
  <c r="RE34" i="3"/>
  <c r="RE67" i="3"/>
  <c r="RE88" i="3"/>
  <c r="RE95" i="3"/>
  <c r="RE51" i="3"/>
  <c r="RE68" i="3"/>
  <c r="RE57" i="3"/>
  <c r="RE48" i="3"/>
  <c r="RE94" i="3"/>
  <c r="RE98" i="3"/>
  <c r="RE104" i="3"/>
  <c r="RE99" i="3"/>
  <c r="RE103" i="3"/>
  <c r="RE63" i="3"/>
  <c r="RE22" i="3"/>
  <c r="RE61" i="3"/>
  <c r="RE69" i="3"/>
  <c r="RE101" i="3"/>
  <c r="RE97" i="3"/>
  <c r="RE64" i="3"/>
  <c r="RE21" i="3"/>
  <c r="RE24" i="3"/>
  <c r="RE66" i="3"/>
  <c r="RE90" i="3"/>
  <c r="RE29" i="3"/>
  <c r="RE37" i="3"/>
  <c r="RE30" i="3"/>
  <c r="RE55" i="3"/>
  <c r="RE102" i="3"/>
  <c r="RE59" i="3"/>
  <c r="RE23" i="3"/>
  <c r="RE87" i="3"/>
  <c r="RE49" i="3"/>
  <c r="RE50" i="3"/>
  <c r="RE71" i="3"/>
  <c r="RE35" i="3"/>
  <c r="RE32" i="3"/>
  <c r="RE92" i="3"/>
  <c r="RE52" i="3"/>
  <c r="RE96" i="3"/>
  <c r="QV59" i="3"/>
  <c r="QV102" i="3"/>
  <c r="QV28" i="3"/>
  <c r="QV68" i="3"/>
  <c r="QV71" i="3"/>
  <c r="QV30" i="3"/>
  <c r="QV31" i="3"/>
  <c r="QV73" i="3"/>
  <c r="QV56" i="3"/>
  <c r="QV53" i="3"/>
  <c r="QV92" i="3"/>
  <c r="QV45" i="3"/>
  <c r="QV91" i="3"/>
  <c r="QV61" i="3"/>
  <c r="QV54" i="3"/>
  <c r="QV15" i="3"/>
  <c r="QV89" i="3"/>
  <c r="QV36" i="3"/>
  <c r="QV105" i="3"/>
  <c r="QV84" i="3"/>
  <c r="QV82" i="3"/>
  <c r="QV27" i="3"/>
  <c r="QV96" i="3"/>
  <c r="QV50" i="3"/>
  <c r="QV93" i="3"/>
  <c r="QV99" i="3"/>
  <c r="QV26" i="3"/>
  <c r="QV37" i="3"/>
  <c r="QV85" i="3"/>
  <c r="QV103" i="3"/>
  <c r="QV24" i="3"/>
  <c r="QV95" i="3"/>
  <c r="QV51" i="3"/>
  <c r="QV62" i="3"/>
  <c r="QV98" i="3"/>
  <c r="QV33" i="3"/>
  <c r="QV29" i="3"/>
  <c r="QV100" i="3"/>
  <c r="QV80" i="3"/>
  <c r="QV70" i="3"/>
  <c r="QV49" i="3"/>
  <c r="QV21" i="3"/>
  <c r="QV39" i="3"/>
  <c r="QV90" i="3"/>
  <c r="QV79" i="3"/>
  <c r="QV47" i="3"/>
  <c r="QV58" i="3"/>
  <c r="QV69" i="3"/>
  <c r="QV65" i="3"/>
  <c r="QV57" i="3"/>
  <c r="QV107" i="3"/>
  <c r="QV78" i="3"/>
  <c r="QV34" i="3"/>
  <c r="QV32" i="3"/>
  <c r="QV81" i="3"/>
  <c r="QV86" i="3"/>
  <c r="QV23" i="3"/>
  <c r="QV101" i="3"/>
  <c r="QV94" i="3"/>
  <c r="QV67" i="3"/>
  <c r="QV88" i="3"/>
  <c r="QV64" i="3"/>
  <c r="QV22" i="3"/>
  <c r="QV55" i="3"/>
  <c r="QV97" i="3"/>
  <c r="QV52" i="3"/>
  <c r="QV35" i="3"/>
  <c r="QV63" i="3"/>
  <c r="QV20" i="3"/>
  <c r="QV60" i="3"/>
  <c r="QV87" i="3"/>
  <c r="QV19" i="3"/>
  <c r="QV66" i="3"/>
  <c r="QV72" i="3"/>
  <c r="QV83" i="3"/>
  <c r="QV25" i="3"/>
  <c r="QV18" i="3"/>
  <c r="QV14" i="3"/>
  <c r="QV104" i="3"/>
  <c r="QV38" i="3"/>
  <c r="QR93" i="3"/>
  <c r="QR61" i="3"/>
  <c r="QR98" i="3"/>
  <c r="QR14" i="3"/>
  <c r="QR99" i="3"/>
  <c r="QR37" i="3"/>
  <c r="QR95" i="3"/>
  <c r="QR10" i="3"/>
  <c r="QR58" i="3"/>
  <c r="QR66" i="3"/>
  <c r="QR51" i="3"/>
  <c r="QR90" i="3"/>
  <c r="QR96" i="3"/>
  <c r="QR55" i="3"/>
  <c r="QR89" i="3"/>
  <c r="QR71" i="3"/>
  <c r="QR36" i="3"/>
  <c r="QR23" i="3"/>
  <c r="QR83" i="3"/>
  <c r="QR87" i="3"/>
  <c r="QR60" i="3"/>
  <c r="QR34" i="3"/>
  <c r="QR26" i="3"/>
  <c r="QR59" i="3"/>
  <c r="QR39" i="3"/>
  <c r="QR72" i="3"/>
  <c r="QR57" i="3"/>
  <c r="QR88" i="3"/>
  <c r="QR35" i="3"/>
  <c r="QR80" i="3"/>
  <c r="QR48" i="3"/>
  <c r="QR45" i="3"/>
  <c r="QR68" i="3"/>
  <c r="QR33" i="3"/>
  <c r="QR91" i="3"/>
  <c r="QR56" i="3"/>
  <c r="QR38" i="3"/>
  <c r="QR25" i="3"/>
  <c r="QR101" i="3"/>
  <c r="QR85" i="3"/>
  <c r="QR20" i="3"/>
  <c r="QR50" i="3"/>
  <c r="QR21" i="3"/>
  <c r="QR79" i="3"/>
  <c r="QR70" i="3"/>
  <c r="QR22" i="3"/>
  <c r="QR64" i="3"/>
  <c r="QR102" i="3"/>
  <c r="QR94" i="3"/>
  <c r="QR92" i="3"/>
  <c r="QR84" i="3"/>
  <c r="QR65" i="3"/>
  <c r="QR105" i="3"/>
  <c r="QR28" i="3"/>
  <c r="QR49" i="3"/>
  <c r="RZ49" i="3" s="1"/>
  <c r="QR24" i="3"/>
  <c r="QR27" i="3"/>
  <c r="QR63" i="3"/>
  <c r="QR52" i="3"/>
  <c r="QR47" i="3"/>
  <c r="QR67" i="3"/>
  <c r="QR53" i="3"/>
  <c r="QR15" i="3"/>
  <c r="QR104" i="3"/>
  <c r="QR69" i="3"/>
  <c r="QR30" i="3"/>
  <c r="QR18" i="3"/>
  <c r="QR31" i="3"/>
  <c r="QR100" i="3"/>
  <c r="QR82" i="3"/>
  <c r="QR103" i="3"/>
  <c r="QR78" i="3"/>
  <c r="QR19" i="3"/>
  <c r="QR81" i="3"/>
  <c r="QR97" i="3"/>
  <c r="QR62" i="3"/>
  <c r="QR32" i="3"/>
  <c r="QR29" i="3"/>
  <c r="QR86" i="3"/>
  <c r="QP37" i="3"/>
  <c r="QP59" i="3"/>
  <c r="QP67" i="3"/>
  <c r="QP90" i="3"/>
  <c r="QP61" i="3"/>
  <c r="QP50" i="3"/>
  <c r="SI50" i="3" s="1"/>
  <c r="QP62" i="3"/>
  <c r="QP66" i="3"/>
  <c r="QP88" i="3"/>
  <c r="QP19" i="3"/>
  <c r="QP91" i="3"/>
  <c r="QP20" i="3"/>
  <c r="QP98" i="3"/>
  <c r="QP101" i="3"/>
  <c r="QP94" i="3"/>
  <c r="QP56" i="3"/>
  <c r="QP31" i="3"/>
  <c r="QP34" i="3"/>
  <c r="QP87" i="3"/>
  <c r="QP95" i="3"/>
  <c r="QP100" i="3"/>
  <c r="QP71" i="3"/>
  <c r="QP65" i="3"/>
  <c r="QP54" i="3"/>
  <c r="QP69" i="3"/>
  <c r="QP96" i="3"/>
  <c r="QP23" i="3"/>
  <c r="QP99" i="3"/>
  <c r="QP45" i="3"/>
  <c r="QP51" i="3"/>
  <c r="RO51" i="3" s="1"/>
  <c r="QP81" i="3"/>
  <c r="QP30" i="3"/>
  <c r="QP49" i="3"/>
  <c r="QP35" i="3"/>
  <c r="QP93" i="3"/>
  <c r="QP86" i="3"/>
  <c r="QP36" i="3"/>
  <c r="QP48" i="3"/>
  <c r="QP25" i="3"/>
  <c r="QP53" i="3"/>
  <c r="RO53" i="3" s="1"/>
  <c r="QP72" i="3"/>
  <c r="QP103" i="3"/>
  <c r="QP104" i="3"/>
  <c r="QP64" i="3"/>
  <c r="QP58" i="3"/>
  <c r="QP97" i="3"/>
  <c r="QP80" i="3"/>
  <c r="QP28" i="3"/>
  <c r="QP55" i="3"/>
  <c r="QP85" i="3"/>
  <c r="QP82" i="3"/>
  <c r="QP33" i="3"/>
  <c r="QP83" i="3"/>
  <c r="QP57" i="3"/>
  <c r="QP84" i="3"/>
  <c r="QP21" i="3"/>
  <c r="QP52" i="3"/>
  <c r="QP27" i="3"/>
  <c r="QP29" i="3"/>
  <c r="QP47" i="3"/>
  <c r="SP47" i="3" s="1"/>
  <c r="QP102" i="3"/>
  <c r="QP32" i="3"/>
  <c r="QP38" i="3"/>
  <c r="QP63" i="3"/>
  <c r="QP14" i="3"/>
  <c r="QP79" i="3"/>
  <c r="QP89" i="3"/>
  <c r="QP68" i="3"/>
  <c r="QP92" i="3"/>
  <c r="QP22" i="3"/>
  <c r="QP105" i="3"/>
  <c r="QP24" i="3"/>
  <c r="QP26" i="3"/>
  <c r="QP107" i="3"/>
  <c r="QP60" i="3"/>
  <c r="QP70" i="3"/>
  <c r="QP18" i="3"/>
  <c r="QY22" i="3"/>
  <c r="QY81" i="3"/>
  <c r="QY100" i="3"/>
  <c r="QY98" i="3"/>
  <c r="QY63" i="3"/>
  <c r="QY56" i="3"/>
  <c r="QY35" i="3"/>
  <c r="QY15" i="3"/>
  <c r="QY51" i="3"/>
  <c r="QY69" i="3"/>
  <c r="QY49" i="3"/>
  <c r="QY28" i="3"/>
  <c r="QY86" i="3"/>
  <c r="QY32" i="3"/>
  <c r="QY84" i="3"/>
  <c r="QY93" i="3"/>
  <c r="QY27" i="3"/>
  <c r="QY83" i="3"/>
  <c r="QY66" i="3"/>
  <c r="QY80" i="3"/>
  <c r="QY39" i="3"/>
  <c r="QY79" i="3"/>
  <c r="QY45" i="3"/>
  <c r="QY60" i="3"/>
  <c r="QY54" i="3"/>
  <c r="QY65" i="3"/>
  <c r="QY33" i="3"/>
  <c r="QY14" i="3"/>
  <c r="QY89" i="3"/>
  <c r="QY88" i="3"/>
  <c r="QY92" i="3"/>
  <c r="QY29" i="3"/>
  <c r="QY62" i="3"/>
  <c r="QY23" i="3"/>
  <c r="QY64" i="3"/>
  <c r="QY103" i="3"/>
  <c r="QY94" i="3"/>
  <c r="QY97" i="3"/>
  <c r="QY58" i="3"/>
  <c r="QY61" i="3"/>
  <c r="QY90" i="3"/>
  <c r="QY73" i="3"/>
  <c r="QY95" i="3"/>
  <c r="QY26" i="3"/>
  <c r="QY102" i="3"/>
  <c r="QY67" i="3"/>
  <c r="QY70" i="3"/>
  <c r="QY53" i="3"/>
  <c r="QY25" i="3"/>
  <c r="QY105" i="3"/>
  <c r="QY31" i="3"/>
  <c r="QY99" i="3"/>
  <c r="QY30" i="3"/>
  <c r="QY91" i="3"/>
  <c r="QY101" i="3"/>
  <c r="QY19" i="3"/>
  <c r="QY96" i="3"/>
  <c r="QY59" i="3"/>
  <c r="QY87" i="3"/>
  <c r="QY36" i="3"/>
  <c r="QY18" i="3"/>
  <c r="QY104" i="3"/>
  <c r="QY20" i="3"/>
  <c r="QY68" i="3"/>
  <c r="QY52" i="3"/>
  <c r="QY85" i="3"/>
  <c r="QY24" i="3"/>
  <c r="QY47" i="3"/>
  <c r="QY71" i="3"/>
  <c r="QY57" i="3"/>
  <c r="QY34" i="3"/>
  <c r="QY37" i="3"/>
  <c r="QY38" i="3"/>
  <c r="QY21" i="3"/>
  <c r="QY50" i="3"/>
  <c r="QY82" i="3"/>
  <c r="QY55" i="3"/>
  <c r="OA73" i="3"/>
  <c r="OA68" i="3"/>
  <c r="OA48" i="3"/>
  <c r="OA26" i="3"/>
  <c r="OA50" i="3"/>
  <c r="OA46" i="3"/>
  <c r="OA35" i="3"/>
  <c r="OA44" i="3"/>
  <c r="OA101" i="3"/>
  <c r="OA102" i="3"/>
  <c r="OA33" i="3"/>
  <c r="OA99" i="3"/>
  <c r="OA27" i="3"/>
  <c r="OA39" i="3"/>
  <c r="OA65" i="3"/>
  <c r="OA31" i="3"/>
  <c r="OA34" i="3"/>
  <c r="OA95" i="3"/>
  <c r="OA15" i="3"/>
  <c r="OA103" i="3"/>
  <c r="OA21" i="3"/>
  <c r="OA32" i="3"/>
  <c r="OA49" i="3"/>
  <c r="OA58" i="3"/>
  <c r="OA100" i="3"/>
  <c r="OA84" i="3"/>
  <c r="OA86" i="3"/>
  <c r="OA97" i="3"/>
  <c r="OA90" i="3"/>
  <c r="OA28" i="3"/>
  <c r="OA25" i="3"/>
  <c r="OA10" i="3"/>
  <c r="OA57" i="3"/>
  <c r="OA93" i="3"/>
  <c r="OA80" i="3"/>
  <c r="OA56" i="3"/>
  <c r="OA19" i="3"/>
  <c r="OA11" i="3"/>
  <c r="OA87" i="3"/>
  <c r="OA64" i="3"/>
  <c r="OA62" i="3"/>
  <c r="OA23" i="3"/>
  <c r="OA66" i="3"/>
  <c r="OA70" i="3"/>
  <c r="OA63" i="3"/>
  <c r="OA82" i="3"/>
  <c r="OA94" i="3"/>
  <c r="OA22" i="3"/>
  <c r="OA72" i="3"/>
  <c r="OA98" i="3"/>
  <c r="OA59" i="3"/>
  <c r="OA30" i="3"/>
  <c r="OA106" i="3"/>
  <c r="OA20" i="3"/>
  <c r="OA12" i="3"/>
  <c r="OA61" i="3"/>
  <c r="OA29" i="3"/>
  <c r="OA54" i="3"/>
  <c r="OA85" i="3"/>
  <c r="OA55" i="3"/>
  <c r="OA24" i="3"/>
  <c r="OA107" i="3"/>
  <c r="OA83" i="3"/>
  <c r="OA96" i="3"/>
  <c r="OA104" i="3"/>
  <c r="OA67" i="3"/>
  <c r="OA45" i="3"/>
  <c r="OA105" i="3"/>
  <c r="OA81" i="3"/>
  <c r="OA91" i="3"/>
  <c r="OA53" i="3"/>
  <c r="OA17" i="3"/>
  <c r="OA69" i="3"/>
  <c r="OA52" i="3"/>
  <c r="OA92" i="3"/>
  <c r="OA71" i="3"/>
  <c r="OA89" i="3"/>
  <c r="OA60" i="3"/>
  <c r="OA79" i="3"/>
  <c r="OA37" i="3"/>
  <c r="OA36" i="3"/>
  <c r="OA51" i="3"/>
  <c r="OA88" i="3"/>
  <c r="NZ99" i="3"/>
  <c r="NZ90" i="3"/>
  <c r="NZ69" i="3"/>
  <c r="NZ96" i="3"/>
  <c r="NZ79" i="3"/>
  <c r="NZ20" i="3"/>
  <c r="NZ98" i="3"/>
  <c r="NZ25" i="3"/>
  <c r="NZ44" i="3"/>
  <c r="NZ89" i="3"/>
  <c r="NZ103" i="3"/>
  <c r="NZ94" i="3"/>
  <c r="NZ63" i="3"/>
  <c r="NZ92" i="3"/>
  <c r="NZ67" i="3"/>
  <c r="NZ73" i="3"/>
  <c r="NZ51" i="3"/>
  <c r="NZ39" i="3"/>
  <c r="NZ84" i="3"/>
  <c r="NZ55" i="3"/>
  <c r="NZ27" i="3"/>
  <c r="NZ87" i="3"/>
  <c r="NZ35" i="3"/>
  <c r="NZ85" i="3"/>
  <c r="NZ72" i="3"/>
  <c r="NZ11" i="3"/>
  <c r="NZ21" i="3"/>
  <c r="NZ31" i="3"/>
  <c r="NZ15" i="3"/>
  <c r="NZ24" i="3"/>
  <c r="NZ33" i="3"/>
  <c r="NZ65" i="3"/>
  <c r="NZ83" i="3"/>
  <c r="NZ91" i="3"/>
  <c r="NZ66" i="3"/>
  <c r="NZ62" i="3"/>
  <c r="NZ101" i="3"/>
  <c r="NZ37" i="3"/>
  <c r="NZ53" i="3"/>
  <c r="NZ58" i="3"/>
  <c r="NZ82" i="3"/>
  <c r="NZ36" i="3"/>
  <c r="NZ93" i="3"/>
  <c r="NZ28" i="3"/>
  <c r="NZ57" i="3"/>
  <c r="NZ64" i="3"/>
  <c r="NZ22" i="3"/>
  <c r="NZ48" i="3"/>
  <c r="NZ97" i="3"/>
  <c r="NZ86" i="3"/>
  <c r="NZ30" i="3"/>
  <c r="NZ46" i="3"/>
  <c r="NZ34" i="3"/>
  <c r="NZ47" i="3"/>
  <c r="NZ32" i="3"/>
  <c r="NZ59" i="3"/>
  <c r="NZ88" i="3"/>
  <c r="NZ106" i="3"/>
  <c r="NZ107" i="3"/>
  <c r="NZ60" i="3"/>
  <c r="NZ50" i="3"/>
  <c r="NZ100" i="3"/>
  <c r="NZ61" i="3"/>
  <c r="NZ71" i="3"/>
  <c r="NZ49" i="3"/>
  <c r="NZ70" i="3"/>
  <c r="NZ23" i="3"/>
  <c r="NZ52" i="3"/>
  <c r="NZ10" i="3"/>
  <c r="NZ56" i="3"/>
  <c r="NZ105" i="3"/>
  <c r="NZ16" i="3"/>
  <c r="NZ80" i="3"/>
  <c r="NZ45" i="3"/>
  <c r="NZ29" i="3"/>
  <c r="NZ26" i="3"/>
  <c r="NZ95" i="3"/>
  <c r="NZ81" i="3"/>
  <c r="NZ54" i="3"/>
  <c r="NZ104" i="3"/>
  <c r="NZ17" i="3"/>
  <c r="NZ68" i="3"/>
  <c r="NZ19" i="3"/>
  <c r="NZ102" i="3"/>
  <c r="NX54" i="3"/>
  <c r="NX81" i="3"/>
  <c r="NX83" i="3"/>
  <c r="NX31" i="3"/>
  <c r="NX73" i="3"/>
  <c r="NX27" i="3"/>
  <c r="NX107" i="3"/>
  <c r="NX36" i="3"/>
  <c r="NX11" i="3"/>
  <c r="NX69" i="3"/>
  <c r="NX59" i="3"/>
  <c r="NX101" i="3"/>
  <c r="NX72" i="3"/>
  <c r="NX80" i="3"/>
  <c r="NX102" i="3"/>
  <c r="NX103" i="3"/>
  <c r="NX60" i="3"/>
  <c r="NX28" i="3"/>
  <c r="NX86" i="3"/>
  <c r="NX68" i="3"/>
  <c r="NX57" i="3"/>
  <c r="NX97" i="3"/>
  <c r="NX37" i="3"/>
  <c r="NX50" i="3"/>
  <c r="NX26" i="3"/>
  <c r="NX47" i="3"/>
  <c r="NX16" i="3"/>
  <c r="NX52" i="3"/>
  <c r="NX104" i="3"/>
  <c r="NX62" i="3"/>
  <c r="NX51" i="3"/>
  <c r="NX45" i="3"/>
  <c r="NX48" i="3"/>
  <c r="NX61" i="3"/>
  <c r="NX63" i="3"/>
  <c r="NX66" i="3"/>
  <c r="NX64" i="3"/>
  <c r="NX99" i="3"/>
  <c r="NX32" i="3"/>
  <c r="NX25" i="3"/>
  <c r="NX105" i="3"/>
  <c r="NX87" i="3"/>
  <c r="NX90" i="3"/>
  <c r="NX89" i="3"/>
  <c r="NX13" i="3"/>
  <c r="NX84" i="3"/>
  <c r="NX98" i="3"/>
  <c r="NX91" i="3"/>
  <c r="NX33" i="3"/>
  <c r="NX55" i="3"/>
  <c r="NX21" i="3"/>
  <c r="NX70" i="3"/>
  <c r="NX19" i="3"/>
  <c r="NX23" i="3"/>
  <c r="NX100" i="3"/>
  <c r="NX10" i="3"/>
  <c r="NX96" i="3"/>
  <c r="NX95" i="3"/>
  <c r="NX88" i="3"/>
  <c r="NX106" i="3"/>
  <c r="NX34" i="3"/>
  <c r="NX35" i="3"/>
  <c r="NX29" i="3"/>
  <c r="NX44" i="3"/>
  <c r="NX22" i="3"/>
  <c r="NX79" i="3"/>
  <c r="NX58" i="3"/>
  <c r="NX67" i="3"/>
  <c r="NX39" i="3"/>
  <c r="NX85" i="3"/>
  <c r="NX30" i="3"/>
  <c r="NX65" i="3"/>
  <c r="NX56" i="3"/>
  <c r="NX94" i="3"/>
  <c r="NX71" i="3"/>
  <c r="NX24" i="3"/>
  <c r="NX17" i="3"/>
  <c r="NX93" i="3"/>
  <c r="NX82" i="3"/>
  <c r="NX46" i="3"/>
  <c r="NX92" i="3"/>
  <c r="NX15" i="3"/>
  <c r="AO14" i="4" s="1"/>
  <c r="NX49" i="3"/>
  <c r="NX20" i="3"/>
  <c r="FZ95" i="3"/>
  <c r="FZ79" i="3"/>
  <c r="FZ69" i="3"/>
  <c r="FZ88" i="3"/>
  <c r="FZ53" i="3"/>
  <c r="FZ65" i="3"/>
  <c r="FZ23" i="3"/>
  <c r="FZ34" i="3"/>
  <c r="FZ61" i="3"/>
  <c r="FZ81" i="3"/>
  <c r="FZ44" i="3"/>
  <c r="FZ93" i="3"/>
  <c r="FZ89" i="3"/>
  <c r="FZ63" i="3"/>
  <c r="FZ45" i="3"/>
  <c r="FZ22" i="3"/>
  <c r="FZ70" i="3"/>
  <c r="FZ99" i="3"/>
  <c r="FZ94" i="3"/>
  <c r="FZ96" i="3"/>
  <c r="FZ37" i="3"/>
  <c r="FZ71" i="3"/>
  <c r="FZ68" i="3"/>
  <c r="FZ62" i="3"/>
  <c r="FZ92" i="3"/>
  <c r="FZ27" i="3"/>
  <c r="FZ87" i="3"/>
  <c r="FZ38" i="3"/>
  <c r="FZ14" i="3"/>
  <c r="FZ56" i="3"/>
  <c r="FZ16" i="3"/>
  <c r="FZ97" i="3"/>
  <c r="FZ86" i="3"/>
  <c r="FZ58" i="3"/>
  <c r="FZ57" i="3"/>
  <c r="FZ51" i="3"/>
  <c r="FZ91" i="3"/>
  <c r="FZ101" i="3"/>
  <c r="FZ85" i="3"/>
  <c r="FZ32" i="3"/>
  <c r="FZ20" i="3"/>
  <c r="FZ52" i="3"/>
  <c r="FZ24" i="3"/>
  <c r="FZ18" i="3"/>
  <c r="FZ29" i="3"/>
  <c r="FZ49" i="3"/>
  <c r="FZ60" i="3"/>
  <c r="FZ39" i="3"/>
  <c r="FZ104" i="3"/>
  <c r="FZ102" i="3"/>
  <c r="FZ59" i="3"/>
  <c r="FZ55" i="3"/>
  <c r="FZ47" i="3"/>
  <c r="FZ105" i="3"/>
  <c r="FZ54" i="3"/>
  <c r="FZ64" i="3"/>
  <c r="FZ80" i="3"/>
  <c r="FZ31" i="3"/>
  <c r="FZ21" i="3"/>
  <c r="FZ100" i="3"/>
  <c r="FZ36" i="3"/>
  <c r="FZ30" i="3"/>
  <c r="FZ83" i="3"/>
  <c r="FZ67" i="3"/>
  <c r="FZ98" i="3"/>
  <c r="FZ35" i="3"/>
  <c r="FZ90" i="3"/>
  <c r="FZ26" i="3"/>
  <c r="FZ28" i="3"/>
  <c r="FZ82" i="3"/>
  <c r="FZ33" i="3"/>
  <c r="FZ84" i="3"/>
  <c r="FZ66" i="3"/>
  <c r="FZ103" i="3"/>
  <c r="FZ50" i="3"/>
  <c r="FZ25" i="3"/>
  <c r="FQ93" i="3"/>
  <c r="FQ92" i="3"/>
  <c r="FQ100" i="3"/>
  <c r="FQ28" i="3"/>
  <c r="FQ68" i="3"/>
  <c r="FQ57" i="3"/>
  <c r="FQ86" i="3"/>
  <c r="FQ103" i="3"/>
  <c r="FQ81" i="3"/>
  <c r="FQ97" i="3"/>
  <c r="FQ85" i="3"/>
  <c r="FQ99" i="3"/>
  <c r="FQ19" i="3"/>
  <c r="FQ47" i="3"/>
  <c r="FQ104" i="3"/>
  <c r="FQ18" i="3"/>
  <c r="FQ50" i="3"/>
  <c r="FQ30" i="3"/>
  <c r="FQ23" i="3"/>
  <c r="FQ105" i="3"/>
  <c r="FQ91" i="3"/>
  <c r="FQ62" i="3"/>
  <c r="FQ29" i="3"/>
  <c r="FQ61" i="3"/>
  <c r="FQ37" i="3"/>
  <c r="FQ82" i="3"/>
  <c r="FQ84" i="3"/>
  <c r="FQ88" i="3"/>
  <c r="FQ52" i="3"/>
  <c r="FQ36" i="3"/>
  <c r="FQ25" i="3"/>
  <c r="FQ69" i="3"/>
  <c r="FQ87" i="3"/>
  <c r="FQ66" i="3"/>
  <c r="FQ102" i="3"/>
  <c r="FQ98" i="3"/>
  <c r="FQ89" i="3"/>
  <c r="FQ83" i="3"/>
  <c r="FQ63" i="3"/>
  <c r="FQ95" i="3"/>
  <c r="FQ27" i="3"/>
  <c r="FQ34" i="3"/>
  <c r="FQ26" i="3"/>
  <c r="FQ101" i="3"/>
  <c r="FQ33" i="3"/>
  <c r="FQ35" i="3"/>
  <c r="FQ58" i="3"/>
  <c r="FQ80" i="3"/>
  <c r="GP80" i="3" s="1"/>
  <c r="FQ94" i="3"/>
  <c r="FQ60" i="3"/>
  <c r="FQ79" i="3"/>
  <c r="FQ64" i="3"/>
  <c r="FQ90" i="3"/>
  <c r="FQ55" i="3"/>
  <c r="FQ65" i="3"/>
  <c r="FQ38" i="3"/>
  <c r="FQ21" i="3"/>
  <c r="FQ67" i="3"/>
  <c r="FQ45" i="3"/>
  <c r="FQ107" i="3"/>
  <c r="FQ46" i="3"/>
  <c r="FQ24" i="3"/>
  <c r="FQ96" i="3"/>
  <c r="FQ22" i="3"/>
  <c r="FQ71" i="3"/>
  <c r="FQ20" i="3"/>
  <c r="FQ32" i="3"/>
  <c r="FQ72" i="3"/>
  <c r="FQ51" i="3"/>
  <c r="FQ39" i="3"/>
  <c r="FQ56" i="3"/>
  <c r="FQ14" i="3"/>
  <c r="FQ31" i="3"/>
  <c r="FQ53" i="3"/>
  <c r="FQ49" i="3"/>
  <c r="FQ70" i="3"/>
  <c r="FQ59" i="3"/>
  <c r="FW104" i="3"/>
  <c r="FW100" i="3"/>
  <c r="FW101" i="3"/>
  <c r="FW92" i="3"/>
  <c r="FW35" i="3"/>
  <c r="FW99" i="3"/>
  <c r="FW37" i="3"/>
  <c r="FW61" i="3"/>
  <c r="FW32" i="3"/>
  <c r="FW71" i="3"/>
  <c r="FW36" i="3"/>
  <c r="FW63" i="3"/>
  <c r="FW38" i="3"/>
  <c r="FW67" i="3"/>
  <c r="FW55" i="3"/>
  <c r="FW51" i="3"/>
  <c r="FW57" i="3"/>
  <c r="FW84" i="3"/>
  <c r="FW26" i="3"/>
  <c r="FW16" i="3"/>
  <c r="FW72" i="3"/>
  <c r="FW20" i="3"/>
  <c r="FW22" i="3"/>
  <c r="FW31" i="3"/>
  <c r="FW14" i="3"/>
  <c r="FW82" i="3"/>
  <c r="FW88" i="3"/>
  <c r="FW95" i="3"/>
  <c r="FW105" i="3"/>
  <c r="FW70" i="3"/>
  <c r="FW52" i="3"/>
  <c r="FW49" i="3"/>
  <c r="FW33" i="3"/>
  <c r="FW50" i="3"/>
  <c r="FW53" i="3"/>
  <c r="FW94" i="3"/>
  <c r="FW19" i="3"/>
  <c r="FW97" i="3"/>
  <c r="FW34" i="3"/>
  <c r="FW98" i="3"/>
  <c r="FW68" i="3"/>
  <c r="FW93" i="3"/>
  <c r="FW107" i="3"/>
  <c r="FW87" i="3"/>
  <c r="FW85" i="3"/>
  <c r="FW58" i="3"/>
  <c r="FW103" i="3"/>
  <c r="FW30" i="3"/>
  <c r="FW56" i="3"/>
  <c r="FW28" i="3"/>
  <c r="FW96" i="3"/>
  <c r="FW21" i="3"/>
  <c r="FW29" i="3"/>
  <c r="FW90" i="3"/>
  <c r="FW25" i="3"/>
  <c r="FW18" i="3"/>
  <c r="FW45" i="3"/>
  <c r="FW79" i="3"/>
  <c r="FW102" i="3"/>
  <c r="FW65" i="3"/>
  <c r="FW69" i="3"/>
  <c r="FW81" i="3"/>
  <c r="FW83" i="3"/>
  <c r="FW39" i="3"/>
  <c r="FW64" i="3"/>
  <c r="FW24" i="3"/>
  <c r="FW47" i="3"/>
  <c r="FW27" i="3"/>
  <c r="FW80" i="3"/>
  <c r="FW86" i="3"/>
  <c r="FW48" i="3"/>
  <c r="FW66" i="3"/>
  <c r="FW89" i="3"/>
  <c r="FW59" i="3"/>
  <c r="FW60" i="3"/>
  <c r="FW91" i="3"/>
  <c r="FW23" i="3"/>
  <c r="FW62" i="3"/>
  <c r="FV68" i="3"/>
  <c r="FV22" i="3"/>
  <c r="FV101" i="3"/>
  <c r="FV92" i="3"/>
  <c r="FV51" i="3"/>
  <c r="FV56" i="3"/>
  <c r="FV94" i="3"/>
  <c r="FV57" i="3"/>
  <c r="FV59" i="3"/>
  <c r="FV47" i="3"/>
  <c r="FV104" i="3"/>
  <c r="FV23" i="3"/>
  <c r="FV80" i="3"/>
  <c r="FV34" i="3"/>
  <c r="FV88" i="3"/>
  <c r="FV58" i="3"/>
  <c r="FV29" i="3"/>
  <c r="FV20" i="3"/>
  <c r="FV82" i="3"/>
  <c r="FV90" i="3"/>
  <c r="FV86" i="3"/>
  <c r="FV25" i="3"/>
  <c r="FV89" i="3"/>
  <c r="FV93" i="3"/>
  <c r="FV83" i="3"/>
  <c r="FV65" i="3"/>
  <c r="FV50" i="3"/>
  <c r="FV49" i="3"/>
  <c r="FV63" i="3"/>
  <c r="FV103" i="3"/>
  <c r="FV35" i="3"/>
  <c r="FV28" i="3"/>
  <c r="FV54" i="3"/>
  <c r="FV45" i="3"/>
  <c r="FV33" i="3"/>
  <c r="FV67" i="3"/>
  <c r="FV48" i="3"/>
  <c r="FV44" i="3"/>
  <c r="FV62" i="3"/>
  <c r="FV27" i="3"/>
  <c r="FV98" i="3"/>
  <c r="FV97" i="3"/>
  <c r="FV30" i="3"/>
  <c r="FV53" i="3"/>
  <c r="FV24" i="3"/>
  <c r="FV16" i="3"/>
  <c r="FV70" i="3"/>
  <c r="FV21" i="3"/>
  <c r="FV37" i="3"/>
  <c r="FV85" i="3"/>
  <c r="FV39" i="3"/>
  <c r="FV81" i="3"/>
  <c r="FV55" i="3"/>
  <c r="FV107" i="3"/>
  <c r="FV32" i="3"/>
  <c r="FV66" i="3"/>
  <c r="FV79" i="3"/>
  <c r="FV95" i="3"/>
  <c r="FV69" i="3"/>
  <c r="FV102" i="3"/>
  <c r="FV84" i="3"/>
  <c r="FV60" i="3"/>
  <c r="FV105" i="3"/>
  <c r="FV52" i="3"/>
  <c r="FV99" i="3"/>
  <c r="FV14" i="3"/>
  <c r="FV100" i="3"/>
  <c r="FV61" i="3"/>
  <c r="FV31" i="3"/>
  <c r="FV38" i="3"/>
  <c r="FV26" i="3"/>
  <c r="FV72" i="3"/>
  <c r="FV71" i="3"/>
  <c r="FV91" i="3"/>
  <c r="FV64" i="3"/>
  <c r="FV87" i="3"/>
  <c r="FV18" i="3"/>
  <c r="FV36" i="3"/>
  <c r="FV96" i="3"/>
  <c r="FP31" i="3"/>
  <c r="FP101" i="3"/>
  <c r="FP37" i="3"/>
  <c r="FP86" i="3"/>
  <c r="FP96" i="3"/>
  <c r="FP61" i="3"/>
  <c r="FP98" i="3"/>
  <c r="FP67" i="3"/>
  <c r="FP83" i="3"/>
  <c r="FP70" i="3"/>
  <c r="FP32" i="3"/>
  <c r="FP53" i="3"/>
  <c r="FP94" i="3"/>
  <c r="FP104" i="3"/>
  <c r="FP97" i="3"/>
  <c r="FP92" i="3"/>
  <c r="FP27" i="3"/>
  <c r="FP62" i="3"/>
  <c r="FP52" i="3"/>
  <c r="FP90" i="3"/>
  <c r="FP63" i="3"/>
  <c r="FP28" i="3"/>
  <c r="FP65" i="3"/>
  <c r="FP95" i="3"/>
  <c r="FP47" i="3"/>
  <c r="FP50" i="3"/>
  <c r="FP45" i="3"/>
  <c r="FP87" i="3"/>
  <c r="FP48" i="3"/>
  <c r="FP55" i="3"/>
  <c r="FP49" i="3"/>
  <c r="FP66" i="3"/>
  <c r="FP103" i="3"/>
  <c r="FP88" i="3"/>
  <c r="FP56" i="3"/>
  <c r="FP105" i="3"/>
  <c r="FP91" i="3"/>
  <c r="FP20" i="3"/>
  <c r="FP71" i="3"/>
  <c r="FP85" i="3"/>
  <c r="FP81" i="3"/>
  <c r="FP33" i="3"/>
  <c r="FP23" i="3"/>
  <c r="FP100" i="3"/>
  <c r="FP93" i="3"/>
  <c r="FP15" i="3"/>
  <c r="FP51" i="3"/>
  <c r="FP30" i="3"/>
  <c r="FP25" i="3"/>
  <c r="FP84" i="3"/>
  <c r="FP21" i="3"/>
  <c r="FP60" i="3"/>
  <c r="FP38" i="3"/>
  <c r="FP79" i="3"/>
  <c r="GL79" i="3" s="1"/>
  <c r="FP36" i="3"/>
  <c r="FP22" i="3"/>
  <c r="FP64" i="3"/>
  <c r="FP14" i="3"/>
  <c r="FP26" i="3"/>
  <c r="FP82" i="3"/>
  <c r="FP89" i="3"/>
  <c r="FP58" i="3"/>
  <c r="FP24" i="3"/>
  <c r="FP102" i="3"/>
  <c r="FP59" i="3"/>
  <c r="FP29" i="3"/>
  <c r="FP57" i="3"/>
  <c r="FP35" i="3"/>
  <c r="FP99" i="3"/>
  <c r="FP34" i="3"/>
  <c r="FP80" i="3"/>
  <c r="FP18" i="3"/>
  <c r="FP69" i="3"/>
  <c r="FP68" i="3"/>
  <c r="LB88" i="3"/>
  <c r="LB62" i="3"/>
  <c r="LB14" i="3"/>
  <c r="MX14" i="3" s="1"/>
  <c r="LB92" i="3"/>
  <c r="LB103" i="3"/>
  <c r="LB83" i="3"/>
  <c r="LB22" i="3"/>
  <c r="LB59" i="3"/>
  <c r="LB53" i="3"/>
  <c r="MA53" i="3" s="1"/>
  <c r="LB99" i="3"/>
  <c r="LB66" i="3"/>
  <c r="LB31" i="3"/>
  <c r="LB60" i="3"/>
  <c r="LB52" i="3"/>
  <c r="LB28" i="3"/>
  <c r="LB82" i="3"/>
  <c r="LB44" i="3"/>
  <c r="LB100" i="3"/>
  <c r="LB70" i="3"/>
  <c r="LB38" i="3"/>
  <c r="LB50" i="3"/>
  <c r="MA50" i="3" s="1"/>
  <c r="LB58" i="3"/>
  <c r="LB63" i="3"/>
  <c r="LB26" i="3"/>
  <c r="LB64" i="3"/>
  <c r="LB68" i="3"/>
  <c r="LB33" i="3"/>
  <c r="LB104" i="3"/>
  <c r="LB27" i="3"/>
  <c r="LB37" i="3"/>
  <c r="LB24" i="3"/>
  <c r="LB89" i="3"/>
  <c r="LB81" i="3"/>
  <c r="LB95" i="3"/>
  <c r="LB65" i="3"/>
  <c r="LB34" i="3"/>
  <c r="LB35" i="3"/>
  <c r="LB30" i="3"/>
  <c r="LB69" i="3"/>
  <c r="LB80" i="3"/>
  <c r="MG80" i="3" s="1"/>
  <c r="LB20" i="3"/>
  <c r="LB98" i="3"/>
  <c r="LB97" i="3"/>
  <c r="LB67" i="3"/>
  <c r="LB51" i="3"/>
  <c r="MG51" i="3" s="1"/>
  <c r="LB105" i="3"/>
  <c r="LB25" i="3"/>
  <c r="LB47" i="3"/>
  <c r="LB71" i="3"/>
  <c r="LB16" i="3"/>
  <c r="LB107" i="3"/>
  <c r="LB87" i="3"/>
  <c r="LB36" i="3"/>
  <c r="LB79" i="3"/>
  <c r="LB21" i="3"/>
  <c r="LB23" i="3"/>
  <c r="LB93" i="3"/>
  <c r="LB90" i="3"/>
  <c r="LB55" i="3"/>
  <c r="LB18" i="3"/>
  <c r="LB101" i="3"/>
  <c r="LB86" i="3"/>
  <c r="LB61" i="3"/>
  <c r="LB96" i="3"/>
  <c r="LB91" i="3"/>
  <c r="LB45" i="3"/>
  <c r="LB85" i="3"/>
  <c r="LB56" i="3"/>
  <c r="LB29" i="3"/>
  <c r="LB57" i="3"/>
  <c r="LB49" i="3"/>
  <c r="MP49" i="3" s="1"/>
  <c r="LB94" i="3"/>
  <c r="LB32" i="3"/>
  <c r="LB84" i="3"/>
  <c r="LB102" i="3"/>
  <c r="GL9" i="3"/>
  <c r="HG9" i="3"/>
  <c r="HD9" i="3"/>
  <c r="GW9" i="3"/>
  <c r="IC9" i="3"/>
  <c r="GO9" i="3"/>
  <c r="GS9" i="3"/>
  <c r="GP9" i="3"/>
  <c r="GN9" i="3"/>
  <c r="IB9" i="3"/>
  <c r="IA9" i="3"/>
  <c r="GX9" i="3"/>
  <c r="GZ9" i="3"/>
  <c r="HV9" i="3"/>
  <c r="HZ9" i="3"/>
  <c r="HW9" i="3"/>
  <c r="GM9" i="3"/>
  <c r="GU9" i="3"/>
  <c r="HH9" i="3"/>
  <c r="HL9" i="3"/>
  <c r="IF9" i="3"/>
  <c r="HS9" i="3"/>
  <c r="HU9" i="3"/>
  <c r="HX9" i="3"/>
  <c r="GK9" i="3"/>
  <c r="GI9" i="3"/>
  <c r="HP9" i="3"/>
  <c r="GQ9" i="3"/>
  <c r="HY9" i="3"/>
  <c r="HM9" i="3"/>
  <c r="HQ9" i="3"/>
  <c r="GJ9" i="3"/>
  <c r="HI9" i="3"/>
  <c r="HR9" i="3"/>
  <c r="HN9" i="3"/>
  <c r="HJ9" i="3"/>
  <c r="HC9" i="3"/>
  <c r="GT9" i="3"/>
  <c r="ID9" i="3"/>
  <c r="HK9" i="3"/>
  <c r="GY9" i="3"/>
  <c r="HB9" i="3"/>
  <c r="HA9" i="3"/>
  <c r="IE9" i="3"/>
  <c r="HT9" i="3"/>
  <c r="GR9" i="3"/>
  <c r="GV9" i="3"/>
  <c r="HO9" i="3"/>
  <c r="HF9" i="3"/>
  <c r="HE9" i="3"/>
  <c r="FK9" i="3"/>
  <c r="FI9" i="3"/>
  <c r="EM9" i="3"/>
  <c r="ET9" i="3"/>
  <c r="EZ9" i="3"/>
  <c r="DY9" i="3"/>
  <c r="DX9" i="3"/>
  <c r="EK9" i="3"/>
  <c r="ES9" i="3"/>
  <c r="EI9" i="3"/>
  <c r="EC9" i="3"/>
  <c r="EO9" i="3"/>
  <c r="EB9" i="3"/>
  <c r="EG9" i="3"/>
  <c r="DR9" i="3"/>
  <c r="EU9" i="3"/>
  <c r="FD9" i="3"/>
  <c r="FJ9" i="3"/>
  <c r="DS9" i="3"/>
  <c r="EN9" i="3"/>
  <c r="EE9" i="3"/>
  <c r="FC9" i="3"/>
  <c r="EX9" i="3"/>
  <c r="ED9" i="3"/>
  <c r="EF9" i="3"/>
  <c r="EQ9" i="3"/>
  <c r="ER9" i="3"/>
  <c r="FA9" i="3"/>
  <c r="EP9" i="3"/>
  <c r="FL9" i="3"/>
  <c r="EJ9" i="3"/>
  <c r="EY9" i="3"/>
  <c r="DO9" i="3"/>
  <c r="EL9" i="3"/>
  <c r="EW9" i="3"/>
  <c r="DP9" i="3"/>
  <c r="FH9" i="3"/>
  <c r="FF9" i="3"/>
  <c r="DU9" i="3"/>
  <c r="FE9" i="3"/>
  <c r="EV9" i="3"/>
  <c r="EH9" i="3"/>
  <c r="DZ9" i="3"/>
  <c r="DT9" i="3"/>
  <c r="DW9" i="3"/>
  <c r="EA9" i="3"/>
  <c r="FG9" i="3"/>
  <c r="DQ9" i="3"/>
  <c r="DV9" i="3"/>
  <c r="FB9" i="3"/>
  <c r="LQ79" i="3"/>
  <c r="LQ23" i="3"/>
  <c r="LQ61" i="3"/>
  <c r="LQ67" i="3"/>
  <c r="LQ55" i="3"/>
  <c r="LQ15" i="3"/>
  <c r="LQ86" i="3"/>
  <c r="LQ30" i="3"/>
  <c r="LQ18" i="3"/>
  <c r="LQ94" i="3"/>
  <c r="LQ47" i="3"/>
  <c r="LQ44" i="3"/>
  <c r="LQ28" i="3"/>
  <c r="LQ38" i="3"/>
  <c r="LQ51" i="3"/>
  <c r="LQ97" i="3"/>
  <c r="LQ84" i="3"/>
  <c r="LQ62" i="3"/>
  <c r="LQ33" i="3"/>
  <c r="LQ88" i="3"/>
  <c r="LQ71" i="3"/>
  <c r="LQ95" i="3"/>
  <c r="LQ92" i="3"/>
  <c r="LQ27" i="3"/>
  <c r="LQ91" i="3"/>
  <c r="LQ90" i="3"/>
  <c r="LQ98" i="3"/>
  <c r="LQ89" i="3"/>
  <c r="LQ32" i="3"/>
  <c r="LQ64" i="3"/>
  <c r="LQ35" i="3"/>
  <c r="LQ24" i="3"/>
  <c r="LQ26" i="3"/>
  <c r="LQ60" i="3"/>
  <c r="LQ102" i="3"/>
  <c r="LQ96" i="3"/>
  <c r="LQ82" i="3"/>
  <c r="LQ49" i="3"/>
  <c r="LQ104" i="3"/>
  <c r="LQ22" i="3"/>
  <c r="LQ87" i="3"/>
  <c r="LQ63" i="3"/>
  <c r="LQ37" i="3"/>
  <c r="LQ58" i="3"/>
  <c r="LQ16" i="3"/>
  <c r="LQ31" i="3"/>
  <c r="LQ56" i="3"/>
  <c r="LQ21" i="3"/>
  <c r="LQ80" i="3"/>
  <c r="LQ93" i="3"/>
  <c r="LQ29" i="3"/>
  <c r="LQ53" i="3"/>
  <c r="LQ83" i="3"/>
  <c r="LQ66" i="3"/>
  <c r="LQ39" i="3"/>
  <c r="LQ59" i="3"/>
  <c r="LQ85" i="3"/>
  <c r="LQ68" i="3"/>
  <c r="LQ50" i="3"/>
  <c r="LQ69" i="3"/>
  <c r="LQ70" i="3"/>
  <c r="LQ105" i="3"/>
  <c r="LQ52" i="3"/>
  <c r="LQ103" i="3"/>
  <c r="LQ99" i="3"/>
  <c r="LQ36" i="3"/>
  <c r="LQ25" i="3"/>
  <c r="LQ34" i="3"/>
  <c r="LQ14" i="3"/>
  <c r="LQ100" i="3"/>
  <c r="LQ65" i="3"/>
  <c r="LQ101" i="3"/>
  <c r="LQ81" i="3"/>
  <c r="LQ20" i="3"/>
  <c r="LQ45" i="3"/>
  <c r="LQ57" i="3"/>
  <c r="LE96" i="3"/>
  <c r="LE20" i="3"/>
  <c r="LE21" i="3"/>
  <c r="LE38" i="3"/>
  <c r="LE79" i="3"/>
  <c r="LE30" i="3"/>
  <c r="LE50" i="3"/>
  <c r="LE56" i="3"/>
  <c r="LE23" i="3"/>
  <c r="LE61" i="3"/>
  <c r="LE98" i="3"/>
  <c r="LE90" i="3"/>
  <c r="LE102" i="3"/>
  <c r="LE99" i="3"/>
  <c r="LE16" i="3"/>
  <c r="LE29" i="3"/>
  <c r="LE65" i="3"/>
  <c r="LE81" i="3"/>
  <c r="LE92" i="3"/>
  <c r="LE68" i="3"/>
  <c r="LE84" i="3"/>
  <c r="LE70" i="3"/>
  <c r="LE37" i="3"/>
  <c r="LE104" i="3"/>
  <c r="LE53" i="3"/>
  <c r="LE45" i="3"/>
  <c r="LE91" i="3"/>
  <c r="LE60" i="3"/>
  <c r="LE63" i="3"/>
  <c r="LE100" i="3"/>
  <c r="LE14" i="3"/>
  <c r="LE88" i="3"/>
  <c r="LE26" i="3"/>
  <c r="LE27" i="3"/>
  <c r="LE83" i="3"/>
  <c r="LE86" i="3"/>
  <c r="LE31" i="3"/>
  <c r="LE62" i="3"/>
  <c r="LE89" i="3"/>
  <c r="LE36" i="3"/>
  <c r="LE54" i="3"/>
  <c r="LE67" i="3"/>
  <c r="LE18" i="3"/>
  <c r="LE71" i="3"/>
  <c r="LE101" i="3"/>
  <c r="LE105" i="3"/>
  <c r="LE22" i="3"/>
  <c r="LE51" i="3"/>
  <c r="LE64" i="3"/>
  <c r="LE55" i="3"/>
  <c r="LE49" i="3"/>
  <c r="LE24" i="3"/>
  <c r="LE85" i="3"/>
  <c r="LE69" i="3"/>
  <c r="LE47" i="3"/>
  <c r="LE33" i="3"/>
  <c r="LE57" i="3"/>
  <c r="LE32" i="3"/>
  <c r="LE93" i="3"/>
  <c r="LE28" i="3"/>
  <c r="LE95" i="3"/>
  <c r="LE97" i="3"/>
  <c r="LE35" i="3"/>
  <c r="LE87" i="3"/>
  <c r="LE94" i="3"/>
  <c r="LE59" i="3"/>
  <c r="LE25" i="3"/>
  <c r="LE52" i="3"/>
  <c r="LE103" i="3"/>
  <c r="LE34" i="3"/>
  <c r="LE82" i="3"/>
  <c r="LE80" i="3"/>
  <c r="LE66" i="3"/>
  <c r="LE58" i="3"/>
  <c r="LE39" i="3"/>
  <c r="LG95" i="3"/>
  <c r="LG98" i="3"/>
  <c r="LG65" i="3"/>
  <c r="LG23" i="3"/>
  <c r="LG70" i="3"/>
  <c r="LG88" i="3"/>
  <c r="LG49" i="3"/>
  <c r="LG59" i="3"/>
  <c r="LG61" i="3"/>
  <c r="LG104" i="3"/>
  <c r="LG37" i="3"/>
  <c r="LG29" i="3"/>
  <c r="LG57" i="3"/>
  <c r="LG80" i="3"/>
  <c r="LG27" i="3"/>
  <c r="LG83" i="3"/>
  <c r="LG71" i="3"/>
  <c r="LG90" i="3"/>
  <c r="LG92" i="3"/>
  <c r="LG82" i="3"/>
  <c r="LG72" i="3"/>
  <c r="LG25" i="3"/>
  <c r="LG22" i="3"/>
  <c r="LG91" i="3"/>
  <c r="LG94" i="3"/>
  <c r="LG35" i="3"/>
  <c r="LG96" i="3"/>
  <c r="LG15" i="3"/>
  <c r="LG16" i="3"/>
  <c r="LG62" i="3"/>
  <c r="LG68" i="3"/>
  <c r="LG58" i="3"/>
  <c r="LG36" i="3"/>
  <c r="LG20" i="3"/>
  <c r="LG81" i="3"/>
  <c r="LG45" i="3"/>
  <c r="LG99" i="3"/>
  <c r="LG56" i="3"/>
  <c r="LG97" i="3"/>
  <c r="LG66" i="3"/>
  <c r="LG105" i="3"/>
  <c r="LG47" i="3"/>
  <c r="LG38" i="3"/>
  <c r="LG101" i="3"/>
  <c r="LG14" i="3"/>
  <c r="LG93" i="3"/>
  <c r="LG79" i="3"/>
  <c r="LG55" i="3"/>
  <c r="LG32" i="3"/>
  <c r="LG69" i="3"/>
  <c r="LG87" i="3"/>
  <c r="LG85" i="3"/>
  <c r="LG103" i="3"/>
  <c r="LG18" i="3"/>
  <c r="LG64" i="3"/>
  <c r="LG84" i="3"/>
  <c r="LG89" i="3"/>
  <c r="LG60" i="3"/>
  <c r="LG51" i="3"/>
  <c r="LG53" i="3"/>
  <c r="LG48" i="3"/>
  <c r="LG26" i="3"/>
  <c r="LG102" i="3"/>
  <c r="LG100" i="3"/>
  <c r="LG39" i="3"/>
  <c r="LG21" i="3"/>
  <c r="LG31" i="3"/>
  <c r="LG34" i="3"/>
  <c r="LG67" i="3"/>
  <c r="LG86" i="3"/>
  <c r="LG24" i="3"/>
  <c r="LG30" i="3"/>
  <c r="LG52" i="3"/>
  <c r="LG50" i="3"/>
  <c r="LG63" i="3"/>
  <c r="LG28" i="3"/>
  <c r="LG33" i="3"/>
  <c r="LM93" i="3"/>
  <c r="LM73" i="3"/>
  <c r="LM65" i="3"/>
  <c r="LM20" i="3"/>
  <c r="LM83" i="3"/>
  <c r="LM36" i="3"/>
  <c r="LM104" i="3"/>
  <c r="LM29" i="3"/>
  <c r="LM64" i="3"/>
  <c r="LM98" i="3"/>
  <c r="LM22" i="3"/>
  <c r="LM51" i="3"/>
  <c r="LM92" i="3"/>
  <c r="LM68" i="3"/>
  <c r="LM50" i="3"/>
  <c r="LM18" i="3"/>
  <c r="LM23" i="3"/>
  <c r="LM80" i="3"/>
  <c r="LM90" i="3"/>
  <c r="LM60" i="3"/>
  <c r="LM107" i="3"/>
  <c r="LM56" i="3"/>
  <c r="LM82" i="3"/>
  <c r="LM61" i="3"/>
  <c r="LM47" i="3"/>
  <c r="LM94" i="3"/>
  <c r="LM21" i="3"/>
  <c r="LM63" i="3"/>
  <c r="LM57" i="3"/>
  <c r="LM72" i="3"/>
  <c r="LM32" i="3"/>
  <c r="LM91" i="3"/>
  <c r="LM100" i="3"/>
  <c r="LM79" i="3"/>
  <c r="LM34" i="3"/>
  <c r="LM99" i="3"/>
  <c r="LM39" i="3"/>
  <c r="LM37" i="3"/>
  <c r="LM58" i="3"/>
  <c r="LM71" i="3"/>
  <c r="LM30" i="3"/>
  <c r="LM49" i="3"/>
  <c r="LM69" i="3"/>
  <c r="LM33" i="3"/>
  <c r="LM26" i="3"/>
  <c r="LM48" i="3"/>
  <c r="LM105" i="3"/>
  <c r="LM24" i="3"/>
  <c r="LM27" i="3"/>
  <c r="LM45" i="3"/>
  <c r="LM78" i="3"/>
  <c r="LM84" i="3"/>
  <c r="LM102" i="3"/>
  <c r="LM16" i="3"/>
  <c r="LM101" i="3"/>
  <c r="LM81" i="3"/>
  <c r="LM89" i="3"/>
  <c r="LM88" i="3"/>
  <c r="LM66" i="3"/>
  <c r="LM97" i="3"/>
  <c r="LM87" i="3"/>
  <c r="LM85" i="3"/>
  <c r="LM86" i="3"/>
  <c r="LM28" i="3"/>
  <c r="LM95" i="3"/>
  <c r="LM70" i="3"/>
  <c r="LM35" i="3"/>
  <c r="LM31" i="3"/>
  <c r="LM15" i="3"/>
  <c r="LM67" i="3"/>
  <c r="LM52" i="3"/>
  <c r="LM59" i="3"/>
  <c r="LM62" i="3"/>
  <c r="LM103" i="3"/>
  <c r="LM55" i="3"/>
  <c r="LM38" i="3"/>
  <c r="LM96" i="3"/>
  <c r="LM14" i="3"/>
  <c r="LM53" i="3"/>
  <c r="LM25" i="3"/>
  <c r="TX51" i="3"/>
  <c r="TX107" i="3"/>
  <c r="TX50" i="3"/>
  <c r="TX10" i="3"/>
  <c r="TX96" i="3"/>
  <c r="TX39" i="3"/>
  <c r="TX23" i="3"/>
  <c r="TX32" i="3"/>
  <c r="TX19" i="3"/>
  <c r="TX97" i="3"/>
  <c r="TX103" i="3"/>
  <c r="TX80" i="3"/>
  <c r="TX101" i="3"/>
  <c r="TX44" i="3"/>
  <c r="TX87" i="3"/>
  <c r="TX49" i="3"/>
  <c r="TX83" i="3"/>
  <c r="TX66" i="3"/>
  <c r="TX95" i="3"/>
  <c r="TX27" i="3"/>
  <c r="TX68" i="3"/>
  <c r="TX36" i="3"/>
  <c r="TX24" i="3"/>
  <c r="TX55" i="3"/>
  <c r="TX81" i="3"/>
  <c r="TX11" i="3"/>
  <c r="TX61" i="3"/>
  <c r="TX63" i="3"/>
  <c r="TX58" i="3"/>
  <c r="TX54" i="3"/>
  <c r="TX30" i="3"/>
  <c r="TX28" i="3"/>
  <c r="TX37" i="3"/>
  <c r="TX17" i="3"/>
  <c r="TX82" i="3"/>
  <c r="TX86" i="3"/>
  <c r="TX64" i="3"/>
  <c r="TX78" i="3"/>
  <c r="TX25" i="3"/>
  <c r="TX45" i="3"/>
  <c r="TX99" i="3"/>
  <c r="TX46" i="3"/>
  <c r="TX65" i="3"/>
  <c r="TX21" i="3"/>
  <c r="TX67" i="3"/>
  <c r="TX14" i="3"/>
  <c r="TX89" i="3"/>
  <c r="TX34" i="3"/>
  <c r="TX106" i="3"/>
  <c r="TX104" i="3"/>
  <c r="TX22" i="3"/>
  <c r="TX59" i="3"/>
  <c r="TX35" i="3"/>
  <c r="TX56" i="3"/>
  <c r="TX60" i="3"/>
  <c r="TX62" i="3"/>
  <c r="TX52" i="3"/>
  <c r="TX29" i="3"/>
  <c r="TX90" i="3"/>
  <c r="TX48" i="3"/>
  <c r="TX92" i="3"/>
  <c r="TX79" i="3"/>
  <c r="TX38" i="3"/>
  <c r="TX33" i="3"/>
  <c r="TX70" i="3"/>
  <c r="TX105" i="3"/>
  <c r="TX57" i="3"/>
  <c r="TX31" i="3"/>
  <c r="TX20" i="3"/>
  <c r="TX94" i="3"/>
  <c r="TX91" i="3"/>
  <c r="TX53" i="3"/>
  <c r="TX15" i="3"/>
  <c r="TX98" i="3"/>
  <c r="TX26" i="3"/>
  <c r="TX88" i="3"/>
  <c r="TX69" i="3"/>
  <c r="TX102" i="3"/>
  <c r="TX13" i="3"/>
  <c r="TX84" i="3"/>
  <c r="TX100" i="3"/>
  <c r="TX71" i="3"/>
  <c r="TX85" i="3"/>
  <c r="TX73" i="3"/>
  <c r="TX93" i="3"/>
  <c r="TX72" i="3"/>
  <c r="TM92" i="3"/>
  <c r="TM34" i="3"/>
  <c r="TM82" i="3"/>
  <c r="TM71" i="3"/>
  <c r="TM89" i="3"/>
  <c r="TM103" i="3"/>
  <c r="TM58" i="3"/>
  <c r="TM70" i="3"/>
  <c r="TM106" i="3"/>
  <c r="TM73" i="3"/>
  <c r="TM10" i="3"/>
  <c r="TM50" i="3"/>
  <c r="TM51" i="3"/>
  <c r="TM62" i="3"/>
  <c r="TM12" i="3"/>
  <c r="TM66" i="3"/>
  <c r="TM31" i="3"/>
  <c r="TM64" i="3"/>
  <c r="TM17" i="3"/>
  <c r="TM32" i="3"/>
  <c r="TM56" i="3"/>
  <c r="TM65" i="3"/>
  <c r="TM87" i="3"/>
  <c r="TM54" i="3"/>
  <c r="TM63" i="3"/>
  <c r="TM79" i="3"/>
  <c r="TM22" i="3"/>
  <c r="TM25" i="3"/>
  <c r="TM48" i="3"/>
  <c r="TM15" i="3"/>
  <c r="TM61" i="3"/>
  <c r="TM88" i="3"/>
  <c r="TM45" i="3"/>
  <c r="TM91" i="3"/>
  <c r="TM81" i="3"/>
  <c r="TM27" i="3"/>
  <c r="TM37" i="3"/>
  <c r="TM97" i="3"/>
  <c r="TM11" i="3"/>
  <c r="TM83" i="3"/>
  <c r="TM101" i="3"/>
  <c r="TM20" i="3"/>
  <c r="TM102" i="3"/>
  <c r="TM69" i="3"/>
  <c r="TM104" i="3"/>
  <c r="TM72" i="3"/>
  <c r="TM80" i="3"/>
  <c r="TM84" i="3"/>
  <c r="TM67" i="3"/>
  <c r="TM55" i="3"/>
  <c r="TM86" i="3"/>
  <c r="TM39" i="3"/>
  <c r="TM29" i="3"/>
  <c r="TM107" i="3"/>
  <c r="TM33" i="3"/>
  <c r="TM36" i="3"/>
  <c r="TM99" i="3"/>
  <c r="TM100" i="3"/>
  <c r="TM90" i="3"/>
  <c r="TM98" i="3"/>
  <c r="TM60" i="3"/>
  <c r="TM95" i="3"/>
  <c r="TM52" i="3"/>
  <c r="TM19" i="3"/>
  <c r="TM96" i="3"/>
  <c r="TM35" i="3"/>
  <c r="TM59" i="3"/>
  <c r="TM93" i="3"/>
  <c r="TM46" i="3"/>
  <c r="TM23" i="3"/>
  <c r="TM13" i="3"/>
  <c r="TM28" i="3"/>
  <c r="TM44" i="3"/>
  <c r="TM57" i="3"/>
  <c r="TM105" i="3"/>
  <c r="TM24" i="3"/>
  <c r="TM85" i="3"/>
  <c r="TM68" i="3"/>
  <c r="TM30" i="3"/>
  <c r="TM21" i="3"/>
  <c r="TM94" i="3"/>
  <c r="TM26" i="3"/>
  <c r="TW26" i="3"/>
  <c r="TW100" i="3"/>
  <c r="TW68" i="3"/>
  <c r="TW24" i="3"/>
  <c r="TW101" i="3"/>
  <c r="TW87" i="3"/>
  <c r="TW65" i="3"/>
  <c r="TW58" i="3"/>
  <c r="TW103" i="3"/>
  <c r="TW46" i="3"/>
  <c r="TW34" i="3"/>
  <c r="TW69" i="3"/>
  <c r="TW60" i="3"/>
  <c r="TW37" i="3"/>
  <c r="TW90" i="3"/>
  <c r="TW106" i="3"/>
  <c r="TW93" i="3"/>
  <c r="TW50" i="3"/>
  <c r="TW72" i="3"/>
  <c r="TW91" i="3"/>
  <c r="TW98" i="3"/>
  <c r="TW36" i="3"/>
  <c r="TW84" i="3"/>
  <c r="TW13" i="3"/>
  <c r="TW59" i="3"/>
  <c r="TW10" i="3"/>
  <c r="TW95" i="3"/>
  <c r="TW81" i="3"/>
  <c r="TW66" i="3"/>
  <c r="TW31" i="3"/>
  <c r="TW107" i="3"/>
  <c r="TW33" i="3"/>
  <c r="TW57" i="3"/>
  <c r="TW29" i="3"/>
  <c r="TW30" i="3"/>
  <c r="TW52" i="3"/>
  <c r="TW51" i="3"/>
  <c r="TW63" i="3"/>
  <c r="TW80" i="3"/>
  <c r="TW70" i="3"/>
  <c r="TW11" i="3"/>
  <c r="TW47" i="3"/>
  <c r="TW64" i="3"/>
  <c r="TW83" i="3"/>
  <c r="TW55" i="3"/>
  <c r="TW94" i="3"/>
  <c r="TW73" i="3"/>
  <c r="TW54" i="3"/>
  <c r="TW20" i="3"/>
  <c r="TW27" i="3"/>
  <c r="TW96" i="3"/>
  <c r="TW97" i="3"/>
  <c r="TW56" i="3"/>
  <c r="TW102" i="3"/>
  <c r="TW21" i="3"/>
  <c r="TW15" i="3"/>
  <c r="TW25" i="3"/>
  <c r="TW92" i="3"/>
  <c r="TW19" i="3"/>
  <c r="TW35" i="3"/>
  <c r="TW61" i="3"/>
  <c r="TW22" i="3"/>
  <c r="TW105" i="3"/>
  <c r="TW86" i="3"/>
  <c r="TW79" i="3"/>
  <c r="TW82" i="3"/>
  <c r="TW99" i="3"/>
  <c r="TW45" i="3"/>
  <c r="TW85" i="3"/>
  <c r="TW23" i="3"/>
  <c r="TW48" i="3"/>
  <c r="TW17" i="3"/>
  <c r="TW44" i="3"/>
  <c r="TW39" i="3"/>
  <c r="TW71" i="3"/>
  <c r="TW88" i="3"/>
  <c r="TW28" i="3"/>
  <c r="TW89" i="3"/>
  <c r="TW32" i="3"/>
  <c r="TW104" i="3"/>
  <c r="TW67" i="3"/>
  <c r="TW62" i="3"/>
  <c r="TL31" i="3"/>
  <c r="TL26" i="3"/>
  <c r="TL102" i="3"/>
  <c r="TL36" i="3"/>
  <c r="TL68" i="3"/>
  <c r="TL22" i="3"/>
  <c r="TL84" i="3"/>
  <c r="TL50" i="3"/>
  <c r="TL82" i="3"/>
  <c r="TL25" i="3"/>
  <c r="TL69" i="3"/>
  <c r="TL83" i="3"/>
  <c r="TL56" i="3"/>
  <c r="TL28" i="3"/>
  <c r="TL73" i="3"/>
  <c r="TL19" i="3"/>
  <c r="TL86" i="3"/>
  <c r="TL105" i="3"/>
  <c r="TL89" i="3"/>
  <c r="TL29" i="3"/>
  <c r="TL62" i="3"/>
  <c r="TL17" i="3"/>
  <c r="TL95" i="3"/>
  <c r="TL81" i="3"/>
  <c r="TL34" i="3"/>
  <c r="TL13" i="3"/>
  <c r="TL72" i="3"/>
  <c r="TL92" i="3"/>
  <c r="TL97" i="3"/>
  <c r="TL104" i="3"/>
  <c r="TL60" i="3"/>
  <c r="TL94" i="3"/>
  <c r="TL27" i="3"/>
  <c r="TL15" i="3"/>
  <c r="AR14" i="4" s="1"/>
  <c r="TL107" i="3"/>
  <c r="TL85" i="3"/>
  <c r="TL23" i="3"/>
  <c r="TL90" i="3"/>
  <c r="TL59" i="3"/>
  <c r="TL35" i="3"/>
  <c r="TL67" i="3"/>
  <c r="TL46" i="3"/>
  <c r="TL54" i="3"/>
  <c r="TL80" i="3"/>
  <c r="TL52" i="3"/>
  <c r="TL63" i="3"/>
  <c r="TL79" i="3"/>
  <c r="TL57" i="3"/>
  <c r="TL45" i="3"/>
  <c r="TL61" i="3"/>
  <c r="TL21" i="3"/>
  <c r="TL91" i="3"/>
  <c r="TL11" i="3"/>
  <c r="TL98" i="3"/>
  <c r="TL87" i="3"/>
  <c r="TL55" i="3"/>
  <c r="TL24" i="3"/>
  <c r="TL70" i="3"/>
  <c r="TL71" i="3"/>
  <c r="TL65" i="3"/>
  <c r="TL101" i="3"/>
  <c r="TL32" i="3"/>
  <c r="TL88" i="3"/>
  <c r="TL51" i="3"/>
  <c r="TL58" i="3"/>
  <c r="TL33" i="3"/>
  <c r="TL37" i="3"/>
  <c r="TL20" i="3"/>
  <c r="TL53" i="3"/>
  <c r="TL96" i="3"/>
  <c r="TL64" i="3"/>
  <c r="TL48" i="3"/>
  <c r="TL10" i="3"/>
  <c r="TL99" i="3"/>
  <c r="TL30" i="3"/>
  <c r="TL103" i="3"/>
  <c r="TL93" i="3"/>
  <c r="TL100" i="3"/>
  <c r="TL44" i="3"/>
  <c r="TL39" i="3"/>
  <c r="TL106" i="3"/>
  <c r="TL66" i="3"/>
  <c r="TP48" i="3"/>
  <c r="TP44" i="3"/>
  <c r="TP93" i="3"/>
  <c r="TP62" i="3"/>
  <c r="TP29" i="3"/>
  <c r="TP105" i="3"/>
  <c r="TP11" i="3"/>
  <c r="TP98" i="3"/>
  <c r="TP33" i="3"/>
  <c r="TP89" i="3"/>
  <c r="TP87" i="3"/>
  <c r="TP26" i="3"/>
  <c r="TP69" i="3"/>
  <c r="TP106" i="3"/>
  <c r="TP53" i="3"/>
  <c r="TP99" i="3"/>
  <c r="TP52" i="3"/>
  <c r="TP22" i="3"/>
  <c r="TP63" i="3"/>
  <c r="TP72" i="3"/>
  <c r="TP92" i="3"/>
  <c r="TP95" i="3"/>
  <c r="TP60" i="3"/>
  <c r="TP71" i="3"/>
  <c r="TP82" i="3"/>
  <c r="TP15" i="3"/>
  <c r="TP103" i="3"/>
  <c r="TP27" i="3"/>
  <c r="TP64" i="3"/>
  <c r="TP32" i="3"/>
  <c r="TP24" i="3"/>
  <c r="TP70" i="3"/>
  <c r="TP46" i="3"/>
  <c r="TP104" i="3"/>
  <c r="TP84" i="3"/>
  <c r="TP66" i="3"/>
  <c r="TP21" i="3"/>
  <c r="TP85" i="3"/>
  <c r="TP25" i="3"/>
  <c r="TP97" i="3"/>
  <c r="TP35" i="3"/>
  <c r="TP102" i="3"/>
  <c r="TP34" i="3"/>
  <c r="TP67" i="3"/>
  <c r="TP107" i="3"/>
  <c r="TP23" i="3"/>
  <c r="TP28" i="3"/>
  <c r="TP55" i="3"/>
  <c r="TP86" i="3"/>
  <c r="TP51" i="3"/>
  <c r="TP45" i="3"/>
  <c r="TP31" i="3"/>
  <c r="TP37" i="3"/>
  <c r="TP73" i="3"/>
  <c r="TP54" i="3"/>
  <c r="TP57" i="3"/>
  <c r="TP19" i="3"/>
  <c r="TP17" i="3"/>
  <c r="TP79" i="3"/>
  <c r="TP83" i="3"/>
  <c r="TP65" i="3"/>
  <c r="TP81" i="3"/>
  <c r="TP94" i="3"/>
  <c r="TP30" i="3"/>
  <c r="TP50" i="3"/>
  <c r="TP96" i="3"/>
  <c r="TP88" i="3"/>
  <c r="TP10" i="3"/>
  <c r="TP20" i="3"/>
  <c r="TP39" i="3"/>
  <c r="TP91" i="3"/>
  <c r="TP58" i="3"/>
  <c r="TP101" i="3"/>
  <c r="TP56" i="3"/>
  <c r="TP61" i="3"/>
  <c r="TP59" i="3"/>
  <c r="TP80" i="3"/>
  <c r="TP90" i="3"/>
  <c r="TP36" i="3"/>
  <c r="TP68" i="3"/>
  <c r="TP100" i="3"/>
  <c r="QQ59" i="3"/>
  <c r="QQ65" i="3"/>
  <c r="QQ97" i="3"/>
  <c r="QQ96" i="3"/>
  <c r="QQ32" i="3"/>
  <c r="QQ14" i="3"/>
  <c r="QQ38" i="3"/>
  <c r="QQ99" i="3"/>
  <c r="QQ47" i="3"/>
  <c r="QQ86" i="3"/>
  <c r="QQ61" i="3"/>
  <c r="QQ81" i="3"/>
  <c r="QQ71" i="3"/>
  <c r="QQ55" i="3"/>
  <c r="QQ20" i="3"/>
  <c r="QQ83" i="3"/>
  <c r="QQ18" i="3"/>
  <c r="QQ19" i="3"/>
  <c r="QQ51" i="3"/>
  <c r="QQ58" i="3"/>
  <c r="QQ72" i="3"/>
  <c r="QQ94" i="3"/>
  <c r="QQ63" i="3"/>
  <c r="QQ53" i="3"/>
  <c r="QQ69" i="3"/>
  <c r="QQ90" i="3"/>
  <c r="QQ23" i="3"/>
  <c r="QQ49" i="3"/>
  <c r="QQ56" i="3"/>
  <c r="QQ33" i="3"/>
  <c r="QQ68" i="3"/>
  <c r="QQ45" i="3"/>
  <c r="QQ35" i="3"/>
  <c r="QQ100" i="3"/>
  <c r="QQ70" i="3"/>
  <c r="QQ103" i="3"/>
  <c r="QQ36" i="3"/>
  <c r="QQ87" i="3"/>
  <c r="QQ98" i="3"/>
  <c r="QQ64" i="3"/>
  <c r="QQ67" i="3"/>
  <c r="QQ22" i="3"/>
  <c r="QQ104" i="3"/>
  <c r="QQ102" i="3"/>
  <c r="QQ37" i="3"/>
  <c r="QQ105" i="3"/>
  <c r="QQ107" i="3"/>
  <c r="QQ82" i="3"/>
  <c r="QQ34" i="3"/>
  <c r="QQ92" i="3"/>
  <c r="QQ89" i="3"/>
  <c r="QQ79" i="3"/>
  <c r="RZ79" i="3" s="1"/>
  <c r="QQ52" i="3"/>
  <c r="SC52" i="3" s="1"/>
  <c r="QQ62" i="3"/>
  <c r="QQ28" i="3"/>
  <c r="QQ57" i="3"/>
  <c r="QQ24" i="3"/>
  <c r="QQ21" i="3"/>
  <c r="QQ88" i="3"/>
  <c r="QQ31" i="3"/>
  <c r="QQ39" i="3"/>
  <c r="QQ50" i="3"/>
  <c r="QQ60" i="3"/>
  <c r="QQ27" i="3"/>
  <c r="QQ29" i="3"/>
  <c r="QQ80" i="3"/>
  <c r="QQ91" i="3"/>
  <c r="QQ95" i="3"/>
  <c r="QQ93" i="3"/>
  <c r="QQ85" i="3"/>
  <c r="QQ101" i="3"/>
  <c r="QQ25" i="3"/>
  <c r="QQ66" i="3"/>
  <c r="QQ84" i="3"/>
  <c r="QQ54" i="3"/>
  <c r="QQ26" i="3"/>
  <c r="QQ30" i="3"/>
  <c r="QT16" i="3"/>
  <c r="QT83" i="3"/>
  <c r="QT100" i="3"/>
  <c r="QT55" i="3"/>
  <c r="QT46" i="3"/>
  <c r="QT85" i="3"/>
  <c r="QT94" i="3"/>
  <c r="QT58" i="3"/>
  <c r="QT99" i="3"/>
  <c r="QT27" i="3"/>
  <c r="QT64" i="3"/>
  <c r="QT45" i="3"/>
  <c r="RZ45" i="3" s="1"/>
  <c r="QT67" i="3"/>
  <c r="QT88" i="3"/>
  <c r="QT26" i="3"/>
  <c r="QT65" i="3"/>
  <c r="QT25" i="3"/>
  <c r="QT79" i="3"/>
  <c r="QT103" i="3"/>
  <c r="QT36" i="3"/>
  <c r="QT35" i="3"/>
  <c r="QT82" i="3"/>
  <c r="QT90" i="3"/>
  <c r="QT62" i="3"/>
  <c r="QT14" i="3"/>
  <c r="QT80" i="3"/>
  <c r="QT51" i="3"/>
  <c r="QT28" i="3"/>
  <c r="QT30" i="3"/>
  <c r="QT97" i="3"/>
  <c r="QT93" i="3"/>
  <c r="QT71" i="3"/>
  <c r="QT47" i="3"/>
  <c r="QT96" i="3"/>
  <c r="QT18" i="3"/>
  <c r="QT81" i="3"/>
  <c r="QT31" i="3"/>
  <c r="QT56" i="3"/>
  <c r="QT91" i="3"/>
  <c r="QT20" i="3"/>
  <c r="QT53" i="3"/>
  <c r="QT57" i="3"/>
  <c r="QT21" i="3"/>
  <c r="QT49" i="3"/>
  <c r="QT59" i="3"/>
  <c r="QT66" i="3"/>
  <c r="QT98" i="3"/>
  <c r="QT32" i="3"/>
  <c r="QT23" i="3"/>
  <c r="QT54" i="3"/>
  <c r="QT84" i="3"/>
  <c r="QT19" i="3"/>
  <c r="QT102" i="3"/>
  <c r="QT87" i="3"/>
  <c r="QT22" i="3"/>
  <c r="QT61" i="3"/>
  <c r="QT89" i="3"/>
  <c r="QT33" i="3"/>
  <c r="QT60" i="3"/>
  <c r="QT24" i="3"/>
  <c r="QT48" i="3"/>
  <c r="QT69" i="3"/>
  <c r="QT68" i="3"/>
  <c r="QT50" i="3"/>
  <c r="QT63" i="3"/>
  <c r="QT92" i="3"/>
  <c r="QT70" i="3"/>
  <c r="QT95" i="3"/>
  <c r="QT104" i="3"/>
  <c r="QT86" i="3"/>
  <c r="QT52" i="3"/>
  <c r="QT105" i="3"/>
  <c r="QT29" i="3"/>
  <c r="QT34" i="3"/>
  <c r="QT101" i="3"/>
  <c r="QT37" i="3"/>
  <c r="QT38" i="3"/>
  <c r="QU101" i="3"/>
  <c r="QU45" i="3"/>
  <c r="QU15" i="3"/>
  <c r="QU37" i="3"/>
  <c r="QU36" i="3"/>
  <c r="QU80" i="3"/>
  <c r="RR80" i="3" s="1"/>
  <c r="QU83" i="3"/>
  <c r="QU67" i="3"/>
  <c r="QU94" i="3"/>
  <c r="QU96" i="3"/>
  <c r="QU107" i="3"/>
  <c r="QU71" i="3"/>
  <c r="QU62" i="3"/>
  <c r="QU30" i="3"/>
  <c r="QU68" i="3"/>
  <c r="QU47" i="3"/>
  <c r="QU102" i="3"/>
  <c r="QU97" i="3"/>
  <c r="QU52" i="3"/>
  <c r="RS52" i="3" s="1"/>
  <c r="QU72" i="3"/>
  <c r="QU104" i="3"/>
  <c r="QU35" i="3"/>
  <c r="QU50" i="3"/>
  <c r="QU24" i="3"/>
  <c r="QU100" i="3"/>
  <c r="QU69" i="3"/>
  <c r="QU81" i="3"/>
  <c r="QU19" i="3"/>
  <c r="QU49" i="3"/>
  <c r="QU57" i="3"/>
  <c r="QU90" i="3"/>
  <c r="QU105" i="3"/>
  <c r="QU34" i="3"/>
  <c r="QU82" i="3"/>
  <c r="QU51" i="3"/>
  <c r="QU86" i="3"/>
  <c r="QU89" i="3"/>
  <c r="QU84" i="3"/>
  <c r="QU48" i="3"/>
  <c r="QU91" i="3"/>
  <c r="QU103" i="3"/>
  <c r="QU56" i="3"/>
  <c r="QU16" i="3"/>
  <c r="QU79" i="3"/>
  <c r="QU39" i="3"/>
  <c r="QU58" i="3"/>
  <c r="QU85" i="3"/>
  <c r="QU22" i="3"/>
  <c r="QU59" i="3"/>
  <c r="QU21" i="3"/>
  <c r="QU14" i="3"/>
  <c r="RY14" i="3" s="1"/>
  <c r="QU95" i="3"/>
  <c r="QU88" i="3"/>
  <c r="QU18" i="3"/>
  <c r="QU26" i="3"/>
  <c r="QU98" i="3"/>
  <c r="QU20" i="3"/>
  <c r="QU53" i="3"/>
  <c r="QU31" i="3"/>
  <c r="QU64" i="3"/>
  <c r="QU32" i="3"/>
  <c r="QU28" i="3"/>
  <c r="QU63" i="3"/>
  <c r="QU54" i="3"/>
  <c r="QU27" i="3"/>
  <c r="QU60" i="3"/>
  <c r="QU99" i="3"/>
  <c r="QU65" i="3"/>
  <c r="QU38" i="3"/>
  <c r="QU25" i="3"/>
  <c r="QU93" i="3"/>
  <c r="QU87" i="3"/>
  <c r="QU55" i="3"/>
  <c r="QU66" i="3"/>
  <c r="QU10" i="3"/>
  <c r="QU61" i="3"/>
  <c r="QU23" i="3"/>
  <c r="QU33" i="3"/>
  <c r="QU70" i="3"/>
  <c r="QU92" i="3"/>
  <c r="QU29" i="3"/>
  <c r="RB81" i="3"/>
  <c r="RB58" i="3"/>
  <c r="RB27" i="3"/>
  <c r="RB86" i="3"/>
  <c r="RB104" i="3"/>
  <c r="RB103" i="3"/>
  <c r="RB21" i="3"/>
  <c r="RB44" i="3"/>
  <c r="RB79" i="3"/>
  <c r="RB29" i="3"/>
  <c r="RB64" i="3"/>
  <c r="RB30" i="3"/>
  <c r="RB68" i="3"/>
  <c r="RB73" i="3"/>
  <c r="RB89" i="3"/>
  <c r="RB92" i="3"/>
  <c r="RB63" i="3"/>
  <c r="RB15" i="3"/>
  <c r="RB28" i="3"/>
  <c r="RB70" i="3"/>
  <c r="RB65" i="3"/>
  <c r="RB50" i="3"/>
  <c r="RB61" i="3"/>
  <c r="RB98" i="3"/>
  <c r="RB95" i="3"/>
  <c r="RB71" i="3"/>
  <c r="RB19" i="3"/>
  <c r="RB88" i="3"/>
  <c r="RB102" i="3"/>
  <c r="RB20" i="3"/>
  <c r="RB91" i="3"/>
  <c r="RB62" i="3"/>
  <c r="RB24" i="3"/>
  <c r="RB48" i="3"/>
  <c r="RB18" i="3"/>
  <c r="RB46" i="3"/>
  <c r="RB87" i="3"/>
  <c r="RB69" i="3"/>
  <c r="RB51" i="3"/>
  <c r="RB83" i="3"/>
  <c r="RB101" i="3"/>
  <c r="RB14" i="3"/>
  <c r="RB96" i="3"/>
  <c r="RB99" i="3"/>
  <c r="RB72" i="3"/>
  <c r="RB35" i="3"/>
  <c r="RB100" i="3"/>
  <c r="RB67" i="3"/>
  <c r="RB37" i="3"/>
  <c r="RB82" i="3"/>
  <c r="RB10" i="3"/>
  <c r="RB38" i="3"/>
  <c r="RB23" i="3"/>
  <c r="RB56" i="3"/>
  <c r="RB22" i="3"/>
  <c r="RB94" i="3"/>
  <c r="RB53" i="3"/>
  <c r="RB59" i="3"/>
  <c r="RB57" i="3"/>
  <c r="RB34" i="3"/>
  <c r="RB25" i="3"/>
  <c r="RB93" i="3"/>
  <c r="RB55" i="3"/>
  <c r="RB47" i="3"/>
  <c r="RB80" i="3"/>
  <c r="RB33" i="3"/>
  <c r="RB45" i="3"/>
  <c r="RB105" i="3"/>
  <c r="RB60" i="3"/>
  <c r="RB97" i="3"/>
  <c r="RB31" i="3"/>
  <c r="RB52" i="3"/>
  <c r="RB84" i="3"/>
  <c r="RB90" i="3"/>
  <c r="RB49" i="3"/>
  <c r="RB66" i="3"/>
  <c r="RB26" i="3"/>
  <c r="RB32" i="3"/>
  <c r="RB85" i="3"/>
  <c r="RB36" i="3"/>
  <c r="NV24" i="3"/>
  <c r="NV99" i="3"/>
  <c r="NV51" i="3"/>
  <c r="NV54" i="3"/>
  <c r="NV103" i="3"/>
  <c r="NV47" i="3"/>
  <c r="NV80" i="3"/>
  <c r="NV101" i="3"/>
  <c r="NV79" i="3"/>
  <c r="NV82" i="3"/>
  <c r="NV26" i="3"/>
  <c r="NV50" i="3"/>
  <c r="NV34" i="3"/>
  <c r="NV65" i="3"/>
  <c r="NV33" i="3"/>
  <c r="NV52" i="3"/>
  <c r="NV95" i="3"/>
  <c r="NV100" i="3"/>
  <c r="NV57" i="3"/>
  <c r="NV70" i="3"/>
  <c r="NV39" i="3"/>
  <c r="NV107" i="3"/>
  <c r="NV105" i="3"/>
  <c r="NV15" i="3"/>
  <c r="NV84" i="3"/>
  <c r="NV36" i="3"/>
  <c r="NV17" i="3"/>
  <c r="NV31" i="3"/>
  <c r="NV61" i="3"/>
  <c r="NV102" i="3"/>
  <c r="NV91" i="3"/>
  <c r="NV71" i="3"/>
  <c r="NV20" i="3"/>
  <c r="NV35" i="3"/>
  <c r="NV69" i="3"/>
  <c r="NV46" i="3"/>
  <c r="NV30" i="3"/>
  <c r="NV58" i="3"/>
  <c r="NV55" i="3"/>
  <c r="NV37" i="3"/>
  <c r="NV23" i="3"/>
  <c r="NV89" i="3"/>
  <c r="NV32" i="3"/>
  <c r="NV29" i="3"/>
  <c r="NV72" i="3"/>
  <c r="NV60" i="3"/>
  <c r="NV19" i="3"/>
  <c r="NV104" i="3"/>
  <c r="NV98" i="3"/>
  <c r="NV83" i="3"/>
  <c r="NV28" i="3"/>
  <c r="NV85" i="3"/>
  <c r="NV63" i="3"/>
  <c r="NV67" i="3"/>
  <c r="NV45" i="3"/>
  <c r="NV87" i="3"/>
  <c r="NV22" i="3"/>
  <c r="NV88" i="3"/>
  <c r="NV68" i="3"/>
  <c r="NV81" i="3"/>
  <c r="NV94" i="3"/>
  <c r="NV21" i="3"/>
  <c r="NV97" i="3"/>
  <c r="NV73" i="3"/>
  <c r="NV11" i="3"/>
  <c r="NV25" i="3"/>
  <c r="NV12" i="3"/>
  <c r="NV64" i="3"/>
  <c r="NV10" i="3"/>
  <c r="AO9" i="4" s="1"/>
  <c r="NV56" i="3"/>
  <c r="NV92" i="3"/>
  <c r="NV44" i="3"/>
  <c r="NV48" i="3"/>
  <c r="NV90" i="3"/>
  <c r="NV93" i="3"/>
  <c r="NV62" i="3"/>
  <c r="NV59" i="3"/>
  <c r="NV86" i="3"/>
  <c r="NV106" i="3"/>
  <c r="NV66" i="3"/>
  <c r="NV96" i="3"/>
  <c r="NV27" i="3"/>
  <c r="OH31" i="3"/>
  <c r="OH60" i="3"/>
  <c r="OH44" i="3"/>
  <c r="OH56" i="3"/>
  <c r="OH91" i="3"/>
  <c r="OH97" i="3"/>
  <c r="OH32" i="3"/>
  <c r="OH83" i="3"/>
  <c r="OH81" i="3"/>
  <c r="OH70" i="3"/>
  <c r="OH65" i="3"/>
  <c r="OH20" i="3"/>
  <c r="OH61" i="3"/>
  <c r="OH106" i="3"/>
  <c r="OH103" i="3"/>
  <c r="OH49" i="3"/>
  <c r="OH12" i="3"/>
  <c r="OH10" i="3"/>
  <c r="OH92" i="3"/>
  <c r="OH15" i="3"/>
  <c r="OH87" i="3"/>
  <c r="OH52" i="3"/>
  <c r="OH51" i="3"/>
  <c r="OH22" i="3"/>
  <c r="OH94" i="3"/>
  <c r="OH57" i="3"/>
  <c r="OH95" i="3"/>
  <c r="OH50" i="3"/>
  <c r="OH66" i="3"/>
  <c r="OH105" i="3"/>
  <c r="OH62" i="3"/>
  <c r="OH64" i="3"/>
  <c r="OH98" i="3"/>
  <c r="OH55" i="3"/>
  <c r="OH88" i="3"/>
  <c r="OH25" i="3"/>
  <c r="OH86" i="3"/>
  <c r="OH36" i="3"/>
  <c r="OH19" i="3"/>
  <c r="OH102" i="3"/>
  <c r="OH27" i="3"/>
  <c r="OH72" i="3"/>
  <c r="OH17" i="3"/>
  <c r="OH58" i="3"/>
  <c r="OH93" i="3"/>
  <c r="OH63" i="3"/>
  <c r="OH90" i="3"/>
  <c r="OH71" i="3"/>
  <c r="OH39" i="3"/>
  <c r="OH84" i="3"/>
  <c r="OH54" i="3"/>
  <c r="OH100" i="3"/>
  <c r="OH107" i="3"/>
  <c r="OH96" i="3"/>
  <c r="OH99" i="3"/>
  <c r="OH21" i="3"/>
  <c r="OH101" i="3"/>
  <c r="OH69" i="3"/>
  <c r="OH33" i="3"/>
  <c r="OH85" i="3"/>
  <c r="OH79" i="3"/>
  <c r="OH68" i="3"/>
  <c r="OH34" i="3"/>
  <c r="OH67" i="3"/>
  <c r="OH37" i="3"/>
  <c r="OH45" i="3"/>
  <c r="OH30" i="3"/>
  <c r="OH82" i="3"/>
  <c r="OH89" i="3"/>
  <c r="OH11" i="3"/>
  <c r="OH104" i="3"/>
  <c r="OH13" i="3"/>
  <c r="OH35" i="3"/>
  <c r="OH26" i="3"/>
  <c r="OH23" i="3"/>
  <c r="OH28" i="3"/>
  <c r="OH80" i="3"/>
  <c r="OH48" i="3"/>
  <c r="OH73" i="3"/>
  <c r="OH59" i="3"/>
  <c r="OH29" i="3"/>
  <c r="OH46" i="3"/>
  <c r="OH24" i="3"/>
  <c r="OK72" i="3"/>
  <c r="OK95" i="3"/>
  <c r="OK90" i="3"/>
  <c r="OK46" i="3"/>
  <c r="OK44" i="3"/>
  <c r="OK12" i="3"/>
  <c r="OK100" i="3"/>
  <c r="OK34" i="3"/>
  <c r="OK58" i="3"/>
  <c r="OK65" i="3"/>
  <c r="OK93" i="3"/>
  <c r="OK80" i="3"/>
  <c r="OK53" i="3"/>
  <c r="OK60" i="3"/>
  <c r="OK48" i="3"/>
  <c r="OK55" i="3"/>
  <c r="OK24" i="3"/>
  <c r="OK22" i="3"/>
  <c r="OK79" i="3"/>
  <c r="OK87" i="3"/>
  <c r="OK13" i="3"/>
  <c r="OK83" i="3"/>
  <c r="OK33" i="3"/>
  <c r="OK23" i="3"/>
  <c r="OK21" i="3"/>
  <c r="OK11" i="3"/>
  <c r="OK98" i="3"/>
  <c r="OK103" i="3"/>
  <c r="OK84" i="3"/>
  <c r="OK89" i="3"/>
  <c r="OK63" i="3"/>
  <c r="OK16" i="3"/>
  <c r="OK94" i="3"/>
  <c r="OK68" i="3"/>
  <c r="OK102" i="3"/>
  <c r="OK17" i="3"/>
  <c r="OK56" i="3"/>
  <c r="OK101" i="3"/>
  <c r="OK66" i="3"/>
  <c r="OK25" i="3"/>
  <c r="OK96" i="3"/>
  <c r="OK51" i="3"/>
  <c r="OK105" i="3"/>
  <c r="OK86" i="3"/>
  <c r="OK35" i="3"/>
  <c r="OK71" i="3"/>
  <c r="OK81" i="3"/>
  <c r="OK54" i="3"/>
  <c r="OK31" i="3"/>
  <c r="OK62" i="3"/>
  <c r="OK50" i="3"/>
  <c r="OK67" i="3"/>
  <c r="OK107" i="3"/>
  <c r="OK29" i="3"/>
  <c r="OK28" i="3"/>
  <c r="OK19" i="3"/>
  <c r="OK32" i="3"/>
  <c r="OK92" i="3"/>
  <c r="OK104" i="3"/>
  <c r="OK64" i="3"/>
  <c r="OK70" i="3"/>
  <c r="OK52" i="3"/>
  <c r="OK91" i="3"/>
  <c r="OK106" i="3"/>
  <c r="OK82" i="3"/>
  <c r="OK20" i="3"/>
  <c r="OK10" i="3"/>
  <c r="OK26" i="3"/>
  <c r="OK69" i="3"/>
  <c r="OK57" i="3"/>
  <c r="OK73" i="3"/>
  <c r="OK36" i="3"/>
  <c r="OK97" i="3"/>
  <c r="OK59" i="3"/>
  <c r="OK85" i="3"/>
  <c r="OK99" i="3"/>
  <c r="OK15" i="3"/>
  <c r="OK61" i="3"/>
  <c r="OK27" i="3"/>
  <c r="OK45" i="3"/>
  <c r="OK39" i="3"/>
  <c r="OK88" i="3"/>
  <c r="OK37" i="3"/>
  <c r="OK30" i="3"/>
  <c r="OD35" i="3"/>
  <c r="OD70" i="3"/>
  <c r="OD31" i="3"/>
  <c r="OD28" i="3"/>
  <c r="OD73" i="3"/>
  <c r="OD106" i="3"/>
  <c r="OD66" i="3"/>
  <c r="OD91" i="3"/>
  <c r="OD59" i="3"/>
  <c r="OD92" i="3"/>
  <c r="OD88" i="3"/>
  <c r="OD19" i="3"/>
  <c r="OD96" i="3"/>
  <c r="OD57" i="3"/>
  <c r="OD83" i="3"/>
  <c r="OD23" i="3"/>
  <c r="OD71" i="3"/>
  <c r="OD34" i="3"/>
  <c r="OD64" i="3"/>
  <c r="OD63" i="3"/>
  <c r="OD67" i="3"/>
  <c r="OD100" i="3"/>
  <c r="OD25" i="3"/>
  <c r="OD69" i="3"/>
  <c r="OD24" i="3"/>
  <c r="OD107" i="3"/>
  <c r="OD81" i="3"/>
  <c r="OD89" i="3"/>
  <c r="OD65" i="3"/>
  <c r="OD10" i="3"/>
  <c r="OD51" i="3"/>
  <c r="OD30" i="3"/>
  <c r="OD68" i="3"/>
  <c r="OD97" i="3"/>
  <c r="OD58" i="3"/>
  <c r="OD60" i="3"/>
  <c r="OD87" i="3"/>
  <c r="OD61" i="3"/>
  <c r="OD50" i="3"/>
  <c r="OD11" i="3"/>
  <c r="OD32" i="3"/>
  <c r="OD48" i="3"/>
  <c r="OD93" i="3"/>
  <c r="OD56" i="3"/>
  <c r="OD82" i="3"/>
  <c r="OD62" i="3"/>
  <c r="OD21" i="3"/>
  <c r="OD85" i="3"/>
  <c r="OD84" i="3"/>
  <c r="OD37" i="3"/>
  <c r="OD80" i="3"/>
  <c r="OD46" i="3"/>
  <c r="OD72" i="3"/>
  <c r="OD98" i="3"/>
  <c r="OD29" i="3"/>
  <c r="OD22" i="3"/>
  <c r="OD103" i="3"/>
  <c r="OD90" i="3"/>
  <c r="OD101" i="3"/>
  <c r="OD105" i="3"/>
  <c r="OD55" i="3"/>
  <c r="OD52" i="3"/>
  <c r="OD95" i="3"/>
  <c r="OD86" i="3"/>
  <c r="OD26" i="3"/>
  <c r="OD44" i="3"/>
  <c r="OD102" i="3"/>
  <c r="OD54" i="3"/>
  <c r="OD20" i="3"/>
  <c r="OD39" i="3"/>
  <c r="OD33" i="3"/>
  <c r="OD36" i="3"/>
  <c r="OD17" i="3"/>
  <c r="OD104" i="3"/>
  <c r="OD79" i="3"/>
  <c r="OD94" i="3"/>
  <c r="OD15" i="3"/>
  <c r="OD45" i="3"/>
  <c r="OD99" i="3"/>
  <c r="OD27" i="3"/>
  <c r="FO59" i="3"/>
  <c r="FO35" i="3"/>
  <c r="FO70" i="3"/>
  <c r="FO83" i="3"/>
  <c r="FO52" i="3"/>
  <c r="FO55" i="3"/>
  <c r="FO29" i="3"/>
  <c r="FO65" i="3"/>
  <c r="FO94" i="3"/>
  <c r="FO92" i="3"/>
  <c r="FO71" i="3"/>
  <c r="FO23" i="3"/>
  <c r="FO82" i="3"/>
  <c r="FO100" i="3"/>
  <c r="FO87" i="3"/>
  <c r="FO98" i="3"/>
  <c r="FO36" i="3"/>
  <c r="FO95" i="3"/>
  <c r="FO97" i="3"/>
  <c r="FO37" i="3"/>
  <c r="FO91" i="3"/>
  <c r="FO66" i="3"/>
  <c r="FO84" i="3"/>
  <c r="FO88" i="3"/>
  <c r="FO31" i="3"/>
  <c r="FO63" i="3"/>
  <c r="FO38" i="3"/>
  <c r="FO62" i="3"/>
  <c r="FO96" i="3"/>
  <c r="FO103" i="3"/>
  <c r="FO27" i="3"/>
  <c r="FO20" i="3"/>
  <c r="FO69" i="3"/>
  <c r="FO58" i="3"/>
  <c r="FO28" i="3"/>
  <c r="FO101" i="3"/>
  <c r="FO32" i="3"/>
  <c r="FO104" i="3"/>
  <c r="FO53" i="3"/>
  <c r="GM53" i="3" s="1"/>
  <c r="FO86" i="3"/>
  <c r="FO22" i="3"/>
  <c r="FO90" i="3"/>
  <c r="FO89" i="3"/>
  <c r="FO93" i="3"/>
  <c r="FO102" i="3"/>
  <c r="FO60" i="3"/>
  <c r="FO34" i="3"/>
  <c r="FO48" i="3"/>
  <c r="FO79" i="3"/>
  <c r="FO26" i="3"/>
  <c r="FO67" i="3"/>
  <c r="FO46" i="3"/>
  <c r="FO14" i="3"/>
  <c r="FO61" i="3"/>
  <c r="FO50" i="3"/>
  <c r="FO57" i="3"/>
  <c r="FO33" i="3"/>
  <c r="FO49" i="3"/>
  <c r="FO30" i="3"/>
  <c r="FO25" i="3"/>
  <c r="FO64" i="3"/>
  <c r="FO24" i="3"/>
  <c r="FO47" i="3"/>
  <c r="GP47" i="3" s="1"/>
  <c r="FO54" i="3"/>
  <c r="FO81" i="3"/>
  <c r="FO85" i="3"/>
  <c r="FO21" i="3"/>
  <c r="FO56" i="3"/>
  <c r="FO99" i="3"/>
  <c r="FO51" i="3"/>
  <c r="FO105" i="3"/>
  <c r="FO68" i="3"/>
  <c r="FO45" i="3"/>
  <c r="GY45" i="3" s="1"/>
  <c r="FO80" i="3"/>
  <c r="FO18" i="3"/>
  <c r="FO16" i="3"/>
  <c r="GA62" i="3"/>
  <c r="GA47" i="3"/>
  <c r="GA53" i="3"/>
  <c r="GA22" i="3"/>
  <c r="GA103" i="3"/>
  <c r="GA38" i="3"/>
  <c r="GA100" i="3"/>
  <c r="GA71" i="3"/>
  <c r="GA90" i="3"/>
  <c r="GA99" i="3"/>
  <c r="GA69" i="3"/>
  <c r="GA18" i="3"/>
  <c r="GA20" i="3"/>
  <c r="GA95" i="3"/>
  <c r="GA13" i="3"/>
  <c r="GA72" i="3"/>
  <c r="GA34" i="3"/>
  <c r="GA87" i="3"/>
  <c r="GA82" i="3"/>
  <c r="GA104" i="3"/>
  <c r="GA83" i="3"/>
  <c r="GA27" i="3"/>
  <c r="GA37" i="3"/>
  <c r="GA85" i="3"/>
  <c r="GA81" i="3"/>
  <c r="GA28" i="3"/>
  <c r="GA30" i="3"/>
  <c r="GA36" i="3"/>
  <c r="GA54" i="3"/>
  <c r="GA94" i="3"/>
  <c r="GA29" i="3"/>
  <c r="GA93" i="3"/>
  <c r="GA25" i="3"/>
  <c r="GA21" i="3"/>
  <c r="GA63" i="3"/>
  <c r="GA97" i="3"/>
  <c r="GA101" i="3"/>
  <c r="GA66" i="3"/>
  <c r="GA57" i="3"/>
  <c r="GA14" i="3"/>
  <c r="GA70" i="3"/>
  <c r="GA65" i="3"/>
  <c r="GA96" i="3"/>
  <c r="GA84" i="3"/>
  <c r="GA31" i="3"/>
  <c r="GA80" i="3"/>
  <c r="GA67" i="3"/>
  <c r="GA52" i="3"/>
  <c r="GA88" i="3"/>
  <c r="GA32" i="3"/>
  <c r="GA86" i="3"/>
  <c r="GA61" i="3"/>
  <c r="GA39" i="3"/>
  <c r="GA45" i="3"/>
  <c r="GA92" i="3"/>
  <c r="GA79" i="3"/>
  <c r="GA105" i="3"/>
  <c r="GA59" i="3"/>
  <c r="GA24" i="3"/>
  <c r="GA35" i="3"/>
  <c r="GA33" i="3"/>
  <c r="GA68" i="3"/>
  <c r="GA55" i="3"/>
  <c r="GA44" i="3"/>
  <c r="GA98" i="3"/>
  <c r="GA89" i="3"/>
  <c r="GA102" i="3"/>
  <c r="GA51" i="3"/>
  <c r="GA60" i="3"/>
  <c r="GA56" i="3"/>
  <c r="GA49" i="3"/>
  <c r="GA58" i="3"/>
  <c r="GA23" i="3"/>
  <c r="GA50" i="3"/>
  <c r="GA64" i="3"/>
  <c r="GA91" i="3"/>
  <c r="GA26" i="3"/>
  <c r="FT36" i="3"/>
  <c r="FT38" i="3"/>
  <c r="FT100" i="3"/>
  <c r="FT33" i="3"/>
  <c r="FT82" i="3"/>
  <c r="FT49" i="3"/>
  <c r="FT57" i="3"/>
  <c r="FT44" i="3"/>
  <c r="FT22" i="3"/>
  <c r="FT56" i="3"/>
  <c r="FT51" i="3"/>
  <c r="FT67" i="3"/>
  <c r="FT97" i="3"/>
  <c r="FT31" i="3"/>
  <c r="FT14" i="3"/>
  <c r="FT65" i="3"/>
  <c r="FT105" i="3"/>
  <c r="FT52" i="3"/>
  <c r="FT12" i="3"/>
  <c r="FT79" i="3"/>
  <c r="FT53" i="3"/>
  <c r="FT102" i="3"/>
  <c r="FT55" i="3"/>
  <c r="FT70" i="3"/>
  <c r="FT103" i="3"/>
  <c r="FT98" i="3"/>
  <c r="FT69" i="3"/>
  <c r="FT101" i="3"/>
  <c r="FT58" i="3"/>
  <c r="FT24" i="3"/>
  <c r="FT27" i="3"/>
  <c r="FT25" i="3"/>
  <c r="FT71" i="3"/>
  <c r="FT89" i="3"/>
  <c r="FT63" i="3"/>
  <c r="FT29" i="3"/>
  <c r="FT62" i="3"/>
  <c r="FT59" i="3"/>
  <c r="FT17" i="3"/>
  <c r="FT93" i="3"/>
  <c r="FT45" i="3"/>
  <c r="FT35" i="3"/>
  <c r="FT91" i="3"/>
  <c r="FT23" i="3"/>
  <c r="FT92" i="3"/>
  <c r="FT32" i="3"/>
  <c r="FT83" i="3"/>
  <c r="FT99" i="3"/>
  <c r="FT34" i="3"/>
  <c r="FT37" i="3"/>
  <c r="FT30" i="3"/>
  <c r="FT80" i="3"/>
  <c r="FT47" i="3"/>
  <c r="FT28" i="3"/>
  <c r="FT48" i="3"/>
  <c r="FT94" i="3"/>
  <c r="FT95" i="3"/>
  <c r="FT21" i="3"/>
  <c r="FT18" i="3"/>
  <c r="FT86" i="3"/>
  <c r="FT81" i="3"/>
  <c r="FT66" i="3"/>
  <c r="FT90" i="3"/>
  <c r="FT87" i="3"/>
  <c r="FT88" i="3"/>
  <c r="FT26" i="3"/>
  <c r="FT68" i="3"/>
  <c r="FT84" i="3"/>
  <c r="FT96" i="3"/>
  <c r="FT20" i="3"/>
  <c r="FT85" i="3"/>
  <c r="FT61" i="3"/>
  <c r="FT60" i="3"/>
  <c r="FT104" i="3"/>
  <c r="FT64" i="3"/>
  <c r="FT50" i="3"/>
  <c r="FT11" i="3"/>
  <c r="FX92" i="3"/>
  <c r="FX95" i="3"/>
  <c r="FX14" i="3"/>
  <c r="FX107" i="3"/>
  <c r="FX79" i="3"/>
  <c r="FX47" i="3"/>
  <c r="FX83" i="3"/>
  <c r="FX70" i="3"/>
  <c r="FX80" i="3"/>
  <c r="FX23" i="3"/>
  <c r="FX52" i="3"/>
  <c r="FX64" i="3"/>
  <c r="FX57" i="3"/>
  <c r="FX61" i="3"/>
  <c r="FX85" i="3"/>
  <c r="FX82" i="3"/>
  <c r="FX34" i="3"/>
  <c r="FX91" i="3"/>
  <c r="FX69" i="3"/>
  <c r="FX99" i="3"/>
  <c r="FX94" i="3"/>
  <c r="FX104" i="3"/>
  <c r="FX98" i="3"/>
  <c r="FX71" i="3"/>
  <c r="FX38" i="3"/>
  <c r="FX33" i="3"/>
  <c r="FX50" i="3"/>
  <c r="FX87" i="3"/>
  <c r="FX105" i="3"/>
  <c r="FX36" i="3"/>
  <c r="FX51" i="3"/>
  <c r="FX20" i="3"/>
  <c r="FX66" i="3"/>
  <c r="FX24" i="3"/>
  <c r="FX29" i="3"/>
  <c r="FX88" i="3"/>
  <c r="FX37" i="3"/>
  <c r="FX28" i="3"/>
  <c r="FX93" i="3"/>
  <c r="FX53" i="3"/>
  <c r="FX56" i="3"/>
  <c r="FX63" i="3"/>
  <c r="FX55" i="3"/>
  <c r="FX32" i="3"/>
  <c r="FX59" i="3"/>
  <c r="FX45" i="3"/>
  <c r="FX44" i="3"/>
  <c r="FX96" i="3"/>
  <c r="FX62" i="3"/>
  <c r="FX31" i="3"/>
  <c r="FX15" i="3"/>
  <c r="FX102" i="3"/>
  <c r="FX100" i="3"/>
  <c r="FX89" i="3"/>
  <c r="FX68" i="3"/>
  <c r="FX103" i="3"/>
  <c r="FX35" i="3"/>
  <c r="FX60" i="3"/>
  <c r="FX22" i="3"/>
  <c r="FX81" i="3"/>
  <c r="FX90" i="3"/>
  <c r="FX27" i="3"/>
  <c r="FX67" i="3"/>
  <c r="FX30" i="3"/>
  <c r="FX18" i="3"/>
  <c r="FX86" i="3"/>
  <c r="FX21" i="3"/>
  <c r="FX26" i="3"/>
  <c r="FX84" i="3"/>
  <c r="FX25" i="3"/>
  <c r="FX101" i="3"/>
  <c r="FX72" i="3"/>
  <c r="FX65" i="3"/>
  <c r="FX97" i="3"/>
  <c r="FX58" i="3"/>
  <c r="FX49" i="3"/>
  <c r="II11" i="3"/>
  <c r="II15" i="3"/>
  <c r="II20" i="3"/>
  <c r="II24" i="3"/>
  <c r="II28" i="3"/>
  <c r="II32" i="3"/>
  <c r="II36" i="3"/>
  <c r="II10" i="3"/>
  <c r="II34" i="3"/>
  <c r="II31" i="3"/>
  <c r="II39" i="3"/>
  <c r="II12" i="3"/>
  <c r="II17" i="3"/>
  <c r="II21" i="3"/>
  <c r="II25" i="3"/>
  <c r="II29" i="3"/>
  <c r="II33" i="3"/>
  <c r="II37" i="3"/>
  <c r="II13" i="3"/>
  <c r="II22" i="3"/>
  <c r="II26" i="3"/>
  <c r="II30" i="3"/>
  <c r="II19" i="3"/>
  <c r="II23" i="3"/>
  <c r="II27" i="3"/>
  <c r="II35" i="3"/>
  <c r="II51" i="3"/>
  <c r="II55" i="3"/>
  <c r="II67" i="3"/>
  <c r="II48" i="3"/>
  <c r="II52" i="3"/>
  <c r="II56" i="3"/>
  <c r="II64" i="3"/>
  <c r="II72" i="3"/>
  <c r="II45" i="3"/>
  <c r="II53" i="3"/>
  <c r="II57" i="3"/>
  <c r="II61" i="3"/>
  <c r="II65" i="3"/>
  <c r="II69" i="3"/>
  <c r="II73" i="3"/>
  <c r="II46" i="3"/>
  <c r="II50" i="3"/>
  <c r="II54" i="3"/>
  <c r="II58" i="3"/>
  <c r="II62" i="3"/>
  <c r="II66" i="3"/>
  <c r="II70" i="3"/>
  <c r="II59" i="3"/>
  <c r="II63" i="3"/>
  <c r="II71" i="3"/>
  <c r="II44" i="3"/>
  <c r="II60" i="3"/>
  <c r="II68" i="3"/>
  <c r="II105" i="3"/>
  <c r="II101" i="3"/>
  <c r="II97" i="3"/>
  <c r="II93" i="3"/>
  <c r="II89" i="3"/>
  <c r="II85" i="3"/>
  <c r="II81" i="3"/>
  <c r="II104" i="3"/>
  <c r="II100" i="3"/>
  <c r="II96" i="3"/>
  <c r="II92" i="3"/>
  <c r="II88" i="3"/>
  <c r="II84" i="3"/>
  <c r="II80" i="3"/>
  <c r="II107" i="3"/>
  <c r="II103" i="3"/>
  <c r="II99" i="3"/>
  <c r="II95" i="3"/>
  <c r="II91" i="3"/>
  <c r="II87" i="3"/>
  <c r="II83" i="3"/>
  <c r="II79" i="3"/>
  <c r="II106" i="3"/>
  <c r="II102" i="3"/>
  <c r="II98" i="3"/>
  <c r="II94" i="3"/>
  <c r="II90" i="3"/>
  <c r="II86" i="3"/>
  <c r="II82" i="3"/>
  <c r="AR78" i="4"/>
  <c r="AO78" i="4"/>
  <c r="AR77" i="4"/>
  <c r="LX102" i="3"/>
  <c r="MB102" i="3"/>
  <c r="MF102" i="3"/>
  <c r="MJ102" i="3"/>
  <c r="MN102" i="3"/>
  <c r="MR102" i="3"/>
  <c r="MV102" i="3"/>
  <c r="MZ102" i="3"/>
  <c r="LY102" i="3"/>
  <c r="MC102" i="3"/>
  <c r="MG102" i="3"/>
  <c r="MK102" i="3"/>
  <c r="MO102" i="3"/>
  <c r="MS102" i="3"/>
  <c r="MW102" i="3"/>
  <c r="NA102" i="3"/>
  <c r="LW102" i="3"/>
  <c r="ME102" i="3"/>
  <c r="MM102" i="3"/>
  <c r="MU102" i="3"/>
  <c r="LZ102" i="3"/>
  <c r="MH102" i="3"/>
  <c r="MP102" i="3"/>
  <c r="MX102" i="3"/>
  <c r="ML102" i="3"/>
  <c r="NB102" i="3"/>
  <c r="MA102" i="3"/>
  <c r="MQ102" i="3"/>
  <c r="MY102" i="3"/>
  <c r="MI102" i="3"/>
  <c r="MT102" i="3"/>
  <c r="MD102" i="3"/>
  <c r="LZ61" i="3"/>
  <c r="MD61" i="3"/>
  <c r="MH61" i="3"/>
  <c r="ML61" i="3"/>
  <c r="MP61" i="3"/>
  <c r="MT61" i="3"/>
  <c r="MX61" i="3"/>
  <c r="NB61" i="3"/>
  <c r="LW61" i="3"/>
  <c r="MA61" i="3"/>
  <c r="ME61" i="3"/>
  <c r="MI61" i="3"/>
  <c r="MM61" i="3"/>
  <c r="MQ61" i="3"/>
  <c r="MU61" i="3"/>
  <c r="MY61" i="3"/>
  <c r="MC61" i="3"/>
  <c r="MK61" i="3"/>
  <c r="MS61" i="3"/>
  <c r="NA61" i="3"/>
  <c r="LX61" i="3"/>
  <c r="MF61" i="3"/>
  <c r="MN61" i="3"/>
  <c r="MV61" i="3"/>
  <c r="MB61" i="3"/>
  <c r="MR61" i="3"/>
  <c r="MJ61" i="3"/>
  <c r="MZ61" i="3"/>
  <c r="LY61" i="3"/>
  <c r="MO61" i="3"/>
  <c r="MW61" i="3"/>
  <c r="MG61" i="3"/>
  <c r="LY55" i="3"/>
  <c r="LZ55" i="3"/>
  <c r="MD55" i="3"/>
  <c r="MH55" i="3"/>
  <c r="ML55" i="3"/>
  <c r="MP55" i="3"/>
  <c r="MT55" i="3"/>
  <c r="MX55" i="3"/>
  <c r="NB55" i="3"/>
  <c r="MA55" i="3"/>
  <c r="ME55" i="3"/>
  <c r="MI55" i="3"/>
  <c r="MM55" i="3"/>
  <c r="MQ55" i="3"/>
  <c r="MU55" i="3"/>
  <c r="MY55" i="3"/>
  <c r="MC55" i="3"/>
  <c r="MK55" i="3"/>
  <c r="MS55" i="3"/>
  <c r="NA55" i="3"/>
  <c r="LW55" i="3"/>
  <c r="MF55" i="3"/>
  <c r="MN55" i="3"/>
  <c r="MV55" i="3"/>
  <c r="MB55" i="3"/>
  <c r="MR55" i="3"/>
  <c r="MJ55" i="3"/>
  <c r="MZ55" i="3"/>
  <c r="LX55" i="3"/>
  <c r="MO55" i="3"/>
  <c r="MW55" i="3"/>
  <c r="MG55" i="3"/>
  <c r="LX95" i="3"/>
  <c r="MB95" i="3"/>
  <c r="MF95" i="3"/>
  <c r="MJ95" i="3"/>
  <c r="MN95" i="3"/>
  <c r="MR95" i="3"/>
  <c r="MV95" i="3"/>
  <c r="MZ95" i="3"/>
  <c r="LY95" i="3"/>
  <c r="MC95" i="3"/>
  <c r="MG95" i="3"/>
  <c r="MK95" i="3"/>
  <c r="MO95" i="3"/>
  <c r="MS95" i="3"/>
  <c r="MW95" i="3"/>
  <c r="NA95" i="3"/>
  <c r="LW95" i="3"/>
  <c r="ME95" i="3"/>
  <c r="MM95" i="3"/>
  <c r="MU95" i="3"/>
  <c r="LZ95" i="3"/>
  <c r="MH95" i="3"/>
  <c r="MP95" i="3"/>
  <c r="MX95" i="3"/>
  <c r="ML95" i="3"/>
  <c r="NB95" i="3"/>
  <c r="MA95" i="3"/>
  <c r="MQ95" i="3"/>
  <c r="MY95" i="3"/>
  <c r="MI95" i="3"/>
  <c r="MT95" i="3"/>
  <c r="MD95" i="3"/>
  <c r="LY33" i="3"/>
  <c r="MC33" i="3"/>
  <c r="MG33" i="3"/>
  <c r="MK33" i="3"/>
  <c r="MO33" i="3"/>
  <c r="MS33" i="3"/>
  <c r="MW33" i="3"/>
  <c r="NA33" i="3"/>
  <c r="LW33" i="3"/>
  <c r="MA33" i="3"/>
  <c r="ME33" i="3"/>
  <c r="MI33" i="3"/>
  <c r="MM33" i="3"/>
  <c r="MQ33" i="3"/>
  <c r="MU33" i="3"/>
  <c r="MY33" i="3"/>
  <c r="MB33" i="3"/>
  <c r="MJ33" i="3"/>
  <c r="MR33" i="3"/>
  <c r="MZ33" i="3"/>
  <c r="LX33" i="3"/>
  <c r="MN33" i="3"/>
  <c r="LZ33" i="3"/>
  <c r="MP33" i="3"/>
  <c r="MD33" i="3"/>
  <c r="ML33" i="3"/>
  <c r="MT33" i="3"/>
  <c r="NB33" i="3"/>
  <c r="MF33" i="3"/>
  <c r="MV33" i="3"/>
  <c r="MH33" i="3"/>
  <c r="MX33" i="3"/>
  <c r="MT38" i="3"/>
  <c r="LZ60" i="3"/>
  <c r="MD60" i="3"/>
  <c r="MH60" i="3"/>
  <c r="ML60" i="3"/>
  <c r="MP60" i="3"/>
  <c r="MT60" i="3"/>
  <c r="MX60" i="3"/>
  <c r="NB60" i="3"/>
  <c r="LW60" i="3"/>
  <c r="MA60" i="3"/>
  <c r="ME60" i="3"/>
  <c r="MI60" i="3"/>
  <c r="MM60" i="3"/>
  <c r="MQ60" i="3"/>
  <c r="MU60" i="3"/>
  <c r="MY60" i="3"/>
  <c r="MC60" i="3"/>
  <c r="MK60" i="3"/>
  <c r="MS60" i="3"/>
  <c r="NA60" i="3"/>
  <c r="LX60" i="3"/>
  <c r="MF60" i="3"/>
  <c r="MN60" i="3"/>
  <c r="MV60" i="3"/>
  <c r="MB60" i="3"/>
  <c r="MR60" i="3"/>
  <c r="MJ60" i="3"/>
  <c r="MZ60" i="3"/>
  <c r="LY60" i="3"/>
  <c r="MO60" i="3"/>
  <c r="MW60" i="3"/>
  <c r="MG60" i="3"/>
  <c r="LX92" i="3"/>
  <c r="MB92" i="3"/>
  <c r="MF92" i="3"/>
  <c r="MJ92" i="3"/>
  <c r="MN92" i="3"/>
  <c r="MR92" i="3"/>
  <c r="MV92" i="3"/>
  <c r="MZ92" i="3"/>
  <c r="LY92" i="3"/>
  <c r="MC92" i="3"/>
  <c r="MG92" i="3"/>
  <c r="MK92" i="3"/>
  <c r="MO92" i="3"/>
  <c r="MS92" i="3"/>
  <c r="MW92" i="3"/>
  <c r="NA92" i="3"/>
  <c r="LW92" i="3"/>
  <c r="ME92" i="3"/>
  <c r="MM92" i="3"/>
  <c r="MU92" i="3"/>
  <c r="LZ92" i="3"/>
  <c r="MH92" i="3"/>
  <c r="MP92" i="3"/>
  <c r="MX92" i="3"/>
  <c r="ML92" i="3"/>
  <c r="NB92" i="3"/>
  <c r="MA92" i="3"/>
  <c r="MQ92" i="3"/>
  <c r="MY92" i="3"/>
  <c r="MI92" i="3"/>
  <c r="MT92" i="3"/>
  <c r="MD92" i="3"/>
  <c r="RN89" i="3"/>
  <c r="RR89" i="3"/>
  <c r="RV89" i="3"/>
  <c r="RZ89" i="3"/>
  <c r="SD89" i="3"/>
  <c r="SH89" i="3"/>
  <c r="SL89" i="3"/>
  <c r="SP89" i="3"/>
  <c r="RK89" i="3"/>
  <c r="RO89" i="3"/>
  <c r="RS89" i="3"/>
  <c r="RW89" i="3"/>
  <c r="SA89" i="3"/>
  <c r="SE89" i="3"/>
  <c r="SI89" i="3"/>
  <c r="SM89" i="3"/>
  <c r="RQ89" i="3"/>
  <c r="RY89" i="3"/>
  <c r="SG89" i="3"/>
  <c r="SO89" i="3"/>
  <c r="RL89" i="3"/>
  <c r="RT89" i="3"/>
  <c r="SB89" i="3"/>
  <c r="SJ89" i="3"/>
  <c r="RP89" i="3"/>
  <c r="SF89" i="3"/>
  <c r="RX89" i="3"/>
  <c r="SN89" i="3"/>
  <c r="RM89" i="3"/>
  <c r="SC89" i="3"/>
  <c r="SK89" i="3"/>
  <c r="RU89" i="3"/>
  <c r="RN21" i="3"/>
  <c r="RR21" i="3"/>
  <c r="RV21" i="3"/>
  <c r="RZ21" i="3"/>
  <c r="SD21" i="3"/>
  <c r="SH21" i="3"/>
  <c r="SL21" i="3"/>
  <c r="SP21" i="3"/>
  <c r="RK21" i="3"/>
  <c r="RO21" i="3"/>
  <c r="RS21" i="3"/>
  <c r="RW21" i="3"/>
  <c r="SA21" i="3"/>
  <c r="SE21" i="3"/>
  <c r="SI21" i="3"/>
  <c r="SM21" i="3"/>
  <c r="RQ21" i="3"/>
  <c r="RY21" i="3"/>
  <c r="SG21" i="3"/>
  <c r="SO21" i="3"/>
  <c r="RM21" i="3"/>
  <c r="RU21" i="3"/>
  <c r="SC21" i="3"/>
  <c r="SK21" i="3"/>
  <c r="RX21" i="3"/>
  <c r="SN21" i="3"/>
  <c r="RL21" i="3"/>
  <c r="SB21" i="3"/>
  <c r="RP21" i="3"/>
  <c r="SF21" i="3"/>
  <c r="RT21" i="3"/>
  <c r="SJ21" i="3"/>
  <c r="RN64" i="3"/>
  <c r="RR64" i="3"/>
  <c r="RV64" i="3"/>
  <c r="RZ64" i="3"/>
  <c r="SD64" i="3"/>
  <c r="SH64" i="3"/>
  <c r="SL64" i="3"/>
  <c r="SP64" i="3"/>
  <c r="RK64" i="3"/>
  <c r="RO64" i="3"/>
  <c r="RS64" i="3"/>
  <c r="RW64" i="3"/>
  <c r="SA64" i="3"/>
  <c r="SE64" i="3"/>
  <c r="SI64" i="3"/>
  <c r="SM64" i="3"/>
  <c r="RQ64" i="3"/>
  <c r="RP64" i="3"/>
  <c r="RY64" i="3"/>
  <c r="SG64" i="3"/>
  <c r="SO64" i="3"/>
  <c r="RL64" i="3"/>
  <c r="RU64" i="3"/>
  <c r="SC64" i="3"/>
  <c r="SK64" i="3"/>
  <c r="RX64" i="3"/>
  <c r="SN64" i="3"/>
  <c r="SB64" i="3"/>
  <c r="RM64" i="3"/>
  <c r="SF64" i="3"/>
  <c r="RT64" i="3"/>
  <c r="SJ64" i="3"/>
  <c r="RW49" i="3"/>
  <c r="SK49" i="3"/>
  <c r="SD49" i="3"/>
  <c r="RU49" i="3"/>
  <c r="SP45" i="3"/>
  <c r="SM45" i="3"/>
  <c r="SJ45" i="3"/>
  <c r="RU45" i="3"/>
  <c r="RN95" i="3"/>
  <c r="RR95" i="3"/>
  <c r="RV95" i="3"/>
  <c r="RZ95" i="3"/>
  <c r="SD95" i="3"/>
  <c r="SH95" i="3"/>
  <c r="SL95" i="3"/>
  <c r="SP95" i="3"/>
  <c r="RK95" i="3"/>
  <c r="RO95" i="3"/>
  <c r="RS95" i="3"/>
  <c r="RW95" i="3"/>
  <c r="SA95" i="3"/>
  <c r="SE95" i="3"/>
  <c r="SI95" i="3"/>
  <c r="SM95" i="3"/>
  <c r="RQ95" i="3"/>
  <c r="RY95" i="3"/>
  <c r="SG95" i="3"/>
  <c r="SO95" i="3"/>
  <c r="RL95" i="3"/>
  <c r="RT95" i="3"/>
  <c r="SB95" i="3"/>
  <c r="SJ95" i="3"/>
  <c r="RP95" i="3"/>
  <c r="SF95" i="3"/>
  <c r="RX95" i="3"/>
  <c r="SN95" i="3"/>
  <c r="RM95" i="3"/>
  <c r="SC95" i="3"/>
  <c r="SK95" i="3"/>
  <c r="RU95" i="3"/>
  <c r="RN56" i="3"/>
  <c r="RR56" i="3"/>
  <c r="RV56" i="3"/>
  <c r="RZ56" i="3"/>
  <c r="SD56" i="3"/>
  <c r="SH56" i="3"/>
  <c r="SL56" i="3"/>
  <c r="SP56" i="3"/>
  <c r="RK56" i="3"/>
  <c r="RO56" i="3"/>
  <c r="RS56" i="3"/>
  <c r="RW56" i="3"/>
  <c r="SA56" i="3"/>
  <c r="SE56" i="3"/>
  <c r="SI56" i="3"/>
  <c r="SM56" i="3"/>
  <c r="RM56" i="3"/>
  <c r="RU56" i="3"/>
  <c r="SC56" i="3"/>
  <c r="SK56" i="3"/>
  <c r="RQ56" i="3"/>
  <c r="RY56" i="3"/>
  <c r="SG56" i="3"/>
  <c r="SO56" i="3"/>
  <c r="RT56" i="3"/>
  <c r="SJ56" i="3"/>
  <c r="RL56" i="3"/>
  <c r="SB56" i="3"/>
  <c r="SF56" i="3"/>
  <c r="SN56" i="3"/>
  <c r="RP56" i="3"/>
  <c r="RX56" i="3"/>
  <c r="RN20" i="3"/>
  <c r="RR20" i="3"/>
  <c r="RV20" i="3"/>
  <c r="RZ20" i="3"/>
  <c r="SD20" i="3"/>
  <c r="SH20" i="3"/>
  <c r="SL20" i="3"/>
  <c r="SP20" i="3"/>
  <c r="RK20" i="3"/>
  <c r="RO20" i="3"/>
  <c r="RS20" i="3"/>
  <c r="RW20" i="3"/>
  <c r="SA20" i="3"/>
  <c r="SE20" i="3"/>
  <c r="SI20" i="3"/>
  <c r="SM20" i="3"/>
  <c r="RQ20" i="3"/>
  <c r="RY20" i="3"/>
  <c r="SG20" i="3"/>
  <c r="SO20" i="3"/>
  <c r="RM20" i="3"/>
  <c r="RU20" i="3"/>
  <c r="SC20" i="3"/>
  <c r="SK20" i="3"/>
  <c r="RX20" i="3"/>
  <c r="SN20" i="3"/>
  <c r="RL20" i="3"/>
  <c r="SB20" i="3"/>
  <c r="RP20" i="3"/>
  <c r="SF20" i="3"/>
  <c r="RT20" i="3"/>
  <c r="SJ20" i="3"/>
  <c r="RK37" i="3"/>
  <c r="RO37" i="3"/>
  <c r="RS37" i="3"/>
  <c r="RW37" i="3"/>
  <c r="SA37" i="3"/>
  <c r="SE37" i="3"/>
  <c r="SI37" i="3"/>
  <c r="SM37" i="3"/>
  <c r="RL37" i="3"/>
  <c r="RQ37" i="3"/>
  <c r="RV37" i="3"/>
  <c r="SB37" i="3"/>
  <c r="SG37" i="3"/>
  <c r="SL37" i="3"/>
  <c r="RN37" i="3"/>
  <c r="RT37" i="3"/>
  <c r="RY37" i="3"/>
  <c r="SD37" i="3"/>
  <c r="SJ37" i="3"/>
  <c r="SO37" i="3"/>
  <c r="RU37" i="3"/>
  <c r="SF37" i="3"/>
  <c r="SP37" i="3"/>
  <c r="RM37" i="3"/>
  <c r="RX37" i="3"/>
  <c r="SH37" i="3"/>
  <c r="RP37" i="3"/>
  <c r="RZ37" i="3"/>
  <c r="SK37" i="3"/>
  <c r="RR37" i="3"/>
  <c r="SC37" i="3"/>
  <c r="SN37" i="3"/>
  <c r="GK27" i="3"/>
  <c r="GO27" i="3"/>
  <c r="GS27" i="3"/>
  <c r="GW27" i="3"/>
  <c r="HA27" i="3"/>
  <c r="HE27" i="3"/>
  <c r="HI27" i="3"/>
  <c r="HM27" i="3"/>
  <c r="GI27" i="3"/>
  <c r="GM27" i="3"/>
  <c r="GQ27" i="3"/>
  <c r="GU27" i="3"/>
  <c r="GY27" i="3"/>
  <c r="HC27" i="3"/>
  <c r="HG27" i="3"/>
  <c r="HK27" i="3"/>
  <c r="GN27" i="3"/>
  <c r="GV27" i="3"/>
  <c r="HD27" i="3"/>
  <c r="HL27" i="3"/>
  <c r="GJ27" i="3"/>
  <c r="GZ27" i="3"/>
  <c r="GL27" i="3"/>
  <c r="HJ27" i="3"/>
  <c r="GP27" i="3"/>
  <c r="GX27" i="3"/>
  <c r="HF27" i="3"/>
  <c r="HN27" i="3"/>
  <c r="GR27" i="3"/>
  <c r="HH27" i="3"/>
  <c r="GT27" i="3"/>
  <c r="HB27" i="3"/>
  <c r="GL85" i="3"/>
  <c r="GP85" i="3"/>
  <c r="GT85" i="3"/>
  <c r="GX85" i="3"/>
  <c r="HB85" i="3"/>
  <c r="HF85" i="3"/>
  <c r="HJ85" i="3"/>
  <c r="HN85" i="3"/>
  <c r="GI85" i="3"/>
  <c r="GM85" i="3"/>
  <c r="GQ85" i="3"/>
  <c r="GU85" i="3"/>
  <c r="GY85" i="3"/>
  <c r="HC85" i="3"/>
  <c r="HG85" i="3"/>
  <c r="HK85" i="3"/>
  <c r="GO85" i="3"/>
  <c r="GW85" i="3"/>
  <c r="HE85" i="3"/>
  <c r="HM85" i="3"/>
  <c r="GN85" i="3"/>
  <c r="GZ85" i="3"/>
  <c r="HI85" i="3"/>
  <c r="GR85" i="3"/>
  <c r="HD85" i="3"/>
  <c r="GJ85" i="3"/>
  <c r="HA85" i="3"/>
  <c r="GK85" i="3"/>
  <c r="HH85" i="3"/>
  <c r="GV85" i="3"/>
  <c r="HL85" i="3"/>
  <c r="GS85" i="3"/>
  <c r="GL86" i="3"/>
  <c r="GP86" i="3"/>
  <c r="GT86" i="3"/>
  <c r="GX86" i="3"/>
  <c r="HB86" i="3"/>
  <c r="HF86" i="3"/>
  <c r="HJ86" i="3"/>
  <c r="HN86" i="3"/>
  <c r="GI86" i="3"/>
  <c r="GM86" i="3"/>
  <c r="GQ86" i="3"/>
  <c r="GU86" i="3"/>
  <c r="GY86" i="3"/>
  <c r="HC86" i="3"/>
  <c r="HG86" i="3"/>
  <c r="HK86" i="3"/>
  <c r="GO86" i="3"/>
  <c r="GW86" i="3"/>
  <c r="HE86" i="3"/>
  <c r="HM86" i="3"/>
  <c r="GN86" i="3"/>
  <c r="GZ86" i="3"/>
  <c r="HI86" i="3"/>
  <c r="GK86" i="3"/>
  <c r="HA86" i="3"/>
  <c r="GR86" i="3"/>
  <c r="HH86" i="3"/>
  <c r="GS86" i="3"/>
  <c r="HL86" i="3"/>
  <c r="HD86" i="3"/>
  <c r="GJ86" i="3"/>
  <c r="GV86" i="3"/>
  <c r="GI88" i="3"/>
  <c r="GM88" i="3"/>
  <c r="GQ88" i="3"/>
  <c r="GU88" i="3"/>
  <c r="GY88" i="3"/>
  <c r="HC88" i="3"/>
  <c r="HG88" i="3"/>
  <c r="HK88" i="3"/>
  <c r="GJ88" i="3"/>
  <c r="GO88" i="3"/>
  <c r="GT88" i="3"/>
  <c r="GZ88" i="3"/>
  <c r="HE88" i="3"/>
  <c r="HJ88" i="3"/>
  <c r="GK88" i="3"/>
  <c r="GR88" i="3"/>
  <c r="GX88" i="3"/>
  <c r="HF88" i="3"/>
  <c r="HM88" i="3"/>
  <c r="GP88" i="3"/>
  <c r="HA88" i="3"/>
  <c r="HI88" i="3"/>
  <c r="GL88" i="3"/>
  <c r="GW88" i="3"/>
  <c r="HL88" i="3"/>
  <c r="GN88" i="3"/>
  <c r="HB88" i="3"/>
  <c r="HN88" i="3"/>
  <c r="GV88" i="3"/>
  <c r="HD88" i="3"/>
  <c r="HH88" i="3"/>
  <c r="GS88" i="3"/>
  <c r="GV52" i="3"/>
  <c r="GJ92" i="3"/>
  <c r="GN92" i="3"/>
  <c r="GR92" i="3"/>
  <c r="GV92" i="3"/>
  <c r="GZ92" i="3"/>
  <c r="HD92" i="3"/>
  <c r="HH92" i="3"/>
  <c r="HL92" i="3"/>
  <c r="GL92" i="3"/>
  <c r="GQ92" i="3"/>
  <c r="GW92" i="3"/>
  <c r="HB92" i="3"/>
  <c r="HG92" i="3"/>
  <c r="HM92" i="3"/>
  <c r="GM92" i="3"/>
  <c r="GT92" i="3"/>
  <c r="HA92" i="3"/>
  <c r="HI92" i="3"/>
  <c r="GI92" i="3"/>
  <c r="GS92" i="3"/>
  <c r="HC92" i="3"/>
  <c r="HK92" i="3"/>
  <c r="GK92" i="3"/>
  <c r="GU92" i="3"/>
  <c r="HE92" i="3"/>
  <c r="HN92" i="3"/>
  <c r="GP92" i="3"/>
  <c r="HJ92" i="3"/>
  <c r="GX92" i="3"/>
  <c r="HF92" i="3"/>
  <c r="GO92" i="3"/>
  <c r="GY92" i="3"/>
  <c r="GK68" i="3"/>
  <c r="GO68" i="3"/>
  <c r="GS68" i="3"/>
  <c r="GW68" i="3"/>
  <c r="HA68" i="3"/>
  <c r="HE68" i="3"/>
  <c r="HI68" i="3"/>
  <c r="HM68" i="3"/>
  <c r="GL68" i="3"/>
  <c r="GP68" i="3"/>
  <c r="GT68" i="3"/>
  <c r="GX68" i="3"/>
  <c r="HB68" i="3"/>
  <c r="HF68" i="3"/>
  <c r="HJ68" i="3"/>
  <c r="HN68" i="3"/>
  <c r="GN68" i="3"/>
  <c r="GV68" i="3"/>
  <c r="HD68" i="3"/>
  <c r="HL68" i="3"/>
  <c r="GI68" i="3"/>
  <c r="GQ68" i="3"/>
  <c r="GY68" i="3"/>
  <c r="HG68" i="3"/>
  <c r="GM68" i="3"/>
  <c r="HC68" i="3"/>
  <c r="GR68" i="3"/>
  <c r="HH68" i="3"/>
  <c r="GJ68" i="3"/>
  <c r="GU68" i="3"/>
  <c r="HK68" i="3"/>
  <c r="GZ68" i="3"/>
  <c r="GO51" i="3"/>
  <c r="GW51" i="3"/>
  <c r="HE51" i="3"/>
  <c r="HM51" i="3"/>
  <c r="GP51" i="3"/>
  <c r="GX51" i="3"/>
  <c r="HF51" i="3"/>
  <c r="HN51" i="3"/>
  <c r="GV51" i="3"/>
  <c r="HL51" i="3"/>
  <c r="GQ51" i="3"/>
  <c r="HG51" i="3"/>
  <c r="HC51" i="3"/>
  <c r="HH51" i="3"/>
  <c r="HK51" i="3"/>
  <c r="GU51" i="3"/>
  <c r="GK37" i="3"/>
  <c r="GO37" i="3"/>
  <c r="GS37" i="3"/>
  <c r="GW37" i="3"/>
  <c r="HA37" i="3"/>
  <c r="HE37" i="3"/>
  <c r="HI37" i="3"/>
  <c r="HM37" i="3"/>
  <c r="GI37" i="3"/>
  <c r="GM37" i="3"/>
  <c r="GQ37" i="3"/>
  <c r="GU37" i="3"/>
  <c r="GY37" i="3"/>
  <c r="HC37" i="3"/>
  <c r="HG37" i="3"/>
  <c r="HK37" i="3"/>
  <c r="GN37" i="3"/>
  <c r="GV37" i="3"/>
  <c r="HD37" i="3"/>
  <c r="HL37" i="3"/>
  <c r="GJ37" i="3"/>
  <c r="GZ37" i="3"/>
  <c r="GL37" i="3"/>
  <c r="HJ37" i="3"/>
  <c r="GP37" i="3"/>
  <c r="GX37" i="3"/>
  <c r="HF37" i="3"/>
  <c r="HN37" i="3"/>
  <c r="GR37" i="3"/>
  <c r="HH37" i="3"/>
  <c r="GT37" i="3"/>
  <c r="HB37" i="3"/>
  <c r="GJ93" i="3"/>
  <c r="GN93" i="3"/>
  <c r="GR93" i="3"/>
  <c r="GV93" i="3"/>
  <c r="GZ93" i="3"/>
  <c r="HD93" i="3"/>
  <c r="HH93" i="3"/>
  <c r="HL93" i="3"/>
  <c r="GL93" i="3"/>
  <c r="GQ93" i="3"/>
  <c r="GW93" i="3"/>
  <c r="HB93" i="3"/>
  <c r="HG93" i="3"/>
  <c r="HM93" i="3"/>
  <c r="GI93" i="3"/>
  <c r="GP93" i="3"/>
  <c r="GX93" i="3"/>
  <c r="HE93" i="3"/>
  <c r="HK93" i="3"/>
  <c r="GO93" i="3"/>
  <c r="GY93" i="3"/>
  <c r="HI93" i="3"/>
  <c r="GS93" i="3"/>
  <c r="HA93" i="3"/>
  <c r="HJ93" i="3"/>
  <c r="GU93" i="3"/>
  <c r="GK93" i="3"/>
  <c r="HC93" i="3"/>
  <c r="HN93" i="3"/>
  <c r="GM93" i="3"/>
  <c r="HF93" i="3"/>
  <c r="GT93" i="3"/>
  <c r="HE47" i="3"/>
  <c r="HF47" i="3"/>
  <c r="GQ47" i="3"/>
  <c r="HK47" i="3"/>
  <c r="GJ91" i="3"/>
  <c r="GN91" i="3"/>
  <c r="GR91" i="3"/>
  <c r="GV91" i="3"/>
  <c r="GZ91" i="3"/>
  <c r="HD91" i="3"/>
  <c r="HH91" i="3"/>
  <c r="HL91" i="3"/>
  <c r="GL91" i="3"/>
  <c r="GQ91" i="3"/>
  <c r="GW91" i="3"/>
  <c r="HB91" i="3"/>
  <c r="HG91" i="3"/>
  <c r="HM91" i="3"/>
  <c r="GI91" i="3"/>
  <c r="GP91" i="3"/>
  <c r="GX91" i="3"/>
  <c r="HE91" i="3"/>
  <c r="HK91" i="3"/>
  <c r="GM91" i="3"/>
  <c r="GU91" i="3"/>
  <c r="HF91" i="3"/>
  <c r="GO91" i="3"/>
  <c r="GY91" i="3"/>
  <c r="HI91" i="3"/>
  <c r="GK91" i="3"/>
  <c r="HC91" i="3"/>
  <c r="GS91" i="3"/>
  <c r="HJ91" i="3"/>
  <c r="HA91" i="3"/>
  <c r="HN91" i="3"/>
  <c r="GT91" i="3"/>
  <c r="GI103" i="3"/>
  <c r="GM103" i="3"/>
  <c r="GQ103" i="3"/>
  <c r="GU103" i="3"/>
  <c r="GY103" i="3"/>
  <c r="HC103" i="3"/>
  <c r="HG103" i="3"/>
  <c r="HK103" i="3"/>
  <c r="GJ103" i="3"/>
  <c r="GO103" i="3"/>
  <c r="GT103" i="3"/>
  <c r="GZ103" i="3"/>
  <c r="HE103" i="3"/>
  <c r="HJ103" i="3"/>
  <c r="GK103" i="3"/>
  <c r="GP103" i="3"/>
  <c r="GV103" i="3"/>
  <c r="HA103" i="3"/>
  <c r="HF103" i="3"/>
  <c r="HL103" i="3"/>
  <c r="GN103" i="3"/>
  <c r="GX103" i="3"/>
  <c r="HI103" i="3"/>
  <c r="GR103" i="3"/>
  <c r="HB103" i="3"/>
  <c r="HM103" i="3"/>
  <c r="GW103" i="3"/>
  <c r="HD103" i="3"/>
  <c r="HN103" i="3"/>
  <c r="GL103" i="3"/>
  <c r="GS103" i="3"/>
  <c r="HH103" i="3"/>
  <c r="GK36" i="3"/>
  <c r="GO36" i="3"/>
  <c r="GS36" i="3"/>
  <c r="GW36" i="3"/>
  <c r="HA36" i="3"/>
  <c r="HE36" i="3"/>
  <c r="HI36" i="3"/>
  <c r="HM36" i="3"/>
  <c r="GI36" i="3"/>
  <c r="GM36" i="3"/>
  <c r="GQ36" i="3"/>
  <c r="GU36" i="3"/>
  <c r="GY36" i="3"/>
  <c r="HC36" i="3"/>
  <c r="HG36" i="3"/>
  <c r="HK36" i="3"/>
  <c r="GN36" i="3"/>
  <c r="GV36" i="3"/>
  <c r="HD36" i="3"/>
  <c r="HL36" i="3"/>
  <c r="GJ36" i="3"/>
  <c r="GZ36" i="3"/>
  <c r="GL36" i="3"/>
  <c r="HB36" i="3"/>
  <c r="GP36" i="3"/>
  <c r="GX36" i="3"/>
  <c r="HF36" i="3"/>
  <c r="HN36" i="3"/>
  <c r="GR36" i="3"/>
  <c r="HH36" i="3"/>
  <c r="GT36" i="3"/>
  <c r="HJ36" i="3"/>
  <c r="GK62" i="3"/>
  <c r="GO62" i="3"/>
  <c r="GS62" i="3"/>
  <c r="GW62" i="3"/>
  <c r="HA62" i="3"/>
  <c r="HE62" i="3"/>
  <c r="HI62" i="3"/>
  <c r="HM62" i="3"/>
  <c r="GL62" i="3"/>
  <c r="GP62" i="3"/>
  <c r="GT62" i="3"/>
  <c r="GX62" i="3"/>
  <c r="HB62" i="3"/>
  <c r="HF62" i="3"/>
  <c r="HJ62" i="3"/>
  <c r="HN62" i="3"/>
  <c r="GN62" i="3"/>
  <c r="GV62" i="3"/>
  <c r="HD62" i="3"/>
  <c r="HL62" i="3"/>
  <c r="GI62" i="3"/>
  <c r="GQ62" i="3"/>
  <c r="GY62" i="3"/>
  <c r="HG62" i="3"/>
  <c r="GM62" i="3"/>
  <c r="HC62" i="3"/>
  <c r="GR62" i="3"/>
  <c r="HH62" i="3"/>
  <c r="GJ62" i="3"/>
  <c r="GU62" i="3"/>
  <c r="HK62" i="3"/>
  <c r="GZ62" i="3"/>
  <c r="GK71" i="3"/>
  <c r="GO71" i="3"/>
  <c r="GS71" i="3"/>
  <c r="GW71" i="3"/>
  <c r="HA71" i="3"/>
  <c r="HE71" i="3"/>
  <c r="HI71" i="3"/>
  <c r="HM71" i="3"/>
  <c r="GL71" i="3"/>
  <c r="GP71" i="3"/>
  <c r="GT71" i="3"/>
  <c r="GX71" i="3"/>
  <c r="HB71" i="3"/>
  <c r="HF71" i="3"/>
  <c r="HJ71" i="3"/>
  <c r="HN71" i="3"/>
  <c r="GN71" i="3"/>
  <c r="GV71" i="3"/>
  <c r="HD71" i="3"/>
  <c r="HL71" i="3"/>
  <c r="GI71" i="3"/>
  <c r="GQ71" i="3"/>
  <c r="GY71" i="3"/>
  <c r="HG71" i="3"/>
  <c r="GM71" i="3"/>
  <c r="HC71" i="3"/>
  <c r="GR71" i="3"/>
  <c r="HH71" i="3"/>
  <c r="GJ71" i="3"/>
  <c r="GU71" i="3"/>
  <c r="HK71" i="3"/>
  <c r="GZ71" i="3"/>
  <c r="HM49" i="3"/>
  <c r="HN49" i="3"/>
  <c r="HG49" i="3"/>
  <c r="GU49" i="3"/>
  <c r="GK25" i="3"/>
  <c r="GO25" i="3"/>
  <c r="GS25" i="3"/>
  <c r="GW25" i="3"/>
  <c r="HA25" i="3"/>
  <c r="HE25" i="3"/>
  <c r="HI25" i="3"/>
  <c r="HM25" i="3"/>
  <c r="GI25" i="3"/>
  <c r="GM25" i="3"/>
  <c r="GQ25" i="3"/>
  <c r="GU25" i="3"/>
  <c r="GY25" i="3"/>
  <c r="HC25" i="3"/>
  <c r="HG25" i="3"/>
  <c r="HK25" i="3"/>
  <c r="GN25" i="3"/>
  <c r="GV25" i="3"/>
  <c r="HD25" i="3"/>
  <c r="HL25" i="3"/>
  <c r="GR25" i="3"/>
  <c r="HH25" i="3"/>
  <c r="GT25" i="3"/>
  <c r="HJ25" i="3"/>
  <c r="GP25" i="3"/>
  <c r="GX25" i="3"/>
  <c r="HF25" i="3"/>
  <c r="HN25" i="3"/>
  <c r="GJ25" i="3"/>
  <c r="GZ25" i="3"/>
  <c r="GL25" i="3"/>
  <c r="HB25" i="3"/>
  <c r="LY84" i="3"/>
  <c r="MC84" i="3"/>
  <c r="MG84" i="3"/>
  <c r="MK84" i="3"/>
  <c r="MO84" i="3"/>
  <c r="MS84" i="3"/>
  <c r="MW84" i="3"/>
  <c r="NA84" i="3"/>
  <c r="LZ84" i="3"/>
  <c r="MD84" i="3"/>
  <c r="MH84" i="3"/>
  <c r="ML84" i="3"/>
  <c r="MP84" i="3"/>
  <c r="MT84" i="3"/>
  <c r="MX84" i="3"/>
  <c r="NB84" i="3"/>
  <c r="MB84" i="3"/>
  <c r="MJ84" i="3"/>
  <c r="MR84" i="3"/>
  <c r="MZ84" i="3"/>
  <c r="LW84" i="3"/>
  <c r="ME84" i="3"/>
  <c r="MM84" i="3"/>
  <c r="MU84" i="3"/>
  <c r="MA84" i="3"/>
  <c r="MQ84" i="3"/>
  <c r="MF84" i="3"/>
  <c r="MV84" i="3"/>
  <c r="LX84" i="3"/>
  <c r="MI84" i="3"/>
  <c r="MY84" i="3"/>
  <c r="MN84" i="3"/>
  <c r="NA49" i="3"/>
  <c r="MF49" i="3"/>
  <c r="LW49" i="3"/>
  <c r="LX49" i="3"/>
  <c r="LZ86" i="3"/>
  <c r="MD86" i="3"/>
  <c r="MH86" i="3"/>
  <c r="ML86" i="3"/>
  <c r="MP86" i="3"/>
  <c r="MT86" i="3"/>
  <c r="MX86" i="3"/>
  <c r="NB86" i="3"/>
  <c r="MA86" i="3"/>
  <c r="MF86" i="3"/>
  <c r="MK86" i="3"/>
  <c r="MQ86" i="3"/>
  <c r="MV86" i="3"/>
  <c r="NA86" i="3"/>
  <c r="LW86" i="3"/>
  <c r="MB86" i="3"/>
  <c r="MG86" i="3"/>
  <c r="MM86" i="3"/>
  <c r="MR86" i="3"/>
  <c r="MW86" i="3"/>
  <c r="LY86" i="3"/>
  <c r="MJ86" i="3"/>
  <c r="MU86" i="3"/>
  <c r="MC86" i="3"/>
  <c r="MN86" i="3"/>
  <c r="MY86" i="3"/>
  <c r="MI86" i="3"/>
  <c r="MO86" i="3"/>
  <c r="MZ86" i="3"/>
  <c r="ME86" i="3"/>
  <c r="MS86" i="3"/>
  <c r="LX86" i="3"/>
  <c r="LZ90" i="3"/>
  <c r="MD90" i="3"/>
  <c r="MH90" i="3"/>
  <c r="ML90" i="3"/>
  <c r="MP90" i="3"/>
  <c r="MT90" i="3"/>
  <c r="MA90" i="3"/>
  <c r="MF90" i="3"/>
  <c r="MK90" i="3"/>
  <c r="MQ90" i="3"/>
  <c r="MV90" i="3"/>
  <c r="MZ90" i="3"/>
  <c r="LW90" i="3"/>
  <c r="MB90" i="3"/>
  <c r="MG90" i="3"/>
  <c r="MM90" i="3"/>
  <c r="MR90" i="3"/>
  <c r="MW90" i="3"/>
  <c r="NA90" i="3"/>
  <c r="LY90" i="3"/>
  <c r="MJ90" i="3"/>
  <c r="MU90" i="3"/>
  <c r="MC90" i="3"/>
  <c r="MN90" i="3"/>
  <c r="MX90" i="3"/>
  <c r="MI90" i="3"/>
  <c r="NB90" i="3"/>
  <c r="MO90" i="3"/>
  <c r="MY90" i="3"/>
  <c r="ME90" i="3"/>
  <c r="MS90" i="3"/>
  <c r="LX90" i="3"/>
  <c r="MC79" i="3"/>
  <c r="MS79" i="3"/>
  <c r="MD79" i="3"/>
  <c r="MT79" i="3"/>
  <c r="MJ79" i="3"/>
  <c r="ME79" i="3"/>
  <c r="MQ79" i="3"/>
  <c r="MI79" i="3"/>
  <c r="LZ71" i="3"/>
  <c r="MD71" i="3"/>
  <c r="MH71" i="3"/>
  <c r="ML71" i="3"/>
  <c r="MP71" i="3"/>
  <c r="MT71" i="3"/>
  <c r="MX71" i="3"/>
  <c r="NB71" i="3"/>
  <c r="LW71" i="3"/>
  <c r="MA71" i="3"/>
  <c r="ME71" i="3"/>
  <c r="MI71" i="3"/>
  <c r="MM71" i="3"/>
  <c r="MQ71" i="3"/>
  <c r="MU71" i="3"/>
  <c r="MY71" i="3"/>
  <c r="MC71" i="3"/>
  <c r="MK71" i="3"/>
  <c r="MS71" i="3"/>
  <c r="NA71" i="3"/>
  <c r="LX71" i="3"/>
  <c r="MF71" i="3"/>
  <c r="MN71" i="3"/>
  <c r="MV71" i="3"/>
  <c r="MB71" i="3"/>
  <c r="MR71" i="3"/>
  <c r="MO71" i="3"/>
  <c r="MG71" i="3"/>
  <c r="MZ71" i="3"/>
  <c r="MJ71" i="3"/>
  <c r="LY71" i="3"/>
  <c r="MW71" i="3"/>
  <c r="MC51" i="3"/>
  <c r="MK51" i="3"/>
  <c r="MS51" i="3"/>
  <c r="NA51" i="3"/>
  <c r="ME51" i="3"/>
  <c r="MP51" i="3"/>
  <c r="MZ51" i="3"/>
  <c r="MF51" i="3"/>
  <c r="MQ51" i="3"/>
  <c r="NB51" i="3"/>
  <c r="MN51" i="3"/>
  <c r="LW51" i="3"/>
  <c r="MR51" i="3"/>
  <c r="MB51" i="3"/>
  <c r="MI51" i="3"/>
  <c r="MT51" i="3"/>
  <c r="LZ20" i="3"/>
  <c r="MD20" i="3"/>
  <c r="MH20" i="3"/>
  <c r="ML20" i="3"/>
  <c r="MP20" i="3"/>
  <c r="MT20" i="3"/>
  <c r="MX20" i="3"/>
  <c r="NB20" i="3"/>
  <c r="LX20" i="3"/>
  <c r="MB20" i="3"/>
  <c r="MF20" i="3"/>
  <c r="MJ20" i="3"/>
  <c r="MN20" i="3"/>
  <c r="MR20" i="3"/>
  <c r="MV20" i="3"/>
  <c r="MZ20" i="3"/>
  <c r="MC20" i="3"/>
  <c r="MK20" i="3"/>
  <c r="MS20" i="3"/>
  <c r="NA20" i="3"/>
  <c r="LY20" i="3"/>
  <c r="MG20" i="3"/>
  <c r="MO20" i="3"/>
  <c r="MW20" i="3"/>
  <c r="MA20" i="3"/>
  <c r="MQ20" i="3"/>
  <c r="MI20" i="3"/>
  <c r="LW20" i="3"/>
  <c r="ME20" i="3"/>
  <c r="MU20" i="3"/>
  <c r="MY20" i="3"/>
  <c r="MM20" i="3"/>
  <c r="LY35" i="3"/>
  <c r="MC35" i="3"/>
  <c r="MG35" i="3"/>
  <c r="MK35" i="3"/>
  <c r="MO35" i="3"/>
  <c r="MS35" i="3"/>
  <c r="MW35" i="3"/>
  <c r="NA35" i="3"/>
  <c r="LW35" i="3"/>
  <c r="MA35" i="3"/>
  <c r="ME35" i="3"/>
  <c r="MI35" i="3"/>
  <c r="MM35" i="3"/>
  <c r="MQ35" i="3"/>
  <c r="MU35" i="3"/>
  <c r="MY35" i="3"/>
  <c r="MB35" i="3"/>
  <c r="MJ35" i="3"/>
  <c r="MR35" i="3"/>
  <c r="MZ35" i="3"/>
  <c r="LX35" i="3"/>
  <c r="MN35" i="3"/>
  <c r="MV35" i="3"/>
  <c r="LZ35" i="3"/>
  <c r="MP35" i="3"/>
  <c r="MD35" i="3"/>
  <c r="ML35" i="3"/>
  <c r="MT35" i="3"/>
  <c r="NB35" i="3"/>
  <c r="MF35" i="3"/>
  <c r="MH35" i="3"/>
  <c r="MX35" i="3"/>
  <c r="LY81" i="3"/>
  <c r="MC81" i="3"/>
  <c r="MG81" i="3"/>
  <c r="MK81" i="3"/>
  <c r="MO81" i="3"/>
  <c r="MS81" i="3"/>
  <c r="MW81" i="3"/>
  <c r="NA81" i="3"/>
  <c r="LZ81" i="3"/>
  <c r="MD81" i="3"/>
  <c r="MH81" i="3"/>
  <c r="ML81" i="3"/>
  <c r="MP81" i="3"/>
  <c r="MT81" i="3"/>
  <c r="MX81" i="3"/>
  <c r="NB81" i="3"/>
  <c r="MB81" i="3"/>
  <c r="MJ81" i="3"/>
  <c r="MR81" i="3"/>
  <c r="MZ81" i="3"/>
  <c r="LW81" i="3"/>
  <c r="ME81" i="3"/>
  <c r="MM81" i="3"/>
  <c r="MU81" i="3"/>
  <c r="MA81" i="3"/>
  <c r="MQ81" i="3"/>
  <c r="MF81" i="3"/>
  <c r="MV81" i="3"/>
  <c r="LX81" i="3"/>
  <c r="MI81" i="3"/>
  <c r="MY81" i="3"/>
  <c r="MN81" i="3"/>
  <c r="LY37" i="3"/>
  <c r="MC37" i="3"/>
  <c r="MG37" i="3"/>
  <c r="MK37" i="3"/>
  <c r="MO37" i="3"/>
  <c r="MS37" i="3"/>
  <c r="MW37" i="3"/>
  <c r="NA37" i="3"/>
  <c r="LW37" i="3"/>
  <c r="MA37" i="3"/>
  <c r="ME37" i="3"/>
  <c r="MI37" i="3"/>
  <c r="MM37" i="3"/>
  <c r="MQ37" i="3"/>
  <c r="MU37" i="3"/>
  <c r="MY37" i="3"/>
  <c r="MB37" i="3"/>
  <c r="MJ37" i="3"/>
  <c r="MR37" i="3"/>
  <c r="MZ37" i="3"/>
  <c r="MF37" i="3"/>
  <c r="LZ37" i="3"/>
  <c r="MP37" i="3"/>
  <c r="MD37" i="3"/>
  <c r="ML37" i="3"/>
  <c r="MT37" i="3"/>
  <c r="NB37" i="3"/>
  <c r="LX37" i="3"/>
  <c r="MN37" i="3"/>
  <c r="MV37" i="3"/>
  <c r="MH37" i="3"/>
  <c r="MX37" i="3"/>
  <c r="LZ68" i="3"/>
  <c r="MD68" i="3"/>
  <c r="MH68" i="3"/>
  <c r="ML68" i="3"/>
  <c r="MP68" i="3"/>
  <c r="MT68" i="3"/>
  <c r="MX68" i="3"/>
  <c r="NB68" i="3"/>
  <c r="LW68" i="3"/>
  <c r="MA68" i="3"/>
  <c r="ME68" i="3"/>
  <c r="MI68" i="3"/>
  <c r="MM68" i="3"/>
  <c r="MQ68" i="3"/>
  <c r="MU68" i="3"/>
  <c r="MY68" i="3"/>
  <c r="MC68" i="3"/>
  <c r="MK68" i="3"/>
  <c r="MS68" i="3"/>
  <c r="NA68" i="3"/>
  <c r="LX68" i="3"/>
  <c r="MF68" i="3"/>
  <c r="MN68" i="3"/>
  <c r="MV68" i="3"/>
  <c r="MB68" i="3"/>
  <c r="MR68" i="3"/>
  <c r="MJ68" i="3"/>
  <c r="MZ68" i="3"/>
  <c r="LY68" i="3"/>
  <c r="MO68" i="3"/>
  <c r="MW68" i="3"/>
  <c r="MG68" i="3"/>
  <c r="LZ63" i="3"/>
  <c r="MD63" i="3"/>
  <c r="MH63" i="3"/>
  <c r="ML63" i="3"/>
  <c r="MP63" i="3"/>
  <c r="MT63" i="3"/>
  <c r="MX63" i="3"/>
  <c r="NB63" i="3"/>
  <c r="LW63" i="3"/>
  <c r="MA63" i="3"/>
  <c r="ME63" i="3"/>
  <c r="MI63" i="3"/>
  <c r="MM63" i="3"/>
  <c r="MQ63" i="3"/>
  <c r="MU63" i="3"/>
  <c r="MY63" i="3"/>
  <c r="MC63" i="3"/>
  <c r="MK63" i="3"/>
  <c r="MS63" i="3"/>
  <c r="NA63" i="3"/>
  <c r="LX63" i="3"/>
  <c r="MF63" i="3"/>
  <c r="MN63" i="3"/>
  <c r="MV63" i="3"/>
  <c r="MB63" i="3"/>
  <c r="MR63" i="3"/>
  <c r="MJ63" i="3"/>
  <c r="MZ63" i="3"/>
  <c r="LY63" i="3"/>
  <c r="MO63" i="3"/>
  <c r="MW63" i="3"/>
  <c r="MG63" i="3"/>
  <c r="LZ70" i="3"/>
  <c r="MD70" i="3"/>
  <c r="MH70" i="3"/>
  <c r="ML70" i="3"/>
  <c r="MP70" i="3"/>
  <c r="MT70" i="3"/>
  <c r="MX70" i="3"/>
  <c r="NB70" i="3"/>
  <c r="LW70" i="3"/>
  <c r="MA70" i="3"/>
  <c r="ME70" i="3"/>
  <c r="MI70" i="3"/>
  <c r="MM70" i="3"/>
  <c r="MQ70" i="3"/>
  <c r="MU70" i="3"/>
  <c r="MY70" i="3"/>
  <c r="MC70" i="3"/>
  <c r="MK70" i="3"/>
  <c r="MS70" i="3"/>
  <c r="NA70" i="3"/>
  <c r="LX70" i="3"/>
  <c r="MF70" i="3"/>
  <c r="MN70" i="3"/>
  <c r="MV70" i="3"/>
  <c r="MB70" i="3"/>
  <c r="MR70" i="3"/>
  <c r="MJ70" i="3"/>
  <c r="LY70" i="3"/>
  <c r="MZ70" i="3"/>
  <c r="MO70" i="3"/>
  <c r="MW70" i="3"/>
  <c r="MG70" i="3"/>
  <c r="LY28" i="3"/>
  <c r="MC28" i="3"/>
  <c r="MG28" i="3"/>
  <c r="MK28" i="3"/>
  <c r="MO28" i="3"/>
  <c r="MS28" i="3"/>
  <c r="MW28" i="3"/>
  <c r="NA28" i="3"/>
  <c r="LW28" i="3"/>
  <c r="MA28" i="3"/>
  <c r="ME28" i="3"/>
  <c r="MI28" i="3"/>
  <c r="MM28" i="3"/>
  <c r="MQ28" i="3"/>
  <c r="MU28" i="3"/>
  <c r="MY28" i="3"/>
  <c r="MB28" i="3"/>
  <c r="MJ28" i="3"/>
  <c r="MR28" i="3"/>
  <c r="MZ28" i="3"/>
  <c r="LX28" i="3"/>
  <c r="MN28" i="3"/>
  <c r="MV28" i="3"/>
  <c r="LZ28" i="3"/>
  <c r="MP28" i="3"/>
  <c r="MD28" i="3"/>
  <c r="ML28" i="3"/>
  <c r="MT28" i="3"/>
  <c r="NB28" i="3"/>
  <c r="MF28" i="3"/>
  <c r="MH28" i="3"/>
  <c r="MX28" i="3"/>
  <c r="LY31" i="3"/>
  <c r="MC31" i="3"/>
  <c r="MG31" i="3"/>
  <c r="MK31" i="3"/>
  <c r="MO31" i="3"/>
  <c r="MS31" i="3"/>
  <c r="MW31" i="3"/>
  <c r="NA31" i="3"/>
  <c r="LW31" i="3"/>
  <c r="MA31" i="3"/>
  <c r="ME31" i="3"/>
  <c r="MI31" i="3"/>
  <c r="MM31" i="3"/>
  <c r="MQ31" i="3"/>
  <c r="MU31" i="3"/>
  <c r="MY31" i="3"/>
  <c r="MB31" i="3"/>
  <c r="MJ31" i="3"/>
  <c r="MR31" i="3"/>
  <c r="MZ31" i="3"/>
  <c r="MF31" i="3"/>
  <c r="MH31" i="3"/>
  <c r="MX31" i="3"/>
  <c r="MD31" i="3"/>
  <c r="ML31" i="3"/>
  <c r="MT31" i="3"/>
  <c r="NB31" i="3"/>
  <c r="LX31" i="3"/>
  <c r="MN31" i="3"/>
  <c r="MV31" i="3"/>
  <c r="LZ31" i="3"/>
  <c r="MP31" i="3"/>
  <c r="LZ22" i="3"/>
  <c r="MD22" i="3"/>
  <c r="MH22" i="3"/>
  <c r="ML22" i="3"/>
  <c r="MP22" i="3"/>
  <c r="MT22" i="3"/>
  <c r="MX22" i="3"/>
  <c r="NB22" i="3"/>
  <c r="LX22" i="3"/>
  <c r="MB22" i="3"/>
  <c r="MF22" i="3"/>
  <c r="MJ22" i="3"/>
  <c r="MN22" i="3"/>
  <c r="MR22" i="3"/>
  <c r="MV22" i="3"/>
  <c r="MZ22" i="3"/>
  <c r="MC22" i="3"/>
  <c r="MK22" i="3"/>
  <c r="MS22" i="3"/>
  <c r="NA22" i="3"/>
  <c r="LY22" i="3"/>
  <c r="MG22" i="3"/>
  <c r="MO22" i="3"/>
  <c r="MW22" i="3"/>
  <c r="MA22" i="3"/>
  <c r="MQ22" i="3"/>
  <c r="MI22" i="3"/>
  <c r="MM22" i="3"/>
  <c r="ME22" i="3"/>
  <c r="MU22" i="3"/>
  <c r="MY22" i="3"/>
  <c r="LW22" i="3"/>
  <c r="RN70" i="3"/>
  <c r="RR70" i="3"/>
  <c r="RV70" i="3"/>
  <c r="RZ70" i="3"/>
  <c r="SD70" i="3"/>
  <c r="SH70" i="3"/>
  <c r="SL70" i="3"/>
  <c r="SP70" i="3"/>
  <c r="RK70" i="3"/>
  <c r="RO70" i="3"/>
  <c r="RS70" i="3"/>
  <c r="RW70" i="3"/>
  <c r="SA70" i="3"/>
  <c r="SE70" i="3"/>
  <c r="SI70" i="3"/>
  <c r="SM70" i="3"/>
  <c r="RQ70" i="3"/>
  <c r="RY70" i="3"/>
  <c r="SG70" i="3"/>
  <c r="SO70" i="3"/>
  <c r="RM70" i="3"/>
  <c r="RU70" i="3"/>
  <c r="SC70" i="3"/>
  <c r="SK70" i="3"/>
  <c r="RX70" i="3"/>
  <c r="SN70" i="3"/>
  <c r="RL70" i="3"/>
  <c r="SB70" i="3"/>
  <c r="RP70" i="3"/>
  <c r="SF70" i="3"/>
  <c r="RT70" i="3"/>
  <c r="SJ70" i="3"/>
  <c r="RN22" i="3"/>
  <c r="RR22" i="3"/>
  <c r="RV22" i="3"/>
  <c r="RZ22" i="3"/>
  <c r="SD22" i="3"/>
  <c r="SH22" i="3"/>
  <c r="SL22" i="3"/>
  <c r="SP22" i="3"/>
  <c r="RK22" i="3"/>
  <c r="RO22" i="3"/>
  <c r="RS22" i="3"/>
  <c r="RW22" i="3"/>
  <c r="SA22" i="3"/>
  <c r="SE22" i="3"/>
  <c r="SI22" i="3"/>
  <c r="SM22" i="3"/>
  <c r="RQ22" i="3"/>
  <c r="RY22" i="3"/>
  <c r="SG22" i="3"/>
  <c r="SO22" i="3"/>
  <c r="RM22" i="3"/>
  <c r="RU22" i="3"/>
  <c r="SC22" i="3"/>
  <c r="SK22" i="3"/>
  <c r="RX22" i="3"/>
  <c r="SN22" i="3"/>
  <c r="RL22" i="3"/>
  <c r="SB22" i="3"/>
  <c r="RP22" i="3"/>
  <c r="SF22" i="3"/>
  <c r="RT22" i="3"/>
  <c r="SJ22" i="3"/>
  <c r="RR79" i="3"/>
  <c r="SH79" i="3"/>
  <c r="RO79" i="3"/>
  <c r="SE79" i="3"/>
  <c r="RY79" i="3"/>
  <c r="RT79" i="3"/>
  <c r="SF79" i="3"/>
  <c r="SC79" i="3"/>
  <c r="RS38" i="3"/>
  <c r="SI38" i="3"/>
  <c r="SB38" i="3"/>
  <c r="RN38" i="3"/>
  <c r="SJ38" i="3"/>
  <c r="SO38" i="3"/>
  <c r="RP38" i="3"/>
  <c r="SC38" i="3"/>
  <c r="RN29" i="3"/>
  <c r="RR29" i="3"/>
  <c r="RV29" i="3"/>
  <c r="RZ29" i="3"/>
  <c r="SD29" i="3"/>
  <c r="SH29" i="3"/>
  <c r="SL29" i="3"/>
  <c r="SP29" i="3"/>
  <c r="RK29" i="3"/>
  <c r="RO29" i="3"/>
  <c r="RS29" i="3"/>
  <c r="RW29" i="3"/>
  <c r="SA29" i="3"/>
  <c r="SE29" i="3"/>
  <c r="SI29" i="3"/>
  <c r="SM29" i="3"/>
  <c r="RQ29" i="3"/>
  <c r="RY29" i="3"/>
  <c r="SG29" i="3"/>
  <c r="SO29" i="3"/>
  <c r="RM29" i="3"/>
  <c r="RU29" i="3"/>
  <c r="SC29" i="3"/>
  <c r="SK29" i="3"/>
  <c r="RX29" i="3"/>
  <c r="SN29" i="3"/>
  <c r="RL29" i="3"/>
  <c r="SB29" i="3"/>
  <c r="RP29" i="3"/>
  <c r="SF29" i="3"/>
  <c r="RT29" i="3"/>
  <c r="SJ29" i="3"/>
  <c r="RN84" i="3"/>
  <c r="RR84" i="3"/>
  <c r="RV84" i="3"/>
  <c r="RZ84" i="3"/>
  <c r="SD84" i="3"/>
  <c r="SH84" i="3"/>
  <c r="SL84" i="3"/>
  <c r="SP84" i="3"/>
  <c r="RK84" i="3"/>
  <c r="RO84" i="3"/>
  <c r="RS84" i="3"/>
  <c r="RW84" i="3"/>
  <c r="SA84" i="3"/>
  <c r="SE84" i="3"/>
  <c r="SI84" i="3"/>
  <c r="SM84" i="3"/>
  <c r="RQ84" i="3"/>
  <c r="RY84" i="3"/>
  <c r="SG84" i="3"/>
  <c r="SO84" i="3"/>
  <c r="RL84" i="3"/>
  <c r="RT84" i="3"/>
  <c r="SB84" i="3"/>
  <c r="SJ84" i="3"/>
  <c r="RP84" i="3"/>
  <c r="SF84" i="3"/>
  <c r="RX84" i="3"/>
  <c r="SN84" i="3"/>
  <c r="RM84" i="3"/>
  <c r="SC84" i="3"/>
  <c r="RU84" i="3"/>
  <c r="SK84" i="3"/>
  <c r="RN82" i="3"/>
  <c r="RR82" i="3"/>
  <c r="RV82" i="3"/>
  <c r="RZ82" i="3"/>
  <c r="SD82" i="3"/>
  <c r="SH82" i="3"/>
  <c r="SL82" i="3"/>
  <c r="SP82" i="3"/>
  <c r="RK82" i="3"/>
  <c r="RO82" i="3"/>
  <c r="RS82" i="3"/>
  <c r="RW82" i="3"/>
  <c r="SA82" i="3"/>
  <c r="SE82" i="3"/>
  <c r="SI82" i="3"/>
  <c r="SM82" i="3"/>
  <c r="RQ82" i="3"/>
  <c r="RY82" i="3"/>
  <c r="SG82" i="3"/>
  <c r="SO82" i="3"/>
  <c r="RL82" i="3"/>
  <c r="RT82" i="3"/>
  <c r="SB82" i="3"/>
  <c r="SJ82" i="3"/>
  <c r="RP82" i="3"/>
  <c r="SF82" i="3"/>
  <c r="RX82" i="3"/>
  <c r="SN82" i="3"/>
  <c r="RM82" i="3"/>
  <c r="SC82" i="3"/>
  <c r="RU82" i="3"/>
  <c r="SK82" i="3"/>
  <c r="RN28" i="3"/>
  <c r="RR28" i="3"/>
  <c r="RV28" i="3"/>
  <c r="RZ28" i="3"/>
  <c r="SD28" i="3"/>
  <c r="SH28" i="3"/>
  <c r="SL28" i="3"/>
  <c r="SP28" i="3"/>
  <c r="RK28" i="3"/>
  <c r="RO28" i="3"/>
  <c r="RS28" i="3"/>
  <c r="RW28" i="3"/>
  <c r="SA28" i="3"/>
  <c r="SE28" i="3"/>
  <c r="SI28" i="3"/>
  <c r="SM28" i="3"/>
  <c r="RQ28" i="3"/>
  <c r="RY28" i="3"/>
  <c r="SG28" i="3"/>
  <c r="SO28" i="3"/>
  <c r="RM28" i="3"/>
  <c r="RU28" i="3"/>
  <c r="SC28" i="3"/>
  <c r="SK28" i="3"/>
  <c r="RX28" i="3"/>
  <c r="SN28" i="3"/>
  <c r="RL28" i="3"/>
  <c r="SB28" i="3"/>
  <c r="RP28" i="3"/>
  <c r="SF28" i="3"/>
  <c r="RT28" i="3"/>
  <c r="SJ28" i="3"/>
  <c r="RN97" i="3"/>
  <c r="RR97" i="3"/>
  <c r="RV97" i="3"/>
  <c r="RZ97" i="3"/>
  <c r="SD97" i="3"/>
  <c r="SH97" i="3"/>
  <c r="SL97" i="3"/>
  <c r="SP97" i="3"/>
  <c r="RK97" i="3"/>
  <c r="RO97" i="3"/>
  <c r="RS97" i="3"/>
  <c r="RW97" i="3"/>
  <c r="SA97" i="3"/>
  <c r="SE97" i="3"/>
  <c r="SI97" i="3"/>
  <c r="SM97" i="3"/>
  <c r="RQ97" i="3"/>
  <c r="RY97" i="3"/>
  <c r="SG97" i="3"/>
  <c r="SO97" i="3"/>
  <c r="RL97" i="3"/>
  <c r="RT97" i="3"/>
  <c r="SB97" i="3"/>
  <c r="SJ97" i="3"/>
  <c r="RP97" i="3"/>
  <c r="SF97" i="3"/>
  <c r="RX97" i="3"/>
  <c r="SN97" i="3"/>
  <c r="RM97" i="3"/>
  <c r="SC97" i="3"/>
  <c r="SK97" i="3"/>
  <c r="RU97" i="3"/>
  <c r="RN104" i="3"/>
  <c r="RR104" i="3"/>
  <c r="RV104" i="3"/>
  <c r="RZ104" i="3"/>
  <c r="SD104" i="3"/>
  <c r="SH104" i="3"/>
  <c r="SL104" i="3"/>
  <c r="SP104" i="3"/>
  <c r="RK104" i="3"/>
  <c r="RO104" i="3"/>
  <c r="RS104" i="3"/>
  <c r="RW104" i="3"/>
  <c r="SA104" i="3"/>
  <c r="SE104" i="3"/>
  <c r="SI104" i="3"/>
  <c r="SM104" i="3"/>
  <c r="RQ104" i="3"/>
  <c r="RY104" i="3"/>
  <c r="SG104" i="3"/>
  <c r="SO104" i="3"/>
  <c r="RL104" i="3"/>
  <c r="RT104" i="3"/>
  <c r="SB104" i="3"/>
  <c r="SJ104" i="3"/>
  <c r="RP104" i="3"/>
  <c r="SF104" i="3"/>
  <c r="RX104" i="3"/>
  <c r="SN104" i="3"/>
  <c r="RM104" i="3"/>
  <c r="SC104" i="3"/>
  <c r="RU104" i="3"/>
  <c r="SK104" i="3"/>
  <c r="RN25" i="3"/>
  <c r="RR25" i="3"/>
  <c r="RV25" i="3"/>
  <c r="RZ25" i="3"/>
  <c r="SD25" i="3"/>
  <c r="SH25" i="3"/>
  <c r="SL25" i="3"/>
  <c r="SP25" i="3"/>
  <c r="RK25" i="3"/>
  <c r="RO25" i="3"/>
  <c r="RS25" i="3"/>
  <c r="RW25" i="3"/>
  <c r="SA25" i="3"/>
  <c r="SE25" i="3"/>
  <c r="SI25" i="3"/>
  <c r="SM25" i="3"/>
  <c r="RQ25" i="3"/>
  <c r="RY25" i="3"/>
  <c r="SG25" i="3"/>
  <c r="SO25" i="3"/>
  <c r="RM25" i="3"/>
  <c r="RU25" i="3"/>
  <c r="SC25" i="3"/>
  <c r="SK25" i="3"/>
  <c r="RX25" i="3"/>
  <c r="SN25" i="3"/>
  <c r="RL25" i="3"/>
  <c r="SB25" i="3"/>
  <c r="RP25" i="3"/>
  <c r="SF25" i="3"/>
  <c r="RT25" i="3"/>
  <c r="SJ25" i="3"/>
  <c r="RN30" i="3"/>
  <c r="RR30" i="3"/>
  <c r="RV30" i="3"/>
  <c r="RZ30" i="3"/>
  <c r="SD30" i="3"/>
  <c r="SH30" i="3"/>
  <c r="SL30" i="3"/>
  <c r="SP30" i="3"/>
  <c r="RK30" i="3"/>
  <c r="RO30" i="3"/>
  <c r="RS30" i="3"/>
  <c r="RW30" i="3"/>
  <c r="SA30" i="3"/>
  <c r="SE30" i="3"/>
  <c r="SI30" i="3"/>
  <c r="SM30" i="3"/>
  <c r="RQ30" i="3"/>
  <c r="RY30" i="3"/>
  <c r="SG30" i="3"/>
  <c r="SO30" i="3"/>
  <c r="RM30" i="3"/>
  <c r="RU30" i="3"/>
  <c r="SC30" i="3"/>
  <c r="SK30" i="3"/>
  <c r="RX30" i="3"/>
  <c r="SN30" i="3"/>
  <c r="RL30" i="3"/>
  <c r="SB30" i="3"/>
  <c r="RP30" i="3"/>
  <c r="SF30" i="3"/>
  <c r="RT30" i="3"/>
  <c r="SJ30" i="3"/>
  <c r="RN96" i="3"/>
  <c r="RR96" i="3"/>
  <c r="RV96" i="3"/>
  <c r="RZ96" i="3"/>
  <c r="SD96" i="3"/>
  <c r="SH96" i="3"/>
  <c r="SL96" i="3"/>
  <c r="SP96" i="3"/>
  <c r="RK96" i="3"/>
  <c r="RO96" i="3"/>
  <c r="RS96" i="3"/>
  <c r="RW96" i="3"/>
  <c r="SA96" i="3"/>
  <c r="SE96" i="3"/>
  <c r="SI96" i="3"/>
  <c r="SM96" i="3"/>
  <c r="RQ96" i="3"/>
  <c r="RY96" i="3"/>
  <c r="SG96" i="3"/>
  <c r="SO96" i="3"/>
  <c r="RL96" i="3"/>
  <c r="RT96" i="3"/>
  <c r="SB96" i="3"/>
  <c r="SJ96" i="3"/>
  <c r="RP96" i="3"/>
  <c r="SF96" i="3"/>
  <c r="RX96" i="3"/>
  <c r="SN96" i="3"/>
  <c r="RM96" i="3"/>
  <c r="SC96" i="3"/>
  <c r="RU96" i="3"/>
  <c r="SK96" i="3"/>
  <c r="RN87" i="3"/>
  <c r="RR87" i="3"/>
  <c r="RV87" i="3"/>
  <c r="RZ87" i="3"/>
  <c r="SD87" i="3"/>
  <c r="SH87" i="3"/>
  <c r="SL87" i="3"/>
  <c r="SP87" i="3"/>
  <c r="RK87" i="3"/>
  <c r="RO87" i="3"/>
  <c r="RS87" i="3"/>
  <c r="RW87" i="3"/>
  <c r="SA87" i="3"/>
  <c r="SE87" i="3"/>
  <c r="SI87" i="3"/>
  <c r="SM87" i="3"/>
  <c r="RQ87" i="3"/>
  <c r="RY87" i="3"/>
  <c r="SG87" i="3"/>
  <c r="SO87" i="3"/>
  <c r="RL87" i="3"/>
  <c r="RT87" i="3"/>
  <c r="SB87" i="3"/>
  <c r="SJ87" i="3"/>
  <c r="RP87" i="3"/>
  <c r="SF87" i="3"/>
  <c r="RX87" i="3"/>
  <c r="SN87" i="3"/>
  <c r="RM87" i="3"/>
  <c r="SC87" i="3"/>
  <c r="SK87" i="3"/>
  <c r="RU87" i="3"/>
  <c r="RN94" i="3"/>
  <c r="RR94" i="3"/>
  <c r="RV94" i="3"/>
  <c r="RZ94" i="3"/>
  <c r="SD94" i="3"/>
  <c r="SH94" i="3"/>
  <c r="SL94" i="3"/>
  <c r="SP94" i="3"/>
  <c r="RK94" i="3"/>
  <c r="RO94" i="3"/>
  <c r="RS94" i="3"/>
  <c r="RW94" i="3"/>
  <c r="SA94" i="3"/>
  <c r="SE94" i="3"/>
  <c r="SI94" i="3"/>
  <c r="SM94" i="3"/>
  <c r="RQ94" i="3"/>
  <c r="RY94" i="3"/>
  <c r="SG94" i="3"/>
  <c r="SO94" i="3"/>
  <c r="RL94" i="3"/>
  <c r="RT94" i="3"/>
  <c r="SB94" i="3"/>
  <c r="SJ94" i="3"/>
  <c r="RP94" i="3"/>
  <c r="SF94" i="3"/>
  <c r="RX94" i="3"/>
  <c r="SN94" i="3"/>
  <c r="RM94" i="3"/>
  <c r="SC94" i="3"/>
  <c r="RU94" i="3"/>
  <c r="SK94" i="3"/>
  <c r="RN91" i="3"/>
  <c r="RR91" i="3"/>
  <c r="RV91" i="3"/>
  <c r="RZ91" i="3"/>
  <c r="SD91" i="3"/>
  <c r="SH91" i="3"/>
  <c r="SL91" i="3"/>
  <c r="SP91" i="3"/>
  <c r="RK91" i="3"/>
  <c r="RO91" i="3"/>
  <c r="RS91" i="3"/>
  <c r="RW91" i="3"/>
  <c r="SA91" i="3"/>
  <c r="SE91" i="3"/>
  <c r="SI91" i="3"/>
  <c r="SM91" i="3"/>
  <c r="RQ91" i="3"/>
  <c r="RY91" i="3"/>
  <c r="SG91" i="3"/>
  <c r="SO91" i="3"/>
  <c r="RL91" i="3"/>
  <c r="RT91" i="3"/>
  <c r="SB91" i="3"/>
  <c r="SJ91" i="3"/>
  <c r="RP91" i="3"/>
  <c r="SF91" i="3"/>
  <c r="RX91" i="3"/>
  <c r="SN91" i="3"/>
  <c r="RM91" i="3"/>
  <c r="SC91" i="3"/>
  <c r="SK91" i="3"/>
  <c r="RU91" i="3"/>
  <c r="RN90" i="3"/>
  <c r="RR90" i="3"/>
  <c r="RV90" i="3"/>
  <c r="RZ90" i="3"/>
  <c r="SD90" i="3"/>
  <c r="SH90" i="3"/>
  <c r="SL90" i="3"/>
  <c r="SP90" i="3"/>
  <c r="RK90" i="3"/>
  <c r="RO90" i="3"/>
  <c r="RS90" i="3"/>
  <c r="RW90" i="3"/>
  <c r="SA90" i="3"/>
  <c r="SE90" i="3"/>
  <c r="SI90" i="3"/>
  <c r="SM90" i="3"/>
  <c r="RQ90" i="3"/>
  <c r="RY90" i="3"/>
  <c r="SG90" i="3"/>
  <c r="SO90" i="3"/>
  <c r="RL90" i="3"/>
  <c r="RT90" i="3"/>
  <c r="SB90" i="3"/>
  <c r="SJ90" i="3"/>
  <c r="RP90" i="3"/>
  <c r="SF90" i="3"/>
  <c r="RX90" i="3"/>
  <c r="SN90" i="3"/>
  <c r="RM90" i="3"/>
  <c r="SC90" i="3"/>
  <c r="RU90" i="3"/>
  <c r="SK90" i="3"/>
  <c r="GI99" i="3"/>
  <c r="GM99" i="3"/>
  <c r="GQ99" i="3"/>
  <c r="GU99" i="3"/>
  <c r="GY99" i="3"/>
  <c r="HC99" i="3"/>
  <c r="HG99" i="3"/>
  <c r="HK99" i="3"/>
  <c r="GJ99" i="3"/>
  <c r="GO99" i="3"/>
  <c r="GT99" i="3"/>
  <c r="GZ99" i="3"/>
  <c r="HE99" i="3"/>
  <c r="HJ99" i="3"/>
  <c r="GK99" i="3"/>
  <c r="GP99" i="3"/>
  <c r="GV99" i="3"/>
  <c r="HA99" i="3"/>
  <c r="HF99" i="3"/>
  <c r="HL99" i="3"/>
  <c r="GN99" i="3"/>
  <c r="GX99" i="3"/>
  <c r="HI99" i="3"/>
  <c r="GR99" i="3"/>
  <c r="HB99" i="3"/>
  <c r="HM99" i="3"/>
  <c r="GW99" i="3"/>
  <c r="HD99" i="3"/>
  <c r="HN99" i="3"/>
  <c r="GL99" i="3"/>
  <c r="HH99" i="3"/>
  <c r="GS99" i="3"/>
  <c r="GK20" i="3"/>
  <c r="GO20" i="3"/>
  <c r="GS20" i="3"/>
  <c r="GW20" i="3"/>
  <c r="HA20" i="3"/>
  <c r="HE20" i="3"/>
  <c r="HI20" i="3"/>
  <c r="HM20" i="3"/>
  <c r="GI20" i="3"/>
  <c r="GM20" i="3"/>
  <c r="GQ20" i="3"/>
  <c r="GU20" i="3"/>
  <c r="GY20" i="3"/>
  <c r="HC20" i="3"/>
  <c r="HG20" i="3"/>
  <c r="HK20" i="3"/>
  <c r="GN20" i="3"/>
  <c r="GV20" i="3"/>
  <c r="HD20" i="3"/>
  <c r="HL20" i="3"/>
  <c r="GR20" i="3"/>
  <c r="HH20" i="3"/>
  <c r="GL20" i="3"/>
  <c r="HB20" i="3"/>
  <c r="GP20" i="3"/>
  <c r="GX20" i="3"/>
  <c r="HF20" i="3"/>
  <c r="HN20" i="3"/>
  <c r="GJ20" i="3"/>
  <c r="GZ20" i="3"/>
  <c r="GT20" i="3"/>
  <c r="HJ20" i="3"/>
  <c r="GK30" i="3"/>
  <c r="GO30" i="3"/>
  <c r="GS30" i="3"/>
  <c r="GW30" i="3"/>
  <c r="HA30" i="3"/>
  <c r="HE30" i="3"/>
  <c r="HI30" i="3"/>
  <c r="HM30" i="3"/>
  <c r="GI30" i="3"/>
  <c r="GM30" i="3"/>
  <c r="GQ30" i="3"/>
  <c r="GU30" i="3"/>
  <c r="GY30" i="3"/>
  <c r="HC30" i="3"/>
  <c r="HG30" i="3"/>
  <c r="HK30" i="3"/>
  <c r="GN30" i="3"/>
  <c r="GV30" i="3"/>
  <c r="HD30" i="3"/>
  <c r="HL30" i="3"/>
  <c r="GJ30" i="3"/>
  <c r="GZ30" i="3"/>
  <c r="GL30" i="3"/>
  <c r="HB30" i="3"/>
  <c r="GP30" i="3"/>
  <c r="GX30" i="3"/>
  <c r="HF30" i="3"/>
  <c r="HN30" i="3"/>
  <c r="GR30" i="3"/>
  <c r="HH30" i="3"/>
  <c r="GT30" i="3"/>
  <c r="HJ30" i="3"/>
  <c r="GJ94" i="3"/>
  <c r="GN94" i="3"/>
  <c r="GR94" i="3"/>
  <c r="GL94" i="3"/>
  <c r="GQ94" i="3"/>
  <c r="GV94" i="3"/>
  <c r="GZ94" i="3"/>
  <c r="HD94" i="3"/>
  <c r="HH94" i="3"/>
  <c r="HL94" i="3"/>
  <c r="GM94" i="3"/>
  <c r="GT94" i="3"/>
  <c r="GY94" i="3"/>
  <c r="HE94" i="3"/>
  <c r="HJ94" i="3"/>
  <c r="GK94" i="3"/>
  <c r="GU94" i="3"/>
  <c r="HB94" i="3"/>
  <c r="HI94" i="3"/>
  <c r="GO94" i="3"/>
  <c r="GW94" i="3"/>
  <c r="HC94" i="3"/>
  <c r="HK94" i="3"/>
  <c r="GI94" i="3"/>
  <c r="HA94" i="3"/>
  <c r="HN94" i="3"/>
  <c r="GP94" i="3"/>
  <c r="HF94" i="3"/>
  <c r="HM94" i="3"/>
  <c r="GS94" i="3"/>
  <c r="GX94" i="3"/>
  <c r="HG94" i="3"/>
  <c r="GL60" i="3"/>
  <c r="GP60" i="3"/>
  <c r="GT60" i="3"/>
  <c r="GM60" i="3"/>
  <c r="GR60" i="3"/>
  <c r="GW60" i="3"/>
  <c r="HA60" i="3"/>
  <c r="HE60" i="3"/>
  <c r="HI60" i="3"/>
  <c r="HM60" i="3"/>
  <c r="GI60" i="3"/>
  <c r="GN60" i="3"/>
  <c r="GS60" i="3"/>
  <c r="GX60" i="3"/>
  <c r="HB60" i="3"/>
  <c r="HF60" i="3"/>
  <c r="HJ60" i="3"/>
  <c r="HN60" i="3"/>
  <c r="GK60" i="3"/>
  <c r="GV60" i="3"/>
  <c r="HD60" i="3"/>
  <c r="HL60" i="3"/>
  <c r="GO60" i="3"/>
  <c r="GY60" i="3"/>
  <c r="HG60" i="3"/>
  <c r="GJ60" i="3"/>
  <c r="HC60" i="3"/>
  <c r="GQ60" i="3"/>
  <c r="HH60" i="3"/>
  <c r="GU60" i="3"/>
  <c r="HK60" i="3"/>
  <c r="GZ60" i="3"/>
  <c r="GL82" i="3"/>
  <c r="GP82" i="3"/>
  <c r="GT82" i="3"/>
  <c r="GX82" i="3"/>
  <c r="HB82" i="3"/>
  <c r="HF82" i="3"/>
  <c r="HJ82" i="3"/>
  <c r="HN82" i="3"/>
  <c r="GI82" i="3"/>
  <c r="GM82" i="3"/>
  <c r="GQ82" i="3"/>
  <c r="GU82" i="3"/>
  <c r="GY82" i="3"/>
  <c r="HC82" i="3"/>
  <c r="HG82" i="3"/>
  <c r="HK82" i="3"/>
  <c r="GO82" i="3"/>
  <c r="GW82" i="3"/>
  <c r="HE82" i="3"/>
  <c r="HM82" i="3"/>
  <c r="GN82" i="3"/>
  <c r="GZ82" i="3"/>
  <c r="HI82" i="3"/>
  <c r="GK82" i="3"/>
  <c r="HA82" i="3"/>
  <c r="GS82" i="3"/>
  <c r="HH82" i="3"/>
  <c r="GV82" i="3"/>
  <c r="HD82" i="3"/>
  <c r="GR82" i="3"/>
  <c r="HL82" i="3"/>
  <c r="GJ82" i="3"/>
  <c r="HF38" i="3"/>
  <c r="GI100" i="3"/>
  <c r="GM100" i="3"/>
  <c r="GQ100" i="3"/>
  <c r="GU100" i="3"/>
  <c r="GY100" i="3"/>
  <c r="HC100" i="3"/>
  <c r="HG100" i="3"/>
  <c r="HK100" i="3"/>
  <c r="GJ100" i="3"/>
  <c r="GO100" i="3"/>
  <c r="GT100" i="3"/>
  <c r="GZ100" i="3"/>
  <c r="HE100" i="3"/>
  <c r="HJ100" i="3"/>
  <c r="GK100" i="3"/>
  <c r="GP100" i="3"/>
  <c r="GV100" i="3"/>
  <c r="HA100" i="3"/>
  <c r="HF100" i="3"/>
  <c r="HL100" i="3"/>
  <c r="GN100" i="3"/>
  <c r="GX100" i="3"/>
  <c r="HI100" i="3"/>
  <c r="GR100" i="3"/>
  <c r="HB100" i="3"/>
  <c r="HM100" i="3"/>
  <c r="GL100" i="3"/>
  <c r="HH100" i="3"/>
  <c r="GS100" i="3"/>
  <c r="HN100" i="3"/>
  <c r="GW100" i="3"/>
  <c r="HD100" i="3"/>
  <c r="GI101" i="3"/>
  <c r="GM101" i="3"/>
  <c r="GQ101" i="3"/>
  <c r="GU101" i="3"/>
  <c r="GY101" i="3"/>
  <c r="HC101" i="3"/>
  <c r="HG101" i="3"/>
  <c r="HK101" i="3"/>
  <c r="GJ101" i="3"/>
  <c r="GO101" i="3"/>
  <c r="GT101" i="3"/>
  <c r="GZ101" i="3"/>
  <c r="HE101" i="3"/>
  <c r="HJ101" i="3"/>
  <c r="GK101" i="3"/>
  <c r="GP101" i="3"/>
  <c r="GV101" i="3"/>
  <c r="HA101" i="3"/>
  <c r="HF101" i="3"/>
  <c r="HL101" i="3"/>
  <c r="GN101" i="3"/>
  <c r="GX101" i="3"/>
  <c r="HI101" i="3"/>
  <c r="GR101" i="3"/>
  <c r="HB101" i="3"/>
  <c r="HM101" i="3"/>
  <c r="GW101" i="3"/>
  <c r="HD101" i="3"/>
  <c r="GS101" i="3"/>
  <c r="HH101" i="3"/>
  <c r="HN101" i="3"/>
  <c r="GL101" i="3"/>
  <c r="GI97" i="3"/>
  <c r="GM97" i="3"/>
  <c r="GQ97" i="3"/>
  <c r="GU97" i="3"/>
  <c r="GY97" i="3"/>
  <c r="HC97" i="3"/>
  <c r="HG97" i="3"/>
  <c r="HK97" i="3"/>
  <c r="GJ97" i="3"/>
  <c r="GO97" i="3"/>
  <c r="GT97" i="3"/>
  <c r="GZ97" i="3"/>
  <c r="HE97" i="3"/>
  <c r="HJ97" i="3"/>
  <c r="GK97" i="3"/>
  <c r="GP97" i="3"/>
  <c r="GV97" i="3"/>
  <c r="HA97" i="3"/>
  <c r="HF97" i="3"/>
  <c r="HL97" i="3"/>
  <c r="GN97" i="3"/>
  <c r="GX97" i="3"/>
  <c r="HI97" i="3"/>
  <c r="GR97" i="3"/>
  <c r="HB97" i="3"/>
  <c r="HM97" i="3"/>
  <c r="GW97" i="3"/>
  <c r="HD97" i="3"/>
  <c r="GS97" i="3"/>
  <c r="HH97" i="3"/>
  <c r="GL97" i="3"/>
  <c r="HN97" i="3"/>
  <c r="GK31" i="3"/>
  <c r="GO31" i="3"/>
  <c r="GS31" i="3"/>
  <c r="GW31" i="3"/>
  <c r="HA31" i="3"/>
  <c r="HE31" i="3"/>
  <c r="HI31" i="3"/>
  <c r="HM31" i="3"/>
  <c r="GI31" i="3"/>
  <c r="GM31" i="3"/>
  <c r="GQ31" i="3"/>
  <c r="GU31" i="3"/>
  <c r="GY31" i="3"/>
  <c r="HC31" i="3"/>
  <c r="HG31" i="3"/>
  <c r="HK31" i="3"/>
  <c r="GN31" i="3"/>
  <c r="GV31" i="3"/>
  <c r="HD31" i="3"/>
  <c r="HL31" i="3"/>
  <c r="GJ31" i="3"/>
  <c r="GZ31" i="3"/>
  <c r="GL31" i="3"/>
  <c r="HB31" i="3"/>
  <c r="GP31" i="3"/>
  <c r="GX31" i="3"/>
  <c r="HF31" i="3"/>
  <c r="HN31" i="3"/>
  <c r="GR31" i="3"/>
  <c r="HH31" i="3"/>
  <c r="GT31" i="3"/>
  <c r="HJ31" i="3"/>
  <c r="GL83" i="3"/>
  <c r="GP83" i="3"/>
  <c r="GT83" i="3"/>
  <c r="GX83" i="3"/>
  <c r="HB83" i="3"/>
  <c r="HF83" i="3"/>
  <c r="HJ83" i="3"/>
  <c r="HN83" i="3"/>
  <c r="GI83" i="3"/>
  <c r="GM83" i="3"/>
  <c r="GQ83" i="3"/>
  <c r="GU83" i="3"/>
  <c r="GY83" i="3"/>
  <c r="HC83" i="3"/>
  <c r="HG83" i="3"/>
  <c r="HK83" i="3"/>
  <c r="GO83" i="3"/>
  <c r="GW83" i="3"/>
  <c r="HE83" i="3"/>
  <c r="HM83" i="3"/>
  <c r="GN83" i="3"/>
  <c r="GZ83" i="3"/>
  <c r="HI83" i="3"/>
  <c r="GJ83" i="3"/>
  <c r="GV83" i="3"/>
  <c r="HL83" i="3"/>
  <c r="GR83" i="3"/>
  <c r="HD83" i="3"/>
  <c r="GS83" i="3"/>
  <c r="HA83" i="3"/>
  <c r="GK83" i="3"/>
  <c r="HH83" i="3"/>
  <c r="GK35" i="3"/>
  <c r="GO35" i="3"/>
  <c r="GS35" i="3"/>
  <c r="GW35" i="3"/>
  <c r="HA35" i="3"/>
  <c r="HE35" i="3"/>
  <c r="HI35" i="3"/>
  <c r="HM35" i="3"/>
  <c r="GI35" i="3"/>
  <c r="GM35" i="3"/>
  <c r="GQ35" i="3"/>
  <c r="GU35" i="3"/>
  <c r="GY35" i="3"/>
  <c r="HC35" i="3"/>
  <c r="HG35" i="3"/>
  <c r="HK35" i="3"/>
  <c r="GN35" i="3"/>
  <c r="GV35" i="3"/>
  <c r="HD35" i="3"/>
  <c r="HL35" i="3"/>
  <c r="GJ35" i="3"/>
  <c r="GZ35" i="3"/>
  <c r="GL35" i="3"/>
  <c r="HB35" i="3"/>
  <c r="GP35" i="3"/>
  <c r="GX35" i="3"/>
  <c r="HF35" i="3"/>
  <c r="HN35" i="3"/>
  <c r="GR35" i="3"/>
  <c r="HH35" i="3"/>
  <c r="GT35" i="3"/>
  <c r="HJ35" i="3"/>
  <c r="GL59" i="3"/>
  <c r="GP59" i="3"/>
  <c r="GT59" i="3"/>
  <c r="GX59" i="3"/>
  <c r="HB59" i="3"/>
  <c r="HF59" i="3"/>
  <c r="HJ59" i="3"/>
  <c r="HN59" i="3"/>
  <c r="GM59" i="3"/>
  <c r="GR59" i="3"/>
  <c r="GW59" i="3"/>
  <c r="HC59" i="3"/>
  <c r="HH59" i="3"/>
  <c r="HM59" i="3"/>
  <c r="GI59" i="3"/>
  <c r="GN59" i="3"/>
  <c r="GS59" i="3"/>
  <c r="GY59" i="3"/>
  <c r="HD59" i="3"/>
  <c r="HI59" i="3"/>
  <c r="GK59" i="3"/>
  <c r="GV59" i="3"/>
  <c r="HG59" i="3"/>
  <c r="GO59" i="3"/>
  <c r="GZ59" i="3"/>
  <c r="HK59" i="3"/>
  <c r="GU59" i="3"/>
  <c r="HA59" i="3"/>
  <c r="HL59" i="3"/>
  <c r="GJ59" i="3"/>
  <c r="HE59" i="3"/>
  <c r="GQ59" i="3"/>
  <c r="GK21" i="3"/>
  <c r="GO21" i="3"/>
  <c r="GS21" i="3"/>
  <c r="GW21" i="3"/>
  <c r="HA21" i="3"/>
  <c r="HE21" i="3"/>
  <c r="HI21" i="3"/>
  <c r="HM21" i="3"/>
  <c r="GI21" i="3"/>
  <c r="GM21" i="3"/>
  <c r="GQ21" i="3"/>
  <c r="GU21" i="3"/>
  <c r="GY21" i="3"/>
  <c r="HC21" i="3"/>
  <c r="HG21" i="3"/>
  <c r="HK21" i="3"/>
  <c r="GN21" i="3"/>
  <c r="GV21" i="3"/>
  <c r="HD21" i="3"/>
  <c r="HL21" i="3"/>
  <c r="GR21" i="3"/>
  <c r="HH21" i="3"/>
  <c r="GT21" i="3"/>
  <c r="HJ21" i="3"/>
  <c r="GP21" i="3"/>
  <c r="GX21" i="3"/>
  <c r="HF21" i="3"/>
  <c r="HN21" i="3"/>
  <c r="GJ21" i="3"/>
  <c r="GZ21" i="3"/>
  <c r="GL21" i="3"/>
  <c r="HB21" i="3"/>
  <c r="GI89" i="3"/>
  <c r="GM89" i="3"/>
  <c r="GQ89" i="3"/>
  <c r="GU89" i="3"/>
  <c r="GY89" i="3"/>
  <c r="GJ89" i="3"/>
  <c r="GO89" i="3"/>
  <c r="GT89" i="3"/>
  <c r="GZ89" i="3"/>
  <c r="HD89" i="3"/>
  <c r="HH89" i="3"/>
  <c r="HL89" i="3"/>
  <c r="GN89" i="3"/>
  <c r="GV89" i="3"/>
  <c r="HB89" i="3"/>
  <c r="HG89" i="3"/>
  <c r="HM89" i="3"/>
  <c r="GL89" i="3"/>
  <c r="GW89" i="3"/>
  <c r="HE89" i="3"/>
  <c r="HK89" i="3"/>
  <c r="GR89" i="3"/>
  <c r="HC89" i="3"/>
  <c r="HN89" i="3"/>
  <c r="GS89" i="3"/>
  <c r="HF89" i="3"/>
  <c r="GP89" i="3"/>
  <c r="HJ89" i="3"/>
  <c r="GX89" i="3"/>
  <c r="GK89" i="3"/>
  <c r="HA89" i="3"/>
  <c r="HI89" i="3"/>
  <c r="GK63" i="3"/>
  <c r="GO63" i="3"/>
  <c r="GS63" i="3"/>
  <c r="GW63" i="3"/>
  <c r="HA63" i="3"/>
  <c r="HE63" i="3"/>
  <c r="HI63" i="3"/>
  <c r="HM63" i="3"/>
  <c r="GL63" i="3"/>
  <c r="GP63" i="3"/>
  <c r="GT63" i="3"/>
  <c r="GX63" i="3"/>
  <c r="HB63" i="3"/>
  <c r="HF63" i="3"/>
  <c r="HJ63" i="3"/>
  <c r="HN63" i="3"/>
  <c r="GN63" i="3"/>
  <c r="GV63" i="3"/>
  <c r="HD63" i="3"/>
  <c r="HL63" i="3"/>
  <c r="GI63" i="3"/>
  <c r="GQ63" i="3"/>
  <c r="GY63" i="3"/>
  <c r="HG63" i="3"/>
  <c r="GM63" i="3"/>
  <c r="HC63" i="3"/>
  <c r="GR63" i="3"/>
  <c r="HH63" i="3"/>
  <c r="GJ63" i="3"/>
  <c r="GU63" i="3"/>
  <c r="HK63" i="3"/>
  <c r="GZ63" i="3"/>
  <c r="LZ21" i="3"/>
  <c r="MD21" i="3"/>
  <c r="MH21" i="3"/>
  <c r="ML21" i="3"/>
  <c r="MP21" i="3"/>
  <c r="MT21" i="3"/>
  <c r="MX21" i="3"/>
  <c r="NB21" i="3"/>
  <c r="LX21" i="3"/>
  <c r="MB21" i="3"/>
  <c r="MF21" i="3"/>
  <c r="MJ21" i="3"/>
  <c r="MN21" i="3"/>
  <c r="MR21" i="3"/>
  <c r="MV21" i="3"/>
  <c r="MZ21" i="3"/>
  <c r="MC21" i="3"/>
  <c r="MK21" i="3"/>
  <c r="MS21" i="3"/>
  <c r="NA21" i="3"/>
  <c r="LY21" i="3"/>
  <c r="MG21" i="3"/>
  <c r="MO21" i="3"/>
  <c r="MW21" i="3"/>
  <c r="MA21" i="3"/>
  <c r="MQ21" i="3"/>
  <c r="MI21" i="3"/>
  <c r="LW21" i="3"/>
  <c r="ME21" i="3"/>
  <c r="MU21" i="3"/>
  <c r="MY21" i="3"/>
  <c r="MM21" i="3"/>
  <c r="LX105" i="3"/>
  <c r="MB105" i="3"/>
  <c r="MF105" i="3"/>
  <c r="MJ105" i="3"/>
  <c r="MN105" i="3"/>
  <c r="MR105" i="3"/>
  <c r="MV105" i="3"/>
  <c r="MZ105" i="3"/>
  <c r="LY105" i="3"/>
  <c r="MC105" i="3"/>
  <c r="MG105" i="3"/>
  <c r="MK105" i="3"/>
  <c r="MO105" i="3"/>
  <c r="MS105" i="3"/>
  <c r="MW105" i="3"/>
  <c r="NA105" i="3"/>
  <c r="LW105" i="3"/>
  <c r="ME105" i="3"/>
  <c r="MM105" i="3"/>
  <c r="MU105" i="3"/>
  <c r="LZ105" i="3"/>
  <c r="MH105" i="3"/>
  <c r="MP105" i="3"/>
  <c r="MX105" i="3"/>
  <c r="ML105" i="3"/>
  <c r="NB105" i="3"/>
  <c r="MA105" i="3"/>
  <c r="MQ105" i="3"/>
  <c r="MY105" i="3"/>
  <c r="MI105" i="3"/>
  <c r="MT105" i="3"/>
  <c r="MD105" i="3"/>
  <c r="LY30" i="3"/>
  <c r="MC30" i="3"/>
  <c r="MG30" i="3"/>
  <c r="MK30" i="3"/>
  <c r="MO30" i="3"/>
  <c r="MS30" i="3"/>
  <c r="MW30" i="3"/>
  <c r="NA30" i="3"/>
  <c r="LW30" i="3"/>
  <c r="MA30" i="3"/>
  <c r="ME30" i="3"/>
  <c r="MI30" i="3"/>
  <c r="MM30" i="3"/>
  <c r="MQ30" i="3"/>
  <c r="MU30" i="3"/>
  <c r="MY30" i="3"/>
  <c r="MB30" i="3"/>
  <c r="MJ30" i="3"/>
  <c r="MR30" i="3"/>
  <c r="MZ30" i="3"/>
  <c r="LX30" i="3"/>
  <c r="MN30" i="3"/>
  <c r="MV30" i="3"/>
  <c r="MH30" i="3"/>
  <c r="MX30" i="3"/>
  <c r="MD30" i="3"/>
  <c r="ML30" i="3"/>
  <c r="MT30" i="3"/>
  <c r="NB30" i="3"/>
  <c r="MF30" i="3"/>
  <c r="LZ30" i="3"/>
  <c r="MP30" i="3"/>
  <c r="LX99" i="3"/>
  <c r="MB99" i="3"/>
  <c r="MF99" i="3"/>
  <c r="MJ99" i="3"/>
  <c r="MN99" i="3"/>
  <c r="MR99" i="3"/>
  <c r="MV99" i="3"/>
  <c r="MZ99" i="3"/>
  <c r="LY99" i="3"/>
  <c r="MC99" i="3"/>
  <c r="MG99" i="3"/>
  <c r="MK99" i="3"/>
  <c r="MO99" i="3"/>
  <c r="MS99" i="3"/>
  <c r="MW99" i="3"/>
  <c r="NA99" i="3"/>
  <c r="LW99" i="3"/>
  <c r="ME99" i="3"/>
  <c r="MM99" i="3"/>
  <c r="MU99" i="3"/>
  <c r="LZ99" i="3"/>
  <c r="MH99" i="3"/>
  <c r="MP99" i="3"/>
  <c r="MX99" i="3"/>
  <c r="ML99" i="3"/>
  <c r="NB99" i="3"/>
  <c r="MA99" i="3"/>
  <c r="MQ99" i="3"/>
  <c r="MY99" i="3"/>
  <c r="MI99" i="3"/>
  <c r="MT99" i="3"/>
  <c r="MD99" i="3"/>
  <c r="RN105" i="3"/>
  <c r="RR105" i="3"/>
  <c r="RV105" i="3"/>
  <c r="RZ105" i="3"/>
  <c r="SD105" i="3"/>
  <c r="SH105" i="3"/>
  <c r="SL105" i="3"/>
  <c r="SP105" i="3"/>
  <c r="RK105" i="3"/>
  <c r="RO105" i="3"/>
  <c r="RS105" i="3"/>
  <c r="RW105" i="3"/>
  <c r="SA105" i="3"/>
  <c r="SE105" i="3"/>
  <c r="SI105" i="3"/>
  <c r="SM105" i="3"/>
  <c r="RQ105" i="3"/>
  <c r="RY105" i="3"/>
  <c r="SG105" i="3"/>
  <c r="SO105" i="3"/>
  <c r="RL105" i="3"/>
  <c r="RT105" i="3"/>
  <c r="SB105" i="3"/>
  <c r="SJ105" i="3"/>
  <c r="RP105" i="3"/>
  <c r="SF105" i="3"/>
  <c r="RX105" i="3"/>
  <c r="SN105" i="3"/>
  <c r="RM105" i="3"/>
  <c r="SC105" i="3"/>
  <c r="SK105" i="3"/>
  <c r="RU105" i="3"/>
  <c r="RZ47" i="3"/>
  <c r="RW47" i="3"/>
  <c r="SO47" i="3"/>
  <c r="SN47" i="3"/>
  <c r="RN55" i="3"/>
  <c r="RR55" i="3"/>
  <c r="RV55" i="3"/>
  <c r="RZ55" i="3"/>
  <c r="SD55" i="3"/>
  <c r="SH55" i="3"/>
  <c r="SL55" i="3"/>
  <c r="SP55" i="3"/>
  <c r="RK55" i="3"/>
  <c r="RO55" i="3"/>
  <c r="RS55" i="3"/>
  <c r="RW55" i="3"/>
  <c r="SA55" i="3"/>
  <c r="SE55" i="3"/>
  <c r="SI55" i="3"/>
  <c r="SM55" i="3"/>
  <c r="RM55" i="3"/>
  <c r="RU55" i="3"/>
  <c r="SC55" i="3"/>
  <c r="SK55" i="3"/>
  <c r="RQ55" i="3"/>
  <c r="RY55" i="3"/>
  <c r="SG55" i="3"/>
  <c r="SO55" i="3"/>
  <c r="RT55" i="3"/>
  <c r="SJ55" i="3"/>
  <c r="RL55" i="3"/>
  <c r="SB55" i="3"/>
  <c r="SF55" i="3"/>
  <c r="SN55" i="3"/>
  <c r="RP55" i="3"/>
  <c r="RX55" i="3"/>
  <c r="RN65" i="3"/>
  <c r="RR65" i="3"/>
  <c r="RV65" i="3"/>
  <c r="RZ65" i="3"/>
  <c r="SD65" i="3"/>
  <c r="SH65" i="3"/>
  <c r="SL65" i="3"/>
  <c r="SP65" i="3"/>
  <c r="RK65" i="3"/>
  <c r="RO65" i="3"/>
  <c r="RS65" i="3"/>
  <c r="RW65" i="3"/>
  <c r="SA65" i="3"/>
  <c r="SE65" i="3"/>
  <c r="SI65" i="3"/>
  <c r="SM65" i="3"/>
  <c r="RQ65" i="3"/>
  <c r="RY65" i="3"/>
  <c r="SG65" i="3"/>
  <c r="SO65" i="3"/>
  <c r="RM65" i="3"/>
  <c r="RU65" i="3"/>
  <c r="SC65" i="3"/>
  <c r="SK65" i="3"/>
  <c r="RX65" i="3"/>
  <c r="SN65" i="3"/>
  <c r="RL65" i="3"/>
  <c r="SB65" i="3"/>
  <c r="RP65" i="3"/>
  <c r="SF65" i="3"/>
  <c r="RT65" i="3"/>
  <c r="SJ65" i="3"/>
  <c r="RN61" i="3"/>
  <c r="RR61" i="3"/>
  <c r="RV61" i="3"/>
  <c r="RZ61" i="3"/>
  <c r="SD61" i="3"/>
  <c r="SH61" i="3"/>
  <c r="SL61" i="3"/>
  <c r="SP61" i="3"/>
  <c r="RK61" i="3"/>
  <c r="RO61" i="3"/>
  <c r="RS61" i="3"/>
  <c r="RW61" i="3"/>
  <c r="SA61" i="3"/>
  <c r="SE61" i="3"/>
  <c r="SI61" i="3"/>
  <c r="SM61" i="3"/>
  <c r="RM61" i="3"/>
  <c r="RU61" i="3"/>
  <c r="SC61" i="3"/>
  <c r="SK61" i="3"/>
  <c r="RQ61" i="3"/>
  <c r="RY61" i="3"/>
  <c r="SG61" i="3"/>
  <c r="SO61" i="3"/>
  <c r="RT61" i="3"/>
  <c r="SJ61" i="3"/>
  <c r="RL61" i="3"/>
  <c r="SB61" i="3"/>
  <c r="SF61" i="3"/>
  <c r="SN61" i="3"/>
  <c r="RP61" i="3"/>
  <c r="RX61" i="3"/>
  <c r="LY32" i="3"/>
  <c r="MC32" i="3"/>
  <c r="MG32" i="3"/>
  <c r="MK32" i="3"/>
  <c r="MO32" i="3"/>
  <c r="MS32" i="3"/>
  <c r="MW32" i="3"/>
  <c r="NA32" i="3"/>
  <c r="LW32" i="3"/>
  <c r="MA32" i="3"/>
  <c r="ME32" i="3"/>
  <c r="MI32" i="3"/>
  <c r="MM32" i="3"/>
  <c r="MQ32" i="3"/>
  <c r="MU32" i="3"/>
  <c r="MY32" i="3"/>
  <c r="MB32" i="3"/>
  <c r="MJ32" i="3"/>
  <c r="MR32" i="3"/>
  <c r="MZ32" i="3"/>
  <c r="LX32" i="3"/>
  <c r="MN32" i="3"/>
  <c r="MH32" i="3"/>
  <c r="MP32" i="3"/>
  <c r="MD32" i="3"/>
  <c r="ML32" i="3"/>
  <c r="MT32" i="3"/>
  <c r="NB32" i="3"/>
  <c r="MF32" i="3"/>
  <c r="MV32" i="3"/>
  <c r="LZ32" i="3"/>
  <c r="MX32" i="3"/>
  <c r="LZ57" i="3"/>
  <c r="MD57" i="3"/>
  <c r="MH57" i="3"/>
  <c r="ML57" i="3"/>
  <c r="MP57" i="3"/>
  <c r="MT57" i="3"/>
  <c r="MX57" i="3"/>
  <c r="NB57" i="3"/>
  <c r="LW57" i="3"/>
  <c r="MA57" i="3"/>
  <c r="ME57" i="3"/>
  <c r="MI57" i="3"/>
  <c r="MM57" i="3"/>
  <c r="MQ57" i="3"/>
  <c r="MU57" i="3"/>
  <c r="MY57" i="3"/>
  <c r="MC57" i="3"/>
  <c r="MK57" i="3"/>
  <c r="MS57" i="3"/>
  <c r="NA57" i="3"/>
  <c r="LX57" i="3"/>
  <c r="MF57" i="3"/>
  <c r="MN57" i="3"/>
  <c r="MV57" i="3"/>
  <c r="MB57" i="3"/>
  <c r="MR57" i="3"/>
  <c r="MJ57" i="3"/>
  <c r="MZ57" i="3"/>
  <c r="LY57" i="3"/>
  <c r="MO57" i="3"/>
  <c r="MW57" i="3"/>
  <c r="MG57" i="3"/>
  <c r="LZ85" i="3"/>
  <c r="MD85" i="3"/>
  <c r="MH85" i="3"/>
  <c r="ML85" i="3"/>
  <c r="MP85" i="3"/>
  <c r="MT85" i="3"/>
  <c r="MX85" i="3"/>
  <c r="NB85" i="3"/>
  <c r="MA85" i="3"/>
  <c r="MF85" i="3"/>
  <c r="MK85" i="3"/>
  <c r="MQ85" i="3"/>
  <c r="MV85" i="3"/>
  <c r="NA85" i="3"/>
  <c r="LW85" i="3"/>
  <c r="MB85" i="3"/>
  <c r="MG85" i="3"/>
  <c r="MM85" i="3"/>
  <c r="MR85" i="3"/>
  <c r="MW85" i="3"/>
  <c r="LY85" i="3"/>
  <c r="MJ85" i="3"/>
  <c r="MU85" i="3"/>
  <c r="MC85" i="3"/>
  <c r="MN85" i="3"/>
  <c r="MY85" i="3"/>
  <c r="LX85" i="3"/>
  <c r="MS85" i="3"/>
  <c r="ME85" i="3"/>
  <c r="MZ85" i="3"/>
  <c r="MO85" i="3"/>
  <c r="MI85" i="3"/>
  <c r="LX91" i="3"/>
  <c r="MB91" i="3"/>
  <c r="MF91" i="3"/>
  <c r="MJ91" i="3"/>
  <c r="MN91" i="3"/>
  <c r="MR91" i="3"/>
  <c r="MV91" i="3"/>
  <c r="MZ91" i="3"/>
  <c r="LY91" i="3"/>
  <c r="MC91" i="3"/>
  <c r="MG91" i="3"/>
  <c r="MK91" i="3"/>
  <c r="MO91" i="3"/>
  <c r="MS91" i="3"/>
  <c r="MW91" i="3"/>
  <c r="NA91" i="3"/>
  <c r="LW91" i="3"/>
  <c r="ME91" i="3"/>
  <c r="MM91" i="3"/>
  <c r="MU91" i="3"/>
  <c r="LZ91" i="3"/>
  <c r="MH91" i="3"/>
  <c r="MP91" i="3"/>
  <c r="MX91" i="3"/>
  <c r="ML91" i="3"/>
  <c r="NB91" i="3"/>
  <c r="MA91" i="3"/>
  <c r="MQ91" i="3"/>
  <c r="MY91" i="3"/>
  <c r="MI91" i="3"/>
  <c r="MT91" i="3"/>
  <c r="MD91" i="3"/>
  <c r="LX101" i="3"/>
  <c r="MB101" i="3"/>
  <c r="MF101" i="3"/>
  <c r="MJ101" i="3"/>
  <c r="MN101" i="3"/>
  <c r="MR101" i="3"/>
  <c r="MV101" i="3"/>
  <c r="MZ101" i="3"/>
  <c r="LY101" i="3"/>
  <c r="MC101" i="3"/>
  <c r="MG101" i="3"/>
  <c r="MK101" i="3"/>
  <c r="MO101" i="3"/>
  <c r="MS101" i="3"/>
  <c r="MW101" i="3"/>
  <c r="NA101" i="3"/>
  <c r="LW101" i="3"/>
  <c r="ME101" i="3"/>
  <c r="MM101" i="3"/>
  <c r="MU101" i="3"/>
  <c r="LZ101" i="3"/>
  <c r="MH101" i="3"/>
  <c r="MP101" i="3"/>
  <c r="MX101" i="3"/>
  <c r="ML101" i="3"/>
  <c r="NB101" i="3"/>
  <c r="MA101" i="3"/>
  <c r="MQ101" i="3"/>
  <c r="MY101" i="3"/>
  <c r="MI101" i="3"/>
  <c r="MT101" i="3"/>
  <c r="MD101" i="3"/>
  <c r="LX93" i="3"/>
  <c r="MB93" i="3"/>
  <c r="MF93" i="3"/>
  <c r="MJ93" i="3"/>
  <c r="MN93" i="3"/>
  <c r="MR93" i="3"/>
  <c r="MV93" i="3"/>
  <c r="MZ93" i="3"/>
  <c r="LY93" i="3"/>
  <c r="MC93" i="3"/>
  <c r="MG93" i="3"/>
  <c r="MK93" i="3"/>
  <c r="MO93" i="3"/>
  <c r="MS93" i="3"/>
  <c r="MW93" i="3"/>
  <c r="NA93" i="3"/>
  <c r="LW93" i="3"/>
  <c r="ME93" i="3"/>
  <c r="MM93" i="3"/>
  <c r="MU93" i="3"/>
  <c r="LZ93" i="3"/>
  <c r="MH93" i="3"/>
  <c r="MP93" i="3"/>
  <c r="MX93" i="3"/>
  <c r="ML93" i="3"/>
  <c r="NB93" i="3"/>
  <c r="MA93" i="3"/>
  <c r="MQ93" i="3"/>
  <c r="MY93" i="3"/>
  <c r="MI93" i="3"/>
  <c r="MT93" i="3"/>
  <c r="MD93" i="3"/>
  <c r="LY36" i="3"/>
  <c r="MC36" i="3"/>
  <c r="MG36" i="3"/>
  <c r="MK36" i="3"/>
  <c r="MO36" i="3"/>
  <c r="MS36" i="3"/>
  <c r="MW36" i="3"/>
  <c r="NA36" i="3"/>
  <c r="LW36" i="3"/>
  <c r="MA36" i="3"/>
  <c r="ME36" i="3"/>
  <c r="MI36" i="3"/>
  <c r="MM36" i="3"/>
  <c r="MQ36" i="3"/>
  <c r="MU36" i="3"/>
  <c r="MY36" i="3"/>
  <c r="MB36" i="3"/>
  <c r="MJ36" i="3"/>
  <c r="MR36" i="3"/>
  <c r="MZ36" i="3"/>
  <c r="MF36" i="3"/>
  <c r="MV36" i="3"/>
  <c r="LZ36" i="3"/>
  <c r="MP36" i="3"/>
  <c r="MD36" i="3"/>
  <c r="ML36" i="3"/>
  <c r="MT36" i="3"/>
  <c r="NB36" i="3"/>
  <c r="LX36" i="3"/>
  <c r="MN36" i="3"/>
  <c r="MH36" i="3"/>
  <c r="MX36" i="3"/>
  <c r="LZ87" i="3"/>
  <c r="MD87" i="3"/>
  <c r="MH87" i="3"/>
  <c r="ML87" i="3"/>
  <c r="MP87" i="3"/>
  <c r="MT87" i="3"/>
  <c r="MX87" i="3"/>
  <c r="NB87" i="3"/>
  <c r="MA87" i="3"/>
  <c r="MF87" i="3"/>
  <c r="MK87" i="3"/>
  <c r="MQ87" i="3"/>
  <c r="MV87" i="3"/>
  <c r="NA87" i="3"/>
  <c r="LW87" i="3"/>
  <c r="MB87" i="3"/>
  <c r="MG87" i="3"/>
  <c r="MM87" i="3"/>
  <c r="MR87" i="3"/>
  <c r="MW87" i="3"/>
  <c r="LY87" i="3"/>
  <c r="MJ87" i="3"/>
  <c r="MU87" i="3"/>
  <c r="MC87" i="3"/>
  <c r="MN87" i="3"/>
  <c r="MY87" i="3"/>
  <c r="LX87" i="3"/>
  <c r="MS87" i="3"/>
  <c r="ME87" i="3"/>
  <c r="MZ87" i="3"/>
  <c r="MO87" i="3"/>
  <c r="MI87" i="3"/>
  <c r="MK47" i="3"/>
  <c r="MP47" i="3"/>
  <c r="NB47" i="3"/>
  <c r="MB47" i="3"/>
  <c r="LZ67" i="3"/>
  <c r="MD67" i="3"/>
  <c r="MH67" i="3"/>
  <c r="ML67" i="3"/>
  <c r="MP67" i="3"/>
  <c r="MT67" i="3"/>
  <c r="MX67" i="3"/>
  <c r="NB67" i="3"/>
  <c r="LW67" i="3"/>
  <c r="MA67" i="3"/>
  <c r="ME67" i="3"/>
  <c r="MI67" i="3"/>
  <c r="MM67" i="3"/>
  <c r="MQ67" i="3"/>
  <c r="MU67" i="3"/>
  <c r="MY67" i="3"/>
  <c r="MC67" i="3"/>
  <c r="MK67" i="3"/>
  <c r="MS67" i="3"/>
  <c r="NA67" i="3"/>
  <c r="LX67" i="3"/>
  <c r="MF67" i="3"/>
  <c r="MN67" i="3"/>
  <c r="MV67" i="3"/>
  <c r="MB67" i="3"/>
  <c r="MR67" i="3"/>
  <c r="MJ67" i="3"/>
  <c r="MZ67" i="3"/>
  <c r="LY67" i="3"/>
  <c r="MO67" i="3"/>
  <c r="MW67" i="3"/>
  <c r="MG67" i="3"/>
  <c r="LY80" i="3"/>
  <c r="MO80" i="3"/>
  <c r="LZ80" i="3"/>
  <c r="MP80" i="3"/>
  <c r="MB80" i="3"/>
  <c r="LW80" i="3"/>
  <c r="MA80" i="3"/>
  <c r="LX80" i="3"/>
  <c r="LY34" i="3"/>
  <c r="MC34" i="3"/>
  <c r="MG34" i="3"/>
  <c r="MK34" i="3"/>
  <c r="MO34" i="3"/>
  <c r="MS34" i="3"/>
  <c r="MW34" i="3"/>
  <c r="NA34" i="3"/>
  <c r="LW34" i="3"/>
  <c r="MA34" i="3"/>
  <c r="ME34" i="3"/>
  <c r="MI34" i="3"/>
  <c r="MM34" i="3"/>
  <c r="MQ34" i="3"/>
  <c r="MU34" i="3"/>
  <c r="MY34" i="3"/>
  <c r="MB34" i="3"/>
  <c r="MJ34" i="3"/>
  <c r="MR34" i="3"/>
  <c r="MZ34" i="3"/>
  <c r="LX34" i="3"/>
  <c r="MN34" i="3"/>
  <c r="LZ34" i="3"/>
  <c r="MP34" i="3"/>
  <c r="MD34" i="3"/>
  <c r="ML34" i="3"/>
  <c r="MT34" i="3"/>
  <c r="NB34" i="3"/>
  <c r="MF34" i="3"/>
  <c r="MV34" i="3"/>
  <c r="MH34" i="3"/>
  <c r="MX34" i="3"/>
  <c r="LY27" i="3"/>
  <c r="MC27" i="3"/>
  <c r="MG27" i="3"/>
  <c r="MK27" i="3"/>
  <c r="MO27" i="3"/>
  <c r="MS27" i="3"/>
  <c r="MW27" i="3"/>
  <c r="NA27" i="3"/>
  <c r="LW27" i="3"/>
  <c r="MA27" i="3"/>
  <c r="ME27" i="3"/>
  <c r="MI27" i="3"/>
  <c r="MM27" i="3"/>
  <c r="MQ27" i="3"/>
  <c r="MU27" i="3"/>
  <c r="MY27" i="3"/>
  <c r="MB27" i="3"/>
  <c r="MJ27" i="3"/>
  <c r="MR27" i="3"/>
  <c r="MZ27" i="3"/>
  <c r="LX27" i="3"/>
  <c r="MN27" i="3"/>
  <c r="MH27" i="3"/>
  <c r="MX27" i="3"/>
  <c r="MD27" i="3"/>
  <c r="ML27" i="3"/>
  <c r="MT27" i="3"/>
  <c r="NB27" i="3"/>
  <c r="MF27" i="3"/>
  <c r="MV27" i="3"/>
  <c r="LZ27" i="3"/>
  <c r="MP27" i="3"/>
  <c r="LZ64" i="3"/>
  <c r="MD64" i="3"/>
  <c r="MH64" i="3"/>
  <c r="ML64" i="3"/>
  <c r="MP64" i="3"/>
  <c r="MT64" i="3"/>
  <c r="MX64" i="3"/>
  <c r="NB64" i="3"/>
  <c r="LW64" i="3"/>
  <c r="MA64" i="3"/>
  <c r="ME64" i="3"/>
  <c r="MI64" i="3"/>
  <c r="MM64" i="3"/>
  <c r="MQ64" i="3"/>
  <c r="MU64" i="3"/>
  <c r="MY64" i="3"/>
  <c r="MC64" i="3"/>
  <c r="MK64" i="3"/>
  <c r="MS64" i="3"/>
  <c r="NA64" i="3"/>
  <c r="LX64" i="3"/>
  <c r="MF64" i="3"/>
  <c r="MN64" i="3"/>
  <c r="MV64" i="3"/>
  <c r="MB64" i="3"/>
  <c r="MR64" i="3"/>
  <c r="MJ64" i="3"/>
  <c r="MZ64" i="3"/>
  <c r="LY64" i="3"/>
  <c r="MO64" i="3"/>
  <c r="MW64" i="3"/>
  <c r="MG64" i="3"/>
  <c r="LZ58" i="3"/>
  <c r="MD58" i="3"/>
  <c r="MH58" i="3"/>
  <c r="ML58" i="3"/>
  <c r="MP58" i="3"/>
  <c r="MT58" i="3"/>
  <c r="MX58" i="3"/>
  <c r="NB58" i="3"/>
  <c r="LW58" i="3"/>
  <c r="MA58" i="3"/>
  <c r="ME58" i="3"/>
  <c r="MI58" i="3"/>
  <c r="MM58" i="3"/>
  <c r="MQ58" i="3"/>
  <c r="MU58" i="3"/>
  <c r="MY58" i="3"/>
  <c r="MC58" i="3"/>
  <c r="MK58" i="3"/>
  <c r="MS58" i="3"/>
  <c r="NA58" i="3"/>
  <c r="LX58" i="3"/>
  <c r="MF58" i="3"/>
  <c r="MN58" i="3"/>
  <c r="MV58" i="3"/>
  <c r="MB58" i="3"/>
  <c r="MR58" i="3"/>
  <c r="MJ58" i="3"/>
  <c r="MZ58" i="3"/>
  <c r="LY58" i="3"/>
  <c r="MO58" i="3"/>
  <c r="MW58" i="3"/>
  <c r="MG58" i="3"/>
  <c r="LX100" i="3"/>
  <c r="MB100" i="3"/>
  <c r="MF100" i="3"/>
  <c r="MJ100" i="3"/>
  <c r="MN100" i="3"/>
  <c r="MR100" i="3"/>
  <c r="MV100" i="3"/>
  <c r="MZ100" i="3"/>
  <c r="LY100" i="3"/>
  <c r="MC100" i="3"/>
  <c r="MG100" i="3"/>
  <c r="MK100" i="3"/>
  <c r="MO100" i="3"/>
  <c r="MS100" i="3"/>
  <c r="MW100" i="3"/>
  <c r="NA100" i="3"/>
  <c r="LW100" i="3"/>
  <c r="ME100" i="3"/>
  <c r="MM100" i="3"/>
  <c r="MU100" i="3"/>
  <c r="LZ100" i="3"/>
  <c r="MH100" i="3"/>
  <c r="MP100" i="3"/>
  <c r="MX100" i="3"/>
  <c r="ML100" i="3"/>
  <c r="NB100" i="3"/>
  <c r="MA100" i="3"/>
  <c r="MQ100" i="3"/>
  <c r="MY100" i="3"/>
  <c r="MI100" i="3"/>
  <c r="MT100" i="3"/>
  <c r="MD100" i="3"/>
  <c r="MF52" i="3"/>
  <c r="LY83" i="3"/>
  <c r="MC83" i="3"/>
  <c r="MG83" i="3"/>
  <c r="MK83" i="3"/>
  <c r="MO83" i="3"/>
  <c r="MS83" i="3"/>
  <c r="MW83" i="3"/>
  <c r="NA83" i="3"/>
  <c r="LZ83" i="3"/>
  <c r="MD83" i="3"/>
  <c r="MH83" i="3"/>
  <c r="ML83" i="3"/>
  <c r="MP83" i="3"/>
  <c r="MT83" i="3"/>
  <c r="MX83" i="3"/>
  <c r="NB83" i="3"/>
  <c r="MB83" i="3"/>
  <c r="MJ83" i="3"/>
  <c r="MR83" i="3"/>
  <c r="MZ83" i="3"/>
  <c r="LW83" i="3"/>
  <c r="ME83" i="3"/>
  <c r="MM83" i="3"/>
  <c r="MU83" i="3"/>
  <c r="MA83" i="3"/>
  <c r="MQ83" i="3"/>
  <c r="MF83" i="3"/>
  <c r="MV83" i="3"/>
  <c r="LX83" i="3"/>
  <c r="MI83" i="3"/>
  <c r="MY83" i="3"/>
  <c r="MN83" i="3"/>
  <c r="LZ62" i="3"/>
  <c r="MD62" i="3"/>
  <c r="MH62" i="3"/>
  <c r="ML62" i="3"/>
  <c r="MP62" i="3"/>
  <c r="MT62" i="3"/>
  <c r="MX62" i="3"/>
  <c r="NB62" i="3"/>
  <c r="LW62" i="3"/>
  <c r="MA62" i="3"/>
  <c r="ME62" i="3"/>
  <c r="MI62" i="3"/>
  <c r="MM62" i="3"/>
  <c r="MQ62" i="3"/>
  <c r="MU62" i="3"/>
  <c r="MY62" i="3"/>
  <c r="MC62" i="3"/>
  <c r="MK62" i="3"/>
  <c r="MS62" i="3"/>
  <c r="NA62" i="3"/>
  <c r="LX62" i="3"/>
  <c r="MF62" i="3"/>
  <c r="MN62" i="3"/>
  <c r="MV62" i="3"/>
  <c r="MB62" i="3"/>
  <c r="MR62" i="3"/>
  <c r="MJ62" i="3"/>
  <c r="MZ62" i="3"/>
  <c r="LY62" i="3"/>
  <c r="MO62" i="3"/>
  <c r="MW62" i="3"/>
  <c r="MG62" i="3"/>
  <c r="RN60" i="3"/>
  <c r="RR60" i="3"/>
  <c r="RV60" i="3"/>
  <c r="RZ60" i="3"/>
  <c r="SD60" i="3"/>
  <c r="SH60" i="3"/>
  <c r="SL60" i="3"/>
  <c r="SP60" i="3"/>
  <c r="RK60" i="3"/>
  <c r="RO60" i="3"/>
  <c r="RS60" i="3"/>
  <c r="RW60" i="3"/>
  <c r="SA60" i="3"/>
  <c r="SE60" i="3"/>
  <c r="SI60" i="3"/>
  <c r="SM60" i="3"/>
  <c r="RM60" i="3"/>
  <c r="RU60" i="3"/>
  <c r="SC60" i="3"/>
  <c r="SK60" i="3"/>
  <c r="RQ60" i="3"/>
  <c r="RY60" i="3"/>
  <c r="SG60" i="3"/>
  <c r="SO60" i="3"/>
  <c r="RT60" i="3"/>
  <c r="SJ60" i="3"/>
  <c r="RL60" i="3"/>
  <c r="SB60" i="3"/>
  <c r="SF60" i="3"/>
  <c r="SN60" i="3"/>
  <c r="RP60" i="3"/>
  <c r="RX60" i="3"/>
  <c r="RN26" i="3"/>
  <c r="RR26" i="3"/>
  <c r="RV26" i="3"/>
  <c r="RZ26" i="3"/>
  <c r="SD26" i="3"/>
  <c r="SH26" i="3"/>
  <c r="SL26" i="3"/>
  <c r="SP26" i="3"/>
  <c r="RK26" i="3"/>
  <c r="RO26" i="3"/>
  <c r="RS26" i="3"/>
  <c r="RW26" i="3"/>
  <c r="SA26" i="3"/>
  <c r="SE26" i="3"/>
  <c r="SI26" i="3"/>
  <c r="SM26" i="3"/>
  <c r="RQ26" i="3"/>
  <c r="RY26" i="3"/>
  <c r="SG26" i="3"/>
  <c r="SO26" i="3"/>
  <c r="RM26" i="3"/>
  <c r="RU26" i="3"/>
  <c r="SC26" i="3"/>
  <c r="SK26" i="3"/>
  <c r="RX26" i="3"/>
  <c r="SN26" i="3"/>
  <c r="RL26" i="3"/>
  <c r="SB26" i="3"/>
  <c r="RP26" i="3"/>
  <c r="SF26" i="3"/>
  <c r="RT26" i="3"/>
  <c r="SJ26" i="3"/>
  <c r="RN92" i="3"/>
  <c r="RR92" i="3"/>
  <c r="RV92" i="3"/>
  <c r="RZ92" i="3"/>
  <c r="SD92" i="3"/>
  <c r="SH92" i="3"/>
  <c r="SL92" i="3"/>
  <c r="SP92" i="3"/>
  <c r="RK92" i="3"/>
  <c r="RO92" i="3"/>
  <c r="RS92" i="3"/>
  <c r="RW92" i="3"/>
  <c r="SA92" i="3"/>
  <c r="SE92" i="3"/>
  <c r="SI92" i="3"/>
  <c r="SM92" i="3"/>
  <c r="RQ92" i="3"/>
  <c r="RY92" i="3"/>
  <c r="SG92" i="3"/>
  <c r="SO92" i="3"/>
  <c r="RL92" i="3"/>
  <c r="RT92" i="3"/>
  <c r="SB92" i="3"/>
  <c r="SJ92" i="3"/>
  <c r="RP92" i="3"/>
  <c r="SF92" i="3"/>
  <c r="RX92" i="3"/>
  <c r="SN92" i="3"/>
  <c r="RM92" i="3"/>
  <c r="SC92" i="3"/>
  <c r="RU92" i="3"/>
  <c r="SK92" i="3"/>
  <c r="RN32" i="3"/>
  <c r="RR32" i="3"/>
  <c r="RV32" i="3"/>
  <c r="RZ32" i="3"/>
  <c r="SD32" i="3"/>
  <c r="SH32" i="3"/>
  <c r="SL32" i="3"/>
  <c r="SP32" i="3"/>
  <c r="RK32" i="3"/>
  <c r="RO32" i="3"/>
  <c r="RS32" i="3"/>
  <c r="RW32" i="3"/>
  <c r="SA32" i="3"/>
  <c r="SE32" i="3"/>
  <c r="SI32" i="3"/>
  <c r="SM32" i="3"/>
  <c r="RQ32" i="3"/>
  <c r="RY32" i="3"/>
  <c r="SG32" i="3"/>
  <c r="SO32" i="3"/>
  <c r="RM32" i="3"/>
  <c r="RU32" i="3"/>
  <c r="SC32" i="3"/>
  <c r="SK32" i="3"/>
  <c r="RX32" i="3"/>
  <c r="SN32" i="3"/>
  <c r="RL32" i="3"/>
  <c r="SB32" i="3"/>
  <c r="RP32" i="3"/>
  <c r="SF32" i="3"/>
  <c r="RT32" i="3"/>
  <c r="SJ32" i="3"/>
  <c r="RN27" i="3"/>
  <c r="RR27" i="3"/>
  <c r="RV27" i="3"/>
  <c r="RZ27" i="3"/>
  <c r="SD27" i="3"/>
  <c r="SH27" i="3"/>
  <c r="SL27" i="3"/>
  <c r="SP27" i="3"/>
  <c r="RK27" i="3"/>
  <c r="RO27" i="3"/>
  <c r="RS27" i="3"/>
  <c r="RW27" i="3"/>
  <c r="SA27" i="3"/>
  <c r="SE27" i="3"/>
  <c r="SI27" i="3"/>
  <c r="SM27" i="3"/>
  <c r="RQ27" i="3"/>
  <c r="RY27" i="3"/>
  <c r="SG27" i="3"/>
  <c r="SO27" i="3"/>
  <c r="RM27" i="3"/>
  <c r="RU27" i="3"/>
  <c r="SC27" i="3"/>
  <c r="SK27" i="3"/>
  <c r="RX27" i="3"/>
  <c r="SN27" i="3"/>
  <c r="RL27" i="3"/>
  <c r="SB27" i="3"/>
  <c r="RP27" i="3"/>
  <c r="SF27" i="3"/>
  <c r="RT27" i="3"/>
  <c r="SJ27" i="3"/>
  <c r="RN57" i="3"/>
  <c r="RR57" i="3"/>
  <c r="RV57" i="3"/>
  <c r="RZ57" i="3"/>
  <c r="SD57" i="3"/>
  <c r="SH57" i="3"/>
  <c r="SL57" i="3"/>
  <c r="SP57" i="3"/>
  <c r="RK57" i="3"/>
  <c r="RO57" i="3"/>
  <c r="RS57" i="3"/>
  <c r="RW57" i="3"/>
  <c r="SA57" i="3"/>
  <c r="SE57" i="3"/>
  <c r="SI57" i="3"/>
  <c r="SM57" i="3"/>
  <c r="RM57" i="3"/>
  <c r="RU57" i="3"/>
  <c r="SC57" i="3"/>
  <c r="SK57" i="3"/>
  <c r="RQ57" i="3"/>
  <c r="RY57" i="3"/>
  <c r="SG57" i="3"/>
  <c r="SO57" i="3"/>
  <c r="RT57" i="3"/>
  <c r="SJ57" i="3"/>
  <c r="RL57" i="3"/>
  <c r="SB57" i="3"/>
  <c r="SF57" i="3"/>
  <c r="SN57" i="3"/>
  <c r="RP57" i="3"/>
  <c r="RX57" i="3"/>
  <c r="RZ80" i="3"/>
  <c r="SP80" i="3"/>
  <c r="RW80" i="3"/>
  <c r="SM80" i="3"/>
  <c r="SO80" i="3"/>
  <c r="SJ80" i="3"/>
  <c r="SN80" i="3"/>
  <c r="SK80" i="3"/>
  <c r="RN103" i="3"/>
  <c r="RR103" i="3"/>
  <c r="RV103" i="3"/>
  <c r="RZ103" i="3"/>
  <c r="SD103" i="3"/>
  <c r="SH103" i="3"/>
  <c r="SL103" i="3"/>
  <c r="SP103" i="3"/>
  <c r="RK103" i="3"/>
  <c r="RO103" i="3"/>
  <c r="RS103" i="3"/>
  <c r="RW103" i="3"/>
  <c r="SA103" i="3"/>
  <c r="SE103" i="3"/>
  <c r="SI103" i="3"/>
  <c r="SM103" i="3"/>
  <c r="RQ103" i="3"/>
  <c r="RY103" i="3"/>
  <c r="SG103" i="3"/>
  <c r="SO103" i="3"/>
  <c r="RL103" i="3"/>
  <c r="RT103" i="3"/>
  <c r="SB103" i="3"/>
  <c r="SJ103" i="3"/>
  <c r="RP103" i="3"/>
  <c r="SF103" i="3"/>
  <c r="RX103" i="3"/>
  <c r="SN103" i="3"/>
  <c r="RM103" i="3"/>
  <c r="SC103" i="3"/>
  <c r="SK103" i="3"/>
  <c r="RU103" i="3"/>
  <c r="RN93" i="3"/>
  <c r="RR93" i="3"/>
  <c r="RV93" i="3"/>
  <c r="RZ93" i="3"/>
  <c r="SD93" i="3"/>
  <c r="SH93" i="3"/>
  <c r="SL93" i="3"/>
  <c r="SP93" i="3"/>
  <c r="RK93" i="3"/>
  <c r="RO93" i="3"/>
  <c r="RS93" i="3"/>
  <c r="RW93" i="3"/>
  <c r="SA93" i="3"/>
  <c r="SE93" i="3"/>
  <c r="SI93" i="3"/>
  <c r="SM93" i="3"/>
  <c r="RQ93" i="3"/>
  <c r="RY93" i="3"/>
  <c r="SG93" i="3"/>
  <c r="SO93" i="3"/>
  <c r="RL93" i="3"/>
  <c r="RT93" i="3"/>
  <c r="SB93" i="3"/>
  <c r="SJ93" i="3"/>
  <c r="RP93" i="3"/>
  <c r="SF93" i="3"/>
  <c r="RX93" i="3"/>
  <c r="SN93" i="3"/>
  <c r="RM93" i="3"/>
  <c r="SC93" i="3"/>
  <c r="SK93" i="3"/>
  <c r="RU93" i="3"/>
  <c r="RN81" i="3"/>
  <c r="RR81" i="3"/>
  <c r="RV81" i="3"/>
  <c r="RZ81" i="3"/>
  <c r="SD81" i="3"/>
  <c r="SH81" i="3"/>
  <c r="SL81" i="3"/>
  <c r="SP81" i="3"/>
  <c r="RK81" i="3"/>
  <c r="RO81" i="3"/>
  <c r="RS81" i="3"/>
  <c r="RW81" i="3"/>
  <c r="SA81" i="3"/>
  <c r="SE81" i="3"/>
  <c r="SI81" i="3"/>
  <c r="SM81" i="3"/>
  <c r="RQ81" i="3"/>
  <c r="RY81" i="3"/>
  <c r="SG81" i="3"/>
  <c r="SO81" i="3"/>
  <c r="RL81" i="3"/>
  <c r="RT81" i="3"/>
  <c r="SB81" i="3"/>
  <c r="SJ81" i="3"/>
  <c r="RP81" i="3"/>
  <c r="SF81" i="3"/>
  <c r="RX81" i="3"/>
  <c r="SN81" i="3"/>
  <c r="RM81" i="3"/>
  <c r="SC81" i="3"/>
  <c r="SK81" i="3"/>
  <c r="RU81" i="3"/>
  <c r="RN99" i="3"/>
  <c r="RR99" i="3"/>
  <c r="RV99" i="3"/>
  <c r="RZ99" i="3"/>
  <c r="SD99" i="3"/>
  <c r="SH99" i="3"/>
  <c r="SL99" i="3"/>
  <c r="SP99" i="3"/>
  <c r="RK99" i="3"/>
  <c r="RO99" i="3"/>
  <c r="RS99" i="3"/>
  <c r="RW99" i="3"/>
  <c r="SA99" i="3"/>
  <c r="SE99" i="3"/>
  <c r="SI99" i="3"/>
  <c r="SM99" i="3"/>
  <c r="RQ99" i="3"/>
  <c r="RY99" i="3"/>
  <c r="SG99" i="3"/>
  <c r="SO99" i="3"/>
  <c r="RL99" i="3"/>
  <c r="RT99" i="3"/>
  <c r="SB99" i="3"/>
  <c r="SJ99" i="3"/>
  <c r="RP99" i="3"/>
  <c r="SF99" i="3"/>
  <c r="RX99" i="3"/>
  <c r="SN99" i="3"/>
  <c r="RM99" i="3"/>
  <c r="SC99" i="3"/>
  <c r="SK99" i="3"/>
  <c r="RU99" i="3"/>
  <c r="RN69" i="3"/>
  <c r="RR69" i="3"/>
  <c r="RV69" i="3"/>
  <c r="RZ69" i="3"/>
  <c r="SD69" i="3"/>
  <c r="SH69" i="3"/>
  <c r="SL69" i="3"/>
  <c r="SP69" i="3"/>
  <c r="RK69" i="3"/>
  <c r="RO69" i="3"/>
  <c r="RS69" i="3"/>
  <c r="RW69" i="3"/>
  <c r="SA69" i="3"/>
  <c r="SE69" i="3"/>
  <c r="SI69" i="3"/>
  <c r="SM69" i="3"/>
  <c r="RQ69" i="3"/>
  <c r="RY69" i="3"/>
  <c r="SG69" i="3"/>
  <c r="SO69" i="3"/>
  <c r="RM69" i="3"/>
  <c r="RU69" i="3"/>
  <c r="SC69" i="3"/>
  <c r="SK69" i="3"/>
  <c r="RX69" i="3"/>
  <c r="SN69" i="3"/>
  <c r="RL69" i="3"/>
  <c r="SB69" i="3"/>
  <c r="RP69" i="3"/>
  <c r="SF69" i="3"/>
  <c r="RT69" i="3"/>
  <c r="SJ69" i="3"/>
  <c r="RN71" i="3"/>
  <c r="RR71" i="3"/>
  <c r="RV71" i="3"/>
  <c r="RZ71" i="3"/>
  <c r="SD71" i="3"/>
  <c r="SH71" i="3"/>
  <c r="SL71" i="3"/>
  <c r="SP71" i="3"/>
  <c r="RK71" i="3"/>
  <c r="RO71" i="3"/>
  <c r="RS71" i="3"/>
  <c r="RW71" i="3"/>
  <c r="SA71" i="3"/>
  <c r="SE71" i="3"/>
  <c r="SI71" i="3"/>
  <c r="SM71" i="3"/>
  <c r="RQ71" i="3"/>
  <c r="RY71" i="3"/>
  <c r="SG71" i="3"/>
  <c r="SO71" i="3"/>
  <c r="RM71" i="3"/>
  <c r="RU71" i="3"/>
  <c r="SC71" i="3"/>
  <c r="SK71" i="3"/>
  <c r="RX71" i="3"/>
  <c r="SN71" i="3"/>
  <c r="RL71" i="3"/>
  <c r="SB71" i="3"/>
  <c r="RP71" i="3"/>
  <c r="SF71" i="3"/>
  <c r="RT71" i="3"/>
  <c r="SJ71" i="3"/>
  <c r="RN34" i="3"/>
  <c r="RK34" i="3"/>
  <c r="RO34" i="3"/>
  <c r="RS34" i="3"/>
  <c r="RW34" i="3"/>
  <c r="SA34" i="3"/>
  <c r="SE34" i="3"/>
  <c r="SI34" i="3"/>
  <c r="SM34" i="3"/>
  <c r="RQ34" i="3"/>
  <c r="RV34" i="3"/>
  <c r="SB34" i="3"/>
  <c r="SG34" i="3"/>
  <c r="SL34" i="3"/>
  <c r="RM34" i="3"/>
  <c r="RT34" i="3"/>
  <c r="RY34" i="3"/>
  <c r="SD34" i="3"/>
  <c r="SJ34" i="3"/>
  <c r="SO34" i="3"/>
  <c r="RU34" i="3"/>
  <c r="SF34" i="3"/>
  <c r="SP34" i="3"/>
  <c r="RL34" i="3"/>
  <c r="RX34" i="3"/>
  <c r="SH34" i="3"/>
  <c r="RP34" i="3"/>
  <c r="RZ34" i="3"/>
  <c r="SK34" i="3"/>
  <c r="RR34" i="3"/>
  <c r="SC34" i="3"/>
  <c r="SN34" i="3"/>
  <c r="RN101" i="3"/>
  <c r="RR101" i="3"/>
  <c r="RV101" i="3"/>
  <c r="RZ101" i="3"/>
  <c r="SD101" i="3"/>
  <c r="SH101" i="3"/>
  <c r="SL101" i="3"/>
  <c r="SP101" i="3"/>
  <c r="RK101" i="3"/>
  <c r="RO101" i="3"/>
  <c r="RS101" i="3"/>
  <c r="RW101" i="3"/>
  <c r="SA101" i="3"/>
  <c r="SE101" i="3"/>
  <c r="SI101" i="3"/>
  <c r="SM101" i="3"/>
  <c r="RQ101" i="3"/>
  <c r="RY101" i="3"/>
  <c r="SG101" i="3"/>
  <c r="SO101" i="3"/>
  <c r="RL101" i="3"/>
  <c r="RT101" i="3"/>
  <c r="SB101" i="3"/>
  <c r="SJ101" i="3"/>
  <c r="RP101" i="3"/>
  <c r="SF101" i="3"/>
  <c r="RX101" i="3"/>
  <c r="SN101" i="3"/>
  <c r="RM101" i="3"/>
  <c r="SC101" i="3"/>
  <c r="SK101" i="3"/>
  <c r="RU101" i="3"/>
  <c r="RN62" i="3"/>
  <c r="RR62" i="3"/>
  <c r="RV62" i="3"/>
  <c r="RZ62" i="3"/>
  <c r="SD62" i="3"/>
  <c r="SH62" i="3"/>
  <c r="SL62" i="3"/>
  <c r="SP62" i="3"/>
  <c r="RK62" i="3"/>
  <c r="RO62" i="3"/>
  <c r="RS62" i="3"/>
  <c r="RW62" i="3"/>
  <c r="SA62" i="3"/>
  <c r="SE62" i="3"/>
  <c r="SI62" i="3"/>
  <c r="SM62" i="3"/>
  <c r="RQ62" i="3"/>
  <c r="RY62" i="3"/>
  <c r="SG62" i="3"/>
  <c r="SO62" i="3"/>
  <c r="RP62" i="3"/>
  <c r="SB62" i="3"/>
  <c r="SK62" i="3"/>
  <c r="RL62" i="3"/>
  <c r="RU62" i="3"/>
  <c r="SF62" i="3"/>
  <c r="RX62" i="3"/>
  <c r="SC62" i="3"/>
  <c r="RM62" i="3"/>
  <c r="SJ62" i="3"/>
  <c r="RT62" i="3"/>
  <c r="SN62" i="3"/>
  <c r="RN67" i="3"/>
  <c r="RR67" i="3"/>
  <c r="RV67" i="3"/>
  <c r="RZ67" i="3"/>
  <c r="SD67" i="3"/>
  <c r="SH67" i="3"/>
  <c r="SL67" i="3"/>
  <c r="SP67" i="3"/>
  <c r="RK67" i="3"/>
  <c r="RO67" i="3"/>
  <c r="RS67" i="3"/>
  <c r="RW67" i="3"/>
  <c r="SA67" i="3"/>
  <c r="SE67" i="3"/>
  <c r="SI67" i="3"/>
  <c r="SM67" i="3"/>
  <c r="RQ67" i="3"/>
  <c r="RY67" i="3"/>
  <c r="SG67" i="3"/>
  <c r="SO67" i="3"/>
  <c r="RM67" i="3"/>
  <c r="RU67" i="3"/>
  <c r="SC67" i="3"/>
  <c r="SK67" i="3"/>
  <c r="RX67" i="3"/>
  <c r="SN67" i="3"/>
  <c r="RL67" i="3"/>
  <c r="SB67" i="3"/>
  <c r="RP67" i="3"/>
  <c r="SF67" i="3"/>
  <c r="RT67" i="3"/>
  <c r="SJ67" i="3"/>
  <c r="GX80" i="3"/>
  <c r="HN80" i="3"/>
  <c r="GU80" i="3"/>
  <c r="HK80" i="3"/>
  <c r="HM80" i="3"/>
  <c r="GS80" i="3"/>
  <c r="HD80" i="3"/>
  <c r="GR80" i="3"/>
  <c r="GK23" i="3"/>
  <c r="GO23" i="3"/>
  <c r="GS23" i="3"/>
  <c r="GW23" i="3"/>
  <c r="HA23" i="3"/>
  <c r="HE23" i="3"/>
  <c r="HI23" i="3"/>
  <c r="HM23" i="3"/>
  <c r="GI23" i="3"/>
  <c r="GM23" i="3"/>
  <c r="GQ23" i="3"/>
  <c r="GU23" i="3"/>
  <c r="GY23" i="3"/>
  <c r="HC23" i="3"/>
  <c r="HG23" i="3"/>
  <c r="HK23" i="3"/>
  <c r="GN23" i="3"/>
  <c r="GV23" i="3"/>
  <c r="HD23" i="3"/>
  <c r="HL23" i="3"/>
  <c r="GR23" i="3"/>
  <c r="HH23" i="3"/>
  <c r="GL23" i="3"/>
  <c r="HB23" i="3"/>
  <c r="GP23" i="3"/>
  <c r="GX23" i="3"/>
  <c r="HF23" i="3"/>
  <c r="HN23" i="3"/>
  <c r="GJ23" i="3"/>
  <c r="GZ23" i="3"/>
  <c r="GT23" i="3"/>
  <c r="HJ23" i="3"/>
  <c r="GK65" i="3"/>
  <c r="GO65" i="3"/>
  <c r="GS65" i="3"/>
  <c r="GW65" i="3"/>
  <c r="HA65" i="3"/>
  <c r="HE65" i="3"/>
  <c r="HI65" i="3"/>
  <c r="HM65" i="3"/>
  <c r="GL65" i="3"/>
  <c r="GP65" i="3"/>
  <c r="GT65" i="3"/>
  <c r="GX65" i="3"/>
  <c r="HB65" i="3"/>
  <c r="HF65" i="3"/>
  <c r="HJ65" i="3"/>
  <c r="HN65" i="3"/>
  <c r="GN65" i="3"/>
  <c r="GV65" i="3"/>
  <c r="HD65" i="3"/>
  <c r="HL65" i="3"/>
  <c r="GI65" i="3"/>
  <c r="GQ65" i="3"/>
  <c r="GY65" i="3"/>
  <c r="HG65" i="3"/>
  <c r="GM65" i="3"/>
  <c r="HC65" i="3"/>
  <c r="GR65" i="3"/>
  <c r="HH65" i="3"/>
  <c r="GJ65" i="3"/>
  <c r="GU65" i="3"/>
  <c r="HK65" i="3"/>
  <c r="GZ65" i="3"/>
  <c r="GL57" i="3"/>
  <c r="GP57" i="3"/>
  <c r="GT57" i="3"/>
  <c r="GX57" i="3"/>
  <c r="HB57" i="3"/>
  <c r="HF57" i="3"/>
  <c r="HJ57" i="3"/>
  <c r="HN57" i="3"/>
  <c r="GM57" i="3"/>
  <c r="GR57" i="3"/>
  <c r="GW57" i="3"/>
  <c r="HC57" i="3"/>
  <c r="HH57" i="3"/>
  <c r="HM57" i="3"/>
  <c r="GI57" i="3"/>
  <c r="GN57" i="3"/>
  <c r="GS57" i="3"/>
  <c r="GY57" i="3"/>
  <c r="HD57" i="3"/>
  <c r="HI57" i="3"/>
  <c r="GK57" i="3"/>
  <c r="GV57" i="3"/>
  <c r="HG57" i="3"/>
  <c r="GO57" i="3"/>
  <c r="GZ57" i="3"/>
  <c r="HK57" i="3"/>
  <c r="GU57" i="3"/>
  <c r="HA57" i="3"/>
  <c r="GQ57" i="3"/>
  <c r="HE57" i="3"/>
  <c r="GJ57" i="3"/>
  <c r="HL57" i="3"/>
  <c r="GJ96" i="3"/>
  <c r="GN96" i="3"/>
  <c r="GR96" i="3"/>
  <c r="GV96" i="3"/>
  <c r="GZ96" i="3"/>
  <c r="HD96" i="3"/>
  <c r="HH96" i="3"/>
  <c r="HL96" i="3"/>
  <c r="GI96" i="3"/>
  <c r="GO96" i="3"/>
  <c r="GT96" i="3"/>
  <c r="GY96" i="3"/>
  <c r="HE96" i="3"/>
  <c r="HJ96" i="3"/>
  <c r="GM96" i="3"/>
  <c r="GU96" i="3"/>
  <c r="HB96" i="3"/>
  <c r="HI96" i="3"/>
  <c r="GP96" i="3"/>
  <c r="GW96" i="3"/>
  <c r="HC96" i="3"/>
  <c r="HK96" i="3"/>
  <c r="GS96" i="3"/>
  <c r="HG96" i="3"/>
  <c r="GK96" i="3"/>
  <c r="GX96" i="3"/>
  <c r="HM96" i="3"/>
  <c r="HF96" i="3"/>
  <c r="GL96" i="3"/>
  <c r="HN96" i="3"/>
  <c r="GQ96" i="3"/>
  <c r="HA96" i="3"/>
  <c r="GS50" i="3"/>
  <c r="GT50" i="3"/>
  <c r="HD50" i="3"/>
  <c r="GR50" i="3"/>
  <c r="GI105" i="3"/>
  <c r="GM105" i="3"/>
  <c r="GQ105" i="3"/>
  <c r="GU105" i="3"/>
  <c r="GY105" i="3"/>
  <c r="HC105" i="3"/>
  <c r="HG105" i="3"/>
  <c r="HK105" i="3"/>
  <c r="GJ105" i="3"/>
  <c r="GO105" i="3"/>
  <c r="GT105" i="3"/>
  <c r="GZ105" i="3"/>
  <c r="HE105" i="3"/>
  <c r="HJ105" i="3"/>
  <c r="GK105" i="3"/>
  <c r="GP105" i="3"/>
  <c r="GV105" i="3"/>
  <c r="HA105" i="3"/>
  <c r="HF105" i="3"/>
  <c r="HL105" i="3"/>
  <c r="GN105" i="3"/>
  <c r="GX105" i="3"/>
  <c r="HI105" i="3"/>
  <c r="GR105" i="3"/>
  <c r="HB105" i="3"/>
  <c r="HM105" i="3"/>
  <c r="GW105" i="3"/>
  <c r="HD105" i="3"/>
  <c r="GS105" i="3"/>
  <c r="HH105" i="3"/>
  <c r="GL105" i="3"/>
  <c r="HN105" i="3"/>
  <c r="GL87" i="3"/>
  <c r="GI87" i="3"/>
  <c r="GM87" i="3"/>
  <c r="GQ87" i="3"/>
  <c r="GU87" i="3"/>
  <c r="GY87" i="3"/>
  <c r="HC87" i="3"/>
  <c r="HG87" i="3"/>
  <c r="HK87" i="3"/>
  <c r="GO87" i="3"/>
  <c r="GT87" i="3"/>
  <c r="GZ87" i="3"/>
  <c r="HE87" i="3"/>
  <c r="HJ87" i="3"/>
  <c r="GN87" i="3"/>
  <c r="GV87" i="3"/>
  <c r="HB87" i="3"/>
  <c r="HI87" i="3"/>
  <c r="GJ87" i="3"/>
  <c r="GS87" i="3"/>
  <c r="HD87" i="3"/>
  <c r="HM87" i="3"/>
  <c r="GR87" i="3"/>
  <c r="HF87" i="3"/>
  <c r="GW87" i="3"/>
  <c r="HH87" i="3"/>
  <c r="HA87" i="3"/>
  <c r="GK87" i="3"/>
  <c r="HL87" i="3"/>
  <c r="GX87" i="3"/>
  <c r="HN87" i="3"/>
  <c r="GP87" i="3"/>
  <c r="GK70" i="3"/>
  <c r="GO70" i="3"/>
  <c r="GS70" i="3"/>
  <c r="GW70" i="3"/>
  <c r="HA70" i="3"/>
  <c r="HE70" i="3"/>
  <c r="HI70" i="3"/>
  <c r="HM70" i="3"/>
  <c r="GL70" i="3"/>
  <c r="GP70" i="3"/>
  <c r="GT70" i="3"/>
  <c r="GX70" i="3"/>
  <c r="HB70" i="3"/>
  <c r="HF70" i="3"/>
  <c r="HJ70" i="3"/>
  <c r="HN70" i="3"/>
  <c r="GN70" i="3"/>
  <c r="GV70" i="3"/>
  <c r="HD70" i="3"/>
  <c r="HL70" i="3"/>
  <c r="GI70" i="3"/>
  <c r="GQ70" i="3"/>
  <c r="GY70" i="3"/>
  <c r="HG70" i="3"/>
  <c r="GM70" i="3"/>
  <c r="HC70" i="3"/>
  <c r="GR70" i="3"/>
  <c r="HH70" i="3"/>
  <c r="GJ70" i="3"/>
  <c r="GU70" i="3"/>
  <c r="HK70" i="3"/>
  <c r="GZ70" i="3"/>
  <c r="GL81" i="3"/>
  <c r="GP81" i="3"/>
  <c r="GT81" i="3"/>
  <c r="GX81" i="3"/>
  <c r="HB81" i="3"/>
  <c r="HF81" i="3"/>
  <c r="HJ81" i="3"/>
  <c r="HN81" i="3"/>
  <c r="GI81" i="3"/>
  <c r="GM81" i="3"/>
  <c r="GQ81" i="3"/>
  <c r="GU81" i="3"/>
  <c r="GY81" i="3"/>
  <c r="HC81" i="3"/>
  <c r="HG81" i="3"/>
  <c r="HK81" i="3"/>
  <c r="GO81" i="3"/>
  <c r="GW81" i="3"/>
  <c r="HE81" i="3"/>
  <c r="HM81" i="3"/>
  <c r="GN81" i="3"/>
  <c r="GZ81" i="3"/>
  <c r="HI81" i="3"/>
  <c r="GR81" i="3"/>
  <c r="HD81" i="3"/>
  <c r="GJ81" i="3"/>
  <c r="GV81" i="3"/>
  <c r="HL81" i="3"/>
  <c r="HA81" i="3"/>
  <c r="HH81" i="3"/>
  <c r="GK81" i="3"/>
  <c r="GS81" i="3"/>
  <c r="GK69" i="3"/>
  <c r="GO69" i="3"/>
  <c r="GS69" i="3"/>
  <c r="GW69" i="3"/>
  <c r="HA69" i="3"/>
  <c r="HE69" i="3"/>
  <c r="HI69" i="3"/>
  <c r="HM69" i="3"/>
  <c r="GL69" i="3"/>
  <c r="GP69" i="3"/>
  <c r="GT69" i="3"/>
  <c r="GX69" i="3"/>
  <c r="HB69" i="3"/>
  <c r="HF69" i="3"/>
  <c r="HJ69" i="3"/>
  <c r="HN69" i="3"/>
  <c r="GN69" i="3"/>
  <c r="GV69" i="3"/>
  <c r="HD69" i="3"/>
  <c r="HL69" i="3"/>
  <c r="GI69" i="3"/>
  <c r="GQ69" i="3"/>
  <c r="GY69" i="3"/>
  <c r="HG69" i="3"/>
  <c r="GM69" i="3"/>
  <c r="HC69" i="3"/>
  <c r="GR69" i="3"/>
  <c r="HH69" i="3"/>
  <c r="GJ69" i="3"/>
  <c r="GU69" i="3"/>
  <c r="HK69" i="3"/>
  <c r="GZ69" i="3"/>
  <c r="GK22" i="3"/>
  <c r="GO22" i="3"/>
  <c r="GS22" i="3"/>
  <c r="GW22" i="3"/>
  <c r="HA22" i="3"/>
  <c r="HE22" i="3"/>
  <c r="HI22" i="3"/>
  <c r="HM22" i="3"/>
  <c r="GI22" i="3"/>
  <c r="GM22" i="3"/>
  <c r="GQ22" i="3"/>
  <c r="GU22" i="3"/>
  <c r="GY22" i="3"/>
  <c r="HC22" i="3"/>
  <c r="HG22" i="3"/>
  <c r="HK22" i="3"/>
  <c r="GN22" i="3"/>
  <c r="GV22" i="3"/>
  <c r="HD22" i="3"/>
  <c r="HL22" i="3"/>
  <c r="GR22" i="3"/>
  <c r="HH22" i="3"/>
  <c r="GL22" i="3"/>
  <c r="HB22" i="3"/>
  <c r="GP22" i="3"/>
  <c r="GX22" i="3"/>
  <c r="HF22" i="3"/>
  <c r="HN22" i="3"/>
  <c r="GJ22" i="3"/>
  <c r="GZ22" i="3"/>
  <c r="GT22" i="3"/>
  <c r="HJ22" i="3"/>
  <c r="GK61" i="3"/>
  <c r="GO61" i="3"/>
  <c r="GS61" i="3"/>
  <c r="GW61" i="3"/>
  <c r="HA61" i="3"/>
  <c r="HE61" i="3"/>
  <c r="HI61" i="3"/>
  <c r="HM61" i="3"/>
  <c r="GL61" i="3"/>
  <c r="GP61" i="3"/>
  <c r="GT61" i="3"/>
  <c r="GX61" i="3"/>
  <c r="HB61" i="3"/>
  <c r="HF61" i="3"/>
  <c r="HJ61" i="3"/>
  <c r="HN61" i="3"/>
  <c r="GN61" i="3"/>
  <c r="GV61" i="3"/>
  <c r="HD61" i="3"/>
  <c r="HL61" i="3"/>
  <c r="GI61" i="3"/>
  <c r="GQ61" i="3"/>
  <c r="GY61" i="3"/>
  <c r="HG61" i="3"/>
  <c r="GM61" i="3"/>
  <c r="HC61" i="3"/>
  <c r="GR61" i="3"/>
  <c r="HH61" i="3"/>
  <c r="GJ61" i="3"/>
  <c r="GU61" i="3"/>
  <c r="HK61" i="3"/>
  <c r="GZ61" i="3"/>
  <c r="GK67" i="3"/>
  <c r="GO67" i="3"/>
  <c r="GS67" i="3"/>
  <c r="GW67" i="3"/>
  <c r="HA67" i="3"/>
  <c r="HE67" i="3"/>
  <c r="HI67" i="3"/>
  <c r="HM67" i="3"/>
  <c r="GL67" i="3"/>
  <c r="GP67" i="3"/>
  <c r="GT67" i="3"/>
  <c r="GX67" i="3"/>
  <c r="HB67" i="3"/>
  <c r="HF67" i="3"/>
  <c r="HJ67" i="3"/>
  <c r="HN67" i="3"/>
  <c r="GN67" i="3"/>
  <c r="GV67" i="3"/>
  <c r="HD67" i="3"/>
  <c r="HL67" i="3"/>
  <c r="GI67" i="3"/>
  <c r="GQ67" i="3"/>
  <c r="GY67" i="3"/>
  <c r="HG67" i="3"/>
  <c r="GM67" i="3"/>
  <c r="HC67" i="3"/>
  <c r="GR67" i="3"/>
  <c r="HH67" i="3"/>
  <c r="GJ67" i="3"/>
  <c r="GU67" i="3"/>
  <c r="HK67" i="3"/>
  <c r="GZ67" i="3"/>
  <c r="GK32" i="3"/>
  <c r="GO32" i="3"/>
  <c r="GS32" i="3"/>
  <c r="GW32" i="3"/>
  <c r="HA32" i="3"/>
  <c r="HE32" i="3"/>
  <c r="HI32" i="3"/>
  <c r="HM32" i="3"/>
  <c r="GI32" i="3"/>
  <c r="GM32" i="3"/>
  <c r="GQ32" i="3"/>
  <c r="GU32" i="3"/>
  <c r="GY32" i="3"/>
  <c r="HC32" i="3"/>
  <c r="HG32" i="3"/>
  <c r="HK32" i="3"/>
  <c r="GN32" i="3"/>
  <c r="GV32" i="3"/>
  <c r="HD32" i="3"/>
  <c r="HL32" i="3"/>
  <c r="GJ32" i="3"/>
  <c r="GZ32" i="3"/>
  <c r="GL32" i="3"/>
  <c r="HB32" i="3"/>
  <c r="GP32" i="3"/>
  <c r="GX32" i="3"/>
  <c r="HF32" i="3"/>
  <c r="HN32" i="3"/>
  <c r="GR32" i="3"/>
  <c r="HH32" i="3"/>
  <c r="GT32" i="3"/>
  <c r="HJ32" i="3"/>
  <c r="GL56" i="3"/>
  <c r="GP56" i="3"/>
  <c r="GT56" i="3"/>
  <c r="GX56" i="3"/>
  <c r="HB56" i="3"/>
  <c r="HF56" i="3"/>
  <c r="HJ56" i="3"/>
  <c r="HN56" i="3"/>
  <c r="GM56" i="3"/>
  <c r="GR56" i="3"/>
  <c r="GW56" i="3"/>
  <c r="HC56" i="3"/>
  <c r="HH56" i="3"/>
  <c r="HM56" i="3"/>
  <c r="GI56" i="3"/>
  <c r="GN56" i="3"/>
  <c r="GS56" i="3"/>
  <c r="GY56" i="3"/>
  <c r="HD56" i="3"/>
  <c r="HI56" i="3"/>
  <c r="GK56" i="3"/>
  <c r="GV56" i="3"/>
  <c r="HG56" i="3"/>
  <c r="GO56" i="3"/>
  <c r="GZ56" i="3"/>
  <c r="HK56" i="3"/>
  <c r="GJ56" i="3"/>
  <c r="HE56" i="3"/>
  <c r="GQ56" i="3"/>
  <c r="HL56" i="3"/>
  <c r="GU56" i="3"/>
  <c r="HA56" i="3"/>
  <c r="GK33" i="3"/>
  <c r="GO33" i="3"/>
  <c r="GS33" i="3"/>
  <c r="GW33" i="3"/>
  <c r="HA33" i="3"/>
  <c r="HE33" i="3"/>
  <c r="HI33" i="3"/>
  <c r="HM33" i="3"/>
  <c r="GI33" i="3"/>
  <c r="GM33" i="3"/>
  <c r="GQ33" i="3"/>
  <c r="GU33" i="3"/>
  <c r="GY33" i="3"/>
  <c r="HC33" i="3"/>
  <c r="HG33" i="3"/>
  <c r="HK33" i="3"/>
  <c r="GN33" i="3"/>
  <c r="GV33" i="3"/>
  <c r="HD33" i="3"/>
  <c r="HL33" i="3"/>
  <c r="GJ33" i="3"/>
  <c r="GZ33" i="3"/>
  <c r="GT33" i="3"/>
  <c r="HJ33" i="3"/>
  <c r="GP33" i="3"/>
  <c r="GX33" i="3"/>
  <c r="HF33" i="3"/>
  <c r="HN33" i="3"/>
  <c r="GR33" i="3"/>
  <c r="HH33" i="3"/>
  <c r="GL33" i="3"/>
  <c r="HB33" i="3"/>
  <c r="LZ56" i="3"/>
  <c r="MD56" i="3"/>
  <c r="MH56" i="3"/>
  <c r="ML56" i="3"/>
  <c r="MP56" i="3"/>
  <c r="MT56" i="3"/>
  <c r="MX56" i="3"/>
  <c r="NB56" i="3"/>
  <c r="LW56" i="3"/>
  <c r="MA56" i="3"/>
  <c r="ME56" i="3"/>
  <c r="MI56" i="3"/>
  <c r="MM56" i="3"/>
  <c r="MQ56" i="3"/>
  <c r="MU56" i="3"/>
  <c r="MY56" i="3"/>
  <c r="MC56" i="3"/>
  <c r="MK56" i="3"/>
  <c r="MS56" i="3"/>
  <c r="NA56" i="3"/>
  <c r="LX56" i="3"/>
  <c r="MF56" i="3"/>
  <c r="MN56" i="3"/>
  <c r="MV56" i="3"/>
  <c r="MB56" i="3"/>
  <c r="MR56" i="3"/>
  <c r="MJ56" i="3"/>
  <c r="MZ56" i="3"/>
  <c r="LY56" i="3"/>
  <c r="MO56" i="3"/>
  <c r="MW56" i="3"/>
  <c r="MG56" i="3"/>
  <c r="LX98" i="3"/>
  <c r="MB98" i="3"/>
  <c r="MF98" i="3"/>
  <c r="MJ98" i="3"/>
  <c r="MN98" i="3"/>
  <c r="MR98" i="3"/>
  <c r="MV98" i="3"/>
  <c r="MZ98" i="3"/>
  <c r="LY98" i="3"/>
  <c r="MC98" i="3"/>
  <c r="MG98" i="3"/>
  <c r="MK98" i="3"/>
  <c r="MO98" i="3"/>
  <c r="MS98" i="3"/>
  <c r="MW98" i="3"/>
  <c r="NA98" i="3"/>
  <c r="LW98" i="3"/>
  <c r="ME98" i="3"/>
  <c r="MM98" i="3"/>
  <c r="MU98" i="3"/>
  <c r="LZ98" i="3"/>
  <c r="MH98" i="3"/>
  <c r="MP98" i="3"/>
  <c r="MX98" i="3"/>
  <c r="ML98" i="3"/>
  <c r="NB98" i="3"/>
  <c r="MA98" i="3"/>
  <c r="MQ98" i="3"/>
  <c r="MY98" i="3"/>
  <c r="MI98" i="3"/>
  <c r="MT98" i="3"/>
  <c r="MD98" i="3"/>
  <c r="LY24" i="3"/>
  <c r="MC24" i="3"/>
  <c r="MG24" i="3"/>
  <c r="MK24" i="3"/>
  <c r="MO24" i="3"/>
  <c r="MS24" i="3"/>
  <c r="MW24" i="3"/>
  <c r="NA24" i="3"/>
  <c r="LW24" i="3"/>
  <c r="MA24" i="3"/>
  <c r="ME24" i="3"/>
  <c r="MI24" i="3"/>
  <c r="MM24" i="3"/>
  <c r="MQ24" i="3"/>
  <c r="MU24" i="3"/>
  <c r="MY24" i="3"/>
  <c r="MB24" i="3"/>
  <c r="MJ24" i="3"/>
  <c r="MR24" i="3"/>
  <c r="MZ24" i="3"/>
  <c r="LX24" i="3"/>
  <c r="MN24" i="3"/>
  <c r="LZ24" i="3"/>
  <c r="MP24" i="3"/>
  <c r="MD24" i="3"/>
  <c r="ML24" i="3"/>
  <c r="MT24" i="3"/>
  <c r="NB24" i="3"/>
  <c r="MF24" i="3"/>
  <c r="MV24" i="3"/>
  <c r="MH24" i="3"/>
  <c r="MX24" i="3"/>
  <c r="LY82" i="3"/>
  <c r="MC82" i="3"/>
  <c r="MG82" i="3"/>
  <c r="MK82" i="3"/>
  <c r="MO82" i="3"/>
  <c r="MS82" i="3"/>
  <c r="MW82" i="3"/>
  <c r="NA82" i="3"/>
  <c r="LZ82" i="3"/>
  <c r="MD82" i="3"/>
  <c r="MH82" i="3"/>
  <c r="ML82" i="3"/>
  <c r="MP82" i="3"/>
  <c r="MT82" i="3"/>
  <c r="MX82" i="3"/>
  <c r="NB82" i="3"/>
  <c r="MB82" i="3"/>
  <c r="MJ82" i="3"/>
  <c r="MR82" i="3"/>
  <c r="MZ82" i="3"/>
  <c r="LW82" i="3"/>
  <c r="ME82" i="3"/>
  <c r="MM82" i="3"/>
  <c r="MU82" i="3"/>
  <c r="MA82" i="3"/>
  <c r="MQ82" i="3"/>
  <c r="MF82" i="3"/>
  <c r="MV82" i="3"/>
  <c r="LX82" i="3"/>
  <c r="MI82" i="3"/>
  <c r="MY82" i="3"/>
  <c r="MN82" i="3"/>
  <c r="LZ59" i="3"/>
  <c r="MD59" i="3"/>
  <c r="MH59" i="3"/>
  <c r="ML59" i="3"/>
  <c r="MP59" i="3"/>
  <c r="MT59" i="3"/>
  <c r="MX59" i="3"/>
  <c r="NB59" i="3"/>
  <c r="LW59" i="3"/>
  <c r="MA59" i="3"/>
  <c r="ME59" i="3"/>
  <c r="MI59" i="3"/>
  <c r="MM59" i="3"/>
  <c r="MQ59" i="3"/>
  <c r="MU59" i="3"/>
  <c r="MY59" i="3"/>
  <c r="MC59" i="3"/>
  <c r="MK59" i="3"/>
  <c r="MS59" i="3"/>
  <c r="NA59" i="3"/>
  <c r="LX59" i="3"/>
  <c r="MF59" i="3"/>
  <c r="MN59" i="3"/>
  <c r="MV59" i="3"/>
  <c r="MB59" i="3"/>
  <c r="MR59" i="3"/>
  <c r="MJ59" i="3"/>
  <c r="MZ59" i="3"/>
  <c r="LY59" i="3"/>
  <c r="MO59" i="3"/>
  <c r="MW59" i="3"/>
  <c r="MG59" i="3"/>
  <c r="RN63" i="3"/>
  <c r="RR63" i="3"/>
  <c r="RV63" i="3"/>
  <c r="RZ63" i="3"/>
  <c r="SD63" i="3"/>
  <c r="SH63" i="3"/>
  <c r="SL63" i="3"/>
  <c r="SP63" i="3"/>
  <c r="RK63" i="3"/>
  <c r="RO63" i="3"/>
  <c r="RS63" i="3"/>
  <c r="RW63" i="3"/>
  <c r="SA63" i="3"/>
  <c r="SE63" i="3"/>
  <c r="SI63" i="3"/>
  <c r="SM63" i="3"/>
  <c r="RQ63" i="3"/>
  <c r="RY63" i="3"/>
  <c r="SG63" i="3"/>
  <c r="SO63" i="3"/>
  <c r="RP63" i="3"/>
  <c r="SB63" i="3"/>
  <c r="SK63" i="3"/>
  <c r="RL63" i="3"/>
  <c r="RU63" i="3"/>
  <c r="SF63" i="3"/>
  <c r="RM63" i="3"/>
  <c r="SJ63" i="3"/>
  <c r="RT63" i="3"/>
  <c r="SN63" i="3"/>
  <c r="RX63" i="3"/>
  <c r="SC63" i="3"/>
  <c r="RN33" i="3"/>
  <c r="RR33" i="3"/>
  <c r="RV33" i="3"/>
  <c r="RZ33" i="3"/>
  <c r="SD33" i="3"/>
  <c r="SH33" i="3"/>
  <c r="SL33" i="3"/>
  <c r="SP33" i="3"/>
  <c r="RK33" i="3"/>
  <c r="RO33" i="3"/>
  <c r="RS33" i="3"/>
  <c r="RW33" i="3"/>
  <c r="SA33" i="3"/>
  <c r="SE33" i="3"/>
  <c r="SI33" i="3"/>
  <c r="SM33" i="3"/>
  <c r="RQ33" i="3"/>
  <c r="RY33" i="3"/>
  <c r="SG33" i="3"/>
  <c r="SO33" i="3"/>
  <c r="RM33" i="3"/>
  <c r="RU33" i="3"/>
  <c r="SC33" i="3"/>
  <c r="SK33" i="3"/>
  <c r="RX33" i="3"/>
  <c r="SN33" i="3"/>
  <c r="RL33" i="3"/>
  <c r="SB33" i="3"/>
  <c r="RP33" i="3"/>
  <c r="SF33" i="3"/>
  <c r="RT33" i="3"/>
  <c r="SJ33" i="3"/>
  <c r="RN86" i="3"/>
  <c r="RR86" i="3"/>
  <c r="RV86" i="3"/>
  <c r="RZ86" i="3"/>
  <c r="SD86" i="3"/>
  <c r="SH86" i="3"/>
  <c r="SL86" i="3"/>
  <c r="SP86" i="3"/>
  <c r="RK86" i="3"/>
  <c r="RO86" i="3"/>
  <c r="RS86" i="3"/>
  <c r="RW86" i="3"/>
  <c r="SA86" i="3"/>
  <c r="SE86" i="3"/>
  <c r="SI86" i="3"/>
  <c r="SM86" i="3"/>
  <c r="RQ86" i="3"/>
  <c r="RY86" i="3"/>
  <c r="SG86" i="3"/>
  <c r="SO86" i="3"/>
  <c r="RL86" i="3"/>
  <c r="RT86" i="3"/>
  <c r="SB86" i="3"/>
  <c r="SJ86" i="3"/>
  <c r="RP86" i="3"/>
  <c r="SF86" i="3"/>
  <c r="RX86" i="3"/>
  <c r="SN86" i="3"/>
  <c r="RM86" i="3"/>
  <c r="SC86" i="3"/>
  <c r="RU86" i="3"/>
  <c r="SK86" i="3"/>
  <c r="RN23" i="3"/>
  <c r="RR23" i="3"/>
  <c r="RV23" i="3"/>
  <c r="RZ23" i="3"/>
  <c r="SD23" i="3"/>
  <c r="SH23" i="3"/>
  <c r="SL23" i="3"/>
  <c r="SP23" i="3"/>
  <c r="RK23" i="3"/>
  <c r="RO23" i="3"/>
  <c r="RS23" i="3"/>
  <c r="RW23" i="3"/>
  <c r="SA23" i="3"/>
  <c r="SE23" i="3"/>
  <c r="SI23" i="3"/>
  <c r="SM23" i="3"/>
  <c r="RQ23" i="3"/>
  <c r="RY23" i="3"/>
  <c r="SG23" i="3"/>
  <c r="SO23" i="3"/>
  <c r="RM23" i="3"/>
  <c r="RU23" i="3"/>
  <c r="SC23" i="3"/>
  <c r="SK23" i="3"/>
  <c r="RX23" i="3"/>
  <c r="SN23" i="3"/>
  <c r="RL23" i="3"/>
  <c r="SB23" i="3"/>
  <c r="RP23" i="3"/>
  <c r="SF23" i="3"/>
  <c r="RT23" i="3"/>
  <c r="SJ23" i="3"/>
  <c r="RN66" i="3"/>
  <c r="RR66" i="3"/>
  <c r="RV66" i="3"/>
  <c r="RZ66" i="3"/>
  <c r="SD66" i="3"/>
  <c r="SH66" i="3"/>
  <c r="SL66" i="3"/>
  <c r="SP66" i="3"/>
  <c r="RK66" i="3"/>
  <c r="RO66" i="3"/>
  <c r="RS66" i="3"/>
  <c r="RW66" i="3"/>
  <c r="SA66" i="3"/>
  <c r="SE66" i="3"/>
  <c r="SI66" i="3"/>
  <c r="SM66" i="3"/>
  <c r="RQ66" i="3"/>
  <c r="RY66" i="3"/>
  <c r="SG66" i="3"/>
  <c r="SO66" i="3"/>
  <c r="RM66" i="3"/>
  <c r="RU66" i="3"/>
  <c r="SC66" i="3"/>
  <c r="SK66" i="3"/>
  <c r="RX66" i="3"/>
  <c r="SN66" i="3"/>
  <c r="RL66" i="3"/>
  <c r="SB66" i="3"/>
  <c r="RP66" i="3"/>
  <c r="SF66" i="3"/>
  <c r="RT66" i="3"/>
  <c r="SJ66" i="3"/>
  <c r="LX94" i="3"/>
  <c r="MB94" i="3"/>
  <c r="MF94" i="3"/>
  <c r="MJ94" i="3"/>
  <c r="MN94" i="3"/>
  <c r="MR94" i="3"/>
  <c r="MV94" i="3"/>
  <c r="MZ94" i="3"/>
  <c r="LY94" i="3"/>
  <c r="MC94" i="3"/>
  <c r="MG94" i="3"/>
  <c r="MK94" i="3"/>
  <c r="MO94" i="3"/>
  <c r="MS94" i="3"/>
  <c r="MW94" i="3"/>
  <c r="NA94" i="3"/>
  <c r="LW94" i="3"/>
  <c r="ME94" i="3"/>
  <c r="MM94" i="3"/>
  <c r="MU94" i="3"/>
  <c r="LZ94" i="3"/>
  <c r="MH94" i="3"/>
  <c r="MP94" i="3"/>
  <c r="MX94" i="3"/>
  <c r="ML94" i="3"/>
  <c r="NB94" i="3"/>
  <c r="MA94" i="3"/>
  <c r="MQ94" i="3"/>
  <c r="MY94" i="3"/>
  <c r="MI94" i="3"/>
  <c r="MT94" i="3"/>
  <c r="MD94" i="3"/>
  <c r="LY29" i="3"/>
  <c r="MC29" i="3"/>
  <c r="MG29" i="3"/>
  <c r="MK29" i="3"/>
  <c r="MO29" i="3"/>
  <c r="MS29" i="3"/>
  <c r="MW29" i="3"/>
  <c r="NA29" i="3"/>
  <c r="LW29" i="3"/>
  <c r="MA29" i="3"/>
  <c r="ME29" i="3"/>
  <c r="MI29" i="3"/>
  <c r="MM29" i="3"/>
  <c r="MQ29" i="3"/>
  <c r="MU29" i="3"/>
  <c r="MY29" i="3"/>
  <c r="MB29" i="3"/>
  <c r="MJ29" i="3"/>
  <c r="MR29" i="3"/>
  <c r="MZ29" i="3"/>
  <c r="MF29" i="3"/>
  <c r="MH29" i="3"/>
  <c r="MX29" i="3"/>
  <c r="MD29" i="3"/>
  <c r="ML29" i="3"/>
  <c r="MT29" i="3"/>
  <c r="NB29" i="3"/>
  <c r="LX29" i="3"/>
  <c r="MN29" i="3"/>
  <c r="MV29" i="3"/>
  <c r="LZ29" i="3"/>
  <c r="MP29" i="3"/>
  <c r="LX45" i="3"/>
  <c r="LY45" i="3"/>
  <c r="LW45" i="3"/>
  <c r="ML45" i="3"/>
  <c r="LX96" i="3"/>
  <c r="MB96" i="3"/>
  <c r="MF96" i="3"/>
  <c r="MJ96" i="3"/>
  <c r="MN96" i="3"/>
  <c r="MR96" i="3"/>
  <c r="MV96" i="3"/>
  <c r="MZ96" i="3"/>
  <c r="LY96" i="3"/>
  <c r="MC96" i="3"/>
  <c r="MG96" i="3"/>
  <c r="MK96" i="3"/>
  <c r="MO96" i="3"/>
  <c r="MS96" i="3"/>
  <c r="MW96" i="3"/>
  <c r="NA96" i="3"/>
  <c r="LW96" i="3"/>
  <c r="ME96" i="3"/>
  <c r="MM96" i="3"/>
  <c r="MU96" i="3"/>
  <c r="LZ96" i="3"/>
  <c r="MH96" i="3"/>
  <c r="MP96" i="3"/>
  <c r="MX96" i="3"/>
  <c r="ML96" i="3"/>
  <c r="NB96" i="3"/>
  <c r="MA96" i="3"/>
  <c r="MQ96" i="3"/>
  <c r="MY96" i="3"/>
  <c r="MI96" i="3"/>
  <c r="MT96" i="3"/>
  <c r="MD96" i="3"/>
  <c r="LZ23" i="3"/>
  <c r="MD23" i="3"/>
  <c r="LX23" i="3"/>
  <c r="MB23" i="3"/>
  <c r="MG23" i="3"/>
  <c r="MK23" i="3"/>
  <c r="MO23" i="3"/>
  <c r="MS23" i="3"/>
  <c r="MW23" i="3"/>
  <c r="NA23" i="3"/>
  <c r="LY23" i="3"/>
  <c r="ME23" i="3"/>
  <c r="MI23" i="3"/>
  <c r="MM23" i="3"/>
  <c r="MQ23" i="3"/>
  <c r="MU23" i="3"/>
  <c r="MY23" i="3"/>
  <c r="MA23" i="3"/>
  <c r="MJ23" i="3"/>
  <c r="MR23" i="3"/>
  <c r="MZ23" i="3"/>
  <c r="MF23" i="3"/>
  <c r="LW23" i="3"/>
  <c r="MP23" i="3"/>
  <c r="MC23" i="3"/>
  <c r="ML23" i="3"/>
  <c r="MT23" i="3"/>
  <c r="NB23" i="3"/>
  <c r="MN23" i="3"/>
  <c r="MV23" i="3"/>
  <c r="MH23" i="3"/>
  <c r="MX23" i="3"/>
  <c r="LY25" i="3"/>
  <c r="MC25" i="3"/>
  <c r="MG25" i="3"/>
  <c r="MK25" i="3"/>
  <c r="MO25" i="3"/>
  <c r="MS25" i="3"/>
  <c r="MW25" i="3"/>
  <c r="NA25" i="3"/>
  <c r="LW25" i="3"/>
  <c r="MA25" i="3"/>
  <c r="ME25" i="3"/>
  <c r="MI25" i="3"/>
  <c r="MM25" i="3"/>
  <c r="MQ25" i="3"/>
  <c r="MU25" i="3"/>
  <c r="MY25" i="3"/>
  <c r="MB25" i="3"/>
  <c r="MJ25" i="3"/>
  <c r="MR25" i="3"/>
  <c r="MZ25" i="3"/>
  <c r="LX25" i="3"/>
  <c r="MN25" i="3"/>
  <c r="LZ25" i="3"/>
  <c r="MP25" i="3"/>
  <c r="MD25" i="3"/>
  <c r="ML25" i="3"/>
  <c r="MT25" i="3"/>
  <c r="NB25" i="3"/>
  <c r="MF25" i="3"/>
  <c r="MV25" i="3"/>
  <c r="MH25" i="3"/>
  <c r="MX25" i="3"/>
  <c r="LX97" i="3"/>
  <c r="MB97" i="3"/>
  <c r="MF97" i="3"/>
  <c r="MJ97" i="3"/>
  <c r="MN97" i="3"/>
  <c r="MR97" i="3"/>
  <c r="MV97" i="3"/>
  <c r="MZ97" i="3"/>
  <c r="LY97" i="3"/>
  <c r="MC97" i="3"/>
  <c r="MG97" i="3"/>
  <c r="MK97" i="3"/>
  <c r="MO97" i="3"/>
  <c r="MS97" i="3"/>
  <c r="MW97" i="3"/>
  <c r="NA97" i="3"/>
  <c r="LW97" i="3"/>
  <c r="ME97" i="3"/>
  <c r="MM97" i="3"/>
  <c r="MU97" i="3"/>
  <c r="LZ97" i="3"/>
  <c r="MH97" i="3"/>
  <c r="MP97" i="3"/>
  <c r="MX97" i="3"/>
  <c r="ML97" i="3"/>
  <c r="NB97" i="3"/>
  <c r="MA97" i="3"/>
  <c r="MQ97" i="3"/>
  <c r="MY97" i="3"/>
  <c r="MI97" i="3"/>
  <c r="MT97" i="3"/>
  <c r="MD97" i="3"/>
  <c r="LZ69" i="3"/>
  <c r="MD69" i="3"/>
  <c r="MH69" i="3"/>
  <c r="ML69" i="3"/>
  <c r="MP69" i="3"/>
  <c r="MT69" i="3"/>
  <c r="MX69" i="3"/>
  <c r="NB69" i="3"/>
  <c r="LW69" i="3"/>
  <c r="MA69" i="3"/>
  <c r="ME69" i="3"/>
  <c r="MI69" i="3"/>
  <c r="MM69" i="3"/>
  <c r="MQ69" i="3"/>
  <c r="MU69" i="3"/>
  <c r="MY69" i="3"/>
  <c r="MC69" i="3"/>
  <c r="MK69" i="3"/>
  <c r="MS69" i="3"/>
  <c r="NA69" i="3"/>
  <c r="LX69" i="3"/>
  <c r="MF69" i="3"/>
  <c r="MN69" i="3"/>
  <c r="MV69" i="3"/>
  <c r="MB69" i="3"/>
  <c r="MR69" i="3"/>
  <c r="MJ69" i="3"/>
  <c r="MZ69" i="3"/>
  <c r="LY69" i="3"/>
  <c r="MO69" i="3"/>
  <c r="MW69" i="3"/>
  <c r="MG69" i="3"/>
  <c r="LZ65" i="3"/>
  <c r="MD65" i="3"/>
  <c r="MH65" i="3"/>
  <c r="ML65" i="3"/>
  <c r="MP65" i="3"/>
  <c r="MT65" i="3"/>
  <c r="MX65" i="3"/>
  <c r="NB65" i="3"/>
  <c r="LW65" i="3"/>
  <c r="MA65" i="3"/>
  <c r="ME65" i="3"/>
  <c r="MI65" i="3"/>
  <c r="MM65" i="3"/>
  <c r="MQ65" i="3"/>
  <c r="MU65" i="3"/>
  <c r="MY65" i="3"/>
  <c r="MC65" i="3"/>
  <c r="MK65" i="3"/>
  <c r="MS65" i="3"/>
  <c r="NA65" i="3"/>
  <c r="LX65" i="3"/>
  <c r="MF65" i="3"/>
  <c r="MN65" i="3"/>
  <c r="MV65" i="3"/>
  <c r="MB65" i="3"/>
  <c r="MR65" i="3"/>
  <c r="MJ65" i="3"/>
  <c r="MZ65" i="3"/>
  <c r="LY65" i="3"/>
  <c r="MO65" i="3"/>
  <c r="MW65" i="3"/>
  <c r="MG65" i="3"/>
  <c r="LZ89" i="3"/>
  <c r="MD89" i="3"/>
  <c r="MH89" i="3"/>
  <c r="ML89" i="3"/>
  <c r="MP89" i="3"/>
  <c r="MT89" i="3"/>
  <c r="MX89" i="3"/>
  <c r="NB89" i="3"/>
  <c r="MA89" i="3"/>
  <c r="MF89" i="3"/>
  <c r="MK89" i="3"/>
  <c r="MQ89" i="3"/>
  <c r="MV89" i="3"/>
  <c r="NA89" i="3"/>
  <c r="LW89" i="3"/>
  <c r="MB89" i="3"/>
  <c r="MG89" i="3"/>
  <c r="MM89" i="3"/>
  <c r="MR89" i="3"/>
  <c r="MW89" i="3"/>
  <c r="LY89" i="3"/>
  <c r="MJ89" i="3"/>
  <c r="MU89" i="3"/>
  <c r="MC89" i="3"/>
  <c r="MN89" i="3"/>
  <c r="MY89" i="3"/>
  <c r="LX89" i="3"/>
  <c r="MS89" i="3"/>
  <c r="ME89" i="3"/>
  <c r="MZ89" i="3"/>
  <c r="MO89" i="3"/>
  <c r="MI89" i="3"/>
  <c r="LX104" i="3"/>
  <c r="MB104" i="3"/>
  <c r="MF104" i="3"/>
  <c r="MJ104" i="3"/>
  <c r="MN104" i="3"/>
  <c r="MR104" i="3"/>
  <c r="MV104" i="3"/>
  <c r="MZ104" i="3"/>
  <c r="LY104" i="3"/>
  <c r="MC104" i="3"/>
  <c r="MG104" i="3"/>
  <c r="MK104" i="3"/>
  <c r="MO104" i="3"/>
  <c r="MS104" i="3"/>
  <c r="MW104" i="3"/>
  <c r="NA104" i="3"/>
  <c r="LW104" i="3"/>
  <c r="ME104" i="3"/>
  <c r="MM104" i="3"/>
  <c r="MU104" i="3"/>
  <c r="LZ104" i="3"/>
  <c r="MH104" i="3"/>
  <c r="MP104" i="3"/>
  <c r="MX104" i="3"/>
  <c r="ML104" i="3"/>
  <c r="NB104" i="3"/>
  <c r="MA104" i="3"/>
  <c r="MQ104" i="3"/>
  <c r="MY104" i="3"/>
  <c r="MI104" i="3"/>
  <c r="MT104" i="3"/>
  <c r="MD104" i="3"/>
  <c r="LY26" i="3"/>
  <c r="MC26" i="3"/>
  <c r="MG26" i="3"/>
  <c r="MK26" i="3"/>
  <c r="MO26" i="3"/>
  <c r="MS26" i="3"/>
  <c r="MW26" i="3"/>
  <c r="NA26" i="3"/>
  <c r="LW26" i="3"/>
  <c r="MA26" i="3"/>
  <c r="ME26" i="3"/>
  <c r="MI26" i="3"/>
  <c r="MM26" i="3"/>
  <c r="MQ26" i="3"/>
  <c r="MU26" i="3"/>
  <c r="MY26" i="3"/>
  <c r="MB26" i="3"/>
  <c r="MJ26" i="3"/>
  <c r="MR26" i="3"/>
  <c r="MZ26" i="3"/>
  <c r="LX26" i="3"/>
  <c r="MN26" i="3"/>
  <c r="LZ26" i="3"/>
  <c r="MX26" i="3"/>
  <c r="MD26" i="3"/>
  <c r="ML26" i="3"/>
  <c r="MT26" i="3"/>
  <c r="NB26" i="3"/>
  <c r="MF26" i="3"/>
  <c r="MV26" i="3"/>
  <c r="MH26" i="3"/>
  <c r="MP26" i="3"/>
  <c r="MG50" i="3"/>
  <c r="MJ50" i="3"/>
  <c r="MV50" i="3"/>
  <c r="MB50" i="3"/>
  <c r="LZ66" i="3"/>
  <c r="MD66" i="3"/>
  <c r="MH66" i="3"/>
  <c r="ML66" i="3"/>
  <c r="MP66" i="3"/>
  <c r="MT66" i="3"/>
  <c r="MX66" i="3"/>
  <c r="NB66" i="3"/>
  <c r="LW66" i="3"/>
  <c r="MA66" i="3"/>
  <c r="ME66" i="3"/>
  <c r="MI66" i="3"/>
  <c r="MM66" i="3"/>
  <c r="MQ66" i="3"/>
  <c r="MU66" i="3"/>
  <c r="MY66" i="3"/>
  <c r="MC66" i="3"/>
  <c r="MK66" i="3"/>
  <c r="MS66" i="3"/>
  <c r="NA66" i="3"/>
  <c r="LX66" i="3"/>
  <c r="MF66" i="3"/>
  <c r="MN66" i="3"/>
  <c r="MV66" i="3"/>
  <c r="MB66" i="3"/>
  <c r="MR66" i="3"/>
  <c r="MJ66" i="3"/>
  <c r="MZ66" i="3"/>
  <c r="LY66" i="3"/>
  <c r="MO66" i="3"/>
  <c r="MW66" i="3"/>
  <c r="MG66" i="3"/>
  <c r="LX103" i="3"/>
  <c r="MB103" i="3"/>
  <c r="MF103" i="3"/>
  <c r="MJ103" i="3"/>
  <c r="MN103" i="3"/>
  <c r="MR103" i="3"/>
  <c r="MV103" i="3"/>
  <c r="MZ103" i="3"/>
  <c r="LY103" i="3"/>
  <c r="MC103" i="3"/>
  <c r="MG103" i="3"/>
  <c r="MK103" i="3"/>
  <c r="MO103" i="3"/>
  <c r="MS103" i="3"/>
  <c r="MW103" i="3"/>
  <c r="NA103" i="3"/>
  <c r="LW103" i="3"/>
  <c r="ME103" i="3"/>
  <c r="MM103" i="3"/>
  <c r="MU103" i="3"/>
  <c r="LZ103" i="3"/>
  <c r="MH103" i="3"/>
  <c r="MP103" i="3"/>
  <c r="MX103" i="3"/>
  <c r="ML103" i="3"/>
  <c r="NB103" i="3"/>
  <c r="MA103" i="3"/>
  <c r="MQ103" i="3"/>
  <c r="MY103" i="3"/>
  <c r="MI103" i="3"/>
  <c r="MT103" i="3"/>
  <c r="MD103" i="3"/>
  <c r="LZ88" i="3"/>
  <c r="MD88" i="3"/>
  <c r="MH88" i="3"/>
  <c r="ML88" i="3"/>
  <c r="MP88" i="3"/>
  <c r="MT88" i="3"/>
  <c r="MX88" i="3"/>
  <c r="NB88" i="3"/>
  <c r="MA88" i="3"/>
  <c r="MF88" i="3"/>
  <c r="MK88" i="3"/>
  <c r="MQ88" i="3"/>
  <c r="MV88" i="3"/>
  <c r="NA88" i="3"/>
  <c r="LW88" i="3"/>
  <c r="MB88" i="3"/>
  <c r="MG88" i="3"/>
  <c r="MM88" i="3"/>
  <c r="MR88" i="3"/>
  <c r="MW88" i="3"/>
  <c r="LY88" i="3"/>
  <c r="MJ88" i="3"/>
  <c r="MU88" i="3"/>
  <c r="MC88" i="3"/>
  <c r="MN88" i="3"/>
  <c r="MY88" i="3"/>
  <c r="MI88" i="3"/>
  <c r="MO88" i="3"/>
  <c r="ME88" i="3"/>
  <c r="MZ88" i="3"/>
  <c r="LX88" i="3"/>
  <c r="MS88" i="3"/>
  <c r="RN24" i="3"/>
  <c r="RR24" i="3"/>
  <c r="RV24" i="3"/>
  <c r="RZ24" i="3"/>
  <c r="SD24" i="3"/>
  <c r="SH24" i="3"/>
  <c r="SL24" i="3"/>
  <c r="SP24" i="3"/>
  <c r="RK24" i="3"/>
  <c r="RO24" i="3"/>
  <c r="RS24" i="3"/>
  <c r="RW24" i="3"/>
  <c r="SA24" i="3"/>
  <c r="SE24" i="3"/>
  <c r="SI24" i="3"/>
  <c r="SM24" i="3"/>
  <c r="RQ24" i="3"/>
  <c r="RY24" i="3"/>
  <c r="SG24" i="3"/>
  <c r="SO24" i="3"/>
  <c r="RM24" i="3"/>
  <c r="RU24" i="3"/>
  <c r="SC24" i="3"/>
  <c r="SK24" i="3"/>
  <c r="RX24" i="3"/>
  <c r="SN24" i="3"/>
  <c r="RL24" i="3"/>
  <c r="SB24" i="3"/>
  <c r="RP24" i="3"/>
  <c r="SF24" i="3"/>
  <c r="RT24" i="3"/>
  <c r="SJ24" i="3"/>
  <c r="RN68" i="3"/>
  <c r="RR68" i="3"/>
  <c r="RV68" i="3"/>
  <c r="RZ68" i="3"/>
  <c r="SD68" i="3"/>
  <c r="SH68" i="3"/>
  <c r="SL68" i="3"/>
  <c r="SP68" i="3"/>
  <c r="RK68" i="3"/>
  <c r="RO68" i="3"/>
  <c r="RS68" i="3"/>
  <c r="RW68" i="3"/>
  <c r="SA68" i="3"/>
  <c r="SE68" i="3"/>
  <c r="SI68" i="3"/>
  <c r="SM68" i="3"/>
  <c r="RQ68" i="3"/>
  <c r="RY68" i="3"/>
  <c r="SG68" i="3"/>
  <c r="SO68" i="3"/>
  <c r="RM68" i="3"/>
  <c r="RU68" i="3"/>
  <c r="SC68" i="3"/>
  <c r="SK68" i="3"/>
  <c r="RX68" i="3"/>
  <c r="SN68" i="3"/>
  <c r="RL68" i="3"/>
  <c r="SB68" i="3"/>
  <c r="RP68" i="3"/>
  <c r="SF68" i="3"/>
  <c r="RT68" i="3"/>
  <c r="SJ68" i="3"/>
  <c r="RN102" i="3"/>
  <c r="RR102" i="3"/>
  <c r="RV102" i="3"/>
  <c r="RZ102" i="3"/>
  <c r="SD102" i="3"/>
  <c r="SH102" i="3"/>
  <c r="SL102" i="3"/>
  <c r="SP102" i="3"/>
  <c r="RK102" i="3"/>
  <c r="RO102" i="3"/>
  <c r="RS102" i="3"/>
  <c r="RW102" i="3"/>
  <c r="SA102" i="3"/>
  <c r="SE102" i="3"/>
  <c r="SI102" i="3"/>
  <c r="SM102" i="3"/>
  <c r="RQ102" i="3"/>
  <c r="RY102" i="3"/>
  <c r="SG102" i="3"/>
  <c r="SO102" i="3"/>
  <c r="RL102" i="3"/>
  <c r="RT102" i="3"/>
  <c r="SB102" i="3"/>
  <c r="SJ102" i="3"/>
  <c r="RP102" i="3"/>
  <c r="SF102" i="3"/>
  <c r="RX102" i="3"/>
  <c r="SN102" i="3"/>
  <c r="RM102" i="3"/>
  <c r="SC102" i="3"/>
  <c r="RU102" i="3"/>
  <c r="SK102" i="3"/>
  <c r="RZ52" i="3"/>
  <c r="RN83" i="3"/>
  <c r="RR83" i="3"/>
  <c r="RV83" i="3"/>
  <c r="RZ83" i="3"/>
  <c r="SD83" i="3"/>
  <c r="SH83" i="3"/>
  <c r="SL83" i="3"/>
  <c r="SP83" i="3"/>
  <c r="RK83" i="3"/>
  <c r="RO83" i="3"/>
  <c r="RS83" i="3"/>
  <c r="RW83" i="3"/>
  <c r="SA83" i="3"/>
  <c r="SE83" i="3"/>
  <c r="SI83" i="3"/>
  <c r="SM83" i="3"/>
  <c r="RQ83" i="3"/>
  <c r="RY83" i="3"/>
  <c r="SG83" i="3"/>
  <c r="SO83" i="3"/>
  <c r="RL83" i="3"/>
  <c r="RT83" i="3"/>
  <c r="SB83" i="3"/>
  <c r="SJ83" i="3"/>
  <c r="RP83" i="3"/>
  <c r="SF83" i="3"/>
  <c r="RX83" i="3"/>
  <c r="SN83" i="3"/>
  <c r="RM83" i="3"/>
  <c r="SC83" i="3"/>
  <c r="SK83" i="3"/>
  <c r="RU83" i="3"/>
  <c r="RN85" i="3"/>
  <c r="RR85" i="3"/>
  <c r="RV85" i="3"/>
  <c r="RZ85" i="3"/>
  <c r="SD85" i="3"/>
  <c r="SH85" i="3"/>
  <c r="SL85" i="3"/>
  <c r="SP85" i="3"/>
  <c r="RK85" i="3"/>
  <c r="RO85" i="3"/>
  <c r="RS85" i="3"/>
  <c r="RW85" i="3"/>
  <c r="SA85" i="3"/>
  <c r="SE85" i="3"/>
  <c r="SI85" i="3"/>
  <c r="SM85" i="3"/>
  <c r="RQ85" i="3"/>
  <c r="RY85" i="3"/>
  <c r="SG85" i="3"/>
  <c r="SO85" i="3"/>
  <c r="RL85" i="3"/>
  <c r="RT85" i="3"/>
  <c r="SB85" i="3"/>
  <c r="SJ85" i="3"/>
  <c r="RP85" i="3"/>
  <c r="SF85" i="3"/>
  <c r="RX85" i="3"/>
  <c r="SN85" i="3"/>
  <c r="RM85" i="3"/>
  <c r="SC85" i="3"/>
  <c r="SK85" i="3"/>
  <c r="RU85" i="3"/>
  <c r="RN58" i="3"/>
  <c r="RR58" i="3"/>
  <c r="RV58" i="3"/>
  <c r="RZ58" i="3"/>
  <c r="SD58" i="3"/>
  <c r="SH58" i="3"/>
  <c r="SL58" i="3"/>
  <c r="SP58" i="3"/>
  <c r="RK58" i="3"/>
  <c r="RO58" i="3"/>
  <c r="RS58" i="3"/>
  <c r="RW58" i="3"/>
  <c r="SA58" i="3"/>
  <c r="SE58" i="3"/>
  <c r="SI58" i="3"/>
  <c r="SM58" i="3"/>
  <c r="RM58" i="3"/>
  <c r="RU58" i="3"/>
  <c r="SC58" i="3"/>
  <c r="SK58" i="3"/>
  <c r="RQ58" i="3"/>
  <c r="RY58" i="3"/>
  <c r="SG58" i="3"/>
  <c r="SO58" i="3"/>
  <c r="RT58" i="3"/>
  <c r="SJ58" i="3"/>
  <c r="RL58" i="3"/>
  <c r="SB58" i="3"/>
  <c r="SF58" i="3"/>
  <c r="SN58" i="3"/>
  <c r="RP58" i="3"/>
  <c r="RX58" i="3"/>
  <c r="RK36" i="3"/>
  <c r="RO36" i="3"/>
  <c r="RS36" i="3"/>
  <c r="RW36" i="3"/>
  <c r="SA36" i="3"/>
  <c r="SE36" i="3"/>
  <c r="SI36" i="3"/>
  <c r="SM36" i="3"/>
  <c r="RL36" i="3"/>
  <c r="RQ36" i="3"/>
  <c r="RV36" i="3"/>
  <c r="SB36" i="3"/>
  <c r="SG36" i="3"/>
  <c r="SL36" i="3"/>
  <c r="RN36" i="3"/>
  <c r="RT36" i="3"/>
  <c r="RY36" i="3"/>
  <c r="SD36" i="3"/>
  <c r="SJ36" i="3"/>
  <c r="SO36" i="3"/>
  <c r="RU36" i="3"/>
  <c r="SF36" i="3"/>
  <c r="SP36" i="3"/>
  <c r="RM36" i="3"/>
  <c r="RX36" i="3"/>
  <c r="SH36" i="3"/>
  <c r="RP36" i="3"/>
  <c r="RZ36" i="3"/>
  <c r="SK36" i="3"/>
  <c r="RR36" i="3"/>
  <c r="SC36" i="3"/>
  <c r="SN36" i="3"/>
  <c r="RK35" i="3"/>
  <c r="RO35" i="3"/>
  <c r="RS35" i="3"/>
  <c r="RW35" i="3"/>
  <c r="SA35" i="3"/>
  <c r="SE35" i="3"/>
  <c r="SI35" i="3"/>
  <c r="SM35" i="3"/>
  <c r="RL35" i="3"/>
  <c r="RQ35" i="3"/>
  <c r="RV35" i="3"/>
  <c r="SB35" i="3"/>
  <c r="SG35" i="3"/>
  <c r="SL35" i="3"/>
  <c r="RN35" i="3"/>
  <c r="RT35" i="3"/>
  <c r="RY35" i="3"/>
  <c r="SD35" i="3"/>
  <c r="SJ35" i="3"/>
  <c r="SO35" i="3"/>
  <c r="RU35" i="3"/>
  <c r="SF35" i="3"/>
  <c r="SP35" i="3"/>
  <c r="RM35" i="3"/>
  <c r="RX35" i="3"/>
  <c r="SH35" i="3"/>
  <c r="RP35" i="3"/>
  <c r="RZ35" i="3"/>
  <c r="SK35" i="3"/>
  <c r="RR35" i="3"/>
  <c r="SC35" i="3"/>
  <c r="SN35" i="3"/>
  <c r="RK51" i="3"/>
  <c r="RS51" i="3"/>
  <c r="SA51" i="3"/>
  <c r="SI51" i="3"/>
  <c r="RP51" i="3"/>
  <c r="RZ51" i="3"/>
  <c r="SK51" i="3"/>
  <c r="RL51" i="3"/>
  <c r="RV51" i="3"/>
  <c r="SG51" i="3"/>
  <c r="RT51" i="3"/>
  <c r="SO51" i="3"/>
  <c r="RY51" i="3"/>
  <c r="RR51" i="3"/>
  <c r="SC51" i="3"/>
  <c r="RX51" i="3"/>
  <c r="RN100" i="3"/>
  <c r="RR100" i="3"/>
  <c r="RV100" i="3"/>
  <c r="RZ100" i="3"/>
  <c r="SD100" i="3"/>
  <c r="SH100" i="3"/>
  <c r="SL100" i="3"/>
  <c r="SP100" i="3"/>
  <c r="RK100" i="3"/>
  <c r="RO100" i="3"/>
  <c r="RS100" i="3"/>
  <c r="RW100" i="3"/>
  <c r="SA100" i="3"/>
  <c r="SE100" i="3"/>
  <c r="SI100" i="3"/>
  <c r="SM100" i="3"/>
  <c r="RQ100" i="3"/>
  <c r="RY100" i="3"/>
  <c r="SG100" i="3"/>
  <c r="SO100" i="3"/>
  <c r="RL100" i="3"/>
  <c r="RT100" i="3"/>
  <c r="SB100" i="3"/>
  <c r="SJ100" i="3"/>
  <c r="RP100" i="3"/>
  <c r="SF100" i="3"/>
  <c r="RX100" i="3"/>
  <c r="SN100" i="3"/>
  <c r="RM100" i="3"/>
  <c r="SC100" i="3"/>
  <c r="RU100" i="3"/>
  <c r="SK100" i="3"/>
  <c r="RN31" i="3"/>
  <c r="RR31" i="3"/>
  <c r="RV31" i="3"/>
  <c r="RZ31" i="3"/>
  <c r="SD31" i="3"/>
  <c r="SH31" i="3"/>
  <c r="SL31" i="3"/>
  <c r="SP31" i="3"/>
  <c r="RK31" i="3"/>
  <c r="RO31" i="3"/>
  <c r="RS31" i="3"/>
  <c r="RW31" i="3"/>
  <c r="SA31" i="3"/>
  <c r="SE31" i="3"/>
  <c r="SI31" i="3"/>
  <c r="SM31" i="3"/>
  <c r="RQ31" i="3"/>
  <c r="RY31" i="3"/>
  <c r="SG31" i="3"/>
  <c r="SO31" i="3"/>
  <c r="RM31" i="3"/>
  <c r="RU31" i="3"/>
  <c r="SC31" i="3"/>
  <c r="SK31" i="3"/>
  <c r="RX31" i="3"/>
  <c r="SN31" i="3"/>
  <c r="RL31" i="3"/>
  <c r="SB31" i="3"/>
  <c r="RP31" i="3"/>
  <c r="SF31" i="3"/>
  <c r="RT31" i="3"/>
  <c r="SJ31" i="3"/>
  <c r="RN98" i="3"/>
  <c r="RR98" i="3"/>
  <c r="RV98" i="3"/>
  <c r="RZ98" i="3"/>
  <c r="SD98" i="3"/>
  <c r="SH98" i="3"/>
  <c r="SL98" i="3"/>
  <c r="SP98" i="3"/>
  <c r="RK98" i="3"/>
  <c r="RO98" i="3"/>
  <c r="RS98" i="3"/>
  <c r="RW98" i="3"/>
  <c r="SA98" i="3"/>
  <c r="SE98" i="3"/>
  <c r="SI98" i="3"/>
  <c r="SM98" i="3"/>
  <c r="RQ98" i="3"/>
  <c r="RY98" i="3"/>
  <c r="SG98" i="3"/>
  <c r="SO98" i="3"/>
  <c r="RL98" i="3"/>
  <c r="RT98" i="3"/>
  <c r="SB98" i="3"/>
  <c r="SJ98" i="3"/>
  <c r="RP98" i="3"/>
  <c r="SF98" i="3"/>
  <c r="RX98" i="3"/>
  <c r="SN98" i="3"/>
  <c r="RM98" i="3"/>
  <c r="SC98" i="3"/>
  <c r="RU98" i="3"/>
  <c r="SK98" i="3"/>
  <c r="RN88" i="3"/>
  <c r="RR88" i="3"/>
  <c r="RV88" i="3"/>
  <c r="RZ88" i="3"/>
  <c r="SD88" i="3"/>
  <c r="SH88" i="3"/>
  <c r="SL88" i="3"/>
  <c r="SP88" i="3"/>
  <c r="RK88" i="3"/>
  <c r="RO88" i="3"/>
  <c r="RS88" i="3"/>
  <c r="RW88" i="3"/>
  <c r="SA88" i="3"/>
  <c r="SE88" i="3"/>
  <c r="SI88" i="3"/>
  <c r="SM88" i="3"/>
  <c r="RQ88" i="3"/>
  <c r="RY88" i="3"/>
  <c r="SG88" i="3"/>
  <c r="SO88" i="3"/>
  <c r="RL88" i="3"/>
  <c r="RT88" i="3"/>
  <c r="SB88" i="3"/>
  <c r="SJ88" i="3"/>
  <c r="RP88" i="3"/>
  <c r="SF88" i="3"/>
  <c r="RX88" i="3"/>
  <c r="SN88" i="3"/>
  <c r="RM88" i="3"/>
  <c r="SC88" i="3"/>
  <c r="RU88" i="3"/>
  <c r="SK88" i="3"/>
  <c r="RS50" i="3"/>
  <c r="RZ50" i="3"/>
  <c r="SG50" i="3"/>
  <c r="SC50" i="3"/>
  <c r="RN59" i="3"/>
  <c r="RR59" i="3"/>
  <c r="RV59" i="3"/>
  <c r="RZ59" i="3"/>
  <c r="SD59" i="3"/>
  <c r="SH59" i="3"/>
  <c r="SL59" i="3"/>
  <c r="SP59" i="3"/>
  <c r="RK59" i="3"/>
  <c r="RO59" i="3"/>
  <c r="RS59" i="3"/>
  <c r="RW59" i="3"/>
  <c r="SA59" i="3"/>
  <c r="SE59" i="3"/>
  <c r="SI59" i="3"/>
  <c r="SM59" i="3"/>
  <c r="RM59" i="3"/>
  <c r="RU59" i="3"/>
  <c r="SC59" i="3"/>
  <c r="SK59" i="3"/>
  <c r="RQ59" i="3"/>
  <c r="RY59" i="3"/>
  <c r="SG59" i="3"/>
  <c r="SO59" i="3"/>
  <c r="RT59" i="3"/>
  <c r="SJ59" i="3"/>
  <c r="RL59" i="3"/>
  <c r="SB59" i="3"/>
  <c r="SF59" i="3"/>
  <c r="SN59" i="3"/>
  <c r="RP59" i="3"/>
  <c r="RX59" i="3"/>
  <c r="GK26" i="3"/>
  <c r="GO26" i="3"/>
  <c r="GS26" i="3"/>
  <c r="GW26" i="3"/>
  <c r="HA26" i="3"/>
  <c r="HE26" i="3"/>
  <c r="HI26" i="3"/>
  <c r="HM26" i="3"/>
  <c r="GI26" i="3"/>
  <c r="GM26" i="3"/>
  <c r="GQ26" i="3"/>
  <c r="GU26" i="3"/>
  <c r="GY26" i="3"/>
  <c r="HC26" i="3"/>
  <c r="HG26" i="3"/>
  <c r="HK26" i="3"/>
  <c r="GN26" i="3"/>
  <c r="GV26" i="3"/>
  <c r="HD26" i="3"/>
  <c r="HL26" i="3"/>
  <c r="GR26" i="3"/>
  <c r="GL26" i="3"/>
  <c r="HB26" i="3"/>
  <c r="GP26" i="3"/>
  <c r="GX26" i="3"/>
  <c r="HF26" i="3"/>
  <c r="HN26" i="3"/>
  <c r="GJ26" i="3"/>
  <c r="GZ26" i="3"/>
  <c r="HH26" i="3"/>
  <c r="GT26" i="3"/>
  <c r="HJ26" i="3"/>
  <c r="GK64" i="3"/>
  <c r="GO64" i="3"/>
  <c r="GS64" i="3"/>
  <c r="GW64" i="3"/>
  <c r="HA64" i="3"/>
  <c r="HE64" i="3"/>
  <c r="HI64" i="3"/>
  <c r="HM64" i="3"/>
  <c r="GL64" i="3"/>
  <c r="GP64" i="3"/>
  <c r="GT64" i="3"/>
  <c r="GX64" i="3"/>
  <c r="HB64" i="3"/>
  <c r="HF64" i="3"/>
  <c r="HJ64" i="3"/>
  <c r="HN64" i="3"/>
  <c r="GN64" i="3"/>
  <c r="GV64" i="3"/>
  <c r="HD64" i="3"/>
  <c r="HL64" i="3"/>
  <c r="GI64" i="3"/>
  <c r="GQ64" i="3"/>
  <c r="GY64" i="3"/>
  <c r="HG64" i="3"/>
  <c r="GM64" i="3"/>
  <c r="HC64" i="3"/>
  <c r="GR64" i="3"/>
  <c r="HH64" i="3"/>
  <c r="GJ64" i="3"/>
  <c r="GU64" i="3"/>
  <c r="HK64" i="3"/>
  <c r="GZ64" i="3"/>
  <c r="GI45" i="3"/>
  <c r="GJ45" i="3"/>
  <c r="GV45" i="3"/>
  <c r="HB45" i="3"/>
  <c r="GK29" i="3"/>
  <c r="GO29" i="3"/>
  <c r="GS29" i="3"/>
  <c r="GW29" i="3"/>
  <c r="HA29" i="3"/>
  <c r="HE29" i="3"/>
  <c r="HI29" i="3"/>
  <c r="HM29" i="3"/>
  <c r="GI29" i="3"/>
  <c r="GM29" i="3"/>
  <c r="GQ29" i="3"/>
  <c r="GU29" i="3"/>
  <c r="GY29" i="3"/>
  <c r="HC29" i="3"/>
  <c r="HG29" i="3"/>
  <c r="HK29" i="3"/>
  <c r="GN29" i="3"/>
  <c r="GV29" i="3"/>
  <c r="HD29" i="3"/>
  <c r="HL29" i="3"/>
  <c r="GJ29" i="3"/>
  <c r="GZ29" i="3"/>
  <c r="GT29" i="3"/>
  <c r="HJ29" i="3"/>
  <c r="GP29" i="3"/>
  <c r="GX29" i="3"/>
  <c r="HF29" i="3"/>
  <c r="HN29" i="3"/>
  <c r="GR29" i="3"/>
  <c r="HH29" i="3"/>
  <c r="GL29" i="3"/>
  <c r="HB29" i="3"/>
  <c r="GJ95" i="3"/>
  <c r="GN95" i="3"/>
  <c r="GR95" i="3"/>
  <c r="GV95" i="3"/>
  <c r="GZ95" i="3"/>
  <c r="HD95" i="3"/>
  <c r="HH95" i="3"/>
  <c r="HL95" i="3"/>
  <c r="GI95" i="3"/>
  <c r="GO95" i="3"/>
  <c r="GT95" i="3"/>
  <c r="GY95" i="3"/>
  <c r="HE95" i="3"/>
  <c r="HJ95" i="3"/>
  <c r="GK95" i="3"/>
  <c r="GQ95" i="3"/>
  <c r="GX95" i="3"/>
  <c r="HF95" i="3"/>
  <c r="HM95" i="3"/>
  <c r="GL95" i="3"/>
  <c r="GS95" i="3"/>
  <c r="HA95" i="3"/>
  <c r="HG95" i="3"/>
  <c r="HN95" i="3"/>
  <c r="GW95" i="3"/>
  <c r="HK95" i="3"/>
  <c r="GM95" i="3"/>
  <c r="HB95" i="3"/>
  <c r="HI95" i="3"/>
  <c r="GP95" i="3"/>
  <c r="HC95" i="3"/>
  <c r="GU95" i="3"/>
  <c r="GI104" i="3"/>
  <c r="GM104" i="3"/>
  <c r="GQ104" i="3"/>
  <c r="GU104" i="3"/>
  <c r="GY104" i="3"/>
  <c r="HC104" i="3"/>
  <c r="HG104" i="3"/>
  <c r="HK104" i="3"/>
  <c r="GJ104" i="3"/>
  <c r="GO104" i="3"/>
  <c r="GT104" i="3"/>
  <c r="GZ104" i="3"/>
  <c r="HE104" i="3"/>
  <c r="HJ104" i="3"/>
  <c r="GK104" i="3"/>
  <c r="GP104" i="3"/>
  <c r="GV104" i="3"/>
  <c r="HA104" i="3"/>
  <c r="HF104" i="3"/>
  <c r="HL104" i="3"/>
  <c r="GN104" i="3"/>
  <c r="GX104" i="3"/>
  <c r="HI104" i="3"/>
  <c r="GR104" i="3"/>
  <c r="HB104" i="3"/>
  <c r="HM104" i="3"/>
  <c r="GL104" i="3"/>
  <c r="HH104" i="3"/>
  <c r="GS104" i="3"/>
  <c r="HN104" i="3"/>
  <c r="GW104" i="3"/>
  <c r="HD104" i="3"/>
  <c r="GI102" i="3"/>
  <c r="GM102" i="3"/>
  <c r="GQ102" i="3"/>
  <c r="GU102" i="3"/>
  <c r="GY102" i="3"/>
  <c r="HC102" i="3"/>
  <c r="HG102" i="3"/>
  <c r="HK102" i="3"/>
  <c r="GJ102" i="3"/>
  <c r="GO102" i="3"/>
  <c r="GT102" i="3"/>
  <c r="GZ102" i="3"/>
  <c r="HE102" i="3"/>
  <c r="HJ102" i="3"/>
  <c r="GK102" i="3"/>
  <c r="GP102" i="3"/>
  <c r="GV102" i="3"/>
  <c r="HA102" i="3"/>
  <c r="HF102" i="3"/>
  <c r="HL102" i="3"/>
  <c r="GN102" i="3"/>
  <c r="GX102" i="3"/>
  <c r="HI102" i="3"/>
  <c r="GR102" i="3"/>
  <c r="HB102" i="3"/>
  <c r="HM102" i="3"/>
  <c r="GL102" i="3"/>
  <c r="HH102" i="3"/>
  <c r="GS102" i="3"/>
  <c r="HN102" i="3"/>
  <c r="HD102" i="3"/>
  <c r="GW102" i="3"/>
  <c r="GJ90" i="3"/>
  <c r="GN90" i="3"/>
  <c r="GR90" i="3"/>
  <c r="GV90" i="3"/>
  <c r="GZ90" i="3"/>
  <c r="HD90" i="3"/>
  <c r="HH90" i="3"/>
  <c r="HL90" i="3"/>
  <c r="GL90" i="3"/>
  <c r="GQ90" i="3"/>
  <c r="GW90" i="3"/>
  <c r="HB90" i="3"/>
  <c r="HG90" i="3"/>
  <c r="HM90" i="3"/>
  <c r="GM90" i="3"/>
  <c r="GT90" i="3"/>
  <c r="HA90" i="3"/>
  <c r="HI90" i="3"/>
  <c r="GP90" i="3"/>
  <c r="GY90" i="3"/>
  <c r="HJ90" i="3"/>
  <c r="GI90" i="3"/>
  <c r="GS90" i="3"/>
  <c r="HC90" i="3"/>
  <c r="HK90" i="3"/>
  <c r="GX90" i="3"/>
  <c r="GK90" i="3"/>
  <c r="HE90" i="3"/>
  <c r="GU90" i="3"/>
  <c r="HF90" i="3"/>
  <c r="GO90" i="3"/>
  <c r="HN90" i="3"/>
  <c r="GL84" i="3"/>
  <c r="GP84" i="3"/>
  <c r="GT84" i="3"/>
  <c r="GX84" i="3"/>
  <c r="HB84" i="3"/>
  <c r="HF84" i="3"/>
  <c r="HJ84" i="3"/>
  <c r="HN84" i="3"/>
  <c r="GI84" i="3"/>
  <c r="GM84" i="3"/>
  <c r="GQ84" i="3"/>
  <c r="GU84" i="3"/>
  <c r="GY84" i="3"/>
  <c r="HC84" i="3"/>
  <c r="HG84" i="3"/>
  <c r="HK84" i="3"/>
  <c r="GO84" i="3"/>
  <c r="GW84" i="3"/>
  <c r="HE84" i="3"/>
  <c r="HM84" i="3"/>
  <c r="GN84" i="3"/>
  <c r="GZ84" i="3"/>
  <c r="HI84" i="3"/>
  <c r="GS84" i="3"/>
  <c r="HH84" i="3"/>
  <c r="GK84" i="3"/>
  <c r="HA84" i="3"/>
  <c r="GR84" i="3"/>
  <c r="GV84" i="3"/>
  <c r="GJ84" i="3"/>
  <c r="HD84" i="3"/>
  <c r="HL84" i="3"/>
  <c r="GK24" i="3"/>
  <c r="GO24" i="3"/>
  <c r="GS24" i="3"/>
  <c r="GW24" i="3"/>
  <c r="HA24" i="3"/>
  <c r="HE24" i="3"/>
  <c r="HI24" i="3"/>
  <c r="HM24" i="3"/>
  <c r="GI24" i="3"/>
  <c r="GM24" i="3"/>
  <c r="GQ24" i="3"/>
  <c r="GU24" i="3"/>
  <c r="GY24" i="3"/>
  <c r="HC24" i="3"/>
  <c r="HG24" i="3"/>
  <c r="HK24" i="3"/>
  <c r="GN24" i="3"/>
  <c r="GV24" i="3"/>
  <c r="HD24" i="3"/>
  <c r="HL24" i="3"/>
  <c r="GR24" i="3"/>
  <c r="HH24" i="3"/>
  <c r="GT24" i="3"/>
  <c r="HJ24" i="3"/>
  <c r="GP24" i="3"/>
  <c r="GX24" i="3"/>
  <c r="HF24" i="3"/>
  <c r="HN24" i="3"/>
  <c r="GJ24" i="3"/>
  <c r="GZ24" i="3"/>
  <c r="GL24" i="3"/>
  <c r="HB24" i="3"/>
  <c r="GL55" i="3"/>
  <c r="GP55" i="3"/>
  <c r="GT55" i="3"/>
  <c r="GX55" i="3"/>
  <c r="HB55" i="3"/>
  <c r="HF55" i="3"/>
  <c r="HJ55" i="3"/>
  <c r="HN55" i="3"/>
  <c r="GM55" i="3"/>
  <c r="GR55" i="3"/>
  <c r="GW55" i="3"/>
  <c r="HC55" i="3"/>
  <c r="HH55" i="3"/>
  <c r="HM55" i="3"/>
  <c r="GI55" i="3"/>
  <c r="GN55" i="3"/>
  <c r="GS55" i="3"/>
  <c r="GY55" i="3"/>
  <c r="HD55" i="3"/>
  <c r="HI55" i="3"/>
  <c r="GK55" i="3"/>
  <c r="GV55" i="3"/>
  <c r="HG55" i="3"/>
  <c r="GO55" i="3"/>
  <c r="GZ55" i="3"/>
  <c r="HK55" i="3"/>
  <c r="GU55" i="3"/>
  <c r="HA55" i="3"/>
  <c r="HL55" i="3"/>
  <c r="GJ55" i="3"/>
  <c r="HE55" i="3"/>
  <c r="GQ55" i="3"/>
  <c r="GI98" i="3"/>
  <c r="GM98" i="3"/>
  <c r="GQ98" i="3"/>
  <c r="GU98" i="3"/>
  <c r="GY98" i="3"/>
  <c r="HC98" i="3"/>
  <c r="HG98" i="3"/>
  <c r="HK98" i="3"/>
  <c r="GJ98" i="3"/>
  <c r="GO98" i="3"/>
  <c r="GT98" i="3"/>
  <c r="GZ98" i="3"/>
  <c r="HE98" i="3"/>
  <c r="HJ98" i="3"/>
  <c r="GK98" i="3"/>
  <c r="GP98" i="3"/>
  <c r="GV98" i="3"/>
  <c r="HA98" i="3"/>
  <c r="HF98" i="3"/>
  <c r="HL98" i="3"/>
  <c r="GN98" i="3"/>
  <c r="GX98" i="3"/>
  <c r="HI98" i="3"/>
  <c r="GR98" i="3"/>
  <c r="HB98" i="3"/>
  <c r="HM98" i="3"/>
  <c r="GL98" i="3"/>
  <c r="HH98" i="3"/>
  <c r="GS98" i="3"/>
  <c r="HN98" i="3"/>
  <c r="HD98" i="3"/>
  <c r="GW98" i="3"/>
  <c r="GK34" i="3"/>
  <c r="GO34" i="3"/>
  <c r="GS34" i="3"/>
  <c r="GW34" i="3"/>
  <c r="HA34" i="3"/>
  <c r="HE34" i="3"/>
  <c r="HI34" i="3"/>
  <c r="HM34" i="3"/>
  <c r="GI34" i="3"/>
  <c r="GM34" i="3"/>
  <c r="GQ34" i="3"/>
  <c r="GU34" i="3"/>
  <c r="GY34" i="3"/>
  <c r="HC34" i="3"/>
  <c r="HG34" i="3"/>
  <c r="HK34" i="3"/>
  <c r="GN34" i="3"/>
  <c r="GV34" i="3"/>
  <c r="HD34" i="3"/>
  <c r="HL34" i="3"/>
  <c r="GJ34" i="3"/>
  <c r="GZ34" i="3"/>
  <c r="GT34" i="3"/>
  <c r="HB34" i="3"/>
  <c r="GP34" i="3"/>
  <c r="GX34" i="3"/>
  <c r="HF34" i="3"/>
  <c r="HN34" i="3"/>
  <c r="GR34" i="3"/>
  <c r="HH34" i="3"/>
  <c r="GL34" i="3"/>
  <c r="HJ34" i="3"/>
  <c r="GK28" i="3"/>
  <c r="GO28" i="3"/>
  <c r="GS28" i="3"/>
  <c r="GW28" i="3"/>
  <c r="HA28" i="3"/>
  <c r="HE28" i="3"/>
  <c r="HI28" i="3"/>
  <c r="HM28" i="3"/>
  <c r="GI28" i="3"/>
  <c r="GM28" i="3"/>
  <c r="GQ28" i="3"/>
  <c r="GU28" i="3"/>
  <c r="GY28" i="3"/>
  <c r="HC28" i="3"/>
  <c r="HG28" i="3"/>
  <c r="HK28" i="3"/>
  <c r="GN28" i="3"/>
  <c r="GV28" i="3"/>
  <c r="HD28" i="3"/>
  <c r="HL28" i="3"/>
  <c r="GJ28" i="3"/>
  <c r="GZ28" i="3"/>
  <c r="GT28" i="3"/>
  <c r="HJ28" i="3"/>
  <c r="GP28" i="3"/>
  <c r="GX28" i="3"/>
  <c r="HF28" i="3"/>
  <c r="HN28" i="3"/>
  <c r="GR28" i="3"/>
  <c r="HH28" i="3"/>
  <c r="GL28" i="3"/>
  <c r="HB28" i="3"/>
  <c r="GL58" i="3"/>
  <c r="GP58" i="3"/>
  <c r="GT58" i="3"/>
  <c r="GX58" i="3"/>
  <c r="HB58" i="3"/>
  <c r="HF58" i="3"/>
  <c r="HJ58" i="3"/>
  <c r="HN58" i="3"/>
  <c r="GM58" i="3"/>
  <c r="GR58" i="3"/>
  <c r="GW58" i="3"/>
  <c r="HC58" i="3"/>
  <c r="HH58" i="3"/>
  <c r="HM58" i="3"/>
  <c r="GI58" i="3"/>
  <c r="GN58" i="3"/>
  <c r="GS58" i="3"/>
  <c r="GY58" i="3"/>
  <c r="HD58" i="3"/>
  <c r="HI58" i="3"/>
  <c r="GK58" i="3"/>
  <c r="GV58" i="3"/>
  <c r="HG58" i="3"/>
  <c r="GO58" i="3"/>
  <c r="GZ58" i="3"/>
  <c r="HK58" i="3"/>
  <c r="GJ58" i="3"/>
  <c r="HE58" i="3"/>
  <c r="GQ58" i="3"/>
  <c r="HL58" i="3"/>
  <c r="HA58" i="3"/>
  <c r="GU58" i="3"/>
  <c r="GK66" i="3"/>
  <c r="GO66" i="3"/>
  <c r="GS66" i="3"/>
  <c r="GW66" i="3"/>
  <c r="HA66" i="3"/>
  <c r="HE66" i="3"/>
  <c r="HI66" i="3"/>
  <c r="HM66" i="3"/>
  <c r="GL66" i="3"/>
  <c r="GP66" i="3"/>
  <c r="GT66" i="3"/>
  <c r="GX66" i="3"/>
  <c r="HB66" i="3"/>
  <c r="HF66" i="3"/>
  <c r="HJ66" i="3"/>
  <c r="HN66" i="3"/>
  <c r="GN66" i="3"/>
  <c r="GV66" i="3"/>
  <c r="HD66" i="3"/>
  <c r="HL66" i="3"/>
  <c r="GI66" i="3"/>
  <c r="GQ66" i="3"/>
  <c r="GY66" i="3"/>
  <c r="HG66" i="3"/>
  <c r="GM66" i="3"/>
  <c r="HC66" i="3"/>
  <c r="GR66" i="3"/>
  <c r="HH66" i="3"/>
  <c r="GJ66" i="3"/>
  <c r="GU66" i="3"/>
  <c r="HK66" i="3"/>
  <c r="GZ66" i="3"/>
  <c r="GT79" i="3"/>
  <c r="HJ79" i="3"/>
  <c r="GQ79" i="3"/>
  <c r="HG79" i="3"/>
  <c r="HE79" i="3"/>
  <c r="HI79" i="3"/>
  <c r="GR79" i="3"/>
  <c r="GS79" i="3"/>
  <c r="RK53" i="3"/>
  <c r="RS53" i="3"/>
  <c r="SA53" i="3"/>
  <c r="SI53" i="3"/>
  <c r="RL53" i="3"/>
  <c r="RT53" i="3"/>
  <c r="SB53" i="3"/>
  <c r="SJ53" i="3"/>
  <c r="RM53" i="3"/>
  <c r="RU53" i="3"/>
  <c r="SC53" i="3"/>
  <c r="SK53" i="3"/>
  <c r="RN53" i="3"/>
  <c r="RV53" i="3"/>
  <c r="SD53" i="3"/>
  <c r="SL53" i="3"/>
  <c r="LW53" i="3"/>
  <c r="ME53" i="3"/>
  <c r="MM53" i="3"/>
  <c r="MU53" i="3"/>
  <c r="LX53" i="3"/>
  <c r="MF53" i="3"/>
  <c r="MN53" i="3"/>
  <c r="MV53" i="3"/>
  <c r="LY53" i="3"/>
  <c r="MG53" i="3"/>
  <c r="MO53" i="3"/>
  <c r="MW53" i="3"/>
  <c r="LZ53" i="3"/>
  <c r="MH53" i="3"/>
  <c r="MP53" i="3"/>
  <c r="MX53" i="3"/>
  <c r="GI53" i="3"/>
  <c r="GQ53" i="3"/>
  <c r="GY53" i="3"/>
  <c r="HG53" i="3"/>
  <c r="GJ53" i="3"/>
  <c r="GR53" i="3"/>
  <c r="GZ53" i="3"/>
  <c r="HH53" i="3"/>
  <c r="GK53" i="3"/>
  <c r="GS53" i="3"/>
  <c r="HA53" i="3"/>
  <c r="HI53" i="3"/>
  <c r="GL53" i="3"/>
  <c r="GT53" i="3"/>
  <c r="HB53" i="3"/>
  <c r="HJ53" i="3"/>
  <c r="AO16" i="4"/>
  <c r="RI3" i="3"/>
  <c r="R39" i="3"/>
  <c r="EH20" i="3"/>
  <c r="EH28" i="3"/>
  <c r="EH55" i="3"/>
  <c r="EH102" i="3"/>
  <c r="EH72" i="3"/>
  <c r="EH103" i="3"/>
  <c r="EH105" i="3"/>
  <c r="EH27" i="3"/>
  <c r="EH37" i="3"/>
  <c r="EH39" i="3"/>
  <c r="EH50" i="3"/>
  <c r="EH45" i="3"/>
  <c r="EH53" i="3"/>
  <c r="EH96" i="3"/>
  <c r="EH16" i="3"/>
  <c r="EH60" i="3"/>
  <c r="EH90" i="3"/>
  <c r="EH69" i="3"/>
  <c r="EH59" i="3"/>
  <c r="EH32" i="3"/>
  <c r="EH92" i="3"/>
  <c r="EH65" i="3"/>
  <c r="EH58" i="3"/>
  <c r="EH100" i="3"/>
  <c r="EH35" i="3"/>
  <c r="EH49" i="3"/>
  <c r="EH46" i="3"/>
  <c r="EH66" i="3"/>
  <c r="EH34" i="3"/>
  <c r="EH73" i="3"/>
  <c r="EH88" i="3"/>
  <c r="EH23" i="3"/>
  <c r="EH21" i="3"/>
  <c r="EH67" i="3"/>
  <c r="EH84" i="3"/>
  <c r="EH97" i="3"/>
  <c r="EH22" i="3"/>
  <c r="EH71" i="3"/>
  <c r="EH78" i="3"/>
  <c r="EH38" i="3"/>
  <c r="EH104" i="3"/>
  <c r="EH56" i="3"/>
  <c r="EH99" i="3"/>
  <c r="EH48" i="3"/>
  <c r="EH14" i="3"/>
  <c r="EH54" i="3"/>
  <c r="EH94" i="3"/>
  <c r="EH10" i="3"/>
  <c r="EH98" i="3"/>
  <c r="EH44" i="3"/>
  <c r="EH51" i="3"/>
  <c r="EH12" i="3"/>
  <c r="EH13" i="3"/>
  <c r="EH82" i="3"/>
  <c r="EH11" i="3"/>
  <c r="EH29" i="3"/>
  <c r="EH85" i="3"/>
  <c r="EH93" i="3"/>
  <c r="EH81" i="3"/>
  <c r="EH52" i="3"/>
  <c r="EH64" i="3"/>
  <c r="EH107" i="3"/>
  <c r="EH57" i="3"/>
  <c r="EH36" i="3"/>
  <c r="EH80" i="3"/>
  <c r="EH106" i="3"/>
  <c r="EH30" i="3"/>
  <c r="EH15" i="3"/>
  <c r="EH26" i="3"/>
  <c r="EH68" i="3"/>
  <c r="EH101" i="3"/>
  <c r="EH24" i="3"/>
  <c r="EH87" i="3"/>
  <c r="EH91" i="3"/>
  <c r="EH70" i="3"/>
  <c r="EH79" i="3"/>
  <c r="EH18" i="3"/>
  <c r="EH19" i="3"/>
  <c r="EH86" i="3"/>
  <c r="EH47" i="3"/>
  <c r="EH33" i="3"/>
  <c r="EH95" i="3"/>
  <c r="EH31" i="3"/>
  <c r="EH61" i="3"/>
  <c r="EH83" i="3"/>
  <c r="EH17" i="3"/>
  <c r="EH62" i="3"/>
  <c r="EH63" i="3"/>
  <c r="EH25" i="3"/>
  <c r="EH89" i="3"/>
  <c r="DY67" i="3"/>
  <c r="DY37" i="3"/>
  <c r="DY73" i="3"/>
  <c r="DY28" i="3"/>
  <c r="DY62" i="3"/>
  <c r="DY72" i="3"/>
  <c r="DY89" i="3"/>
  <c r="DY11" i="3"/>
  <c r="DY53" i="3"/>
  <c r="DY99" i="3"/>
  <c r="DY17" i="3"/>
  <c r="DY21" i="3"/>
  <c r="DY61" i="3"/>
  <c r="DY20" i="3"/>
  <c r="DY25" i="3"/>
  <c r="DY92" i="3"/>
  <c r="DY16" i="3"/>
  <c r="DY47" i="3"/>
  <c r="DY31" i="3"/>
  <c r="DY63" i="3"/>
  <c r="DY34" i="3"/>
  <c r="DY24" i="3"/>
  <c r="DY91" i="3"/>
  <c r="DY106" i="3"/>
  <c r="DY45" i="3"/>
  <c r="DY103" i="3"/>
  <c r="DY69" i="3"/>
  <c r="DY36" i="3"/>
  <c r="DY14" i="3"/>
  <c r="DY30" i="3"/>
  <c r="DY33" i="3"/>
  <c r="DY38" i="3"/>
  <c r="DY59" i="3"/>
  <c r="DY86" i="3"/>
  <c r="DY71" i="3"/>
  <c r="DY39" i="3"/>
  <c r="DY105" i="3"/>
  <c r="DY15" i="3"/>
  <c r="DY96" i="3"/>
  <c r="DY80" i="3"/>
  <c r="DY64" i="3"/>
  <c r="DY65" i="3"/>
  <c r="DY22" i="3"/>
  <c r="DY81" i="3"/>
  <c r="DY23" i="3"/>
  <c r="DY60" i="3"/>
  <c r="DY82" i="3"/>
  <c r="DY85" i="3"/>
  <c r="DY57" i="3"/>
  <c r="DY18" i="3"/>
  <c r="DY102" i="3"/>
  <c r="DY79" i="3"/>
  <c r="DY48" i="3"/>
  <c r="DY107" i="3"/>
  <c r="DY55" i="3"/>
  <c r="DY94" i="3"/>
  <c r="DY50" i="3"/>
  <c r="DY101" i="3"/>
  <c r="DY32" i="3"/>
  <c r="DY35" i="3"/>
  <c r="DY70" i="3"/>
  <c r="DY27" i="3"/>
  <c r="DY49" i="3"/>
  <c r="DY51" i="3"/>
  <c r="DY87" i="3"/>
  <c r="DY100" i="3"/>
  <c r="DY83" i="3"/>
  <c r="DY98" i="3"/>
  <c r="DY26" i="3"/>
  <c r="DY104" i="3"/>
  <c r="DY84" i="3"/>
  <c r="DY10" i="3"/>
  <c r="DY44" i="3"/>
  <c r="DY90" i="3"/>
  <c r="DY13" i="3"/>
  <c r="DY66" i="3"/>
  <c r="DY97" i="3"/>
  <c r="DY88" i="3"/>
  <c r="DY93" i="3"/>
  <c r="DY58" i="3"/>
  <c r="DY52" i="3"/>
  <c r="DY68" i="3"/>
  <c r="DY12" i="3"/>
  <c r="DY95" i="3"/>
  <c r="DY19" i="3"/>
  <c r="DY54" i="3"/>
  <c r="DY46" i="3"/>
  <c r="DY29" i="3"/>
  <c r="DY78" i="3"/>
  <c r="DY56" i="3"/>
  <c r="PU16" i="3"/>
  <c r="PU26" i="3"/>
  <c r="PU44" i="3"/>
  <c r="PU66" i="3"/>
  <c r="PU35" i="3"/>
  <c r="PU95" i="3"/>
  <c r="PU90" i="3"/>
  <c r="PU61" i="3"/>
  <c r="PU79" i="3"/>
  <c r="PU100" i="3"/>
  <c r="PU12" i="3"/>
  <c r="PU54" i="3"/>
  <c r="PU56" i="3"/>
  <c r="PU33" i="3"/>
  <c r="PU58" i="3"/>
  <c r="PU48" i="3"/>
  <c r="PU37" i="3"/>
  <c r="PU69" i="3"/>
  <c r="PU15" i="3"/>
  <c r="PU11" i="3"/>
  <c r="PU55" i="3"/>
  <c r="PU46" i="3"/>
  <c r="PU24" i="3"/>
  <c r="PU78" i="3"/>
  <c r="PU19" i="3"/>
  <c r="PU25" i="3"/>
  <c r="PU45" i="3"/>
  <c r="PU94" i="3"/>
  <c r="PU51" i="3"/>
  <c r="PU105" i="3"/>
  <c r="PU53" i="3"/>
  <c r="PU21" i="3"/>
  <c r="PU87" i="3"/>
  <c r="PU29" i="3"/>
  <c r="PU52" i="3"/>
  <c r="PU71" i="3"/>
  <c r="PU96" i="3"/>
  <c r="PU89" i="3"/>
  <c r="PU49" i="3"/>
  <c r="PU23" i="3"/>
  <c r="PU22" i="3"/>
  <c r="PU63" i="3"/>
  <c r="PU47" i="3"/>
  <c r="PU20" i="3"/>
  <c r="PU107" i="3"/>
  <c r="PU80" i="3"/>
  <c r="PU81" i="3"/>
  <c r="PU92" i="3"/>
  <c r="PU86" i="3"/>
  <c r="PU28" i="3"/>
  <c r="PU31" i="3"/>
  <c r="PU32" i="3"/>
  <c r="PU27" i="3"/>
  <c r="PU39" i="3"/>
  <c r="PU65" i="3"/>
  <c r="PU88" i="3"/>
  <c r="PU57" i="3"/>
  <c r="PU68" i="3"/>
  <c r="PU50" i="3"/>
  <c r="PU13" i="3"/>
  <c r="PU106" i="3"/>
  <c r="PU59" i="3"/>
  <c r="PU34" i="3"/>
  <c r="PU38" i="3"/>
  <c r="PU101" i="3"/>
  <c r="PU82" i="3"/>
  <c r="PU103" i="3"/>
  <c r="PU102" i="3"/>
  <c r="PU97" i="3"/>
  <c r="PU14" i="3"/>
  <c r="PU104" i="3"/>
  <c r="PU10" i="3"/>
  <c r="PU99" i="3"/>
  <c r="PU70" i="3"/>
  <c r="PU17" i="3"/>
  <c r="PU30" i="3"/>
  <c r="PU18" i="3"/>
  <c r="PU85" i="3"/>
  <c r="PU84" i="3"/>
  <c r="PU72" i="3"/>
  <c r="PU62" i="3"/>
  <c r="PU91" i="3"/>
  <c r="PU98" i="3"/>
  <c r="PU67" i="3"/>
  <c r="PU73" i="3"/>
  <c r="PU60" i="3"/>
  <c r="PU64" i="3"/>
  <c r="PU93" i="3"/>
  <c r="PU83" i="3"/>
  <c r="PU36" i="3"/>
  <c r="OS38" i="3"/>
  <c r="OS24" i="3"/>
  <c r="OS92" i="3"/>
  <c r="OS94" i="3"/>
  <c r="OS52" i="3"/>
  <c r="OS67" i="3"/>
  <c r="OS58" i="3"/>
  <c r="OS84" i="3"/>
  <c r="OS30" i="3"/>
  <c r="OS10" i="3"/>
  <c r="OS68" i="3"/>
  <c r="OS88" i="3"/>
  <c r="OS25" i="3"/>
  <c r="OS103" i="3"/>
  <c r="OS23" i="3"/>
  <c r="OS28" i="3"/>
  <c r="OS15" i="3"/>
  <c r="OS81" i="3"/>
  <c r="OS35" i="3"/>
  <c r="OS73" i="3"/>
  <c r="OS85" i="3"/>
  <c r="OS47" i="3"/>
  <c r="OS46" i="3"/>
  <c r="OS78" i="3"/>
  <c r="OS44" i="3"/>
  <c r="OS106" i="3"/>
  <c r="OS104" i="3"/>
  <c r="OS27" i="3"/>
  <c r="OS29" i="3"/>
  <c r="OS79" i="3"/>
  <c r="OS31" i="3"/>
  <c r="OS57" i="3"/>
  <c r="OS99" i="3"/>
  <c r="OS51" i="3"/>
  <c r="OS54" i="3"/>
  <c r="OS59" i="3"/>
  <c r="OS34" i="3"/>
  <c r="OS87" i="3"/>
  <c r="OS50" i="3"/>
  <c r="OS98" i="3"/>
  <c r="OS69" i="3"/>
  <c r="OS96" i="3"/>
  <c r="OS55" i="3"/>
  <c r="OS82" i="3"/>
  <c r="OS53" i="3"/>
  <c r="OS45" i="3"/>
  <c r="OS90" i="3"/>
  <c r="OS56" i="3"/>
  <c r="OS60" i="3"/>
  <c r="OS100" i="3"/>
  <c r="OS63" i="3"/>
  <c r="OS64" i="3"/>
  <c r="OS12" i="3"/>
  <c r="OS32" i="3"/>
  <c r="OS72" i="3"/>
  <c r="OS22" i="3"/>
  <c r="OS86" i="3"/>
  <c r="OS70" i="3"/>
  <c r="OS97" i="3"/>
  <c r="OS66" i="3"/>
  <c r="OS80" i="3"/>
  <c r="OS49" i="3"/>
  <c r="OS102" i="3"/>
  <c r="OS21" i="3"/>
  <c r="OS19" i="3"/>
  <c r="OS105" i="3"/>
  <c r="OS11" i="3"/>
  <c r="OS101" i="3"/>
  <c r="OS20" i="3"/>
  <c r="OS62" i="3"/>
  <c r="OS91" i="3"/>
  <c r="OS83" i="3"/>
  <c r="OS16" i="3"/>
  <c r="OS61" i="3"/>
  <c r="OS107" i="3"/>
  <c r="OS17" i="3"/>
  <c r="OS95" i="3"/>
  <c r="OS13" i="3"/>
  <c r="OS37" i="3"/>
  <c r="OS93" i="3"/>
  <c r="OS18" i="3"/>
  <c r="OS36" i="3"/>
  <c r="OS65" i="3"/>
  <c r="OS33" i="3"/>
  <c r="OS71" i="3"/>
  <c r="OS48" i="3"/>
  <c r="OS14" i="3"/>
  <c r="OS26" i="3"/>
  <c r="OS39" i="3"/>
  <c r="OS89" i="3"/>
  <c r="PA27" i="3"/>
  <c r="PA15" i="3"/>
  <c r="PA85" i="3"/>
  <c r="PA69" i="3"/>
  <c r="PA17" i="3"/>
  <c r="PA64" i="3"/>
  <c r="PA32" i="3"/>
  <c r="PA68" i="3"/>
  <c r="PA87" i="3"/>
  <c r="PA39" i="3"/>
  <c r="PA100" i="3"/>
  <c r="PA44" i="3"/>
  <c r="PA80" i="3"/>
  <c r="PA78" i="3"/>
  <c r="PA92" i="3"/>
  <c r="PA28" i="3"/>
  <c r="PA72" i="3"/>
  <c r="PA49" i="3"/>
  <c r="PA81" i="3"/>
  <c r="PA58" i="3"/>
  <c r="PA20" i="3"/>
  <c r="PA66" i="3"/>
  <c r="PA22" i="3"/>
  <c r="PA57" i="3"/>
  <c r="PA19" i="3"/>
  <c r="PA99" i="3"/>
  <c r="PA38" i="3"/>
  <c r="PA61" i="3"/>
  <c r="PA83" i="3"/>
  <c r="PA102" i="3"/>
  <c r="PA45" i="3"/>
  <c r="PA60" i="3"/>
  <c r="PA55" i="3"/>
  <c r="PA96" i="3"/>
  <c r="PA10" i="3"/>
  <c r="PA62" i="3"/>
  <c r="PA65" i="3"/>
  <c r="PA29" i="3"/>
  <c r="PA33" i="3"/>
  <c r="PA106" i="3"/>
  <c r="PA24" i="3"/>
  <c r="PA86" i="3"/>
  <c r="PA36" i="3"/>
  <c r="PA90" i="3"/>
  <c r="PA95" i="3"/>
  <c r="PA16" i="3"/>
  <c r="PA11" i="3"/>
  <c r="PA52" i="3"/>
  <c r="PA35" i="3"/>
  <c r="PA53" i="3"/>
  <c r="PA71" i="3"/>
  <c r="PA98" i="3"/>
  <c r="PA30" i="3"/>
  <c r="PA101" i="3"/>
  <c r="PA88" i="3"/>
  <c r="PA103" i="3"/>
  <c r="PA79" i="3"/>
  <c r="PA14" i="3"/>
  <c r="PA59" i="3"/>
  <c r="PA37" i="3"/>
  <c r="PA25" i="3"/>
  <c r="PA21" i="3"/>
  <c r="PA31" i="3"/>
  <c r="PA50" i="3"/>
  <c r="PA47" i="3"/>
  <c r="PA91" i="3"/>
  <c r="PA105" i="3"/>
  <c r="PA89" i="3"/>
  <c r="PA67" i="3"/>
  <c r="PA54" i="3"/>
  <c r="PA12" i="3"/>
  <c r="PA94" i="3"/>
  <c r="PA51" i="3"/>
  <c r="PA84" i="3"/>
  <c r="PA46" i="3"/>
  <c r="PA56" i="3"/>
  <c r="PA93" i="3"/>
  <c r="PA82" i="3"/>
  <c r="PA34" i="3"/>
  <c r="PA104" i="3"/>
  <c r="PA18" i="3"/>
  <c r="PA107" i="3"/>
  <c r="PA13" i="3"/>
  <c r="PA63" i="3"/>
  <c r="PA73" i="3"/>
  <c r="PA70" i="3"/>
  <c r="PA23" i="3"/>
  <c r="PA48" i="3"/>
  <c r="PA26" i="3"/>
  <c r="PA97" i="3"/>
  <c r="PM104" i="3"/>
  <c r="PM11" i="3"/>
  <c r="PM103" i="3"/>
  <c r="PM73" i="3"/>
  <c r="PM33" i="3"/>
  <c r="PM53" i="3"/>
  <c r="PM50" i="3"/>
  <c r="PM69" i="3"/>
  <c r="PM35" i="3"/>
  <c r="PM101" i="3"/>
  <c r="PM99" i="3"/>
  <c r="PM64" i="3"/>
  <c r="PM91" i="3"/>
  <c r="PM102" i="3"/>
  <c r="PM61" i="3"/>
  <c r="PM78" i="3"/>
  <c r="PM65" i="3"/>
  <c r="PM56" i="3"/>
  <c r="PM44" i="3"/>
  <c r="PM45" i="3"/>
  <c r="PM47" i="3"/>
  <c r="PM28" i="3"/>
  <c r="PM81" i="3"/>
  <c r="PM23" i="3"/>
  <c r="PM30" i="3"/>
  <c r="PM90" i="3"/>
  <c r="PM20" i="3"/>
  <c r="PM12" i="3"/>
  <c r="PM82" i="3"/>
  <c r="PM93" i="3"/>
  <c r="PM25" i="3"/>
  <c r="PM97" i="3"/>
  <c r="PM66" i="3"/>
  <c r="PM21" i="3"/>
  <c r="PM60" i="3"/>
  <c r="PM62" i="3"/>
  <c r="PM52" i="3"/>
  <c r="PM31" i="3"/>
  <c r="PM96" i="3"/>
  <c r="PM67" i="3"/>
  <c r="PM46" i="3"/>
  <c r="PM88" i="3"/>
  <c r="PM38" i="3"/>
  <c r="PM83" i="3"/>
  <c r="PM36" i="3"/>
  <c r="PM54" i="3"/>
  <c r="PM84" i="3"/>
  <c r="PM68" i="3"/>
  <c r="PM87" i="3"/>
  <c r="PM26" i="3"/>
  <c r="PM24" i="3"/>
  <c r="PM29" i="3"/>
  <c r="PM39" i="3"/>
  <c r="PM70" i="3"/>
  <c r="PM59" i="3"/>
  <c r="PM51" i="3"/>
  <c r="PM37" i="3"/>
  <c r="PM57" i="3"/>
  <c r="PM86" i="3"/>
  <c r="PM100" i="3"/>
  <c r="PM49" i="3"/>
  <c r="PM13" i="3"/>
  <c r="PM85" i="3"/>
  <c r="PM22" i="3"/>
  <c r="PM105" i="3"/>
  <c r="PM80" i="3"/>
  <c r="PM79" i="3"/>
  <c r="PM107" i="3"/>
  <c r="PM72" i="3"/>
  <c r="PM63" i="3"/>
  <c r="PM95" i="3"/>
  <c r="PM34" i="3"/>
  <c r="PM27" i="3"/>
  <c r="PM106" i="3"/>
  <c r="PM32" i="3"/>
  <c r="PM92" i="3"/>
  <c r="PM14" i="3"/>
  <c r="PM55" i="3"/>
  <c r="PM16" i="3"/>
  <c r="PM58" i="3"/>
  <c r="PM94" i="3"/>
  <c r="PM48" i="3"/>
  <c r="PM71" i="3"/>
  <c r="PM17" i="3"/>
  <c r="PM19" i="3"/>
  <c r="PM89" i="3"/>
  <c r="PM10" i="3"/>
  <c r="PM15" i="3"/>
  <c r="PM18" i="3"/>
  <c r="PM98" i="3"/>
  <c r="PD10" i="3"/>
  <c r="PD103" i="3"/>
  <c r="PD50" i="3"/>
  <c r="PD56" i="3"/>
  <c r="PD46" i="3"/>
  <c r="PD20" i="3"/>
  <c r="PD21" i="3"/>
  <c r="PD12" i="3"/>
  <c r="PD61" i="3"/>
  <c r="PD89" i="3"/>
  <c r="PD69" i="3"/>
  <c r="PD45" i="3"/>
  <c r="PD18" i="3"/>
  <c r="PD67" i="3"/>
  <c r="PD32" i="3"/>
  <c r="PD49" i="3"/>
  <c r="PD72" i="3"/>
  <c r="PD68" i="3"/>
  <c r="PD55" i="3"/>
  <c r="PD102" i="3"/>
  <c r="PD96" i="3"/>
  <c r="PD91" i="3"/>
  <c r="PD38" i="3"/>
  <c r="PD53" i="3"/>
  <c r="PD99" i="3"/>
  <c r="PD84" i="3"/>
  <c r="PD26" i="3"/>
  <c r="PD58" i="3"/>
  <c r="PD11" i="3"/>
  <c r="PD31" i="3"/>
  <c r="PD83" i="3"/>
  <c r="PD106" i="3"/>
  <c r="PD90" i="3"/>
  <c r="PD16" i="3"/>
  <c r="PD81" i="3"/>
  <c r="PD98" i="3"/>
  <c r="PD107" i="3"/>
  <c r="PD39" i="3"/>
  <c r="PD13" i="3"/>
  <c r="PD59" i="3"/>
  <c r="PD100" i="3"/>
  <c r="PD27" i="3"/>
  <c r="PD54" i="3"/>
  <c r="PD19" i="3"/>
  <c r="PD88" i="3"/>
  <c r="PD70" i="3"/>
  <c r="PD37" i="3"/>
  <c r="PD64" i="3"/>
  <c r="PD87" i="3"/>
  <c r="PD93" i="3"/>
  <c r="PD44" i="3"/>
  <c r="PD36" i="3"/>
  <c r="PD86" i="3"/>
  <c r="PD28" i="3"/>
  <c r="PD51" i="3"/>
  <c r="PD47" i="3"/>
  <c r="PD14" i="3"/>
  <c r="PD15" i="3"/>
  <c r="PD71" i="3"/>
  <c r="PD34" i="3"/>
  <c r="PD94" i="3"/>
  <c r="PD52" i="3"/>
  <c r="PD97" i="3"/>
  <c r="PD62" i="3"/>
  <c r="PD79" i="3"/>
  <c r="PD33" i="3"/>
  <c r="PD23" i="3"/>
  <c r="PD60" i="3"/>
  <c r="PD92" i="3"/>
  <c r="PD30" i="3"/>
  <c r="PD101" i="3"/>
  <c r="PD17" i="3"/>
  <c r="PD48" i="3"/>
  <c r="PD85" i="3"/>
  <c r="PD24" i="3"/>
  <c r="PD22" i="3"/>
  <c r="PD78" i="3"/>
  <c r="PD66" i="3"/>
  <c r="PD57" i="3"/>
  <c r="PD35" i="3"/>
  <c r="PD95" i="3"/>
  <c r="PD73" i="3"/>
  <c r="PD63" i="3"/>
  <c r="PD65" i="3"/>
  <c r="PD80" i="3"/>
  <c r="PD105" i="3"/>
  <c r="PD29" i="3"/>
  <c r="PD25" i="3"/>
  <c r="PD104" i="3"/>
  <c r="PD82" i="3"/>
  <c r="OO3" i="3"/>
  <c r="AO52" i="4"/>
  <c r="AO19" i="4"/>
  <c r="AO49" i="4"/>
  <c r="DV37" i="3"/>
  <c r="DV81" i="3"/>
  <c r="DV19" i="3"/>
  <c r="DV52" i="3"/>
  <c r="DV99" i="3"/>
  <c r="DV11" i="3"/>
  <c r="DV24" i="3"/>
  <c r="DV88" i="3"/>
  <c r="DV104" i="3"/>
  <c r="DV30" i="3"/>
  <c r="DV91" i="3"/>
  <c r="DV64" i="3"/>
  <c r="DV60" i="3"/>
  <c r="DV90" i="3"/>
  <c r="DV85" i="3"/>
  <c r="DV65" i="3"/>
  <c r="DV15" i="3"/>
  <c r="DV17" i="3"/>
  <c r="DV33" i="3"/>
  <c r="DV80" i="3"/>
  <c r="DV49" i="3"/>
  <c r="DV107" i="3"/>
  <c r="DV16" i="3"/>
  <c r="DV18" i="3"/>
  <c r="DV57" i="3"/>
  <c r="DV35" i="3"/>
  <c r="DV59" i="3"/>
  <c r="DV55" i="3"/>
  <c r="DV44" i="3"/>
  <c r="DV36" i="3"/>
  <c r="DV63" i="3"/>
  <c r="DV12" i="3"/>
  <c r="DV97" i="3"/>
  <c r="DV69" i="3"/>
  <c r="DV48" i="3"/>
  <c r="DV92" i="3"/>
  <c r="DV61" i="3"/>
  <c r="DV38" i="3"/>
  <c r="DV50" i="3"/>
  <c r="DV21" i="3"/>
  <c r="DV101" i="3"/>
  <c r="DV56" i="3"/>
  <c r="DV96" i="3"/>
  <c r="DV70" i="3"/>
  <c r="DV98" i="3"/>
  <c r="DV66" i="3"/>
  <c r="DV103" i="3"/>
  <c r="DV100" i="3"/>
  <c r="DV14" i="3"/>
  <c r="DV87" i="3"/>
  <c r="DV68" i="3"/>
  <c r="DV62" i="3"/>
  <c r="DV58" i="3"/>
  <c r="DV83" i="3"/>
  <c r="DV93" i="3"/>
  <c r="DV47" i="3"/>
  <c r="DV67" i="3"/>
  <c r="DV84" i="3"/>
  <c r="DV79" i="3"/>
  <c r="DV51" i="3"/>
  <c r="DV13" i="3"/>
  <c r="DV20" i="3"/>
  <c r="DV105" i="3"/>
  <c r="DV22" i="3"/>
  <c r="DV32" i="3"/>
  <c r="DV71" i="3"/>
  <c r="DV45" i="3"/>
  <c r="DV102" i="3"/>
  <c r="DV73" i="3"/>
  <c r="DV82" i="3"/>
  <c r="DV10" i="3"/>
  <c r="DV86" i="3"/>
  <c r="DV46" i="3"/>
  <c r="DV29" i="3"/>
  <c r="DV23" i="3"/>
  <c r="DV26" i="3"/>
  <c r="DV94" i="3"/>
  <c r="DV34" i="3"/>
  <c r="DV25" i="3"/>
  <c r="DV39" i="3"/>
  <c r="DV53" i="3"/>
  <c r="DV106" i="3"/>
  <c r="DV28" i="3"/>
  <c r="DV89" i="3"/>
  <c r="DV72" i="3"/>
  <c r="DV31" i="3"/>
  <c r="DV27" i="3"/>
  <c r="DV54" i="3"/>
  <c r="DV95" i="3"/>
  <c r="DV78" i="3"/>
  <c r="DW49" i="3"/>
  <c r="DW22" i="3"/>
  <c r="DW98" i="3"/>
  <c r="DW45" i="3"/>
  <c r="DW68" i="3"/>
  <c r="DW31" i="3"/>
  <c r="DW30" i="3"/>
  <c r="DW101" i="3"/>
  <c r="DW78" i="3"/>
  <c r="DW87" i="3"/>
  <c r="DW55" i="3"/>
  <c r="DW63" i="3"/>
  <c r="DW90" i="3"/>
  <c r="DW24" i="3"/>
  <c r="DW65" i="3"/>
  <c r="DW57" i="3"/>
  <c r="DW17" i="3"/>
  <c r="DW81" i="3"/>
  <c r="DW10" i="3"/>
  <c r="DW20" i="3"/>
  <c r="DW58" i="3"/>
  <c r="DW79" i="3"/>
  <c r="DW60" i="3"/>
  <c r="DW71" i="3"/>
  <c r="DW66" i="3"/>
  <c r="DW95" i="3"/>
  <c r="DW103" i="3"/>
  <c r="DW70" i="3"/>
  <c r="DW28" i="3"/>
  <c r="DW27" i="3"/>
  <c r="DW12" i="3"/>
  <c r="DW15" i="3"/>
  <c r="DW53" i="3"/>
  <c r="DW99" i="3"/>
  <c r="DW80" i="3"/>
  <c r="DW64" i="3"/>
  <c r="DW39" i="3"/>
  <c r="DW44" i="3"/>
  <c r="DW13" i="3"/>
  <c r="DW97" i="3"/>
  <c r="DW83" i="3"/>
  <c r="DW94" i="3"/>
  <c r="DW96" i="3"/>
  <c r="DW62" i="3"/>
  <c r="DW100" i="3"/>
  <c r="DW29" i="3"/>
  <c r="DW86" i="3"/>
  <c r="DW52" i="3"/>
  <c r="DW91" i="3"/>
  <c r="DW105" i="3"/>
  <c r="DW82" i="3"/>
  <c r="DW54" i="3"/>
  <c r="DW18" i="3"/>
  <c r="DW106" i="3"/>
  <c r="DW25" i="3"/>
  <c r="DW32" i="3"/>
  <c r="DW23" i="3"/>
  <c r="DW19" i="3"/>
  <c r="DW56" i="3"/>
  <c r="DW59" i="3"/>
  <c r="DW38" i="3"/>
  <c r="DW102" i="3"/>
  <c r="DW107" i="3"/>
  <c r="DW93" i="3"/>
  <c r="DW11" i="3"/>
  <c r="DW37" i="3"/>
  <c r="DW46" i="3"/>
  <c r="DW67" i="3"/>
  <c r="DW73" i="3"/>
  <c r="DW48" i="3"/>
  <c r="DW61" i="3"/>
  <c r="DW69" i="3"/>
  <c r="DW34" i="3"/>
  <c r="DW85" i="3"/>
  <c r="DW26" i="3"/>
  <c r="DW35" i="3"/>
  <c r="DW50" i="3"/>
  <c r="DW33" i="3"/>
  <c r="DW72" i="3"/>
  <c r="DW84" i="3"/>
  <c r="DW89" i="3"/>
  <c r="DW36" i="3"/>
  <c r="DW104" i="3"/>
  <c r="DW16" i="3"/>
  <c r="DW47" i="3"/>
  <c r="DW14" i="3"/>
  <c r="DW51" i="3"/>
  <c r="DW21" i="3"/>
  <c r="DW92" i="3"/>
  <c r="DW88" i="3"/>
  <c r="DO17" i="3"/>
  <c r="DO86" i="3"/>
  <c r="DO69" i="3"/>
  <c r="DO55" i="3"/>
  <c r="DO88" i="3"/>
  <c r="DO107" i="3"/>
  <c r="DO93" i="3"/>
  <c r="DO18" i="3"/>
  <c r="DO82" i="3"/>
  <c r="DO80" i="3"/>
  <c r="DO92" i="3"/>
  <c r="DO98" i="3"/>
  <c r="DO44" i="3"/>
  <c r="DO62" i="3"/>
  <c r="DO22" i="3"/>
  <c r="DO67" i="3"/>
  <c r="DO61" i="3"/>
  <c r="DO70" i="3"/>
  <c r="DO105" i="3"/>
  <c r="DO32" i="3"/>
  <c r="DO60" i="3"/>
  <c r="DO56" i="3"/>
  <c r="DO53" i="3"/>
  <c r="DO29" i="3"/>
  <c r="DO47" i="3"/>
  <c r="DO12" i="3"/>
  <c r="DO87" i="3"/>
  <c r="DO104" i="3"/>
  <c r="DO15" i="3"/>
  <c r="D224" i="3" a="1"/>
  <c r="DO73" i="3"/>
  <c r="DO101" i="3"/>
  <c r="DO96" i="3"/>
  <c r="DO23" i="3"/>
  <c r="DO13" i="3"/>
  <c r="DO89" i="3"/>
  <c r="DO68" i="3"/>
  <c r="DO27" i="3"/>
  <c r="DO79" i="3"/>
  <c r="DO58" i="3"/>
  <c r="DO72" i="3"/>
  <c r="DO16" i="3"/>
  <c r="DO35" i="3"/>
  <c r="DO46" i="3"/>
  <c r="DO19" i="3"/>
  <c r="DO71" i="3"/>
  <c r="DO48" i="3"/>
  <c r="DO64" i="3"/>
  <c r="DO78" i="3"/>
  <c r="DO100" i="3"/>
  <c r="DO31" i="3"/>
  <c r="DO94" i="3"/>
  <c r="DO36" i="3"/>
  <c r="DO33" i="3"/>
  <c r="DO103" i="3"/>
  <c r="DO91" i="3"/>
  <c r="DO25" i="3"/>
  <c r="DO54" i="3"/>
  <c r="DO45" i="3"/>
  <c r="DO63" i="3"/>
  <c r="DO57" i="3"/>
  <c r="DO34" i="3"/>
  <c r="DO65" i="3"/>
  <c r="DO90" i="3"/>
  <c r="DO85" i="3"/>
  <c r="DO10" i="3"/>
  <c r="DO66" i="3"/>
  <c r="DO11" i="3"/>
  <c r="DO81" i="3"/>
  <c r="DO102" i="3"/>
  <c r="DO39" i="3"/>
  <c r="DO50" i="3"/>
  <c r="DO38" i="3"/>
  <c r="DO99" i="3"/>
  <c r="DO28" i="3"/>
  <c r="DO83" i="3"/>
  <c r="DO106" i="3"/>
  <c r="DO21" i="3"/>
  <c r="DO20" i="3"/>
  <c r="DO37" i="3"/>
  <c r="DO84" i="3"/>
  <c r="DO59" i="3"/>
  <c r="DO30" i="3"/>
  <c r="DO95" i="3"/>
  <c r="DO14" i="3"/>
  <c r="DO49" i="3"/>
  <c r="DO52" i="3"/>
  <c r="DO24" i="3"/>
  <c r="DO26" i="3"/>
  <c r="DO51" i="3"/>
  <c r="DO97" i="3"/>
  <c r="EP99" i="3"/>
  <c r="EP49" i="3"/>
  <c r="EP98" i="3"/>
  <c r="EP80" i="3"/>
  <c r="EP78" i="3"/>
  <c r="EP44" i="3"/>
  <c r="EP21" i="3"/>
  <c r="EP69" i="3"/>
  <c r="EP81" i="3"/>
  <c r="EP73" i="3"/>
  <c r="EP47" i="3"/>
  <c r="EP97" i="3"/>
  <c r="EP101" i="3"/>
  <c r="EP35" i="3"/>
  <c r="EP52" i="3"/>
  <c r="EP56" i="3"/>
  <c r="EP37" i="3"/>
  <c r="EP68" i="3"/>
  <c r="EP38" i="3"/>
  <c r="EP51" i="3"/>
  <c r="EP103" i="3"/>
  <c r="EP85" i="3"/>
  <c r="EP24" i="3"/>
  <c r="EP25" i="3"/>
  <c r="EP100" i="3"/>
  <c r="EP45" i="3"/>
  <c r="EP88" i="3"/>
  <c r="EP64" i="3"/>
  <c r="EP19" i="3"/>
  <c r="EP63" i="3"/>
  <c r="EP39" i="3"/>
  <c r="EP90" i="3"/>
  <c r="EP54" i="3"/>
  <c r="EP92" i="3"/>
  <c r="EP27" i="3"/>
  <c r="EP36" i="3"/>
  <c r="EP17" i="3"/>
  <c r="EP22" i="3"/>
  <c r="EP91" i="3"/>
  <c r="EP57" i="3"/>
  <c r="EP65" i="3"/>
  <c r="EP83" i="3"/>
  <c r="EP28" i="3"/>
  <c r="EP53" i="3"/>
  <c r="EP58" i="3"/>
  <c r="EP106" i="3"/>
  <c r="EP59" i="3"/>
  <c r="EP105" i="3"/>
  <c r="EP86" i="3"/>
  <c r="EP33" i="3"/>
  <c r="EP84" i="3"/>
  <c r="EP12" i="3"/>
  <c r="EP62" i="3"/>
  <c r="EP46" i="3"/>
  <c r="EP31" i="3"/>
  <c r="EP29" i="3"/>
  <c r="EP48" i="3"/>
  <c r="EP10" i="3"/>
  <c r="EP94" i="3"/>
  <c r="EP60" i="3"/>
  <c r="EP30" i="3"/>
  <c r="EP89" i="3"/>
  <c r="EP26" i="3"/>
  <c r="EP14" i="3"/>
  <c r="EP79" i="3"/>
  <c r="EP82" i="3"/>
  <c r="EP23" i="3"/>
  <c r="EP50" i="3"/>
  <c r="EP96" i="3"/>
  <c r="EP11" i="3"/>
  <c r="EP61" i="3"/>
  <c r="EP18" i="3"/>
  <c r="EP55" i="3"/>
  <c r="EP13" i="3"/>
  <c r="EP20" i="3"/>
  <c r="EP102" i="3"/>
  <c r="EP67" i="3"/>
  <c r="EP87" i="3"/>
  <c r="EP107" i="3"/>
  <c r="EP104" i="3"/>
  <c r="EP93" i="3"/>
  <c r="EP95" i="3"/>
  <c r="EP15" i="3"/>
  <c r="EP66" i="3"/>
  <c r="EP32" i="3"/>
  <c r="EP72" i="3"/>
  <c r="EP34" i="3"/>
  <c r="EP71" i="3"/>
  <c r="EP70" i="3"/>
  <c r="EP16" i="3"/>
  <c r="EF45" i="3"/>
  <c r="EF90" i="3"/>
  <c r="EF94" i="3"/>
  <c r="EF70" i="3"/>
  <c r="EF97" i="3"/>
  <c r="EF62" i="3"/>
  <c r="EF16" i="3"/>
  <c r="EF19" i="3"/>
  <c r="EF88" i="3"/>
  <c r="EF89" i="3"/>
  <c r="EF23" i="3"/>
  <c r="EF12" i="3"/>
  <c r="EF95" i="3"/>
  <c r="EF32" i="3"/>
  <c r="EF96" i="3"/>
  <c r="EF61" i="3"/>
  <c r="EF107" i="3"/>
  <c r="EF101" i="3"/>
  <c r="EF13" i="3"/>
  <c r="EF81" i="3"/>
  <c r="EF92" i="3"/>
  <c r="EF83" i="3"/>
  <c r="EF31" i="3"/>
  <c r="EF24" i="3"/>
  <c r="EF59" i="3"/>
  <c r="EF48" i="3"/>
  <c r="EF91" i="3"/>
  <c r="EF26" i="3"/>
  <c r="EF15" i="3"/>
  <c r="EF78" i="3"/>
  <c r="EF33" i="3"/>
  <c r="EF17" i="3"/>
  <c r="EF85" i="3"/>
  <c r="EF79" i="3"/>
  <c r="EF47" i="3"/>
  <c r="EF102" i="3"/>
  <c r="EF72" i="3"/>
  <c r="EF80" i="3"/>
  <c r="EF100" i="3"/>
  <c r="EF20" i="3"/>
  <c r="EF18" i="3"/>
  <c r="EF49" i="3"/>
  <c r="EF46" i="3"/>
  <c r="EF63" i="3"/>
  <c r="EF35" i="3"/>
  <c r="EF99" i="3"/>
  <c r="EF37" i="3"/>
  <c r="EF71" i="3"/>
  <c r="EF60" i="3"/>
  <c r="EF27" i="3"/>
  <c r="EF36" i="3"/>
  <c r="EF50" i="3"/>
  <c r="EF28" i="3"/>
  <c r="EF30" i="3"/>
  <c r="EF103" i="3"/>
  <c r="EF86" i="3"/>
  <c r="EF73" i="3"/>
  <c r="EF65" i="3"/>
  <c r="EF64" i="3"/>
  <c r="EF56" i="3"/>
  <c r="EF68" i="3"/>
  <c r="EF69" i="3"/>
  <c r="EF54" i="3"/>
  <c r="EF66" i="3"/>
  <c r="EF51" i="3"/>
  <c r="EF98" i="3"/>
  <c r="EF67" i="3"/>
  <c r="EF58" i="3"/>
  <c r="EF57" i="3"/>
  <c r="EF52" i="3"/>
  <c r="EF104" i="3"/>
  <c r="EF29" i="3"/>
  <c r="EF106" i="3"/>
  <c r="EF34" i="3"/>
  <c r="EF55" i="3"/>
  <c r="EF11" i="3"/>
  <c r="EF38" i="3"/>
  <c r="EF39" i="3"/>
  <c r="EF87" i="3"/>
  <c r="EF25" i="3"/>
  <c r="EF44" i="3"/>
  <c r="EF21" i="3"/>
  <c r="EF53" i="3"/>
  <c r="EF14" i="3"/>
  <c r="EF10" i="3"/>
  <c r="EF93" i="3"/>
  <c r="EF84" i="3"/>
  <c r="EF105" i="3"/>
  <c r="EF82" i="3"/>
  <c r="EF22" i="3"/>
  <c r="EE104" i="3"/>
  <c r="EE17" i="3"/>
  <c r="EE100" i="3"/>
  <c r="EE28" i="3"/>
  <c r="EE53" i="3"/>
  <c r="EE98" i="3"/>
  <c r="EE12" i="3"/>
  <c r="EE15" i="3"/>
  <c r="EE49" i="3"/>
  <c r="EE23" i="3"/>
  <c r="EE11" i="3"/>
  <c r="EE45" i="3"/>
  <c r="EE59" i="3"/>
  <c r="EE82" i="3"/>
  <c r="EE97" i="3"/>
  <c r="EE95" i="3"/>
  <c r="EE60" i="3"/>
  <c r="EE89" i="3"/>
  <c r="EE37" i="3"/>
  <c r="EE101" i="3"/>
  <c r="EE19" i="3"/>
  <c r="EE44" i="3"/>
  <c r="EE31" i="3"/>
  <c r="EE47" i="3"/>
  <c r="EE32" i="3"/>
  <c r="EE67" i="3"/>
  <c r="EE25" i="3"/>
  <c r="EE33" i="3"/>
  <c r="EE90" i="3"/>
  <c r="EE68" i="3"/>
  <c r="EE55" i="3"/>
  <c r="EE30" i="3"/>
  <c r="EE24" i="3"/>
  <c r="EE13" i="3"/>
  <c r="EE96" i="3"/>
  <c r="EE70" i="3"/>
  <c r="EE83" i="3"/>
  <c r="EE22" i="3"/>
  <c r="EE62" i="3"/>
  <c r="EE64" i="3"/>
  <c r="EE91" i="3"/>
  <c r="EE57" i="3"/>
  <c r="EE78" i="3"/>
  <c r="EE73" i="3"/>
  <c r="EE35" i="3"/>
  <c r="EE93" i="3"/>
  <c r="EE105" i="3"/>
  <c r="EE65" i="3"/>
  <c r="EE72" i="3"/>
  <c r="EE38" i="3"/>
  <c r="EE46" i="3"/>
  <c r="EE63" i="3"/>
  <c r="EE87" i="3"/>
  <c r="EE66" i="3"/>
  <c r="EE48" i="3"/>
  <c r="EE54" i="3"/>
  <c r="EE36" i="3"/>
  <c r="EE81" i="3"/>
  <c r="EE92" i="3"/>
  <c r="EE56" i="3"/>
  <c r="EE50" i="3"/>
  <c r="EE102" i="3"/>
  <c r="EE34" i="3"/>
  <c r="EE14" i="3"/>
  <c r="EE61" i="3"/>
  <c r="EE29" i="3"/>
  <c r="EE88" i="3"/>
  <c r="EE58" i="3"/>
  <c r="EE86" i="3"/>
  <c r="EE16" i="3"/>
  <c r="EE106" i="3"/>
  <c r="EE26" i="3"/>
  <c r="EE71" i="3"/>
  <c r="EE79" i="3"/>
  <c r="EE69" i="3"/>
  <c r="EE18" i="3"/>
  <c r="EE10" i="3"/>
  <c r="EE94" i="3"/>
  <c r="EE39" i="3"/>
  <c r="EE52" i="3"/>
  <c r="EE51" i="3"/>
  <c r="EE85" i="3"/>
  <c r="EE103" i="3"/>
  <c r="EE80" i="3"/>
  <c r="EE84" i="3"/>
  <c r="EE107" i="3"/>
  <c r="EE27" i="3"/>
  <c r="EE21" i="3"/>
  <c r="EE99" i="3"/>
  <c r="EE20" i="3"/>
  <c r="EB73" i="3"/>
  <c r="EB39" i="3"/>
  <c r="EB16" i="3"/>
  <c r="EB44" i="3"/>
  <c r="EB81" i="3"/>
  <c r="EB85" i="3"/>
  <c r="EB88" i="3"/>
  <c r="EB17" i="3"/>
  <c r="EB70" i="3"/>
  <c r="EB13" i="3"/>
  <c r="EB56" i="3"/>
  <c r="EB30" i="3"/>
  <c r="EB80" i="3"/>
  <c r="EB105" i="3"/>
  <c r="EB60" i="3"/>
  <c r="EB27" i="3"/>
  <c r="EB12" i="3"/>
  <c r="EB91" i="3"/>
  <c r="EB49" i="3"/>
  <c r="EB34" i="3"/>
  <c r="EB55" i="3"/>
  <c r="EB99" i="3"/>
  <c r="EB101" i="3"/>
  <c r="EB84" i="3"/>
  <c r="EB106" i="3"/>
  <c r="EB21" i="3"/>
  <c r="EB89" i="3"/>
  <c r="EB51" i="3"/>
  <c r="EB33" i="3"/>
  <c r="EB62" i="3"/>
  <c r="EB98" i="3"/>
  <c r="EB37" i="3"/>
  <c r="EB25" i="3"/>
  <c r="EB53" i="3"/>
  <c r="EB69" i="3"/>
  <c r="EB59" i="3"/>
  <c r="EB65" i="3"/>
  <c r="EB15" i="3"/>
  <c r="EB35" i="3"/>
  <c r="EB67" i="3"/>
  <c r="EB63" i="3"/>
  <c r="EB92" i="3"/>
  <c r="EB38" i="3"/>
  <c r="EB23" i="3"/>
  <c r="EB58" i="3"/>
  <c r="EB29" i="3"/>
  <c r="EB20" i="3"/>
  <c r="EB48" i="3"/>
  <c r="EB86" i="3"/>
  <c r="EB78" i="3"/>
  <c r="EB18" i="3"/>
  <c r="EB61" i="3"/>
  <c r="EB31" i="3"/>
  <c r="EB82" i="3"/>
  <c r="EB47" i="3"/>
  <c r="EB102" i="3"/>
  <c r="EB50" i="3"/>
  <c r="EB28" i="3"/>
  <c r="EB36" i="3"/>
  <c r="EB93" i="3"/>
  <c r="EB96" i="3"/>
  <c r="EB79" i="3"/>
  <c r="EB94" i="3"/>
  <c r="EB52" i="3"/>
  <c r="EB97" i="3"/>
  <c r="EB71" i="3"/>
  <c r="EB22" i="3"/>
  <c r="EB57" i="3"/>
  <c r="EB72" i="3"/>
  <c r="EB11" i="3"/>
  <c r="EB45" i="3"/>
  <c r="EB14" i="3"/>
  <c r="EB95" i="3"/>
  <c r="EB90" i="3"/>
  <c r="EB10" i="3"/>
  <c r="EB107" i="3"/>
  <c r="EB87" i="3"/>
  <c r="EB64" i="3"/>
  <c r="EB54" i="3"/>
  <c r="EB46" i="3"/>
  <c r="EB19" i="3"/>
  <c r="EB26" i="3"/>
  <c r="EB83" i="3"/>
  <c r="EB66" i="3"/>
  <c r="EB104" i="3"/>
  <c r="EB68" i="3"/>
  <c r="EB100" i="3"/>
  <c r="EB24" i="3"/>
  <c r="EB32" i="3"/>
  <c r="EB103" i="3"/>
  <c r="ES51" i="3"/>
  <c r="ES67" i="3"/>
  <c r="ES47" i="3"/>
  <c r="ES94" i="3"/>
  <c r="ES54" i="3"/>
  <c r="ES72" i="3"/>
  <c r="ES56" i="3"/>
  <c r="ES33" i="3"/>
  <c r="ES10" i="3"/>
  <c r="ES13" i="3"/>
  <c r="ES102" i="3"/>
  <c r="ES82" i="3"/>
  <c r="ES30" i="3"/>
  <c r="ES64" i="3"/>
  <c r="ES26" i="3"/>
  <c r="ES57" i="3"/>
  <c r="ES16" i="3"/>
  <c r="ES98" i="3"/>
  <c r="ES70" i="3"/>
  <c r="ES66" i="3"/>
  <c r="ES38" i="3"/>
  <c r="ES105" i="3"/>
  <c r="ES89" i="3"/>
  <c r="ES97" i="3"/>
  <c r="ES90" i="3"/>
  <c r="ES84" i="3"/>
  <c r="ES101" i="3"/>
  <c r="ES65" i="3"/>
  <c r="ES32" i="3"/>
  <c r="ES59" i="3"/>
  <c r="ES58" i="3"/>
  <c r="ES18" i="3"/>
  <c r="ES52" i="3"/>
  <c r="ES103" i="3"/>
  <c r="ES92" i="3"/>
  <c r="ES27" i="3"/>
  <c r="ES31" i="3"/>
  <c r="ES24" i="3"/>
  <c r="ES106" i="3"/>
  <c r="ES100" i="3"/>
  <c r="ES60" i="3"/>
  <c r="ES107" i="3"/>
  <c r="ES45" i="3"/>
  <c r="ES96" i="3"/>
  <c r="ES20" i="3"/>
  <c r="ES73" i="3"/>
  <c r="ES48" i="3"/>
  <c r="ES86" i="3"/>
  <c r="ES36" i="3"/>
  <c r="ES28" i="3"/>
  <c r="ES19" i="3"/>
  <c r="ES11" i="3"/>
  <c r="ES79" i="3"/>
  <c r="ES12" i="3"/>
  <c r="ES29" i="3"/>
  <c r="ES61" i="3"/>
  <c r="ES85" i="3"/>
  <c r="ES15" i="3"/>
  <c r="ES63" i="3"/>
  <c r="ES49" i="3"/>
  <c r="ES93" i="3"/>
  <c r="ES17" i="3"/>
  <c r="ES25" i="3"/>
  <c r="ES87" i="3"/>
  <c r="ES21" i="3"/>
  <c r="ES81" i="3"/>
  <c r="ES55" i="3"/>
  <c r="ES91" i="3"/>
  <c r="ES23" i="3"/>
  <c r="ES99" i="3"/>
  <c r="ES71" i="3"/>
  <c r="ES88" i="3"/>
  <c r="ES22" i="3"/>
  <c r="ES39" i="3"/>
  <c r="ES35" i="3"/>
  <c r="ES69" i="3"/>
  <c r="ES83" i="3"/>
  <c r="ES95" i="3"/>
  <c r="ES50" i="3"/>
  <c r="ES14" i="3"/>
  <c r="ES34" i="3"/>
  <c r="ES78" i="3"/>
  <c r="ES53" i="3"/>
  <c r="ES62" i="3"/>
  <c r="ES68" i="3"/>
  <c r="ES37" i="3"/>
  <c r="ES80" i="3"/>
  <c r="ES46" i="3"/>
  <c r="ES44" i="3"/>
  <c r="ES104" i="3"/>
  <c r="IR44" i="3"/>
  <c r="IR52" i="3"/>
  <c r="IR65" i="3"/>
  <c r="IR58" i="3"/>
  <c r="IR67" i="3"/>
  <c r="IR63" i="3"/>
  <c r="IR48" i="3"/>
  <c r="IR47" i="3"/>
  <c r="IR55" i="3"/>
  <c r="IR71" i="3"/>
  <c r="IR62" i="3"/>
  <c r="IR56" i="3"/>
  <c r="IR60" i="3"/>
  <c r="IR61" i="3"/>
  <c r="IR59" i="3"/>
  <c r="IR69" i="3"/>
  <c r="IR73" i="3"/>
  <c r="IR50" i="3"/>
  <c r="IR66" i="3"/>
  <c r="IR68" i="3"/>
  <c r="IR72" i="3"/>
  <c r="IR51" i="3"/>
  <c r="IR54" i="3"/>
  <c r="IR45" i="3"/>
  <c r="IR64" i="3"/>
  <c r="IR57" i="3"/>
  <c r="IR46" i="3"/>
  <c r="IR70" i="3"/>
  <c r="UC3" i="3"/>
  <c r="PP100" i="3"/>
  <c r="PP26" i="3"/>
  <c r="PP71" i="3"/>
  <c r="PP49" i="3"/>
  <c r="PP91" i="3"/>
  <c r="PP20" i="3"/>
  <c r="PP73" i="3"/>
  <c r="PP78" i="3"/>
  <c r="PP13" i="3"/>
  <c r="PP56" i="3"/>
  <c r="PP11" i="3"/>
  <c r="PP32" i="3"/>
  <c r="PP47" i="3"/>
  <c r="PP96" i="3"/>
  <c r="PP105" i="3"/>
  <c r="PP21" i="3"/>
  <c r="PP35" i="3"/>
  <c r="PP106" i="3"/>
  <c r="PP50" i="3"/>
  <c r="PP92" i="3"/>
  <c r="PP61" i="3"/>
  <c r="PP51" i="3"/>
  <c r="PP48" i="3"/>
  <c r="PP85" i="3"/>
  <c r="PP83" i="3"/>
  <c r="PP60" i="3"/>
  <c r="PP101" i="3"/>
  <c r="PP62" i="3"/>
  <c r="PP45" i="3"/>
  <c r="PP82" i="3"/>
  <c r="PP81" i="3"/>
  <c r="PP22" i="3"/>
  <c r="PP36" i="3"/>
  <c r="PP95" i="3"/>
  <c r="PP80" i="3"/>
  <c r="PP29" i="3"/>
  <c r="PP38" i="3"/>
  <c r="PP33" i="3"/>
  <c r="PP14" i="3"/>
  <c r="PP34" i="3"/>
  <c r="PP99" i="3"/>
  <c r="PP19" i="3"/>
  <c r="PP64" i="3"/>
  <c r="PP94" i="3"/>
  <c r="PP30" i="3"/>
  <c r="PP53" i="3"/>
  <c r="PP87" i="3"/>
  <c r="PP58" i="3"/>
  <c r="PP72" i="3"/>
  <c r="PP18" i="3"/>
  <c r="PP10" i="3"/>
  <c r="PP37" i="3"/>
  <c r="PP98" i="3"/>
  <c r="PP17" i="3"/>
  <c r="PP16" i="3"/>
  <c r="PP107" i="3"/>
  <c r="PP54" i="3"/>
  <c r="PP28" i="3"/>
  <c r="PP86" i="3"/>
  <c r="PP55" i="3"/>
  <c r="PP102" i="3"/>
  <c r="PP52" i="3"/>
  <c r="PP97" i="3"/>
  <c r="PP66" i="3"/>
  <c r="PP46" i="3"/>
  <c r="PP88" i="3"/>
  <c r="PP84" i="3"/>
  <c r="PP39" i="3"/>
  <c r="PP15" i="3"/>
  <c r="PP67" i="3"/>
  <c r="PP68" i="3"/>
  <c r="PP89" i="3"/>
  <c r="PP59" i="3"/>
  <c r="PP57" i="3"/>
  <c r="PP63" i="3"/>
  <c r="PP69" i="3"/>
  <c r="PP23" i="3"/>
  <c r="PP27" i="3"/>
  <c r="PP104" i="3"/>
  <c r="PP25" i="3"/>
  <c r="PP79" i="3"/>
  <c r="PP12" i="3"/>
  <c r="PP90" i="3"/>
  <c r="PP93" i="3"/>
  <c r="PP70" i="3"/>
  <c r="PP24" i="3"/>
  <c r="PP31" i="3"/>
  <c r="PP65" i="3"/>
  <c r="PP44" i="3"/>
  <c r="PP103" i="3"/>
  <c r="PS51" i="3"/>
  <c r="PS34" i="3"/>
  <c r="PS59" i="3"/>
  <c r="PS45" i="3"/>
  <c r="PS25" i="3"/>
  <c r="PS15" i="3"/>
  <c r="PS91" i="3"/>
  <c r="PS79" i="3"/>
  <c r="PS96" i="3"/>
  <c r="PS54" i="3"/>
  <c r="PS56" i="3"/>
  <c r="PS70" i="3"/>
  <c r="PS73" i="3"/>
  <c r="PS85" i="3"/>
  <c r="PS37" i="3"/>
  <c r="PS30" i="3"/>
  <c r="PS35" i="3"/>
  <c r="PS14" i="3"/>
  <c r="PS33" i="3"/>
  <c r="PS78" i="3"/>
  <c r="PS27" i="3"/>
  <c r="PS29" i="3"/>
  <c r="PS36" i="3"/>
  <c r="PS23" i="3"/>
  <c r="PS48" i="3"/>
  <c r="PS38" i="3"/>
  <c r="PS67" i="3"/>
  <c r="PS101" i="3"/>
  <c r="PS68" i="3"/>
  <c r="PS32" i="3"/>
  <c r="PS63" i="3"/>
  <c r="PS21" i="3"/>
  <c r="PS90" i="3"/>
  <c r="PS47" i="3"/>
  <c r="PS58" i="3"/>
  <c r="PS11" i="3"/>
  <c r="PS20" i="3"/>
  <c r="PS52" i="3"/>
  <c r="PS88" i="3"/>
  <c r="PS102" i="3"/>
  <c r="PS100" i="3"/>
  <c r="PS103" i="3"/>
  <c r="PS22" i="3"/>
  <c r="PS82" i="3"/>
  <c r="PS46" i="3"/>
  <c r="PS44" i="3"/>
  <c r="PS18" i="3"/>
  <c r="PS64" i="3"/>
  <c r="PS65" i="3"/>
  <c r="PS55" i="3"/>
  <c r="PS50" i="3"/>
  <c r="PS107" i="3"/>
  <c r="PS95" i="3"/>
  <c r="PS81" i="3"/>
  <c r="PS104" i="3"/>
  <c r="PS39" i="3"/>
  <c r="PS62" i="3"/>
  <c r="PS99" i="3"/>
  <c r="PS13" i="3"/>
  <c r="PS16" i="3"/>
  <c r="PS71" i="3"/>
  <c r="PS12" i="3"/>
  <c r="PS53" i="3"/>
  <c r="PS83" i="3"/>
  <c r="PS92" i="3"/>
  <c r="PS28" i="3"/>
  <c r="PS80" i="3"/>
  <c r="PS86" i="3"/>
  <c r="PS17" i="3"/>
  <c r="PS10" i="3"/>
  <c r="PS89" i="3"/>
  <c r="PS31" i="3"/>
  <c r="PS60" i="3"/>
  <c r="PS57" i="3"/>
  <c r="PS26" i="3"/>
  <c r="PS106" i="3"/>
  <c r="PS87" i="3"/>
  <c r="PS61" i="3"/>
  <c r="PS49" i="3"/>
  <c r="PS72" i="3"/>
  <c r="PS84" i="3"/>
  <c r="PS66" i="3"/>
  <c r="PS97" i="3"/>
  <c r="PS94" i="3"/>
  <c r="PS93" i="3"/>
  <c r="PS98" i="3"/>
  <c r="PS24" i="3"/>
  <c r="PS19" i="3"/>
  <c r="PS69" i="3"/>
  <c r="PS105" i="3"/>
  <c r="PG25" i="3"/>
  <c r="PG10" i="3"/>
  <c r="PG44" i="3"/>
  <c r="PG22" i="3"/>
  <c r="PG87" i="3"/>
  <c r="PG37" i="3"/>
  <c r="PG26" i="3"/>
  <c r="PG56" i="3"/>
  <c r="PG67" i="3"/>
  <c r="PG91" i="3"/>
  <c r="PG33" i="3"/>
  <c r="PG89" i="3"/>
  <c r="PG73" i="3"/>
  <c r="PG47" i="3"/>
  <c r="PG94" i="3"/>
  <c r="PG84" i="3"/>
  <c r="PG105" i="3"/>
  <c r="PG59" i="3"/>
  <c r="PG51" i="3"/>
  <c r="PG13" i="3"/>
  <c r="PG96" i="3"/>
  <c r="PG83" i="3"/>
  <c r="PG30" i="3"/>
  <c r="PG19" i="3"/>
  <c r="PG81" i="3"/>
  <c r="PG57" i="3"/>
  <c r="PG29" i="3"/>
  <c r="PG16" i="3"/>
  <c r="PG103" i="3"/>
  <c r="PG78" i="3"/>
  <c r="PG64" i="3"/>
  <c r="PG49" i="3"/>
  <c r="PG53" i="3"/>
  <c r="PG82" i="3"/>
  <c r="PG93" i="3"/>
  <c r="PG92" i="3"/>
  <c r="PG11" i="3"/>
  <c r="PG85" i="3"/>
  <c r="PG32" i="3"/>
  <c r="PG61" i="3"/>
  <c r="PG55" i="3"/>
  <c r="PG24" i="3"/>
  <c r="PG104" i="3"/>
  <c r="PG46" i="3"/>
  <c r="PG107" i="3"/>
  <c r="PG66" i="3"/>
  <c r="PG27" i="3"/>
  <c r="PG31" i="3"/>
  <c r="PG48" i="3"/>
  <c r="PG54" i="3"/>
  <c r="PG36" i="3"/>
  <c r="PG60" i="3"/>
  <c r="PG90" i="3"/>
  <c r="PG62" i="3"/>
  <c r="PG15" i="3"/>
  <c r="PG34" i="3"/>
  <c r="PG100" i="3"/>
  <c r="PG58" i="3"/>
  <c r="PG45" i="3"/>
  <c r="PG50" i="3"/>
  <c r="PG18" i="3"/>
  <c r="PG28" i="3"/>
  <c r="PG79" i="3"/>
  <c r="PG88" i="3"/>
  <c r="PG68" i="3"/>
  <c r="PG102" i="3"/>
  <c r="PG98" i="3"/>
  <c r="PG86" i="3"/>
  <c r="PG23" i="3"/>
  <c r="PG80" i="3"/>
  <c r="PG63" i="3"/>
  <c r="PG14" i="3"/>
  <c r="PG99" i="3"/>
  <c r="PG35" i="3"/>
  <c r="PG72" i="3"/>
  <c r="PG71" i="3"/>
  <c r="PG12" i="3"/>
  <c r="PG69" i="3"/>
  <c r="PG101" i="3"/>
  <c r="PG97" i="3"/>
  <c r="PG17" i="3"/>
  <c r="PG20" i="3"/>
  <c r="PG21" i="3"/>
  <c r="PG65" i="3"/>
  <c r="PG38" i="3"/>
  <c r="PG70" i="3"/>
  <c r="PG106" i="3"/>
  <c r="PG52" i="3"/>
  <c r="PG95" i="3"/>
  <c r="PG39" i="3"/>
  <c r="OQ48" i="3"/>
  <c r="OQ19" i="3"/>
  <c r="OQ96" i="3"/>
  <c r="OQ29" i="3"/>
  <c r="OQ12" i="3"/>
  <c r="OQ10" i="3"/>
  <c r="OQ92" i="3"/>
  <c r="OQ64" i="3"/>
  <c r="OQ38" i="3"/>
  <c r="OQ97" i="3"/>
  <c r="OQ15" i="3"/>
  <c r="OQ63" i="3"/>
  <c r="OQ91" i="3"/>
  <c r="OQ70" i="3"/>
  <c r="OQ25" i="3"/>
  <c r="OQ82" i="3"/>
  <c r="OQ73" i="3"/>
  <c r="OQ17" i="3"/>
  <c r="OQ99" i="3"/>
  <c r="OQ26" i="3"/>
  <c r="OQ11" i="3"/>
  <c r="OQ51" i="3"/>
  <c r="OQ34" i="3"/>
  <c r="OQ78" i="3"/>
  <c r="OQ65" i="3"/>
  <c r="OQ100" i="3"/>
  <c r="OQ85" i="3"/>
  <c r="OQ14" i="3"/>
  <c r="OQ21" i="3"/>
  <c r="OQ83" i="3"/>
  <c r="OQ88" i="3"/>
  <c r="OQ24" i="3"/>
  <c r="OQ105" i="3"/>
  <c r="OQ95" i="3"/>
  <c r="OQ98" i="3"/>
  <c r="OQ44" i="3"/>
  <c r="OQ59" i="3"/>
  <c r="OQ67" i="3"/>
  <c r="OQ86" i="3"/>
  <c r="OQ23" i="3"/>
  <c r="OQ93" i="3"/>
  <c r="OQ22" i="3"/>
  <c r="OQ60" i="3"/>
  <c r="OQ107" i="3"/>
  <c r="OQ90" i="3"/>
  <c r="OQ35" i="3"/>
  <c r="OQ102" i="3"/>
  <c r="OQ32" i="3"/>
  <c r="OQ84" i="3"/>
  <c r="OQ52" i="3"/>
  <c r="OQ68" i="3"/>
  <c r="OQ56" i="3"/>
  <c r="OQ80" i="3"/>
  <c r="OQ37" i="3"/>
  <c r="OQ104" i="3"/>
  <c r="OQ101" i="3"/>
  <c r="OQ106" i="3"/>
  <c r="OQ89" i="3"/>
  <c r="OQ53" i="3"/>
  <c r="OQ57" i="3"/>
  <c r="OQ72" i="3"/>
  <c r="OQ94" i="3"/>
  <c r="OQ61" i="3"/>
  <c r="OQ47" i="3"/>
  <c r="OQ50" i="3"/>
  <c r="OQ28" i="3"/>
  <c r="OQ45" i="3"/>
  <c r="OQ39" i="3"/>
  <c r="OQ33" i="3"/>
  <c r="OQ49" i="3"/>
  <c r="OQ30" i="3"/>
  <c r="OQ16" i="3"/>
  <c r="AP15" i="4" s="1"/>
  <c r="OQ81" i="3"/>
  <c r="OQ36" i="3"/>
  <c r="OQ71" i="3"/>
  <c r="OQ66" i="3"/>
  <c r="OQ13" i="3"/>
  <c r="OQ27" i="3"/>
  <c r="OQ87" i="3"/>
  <c r="OQ18" i="3"/>
  <c r="OQ103" i="3"/>
  <c r="OQ54" i="3"/>
  <c r="OQ62" i="3"/>
  <c r="OQ69" i="3"/>
  <c r="OQ55" i="3"/>
  <c r="OQ20" i="3"/>
  <c r="OQ79" i="3"/>
  <c r="OQ31" i="3"/>
  <c r="OQ46" i="3"/>
  <c r="OQ58" i="3"/>
  <c r="PK84" i="3"/>
  <c r="PK94" i="3"/>
  <c r="PK82" i="3"/>
  <c r="PK62" i="3"/>
  <c r="PK81" i="3"/>
  <c r="PK67" i="3"/>
  <c r="PK39" i="3"/>
  <c r="PK64" i="3"/>
  <c r="PK36" i="3"/>
  <c r="PK11" i="3"/>
  <c r="PK99" i="3"/>
  <c r="PK107" i="3"/>
  <c r="PK71" i="3"/>
  <c r="PK78" i="3"/>
  <c r="PK89" i="3"/>
  <c r="PK65" i="3"/>
  <c r="PK60" i="3"/>
  <c r="PK25" i="3"/>
  <c r="PK68" i="3"/>
  <c r="PK35" i="3"/>
  <c r="PK44" i="3"/>
  <c r="PK10" i="3"/>
  <c r="PK101" i="3"/>
  <c r="PK51" i="3"/>
  <c r="PK61" i="3"/>
  <c r="PK98" i="3"/>
  <c r="PK52" i="3"/>
  <c r="PK87" i="3"/>
  <c r="PK12" i="3"/>
  <c r="PK93" i="3"/>
  <c r="PK104" i="3"/>
  <c r="PK53" i="3"/>
  <c r="PK31" i="3"/>
  <c r="PK19" i="3"/>
  <c r="PK22" i="3"/>
  <c r="PK73" i="3"/>
  <c r="PK16" i="3"/>
  <c r="PK27" i="3"/>
  <c r="PK69" i="3"/>
  <c r="PK15" i="3"/>
  <c r="PK92" i="3"/>
  <c r="PK46" i="3"/>
  <c r="PK55" i="3"/>
  <c r="PK26" i="3"/>
  <c r="PK38" i="3"/>
  <c r="PK21" i="3"/>
  <c r="PK86" i="3"/>
  <c r="PK70" i="3"/>
  <c r="PK49" i="3"/>
  <c r="PK79" i="3"/>
  <c r="PK90" i="3"/>
  <c r="PK54" i="3"/>
  <c r="PK102" i="3"/>
  <c r="PK58" i="3"/>
  <c r="PK29" i="3"/>
  <c r="PK72" i="3"/>
  <c r="PK56" i="3"/>
  <c r="PK57" i="3"/>
  <c r="PK23" i="3"/>
  <c r="PK18" i="3"/>
  <c r="PK95" i="3"/>
  <c r="PK30" i="3"/>
  <c r="PK106" i="3"/>
  <c r="PK14" i="3"/>
  <c r="PK83" i="3"/>
  <c r="PK85" i="3"/>
  <c r="PK88" i="3"/>
  <c r="PK33" i="3"/>
  <c r="PK48" i="3"/>
  <c r="PK97" i="3"/>
  <c r="PK45" i="3"/>
  <c r="PK32" i="3"/>
  <c r="PK28" i="3"/>
  <c r="PK96" i="3"/>
  <c r="PK91" i="3"/>
  <c r="PK24" i="3"/>
  <c r="PK105" i="3"/>
  <c r="PK66" i="3"/>
  <c r="PK34" i="3"/>
  <c r="PK59" i="3"/>
  <c r="PK20" i="3"/>
  <c r="PK17" i="3"/>
  <c r="PK100" i="3"/>
  <c r="PK80" i="3"/>
  <c r="PK13" i="3"/>
  <c r="PK103" i="3"/>
  <c r="PK63" i="3"/>
  <c r="PK50" i="3"/>
  <c r="PK37" i="3"/>
  <c r="PK47" i="3"/>
  <c r="OT69" i="3"/>
  <c r="OT48" i="3"/>
  <c r="OT65" i="3"/>
  <c r="OT38" i="3"/>
  <c r="OT11" i="3"/>
  <c r="OT68" i="3"/>
  <c r="OT27" i="3"/>
  <c r="OT25" i="3"/>
  <c r="OT63" i="3"/>
  <c r="OT30" i="3"/>
  <c r="OT17" i="3"/>
  <c r="OT24" i="3"/>
  <c r="OT84" i="3"/>
  <c r="OT31" i="3"/>
  <c r="OT22" i="3"/>
  <c r="OT97" i="3"/>
  <c r="OT80" i="3"/>
  <c r="OT72" i="3"/>
  <c r="OT46" i="3"/>
  <c r="OT71" i="3"/>
  <c r="OT18" i="3"/>
  <c r="OT101" i="3"/>
  <c r="OT45" i="3"/>
  <c r="OT64" i="3"/>
  <c r="OT103" i="3"/>
  <c r="OT28" i="3"/>
  <c r="OT15" i="3"/>
  <c r="OT56" i="3"/>
  <c r="OT95" i="3"/>
  <c r="OT93" i="3"/>
  <c r="OT88" i="3"/>
  <c r="OT54" i="3"/>
  <c r="OT32" i="3"/>
  <c r="OT52" i="3"/>
  <c r="OT51" i="3"/>
  <c r="OT83" i="3"/>
  <c r="OT66" i="3"/>
  <c r="OT78" i="3"/>
  <c r="OT10" i="3"/>
  <c r="OT59" i="3"/>
  <c r="OT53" i="3"/>
  <c r="OT106" i="3"/>
  <c r="OT102" i="3"/>
  <c r="OT39" i="3"/>
  <c r="OT34" i="3"/>
  <c r="OT82" i="3"/>
  <c r="OT86" i="3"/>
  <c r="OT91" i="3"/>
  <c r="OT55" i="3"/>
  <c r="OT58" i="3"/>
  <c r="OT36" i="3"/>
  <c r="OT90" i="3"/>
  <c r="OT98" i="3"/>
  <c r="OT33" i="3"/>
  <c r="OT44" i="3"/>
  <c r="OT61" i="3"/>
  <c r="OT70" i="3"/>
  <c r="OT26" i="3"/>
  <c r="OT105" i="3"/>
  <c r="OT100" i="3"/>
  <c r="OT79" i="3"/>
  <c r="OT62" i="3"/>
  <c r="OT37" i="3"/>
  <c r="OT29" i="3"/>
  <c r="OT19" i="3"/>
  <c r="OT20" i="3"/>
  <c r="OT89" i="3"/>
  <c r="OT87" i="3"/>
  <c r="OT23" i="3"/>
  <c r="OT35" i="3"/>
  <c r="OT16" i="3"/>
  <c r="OT50" i="3"/>
  <c r="OT99" i="3"/>
  <c r="OT104" i="3"/>
  <c r="OT96" i="3"/>
  <c r="OT81" i="3"/>
  <c r="OT85" i="3"/>
  <c r="OT21" i="3"/>
  <c r="OT107" i="3"/>
  <c r="OT60" i="3"/>
  <c r="OT73" i="3"/>
  <c r="OT47" i="3"/>
  <c r="OT49" i="3"/>
  <c r="OT94" i="3"/>
  <c r="OT14" i="3"/>
  <c r="OT12" i="3"/>
  <c r="OT67" i="3"/>
  <c r="OT57" i="3"/>
  <c r="OT92" i="3"/>
  <c r="OT13" i="3"/>
  <c r="PN45" i="3"/>
  <c r="PN44" i="3"/>
  <c r="PN16" i="3"/>
  <c r="PN65" i="3"/>
  <c r="PN94" i="3"/>
  <c r="PN66" i="3"/>
  <c r="PN14" i="3"/>
  <c r="PN46" i="3"/>
  <c r="PN52" i="3"/>
  <c r="PN84" i="3"/>
  <c r="PN99" i="3"/>
  <c r="PN54" i="3"/>
  <c r="PN68" i="3"/>
  <c r="PN90" i="3"/>
  <c r="PN50" i="3"/>
  <c r="PN22" i="3"/>
  <c r="PN21" i="3"/>
  <c r="PN36" i="3"/>
  <c r="PN96" i="3"/>
  <c r="PN30" i="3"/>
  <c r="PN82" i="3"/>
  <c r="PN87" i="3"/>
  <c r="PN64" i="3"/>
  <c r="PN24" i="3"/>
  <c r="PN35" i="3"/>
  <c r="PN25" i="3"/>
  <c r="PN85" i="3"/>
  <c r="PN47" i="3"/>
  <c r="PN93" i="3"/>
  <c r="PN56" i="3"/>
  <c r="PN86" i="3"/>
  <c r="PN72" i="3"/>
  <c r="PN19" i="3"/>
  <c r="PN57" i="3"/>
  <c r="PN105" i="3"/>
  <c r="PN97" i="3"/>
  <c r="PN101" i="3"/>
  <c r="PN67" i="3"/>
  <c r="PN83" i="3"/>
  <c r="PN18" i="3"/>
  <c r="PN15" i="3"/>
  <c r="PN60" i="3"/>
  <c r="PN91" i="3"/>
  <c r="PN95" i="3"/>
  <c r="PN11" i="3"/>
  <c r="PN89" i="3"/>
  <c r="PN78" i="3"/>
  <c r="PN37" i="3"/>
  <c r="PN49" i="3"/>
  <c r="PN63" i="3"/>
  <c r="PN59" i="3"/>
  <c r="PN71" i="3"/>
  <c r="PN61" i="3"/>
  <c r="PN100" i="3"/>
  <c r="PN29" i="3"/>
  <c r="PN48" i="3"/>
  <c r="PN28" i="3"/>
  <c r="PN34" i="3"/>
  <c r="PN58" i="3"/>
  <c r="PN33" i="3"/>
  <c r="PN81" i="3"/>
  <c r="PN39" i="3"/>
  <c r="PN102" i="3"/>
  <c r="PN12" i="3"/>
  <c r="PN106" i="3"/>
  <c r="PN38" i="3"/>
  <c r="PN23" i="3"/>
  <c r="PN88" i="3"/>
  <c r="PN104" i="3"/>
  <c r="PN92" i="3"/>
  <c r="PN53" i="3"/>
  <c r="PN51" i="3"/>
  <c r="PN107" i="3"/>
  <c r="PN103" i="3"/>
  <c r="PN69" i="3"/>
  <c r="PN98" i="3"/>
  <c r="PN70" i="3"/>
  <c r="PN62" i="3"/>
  <c r="PN80" i="3"/>
  <c r="PN55" i="3"/>
  <c r="PN26" i="3"/>
  <c r="PN20" i="3"/>
  <c r="PN73" i="3"/>
  <c r="PN17" i="3"/>
  <c r="PN31" i="3"/>
  <c r="PN27" i="3"/>
  <c r="PN13" i="3"/>
  <c r="PN32" i="3"/>
  <c r="PN10" i="3"/>
  <c r="PN79" i="3"/>
  <c r="RG3" i="3"/>
  <c r="AR48" i="4"/>
  <c r="AR44" i="4"/>
  <c r="AR21" i="4"/>
  <c r="KD62" i="3"/>
  <c r="KD95" i="3"/>
  <c r="KD37" i="3"/>
  <c r="KD105" i="3"/>
  <c r="KD107" i="3"/>
  <c r="KD20" i="3"/>
  <c r="KD45" i="3"/>
  <c r="KD73" i="3"/>
  <c r="KD99" i="3"/>
  <c r="KD58" i="3"/>
  <c r="KD82" i="3"/>
  <c r="KD38" i="3"/>
  <c r="KD64" i="3"/>
  <c r="KD68" i="3"/>
  <c r="KD46" i="3"/>
  <c r="KD84" i="3"/>
  <c r="KD106" i="3"/>
  <c r="KD70" i="3"/>
  <c r="KD25" i="3"/>
  <c r="KD56" i="3"/>
  <c r="KD90" i="3"/>
  <c r="KD66" i="3"/>
  <c r="KD31" i="3"/>
  <c r="KD87" i="3"/>
  <c r="KD94" i="3"/>
  <c r="KD60" i="3"/>
  <c r="KD16" i="3"/>
  <c r="KD18" i="3"/>
  <c r="KD57" i="3"/>
  <c r="KD50" i="3"/>
  <c r="KD32" i="3"/>
  <c r="KD30" i="3"/>
  <c r="KD39" i="3"/>
  <c r="KD51" i="3"/>
  <c r="KD103" i="3"/>
  <c r="KD48" i="3"/>
  <c r="KD100" i="3"/>
  <c r="KD86" i="3"/>
  <c r="KD21" i="3"/>
  <c r="KD17" i="3"/>
  <c r="KD12" i="3"/>
  <c r="KD11" i="3"/>
  <c r="KD97" i="3"/>
  <c r="KD27" i="3"/>
  <c r="KD26" i="3"/>
  <c r="KD34" i="3"/>
  <c r="KD61" i="3"/>
  <c r="KD93" i="3"/>
  <c r="KD81" i="3"/>
  <c r="KD24" i="3"/>
  <c r="KD54" i="3"/>
  <c r="KD88" i="3"/>
  <c r="KD72" i="3"/>
  <c r="KD22" i="3"/>
  <c r="KD19" i="3"/>
  <c r="KD10" i="3"/>
  <c r="KD104" i="3"/>
  <c r="KD85" i="3"/>
  <c r="KD89" i="3"/>
  <c r="KD69" i="3"/>
  <c r="KD44" i="3"/>
  <c r="KD80" i="3"/>
  <c r="KD33" i="3"/>
  <c r="KD65" i="3"/>
  <c r="KD53" i="3"/>
  <c r="KD29" i="3"/>
  <c r="KD63" i="3"/>
  <c r="KD59" i="3"/>
  <c r="KD23" i="3"/>
  <c r="KD67" i="3"/>
  <c r="KD28" i="3"/>
  <c r="KD92" i="3"/>
  <c r="KD102" i="3"/>
  <c r="KD71" i="3"/>
  <c r="KD14" i="3"/>
  <c r="KD49" i="3"/>
  <c r="KD83" i="3"/>
  <c r="KD78" i="3"/>
  <c r="KD15" i="3"/>
  <c r="KD79" i="3"/>
  <c r="KD96" i="3"/>
  <c r="KD98" i="3"/>
  <c r="KD47" i="3"/>
  <c r="KD101" i="3"/>
  <c r="KD35" i="3"/>
  <c r="KD13" i="3"/>
  <c r="KD52" i="3"/>
  <c r="KD55" i="3"/>
  <c r="KD36" i="3"/>
  <c r="KD91" i="3"/>
  <c r="JS62" i="3"/>
  <c r="JS70" i="3"/>
  <c r="JS50" i="3"/>
  <c r="JS79" i="3"/>
  <c r="JS54" i="3"/>
  <c r="JS61" i="3"/>
  <c r="JS58" i="3"/>
  <c r="JS13" i="3"/>
  <c r="JS85" i="3"/>
  <c r="JS22" i="3"/>
  <c r="JS97" i="3"/>
  <c r="JS27" i="3"/>
  <c r="JS55" i="3"/>
  <c r="JS19" i="3"/>
  <c r="JS28" i="3"/>
  <c r="JS71" i="3"/>
  <c r="JS84" i="3"/>
  <c r="JS87" i="3"/>
  <c r="JS53" i="3"/>
  <c r="JS45" i="3"/>
  <c r="JS90" i="3"/>
  <c r="JS89" i="3"/>
  <c r="JS37" i="3"/>
  <c r="JS12" i="3"/>
  <c r="JS72" i="3"/>
  <c r="JS98" i="3"/>
  <c r="JS48" i="3"/>
  <c r="JS65" i="3"/>
  <c r="JS64" i="3"/>
  <c r="JS92" i="3"/>
  <c r="JS86" i="3"/>
  <c r="JS51" i="3"/>
  <c r="JS94" i="3"/>
  <c r="JS20" i="3"/>
  <c r="JS10" i="3"/>
  <c r="JS104" i="3"/>
  <c r="JS56" i="3"/>
  <c r="JS95" i="3"/>
  <c r="JS105" i="3"/>
  <c r="JS25" i="3"/>
  <c r="JS47" i="3"/>
  <c r="JS23" i="3"/>
  <c r="JS78" i="3"/>
  <c r="JS11" i="3"/>
  <c r="JS35" i="3"/>
  <c r="JS103" i="3"/>
  <c r="JS81" i="3"/>
  <c r="JS49" i="3"/>
  <c r="JS99" i="3"/>
  <c r="JS82" i="3"/>
  <c r="JS80" i="3"/>
  <c r="JS83" i="3"/>
  <c r="JS107" i="3"/>
  <c r="JS67" i="3"/>
  <c r="JS30" i="3"/>
  <c r="JS14" i="3"/>
  <c r="JS68" i="3"/>
  <c r="JS96" i="3"/>
  <c r="JS16" i="3"/>
  <c r="JS44" i="3"/>
  <c r="JS52" i="3"/>
  <c r="JS33" i="3"/>
  <c r="JS66" i="3"/>
  <c r="JS34" i="3"/>
  <c r="JS31" i="3"/>
  <c r="JS73" i="3"/>
  <c r="JS18" i="3"/>
  <c r="JS38" i="3"/>
  <c r="JS32" i="3"/>
  <c r="JS26" i="3"/>
  <c r="JS59" i="3"/>
  <c r="JS21" i="3"/>
  <c r="JS60" i="3"/>
  <c r="JS63" i="3"/>
  <c r="JS24" i="3"/>
  <c r="JS88" i="3"/>
  <c r="JS91" i="3"/>
  <c r="JS100" i="3"/>
  <c r="JS57" i="3"/>
  <c r="JS102" i="3"/>
  <c r="JS15" i="3"/>
  <c r="JS106" i="3"/>
  <c r="JS17" i="3"/>
  <c r="JS101" i="3"/>
  <c r="JS93" i="3"/>
  <c r="JS39" i="3"/>
  <c r="JS29" i="3"/>
  <c r="JS46" i="3"/>
  <c r="JS69" i="3"/>
  <c r="JS36" i="3"/>
  <c r="JZ82" i="3"/>
  <c r="JZ71" i="3"/>
  <c r="JZ105" i="3"/>
  <c r="JZ87" i="3"/>
  <c r="JZ28" i="3"/>
  <c r="JZ79" i="3"/>
  <c r="JZ12" i="3"/>
  <c r="JZ34" i="3"/>
  <c r="JZ16" i="3"/>
  <c r="JZ60" i="3"/>
  <c r="JZ65" i="3"/>
  <c r="JZ78" i="3"/>
  <c r="JZ30" i="3"/>
  <c r="JZ44" i="3"/>
  <c r="JZ81" i="3"/>
  <c r="JZ92" i="3"/>
  <c r="JZ72" i="3"/>
  <c r="JZ54" i="3"/>
  <c r="JZ27" i="3"/>
  <c r="JZ89" i="3"/>
  <c r="JZ53" i="3"/>
  <c r="JZ101" i="3"/>
  <c r="JZ35" i="3"/>
  <c r="JZ98" i="3"/>
  <c r="JZ33" i="3"/>
  <c r="JZ99" i="3"/>
  <c r="JZ29" i="3"/>
  <c r="JZ22" i="3"/>
  <c r="JZ51" i="3"/>
  <c r="JZ103" i="3"/>
  <c r="JZ104" i="3"/>
  <c r="JZ26" i="3"/>
  <c r="JZ93" i="3"/>
  <c r="JZ70" i="3"/>
  <c r="JZ14" i="3"/>
  <c r="JZ86" i="3"/>
  <c r="JZ85" i="3"/>
  <c r="JZ67" i="3"/>
  <c r="JZ66" i="3"/>
  <c r="JZ23" i="3"/>
  <c r="JZ32" i="3"/>
  <c r="JZ61" i="3"/>
  <c r="JZ64" i="3"/>
  <c r="JZ58" i="3"/>
  <c r="JZ47" i="3"/>
  <c r="JZ11" i="3"/>
  <c r="JZ94" i="3"/>
  <c r="JZ106" i="3"/>
  <c r="JZ17" i="3"/>
  <c r="JZ88" i="3"/>
  <c r="JZ80" i="3"/>
  <c r="JZ62" i="3"/>
  <c r="JZ19" i="3"/>
  <c r="JZ45" i="3"/>
  <c r="JZ13" i="3"/>
  <c r="JZ25" i="3"/>
  <c r="JZ48" i="3"/>
  <c r="JZ18" i="3"/>
  <c r="JZ37" i="3"/>
  <c r="JZ24" i="3"/>
  <c r="JZ63" i="3"/>
  <c r="JZ39" i="3"/>
  <c r="JZ84" i="3"/>
  <c r="JZ83" i="3"/>
  <c r="JZ100" i="3"/>
  <c r="JZ95" i="3"/>
  <c r="JZ68" i="3"/>
  <c r="JZ10" i="3"/>
  <c r="JZ91" i="3"/>
  <c r="JZ21" i="3"/>
  <c r="JZ57" i="3"/>
  <c r="JZ90" i="3"/>
  <c r="JZ97" i="3"/>
  <c r="JZ46" i="3"/>
  <c r="JZ31" i="3"/>
  <c r="JZ59" i="3"/>
  <c r="JZ102" i="3"/>
  <c r="JZ107" i="3"/>
  <c r="JZ15" i="3"/>
  <c r="JZ36" i="3"/>
  <c r="JZ96" i="3"/>
  <c r="JZ69" i="3"/>
  <c r="JZ49" i="3"/>
  <c r="JZ55" i="3"/>
  <c r="JZ38" i="3"/>
  <c r="JZ50" i="3"/>
  <c r="JZ56" i="3"/>
  <c r="JZ73" i="3"/>
  <c r="JZ20" i="3"/>
  <c r="JZ52" i="3"/>
  <c r="JL15" i="3"/>
  <c r="JL68" i="3"/>
  <c r="JL39" i="3"/>
  <c r="JL53" i="3"/>
  <c r="JL67" i="3"/>
  <c r="JL32" i="3"/>
  <c r="JL100" i="3"/>
  <c r="JL92" i="3"/>
  <c r="JL80" i="3"/>
  <c r="JL21" i="3"/>
  <c r="JL45" i="3"/>
  <c r="JL51" i="3"/>
  <c r="JL63" i="3"/>
  <c r="JL14" i="3"/>
  <c r="JL97" i="3"/>
  <c r="JL22" i="3"/>
  <c r="JL47" i="3"/>
  <c r="JL57" i="3"/>
  <c r="JL87" i="3"/>
  <c r="JL28" i="3"/>
  <c r="JL88" i="3"/>
  <c r="JL96" i="3"/>
  <c r="JL10" i="3"/>
  <c r="JL18" i="3"/>
  <c r="JL71" i="3"/>
  <c r="JL35" i="3"/>
  <c r="JL64" i="3"/>
  <c r="JL107" i="3"/>
  <c r="JL33" i="3"/>
  <c r="JL20" i="3"/>
  <c r="JL65" i="3"/>
  <c r="JL62" i="3"/>
  <c r="JL103" i="3"/>
  <c r="JL24" i="3"/>
  <c r="JL36" i="3"/>
  <c r="JL95" i="3"/>
  <c r="JL104" i="3"/>
  <c r="JL56" i="3"/>
  <c r="JL37" i="3"/>
  <c r="JL55" i="3"/>
  <c r="JL81" i="3"/>
  <c r="JL12" i="3"/>
  <c r="JL89" i="3"/>
  <c r="JL11" i="3"/>
  <c r="JL101" i="3"/>
  <c r="JL26" i="3"/>
  <c r="JL105" i="3"/>
  <c r="JL73" i="3"/>
  <c r="JL38" i="3"/>
  <c r="JL85" i="3"/>
  <c r="JL49" i="3"/>
  <c r="JL23" i="3"/>
  <c r="JL94" i="3"/>
  <c r="JL99" i="3"/>
  <c r="JL25" i="3"/>
  <c r="JL44" i="3"/>
  <c r="JL86" i="3"/>
  <c r="JL27" i="3"/>
  <c r="JL78" i="3"/>
  <c r="JL83" i="3"/>
  <c r="JL98" i="3"/>
  <c r="JL13" i="3"/>
  <c r="JL93" i="3"/>
  <c r="JL19" i="3"/>
  <c r="JL91" i="3"/>
  <c r="JL31" i="3"/>
  <c r="JL106" i="3"/>
  <c r="JL70" i="3"/>
  <c r="JL84" i="3"/>
  <c r="JL102" i="3"/>
  <c r="JL90" i="3"/>
  <c r="JL46" i="3"/>
  <c r="JL30" i="3"/>
  <c r="JL72" i="3"/>
  <c r="JL66" i="3"/>
  <c r="JL52" i="3"/>
  <c r="JL69" i="3"/>
  <c r="JL34" i="3"/>
  <c r="JL16" i="3"/>
  <c r="JL61" i="3"/>
  <c r="JL58" i="3"/>
  <c r="JL60" i="3"/>
  <c r="JL48" i="3"/>
  <c r="JL50" i="3"/>
  <c r="JL82" i="3"/>
  <c r="JL79" i="3"/>
  <c r="JL29" i="3"/>
  <c r="JL54" i="3"/>
  <c r="JL17" i="3"/>
  <c r="JL59" i="3"/>
  <c r="JQ90" i="3"/>
  <c r="JQ14" i="3"/>
  <c r="JQ69" i="3"/>
  <c r="JQ92" i="3"/>
  <c r="JQ18" i="3"/>
  <c r="JQ45" i="3"/>
  <c r="JQ11" i="3"/>
  <c r="JQ70" i="3"/>
  <c r="JQ60" i="3"/>
  <c r="JQ79" i="3"/>
  <c r="JQ94" i="3"/>
  <c r="JQ37" i="3"/>
  <c r="JQ78" i="3"/>
  <c r="JQ17" i="3"/>
  <c r="JQ107" i="3"/>
  <c r="JQ66" i="3"/>
  <c r="JQ35" i="3"/>
  <c r="JQ72" i="3"/>
  <c r="JQ98" i="3"/>
  <c r="JQ99" i="3"/>
  <c r="JQ47" i="3"/>
  <c r="JQ20" i="3"/>
  <c r="JQ87" i="3"/>
  <c r="JQ93" i="3"/>
  <c r="JQ15" i="3"/>
  <c r="JQ84" i="3"/>
  <c r="JQ81" i="3"/>
  <c r="JQ49" i="3"/>
  <c r="JQ96" i="3"/>
  <c r="JQ102" i="3"/>
  <c r="JQ50" i="3"/>
  <c r="JQ38" i="3"/>
  <c r="JQ13" i="3"/>
  <c r="JQ51" i="3"/>
  <c r="JQ33" i="3"/>
  <c r="JQ46" i="3"/>
  <c r="JQ61" i="3"/>
  <c r="JQ67" i="3"/>
  <c r="JQ31" i="3"/>
  <c r="JQ52" i="3"/>
  <c r="JQ39" i="3"/>
  <c r="JQ55" i="3"/>
  <c r="JQ63" i="3"/>
  <c r="JQ100" i="3"/>
  <c r="JQ68" i="3"/>
  <c r="JQ30" i="3"/>
  <c r="JQ44" i="3"/>
  <c r="JQ48" i="3"/>
  <c r="JQ54" i="3"/>
  <c r="JQ28" i="3"/>
  <c r="JQ106" i="3"/>
  <c r="JQ101" i="3"/>
  <c r="JQ104" i="3"/>
  <c r="JQ85" i="3"/>
  <c r="JQ32" i="3"/>
  <c r="JQ103" i="3"/>
  <c r="JQ57" i="3"/>
  <c r="JQ58" i="3"/>
  <c r="JQ53" i="3"/>
  <c r="JQ73" i="3"/>
  <c r="JQ24" i="3"/>
  <c r="JQ64" i="3"/>
  <c r="JQ29" i="3"/>
  <c r="JQ82" i="3"/>
  <c r="JQ19" i="3"/>
  <c r="JQ83" i="3"/>
  <c r="JQ91" i="3"/>
  <c r="JQ95" i="3"/>
  <c r="JQ34" i="3"/>
  <c r="JQ88" i="3"/>
  <c r="JQ21" i="3"/>
  <c r="JQ105" i="3"/>
  <c r="JQ10" i="3"/>
  <c r="JQ59" i="3"/>
  <c r="JQ23" i="3"/>
  <c r="JQ86" i="3"/>
  <c r="JQ36" i="3"/>
  <c r="JQ80" i="3"/>
  <c r="JQ62" i="3"/>
  <c r="JQ16" i="3"/>
  <c r="JQ71" i="3"/>
  <c r="JQ89" i="3"/>
  <c r="JQ56" i="3"/>
  <c r="JQ65" i="3"/>
  <c r="JQ27" i="3"/>
  <c r="JQ97" i="3"/>
  <c r="JQ22" i="3"/>
  <c r="JQ12" i="3"/>
  <c r="JQ26" i="3"/>
  <c r="JQ25" i="3"/>
  <c r="JE10" i="3"/>
  <c r="JE92" i="3"/>
  <c r="JE57" i="3"/>
  <c r="JE51" i="3"/>
  <c r="JE22" i="3"/>
  <c r="JE72" i="3"/>
  <c r="JE79" i="3"/>
  <c r="JE78" i="3"/>
  <c r="JE18" i="3"/>
  <c r="JE16" i="3"/>
  <c r="JE65" i="3"/>
  <c r="JE61" i="3"/>
  <c r="JE84" i="3"/>
  <c r="JE26" i="3"/>
  <c r="JE31" i="3"/>
  <c r="JE71" i="3"/>
  <c r="JE19" i="3"/>
  <c r="JE11" i="3"/>
  <c r="JE91" i="3"/>
  <c r="JE12" i="3"/>
  <c r="JE49" i="3"/>
  <c r="JE38" i="3"/>
  <c r="JE60" i="3"/>
  <c r="JE66" i="3"/>
  <c r="JE21" i="3"/>
  <c r="JE27" i="3"/>
  <c r="JE30" i="3"/>
  <c r="JE101" i="3"/>
  <c r="JE36" i="3"/>
  <c r="JE20" i="3"/>
  <c r="JE63" i="3"/>
  <c r="JE105" i="3"/>
  <c r="JE29" i="3"/>
  <c r="JE53" i="3"/>
  <c r="JE98" i="3"/>
  <c r="JE70" i="3"/>
  <c r="JE59" i="3"/>
  <c r="JE47" i="3"/>
  <c r="JE46" i="3"/>
  <c r="JE107" i="3"/>
  <c r="JE93" i="3"/>
  <c r="JE73" i="3"/>
  <c r="JE37" i="3"/>
  <c r="JE90" i="3"/>
  <c r="JE14" i="3"/>
  <c r="JE48" i="3"/>
  <c r="JE24" i="3"/>
  <c r="JE95" i="3"/>
  <c r="JE45" i="3"/>
  <c r="JE50" i="3"/>
  <c r="JE88" i="3"/>
  <c r="JE56" i="3"/>
  <c r="JE69" i="3"/>
  <c r="JE81" i="3"/>
  <c r="JE55" i="3"/>
  <c r="JE58" i="3"/>
  <c r="JE97" i="3"/>
  <c r="JE94" i="3"/>
  <c r="JE103" i="3"/>
  <c r="JE83" i="3"/>
  <c r="JE85" i="3"/>
  <c r="JE32" i="3"/>
  <c r="JE67" i="3"/>
  <c r="JE13" i="3"/>
  <c r="JE35" i="3"/>
  <c r="JE96" i="3"/>
  <c r="JE87" i="3"/>
  <c r="JE34" i="3"/>
  <c r="JE102" i="3"/>
  <c r="JE82" i="3"/>
  <c r="JE100" i="3"/>
  <c r="JE44" i="3"/>
  <c r="JE68" i="3"/>
  <c r="JE62" i="3"/>
  <c r="JE39" i="3"/>
  <c r="JE28" i="3"/>
  <c r="JE64" i="3"/>
  <c r="JE17" i="3"/>
  <c r="JE33" i="3"/>
  <c r="JE99" i="3"/>
  <c r="JE23" i="3"/>
  <c r="JE54" i="3"/>
  <c r="JE52" i="3"/>
  <c r="JE104" i="3"/>
  <c r="JE106" i="3"/>
  <c r="JE15" i="3"/>
  <c r="JE86" i="3"/>
  <c r="JE89" i="3"/>
  <c r="JE25" i="3"/>
  <c r="JE80" i="3"/>
  <c r="JY83" i="3"/>
  <c r="JY106" i="3"/>
  <c r="JY27" i="3"/>
  <c r="JY38" i="3"/>
  <c r="JY92" i="3"/>
  <c r="JY61" i="3"/>
  <c r="JY46" i="3"/>
  <c r="JY72" i="3"/>
  <c r="JY16" i="3"/>
  <c r="JY48" i="3"/>
  <c r="JY45" i="3"/>
  <c r="JY94" i="3"/>
  <c r="JY47" i="3"/>
  <c r="JY69" i="3"/>
  <c r="JY62" i="3"/>
  <c r="JY64" i="3"/>
  <c r="JY25" i="3"/>
  <c r="JY52" i="3"/>
  <c r="JY65" i="3"/>
  <c r="JY15" i="3"/>
  <c r="JY57" i="3"/>
  <c r="JY104" i="3"/>
  <c r="JY86" i="3"/>
  <c r="JY87" i="3"/>
  <c r="JY66" i="3"/>
  <c r="JY23" i="3"/>
  <c r="JY73" i="3"/>
  <c r="JY82" i="3"/>
  <c r="JY78" i="3"/>
  <c r="JY28" i="3"/>
  <c r="JY101" i="3"/>
  <c r="JY81" i="3"/>
  <c r="JY80" i="3"/>
  <c r="JY20" i="3"/>
  <c r="JY11" i="3"/>
  <c r="JY55" i="3"/>
  <c r="JY63" i="3"/>
  <c r="JY17" i="3"/>
  <c r="JY19" i="3"/>
  <c r="JY14" i="3"/>
  <c r="JY97" i="3"/>
  <c r="JY96" i="3"/>
  <c r="JY26" i="3"/>
  <c r="JY67" i="3"/>
  <c r="JY32" i="3"/>
  <c r="JY85" i="3"/>
  <c r="JY29" i="3"/>
  <c r="JY93" i="3"/>
  <c r="JY30" i="3"/>
  <c r="JY13" i="3"/>
  <c r="JY107" i="3"/>
  <c r="JY24" i="3"/>
  <c r="JY68" i="3"/>
  <c r="JY21" i="3"/>
  <c r="JY84" i="3"/>
  <c r="JY100" i="3"/>
  <c r="JY31" i="3"/>
  <c r="JY58" i="3"/>
  <c r="JY10" i="3"/>
  <c r="JY71" i="3"/>
  <c r="JY60" i="3"/>
  <c r="JY53" i="3"/>
  <c r="JY95" i="3"/>
  <c r="JY89" i="3"/>
  <c r="JY59" i="3"/>
  <c r="JY103" i="3"/>
  <c r="JY49" i="3"/>
  <c r="JY51" i="3"/>
  <c r="JY98" i="3"/>
  <c r="JY34" i="3"/>
  <c r="JY18" i="3"/>
  <c r="JY22" i="3"/>
  <c r="JY36" i="3"/>
  <c r="JY90" i="3"/>
  <c r="JY91" i="3"/>
  <c r="JY70" i="3"/>
  <c r="JY44" i="3"/>
  <c r="JY37" i="3"/>
  <c r="JY33" i="3"/>
  <c r="JY88" i="3"/>
  <c r="JY12" i="3"/>
  <c r="JY54" i="3"/>
  <c r="JY35" i="3"/>
  <c r="JY39" i="3"/>
  <c r="JY56" i="3"/>
  <c r="JY102" i="3"/>
  <c r="JY105" i="3"/>
  <c r="JY79" i="3"/>
  <c r="JY99" i="3"/>
  <c r="JY50" i="3"/>
  <c r="JG36" i="3"/>
  <c r="JG48" i="3"/>
  <c r="JG106" i="3"/>
  <c r="JG82" i="3"/>
  <c r="JG63" i="3"/>
  <c r="JG94" i="3"/>
  <c r="JG64" i="3"/>
  <c r="JG12" i="3"/>
  <c r="JG32" i="3"/>
  <c r="JG67" i="3"/>
  <c r="JG55" i="3"/>
  <c r="JG38" i="3"/>
  <c r="JG25" i="3"/>
  <c r="JG105" i="3"/>
  <c r="JG66" i="3"/>
  <c r="JG39" i="3"/>
  <c r="JG34" i="3"/>
  <c r="JG29" i="3"/>
  <c r="JG86" i="3"/>
  <c r="JG19" i="3"/>
  <c r="JG87" i="3"/>
  <c r="JG89" i="3"/>
  <c r="JG102" i="3"/>
  <c r="JG90" i="3"/>
  <c r="JG61" i="3"/>
  <c r="JG49" i="3"/>
  <c r="JG31" i="3"/>
  <c r="JG15" i="3"/>
  <c r="JG104" i="3"/>
  <c r="JG47" i="3"/>
  <c r="JG35" i="3"/>
  <c r="JG103" i="3"/>
  <c r="JG21" i="3"/>
  <c r="JG97" i="3"/>
  <c r="JG13" i="3"/>
  <c r="JG71" i="3"/>
  <c r="JG30" i="3"/>
  <c r="JG91" i="3"/>
  <c r="JG78" i="3"/>
  <c r="JG51" i="3"/>
  <c r="JG95" i="3"/>
  <c r="JG46" i="3"/>
  <c r="JG69" i="3"/>
  <c r="JG27" i="3"/>
  <c r="JG44" i="3"/>
  <c r="JG85" i="3"/>
  <c r="JG22" i="3"/>
  <c r="JG98" i="3"/>
  <c r="JG93" i="3"/>
  <c r="JG59" i="3"/>
  <c r="JG81" i="3"/>
  <c r="JG54" i="3"/>
  <c r="JG18" i="3"/>
  <c r="JG58" i="3"/>
  <c r="JG45" i="3"/>
  <c r="JG50" i="3"/>
  <c r="JG70" i="3"/>
  <c r="JG16" i="3"/>
  <c r="JG88" i="3"/>
  <c r="JG23" i="3"/>
  <c r="JG26" i="3"/>
  <c r="JG83" i="3"/>
  <c r="JG11" i="3"/>
  <c r="JG24" i="3"/>
  <c r="JG107" i="3"/>
  <c r="JG80" i="3"/>
  <c r="JG60" i="3"/>
  <c r="JG57" i="3"/>
  <c r="JG14" i="3"/>
  <c r="JG62" i="3"/>
  <c r="JG99" i="3"/>
  <c r="JG53" i="3"/>
  <c r="JG65" i="3"/>
  <c r="JG17" i="3"/>
  <c r="JG92" i="3"/>
  <c r="JG28" i="3"/>
  <c r="JG68" i="3"/>
  <c r="JG96" i="3"/>
  <c r="JG20" i="3"/>
  <c r="JG37" i="3"/>
  <c r="JG10" i="3"/>
  <c r="JG73" i="3"/>
  <c r="JG100" i="3"/>
  <c r="JG33" i="3"/>
  <c r="JG52" i="3"/>
  <c r="JG84" i="3"/>
  <c r="JG79" i="3"/>
  <c r="JG101" i="3"/>
  <c r="JG72" i="3"/>
  <c r="JG56" i="3"/>
  <c r="EQ93" i="3"/>
  <c r="EQ14" i="3"/>
  <c r="EQ53" i="3"/>
  <c r="EQ26" i="3"/>
  <c r="EQ73" i="3"/>
  <c r="EQ52" i="3"/>
  <c r="EQ78" i="3"/>
  <c r="EQ49" i="3"/>
  <c r="EQ16" i="3"/>
  <c r="EQ11" i="3"/>
  <c r="EQ104" i="3"/>
  <c r="EQ33" i="3"/>
  <c r="EQ12" i="3"/>
  <c r="EQ91" i="3"/>
  <c r="EQ39" i="3"/>
  <c r="EQ22" i="3"/>
  <c r="EQ64" i="3"/>
  <c r="EQ69" i="3"/>
  <c r="EQ81" i="3"/>
  <c r="EQ95" i="3"/>
  <c r="EQ92" i="3"/>
  <c r="EQ35" i="3"/>
  <c r="EQ97" i="3"/>
  <c r="EQ87" i="3"/>
  <c r="EQ106" i="3"/>
  <c r="EQ25" i="3"/>
  <c r="EQ17" i="3"/>
  <c r="EQ18" i="3"/>
  <c r="EQ68" i="3"/>
  <c r="EQ96" i="3"/>
  <c r="EQ84" i="3"/>
  <c r="EQ107" i="3"/>
  <c r="EQ27" i="3"/>
  <c r="EQ65" i="3"/>
  <c r="EQ19" i="3"/>
  <c r="EQ72" i="3"/>
  <c r="EQ21" i="3"/>
  <c r="EQ32" i="3"/>
  <c r="EQ48" i="3"/>
  <c r="EQ54" i="3"/>
  <c r="EQ29" i="3"/>
  <c r="EQ23" i="3"/>
  <c r="EQ66" i="3"/>
  <c r="EQ71" i="3"/>
  <c r="EQ99" i="3"/>
  <c r="EQ45" i="3"/>
  <c r="EQ63" i="3"/>
  <c r="EQ10" i="3"/>
  <c r="EQ20" i="3"/>
  <c r="EQ83" i="3"/>
  <c r="EQ34" i="3"/>
  <c r="EQ100" i="3"/>
  <c r="EQ105" i="3"/>
  <c r="EQ30" i="3"/>
  <c r="EQ85" i="3"/>
  <c r="EQ13" i="3"/>
  <c r="EQ50" i="3"/>
  <c r="EQ67" i="3"/>
  <c r="EQ94" i="3"/>
  <c r="EQ44" i="3"/>
  <c r="EQ98" i="3"/>
  <c r="EQ86" i="3"/>
  <c r="EQ90" i="3"/>
  <c r="EQ36" i="3"/>
  <c r="EQ58" i="3"/>
  <c r="EQ79" i="3"/>
  <c r="EQ24" i="3"/>
  <c r="EQ103" i="3"/>
  <c r="EQ46" i="3"/>
  <c r="EQ38" i="3"/>
  <c r="EQ57" i="3"/>
  <c r="EQ60" i="3"/>
  <c r="EQ89" i="3"/>
  <c r="EQ31" i="3"/>
  <c r="EQ62" i="3"/>
  <c r="EQ61" i="3"/>
  <c r="EQ47" i="3"/>
  <c r="EQ88" i="3"/>
  <c r="EQ59" i="3"/>
  <c r="EQ70" i="3"/>
  <c r="EQ37" i="3"/>
  <c r="EQ28" i="3"/>
  <c r="EQ80" i="3"/>
  <c r="EQ101" i="3"/>
  <c r="EQ56" i="3"/>
  <c r="EQ102" i="3"/>
  <c r="EQ51" i="3"/>
  <c r="EQ15" i="3"/>
  <c r="EQ55" i="3"/>
  <c r="EQ82" i="3"/>
  <c r="EG97" i="3"/>
  <c r="EG79" i="3"/>
  <c r="EG100" i="3"/>
  <c r="EG80" i="3"/>
  <c r="EG54" i="3"/>
  <c r="EG93" i="3"/>
  <c r="EG62" i="3"/>
  <c r="EG57" i="3"/>
  <c r="EG65" i="3"/>
  <c r="EG95" i="3"/>
  <c r="EG47" i="3"/>
  <c r="EG84" i="3"/>
  <c r="EG67" i="3"/>
  <c r="EG10" i="3"/>
  <c r="EG37" i="3"/>
  <c r="EG24" i="3"/>
  <c r="EG17" i="3"/>
  <c r="EG15" i="3"/>
  <c r="EG61" i="3"/>
  <c r="EG64" i="3"/>
  <c r="EG105" i="3"/>
  <c r="EG96" i="3"/>
  <c r="EG52" i="3"/>
  <c r="EG35" i="3"/>
  <c r="EG104" i="3"/>
  <c r="EG60" i="3"/>
  <c r="EG88" i="3"/>
  <c r="EG39" i="3"/>
  <c r="EG68" i="3"/>
  <c r="EG36" i="3"/>
  <c r="EG87" i="3"/>
  <c r="EG99" i="3"/>
  <c r="EG70" i="3"/>
  <c r="EG58" i="3"/>
  <c r="EG55" i="3"/>
  <c r="EG33" i="3"/>
  <c r="EG49" i="3"/>
  <c r="EG53" i="3"/>
  <c r="EG28" i="3"/>
  <c r="EG81" i="3"/>
  <c r="EG16" i="3"/>
  <c r="EG25" i="3"/>
  <c r="EG13" i="3"/>
  <c r="EG78" i="3"/>
  <c r="EG103" i="3"/>
  <c r="EG82" i="3"/>
  <c r="EG101" i="3"/>
  <c r="EG38" i="3"/>
  <c r="EG56" i="3"/>
  <c r="EG20" i="3"/>
  <c r="EG18" i="3"/>
  <c r="EG31" i="3"/>
  <c r="EG86" i="3"/>
  <c r="EG90" i="3"/>
  <c r="EG66" i="3"/>
  <c r="EG98" i="3"/>
  <c r="EG73" i="3"/>
  <c r="EG19" i="3"/>
  <c r="EG45" i="3"/>
  <c r="EG83" i="3"/>
  <c r="EG34" i="3"/>
  <c r="EG30" i="3"/>
  <c r="EG91" i="3"/>
  <c r="EG48" i="3"/>
  <c r="EG69" i="3"/>
  <c r="EG21" i="3"/>
  <c r="EG32" i="3"/>
  <c r="EG89" i="3"/>
  <c r="EG85" i="3"/>
  <c r="EG106" i="3"/>
  <c r="EG50" i="3"/>
  <c r="EG102" i="3"/>
  <c r="EG26" i="3"/>
  <c r="EG44" i="3"/>
  <c r="EG94" i="3"/>
  <c r="EG51" i="3"/>
  <c r="EG59" i="3"/>
  <c r="EG92" i="3"/>
  <c r="EG46" i="3"/>
  <c r="EG63" i="3"/>
  <c r="EG23" i="3"/>
  <c r="EG29" i="3"/>
  <c r="EG12" i="3"/>
  <c r="EG107" i="3"/>
  <c r="EG71" i="3"/>
  <c r="EG27" i="3"/>
  <c r="EG11" i="3"/>
  <c r="EG22" i="3"/>
  <c r="EG14" i="3"/>
  <c r="EG72" i="3"/>
  <c r="IO81" i="3"/>
  <c r="IO67" i="3"/>
  <c r="IO44" i="3"/>
  <c r="IO57" i="3"/>
  <c r="IO94" i="3"/>
  <c r="IO25" i="3"/>
  <c r="IO97" i="3"/>
  <c r="IT15" i="3"/>
  <c r="IT34" i="3"/>
  <c r="IT91" i="3"/>
  <c r="IT60" i="3"/>
  <c r="IT56" i="3"/>
  <c r="IO58" i="3"/>
  <c r="IO15" i="3"/>
  <c r="IO19" i="3"/>
  <c r="IT52" i="3"/>
  <c r="IT22" i="3"/>
  <c r="IT103" i="3"/>
  <c r="IT100" i="3"/>
  <c r="IT85" i="3"/>
  <c r="IT97" i="3"/>
  <c r="IO60" i="3"/>
  <c r="IO102" i="3"/>
  <c r="IT82" i="3"/>
  <c r="IT104" i="3"/>
  <c r="IO104" i="3"/>
  <c r="IO98" i="3"/>
  <c r="IO79" i="3"/>
  <c r="IT94" i="3"/>
  <c r="IT107" i="3"/>
  <c r="IT25" i="3"/>
  <c r="IO37" i="3"/>
  <c r="IT65" i="3"/>
  <c r="IT105" i="3"/>
  <c r="IT63" i="3"/>
  <c r="IO55" i="3"/>
  <c r="IT39" i="3"/>
  <c r="IT58" i="3"/>
  <c r="IO99" i="3"/>
  <c r="IO24" i="3"/>
  <c r="IO29" i="3"/>
  <c r="IO61" i="3"/>
  <c r="IO17" i="3"/>
  <c r="IO101" i="3"/>
  <c r="IO107" i="3"/>
  <c r="IO50" i="3"/>
  <c r="IT48" i="3"/>
  <c r="IT68" i="3"/>
  <c r="IT32" i="3"/>
  <c r="IT21" i="3"/>
  <c r="IT46" i="3"/>
  <c r="IT86" i="3"/>
  <c r="IO84" i="3"/>
  <c r="IO71" i="3"/>
  <c r="IO30" i="3"/>
  <c r="IO86" i="3"/>
  <c r="IT27" i="3"/>
  <c r="IT10" i="3"/>
  <c r="IT20" i="3"/>
  <c r="IT55" i="3"/>
  <c r="IT36" i="3"/>
  <c r="IO100" i="3"/>
  <c r="IO35" i="3"/>
  <c r="IT44" i="3"/>
  <c r="IT29" i="3"/>
  <c r="IT87" i="3"/>
  <c r="IO23" i="3"/>
  <c r="IO22" i="3"/>
  <c r="IT24" i="3"/>
  <c r="IT67" i="3"/>
  <c r="IT12" i="3"/>
  <c r="IO31" i="3"/>
  <c r="IT45" i="3"/>
  <c r="IT62" i="3"/>
  <c r="IT28" i="3"/>
  <c r="IO87" i="3"/>
  <c r="IT101" i="3"/>
  <c r="IO91" i="3"/>
  <c r="IO52" i="3"/>
  <c r="IO85" i="3"/>
  <c r="IT51" i="3"/>
  <c r="IO11" i="3"/>
  <c r="IO54" i="3"/>
  <c r="IO34" i="3"/>
  <c r="IO105" i="3"/>
  <c r="IT79" i="3"/>
  <c r="IT61" i="3"/>
  <c r="IO59" i="3"/>
  <c r="IO106" i="3"/>
  <c r="IT31" i="3"/>
  <c r="IT92" i="3"/>
  <c r="IO20" i="3"/>
  <c r="IO33" i="3"/>
  <c r="IT93" i="3"/>
  <c r="IT59" i="3"/>
  <c r="IO88" i="3"/>
  <c r="IO56" i="3"/>
  <c r="IT102" i="3"/>
  <c r="IT26" i="3"/>
  <c r="IO46" i="3"/>
  <c r="IO95" i="3"/>
  <c r="IO65" i="3"/>
  <c r="IT88" i="3"/>
  <c r="IO89" i="3"/>
  <c r="IO32" i="3"/>
  <c r="IO45" i="3"/>
  <c r="IT50" i="3"/>
  <c r="IT96" i="3"/>
  <c r="IT72" i="3"/>
  <c r="IO82" i="3"/>
  <c r="IO70" i="3"/>
  <c r="IO10" i="3"/>
  <c r="IT99" i="3"/>
  <c r="IO69" i="3"/>
  <c r="IT23" i="3"/>
  <c r="IO48" i="3"/>
  <c r="IO72" i="3"/>
  <c r="IT90" i="3"/>
  <c r="IT89" i="3"/>
  <c r="IO92" i="3"/>
  <c r="IO68" i="3"/>
  <c r="IO64" i="3"/>
  <c r="IO73" i="3"/>
  <c r="IO27" i="3"/>
  <c r="IT37" i="3"/>
  <c r="IT81" i="3"/>
  <c r="IT35" i="3"/>
  <c r="IO96" i="3"/>
  <c r="IO36" i="3"/>
  <c r="IT17" i="3"/>
  <c r="IT70" i="3"/>
  <c r="IO63" i="3"/>
  <c r="IO39" i="3"/>
  <c r="IT98" i="3"/>
  <c r="IO66" i="3"/>
  <c r="IT64" i="3"/>
  <c r="IT11" i="3"/>
  <c r="IO103" i="3"/>
  <c r="IT73" i="3"/>
  <c r="IT54" i="3"/>
  <c r="IO49" i="3"/>
  <c r="IO80" i="3"/>
  <c r="IT106" i="3"/>
  <c r="IO26" i="3"/>
  <c r="IT57" i="3"/>
  <c r="IT16" i="3"/>
  <c r="IT33" i="3"/>
  <c r="IO28" i="3"/>
  <c r="IT83" i="3"/>
  <c r="IT30" i="3"/>
  <c r="IO21" i="3"/>
  <c r="IO93" i="3"/>
  <c r="IT66" i="3"/>
  <c r="IT19" i="3"/>
  <c r="IO90" i="3"/>
  <c r="IT71" i="3"/>
  <c r="IT69" i="3"/>
  <c r="IT95" i="3"/>
  <c r="IT47" i="3"/>
  <c r="IO51" i="3"/>
  <c r="IO62" i="3"/>
  <c r="IO83" i="3"/>
  <c r="IT84" i="3"/>
  <c r="IT80" i="3"/>
  <c r="PV62" i="3"/>
  <c r="PV54" i="3"/>
  <c r="PV89" i="3"/>
  <c r="PV66" i="3"/>
  <c r="PV85" i="3"/>
  <c r="PV16" i="3"/>
  <c r="PV97" i="3"/>
  <c r="PV52" i="3"/>
  <c r="PV103" i="3"/>
  <c r="PV17" i="3"/>
  <c r="PV22" i="3"/>
  <c r="PV58" i="3"/>
  <c r="PV24" i="3"/>
  <c r="PV50" i="3"/>
  <c r="PV27" i="3"/>
  <c r="PV45" i="3"/>
  <c r="PV65" i="3"/>
  <c r="PV96" i="3"/>
  <c r="PV84" i="3"/>
  <c r="PV91" i="3"/>
  <c r="PV14" i="3"/>
  <c r="PV35" i="3"/>
  <c r="PV30" i="3"/>
  <c r="PV88" i="3"/>
  <c r="PV68" i="3"/>
  <c r="PV83" i="3"/>
  <c r="PV64" i="3"/>
  <c r="PV36" i="3"/>
  <c r="PV23" i="3"/>
  <c r="PV26" i="3"/>
  <c r="PV31" i="3"/>
  <c r="PV69" i="3"/>
  <c r="PV38" i="3"/>
  <c r="PV34" i="3"/>
  <c r="PV102" i="3"/>
  <c r="PV67" i="3"/>
  <c r="PV59" i="3"/>
  <c r="PV63" i="3"/>
  <c r="PV33" i="3"/>
  <c r="PV44" i="3"/>
  <c r="PV86" i="3"/>
  <c r="PV55" i="3"/>
  <c r="PV60" i="3"/>
  <c r="PV92" i="3"/>
  <c r="PV72" i="3"/>
  <c r="PV12" i="3"/>
  <c r="PV21" i="3"/>
  <c r="PV80" i="3"/>
  <c r="PV105" i="3"/>
  <c r="PV37" i="3"/>
  <c r="PV39" i="3"/>
  <c r="PV32" i="3"/>
  <c r="PV94" i="3"/>
  <c r="PV29" i="3"/>
  <c r="PV56" i="3"/>
  <c r="PV53" i="3"/>
  <c r="PV90" i="3"/>
  <c r="PV101" i="3"/>
  <c r="PV95" i="3"/>
  <c r="PV104" i="3"/>
  <c r="PV93" i="3"/>
  <c r="PV100" i="3"/>
  <c r="PV73" i="3"/>
  <c r="PV107" i="3"/>
  <c r="PV49" i="3"/>
  <c r="PV13" i="3"/>
  <c r="PV57" i="3"/>
  <c r="PV81" i="3"/>
  <c r="PV47" i="3"/>
  <c r="PV79" i="3"/>
  <c r="PV19" i="3"/>
  <c r="PV28" i="3"/>
  <c r="PV46" i="3"/>
  <c r="PV18" i="3"/>
  <c r="PV10" i="3"/>
  <c r="PV51" i="3"/>
  <c r="PV99" i="3"/>
  <c r="PV11" i="3"/>
  <c r="PV98" i="3"/>
  <c r="PV87" i="3"/>
  <c r="PV61" i="3"/>
  <c r="PV25" i="3"/>
  <c r="PV82" i="3"/>
  <c r="PV15" i="3"/>
  <c r="PV20" i="3"/>
  <c r="PV70" i="3"/>
  <c r="PV78" i="3"/>
  <c r="PV48" i="3"/>
  <c r="PV106" i="3"/>
  <c r="PV71" i="3"/>
  <c r="PE79" i="3"/>
  <c r="PE11" i="3"/>
  <c r="PE66" i="3"/>
  <c r="PE18" i="3"/>
  <c r="PE65" i="3"/>
  <c r="PE90" i="3"/>
  <c r="PE99" i="3"/>
  <c r="PE105" i="3"/>
  <c r="PE55" i="3"/>
  <c r="PE70" i="3"/>
  <c r="PE31" i="3"/>
  <c r="PE17" i="3"/>
  <c r="PE58" i="3"/>
  <c r="PE101" i="3"/>
  <c r="PE38" i="3"/>
  <c r="PE15" i="3"/>
  <c r="PE27" i="3"/>
  <c r="PE52" i="3"/>
  <c r="PE14" i="3"/>
  <c r="PE53" i="3"/>
  <c r="PE29" i="3"/>
  <c r="PE87" i="3"/>
  <c r="PE57" i="3"/>
  <c r="PE35" i="3"/>
  <c r="PE26" i="3"/>
  <c r="PE69" i="3"/>
  <c r="PE63" i="3"/>
  <c r="PE72" i="3"/>
  <c r="PE46" i="3"/>
  <c r="PE47" i="3"/>
  <c r="PE24" i="3"/>
  <c r="PE106" i="3"/>
  <c r="PE78" i="3"/>
  <c r="PE44" i="3"/>
  <c r="PE48" i="3"/>
  <c r="PE39" i="3"/>
  <c r="PE83" i="3"/>
  <c r="PE37" i="3"/>
  <c r="PE16" i="3"/>
  <c r="PE80" i="3"/>
  <c r="PE104" i="3"/>
  <c r="PE82" i="3"/>
  <c r="PE91" i="3"/>
  <c r="PE60" i="3"/>
  <c r="PE23" i="3"/>
  <c r="PE28" i="3"/>
  <c r="PE62" i="3"/>
  <c r="PE25" i="3"/>
  <c r="PE89" i="3"/>
  <c r="PE59" i="3"/>
  <c r="PE21" i="3"/>
  <c r="PE45" i="3"/>
  <c r="PE86" i="3"/>
  <c r="PE98" i="3"/>
  <c r="PE67" i="3"/>
  <c r="PE81" i="3"/>
  <c r="PE33" i="3"/>
  <c r="PE84" i="3"/>
  <c r="PE107" i="3"/>
  <c r="PE34" i="3"/>
  <c r="PE97" i="3"/>
  <c r="PE103" i="3"/>
  <c r="PE51" i="3"/>
  <c r="PE36" i="3"/>
  <c r="PE68" i="3"/>
  <c r="PE22" i="3"/>
  <c r="PE13" i="3"/>
  <c r="PE19" i="3"/>
  <c r="PE71" i="3"/>
  <c r="PE49" i="3"/>
  <c r="PE54" i="3"/>
  <c r="PE50" i="3"/>
  <c r="PE96" i="3"/>
  <c r="PE73" i="3"/>
  <c r="PE32" i="3"/>
  <c r="PE85" i="3"/>
  <c r="PE94" i="3"/>
  <c r="PE10" i="3"/>
  <c r="PE64" i="3"/>
  <c r="PE61" i="3"/>
  <c r="PE88" i="3"/>
  <c r="PE56" i="3"/>
  <c r="PE102" i="3"/>
  <c r="PE92" i="3"/>
  <c r="PE12" i="3"/>
  <c r="PE95" i="3"/>
  <c r="PE20" i="3"/>
  <c r="PE93" i="3"/>
  <c r="PE30" i="3"/>
  <c r="PE100" i="3"/>
  <c r="PQ60" i="3"/>
  <c r="PQ13" i="3"/>
  <c r="PQ53" i="3"/>
  <c r="PQ72" i="3"/>
  <c r="PQ20" i="3"/>
  <c r="PQ34" i="3"/>
  <c r="PQ61" i="3"/>
  <c r="PQ32" i="3"/>
  <c r="PQ28" i="3"/>
  <c r="PQ11" i="3"/>
  <c r="PQ22" i="3"/>
  <c r="PQ59" i="3"/>
  <c r="PQ101" i="3"/>
  <c r="PQ85" i="3"/>
  <c r="PQ36" i="3"/>
  <c r="PQ66" i="3"/>
  <c r="PQ21" i="3"/>
  <c r="PQ24" i="3"/>
  <c r="PQ107" i="3"/>
  <c r="PQ89" i="3"/>
  <c r="PQ106" i="3"/>
  <c r="PQ37" i="3"/>
  <c r="PQ100" i="3"/>
  <c r="PQ17" i="3"/>
  <c r="PQ87" i="3"/>
  <c r="PQ79" i="3"/>
  <c r="PQ86" i="3"/>
  <c r="PQ97" i="3"/>
  <c r="PQ26" i="3"/>
  <c r="PQ99" i="3"/>
  <c r="PQ23" i="3"/>
  <c r="PQ94" i="3"/>
  <c r="PQ105" i="3"/>
  <c r="PQ69" i="3"/>
  <c r="PQ83" i="3"/>
  <c r="PQ63" i="3"/>
  <c r="PQ96" i="3"/>
  <c r="PQ78" i="3"/>
  <c r="PQ15" i="3"/>
  <c r="PQ65" i="3"/>
  <c r="PQ90" i="3"/>
  <c r="PQ39" i="3"/>
  <c r="PQ73" i="3"/>
  <c r="PQ104" i="3"/>
  <c r="PQ82" i="3"/>
  <c r="PQ30" i="3"/>
  <c r="PQ67" i="3"/>
  <c r="PQ44" i="3"/>
  <c r="PQ93" i="3"/>
  <c r="PQ33" i="3"/>
  <c r="PQ103" i="3"/>
  <c r="PQ18" i="3"/>
  <c r="PQ52" i="3"/>
  <c r="PQ45" i="3"/>
  <c r="PQ54" i="3"/>
  <c r="PQ98" i="3"/>
  <c r="PQ50" i="3"/>
  <c r="PQ57" i="3"/>
  <c r="PQ25" i="3"/>
  <c r="PQ12" i="3"/>
  <c r="PQ19" i="3"/>
  <c r="PQ95" i="3"/>
  <c r="PQ27" i="3"/>
  <c r="PQ35" i="3"/>
  <c r="PQ70" i="3"/>
  <c r="PQ55" i="3"/>
  <c r="PQ84" i="3"/>
  <c r="PQ80" i="3"/>
  <c r="PQ102" i="3"/>
  <c r="PQ48" i="3"/>
  <c r="PQ56" i="3"/>
  <c r="PQ29" i="3"/>
  <c r="PQ88" i="3"/>
  <c r="PQ58" i="3"/>
  <c r="PQ14" i="3"/>
  <c r="PQ49" i="3"/>
  <c r="PQ71" i="3"/>
  <c r="PQ10" i="3"/>
  <c r="PQ81" i="3"/>
  <c r="PQ16" i="3"/>
  <c r="PQ51" i="3"/>
  <c r="PQ62" i="3"/>
  <c r="PQ68" i="3"/>
  <c r="PQ92" i="3"/>
  <c r="PQ38" i="3"/>
  <c r="PQ46" i="3"/>
  <c r="PQ47" i="3"/>
  <c r="PQ64" i="3"/>
  <c r="PQ31" i="3"/>
  <c r="PQ91" i="3"/>
  <c r="KF95" i="3"/>
  <c r="KF18" i="3"/>
  <c r="KF50" i="3"/>
  <c r="KF102" i="3"/>
  <c r="KF72" i="3"/>
  <c r="KF60" i="3"/>
  <c r="KF80" i="3"/>
  <c r="KF32" i="3"/>
  <c r="KF65" i="3"/>
  <c r="KF28" i="3"/>
  <c r="KF61" i="3"/>
  <c r="KF85" i="3"/>
  <c r="KF21" i="3"/>
  <c r="KF97" i="3"/>
  <c r="KF26" i="3"/>
  <c r="KF71" i="3"/>
  <c r="KF12" i="3"/>
  <c r="KF20" i="3"/>
  <c r="KF29" i="3"/>
  <c r="KF23" i="3"/>
  <c r="KF38" i="3"/>
  <c r="KF62" i="3"/>
  <c r="KF63" i="3"/>
  <c r="KF64" i="3"/>
  <c r="KF78" i="3"/>
  <c r="KF70" i="3"/>
  <c r="KF103" i="3"/>
  <c r="KF68" i="3"/>
  <c r="KF34" i="3"/>
  <c r="KF83" i="3"/>
  <c r="KF84" i="3"/>
  <c r="KF86" i="3"/>
  <c r="KF82" i="3"/>
  <c r="KF89" i="3"/>
  <c r="KF81" i="3"/>
  <c r="KF35" i="3"/>
  <c r="KF101" i="3"/>
  <c r="KF22" i="3"/>
  <c r="KF94" i="3"/>
  <c r="KF69" i="3"/>
  <c r="KF91" i="3"/>
  <c r="KF58" i="3"/>
  <c r="KF87" i="3"/>
  <c r="KF44" i="3"/>
  <c r="KF104" i="3"/>
  <c r="KF66" i="3"/>
  <c r="KF99" i="3"/>
  <c r="KF51" i="3"/>
  <c r="KF25" i="3"/>
  <c r="KF52" i="3"/>
  <c r="KF24" i="3"/>
  <c r="KF11" i="3"/>
  <c r="KF59" i="3"/>
  <c r="KF105" i="3"/>
  <c r="KF90" i="3"/>
  <c r="KF39" i="3"/>
  <c r="KF37" i="3"/>
  <c r="KF17" i="3"/>
  <c r="KF27" i="3"/>
  <c r="KF54" i="3"/>
  <c r="KF33" i="3"/>
  <c r="KF48" i="3"/>
  <c r="KF45" i="3"/>
  <c r="KF73" i="3"/>
  <c r="KF49" i="3"/>
  <c r="KF107" i="3"/>
  <c r="KF93" i="3"/>
  <c r="KF15" i="3"/>
  <c r="KF47" i="3"/>
  <c r="KF106" i="3"/>
  <c r="KF46" i="3"/>
  <c r="KF100" i="3"/>
  <c r="KF79" i="3"/>
  <c r="KF92" i="3"/>
  <c r="KF31" i="3"/>
  <c r="KF98" i="3"/>
  <c r="KF36" i="3"/>
  <c r="KF56" i="3"/>
  <c r="KF14" i="3"/>
  <c r="KF19" i="3"/>
  <c r="KF96" i="3"/>
  <c r="KF10" i="3"/>
  <c r="KF30" i="3"/>
  <c r="KF53" i="3"/>
  <c r="KF88" i="3"/>
  <c r="KF55" i="3"/>
  <c r="KF13" i="3"/>
  <c r="KF67" i="3"/>
  <c r="KF16" i="3"/>
  <c r="KF57" i="3"/>
  <c r="JT78" i="3"/>
  <c r="JT32" i="3"/>
  <c r="JT28" i="3"/>
  <c r="JT101" i="3"/>
  <c r="JT31" i="3"/>
  <c r="JT59" i="3"/>
  <c r="JT30" i="3"/>
  <c r="JT48" i="3"/>
  <c r="JT99" i="3"/>
  <c r="JT16" i="3"/>
  <c r="JT49" i="3"/>
  <c r="JT80" i="3"/>
  <c r="JT98" i="3"/>
  <c r="JT71" i="3"/>
  <c r="JT61" i="3"/>
  <c r="JT100" i="3"/>
  <c r="JT63" i="3"/>
  <c r="JT97" i="3"/>
  <c r="JT79" i="3"/>
  <c r="JT44" i="3"/>
  <c r="JT92" i="3"/>
  <c r="JT51" i="3"/>
  <c r="JT67" i="3"/>
  <c r="JT62" i="3"/>
  <c r="JT56" i="3"/>
  <c r="JT11" i="3"/>
  <c r="JT14" i="3"/>
  <c r="JT66" i="3"/>
  <c r="JT46" i="3"/>
  <c r="JT94" i="3"/>
  <c r="JT96" i="3"/>
  <c r="JT107" i="3"/>
  <c r="JT13" i="3"/>
  <c r="JT20" i="3"/>
  <c r="JT55" i="3"/>
  <c r="JT26" i="3"/>
  <c r="JT68" i="3"/>
  <c r="JT106" i="3"/>
  <c r="JT18" i="3"/>
  <c r="JT105" i="3"/>
  <c r="JT39" i="3"/>
  <c r="JT27" i="3"/>
  <c r="JT88" i="3"/>
  <c r="JT70" i="3"/>
  <c r="JT57" i="3"/>
  <c r="JT95" i="3"/>
  <c r="JT19" i="3"/>
  <c r="JT65" i="3"/>
  <c r="JT54" i="3"/>
  <c r="JT23" i="3"/>
  <c r="JT58" i="3"/>
  <c r="JT52" i="3"/>
  <c r="JT87" i="3"/>
  <c r="JT12" i="3"/>
  <c r="JT72" i="3"/>
  <c r="JT89" i="3"/>
  <c r="JT24" i="3"/>
  <c r="JT36" i="3"/>
  <c r="JT103" i="3"/>
  <c r="JT73" i="3"/>
  <c r="JT102" i="3"/>
  <c r="JT10" i="3"/>
  <c r="JT104" i="3"/>
  <c r="JT84" i="3"/>
  <c r="JT53" i="3"/>
  <c r="JT29" i="3"/>
  <c r="JT25" i="3"/>
  <c r="JT50" i="3"/>
  <c r="JT17" i="3"/>
  <c r="JT69" i="3"/>
  <c r="JT47" i="3"/>
  <c r="JT64" i="3"/>
  <c r="JT60" i="3"/>
  <c r="JT93" i="3"/>
  <c r="JT37" i="3"/>
  <c r="JT22" i="3"/>
  <c r="JT91" i="3"/>
  <c r="JT90" i="3"/>
  <c r="JT45" i="3"/>
  <c r="JT34" i="3"/>
  <c r="JT86" i="3"/>
  <c r="JT82" i="3"/>
  <c r="JT85" i="3"/>
  <c r="JT33" i="3"/>
  <c r="JT35" i="3"/>
  <c r="JT38" i="3"/>
  <c r="JT81" i="3"/>
  <c r="JT83" i="3"/>
  <c r="JT15" i="3"/>
  <c r="JT21" i="3"/>
  <c r="AO47" i="4"/>
  <c r="AO48" i="4"/>
  <c r="AO45" i="4"/>
  <c r="AO50" i="4"/>
  <c r="LT3" i="3"/>
  <c r="DQ11" i="3"/>
  <c r="DQ39" i="3"/>
  <c r="DQ62" i="3"/>
  <c r="DQ100" i="3"/>
  <c r="DQ47" i="3"/>
  <c r="DQ90" i="3"/>
  <c r="DQ72" i="3"/>
  <c r="DQ87" i="3"/>
  <c r="DQ24" i="3"/>
  <c r="DQ35" i="3"/>
  <c r="DQ79" i="3"/>
  <c r="DQ26" i="3"/>
  <c r="DQ73" i="3"/>
  <c r="DQ16" i="3"/>
  <c r="DQ86" i="3"/>
  <c r="DQ104" i="3"/>
  <c r="DQ69" i="3"/>
  <c r="DQ22" i="3"/>
  <c r="DQ52" i="3"/>
  <c r="DQ57" i="3"/>
  <c r="DQ28" i="3"/>
  <c r="DQ65" i="3"/>
  <c r="DQ71" i="3"/>
  <c r="DQ107" i="3"/>
  <c r="DQ106" i="3"/>
  <c r="DQ67" i="3"/>
  <c r="DQ33" i="3"/>
  <c r="DQ29" i="3"/>
  <c r="DQ97" i="3"/>
  <c r="DQ37" i="3"/>
  <c r="DQ32" i="3"/>
  <c r="DQ102" i="3"/>
  <c r="DQ20" i="3"/>
  <c r="DQ61" i="3"/>
  <c r="DQ56" i="3"/>
  <c r="DQ54" i="3"/>
  <c r="DQ12" i="3"/>
  <c r="DQ99" i="3"/>
  <c r="DQ63" i="3"/>
  <c r="DQ98" i="3"/>
  <c r="DQ94" i="3"/>
  <c r="DQ21" i="3"/>
  <c r="DQ31" i="3"/>
  <c r="DQ83" i="3"/>
  <c r="DQ70" i="3"/>
  <c r="DQ44" i="3"/>
  <c r="DQ14" i="3"/>
  <c r="DQ91" i="3"/>
  <c r="DQ84" i="3"/>
  <c r="DQ55" i="3"/>
  <c r="DQ23" i="3"/>
  <c r="DQ78" i="3"/>
  <c r="DQ19" i="3"/>
  <c r="DQ105" i="3"/>
  <c r="DQ64" i="3"/>
  <c r="DQ103" i="3"/>
  <c r="DQ46" i="3"/>
  <c r="DQ95" i="3"/>
  <c r="DQ85" i="3"/>
  <c r="DQ93" i="3"/>
  <c r="DQ89" i="3"/>
  <c r="DQ10" i="3"/>
  <c r="DQ82" i="3"/>
  <c r="DQ38" i="3"/>
  <c r="DQ68" i="3"/>
  <c r="DQ45" i="3"/>
  <c r="DQ48" i="3"/>
  <c r="DQ17" i="3"/>
  <c r="DQ25" i="3"/>
  <c r="DQ50" i="3"/>
  <c r="DQ88" i="3"/>
  <c r="DQ80" i="3"/>
  <c r="DQ36" i="3"/>
  <c r="DQ96" i="3"/>
  <c r="DQ81" i="3"/>
  <c r="DQ53" i="3"/>
  <c r="DQ58" i="3"/>
  <c r="DQ59" i="3"/>
  <c r="DQ92" i="3"/>
  <c r="DQ34" i="3"/>
  <c r="DQ51" i="3"/>
  <c r="DQ27" i="3"/>
  <c r="DQ60" i="3"/>
  <c r="DQ49" i="3"/>
  <c r="DQ15" i="3"/>
  <c r="DQ30" i="3"/>
  <c r="DQ13" i="3"/>
  <c r="DQ18" i="3"/>
  <c r="DQ101" i="3"/>
  <c r="DQ66" i="3"/>
  <c r="DT102" i="3"/>
  <c r="DT16" i="3"/>
  <c r="DT86" i="3"/>
  <c r="DT68" i="3"/>
  <c r="DT27" i="3"/>
  <c r="DT28" i="3"/>
  <c r="DT58" i="3"/>
  <c r="DT53" i="3"/>
  <c r="DT26" i="3"/>
  <c r="DT12" i="3"/>
  <c r="DT17" i="3"/>
  <c r="DT25" i="3"/>
  <c r="DT18" i="3"/>
  <c r="DT23" i="3"/>
  <c r="DT19" i="3"/>
  <c r="DT84" i="3"/>
  <c r="DT46" i="3"/>
  <c r="DT54" i="3"/>
  <c r="DT39" i="3"/>
  <c r="DT79" i="3"/>
  <c r="DT72" i="3"/>
  <c r="DT51" i="3"/>
  <c r="DT22" i="3"/>
  <c r="DT63" i="3"/>
  <c r="DT33" i="3"/>
  <c r="DT104" i="3"/>
  <c r="DT59" i="3"/>
  <c r="DT95" i="3"/>
  <c r="DT29" i="3"/>
  <c r="DT48" i="3"/>
  <c r="DT34" i="3"/>
  <c r="DT83" i="3"/>
  <c r="DT14" i="3"/>
  <c r="DT82" i="3"/>
  <c r="DT103" i="3"/>
  <c r="DT80" i="3"/>
  <c r="DT96" i="3"/>
  <c r="DT15" i="3"/>
  <c r="DT91" i="3"/>
  <c r="DT100" i="3"/>
  <c r="DT98" i="3"/>
  <c r="DT32" i="3"/>
  <c r="DT44" i="3"/>
  <c r="DT73" i="3"/>
  <c r="DT60" i="3"/>
  <c r="DT85" i="3"/>
  <c r="DT81" i="3"/>
  <c r="DT35" i="3"/>
  <c r="DT67" i="3"/>
  <c r="DT99" i="3"/>
  <c r="DT71" i="3"/>
  <c r="DT47" i="3"/>
  <c r="DT105" i="3"/>
  <c r="DT36" i="3"/>
  <c r="DT89" i="3"/>
  <c r="DT11" i="3"/>
  <c r="DT31" i="3"/>
  <c r="DT78" i="3"/>
  <c r="DT52" i="3"/>
  <c r="DT94" i="3"/>
  <c r="DT62" i="3"/>
  <c r="DT66" i="3"/>
  <c r="DT101" i="3"/>
  <c r="DT45" i="3"/>
  <c r="DT97" i="3"/>
  <c r="DT49" i="3"/>
  <c r="DT38" i="3"/>
  <c r="DT30" i="3"/>
  <c r="DT50" i="3"/>
  <c r="DT13" i="3"/>
  <c r="DT20" i="3"/>
  <c r="DT37" i="3"/>
  <c r="DT69" i="3"/>
  <c r="DT107" i="3"/>
  <c r="DT61" i="3"/>
  <c r="DT92" i="3"/>
  <c r="DT88" i="3"/>
  <c r="DT24" i="3"/>
  <c r="DT56" i="3"/>
  <c r="DT70" i="3"/>
  <c r="DT106" i="3"/>
  <c r="DT90" i="3"/>
  <c r="DT87" i="3"/>
  <c r="DT57" i="3"/>
  <c r="DT55" i="3"/>
  <c r="DT10" i="3"/>
  <c r="DT93" i="3"/>
  <c r="DT21" i="3"/>
  <c r="DT64" i="3"/>
  <c r="DT65" i="3"/>
  <c r="DP65" i="3"/>
  <c r="DP107" i="3"/>
  <c r="DP99" i="3"/>
  <c r="DP90" i="3"/>
  <c r="DP54" i="3"/>
  <c r="DP67" i="3"/>
  <c r="DP68" i="3"/>
  <c r="DP71" i="3"/>
  <c r="DP12" i="3"/>
  <c r="DP55" i="3"/>
  <c r="DP63" i="3"/>
  <c r="DP20" i="3"/>
  <c r="DP35" i="3"/>
  <c r="DP101" i="3"/>
  <c r="DP98" i="3"/>
  <c r="DP86" i="3"/>
  <c r="DP52" i="3"/>
  <c r="DP34" i="3"/>
  <c r="DP49" i="3"/>
  <c r="DP51" i="3"/>
  <c r="DP28" i="3"/>
  <c r="DP78" i="3"/>
  <c r="DP83" i="3"/>
  <c r="DP47" i="3"/>
  <c r="DP56" i="3"/>
  <c r="DP26" i="3"/>
  <c r="DP50" i="3"/>
  <c r="DP32" i="3"/>
  <c r="DP13" i="3"/>
  <c r="DP79" i="3"/>
  <c r="DP14" i="3"/>
  <c r="DP61" i="3"/>
  <c r="DP59" i="3"/>
  <c r="DP84" i="3"/>
  <c r="DP10" i="3"/>
  <c r="DP80" i="3"/>
  <c r="DP105" i="3"/>
  <c r="DP103" i="3"/>
  <c r="DP64" i="3"/>
  <c r="DP16" i="3"/>
  <c r="DP66" i="3"/>
  <c r="DP39" i="3"/>
  <c r="DP48" i="3"/>
  <c r="DP53" i="3"/>
  <c r="DP82" i="3"/>
  <c r="DP97" i="3"/>
  <c r="DP95" i="3"/>
  <c r="DP11" i="3"/>
  <c r="DP27" i="3"/>
  <c r="DP89" i="3"/>
  <c r="DP31" i="3"/>
  <c r="DP91" i="3"/>
  <c r="DP17" i="3"/>
  <c r="DP33" i="3"/>
  <c r="DP21" i="3"/>
  <c r="DP102" i="3"/>
  <c r="DP73" i="3"/>
  <c r="DP45" i="3"/>
  <c r="DP58" i="3"/>
  <c r="DP44" i="3"/>
  <c r="DP92" i="3"/>
  <c r="DP25" i="3"/>
  <c r="DP96" i="3"/>
  <c r="DP37" i="3"/>
  <c r="DP106" i="3"/>
  <c r="DP57" i="3"/>
  <c r="DP30" i="3"/>
  <c r="DP22" i="3"/>
  <c r="DP104" i="3"/>
  <c r="DP69" i="3"/>
  <c r="DP81" i="3"/>
  <c r="DP18" i="3"/>
  <c r="DP62" i="3"/>
  <c r="DP85" i="3"/>
  <c r="DP15" i="3"/>
  <c r="DP88" i="3"/>
  <c r="DP87" i="3"/>
  <c r="DP60" i="3"/>
  <c r="DP19" i="3"/>
  <c r="DP100" i="3"/>
  <c r="DP36" i="3"/>
  <c r="DP38" i="3"/>
  <c r="DP94" i="3"/>
  <c r="DP23" i="3"/>
  <c r="DP29" i="3"/>
  <c r="DP93" i="3"/>
  <c r="DP46" i="3"/>
  <c r="DP70" i="3"/>
  <c r="DP72" i="3"/>
  <c r="DP24" i="3"/>
  <c r="ED26" i="3"/>
  <c r="ED70" i="3"/>
  <c r="ED100" i="3"/>
  <c r="ED96" i="3"/>
  <c r="ED25" i="3"/>
  <c r="ED104" i="3"/>
  <c r="ED48" i="3"/>
  <c r="ED30" i="3"/>
  <c r="ED86" i="3"/>
  <c r="ED10" i="3"/>
  <c r="ED14" i="3"/>
  <c r="ED55" i="3"/>
  <c r="ED67" i="3"/>
  <c r="ED98" i="3"/>
  <c r="ED92" i="3"/>
  <c r="ED37" i="3"/>
  <c r="ED24" i="3"/>
  <c r="ED89" i="3"/>
  <c r="ED12" i="3"/>
  <c r="ED11" i="3"/>
  <c r="ED64" i="3"/>
  <c r="ED87" i="3"/>
  <c r="ED68" i="3"/>
  <c r="ED33" i="3"/>
  <c r="ED63" i="3"/>
  <c r="ED78" i="3"/>
  <c r="ED102" i="3"/>
  <c r="ED91" i="3"/>
  <c r="ED17" i="3"/>
  <c r="ED44" i="3"/>
  <c r="ED93" i="3"/>
  <c r="ED60" i="3"/>
  <c r="ED81" i="3"/>
  <c r="ED21" i="3"/>
  <c r="ED84" i="3"/>
  <c r="ED45" i="3"/>
  <c r="ED53" i="3"/>
  <c r="ED58" i="3"/>
  <c r="ED16" i="3"/>
  <c r="ED79" i="3"/>
  <c r="ED73" i="3"/>
  <c r="ED35" i="3"/>
  <c r="ED56" i="3"/>
  <c r="ED54" i="3"/>
  <c r="ED38" i="3"/>
  <c r="ED36" i="3"/>
  <c r="ED103" i="3"/>
  <c r="ED72" i="3"/>
  <c r="ED65" i="3"/>
  <c r="ED47" i="3"/>
  <c r="ED20" i="3"/>
  <c r="ED82" i="3"/>
  <c r="ED80" i="3"/>
  <c r="ED29" i="3"/>
  <c r="ED61" i="3"/>
  <c r="ED51" i="3"/>
  <c r="ED52" i="3"/>
  <c r="ED106" i="3"/>
  <c r="ED32" i="3"/>
  <c r="ED90" i="3"/>
  <c r="ED28" i="3"/>
  <c r="ED59" i="3"/>
  <c r="ED62" i="3"/>
  <c r="ED19" i="3"/>
  <c r="ED95" i="3"/>
  <c r="ED66" i="3"/>
  <c r="ED105" i="3"/>
  <c r="ED15" i="3"/>
  <c r="ED31" i="3"/>
  <c r="ED97" i="3"/>
  <c r="ED27" i="3"/>
  <c r="ED83" i="3"/>
  <c r="ED23" i="3"/>
  <c r="ED18" i="3"/>
  <c r="ED22" i="3"/>
  <c r="ED85" i="3"/>
  <c r="ED69" i="3"/>
  <c r="ED99" i="3"/>
  <c r="ED94" i="3"/>
  <c r="ED46" i="3"/>
  <c r="ED49" i="3"/>
  <c r="ED57" i="3"/>
  <c r="ED34" i="3"/>
  <c r="ED50" i="3"/>
  <c r="ED13" i="3"/>
  <c r="ED71" i="3"/>
  <c r="ED39" i="3"/>
  <c r="ED101" i="3"/>
  <c r="ED88" i="3"/>
  <c r="ED107" i="3"/>
  <c r="EN45" i="3"/>
  <c r="EN71" i="3"/>
  <c r="EN102" i="3"/>
  <c r="EN64" i="3"/>
  <c r="EN27" i="3"/>
  <c r="EN20" i="3"/>
  <c r="EN92" i="3"/>
  <c r="EN94" i="3"/>
  <c r="EN17" i="3"/>
  <c r="EN18" i="3"/>
  <c r="EN47" i="3"/>
  <c r="EN34" i="3"/>
  <c r="EN100" i="3"/>
  <c r="EN10" i="3"/>
  <c r="EN78" i="3"/>
  <c r="EN90" i="3"/>
  <c r="EN96" i="3"/>
  <c r="EN73" i="3"/>
  <c r="EN65" i="3"/>
  <c r="EN33" i="3"/>
  <c r="EN101" i="3"/>
  <c r="EN67" i="3"/>
  <c r="EN99" i="3"/>
  <c r="EN70" i="3"/>
  <c r="EN32" i="3"/>
  <c r="EN84" i="3"/>
  <c r="EN53" i="3"/>
  <c r="EN57" i="3"/>
  <c r="EN98" i="3"/>
  <c r="EN66" i="3"/>
  <c r="EN50" i="3"/>
  <c r="EN61" i="3"/>
  <c r="EN56" i="3"/>
  <c r="EN72" i="3"/>
  <c r="EN23" i="3"/>
  <c r="EN13" i="3"/>
  <c r="EN91" i="3"/>
  <c r="EN54" i="3"/>
  <c r="EN59" i="3"/>
  <c r="EN22" i="3"/>
  <c r="EN21" i="3"/>
  <c r="EN46" i="3"/>
  <c r="EN28" i="3"/>
  <c r="EN97" i="3"/>
  <c r="EN30" i="3"/>
  <c r="EN16" i="3"/>
  <c r="EN31" i="3"/>
  <c r="EN107" i="3"/>
  <c r="EN35" i="3"/>
  <c r="EN15" i="3"/>
  <c r="EN12" i="3"/>
  <c r="EN29" i="3"/>
  <c r="EN25" i="3"/>
  <c r="EN24" i="3"/>
  <c r="EN83" i="3"/>
  <c r="EN44" i="3"/>
  <c r="EN52" i="3"/>
  <c r="EN86" i="3"/>
  <c r="EN48" i="3"/>
  <c r="EN14" i="3"/>
  <c r="EN55" i="3"/>
  <c r="EN19" i="3"/>
  <c r="EN60" i="3"/>
  <c r="EN95" i="3"/>
  <c r="EN89" i="3"/>
  <c r="EN79" i="3"/>
  <c r="EN85" i="3"/>
  <c r="EN63" i="3"/>
  <c r="EN81" i="3"/>
  <c r="EN106" i="3"/>
  <c r="EN88" i="3"/>
  <c r="EN103" i="3"/>
  <c r="EN38" i="3"/>
  <c r="EN39" i="3"/>
  <c r="EN68" i="3"/>
  <c r="EN82" i="3"/>
  <c r="EN69" i="3"/>
  <c r="EN87" i="3"/>
  <c r="EN26" i="3"/>
  <c r="EN51" i="3"/>
  <c r="EN104" i="3"/>
  <c r="EN49" i="3"/>
  <c r="EN37" i="3"/>
  <c r="EN93" i="3"/>
  <c r="EN62" i="3"/>
  <c r="EN11" i="3"/>
  <c r="EN58" i="3"/>
  <c r="EN36" i="3"/>
  <c r="EN105" i="3"/>
  <c r="EN80" i="3"/>
  <c r="EO106" i="3"/>
  <c r="EO72" i="3"/>
  <c r="EO33" i="3"/>
  <c r="EO24" i="3"/>
  <c r="EO49" i="3"/>
  <c r="EO13" i="3"/>
  <c r="EO87" i="3"/>
  <c r="EO62" i="3"/>
  <c r="EO91" i="3"/>
  <c r="EO90" i="3"/>
  <c r="EO71" i="3"/>
  <c r="EO103" i="3"/>
  <c r="EO67" i="3"/>
  <c r="EO85" i="3"/>
  <c r="EO107" i="3"/>
  <c r="EO57" i="3"/>
  <c r="EO100" i="3"/>
  <c r="EO56" i="3"/>
  <c r="EO55" i="3"/>
  <c r="EO86" i="3"/>
  <c r="EO32" i="3"/>
  <c r="EO22" i="3"/>
  <c r="EO29" i="3"/>
  <c r="EO31" i="3"/>
  <c r="EO66" i="3"/>
  <c r="EO10" i="3"/>
  <c r="EO104" i="3"/>
  <c r="EO98" i="3"/>
  <c r="EO11" i="3"/>
  <c r="EO60" i="3"/>
  <c r="EO79" i="3"/>
  <c r="EO21" i="3"/>
  <c r="EO59" i="3"/>
  <c r="EO15" i="3"/>
  <c r="EO38" i="3"/>
  <c r="EO20" i="3"/>
  <c r="EO35" i="3"/>
  <c r="EO53" i="3"/>
  <c r="EO82" i="3"/>
  <c r="EO54" i="3"/>
  <c r="EO81" i="3"/>
  <c r="EO51" i="3"/>
  <c r="EO70" i="3"/>
  <c r="EO19" i="3"/>
  <c r="EO94" i="3"/>
  <c r="EO18" i="3"/>
  <c r="EO96" i="3"/>
  <c r="EO50" i="3"/>
  <c r="EO12" i="3"/>
  <c r="EO34" i="3"/>
  <c r="EO88" i="3"/>
  <c r="EO84" i="3"/>
  <c r="EO48" i="3"/>
  <c r="EO102" i="3"/>
  <c r="EO23" i="3"/>
  <c r="EO95" i="3"/>
  <c r="EO78" i="3"/>
  <c r="EO69" i="3"/>
  <c r="EO65" i="3"/>
  <c r="EO46" i="3"/>
  <c r="EO68" i="3"/>
  <c r="EO17" i="3"/>
  <c r="EO73" i="3"/>
  <c r="EO14" i="3"/>
  <c r="EO25" i="3"/>
  <c r="EO105" i="3"/>
  <c r="EO93" i="3"/>
  <c r="EO80" i="3"/>
  <c r="EO58" i="3"/>
  <c r="EO61" i="3"/>
  <c r="EO45" i="3"/>
  <c r="EO37" i="3"/>
  <c r="EO36" i="3"/>
  <c r="EO44" i="3"/>
  <c r="EO83" i="3"/>
  <c r="EO63" i="3"/>
  <c r="EO92" i="3"/>
  <c r="EO16" i="3"/>
  <c r="EO39" i="3"/>
  <c r="EO52" i="3"/>
  <c r="EO97" i="3"/>
  <c r="EO99" i="3"/>
  <c r="EO101" i="3"/>
  <c r="EO89" i="3"/>
  <c r="EO47" i="3"/>
  <c r="EO26" i="3"/>
  <c r="EO64" i="3"/>
  <c r="EO27" i="3"/>
  <c r="EO30" i="3"/>
  <c r="EO28" i="3"/>
  <c r="EK93" i="3"/>
  <c r="EK100" i="3"/>
  <c r="EK30" i="3"/>
  <c r="EK57" i="3"/>
  <c r="EK13" i="3"/>
  <c r="EK92" i="3"/>
  <c r="EK19" i="3"/>
  <c r="EK31" i="3"/>
  <c r="EK97" i="3"/>
  <c r="EK38" i="3"/>
  <c r="EK17" i="3"/>
  <c r="EK29" i="3"/>
  <c r="EK47" i="3"/>
  <c r="EK79" i="3"/>
  <c r="EK61" i="3"/>
  <c r="EK27" i="3"/>
  <c r="EK56" i="3"/>
  <c r="EK67" i="3"/>
  <c r="EK18" i="3"/>
  <c r="EK71" i="3"/>
  <c r="EK58" i="3"/>
  <c r="EK103" i="3"/>
  <c r="EK96" i="3"/>
  <c r="EK101" i="3"/>
  <c r="EK48" i="3"/>
  <c r="EK12" i="3"/>
  <c r="EK107" i="3"/>
  <c r="EK32" i="3"/>
  <c r="EK22" i="3"/>
  <c r="EK39" i="3"/>
  <c r="EK33" i="3"/>
  <c r="EK68" i="3"/>
  <c r="EK105" i="3"/>
  <c r="EK86" i="3"/>
  <c r="EK14" i="3"/>
  <c r="EK94" i="3"/>
  <c r="EK65" i="3"/>
  <c r="EK59" i="3"/>
  <c r="EK64" i="3"/>
  <c r="EK82" i="3"/>
  <c r="EK26" i="3"/>
  <c r="EK106" i="3"/>
  <c r="EK28" i="3"/>
  <c r="EK44" i="3"/>
  <c r="EK81" i="3"/>
  <c r="EK37" i="3"/>
  <c r="EK85" i="3"/>
  <c r="EK54" i="3"/>
  <c r="EK104" i="3"/>
  <c r="EK35" i="3"/>
  <c r="EK63" i="3"/>
  <c r="EK15" i="3"/>
  <c r="EK46" i="3"/>
  <c r="EK98" i="3"/>
  <c r="EK36" i="3"/>
  <c r="EK60" i="3"/>
  <c r="EK69" i="3"/>
  <c r="EK16" i="3"/>
  <c r="EK11" i="3"/>
  <c r="EK50" i="3"/>
  <c r="EK52" i="3"/>
  <c r="EK80" i="3"/>
  <c r="EK99" i="3"/>
  <c r="EK88" i="3"/>
  <c r="EK78" i="3"/>
  <c r="EK21" i="3"/>
  <c r="EK66" i="3"/>
  <c r="EK91" i="3"/>
  <c r="EK34" i="3"/>
  <c r="EK90" i="3"/>
  <c r="EK25" i="3"/>
  <c r="EK20" i="3"/>
  <c r="EK51" i="3"/>
  <c r="EK72" i="3"/>
  <c r="EK84" i="3"/>
  <c r="EK89" i="3"/>
  <c r="EK55" i="3"/>
  <c r="EK83" i="3"/>
  <c r="EK24" i="3"/>
  <c r="EK95" i="3"/>
  <c r="EK49" i="3"/>
  <c r="EK62" i="3"/>
  <c r="EK87" i="3"/>
  <c r="EK10" i="3"/>
  <c r="EK102" i="3"/>
  <c r="EK73" i="3"/>
  <c r="EK23" i="3"/>
  <c r="EK45" i="3"/>
  <c r="EK70" i="3"/>
  <c r="EK53" i="3"/>
  <c r="ET18" i="3"/>
  <c r="ET70" i="3"/>
  <c r="ET65" i="3"/>
  <c r="ET90" i="3"/>
  <c r="ET38" i="3"/>
  <c r="ET81" i="3"/>
  <c r="ET69" i="3"/>
  <c r="ET35" i="3"/>
  <c r="ET53" i="3"/>
  <c r="ET33" i="3"/>
  <c r="ET71" i="3"/>
  <c r="ET48" i="3"/>
  <c r="ET104" i="3"/>
  <c r="ET100" i="3"/>
  <c r="ET94" i="3"/>
  <c r="ET34" i="3"/>
  <c r="ET22" i="3"/>
  <c r="ET88" i="3"/>
  <c r="ET26" i="3"/>
  <c r="ET72" i="3"/>
  <c r="ET93" i="3"/>
  <c r="ET78" i="3"/>
  <c r="ET45" i="3"/>
  <c r="ET36" i="3"/>
  <c r="ET58" i="3"/>
  <c r="ET97" i="3"/>
  <c r="ET99" i="3"/>
  <c r="ET91" i="3"/>
  <c r="ET101" i="3"/>
  <c r="ET32" i="3"/>
  <c r="ET56" i="3"/>
  <c r="ET62" i="3"/>
  <c r="ET10" i="3"/>
  <c r="ET59" i="3"/>
  <c r="ET16" i="3"/>
  <c r="ET29" i="3"/>
  <c r="ET102" i="3"/>
  <c r="ET37" i="3"/>
  <c r="ET51" i="3"/>
  <c r="ET15" i="3"/>
  <c r="ET67" i="3"/>
  <c r="ET84" i="3"/>
  <c r="ET55" i="3"/>
  <c r="ET66" i="3"/>
  <c r="ET21" i="3"/>
  <c r="ET92" i="3"/>
  <c r="ET105" i="3"/>
  <c r="ET44" i="3"/>
  <c r="ET86" i="3"/>
  <c r="ET64" i="3"/>
  <c r="ET106" i="3"/>
  <c r="ET80" i="3"/>
  <c r="ET95" i="3"/>
  <c r="ET24" i="3"/>
  <c r="ET25" i="3"/>
  <c r="ET52" i="3"/>
  <c r="ET89" i="3"/>
  <c r="ET46" i="3"/>
  <c r="ET54" i="3"/>
  <c r="ET31" i="3"/>
  <c r="ET96" i="3"/>
  <c r="ET28" i="3"/>
  <c r="ET19" i="3"/>
  <c r="ET98" i="3"/>
  <c r="ET27" i="3"/>
  <c r="ET68" i="3"/>
  <c r="ET103" i="3"/>
  <c r="ET30" i="3"/>
  <c r="ET14" i="3"/>
  <c r="ET39" i="3"/>
  <c r="ET57" i="3"/>
  <c r="ET82" i="3"/>
  <c r="ET12" i="3"/>
  <c r="ET79" i="3"/>
  <c r="ET60" i="3"/>
  <c r="ET63" i="3"/>
  <c r="ET73" i="3"/>
  <c r="ET107" i="3"/>
  <c r="ET23" i="3"/>
  <c r="ET11" i="3"/>
  <c r="ET61" i="3"/>
  <c r="ET47" i="3"/>
  <c r="ET49" i="3"/>
  <c r="ET17" i="3"/>
  <c r="ET87" i="3"/>
  <c r="ET20" i="3"/>
  <c r="ET13" i="3"/>
  <c r="ET85" i="3"/>
  <c r="ET83" i="3"/>
  <c r="ET50" i="3"/>
  <c r="IQ51" i="3"/>
  <c r="IQ60" i="3"/>
  <c r="IQ103" i="3"/>
  <c r="IQ102" i="3"/>
  <c r="IQ88" i="3"/>
  <c r="IQ19" i="3"/>
  <c r="IQ62" i="3"/>
  <c r="IQ23" i="3"/>
  <c r="IQ52" i="3"/>
  <c r="IQ57" i="3"/>
  <c r="IQ15" i="3"/>
  <c r="IQ45" i="3"/>
  <c r="IQ54" i="3"/>
  <c r="IQ70" i="3"/>
  <c r="IQ55" i="3"/>
  <c r="IQ17" i="3"/>
  <c r="IQ83" i="3"/>
  <c r="IQ24" i="3"/>
  <c r="IQ105" i="3"/>
  <c r="IQ28" i="3"/>
  <c r="IQ97" i="3"/>
  <c r="IQ21" i="3"/>
  <c r="IQ96" i="3"/>
  <c r="IQ107" i="3"/>
  <c r="IQ59" i="3"/>
  <c r="IQ67" i="3"/>
  <c r="IQ72" i="3"/>
  <c r="IQ50" i="3"/>
  <c r="IQ31" i="3"/>
  <c r="IQ63" i="3"/>
  <c r="IQ32" i="3"/>
  <c r="IQ10" i="3"/>
  <c r="IQ95" i="3"/>
  <c r="IQ61" i="3"/>
  <c r="IQ34" i="3"/>
  <c r="IQ99" i="3"/>
  <c r="IQ91" i="3"/>
  <c r="IQ68" i="3"/>
  <c r="IQ92" i="3"/>
  <c r="IQ27" i="3"/>
  <c r="IQ94" i="3"/>
  <c r="IQ71" i="3"/>
  <c r="IQ64" i="3"/>
  <c r="IQ33" i="3"/>
  <c r="IQ20" i="3"/>
  <c r="IQ106" i="3"/>
  <c r="IQ98" i="3"/>
  <c r="IQ82" i="3"/>
  <c r="IQ44" i="3"/>
  <c r="IQ79" i="3"/>
  <c r="IQ25" i="3"/>
  <c r="IQ22" i="3"/>
  <c r="IQ66" i="3"/>
  <c r="IQ90" i="3"/>
  <c r="IQ35" i="3"/>
  <c r="IQ84" i="3"/>
  <c r="IQ39" i="3"/>
  <c r="IQ81" i="3"/>
  <c r="IQ101" i="3"/>
  <c r="IQ56" i="3"/>
  <c r="IQ73" i="3"/>
  <c r="IQ30" i="3"/>
  <c r="IQ93" i="3"/>
  <c r="IQ46" i="3"/>
  <c r="IQ85" i="3"/>
  <c r="IQ65" i="3"/>
  <c r="IQ104" i="3"/>
  <c r="IQ87" i="3"/>
  <c r="IQ86" i="3"/>
  <c r="IQ100" i="3"/>
  <c r="IQ69" i="3"/>
  <c r="IQ36" i="3"/>
  <c r="IQ58" i="3"/>
  <c r="IQ48" i="3"/>
  <c r="IQ37" i="3"/>
  <c r="IQ26" i="3"/>
  <c r="IQ29" i="3"/>
  <c r="IQ89" i="3"/>
  <c r="IQ13" i="3"/>
  <c r="IQ11" i="3"/>
  <c r="IQ80" i="3"/>
  <c r="IH47" i="3"/>
  <c r="IH94" i="3"/>
  <c r="IH106" i="3"/>
  <c r="IH24" i="3"/>
  <c r="IH32" i="3"/>
  <c r="IH96" i="3"/>
  <c r="IH84" i="3"/>
  <c r="IH46" i="3"/>
  <c r="IH27" i="3"/>
  <c r="IH92" i="3"/>
  <c r="IH54" i="3"/>
  <c r="IH30" i="3"/>
  <c r="IH88" i="3"/>
  <c r="IH79" i="3"/>
  <c r="IH35" i="3"/>
  <c r="IH90" i="3"/>
  <c r="IH82" i="3"/>
  <c r="IH22" i="3"/>
  <c r="IH89" i="3"/>
  <c r="IH33" i="3"/>
  <c r="IH99" i="3"/>
  <c r="IH23" i="3"/>
  <c r="IH95" i="3"/>
  <c r="IH36" i="3"/>
  <c r="IH67" i="3"/>
  <c r="IH73" i="3"/>
  <c r="IH105" i="3"/>
  <c r="IH55" i="3"/>
  <c r="IH31" i="3"/>
  <c r="IH70" i="3"/>
  <c r="IH15" i="3"/>
  <c r="IH19" i="3"/>
  <c r="IH81" i="3"/>
  <c r="IH71" i="3"/>
  <c r="IH104" i="3"/>
  <c r="IH48" i="3"/>
  <c r="IH57" i="3"/>
  <c r="IH62" i="3"/>
  <c r="IH68" i="3"/>
  <c r="IH29" i="3"/>
  <c r="IH45" i="3"/>
  <c r="IH102" i="3"/>
  <c r="IH11" i="3"/>
  <c r="AL10" i="4" s="1"/>
  <c r="IH86" i="3"/>
  <c r="IH28" i="3"/>
  <c r="IH85" i="3"/>
  <c r="IH51" i="3"/>
  <c r="IH34" i="3"/>
  <c r="IH10" i="3"/>
  <c r="IH56" i="3"/>
  <c r="IH17" i="3"/>
  <c r="IH100" i="3"/>
  <c r="IH103" i="3"/>
  <c r="IH50" i="3"/>
  <c r="IH65" i="3"/>
  <c r="IH72" i="3"/>
  <c r="IH12" i="3"/>
  <c r="IH80" i="3"/>
  <c r="IH83" i="3"/>
  <c r="IH87" i="3"/>
  <c r="IH97" i="3"/>
  <c r="IH107" i="3"/>
  <c r="IH58" i="3"/>
  <c r="IH66" i="3"/>
  <c r="IH101" i="3"/>
  <c r="IH59" i="3"/>
  <c r="IH91" i="3"/>
  <c r="IH69" i="3"/>
  <c r="IH93" i="3"/>
  <c r="IH64" i="3"/>
  <c r="IH25" i="3"/>
  <c r="IH37" i="3"/>
  <c r="IH63" i="3"/>
  <c r="IH20" i="3"/>
  <c r="IH61" i="3"/>
  <c r="IH21" i="3"/>
  <c r="IH39" i="3"/>
  <c r="IH26" i="3"/>
  <c r="IH44" i="3"/>
  <c r="IH98" i="3"/>
  <c r="IH52" i="3"/>
  <c r="IH60" i="3"/>
  <c r="IN66" i="3"/>
  <c r="IN33" i="3"/>
  <c r="IN94" i="3"/>
  <c r="IN44" i="3"/>
  <c r="IN79" i="3"/>
  <c r="IN54" i="3"/>
  <c r="IN63" i="3"/>
  <c r="IN102" i="3"/>
  <c r="IN101" i="3"/>
  <c r="IN21" i="3"/>
  <c r="IS34" i="3"/>
  <c r="IS26" i="3"/>
  <c r="IS82" i="3"/>
  <c r="IS28" i="3"/>
  <c r="IS54" i="3"/>
  <c r="IN98" i="3"/>
  <c r="IN81" i="3"/>
  <c r="IN92" i="3"/>
  <c r="IS20" i="3"/>
  <c r="IS44" i="3"/>
  <c r="IS24" i="3"/>
  <c r="IS89" i="3"/>
  <c r="IS98" i="3"/>
  <c r="IS84" i="3"/>
  <c r="IN51" i="3"/>
  <c r="IN53" i="3"/>
  <c r="IN73" i="3"/>
  <c r="IS33" i="3"/>
  <c r="IS68" i="3"/>
  <c r="IN100" i="3"/>
  <c r="IN24" i="3"/>
  <c r="IN28" i="3"/>
  <c r="IS35" i="3"/>
  <c r="IS51" i="3"/>
  <c r="IN27" i="3"/>
  <c r="IS92" i="3"/>
  <c r="IS91" i="3"/>
  <c r="IN60" i="3"/>
  <c r="IN69" i="3"/>
  <c r="IN89" i="3"/>
  <c r="IS63" i="3"/>
  <c r="IN65" i="3"/>
  <c r="IN20" i="3"/>
  <c r="IN57" i="3"/>
  <c r="IN19" i="3"/>
  <c r="IN91" i="3"/>
  <c r="IN12" i="3"/>
  <c r="IN45" i="3"/>
  <c r="IN15" i="3"/>
  <c r="IN17" i="3"/>
  <c r="IN56" i="3"/>
  <c r="IS100" i="3"/>
  <c r="IS90" i="3"/>
  <c r="IS72" i="3"/>
  <c r="IS23" i="3"/>
  <c r="IS86" i="3"/>
  <c r="IN11" i="3"/>
  <c r="IN37" i="3"/>
  <c r="IN99" i="3"/>
  <c r="IN32" i="3"/>
  <c r="IS25" i="3"/>
  <c r="IS36" i="3"/>
  <c r="IS102" i="3"/>
  <c r="IS88" i="3"/>
  <c r="IS59" i="3"/>
  <c r="IN52" i="3"/>
  <c r="IS85" i="3"/>
  <c r="IS10" i="3"/>
  <c r="IS58" i="3"/>
  <c r="IN71" i="3"/>
  <c r="IN97" i="3"/>
  <c r="IS80" i="3"/>
  <c r="IS46" i="3"/>
  <c r="IN83" i="3"/>
  <c r="IS22" i="3"/>
  <c r="IS55" i="3"/>
  <c r="IN46" i="3"/>
  <c r="IS97" i="3"/>
  <c r="IS11" i="3"/>
  <c r="IN84" i="3"/>
  <c r="IS104" i="3"/>
  <c r="IN70" i="3"/>
  <c r="IN59" i="3"/>
  <c r="IN107" i="3"/>
  <c r="IN16" i="3"/>
  <c r="IN25" i="3"/>
  <c r="IS31" i="3"/>
  <c r="IS48" i="3"/>
  <c r="IS52" i="3"/>
  <c r="IN90" i="3"/>
  <c r="IN104" i="3"/>
  <c r="IS71" i="3"/>
  <c r="IS103" i="3"/>
  <c r="IN82" i="3"/>
  <c r="IS66" i="3"/>
  <c r="IN23" i="3"/>
  <c r="IS61" i="3"/>
  <c r="IS96" i="3"/>
  <c r="IN30" i="3"/>
  <c r="IN95" i="3"/>
  <c r="IS50" i="3"/>
  <c r="IN39" i="3"/>
  <c r="IN34" i="3"/>
  <c r="IS81" i="3"/>
  <c r="IS16" i="3"/>
  <c r="IS15" i="3"/>
  <c r="IN64" i="3"/>
  <c r="IS37" i="3"/>
  <c r="IS65" i="3"/>
  <c r="IN50" i="3"/>
  <c r="IN88" i="3"/>
  <c r="IN10" i="3"/>
  <c r="IS56" i="3"/>
  <c r="IN48" i="3"/>
  <c r="IS87" i="3"/>
  <c r="IS64" i="3"/>
  <c r="IS69" i="3"/>
  <c r="IN106" i="3"/>
  <c r="IN86" i="3"/>
  <c r="IN93" i="3"/>
  <c r="IN47" i="3"/>
  <c r="IN85" i="3"/>
  <c r="IS30" i="3"/>
  <c r="IS93" i="3"/>
  <c r="IN61" i="3"/>
  <c r="IS105" i="3"/>
  <c r="IS106" i="3"/>
  <c r="IS57" i="3"/>
  <c r="IN55" i="3"/>
  <c r="IS32" i="3"/>
  <c r="IS83" i="3"/>
  <c r="IN68" i="3"/>
  <c r="IS95" i="3"/>
  <c r="IS39" i="3"/>
  <c r="IS27" i="3"/>
  <c r="IS70" i="3"/>
  <c r="IN35" i="3"/>
  <c r="IN58" i="3"/>
  <c r="IS73" i="3"/>
  <c r="IS60" i="3"/>
  <c r="IS67" i="3"/>
  <c r="IS107" i="3"/>
  <c r="IN105" i="3"/>
  <c r="IN87" i="3"/>
  <c r="IN29" i="3"/>
  <c r="IS79" i="3"/>
  <c r="IN80" i="3"/>
  <c r="IN22" i="3"/>
  <c r="IS62" i="3"/>
  <c r="IS45" i="3"/>
  <c r="IS19" i="3"/>
  <c r="IN31" i="3"/>
  <c r="IS94" i="3"/>
  <c r="IN103" i="3"/>
  <c r="IN96" i="3"/>
  <c r="IS101" i="3"/>
  <c r="IN26" i="3"/>
  <c r="IN62" i="3"/>
  <c r="IN72" i="3"/>
  <c r="IS12" i="3"/>
  <c r="IS21" i="3"/>
  <c r="IN36" i="3"/>
  <c r="IS99" i="3"/>
  <c r="IS17" i="3"/>
  <c r="IN67" i="3"/>
  <c r="IS29" i="3"/>
  <c r="ON3" i="3"/>
  <c r="UB3" i="3"/>
  <c r="PO55" i="3"/>
  <c r="PO38" i="3"/>
  <c r="PO28" i="3"/>
  <c r="PO105" i="3"/>
  <c r="PO27" i="3"/>
  <c r="PO57" i="3"/>
  <c r="PO99" i="3"/>
  <c r="PO90" i="3"/>
  <c r="PO65" i="3"/>
  <c r="PO13" i="3"/>
  <c r="PO66" i="3"/>
  <c r="PO31" i="3"/>
  <c r="PO82" i="3"/>
  <c r="PO58" i="3"/>
  <c r="PO83" i="3"/>
  <c r="PO36" i="3"/>
  <c r="PO85" i="3"/>
  <c r="PO22" i="3"/>
  <c r="PO48" i="3"/>
  <c r="PO39" i="3"/>
  <c r="PO16" i="3"/>
  <c r="PO15" i="3"/>
  <c r="PO60" i="3"/>
  <c r="PO52" i="3"/>
  <c r="PO46" i="3"/>
  <c r="PO44" i="3"/>
  <c r="PO96" i="3"/>
  <c r="PO17" i="3"/>
  <c r="PO19" i="3"/>
  <c r="PO101" i="3"/>
  <c r="PO92" i="3"/>
  <c r="PO34" i="3"/>
  <c r="PO24" i="3"/>
  <c r="PO78" i="3"/>
  <c r="PO30" i="3"/>
  <c r="PO72" i="3"/>
  <c r="PO56" i="3"/>
  <c r="PO84" i="3"/>
  <c r="PO73" i="3"/>
  <c r="PO104" i="3"/>
  <c r="PO54" i="3"/>
  <c r="PO93" i="3"/>
  <c r="PO102" i="3"/>
  <c r="PO97" i="3"/>
  <c r="PO51" i="3"/>
  <c r="PO23" i="3"/>
  <c r="PO37" i="3"/>
  <c r="PO95" i="3"/>
  <c r="PO68" i="3"/>
  <c r="PO67" i="3"/>
  <c r="PO59" i="3"/>
  <c r="PO11" i="3"/>
  <c r="PO20" i="3"/>
  <c r="PO79" i="3"/>
  <c r="PO49" i="3"/>
  <c r="PO91" i="3"/>
  <c r="PO89" i="3"/>
  <c r="PO63" i="3"/>
  <c r="PO47" i="3"/>
  <c r="PO64" i="3"/>
  <c r="PO103" i="3"/>
  <c r="PO10" i="3"/>
  <c r="PO45" i="3"/>
  <c r="PO50" i="3"/>
  <c r="PO81" i="3"/>
  <c r="PO21" i="3"/>
  <c r="PO14" i="3"/>
  <c r="PO26" i="3"/>
  <c r="PO35" i="3"/>
  <c r="PO69" i="3"/>
  <c r="PO107" i="3"/>
  <c r="PO94" i="3"/>
  <c r="PO12" i="3"/>
  <c r="PO33" i="3"/>
  <c r="PO88" i="3"/>
  <c r="PO32" i="3"/>
  <c r="PO106" i="3"/>
  <c r="PO53" i="3"/>
  <c r="PO80" i="3"/>
  <c r="PO25" i="3"/>
  <c r="PO62" i="3"/>
  <c r="PO70" i="3"/>
  <c r="PO86" i="3"/>
  <c r="PO18" i="3"/>
  <c r="PO98" i="3"/>
  <c r="PO100" i="3"/>
  <c r="PO29" i="3"/>
  <c r="PO71" i="3"/>
  <c r="PO87" i="3"/>
  <c r="PO61" i="3"/>
  <c r="OR59" i="3"/>
  <c r="OR96" i="3"/>
  <c r="OR105" i="3"/>
  <c r="OR68" i="3"/>
  <c r="OR91" i="3"/>
  <c r="OR57" i="3"/>
  <c r="OR69" i="3"/>
  <c r="OR24" i="3"/>
  <c r="OR86" i="3"/>
  <c r="OR60" i="3"/>
  <c r="OR67" i="3"/>
  <c r="OR46" i="3"/>
  <c r="OR53" i="3"/>
  <c r="OR85" i="3"/>
  <c r="OR28" i="3"/>
  <c r="OR14" i="3"/>
  <c r="OR15" i="3"/>
  <c r="AP14" i="4" s="1"/>
  <c r="OR38" i="3"/>
  <c r="OR51" i="3"/>
  <c r="OR92" i="3"/>
  <c r="OR101" i="3"/>
  <c r="OR19" i="3"/>
  <c r="OR72" i="3"/>
  <c r="OR70" i="3"/>
  <c r="OR83" i="3"/>
  <c r="OR103" i="3"/>
  <c r="OR37" i="3"/>
  <c r="OR80" i="3"/>
  <c r="OR31" i="3"/>
  <c r="OR16" i="3"/>
  <c r="OR65" i="3"/>
  <c r="OR56" i="3"/>
  <c r="OR94" i="3"/>
  <c r="OR63" i="3"/>
  <c r="OR29" i="3"/>
  <c r="OR73" i="3"/>
  <c r="OR66" i="3"/>
  <c r="OR106" i="3"/>
  <c r="OR81" i="3"/>
  <c r="OR36" i="3"/>
  <c r="OR18" i="3"/>
  <c r="OR79" i="3"/>
  <c r="OR52" i="3"/>
  <c r="OR34" i="3"/>
  <c r="OR62" i="3"/>
  <c r="OR90" i="3"/>
  <c r="OR47" i="3"/>
  <c r="OR21" i="3"/>
  <c r="OR11" i="3"/>
  <c r="OR10" i="3"/>
  <c r="OR54" i="3"/>
  <c r="OR22" i="3"/>
  <c r="OR107" i="3"/>
  <c r="OR100" i="3"/>
  <c r="OR93" i="3"/>
  <c r="OR95" i="3"/>
  <c r="OR82" i="3"/>
  <c r="OR49" i="3"/>
  <c r="OR88" i="3"/>
  <c r="OR71" i="3"/>
  <c r="OR87" i="3"/>
  <c r="OR39" i="3"/>
  <c r="OR89" i="3"/>
  <c r="OR78" i="3"/>
  <c r="OR20" i="3"/>
  <c r="OR26" i="3"/>
  <c r="OR23" i="3"/>
  <c r="OR98" i="3"/>
  <c r="OR17" i="3"/>
  <c r="OR99" i="3"/>
  <c r="OR45" i="3"/>
  <c r="OR84" i="3"/>
  <c r="OR102" i="3"/>
  <c r="OR30" i="3"/>
  <c r="OR12" i="3"/>
  <c r="OR35" i="3"/>
  <c r="OR32" i="3"/>
  <c r="OR104" i="3"/>
  <c r="OR33" i="3"/>
  <c r="OR44" i="3"/>
  <c r="OR48" i="3"/>
  <c r="OR97" i="3"/>
  <c r="OR27" i="3"/>
  <c r="OR13" i="3"/>
  <c r="OR55" i="3"/>
  <c r="OR50" i="3"/>
  <c r="OR25" i="3"/>
  <c r="OR64" i="3"/>
  <c r="OR58" i="3"/>
  <c r="OR61" i="3"/>
  <c r="OV64" i="3"/>
  <c r="OV65" i="3"/>
  <c r="OV36" i="3"/>
  <c r="OV38" i="3"/>
  <c r="OV90" i="3"/>
  <c r="OV11" i="3"/>
  <c r="OV93" i="3"/>
  <c r="OV26" i="3"/>
  <c r="OV51" i="3"/>
  <c r="OV22" i="3"/>
  <c r="OV60" i="3"/>
  <c r="OV67" i="3"/>
  <c r="OV89" i="3"/>
  <c r="OV92" i="3"/>
  <c r="OV33" i="3"/>
  <c r="OV71" i="3"/>
  <c r="OV80" i="3"/>
  <c r="OV73" i="3"/>
  <c r="OV39" i="3"/>
  <c r="OV95" i="3"/>
  <c r="OV37" i="3"/>
  <c r="OV87" i="3"/>
  <c r="OV86" i="3"/>
  <c r="OV106" i="3"/>
  <c r="OV32" i="3"/>
  <c r="OV35" i="3"/>
  <c r="OV91" i="3"/>
  <c r="OV47" i="3"/>
  <c r="OV23" i="3"/>
  <c r="OV61" i="3"/>
  <c r="OV17" i="3"/>
  <c r="OV103" i="3"/>
  <c r="OV53" i="3"/>
  <c r="OV107" i="3"/>
  <c r="OV12" i="3"/>
  <c r="OV100" i="3"/>
  <c r="OV57" i="3"/>
  <c r="OV68" i="3"/>
  <c r="OV49" i="3"/>
  <c r="OV62" i="3"/>
  <c r="OV58" i="3"/>
  <c r="OV101" i="3"/>
  <c r="OV13" i="3"/>
  <c r="OV30" i="3"/>
  <c r="OV66" i="3"/>
  <c r="OV55" i="3"/>
  <c r="OV52" i="3"/>
  <c r="OV72" i="3"/>
  <c r="OV85" i="3"/>
  <c r="OV99" i="3"/>
  <c r="OV24" i="3"/>
  <c r="OV21" i="3"/>
  <c r="OV104" i="3"/>
  <c r="OV59" i="3"/>
  <c r="OV82" i="3"/>
  <c r="OV94" i="3"/>
  <c r="OV48" i="3"/>
  <c r="OV29" i="3"/>
  <c r="OV98" i="3"/>
  <c r="OV105" i="3"/>
  <c r="OV31" i="3"/>
  <c r="OV83" i="3"/>
  <c r="OV81" i="3"/>
  <c r="OV102" i="3"/>
  <c r="OV27" i="3"/>
  <c r="OV25" i="3"/>
  <c r="OV28" i="3"/>
  <c r="OV88" i="3"/>
  <c r="OV34" i="3"/>
  <c r="OV56" i="3"/>
  <c r="OV14" i="3"/>
  <c r="OV45" i="3"/>
  <c r="OV18" i="3"/>
  <c r="OV96" i="3"/>
  <c r="OV16" i="3"/>
  <c r="OV70" i="3"/>
  <c r="OV10" i="3"/>
  <c r="OV46" i="3"/>
  <c r="OV54" i="3"/>
  <c r="OV19" i="3"/>
  <c r="OV50" i="3"/>
  <c r="OV15" i="3"/>
  <c r="OV44" i="3"/>
  <c r="OV69" i="3"/>
  <c r="OV20" i="3"/>
  <c r="OV97" i="3"/>
  <c r="OV84" i="3"/>
  <c r="OV78" i="3"/>
  <c r="OV79" i="3"/>
  <c r="OV63" i="3"/>
  <c r="OW33" i="3"/>
  <c r="OW44" i="3"/>
  <c r="OW58" i="3"/>
  <c r="OW17" i="3"/>
  <c r="OW72" i="3"/>
  <c r="OW83" i="3"/>
  <c r="OW69" i="3"/>
  <c r="OW51" i="3"/>
  <c r="OW25" i="3"/>
  <c r="OW47" i="3"/>
  <c r="OW18" i="3"/>
  <c r="OW60" i="3"/>
  <c r="OW104" i="3"/>
  <c r="OW46" i="3"/>
  <c r="OW89" i="3"/>
  <c r="OW11" i="3"/>
  <c r="OW85" i="3"/>
  <c r="OW81" i="3"/>
  <c r="OW54" i="3"/>
  <c r="OW82" i="3"/>
  <c r="OW45" i="3"/>
  <c r="OW23" i="3"/>
  <c r="OW97" i="3"/>
  <c r="OW10" i="3"/>
  <c r="OW67" i="3"/>
  <c r="OW38" i="3"/>
  <c r="OW48" i="3"/>
  <c r="OW98" i="3"/>
  <c r="OW21" i="3"/>
  <c r="OW90" i="3"/>
  <c r="OW35" i="3"/>
  <c r="OW20" i="3"/>
  <c r="OW56" i="3"/>
  <c r="OW39" i="3"/>
  <c r="OW26" i="3"/>
  <c r="OW30" i="3"/>
  <c r="OW88" i="3"/>
  <c r="OW16" i="3"/>
  <c r="OW87" i="3"/>
  <c r="OW96" i="3"/>
  <c r="OW70" i="3"/>
  <c r="OW64" i="3"/>
  <c r="OW79" i="3"/>
  <c r="OW100" i="3"/>
  <c r="OW102" i="3"/>
  <c r="OW68" i="3"/>
  <c r="OW34" i="3"/>
  <c r="OW59" i="3"/>
  <c r="OW22" i="3"/>
  <c r="OW84" i="3"/>
  <c r="OW12" i="3"/>
  <c r="OW105" i="3"/>
  <c r="OW91" i="3"/>
  <c r="OW80" i="3"/>
  <c r="OW103" i="3"/>
  <c r="OW106" i="3"/>
  <c r="OW28" i="3"/>
  <c r="OW92" i="3"/>
  <c r="OW24" i="3"/>
  <c r="OW52" i="3"/>
  <c r="OW36" i="3"/>
  <c r="OW95" i="3"/>
  <c r="OW62" i="3"/>
  <c r="OW57" i="3"/>
  <c r="OW15" i="3"/>
  <c r="OW66" i="3"/>
  <c r="OW29" i="3"/>
  <c r="OW37" i="3"/>
  <c r="OW86" i="3"/>
  <c r="OW78" i="3"/>
  <c r="OW50" i="3"/>
  <c r="OW19" i="3"/>
  <c r="OW55" i="3"/>
  <c r="OW63" i="3"/>
  <c r="OW99" i="3"/>
  <c r="OW13" i="3"/>
  <c r="OW32" i="3"/>
  <c r="OW49" i="3"/>
  <c r="OW93" i="3"/>
  <c r="OW73" i="3"/>
  <c r="OW65" i="3"/>
  <c r="OW31" i="3"/>
  <c r="OW94" i="3"/>
  <c r="OW14" i="3"/>
  <c r="OW71" i="3"/>
  <c r="OW27" i="3"/>
  <c r="OW61" i="3"/>
  <c r="OW101" i="3"/>
  <c r="OW53" i="3"/>
  <c r="OW107" i="3"/>
  <c r="OY27" i="3"/>
  <c r="OY39" i="3"/>
  <c r="OY66" i="3"/>
  <c r="OY64" i="3"/>
  <c r="OY72" i="3"/>
  <c r="OY107" i="3"/>
  <c r="OY103" i="3"/>
  <c r="OY98" i="3"/>
  <c r="OY61" i="3"/>
  <c r="OY49" i="3"/>
  <c r="OY69" i="3"/>
  <c r="OY94" i="3"/>
  <c r="OY52" i="3"/>
  <c r="OY63" i="3"/>
  <c r="OY20" i="3"/>
  <c r="OY24" i="3"/>
  <c r="OY95" i="3"/>
  <c r="OY85" i="3"/>
  <c r="OY11" i="3"/>
  <c r="OY30" i="3"/>
  <c r="OY79" i="3"/>
  <c r="OY47" i="3"/>
  <c r="OY91" i="3"/>
  <c r="OY58" i="3"/>
  <c r="OY19" i="3"/>
  <c r="OY62" i="3"/>
  <c r="OY68" i="3"/>
  <c r="OY101" i="3"/>
  <c r="OY96" i="3"/>
  <c r="OY88" i="3"/>
  <c r="OY26" i="3"/>
  <c r="OY34" i="3"/>
  <c r="OY65" i="3"/>
  <c r="OY35" i="3"/>
  <c r="OY57" i="3"/>
  <c r="OY50" i="3"/>
  <c r="OY70" i="3"/>
  <c r="OY32" i="3"/>
  <c r="OY80" i="3"/>
  <c r="OY23" i="3"/>
  <c r="OY93" i="3"/>
  <c r="OY21" i="3"/>
  <c r="OY106" i="3"/>
  <c r="OY25" i="3"/>
  <c r="OY89" i="3"/>
  <c r="OY81" i="3"/>
  <c r="OY28" i="3"/>
  <c r="OY14" i="3"/>
  <c r="OY60" i="3"/>
  <c r="OY53" i="3"/>
  <c r="OY51" i="3"/>
  <c r="OY48" i="3"/>
  <c r="OY55" i="3"/>
  <c r="OY102" i="3"/>
  <c r="OY90" i="3"/>
  <c r="OY99" i="3"/>
  <c r="OY36" i="3"/>
  <c r="OY73" i="3"/>
  <c r="OY12" i="3"/>
  <c r="OY17" i="3"/>
  <c r="OY92" i="3"/>
  <c r="OY45" i="3"/>
  <c r="OY18" i="3"/>
  <c r="OY38" i="3"/>
  <c r="OY46" i="3"/>
  <c r="OY22" i="3"/>
  <c r="OY71" i="3"/>
  <c r="OY10" i="3"/>
  <c r="OY86" i="3"/>
  <c r="OY13" i="3"/>
  <c r="OY82" i="3"/>
  <c r="OY59" i="3"/>
  <c r="OY33" i="3"/>
  <c r="OY105" i="3"/>
  <c r="OY44" i="3"/>
  <c r="OY100" i="3"/>
  <c r="OY83" i="3"/>
  <c r="OY15" i="3"/>
  <c r="OY54" i="3"/>
  <c r="OY16" i="3"/>
  <c r="OY104" i="3"/>
  <c r="OY84" i="3"/>
  <c r="OY29" i="3"/>
  <c r="OY31" i="3"/>
  <c r="OY67" i="3"/>
  <c r="OY87" i="3"/>
  <c r="OY78" i="3"/>
  <c r="OY97" i="3"/>
  <c r="OY56" i="3"/>
  <c r="OY37" i="3"/>
  <c r="PT100" i="3"/>
  <c r="PT101" i="3"/>
  <c r="PT69" i="3"/>
  <c r="PT15" i="3"/>
  <c r="PT32" i="3"/>
  <c r="PT93" i="3"/>
  <c r="PT83" i="3"/>
  <c r="PT38" i="3"/>
  <c r="PT22" i="3"/>
  <c r="PT86" i="3"/>
  <c r="PT35" i="3"/>
  <c r="PT89" i="3"/>
  <c r="PT96" i="3"/>
  <c r="PT78" i="3"/>
  <c r="PT14" i="3"/>
  <c r="PT94" i="3"/>
  <c r="PT60" i="3"/>
  <c r="PT57" i="3"/>
  <c r="PT31" i="3"/>
  <c r="PT18" i="3"/>
  <c r="PT67" i="3"/>
  <c r="PT13" i="3"/>
  <c r="PT48" i="3"/>
  <c r="PT25" i="3"/>
  <c r="PT29" i="3"/>
  <c r="PT33" i="3"/>
  <c r="PT88" i="3"/>
  <c r="PT98" i="3"/>
  <c r="PT82" i="3"/>
  <c r="PT58" i="3"/>
  <c r="PT106" i="3"/>
  <c r="PT16" i="3"/>
  <c r="PT20" i="3"/>
  <c r="PT53" i="3"/>
  <c r="PT87" i="3"/>
  <c r="PT23" i="3"/>
  <c r="PT12" i="3"/>
  <c r="PT85" i="3"/>
  <c r="PT37" i="3"/>
  <c r="PT61" i="3"/>
  <c r="PT92" i="3"/>
  <c r="PT102" i="3"/>
  <c r="PT49" i="3"/>
  <c r="PT47" i="3"/>
  <c r="PT107" i="3"/>
  <c r="PT54" i="3"/>
  <c r="PT11" i="3"/>
  <c r="PT81" i="3"/>
  <c r="PT55" i="3"/>
  <c r="PT56" i="3"/>
  <c r="PT28" i="3"/>
  <c r="PT80" i="3"/>
  <c r="PT105" i="3"/>
  <c r="PT26" i="3"/>
  <c r="PT36" i="3"/>
  <c r="PT65" i="3"/>
  <c r="PT30" i="3"/>
  <c r="PT39" i="3"/>
  <c r="PT73" i="3"/>
  <c r="PT17" i="3"/>
  <c r="PT70" i="3"/>
  <c r="PT24" i="3"/>
  <c r="PT19" i="3"/>
  <c r="PT44" i="3"/>
  <c r="PT27" i="3"/>
  <c r="PT99" i="3"/>
  <c r="PT63" i="3"/>
  <c r="PT50" i="3"/>
  <c r="PT10" i="3"/>
  <c r="PT84" i="3"/>
  <c r="PT72" i="3"/>
  <c r="PT46" i="3"/>
  <c r="PT34" i="3"/>
  <c r="PT51" i="3"/>
  <c r="PT95" i="3"/>
  <c r="PT66" i="3"/>
  <c r="PT45" i="3"/>
  <c r="PT91" i="3"/>
  <c r="PT104" i="3"/>
  <c r="PT64" i="3"/>
  <c r="PT62" i="3"/>
  <c r="PT79" i="3"/>
  <c r="PT97" i="3"/>
  <c r="PT103" i="3"/>
  <c r="PT71" i="3"/>
  <c r="PT90" i="3"/>
  <c r="PT68" i="3"/>
  <c r="PT52" i="3"/>
  <c r="PT59" i="3"/>
  <c r="PT21" i="3"/>
  <c r="PB97" i="3"/>
  <c r="PB100" i="3"/>
  <c r="PB81" i="3"/>
  <c r="PB17" i="3"/>
  <c r="PB107" i="3"/>
  <c r="PB51" i="3"/>
  <c r="PB11" i="3"/>
  <c r="PB49" i="3"/>
  <c r="PB67" i="3"/>
  <c r="PB65" i="3"/>
  <c r="PB56" i="3"/>
  <c r="PB69" i="3"/>
  <c r="PB83" i="3"/>
  <c r="PB99" i="3"/>
  <c r="PB30" i="3"/>
  <c r="PB59" i="3"/>
  <c r="PB102" i="3"/>
  <c r="PB84" i="3"/>
  <c r="PB12" i="3"/>
  <c r="PB39" i="3"/>
  <c r="PB50" i="3"/>
  <c r="PB82" i="3"/>
  <c r="PB71" i="3"/>
  <c r="PB29" i="3"/>
  <c r="PB60" i="3"/>
  <c r="PB66" i="3"/>
  <c r="PB26" i="3"/>
  <c r="PB103" i="3"/>
  <c r="PB96" i="3"/>
  <c r="PB14" i="3"/>
  <c r="PB94" i="3"/>
  <c r="PB62" i="3"/>
  <c r="PB13" i="3"/>
  <c r="PB44" i="3"/>
  <c r="PB34" i="3"/>
  <c r="PB57" i="3"/>
  <c r="PB10" i="3"/>
  <c r="PB27" i="3"/>
  <c r="PB54" i="3"/>
  <c r="PB37" i="3"/>
  <c r="PB93" i="3"/>
  <c r="PB89" i="3"/>
  <c r="PB31" i="3"/>
  <c r="PB63" i="3"/>
  <c r="PB38" i="3"/>
  <c r="PB47" i="3"/>
  <c r="PB32" i="3"/>
  <c r="PB95" i="3"/>
  <c r="PB58" i="3"/>
  <c r="PB92" i="3"/>
  <c r="PB72" i="3"/>
  <c r="PB16" i="3"/>
  <c r="PB21" i="3"/>
  <c r="PB90" i="3"/>
  <c r="PB53" i="3"/>
  <c r="PB25" i="3"/>
  <c r="PB98" i="3"/>
  <c r="PB105" i="3"/>
  <c r="PB78" i="3"/>
  <c r="PB46" i="3"/>
  <c r="PB88" i="3"/>
  <c r="PB68" i="3"/>
  <c r="PB70" i="3"/>
  <c r="PB104" i="3"/>
  <c r="PB23" i="3"/>
  <c r="PB61" i="3"/>
  <c r="PB80" i="3"/>
  <c r="PB79" i="3"/>
  <c r="PB22" i="3"/>
  <c r="PB85" i="3"/>
  <c r="PB73" i="3"/>
  <c r="PB45" i="3"/>
  <c r="PB33" i="3"/>
  <c r="PB36" i="3"/>
  <c r="PB19" i="3"/>
  <c r="PB15" i="3"/>
  <c r="PB52" i="3"/>
  <c r="PB64" i="3"/>
  <c r="PB35" i="3"/>
  <c r="PB91" i="3"/>
  <c r="PB106" i="3"/>
  <c r="PB28" i="3"/>
  <c r="PB20" i="3"/>
  <c r="PB55" i="3"/>
  <c r="PB86" i="3"/>
  <c r="PB101" i="3"/>
  <c r="PB18" i="3"/>
  <c r="PB24" i="3"/>
  <c r="PB48" i="3"/>
  <c r="PB87" i="3"/>
  <c r="PL58" i="3"/>
  <c r="PL24" i="3"/>
  <c r="PL13" i="3"/>
  <c r="PL98" i="3"/>
  <c r="PL29" i="3"/>
  <c r="PL28" i="3"/>
  <c r="PL70" i="3"/>
  <c r="PL91" i="3"/>
  <c r="PL97" i="3"/>
  <c r="PL16" i="3"/>
  <c r="PL102" i="3"/>
  <c r="PL104" i="3"/>
  <c r="PL20" i="3"/>
  <c r="PL56" i="3"/>
  <c r="PL89" i="3"/>
  <c r="PL105" i="3"/>
  <c r="PL22" i="3"/>
  <c r="PL12" i="3"/>
  <c r="PL46" i="3"/>
  <c r="PL101" i="3"/>
  <c r="PL62" i="3"/>
  <c r="PL57" i="3"/>
  <c r="PL30" i="3"/>
  <c r="PL86" i="3"/>
  <c r="PL37" i="3"/>
  <c r="PL84" i="3"/>
  <c r="PL60" i="3"/>
  <c r="PL45" i="3"/>
  <c r="PL72" i="3"/>
  <c r="PL10" i="3"/>
  <c r="PL85" i="3"/>
  <c r="PL23" i="3"/>
  <c r="PL11" i="3"/>
  <c r="PL64" i="3"/>
  <c r="PL78" i="3"/>
  <c r="PL54" i="3"/>
  <c r="PL34" i="3"/>
  <c r="PL59" i="3"/>
  <c r="PL52" i="3"/>
  <c r="PL66" i="3"/>
  <c r="PL73" i="3"/>
  <c r="PL99" i="3"/>
  <c r="PL25" i="3"/>
  <c r="PL65" i="3"/>
  <c r="PL31" i="3"/>
  <c r="PL90" i="3"/>
  <c r="PL32" i="3"/>
  <c r="PL93" i="3"/>
  <c r="PL68" i="3"/>
  <c r="PL107" i="3"/>
  <c r="PL79" i="3"/>
  <c r="PL87" i="3"/>
  <c r="PL14" i="3"/>
  <c r="PL69" i="3"/>
  <c r="PL47" i="3"/>
  <c r="PL49" i="3"/>
  <c r="PL61" i="3"/>
  <c r="PL53" i="3"/>
  <c r="PL38" i="3"/>
  <c r="PL36" i="3"/>
  <c r="PL26" i="3"/>
  <c r="PL48" i="3"/>
  <c r="PL39" i="3"/>
  <c r="PL19" i="3"/>
  <c r="PL63" i="3"/>
  <c r="PL95" i="3"/>
  <c r="PL71" i="3"/>
  <c r="PL15" i="3"/>
  <c r="PL88" i="3"/>
  <c r="PL96" i="3"/>
  <c r="PL103" i="3"/>
  <c r="PL17" i="3"/>
  <c r="PL100" i="3"/>
  <c r="PL92" i="3"/>
  <c r="PL21" i="3"/>
  <c r="PL27" i="3"/>
  <c r="PL35" i="3"/>
  <c r="PL83" i="3"/>
  <c r="PL44" i="3"/>
  <c r="PL81" i="3"/>
  <c r="PL82" i="3"/>
  <c r="PL33" i="3"/>
  <c r="PL51" i="3"/>
  <c r="PL67" i="3"/>
  <c r="PL55" i="3"/>
  <c r="PL18" i="3"/>
  <c r="PL106" i="3"/>
  <c r="PL94" i="3"/>
  <c r="PL80" i="3"/>
  <c r="PL50" i="3"/>
  <c r="D256" i="3"/>
  <c r="D250" i="3"/>
  <c r="D258" i="3"/>
  <c r="D253" i="3"/>
  <c r="D255" i="3"/>
  <c r="D254" i="3"/>
  <c r="D259" i="3"/>
  <c r="D251" i="3"/>
  <c r="D252" i="3"/>
  <c r="D260" i="3"/>
  <c r="D257" i="3"/>
  <c r="AR45" i="4"/>
  <c r="AR52" i="4"/>
  <c r="LU3" i="3"/>
  <c r="JJ102" i="3"/>
  <c r="JJ105" i="3"/>
  <c r="JJ17" i="3"/>
  <c r="JJ58" i="3"/>
  <c r="JJ57" i="3"/>
  <c r="JJ62" i="3"/>
  <c r="JJ64" i="3"/>
  <c r="JJ82" i="3"/>
  <c r="JJ10" i="3"/>
  <c r="JJ80" i="3"/>
  <c r="JJ89" i="3"/>
  <c r="JJ15" i="3"/>
  <c r="JJ44" i="3"/>
  <c r="JJ14" i="3"/>
  <c r="JJ72" i="3"/>
  <c r="JJ69" i="3"/>
  <c r="JJ103" i="3"/>
  <c r="JJ106" i="3"/>
  <c r="JJ30" i="3"/>
  <c r="JJ24" i="3"/>
  <c r="JJ32" i="3"/>
  <c r="JJ84" i="3"/>
  <c r="JJ46" i="3"/>
  <c r="JJ90" i="3"/>
  <c r="JJ81" i="3"/>
  <c r="JJ20" i="3"/>
  <c r="JJ12" i="3"/>
  <c r="JJ28" i="3"/>
  <c r="JJ53" i="3"/>
  <c r="JJ79" i="3"/>
  <c r="JJ48" i="3"/>
  <c r="JJ86" i="3"/>
  <c r="JJ25" i="3"/>
  <c r="JJ92" i="3"/>
  <c r="JJ107" i="3"/>
  <c r="JJ99" i="3"/>
  <c r="JJ68" i="3"/>
  <c r="JJ13" i="3"/>
  <c r="JJ97" i="3"/>
  <c r="JJ70" i="3"/>
  <c r="JJ18" i="3"/>
  <c r="JJ26" i="3"/>
  <c r="JJ35" i="3"/>
  <c r="JJ96" i="3"/>
  <c r="JJ73" i="3"/>
  <c r="JJ91" i="3"/>
  <c r="JJ19" i="3"/>
  <c r="JJ65" i="3"/>
  <c r="JJ67" i="3"/>
  <c r="JJ56" i="3"/>
  <c r="JJ95" i="3"/>
  <c r="JJ47" i="3"/>
  <c r="JJ38" i="3"/>
  <c r="JJ33" i="3"/>
  <c r="JJ98" i="3"/>
  <c r="JJ71" i="3"/>
  <c r="JJ93" i="3"/>
  <c r="JJ31" i="3"/>
  <c r="JJ36" i="3"/>
  <c r="JJ61" i="3"/>
  <c r="JJ87" i="3"/>
  <c r="JJ11" i="3"/>
  <c r="JJ51" i="3"/>
  <c r="JJ100" i="3"/>
  <c r="JJ66" i="3"/>
  <c r="JJ83" i="3"/>
  <c r="JJ39" i="3"/>
  <c r="JJ85" i="3"/>
  <c r="JJ78" i="3"/>
  <c r="JJ49" i="3"/>
  <c r="JJ54" i="3"/>
  <c r="JJ60" i="3"/>
  <c r="JJ94" i="3"/>
  <c r="JJ45" i="3"/>
  <c r="JJ104" i="3"/>
  <c r="JJ63" i="3"/>
  <c r="JJ101" i="3"/>
  <c r="JJ88" i="3"/>
  <c r="JJ34" i="3"/>
  <c r="JJ37" i="3"/>
  <c r="JJ21" i="3"/>
  <c r="JJ52" i="3"/>
  <c r="JJ22" i="3"/>
  <c r="JJ55" i="3"/>
  <c r="JJ59" i="3"/>
  <c r="JJ23" i="3"/>
  <c r="JJ50" i="3"/>
  <c r="JJ16" i="3"/>
  <c r="JJ27" i="3"/>
  <c r="JJ29" i="3"/>
  <c r="JM64" i="3"/>
  <c r="JM30" i="3"/>
  <c r="JM102" i="3"/>
  <c r="JM14" i="3"/>
  <c r="JM44" i="3"/>
  <c r="JM21" i="3"/>
  <c r="JM69" i="3"/>
  <c r="JM73" i="3"/>
  <c r="JM92" i="3"/>
  <c r="JM100" i="3"/>
  <c r="JM71" i="3"/>
  <c r="JM10" i="3"/>
  <c r="JM45" i="3"/>
  <c r="JM26" i="3"/>
  <c r="JM54" i="3"/>
  <c r="JM66" i="3"/>
  <c r="JM29" i="3"/>
  <c r="JM80" i="3"/>
  <c r="JM15" i="3"/>
  <c r="JM91" i="3"/>
  <c r="JM89" i="3"/>
  <c r="JM82" i="3"/>
  <c r="JM84" i="3"/>
  <c r="JM107" i="3"/>
  <c r="JM38" i="3"/>
  <c r="JM104" i="3"/>
  <c r="JM85" i="3"/>
  <c r="JM22" i="3"/>
  <c r="JM87" i="3"/>
  <c r="JM57" i="3"/>
  <c r="JM95" i="3"/>
  <c r="JM37" i="3"/>
  <c r="JM34" i="3"/>
  <c r="JM63" i="3"/>
  <c r="JM50" i="3"/>
  <c r="JM11" i="3"/>
  <c r="JM97" i="3"/>
  <c r="JM16" i="3"/>
  <c r="JM46" i="3"/>
  <c r="JM27" i="3"/>
  <c r="JM18" i="3"/>
  <c r="JM33" i="3"/>
  <c r="JM101" i="3"/>
  <c r="JM90" i="3"/>
  <c r="JM88" i="3"/>
  <c r="JM56" i="3"/>
  <c r="JM20" i="3"/>
  <c r="JM78" i="3"/>
  <c r="JM47" i="3"/>
  <c r="JM48" i="3"/>
  <c r="JM98" i="3"/>
  <c r="JM13" i="3"/>
  <c r="JM93" i="3"/>
  <c r="JM19" i="3"/>
  <c r="JM58" i="3"/>
  <c r="JM25" i="3"/>
  <c r="JM105" i="3"/>
  <c r="JM94" i="3"/>
  <c r="JM62" i="3"/>
  <c r="JM72" i="3"/>
  <c r="JM23" i="3"/>
  <c r="JM103" i="3"/>
  <c r="JM39" i="3"/>
  <c r="JM86" i="3"/>
  <c r="JM99" i="3"/>
  <c r="JM24" i="3"/>
  <c r="JM49" i="3"/>
  <c r="JM83" i="3"/>
  <c r="JM61" i="3"/>
  <c r="JM55" i="3"/>
  <c r="JM28" i="3"/>
  <c r="JM31" i="3"/>
  <c r="JM67" i="3"/>
  <c r="JM106" i="3"/>
  <c r="JM53" i="3"/>
  <c r="JM59" i="3"/>
  <c r="JM70" i="3"/>
  <c r="JM60" i="3"/>
  <c r="JM36" i="3"/>
  <c r="JM32" i="3"/>
  <c r="JM96" i="3"/>
  <c r="JM65" i="3"/>
  <c r="JM51" i="3"/>
  <c r="JM52" i="3"/>
  <c r="JM81" i="3"/>
  <c r="JM35" i="3"/>
  <c r="JM68" i="3"/>
  <c r="JM12" i="3"/>
  <c r="JM79" i="3"/>
  <c r="JM17" i="3"/>
  <c r="JI10" i="3"/>
  <c r="JI100" i="3"/>
  <c r="JI105" i="3"/>
  <c r="JI27" i="3"/>
  <c r="JI87" i="3"/>
  <c r="JI63" i="3"/>
  <c r="JI88" i="3"/>
  <c r="JI56" i="3"/>
  <c r="JI69" i="3"/>
  <c r="JI44" i="3"/>
  <c r="JI50" i="3"/>
  <c r="JI16" i="3"/>
  <c r="JI48" i="3"/>
  <c r="JI51" i="3"/>
  <c r="JI71" i="3"/>
  <c r="JI32" i="3"/>
  <c r="JI17" i="3"/>
  <c r="JI33" i="3"/>
  <c r="JI26" i="3"/>
  <c r="JI96" i="3"/>
  <c r="JI57" i="3"/>
  <c r="JI84" i="3"/>
  <c r="JI70" i="3"/>
  <c r="JI14" i="3"/>
  <c r="JI25" i="3"/>
  <c r="JI89" i="3"/>
  <c r="JI66" i="3"/>
  <c r="JI12" i="3"/>
  <c r="JI20" i="3"/>
  <c r="JI97" i="3"/>
  <c r="JI36" i="3"/>
  <c r="JI101" i="3"/>
  <c r="JI68" i="3"/>
  <c r="JI37" i="3"/>
  <c r="JI79" i="3"/>
  <c r="JI30" i="3"/>
  <c r="JI13" i="3"/>
  <c r="JI46" i="3"/>
  <c r="JI99" i="3"/>
  <c r="JI31" i="3"/>
  <c r="JI73" i="3"/>
  <c r="JI107" i="3"/>
  <c r="JI83" i="3"/>
  <c r="JI22" i="3"/>
  <c r="JI103" i="3"/>
  <c r="JI35" i="3"/>
  <c r="JI86" i="3"/>
  <c r="JI67" i="3"/>
  <c r="JI11" i="3"/>
  <c r="JI72" i="3"/>
  <c r="JI15" i="3"/>
  <c r="JI39" i="3"/>
  <c r="JI18" i="3"/>
  <c r="JI55" i="3"/>
  <c r="JI23" i="3"/>
  <c r="JI47" i="3"/>
  <c r="JI82" i="3"/>
  <c r="JI49" i="3"/>
  <c r="JI61" i="3"/>
  <c r="JI19" i="3"/>
  <c r="JI53" i="3"/>
  <c r="JI65" i="3"/>
  <c r="JI80" i="3"/>
  <c r="JI93" i="3"/>
  <c r="JI94" i="3"/>
  <c r="JI45" i="3"/>
  <c r="JI59" i="3"/>
  <c r="JI98" i="3"/>
  <c r="JI21" i="3"/>
  <c r="JI24" i="3"/>
  <c r="JI92" i="3"/>
  <c r="JI64" i="3"/>
  <c r="JI104" i="3"/>
  <c r="JI60" i="3"/>
  <c r="JI58" i="3"/>
  <c r="JI91" i="3"/>
  <c r="JI54" i="3"/>
  <c r="JI28" i="3"/>
  <c r="JI34" i="3"/>
  <c r="JI90" i="3"/>
  <c r="JI95" i="3"/>
  <c r="JI38" i="3"/>
  <c r="JI81" i="3"/>
  <c r="JI85" i="3"/>
  <c r="JI29" i="3"/>
  <c r="JI62" i="3"/>
  <c r="JI106" i="3"/>
  <c r="JI102" i="3"/>
  <c r="JI78" i="3"/>
  <c r="JI52" i="3"/>
  <c r="KH99" i="3"/>
  <c r="KH92" i="3"/>
  <c r="KH98" i="3"/>
  <c r="KH11" i="3"/>
  <c r="KH80" i="3"/>
  <c r="KH102" i="3"/>
  <c r="KH20" i="3"/>
  <c r="KH16" i="3"/>
  <c r="KH31" i="3"/>
  <c r="KH18" i="3"/>
  <c r="KH13" i="3"/>
  <c r="KH34" i="3"/>
  <c r="KH91" i="3"/>
  <c r="KH38" i="3"/>
  <c r="KH59" i="3"/>
  <c r="KH97" i="3"/>
  <c r="KH100" i="3"/>
  <c r="KH19" i="3"/>
  <c r="KH63" i="3"/>
  <c r="KH105" i="3"/>
  <c r="KH95" i="3"/>
  <c r="KH30" i="3"/>
  <c r="KH35" i="3"/>
  <c r="KH49" i="3"/>
  <c r="KH81" i="3"/>
  <c r="KH96" i="3"/>
  <c r="KH28" i="3"/>
  <c r="KH69" i="3"/>
  <c r="KH83" i="3"/>
  <c r="KH57" i="3"/>
  <c r="KH44" i="3"/>
  <c r="KH32" i="3"/>
  <c r="KH36" i="3"/>
  <c r="KH25" i="3"/>
  <c r="KH88" i="3"/>
  <c r="KH39" i="3"/>
  <c r="KH58" i="3"/>
  <c r="KH61" i="3"/>
  <c r="KH33" i="3"/>
  <c r="KH106" i="3"/>
  <c r="KH78" i="3"/>
  <c r="KH22" i="3"/>
  <c r="KH14" i="3"/>
  <c r="KH86" i="3"/>
  <c r="KH56" i="3"/>
  <c r="KH48" i="3"/>
  <c r="KH103" i="3"/>
  <c r="KH104" i="3"/>
  <c r="KH68" i="3"/>
  <c r="KH55" i="3"/>
  <c r="KH90" i="3"/>
  <c r="KH54" i="3"/>
  <c r="KH71" i="3"/>
  <c r="KH66" i="3"/>
  <c r="KH12" i="3"/>
  <c r="KH46" i="3"/>
  <c r="KH21" i="3"/>
  <c r="KH93" i="3"/>
  <c r="KH24" i="3"/>
  <c r="KH53" i="3"/>
  <c r="KH72" i="3"/>
  <c r="KH52" i="3"/>
  <c r="KH47" i="3"/>
  <c r="KH17" i="3"/>
  <c r="KH50" i="3"/>
  <c r="KH15" i="3"/>
  <c r="KH65" i="3"/>
  <c r="KH89" i="3"/>
  <c r="KH64" i="3"/>
  <c r="KH45" i="3"/>
  <c r="KH94" i="3"/>
  <c r="KH79" i="3"/>
  <c r="KH10" i="3"/>
  <c r="KH60" i="3"/>
  <c r="KH29" i="3"/>
  <c r="KH26" i="3"/>
  <c r="KH87" i="3"/>
  <c r="KH107" i="3"/>
  <c r="KH85" i="3"/>
  <c r="KH62" i="3"/>
  <c r="KH84" i="3"/>
  <c r="KH70" i="3"/>
  <c r="KH73" i="3"/>
  <c r="KH27" i="3"/>
  <c r="KH23" i="3"/>
  <c r="KH51" i="3"/>
  <c r="KH67" i="3"/>
  <c r="KH101" i="3"/>
  <c r="KH37" i="3"/>
  <c r="KH82" i="3"/>
  <c r="KG59" i="3"/>
  <c r="KG102" i="3"/>
  <c r="KG47" i="3"/>
  <c r="KG44" i="3"/>
  <c r="KG80" i="3"/>
  <c r="KG60" i="3"/>
  <c r="KG20" i="3"/>
  <c r="KG18" i="3"/>
  <c r="KG13" i="3"/>
  <c r="KG51" i="3"/>
  <c r="KG48" i="3"/>
  <c r="KG24" i="3"/>
  <c r="KG88" i="3"/>
  <c r="KG95" i="3"/>
  <c r="KG104" i="3"/>
  <c r="KG64" i="3"/>
  <c r="KG87" i="3"/>
  <c r="KG26" i="3"/>
  <c r="KG100" i="3"/>
  <c r="KG39" i="3"/>
  <c r="KG53" i="3"/>
  <c r="KG52" i="3"/>
  <c r="KG36" i="3"/>
  <c r="KG37" i="3"/>
  <c r="KG90" i="3"/>
  <c r="KG56" i="3"/>
  <c r="KG101" i="3"/>
  <c r="KG30" i="3"/>
  <c r="KG32" i="3"/>
  <c r="KG97" i="3"/>
  <c r="KG22" i="3"/>
  <c r="KG65" i="3"/>
  <c r="KG82" i="3"/>
  <c r="KG78" i="3"/>
  <c r="KG86" i="3"/>
  <c r="KG96" i="3"/>
  <c r="KG79" i="3"/>
  <c r="KG54" i="3"/>
  <c r="KG92" i="3"/>
  <c r="KG62" i="3"/>
  <c r="KG33" i="3"/>
  <c r="KG85" i="3"/>
  <c r="KG71" i="3"/>
  <c r="KG29" i="3"/>
  <c r="KG12" i="3"/>
  <c r="KG50" i="3"/>
  <c r="KG91" i="3"/>
  <c r="KG81" i="3"/>
  <c r="KG11" i="3"/>
  <c r="KG99" i="3"/>
  <c r="KG55" i="3"/>
  <c r="KG105" i="3"/>
  <c r="KG63" i="3"/>
  <c r="KG61" i="3"/>
  <c r="KG89" i="3"/>
  <c r="KG57" i="3"/>
  <c r="KG28" i="3"/>
  <c r="KG98" i="3"/>
  <c r="KG67" i="3"/>
  <c r="KG49" i="3"/>
  <c r="KG25" i="3"/>
  <c r="KG72" i="3"/>
  <c r="KG68" i="3"/>
  <c r="KG21" i="3"/>
  <c r="KG15" i="3"/>
  <c r="KG34" i="3"/>
  <c r="KG93" i="3"/>
  <c r="KG107" i="3"/>
  <c r="KG31" i="3"/>
  <c r="KG69" i="3"/>
  <c r="KG38" i="3"/>
  <c r="KG66" i="3"/>
  <c r="KG16" i="3"/>
  <c r="KG27" i="3"/>
  <c r="KG84" i="3"/>
  <c r="KG103" i="3"/>
  <c r="KG70" i="3"/>
  <c r="KG94" i="3"/>
  <c r="KG23" i="3"/>
  <c r="KG106" i="3"/>
  <c r="KG58" i="3"/>
  <c r="KG17" i="3"/>
  <c r="KG19" i="3"/>
  <c r="KG45" i="3"/>
  <c r="KG83" i="3"/>
  <c r="KG46" i="3"/>
  <c r="KG73" i="3"/>
  <c r="KG35" i="3"/>
  <c r="KG14" i="3"/>
  <c r="KG10" i="3"/>
  <c r="JH50" i="3"/>
  <c r="JH89" i="3"/>
  <c r="JH23" i="3"/>
  <c r="JH56" i="3"/>
  <c r="JH103" i="3"/>
  <c r="JH32" i="3"/>
  <c r="JH18" i="3"/>
  <c r="JH51" i="3"/>
  <c r="JH104" i="3"/>
  <c r="JH105" i="3"/>
  <c r="JH96" i="3"/>
  <c r="JH37" i="3"/>
  <c r="JH70" i="3"/>
  <c r="JH73" i="3"/>
  <c r="JH49" i="3"/>
  <c r="JH78" i="3"/>
  <c r="JH44" i="3"/>
  <c r="JH60" i="3"/>
  <c r="JH52" i="3"/>
  <c r="JH82" i="3"/>
  <c r="JH65" i="3"/>
  <c r="JH81" i="3"/>
  <c r="JH84" i="3"/>
  <c r="JH86" i="3"/>
  <c r="JH46" i="3"/>
  <c r="JH99" i="3"/>
  <c r="JH98" i="3"/>
  <c r="JH95" i="3"/>
  <c r="JH29" i="3"/>
  <c r="JH53" i="3"/>
  <c r="JH63" i="3"/>
  <c r="JH55" i="3"/>
  <c r="JH72" i="3"/>
  <c r="JH92" i="3"/>
  <c r="JH26" i="3"/>
  <c r="JH87" i="3"/>
  <c r="JH48" i="3"/>
  <c r="JH14" i="3"/>
  <c r="JH88" i="3"/>
  <c r="JH38" i="3"/>
  <c r="JH100" i="3"/>
  <c r="JH11" i="3"/>
  <c r="JH97" i="3"/>
  <c r="JH59" i="3"/>
  <c r="JH45" i="3"/>
  <c r="JH19" i="3"/>
  <c r="JH12" i="3"/>
  <c r="JH25" i="3"/>
  <c r="JH39" i="3"/>
  <c r="JH91" i="3"/>
  <c r="JH15" i="3"/>
  <c r="JH69" i="3"/>
  <c r="JH106" i="3"/>
  <c r="JH30" i="3"/>
  <c r="JH34" i="3"/>
  <c r="JH102" i="3"/>
  <c r="JH80" i="3"/>
  <c r="JH58" i="3"/>
  <c r="JH35" i="3"/>
  <c r="JH17" i="3"/>
  <c r="JH28" i="3"/>
  <c r="JH101" i="3"/>
  <c r="JH83" i="3"/>
  <c r="JH85" i="3"/>
  <c r="JH36" i="3"/>
  <c r="JH21" i="3"/>
  <c r="JH22" i="3"/>
  <c r="JH66" i="3"/>
  <c r="JH61" i="3"/>
  <c r="JH90" i="3"/>
  <c r="JH20" i="3"/>
  <c r="JH16" i="3"/>
  <c r="JH24" i="3"/>
  <c r="JH31" i="3"/>
  <c r="JH79" i="3"/>
  <c r="JH93" i="3"/>
  <c r="JH64" i="3"/>
  <c r="JH13" i="3"/>
  <c r="JH27" i="3"/>
  <c r="JH67" i="3"/>
  <c r="JH33" i="3"/>
  <c r="JH54" i="3"/>
  <c r="JH71" i="3"/>
  <c r="JH57" i="3"/>
  <c r="JH68" i="3"/>
  <c r="JH47" i="3"/>
  <c r="JH10" i="3"/>
  <c r="JH94" i="3"/>
  <c r="JH62" i="3"/>
  <c r="JH107" i="3"/>
  <c r="JN50" i="3"/>
  <c r="JN37" i="3"/>
  <c r="JN91" i="3"/>
  <c r="JN81" i="3"/>
  <c r="JN10" i="3"/>
  <c r="JN27" i="3"/>
  <c r="JN104" i="3"/>
  <c r="JN61" i="3"/>
  <c r="JN103" i="3"/>
  <c r="JN26" i="3"/>
  <c r="JN60" i="3"/>
  <c r="JN64" i="3"/>
  <c r="JN32" i="3"/>
  <c r="JN59" i="3"/>
  <c r="JN66" i="3"/>
  <c r="JN79" i="3"/>
  <c r="JN89" i="3"/>
  <c r="JN24" i="3"/>
  <c r="JN65" i="3"/>
  <c r="JN45" i="3"/>
  <c r="JN23" i="3"/>
  <c r="JN19" i="3"/>
  <c r="JN73" i="3"/>
  <c r="JN47" i="3"/>
  <c r="JN83" i="3"/>
  <c r="JN84" i="3"/>
  <c r="JN69" i="3"/>
  <c r="JN107" i="3"/>
  <c r="JN71" i="3"/>
  <c r="JN86" i="3"/>
  <c r="JN102" i="3"/>
  <c r="JN49" i="3"/>
  <c r="JN31" i="3"/>
  <c r="JN105" i="3"/>
  <c r="JN29" i="3"/>
  <c r="JN90" i="3"/>
  <c r="JN25" i="3"/>
  <c r="JN56" i="3"/>
  <c r="JN35" i="3"/>
  <c r="JN95" i="3"/>
  <c r="JN99" i="3"/>
  <c r="JN72" i="3"/>
  <c r="JN39" i="3"/>
  <c r="JN33" i="3"/>
  <c r="JN97" i="3"/>
  <c r="JN17" i="3"/>
  <c r="JN96" i="3"/>
  <c r="JN92" i="3"/>
  <c r="JN46" i="3"/>
  <c r="JN55" i="3"/>
  <c r="JN82" i="3"/>
  <c r="JN14" i="3"/>
  <c r="JN63" i="3"/>
  <c r="JN68" i="3"/>
  <c r="JN106" i="3"/>
  <c r="JN52" i="3"/>
  <c r="JN16" i="3"/>
  <c r="JN21" i="3"/>
  <c r="JN93" i="3"/>
  <c r="JN57" i="3"/>
  <c r="JN94" i="3"/>
  <c r="JN18" i="3"/>
  <c r="JN85" i="3"/>
  <c r="JN51" i="3"/>
  <c r="JN11" i="3"/>
  <c r="JN58" i="3"/>
  <c r="JN70" i="3"/>
  <c r="JN44" i="3"/>
  <c r="JN36" i="3"/>
  <c r="JN62" i="3"/>
  <c r="JN88" i="3"/>
  <c r="JN87" i="3"/>
  <c r="JN53" i="3"/>
  <c r="JN98" i="3"/>
  <c r="JN12" i="3"/>
  <c r="JN28" i="3"/>
  <c r="JN38" i="3"/>
  <c r="JN20" i="3"/>
  <c r="JN34" i="3"/>
  <c r="JN80" i="3"/>
  <c r="JN48" i="3"/>
  <c r="JN54" i="3"/>
  <c r="JN15" i="3"/>
  <c r="JN22" i="3"/>
  <c r="JN78" i="3"/>
  <c r="JN100" i="3"/>
  <c r="JN67" i="3"/>
  <c r="JN30" i="3"/>
  <c r="JN13" i="3"/>
  <c r="JN101" i="3"/>
  <c r="D249" i="3"/>
  <c r="D246" i="3"/>
  <c r="D243" i="3"/>
  <c r="D248" i="3"/>
  <c r="D240" i="3"/>
  <c r="D242" i="3"/>
  <c r="D247" i="3"/>
  <c r="D245" i="3"/>
  <c r="D241" i="3"/>
  <c r="D244" i="3"/>
  <c r="D239" i="3"/>
  <c r="GE3" i="3"/>
  <c r="AO21" i="4"/>
  <c r="EA102" i="3"/>
  <c r="EA61" i="3"/>
  <c r="EA49" i="3"/>
  <c r="EA36" i="3"/>
  <c r="EA31" i="3"/>
  <c r="EA55" i="3"/>
  <c r="EA90" i="3"/>
  <c r="EA95" i="3"/>
  <c r="EA68" i="3"/>
  <c r="EA53" i="3"/>
  <c r="EA99" i="3"/>
  <c r="EA47" i="3"/>
  <c r="EA104" i="3"/>
  <c r="EA83" i="3"/>
  <c r="EA100" i="3"/>
  <c r="EA26" i="3"/>
  <c r="EA13" i="3"/>
  <c r="EA79" i="3"/>
  <c r="EA92" i="3"/>
  <c r="EA56" i="3"/>
  <c r="EA19" i="3"/>
  <c r="EA96" i="3"/>
  <c r="EA16" i="3"/>
  <c r="EA78" i="3"/>
  <c r="EA105" i="3"/>
  <c r="EA30" i="3"/>
  <c r="EA65" i="3"/>
  <c r="EA18" i="3"/>
  <c r="EA23" i="3"/>
  <c r="EA67" i="3"/>
  <c r="EA48" i="3"/>
  <c r="EA70" i="3"/>
  <c r="EA46" i="3"/>
  <c r="EA12" i="3"/>
  <c r="EA51" i="3"/>
  <c r="EA62" i="3"/>
  <c r="EA87" i="3"/>
  <c r="EA59" i="3"/>
  <c r="EA34" i="3"/>
  <c r="EA10" i="3"/>
  <c r="EA103" i="3"/>
  <c r="EA72" i="3"/>
  <c r="EA29" i="3"/>
  <c r="EA80" i="3"/>
  <c r="EA25" i="3"/>
  <c r="EA28" i="3"/>
  <c r="EA52" i="3"/>
  <c r="EA85" i="3"/>
  <c r="EA35" i="3"/>
  <c r="EA38" i="3"/>
  <c r="EA60" i="3"/>
  <c r="EA20" i="3"/>
  <c r="EA32" i="3"/>
  <c r="EA22" i="3"/>
  <c r="EA27" i="3"/>
  <c r="EA39" i="3"/>
  <c r="EA107" i="3"/>
  <c r="EA58" i="3"/>
  <c r="EA64" i="3"/>
  <c r="EA73" i="3"/>
  <c r="EA86" i="3"/>
  <c r="EA37" i="3"/>
  <c r="EA89" i="3"/>
  <c r="EA57" i="3"/>
  <c r="EA45" i="3"/>
  <c r="EA98" i="3"/>
  <c r="EA24" i="3"/>
  <c r="EA44" i="3"/>
  <c r="EA82" i="3"/>
  <c r="EA93" i="3"/>
  <c r="EA15" i="3"/>
  <c r="EA71" i="3"/>
  <c r="EA69" i="3"/>
  <c r="EA54" i="3"/>
  <c r="EA14" i="3"/>
  <c r="EA97" i="3"/>
  <c r="EA101" i="3"/>
  <c r="EA33" i="3"/>
  <c r="EA88" i="3"/>
  <c r="EA91" i="3"/>
  <c r="EA21" i="3"/>
  <c r="EA63" i="3"/>
  <c r="EA94" i="3"/>
  <c r="EA81" i="3"/>
  <c r="EA66" i="3"/>
  <c r="EA50" i="3"/>
  <c r="EA106" i="3"/>
  <c r="EA11" i="3"/>
  <c r="EA17" i="3"/>
  <c r="EA84" i="3"/>
  <c r="EL31" i="3"/>
  <c r="EL99" i="3"/>
  <c r="EL28" i="3"/>
  <c r="EL100" i="3"/>
  <c r="EL45" i="3"/>
  <c r="EL11" i="3"/>
  <c r="EL55" i="3"/>
  <c r="EL78" i="3"/>
  <c r="EL97" i="3"/>
  <c r="EL91" i="3"/>
  <c r="EL26" i="3"/>
  <c r="EL83" i="3"/>
  <c r="EL23" i="3"/>
  <c r="EL52" i="3"/>
  <c r="EL60" i="3"/>
  <c r="EL35" i="3"/>
  <c r="EL19" i="3"/>
  <c r="EL66" i="3"/>
  <c r="EL16" i="3"/>
  <c r="EL104" i="3"/>
  <c r="EL32" i="3"/>
  <c r="EL24" i="3"/>
  <c r="EL101" i="3"/>
  <c r="EL93" i="3"/>
  <c r="EL13" i="3"/>
  <c r="EL39" i="3"/>
  <c r="EL36" i="3"/>
  <c r="EL21" i="3"/>
  <c r="EL20" i="3"/>
  <c r="EL96" i="3"/>
  <c r="EL29" i="3"/>
  <c r="EL53" i="3"/>
  <c r="EL102" i="3"/>
  <c r="EL38" i="3"/>
  <c r="EL47" i="3"/>
  <c r="EL27" i="3"/>
  <c r="EL82" i="3"/>
  <c r="EL71" i="3"/>
  <c r="EL92" i="3"/>
  <c r="EL105" i="3"/>
  <c r="EL95" i="3"/>
  <c r="EL18" i="3"/>
  <c r="EL73" i="3"/>
  <c r="EL25" i="3"/>
  <c r="EL103" i="3"/>
  <c r="EL14" i="3"/>
  <c r="EL15" i="3"/>
  <c r="EL64" i="3"/>
  <c r="EL10" i="3"/>
  <c r="EL37" i="3"/>
  <c r="EL12" i="3"/>
  <c r="EL49" i="3"/>
  <c r="EL59" i="3"/>
  <c r="EL68" i="3"/>
  <c r="EL62" i="3"/>
  <c r="EL81" i="3"/>
  <c r="EL65" i="3"/>
  <c r="EL48" i="3"/>
  <c r="EL86" i="3"/>
  <c r="EL56" i="3"/>
  <c r="EL69" i="3"/>
  <c r="EL87" i="3"/>
  <c r="EL33" i="3"/>
  <c r="EL54" i="3"/>
  <c r="EL98" i="3"/>
  <c r="EL88" i="3"/>
  <c r="EL51" i="3"/>
  <c r="EL85" i="3"/>
  <c r="EL90" i="3"/>
  <c r="EL89" i="3"/>
  <c r="EL72" i="3"/>
  <c r="EL58" i="3"/>
  <c r="EL70" i="3"/>
  <c r="EL67" i="3"/>
  <c r="EL84" i="3"/>
  <c r="EL107" i="3"/>
  <c r="EL30" i="3"/>
  <c r="EL106" i="3"/>
  <c r="EL63" i="3"/>
  <c r="EL94" i="3"/>
  <c r="EL50" i="3"/>
  <c r="EL57" i="3"/>
  <c r="EL22" i="3"/>
  <c r="EL80" i="3"/>
  <c r="EL61" i="3"/>
  <c r="EL79" i="3"/>
  <c r="EL17" i="3"/>
  <c r="EL46" i="3"/>
  <c r="EL44" i="3"/>
  <c r="EL34" i="3"/>
  <c r="EI29" i="3"/>
  <c r="EI37" i="3"/>
  <c r="EI97" i="3"/>
  <c r="EI82" i="3"/>
  <c r="EI68" i="3"/>
  <c r="EI47" i="3"/>
  <c r="EI107" i="3"/>
  <c r="EI94" i="3"/>
  <c r="EI102" i="3"/>
  <c r="EI39" i="3"/>
  <c r="EI81" i="3"/>
  <c r="EI23" i="3"/>
  <c r="EI89" i="3"/>
  <c r="EI86" i="3"/>
  <c r="EI60" i="3"/>
  <c r="EI26" i="3"/>
  <c r="EI71" i="3"/>
  <c r="EI52" i="3"/>
  <c r="EI44" i="3"/>
  <c r="EI21" i="3"/>
  <c r="EI63" i="3"/>
  <c r="EI67" i="3"/>
  <c r="EI79" i="3"/>
  <c r="EI96" i="3"/>
  <c r="EI12" i="3"/>
  <c r="EI85" i="3"/>
  <c r="EI105" i="3"/>
  <c r="EI15" i="3"/>
  <c r="EI83" i="3"/>
  <c r="EI35" i="3"/>
  <c r="EI34" i="3"/>
  <c r="EI95" i="3"/>
  <c r="EI69" i="3"/>
  <c r="EI106" i="3"/>
  <c r="EI48" i="3"/>
  <c r="EI20" i="3"/>
  <c r="EI13" i="3"/>
  <c r="EI65" i="3"/>
  <c r="EI32" i="3"/>
  <c r="EI92" i="3"/>
  <c r="EI73" i="3"/>
  <c r="EI51" i="3"/>
  <c r="EI17" i="3"/>
  <c r="EI14" i="3"/>
  <c r="EI24" i="3"/>
  <c r="EI91" i="3"/>
  <c r="EI19" i="3"/>
  <c r="EI62" i="3"/>
  <c r="EI104" i="3"/>
  <c r="EI78" i="3"/>
  <c r="EI33" i="3"/>
  <c r="EI10" i="3"/>
  <c r="EI46" i="3"/>
  <c r="EI101" i="3"/>
  <c r="EI27" i="3"/>
  <c r="EI22" i="3"/>
  <c r="EI61" i="3"/>
  <c r="EI88" i="3"/>
  <c r="EI45" i="3"/>
  <c r="EI55" i="3"/>
  <c r="EI56" i="3"/>
  <c r="EI49" i="3"/>
  <c r="EI18" i="3"/>
  <c r="EI100" i="3"/>
  <c r="EI90" i="3"/>
  <c r="EI87" i="3"/>
  <c r="EI58" i="3"/>
  <c r="EI64" i="3"/>
  <c r="EI31" i="3"/>
  <c r="EI16" i="3"/>
  <c r="EI36" i="3"/>
  <c r="EI30" i="3"/>
  <c r="EI93" i="3"/>
  <c r="EI59" i="3"/>
  <c r="EI84" i="3"/>
  <c r="EI98" i="3"/>
  <c r="EI50" i="3"/>
  <c r="EI54" i="3"/>
  <c r="EI53" i="3"/>
  <c r="EI66" i="3"/>
  <c r="EI38" i="3"/>
  <c r="EI57" i="3"/>
  <c r="EI99" i="3"/>
  <c r="EI25" i="3"/>
  <c r="EI80" i="3"/>
  <c r="EI103" i="3"/>
  <c r="EI70" i="3"/>
  <c r="EI72" i="3"/>
  <c r="EI11" i="3"/>
  <c r="EI28" i="3"/>
  <c r="IP87" i="3"/>
  <c r="IP81" i="3"/>
  <c r="IP68" i="3"/>
  <c r="IP30" i="3"/>
  <c r="IP32" i="3"/>
  <c r="IP28" i="3"/>
  <c r="IP64" i="3"/>
  <c r="IU79" i="3"/>
  <c r="IU15" i="3"/>
  <c r="IU105" i="3"/>
  <c r="IU81" i="3"/>
  <c r="IP50" i="3"/>
  <c r="IP23" i="3"/>
  <c r="IP33" i="3"/>
  <c r="IP79" i="3"/>
  <c r="IP20" i="3"/>
  <c r="IU10" i="3"/>
  <c r="IU64" i="3"/>
  <c r="IU106" i="3"/>
  <c r="IU55" i="3"/>
  <c r="IU63" i="3"/>
  <c r="IP35" i="3"/>
  <c r="IP10" i="3"/>
  <c r="IU19" i="3"/>
  <c r="IU86" i="3"/>
  <c r="IU99" i="3"/>
  <c r="IP94" i="3"/>
  <c r="IP59" i="3"/>
  <c r="IP73" i="3"/>
  <c r="IU45" i="3"/>
  <c r="IU91" i="3"/>
  <c r="IU37" i="3"/>
  <c r="IP67" i="3"/>
  <c r="IP12" i="3"/>
  <c r="IU69" i="3"/>
  <c r="IP82" i="3"/>
  <c r="IP29" i="3"/>
  <c r="IU33" i="3"/>
  <c r="IP69" i="3"/>
  <c r="IU54" i="3"/>
  <c r="IP80" i="3"/>
  <c r="IP54" i="3"/>
  <c r="IU39" i="3"/>
  <c r="IP24" i="3"/>
  <c r="IP105" i="3"/>
  <c r="IP22" i="3"/>
  <c r="IP25" i="3"/>
  <c r="IP89" i="3"/>
  <c r="IP36" i="3"/>
  <c r="IU66" i="3"/>
  <c r="IU94" i="3"/>
  <c r="IU88" i="3"/>
  <c r="IU104" i="3"/>
  <c r="IU11" i="3"/>
  <c r="IP66" i="3"/>
  <c r="IP70" i="3"/>
  <c r="IP104" i="3"/>
  <c r="IP85" i="3"/>
  <c r="IP106" i="3"/>
  <c r="IU85" i="3"/>
  <c r="IU31" i="3"/>
  <c r="IU68" i="3"/>
  <c r="IU17" i="3"/>
  <c r="IU102" i="3"/>
  <c r="IP58" i="3"/>
  <c r="IP86" i="3"/>
  <c r="IU97" i="3"/>
  <c r="IP61" i="3"/>
  <c r="IP47" i="3"/>
  <c r="IP34" i="3"/>
  <c r="IU62" i="3"/>
  <c r="IU32" i="3"/>
  <c r="IP19" i="3"/>
  <c r="IU100" i="3"/>
  <c r="IU70" i="3"/>
  <c r="IU67" i="3"/>
  <c r="IP101" i="3"/>
  <c r="IU30" i="3"/>
  <c r="IP95" i="3"/>
  <c r="IU46" i="3"/>
  <c r="IP13" i="3"/>
  <c r="IU20" i="3"/>
  <c r="IU61" i="3"/>
  <c r="IP51" i="3"/>
  <c r="IP45" i="3"/>
  <c r="IP44" i="3"/>
  <c r="IP46" i="3"/>
  <c r="IU51" i="3"/>
  <c r="IU24" i="3"/>
  <c r="IU48" i="3"/>
  <c r="IP17" i="3"/>
  <c r="IP96" i="3"/>
  <c r="IU52" i="3"/>
  <c r="IP63" i="3"/>
  <c r="IU44" i="3"/>
  <c r="IU47" i="3"/>
  <c r="IP39" i="3"/>
  <c r="IP37" i="3"/>
  <c r="IU27" i="3"/>
  <c r="IU34" i="3"/>
  <c r="IP100" i="3"/>
  <c r="IP98" i="3"/>
  <c r="IP102" i="3"/>
  <c r="IU82" i="3"/>
  <c r="IP84" i="3"/>
  <c r="IP48" i="3"/>
  <c r="IP71" i="3"/>
  <c r="IP52" i="3"/>
  <c r="IU28" i="3"/>
  <c r="IU59" i="3"/>
  <c r="IU101" i="3"/>
  <c r="IU71" i="3"/>
  <c r="IU58" i="3"/>
  <c r="IU72" i="3"/>
  <c r="IP91" i="3"/>
  <c r="IU95" i="3"/>
  <c r="IU25" i="3"/>
  <c r="IP88" i="3"/>
  <c r="IU98" i="3"/>
  <c r="IU29" i="3"/>
  <c r="IP65" i="3"/>
  <c r="IU83" i="3"/>
  <c r="IU93" i="3"/>
  <c r="IU56" i="3"/>
  <c r="IP97" i="3"/>
  <c r="IU90" i="3"/>
  <c r="IP62" i="3"/>
  <c r="IP21" i="3"/>
  <c r="IU73" i="3"/>
  <c r="IU103" i="3"/>
  <c r="IP107" i="3"/>
  <c r="IU22" i="3"/>
  <c r="IP60" i="3"/>
  <c r="IU65" i="3"/>
  <c r="IP99" i="3"/>
  <c r="IU36" i="3"/>
  <c r="IP26" i="3"/>
  <c r="IU92" i="3"/>
  <c r="IP15" i="3"/>
  <c r="IP90" i="3"/>
  <c r="IU50" i="3"/>
  <c r="IP31" i="3"/>
  <c r="IU26" i="3"/>
  <c r="IP56" i="3"/>
  <c r="IP83" i="3"/>
  <c r="IP57" i="3"/>
  <c r="IU23" i="3"/>
  <c r="IP93" i="3"/>
  <c r="IU107" i="3"/>
  <c r="IU57" i="3"/>
  <c r="IP55" i="3"/>
  <c r="IP72" i="3"/>
  <c r="IP11" i="3"/>
  <c r="IU89" i="3"/>
  <c r="IP103" i="3"/>
  <c r="IU96" i="3"/>
  <c r="IP92" i="3"/>
  <c r="IU21" i="3"/>
  <c r="IU80" i="3"/>
  <c r="IU87" i="3"/>
  <c r="IU84" i="3"/>
  <c r="IP27" i="3"/>
  <c r="IU35" i="3"/>
  <c r="IU60" i="3"/>
  <c r="LS3" i="3"/>
  <c r="RH3" i="3"/>
  <c r="AR49" i="4"/>
  <c r="AR50" i="4"/>
  <c r="AR46" i="4"/>
  <c r="JU80" i="3"/>
  <c r="JU49" i="3"/>
  <c r="JU60" i="3"/>
  <c r="JU93" i="3"/>
  <c r="JU54" i="3"/>
  <c r="JU94" i="3"/>
  <c r="JU50" i="3"/>
  <c r="JU101" i="3"/>
  <c r="JU29" i="3"/>
  <c r="JU62" i="3"/>
  <c r="JU15" i="3"/>
  <c r="JU95" i="3"/>
  <c r="JU103" i="3"/>
  <c r="JU82" i="3"/>
  <c r="JU105" i="3"/>
  <c r="JU23" i="3"/>
  <c r="JU63" i="3"/>
  <c r="JU89" i="3"/>
  <c r="JU19" i="3"/>
  <c r="JU18" i="3"/>
  <c r="JU47" i="3"/>
  <c r="JU11" i="3"/>
  <c r="JU106" i="3"/>
  <c r="JU25" i="3"/>
  <c r="JU53" i="3"/>
  <c r="JU52" i="3"/>
  <c r="JU28" i="3"/>
  <c r="JU64" i="3"/>
  <c r="JU104" i="3"/>
  <c r="JU107" i="3"/>
  <c r="JU72" i="3"/>
  <c r="JU46" i="3"/>
  <c r="JU32" i="3"/>
  <c r="JU99" i="3"/>
  <c r="JU51" i="3"/>
  <c r="JU26" i="3"/>
  <c r="JU61" i="3"/>
  <c r="JU59" i="3"/>
  <c r="JU92" i="3"/>
  <c r="JU71" i="3"/>
  <c r="JU38" i="3"/>
  <c r="JU83" i="3"/>
  <c r="JU100" i="3"/>
  <c r="JU13" i="3"/>
  <c r="JU56" i="3"/>
  <c r="JU30" i="3"/>
  <c r="JU66" i="3"/>
  <c r="JU90" i="3"/>
  <c r="JU85" i="3"/>
  <c r="JU10" i="3"/>
  <c r="JU91" i="3"/>
  <c r="JU84" i="3"/>
  <c r="JU35" i="3"/>
  <c r="JU58" i="3"/>
  <c r="JU36" i="3"/>
  <c r="JU86" i="3"/>
  <c r="JU48" i="3"/>
  <c r="JU22" i="3"/>
  <c r="JU27" i="3"/>
  <c r="JU102" i="3"/>
  <c r="JU57" i="3"/>
  <c r="JU78" i="3"/>
  <c r="JU68" i="3"/>
  <c r="JU97" i="3"/>
  <c r="JU98" i="3"/>
  <c r="JU70" i="3"/>
  <c r="JU17" i="3"/>
  <c r="JU87" i="3"/>
  <c r="JU33" i="3"/>
  <c r="JU31" i="3"/>
  <c r="JU55" i="3"/>
  <c r="JU44" i="3"/>
  <c r="JU73" i="3"/>
  <c r="JU24" i="3"/>
  <c r="JU88" i="3"/>
  <c r="JU14" i="3"/>
  <c r="JU37" i="3"/>
  <c r="JU16" i="3"/>
  <c r="JU34" i="3"/>
  <c r="JU45" i="3"/>
  <c r="JU79" i="3"/>
  <c r="JU96" i="3"/>
  <c r="JU69" i="3"/>
  <c r="JU81" i="3"/>
  <c r="JU20" i="3"/>
  <c r="JU21" i="3"/>
  <c r="JU67" i="3"/>
  <c r="JU39" i="3"/>
  <c r="JU65" i="3"/>
  <c r="JU12" i="3"/>
  <c r="JK99" i="3"/>
  <c r="JK62" i="3"/>
  <c r="JK101" i="3"/>
  <c r="JK71" i="3"/>
  <c r="JK38" i="3"/>
  <c r="JK28" i="3"/>
  <c r="JK55" i="3"/>
  <c r="JK94" i="3"/>
  <c r="JK51" i="3"/>
  <c r="JK26" i="3"/>
  <c r="JK10" i="3"/>
  <c r="JK69" i="3"/>
  <c r="JK39" i="3"/>
  <c r="JK45" i="3"/>
  <c r="JK102" i="3"/>
  <c r="JK22" i="3"/>
  <c r="JK44" i="3"/>
  <c r="JK88" i="3"/>
  <c r="JK35" i="3"/>
  <c r="JK61" i="3"/>
  <c r="JK24" i="3"/>
  <c r="JK66" i="3"/>
  <c r="JK20" i="3"/>
  <c r="JK93" i="3"/>
  <c r="JK81" i="3"/>
  <c r="JK78" i="3"/>
  <c r="JK31" i="3"/>
  <c r="JK91" i="3"/>
  <c r="JK49" i="3"/>
  <c r="JK68" i="3"/>
  <c r="JK59" i="3"/>
  <c r="JK46" i="3"/>
  <c r="JK104" i="3"/>
  <c r="JK54" i="3"/>
  <c r="JK98" i="3"/>
  <c r="JK97" i="3"/>
  <c r="JK80" i="3"/>
  <c r="JK56" i="3"/>
  <c r="JK60" i="3"/>
  <c r="JK17" i="3"/>
  <c r="JK27" i="3"/>
  <c r="JK92" i="3"/>
  <c r="JK79" i="3"/>
  <c r="JK14" i="3"/>
  <c r="JK18" i="3"/>
  <c r="JK95" i="3"/>
  <c r="JK67" i="3"/>
  <c r="JK11" i="3"/>
  <c r="JK15" i="3"/>
  <c r="JK36" i="3"/>
  <c r="JK23" i="3"/>
  <c r="JK21" i="3"/>
  <c r="JK34" i="3"/>
  <c r="JK83" i="3"/>
  <c r="JK103" i="3"/>
  <c r="JK65" i="3"/>
  <c r="JK106" i="3"/>
  <c r="JK58" i="3"/>
  <c r="JK70" i="3"/>
  <c r="JK90" i="3"/>
  <c r="JK53" i="3"/>
  <c r="JK48" i="3"/>
  <c r="JK84" i="3"/>
  <c r="JK13" i="3"/>
  <c r="JK50" i="3"/>
  <c r="JK73" i="3"/>
  <c r="JK86" i="3"/>
  <c r="JK63" i="3"/>
  <c r="JK47" i="3"/>
  <c r="JK85" i="3"/>
  <c r="JK12" i="3"/>
  <c r="JK105" i="3"/>
  <c r="JK52" i="3"/>
  <c r="JK57" i="3"/>
  <c r="JK16" i="3"/>
  <c r="JK72" i="3"/>
  <c r="JK33" i="3"/>
  <c r="JK82" i="3"/>
  <c r="JK37" i="3"/>
  <c r="JK100" i="3"/>
  <c r="JK96" i="3"/>
  <c r="JK25" i="3"/>
  <c r="JK32" i="3"/>
  <c r="JK29" i="3"/>
  <c r="JK89" i="3"/>
  <c r="JK64" i="3"/>
  <c r="JK107" i="3"/>
  <c r="JK30" i="3"/>
  <c r="JK19" i="3"/>
  <c r="JK87" i="3"/>
  <c r="KB86" i="3"/>
  <c r="KB32" i="3"/>
  <c r="KB102" i="3"/>
  <c r="KB83" i="3"/>
  <c r="KB25" i="3"/>
  <c r="KB64" i="3"/>
  <c r="KB29" i="3"/>
  <c r="KB72" i="3"/>
  <c r="KB80" i="3"/>
  <c r="KB11" i="3"/>
  <c r="KB46" i="3"/>
  <c r="KB26" i="3"/>
  <c r="KB98" i="3"/>
  <c r="KB19" i="3"/>
  <c r="KB52" i="3"/>
  <c r="KB96" i="3"/>
  <c r="KB30" i="3"/>
  <c r="KB97" i="3"/>
  <c r="KB70" i="3"/>
  <c r="KB50" i="3"/>
  <c r="KB79" i="3"/>
  <c r="KB92" i="3"/>
  <c r="KB94" i="3"/>
  <c r="KB73" i="3"/>
  <c r="KB36" i="3"/>
  <c r="KB106" i="3"/>
  <c r="KB99" i="3"/>
  <c r="KB55" i="3"/>
  <c r="KB101" i="3"/>
  <c r="KB89" i="3"/>
  <c r="KB66" i="3"/>
  <c r="KB14" i="3"/>
  <c r="KB24" i="3"/>
  <c r="KB104" i="3"/>
  <c r="KB15" i="3"/>
  <c r="KB51" i="3"/>
  <c r="KB12" i="3"/>
  <c r="KB105" i="3"/>
  <c r="KB59" i="3"/>
  <c r="KB67" i="3"/>
  <c r="KB39" i="3"/>
  <c r="KB21" i="3"/>
  <c r="KB61" i="3"/>
  <c r="KB71" i="3"/>
  <c r="KB37" i="3"/>
  <c r="KB82" i="3"/>
  <c r="KB57" i="3"/>
  <c r="KB13" i="3"/>
  <c r="KB100" i="3"/>
  <c r="KB58" i="3"/>
  <c r="KB53" i="3"/>
  <c r="KB68" i="3"/>
  <c r="KB47" i="3"/>
  <c r="KB48" i="3"/>
  <c r="KB84" i="3"/>
  <c r="KB28" i="3"/>
  <c r="KB56" i="3"/>
  <c r="KB34" i="3"/>
  <c r="KB78" i="3"/>
  <c r="KB18" i="3"/>
  <c r="KB62" i="3"/>
  <c r="KB95" i="3"/>
  <c r="KB85" i="3"/>
  <c r="KB49" i="3"/>
  <c r="KB22" i="3"/>
  <c r="KB88" i="3"/>
  <c r="KB60" i="3"/>
  <c r="KB93" i="3"/>
  <c r="KB69" i="3"/>
  <c r="KB17" i="3"/>
  <c r="KB38" i="3"/>
  <c r="KB90" i="3"/>
  <c r="KB27" i="3"/>
  <c r="KB81" i="3"/>
  <c r="KB45" i="3"/>
  <c r="KB54" i="3"/>
  <c r="KB63" i="3"/>
  <c r="KB23" i="3"/>
  <c r="KB33" i="3"/>
  <c r="KB31" i="3"/>
  <c r="KB107" i="3"/>
  <c r="KB20" i="3"/>
  <c r="KB91" i="3"/>
  <c r="KB10" i="3"/>
  <c r="KB35" i="3"/>
  <c r="KB44" i="3"/>
  <c r="KB65" i="3"/>
  <c r="KB16" i="3"/>
  <c r="KB103" i="3"/>
  <c r="KB87" i="3"/>
  <c r="JP68" i="3"/>
  <c r="JP27" i="3"/>
  <c r="JP30" i="3"/>
  <c r="JP37" i="3"/>
  <c r="JP36" i="3"/>
  <c r="JP31" i="3"/>
  <c r="JP83" i="3"/>
  <c r="JP101" i="3"/>
  <c r="JP99" i="3"/>
  <c r="JP65" i="3"/>
  <c r="JP92" i="3"/>
  <c r="JP49" i="3"/>
  <c r="JP29" i="3"/>
  <c r="JP84" i="3"/>
  <c r="JP61" i="3"/>
  <c r="JP67" i="3"/>
  <c r="JP105" i="3"/>
  <c r="JP57" i="3"/>
  <c r="JP17" i="3"/>
  <c r="JP12" i="3"/>
  <c r="JP96" i="3"/>
  <c r="JP48" i="3"/>
  <c r="JP33" i="3"/>
  <c r="JP14" i="3"/>
  <c r="JP18" i="3"/>
  <c r="JP28" i="3"/>
  <c r="JP22" i="3"/>
  <c r="JP107" i="3"/>
  <c r="JP15" i="3"/>
  <c r="JP47" i="3"/>
  <c r="JP45" i="3"/>
  <c r="JP62" i="3"/>
  <c r="JP85" i="3"/>
  <c r="JP69" i="3"/>
  <c r="JP56" i="3"/>
  <c r="JP70" i="3"/>
  <c r="JP25" i="3"/>
  <c r="JP88" i="3"/>
  <c r="JP52" i="3"/>
  <c r="JP97" i="3"/>
  <c r="JP82" i="3"/>
  <c r="JP91" i="3"/>
  <c r="JP51" i="3"/>
  <c r="JP86" i="3"/>
  <c r="JP23" i="3"/>
  <c r="JP13" i="3"/>
  <c r="JP46" i="3"/>
  <c r="JP106" i="3"/>
  <c r="JP20" i="3"/>
  <c r="JP34" i="3"/>
  <c r="JP16" i="3"/>
  <c r="JP50" i="3"/>
  <c r="JP72" i="3"/>
  <c r="JP60" i="3"/>
  <c r="JP79" i="3"/>
  <c r="JP81" i="3"/>
  <c r="JP80" i="3"/>
  <c r="JP95" i="3"/>
  <c r="JP104" i="3"/>
  <c r="JP90" i="3"/>
  <c r="JP35" i="3"/>
  <c r="JP73" i="3"/>
  <c r="JP21" i="3"/>
  <c r="JP89" i="3"/>
  <c r="JP59" i="3"/>
  <c r="JP55" i="3"/>
  <c r="JP100" i="3"/>
  <c r="JP24" i="3"/>
  <c r="JP10" i="3"/>
  <c r="JP66" i="3"/>
  <c r="JP11" i="3"/>
  <c r="JP44" i="3"/>
  <c r="JP39" i="3"/>
  <c r="JP103" i="3"/>
  <c r="JP78" i="3"/>
  <c r="JP71" i="3"/>
  <c r="JP32" i="3"/>
  <c r="JP93" i="3"/>
  <c r="JP64" i="3"/>
  <c r="JP98" i="3"/>
  <c r="JP94" i="3"/>
  <c r="JP87" i="3"/>
  <c r="JP26" i="3"/>
  <c r="JP63" i="3"/>
  <c r="JP19" i="3"/>
  <c r="JP38" i="3"/>
  <c r="JP53" i="3"/>
  <c r="JP102" i="3"/>
  <c r="JP58" i="3"/>
  <c r="JP54" i="3"/>
  <c r="JC71" i="3"/>
  <c r="JC70" i="3"/>
  <c r="JC29" i="3"/>
  <c r="JC63" i="3"/>
  <c r="JC93" i="3"/>
  <c r="JC101" i="3"/>
  <c r="JC98" i="3"/>
  <c r="JC81" i="3"/>
  <c r="JC61" i="3"/>
  <c r="JC51" i="3"/>
  <c r="JC92" i="3"/>
  <c r="JC80" i="3"/>
  <c r="JC62" i="3"/>
  <c r="JC79" i="3"/>
  <c r="JC89" i="3"/>
  <c r="JC17" i="3"/>
  <c r="JC39" i="3"/>
  <c r="JC23" i="3"/>
  <c r="JC56" i="3"/>
  <c r="JC57" i="3"/>
  <c r="JC90" i="3"/>
  <c r="JC10" i="3"/>
  <c r="JC32" i="3"/>
  <c r="JC22" i="3"/>
  <c r="JC60" i="3"/>
  <c r="JC88" i="3"/>
  <c r="JC45" i="3"/>
  <c r="JC15" i="3"/>
  <c r="JC49" i="3"/>
  <c r="JC85" i="3"/>
  <c r="JC38" i="3"/>
  <c r="JC105" i="3"/>
  <c r="JC47" i="3"/>
  <c r="JC97" i="3"/>
  <c r="JC44" i="3"/>
  <c r="JC26" i="3"/>
  <c r="JC24" i="3"/>
  <c r="JC36" i="3"/>
  <c r="JC106" i="3"/>
  <c r="JC100" i="3"/>
  <c r="JC96" i="3"/>
  <c r="JC67" i="3"/>
  <c r="JC68" i="3"/>
  <c r="JC35" i="3"/>
  <c r="JC12" i="3"/>
  <c r="JC54" i="3"/>
  <c r="JC21" i="3"/>
  <c r="JC66" i="3"/>
  <c r="JC107" i="3"/>
  <c r="JC53" i="3"/>
  <c r="JC83" i="3"/>
  <c r="JC64" i="3"/>
  <c r="JC52" i="3"/>
  <c r="JC78" i="3"/>
  <c r="JC59" i="3"/>
  <c r="JC95" i="3"/>
  <c r="JC102" i="3"/>
  <c r="JC86" i="3"/>
  <c r="JC30" i="3"/>
  <c r="JC16" i="3"/>
  <c r="JC65" i="3"/>
  <c r="JC31" i="3"/>
  <c r="JC14" i="3"/>
  <c r="JC25" i="3"/>
  <c r="JC55" i="3"/>
  <c r="JC84" i="3"/>
  <c r="JC87" i="3"/>
  <c r="JC99" i="3"/>
  <c r="JC69" i="3"/>
  <c r="JC50" i="3"/>
  <c r="JC46" i="3"/>
  <c r="JC28" i="3"/>
  <c r="JC33" i="3"/>
  <c r="JC37" i="3"/>
  <c r="JC34" i="3"/>
  <c r="JC91" i="3"/>
  <c r="JC27" i="3"/>
  <c r="JC94" i="3"/>
  <c r="JC104" i="3"/>
  <c r="JC58" i="3"/>
  <c r="JC13" i="3"/>
  <c r="JC73" i="3"/>
  <c r="JC20" i="3"/>
  <c r="JC72" i="3"/>
  <c r="JC48" i="3"/>
  <c r="JC19" i="3"/>
  <c r="JC18" i="3"/>
  <c r="JC82" i="3"/>
  <c r="JC11" i="3"/>
  <c r="JC103" i="3"/>
  <c r="JO105" i="3"/>
  <c r="JO31" i="3"/>
  <c r="JO54" i="3"/>
  <c r="JO32" i="3"/>
  <c r="JO79" i="3"/>
  <c r="JO97" i="3"/>
  <c r="JO84" i="3"/>
  <c r="JO93" i="3"/>
  <c r="JO12" i="3"/>
  <c r="JO35" i="3"/>
  <c r="JO49" i="3"/>
  <c r="JO23" i="3"/>
  <c r="JO18" i="3"/>
  <c r="JO72" i="3"/>
  <c r="JO15" i="3"/>
  <c r="JO61" i="3"/>
  <c r="JO80" i="3"/>
  <c r="JO59" i="3"/>
  <c r="JO83" i="3"/>
  <c r="JO67" i="3"/>
  <c r="JO52" i="3"/>
  <c r="JO89" i="3"/>
  <c r="JO63" i="3"/>
  <c r="JO16" i="3"/>
  <c r="JO106" i="3"/>
  <c r="JO96" i="3"/>
  <c r="JO28" i="3"/>
  <c r="JO58" i="3"/>
  <c r="JO94" i="3"/>
  <c r="JO99" i="3"/>
  <c r="JO81" i="3"/>
  <c r="JO95" i="3"/>
  <c r="JO78" i="3"/>
  <c r="JO56" i="3"/>
  <c r="JO13" i="3"/>
  <c r="JO25" i="3"/>
  <c r="JO69" i="3"/>
  <c r="JO73" i="3"/>
  <c r="JO68" i="3"/>
  <c r="JO82" i="3"/>
  <c r="JO65" i="3"/>
  <c r="JO33" i="3"/>
  <c r="JO44" i="3"/>
  <c r="JO92" i="3"/>
  <c r="JO24" i="3"/>
  <c r="JO55" i="3"/>
  <c r="JO51" i="3"/>
  <c r="JO101" i="3"/>
  <c r="JO62" i="3"/>
  <c r="JO30" i="3"/>
  <c r="JO64" i="3"/>
  <c r="JO26" i="3"/>
  <c r="JO103" i="3"/>
  <c r="JO37" i="3"/>
  <c r="JO57" i="3"/>
  <c r="JO20" i="3"/>
  <c r="JO91" i="3"/>
  <c r="JO48" i="3"/>
  <c r="JO22" i="3"/>
  <c r="JO104" i="3"/>
  <c r="JO85" i="3"/>
  <c r="JO38" i="3"/>
  <c r="JO90" i="3"/>
  <c r="JO88" i="3"/>
  <c r="JO17" i="3"/>
  <c r="JO66" i="3"/>
  <c r="JO47" i="3"/>
  <c r="JO11" i="3"/>
  <c r="JO36" i="3"/>
  <c r="JO102" i="3"/>
  <c r="JO87" i="3"/>
  <c r="JO53" i="3"/>
  <c r="JO98" i="3"/>
  <c r="JO27" i="3"/>
  <c r="JO107" i="3"/>
  <c r="JO70" i="3"/>
  <c r="JO29" i="3"/>
  <c r="JO39" i="3"/>
  <c r="JO100" i="3"/>
  <c r="JO10" i="3"/>
  <c r="JO86" i="3"/>
  <c r="JO19" i="3"/>
  <c r="JO71" i="3"/>
  <c r="JO21" i="3"/>
  <c r="JO45" i="3"/>
  <c r="JO46" i="3"/>
  <c r="JO14" i="3"/>
  <c r="JO50" i="3"/>
  <c r="JO60" i="3"/>
  <c r="JO34" i="3"/>
  <c r="UA3" i="3"/>
  <c r="AO43" i="4"/>
  <c r="AO20" i="4"/>
  <c r="AO44" i="4"/>
  <c r="AO18" i="4"/>
  <c r="AO46" i="4"/>
  <c r="DZ25" i="3"/>
  <c r="DZ68" i="3"/>
  <c r="DZ51" i="3"/>
  <c r="DZ54" i="3"/>
  <c r="DZ22" i="3"/>
  <c r="DZ46" i="3"/>
  <c r="DZ96" i="3"/>
  <c r="DZ11" i="3"/>
  <c r="DZ34" i="3"/>
  <c r="DZ16" i="3"/>
  <c r="DZ97" i="3"/>
  <c r="DZ107" i="3"/>
  <c r="DZ64" i="3"/>
  <c r="DZ59" i="3"/>
  <c r="DZ48" i="3"/>
  <c r="DZ67" i="3"/>
  <c r="DZ23" i="3"/>
  <c r="DZ104" i="3"/>
  <c r="DZ94" i="3"/>
  <c r="DZ66" i="3"/>
  <c r="DZ26" i="3"/>
  <c r="DZ53" i="3"/>
  <c r="DZ62" i="3"/>
  <c r="DZ57" i="3"/>
  <c r="DZ17" i="3"/>
  <c r="DZ55" i="3"/>
  <c r="DZ58" i="3"/>
  <c r="DZ103" i="3"/>
  <c r="DZ99" i="3"/>
  <c r="DZ69" i="3"/>
  <c r="DZ102" i="3"/>
  <c r="DZ88" i="3"/>
  <c r="DZ73" i="3"/>
  <c r="DZ84" i="3"/>
  <c r="DZ72" i="3"/>
  <c r="DZ18" i="3"/>
  <c r="DZ93" i="3"/>
  <c r="DZ90" i="3"/>
  <c r="DZ27" i="3"/>
  <c r="DZ39" i="3"/>
  <c r="DZ101" i="3"/>
  <c r="DZ56" i="3"/>
  <c r="DZ15" i="3"/>
  <c r="DZ100" i="3"/>
  <c r="DZ33" i="3"/>
  <c r="DZ52" i="3"/>
  <c r="DZ36" i="3"/>
  <c r="DZ44" i="3"/>
  <c r="DZ60" i="3"/>
  <c r="DZ106" i="3"/>
  <c r="DZ71" i="3"/>
  <c r="DZ12" i="3"/>
  <c r="DZ70" i="3"/>
  <c r="DZ49" i="3"/>
  <c r="DZ30" i="3"/>
  <c r="DZ21" i="3"/>
  <c r="DZ35" i="3"/>
  <c r="DZ14" i="3"/>
  <c r="DZ47" i="3"/>
  <c r="DZ10" i="3"/>
  <c r="DZ31" i="3"/>
  <c r="DZ19" i="3"/>
  <c r="DZ29" i="3"/>
  <c r="DZ79" i="3"/>
  <c r="DZ37" i="3"/>
  <c r="DZ61" i="3"/>
  <c r="DZ98" i="3"/>
  <c r="DZ78" i="3"/>
  <c r="DZ28" i="3"/>
  <c r="DZ83" i="3"/>
  <c r="DZ92" i="3"/>
  <c r="DZ82" i="3"/>
  <c r="DZ81" i="3"/>
  <c r="DZ24" i="3"/>
  <c r="DZ63" i="3"/>
  <c r="DZ80" i="3"/>
  <c r="DZ89" i="3"/>
  <c r="DZ32" i="3"/>
  <c r="DZ45" i="3"/>
  <c r="DZ86" i="3"/>
  <c r="DZ85" i="3"/>
  <c r="DZ91" i="3"/>
  <c r="DZ87" i="3"/>
  <c r="DZ13" i="3"/>
  <c r="DZ20" i="3"/>
  <c r="DZ95" i="3"/>
  <c r="DZ38" i="3"/>
  <c r="DZ105" i="3"/>
  <c r="DZ50" i="3"/>
  <c r="DZ65" i="3"/>
  <c r="DU88" i="3"/>
  <c r="DU30" i="3"/>
  <c r="DU23" i="3"/>
  <c r="DU18" i="3"/>
  <c r="DU15" i="3"/>
  <c r="DU104" i="3"/>
  <c r="DU19" i="3"/>
  <c r="DU63" i="3"/>
  <c r="DU102" i="3"/>
  <c r="DU14" i="3"/>
  <c r="DU22" i="3"/>
  <c r="DU94" i="3"/>
  <c r="DU54" i="3"/>
  <c r="DU90" i="3"/>
  <c r="DU99" i="3"/>
  <c r="DU39" i="3"/>
  <c r="DU27" i="3"/>
  <c r="DU58" i="3"/>
  <c r="DU21" i="3"/>
  <c r="DU91" i="3"/>
  <c r="DU36" i="3"/>
  <c r="DU34" i="3"/>
  <c r="DU68" i="3"/>
  <c r="DU55" i="3"/>
  <c r="DU33" i="3"/>
  <c r="DU26" i="3"/>
  <c r="DU46" i="3"/>
  <c r="DU87" i="3"/>
  <c r="DU95" i="3"/>
  <c r="DU53" i="3"/>
  <c r="DU57" i="3"/>
  <c r="DU47" i="3"/>
  <c r="DU61" i="3"/>
  <c r="DU17" i="3"/>
  <c r="DU86" i="3"/>
  <c r="DU84" i="3"/>
  <c r="DU65" i="3"/>
  <c r="DU28" i="3"/>
  <c r="DU12" i="3"/>
  <c r="DU106" i="3"/>
  <c r="DU56" i="3"/>
  <c r="DU31" i="3"/>
  <c r="DU81" i="3"/>
  <c r="DU45" i="3"/>
  <c r="DU52" i="3"/>
  <c r="DU24" i="3"/>
  <c r="DU32" i="3"/>
  <c r="DU49" i="3"/>
  <c r="DU78" i="3"/>
  <c r="DU73" i="3"/>
  <c r="DU71" i="3"/>
  <c r="DU62" i="3"/>
  <c r="DU100" i="3"/>
  <c r="DU60" i="3"/>
  <c r="DU29" i="3"/>
  <c r="DU107" i="3"/>
  <c r="DU82" i="3"/>
  <c r="DU80" i="3"/>
  <c r="DU72" i="3"/>
  <c r="DU66" i="3"/>
  <c r="DU67" i="3"/>
  <c r="DU50" i="3"/>
  <c r="DU64" i="3"/>
  <c r="DU38" i="3"/>
  <c r="DU105" i="3"/>
  <c r="DU92" i="3"/>
  <c r="DU98" i="3"/>
  <c r="DU11" i="3"/>
  <c r="DU37" i="3"/>
  <c r="DU83" i="3"/>
  <c r="DU51" i="3"/>
  <c r="DU96" i="3"/>
  <c r="DU48" i="3"/>
  <c r="DU69" i="3"/>
  <c r="DU44" i="3"/>
  <c r="DU97" i="3"/>
  <c r="DU25" i="3"/>
  <c r="DU70" i="3"/>
  <c r="DU79" i="3"/>
  <c r="DU20" i="3"/>
  <c r="DU59" i="3"/>
  <c r="DU13" i="3"/>
  <c r="DU16" i="3"/>
  <c r="DU10" i="3"/>
  <c r="DU89" i="3"/>
  <c r="DU93" i="3"/>
  <c r="DU101" i="3"/>
  <c r="DU35" i="3"/>
  <c r="DU103" i="3"/>
  <c r="DU85" i="3"/>
  <c r="EJ53" i="3"/>
  <c r="EJ12" i="3"/>
  <c r="EJ34" i="3"/>
  <c r="EJ22" i="3"/>
  <c r="EJ71" i="3"/>
  <c r="EJ21" i="3"/>
  <c r="EJ30" i="3"/>
  <c r="EJ103" i="3"/>
  <c r="EJ85" i="3"/>
  <c r="EJ51" i="3"/>
  <c r="EJ102" i="3"/>
  <c r="EJ88" i="3"/>
  <c r="EJ79" i="3"/>
  <c r="EJ58" i="3"/>
  <c r="EJ55" i="3"/>
  <c r="EJ100" i="3"/>
  <c r="EJ107" i="3"/>
  <c r="EJ98" i="3"/>
  <c r="EJ52" i="3"/>
  <c r="EJ86" i="3"/>
  <c r="EJ63" i="3"/>
  <c r="EJ49" i="3"/>
  <c r="EJ47" i="3"/>
  <c r="EJ32" i="3"/>
  <c r="EJ97" i="3"/>
  <c r="EJ29" i="3"/>
  <c r="EJ62" i="3"/>
  <c r="EJ45" i="3"/>
  <c r="EJ39" i="3"/>
  <c r="EJ106" i="3"/>
  <c r="EJ91" i="3"/>
  <c r="EJ94" i="3"/>
  <c r="EJ66" i="3"/>
  <c r="EJ60" i="3"/>
  <c r="EJ57" i="3"/>
  <c r="EJ37" i="3"/>
  <c r="EJ20" i="3"/>
  <c r="EJ96" i="3"/>
  <c r="EJ18" i="3"/>
  <c r="EJ89" i="3"/>
  <c r="EJ54" i="3"/>
  <c r="EJ64" i="3"/>
  <c r="EJ59" i="3"/>
  <c r="EJ84" i="3"/>
  <c r="EJ11" i="3"/>
  <c r="EJ61" i="3"/>
  <c r="EJ83" i="3"/>
  <c r="EJ101" i="3"/>
  <c r="EJ90" i="3"/>
  <c r="EJ93" i="3"/>
  <c r="EJ13" i="3"/>
  <c r="EJ72" i="3"/>
  <c r="EJ33" i="3"/>
  <c r="EJ65" i="3"/>
  <c r="EJ99" i="3"/>
  <c r="EJ67" i="3"/>
  <c r="EJ38" i="3"/>
  <c r="EJ25" i="3"/>
  <c r="EJ35" i="3"/>
  <c r="EJ87" i="3"/>
  <c r="EJ92" i="3"/>
  <c r="EJ15" i="3"/>
  <c r="EJ44" i="3"/>
  <c r="EJ36" i="3"/>
  <c r="EJ81" i="3"/>
  <c r="EJ82" i="3"/>
  <c r="EJ70" i="3"/>
  <c r="EJ73" i="3"/>
  <c r="EJ69" i="3"/>
  <c r="EJ50" i="3"/>
  <c r="EJ105" i="3"/>
  <c r="EJ95" i="3"/>
  <c r="EJ27" i="3"/>
  <c r="EJ23" i="3"/>
  <c r="EJ48" i="3"/>
  <c r="EJ26" i="3"/>
  <c r="EJ78" i="3"/>
  <c r="EJ28" i="3"/>
  <c r="EJ80" i="3"/>
  <c r="EJ16" i="3"/>
  <c r="EJ17" i="3"/>
  <c r="EJ10" i="3"/>
  <c r="EJ68" i="3"/>
  <c r="EJ19" i="3"/>
  <c r="EJ46" i="3"/>
  <c r="EJ14" i="3"/>
  <c r="EJ104" i="3"/>
  <c r="EJ31" i="3"/>
  <c r="EJ24" i="3"/>
  <c r="EJ56" i="3"/>
  <c r="ER11" i="3"/>
  <c r="ER83" i="3"/>
  <c r="ER63" i="3"/>
  <c r="ER94" i="3"/>
  <c r="ER87" i="3"/>
  <c r="ER16" i="3"/>
  <c r="ER85" i="3"/>
  <c r="ER54" i="3"/>
  <c r="ER84" i="3"/>
  <c r="ER81" i="3"/>
  <c r="ER27" i="3"/>
  <c r="ER78" i="3"/>
  <c r="ER26" i="3"/>
  <c r="ER38" i="3"/>
  <c r="ER98" i="3"/>
  <c r="ER29" i="3"/>
  <c r="ER97" i="3"/>
  <c r="ER73" i="3"/>
  <c r="ER12" i="3"/>
  <c r="ER104" i="3"/>
  <c r="ER17" i="3"/>
  <c r="ER93" i="3"/>
  <c r="ER35" i="3"/>
  <c r="ER25" i="3"/>
  <c r="ER91" i="3"/>
  <c r="ER13" i="3"/>
  <c r="ER48" i="3"/>
  <c r="ER64" i="3"/>
  <c r="ER92" i="3"/>
  <c r="ER88" i="3"/>
  <c r="ER103" i="3"/>
  <c r="ER20" i="3"/>
  <c r="ER99" i="3"/>
  <c r="ER80" i="3"/>
  <c r="ER31" i="3"/>
  <c r="ER101" i="3"/>
  <c r="ER107" i="3"/>
  <c r="ER15" i="3"/>
  <c r="ER51" i="3"/>
  <c r="ER62" i="3"/>
  <c r="ER71" i="3"/>
  <c r="ER28" i="3"/>
  <c r="ER30" i="3"/>
  <c r="ER96" i="3"/>
  <c r="ER105" i="3"/>
  <c r="ER61" i="3"/>
  <c r="ER36" i="3"/>
  <c r="ER44" i="3"/>
  <c r="ER58" i="3"/>
  <c r="ER24" i="3"/>
  <c r="ER45" i="3"/>
  <c r="ER79" i="3"/>
  <c r="ER72" i="3"/>
  <c r="ER47" i="3"/>
  <c r="ER67" i="3"/>
  <c r="ER14" i="3"/>
  <c r="ER86" i="3"/>
  <c r="ER39" i="3"/>
  <c r="ER55" i="3"/>
  <c r="ER19" i="3"/>
  <c r="ER102" i="3"/>
  <c r="ER106" i="3"/>
  <c r="ER23" i="3"/>
  <c r="ER89" i="3"/>
  <c r="ER37" i="3"/>
  <c r="ER53" i="3"/>
  <c r="ER32" i="3"/>
  <c r="ER82" i="3"/>
  <c r="ER66" i="3"/>
  <c r="ER57" i="3"/>
  <c r="ER65" i="3"/>
  <c r="ER46" i="3"/>
  <c r="ER100" i="3"/>
  <c r="ER52" i="3"/>
  <c r="ER60" i="3"/>
  <c r="ER69" i="3"/>
  <c r="ER22" i="3"/>
  <c r="ER33" i="3"/>
  <c r="ER68" i="3"/>
  <c r="ER18" i="3"/>
  <c r="ER50" i="3"/>
  <c r="ER21" i="3"/>
  <c r="ER59" i="3"/>
  <c r="ER56" i="3"/>
  <c r="ER49" i="3"/>
  <c r="ER34" i="3"/>
  <c r="ER90" i="3"/>
  <c r="ER70" i="3"/>
  <c r="ER95" i="3"/>
  <c r="ER10" i="3"/>
  <c r="DS82" i="3"/>
  <c r="DS22" i="3"/>
  <c r="DS35" i="3"/>
  <c r="DS106" i="3"/>
  <c r="DS18" i="3"/>
  <c r="DS81" i="3"/>
  <c r="DS97" i="3"/>
  <c r="DS34" i="3"/>
  <c r="DS54" i="3"/>
  <c r="DS31" i="3"/>
  <c r="DS68" i="3"/>
  <c r="DS88" i="3"/>
  <c r="DS87" i="3"/>
  <c r="DS64" i="3"/>
  <c r="DS46" i="3"/>
  <c r="DS11" i="3"/>
  <c r="DS59" i="3"/>
  <c r="DS100" i="3"/>
  <c r="DS37" i="3"/>
  <c r="DS39" i="3"/>
  <c r="DS84" i="3"/>
  <c r="DS71" i="3"/>
  <c r="DS92" i="3"/>
  <c r="DS58" i="3"/>
  <c r="DS80" i="3"/>
  <c r="DS62" i="3"/>
  <c r="DS14" i="3"/>
  <c r="DS70" i="3"/>
  <c r="DS10" i="3"/>
  <c r="DS19" i="3"/>
  <c r="DS50" i="3"/>
  <c r="DS99" i="3"/>
  <c r="DS48" i="3"/>
  <c r="DS61" i="3"/>
  <c r="DS69" i="3"/>
  <c r="DS78" i="3"/>
  <c r="DS13" i="3"/>
  <c r="DS47" i="3"/>
  <c r="DS51" i="3"/>
  <c r="DS44" i="3"/>
  <c r="DS86" i="3"/>
  <c r="DS107" i="3"/>
  <c r="DS56" i="3"/>
  <c r="DS85" i="3"/>
  <c r="DS63" i="3"/>
  <c r="DS20" i="3"/>
  <c r="DS83" i="3"/>
  <c r="DS23" i="3"/>
  <c r="DS28" i="3"/>
  <c r="DS101" i="3"/>
  <c r="DS25" i="3"/>
  <c r="DS55" i="3"/>
  <c r="DS66" i="3"/>
  <c r="DS21" i="3"/>
  <c r="DS15" i="3"/>
  <c r="DS24" i="3"/>
  <c r="DS33" i="3"/>
  <c r="DS60" i="3"/>
  <c r="DS36" i="3"/>
  <c r="DS103" i="3"/>
  <c r="DS12" i="3"/>
  <c r="DS89" i="3"/>
  <c r="DS73" i="3"/>
  <c r="DS17" i="3"/>
  <c r="DS94" i="3"/>
  <c r="DS79" i="3"/>
  <c r="DS95" i="3"/>
  <c r="DS32" i="3"/>
  <c r="DS26" i="3"/>
  <c r="DS30" i="3"/>
  <c r="DS65" i="3"/>
  <c r="DS96" i="3"/>
  <c r="DS52" i="3"/>
  <c r="DS27" i="3"/>
  <c r="DS102" i="3"/>
  <c r="DS90" i="3"/>
  <c r="DS57" i="3"/>
  <c r="DS72" i="3"/>
  <c r="DS29" i="3"/>
  <c r="DS16" i="3"/>
  <c r="DS105" i="3"/>
  <c r="DS49" i="3"/>
  <c r="DS93" i="3"/>
  <c r="DS98" i="3"/>
  <c r="DS104" i="3"/>
  <c r="DS67" i="3"/>
  <c r="DS91" i="3"/>
  <c r="DS45" i="3"/>
  <c r="DS38" i="3"/>
  <c r="DS53" i="3"/>
  <c r="DR52" i="3"/>
  <c r="DR34" i="3"/>
  <c r="DR46" i="3"/>
  <c r="DR89" i="3"/>
  <c r="DR58" i="3"/>
  <c r="DR22" i="3"/>
  <c r="DR79" i="3"/>
  <c r="DR67" i="3"/>
  <c r="DR18" i="3"/>
  <c r="DR102" i="3"/>
  <c r="DR11" i="3"/>
  <c r="DR14" i="3"/>
  <c r="DR56" i="3"/>
  <c r="DR66" i="3"/>
  <c r="DR85" i="3"/>
  <c r="DR33" i="3"/>
  <c r="DR83" i="3"/>
  <c r="DR95" i="3"/>
  <c r="DR82" i="3"/>
  <c r="DR21" i="3"/>
  <c r="DR97" i="3"/>
  <c r="DR13" i="3"/>
  <c r="DR12" i="3"/>
  <c r="DR81" i="3"/>
  <c r="DR48" i="3"/>
  <c r="DR88" i="3"/>
  <c r="DR20" i="3"/>
  <c r="DR26" i="3"/>
  <c r="DR103" i="3"/>
  <c r="DR61" i="3"/>
  <c r="DR72" i="3"/>
  <c r="DR87" i="3"/>
  <c r="DR15" i="3"/>
  <c r="DR49" i="3"/>
  <c r="DR37" i="3"/>
  <c r="DR78" i="3"/>
  <c r="DR47" i="3"/>
  <c r="DR71" i="3"/>
  <c r="DR25" i="3"/>
  <c r="DR63" i="3"/>
  <c r="DR55" i="3"/>
  <c r="DR23" i="3"/>
  <c r="DR80" i="3"/>
  <c r="DR106" i="3"/>
  <c r="DR36" i="3"/>
  <c r="DR30" i="3"/>
  <c r="DR24" i="3"/>
  <c r="DR69" i="3"/>
  <c r="DR93" i="3"/>
  <c r="DR64" i="3"/>
  <c r="DR68" i="3"/>
  <c r="DR59" i="3"/>
  <c r="DR51" i="3"/>
  <c r="DR31" i="3"/>
  <c r="DR45" i="3"/>
  <c r="DR50" i="3"/>
  <c r="DR107" i="3"/>
  <c r="DR27" i="3"/>
  <c r="DR65" i="3"/>
  <c r="DR44" i="3"/>
  <c r="DR38" i="3"/>
  <c r="DR84" i="3"/>
  <c r="DR92" i="3"/>
  <c r="DR91" i="3"/>
  <c r="DR70" i="3"/>
  <c r="DR19" i="3"/>
  <c r="DR73" i="3"/>
  <c r="DR90" i="3"/>
  <c r="DR101" i="3"/>
  <c r="DR94" i="3"/>
  <c r="DR98" i="3"/>
  <c r="DR100" i="3"/>
  <c r="DR10" i="3"/>
  <c r="DR60" i="3"/>
  <c r="DR57" i="3"/>
  <c r="DR86" i="3"/>
  <c r="DR16" i="3"/>
  <c r="DR32" i="3"/>
  <c r="DR39" i="3"/>
  <c r="DR99" i="3"/>
  <c r="DR28" i="3"/>
  <c r="DR17" i="3"/>
  <c r="DR29" i="3"/>
  <c r="DR54" i="3"/>
  <c r="DR62" i="3"/>
  <c r="DR104" i="3"/>
  <c r="DR96" i="3"/>
  <c r="DR105" i="3"/>
  <c r="DR53" i="3"/>
  <c r="DR35" i="3"/>
  <c r="EC70" i="3"/>
  <c r="EC35" i="3"/>
  <c r="EC86" i="3"/>
  <c r="EC96" i="3"/>
  <c r="EC68" i="3"/>
  <c r="EC11" i="3"/>
  <c r="EC30" i="3"/>
  <c r="EC88" i="3"/>
  <c r="EC47" i="3"/>
  <c r="EC15" i="3"/>
  <c r="EC52" i="3"/>
  <c r="EC93" i="3"/>
  <c r="EC23" i="3"/>
  <c r="EC59" i="3"/>
  <c r="EC48" i="3"/>
  <c r="EC105" i="3"/>
  <c r="EC79" i="3"/>
  <c r="EC27" i="3"/>
  <c r="EC66" i="3"/>
  <c r="EC64" i="3"/>
  <c r="EC83" i="3"/>
  <c r="EC102" i="3"/>
  <c r="EC80" i="3"/>
  <c r="EC22" i="3"/>
  <c r="EC92" i="3"/>
  <c r="EC45" i="3"/>
  <c r="EC95" i="3"/>
  <c r="EC29" i="3"/>
  <c r="EC51" i="3"/>
  <c r="EC25" i="3"/>
  <c r="EC69" i="3"/>
  <c r="EC54" i="3"/>
  <c r="EC38" i="3"/>
  <c r="EC53" i="3"/>
  <c r="EC44" i="3"/>
  <c r="EC67" i="3"/>
  <c r="EC58" i="3"/>
  <c r="EC21" i="3"/>
  <c r="EC99" i="3"/>
  <c r="EC103" i="3"/>
  <c r="EC50" i="3"/>
  <c r="EC106" i="3"/>
  <c r="EC39" i="3"/>
  <c r="EC24" i="3"/>
  <c r="EC17" i="3"/>
  <c r="EC62" i="3"/>
  <c r="EC71" i="3"/>
  <c r="EC65" i="3"/>
  <c r="EC107" i="3"/>
  <c r="EC60" i="3"/>
  <c r="EC46" i="3"/>
  <c r="EC14" i="3"/>
  <c r="EC81" i="3"/>
  <c r="EC94" i="3"/>
  <c r="EC18" i="3"/>
  <c r="EC57" i="3"/>
  <c r="EC36" i="3"/>
  <c r="EC85" i="3"/>
  <c r="EC56" i="3"/>
  <c r="EC63" i="3"/>
  <c r="EC49" i="3"/>
  <c r="EC13" i="3"/>
  <c r="EC72" i="3"/>
  <c r="EC33" i="3"/>
  <c r="EC87" i="3"/>
  <c r="EC91" i="3"/>
  <c r="EC28" i="3"/>
  <c r="EC37" i="3"/>
  <c r="EC82" i="3"/>
  <c r="EC12" i="3"/>
  <c r="EC89" i="3"/>
  <c r="EC98" i="3"/>
  <c r="EC32" i="3"/>
  <c r="EC104" i="3"/>
  <c r="EC31" i="3"/>
  <c r="EC100" i="3"/>
  <c r="EC20" i="3"/>
  <c r="EC101" i="3"/>
  <c r="EC97" i="3"/>
  <c r="EC90" i="3"/>
  <c r="EC84" i="3"/>
  <c r="EC55" i="3"/>
  <c r="EC73" i="3"/>
  <c r="EC61" i="3"/>
  <c r="EC19" i="3"/>
  <c r="EC16" i="3"/>
  <c r="EC78" i="3"/>
  <c r="EC34" i="3"/>
  <c r="EC10" i="3"/>
  <c r="EC26" i="3"/>
  <c r="DX100" i="3"/>
  <c r="DX10" i="3"/>
  <c r="DX17" i="3"/>
  <c r="DX69" i="3"/>
  <c r="DX45" i="3"/>
  <c r="DX57" i="3"/>
  <c r="DX33" i="3"/>
  <c r="DX67" i="3"/>
  <c r="DX19" i="3"/>
  <c r="DX65" i="3"/>
  <c r="DX24" i="3"/>
  <c r="DX97" i="3"/>
  <c r="DX51" i="3"/>
  <c r="DX30" i="3"/>
  <c r="DX16" i="3"/>
  <c r="DX85" i="3"/>
  <c r="DX62" i="3"/>
  <c r="DX46" i="3"/>
  <c r="DX47" i="3"/>
  <c r="DX39" i="3"/>
  <c r="DX34" i="3"/>
  <c r="DX36" i="3"/>
  <c r="DX52" i="3"/>
  <c r="DX25" i="3"/>
  <c r="DX98" i="3"/>
  <c r="DX80" i="3"/>
  <c r="DX63" i="3"/>
  <c r="DX99" i="3"/>
  <c r="DX59" i="3"/>
  <c r="DX106" i="3"/>
  <c r="DX95" i="3"/>
  <c r="DX78" i="3"/>
  <c r="DX64" i="3"/>
  <c r="DX90" i="3"/>
  <c r="DX105" i="3"/>
  <c r="DX103" i="3"/>
  <c r="DX55" i="3"/>
  <c r="DX14" i="3"/>
  <c r="DX73" i="3"/>
  <c r="DX83" i="3"/>
  <c r="DX79" i="3"/>
  <c r="DX66" i="3"/>
  <c r="DX84" i="3"/>
  <c r="DX38" i="3"/>
  <c r="DX21" i="3"/>
  <c r="DX44" i="3"/>
  <c r="DX56" i="3"/>
  <c r="DX81" i="3"/>
  <c r="DX82" i="3"/>
  <c r="DX101" i="3"/>
  <c r="DX37" i="3"/>
  <c r="DX48" i="3"/>
  <c r="DX91" i="3"/>
  <c r="DX12" i="3"/>
  <c r="DX20" i="3"/>
  <c r="DX54" i="3"/>
  <c r="DX53" i="3"/>
  <c r="DX92" i="3"/>
  <c r="DX29" i="3"/>
  <c r="DX35" i="3"/>
  <c r="DX68" i="3"/>
  <c r="DX107" i="3"/>
  <c r="DX94" i="3"/>
  <c r="DX13" i="3"/>
  <c r="DX102" i="3"/>
  <c r="DX88" i="3"/>
  <c r="DX89" i="3"/>
  <c r="DX87" i="3"/>
  <c r="DX32" i="3"/>
  <c r="DX61" i="3"/>
  <c r="DX50" i="3"/>
  <c r="DX60" i="3"/>
  <c r="DX27" i="3"/>
  <c r="DX28" i="3"/>
  <c r="DX71" i="3"/>
  <c r="DX11" i="3"/>
  <c r="DX22" i="3"/>
  <c r="DX70" i="3"/>
  <c r="DX58" i="3"/>
  <c r="DX31" i="3"/>
  <c r="DX86" i="3"/>
  <c r="DX23" i="3"/>
  <c r="DX96" i="3"/>
  <c r="DX93" i="3"/>
  <c r="DX26" i="3"/>
  <c r="DX18" i="3"/>
  <c r="DX72" i="3"/>
  <c r="DX104" i="3"/>
  <c r="DX15" i="3"/>
  <c r="DX49" i="3"/>
  <c r="EM27" i="3"/>
  <c r="EM71" i="3"/>
  <c r="EM83" i="3"/>
  <c r="EM13" i="3"/>
  <c r="EM96" i="3"/>
  <c r="EM89" i="3"/>
  <c r="EM103" i="3"/>
  <c r="EM94" i="3"/>
  <c r="EM48" i="3"/>
  <c r="EM65" i="3"/>
  <c r="EM64" i="3"/>
  <c r="EM20" i="3"/>
  <c r="EM38" i="3"/>
  <c r="EM23" i="3"/>
  <c r="EM87" i="3"/>
  <c r="EM35" i="3"/>
  <c r="EM60" i="3"/>
  <c r="EM70" i="3"/>
  <c r="EM51" i="3"/>
  <c r="EM62" i="3"/>
  <c r="EM26" i="3"/>
  <c r="EM91" i="3"/>
  <c r="EM92" i="3"/>
  <c r="EM14" i="3"/>
  <c r="EM22" i="3"/>
  <c r="EM33" i="3"/>
  <c r="EM54" i="3"/>
  <c r="EM55" i="3"/>
  <c r="EM97" i="3"/>
  <c r="EM58" i="3"/>
  <c r="EM81" i="3"/>
  <c r="EM10" i="3"/>
  <c r="EM80" i="3"/>
  <c r="EM61" i="3"/>
  <c r="EM36" i="3"/>
  <c r="EM30" i="3"/>
  <c r="EM19" i="3"/>
  <c r="EM46" i="3"/>
  <c r="EM50" i="3"/>
  <c r="EM32" i="3"/>
  <c r="EM73" i="3"/>
  <c r="EM25" i="3"/>
  <c r="EM102" i="3"/>
  <c r="EM88" i="3"/>
  <c r="EM84" i="3"/>
  <c r="EM56" i="3"/>
  <c r="EM24" i="3"/>
  <c r="EM39" i="3"/>
  <c r="EM68" i="3"/>
  <c r="EM86" i="3"/>
  <c r="EM72" i="3"/>
  <c r="EM52" i="3"/>
  <c r="EM29" i="3"/>
  <c r="EM100" i="3"/>
  <c r="EM37" i="3"/>
  <c r="EM15" i="3"/>
  <c r="EM90" i="3"/>
  <c r="EM47" i="3"/>
  <c r="EM18" i="3"/>
  <c r="EM59" i="3"/>
  <c r="EM34" i="3"/>
  <c r="EM45" i="3"/>
  <c r="EM12" i="3"/>
  <c r="EM78" i="3"/>
  <c r="EM16" i="3"/>
  <c r="EM49" i="3"/>
  <c r="EM31" i="3"/>
  <c r="EM57" i="3"/>
  <c r="EM28" i="3"/>
  <c r="EM98" i="3"/>
  <c r="EM21" i="3"/>
  <c r="EM69" i="3"/>
  <c r="EM44" i="3"/>
  <c r="EM11" i="3"/>
  <c r="EM93" i="3"/>
  <c r="EM95" i="3"/>
  <c r="EM17" i="3"/>
  <c r="EM67" i="3"/>
  <c r="EM53" i="3"/>
  <c r="EM106" i="3"/>
  <c r="EM104" i="3"/>
  <c r="EM63" i="3"/>
  <c r="EM105" i="3"/>
  <c r="EM66" i="3"/>
  <c r="EM85" i="3"/>
  <c r="EM99" i="3"/>
  <c r="EM101" i="3"/>
  <c r="EM82" i="3"/>
  <c r="EM107" i="3"/>
  <c r="EM79" i="3"/>
  <c r="IJ65" i="3"/>
  <c r="IJ89" i="3"/>
  <c r="IJ88" i="3"/>
  <c r="IJ98" i="3"/>
  <c r="IJ46" i="3"/>
  <c r="IJ64" i="3"/>
  <c r="IJ91" i="3"/>
  <c r="IJ55" i="3"/>
  <c r="IJ29" i="3"/>
  <c r="IJ48" i="3"/>
  <c r="IJ15" i="3"/>
  <c r="IJ10" i="3"/>
  <c r="IJ34" i="3"/>
  <c r="IJ103" i="3"/>
  <c r="IJ33" i="3"/>
  <c r="IJ107" i="3"/>
  <c r="IJ70" i="3"/>
  <c r="IJ95" i="3"/>
  <c r="IJ102" i="3"/>
  <c r="IJ24" i="3"/>
  <c r="IJ86" i="3"/>
  <c r="IJ11" i="3"/>
  <c r="IJ28" i="3"/>
  <c r="IJ100" i="3"/>
  <c r="IJ80" i="3"/>
  <c r="IJ21" i="3"/>
  <c r="IJ82" i="3"/>
  <c r="IJ96" i="3"/>
  <c r="IJ17" i="3"/>
  <c r="IJ66" i="3"/>
  <c r="IJ26" i="3"/>
  <c r="IJ71" i="3"/>
  <c r="IJ105" i="3"/>
  <c r="IJ60" i="3"/>
  <c r="IJ51" i="3"/>
  <c r="IJ35" i="3"/>
  <c r="IJ97" i="3"/>
  <c r="IJ61" i="3"/>
  <c r="IJ90" i="3"/>
  <c r="IJ30" i="3"/>
  <c r="IJ50" i="3"/>
  <c r="IJ59" i="3"/>
  <c r="IJ13" i="3"/>
  <c r="IJ81" i="3"/>
  <c r="IJ25" i="3"/>
  <c r="IJ93" i="3"/>
  <c r="IJ49" i="3"/>
  <c r="IJ85" i="3"/>
  <c r="IJ79" i="3"/>
  <c r="IJ57" i="3"/>
  <c r="IJ62" i="3"/>
  <c r="IJ36" i="3"/>
  <c r="IJ73" i="3"/>
  <c r="IJ94" i="3"/>
  <c r="IJ19" i="3"/>
  <c r="IJ87" i="3"/>
  <c r="IJ39" i="3"/>
  <c r="IJ20" i="3"/>
  <c r="IJ69" i="3"/>
  <c r="IJ54" i="3"/>
  <c r="IJ99" i="3"/>
  <c r="IJ37" i="3"/>
  <c r="IJ44" i="3"/>
  <c r="IJ56" i="3"/>
  <c r="IJ101" i="3"/>
  <c r="IJ63" i="3"/>
  <c r="IJ23" i="3"/>
  <c r="IJ45" i="3"/>
  <c r="IJ104" i="3"/>
  <c r="IJ52" i="3"/>
  <c r="IJ32" i="3"/>
  <c r="IJ68" i="3"/>
  <c r="IJ31" i="3"/>
  <c r="IJ72" i="3"/>
  <c r="IJ22" i="3"/>
  <c r="IJ84" i="3"/>
  <c r="IJ18" i="3"/>
  <c r="IJ27" i="3"/>
  <c r="IJ106" i="3"/>
  <c r="IJ67" i="3"/>
  <c r="IJ83" i="3"/>
  <c r="IJ92" i="3"/>
  <c r="IJ58" i="3"/>
  <c r="IL87" i="3"/>
  <c r="IL82" i="3"/>
  <c r="IL80" i="3"/>
  <c r="IL45" i="3"/>
  <c r="IL106" i="3"/>
  <c r="IL62" i="3"/>
  <c r="IL52" i="3"/>
  <c r="IL31" i="3"/>
  <c r="IL16" i="3"/>
  <c r="IL98" i="3"/>
  <c r="IL58" i="3"/>
  <c r="IL89" i="3"/>
  <c r="IL27" i="3"/>
  <c r="IL85" i="3"/>
  <c r="IL15" i="3"/>
  <c r="IL29" i="3"/>
  <c r="IL46" i="3"/>
  <c r="IL97" i="3"/>
  <c r="IL90" i="3"/>
  <c r="IL103" i="3"/>
  <c r="IL32" i="3"/>
  <c r="IL50" i="3"/>
  <c r="IL22" i="3"/>
  <c r="IL69" i="3"/>
  <c r="IL13" i="3"/>
  <c r="IL19" i="3"/>
  <c r="IL33" i="3"/>
  <c r="IL28" i="3"/>
  <c r="IL84" i="3"/>
  <c r="IL34" i="3"/>
  <c r="IL63" i="3"/>
  <c r="IL100" i="3"/>
  <c r="IL17" i="3"/>
  <c r="IL79" i="3"/>
  <c r="IL94" i="3"/>
  <c r="IL55" i="3"/>
  <c r="IL96" i="3"/>
  <c r="IL91" i="3"/>
  <c r="IL37" i="3"/>
  <c r="IL83" i="3"/>
  <c r="IL71" i="3"/>
  <c r="IL101" i="3"/>
  <c r="IL57" i="3"/>
  <c r="IL64" i="3"/>
  <c r="IL24" i="3"/>
  <c r="IL81" i="3"/>
  <c r="IL104" i="3"/>
  <c r="IL99" i="3"/>
  <c r="IL54" i="3"/>
  <c r="IL60" i="3"/>
  <c r="IL68" i="3"/>
  <c r="IL35" i="3"/>
  <c r="IL48" i="3"/>
  <c r="IL20" i="3"/>
  <c r="IL95" i="3"/>
  <c r="IL12" i="3"/>
  <c r="IL10" i="3"/>
  <c r="IL47" i="3"/>
  <c r="IL23" i="3"/>
  <c r="IL66" i="3"/>
  <c r="IL67" i="3"/>
  <c r="IL44" i="3"/>
  <c r="IL21" i="3"/>
  <c r="IL92" i="3"/>
  <c r="IL86" i="3"/>
  <c r="IL102" i="3"/>
  <c r="IL72" i="3"/>
  <c r="IL88" i="3"/>
  <c r="IL73" i="3"/>
  <c r="IL30" i="3"/>
  <c r="IL11" i="3"/>
  <c r="IL51" i="3"/>
  <c r="IL39" i="3"/>
  <c r="IL59" i="3"/>
  <c r="IL93" i="3"/>
  <c r="IL70" i="3"/>
  <c r="IL107" i="3"/>
  <c r="IL36" i="3"/>
  <c r="IL26" i="3"/>
  <c r="IL61" i="3"/>
  <c r="IL65" i="3"/>
  <c r="IL56" i="3"/>
  <c r="IL105" i="3"/>
  <c r="IL25" i="3"/>
  <c r="IM50" i="3"/>
  <c r="IM90" i="3"/>
  <c r="IR30" i="3"/>
  <c r="IM101" i="3"/>
  <c r="IM58" i="3"/>
  <c r="IM83" i="3"/>
  <c r="IM10" i="3"/>
  <c r="IM12" i="3"/>
  <c r="IR26" i="3"/>
  <c r="IR81" i="3"/>
  <c r="IR23" i="3"/>
  <c r="IM59" i="3"/>
  <c r="IM56" i="3"/>
  <c r="IM69" i="3"/>
  <c r="IM106" i="3"/>
  <c r="IR36" i="3"/>
  <c r="IR107" i="3"/>
  <c r="IR78" i="3"/>
  <c r="IM33" i="3"/>
  <c r="IR28" i="3"/>
  <c r="IR103" i="3"/>
  <c r="IM107" i="3"/>
  <c r="IM104" i="3"/>
  <c r="IR87" i="3"/>
  <c r="IM91" i="3"/>
  <c r="IM60" i="3"/>
  <c r="IM97" i="3"/>
  <c r="IM15" i="3"/>
  <c r="IM36" i="3"/>
  <c r="IR85" i="3"/>
  <c r="IM28" i="3"/>
  <c r="IR17" i="3"/>
  <c r="IR105" i="3"/>
  <c r="IM45" i="3"/>
  <c r="IR27" i="3"/>
  <c r="IM79" i="3"/>
  <c r="IR94" i="3"/>
  <c r="IR97" i="3"/>
  <c r="IM86" i="3"/>
  <c r="IM46" i="3"/>
  <c r="IM44" i="3"/>
  <c r="IM92" i="3"/>
  <c r="IM87" i="3"/>
  <c r="IR90" i="3"/>
  <c r="IR35" i="3"/>
  <c r="IM21" i="3"/>
  <c r="IM88" i="3"/>
  <c r="IM95" i="3"/>
  <c r="IM82" i="3"/>
  <c r="IM99" i="3"/>
  <c r="IR104" i="3"/>
  <c r="IR91" i="3"/>
  <c r="IR21" i="3"/>
  <c r="IM26" i="3"/>
  <c r="IM25" i="3"/>
  <c r="IR82" i="3"/>
  <c r="IR83" i="3"/>
  <c r="IR19" i="3"/>
  <c r="IM67" i="3"/>
  <c r="IR96" i="3"/>
  <c r="IR25" i="3"/>
  <c r="IM103" i="3"/>
  <c r="IR32" i="3"/>
  <c r="IM14" i="3"/>
  <c r="IM81" i="3"/>
  <c r="IM32" i="3"/>
  <c r="IM84" i="3"/>
  <c r="IR92" i="3"/>
  <c r="IM27" i="3"/>
  <c r="IR33" i="3"/>
  <c r="IR31" i="3"/>
  <c r="IM20" i="3"/>
  <c r="IM22" i="3"/>
  <c r="IR95" i="3"/>
  <c r="IM47" i="3"/>
  <c r="IM70" i="3"/>
  <c r="IM89" i="3"/>
  <c r="IR37" i="3"/>
  <c r="IM105" i="3"/>
  <c r="IM57" i="3"/>
  <c r="IM29" i="3"/>
  <c r="IM54" i="3"/>
  <c r="IR93" i="3"/>
  <c r="IR11" i="3"/>
  <c r="IR86" i="3"/>
  <c r="IM93" i="3"/>
  <c r="IM85" i="3"/>
  <c r="IM35" i="3"/>
  <c r="IR99" i="3"/>
  <c r="IM17" i="3"/>
  <c r="IM68" i="3"/>
  <c r="IR39" i="3"/>
  <c r="IR24" i="3"/>
  <c r="IM64" i="3"/>
  <c r="IR80" i="3"/>
  <c r="IM61" i="3"/>
  <c r="IM34" i="3"/>
  <c r="IR89" i="3"/>
  <c r="IM96" i="3"/>
  <c r="IR10" i="3"/>
  <c r="IR34" i="3"/>
  <c r="IM80" i="3"/>
  <c r="IM63" i="3"/>
  <c r="IM30" i="3"/>
  <c r="IR106" i="3"/>
  <c r="IR29" i="3"/>
  <c r="IM94" i="3"/>
  <c r="IM98" i="3"/>
  <c r="IR79" i="3"/>
  <c r="IR20" i="3"/>
  <c r="IM39" i="3"/>
  <c r="IR102" i="3"/>
  <c r="IM66" i="3"/>
  <c r="IR88" i="3"/>
  <c r="IM72" i="3"/>
  <c r="IM48" i="3"/>
  <c r="IM19" i="3"/>
  <c r="IM62" i="3"/>
  <c r="IM71" i="3"/>
  <c r="IM23" i="3"/>
  <c r="IM51" i="3"/>
  <c r="IR22" i="3"/>
  <c r="IR98" i="3"/>
  <c r="IM73" i="3"/>
  <c r="IM24" i="3"/>
  <c r="IR84" i="3"/>
  <c r="IM102" i="3"/>
  <c r="IR100" i="3"/>
  <c r="IM55" i="3"/>
  <c r="IM37" i="3"/>
  <c r="IM31" i="3"/>
  <c r="IM11" i="3"/>
  <c r="IM100" i="3"/>
  <c r="IR15" i="3"/>
  <c r="IM65" i="3"/>
  <c r="IM52" i="3"/>
  <c r="IR101" i="3"/>
  <c r="IK46" i="3"/>
  <c r="IK106" i="3"/>
  <c r="IK20" i="3"/>
  <c r="IK102" i="3"/>
  <c r="IK87" i="3"/>
  <c r="IK19" i="3"/>
  <c r="IK90" i="3"/>
  <c r="IK51" i="3"/>
  <c r="IK30" i="3"/>
  <c r="IK85" i="3"/>
  <c r="IK50" i="3"/>
  <c r="IK34" i="3"/>
  <c r="IK36" i="3"/>
  <c r="IK12" i="3"/>
  <c r="IK105" i="3"/>
  <c r="IK62" i="3"/>
  <c r="IK71" i="3"/>
  <c r="IK73" i="3"/>
  <c r="IK57" i="3"/>
  <c r="IK22" i="3"/>
  <c r="IK93" i="3"/>
  <c r="IK29" i="3"/>
  <c r="IK67" i="3"/>
  <c r="IK104" i="3"/>
  <c r="IK33" i="3"/>
  <c r="IK45" i="3"/>
  <c r="IK96" i="3"/>
  <c r="IK63" i="3"/>
  <c r="IK58" i="3"/>
  <c r="IK98" i="3"/>
  <c r="IK48" i="3"/>
  <c r="IK82" i="3"/>
  <c r="IK55" i="3"/>
  <c r="IK89" i="3"/>
  <c r="IK81" i="3"/>
  <c r="IK72" i="3"/>
  <c r="IK60" i="3"/>
  <c r="IK99" i="3"/>
  <c r="IK107" i="3"/>
  <c r="IK52" i="3"/>
  <c r="IK83" i="3"/>
  <c r="IK49" i="3"/>
  <c r="IK88" i="3"/>
  <c r="IK84" i="3"/>
  <c r="IK80" i="3"/>
  <c r="IK31" i="3"/>
  <c r="IK56" i="3"/>
  <c r="IK25" i="3"/>
  <c r="IK21" i="3"/>
  <c r="IK11" i="3"/>
  <c r="IK70" i="3"/>
  <c r="IK54" i="3"/>
  <c r="IK59" i="3"/>
  <c r="IK69" i="3"/>
  <c r="IK97" i="3"/>
  <c r="IK65" i="3"/>
  <c r="IK64" i="3"/>
  <c r="IK61" i="3"/>
  <c r="IK66" i="3"/>
  <c r="IK95" i="3"/>
  <c r="IK32" i="3"/>
  <c r="IK26" i="3"/>
  <c r="IK35" i="3"/>
  <c r="IK79" i="3"/>
  <c r="IK44" i="3"/>
  <c r="IK24" i="3"/>
  <c r="IK92" i="3"/>
  <c r="IK27" i="3"/>
  <c r="IK68" i="3"/>
  <c r="IK100" i="3"/>
  <c r="IK23" i="3"/>
  <c r="IK94" i="3"/>
  <c r="IK37" i="3"/>
  <c r="IK103" i="3"/>
  <c r="IK17" i="3"/>
  <c r="IK86" i="3"/>
  <c r="IK91" i="3"/>
  <c r="IK15" i="3"/>
  <c r="IK101" i="3"/>
  <c r="IK10" i="3"/>
  <c r="IK28" i="3"/>
  <c r="IK39" i="3"/>
  <c r="OM3" i="3"/>
  <c r="OX61" i="3"/>
  <c r="OX95" i="3"/>
  <c r="OX27" i="3"/>
  <c r="OX84" i="3"/>
  <c r="OX71" i="3"/>
  <c r="OX28" i="3"/>
  <c r="OX85" i="3"/>
  <c r="OX106" i="3"/>
  <c r="OX48" i="3"/>
  <c r="OX94" i="3"/>
  <c r="OX18" i="3"/>
  <c r="OX21" i="3"/>
  <c r="OX92" i="3"/>
  <c r="OX26" i="3"/>
  <c r="OX69" i="3"/>
  <c r="OX53" i="3"/>
  <c r="OX15" i="3"/>
  <c r="OX44" i="3"/>
  <c r="OX58" i="3"/>
  <c r="OX90" i="3"/>
  <c r="OX57" i="3"/>
  <c r="OX88" i="3"/>
  <c r="OX49" i="3"/>
  <c r="OX100" i="3"/>
  <c r="OX63" i="3"/>
  <c r="OX72" i="3"/>
  <c r="OX12" i="3"/>
  <c r="OX73" i="3"/>
  <c r="OX34" i="3"/>
  <c r="OX52" i="3"/>
  <c r="OX93" i="3"/>
  <c r="OX23" i="3"/>
  <c r="OX82" i="3"/>
  <c r="OX101" i="3"/>
  <c r="OX11" i="3"/>
  <c r="OX39" i="3"/>
  <c r="OX67" i="3"/>
  <c r="OX20" i="3"/>
  <c r="OX97" i="3"/>
  <c r="OX104" i="3"/>
  <c r="OX32" i="3"/>
  <c r="OX79" i="3"/>
  <c r="OX29" i="3"/>
  <c r="OX17" i="3"/>
  <c r="OX66" i="3"/>
  <c r="OX78" i="3"/>
  <c r="OX25" i="3"/>
  <c r="OX70" i="3"/>
  <c r="OX22" i="3"/>
  <c r="OX103" i="3"/>
  <c r="OX91" i="3"/>
  <c r="OX80" i="3"/>
  <c r="OX64" i="3"/>
  <c r="OX60" i="3"/>
  <c r="OX36" i="3"/>
  <c r="OX105" i="3"/>
  <c r="OX19" i="3"/>
  <c r="OX68" i="3"/>
  <c r="OX81" i="3"/>
  <c r="OX102" i="3"/>
  <c r="OX47" i="3"/>
  <c r="OX14" i="3"/>
  <c r="OX54" i="3"/>
  <c r="OX107" i="3"/>
  <c r="OX46" i="3"/>
  <c r="OX56" i="3"/>
  <c r="OX10" i="3"/>
  <c r="OX87" i="3"/>
  <c r="OX83" i="3"/>
  <c r="OX99" i="3"/>
  <c r="OX96" i="3"/>
  <c r="OX31" i="3"/>
  <c r="OX37" i="3"/>
  <c r="OX38" i="3"/>
  <c r="OX13" i="3"/>
  <c r="OX24" i="3"/>
  <c r="OX35" i="3"/>
  <c r="OX89" i="3"/>
  <c r="OX55" i="3"/>
  <c r="OX33" i="3"/>
  <c r="OX16" i="3"/>
  <c r="OX50" i="3"/>
  <c r="OX59" i="3"/>
  <c r="OX86" i="3"/>
  <c r="OX45" i="3"/>
  <c r="OX51" i="3"/>
  <c r="OX62" i="3"/>
  <c r="OX65" i="3"/>
  <c r="OX30" i="3"/>
  <c r="OX98" i="3"/>
  <c r="PH62" i="3"/>
  <c r="PH12" i="3"/>
  <c r="PH66" i="3"/>
  <c r="PH64" i="3"/>
  <c r="PH82" i="3"/>
  <c r="PH107" i="3"/>
  <c r="PH15" i="3"/>
  <c r="PH72" i="3"/>
  <c r="PH25" i="3"/>
  <c r="PH36" i="3"/>
  <c r="PH16" i="3"/>
  <c r="PH71" i="3"/>
  <c r="PH106" i="3"/>
  <c r="PH97" i="3"/>
  <c r="PH78" i="3"/>
  <c r="PH94" i="3"/>
  <c r="PH96" i="3"/>
  <c r="PH84" i="3"/>
  <c r="PH26" i="3"/>
  <c r="PH73" i="3"/>
  <c r="PH55" i="3"/>
  <c r="PH95" i="3"/>
  <c r="PH37" i="3"/>
  <c r="PH14" i="3"/>
  <c r="PH32" i="3"/>
  <c r="PH102" i="3"/>
  <c r="PH89" i="3"/>
  <c r="PH21" i="3"/>
  <c r="PH57" i="3"/>
  <c r="PH29" i="3"/>
  <c r="PH35" i="3"/>
  <c r="PH70" i="3"/>
  <c r="PH79" i="3"/>
  <c r="PH50" i="3"/>
  <c r="PH80" i="3"/>
  <c r="PH69" i="3"/>
  <c r="PH58" i="3"/>
  <c r="PH46" i="3"/>
  <c r="PH88" i="3"/>
  <c r="PH33" i="3"/>
  <c r="PH44" i="3"/>
  <c r="PH34" i="3"/>
  <c r="PH86" i="3"/>
  <c r="PH38" i="3"/>
  <c r="PH83" i="3"/>
  <c r="PH23" i="3"/>
  <c r="PH104" i="3"/>
  <c r="PH19" i="3"/>
  <c r="PH81" i="3"/>
  <c r="PH24" i="3"/>
  <c r="PH99" i="3"/>
  <c r="PH61" i="3"/>
  <c r="PH49" i="3"/>
  <c r="PH100" i="3"/>
  <c r="PH85" i="3"/>
  <c r="PH63" i="3"/>
  <c r="PH87" i="3"/>
  <c r="PH13" i="3"/>
  <c r="PH11" i="3"/>
  <c r="PH92" i="3"/>
  <c r="PH48" i="3"/>
  <c r="PH105" i="3"/>
  <c r="PH31" i="3"/>
  <c r="PH17" i="3"/>
  <c r="PH67" i="3"/>
  <c r="PH28" i="3"/>
  <c r="PH54" i="3"/>
  <c r="PH91" i="3"/>
  <c r="PH18" i="3"/>
  <c r="PH65" i="3"/>
  <c r="PH53" i="3"/>
  <c r="PH90" i="3"/>
  <c r="PH103" i="3"/>
  <c r="PH93" i="3"/>
  <c r="PH47" i="3"/>
  <c r="PH51" i="3"/>
  <c r="PH27" i="3"/>
  <c r="PH56" i="3"/>
  <c r="PH101" i="3"/>
  <c r="PH45" i="3"/>
  <c r="PH20" i="3"/>
  <c r="PH59" i="3"/>
  <c r="PH68" i="3"/>
  <c r="PH39" i="3"/>
  <c r="PH22" i="3"/>
  <c r="PH52" i="3"/>
  <c r="PH10" i="3"/>
  <c r="PH98" i="3"/>
  <c r="PH60" i="3"/>
  <c r="PH30" i="3"/>
  <c r="PJ100" i="3"/>
  <c r="PJ96" i="3"/>
  <c r="PJ101" i="3"/>
  <c r="PJ107" i="3"/>
  <c r="PJ33" i="3"/>
  <c r="PJ32" i="3"/>
  <c r="PJ63" i="3"/>
  <c r="PJ18" i="3"/>
  <c r="PJ16" i="3"/>
  <c r="PJ55" i="3"/>
  <c r="PJ93" i="3"/>
  <c r="PJ82" i="3"/>
  <c r="PJ79" i="3"/>
  <c r="PJ87" i="3"/>
  <c r="PJ56" i="3"/>
  <c r="PJ66" i="3"/>
  <c r="PJ71" i="3"/>
  <c r="PJ36" i="3"/>
  <c r="PJ90" i="3"/>
  <c r="PJ29" i="3"/>
  <c r="PJ65" i="3"/>
  <c r="PJ89" i="3"/>
  <c r="PJ23" i="3"/>
  <c r="PJ31" i="3"/>
  <c r="PJ51" i="3"/>
  <c r="PJ69" i="3"/>
  <c r="PJ22" i="3"/>
  <c r="PJ105" i="3"/>
  <c r="PJ15" i="3"/>
  <c r="PJ86" i="3"/>
  <c r="PJ11" i="3"/>
  <c r="PJ102" i="3"/>
  <c r="PJ10" i="3"/>
  <c r="PJ80" i="3"/>
  <c r="PJ46" i="3"/>
  <c r="PJ106" i="3"/>
  <c r="PJ50" i="3"/>
  <c r="PJ28" i="3"/>
  <c r="PJ62" i="3"/>
  <c r="PJ57" i="3"/>
  <c r="PJ17" i="3"/>
  <c r="PJ81" i="3"/>
  <c r="PJ97" i="3"/>
  <c r="PJ92" i="3"/>
  <c r="PJ24" i="3"/>
  <c r="PJ70" i="3"/>
  <c r="PJ49" i="3"/>
  <c r="PJ20" i="3"/>
  <c r="PJ64" i="3"/>
  <c r="PJ38" i="3"/>
  <c r="PJ53" i="3"/>
  <c r="PJ84" i="3"/>
  <c r="PJ94" i="3"/>
  <c r="PJ72" i="3"/>
  <c r="PJ78" i="3"/>
  <c r="PJ67" i="3"/>
  <c r="PJ68" i="3"/>
  <c r="PJ83" i="3"/>
  <c r="PJ12" i="3"/>
  <c r="PJ44" i="3"/>
  <c r="PJ13" i="3"/>
  <c r="PJ37" i="3"/>
  <c r="PJ98" i="3"/>
  <c r="PJ34" i="3"/>
  <c r="PJ61" i="3"/>
  <c r="PJ59" i="3"/>
  <c r="PJ47" i="3"/>
  <c r="PJ103" i="3"/>
  <c r="PJ99" i="3"/>
  <c r="PJ54" i="3"/>
  <c r="PJ19" i="3"/>
  <c r="PJ25" i="3"/>
  <c r="PJ88" i="3"/>
  <c r="PJ26" i="3"/>
  <c r="PJ35" i="3"/>
  <c r="PJ45" i="3"/>
  <c r="PJ95" i="3"/>
  <c r="PJ21" i="3"/>
  <c r="PJ60" i="3"/>
  <c r="PJ58" i="3"/>
  <c r="PJ52" i="3"/>
  <c r="PJ39" i="3"/>
  <c r="PJ85" i="3"/>
  <c r="PJ14" i="3"/>
  <c r="PJ91" i="3"/>
  <c r="PJ104" i="3"/>
  <c r="PJ30" i="3"/>
  <c r="PJ73" i="3"/>
  <c r="PJ27" i="3"/>
  <c r="PJ48" i="3"/>
  <c r="PI14" i="3"/>
  <c r="PI44" i="3"/>
  <c r="PI79" i="3"/>
  <c r="PI55" i="3"/>
  <c r="PI80" i="3"/>
  <c r="PI105" i="3"/>
  <c r="PI57" i="3"/>
  <c r="PI104" i="3"/>
  <c r="PI27" i="3"/>
  <c r="PI26" i="3"/>
  <c r="PI85" i="3"/>
  <c r="PI106" i="3"/>
  <c r="PI92" i="3"/>
  <c r="PI87" i="3"/>
  <c r="PI10" i="3"/>
  <c r="PI19" i="3"/>
  <c r="PI35" i="3"/>
  <c r="PI15" i="3"/>
  <c r="PI39" i="3"/>
  <c r="PI34" i="3"/>
  <c r="PI54" i="3"/>
  <c r="PI53" i="3"/>
  <c r="PI63" i="3"/>
  <c r="PI28" i="3"/>
  <c r="PI52" i="3"/>
  <c r="PI11" i="3"/>
  <c r="PI73" i="3"/>
  <c r="PI78" i="3"/>
  <c r="PI97" i="3"/>
  <c r="PI64" i="3"/>
  <c r="PI91" i="3"/>
  <c r="PI24" i="3"/>
  <c r="PI96" i="3"/>
  <c r="PI56" i="3"/>
  <c r="PI84" i="3"/>
  <c r="PI62" i="3"/>
  <c r="PI38" i="3"/>
  <c r="PI51" i="3"/>
  <c r="PI25" i="3"/>
  <c r="PI66" i="3"/>
  <c r="PI31" i="3"/>
  <c r="PI59" i="3"/>
  <c r="PI93" i="3"/>
  <c r="PI103" i="3"/>
  <c r="PI21" i="3"/>
  <c r="PI29" i="3"/>
  <c r="PI83" i="3"/>
  <c r="PI99" i="3"/>
  <c r="PI82" i="3"/>
  <c r="PI48" i="3"/>
  <c r="PI20" i="3"/>
  <c r="PI86" i="3"/>
  <c r="PI23" i="3"/>
  <c r="PI17" i="3"/>
  <c r="PI81" i="3"/>
  <c r="PI16" i="3"/>
  <c r="PI61" i="3"/>
  <c r="PI18" i="3"/>
  <c r="PI37" i="3"/>
  <c r="PI32" i="3"/>
  <c r="PI50" i="3"/>
  <c r="PI101" i="3"/>
  <c r="PI70" i="3"/>
  <c r="PI107" i="3"/>
  <c r="PI67" i="3"/>
  <c r="PI94" i="3"/>
  <c r="PI47" i="3"/>
  <c r="PI71" i="3"/>
  <c r="PI95" i="3"/>
  <c r="PI49" i="3"/>
  <c r="PI46" i="3"/>
  <c r="PI65" i="3"/>
  <c r="PI30" i="3"/>
  <c r="PI22" i="3"/>
  <c r="PI68" i="3"/>
  <c r="PI88" i="3"/>
  <c r="PI58" i="3"/>
  <c r="PI13" i="3"/>
  <c r="PI72" i="3"/>
  <c r="PI98" i="3"/>
  <c r="PI100" i="3"/>
  <c r="PI12" i="3"/>
  <c r="PI89" i="3"/>
  <c r="PI36" i="3"/>
  <c r="PI60" i="3"/>
  <c r="PI33" i="3"/>
  <c r="PI90" i="3"/>
  <c r="PI102" i="3"/>
  <c r="PI69" i="3"/>
  <c r="PI45" i="3"/>
  <c r="OU52" i="3"/>
  <c r="OU48" i="3"/>
  <c r="OU99" i="3"/>
  <c r="OU81" i="3"/>
  <c r="OU105" i="3"/>
  <c r="OU72" i="3"/>
  <c r="OU31" i="3"/>
  <c r="OU78" i="3"/>
  <c r="OU68" i="3"/>
  <c r="OU103" i="3"/>
  <c r="OU32" i="3"/>
  <c r="OU38" i="3"/>
  <c r="OU71" i="3"/>
  <c r="OU70" i="3"/>
  <c r="OU56" i="3"/>
  <c r="OU12" i="3"/>
  <c r="OU91" i="3"/>
  <c r="OU37" i="3"/>
  <c r="OU35" i="3"/>
  <c r="OU45" i="3"/>
  <c r="OU67" i="3"/>
  <c r="OU89" i="3"/>
  <c r="OU101" i="3"/>
  <c r="OU58" i="3"/>
  <c r="OU64" i="3"/>
  <c r="OU88" i="3"/>
  <c r="OU11" i="3"/>
  <c r="OU23" i="3"/>
  <c r="OU51" i="3"/>
  <c r="OU24" i="3"/>
  <c r="OU80" i="3"/>
  <c r="OU69" i="3"/>
  <c r="OU44" i="3"/>
  <c r="OU15" i="3"/>
  <c r="OU102" i="3"/>
  <c r="OU92" i="3"/>
  <c r="OU94" i="3"/>
  <c r="OU17" i="3"/>
  <c r="OU33" i="3"/>
  <c r="OU84" i="3"/>
  <c r="OU14" i="3"/>
  <c r="OU46" i="3"/>
  <c r="OU82" i="3"/>
  <c r="OU66" i="3"/>
  <c r="OU98" i="3"/>
  <c r="OU21" i="3"/>
  <c r="OU85" i="3"/>
  <c r="OU55" i="3"/>
  <c r="OU39" i="3"/>
  <c r="OU63" i="3"/>
  <c r="OU97" i="3"/>
  <c r="OU93" i="3"/>
  <c r="OU100" i="3"/>
  <c r="OU16" i="3"/>
  <c r="OU13" i="3"/>
  <c r="OU54" i="3"/>
  <c r="OU18" i="3"/>
  <c r="OU62" i="3"/>
  <c r="OU87" i="3"/>
  <c r="OU83" i="3"/>
  <c r="OU65" i="3"/>
  <c r="OU28" i="3"/>
  <c r="OU60" i="3"/>
  <c r="OU27" i="3"/>
  <c r="OU104" i="3"/>
  <c r="OU50" i="3"/>
  <c r="OU79" i="3"/>
  <c r="OU26" i="3"/>
  <c r="OU86" i="3"/>
  <c r="OU19" i="3"/>
  <c r="OU59" i="3"/>
  <c r="OU57" i="3"/>
  <c r="OU22" i="3"/>
  <c r="OU96" i="3"/>
  <c r="OU20" i="3"/>
  <c r="OU36" i="3"/>
  <c r="OU95" i="3"/>
  <c r="OU73" i="3"/>
  <c r="OU53" i="3"/>
  <c r="OU49" i="3"/>
  <c r="OU61" i="3"/>
  <c r="OU106" i="3"/>
  <c r="OU29" i="3"/>
  <c r="OU90" i="3"/>
  <c r="OU107" i="3"/>
  <c r="OU25" i="3"/>
  <c r="OU34" i="3"/>
  <c r="OU10" i="3"/>
  <c r="OU47" i="3"/>
  <c r="OU30" i="3"/>
  <c r="OZ62" i="3"/>
  <c r="OZ101" i="3"/>
  <c r="OZ89" i="3"/>
  <c r="OZ53" i="3"/>
  <c r="OZ86" i="3"/>
  <c r="OZ32" i="3"/>
  <c r="OZ58" i="3"/>
  <c r="OZ72" i="3"/>
  <c r="OZ27" i="3"/>
  <c r="OZ87" i="3"/>
  <c r="OZ52" i="3"/>
  <c r="OZ46" i="3"/>
  <c r="OZ95" i="3"/>
  <c r="OZ36" i="3"/>
  <c r="OZ71" i="3"/>
  <c r="OZ80" i="3"/>
  <c r="OZ38" i="3"/>
  <c r="OZ59" i="3"/>
  <c r="OZ96" i="3"/>
  <c r="OZ19" i="3"/>
  <c r="OZ26" i="3"/>
  <c r="OZ104" i="3"/>
  <c r="OZ91" i="3"/>
  <c r="OZ30" i="3"/>
  <c r="OZ92" i="3"/>
  <c r="OZ60" i="3"/>
  <c r="OZ94" i="3"/>
  <c r="OZ106" i="3"/>
  <c r="OZ29" i="3"/>
  <c r="OZ102" i="3"/>
  <c r="OZ23" i="3"/>
  <c r="OZ13" i="3"/>
  <c r="OZ66" i="3"/>
  <c r="OZ24" i="3"/>
  <c r="OZ69" i="3"/>
  <c r="OZ98" i="3"/>
  <c r="OZ70" i="3"/>
  <c r="OZ105" i="3"/>
  <c r="OZ49" i="3"/>
  <c r="OZ50" i="3"/>
  <c r="OZ21" i="3"/>
  <c r="OZ10" i="3"/>
  <c r="OZ44" i="3"/>
  <c r="OZ67" i="3"/>
  <c r="OZ79" i="3"/>
  <c r="OZ97" i="3"/>
  <c r="OZ64" i="3"/>
  <c r="OZ63" i="3"/>
  <c r="OZ54" i="3"/>
  <c r="OZ99" i="3"/>
  <c r="OZ25" i="3"/>
  <c r="OZ28" i="3"/>
  <c r="OZ11" i="3"/>
  <c r="OZ93" i="3"/>
  <c r="OZ88" i="3"/>
  <c r="OZ78" i="3"/>
  <c r="OZ18" i="3"/>
  <c r="OZ51" i="3"/>
  <c r="OZ34" i="3"/>
  <c r="OZ35" i="3"/>
  <c r="OZ100" i="3"/>
  <c r="OZ56" i="3"/>
  <c r="OZ85" i="3"/>
  <c r="OZ22" i="3"/>
  <c r="OZ37" i="3"/>
  <c r="OZ83" i="3"/>
  <c r="OZ14" i="3"/>
  <c r="OZ15" i="3"/>
  <c r="OZ33" i="3"/>
  <c r="OZ84" i="3"/>
  <c r="OZ68" i="3"/>
  <c r="OZ73" i="3"/>
  <c r="OZ65" i="3"/>
  <c r="OZ55" i="3"/>
  <c r="OZ48" i="3"/>
  <c r="OZ45" i="3"/>
  <c r="OZ103" i="3"/>
  <c r="OZ20" i="3"/>
  <c r="OZ82" i="3"/>
  <c r="OZ57" i="3"/>
  <c r="OZ47" i="3"/>
  <c r="OZ16" i="3"/>
  <c r="OZ107" i="3"/>
  <c r="OZ12" i="3"/>
  <c r="OZ39" i="3"/>
  <c r="OZ90" i="3"/>
  <c r="OZ17" i="3"/>
  <c r="OZ81" i="3"/>
  <c r="OZ61" i="3"/>
  <c r="OZ31" i="3"/>
  <c r="PF46" i="3"/>
  <c r="PF103" i="3"/>
  <c r="PF14" i="3"/>
  <c r="PF78" i="3"/>
  <c r="PF82" i="3"/>
  <c r="PF61" i="3"/>
  <c r="PF28" i="3"/>
  <c r="PF107" i="3"/>
  <c r="PF17" i="3"/>
  <c r="PF104" i="3"/>
  <c r="PF48" i="3"/>
  <c r="PF106" i="3"/>
  <c r="PF80" i="3"/>
  <c r="PF65" i="3"/>
  <c r="PF62" i="3"/>
  <c r="PF94" i="3"/>
  <c r="PF97" i="3"/>
  <c r="PF16" i="3"/>
  <c r="PF96" i="3"/>
  <c r="PF44" i="3"/>
  <c r="PF25" i="3"/>
  <c r="PF89" i="3"/>
  <c r="PF56" i="3"/>
  <c r="PF27" i="3"/>
  <c r="PF53" i="3"/>
  <c r="PF91" i="3"/>
  <c r="PF99" i="3"/>
  <c r="PF32" i="3"/>
  <c r="PF83" i="3"/>
  <c r="PF59" i="3"/>
  <c r="PF84" i="3"/>
  <c r="PF101" i="3"/>
  <c r="PF90" i="3"/>
  <c r="PF21" i="3"/>
  <c r="PF86" i="3"/>
  <c r="PF92" i="3"/>
  <c r="PF38" i="3"/>
  <c r="PF45" i="3"/>
  <c r="PF23" i="3"/>
  <c r="PF70" i="3"/>
  <c r="PF81" i="3"/>
  <c r="PF47" i="3"/>
  <c r="PF37" i="3"/>
  <c r="PF19" i="3"/>
  <c r="PF24" i="3"/>
  <c r="PF10" i="3"/>
  <c r="PF57" i="3"/>
  <c r="PF63" i="3"/>
  <c r="PF49" i="3"/>
  <c r="PF30" i="3"/>
  <c r="PF68" i="3"/>
  <c r="PF95" i="3"/>
  <c r="PF66" i="3"/>
  <c r="PF73" i="3"/>
  <c r="PF36" i="3"/>
  <c r="PF100" i="3"/>
  <c r="PF72" i="3"/>
  <c r="PF52" i="3"/>
  <c r="PF87" i="3"/>
  <c r="PF26" i="3"/>
  <c r="PF34" i="3"/>
  <c r="PF79" i="3"/>
  <c r="PF93" i="3"/>
  <c r="PF18" i="3"/>
  <c r="PF64" i="3"/>
  <c r="PF71" i="3"/>
  <c r="PF13" i="3"/>
  <c r="PF33" i="3"/>
  <c r="PF98" i="3"/>
  <c r="PF12" i="3"/>
  <c r="PF60" i="3"/>
  <c r="PF54" i="3"/>
  <c r="PF29" i="3"/>
  <c r="PF55" i="3"/>
  <c r="PF22" i="3"/>
  <c r="PF35" i="3"/>
  <c r="PF31" i="3"/>
  <c r="PF58" i="3"/>
  <c r="PF105" i="3"/>
  <c r="PF20" i="3"/>
  <c r="PF15" i="3"/>
  <c r="PF11" i="3"/>
  <c r="PF102" i="3"/>
  <c r="PF50" i="3"/>
  <c r="PF67" i="3"/>
  <c r="PF85" i="3"/>
  <c r="PF51" i="3"/>
  <c r="PF39" i="3"/>
  <c r="PF88" i="3"/>
  <c r="PF69" i="3"/>
  <c r="PC78" i="3"/>
  <c r="PC64" i="3"/>
  <c r="PC80" i="3"/>
  <c r="PC94" i="3"/>
  <c r="PC97" i="3"/>
  <c r="PC61" i="3"/>
  <c r="PC28" i="3"/>
  <c r="PC16" i="3"/>
  <c r="PC27" i="3"/>
  <c r="PC73" i="3"/>
  <c r="PC29" i="3"/>
  <c r="PC93" i="3"/>
  <c r="PC53" i="3"/>
  <c r="PC37" i="3"/>
  <c r="PC23" i="3"/>
  <c r="PC50" i="3"/>
  <c r="PC24" i="3"/>
  <c r="PC98" i="3"/>
  <c r="PC15" i="3"/>
  <c r="PC14" i="3"/>
  <c r="PC102" i="3"/>
  <c r="PC95" i="3"/>
  <c r="PC104" i="3"/>
  <c r="PC51" i="3"/>
  <c r="PC92" i="3"/>
  <c r="PC79" i="3"/>
  <c r="PC34" i="3"/>
  <c r="PC38" i="3"/>
  <c r="PC99" i="3"/>
  <c r="PC31" i="3"/>
  <c r="PC69" i="3"/>
  <c r="PC48" i="3"/>
  <c r="PC58" i="3"/>
  <c r="PC72" i="3"/>
  <c r="PC56" i="3"/>
  <c r="PC22" i="3"/>
  <c r="PC21" i="3"/>
  <c r="PC57" i="3"/>
  <c r="PC85" i="3"/>
  <c r="PC55" i="3"/>
  <c r="PC67" i="3"/>
  <c r="PC89" i="3"/>
  <c r="PC30" i="3"/>
  <c r="PC106" i="3"/>
  <c r="PC32" i="3"/>
  <c r="PC90" i="3"/>
  <c r="PC52" i="3"/>
  <c r="PC62" i="3"/>
  <c r="PC26" i="3"/>
  <c r="PC105" i="3"/>
  <c r="PC86" i="3"/>
  <c r="PC20" i="3"/>
  <c r="PC68" i="3"/>
  <c r="PC65" i="3"/>
  <c r="PC63" i="3"/>
  <c r="PC44" i="3"/>
  <c r="PC103" i="3"/>
  <c r="PC11" i="3"/>
  <c r="PC17" i="3"/>
  <c r="PC84" i="3"/>
  <c r="PC101" i="3"/>
  <c r="PC49" i="3"/>
  <c r="PC87" i="3"/>
  <c r="PC66" i="3"/>
  <c r="PC82" i="3"/>
  <c r="PC36" i="3"/>
  <c r="PC33" i="3"/>
  <c r="PC25" i="3"/>
  <c r="PC19" i="3"/>
  <c r="PC88" i="3"/>
  <c r="PC81" i="3"/>
  <c r="PC10" i="3"/>
  <c r="PC60" i="3"/>
  <c r="PC59" i="3"/>
  <c r="PC35" i="3"/>
  <c r="PC70" i="3"/>
  <c r="PC18" i="3"/>
  <c r="PC45" i="3"/>
  <c r="PC71" i="3"/>
  <c r="PC91" i="3"/>
  <c r="PC83" i="3"/>
  <c r="PC107" i="3"/>
  <c r="PC96" i="3"/>
  <c r="PC12" i="3"/>
  <c r="PC100" i="3"/>
  <c r="PC47" i="3"/>
  <c r="PC13" i="3"/>
  <c r="PC39" i="3"/>
  <c r="PC54" i="3"/>
  <c r="PC46" i="3"/>
  <c r="PR32" i="3"/>
  <c r="PR18" i="3"/>
  <c r="PR17" i="3"/>
  <c r="PR38" i="3"/>
  <c r="PR84" i="3"/>
  <c r="PR24" i="3"/>
  <c r="PR63" i="3"/>
  <c r="PR79" i="3"/>
  <c r="PR80" i="3"/>
  <c r="PR31" i="3"/>
  <c r="PR85" i="3"/>
  <c r="PR106" i="3"/>
  <c r="PR78" i="3"/>
  <c r="PR91" i="3"/>
  <c r="PR54" i="3"/>
  <c r="PR53" i="3"/>
  <c r="PR92" i="3"/>
  <c r="PR51" i="3"/>
  <c r="PR64" i="3"/>
  <c r="PR72" i="3"/>
  <c r="PR36" i="3"/>
  <c r="PR27" i="3"/>
  <c r="PR21" i="3"/>
  <c r="PR94" i="3"/>
  <c r="PR86" i="3"/>
  <c r="PR52" i="3"/>
  <c r="PR58" i="3"/>
  <c r="PR102" i="3"/>
  <c r="PR29" i="3"/>
  <c r="PR60" i="3"/>
  <c r="PR46" i="3"/>
  <c r="PR37" i="3"/>
  <c r="PR57" i="3"/>
  <c r="PR70" i="3"/>
  <c r="PR47" i="3"/>
  <c r="PR71" i="3"/>
  <c r="PR25" i="3"/>
  <c r="PR26" i="3"/>
  <c r="PR105" i="3"/>
  <c r="PR95" i="3"/>
  <c r="PR93" i="3"/>
  <c r="PR22" i="3"/>
  <c r="PR12" i="3"/>
  <c r="PR20" i="3"/>
  <c r="PR19" i="3"/>
  <c r="PR104" i="3"/>
  <c r="PR69" i="3"/>
  <c r="PR10" i="3"/>
  <c r="PR35" i="3"/>
  <c r="PR39" i="3"/>
  <c r="PR98" i="3"/>
  <c r="PR50" i="3"/>
  <c r="PR45" i="3"/>
  <c r="PR67" i="3"/>
  <c r="PR56" i="3"/>
  <c r="PR15" i="3"/>
  <c r="PR34" i="3"/>
  <c r="PR62" i="3"/>
  <c r="PR13" i="3"/>
  <c r="PR66" i="3"/>
  <c r="PR99" i="3"/>
  <c r="PR44" i="3"/>
  <c r="PR100" i="3"/>
  <c r="PR33" i="3"/>
  <c r="PR88" i="3"/>
  <c r="PR81" i="3"/>
  <c r="PR30" i="3"/>
  <c r="PR87" i="3"/>
  <c r="PR14" i="3"/>
  <c r="PR103" i="3"/>
  <c r="PR107" i="3"/>
  <c r="PR65" i="3"/>
  <c r="PR96" i="3"/>
  <c r="PR89" i="3"/>
  <c r="PR48" i="3"/>
  <c r="PR97" i="3"/>
  <c r="PR23" i="3"/>
  <c r="PR16" i="3"/>
  <c r="PR68" i="3"/>
  <c r="PR73" i="3"/>
  <c r="PR59" i="3"/>
  <c r="PR55" i="3"/>
  <c r="PR83" i="3"/>
  <c r="PR49" i="3"/>
  <c r="PR82" i="3"/>
  <c r="PR101" i="3"/>
  <c r="PR61" i="3"/>
  <c r="PR28" i="3"/>
  <c r="PR90" i="3"/>
  <c r="PR11" i="3"/>
  <c r="GF3" i="3"/>
  <c r="GG3" i="3"/>
  <c r="AR19" i="4"/>
  <c r="AR47" i="4"/>
  <c r="AR20" i="4"/>
  <c r="AR18" i="4"/>
  <c r="JV16" i="3"/>
  <c r="JV88" i="3"/>
  <c r="JV66" i="3"/>
  <c r="JV85" i="3"/>
  <c r="JV18" i="3"/>
  <c r="JV26" i="3"/>
  <c r="JV33" i="3"/>
  <c r="JV50" i="3"/>
  <c r="JV48" i="3"/>
  <c r="JV97" i="3"/>
  <c r="JV54" i="3"/>
  <c r="JV107" i="3"/>
  <c r="JV96" i="3"/>
  <c r="JV17" i="3"/>
  <c r="JV39" i="3"/>
  <c r="JV37" i="3"/>
  <c r="JV31" i="3"/>
  <c r="JV11" i="3"/>
  <c r="JV65" i="3"/>
  <c r="JV103" i="3"/>
  <c r="JV30" i="3"/>
  <c r="JV34" i="3"/>
  <c r="JV58" i="3"/>
  <c r="JV36" i="3"/>
  <c r="JV67" i="3"/>
  <c r="JV28" i="3"/>
  <c r="JV78" i="3"/>
  <c r="JV87" i="3"/>
  <c r="JV89" i="3"/>
  <c r="JV20" i="3"/>
  <c r="JV92" i="3"/>
  <c r="JV35" i="3"/>
  <c r="JV102" i="3"/>
  <c r="JV81" i="3"/>
  <c r="JV63" i="3"/>
  <c r="JV91" i="3"/>
  <c r="JV70" i="3"/>
  <c r="JV83" i="3"/>
  <c r="JV98" i="3"/>
  <c r="JV71" i="3"/>
  <c r="JV32" i="3"/>
  <c r="JV21" i="3"/>
  <c r="JV49" i="3"/>
  <c r="JV13" i="3"/>
  <c r="JV73" i="3"/>
  <c r="JV93" i="3"/>
  <c r="JV101" i="3"/>
  <c r="JV64" i="3"/>
  <c r="JV46" i="3"/>
  <c r="JV82" i="3"/>
  <c r="JV95" i="3"/>
  <c r="JV23" i="3"/>
  <c r="JV105" i="3"/>
  <c r="JV72" i="3"/>
  <c r="JV59" i="3"/>
  <c r="JV27" i="3"/>
  <c r="JV45" i="3"/>
  <c r="JV60" i="3"/>
  <c r="JV15" i="3"/>
  <c r="AM14" i="4" s="1"/>
  <c r="JV69" i="3"/>
  <c r="JV44" i="3"/>
  <c r="JV68" i="3"/>
  <c r="JV86" i="3"/>
  <c r="JV90" i="3"/>
  <c r="JV94" i="3"/>
  <c r="JV99" i="3"/>
  <c r="JV100" i="3"/>
  <c r="JV104" i="3"/>
  <c r="JV80" i="3"/>
  <c r="JV52" i="3"/>
  <c r="JV61" i="3"/>
  <c r="JV22" i="3"/>
  <c r="JV14" i="3"/>
  <c r="JV38" i="3"/>
  <c r="JV84" i="3"/>
  <c r="JV12" i="3"/>
  <c r="JV79" i="3"/>
  <c r="JV24" i="3"/>
  <c r="JV25" i="3"/>
  <c r="JV55" i="3"/>
  <c r="JV47" i="3"/>
  <c r="JV53" i="3"/>
  <c r="JV10" i="3"/>
  <c r="JV19" i="3"/>
  <c r="JV57" i="3"/>
  <c r="JV56" i="3"/>
  <c r="JV106" i="3"/>
  <c r="JV29" i="3"/>
  <c r="JV62" i="3"/>
  <c r="JV51" i="3"/>
  <c r="JF61" i="3"/>
  <c r="JF57" i="3"/>
  <c r="JF87" i="3"/>
  <c r="JF60" i="3"/>
  <c r="JF66" i="3"/>
  <c r="JF36" i="3"/>
  <c r="JF85" i="3"/>
  <c r="JF26" i="3"/>
  <c r="JF21" i="3"/>
  <c r="JF80" i="3"/>
  <c r="JF35" i="3"/>
  <c r="JF107" i="3"/>
  <c r="JF39" i="3"/>
  <c r="JF105" i="3"/>
  <c r="JF27" i="3"/>
  <c r="JF92" i="3"/>
  <c r="JF56" i="3"/>
  <c r="JF54" i="3"/>
  <c r="JF34" i="3"/>
  <c r="JF83" i="3"/>
  <c r="JF67" i="3"/>
  <c r="JF20" i="3"/>
  <c r="JF71" i="3"/>
  <c r="JF38" i="3"/>
  <c r="JF25" i="3"/>
  <c r="JF94" i="3"/>
  <c r="JF62" i="3"/>
  <c r="JF68" i="3"/>
  <c r="JF53" i="3"/>
  <c r="JF65" i="3"/>
  <c r="JF102" i="3"/>
  <c r="JF18" i="3"/>
  <c r="JF28" i="3"/>
  <c r="JF79" i="3"/>
  <c r="JF86" i="3"/>
  <c r="JF70" i="3"/>
  <c r="JF13" i="3"/>
  <c r="JF24" i="3"/>
  <c r="JF37" i="3"/>
  <c r="JF84" i="3"/>
  <c r="JF97" i="3"/>
  <c r="JF89" i="3"/>
  <c r="JF59" i="3"/>
  <c r="JF29" i="3"/>
  <c r="JF90" i="3"/>
  <c r="JF50" i="3"/>
  <c r="JF19" i="3"/>
  <c r="JF78" i="3"/>
  <c r="JF64" i="3"/>
  <c r="JF98" i="3"/>
  <c r="JF99" i="3"/>
  <c r="JF106" i="3"/>
  <c r="JF46" i="3"/>
  <c r="JF30" i="3"/>
  <c r="JF47" i="3"/>
  <c r="JF103" i="3"/>
  <c r="JF12" i="3"/>
  <c r="JF93" i="3"/>
  <c r="JF91" i="3"/>
  <c r="JF63" i="3"/>
  <c r="JF104" i="3"/>
  <c r="JF45" i="3"/>
  <c r="JF101" i="3"/>
  <c r="JF15" i="3"/>
  <c r="JF69" i="3"/>
  <c r="JF73" i="3"/>
  <c r="JF16" i="3"/>
  <c r="JF48" i="3"/>
  <c r="JF14" i="3"/>
  <c r="JF95" i="3"/>
  <c r="JF96" i="3"/>
  <c r="JF10" i="3"/>
  <c r="JF49" i="3"/>
  <c r="JF51" i="3"/>
  <c r="JF44" i="3"/>
  <c r="JF22" i="3"/>
  <c r="JF100" i="3"/>
  <c r="JF32" i="3"/>
  <c r="JF88" i="3"/>
  <c r="JF58" i="3"/>
  <c r="JF23" i="3"/>
  <c r="JF52" i="3"/>
  <c r="JF17" i="3"/>
  <c r="JF82" i="3"/>
  <c r="JF31" i="3"/>
  <c r="JF81" i="3"/>
  <c r="JF72" i="3"/>
  <c r="JF55" i="3"/>
  <c r="JF33" i="3"/>
  <c r="JF11" i="3"/>
  <c r="JW16" i="3"/>
  <c r="JW80" i="3"/>
  <c r="JW17" i="3"/>
  <c r="JW19" i="3"/>
  <c r="JW72" i="3"/>
  <c r="JW89" i="3"/>
  <c r="JW25" i="3"/>
  <c r="JW29" i="3"/>
  <c r="JW28" i="3"/>
  <c r="JW20" i="3"/>
  <c r="JW39" i="3"/>
  <c r="JW60" i="3"/>
  <c r="JW33" i="3"/>
  <c r="JW47" i="3"/>
  <c r="JW36" i="3"/>
  <c r="JW37" i="3"/>
  <c r="JW63" i="3"/>
  <c r="JW34" i="3"/>
  <c r="JW51" i="3"/>
  <c r="JW102" i="3"/>
  <c r="JW55" i="3"/>
  <c r="JW97" i="3"/>
  <c r="JW10" i="3"/>
  <c r="JW65" i="3"/>
  <c r="JW13" i="3"/>
  <c r="JW98" i="3"/>
  <c r="JW81" i="3"/>
  <c r="JW93" i="3"/>
  <c r="JW44" i="3"/>
  <c r="JW95" i="3"/>
  <c r="JW66" i="3"/>
  <c r="JW23" i="3"/>
  <c r="JW101" i="3"/>
  <c r="JW79" i="3"/>
  <c r="JW106" i="3"/>
  <c r="JW15" i="3"/>
  <c r="JW107" i="3"/>
  <c r="JW53" i="3"/>
  <c r="JW62" i="3"/>
  <c r="JW68" i="3"/>
  <c r="JW100" i="3"/>
  <c r="JW30" i="3"/>
  <c r="JW58" i="3"/>
  <c r="JW61" i="3"/>
  <c r="JW54" i="3"/>
  <c r="JW38" i="3"/>
  <c r="JW48" i="3"/>
  <c r="JW86" i="3"/>
  <c r="JW90" i="3"/>
  <c r="JW85" i="3"/>
  <c r="JW94" i="3"/>
  <c r="JW73" i="3"/>
  <c r="JW24" i="3"/>
  <c r="JW88" i="3"/>
  <c r="JW35" i="3"/>
  <c r="JW84" i="3"/>
  <c r="JW96" i="3"/>
  <c r="JW78" i="3"/>
  <c r="JW67" i="3"/>
  <c r="JW21" i="3"/>
  <c r="JW32" i="3"/>
  <c r="JW82" i="3"/>
  <c r="JW12" i="3"/>
  <c r="JW64" i="3"/>
  <c r="JW18" i="3"/>
  <c r="JW99" i="3"/>
  <c r="JW50" i="3"/>
  <c r="JW59" i="3"/>
  <c r="JW52" i="3"/>
  <c r="JW56" i="3"/>
  <c r="JW46" i="3"/>
  <c r="JW92" i="3"/>
  <c r="JW45" i="3"/>
  <c r="JW104" i="3"/>
  <c r="JW14" i="3"/>
  <c r="JW31" i="3"/>
  <c r="JW26" i="3"/>
  <c r="JW83" i="3"/>
  <c r="JW57" i="3"/>
  <c r="JW87" i="3"/>
  <c r="JW103" i="3"/>
  <c r="JW70" i="3"/>
  <c r="JW22" i="3"/>
  <c r="JW69" i="3"/>
  <c r="JW105" i="3"/>
  <c r="JW71" i="3"/>
  <c r="JW11" i="3"/>
  <c r="JW91" i="3"/>
  <c r="JW49" i="3"/>
  <c r="JW27" i="3"/>
  <c r="KC16" i="3"/>
  <c r="KC72" i="3"/>
  <c r="KC91" i="3"/>
  <c r="KC94" i="3"/>
  <c r="KC56" i="3"/>
  <c r="KC84" i="3"/>
  <c r="KC28" i="3"/>
  <c r="KC64" i="3"/>
  <c r="KC100" i="3"/>
  <c r="KC104" i="3"/>
  <c r="KC63" i="3"/>
  <c r="KC15" i="3"/>
  <c r="KC102" i="3"/>
  <c r="KC31" i="3"/>
  <c r="KC62" i="3"/>
  <c r="KC101" i="3"/>
  <c r="KC36" i="3"/>
  <c r="KC65" i="3"/>
  <c r="KC93" i="3"/>
  <c r="KC92" i="3"/>
  <c r="KC54" i="3"/>
  <c r="KC83" i="3"/>
  <c r="KC81" i="3"/>
  <c r="KC13" i="3"/>
  <c r="KC61" i="3"/>
  <c r="KC20" i="3"/>
  <c r="KC46" i="3"/>
  <c r="KC69" i="3"/>
  <c r="KC57" i="3"/>
  <c r="KC51" i="3"/>
  <c r="KC89" i="3"/>
  <c r="KC11" i="3"/>
  <c r="KC90" i="3"/>
  <c r="KC67" i="3"/>
  <c r="KC14" i="3"/>
  <c r="KC32" i="3"/>
  <c r="KC78" i="3"/>
  <c r="KC105" i="3"/>
  <c r="KC88" i="3"/>
  <c r="KC55" i="3"/>
  <c r="KC79" i="3"/>
  <c r="KC97" i="3"/>
  <c r="KC98" i="3"/>
  <c r="KC95" i="3"/>
  <c r="KC23" i="3"/>
  <c r="KC18" i="3"/>
  <c r="KC35" i="3"/>
  <c r="KC68" i="3"/>
  <c r="KC21" i="3"/>
  <c r="KC99" i="3"/>
  <c r="KC60" i="3"/>
  <c r="KC87" i="3"/>
  <c r="KC37" i="3"/>
  <c r="KC47" i="3"/>
  <c r="KC17" i="3"/>
  <c r="KC10" i="3"/>
  <c r="KC29" i="3"/>
  <c r="KC52" i="3"/>
  <c r="KC107" i="3"/>
  <c r="KC24" i="3"/>
  <c r="KC30" i="3"/>
  <c r="KC86" i="3"/>
  <c r="KC49" i="3"/>
  <c r="KC73" i="3"/>
  <c r="KC44" i="3"/>
  <c r="KC22" i="3"/>
  <c r="KC26" i="3"/>
  <c r="KC71" i="3"/>
  <c r="KC39" i="3"/>
  <c r="KC70" i="3"/>
  <c r="KC82" i="3"/>
  <c r="KC33" i="3"/>
  <c r="KC45" i="3"/>
  <c r="KC53" i="3"/>
  <c r="KC25" i="3"/>
  <c r="KC38" i="3"/>
  <c r="KC34" i="3"/>
  <c r="KC103" i="3"/>
  <c r="KC27" i="3"/>
  <c r="KC50" i="3"/>
  <c r="KC58" i="3"/>
  <c r="KC106" i="3"/>
  <c r="KC66" i="3"/>
  <c r="KC85" i="3"/>
  <c r="KC80" i="3"/>
  <c r="KC19" i="3"/>
  <c r="KC59" i="3"/>
  <c r="KC96" i="3"/>
  <c r="KC48" i="3"/>
  <c r="KC12" i="3"/>
  <c r="JX10" i="3"/>
  <c r="JX71" i="3"/>
  <c r="JX85" i="3"/>
  <c r="JX48" i="3"/>
  <c r="JX99" i="3"/>
  <c r="JX25" i="3"/>
  <c r="JX96" i="3"/>
  <c r="JX54" i="3"/>
  <c r="JX107" i="3"/>
  <c r="JX53" i="3"/>
  <c r="JX51" i="3"/>
  <c r="JX31" i="3"/>
  <c r="JX101" i="3"/>
  <c r="JX45" i="3"/>
  <c r="JX23" i="3"/>
  <c r="JX57" i="3"/>
  <c r="JX97" i="3"/>
  <c r="JX20" i="3"/>
  <c r="JX13" i="3"/>
  <c r="JX93" i="3"/>
  <c r="JX64" i="3"/>
  <c r="JX44" i="3"/>
  <c r="JX56" i="3"/>
  <c r="JX90" i="3"/>
  <c r="JX103" i="3"/>
  <c r="JX81" i="3"/>
  <c r="JX106" i="3"/>
  <c r="JX30" i="3"/>
  <c r="JX70" i="3"/>
  <c r="JX52" i="3"/>
  <c r="JX62" i="3"/>
  <c r="JX95" i="3"/>
  <c r="JX29" i="3"/>
  <c r="JX46" i="3"/>
  <c r="JX94" i="3"/>
  <c r="JX86" i="3"/>
  <c r="JX91" i="3"/>
  <c r="JX105" i="3"/>
  <c r="JX15" i="3"/>
  <c r="JX24" i="3"/>
  <c r="JX61" i="3"/>
  <c r="JX55" i="3"/>
  <c r="JX11" i="3"/>
  <c r="JX49" i="3"/>
  <c r="JX102" i="3"/>
  <c r="JX39" i="3"/>
  <c r="JX84" i="3"/>
  <c r="JX12" i="3"/>
  <c r="JX59" i="3"/>
  <c r="JX73" i="3"/>
  <c r="JX14" i="3"/>
  <c r="JX88" i="3"/>
  <c r="JX19" i="3"/>
  <c r="JX69" i="3"/>
  <c r="JX67" i="3"/>
  <c r="JX38" i="3"/>
  <c r="JX79" i="3"/>
  <c r="JX65" i="3"/>
  <c r="JX50" i="3"/>
  <c r="JX28" i="3"/>
  <c r="JX82" i="3"/>
  <c r="JX21" i="3"/>
  <c r="JX33" i="3"/>
  <c r="JX87" i="3"/>
  <c r="JX89" i="3"/>
  <c r="JX78" i="3"/>
  <c r="JX60" i="3"/>
  <c r="JX34" i="3"/>
  <c r="JX63" i="3"/>
  <c r="JX18" i="3"/>
  <c r="JX27" i="3"/>
  <c r="JX17" i="3"/>
  <c r="JX26" i="3"/>
  <c r="JX100" i="3"/>
  <c r="JX98" i="3"/>
  <c r="JX22" i="3"/>
  <c r="JX37" i="3"/>
  <c r="JX72" i="3"/>
  <c r="JX47" i="3"/>
  <c r="JX92" i="3"/>
  <c r="JX32" i="3"/>
  <c r="JX36" i="3"/>
  <c r="JX66" i="3"/>
  <c r="JX68" i="3"/>
  <c r="JX35" i="3"/>
  <c r="JX80" i="3"/>
  <c r="JX58" i="3"/>
  <c r="JX16" i="3"/>
  <c r="JX104" i="3"/>
  <c r="JX83" i="3"/>
  <c r="KA103" i="3"/>
  <c r="KA105" i="3"/>
  <c r="KA78" i="3"/>
  <c r="KA82" i="3"/>
  <c r="KA89" i="3"/>
  <c r="KA46" i="3"/>
  <c r="KA57" i="3"/>
  <c r="KA94" i="3"/>
  <c r="KA58" i="3"/>
  <c r="KA13" i="3"/>
  <c r="KA73" i="3"/>
  <c r="KA10" i="3"/>
  <c r="KA83" i="3"/>
  <c r="KA26" i="3"/>
  <c r="KA28" i="3"/>
  <c r="KA107" i="3"/>
  <c r="KA38" i="3"/>
  <c r="KA98" i="3"/>
  <c r="KA21" i="3"/>
  <c r="KA56" i="3"/>
  <c r="KA51" i="3"/>
  <c r="KA64" i="3"/>
  <c r="KA29" i="3"/>
  <c r="KA47" i="3"/>
  <c r="KA61" i="3"/>
  <c r="KA22" i="3"/>
  <c r="KA91" i="3"/>
  <c r="KA62" i="3"/>
  <c r="KA34" i="3"/>
  <c r="KA69" i="3"/>
  <c r="KA49" i="3"/>
  <c r="KA85" i="3"/>
  <c r="KA18" i="3"/>
  <c r="KA53" i="3"/>
  <c r="KA52" i="3"/>
  <c r="KA32" i="3"/>
  <c r="KA96" i="3"/>
  <c r="KA68" i="3"/>
  <c r="KA37" i="3"/>
  <c r="KA106" i="3"/>
  <c r="KA35" i="3"/>
  <c r="KA65" i="3"/>
  <c r="KA63" i="3"/>
  <c r="KA100" i="3"/>
  <c r="KA104" i="3"/>
  <c r="KA16" i="3"/>
  <c r="KA99" i="3"/>
  <c r="KA44" i="3"/>
  <c r="KA23" i="3"/>
  <c r="KA17" i="3"/>
  <c r="KA102" i="3"/>
  <c r="KA72" i="3"/>
  <c r="KA71" i="3"/>
  <c r="KA84" i="3"/>
  <c r="KA11" i="3"/>
  <c r="KA54" i="3"/>
  <c r="KA66" i="3"/>
  <c r="KA39" i="3"/>
  <c r="KA70" i="3"/>
  <c r="KA92" i="3"/>
  <c r="KA48" i="3"/>
  <c r="KA20" i="3"/>
  <c r="KA15" i="3"/>
  <c r="KA14" i="3"/>
  <c r="KA31" i="3"/>
  <c r="KA60" i="3"/>
  <c r="KA101" i="3"/>
  <c r="KA79" i="3"/>
  <c r="KA27" i="3"/>
  <c r="KA88" i="3"/>
  <c r="KA30" i="3"/>
  <c r="KA25" i="3"/>
  <c r="KA81" i="3"/>
  <c r="KA24" i="3"/>
  <c r="KA59" i="3"/>
  <c r="KA93" i="3"/>
  <c r="KA12" i="3"/>
  <c r="KA90" i="3"/>
  <c r="KA95" i="3"/>
  <c r="KA80" i="3"/>
  <c r="KA87" i="3"/>
  <c r="KA19" i="3"/>
  <c r="KA36" i="3"/>
  <c r="KA86" i="3"/>
  <c r="KA33" i="3"/>
  <c r="KA45" i="3"/>
  <c r="KA67" i="3"/>
  <c r="KA97" i="3"/>
  <c r="KA50" i="3"/>
  <c r="KA55" i="3"/>
  <c r="JD83" i="3"/>
  <c r="JD20" i="3"/>
  <c r="JD44" i="3"/>
  <c r="JD88" i="3"/>
  <c r="JD33" i="3"/>
  <c r="JD39" i="3"/>
  <c r="JD67" i="3"/>
  <c r="JD34" i="3"/>
  <c r="JD12" i="3"/>
  <c r="JD69" i="3"/>
  <c r="JD29" i="3"/>
  <c r="JD95" i="3"/>
  <c r="JD47" i="3"/>
  <c r="JD102" i="3"/>
  <c r="JD84" i="3"/>
  <c r="JD72" i="3"/>
  <c r="JD105" i="3"/>
  <c r="JD36" i="3"/>
  <c r="JD89" i="3"/>
  <c r="JD94" i="3"/>
  <c r="JD46" i="3"/>
  <c r="JD91" i="3"/>
  <c r="JD17" i="3"/>
  <c r="JD38" i="3"/>
  <c r="JD101" i="3"/>
  <c r="JD68" i="3"/>
  <c r="JD55" i="3"/>
  <c r="JD24" i="3"/>
  <c r="JD63" i="3"/>
  <c r="JD103" i="3"/>
  <c r="JD85" i="3"/>
  <c r="JD86" i="3"/>
  <c r="JD79" i="3"/>
  <c r="JD45" i="3"/>
  <c r="JD71" i="3"/>
  <c r="JD58" i="3"/>
  <c r="JD80" i="3"/>
  <c r="JD37" i="3"/>
  <c r="JD26" i="3"/>
  <c r="JD62" i="3"/>
  <c r="JD82" i="3"/>
  <c r="JD65" i="3"/>
  <c r="JD27" i="3"/>
  <c r="JD92" i="3"/>
  <c r="JD81" i="3"/>
  <c r="JD107" i="3"/>
  <c r="JD56" i="3"/>
  <c r="JD35" i="3"/>
  <c r="JD21" i="3"/>
  <c r="JD53" i="3"/>
  <c r="JD51" i="3"/>
  <c r="JD93" i="3"/>
  <c r="JD14" i="3"/>
  <c r="JD97" i="3"/>
  <c r="JD16" i="3"/>
  <c r="AM15" i="4" s="1"/>
  <c r="JD61" i="3"/>
  <c r="JD104" i="3"/>
  <c r="JD78" i="3"/>
  <c r="JD54" i="3"/>
  <c r="JD32" i="3"/>
  <c r="JD31" i="3"/>
  <c r="JD59" i="3"/>
  <c r="JD87" i="3"/>
  <c r="JD50" i="3"/>
  <c r="JD19" i="3"/>
  <c r="JD98" i="3"/>
  <c r="JD90" i="3"/>
  <c r="JD15" i="3"/>
  <c r="JD60" i="3"/>
  <c r="JD64" i="3"/>
  <c r="JD11" i="3"/>
  <c r="JD23" i="3"/>
  <c r="JD52" i="3"/>
  <c r="JD106" i="3"/>
  <c r="JD99" i="3"/>
  <c r="JD28" i="3"/>
  <c r="JD22" i="3"/>
  <c r="JD18" i="3"/>
  <c r="JD96" i="3"/>
  <c r="JD73" i="3"/>
  <c r="JD57" i="3"/>
  <c r="JD48" i="3"/>
  <c r="JD100" i="3"/>
  <c r="JD25" i="3"/>
  <c r="JD13" i="3"/>
  <c r="JD30" i="3"/>
  <c r="JD49" i="3"/>
  <c r="JD66" i="3"/>
  <c r="JD70" i="3"/>
  <c r="JD10" i="3"/>
  <c r="KE82" i="3"/>
  <c r="KE14" i="3"/>
  <c r="KE97" i="3"/>
  <c r="KE73" i="3"/>
  <c r="KE36" i="3"/>
  <c r="KE45" i="3"/>
  <c r="KE50" i="3"/>
  <c r="KE46" i="3"/>
  <c r="KE52" i="3"/>
  <c r="KE68" i="3"/>
  <c r="KE39" i="3"/>
  <c r="KE89" i="3"/>
  <c r="KE62" i="3"/>
  <c r="KE29" i="3"/>
  <c r="KE91" i="3"/>
  <c r="KE85" i="3"/>
  <c r="KE67" i="3"/>
  <c r="KE83" i="3"/>
  <c r="KE66" i="3"/>
  <c r="KE27" i="3"/>
  <c r="KE54" i="3"/>
  <c r="KE20" i="3"/>
  <c r="KE96" i="3"/>
  <c r="KE79" i="3"/>
  <c r="KE15" i="3"/>
  <c r="KE21" i="3"/>
  <c r="KE60" i="3"/>
  <c r="KE16" i="3"/>
  <c r="KE107" i="3"/>
  <c r="KE94" i="3"/>
  <c r="KE11" i="3"/>
  <c r="KE28" i="3"/>
  <c r="KE33" i="3"/>
  <c r="KE90" i="3"/>
  <c r="KE58" i="3"/>
  <c r="KE95" i="3"/>
  <c r="KE63" i="3"/>
  <c r="KE104" i="3"/>
  <c r="KE37" i="3"/>
  <c r="KE81" i="3"/>
  <c r="KE80" i="3"/>
  <c r="KE55" i="3"/>
  <c r="KE103" i="3"/>
  <c r="KE19" i="3"/>
  <c r="KE65" i="3"/>
  <c r="KE47" i="3"/>
  <c r="KE31" i="3"/>
  <c r="KE17" i="3"/>
  <c r="KE51" i="3"/>
  <c r="KE34" i="3"/>
  <c r="KE10" i="3"/>
  <c r="KE71" i="3"/>
  <c r="KE105" i="3"/>
  <c r="KE18" i="3"/>
  <c r="KE44" i="3"/>
  <c r="KE93" i="3"/>
  <c r="KE53" i="3"/>
  <c r="KE13" i="3"/>
  <c r="KE64" i="3"/>
  <c r="KE32" i="3"/>
  <c r="KE88" i="3"/>
  <c r="KE70" i="3"/>
  <c r="KE12" i="3"/>
  <c r="KE101" i="3"/>
  <c r="KE61" i="3"/>
  <c r="KE26" i="3"/>
  <c r="KE100" i="3"/>
  <c r="KE30" i="3"/>
  <c r="KE78" i="3"/>
  <c r="KE56" i="3"/>
  <c r="KE57" i="3"/>
  <c r="KE98" i="3"/>
  <c r="KE23" i="3"/>
  <c r="KE35" i="3"/>
  <c r="KE92" i="3"/>
  <c r="KE106" i="3"/>
  <c r="KE22" i="3"/>
  <c r="KE86" i="3"/>
  <c r="KE84" i="3"/>
  <c r="KE59" i="3"/>
  <c r="KE25" i="3"/>
  <c r="KE69" i="3"/>
  <c r="KE38" i="3"/>
  <c r="KE24" i="3"/>
  <c r="KE48" i="3"/>
  <c r="KE102" i="3"/>
  <c r="KE99" i="3"/>
  <c r="KE49" i="3"/>
  <c r="KE87" i="3"/>
  <c r="KE72" i="3"/>
  <c r="JR14" i="3"/>
  <c r="JR30" i="3"/>
  <c r="JR27" i="3"/>
  <c r="JR81" i="3"/>
  <c r="JR84" i="3"/>
  <c r="JR83" i="3"/>
  <c r="JR23" i="3"/>
  <c r="JR92" i="3"/>
  <c r="JR31" i="3"/>
  <c r="JR47" i="3"/>
  <c r="JR85" i="3"/>
  <c r="JR65" i="3"/>
  <c r="JR87" i="3"/>
  <c r="JR69" i="3"/>
  <c r="JR58" i="3"/>
  <c r="JR95" i="3"/>
  <c r="JR11" i="3"/>
  <c r="JR44" i="3"/>
  <c r="JR73" i="3"/>
  <c r="JR52" i="3"/>
  <c r="JR13" i="3"/>
  <c r="JR38" i="3"/>
  <c r="JR63" i="3"/>
  <c r="JR26" i="3"/>
  <c r="JR24" i="3"/>
  <c r="JR60" i="3"/>
  <c r="JR101" i="3"/>
  <c r="JR20" i="3"/>
  <c r="JR70" i="3"/>
  <c r="JR80" i="3"/>
  <c r="JR16" i="3"/>
  <c r="JR35" i="3"/>
  <c r="JR88" i="3"/>
  <c r="JR62" i="3"/>
  <c r="JR106" i="3"/>
  <c r="JR32" i="3"/>
  <c r="JR68" i="3"/>
  <c r="JR39" i="3"/>
  <c r="JR53" i="3"/>
  <c r="JR50" i="3"/>
  <c r="JR90" i="3"/>
  <c r="JR28" i="3"/>
  <c r="JR71" i="3"/>
  <c r="JR37" i="3"/>
  <c r="JR64" i="3"/>
  <c r="JR78" i="3"/>
  <c r="JR66" i="3"/>
  <c r="JR10" i="3"/>
  <c r="JR45" i="3"/>
  <c r="JR55" i="3"/>
  <c r="JR93" i="3"/>
  <c r="JR57" i="3"/>
  <c r="JR100" i="3"/>
  <c r="JR99" i="3"/>
  <c r="JR98" i="3"/>
  <c r="JR104" i="3"/>
  <c r="JR54" i="3"/>
  <c r="JR15" i="3"/>
  <c r="JR51" i="3"/>
  <c r="JR34" i="3"/>
  <c r="JR97" i="3"/>
  <c r="JR49" i="3"/>
  <c r="JR33" i="3"/>
  <c r="JR18" i="3"/>
  <c r="JR25" i="3"/>
  <c r="JR86" i="3"/>
  <c r="JR79" i="3"/>
  <c r="JR12" i="3"/>
  <c r="JR56" i="3"/>
  <c r="JR94" i="3"/>
  <c r="JR89" i="3"/>
  <c r="JR103" i="3"/>
  <c r="JR36" i="3"/>
  <c r="JR29" i="3"/>
  <c r="JR82" i="3"/>
  <c r="JR96" i="3"/>
  <c r="JR91" i="3"/>
  <c r="JR17" i="3"/>
  <c r="JR46" i="3"/>
  <c r="JR61" i="3"/>
  <c r="JR102" i="3"/>
  <c r="JR48" i="3"/>
  <c r="JR107" i="3"/>
  <c r="JR67" i="3"/>
  <c r="JR59" i="3"/>
  <c r="JR21" i="3"/>
  <c r="JR105" i="3"/>
  <c r="JR72" i="3"/>
  <c r="JR19" i="3"/>
  <c r="JR22" i="3"/>
  <c r="AK78" i="4"/>
  <c r="AN78" i="4"/>
  <c r="AQ78" i="4"/>
  <c r="AP78" i="4"/>
  <c r="AJ78" i="4"/>
  <c r="AL78" i="4"/>
  <c r="AM78" i="4"/>
  <c r="AJ77" i="4"/>
  <c r="S39" i="3"/>
  <c r="CL39" i="3"/>
  <c r="CK39" i="3"/>
  <c r="AK51" i="4"/>
  <c r="AQ19" i="4"/>
  <c r="AN46" i="4"/>
  <c r="AQ50" i="4"/>
  <c r="AQ47" i="4"/>
  <c r="AQ21" i="4"/>
  <c r="AN21" i="4"/>
  <c r="AN18" i="4"/>
  <c r="AN44" i="4"/>
  <c r="AN50" i="4"/>
  <c r="AN20" i="4"/>
  <c r="AN49" i="4"/>
  <c r="AQ52" i="4"/>
  <c r="AN48" i="4"/>
  <c r="AN52" i="4"/>
  <c r="AN19" i="4"/>
  <c r="AK49" i="4"/>
  <c r="AK20" i="4"/>
  <c r="AK50" i="4"/>
  <c r="KY3" i="3"/>
  <c r="AQ18" i="4"/>
  <c r="AQ20" i="4"/>
  <c r="AQ46" i="4"/>
  <c r="AQ45" i="4"/>
  <c r="AK47" i="4"/>
  <c r="AK44" i="4"/>
  <c r="IF3" i="3"/>
  <c r="AK48" i="4"/>
  <c r="AN43" i="4"/>
  <c r="AN45" i="4"/>
  <c r="AQ49" i="4"/>
  <c r="AQ44" i="4"/>
  <c r="AQ48" i="4"/>
  <c r="AK18" i="4"/>
  <c r="AN47" i="4"/>
  <c r="AK21" i="4"/>
  <c r="AK46" i="4"/>
  <c r="AK52" i="4"/>
  <c r="AK45" i="4"/>
  <c r="AK19" i="4"/>
  <c r="AL19" i="4"/>
  <c r="AL46" i="4"/>
  <c r="AJ48" i="4"/>
  <c r="AJ47" i="4"/>
  <c r="AJ43" i="4"/>
  <c r="TE3" i="3"/>
  <c r="FL3" i="3"/>
  <c r="AM43" i="4"/>
  <c r="NS3" i="3"/>
  <c r="AP52" i="4"/>
  <c r="KX3" i="3"/>
  <c r="QG3" i="3"/>
  <c r="IX3" i="3"/>
  <c r="AM52" i="4"/>
  <c r="QH3" i="3"/>
  <c r="TH3" i="3"/>
  <c r="IB3" i="3"/>
  <c r="AL49" i="4"/>
  <c r="AL21" i="4"/>
  <c r="FE3" i="3"/>
  <c r="FI3" i="3"/>
  <c r="FF3" i="3"/>
  <c r="AP48" i="4"/>
  <c r="AP44" i="4"/>
  <c r="AP21" i="4"/>
  <c r="ID3" i="3"/>
  <c r="AJ50" i="4"/>
  <c r="AJ19" i="4"/>
  <c r="AJ49" i="4"/>
  <c r="AJ52" i="4"/>
  <c r="AM19" i="4"/>
  <c r="AM44" i="4"/>
  <c r="AL52" i="4"/>
  <c r="AP45" i="4"/>
  <c r="TC3" i="3"/>
  <c r="IA3" i="3"/>
  <c r="QF3" i="3"/>
  <c r="JA3" i="3"/>
  <c r="FG3" i="3"/>
  <c r="AM45" i="4"/>
  <c r="AM20" i="4"/>
  <c r="AM46" i="4"/>
  <c r="AM48" i="4"/>
  <c r="AM50" i="4"/>
  <c r="FJ3" i="3"/>
  <c r="KV3" i="3"/>
  <c r="QL3" i="3"/>
  <c r="QN3" i="3"/>
  <c r="QI3" i="3"/>
  <c r="IW3" i="3"/>
  <c r="AL20" i="4"/>
  <c r="AL50" i="4"/>
  <c r="AU50" i="4" s="1"/>
  <c r="AL44" i="4"/>
  <c r="AL47" i="4"/>
  <c r="AL48" i="4"/>
  <c r="TD3" i="3"/>
  <c r="IZ3" i="3"/>
  <c r="NR3" i="3"/>
  <c r="NQ3" i="3"/>
  <c r="AP49" i="4"/>
  <c r="AP51" i="4"/>
  <c r="AP20" i="4"/>
  <c r="AP18" i="4"/>
  <c r="QJ3" i="3"/>
  <c r="TG3" i="3"/>
  <c r="IV3" i="3"/>
  <c r="FK3" i="3"/>
  <c r="FD3" i="3"/>
  <c r="AJ18" i="4"/>
  <c r="D234" i="3"/>
  <c r="D224" i="3"/>
  <c r="D238" i="3"/>
  <c r="D231" i="3"/>
  <c r="D236" i="3"/>
  <c r="D226" i="3"/>
  <c r="D232" i="3"/>
  <c r="D227" i="3"/>
  <c r="D235" i="3"/>
  <c r="D229" i="3"/>
  <c r="D230" i="3"/>
  <c r="D225" i="3"/>
  <c r="D228" i="3"/>
  <c r="D237" i="3"/>
  <c r="D233" i="3"/>
  <c r="AJ21" i="4"/>
  <c r="FH3" i="3"/>
  <c r="QM3" i="3"/>
  <c r="TF3" i="3"/>
  <c r="AL45" i="4"/>
  <c r="KU3" i="3"/>
  <c r="IY3" i="3"/>
  <c r="NO3" i="3"/>
  <c r="IC3" i="3"/>
  <c r="AM18" i="4"/>
  <c r="AM47" i="4"/>
  <c r="AM49" i="4"/>
  <c r="AM21" i="4"/>
  <c r="KW3" i="3"/>
  <c r="KZ3" i="3"/>
  <c r="AL18" i="4"/>
  <c r="IE3" i="3"/>
  <c r="NP3" i="3"/>
  <c r="QK3" i="3"/>
  <c r="AP19" i="4"/>
  <c r="AP46" i="4"/>
  <c r="AP43" i="4"/>
  <c r="AP50" i="4"/>
  <c r="AP47" i="4"/>
  <c r="AJ51" i="4"/>
  <c r="AJ20" i="4"/>
  <c r="AJ44" i="4"/>
  <c r="AJ45" i="4"/>
  <c r="W46" i="4" s="1"/>
  <c r="AJ46" i="4"/>
  <c r="NT3" i="3"/>
  <c r="R78" i="4"/>
  <c r="AU78" i="4"/>
  <c r="T39" i="3"/>
  <c r="K145" i="3"/>
  <c r="R20" i="4"/>
  <c r="R19" i="4"/>
  <c r="C251" i="3"/>
  <c r="R50" i="4"/>
  <c r="R51" i="4"/>
  <c r="R21" i="4"/>
  <c r="R47" i="4"/>
  <c r="C256" i="3"/>
  <c r="C241" i="3"/>
  <c r="C225" i="3"/>
  <c r="C227" i="3"/>
  <c r="C231" i="3"/>
  <c r="R49" i="4"/>
  <c r="C260" i="3"/>
  <c r="C245" i="3"/>
  <c r="C255" i="3"/>
  <c r="C233" i="3"/>
  <c r="C230" i="3"/>
  <c r="C232" i="3"/>
  <c r="C238" i="3"/>
  <c r="C258" i="3"/>
  <c r="C243" i="3"/>
  <c r="R45" i="4"/>
  <c r="C252" i="3"/>
  <c r="C249" i="3"/>
  <c r="C253" i="3"/>
  <c r="C237" i="3"/>
  <c r="C229" i="3"/>
  <c r="C226" i="3"/>
  <c r="C224" i="3"/>
  <c r="C250" i="3"/>
  <c r="C246" i="3"/>
  <c r="AU19" i="4"/>
  <c r="C259" i="3"/>
  <c r="C247" i="3"/>
  <c r="R48" i="4"/>
  <c r="R52" i="4"/>
  <c r="R18" i="4"/>
  <c r="C244" i="3"/>
  <c r="R46" i="4"/>
  <c r="C240" i="3"/>
  <c r="C248" i="3"/>
  <c r="AU21" i="4"/>
  <c r="C228" i="3"/>
  <c r="C235" i="3"/>
  <c r="C236" i="3"/>
  <c r="C234" i="3"/>
  <c r="AU20" i="4"/>
  <c r="C254" i="3"/>
  <c r="C242" i="3"/>
  <c r="C257" i="3"/>
  <c r="C239" i="3"/>
  <c r="R44" i="4"/>
  <c r="U39" i="3"/>
  <c r="CM39" i="3"/>
  <c r="E238" i="3"/>
  <c r="E249" i="3"/>
  <c r="E241" i="3"/>
  <c r="E235" i="3"/>
  <c r="E237" i="3"/>
  <c r="E236" i="3"/>
  <c r="E245" i="3"/>
  <c r="E239" i="3"/>
  <c r="E232" i="3"/>
  <c r="E247" i="3"/>
  <c r="E256" i="3"/>
  <c r="E228" i="3"/>
  <c r="E243" i="3"/>
  <c r="E258" i="3"/>
  <c r="E242" i="3"/>
  <c r="E233" i="3"/>
  <c r="E246" i="3"/>
  <c r="E251" i="3"/>
  <c r="E257" i="3"/>
  <c r="E230" i="3"/>
  <c r="E225" i="3"/>
  <c r="E229" i="3"/>
  <c r="E231" i="3"/>
  <c r="E260" i="3"/>
  <c r="E248" i="3"/>
  <c r="E240" i="3"/>
  <c r="E226" i="3"/>
  <c r="E252" i="3"/>
  <c r="E224" i="3"/>
  <c r="E255" i="3"/>
  <c r="E227" i="3"/>
  <c r="E259" i="3"/>
  <c r="E250" i="3"/>
  <c r="E234" i="3"/>
  <c r="E244" i="3"/>
  <c r="E254" i="3"/>
  <c r="E253" i="3"/>
  <c r="V39" i="3"/>
  <c r="CN39" i="3"/>
  <c r="W39" i="3"/>
  <c r="CP39" i="3"/>
  <c r="L145" i="3"/>
  <c r="CO39" i="3"/>
  <c r="X39" i="3"/>
  <c r="CQ39" i="3"/>
  <c r="P10" i="14"/>
  <c r="Y39" i="3"/>
  <c r="CR39" i="3"/>
  <c r="Z39" i="3"/>
  <c r="CS39" i="3"/>
  <c r="M145" i="3"/>
  <c r="AA39" i="3"/>
  <c r="CT39" i="3"/>
  <c r="Q9" i="14"/>
  <c r="AB39" i="3"/>
  <c r="CU39" i="3"/>
  <c r="AC39" i="3"/>
  <c r="CV39" i="3"/>
  <c r="N145" i="3"/>
  <c r="AD39" i="3"/>
  <c r="CW39" i="3"/>
  <c r="AE39" i="3"/>
  <c r="CX39" i="3"/>
  <c r="R9" i="14"/>
  <c r="AF39" i="3"/>
  <c r="O145" i="3"/>
  <c r="AG39" i="3"/>
  <c r="CZ39" i="3"/>
  <c r="CY39" i="3"/>
  <c r="AH39" i="3"/>
  <c r="DA39" i="3"/>
  <c r="AI39" i="3"/>
  <c r="DB39" i="3"/>
  <c r="P145" i="3"/>
  <c r="AJ39" i="3"/>
  <c r="DC39" i="3"/>
  <c r="AK39" i="3"/>
  <c r="AL39" i="3"/>
  <c r="DE39" i="3"/>
  <c r="Q145" i="3"/>
  <c r="DD39" i="3"/>
  <c r="AM39" i="3"/>
  <c r="AN39" i="3"/>
  <c r="DG39" i="3"/>
  <c r="DF39" i="3"/>
  <c r="AO39" i="3"/>
  <c r="R145" i="3"/>
  <c r="AP39" i="3"/>
  <c r="DI39" i="3"/>
  <c r="DH39" i="3"/>
  <c r="AQ39" i="3"/>
  <c r="S145" i="3"/>
  <c r="DJ39" i="3"/>
  <c r="X9" i="14"/>
  <c r="Z9" i="14"/>
  <c r="AB9" i="14"/>
  <c r="AD9" i="14"/>
  <c r="AF9" i="14"/>
  <c r="AH9" i="14"/>
  <c r="AJ9" i="14"/>
  <c r="AL9" i="14"/>
  <c r="AN9" i="14"/>
  <c r="AP9" i="14"/>
  <c r="AR9" i="14"/>
  <c r="AT9" i="14"/>
  <c r="BK123" i="18" l="1"/>
  <c r="BL123" i="18" s="1"/>
  <c r="F33" i="5" s="1"/>
  <c r="AY120" i="18"/>
  <c r="BC120" i="18"/>
  <c r="E19" i="5"/>
  <c r="AZ120" i="18"/>
  <c r="BA120" i="18"/>
  <c r="BB120" i="18"/>
  <c r="Q120" i="18"/>
  <c r="R120" i="18" s="1"/>
  <c r="E32" i="5"/>
  <c r="BC122" i="18"/>
  <c r="BC123" i="18"/>
  <c r="Q121" i="18"/>
  <c r="R121" i="18" s="1"/>
  <c r="AY121" i="18"/>
  <c r="BK121" i="18" s="1"/>
  <c r="BL121" i="18" s="1"/>
  <c r="F20" i="5" s="1"/>
  <c r="BB121" i="18"/>
  <c r="BA122" i="18"/>
  <c r="BC121" i="18"/>
  <c r="E20" i="5"/>
  <c r="Q122" i="18"/>
  <c r="R122" i="18" s="1"/>
  <c r="S122" i="18" s="1"/>
  <c r="T122" i="18" s="1"/>
  <c r="AZ122" i="18"/>
  <c r="BK122" i="18" s="1"/>
  <c r="BL122" i="18" s="1"/>
  <c r="F32" i="5" s="1"/>
  <c r="Q101" i="18"/>
  <c r="R101" i="18" s="1"/>
  <c r="BA101" i="18"/>
  <c r="AY101" i="18"/>
  <c r="AZ101" i="18"/>
  <c r="BC101" i="18"/>
  <c r="BB101" i="18"/>
  <c r="BD101" i="18"/>
  <c r="E17" i="5"/>
  <c r="BB103" i="18"/>
  <c r="BC103" i="18"/>
  <c r="BD103" i="18"/>
  <c r="BA103" i="18"/>
  <c r="Q103" i="18"/>
  <c r="R103" i="18" s="1"/>
  <c r="E29" i="5"/>
  <c r="AY103" i="18"/>
  <c r="AZ103" i="18"/>
  <c r="E18" i="5"/>
  <c r="Q102" i="18"/>
  <c r="R102" i="18" s="1"/>
  <c r="BC102" i="18"/>
  <c r="BD102" i="18"/>
  <c r="BB102" i="18"/>
  <c r="BA102" i="18"/>
  <c r="AY102" i="18"/>
  <c r="AZ102" i="18"/>
  <c r="AY99" i="18"/>
  <c r="BC99" i="18"/>
  <c r="E15" i="5"/>
  <c r="BD99" i="18"/>
  <c r="BA99" i="18"/>
  <c r="BB99" i="18"/>
  <c r="Q99" i="18"/>
  <c r="R99" i="18" s="1"/>
  <c r="AZ99" i="18"/>
  <c r="BA104" i="18"/>
  <c r="BC104" i="18"/>
  <c r="AY104" i="18"/>
  <c r="BB104" i="18"/>
  <c r="BD104" i="18"/>
  <c r="Q104" i="18"/>
  <c r="R104" i="18" s="1"/>
  <c r="AZ104" i="18"/>
  <c r="E30" i="5"/>
  <c r="BD100" i="18"/>
  <c r="AY100" i="18"/>
  <c r="AZ100" i="18"/>
  <c r="Q100" i="18"/>
  <c r="R100" i="18" s="1"/>
  <c r="BA100" i="18"/>
  <c r="BB100" i="18"/>
  <c r="BC100" i="18"/>
  <c r="E16" i="5"/>
  <c r="BC48" i="18"/>
  <c r="BK48" i="18" s="1"/>
  <c r="BL48" i="18" s="1"/>
  <c r="F57" i="5" s="1"/>
  <c r="BB47" i="18"/>
  <c r="E56" i="5"/>
  <c r="BD48" i="18"/>
  <c r="BC47" i="18"/>
  <c r="BD45" i="18"/>
  <c r="Q45" i="18"/>
  <c r="R45" i="18" s="1"/>
  <c r="E54" i="5"/>
  <c r="BC45" i="18"/>
  <c r="AZ45" i="18"/>
  <c r="AY45" i="18"/>
  <c r="BB45" i="18"/>
  <c r="BK49" i="18"/>
  <c r="BL49" i="18" s="1"/>
  <c r="F58" i="5" s="1"/>
  <c r="BC46" i="18"/>
  <c r="E55" i="5"/>
  <c r="AZ46" i="18"/>
  <c r="BA46" i="18"/>
  <c r="AY46" i="18"/>
  <c r="BD46" i="18"/>
  <c r="BB46" i="18"/>
  <c r="Q46" i="18"/>
  <c r="R46" i="18" s="1"/>
  <c r="BA50" i="18"/>
  <c r="AY47" i="18"/>
  <c r="AD98" i="15"/>
  <c r="R98" i="15" s="1"/>
  <c r="AD49" i="15"/>
  <c r="R49" i="15" s="1"/>
  <c r="AD15" i="15"/>
  <c r="R15" i="15" s="1"/>
  <c r="AD35" i="15"/>
  <c r="R35" i="15" s="1"/>
  <c r="AD79" i="15"/>
  <c r="R79" i="15" s="1"/>
  <c r="BA45" i="18"/>
  <c r="AY50" i="18"/>
  <c r="BA47" i="18"/>
  <c r="Q47" i="18"/>
  <c r="R47" i="18" s="1"/>
  <c r="AZ50" i="18"/>
  <c r="BD47" i="18"/>
  <c r="BC51" i="18"/>
  <c r="BK51" i="18" s="1"/>
  <c r="BL51" i="18" s="1"/>
  <c r="F60" i="5" s="1"/>
  <c r="E60" i="5"/>
  <c r="E59" i="5"/>
  <c r="BC50" i="18"/>
  <c r="E58" i="5"/>
  <c r="Q49" i="18"/>
  <c r="R49" i="18" s="1"/>
  <c r="BA49" i="18"/>
  <c r="BC42" i="18"/>
  <c r="BA40" i="18"/>
  <c r="Q40" i="18"/>
  <c r="R40" i="18" s="1"/>
  <c r="BB40" i="18"/>
  <c r="AZ40" i="18"/>
  <c r="AY40" i="18"/>
  <c r="BD40" i="18"/>
  <c r="E49" i="5"/>
  <c r="BB42" i="18"/>
  <c r="Q42" i="18"/>
  <c r="R42" i="18" s="1"/>
  <c r="BD42" i="18"/>
  <c r="BA42" i="18"/>
  <c r="AY42" i="18"/>
  <c r="E51" i="5"/>
  <c r="Q43" i="18"/>
  <c r="R43" i="18" s="1"/>
  <c r="BD43" i="18"/>
  <c r="E52" i="5"/>
  <c r="BB43" i="18"/>
  <c r="AZ43" i="18"/>
  <c r="AZ42" i="18"/>
  <c r="AY43" i="18"/>
  <c r="AY39" i="18"/>
  <c r="AZ39" i="18"/>
  <c r="BC38" i="18"/>
  <c r="BK38" i="18" s="1"/>
  <c r="BL38" i="18" s="1"/>
  <c r="F47" i="5" s="1"/>
  <c r="Q37" i="18"/>
  <c r="R37" i="18" s="1"/>
  <c r="BA39" i="18"/>
  <c r="Q41" i="18"/>
  <c r="R41" i="18" s="1"/>
  <c r="S41" i="18" s="1"/>
  <c r="T41" i="18" s="1"/>
  <c r="E46" i="5"/>
  <c r="BB39" i="18"/>
  <c r="BC37" i="18"/>
  <c r="BK37" i="18" s="1"/>
  <c r="BL37" i="18" s="1"/>
  <c r="F46" i="5" s="1"/>
  <c r="BC41" i="18"/>
  <c r="AY41" i="18"/>
  <c r="BB37" i="18"/>
  <c r="AZ41" i="18"/>
  <c r="BB33" i="18"/>
  <c r="AZ33" i="18"/>
  <c r="Q33" i="18"/>
  <c r="R33" i="18" s="1"/>
  <c r="BD33" i="18"/>
  <c r="AY33" i="18"/>
  <c r="E42" i="5"/>
  <c r="AZ31" i="18"/>
  <c r="BD31" i="18"/>
  <c r="AY31" i="18"/>
  <c r="BK31" i="18" s="1"/>
  <c r="BL31" i="18" s="1"/>
  <c r="F40" i="5" s="1"/>
  <c r="E40" i="5"/>
  <c r="Q31" i="18"/>
  <c r="R31" i="18" s="1"/>
  <c r="BC31" i="18"/>
  <c r="Q34" i="18"/>
  <c r="R34" i="18" s="1"/>
  <c r="BC34" i="18"/>
  <c r="AY34" i="18"/>
  <c r="BB34" i="18"/>
  <c r="E43" i="5"/>
  <c r="AZ34" i="18"/>
  <c r="BD34" i="18"/>
  <c r="BA34" i="18"/>
  <c r="AD134" i="15"/>
  <c r="R134" i="15" s="1"/>
  <c r="AD105" i="15"/>
  <c r="R105" i="15" s="1"/>
  <c r="AD112" i="15"/>
  <c r="R112" i="15" s="1"/>
  <c r="AD41" i="15"/>
  <c r="R41" i="15" s="1"/>
  <c r="BA33" i="18"/>
  <c r="BA31" i="18"/>
  <c r="BK26" i="18"/>
  <c r="BL26" i="18" s="1"/>
  <c r="F35" i="5" s="1"/>
  <c r="AY27" i="18"/>
  <c r="BK27" i="18" s="1"/>
  <c r="BL27" i="18" s="1"/>
  <c r="F36" i="5" s="1"/>
  <c r="BC27" i="18"/>
  <c r="BD21" i="18"/>
  <c r="BC21" i="18"/>
  <c r="BA21" i="18"/>
  <c r="E25" i="5"/>
  <c r="AY21" i="18"/>
  <c r="Q21" i="18"/>
  <c r="R21" i="18" s="1"/>
  <c r="BB21" i="18"/>
  <c r="AZ23" i="18"/>
  <c r="BB23" i="18"/>
  <c r="Q23" i="18"/>
  <c r="R23" i="18" s="1"/>
  <c r="E27" i="5"/>
  <c r="AY23" i="18"/>
  <c r="BK23" i="18" s="1"/>
  <c r="BL23" i="18" s="1"/>
  <c r="F27" i="5" s="1"/>
  <c r="BC23" i="18"/>
  <c r="BD23" i="18"/>
  <c r="BA23" i="18"/>
  <c r="AZ21" i="18"/>
  <c r="AZ22" i="18"/>
  <c r="AY22" i="18"/>
  <c r="Q22" i="18"/>
  <c r="R22" i="18" s="1"/>
  <c r="BC22" i="18"/>
  <c r="BB22" i="18"/>
  <c r="BD22" i="18"/>
  <c r="E26" i="5"/>
  <c r="BD24" i="18"/>
  <c r="Q24" i="18"/>
  <c r="R24" i="18" s="1"/>
  <c r="BC24" i="18"/>
  <c r="E28" i="5"/>
  <c r="AD24" i="15"/>
  <c r="R24" i="15" s="1"/>
  <c r="AD90" i="15"/>
  <c r="R90" i="15" s="1"/>
  <c r="AD42" i="15"/>
  <c r="R42" i="15" s="1"/>
  <c r="AD131" i="15"/>
  <c r="R131" i="15" s="1"/>
  <c r="AD108" i="15"/>
  <c r="R108" i="15" s="1"/>
  <c r="AD66" i="15"/>
  <c r="R66" i="15" s="1"/>
  <c r="AD81" i="15"/>
  <c r="R81" i="15" s="1"/>
  <c r="AD129" i="15"/>
  <c r="R129" i="15" s="1"/>
  <c r="AD16" i="15"/>
  <c r="R16" i="15" s="1"/>
  <c r="AD92" i="15"/>
  <c r="R92" i="15" s="1"/>
  <c r="AD52" i="15"/>
  <c r="R52" i="15" s="1"/>
  <c r="AD74" i="15"/>
  <c r="R74" i="15" s="1"/>
  <c r="AD67" i="15"/>
  <c r="R67" i="15" s="1"/>
  <c r="AD73" i="15"/>
  <c r="R73" i="15" s="1"/>
  <c r="AD71" i="15"/>
  <c r="R71" i="15" s="1"/>
  <c r="AD38" i="15"/>
  <c r="R38" i="15" s="1"/>
  <c r="AD75" i="15"/>
  <c r="R75" i="15" s="1"/>
  <c r="AD55" i="15"/>
  <c r="R55" i="15" s="1"/>
  <c r="AD56" i="15"/>
  <c r="R56" i="15" s="1"/>
  <c r="AD36" i="15"/>
  <c r="R36" i="15" s="1"/>
  <c r="AD89" i="15"/>
  <c r="R89" i="15" s="1"/>
  <c r="AD106" i="15"/>
  <c r="R106" i="15" s="1"/>
  <c r="AD119" i="15"/>
  <c r="R119" i="15" s="1"/>
  <c r="AD103" i="15"/>
  <c r="R103" i="15" s="1"/>
  <c r="AD120" i="15"/>
  <c r="R120" i="15" s="1"/>
  <c r="AD88" i="15"/>
  <c r="R88" i="15" s="1"/>
  <c r="AD82" i="15"/>
  <c r="R82" i="15" s="1"/>
  <c r="AD77" i="15"/>
  <c r="R77" i="15" s="1"/>
  <c r="AD50" i="15"/>
  <c r="R50" i="15" s="1"/>
  <c r="AY24" i="18"/>
  <c r="BC18" i="18"/>
  <c r="AZ18" i="18"/>
  <c r="AY18" i="18"/>
  <c r="BD18" i="18"/>
  <c r="E22" i="5"/>
  <c r="Q18" i="18"/>
  <c r="R18" i="18" s="1"/>
  <c r="BA18" i="18"/>
  <c r="BB18" i="18"/>
  <c r="AD28" i="15"/>
  <c r="R28" i="15" s="1"/>
  <c r="AD62" i="15"/>
  <c r="R62" i="15" s="1"/>
  <c r="AD114" i="15"/>
  <c r="R114" i="15" s="1"/>
  <c r="AD113" i="15"/>
  <c r="R113" i="15" s="1"/>
  <c r="AD25" i="15"/>
  <c r="R25" i="15" s="1"/>
  <c r="AD46" i="15"/>
  <c r="R46" i="15" s="1"/>
  <c r="AD128" i="15"/>
  <c r="R128" i="15" s="1"/>
  <c r="AD130" i="15"/>
  <c r="R130" i="15" s="1"/>
  <c r="BA17" i="18"/>
  <c r="AZ19" i="18"/>
  <c r="BK19" i="18" s="1"/>
  <c r="BL19" i="18" s="1"/>
  <c r="F23" i="5" s="1"/>
  <c r="Q19" i="18"/>
  <c r="R19" i="18" s="1"/>
  <c r="AY17" i="18"/>
  <c r="AD39" i="15"/>
  <c r="R39" i="15" s="1"/>
  <c r="AD12" i="15"/>
  <c r="R12" i="15" s="1"/>
  <c r="BC17" i="18"/>
  <c r="Q17" i="18"/>
  <c r="R17" i="18" s="1"/>
  <c r="E23" i="5"/>
  <c r="AD122" i="15"/>
  <c r="R122" i="15" s="1"/>
  <c r="AD65" i="15"/>
  <c r="R65" i="15" s="1"/>
  <c r="AD133" i="15"/>
  <c r="R133" i="15" s="1"/>
  <c r="AD132" i="15"/>
  <c r="R132" i="15" s="1"/>
  <c r="AD123" i="15"/>
  <c r="R123" i="15" s="1"/>
  <c r="AD18" i="15"/>
  <c r="R18" i="15" s="1"/>
  <c r="AD17" i="15"/>
  <c r="R17" i="15" s="1"/>
  <c r="AD43" i="15"/>
  <c r="R43" i="15" s="1"/>
  <c r="AD116" i="15"/>
  <c r="R116" i="15" s="1"/>
  <c r="AD32" i="15"/>
  <c r="R32" i="15" s="1"/>
  <c r="AD118" i="15"/>
  <c r="R118" i="15" s="1"/>
  <c r="AD72" i="15"/>
  <c r="R72" i="15" s="1"/>
  <c r="AD59" i="15"/>
  <c r="R59" i="15" s="1"/>
  <c r="AD23" i="15"/>
  <c r="R23" i="15" s="1"/>
  <c r="AD95" i="15"/>
  <c r="R95" i="15" s="1"/>
  <c r="AD14" i="15"/>
  <c r="R14" i="15" s="1"/>
  <c r="AD100" i="15"/>
  <c r="R100" i="15" s="1"/>
  <c r="AD69" i="15"/>
  <c r="R69" i="15" s="1"/>
  <c r="AD20" i="15"/>
  <c r="R20" i="15" s="1"/>
  <c r="AD37" i="15"/>
  <c r="R37" i="15" s="1"/>
  <c r="AD84" i="15"/>
  <c r="R84" i="15" s="1"/>
  <c r="AD94" i="15"/>
  <c r="R94" i="15" s="1"/>
  <c r="AD61" i="15"/>
  <c r="R61" i="15" s="1"/>
  <c r="AD117" i="15"/>
  <c r="R117" i="15" s="1"/>
  <c r="AD27" i="15"/>
  <c r="R27" i="15" s="1"/>
  <c r="AD96" i="15"/>
  <c r="R96" i="15" s="1"/>
  <c r="AD60" i="15"/>
  <c r="R60" i="15" s="1"/>
  <c r="AD19" i="15"/>
  <c r="R19" i="15" s="1"/>
  <c r="AD109" i="15"/>
  <c r="R109" i="15" s="1"/>
  <c r="AD83" i="15"/>
  <c r="R83" i="15" s="1"/>
  <c r="AD45" i="15"/>
  <c r="R45" i="15" s="1"/>
  <c r="AD70" i="15"/>
  <c r="R70" i="15" s="1"/>
  <c r="AD86" i="15"/>
  <c r="R86" i="15" s="1"/>
  <c r="AD115" i="15"/>
  <c r="R115" i="15" s="1"/>
  <c r="AD107" i="15"/>
  <c r="R107" i="15" s="1"/>
  <c r="AD31" i="15"/>
  <c r="R31" i="15" s="1"/>
  <c r="AD47" i="15"/>
  <c r="R47" i="15" s="1"/>
  <c r="AD85" i="15"/>
  <c r="R85" i="15" s="1"/>
  <c r="AD99" i="15"/>
  <c r="R99" i="15" s="1"/>
  <c r="AD26" i="15"/>
  <c r="R26" i="15" s="1"/>
  <c r="AD33" i="15"/>
  <c r="R33" i="15" s="1"/>
  <c r="BD17" i="18"/>
  <c r="E21" i="5"/>
  <c r="AD51" i="15"/>
  <c r="R51" i="15" s="1"/>
  <c r="AD13" i="15"/>
  <c r="R13" i="15" s="1"/>
  <c r="AD101" i="15"/>
  <c r="R101" i="15" s="1"/>
  <c r="AD121" i="15"/>
  <c r="R121" i="15" s="1"/>
  <c r="AD91" i="15"/>
  <c r="R91" i="15" s="1"/>
  <c r="AD102" i="15"/>
  <c r="R102" i="15" s="1"/>
  <c r="AD22" i="15"/>
  <c r="R22" i="15" s="1"/>
  <c r="AD80" i="15"/>
  <c r="R80" i="15" s="1"/>
  <c r="AD78" i="15"/>
  <c r="R78" i="15" s="1"/>
  <c r="AD57" i="15"/>
  <c r="R57" i="15" s="1"/>
  <c r="AD104" i="15"/>
  <c r="R104" i="15" s="1"/>
  <c r="AD68" i="15"/>
  <c r="R68" i="15" s="1"/>
  <c r="AD30" i="15"/>
  <c r="R30" i="15" s="1"/>
  <c r="AD87" i="15"/>
  <c r="R87" i="15" s="1"/>
  <c r="AD40" i="15"/>
  <c r="R40" i="15" s="1"/>
  <c r="AD126" i="15"/>
  <c r="R126" i="15" s="1"/>
  <c r="AD53" i="15"/>
  <c r="R53" i="15" s="1"/>
  <c r="AD11" i="15"/>
  <c r="R11" i="15" s="1"/>
  <c r="AD34" i="15"/>
  <c r="R34" i="15" s="1"/>
  <c r="AD44" i="15"/>
  <c r="R44" i="15" s="1"/>
  <c r="AD97" i="15"/>
  <c r="R97" i="15" s="1"/>
  <c r="AD127" i="15"/>
  <c r="R127" i="15" s="1"/>
  <c r="AD64" i="15"/>
  <c r="R64" i="15" s="1"/>
  <c r="AD111" i="15"/>
  <c r="R111" i="15" s="1"/>
  <c r="AD58" i="15"/>
  <c r="R58" i="15" s="1"/>
  <c r="BB16" i="18"/>
  <c r="BC16" i="18"/>
  <c r="AX11" i="18"/>
  <c r="AY11" i="18"/>
  <c r="AY12" i="18"/>
  <c r="BD12" i="18"/>
  <c r="BA12" i="18"/>
  <c r="AZ12" i="18"/>
  <c r="E10" i="5"/>
  <c r="BC12" i="18"/>
  <c r="AZ13" i="18"/>
  <c r="Q13" i="18"/>
  <c r="R13" i="18" s="1"/>
  <c r="BA13" i="18"/>
  <c r="BC13" i="18"/>
  <c r="AZ11" i="18"/>
  <c r="AD29" i="15"/>
  <c r="R29" i="15" s="1"/>
  <c r="AD93" i="15"/>
  <c r="R93" i="15" s="1"/>
  <c r="AD110" i="15"/>
  <c r="R110" i="15" s="1"/>
  <c r="BC15" i="18"/>
  <c r="Q15" i="18"/>
  <c r="R15" i="18" s="1"/>
  <c r="S14" i="18" s="1"/>
  <c r="T14" i="18" s="1"/>
  <c r="BA14" i="18"/>
  <c r="AY14" i="18"/>
  <c r="BK14" i="18" s="1"/>
  <c r="BL14" i="18" s="1"/>
  <c r="F12" i="5" s="1"/>
  <c r="BB13" i="18"/>
  <c r="BD13" i="18"/>
  <c r="BD14" i="18"/>
  <c r="BC11" i="18"/>
  <c r="BA15" i="18"/>
  <c r="AY16" i="18"/>
  <c r="BK16" i="18" s="1"/>
  <c r="BL16" i="18" s="1"/>
  <c r="F14" i="5" s="1"/>
  <c r="E14" i="5"/>
  <c r="BD16" i="18"/>
  <c r="AD125" i="15"/>
  <c r="R125" i="15" s="1"/>
  <c r="AD21" i="15"/>
  <c r="R21" i="15" s="1"/>
  <c r="AD54" i="15"/>
  <c r="R54" i="15" s="1"/>
  <c r="AD63" i="15"/>
  <c r="R63" i="15" s="1"/>
  <c r="AD124" i="15"/>
  <c r="R124" i="15" s="1"/>
  <c r="AD76" i="15"/>
  <c r="R76" i="15" s="1"/>
  <c r="E11" i="5"/>
  <c r="E13" i="5"/>
  <c r="Q16" i="18"/>
  <c r="R16" i="18" s="1"/>
  <c r="Q12" i="18"/>
  <c r="R12" i="18" s="1"/>
  <c r="AY15" i="18"/>
  <c r="BK15" i="18" s="1"/>
  <c r="BL15" i="18" s="1"/>
  <c r="F13" i="5" s="1"/>
  <c r="HA79" i="3"/>
  <c r="HD79" i="3"/>
  <c r="GJ79" i="3"/>
  <c r="HM79" i="3"/>
  <c r="HK79" i="3"/>
  <c r="GU79" i="3"/>
  <c r="HN79" i="3"/>
  <c r="GX79" i="3"/>
  <c r="GJ80" i="3"/>
  <c r="HH80" i="3"/>
  <c r="GN80" i="3"/>
  <c r="GO80" i="3"/>
  <c r="GY80" i="3"/>
  <c r="GI80" i="3"/>
  <c r="HB80" i="3"/>
  <c r="GL80" i="3"/>
  <c r="RM80" i="3"/>
  <c r="RP80" i="3"/>
  <c r="RL80" i="3"/>
  <c r="RQ80" i="3"/>
  <c r="SA80" i="3"/>
  <c r="RK80" i="3"/>
  <c r="SD80" i="3"/>
  <c r="RN80" i="3"/>
  <c r="MI80" i="3"/>
  <c r="MQ80" i="3"/>
  <c r="ME80" i="3"/>
  <c r="MJ80" i="3"/>
  <c r="MT80" i="3"/>
  <c r="MD80" i="3"/>
  <c r="MS80" i="3"/>
  <c r="MC80" i="3"/>
  <c r="SK79" i="3"/>
  <c r="RX79" i="3"/>
  <c r="SB79" i="3"/>
  <c r="SG79" i="3"/>
  <c r="SI79" i="3"/>
  <c r="RS79" i="3"/>
  <c r="SL79" i="3"/>
  <c r="RV79" i="3"/>
  <c r="MY79" i="3"/>
  <c r="MF79" i="3"/>
  <c r="MM79" i="3"/>
  <c r="MR79" i="3"/>
  <c r="MX79" i="3"/>
  <c r="MH79" i="3"/>
  <c r="MW79" i="3"/>
  <c r="MG79" i="3"/>
  <c r="GK79" i="3"/>
  <c r="HL79" i="3"/>
  <c r="GZ79" i="3"/>
  <c r="GW79" i="3"/>
  <c r="HC79" i="3"/>
  <c r="GM79" i="3"/>
  <c r="HF79" i="3"/>
  <c r="GP79" i="3"/>
  <c r="GV80" i="3"/>
  <c r="HA80" i="3"/>
  <c r="HI80" i="3"/>
  <c r="HE80" i="3"/>
  <c r="HG80" i="3"/>
  <c r="GQ80" i="3"/>
  <c r="HJ80" i="3"/>
  <c r="GT80" i="3"/>
  <c r="RU80" i="3"/>
  <c r="RX80" i="3"/>
  <c r="SB80" i="3"/>
  <c r="SG80" i="3"/>
  <c r="SI80" i="3"/>
  <c r="RS80" i="3"/>
  <c r="SL80" i="3"/>
  <c r="RV80" i="3"/>
  <c r="MN80" i="3"/>
  <c r="MV80" i="3"/>
  <c r="MU80" i="3"/>
  <c r="MZ80" i="3"/>
  <c r="NB80" i="3"/>
  <c r="ML80" i="3"/>
  <c r="NA80" i="3"/>
  <c r="MK80" i="3"/>
  <c r="RM79" i="3"/>
  <c r="RP79" i="3"/>
  <c r="RL79" i="3"/>
  <c r="RQ79" i="3"/>
  <c r="SA79" i="3"/>
  <c r="RK79" i="3"/>
  <c r="SD79" i="3"/>
  <c r="RN79" i="3"/>
  <c r="LX79" i="3"/>
  <c r="MA79" i="3"/>
  <c r="LW79" i="3"/>
  <c r="MB79" i="3"/>
  <c r="MP79" i="3"/>
  <c r="LZ79" i="3"/>
  <c r="MO79" i="3"/>
  <c r="LY79" i="3"/>
  <c r="HH79" i="3"/>
  <c r="GV79" i="3"/>
  <c r="GN79" i="3"/>
  <c r="GO79" i="3"/>
  <c r="GY79" i="3"/>
  <c r="GI79" i="3"/>
  <c r="HB79" i="3"/>
  <c r="HL80" i="3"/>
  <c r="GK80" i="3"/>
  <c r="GZ80" i="3"/>
  <c r="GW80" i="3"/>
  <c r="HC80" i="3"/>
  <c r="GM80" i="3"/>
  <c r="HF80" i="3"/>
  <c r="SC80" i="3"/>
  <c r="SF80" i="3"/>
  <c r="RT80" i="3"/>
  <c r="RY80" i="3"/>
  <c r="SE80" i="3"/>
  <c r="RO80" i="3"/>
  <c r="SH80" i="3"/>
  <c r="MY80" i="3"/>
  <c r="MF80" i="3"/>
  <c r="MM80" i="3"/>
  <c r="MR80" i="3"/>
  <c r="MX80" i="3"/>
  <c r="MH80" i="3"/>
  <c r="MW80" i="3"/>
  <c r="RU79" i="3"/>
  <c r="SN79" i="3"/>
  <c r="SJ79" i="3"/>
  <c r="SO79" i="3"/>
  <c r="SM79" i="3"/>
  <c r="RW79" i="3"/>
  <c r="SP79" i="3"/>
  <c r="MN79" i="3"/>
  <c r="MV79" i="3"/>
  <c r="MU79" i="3"/>
  <c r="MZ79" i="3"/>
  <c r="NB79" i="3"/>
  <c r="ML79" i="3"/>
  <c r="NA79" i="3"/>
  <c r="W48" i="4"/>
  <c r="AU49" i="4"/>
  <c r="AU46" i="4"/>
  <c r="GO49" i="3"/>
  <c r="GQ45" i="3"/>
  <c r="W45" i="4"/>
  <c r="AU47" i="4"/>
  <c r="HN53" i="3"/>
  <c r="GX53" i="3"/>
  <c r="HM53" i="3"/>
  <c r="GW53" i="3"/>
  <c r="HL53" i="3"/>
  <c r="GV53" i="3"/>
  <c r="HK53" i="3"/>
  <c r="GU53" i="3"/>
  <c r="NB53" i="3"/>
  <c r="ML53" i="3"/>
  <c r="NA53" i="3"/>
  <c r="MK53" i="3"/>
  <c r="MZ53" i="3"/>
  <c r="MJ53" i="3"/>
  <c r="MY53" i="3"/>
  <c r="MI53" i="3"/>
  <c r="SP53" i="3"/>
  <c r="RZ53" i="3"/>
  <c r="SO53" i="3"/>
  <c r="RY53" i="3"/>
  <c r="SN53" i="3"/>
  <c r="RX53" i="3"/>
  <c r="SM53" i="3"/>
  <c r="RW53" i="3"/>
  <c r="GS45" i="3"/>
  <c r="HE45" i="3"/>
  <c r="RX50" i="3"/>
  <c r="RL50" i="3"/>
  <c r="SH51" i="3"/>
  <c r="SN51" i="3"/>
  <c r="RN51" i="3"/>
  <c r="SL51" i="3"/>
  <c r="RQ51" i="3"/>
  <c r="SF51" i="3"/>
  <c r="SM51" i="3"/>
  <c r="RW51" i="3"/>
  <c r="MY50" i="3"/>
  <c r="MW50" i="3"/>
  <c r="LZ45" i="3"/>
  <c r="MN45" i="3"/>
  <c r="GY50" i="3"/>
  <c r="HI50" i="3"/>
  <c r="MT47" i="3"/>
  <c r="MF47" i="3"/>
  <c r="RU47" i="3"/>
  <c r="SM47" i="3"/>
  <c r="MX51" i="3"/>
  <c r="MH51" i="3"/>
  <c r="MD51" i="3"/>
  <c r="ML51" i="3"/>
  <c r="MU51" i="3"/>
  <c r="LZ51" i="3"/>
  <c r="MO51" i="3"/>
  <c r="LY51" i="3"/>
  <c r="NB49" i="3"/>
  <c r="MK49" i="3"/>
  <c r="HL49" i="3"/>
  <c r="GW49" i="3"/>
  <c r="GV47" i="3"/>
  <c r="GO47" i="3"/>
  <c r="GZ51" i="3"/>
  <c r="GM51" i="3"/>
  <c r="GI51" i="3"/>
  <c r="GN51" i="3"/>
  <c r="HB51" i="3"/>
  <c r="GL51" i="3"/>
  <c r="HA51" i="3"/>
  <c r="GK51" i="3"/>
  <c r="SN45" i="3"/>
  <c r="RW45" i="3"/>
  <c r="RM49" i="3"/>
  <c r="SM49" i="3"/>
  <c r="RR49" i="3"/>
  <c r="LY47" i="3"/>
  <c r="RR45" i="3"/>
  <c r="MC49" i="3"/>
  <c r="GK50" i="3"/>
  <c r="GS47" i="3"/>
  <c r="LY50" i="3"/>
  <c r="HM52" i="3"/>
  <c r="AU48" i="4"/>
  <c r="AU52" i="4"/>
  <c r="HF53" i="3"/>
  <c r="GP53" i="3"/>
  <c r="HE53" i="3"/>
  <c r="GO53" i="3"/>
  <c r="HD53" i="3"/>
  <c r="GN53" i="3"/>
  <c r="HC53" i="3"/>
  <c r="MT53" i="3"/>
  <c r="MD53" i="3"/>
  <c r="MS53" i="3"/>
  <c r="MC53" i="3"/>
  <c r="MR53" i="3"/>
  <c r="MB53" i="3"/>
  <c r="MQ53" i="3"/>
  <c r="SH53" i="3"/>
  <c r="RR53" i="3"/>
  <c r="SG53" i="3"/>
  <c r="RQ53" i="3"/>
  <c r="SF53" i="3"/>
  <c r="RP53" i="3"/>
  <c r="SE53" i="3"/>
  <c r="GN45" i="3"/>
  <c r="SO50" i="3"/>
  <c r="RM51" i="3"/>
  <c r="SJ51" i="3"/>
  <c r="SD51" i="3"/>
  <c r="SB51" i="3"/>
  <c r="SP51" i="3"/>
  <c r="RU51" i="3"/>
  <c r="SE51" i="3"/>
  <c r="MT50" i="3"/>
  <c r="MY45" i="3"/>
  <c r="GU50" i="3"/>
  <c r="LW47" i="3"/>
  <c r="SJ47" i="3"/>
  <c r="LX51" i="3"/>
  <c r="MM51" i="3"/>
  <c r="MY51" i="3"/>
  <c r="MV51" i="3"/>
  <c r="MA51" i="3"/>
  <c r="MJ51" i="3"/>
  <c r="MW51" i="3"/>
  <c r="MB49" i="3"/>
  <c r="HH49" i="3"/>
  <c r="GX49" i="3"/>
  <c r="HC47" i="3"/>
  <c r="GJ51" i="3"/>
  <c r="GR51" i="3"/>
  <c r="GY51" i="3"/>
  <c r="HD51" i="3"/>
  <c r="HJ51" i="3"/>
  <c r="GT51" i="3"/>
  <c r="HI51" i="3"/>
  <c r="HF52" i="3"/>
  <c r="SO45" i="3"/>
  <c r="SB49" i="3"/>
  <c r="MF45" i="3"/>
  <c r="NA52" i="3"/>
  <c r="RK50" i="3"/>
  <c r="RN47" i="3"/>
  <c r="AU18" i="4"/>
  <c r="AL12" i="14"/>
  <c r="M12" i="14"/>
  <c r="M23" i="14"/>
  <c r="AC17" i="14"/>
  <c r="S25" i="14"/>
  <c r="X13" i="14"/>
  <c r="AG27" i="14"/>
  <c r="AR12" i="14"/>
  <c r="AQ13" i="14"/>
  <c r="Y21" i="14"/>
  <c r="AQ14" i="14"/>
  <c r="AC11" i="14"/>
  <c r="AO28" i="14"/>
  <c r="N14" i="14"/>
  <c r="AR23" i="14"/>
  <c r="AQ20" i="14"/>
  <c r="P23" i="14"/>
  <c r="AH25" i="14"/>
  <c r="S22" i="14"/>
  <c r="N19" i="14"/>
  <c r="O19" i="14"/>
  <c r="AS9" i="14"/>
  <c r="AO9" i="14"/>
  <c r="AK9" i="14"/>
  <c r="AG9" i="14"/>
  <c r="AC9" i="14"/>
  <c r="Y9" i="14"/>
  <c r="U10" i="14"/>
  <c r="IO78" i="3"/>
  <c r="U27" i="14"/>
  <c r="Z19" i="14"/>
  <c r="K28" i="14"/>
  <c r="AT12" i="14"/>
  <c r="Y14" i="14"/>
  <c r="AJ20" i="14"/>
  <c r="V22" i="14"/>
  <c r="S27" i="14"/>
  <c r="N22" i="14"/>
  <c r="AP12" i="14"/>
  <c r="AF17" i="14"/>
  <c r="AO14" i="14"/>
  <c r="AP22" i="14"/>
  <c r="AG21" i="14"/>
  <c r="AQ11" i="14"/>
  <c r="AN12" i="14"/>
  <c r="AN21" i="14"/>
  <c r="S11" i="14"/>
  <c r="Y24" i="14"/>
  <c r="AA22" i="14"/>
  <c r="W21" i="14"/>
  <c r="R14" i="14"/>
  <c r="K18" i="14"/>
  <c r="AC12" i="14"/>
  <c r="AU9" i="14"/>
  <c r="AQ10" i="14"/>
  <c r="AM10" i="14"/>
  <c r="AI10" i="14"/>
  <c r="AE9" i="14"/>
  <c r="AA10" i="14"/>
  <c r="V9" i="14"/>
  <c r="U9" i="14"/>
  <c r="T9" i="14"/>
  <c r="O10" i="14"/>
  <c r="IH78" i="3"/>
  <c r="II78" i="3"/>
  <c r="TP78" i="3"/>
  <c r="TW78" i="3"/>
  <c r="M9" i="14"/>
  <c r="L10" i="14"/>
  <c r="AL27" i="14"/>
  <c r="AK18" i="14"/>
  <c r="Z12" i="14"/>
  <c r="P25" i="14"/>
  <c r="AU28" i="14"/>
  <c r="Z21" i="14"/>
  <c r="T23" i="14"/>
  <c r="AD19" i="14"/>
  <c r="AA14" i="14"/>
  <c r="AS28" i="14"/>
  <c r="N23" i="14"/>
  <c r="AT26" i="14"/>
  <c r="AB23" i="14"/>
  <c r="AK17" i="14"/>
  <c r="AI13" i="14"/>
  <c r="AP23" i="14"/>
  <c r="AI14" i="14"/>
  <c r="W28" i="14"/>
  <c r="K27" i="14"/>
  <c r="AQ24" i="14"/>
  <c r="AU21" i="14"/>
  <c r="X19" i="14"/>
  <c r="AU22" i="14"/>
  <c r="AT10" i="14"/>
  <c r="AR10" i="14"/>
  <c r="AP10" i="14"/>
  <c r="AN10" i="14"/>
  <c r="AL10" i="14"/>
  <c r="AJ10" i="14"/>
  <c r="AH10" i="14"/>
  <c r="AF10" i="14"/>
  <c r="AD10" i="14"/>
  <c r="AB10" i="14"/>
  <c r="Z10" i="14"/>
  <c r="X10" i="14"/>
  <c r="W9" i="14"/>
  <c r="V10" i="14"/>
  <c r="T10" i="14"/>
  <c r="S9" i="14"/>
  <c r="R10" i="14"/>
  <c r="O9" i="14"/>
  <c r="N9" i="14"/>
  <c r="IS78" i="3"/>
  <c r="IN78" i="3"/>
  <c r="OH78" i="3"/>
  <c r="OG78" i="3"/>
  <c r="OF78" i="3"/>
  <c r="OJ78" i="3"/>
  <c r="TV78" i="3"/>
  <c r="L9" i="14"/>
  <c r="K9" i="14"/>
  <c r="AL14" i="14"/>
  <c r="AJ16" i="14"/>
  <c r="AB13" i="14"/>
  <c r="AL13" i="14"/>
  <c r="Q25" i="14"/>
  <c r="N24" i="14"/>
  <c r="AF20" i="14"/>
  <c r="X23" i="14"/>
  <c r="Z26" i="14"/>
  <c r="AR19" i="14"/>
  <c r="AU27" i="14"/>
  <c r="AA12" i="14"/>
  <c r="M13" i="14"/>
  <c r="K22" i="14"/>
  <c r="AP20" i="14"/>
  <c r="AD26" i="14"/>
  <c r="M19" i="14"/>
  <c r="R15" i="14"/>
  <c r="X26" i="14"/>
  <c r="X28" i="14"/>
  <c r="L27" i="14"/>
  <c r="J98" i="14"/>
  <c r="AW98" i="14" s="1"/>
  <c r="CI98" i="14" s="1"/>
  <c r="AA15" i="14"/>
  <c r="AU12" i="14"/>
  <c r="AH17" i="14"/>
  <c r="AH23" i="14"/>
  <c r="AC19" i="14"/>
  <c r="P17" i="14"/>
  <c r="AS27" i="14"/>
  <c r="AI11" i="14"/>
  <c r="AH16" i="14"/>
  <c r="AG19" i="14"/>
  <c r="S18" i="14"/>
  <c r="L13" i="14"/>
  <c r="K10" i="14"/>
  <c r="AS14" i="14"/>
  <c r="AD24" i="14"/>
  <c r="Z13" i="14"/>
  <c r="AB22" i="14"/>
  <c r="O24" i="14"/>
  <c r="Y12" i="14"/>
  <c r="N16" i="14"/>
  <c r="AN13" i="14"/>
  <c r="AT20" i="14"/>
  <c r="AE20" i="14"/>
  <c r="AN16" i="14"/>
  <c r="R25" i="14"/>
  <c r="AU23" i="14"/>
  <c r="AE27" i="14"/>
  <c r="AH28" i="14"/>
  <c r="T27" i="14"/>
  <c r="AF23" i="14"/>
  <c r="Y26" i="14"/>
  <c r="S20" i="14"/>
  <c r="AO25" i="14"/>
  <c r="V17" i="14"/>
  <c r="AO18" i="14"/>
  <c r="P28" i="14"/>
  <c r="AE21" i="14"/>
  <c r="AI25" i="14"/>
  <c r="AA13" i="14"/>
  <c r="AL20" i="14"/>
  <c r="AD25" i="14"/>
  <c r="AC25" i="14"/>
  <c r="U12" i="14"/>
  <c r="AA18" i="14"/>
  <c r="L18" i="14"/>
  <c r="AQ26" i="14"/>
  <c r="Y28" i="14"/>
  <c r="Q19" i="14"/>
  <c r="T21" i="14"/>
  <c r="AB19" i="14"/>
  <c r="AF28" i="14"/>
  <c r="AC16" i="14"/>
  <c r="V23" i="14"/>
  <c r="Q22" i="14"/>
  <c r="AC13" i="14"/>
  <c r="AP21" i="14"/>
  <c r="T11" i="14"/>
  <c r="AI18" i="14"/>
  <c r="AB12" i="14"/>
  <c r="R17" i="14"/>
  <c r="AQ15" i="14"/>
  <c r="AS22" i="14"/>
  <c r="T16" i="14"/>
  <c r="U25" i="14"/>
  <c r="AG20" i="14"/>
  <c r="R28" i="14"/>
  <c r="R20" i="14"/>
  <c r="M20" i="14"/>
  <c r="X16" i="14"/>
  <c r="AG18" i="14"/>
  <c r="AG23" i="14"/>
  <c r="O25" i="14"/>
  <c r="M22" i="14"/>
  <c r="AM13" i="14"/>
  <c r="P22" i="14"/>
  <c r="O22" i="14"/>
  <c r="AQ17" i="14"/>
  <c r="AA20" i="14"/>
  <c r="R13" i="14"/>
  <c r="AB27" i="14"/>
  <c r="AJ27" i="14"/>
  <c r="X17" i="14"/>
  <c r="M11" i="14"/>
  <c r="U11" i="14"/>
  <c r="AP11" i="14"/>
  <c r="AH11" i="14"/>
  <c r="AU18" i="14"/>
  <c r="AD22" i="14"/>
  <c r="AT17" i="14"/>
  <c r="AO27" i="14"/>
  <c r="AT28" i="14"/>
  <c r="P18" i="14"/>
  <c r="AA16" i="14"/>
  <c r="AS23" i="14"/>
  <c r="AB26" i="14"/>
  <c r="X25" i="14"/>
  <c r="AA23" i="14"/>
  <c r="Q14" i="14"/>
  <c r="AO16" i="14"/>
  <c r="AB14" i="14"/>
  <c r="AE26" i="14"/>
  <c r="AR24" i="14"/>
  <c r="AO11" i="14"/>
  <c r="AG11" i="14"/>
  <c r="AH15" i="14"/>
  <c r="AL25" i="14"/>
  <c r="AJ19" i="14"/>
  <c r="AF21" i="14"/>
  <c r="S24" i="14"/>
  <c r="Y23" i="14"/>
  <c r="Q18" i="14"/>
  <c r="AI22" i="14"/>
  <c r="AP26" i="14"/>
  <c r="AJ25" i="14"/>
  <c r="M25" i="14"/>
  <c r="AA19" i="14"/>
  <c r="AR20" i="14"/>
  <c r="W12" i="14"/>
  <c r="AU25" i="14"/>
  <c r="O21" i="14"/>
  <c r="Q26" i="14"/>
  <c r="AL19" i="14"/>
  <c r="AI27" i="14"/>
  <c r="AJ17" i="14"/>
  <c r="AR18" i="14"/>
  <c r="AC24" i="14"/>
  <c r="Z16" i="14"/>
  <c r="AN22" i="14"/>
  <c r="AU16" i="14"/>
  <c r="AE17" i="14"/>
  <c r="AM15" i="14"/>
  <c r="AS17" i="14"/>
  <c r="AK26" i="14"/>
  <c r="AM25" i="14"/>
  <c r="AJ14" i="14"/>
  <c r="AF27" i="14"/>
  <c r="P26" i="14"/>
  <c r="AB21" i="14"/>
  <c r="U21" i="14"/>
  <c r="S17" i="14"/>
  <c r="M27" i="14"/>
  <c r="AO26" i="14"/>
  <c r="W23" i="14"/>
  <c r="AL18" i="14"/>
  <c r="M14" i="14"/>
  <c r="K14" i="14"/>
  <c r="L11" i="14"/>
  <c r="AB11" i="14"/>
  <c r="V24" i="14"/>
  <c r="AM21" i="14"/>
  <c r="AO12" i="14"/>
  <c r="P12" i="14"/>
  <c r="Q23" i="14"/>
  <c r="AU19" i="14"/>
  <c r="AD27" i="14"/>
  <c r="AK23" i="14"/>
  <c r="AL24" i="14"/>
  <c r="AK24" i="14"/>
  <c r="AB20" i="14"/>
  <c r="W24" i="14"/>
  <c r="P15" i="14"/>
  <c r="AT14" i="14"/>
  <c r="AE15" i="14"/>
  <c r="U22" i="14"/>
  <c r="AN26" i="14"/>
  <c r="AM26" i="14"/>
  <c r="X24" i="14"/>
  <c r="X27" i="14"/>
  <c r="AI16" i="14"/>
  <c r="AO17" i="14"/>
  <c r="AF18" i="14"/>
  <c r="O18" i="14"/>
  <c r="AQ18" i="14"/>
  <c r="Q11" i="14"/>
  <c r="Y11" i="14"/>
  <c r="AT11" i="14"/>
  <c r="AL11" i="14"/>
  <c r="AD11" i="14"/>
  <c r="AG16" i="14"/>
  <c r="K21" i="14"/>
  <c r="AK15" i="14"/>
  <c r="AC28" i="14"/>
  <c r="T13" i="14"/>
  <c r="Y17" i="14"/>
  <c r="AS26" i="14"/>
  <c r="AA26" i="14"/>
  <c r="V26" i="14"/>
  <c r="O23" i="14"/>
  <c r="AP18" i="14"/>
  <c r="P14" i="14"/>
  <c r="AD13" i="14"/>
  <c r="W17" i="14"/>
  <c r="AQ22" i="14"/>
  <c r="T15" i="14"/>
  <c r="AS11" i="14"/>
  <c r="AK11" i="14"/>
  <c r="AT27" i="14"/>
  <c r="O17" i="14"/>
  <c r="AU24" i="14"/>
  <c r="V20" i="14"/>
  <c r="L25" i="14"/>
  <c r="Q12" i="14"/>
  <c r="AH27" i="14"/>
  <c r="AH20" i="14"/>
  <c r="AJ13" i="14"/>
  <c r="V18" i="14"/>
  <c r="AD21" i="14"/>
  <c r="U24" i="14"/>
  <c r="AU20" i="14"/>
  <c r="AQ27" i="14"/>
  <c r="AI23" i="14"/>
  <c r="U14" i="14"/>
  <c r="AG25" i="14"/>
  <c r="AN15" i="14"/>
  <c r="W13" i="14"/>
  <c r="AU13" i="14"/>
  <c r="AE18" i="14"/>
  <c r="AN14" i="14"/>
  <c r="N20" i="14"/>
  <c r="O27" i="14"/>
  <c r="K25" i="14"/>
  <c r="AQ16" i="14"/>
  <c r="K19" i="14"/>
  <c r="AE14" i="14"/>
  <c r="AP19" i="14"/>
  <c r="Y18" i="14"/>
  <c r="T24" i="14"/>
  <c r="AC22" i="14"/>
  <c r="W11" i="14"/>
  <c r="AR11" i="14"/>
  <c r="AC14" i="14"/>
  <c r="AQ23" i="14"/>
  <c r="AN28" i="14"/>
  <c r="AS21" i="14"/>
  <c r="AF26" i="14"/>
  <c r="AM14" i="14"/>
  <c r="T28" i="14"/>
  <c r="AM11" i="14"/>
  <c r="AP15" i="14"/>
  <c r="AT16" i="14"/>
  <c r="AA17" i="14"/>
  <c r="T26" i="14"/>
  <c r="X14" i="14"/>
  <c r="AS15" i="14"/>
  <c r="AK28" i="14"/>
  <c r="Q20" i="14"/>
  <c r="AP24" i="14"/>
  <c r="Y15" i="14"/>
  <c r="AR17" i="14"/>
  <c r="AO22" i="14"/>
  <c r="U28" i="14"/>
  <c r="AG13" i="14"/>
  <c r="L17" i="14"/>
  <c r="AK20" i="14"/>
  <c r="AP13" i="14"/>
  <c r="AU11" i="14"/>
  <c r="V16" i="14"/>
  <c r="S15" i="14"/>
  <c r="T17" i="14"/>
  <c r="M17" i="14"/>
  <c r="Z20" i="14"/>
  <c r="AF24" i="14"/>
  <c r="AH26" i="14"/>
  <c r="AM12" i="14"/>
  <c r="U18" i="14"/>
  <c r="AI20" i="14"/>
  <c r="R23" i="14"/>
  <c r="AT18" i="14"/>
  <c r="V14" i="14"/>
  <c r="R22" i="14"/>
  <c r="AP16" i="14"/>
  <c r="Z11" i="14"/>
  <c r="AG28" i="14"/>
  <c r="K11" i="14"/>
  <c r="AG24" i="14"/>
  <c r="Q27" i="14"/>
  <c r="AU26" i="14"/>
  <c r="AN27" i="14"/>
  <c r="T18" i="14"/>
  <c r="Z14" i="14"/>
  <c r="AQ19" i="14"/>
  <c r="P16" i="14"/>
  <c r="AL22" i="14"/>
  <c r="W18" i="14"/>
  <c r="O11" i="14"/>
  <c r="AJ11" i="14"/>
  <c r="AF14" i="14"/>
  <c r="U19" i="14"/>
  <c r="AE28" i="14"/>
  <c r="AI17" i="14"/>
  <c r="AR21" i="14"/>
  <c r="Y22" i="14"/>
  <c r="AJ21" i="14"/>
  <c r="AI12" i="14"/>
  <c r="AE11" i="14"/>
  <c r="AT25" i="14"/>
  <c r="S16" i="14"/>
  <c r="O26" i="14"/>
  <c r="R19" i="14"/>
  <c r="AK14" i="14"/>
  <c r="AB28" i="14"/>
  <c r="AM27" i="14"/>
  <c r="N27" i="14"/>
  <c r="M28" i="14"/>
  <c r="AM19" i="14"/>
  <c r="AD15" i="14"/>
  <c r="Q16" i="14"/>
  <c r="AF22" i="14"/>
  <c r="U16" i="14"/>
  <c r="AM17" i="14"/>
  <c r="C185" i="3"/>
  <c r="P27" i="14"/>
  <c r="L12" i="14"/>
  <c r="AF19" i="14"/>
  <c r="X12" i="14"/>
  <c r="AH12" i="14"/>
  <c r="X21" i="14"/>
  <c r="AT13" i="14"/>
  <c r="AT23" i="14"/>
  <c r="AC21" i="14"/>
  <c r="O16" i="14"/>
  <c r="R21" i="14"/>
  <c r="AS12" i="14"/>
  <c r="U26" i="14"/>
  <c r="N15" i="14"/>
  <c r="Z27" i="14"/>
  <c r="O14" i="14"/>
  <c r="N13" i="14"/>
  <c r="AI24" i="14"/>
  <c r="Q17" i="14"/>
  <c r="R27" i="14"/>
  <c r="P19" i="14"/>
  <c r="AG15" i="14"/>
  <c r="AO23" i="14"/>
  <c r="O12" i="14"/>
  <c r="AJ28" i="14"/>
  <c r="AB18" i="14"/>
  <c r="M16" i="14"/>
  <c r="AU10" i="14"/>
  <c r="AS10" i="14"/>
  <c r="AQ9" i="14"/>
  <c r="AO10" i="14"/>
  <c r="AM9" i="14"/>
  <c r="AK10" i="14"/>
  <c r="AI9" i="14"/>
  <c r="AG10" i="14"/>
  <c r="AE10" i="14"/>
  <c r="AC10" i="14"/>
  <c r="AA9" i="14"/>
  <c r="Y10" i="14"/>
  <c r="W10" i="14"/>
  <c r="S10" i="14"/>
  <c r="Q10" i="14"/>
  <c r="P9" i="14"/>
  <c r="N10" i="14"/>
  <c r="IP78" i="3"/>
  <c r="OD78" i="3"/>
  <c r="TM78" i="3"/>
  <c r="OC78" i="3"/>
  <c r="TT78" i="3"/>
  <c r="M10" i="14"/>
  <c r="AR13" i="14"/>
  <c r="AG14" i="14"/>
  <c r="AJ26" i="14"/>
  <c r="AF13" i="14"/>
  <c r="AQ25" i="14"/>
  <c r="Y19" i="14"/>
  <c r="AG12" i="14"/>
  <c r="W16" i="14"/>
  <c r="AF12" i="14"/>
  <c r="AB16" i="14"/>
  <c r="Z17" i="14"/>
  <c r="AL23" i="14"/>
  <c r="AA24" i="14"/>
  <c r="AJ23" i="14"/>
  <c r="AR16" i="14"/>
  <c r="AB15" i="14"/>
  <c r="K24" i="14"/>
  <c r="AA28" i="14"/>
  <c r="AG17" i="14"/>
  <c r="O13" i="14"/>
  <c r="AE25" i="14"/>
  <c r="AO24" i="14"/>
  <c r="AM23" i="14"/>
  <c r="Z25" i="14"/>
  <c r="R12" i="14"/>
  <c r="AH21" i="14"/>
  <c r="V28" i="14"/>
  <c r="R24" i="14"/>
  <c r="AQ21" i="14"/>
  <c r="U23" i="14"/>
  <c r="AP14" i="14"/>
  <c r="R16" i="14"/>
  <c r="Z23" i="14"/>
  <c r="K20" i="14"/>
  <c r="L23" i="14"/>
  <c r="AF11" i="14"/>
  <c r="AA11" i="14"/>
  <c r="Q15" i="14"/>
  <c r="AO19" i="14"/>
  <c r="P13" i="14"/>
  <c r="N18" i="14"/>
  <c r="W22" i="14"/>
  <c r="AJ15" i="14"/>
  <c r="R11" i="14"/>
  <c r="AF25" i="14"/>
  <c r="AD23" i="14"/>
  <c r="AR27" i="14"/>
  <c r="AE16" i="14"/>
  <c r="AK16" i="14"/>
  <c r="V21" i="14"/>
  <c r="X18" i="14"/>
  <c r="AT77" i="4"/>
  <c r="AK77" i="4"/>
  <c r="AM77" i="4"/>
  <c r="AN77" i="4"/>
  <c r="AQ77" i="4"/>
  <c r="AL77" i="4"/>
  <c r="R77" i="4"/>
  <c r="AO77" i="4"/>
  <c r="LO78" i="3"/>
  <c r="LF78" i="3"/>
  <c r="RC78" i="3"/>
  <c r="QZ78" i="3"/>
  <c r="GB78" i="3"/>
  <c r="FY78" i="3"/>
  <c r="LL78" i="3"/>
  <c r="QS78" i="3"/>
  <c r="QX78" i="3"/>
  <c r="LK78" i="3"/>
  <c r="QP78" i="3"/>
  <c r="FV78" i="3"/>
  <c r="FP78" i="3"/>
  <c r="QQ78" i="3"/>
  <c r="LC78" i="3"/>
  <c r="RF78" i="3"/>
  <c r="QW78" i="3"/>
  <c r="GC78" i="3"/>
  <c r="FS78" i="3"/>
  <c r="LJ78" i="3"/>
  <c r="LD78" i="3"/>
  <c r="FU78" i="3"/>
  <c r="FR78" i="3"/>
  <c r="LI78" i="3"/>
  <c r="LH78" i="3"/>
  <c r="FZ78" i="3"/>
  <c r="FW78" i="3"/>
  <c r="RB78" i="3"/>
  <c r="LP78" i="3"/>
  <c r="RD78" i="3"/>
  <c r="GD78" i="3"/>
  <c r="LR78" i="3"/>
  <c r="QY78" i="3"/>
  <c r="FQ78" i="3"/>
  <c r="LQ78" i="3"/>
  <c r="LG78" i="3"/>
  <c r="QU78" i="3"/>
  <c r="FO78" i="3"/>
  <c r="QT78" i="3"/>
  <c r="LB78" i="3"/>
  <c r="LN78" i="3"/>
  <c r="AP77" i="4"/>
  <c r="FX78" i="3"/>
  <c r="FT78" i="3"/>
  <c r="GA78" i="3"/>
  <c r="LE78" i="3"/>
  <c r="IK78" i="3"/>
  <c r="IL78" i="3"/>
  <c r="IT78" i="3"/>
  <c r="NV78" i="3"/>
  <c r="TL78" i="3"/>
  <c r="NX78" i="3"/>
  <c r="NZ78" i="3"/>
  <c r="OA78" i="3"/>
  <c r="TN78" i="3"/>
  <c r="TZ78" i="3"/>
  <c r="TJ78" i="3"/>
  <c r="NW78" i="3"/>
  <c r="IM78" i="3"/>
  <c r="IJ78" i="3"/>
  <c r="IU78" i="3"/>
  <c r="IQ78" i="3"/>
  <c r="OK78" i="3"/>
  <c r="TR78" i="3"/>
  <c r="OB78" i="3"/>
  <c r="NY78" i="3"/>
  <c r="OI78" i="3"/>
  <c r="TS78" i="3"/>
  <c r="TK78" i="3"/>
  <c r="TU78" i="3"/>
  <c r="OE78" i="3"/>
  <c r="TY78" i="3"/>
  <c r="AU53" i="4"/>
  <c r="IM53" i="3"/>
  <c r="IP53" i="3"/>
  <c r="IO53" i="3"/>
  <c r="IR53" i="3"/>
  <c r="OI53" i="3"/>
  <c r="TJ53" i="3"/>
  <c r="TK53" i="3"/>
  <c r="OL53" i="3"/>
  <c r="TY53" i="3"/>
  <c r="TT53" i="3"/>
  <c r="NW53" i="3"/>
  <c r="IH53" i="3"/>
  <c r="TW53" i="3"/>
  <c r="TN53" i="3"/>
  <c r="NY53" i="3"/>
  <c r="TS53" i="3"/>
  <c r="TU53" i="3"/>
  <c r="OE53" i="3"/>
  <c r="IK53" i="3"/>
  <c r="IL53" i="3"/>
  <c r="IJ53" i="3"/>
  <c r="IU53" i="3"/>
  <c r="IS53" i="3"/>
  <c r="IQ53" i="3"/>
  <c r="IT53" i="3"/>
  <c r="OD53" i="3"/>
  <c r="OH53" i="3"/>
  <c r="NV53" i="3"/>
  <c r="TM53" i="3"/>
  <c r="NX53" i="3"/>
  <c r="TR53" i="3"/>
  <c r="OB53" i="3"/>
  <c r="OC53" i="3"/>
  <c r="TZ53" i="3"/>
  <c r="OG53" i="3"/>
  <c r="OF53" i="3"/>
  <c r="OJ53" i="3"/>
  <c r="C157" i="3"/>
  <c r="W47" i="4"/>
  <c r="IO47" i="3"/>
  <c r="OK47" i="3"/>
  <c r="TL47" i="3"/>
  <c r="TM47" i="3"/>
  <c r="TX47" i="3"/>
  <c r="OA47" i="3"/>
  <c r="TJ47" i="3"/>
  <c r="OE47" i="3"/>
  <c r="TV47" i="3"/>
  <c r="NW47" i="3"/>
  <c r="IK47" i="3"/>
  <c r="IJ47" i="3"/>
  <c r="IS47" i="3"/>
  <c r="IQ47" i="3"/>
  <c r="II47" i="3"/>
  <c r="OD47" i="3"/>
  <c r="OH47" i="3"/>
  <c r="TP47" i="3"/>
  <c r="TN47" i="3"/>
  <c r="TQ47" i="3"/>
  <c r="OC47" i="3"/>
  <c r="TS47" i="3"/>
  <c r="SH52" i="3"/>
  <c r="RL52" i="3"/>
  <c r="NB52" i="3"/>
  <c r="MK52" i="3"/>
  <c r="HK52" i="3"/>
  <c r="GR52" i="3"/>
  <c r="GX52" i="3"/>
  <c r="MC52" i="3"/>
  <c r="SO52" i="3"/>
  <c r="SI52" i="3"/>
  <c r="MX52" i="3"/>
  <c r="MP52" i="3"/>
  <c r="GY52" i="3"/>
  <c r="GP52" i="3"/>
  <c r="SG52" i="3"/>
  <c r="LW52" i="3"/>
  <c r="HE52" i="3"/>
  <c r="RK52" i="3"/>
  <c r="SH50" i="3"/>
  <c r="RR50" i="3"/>
  <c r="RN50" i="3"/>
  <c r="SL50" i="3"/>
  <c r="RQ50" i="3"/>
  <c r="SF50" i="3"/>
  <c r="SM50" i="3"/>
  <c r="RW50" i="3"/>
  <c r="MI50" i="3"/>
  <c r="MX50" i="3"/>
  <c r="LW50" i="3"/>
  <c r="NB50" i="3"/>
  <c r="MF50" i="3"/>
  <c r="MP50" i="3"/>
  <c r="NA50" i="3"/>
  <c r="MK50" i="3"/>
  <c r="GJ50" i="3"/>
  <c r="HH50" i="3"/>
  <c r="HG50" i="3"/>
  <c r="HL50" i="3"/>
  <c r="HN50" i="3"/>
  <c r="GX50" i="3"/>
  <c r="HM50" i="3"/>
  <c r="GW50" i="3"/>
  <c r="RM50" i="3"/>
  <c r="SJ50" i="3"/>
  <c r="SD50" i="3"/>
  <c r="SB50" i="3"/>
  <c r="SP50" i="3"/>
  <c r="RU50" i="3"/>
  <c r="SE50" i="3"/>
  <c r="RO50" i="3"/>
  <c r="LX50" i="3"/>
  <c r="MR50" i="3"/>
  <c r="MN50" i="3"/>
  <c r="MQ50" i="3"/>
  <c r="MZ50" i="3"/>
  <c r="ME50" i="3"/>
  <c r="MS50" i="3"/>
  <c r="MC50" i="3"/>
  <c r="HK50" i="3"/>
  <c r="HC50" i="3"/>
  <c r="GQ50" i="3"/>
  <c r="GV50" i="3"/>
  <c r="HF50" i="3"/>
  <c r="GP50" i="3"/>
  <c r="HE50" i="3"/>
  <c r="GO50" i="3"/>
  <c r="SN50" i="3"/>
  <c r="RY50" i="3"/>
  <c r="RT50" i="3"/>
  <c r="RV50" i="3"/>
  <c r="SK50" i="3"/>
  <c r="RP50" i="3"/>
  <c r="SA50" i="3"/>
  <c r="MM50" i="3"/>
  <c r="MH50" i="3"/>
  <c r="MD50" i="3"/>
  <c r="ML50" i="3"/>
  <c r="MU50" i="3"/>
  <c r="LZ50" i="3"/>
  <c r="MO50" i="3"/>
  <c r="GZ50" i="3"/>
  <c r="GM50" i="3"/>
  <c r="GI50" i="3"/>
  <c r="GN50" i="3"/>
  <c r="HB50" i="3"/>
  <c r="GL50" i="3"/>
  <c r="HA50" i="3"/>
  <c r="FX48" i="3"/>
  <c r="GA48" i="3"/>
  <c r="LE48" i="3"/>
  <c r="LB48" i="3"/>
  <c r="FU48" i="3"/>
  <c r="LD48" i="3"/>
  <c r="FS48" i="3"/>
  <c r="FY48" i="3"/>
  <c r="LF48" i="3"/>
  <c r="QQ48" i="3"/>
  <c r="LQ48" i="3"/>
  <c r="FQ48" i="3"/>
  <c r="FZ48" i="3"/>
  <c r="QY48" i="3"/>
  <c r="QV48" i="3"/>
  <c r="GD48" i="3"/>
  <c r="RD48" i="3"/>
  <c r="LP48" i="3"/>
  <c r="FN48" i="3"/>
  <c r="GC48" i="3"/>
  <c r="RC48" i="3"/>
  <c r="LO48" i="3"/>
  <c r="FT46" i="3"/>
  <c r="QQ46" i="3"/>
  <c r="FP46" i="3"/>
  <c r="FZ46" i="3"/>
  <c r="LI46" i="3"/>
  <c r="FN46" i="3"/>
  <c r="GC46" i="3"/>
  <c r="LF46" i="3"/>
  <c r="FX46" i="3"/>
  <c r="LE46" i="3"/>
  <c r="LQ46" i="3"/>
  <c r="QY46" i="3"/>
  <c r="QR46" i="3"/>
  <c r="QV46" i="3"/>
  <c r="GD46" i="3"/>
  <c r="FR46" i="3"/>
  <c r="FU46" i="3"/>
  <c r="QX46" i="3"/>
  <c r="LP46" i="3"/>
  <c r="FY46" i="3"/>
  <c r="QW46" i="3"/>
  <c r="RF46" i="3"/>
  <c r="QZ46" i="3"/>
  <c r="RA46" i="3"/>
  <c r="AU45" i="4"/>
  <c r="GA46" i="3"/>
  <c r="LB46" i="3"/>
  <c r="FW46" i="3"/>
  <c r="RE46" i="3"/>
  <c r="LR46" i="3"/>
  <c r="LJ46" i="3"/>
  <c r="GB46" i="3"/>
  <c r="QU46" i="3"/>
  <c r="LM46" i="3"/>
  <c r="LG46" i="3"/>
  <c r="FV46" i="3"/>
  <c r="QP46" i="3"/>
  <c r="LH46" i="3"/>
  <c r="LD46" i="3"/>
  <c r="FO44" i="3"/>
  <c r="QU44" i="3"/>
  <c r="QT44" i="3"/>
  <c r="QQ44" i="3"/>
  <c r="RM44" i="3" s="1"/>
  <c r="LM44" i="3"/>
  <c r="LE44" i="3"/>
  <c r="MO44" i="3" s="1"/>
  <c r="QP44" i="3"/>
  <c r="QR44" i="3"/>
  <c r="QV44" i="3"/>
  <c r="FU44" i="3"/>
  <c r="LL44" i="3"/>
  <c r="FN44" i="3"/>
  <c r="HI44" i="3" s="1"/>
  <c r="GC44" i="3"/>
  <c r="QW44" i="3"/>
  <c r="LG44" i="3"/>
  <c r="FP44" i="3"/>
  <c r="FW44" i="3"/>
  <c r="FQ44" i="3"/>
  <c r="QY44" i="3"/>
  <c r="LH44" i="3"/>
  <c r="QS44" i="3"/>
  <c r="RD44" i="3"/>
  <c r="RB54" i="3"/>
  <c r="LM54" i="3"/>
  <c r="LQ54" i="3"/>
  <c r="FW54" i="3"/>
  <c r="FQ54" i="3"/>
  <c r="LH54" i="3"/>
  <c r="LI54" i="3"/>
  <c r="QS54" i="3"/>
  <c r="LP54" i="3"/>
  <c r="LL54" i="3"/>
  <c r="FS54" i="3"/>
  <c r="GB54" i="3"/>
  <c r="GC54" i="3"/>
  <c r="RF54" i="3"/>
  <c r="RA54" i="3"/>
  <c r="LO54" i="3"/>
  <c r="GV54" i="3"/>
  <c r="FX54" i="3"/>
  <c r="FT54" i="3"/>
  <c r="LG54" i="3"/>
  <c r="LB54" i="3"/>
  <c r="FP54" i="3"/>
  <c r="HC54" i="3" s="1"/>
  <c r="QR54" i="3"/>
  <c r="LR54" i="3"/>
  <c r="QX54" i="3"/>
  <c r="C160" i="3"/>
  <c r="AQ51" i="4"/>
  <c r="AO51" i="4"/>
  <c r="RM52" i="3"/>
  <c r="RR52" i="3"/>
  <c r="RN52" i="3"/>
  <c r="SL52" i="3"/>
  <c r="RQ52" i="3"/>
  <c r="SF52" i="3"/>
  <c r="SM52" i="3"/>
  <c r="RW52" i="3"/>
  <c r="MM52" i="3"/>
  <c r="MH52" i="3"/>
  <c r="MD52" i="3"/>
  <c r="ML52" i="3"/>
  <c r="MU52" i="3"/>
  <c r="LZ52" i="3"/>
  <c r="MO52" i="3"/>
  <c r="LY52" i="3"/>
  <c r="GJ52" i="3"/>
  <c r="GU52" i="3"/>
  <c r="HG52" i="3"/>
  <c r="HD52" i="3"/>
  <c r="GI52" i="3"/>
  <c r="GW52" i="3"/>
  <c r="HJ52" i="3"/>
  <c r="GT52" i="3"/>
  <c r="AT51" i="4"/>
  <c r="AM51" i="4"/>
  <c r="AN51" i="4"/>
  <c r="AR51" i="4"/>
  <c r="RX52" i="3"/>
  <c r="SJ52" i="3"/>
  <c r="SD52" i="3"/>
  <c r="SB52" i="3"/>
  <c r="SP52" i="3"/>
  <c r="RU52" i="3"/>
  <c r="SE52" i="3"/>
  <c r="RO52" i="3"/>
  <c r="LX52" i="3"/>
  <c r="MB52" i="3"/>
  <c r="MY52" i="3"/>
  <c r="MV52" i="3"/>
  <c r="MA52" i="3"/>
  <c r="MJ52" i="3"/>
  <c r="MW52" i="3"/>
  <c r="MG52" i="3"/>
  <c r="GQ52" i="3"/>
  <c r="GZ52" i="3"/>
  <c r="GK52" i="3"/>
  <c r="GS52" i="3"/>
  <c r="HH52" i="3"/>
  <c r="GM52" i="3"/>
  <c r="HB52" i="3"/>
  <c r="GL52" i="3"/>
  <c r="SN52" i="3"/>
  <c r="RY52" i="3"/>
  <c r="RT52" i="3"/>
  <c r="RV52" i="3"/>
  <c r="SK52" i="3"/>
  <c r="RP52" i="3"/>
  <c r="SA52" i="3"/>
  <c r="MT52" i="3"/>
  <c r="MR52" i="3"/>
  <c r="MN52" i="3"/>
  <c r="MQ52" i="3"/>
  <c r="MZ52" i="3"/>
  <c r="ME52" i="3"/>
  <c r="MS52" i="3"/>
  <c r="HL52" i="3"/>
  <c r="HA52" i="3"/>
  <c r="GO52" i="3"/>
  <c r="HI52" i="3"/>
  <c r="GN52" i="3"/>
  <c r="HC52" i="3"/>
  <c r="HN52" i="3"/>
  <c r="IS49" i="3"/>
  <c r="MX49" i="3"/>
  <c r="MH49" i="3"/>
  <c r="MD49" i="3"/>
  <c r="ML49" i="3"/>
  <c r="MU49" i="3"/>
  <c r="LZ49" i="3"/>
  <c r="MO49" i="3"/>
  <c r="LY49" i="3"/>
  <c r="GZ49" i="3"/>
  <c r="GM49" i="3"/>
  <c r="GI49" i="3"/>
  <c r="GN49" i="3"/>
  <c r="HB49" i="3"/>
  <c r="GL49" i="3"/>
  <c r="HA49" i="3"/>
  <c r="GK49" i="3"/>
  <c r="SN49" i="3"/>
  <c r="SO49" i="3"/>
  <c r="SG49" i="3"/>
  <c r="SP49" i="3"/>
  <c r="RQ49" i="3"/>
  <c r="SA49" i="3"/>
  <c r="RK49" i="3"/>
  <c r="RN49" i="3"/>
  <c r="NV49" i="3"/>
  <c r="TP49" i="3"/>
  <c r="TL49" i="3"/>
  <c r="TW49" i="3"/>
  <c r="TK49" i="3"/>
  <c r="TY49" i="3"/>
  <c r="IM49" i="3"/>
  <c r="IP49" i="3"/>
  <c r="IN49" i="3"/>
  <c r="IH49" i="3"/>
  <c r="IQ49" i="3"/>
  <c r="IT49" i="3"/>
  <c r="MT49" i="3"/>
  <c r="MM49" i="3"/>
  <c r="MY49" i="3"/>
  <c r="MV49" i="3"/>
  <c r="MA49" i="3"/>
  <c r="MJ49" i="3"/>
  <c r="MW49" i="3"/>
  <c r="MG49" i="3"/>
  <c r="GJ49" i="3"/>
  <c r="GR49" i="3"/>
  <c r="GY49" i="3"/>
  <c r="HD49" i="3"/>
  <c r="HJ49" i="3"/>
  <c r="GT49" i="3"/>
  <c r="HI49" i="3"/>
  <c r="GS49" i="3"/>
  <c r="SH49" i="3"/>
  <c r="SJ49" i="3"/>
  <c r="RP49" i="3"/>
  <c r="RT49" i="3"/>
  <c r="SF49" i="3"/>
  <c r="SI49" i="3"/>
  <c r="RS49" i="3"/>
  <c r="RV49" i="3"/>
  <c r="OD49" i="3"/>
  <c r="OK49" i="3"/>
  <c r="TR49" i="3"/>
  <c r="TS49" i="3"/>
  <c r="TU49" i="3"/>
  <c r="TV49" i="3"/>
  <c r="IL49" i="3"/>
  <c r="IU49" i="3"/>
  <c r="IR49" i="3"/>
  <c r="MI49" i="3"/>
  <c r="MR49" i="3"/>
  <c r="MN49" i="3"/>
  <c r="MQ49" i="3"/>
  <c r="MZ49" i="3"/>
  <c r="ME49" i="3"/>
  <c r="MS49" i="3"/>
  <c r="HK49" i="3"/>
  <c r="HC49" i="3"/>
  <c r="GQ49" i="3"/>
  <c r="GV49" i="3"/>
  <c r="HF49" i="3"/>
  <c r="GP49" i="3"/>
  <c r="HE49" i="3"/>
  <c r="SC49" i="3"/>
  <c r="RX49" i="3"/>
  <c r="SL49" i="3"/>
  <c r="RL49" i="3"/>
  <c r="RY49" i="3"/>
  <c r="SE49" i="3"/>
  <c r="RO49" i="3"/>
  <c r="II49" i="3"/>
  <c r="TM49" i="3"/>
  <c r="TN49" i="3"/>
  <c r="OB49" i="3"/>
  <c r="TZ49" i="3"/>
  <c r="TJ49" i="3"/>
  <c r="OF49" i="3"/>
  <c r="OE49" i="3"/>
  <c r="LX47" i="3"/>
  <c r="MM47" i="3"/>
  <c r="MY47" i="3"/>
  <c r="MV47" i="3"/>
  <c r="MA47" i="3"/>
  <c r="MJ47" i="3"/>
  <c r="MW47" i="3"/>
  <c r="MG47" i="3"/>
  <c r="SK47" i="3"/>
  <c r="RX47" i="3"/>
  <c r="SB47" i="3"/>
  <c r="SG47" i="3"/>
  <c r="SI47" i="3"/>
  <c r="RS47" i="3"/>
  <c r="SL47" i="3"/>
  <c r="RV47" i="3"/>
  <c r="GZ47" i="3"/>
  <c r="GM47" i="3"/>
  <c r="GI47" i="3"/>
  <c r="GN47" i="3"/>
  <c r="HB47" i="3"/>
  <c r="GL47" i="3"/>
  <c r="HA47" i="3"/>
  <c r="GK47" i="3"/>
  <c r="MI47" i="3"/>
  <c r="MR47" i="3"/>
  <c r="MN47" i="3"/>
  <c r="MQ47" i="3"/>
  <c r="MZ47" i="3"/>
  <c r="ME47" i="3"/>
  <c r="MS47" i="3"/>
  <c r="MC47" i="3"/>
  <c r="SC47" i="3"/>
  <c r="SF47" i="3"/>
  <c r="RT47" i="3"/>
  <c r="RY47" i="3"/>
  <c r="SE47" i="3"/>
  <c r="RO47" i="3"/>
  <c r="SH47" i="3"/>
  <c r="RR47" i="3"/>
  <c r="GU47" i="3"/>
  <c r="HH47" i="3"/>
  <c r="HG47" i="3"/>
  <c r="HL47" i="3"/>
  <c r="HN47" i="3"/>
  <c r="GX47" i="3"/>
  <c r="HM47" i="3"/>
  <c r="GW47" i="3"/>
  <c r="MX47" i="3"/>
  <c r="MH47" i="3"/>
  <c r="MD47" i="3"/>
  <c r="ML47" i="3"/>
  <c r="MU47" i="3"/>
  <c r="LZ47" i="3"/>
  <c r="MO47" i="3"/>
  <c r="RM47" i="3"/>
  <c r="RP47" i="3"/>
  <c r="RL47" i="3"/>
  <c r="RQ47" i="3"/>
  <c r="SA47" i="3"/>
  <c r="RK47" i="3"/>
  <c r="SD47" i="3"/>
  <c r="GJ47" i="3"/>
  <c r="GR47" i="3"/>
  <c r="GY47" i="3"/>
  <c r="HD47" i="3"/>
  <c r="HJ47" i="3"/>
  <c r="GT47" i="3"/>
  <c r="HI47" i="3"/>
  <c r="HH45" i="3"/>
  <c r="HM45" i="3"/>
  <c r="GX45" i="3"/>
  <c r="HA45" i="3"/>
  <c r="HJ45" i="3"/>
  <c r="GO45" i="3"/>
  <c r="HC45" i="3"/>
  <c r="GM45" i="3"/>
  <c r="MI45" i="3"/>
  <c r="NB45" i="3"/>
  <c r="MH45" i="3"/>
  <c r="ME45" i="3"/>
  <c r="MS45" i="3"/>
  <c r="MC45" i="3"/>
  <c r="MR45" i="3"/>
  <c r="MB45" i="3"/>
  <c r="RM45" i="3"/>
  <c r="RP45" i="3"/>
  <c r="RL45" i="3"/>
  <c r="RQ45" i="3"/>
  <c r="SA45" i="3"/>
  <c r="RK45" i="3"/>
  <c r="SD45" i="3"/>
  <c r="RN45" i="3"/>
  <c r="J67" i="14"/>
  <c r="AW67" i="14" s="1"/>
  <c r="CI67" i="14" s="1"/>
  <c r="AU44" i="4"/>
  <c r="GL45" i="3"/>
  <c r="HD45" i="3"/>
  <c r="GR45" i="3"/>
  <c r="HL45" i="3"/>
  <c r="GP45" i="3"/>
  <c r="GZ45" i="3"/>
  <c r="HK45" i="3"/>
  <c r="GU45" i="3"/>
  <c r="MD45" i="3"/>
  <c r="MQ45" i="3"/>
  <c r="MX45" i="3"/>
  <c r="MU45" i="3"/>
  <c r="NA45" i="3"/>
  <c r="MK45" i="3"/>
  <c r="MZ45" i="3"/>
  <c r="MJ45" i="3"/>
  <c r="SK45" i="3"/>
  <c r="RX45" i="3"/>
  <c r="SB45" i="3"/>
  <c r="SG45" i="3"/>
  <c r="SI45" i="3"/>
  <c r="RS45" i="3"/>
  <c r="SL45" i="3"/>
  <c r="RV45" i="3"/>
  <c r="HN45" i="3"/>
  <c r="GW45" i="3"/>
  <c r="HI45" i="3"/>
  <c r="HF45" i="3"/>
  <c r="GK45" i="3"/>
  <c r="GT45" i="3"/>
  <c r="HG45" i="3"/>
  <c r="MT45" i="3"/>
  <c r="MA45" i="3"/>
  <c r="MP45" i="3"/>
  <c r="MM45" i="3"/>
  <c r="MW45" i="3"/>
  <c r="MG45" i="3"/>
  <c r="MV45" i="3"/>
  <c r="SC45" i="3"/>
  <c r="SF45" i="3"/>
  <c r="RT45" i="3"/>
  <c r="RY45" i="3"/>
  <c r="SE45" i="3"/>
  <c r="RO45" i="3"/>
  <c r="SH45" i="3"/>
  <c r="SC44" i="3"/>
  <c r="GL44" i="3"/>
  <c r="AL43" i="4"/>
  <c r="AK43" i="4"/>
  <c r="LX44" i="3"/>
  <c r="RT44" i="3"/>
  <c r="GY44" i="3"/>
  <c r="SL44" i="3"/>
  <c r="R43" i="4"/>
  <c r="AQ43" i="4"/>
  <c r="NA44" i="3"/>
  <c r="RV44" i="3"/>
  <c r="HE44" i="3"/>
  <c r="NX18" i="3"/>
  <c r="OA18" i="3"/>
  <c r="C120" i="3"/>
  <c r="J36" i="14"/>
  <c r="AW36" i="14" s="1"/>
  <c r="CI36" i="14" s="1"/>
  <c r="FX19" i="3"/>
  <c r="GA19" i="3"/>
  <c r="LM19" i="3"/>
  <c r="LE19" i="3"/>
  <c r="LQ19" i="3"/>
  <c r="LB19" i="3"/>
  <c r="FV19" i="3"/>
  <c r="FZ19" i="3"/>
  <c r="LJ19" i="3"/>
  <c r="FS19" i="3"/>
  <c r="FY19" i="3"/>
  <c r="FN19" i="3"/>
  <c r="QW19" i="3"/>
  <c r="SB19" i="3" s="1"/>
  <c r="QZ19" i="3"/>
  <c r="RA19" i="3"/>
  <c r="FT19" i="3"/>
  <c r="FO19" i="3"/>
  <c r="LG19" i="3"/>
  <c r="FP19" i="3"/>
  <c r="RE19" i="3"/>
  <c r="LK19" i="3"/>
  <c r="LR19" i="3"/>
  <c r="QX19" i="3"/>
  <c r="RD19" i="3"/>
  <c r="LD19" i="3"/>
  <c r="LP19" i="3"/>
  <c r="LL19" i="3"/>
  <c r="LC19" i="3"/>
  <c r="LF19" i="3"/>
  <c r="QS17" i="3"/>
  <c r="QR12" i="3"/>
  <c r="LK12" i="3"/>
  <c r="GA12" i="3"/>
  <c r="QQ12" i="3"/>
  <c r="LE12" i="3"/>
  <c r="LQ12" i="3"/>
  <c r="QY12" i="3"/>
  <c r="QV12" i="3"/>
  <c r="K125" i="5"/>
  <c r="L125" i="5"/>
  <c r="J125" i="5"/>
  <c r="IH18" i="3"/>
  <c r="IT18" i="3"/>
  <c r="OG18" i="3"/>
  <c r="OD18" i="3"/>
  <c r="TL18" i="3"/>
  <c r="TJ18" i="3"/>
  <c r="OL18" i="3"/>
  <c r="OJ18" i="3"/>
  <c r="TV18" i="3"/>
  <c r="IO18" i="3"/>
  <c r="II18" i="3"/>
  <c r="OH18" i="3"/>
  <c r="TQ18" i="3"/>
  <c r="OB18" i="3"/>
  <c r="IR18" i="3"/>
  <c r="IU18" i="3"/>
  <c r="IS18" i="3"/>
  <c r="IQ18" i="3"/>
  <c r="TX18" i="3"/>
  <c r="TU18" i="3"/>
  <c r="OF18" i="3"/>
  <c r="TT18" i="3"/>
  <c r="IM16" i="3"/>
  <c r="IJ16" i="3"/>
  <c r="IU16" i="3"/>
  <c r="TX16" i="3"/>
  <c r="TS16" i="3"/>
  <c r="TJ16" i="3"/>
  <c r="OL16" i="3"/>
  <c r="OF16" i="3"/>
  <c r="NW16" i="3"/>
  <c r="TM16" i="3"/>
  <c r="OA16" i="3"/>
  <c r="OE16" i="3"/>
  <c r="HE14" i="3"/>
  <c r="FT13" i="3"/>
  <c r="LM13" i="3"/>
  <c r="QY13" i="3"/>
  <c r="LD13" i="3"/>
  <c r="QW13" i="3"/>
  <c r="FP13" i="3"/>
  <c r="QX13" i="3"/>
  <c r="LF13" i="3"/>
  <c r="LO13" i="3"/>
  <c r="QU11" i="3"/>
  <c r="FP11" i="3"/>
  <c r="QZ11" i="3"/>
  <c r="GA11" i="3"/>
  <c r="QV11" i="3"/>
  <c r="FY11" i="3"/>
  <c r="LG10" i="3"/>
  <c r="LQ10" i="3"/>
  <c r="QX10" i="3"/>
  <c r="LD10" i="3"/>
  <c r="AP9" i="4"/>
  <c r="LB10" i="3"/>
  <c r="FV10" i="3"/>
  <c r="FQ10" i="3"/>
  <c r="QS10" i="3"/>
  <c r="RD10" i="3"/>
  <c r="LP10" i="3"/>
  <c r="H76" i="3"/>
  <c r="G75" i="3"/>
  <c r="AM13" i="4"/>
  <c r="AM12" i="4"/>
  <c r="AP13" i="4"/>
  <c r="AJ15" i="4"/>
  <c r="AL14" i="4"/>
  <c r="AJ14" i="4"/>
  <c r="AJ13" i="4"/>
  <c r="AM9" i="4"/>
  <c r="AM10" i="4"/>
  <c r="AP16" i="4"/>
  <c r="AJ10" i="4"/>
  <c r="AO10" i="4"/>
  <c r="SF18" i="3"/>
  <c r="AR10" i="4"/>
  <c r="AR9" i="4"/>
  <c r="AP10" i="4"/>
  <c r="GV14" i="3"/>
  <c r="AL16" i="4"/>
  <c r="MF14" i="3"/>
  <c r="GM14" i="3"/>
  <c r="SH14" i="3"/>
  <c r="GO14" i="3"/>
  <c r="MO14" i="3"/>
  <c r="HC18" i="3"/>
  <c r="AM16" i="4"/>
  <c r="AJ16" i="4"/>
  <c r="RR14" i="3"/>
  <c r="AL9" i="4"/>
  <c r="GA10" i="3"/>
  <c r="QV10" i="3"/>
  <c r="LK10" i="3"/>
  <c r="LL10" i="3"/>
  <c r="RA10" i="3"/>
  <c r="LO10" i="3"/>
  <c r="AJ9" i="4"/>
  <c r="LM10" i="3"/>
  <c r="FZ10" i="3"/>
  <c r="FU10" i="3"/>
  <c r="RC10" i="3"/>
  <c r="LN10" i="3"/>
  <c r="AP11" i="4"/>
  <c r="AM11" i="4"/>
  <c r="IJ12" i="3"/>
  <c r="IU12" i="3"/>
  <c r="IQ12" i="3"/>
  <c r="OD12" i="3"/>
  <c r="TX12" i="3"/>
  <c r="NX12" i="3"/>
  <c r="NZ12" i="3"/>
  <c r="OB12" i="3"/>
  <c r="TS12" i="3"/>
  <c r="TK12" i="3"/>
  <c r="OE12" i="3"/>
  <c r="TV12" i="3"/>
  <c r="TY12" i="3"/>
  <c r="TT12" i="3"/>
  <c r="AJ11" i="4"/>
  <c r="IR12" i="3"/>
  <c r="IO12" i="3"/>
  <c r="TP12" i="3"/>
  <c r="TL12" i="3"/>
  <c r="TW12" i="3"/>
  <c r="TQ12" i="3"/>
  <c r="OC12" i="3"/>
  <c r="OL12" i="3"/>
  <c r="LM17" i="3"/>
  <c r="LG17" i="3"/>
  <c r="AR16" i="4"/>
  <c r="LR17" i="3"/>
  <c r="MQ18" i="3"/>
  <c r="SE18" i="3"/>
  <c r="MS18" i="3"/>
  <c r="GK18" i="3"/>
  <c r="RZ18" i="3"/>
  <c r="NB18" i="3"/>
  <c r="GT18" i="3"/>
  <c r="RV18" i="3"/>
  <c r="MF18" i="3"/>
  <c r="GR18" i="3"/>
  <c r="L123" i="5"/>
  <c r="K123" i="5"/>
  <c r="FP17" i="3"/>
  <c r="FV17" i="3"/>
  <c r="QX17" i="3"/>
  <c r="FY17" i="3"/>
  <c r="GC17" i="3"/>
  <c r="GA17" i="3"/>
  <c r="LB17" i="3"/>
  <c r="FW17" i="3"/>
  <c r="LJ17" i="3"/>
  <c r="FS17" i="3"/>
  <c r="GB17" i="3"/>
  <c r="FN17" i="3"/>
  <c r="LG11" i="3"/>
  <c r="LQ11" i="3"/>
  <c r="LR11" i="3"/>
  <c r="QX11" i="3"/>
  <c r="GC11" i="3"/>
  <c r="RF11" i="3"/>
  <c r="FX11" i="3"/>
  <c r="LB11" i="3"/>
  <c r="LD11" i="3"/>
  <c r="LP11" i="3"/>
  <c r="LJ11" i="3"/>
  <c r="RA11" i="3"/>
  <c r="LF11" i="3"/>
  <c r="QU12" i="3"/>
  <c r="RF12" i="3"/>
  <c r="LM12" i="3"/>
  <c r="FQ12" i="3"/>
  <c r="QX12" i="3"/>
  <c r="QS12" i="3"/>
  <c r="LP12" i="3"/>
  <c r="LJ12" i="3"/>
  <c r="FN12" i="3"/>
  <c r="QW12" i="3"/>
  <c r="QZ12" i="3"/>
  <c r="RC12" i="3"/>
  <c r="C118" i="5"/>
  <c r="H118" i="5" s="1"/>
  <c r="K118" i="5" s="1"/>
  <c r="K119" i="5"/>
  <c r="L119" i="5"/>
  <c r="RV14" i="3"/>
  <c r="HH14" i="3"/>
  <c r="HC14" i="3"/>
  <c r="SF14" i="3"/>
  <c r="SE14" i="3"/>
  <c r="MS14" i="3"/>
  <c r="MH14" i="3"/>
  <c r="OG14" i="3"/>
  <c r="HF14" i="3"/>
  <c r="SN14" i="3"/>
  <c r="RO14" i="3"/>
  <c r="MY14" i="3"/>
  <c r="MV14" i="3"/>
  <c r="OE14" i="3"/>
  <c r="TV14" i="3"/>
  <c r="IU14" i="3"/>
  <c r="IN14" i="3"/>
  <c r="IH14" i="3"/>
  <c r="GL14" i="3"/>
  <c r="RU14" i="3"/>
  <c r="MM14" i="3"/>
  <c r="OA14" i="3"/>
  <c r="TN14" i="3"/>
  <c r="ML14" i="3"/>
  <c r="GS14" i="3"/>
  <c r="J39" i="14"/>
  <c r="AW39" i="14" s="1"/>
  <c r="CI39" i="14" s="1"/>
  <c r="C122" i="5"/>
  <c r="H122" i="5" s="1"/>
  <c r="J122" i="5" s="1"/>
  <c r="FX16" i="3"/>
  <c r="FT16" i="3"/>
  <c r="GA16" i="3"/>
  <c r="FP16" i="3"/>
  <c r="FQ16" i="3"/>
  <c r="QY16" i="3"/>
  <c r="QP16" i="3"/>
  <c r="QR16" i="3"/>
  <c r="LI16" i="3"/>
  <c r="LR16" i="3"/>
  <c r="GD16" i="3"/>
  <c r="RF16" i="3"/>
  <c r="RB16" i="3"/>
  <c r="QQ16" i="3"/>
  <c r="QV16" i="3"/>
  <c r="RE16" i="3"/>
  <c r="LH16" i="3"/>
  <c r="FR16" i="3"/>
  <c r="LP16" i="3"/>
  <c r="LJ16" i="3"/>
  <c r="FN16" i="3"/>
  <c r="QZ16" i="3"/>
  <c r="RA16" i="3"/>
  <c r="RB17" i="3"/>
  <c r="QQ17" i="3"/>
  <c r="FZ17" i="3"/>
  <c r="LK17" i="3"/>
  <c r="RF17" i="3"/>
  <c r="QV17" i="3"/>
  <c r="RE17" i="3"/>
  <c r="LH17" i="3"/>
  <c r="QW17" i="3"/>
  <c r="RC17" i="3"/>
  <c r="LC17" i="3"/>
  <c r="MI18" i="3"/>
  <c r="RW18" i="3"/>
  <c r="GU18" i="3"/>
  <c r="IK18" i="3"/>
  <c r="AL17" i="4" s="1"/>
  <c r="IM18" i="3"/>
  <c r="IL18" i="3"/>
  <c r="RP18" i="3"/>
  <c r="RO18" i="3"/>
  <c r="MV18" i="3"/>
  <c r="MA18" i="3"/>
  <c r="HH18" i="3"/>
  <c r="GM18" i="3"/>
  <c r="OK18" i="3"/>
  <c r="TW18" i="3"/>
  <c r="TM18" i="3"/>
  <c r="TR18" i="3"/>
  <c r="NY18" i="3"/>
  <c r="OC18" i="3"/>
  <c r="OI18" i="3"/>
  <c r="TZ18" i="3"/>
  <c r="TK18" i="3"/>
  <c r="TO18" i="3"/>
  <c r="IP18" i="3"/>
  <c r="IN18" i="3"/>
  <c r="RU18" i="3"/>
  <c r="RY18" i="3"/>
  <c r="ML18" i="3"/>
  <c r="MO18" i="3"/>
  <c r="HA18" i="3"/>
  <c r="HB18" i="3"/>
  <c r="NV18" i="3"/>
  <c r="TP18" i="3"/>
  <c r="NZ18" i="3"/>
  <c r="TN18" i="3"/>
  <c r="TS18" i="3"/>
  <c r="OE18" i="3"/>
  <c r="TY18" i="3"/>
  <c r="J124" i="5"/>
  <c r="L124" i="5"/>
  <c r="K124" i="5"/>
  <c r="AM17" i="4"/>
  <c r="SD18" i="3"/>
  <c r="SC18" i="3"/>
  <c r="SJ18" i="3"/>
  <c r="RT18" i="3"/>
  <c r="SH18" i="3"/>
  <c r="SG18" i="3"/>
  <c r="SI18" i="3"/>
  <c r="RS18" i="3"/>
  <c r="LY18" i="3"/>
  <c r="MP18" i="3"/>
  <c r="LZ18" i="3"/>
  <c r="MZ18" i="3"/>
  <c r="MJ18" i="3"/>
  <c r="NA18" i="3"/>
  <c r="MU18" i="3"/>
  <c r="ME18" i="3"/>
  <c r="HN18" i="3"/>
  <c r="HE18" i="3"/>
  <c r="GO18" i="3"/>
  <c r="HL18" i="3"/>
  <c r="GV18" i="3"/>
  <c r="HJ18" i="3"/>
  <c r="HG18" i="3"/>
  <c r="GQ18" i="3"/>
  <c r="AT17" i="4"/>
  <c r="RR18" i="3"/>
  <c r="RM18" i="3"/>
  <c r="SB18" i="3"/>
  <c r="RL18" i="3"/>
  <c r="RN18" i="3"/>
  <c r="RQ18" i="3"/>
  <c r="SA18" i="3"/>
  <c r="RK18" i="3"/>
  <c r="MX18" i="3"/>
  <c r="MH18" i="3"/>
  <c r="MK18" i="3"/>
  <c r="MR18" i="3"/>
  <c r="MB18" i="3"/>
  <c r="MC18" i="3"/>
  <c r="MM18" i="3"/>
  <c r="LW18" i="3"/>
  <c r="HM18" i="3"/>
  <c r="GW18" i="3"/>
  <c r="HF18" i="3"/>
  <c r="HD18" i="3"/>
  <c r="GN18" i="3"/>
  <c r="GP18" i="3"/>
  <c r="GY18" i="3"/>
  <c r="GI18" i="3"/>
  <c r="AP17" i="4"/>
  <c r="AJ17" i="4"/>
  <c r="SL18" i="3"/>
  <c r="SK18" i="3"/>
  <c r="SN18" i="3"/>
  <c r="RX18" i="3"/>
  <c r="SP18" i="3"/>
  <c r="SO18" i="3"/>
  <c r="SM18" i="3"/>
  <c r="MW18" i="3"/>
  <c r="MT18" i="3"/>
  <c r="MD18" i="3"/>
  <c r="MG18" i="3"/>
  <c r="MN18" i="3"/>
  <c r="LX18" i="3"/>
  <c r="MY18" i="3"/>
  <c r="GX18" i="3"/>
  <c r="HI18" i="3"/>
  <c r="GS18" i="3"/>
  <c r="GL18" i="3"/>
  <c r="GZ18" i="3"/>
  <c r="GJ18" i="3"/>
  <c r="HK18" i="3"/>
  <c r="QT17" i="3"/>
  <c r="LE17" i="3"/>
  <c r="QY17" i="3"/>
  <c r="QP17" i="3"/>
  <c r="QR17" i="3"/>
  <c r="FR17" i="3"/>
  <c r="FU17" i="3"/>
  <c r="RD17" i="3"/>
  <c r="LD17" i="3"/>
  <c r="LP17" i="3"/>
  <c r="RA17" i="3"/>
  <c r="LF17" i="3"/>
  <c r="J123" i="5"/>
  <c r="FX17" i="3"/>
  <c r="FO17" i="3"/>
  <c r="QU17" i="3"/>
  <c r="LQ17" i="3"/>
  <c r="FQ17" i="3"/>
  <c r="LI17" i="3"/>
  <c r="GD17" i="3"/>
  <c r="QZ17" i="3"/>
  <c r="IK16" i="3"/>
  <c r="IQ16" i="3"/>
  <c r="IO16" i="3"/>
  <c r="TL16" i="3"/>
  <c r="TN16" i="3"/>
  <c r="TZ16" i="3"/>
  <c r="TU16" i="3"/>
  <c r="OG16" i="3"/>
  <c r="TV16" i="3"/>
  <c r="C122" i="3"/>
  <c r="IR16" i="3"/>
  <c r="IP16" i="3"/>
  <c r="IH16" i="3"/>
  <c r="II16" i="3"/>
  <c r="OD16" i="3"/>
  <c r="OH16" i="3"/>
  <c r="NV16" i="3"/>
  <c r="TP16" i="3"/>
  <c r="TW16" i="3"/>
  <c r="OC16" i="3"/>
  <c r="TK16" i="3"/>
  <c r="OJ16" i="3"/>
  <c r="TY16" i="3"/>
  <c r="K121" i="5"/>
  <c r="L121" i="5"/>
  <c r="J121" i="5"/>
  <c r="FT15" i="3"/>
  <c r="QT15" i="3"/>
  <c r="QQ15" i="3"/>
  <c r="FV15" i="3"/>
  <c r="FZ15" i="3"/>
  <c r="QP15" i="3"/>
  <c r="RE15" i="3"/>
  <c r="FY15" i="3"/>
  <c r="RF15" i="3"/>
  <c r="RA15" i="3"/>
  <c r="RC15" i="3"/>
  <c r="LF15" i="3"/>
  <c r="LO15" i="3"/>
  <c r="LN15" i="3"/>
  <c r="GA15" i="3"/>
  <c r="FO15" i="3"/>
  <c r="LE15" i="3"/>
  <c r="LB15" i="3"/>
  <c r="FW15" i="3"/>
  <c r="FQ15" i="3"/>
  <c r="LK15" i="3"/>
  <c r="GD15" i="3"/>
  <c r="QS15" i="3"/>
  <c r="LL15" i="3"/>
  <c r="L120" i="5"/>
  <c r="J120" i="5"/>
  <c r="K120" i="5"/>
  <c r="IK14" i="3"/>
  <c r="IL14" i="3"/>
  <c r="IJ14" i="3"/>
  <c r="IQ14" i="3"/>
  <c r="JE3" i="3"/>
  <c r="GZ14" i="3"/>
  <c r="GX14" i="3"/>
  <c r="GR14" i="3"/>
  <c r="GN14" i="3"/>
  <c r="GY14" i="3"/>
  <c r="GI14" i="3"/>
  <c r="HA14" i="3"/>
  <c r="GK14" i="3"/>
  <c r="RP14" i="3"/>
  <c r="RX14" i="3"/>
  <c r="RM14" i="3"/>
  <c r="RQ14" i="3"/>
  <c r="SA14" i="3"/>
  <c r="RK14" i="3"/>
  <c r="SD14" i="3"/>
  <c r="RN14" i="3"/>
  <c r="MI14" i="3"/>
  <c r="MQ14" i="3"/>
  <c r="MG14" i="3"/>
  <c r="MK14" i="3"/>
  <c r="MR14" i="3"/>
  <c r="MB14" i="3"/>
  <c r="MT14" i="3"/>
  <c r="MD14" i="3"/>
  <c r="OK14" i="3"/>
  <c r="OH14" i="3"/>
  <c r="TW14" i="3"/>
  <c r="TR14" i="3"/>
  <c r="TQ14" i="3"/>
  <c r="OC14" i="3"/>
  <c r="OI14" i="3"/>
  <c r="TS14" i="3"/>
  <c r="OJ14" i="3"/>
  <c r="IP14" i="3"/>
  <c r="DP3" i="3"/>
  <c r="IT14" i="3"/>
  <c r="HJ14" i="3"/>
  <c r="GJ14" i="3"/>
  <c r="GP14" i="3"/>
  <c r="HL14" i="3"/>
  <c r="HK14" i="3"/>
  <c r="GU14" i="3"/>
  <c r="HM14" i="3"/>
  <c r="GW14" i="3"/>
  <c r="SJ14" i="3"/>
  <c r="SB14" i="3"/>
  <c r="SK14" i="3"/>
  <c r="SO14" i="3"/>
  <c r="SM14" i="3"/>
  <c r="RW14" i="3"/>
  <c r="SP14" i="3"/>
  <c r="RZ14" i="3"/>
  <c r="MU14" i="3"/>
  <c r="MA14" i="3"/>
  <c r="LY14" i="3"/>
  <c r="MC14" i="3"/>
  <c r="MN14" i="3"/>
  <c r="LX14" i="3"/>
  <c r="MP14" i="3"/>
  <c r="LZ14" i="3"/>
  <c r="II14" i="3"/>
  <c r="OD14" i="3"/>
  <c r="TL14" i="3"/>
  <c r="TM14" i="3"/>
  <c r="OB14" i="3"/>
  <c r="TZ14" i="3"/>
  <c r="OF14" i="3"/>
  <c r="TY14" i="3"/>
  <c r="NW14" i="3"/>
  <c r="IR14" i="3"/>
  <c r="IS14" i="3"/>
  <c r="IO14" i="3"/>
  <c r="GT14" i="3"/>
  <c r="HN14" i="3"/>
  <c r="HB14" i="3"/>
  <c r="HD14" i="3"/>
  <c r="HG14" i="3"/>
  <c r="GQ14" i="3"/>
  <c r="HI14" i="3"/>
  <c r="RT14" i="3"/>
  <c r="RL14" i="3"/>
  <c r="SC14" i="3"/>
  <c r="SG14" i="3"/>
  <c r="SI14" i="3"/>
  <c r="RS14" i="3"/>
  <c r="SL14" i="3"/>
  <c r="LW14" i="3"/>
  <c r="ME14" i="3"/>
  <c r="MW14" i="3"/>
  <c r="NA14" i="3"/>
  <c r="MZ14" i="3"/>
  <c r="MJ14" i="3"/>
  <c r="NB14" i="3"/>
  <c r="NV14" i="3"/>
  <c r="TP14" i="3"/>
  <c r="NX14" i="3"/>
  <c r="NZ14" i="3"/>
  <c r="NY14" i="3"/>
  <c r="TJ14" i="3"/>
  <c r="TK14" i="3"/>
  <c r="TU14" i="3"/>
  <c r="OL14" i="3"/>
  <c r="TO14" i="3"/>
  <c r="FO13" i="3"/>
  <c r="LG13" i="3"/>
  <c r="LQ13" i="3"/>
  <c r="FQ13" i="3"/>
  <c r="QV13" i="3"/>
  <c r="LR13" i="3"/>
  <c r="QS13" i="3"/>
  <c r="LN13" i="3"/>
  <c r="AP12" i="4"/>
  <c r="AJ12" i="4"/>
  <c r="IK13" i="3"/>
  <c r="IM13" i="3"/>
  <c r="IU13" i="3"/>
  <c r="IN13" i="3"/>
  <c r="DT3" i="3"/>
  <c r="IO13" i="3"/>
  <c r="FX13" i="3"/>
  <c r="OD13" i="3"/>
  <c r="QU13" i="3"/>
  <c r="QT13" i="3"/>
  <c r="LB13" i="3"/>
  <c r="FV13" i="3"/>
  <c r="FZ13" i="3"/>
  <c r="QR13" i="3"/>
  <c r="TN13" i="3"/>
  <c r="TR13" i="3"/>
  <c r="OB13" i="3"/>
  <c r="NY13" i="3"/>
  <c r="OI13" i="3"/>
  <c r="LP13" i="3"/>
  <c r="GB13" i="3"/>
  <c r="OF13" i="3"/>
  <c r="QZ13" i="3"/>
  <c r="NW13" i="3"/>
  <c r="QQ13" i="3"/>
  <c r="LE13" i="3"/>
  <c r="FW13" i="3"/>
  <c r="RE13" i="3"/>
  <c r="LI13" i="3"/>
  <c r="FR13" i="3"/>
  <c r="FU13" i="3"/>
  <c r="LL13" i="3"/>
  <c r="FY13" i="3"/>
  <c r="GC13" i="3"/>
  <c r="RC13" i="3"/>
  <c r="LC13" i="3"/>
  <c r="J119" i="5"/>
  <c r="IR13" i="3"/>
  <c r="IS13" i="3"/>
  <c r="IH13" i="3"/>
  <c r="IT13" i="3"/>
  <c r="NV13" i="3"/>
  <c r="RB13" i="3"/>
  <c r="TP13" i="3"/>
  <c r="NZ13" i="3"/>
  <c r="OA13" i="3"/>
  <c r="QP13" i="3"/>
  <c r="LH13" i="3"/>
  <c r="GD13" i="3"/>
  <c r="OC13" i="3"/>
  <c r="RD13" i="3"/>
  <c r="TS13" i="3"/>
  <c r="LJ13" i="3"/>
  <c r="FN13" i="3"/>
  <c r="OG13" i="3"/>
  <c r="RF13" i="3"/>
  <c r="J118" i="5"/>
  <c r="DQ3" i="3"/>
  <c r="FO12" i="3"/>
  <c r="QT12" i="3"/>
  <c r="LG12" i="3"/>
  <c r="FP12" i="3"/>
  <c r="FV12" i="3"/>
  <c r="FZ12" i="3"/>
  <c r="QP12" i="3"/>
  <c r="LR12" i="3"/>
  <c r="RD12" i="3"/>
  <c r="GB12" i="3"/>
  <c r="GC12" i="3"/>
  <c r="RA12" i="3"/>
  <c r="LF12" i="3"/>
  <c r="LN12" i="3"/>
  <c r="J37" i="14"/>
  <c r="AW37" i="14" s="1"/>
  <c r="CI37" i="14" s="1"/>
  <c r="FX12" i="3"/>
  <c r="RB12" i="3"/>
  <c r="LB12" i="3"/>
  <c r="FW12" i="3"/>
  <c r="RE12" i="3"/>
  <c r="LH12" i="3"/>
  <c r="LI12" i="3"/>
  <c r="GD12" i="3"/>
  <c r="FR12" i="3"/>
  <c r="FU12" i="3"/>
  <c r="LD12" i="3"/>
  <c r="LL12" i="3"/>
  <c r="FS12" i="3"/>
  <c r="K117" i="5"/>
  <c r="L117" i="5"/>
  <c r="J117" i="5"/>
  <c r="QT11" i="3"/>
  <c r="LE11" i="3"/>
  <c r="FV11" i="3"/>
  <c r="QY11" i="3"/>
  <c r="QR11" i="3"/>
  <c r="RE11" i="3"/>
  <c r="LI11" i="3"/>
  <c r="GD11" i="3"/>
  <c r="FR11" i="3"/>
  <c r="QS11" i="3"/>
  <c r="RD11" i="3"/>
  <c r="GB11" i="3"/>
  <c r="FN11" i="3"/>
  <c r="QW11" i="3"/>
  <c r="LC11" i="3"/>
  <c r="LO11" i="3"/>
  <c r="DO3" i="3"/>
  <c r="FO11" i="3"/>
  <c r="RB11" i="3"/>
  <c r="QQ11" i="3"/>
  <c r="LM11" i="3"/>
  <c r="FW11" i="3"/>
  <c r="FQ11" i="3"/>
  <c r="FZ11" i="3"/>
  <c r="QP11" i="3"/>
  <c r="LH11" i="3"/>
  <c r="LK11" i="3"/>
  <c r="FU11" i="3"/>
  <c r="FS11" i="3"/>
  <c r="RC11" i="3"/>
  <c r="K116" i="5"/>
  <c r="L116" i="5"/>
  <c r="J116" i="5"/>
  <c r="FT10" i="3"/>
  <c r="QT10" i="3"/>
  <c r="FW10" i="3"/>
  <c r="QY10" i="3"/>
  <c r="RE10" i="3"/>
  <c r="LH10" i="3"/>
  <c r="LI10" i="3"/>
  <c r="LR10" i="3"/>
  <c r="GD10" i="3"/>
  <c r="LJ10" i="3"/>
  <c r="FS10" i="3"/>
  <c r="FY10" i="3"/>
  <c r="GB10" i="3"/>
  <c r="GC10" i="3"/>
  <c r="JF3" i="3"/>
  <c r="FX10" i="3"/>
  <c r="FO10" i="3"/>
  <c r="QQ10" i="3"/>
  <c r="LE10" i="3"/>
  <c r="FP10" i="3"/>
  <c r="QP10" i="3"/>
  <c r="QW10" i="3"/>
  <c r="RF10" i="3"/>
  <c r="C116" i="3"/>
  <c r="FX39" i="3"/>
  <c r="RB39" i="3"/>
  <c r="LB39" i="3"/>
  <c r="FP39" i="3"/>
  <c r="QP39" i="3"/>
  <c r="LH39" i="3"/>
  <c r="RD39" i="3"/>
  <c r="LP39" i="3"/>
  <c r="GB39" i="3"/>
  <c r="FN39" i="3"/>
  <c r="QW39" i="3"/>
  <c r="RF39" i="3"/>
  <c r="QZ39" i="3"/>
  <c r="L145" i="5"/>
  <c r="OV3" i="3"/>
  <c r="FT39" i="3"/>
  <c r="FO39" i="3"/>
  <c r="QT39" i="3"/>
  <c r="LK39" i="3"/>
  <c r="LI39" i="3"/>
  <c r="LL39" i="3"/>
  <c r="FS39" i="3"/>
  <c r="GC39" i="3"/>
  <c r="MU38" i="3"/>
  <c r="MH38" i="3"/>
  <c r="MW38" i="3"/>
  <c r="LZ38" i="3"/>
  <c r="MG38" i="3"/>
  <c r="MR38" i="3"/>
  <c r="GO38" i="3"/>
  <c r="HE38" i="3"/>
  <c r="GM38" i="3"/>
  <c r="HC38" i="3"/>
  <c r="GV38" i="3"/>
  <c r="GZ38" i="3"/>
  <c r="GX38" i="3"/>
  <c r="HH38" i="3"/>
  <c r="GW38" i="3"/>
  <c r="HM38" i="3"/>
  <c r="GU38" i="3"/>
  <c r="HK38" i="3"/>
  <c r="HL38" i="3"/>
  <c r="HJ38" i="3"/>
  <c r="HN38" i="3"/>
  <c r="HB38" i="3"/>
  <c r="GK38" i="3"/>
  <c r="GI38" i="3"/>
  <c r="GN38" i="3"/>
  <c r="GP38" i="3"/>
  <c r="HA38" i="3"/>
  <c r="GY38" i="3"/>
  <c r="GJ38" i="3"/>
  <c r="GR38" i="3"/>
  <c r="HG38" i="3"/>
  <c r="GL38" i="3"/>
  <c r="HI38" i="3"/>
  <c r="GT38" i="3"/>
  <c r="GS38" i="3"/>
  <c r="HD38" i="3"/>
  <c r="TT38" i="3"/>
  <c r="TN38" i="3"/>
  <c r="OA38" i="3"/>
  <c r="TW38" i="3"/>
  <c r="TL38" i="3"/>
  <c r="NV38" i="3"/>
  <c r="TO38" i="3"/>
  <c r="OF38" i="3"/>
  <c r="TK38" i="3"/>
  <c r="NY38" i="3"/>
  <c r="TR38" i="3"/>
  <c r="NX38" i="3"/>
  <c r="TM38" i="3"/>
  <c r="OK38" i="3"/>
  <c r="OJ38" i="3"/>
  <c r="TZ38" i="3"/>
  <c r="OI38" i="3"/>
  <c r="NZ38" i="3"/>
  <c r="NW38" i="3"/>
  <c r="TY38" i="3"/>
  <c r="TV38" i="3"/>
  <c r="OE38" i="3"/>
  <c r="TJ38" i="3"/>
  <c r="TS38" i="3"/>
  <c r="OC38" i="3"/>
  <c r="TP38" i="3"/>
  <c r="OD38" i="3"/>
  <c r="II38" i="3"/>
  <c r="TQ38" i="3"/>
  <c r="IH38" i="3"/>
  <c r="IN38" i="3"/>
  <c r="IP38" i="3"/>
  <c r="IU38" i="3"/>
  <c r="OB38" i="3"/>
  <c r="OH38" i="3"/>
  <c r="IO38" i="3"/>
  <c r="IJ38" i="3"/>
  <c r="IL38" i="3"/>
  <c r="IR38" i="3"/>
  <c r="IQ38" i="3"/>
  <c r="IM38" i="3"/>
  <c r="IS38" i="3"/>
  <c r="IT38" i="3"/>
  <c r="GQ38" i="3"/>
  <c r="C144" i="3"/>
  <c r="C144" i="5"/>
  <c r="H144" i="5" s="1"/>
  <c r="IK38" i="3"/>
  <c r="ME38" i="3"/>
  <c r="LY38" i="3"/>
  <c r="LW38" i="3"/>
  <c r="MB38" i="3"/>
  <c r="MD38" i="3"/>
  <c r="MO38" i="3"/>
  <c r="MM38" i="3"/>
  <c r="LX38" i="3"/>
  <c r="MF38" i="3"/>
  <c r="RO38" i="3"/>
  <c r="SE38" i="3"/>
  <c r="RV38" i="3"/>
  <c r="SP38" i="3"/>
  <c r="SD38" i="3"/>
  <c r="SF38" i="3"/>
  <c r="SH38" i="3"/>
  <c r="RR38" i="3"/>
  <c r="RW38" i="3"/>
  <c r="RL38" i="3"/>
  <c r="SG38" i="3"/>
  <c r="RT38" i="3"/>
  <c r="SN38" i="3"/>
  <c r="RM38" i="3"/>
  <c r="RZ38" i="3"/>
  <c r="SM38" i="3"/>
  <c r="RK38" i="3"/>
  <c r="RQ38" i="3"/>
  <c r="RY38" i="3"/>
  <c r="RX38" i="3"/>
  <c r="SA38" i="3"/>
  <c r="SL38" i="3"/>
  <c r="RU38" i="3"/>
  <c r="SK38" i="3"/>
  <c r="MC38" i="3"/>
  <c r="MS38" i="3"/>
  <c r="MA38" i="3"/>
  <c r="MQ38" i="3"/>
  <c r="MJ38" i="3"/>
  <c r="MN38" i="3"/>
  <c r="ML38" i="3"/>
  <c r="MV38" i="3"/>
  <c r="MK38" i="3"/>
  <c r="NA38" i="3"/>
  <c r="MI38" i="3"/>
  <c r="MY38" i="3"/>
  <c r="MZ38" i="3"/>
  <c r="MP38" i="3"/>
  <c r="NB38" i="3"/>
  <c r="MX38" i="3"/>
  <c r="FX73" i="3"/>
  <c r="FT73" i="3"/>
  <c r="GA73" i="3"/>
  <c r="FO73" i="3"/>
  <c r="QT73" i="3"/>
  <c r="LE73" i="3"/>
  <c r="FW73" i="3"/>
  <c r="QR73" i="3"/>
  <c r="LH73" i="3"/>
  <c r="LI73" i="3"/>
  <c r="FR73" i="3"/>
  <c r="QW73" i="3"/>
  <c r="RA73" i="3"/>
  <c r="OU3" i="3"/>
  <c r="JH3" i="3"/>
  <c r="JG3" i="3"/>
  <c r="QU73" i="3"/>
  <c r="QQ73" i="3"/>
  <c r="FP73" i="3"/>
  <c r="RE73" i="3"/>
  <c r="LK73" i="3"/>
  <c r="GD73" i="3"/>
  <c r="QS73" i="3"/>
  <c r="RF73" i="3"/>
  <c r="DS3" i="3"/>
  <c r="LG73" i="3"/>
  <c r="LQ73" i="3"/>
  <c r="LB73" i="3"/>
  <c r="FV73" i="3"/>
  <c r="FQ73" i="3"/>
  <c r="FZ73" i="3"/>
  <c r="QP73" i="3"/>
  <c r="LR73" i="3"/>
  <c r="QX73" i="3"/>
  <c r="RD73" i="3"/>
  <c r="LP73" i="3"/>
  <c r="LL73" i="3"/>
  <c r="LJ73" i="3"/>
  <c r="FY73" i="3"/>
  <c r="FN73" i="3"/>
  <c r="QZ73" i="3"/>
  <c r="LF73" i="3"/>
  <c r="JD3" i="3"/>
  <c r="DR3" i="3"/>
  <c r="JJ3" i="3"/>
  <c r="OQ3" i="3"/>
  <c r="GY72" i="3"/>
  <c r="LQ72" i="3"/>
  <c r="LB72" i="3"/>
  <c r="FP72" i="3"/>
  <c r="GL72" i="3" s="1"/>
  <c r="FZ72" i="3"/>
  <c r="QY72" i="3"/>
  <c r="RE72" i="3"/>
  <c r="QX72" i="3"/>
  <c r="RD72" i="3"/>
  <c r="LJ72" i="3"/>
  <c r="QZ72" i="3"/>
  <c r="RA72" i="3"/>
  <c r="LN72" i="3"/>
  <c r="GP72" i="3"/>
  <c r="RO72" i="3"/>
  <c r="OS3" i="3"/>
  <c r="GM72" i="3"/>
  <c r="RM72" i="3"/>
  <c r="FT72" i="3"/>
  <c r="FO72" i="3"/>
  <c r="QT72" i="3"/>
  <c r="SG72" i="3" s="1"/>
  <c r="LE72" i="3"/>
  <c r="LR72" i="3"/>
  <c r="GD72" i="3"/>
  <c r="FU72" i="3"/>
  <c r="LD72" i="3"/>
  <c r="LL72" i="3"/>
  <c r="QW72" i="3"/>
  <c r="RF72" i="3"/>
  <c r="RM107" i="3"/>
  <c r="JC3" i="3"/>
  <c r="JI3" i="3"/>
  <c r="SO107" i="3"/>
  <c r="RZ107" i="3"/>
  <c r="FO107" i="3"/>
  <c r="LE107" i="3"/>
  <c r="LD107" i="3"/>
  <c r="LJ107" i="3"/>
  <c r="LO107" i="3"/>
  <c r="AU15" i="14"/>
  <c r="K23" i="14"/>
  <c r="AR14" i="14"/>
  <c r="AN17" i="14"/>
  <c r="AK13" i="14"/>
  <c r="AB24" i="14"/>
  <c r="S13" i="14"/>
  <c r="AD20" i="14"/>
  <c r="K15" i="14"/>
  <c r="AP28" i="14"/>
  <c r="AA21" i="14"/>
  <c r="AR15" i="14"/>
  <c r="S26" i="14"/>
  <c r="N26" i="14"/>
  <c r="AS19" i="14"/>
  <c r="Y20" i="14"/>
  <c r="AC23" i="14"/>
  <c r="AT22" i="14"/>
  <c r="P21" i="14"/>
  <c r="Y25" i="14"/>
  <c r="AF15" i="14"/>
  <c r="W27" i="14"/>
  <c r="N17" i="14"/>
  <c r="K12" i="14"/>
  <c r="N25" i="14"/>
  <c r="L21" i="14"/>
  <c r="U20" i="14"/>
  <c r="L16" i="14"/>
  <c r="T12" i="14"/>
  <c r="AD12" i="14"/>
  <c r="AT21" i="14"/>
  <c r="AE22" i="14"/>
  <c r="AC27" i="14"/>
  <c r="AT24" i="14"/>
  <c r="AM28" i="14"/>
  <c r="Z28" i="14"/>
  <c r="K13" i="14"/>
  <c r="V13" i="14"/>
  <c r="AU17" i="14"/>
  <c r="X22" i="14"/>
  <c r="Z24" i="14"/>
  <c r="AI26" i="14"/>
  <c r="AR28" i="14"/>
  <c r="AD28" i="14"/>
  <c r="Q28" i="14"/>
  <c r="Y27" i="14"/>
  <c r="AC15" i="14"/>
  <c r="AL17" i="14"/>
  <c r="P20" i="14"/>
  <c r="AI21" i="14"/>
  <c r="AB17" i="14"/>
  <c r="AM20" i="14"/>
  <c r="M21" i="14"/>
  <c r="AS20" i="14"/>
  <c r="K17" i="14"/>
  <c r="T19" i="14"/>
  <c r="R26" i="14"/>
  <c r="AK27" i="14"/>
  <c r="AN23" i="14"/>
  <c r="W14" i="14"/>
  <c r="N11" i="14"/>
  <c r="V11" i="14"/>
  <c r="AJ12" i="14"/>
  <c r="AK19" i="14"/>
  <c r="T14" i="14"/>
  <c r="S12" i="14"/>
  <c r="N21" i="14"/>
  <c r="AD14" i="14"/>
  <c r="K26" i="14"/>
  <c r="S19" i="14"/>
  <c r="M15" i="14"/>
  <c r="W15" i="14"/>
  <c r="L15" i="14"/>
  <c r="L20" i="14"/>
  <c r="AH24" i="14"/>
  <c r="AE23" i="14"/>
  <c r="AN25" i="14"/>
  <c r="AJ18" i="14"/>
  <c r="AO13" i="14"/>
  <c r="X15" i="14"/>
  <c r="AA27" i="14"/>
  <c r="Z18" i="14"/>
  <c r="Y13" i="14"/>
  <c r="L19" i="14"/>
  <c r="V19" i="14"/>
  <c r="AD18" i="14"/>
  <c r="Q13" i="14"/>
  <c r="AM24" i="14"/>
  <c r="AL21" i="14"/>
  <c r="AP25" i="14"/>
  <c r="R18" i="14"/>
  <c r="M18" i="14"/>
  <c r="N12" i="14"/>
  <c r="Z22" i="14"/>
  <c r="L28" i="14"/>
  <c r="AI28" i="14"/>
  <c r="AL15" i="14"/>
  <c r="AF16" i="14"/>
  <c r="L26" i="14"/>
  <c r="AS16" i="14"/>
  <c r="T22" i="14"/>
  <c r="T25" i="14"/>
  <c r="AI15" i="14"/>
  <c r="V27" i="14"/>
  <c r="AH13" i="14"/>
  <c r="W25" i="14"/>
  <c r="AK25" i="14"/>
  <c r="Q21" i="14"/>
  <c r="AB25" i="14"/>
  <c r="L24" i="14"/>
  <c r="V12" i="14"/>
  <c r="L22" i="14"/>
  <c r="AP17" i="14"/>
  <c r="AS18" i="14"/>
  <c r="AO15" i="14"/>
  <c r="AI19" i="14"/>
  <c r="P24" i="14"/>
  <c r="U13" i="14"/>
  <c r="O15" i="14"/>
  <c r="AN18" i="14"/>
  <c r="AM16" i="14"/>
  <c r="AN24" i="14"/>
  <c r="AR26" i="14"/>
  <c r="AJ22" i="14"/>
  <c r="AS24" i="14"/>
  <c r="AA25" i="14"/>
  <c r="AS25" i="14"/>
  <c r="AR25" i="14"/>
  <c r="AH22" i="14"/>
  <c r="M26" i="14"/>
  <c r="K16" i="14"/>
  <c r="AD16" i="14"/>
  <c r="U17" i="14"/>
  <c r="Y16" i="14"/>
  <c r="N28" i="14"/>
  <c r="AP27" i="14"/>
  <c r="AL26" i="14"/>
  <c r="U15" i="14"/>
  <c r="AD17" i="14"/>
  <c r="AE19" i="14"/>
  <c r="AN20" i="14"/>
  <c r="AU14" i="14"/>
  <c r="AT15" i="14"/>
  <c r="P11" i="14"/>
  <c r="X11" i="14"/>
  <c r="AC20" i="14"/>
  <c r="AS13" i="14"/>
  <c r="AE24" i="14"/>
  <c r="AM18" i="14"/>
  <c r="S23" i="14"/>
  <c r="O28" i="14"/>
  <c r="AQ28" i="14"/>
  <c r="AH19" i="14"/>
  <c r="L14" i="14"/>
  <c r="AJ24" i="14"/>
  <c r="AC18" i="14"/>
  <c r="AT19" i="14"/>
  <c r="AL28" i="14"/>
  <c r="AO21" i="14"/>
  <c r="M24" i="14"/>
  <c r="JK3" i="3"/>
  <c r="OR3" i="3"/>
  <c r="OT3" i="3"/>
  <c r="SC107" i="3"/>
  <c r="SE107" i="3"/>
  <c r="MC107" i="3"/>
  <c r="FT107" i="3"/>
  <c r="GA107" i="3"/>
  <c r="RB107" i="3"/>
  <c r="QT107" i="3"/>
  <c r="SF107" i="3" s="1"/>
  <c r="LG107" i="3"/>
  <c r="LQ107" i="3"/>
  <c r="FP107" i="3"/>
  <c r="FZ107" i="3"/>
  <c r="QY107" i="3"/>
  <c r="QR107" i="3"/>
  <c r="RE107" i="3"/>
  <c r="LH107" i="3"/>
  <c r="FU107" i="3"/>
  <c r="QX107" i="3"/>
  <c r="RD107" i="3"/>
  <c r="LL107" i="3"/>
  <c r="FN107" i="3"/>
  <c r="QW107" i="3"/>
  <c r="QZ107" i="3"/>
  <c r="SA107" i="3" s="1"/>
  <c r="LF107" i="3"/>
  <c r="CI126" i="14"/>
  <c r="LN106" i="3"/>
  <c r="QZ106" i="3"/>
  <c r="GB106" i="3"/>
  <c r="RD106" i="3"/>
  <c r="FU106" i="3"/>
  <c r="GD106" i="3"/>
  <c r="LR106" i="3"/>
  <c r="LI106" i="3"/>
  <c r="QV106" i="3"/>
  <c r="QP106" i="3"/>
  <c r="LE106" i="3"/>
  <c r="RB106" i="3"/>
  <c r="LP106" i="3"/>
  <c r="LD106" i="3"/>
  <c r="FR106" i="3"/>
  <c r="FW106" i="3"/>
  <c r="LB106" i="3"/>
  <c r="QQ106" i="3"/>
  <c r="QT106" i="3"/>
  <c r="QU106" i="3"/>
  <c r="GA106" i="3"/>
  <c r="RF106" i="3"/>
  <c r="QW106" i="3"/>
  <c r="GC106" i="3"/>
  <c r="QS106" i="3"/>
  <c r="QX106" i="3"/>
  <c r="QR106" i="3"/>
  <c r="FV106" i="3"/>
  <c r="LG106" i="3"/>
  <c r="FN106" i="3"/>
  <c r="FP106" i="3"/>
  <c r="LM106" i="3"/>
  <c r="FO106" i="3"/>
  <c r="LO106" i="3"/>
  <c r="LF106" i="3"/>
  <c r="RC106" i="3"/>
  <c r="FY106" i="3"/>
  <c r="FS106" i="3"/>
  <c r="LL106" i="3"/>
  <c r="LH106" i="3"/>
  <c r="FT106" i="3"/>
  <c r="FX106" i="3"/>
  <c r="LC106" i="3"/>
  <c r="RA106" i="3"/>
  <c r="LJ106" i="3"/>
  <c r="LK106" i="3"/>
  <c r="RE106" i="3"/>
  <c r="LQ106" i="3"/>
  <c r="FQ106" i="3"/>
  <c r="QY106" i="3"/>
  <c r="DF47" i="14"/>
  <c r="F8" i="9"/>
  <c r="F180" i="9"/>
  <c r="F181" i="9" s="1"/>
  <c r="H7" i="7"/>
  <c r="G117" i="7"/>
  <c r="G225" i="7"/>
  <c r="E180" i="9"/>
  <c r="E181" i="9" s="1"/>
  <c r="E8" i="9"/>
  <c r="DF106" i="14" l="1"/>
  <c r="BK120" i="18"/>
  <c r="BL120" i="18" s="1"/>
  <c r="F19" i="5" s="1"/>
  <c r="S120" i="18"/>
  <c r="T120" i="18" s="1"/>
  <c r="BK104" i="18"/>
  <c r="BL104" i="18" s="1"/>
  <c r="F30" i="5" s="1"/>
  <c r="S99" i="18"/>
  <c r="T99" i="18" s="1"/>
  <c r="BK102" i="18"/>
  <c r="BL102" i="18" s="1"/>
  <c r="F18" i="5" s="1"/>
  <c r="BK103" i="18"/>
  <c r="BL103" i="18" s="1"/>
  <c r="F29" i="5" s="1"/>
  <c r="BK101" i="18"/>
  <c r="BL101" i="18" s="1"/>
  <c r="F17" i="5" s="1"/>
  <c r="BK100" i="18"/>
  <c r="BL100" i="18" s="1"/>
  <c r="F16" i="5" s="1"/>
  <c r="BK99" i="18"/>
  <c r="BL99" i="18" s="1"/>
  <c r="F15" i="5" s="1"/>
  <c r="S103" i="18"/>
  <c r="T103" i="18" s="1"/>
  <c r="S47" i="18"/>
  <c r="BK50" i="18"/>
  <c r="BL50" i="18" s="1"/>
  <c r="F59" i="5" s="1"/>
  <c r="BK45" i="18"/>
  <c r="BL45" i="18" s="1"/>
  <c r="F54" i="5" s="1"/>
  <c r="S44" i="18"/>
  <c r="BK47" i="18"/>
  <c r="BL47" i="18" s="1"/>
  <c r="F56" i="5" s="1"/>
  <c r="BK46" i="18"/>
  <c r="BL46" i="18" s="1"/>
  <c r="F55" i="5" s="1"/>
  <c r="S37" i="18"/>
  <c r="T37" i="18" s="1"/>
  <c r="BK43" i="18"/>
  <c r="BL43" i="18" s="1"/>
  <c r="F52" i="5" s="1"/>
  <c r="BK40" i="18"/>
  <c r="BL40" i="18" s="1"/>
  <c r="F49" i="5" s="1"/>
  <c r="BK39" i="18"/>
  <c r="BL39" i="18" s="1"/>
  <c r="F48" i="5" s="1"/>
  <c r="BK41" i="18"/>
  <c r="BL41" i="18" s="1"/>
  <c r="F50" i="5" s="1"/>
  <c r="BK42" i="18"/>
  <c r="BL42" i="18" s="1"/>
  <c r="F51" i="5" s="1"/>
  <c r="BK34" i="18"/>
  <c r="BL34" i="18" s="1"/>
  <c r="F43" i="5" s="1"/>
  <c r="S28" i="18"/>
  <c r="BK33" i="18"/>
  <c r="BL33" i="18" s="1"/>
  <c r="F42" i="5" s="1"/>
  <c r="BK22" i="18"/>
  <c r="BL22" i="18" s="1"/>
  <c r="F26" i="5" s="1"/>
  <c r="S21" i="18"/>
  <c r="T21" i="18" s="1"/>
  <c r="BK24" i="18"/>
  <c r="BL24" i="18" s="1"/>
  <c r="F28" i="5" s="1"/>
  <c r="BK21" i="18"/>
  <c r="BL21" i="18" s="1"/>
  <c r="F25" i="5" s="1"/>
  <c r="BK18" i="18"/>
  <c r="BL18" i="18" s="1"/>
  <c r="F22" i="5" s="1"/>
  <c r="S17" i="18"/>
  <c r="BK17" i="18"/>
  <c r="BL17" i="18" s="1"/>
  <c r="F21" i="5" s="1"/>
  <c r="BK12" i="18"/>
  <c r="BL12" i="18" s="1"/>
  <c r="F10" i="5" s="1"/>
  <c r="BK11" i="18"/>
  <c r="BL11" i="18" s="1"/>
  <c r="F9" i="5" s="1"/>
  <c r="BK13" i="18"/>
  <c r="BL13" i="18" s="1"/>
  <c r="F11" i="5" s="1"/>
  <c r="BA11" i="18"/>
  <c r="BD11" i="18"/>
  <c r="E9" i="5"/>
  <c r="Q11" i="18"/>
  <c r="R11" i="18" s="1"/>
  <c r="S11" i="18" s="1"/>
  <c r="T11" i="18" s="1"/>
  <c r="BB11" i="18"/>
  <c r="MJ44" i="3"/>
  <c r="HB44" i="3"/>
  <c r="MC44" i="3"/>
  <c r="SA44" i="3"/>
  <c r="SN54" i="3"/>
  <c r="HI54" i="3"/>
  <c r="MG44" i="3"/>
  <c r="GN44" i="3"/>
  <c r="SN48" i="3"/>
  <c r="AU51" i="4"/>
  <c r="GU54" i="3"/>
  <c r="HE54" i="3"/>
  <c r="SI44" i="3"/>
  <c r="ML44" i="3"/>
  <c r="MP44" i="3"/>
  <c r="RR54" i="3"/>
  <c r="HF54" i="3"/>
  <c r="GO44" i="3"/>
  <c r="MR44" i="3"/>
  <c r="SE16" i="3"/>
  <c r="SN19" i="3"/>
  <c r="RY19" i="3"/>
  <c r="DF41" i="14"/>
  <c r="BT100" i="14"/>
  <c r="BT116" i="14"/>
  <c r="DF92" i="14"/>
  <c r="DF72" i="14"/>
  <c r="DP112" i="14"/>
  <c r="BT120" i="14"/>
  <c r="DF50" i="14"/>
  <c r="BT113" i="14"/>
  <c r="DF49" i="14"/>
  <c r="DF113" i="14"/>
  <c r="DF77" i="14"/>
  <c r="DF52" i="14"/>
  <c r="DP122" i="14"/>
  <c r="DF94" i="14"/>
  <c r="DF36" i="14"/>
  <c r="DF73" i="14"/>
  <c r="DF116" i="14"/>
  <c r="DF99" i="14"/>
  <c r="DF110" i="14"/>
  <c r="DF66" i="14"/>
  <c r="DF100" i="14"/>
  <c r="BT122" i="14"/>
  <c r="DF102" i="14"/>
  <c r="DF112" i="14"/>
  <c r="BT123" i="14"/>
  <c r="DF86" i="14"/>
  <c r="DD118" i="14"/>
  <c r="BT109" i="14"/>
  <c r="DF91" i="14"/>
  <c r="DF85" i="14"/>
  <c r="DF35" i="14"/>
  <c r="HG78" i="3"/>
  <c r="DF121" i="14"/>
  <c r="DF83" i="14"/>
  <c r="DF53" i="14"/>
  <c r="DF67" i="14"/>
  <c r="BT107" i="14"/>
  <c r="DF56" i="14"/>
  <c r="BT121" i="14"/>
  <c r="DF80" i="14"/>
  <c r="BT112" i="14"/>
  <c r="DF109" i="14"/>
  <c r="DF105" i="14"/>
  <c r="DF68" i="14"/>
  <c r="DF45" i="14"/>
  <c r="DF120" i="14"/>
  <c r="AH120" i="14" s="1"/>
  <c r="HH78" i="3"/>
  <c r="BT125" i="14"/>
  <c r="DF95" i="14"/>
  <c r="DF82" i="14"/>
  <c r="DF117" i="14"/>
  <c r="DF87" i="14"/>
  <c r="DF78" i="14"/>
  <c r="BT124" i="14"/>
  <c r="BT117" i="14"/>
  <c r="AH117" i="14" s="1"/>
  <c r="DF69" i="14"/>
  <c r="DF103" i="14"/>
  <c r="DF90" i="14"/>
  <c r="DF122" i="14"/>
  <c r="BT104" i="14"/>
  <c r="AH104" i="14" s="1"/>
  <c r="DF107" i="14"/>
  <c r="BT101" i="14"/>
  <c r="DF51" i="14"/>
  <c r="DF98" i="14"/>
  <c r="BT106" i="14"/>
  <c r="AH106" i="14" s="1"/>
  <c r="BT102" i="14"/>
  <c r="DF126" i="14"/>
  <c r="BT127" i="14"/>
  <c r="DF84" i="14"/>
  <c r="DF119" i="14"/>
  <c r="DF54" i="14"/>
  <c r="DF111" i="14"/>
  <c r="DF118" i="14"/>
  <c r="DF88" i="14"/>
  <c r="DF123" i="14"/>
  <c r="DF59" i="14"/>
  <c r="DF46" i="14"/>
  <c r="DF48" i="14"/>
  <c r="BT99" i="14"/>
  <c r="AH99" i="14" s="1"/>
  <c r="DF114" i="14"/>
  <c r="BT105" i="14"/>
  <c r="DF76" i="14"/>
  <c r="DF71" i="14"/>
  <c r="DF57" i="14"/>
  <c r="DF62" i="14"/>
  <c r="BT108" i="14"/>
  <c r="DF40" i="14"/>
  <c r="DF93" i="14"/>
  <c r="DF81" i="14"/>
  <c r="BT115" i="14"/>
  <c r="BT114" i="14"/>
  <c r="DN121" i="14"/>
  <c r="DF124" i="14"/>
  <c r="DF127" i="14"/>
  <c r="DF58" i="14"/>
  <c r="BT98" i="14"/>
  <c r="DF89" i="14"/>
  <c r="DF44" i="14"/>
  <c r="BT126" i="14"/>
  <c r="AH126" i="14" s="1"/>
  <c r="DF101" i="14"/>
  <c r="DF55" i="14"/>
  <c r="BT103" i="14"/>
  <c r="DF79" i="14"/>
  <c r="DF104" i="14"/>
  <c r="DF108" i="14"/>
  <c r="DF70" i="14"/>
  <c r="DF42" i="14"/>
  <c r="DF75" i="14"/>
  <c r="BT110" i="14"/>
  <c r="DF125" i="14"/>
  <c r="BT111" i="14"/>
  <c r="DF74" i="14"/>
  <c r="DF43" i="14"/>
  <c r="BT119" i="14"/>
  <c r="AH119" i="14" s="1"/>
  <c r="DF61" i="14"/>
  <c r="DF60" i="14"/>
  <c r="BT118" i="14"/>
  <c r="AH118" i="14" s="1"/>
  <c r="DF115" i="14"/>
  <c r="DF63" i="14"/>
  <c r="DF38" i="14"/>
  <c r="GP78" i="3"/>
  <c r="HF78" i="3"/>
  <c r="HE78" i="3"/>
  <c r="GQ78" i="3"/>
  <c r="GX78" i="3"/>
  <c r="GL78" i="3"/>
  <c r="HN78" i="3"/>
  <c r="RO78" i="3"/>
  <c r="SE78" i="3"/>
  <c r="RL78" i="3"/>
  <c r="SB78" i="3"/>
  <c r="RR78" i="3"/>
  <c r="RM78" i="3"/>
  <c r="RQ78" i="3"/>
  <c r="RN78" i="3"/>
  <c r="RY78" i="3"/>
  <c r="RS78" i="3"/>
  <c r="SI78" i="3"/>
  <c r="RP78" i="3"/>
  <c r="SF78" i="3"/>
  <c r="RZ78" i="3"/>
  <c r="RU78" i="3"/>
  <c r="SG78" i="3"/>
  <c r="SD78" i="3"/>
  <c r="RW78" i="3"/>
  <c r="SM78" i="3"/>
  <c r="RT78" i="3"/>
  <c r="SJ78" i="3"/>
  <c r="SH78" i="3"/>
  <c r="SC78" i="3"/>
  <c r="RV78" i="3"/>
  <c r="SA78" i="3"/>
  <c r="SP78" i="3"/>
  <c r="RX78" i="3"/>
  <c r="SN78" i="3"/>
  <c r="RK78" i="3"/>
  <c r="SK78" i="3"/>
  <c r="SO78" i="3"/>
  <c r="SL78" i="3"/>
  <c r="NW3" i="3"/>
  <c r="HC78" i="3"/>
  <c r="GK78" i="3"/>
  <c r="HI78" i="3"/>
  <c r="HA78" i="3"/>
  <c r="GM78" i="3"/>
  <c r="GU78" i="3"/>
  <c r="GT78" i="3"/>
  <c r="HD78" i="3"/>
  <c r="GI78" i="3"/>
  <c r="GN78" i="3"/>
  <c r="HB78" i="3"/>
  <c r="GY78" i="3"/>
  <c r="AU77" i="4"/>
  <c r="GO78" i="3"/>
  <c r="GZ78" i="3"/>
  <c r="GS78" i="3"/>
  <c r="HL78" i="3"/>
  <c r="HJ78" i="3"/>
  <c r="MC78" i="3"/>
  <c r="MS78" i="3"/>
  <c r="MD78" i="3"/>
  <c r="MT78" i="3"/>
  <c r="MF78" i="3"/>
  <c r="MI78" i="3"/>
  <c r="LW78" i="3"/>
  <c r="MJ78" i="3"/>
  <c r="MG78" i="3"/>
  <c r="MW78" i="3"/>
  <c r="MH78" i="3"/>
  <c r="MX78" i="3"/>
  <c r="MN78" i="3"/>
  <c r="MQ78" i="3"/>
  <c r="MB78" i="3"/>
  <c r="MU78" i="3"/>
  <c r="MK78" i="3"/>
  <c r="NA78" i="3"/>
  <c r="ML78" i="3"/>
  <c r="NB78" i="3"/>
  <c r="MV78" i="3"/>
  <c r="MY78" i="3"/>
  <c r="MR78" i="3"/>
  <c r="ME78" i="3"/>
  <c r="MO78" i="3"/>
  <c r="MA78" i="3"/>
  <c r="MZ78" i="3"/>
  <c r="LX78" i="3"/>
  <c r="LZ78" i="3"/>
  <c r="MM78" i="3"/>
  <c r="MP78" i="3"/>
  <c r="LY78" i="3"/>
  <c r="GW78" i="3"/>
  <c r="GJ78" i="3"/>
  <c r="HM78" i="3"/>
  <c r="GV78" i="3"/>
  <c r="GR78" i="3"/>
  <c r="HK78" i="3"/>
  <c r="RO48" i="3"/>
  <c r="SF48" i="3"/>
  <c r="SP48" i="3"/>
  <c r="SJ48" i="3"/>
  <c r="GK48" i="3"/>
  <c r="HA48" i="3"/>
  <c r="GL48" i="3"/>
  <c r="HB48" i="3"/>
  <c r="GN48" i="3"/>
  <c r="GI48" i="3"/>
  <c r="GM48" i="3"/>
  <c r="GZ48" i="3"/>
  <c r="GO48" i="3"/>
  <c r="HE48" i="3"/>
  <c r="GP48" i="3"/>
  <c r="HF48" i="3"/>
  <c r="GV48" i="3"/>
  <c r="GQ48" i="3"/>
  <c r="HC48" i="3"/>
  <c r="HK48" i="3"/>
  <c r="GS48" i="3"/>
  <c r="HI48" i="3"/>
  <c r="GT48" i="3"/>
  <c r="HJ48" i="3"/>
  <c r="HD48" i="3"/>
  <c r="GY48" i="3"/>
  <c r="GR48" i="3"/>
  <c r="GU48" i="3"/>
  <c r="GW48" i="3"/>
  <c r="HM48" i="3"/>
  <c r="GX48" i="3"/>
  <c r="HN48" i="3"/>
  <c r="HL48" i="3"/>
  <c r="HG48" i="3"/>
  <c r="HH48" i="3"/>
  <c r="GJ48" i="3"/>
  <c r="SE48" i="3"/>
  <c r="SC48" i="3"/>
  <c r="RW48" i="3"/>
  <c r="RV48" i="3"/>
  <c r="SL48" i="3"/>
  <c r="RS48" i="3"/>
  <c r="SI48" i="3"/>
  <c r="SG48" i="3"/>
  <c r="SB48" i="3"/>
  <c r="RX48" i="3"/>
  <c r="RU48" i="3"/>
  <c r="RN48" i="3"/>
  <c r="SD48" i="3"/>
  <c r="RK48" i="3"/>
  <c r="SA48" i="3"/>
  <c r="RQ48" i="3"/>
  <c r="RL48" i="3"/>
  <c r="RP48" i="3"/>
  <c r="RM48" i="3"/>
  <c r="RY48" i="3"/>
  <c r="SM48" i="3"/>
  <c r="SK48" i="3"/>
  <c r="SH48" i="3"/>
  <c r="RT48" i="3"/>
  <c r="LY48" i="3"/>
  <c r="MO48" i="3"/>
  <c r="LZ48" i="3"/>
  <c r="MU48" i="3"/>
  <c r="ML48" i="3"/>
  <c r="MD48" i="3"/>
  <c r="MH48" i="3"/>
  <c r="MM48" i="3"/>
  <c r="MC48" i="3"/>
  <c r="MS48" i="3"/>
  <c r="ME48" i="3"/>
  <c r="MZ48" i="3"/>
  <c r="MQ48" i="3"/>
  <c r="MN48" i="3"/>
  <c r="MR48" i="3"/>
  <c r="MT48" i="3"/>
  <c r="MG48" i="3"/>
  <c r="MW48" i="3"/>
  <c r="MJ48" i="3"/>
  <c r="MA48" i="3"/>
  <c r="MV48" i="3"/>
  <c r="MY48" i="3"/>
  <c r="MB48" i="3"/>
  <c r="LX48" i="3"/>
  <c r="MK48" i="3"/>
  <c r="NA48" i="3"/>
  <c r="MP48" i="3"/>
  <c r="MF48" i="3"/>
  <c r="NB48" i="3"/>
  <c r="LW48" i="3"/>
  <c r="MX48" i="3"/>
  <c r="MI48" i="3"/>
  <c r="RZ48" i="3"/>
  <c r="SO48" i="3"/>
  <c r="RR48" i="3"/>
  <c r="LX46" i="3"/>
  <c r="MN46" i="3"/>
  <c r="MG46" i="3"/>
  <c r="MW46" i="3"/>
  <c r="MM46" i="3"/>
  <c r="MH46" i="3"/>
  <c r="ML46" i="3"/>
  <c r="MX46" i="3"/>
  <c r="MF46" i="3"/>
  <c r="LY46" i="3"/>
  <c r="LW46" i="3"/>
  <c r="MA46" i="3"/>
  <c r="MC46" i="3"/>
  <c r="NB46" i="3"/>
  <c r="MB46" i="3"/>
  <c r="MR46" i="3"/>
  <c r="MK46" i="3"/>
  <c r="NA46" i="3"/>
  <c r="MU46" i="3"/>
  <c r="MP46" i="3"/>
  <c r="MY46" i="3"/>
  <c r="MI46" i="3"/>
  <c r="MO46" i="3"/>
  <c r="MZ46" i="3"/>
  <c r="MV46" i="3"/>
  <c r="MT46" i="3"/>
  <c r="MJ46" i="3"/>
  <c r="MS46" i="3"/>
  <c r="ME46" i="3"/>
  <c r="LZ46" i="3"/>
  <c r="MQ46" i="3"/>
  <c r="MD46" i="3"/>
  <c r="GO46" i="3"/>
  <c r="HE46" i="3"/>
  <c r="GP46" i="3"/>
  <c r="HF46" i="3"/>
  <c r="GV46" i="3"/>
  <c r="GY46" i="3"/>
  <c r="GR46" i="3"/>
  <c r="GU46" i="3"/>
  <c r="GW46" i="3"/>
  <c r="GX46" i="3"/>
  <c r="HL46" i="3"/>
  <c r="GZ46" i="3"/>
  <c r="GJ46" i="3"/>
  <c r="GK46" i="3"/>
  <c r="GQ46" i="3"/>
  <c r="HK46" i="3"/>
  <c r="GI46" i="3"/>
  <c r="GS46" i="3"/>
  <c r="HI46" i="3"/>
  <c r="GT46" i="3"/>
  <c r="HJ46" i="3"/>
  <c r="HD46" i="3"/>
  <c r="HG46" i="3"/>
  <c r="HH46" i="3"/>
  <c r="GM46" i="3"/>
  <c r="HM46" i="3"/>
  <c r="HN46" i="3"/>
  <c r="GL46" i="3"/>
  <c r="HA46" i="3"/>
  <c r="HB46" i="3"/>
  <c r="GN46" i="3"/>
  <c r="HC46" i="3"/>
  <c r="RN46" i="3"/>
  <c r="SD46" i="3"/>
  <c r="RK46" i="3"/>
  <c r="SA46" i="3"/>
  <c r="RQ46" i="3"/>
  <c r="RL46" i="3"/>
  <c r="RP46" i="3"/>
  <c r="RM46" i="3"/>
  <c r="SL46" i="3"/>
  <c r="SI46" i="3"/>
  <c r="SB46" i="3"/>
  <c r="RU46" i="3"/>
  <c r="RW46" i="3"/>
  <c r="SJ46" i="3"/>
  <c r="SK46" i="3"/>
  <c r="RR46" i="3"/>
  <c r="SH46" i="3"/>
  <c r="RO46" i="3"/>
  <c r="SE46" i="3"/>
  <c r="RY46" i="3"/>
  <c r="RT46" i="3"/>
  <c r="SF46" i="3"/>
  <c r="SC46" i="3"/>
  <c r="RV46" i="3"/>
  <c r="RS46" i="3"/>
  <c r="SG46" i="3"/>
  <c r="RX46" i="3"/>
  <c r="RZ46" i="3"/>
  <c r="SP46" i="3"/>
  <c r="SM46" i="3"/>
  <c r="SO46" i="3"/>
  <c r="SN46" i="3"/>
  <c r="RS44" i="3"/>
  <c r="SB44" i="3"/>
  <c r="RQ44" i="3"/>
  <c r="RO44" i="3"/>
  <c r="RR44" i="3"/>
  <c r="SE44" i="3"/>
  <c r="RN44" i="3"/>
  <c r="RL44" i="3"/>
  <c r="RY44" i="3"/>
  <c r="MH44" i="3"/>
  <c r="HJ44" i="3"/>
  <c r="GZ44" i="3"/>
  <c r="RP44" i="3"/>
  <c r="SO44" i="3"/>
  <c r="MZ44" i="3"/>
  <c r="MX44" i="3"/>
  <c r="HC44" i="3"/>
  <c r="SK44" i="3"/>
  <c r="MS44" i="3"/>
  <c r="GI44" i="3"/>
  <c r="HA44" i="3"/>
  <c r="SJ44" i="3"/>
  <c r="RU44" i="3"/>
  <c r="MN44" i="3"/>
  <c r="LZ44" i="3"/>
  <c r="GM44" i="3"/>
  <c r="RX44" i="3"/>
  <c r="MU44" i="3"/>
  <c r="RK44" i="3"/>
  <c r="MM44" i="3"/>
  <c r="MF44" i="3"/>
  <c r="MK44" i="3"/>
  <c r="MI44" i="3"/>
  <c r="GU44" i="3"/>
  <c r="GS44" i="3"/>
  <c r="SF44" i="3"/>
  <c r="SG44" i="3"/>
  <c r="NB44" i="3"/>
  <c r="GJ44" i="3"/>
  <c r="ME44" i="3"/>
  <c r="GX44" i="3"/>
  <c r="HM44" i="3"/>
  <c r="RW44" i="3"/>
  <c r="SH44" i="3"/>
  <c r="MA44" i="3"/>
  <c r="MD44" i="3"/>
  <c r="W44" i="4"/>
  <c r="SN44" i="3"/>
  <c r="MT44" i="3"/>
  <c r="HK44" i="3"/>
  <c r="HL44" i="3"/>
  <c r="RZ44" i="3"/>
  <c r="LW44" i="3"/>
  <c r="MW44" i="3"/>
  <c r="GK44" i="3"/>
  <c r="MB44" i="3"/>
  <c r="HN44" i="3"/>
  <c r="HH44" i="3"/>
  <c r="SM44" i="3"/>
  <c r="SD44" i="3"/>
  <c r="MQ44" i="3"/>
  <c r="LY44" i="3"/>
  <c r="SP44" i="3"/>
  <c r="GT44" i="3"/>
  <c r="GP44" i="3"/>
  <c r="GW44" i="3"/>
  <c r="HF44" i="3"/>
  <c r="GR44" i="3"/>
  <c r="GQ44" i="3"/>
  <c r="HD44" i="3"/>
  <c r="HG44" i="3"/>
  <c r="GV44" i="3"/>
  <c r="MV44" i="3"/>
  <c r="MY44" i="3"/>
  <c r="LY54" i="3"/>
  <c r="MO54" i="3"/>
  <c r="LZ54" i="3"/>
  <c r="MU54" i="3"/>
  <c r="ML54" i="3"/>
  <c r="MD54" i="3"/>
  <c r="MH54" i="3"/>
  <c r="MX54" i="3"/>
  <c r="MC54" i="3"/>
  <c r="MS54" i="3"/>
  <c r="ME54" i="3"/>
  <c r="MZ54" i="3"/>
  <c r="MQ54" i="3"/>
  <c r="MN54" i="3"/>
  <c r="MR54" i="3"/>
  <c r="MI54" i="3"/>
  <c r="MG54" i="3"/>
  <c r="MW54" i="3"/>
  <c r="MJ54" i="3"/>
  <c r="MA54" i="3"/>
  <c r="MV54" i="3"/>
  <c r="MY54" i="3"/>
  <c r="MM54" i="3"/>
  <c r="MT54" i="3"/>
  <c r="MK54" i="3"/>
  <c r="NA54" i="3"/>
  <c r="MP54" i="3"/>
  <c r="MF54" i="3"/>
  <c r="NB54" i="3"/>
  <c r="LW54" i="3"/>
  <c r="MB54" i="3"/>
  <c r="LX54" i="3"/>
  <c r="RL54" i="3"/>
  <c r="SB54" i="3"/>
  <c r="SL54" i="3"/>
  <c r="GR54" i="3"/>
  <c r="HK54" i="3"/>
  <c r="SE54" i="3"/>
  <c r="RX54" i="3"/>
  <c r="GN54" i="3"/>
  <c r="RV54" i="3"/>
  <c r="RK54" i="3"/>
  <c r="RP54" i="3"/>
  <c r="SH54" i="3"/>
  <c r="RQ54" i="3"/>
  <c r="SI54" i="3"/>
  <c r="SK54" i="3"/>
  <c r="SO54" i="3"/>
  <c r="SF54" i="3"/>
  <c r="RS54" i="3"/>
  <c r="RZ54" i="3"/>
  <c r="SP54" i="3"/>
  <c r="SA54" i="3"/>
  <c r="RT54" i="3"/>
  <c r="RY54" i="3"/>
  <c r="SJ54" i="3"/>
  <c r="RM54" i="3"/>
  <c r="HM54" i="3"/>
  <c r="HL54" i="3"/>
  <c r="SC54" i="3"/>
  <c r="GX54" i="3"/>
  <c r="RO54" i="3"/>
  <c r="SM54" i="3"/>
  <c r="RW54" i="3"/>
  <c r="GT54" i="3"/>
  <c r="HJ54" i="3"/>
  <c r="GW54" i="3"/>
  <c r="GI54" i="3"/>
  <c r="HD54" i="3"/>
  <c r="HG54" i="3"/>
  <c r="GJ54" i="3"/>
  <c r="HA54" i="3"/>
  <c r="GL54" i="3"/>
  <c r="HB54" i="3"/>
  <c r="GM54" i="3"/>
  <c r="HH54" i="3"/>
  <c r="GS54" i="3"/>
  <c r="GK54" i="3"/>
  <c r="GZ54" i="3"/>
  <c r="GQ54" i="3"/>
  <c r="GY54" i="3"/>
  <c r="SD54" i="3"/>
  <c r="SG54" i="3"/>
  <c r="HN54" i="3"/>
  <c r="GO54" i="3"/>
  <c r="RU54" i="3"/>
  <c r="RN54" i="3"/>
  <c r="GP54" i="3"/>
  <c r="AU43" i="4"/>
  <c r="SP19" i="3"/>
  <c r="SK19" i="3"/>
  <c r="TX3" i="3"/>
  <c r="SH19" i="3"/>
  <c r="RU19" i="3"/>
  <c r="MD19" i="3"/>
  <c r="MT19" i="3"/>
  <c r="MB19" i="3"/>
  <c r="MR19" i="3"/>
  <c r="MK19" i="3"/>
  <c r="MG19" i="3"/>
  <c r="MQ19" i="3"/>
  <c r="MI19" i="3"/>
  <c r="MH19" i="3"/>
  <c r="MX19" i="3"/>
  <c r="MF19" i="3"/>
  <c r="MV19" i="3"/>
  <c r="MS19" i="3"/>
  <c r="MO19" i="3"/>
  <c r="MM19" i="3"/>
  <c r="MY19" i="3"/>
  <c r="ML19" i="3"/>
  <c r="NB19" i="3"/>
  <c r="MJ19" i="3"/>
  <c r="MZ19" i="3"/>
  <c r="NA19" i="3"/>
  <c r="MW19" i="3"/>
  <c r="ME19" i="3"/>
  <c r="LW19" i="3"/>
  <c r="LZ19" i="3"/>
  <c r="MP19" i="3"/>
  <c r="LX19" i="3"/>
  <c r="MN19" i="3"/>
  <c r="MC19" i="3"/>
  <c r="LY19" i="3"/>
  <c r="MA19" i="3"/>
  <c r="MU19" i="3"/>
  <c r="RW19" i="3"/>
  <c r="RO19" i="3"/>
  <c r="RV19" i="3"/>
  <c r="SL19" i="3"/>
  <c r="RS19" i="3"/>
  <c r="SI19" i="3"/>
  <c r="SG19" i="3"/>
  <c r="SC19" i="3"/>
  <c r="RL19" i="3"/>
  <c r="RT19" i="3"/>
  <c r="RN19" i="3"/>
  <c r="SD19" i="3"/>
  <c r="RK19" i="3"/>
  <c r="SA19" i="3"/>
  <c r="RQ19" i="3"/>
  <c r="RM19" i="3"/>
  <c r="RX19" i="3"/>
  <c r="RP19" i="3"/>
  <c r="SM19" i="3"/>
  <c r="SJ19" i="3"/>
  <c r="SE19" i="3"/>
  <c r="SF19" i="3"/>
  <c r="GO19" i="3"/>
  <c r="HE19" i="3"/>
  <c r="GM19" i="3"/>
  <c r="HC19" i="3"/>
  <c r="GV19" i="3"/>
  <c r="HH19" i="3"/>
  <c r="GX19" i="3"/>
  <c r="GZ19" i="3"/>
  <c r="GS19" i="3"/>
  <c r="HI19" i="3"/>
  <c r="GQ19" i="3"/>
  <c r="HG19" i="3"/>
  <c r="HD19" i="3"/>
  <c r="GL19" i="3"/>
  <c r="HF19" i="3"/>
  <c r="GT19" i="3"/>
  <c r="GW19" i="3"/>
  <c r="HM19" i="3"/>
  <c r="GU19" i="3"/>
  <c r="HK19" i="3"/>
  <c r="HL19" i="3"/>
  <c r="HB19" i="3"/>
  <c r="HN19" i="3"/>
  <c r="HJ19" i="3"/>
  <c r="GK19" i="3"/>
  <c r="HA19" i="3"/>
  <c r="GI19" i="3"/>
  <c r="GY19" i="3"/>
  <c r="GN19" i="3"/>
  <c r="GR19" i="3"/>
  <c r="GP19" i="3"/>
  <c r="GJ19" i="3"/>
  <c r="RZ19" i="3"/>
  <c r="SO19" i="3"/>
  <c r="RR19" i="3"/>
  <c r="OH3" i="3"/>
  <c r="TL3" i="3"/>
  <c r="OK3" i="3"/>
  <c r="K122" i="5"/>
  <c r="OI3" i="3"/>
  <c r="CQ48" i="14"/>
  <c r="LO3" i="3"/>
  <c r="QZ3" i="3"/>
  <c r="AR17" i="4"/>
  <c r="AO17" i="4"/>
  <c r="HN16" i="3"/>
  <c r="GQ10" i="3"/>
  <c r="HB10" i="3"/>
  <c r="IS3" i="3"/>
  <c r="TM3" i="3"/>
  <c r="ML16" i="3"/>
  <c r="AO11" i="4"/>
  <c r="AR15" i="4"/>
  <c r="AO15" i="4"/>
  <c r="OA3" i="3"/>
  <c r="AL11" i="4"/>
  <c r="NZ3" i="3"/>
  <c r="IJ3" i="3"/>
  <c r="AK17" i="4"/>
  <c r="AQ17" i="4"/>
  <c r="RZ16" i="3"/>
  <c r="NA16" i="3"/>
  <c r="MP10" i="3"/>
  <c r="MA10" i="3"/>
  <c r="GU10" i="3"/>
  <c r="ME10" i="3"/>
  <c r="GR10" i="3"/>
  <c r="GS10" i="3"/>
  <c r="GT10" i="3"/>
  <c r="HG10" i="3"/>
  <c r="AL13" i="4"/>
  <c r="AR11" i="4"/>
  <c r="L118" i="5"/>
  <c r="AR12" i="4"/>
  <c r="OL3" i="3"/>
  <c r="AO13" i="4"/>
  <c r="AQ13" i="4"/>
  <c r="AK13" i="4"/>
  <c r="TJ3" i="3"/>
  <c r="AR13" i="4"/>
  <c r="AN13" i="4"/>
  <c r="DF39" i="14"/>
  <c r="AO12" i="4"/>
  <c r="AL15" i="4"/>
  <c r="MZ16" i="3"/>
  <c r="RW16" i="3"/>
  <c r="HL16" i="3"/>
  <c r="AL12" i="4"/>
  <c r="TK3" i="3"/>
  <c r="OJ3" i="3"/>
  <c r="MA17" i="3"/>
  <c r="AN17" i="4"/>
  <c r="BR106" i="14"/>
  <c r="CV76" i="14"/>
  <c r="DD70" i="14"/>
  <c r="NV3" i="3"/>
  <c r="DD40" i="14"/>
  <c r="SF16" i="3"/>
  <c r="MR16" i="3"/>
  <c r="MQ17" i="3"/>
  <c r="MN16" i="3"/>
  <c r="SO16" i="3"/>
  <c r="GV16" i="3"/>
  <c r="SG16" i="3"/>
  <c r="MS16" i="3"/>
  <c r="GU16" i="3"/>
  <c r="RX16" i="3"/>
  <c r="MX16" i="3"/>
  <c r="GT17" i="3"/>
  <c r="GM16" i="3"/>
  <c r="GW16" i="3"/>
  <c r="MI16" i="3"/>
  <c r="II3" i="3"/>
  <c r="TY3" i="3"/>
  <c r="NX3" i="3"/>
  <c r="GX16" i="3"/>
  <c r="SH16" i="3"/>
  <c r="TV3" i="3"/>
  <c r="RY16" i="3"/>
  <c r="MB17" i="3"/>
  <c r="LW16" i="3"/>
  <c r="HK12" i="3"/>
  <c r="MJ11" i="3"/>
  <c r="MB11" i="3"/>
  <c r="MW11" i="3"/>
  <c r="CQ99" i="14"/>
  <c r="MG11" i="3"/>
  <c r="MK11" i="3"/>
  <c r="LM3" i="3"/>
  <c r="RD3" i="3"/>
  <c r="GP12" i="3"/>
  <c r="HJ12" i="3"/>
  <c r="DD108" i="14"/>
  <c r="DD110" i="14"/>
  <c r="DP86" i="14"/>
  <c r="OG3" i="3"/>
  <c r="TU3" i="3"/>
  <c r="DD125" i="14"/>
  <c r="IU3" i="3"/>
  <c r="IH3" i="3"/>
  <c r="TO3" i="3"/>
  <c r="IL3" i="3"/>
  <c r="DD62" i="14"/>
  <c r="CV66" i="14"/>
  <c r="GS15" i="3"/>
  <c r="GP15" i="3"/>
  <c r="GO16" i="3"/>
  <c r="GK16" i="3"/>
  <c r="GI16" i="3"/>
  <c r="GN16" i="3"/>
  <c r="GP16" i="3"/>
  <c r="HG16" i="3"/>
  <c r="GL16" i="3"/>
  <c r="GS16" i="3"/>
  <c r="GQ16" i="3"/>
  <c r="HD16" i="3"/>
  <c r="HF16" i="3"/>
  <c r="HA16" i="3"/>
  <c r="GY16" i="3"/>
  <c r="GJ16" i="3"/>
  <c r="GR16" i="3"/>
  <c r="HI16" i="3"/>
  <c r="GT16" i="3"/>
  <c r="MM16" i="3"/>
  <c r="MW16" i="3"/>
  <c r="LY16" i="3"/>
  <c r="MG16" i="3"/>
  <c r="DD80" i="14"/>
  <c r="BR102" i="14"/>
  <c r="DP61" i="14"/>
  <c r="DD76" i="14"/>
  <c r="HE16" i="3"/>
  <c r="GZ16" i="3"/>
  <c r="RP16" i="3"/>
  <c r="RR16" i="3"/>
  <c r="MB16" i="3"/>
  <c r="MH16" i="3"/>
  <c r="HM16" i="3"/>
  <c r="HB16" i="3"/>
  <c r="SM16" i="3"/>
  <c r="MY16" i="3"/>
  <c r="MK16" i="3"/>
  <c r="L122" i="5"/>
  <c r="MD16" i="3"/>
  <c r="ME16" i="3"/>
  <c r="LZ16" i="3"/>
  <c r="MF16" i="3"/>
  <c r="DP83" i="14"/>
  <c r="DD122" i="14"/>
  <c r="RO16" i="3"/>
  <c r="RK16" i="3"/>
  <c r="RL16" i="3"/>
  <c r="RM16" i="3"/>
  <c r="RN16" i="3"/>
  <c r="SI16" i="3"/>
  <c r="SK16" i="3"/>
  <c r="RS16" i="3"/>
  <c r="RT16" i="3"/>
  <c r="RU16" i="3"/>
  <c r="RV16" i="3"/>
  <c r="SA16" i="3"/>
  <c r="SB16" i="3"/>
  <c r="SC16" i="3"/>
  <c r="SD16" i="3"/>
  <c r="SJ16" i="3"/>
  <c r="SL16" i="3"/>
  <c r="MP16" i="3"/>
  <c r="MT16" i="3"/>
  <c r="MA16" i="3"/>
  <c r="BR107" i="14"/>
  <c r="DP117" i="14"/>
  <c r="DP108" i="14"/>
  <c r="FQ3" i="3"/>
  <c r="DP119" i="14"/>
  <c r="RA3" i="3"/>
  <c r="HC16" i="3"/>
  <c r="HH16" i="3"/>
  <c r="RQ16" i="3"/>
  <c r="MQ16" i="3"/>
  <c r="MC16" i="3"/>
  <c r="HK16" i="3"/>
  <c r="HJ16" i="3"/>
  <c r="SN16" i="3"/>
  <c r="SP16" i="3"/>
  <c r="MJ16" i="3"/>
  <c r="NB16" i="3"/>
  <c r="MO16" i="3"/>
  <c r="MV16" i="3"/>
  <c r="LX16" i="3"/>
  <c r="MU16" i="3"/>
  <c r="BB120" i="14"/>
  <c r="BE108" i="14"/>
  <c r="CP71" i="14"/>
  <c r="GN17" i="3"/>
  <c r="HB17" i="3"/>
  <c r="LZ17" i="3"/>
  <c r="LX17" i="3"/>
  <c r="BB99" i="14"/>
  <c r="CN63" i="14"/>
  <c r="TN3" i="3"/>
  <c r="CK38" i="14"/>
  <c r="CX71" i="14"/>
  <c r="TZ3" i="3"/>
  <c r="TW3" i="3"/>
  <c r="CO117" i="14"/>
  <c r="CR104" i="14"/>
  <c r="CN69" i="14"/>
  <c r="HG17" i="3"/>
  <c r="MF17" i="3"/>
  <c r="LW17" i="3"/>
  <c r="GI17" i="3"/>
  <c r="BB105" i="14"/>
  <c r="CQ77" i="14"/>
  <c r="GW17" i="3"/>
  <c r="HM17" i="3"/>
  <c r="GU17" i="3"/>
  <c r="HK17" i="3"/>
  <c r="HL17" i="3"/>
  <c r="GL17" i="3"/>
  <c r="HF17" i="3"/>
  <c r="HJ17" i="3"/>
  <c r="GO17" i="3"/>
  <c r="HE17" i="3"/>
  <c r="GM17" i="3"/>
  <c r="HC17" i="3"/>
  <c r="GV17" i="3"/>
  <c r="GZ17" i="3"/>
  <c r="GP17" i="3"/>
  <c r="GR17" i="3"/>
  <c r="MN17" i="3"/>
  <c r="MU17" i="3"/>
  <c r="HD17" i="3"/>
  <c r="MR17" i="3"/>
  <c r="MI17" i="3"/>
  <c r="ML17" i="3"/>
  <c r="NB17" i="3"/>
  <c r="MJ17" i="3"/>
  <c r="MZ17" i="3"/>
  <c r="NA17" i="3"/>
  <c r="MW17" i="3"/>
  <c r="ME17" i="3"/>
  <c r="MM17" i="3"/>
  <c r="MV17" i="3"/>
  <c r="MY17" i="3"/>
  <c r="GY17" i="3"/>
  <c r="HN17" i="3"/>
  <c r="DG38" i="14"/>
  <c r="CM53" i="14"/>
  <c r="CJ120" i="14"/>
  <c r="CS126" i="14"/>
  <c r="MC17" i="3"/>
  <c r="HI17" i="3"/>
  <c r="HH17" i="3"/>
  <c r="MD17" i="3"/>
  <c r="MK17" i="3"/>
  <c r="RV17" i="3"/>
  <c r="SL17" i="3"/>
  <c r="RS17" i="3"/>
  <c r="SI17" i="3"/>
  <c r="SG17" i="3"/>
  <c r="SC17" i="3"/>
  <c r="RL17" i="3"/>
  <c r="RT17" i="3"/>
  <c r="RZ17" i="3"/>
  <c r="SP17" i="3"/>
  <c r="RW17" i="3"/>
  <c r="SM17" i="3"/>
  <c r="SO17" i="3"/>
  <c r="SK17" i="3"/>
  <c r="SB17" i="3"/>
  <c r="SJ17" i="3"/>
  <c r="RN17" i="3"/>
  <c r="SD17" i="3"/>
  <c r="RK17" i="3"/>
  <c r="SA17" i="3"/>
  <c r="RQ17" i="3"/>
  <c r="RM17" i="3"/>
  <c r="RX17" i="3"/>
  <c r="RP17" i="3"/>
  <c r="RR17" i="3"/>
  <c r="SH17" i="3"/>
  <c r="RO17" i="3"/>
  <c r="SE17" i="3"/>
  <c r="RY17" i="3"/>
  <c r="RU17" i="3"/>
  <c r="SN17" i="3"/>
  <c r="SF17" i="3"/>
  <c r="MH17" i="3"/>
  <c r="MS17" i="3"/>
  <c r="GK17" i="3"/>
  <c r="CJ47" i="14"/>
  <c r="BF113" i="14"/>
  <c r="BB107" i="14"/>
  <c r="CP120" i="14"/>
  <c r="MP17" i="3"/>
  <c r="LY17" i="3"/>
  <c r="GQ17" i="3"/>
  <c r="GX17" i="3"/>
  <c r="MT17" i="3"/>
  <c r="MG17" i="3"/>
  <c r="MX17" i="3"/>
  <c r="MO17" i="3"/>
  <c r="HA17" i="3"/>
  <c r="GJ17" i="3"/>
  <c r="GS17" i="3"/>
  <c r="CN66" i="14"/>
  <c r="CN72" i="14"/>
  <c r="CN84" i="14"/>
  <c r="CK39" i="14"/>
  <c r="BS103" i="14"/>
  <c r="CY75" i="14"/>
  <c r="BF127" i="14"/>
  <c r="BA115" i="14"/>
  <c r="BE120" i="14"/>
  <c r="CN79" i="14"/>
  <c r="CN85" i="14"/>
  <c r="BC100" i="14"/>
  <c r="DD126" i="14"/>
  <c r="CP37" i="14"/>
  <c r="BJ126" i="14"/>
  <c r="CS124" i="14"/>
  <c r="CJ112" i="14"/>
  <c r="IR3" i="3"/>
  <c r="GQ15" i="3"/>
  <c r="HF15" i="3"/>
  <c r="GK15" i="3"/>
  <c r="GN15" i="3"/>
  <c r="CJ125" i="14"/>
  <c r="CP100" i="14"/>
  <c r="CV92" i="14"/>
  <c r="DD60" i="14"/>
  <c r="DD106" i="14"/>
  <c r="BR100" i="14"/>
  <c r="DD47" i="14"/>
  <c r="DP79" i="14"/>
  <c r="CD100" i="14"/>
  <c r="DD99" i="14"/>
  <c r="DP115" i="14"/>
  <c r="DP94" i="14"/>
  <c r="LF3" i="3"/>
  <c r="CY76" i="14"/>
  <c r="GW15" i="3"/>
  <c r="HM15" i="3"/>
  <c r="GU15" i="3"/>
  <c r="HK15" i="3"/>
  <c r="HL15" i="3"/>
  <c r="HB15" i="3"/>
  <c r="HN15" i="3"/>
  <c r="HJ15" i="3"/>
  <c r="HE15" i="3"/>
  <c r="GM15" i="3"/>
  <c r="GV15" i="3"/>
  <c r="GX15" i="3"/>
  <c r="GO15" i="3"/>
  <c r="HC15" i="3"/>
  <c r="GZ15" i="3"/>
  <c r="HH15" i="3"/>
  <c r="HG15" i="3"/>
  <c r="GT15" i="3"/>
  <c r="HA15" i="3"/>
  <c r="GJ15" i="3"/>
  <c r="DD111" i="14"/>
  <c r="HD15" i="3"/>
  <c r="RV15" i="3"/>
  <c r="SL15" i="3"/>
  <c r="RS15" i="3"/>
  <c r="SI15" i="3"/>
  <c r="SG15" i="3"/>
  <c r="SC15" i="3"/>
  <c r="RL15" i="3"/>
  <c r="RT15" i="3"/>
  <c r="RZ15" i="3"/>
  <c r="SP15" i="3"/>
  <c r="RW15" i="3"/>
  <c r="SM15" i="3"/>
  <c r="SO15" i="3"/>
  <c r="SK15" i="3"/>
  <c r="SB15" i="3"/>
  <c r="SJ15" i="3"/>
  <c r="RR15" i="3"/>
  <c r="SH15" i="3"/>
  <c r="SE15" i="3"/>
  <c r="RU15" i="3"/>
  <c r="SF15" i="3"/>
  <c r="RN15" i="3"/>
  <c r="SD15" i="3"/>
  <c r="RK15" i="3"/>
  <c r="SA15" i="3"/>
  <c r="RQ15" i="3"/>
  <c r="RM15" i="3"/>
  <c r="RX15" i="3"/>
  <c r="RP15" i="3"/>
  <c r="RO15" i="3"/>
  <c r="RY15" i="3"/>
  <c r="SN15" i="3"/>
  <c r="GI15" i="3"/>
  <c r="DD89" i="14"/>
  <c r="DD90" i="14"/>
  <c r="DD42" i="14"/>
  <c r="DD59" i="14"/>
  <c r="DP35" i="14"/>
  <c r="DP84" i="14"/>
  <c r="DD55" i="14"/>
  <c r="DP47" i="14"/>
  <c r="QS3" i="3"/>
  <c r="GA3" i="3"/>
  <c r="DC37" i="14"/>
  <c r="AX109" i="14"/>
  <c r="DH80" i="14"/>
  <c r="CK45" i="14"/>
  <c r="CQ115" i="14"/>
  <c r="CP44" i="14"/>
  <c r="BL99" i="14"/>
  <c r="DB36" i="14"/>
  <c r="CO43" i="14"/>
  <c r="CR38" i="14"/>
  <c r="MH15" i="3"/>
  <c r="MX15" i="3"/>
  <c r="MF15" i="3"/>
  <c r="MV15" i="3"/>
  <c r="MS15" i="3"/>
  <c r="MO15" i="3"/>
  <c r="MM15" i="3"/>
  <c r="MY15" i="3"/>
  <c r="ML15" i="3"/>
  <c r="NB15" i="3"/>
  <c r="MJ15" i="3"/>
  <c r="MZ15" i="3"/>
  <c r="NA15" i="3"/>
  <c r="MW15" i="3"/>
  <c r="ME15" i="3"/>
  <c r="LW15" i="3"/>
  <c r="LZ15" i="3"/>
  <c r="MP15" i="3"/>
  <c r="LX15" i="3"/>
  <c r="MN15" i="3"/>
  <c r="MC15" i="3"/>
  <c r="LY15" i="3"/>
  <c r="MA15" i="3"/>
  <c r="MU15" i="3"/>
  <c r="MD15" i="3"/>
  <c r="MT15" i="3"/>
  <c r="MB15" i="3"/>
  <c r="MR15" i="3"/>
  <c r="MK15" i="3"/>
  <c r="MG15" i="3"/>
  <c r="MQ15" i="3"/>
  <c r="MI15" i="3"/>
  <c r="HI15" i="3"/>
  <c r="GL15" i="3"/>
  <c r="GY15" i="3"/>
  <c r="GR15" i="3"/>
  <c r="BB108" i="14"/>
  <c r="CB116" i="14"/>
  <c r="DI124" i="14"/>
  <c r="AX120" i="14"/>
  <c r="CQ40" i="14"/>
  <c r="CN121" i="14"/>
  <c r="CN117" i="14"/>
  <c r="CN116" i="14"/>
  <c r="CQ104" i="14"/>
  <c r="BD121" i="14"/>
  <c r="CP67" i="14"/>
  <c r="AH100" i="14"/>
  <c r="CD126" i="14"/>
  <c r="DP118" i="14"/>
  <c r="CB125" i="14"/>
  <c r="BH125" i="14"/>
  <c r="DR66" i="14"/>
  <c r="DA39" i="14"/>
  <c r="CU77" i="14"/>
  <c r="BN103" i="14"/>
  <c r="AY122" i="14"/>
  <c r="CM68" i="14"/>
  <c r="CO92" i="14"/>
  <c r="CJ111" i="14"/>
  <c r="CS63" i="14"/>
  <c r="DN118" i="14"/>
  <c r="IT3" i="3"/>
  <c r="RN13" i="3"/>
  <c r="SD13" i="3"/>
  <c r="RK13" i="3"/>
  <c r="SA13" i="3"/>
  <c r="RQ13" i="3"/>
  <c r="RM13" i="3"/>
  <c r="RX13" i="3"/>
  <c r="RP13" i="3"/>
  <c r="RV13" i="3"/>
  <c r="RS13" i="3"/>
  <c r="SG13" i="3"/>
  <c r="RL13" i="3"/>
  <c r="RZ13" i="3"/>
  <c r="RW13" i="3"/>
  <c r="SO13" i="3"/>
  <c r="SJ13" i="3"/>
  <c r="RR13" i="3"/>
  <c r="SH13" i="3"/>
  <c r="RO13" i="3"/>
  <c r="SE13" i="3"/>
  <c r="RY13" i="3"/>
  <c r="RU13" i="3"/>
  <c r="SN13" i="3"/>
  <c r="SF13" i="3"/>
  <c r="SL13" i="3"/>
  <c r="SI13" i="3"/>
  <c r="SC13" i="3"/>
  <c r="RT13" i="3"/>
  <c r="SP13" i="3"/>
  <c r="SM13" i="3"/>
  <c r="SK13" i="3"/>
  <c r="SB13" i="3"/>
  <c r="AX87" i="14"/>
  <c r="AX123" i="14"/>
  <c r="CJ54" i="14"/>
  <c r="AX100" i="14"/>
  <c r="AY108" i="14"/>
  <c r="CM106" i="14"/>
  <c r="CO57" i="14"/>
  <c r="BC122" i="14"/>
  <c r="CQ123" i="14"/>
  <c r="CR56" i="14"/>
  <c r="CS53" i="14"/>
  <c r="BB104" i="14"/>
  <c r="BB102" i="14"/>
  <c r="BB109" i="14"/>
  <c r="CN49" i="14"/>
  <c r="CN124" i="14"/>
  <c r="BB106" i="14"/>
  <c r="CN104" i="14"/>
  <c r="BE105" i="14"/>
  <c r="CQ119" i="14"/>
  <c r="BD103" i="14"/>
  <c r="CP111" i="14"/>
  <c r="CP99" i="14"/>
  <c r="CX44" i="14"/>
  <c r="DN38" i="14"/>
  <c r="LN3" i="3"/>
  <c r="DD50" i="14"/>
  <c r="CV126" i="14"/>
  <c r="BL100" i="14"/>
  <c r="DQ81" i="14"/>
  <c r="NY3" i="3"/>
  <c r="GW13" i="3"/>
  <c r="HM13" i="3"/>
  <c r="GU13" i="3"/>
  <c r="HK13" i="3"/>
  <c r="HL13" i="3"/>
  <c r="GL13" i="3"/>
  <c r="HF13" i="3"/>
  <c r="HJ13" i="3"/>
  <c r="GO13" i="3"/>
  <c r="GM13" i="3"/>
  <c r="GZ13" i="3"/>
  <c r="GP13" i="3"/>
  <c r="GS13" i="3"/>
  <c r="HG13" i="3"/>
  <c r="GK13" i="3"/>
  <c r="HA13" i="3"/>
  <c r="GI13" i="3"/>
  <c r="GY13" i="3"/>
  <c r="GN13" i="3"/>
  <c r="GJ13" i="3"/>
  <c r="HB13" i="3"/>
  <c r="HN13" i="3"/>
  <c r="HE13" i="3"/>
  <c r="HC13" i="3"/>
  <c r="GV13" i="3"/>
  <c r="GR13" i="3"/>
  <c r="HI13" i="3"/>
  <c r="GQ13" i="3"/>
  <c r="HD13" i="3"/>
  <c r="GT13" i="3"/>
  <c r="HH13" i="3"/>
  <c r="GX13" i="3"/>
  <c r="ML13" i="3"/>
  <c r="NB13" i="3"/>
  <c r="MJ13" i="3"/>
  <c r="MZ13" i="3"/>
  <c r="NA13" i="3"/>
  <c r="MW13" i="3"/>
  <c r="MM13" i="3"/>
  <c r="LW13" i="3"/>
  <c r="MD13" i="3"/>
  <c r="MB13" i="3"/>
  <c r="MK13" i="3"/>
  <c r="MQ13" i="3"/>
  <c r="MX13" i="3"/>
  <c r="MF13" i="3"/>
  <c r="MS13" i="3"/>
  <c r="MI13" i="3"/>
  <c r="LZ13" i="3"/>
  <c r="MP13" i="3"/>
  <c r="LX13" i="3"/>
  <c r="MN13" i="3"/>
  <c r="MC13" i="3"/>
  <c r="LY13" i="3"/>
  <c r="MA13" i="3"/>
  <c r="ME13" i="3"/>
  <c r="MT13" i="3"/>
  <c r="MR13" i="3"/>
  <c r="MG13" i="3"/>
  <c r="MU13" i="3"/>
  <c r="MH13" i="3"/>
  <c r="MV13" i="3"/>
  <c r="MO13" i="3"/>
  <c r="MY13" i="3"/>
  <c r="AX37" i="14"/>
  <c r="L37" i="14" s="1"/>
  <c r="H12" i="3" s="1"/>
  <c r="CJ69" i="14"/>
  <c r="CO121" i="14"/>
  <c r="CQ103" i="14"/>
  <c r="CR87" i="14"/>
  <c r="CR36" i="14"/>
  <c r="BB110" i="14"/>
  <c r="CN43" i="14"/>
  <c r="CN93" i="14"/>
  <c r="BB119" i="14"/>
  <c r="CN74" i="14"/>
  <c r="CN83" i="14"/>
  <c r="CP80" i="14"/>
  <c r="CP57" i="14"/>
  <c r="LC3" i="3"/>
  <c r="FR3" i="3"/>
  <c r="IK3" i="3"/>
  <c r="HN12" i="3"/>
  <c r="GU12" i="3"/>
  <c r="GJ12" i="3"/>
  <c r="HA12" i="3"/>
  <c r="HL12" i="3"/>
  <c r="GK12" i="3"/>
  <c r="CW126" i="14"/>
  <c r="CW63" i="14"/>
  <c r="CW35" i="14"/>
  <c r="CW107" i="14"/>
  <c r="CW44" i="14"/>
  <c r="CW108" i="14"/>
  <c r="DG79" i="14"/>
  <c r="DG126" i="14"/>
  <c r="DG118" i="14"/>
  <c r="DK81" i="14"/>
  <c r="CK124" i="14"/>
  <c r="CK58" i="14"/>
  <c r="AY100" i="14"/>
  <c r="CK99" i="14"/>
  <c r="CK36" i="14"/>
  <c r="CM48" i="14"/>
  <c r="CM37" i="14"/>
  <c r="BA101" i="14"/>
  <c r="CM36" i="14"/>
  <c r="CM86" i="14"/>
  <c r="CQ58" i="14"/>
  <c r="CQ76" i="14"/>
  <c r="CQ80" i="14"/>
  <c r="CQ110" i="14"/>
  <c r="CQ55" i="14"/>
  <c r="CQ56" i="14"/>
  <c r="CQ113" i="14"/>
  <c r="BE127" i="14"/>
  <c r="CQ35" i="14"/>
  <c r="CQ114" i="14"/>
  <c r="CQ108" i="14"/>
  <c r="CQ73" i="14"/>
  <c r="BE110" i="14"/>
  <c r="CQ62" i="14"/>
  <c r="CJ109" i="14"/>
  <c r="AX110" i="14"/>
  <c r="AX72" i="14"/>
  <c r="BG117" i="14"/>
  <c r="BG110" i="14"/>
  <c r="CS84" i="14"/>
  <c r="CS115" i="14"/>
  <c r="CR70" i="14"/>
  <c r="CR78" i="14"/>
  <c r="CR35" i="14"/>
  <c r="CR62" i="14"/>
  <c r="CR40" i="14"/>
  <c r="GN12" i="3"/>
  <c r="CW101" i="14"/>
  <c r="CO119" i="14"/>
  <c r="CP84" i="14"/>
  <c r="AX106" i="14"/>
  <c r="DM118" i="14"/>
  <c r="GW12" i="3"/>
  <c r="RV12" i="3"/>
  <c r="SL12" i="3"/>
  <c r="RS12" i="3"/>
  <c r="SI12" i="3"/>
  <c r="SG12" i="3"/>
  <c r="SC12" i="3"/>
  <c r="RL12" i="3"/>
  <c r="RT12" i="3"/>
  <c r="RN12" i="3"/>
  <c r="SA12" i="3"/>
  <c r="RM12" i="3"/>
  <c r="RP12" i="3"/>
  <c r="SH12" i="3"/>
  <c r="SE12" i="3"/>
  <c r="RU12" i="3"/>
  <c r="SF12" i="3"/>
  <c r="RZ12" i="3"/>
  <c r="SP12" i="3"/>
  <c r="RW12" i="3"/>
  <c r="SM12" i="3"/>
  <c r="SO12" i="3"/>
  <c r="SK12" i="3"/>
  <c r="SB12" i="3"/>
  <c r="SJ12" i="3"/>
  <c r="SD12" i="3"/>
  <c r="RK12" i="3"/>
  <c r="RQ12" i="3"/>
  <c r="RX12" i="3"/>
  <c r="RR12" i="3"/>
  <c r="RO12" i="3"/>
  <c r="RY12" i="3"/>
  <c r="SN12" i="3"/>
  <c r="CJ49" i="14"/>
  <c r="AX93" i="14"/>
  <c r="CJ62" i="14"/>
  <c r="CJ110" i="14"/>
  <c r="CJ79" i="14"/>
  <c r="CJ59" i="14"/>
  <c r="CO55" i="14"/>
  <c r="CO74" i="14"/>
  <c r="CO36" i="14"/>
  <c r="CP81" i="14"/>
  <c r="CP78" i="14"/>
  <c r="BD127" i="14"/>
  <c r="CP54" i="14"/>
  <c r="BD107" i="14"/>
  <c r="CP48" i="14"/>
  <c r="BJ124" i="14"/>
  <c r="CV39" i="14"/>
  <c r="CX43" i="14"/>
  <c r="CX98" i="14"/>
  <c r="BR104" i="14"/>
  <c r="DD45" i="14"/>
  <c r="DD103" i="14"/>
  <c r="DD73" i="14"/>
  <c r="DD68" i="14"/>
  <c r="DD87" i="14"/>
  <c r="DD53" i="14"/>
  <c r="DD79" i="14"/>
  <c r="BR124" i="14"/>
  <c r="DF37" i="14"/>
  <c r="DD119" i="14"/>
  <c r="DP121" i="14"/>
  <c r="DP123" i="14"/>
  <c r="CD104" i="14"/>
  <c r="DP124" i="14"/>
  <c r="DD94" i="14"/>
  <c r="DD113" i="14"/>
  <c r="DD127" i="14"/>
  <c r="DP99" i="14"/>
  <c r="DP69" i="14"/>
  <c r="CD109" i="14"/>
  <c r="FX3" i="3"/>
  <c r="CD106" i="14"/>
  <c r="BE121" i="14"/>
  <c r="HM12" i="3"/>
  <c r="HB12" i="3"/>
  <c r="GI12" i="3"/>
  <c r="AX57" i="14"/>
  <c r="L57" i="14" s="1"/>
  <c r="H32" i="3" s="1"/>
  <c r="CA32" i="3" s="1"/>
  <c r="AX47" i="14"/>
  <c r="L47" i="14" s="1"/>
  <c r="H22" i="3" s="1"/>
  <c r="CA22" i="3" s="1"/>
  <c r="CO118" i="14"/>
  <c r="CO82" i="14"/>
  <c r="CP35" i="14"/>
  <c r="CP88" i="14"/>
  <c r="CP103" i="14"/>
  <c r="BD125" i="14"/>
  <c r="CP110" i="14"/>
  <c r="BD101" i="14"/>
  <c r="CV46" i="14"/>
  <c r="BR113" i="14"/>
  <c r="BR121" i="14"/>
  <c r="BR111" i="14"/>
  <c r="DD51" i="14"/>
  <c r="BR125" i="14"/>
  <c r="DD104" i="14"/>
  <c r="DD91" i="14"/>
  <c r="DD82" i="14"/>
  <c r="DD43" i="14"/>
  <c r="DD88" i="14"/>
  <c r="DP50" i="14"/>
  <c r="DP38" i="14"/>
  <c r="CD116" i="14"/>
  <c r="BR117" i="14"/>
  <c r="DD98" i="14"/>
  <c r="DD92" i="14"/>
  <c r="DP126" i="14"/>
  <c r="DP62" i="14"/>
  <c r="DP85" i="14"/>
  <c r="DP37" i="14"/>
  <c r="BY102" i="14"/>
  <c r="CK115" i="14"/>
  <c r="BF101" i="14"/>
  <c r="BP127" i="14"/>
  <c r="CT114" i="14"/>
  <c r="AZ109" i="14"/>
  <c r="DM51" i="14"/>
  <c r="CF98" i="14"/>
  <c r="CV95" i="14"/>
  <c r="CS92" i="14"/>
  <c r="CC122" i="14"/>
  <c r="DI94" i="14"/>
  <c r="DH35" i="14"/>
  <c r="CM54" i="14"/>
  <c r="AX76" i="14"/>
  <c r="MH12" i="3"/>
  <c r="MX12" i="3"/>
  <c r="MF12" i="3"/>
  <c r="MV12" i="3"/>
  <c r="MS12" i="3"/>
  <c r="MM12" i="3"/>
  <c r="MW12" i="3"/>
  <c r="MU12" i="3"/>
  <c r="LZ12" i="3"/>
  <c r="LX12" i="3"/>
  <c r="MC12" i="3"/>
  <c r="MG12" i="3"/>
  <c r="MT12" i="3"/>
  <c r="MB12" i="3"/>
  <c r="ME12" i="3"/>
  <c r="MQ12" i="3"/>
  <c r="ML12" i="3"/>
  <c r="NB12" i="3"/>
  <c r="MJ12" i="3"/>
  <c r="MZ12" i="3"/>
  <c r="NA12" i="3"/>
  <c r="LY12" i="3"/>
  <c r="MA12" i="3"/>
  <c r="MY12" i="3"/>
  <c r="MP12" i="3"/>
  <c r="MN12" i="3"/>
  <c r="LW12" i="3"/>
  <c r="MI12" i="3"/>
  <c r="MD12" i="3"/>
  <c r="MR12" i="3"/>
  <c r="MK12" i="3"/>
  <c r="MO12" i="3"/>
  <c r="HE12" i="3"/>
  <c r="GZ12" i="3"/>
  <c r="HH12" i="3"/>
  <c r="GS12" i="3"/>
  <c r="HG12" i="3"/>
  <c r="GL12" i="3"/>
  <c r="GT12" i="3"/>
  <c r="GO12" i="3"/>
  <c r="GM12" i="3"/>
  <c r="HC12" i="3"/>
  <c r="GV12" i="3"/>
  <c r="GX12" i="3"/>
  <c r="HI12" i="3"/>
  <c r="GQ12" i="3"/>
  <c r="HD12" i="3"/>
  <c r="HF12" i="3"/>
  <c r="GY12" i="3"/>
  <c r="GR12" i="3"/>
  <c r="DB109" i="14"/>
  <c r="DB122" i="14"/>
  <c r="CD124" i="14"/>
  <c r="DP87" i="14"/>
  <c r="CD107" i="14"/>
  <c r="DP63" i="14"/>
  <c r="DP93" i="14"/>
  <c r="CD98" i="14"/>
  <c r="DP74" i="14"/>
  <c r="CD122" i="14"/>
  <c r="DP36" i="14"/>
  <c r="DP76" i="14"/>
  <c r="DP39" i="14"/>
  <c r="DP68" i="14"/>
  <c r="DP57" i="14"/>
  <c r="DP104" i="14"/>
  <c r="CD125" i="14"/>
  <c r="DP41" i="14"/>
  <c r="DP125" i="14"/>
  <c r="DP43" i="14"/>
  <c r="DP114" i="14"/>
  <c r="CD111" i="14"/>
  <c r="CD115" i="14"/>
  <c r="DP80" i="14"/>
  <c r="DP53" i="14"/>
  <c r="DP42" i="14"/>
  <c r="DP101" i="14"/>
  <c r="DP46" i="14"/>
  <c r="DP51" i="14"/>
  <c r="CD99" i="14"/>
  <c r="DP67" i="14"/>
  <c r="DP54" i="14"/>
  <c r="DP82" i="14"/>
  <c r="BR118" i="14"/>
  <c r="AF118" i="14" s="1"/>
  <c r="DD114" i="14"/>
  <c r="BR99" i="14"/>
  <c r="BR120" i="14"/>
  <c r="DD121" i="14"/>
  <c r="DD49" i="14"/>
  <c r="DD124" i="14"/>
  <c r="DD67" i="14"/>
  <c r="DD77" i="14"/>
  <c r="BR108" i="14"/>
  <c r="DD38" i="14"/>
  <c r="DD44" i="14"/>
  <c r="BR101" i="14"/>
  <c r="DD35" i="14"/>
  <c r="DD115" i="14"/>
  <c r="DD102" i="14"/>
  <c r="DD58" i="14"/>
  <c r="DD86" i="14"/>
  <c r="BR122" i="14"/>
  <c r="DD56" i="14"/>
  <c r="BR123" i="14"/>
  <c r="DD69" i="14"/>
  <c r="DD52" i="14"/>
  <c r="DD57" i="14"/>
  <c r="BR126" i="14"/>
  <c r="DD105" i="14"/>
  <c r="BR114" i="14"/>
  <c r="DD46" i="14"/>
  <c r="BR127" i="14"/>
  <c r="BR110" i="14"/>
  <c r="DD41" i="14"/>
  <c r="BR109" i="14"/>
  <c r="DD39" i="14"/>
  <c r="DD48" i="14"/>
  <c r="BR112" i="14"/>
  <c r="DD101" i="14"/>
  <c r="DD54" i="14"/>
  <c r="DD85" i="14"/>
  <c r="DD75" i="14"/>
  <c r="DD78" i="14"/>
  <c r="DD37" i="14"/>
  <c r="DD107" i="14"/>
  <c r="DD117" i="14"/>
  <c r="BR105" i="14"/>
  <c r="BR115" i="14"/>
  <c r="BR119" i="14"/>
  <c r="DD71" i="14"/>
  <c r="DD61" i="14"/>
  <c r="BR116" i="14"/>
  <c r="DD93" i="14"/>
  <c r="BR98" i="14"/>
  <c r="BV105" i="14"/>
  <c r="BD126" i="14"/>
  <c r="CP41" i="14"/>
  <c r="CP82" i="14"/>
  <c r="BD104" i="14"/>
  <c r="CP45" i="14"/>
  <c r="CP79" i="14"/>
  <c r="CP85" i="14"/>
  <c r="CP116" i="14"/>
  <c r="CP66" i="14"/>
  <c r="CP127" i="14"/>
  <c r="CP47" i="14"/>
  <c r="CP70" i="14"/>
  <c r="CP53" i="14"/>
  <c r="BD111" i="14"/>
  <c r="CP93" i="14"/>
  <c r="BD113" i="14"/>
  <c r="BD118" i="14"/>
  <c r="BD120" i="14"/>
  <c r="BD112" i="14"/>
  <c r="BD99" i="14"/>
  <c r="CP46" i="14"/>
  <c r="CP73" i="14"/>
  <c r="CP125" i="14"/>
  <c r="CP63" i="14"/>
  <c r="CW104" i="14"/>
  <c r="CW62" i="14"/>
  <c r="BK104" i="14"/>
  <c r="CW115" i="14"/>
  <c r="BK126" i="14"/>
  <c r="Y126" i="14" s="1"/>
  <c r="CW114" i="14"/>
  <c r="BK111" i="14"/>
  <c r="CW75" i="14"/>
  <c r="CV58" i="14"/>
  <c r="CV60" i="14"/>
  <c r="CV51" i="14"/>
  <c r="BJ98" i="14"/>
  <c r="CV102" i="14"/>
  <c r="CV78" i="14"/>
  <c r="CV83" i="14"/>
  <c r="CV56" i="14"/>
  <c r="BG100" i="14"/>
  <c r="CS95" i="14"/>
  <c r="CS49" i="14"/>
  <c r="CS94" i="14"/>
  <c r="BG124" i="14"/>
  <c r="CS81" i="14"/>
  <c r="CS104" i="14"/>
  <c r="DL40" i="14"/>
  <c r="AX36" i="14"/>
  <c r="L36" i="14" s="1"/>
  <c r="H11" i="3" s="1"/>
  <c r="DQ37" i="14"/>
  <c r="DQ70" i="14"/>
  <c r="MH11" i="3"/>
  <c r="MX11" i="3"/>
  <c r="MF11" i="3"/>
  <c r="MV11" i="3"/>
  <c r="MS11" i="3"/>
  <c r="MM11" i="3"/>
  <c r="MO11" i="3"/>
  <c r="MQ11" i="3"/>
  <c r="LZ11" i="3"/>
  <c r="MP11" i="3"/>
  <c r="LX11" i="3"/>
  <c r="MN11" i="3"/>
  <c r="MC11" i="3"/>
  <c r="LW11" i="3"/>
  <c r="LY11" i="3"/>
  <c r="MA11" i="3"/>
  <c r="MD11" i="3"/>
  <c r="MY11" i="3"/>
  <c r="MZ11" i="3"/>
  <c r="ME11" i="3"/>
  <c r="MT11" i="3"/>
  <c r="MU11" i="3"/>
  <c r="NB11" i="3"/>
  <c r="MI11" i="3"/>
  <c r="MR11" i="3"/>
  <c r="ML11" i="3"/>
  <c r="CX53" i="14"/>
  <c r="CX36" i="14"/>
  <c r="CX105" i="14"/>
  <c r="CX57" i="14"/>
  <c r="BL117" i="14"/>
  <c r="CX39" i="14"/>
  <c r="BN101" i="14"/>
  <c r="BN114" i="14"/>
  <c r="CZ95" i="14"/>
  <c r="CT121" i="14"/>
  <c r="CT80" i="14"/>
  <c r="DE48" i="14"/>
  <c r="DE51" i="14"/>
  <c r="BM118" i="14"/>
  <c r="BM106" i="14"/>
  <c r="CR121" i="14"/>
  <c r="BI110" i="14"/>
  <c r="CU55" i="14"/>
  <c r="DC101" i="14"/>
  <c r="DC35" i="14"/>
  <c r="BQ104" i="14"/>
  <c r="DA75" i="14"/>
  <c r="DA41" i="14"/>
  <c r="NA11" i="3"/>
  <c r="QQ3" i="3"/>
  <c r="GD3" i="3"/>
  <c r="DQ44" i="14"/>
  <c r="BZ98" i="14"/>
  <c r="RC3" i="3"/>
  <c r="CW50" i="14"/>
  <c r="RV11" i="3"/>
  <c r="SL11" i="3"/>
  <c r="RS11" i="3"/>
  <c r="SI11" i="3"/>
  <c r="SG11" i="3"/>
  <c r="SC11" i="3"/>
  <c r="RL11" i="3"/>
  <c r="RT11" i="3"/>
  <c r="RZ11" i="3"/>
  <c r="SP11" i="3"/>
  <c r="RW11" i="3"/>
  <c r="SM11" i="3"/>
  <c r="SO11" i="3"/>
  <c r="SK11" i="3"/>
  <c r="SB11" i="3"/>
  <c r="SJ11" i="3"/>
  <c r="RN11" i="3"/>
  <c r="SD11" i="3"/>
  <c r="RK11" i="3"/>
  <c r="SA11" i="3"/>
  <c r="RQ11" i="3"/>
  <c r="RM11" i="3"/>
  <c r="RX11" i="3"/>
  <c r="RP11" i="3"/>
  <c r="RR11" i="3"/>
  <c r="SH11" i="3"/>
  <c r="RO11" i="3"/>
  <c r="SE11" i="3"/>
  <c r="RY11" i="3"/>
  <c r="RU11" i="3"/>
  <c r="SN11" i="3"/>
  <c r="SF11" i="3"/>
  <c r="GS11" i="3"/>
  <c r="HI11" i="3"/>
  <c r="GQ11" i="3"/>
  <c r="HG11" i="3"/>
  <c r="HD11" i="3"/>
  <c r="GL11" i="3"/>
  <c r="HF11" i="3"/>
  <c r="GT11" i="3"/>
  <c r="GW11" i="3"/>
  <c r="HM11" i="3"/>
  <c r="GU11" i="3"/>
  <c r="HK11" i="3"/>
  <c r="HL11" i="3"/>
  <c r="HB11" i="3"/>
  <c r="HN11" i="3"/>
  <c r="HJ11" i="3"/>
  <c r="GK11" i="3"/>
  <c r="HA11" i="3"/>
  <c r="GI11" i="3"/>
  <c r="GY11" i="3"/>
  <c r="GN11" i="3"/>
  <c r="GJ11" i="3"/>
  <c r="GP11" i="3"/>
  <c r="GR11" i="3"/>
  <c r="GO11" i="3"/>
  <c r="HE11" i="3"/>
  <c r="GM11" i="3"/>
  <c r="HC11" i="3"/>
  <c r="GV11" i="3"/>
  <c r="GZ11" i="3"/>
  <c r="GX11" i="3"/>
  <c r="HH11" i="3"/>
  <c r="CL103" i="14"/>
  <c r="CL113" i="14"/>
  <c r="AZ117" i="14"/>
  <c r="AZ123" i="14"/>
  <c r="AZ98" i="14"/>
  <c r="CL125" i="14"/>
  <c r="AZ118" i="14"/>
  <c r="CL63" i="14"/>
  <c r="CL78" i="14"/>
  <c r="CL71" i="14"/>
  <c r="CL75" i="14"/>
  <c r="AZ105" i="14"/>
  <c r="CL89" i="14"/>
  <c r="CL73" i="14"/>
  <c r="CL117" i="14"/>
  <c r="AZ112" i="14"/>
  <c r="CL123" i="14"/>
  <c r="CV44" i="14"/>
  <c r="CU110" i="14"/>
  <c r="CV73" i="14"/>
  <c r="CX94" i="14"/>
  <c r="CX110" i="14"/>
  <c r="CX91" i="14"/>
  <c r="CX87" i="14"/>
  <c r="CX55" i="14"/>
  <c r="CX54" i="14"/>
  <c r="DA92" i="14"/>
  <c r="DB91" i="14"/>
  <c r="BQ120" i="14"/>
  <c r="BV99" i="14"/>
  <c r="DO63" i="14"/>
  <c r="CZ69" i="14"/>
  <c r="AX50" i="14"/>
  <c r="L50" i="14" s="1"/>
  <c r="H25" i="3" s="1"/>
  <c r="CA25" i="3" s="1"/>
  <c r="DI114" i="14"/>
  <c r="DS86" i="14"/>
  <c r="DS42" i="14"/>
  <c r="CM83" i="14"/>
  <c r="AX41" i="14"/>
  <c r="L41" i="14" s="1"/>
  <c r="H16" i="3" s="1"/>
  <c r="CA16" i="3" s="1"/>
  <c r="DN114" i="14"/>
  <c r="DH116" i="14"/>
  <c r="DH93" i="14"/>
  <c r="DH115" i="14"/>
  <c r="DH95" i="14"/>
  <c r="DH42" i="14"/>
  <c r="CK56" i="14"/>
  <c r="CP39" i="14"/>
  <c r="BD122" i="14"/>
  <c r="BD116" i="14"/>
  <c r="CP86" i="14"/>
  <c r="CP98" i="14"/>
  <c r="BD108" i="14"/>
  <c r="CP104" i="14"/>
  <c r="CP72" i="14"/>
  <c r="BD109" i="14"/>
  <c r="CP123" i="14"/>
  <c r="CX125" i="14"/>
  <c r="CX120" i="14"/>
  <c r="BL110" i="14"/>
  <c r="Z110" i="14" s="1"/>
  <c r="BL114" i="14"/>
  <c r="BL115" i="14"/>
  <c r="BL116" i="14"/>
  <c r="CX100" i="14"/>
  <c r="CX79" i="14"/>
  <c r="CX121" i="14"/>
  <c r="CX118" i="14"/>
  <c r="CX60" i="14"/>
  <c r="BL113" i="14"/>
  <c r="BL107" i="14"/>
  <c r="BL109" i="14"/>
  <c r="CX117" i="14"/>
  <c r="BL98" i="14"/>
  <c r="CX61" i="14"/>
  <c r="CX102" i="14"/>
  <c r="CX115" i="14"/>
  <c r="CX73" i="14"/>
  <c r="BL126" i="14"/>
  <c r="CX103" i="14"/>
  <c r="CX40" i="14"/>
  <c r="DN124" i="14"/>
  <c r="DN59" i="14"/>
  <c r="DN87" i="14"/>
  <c r="DN49" i="14"/>
  <c r="DG54" i="14"/>
  <c r="DG72" i="14"/>
  <c r="BU99" i="14"/>
  <c r="DG59" i="14"/>
  <c r="DG100" i="14"/>
  <c r="DG123" i="14"/>
  <c r="BU117" i="14"/>
  <c r="DI63" i="14"/>
  <c r="DI110" i="14"/>
  <c r="DA114" i="14"/>
  <c r="DA108" i="14"/>
  <c r="DA111" i="14"/>
  <c r="DA103" i="14"/>
  <c r="DB123" i="14"/>
  <c r="DB113" i="14"/>
  <c r="DB68" i="14"/>
  <c r="DB40" i="14"/>
  <c r="BP111" i="14"/>
  <c r="DB118" i="14"/>
  <c r="BN110" i="14"/>
  <c r="CZ98" i="14"/>
  <c r="BN118" i="14"/>
  <c r="BN124" i="14"/>
  <c r="BN107" i="14"/>
  <c r="CZ113" i="14"/>
  <c r="DQ71" i="14"/>
  <c r="DQ99" i="14"/>
  <c r="DQ122" i="14"/>
  <c r="DQ59" i="14"/>
  <c r="HJ10" i="3"/>
  <c r="CL92" i="14"/>
  <c r="CL115" i="14"/>
  <c r="CL62" i="14"/>
  <c r="CL50" i="14"/>
  <c r="CL53" i="14"/>
  <c r="AZ113" i="14"/>
  <c r="CL114" i="14"/>
  <c r="CL67" i="14"/>
  <c r="CL109" i="14"/>
  <c r="N109" i="14" s="1"/>
  <c r="CL85" i="14"/>
  <c r="AZ108" i="14"/>
  <c r="CL70" i="14"/>
  <c r="CL48" i="14"/>
  <c r="CL110" i="14"/>
  <c r="CL118" i="14"/>
  <c r="CL105" i="14"/>
  <c r="CT120" i="14"/>
  <c r="CT87" i="14"/>
  <c r="CT67" i="14"/>
  <c r="CT127" i="14"/>
  <c r="BH112" i="14"/>
  <c r="CT68" i="14"/>
  <c r="CV59" i="14"/>
  <c r="CV113" i="14"/>
  <c r="BJ104" i="14"/>
  <c r="BJ114" i="14"/>
  <c r="CV38" i="14"/>
  <c r="CV35" i="14"/>
  <c r="CV94" i="14"/>
  <c r="CV52" i="14"/>
  <c r="CV101" i="14"/>
  <c r="BJ118" i="14"/>
  <c r="CV88" i="14"/>
  <c r="CV103" i="14"/>
  <c r="CV43" i="14"/>
  <c r="CV114" i="14"/>
  <c r="CV81" i="14"/>
  <c r="BJ102" i="14"/>
  <c r="X102" i="14" s="1"/>
  <c r="CV100" i="14"/>
  <c r="BJ123" i="14"/>
  <c r="BJ127" i="14"/>
  <c r="CV105" i="14"/>
  <c r="CV87" i="14"/>
  <c r="CV123" i="14"/>
  <c r="CV80" i="14"/>
  <c r="CV41" i="14"/>
  <c r="CV79" i="14"/>
  <c r="CV69" i="14"/>
  <c r="DE47" i="14"/>
  <c r="DE108" i="14"/>
  <c r="DE91" i="14"/>
  <c r="DE55" i="14"/>
  <c r="BS116" i="14"/>
  <c r="CY42" i="14"/>
  <c r="CY88" i="14"/>
  <c r="CY79" i="14"/>
  <c r="CY83" i="14"/>
  <c r="CY89" i="14"/>
  <c r="BM113" i="14"/>
  <c r="CR107" i="14"/>
  <c r="BF125" i="14"/>
  <c r="BQ101" i="14"/>
  <c r="BQ118" i="14"/>
  <c r="DC127" i="14"/>
  <c r="DC39" i="14"/>
  <c r="DC91" i="14"/>
  <c r="DC125" i="14"/>
  <c r="DC98" i="14"/>
  <c r="ML10" i="3"/>
  <c r="NB10" i="3"/>
  <c r="MJ10" i="3"/>
  <c r="MZ10" i="3"/>
  <c r="NA10" i="3"/>
  <c r="MQ10" i="3"/>
  <c r="LW10" i="3"/>
  <c r="MY10" i="3"/>
  <c r="MD10" i="3"/>
  <c r="MT10" i="3"/>
  <c r="MB10" i="3"/>
  <c r="MR10" i="3"/>
  <c r="MK10" i="3"/>
  <c r="MO10" i="3"/>
  <c r="MM10" i="3"/>
  <c r="MW10" i="3"/>
  <c r="MH10" i="3"/>
  <c r="MC10" i="3"/>
  <c r="LZ10" i="3"/>
  <c r="MI10" i="3"/>
  <c r="MV10" i="3"/>
  <c r="MG10" i="3"/>
  <c r="MN10" i="3"/>
  <c r="MU10" i="3"/>
  <c r="MF10" i="3"/>
  <c r="MX10" i="3"/>
  <c r="LX10" i="3"/>
  <c r="GJ10" i="3"/>
  <c r="CJ91" i="14"/>
  <c r="AX63" i="14"/>
  <c r="L63" i="14" s="1"/>
  <c r="H38" i="3" s="1"/>
  <c r="CA38" i="3" s="1"/>
  <c r="CJ51" i="14"/>
  <c r="CJ93" i="14"/>
  <c r="CJ103" i="14"/>
  <c r="AX45" i="14"/>
  <c r="L45" i="14" s="1"/>
  <c r="H20" i="3" s="1"/>
  <c r="CA20" i="3" s="1"/>
  <c r="CJ105" i="14"/>
  <c r="AY110" i="14"/>
  <c r="CK55" i="14"/>
  <c r="CL60" i="14"/>
  <c r="AZ115" i="14"/>
  <c r="AZ100" i="14"/>
  <c r="CL41" i="14"/>
  <c r="CL54" i="14"/>
  <c r="CL79" i="14"/>
  <c r="CL100" i="14"/>
  <c r="AZ119" i="14"/>
  <c r="CL40" i="14"/>
  <c r="CL55" i="14"/>
  <c r="AZ116" i="14"/>
  <c r="BA105" i="14"/>
  <c r="BA103" i="14"/>
  <c r="CR90" i="14"/>
  <c r="CR109" i="14"/>
  <c r="CR76" i="14"/>
  <c r="CR45" i="14"/>
  <c r="BG102" i="14"/>
  <c r="CS127" i="14"/>
  <c r="CS91" i="14"/>
  <c r="CS43" i="14"/>
  <c r="CR58" i="14"/>
  <c r="CT42" i="14"/>
  <c r="BI127" i="14"/>
  <c r="CT103" i="14"/>
  <c r="CV125" i="14"/>
  <c r="CV71" i="14"/>
  <c r="CV122" i="14"/>
  <c r="BJ106" i="14"/>
  <c r="BJ113" i="14"/>
  <c r="CV116" i="14"/>
  <c r="CY57" i="14"/>
  <c r="BM125" i="14"/>
  <c r="DA55" i="14"/>
  <c r="BL102" i="14"/>
  <c r="CX74" i="14"/>
  <c r="CX111" i="14"/>
  <c r="CX68" i="14"/>
  <c r="BP102" i="14"/>
  <c r="BQ108" i="14"/>
  <c r="DE110" i="14"/>
  <c r="BV110" i="14"/>
  <c r="DC119" i="14"/>
  <c r="CV68" i="14"/>
  <c r="CV70" i="14"/>
  <c r="MS10" i="3"/>
  <c r="LY10" i="3"/>
  <c r="GC3" i="3"/>
  <c r="DS88" i="14"/>
  <c r="BU113" i="14"/>
  <c r="DM76" i="14"/>
  <c r="DK108" i="14"/>
  <c r="BH108" i="14"/>
  <c r="CF123" i="14"/>
  <c r="DL47" i="14"/>
  <c r="CO91" i="14"/>
  <c r="DO67" i="14"/>
  <c r="DA73" i="14"/>
  <c r="CK106" i="14"/>
  <c r="BA108" i="14"/>
  <c r="CY125" i="14"/>
  <c r="AX90" i="14"/>
  <c r="BG125" i="14"/>
  <c r="DE43" i="14"/>
  <c r="HH10" i="3"/>
  <c r="GM10" i="3"/>
  <c r="GZ10" i="3"/>
  <c r="GK10" i="3"/>
  <c r="GB3" i="3"/>
  <c r="SA10" i="3"/>
  <c r="RK10" i="3"/>
  <c r="RY10" i="3"/>
  <c r="SO10" i="3"/>
  <c r="SP10" i="3"/>
  <c r="SJ10" i="3"/>
  <c r="SL10" i="3"/>
  <c r="SN10" i="3"/>
  <c r="RO10" i="3"/>
  <c r="SE10" i="3"/>
  <c r="RM10" i="3"/>
  <c r="SC10" i="3"/>
  <c r="RR10" i="3"/>
  <c r="RL10" i="3"/>
  <c r="RN10" i="3"/>
  <c r="RP10" i="3"/>
  <c r="RS10" i="3"/>
  <c r="SI10" i="3"/>
  <c r="RQ10" i="3"/>
  <c r="SG10" i="3"/>
  <c r="RZ10" i="3"/>
  <c r="RT10" i="3"/>
  <c r="RV10" i="3"/>
  <c r="RX10" i="3"/>
  <c r="RW10" i="3"/>
  <c r="SM10" i="3"/>
  <c r="RU10" i="3"/>
  <c r="SK10" i="3"/>
  <c r="SH10" i="3"/>
  <c r="SB10" i="3"/>
  <c r="SD10" i="3"/>
  <c r="SF10" i="3"/>
  <c r="GX10" i="3"/>
  <c r="HN10" i="3"/>
  <c r="GV10" i="3"/>
  <c r="HL10" i="3"/>
  <c r="HM10" i="3"/>
  <c r="HK10" i="3"/>
  <c r="GI10" i="3"/>
  <c r="HC10" i="3"/>
  <c r="GP10" i="3"/>
  <c r="HF10" i="3"/>
  <c r="GN10" i="3"/>
  <c r="HD10" i="3"/>
  <c r="GW10" i="3"/>
  <c r="HI10" i="3"/>
  <c r="GY10" i="3"/>
  <c r="HA10" i="3"/>
  <c r="HE10" i="3"/>
  <c r="GL10" i="3"/>
  <c r="GO10" i="3"/>
  <c r="CA112" i="14"/>
  <c r="CA108" i="14"/>
  <c r="DL52" i="14"/>
  <c r="DL127" i="14"/>
  <c r="DM127" i="14"/>
  <c r="DR50" i="14"/>
  <c r="DO109" i="14"/>
  <c r="CC106" i="14"/>
  <c r="DK70" i="14"/>
  <c r="DK43" i="14"/>
  <c r="DR75" i="14"/>
  <c r="DR113" i="14"/>
  <c r="CF105" i="14"/>
  <c r="CF119" i="14"/>
  <c r="DR58" i="14"/>
  <c r="CF121" i="14"/>
  <c r="CF113" i="14"/>
  <c r="DR118" i="14"/>
  <c r="DR42" i="14"/>
  <c r="DR55" i="14"/>
  <c r="CF120" i="14"/>
  <c r="DR101" i="14"/>
  <c r="DR110" i="14"/>
  <c r="CF104" i="14"/>
  <c r="DR81" i="14"/>
  <c r="CF117" i="14"/>
  <c r="DR98" i="14"/>
  <c r="CF102" i="14"/>
  <c r="DR103" i="14"/>
  <c r="DR107" i="14"/>
  <c r="DR60" i="14"/>
  <c r="DR41" i="14"/>
  <c r="DR59" i="14"/>
  <c r="DR77" i="14"/>
  <c r="DR38" i="14"/>
  <c r="DR84" i="14"/>
  <c r="CF101" i="14"/>
  <c r="CF124" i="14"/>
  <c r="DR39" i="14"/>
  <c r="DR49" i="14"/>
  <c r="DR102" i="14"/>
  <c r="CF103" i="14"/>
  <c r="DR89" i="14"/>
  <c r="CF115" i="14"/>
  <c r="DR127" i="14"/>
  <c r="DR79" i="14"/>
  <c r="CF122" i="14"/>
  <c r="DR74" i="14"/>
  <c r="DR52" i="14"/>
  <c r="DR40" i="14"/>
  <c r="DR123" i="14"/>
  <c r="CF125" i="14"/>
  <c r="CF109" i="14"/>
  <c r="DR119" i="14"/>
  <c r="DR83" i="14"/>
  <c r="DR126" i="14"/>
  <c r="DR54" i="14"/>
  <c r="DR106" i="14"/>
  <c r="CF108" i="14"/>
  <c r="DR90" i="14"/>
  <c r="DR51" i="14"/>
  <c r="DR117" i="14"/>
  <c r="DR53" i="14"/>
  <c r="DR56" i="14"/>
  <c r="DR91" i="14"/>
  <c r="DR121" i="14"/>
  <c r="CF116" i="14"/>
  <c r="DR35" i="14"/>
  <c r="DR68" i="14"/>
  <c r="DR105" i="14"/>
  <c r="DR112" i="14"/>
  <c r="DR76" i="14"/>
  <c r="DR47" i="14"/>
  <c r="DR71" i="14"/>
  <c r="CF126" i="14"/>
  <c r="DR44" i="14"/>
  <c r="CF107" i="14"/>
  <c r="DR104" i="14"/>
  <c r="DR37" i="14"/>
  <c r="DR92" i="14"/>
  <c r="CF110" i="14"/>
  <c r="DR122" i="14"/>
  <c r="CF99" i="14"/>
  <c r="DR43" i="14"/>
  <c r="CF111" i="14"/>
  <c r="DR99" i="14"/>
  <c r="DR111" i="14"/>
  <c r="DR70" i="14"/>
  <c r="CG107" i="14"/>
  <c r="DS111" i="14"/>
  <c r="CG99" i="14"/>
  <c r="DS109" i="14"/>
  <c r="DS123" i="14"/>
  <c r="DS72" i="14"/>
  <c r="DS47" i="14"/>
  <c r="DS98" i="14"/>
  <c r="DS116" i="14"/>
  <c r="DS56" i="14"/>
  <c r="DS57" i="14"/>
  <c r="DS110" i="14"/>
  <c r="DS45" i="14"/>
  <c r="DS120" i="14"/>
  <c r="DS58" i="14"/>
  <c r="CG116" i="14"/>
  <c r="CG115" i="14"/>
  <c r="DS46" i="14"/>
  <c r="DS103" i="14"/>
  <c r="DS66" i="14"/>
  <c r="DS100" i="14"/>
  <c r="DS48" i="14"/>
  <c r="CG113" i="14"/>
  <c r="DS84" i="14"/>
  <c r="DS37" i="14"/>
  <c r="DS78" i="14"/>
  <c r="CG121" i="14"/>
  <c r="CG111" i="14"/>
  <c r="CG109" i="14"/>
  <c r="DS91" i="14"/>
  <c r="DS71" i="14"/>
  <c r="CG119" i="14"/>
  <c r="DS106" i="14"/>
  <c r="CG118" i="14"/>
  <c r="DS105" i="14"/>
  <c r="CG117" i="14"/>
  <c r="DS39" i="14"/>
  <c r="DS41" i="14"/>
  <c r="CG112" i="14"/>
  <c r="DS55" i="14"/>
  <c r="DS73" i="14"/>
  <c r="CG98" i="14"/>
  <c r="DS89" i="14"/>
  <c r="DS83" i="14"/>
  <c r="CG110" i="14"/>
  <c r="CG126" i="14"/>
  <c r="DS63" i="14"/>
  <c r="DS107" i="14"/>
  <c r="DS122" i="14"/>
  <c r="DS92" i="14"/>
  <c r="DS113" i="14"/>
  <c r="DS75" i="14"/>
  <c r="DS40" i="14"/>
  <c r="BQ113" i="14"/>
  <c r="DC76" i="14"/>
  <c r="DC95" i="14"/>
  <c r="DC79" i="14"/>
  <c r="DC115" i="14"/>
  <c r="DC89" i="14"/>
  <c r="DC80" i="14"/>
  <c r="DC63" i="14"/>
  <c r="DC118" i="14"/>
  <c r="BQ107" i="14"/>
  <c r="BQ125" i="14"/>
  <c r="DC69" i="14"/>
  <c r="DC44" i="14"/>
  <c r="DC116" i="14"/>
  <c r="DC51" i="14"/>
  <c r="BQ98" i="14"/>
  <c r="BQ115" i="14"/>
  <c r="AE115" i="14" s="1"/>
  <c r="BQ112" i="14"/>
  <c r="DC117" i="14"/>
  <c r="DC105" i="14"/>
  <c r="DC46" i="14"/>
  <c r="BQ124" i="14"/>
  <c r="DC85" i="14"/>
  <c r="DC104" i="14"/>
  <c r="DC94" i="14"/>
  <c r="DC123" i="14"/>
  <c r="DC121" i="14"/>
  <c r="DC124" i="14"/>
  <c r="BQ102" i="14"/>
  <c r="DC61" i="14"/>
  <c r="DC90" i="14"/>
  <c r="DC107" i="14"/>
  <c r="DC68" i="14"/>
  <c r="DC84" i="14"/>
  <c r="BQ126" i="14"/>
  <c r="DC120" i="14"/>
  <c r="DC110" i="14"/>
  <c r="DC100" i="14"/>
  <c r="DC55" i="14"/>
  <c r="DC40" i="14"/>
  <c r="DC41" i="14"/>
  <c r="DC49" i="14"/>
  <c r="BQ114" i="14"/>
  <c r="DC78" i="14"/>
  <c r="BQ105" i="14"/>
  <c r="DC47" i="14"/>
  <c r="DC71" i="14"/>
  <c r="DC86" i="14"/>
  <c r="DC59" i="14"/>
  <c r="DC43" i="14"/>
  <c r="DC57" i="14"/>
  <c r="BQ117" i="14"/>
  <c r="DC67" i="14"/>
  <c r="DC113" i="14"/>
  <c r="DC66" i="14"/>
  <c r="DC72" i="14"/>
  <c r="BQ110" i="14"/>
  <c r="AE110" i="14" s="1"/>
  <c r="DC60" i="14"/>
  <c r="DC42" i="14"/>
  <c r="DC112" i="14"/>
  <c r="DC111" i="14"/>
  <c r="DC87" i="14"/>
  <c r="CN54" i="14"/>
  <c r="CN98" i="14"/>
  <c r="CN71" i="14"/>
  <c r="BB127" i="14"/>
  <c r="BB116" i="14"/>
  <c r="CN55" i="14"/>
  <c r="CN103" i="14"/>
  <c r="CN56" i="14"/>
  <c r="CN37" i="14"/>
  <c r="CN46" i="14"/>
  <c r="CN108" i="14"/>
  <c r="CN41" i="14"/>
  <c r="BB115" i="14"/>
  <c r="CN109" i="14"/>
  <c r="CN107" i="14"/>
  <c r="CN127" i="14"/>
  <c r="P127" i="14" s="1"/>
  <c r="CN91" i="14"/>
  <c r="CN68" i="14"/>
  <c r="CN113" i="14"/>
  <c r="BB124" i="14"/>
  <c r="BB112" i="14"/>
  <c r="CN48" i="14"/>
  <c r="CN67" i="14"/>
  <c r="CN95" i="14"/>
  <c r="CN62" i="14"/>
  <c r="CN122" i="14"/>
  <c r="CN125" i="14"/>
  <c r="BB113" i="14"/>
  <c r="CN80" i="14"/>
  <c r="BB111" i="14"/>
  <c r="CN60" i="14"/>
  <c r="CN44" i="14"/>
  <c r="CN39" i="14"/>
  <c r="CN47" i="14"/>
  <c r="CN53" i="14"/>
  <c r="CN105" i="14"/>
  <c r="CN100" i="14"/>
  <c r="CN42" i="14"/>
  <c r="CN110" i="14"/>
  <c r="CN81" i="14"/>
  <c r="CN92" i="14"/>
  <c r="CN75" i="14"/>
  <c r="CN112" i="14"/>
  <c r="CN61" i="14"/>
  <c r="BB126" i="14"/>
  <c r="CN126" i="14"/>
  <c r="CN99" i="14"/>
  <c r="CN73" i="14"/>
  <c r="BB123" i="14"/>
  <c r="CN120" i="14"/>
  <c r="BB118" i="14"/>
  <c r="CN57" i="14"/>
  <c r="CN45" i="14"/>
  <c r="CN82" i="14"/>
  <c r="CN59" i="14"/>
  <c r="CN119" i="14"/>
  <c r="CN51" i="14"/>
  <c r="BB98" i="14"/>
  <c r="P98" i="14" s="1"/>
  <c r="CN77" i="14"/>
  <c r="CN102" i="14"/>
  <c r="CN90" i="14"/>
  <c r="BB103" i="14"/>
  <c r="CN58" i="14"/>
  <c r="CU73" i="14"/>
  <c r="CU48" i="14"/>
  <c r="CU58" i="14"/>
  <c r="CU42" i="14"/>
  <c r="BI100" i="14"/>
  <c r="CU54" i="14"/>
  <c r="CU70" i="14"/>
  <c r="CU49" i="14"/>
  <c r="CU72" i="14"/>
  <c r="BI124" i="14"/>
  <c r="BI113" i="14"/>
  <c r="CU98" i="14"/>
  <c r="CU102" i="14"/>
  <c r="CU81" i="14"/>
  <c r="CU122" i="14"/>
  <c r="CU35" i="14"/>
  <c r="BI105" i="14"/>
  <c r="BI112" i="14"/>
  <c r="CU50" i="14"/>
  <c r="CU111" i="14"/>
  <c r="CU62" i="14"/>
  <c r="CU105" i="14"/>
  <c r="DH106" i="14"/>
  <c r="BV116" i="14"/>
  <c r="DH44" i="14"/>
  <c r="BV112" i="14"/>
  <c r="DH110" i="14"/>
  <c r="DH94" i="14"/>
  <c r="BV109" i="14"/>
  <c r="DH68" i="14"/>
  <c r="DH83" i="14"/>
  <c r="DH123" i="14"/>
  <c r="DH45" i="14"/>
  <c r="DH109" i="14"/>
  <c r="DH51" i="14"/>
  <c r="DH99" i="14"/>
  <c r="DH71" i="14"/>
  <c r="BV125" i="14"/>
  <c r="DH70" i="14"/>
  <c r="DH74" i="14"/>
  <c r="DH92" i="14"/>
  <c r="DH63" i="14"/>
  <c r="DH50" i="14"/>
  <c r="DH85" i="14"/>
  <c r="DH125" i="14"/>
  <c r="DH47" i="14"/>
  <c r="DH77" i="14"/>
  <c r="DH76" i="14"/>
  <c r="DH84" i="14"/>
  <c r="DH101" i="14"/>
  <c r="BV127" i="14"/>
  <c r="DH103" i="14"/>
  <c r="DH112" i="14"/>
  <c r="DH119" i="14"/>
  <c r="BV108" i="14"/>
  <c r="BV119" i="14"/>
  <c r="DH86" i="14"/>
  <c r="DH73" i="14"/>
  <c r="DH104" i="14"/>
  <c r="DH105" i="14"/>
  <c r="DH81" i="14"/>
  <c r="BV120" i="14"/>
  <c r="DH102" i="14"/>
  <c r="DH78" i="14"/>
  <c r="DH88" i="14"/>
  <c r="DH98" i="14"/>
  <c r="BV104" i="14"/>
  <c r="DH62" i="14"/>
  <c r="BV98" i="14"/>
  <c r="DH89" i="14"/>
  <c r="DH90" i="14"/>
  <c r="BV100" i="14"/>
  <c r="DH48" i="14"/>
  <c r="BV114" i="14"/>
  <c r="DH120" i="14"/>
  <c r="DH39" i="14"/>
  <c r="BV118" i="14"/>
  <c r="DH87" i="14"/>
  <c r="BV107" i="14"/>
  <c r="DH57" i="14"/>
  <c r="DH59" i="14"/>
  <c r="DH126" i="14"/>
  <c r="DH53" i="14"/>
  <c r="DH40" i="14"/>
  <c r="DH117" i="14"/>
  <c r="BV101" i="14"/>
  <c r="AJ101" i="14" s="1"/>
  <c r="DH43" i="14"/>
  <c r="AX40" i="14"/>
  <c r="L40" i="14" s="1"/>
  <c r="H15" i="3" s="1"/>
  <c r="AX114" i="14"/>
  <c r="AX88" i="14"/>
  <c r="AX58" i="14"/>
  <c r="L58" i="14" s="1"/>
  <c r="H33" i="3" s="1"/>
  <c r="CA33" i="3" s="1"/>
  <c r="CJ87" i="14"/>
  <c r="AX69" i="14"/>
  <c r="CJ81" i="14"/>
  <c r="AX119" i="14"/>
  <c r="AX113" i="14"/>
  <c r="AX104" i="14"/>
  <c r="AY125" i="14"/>
  <c r="CK80" i="14"/>
  <c r="CK108" i="14"/>
  <c r="CK46" i="14"/>
  <c r="CK100" i="14"/>
  <c r="CM46" i="14"/>
  <c r="CM35" i="14"/>
  <c r="CM120" i="14"/>
  <c r="CM116" i="14"/>
  <c r="CM105" i="14"/>
  <c r="CM111" i="14"/>
  <c r="CO109" i="14"/>
  <c r="BC115" i="14"/>
  <c r="CO44" i="14"/>
  <c r="BC104" i="14"/>
  <c r="CO54" i="14"/>
  <c r="CO73" i="14"/>
  <c r="BB117" i="14"/>
  <c r="CN38" i="14"/>
  <c r="CN35" i="14"/>
  <c r="BB125" i="14"/>
  <c r="CN86" i="14"/>
  <c r="CN89" i="14"/>
  <c r="BB114" i="14"/>
  <c r="CN87" i="14"/>
  <c r="CN36" i="14"/>
  <c r="CN101" i="14"/>
  <c r="CN52" i="14"/>
  <c r="BB121" i="14"/>
  <c r="CN78" i="14"/>
  <c r="BB122" i="14"/>
  <c r="CT109" i="14"/>
  <c r="CU118" i="14"/>
  <c r="CU90" i="14"/>
  <c r="CT71" i="14"/>
  <c r="CT117" i="14"/>
  <c r="BH120" i="14"/>
  <c r="V120" i="14" s="1"/>
  <c r="CT62" i="14"/>
  <c r="CT46" i="14"/>
  <c r="BK117" i="14"/>
  <c r="CW112" i="14"/>
  <c r="CW58" i="14"/>
  <c r="CW53" i="14"/>
  <c r="BK105" i="14"/>
  <c r="BK118" i="14"/>
  <c r="BO104" i="14"/>
  <c r="DA110" i="14"/>
  <c r="DA54" i="14"/>
  <c r="BO108" i="14"/>
  <c r="AC108" i="14" s="1"/>
  <c r="DC82" i="14"/>
  <c r="BQ119" i="14"/>
  <c r="DC53" i="14"/>
  <c r="DC77" i="14"/>
  <c r="BW125" i="14"/>
  <c r="BW115" i="14"/>
  <c r="DG115" i="14"/>
  <c r="DG127" i="14"/>
  <c r="DG114" i="14"/>
  <c r="DG98" i="14"/>
  <c r="BV115" i="14"/>
  <c r="BV102" i="14"/>
  <c r="DH75" i="14"/>
  <c r="DH61" i="14"/>
  <c r="CA124" i="14"/>
  <c r="CA105" i="14"/>
  <c r="DC50" i="14"/>
  <c r="DC74" i="14"/>
  <c r="BQ111" i="14"/>
  <c r="BQ109" i="14"/>
  <c r="DG85" i="14"/>
  <c r="DH55" i="14"/>
  <c r="DL35" i="14"/>
  <c r="CB108" i="14"/>
  <c r="CB121" i="14"/>
  <c r="DQ35" i="14"/>
  <c r="DQ94" i="14"/>
  <c r="DR80" i="14"/>
  <c r="DN74" i="14"/>
  <c r="CC104" i="14"/>
  <c r="DR114" i="14"/>
  <c r="CG103" i="14"/>
  <c r="DR115" i="14"/>
  <c r="DK85" i="14"/>
  <c r="BY118" i="14"/>
  <c r="DS79" i="14"/>
  <c r="BC120" i="14"/>
  <c r="CW56" i="14"/>
  <c r="BK101" i="14"/>
  <c r="CW37" i="14"/>
  <c r="BK115" i="14"/>
  <c r="CW109" i="14"/>
  <c r="CW47" i="14"/>
  <c r="BK102" i="14"/>
  <c r="CW94" i="14"/>
  <c r="CW74" i="14"/>
  <c r="CW93" i="14"/>
  <c r="CW110" i="14"/>
  <c r="CW46" i="14"/>
  <c r="CW40" i="14"/>
  <c r="CW119" i="14"/>
  <c r="CW68" i="14"/>
  <c r="CW69" i="14"/>
  <c r="CW85" i="14"/>
  <c r="BK107" i="14"/>
  <c r="CW100" i="14"/>
  <c r="CW78" i="14"/>
  <c r="BK119" i="14"/>
  <c r="CW118" i="14"/>
  <c r="CW89" i="14"/>
  <c r="CW88" i="14"/>
  <c r="CW77" i="14"/>
  <c r="BK127" i="14"/>
  <c r="CW95" i="14"/>
  <c r="CW81" i="14"/>
  <c r="BK108" i="14"/>
  <c r="Y108" i="14" s="1"/>
  <c r="CW83" i="14"/>
  <c r="BK110" i="14"/>
  <c r="Y110" i="14" s="1"/>
  <c r="CW125" i="14"/>
  <c r="CW73" i="14"/>
  <c r="BK106" i="14"/>
  <c r="CW57" i="14"/>
  <c r="CW71" i="14"/>
  <c r="BK109" i="14"/>
  <c r="Y109" i="14" s="1"/>
  <c r="CW86" i="14"/>
  <c r="CW103" i="14"/>
  <c r="CW92" i="14"/>
  <c r="CW38" i="14"/>
  <c r="CW45" i="14"/>
  <c r="BK116" i="14"/>
  <c r="CW36" i="14"/>
  <c r="CW48" i="14"/>
  <c r="BK113" i="14"/>
  <c r="CW120" i="14"/>
  <c r="CW42" i="14"/>
  <c r="CW61" i="14"/>
  <c r="BK122" i="14"/>
  <c r="CW67" i="14"/>
  <c r="BK112" i="14"/>
  <c r="CW98" i="14"/>
  <c r="CW49" i="14"/>
  <c r="CW80" i="14"/>
  <c r="CW76" i="14"/>
  <c r="CW54" i="14"/>
  <c r="CW43" i="14"/>
  <c r="DM120" i="14"/>
  <c r="DM47" i="14"/>
  <c r="CA104" i="14"/>
  <c r="DM59" i="14"/>
  <c r="CA101" i="14"/>
  <c r="DM36" i="14"/>
  <c r="DM63" i="14"/>
  <c r="DM116" i="14"/>
  <c r="DM84" i="14"/>
  <c r="CA111" i="14"/>
  <c r="DM77" i="14"/>
  <c r="DM115" i="14"/>
  <c r="DM103" i="14"/>
  <c r="DM121" i="14"/>
  <c r="DM109" i="14"/>
  <c r="DM83" i="14"/>
  <c r="DM112" i="14"/>
  <c r="DM40" i="14"/>
  <c r="DM91" i="14"/>
  <c r="DM62" i="14"/>
  <c r="CA98" i="14"/>
  <c r="DM60" i="14"/>
  <c r="DM81" i="14"/>
  <c r="CA103" i="14"/>
  <c r="DM122" i="14"/>
  <c r="DM50" i="14"/>
  <c r="DM85" i="14"/>
  <c r="CA102" i="14"/>
  <c r="DM66" i="14"/>
  <c r="CA117" i="14"/>
  <c r="DM87" i="14"/>
  <c r="DM69" i="14"/>
  <c r="CA127" i="14"/>
  <c r="DM102" i="14"/>
  <c r="DM105" i="14"/>
  <c r="DM98" i="14"/>
  <c r="CA120" i="14"/>
  <c r="AO120" i="14" s="1"/>
  <c r="DM108" i="14"/>
  <c r="DM89" i="14"/>
  <c r="DM106" i="14"/>
  <c r="DM43" i="14"/>
  <c r="BH100" i="14"/>
  <c r="BH116" i="14"/>
  <c r="CT79" i="14"/>
  <c r="BH122" i="14"/>
  <c r="CT119" i="14"/>
  <c r="BH118" i="14"/>
  <c r="CT41" i="14"/>
  <c r="BH114" i="14"/>
  <c r="CT94" i="14"/>
  <c r="CT102" i="14"/>
  <c r="CT108" i="14"/>
  <c r="CT57" i="14"/>
  <c r="CT70" i="14"/>
  <c r="CT61" i="14"/>
  <c r="CT56" i="14"/>
  <c r="CT51" i="14"/>
  <c r="CT63" i="14"/>
  <c r="CT105" i="14"/>
  <c r="BH111" i="14"/>
  <c r="BH101" i="14"/>
  <c r="CT59" i="14"/>
  <c r="CT118" i="14"/>
  <c r="BH105" i="14"/>
  <c r="CT36" i="14"/>
  <c r="BH127" i="14"/>
  <c r="BH113" i="14"/>
  <c r="CT116" i="14"/>
  <c r="CT90" i="14"/>
  <c r="CT69" i="14"/>
  <c r="CT49" i="14"/>
  <c r="CT107" i="14"/>
  <c r="CT113" i="14"/>
  <c r="CT112" i="14"/>
  <c r="CT95" i="14"/>
  <c r="BH115" i="14"/>
  <c r="BZ118" i="14"/>
  <c r="BZ100" i="14"/>
  <c r="DL104" i="14"/>
  <c r="BZ124" i="14"/>
  <c r="DL54" i="14"/>
  <c r="DL49" i="14"/>
  <c r="DL125" i="14"/>
  <c r="DL37" i="14"/>
  <c r="BZ103" i="14"/>
  <c r="DL59" i="14"/>
  <c r="DL61" i="14"/>
  <c r="DL41" i="14"/>
  <c r="BZ102" i="14"/>
  <c r="BZ105" i="14"/>
  <c r="BZ111" i="14"/>
  <c r="DL91" i="14"/>
  <c r="DL71" i="14"/>
  <c r="BZ113" i="14"/>
  <c r="DL106" i="14"/>
  <c r="DL108" i="14"/>
  <c r="BZ104" i="14"/>
  <c r="DL122" i="14"/>
  <c r="DL93" i="14"/>
  <c r="DL58" i="14"/>
  <c r="DL76" i="14"/>
  <c r="DL89" i="14"/>
  <c r="DL83" i="14"/>
  <c r="DL43" i="14"/>
  <c r="DL101" i="14"/>
  <c r="DL82" i="14"/>
  <c r="DL42" i="14"/>
  <c r="DL84" i="14"/>
  <c r="DL56" i="14"/>
  <c r="DL120" i="14"/>
  <c r="BZ116" i="14"/>
  <c r="DL51" i="14"/>
  <c r="BZ125" i="14"/>
  <c r="DL57" i="14"/>
  <c r="BZ109" i="14"/>
  <c r="BZ126" i="14"/>
  <c r="CC125" i="14"/>
  <c r="CC123" i="14"/>
  <c r="CC103" i="14"/>
  <c r="DO71" i="14"/>
  <c r="DO110" i="14"/>
  <c r="DO126" i="14"/>
  <c r="CC112" i="14"/>
  <c r="DO101" i="14"/>
  <c r="CC114" i="14"/>
  <c r="DO82" i="14"/>
  <c r="DO107" i="14"/>
  <c r="DO118" i="14"/>
  <c r="DO40" i="14"/>
  <c r="DO124" i="14"/>
  <c r="DO75" i="14"/>
  <c r="CC115" i="14"/>
  <c r="DO58" i="14"/>
  <c r="DO56" i="14"/>
  <c r="DO99" i="14"/>
  <c r="DO55" i="14"/>
  <c r="CC118" i="14"/>
  <c r="DO76" i="14"/>
  <c r="CC127" i="14"/>
  <c r="DO108" i="14"/>
  <c r="CC105" i="14"/>
  <c r="DO42" i="14"/>
  <c r="DO88" i="14"/>
  <c r="DO90" i="14"/>
  <c r="DO54" i="14"/>
  <c r="DO68" i="14"/>
  <c r="DO115" i="14"/>
  <c r="DO60" i="14"/>
  <c r="DO98" i="14"/>
  <c r="DO81" i="14"/>
  <c r="DO116" i="14"/>
  <c r="CC110" i="14"/>
  <c r="DO94" i="14"/>
  <c r="DO44" i="14"/>
  <c r="DO53" i="14"/>
  <c r="DO41" i="14"/>
  <c r="DO106" i="14"/>
  <c r="DO74" i="14"/>
  <c r="DO46" i="14"/>
  <c r="DO50" i="14"/>
  <c r="DO51" i="14"/>
  <c r="CC111" i="14"/>
  <c r="DO49" i="14"/>
  <c r="DO120" i="14"/>
  <c r="DO122" i="14"/>
  <c r="DO86" i="14"/>
  <c r="DO48" i="14"/>
  <c r="DO95" i="14"/>
  <c r="DO114" i="14"/>
  <c r="CC121" i="14"/>
  <c r="DO121" i="14"/>
  <c r="CC107" i="14"/>
  <c r="DO79" i="14"/>
  <c r="CC108" i="14"/>
  <c r="CC116" i="14"/>
  <c r="AQ116" i="14" s="1"/>
  <c r="DO70" i="14"/>
  <c r="CC102" i="14"/>
  <c r="DO38" i="14"/>
  <c r="DO123" i="14"/>
  <c r="DO92" i="14"/>
  <c r="DO104" i="14"/>
  <c r="DO84" i="14"/>
  <c r="DO73" i="14"/>
  <c r="DO69" i="14"/>
  <c r="CC119" i="14"/>
  <c r="DO127" i="14"/>
  <c r="CC117" i="14"/>
  <c r="DO80" i="14"/>
  <c r="DO105" i="14"/>
  <c r="CC124" i="14"/>
  <c r="AQ124" i="14" s="1"/>
  <c r="CC120" i="14"/>
  <c r="DO35" i="14"/>
  <c r="DO37" i="14"/>
  <c r="CC126" i="14"/>
  <c r="AQ126" i="14" s="1"/>
  <c r="DO36" i="14"/>
  <c r="DO91" i="14"/>
  <c r="BU121" i="14"/>
  <c r="BY126" i="14"/>
  <c r="CO69" i="14"/>
  <c r="CM39" i="14"/>
  <c r="CM103" i="14"/>
  <c r="BA109" i="14"/>
  <c r="CM47" i="14"/>
  <c r="BA100" i="14"/>
  <c r="CO80" i="14"/>
  <c r="BC112" i="14"/>
  <c r="CO113" i="14"/>
  <c r="BC106" i="14"/>
  <c r="CO90" i="14"/>
  <c r="CN94" i="14"/>
  <c r="CN76" i="14"/>
  <c r="CN106" i="14"/>
  <c r="CN118" i="14"/>
  <c r="BB101" i="14"/>
  <c r="CN70" i="14"/>
  <c r="CN111" i="14"/>
  <c r="CN115" i="14"/>
  <c r="CN88" i="14"/>
  <c r="CN123" i="14"/>
  <c r="CN40" i="14"/>
  <c r="CN50" i="14"/>
  <c r="BB100" i="14"/>
  <c r="CN114" i="14"/>
  <c r="BH117" i="14"/>
  <c r="V117" i="14" s="1"/>
  <c r="CU75" i="14"/>
  <c r="CU123" i="14"/>
  <c r="CT55" i="14"/>
  <c r="CT74" i="14"/>
  <c r="CT85" i="14"/>
  <c r="CT66" i="14"/>
  <c r="CW82" i="14"/>
  <c r="CW111" i="14"/>
  <c r="CW39" i="14"/>
  <c r="BK123" i="14"/>
  <c r="BK114" i="14"/>
  <c r="Y114" i="14" s="1"/>
  <c r="CW87" i="14"/>
  <c r="BK124" i="14"/>
  <c r="DA89" i="14"/>
  <c r="BO126" i="14"/>
  <c r="DA52" i="14"/>
  <c r="DA40" i="14"/>
  <c r="DC108" i="14"/>
  <c r="BQ123" i="14"/>
  <c r="DC54" i="14"/>
  <c r="DI45" i="14"/>
  <c r="BU118" i="14"/>
  <c r="DG53" i="14"/>
  <c r="DG41" i="14"/>
  <c r="BU107" i="14"/>
  <c r="DH46" i="14"/>
  <c r="DH79" i="14"/>
  <c r="DH56" i="14"/>
  <c r="DH69" i="14"/>
  <c r="DM94" i="14"/>
  <c r="DM92" i="14"/>
  <c r="BQ122" i="14"/>
  <c r="DC93" i="14"/>
  <c r="DC122" i="14"/>
  <c r="DC36" i="14"/>
  <c r="BV106" i="14"/>
  <c r="DH58" i="14"/>
  <c r="DL70" i="14"/>
  <c r="DM101" i="14"/>
  <c r="DN73" i="14"/>
  <c r="DO87" i="14"/>
  <c r="CE112" i="14"/>
  <c r="DR93" i="14"/>
  <c r="DR87" i="14"/>
  <c r="DO61" i="14"/>
  <c r="DR94" i="14"/>
  <c r="DS102" i="14"/>
  <c r="DS52" i="14"/>
  <c r="DK47" i="14"/>
  <c r="DO43" i="14"/>
  <c r="CT98" i="14"/>
  <c r="BZ114" i="14"/>
  <c r="CQ43" i="14"/>
  <c r="BE107" i="14"/>
  <c r="CQ100" i="14"/>
  <c r="CQ106" i="14"/>
  <c r="CQ111" i="14"/>
  <c r="CQ102" i="14"/>
  <c r="BE106" i="14"/>
  <c r="CQ93" i="14"/>
  <c r="BE99" i="14"/>
  <c r="CQ112" i="14"/>
  <c r="CQ88" i="14"/>
  <c r="BE113" i="14"/>
  <c r="CQ36" i="14"/>
  <c r="CQ84" i="14"/>
  <c r="BE122" i="14"/>
  <c r="CQ90" i="14"/>
  <c r="CQ70" i="14"/>
  <c r="CQ45" i="14"/>
  <c r="CQ59" i="14"/>
  <c r="CQ79" i="14"/>
  <c r="CQ53" i="14"/>
  <c r="BE123" i="14"/>
  <c r="BE98" i="14"/>
  <c r="BE125" i="14"/>
  <c r="BE119" i="14"/>
  <c r="CQ82" i="14"/>
  <c r="CQ66" i="14"/>
  <c r="BE103" i="14"/>
  <c r="CQ116" i="14"/>
  <c r="CQ51" i="14"/>
  <c r="BE116" i="14"/>
  <c r="BE115" i="14"/>
  <c r="CQ42" i="14"/>
  <c r="CQ52" i="14"/>
  <c r="CQ126" i="14"/>
  <c r="BE102" i="14"/>
  <c r="CQ47" i="14"/>
  <c r="CQ89" i="14"/>
  <c r="BE100" i="14"/>
  <c r="S100" i="14" s="1"/>
  <c r="CQ94" i="14"/>
  <c r="CQ125" i="14"/>
  <c r="BE109" i="14"/>
  <c r="CQ117" i="14"/>
  <c r="CP87" i="14"/>
  <c r="BD123" i="14"/>
  <c r="BL123" i="14"/>
  <c r="CX69" i="14"/>
  <c r="BL125" i="14"/>
  <c r="CX76" i="14"/>
  <c r="DN99" i="14"/>
  <c r="DN35" i="14"/>
  <c r="DN123" i="14"/>
  <c r="DN57" i="14"/>
  <c r="DN115" i="14"/>
  <c r="DN92" i="14"/>
  <c r="CB115" i="14"/>
  <c r="DN125" i="14"/>
  <c r="CB118" i="14"/>
  <c r="DN93" i="14"/>
  <c r="CB102" i="14"/>
  <c r="CB114" i="14"/>
  <c r="DN67" i="14"/>
  <c r="CB101" i="14"/>
  <c r="DN36" i="14"/>
  <c r="DN98" i="14"/>
  <c r="DN101" i="14"/>
  <c r="DN106" i="14"/>
  <c r="DN126" i="14"/>
  <c r="DN63" i="14"/>
  <c r="DN80" i="14"/>
  <c r="DN41" i="14"/>
  <c r="DN100" i="14"/>
  <c r="DN37" i="14"/>
  <c r="DN55" i="14"/>
  <c r="DN82" i="14"/>
  <c r="DN58" i="14"/>
  <c r="DN104" i="14"/>
  <c r="CB122" i="14"/>
  <c r="DN46" i="14"/>
  <c r="CB123" i="14"/>
  <c r="AP123" i="14" s="1"/>
  <c r="DN75" i="14"/>
  <c r="DN116" i="14"/>
  <c r="DN45" i="14"/>
  <c r="DN53" i="14"/>
  <c r="DN113" i="14"/>
  <c r="DN48" i="14"/>
  <c r="CB127" i="14"/>
  <c r="CB126" i="14"/>
  <c r="AP126" i="14" s="1"/>
  <c r="DN78" i="14"/>
  <c r="DN68" i="14"/>
  <c r="DN90" i="14"/>
  <c r="CB99" i="14"/>
  <c r="DN107" i="14"/>
  <c r="CB107" i="14"/>
  <c r="DN103" i="14"/>
  <c r="DN43" i="14"/>
  <c r="CB100" i="14"/>
  <c r="DN47" i="14"/>
  <c r="CB110" i="14"/>
  <c r="DN83" i="14"/>
  <c r="DN120" i="14"/>
  <c r="DN40" i="14"/>
  <c r="DN76" i="14"/>
  <c r="DN42" i="14"/>
  <c r="DN79" i="14"/>
  <c r="DN105" i="14"/>
  <c r="DN108" i="14"/>
  <c r="DN50" i="14"/>
  <c r="CB119" i="14"/>
  <c r="CB120" i="14"/>
  <c r="DN66" i="14"/>
  <c r="DN84" i="14"/>
  <c r="DN77" i="14"/>
  <c r="CB103" i="14"/>
  <c r="DN51" i="14"/>
  <c r="CB113" i="14"/>
  <c r="DN127" i="14"/>
  <c r="DN54" i="14"/>
  <c r="CL108" i="14"/>
  <c r="CL83" i="14"/>
  <c r="CL82" i="14"/>
  <c r="AZ102" i="14"/>
  <c r="AZ107" i="14"/>
  <c r="CL44" i="14"/>
  <c r="CL99" i="14"/>
  <c r="CL42" i="14"/>
  <c r="CL93" i="14"/>
  <c r="AZ106" i="14"/>
  <c r="CL106" i="14"/>
  <c r="AZ110" i="14"/>
  <c r="N110" i="14" s="1"/>
  <c r="AZ122" i="14"/>
  <c r="CL111" i="14"/>
  <c r="CL124" i="14"/>
  <c r="CL119" i="14"/>
  <c r="DI90" i="14"/>
  <c r="DI91" i="14"/>
  <c r="BW109" i="14"/>
  <c r="DI115" i="14"/>
  <c r="BW117" i="14"/>
  <c r="DI111" i="14"/>
  <c r="DI76" i="14"/>
  <c r="BW122" i="14"/>
  <c r="BW104" i="14"/>
  <c r="DI81" i="14"/>
  <c r="DI77" i="14"/>
  <c r="DI100" i="14"/>
  <c r="DI120" i="14"/>
  <c r="DI119" i="14"/>
  <c r="DI108" i="14"/>
  <c r="BW127" i="14"/>
  <c r="DA38" i="14"/>
  <c r="DA70" i="14"/>
  <c r="DA119" i="14"/>
  <c r="DA118" i="14"/>
  <c r="DA123" i="14"/>
  <c r="DA63" i="14"/>
  <c r="DA76" i="14"/>
  <c r="BO101" i="14"/>
  <c r="BP105" i="14"/>
  <c r="DB119" i="14"/>
  <c r="BP103" i="14"/>
  <c r="DB102" i="14"/>
  <c r="DB67" i="14"/>
  <c r="BP125" i="14"/>
  <c r="CZ76" i="14"/>
  <c r="CZ81" i="14"/>
  <c r="CZ44" i="14"/>
  <c r="CZ48" i="14"/>
  <c r="BN116" i="14"/>
  <c r="CZ90" i="14"/>
  <c r="CZ87" i="14"/>
  <c r="CZ60" i="14"/>
  <c r="CZ59" i="14"/>
  <c r="CZ124" i="14"/>
  <c r="CZ50" i="14"/>
  <c r="CZ55" i="14"/>
  <c r="CZ115" i="14"/>
  <c r="CZ123" i="14"/>
  <c r="CZ125" i="14"/>
  <c r="BN117" i="14"/>
  <c r="BN119" i="14"/>
  <c r="CZ101" i="14"/>
  <c r="CZ61" i="14"/>
  <c r="CZ63" i="14"/>
  <c r="CZ80" i="14"/>
  <c r="CZ71" i="14"/>
  <c r="CZ119" i="14"/>
  <c r="CZ100" i="14"/>
  <c r="CZ51" i="14"/>
  <c r="CZ86" i="14"/>
  <c r="CZ79" i="14"/>
  <c r="CZ89" i="14"/>
  <c r="CZ121" i="14"/>
  <c r="CZ73" i="14"/>
  <c r="CZ122" i="14"/>
  <c r="CZ45" i="14"/>
  <c r="CZ91" i="14"/>
  <c r="CZ58" i="14"/>
  <c r="CZ94" i="14"/>
  <c r="BN115" i="14"/>
  <c r="CZ103" i="14"/>
  <c r="CZ41" i="14"/>
  <c r="CZ92" i="14"/>
  <c r="CZ88" i="14"/>
  <c r="CZ43" i="14"/>
  <c r="CZ47" i="14"/>
  <c r="BN105" i="14"/>
  <c r="CZ77" i="14"/>
  <c r="CZ84" i="14"/>
  <c r="BN112" i="14"/>
  <c r="BN122" i="14"/>
  <c r="AB122" i="14" s="1"/>
  <c r="CZ70" i="14"/>
  <c r="BN126" i="14"/>
  <c r="CZ114" i="14"/>
  <c r="CZ68" i="14"/>
  <c r="BN104" i="14"/>
  <c r="CZ75" i="14"/>
  <c r="CZ67" i="14"/>
  <c r="CZ112" i="14"/>
  <c r="BN121" i="14"/>
  <c r="CZ109" i="14"/>
  <c r="CZ52" i="14"/>
  <c r="BN106" i="14"/>
  <c r="CZ102" i="14"/>
  <c r="CZ62" i="14"/>
  <c r="CZ116" i="14"/>
  <c r="BN127" i="14"/>
  <c r="CZ53" i="14"/>
  <c r="CZ78" i="14"/>
  <c r="CR88" i="14"/>
  <c r="CR110" i="14"/>
  <c r="BF119" i="14"/>
  <c r="BF120" i="14"/>
  <c r="CR57" i="14"/>
  <c r="CR80" i="14"/>
  <c r="CR101" i="14"/>
  <c r="CR61" i="14"/>
  <c r="BF126" i="14"/>
  <c r="BF123" i="14"/>
  <c r="CR103" i="14"/>
  <c r="BF112" i="14"/>
  <c r="BF117" i="14"/>
  <c r="BF124" i="14"/>
  <c r="CR37" i="14"/>
  <c r="CR66" i="14"/>
  <c r="CR53" i="14"/>
  <c r="CR127" i="14"/>
  <c r="CR47" i="14"/>
  <c r="BF122" i="14"/>
  <c r="CR102" i="14"/>
  <c r="BF104" i="14"/>
  <c r="CR79" i="14"/>
  <c r="CR118" i="14"/>
  <c r="CR39" i="14"/>
  <c r="CR77" i="14"/>
  <c r="CR114" i="14"/>
  <c r="CR48" i="14"/>
  <c r="CE111" i="14"/>
  <c r="CE127" i="14"/>
  <c r="DQ60" i="14"/>
  <c r="CE113" i="14"/>
  <c r="DQ61" i="14"/>
  <c r="DQ52" i="14"/>
  <c r="DQ36" i="14"/>
  <c r="DQ121" i="14"/>
  <c r="DQ38" i="14"/>
  <c r="DQ91" i="14"/>
  <c r="DQ82" i="14"/>
  <c r="CE124" i="14"/>
  <c r="DQ63" i="14"/>
  <c r="CE107" i="14"/>
  <c r="DQ116" i="14"/>
  <c r="DQ108" i="14"/>
  <c r="CE101" i="14"/>
  <c r="DQ39" i="14"/>
  <c r="DQ107" i="14"/>
  <c r="DQ47" i="14"/>
  <c r="CE104" i="14"/>
  <c r="DQ45" i="14"/>
  <c r="CE100" i="14"/>
  <c r="DQ53" i="14"/>
  <c r="CE109" i="14"/>
  <c r="DQ114" i="14"/>
  <c r="DQ72" i="14"/>
  <c r="CE116" i="14"/>
  <c r="DQ51" i="14"/>
  <c r="DQ40" i="14"/>
  <c r="DQ109" i="14"/>
  <c r="DQ103" i="14"/>
  <c r="CE115" i="14"/>
  <c r="DQ69" i="14"/>
  <c r="DQ67" i="14"/>
  <c r="DQ50" i="14"/>
  <c r="DQ120" i="14"/>
  <c r="DQ68" i="14"/>
  <c r="DQ119" i="14"/>
  <c r="DQ124" i="14"/>
  <c r="DQ123" i="14"/>
  <c r="DQ118" i="14"/>
  <c r="DQ85" i="14"/>
  <c r="CE121" i="14"/>
  <c r="AS121" i="14" s="1"/>
  <c r="DQ56" i="14"/>
  <c r="DQ62" i="14"/>
  <c r="DQ126" i="14"/>
  <c r="DQ87" i="14"/>
  <c r="DQ43" i="14"/>
  <c r="DQ55" i="14"/>
  <c r="CE117" i="14"/>
  <c r="DQ58" i="14"/>
  <c r="DQ88" i="14"/>
  <c r="DQ49" i="14"/>
  <c r="DQ110" i="14"/>
  <c r="DQ78" i="14"/>
  <c r="CE118" i="14"/>
  <c r="DQ74" i="14"/>
  <c r="DQ80" i="14"/>
  <c r="CE98" i="14"/>
  <c r="DQ84" i="14"/>
  <c r="CE126" i="14"/>
  <c r="DQ79" i="14"/>
  <c r="DQ115" i="14"/>
  <c r="DQ113" i="14"/>
  <c r="CE122" i="14"/>
  <c r="DQ75" i="14"/>
  <c r="DQ98" i="14"/>
  <c r="DQ54" i="14"/>
  <c r="DQ48" i="14"/>
  <c r="CE120" i="14"/>
  <c r="CE106" i="14"/>
  <c r="DQ117" i="14"/>
  <c r="DQ102" i="14"/>
  <c r="DQ89" i="14"/>
  <c r="CE119" i="14"/>
  <c r="CE125" i="14"/>
  <c r="DQ105" i="14"/>
  <c r="DQ100" i="14"/>
  <c r="CE105" i="14"/>
  <c r="CE110" i="14"/>
  <c r="CE99" i="14"/>
  <c r="AX102" i="14"/>
  <c r="CJ40" i="14"/>
  <c r="AX82" i="14"/>
  <c r="CJ115" i="14"/>
  <c r="CJ100" i="14"/>
  <c r="CJ63" i="14"/>
  <c r="CJ80" i="14"/>
  <c r="CJ60" i="14"/>
  <c r="AX89" i="14"/>
  <c r="CJ74" i="14"/>
  <c r="AX121" i="14"/>
  <c r="CJ61" i="14"/>
  <c r="CJ108" i="14"/>
  <c r="CJ122" i="14"/>
  <c r="AX61" i="14"/>
  <c r="L61" i="14" s="1"/>
  <c r="H36" i="3" s="1"/>
  <c r="CA36" i="3" s="1"/>
  <c r="AX77" i="14"/>
  <c r="AX99" i="14"/>
  <c r="AX80" i="14"/>
  <c r="AX66" i="14"/>
  <c r="AX101" i="14"/>
  <c r="CJ106" i="14"/>
  <c r="AX35" i="14"/>
  <c r="L35" i="14" s="1"/>
  <c r="L31" i="14" s="1"/>
  <c r="AY111" i="14"/>
  <c r="CK116" i="14"/>
  <c r="CK126" i="14"/>
  <c r="AY98" i="14"/>
  <c r="CK52" i="14"/>
  <c r="CK74" i="14"/>
  <c r="CK83" i="14"/>
  <c r="AY106" i="14"/>
  <c r="CK57" i="14"/>
  <c r="CL49" i="14"/>
  <c r="CL36" i="14"/>
  <c r="CL74" i="14"/>
  <c r="CL126" i="14"/>
  <c r="CL57" i="14"/>
  <c r="CL45" i="14"/>
  <c r="CL95" i="14"/>
  <c r="AZ114" i="14"/>
  <c r="CL51" i="14"/>
  <c r="CL112" i="14"/>
  <c r="N112" i="14" s="1"/>
  <c r="AZ99" i="14"/>
  <c r="N99" i="14" s="1"/>
  <c r="CL102" i="14"/>
  <c r="N102" i="14" s="1"/>
  <c r="CL94" i="14"/>
  <c r="CL68" i="14"/>
  <c r="CL58" i="14"/>
  <c r="CL43" i="14"/>
  <c r="AZ120" i="14"/>
  <c r="CL98" i="14"/>
  <c r="CL127" i="14"/>
  <c r="CL121" i="14"/>
  <c r="AZ101" i="14"/>
  <c r="AZ125" i="14"/>
  <c r="CM56" i="14"/>
  <c r="BA102" i="14"/>
  <c r="BA107" i="14"/>
  <c r="CM82" i="14"/>
  <c r="CM101" i="14"/>
  <c r="CM95" i="14"/>
  <c r="CM127" i="14"/>
  <c r="CM44" i="14"/>
  <c r="CM45" i="14"/>
  <c r="BA116" i="14"/>
  <c r="CM110" i="14"/>
  <c r="CM87" i="14"/>
  <c r="CO63" i="14"/>
  <c r="CO62" i="14"/>
  <c r="BC110" i="14"/>
  <c r="CO114" i="14"/>
  <c r="CO105" i="14"/>
  <c r="CO88" i="14"/>
  <c r="BC114" i="14"/>
  <c r="CO67" i="14"/>
  <c r="CO126" i="14"/>
  <c r="CO108" i="14"/>
  <c r="CO72" i="14"/>
  <c r="BC125" i="14"/>
  <c r="CQ44" i="14"/>
  <c r="CQ101" i="14"/>
  <c r="CQ86" i="14"/>
  <c r="CQ39" i="14"/>
  <c r="CQ107" i="14"/>
  <c r="CQ54" i="14"/>
  <c r="CR117" i="14"/>
  <c r="CR73" i="14"/>
  <c r="BF110" i="14"/>
  <c r="CR60" i="14"/>
  <c r="BF115" i="14"/>
  <c r="CR124" i="14"/>
  <c r="BF100" i="14"/>
  <c r="BG116" i="14"/>
  <c r="BG99" i="14"/>
  <c r="CS114" i="14"/>
  <c r="BG123" i="14"/>
  <c r="BG127" i="14"/>
  <c r="CS99" i="14"/>
  <c r="BG101" i="14"/>
  <c r="CS86" i="14"/>
  <c r="CQ74" i="14"/>
  <c r="BE104" i="14"/>
  <c r="CQ75" i="14"/>
  <c r="CQ61" i="14"/>
  <c r="CQ63" i="14"/>
  <c r="CQ46" i="14"/>
  <c r="BE101" i="14"/>
  <c r="CR94" i="14"/>
  <c r="CR112" i="14"/>
  <c r="CR52" i="14"/>
  <c r="CP49" i="14"/>
  <c r="CP117" i="14"/>
  <c r="CP76" i="14"/>
  <c r="BD114" i="14"/>
  <c r="CP62" i="14"/>
  <c r="BD124" i="14"/>
  <c r="CP101" i="14"/>
  <c r="R101" i="14" s="1"/>
  <c r="CP102" i="14"/>
  <c r="CP75" i="14"/>
  <c r="BD106" i="14"/>
  <c r="BD100" i="14"/>
  <c r="CP56" i="14"/>
  <c r="BD119" i="14"/>
  <c r="CP52" i="14"/>
  <c r="CP43" i="14"/>
  <c r="BD117" i="14"/>
  <c r="BD110" i="14"/>
  <c r="CP36" i="14"/>
  <c r="BD105" i="14"/>
  <c r="CP118" i="14"/>
  <c r="CP122" i="14"/>
  <c r="CP105" i="14"/>
  <c r="CP119" i="14"/>
  <c r="CP50" i="14"/>
  <c r="CP114" i="14"/>
  <c r="CP40" i="14"/>
  <c r="CP112" i="14"/>
  <c r="CP107" i="14"/>
  <c r="CP94" i="14"/>
  <c r="CY50" i="14"/>
  <c r="CY49" i="14"/>
  <c r="BM127" i="14"/>
  <c r="BM112" i="14"/>
  <c r="BM108" i="14"/>
  <c r="DA112" i="14"/>
  <c r="DA56" i="14"/>
  <c r="DA61" i="14"/>
  <c r="CX123" i="14"/>
  <c r="CX35" i="14"/>
  <c r="CX51" i="14"/>
  <c r="CX58" i="14"/>
  <c r="CX119" i="14"/>
  <c r="BL108" i="14"/>
  <c r="CX56" i="14"/>
  <c r="CX45" i="14"/>
  <c r="CX62" i="14"/>
  <c r="CX47" i="14"/>
  <c r="CX90" i="14"/>
  <c r="CX77" i="14"/>
  <c r="CX49" i="14"/>
  <c r="CX99" i="14"/>
  <c r="BL106" i="14"/>
  <c r="CX89" i="14"/>
  <c r="BL104" i="14"/>
  <c r="BL120" i="14"/>
  <c r="CX41" i="14"/>
  <c r="BL124" i="14"/>
  <c r="CX104" i="14"/>
  <c r="CX52" i="14"/>
  <c r="BO121" i="14"/>
  <c r="DA60" i="14"/>
  <c r="DA72" i="14"/>
  <c r="BO120" i="14"/>
  <c r="DA102" i="14"/>
  <c r="BO102" i="14"/>
  <c r="DA94" i="14"/>
  <c r="DB78" i="14"/>
  <c r="DB57" i="14"/>
  <c r="DB51" i="14"/>
  <c r="DB107" i="14"/>
  <c r="BP120" i="14"/>
  <c r="DB70" i="14"/>
  <c r="BS110" i="14"/>
  <c r="DE41" i="14"/>
  <c r="BS102" i="14"/>
  <c r="DE45" i="14"/>
  <c r="DI112" i="14"/>
  <c r="BW120" i="14"/>
  <c r="BW111" i="14"/>
  <c r="BW98" i="14"/>
  <c r="DG101" i="14"/>
  <c r="DG57" i="14"/>
  <c r="DG125" i="14"/>
  <c r="DG88" i="14"/>
  <c r="DG75" i="14"/>
  <c r="DG35" i="14"/>
  <c r="DG74" i="14"/>
  <c r="BU105" i="14"/>
  <c r="DG84" i="14"/>
  <c r="DG91" i="14"/>
  <c r="CB111" i="14"/>
  <c r="CB105" i="14"/>
  <c r="DN112" i="14"/>
  <c r="CB104" i="14"/>
  <c r="AP104" i="14" s="1"/>
  <c r="DQ127" i="14"/>
  <c r="DQ93" i="14"/>
  <c r="DQ57" i="14"/>
  <c r="DQ77" i="14"/>
  <c r="DN39" i="14"/>
  <c r="DN88" i="14"/>
  <c r="CE102" i="14"/>
  <c r="CZ36" i="14"/>
  <c r="CZ57" i="14"/>
  <c r="CZ66" i="14"/>
  <c r="CZ72" i="14"/>
  <c r="BN125" i="14"/>
  <c r="BY99" i="14"/>
  <c r="DK66" i="14"/>
  <c r="DK49" i="14"/>
  <c r="CR98" i="14"/>
  <c r="DN89" i="14"/>
  <c r="BU119" i="14"/>
  <c r="DG63" i="14"/>
  <c r="BU111" i="14"/>
  <c r="BU122" i="14"/>
  <c r="DG36" i="14"/>
  <c r="DG90" i="14"/>
  <c r="DG116" i="14"/>
  <c r="DG113" i="14"/>
  <c r="DG108" i="14"/>
  <c r="BU124" i="14"/>
  <c r="BU106" i="14"/>
  <c r="DG103" i="14"/>
  <c r="DG102" i="14"/>
  <c r="DG121" i="14"/>
  <c r="DG40" i="14"/>
  <c r="DG82" i="14"/>
  <c r="DG78" i="14"/>
  <c r="DG105" i="14"/>
  <c r="BU114" i="14"/>
  <c r="DG45" i="14"/>
  <c r="DG56" i="14"/>
  <c r="DG87" i="14"/>
  <c r="BU98" i="14"/>
  <c r="DG71" i="14"/>
  <c r="DG94" i="14"/>
  <c r="BU101" i="14"/>
  <c r="AI101" i="14" s="1"/>
  <c r="DG73" i="14"/>
  <c r="DG66" i="14"/>
  <c r="DG95" i="14"/>
  <c r="DG43" i="14"/>
  <c r="DG106" i="14"/>
  <c r="DG69" i="14"/>
  <c r="DG48" i="14"/>
  <c r="DG111" i="14"/>
  <c r="BU116" i="14"/>
  <c r="AI116" i="14" s="1"/>
  <c r="BU126" i="14"/>
  <c r="BU104" i="14"/>
  <c r="DG109" i="14"/>
  <c r="BU108" i="14"/>
  <c r="DG39" i="14"/>
  <c r="BU127" i="14"/>
  <c r="DG104" i="14"/>
  <c r="DG55" i="14"/>
  <c r="DG47" i="14"/>
  <c r="DG68" i="14"/>
  <c r="DG44" i="14"/>
  <c r="BU123" i="14"/>
  <c r="DG89" i="14"/>
  <c r="DG51" i="14"/>
  <c r="DG124" i="14"/>
  <c r="DG60" i="14"/>
  <c r="DG86" i="14"/>
  <c r="BU112" i="14"/>
  <c r="BU115" i="14"/>
  <c r="AI115" i="14" s="1"/>
  <c r="BU120" i="14"/>
  <c r="DG58" i="14"/>
  <c r="DK98" i="14"/>
  <c r="DK61" i="14"/>
  <c r="BY124" i="14"/>
  <c r="DK38" i="14"/>
  <c r="DK104" i="14"/>
  <c r="DK36" i="14"/>
  <c r="DK115" i="14"/>
  <c r="DK71" i="14"/>
  <c r="DK78" i="14"/>
  <c r="DK72" i="14"/>
  <c r="BY121" i="14"/>
  <c r="BY113" i="14"/>
  <c r="DK59" i="14"/>
  <c r="BY110" i="14"/>
  <c r="BY116" i="14"/>
  <c r="BY108" i="14"/>
  <c r="DK76" i="14"/>
  <c r="DK60" i="14"/>
  <c r="DK50" i="14"/>
  <c r="DK102" i="14"/>
  <c r="DK41" i="14"/>
  <c r="DK42" i="14"/>
  <c r="BY111" i="14"/>
  <c r="DK45" i="14"/>
  <c r="DK95" i="14"/>
  <c r="DK37" i="14"/>
  <c r="DK101" i="14"/>
  <c r="DK118" i="14"/>
  <c r="DK89" i="14"/>
  <c r="DK100" i="14"/>
  <c r="DK122" i="14"/>
  <c r="DK103" i="14"/>
  <c r="DK119" i="14"/>
  <c r="BY122" i="14"/>
  <c r="DK77" i="14"/>
  <c r="BY98" i="14"/>
  <c r="DK80" i="14"/>
  <c r="DK35" i="14"/>
  <c r="DK93" i="14"/>
  <c r="BY103" i="14"/>
  <c r="AM103" i="14" s="1"/>
  <c r="DK99" i="14"/>
  <c r="DK105" i="14"/>
  <c r="DK109" i="14"/>
  <c r="DK86" i="14"/>
  <c r="DK111" i="14"/>
  <c r="DK116" i="14"/>
  <c r="DK88" i="14"/>
  <c r="DK82" i="14"/>
  <c r="DK106" i="14"/>
  <c r="BY115" i="14"/>
  <c r="BY105" i="14"/>
  <c r="DK91" i="14"/>
  <c r="DK53" i="14"/>
  <c r="DK124" i="14"/>
  <c r="DK83" i="14"/>
  <c r="DK127" i="14"/>
  <c r="BY107" i="14"/>
  <c r="DK46" i="14"/>
  <c r="DK54" i="14"/>
  <c r="BY120" i="14"/>
  <c r="BY127" i="14"/>
  <c r="CK70" i="14"/>
  <c r="CK113" i="14"/>
  <c r="AY99" i="14"/>
  <c r="CK41" i="14"/>
  <c r="CK84" i="14"/>
  <c r="CK68" i="14"/>
  <c r="CK76" i="14"/>
  <c r="AY113" i="14"/>
  <c r="CK119" i="14"/>
  <c r="CK101" i="14"/>
  <c r="CK120" i="14"/>
  <c r="CK105" i="14"/>
  <c r="CK92" i="14"/>
  <c r="CK66" i="14"/>
  <c r="CK93" i="14"/>
  <c r="CK104" i="14"/>
  <c r="AY114" i="14"/>
  <c r="CK43" i="14"/>
  <c r="AY123" i="14"/>
  <c r="CK114" i="14"/>
  <c r="AY109" i="14"/>
  <c r="CK94" i="14"/>
  <c r="CK109" i="14"/>
  <c r="CK77" i="14"/>
  <c r="CK37" i="14"/>
  <c r="CK118" i="14"/>
  <c r="CK82" i="14"/>
  <c r="CK125" i="14"/>
  <c r="CK127" i="14"/>
  <c r="CK69" i="14"/>
  <c r="BA124" i="14"/>
  <c r="CM114" i="14"/>
  <c r="CM107" i="14"/>
  <c r="CM102" i="14"/>
  <c r="CM69" i="14"/>
  <c r="CM61" i="14"/>
  <c r="CO79" i="14"/>
  <c r="CO78" i="14"/>
  <c r="CO35" i="14"/>
  <c r="BC101" i="14"/>
  <c r="CO52" i="14"/>
  <c r="CO123" i="14"/>
  <c r="CO127" i="14"/>
  <c r="CO59" i="14"/>
  <c r="CO89" i="14"/>
  <c r="CO116" i="14"/>
  <c r="CO124" i="14"/>
  <c r="BC116" i="14"/>
  <c r="BC126" i="14"/>
  <c r="CO40" i="14"/>
  <c r="CO81" i="14"/>
  <c r="CO87" i="14"/>
  <c r="CO42" i="14"/>
  <c r="BC124" i="14"/>
  <c r="CO93" i="14"/>
  <c r="CO95" i="14"/>
  <c r="CO86" i="14"/>
  <c r="CO71" i="14"/>
  <c r="BC103" i="14"/>
  <c r="CO45" i="14"/>
  <c r="BC119" i="14"/>
  <c r="CO76" i="14"/>
  <c r="CO53" i="14"/>
  <c r="CO51" i="14"/>
  <c r="BC118" i="14"/>
  <c r="CO85" i="14"/>
  <c r="CO111" i="14"/>
  <c r="CO49" i="14"/>
  <c r="BM126" i="14"/>
  <c r="BM99" i="14"/>
  <c r="CY69" i="14"/>
  <c r="BM120" i="14"/>
  <c r="CY124" i="14"/>
  <c r="CY91" i="14"/>
  <c r="AX122" i="14"/>
  <c r="AX91" i="14"/>
  <c r="CJ117" i="14"/>
  <c r="CJ127" i="14"/>
  <c r="CJ66" i="14"/>
  <c r="AX117" i="14"/>
  <c r="AX49" i="14"/>
  <c r="L49" i="14" s="1"/>
  <c r="H24" i="3" s="1"/>
  <c r="CA24" i="3" s="1"/>
  <c r="CJ76" i="14"/>
  <c r="AX53" i="14"/>
  <c r="L53" i="14" s="1"/>
  <c r="H28" i="3" s="1"/>
  <c r="CA28" i="3" s="1"/>
  <c r="CJ77" i="14"/>
  <c r="AX46" i="14"/>
  <c r="L46" i="14" s="1"/>
  <c r="H21" i="3" s="1"/>
  <c r="CA21" i="3" s="1"/>
  <c r="AX60" i="14"/>
  <c r="L60" i="14" s="1"/>
  <c r="H35" i="3" s="1"/>
  <c r="CA35" i="3" s="1"/>
  <c r="AX54" i="14"/>
  <c r="L54" i="14" s="1"/>
  <c r="H29" i="3" s="1"/>
  <c r="CA29" i="3" s="1"/>
  <c r="CJ123" i="14"/>
  <c r="CJ53" i="14"/>
  <c r="CJ84" i="14"/>
  <c r="AX59" i="14"/>
  <c r="L59" i="14" s="1"/>
  <c r="H34" i="3" s="1"/>
  <c r="CA34" i="3" s="1"/>
  <c r="CJ58" i="14"/>
  <c r="AX92" i="14"/>
  <c r="AX39" i="14"/>
  <c r="L39" i="14" s="1"/>
  <c r="H14" i="3" s="1"/>
  <c r="AX75" i="14"/>
  <c r="AX73" i="14"/>
  <c r="CJ107" i="14"/>
  <c r="AX112" i="14"/>
  <c r="AX127" i="14"/>
  <c r="CJ102" i="14"/>
  <c r="CJ88" i="14"/>
  <c r="AX71" i="14"/>
  <c r="AX115" i="14"/>
  <c r="AX116" i="14"/>
  <c r="CJ44" i="14"/>
  <c r="CS46" i="14"/>
  <c r="CS54" i="14"/>
  <c r="CS47" i="14"/>
  <c r="CS121" i="14"/>
  <c r="CS111" i="14"/>
  <c r="CS76" i="14"/>
  <c r="BG107" i="14"/>
  <c r="CS60" i="14"/>
  <c r="CS71" i="14"/>
  <c r="BG121" i="14"/>
  <c r="CS122" i="14"/>
  <c r="CS48" i="14"/>
  <c r="CS73" i="14"/>
  <c r="DE87" i="14"/>
  <c r="DE121" i="14"/>
  <c r="DE102" i="14"/>
  <c r="DE80" i="14"/>
  <c r="BS98" i="14"/>
  <c r="DE69" i="14"/>
  <c r="BS125" i="14"/>
  <c r="DE56" i="14"/>
  <c r="DE86" i="14"/>
  <c r="DE95" i="14"/>
  <c r="BS120" i="14"/>
  <c r="DE66" i="14"/>
  <c r="BS112" i="14"/>
  <c r="DE57" i="14"/>
  <c r="GW39" i="3"/>
  <c r="HM39" i="3"/>
  <c r="GU39" i="3"/>
  <c r="HK39" i="3"/>
  <c r="HL39" i="3"/>
  <c r="HB39" i="3"/>
  <c r="HN39" i="3"/>
  <c r="HJ39" i="3"/>
  <c r="GK39" i="3"/>
  <c r="HA39" i="3"/>
  <c r="GI39" i="3"/>
  <c r="GY39" i="3"/>
  <c r="GN39" i="3"/>
  <c r="GR39" i="3"/>
  <c r="GP39" i="3"/>
  <c r="GJ39" i="3"/>
  <c r="GO39" i="3"/>
  <c r="HE39" i="3"/>
  <c r="GM39" i="3"/>
  <c r="HC39" i="3"/>
  <c r="GV39" i="3"/>
  <c r="HH39" i="3"/>
  <c r="GX39" i="3"/>
  <c r="GZ39" i="3"/>
  <c r="GS39" i="3"/>
  <c r="HI39" i="3"/>
  <c r="GQ39" i="3"/>
  <c r="HG39" i="3"/>
  <c r="HD39" i="3"/>
  <c r="GL39" i="3"/>
  <c r="HF39" i="3"/>
  <c r="GT39" i="3"/>
  <c r="CJ86" i="14"/>
  <c r="CJ121" i="14"/>
  <c r="CJ78" i="14"/>
  <c r="CJ45" i="14"/>
  <c r="CJ56" i="14"/>
  <c r="CJ126" i="14"/>
  <c r="CJ37" i="14"/>
  <c r="AX85" i="14"/>
  <c r="AX111" i="14"/>
  <c r="CJ119" i="14"/>
  <c r="AX68" i="14"/>
  <c r="AX81" i="14"/>
  <c r="AX42" i="14"/>
  <c r="L42" i="14" s="1"/>
  <c r="H17" i="3" s="1"/>
  <c r="CA17" i="3" s="1"/>
  <c r="AX38" i="14"/>
  <c r="L38" i="14" s="1"/>
  <c r="H13" i="3" s="1"/>
  <c r="CA13" i="3" s="1"/>
  <c r="AX52" i="14"/>
  <c r="L52" i="14" s="1"/>
  <c r="H27" i="3" s="1"/>
  <c r="CA27" i="3" s="1"/>
  <c r="CJ70" i="14"/>
  <c r="AX56" i="14"/>
  <c r="L56" i="14" s="1"/>
  <c r="H31" i="3" s="1"/>
  <c r="CA31" i="3" s="1"/>
  <c r="CJ67" i="14"/>
  <c r="CJ89" i="14"/>
  <c r="CJ43" i="14"/>
  <c r="CJ90" i="14"/>
  <c r="CK102" i="14"/>
  <c r="AY116" i="14"/>
  <c r="CK47" i="14"/>
  <c r="CK75" i="14"/>
  <c r="CK50" i="14"/>
  <c r="CK78" i="14"/>
  <c r="CK86" i="14"/>
  <c r="CK122" i="14"/>
  <c r="CK40" i="14"/>
  <c r="CK112" i="14"/>
  <c r="CL35" i="14"/>
  <c r="AZ124" i="14"/>
  <c r="CL104" i="14"/>
  <c r="CL84" i="14"/>
  <c r="CL52" i="14"/>
  <c r="CL107" i="14"/>
  <c r="CL37" i="14"/>
  <c r="CL91" i="14"/>
  <c r="CL77" i="14"/>
  <c r="CL47" i="14"/>
  <c r="CL39" i="14"/>
  <c r="CL86" i="14"/>
  <c r="CL46" i="14"/>
  <c r="CL66" i="14"/>
  <c r="CL38" i="14"/>
  <c r="CL61" i="14"/>
  <c r="CL72" i="14"/>
  <c r="CL69" i="14"/>
  <c r="CL120" i="14"/>
  <c r="AZ127" i="14"/>
  <c r="AZ126" i="14"/>
  <c r="CL76" i="14"/>
  <c r="CM76" i="14"/>
  <c r="BA127" i="14"/>
  <c r="BA118" i="14"/>
  <c r="CM79" i="14"/>
  <c r="CM50" i="14"/>
  <c r="CM51" i="14"/>
  <c r="CM94" i="14"/>
  <c r="CM52" i="14"/>
  <c r="CM89" i="14"/>
  <c r="BA126" i="14"/>
  <c r="CM72" i="14"/>
  <c r="CM42" i="14"/>
  <c r="CO94" i="14"/>
  <c r="CO98" i="14"/>
  <c r="CO106" i="14"/>
  <c r="CO101" i="14"/>
  <c r="CO102" i="14"/>
  <c r="BC107" i="14"/>
  <c r="CO84" i="14"/>
  <c r="CO37" i="14"/>
  <c r="BC108" i="14"/>
  <c r="CO75" i="14"/>
  <c r="CO103" i="14"/>
  <c r="CO61" i="14"/>
  <c r="CQ105" i="14"/>
  <c r="CQ68" i="14"/>
  <c r="CQ92" i="14"/>
  <c r="CQ69" i="14"/>
  <c r="CQ60" i="14"/>
  <c r="BF114" i="14"/>
  <c r="CR71" i="14"/>
  <c r="CR119" i="14"/>
  <c r="CR68" i="14"/>
  <c r="BF102" i="14"/>
  <c r="T102" i="14" s="1"/>
  <c r="CR100" i="14"/>
  <c r="BF111" i="14"/>
  <c r="CS50" i="14"/>
  <c r="CS41" i="14"/>
  <c r="CS57" i="14"/>
  <c r="CS39" i="14"/>
  <c r="CS101" i="14"/>
  <c r="CS61" i="14"/>
  <c r="CS123" i="14"/>
  <c r="CS119" i="14"/>
  <c r="CQ50" i="14"/>
  <c r="CQ78" i="14"/>
  <c r="CQ118" i="14"/>
  <c r="BE118" i="14"/>
  <c r="BE114" i="14"/>
  <c r="BE124" i="14"/>
  <c r="CQ120" i="14"/>
  <c r="BE126" i="14"/>
  <c r="BF99" i="14"/>
  <c r="CR113" i="14"/>
  <c r="CS87" i="14"/>
  <c r="CS42" i="14"/>
  <c r="CP113" i="14"/>
  <c r="CP124" i="14"/>
  <c r="CP61" i="14"/>
  <c r="CP115" i="14"/>
  <c r="CP106" i="14"/>
  <c r="CP38" i="14"/>
  <c r="BD115" i="14"/>
  <c r="CP92" i="14"/>
  <c r="CP42" i="14"/>
  <c r="CP109" i="14"/>
  <c r="R109" i="14" s="1"/>
  <c r="CP77" i="14"/>
  <c r="CP91" i="14"/>
  <c r="CP89" i="14"/>
  <c r="CP59" i="14"/>
  <c r="CP55" i="14"/>
  <c r="CP74" i="14"/>
  <c r="BD102" i="14"/>
  <c r="BD98" i="14"/>
  <c r="R98" i="14" s="1"/>
  <c r="CP68" i="14"/>
  <c r="CP69" i="14"/>
  <c r="CP58" i="14"/>
  <c r="CP51" i="14"/>
  <c r="CP121" i="14"/>
  <c r="CP60" i="14"/>
  <c r="CP126" i="14"/>
  <c r="CP90" i="14"/>
  <c r="CP83" i="14"/>
  <c r="CP108" i="14"/>
  <c r="CY86" i="14"/>
  <c r="CY63" i="14"/>
  <c r="CY126" i="14"/>
  <c r="CY71" i="14"/>
  <c r="CY116" i="14"/>
  <c r="CY40" i="14"/>
  <c r="DA46" i="14"/>
  <c r="BO105" i="14"/>
  <c r="CX88" i="14"/>
  <c r="BL101" i="14"/>
  <c r="CX116" i="14"/>
  <c r="CX106" i="14"/>
  <c r="CX42" i="14"/>
  <c r="CX83" i="14"/>
  <c r="BL127" i="14"/>
  <c r="CX126" i="14"/>
  <c r="Z126" i="14" s="1"/>
  <c r="CX101" i="14"/>
  <c r="CX78" i="14"/>
  <c r="CX59" i="14"/>
  <c r="BL121" i="14"/>
  <c r="Z121" i="14" s="1"/>
  <c r="BL119" i="14"/>
  <c r="Z119" i="14" s="1"/>
  <c r="CX67" i="14"/>
  <c r="CX70" i="14"/>
  <c r="CX75" i="14"/>
  <c r="BL111" i="14"/>
  <c r="CX46" i="14"/>
  <c r="CX37" i="14"/>
  <c r="CX92" i="14"/>
  <c r="CX66" i="14"/>
  <c r="CX93" i="14"/>
  <c r="DA117" i="14"/>
  <c r="DA37" i="14"/>
  <c r="DA109" i="14"/>
  <c r="DA62" i="14"/>
  <c r="DA74" i="14"/>
  <c r="DA66" i="14"/>
  <c r="BO114" i="14"/>
  <c r="DA93" i="14"/>
  <c r="DB39" i="14"/>
  <c r="DB99" i="14"/>
  <c r="BP123" i="14"/>
  <c r="DB88" i="14"/>
  <c r="DB41" i="14"/>
  <c r="DB87" i="14"/>
  <c r="DE39" i="14"/>
  <c r="BS115" i="14"/>
  <c r="BS127" i="14"/>
  <c r="DE84" i="14"/>
  <c r="DI101" i="14"/>
  <c r="DI125" i="14"/>
  <c r="DI66" i="14"/>
  <c r="DI74" i="14"/>
  <c r="BU110" i="14"/>
  <c r="DG92" i="14"/>
  <c r="DG99" i="14"/>
  <c r="DG61" i="14"/>
  <c r="DG93" i="14"/>
  <c r="DG80" i="14"/>
  <c r="DG119" i="14"/>
  <c r="DG52" i="14"/>
  <c r="DG76" i="14"/>
  <c r="DG50" i="14"/>
  <c r="CB106" i="14"/>
  <c r="AP106" i="14" s="1"/>
  <c r="CB117" i="14"/>
  <c r="CB124" i="14"/>
  <c r="DQ46" i="14"/>
  <c r="DQ42" i="14"/>
  <c r="DQ76" i="14"/>
  <c r="DK75" i="14"/>
  <c r="DN91" i="14"/>
  <c r="DQ86" i="14"/>
  <c r="DQ95" i="14"/>
  <c r="CZ83" i="14"/>
  <c r="CZ37" i="14"/>
  <c r="BN100" i="14"/>
  <c r="CZ106" i="14"/>
  <c r="BN123" i="14"/>
  <c r="BN113" i="14"/>
  <c r="BY123" i="14"/>
  <c r="DK44" i="14"/>
  <c r="DK113" i="14"/>
  <c r="DN56" i="14"/>
  <c r="DQ73" i="14"/>
  <c r="CM122" i="14"/>
  <c r="AX70" i="14"/>
  <c r="CK121" i="14"/>
  <c r="AZ121" i="14"/>
  <c r="CO58" i="14"/>
  <c r="DA67" i="14"/>
  <c r="DG67" i="14"/>
  <c r="CQ49" i="14"/>
  <c r="LP3" i="3"/>
  <c r="QT3" i="3"/>
  <c r="RF3" i="3"/>
  <c r="MG39" i="3"/>
  <c r="MW39" i="3"/>
  <c r="ME39" i="3"/>
  <c r="MU39" i="3"/>
  <c r="MR39" i="3"/>
  <c r="LZ39" i="3"/>
  <c r="MT39" i="3"/>
  <c r="MH39" i="3"/>
  <c r="MK39" i="3"/>
  <c r="NA39" i="3"/>
  <c r="MI39" i="3"/>
  <c r="MY39" i="3"/>
  <c r="MZ39" i="3"/>
  <c r="MP39" i="3"/>
  <c r="NB39" i="3"/>
  <c r="MX39" i="3"/>
  <c r="LY39" i="3"/>
  <c r="MO39" i="3"/>
  <c r="LW39" i="3"/>
  <c r="MM39" i="3"/>
  <c r="MB39" i="3"/>
  <c r="LX39" i="3"/>
  <c r="MD39" i="3"/>
  <c r="MF39" i="3"/>
  <c r="MC39" i="3"/>
  <c r="MS39" i="3"/>
  <c r="MA39" i="3"/>
  <c r="MQ39" i="3"/>
  <c r="MJ39" i="3"/>
  <c r="MN39" i="3"/>
  <c r="ML39" i="3"/>
  <c r="MV39" i="3"/>
  <c r="RB3" i="3"/>
  <c r="DD66" i="14"/>
  <c r="BJ125" i="14"/>
  <c r="RZ39" i="3"/>
  <c r="SP39" i="3"/>
  <c r="RX39" i="3"/>
  <c r="SN39" i="3"/>
  <c r="SO39" i="3"/>
  <c r="SI39" i="3"/>
  <c r="SK39" i="3"/>
  <c r="SM39" i="3"/>
  <c r="RN39" i="3"/>
  <c r="SD39" i="3"/>
  <c r="RL39" i="3"/>
  <c r="SB39" i="3"/>
  <c r="RQ39" i="3"/>
  <c r="RK39" i="3"/>
  <c r="RM39" i="3"/>
  <c r="RO39" i="3"/>
  <c r="RR39" i="3"/>
  <c r="SH39" i="3"/>
  <c r="RP39" i="3"/>
  <c r="SF39" i="3"/>
  <c r="RY39" i="3"/>
  <c r="RS39" i="3"/>
  <c r="RU39" i="3"/>
  <c r="RW39" i="3"/>
  <c r="RV39" i="3"/>
  <c r="SL39" i="3"/>
  <c r="RT39" i="3"/>
  <c r="SJ39" i="3"/>
  <c r="SG39" i="3"/>
  <c r="SA39" i="3"/>
  <c r="SC39" i="3"/>
  <c r="SE39" i="3"/>
  <c r="DK55" i="14"/>
  <c r="DK39" i="14"/>
  <c r="DK125" i="14"/>
  <c r="BY100" i="14"/>
  <c r="DK51" i="14"/>
  <c r="DK112" i="14"/>
  <c r="BY104" i="14"/>
  <c r="BY117" i="14"/>
  <c r="DK52" i="14"/>
  <c r="DK74" i="14"/>
  <c r="DK87" i="14"/>
  <c r="DK123" i="14"/>
  <c r="DK79" i="14"/>
  <c r="BY119" i="14"/>
  <c r="BY114" i="14"/>
  <c r="DK57" i="14"/>
  <c r="BY112" i="14"/>
  <c r="DK67" i="14"/>
  <c r="DK92" i="14"/>
  <c r="DK56" i="14"/>
  <c r="DK121" i="14"/>
  <c r="DK58" i="14"/>
  <c r="DK107" i="14"/>
  <c r="DK110" i="14"/>
  <c r="DK120" i="14"/>
  <c r="DK90" i="14"/>
  <c r="DK63" i="14"/>
  <c r="AY103" i="14"/>
  <c r="CK81" i="14"/>
  <c r="CK51" i="14"/>
  <c r="AY102" i="14"/>
  <c r="CK103" i="14"/>
  <c r="CK85" i="14"/>
  <c r="AY124" i="14"/>
  <c r="CK62" i="14"/>
  <c r="AY107" i="14"/>
  <c r="AY105" i="14"/>
  <c r="CK95" i="14"/>
  <c r="BP108" i="14"/>
  <c r="BP119" i="14"/>
  <c r="DB43" i="14"/>
  <c r="DB59" i="14"/>
  <c r="DB71" i="14"/>
  <c r="BP126" i="14"/>
  <c r="DB35" i="14"/>
  <c r="BP121" i="14"/>
  <c r="DB103" i="14"/>
  <c r="DB81" i="14"/>
  <c r="DB116" i="14"/>
  <c r="DB48" i="14"/>
  <c r="DB108" i="14"/>
  <c r="DB127" i="14"/>
  <c r="DB49" i="14"/>
  <c r="DB83" i="14"/>
  <c r="DB61" i="14"/>
  <c r="DB126" i="14"/>
  <c r="CX84" i="14"/>
  <c r="CX38" i="14"/>
  <c r="CX127" i="14"/>
  <c r="BL122" i="14"/>
  <c r="CX48" i="14"/>
  <c r="CX112" i="14"/>
  <c r="CX107" i="14"/>
  <c r="CX113" i="14"/>
  <c r="BL105" i="14"/>
  <c r="BL103" i="14"/>
  <c r="CX85" i="14"/>
  <c r="BL112" i="14"/>
  <c r="CX86" i="14"/>
  <c r="CL116" i="14"/>
  <c r="AZ104" i="14"/>
  <c r="CL81" i="14"/>
  <c r="CL87" i="14"/>
  <c r="CL80" i="14"/>
  <c r="CZ46" i="14"/>
  <c r="CZ105" i="14"/>
  <c r="CZ40" i="14"/>
  <c r="BN102" i="14"/>
  <c r="CZ108" i="14"/>
  <c r="BN109" i="14"/>
  <c r="CZ107" i="14"/>
  <c r="CZ35" i="14"/>
  <c r="CZ120" i="14"/>
  <c r="CZ111" i="14"/>
  <c r="CZ93" i="14"/>
  <c r="CZ56" i="14"/>
  <c r="BN108" i="14"/>
  <c r="AB108" i="14" s="1"/>
  <c r="CZ118" i="14"/>
  <c r="CZ49" i="14"/>
  <c r="CZ127" i="14"/>
  <c r="CZ85" i="14"/>
  <c r="CZ99" i="14"/>
  <c r="CZ38" i="14"/>
  <c r="CZ54" i="14"/>
  <c r="BN99" i="14"/>
  <c r="CZ74" i="14"/>
  <c r="CZ104" i="14"/>
  <c r="CZ39" i="14"/>
  <c r="CZ42" i="14"/>
  <c r="BN98" i="14"/>
  <c r="CZ110" i="14"/>
  <c r="BN120" i="14"/>
  <c r="CZ126" i="14"/>
  <c r="BN111" i="14"/>
  <c r="AB111" i="14" s="1"/>
  <c r="DM93" i="14"/>
  <c r="DM58" i="14"/>
  <c r="DM73" i="14"/>
  <c r="CA115" i="14"/>
  <c r="DM82" i="14"/>
  <c r="DM46" i="14"/>
  <c r="DM39" i="14"/>
  <c r="CA116" i="14"/>
  <c r="DM117" i="14"/>
  <c r="CA121" i="14"/>
  <c r="CA107" i="14"/>
  <c r="CA109" i="14"/>
  <c r="CT81" i="14"/>
  <c r="CT82" i="14"/>
  <c r="CT126" i="14"/>
  <c r="BH124" i="14"/>
  <c r="BH121" i="14"/>
  <c r="BH123" i="14"/>
  <c r="CT123" i="14"/>
  <c r="CT101" i="14"/>
  <c r="CT106" i="14"/>
  <c r="CT47" i="14"/>
  <c r="CT86" i="14"/>
  <c r="CT53" i="14"/>
  <c r="CT111" i="14"/>
  <c r="CT37" i="14"/>
  <c r="CT50" i="14"/>
  <c r="CT84" i="14"/>
  <c r="CT76" i="14"/>
  <c r="BH98" i="14"/>
  <c r="BH110" i="14"/>
  <c r="CT100" i="14"/>
  <c r="CT93" i="14"/>
  <c r="CT60" i="14"/>
  <c r="CT124" i="14"/>
  <c r="CT58" i="14"/>
  <c r="CT89" i="14"/>
  <c r="BH107" i="14"/>
  <c r="CT78" i="14"/>
  <c r="CT43" i="14"/>
  <c r="CT115" i="14"/>
  <c r="BH106" i="14"/>
  <c r="CT52" i="14"/>
  <c r="BH104" i="14"/>
  <c r="CT125" i="14"/>
  <c r="CT38" i="14"/>
  <c r="DR48" i="14"/>
  <c r="DR82" i="14"/>
  <c r="DR109" i="14"/>
  <c r="DR88" i="14"/>
  <c r="DR57" i="14"/>
  <c r="CV127" i="14"/>
  <c r="CV36" i="14"/>
  <c r="CV124" i="14"/>
  <c r="BJ108" i="14"/>
  <c r="CV72" i="14"/>
  <c r="CV45" i="14"/>
  <c r="CV49" i="14"/>
  <c r="CV57" i="14"/>
  <c r="CV121" i="14"/>
  <c r="CV104" i="14"/>
  <c r="CV115" i="14"/>
  <c r="CV42" i="14"/>
  <c r="BJ117" i="14"/>
  <c r="CV40" i="14"/>
  <c r="CV86" i="14"/>
  <c r="CV89" i="14"/>
  <c r="CV106" i="14"/>
  <c r="BJ111" i="14"/>
  <c r="CV84" i="14"/>
  <c r="CV85" i="14"/>
  <c r="CV82" i="14"/>
  <c r="CV75" i="14"/>
  <c r="CV63" i="14"/>
  <c r="BJ100" i="14"/>
  <c r="CV93" i="14"/>
  <c r="BJ101" i="14"/>
  <c r="BJ120" i="14"/>
  <c r="CV99" i="14"/>
  <c r="CV107" i="14"/>
  <c r="CS69" i="14"/>
  <c r="CS37" i="14"/>
  <c r="CS72" i="14"/>
  <c r="CS93" i="14"/>
  <c r="CS44" i="14"/>
  <c r="CS58" i="14"/>
  <c r="CS116" i="14"/>
  <c r="CS118" i="14"/>
  <c r="CS103" i="14"/>
  <c r="CS52" i="14"/>
  <c r="CS106" i="14"/>
  <c r="CS108" i="14"/>
  <c r="BG108" i="14"/>
  <c r="DE100" i="14"/>
  <c r="BS114" i="14"/>
  <c r="BS119" i="14"/>
  <c r="DE79" i="14"/>
  <c r="DE109" i="14"/>
  <c r="BS118" i="14"/>
  <c r="DE88" i="14"/>
  <c r="DE72" i="14"/>
  <c r="DE73" i="14"/>
  <c r="DE123" i="14"/>
  <c r="DE77" i="14"/>
  <c r="BS124" i="14"/>
  <c r="DO45" i="14"/>
  <c r="DO119" i="14"/>
  <c r="DO100" i="14"/>
  <c r="CC98" i="14"/>
  <c r="CC100" i="14"/>
  <c r="DO57" i="14"/>
  <c r="DO111" i="14"/>
  <c r="DO39" i="14"/>
  <c r="DO77" i="14"/>
  <c r="CC109" i="14"/>
  <c r="DO47" i="14"/>
  <c r="BM104" i="14"/>
  <c r="CY98" i="14"/>
  <c r="BM117" i="14"/>
  <c r="CY47" i="14"/>
  <c r="BM105" i="14"/>
  <c r="CY44" i="14"/>
  <c r="CY61" i="14"/>
  <c r="CY66" i="14"/>
  <c r="CY67" i="14"/>
  <c r="DI85" i="14"/>
  <c r="BW113" i="14"/>
  <c r="BW105" i="14"/>
  <c r="BW124" i="14"/>
  <c r="DI116" i="14"/>
  <c r="BW118" i="14"/>
  <c r="BW114" i="14"/>
  <c r="DI123" i="14"/>
  <c r="DI79" i="14"/>
  <c r="BW116" i="14"/>
  <c r="CR116" i="14"/>
  <c r="CR91" i="14"/>
  <c r="CR42" i="14"/>
  <c r="CR82" i="14"/>
  <c r="CR125" i="14"/>
  <c r="BF106" i="14"/>
  <c r="CR63" i="14"/>
  <c r="CR69" i="14"/>
  <c r="BF108" i="14"/>
  <c r="BF105" i="14"/>
  <c r="CR92" i="14"/>
  <c r="CR120" i="14"/>
  <c r="CU37" i="14"/>
  <c r="CU68" i="14"/>
  <c r="CU119" i="14"/>
  <c r="CU39" i="14"/>
  <c r="BI109" i="14"/>
  <c r="CU100" i="14"/>
  <c r="CU61" i="14"/>
  <c r="CU104" i="14"/>
  <c r="BI116" i="14"/>
  <c r="CU85" i="14"/>
  <c r="CU112" i="14"/>
  <c r="BI118" i="14"/>
  <c r="BI102" i="14"/>
  <c r="BI123" i="14"/>
  <c r="CU44" i="14"/>
  <c r="CU84" i="14"/>
  <c r="BI121" i="14"/>
  <c r="BI117" i="14"/>
  <c r="CU121" i="14"/>
  <c r="BI114" i="14"/>
  <c r="CU116" i="14"/>
  <c r="CU67" i="14"/>
  <c r="BI120" i="14"/>
  <c r="BI107" i="14"/>
  <c r="CU47" i="14"/>
  <c r="CU83" i="14"/>
  <c r="CU113" i="14"/>
  <c r="CU76" i="14"/>
  <c r="BI98" i="14"/>
  <c r="CU109" i="14"/>
  <c r="CU43" i="14"/>
  <c r="CU89" i="14"/>
  <c r="CU92" i="14"/>
  <c r="CU52" i="14"/>
  <c r="CU91" i="14"/>
  <c r="CU94" i="14"/>
  <c r="CU95" i="14"/>
  <c r="DH38" i="14"/>
  <c r="DH121" i="14"/>
  <c r="DH82" i="14"/>
  <c r="BV126" i="14"/>
  <c r="DH91" i="14"/>
  <c r="BV122" i="14"/>
  <c r="BV103" i="14"/>
  <c r="DH49" i="14"/>
  <c r="DH100" i="14"/>
  <c r="DH114" i="14"/>
  <c r="DH127" i="14"/>
  <c r="BV121" i="14"/>
  <c r="DH66" i="14"/>
  <c r="BV117" i="14"/>
  <c r="DH41" i="14"/>
  <c r="BQ100" i="14"/>
  <c r="DC92" i="14"/>
  <c r="DC102" i="14"/>
  <c r="BQ106" i="14"/>
  <c r="BQ121" i="14"/>
  <c r="DC45" i="14"/>
  <c r="DC106" i="14"/>
  <c r="DC114" i="14"/>
  <c r="DC81" i="14"/>
  <c r="DC99" i="14"/>
  <c r="BQ99" i="14"/>
  <c r="DC126" i="14"/>
  <c r="DC75" i="14"/>
  <c r="DS81" i="14"/>
  <c r="DS44" i="14"/>
  <c r="DS74" i="14"/>
  <c r="CG120" i="14"/>
  <c r="DS99" i="14"/>
  <c r="CG104" i="14"/>
  <c r="DS101" i="14"/>
  <c r="DS126" i="14"/>
  <c r="CG106" i="14"/>
  <c r="DS70" i="14"/>
  <c r="DS38" i="14"/>
  <c r="CM118" i="14"/>
  <c r="CM70" i="14"/>
  <c r="BO125" i="14"/>
  <c r="DA57" i="14"/>
  <c r="DA58" i="14"/>
  <c r="DA59" i="14"/>
  <c r="DA101" i="14"/>
  <c r="DA77" i="14"/>
  <c r="BO98" i="14"/>
  <c r="BO109" i="14"/>
  <c r="DA79" i="14"/>
  <c r="BO124" i="14"/>
  <c r="DA121" i="14"/>
  <c r="DA106" i="14"/>
  <c r="DA47" i="14"/>
  <c r="DA78" i="14"/>
  <c r="DA82" i="14"/>
  <c r="DA99" i="14"/>
  <c r="DA43" i="14"/>
  <c r="BO127" i="14"/>
  <c r="DA36" i="14"/>
  <c r="DA49" i="14"/>
  <c r="DA127" i="14"/>
  <c r="DA95" i="14"/>
  <c r="DA120" i="14"/>
  <c r="BO99" i="14"/>
  <c r="BO103" i="14"/>
  <c r="DA126" i="14"/>
  <c r="BO116" i="14"/>
  <c r="CJ95" i="14"/>
  <c r="CJ41" i="14"/>
  <c r="CJ71" i="14"/>
  <c r="CJ99" i="14"/>
  <c r="CJ55" i="14"/>
  <c r="AX48" i="14"/>
  <c r="L48" i="14" s="1"/>
  <c r="H23" i="3" s="1"/>
  <c r="CA23" i="3" s="1"/>
  <c r="AX86" i="14"/>
  <c r="CJ73" i="14"/>
  <c r="AX79" i="14"/>
  <c r="CJ50" i="14"/>
  <c r="CJ116" i="14"/>
  <c r="DB80" i="14"/>
  <c r="DH113" i="14"/>
  <c r="DM107" i="14"/>
  <c r="BJ119" i="14"/>
  <c r="CV110" i="14"/>
  <c r="BH99" i="14"/>
  <c r="CV111" i="14"/>
  <c r="CV50" i="14"/>
  <c r="BJ105" i="14"/>
  <c r="CY127" i="14"/>
  <c r="BJ116" i="14"/>
  <c r="CD120" i="14"/>
  <c r="DP75" i="14"/>
  <c r="CD112" i="14"/>
  <c r="BR103" i="14"/>
  <c r="BJ122" i="14"/>
  <c r="DC62" i="14"/>
  <c r="DJ110" i="14"/>
  <c r="CJ52" i="14"/>
  <c r="L144" i="5"/>
  <c r="N102" i="5"/>
  <c r="I97" i="5"/>
  <c r="K103" i="5"/>
  <c r="O107" i="5"/>
  <c r="K91" i="5"/>
  <c r="I106" i="5"/>
  <c r="L99" i="5"/>
  <c r="O105" i="5"/>
  <c r="H92" i="5"/>
  <c r="F310" i="7" s="1"/>
  <c r="P105" i="5"/>
  <c r="N99" i="5"/>
  <c r="L104" i="5"/>
  <c r="P97" i="5"/>
  <c r="Q108" i="5"/>
  <c r="P95" i="5"/>
  <c r="I107" i="5"/>
  <c r="K108" i="5"/>
  <c r="R94" i="5"/>
  <c r="P96" i="5"/>
  <c r="S92" i="5"/>
  <c r="K94" i="5"/>
  <c r="H106" i="5"/>
  <c r="F324" i="7" s="1"/>
  <c r="G324" i="7" s="1"/>
  <c r="K105" i="5"/>
  <c r="K100" i="5"/>
  <c r="O108" i="5"/>
  <c r="N106" i="5"/>
  <c r="O104" i="5"/>
  <c r="J107" i="5"/>
  <c r="Q93" i="5"/>
  <c r="H107" i="5"/>
  <c r="F325" i="7" s="1"/>
  <c r="M97" i="5"/>
  <c r="M109" i="5"/>
  <c r="I93" i="5"/>
  <c r="H108" i="5"/>
  <c r="F326" i="7" s="1"/>
  <c r="Q98" i="5"/>
  <c r="S95" i="5"/>
  <c r="I100" i="5"/>
  <c r="J108" i="5"/>
  <c r="R101" i="5"/>
  <c r="J110" i="5"/>
  <c r="Q109" i="5"/>
  <c r="H102" i="5"/>
  <c r="F320" i="7" s="1"/>
  <c r="N103" i="5"/>
  <c r="R93" i="5"/>
  <c r="H97" i="5"/>
  <c r="F315" i="7" s="1"/>
  <c r="O96" i="5"/>
  <c r="I96" i="5"/>
  <c r="J102" i="5"/>
  <c r="N96" i="5"/>
  <c r="K144" i="5"/>
  <c r="S98" i="5"/>
  <c r="L102" i="5"/>
  <c r="O92" i="5"/>
  <c r="R103" i="5"/>
  <c r="R92" i="5"/>
  <c r="I109" i="5"/>
  <c r="R105" i="5"/>
  <c r="N95" i="5"/>
  <c r="S94" i="5"/>
  <c r="R106" i="5"/>
  <c r="Q101" i="5"/>
  <c r="J93" i="5"/>
  <c r="O93" i="5"/>
  <c r="O97" i="5"/>
  <c r="N97" i="5"/>
  <c r="O95" i="5"/>
  <c r="J100" i="5"/>
  <c r="O106" i="5"/>
  <c r="H101" i="5"/>
  <c r="F319" i="7" s="1"/>
  <c r="H110" i="5"/>
  <c r="F328" i="7" s="1"/>
  <c r="M94" i="5"/>
  <c r="Q110" i="5"/>
  <c r="P101" i="5"/>
  <c r="M95" i="5"/>
  <c r="M105" i="5"/>
  <c r="M108" i="5"/>
  <c r="O91" i="5"/>
  <c r="I101" i="5"/>
  <c r="J94" i="5"/>
  <c r="K110" i="5"/>
  <c r="J103" i="5"/>
  <c r="O110" i="5"/>
  <c r="S102" i="5"/>
  <c r="N92" i="5"/>
  <c r="P110" i="5"/>
  <c r="M103" i="5"/>
  <c r="S91" i="5"/>
  <c r="Q104" i="5"/>
  <c r="J104" i="5"/>
  <c r="K101" i="5"/>
  <c r="H105" i="5"/>
  <c r="F323" i="7" s="1"/>
  <c r="J105" i="5"/>
  <c r="S96" i="5"/>
  <c r="S110" i="5"/>
  <c r="I91" i="5"/>
  <c r="L103" i="5"/>
  <c r="L101" i="5"/>
  <c r="M96" i="5"/>
  <c r="N98" i="5"/>
  <c r="O102" i="5"/>
  <c r="Q106" i="5"/>
  <c r="L93" i="5"/>
  <c r="S109" i="5"/>
  <c r="K107" i="5"/>
  <c r="Q96" i="5"/>
  <c r="O99" i="5"/>
  <c r="L100" i="5"/>
  <c r="P109" i="5"/>
  <c r="R108" i="5"/>
  <c r="O98" i="5"/>
  <c r="H95" i="5"/>
  <c r="F313" i="7" s="1"/>
  <c r="I110" i="5"/>
  <c r="Q94" i="5"/>
  <c r="K102" i="5"/>
  <c r="Q100" i="5"/>
  <c r="R109" i="5"/>
  <c r="H99" i="5"/>
  <c r="F317" i="7" s="1"/>
  <c r="K98" i="5"/>
  <c r="Q107" i="5"/>
  <c r="O101" i="5"/>
  <c r="S104" i="5"/>
  <c r="H91" i="5"/>
  <c r="F309" i="7" s="1"/>
  <c r="S103" i="5"/>
  <c r="P103" i="5"/>
  <c r="J98" i="5"/>
  <c r="S105" i="5"/>
  <c r="M110" i="5"/>
  <c r="Q95" i="5"/>
  <c r="Q92" i="5"/>
  <c r="L105" i="5"/>
  <c r="Q97" i="5"/>
  <c r="M98" i="5"/>
  <c r="J96" i="5"/>
  <c r="I99" i="5"/>
  <c r="H96" i="5"/>
  <c r="F314" i="7" s="1"/>
  <c r="G314" i="7" s="1"/>
  <c r="O94" i="5"/>
  <c r="AL110" i="5"/>
  <c r="AG95" i="5"/>
  <c r="AL99" i="5"/>
  <c r="AJ105" i="5"/>
  <c r="AQ110" i="5"/>
  <c r="AG101" i="5"/>
  <c r="AG102" i="5"/>
  <c r="AQ107" i="5"/>
  <c r="AL104" i="5"/>
  <c r="AF105" i="5"/>
  <c r="AL102" i="5"/>
  <c r="AP105" i="5"/>
  <c r="AP106" i="5"/>
  <c r="AL92" i="5"/>
  <c r="AO108" i="5"/>
  <c r="AQ103" i="5"/>
  <c r="AL100" i="5"/>
  <c r="AM109" i="5"/>
  <c r="AM104" i="5"/>
  <c r="AP104" i="5"/>
  <c r="AN100" i="5"/>
  <c r="AN95" i="5"/>
  <c r="AO107" i="5"/>
  <c r="AF98" i="5"/>
  <c r="AK107" i="5"/>
  <c r="AI106" i="5"/>
  <c r="AL108" i="5"/>
  <c r="AH101" i="5"/>
  <c r="AN92" i="5"/>
  <c r="AG99" i="5"/>
  <c r="R99" i="5"/>
  <c r="R110" i="5"/>
  <c r="L94" i="5"/>
  <c r="J109" i="5"/>
  <c r="N94" i="5"/>
  <c r="N110" i="5"/>
  <c r="P91" i="5"/>
  <c r="N93" i="5"/>
  <c r="N107" i="5"/>
  <c r="N101" i="5"/>
  <c r="R96" i="5"/>
  <c r="S99" i="5"/>
  <c r="I95" i="5"/>
  <c r="H89" i="5"/>
  <c r="F307" i="7" s="1"/>
  <c r="P100" i="5"/>
  <c r="M100" i="5"/>
  <c r="R97" i="5"/>
  <c r="H103" i="5"/>
  <c r="F321" i="7" s="1"/>
  <c r="S101" i="5"/>
  <c r="M101" i="5"/>
  <c r="L98" i="5"/>
  <c r="M102" i="5"/>
  <c r="S106" i="5"/>
  <c r="M91" i="5"/>
  <c r="I98" i="5"/>
  <c r="Q99" i="5"/>
  <c r="K99" i="5"/>
  <c r="J97" i="5"/>
  <c r="K93" i="5"/>
  <c r="P104" i="5"/>
  <c r="K106" i="5"/>
  <c r="M92" i="5"/>
  <c r="P107" i="5"/>
  <c r="Q91" i="5"/>
  <c r="AG103" i="5"/>
  <c r="AL103" i="5"/>
  <c r="AP102" i="5"/>
  <c r="AF102" i="5"/>
  <c r="AP100" i="5"/>
  <c r="AQ105" i="5"/>
  <c r="AO110" i="5"/>
  <c r="AP96" i="5"/>
  <c r="AH94" i="5"/>
  <c r="AJ103" i="5"/>
  <c r="AM97" i="5"/>
  <c r="AN91" i="5"/>
  <c r="AK104" i="5"/>
  <c r="AJ95" i="5"/>
  <c r="AO91" i="5"/>
  <c r="AJ99" i="5"/>
  <c r="AG106" i="5"/>
  <c r="AQ104" i="5"/>
  <c r="AM110" i="5"/>
  <c r="AP109" i="5"/>
  <c r="AL94" i="5"/>
  <c r="AI96" i="5"/>
  <c r="AK95" i="5"/>
  <c r="AF94" i="5"/>
  <c r="AO95" i="5"/>
  <c r="AI102" i="5"/>
  <c r="AG96" i="5"/>
  <c r="AK110" i="5"/>
  <c r="AJ97" i="5"/>
  <c r="AH92" i="5"/>
  <c r="AI101" i="5"/>
  <c r="AH110" i="5"/>
  <c r="AO98" i="5"/>
  <c r="J144" i="5"/>
  <c r="L106" i="5"/>
  <c r="L97" i="5"/>
  <c r="H93" i="5"/>
  <c r="F311" i="7" s="1"/>
  <c r="G311" i="7" s="1"/>
  <c r="R104" i="5"/>
  <c r="I94" i="5"/>
  <c r="M93" i="5"/>
  <c r="J92" i="5"/>
  <c r="L107" i="5"/>
  <c r="S93" i="5"/>
  <c r="S100" i="5"/>
  <c r="M107" i="5"/>
  <c r="K109" i="5"/>
  <c r="M104" i="5"/>
  <c r="J101" i="5"/>
  <c r="I103" i="5"/>
  <c r="K104" i="5"/>
  <c r="L108" i="5"/>
  <c r="L110" i="5"/>
  <c r="H104" i="5"/>
  <c r="F322" i="7" s="1"/>
  <c r="AP110" i="5"/>
  <c r="AG100" i="5"/>
  <c r="AI110" i="5"/>
  <c r="AI108" i="5"/>
  <c r="AK100" i="5"/>
  <c r="AM91" i="5"/>
  <c r="AM95" i="5"/>
  <c r="AK103" i="5"/>
  <c r="AJ101" i="5"/>
  <c r="AL109" i="5"/>
  <c r="AN99" i="5"/>
  <c r="AJ106" i="5"/>
  <c r="AG107" i="5"/>
  <c r="AF92" i="5"/>
  <c r="AL106" i="5"/>
  <c r="AQ97" i="5"/>
  <c r="AN109" i="5"/>
  <c r="AJ109" i="5"/>
  <c r="AM99" i="5"/>
  <c r="AQ101" i="5"/>
  <c r="AH93" i="5"/>
  <c r="AK106" i="5"/>
  <c r="AQ102" i="5"/>
  <c r="AF103" i="5"/>
  <c r="AH95" i="5"/>
  <c r="AQ95" i="5"/>
  <c r="AP91" i="5"/>
  <c r="AF110" i="5"/>
  <c r="AK92" i="5"/>
  <c r="AF101" i="5"/>
  <c r="AQ93" i="5"/>
  <c r="AO104" i="5"/>
  <c r="AN104" i="5"/>
  <c r="AF104" i="5"/>
  <c r="AG97" i="5"/>
  <c r="AO92" i="5"/>
  <c r="AO97" i="5"/>
  <c r="AL105" i="5"/>
  <c r="AF108" i="5"/>
  <c r="AM102" i="5"/>
  <c r="AH97" i="5"/>
  <c r="AK102" i="5"/>
  <c r="AI97" i="5"/>
  <c r="AD95" i="5"/>
  <c r="AE98" i="5"/>
  <c r="AA98" i="5"/>
  <c r="Z94" i="5"/>
  <c r="AA97" i="5"/>
  <c r="Y105" i="5"/>
  <c r="Y94" i="5"/>
  <c r="AD94" i="5"/>
  <c r="W105" i="5"/>
  <c r="W107" i="5"/>
  <c r="AD110" i="5"/>
  <c r="Y110" i="5"/>
  <c r="AC110" i="5"/>
  <c r="T109" i="5"/>
  <c r="W102" i="5"/>
  <c r="W92" i="5"/>
  <c r="AB101" i="5"/>
  <c r="AA109" i="5"/>
  <c r="AC93" i="5"/>
  <c r="W95" i="5"/>
  <c r="Y102" i="5"/>
  <c r="AD108" i="5"/>
  <c r="T105" i="5"/>
  <c r="AB104" i="5"/>
  <c r="AB100" i="5"/>
  <c r="V101" i="5"/>
  <c r="Z97" i="5"/>
  <c r="U96" i="5"/>
  <c r="AA102" i="5"/>
  <c r="AE108" i="5"/>
  <c r="Y106" i="5"/>
  <c r="AA106" i="5"/>
  <c r="U108" i="5"/>
  <c r="Z107" i="5"/>
  <c r="AE93" i="5"/>
  <c r="T102" i="5"/>
  <c r="Z98" i="5"/>
  <c r="AC104" i="5"/>
  <c r="T96" i="5"/>
  <c r="AD98" i="5"/>
  <c r="V102" i="5"/>
  <c r="W110" i="5"/>
  <c r="U91" i="5"/>
  <c r="AE95" i="5"/>
  <c r="V98" i="5"/>
  <c r="V107" i="5"/>
  <c r="Z103" i="5"/>
  <c r="AA94" i="5"/>
  <c r="AA105" i="5"/>
  <c r="AE94" i="5"/>
  <c r="Z101" i="5"/>
  <c r="AA99" i="5"/>
  <c r="AE104" i="5"/>
  <c r="Y95" i="5"/>
  <c r="Y93" i="5"/>
  <c r="AB108" i="5"/>
  <c r="Y103" i="5"/>
  <c r="X103" i="5"/>
  <c r="X94" i="5"/>
  <c r="W99" i="5"/>
  <c r="V110" i="5"/>
  <c r="U93" i="5"/>
  <c r="I86" i="5"/>
  <c r="J85" i="5"/>
  <c r="H77" i="5"/>
  <c r="F295" i="7" s="1"/>
  <c r="H79" i="5"/>
  <c r="F297" i="7" s="1"/>
  <c r="J88" i="5"/>
  <c r="J83" i="5"/>
  <c r="I67" i="5"/>
  <c r="H90" i="5"/>
  <c r="F308" i="7" s="1"/>
  <c r="J84" i="5"/>
  <c r="I71" i="5"/>
  <c r="H73" i="5"/>
  <c r="F291" i="7" s="1"/>
  <c r="J76" i="5"/>
  <c r="I68" i="5"/>
  <c r="J90" i="5"/>
  <c r="I77" i="5"/>
  <c r="J75" i="5"/>
  <c r="H83" i="5"/>
  <c r="F301" i="7" s="1"/>
  <c r="H69" i="5"/>
  <c r="F287" i="7" s="1"/>
  <c r="K84" i="5"/>
  <c r="K80" i="5"/>
  <c r="K89" i="5"/>
  <c r="K68" i="5"/>
  <c r="K90" i="5"/>
  <c r="K78" i="5"/>
  <c r="L85" i="5"/>
  <c r="L71" i="5"/>
  <c r="L83" i="5"/>
  <c r="L75" i="5"/>
  <c r="L72" i="5"/>
  <c r="L69" i="5"/>
  <c r="L73" i="5"/>
  <c r="M75" i="5"/>
  <c r="J91" i="5"/>
  <c r="L109" i="5"/>
  <c r="R91" i="5"/>
  <c r="R100" i="5"/>
  <c r="M99" i="5"/>
  <c r="N105" i="5"/>
  <c r="S108" i="5"/>
  <c r="P102" i="5"/>
  <c r="J99" i="5"/>
  <c r="N104" i="5"/>
  <c r="K95" i="5"/>
  <c r="I102" i="5"/>
  <c r="M106" i="5"/>
  <c r="R98" i="5"/>
  <c r="N91" i="5"/>
  <c r="P99" i="5"/>
  <c r="N108" i="5"/>
  <c r="I105" i="5"/>
  <c r="AK108" i="5"/>
  <c r="AO106" i="5"/>
  <c r="AH96" i="5"/>
  <c r="AF95" i="5"/>
  <c r="AI107" i="5"/>
  <c r="AN96" i="5"/>
  <c r="AK97" i="5"/>
  <c r="AO109" i="5"/>
  <c r="AH103" i="5"/>
  <c r="AP101" i="5"/>
  <c r="AP99" i="5"/>
  <c r="AQ109" i="5"/>
  <c r="AG91" i="5"/>
  <c r="AM106" i="5"/>
  <c r="AQ98" i="5"/>
  <c r="AI109" i="5"/>
  <c r="AI99" i="5"/>
  <c r="AK94" i="5"/>
  <c r="AO96" i="5"/>
  <c r="AH99" i="5"/>
  <c r="AJ110" i="5"/>
  <c r="AP97" i="5"/>
  <c r="AP98" i="5"/>
  <c r="CG98" i="5" s="1"/>
  <c r="AH105" i="5"/>
  <c r="AQ96" i="5"/>
  <c r="AP107" i="5"/>
  <c r="AO99" i="5"/>
  <c r="AM101" i="5"/>
  <c r="AP92" i="5"/>
  <c r="AP95" i="5"/>
  <c r="AI105" i="5"/>
  <c r="AG110" i="5"/>
  <c r="AM93" i="5"/>
  <c r="AH109" i="5"/>
  <c r="AL107" i="5"/>
  <c r="AM92" i="5"/>
  <c r="AH100" i="5"/>
  <c r="AG92" i="5"/>
  <c r="AH107" i="5"/>
  <c r="AO93" i="5"/>
  <c r="AN93" i="5"/>
  <c r="AJ107" i="5"/>
  <c r="AN107" i="5"/>
  <c r="AM105" i="5"/>
  <c r="AP94" i="5"/>
  <c r="T101" i="5"/>
  <c r="AD93" i="5"/>
  <c r="W104" i="5"/>
  <c r="Z105" i="5"/>
  <c r="W106" i="5"/>
  <c r="AB94" i="5"/>
  <c r="T107" i="5"/>
  <c r="V104" i="5"/>
  <c r="T110" i="5"/>
  <c r="AC102" i="5"/>
  <c r="V92" i="5"/>
  <c r="Y91" i="5"/>
  <c r="T94" i="5"/>
  <c r="AC91" i="5"/>
  <c r="AB91" i="5"/>
  <c r="W108" i="5"/>
  <c r="AA92" i="5"/>
  <c r="AE100" i="5"/>
  <c r="AD102" i="5"/>
  <c r="AB110" i="5"/>
  <c r="Z93" i="5"/>
  <c r="T95" i="5"/>
  <c r="AA103" i="5"/>
  <c r="Z108" i="5"/>
  <c r="AC101" i="5"/>
  <c r="U101" i="5"/>
  <c r="X99" i="5"/>
  <c r="AC92" i="5"/>
  <c r="AD91" i="5"/>
  <c r="Z106" i="5"/>
  <c r="Y92" i="5"/>
  <c r="U98" i="5"/>
  <c r="X96" i="5"/>
  <c r="X101" i="5"/>
  <c r="V100" i="5"/>
  <c r="W101" i="5"/>
  <c r="Y109" i="5"/>
  <c r="V93" i="5"/>
  <c r="AB103" i="5"/>
  <c r="Z102" i="5"/>
  <c r="AC95" i="5"/>
  <c r="X110" i="5"/>
  <c r="AD107" i="5"/>
  <c r="Z92" i="5"/>
  <c r="V108" i="5"/>
  <c r="AB93" i="5"/>
  <c r="V105" i="5"/>
  <c r="W98" i="5"/>
  <c r="AD97" i="5"/>
  <c r="T100" i="5"/>
  <c r="AC106" i="5"/>
  <c r="AA96" i="5"/>
  <c r="Z91" i="5"/>
  <c r="X95" i="5"/>
  <c r="AB96" i="5"/>
  <c r="AB99" i="5"/>
  <c r="Z99" i="5"/>
  <c r="X102" i="5"/>
  <c r="U95" i="5"/>
  <c r="Y107" i="5"/>
  <c r="H86" i="5"/>
  <c r="F304" i="7" s="1"/>
  <c r="H66" i="5"/>
  <c r="F284" i="7" s="1"/>
  <c r="J71" i="5"/>
  <c r="H84" i="5"/>
  <c r="F302" i="7" s="1"/>
  <c r="H81" i="5"/>
  <c r="F299" i="7" s="1"/>
  <c r="I72" i="5"/>
  <c r="I66" i="5"/>
  <c r="J77" i="5"/>
  <c r="I74" i="5"/>
  <c r="J72" i="5"/>
  <c r="I90" i="5"/>
  <c r="J82" i="5"/>
  <c r="I81" i="5"/>
  <c r="I88" i="5"/>
  <c r="I69" i="5"/>
  <c r="J70" i="5"/>
  <c r="I82" i="5"/>
  <c r="H68" i="5"/>
  <c r="F286" i="7" s="1"/>
  <c r="G286" i="7" s="1"/>
  <c r="J81" i="5"/>
  <c r="K66" i="5"/>
  <c r="K79" i="5"/>
  <c r="K67" i="5"/>
  <c r="K69" i="5"/>
  <c r="K81" i="5"/>
  <c r="K83" i="5"/>
  <c r="L89" i="5"/>
  <c r="L84" i="5"/>
  <c r="L67" i="5"/>
  <c r="L82" i="5"/>
  <c r="L66" i="5"/>
  <c r="L81" i="5"/>
  <c r="M85" i="5"/>
  <c r="M70" i="5"/>
  <c r="M79" i="5"/>
  <c r="M88" i="5"/>
  <c r="L96" i="5"/>
  <c r="Q102" i="5"/>
  <c r="I92" i="5"/>
  <c r="P106" i="5"/>
  <c r="R102" i="5"/>
  <c r="K96" i="5"/>
  <c r="H94" i="5"/>
  <c r="F312" i="7" s="1"/>
  <c r="G312" i="7" s="1"/>
  <c r="H312" i="7" s="1"/>
  <c r="L91" i="5"/>
  <c r="S107" i="5"/>
  <c r="AM103" i="5"/>
  <c r="AN101" i="5"/>
  <c r="AG104" i="5"/>
  <c r="AK99" i="5"/>
  <c r="AH104" i="5"/>
  <c r="AJ96" i="5"/>
  <c r="AN94" i="5"/>
  <c r="AF91" i="5"/>
  <c r="AK109" i="5"/>
  <c r="AJ104" i="5"/>
  <c r="AJ102" i="5"/>
  <c r="AF109" i="5"/>
  <c r="AN102" i="5"/>
  <c r="AN106" i="5"/>
  <c r="AK91" i="5"/>
  <c r="AL91" i="5"/>
  <c r="AK98" i="5"/>
  <c r="AL97" i="5"/>
  <c r="AQ91" i="5"/>
  <c r="AF96" i="5"/>
  <c r="AF100" i="5"/>
  <c r="Y108" i="5"/>
  <c r="U105" i="5"/>
  <c r="AB98" i="5"/>
  <c r="AB102" i="5"/>
  <c r="AC99" i="5"/>
  <c r="V99" i="5"/>
  <c r="Y104" i="5"/>
  <c r="AB92" i="5"/>
  <c r="X92" i="5"/>
  <c r="U109" i="5"/>
  <c r="AC98" i="5"/>
  <c r="AB95" i="5"/>
  <c r="X100" i="5"/>
  <c r="V97" i="5"/>
  <c r="Y96" i="5"/>
  <c r="AC100" i="5"/>
  <c r="X91" i="5"/>
  <c r="W103" i="5"/>
  <c r="AC96" i="5"/>
  <c r="AC107" i="5"/>
  <c r="T104" i="5"/>
  <c r="Y99" i="5"/>
  <c r="U110" i="5"/>
  <c r="U107" i="5"/>
  <c r="Y100" i="5"/>
  <c r="T92" i="5"/>
  <c r="AE102" i="5"/>
  <c r="U100" i="5"/>
  <c r="AE106" i="5"/>
  <c r="X107" i="5"/>
  <c r="AD103" i="5"/>
  <c r="AA107" i="5"/>
  <c r="H85" i="5"/>
  <c r="F303" i="7" s="1"/>
  <c r="J86" i="5"/>
  <c r="H78" i="5"/>
  <c r="F296" i="7" s="1"/>
  <c r="I83" i="5"/>
  <c r="J79" i="5"/>
  <c r="H75" i="5"/>
  <c r="F293" i="7" s="1"/>
  <c r="I78" i="5"/>
  <c r="J78" i="5"/>
  <c r="I76" i="5"/>
  <c r="J74" i="5"/>
  <c r="J73" i="5"/>
  <c r="K82" i="5"/>
  <c r="K86" i="5"/>
  <c r="K87" i="5"/>
  <c r="K77" i="5"/>
  <c r="L74" i="5"/>
  <c r="L87" i="5"/>
  <c r="L70" i="5"/>
  <c r="M87" i="5"/>
  <c r="M76" i="5"/>
  <c r="M67" i="5"/>
  <c r="M82" i="5"/>
  <c r="M66" i="5"/>
  <c r="N75" i="5"/>
  <c r="N80" i="5"/>
  <c r="N74" i="5"/>
  <c r="N90" i="5"/>
  <c r="N70" i="5"/>
  <c r="N73" i="5"/>
  <c r="O88" i="5"/>
  <c r="O74" i="5"/>
  <c r="O87" i="5"/>
  <c r="O78" i="5"/>
  <c r="O77" i="5"/>
  <c r="O66" i="5"/>
  <c r="P86" i="5"/>
  <c r="P70" i="5"/>
  <c r="P85" i="5"/>
  <c r="P80" i="5"/>
  <c r="P90" i="5"/>
  <c r="P72" i="5"/>
  <c r="Q72" i="5"/>
  <c r="Q80" i="5"/>
  <c r="Q87" i="5"/>
  <c r="Q85" i="5"/>
  <c r="Q90" i="5"/>
  <c r="Q79" i="5"/>
  <c r="R77" i="5"/>
  <c r="R66" i="5"/>
  <c r="R88" i="5"/>
  <c r="R76" i="5"/>
  <c r="R85" i="5"/>
  <c r="R72" i="5"/>
  <c r="S85" i="5"/>
  <c r="S78" i="5"/>
  <c r="S79" i="5"/>
  <c r="S81" i="5"/>
  <c r="S67" i="5"/>
  <c r="S76" i="5"/>
  <c r="T90" i="5"/>
  <c r="T70" i="5"/>
  <c r="T66" i="5"/>
  <c r="T78" i="5"/>
  <c r="T85" i="5"/>
  <c r="T69" i="5"/>
  <c r="U70" i="5"/>
  <c r="U78" i="5"/>
  <c r="U68" i="5"/>
  <c r="U79" i="5"/>
  <c r="U77" i="5"/>
  <c r="U89" i="5"/>
  <c r="V86" i="5"/>
  <c r="V69" i="5"/>
  <c r="V77" i="5"/>
  <c r="V72" i="5"/>
  <c r="V78" i="5"/>
  <c r="V67" i="5"/>
  <c r="V84" i="5"/>
  <c r="W70" i="5"/>
  <c r="W76" i="5"/>
  <c r="W84" i="5"/>
  <c r="W88" i="5"/>
  <c r="W74" i="5"/>
  <c r="W71" i="5"/>
  <c r="X74" i="5"/>
  <c r="X69" i="5"/>
  <c r="X76" i="5"/>
  <c r="X88" i="5"/>
  <c r="X83" i="5"/>
  <c r="X86" i="5"/>
  <c r="X87" i="5"/>
  <c r="Y90" i="5"/>
  <c r="Y84" i="5"/>
  <c r="Y77" i="5"/>
  <c r="Y85" i="5"/>
  <c r="Y76" i="5"/>
  <c r="Y83" i="5"/>
  <c r="Z80" i="5"/>
  <c r="Z83" i="5"/>
  <c r="Z75" i="5"/>
  <c r="Z71" i="5"/>
  <c r="Z81" i="5"/>
  <c r="Z89" i="5"/>
  <c r="Z72" i="5"/>
  <c r="P98" i="5"/>
  <c r="H98" i="5"/>
  <c r="F316" i="7" s="1"/>
  <c r="H109" i="5"/>
  <c r="F327" i="7" s="1"/>
  <c r="P108" i="5"/>
  <c r="N109" i="5"/>
  <c r="K92" i="5"/>
  <c r="Q105" i="5"/>
  <c r="S97" i="5"/>
  <c r="L92" i="5"/>
  <c r="I104" i="5"/>
  <c r="AM108" i="5"/>
  <c r="AO101" i="5"/>
  <c r="AQ108" i="5"/>
  <c r="AF107" i="5"/>
  <c r="AI95" i="5"/>
  <c r="AK101" i="5"/>
  <c r="AJ108" i="5"/>
  <c r="AH91" i="5"/>
  <c r="AN105" i="5"/>
  <c r="AQ92" i="5"/>
  <c r="AI103" i="5"/>
  <c r="AQ106" i="5"/>
  <c r="AN108" i="5"/>
  <c r="AQ100" i="5"/>
  <c r="AP108" i="5"/>
  <c r="CG108" i="5" s="1"/>
  <c r="AQ94" i="5"/>
  <c r="AL93" i="5"/>
  <c r="AG105" i="5"/>
  <c r="AJ98" i="5"/>
  <c r="AF106" i="5"/>
  <c r="AO102" i="5"/>
  <c r="AF99" i="5"/>
  <c r="AJ91" i="5"/>
  <c r="AD96" i="5"/>
  <c r="V103" i="5"/>
  <c r="X104" i="5"/>
  <c r="T108" i="5"/>
  <c r="W91" i="5"/>
  <c r="AB97" i="5"/>
  <c r="T97" i="5"/>
  <c r="T93" i="5"/>
  <c r="U92" i="5"/>
  <c r="Y97" i="5"/>
  <c r="AC109" i="5"/>
  <c r="AA104" i="5"/>
  <c r="Y98" i="5"/>
  <c r="X108" i="5"/>
  <c r="X97" i="5"/>
  <c r="AA95" i="5"/>
  <c r="AB106" i="5"/>
  <c r="V94" i="5"/>
  <c r="V106" i="5"/>
  <c r="T91" i="5"/>
  <c r="AD101" i="5"/>
  <c r="AE107" i="5"/>
  <c r="U97" i="5"/>
  <c r="V96" i="5"/>
  <c r="V109" i="5"/>
  <c r="Z96" i="5"/>
  <c r="U106" i="5"/>
  <c r="I70" i="5"/>
  <c r="H72" i="5"/>
  <c r="F290" i="7" s="1"/>
  <c r="I87" i="5"/>
  <c r="I75" i="5"/>
  <c r="H76" i="5"/>
  <c r="F294" i="7" s="1"/>
  <c r="G294" i="7" s="1"/>
  <c r="H87" i="5"/>
  <c r="F305" i="7" s="1"/>
  <c r="H70" i="5"/>
  <c r="F288" i="7" s="1"/>
  <c r="K88" i="5"/>
  <c r="K76" i="5"/>
  <c r="K75" i="5"/>
  <c r="L80" i="5"/>
  <c r="L79" i="5"/>
  <c r="L90" i="5"/>
  <c r="M89" i="5"/>
  <c r="M72" i="5"/>
  <c r="M90" i="5"/>
  <c r="M71" i="5"/>
  <c r="M69" i="5"/>
  <c r="N86" i="5"/>
  <c r="N87" i="5"/>
  <c r="N83" i="5"/>
  <c r="N69" i="5"/>
  <c r="N72" i="5"/>
  <c r="N78" i="5"/>
  <c r="O68" i="5"/>
  <c r="O75" i="5"/>
  <c r="O80" i="5"/>
  <c r="O83" i="5"/>
  <c r="O85" i="5"/>
  <c r="O84" i="5"/>
  <c r="P67" i="5"/>
  <c r="P66" i="5"/>
  <c r="P77" i="5"/>
  <c r="P75" i="5"/>
  <c r="P87" i="5"/>
  <c r="P79" i="5"/>
  <c r="Q89" i="5"/>
  <c r="Q86" i="5"/>
  <c r="Q70" i="5"/>
  <c r="Q71" i="5"/>
  <c r="Q69" i="5"/>
  <c r="Q73" i="5"/>
  <c r="Q74" i="5"/>
  <c r="R68" i="5"/>
  <c r="R71" i="5"/>
  <c r="R80" i="5"/>
  <c r="R67" i="5"/>
  <c r="R90" i="5"/>
  <c r="R82" i="5"/>
  <c r="S74" i="5"/>
  <c r="S84" i="5"/>
  <c r="S77" i="5"/>
  <c r="S70" i="5"/>
  <c r="S72" i="5"/>
  <c r="S82" i="5"/>
  <c r="T88" i="5"/>
  <c r="T77" i="5"/>
  <c r="T81" i="5"/>
  <c r="T72" i="5"/>
  <c r="T74" i="5"/>
  <c r="T82" i="5"/>
  <c r="T68" i="5"/>
  <c r="U75" i="5"/>
  <c r="U73" i="5"/>
  <c r="U67" i="5"/>
  <c r="U71" i="5"/>
  <c r="U80" i="5"/>
  <c r="U69" i="5"/>
  <c r="V82" i="5"/>
  <c r="V83" i="5"/>
  <c r="V68" i="5"/>
  <c r="V85" i="5"/>
  <c r="V66" i="5"/>
  <c r="V89" i="5"/>
  <c r="W73" i="5"/>
  <c r="W89" i="5"/>
  <c r="W72" i="5"/>
  <c r="W83" i="5"/>
  <c r="W68" i="5"/>
  <c r="W87" i="5"/>
  <c r="X84" i="5"/>
  <c r="X79" i="5"/>
  <c r="X85" i="5"/>
  <c r="X71" i="5"/>
  <c r="X70" i="5"/>
  <c r="X73" i="5"/>
  <c r="Y72" i="5"/>
  <c r="Y75" i="5"/>
  <c r="Y82" i="5"/>
  <c r="Y74" i="5"/>
  <c r="Y78" i="5"/>
  <c r="Y67" i="5"/>
  <c r="Y86" i="5"/>
  <c r="Z78" i="5"/>
  <c r="Z77" i="5"/>
  <c r="Z88" i="5"/>
  <c r="Z74" i="5"/>
  <c r="Z70" i="5"/>
  <c r="Z82" i="5"/>
  <c r="AA86" i="5"/>
  <c r="AA79" i="5"/>
  <c r="AA71" i="5"/>
  <c r="AA74" i="5"/>
  <c r="AA84" i="5"/>
  <c r="P94" i="5"/>
  <c r="J95" i="5"/>
  <c r="K97" i="5"/>
  <c r="R107" i="5"/>
  <c r="O100" i="5"/>
  <c r="AH106" i="5"/>
  <c r="AI91" i="5"/>
  <c r="AM107" i="5"/>
  <c r="AK105" i="5"/>
  <c r="AN103" i="5"/>
  <c r="AF97" i="5"/>
  <c r="AL101" i="5"/>
  <c r="AK93" i="5"/>
  <c r="AJ100" i="5"/>
  <c r="AO105" i="5"/>
  <c r="AI104" i="5"/>
  <c r="AC103" i="5"/>
  <c r="AE103" i="5"/>
  <c r="U99" i="5"/>
  <c r="AD99" i="5"/>
  <c r="AA110" i="5"/>
  <c r="AB109" i="5"/>
  <c r="W97" i="5"/>
  <c r="AE96" i="5"/>
  <c r="Z95" i="5"/>
  <c r="AA101" i="5"/>
  <c r="AD105" i="5"/>
  <c r="AC108" i="5"/>
  <c r="AE105" i="5"/>
  <c r="AE110" i="5"/>
  <c r="J68" i="5"/>
  <c r="J69" i="5"/>
  <c r="J66" i="5"/>
  <c r="J87" i="5"/>
  <c r="J80" i="5"/>
  <c r="K74" i="5"/>
  <c r="L78" i="5"/>
  <c r="L68" i="5"/>
  <c r="M74" i="5"/>
  <c r="M81" i="5"/>
  <c r="N85" i="5"/>
  <c r="N67" i="5"/>
  <c r="N66" i="5"/>
  <c r="O69" i="5"/>
  <c r="O90" i="5"/>
  <c r="O67" i="5"/>
  <c r="P76" i="5"/>
  <c r="P73" i="5"/>
  <c r="P84" i="5"/>
  <c r="Q68" i="5"/>
  <c r="Q75" i="5"/>
  <c r="R75" i="5"/>
  <c r="R83" i="5"/>
  <c r="S86" i="5"/>
  <c r="S83" i="5"/>
  <c r="S71" i="5"/>
  <c r="S73" i="5"/>
  <c r="T73" i="5"/>
  <c r="T86" i="5"/>
  <c r="T76" i="5"/>
  <c r="U74" i="5"/>
  <c r="U86" i="5"/>
  <c r="U72" i="5"/>
  <c r="V70" i="5"/>
  <c r="V90" i="5"/>
  <c r="V74" i="5"/>
  <c r="W78" i="5"/>
  <c r="W77" i="5"/>
  <c r="W75" i="5"/>
  <c r="W81" i="5"/>
  <c r="X67" i="5"/>
  <c r="X75" i="5"/>
  <c r="X90" i="5"/>
  <c r="Y87" i="5"/>
  <c r="Y79" i="5"/>
  <c r="Y81" i="5"/>
  <c r="Z90" i="5"/>
  <c r="Z69" i="5"/>
  <c r="Z68" i="5"/>
  <c r="AA90" i="5"/>
  <c r="AA72" i="5"/>
  <c r="AA77" i="5"/>
  <c r="AA81" i="5"/>
  <c r="AA73" i="5"/>
  <c r="AB78" i="5"/>
  <c r="AB73" i="5"/>
  <c r="AB69" i="5"/>
  <c r="AB83" i="5"/>
  <c r="AB68" i="5"/>
  <c r="AB67" i="5"/>
  <c r="AC87" i="5"/>
  <c r="AC71" i="5"/>
  <c r="AC74" i="5"/>
  <c r="AC70" i="5"/>
  <c r="AC76" i="5"/>
  <c r="AC67" i="5"/>
  <c r="AC84" i="5"/>
  <c r="AD84" i="5"/>
  <c r="AD80" i="5"/>
  <c r="AD75" i="5"/>
  <c r="AD81" i="5"/>
  <c r="AD87" i="5"/>
  <c r="AD74" i="5"/>
  <c r="AE86" i="5"/>
  <c r="AE73" i="5"/>
  <c r="AE67" i="5"/>
  <c r="AE71" i="5"/>
  <c r="AE74" i="5"/>
  <c r="AE84" i="5"/>
  <c r="AE78" i="5"/>
  <c r="AF66" i="5"/>
  <c r="AF68" i="5"/>
  <c r="AF90" i="5"/>
  <c r="AF76" i="5"/>
  <c r="AF79" i="5"/>
  <c r="AF83" i="5"/>
  <c r="AG90" i="5"/>
  <c r="AG87" i="5"/>
  <c r="AG74" i="5"/>
  <c r="AG79" i="5"/>
  <c r="AG66" i="5"/>
  <c r="AG78" i="5"/>
  <c r="AG77" i="5"/>
  <c r="AH90" i="5"/>
  <c r="AH86" i="5"/>
  <c r="AH70" i="5"/>
  <c r="AH80" i="5"/>
  <c r="AH68" i="5"/>
  <c r="AH79" i="5"/>
  <c r="AI89" i="5"/>
  <c r="AI70" i="5"/>
  <c r="AI77" i="5"/>
  <c r="AI83" i="5"/>
  <c r="AI86" i="5"/>
  <c r="AI66" i="5"/>
  <c r="AJ70" i="5"/>
  <c r="AJ90" i="5"/>
  <c r="AJ71" i="5"/>
  <c r="AJ68" i="5"/>
  <c r="AJ88" i="5"/>
  <c r="AJ84" i="5"/>
  <c r="AK85" i="5"/>
  <c r="AK66" i="5"/>
  <c r="AK74" i="5"/>
  <c r="AK83" i="5"/>
  <c r="AK75" i="5"/>
  <c r="AK86" i="5"/>
  <c r="AL70" i="5"/>
  <c r="AL83" i="5"/>
  <c r="AL81" i="5"/>
  <c r="AL68" i="5"/>
  <c r="AL78" i="5"/>
  <c r="AL90" i="5"/>
  <c r="AM87" i="5"/>
  <c r="AM88" i="5"/>
  <c r="AM66" i="5"/>
  <c r="AM84" i="5"/>
  <c r="AM67" i="5"/>
  <c r="AM72" i="5"/>
  <c r="AM80" i="5"/>
  <c r="AN88" i="5"/>
  <c r="AN90" i="5"/>
  <c r="AN83" i="5"/>
  <c r="AN76" i="5"/>
  <c r="AN71" i="5"/>
  <c r="AN79" i="5"/>
  <c r="AO71" i="5"/>
  <c r="AO79" i="5"/>
  <c r="AO77" i="5"/>
  <c r="AO82" i="5"/>
  <c r="AO73" i="5"/>
  <c r="AO81" i="5"/>
  <c r="AP67" i="5"/>
  <c r="AP76" i="5"/>
  <c r="AP83" i="5"/>
  <c r="AP88" i="5"/>
  <c r="AP77" i="5"/>
  <c r="AP70" i="5"/>
  <c r="AQ90" i="5"/>
  <c r="AQ66" i="5"/>
  <c r="AQ80" i="5"/>
  <c r="AQ83" i="5"/>
  <c r="AQ79" i="5"/>
  <c r="AQ73" i="5"/>
  <c r="P92" i="5"/>
  <c r="H100" i="5"/>
  <c r="F318" i="7" s="1"/>
  <c r="J106" i="5"/>
  <c r="Q103" i="5"/>
  <c r="AL98" i="5"/>
  <c r="AG98" i="5"/>
  <c r="AM96" i="5"/>
  <c r="AJ94" i="5"/>
  <c r="AO94" i="5"/>
  <c r="AI94" i="5"/>
  <c r="AI98" i="5"/>
  <c r="AH102" i="5"/>
  <c r="AF93" i="5"/>
  <c r="AJ93" i="5"/>
  <c r="AM98" i="5"/>
  <c r="AI92" i="5"/>
  <c r="AP93" i="5"/>
  <c r="AN110" i="5"/>
  <c r="AN97" i="5"/>
  <c r="W100" i="5"/>
  <c r="T98" i="5"/>
  <c r="W96" i="5"/>
  <c r="AE92" i="5"/>
  <c r="U94" i="5"/>
  <c r="X93" i="5"/>
  <c r="T106" i="5"/>
  <c r="AD109" i="5"/>
  <c r="U102" i="5"/>
  <c r="AA93" i="5"/>
  <c r="U103" i="5"/>
  <c r="AE97" i="5"/>
  <c r="X105" i="5"/>
  <c r="T99" i="5"/>
  <c r="AD100" i="5"/>
  <c r="I73" i="5"/>
  <c r="I80" i="5"/>
  <c r="H67" i="5"/>
  <c r="F285" i="7" s="1"/>
  <c r="K85" i="5"/>
  <c r="L76" i="5"/>
  <c r="M86" i="5"/>
  <c r="M80" i="5"/>
  <c r="M78" i="5"/>
  <c r="N81" i="5"/>
  <c r="N77" i="5"/>
  <c r="N79" i="5"/>
  <c r="O76" i="5"/>
  <c r="O89" i="5"/>
  <c r="O72" i="5"/>
  <c r="O71" i="5"/>
  <c r="P89" i="5"/>
  <c r="P81" i="5"/>
  <c r="P88" i="5"/>
  <c r="P83" i="5"/>
  <c r="Q82" i="5"/>
  <c r="Q88" i="5"/>
  <c r="Q81" i="5"/>
  <c r="R79" i="5"/>
  <c r="R70" i="5"/>
  <c r="R74" i="5"/>
  <c r="S89" i="5"/>
  <c r="S69" i="5"/>
  <c r="S88" i="5"/>
  <c r="T75" i="5"/>
  <c r="T71" i="5"/>
  <c r="T67" i="5"/>
  <c r="U90" i="5"/>
  <c r="U84" i="5"/>
  <c r="U76" i="5"/>
  <c r="U88" i="5"/>
  <c r="V87" i="5"/>
  <c r="V81" i="5"/>
  <c r="V79" i="5"/>
  <c r="W80" i="5"/>
  <c r="W67" i="5"/>
  <c r="W66" i="5"/>
  <c r="X89" i="5"/>
  <c r="X78" i="5"/>
  <c r="X81" i="5"/>
  <c r="Y69" i="5"/>
  <c r="Y66" i="5"/>
  <c r="Y73" i="5"/>
  <c r="Z87" i="5"/>
  <c r="Z79" i="5"/>
  <c r="Z67" i="5"/>
  <c r="AA89" i="5"/>
  <c r="AA83" i="5"/>
  <c r="AA66" i="5"/>
  <c r="AA76" i="5"/>
  <c r="AA78" i="5"/>
  <c r="AB82" i="5"/>
  <c r="AB89" i="5"/>
  <c r="AB77" i="5"/>
  <c r="AB75" i="5"/>
  <c r="AB84" i="5"/>
  <c r="AB80" i="5"/>
  <c r="AB85" i="5"/>
  <c r="AC72" i="5"/>
  <c r="AC68" i="5"/>
  <c r="AC89" i="5"/>
  <c r="AC78" i="5"/>
  <c r="AC80" i="5"/>
  <c r="AC81" i="5"/>
  <c r="AD83" i="5"/>
  <c r="AD71" i="5"/>
  <c r="AD85" i="5"/>
  <c r="AD66" i="5"/>
  <c r="AD72" i="5"/>
  <c r="AD82" i="5"/>
  <c r="AD73" i="5"/>
  <c r="AE72" i="5"/>
  <c r="AE70" i="5"/>
  <c r="AE66" i="5"/>
  <c r="AE79" i="5"/>
  <c r="AE81" i="5"/>
  <c r="AE88" i="5"/>
  <c r="AF72" i="5"/>
  <c r="AF81" i="5"/>
  <c r="AF73" i="5"/>
  <c r="AF84" i="5"/>
  <c r="AF77" i="5"/>
  <c r="AF74" i="5"/>
  <c r="AG88" i="5"/>
  <c r="AG89" i="5"/>
  <c r="AG80" i="5"/>
  <c r="AG81" i="5"/>
  <c r="AG67" i="5"/>
  <c r="AG82" i="5"/>
  <c r="AH89" i="5"/>
  <c r="AH71" i="5"/>
  <c r="AH72" i="5"/>
  <c r="AH81" i="5"/>
  <c r="AI67" i="5"/>
  <c r="AI84" i="5"/>
  <c r="AJ69" i="5"/>
  <c r="AJ74" i="5"/>
  <c r="AK67" i="5"/>
  <c r="AK68" i="5"/>
  <c r="AL80" i="5"/>
  <c r="AL76" i="5"/>
  <c r="AM90" i="5"/>
  <c r="AM79" i="5"/>
  <c r="AN78" i="5"/>
  <c r="AN74" i="5"/>
  <c r="AO76" i="5"/>
  <c r="AO67" i="5"/>
  <c r="AP90" i="5"/>
  <c r="AP87" i="5"/>
  <c r="AQ78" i="5"/>
  <c r="AQ71" i="5"/>
  <c r="O103" i="5"/>
  <c r="R95" i="5"/>
  <c r="P93" i="5"/>
  <c r="I108" i="5"/>
  <c r="AH108" i="5"/>
  <c r="AN98" i="5"/>
  <c r="AQ99" i="5"/>
  <c r="AG93" i="5"/>
  <c r="AJ92" i="5"/>
  <c r="AP103" i="5"/>
  <c r="AM100" i="5"/>
  <c r="AH98" i="5"/>
  <c r="AL95" i="5"/>
  <c r="AG109" i="5"/>
  <c r="AA108" i="5"/>
  <c r="V95" i="5"/>
  <c r="AE101" i="5"/>
  <c r="AD106" i="5"/>
  <c r="AB105" i="5"/>
  <c r="X106" i="5"/>
  <c r="W109" i="5"/>
  <c r="AA91" i="5"/>
  <c r="AC94" i="5"/>
  <c r="W94" i="5"/>
  <c r="X109" i="5"/>
  <c r="Y101" i="5"/>
  <c r="V91" i="5"/>
  <c r="Z109" i="5"/>
  <c r="Z104" i="5"/>
  <c r="I85" i="5"/>
  <c r="H80" i="5"/>
  <c r="F298" i="7" s="1"/>
  <c r="G298" i="7" s="1"/>
  <c r="J67" i="5"/>
  <c r="I79" i="5"/>
  <c r="H82" i="5"/>
  <c r="F300" i="7" s="1"/>
  <c r="K71" i="5"/>
  <c r="K70" i="5"/>
  <c r="L77" i="5"/>
  <c r="M68" i="5"/>
  <c r="M83" i="5"/>
  <c r="M73" i="5"/>
  <c r="N76" i="5"/>
  <c r="N82" i="5"/>
  <c r="N68" i="5"/>
  <c r="O70" i="5"/>
  <c r="O73" i="5"/>
  <c r="O82" i="5"/>
  <c r="P68" i="5"/>
  <c r="P78" i="5"/>
  <c r="P82" i="5"/>
  <c r="Q84" i="5"/>
  <c r="Q78" i="5"/>
  <c r="Q76" i="5"/>
  <c r="Q66" i="5"/>
  <c r="R69" i="5"/>
  <c r="R84" i="5"/>
  <c r="R73" i="5"/>
  <c r="R89" i="5"/>
  <c r="S66" i="5"/>
  <c r="S68" i="5"/>
  <c r="S80" i="5"/>
  <c r="T84" i="5"/>
  <c r="T80" i="5"/>
  <c r="T83" i="5"/>
  <c r="U87" i="5"/>
  <c r="U81" i="5"/>
  <c r="U85" i="5"/>
  <c r="V71" i="5"/>
  <c r="V73" i="5"/>
  <c r="V88" i="5"/>
  <c r="W86" i="5"/>
  <c r="W69" i="5"/>
  <c r="W82" i="5"/>
  <c r="X80" i="5"/>
  <c r="X72" i="5"/>
  <c r="X77" i="5"/>
  <c r="Y80" i="5"/>
  <c r="Y88" i="5"/>
  <c r="Y68" i="5"/>
  <c r="Z73" i="5"/>
  <c r="Z76" i="5"/>
  <c r="Z85" i="5"/>
  <c r="AA85" i="5"/>
  <c r="AA69" i="5"/>
  <c r="AA75" i="5"/>
  <c r="AA80" i="5"/>
  <c r="AA67" i="5"/>
  <c r="AB71" i="5"/>
  <c r="AB72" i="5"/>
  <c r="AB88" i="5"/>
  <c r="AB81" i="5"/>
  <c r="AB66" i="5"/>
  <c r="AB79" i="5"/>
  <c r="AC82" i="5"/>
  <c r="AC85" i="5"/>
  <c r="AC73" i="5"/>
  <c r="AC75" i="5"/>
  <c r="AC90" i="5"/>
  <c r="AC86" i="5"/>
  <c r="AD70" i="5"/>
  <c r="AD69" i="5"/>
  <c r="AD88" i="5"/>
  <c r="AD76" i="5"/>
  <c r="AD89" i="5"/>
  <c r="AD78" i="5"/>
  <c r="AE75" i="5"/>
  <c r="AE85" i="5"/>
  <c r="AE76" i="5"/>
  <c r="AE82" i="5"/>
  <c r="AE80" i="5"/>
  <c r="AE69" i="5"/>
  <c r="AF70" i="5"/>
  <c r="AF82" i="5"/>
  <c r="AF71" i="5"/>
  <c r="AF88" i="5"/>
  <c r="AF78" i="5"/>
  <c r="AF85" i="5"/>
  <c r="AG85" i="5"/>
  <c r="AG68" i="5"/>
  <c r="AG71" i="5"/>
  <c r="AG72" i="5"/>
  <c r="AG69" i="5"/>
  <c r="AG70" i="5"/>
  <c r="AH88" i="5"/>
  <c r="AH84" i="5"/>
  <c r="AH73" i="5"/>
  <c r="AH75" i="5"/>
  <c r="AH78" i="5"/>
  <c r="AH76" i="5"/>
  <c r="AI87" i="5"/>
  <c r="AI68" i="5"/>
  <c r="AI74" i="5"/>
  <c r="AI71" i="5"/>
  <c r="AI75" i="5"/>
  <c r="AI82" i="5"/>
  <c r="AI73" i="5"/>
  <c r="AJ89" i="5"/>
  <c r="AJ73" i="5"/>
  <c r="AJ81" i="5"/>
  <c r="AJ80" i="5"/>
  <c r="AJ78" i="5"/>
  <c r="AJ77" i="5"/>
  <c r="AK84" i="5"/>
  <c r="AK88" i="5"/>
  <c r="AK89" i="5"/>
  <c r="AK77" i="5"/>
  <c r="AK72" i="5"/>
  <c r="AK82" i="5"/>
  <c r="AK70" i="5"/>
  <c r="AL69" i="5"/>
  <c r="AL71" i="5"/>
  <c r="AL86" i="5"/>
  <c r="AL84" i="5"/>
  <c r="AL82" i="5"/>
  <c r="AL89" i="5"/>
  <c r="AM89" i="5"/>
  <c r="AM75" i="5"/>
  <c r="AM76" i="5"/>
  <c r="AM81" i="5"/>
  <c r="AM68" i="5"/>
  <c r="AM73" i="5"/>
  <c r="AN85" i="5"/>
  <c r="AN77" i="5"/>
  <c r="AN80" i="5"/>
  <c r="AN81" i="5"/>
  <c r="AN73" i="5"/>
  <c r="AN70" i="5"/>
  <c r="AO90" i="5"/>
  <c r="AO74" i="5"/>
  <c r="AO85" i="5"/>
  <c r="AO89" i="5"/>
  <c r="AO84" i="5"/>
  <c r="AO70" i="5"/>
  <c r="AO72" i="5"/>
  <c r="AP68" i="5"/>
  <c r="AP69" i="5"/>
  <c r="AP84" i="5"/>
  <c r="AP80" i="5"/>
  <c r="AP81" i="5"/>
  <c r="AP86" i="5"/>
  <c r="AQ87" i="5"/>
  <c r="AQ85" i="5"/>
  <c r="AQ81" i="5"/>
  <c r="AQ84" i="5"/>
  <c r="AQ69" i="5"/>
  <c r="AQ77" i="5"/>
  <c r="AQ82" i="5"/>
  <c r="I89" i="5"/>
  <c r="O109" i="5"/>
  <c r="L95" i="5"/>
  <c r="N100" i="5"/>
  <c r="AK96" i="5"/>
  <c r="AI93" i="5"/>
  <c r="AL96" i="5"/>
  <c r="AM94" i="5"/>
  <c r="AI100" i="5"/>
  <c r="AG94" i="5"/>
  <c r="AO100" i="5"/>
  <c r="AG108" i="5"/>
  <c r="AO103" i="5"/>
  <c r="X98" i="5"/>
  <c r="AC105" i="5"/>
  <c r="W93" i="5"/>
  <c r="AA100" i="5"/>
  <c r="Z110" i="5"/>
  <c r="AB107" i="5"/>
  <c r="AE99" i="5"/>
  <c r="U104" i="5"/>
  <c r="AE91" i="5"/>
  <c r="AE109" i="5"/>
  <c r="AD104" i="5"/>
  <c r="AC97" i="5"/>
  <c r="Z100" i="5"/>
  <c r="AD92" i="5"/>
  <c r="T103" i="5"/>
  <c r="J89" i="5"/>
  <c r="H71" i="5"/>
  <c r="F289" i="7" s="1"/>
  <c r="I84" i="5"/>
  <c r="H88" i="5"/>
  <c r="F306" i="7" s="1"/>
  <c r="H74" i="5"/>
  <c r="F292" i="7" s="1"/>
  <c r="G292" i="7" s="1"/>
  <c r="K73" i="5"/>
  <c r="K72" i="5"/>
  <c r="L86" i="5"/>
  <c r="L88" i="5"/>
  <c r="M77" i="5"/>
  <c r="M84" i="5"/>
  <c r="N89" i="5"/>
  <c r="N71" i="5"/>
  <c r="N84" i="5"/>
  <c r="N88" i="5"/>
  <c r="O79" i="5"/>
  <c r="O81" i="5"/>
  <c r="O86" i="5"/>
  <c r="P71" i="5"/>
  <c r="P69" i="5"/>
  <c r="P74" i="5"/>
  <c r="Q83" i="5"/>
  <c r="Q77" i="5"/>
  <c r="Q67" i="5"/>
  <c r="R81" i="5"/>
  <c r="R78" i="5"/>
  <c r="R87" i="5"/>
  <c r="S75" i="5"/>
  <c r="S90" i="5"/>
  <c r="S87" i="5"/>
  <c r="T87" i="5"/>
  <c r="T79" i="5"/>
  <c r="T89" i="5"/>
  <c r="U83" i="5"/>
  <c r="U82" i="5"/>
  <c r="U66" i="5"/>
  <c r="V75" i="5"/>
  <c r="V80" i="5"/>
  <c r="V76" i="5"/>
  <c r="W79" i="5"/>
  <c r="W90" i="5"/>
  <c r="W85" i="5"/>
  <c r="X82" i="5"/>
  <c r="X68" i="5"/>
  <c r="X66" i="5"/>
  <c r="Y70" i="5"/>
  <c r="Y89" i="5"/>
  <c r="Y71" i="5"/>
  <c r="Z84" i="5"/>
  <c r="AA88" i="5"/>
  <c r="AA82" i="5"/>
  <c r="AA68" i="5"/>
  <c r="AB76" i="5"/>
  <c r="AB86" i="5"/>
  <c r="AB87" i="5"/>
  <c r="AC66" i="5"/>
  <c r="AC83" i="5"/>
  <c r="AD67" i="5"/>
  <c r="AD90" i="5"/>
  <c r="AD68" i="5"/>
  <c r="AE89" i="5"/>
  <c r="AE90" i="5"/>
  <c r="AE68" i="5"/>
  <c r="AF75" i="5"/>
  <c r="AF86" i="5"/>
  <c r="AF67" i="5"/>
  <c r="AG83" i="5"/>
  <c r="AG75" i="5"/>
  <c r="AH87" i="5"/>
  <c r="AH66" i="5"/>
  <c r="AH82" i="5"/>
  <c r="AH77" i="5"/>
  <c r="AI85" i="5"/>
  <c r="AI79" i="5"/>
  <c r="AI80" i="5"/>
  <c r="AJ67" i="5"/>
  <c r="AJ86" i="5"/>
  <c r="AJ72" i="5"/>
  <c r="AJ79" i="5"/>
  <c r="AJ85" i="5"/>
  <c r="AK79" i="5"/>
  <c r="AK69" i="5"/>
  <c r="AK73" i="5"/>
  <c r="AL79" i="5"/>
  <c r="AL67" i="5"/>
  <c r="AL66" i="5"/>
  <c r="AM83" i="5"/>
  <c r="AM77" i="5"/>
  <c r="AN89" i="5"/>
  <c r="AN84" i="5"/>
  <c r="AN68" i="5"/>
  <c r="AO86" i="5"/>
  <c r="AO66" i="5"/>
  <c r="AO88" i="5"/>
  <c r="AP79" i="5"/>
  <c r="AP78" i="5"/>
  <c r="AP74" i="5"/>
  <c r="AQ89" i="5"/>
  <c r="AQ75" i="5"/>
  <c r="AH83" i="5"/>
  <c r="AI81" i="5"/>
  <c r="AI90" i="5"/>
  <c r="AJ82" i="5"/>
  <c r="AJ83" i="5"/>
  <c r="AK76" i="5"/>
  <c r="AK80" i="5"/>
  <c r="AL75" i="5"/>
  <c r="AL72" i="5"/>
  <c r="AM86" i="5"/>
  <c r="AM70" i="5"/>
  <c r="AN82" i="5"/>
  <c r="AN75" i="5"/>
  <c r="AO87" i="5"/>
  <c r="AP73" i="5"/>
  <c r="AP66" i="5"/>
  <c r="AP85" i="5"/>
  <c r="AQ70" i="5"/>
  <c r="R86" i="5"/>
  <c r="Z66" i="5"/>
  <c r="Z86" i="5"/>
  <c r="AA87" i="5"/>
  <c r="AA70" i="5"/>
  <c r="AB90" i="5"/>
  <c r="AB70" i="5"/>
  <c r="AB74" i="5"/>
  <c r="AC69" i="5"/>
  <c r="AC79" i="5"/>
  <c r="AC88" i="5"/>
  <c r="AC77" i="5"/>
  <c r="AD77" i="5"/>
  <c r="AD79" i="5"/>
  <c r="AD86" i="5"/>
  <c r="AE77" i="5"/>
  <c r="AE83" i="5"/>
  <c r="AE87" i="5"/>
  <c r="AF89" i="5"/>
  <c r="AF87" i="5"/>
  <c r="AF69" i="5"/>
  <c r="AF80" i="5"/>
  <c r="AG86" i="5"/>
  <c r="AG73" i="5"/>
  <c r="AG84" i="5"/>
  <c r="AG76" i="5"/>
  <c r="AH85" i="5"/>
  <c r="AH74" i="5"/>
  <c r="AH67" i="5"/>
  <c r="AI88" i="5"/>
  <c r="AI72" i="5"/>
  <c r="AI78" i="5"/>
  <c r="AJ75" i="5"/>
  <c r="AK71" i="5"/>
  <c r="AK87" i="5"/>
  <c r="AK78" i="5"/>
  <c r="AL73" i="5"/>
  <c r="AL77" i="5"/>
  <c r="AL85" i="5"/>
  <c r="AM85" i="5"/>
  <c r="AM78" i="5"/>
  <c r="AM74" i="5"/>
  <c r="AM71" i="5"/>
  <c r="AN87" i="5"/>
  <c r="AN72" i="5"/>
  <c r="AN69" i="5"/>
  <c r="AN67" i="5"/>
  <c r="AO78" i="5"/>
  <c r="AO69" i="5"/>
  <c r="AO75" i="5"/>
  <c r="AP82" i="5"/>
  <c r="CG82" i="5" s="1"/>
  <c r="AP89" i="5"/>
  <c r="AP72" i="5"/>
  <c r="AQ88" i="5"/>
  <c r="AQ72" i="5"/>
  <c r="AQ68" i="5"/>
  <c r="AQ74" i="5"/>
  <c r="AH69" i="5"/>
  <c r="AI76" i="5"/>
  <c r="AI69" i="5"/>
  <c r="AJ87" i="5"/>
  <c r="AJ66" i="5"/>
  <c r="AJ76" i="5"/>
  <c r="AK90" i="5"/>
  <c r="AK81" i="5"/>
  <c r="AL74" i="5"/>
  <c r="AL87" i="5"/>
  <c r="AL88" i="5"/>
  <c r="AM69" i="5"/>
  <c r="AM82" i="5"/>
  <c r="AN86" i="5"/>
  <c r="AN66" i="5"/>
  <c r="AO68" i="5"/>
  <c r="AO83" i="5"/>
  <c r="AO80" i="5"/>
  <c r="AP75" i="5"/>
  <c r="AP71" i="5"/>
  <c r="CG71" i="5" s="1"/>
  <c r="AQ86" i="5"/>
  <c r="AQ67" i="5"/>
  <c r="AQ76" i="5"/>
  <c r="CD127" i="14"/>
  <c r="DI55" i="14"/>
  <c r="DD120" i="14"/>
  <c r="CD118" i="14"/>
  <c r="DP66" i="14"/>
  <c r="DP113" i="14"/>
  <c r="DP111" i="14"/>
  <c r="DP106" i="14"/>
  <c r="DE90" i="14"/>
  <c r="BS122" i="14"/>
  <c r="DE37" i="14"/>
  <c r="DE125" i="14"/>
  <c r="DE49" i="14"/>
  <c r="DO66" i="14"/>
  <c r="CC113" i="14"/>
  <c r="CY123" i="14"/>
  <c r="BM124" i="14"/>
  <c r="CY119" i="14"/>
  <c r="BM119" i="14"/>
  <c r="DI89" i="14"/>
  <c r="DI113" i="14"/>
  <c r="DI121" i="14"/>
  <c r="DI37" i="14"/>
  <c r="BW110" i="14"/>
  <c r="BQ127" i="14"/>
  <c r="CG122" i="14"/>
  <c r="DS68" i="14"/>
  <c r="DB114" i="14"/>
  <c r="BP101" i="14"/>
  <c r="DB111" i="14"/>
  <c r="DB53" i="14"/>
  <c r="DB52" i="14"/>
  <c r="DB104" i="14"/>
  <c r="DP100" i="14"/>
  <c r="DP55" i="14"/>
  <c r="DP78" i="14"/>
  <c r="DP120" i="14"/>
  <c r="DP92" i="14"/>
  <c r="DP88" i="14"/>
  <c r="CD123" i="14"/>
  <c r="DP127" i="14"/>
  <c r="DP71" i="14"/>
  <c r="DP40" i="14"/>
  <c r="DP48" i="14"/>
  <c r="CD117" i="14"/>
  <c r="DP89" i="14"/>
  <c r="DP95" i="14"/>
  <c r="DP52" i="14"/>
  <c r="CD119" i="14"/>
  <c r="DP105" i="14"/>
  <c r="DP77" i="14"/>
  <c r="DP49" i="14"/>
  <c r="DP60" i="14"/>
  <c r="DP81" i="14"/>
  <c r="DP59" i="14"/>
  <c r="CD105" i="14"/>
  <c r="DP98" i="14"/>
  <c r="DP72" i="14"/>
  <c r="DP90" i="14"/>
  <c r="CD101" i="14"/>
  <c r="CD102" i="14"/>
  <c r="CD108" i="14"/>
  <c r="DP110" i="14"/>
  <c r="DP103" i="14"/>
  <c r="CD121" i="14"/>
  <c r="DP116" i="14"/>
  <c r="DD109" i="14"/>
  <c r="DD84" i="14"/>
  <c r="DD95" i="14"/>
  <c r="DD72" i="14"/>
  <c r="DD83" i="14"/>
  <c r="DD36" i="14"/>
  <c r="DD100" i="14"/>
  <c r="DD123" i="14"/>
  <c r="DD116" i="14"/>
  <c r="DD81" i="14"/>
  <c r="DD112" i="14"/>
  <c r="DD74" i="14"/>
  <c r="DD63" i="14"/>
  <c r="DH108" i="14"/>
  <c r="DH111" i="14"/>
  <c r="BV123" i="14"/>
  <c r="DR100" i="14"/>
  <c r="CF112" i="14"/>
  <c r="CV61" i="14"/>
  <c r="BJ99" i="14"/>
  <c r="CV37" i="14"/>
  <c r="BJ103" i="14"/>
  <c r="CV62" i="14"/>
  <c r="CV74" i="14"/>
  <c r="BJ112" i="14"/>
  <c r="CV108" i="14"/>
  <c r="CV118" i="14"/>
  <c r="CV98" i="14"/>
  <c r="CV53" i="14"/>
  <c r="CV47" i="14"/>
  <c r="CV112" i="14"/>
  <c r="CV120" i="14"/>
  <c r="CV90" i="14"/>
  <c r="BJ109" i="14"/>
  <c r="BJ115" i="14"/>
  <c r="BJ107" i="14"/>
  <c r="BJ121" i="14"/>
  <c r="CV48" i="14"/>
  <c r="CV109" i="14"/>
  <c r="BJ110" i="14"/>
  <c r="CV91" i="14"/>
  <c r="CV119" i="14"/>
  <c r="CV54" i="14"/>
  <c r="CV117" i="14"/>
  <c r="CV77" i="14"/>
  <c r="CV67" i="14"/>
  <c r="CV55" i="14"/>
  <c r="CS98" i="14"/>
  <c r="CS66" i="14"/>
  <c r="CS83" i="14"/>
  <c r="DL38" i="14"/>
  <c r="DQ92" i="14"/>
  <c r="DQ66" i="14"/>
  <c r="DQ111" i="14"/>
  <c r="LQ3" i="3"/>
  <c r="FY3" i="3"/>
  <c r="FO3" i="3"/>
  <c r="BW112" i="14"/>
  <c r="FZ3" i="3"/>
  <c r="BK99" i="14"/>
  <c r="GW73" i="3"/>
  <c r="HM73" i="3"/>
  <c r="GX73" i="3"/>
  <c r="HN73" i="3"/>
  <c r="HL73" i="3"/>
  <c r="HG73" i="3"/>
  <c r="HH73" i="3"/>
  <c r="GZ73" i="3"/>
  <c r="GK73" i="3"/>
  <c r="HA73" i="3"/>
  <c r="GL73" i="3"/>
  <c r="HB73" i="3"/>
  <c r="GN73" i="3"/>
  <c r="GI73" i="3"/>
  <c r="GM73" i="3"/>
  <c r="GJ73" i="3"/>
  <c r="GO73" i="3"/>
  <c r="HE73" i="3"/>
  <c r="GP73" i="3"/>
  <c r="HF73" i="3"/>
  <c r="GV73" i="3"/>
  <c r="GQ73" i="3"/>
  <c r="HC73" i="3"/>
  <c r="GU73" i="3"/>
  <c r="GS73" i="3"/>
  <c r="HI73" i="3"/>
  <c r="GT73" i="3"/>
  <c r="HJ73" i="3"/>
  <c r="HD73" i="3"/>
  <c r="GY73" i="3"/>
  <c r="GR73" i="3"/>
  <c r="HK73" i="3"/>
  <c r="RZ73" i="3"/>
  <c r="SP73" i="3"/>
  <c r="RW73" i="3"/>
  <c r="SM73" i="3"/>
  <c r="SO73" i="3"/>
  <c r="SK73" i="3"/>
  <c r="SB73" i="3"/>
  <c r="SJ73" i="3"/>
  <c r="RN73" i="3"/>
  <c r="SD73" i="3"/>
  <c r="RK73" i="3"/>
  <c r="SA73" i="3"/>
  <c r="RQ73" i="3"/>
  <c r="RM73" i="3"/>
  <c r="RX73" i="3"/>
  <c r="RP73" i="3"/>
  <c r="RR73" i="3"/>
  <c r="SH73" i="3"/>
  <c r="RO73" i="3"/>
  <c r="SE73" i="3"/>
  <c r="RY73" i="3"/>
  <c r="RU73" i="3"/>
  <c r="SN73" i="3"/>
  <c r="SF73" i="3"/>
  <c r="RV73" i="3"/>
  <c r="SL73" i="3"/>
  <c r="RS73" i="3"/>
  <c r="SI73" i="3"/>
  <c r="SG73" i="3"/>
  <c r="SC73" i="3"/>
  <c r="RL73" i="3"/>
  <c r="RT73" i="3"/>
  <c r="ML73" i="3"/>
  <c r="NB73" i="3"/>
  <c r="MI73" i="3"/>
  <c r="MY73" i="3"/>
  <c r="NA73" i="3"/>
  <c r="MV73" i="3"/>
  <c r="MG73" i="3"/>
  <c r="LY73" i="3"/>
  <c r="LZ73" i="3"/>
  <c r="MP73" i="3"/>
  <c r="LW73" i="3"/>
  <c r="MM73" i="3"/>
  <c r="MC73" i="3"/>
  <c r="LX73" i="3"/>
  <c r="MB73" i="3"/>
  <c r="MZ73" i="3"/>
  <c r="MD73" i="3"/>
  <c r="MT73" i="3"/>
  <c r="MA73" i="3"/>
  <c r="MQ73" i="3"/>
  <c r="MK73" i="3"/>
  <c r="MF73" i="3"/>
  <c r="MR73" i="3"/>
  <c r="MJ73" i="3"/>
  <c r="MH73" i="3"/>
  <c r="MX73" i="3"/>
  <c r="ME73" i="3"/>
  <c r="MU73" i="3"/>
  <c r="MS73" i="3"/>
  <c r="MN73" i="3"/>
  <c r="MO73" i="3"/>
  <c r="MW73" i="3"/>
  <c r="LL3" i="3"/>
  <c r="QR3" i="3"/>
  <c r="LR3" i="3"/>
  <c r="DI93" i="14"/>
  <c r="DC73" i="14"/>
  <c r="CE108" i="14"/>
  <c r="DH107" i="14"/>
  <c r="CX80" i="14"/>
  <c r="DN61" i="14"/>
  <c r="CL59" i="14"/>
  <c r="DI71" i="14"/>
  <c r="DA71" i="14"/>
  <c r="CM85" i="14"/>
  <c r="BC123" i="14"/>
  <c r="BF116" i="14"/>
  <c r="AH105" i="14"/>
  <c r="DI47" i="14"/>
  <c r="BW103" i="14"/>
  <c r="DH118" i="14"/>
  <c r="BW102" i="14"/>
  <c r="DI69" i="14"/>
  <c r="RY72" i="3"/>
  <c r="RP72" i="3"/>
  <c r="SA72" i="3"/>
  <c r="SC72" i="3"/>
  <c r="DI117" i="14"/>
  <c r="DI87" i="14"/>
  <c r="CX124" i="14"/>
  <c r="DI49" i="14"/>
  <c r="DI95" i="14"/>
  <c r="SD72" i="3"/>
  <c r="HC72" i="3"/>
  <c r="HI72" i="3"/>
  <c r="CF106" i="14"/>
  <c r="DR95" i="14"/>
  <c r="DR125" i="14"/>
  <c r="DC38" i="14"/>
  <c r="DC88" i="14"/>
  <c r="DC103" i="14"/>
  <c r="DC48" i="14"/>
  <c r="BQ103" i="14"/>
  <c r="DC52" i="14"/>
  <c r="DC56" i="14"/>
  <c r="DC70" i="14"/>
  <c r="DC58" i="14"/>
  <c r="DC83" i="14"/>
  <c r="DC109" i="14"/>
  <c r="CJ68" i="14"/>
  <c r="CJ124" i="14"/>
  <c r="AX74" i="14"/>
  <c r="CU103" i="14"/>
  <c r="CU93" i="14"/>
  <c r="CU66" i="14"/>
  <c r="CU114" i="14"/>
  <c r="DJ46" i="14"/>
  <c r="DJ61" i="14"/>
  <c r="DJ126" i="14"/>
  <c r="DH72" i="14"/>
  <c r="DH37" i="14"/>
  <c r="DH54" i="14"/>
  <c r="DH122" i="14"/>
  <c r="DH36" i="14"/>
  <c r="DH60" i="14"/>
  <c r="DH52" i="14"/>
  <c r="DH67" i="14"/>
  <c r="BV113" i="14"/>
  <c r="DH124" i="14"/>
  <c r="BV111" i="14"/>
  <c r="CK107" i="14"/>
  <c r="AY117" i="14"/>
  <c r="CK91" i="14"/>
  <c r="CK44" i="14"/>
  <c r="CQ57" i="14"/>
  <c r="CQ37" i="14"/>
  <c r="CQ98" i="14"/>
  <c r="CX81" i="14"/>
  <c r="CX82" i="14"/>
  <c r="BL118" i="14"/>
  <c r="CX72" i="14"/>
  <c r="CX50" i="14"/>
  <c r="CX114" i="14"/>
  <c r="CX63" i="14"/>
  <c r="CX108" i="14"/>
  <c r="CX95" i="14"/>
  <c r="CX109" i="14"/>
  <c r="DN81" i="14"/>
  <c r="DN60" i="14"/>
  <c r="DN70" i="14"/>
  <c r="DN109" i="14"/>
  <c r="DN122" i="14"/>
  <c r="DN102" i="14"/>
  <c r="DN72" i="14"/>
  <c r="DN44" i="14"/>
  <c r="DN117" i="14"/>
  <c r="DN94" i="14"/>
  <c r="DN119" i="14"/>
  <c r="DN52" i="14"/>
  <c r="DN110" i="14"/>
  <c r="DN62" i="14"/>
  <c r="CB109" i="14"/>
  <c r="DN111" i="14"/>
  <c r="DN85" i="14"/>
  <c r="CB112" i="14"/>
  <c r="DN69" i="14"/>
  <c r="DI109" i="14"/>
  <c r="DI84" i="14"/>
  <c r="DI54" i="14"/>
  <c r="DI104" i="14"/>
  <c r="DI36" i="14"/>
  <c r="DI56" i="14"/>
  <c r="DI107" i="14"/>
  <c r="DI86" i="14"/>
  <c r="DI73" i="14"/>
  <c r="DI68" i="14"/>
  <c r="BW126" i="14"/>
  <c r="DI51" i="14"/>
  <c r="DI52" i="14"/>
  <c r="DI127" i="14"/>
  <c r="DI38" i="14"/>
  <c r="BW108" i="14"/>
  <c r="DI99" i="14"/>
  <c r="DI118" i="14"/>
  <c r="BW106" i="14"/>
  <c r="DI60" i="14"/>
  <c r="DI70" i="14"/>
  <c r="DI103" i="14"/>
  <c r="BW99" i="14"/>
  <c r="BW119" i="14"/>
  <c r="DI126" i="14"/>
  <c r="DI98" i="14"/>
  <c r="DI61" i="14"/>
  <c r="DI82" i="14"/>
  <c r="DI88" i="14"/>
  <c r="DI72" i="14"/>
  <c r="DI40" i="14"/>
  <c r="DI83" i="14"/>
  <c r="BW107" i="14"/>
  <c r="BW100" i="14"/>
  <c r="DI75" i="14"/>
  <c r="DI78" i="14"/>
  <c r="BW101" i="14"/>
  <c r="DI41" i="14"/>
  <c r="DI39" i="14"/>
  <c r="DI44" i="14"/>
  <c r="DI35" i="14"/>
  <c r="BW123" i="14"/>
  <c r="DI42" i="14"/>
  <c r="BW121" i="14"/>
  <c r="DI122" i="14"/>
  <c r="DI80" i="14"/>
  <c r="DI57" i="14"/>
  <c r="DI92" i="14"/>
  <c r="DI50" i="14"/>
  <c r="DI48" i="14"/>
  <c r="DI62" i="14"/>
  <c r="DI53" i="14"/>
  <c r="DI67" i="14"/>
  <c r="DI105" i="14"/>
  <c r="DI106" i="14"/>
  <c r="AK106" i="14" s="1"/>
  <c r="DI43" i="14"/>
  <c r="CA113" i="14"/>
  <c r="DM104" i="14"/>
  <c r="DB90" i="14"/>
  <c r="DB121" i="14"/>
  <c r="DB55" i="14"/>
  <c r="DB105" i="14"/>
  <c r="DB74" i="14"/>
  <c r="DB92" i="14"/>
  <c r="DB44" i="14"/>
  <c r="DB120" i="14"/>
  <c r="DB63" i="14"/>
  <c r="BZ122" i="14"/>
  <c r="DL113" i="14"/>
  <c r="CT91" i="14"/>
  <c r="CT35" i="14"/>
  <c r="CM119" i="14"/>
  <c r="CM112" i="14"/>
  <c r="BA114" i="14"/>
  <c r="CM99" i="14"/>
  <c r="DQ106" i="14"/>
  <c r="DQ101" i="14"/>
  <c r="DQ41" i="14"/>
  <c r="CE123" i="14"/>
  <c r="DQ90" i="14"/>
  <c r="DQ83" i="14"/>
  <c r="DQ125" i="14"/>
  <c r="CE103" i="14"/>
  <c r="CE114" i="14"/>
  <c r="DQ104" i="14"/>
  <c r="DQ112" i="14"/>
  <c r="BV124" i="14"/>
  <c r="AJ124" i="14" s="1"/>
  <c r="SN72" i="3"/>
  <c r="SL72" i="3"/>
  <c r="RN72" i="3"/>
  <c r="DG112" i="14"/>
  <c r="CM63" i="14"/>
  <c r="CP95" i="14"/>
  <c r="GW72" i="3"/>
  <c r="HM72" i="3"/>
  <c r="GX72" i="3"/>
  <c r="HN72" i="3"/>
  <c r="HL72" i="3"/>
  <c r="HG72" i="3"/>
  <c r="HH72" i="3"/>
  <c r="GZ72" i="3"/>
  <c r="GN72" i="3"/>
  <c r="GO72" i="3"/>
  <c r="GV72" i="3"/>
  <c r="SI72" i="3"/>
  <c r="RT72" i="3"/>
  <c r="HJ72" i="3"/>
  <c r="HK72" i="3"/>
  <c r="RE3" i="3"/>
  <c r="FP3" i="3"/>
  <c r="LE3" i="3"/>
  <c r="CD113" i="14"/>
  <c r="RQ72" i="3"/>
  <c r="HA72" i="3"/>
  <c r="GI72" i="3"/>
  <c r="SH72" i="3"/>
  <c r="RU72" i="3"/>
  <c r="HE72" i="3"/>
  <c r="GQ72" i="3"/>
  <c r="RV72" i="3"/>
  <c r="GS72" i="3"/>
  <c r="HD72" i="3"/>
  <c r="GK72" i="3"/>
  <c r="DP70" i="14"/>
  <c r="RZ72" i="3"/>
  <c r="SP72" i="3"/>
  <c r="RW72" i="3"/>
  <c r="SM72" i="3"/>
  <c r="SO72" i="3"/>
  <c r="SK72" i="3"/>
  <c r="SB72" i="3"/>
  <c r="SJ72" i="3"/>
  <c r="RK72" i="3"/>
  <c r="RX72" i="3"/>
  <c r="HB72" i="3"/>
  <c r="GJ72" i="3"/>
  <c r="SE72" i="3"/>
  <c r="SF72" i="3"/>
  <c r="HF72" i="3"/>
  <c r="GU72" i="3"/>
  <c r="LZ72" i="3"/>
  <c r="MP72" i="3"/>
  <c r="LW72" i="3"/>
  <c r="MM72" i="3"/>
  <c r="MC72" i="3"/>
  <c r="LX72" i="3"/>
  <c r="MB72" i="3"/>
  <c r="MO72" i="3"/>
  <c r="MD72" i="3"/>
  <c r="MT72" i="3"/>
  <c r="MA72" i="3"/>
  <c r="MQ72" i="3"/>
  <c r="MK72" i="3"/>
  <c r="MF72" i="3"/>
  <c r="MR72" i="3"/>
  <c r="MW72" i="3"/>
  <c r="MH72" i="3"/>
  <c r="MX72" i="3"/>
  <c r="ME72" i="3"/>
  <c r="MU72" i="3"/>
  <c r="MS72" i="3"/>
  <c r="MN72" i="3"/>
  <c r="MG72" i="3"/>
  <c r="LY72" i="3"/>
  <c r="ML72" i="3"/>
  <c r="NB72" i="3"/>
  <c r="MI72" i="3"/>
  <c r="MY72" i="3"/>
  <c r="NA72" i="3"/>
  <c r="MV72" i="3"/>
  <c r="MZ72" i="3"/>
  <c r="MJ72" i="3"/>
  <c r="RS72" i="3"/>
  <c r="RL72" i="3"/>
  <c r="GT72" i="3"/>
  <c r="GR72" i="3"/>
  <c r="RR72" i="3"/>
  <c r="CG101" i="14"/>
  <c r="DS59" i="14"/>
  <c r="DS60" i="14"/>
  <c r="CG125" i="14"/>
  <c r="DS54" i="14"/>
  <c r="DS36" i="14"/>
  <c r="DS43" i="14"/>
  <c r="DS85" i="14"/>
  <c r="CG114" i="14"/>
  <c r="DS124" i="14"/>
  <c r="DS95" i="14"/>
  <c r="DS90" i="14"/>
  <c r="DS49" i="14"/>
  <c r="DS112" i="14"/>
  <c r="DS121" i="14"/>
  <c r="CG100" i="14"/>
  <c r="DS53" i="14"/>
  <c r="DS108" i="14"/>
  <c r="CG105" i="14"/>
  <c r="DS82" i="14"/>
  <c r="DS51" i="14"/>
  <c r="DS87" i="14"/>
  <c r="DS119" i="14"/>
  <c r="DS127" i="14"/>
  <c r="CG124" i="14"/>
  <c r="DS104" i="14"/>
  <c r="DS62" i="14"/>
  <c r="DS80" i="14"/>
  <c r="DS115" i="14"/>
  <c r="DS69" i="14"/>
  <c r="DS50" i="14"/>
  <c r="DS125" i="14"/>
  <c r="AU125" i="14" s="1"/>
  <c r="DS35" i="14"/>
  <c r="CG108" i="14"/>
  <c r="AU108" i="14" s="1"/>
  <c r="DS67" i="14"/>
  <c r="DS77" i="14"/>
  <c r="DS94" i="14"/>
  <c r="DS76" i="14"/>
  <c r="DS118" i="14"/>
  <c r="DS93" i="14"/>
  <c r="CW122" i="14"/>
  <c r="CW117" i="14"/>
  <c r="CW41" i="14"/>
  <c r="CW102" i="14"/>
  <c r="CW124" i="14"/>
  <c r="BK103" i="14"/>
  <c r="CW84" i="14"/>
  <c r="CW90" i="14"/>
  <c r="CW121" i="14"/>
  <c r="BK120" i="14"/>
  <c r="CW59" i="14"/>
  <c r="BK100" i="14"/>
  <c r="CW105" i="14"/>
  <c r="BK125" i="14"/>
  <c r="BK121" i="14"/>
  <c r="CW55" i="14"/>
  <c r="CW51" i="14"/>
  <c r="CW66" i="14"/>
  <c r="CW106" i="14"/>
  <c r="BK98" i="14"/>
  <c r="CW70" i="14"/>
  <c r="CW127" i="14"/>
  <c r="CW99" i="14"/>
  <c r="CW60" i="14"/>
  <c r="CW79" i="14"/>
  <c r="CW91" i="14"/>
  <c r="CW123" i="14"/>
  <c r="CW72" i="14"/>
  <c r="CW52" i="14"/>
  <c r="CW113" i="14"/>
  <c r="CW116" i="14"/>
  <c r="DM126" i="14"/>
  <c r="DM68" i="14"/>
  <c r="DM78" i="14"/>
  <c r="DM99" i="14"/>
  <c r="DM100" i="14"/>
  <c r="CA99" i="14"/>
  <c r="DM75" i="14"/>
  <c r="DM61" i="14"/>
  <c r="DM48" i="14"/>
  <c r="DM70" i="14"/>
  <c r="DM45" i="14"/>
  <c r="DM111" i="14"/>
  <c r="DM37" i="14"/>
  <c r="DM49" i="14"/>
  <c r="DM38" i="14"/>
  <c r="DM88" i="14"/>
  <c r="DM90" i="14"/>
  <c r="DM35" i="14"/>
  <c r="DM79" i="14"/>
  <c r="CA118" i="14"/>
  <c r="DM67" i="14"/>
  <c r="DM57" i="14"/>
  <c r="DM80" i="14"/>
  <c r="DM72" i="14"/>
  <c r="CA110" i="14"/>
  <c r="DM71" i="14"/>
  <c r="CA119" i="14"/>
  <c r="DM55" i="14"/>
  <c r="DM119" i="14"/>
  <c r="DM53" i="14"/>
  <c r="DM124" i="14"/>
  <c r="CA100" i="14"/>
  <c r="DM113" i="14"/>
  <c r="DM41" i="14"/>
  <c r="CA123" i="14"/>
  <c r="DM54" i="14"/>
  <c r="CA114" i="14"/>
  <c r="CA125" i="14"/>
  <c r="DM114" i="14"/>
  <c r="DM125" i="14"/>
  <c r="DM110" i="14"/>
  <c r="AO110" i="14" s="1"/>
  <c r="CA122" i="14"/>
  <c r="DM123" i="14"/>
  <c r="DM95" i="14"/>
  <c r="DM52" i="14"/>
  <c r="CA106" i="14"/>
  <c r="DM42" i="14"/>
  <c r="CT77" i="14"/>
  <c r="CT110" i="14"/>
  <c r="BH119" i="14"/>
  <c r="CT104" i="14"/>
  <c r="CT48" i="14"/>
  <c r="BH126" i="14"/>
  <c r="CT73" i="14"/>
  <c r="CT122" i="14"/>
  <c r="CT88" i="14"/>
  <c r="CT45" i="14"/>
  <c r="CT83" i="14"/>
  <c r="CT75" i="14"/>
  <c r="CT40" i="14"/>
  <c r="CT99" i="14"/>
  <c r="CT39" i="14"/>
  <c r="CT44" i="14"/>
  <c r="CT92" i="14"/>
  <c r="BH103" i="14"/>
  <c r="CT72" i="14"/>
  <c r="BH102" i="14"/>
  <c r="DR86" i="14"/>
  <c r="CF127" i="14"/>
  <c r="DR36" i="14"/>
  <c r="DR72" i="14"/>
  <c r="DR62" i="14"/>
  <c r="DR78" i="14"/>
  <c r="DR108" i="14"/>
  <c r="CF114" i="14"/>
  <c r="DR46" i="14"/>
  <c r="DR120" i="14"/>
  <c r="DR73" i="14"/>
  <c r="DR124" i="14"/>
  <c r="CF118" i="14"/>
  <c r="DR116" i="14"/>
  <c r="DR45" i="14"/>
  <c r="DR85" i="14"/>
  <c r="DR67" i="14"/>
  <c r="CF100" i="14"/>
  <c r="DR69" i="14"/>
  <c r="DL48" i="14"/>
  <c r="BZ123" i="14"/>
  <c r="DL66" i="14"/>
  <c r="BZ120" i="14"/>
  <c r="BZ106" i="14"/>
  <c r="DL114" i="14"/>
  <c r="DL118" i="14"/>
  <c r="DL100" i="14"/>
  <c r="BZ107" i="14"/>
  <c r="BZ99" i="14"/>
  <c r="DL46" i="14"/>
  <c r="DL98" i="14"/>
  <c r="BZ127" i="14"/>
  <c r="DL75" i="14"/>
  <c r="DL86" i="14"/>
  <c r="DL72" i="14"/>
  <c r="DL73" i="14"/>
  <c r="BZ101" i="14"/>
  <c r="BZ121" i="14"/>
  <c r="DL94" i="14"/>
  <c r="DL107" i="14"/>
  <c r="DL53" i="14"/>
  <c r="DL67" i="14"/>
  <c r="BZ119" i="14"/>
  <c r="DL44" i="14"/>
  <c r="DL79" i="14"/>
  <c r="DL68" i="14"/>
  <c r="DL123" i="14"/>
  <c r="DL60" i="14"/>
  <c r="DL102" i="14"/>
  <c r="DL116" i="14"/>
  <c r="DL105" i="14"/>
  <c r="DL85" i="14"/>
  <c r="DL55" i="14"/>
  <c r="DL80" i="14"/>
  <c r="DL119" i="14"/>
  <c r="DL103" i="14"/>
  <c r="DL121" i="14"/>
  <c r="DL90" i="14"/>
  <c r="DL63" i="14"/>
  <c r="DL112" i="14"/>
  <c r="DL50" i="14"/>
  <c r="DL124" i="14"/>
  <c r="BZ112" i="14"/>
  <c r="DL77" i="14"/>
  <c r="DL115" i="14"/>
  <c r="DL109" i="14"/>
  <c r="DL87" i="14"/>
  <c r="DL78" i="14"/>
  <c r="DL110" i="14"/>
  <c r="DL74" i="14"/>
  <c r="BZ108" i="14"/>
  <c r="DL126" i="14"/>
  <c r="DL88" i="14"/>
  <c r="DL39" i="14"/>
  <c r="DL111" i="14"/>
  <c r="DL36" i="14"/>
  <c r="BZ115" i="14"/>
  <c r="AN115" i="14" s="1"/>
  <c r="DL62" i="14"/>
  <c r="DL117" i="14"/>
  <c r="DL81" i="14"/>
  <c r="DL45" i="14"/>
  <c r="BZ110" i="14"/>
  <c r="BZ117" i="14"/>
  <c r="AN117" i="14" s="1"/>
  <c r="DL69" i="14"/>
  <c r="DL95" i="14"/>
  <c r="DL99" i="14"/>
  <c r="CC101" i="14"/>
  <c r="DO62" i="14"/>
  <c r="DO59" i="14"/>
  <c r="DO83" i="14"/>
  <c r="DO89" i="14"/>
  <c r="DO78" i="14"/>
  <c r="DO85" i="14"/>
  <c r="DO117" i="14"/>
  <c r="CC99" i="14"/>
  <c r="DO103" i="14"/>
  <c r="DO52" i="14"/>
  <c r="DO93" i="14"/>
  <c r="DO102" i="14"/>
  <c r="DO125" i="14"/>
  <c r="DO112" i="14"/>
  <c r="DO72" i="14"/>
  <c r="DO113" i="14"/>
  <c r="DA68" i="14"/>
  <c r="DA80" i="14"/>
  <c r="DA115" i="14"/>
  <c r="DA44" i="14"/>
  <c r="BO110" i="14"/>
  <c r="BO123" i="14"/>
  <c r="BO118" i="14"/>
  <c r="DA105" i="14"/>
  <c r="BO100" i="14"/>
  <c r="DA90" i="14"/>
  <c r="DA107" i="14"/>
  <c r="DA91" i="14"/>
  <c r="DA69" i="14"/>
  <c r="DA104" i="14"/>
  <c r="DA85" i="14"/>
  <c r="BO107" i="14"/>
  <c r="BO111" i="14"/>
  <c r="DA53" i="14"/>
  <c r="BO115" i="14"/>
  <c r="AC115" i="14" s="1"/>
  <c r="DA87" i="14"/>
  <c r="DA42" i="14"/>
  <c r="DA84" i="14"/>
  <c r="BO117" i="14"/>
  <c r="DA83" i="14"/>
  <c r="DA116" i="14"/>
  <c r="DA124" i="14"/>
  <c r="BO106" i="14"/>
  <c r="DA81" i="14"/>
  <c r="DA45" i="14"/>
  <c r="BO122" i="14"/>
  <c r="DA50" i="14"/>
  <c r="DA113" i="14"/>
  <c r="DA51" i="14"/>
  <c r="DA98" i="14"/>
  <c r="DA86" i="14"/>
  <c r="DA88" i="14"/>
  <c r="DA100" i="14"/>
  <c r="DA48" i="14"/>
  <c r="DA122" i="14"/>
  <c r="DA35" i="14"/>
  <c r="BO112" i="14"/>
  <c r="BU102" i="14"/>
  <c r="DG122" i="14"/>
  <c r="DG77" i="14"/>
  <c r="DG42" i="14"/>
  <c r="DG120" i="14"/>
  <c r="DG81" i="14"/>
  <c r="BU109" i="14"/>
  <c r="DG117" i="14"/>
  <c r="DG83" i="14"/>
  <c r="DG46" i="14"/>
  <c r="DG110" i="14"/>
  <c r="DG70" i="14"/>
  <c r="BU125" i="14"/>
  <c r="DG49" i="14"/>
  <c r="BU100" i="14"/>
  <c r="DG107" i="14"/>
  <c r="DG62" i="14"/>
  <c r="BU103" i="14"/>
  <c r="DG37" i="14"/>
  <c r="DK62" i="14"/>
  <c r="BY109" i="14"/>
  <c r="DK69" i="14"/>
  <c r="DK114" i="14"/>
  <c r="DK48" i="14"/>
  <c r="BY106" i="14"/>
  <c r="DK84" i="14"/>
  <c r="DK94" i="14"/>
  <c r="DK126" i="14"/>
  <c r="BY101" i="14"/>
  <c r="BY125" i="14"/>
  <c r="DK68" i="14"/>
  <c r="DK117" i="14"/>
  <c r="DK40" i="14"/>
  <c r="DK73" i="14"/>
  <c r="CU63" i="14"/>
  <c r="CU124" i="14"/>
  <c r="BI101" i="14"/>
  <c r="CU41" i="14"/>
  <c r="BI126" i="14"/>
  <c r="BI111" i="14"/>
  <c r="CU125" i="14"/>
  <c r="CU36" i="14"/>
  <c r="CU45" i="14"/>
  <c r="BI108" i="14"/>
  <c r="CU51" i="14"/>
  <c r="CU117" i="14"/>
  <c r="CU74" i="14"/>
  <c r="CU80" i="14"/>
  <c r="CU46" i="14"/>
  <c r="BI104" i="14"/>
  <c r="BI125" i="14"/>
  <c r="CU99" i="14"/>
  <c r="BI119" i="14"/>
  <c r="CU115" i="14"/>
  <c r="CU59" i="14"/>
  <c r="CU108" i="14"/>
  <c r="CU78" i="14"/>
  <c r="CU120" i="14"/>
  <c r="BI103" i="14"/>
  <c r="BI106" i="14"/>
  <c r="CU71" i="14"/>
  <c r="CU60" i="14"/>
  <c r="CU126" i="14"/>
  <c r="CU38" i="14"/>
  <c r="CU79" i="14"/>
  <c r="CU87" i="14"/>
  <c r="BI99" i="14"/>
  <c r="CU107" i="14"/>
  <c r="CU106" i="14"/>
  <c r="CU57" i="14"/>
  <c r="CU101" i="14"/>
  <c r="BI122" i="14"/>
  <c r="CU127" i="14"/>
  <c r="BI115" i="14"/>
  <c r="W115" i="14" s="1"/>
  <c r="CU40" i="14"/>
  <c r="CU69" i="14"/>
  <c r="CU53" i="14"/>
  <c r="CZ117" i="14"/>
  <c r="CZ82" i="14"/>
  <c r="CK42" i="14"/>
  <c r="CK63" i="14"/>
  <c r="CK49" i="14"/>
  <c r="CK73" i="14"/>
  <c r="CK60" i="14"/>
  <c r="CK117" i="14"/>
  <c r="AY118" i="14"/>
  <c r="CK71" i="14"/>
  <c r="AY101" i="14"/>
  <c r="CK87" i="14"/>
  <c r="CK90" i="14"/>
  <c r="CK48" i="14"/>
  <c r="CK61" i="14"/>
  <c r="CK35" i="14"/>
  <c r="AY119" i="14"/>
  <c r="AY115" i="14"/>
  <c r="CK79" i="14"/>
  <c r="AY104" i="14"/>
  <c r="CK123" i="14"/>
  <c r="AY127" i="14"/>
  <c r="AY121" i="14"/>
  <c r="CK54" i="14"/>
  <c r="CK110" i="14"/>
  <c r="CK59" i="14"/>
  <c r="AY120" i="14"/>
  <c r="CK67" i="14"/>
  <c r="CK53" i="14"/>
  <c r="AY126" i="14"/>
  <c r="CK111" i="14"/>
  <c r="CK89" i="14"/>
  <c r="AY112" i="14"/>
  <c r="CK98" i="14"/>
  <c r="CK88" i="14"/>
  <c r="CM73" i="14"/>
  <c r="BA111" i="14"/>
  <c r="CM75" i="14"/>
  <c r="CM117" i="14"/>
  <c r="BA125" i="14"/>
  <c r="CM126" i="14"/>
  <c r="CM78" i="14"/>
  <c r="CM58" i="14"/>
  <c r="BA119" i="14"/>
  <c r="CM40" i="14"/>
  <c r="BA110" i="14"/>
  <c r="BA123" i="14"/>
  <c r="CM67" i="14"/>
  <c r="CM123" i="14"/>
  <c r="CM81" i="14"/>
  <c r="BA106" i="14"/>
  <c r="CM77" i="14"/>
  <c r="CM93" i="14"/>
  <c r="CM88" i="14"/>
  <c r="BA121" i="14"/>
  <c r="CM109" i="14"/>
  <c r="CM57" i="14"/>
  <c r="CM49" i="14"/>
  <c r="CM55" i="14"/>
  <c r="CM90" i="14"/>
  <c r="BA120" i="14"/>
  <c r="CM100" i="14"/>
  <c r="CM113" i="14"/>
  <c r="CM41" i="14"/>
  <c r="CM91" i="14"/>
  <c r="CM92" i="14"/>
  <c r="BA117" i="14"/>
  <c r="O117" i="14" s="1"/>
  <c r="CM98" i="14"/>
  <c r="CM80" i="14"/>
  <c r="CM43" i="14"/>
  <c r="CM38" i="14"/>
  <c r="CM62" i="14"/>
  <c r="CM124" i="14"/>
  <c r="CM74" i="14"/>
  <c r="CM104" i="14"/>
  <c r="BA113" i="14"/>
  <c r="CM125" i="14"/>
  <c r="BA104" i="14"/>
  <c r="BA99" i="14"/>
  <c r="CM84" i="14"/>
  <c r="CM108" i="14"/>
  <c r="BA98" i="14"/>
  <c r="CM60" i="14"/>
  <c r="BA122" i="14"/>
  <c r="CM59" i="14"/>
  <c r="BA112" i="14"/>
  <c r="CM71" i="14"/>
  <c r="CM66" i="14"/>
  <c r="CM121" i="14"/>
  <c r="CM115" i="14"/>
  <c r="CQ121" i="14"/>
  <c r="CQ122" i="14"/>
  <c r="CQ41" i="14"/>
  <c r="CQ85" i="14"/>
  <c r="BE117" i="14"/>
  <c r="CQ109" i="14"/>
  <c r="CQ87" i="14"/>
  <c r="CQ124" i="14"/>
  <c r="CQ38" i="14"/>
  <c r="BE111" i="14"/>
  <c r="CQ71" i="14"/>
  <c r="CQ83" i="14"/>
  <c r="CQ67" i="14"/>
  <c r="CQ91" i="14"/>
  <c r="BE112" i="14"/>
  <c r="CQ81" i="14"/>
  <c r="CQ127" i="14"/>
  <c r="CQ95" i="14"/>
  <c r="CQ72" i="14"/>
  <c r="CL101" i="14"/>
  <c r="AZ103" i="14"/>
  <c r="CL56" i="14"/>
  <c r="AZ111" i="14"/>
  <c r="CL88" i="14"/>
  <c r="CL90" i="14"/>
  <c r="CL122" i="14"/>
  <c r="CO46" i="14"/>
  <c r="CO66" i="14"/>
  <c r="BC127" i="14"/>
  <c r="CO50" i="14"/>
  <c r="BC105" i="14"/>
  <c r="CO68" i="14"/>
  <c r="CO107" i="14"/>
  <c r="CO99" i="14"/>
  <c r="BC99" i="14"/>
  <c r="CO60" i="14"/>
  <c r="BC121" i="14"/>
  <c r="CO77" i="14"/>
  <c r="CO122" i="14"/>
  <c r="CO100" i="14"/>
  <c r="CO115" i="14"/>
  <c r="CO125" i="14"/>
  <c r="BC109" i="14"/>
  <c r="CO120" i="14"/>
  <c r="CO83" i="14"/>
  <c r="BC117" i="14"/>
  <c r="CO110" i="14"/>
  <c r="BC102" i="14"/>
  <c r="CO104" i="14"/>
  <c r="BC113" i="14"/>
  <c r="BC111" i="14"/>
  <c r="CO48" i="14"/>
  <c r="CO39" i="14"/>
  <c r="CO112" i="14"/>
  <c r="CO47" i="14"/>
  <c r="BC98" i="14"/>
  <c r="CO38" i="14"/>
  <c r="CY39" i="14"/>
  <c r="CY92" i="14"/>
  <c r="CY109" i="14"/>
  <c r="CY62" i="14"/>
  <c r="CY108" i="14"/>
  <c r="CY36" i="14"/>
  <c r="BM122" i="14"/>
  <c r="CY103" i="14"/>
  <c r="CY56" i="14"/>
  <c r="CY81" i="14"/>
  <c r="CY52" i="14"/>
  <c r="CY117" i="14"/>
  <c r="BM111" i="14"/>
  <c r="BM98" i="14"/>
  <c r="CY93" i="14"/>
  <c r="CY59" i="14"/>
  <c r="CY94" i="14"/>
  <c r="CY51" i="14"/>
  <c r="CY45" i="14"/>
  <c r="CY41" i="14"/>
  <c r="CY85" i="14"/>
  <c r="CY112" i="14"/>
  <c r="BM116" i="14"/>
  <c r="CY102" i="14"/>
  <c r="BM115" i="14"/>
  <c r="BM102" i="14"/>
  <c r="CY80" i="14"/>
  <c r="BM100" i="14"/>
  <c r="BM109" i="14"/>
  <c r="CY77" i="14"/>
  <c r="CY95" i="14"/>
  <c r="CY60" i="14"/>
  <c r="CY111" i="14"/>
  <c r="CY84" i="14"/>
  <c r="CY68" i="14"/>
  <c r="CY35" i="14"/>
  <c r="CY107" i="14"/>
  <c r="CY100" i="14"/>
  <c r="CY58" i="14"/>
  <c r="CY70" i="14"/>
  <c r="CY53" i="14"/>
  <c r="CY99" i="14"/>
  <c r="CY48" i="14"/>
  <c r="CY72" i="14"/>
  <c r="CY46" i="14"/>
  <c r="BM101" i="14"/>
  <c r="CY37" i="14"/>
  <c r="CY90" i="14"/>
  <c r="BM107" i="14"/>
  <c r="AA107" i="14" s="1"/>
  <c r="CY73" i="14"/>
  <c r="CY105" i="14"/>
  <c r="CY43" i="14"/>
  <c r="CY55" i="14"/>
  <c r="BM103" i="14"/>
  <c r="CY106" i="14"/>
  <c r="CY121" i="14"/>
  <c r="CY82" i="14"/>
  <c r="CY104" i="14"/>
  <c r="CY54" i="14"/>
  <c r="CY120" i="14"/>
  <c r="BM114" i="14"/>
  <c r="BM121" i="14"/>
  <c r="CY114" i="14"/>
  <c r="CY38" i="14"/>
  <c r="CY101" i="14"/>
  <c r="CY74" i="14"/>
  <c r="CY115" i="14"/>
  <c r="CY122" i="14"/>
  <c r="BM110" i="14"/>
  <c r="CY78" i="14"/>
  <c r="CJ85" i="14"/>
  <c r="CJ82" i="14"/>
  <c r="CJ101" i="14"/>
  <c r="AX62" i="14"/>
  <c r="L62" i="14" s="1"/>
  <c r="H37" i="3" s="1"/>
  <c r="CA37" i="3" s="1"/>
  <c r="AX107" i="14"/>
  <c r="AX118" i="14"/>
  <c r="CJ75" i="14"/>
  <c r="CJ118" i="14"/>
  <c r="AX95" i="14"/>
  <c r="AX44" i="14"/>
  <c r="L44" i="14" s="1"/>
  <c r="H19" i="3" s="1"/>
  <c r="AX94" i="14"/>
  <c r="AX78" i="14"/>
  <c r="CJ72" i="14"/>
  <c r="AX108" i="14"/>
  <c r="CJ104" i="14"/>
  <c r="AX105" i="14"/>
  <c r="AX126" i="14"/>
  <c r="CJ83" i="14"/>
  <c r="CJ36" i="14"/>
  <c r="AX51" i="14"/>
  <c r="L51" i="14" s="1"/>
  <c r="H26" i="3" s="1"/>
  <c r="CA26" i="3" s="1"/>
  <c r="CJ98" i="14"/>
  <c r="AX43" i="14"/>
  <c r="L43" i="14" s="1"/>
  <c r="H18" i="3" s="1"/>
  <c r="CJ48" i="14"/>
  <c r="AX55" i="14"/>
  <c r="L55" i="14" s="1"/>
  <c r="H30" i="3" s="1"/>
  <c r="CJ46" i="14"/>
  <c r="AX84" i="14"/>
  <c r="CJ92" i="14"/>
  <c r="AX125" i="14"/>
  <c r="CJ35" i="14"/>
  <c r="AX103" i="14"/>
  <c r="CJ113" i="14"/>
  <c r="AX67" i="14"/>
  <c r="CJ114" i="14"/>
  <c r="CJ38" i="14"/>
  <c r="AX83" i="14"/>
  <c r="CJ57" i="14"/>
  <c r="CS80" i="14"/>
  <c r="BG109" i="14"/>
  <c r="CS36" i="14"/>
  <c r="BG119" i="14"/>
  <c r="CS75" i="14"/>
  <c r="CS62" i="14"/>
  <c r="BG118" i="14"/>
  <c r="CS113" i="14"/>
  <c r="BG122" i="14"/>
  <c r="CS45" i="14"/>
  <c r="BG112" i="14"/>
  <c r="CS100" i="14"/>
  <c r="BG126" i="14"/>
  <c r="BG113" i="14"/>
  <c r="CS82" i="14"/>
  <c r="BG98" i="14"/>
  <c r="CS40" i="14"/>
  <c r="BG120" i="14"/>
  <c r="CS112" i="14"/>
  <c r="CS102" i="14"/>
  <c r="CS85" i="14"/>
  <c r="CS105" i="14"/>
  <c r="CS55" i="14"/>
  <c r="CS51" i="14"/>
  <c r="CS70" i="14"/>
  <c r="BG114" i="14"/>
  <c r="CS78" i="14"/>
  <c r="BG106" i="14"/>
  <c r="CS56" i="14"/>
  <c r="CS109" i="14"/>
  <c r="U109" i="14" s="1"/>
  <c r="BG111" i="14"/>
  <c r="CS125" i="14"/>
  <c r="CS68" i="14"/>
  <c r="CS38" i="14"/>
  <c r="CS107" i="14"/>
  <c r="BG103" i="14"/>
  <c r="CS74" i="14"/>
  <c r="BG104" i="14"/>
  <c r="BG105" i="14"/>
  <c r="CS88" i="14"/>
  <c r="CS90" i="14"/>
  <c r="CS110" i="14"/>
  <c r="BG115" i="14"/>
  <c r="CS117" i="14"/>
  <c r="CS67" i="14"/>
  <c r="CS35" i="14"/>
  <c r="CS59" i="14"/>
  <c r="CS77" i="14"/>
  <c r="CS79" i="14"/>
  <c r="CS89" i="14"/>
  <c r="CS120" i="14"/>
  <c r="BS111" i="14"/>
  <c r="DE101" i="14"/>
  <c r="DE67" i="14"/>
  <c r="DE38" i="14"/>
  <c r="BS100" i="14"/>
  <c r="DE112" i="14"/>
  <c r="DE122" i="14"/>
  <c r="BS126" i="14"/>
  <c r="DE61" i="14"/>
  <c r="DE70" i="14"/>
  <c r="DE60" i="14"/>
  <c r="DE92" i="14"/>
  <c r="DE111" i="14"/>
  <c r="DE59" i="14"/>
  <c r="DE82" i="14"/>
  <c r="DE74" i="14"/>
  <c r="BS117" i="14"/>
  <c r="DE94" i="14"/>
  <c r="DE35" i="14"/>
  <c r="DE81" i="14"/>
  <c r="BS113" i="14"/>
  <c r="DE105" i="14"/>
  <c r="DE116" i="14"/>
  <c r="DE113" i="14"/>
  <c r="BS108" i="14"/>
  <c r="BS99" i="14"/>
  <c r="DE126" i="14"/>
  <c r="DE117" i="14"/>
  <c r="BS106" i="14"/>
  <c r="DE58" i="14"/>
  <c r="DE107" i="14"/>
  <c r="DE68" i="14"/>
  <c r="DE98" i="14"/>
  <c r="BS121" i="14"/>
  <c r="DE93" i="14"/>
  <c r="DE53" i="14"/>
  <c r="DE103" i="14"/>
  <c r="DE104" i="14"/>
  <c r="DE83" i="14"/>
  <c r="DE78" i="14"/>
  <c r="DE124" i="14"/>
  <c r="DE40" i="14"/>
  <c r="DE50" i="14"/>
  <c r="DE52" i="14"/>
  <c r="BS101" i="14"/>
  <c r="DE36" i="14"/>
  <c r="BS105" i="14"/>
  <c r="DE42" i="14"/>
  <c r="DE63" i="14"/>
  <c r="DE46" i="14"/>
  <c r="DE127" i="14"/>
  <c r="DE99" i="14"/>
  <c r="DE118" i="14"/>
  <c r="DE44" i="14"/>
  <c r="DE76" i="14"/>
  <c r="DE54" i="14"/>
  <c r="DE89" i="14"/>
  <c r="DE119" i="14"/>
  <c r="DE120" i="14"/>
  <c r="BS107" i="14"/>
  <c r="DE106" i="14"/>
  <c r="BS109" i="14"/>
  <c r="DE115" i="14"/>
  <c r="DE85" i="14"/>
  <c r="DE75" i="14"/>
  <c r="BS104" i="14"/>
  <c r="AG104" i="14" s="1"/>
  <c r="BS123" i="14"/>
  <c r="DE71" i="14"/>
  <c r="DE62" i="14"/>
  <c r="DE114" i="14"/>
  <c r="DB56" i="14"/>
  <c r="DB66" i="14"/>
  <c r="BP107" i="14"/>
  <c r="DB98" i="14"/>
  <c r="DB77" i="14"/>
  <c r="DB37" i="14"/>
  <c r="BP117" i="14"/>
  <c r="DB38" i="14"/>
  <c r="BP113" i="14"/>
  <c r="BP118" i="14"/>
  <c r="DB110" i="14"/>
  <c r="DB79" i="14"/>
  <c r="BP110" i="14"/>
  <c r="BP114" i="14"/>
  <c r="DB95" i="14"/>
  <c r="BP115" i="14"/>
  <c r="DB85" i="14"/>
  <c r="DB72" i="14"/>
  <c r="DB75" i="14"/>
  <c r="BP112" i="14"/>
  <c r="BP109" i="14"/>
  <c r="DB117" i="14"/>
  <c r="DB69" i="14"/>
  <c r="BP99" i="14"/>
  <c r="DB112" i="14"/>
  <c r="DB124" i="14"/>
  <c r="BP122" i="14"/>
  <c r="DB60" i="14"/>
  <c r="DB84" i="14"/>
  <c r="BP106" i="14"/>
  <c r="DB50" i="14"/>
  <c r="DB76" i="14"/>
  <c r="BP100" i="14"/>
  <c r="DB125" i="14"/>
  <c r="DB89" i="14"/>
  <c r="DB101" i="14"/>
  <c r="DB58" i="14"/>
  <c r="DB42" i="14"/>
  <c r="DB46" i="14"/>
  <c r="DB54" i="14"/>
  <c r="DB45" i="14"/>
  <c r="DB115" i="14"/>
  <c r="DB86" i="14"/>
  <c r="DB106" i="14"/>
  <c r="BP98" i="14"/>
  <c r="DB82" i="14"/>
  <c r="DB47" i="14"/>
  <c r="DB93" i="14"/>
  <c r="DB73" i="14"/>
  <c r="CR41" i="14"/>
  <c r="CR108" i="14"/>
  <c r="BF118" i="14"/>
  <c r="CR81" i="14"/>
  <c r="CR85" i="14"/>
  <c r="CR99" i="14"/>
  <c r="CR50" i="14"/>
  <c r="CR72" i="14"/>
  <c r="CR43" i="14"/>
  <c r="CR59" i="14"/>
  <c r="CR49" i="14"/>
  <c r="BF107" i="14"/>
  <c r="CR95" i="14"/>
  <c r="CR54" i="14"/>
  <c r="BF109" i="14"/>
  <c r="CR93" i="14"/>
  <c r="BF121" i="14"/>
  <c r="CR126" i="14"/>
  <c r="CR89" i="14"/>
  <c r="CR111" i="14"/>
  <c r="CR105" i="14"/>
  <c r="BF98" i="14"/>
  <c r="CR84" i="14"/>
  <c r="BX110" i="14"/>
  <c r="BX125" i="14"/>
  <c r="DJ121" i="14"/>
  <c r="BX104" i="14"/>
  <c r="DJ88" i="14"/>
  <c r="DJ103" i="14"/>
  <c r="DJ70" i="14"/>
  <c r="BX124" i="14"/>
  <c r="DJ76" i="14"/>
  <c r="DJ37" i="14"/>
  <c r="DJ114" i="14"/>
  <c r="DJ127" i="14"/>
  <c r="DJ58" i="14"/>
  <c r="DJ91" i="14"/>
  <c r="DJ75" i="14"/>
  <c r="DJ95" i="14"/>
  <c r="DJ41" i="14"/>
  <c r="BX127" i="14"/>
  <c r="DJ62" i="14"/>
  <c r="DJ79" i="14"/>
  <c r="DJ122" i="14"/>
  <c r="DJ111" i="14"/>
  <c r="DJ105" i="14"/>
  <c r="BX121" i="14"/>
  <c r="DJ85" i="14"/>
  <c r="DJ45" i="14"/>
  <c r="DJ118" i="14"/>
  <c r="DJ69" i="14"/>
  <c r="DJ66" i="14"/>
  <c r="BX122" i="14"/>
  <c r="DJ50" i="14"/>
  <c r="BX105" i="14"/>
  <c r="DJ39" i="14"/>
  <c r="DJ60" i="14"/>
  <c r="DJ81" i="14"/>
  <c r="DJ115" i="14"/>
  <c r="DJ38" i="14"/>
  <c r="DJ101" i="14"/>
  <c r="DJ72" i="14"/>
  <c r="BX126" i="14"/>
  <c r="DJ53" i="14"/>
  <c r="DJ112" i="14"/>
  <c r="DJ68" i="14"/>
  <c r="BX106" i="14"/>
  <c r="BX108" i="14"/>
  <c r="BX100" i="14"/>
  <c r="DJ51" i="14"/>
  <c r="DJ54" i="14"/>
  <c r="DJ67" i="14"/>
  <c r="BX123" i="14"/>
  <c r="DJ49" i="14"/>
  <c r="BX102" i="14"/>
  <c r="DJ93" i="14"/>
  <c r="BX99" i="14"/>
  <c r="DJ92" i="14"/>
  <c r="DJ125" i="14"/>
  <c r="DJ108" i="14"/>
  <c r="AL108" i="14" s="1"/>
  <c r="DJ87" i="14"/>
  <c r="DJ99" i="14"/>
  <c r="DJ35" i="14"/>
  <c r="DJ84" i="14"/>
  <c r="BX116" i="14"/>
  <c r="DJ120" i="14"/>
  <c r="DJ73" i="14"/>
  <c r="DJ42" i="14"/>
  <c r="DJ104" i="14"/>
  <c r="DJ106" i="14"/>
  <c r="DJ107" i="14"/>
  <c r="BX115" i="14"/>
  <c r="BX107" i="14"/>
  <c r="DJ113" i="14"/>
  <c r="DJ44" i="14"/>
  <c r="DJ124" i="14"/>
  <c r="BX113" i="14"/>
  <c r="DJ74" i="14"/>
  <c r="DJ43" i="14"/>
  <c r="DJ36" i="14"/>
  <c r="DJ94" i="14"/>
  <c r="DJ116" i="14"/>
  <c r="BX98" i="14"/>
  <c r="DJ52" i="14"/>
  <c r="DJ48" i="14"/>
  <c r="BX114" i="14"/>
  <c r="AL114" i="14" s="1"/>
  <c r="DJ59" i="14"/>
  <c r="DJ109" i="14"/>
  <c r="DJ40" i="14"/>
  <c r="BX120" i="14"/>
  <c r="AL120" i="14" s="1"/>
  <c r="DJ55" i="14"/>
  <c r="DJ89" i="14"/>
  <c r="BX112" i="14"/>
  <c r="AL112" i="14" s="1"/>
  <c r="DJ83" i="14"/>
  <c r="DJ119" i="14"/>
  <c r="DJ77" i="14"/>
  <c r="DJ98" i="14"/>
  <c r="DJ123" i="14"/>
  <c r="DJ80" i="14"/>
  <c r="BX109" i="14"/>
  <c r="AL109" i="14" s="1"/>
  <c r="DJ90" i="14"/>
  <c r="DJ82" i="14"/>
  <c r="DJ78" i="14"/>
  <c r="DJ100" i="14"/>
  <c r="BX111" i="14"/>
  <c r="AL111" i="14" s="1"/>
  <c r="BX118" i="14"/>
  <c r="AL118" i="14" s="1"/>
  <c r="DJ47" i="14"/>
  <c r="DJ71" i="14"/>
  <c r="DJ57" i="14"/>
  <c r="BX101" i="14"/>
  <c r="DJ86" i="14"/>
  <c r="DJ56" i="14"/>
  <c r="BX117" i="14"/>
  <c r="DJ63" i="14"/>
  <c r="BX103" i="14"/>
  <c r="DJ102" i="14"/>
  <c r="DJ117" i="14"/>
  <c r="BX119" i="14"/>
  <c r="MF107" i="3"/>
  <c r="MV107" i="3"/>
  <c r="MG107" i="3"/>
  <c r="MW107" i="3"/>
  <c r="MM107" i="3"/>
  <c r="MP107" i="3"/>
  <c r="MA107" i="3"/>
  <c r="MT107" i="3"/>
  <c r="LX107" i="3"/>
  <c r="MN107" i="3"/>
  <c r="LY107" i="3"/>
  <c r="MO107" i="3"/>
  <c r="LW107" i="3"/>
  <c r="LZ107" i="3"/>
  <c r="ML107" i="3"/>
  <c r="MY107" i="3"/>
  <c r="MD107" i="3"/>
  <c r="NA107" i="3"/>
  <c r="MH107" i="3"/>
  <c r="MR107" i="3"/>
  <c r="MQ107" i="3"/>
  <c r="MK107" i="3"/>
  <c r="ME107" i="3"/>
  <c r="MB107" i="3"/>
  <c r="MX107" i="3"/>
  <c r="MZ107" i="3"/>
  <c r="MI107" i="3"/>
  <c r="MS107" i="3"/>
  <c r="MU107" i="3"/>
  <c r="NB107" i="3"/>
  <c r="MJ107" i="3"/>
  <c r="DL92" i="14"/>
  <c r="AX98" i="14"/>
  <c r="LD3" i="3"/>
  <c r="DM44" i="14"/>
  <c r="RR107" i="3"/>
  <c r="DR61" i="14"/>
  <c r="DS61" i="14"/>
  <c r="DA125" i="14"/>
  <c r="BP116" i="14"/>
  <c r="CR74" i="14"/>
  <c r="DB100" i="14"/>
  <c r="BH109" i="14"/>
  <c r="CY113" i="14"/>
  <c r="CR67" i="14"/>
  <c r="CU82" i="14"/>
  <c r="CR46" i="14"/>
  <c r="CR83" i="14"/>
  <c r="CR75" i="14"/>
  <c r="CR123" i="14"/>
  <c r="BP124" i="14"/>
  <c r="RV107" i="3"/>
  <c r="SL107" i="3"/>
  <c r="RS107" i="3"/>
  <c r="SI107" i="3"/>
  <c r="SG107" i="3"/>
  <c r="SB107" i="3"/>
  <c r="RX107" i="3"/>
  <c r="SK107" i="3"/>
  <c r="RY107" i="3"/>
  <c r="CR86" i="14"/>
  <c r="CO56" i="14"/>
  <c r="CJ42" i="14"/>
  <c r="AX124" i="14"/>
  <c r="CJ39" i="14"/>
  <c r="CJ94" i="14"/>
  <c r="DM86" i="14"/>
  <c r="CA126" i="14"/>
  <c r="SP107" i="3"/>
  <c r="SJ107" i="3"/>
  <c r="DI58" i="14"/>
  <c r="RN107" i="3"/>
  <c r="RQ107" i="3"/>
  <c r="CR122" i="14"/>
  <c r="CT54" i="14"/>
  <c r="DN71" i="14"/>
  <c r="DM56" i="14"/>
  <c r="DP56" i="14"/>
  <c r="CD103" i="14"/>
  <c r="DP58" i="14"/>
  <c r="CG123" i="14"/>
  <c r="CR55" i="14"/>
  <c r="BP104" i="14"/>
  <c r="GM107" i="3"/>
  <c r="HC107" i="3"/>
  <c r="GO107" i="3"/>
  <c r="HJ107" i="3"/>
  <c r="HA107" i="3"/>
  <c r="GX107" i="3"/>
  <c r="HM107" i="3"/>
  <c r="GL107" i="3"/>
  <c r="GQ107" i="3"/>
  <c r="HG107" i="3"/>
  <c r="GT107" i="3"/>
  <c r="GK107" i="3"/>
  <c r="HF107" i="3"/>
  <c r="HI107" i="3"/>
  <c r="GW107" i="3"/>
  <c r="HH107" i="3"/>
  <c r="GU107" i="3"/>
  <c r="HK107" i="3"/>
  <c r="GZ107" i="3"/>
  <c r="GP107" i="3"/>
  <c r="HL107" i="3"/>
  <c r="GR107" i="3"/>
  <c r="HD107" i="3"/>
  <c r="GS107" i="3"/>
  <c r="GI107" i="3"/>
  <c r="GY107" i="3"/>
  <c r="GJ107" i="3"/>
  <c r="HE107" i="3"/>
  <c r="GV107" i="3"/>
  <c r="GN107" i="3"/>
  <c r="HB107" i="3"/>
  <c r="HN107" i="3"/>
  <c r="SH107" i="3"/>
  <c r="RT107" i="3"/>
  <c r="CU56" i="14"/>
  <c r="CX122" i="14"/>
  <c r="DN86" i="14"/>
  <c r="DI46" i="14"/>
  <c r="BO119" i="14"/>
  <c r="DB62" i="14"/>
  <c r="RW107" i="3"/>
  <c r="SN107" i="3"/>
  <c r="DI102" i="14"/>
  <c r="DM74" i="14"/>
  <c r="CD110" i="14"/>
  <c r="SD107" i="3"/>
  <c r="RL107" i="3"/>
  <c r="CB98" i="14"/>
  <c r="DP107" i="14"/>
  <c r="DP45" i="14"/>
  <c r="DP102" i="14"/>
  <c r="DP91" i="14"/>
  <c r="CG127" i="14"/>
  <c r="DS114" i="14"/>
  <c r="CO41" i="14"/>
  <c r="DP44" i="14"/>
  <c r="RO107" i="3"/>
  <c r="CK72" i="14"/>
  <c r="CY110" i="14"/>
  <c r="CY87" i="14"/>
  <c r="BM123" i="14"/>
  <c r="CY118" i="14"/>
  <c r="BF103" i="14"/>
  <c r="CR115" i="14"/>
  <c r="CR51" i="14"/>
  <c r="CR44" i="14"/>
  <c r="CU86" i="14"/>
  <c r="CU88" i="14"/>
  <c r="BQ116" i="14"/>
  <c r="SM107" i="3"/>
  <c r="RU107" i="3"/>
  <c r="CO70" i="14"/>
  <c r="DI59" i="14"/>
  <c r="RK107" i="3"/>
  <c r="RP107" i="3"/>
  <c r="CR106" i="14"/>
  <c r="DP109" i="14"/>
  <c r="DB94" i="14"/>
  <c r="DN95" i="14"/>
  <c r="DR63" i="14"/>
  <c r="DP73" i="14"/>
  <c r="CD114" i="14"/>
  <c r="DS117" i="14"/>
  <c r="CG102" i="14"/>
  <c r="BO113" i="14"/>
  <c r="MB106" i="3"/>
  <c r="MR106" i="3"/>
  <c r="MC106" i="3"/>
  <c r="MS106" i="3"/>
  <c r="ME106" i="3"/>
  <c r="MH106" i="3"/>
  <c r="NB106" i="3"/>
  <c r="MI106" i="3"/>
  <c r="MJ106" i="3"/>
  <c r="MZ106" i="3"/>
  <c r="MK106" i="3"/>
  <c r="NA106" i="3"/>
  <c r="MU106" i="3"/>
  <c r="MX106" i="3"/>
  <c r="MQ106" i="3"/>
  <c r="MD106" i="3"/>
  <c r="LB3" i="3"/>
  <c r="MF106" i="3"/>
  <c r="MG106" i="3"/>
  <c r="MM106" i="3"/>
  <c r="MA106" i="3"/>
  <c r="MV106" i="3"/>
  <c r="MW106" i="3"/>
  <c r="MP106" i="3"/>
  <c r="MT106" i="3"/>
  <c r="LY106" i="3"/>
  <c r="ML106" i="3"/>
  <c r="LX106" i="3"/>
  <c r="LW106" i="3"/>
  <c r="MO106" i="3"/>
  <c r="LZ106" i="3"/>
  <c r="MY106" i="3"/>
  <c r="MN106" i="3"/>
  <c r="AH98" i="14"/>
  <c r="AH121" i="14"/>
  <c r="GM106" i="3"/>
  <c r="HC106" i="3"/>
  <c r="GO106" i="3"/>
  <c r="HJ106" i="3"/>
  <c r="HA106" i="3"/>
  <c r="GX106" i="3"/>
  <c r="HM106" i="3"/>
  <c r="HN106" i="3"/>
  <c r="GU106" i="3"/>
  <c r="HK106" i="3"/>
  <c r="GZ106" i="3"/>
  <c r="GP106" i="3"/>
  <c r="HL106" i="3"/>
  <c r="GR106" i="3"/>
  <c r="HH106" i="3"/>
  <c r="GW106" i="3"/>
  <c r="GQ106" i="3"/>
  <c r="GT106" i="3"/>
  <c r="HF106" i="3"/>
  <c r="GL106" i="3"/>
  <c r="FN3" i="3"/>
  <c r="HG106" i="3"/>
  <c r="GK106" i="3"/>
  <c r="HI106" i="3"/>
  <c r="HD106" i="3"/>
  <c r="GJ106" i="3"/>
  <c r="HB106" i="3"/>
  <c r="GI106" i="3"/>
  <c r="GV106" i="3"/>
  <c r="HE106" i="3"/>
  <c r="GN106" i="3"/>
  <c r="GS106" i="3"/>
  <c r="GY106" i="3"/>
  <c r="RR106" i="3"/>
  <c r="SH106" i="3"/>
  <c r="RO106" i="3"/>
  <c r="SE106" i="3"/>
  <c r="RY106" i="3"/>
  <c r="RT106" i="3"/>
  <c r="SF106" i="3"/>
  <c r="SC106" i="3"/>
  <c r="RZ106" i="3"/>
  <c r="SP106" i="3"/>
  <c r="RW106" i="3"/>
  <c r="SM106" i="3"/>
  <c r="SO106" i="3"/>
  <c r="SJ106" i="3"/>
  <c r="SN106" i="3"/>
  <c r="SK106" i="3"/>
  <c r="RV106" i="3"/>
  <c r="RS106" i="3"/>
  <c r="SG106" i="3"/>
  <c r="RX106" i="3"/>
  <c r="SL106" i="3"/>
  <c r="SI106" i="3"/>
  <c r="SB106" i="3"/>
  <c r="RU106" i="3"/>
  <c r="RK106" i="3"/>
  <c r="RP106" i="3"/>
  <c r="QP3" i="3"/>
  <c r="RN106" i="3"/>
  <c r="RQ106" i="3"/>
  <c r="SA106" i="3"/>
  <c r="RL106" i="3"/>
  <c r="RM106" i="3"/>
  <c r="SD106" i="3"/>
  <c r="AH115" i="14"/>
  <c r="AH116" i="14"/>
  <c r="AH103" i="14"/>
  <c r="E109" i="9"/>
  <c r="E96" i="9"/>
  <c r="E99" i="9"/>
  <c r="E101" i="9"/>
  <c r="E91" i="9"/>
  <c r="E104" i="9"/>
  <c r="E103" i="9"/>
  <c r="E102" i="9"/>
  <c r="E107" i="9"/>
  <c r="E100" i="9"/>
  <c r="E106" i="9"/>
  <c r="E108" i="9"/>
  <c r="E94" i="9"/>
  <c r="E110" i="9"/>
  <c r="E95" i="9"/>
  <c r="E105" i="9"/>
  <c r="E98" i="9"/>
  <c r="E92" i="9"/>
  <c r="E97" i="9"/>
  <c r="E93" i="9"/>
  <c r="E79" i="9"/>
  <c r="E89" i="9"/>
  <c r="E67" i="9"/>
  <c r="E87" i="9"/>
  <c r="E83" i="9"/>
  <c r="E80" i="9"/>
  <c r="E86" i="9"/>
  <c r="E84" i="9"/>
  <c r="E72" i="9"/>
  <c r="E90" i="9"/>
  <c r="E68" i="9"/>
  <c r="E75" i="9"/>
  <c r="E78" i="9"/>
  <c r="E88" i="9"/>
  <c r="E73" i="9"/>
  <c r="E85" i="9"/>
  <c r="E69" i="9"/>
  <c r="E38" i="9"/>
  <c r="E27" i="9"/>
  <c r="E54" i="9"/>
  <c r="E55" i="9"/>
  <c r="E46" i="9"/>
  <c r="E43" i="9"/>
  <c r="E50" i="9"/>
  <c r="E34" i="9"/>
  <c r="E37" i="9"/>
  <c r="E59" i="9"/>
  <c r="E36" i="9"/>
  <c r="E52" i="9"/>
  <c r="E40" i="9"/>
  <c r="E10" i="9"/>
  <c r="E28" i="9"/>
  <c r="E60" i="9"/>
  <c r="E9" i="9"/>
  <c r="E74" i="9"/>
  <c r="E66" i="9"/>
  <c r="E71" i="9"/>
  <c r="E82" i="9"/>
  <c r="E77" i="9"/>
  <c r="E76" i="9"/>
  <c r="E70" i="9"/>
  <c r="E81" i="9"/>
  <c r="E48" i="9"/>
  <c r="E58" i="9"/>
  <c r="E26" i="9"/>
  <c r="E65" i="9"/>
  <c r="E53" i="9"/>
  <c r="E23" i="9"/>
  <c r="E47" i="9"/>
  <c r="E25" i="9"/>
  <c r="E57" i="9"/>
  <c r="E24" i="9"/>
  <c r="E16" i="9"/>
  <c r="E49" i="9"/>
  <c r="E13" i="9"/>
  <c r="E19" i="9"/>
  <c r="E41" i="9"/>
  <c r="E21" i="9"/>
  <c r="E62" i="9"/>
  <c r="E51" i="9"/>
  <c r="E18" i="9"/>
  <c r="E42" i="9"/>
  <c r="E39" i="9"/>
  <c r="E63" i="9"/>
  <c r="E64" i="9"/>
  <c r="E12" i="9"/>
  <c r="E56" i="9"/>
  <c r="E17" i="9"/>
  <c r="E20" i="9"/>
  <c r="E45" i="9"/>
  <c r="E33" i="9"/>
  <c r="E29" i="9"/>
  <c r="E15" i="9"/>
  <c r="E31" i="9"/>
  <c r="E11" i="9"/>
  <c r="E32" i="9"/>
  <c r="E35" i="9"/>
  <c r="E30" i="9"/>
  <c r="E14" i="9"/>
  <c r="E22" i="9"/>
  <c r="E44" i="9"/>
  <c r="E61" i="9"/>
  <c r="F91" i="9"/>
  <c r="F93" i="9"/>
  <c r="F100" i="9"/>
  <c r="F110" i="9"/>
  <c r="F96" i="9"/>
  <c r="F109" i="9"/>
  <c r="F98" i="9"/>
  <c r="F102" i="9"/>
  <c r="F92" i="9"/>
  <c r="F108" i="9"/>
  <c r="F99" i="9"/>
  <c r="F97" i="9"/>
  <c r="F104" i="9"/>
  <c r="F105" i="9"/>
  <c r="F106" i="9"/>
  <c r="F101" i="9"/>
  <c r="F95" i="9"/>
  <c r="F103" i="9"/>
  <c r="F94" i="9"/>
  <c r="F107" i="9"/>
  <c r="F71" i="9"/>
  <c r="F78" i="9"/>
  <c r="F85" i="9"/>
  <c r="F90" i="9"/>
  <c r="F80" i="9"/>
  <c r="F87" i="9"/>
  <c r="F83" i="9"/>
  <c r="F75" i="9"/>
  <c r="F86" i="9"/>
  <c r="F74" i="9"/>
  <c r="F70" i="9"/>
  <c r="F88" i="9"/>
  <c r="F72" i="9"/>
  <c r="F77" i="9"/>
  <c r="F79" i="9"/>
  <c r="F48" i="9"/>
  <c r="F13" i="9"/>
  <c r="F41" i="9"/>
  <c r="F39" i="9"/>
  <c r="F12" i="9"/>
  <c r="F55" i="9"/>
  <c r="F18" i="9"/>
  <c r="F64" i="9"/>
  <c r="F20" i="9"/>
  <c r="F33" i="9"/>
  <c r="F44" i="9"/>
  <c r="F68" i="9"/>
  <c r="F66" i="9"/>
  <c r="F69" i="9"/>
  <c r="F67" i="9"/>
  <c r="F73" i="9"/>
  <c r="F81" i="9"/>
  <c r="F89" i="9"/>
  <c r="F84" i="9"/>
  <c r="F52" i="9"/>
  <c r="F37" i="9"/>
  <c r="F43" i="9"/>
  <c r="F45" i="9"/>
  <c r="F32" i="9"/>
  <c r="F47" i="9"/>
  <c r="F34" i="9"/>
  <c r="F9" i="9"/>
  <c r="F61" i="9"/>
  <c r="F40" i="9"/>
  <c r="F76" i="9"/>
  <c r="F82" i="9"/>
  <c r="F42" i="9"/>
  <c r="F46" i="9"/>
  <c r="F14" i="9"/>
  <c r="F27" i="9"/>
  <c r="F54" i="9"/>
  <c r="F17" i="9"/>
  <c r="F63" i="9"/>
  <c r="F26" i="9"/>
  <c r="F51" i="9"/>
  <c r="F58" i="9"/>
  <c r="F25" i="9"/>
  <c r="F56" i="9"/>
  <c r="F60" i="9"/>
  <c r="F30" i="9"/>
  <c r="F22" i="9"/>
  <c r="F23" i="9"/>
  <c r="F49" i="9"/>
  <c r="F19" i="9"/>
  <c r="F53" i="9"/>
  <c r="F15" i="9"/>
  <c r="F10" i="9"/>
  <c r="F24" i="9"/>
  <c r="F31" i="9"/>
  <c r="F65" i="9"/>
  <c r="F38" i="9"/>
  <c r="F21" i="9"/>
  <c r="F59" i="9"/>
  <c r="F35" i="9"/>
  <c r="F36" i="9"/>
  <c r="F57" i="9"/>
  <c r="F11" i="9"/>
  <c r="F28" i="9"/>
  <c r="F16" i="9"/>
  <c r="F50" i="9"/>
  <c r="F29" i="9"/>
  <c r="F62" i="9"/>
  <c r="H225" i="7"/>
  <c r="H117" i="7"/>
  <c r="I7" i="7"/>
  <c r="G7" i="9"/>
  <c r="AH125" i="14" l="1"/>
  <c r="AH127" i="14"/>
  <c r="AH109" i="14"/>
  <c r="AH107" i="14"/>
  <c r="AR106" i="14"/>
  <c r="AR112" i="14"/>
  <c r="AR122" i="14"/>
  <c r="AH123" i="14"/>
  <c r="T43" i="18"/>
  <c r="T44" i="18"/>
  <c r="T48" i="18"/>
  <c r="T47" i="18"/>
  <c r="T29" i="18"/>
  <c r="T28" i="18"/>
  <c r="T17" i="18"/>
  <c r="T18" i="18"/>
  <c r="X105" i="14"/>
  <c r="AC120" i="14"/>
  <c r="AK114" i="14"/>
  <c r="V100" i="14"/>
  <c r="AH102" i="14"/>
  <c r="AH101" i="14"/>
  <c r="AH124" i="14"/>
  <c r="AH113" i="14"/>
  <c r="AJ117" i="14"/>
  <c r="V107" i="14"/>
  <c r="AB102" i="14"/>
  <c r="M124" i="14"/>
  <c r="T120" i="14"/>
  <c r="AB126" i="14"/>
  <c r="N104" i="14"/>
  <c r="M102" i="14"/>
  <c r="AH112" i="14"/>
  <c r="X101" i="14"/>
  <c r="M105" i="14"/>
  <c r="AP121" i="14"/>
  <c r="AH111" i="14"/>
  <c r="AH114" i="14"/>
  <c r="AH122" i="14"/>
  <c r="AH110" i="14"/>
  <c r="AH108" i="14"/>
  <c r="AG103" i="14"/>
  <c r="AC99" i="14"/>
  <c r="AU17" i="4"/>
  <c r="Z104" i="14"/>
  <c r="X98" i="14"/>
  <c r="H10" i="3"/>
  <c r="AY36" i="14" s="1"/>
  <c r="M36" i="14" s="1"/>
  <c r="I11" i="3" s="1"/>
  <c r="CB11" i="3" s="1"/>
  <c r="AR114" i="14"/>
  <c r="AQ106" i="14"/>
  <c r="T118" i="14"/>
  <c r="L126" i="14"/>
  <c r="H106" i="3" s="1"/>
  <c r="CA106" i="3" s="1"/>
  <c r="AA106" i="14"/>
  <c r="AA116" i="14"/>
  <c r="Q102" i="14"/>
  <c r="M98" i="14"/>
  <c r="M115" i="14"/>
  <c r="AI110" i="14"/>
  <c r="AQ102" i="14"/>
  <c r="AO122" i="14"/>
  <c r="Y124" i="14"/>
  <c r="Z118" i="14"/>
  <c r="L74" i="14"/>
  <c r="H52" i="3" s="1"/>
  <c r="CA52" i="3" s="1"/>
  <c r="AP98" i="14"/>
  <c r="AD118" i="14"/>
  <c r="AA108" i="14"/>
  <c r="S111" i="14"/>
  <c r="W127" i="14"/>
  <c r="AM101" i="14"/>
  <c r="AM109" i="14"/>
  <c r="AI120" i="14"/>
  <c r="AO118" i="14"/>
  <c r="AU119" i="14"/>
  <c r="AS98" i="14"/>
  <c r="AS124" i="14"/>
  <c r="P115" i="14"/>
  <c r="AU117" i="14"/>
  <c r="AC119" i="14"/>
  <c r="T122" i="14"/>
  <c r="AD109" i="14"/>
  <c r="AG116" i="14"/>
  <c r="L103" i="14"/>
  <c r="H83" i="3" s="1"/>
  <c r="CA83" i="3" s="1"/>
  <c r="Q121" i="14"/>
  <c r="N103" i="14"/>
  <c r="S127" i="14"/>
  <c r="S121" i="14"/>
  <c r="AN127" i="14"/>
  <c r="B5" i="14"/>
  <c r="AR107" i="14"/>
  <c r="O108" i="14"/>
  <c r="AN118" i="14"/>
  <c r="Y100" i="14"/>
  <c r="Y102" i="14"/>
  <c r="AR121" i="14"/>
  <c r="Z125" i="14"/>
  <c r="R116" i="14"/>
  <c r="R120" i="14"/>
  <c r="Z102" i="14"/>
  <c r="AB101" i="14"/>
  <c r="AF106" i="14"/>
  <c r="U107" i="14"/>
  <c r="L113" i="14"/>
  <c r="H93" i="3" s="1"/>
  <c r="CA93" i="3" s="1"/>
  <c r="L101" i="14"/>
  <c r="H81" i="3" s="1"/>
  <c r="CA81" i="3" s="1"/>
  <c r="Q113" i="14"/>
  <c r="N122" i="14"/>
  <c r="S122" i="14"/>
  <c r="M104" i="14"/>
  <c r="AM106" i="14"/>
  <c r="AI102" i="14"/>
  <c r="AC123" i="14"/>
  <c r="AQ112" i="14"/>
  <c r="AT118" i="14"/>
  <c r="AU118" i="14"/>
  <c r="AR117" i="14"/>
  <c r="AF104" i="14"/>
  <c r="R99" i="14"/>
  <c r="P121" i="14"/>
  <c r="RL3" i="3"/>
  <c r="GI3" i="3"/>
  <c r="R17" i="4"/>
  <c r="AQ9" i="4"/>
  <c r="AK11" i="4"/>
  <c r="AQ11" i="4"/>
  <c r="AK12" i="4"/>
  <c r="R12" i="4" s="1"/>
  <c r="AN14" i="4"/>
  <c r="AK14" i="4"/>
  <c r="AK15" i="4"/>
  <c r="AN15" i="4"/>
  <c r="RN3" i="3"/>
  <c r="GM3" i="3"/>
  <c r="AN9" i="4"/>
  <c r="R9" i="4" s="1"/>
  <c r="AK10" i="4"/>
  <c r="R10" i="4" s="1"/>
  <c r="AQ10" i="4"/>
  <c r="AQ14" i="4"/>
  <c r="AN10" i="4"/>
  <c r="AN12" i="4"/>
  <c r="AQ12" i="4"/>
  <c r="AQ16" i="4"/>
  <c r="AN16" i="4"/>
  <c r="AQ15" i="4"/>
  <c r="AK9" i="4"/>
  <c r="AN11" i="4"/>
  <c r="R11" i="4" s="1"/>
  <c r="AK16" i="4"/>
  <c r="AU16" i="4" s="1"/>
  <c r="AR118" i="14"/>
  <c r="U126" i="14"/>
  <c r="AF108" i="14"/>
  <c r="S105" i="14"/>
  <c r="L112" i="14"/>
  <c r="H92" i="3" s="1"/>
  <c r="CA92" i="3" s="1"/>
  <c r="P117" i="14"/>
  <c r="M122" i="14"/>
  <c r="AF99" i="14"/>
  <c r="AF125" i="14"/>
  <c r="U99" i="14"/>
  <c r="AR125" i="14"/>
  <c r="R14" i="4"/>
  <c r="R15" i="4"/>
  <c r="AU113" i="14"/>
  <c r="R13" i="4"/>
  <c r="AU13" i="4"/>
  <c r="AJ126" i="14"/>
  <c r="X127" i="14"/>
  <c r="AM108" i="14"/>
  <c r="AI126" i="14"/>
  <c r="Z120" i="14"/>
  <c r="AB124" i="14"/>
  <c r="AP118" i="14"/>
  <c r="AE108" i="14"/>
  <c r="V112" i="14"/>
  <c r="P120" i="14"/>
  <c r="AF111" i="14"/>
  <c r="R16" i="4"/>
  <c r="AE100" i="14"/>
  <c r="R126" i="14"/>
  <c r="AP125" i="14"/>
  <c r="N98" i="14"/>
  <c r="P124" i="14"/>
  <c r="AF117" i="14"/>
  <c r="X104" i="14"/>
  <c r="AI99" i="14"/>
  <c r="Z116" i="14"/>
  <c r="R121" i="14"/>
  <c r="S120" i="14"/>
  <c r="U123" i="14"/>
  <c r="T100" i="14"/>
  <c r="L81" i="14"/>
  <c r="H59" i="3" s="1"/>
  <c r="CA59" i="3" s="1"/>
  <c r="AI127" i="14"/>
  <c r="AS99" i="14"/>
  <c r="T104" i="14"/>
  <c r="AP108" i="14"/>
  <c r="AO101" i="14"/>
  <c r="P123" i="14"/>
  <c r="AO105" i="14"/>
  <c r="AJ105" i="14"/>
  <c r="P110" i="14"/>
  <c r="AT104" i="14"/>
  <c r="Z98" i="14"/>
  <c r="AR115" i="14"/>
  <c r="R124" i="14"/>
  <c r="O116" i="14"/>
  <c r="AB116" i="14"/>
  <c r="P100" i="14"/>
  <c r="Y112" i="14"/>
  <c r="AE117" i="14"/>
  <c r="AE98" i="14"/>
  <c r="AU109" i="14"/>
  <c r="AT111" i="14"/>
  <c r="AT102" i="14"/>
  <c r="AA125" i="14"/>
  <c r="AF101" i="14"/>
  <c r="L110" i="14"/>
  <c r="H90" i="3" s="1"/>
  <c r="CA90" i="3" s="1"/>
  <c r="S110" i="14"/>
  <c r="Y118" i="14"/>
  <c r="AE111" i="14"/>
  <c r="AJ109" i="14"/>
  <c r="AT126" i="14"/>
  <c r="X123" i="14"/>
  <c r="AF122" i="14"/>
  <c r="AA118" i="14"/>
  <c r="T109" i="14"/>
  <c r="Q100" i="14"/>
  <c r="O115" i="14"/>
  <c r="CA11" i="3"/>
  <c r="L104" i="14"/>
  <c r="H84" i="3" s="1"/>
  <c r="CA84" i="3" s="1"/>
  <c r="Q117" i="14"/>
  <c r="Y106" i="14"/>
  <c r="AU105" i="14"/>
  <c r="AU121" i="14"/>
  <c r="S99" i="14"/>
  <c r="S107" i="14"/>
  <c r="AT109" i="14"/>
  <c r="AO112" i="14"/>
  <c r="M100" i="14"/>
  <c r="W105" i="14"/>
  <c r="N105" i="14"/>
  <c r="N123" i="14"/>
  <c r="AR123" i="14"/>
  <c r="GN3" i="3"/>
  <c r="LX3" i="3"/>
  <c r="AR109" i="14"/>
  <c r="AE116" i="14"/>
  <c r="AD122" i="14"/>
  <c r="U100" i="14"/>
  <c r="Q122" i="14"/>
  <c r="AR108" i="14"/>
  <c r="P107" i="14"/>
  <c r="AF110" i="14"/>
  <c r="R105" i="14"/>
  <c r="AT113" i="14"/>
  <c r="Q116" i="14"/>
  <c r="AI108" i="14"/>
  <c r="P112" i="14"/>
  <c r="AU98" i="14"/>
  <c r="AT99" i="14"/>
  <c r="AE118" i="14"/>
  <c r="N117" i="14"/>
  <c r="S114" i="14"/>
  <c r="R103" i="14"/>
  <c r="M108" i="14"/>
  <c r="AB103" i="14"/>
  <c r="AF102" i="14"/>
  <c r="AO108" i="14"/>
  <c r="AU126" i="14"/>
  <c r="AS123" i="14"/>
  <c r="Z108" i="14"/>
  <c r="AS111" i="14"/>
  <c r="X103" i="14"/>
  <c r="AR101" i="14"/>
  <c r="AB98" i="14"/>
  <c r="AD127" i="14"/>
  <c r="M106" i="14"/>
  <c r="AI123" i="14"/>
  <c r="Z115" i="14"/>
  <c r="R125" i="14"/>
  <c r="AR124" i="14"/>
  <c r="P108" i="14"/>
  <c r="AD126" i="14"/>
  <c r="U116" i="14"/>
  <c r="AB112" i="14"/>
  <c r="AP105" i="14"/>
  <c r="AI114" i="14"/>
  <c r="O103" i="14"/>
  <c r="AS122" i="14"/>
  <c r="R118" i="14"/>
  <c r="AQ122" i="14"/>
  <c r="S119" i="14"/>
  <c r="U104" i="14"/>
  <c r="AF100" i="14"/>
  <c r="AR119" i="14"/>
  <c r="M113" i="14"/>
  <c r="AM111" i="14"/>
  <c r="R117" i="14"/>
  <c r="AN125" i="14"/>
  <c r="V113" i="14"/>
  <c r="AJ119" i="14"/>
  <c r="AU111" i="14"/>
  <c r="AF107" i="14"/>
  <c r="W116" i="14"/>
  <c r="M103" i="14"/>
  <c r="U127" i="14"/>
  <c r="AD102" i="14"/>
  <c r="AO102" i="14"/>
  <c r="X106" i="14"/>
  <c r="AB114" i="14"/>
  <c r="U124" i="14"/>
  <c r="Y104" i="14"/>
  <c r="AR99" i="14"/>
  <c r="S108" i="14"/>
  <c r="AJ104" i="14"/>
  <c r="LZ3" i="3"/>
  <c r="MC3" i="3"/>
  <c r="L72" i="14"/>
  <c r="H50" i="3" s="1"/>
  <c r="CA50" i="3" s="1"/>
  <c r="AN98" i="14"/>
  <c r="G310" i="7"/>
  <c r="H310" i="7" s="1"/>
  <c r="V111" i="14"/>
  <c r="N121" i="14"/>
  <c r="N120" i="14"/>
  <c r="AS127" i="14"/>
  <c r="T110" i="14"/>
  <c r="AK120" i="14"/>
  <c r="AP103" i="14"/>
  <c r="AP101" i="14"/>
  <c r="AQ120" i="14"/>
  <c r="AQ127" i="14"/>
  <c r="AI98" i="14"/>
  <c r="AJ99" i="14"/>
  <c r="P118" i="14"/>
  <c r="P99" i="14"/>
  <c r="AT122" i="14"/>
  <c r="AT123" i="14"/>
  <c r="N118" i="14"/>
  <c r="AE104" i="14"/>
  <c r="R127" i="14"/>
  <c r="AF105" i="14"/>
  <c r="O101" i="14"/>
  <c r="P116" i="14"/>
  <c r="L120" i="14"/>
  <c r="H100" i="3" s="1"/>
  <c r="CA100" i="3" s="1"/>
  <c r="P105" i="14"/>
  <c r="T121" i="14"/>
  <c r="U115" i="14"/>
  <c r="Q112" i="14"/>
  <c r="S109" i="14"/>
  <c r="O109" i="14"/>
  <c r="AO111" i="14"/>
  <c r="Y123" i="14"/>
  <c r="AK125" i="14"/>
  <c r="AI119" i="14"/>
  <c r="L77" i="14"/>
  <c r="H55" i="3" s="1"/>
  <c r="CA55" i="3" s="1"/>
  <c r="V118" i="14"/>
  <c r="AT117" i="14"/>
  <c r="N114" i="14"/>
  <c r="W110" i="14"/>
  <c r="CA12" i="3"/>
  <c r="L87" i="14"/>
  <c r="H65" i="3" s="1"/>
  <c r="CA65" i="3" s="1"/>
  <c r="T127" i="14"/>
  <c r="AM98" i="14"/>
  <c r="T117" i="14"/>
  <c r="T123" i="14"/>
  <c r="AK117" i="14"/>
  <c r="AA113" i="14"/>
  <c r="AG119" i="14"/>
  <c r="AG121" i="14"/>
  <c r="AG112" i="14"/>
  <c r="U122" i="14"/>
  <c r="L85" i="14"/>
  <c r="H63" i="3" s="1"/>
  <c r="CA63" i="3" s="1"/>
  <c r="Q98" i="14"/>
  <c r="N101" i="14"/>
  <c r="S124" i="14"/>
  <c r="O110" i="14"/>
  <c r="AI100" i="14"/>
  <c r="AQ99" i="14"/>
  <c r="AN111" i="14"/>
  <c r="AN105" i="14"/>
  <c r="AN120" i="14"/>
  <c r="V119" i="14"/>
  <c r="AU102" i="14"/>
  <c r="T115" i="14"/>
  <c r="T126" i="14"/>
  <c r="T108" i="14"/>
  <c r="AG98" i="14"/>
  <c r="AG108" i="14"/>
  <c r="U117" i="14"/>
  <c r="U102" i="14"/>
  <c r="L125" i="14"/>
  <c r="H105" i="3" s="1"/>
  <c r="CA105" i="3" s="1"/>
  <c r="L105" i="14"/>
  <c r="H85" i="3" s="1"/>
  <c r="CA85" i="3" s="1"/>
  <c r="L78" i="14"/>
  <c r="H56" i="3" s="1"/>
  <c r="CA56" i="3" s="1"/>
  <c r="Q110" i="14"/>
  <c r="AQ117" i="14"/>
  <c r="AN109" i="14"/>
  <c r="AN116" i="14"/>
  <c r="V99" i="14"/>
  <c r="Y98" i="14"/>
  <c r="AS114" i="14"/>
  <c r="AN122" i="14"/>
  <c r="AK104" i="14"/>
  <c r="X124" i="14"/>
  <c r="Q119" i="14"/>
  <c r="L100" i="14"/>
  <c r="H80" i="3" s="1"/>
  <c r="CA80" i="3" s="1"/>
  <c r="T101" i="14"/>
  <c r="S115" i="14"/>
  <c r="S103" i="14"/>
  <c r="AJ106" i="14"/>
  <c r="P111" i="14"/>
  <c r="AF98" i="14"/>
  <c r="AF113" i="14"/>
  <c r="P104" i="14"/>
  <c r="AS104" i="14"/>
  <c r="AS101" i="14"/>
  <c r="AK122" i="14"/>
  <c r="AP111" i="14"/>
  <c r="Z114" i="14"/>
  <c r="M107" i="14"/>
  <c r="X107" i="14"/>
  <c r="AF123" i="14"/>
  <c r="AR100" i="14"/>
  <c r="AK110" i="14"/>
  <c r="Q108" i="14"/>
  <c r="L121" i="14"/>
  <c r="H101" i="3" s="1"/>
  <c r="CA101" i="3" s="1"/>
  <c r="L127" i="14"/>
  <c r="H107" i="3" s="1"/>
  <c r="CA107" i="3" s="1"/>
  <c r="W119" i="14"/>
  <c r="Q114" i="14"/>
  <c r="X100" i="14"/>
  <c r="N108" i="14"/>
  <c r="AJ122" i="14"/>
  <c r="AQ113" i="14"/>
  <c r="AJ103" i="14"/>
  <c r="Z127" i="14"/>
  <c r="AM107" i="14"/>
  <c r="L70" i="14"/>
  <c r="H48" i="3" s="1"/>
  <c r="CA48" i="3" s="1"/>
  <c r="AP124" i="14"/>
  <c r="AP114" i="14"/>
  <c r="R123" i="14"/>
  <c r="X111" i="14"/>
  <c r="AC103" i="14"/>
  <c r="AE102" i="14"/>
  <c r="AJ114" i="14"/>
  <c r="W121" i="14"/>
  <c r="W112" i="14"/>
  <c r="AQ100" i="14"/>
  <c r="V98" i="14"/>
  <c r="AB127" i="14"/>
  <c r="Z103" i="14"/>
  <c r="AM119" i="14"/>
  <c r="AM112" i="14"/>
  <c r="AB106" i="14"/>
  <c r="Z106" i="14"/>
  <c r="R108" i="14"/>
  <c r="R115" i="14"/>
  <c r="S126" i="14"/>
  <c r="S118" i="14"/>
  <c r="Q101" i="14"/>
  <c r="N107" i="14"/>
  <c r="N124" i="14"/>
  <c r="L90" i="14"/>
  <c r="H68" i="3" s="1"/>
  <c r="CA68" i="3" s="1"/>
  <c r="Q126" i="14"/>
  <c r="O107" i="14"/>
  <c r="M109" i="14"/>
  <c r="M114" i="14"/>
  <c r="AM116" i="14"/>
  <c r="AI104" i="14"/>
  <c r="AI111" i="14"/>
  <c r="AI105" i="14"/>
  <c r="AS102" i="14"/>
  <c r="AC102" i="14"/>
  <c r="R122" i="14"/>
  <c r="R110" i="14"/>
  <c r="S101" i="14"/>
  <c r="T124" i="14"/>
  <c r="L99" i="14"/>
  <c r="H79" i="3" s="1"/>
  <c r="CA79" i="3" s="1"/>
  <c r="AS126" i="14"/>
  <c r="AS119" i="14"/>
  <c r="AS107" i="14"/>
  <c r="AB121" i="14"/>
  <c r="AQ107" i="14"/>
  <c r="AQ108" i="14"/>
  <c r="AQ115" i="14"/>
  <c r="V116" i="14"/>
  <c r="AO103" i="14"/>
  <c r="Y107" i="14"/>
  <c r="Y101" i="14"/>
  <c r="AM118" i="14"/>
  <c r="AJ98" i="14"/>
  <c r="AJ125" i="14"/>
  <c r="P113" i="14"/>
  <c r="AE123" i="14"/>
  <c r="AU103" i="14"/>
  <c r="AT98" i="14"/>
  <c r="X114" i="14"/>
  <c r="AF114" i="14"/>
  <c r="L109" i="14"/>
  <c r="H89" i="3" s="1"/>
  <c r="CA89" i="3" s="1"/>
  <c r="Q104" i="14"/>
  <c r="W111" i="14"/>
  <c r="AC110" i="14"/>
  <c r="AQ103" i="14"/>
  <c r="AN106" i="14"/>
  <c r="AT124" i="14"/>
  <c r="V102" i="14"/>
  <c r="O114" i="14"/>
  <c r="AO104" i="14"/>
  <c r="AP110" i="14"/>
  <c r="AJ113" i="14"/>
  <c r="AT106" i="14"/>
  <c r="X122" i="14"/>
  <c r="L73" i="14"/>
  <c r="H51" i="3" s="1"/>
  <c r="AU120" i="14"/>
  <c r="AE121" i="14"/>
  <c r="T125" i="14"/>
  <c r="V101" i="14"/>
  <c r="AO109" i="14"/>
  <c r="AB109" i="14"/>
  <c r="Z113" i="14"/>
  <c r="X125" i="14"/>
  <c r="AB113" i="14"/>
  <c r="T113" i="14"/>
  <c r="O127" i="14"/>
  <c r="N127" i="14"/>
  <c r="L115" i="14"/>
  <c r="H95" i="3" s="1"/>
  <c r="CA95" i="3" s="1"/>
  <c r="L122" i="14"/>
  <c r="H102" i="3" s="1"/>
  <c r="CA102" i="3" s="1"/>
  <c r="Q124" i="14"/>
  <c r="M99" i="14"/>
  <c r="AM127" i="14"/>
  <c r="T112" i="14"/>
  <c r="N126" i="14"/>
  <c r="L80" i="14"/>
  <c r="H58" i="3" s="1"/>
  <c r="CA58" i="3" s="1"/>
  <c r="AK115" i="14"/>
  <c r="AP120" i="14"/>
  <c r="AP116" i="14"/>
  <c r="S123" i="14"/>
  <c r="AQ121" i="14"/>
  <c r="AJ102" i="14"/>
  <c r="P126" i="14"/>
  <c r="AB107" i="14"/>
  <c r="Z117" i="14"/>
  <c r="Z100" i="14"/>
  <c r="AF126" i="14"/>
  <c r="AF121" i="14"/>
  <c r="X126" i="14"/>
  <c r="U101" i="14"/>
  <c r="AO115" i="14"/>
  <c r="AD123" i="14"/>
  <c r="AF103" i="14"/>
  <c r="AR126" i="14"/>
  <c r="Z99" i="14"/>
  <c r="U111" i="14"/>
  <c r="AC124" i="14"/>
  <c r="X119" i="14"/>
  <c r="G306" i="7"/>
  <c r="H306" i="7" s="1"/>
  <c r="I306" i="7" s="1"/>
  <c r="J306" i="7" s="1"/>
  <c r="K306" i="7" s="1"/>
  <c r="L306" i="7" s="1"/>
  <c r="M306" i="7" s="1"/>
  <c r="N306" i="7" s="1"/>
  <c r="O306" i="7" s="1"/>
  <c r="P306" i="7" s="1"/>
  <c r="Q306" i="7" s="1"/>
  <c r="R306" i="7" s="1"/>
  <c r="S306" i="7" s="1"/>
  <c r="T306" i="7" s="1"/>
  <c r="U306" i="7" s="1"/>
  <c r="V306" i="7" s="1"/>
  <c r="W306" i="7" s="1"/>
  <c r="X306" i="7" s="1"/>
  <c r="Y306" i="7" s="1"/>
  <c r="Z306" i="7" s="1"/>
  <c r="AA306" i="7" s="1"/>
  <c r="AB306" i="7" s="1"/>
  <c r="AC306" i="7" s="1"/>
  <c r="AD306" i="7" s="1"/>
  <c r="AE306" i="7" s="1"/>
  <c r="AF306" i="7" s="1"/>
  <c r="AG306" i="7" s="1"/>
  <c r="AH306" i="7" s="1"/>
  <c r="AI306" i="7" s="1"/>
  <c r="AJ306" i="7" s="1"/>
  <c r="AK306" i="7" s="1"/>
  <c r="AL306" i="7" s="1"/>
  <c r="AM306" i="7" s="1"/>
  <c r="AN306" i="7" s="1"/>
  <c r="AO306" i="7" s="1"/>
  <c r="AC109" i="14"/>
  <c r="AB123" i="14"/>
  <c r="Z111" i="14"/>
  <c r="AL110" i="14"/>
  <c r="AG109" i="14"/>
  <c r="AQ101" i="14"/>
  <c r="AT108" i="14"/>
  <c r="AG125" i="14"/>
  <c r="AJ121" i="14"/>
  <c r="Z112" i="14"/>
  <c r="R100" i="14"/>
  <c r="AR110" i="14"/>
  <c r="L114" i="14"/>
  <c r="H94" i="3" s="1"/>
  <c r="CA94" i="3" s="1"/>
  <c r="AN108" i="14"/>
  <c r="AO106" i="14"/>
  <c r="Y105" i="14"/>
  <c r="Y122" i="14"/>
  <c r="AP112" i="14"/>
  <c r="AP102" i="14"/>
  <c r="CG66" i="5"/>
  <c r="RO3" i="3"/>
  <c r="MD3" i="3"/>
  <c r="V109" i="14"/>
  <c r="AG100" i="14"/>
  <c r="U125" i="14"/>
  <c r="M110" i="14"/>
  <c r="AK112" i="14"/>
  <c r="AT112" i="14"/>
  <c r="AR116" i="14"/>
  <c r="AD111" i="14"/>
  <c r="AK124" i="14"/>
  <c r="S104" i="14"/>
  <c r="AQ104" i="14"/>
  <c r="AN104" i="14"/>
  <c r="AF124" i="14"/>
  <c r="O119" i="14"/>
  <c r="AD121" i="14"/>
  <c r="L111" i="14"/>
  <c r="H91" i="3" s="1"/>
  <c r="CA91" i="3" s="1"/>
  <c r="Q118" i="14"/>
  <c r="AG110" i="14"/>
  <c r="AB104" i="14"/>
  <c r="AB100" i="14"/>
  <c r="P106" i="14"/>
  <c r="Q106" i="14"/>
  <c r="P102" i="14"/>
  <c r="AE119" i="14"/>
  <c r="AC114" i="14"/>
  <c r="Z107" i="14"/>
  <c r="AJ116" i="14"/>
  <c r="L79" i="14"/>
  <c r="H57" i="3" s="1"/>
  <c r="CA57" i="3" s="1"/>
  <c r="V125" i="14"/>
  <c r="AM102" i="14"/>
  <c r="AF119" i="14"/>
  <c r="R107" i="14"/>
  <c r="P119" i="14"/>
  <c r="L69" i="14"/>
  <c r="H47" i="3" s="1"/>
  <c r="CA47" i="3" s="1"/>
  <c r="R111" i="14"/>
  <c r="I312" i="7"/>
  <c r="J312" i="7" s="1"/>
  <c r="U118" i="14"/>
  <c r="L75" i="14"/>
  <c r="H53" i="3" s="1"/>
  <c r="CA53" i="3" s="1"/>
  <c r="AI125" i="14"/>
  <c r="AC98" i="14"/>
  <c r="AC101" i="14"/>
  <c r="X120" i="14"/>
  <c r="U121" i="14"/>
  <c r="AM100" i="14"/>
  <c r="AM110" i="14"/>
  <c r="R119" i="14"/>
  <c r="L106" i="14"/>
  <c r="H86" i="3" s="1"/>
  <c r="CA86" i="3" s="1"/>
  <c r="L89" i="14"/>
  <c r="H67" i="3" s="1"/>
  <c r="CA67" i="3" s="1"/>
  <c r="AS120" i="14"/>
  <c r="AS110" i="14"/>
  <c r="AS109" i="14"/>
  <c r="AS100" i="14"/>
  <c r="T114" i="14"/>
  <c r="AD119" i="14"/>
  <c r="AK111" i="14"/>
  <c r="AP99" i="14"/>
  <c r="S102" i="14"/>
  <c r="S113" i="14"/>
  <c r="V108" i="14"/>
  <c r="AJ115" i="14"/>
  <c r="L66" i="14"/>
  <c r="H44" i="3" s="1"/>
  <c r="AY66" i="14" s="1"/>
  <c r="M66" i="14" s="1"/>
  <c r="AQ111" i="14"/>
  <c r="P109" i="14"/>
  <c r="L93" i="14"/>
  <c r="H71" i="3" s="1"/>
  <c r="CA71" i="3" s="1"/>
  <c r="AB118" i="14"/>
  <c r="R112" i="14"/>
  <c r="AF115" i="14"/>
  <c r="Z122" i="14"/>
  <c r="AG115" i="14"/>
  <c r="U110" i="14"/>
  <c r="L82" i="14"/>
  <c r="H60" i="3" s="1"/>
  <c r="CA60" i="3" s="1"/>
  <c r="Q107" i="14"/>
  <c r="Q127" i="14"/>
  <c r="O106" i="14"/>
  <c r="M111" i="14"/>
  <c r="M120" i="14"/>
  <c r="M121" i="14"/>
  <c r="AM117" i="14"/>
  <c r="AC112" i="14"/>
  <c r="AC116" i="14"/>
  <c r="AC111" i="14"/>
  <c r="AT114" i="14"/>
  <c r="V104" i="14"/>
  <c r="AO124" i="14"/>
  <c r="AU112" i="14"/>
  <c r="L68" i="14"/>
  <c r="H46" i="3" s="1"/>
  <c r="X121" i="14"/>
  <c r="AF116" i="14"/>
  <c r="AE127" i="14"/>
  <c r="G321" i="7"/>
  <c r="H321" i="7" s="1"/>
  <c r="I321" i="7" s="1"/>
  <c r="J321" i="7" s="1"/>
  <c r="K321" i="7" s="1"/>
  <c r="L321" i="7" s="1"/>
  <c r="M321" i="7" s="1"/>
  <c r="N321" i="7" s="1"/>
  <c r="O321" i="7" s="1"/>
  <c r="P321" i="7" s="1"/>
  <c r="Q321" i="7" s="1"/>
  <c r="R321" i="7" s="1"/>
  <c r="S321" i="7" s="1"/>
  <c r="T321" i="7" s="1"/>
  <c r="U321" i="7" s="1"/>
  <c r="V321" i="7" s="1"/>
  <c r="W321" i="7" s="1"/>
  <c r="X321" i="7" s="1"/>
  <c r="Y321" i="7" s="1"/>
  <c r="Z321" i="7" s="1"/>
  <c r="AA321" i="7" s="1"/>
  <c r="AB321" i="7" s="1"/>
  <c r="AC321" i="7" s="1"/>
  <c r="AD321" i="7" s="1"/>
  <c r="AE321" i="7" s="1"/>
  <c r="AF321" i="7" s="1"/>
  <c r="AG321" i="7" s="1"/>
  <c r="AH321" i="7" s="1"/>
  <c r="AI321" i="7" s="1"/>
  <c r="AJ321" i="7" s="1"/>
  <c r="AK321" i="7" s="1"/>
  <c r="AL321" i="7" s="1"/>
  <c r="AM321" i="7" s="1"/>
  <c r="AN321" i="7" s="1"/>
  <c r="AO321" i="7" s="1"/>
  <c r="AU106" i="14"/>
  <c r="AU99" i="14"/>
  <c r="W109" i="14"/>
  <c r="W123" i="14"/>
  <c r="W100" i="14"/>
  <c r="V121" i="14"/>
  <c r="AB110" i="14"/>
  <c r="AM120" i="14"/>
  <c r="L123" i="14"/>
  <c r="H103" i="3" s="1"/>
  <c r="CA103" i="3" s="1"/>
  <c r="AC121" i="14"/>
  <c r="S116" i="14"/>
  <c r="N115" i="14"/>
  <c r="AA98" i="14"/>
  <c r="Q111" i="14"/>
  <c r="Q109" i="14"/>
  <c r="S112" i="14"/>
  <c r="O124" i="14"/>
  <c r="O120" i="14"/>
  <c r="O126" i="14"/>
  <c r="M112" i="14"/>
  <c r="M123" i="14"/>
  <c r="W120" i="14"/>
  <c r="AI103" i="14"/>
  <c r="AI122" i="14"/>
  <c r="AC118" i="14"/>
  <c r="AT116" i="14"/>
  <c r="V103" i="14"/>
  <c r="AU100" i="14"/>
  <c r="AS112" i="14"/>
  <c r="AS125" i="14"/>
  <c r="AD120" i="14"/>
  <c r="AK105" i="14"/>
  <c r="AK100" i="14"/>
  <c r="AK127" i="14"/>
  <c r="AP122" i="14"/>
  <c r="T116" i="14"/>
  <c r="X115" i="14"/>
  <c r="X112" i="14"/>
  <c r="X118" i="14"/>
  <c r="AR111" i="14"/>
  <c r="AQ118" i="14"/>
  <c r="AQ110" i="14"/>
  <c r="V114" i="14"/>
  <c r="AO98" i="14"/>
  <c r="N119" i="14"/>
  <c r="AF120" i="14"/>
  <c r="AF127" i="14"/>
  <c r="AI124" i="14"/>
  <c r="T119" i="14"/>
  <c r="N111" i="14"/>
  <c r="AI121" i="14"/>
  <c r="AQ105" i="14"/>
  <c r="AQ114" i="14"/>
  <c r="U98" i="14"/>
  <c r="AL117" i="14"/>
  <c r="AO125" i="14"/>
  <c r="AQ98" i="14"/>
  <c r="V106" i="14"/>
  <c r="Z105" i="14"/>
  <c r="AJ112" i="14"/>
  <c r="R104" i="14"/>
  <c r="Y111" i="14"/>
  <c r="AR104" i="14"/>
  <c r="M117" i="14"/>
  <c r="AC125" i="14"/>
  <c r="T111" i="14"/>
  <c r="AG120" i="14"/>
  <c r="U114" i="14"/>
  <c r="L108" i="14"/>
  <c r="H88" i="3" s="1"/>
  <c r="CA88" i="3" s="1"/>
  <c r="Q115" i="14"/>
  <c r="W124" i="14"/>
  <c r="AQ125" i="14"/>
  <c r="AN103" i="14"/>
  <c r="V122" i="14"/>
  <c r="Y120" i="14"/>
  <c r="Y103" i="14"/>
  <c r="AU104" i="14"/>
  <c r="AJ111" i="14"/>
  <c r="AT125" i="14"/>
  <c r="AF109" i="14"/>
  <c r="X116" i="14"/>
  <c r="AI118" i="14"/>
  <c r="AT121" i="14"/>
  <c r="AI113" i="14"/>
  <c r="AJ110" i="14"/>
  <c r="X113" i="14"/>
  <c r="AE125" i="14"/>
  <c r="AA127" i="14"/>
  <c r="L116" i="14"/>
  <c r="H96" i="3" s="1"/>
  <c r="CA96" i="3" s="1"/>
  <c r="AC127" i="14"/>
  <c r="AE126" i="14"/>
  <c r="AE114" i="14"/>
  <c r="AE106" i="14"/>
  <c r="W118" i="14"/>
  <c r="AQ109" i="14"/>
  <c r="V124" i="14"/>
  <c r="V123" i="14"/>
  <c r="AO107" i="14"/>
  <c r="AM104" i="14"/>
  <c r="R102" i="14"/>
  <c r="R113" i="14"/>
  <c r="L76" i="14"/>
  <c r="H54" i="3" s="1"/>
  <c r="CA54" i="3" s="1"/>
  <c r="AB125" i="14"/>
  <c r="Y115" i="14"/>
  <c r="AT115" i="14"/>
  <c r="O105" i="14"/>
  <c r="L119" i="14"/>
  <c r="H99" i="3" s="1"/>
  <c r="CA99" i="3" s="1"/>
  <c r="AJ120" i="14"/>
  <c r="AJ108" i="14"/>
  <c r="W113" i="14"/>
  <c r="P122" i="14"/>
  <c r="AE112" i="14"/>
  <c r="AE120" i="14"/>
  <c r="AE107" i="14"/>
  <c r="AE124" i="14"/>
  <c r="AE105" i="14"/>
  <c r="AU110" i="14"/>
  <c r="AU116" i="14"/>
  <c r="AT110" i="14"/>
  <c r="AT107" i="14"/>
  <c r="AT101" i="14"/>
  <c r="AT105" i="14"/>
  <c r="AE101" i="14"/>
  <c r="AR103" i="14"/>
  <c r="AG106" i="14"/>
  <c r="U103" i="14"/>
  <c r="U119" i="14"/>
  <c r="AA104" i="14"/>
  <c r="AA112" i="14"/>
  <c r="M119" i="14"/>
  <c r="AB117" i="14"/>
  <c r="L86" i="14"/>
  <c r="H64" i="3" s="1"/>
  <c r="CA64" i="3" s="1"/>
  <c r="AJ127" i="14"/>
  <c r="W114" i="14"/>
  <c r="AQ119" i="14"/>
  <c r="X108" i="14"/>
  <c r="N125" i="14"/>
  <c r="N113" i="14"/>
  <c r="T106" i="14"/>
  <c r="AD116" i="14"/>
  <c r="O121" i="14"/>
  <c r="T103" i="14"/>
  <c r="T105" i="14"/>
  <c r="AD125" i="14"/>
  <c r="AD114" i="14"/>
  <c r="L92" i="14"/>
  <c r="H70" i="3" s="1"/>
  <c r="CA70" i="3" s="1"/>
  <c r="Q125" i="14"/>
  <c r="O122" i="14"/>
  <c r="AC122" i="14"/>
  <c r="AC104" i="14"/>
  <c r="AN102" i="14"/>
  <c r="AN101" i="14"/>
  <c r="AN114" i="14"/>
  <c r="Y116" i="14"/>
  <c r="AK119" i="14"/>
  <c r="AJ107" i="14"/>
  <c r="AF112" i="14"/>
  <c r="AR98" i="14"/>
  <c r="AR120" i="14"/>
  <c r="AA124" i="14"/>
  <c r="CF80" i="5"/>
  <c r="CE86" i="5"/>
  <c r="CA76" i="5"/>
  <c r="CC85" i="5"/>
  <c r="CG85" i="5"/>
  <c r="CE75" i="5"/>
  <c r="CA83" i="5"/>
  <c r="CG78" i="5"/>
  <c r="CF86" i="5"/>
  <c r="CD77" i="5"/>
  <c r="CC79" i="5"/>
  <c r="BK103" i="5"/>
  <c r="BU104" i="5"/>
  <c r="BV99" i="5"/>
  <c r="BX108" i="5"/>
  <c r="CD94" i="5"/>
  <c r="CG68" i="5"/>
  <c r="CE77" i="5"/>
  <c r="G300" i="7"/>
  <c r="H300" i="7" s="1"/>
  <c r="I300" i="7" s="1"/>
  <c r="J300" i="7" s="1"/>
  <c r="K300" i="7" s="1"/>
  <c r="L300" i="7" s="1"/>
  <c r="M300" i="7" s="1"/>
  <c r="N300" i="7" s="1"/>
  <c r="O300" i="7" s="1"/>
  <c r="P300" i="7" s="1"/>
  <c r="Q300" i="7" s="1"/>
  <c r="R300" i="7" s="1"/>
  <c r="S300" i="7" s="1"/>
  <c r="T300" i="7" s="1"/>
  <c r="U300" i="7" s="1"/>
  <c r="V300" i="7" s="1"/>
  <c r="W300" i="7" s="1"/>
  <c r="X300" i="7" s="1"/>
  <c r="Y300" i="7" s="1"/>
  <c r="Z300" i="7" s="1"/>
  <c r="AA300" i="7" s="1"/>
  <c r="AB300" i="7" s="1"/>
  <c r="AC300" i="7" s="1"/>
  <c r="AD300" i="7" s="1"/>
  <c r="AE300" i="7" s="1"/>
  <c r="AF300" i="7" s="1"/>
  <c r="AG300" i="7" s="1"/>
  <c r="AH300" i="7" s="1"/>
  <c r="AI300" i="7" s="1"/>
  <c r="AJ300" i="7" s="1"/>
  <c r="AK300" i="7" s="1"/>
  <c r="AL300" i="7" s="1"/>
  <c r="AM300" i="7" s="1"/>
  <c r="AN300" i="7" s="1"/>
  <c r="AO300" i="7" s="1"/>
  <c r="CE97" i="5"/>
  <c r="H311" i="7"/>
  <c r="I311" i="7" s="1"/>
  <c r="J311" i="7" s="1"/>
  <c r="K311" i="7" s="1"/>
  <c r="L311" i="7" s="1"/>
  <c r="M311" i="7" s="1"/>
  <c r="N311" i="7" s="1"/>
  <c r="O311" i="7" s="1"/>
  <c r="P311" i="7" s="1"/>
  <c r="Q311" i="7" s="1"/>
  <c r="R311" i="7" s="1"/>
  <c r="S311" i="7" s="1"/>
  <c r="T311" i="7" s="1"/>
  <c r="U311" i="7" s="1"/>
  <c r="G317" i="7"/>
  <c r="H317" i="7" s="1"/>
  <c r="I317" i="7" s="1"/>
  <c r="AM105" i="14"/>
  <c r="AM122" i="14"/>
  <c r="AM121" i="14"/>
  <c r="AM115" i="14"/>
  <c r="AM124" i="14"/>
  <c r="Z123" i="14"/>
  <c r="AS105" i="14"/>
  <c r="AS115" i="14"/>
  <c r="AS116" i="14"/>
  <c r="AS113" i="14"/>
  <c r="AB119" i="14"/>
  <c r="AB115" i="14"/>
  <c r="N106" i="14"/>
  <c r="AP127" i="14"/>
  <c r="AP100" i="14"/>
  <c r="S125" i="14"/>
  <c r="AQ123" i="14"/>
  <c r="AO121" i="14"/>
  <c r="AA123" i="14"/>
  <c r="AO126" i="14"/>
  <c r="L124" i="14"/>
  <c r="H104" i="3" s="1"/>
  <c r="CA104" i="3" s="1"/>
  <c r="AL126" i="14"/>
  <c r="AD99" i="14"/>
  <c r="L95" i="14"/>
  <c r="H73" i="3" s="1"/>
  <c r="CA73" i="3" s="1"/>
  <c r="L107" i="14"/>
  <c r="H87" i="3" s="1"/>
  <c r="CA87" i="3" s="1"/>
  <c r="AA105" i="14"/>
  <c r="Q120" i="14"/>
  <c r="O112" i="14"/>
  <c r="O100" i="14"/>
  <c r="M126" i="14"/>
  <c r="M127" i="14"/>
  <c r="AI109" i="14"/>
  <c r="AC105" i="14"/>
  <c r="AU115" i="14"/>
  <c r="AK123" i="14"/>
  <c r="AP117" i="14"/>
  <c r="Z124" i="14"/>
  <c r="G289" i="7"/>
  <c r="H289" i="7" s="1"/>
  <c r="I289" i="7" s="1"/>
  <c r="J289" i="7" s="1"/>
  <c r="K289" i="7" s="1"/>
  <c r="L289" i="7" s="1"/>
  <c r="M289" i="7" s="1"/>
  <c r="N289" i="7" s="1"/>
  <c r="O289" i="7" s="1"/>
  <c r="P289" i="7" s="1"/>
  <c r="Q289" i="7" s="1"/>
  <c r="R289" i="7" s="1"/>
  <c r="S289" i="7" s="1"/>
  <c r="T289" i="7" s="1"/>
  <c r="U289" i="7" s="1"/>
  <c r="V289" i="7" s="1"/>
  <c r="W289" i="7" s="1"/>
  <c r="X289" i="7" s="1"/>
  <c r="Y289" i="7" s="1"/>
  <c r="Z289" i="7" s="1"/>
  <c r="AA289" i="7" s="1"/>
  <c r="AB289" i="7" s="1"/>
  <c r="AC289" i="7" s="1"/>
  <c r="AD289" i="7" s="1"/>
  <c r="AE289" i="7" s="1"/>
  <c r="AF289" i="7" s="1"/>
  <c r="AG289" i="7" s="1"/>
  <c r="AH289" i="7" s="1"/>
  <c r="AI289" i="7" s="1"/>
  <c r="AJ289" i="7" s="1"/>
  <c r="AK289" i="7" s="1"/>
  <c r="AL289" i="7" s="1"/>
  <c r="AM289" i="7" s="1"/>
  <c r="AN289" i="7" s="1"/>
  <c r="AO289" i="7" s="1"/>
  <c r="CG93" i="5"/>
  <c r="H294" i="7"/>
  <c r="I294" i="7" s="1"/>
  <c r="AM123" i="14"/>
  <c r="AA126" i="14"/>
  <c r="O118" i="14"/>
  <c r="L102" i="14"/>
  <c r="H82" i="3" s="1"/>
  <c r="CA82" i="3" s="1"/>
  <c r="L117" i="14"/>
  <c r="H97" i="3" s="1"/>
  <c r="CA97" i="3" s="1"/>
  <c r="L91" i="14"/>
  <c r="H69" i="3" s="1"/>
  <c r="CA69" i="3" s="1"/>
  <c r="AM99" i="14"/>
  <c r="R114" i="14"/>
  <c r="M116" i="14"/>
  <c r="AS118" i="14"/>
  <c r="S106" i="14"/>
  <c r="V105" i="14"/>
  <c r="Y119" i="14"/>
  <c r="AR127" i="14"/>
  <c r="AG118" i="14"/>
  <c r="AD108" i="14"/>
  <c r="CC87" i="5"/>
  <c r="BS70" i="5"/>
  <c r="BN93" i="5"/>
  <c r="AG114" i="14"/>
  <c r="AM114" i="14"/>
  <c r="AU101" i="14"/>
  <c r="AK118" i="14"/>
  <c r="AG124" i="14"/>
  <c r="AK98" i="14"/>
  <c r="AD105" i="14"/>
  <c r="AC126" i="14"/>
  <c r="V115" i="14"/>
  <c r="BW89" i="5"/>
  <c r="BT88" i="5"/>
  <c r="CE70" i="5"/>
  <c r="L71" i="14"/>
  <c r="H49" i="3" s="1"/>
  <c r="CA49" i="3" s="1"/>
  <c r="AI106" i="14"/>
  <c r="R106" i="14"/>
  <c r="AD103" i="14"/>
  <c r="N100" i="14"/>
  <c r="AN100" i="14"/>
  <c r="V127" i="14"/>
  <c r="AO117" i="14"/>
  <c r="AU123" i="14"/>
  <c r="T107" i="14"/>
  <c r="AD113" i="14"/>
  <c r="AG123" i="14"/>
  <c r="AG127" i="14"/>
  <c r="L84" i="14"/>
  <c r="H62" i="3" s="1"/>
  <c r="CA62" i="3" s="1"/>
  <c r="AA120" i="14"/>
  <c r="AA121" i="14"/>
  <c r="AA117" i="14"/>
  <c r="S117" i="14"/>
  <c r="O123" i="14"/>
  <c r="M101" i="14"/>
  <c r="W122" i="14"/>
  <c r="W107" i="14"/>
  <c r="AM126" i="14"/>
  <c r="AI107" i="14"/>
  <c r="AI117" i="14"/>
  <c r="AN126" i="14"/>
  <c r="Y113" i="14"/>
  <c r="Y127" i="14"/>
  <c r="Y125" i="14"/>
  <c r="Y117" i="14"/>
  <c r="AI112" i="14"/>
  <c r="AS103" i="14"/>
  <c r="AK107" i="14"/>
  <c r="S98" i="14"/>
  <c r="AE109" i="14"/>
  <c r="AE103" i="14"/>
  <c r="AJ118" i="14"/>
  <c r="Q123" i="14"/>
  <c r="AS108" i="14"/>
  <c r="X109" i="14"/>
  <c r="AU122" i="14"/>
  <c r="AA119" i="14"/>
  <c r="W102" i="14"/>
  <c r="AO116" i="14"/>
  <c r="AB105" i="14"/>
  <c r="AP115" i="14"/>
  <c r="AE122" i="14"/>
  <c r="AO127" i="14"/>
  <c r="P101" i="14"/>
  <c r="AJ100" i="14"/>
  <c r="W98" i="14"/>
  <c r="P125" i="14"/>
  <c r="P103" i="14"/>
  <c r="AE113" i="14"/>
  <c r="AT103" i="14"/>
  <c r="AT119" i="14"/>
  <c r="W117" i="14"/>
  <c r="AC106" i="14"/>
  <c r="AC117" i="14"/>
  <c r="AN124" i="14"/>
  <c r="AT120" i="14"/>
  <c r="AT127" i="14"/>
  <c r="AN113" i="14"/>
  <c r="AK101" i="14"/>
  <c r="AK109" i="14"/>
  <c r="Z109" i="14"/>
  <c r="CF100" i="5"/>
  <c r="G318" i="7"/>
  <c r="H318" i="7" s="1"/>
  <c r="I318" i="7" s="1"/>
  <c r="J318" i="7" s="1"/>
  <c r="K318" i="7" s="1"/>
  <c r="L318" i="7" s="1"/>
  <c r="M318" i="7" s="1"/>
  <c r="N318" i="7" s="1"/>
  <c r="O318" i="7" s="1"/>
  <c r="P318" i="7" s="1"/>
  <c r="Q318" i="7" s="1"/>
  <c r="R318" i="7" s="1"/>
  <c r="S318" i="7" s="1"/>
  <c r="T318" i="7" s="1"/>
  <c r="U318" i="7" s="1"/>
  <c r="V318" i="7" s="1"/>
  <c r="W318" i="7" s="1"/>
  <c r="X318" i="7" s="1"/>
  <c r="Y318" i="7" s="1"/>
  <c r="Z318" i="7" s="1"/>
  <c r="AA318" i="7" s="1"/>
  <c r="AB318" i="7" s="1"/>
  <c r="AC318" i="7" s="1"/>
  <c r="AD318" i="7" s="1"/>
  <c r="AE318" i="7" s="1"/>
  <c r="AF318" i="7" s="1"/>
  <c r="AG318" i="7" s="1"/>
  <c r="AH318" i="7" s="1"/>
  <c r="AI318" i="7" s="1"/>
  <c r="AJ318" i="7" s="1"/>
  <c r="AK318" i="7" s="1"/>
  <c r="AL318" i="7" s="1"/>
  <c r="AM318" i="7" s="1"/>
  <c r="AN318" i="7" s="1"/>
  <c r="AO318" i="7" s="1"/>
  <c r="G322" i="7"/>
  <c r="H322" i="7" s="1"/>
  <c r="I322" i="7" s="1"/>
  <c r="J322" i="7" s="1"/>
  <c r="K322" i="7" s="1"/>
  <c r="L322" i="7" s="1"/>
  <c r="M322" i="7" s="1"/>
  <c r="N322" i="7" s="1"/>
  <c r="O322" i="7" s="1"/>
  <c r="P322" i="7" s="1"/>
  <c r="Q322" i="7" s="1"/>
  <c r="R322" i="7" s="1"/>
  <c r="S322" i="7" s="1"/>
  <c r="T322" i="7" s="1"/>
  <c r="U322" i="7" s="1"/>
  <c r="V322" i="7" s="1"/>
  <c r="W322" i="7" s="1"/>
  <c r="X322" i="7" s="1"/>
  <c r="Y322" i="7" s="1"/>
  <c r="Z322" i="7" s="1"/>
  <c r="AA322" i="7" s="1"/>
  <c r="AB322" i="7" s="1"/>
  <c r="AC322" i="7" s="1"/>
  <c r="AD322" i="7" s="1"/>
  <c r="AE322" i="7" s="1"/>
  <c r="AF322" i="7" s="1"/>
  <c r="AG322" i="7" s="1"/>
  <c r="AH322" i="7" s="1"/>
  <c r="AI322" i="7" s="1"/>
  <c r="AJ322" i="7" s="1"/>
  <c r="AK322" i="7" s="1"/>
  <c r="AL322" i="7" s="1"/>
  <c r="AM322" i="7" s="1"/>
  <c r="AN322" i="7" s="1"/>
  <c r="AO322" i="7" s="1"/>
  <c r="N116" i="14"/>
  <c r="AG102" i="14"/>
  <c r="AU107" i="14"/>
  <c r="BW88" i="5"/>
  <c r="BV69" i="5"/>
  <c r="BP101" i="5"/>
  <c r="BR91" i="5"/>
  <c r="BU106" i="5"/>
  <c r="BX109" i="5"/>
  <c r="CG103" i="5"/>
  <c r="CE98" i="5"/>
  <c r="BI95" i="5"/>
  <c r="CG87" i="5"/>
  <c r="CE74" i="5"/>
  <c r="CC76" i="5"/>
  <c r="AZ73" i="5"/>
  <c r="BV97" i="5"/>
  <c r="BV92" i="5"/>
  <c r="CD96" i="5"/>
  <c r="CG83" i="5"/>
  <c r="CF73" i="5"/>
  <c r="CF71" i="5"/>
  <c r="CD88" i="5"/>
  <c r="CB66" i="5"/>
  <c r="BU105" i="5"/>
  <c r="CF105" i="5"/>
  <c r="BZ91" i="5"/>
  <c r="G288" i="7"/>
  <c r="H288" i="7" s="1"/>
  <c r="I288" i="7" s="1"/>
  <c r="J288" i="7" s="1"/>
  <c r="K288" i="7" s="1"/>
  <c r="L288" i="7" s="1"/>
  <c r="M288" i="7" s="1"/>
  <c r="N288" i="7" s="1"/>
  <c r="O288" i="7" s="1"/>
  <c r="P288" i="7" s="1"/>
  <c r="Q288" i="7" s="1"/>
  <c r="R288" i="7" s="1"/>
  <c r="S288" i="7" s="1"/>
  <c r="T288" i="7" s="1"/>
  <c r="U288" i="7" s="1"/>
  <c r="V288" i="7" s="1"/>
  <c r="W288" i="7" s="1"/>
  <c r="X288" i="7" s="1"/>
  <c r="Y288" i="7" s="1"/>
  <c r="Z288" i="7" s="1"/>
  <c r="AA288" i="7" s="1"/>
  <c r="AB288" i="7" s="1"/>
  <c r="AC288" i="7" s="1"/>
  <c r="AD288" i="7" s="1"/>
  <c r="AE288" i="7" s="1"/>
  <c r="AF288" i="7" s="1"/>
  <c r="AG288" i="7" s="1"/>
  <c r="AH288" i="7" s="1"/>
  <c r="AI288" i="7" s="1"/>
  <c r="AJ288" i="7" s="1"/>
  <c r="AK288" i="7" s="1"/>
  <c r="AL288" i="7" s="1"/>
  <c r="AM288" i="7" s="1"/>
  <c r="AN288" i="7" s="1"/>
  <c r="AO288" i="7" s="1"/>
  <c r="BV107" i="5"/>
  <c r="CF102" i="5"/>
  <c r="CC93" i="5"/>
  <c r="CE108" i="5"/>
  <c r="BZ95" i="5"/>
  <c r="G327" i="7"/>
  <c r="H327" i="7" s="1"/>
  <c r="I327" i="7" s="1"/>
  <c r="J327" i="7" s="1"/>
  <c r="K327" i="7" s="1"/>
  <c r="L327" i="7" s="1"/>
  <c r="M327" i="7" s="1"/>
  <c r="N327" i="7" s="1"/>
  <c r="O327" i="7" s="1"/>
  <c r="P327" i="7" s="1"/>
  <c r="Q327" i="7" s="1"/>
  <c r="R327" i="7" s="1"/>
  <c r="S327" i="7" s="1"/>
  <c r="T327" i="7" s="1"/>
  <c r="U327" i="7" s="1"/>
  <c r="V327" i="7" s="1"/>
  <c r="W327" i="7" s="1"/>
  <c r="X327" i="7" s="1"/>
  <c r="Y327" i="7" s="1"/>
  <c r="Z327" i="7" s="1"/>
  <c r="AA327" i="7" s="1"/>
  <c r="AB327" i="7" s="1"/>
  <c r="BL110" i="5"/>
  <c r="CC91" i="5"/>
  <c r="CB99" i="5"/>
  <c r="G302" i="7"/>
  <c r="H302" i="7" s="1"/>
  <c r="I302" i="7" s="1"/>
  <c r="J302" i="7" s="1"/>
  <c r="K302" i="7" s="1"/>
  <c r="L302" i="7" s="1"/>
  <c r="M302" i="7" s="1"/>
  <c r="N302" i="7" s="1"/>
  <c r="O302" i="7" s="1"/>
  <c r="P302" i="7" s="1"/>
  <c r="Q302" i="7" s="1"/>
  <c r="R302" i="7" s="1"/>
  <c r="S302" i="7" s="1"/>
  <c r="T302" i="7" s="1"/>
  <c r="U302" i="7" s="1"/>
  <c r="V302" i="7" s="1"/>
  <c r="W302" i="7" s="1"/>
  <c r="X302" i="7" s="1"/>
  <c r="Y302" i="7" s="1"/>
  <c r="Z302" i="7" s="1"/>
  <c r="AA302" i="7" s="1"/>
  <c r="AB302" i="7" s="1"/>
  <c r="AC302" i="7" s="1"/>
  <c r="AD302" i="7" s="1"/>
  <c r="AE302" i="7" s="1"/>
  <c r="AF302" i="7" s="1"/>
  <c r="AG302" i="7" s="1"/>
  <c r="AH302" i="7" s="1"/>
  <c r="AI302" i="7" s="1"/>
  <c r="AJ302" i="7" s="1"/>
  <c r="AK302" i="7" s="1"/>
  <c r="AL302" i="7" s="1"/>
  <c r="AM302" i="7" s="1"/>
  <c r="AN302" i="7" s="1"/>
  <c r="AO302" i="7" s="1"/>
  <c r="BS110" i="5"/>
  <c r="CG94" i="5"/>
  <c r="CE93" i="5"/>
  <c r="BY100" i="5"/>
  <c r="CG92" i="5"/>
  <c r="CA110" i="5"/>
  <c r="BZ107" i="5"/>
  <c r="BV104" i="5"/>
  <c r="BS101" i="5"/>
  <c r="CF104" i="5"/>
  <c r="CA106" i="5"/>
  <c r="CF98" i="5"/>
  <c r="CF95" i="5"/>
  <c r="CG100" i="5"/>
  <c r="CB107" i="5"/>
  <c r="CG106" i="5"/>
  <c r="Q103" i="14"/>
  <c r="M125" i="14"/>
  <c r="L88" i="14"/>
  <c r="H66" i="3" s="1"/>
  <c r="CA66" i="3" s="1"/>
  <c r="CD71" i="5"/>
  <c r="BU68" i="5"/>
  <c r="BT66" i="5"/>
  <c r="BG69" i="5"/>
  <c r="BE100" i="5"/>
  <c r="CF89" i="5"/>
  <c r="CB84" i="5"/>
  <c r="AD104" i="14"/>
  <c r="AD112" i="14"/>
  <c r="AG105" i="14"/>
  <c r="CE69" i="5"/>
  <c r="CG80" i="5"/>
  <c r="G290" i="7"/>
  <c r="H290" i="7" s="1"/>
  <c r="I290" i="7" s="1"/>
  <c r="G316" i="7"/>
  <c r="H316" i="7" s="1"/>
  <c r="Z101" i="14"/>
  <c r="AM113" i="14"/>
  <c r="O102" i="14"/>
  <c r="AP107" i="14"/>
  <c r="P114" i="14"/>
  <c r="CA14" i="3"/>
  <c r="CA15" i="3"/>
  <c r="T98" i="14"/>
  <c r="T99" i="14"/>
  <c r="AD107" i="14"/>
  <c r="AG101" i="14"/>
  <c r="U106" i="14"/>
  <c r="L67" i="14"/>
  <c r="H45" i="3" s="1"/>
  <c r="CA45" i="3" s="1"/>
  <c r="AA99" i="14"/>
  <c r="Q105" i="14"/>
  <c r="O111" i="14"/>
  <c r="M118" i="14"/>
  <c r="W104" i="14"/>
  <c r="AM125" i="14"/>
  <c r="AT100" i="14"/>
  <c r="V126" i="14"/>
  <c r="V110" i="14"/>
  <c r="AS106" i="14"/>
  <c r="AK108" i="14"/>
  <c r="AP119" i="14"/>
  <c r="X117" i="14"/>
  <c r="X110" i="14"/>
  <c r="X99" i="14"/>
  <c r="AJ123" i="14"/>
  <c r="AK113" i="14"/>
  <c r="CG75" i="5"/>
  <c r="CE66" i="5"/>
  <c r="BZ69" i="5"/>
  <c r="CG89" i="5"/>
  <c r="CG74" i="5"/>
  <c r="H292" i="7"/>
  <c r="I292" i="7" s="1"/>
  <c r="J292" i="7" s="1"/>
  <c r="K292" i="7" s="1"/>
  <c r="L292" i="7" s="1"/>
  <c r="M292" i="7" s="1"/>
  <c r="N292" i="7" s="1"/>
  <c r="O292" i="7" s="1"/>
  <c r="P292" i="7" s="1"/>
  <c r="Q292" i="7" s="1"/>
  <c r="R292" i="7" s="1"/>
  <c r="S292" i="7" s="1"/>
  <c r="T292" i="7" s="1"/>
  <c r="U292" i="7" s="1"/>
  <c r="V292" i="7" s="1"/>
  <c r="W292" i="7" s="1"/>
  <c r="X292" i="7" s="1"/>
  <c r="Y292" i="7" s="1"/>
  <c r="Z292" i="7" s="1"/>
  <c r="AA292" i="7" s="1"/>
  <c r="AB292" i="7" s="1"/>
  <c r="AC292" i="7" s="1"/>
  <c r="AD292" i="7" s="1"/>
  <c r="AE292" i="7" s="1"/>
  <c r="AF292" i="7" s="1"/>
  <c r="AG292" i="7" s="1"/>
  <c r="AH292" i="7" s="1"/>
  <c r="AI292" i="7" s="1"/>
  <c r="AJ292" i="7" s="1"/>
  <c r="AK292" i="7" s="1"/>
  <c r="AL292" i="7" s="1"/>
  <c r="AM292" i="7" s="1"/>
  <c r="AN292" i="7" s="1"/>
  <c r="AO292" i="7" s="1"/>
  <c r="CG69" i="5"/>
  <c r="CD107" i="5"/>
  <c r="CB109" i="5"/>
  <c r="G304" i="7"/>
  <c r="H304" i="7" s="1"/>
  <c r="I304" i="7" s="1"/>
  <c r="J304" i="7" s="1"/>
  <c r="K304" i="7" s="1"/>
  <c r="L304" i="7" s="1"/>
  <c r="M304" i="7" s="1"/>
  <c r="N304" i="7" s="1"/>
  <c r="O304" i="7" s="1"/>
  <c r="P304" i="7" s="1"/>
  <c r="Q304" i="7" s="1"/>
  <c r="R304" i="7" s="1"/>
  <c r="S304" i="7" s="1"/>
  <c r="T304" i="7" s="1"/>
  <c r="U304" i="7" s="1"/>
  <c r="V304" i="7" s="1"/>
  <c r="W304" i="7" s="1"/>
  <c r="X304" i="7" s="1"/>
  <c r="Y304" i="7" s="1"/>
  <c r="Z304" i="7" s="1"/>
  <c r="AA304" i="7" s="1"/>
  <c r="AB304" i="7" s="1"/>
  <c r="AC304" i="7" s="1"/>
  <c r="AD304" i="7" s="1"/>
  <c r="AE304" i="7" s="1"/>
  <c r="AF304" i="7" s="1"/>
  <c r="AG304" i="7" s="1"/>
  <c r="AH304" i="7" s="1"/>
  <c r="AI304" i="7" s="1"/>
  <c r="AJ304" i="7" s="1"/>
  <c r="AK304" i="7" s="1"/>
  <c r="AL304" i="7" s="1"/>
  <c r="AM304" i="7" s="1"/>
  <c r="AN304" i="7" s="1"/>
  <c r="AO304" i="7" s="1"/>
  <c r="CG95" i="5"/>
  <c r="CG107" i="5"/>
  <c r="G309" i="7"/>
  <c r="H309" i="7" s="1"/>
  <c r="I309" i="7" s="1"/>
  <c r="J309" i="7" s="1"/>
  <c r="G328" i="7"/>
  <c r="H328" i="7" s="1"/>
  <c r="I328" i="7" s="1"/>
  <c r="J328" i="7" s="1"/>
  <c r="K328" i="7" s="1"/>
  <c r="L328" i="7" s="1"/>
  <c r="M328" i="7" s="1"/>
  <c r="N328" i="7" s="1"/>
  <c r="O328" i="7" s="1"/>
  <c r="P328" i="7" s="1"/>
  <c r="Q328" i="7" s="1"/>
  <c r="R328" i="7" s="1"/>
  <c r="S328" i="7" s="1"/>
  <c r="T328" i="7" s="1"/>
  <c r="U328" i="7" s="1"/>
  <c r="V328" i="7" s="1"/>
  <c r="W328" i="7" s="1"/>
  <c r="X328" i="7" s="1"/>
  <c r="Y328" i="7" s="1"/>
  <c r="Z328" i="7" s="1"/>
  <c r="AA328" i="7" s="1"/>
  <c r="AB328" i="7" s="1"/>
  <c r="AC328" i="7" s="1"/>
  <c r="AD328" i="7" s="1"/>
  <c r="AE328" i="7" s="1"/>
  <c r="AF328" i="7" s="1"/>
  <c r="AG328" i="7" s="1"/>
  <c r="AH328" i="7" s="1"/>
  <c r="AI328" i="7" s="1"/>
  <c r="AJ328" i="7" s="1"/>
  <c r="AK328" i="7" s="1"/>
  <c r="AL328" i="7" s="1"/>
  <c r="AM328" i="7" s="1"/>
  <c r="AN328" i="7" s="1"/>
  <c r="AO328" i="7" s="1"/>
  <c r="G325" i="7"/>
  <c r="H325" i="7" s="1"/>
  <c r="I325" i="7" s="1"/>
  <c r="J325" i="7" s="1"/>
  <c r="AE99" i="14"/>
  <c r="AB120" i="14"/>
  <c r="AS117" i="14"/>
  <c r="AP113" i="14"/>
  <c r="CH72" i="5"/>
  <c r="CI72" i="5"/>
  <c r="CE67" i="5"/>
  <c r="CB87" i="5"/>
  <c r="BY85" i="5"/>
  <c r="CC72" i="5"/>
  <c r="CA67" i="5"/>
  <c r="BX75" i="5"/>
  <c r="BP71" i="5"/>
  <c r="BN79" i="5"/>
  <c r="BJ75" i="5"/>
  <c r="BE89" i="5"/>
  <c r="CI82" i="5"/>
  <c r="CH82" i="5"/>
  <c r="CG81" i="5"/>
  <c r="CD81" i="5"/>
  <c r="CC71" i="5"/>
  <c r="CA81" i="5"/>
  <c r="BZ68" i="5"/>
  <c r="BX70" i="5"/>
  <c r="BU76" i="5"/>
  <c r="BT85" i="5"/>
  <c r="BR85" i="5"/>
  <c r="BO72" i="5"/>
  <c r="BL85" i="5"/>
  <c r="BI69" i="5"/>
  <c r="BF82" i="5"/>
  <c r="AR102" i="14"/>
  <c r="AL106" i="14"/>
  <c r="AL105" i="14"/>
  <c r="AL121" i="14"/>
  <c r="AD101" i="14"/>
  <c r="AA122" i="14"/>
  <c r="W106" i="14"/>
  <c r="W99" i="14"/>
  <c r="AK103" i="14"/>
  <c r="CI86" i="5"/>
  <c r="CH86" i="5"/>
  <c r="CF83" i="5"/>
  <c r="CD82" i="5"/>
  <c r="CC74" i="5"/>
  <c r="CA66" i="5"/>
  <c r="BY69" i="5"/>
  <c r="CH88" i="5"/>
  <c r="CI88" i="5"/>
  <c r="CF75" i="5"/>
  <c r="CD74" i="5"/>
  <c r="CC77" i="5"/>
  <c r="CB71" i="5"/>
  <c r="BZ88" i="5"/>
  <c r="BX76" i="5"/>
  <c r="BW80" i="5"/>
  <c r="BV87" i="5"/>
  <c r="BU79" i="5"/>
  <c r="BT79" i="5"/>
  <c r="BS90" i="5"/>
  <c r="BQ66" i="5"/>
  <c r="CE82" i="5"/>
  <c r="CC75" i="5"/>
  <c r="CA82" i="5"/>
  <c r="CH75" i="5"/>
  <c r="CI75" i="5"/>
  <c r="CG79" i="5"/>
  <c r="CE68" i="5"/>
  <c r="CD83" i="5"/>
  <c r="CB73" i="5"/>
  <c r="CA79" i="5"/>
  <c r="BZ80" i="5"/>
  <c r="BY82" i="5"/>
  <c r="BX83" i="5"/>
  <c r="BV68" i="5"/>
  <c r="BU90" i="5"/>
  <c r="BS87" i="5"/>
  <c r="BR82" i="5"/>
  <c r="BP89" i="5"/>
  <c r="BO82" i="5"/>
  <c r="BM76" i="5"/>
  <c r="BL82" i="5"/>
  <c r="BK87" i="5"/>
  <c r="BI87" i="5"/>
  <c r="BH77" i="5"/>
  <c r="BG71" i="5"/>
  <c r="BE88" i="5"/>
  <c r="BD84" i="5"/>
  <c r="BB72" i="5"/>
  <c r="AZ84" i="5"/>
  <c r="BU92" i="5"/>
  <c r="BV109" i="5"/>
  <c r="BS107" i="5"/>
  <c r="BT105" i="5"/>
  <c r="CC96" i="5"/>
  <c r="BC95" i="5"/>
  <c r="CH77" i="5"/>
  <c r="CI77" i="5"/>
  <c r="CI85" i="5"/>
  <c r="CH85" i="5"/>
  <c r="CF72" i="5"/>
  <c r="CF85" i="5"/>
  <c r="CE73" i="5"/>
  <c r="CE85" i="5"/>
  <c r="CD76" i="5"/>
  <c r="CC82" i="5"/>
  <c r="CC69" i="5"/>
  <c r="CB77" i="5"/>
  <c r="CA77" i="5"/>
  <c r="CA73" i="5"/>
  <c r="BZ75" i="5"/>
  <c r="BZ87" i="5"/>
  <c r="BY73" i="5"/>
  <c r="BX69" i="5"/>
  <c r="BX85" i="5"/>
  <c r="BW71" i="5"/>
  <c r="BV80" i="5"/>
  <c r="BV75" i="5"/>
  <c r="BU88" i="5"/>
  <c r="BT90" i="5"/>
  <c r="BT82" i="5"/>
  <c r="BS88" i="5"/>
  <c r="BR80" i="5"/>
  <c r="BQ85" i="5"/>
  <c r="BP88" i="5"/>
  <c r="BO80" i="5"/>
  <c r="BM88" i="5"/>
  <c r="BL81" i="5"/>
  <c r="BK84" i="5"/>
  <c r="BI89" i="5"/>
  <c r="BH66" i="5"/>
  <c r="BG82" i="5"/>
  <c r="BF73" i="5"/>
  <c r="BE76" i="5"/>
  <c r="AL100" i="14"/>
  <c r="AL122" i="14"/>
  <c r="AG107" i="14"/>
  <c r="U120" i="14"/>
  <c r="U105" i="14"/>
  <c r="L83" i="14"/>
  <c r="H61" i="3" s="1"/>
  <c r="CA61" i="3" s="1"/>
  <c r="AA101" i="14"/>
  <c r="O113" i="14"/>
  <c r="AN99" i="14"/>
  <c r="AN110" i="14"/>
  <c r="AN121" i="14"/>
  <c r="AR105" i="14"/>
  <c r="AK121" i="14"/>
  <c r="CI76" i="5"/>
  <c r="CH76" i="5"/>
  <c r="CC88" i="5"/>
  <c r="CB90" i="5"/>
  <c r="CI68" i="5"/>
  <c r="CH68" i="5"/>
  <c r="CF78" i="5"/>
  <c r="CE87" i="5"/>
  <c r="CD85" i="5"/>
  <c r="CB78" i="5"/>
  <c r="BZ78" i="5"/>
  <c r="BY74" i="5"/>
  <c r="BX73" i="5"/>
  <c r="BW87" i="5"/>
  <c r="BV77" i="5"/>
  <c r="BT77" i="5"/>
  <c r="BS74" i="5"/>
  <c r="BR87" i="5"/>
  <c r="CH70" i="5"/>
  <c r="CI70" i="5"/>
  <c r="CF87" i="5"/>
  <c r="CD86" i="5"/>
  <c r="CB76" i="5"/>
  <c r="BZ81" i="5"/>
  <c r="CF66" i="5"/>
  <c r="CE89" i="5"/>
  <c r="CC67" i="5"/>
  <c r="CB79" i="5"/>
  <c r="CA86" i="5"/>
  <c r="BZ85" i="5"/>
  <c r="BY87" i="5"/>
  <c r="BW86" i="5"/>
  <c r="BV89" i="5"/>
  <c r="BT83" i="5"/>
  <c r="BS76" i="5"/>
  <c r="BQ84" i="5"/>
  <c r="BO66" i="5"/>
  <c r="BN90" i="5"/>
  <c r="BM75" i="5"/>
  <c r="BK89" i="5"/>
  <c r="BJ90" i="5"/>
  <c r="BI81" i="5"/>
  <c r="BG74" i="5"/>
  <c r="BF81" i="5"/>
  <c r="BE71" i="5"/>
  <c r="BC88" i="5"/>
  <c r="BA89" i="5"/>
  <c r="BT97" i="5"/>
  <c r="BL104" i="5"/>
  <c r="BR100" i="5"/>
  <c r="CF103" i="5"/>
  <c r="BZ100" i="5"/>
  <c r="CB96" i="5"/>
  <c r="AZ89" i="5"/>
  <c r="CH84" i="5"/>
  <c r="CI84" i="5"/>
  <c r="CG86" i="5"/>
  <c r="CF84" i="5"/>
  <c r="CF90" i="5"/>
  <c r="CE80" i="5"/>
  <c r="CD68" i="5"/>
  <c r="CD89" i="5"/>
  <c r="CC86" i="5"/>
  <c r="CB82" i="5"/>
  <c r="CB88" i="5"/>
  <c r="CA80" i="5"/>
  <c r="BZ73" i="5"/>
  <c r="BZ74" i="5"/>
  <c r="BY78" i="5"/>
  <c r="BY88" i="5"/>
  <c r="BX71" i="5"/>
  <c r="BW78" i="5"/>
  <c r="BW70" i="5"/>
  <c r="BV76" i="5"/>
  <c r="BU89" i="5"/>
  <c r="BU70" i="5"/>
  <c r="BT73" i="5"/>
  <c r="BS66" i="5"/>
  <c r="BS71" i="5"/>
  <c r="BR69" i="5"/>
  <c r="BQ73" i="5"/>
  <c r="BO77" i="5"/>
  <c r="BN69" i="5"/>
  <c r="BM71" i="5"/>
  <c r="BK83" i="5"/>
  <c r="BJ68" i="5"/>
  <c r="CH67" i="5"/>
  <c r="CI67" i="5"/>
  <c r="BZ76" i="5"/>
  <c r="BZ72" i="5"/>
  <c r="BX86" i="5"/>
  <c r="BU86" i="5"/>
  <c r="BQ86" i="5"/>
  <c r="BY83" i="5"/>
  <c r="CA85" i="5"/>
  <c r="BY77" i="5"/>
  <c r="BW75" i="5"/>
  <c r="BR68" i="5"/>
  <c r="BO68" i="5"/>
  <c r="BL66" i="5"/>
  <c r="BK79" i="5"/>
  <c r="BH67" i="5"/>
  <c r="BF79" i="5"/>
  <c r="BC86" i="5"/>
  <c r="CH81" i="5"/>
  <c r="CI81" i="5"/>
  <c r="CC89" i="5"/>
  <c r="CB72" i="5"/>
  <c r="BZ82" i="5"/>
  <c r="BY75" i="5"/>
  <c r="BX68" i="5"/>
  <c r="BV85" i="5"/>
  <c r="BT86" i="5"/>
  <c r="BS81" i="5"/>
  <c r="BR67" i="5"/>
  <c r="BP68" i="5"/>
  <c r="BN86" i="5"/>
  <c r="BK80" i="5"/>
  <c r="BJ66" i="5"/>
  <c r="BH84" i="5"/>
  <c r="BE82" i="5"/>
  <c r="BD68" i="5"/>
  <c r="AZ85" i="5"/>
  <c r="CA74" i="5"/>
  <c r="BY81" i="5"/>
  <c r="BX82" i="5"/>
  <c r="BX89" i="5"/>
  <c r="BW84" i="5"/>
  <c r="BV88" i="5"/>
  <c r="BV70" i="5"/>
  <c r="BU72" i="5"/>
  <c r="BU83" i="5"/>
  <c r="BT89" i="5"/>
  <c r="BS80" i="5"/>
  <c r="BS89" i="5"/>
  <c r="BR66" i="5"/>
  <c r="BQ79" i="5"/>
  <c r="BP69" i="5"/>
  <c r="BN66" i="5"/>
  <c r="BM81" i="5"/>
  <c r="BL84" i="5"/>
  <c r="BK75" i="5"/>
  <c r="BI74" i="5"/>
  <c r="BH88" i="5"/>
  <c r="BG81" i="5"/>
  <c r="BF89" i="5"/>
  <c r="BE81" i="5"/>
  <c r="BC76" i="5"/>
  <c r="BU109" i="5"/>
  <c r="CD98" i="5"/>
  <c r="BZ98" i="5"/>
  <c r="BA106" i="5"/>
  <c r="CH79" i="5"/>
  <c r="CI79" i="5"/>
  <c r="CI90" i="5"/>
  <c r="CH90" i="5"/>
  <c r="CE83" i="5"/>
  <c r="CD72" i="5"/>
  <c r="CC68" i="5"/>
  <c r="CB86" i="5"/>
  <c r="CA68" i="5"/>
  <c r="BZ66" i="5"/>
  <c r="BZ70" i="5"/>
  <c r="BY80" i="5"/>
  <c r="BX77" i="5"/>
  <c r="BX74" i="5"/>
  <c r="BW79" i="5"/>
  <c r="BW66" i="5"/>
  <c r="BV71" i="5"/>
  <c r="BU74" i="5"/>
  <c r="BU80" i="5"/>
  <c r="BT76" i="5"/>
  <c r="BT87" i="5"/>
  <c r="BS69" i="5"/>
  <c r="BR81" i="5"/>
  <c r="BQ68" i="5"/>
  <c r="BP79" i="5"/>
  <c r="BO67" i="5"/>
  <c r="BN78" i="5"/>
  <c r="BL72" i="5"/>
  <c r="BK86" i="5"/>
  <c r="BJ83" i="5"/>
  <c r="BH75" i="5"/>
  <c r="BG76" i="5"/>
  <c r="BE66" i="5"/>
  <c r="BD74" i="5"/>
  <c r="BA80" i="5"/>
  <c r="BA68" i="5"/>
  <c r="BN97" i="5"/>
  <c r="BL99" i="5"/>
  <c r="BW97" i="5"/>
  <c r="BB97" i="5"/>
  <c r="BR74" i="5"/>
  <c r="BQ82" i="5"/>
  <c r="BQ77" i="5"/>
  <c r="BP78" i="5"/>
  <c r="BP72" i="5"/>
  <c r="BO85" i="5"/>
  <c r="BN68" i="5"/>
  <c r="BN73" i="5"/>
  <c r="BM68" i="5"/>
  <c r="BL80" i="5"/>
  <c r="BL75" i="5"/>
  <c r="BK72" i="5"/>
  <c r="BJ82" i="5"/>
  <c r="BJ84" i="5"/>
  <c r="BI67" i="5"/>
  <c r="BH74" i="5"/>
  <c r="BH70" i="5"/>
  <c r="BG87" i="5"/>
  <c r="BG67" i="5"/>
  <c r="BF80" i="5"/>
  <c r="BE72" i="5"/>
  <c r="BE86" i="5"/>
  <c r="BD72" i="5"/>
  <c r="BC80" i="5"/>
  <c r="AZ87" i="5"/>
  <c r="BQ96" i="5"/>
  <c r="BM94" i="5"/>
  <c r="BO108" i="5"/>
  <c r="BP97" i="5"/>
  <c r="BS97" i="5"/>
  <c r="BM103" i="5"/>
  <c r="CE105" i="5"/>
  <c r="CD108" i="5"/>
  <c r="BH105" i="5"/>
  <c r="BQ89" i="5"/>
  <c r="BQ83" i="5"/>
  <c r="BP85" i="5"/>
  <c r="BO87" i="5"/>
  <c r="BO76" i="5"/>
  <c r="BN74" i="5"/>
  <c r="BN70" i="5"/>
  <c r="BM72" i="5"/>
  <c r="BL89" i="5"/>
  <c r="BL78" i="5"/>
  <c r="BK78" i="5"/>
  <c r="BJ76" i="5"/>
  <c r="BJ78" i="5"/>
  <c r="BI76" i="5"/>
  <c r="BH79" i="5"/>
  <c r="BH80" i="5"/>
  <c r="BG80" i="5"/>
  <c r="BF66" i="5"/>
  <c r="BF74" i="5"/>
  <c r="BE90" i="5"/>
  <c r="BD66" i="5"/>
  <c r="BD87" i="5"/>
  <c r="BB77" i="5"/>
  <c r="BA73" i="5"/>
  <c r="AZ78" i="5"/>
  <c r="G296" i="7"/>
  <c r="H296" i="7" s="1"/>
  <c r="I296" i="7" s="1"/>
  <c r="J296" i="7" s="1"/>
  <c r="K296" i="7" s="1"/>
  <c r="L296" i="7" s="1"/>
  <c r="M296" i="7" s="1"/>
  <c r="N296" i="7" s="1"/>
  <c r="O296" i="7" s="1"/>
  <c r="P296" i="7" s="1"/>
  <c r="Q296" i="7" s="1"/>
  <c r="R296" i="7" s="1"/>
  <c r="S296" i="7" s="1"/>
  <c r="T296" i="7" s="1"/>
  <c r="U296" i="7" s="1"/>
  <c r="V296" i="7" s="1"/>
  <c r="W296" i="7" s="1"/>
  <c r="X296" i="7" s="1"/>
  <c r="Y296" i="7" s="1"/>
  <c r="Z296" i="7" s="1"/>
  <c r="AA296" i="7" s="1"/>
  <c r="AB296" i="7" s="1"/>
  <c r="AC296" i="7" s="1"/>
  <c r="AD296" i="7" s="1"/>
  <c r="AE296" i="7" s="1"/>
  <c r="AF296" i="7" s="1"/>
  <c r="AG296" i="7" s="1"/>
  <c r="AH296" i="7" s="1"/>
  <c r="AI296" i="7" s="1"/>
  <c r="AJ296" i="7" s="1"/>
  <c r="AK296" i="7" s="1"/>
  <c r="AL296" i="7" s="1"/>
  <c r="AM296" i="7" s="1"/>
  <c r="AN296" i="7" s="1"/>
  <c r="AO296" i="7" s="1"/>
  <c r="BU103" i="5"/>
  <c r="BV102" i="5"/>
  <c r="BT96" i="5"/>
  <c r="BP96" i="5"/>
  <c r="BT98" i="5"/>
  <c r="BP104" i="5"/>
  <c r="BS98" i="5"/>
  <c r="BW96" i="5"/>
  <c r="BW109" i="5"/>
  <c r="BW91" i="5"/>
  <c r="BJ107" i="5"/>
  <c r="BI102" i="5"/>
  <c r="BC96" i="5"/>
  <c r="BD85" i="5"/>
  <c r="BC67" i="5"/>
  <c r="BB81" i="5"/>
  <c r="BB66" i="5"/>
  <c r="BA70" i="5"/>
  <c r="BA82" i="5"/>
  <c r="BA77" i="5"/>
  <c r="BP107" i="5"/>
  <c r="BS99" i="5"/>
  <c r="BR96" i="5"/>
  <c r="BN98" i="5"/>
  <c r="BQ92" i="5"/>
  <c r="BQ102" i="5"/>
  <c r="BN101" i="5"/>
  <c r="BL98" i="5"/>
  <c r="BT92" i="5"/>
  <c r="BQ108" i="5"/>
  <c r="BN108" i="5"/>
  <c r="BP91" i="5"/>
  <c r="BM104" i="5"/>
  <c r="BQ105" i="5"/>
  <c r="CD93" i="5"/>
  <c r="CI96" i="5"/>
  <c r="CH96" i="5"/>
  <c r="BZ99" i="5"/>
  <c r="BX91" i="5"/>
  <c r="BY103" i="5"/>
  <c r="CB108" i="5"/>
  <c r="BE91" i="5"/>
  <c r="BB95" i="5"/>
  <c r="BJ108" i="5"/>
  <c r="BI91" i="5"/>
  <c r="BC73" i="5"/>
  <c r="BC83" i="5"/>
  <c r="BB90" i="5"/>
  <c r="BB84" i="5"/>
  <c r="AZ77" i="5"/>
  <c r="G291" i="7"/>
  <c r="H291" i="7" s="1"/>
  <c r="I291" i="7" s="1"/>
  <c r="J291" i="7" s="1"/>
  <c r="K291" i="7" s="1"/>
  <c r="L291" i="7" s="1"/>
  <c r="M291" i="7" s="1"/>
  <c r="N291" i="7" s="1"/>
  <c r="O291" i="7" s="1"/>
  <c r="P291" i="7" s="1"/>
  <c r="Q291" i="7" s="1"/>
  <c r="R291" i="7" s="1"/>
  <c r="S291" i="7" s="1"/>
  <c r="T291" i="7" s="1"/>
  <c r="U291" i="7" s="1"/>
  <c r="V291" i="7" s="1"/>
  <c r="W291" i="7" s="1"/>
  <c r="X291" i="7" s="1"/>
  <c r="Y291" i="7" s="1"/>
  <c r="Z291" i="7" s="1"/>
  <c r="AA291" i="7" s="1"/>
  <c r="AB291" i="7" s="1"/>
  <c r="AC291" i="7" s="1"/>
  <c r="AD291" i="7" s="1"/>
  <c r="AE291" i="7" s="1"/>
  <c r="AF291" i="7" s="1"/>
  <c r="AG291" i="7" s="1"/>
  <c r="AH291" i="7" s="1"/>
  <c r="AI291" i="7" s="1"/>
  <c r="AJ291" i="7" s="1"/>
  <c r="AK291" i="7" s="1"/>
  <c r="AL291" i="7" s="1"/>
  <c r="AM291" i="7" s="1"/>
  <c r="AN291" i="7" s="1"/>
  <c r="AO291" i="7" s="1"/>
  <c r="AZ67" i="5"/>
  <c r="G295" i="7"/>
  <c r="H295" i="7" s="1"/>
  <c r="I295" i="7" s="1"/>
  <c r="J295" i="7" s="1"/>
  <c r="K295" i="7" s="1"/>
  <c r="L295" i="7" s="1"/>
  <c r="M295" i="7" s="1"/>
  <c r="N295" i="7" s="1"/>
  <c r="O295" i="7" s="1"/>
  <c r="P295" i="7" s="1"/>
  <c r="Q295" i="7" s="1"/>
  <c r="R295" i="7" s="1"/>
  <c r="S295" i="7" s="1"/>
  <c r="T295" i="7" s="1"/>
  <c r="U295" i="7" s="1"/>
  <c r="V295" i="7" s="1"/>
  <c r="W295" i="7" s="1"/>
  <c r="X295" i="7" s="1"/>
  <c r="Y295" i="7" s="1"/>
  <c r="Z295" i="7" s="1"/>
  <c r="AA295" i="7" s="1"/>
  <c r="AB295" i="7" s="1"/>
  <c r="AC295" i="7" s="1"/>
  <c r="AD295" i="7" s="1"/>
  <c r="AE295" i="7" s="1"/>
  <c r="AF295" i="7" s="1"/>
  <c r="AG295" i="7" s="1"/>
  <c r="AH295" i="7" s="1"/>
  <c r="AI295" i="7" s="1"/>
  <c r="AJ295" i="7" s="1"/>
  <c r="AK295" i="7" s="1"/>
  <c r="AL295" i="7" s="1"/>
  <c r="AM295" i="7" s="1"/>
  <c r="AN295" i="7" s="1"/>
  <c r="AO295" i="7" s="1"/>
  <c r="BM110" i="5"/>
  <c r="BP103" i="5"/>
  <c r="BR105" i="5"/>
  <c r="BM98" i="5"/>
  <c r="BM102" i="5"/>
  <c r="BQ98" i="5"/>
  <c r="BL108" i="5"/>
  <c r="BR102" i="5"/>
  <c r="BS100" i="5"/>
  <c r="BP102" i="5"/>
  <c r="BT110" i="5"/>
  <c r="BN105" i="5"/>
  <c r="BR97" i="5"/>
  <c r="BU95" i="5"/>
  <c r="CD102" i="5"/>
  <c r="CF92" i="5"/>
  <c r="BW110" i="5"/>
  <c r="BW103" i="5"/>
  <c r="CI101" i="5"/>
  <c r="CH101" i="5"/>
  <c r="CI97" i="5"/>
  <c r="CH97" i="5"/>
  <c r="CB103" i="5"/>
  <c r="BZ108" i="5"/>
  <c r="AZ103" i="5"/>
  <c r="BD107" i="5"/>
  <c r="BA92" i="5"/>
  <c r="BC77" i="5"/>
  <c r="AZ79" i="5"/>
  <c r="BQ104" i="5"/>
  <c r="BO109" i="5"/>
  <c r="BN109" i="5"/>
  <c r="BV101" i="5"/>
  <c r="CC95" i="5"/>
  <c r="CA92" i="5"/>
  <c r="BY108" i="5"/>
  <c r="BF103" i="5"/>
  <c r="CG90" i="5"/>
  <c r="CE78" i="5"/>
  <c r="CC80" i="5"/>
  <c r="CA69" i="5"/>
  <c r="BY72" i="5"/>
  <c r="BX67" i="5"/>
  <c r="BX88" i="5"/>
  <c r="BW73" i="5"/>
  <c r="BV81" i="5"/>
  <c r="BV72" i="5"/>
  <c r="BU66" i="5"/>
  <c r="BT81" i="5"/>
  <c r="BT68" i="5"/>
  <c r="BS84" i="5"/>
  <c r="BS82" i="5"/>
  <c r="BR83" i="5"/>
  <c r="BQ87" i="5"/>
  <c r="BO81" i="5"/>
  <c r="BN67" i="5"/>
  <c r="BM87" i="5"/>
  <c r="BL90" i="5"/>
  <c r="BJ88" i="5"/>
  <c r="BI70" i="5"/>
  <c r="BH82" i="5"/>
  <c r="BG89" i="5"/>
  <c r="BF76" i="5"/>
  <c r="BD78" i="5"/>
  <c r="BB85" i="5"/>
  <c r="BU100" i="5"/>
  <c r="BL103" i="5"/>
  <c r="BK106" i="5"/>
  <c r="BN96" i="5"/>
  <c r="CE110" i="5"/>
  <c r="CA93" i="5"/>
  <c r="BZ94" i="5"/>
  <c r="BX98" i="5"/>
  <c r="CI83" i="5"/>
  <c r="CH83" i="5"/>
  <c r="CG70" i="5"/>
  <c r="CG76" i="5"/>
  <c r="CF82" i="5"/>
  <c r="CE79" i="5"/>
  <c r="CE90" i="5"/>
  <c r="CD67" i="5"/>
  <c r="CD87" i="5"/>
  <c r="CC81" i="5"/>
  <c r="CB75" i="5"/>
  <c r="CB85" i="5"/>
  <c r="CA71" i="5"/>
  <c r="BZ86" i="5"/>
  <c r="BZ89" i="5"/>
  <c r="BY70" i="5"/>
  <c r="BX78" i="5"/>
  <c r="BX87" i="5"/>
  <c r="BW76" i="5"/>
  <c r="BV78" i="5"/>
  <c r="BV67" i="5"/>
  <c r="BU87" i="5"/>
  <c r="BU84" i="5"/>
  <c r="BT70" i="5"/>
  <c r="BS67" i="5"/>
  <c r="BS73" i="5"/>
  <c r="BR77" i="5"/>
  <c r="BQ69" i="5"/>
  <c r="BP87" i="5"/>
  <c r="BN81" i="5"/>
  <c r="BM74" i="5"/>
  <c r="BL86" i="5"/>
  <c r="BK73" i="5"/>
  <c r="BJ86" i="5"/>
  <c r="BH68" i="5"/>
  <c r="BF67" i="5"/>
  <c r="BE67" i="5"/>
  <c r="BC68" i="5"/>
  <c r="BA87" i="5"/>
  <c r="BV110" i="5"/>
  <c r="BR101" i="5"/>
  <c r="BS109" i="5"/>
  <c r="BV103" i="5"/>
  <c r="CA100" i="5"/>
  <c r="CE103" i="5"/>
  <c r="BY106" i="5"/>
  <c r="BA95" i="5"/>
  <c r="BR71" i="5"/>
  <c r="BQ70" i="5"/>
  <c r="BQ78" i="5"/>
  <c r="BP74" i="5"/>
  <c r="BO73" i="5"/>
  <c r="BO79" i="5"/>
  <c r="BN83" i="5"/>
  <c r="BM89" i="5"/>
  <c r="BM83" i="5"/>
  <c r="BL71" i="5"/>
  <c r="BK68" i="5"/>
  <c r="BK81" i="5"/>
  <c r="BJ72" i="5"/>
  <c r="BJ74" i="5"/>
  <c r="BI80" i="5"/>
  <c r="BH73" i="5"/>
  <c r="BH86" i="5"/>
  <c r="BG75" i="5"/>
  <c r="BF84" i="5"/>
  <c r="BF75" i="5"/>
  <c r="BE69" i="5"/>
  <c r="BD69" i="5"/>
  <c r="BD89" i="5"/>
  <c r="BB75" i="5"/>
  <c r="G305" i="7"/>
  <c r="BM109" i="5"/>
  <c r="BU101" i="5"/>
  <c r="BS106" i="5"/>
  <c r="BP98" i="5"/>
  <c r="BL92" i="5"/>
  <c r="BN91" i="5"/>
  <c r="BU96" i="5"/>
  <c r="BW106" i="5"/>
  <c r="CH94" i="5"/>
  <c r="CI94" i="5"/>
  <c r="CH106" i="5"/>
  <c r="CI106" i="5"/>
  <c r="BY91" i="5"/>
  <c r="BW107" i="5"/>
  <c r="AZ104" i="5"/>
  <c r="BB92" i="5"/>
  <c r="BQ81" i="5"/>
  <c r="BQ80" i="5"/>
  <c r="BP77" i="5"/>
  <c r="BO86" i="5"/>
  <c r="AP109" i="14"/>
  <c r="CF68" i="5"/>
  <c r="CD69" i="5"/>
  <c r="CB81" i="5"/>
  <c r="CA87" i="5"/>
  <c r="CI74" i="5"/>
  <c r="CH74" i="5"/>
  <c r="CG72" i="5"/>
  <c r="CF69" i="5"/>
  <c r="CE72" i="5"/>
  <c r="CD78" i="5"/>
  <c r="CC73" i="5"/>
  <c r="CA75" i="5"/>
  <c r="BY67" i="5"/>
  <c r="BX84" i="5"/>
  <c r="BW69" i="5"/>
  <c r="BV83" i="5"/>
  <c r="BU77" i="5"/>
  <c r="BT69" i="5"/>
  <c r="BR70" i="5"/>
  <c r="BI86" i="5"/>
  <c r="CG73" i="5"/>
  <c r="CD70" i="5"/>
  <c r="CB80" i="5"/>
  <c r="BZ90" i="5"/>
  <c r="CH89" i="5"/>
  <c r="CI89" i="5"/>
  <c r="CF88" i="5"/>
  <c r="CE84" i="5"/>
  <c r="CC66" i="5"/>
  <c r="CB69" i="5"/>
  <c r="CA72" i="5"/>
  <c r="BZ79" i="5"/>
  <c r="BY66" i="5"/>
  <c r="BW67" i="5"/>
  <c r="BV90" i="5"/>
  <c r="BU67" i="5"/>
  <c r="BS86" i="5"/>
  <c r="BR88" i="5"/>
  <c r="BP70" i="5"/>
  <c r="BN85" i="5"/>
  <c r="BM80" i="5"/>
  <c r="BL83" i="5"/>
  <c r="BJ87" i="5"/>
  <c r="BI78" i="5"/>
  <c r="BH83" i="5"/>
  <c r="BF86" i="5"/>
  <c r="BE84" i="5"/>
  <c r="BD77" i="5"/>
  <c r="BB73" i="5"/>
  <c r="BQ100" i="5"/>
  <c r="BV91" i="5"/>
  <c r="BQ110" i="5"/>
  <c r="BO98" i="5"/>
  <c r="BX94" i="5"/>
  <c r="BZ93" i="5"/>
  <c r="BF109" i="5"/>
  <c r="CH69" i="5"/>
  <c r="CI69" i="5"/>
  <c r="CH87" i="5"/>
  <c r="CI87" i="5"/>
  <c r="CG84" i="5"/>
  <c r="CF70" i="5"/>
  <c r="CF74" i="5"/>
  <c r="CE81" i="5"/>
  <c r="CD73" i="5"/>
  <c r="CD75" i="5"/>
  <c r="CC84" i="5"/>
  <c r="CB70" i="5"/>
  <c r="CB89" i="5"/>
  <c r="CA78" i="5"/>
  <c r="CA89" i="5"/>
  <c r="BZ71" i="5"/>
  <c r="BY76" i="5"/>
  <c r="BY84" i="5"/>
  <c r="BX72" i="5"/>
  <c r="BW85" i="5"/>
  <c r="BW82" i="5"/>
  <c r="BV82" i="5"/>
  <c r="BU78" i="5"/>
  <c r="BU69" i="5"/>
  <c r="BT75" i="5"/>
  <c r="BS79" i="5"/>
  <c r="BS72" i="5"/>
  <c r="BR75" i="5"/>
  <c r="BQ76" i="5"/>
  <c r="BP80" i="5"/>
  <c r="BN82" i="5"/>
  <c r="BM73" i="5"/>
  <c r="BL87" i="5"/>
  <c r="BJ80" i="5"/>
  <c r="BI73" i="5"/>
  <c r="BH76" i="5"/>
  <c r="BG78" i="5"/>
  <c r="BF70" i="5"/>
  <c r="BD73" i="5"/>
  <c r="BB70" i="5"/>
  <c r="BA67" i="5"/>
  <c r="BQ109" i="5"/>
  <c r="BN94" i="5"/>
  <c r="BO106" i="5"/>
  <c r="BM95" i="5"/>
  <c r="BY98" i="5"/>
  <c r="BX93" i="5"/>
  <c r="AZ108" i="5"/>
  <c r="CH71" i="5"/>
  <c r="CI71" i="5"/>
  <c r="CF67" i="5"/>
  <c r="CD79" i="5"/>
  <c r="CB68" i="5"/>
  <c r="BZ84" i="5"/>
  <c r="BY71" i="5"/>
  <c r="BX81" i="5"/>
  <c r="BW74" i="5"/>
  <c r="BW81" i="5"/>
  <c r="BV79" i="5"/>
  <c r="BU73" i="5"/>
  <c r="BU85" i="5"/>
  <c r="BT80" i="5"/>
  <c r="BT72" i="5"/>
  <c r="BS75" i="5"/>
  <c r="BR78" i="5"/>
  <c r="BR89" i="5"/>
  <c r="BP73" i="5"/>
  <c r="BO78" i="5"/>
  <c r="BN80" i="5"/>
  <c r="BL88" i="5"/>
  <c r="BK67" i="5"/>
  <c r="BJ69" i="5"/>
  <c r="BI79" i="5"/>
  <c r="BG83" i="5"/>
  <c r="BF71" i="5"/>
  <c r="BE79" i="5"/>
  <c r="BD80" i="5"/>
  <c r="G285" i="7"/>
  <c r="BK99" i="5"/>
  <c r="BR93" i="5"/>
  <c r="BO93" i="5"/>
  <c r="BK98" i="5"/>
  <c r="BW93" i="5"/>
  <c r="CF94" i="5"/>
  <c r="CC98" i="5"/>
  <c r="BG92" i="5"/>
  <c r="CI80" i="5"/>
  <c r="CH80" i="5"/>
  <c r="CG77" i="5"/>
  <c r="CG67" i="5"/>
  <c r="CF77" i="5"/>
  <c r="CE71" i="5"/>
  <c r="CE88" i="5"/>
  <c r="CD84" i="5"/>
  <c r="CC90" i="5"/>
  <c r="CC83" i="5"/>
  <c r="CB83" i="5"/>
  <c r="CA84" i="5"/>
  <c r="CA90" i="5"/>
  <c r="BZ83" i="5"/>
  <c r="BY79" i="5"/>
  <c r="BY86" i="5"/>
  <c r="BI84" i="5"/>
  <c r="BH78" i="5"/>
  <c r="BG68" i="5"/>
  <c r="BE68" i="5"/>
  <c r="BD83" i="5"/>
  <c r="BB71" i="5"/>
  <c r="H298" i="7"/>
  <c r="I298" i="7" s="1"/>
  <c r="J298" i="7" s="1"/>
  <c r="K298" i="7" s="1"/>
  <c r="L298" i="7" s="1"/>
  <c r="M298" i="7" s="1"/>
  <c r="N298" i="7" s="1"/>
  <c r="O298" i="7" s="1"/>
  <c r="P298" i="7" s="1"/>
  <c r="Q298" i="7" s="1"/>
  <c r="R298" i="7" s="1"/>
  <c r="S298" i="7" s="1"/>
  <c r="T298" i="7" s="1"/>
  <c r="U298" i="7" s="1"/>
  <c r="V298" i="7" s="1"/>
  <c r="W298" i="7" s="1"/>
  <c r="X298" i="7" s="1"/>
  <c r="Y298" i="7" s="1"/>
  <c r="Z298" i="7" s="1"/>
  <c r="AA298" i="7" s="1"/>
  <c r="AB298" i="7" s="1"/>
  <c r="AC298" i="7" s="1"/>
  <c r="AD298" i="7" s="1"/>
  <c r="AE298" i="7" s="1"/>
  <c r="AF298" i="7" s="1"/>
  <c r="AG298" i="7" s="1"/>
  <c r="AH298" i="7" s="1"/>
  <c r="AI298" i="7" s="1"/>
  <c r="AJ298" i="7" s="1"/>
  <c r="AK298" i="7" s="1"/>
  <c r="AL298" i="7" s="1"/>
  <c r="AM298" i="7" s="1"/>
  <c r="AN298" i="7" s="1"/>
  <c r="AO298" i="7" s="1"/>
  <c r="BM91" i="5"/>
  <c r="BT94" i="5"/>
  <c r="BS105" i="5"/>
  <c r="BR108" i="5"/>
  <c r="CD100" i="5"/>
  <c r="CI99" i="5"/>
  <c r="CH99" i="5"/>
  <c r="BG93" i="5"/>
  <c r="CI78" i="5"/>
  <c r="CH78" i="5"/>
  <c r="CF76" i="5"/>
  <c r="CD90" i="5"/>
  <c r="CB67" i="5"/>
  <c r="BZ67" i="5"/>
  <c r="BY89" i="5"/>
  <c r="BX80" i="5"/>
  <c r="BW77" i="5"/>
  <c r="BW72" i="5"/>
  <c r="BV66" i="5"/>
  <c r="BU82" i="5"/>
  <c r="BU71" i="5"/>
  <c r="BT78" i="5"/>
  <c r="BS85" i="5"/>
  <c r="BS77" i="5"/>
  <c r="BR76" i="5"/>
  <c r="BQ67" i="5"/>
  <c r="BP66" i="5"/>
  <c r="BO89" i="5"/>
  <c r="BM79" i="5"/>
  <c r="BL76" i="5"/>
  <c r="BK71" i="5"/>
  <c r="BJ89" i="5"/>
  <c r="BH81" i="5"/>
  <c r="BG88" i="5"/>
  <c r="BF72" i="5"/>
  <c r="BE77" i="5"/>
  <c r="BD86" i="5"/>
  <c r="AZ80" i="5"/>
  <c r="BO105" i="5"/>
  <c r="BL102" i="5"/>
  <c r="BL94" i="5"/>
  <c r="BN100" i="5"/>
  <c r="BZ92" i="5"/>
  <c r="BY102" i="5"/>
  <c r="CA94" i="5"/>
  <c r="BH103" i="5"/>
  <c r="CH73" i="5"/>
  <c r="CI73" i="5"/>
  <c r="CH66" i="5"/>
  <c r="CI66" i="5"/>
  <c r="CG88" i="5"/>
  <c r="CF81" i="5"/>
  <c r="CF79" i="5"/>
  <c r="CE76" i="5"/>
  <c r="CD80" i="5"/>
  <c r="CD66" i="5"/>
  <c r="CC78" i="5"/>
  <c r="CC70" i="5"/>
  <c r="CB74" i="5"/>
  <c r="CA88" i="5"/>
  <c r="CA70" i="5"/>
  <c r="BZ77" i="5"/>
  <c r="BY68" i="5"/>
  <c r="BY90" i="5"/>
  <c r="BX79" i="5"/>
  <c r="BW83" i="5"/>
  <c r="BW68" i="5"/>
  <c r="BV74" i="5"/>
  <c r="BV86" i="5"/>
  <c r="BU75" i="5"/>
  <c r="BT67" i="5"/>
  <c r="BT71" i="5"/>
  <c r="BS83" i="5"/>
  <c r="BR73" i="5"/>
  <c r="BR90" i="5"/>
  <c r="BP81" i="5"/>
  <c r="BO75" i="5"/>
  <c r="BN77" i="5"/>
  <c r="BM70" i="5"/>
  <c r="BK76" i="5"/>
  <c r="BJ71" i="5"/>
  <c r="BI75" i="5"/>
  <c r="BG73" i="5"/>
  <c r="BF69" i="5"/>
  <c r="BD81" i="5"/>
  <c r="BB74" i="5"/>
  <c r="BA69" i="5"/>
  <c r="BT108" i="5"/>
  <c r="BV96" i="5"/>
  <c r="BU99" i="5"/>
  <c r="BZ104" i="5"/>
  <c r="CC101" i="5"/>
  <c r="BI107" i="5"/>
  <c r="BR84" i="5"/>
  <c r="BR86" i="5"/>
  <c r="BQ88" i="5"/>
  <c r="BP67" i="5"/>
  <c r="BP75" i="5"/>
  <c r="BO71" i="5"/>
  <c r="BN87" i="5"/>
  <c r="BN89" i="5"/>
  <c r="BM85" i="5"/>
  <c r="BL69" i="5"/>
  <c r="BL73" i="5"/>
  <c r="BK74" i="5"/>
  <c r="BK88" i="5"/>
  <c r="BJ77" i="5"/>
  <c r="BI90" i="5"/>
  <c r="BI68" i="5"/>
  <c r="BH71" i="5"/>
  <c r="BG79" i="5"/>
  <c r="BG66" i="5"/>
  <c r="BF83" i="5"/>
  <c r="BE78" i="5"/>
  <c r="BE87" i="5"/>
  <c r="BD90" i="5"/>
  <c r="BC79" i="5"/>
  <c r="BB88" i="5"/>
  <c r="AZ75" i="5"/>
  <c r="BL106" i="5"/>
  <c r="BL97" i="5"/>
  <c r="BM106" i="5"/>
  <c r="BO97" i="5"/>
  <c r="BT109" i="5"/>
  <c r="BK97" i="5"/>
  <c r="BO104" i="5"/>
  <c r="BW99" i="5"/>
  <c r="BX105" i="5"/>
  <c r="CI100" i="5"/>
  <c r="CH100" i="5"/>
  <c r="CH92" i="5"/>
  <c r="CI92" i="5"/>
  <c r="CB101" i="5"/>
  <c r="CF101" i="5"/>
  <c r="BJ97" i="5"/>
  <c r="BG108" i="5"/>
  <c r="BQ72" i="5"/>
  <c r="BQ75" i="5"/>
  <c r="BP76" i="5"/>
  <c r="BP90" i="5"/>
  <c r="BO88" i="5"/>
  <c r="BN71" i="5"/>
  <c r="BN76" i="5"/>
  <c r="BM78" i="5"/>
  <c r="BM86" i="5"/>
  <c r="BL68" i="5"/>
  <c r="BK85" i="5"/>
  <c r="BK90" i="5"/>
  <c r="BJ79" i="5"/>
  <c r="BI85" i="5"/>
  <c r="BI77" i="5"/>
  <c r="BH87" i="5"/>
  <c r="BG90" i="5"/>
  <c r="BG86" i="5"/>
  <c r="BF87" i="5"/>
  <c r="BE70" i="5"/>
  <c r="BE75" i="5"/>
  <c r="BD76" i="5"/>
  <c r="BC74" i="5"/>
  <c r="BB82" i="5"/>
  <c r="BA78" i="5"/>
  <c r="AZ83" i="5"/>
  <c r="BR107" i="5"/>
  <c r="BL100" i="5"/>
  <c r="BL107" i="5"/>
  <c r="BT107" i="5"/>
  <c r="BT100" i="5"/>
  <c r="BS95" i="5"/>
  <c r="BS92" i="5"/>
  <c r="BS102" i="5"/>
  <c r="BW100" i="5"/>
  <c r="CB98" i="5"/>
  <c r="CE102" i="5"/>
  <c r="CA97" i="5"/>
  <c r="CC94" i="5"/>
  <c r="BX106" i="5"/>
  <c r="CB104" i="5"/>
  <c r="BY94" i="5"/>
  <c r="BX103" i="5"/>
  <c r="BB106" i="5"/>
  <c r="BB99" i="5"/>
  <c r="BJ106" i="5"/>
  <c r="BJ101" i="5"/>
  <c r="BG100" i="5"/>
  <c r="BI96" i="5"/>
  <c r="BG91" i="5"/>
  <c r="BC94" i="5"/>
  <c r="CE92" i="5"/>
  <c r="CE100" i="5"/>
  <c r="CC100" i="5"/>
  <c r="CC104" i="5"/>
  <c r="CH110" i="5"/>
  <c r="CI110" i="5"/>
  <c r="CC110" i="5"/>
  <c r="BA96" i="5"/>
  <c r="BH92" i="5"/>
  <c r="BA98" i="5"/>
  <c r="BJ104" i="5"/>
  <c r="BH94" i="5"/>
  <c r="BI108" i="5"/>
  <c r="BH96" i="5"/>
  <c r="BH106" i="5"/>
  <c r="BC101" i="5"/>
  <c r="BJ96" i="5"/>
  <c r="BA104" i="5"/>
  <c r="BO69" i="5"/>
  <c r="BN88" i="5"/>
  <c r="BM84" i="5"/>
  <c r="BM77" i="5"/>
  <c r="BL77" i="5"/>
  <c r="BL70" i="5"/>
  <c r="BK66" i="5"/>
  <c r="BJ67" i="5"/>
  <c r="BJ85" i="5"/>
  <c r="BI88" i="5"/>
  <c r="BH90" i="5"/>
  <c r="BH72" i="5"/>
  <c r="BG85" i="5"/>
  <c r="BF77" i="5"/>
  <c r="BF88" i="5"/>
  <c r="BE74" i="5"/>
  <c r="BD82" i="5"/>
  <c r="BC70" i="5"/>
  <c r="BB87" i="5"/>
  <c r="BA74" i="5"/>
  <c r="G293" i="7"/>
  <c r="H293" i="7" s="1"/>
  <c r="I293" i="7" s="1"/>
  <c r="J293" i="7" s="1"/>
  <c r="K293" i="7" s="1"/>
  <c r="L293" i="7" s="1"/>
  <c r="M293" i="7" s="1"/>
  <c r="N293" i="7" s="1"/>
  <c r="O293" i="7" s="1"/>
  <c r="P293" i="7" s="1"/>
  <c r="Q293" i="7" s="1"/>
  <c r="R293" i="7" s="1"/>
  <c r="S293" i="7" s="1"/>
  <c r="T293" i="7" s="1"/>
  <c r="U293" i="7" s="1"/>
  <c r="V293" i="7" s="1"/>
  <c r="W293" i="7" s="1"/>
  <c r="X293" i="7" s="1"/>
  <c r="Y293" i="7" s="1"/>
  <c r="Z293" i="7" s="1"/>
  <c r="AA293" i="7" s="1"/>
  <c r="AB293" i="7" s="1"/>
  <c r="AC293" i="7" s="1"/>
  <c r="AD293" i="7" s="1"/>
  <c r="AE293" i="7" s="1"/>
  <c r="AF293" i="7" s="1"/>
  <c r="AG293" i="7" s="1"/>
  <c r="AH293" i="7" s="1"/>
  <c r="AI293" i="7" s="1"/>
  <c r="AJ293" i="7" s="1"/>
  <c r="AK293" i="7" s="1"/>
  <c r="AL293" i="7" s="1"/>
  <c r="AM293" i="7" s="1"/>
  <c r="AN293" i="7" s="1"/>
  <c r="AO293" i="7" s="1"/>
  <c r="BA86" i="5"/>
  <c r="BO107" i="5"/>
  <c r="BK92" i="5"/>
  <c r="BP99" i="5"/>
  <c r="BN103" i="5"/>
  <c r="BM97" i="5"/>
  <c r="BL109" i="5"/>
  <c r="BM99" i="5"/>
  <c r="BL105" i="5"/>
  <c r="CI91" i="5"/>
  <c r="CH91" i="5"/>
  <c r="CB91" i="5"/>
  <c r="CA102" i="5"/>
  <c r="CE94" i="5"/>
  <c r="BX104" i="5"/>
  <c r="BC91" i="5"/>
  <c r="BG106" i="5"/>
  <c r="BD88" i="5"/>
  <c r="BC81" i="5"/>
  <c r="BC84" i="5"/>
  <c r="BB69" i="5"/>
  <c r="BA81" i="5"/>
  <c r="AZ69" i="5"/>
  <c r="AZ90" i="5"/>
  <c r="AZ66" i="5"/>
  <c r="BA71" i="5"/>
  <c r="BL95" i="5"/>
  <c r="BS96" i="5"/>
  <c r="BT106" i="5"/>
  <c r="BM105" i="5"/>
  <c r="BU107" i="5"/>
  <c r="BS103" i="5"/>
  <c r="BM100" i="5"/>
  <c r="BP92" i="5"/>
  <c r="BO99" i="5"/>
  <c r="BR103" i="5"/>
  <c r="BU102" i="5"/>
  <c r="BS91" i="5"/>
  <c r="BM92" i="5"/>
  <c r="BK107" i="5"/>
  <c r="BN104" i="5"/>
  <c r="CD105" i="5"/>
  <c r="CF93" i="5"/>
  <c r="CD92" i="5"/>
  <c r="BX110" i="5"/>
  <c r="CD101" i="5"/>
  <c r="BY105" i="5"/>
  <c r="BY99" i="5"/>
  <c r="BZ109" i="5"/>
  <c r="CH109" i="5"/>
  <c r="CI109" i="5"/>
  <c r="CF109" i="5"/>
  <c r="BW95" i="5"/>
  <c r="AZ105" i="5"/>
  <c r="BI98" i="5"/>
  <c r="BE104" i="5"/>
  <c r="BE105" i="5"/>
  <c r="BC109" i="5"/>
  <c r="BC69" i="5"/>
  <c r="BC71" i="5"/>
  <c r="BB68" i="5"/>
  <c r="G287" i="7"/>
  <c r="H287" i="7" s="1"/>
  <c r="I287" i="7" s="1"/>
  <c r="J287" i="7" s="1"/>
  <c r="K287" i="7" s="1"/>
  <c r="L287" i="7" s="1"/>
  <c r="M287" i="7" s="1"/>
  <c r="N287" i="7" s="1"/>
  <c r="O287" i="7" s="1"/>
  <c r="P287" i="7" s="1"/>
  <c r="Q287" i="7" s="1"/>
  <c r="R287" i="7" s="1"/>
  <c r="S287" i="7" s="1"/>
  <c r="T287" i="7" s="1"/>
  <c r="U287" i="7" s="1"/>
  <c r="V287" i="7" s="1"/>
  <c r="W287" i="7" s="1"/>
  <c r="X287" i="7" s="1"/>
  <c r="Y287" i="7" s="1"/>
  <c r="Z287" i="7" s="1"/>
  <c r="AA287" i="7" s="1"/>
  <c r="AB287" i="7" s="1"/>
  <c r="AC287" i="7" s="1"/>
  <c r="AD287" i="7" s="1"/>
  <c r="AE287" i="7" s="1"/>
  <c r="AF287" i="7" s="1"/>
  <c r="AG287" i="7" s="1"/>
  <c r="AH287" i="7" s="1"/>
  <c r="AI287" i="7" s="1"/>
  <c r="AJ287" i="7" s="1"/>
  <c r="AK287" i="7" s="1"/>
  <c r="AL287" i="7" s="1"/>
  <c r="AM287" i="7" s="1"/>
  <c r="AN287" i="7" s="1"/>
  <c r="AO287" i="7" s="1"/>
  <c r="BA90" i="5"/>
  <c r="AZ71" i="5"/>
  <c r="BA83" i="5"/>
  <c r="BA85" i="5"/>
  <c r="BN99" i="5"/>
  <c r="BS108" i="5"/>
  <c r="BR99" i="5"/>
  <c r="BR94" i="5"/>
  <c r="BV95" i="5"/>
  <c r="BU98" i="5"/>
  <c r="BK102" i="5"/>
  <c r="BR106" i="5"/>
  <c r="BL96" i="5"/>
  <c r="BS104" i="5"/>
  <c r="BN95" i="5"/>
  <c r="BN92" i="5"/>
  <c r="BP110" i="5"/>
  <c r="BU94" i="5"/>
  <c r="BQ94" i="5"/>
  <c r="BZ97" i="5"/>
  <c r="BW108" i="5"/>
  <c r="BX97" i="5"/>
  <c r="CI93" i="5"/>
  <c r="CH93" i="5"/>
  <c r="CG91" i="5"/>
  <c r="CI102" i="5"/>
  <c r="CH102" i="5"/>
  <c r="CD99" i="5"/>
  <c r="CC106" i="5"/>
  <c r="CE99" i="5"/>
  <c r="CD95" i="5"/>
  <c r="BZ110" i="5"/>
  <c r="BC110" i="5"/>
  <c r="BA101" i="5"/>
  <c r="BJ100" i="5"/>
  <c r="BD93" i="5"/>
  <c r="BC97" i="5"/>
  <c r="BY110" i="5"/>
  <c r="CB110" i="5"/>
  <c r="BW94" i="5"/>
  <c r="CG109" i="5"/>
  <c r="CA99" i="5"/>
  <c r="CE91" i="5"/>
  <c r="CG96" i="5"/>
  <c r="BW102" i="5"/>
  <c r="BH91" i="5"/>
  <c r="BG104" i="5"/>
  <c r="BH99" i="5"/>
  <c r="BD102" i="5"/>
  <c r="G307" i="7"/>
  <c r="H307" i="7" s="1"/>
  <c r="I307" i="7" s="1"/>
  <c r="J307" i="7" s="1"/>
  <c r="K307" i="7" s="1"/>
  <c r="L307" i="7" s="1"/>
  <c r="M307" i="7" s="1"/>
  <c r="N307" i="7" s="1"/>
  <c r="O307" i="7" s="1"/>
  <c r="P307" i="7" s="1"/>
  <c r="Q307" i="7" s="1"/>
  <c r="R307" i="7" s="1"/>
  <c r="S307" i="7" s="1"/>
  <c r="T307" i="7" s="1"/>
  <c r="U307" i="7" s="1"/>
  <c r="V307" i="7" s="1"/>
  <c r="W307" i="7" s="1"/>
  <c r="X307" i="7" s="1"/>
  <c r="Y307" i="7" s="1"/>
  <c r="Z307" i="7" s="1"/>
  <c r="AA307" i="7" s="1"/>
  <c r="AB307" i="7" s="1"/>
  <c r="AC307" i="7" s="1"/>
  <c r="AD307" i="7" s="1"/>
  <c r="AE307" i="7" s="1"/>
  <c r="AF307" i="7" s="1"/>
  <c r="AG307" i="7" s="1"/>
  <c r="AH307" i="7" s="1"/>
  <c r="AI307" i="7" s="1"/>
  <c r="AJ307" i="7" s="1"/>
  <c r="AK307" i="7" s="1"/>
  <c r="AL307" i="7" s="1"/>
  <c r="AM307" i="7" s="1"/>
  <c r="AN307" i="7" s="1"/>
  <c r="AO307" i="7" s="1"/>
  <c r="BE101" i="5"/>
  <c r="BE110" i="5"/>
  <c r="BI110" i="5"/>
  <c r="BY101" i="5"/>
  <c r="BW98" i="5"/>
  <c r="CG104" i="5"/>
  <c r="CI103" i="5"/>
  <c r="CH103" i="5"/>
  <c r="CG105" i="5"/>
  <c r="CI107" i="5"/>
  <c r="CH107" i="5"/>
  <c r="CA105" i="5"/>
  <c r="BF94" i="5"/>
  <c r="BD98" i="5"/>
  <c r="BH95" i="5"/>
  <c r="BG103" i="5"/>
  <c r="BF101" i="5"/>
  <c r="BI109" i="5"/>
  <c r="AZ110" i="5"/>
  <c r="BG109" i="5"/>
  <c r="BB107" i="5"/>
  <c r="BF102" i="5"/>
  <c r="BC103" i="5"/>
  <c r="BA105" i="5"/>
  <c r="BH104" i="5"/>
  <c r="BE92" i="5"/>
  <c r="BB110" i="5"/>
  <c r="BD108" i="5"/>
  <c r="BH110" i="5"/>
  <c r="BF106" i="5"/>
  <c r="BF97" i="5"/>
  <c r="BI106" i="5"/>
  <c r="AZ109" i="5"/>
  <c r="BC102" i="5"/>
  <c r="BA102" i="5"/>
  <c r="BI93" i="5"/>
  <c r="BA110" i="5"/>
  <c r="BJ95" i="5"/>
  <c r="BD109" i="5"/>
  <c r="BA107" i="5"/>
  <c r="BB100" i="5"/>
  <c r="BJ92" i="5"/>
  <c r="AZ107" i="5"/>
  <c r="BC104" i="5"/>
  <c r="BF105" i="5"/>
  <c r="BF107" i="5"/>
  <c r="BX66" i="5"/>
  <c r="BX90" i="5"/>
  <c r="BW90" i="5"/>
  <c r="BV84" i="5"/>
  <c r="BV73" i="5"/>
  <c r="BU81" i="5"/>
  <c r="BT84" i="5"/>
  <c r="BT74" i="5"/>
  <c r="BS68" i="5"/>
  <c r="BS78" i="5"/>
  <c r="BR72" i="5"/>
  <c r="BQ90" i="5"/>
  <c r="BO90" i="5"/>
  <c r="BN75" i="5"/>
  <c r="BM90" i="5"/>
  <c r="BL74" i="5"/>
  <c r="BJ73" i="5"/>
  <c r="BI83" i="5"/>
  <c r="BG84" i="5"/>
  <c r="BF90" i="5"/>
  <c r="BE85" i="5"/>
  <c r="BC78" i="5"/>
  <c r="BA66" i="5"/>
  <c r="BV105" i="5"/>
  <c r="BQ95" i="5"/>
  <c r="BR110" i="5"/>
  <c r="BT103" i="5"/>
  <c r="CB93" i="5"/>
  <c r="CB105" i="5"/>
  <c r="BF100" i="5"/>
  <c r="BG94" i="5"/>
  <c r="BR79" i="5"/>
  <c r="BQ74" i="5"/>
  <c r="BP86" i="5"/>
  <c r="BP82" i="5"/>
  <c r="BO70" i="5"/>
  <c r="BO84" i="5"/>
  <c r="BN72" i="5"/>
  <c r="BM66" i="5"/>
  <c r="BM82" i="5"/>
  <c r="BL67" i="5"/>
  <c r="BK82" i="5"/>
  <c r="BK77" i="5"/>
  <c r="BJ70" i="5"/>
  <c r="BI82" i="5"/>
  <c r="BI71" i="5"/>
  <c r="BH69" i="5"/>
  <c r="BH89" i="5"/>
  <c r="BG77" i="5"/>
  <c r="BF85" i="5"/>
  <c r="BF68" i="5"/>
  <c r="BE83" i="5"/>
  <c r="BD71" i="5"/>
  <c r="BC90" i="5"/>
  <c r="BB76" i="5"/>
  <c r="AZ70" i="5"/>
  <c r="BM96" i="5"/>
  <c r="BK91" i="5"/>
  <c r="BR95" i="5"/>
  <c r="BR104" i="5"/>
  <c r="BK93" i="5"/>
  <c r="BK108" i="5"/>
  <c r="CA91" i="5"/>
  <c r="CA98" i="5"/>
  <c r="BZ103" i="5"/>
  <c r="CA108" i="5"/>
  <c r="CH108" i="5"/>
  <c r="CI108" i="5"/>
  <c r="BC92" i="5"/>
  <c r="BE109" i="5"/>
  <c r="BG98" i="5"/>
  <c r="BQ71" i="5"/>
  <c r="BP83" i="5"/>
  <c r="BP84" i="5"/>
  <c r="BO83" i="5"/>
  <c r="BO74" i="5"/>
  <c r="BN84" i="5"/>
  <c r="BM67" i="5"/>
  <c r="BM69" i="5"/>
  <c r="BL79" i="5"/>
  <c r="BK69" i="5"/>
  <c r="BK70" i="5"/>
  <c r="BJ81" i="5"/>
  <c r="BI72" i="5"/>
  <c r="BI66" i="5"/>
  <c r="BH85" i="5"/>
  <c r="BG72" i="5"/>
  <c r="BG70" i="5"/>
  <c r="BF78" i="5"/>
  <c r="BE73" i="5"/>
  <c r="BE80" i="5"/>
  <c r="BD67" i="5"/>
  <c r="BC87" i="5"/>
  <c r="BB86" i="5"/>
  <c r="AZ76" i="5"/>
  <c r="BA79" i="5"/>
  <c r="G303" i="7"/>
  <c r="H303" i="7" s="1"/>
  <c r="I303" i="7" s="1"/>
  <c r="J303" i="7" s="1"/>
  <c r="K303" i="7" s="1"/>
  <c r="L303" i="7" s="1"/>
  <c r="M303" i="7" s="1"/>
  <c r="N303" i="7" s="1"/>
  <c r="O303" i="7" s="1"/>
  <c r="P303" i="7" s="1"/>
  <c r="Q303" i="7" s="1"/>
  <c r="R303" i="7" s="1"/>
  <c r="S303" i="7" s="1"/>
  <c r="T303" i="7" s="1"/>
  <c r="U303" i="7" s="1"/>
  <c r="V303" i="7" s="1"/>
  <c r="W303" i="7" s="1"/>
  <c r="X303" i="7" s="1"/>
  <c r="Y303" i="7" s="1"/>
  <c r="Z303" i="7" s="1"/>
  <c r="AA303" i="7" s="1"/>
  <c r="AB303" i="7" s="1"/>
  <c r="AC303" i="7" s="1"/>
  <c r="AD303" i="7" s="1"/>
  <c r="AE303" i="7" s="1"/>
  <c r="AF303" i="7" s="1"/>
  <c r="AG303" i="7" s="1"/>
  <c r="AH303" i="7" s="1"/>
  <c r="AI303" i="7" s="1"/>
  <c r="AJ303" i="7" s="1"/>
  <c r="AK303" i="7" s="1"/>
  <c r="AL303" i="7" s="1"/>
  <c r="AM303" i="7" s="1"/>
  <c r="AN303" i="7" s="1"/>
  <c r="AO303" i="7" s="1"/>
  <c r="BV106" i="5"/>
  <c r="BP100" i="5"/>
  <c r="BK104" i="5"/>
  <c r="BO91" i="5"/>
  <c r="BO100" i="5"/>
  <c r="BO92" i="5"/>
  <c r="BT99" i="5"/>
  <c r="BP108" i="5"/>
  <c r="CC97" i="5"/>
  <c r="CE106" i="5"/>
  <c r="CA104" i="5"/>
  <c r="CA96" i="5"/>
  <c r="CE101" i="5"/>
  <c r="AZ92" i="5"/>
  <c r="BD79" i="5"/>
  <c r="BC66" i="5"/>
  <c r="BC89" i="5"/>
  <c r="BB67" i="5"/>
  <c r="H286" i="7"/>
  <c r="I286" i="7" s="1"/>
  <c r="J286" i="7" s="1"/>
  <c r="K286" i="7" s="1"/>
  <c r="L286" i="7" s="1"/>
  <c r="M286" i="7" s="1"/>
  <c r="N286" i="7" s="1"/>
  <c r="O286" i="7" s="1"/>
  <c r="P286" i="7" s="1"/>
  <c r="Q286" i="7" s="1"/>
  <c r="R286" i="7" s="1"/>
  <c r="S286" i="7" s="1"/>
  <c r="T286" i="7" s="1"/>
  <c r="U286" i="7" s="1"/>
  <c r="V286" i="7" s="1"/>
  <c r="W286" i="7" s="1"/>
  <c r="X286" i="7" s="1"/>
  <c r="Y286" i="7" s="1"/>
  <c r="Z286" i="7" s="1"/>
  <c r="AA286" i="7" s="1"/>
  <c r="AB286" i="7" s="1"/>
  <c r="AC286" i="7" s="1"/>
  <c r="AD286" i="7" s="1"/>
  <c r="AE286" i="7" s="1"/>
  <c r="AF286" i="7" s="1"/>
  <c r="AG286" i="7" s="1"/>
  <c r="AH286" i="7" s="1"/>
  <c r="AI286" i="7" s="1"/>
  <c r="AJ286" i="7" s="1"/>
  <c r="AK286" i="7" s="1"/>
  <c r="AL286" i="7" s="1"/>
  <c r="AM286" i="7" s="1"/>
  <c r="AN286" i="7" s="1"/>
  <c r="AO286" i="7" s="1"/>
  <c r="AZ88" i="5"/>
  <c r="BA72" i="5"/>
  <c r="AZ72" i="5"/>
  <c r="G284" i="7"/>
  <c r="H284" i="7" s="1"/>
  <c r="I284" i="7" s="1"/>
  <c r="J284" i="7" s="1"/>
  <c r="K284" i="7" s="1"/>
  <c r="L284" i="7" s="1"/>
  <c r="M284" i="7" s="1"/>
  <c r="N284" i="7" s="1"/>
  <c r="O284" i="7" s="1"/>
  <c r="P284" i="7" s="1"/>
  <c r="Q284" i="7" s="1"/>
  <c r="R284" i="7" s="1"/>
  <c r="S284" i="7" s="1"/>
  <c r="T284" i="7" s="1"/>
  <c r="U284" i="7" s="1"/>
  <c r="V284" i="7" s="1"/>
  <c r="W284" i="7" s="1"/>
  <c r="X284" i="7" s="1"/>
  <c r="Y284" i="7" s="1"/>
  <c r="Z284" i="7" s="1"/>
  <c r="AA284" i="7" s="1"/>
  <c r="AB284" i="7" s="1"/>
  <c r="AC284" i="7" s="1"/>
  <c r="AD284" i="7" s="1"/>
  <c r="AE284" i="7" s="1"/>
  <c r="AF284" i="7" s="1"/>
  <c r="AG284" i="7" s="1"/>
  <c r="AH284" i="7" s="1"/>
  <c r="AI284" i="7" s="1"/>
  <c r="AJ284" i="7" s="1"/>
  <c r="AK284" i="7" s="1"/>
  <c r="AL284" i="7" s="1"/>
  <c r="AM284" i="7" s="1"/>
  <c r="AN284" i="7" s="1"/>
  <c r="AO284" i="7" s="1"/>
  <c r="BO102" i="5"/>
  <c r="BO95" i="5"/>
  <c r="BK100" i="5"/>
  <c r="BS93" i="5"/>
  <c r="BO110" i="5"/>
  <c r="BM93" i="5"/>
  <c r="BO101" i="5"/>
  <c r="BQ106" i="5"/>
  <c r="BL101" i="5"/>
  <c r="BK95" i="5"/>
  <c r="BV100" i="5"/>
  <c r="BT91" i="5"/>
  <c r="BT102" i="5"/>
  <c r="BS94" i="5"/>
  <c r="BU93" i="5"/>
  <c r="CE107" i="5"/>
  <c r="BY107" i="5"/>
  <c r="CC107" i="5"/>
  <c r="BZ105" i="5"/>
  <c r="CF99" i="5"/>
  <c r="CF96" i="5"/>
  <c r="CI98" i="5"/>
  <c r="CH98" i="5"/>
  <c r="CG99" i="5"/>
  <c r="CB97" i="5"/>
  <c r="BY96" i="5"/>
  <c r="BE108" i="5"/>
  <c r="BD106" i="5"/>
  <c r="BA99" i="5"/>
  <c r="BD99" i="5"/>
  <c r="BA91" i="5"/>
  <c r="BC72" i="5"/>
  <c r="BC85" i="5"/>
  <c r="BB89" i="5"/>
  <c r="G301" i="7"/>
  <c r="AZ68" i="5"/>
  <c r="BA84" i="5"/>
  <c r="BA88" i="5"/>
  <c r="AZ86" i="5"/>
  <c r="BO94" i="5"/>
  <c r="BP93" i="5"/>
  <c r="BQ101" i="5"/>
  <c r="BQ103" i="5"/>
  <c r="BL91" i="5"/>
  <c r="BK96" i="5"/>
  <c r="BV93" i="5"/>
  <c r="BP106" i="5"/>
  <c r="BQ97" i="5"/>
  <c r="BK105" i="5"/>
  <c r="BT93" i="5"/>
  <c r="BN102" i="5"/>
  <c r="BU110" i="5"/>
  <c r="BP94" i="5"/>
  <c r="BR98" i="5"/>
  <c r="CB102" i="5"/>
  <c r="CC105" i="5"/>
  <c r="BW104" i="5"/>
  <c r="BW101" i="5"/>
  <c r="CH95" i="5"/>
  <c r="CI95" i="5"/>
  <c r="CB106" i="5"/>
  <c r="CA109" i="5"/>
  <c r="BW92" i="5"/>
  <c r="CC109" i="5"/>
  <c r="CD91" i="5"/>
  <c r="BX100" i="5"/>
  <c r="BC108" i="5"/>
  <c r="BD104" i="5"/>
  <c r="BJ93" i="5"/>
  <c r="AZ94" i="5"/>
  <c r="BC106" i="5"/>
  <c r="BZ101" i="5"/>
  <c r="BX96" i="5"/>
  <c r="CB95" i="5"/>
  <c r="CD110" i="5"/>
  <c r="CF91" i="5"/>
  <c r="CD97" i="5"/>
  <c r="CF110" i="5"/>
  <c r="CG102" i="5"/>
  <c r="BG107" i="5"/>
  <c r="BB93" i="5"/>
  <c r="AZ98" i="5"/>
  <c r="BC98" i="5"/>
  <c r="BI97" i="5"/>
  <c r="AZ95" i="5"/>
  <c r="BE107" i="5"/>
  <c r="BE94" i="5"/>
  <c r="BI99" i="5"/>
  <c r="CC108" i="5"/>
  <c r="CF107" i="5"/>
  <c r="CD104" i="5"/>
  <c r="CF108" i="5"/>
  <c r="CC102" i="5"/>
  <c r="BX102" i="5"/>
  <c r="CC99" i="5"/>
  <c r="H314" i="7"/>
  <c r="BH97" i="5"/>
  <c r="BD110" i="5"/>
  <c r="BJ103" i="5"/>
  <c r="BH107" i="5"/>
  <c r="BH100" i="5"/>
  <c r="G313" i="7"/>
  <c r="BC100" i="5"/>
  <c r="BJ109" i="5"/>
  <c r="BE98" i="5"/>
  <c r="AZ91" i="5"/>
  <c r="G323" i="7"/>
  <c r="BJ91" i="5"/>
  <c r="BJ102" i="5"/>
  <c r="BA94" i="5"/>
  <c r="BD105" i="5"/>
  <c r="BD94" i="5"/>
  <c r="BA100" i="5"/>
  <c r="BF93" i="5"/>
  <c r="BJ94" i="5"/>
  <c r="BI92" i="5"/>
  <c r="BJ98" i="5"/>
  <c r="AZ96" i="5"/>
  <c r="BE103" i="5"/>
  <c r="BI101" i="5"/>
  <c r="BH98" i="5"/>
  <c r="BD97" i="5"/>
  <c r="BF104" i="5"/>
  <c r="BB105" i="5"/>
  <c r="BG96" i="5"/>
  <c r="BG95" i="5"/>
  <c r="BE99" i="5"/>
  <c r="BC99" i="5"/>
  <c r="BB103" i="5"/>
  <c r="AK116" i="14"/>
  <c r="AB99" i="14"/>
  <c r="BY104" i="5"/>
  <c r="CD103" i="5"/>
  <c r="BB96" i="5"/>
  <c r="BH102" i="5"/>
  <c r="BD70" i="5"/>
  <c r="BC82" i="5"/>
  <c r="BB83" i="5"/>
  <c r="BB79" i="5"/>
  <c r="AZ82" i="5"/>
  <c r="AZ81" i="5"/>
  <c r="AZ74" i="5"/>
  <c r="G299" i="7"/>
  <c r="H299" i="7" s="1"/>
  <c r="I299" i="7" s="1"/>
  <c r="J299" i="7" s="1"/>
  <c r="K299" i="7" s="1"/>
  <c r="L299" i="7" s="1"/>
  <c r="M299" i="7" s="1"/>
  <c r="N299" i="7" s="1"/>
  <c r="O299" i="7" s="1"/>
  <c r="P299" i="7" s="1"/>
  <c r="Q299" i="7" s="1"/>
  <c r="R299" i="7" s="1"/>
  <c r="S299" i="7" s="1"/>
  <c r="T299" i="7" s="1"/>
  <c r="U299" i="7" s="1"/>
  <c r="V299" i="7" s="1"/>
  <c r="W299" i="7" s="1"/>
  <c r="X299" i="7" s="1"/>
  <c r="Y299" i="7" s="1"/>
  <c r="Z299" i="7" s="1"/>
  <c r="AA299" i="7" s="1"/>
  <c r="AB299" i="7" s="1"/>
  <c r="AC299" i="7" s="1"/>
  <c r="AD299" i="7" s="1"/>
  <c r="AE299" i="7" s="1"/>
  <c r="AF299" i="7" s="1"/>
  <c r="AG299" i="7" s="1"/>
  <c r="AH299" i="7" s="1"/>
  <c r="AI299" i="7" s="1"/>
  <c r="AJ299" i="7" s="1"/>
  <c r="AK299" i="7" s="1"/>
  <c r="AL299" i="7" s="1"/>
  <c r="AM299" i="7" s="1"/>
  <c r="AN299" i="7" s="1"/>
  <c r="AO299" i="7" s="1"/>
  <c r="BQ99" i="5"/>
  <c r="BQ91" i="5"/>
  <c r="BU97" i="5"/>
  <c r="BM108" i="5"/>
  <c r="BT95" i="5"/>
  <c r="BP109" i="5"/>
  <c r="BO96" i="5"/>
  <c r="BU91" i="5"/>
  <c r="BT101" i="5"/>
  <c r="BQ93" i="5"/>
  <c r="BR92" i="5"/>
  <c r="BK94" i="5"/>
  <c r="BK110" i="5"/>
  <c r="BN106" i="5"/>
  <c r="BK101" i="5"/>
  <c r="CA107" i="5"/>
  <c r="BX92" i="5"/>
  <c r="BY109" i="5"/>
  <c r="CG97" i="5"/>
  <c r="CB94" i="5"/>
  <c r="CD106" i="5"/>
  <c r="CG101" i="5"/>
  <c r="CE96" i="5"/>
  <c r="CF106" i="5"/>
  <c r="BG99" i="5"/>
  <c r="AZ102" i="5"/>
  <c r="BG102" i="5"/>
  <c r="BI100" i="5"/>
  <c r="BD75" i="5"/>
  <c r="BC75" i="5"/>
  <c r="BB78" i="5"/>
  <c r="BB80" i="5"/>
  <c r="BA75" i="5"/>
  <c r="BA76" i="5"/>
  <c r="G308" i="7"/>
  <c r="H308" i="7" s="1"/>
  <c r="I308" i="7" s="1"/>
  <c r="J308" i="7" s="1"/>
  <c r="K308" i="7" s="1"/>
  <c r="L308" i="7" s="1"/>
  <c r="M308" i="7" s="1"/>
  <c r="N308" i="7" s="1"/>
  <c r="O308" i="7" s="1"/>
  <c r="P308" i="7" s="1"/>
  <c r="Q308" i="7" s="1"/>
  <c r="R308" i="7" s="1"/>
  <c r="S308" i="7" s="1"/>
  <c r="T308" i="7" s="1"/>
  <c r="U308" i="7" s="1"/>
  <c r="V308" i="7" s="1"/>
  <c r="W308" i="7" s="1"/>
  <c r="X308" i="7" s="1"/>
  <c r="Y308" i="7" s="1"/>
  <c r="Z308" i="7" s="1"/>
  <c r="AA308" i="7" s="1"/>
  <c r="AB308" i="7" s="1"/>
  <c r="AC308" i="7" s="1"/>
  <c r="AD308" i="7" s="1"/>
  <c r="AE308" i="7" s="1"/>
  <c r="AF308" i="7" s="1"/>
  <c r="AG308" i="7" s="1"/>
  <c r="AH308" i="7" s="1"/>
  <c r="AI308" i="7" s="1"/>
  <c r="AJ308" i="7" s="1"/>
  <c r="AK308" i="7" s="1"/>
  <c r="AL308" i="7" s="1"/>
  <c r="AM308" i="7" s="1"/>
  <c r="AN308" i="7" s="1"/>
  <c r="AO308" i="7" s="1"/>
  <c r="G297" i="7"/>
  <c r="H297" i="7" s="1"/>
  <c r="I297" i="7" s="1"/>
  <c r="J297" i="7" s="1"/>
  <c r="K297" i="7" s="1"/>
  <c r="L297" i="7" s="1"/>
  <c r="M297" i="7" s="1"/>
  <c r="N297" i="7" s="1"/>
  <c r="O297" i="7" s="1"/>
  <c r="P297" i="7" s="1"/>
  <c r="Q297" i="7" s="1"/>
  <c r="R297" i="7" s="1"/>
  <c r="S297" i="7" s="1"/>
  <c r="T297" i="7" s="1"/>
  <c r="U297" i="7" s="1"/>
  <c r="V297" i="7" s="1"/>
  <c r="W297" i="7" s="1"/>
  <c r="X297" i="7" s="1"/>
  <c r="Y297" i="7" s="1"/>
  <c r="Z297" i="7" s="1"/>
  <c r="AA297" i="7" s="1"/>
  <c r="AB297" i="7" s="1"/>
  <c r="AC297" i="7" s="1"/>
  <c r="AD297" i="7" s="1"/>
  <c r="AE297" i="7" s="1"/>
  <c r="AF297" i="7" s="1"/>
  <c r="AG297" i="7" s="1"/>
  <c r="AH297" i="7" s="1"/>
  <c r="AI297" i="7" s="1"/>
  <c r="AJ297" i="7" s="1"/>
  <c r="AK297" i="7" s="1"/>
  <c r="AL297" i="7" s="1"/>
  <c r="AM297" i="7" s="1"/>
  <c r="AN297" i="7" s="1"/>
  <c r="AO297" i="7" s="1"/>
  <c r="BL93" i="5"/>
  <c r="BO103" i="5"/>
  <c r="BP95" i="5"/>
  <c r="BV94" i="5"/>
  <c r="BM107" i="5"/>
  <c r="BN110" i="5"/>
  <c r="BT104" i="5"/>
  <c r="BQ107" i="5"/>
  <c r="BV108" i="5"/>
  <c r="BM101" i="5"/>
  <c r="BU108" i="5"/>
  <c r="BR109" i="5"/>
  <c r="BK109" i="5"/>
  <c r="BN107" i="5"/>
  <c r="BP105" i="5"/>
  <c r="BV98" i="5"/>
  <c r="BY97" i="5"/>
  <c r="CF97" i="5"/>
  <c r="CE104" i="5"/>
  <c r="CB92" i="5"/>
  <c r="BY95" i="5"/>
  <c r="BY93" i="5"/>
  <c r="CE109" i="5"/>
  <c r="BX107" i="5"/>
  <c r="CA101" i="5"/>
  <c r="CB100" i="5"/>
  <c r="CG110" i="5"/>
  <c r="BB104" i="5"/>
  <c r="BB109" i="5"/>
  <c r="BC107" i="5"/>
  <c r="BI104" i="5"/>
  <c r="BY92" i="5"/>
  <c r="BZ102" i="5"/>
  <c r="BZ96" i="5"/>
  <c r="CH104" i="5"/>
  <c r="CI104" i="5"/>
  <c r="CA95" i="5"/>
  <c r="CA103" i="5"/>
  <c r="CH105" i="5"/>
  <c r="CI105" i="5"/>
  <c r="CC103" i="5"/>
  <c r="BD92" i="5"/>
  <c r="BA97" i="5"/>
  <c r="BD91" i="5"/>
  <c r="BD101" i="5"/>
  <c r="BD100" i="5"/>
  <c r="BJ99" i="5"/>
  <c r="BE93" i="5"/>
  <c r="BA109" i="5"/>
  <c r="BX99" i="5"/>
  <c r="BZ106" i="5"/>
  <c r="CE95" i="5"/>
  <c r="CD109" i="5"/>
  <c r="CC92" i="5"/>
  <c r="BW105" i="5"/>
  <c r="BX101" i="5"/>
  <c r="BX95" i="5"/>
  <c r="AZ99" i="5"/>
  <c r="BC105" i="5"/>
  <c r="BJ105" i="5"/>
  <c r="BB98" i="5"/>
  <c r="BB102" i="5"/>
  <c r="BF98" i="5"/>
  <c r="BF99" i="5"/>
  <c r="BC93" i="5"/>
  <c r="BD96" i="5"/>
  <c r="BJ110" i="5"/>
  <c r="BB101" i="5"/>
  <c r="BD103" i="5"/>
  <c r="BF110" i="5"/>
  <c r="AZ101" i="5"/>
  <c r="BD95" i="5"/>
  <c r="BF95" i="5"/>
  <c r="BA93" i="5"/>
  <c r="BE95" i="5"/>
  <c r="BI103" i="5"/>
  <c r="BF96" i="5"/>
  <c r="G320" i="7"/>
  <c r="H320" i="7" s="1"/>
  <c r="I320" i="7" s="1"/>
  <c r="J320" i="7" s="1"/>
  <c r="K320" i="7" s="1"/>
  <c r="L320" i="7" s="1"/>
  <c r="M320" i="7" s="1"/>
  <c r="N320" i="7" s="1"/>
  <c r="O320" i="7" s="1"/>
  <c r="P320" i="7" s="1"/>
  <c r="Q320" i="7" s="1"/>
  <c r="R320" i="7" s="1"/>
  <c r="S320" i="7" s="1"/>
  <c r="T320" i="7" s="1"/>
  <c r="U320" i="7" s="1"/>
  <c r="V320" i="7" s="1"/>
  <c r="W320" i="7" s="1"/>
  <c r="X320" i="7" s="1"/>
  <c r="Y320" i="7" s="1"/>
  <c r="Z320" i="7" s="1"/>
  <c r="AA320" i="7" s="1"/>
  <c r="AB320" i="7" s="1"/>
  <c r="AC320" i="7" s="1"/>
  <c r="AD320" i="7" s="1"/>
  <c r="AE320" i="7" s="1"/>
  <c r="AF320" i="7" s="1"/>
  <c r="AG320" i="7" s="1"/>
  <c r="AH320" i="7" s="1"/>
  <c r="AI320" i="7" s="1"/>
  <c r="AJ320" i="7" s="1"/>
  <c r="AK320" i="7" s="1"/>
  <c r="AL320" i="7" s="1"/>
  <c r="AM320" i="7" s="1"/>
  <c r="AN320" i="7" s="1"/>
  <c r="AO320" i="7" s="1"/>
  <c r="BA108" i="5"/>
  <c r="G326" i="7"/>
  <c r="BE106" i="5"/>
  <c r="H324" i="7"/>
  <c r="BI94" i="5"/>
  <c r="BH108" i="5"/>
  <c r="BG105" i="5"/>
  <c r="AZ106" i="5"/>
  <c r="AZ97" i="5"/>
  <c r="BG110" i="5"/>
  <c r="BA103" i="5"/>
  <c r="BF91" i="5"/>
  <c r="BG101" i="5"/>
  <c r="G319" i="7"/>
  <c r="BE97" i="5"/>
  <c r="BH101" i="5"/>
  <c r="BI105" i="5"/>
  <c r="BF92" i="5"/>
  <c r="BE96" i="5"/>
  <c r="G315" i="7"/>
  <c r="BH109" i="5"/>
  <c r="AZ100" i="5"/>
  <c r="AZ93" i="5"/>
  <c r="BH93" i="5"/>
  <c r="BF108" i="5"/>
  <c r="BB94" i="5"/>
  <c r="BB108" i="5"/>
  <c r="BG97" i="5"/>
  <c r="BB91" i="5"/>
  <c r="BE102" i="5"/>
  <c r="U108" i="14"/>
  <c r="AD115" i="14"/>
  <c r="AO114" i="14"/>
  <c r="AO119" i="14"/>
  <c r="AR113" i="14"/>
  <c r="AO113" i="14"/>
  <c r="AK126" i="14"/>
  <c r="AK99" i="14"/>
  <c r="RM3" i="3"/>
  <c r="GQ3" i="3"/>
  <c r="AL119" i="14"/>
  <c r="AG113" i="14"/>
  <c r="W101" i="14"/>
  <c r="W103" i="14"/>
  <c r="W125" i="14"/>
  <c r="AO99" i="14"/>
  <c r="AD124" i="14"/>
  <c r="AG122" i="14"/>
  <c r="O99" i="14"/>
  <c r="Y99" i="14"/>
  <c r="AC100" i="14"/>
  <c r="AK102" i="14"/>
  <c r="AL113" i="14"/>
  <c r="AL104" i="14"/>
  <c r="AL99" i="14"/>
  <c r="AG117" i="14"/>
  <c r="U112" i="14"/>
  <c r="L94" i="14"/>
  <c r="H72" i="3" s="1"/>
  <c r="CA72" i="3" s="1"/>
  <c r="AA110" i="14"/>
  <c r="AA114" i="14"/>
  <c r="AA109" i="14"/>
  <c r="AA111" i="14"/>
  <c r="MB3" i="3"/>
  <c r="AL107" i="14"/>
  <c r="AL116" i="14"/>
  <c r="AL123" i="14"/>
  <c r="AL101" i="14"/>
  <c r="AL127" i="14"/>
  <c r="AL125" i="14"/>
  <c r="AD106" i="14"/>
  <c r="AD117" i="14"/>
  <c r="AL102" i="14"/>
  <c r="AD98" i="14"/>
  <c r="AD100" i="14"/>
  <c r="AD110" i="14"/>
  <c r="L118" i="14"/>
  <c r="H98" i="3" s="1"/>
  <c r="CA98" i="3" s="1"/>
  <c r="AA100" i="14"/>
  <c r="AO123" i="14"/>
  <c r="GP3" i="3"/>
  <c r="RP3" i="3"/>
  <c r="RS3" i="3"/>
  <c r="LY3" i="3"/>
  <c r="AL103" i="14"/>
  <c r="AL124" i="14"/>
  <c r="AG99" i="14"/>
  <c r="AA115" i="14"/>
  <c r="O98" i="14"/>
  <c r="AU127" i="14"/>
  <c r="W108" i="14"/>
  <c r="AN107" i="14"/>
  <c r="GL3" i="3"/>
  <c r="GK3" i="3"/>
  <c r="GO3" i="3"/>
  <c r="AL98" i="14"/>
  <c r="AL115" i="14"/>
  <c r="RQ3" i="3"/>
  <c r="RK3" i="3"/>
  <c r="RR3" i="3"/>
  <c r="GJ3" i="3"/>
  <c r="LW3" i="3"/>
  <c r="MA3" i="3"/>
  <c r="ME3" i="3"/>
  <c r="L98" i="14"/>
  <c r="H78" i="3" s="1"/>
  <c r="CA78" i="3" s="1"/>
  <c r="AG111" i="14"/>
  <c r="U113" i="14"/>
  <c r="CA30" i="3"/>
  <c r="AA103" i="14"/>
  <c r="AA102" i="14"/>
  <c r="Q99" i="14"/>
  <c r="O125" i="14"/>
  <c r="AN123" i="14"/>
  <c r="AO100" i="14"/>
  <c r="Y121" i="14"/>
  <c r="AG126" i="14"/>
  <c r="CA18" i="3"/>
  <c r="CA19" i="3"/>
  <c r="O104" i="14"/>
  <c r="W126" i="14"/>
  <c r="AC113" i="14"/>
  <c r="AC107" i="14"/>
  <c r="AN112" i="14"/>
  <c r="AN119" i="14"/>
  <c r="AU124" i="14"/>
  <c r="AU114" i="14"/>
  <c r="E243" i="9"/>
  <c r="F243" i="9" s="1"/>
  <c r="E244" i="9"/>
  <c r="F244" i="9" s="1"/>
  <c r="E242" i="9"/>
  <c r="F242" i="9" s="1"/>
  <c r="E251" i="9"/>
  <c r="F251" i="9" s="1"/>
  <c r="E245" i="9"/>
  <c r="F245" i="9" s="1"/>
  <c r="E256" i="9"/>
  <c r="F256" i="9" s="1"/>
  <c r="E252" i="9"/>
  <c r="F252" i="9" s="1"/>
  <c r="E271" i="9"/>
  <c r="F271" i="9" s="1"/>
  <c r="E267" i="9"/>
  <c r="F267" i="9" s="1"/>
  <c r="E280" i="9"/>
  <c r="F280" i="9" s="1"/>
  <c r="E264" i="9"/>
  <c r="F264" i="9" s="1"/>
  <c r="E282" i="9"/>
  <c r="F282" i="9" s="1"/>
  <c r="J7" i="7"/>
  <c r="I225" i="7"/>
  <c r="I117" i="7"/>
  <c r="H7" i="9"/>
  <c r="E250" i="9"/>
  <c r="F250" i="9" s="1"/>
  <c r="E247" i="9"/>
  <c r="F247" i="9" s="1"/>
  <c r="E246" i="9"/>
  <c r="F246" i="9" s="1"/>
  <c r="E241" i="9"/>
  <c r="F241" i="9" s="1"/>
  <c r="E259" i="9"/>
  <c r="F259" i="9" s="1"/>
  <c r="E240" i="9"/>
  <c r="F240" i="9" s="1"/>
  <c r="E270" i="9"/>
  <c r="F270" i="9" s="1"/>
  <c r="E268" i="9"/>
  <c r="F268" i="9" s="1"/>
  <c r="E279" i="9"/>
  <c r="F279" i="9" s="1"/>
  <c r="E276" i="9"/>
  <c r="F276" i="9" s="1"/>
  <c r="E272" i="9"/>
  <c r="F272" i="9" s="1"/>
  <c r="E254" i="9"/>
  <c r="F254" i="9" s="1"/>
  <c r="E255" i="9"/>
  <c r="F255" i="9" s="1"/>
  <c r="E261" i="9"/>
  <c r="F261" i="9" s="1"/>
  <c r="E263" i="9"/>
  <c r="F263" i="9" s="1"/>
  <c r="E253" i="9"/>
  <c r="F253" i="9" s="1"/>
  <c r="E262" i="9"/>
  <c r="F262" i="9" s="1"/>
  <c r="E265" i="9"/>
  <c r="F265" i="9" s="1"/>
  <c r="E283" i="9"/>
  <c r="F283" i="9" s="1"/>
  <c r="E273" i="9"/>
  <c r="F273" i="9" s="1"/>
  <c r="E277" i="9"/>
  <c r="F277" i="9" s="1"/>
  <c r="E269" i="9"/>
  <c r="F269" i="9" s="1"/>
  <c r="G8" i="9"/>
  <c r="G180" i="9"/>
  <c r="G181" i="9" s="1"/>
  <c r="E249" i="9"/>
  <c r="F249" i="9" s="1"/>
  <c r="E239" i="9"/>
  <c r="F239" i="9" s="1"/>
  <c r="E258" i="9"/>
  <c r="F258" i="9" s="1"/>
  <c r="E248" i="9"/>
  <c r="F248" i="9" s="1"/>
  <c r="E257" i="9"/>
  <c r="F257" i="9" s="1"/>
  <c r="E260" i="9"/>
  <c r="F260" i="9" s="1"/>
  <c r="E266" i="9"/>
  <c r="F266" i="9" s="1"/>
  <c r="E278" i="9"/>
  <c r="F278" i="9" s="1"/>
  <c r="E281" i="9"/>
  <c r="F281" i="9" s="1"/>
  <c r="E275" i="9"/>
  <c r="F275" i="9" s="1"/>
  <c r="E274" i="9"/>
  <c r="F274" i="9" s="1"/>
  <c r="E1" i="18" l="1"/>
  <c r="AY88" i="14"/>
  <c r="M88" i="14" s="1"/>
  <c r="AY73" i="14"/>
  <c r="M73" i="14" s="1"/>
  <c r="AY52" i="14"/>
  <c r="M52" i="14" s="1"/>
  <c r="I27" i="3" s="1"/>
  <c r="CB27" i="3" s="1"/>
  <c r="CA10" i="3"/>
  <c r="H51" i="5" s="1"/>
  <c r="AY51" i="14"/>
  <c r="M51" i="14" s="1"/>
  <c r="I26" i="3" s="1"/>
  <c r="CB26" i="3" s="1"/>
  <c r="AY43" i="14"/>
  <c r="M43" i="14" s="1"/>
  <c r="I18" i="3" s="1"/>
  <c r="CB18" i="3" s="1"/>
  <c r="AY41" i="14"/>
  <c r="M41" i="14" s="1"/>
  <c r="I16" i="3" s="1"/>
  <c r="CB16" i="3" s="1"/>
  <c r="AY59" i="14"/>
  <c r="M59" i="14" s="1"/>
  <c r="I34" i="3" s="1"/>
  <c r="CB34" i="3" s="1"/>
  <c r="AY45" i="14"/>
  <c r="M45" i="14" s="1"/>
  <c r="I20" i="3" s="1"/>
  <c r="CB20" i="3" s="1"/>
  <c r="AY53" i="14"/>
  <c r="M53" i="14" s="1"/>
  <c r="I28" i="3" s="1"/>
  <c r="CB28" i="3" s="1"/>
  <c r="AY44" i="14"/>
  <c r="M44" i="14" s="1"/>
  <c r="I19" i="3" s="1"/>
  <c r="CB19" i="3" s="1"/>
  <c r="AY55" i="14"/>
  <c r="M55" i="14" s="1"/>
  <c r="I30" i="3" s="1"/>
  <c r="CB30" i="3" s="1"/>
  <c r="AY60" i="14"/>
  <c r="M60" i="14" s="1"/>
  <c r="I35" i="3" s="1"/>
  <c r="CB35" i="3" s="1"/>
  <c r="AY39" i="14"/>
  <c r="M39" i="14" s="1"/>
  <c r="I14" i="3" s="1"/>
  <c r="CB14" i="3" s="1"/>
  <c r="AY40" i="14"/>
  <c r="M40" i="14" s="1"/>
  <c r="I15" i="3" s="1"/>
  <c r="CB15" i="3" s="1"/>
  <c r="AY46" i="14"/>
  <c r="M46" i="14" s="1"/>
  <c r="I21" i="3" s="1"/>
  <c r="CB21" i="3" s="1"/>
  <c r="AY54" i="14"/>
  <c r="M54" i="14" s="1"/>
  <c r="I29" i="3" s="1"/>
  <c r="CB29" i="3" s="1"/>
  <c r="AY50" i="14"/>
  <c r="M50" i="14" s="1"/>
  <c r="I25" i="3" s="1"/>
  <c r="CB25" i="3" s="1"/>
  <c r="AY61" i="14"/>
  <c r="M61" i="14" s="1"/>
  <c r="I36" i="3" s="1"/>
  <c r="CB36" i="3" s="1"/>
  <c r="AY58" i="14"/>
  <c r="M58" i="14" s="1"/>
  <c r="I33" i="3" s="1"/>
  <c r="CB33" i="3" s="1"/>
  <c r="AY62" i="14"/>
  <c r="M62" i="14" s="1"/>
  <c r="I37" i="3" s="1"/>
  <c r="CB37" i="3" s="1"/>
  <c r="AY35" i="14"/>
  <c r="M35" i="14" s="1"/>
  <c r="M31" i="14" s="1"/>
  <c r="AY49" i="14"/>
  <c r="M49" i="14" s="1"/>
  <c r="I24" i="3" s="1"/>
  <c r="CB24" i="3" s="1"/>
  <c r="AY57" i="14"/>
  <c r="M57" i="14" s="1"/>
  <c r="I32" i="3" s="1"/>
  <c r="CB32" i="3" s="1"/>
  <c r="AY47" i="14"/>
  <c r="M47" i="14" s="1"/>
  <c r="I22" i="3" s="1"/>
  <c r="CB22" i="3" s="1"/>
  <c r="AY56" i="14"/>
  <c r="M56" i="14" s="1"/>
  <c r="I31" i="3" s="1"/>
  <c r="CB31" i="3" s="1"/>
  <c r="AY63" i="14"/>
  <c r="M63" i="14" s="1"/>
  <c r="I38" i="3" s="1"/>
  <c r="CB38" i="3" s="1"/>
  <c r="AY37" i="14"/>
  <c r="M37" i="14" s="1"/>
  <c r="I12" i="3" s="1"/>
  <c r="AY38" i="14"/>
  <c r="M38" i="14" s="1"/>
  <c r="I13" i="3" s="1"/>
  <c r="CB13" i="3" s="1"/>
  <c r="H40" i="3"/>
  <c r="I76" i="3" s="1"/>
  <c r="AY48" i="14"/>
  <c r="M48" i="14" s="1"/>
  <c r="I23" i="3" s="1"/>
  <c r="CB23" i="3" s="1"/>
  <c r="AY42" i="14"/>
  <c r="M42" i="14" s="1"/>
  <c r="I17" i="3" s="1"/>
  <c r="CB17" i="3" s="1"/>
  <c r="AU15" i="4"/>
  <c r="AY74" i="14"/>
  <c r="M74" i="14" s="1"/>
  <c r="AY91" i="14"/>
  <c r="M91" i="14" s="1"/>
  <c r="AU9" i="4"/>
  <c r="AU12" i="4"/>
  <c r="AU10" i="4"/>
  <c r="AU14" i="4"/>
  <c r="AP328" i="7"/>
  <c r="AU11" i="4"/>
  <c r="AY72" i="14"/>
  <c r="M72" i="14" s="1"/>
  <c r="AY70" i="14"/>
  <c r="M70" i="14" s="1"/>
  <c r="AY79" i="14"/>
  <c r="M79" i="14" s="1"/>
  <c r="AY75" i="14"/>
  <c r="M75" i="14" s="1"/>
  <c r="AY90" i="14"/>
  <c r="M90" i="14" s="1"/>
  <c r="AY92" i="14"/>
  <c r="M92" i="14" s="1"/>
  <c r="AY71" i="14"/>
  <c r="M71" i="14" s="1"/>
  <c r="CA51" i="3"/>
  <c r="AY76" i="14"/>
  <c r="M76" i="14" s="1"/>
  <c r="AY78" i="14"/>
  <c r="M78" i="14" s="1"/>
  <c r="AY82" i="14"/>
  <c r="M82" i="14" s="1"/>
  <c r="CA46" i="3"/>
  <c r="AY93" i="14"/>
  <c r="M93" i="14" s="1"/>
  <c r="AP286" i="7"/>
  <c r="AY95" i="14"/>
  <c r="M95" i="14" s="1"/>
  <c r="AY89" i="14"/>
  <c r="M89" i="14" s="1"/>
  <c r="AY85" i="14"/>
  <c r="M85" i="14" s="1"/>
  <c r="AY87" i="14"/>
  <c r="M87" i="14" s="1"/>
  <c r="AY68" i="14"/>
  <c r="M68" i="14" s="1"/>
  <c r="AP289" i="7"/>
  <c r="AP298" i="7"/>
  <c r="AY94" i="14"/>
  <c r="M94" i="14" s="1"/>
  <c r="AY86" i="14"/>
  <c r="M86" i="14" s="1"/>
  <c r="AY84" i="14"/>
  <c r="M84" i="14" s="1"/>
  <c r="AY81" i="14"/>
  <c r="M81" i="14" s="1"/>
  <c r="AY83" i="14"/>
  <c r="M83" i="14" s="1"/>
  <c r="AY77" i="14"/>
  <c r="M77" i="14" s="1"/>
  <c r="AY80" i="14"/>
  <c r="M80" i="14" s="1"/>
  <c r="I310" i="7"/>
  <c r="J310" i="7" s="1"/>
  <c r="K310" i="7" s="1"/>
  <c r="L310" i="7" s="1"/>
  <c r="M310" i="7" s="1"/>
  <c r="N310" i="7" s="1"/>
  <c r="O310" i="7" s="1"/>
  <c r="P310" i="7" s="1"/>
  <c r="Q310" i="7" s="1"/>
  <c r="R310" i="7" s="1"/>
  <c r="S310" i="7" s="1"/>
  <c r="T310" i="7" s="1"/>
  <c r="U310" i="7" s="1"/>
  <c r="V310" i="7" s="1"/>
  <c r="W310" i="7" s="1"/>
  <c r="X310" i="7" s="1"/>
  <c r="Y310" i="7" s="1"/>
  <c r="Z310" i="7" s="1"/>
  <c r="AA310" i="7" s="1"/>
  <c r="AB310" i="7" s="1"/>
  <c r="AC310" i="7" s="1"/>
  <c r="AD310" i="7" s="1"/>
  <c r="AE310" i="7" s="1"/>
  <c r="AF310" i="7" s="1"/>
  <c r="AG310" i="7" s="1"/>
  <c r="AH310" i="7" s="1"/>
  <c r="AI310" i="7" s="1"/>
  <c r="AJ310" i="7" s="1"/>
  <c r="AK310" i="7" s="1"/>
  <c r="AL310" i="7" s="1"/>
  <c r="AM310" i="7" s="1"/>
  <c r="AN310" i="7" s="1"/>
  <c r="AO310" i="7" s="1"/>
  <c r="AP292" i="7"/>
  <c r="CB12" i="3"/>
  <c r="AP287" i="7"/>
  <c r="H74" i="3"/>
  <c r="I110" i="3" s="1"/>
  <c r="I100" i="3" s="1"/>
  <c r="CB100" i="3" s="1"/>
  <c r="AY69" i="14"/>
  <c r="M69" i="14" s="1"/>
  <c r="CA44" i="3"/>
  <c r="AY67" i="14"/>
  <c r="M67" i="14" s="1"/>
  <c r="J294" i="7"/>
  <c r="K294" i="7" s="1"/>
  <c r="L294" i="7" s="1"/>
  <c r="M294" i="7" s="1"/>
  <c r="N294" i="7" s="1"/>
  <c r="O294" i="7" s="1"/>
  <c r="P294" i="7" s="1"/>
  <c r="Q294" i="7" s="1"/>
  <c r="R294" i="7" s="1"/>
  <c r="S294" i="7" s="1"/>
  <c r="T294" i="7" s="1"/>
  <c r="U294" i="7" s="1"/>
  <c r="V294" i="7" s="1"/>
  <c r="W294" i="7" s="1"/>
  <c r="X294" i="7" s="1"/>
  <c r="Y294" i="7" s="1"/>
  <c r="Z294" i="7" s="1"/>
  <c r="AA294" i="7" s="1"/>
  <c r="AB294" i="7" s="1"/>
  <c r="AC294" i="7" s="1"/>
  <c r="AD294" i="7" s="1"/>
  <c r="AE294" i="7" s="1"/>
  <c r="AF294" i="7" s="1"/>
  <c r="AG294" i="7" s="1"/>
  <c r="AH294" i="7" s="1"/>
  <c r="AI294" i="7" s="1"/>
  <c r="AJ294" i="7" s="1"/>
  <c r="AK294" i="7" s="1"/>
  <c r="AL294" i="7" s="1"/>
  <c r="AM294" i="7" s="1"/>
  <c r="AN294" i="7" s="1"/>
  <c r="AO294" i="7" s="1"/>
  <c r="AP318" i="7"/>
  <c r="AP307" i="7"/>
  <c r="AP308" i="7"/>
  <c r="AP306" i="7"/>
  <c r="AP304" i="7"/>
  <c r="AP322" i="7"/>
  <c r="AP300" i="7"/>
  <c r="J290" i="7"/>
  <c r="K290" i="7" s="1"/>
  <c r="L290" i="7" s="1"/>
  <c r="M290" i="7" s="1"/>
  <c r="N290" i="7" s="1"/>
  <c r="O290" i="7" s="1"/>
  <c r="P290" i="7" s="1"/>
  <c r="Q290" i="7" s="1"/>
  <c r="R290" i="7" s="1"/>
  <c r="S290" i="7" s="1"/>
  <c r="T290" i="7" s="1"/>
  <c r="U290" i="7" s="1"/>
  <c r="V290" i="7" s="1"/>
  <c r="W290" i="7" s="1"/>
  <c r="X290" i="7" s="1"/>
  <c r="Y290" i="7" s="1"/>
  <c r="Z290" i="7" s="1"/>
  <c r="AA290" i="7" s="1"/>
  <c r="AB290" i="7" s="1"/>
  <c r="AC290" i="7" s="1"/>
  <c r="AD290" i="7" s="1"/>
  <c r="AE290" i="7" s="1"/>
  <c r="AF290" i="7" s="1"/>
  <c r="AG290" i="7" s="1"/>
  <c r="AH290" i="7" s="1"/>
  <c r="AI290" i="7" s="1"/>
  <c r="AJ290" i="7" s="1"/>
  <c r="AK290" i="7" s="1"/>
  <c r="AL290" i="7" s="1"/>
  <c r="AM290" i="7" s="1"/>
  <c r="AN290" i="7" s="1"/>
  <c r="AO290" i="7" s="1"/>
  <c r="AP296" i="7"/>
  <c r="AP299" i="7"/>
  <c r="AP302" i="7"/>
  <c r="AP291" i="7"/>
  <c r="AP288" i="7"/>
  <c r="H301" i="7"/>
  <c r="I301" i="7" s="1"/>
  <c r="J301" i="7" s="1"/>
  <c r="K301" i="7" s="1"/>
  <c r="L301" i="7" s="1"/>
  <c r="M301" i="7" s="1"/>
  <c r="N301" i="7" s="1"/>
  <c r="O301" i="7" s="1"/>
  <c r="P301" i="7" s="1"/>
  <c r="Q301" i="7" s="1"/>
  <c r="R301" i="7" s="1"/>
  <c r="S301" i="7" s="1"/>
  <c r="T301" i="7" s="1"/>
  <c r="U301" i="7" s="1"/>
  <c r="V301" i="7" s="1"/>
  <c r="W301" i="7" s="1"/>
  <c r="X301" i="7" s="1"/>
  <c r="Y301" i="7" s="1"/>
  <c r="Z301" i="7" s="1"/>
  <c r="AA301" i="7" s="1"/>
  <c r="AB301" i="7" s="1"/>
  <c r="AC301" i="7" s="1"/>
  <c r="AD301" i="7" s="1"/>
  <c r="AE301" i="7" s="1"/>
  <c r="AF301" i="7" s="1"/>
  <c r="AG301" i="7" s="1"/>
  <c r="AH301" i="7" s="1"/>
  <c r="AI301" i="7" s="1"/>
  <c r="AJ301" i="7" s="1"/>
  <c r="AK301" i="7" s="1"/>
  <c r="AL301" i="7" s="1"/>
  <c r="AM301" i="7" s="1"/>
  <c r="AN301" i="7" s="1"/>
  <c r="AO301" i="7" s="1"/>
  <c r="H305" i="7"/>
  <c r="I305" i="7" s="1"/>
  <c r="J305" i="7" s="1"/>
  <c r="K305" i="7" s="1"/>
  <c r="L305" i="7" s="1"/>
  <c r="M305" i="7" s="1"/>
  <c r="N305" i="7" s="1"/>
  <c r="O305" i="7" s="1"/>
  <c r="P305" i="7" s="1"/>
  <c r="Q305" i="7" s="1"/>
  <c r="R305" i="7" s="1"/>
  <c r="S305" i="7" s="1"/>
  <c r="T305" i="7" s="1"/>
  <c r="U305" i="7" s="1"/>
  <c r="V305" i="7" s="1"/>
  <c r="W305" i="7" s="1"/>
  <c r="X305" i="7" s="1"/>
  <c r="Y305" i="7" s="1"/>
  <c r="Z305" i="7" s="1"/>
  <c r="AA305" i="7" s="1"/>
  <c r="AB305" i="7" s="1"/>
  <c r="AC305" i="7" s="1"/>
  <c r="AD305" i="7" s="1"/>
  <c r="AE305" i="7" s="1"/>
  <c r="AF305" i="7" s="1"/>
  <c r="AG305" i="7" s="1"/>
  <c r="AH305" i="7" s="1"/>
  <c r="AI305" i="7" s="1"/>
  <c r="AJ305" i="7" s="1"/>
  <c r="AK305" i="7" s="1"/>
  <c r="AL305" i="7" s="1"/>
  <c r="AM305" i="7" s="1"/>
  <c r="AN305" i="7" s="1"/>
  <c r="AO305" i="7" s="1"/>
  <c r="H326" i="7"/>
  <c r="I326" i="7" s="1"/>
  <c r="J326" i="7" s="1"/>
  <c r="K326" i="7" s="1"/>
  <c r="L326" i="7" s="1"/>
  <c r="M326" i="7" s="1"/>
  <c r="N326" i="7" s="1"/>
  <c r="O326" i="7" s="1"/>
  <c r="P326" i="7" s="1"/>
  <c r="Q326" i="7" s="1"/>
  <c r="R326" i="7" s="1"/>
  <c r="S326" i="7" s="1"/>
  <c r="T326" i="7" s="1"/>
  <c r="U326" i="7" s="1"/>
  <c r="V326" i="7" s="1"/>
  <c r="W326" i="7" s="1"/>
  <c r="X326" i="7" s="1"/>
  <c r="Y326" i="7" s="1"/>
  <c r="Z326" i="7" s="1"/>
  <c r="AA326" i="7" s="1"/>
  <c r="AB326" i="7" s="1"/>
  <c r="AC326" i="7" s="1"/>
  <c r="AD326" i="7" s="1"/>
  <c r="AE326" i="7" s="1"/>
  <c r="AF326" i="7" s="1"/>
  <c r="AG326" i="7" s="1"/>
  <c r="AH326" i="7" s="1"/>
  <c r="AI326" i="7" s="1"/>
  <c r="AJ326" i="7" s="1"/>
  <c r="AK326" i="7" s="1"/>
  <c r="AL326" i="7" s="1"/>
  <c r="AM326" i="7" s="1"/>
  <c r="AN326" i="7" s="1"/>
  <c r="AO326" i="7" s="1"/>
  <c r="H285" i="7"/>
  <c r="I285" i="7" s="1"/>
  <c r="J285" i="7" s="1"/>
  <c r="K285" i="7" s="1"/>
  <c r="L285" i="7" s="1"/>
  <c r="M285" i="7" s="1"/>
  <c r="N285" i="7" s="1"/>
  <c r="O285" i="7" s="1"/>
  <c r="P285" i="7" s="1"/>
  <c r="Q285" i="7" s="1"/>
  <c r="R285" i="7" s="1"/>
  <c r="S285" i="7" s="1"/>
  <c r="T285" i="7" s="1"/>
  <c r="U285" i="7" s="1"/>
  <c r="V285" i="7" s="1"/>
  <c r="W285" i="7" s="1"/>
  <c r="X285" i="7" s="1"/>
  <c r="Y285" i="7" s="1"/>
  <c r="Z285" i="7" s="1"/>
  <c r="AA285" i="7" s="1"/>
  <c r="AB285" i="7" s="1"/>
  <c r="AC285" i="7" s="1"/>
  <c r="AD285" i="7" s="1"/>
  <c r="AE285" i="7" s="1"/>
  <c r="AF285" i="7" s="1"/>
  <c r="AG285" i="7" s="1"/>
  <c r="AH285" i="7" s="1"/>
  <c r="AI285" i="7" s="1"/>
  <c r="AJ285" i="7" s="1"/>
  <c r="AK285" i="7" s="1"/>
  <c r="AL285" i="7" s="1"/>
  <c r="AM285" i="7" s="1"/>
  <c r="AN285" i="7" s="1"/>
  <c r="AO285" i="7" s="1"/>
  <c r="I316" i="7"/>
  <c r="J316" i="7" s="1"/>
  <c r="K316" i="7" s="1"/>
  <c r="L316" i="7" s="1"/>
  <c r="M316" i="7" s="1"/>
  <c r="N316" i="7" s="1"/>
  <c r="O316" i="7" s="1"/>
  <c r="P316" i="7" s="1"/>
  <c r="Q316" i="7" s="1"/>
  <c r="R316" i="7" s="1"/>
  <c r="S316" i="7" s="1"/>
  <c r="T316" i="7" s="1"/>
  <c r="U316" i="7" s="1"/>
  <c r="V316" i="7" s="1"/>
  <c r="W316" i="7" s="1"/>
  <c r="X316" i="7" s="1"/>
  <c r="Y316" i="7" s="1"/>
  <c r="Z316" i="7" s="1"/>
  <c r="AA316" i="7" s="1"/>
  <c r="AB316" i="7" s="1"/>
  <c r="AC316" i="7" s="1"/>
  <c r="AD316" i="7" s="1"/>
  <c r="AE316" i="7" s="1"/>
  <c r="AF316" i="7" s="1"/>
  <c r="AG316" i="7" s="1"/>
  <c r="AH316" i="7" s="1"/>
  <c r="AI316" i="7" s="1"/>
  <c r="AJ316" i="7" s="1"/>
  <c r="AK316" i="7" s="1"/>
  <c r="AL316" i="7" s="1"/>
  <c r="AM316" i="7" s="1"/>
  <c r="AN316" i="7" s="1"/>
  <c r="AO316" i="7" s="1"/>
  <c r="H315" i="7"/>
  <c r="I315" i="7" s="1"/>
  <c r="J315" i="7" s="1"/>
  <c r="K315" i="7" s="1"/>
  <c r="L315" i="7" s="1"/>
  <c r="M315" i="7" s="1"/>
  <c r="N315" i="7" s="1"/>
  <c r="O315" i="7" s="1"/>
  <c r="P315" i="7" s="1"/>
  <c r="Q315" i="7" s="1"/>
  <c r="R315" i="7" s="1"/>
  <c r="S315" i="7" s="1"/>
  <c r="T315" i="7" s="1"/>
  <c r="U315" i="7" s="1"/>
  <c r="V315" i="7" s="1"/>
  <c r="W315" i="7" s="1"/>
  <c r="X315" i="7" s="1"/>
  <c r="Y315" i="7" s="1"/>
  <c r="Z315" i="7" s="1"/>
  <c r="AA315" i="7" s="1"/>
  <c r="AB315" i="7" s="1"/>
  <c r="AC315" i="7" s="1"/>
  <c r="AD315" i="7" s="1"/>
  <c r="AE315" i="7" s="1"/>
  <c r="AF315" i="7" s="1"/>
  <c r="AG315" i="7" s="1"/>
  <c r="AH315" i="7" s="1"/>
  <c r="AI315" i="7" s="1"/>
  <c r="AJ315" i="7" s="1"/>
  <c r="AK315" i="7" s="1"/>
  <c r="AL315" i="7" s="1"/>
  <c r="AM315" i="7" s="1"/>
  <c r="AN315" i="7" s="1"/>
  <c r="AO315" i="7" s="1"/>
  <c r="I324" i="7"/>
  <c r="J324" i="7" s="1"/>
  <c r="K324" i="7" s="1"/>
  <c r="L324" i="7" s="1"/>
  <c r="M324" i="7" s="1"/>
  <c r="N324" i="7" s="1"/>
  <c r="O324" i="7" s="1"/>
  <c r="P324" i="7" s="1"/>
  <c r="Q324" i="7" s="1"/>
  <c r="R324" i="7" s="1"/>
  <c r="S324" i="7" s="1"/>
  <c r="T324" i="7" s="1"/>
  <c r="U324" i="7" s="1"/>
  <c r="V324" i="7" s="1"/>
  <c r="W324" i="7" s="1"/>
  <c r="X324" i="7" s="1"/>
  <c r="Y324" i="7" s="1"/>
  <c r="Z324" i="7" s="1"/>
  <c r="AA324" i="7" s="1"/>
  <c r="AB324" i="7" s="1"/>
  <c r="AC324" i="7" s="1"/>
  <c r="AD324" i="7" s="1"/>
  <c r="AE324" i="7" s="1"/>
  <c r="AF324" i="7" s="1"/>
  <c r="AG324" i="7" s="1"/>
  <c r="AH324" i="7" s="1"/>
  <c r="AI324" i="7" s="1"/>
  <c r="AJ324" i="7" s="1"/>
  <c r="AK324" i="7" s="1"/>
  <c r="AL324" i="7" s="1"/>
  <c r="AM324" i="7" s="1"/>
  <c r="AN324" i="7" s="1"/>
  <c r="AO324" i="7" s="1"/>
  <c r="AP295" i="7"/>
  <c r="H323" i="7"/>
  <c r="I323" i="7" s="1"/>
  <c r="J323" i="7" s="1"/>
  <c r="K323" i="7" s="1"/>
  <c r="L323" i="7" s="1"/>
  <c r="M323" i="7" s="1"/>
  <c r="N323" i="7" s="1"/>
  <c r="O323" i="7" s="1"/>
  <c r="P323" i="7" s="1"/>
  <c r="Q323" i="7" s="1"/>
  <c r="R323" i="7" s="1"/>
  <c r="S323" i="7" s="1"/>
  <c r="T323" i="7" s="1"/>
  <c r="U323" i="7" s="1"/>
  <c r="V323" i="7" s="1"/>
  <c r="W323" i="7" s="1"/>
  <c r="X323" i="7" s="1"/>
  <c r="Y323" i="7" s="1"/>
  <c r="Z323" i="7" s="1"/>
  <c r="AA323" i="7" s="1"/>
  <c r="AB323" i="7" s="1"/>
  <c r="AC323" i="7" s="1"/>
  <c r="AD323" i="7" s="1"/>
  <c r="AE323" i="7" s="1"/>
  <c r="AF323" i="7" s="1"/>
  <c r="AG323" i="7" s="1"/>
  <c r="AH323" i="7" s="1"/>
  <c r="AI323" i="7" s="1"/>
  <c r="AJ323" i="7" s="1"/>
  <c r="AK323" i="7" s="1"/>
  <c r="AL323" i="7" s="1"/>
  <c r="AM323" i="7" s="1"/>
  <c r="AN323" i="7" s="1"/>
  <c r="AO323" i="7" s="1"/>
  <c r="AP293" i="7"/>
  <c r="AP297" i="7"/>
  <c r="AP303" i="7"/>
  <c r="AP321" i="7"/>
  <c r="AP320" i="7"/>
  <c r="AP284" i="7"/>
  <c r="H319" i="7"/>
  <c r="I319" i="7" s="1"/>
  <c r="J319" i="7" s="1"/>
  <c r="K319" i="7" s="1"/>
  <c r="L319" i="7" s="1"/>
  <c r="M319" i="7" s="1"/>
  <c r="N319" i="7" s="1"/>
  <c r="O319" i="7" s="1"/>
  <c r="P319" i="7" s="1"/>
  <c r="Q319" i="7" s="1"/>
  <c r="R319" i="7" s="1"/>
  <c r="S319" i="7" s="1"/>
  <c r="T319" i="7" s="1"/>
  <c r="U319" i="7" s="1"/>
  <c r="V319" i="7" s="1"/>
  <c r="W319" i="7" s="1"/>
  <c r="X319" i="7" s="1"/>
  <c r="Y319" i="7" s="1"/>
  <c r="Z319" i="7" s="1"/>
  <c r="AA319" i="7" s="1"/>
  <c r="AB319" i="7" s="1"/>
  <c r="AC319" i="7" s="1"/>
  <c r="AD319" i="7" s="1"/>
  <c r="AE319" i="7" s="1"/>
  <c r="AF319" i="7" s="1"/>
  <c r="AG319" i="7" s="1"/>
  <c r="AH319" i="7" s="1"/>
  <c r="AI319" i="7" s="1"/>
  <c r="AJ319" i="7" s="1"/>
  <c r="AK319" i="7" s="1"/>
  <c r="AL319" i="7" s="1"/>
  <c r="AM319" i="7" s="1"/>
  <c r="AN319" i="7" s="1"/>
  <c r="AO319" i="7" s="1"/>
  <c r="K325" i="7"/>
  <c r="L325" i="7" s="1"/>
  <c r="M325" i="7" s="1"/>
  <c r="N325" i="7" s="1"/>
  <c r="O325" i="7" s="1"/>
  <c r="P325" i="7" s="1"/>
  <c r="Q325" i="7" s="1"/>
  <c r="R325" i="7" s="1"/>
  <c r="S325" i="7" s="1"/>
  <c r="T325" i="7" s="1"/>
  <c r="U325" i="7" s="1"/>
  <c r="V325" i="7" s="1"/>
  <c r="W325" i="7" s="1"/>
  <c r="X325" i="7" s="1"/>
  <c r="Y325" i="7" s="1"/>
  <c r="Z325" i="7" s="1"/>
  <c r="AA325" i="7" s="1"/>
  <c r="AB325" i="7" s="1"/>
  <c r="AC325" i="7" s="1"/>
  <c r="AD325" i="7" s="1"/>
  <c r="AE325" i="7" s="1"/>
  <c r="AF325" i="7" s="1"/>
  <c r="AG325" i="7" s="1"/>
  <c r="AH325" i="7" s="1"/>
  <c r="AI325" i="7" s="1"/>
  <c r="AJ325" i="7" s="1"/>
  <c r="AK325" i="7" s="1"/>
  <c r="AL325" i="7" s="1"/>
  <c r="AM325" i="7" s="1"/>
  <c r="AN325" i="7" s="1"/>
  <c r="AO325" i="7" s="1"/>
  <c r="H313" i="7"/>
  <c r="I313" i="7" s="1"/>
  <c r="J313" i="7" s="1"/>
  <c r="K313" i="7" s="1"/>
  <c r="L313" i="7" s="1"/>
  <c r="M313" i="7" s="1"/>
  <c r="N313" i="7" s="1"/>
  <c r="O313" i="7" s="1"/>
  <c r="P313" i="7" s="1"/>
  <c r="Q313" i="7" s="1"/>
  <c r="R313" i="7" s="1"/>
  <c r="S313" i="7" s="1"/>
  <c r="T313" i="7" s="1"/>
  <c r="U313" i="7" s="1"/>
  <c r="V313" i="7" s="1"/>
  <c r="W313" i="7" s="1"/>
  <c r="X313" i="7" s="1"/>
  <c r="Y313" i="7" s="1"/>
  <c r="Z313" i="7" s="1"/>
  <c r="AA313" i="7" s="1"/>
  <c r="AB313" i="7" s="1"/>
  <c r="AC313" i="7" s="1"/>
  <c r="AD313" i="7" s="1"/>
  <c r="AE313" i="7" s="1"/>
  <c r="AF313" i="7" s="1"/>
  <c r="AG313" i="7" s="1"/>
  <c r="AH313" i="7" s="1"/>
  <c r="AI313" i="7" s="1"/>
  <c r="AJ313" i="7" s="1"/>
  <c r="AK313" i="7" s="1"/>
  <c r="AL313" i="7" s="1"/>
  <c r="AM313" i="7" s="1"/>
  <c r="AN313" i="7" s="1"/>
  <c r="AO313" i="7" s="1"/>
  <c r="K312" i="7"/>
  <c r="L312" i="7" s="1"/>
  <c r="M312" i="7" s="1"/>
  <c r="N312" i="7" s="1"/>
  <c r="O312" i="7" s="1"/>
  <c r="P312" i="7" s="1"/>
  <c r="Q312" i="7" s="1"/>
  <c r="R312" i="7" s="1"/>
  <c r="S312" i="7" s="1"/>
  <c r="T312" i="7" s="1"/>
  <c r="U312" i="7" s="1"/>
  <c r="V312" i="7" s="1"/>
  <c r="W312" i="7" s="1"/>
  <c r="X312" i="7" s="1"/>
  <c r="Y312" i="7" s="1"/>
  <c r="Z312" i="7" s="1"/>
  <c r="AA312" i="7" s="1"/>
  <c r="AB312" i="7" s="1"/>
  <c r="AC312" i="7" s="1"/>
  <c r="AD312" i="7" s="1"/>
  <c r="AE312" i="7" s="1"/>
  <c r="AF312" i="7" s="1"/>
  <c r="AG312" i="7" s="1"/>
  <c r="AH312" i="7" s="1"/>
  <c r="AI312" i="7" s="1"/>
  <c r="AJ312" i="7" s="1"/>
  <c r="AK312" i="7" s="1"/>
  <c r="AL312" i="7" s="1"/>
  <c r="AM312" i="7" s="1"/>
  <c r="AN312" i="7" s="1"/>
  <c r="AO312" i="7" s="1"/>
  <c r="V311" i="7"/>
  <c r="W311" i="7" s="1"/>
  <c r="X311" i="7" s="1"/>
  <c r="Y311" i="7" s="1"/>
  <c r="Z311" i="7" s="1"/>
  <c r="AA311" i="7" s="1"/>
  <c r="AB311" i="7" s="1"/>
  <c r="AC311" i="7" s="1"/>
  <c r="AD311" i="7" s="1"/>
  <c r="AE311" i="7" s="1"/>
  <c r="AF311" i="7" s="1"/>
  <c r="AG311" i="7" s="1"/>
  <c r="AH311" i="7" s="1"/>
  <c r="AI311" i="7" s="1"/>
  <c r="AJ311" i="7" s="1"/>
  <c r="AK311" i="7" s="1"/>
  <c r="AL311" i="7" s="1"/>
  <c r="AM311" i="7" s="1"/>
  <c r="AN311" i="7" s="1"/>
  <c r="AO311" i="7" s="1"/>
  <c r="K309" i="7"/>
  <c r="L309" i="7" s="1"/>
  <c r="M309" i="7" s="1"/>
  <c r="N309" i="7" s="1"/>
  <c r="O309" i="7" s="1"/>
  <c r="P309" i="7" s="1"/>
  <c r="Q309" i="7" s="1"/>
  <c r="R309" i="7" s="1"/>
  <c r="S309" i="7" s="1"/>
  <c r="T309" i="7" s="1"/>
  <c r="U309" i="7" s="1"/>
  <c r="V309" i="7" s="1"/>
  <c r="W309" i="7" s="1"/>
  <c r="X309" i="7" s="1"/>
  <c r="Y309" i="7" s="1"/>
  <c r="Z309" i="7" s="1"/>
  <c r="AA309" i="7" s="1"/>
  <c r="AB309" i="7" s="1"/>
  <c r="AC309" i="7" s="1"/>
  <c r="AD309" i="7" s="1"/>
  <c r="AE309" i="7" s="1"/>
  <c r="AF309" i="7" s="1"/>
  <c r="AG309" i="7" s="1"/>
  <c r="AH309" i="7" s="1"/>
  <c r="AI309" i="7" s="1"/>
  <c r="AJ309" i="7" s="1"/>
  <c r="AK309" i="7" s="1"/>
  <c r="AL309" i="7" s="1"/>
  <c r="AM309" i="7" s="1"/>
  <c r="AN309" i="7" s="1"/>
  <c r="AO309" i="7" s="1"/>
  <c r="AC327" i="7"/>
  <c r="AD327" i="7" s="1"/>
  <c r="AE327" i="7" s="1"/>
  <c r="AF327" i="7" s="1"/>
  <c r="AG327" i="7" s="1"/>
  <c r="AH327" i="7" s="1"/>
  <c r="AI327" i="7" s="1"/>
  <c r="AJ327" i="7" s="1"/>
  <c r="AK327" i="7" s="1"/>
  <c r="AL327" i="7" s="1"/>
  <c r="AM327" i="7" s="1"/>
  <c r="AN327" i="7" s="1"/>
  <c r="AO327" i="7" s="1"/>
  <c r="I314" i="7"/>
  <c r="J314" i="7" s="1"/>
  <c r="K314" i="7" s="1"/>
  <c r="L314" i="7" s="1"/>
  <c r="M314" i="7" s="1"/>
  <c r="N314" i="7" s="1"/>
  <c r="O314" i="7" s="1"/>
  <c r="P314" i="7" s="1"/>
  <c r="Q314" i="7" s="1"/>
  <c r="R314" i="7" s="1"/>
  <c r="S314" i="7" s="1"/>
  <c r="T314" i="7" s="1"/>
  <c r="U314" i="7" s="1"/>
  <c r="V314" i="7" s="1"/>
  <c r="W314" i="7" s="1"/>
  <c r="X314" i="7" s="1"/>
  <c r="Y314" i="7" s="1"/>
  <c r="Z314" i="7" s="1"/>
  <c r="AA314" i="7" s="1"/>
  <c r="AB314" i="7" s="1"/>
  <c r="AC314" i="7" s="1"/>
  <c r="AD314" i="7" s="1"/>
  <c r="AE314" i="7" s="1"/>
  <c r="AF314" i="7" s="1"/>
  <c r="AG314" i="7" s="1"/>
  <c r="AH314" i="7" s="1"/>
  <c r="AI314" i="7" s="1"/>
  <c r="AJ314" i="7" s="1"/>
  <c r="AK314" i="7" s="1"/>
  <c r="AL314" i="7" s="1"/>
  <c r="AM314" i="7" s="1"/>
  <c r="AN314" i="7" s="1"/>
  <c r="AO314" i="7" s="1"/>
  <c r="J317" i="7"/>
  <c r="K317" i="7" s="1"/>
  <c r="L317" i="7" s="1"/>
  <c r="M317" i="7" s="1"/>
  <c r="N317" i="7" s="1"/>
  <c r="O317" i="7" s="1"/>
  <c r="P317" i="7" s="1"/>
  <c r="Q317" i="7" s="1"/>
  <c r="R317" i="7" s="1"/>
  <c r="S317" i="7" s="1"/>
  <c r="T317" i="7" s="1"/>
  <c r="U317" i="7" s="1"/>
  <c r="V317" i="7" s="1"/>
  <c r="W317" i="7" s="1"/>
  <c r="X317" i="7" s="1"/>
  <c r="Y317" i="7" s="1"/>
  <c r="Z317" i="7" s="1"/>
  <c r="AA317" i="7" s="1"/>
  <c r="AB317" i="7" s="1"/>
  <c r="AC317" i="7" s="1"/>
  <c r="AD317" i="7" s="1"/>
  <c r="AE317" i="7" s="1"/>
  <c r="AF317" i="7" s="1"/>
  <c r="AG317" i="7" s="1"/>
  <c r="AH317" i="7" s="1"/>
  <c r="AI317" i="7" s="1"/>
  <c r="AJ317" i="7" s="1"/>
  <c r="AK317" i="7" s="1"/>
  <c r="AL317" i="7" s="1"/>
  <c r="AM317" i="7" s="1"/>
  <c r="AN317" i="7" s="1"/>
  <c r="AO317" i="7" s="1"/>
  <c r="H108" i="3"/>
  <c r="G104" i="9"/>
  <c r="I105" i="16" s="1"/>
  <c r="G97" i="9"/>
  <c r="I98" i="16" s="1"/>
  <c r="G100" i="9"/>
  <c r="I101" i="16" s="1"/>
  <c r="G106" i="9"/>
  <c r="I107" i="16" s="1"/>
  <c r="G93" i="9"/>
  <c r="I94" i="16" s="1"/>
  <c r="G101" i="9"/>
  <c r="I102" i="16" s="1"/>
  <c r="G105" i="9"/>
  <c r="I106" i="16" s="1"/>
  <c r="G95" i="9"/>
  <c r="I96" i="16" s="1"/>
  <c r="G108" i="9"/>
  <c r="I109" i="16" s="1"/>
  <c r="G98" i="9"/>
  <c r="I99" i="16" s="1"/>
  <c r="G94" i="9"/>
  <c r="I95" i="16" s="1"/>
  <c r="G102" i="9"/>
  <c r="I103" i="16" s="1"/>
  <c r="G109" i="9"/>
  <c r="I110" i="16" s="1"/>
  <c r="G99" i="9"/>
  <c r="I100" i="16" s="1"/>
  <c r="G92" i="9"/>
  <c r="I93" i="16" s="1"/>
  <c r="G96" i="9"/>
  <c r="I97" i="16" s="1"/>
  <c r="G103" i="9"/>
  <c r="I104" i="16" s="1"/>
  <c r="G91" i="9"/>
  <c r="I92" i="16" s="1"/>
  <c r="G107" i="9"/>
  <c r="I108" i="16" s="1"/>
  <c r="G110" i="9"/>
  <c r="I111" i="16" s="1"/>
  <c r="G88" i="9"/>
  <c r="I89" i="16" s="1"/>
  <c r="G87" i="9"/>
  <c r="I88" i="16" s="1"/>
  <c r="G77" i="9"/>
  <c r="I78" i="16" s="1"/>
  <c r="G70" i="9"/>
  <c r="I71" i="16" s="1"/>
  <c r="G66" i="9"/>
  <c r="I67" i="16" s="1"/>
  <c r="G86" i="9"/>
  <c r="I87" i="16" s="1"/>
  <c r="G74" i="9"/>
  <c r="I75" i="16" s="1"/>
  <c r="G67" i="9"/>
  <c r="I68" i="16" s="1"/>
  <c r="G89" i="9"/>
  <c r="I90" i="16" s="1"/>
  <c r="G68" i="9"/>
  <c r="I69" i="16" s="1"/>
  <c r="G82" i="9"/>
  <c r="I83" i="16" s="1"/>
  <c r="G84" i="9"/>
  <c r="I85" i="16" s="1"/>
  <c r="G69" i="9"/>
  <c r="I70" i="16" s="1"/>
  <c r="G76" i="9"/>
  <c r="I77" i="16" s="1"/>
  <c r="G85" i="9"/>
  <c r="I86" i="16" s="1"/>
  <c r="G83" i="9"/>
  <c r="I84" i="16" s="1"/>
  <c r="G71" i="9"/>
  <c r="I72" i="16" s="1"/>
  <c r="G75" i="9"/>
  <c r="I76" i="16" s="1"/>
  <c r="G79" i="9"/>
  <c r="I80" i="16" s="1"/>
  <c r="G80" i="9"/>
  <c r="I81" i="16" s="1"/>
  <c r="G81" i="9"/>
  <c r="I82" i="16" s="1"/>
  <c r="G72" i="9"/>
  <c r="I73" i="16" s="1"/>
  <c r="G53" i="9"/>
  <c r="G16" i="9"/>
  <c r="G49" i="9"/>
  <c r="G65" i="9"/>
  <c r="G29" i="9"/>
  <c r="G64" i="9"/>
  <c r="G25" i="9"/>
  <c r="G22" i="9"/>
  <c r="G62" i="9"/>
  <c r="G28" i="9"/>
  <c r="G44" i="9"/>
  <c r="G38" i="9"/>
  <c r="G50" i="9"/>
  <c r="G20" i="9"/>
  <c r="G90" i="9"/>
  <c r="I91" i="16" s="1"/>
  <c r="G73" i="9"/>
  <c r="I74" i="16" s="1"/>
  <c r="G41" i="9"/>
  <c r="G23" i="9"/>
  <c r="G18" i="9"/>
  <c r="G32" i="9"/>
  <c r="G46" i="9"/>
  <c r="G31" i="9"/>
  <c r="G35" i="9"/>
  <c r="G42" i="9"/>
  <c r="G60" i="9"/>
  <c r="G11" i="9"/>
  <c r="G63" i="9"/>
  <c r="G37" i="9"/>
  <c r="G48" i="9"/>
  <c r="G78" i="9"/>
  <c r="I79" i="16" s="1"/>
  <c r="G39" i="9"/>
  <c r="G14" i="9"/>
  <c r="G27" i="9"/>
  <c r="G21" i="9"/>
  <c r="G15" i="9"/>
  <c r="G34" i="9"/>
  <c r="G36" i="9"/>
  <c r="G9" i="9"/>
  <c r="G10" i="9"/>
  <c r="G47" i="9"/>
  <c r="G24" i="9"/>
  <c r="G43" i="9"/>
  <c r="G55" i="9"/>
  <c r="G59" i="9"/>
  <c r="G57" i="9"/>
  <c r="G40" i="9"/>
  <c r="G19" i="9"/>
  <c r="G17" i="9"/>
  <c r="G54" i="9"/>
  <c r="G33" i="9"/>
  <c r="G58" i="9"/>
  <c r="G26" i="9"/>
  <c r="G13" i="9"/>
  <c r="G56" i="9"/>
  <c r="G52" i="9"/>
  <c r="G45" i="9"/>
  <c r="G12" i="9"/>
  <c r="G61" i="9"/>
  <c r="G30" i="9"/>
  <c r="G51" i="9"/>
  <c r="G253" i="9"/>
  <c r="G282" i="9"/>
  <c r="G262" i="9"/>
  <c r="H180" i="9"/>
  <c r="H181" i="9" s="1"/>
  <c r="H8" i="9"/>
  <c r="G277" i="9"/>
  <c r="G283" i="9"/>
  <c r="G263" i="9"/>
  <c r="G276" i="9"/>
  <c r="G268" i="9"/>
  <c r="G240" i="9"/>
  <c r="G242" i="9"/>
  <c r="G274" i="9"/>
  <c r="G266" i="9"/>
  <c r="G254" i="9"/>
  <c r="K7" i="7"/>
  <c r="J117" i="7"/>
  <c r="J225" i="7"/>
  <c r="I7" i="9"/>
  <c r="G243" i="9"/>
  <c r="G281" i="9"/>
  <c r="G261" i="9"/>
  <c r="G272" i="9"/>
  <c r="G251" i="9"/>
  <c r="G244" i="9"/>
  <c r="G275" i="9"/>
  <c r="G278" i="9"/>
  <c r="G239" i="9"/>
  <c r="G259" i="9"/>
  <c r="G279" i="9" l="1"/>
  <c r="G269" i="9"/>
  <c r="G257" i="9"/>
  <c r="G267" i="9"/>
  <c r="H267" i="9" s="1"/>
  <c r="G256" i="9"/>
  <c r="G260" i="9"/>
  <c r="G264" i="9"/>
  <c r="H264" i="9" s="1"/>
  <c r="H41" i="3"/>
  <c r="H40" i="5"/>
  <c r="F258" i="7" s="1"/>
  <c r="H50" i="5"/>
  <c r="F268" i="7" s="1"/>
  <c r="H55" i="5"/>
  <c r="F273" i="7" s="1"/>
  <c r="H21" i="5"/>
  <c r="F239" i="7" s="1"/>
  <c r="H45" i="5"/>
  <c r="F263" i="7" s="1"/>
  <c r="H12" i="5"/>
  <c r="F230" i="7" s="1"/>
  <c r="H15" i="5"/>
  <c r="F233" i="7" s="1"/>
  <c r="H19" i="5"/>
  <c r="E192" i="9" s="1"/>
  <c r="H52" i="5"/>
  <c r="E225" i="9" s="1"/>
  <c r="H42" i="5"/>
  <c r="E215" i="9" s="1"/>
  <c r="H56" i="5"/>
  <c r="F274" i="7" s="1"/>
  <c r="H49" i="5"/>
  <c r="E222" i="9" s="1"/>
  <c r="H54" i="5"/>
  <c r="F272" i="7" s="1"/>
  <c r="H61" i="5"/>
  <c r="E234" i="9" s="1"/>
  <c r="H65" i="5"/>
  <c r="F283" i="7" s="1"/>
  <c r="H11" i="5"/>
  <c r="F229" i="7" s="1"/>
  <c r="H59" i="5"/>
  <c r="F277" i="7" s="1"/>
  <c r="H37" i="5"/>
  <c r="E210" i="9" s="1"/>
  <c r="H33" i="5"/>
  <c r="F251" i="7" s="1"/>
  <c r="H60" i="5"/>
  <c r="F278" i="7" s="1"/>
  <c r="H64" i="5"/>
  <c r="F282" i="7" s="1"/>
  <c r="H18" i="5"/>
  <c r="E191" i="9" s="1"/>
  <c r="H30" i="5"/>
  <c r="F248" i="7" s="1"/>
  <c r="H27" i="5"/>
  <c r="F245" i="7" s="1"/>
  <c r="H43" i="5"/>
  <c r="F261" i="7" s="1"/>
  <c r="H10" i="5"/>
  <c r="F228" i="7" s="1"/>
  <c r="H14" i="5"/>
  <c r="E187" i="9" s="1"/>
  <c r="H48" i="5"/>
  <c r="F266" i="7" s="1"/>
  <c r="H25" i="5"/>
  <c r="F243" i="7" s="1"/>
  <c r="H38" i="5"/>
  <c r="F256" i="7" s="1"/>
  <c r="H26" i="5"/>
  <c r="E199" i="9" s="1"/>
  <c r="H9" i="5"/>
  <c r="F227" i="7" s="1"/>
  <c r="H35" i="5"/>
  <c r="E208" i="9" s="1"/>
  <c r="H17" i="5"/>
  <c r="F235" i="7" s="1"/>
  <c r="H47" i="5"/>
  <c r="E220" i="9" s="1"/>
  <c r="H31" i="5"/>
  <c r="E204" i="9" s="1"/>
  <c r="H16" i="5"/>
  <c r="E189" i="9" s="1"/>
  <c r="H39" i="5"/>
  <c r="F257" i="7" s="1"/>
  <c r="H20" i="5"/>
  <c r="E193" i="9" s="1"/>
  <c r="H53" i="5"/>
  <c r="E226" i="9" s="1"/>
  <c r="H63" i="5"/>
  <c r="E236" i="9" s="1"/>
  <c r="H23" i="5"/>
  <c r="F241" i="7" s="1"/>
  <c r="H44" i="5"/>
  <c r="E217" i="9" s="1"/>
  <c r="I10" i="3"/>
  <c r="AZ38" i="14" s="1"/>
  <c r="N38" i="14" s="1"/>
  <c r="J13" i="3" s="1"/>
  <c r="H119" i="3" s="1"/>
  <c r="H109" i="3"/>
  <c r="H46" i="5"/>
  <c r="E219" i="9" s="1"/>
  <c r="H58" i="5"/>
  <c r="E231" i="9" s="1"/>
  <c r="H29" i="5"/>
  <c r="F247" i="7" s="1"/>
  <c r="H32" i="5"/>
  <c r="E205" i="9" s="1"/>
  <c r="H24" i="5"/>
  <c r="F242" i="7" s="1"/>
  <c r="H62" i="5"/>
  <c r="E235" i="9" s="1"/>
  <c r="H36" i="5"/>
  <c r="F254" i="7" s="1"/>
  <c r="H57" i="5"/>
  <c r="E230" i="9" s="1"/>
  <c r="H28" i="5"/>
  <c r="E201" i="9" s="1"/>
  <c r="H41" i="5"/>
  <c r="E214" i="9" s="1"/>
  <c r="H34" i="5"/>
  <c r="F252" i="7" s="1"/>
  <c r="H22" i="5"/>
  <c r="E195" i="9" s="1"/>
  <c r="H13" i="5"/>
  <c r="F231" i="7" s="1"/>
  <c r="I85" i="3"/>
  <c r="CB85" i="3" s="1"/>
  <c r="AP310" i="7"/>
  <c r="I78" i="3"/>
  <c r="CB78" i="3" s="1"/>
  <c r="I90" i="3"/>
  <c r="CB90" i="3" s="1"/>
  <c r="I105" i="3"/>
  <c r="CB105" i="3" s="1"/>
  <c r="I98" i="3"/>
  <c r="CB98" i="3" s="1"/>
  <c r="I102" i="3"/>
  <c r="CB102" i="3" s="1"/>
  <c r="I91" i="3"/>
  <c r="CB91" i="3" s="1"/>
  <c r="I99" i="3"/>
  <c r="CB99" i="3" s="1"/>
  <c r="I101" i="3"/>
  <c r="CB101" i="3" s="1"/>
  <c r="I103" i="3"/>
  <c r="CB103" i="3" s="1"/>
  <c r="I88" i="3"/>
  <c r="CB88" i="3" s="1"/>
  <c r="I79" i="3"/>
  <c r="CB79" i="3" s="1"/>
  <c r="I82" i="3"/>
  <c r="CB82" i="3" s="1"/>
  <c r="I96" i="3"/>
  <c r="CB96" i="3" s="1"/>
  <c r="I80" i="3"/>
  <c r="CB80" i="3" s="1"/>
  <c r="I81" i="3"/>
  <c r="CB81" i="3" s="1"/>
  <c r="I95" i="3"/>
  <c r="CB95" i="3" s="1"/>
  <c r="I84" i="3"/>
  <c r="CB84" i="3" s="1"/>
  <c r="I106" i="3"/>
  <c r="CB106" i="3" s="1"/>
  <c r="I107" i="3"/>
  <c r="CB107" i="3" s="1"/>
  <c r="I104" i="3"/>
  <c r="CB104" i="3" s="1"/>
  <c r="I86" i="3"/>
  <c r="CB86" i="3" s="1"/>
  <c r="I83" i="3"/>
  <c r="CB83" i="3" s="1"/>
  <c r="I93" i="3"/>
  <c r="CB93" i="3" s="1"/>
  <c r="I94" i="3"/>
  <c r="CB94" i="3" s="1"/>
  <c r="I92" i="3"/>
  <c r="CB92" i="3" s="1"/>
  <c r="I87" i="3"/>
  <c r="CB87" i="3" s="1"/>
  <c r="I97" i="3"/>
  <c r="CB97" i="3" s="1"/>
  <c r="I89" i="3"/>
  <c r="CB89" i="3" s="1"/>
  <c r="H75" i="3"/>
  <c r="AP313" i="7"/>
  <c r="AP324" i="7"/>
  <c r="AP290" i="7"/>
  <c r="AP326" i="7"/>
  <c r="AP294" i="7"/>
  <c r="AP319" i="7"/>
  <c r="AP323" i="7"/>
  <c r="AP301" i="7"/>
  <c r="AP316" i="7"/>
  <c r="AP315" i="7"/>
  <c r="AP285" i="7"/>
  <c r="AP305" i="7"/>
  <c r="AP314" i="7"/>
  <c r="AP309" i="7"/>
  <c r="AP312" i="7"/>
  <c r="AP325" i="7"/>
  <c r="AP317" i="7"/>
  <c r="AP327" i="7"/>
  <c r="AP311" i="7"/>
  <c r="F269" i="7"/>
  <c r="E224" i="9"/>
  <c r="I70" i="3"/>
  <c r="I49" i="3"/>
  <c r="I53" i="3"/>
  <c r="I72" i="3"/>
  <c r="I62" i="3"/>
  <c r="I73" i="3"/>
  <c r="I51" i="3"/>
  <c r="I68" i="3"/>
  <c r="I64" i="3"/>
  <c r="I66" i="3"/>
  <c r="I44" i="3"/>
  <c r="I48" i="3"/>
  <c r="I50" i="3"/>
  <c r="I55" i="3"/>
  <c r="I69" i="3"/>
  <c r="I63" i="3"/>
  <c r="I59" i="3"/>
  <c r="I45" i="3"/>
  <c r="I46" i="3"/>
  <c r="I61" i="3"/>
  <c r="I65" i="3"/>
  <c r="I71" i="3"/>
  <c r="I54" i="3"/>
  <c r="I52" i="3"/>
  <c r="I60" i="3"/>
  <c r="I67" i="3"/>
  <c r="I56" i="3"/>
  <c r="I57" i="3"/>
  <c r="I47" i="3"/>
  <c r="I58" i="3"/>
  <c r="I13" i="16"/>
  <c r="I55" i="16"/>
  <c r="I25" i="16"/>
  <c r="I28" i="16"/>
  <c r="I61" i="16"/>
  <c r="I42" i="16"/>
  <c r="I63" i="16"/>
  <c r="I54" i="16"/>
  <c r="W86" i="16"/>
  <c r="W83" i="16"/>
  <c r="W78" i="16"/>
  <c r="W95" i="16"/>
  <c r="W101" i="16"/>
  <c r="H268" i="9"/>
  <c r="G255" i="9"/>
  <c r="G265" i="9"/>
  <c r="H282" i="9"/>
  <c r="I46" i="16"/>
  <c r="I18" i="16"/>
  <c r="I48" i="16"/>
  <c r="I15" i="16"/>
  <c r="I43" i="16"/>
  <c r="I33" i="16"/>
  <c r="I39" i="16"/>
  <c r="W73" i="16"/>
  <c r="W77" i="16"/>
  <c r="W87" i="16"/>
  <c r="W88" i="16"/>
  <c r="W100" i="16"/>
  <c r="W98" i="16"/>
  <c r="J7" i="9"/>
  <c r="L7" i="7"/>
  <c r="K225" i="7"/>
  <c r="K117" i="7"/>
  <c r="G258" i="9"/>
  <c r="G245" i="9"/>
  <c r="H276" i="9"/>
  <c r="H97" i="9"/>
  <c r="H100" i="9"/>
  <c r="H102" i="9"/>
  <c r="H275" i="9" s="1"/>
  <c r="H94" i="9"/>
  <c r="H110" i="9"/>
  <c r="H93" i="9"/>
  <c r="H108" i="9"/>
  <c r="H103" i="9"/>
  <c r="H105" i="9"/>
  <c r="H278" i="9" s="1"/>
  <c r="H92" i="9"/>
  <c r="H107" i="9"/>
  <c r="H99" i="9"/>
  <c r="H104" i="9"/>
  <c r="H277" i="9" s="1"/>
  <c r="H98" i="9"/>
  <c r="H91" i="9"/>
  <c r="H95" i="9"/>
  <c r="H109" i="9"/>
  <c r="H101" i="9"/>
  <c r="H96" i="9"/>
  <c r="H106" i="9"/>
  <c r="H73" i="9"/>
  <c r="H81" i="9"/>
  <c r="H85" i="9"/>
  <c r="H80" i="9"/>
  <c r="H69" i="9"/>
  <c r="H76" i="9"/>
  <c r="H66" i="9"/>
  <c r="H239" i="9" s="1"/>
  <c r="H74" i="9"/>
  <c r="H75" i="9"/>
  <c r="H77" i="9"/>
  <c r="H70" i="9"/>
  <c r="H243" i="9" s="1"/>
  <c r="H88" i="9"/>
  <c r="H78" i="9"/>
  <c r="H72" i="9"/>
  <c r="H79" i="9"/>
  <c r="H87" i="9"/>
  <c r="H86" i="9"/>
  <c r="H89" i="9"/>
  <c r="H82" i="9"/>
  <c r="H12" i="9"/>
  <c r="H39" i="9"/>
  <c r="H43" i="9"/>
  <c r="H18" i="9"/>
  <c r="H26" i="9"/>
  <c r="H35" i="9"/>
  <c r="H37" i="9"/>
  <c r="H32" i="9"/>
  <c r="H10" i="9"/>
  <c r="H33" i="9"/>
  <c r="H25" i="9"/>
  <c r="H60" i="9"/>
  <c r="H44" i="9"/>
  <c r="H68" i="9"/>
  <c r="H71" i="9"/>
  <c r="H83" i="9"/>
  <c r="H256" i="9" s="1"/>
  <c r="H67" i="9"/>
  <c r="H64" i="9"/>
  <c r="H53" i="9"/>
  <c r="H49" i="9"/>
  <c r="H21" i="9"/>
  <c r="H36" i="9"/>
  <c r="H40" i="9"/>
  <c r="H15" i="9"/>
  <c r="H61" i="9"/>
  <c r="H62" i="9"/>
  <c r="H54" i="9"/>
  <c r="H84" i="9"/>
  <c r="H90" i="9"/>
  <c r="H23" i="9"/>
  <c r="H58" i="9"/>
  <c r="H63" i="9"/>
  <c r="H57" i="9"/>
  <c r="H20" i="9"/>
  <c r="H50" i="9"/>
  <c r="H34" i="9"/>
  <c r="H24" i="9"/>
  <c r="H55" i="9"/>
  <c r="H46" i="9"/>
  <c r="H52" i="9"/>
  <c r="H27" i="9"/>
  <c r="H38" i="9"/>
  <c r="H45" i="9"/>
  <c r="H14" i="9"/>
  <c r="H65" i="9"/>
  <c r="H11" i="9"/>
  <c r="H30" i="9"/>
  <c r="H13" i="9"/>
  <c r="H16" i="9"/>
  <c r="H29" i="9"/>
  <c r="H42" i="9"/>
  <c r="H56" i="9"/>
  <c r="H48" i="9"/>
  <c r="H41" i="9"/>
  <c r="H22" i="9"/>
  <c r="H9" i="9"/>
  <c r="H51" i="9"/>
  <c r="H59" i="9"/>
  <c r="H28" i="9"/>
  <c r="H17" i="9"/>
  <c r="H31" i="9"/>
  <c r="H19" i="9"/>
  <c r="H47" i="9"/>
  <c r="G270" i="9"/>
  <c r="H270" i="9" s="1"/>
  <c r="G273" i="9"/>
  <c r="G246" i="9"/>
  <c r="H246" i="9" s="1"/>
  <c r="I31" i="16"/>
  <c r="I53" i="16"/>
  <c r="I59" i="16"/>
  <c r="I20" i="16"/>
  <c r="I56" i="16"/>
  <c r="I11" i="16"/>
  <c r="I16" i="16"/>
  <c r="I40" i="16"/>
  <c r="I64" i="16"/>
  <c r="I36" i="16"/>
  <c r="I19" i="16"/>
  <c r="W91" i="16"/>
  <c r="I45" i="16"/>
  <c r="I26" i="16"/>
  <c r="I50" i="16"/>
  <c r="W82" i="16"/>
  <c r="W72" i="16"/>
  <c r="W70" i="16"/>
  <c r="W90" i="16"/>
  <c r="W67" i="16"/>
  <c r="W89" i="16"/>
  <c r="W104" i="16"/>
  <c r="W110" i="16"/>
  <c r="W109" i="16"/>
  <c r="W94" i="16"/>
  <c r="W105" i="16"/>
  <c r="H240" i="9"/>
  <c r="H263" i="9"/>
  <c r="H253" i="9"/>
  <c r="I14" i="16"/>
  <c r="I58" i="16"/>
  <c r="I37" i="16"/>
  <c r="I49" i="16"/>
  <c r="I47" i="16"/>
  <c r="I51" i="16"/>
  <c r="I30" i="16"/>
  <c r="W80" i="16"/>
  <c r="W75" i="16"/>
  <c r="W108" i="16"/>
  <c r="W93" i="16"/>
  <c r="W106" i="16"/>
  <c r="H272" i="9"/>
  <c r="H274" i="9"/>
  <c r="G247" i="9"/>
  <c r="H247" i="9" s="1"/>
  <c r="H283" i="9"/>
  <c r="I52" i="16"/>
  <c r="I27" i="16"/>
  <c r="I60" i="16"/>
  <c r="I35" i="16"/>
  <c r="I38" i="16"/>
  <c r="W74" i="16"/>
  <c r="I23" i="16"/>
  <c r="I66" i="16"/>
  <c r="W76" i="16"/>
  <c r="W69" i="16"/>
  <c r="W92" i="16"/>
  <c r="W99" i="16"/>
  <c r="W102" i="16"/>
  <c r="G271" i="9"/>
  <c r="G250" i="9"/>
  <c r="G248" i="9"/>
  <c r="H248" i="9" s="1"/>
  <c r="G280" i="9"/>
  <c r="H280" i="9" s="1"/>
  <c r="I8" i="9"/>
  <c r="I180" i="9"/>
  <c r="I181" i="9" s="1"/>
  <c r="H257" i="9"/>
  <c r="G252" i="9"/>
  <c r="G241" i="9"/>
  <c r="H241" i="9" s="1"/>
  <c r="H262" i="9"/>
  <c r="I62" i="16"/>
  <c r="I57" i="16"/>
  <c r="I34" i="16"/>
  <c r="I41" i="16"/>
  <c r="I44" i="16"/>
  <c r="I10" i="16"/>
  <c r="I22" i="16"/>
  <c r="W79" i="16"/>
  <c r="I12" i="16"/>
  <c r="I32" i="16"/>
  <c r="I24" i="16"/>
  <c r="I21" i="16"/>
  <c r="I29" i="16"/>
  <c r="I65" i="16"/>
  <c r="I17" i="16"/>
  <c r="W81" i="16"/>
  <c r="W84" i="16"/>
  <c r="W85" i="16"/>
  <c r="W68" i="16"/>
  <c r="W71" i="16"/>
  <c r="W111" i="16"/>
  <c r="W97" i="16"/>
  <c r="W103" i="16"/>
  <c r="W96" i="16"/>
  <c r="W107" i="16"/>
  <c r="G249" i="9"/>
  <c r="H269" i="9" l="1"/>
  <c r="E223" i="9"/>
  <c r="AZ51" i="14"/>
  <c r="N51" i="14" s="1"/>
  <c r="J26" i="3" s="1"/>
  <c r="H132" i="3" s="1"/>
  <c r="H249" i="9"/>
  <c r="H252" i="9"/>
  <c r="H271" i="9"/>
  <c r="E184" i="9"/>
  <c r="E221" i="9"/>
  <c r="F267" i="7"/>
  <c r="F255" i="7"/>
  <c r="E190" i="9"/>
  <c r="E209" i="9"/>
  <c r="F249" i="7"/>
  <c r="F232" i="7"/>
  <c r="E194" i="9"/>
  <c r="F237" i="7"/>
  <c r="F271" i="7"/>
  <c r="E182" i="9"/>
  <c r="E233" i="9"/>
  <c r="E200" i="9"/>
  <c r="I40" i="3"/>
  <c r="I41" i="3" s="1"/>
  <c r="AZ40" i="14"/>
  <c r="N40" i="14" s="1"/>
  <c r="J15" i="3" s="1"/>
  <c r="CC15" i="3" s="1"/>
  <c r="AZ41" i="14"/>
  <c r="N41" i="14" s="1"/>
  <c r="J16" i="3" s="1"/>
  <c r="CC16" i="3" s="1"/>
  <c r="CB10" i="3"/>
  <c r="I18" i="5" s="1"/>
  <c r="F191" i="9" s="1"/>
  <c r="AZ60" i="14"/>
  <c r="N60" i="14" s="1"/>
  <c r="J35" i="3" s="1"/>
  <c r="CC35" i="3" s="1"/>
  <c r="AZ47" i="14"/>
  <c r="N47" i="14" s="1"/>
  <c r="J22" i="3" s="1"/>
  <c r="CC22" i="3" s="1"/>
  <c r="E197" i="9"/>
  <c r="F270" i="7"/>
  <c r="E227" i="9"/>
  <c r="F234" i="7"/>
  <c r="F253" i="7"/>
  <c r="E232" i="9"/>
  <c r="E198" i="9"/>
  <c r="E216" i="9"/>
  <c r="E218" i="9"/>
  <c r="E237" i="9"/>
  <c r="E213" i="9"/>
  <c r="E202" i="9"/>
  <c r="E207" i="9"/>
  <c r="AZ52" i="14"/>
  <c r="N52" i="14" s="1"/>
  <c r="J27" i="3" s="1"/>
  <c r="CC27" i="3" s="1"/>
  <c r="E228" i="9"/>
  <c r="AZ35" i="14"/>
  <c r="N35" i="14" s="1"/>
  <c r="N31" i="14" s="1"/>
  <c r="AZ56" i="14"/>
  <c r="N56" i="14" s="1"/>
  <c r="J31" i="3" s="1"/>
  <c r="CC31" i="3" s="1"/>
  <c r="F259" i="7"/>
  <c r="AZ55" i="14"/>
  <c r="N55" i="14" s="1"/>
  <c r="J30" i="3" s="1"/>
  <c r="CC30" i="3" s="1"/>
  <c r="AZ45" i="14"/>
  <c r="N45" i="14" s="1"/>
  <c r="J20" i="3" s="1"/>
  <c r="CC20" i="3" s="1"/>
  <c r="AZ36" i="14"/>
  <c r="N36" i="14" s="1"/>
  <c r="J11" i="3" s="1"/>
  <c r="CC11" i="3" s="1"/>
  <c r="CC13" i="3"/>
  <c r="AZ63" i="14"/>
  <c r="N63" i="14" s="1"/>
  <c r="J38" i="3" s="1"/>
  <c r="H144" i="3" s="1"/>
  <c r="AZ57" i="14"/>
  <c r="N57" i="14" s="1"/>
  <c r="J32" i="3" s="1"/>
  <c r="CC32" i="3" s="1"/>
  <c r="AZ53" i="14"/>
  <c r="N53" i="14" s="1"/>
  <c r="J28" i="3" s="1"/>
  <c r="CC28" i="3" s="1"/>
  <c r="AZ49" i="14"/>
  <c r="N49" i="14" s="1"/>
  <c r="J24" i="3" s="1"/>
  <c r="H130" i="3" s="1"/>
  <c r="AZ43" i="14"/>
  <c r="N43" i="14" s="1"/>
  <c r="J18" i="3" s="1"/>
  <c r="CC18" i="3" s="1"/>
  <c r="AZ50" i="14"/>
  <c r="N50" i="14" s="1"/>
  <c r="J25" i="3" s="1"/>
  <c r="H131" i="3" s="1"/>
  <c r="AZ61" i="14"/>
  <c r="N61" i="14" s="1"/>
  <c r="J36" i="3" s="1"/>
  <c r="CC36" i="3" s="1"/>
  <c r="AZ62" i="14"/>
  <c r="N62" i="14" s="1"/>
  <c r="J37" i="3" s="1"/>
  <c r="CC37" i="3" s="1"/>
  <c r="AZ44" i="14"/>
  <c r="N44" i="14" s="1"/>
  <c r="J19" i="3" s="1"/>
  <c r="H125" i="3" s="1"/>
  <c r="AZ37" i="14"/>
  <c r="N37" i="14" s="1"/>
  <c r="J12" i="3" s="1"/>
  <c r="CC12" i="3" s="1"/>
  <c r="E238" i="9"/>
  <c r="F276" i="7"/>
  <c r="E188" i="9"/>
  <c r="F281" i="7"/>
  <c r="F250" i="7"/>
  <c r="F246" i="7"/>
  <c r="E211" i="9"/>
  <c r="E185" i="9"/>
  <c r="F279" i="7"/>
  <c r="F275" i="7"/>
  <c r="AZ46" i="14"/>
  <c r="N46" i="14" s="1"/>
  <c r="J21" i="3" s="1"/>
  <c r="CC21" i="3" s="1"/>
  <c r="AZ58" i="14"/>
  <c r="N58" i="14" s="1"/>
  <c r="J33" i="3" s="1"/>
  <c r="CC33" i="3" s="1"/>
  <c r="AZ54" i="14"/>
  <c r="N54" i="14" s="1"/>
  <c r="J29" i="3" s="1"/>
  <c r="CC29" i="3" s="1"/>
  <c r="AZ48" i="14"/>
  <c r="N48" i="14" s="1"/>
  <c r="J23" i="3" s="1"/>
  <c r="H129" i="3" s="1"/>
  <c r="AZ59" i="14"/>
  <c r="N59" i="14" s="1"/>
  <c r="J34" i="3" s="1"/>
  <c r="CC34" i="3" s="1"/>
  <c r="AZ39" i="14"/>
  <c r="N39" i="14" s="1"/>
  <c r="J14" i="3" s="1"/>
  <c r="CC14" i="3" s="1"/>
  <c r="AZ42" i="14"/>
  <c r="N42" i="14" s="1"/>
  <c r="J17" i="3" s="1"/>
  <c r="CC17" i="3" s="1"/>
  <c r="F260" i="7"/>
  <c r="F236" i="7"/>
  <c r="E196" i="9"/>
  <c r="F264" i="7"/>
  <c r="E183" i="9"/>
  <c r="F240" i="7"/>
  <c r="E212" i="9"/>
  <c r="E203" i="9"/>
  <c r="F238" i="7"/>
  <c r="F280" i="7"/>
  <c r="E206" i="9"/>
  <c r="E229" i="9"/>
  <c r="E186" i="9"/>
  <c r="F262" i="7"/>
  <c r="F265" i="7"/>
  <c r="H134" i="3"/>
  <c r="F244" i="7"/>
  <c r="H137" i="3"/>
  <c r="CC26" i="3"/>
  <c r="H141" i="3"/>
  <c r="I108" i="3"/>
  <c r="I64" i="5"/>
  <c r="I15" i="5"/>
  <c r="G233" i="7" s="1"/>
  <c r="I33" i="5"/>
  <c r="J76" i="3"/>
  <c r="H182" i="3" s="1"/>
  <c r="AZ69" i="14"/>
  <c r="N69" i="14" s="1"/>
  <c r="CB47" i="3"/>
  <c r="CB65" i="3"/>
  <c r="CB62" i="3"/>
  <c r="CB57" i="3"/>
  <c r="AZ74" i="14"/>
  <c r="N74" i="14" s="1"/>
  <c r="CB52" i="3"/>
  <c r="CB61" i="3"/>
  <c r="CB63" i="3"/>
  <c r="AZ70" i="14"/>
  <c r="N70" i="14" s="1"/>
  <c r="CB48" i="3"/>
  <c r="CB68" i="3"/>
  <c r="CB72" i="3"/>
  <c r="AZ94" i="14"/>
  <c r="N94" i="14" s="1"/>
  <c r="CB60" i="3"/>
  <c r="AZ72" i="14"/>
  <c r="N72" i="14" s="1"/>
  <c r="CB50" i="3"/>
  <c r="CB70" i="3"/>
  <c r="CB56" i="3"/>
  <c r="CB54" i="3"/>
  <c r="AZ93" i="14"/>
  <c r="N93" i="14" s="1"/>
  <c r="AZ79" i="14"/>
  <c r="N79" i="14" s="1"/>
  <c r="AZ81" i="14"/>
  <c r="N81" i="14" s="1"/>
  <c r="AZ84" i="14"/>
  <c r="N84" i="14" s="1"/>
  <c r="AZ85" i="14"/>
  <c r="N85" i="14" s="1"/>
  <c r="AZ80" i="14"/>
  <c r="N80" i="14" s="1"/>
  <c r="AZ78" i="14"/>
  <c r="N78" i="14" s="1"/>
  <c r="AZ88" i="14"/>
  <c r="N88" i="14" s="1"/>
  <c r="AZ87" i="14"/>
  <c r="N87" i="14" s="1"/>
  <c r="AZ82" i="14"/>
  <c r="N82" i="14" s="1"/>
  <c r="AZ91" i="14"/>
  <c r="N91" i="14" s="1"/>
  <c r="AZ89" i="14"/>
  <c r="N89" i="14" s="1"/>
  <c r="AZ68" i="14"/>
  <c r="N68" i="14" s="1"/>
  <c r="AZ86" i="14"/>
  <c r="N86" i="14" s="1"/>
  <c r="AZ83" i="14"/>
  <c r="N83" i="14" s="1"/>
  <c r="AZ77" i="14"/>
  <c r="N77" i="14" s="1"/>
  <c r="AZ90" i="14"/>
  <c r="N90" i="14" s="1"/>
  <c r="AZ76" i="14"/>
  <c r="N76" i="14" s="1"/>
  <c r="AZ92" i="14"/>
  <c r="N92" i="14" s="1"/>
  <c r="AZ71" i="14"/>
  <c r="N71" i="14" s="1"/>
  <c r="CB46" i="3"/>
  <c r="CB69" i="3"/>
  <c r="I74" i="3"/>
  <c r="AZ66" i="14"/>
  <c r="N66" i="14" s="1"/>
  <c r="CB44" i="3"/>
  <c r="CB51" i="3"/>
  <c r="AZ73" i="14"/>
  <c r="N73" i="14" s="1"/>
  <c r="AZ75" i="14"/>
  <c r="N75" i="14" s="1"/>
  <c r="CB53" i="3"/>
  <c r="CB59" i="3"/>
  <c r="CB64" i="3"/>
  <c r="CB58" i="3"/>
  <c r="CB67" i="3"/>
  <c r="CB71" i="3"/>
  <c r="AZ67" i="14"/>
  <c r="N67" i="14" s="1"/>
  <c r="CB45" i="3"/>
  <c r="CB55" i="3"/>
  <c r="CB66" i="3"/>
  <c r="CB73" i="3"/>
  <c r="AZ95" i="14"/>
  <c r="N95" i="14" s="1"/>
  <c r="CB49" i="3"/>
  <c r="W17" i="16"/>
  <c r="W41" i="16"/>
  <c r="W49" i="16"/>
  <c r="W64" i="16"/>
  <c r="W56" i="16"/>
  <c r="W65" i="16"/>
  <c r="W21" i="16"/>
  <c r="W10" i="16"/>
  <c r="W34" i="16"/>
  <c r="H254" i="9"/>
  <c r="I81" i="9" s="1"/>
  <c r="H266" i="9"/>
  <c r="I93" i="9" s="1"/>
  <c r="H244" i="9"/>
  <c r="I71" i="9" s="1"/>
  <c r="W32" i="16"/>
  <c r="W44" i="16"/>
  <c r="W16" i="16"/>
  <c r="W59" i="16"/>
  <c r="W54" i="16"/>
  <c r="W55" i="16"/>
  <c r="W12" i="16"/>
  <c r="W22" i="16"/>
  <c r="W57" i="16"/>
  <c r="W23" i="16"/>
  <c r="W35" i="16"/>
  <c r="W29" i="16"/>
  <c r="W24" i="16"/>
  <c r="W62" i="16"/>
  <c r="W38" i="16"/>
  <c r="W52" i="16"/>
  <c r="W51" i="16"/>
  <c r="W58" i="16"/>
  <c r="W26" i="16"/>
  <c r="H258" i="9"/>
  <c r="I85" i="9" s="1"/>
  <c r="W33" i="16"/>
  <c r="W15" i="16"/>
  <c r="W18" i="16"/>
  <c r="H265" i="9"/>
  <c r="I92" i="9" s="1"/>
  <c r="H242" i="9"/>
  <c r="I69" i="9" s="1"/>
  <c r="W60" i="16"/>
  <c r="W50" i="16"/>
  <c r="W45" i="16"/>
  <c r="W36" i="16"/>
  <c r="W40" i="16"/>
  <c r="W11" i="16"/>
  <c r="W20" i="16"/>
  <c r="W53" i="16"/>
  <c r="H273" i="9"/>
  <c r="I100" i="9" s="1"/>
  <c r="M7" i="7"/>
  <c r="L225" i="7"/>
  <c r="K7" i="9"/>
  <c r="L117" i="7"/>
  <c r="H261" i="9"/>
  <c r="I88" i="9" s="1"/>
  <c r="H279" i="9"/>
  <c r="I106" i="9" s="1"/>
  <c r="W39" i="16"/>
  <c r="H259" i="9"/>
  <c r="W63" i="16"/>
  <c r="W61" i="16"/>
  <c r="W25" i="16"/>
  <c r="W13" i="16"/>
  <c r="I104" i="9"/>
  <c r="I277" i="9" s="1"/>
  <c r="I99" i="9"/>
  <c r="I272" i="9" s="1"/>
  <c r="I98" i="9"/>
  <c r="I102" i="9"/>
  <c r="I275" i="9" s="1"/>
  <c r="I103" i="9"/>
  <c r="I276" i="9" s="1"/>
  <c r="I95" i="9"/>
  <c r="I110" i="9"/>
  <c r="I283" i="9" s="1"/>
  <c r="I97" i="9"/>
  <c r="I270" i="9" s="1"/>
  <c r="I96" i="9"/>
  <c r="I109" i="9"/>
  <c r="I282" i="9" s="1"/>
  <c r="I101" i="9"/>
  <c r="I91" i="9"/>
  <c r="I264" i="9" s="1"/>
  <c r="I107" i="9"/>
  <c r="I280" i="9" s="1"/>
  <c r="I105" i="9"/>
  <c r="I84" i="9"/>
  <c r="I257" i="9" s="1"/>
  <c r="I90" i="9"/>
  <c r="I263" i="9" s="1"/>
  <c r="I73" i="9"/>
  <c r="I246" i="9" s="1"/>
  <c r="I67" i="9"/>
  <c r="I240" i="9" s="1"/>
  <c r="I80" i="9"/>
  <c r="I75" i="9"/>
  <c r="I248" i="9" s="1"/>
  <c r="I66" i="9"/>
  <c r="I239" i="9" s="1"/>
  <c r="I94" i="9"/>
  <c r="I267" i="9" s="1"/>
  <c r="I79" i="9"/>
  <c r="I83" i="9"/>
  <c r="I256" i="9" s="1"/>
  <c r="I70" i="9"/>
  <c r="I243" i="9" s="1"/>
  <c r="I89" i="9"/>
  <c r="I262" i="9" s="1"/>
  <c r="I74" i="9"/>
  <c r="I247" i="9" s="1"/>
  <c r="I68" i="9"/>
  <c r="I241" i="9" s="1"/>
  <c r="I76" i="9"/>
  <c r="I249" i="9" s="1"/>
  <c r="H250" i="9"/>
  <c r="W66" i="16"/>
  <c r="W27" i="16"/>
  <c r="W30" i="16"/>
  <c r="W47" i="16"/>
  <c r="W37" i="16"/>
  <c r="W14" i="16"/>
  <c r="W19" i="16"/>
  <c r="W31" i="16"/>
  <c r="H245" i="9"/>
  <c r="I72" i="9" s="1"/>
  <c r="J8" i="9"/>
  <c r="J180" i="9"/>
  <c r="J181" i="9" s="1"/>
  <c r="H251" i="9"/>
  <c r="I78" i="9" s="1"/>
  <c r="W43" i="16"/>
  <c r="W48" i="16"/>
  <c r="W46" i="16"/>
  <c r="H255" i="9"/>
  <c r="I82" i="9" s="1"/>
  <c r="H281" i="9"/>
  <c r="W42" i="16"/>
  <c r="W28" i="16"/>
  <c r="H260" i="9"/>
  <c r="I269" i="9" l="1"/>
  <c r="I252" i="9"/>
  <c r="H121" i="3"/>
  <c r="H128" i="3"/>
  <c r="F237" i="9"/>
  <c r="I36" i="5"/>
  <c r="F209" i="9" s="1"/>
  <c r="I45" i="5"/>
  <c r="G263" i="7" s="1"/>
  <c r="I46" i="5"/>
  <c r="G264" i="7" s="1"/>
  <c r="I9" i="5"/>
  <c r="G227" i="7" s="1"/>
  <c r="I56" i="5"/>
  <c r="F229" i="9" s="1"/>
  <c r="I30" i="5"/>
  <c r="F203" i="9" s="1"/>
  <c r="I50" i="5"/>
  <c r="F223" i="9" s="1"/>
  <c r="I14" i="5"/>
  <c r="F187" i="9" s="1"/>
  <c r="I25" i="5"/>
  <c r="G243" i="7" s="1"/>
  <c r="I24" i="5"/>
  <c r="G242" i="7" s="1"/>
  <c r="I19" i="5"/>
  <c r="F192" i="9" s="1"/>
  <c r="I109" i="3"/>
  <c r="I21" i="5"/>
  <c r="G239" i="7" s="1"/>
  <c r="I35" i="5"/>
  <c r="F208" i="9" s="1"/>
  <c r="I57" i="5"/>
  <c r="F230" i="9" s="1"/>
  <c r="I40" i="5"/>
  <c r="F213" i="9" s="1"/>
  <c r="I51" i="5"/>
  <c r="F224" i="9" s="1"/>
  <c r="I26" i="5"/>
  <c r="F199" i="9" s="1"/>
  <c r="I38" i="5"/>
  <c r="G256" i="7" s="1"/>
  <c r="I42" i="5"/>
  <c r="F215" i="9" s="1"/>
  <c r="I16" i="5"/>
  <c r="G234" i="7" s="1"/>
  <c r="I13" i="5"/>
  <c r="G231" i="7" s="1"/>
  <c r="I10" i="5"/>
  <c r="F183" i="9" s="1"/>
  <c r="I34" i="5"/>
  <c r="G252" i="7" s="1"/>
  <c r="G236" i="7"/>
  <c r="I63" i="5"/>
  <c r="F236" i="9" s="1"/>
  <c r="I58" i="5"/>
  <c r="F231" i="9" s="1"/>
  <c r="I39" i="5"/>
  <c r="F212" i="9" s="1"/>
  <c r="I22" i="5"/>
  <c r="G240" i="7" s="1"/>
  <c r="I31" i="5"/>
  <c r="F204" i="9" s="1"/>
  <c r="I54" i="5"/>
  <c r="F227" i="9" s="1"/>
  <c r="I49" i="5"/>
  <c r="F222" i="9" s="1"/>
  <c r="I12" i="5"/>
  <c r="G230" i="7" s="1"/>
  <c r="I47" i="5"/>
  <c r="F220" i="9" s="1"/>
  <c r="I23" i="5"/>
  <c r="G241" i="7" s="1"/>
  <c r="I44" i="5"/>
  <c r="F217" i="9" s="1"/>
  <c r="I32" i="5"/>
  <c r="F205" i="9" s="1"/>
  <c r="I29" i="5"/>
  <c r="F202" i="9" s="1"/>
  <c r="I59" i="5"/>
  <c r="F232" i="9" s="1"/>
  <c r="I27" i="5"/>
  <c r="G245" i="7" s="1"/>
  <c r="I37" i="5"/>
  <c r="F210" i="9" s="1"/>
  <c r="H133" i="3"/>
  <c r="I48" i="5"/>
  <c r="F221" i="9" s="1"/>
  <c r="I60" i="5"/>
  <c r="G278" i="7" s="1"/>
  <c r="I11" i="5"/>
  <c r="F184" i="9" s="1"/>
  <c r="I52" i="5"/>
  <c r="F225" i="9" s="1"/>
  <c r="I65" i="5"/>
  <c r="G283" i="7" s="1"/>
  <c r="I55" i="5"/>
  <c r="F228" i="9" s="1"/>
  <c r="I53" i="5"/>
  <c r="F226" i="9" s="1"/>
  <c r="I61" i="5"/>
  <c r="F234" i="9" s="1"/>
  <c r="I62" i="5"/>
  <c r="G280" i="7" s="1"/>
  <c r="I28" i="5"/>
  <c r="G246" i="7" s="1"/>
  <c r="I17" i="5"/>
  <c r="G235" i="7" s="1"/>
  <c r="I20" i="5"/>
  <c r="F193" i="9" s="1"/>
  <c r="I43" i="5"/>
  <c r="G261" i="7" s="1"/>
  <c r="I41" i="5"/>
  <c r="F214" i="9" s="1"/>
  <c r="H122" i="3"/>
  <c r="H138" i="3"/>
  <c r="CC19" i="3"/>
  <c r="H143" i="3"/>
  <c r="H135" i="3"/>
  <c r="H117" i="3"/>
  <c r="H142" i="3"/>
  <c r="J10" i="3"/>
  <c r="BA38" i="14" s="1"/>
  <c r="O38" i="14" s="1"/>
  <c r="K13" i="3" s="1"/>
  <c r="CC38" i="3"/>
  <c r="H124" i="3"/>
  <c r="H136" i="3"/>
  <c r="CC25" i="3"/>
  <c r="CC23" i="3"/>
  <c r="H118" i="3"/>
  <c r="H126" i="3"/>
  <c r="CC24" i="3"/>
  <c r="H120" i="3"/>
  <c r="H139" i="3"/>
  <c r="H140" i="3"/>
  <c r="H127" i="3"/>
  <c r="H123" i="3"/>
  <c r="F206" i="9"/>
  <c r="BA62" i="14"/>
  <c r="O62" i="14" s="1"/>
  <c r="K37" i="3" s="1"/>
  <c r="CD37" i="3" s="1"/>
  <c r="BA45" i="14"/>
  <c r="O45" i="14" s="1"/>
  <c r="K20" i="3" s="1"/>
  <c r="CD20" i="3" s="1"/>
  <c r="F188" i="9"/>
  <c r="G282" i="7"/>
  <c r="G251" i="7"/>
  <c r="J64" i="3"/>
  <c r="CC64" i="3" s="1"/>
  <c r="J45" i="3"/>
  <c r="H151" i="3" s="1"/>
  <c r="J54" i="3"/>
  <c r="CC54" i="3" s="1"/>
  <c r="J53" i="3"/>
  <c r="CC53" i="3" s="1"/>
  <c r="J44" i="3"/>
  <c r="CC44" i="3" s="1"/>
  <c r="J49" i="3"/>
  <c r="H155" i="3" s="1"/>
  <c r="J55" i="3"/>
  <c r="H161" i="3" s="1"/>
  <c r="J67" i="3"/>
  <c r="H173" i="3" s="1"/>
  <c r="J66" i="3"/>
  <c r="CC66" i="3" s="1"/>
  <c r="J62" i="3"/>
  <c r="H168" i="3" s="1"/>
  <c r="J50" i="3"/>
  <c r="CC50" i="3" s="1"/>
  <c r="J60" i="3"/>
  <c r="CC60" i="3" s="1"/>
  <c r="J58" i="3"/>
  <c r="CC58" i="3" s="1"/>
  <c r="J57" i="3"/>
  <c r="H163" i="3" s="1"/>
  <c r="J72" i="3"/>
  <c r="CC72" i="3" s="1"/>
  <c r="J48" i="3"/>
  <c r="H154" i="3" s="1"/>
  <c r="J52" i="3"/>
  <c r="H158" i="3" s="1"/>
  <c r="J73" i="3"/>
  <c r="H179" i="3" s="1"/>
  <c r="J51" i="3"/>
  <c r="CC51" i="3" s="1"/>
  <c r="J70" i="3"/>
  <c r="CC70" i="3" s="1"/>
  <c r="J61" i="3"/>
  <c r="H167" i="3" s="1"/>
  <c r="J69" i="3"/>
  <c r="CC69" i="3" s="1"/>
  <c r="J56" i="3"/>
  <c r="CC56" i="3" s="1"/>
  <c r="J59" i="3"/>
  <c r="CC59" i="3" s="1"/>
  <c r="J47" i="3"/>
  <c r="CC47" i="3" s="1"/>
  <c r="J68" i="3"/>
  <c r="CC68" i="3" s="1"/>
  <c r="J46" i="3"/>
  <c r="J65" i="3"/>
  <c r="CC65" i="3" s="1"/>
  <c r="J63" i="3"/>
  <c r="CC63" i="3" s="1"/>
  <c r="J71" i="3"/>
  <c r="CC71" i="3" s="1"/>
  <c r="I75" i="3"/>
  <c r="J110" i="3"/>
  <c r="M117" i="7"/>
  <c r="L7" i="9"/>
  <c r="N7" i="7"/>
  <c r="M225" i="7"/>
  <c r="I254" i="9"/>
  <c r="J81" i="9" s="1"/>
  <c r="J82" i="16" s="1"/>
  <c r="I253" i="9"/>
  <c r="J80" i="9" s="1"/>
  <c r="J81" i="16" s="1"/>
  <c r="I251" i="9"/>
  <c r="J78" i="9" s="1"/>
  <c r="J79" i="16" s="1"/>
  <c r="I273" i="9"/>
  <c r="J100" i="9" s="1"/>
  <c r="J101" i="16" s="1"/>
  <c r="I271" i="9"/>
  <c r="J98" i="9" s="1"/>
  <c r="J99" i="16" s="1"/>
  <c r="I268" i="9"/>
  <c r="J95" i="9" s="1"/>
  <c r="J96" i="16" s="1"/>
  <c r="I87" i="9"/>
  <c r="I260" i="9" s="1"/>
  <c r="I108" i="9"/>
  <c r="I281" i="9" s="1"/>
  <c r="J108" i="9" s="1"/>
  <c r="K180" i="9"/>
  <c r="K181" i="9" s="1"/>
  <c r="K8" i="9"/>
  <c r="I242" i="9"/>
  <c r="W112" i="16"/>
  <c r="I245" i="9"/>
  <c r="J72" i="9" s="1"/>
  <c r="J73" i="16" s="1"/>
  <c r="I261" i="9"/>
  <c r="J88" i="9" s="1"/>
  <c r="J89" i="16" s="1"/>
  <c r="I255" i="9"/>
  <c r="J82" i="9" s="1"/>
  <c r="J83" i="16" s="1"/>
  <c r="J97" i="9"/>
  <c r="J98" i="16" s="1"/>
  <c r="J103" i="9"/>
  <c r="J276" i="9" s="1"/>
  <c r="J110" i="9"/>
  <c r="J283" i="9" s="1"/>
  <c r="J107" i="9"/>
  <c r="J108" i="16" s="1"/>
  <c r="J91" i="9"/>
  <c r="J92" i="16" s="1"/>
  <c r="J109" i="9"/>
  <c r="J110" i="16" s="1"/>
  <c r="J99" i="9"/>
  <c r="J100" i="16" s="1"/>
  <c r="J104" i="9"/>
  <c r="J105" i="16" s="1"/>
  <c r="J102" i="9"/>
  <c r="J103" i="16" s="1"/>
  <c r="J94" i="9"/>
  <c r="J95" i="16" s="1"/>
  <c r="J96" i="9"/>
  <c r="J269" i="9" s="1"/>
  <c r="J75" i="9"/>
  <c r="J76" i="16" s="1"/>
  <c r="J83" i="9"/>
  <c r="J84" i="16" s="1"/>
  <c r="J76" i="9"/>
  <c r="J249" i="9" s="1"/>
  <c r="J90" i="9"/>
  <c r="J91" i="16" s="1"/>
  <c r="J79" i="9"/>
  <c r="J80" i="16" s="1"/>
  <c r="J89" i="9"/>
  <c r="J90" i="16" s="1"/>
  <c r="J73" i="9"/>
  <c r="J74" i="16" s="1"/>
  <c r="J66" i="9"/>
  <c r="J67" i="16" s="1"/>
  <c r="J69" i="9"/>
  <c r="J70" i="16" s="1"/>
  <c r="J74" i="9"/>
  <c r="J247" i="9" s="1"/>
  <c r="J68" i="9"/>
  <c r="J241" i="9" s="1"/>
  <c r="J70" i="9"/>
  <c r="J71" i="16" s="1"/>
  <c r="J84" i="9"/>
  <c r="J85" i="16" s="1"/>
  <c r="J67" i="9"/>
  <c r="J68" i="16" s="1"/>
  <c r="I86" i="9"/>
  <c r="I259" i="9" s="1"/>
  <c r="I77" i="9"/>
  <c r="I279" i="9"/>
  <c r="J106" i="9" s="1"/>
  <c r="J107" i="16" s="1"/>
  <c r="I278" i="9"/>
  <c r="I265" i="9"/>
  <c r="J92" i="9" s="1"/>
  <c r="J93" i="16" s="1"/>
  <c r="I258" i="9"/>
  <c r="I274" i="9"/>
  <c r="J101" i="9" s="1"/>
  <c r="J102" i="16" s="1"/>
  <c r="I244" i="9"/>
  <c r="I266" i="9"/>
  <c r="F196" i="9" l="1"/>
  <c r="BA44" i="14"/>
  <c r="O44" i="14" s="1"/>
  <c r="K19" i="3" s="1"/>
  <c r="BA63" i="14"/>
  <c r="O63" i="14" s="1"/>
  <c r="K38" i="3" s="1"/>
  <c r="CD38" i="3" s="1"/>
  <c r="G249" i="7"/>
  <c r="G268" i="7"/>
  <c r="G267" i="7"/>
  <c r="G254" i="7"/>
  <c r="F219" i="9"/>
  <c r="G250" i="7"/>
  <c r="G255" i="7"/>
  <c r="G269" i="7"/>
  <c r="G237" i="7"/>
  <c r="G276" i="7"/>
  <c r="G275" i="7"/>
  <c r="F235" i="9"/>
  <c r="G274" i="7"/>
  <c r="F195" i="9"/>
  <c r="F185" i="9"/>
  <c r="F194" i="9"/>
  <c r="F189" i="9"/>
  <c r="F198" i="9"/>
  <c r="G273" i="7"/>
  <c r="G272" i="7"/>
  <c r="G271" i="7"/>
  <c r="F197" i="9"/>
  <c r="G265" i="7"/>
  <c r="G258" i="7"/>
  <c r="F182" i="9"/>
  <c r="F200" i="9"/>
  <c r="G257" i="7"/>
  <c r="F201" i="9"/>
  <c r="G260" i="7"/>
  <c r="G259" i="7"/>
  <c r="F218" i="9"/>
  <c r="F233" i="9"/>
  <c r="G262" i="7"/>
  <c r="G232" i="7"/>
  <c r="F207" i="9"/>
  <c r="G279" i="7"/>
  <c r="G281" i="7"/>
  <c r="BA55" i="14"/>
  <c r="O55" i="14" s="1"/>
  <c r="K30" i="3" s="1"/>
  <c r="CD30" i="3" s="1"/>
  <c r="H116" i="3"/>
  <c r="H146" i="3" s="1"/>
  <c r="H147" i="3" s="1"/>
  <c r="BA81" i="14"/>
  <c r="O81" i="14" s="1"/>
  <c r="J40" i="3"/>
  <c r="J41" i="3" s="1"/>
  <c r="BA58" i="14"/>
  <c r="O58" i="14" s="1"/>
  <c r="K33" i="3" s="1"/>
  <c r="CD33" i="3" s="1"/>
  <c r="BA56" i="14"/>
  <c r="O56" i="14" s="1"/>
  <c r="K31" i="3" s="1"/>
  <c r="CD31" i="3" s="1"/>
  <c r="BA40" i="14"/>
  <c r="O40" i="14" s="1"/>
  <c r="K15" i="3" s="1"/>
  <c r="G253" i="7"/>
  <c r="G247" i="7"/>
  <c r="F190" i="9"/>
  <c r="BA52" i="14"/>
  <c r="O52" i="14" s="1"/>
  <c r="K27" i="3" s="1"/>
  <c r="CD27" i="3" s="1"/>
  <c r="BA50" i="14"/>
  <c r="O50" i="14" s="1"/>
  <c r="K25" i="3" s="1"/>
  <c r="CD25" i="3" s="1"/>
  <c r="BA43" i="14"/>
  <c r="O43" i="14" s="1"/>
  <c r="K18" i="3" s="1"/>
  <c r="CD18" i="3" s="1"/>
  <c r="F186" i="9"/>
  <c r="G248" i="7"/>
  <c r="G270" i="7"/>
  <c r="G229" i="7"/>
  <c r="BA47" i="14"/>
  <c r="O47" i="14" s="1"/>
  <c r="K22" i="3" s="1"/>
  <c r="CD22" i="3" s="1"/>
  <c r="BA48" i="14"/>
  <c r="O48" i="14" s="1"/>
  <c r="K23" i="3" s="1"/>
  <c r="CD23" i="3" s="1"/>
  <c r="BA37" i="14"/>
  <c r="O37" i="14" s="1"/>
  <c r="K12" i="3" s="1"/>
  <c r="CD12" i="3" s="1"/>
  <c r="BA42" i="14"/>
  <c r="O42" i="14" s="1"/>
  <c r="K17" i="3" s="1"/>
  <c r="CD17" i="3" s="1"/>
  <c r="G244" i="7"/>
  <c r="F211" i="9"/>
  <c r="F216" i="9"/>
  <c r="G277" i="7"/>
  <c r="F238" i="9"/>
  <c r="BA49" i="14"/>
  <c r="O49" i="14" s="1"/>
  <c r="K24" i="3" s="1"/>
  <c r="CD24" i="3" s="1"/>
  <c r="BA39" i="14"/>
  <c r="O39" i="14" s="1"/>
  <c r="K14" i="3" s="1"/>
  <c r="CD14" i="3" s="1"/>
  <c r="BA35" i="14"/>
  <c r="O35" i="14" s="1"/>
  <c r="O31" i="14" s="1"/>
  <c r="G228" i="7"/>
  <c r="BA53" i="14"/>
  <c r="O53" i="14" s="1"/>
  <c r="K28" i="3" s="1"/>
  <c r="CD28" i="3" s="1"/>
  <c r="BA46" i="14"/>
  <c r="O46" i="14" s="1"/>
  <c r="K21" i="3" s="1"/>
  <c r="CD21" i="3" s="1"/>
  <c r="BA59" i="14"/>
  <c r="O59" i="14" s="1"/>
  <c r="K34" i="3" s="1"/>
  <c r="CD34" i="3" s="1"/>
  <c r="BA57" i="14"/>
  <c r="O57" i="14" s="1"/>
  <c r="K32" i="3" s="1"/>
  <c r="CD32" i="3" s="1"/>
  <c r="BA41" i="14"/>
  <c r="O41" i="14" s="1"/>
  <c r="K16" i="3" s="1"/>
  <c r="CD16" i="3" s="1"/>
  <c r="CC10" i="3"/>
  <c r="J41" i="5" s="1"/>
  <c r="G266" i="7"/>
  <c r="G238" i="7"/>
  <c r="BA51" i="14"/>
  <c r="O51" i="14" s="1"/>
  <c r="K26" i="3" s="1"/>
  <c r="CD26" i="3" s="1"/>
  <c r="BA54" i="14"/>
  <c r="O54" i="14" s="1"/>
  <c r="K29" i="3" s="1"/>
  <c r="CD29" i="3" s="1"/>
  <c r="BA60" i="14"/>
  <c r="O60" i="14" s="1"/>
  <c r="K35" i="3" s="1"/>
  <c r="CD35" i="3" s="1"/>
  <c r="BA61" i="14"/>
  <c r="O61" i="14" s="1"/>
  <c r="K36" i="3" s="1"/>
  <c r="CD36" i="3" s="1"/>
  <c r="BA36" i="14"/>
  <c r="O36" i="14" s="1"/>
  <c r="K11" i="3" s="1"/>
  <c r="CD11" i="3" s="1"/>
  <c r="CD13" i="3"/>
  <c r="CD19" i="3"/>
  <c r="CC62" i="3"/>
  <c r="H156" i="3"/>
  <c r="H165" i="3"/>
  <c r="BA67" i="14"/>
  <c r="O67" i="14" s="1"/>
  <c r="J51" i="5"/>
  <c r="H172" i="3"/>
  <c r="K76" i="3"/>
  <c r="I182" i="3" s="1"/>
  <c r="H170" i="3"/>
  <c r="H160" i="3"/>
  <c r="H176" i="3"/>
  <c r="H177" i="3"/>
  <c r="CC57" i="3"/>
  <c r="BA74" i="14"/>
  <c r="O74" i="14" s="1"/>
  <c r="H152" i="3"/>
  <c r="CD15" i="3"/>
  <c r="H162" i="3"/>
  <c r="H164" i="3"/>
  <c r="CC55" i="3"/>
  <c r="BA73" i="14"/>
  <c r="O73" i="14" s="1"/>
  <c r="BA72" i="14"/>
  <c r="O72" i="14" s="1"/>
  <c r="CC52" i="3"/>
  <c r="J55" i="5"/>
  <c r="J56" i="5"/>
  <c r="J74" i="3"/>
  <c r="K110" i="3" s="1"/>
  <c r="I217" i="3" s="1"/>
  <c r="J50" i="5"/>
  <c r="CC45" i="3"/>
  <c r="J44" i="5"/>
  <c r="H175" i="3"/>
  <c r="CC48" i="3"/>
  <c r="H166" i="3"/>
  <c r="BA70" i="14"/>
  <c r="O70" i="14" s="1"/>
  <c r="CC73" i="3"/>
  <c r="CC49" i="3"/>
  <c r="H174" i="3"/>
  <c r="J23" i="5"/>
  <c r="H241" i="7" s="1"/>
  <c r="J11" i="5"/>
  <c r="J26" i="5"/>
  <c r="J21" i="5"/>
  <c r="H239" i="7" s="1"/>
  <c r="BA66" i="14"/>
  <c r="O66" i="14" s="1"/>
  <c r="BA75" i="14"/>
  <c r="O75" i="14" s="1"/>
  <c r="H178" i="3"/>
  <c r="CC67" i="3"/>
  <c r="J35" i="5"/>
  <c r="J60" i="5"/>
  <c r="H278" i="7" s="1"/>
  <c r="J54" i="5"/>
  <c r="J34" i="5"/>
  <c r="H252" i="7" s="1"/>
  <c r="J63" i="5"/>
  <c r="J53" i="5"/>
  <c r="H150" i="3"/>
  <c r="H180" i="3" s="1"/>
  <c r="H159" i="3"/>
  <c r="H171" i="3"/>
  <c r="J31" i="5"/>
  <c r="H169" i="3"/>
  <c r="BA69" i="14"/>
  <c r="O69" i="14" s="1"/>
  <c r="CC61" i="3"/>
  <c r="BA86" i="14"/>
  <c r="O86" i="14" s="1"/>
  <c r="BA87" i="14"/>
  <c r="O87" i="14" s="1"/>
  <c r="BA76" i="14"/>
  <c r="O76" i="14" s="1"/>
  <c r="BA83" i="14"/>
  <c r="O83" i="14" s="1"/>
  <c r="BA92" i="14"/>
  <c r="O92" i="14" s="1"/>
  <c r="BA94" i="14"/>
  <c r="O94" i="14" s="1"/>
  <c r="BA71" i="14"/>
  <c r="O71" i="14" s="1"/>
  <c r="BA79" i="14"/>
  <c r="O79" i="14" s="1"/>
  <c r="BA89" i="14"/>
  <c r="O89" i="14" s="1"/>
  <c r="BA78" i="14"/>
  <c r="O78" i="14" s="1"/>
  <c r="BA88" i="14"/>
  <c r="O88" i="14" s="1"/>
  <c r="CC46" i="3"/>
  <c r="BA84" i="14"/>
  <c r="O84" i="14" s="1"/>
  <c r="BA82" i="14"/>
  <c r="O82" i="14" s="1"/>
  <c r="K60" i="3" s="1"/>
  <c r="CD60" i="3" s="1"/>
  <c r="BA85" i="14"/>
  <c r="O85" i="14" s="1"/>
  <c r="BA93" i="14"/>
  <c r="O93" i="14" s="1"/>
  <c r="BA90" i="14"/>
  <c r="O90" i="14" s="1"/>
  <c r="J270" i="9"/>
  <c r="K97" i="9" s="1"/>
  <c r="K270" i="9" s="1"/>
  <c r="H157" i="3"/>
  <c r="H153" i="3"/>
  <c r="BA95" i="14"/>
  <c r="O95" i="14" s="1"/>
  <c r="BA91" i="14"/>
  <c r="O91" i="14" s="1"/>
  <c r="K69" i="3" s="1"/>
  <c r="CD69" i="3" s="1"/>
  <c r="BA80" i="14"/>
  <c r="O80" i="14" s="1"/>
  <c r="BA77" i="14"/>
  <c r="O77" i="14" s="1"/>
  <c r="BA68" i="14"/>
  <c r="O68" i="14" s="1"/>
  <c r="J272" i="9"/>
  <c r="K99" i="9" s="1"/>
  <c r="K272" i="9" s="1"/>
  <c r="H217" i="3"/>
  <c r="J100" i="3"/>
  <c r="J99" i="3"/>
  <c r="J91" i="3"/>
  <c r="J89" i="3"/>
  <c r="J97" i="3"/>
  <c r="J86" i="3"/>
  <c r="J107" i="3"/>
  <c r="J102" i="3"/>
  <c r="J88" i="3"/>
  <c r="J81" i="3"/>
  <c r="J95" i="3"/>
  <c r="J87" i="3"/>
  <c r="J106" i="3"/>
  <c r="J83" i="3"/>
  <c r="J92" i="3"/>
  <c r="J98" i="3"/>
  <c r="J103" i="3"/>
  <c r="J96" i="3"/>
  <c r="J84" i="3"/>
  <c r="J104" i="3"/>
  <c r="J78" i="3"/>
  <c r="J85" i="3"/>
  <c r="J80" i="3"/>
  <c r="J101" i="3"/>
  <c r="J79" i="3"/>
  <c r="J94" i="3"/>
  <c r="J105" i="3"/>
  <c r="J90" i="3"/>
  <c r="J82" i="3"/>
  <c r="J93" i="3"/>
  <c r="J240" i="9"/>
  <c r="K67" i="9" s="1"/>
  <c r="J277" i="9"/>
  <c r="K104" i="9" s="1"/>
  <c r="K277" i="9" s="1"/>
  <c r="J243" i="9"/>
  <c r="K70" i="9" s="1"/>
  <c r="K243" i="9" s="1"/>
  <c r="J69" i="16"/>
  <c r="X69" i="16" s="1"/>
  <c r="J246" i="9"/>
  <c r="K73" i="9" s="1"/>
  <c r="K246" i="9" s="1"/>
  <c r="X93" i="16"/>
  <c r="X70" i="16"/>
  <c r="X99" i="16"/>
  <c r="X79" i="16"/>
  <c r="X81" i="16"/>
  <c r="X74" i="16"/>
  <c r="X89" i="16"/>
  <c r="X82" i="16"/>
  <c r="X102" i="16"/>
  <c r="X68" i="16"/>
  <c r="X90" i="16"/>
  <c r="X73" i="16"/>
  <c r="X100" i="16"/>
  <c r="X107" i="16"/>
  <c r="X83" i="16"/>
  <c r="X110" i="16"/>
  <c r="X101" i="16"/>
  <c r="X98" i="16"/>
  <c r="J281" i="9"/>
  <c r="K108" i="9" s="1"/>
  <c r="X67" i="16"/>
  <c r="X80" i="16"/>
  <c r="X76" i="16"/>
  <c r="J255" i="9"/>
  <c r="K82" i="9" s="1"/>
  <c r="J261" i="9"/>
  <c r="K88" i="9" s="1"/>
  <c r="J77" i="16"/>
  <c r="J268" i="9"/>
  <c r="J263" i="9"/>
  <c r="J257" i="9"/>
  <c r="K84" i="9" s="1"/>
  <c r="J111" i="16"/>
  <c r="J267" i="9"/>
  <c r="J262" i="9"/>
  <c r="K89" i="9" s="1"/>
  <c r="J239" i="9"/>
  <c r="K66" i="9" s="1"/>
  <c r="X103" i="16"/>
  <c r="K110" i="9"/>
  <c r="K96" i="9"/>
  <c r="K269" i="9" s="1"/>
  <c r="K103" i="9"/>
  <c r="K76" i="9"/>
  <c r="K249" i="9" s="1"/>
  <c r="K74" i="9"/>
  <c r="K68" i="9"/>
  <c r="K241" i="9" s="1"/>
  <c r="J251" i="9"/>
  <c r="K78" i="9" s="1"/>
  <c r="J93" i="9"/>
  <c r="J94" i="16" s="1"/>
  <c r="J245" i="9"/>
  <c r="K72" i="9" s="1"/>
  <c r="J242" i="9"/>
  <c r="K69" i="9" s="1"/>
  <c r="J271" i="9"/>
  <c r="K98" i="9" s="1"/>
  <c r="J273" i="9"/>
  <c r="J104" i="16"/>
  <c r="J282" i="9"/>
  <c r="K109" i="9" s="1"/>
  <c r="N117" i="7"/>
  <c r="O7" i="7"/>
  <c r="N225" i="7"/>
  <c r="M7" i="9"/>
  <c r="J248" i="9"/>
  <c r="K75" i="9" s="1"/>
  <c r="J265" i="9"/>
  <c r="J71" i="9"/>
  <c r="J72" i="16" s="1"/>
  <c r="X91" i="16"/>
  <c r="X92" i="16"/>
  <c r="J254" i="9"/>
  <c r="J264" i="9"/>
  <c r="K91" i="9" s="1"/>
  <c r="X96" i="16"/>
  <c r="J275" i="9"/>
  <c r="J274" i="9"/>
  <c r="K101" i="9" s="1"/>
  <c r="J279" i="9"/>
  <c r="K106" i="9" s="1"/>
  <c r="X85" i="16"/>
  <c r="X105" i="16"/>
  <c r="J105" i="9"/>
  <c r="J106" i="16" s="1"/>
  <c r="X71" i="16"/>
  <c r="J86" i="9"/>
  <c r="J87" i="16" s="1"/>
  <c r="J87" i="9"/>
  <c r="J88" i="16" s="1"/>
  <c r="X84" i="16"/>
  <c r="J85" i="9"/>
  <c r="J86" i="16" s="1"/>
  <c r="X95" i="16"/>
  <c r="X108" i="16"/>
  <c r="J75" i="16"/>
  <c r="J109" i="16"/>
  <c r="I250" i="9"/>
  <c r="J97" i="16"/>
  <c r="J253" i="9"/>
  <c r="L8" i="9"/>
  <c r="L180" i="9"/>
  <c r="L181" i="9" s="1"/>
  <c r="J280" i="9"/>
  <c r="J256" i="9"/>
  <c r="K83" i="9" s="1"/>
  <c r="J252" i="9"/>
  <c r="K79" i="9" s="1"/>
  <c r="H272" i="7" l="1"/>
  <c r="H249" i="7"/>
  <c r="H268" i="7"/>
  <c r="K10" i="3"/>
  <c r="H273" i="7"/>
  <c r="H271" i="7"/>
  <c r="H269" i="7"/>
  <c r="H274" i="7"/>
  <c r="H229" i="7"/>
  <c r="H259" i="7"/>
  <c r="H281" i="7"/>
  <c r="H253" i="7"/>
  <c r="H262" i="7"/>
  <c r="H181" i="3"/>
  <c r="H244" i="7"/>
  <c r="J22" i="5"/>
  <c r="G195" i="9" s="1"/>
  <c r="J49" i="5"/>
  <c r="H267" i="7" s="1"/>
  <c r="J30" i="5"/>
  <c r="H248" i="7" s="1"/>
  <c r="J18" i="5"/>
  <c r="H236" i="7" s="1"/>
  <c r="J52" i="5"/>
  <c r="H270" i="7" s="1"/>
  <c r="J14" i="5"/>
  <c r="G187" i="9" s="1"/>
  <c r="J24" i="5"/>
  <c r="G197" i="9" s="1"/>
  <c r="J32" i="5"/>
  <c r="G205" i="9" s="1"/>
  <c r="J59" i="5"/>
  <c r="H277" i="7" s="1"/>
  <c r="J9" i="5"/>
  <c r="G182" i="9" s="1"/>
  <c r="J62" i="5"/>
  <c r="G235" i="9" s="1"/>
  <c r="J29" i="5"/>
  <c r="H247" i="7" s="1"/>
  <c r="J39" i="5"/>
  <c r="H257" i="7" s="1"/>
  <c r="J46" i="5"/>
  <c r="H264" i="7" s="1"/>
  <c r="G214" i="9"/>
  <c r="J12" i="5"/>
  <c r="H230" i="7" s="1"/>
  <c r="J13" i="5"/>
  <c r="H231" i="7" s="1"/>
  <c r="J17" i="5"/>
  <c r="G190" i="9" s="1"/>
  <c r="J20" i="5"/>
  <c r="G193" i="9" s="1"/>
  <c r="J15" i="5"/>
  <c r="H233" i="7" s="1"/>
  <c r="J47" i="5"/>
  <c r="G220" i="9" s="1"/>
  <c r="J48" i="5"/>
  <c r="H266" i="7" s="1"/>
  <c r="J65" i="5"/>
  <c r="G238" i="9" s="1"/>
  <c r="J36" i="5"/>
  <c r="G209" i="9" s="1"/>
  <c r="J42" i="5"/>
  <c r="H260" i="7" s="1"/>
  <c r="J37" i="5"/>
  <c r="H255" i="7" s="1"/>
  <c r="J40" i="5"/>
  <c r="H258" i="7" s="1"/>
  <c r="J58" i="5"/>
  <c r="H276" i="7" s="1"/>
  <c r="J28" i="5"/>
  <c r="H246" i="7" s="1"/>
  <c r="J45" i="5"/>
  <c r="H263" i="7" s="1"/>
  <c r="J16" i="5"/>
  <c r="H234" i="7" s="1"/>
  <c r="J25" i="5"/>
  <c r="H243" i="7" s="1"/>
  <c r="J19" i="5"/>
  <c r="H237" i="7" s="1"/>
  <c r="J33" i="5"/>
  <c r="H251" i="7" s="1"/>
  <c r="J61" i="5"/>
  <c r="H279" i="7" s="1"/>
  <c r="J38" i="5"/>
  <c r="H256" i="7" s="1"/>
  <c r="J43" i="5"/>
  <c r="G216" i="9" s="1"/>
  <c r="J10" i="5"/>
  <c r="H228" i="7" s="1"/>
  <c r="J64" i="5"/>
  <c r="H282" i="7" s="1"/>
  <c r="J57" i="5"/>
  <c r="H275" i="7" s="1"/>
  <c r="J27" i="5"/>
  <c r="H245" i="7" s="1"/>
  <c r="K66" i="3"/>
  <c r="CD66" i="3" s="1"/>
  <c r="K49" i="3"/>
  <c r="CD49" i="3" s="1"/>
  <c r="BB41" i="14"/>
  <c r="P41" i="14" s="1"/>
  <c r="L16" i="3" s="1"/>
  <c r="CE16" i="3" s="1"/>
  <c r="BB42" i="14"/>
  <c r="P42" i="14" s="1"/>
  <c r="L17" i="3" s="1"/>
  <c r="CE17" i="3" s="1"/>
  <c r="K61" i="3"/>
  <c r="K52" i="3"/>
  <c r="BB63" i="14"/>
  <c r="P63" i="14" s="1"/>
  <c r="L38" i="3" s="1"/>
  <c r="CE38" i="3" s="1"/>
  <c r="BB38" i="14"/>
  <c r="P38" i="14" s="1"/>
  <c r="L13" i="3" s="1"/>
  <c r="BB39" i="14"/>
  <c r="P39" i="14" s="1"/>
  <c r="L14" i="3" s="1"/>
  <c r="BB37" i="14"/>
  <c r="P37" i="14" s="1"/>
  <c r="L12" i="3" s="1"/>
  <c r="K40" i="3"/>
  <c r="L76" i="3" s="1"/>
  <c r="BB36" i="14"/>
  <c r="P36" i="14" s="1"/>
  <c r="L11" i="3" s="1"/>
  <c r="BB60" i="14"/>
  <c r="P60" i="14" s="1"/>
  <c r="L35" i="3" s="1"/>
  <c r="BB51" i="14"/>
  <c r="P51" i="14" s="1"/>
  <c r="L26" i="3" s="1"/>
  <c r="BB46" i="14"/>
  <c r="P46" i="14" s="1"/>
  <c r="L21" i="3" s="1"/>
  <c r="BB59" i="14"/>
  <c r="P59" i="14" s="1"/>
  <c r="L34" i="3" s="1"/>
  <c r="BB47" i="14"/>
  <c r="P47" i="14" s="1"/>
  <c r="L22" i="3" s="1"/>
  <c r="CE22" i="3" s="1"/>
  <c r="BB50" i="14"/>
  <c r="P50" i="14" s="1"/>
  <c r="L25" i="3" s="1"/>
  <c r="BB44" i="14"/>
  <c r="P44" i="14" s="1"/>
  <c r="L19" i="3" s="1"/>
  <c r="BB62" i="14"/>
  <c r="P62" i="14" s="1"/>
  <c r="L37" i="3" s="1"/>
  <c r="BB57" i="14"/>
  <c r="P57" i="14" s="1"/>
  <c r="L32" i="3" s="1"/>
  <c r="BB61" i="14"/>
  <c r="P61" i="14" s="1"/>
  <c r="L36" i="3" s="1"/>
  <c r="CE36" i="3" s="1"/>
  <c r="BB53" i="14"/>
  <c r="P53" i="14" s="1"/>
  <c r="L28" i="3" s="1"/>
  <c r="BB58" i="14"/>
  <c r="P58" i="14" s="1"/>
  <c r="L33" i="3" s="1"/>
  <c r="BB56" i="14"/>
  <c r="P56" i="14" s="1"/>
  <c r="L31" i="3" s="1"/>
  <c r="CE31" i="3" s="1"/>
  <c r="BB55" i="14"/>
  <c r="P55" i="14" s="1"/>
  <c r="L30" i="3" s="1"/>
  <c r="BB54" i="14"/>
  <c r="P54" i="14" s="1"/>
  <c r="L29" i="3" s="1"/>
  <c r="BB48" i="14"/>
  <c r="P48" i="14" s="1"/>
  <c r="L23" i="3" s="1"/>
  <c r="BB45" i="14"/>
  <c r="P45" i="14" s="1"/>
  <c r="L20" i="3" s="1"/>
  <c r="BB52" i="14"/>
  <c r="P52" i="14" s="1"/>
  <c r="L27" i="3" s="1"/>
  <c r="CE27" i="3" s="1"/>
  <c r="BB49" i="14"/>
  <c r="P49" i="14" s="1"/>
  <c r="L24" i="3" s="1"/>
  <c r="G226" i="9"/>
  <c r="G221" i="9"/>
  <c r="K65" i="3"/>
  <c r="CD65" i="3" s="1"/>
  <c r="G199" i="9"/>
  <c r="G196" i="9"/>
  <c r="G207" i="9"/>
  <c r="K45" i="3"/>
  <c r="CD45" i="3" s="1"/>
  <c r="CD10" i="3"/>
  <c r="K9" i="5" s="1"/>
  <c r="K67" i="3"/>
  <c r="CD67" i="3" s="1"/>
  <c r="K44" i="3"/>
  <c r="BB66" i="14" s="1"/>
  <c r="P66" i="14" s="1"/>
  <c r="K51" i="3"/>
  <c r="CD51" i="3" s="1"/>
  <c r="K71" i="3"/>
  <c r="CD71" i="3" s="1"/>
  <c r="K53" i="3"/>
  <c r="CD53" i="3" s="1"/>
  <c r="K59" i="3"/>
  <c r="CD59" i="3" s="1"/>
  <c r="K55" i="3"/>
  <c r="CD55" i="3" s="1"/>
  <c r="G224" i="9"/>
  <c r="K48" i="3"/>
  <c r="CD48" i="3" s="1"/>
  <c r="K58" i="3"/>
  <c r="CD58" i="3" s="1"/>
  <c r="K63" i="3"/>
  <c r="CD63" i="3" s="1"/>
  <c r="K57" i="3"/>
  <c r="CD57" i="3" s="1"/>
  <c r="K70" i="3"/>
  <c r="CD70" i="3" s="1"/>
  <c r="K64" i="3"/>
  <c r="CD64" i="3" s="1"/>
  <c r="K50" i="3"/>
  <c r="K46" i="3"/>
  <c r="K73" i="3"/>
  <c r="CD73" i="3" s="1"/>
  <c r="K68" i="3"/>
  <c r="CD68" i="3" s="1"/>
  <c r="K62" i="3"/>
  <c r="CD62" i="3" s="1"/>
  <c r="K56" i="3"/>
  <c r="CD56" i="3" s="1"/>
  <c r="K72" i="3"/>
  <c r="CD72" i="3" s="1"/>
  <c r="K54" i="3"/>
  <c r="CD54" i="3" s="1"/>
  <c r="K47" i="3"/>
  <c r="CD47" i="3" s="1"/>
  <c r="G223" i="9"/>
  <c r="G217" i="9"/>
  <c r="BB40" i="14"/>
  <c r="P40" i="14" s="1"/>
  <c r="L15" i="3" s="1"/>
  <c r="CE15" i="3" s="1"/>
  <c r="BB43" i="14"/>
  <c r="P43" i="14" s="1"/>
  <c r="L18" i="3" s="1"/>
  <c r="G204" i="9"/>
  <c r="G229" i="9"/>
  <c r="G228" i="9"/>
  <c r="BB35" i="14"/>
  <c r="P35" i="14" s="1"/>
  <c r="P31" i="14" s="1"/>
  <c r="G233" i="9"/>
  <c r="G208" i="9"/>
  <c r="G184" i="9"/>
  <c r="J75" i="3"/>
  <c r="G194" i="9"/>
  <c r="G236" i="9"/>
  <c r="G227" i="9"/>
  <c r="H186" i="3"/>
  <c r="K79" i="3"/>
  <c r="CC79" i="3"/>
  <c r="K105" i="3"/>
  <c r="CD105" i="3" s="1"/>
  <c r="H212" i="3"/>
  <c r="CC105" i="3"/>
  <c r="H187" i="3"/>
  <c r="K80" i="3"/>
  <c r="CD80" i="3" s="1"/>
  <c r="CC80" i="3"/>
  <c r="H191" i="3"/>
  <c r="K84" i="3"/>
  <c r="CC84" i="3"/>
  <c r="H199" i="3"/>
  <c r="K92" i="3"/>
  <c r="CD92" i="3" s="1"/>
  <c r="CC92" i="3"/>
  <c r="H202" i="3"/>
  <c r="K95" i="3"/>
  <c r="CC95" i="3"/>
  <c r="H214" i="3"/>
  <c r="K107" i="3"/>
  <c r="CD107" i="3" s="1"/>
  <c r="CC107" i="3"/>
  <c r="H198" i="3"/>
  <c r="K91" i="3"/>
  <c r="CD91" i="3" s="1"/>
  <c r="CC91" i="3"/>
  <c r="H200" i="3"/>
  <c r="K93" i="3"/>
  <c r="CD93" i="3" s="1"/>
  <c r="CC93" i="3"/>
  <c r="H201" i="3"/>
  <c r="K94" i="3"/>
  <c r="CD94" i="3" s="1"/>
  <c r="CC94" i="3"/>
  <c r="H192" i="3"/>
  <c r="K85" i="3"/>
  <c r="CD85" i="3" s="1"/>
  <c r="CC85" i="3"/>
  <c r="K96" i="3"/>
  <c r="CD96" i="3" s="1"/>
  <c r="H203" i="3"/>
  <c r="CC96" i="3"/>
  <c r="H190" i="3"/>
  <c r="K83" i="3"/>
  <c r="CD83" i="3" s="1"/>
  <c r="CC83" i="3"/>
  <c r="H188" i="3"/>
  <c r="K81" i="3"/>
  <c r="CD81" i="3" s="1"/>
  <c r="CC81" i="3"/>
  <c r="H193" i="3"/>
  <c r="K86" i="3"/>
  <c r="CD86" i="3" s="1"/>
  <c r="CC86" i="3"/>
  <c r="H206" i="3"/>
  <c r="K99" i="3"/>
  <c r="CD99" i="3" s="1"/>
  <c r="CC99" i="3"/>
  <c r="CD61" i="3"/>
  <c r="H189" i="3"/>
  <c r="K82" i="3"/>
  <c r="CC82" i="3"/>
  <c r="K78" i="3"/>
  <c r="CD78" i="3" s="1"/>
  <c r="H185" i="3"/>
  <c r="H215" i="3" s="1"/>
  <c r="J108" i="3"/>
  <c r="J109" i="3" s="1"/>
  <c r="CC78" i="3"/>
  <c r="H213" i="3"/>
  <c r="K106" i="3"/>
  <c r="CD106" i="3" s="1"/>
  <c r="CC106" i="3"/>
  <c r="K88" i="3"/>
  <c r="H195" i="3"/>
  <c r="CC88" i="3"/>
  <c r="H204" i="3"/>
  <c r="K97" i="3"/>
  <c r="CD97" i="3" s="1"/>
  <c r="CC97" i="3"/>
  <c r="K100" i="3"/>
  <c r="CD100" i="3" s="1"/>
  <c r="H207" i="3"/>
  <c r="CC100" i="3"/>
  <c r="H210" i="3"/>
  <c r="K103" i="3"/>
  <c r="CD103" i="3" s="1"/>
  <c r="CC103" i="3"/>
  <c r="H197" i="3"/>
  <c r="K90" i="3"/>
  <c r="CD90" i="3" s="1"/>
  <c r="CC90" i="3"/>
  <c r="H208" i="3"/>
  <c r="K101" i="3"/>
  <c r="CD101" i="3" s="1"/>
  <c r="CC101" i="3"/>
  <c r="H211" i="3"/>
  <c r="K104" i="3"/>
  <c r="CD104" i="3" s="1"/>
  <c r="CC104" i="3"/>
  <c r="H205" i="3"/>
  <c r="K98" i="3"/>
  <c r="CC98" i="3"/>
  <c r="H194" i="3"/>
  <c r="K87" i="3"/>
  <c r="CD87" i="3" s="1"/>
  <c r="CC87" i="3"/>
  <c r="H209" i="3"/>
  <c r="K102" i="3"/>
  <c r="CD102" i="3" s="1"/>
  <c r="CC102" i="3"/>
  <c r="H196" i="3"/>
  <c r="K89" i="3"/>
  <c r="CD89" i="3" s="1"/>
  <c r="CC89" i="3"/>
  <c r="J266" i="9"/>
  <c r="K93" i="9" s="1"/>
  <c r="X88" i="16"/>
  <c r="X87" i="16"/>
  <c r="M180" i="9"/>
  <c r="M181" i="9" s="1"/>
  <c r="M8" i="9"/>
  <c r="L96" i="9"/>
  <c r="L269" i="9" s="1"/>
  <c r="L97" i="9"/>
  <c r="L270" i="9" s="1"/>
  <c r="L104" i="9"/>
  <c r="L277" i="9" s="1"/>
  <c r="L99" i="9"/>
  <c r="L272" i="9" s="1"/>
  <c r="L76" i="9"/>
  <c r="L249" i="9" s="1"/>
  <c r="L73" i="9"/>
  <c r="L246" i="9" s="1"/>
  <c r="L70" i="9"/>
  <c r="L68" i="9"/>
  <c r="L241" i="9" s="1"/>
  <c r="J77" i="9"/>
  <c r="J78" i="16" s="1"/>
  <c r="X75" i="16"/>
  <c r="X86" i="16"/>
  <c r="X72" i="16"/>
  <c r="J244" i="9"/>
  <c r="X77" i="16"/>
  <c r="K255" i="9"/>
  <c r="J258" i="9"/>
  <c r="X106" i="16"/>
  <c r="O225" i="7"/>
  <c r="P7" i="7"/>
  <c r="O117" i="7"/>
  <c r="N7" i="9"/>
  <c r="K95" i="9"/>
  <c r="K102" i="9"/>
  <c r="K94" i="9"/>
  <c r="K267" i="9" s="1"/>
  <c r="L94" i="9" s="1"/>
  <c r="K262" i="9"/>
  <c r="L89" i="9" s="1"/>
  <c r="X97" i="16"/>
  <c r="X109" i="16"/>
  <c r="K274" i="9"/>
  <c r="K264" i="9"/>
  <c r="L91" i="9" s="1"/>
  <c r="K271" i="9"/>
  <c r="K242" i="9"/>
  <c r="K245" i="9"/>
  <c r="J278" i="9"/>
  <c r="K251" i="9"/>
  <c r="K100" i="9"/>
  <c r="K273" i="9" s="1"/>
  <c r="K81" i="9"/>
  <c r="K107" i="9"/>
  <c r="K280" i="9" s="1"/>
  <c r="K257" i="9"/>
  <c r="K261" i="9"/>
  <c r="L88" i="9" s="1"/>
  <c r="K281" i="9"/>
  <c r="L108" i="9" s="1"/>
  <c r="K247" i="9"/>
  <c r="K252" i="9"/>
  <c r="L79" i="9" s="1"/>
  <c r="K256" i="9"/>
  <c r="K279" i="9"/>
  <c r="L106" i="9" s="1"/>
  <c r="J260" i="9"/>
  <c r="J259" i="9"/>
  <c r="K248" i="9"/>
  <c r="K282" i="9"/>
  <c r="L109" i="9" s="1"/>
  <c r="X104" i="16"/>
  <c r="X94" i="16"/>
  <c r="K240" i="9"/>
  <c r="K90" i="9"/>
  <c r="K263" i="9" s="1"/>
  <c r="K80" i="9"/>
  <c r="K92" i="9"/>
  <c r="K265" i="9" s="1"/>
  <c r="K239" i="9"/>
  <c r="L66" i="9" s="1"/>
  <c r="X111" i="16"/>
  <c r="K276" i="9"/>
  <c r="K283" i="9"/>
  <c r="G219" i="9" l="1"/>
  <c r="H227" i="7"/>
  <c r="I227" i="7" s="1"/>
  <c r="H250" i="7"/>
  <c r="G232" i="9"/>
  <c r="G198" i="9"/>
  <c r="G185" i="9"/>
  <c r="G231" i="9"/>
  <c r="G202" i="9"/>
  <c r="G211" i="9"/>
  <c r="G230" i="9"/>
  <c r="G188" i="9"/>
  <c r="G191" i="9"/>
  <c r="H254" i="7"/>
  <c r="G213" i="9"/>
  <c r="G203" i="9"/>
  <c r="G237" i="9"/>
  <c r="G234" i="9"/>
  <c r="G212" i="9"/>
  <c r="G189" i="9"/>
  <c r="H283" i="7"/>
  <c r="H238" i="7"/>
  <c r="G192" i="9"/>
  <c r="H242" i="7"/>
  <c r="H280" i="7"/>
  <c r="G186" i="9"/>
  <c r="G201" i="9"/>
  <c r="BB72" i="14"/>
  <c r="P72" i="14" s="1"/>
  <c r="G225" i="9"/>
  <c r="H240" i="7"/>
  <c r="H265" i="7"/>
  <c r="H261" i="7"/>
  <c r="G215" i="9"/>
  <c r="G210" i="9"/>
  <c r="H232" i="7"/>
  <c r="G222" i="9"/>
  <c r="H235" i="7"/>
  <c r="G206" i="9"/>
  <c r="G183" i="9"/>
  <c r="G200" i="9"/>
  <c r="G218" i="9"/>
  <c r="BB91" i="14"/>
  <c r="P91" i="14" s="1"/>
  <c r="L69" i="3" s="1"/>
  <c r="K41" i="3"/>
  <c r="BB74" i="14"/>
  <c r="P74" i="14" s="1"/>
  <c r="L52" i="3" s="1"/>
  <c r="CD52" i="3"/>
  <c r="CE14" i="3"/>
  <c r="CE12" i="3"/>
  <c r="CE13" i="3"/>
  <c r="CE20" i="3"/>
  <c r="CE32" i="3"/>
  <c r="CE35" i="3"/>
  <c r="CE23" i="3"/>
  <c r="CE33" i="3"/>
  <c r="CE37" i="3"/>
  <c r="CE34" i="3"/>
  <c r="CE11" i="3"/>
  <c r="CE24" i="3"/>
  <c r="CE29" i="3"/>
  <c r="CE28" i="3"/>
  <c r="CE19" i="3"/>
  <c r="CE21" i="3"/>
  <c r="CE30" i="3"/>
  <c r="CE25" i="3"/>
  <c r="CE26" i="3"/>
  <c r="CD44" i="3"/>
  <c r="BB80" i="14"/>
  <c r="P80" i="14" s="1"/>
  <c r="L58" i="3" s="1"/>
  <c r="BB79" i="14"/>
  <c r="P79" i="14" s="1"/>
  <c r="L57" i="3" s="1"/>
  <c r="K55" i="5"/>
  <c r="I273" i="7" s="1"/>
  <c r="K31" i="5"/>
  <c r="H204" i="9" s="1"/>
  <c r="K36" i="5"/>
  <c r="H209" i="9" s="1"/>
  <c r="K64" i="5"/>
  <c r="BB69" i="14"/>
  <c r="P69" i="14" s="1"/>
  <c r="L47" i="3" s="1"/>
  <c r="K74" i="3"/>
  <c r="L110" i="3" s="1"/>
  <c r="J217" i="3" s="1"/>
  <c r="BB67" i="14"/>
  <c r="P67" i="14" s="1"/>
  <c r="L45" i="3" s="1"/>
  <c r="BB70" i="14"/>
  <c r="P70" i="14" s="1"/>
  <c r="L48" i="3" s="1"/>
  <c r="BB89" i="14"/>
  <c r="P89" i="14" s="1"/>
  <c r="L67" i="3" s="1"/>
  <c r="CE67" i="3" s="1"/>
  <c r="K14" i="5"/>
  <c r="K12" i="5"/>
  <c r="I230" i="7" s="1"/>
  <c r="K47" i="5"/>
  <c r="H220" i="9" s="1"/>
  <c r="K34" i="5"/>
  <c r="H207" i="9" s="1"/>
  <c r="K10" i="5"/>
  <c r="K17" i="5"/>
  <c r="H190" i="9" s="1"/>
  <c r="K42" i="5"/>
  <c r="BB85" i="14"/>
  <c r="P85" i="14" s="1"/>
  <c r="L63" i="3" s="1"/>
  <c r="BB90" i="14"/>
  <c r="P90" i="14" s="1"/>
  <c r="L68" i="3" s="1"/>
  <c r="K15" i="5"/>
  <c r="I233" i="7" s="1"/>
  <c r="K61" i="5"/>
  <c r="K44" i="5"/>
  <c r="H217" i="9" s="1"/>
  <c r="BB73" i="14"/>
  <c r="P73" i="14" s="1"/>
  <c r="L51" i="3" s="1"/>
  <c r="BB75" i="14"/>
  <c r="P75" i="14" s="1"/>
  <c r="L53" i="3" s="1"/>
  <c r="CD50" i="3"/>
  <c r="CD46" i="3"/>
  <c r="BB81" i="14"/>
  <c r="P81" i="14" s="1"/>
  <c r="L59" i="3" s="1"/>
  <c r="BB71" i="14"/>
  <c r="P71" i="14" s="1"/>
  <c r="L49" i="3" s="1"/>
  <c r="BB83" i="14"/>
  <c r="P83" i="14" s="1"/>
  <c r="L61" i="3" s="1"/>
  <c r="K38" i="5"/>
  <c r="K37" i="5"/>
  <c r="K59" i="5"/>
  <c r="K29" i="5"/>
  <c r="K25" i="5"/>
  <c r="I243" i="7" s="1"/>
  <c r="K41" i="5"/>
  <c r="H214" i="9" s="1"/>
  <c r="K19" i="5"/>
  <c r="I237" i="7" s="1"/>
  <c r="K39" i="5"/>
  <c r="H212" i="9" s="1"/>
  <c r="K20" i="5"/>
  <c r="H193" i="9" s="1"/>
  <c r="K11" i="5"/>
  <c r="H184" i="9" s="1"/>
  <c r="K22" i="5"/>
  <c r="I240" i="7" s="1"/>
  <c r="BB94" i="14"/>
  <c r="P94" i="14" s="1"/>
  <c r="L72" i="3" s="1"/>
  <c r="BB76" i="14"/>
  <c r="P76" i="14" s="1"/>
  <c r="L54" i="3" s="1"/>
  <c r="BB68" i="14"/>
  <c r="P68" i="14" s="1"/>
  <c r="L46" i="3" s="1"/>
  <c r="K27" i="5"/>
  <c r="BB84" i="14"/>
  <c r="P84" i="14" s="1"/>
  <c r="L62" i="3" s="1"/>
  <c r="BB78" i="14"/>
  <c r="P78" i="14" s="1"/>
  <c r="L56" i="3" s="1"/>
  <c r="BB92" i="14"/>
  <c r="P92" i="14" s="1"/>
  <c r="L70" i="3" s="1"/>
  <c r="BB95" i="14"/>
  <c r="P95" i="14" s="1"/>
  <c r="L73" i="3" s="1"/>
  <c r="L10" i="3"/>
  <c r="BC42" i="14" s="1"/>
  <c r="Q42" i="14" s="1"/>
  <c r="M17" i="3" s="1"/>
  <c r="K16" i="5"/>
  <c r="I234" i="7" s="1"/>
  <c r="K51" i="5"/>
  <c r="H224" i="9" s="1"/>
  <c r="K40" i="5"/>
  <c r="BB87" i="14"/>
  <c r="P87" i="14" s="1"/>
  <c r="L65" i="3" s="1"/>
  <c r="BB82" i="14"/>
  <c r="P82" i="14" s="1"/>
  <c r="L60" i="3" s="1"/>
  <c r="BB88" i="14"/>
  <c r="P88" i="14" s="1"/>
  <c r="L66" i="3" s="1"/>
  <c r="BB77" i="14"/>
  <c r="P77" i="14" s="1"/>
  <c r="L55" i="3" s="1"/>
  <c r="BB86" i="14"/>
  <c r="P86" i="14" s="1"/>
  <c r="L64" i="3" s="1"/>
  <c r="K57" i="5"/>
  <c r="I275" i="7" s="1"/>
  <c r="K49" i="5"/>
  <c r="I267" i="7" s="1"/>
  <c r="K24" i="5"/>
  <c r="H197" i="9" s="1"/>
  <c r="K46" i="5"/>
  <c r="K50" i="5"/>
  <c r="H223" i="9" s="1"/>
  <c r="K35" i="5"/>
  <c r="I253" i="7" s="1"/>
  <c r="K13" i="5"/>
  <c r="H186" i="9" s="1"/>
  <c r="K45" i="5"/>
  <c r="K56" i="5"/>
  <c r="H229" i="9" s="1"/>
  <c r="K28" i="5"/>
  <c r="K23" i="5"/>
  <c r="H196" i="9" s="1"/>
  <c r="K48" i="5"/>
  <c r="I266" i="7" s="1"/>
  <c r="K26" i="5"/>
  <c r="I244" i="7" s="1"/>
  <c r="K63" i="5"/>
  <c r="H236" i="9" s="1"/>
  <c r="K52" i="5"/>
  <c r="BB93" i="14"/>
  <c r="P93" i="14" s="1"/>
  <c r="L71" i="3" s="1"/>
  <c r="K21" i="5"/>
  <c r="I239" i="7" s="1"/>
  <c r="K62" i="5"/>
  <c r="H235" i="9" s="1"/>
  <c r="K43" i="5"/>
  <c r="K60" i="5"/>
  <c r="I278" i="7" s="1"/>
  <c r="K30" i="5"/>
  <c r="I248" i="7" s="1"/>
  <c r="K33" i="5"/>
  <c r="K32" i="5"/>
  <c r="H205" i="9" s="1"/>
  <c r="K18" i="5"/>
  <c r="K58" i="5"/>
  <c r="H231" i="9" s="1"/>
  <c r="K65" i="5"/>
  <c r="I283" i="7" s="1"/>
  <c r="K53" i="5"/>
  <c r="H226" i="9" s="1"/>
  <c r="K54" i="5"/>
  <c r="I272" i="7" s="1"/>
  <c r="CE18" i="3"/>
  <c r="H182" i="9"/>
  <c r="H219" i="3"/>
  <c r="H216" i="3"/>
  <c r="K108" i="3"/>
  <c r="K109" i="3" s="1"/>
  <c r="CD95" i="3"/>
  <c r="CD79" i="3"/>
  <c r="J182" i="3"/>
  <c r="L44" i="3"/>
  <c r="L50" i="3"/>
  <c r="CD84" i="3"/>
  <c r="CD98" i="3"/>
  <c r="CD88" i="3"/>
  <c r="CD82" i="3"/>
  <c r="L90" i="9"/>
  <c r="L263" i="9" s="1"/>
  <c r="L107" i="9"/>
  <c r="L280" i="9" s="1"/>
  <c r="K87" i="9"/>
  <c r="K260" i="9" s="1"/>
  <c r="K86" i="9"/>
  <c r="K259" i="9" s="1"/>
  <c r="L262" i="9"/>
  <c r="N180" i="9"/>
  <c r="N181" i="9" s="1"/>
  <c r="N8" i="9"/>
  <c r="L243" i="9"/>
  <c r="M70" i="9" s="1"/>
  <c r="K71" i="16" s="1"/>
  <c r="L83" i="9"/>
  <c r="L103" i="9"/>
  <c r="L276" i="9" s="1"/>
  <c r="M103" i="9" s="1"/>
  <c r="L267" i="9"/>
  <c r="L239" i="9"/>
  <c r="M66" i="9" s="1"/>
  <c r="K67" i="16" s="1"/>
  <c r="L281" i="9"/>
  <c r="M108" i="9" s="1"/>
  <c r="K109" i="16" s="1"/>
  <c r="P225" i="7"/>
  <c r="Q7" i="7"/>
  <c r="P117" i="7"/>
  <c r="O7" i="9"/>
  <c r="K85" i="9"/>
  <c r="K268" i="9"/>
  <c r="K71" i="9"/>
  <c r="K244" i="9" s="1"/>
  <c r="K275" i="9"/>
  <c r="X78" i="16"/>
  <c r="L82" i="9"/>
  <c r="L255" i="9" s="1"/>
  <c r="L67" i="9"/>
  <c r="L240" i="9" s="1"/>
  <c r="L110" i="9"/>
  <c r="L101" i="9"/>
  <c r="L274" i="9" s="1"/>
  <c r="L98" i="9"/>
  <c r="L271" i="9" s="1"/>
  <c r="M98" i="9" s="1"/>
  <c r="M96" i="9"/>
  <c r="K97" i="16" s="1"/>
  <c r="M104" i="9"/>
  <c r="M277" i="9" s="1"/>
  <c r="M97" i="9"/>
  <c r="K98" i="16" s="1"/>
  <c r="M99" i="9"/>
  <c r="K100" i="16" s="1"/>
  <c r="M73" i="9"/>
  <c r="K74" i="16" s="1"/>
  <c r="M76" i="9"/>
  <c r="K77" i="16" s="1"/>
  <c r="M68" i="9"/>
  <c r="K69" i="16" s="1"/>
  <c r="K254" i="9"/>
  <c r="K266" i="9"/>
  <c r="L78" i="9"/>
  <c r="L251" i="9" s="1"/>
  <c r="L282" i="9"/>
  <c r="M109" i="9" s="1"/>
  <c r="K110" i="16" s="1"/>
  <c r="L279" i="9"/>
  <c r="M106" i="9" s="1"/>
  <c r="K107" i="16" s="1"/>
  <c r="L252" i="9"/>
  <c r="L261" i="9"/>
  <c r="K105" i="9"/>
  <c r="L264" i="9"/>
  <c r="M91" i="9" s="1"/>
  <c r="K92" i="16" s="1"/>
  <c r="K253" i="9"/>
  <c r="J250" i="9"/>
  <c r="L84" i="9"/>
  <c r="L257" i="9" s="1"/>
  <c r="L75" i="9"/>
  <c r="L248" i="9" s="1"/>
  <c r="L72" i="9"/>
  <c r="L69" i="9"/>
  <c r="L74" i="9"/>
  <c r="L92" i="9"/>
  <c r="L265" i="9" s="1"/>
  <c r="L100" i="9"/>
  <c r="L87" i="3" l="1"/>
  <c r="CE87" i="3" s="1"/>
  <c r="L95" i="3"/>
  <c r="H219" i="9"/>
  <c r="H191" i="9"/>
  <c r="H218" i="9"/>
  <c r="H202" i="9"/>
  <c r="H215" i="9"/>
  <c r="H237" i="9"/>
  <c r="H232" i="9"/>
  <c r="H211" i="9"/>
  <c r="H201" i="9"/>
  <c r="H225" i="9"/>
  <c r="H213" i="9"/>
  <c r="H200" i="9"/>
  <c r="H234" i="9"/>
  <c r="H210" i="9"/>
  <c r="H206" i="9"/>
  <c r="H183" i="9"/>
  <c r="I232" i="7"/>
  <c r="BC43" i="14"/>
  <c r="Q43" i="14" s="1"/>
  <c r="M18" i="3" s="1"/>
  <c r="CF18" i="3" s="1"/>
  <c r="CF17" i="3"/>
  <c r="I123" i="3"/>
  <c r="I249" i="7"/>
  <c r="BC38" i="14"/>
  <c r="Q38" i="14" s="1"/>
  <c r="M13" i="3" s="1"/>
  <c r="CF13" i="3" s="1"/>
  <c r="BC41" i="14"/>
  <c r="Q41" i="14" s="1"/>
  <c r="M16" i="3" s="1"/>
  <c r="L97" i="3"/>
  <c r="CE97" i="3" s="1"/>
  <c r="L90" i="3"/>
  <c r="CE90" i="3" s="1"/>
  <c r="L93" i="3"/>
  <c r="CE93" i="3" s="1"/>
  <c r="L88" i="3"/>
  <c r="CE88" i="3" s="1"/>
  <c r="L99" i="3"/>
  <c r="CE99" i="3" s="1"/>
  <c r="L86" i="3"/>
  <c r="CE86" i="3" s="1"/>
  <c r="L89" i="3"/>
  <c r="CE89" i="3" s="1"/>
  <c r="L91" i="3"/>
  <c r="CE91" i="3" s="1"/>
  <c r="BC37" i="14"/>
  <c r="Q37" i="14" s="1"/>
  <c r="M12" i="3" s="1"/>
  <c r="BC39" i="14"/>
  <c r="Q39" i="14" s="1"/>
  <c r="M14" i="3" s="1"/>
  <c r="BC40" i="14"/>
  <c r="Q40" i="14" s="1"/>
  <c r="M15" i="3" s="1"/>
  <c r="CF15" i="3" s="1"/>
  <c r="BC36" i="14"/>
  <c r="Q36" i="14" s="1"/>
  <c r="M11" i="3" s="1"/>
  <c r="BC63" i="14"/>
  <c r="Q63" i="14" s="1"/>
  <c r="M38" i="3" s="1"/>
  <c r="BC51" i="14"/>
  <c r="Q51" i="14" s="1"/>
  <c r="M26" i="3" s="1"/>
  <c r="BC47" i="14"/>
  <c r="Q47" i="14" s="1"/>
  <c r="M22" i="3" s="1"/>
  <c r="BC54" i="14"/>
  <c r="Q54" i="14" s="1"/>
  <c r="M29" i="3" s="1"/>
  <c r="BC60" i="14"/>
  <c r="Q60" i="14" s="1"/>
  <c r="M35" i="3" s="1"/>
  <c r="BC48" i="14"/>
  <c r="Q48" i="14" s="1"/>
  <c r="M23" i="3" s="1"/>
  <c r="BC55" i="14"/>
  <c r="Q55" i="14" s="1"/>
  <c r="M30" i="3" s="1"/>
  <c r="BC62" i="14"/>
  <c r="Q62" i="14" s="1"/>
  <c r="M37" i="3" s="1"/>
  <c r="BC52" i="14"/>
  <c r="Q52" i="14" s="1"/>
  <c r="M27" i="3" s="1"/>
  <c r="BC44" i="14"/>
  <c r="Q44" i="14" s="1"/>
  <c r="M19" i="3" s="1"/>
  <c r="BC59" i="14"/>
  <c r="Q59" i="14" s="1"/>
  <c r="M34" i="3" s="1"/>
  <c r="BC50" i="14"/>
  <c r="Q50" i="14" s="1"/>
  <c r="M25" i="3" s="1"/>
  <c r="BC53" i="14"/>
  <c r="Q53" i="14" s="1"/>
  <c r="M28" i="3" s="1"/>
  <c r="BC58" i="14"/>
  <c r="Q58" i="14" s="1"/>
  <c r="M33" i="3" s="1"/>
  <c r="BC61" i="14"/>
  <c r="Q61" i="14" s="1"/>
  <c r="M36" i="3" s="1"/>
  <c r="BC46" i="14"/>
  <c r="Q46" i="14" s="1"/>
  <c r="M21" i="3" s="1"/>
  <c r="BC45" i="14"/>
  <c r="Q45" i="14" s="1"/>
  <c r="M20" i="3" s="1"/>
  <c r="BC56" i="14"/>
  <c r="Q56" i="14" s="1"/>
  <c r="M31" i="3" s="1"/>
  <c r="BC57" i="14"/>
  <c r="Q57" i="14" s="1"/>
  <c r="M32" i="3" s="1"/>
  <c r="BC49" i="14"/>
  <c r="Q49" i="14" s="1"/>
  <c r="M24" i="3" s="1"/>
  <c r="H189" i="9"/>
  <c r="I262" i="7"/>
  <c r="H199" i="9"/>
  <c r="I235" i="7"/>
  <c r="H195" i="9"/>
  <c r="I254" i="7"/>
  <c r="I228" i="7"/>
  <c r="H187" i="9"/>
  <c r="I246" i="7"/>
  <c r="L40" i="3"/>
  <c r="L41" i="3" s="1"/>
  <c r="H228" i="9"/>
  <c r="I265" i="7"/>
  <c r="I247" i="7"/>
  <c r="H208" i="9"/>
  <c r="I264" i="7"/>
  <c r="I271" i="7"/>
  <c r="I282" i="7"/>
  <c r="H185" i="9"/>
  <c r="I231" i="7"/>
  <c r="I277" i="7"/>
  <c r="H188" i="9"/>
  <c r="I274" i="7"/>
  <c r="L80" i="3"/>
  <c r="CE80" i="3" s="1"/>
  <c r="L84" i="3"/>
  <c r="CE84" i="3" s="1"/>
  <c r="H230" i="9"/>
  <c r="L106" i="3"/>
  <c r="CE106" i="3" s="1"/>
  <c r="L104" i="3"/>
  <c r="CE104" i="3" s="1"/>
  <c r="L83" i="3"/>
  <c r="CE83" i="3" s="1"/>
  <c r="L105" i="3"/>
  <c r="CE105" i="3" s="1"/>
  <c r="I252" i="7"/>
  <c r="L78" i="3"/>
  <c r="CE78" i="3" s="1"/>
  <c r="L103" i="3"/>
  <c r="CE103" i="3" s="1"/>
  <c r="L92" i="3"/>
  <c r="CE92" i="3" s="1"/>
  <c r="L81" i="3"/>
  <c r="CE81" i="3" s="1"/>
  <c r="L98" i="3"/>
  <c r="CE98" i="3" s="1"/>
  <c r="L82" i="3"/>
  <c r="CE82" i="3" s="1"/>
  <c r="L107" i="3"/>
  <c r="CE107" i="3" s="1"/>
  <c r="L85" i="3"/>
  <c r="CE85" i="3" s="1"/>
  <c r="L79" i="3"/>
  <c r="CE79" i="3" s="1"/>
  <c r="H198" i="9"/>
  <c r="L101" i="3"/>
  <c r="CE101" i="3" s="1"/>
  <c r="L102" i="3"/>
  <c r="CE102" i="3" s="1"/>
  <c r="L94" i="3"/>
  <c r="CE94" i="3" s="1"/>
  <c r="L100" i="3"/>
  <c r="CE100" i="3" s="1"/>
  <c r="L96" i="3"/>
  <c r="CE96" i="3" s="1"/>
  <c r="K75" i="3"/>
  <c r="I121" i="3"/>
  <c r="I279" i="7"/>
  <c r="I236" i="7"/>
  <c r="I263" i="7"/>
  <c r="CE10" i="3"/>
  <c r="L24" i="5" s="1"/>
  <c r="I260" i="7"/>
  <c r="H221" i="9"/>
  <c r="I257" i="7"/>
  <c r="BC35" i="14"/>
  <c r="Q35" i="14" s="1"/>
  <c r="Q31" i="14" s="1"/>
  <c r="I270" i="7"/>
  <c r="I242" i="7"/>
  <c r="H227" i="9"/>
  <c r="I245" i="7"/>
  <c r="H192" i="9"/>
  <c r="I280" i="7"/>
  <c r="H233" i="9"/>
  <c r="I250" i="7"/>
  <c r="I268" i="7"/>
  <c r="I238" i="7"/>
  <c r="I256" i="7"/>
  <c r="H194" i="9"/>
  <c r="I258" i="7"/>
  <c r="I276" i="7"/>
  <c r="I241" i="7"/>
  <c r="I259" i="7"/>
  <c r="I255" i="7"/>
  <c r="I269" i="7"/>
  <c r="I251" i="7"/>
  <c r="H238" i="9"/>
  <c r="I229" i="7"/>
  <c r="I281" i="7"/>
  <c r="H203" i="9"/>
  <c r="I261" i="7"/>
  <c r="H216" i="9"/>
  <c r="H222" i="9"/>
  <c r="M270" i="9"/>
  <c r="N97" i="9" s="1"/>
  <c r="BC74" i="14"/>
  <c r="Q74" i="14" s="1"/>
  <c r="CE52" i="3"/>
  <c r="BC67" i="14"/>
  <c r="Q67" i="14" s="1"/>
  <c r="CE45" i="3"/>
  <c r="CE56" i="3"/>
  <c r="CE58" i="3"/>
  <c r="BC75" i="14"/>
  <c r="Q75" i="14" s="1"/>
  <c r="CE53" i="3"/>
  <c r="BC72" i="14"/>
  <c r="Q72" i="14" s="1"/>
  <c r="CE50" i="3"/>
  <c r="CE70" i="3"/>
  <c r="CE61" i="3"/>
  <c r="CE69" i="3"/>
  <c r="CE65" i="3"/>
  <c r="CE49" i="3"/>
  <c r="CE68" i="3"/>
  <c r="CE62" i="3"/>
  <c r="BC95" i="14"/>
  <c r="Q95" i="14" s="1"/>
  <c r="CE73" i="3"/>
  <c r="BC70" i="14"/>
  <c r="Q70" i="14" s="1"/>
  <c r="CE48" i="3"/>
  <c r="BC86" i="14"/>
  <c r="Q86" i="14" s="1"/>
  <c r="BC92" i="14"/>
  <c r="Q92" i="14" s="1"/>
  <c r="BC82" i="14"/>
  <c r="Q82" i="14" s="1"/>
  <c r="BC89" i="14"/>
  <c r="Q89" i="14" s="1"/>
  <c r="BC88" i="14"/>
  <c r="Q88" i="14" s="1"/>
  <c r="BC90" i="14"/>
  <c r="Q90" i="14" s="1"/>
  <c r="BC81" i="14"/>
  <c r="Q81" i="14" s="1"/>
  <c r="BC77" i="14"/>
  <c r="Q77" i="14" s="1"/>
  <c r="BC76" i="14"/>
  <c r="Q76" i="14" s="1"/>
  <c r="BC85" i="14"/>
  <c r="Q85" i="14" s="1"/>
  <c r="BC71" i="14"/>
  <c r="Q71" i="14" s="1"/>
  <c r="BC83" i="14"/>
  <c r="Q83" i="14" s="1"/>
  <c r="BC84" i="14"/>
  <c r="Q84" i="14" s="1"/>
  <c r="BC80" i="14"/>
  <c r="Q80" i="14" s="1"/>
  <c r="BC79" i="14"/>
  <c r="Q79" i="14" s="1"/>
  <c r="BC78" i="14"/>
  <c r="Q78" i="14" s="1"/>
  <c r="BC87" i="14"/>
  <c r="Q87" i="14" s="1"/>
  <c r="BC68" i="14"/>
  <c r="Q68" i="14" s="1"/>
  <c r="BC93" i="14"/>
  <c r="Q93" i="14" s="1"/>
  <c r="BC91" i="14"/>
  <c r="Q91" i="14" s="1"/>
  <c r="CE46" i="3"/>
  <c r="M249" i="9"/>
  <c r="N76" i="9" s="1"/>
  <c r="CE71" i="3"/>
  <c r="BC94" i="14"/>
  <c r="Q94" i="14" s="1"/>
  <c r="CE72" i="3"/>
  <c r="CE55" i="3"/>
  <c r="CE59" i="3"/>
  <c r="BC69" i="14"/>
  <c r="Q69" i="14" s="1"/>
  <c r="CE47" i="3"/>
  <c r="CE66" i="3"/>
  <c r="L74" i="3"/>
  <c r="BC66" i="14"/>
  <c r="Q66" i="14" s="1"/>
  <c r="CE44" i="3"/>
  <c r="CE95" i="3"/>
  <c r="CE63" i="3"/>
  <c r="CE54" i="3"/>
  <c r="CE60" i="3"/>
  <c r="CE64" i="3"/>
  <c r="CE57" i="3"/>
  <c r="BC73" i="14"/>
  <c r="Q73" i="14" s="1"/>
  <c r="CE51" i="3"/>
  <c r="L273" i="9"/>
  <c r="M100" i="9" s="1"/>
  <c r="K101" i="16" s="1"/>
  <c r="Y101" i="16" s="1"/>
  <c r="Y109" i="16"/>
  <c r="M92" i="9"/>
  <c r="K93" i="16" s="1"/>
  <c r="Y107" i="16"/>
  <c r="Y110" i="16"/>
  <c r="Y92" i="16"/>
  <c r="M67" i="9"/>
  <c r="M240" i="9" s="1"/>
  <c r="Y67" i="16"/>
  <c r="Y71" i="16"/>
  <c r="Y100" i="16"/>
  <c r="M82" i="9"/>
  <c r="M255" i="9" s="1"/>
  <c r="M241" i="9"/>
  <c r="N68" i="9" s="1"/>
  <c r="K105" i="16"/>
  <c r="L87" i="9"/>
  <c r="L260" i="9" s="1"/>
  <c r="M282" i="9"/>
  <c r="N109" i="9" s="1"/>
  <c r="L245" i="9"/>
  <c r="L81" i="9"/>
  <c r="Y77" i="16"/>
  <c r="Y74" i="16"/>
  <c r="M88" i="9"/>
  <c r="K89" i="16" s="1"/>
  <c r="Y98" i="16"/>
  <c r="Y97" i="16"/>
  <c r="L71" i="9"/>
  <c r="L244" i="9" s="1"/>
  <c r="O180" i="9"/>
  <c r="O181" i="9" s="1"/>
  <c r="O8" i="9"/>
  <c r="N104" i="9"/>
  <c r="N277" i="9" s="1"/>
  <c r="M271" i="9"/>
  <c r="N98" i="9" s="1"/>
  <c r="L86" i="9"/>
  <c r="L259" i="9" s="1"/>
  <c r="M276" i="9"/>
  <c r="N103" i="9" s="1"/>
  <c r="Y69" i="16"/>
  <c r="L80" i="9"/>
  <c r="L253" i="9" s="1"/>
  <c r="M264" i="9"/>
  <c r="K278" i="9"/>
  <c r="M78" i="9"/>
  <c r="M251" i="9" s="1"/>
  <c r="M90" i="9"/>
  <c r="K91" i="16" s="1"/>
  <c r="M89" i="9"/>
  <c r="K90" i="16" s="1"/>
  <c r="M94" i="9"/>
  <c r="K95" i="16" s="1"/>
  <c r="M101" i="9"/>
  <c r="M274" i="9" s="1"/>
  <c r="L102" i="9"/>
  <c r="L95" i="9"/>
  <c r="M269" i="9"/>
  <c r="M243" i="9"/>
  <c r="L283" i="9"/>
  <c r="M272" i="9"/>
  <c r="L93" i="9"/>
  <c r="M75" i="9"/>
  <c r="K76" i="16" s="1"/>
  <c r="R7" i="7"/>
  <c r="Q225" i="7"/>
  <c r="Q117" i="7"/>
  <c r="P7" i="9"/>
  <c r="M239" i="9"/>
  <c r="N66" i="9" s="1"/>
  <c r="K77" i="9"/>
  <c r="M279" i="9"/>
  <c r="M246" i="9"/>
  <c r="L247" i="9"/>
  <c r="M84" i="9"/>
  <c r="M257" i="9" s="1"/>
  <c r="M79" i="9"/>
  <c r="K80" i="16" s="1"/>
  <c r="M107" i="9"/>
  <c r="K108" i="16" s="1"/>
  <c r="K99" i="16"/>
  <c r="K258" i="9"/>
  <c r="L242" i="9"/>
  <c r="M281" i="9"/>
  <c r="N108" i="9" s="1"/>
  <c r="K104" i="16"/>
  <c r="L256" i="9"/>
  <c r="I124" i="3" l="1"/>
  <c r="M76" i="3"/>
  <c r="M46" i="3" s="1"/>
  <c r="I119" i="3"/>
  <c r="CF16" i="3"/>
  <c r="I122" i="3"/>
  <c r="I118" i="3"/>
  <c r="CF12" i="3"/>
  <c r="CF14" i="3"/>
  <c r="I120" i="3"/>
  <c r="CF31" i="3"/>
  <c r="I137" i="3"/>
  <c r="I139" i="3"/>
  <c r="CF33" i="3"/>
  <c r="I125" i="3"/>
  <c r="CF19" i="3"/>
  <c r="I129" i="3"/>
  <c r="CF23" i="3"/>
  <c r="I132" i="3"/>
  <c r="CF26" i="3"/>
  <c r="I134" i="3"/>
  <c r="CF28" i="3"/>
  <c r="I141" i="3"/>
  <c r="CF35" i="3"/>
  <c r="I130" i="3"/>
  <c r="CF24" i="3"/>
  <c r="I127" i="3"/>
  <c r="CF21" i="3"/>
  <c r="I131" i="3"/>
  <c r="CF25" i="3"/>
  <c r="I143" i="3"/>
  <c r="CF37" i="3"/>
  <c r="I135" i="3"/>
  <c r="CF29" i="3"/>
  <c r="I117" i="3"/>
  <c r="CF11" i="3"/>
  <c r="I126" i="3"/>
  <c r="CF20" i="3"/>
  <c r="CF27" i="3"/>
  <c r="I133" i="3"/>
  <c r="I144" i="3"/>
  <c r="CF38" i="3"/>
  <c r="I138" i="3"/>
  <c r="CF32" i="3"/>
  <c r="CF36" i="3"/>
  <c r="I142" i="3"/>
  <c r="I140" i="3"/>
  <c r="CF34" i="3"/>
  <c r="I136" i="3"/>
  <c r="CF30" i="3"/>
  <c r="CF22" i="3"/>
  <c r="I128" i="3"/>
  <c r="L25" i="5"/>
  <c r="J243" i="7" s="1"/>
  <c r="L29" i="5"/>
  <c r="J247" i="7" s="1"/>
  <c r="M72" i="3"/>
  <c r="I178" i="3" s="1"/>
  <c r="L13" i="5"/>
  <c r="J231" i="7" s="1"/>
  <c r="L28" i="5"/>
  <c r="J246" i="7" s="1"/>
  <c r="L31" i="5"/>
  <c r="J249" i="7" s="1"/>
  <c r="L57" i="5"/>
  <c r="J275" i="7" s="1"/>
  <c r="L10" i="5"/>
  <c r="J228" i="7" s="1"/>
  <c r="L30" i="5"/>
  <c r="J248" i="7" s="1"/>
  <c r="L50" i="5"/>
  <c r="J268" i="7" s="1"/>
  <c r="L34" i="5"/>
  <c r="J252" i="7" s="1"/>
  <c r="L32" i="5"/>
  <c r="J250" i="7" s="1"/>
  <c r="L59" i="5"/>
  <c r="J277" i="7" s="1"/>
  <c r="L16" i="5"/>
  <c r="J234" i="7" s="1"/>
  <c r="L35" i="5"/>
  <c r="J253" i="7" s="1"/>
  <c r="L40" i="5"/>
  <c r="J258" i="7" s="1"/>
  <c r="L44" i="5"/>
  <c r="J262" i="7" s="1"/>
  <c r="L64" i="5"/>
  <c r="J282" i="7" s="1"/>
  <c r="L42" i="5"/>
  <c r="J260" i="7" s="1"/>
  <c r="L17" i="5"/>
  <c r="J235" i="7" s="1"/>
  <c r="L39" i="5"/>
  <c r="J257" i="7" s="1"/>
  <c r="L12" i="5"/>
  <c r="J230" i="7" s="1"/>
  <c r="L52" i="5"/>
  <c r="J270" i="7" s="1"/>
  <c r="M10" i="3"/>
  <c r="L22" i="5"/>
  <c r="J240" i="7" s="1"/>
  <c r="L11" i="5"/>
  <c r="J229" i="7" s="1"/>
  <c r="L49" i="5"/>
  <c r="J267" i="7" s="1"/>
  <c r="L58" i="5"/>
  <c r="J276" i="7" s="1"/>
  <c r="L61" i="5"/>
  <c r="J279" i="7" s="1"/>
  <c r="L38" i="5"/>
  <c r="J256" i="7" s="1"/>
  <c r="L51" i="5"/>
  <c r="J269" i="7" s="1"/>
  <c r="L37" i="5"/>
  <c r="J255" i="7" s="1"/>
  <c r="L9" i="5"/>
  <c r="J227" i="7" s="1"/>
  <c r="L108" i="3"/>
  <c r="L109" i="3" s="1"/>
  <c r="L46" i="5"/>
  <c r="J264" i="7" s="1"/>
  <c r="L14" i="5"/>
  <c r="J232" i="7" s="1"/>
  <c r="L33" i="5"/>
  <c r="J251" i="7" s="1"/>
  <c r="L36" i="5"/>
  <c r="J254" i="7" s="1"/>
  <c r="L60" i="5"/>
  <c r="J278" i="7" s="1"/>
  <c r="L43" i="5"/>
  <c r="J261" i="7" s="1"/>
  <c r="L56" i="5"/>
  <c r="J274" i="7" s="1"/>
  <c r="L55" i="5"/>
  <c r="J273" i="7" s="1"/>
  <c r="L47" i="5"/>
  <c r="J265" i="7" s="1"/>
  <c r="L18" i="5"/>
  <c r="J236" i="7" s="1"/>
  <c r="L26" i="5"/>
  <c r="J244" i="7" s="1"/>
  <c r="L48" i="5"/>
  <c r="J266" i="7" s="1"/>
  <c r="L27" i="5"/>
  <c r="J245" i="7" s="1"/>
  <c r="L65" i="5"/>
  <c r="J283" i="7" s="1"/>
  <c r="L19" i="5"/>
  <c r="J237" i="7" s="1"/>
  <c r="L45" i="5"/>
  <c r="J263" i="7" s="1"/>
  <c r="L20" i="5"/>
  <c r="J238" i="7" s="1"/>
  <c r="L41" i="5"/>
  <c r="J259" i="7" s="1"/>
  <c r="L62" i="5"/>
  <c r="J280" i="7" s="1"/>
  <c r="L23" i="5"/>
  <c r="J241" i="7" s="1"/>
  <c r="L15" i="5"/>
  <c r="J233" i="7" s="1"/>
  <c r="L21" i="5"/>
  <c r="J239" i="7" s="1"/>
  <c r="L63" i="5"/>
  <c r="J281" i="7" s="1"/>
  <c r="L53" i="5"/>
  <c r="J271" i="7" s="1"/>
  <c r="L54" i="5"/>
  <c r="J272" i="7" s="1"/>
  <c r="BD40" i="14"/>
  <c r="R40" i="14" s="1"/>
  <c r="N15" i="3" s="1"/>
  <c r="CG15" i="3" s="1"/>
  <c r="K68" i="16"/>
  <c r="Y68" i="16" s="1"/>
  <c r="M273" i="9"/>
  <c r="N100" i="9" s="1"/>
  <c r="N249" i="9"/>
  <c r="O76" i="9" s="1"/>
  <c r="M110" i="3"/>
  <c r="L75" i="3"/>
  <c r="J242" i="7"/>
  <c r="K83" i="16"/>
  <c r="Y83" i="16" s="1"/>
  <c r="M87" i="9"/>
  <c r="K88" i="16" s="1"/>
  <c r="N67" i="9"/>
  <c r="N84" i="9"/>
  <c r="Y76" i="16"/>
  <c r="N101" i="9"/>
  <c r="N78" i="9"/>
  <c r="N251" i="9" s="1"/>
  <c r="O78" i="9" s="1"/>
  <c r="M86" i="9"/>
  <c r="K87" i="16" s="1"/>
  <c r="N82" i="9"/>
  <c r="N255" i="9" s="1"/>
  <c r="O82" i="9" s="1"/>
  <c r="M83" i="9"/>
  <c r="K84" i="16" s="1"/>
  <c r="M69" i="9"/>
  <c r="K70" i="16" s="1"/>
  <c r="Y99" i="16"/>
  <c r="P8" i="9"/>
  <c r="P180" i="9"/>
  <c r="P181" i="9" s="1"/>
  <c r="Y91" i="16"/>
  <c r="L105" i="9"/>
  <c r="K85" i="16"/>
  <c r="M248" i="9"/>
  <c r="M280" i="9"/>
  <c r="M71" i="9"/>
  <c r="K72" i="16" s="1"/>
  <c r="Y89" i="16"/>
  <c r="N282" i="9"/>
  <c r="O109" i="9" s="1"/>
  <c r="Y93" i="16"/>
  <c r="Y108" i="16"/>
  <c r="M74" i="9"/>
  <c r="K75" i="16" s="1"/>
  <c r="K250" i="9"/>
  <c r="L266" i="9"/>
  <c r="M110" i="9"/>
  <c r="K111" i="16" s="1"/>
  <c r="L268" i="9"/>
  <c r="K79" i="16"/>
  <c r="K102" i="16"/>
  <c r="M72" i="9"/>
  <c r="K73" i="16" s="1"/>
  <c r="Y105" i="16"/>
  <c r="M265" i="9"/>
  <c r="L85" i="9"/>
  <c r="Y80" i="16"/>
  <c r="Y95" i="16"/>
  <c r="N276" i="9"/>
  <c r="O103" i="9" s="1"/>
  <c r="N271" i="9"/>
  <c r="O98" i="9" s="1"/>
  <c r="N73" i="9"/>
  <c r="N246" i="9" s="1"/>
  <c r="N96" i="9"/>
  <c r="N269" i="9" s="1"/>
  <c r="N91" i="9"/>
  <c r="M263" i="9"/>
  <c r="N241" i="9"/>
  <c r="O68" i="9" s="1"/>
  <c r="M252" i="9"/>
  <c r="Y104" i="16"/>
  <c r="N281" i="9"/>
  <c r="O108" i="9" s="1"/>
  <c r="N239" i="9"/>
  <c r="O66" i="9" s="1"/>
  <c r="S7" i="7"/>
  <c r="Q7" i="9"/>
  <c r="R225" i="7"/>
  <c r="R117" i="7"/>
  <c r="L275" i="9"/>
  <c r="Y90" i="16"/>
  <c r="M80" i="9"/>
  <c r="K81" i="16" s="1"/>
  <c r="N70" i="9"/>
  <c r="N106" i="9"/>
  <c r="N99" i="9"/>
  <c r="M267" i="9"/>
  <c r="O104" i="9"/>
  <c r="O277" i="9" s="1"/>
  <c r="L254" i="9"/>
  <c r="M261" i="9"/>
  <c r="N270" i="9"/>
  <c r="M262" i="9"/>
  <c r="M66" i="3" l="1"/>
  <c r="I172" i="3" s="1"/>
  <c r="M52" i="3"/>
  <c r="CF52" i="3" s="1"/>
  <c r="M51" i="3"/>
  <c r="CF51" i="3" s="1"/>
  <c r="M67" i="3"/>
  <c r="I173" i="3" s="1"/>
  <c r="M56" i="3"/>
  <c r="CF56" i="3" s="1"/>
  <c r="M60" i="3"/>
  <c r="CF60" i="3" s="1"/>
  <c r="M65" i="3"/>
  <c r="I171" i="3" s="1"/>
  <c r="M55" i="3"/>
  <c r="CF55" i="3" s="1"/>
  <c r="M53" i="3"/>
  <c r="I159" i="3" s="1"/>
  <c r="M57" i="3"/>
  <c r="CF57" i="3" s="1"/>
  <c r="M69" i="3"/>
  <c r="CF69" i="3" s="1"/>
  <c r="M73" i="3"/>
  <c r="I179" i="3" s="1"/>
  <c r="M54" i="3"/>
  <c r="I160" i="3" s="1"/>
  <c r="M44" i="3"/>
  <c r="M74" i="3" s="1"/>
  <c r="N110" i="3" s="1"/>
  <c r="L217" i="3" s="1"/>
  <c r="M50" i="3"/>
  <c r="CF50" i="3" s="1"/>
  <c r="K182" i="3"/>
  <c r="M49" i="3"/>
  <c r="CF49" i="3" s="1"/>
  <c r="M71" i="3"/>
  <c r="I177" i="3" s="1"/>
  <c r="M61" i="3"/>
  <c r="CF61" i="3" s="1"/>
  <c r="M63" i="3"/>
  <c r="I169" i="3" s="1"/>
  <c r="M58" i="3"/>
  <c r="I164" i="3" s="1"/>
  <c r="M45" i="3"/>
  <c r="BD67" i="14" s="1"/>
  <c r="R67" i="14" s="1"/>
  <c r="M48" i="3"/>
  <c r="I154" i="3" s="1"/>
  <c r="M64" i="3"/>
  <c r="CF64" i="3" s="1"/>
  <c r="M62" i="3"/>
  <c r="CF62" i="3" s="1"/>
  <c r="M59" i="3"/>
  <c r="CF59" i="3" s="1"/>
  <c r="M47" i="3"/>
  <c r="CF47" i="3" s="1"/>
  <c r="M70" i="3"/>
  <c r="M68" i="3"/>
  <c r="I174" i="3" s="1"/>
  <c r="BD41" i="14"/>
  <c r="R41" i="14" s="1"/>
  <c r="N16" i="3" s="1"/>
  <c r="CG16" i="3" s="1"/>
  <c r="BD42" i="14"/>
  <c r="R42" i="14" s="1"/>
  <c r="N17" i="3" s="1"/>
  <c r="BD43" i="14"/>
  <c r="R43" i="14" s="1"/>
  <c r="N18" i="3" s="1"/>
  <c r="CG18" i="3" s="1"/>
  <c r="BD38" i="14"/>
  <c r="R38" i="14" s="1"/>
  <c r="N13" i="3" s="1"/>
  <c r="BD37" i="14"/>
  <c r="R37" i="14" s="1"/>
  <c r="N12" i="3" s="1"/>
  <c r="CG12" i="3" s="1"/>
  <c r="BD39" i="14"/>
  <c r="R39" i="14" s="1"/>
  <c r="N14" i="3" s="1"/>
  <c r="CG14" i="3" s="1"/>
  <c r="M40" i="3"/>
  <c r="N76" i="3" s="1"/>
  <c r="BD36" i="14"/>
  <c r="R36" i="14" s="1"/>
  <c r="N11" i="3" s="1"/>
  <c r="BD47" i="14"/>
  <c r="R47" i="14" s="1"/>
  <c r="N22" i="3" s="1"/>
  <c r="CG22" i="3" s="1"/>
  <c r="BD45" i="14"/>
  <c r="R45" i="14" s="1"/>
  <c r="N20" i="3" s="1"/>
  <c r="BD48" i="14"/>
  <c r="R48" i="14" s="1"/>
  <c r="N23" i="3" s="1"/>
  <c r="BD49" i="14"/>
  <c r="R49" i="14" s="1"/>
  <c r="N24" i="3" s="1"/>
  <c r="BD44" i="14"/>
  <c r="R44" i="14" s="1"/>
  <c r="N19" i="3" s="1"/>
  <c r="CG19" i="3" s="1"/>
  <c r="BD58" i="14"/>
  <c r="R58" i="14" s="1"/>
  <c r="N33" i="3" s="1"/>
  <c r="CG33" i="3" s="1"/>
  <c r="BD54" i="14"/>
  <c r="R54" i="14" s="1"/>
  <c r="N29" i="3" s="1"/>
  <c r="CG29" i="3" s="1"/>
  <c r="BD53" i="14"/>
  <c r="R53" i="14" s="1"/>
  <c r="N28" i="3" s="1"/>
  <c r="BD62" i="14"/>
  <c r="R62" i="14" s="1"/>
  <c r="N37" i="3" s="1"/>
  <c r="CG37" i="3" s="1"/>
  <c r="BD59" i="14"/>
  <c r="R59" i="14" s="1"/>
  <c r="N34" i="3" s="1"/>
  <c r="BD46" i="14"/>
  <c r="R46" i="14" s="1"/>
  <c r="N21" i="3" s="1"/>
  <c r="BD60" i="14"/>
  <c r="R60" i="14" s="1"/>
  <c r="N35" i="3" s="1"/>
  <c r="CG35" i="3" s="1"/>
  <c r="BD55" i="14"/>
  <c r="R55" i="14" s="1"/>
  <c r="N30" i="3" s="1"/>
  <c r="BD50" i="14"/>
  <c r="R50" i="14" s="1"/>
  <c r="N25" i="3" s="1"/>
  <c r="BD51" i="14"/>
  <c r="R51" i="14" s="1"/>
  <c r="N26" i="3" s="1"/>
  <c r="BD61" i="14"/>
  <c r="R61" i="14" s="1"/>
  <c r="N36" i="3" s="1"/>
  <c r="CG36" i="3" s="1"/>
  <c r="BD57" i="14"/>
  <c r="R57" i="14" s="1"/>
  <c r="N32" i="3" s="1"/>
  <c r="CG32" i="3" s="1"/>
  <c r="BD52" i="14"/>
  <c r="R52" i="14" s="1"/>
  <c r="N27" i="3" s="1"/>
  <c r="CG27" i="3" s="1"/>
  <c r="BD56" i="14"/>
  <c r="R56" i="14" s="1"/>
  <c r="N31" i="3" s="1"/>
  <c r="CG31" i="3" s="1"/>
  <c r="BD63" i="14"/>
  <c r="R63" i="14" s="1"/>
  <c r="N38" i="3" s="1"/>
  <c r="CG38" i="3" s="1"/>
  <c r="CF72" i="3"/>
  <c r="CF46" i="3"/>
  <c r="BD79" i="14"/>
  <c r="R79" i="14" s="1"/>
  <c r="I152" i="3"/>
  <c r="CF10" i="3"/>
  <c r="M60" i="5" s="1"/>
  <c r="K278" i="7" s="1"/>
  <c r="I157" i="3"/>
  <c r="CF65" i="3"/>
  <c r="BD35" i="14"/>
  <c r="R35" i="14" s="1"/>
  <c r="R31" i="14" s="1"/>
  <c r="I116" i="3"/>
  <c r="I146" i="3" s="1"/>
  <c r="I147" i="3" s="1"/>
  <c r="CF66" i="3"/>
  <c r="I153" i="3"/>
  <c r="BD70" i="14"/>
  <c r="R70" i="14" s="1"/>
  <c r="CF54" i="3"/>
  <c r="I168" i="3"/>
  <c r="K217" i="3"/>
  <c r="M90" i="3"/>
  <c r="M99" i="3"/>
  <c r="M101" i="3"/>
  <c r="M87" i="3"/>
  <c r="M93" i="3"/>
  <c r="M94" i="3"/>
  <c r="M107" i="3"/>
  <c r="M96" i="3"/>
  <c r="M78" i="3"/>
  <c r="M79" i="3"/>
  <c r="M88" i="3"/>
  <c r="M105" i="3"/>
  <c r="M103" i="3"/>
  <c r="M98" i="3"/>
  <c r="M83" i="3"/>
  <c r="M100" i="3"/>
  <c r="M81" i="3"/>
  <c r="M102" i="3"/>
  <c r="M82" i="3"/>
  <c r="M97" i="3"/>
  <c r="M80" i="3"/>
  <c r="M92" i="3"/>
  <c r="M86" i="3"/>
  <c r="M91" i="3"/>
  <c r="M95" i="3"/>
  <c r="M84" i="3"/>
  <c r="M104" i="3"/>
  <c r="M89" i="3"/>
  <c r="M85" i="3"/>
  <c r="M106" i="3"/>
  <c r="I156" i="3"/>
  <c r="I162" i="3"/>
  <c r="M253" i="9"/>
  <c r="N80" i="9" s="1"/>
  <c r="N253" i="9" s="1"/>
  <c r="M247" i="9"/>
  <c r="N74" i="9" s="1"/>
  <c r="M245" i="9"/>
  <c r="N72" i="9" s="1"/>
  <c r="M244" i="9"/>
  <c r="N71" i="9" s="1"/>
  <c r="M260" i="9"/>
  <c r="N87" i="9" s="1"/>
  <c r="N260" i="9" s="1"/>
  <c r="O96" i="9"/>
  <c r="O269" i="9" s="1"/>
  <c r="P96" i="9" s="1"/>
  <c r="L97" i="16" s="1"/>
  <c r="Y81" i="16"/>
  <c r="O73" i="9"/>
  <c r="O246" i="9" s="1"/>
  <c r="P73" i="9" s="1"/>
  <c r="L74" i="16" s="1"/>
  <c r="N90" i="9"/>
  <c r="O276" i="9"/>
  <c r="P103" i="9" s="1"/>
  <c r="L104" i="16" s="1"/>
  <c r="Y79" i="16"/>
  <c r="Y75" i="16"/>
  <c r="Y85" i="16"/>
  <c r="P104" i="9"/>
  <c r="P277" i="9" s="1"/>
  <c r="O251" i="9"/>
  <c r="Y88" i="16"/>
  <c r="N88" i="9"/>
  <c r="N261" i="9" s="1"/>
  <c r="Q8" i="9"/>
  <c r="Q180" i="9"/>
  <c r="Q181" i="9" s="1"/>
  <c r="O281" i="9"/>
  <c r="N79" i="9"/>
  <c r="N92" i="9"/>
  <c r="N265" i="9" s="1"/>
  <c r="M95" i="9"/>
  <c r="K96" i="16" s="1"/>
  <c r="Y111" i="16"/>
  <c r="N107" i="9"/>
  <c r="N280" i="9" s="1"/>
  <c r="Y70" i="16"/>
  <c r="O255" i="9"/>
  <c r="Y87" i="16"/>
  <c r="M81" i="9"/>
  <c r="K82" i="16" s="1"/>
  <c r="O97" i="9"/>
  <c r="O270" i="9" s="1"/>
  <c r="S225" i="7"/>
  <c r="S117" i="7"/>
  <c r="R7" i="9"/>
  <c r="T7" i="7"/>
  <c r="O241" i="9"/>
  <c r="P68" i="9" s="1"/>
  <c r="L69" i="16" s="1"/>
  <c r="O249" i="9"/>
  <c r="P76" i="9" s="1"/>
  <c r="L77" i="16" s="1"/>
  <c r="Y73" i="16"/>
  <c r="M283" i="9"/>
  <c r="L77" i="9"/>
  <c r="L250" i="9" s="1"/>
  <c r="N75" i="9"/>
  <c r="L278" i="9"/>
  <c r="N272" i="9"/>
  <c r="M242" i="9"/>
  <c r="Y84" i="16"/>
  <c r="M259" i="9"/>
  <c r="N274" i="9"/>
  <c r="N89" i="9"/>
  <c r="N94" i="9"/>
  <c r="M102" i="9"/>
  <c r="K103" i="16" s="1"/>
  <c r="N243" i="9"/>
  <c r="O239" i="9"/>
  <c r="O271" i="9"/>
  <c r="P98" i="9" s="1"/>
  <c r="L99" i="16" s="1"/>
  <c r="L258" i="9"/>
  <c r="Y102" i="16"/>
  <c r="N273" i="9"/>
  <c r="N264" i="9"/>
  <c r="M93" i="9"/>
  <c r="K94" i="16" s="1"/>
  <c r="N279" i="9"/>
  <c r="O282" i="9"/>
  <c r="P109" i="9" s="1"/>
  <c r="L110" i="16" s="1"/>
  <c r="Y72" i="16"/>
  <c r="M256" i="9"/>
  <c r="N257" i="9"/>
  <c r="N240" i="9"/>
  <c r="I170" i="3" l="1"/>
  <c r="CF73" i="3"/>
  <c r="BD68" i="14"/>
  <c r="R68" i="14" s="1"/>
  <c r="I158" i="3"/>
  <c r="BD73" i="14"/>
  <c r="R73" i="14" s="1"/>
  <c r="I163" i="3"/>
  <c r="BD78" i="14"/>
  <c r="R78" i="14" s="1"/>
  <c r="BD95" i="14"/>
  <c r="R95" i="14" s="1"/>
  <c r="N73" i="3" s="1"/>
  <c r="BD89" i="14"/>
  <c r="R89" i="14" s="1"/>
  <c r="BD87" i="14"/>
  <c r="R87" i="14" s="1"/>
  <c r="BD81" i="14"/>
  <c r="R81" i="14" s="1"/>
  <c r="BD83" i="14"/>
  <c r="R83" i="14" s="1"/>
  <c r="N61" i="3" s="1"/>
  <c r="BD82" i="14"/>
  <c r="R82" i="14" s="1"/>
  <c r="BD77" i="14"/>
  <c r="R77" i="14" s="1"/>
  <c r="BD72" i="14"/>
  <c r="R72" i="14" s="1"/>
  <c r="CF44" i="3"/>
  <c r="BD90" i="14"/>
  <c r="R90" i="14" s="1"/>
  <c r="BD93" i="14"/>
  <c r="R93" i="14" s="1"/>
  <c r="BD74" i="14"/>
  <c r="R74" i="14" s="1"/>
  <c r="N52" i="3" s="1"/>
  <c r="BD75" i="14"/>
  <c r="R75" i="14" s="1"/>
  <c r="N53" i="3" s="1"/>
  <c r="CF45" i="3"/>
  <c r="I150" i="3"/>
  <c r="I180" i="3" s="1"/>
  <c r="BD84" i="14"/>
  <c r="R84" i="14" s="1"/>
  <c r="N62" i="3" s="1"/>
  <c r="BD76" i="14"/>
  <c r="R76" i="14" s="1"/>
  <c r="N54" i="3" s="1"/>
  <c r="BD88" i="14"/>
  <c r="R88" i="14" s="1"/>
  <c r="BD71" i="14"/>
  <c r="R71" i="14" s="1"/>
  <c r="BD86" i="14"/>
  <c r="R86" i="14" s="1"/>
  <c r="N64" i="3" s="1"/>
  <c r="I166" i="3"/>
  <c r="BD66" i="14"/>
  <c r="R66" i="14" s="1"/>
  <c r="BD91" i="14"/>
  <c r="R91" i="14" s="1"/>
  <c r="BD94" i="14"/>
  <c r="R94" i="14" s="1"/>
  <c r="BD92" i="14"/>
  <c r="R92" i="14" s="1"/>
  <c r="N70" i="3" s="1"/>
  <c r="BD85" i="14"/>
  <c r="R85" i="14" s="1"/>
  <c r="BD80" i="14"/>
  <c r="R80" i="14" s="1"/>
  <c r="BD69" i="14"/>
  <c r="R69" i="14" s="1"/>
  <c r="N47" i="3" s="1"/>
  <c r="CF48" i="3"/>
  <c r="CF63" i="3"/>
  <c r="I161" i="3"/>
  <c r="CF67" i="3"/>
  <c r="I167" i="3"/>
  <c r="I175" i="3"/>
  <c r="CF53" i="3"/>
  <c r="CF58" i="3"/>
  <c r="M75" i="3"/>
  <c r="I155" i="3"/>
  <c r="I165" i="3"/>
  <c r="CF71" i="3"/>
  <c r="I151" i="3"/>
  <c r="M11" i="5"/>
  <c r="K229" i="7" s="1"/>
  <c r="CF70" i="3"/>
  <c r="I176" i="3"/>
  <c r="CF68" i="3"/>
  <c r="M41" i="3"/>
  <c r="M19" i="5"/>
  <c r="K237" i="7" s="1"/>
  <c r="M33" i="5"/>
  <c r="K251" i="7" s="1"/>
  <c r="M17" i="5"/>
  <c r="K235" i="7" s="1"/>
  <c r="M63" i="5"/>
  <c r="K281" i="7" s="1"/>
  <c r="M52" i="5"/>
  <c r="K270" i="7" s="1"/>
  <c r="CG17" i="3"/>
  <c r="M53" i="5"/>
  <c r="K271" i="7" s="1"/>
  <c r="M42" i="5"/>
  <c r="K260" i="7" s="1"/>
  <c r="CG13" i="3"/>
  <c r="CG25" i="3"/>
  <c r="CG34" i="3"/>
  <c r="CG20" i="3"/>
  <c r="CG30" i="3"/>
  <c r="CG28" i="3"/>
  <c r="CG24" i="3"/>
  <c r="CG11" i="3"/>
  <c r="CG26" i="3"/>
  <c r="CG21" i="3"/>
  <c r="CG23" i="3"/>
  <c r="M20" i="5"/>
  <c r="K238" i="7" s="1"/>
  <c r="M27" i="5"/>
  <c r="K245" i="7" s="1"/>
  <c r="M57" i="5"/>
  <c r="K275" i="7" s="1"/>
  <c r="M34" i="5"/>
  <c r="K252" i="7" s="1"/>
  <c r="M46" i="5"/>
  <c r="K264" i="7" s="1"/>
  <c r="M59" i="5"/>
  <c r="K277" i="7" s="1"/>
  <c r="M31" i="5"/>
  <c r="K249" i="7" s="1"/>
  <c r="M51" i="5"/>
  <c r="K269" i="7" s="1"/>
  <c r="M24" i="5"/>
  <c r="K242" i="7" s="1"/>
  <c r="M47" i="5"/>
  <c r="K265" i="7" s="1"/>
  <c r="M48" i="5"/>
  <c r="K266" i="7" s="1"/>
  <c r="M9" i="5"/>
  <c r="K227" i="7" s="1"/>
  <c r="M22" i="5"/>
  <c r="K240" i="7" s="1"/>
  <c r="M40" i="5"/>
  <c r="K258" i="7" s="1"/>
  <c r="M15" i="5"/>
  <c r="K233" i="7" s="1"/>
  <c r="M49" i="5"/>
  <c r="K267" i="7" s="1"/>
  <c r="M26" i="5"/>
  <c r="K244" i="7" s="1"/>
  <c r="M61" i="5"/>
  <c r="K279" i="7" s="1"/>
  <c r="M12" i="5"/>
  <c r="K230" i="7" s="1"/>
  <c r="M54" i="5"/>
  <c r="K272" i="7" s="1"/>
  <c r="M41" i="5"/>
  <c r="K259" i="7" s="1"/>
  <c r="M10" i="5"/>
  <c r="K228" i="7" s="1"/>
  <c r="M18" i="5"/>
  <c r="K236" i="7" s="1"/>
  <c r="M44" i="5"/>
  <c r="K262" i="7" s="1"/>
  <c r="M65" i="5"/>
  <c r="K283" i="7" s="1"/>
  <c r="M14" i="5"/>
  <c r="K232" i="7" s="1"/>
  <c r="M38" i="5"/>
  <c r="K256" i="7" s="1"/>
  <c r="M64" i="5"/>
  <c r="K282" i="7" s="1"/>
  <c r="M39" i="5"/>
  <c r="K257" i="7" s="1"/>
  <c r="M43" i="5"/>
  <c r="K261" i="7" s="1"/>
  <c r="M45" i="5"/>
  <c r="K263" i="7" s="1"/>
  <c r="M25" i="5"/>
  <c r="K243" i="7" s="1"/>
  <c r="M55" i="5"/>
  <c r="K273" i="7" s="1"/>
  <c r="M28" i="5"/>
  <c r="K246" i="7" s="1"/>
  <c r="M62" i="5"/>
  <c r="K280" i="7" s="1"/>
  <c r="M32" i="5"/>
  <c r="K250" i="7" s="1"/>
  <c r="M36" i="5"/>
  <c r="K254" i="7" s="1"/>
  <c r="M35" i="5"/>
  <c r="K253" i="7" s="1"/>
  <c r="M37" i="5"/>
  <c r="K255" i="7" s="1"/>
  <c r="M58" i="5"/>
  <c r="K276" i="7" s="1"/>
  <c r="M30" i="5"/>
  <c r="K248" i="7" s="1"/>
  <c r="M29" i="5"/>
  <c r="K247" i="7" s="1"/>
  <c r="M50" i="5"/>
  <c r="K268" i="7" s="1"/>
  <c r="M13" i="5"/>
  <c r="K231" i="7" s="1"/>
  <c r="M21" i="5"/>
  <c r="K239" i="7" s="1"/>
  <c r="M56" i="5"/>
  <c r="K274" i="7" s="1"/>
  <c r="M23" i="5"/>
  <c r="K241" i="7" s="1"/>
  <c r="M16" i="5"/>
  <c r="K234" i="7" s="1"/>
  <c r="N10" i="3"/>
  <c r="I181" i="3"/>
  <c r="L182" i="3"/>
  <c r="N46" i="3"/>
  <c r="N69" i="3"/>
  <c r="N71" i="3"/>
  <c r="N57" i="3"/>
  <c r="N60" i="3"/>
  <c r="N44" i="3"/>
  <c r="N48" i="3"/>
  <c r="N66" i="3"/>
  <c r="N65" i="3"/>
  <c r="N49" i="3"/>
  <c r="N68" i="3"/>
  <c r="N45" i="3"/>
  <c r="N72" i="3"/>
  <c r="N51" i="3"/>
  <c r="N63" i="3"/>
  <c r="N55" i="3"/>
  <c r="N59" i="3"/>
  <c r="I192" i="3"/>
  <c r="N85" i="3"/>
  <c r="CG85" i="3" s="1"/>
  <c r="CF85" i="3"/>
  <c r="I202" i="3"/>
  <c r="N95" i="3"/>
  <c r="CG95" i="3" s="1"/>
  <c r="CF95" i="3"/>
  <c r="I187" i="3"/>
  <c r="N80" i="3"/>
  <c r="CG80" i="3" s="1"/>
  <c r="CF80" i="3"/>
  <c r="I188" i="3"/>
  <c r="N81" i="3"/>
  <c r="CG81" i="3" s="1"/>
  <c r="CF81" i="3"/>
  <c r="I210" i="3"/>
  <c r="N103" i="3"/>
  <c r="CG103" i="3" s="1"/>
  <c r="CF103" i="3"/>
  <c r="I185" i="3"/>
  <c r="I215" i="3" s="1"/>
  <c r="N78" i="3"/>
  <c r="CG78" i="3" s="1"/>
  <c r="M108" i="3"/>
  <c r="M109" i="3" s="1"/>
  <c r="CF78" i="3"/>
  <c r="I200" i="3"/>
  <c r="N93" i="3"/>
  <c r="CF93" i="3"/>
  <c r="I197" i="3"/>
  <c r="N90" i="3"/>
  <c r="CG90" i="3" s="1"/>
  <c r="CF90" i="3"/>
  <c r="N56" i="3"/>
  <c r="N58" i="3"/>
  <c r="N50" i="3"/>
  <c r="N89" i="3"/>
  <c r="CG89" i="3" s="1"/>
  <c r="I196" i="3"/>
  <c r="CF89" i="3"/>
  <c r="I198" i="3"/>
  <c r="N91" i="3"/>
  <c r="CG91" i="3" s="1"/>
  <c r="CF91" i="3"/>
  <c r="I204" i="3"/>
  <c r="N97" i="3"/>
  <c r="CF97" i="3"/>
  <c r="I207" i="3"/>
  <c r="N100" i="3"/>
  <c r="CF100" i="3"/>
  <c r="N105" i="3"/>
  <c r="CG105" i="3" s="1"/>
  <c r="I212" i="3"/>
  <c r="CF105" i="3"/>
  <c r="I203" i="3"/>
  <c r="N96" i="3"/>
  <c r="CF96" i="3"/>
  <c r="I194" i="3"/>
  <c r="N87" i="3"/>
  <c r="CG87" i="3" s="1"/>
  <c r="CF87" i="3"/>
  <c r="N67" i="3"/>
  <c r="I211" i="3"/>
  <c r="N104" i="3"/>
  <c r="CG104" i="3" s="1"/>
  <c r="CF104" i="3"/>
  <c r="I193" i="3"/>
  <c r="N86" i="3"/>
  <c r="CG86" i="3" s="1"/>
  <c r="CF86" i="3"/>
  <c r="N82" i="3"/>
  <c r="CG82" i="3" s="1"/>
  <c r="I189" i="3"/>
  <c r="CF82" i="3"/>
  <c r="I190" i="3"/>
  <c r="N83" i="3"/>
  <c r="CG83" i="3" s="1"/>
  <c r="CF83" i="3"/>
  <c r="I195" i="3"/>
  <c r="N88" i="3"/>
  <c r="CG88" i="3" s="1"/>
  <c r="CF88" i="3"/>
  <c r="I214" i="3"/>
  <c r="N107" i="3"/>
  <c r="CG107" i="3" s="1"/>
  <c r="CF107" i="3"/>
  <c r="I208" i="3"/>
  <c r="N101" i="3"/>
  <c r="CG101" i="3" s="1"/>
  <c r="CF101" i="3"/>
  <c r="N247" i="9"/>
  <c r="O74" i="9" s="1"/>
  <c r="I213" i="3"/>
  <c r="N106" i="3"/>
  <c r="CG106" i="3" s="1"/>
  <c r="CF106" i="3"/>
  <c r="I191" i="3"/>
  <c r="N84" i="3"/>
  <c r="CG84" i="3" s="1"/>
  <c r="CF84" i="3"/>
  <c r="I199" i="3"/>
  <c r="N92" i="3"/>
  <c r="CG92" i="3" s="1"/>
  <c r="CF92" i="3"/>
  <c r="I209" i="3"/>
  <c r="N102" i="3"/>
  <c r="CG102" i="3" s="1"/>
  <c r="CF102" i="3"/>
  <c r="I205" i="3"/>
  <c r="N98" i="3"/>
  <c r="CG98" i="3" s="1"/>
  <c r="CF98" i="3"/>
  <c r="I186" i="3"/>
  <c r="N79" i="3"/>
  <c r="CG79" i="3" s="1"/>
  <c r="CF79" i="3"/>
  <c r="I201" i="3"/>
  <c r="N94" i="3"/>
  <c r="CG94" i="3" s="1"/>
  <c r="CF94" i="3"/>
  <c r="I206" i="3"/>
  <c r="N99" i="3"/>
  <c r="CG99" i="3" s="1"/>
  <c r="CF99" i="3"/>
  <c r="M266" i="9"/>
  <c r="N93" i="9" s="1"/>
  <c r="M254" i="9"/>
  <c r="N81" i="9" s="1"/>
  <c r="N254" i="9" s="1"/>
  <c r="Z110" i="16"/>
  <c r="I217" i="16"/>
  <c r="P97" i="9"/>
  <c r="P270" i="9" s="1"/>
  <c r="O80" i="9"/>
  <c r="O253" i="9" s="1"/>
  <c r="Z99" i="16"/>
  <c r="I206" i="16"/>
  <c r="Z77" i="16"/>
  <c r="I184" i="16"/>
  <c r="M77" i="9"/>
  <c r="M250" i="9" s="1"/>
  <c r="Z69" i="16"/>
  <c r="I176" i="16"/>
  <c r="Z104" i="16"/>
  <c r="I211" i="16"/>
  <c r="Y103" i="16"/>
  <c r="O101" i="9"/>
  <c r="O99" i="9"/>
  <c r="O272" i="9" s="1"/>
  <c r="Z97" i="16"/>
  <c r="I204" i="16"/>
  <c r="Y82" i="16"/>
  <c r="O107" i="9"/>
  <c r="O280" i="9" s="1"/>
  <c r="P82" i="9"/>
  <c r="L83" i="16" s="1"/>
  <c r="P276" i="9"/>
  <c r="Q103" i="9" s="1"/>
  <c r="L105" i="16"/>
  <c r="N245" i="9"/>
  <c r="M85" i="9"/>
  <c r="K86" i="16" s="1"/>
  <c r="P271" i="9"/>
  <c r="Q98" i="9" s="1"/>
  <c r="M275" i="9"/>
  <c r="N267" i="9"/>
  <c r="N248" i="9"/>
  <c r="N110" i="9"/>
  <c r="N283" i="9" s="1"/>
  <c r="P241" i="9"/>
  <c r="Q68" i="9" s="1"/>
  <c r="O87" i="9"/>
  <c r="O260" i="9" s="1"/>
  <c r="O92" i="9"/>
  <c r="O265" i="9" s="1"/>
  <c r="P78" i="9"/>
  <c r="L79" i="16" s="1"/>
  <c r="O67" i="9"/>
  <c r="N83" i="9"/>
  <c r="P282" i="9"/>
  <c r="Q109" i="9" s="1"/>
  <c r="O106" i="9"/>
  <c r="O91" i="9"/>
  <c r="Z74" i="16"/>
  <c r="I181" i="16"/>
  <c r="N86" i="9"/>
  <c r="N259" i="9" s="1"/>
  <c r="T117" i="7"/>
  <c r="U7" i="7"/>
  <c r="S7" i="9"/>
  <c r="T225" i="7"/>
  <c r="Y96" i="16"/>
  <c r="O88" i="9"/>
  <c r="O261" i="9" s="1"/>
  <c r="P108" i="9"/>
  <c r="L109" i="16" s="1"/>
  <c r="N244" i="9"/>
  <c r="N263" i="9"/>
  <c r="O84" i="9"/>
  <c r="Y94" i="16"/>
  <c r="O100" i="9"/>
  <c r="O70" i="9"/>
  <c r="O243" i="9" s="1"/>
  <c r="N262" i="9"/>
  <c r="N69" i="9"/>
  <c r="M105" i="9"/>
  <c r="K106" i="16" s="1"/>
  <c r="P249" i="9"/>
  <c r="Q76" i="9" s="1"/>
  <c r="R180" i="9"/>
  <c r="R181" i="9" s="1"/>
  <c r="R8" i="9"/>
  <c r="M268" i="9"/>
  <c r="N252" i="9"/>
  <c r="Q104" i="9"/>
  <c r="P66" i="9"/>
  <c r="L67" i="16" s="1"/>
  <c r="P246" i="9"/>
  <c r="Q73" i="9" s="1"/>
  <c r="P269" i="9"/>
  <c r="Q96" i="9" s="1"/>
  <c r="BE41" i="14" l="1"/>
  <c r="S41" i="14" s="1"/>
  <c r="O16" i="3" s="1"/>
  <c r="CH16" i="3" s="1"/>
  <c r="BE42" i="14"/>
  <c r="S42" i="14" s="1"/>
  <c r="O17" i="3" s="1"/>
  <c r="BE40" i="14"/>
  <c r="S40" i="14" s="1"/>
  <c r="O15" i="3" s="1"/>
  <c r="CH15" i="3" s="1"/>
  <c r="BE39" i="14"/>
  <c r="S39" i="14" s="1"/>
  <c r="O14" i="3" s="1"/>
  <c r="BE38" i="14"/>
  <c r="S38" i="14" s="1"/>
  <c r="O13" i="3" s="1"/>
  <c r="BE37" i="14"/>
  <c r="S37" i="14" s="1"/>
  <c r="O12" i="3" s="1"/>
  <c r="CH12" i="3" s="1"/>
  <c r="BE43" i="14"/>
  <c r="S43" i="14" s="1"/>
  <c r="O18" i="3" s="1"/>
  <c r="CH18" i="3" s="1"/>
  <c r="BE51" i="14"/>
  <c r="S51" i="14" s="1"/>
  <c r="O26" i="3" s="1"/>
  <c r="BE61" i="14"/>
  <c r="S61" i="14" s="1"/>
  <c r="O36" i="3" s="1"/>
  <c r="CH36" i="3" s="1"/>
  <c r="BE49" i="14"/>
  <c r="S49" i="14" s="1"/>
  <c r="O24" i="3" s="1"/>
  <c r="BE50" i="14"/>
  <c r="S50" i="14" s="1"/>
  <c r="O25" i="3" s="1"/>
  <c r="BE59" i="14"/>
  <c r="S59" i="14" s="1"/>
  <c r="O34" i="3" s="1"/>
  <c r="BE46" i="14"/>
  <c r="S46" i="14" s="1"/>
  <c r="O21" i="3" s="1"/>
  <c r="BE52" i="14"/>
  <c r="S52" i="14" s="1"/>
  <c r="O27" i="3" s="1"/>
  <c r="CH27" i="3" s="1"/>
  <c r="BE62" i="14"/>
  <c r="S62" i="14" s="1"/>
  <c r="O37" i="3" s="1"/>
  <c r="BE48" i="14"/>
  <c r="S48" i="14" s="1"/>
  <c r="O23" i="3" s="1"/>
  <c r="BE47" i="14"/>
  <c r="S47" i="14" s="1"/>
  <c r="O22" i="3" s="1"/>
  <c r="CH22" i="3" s="1"/>
  <c r="BE60" i="14"/>
  <c r="S60" i="14" s="1"/>
  <c r="O35" i="3" s="1"/>
  <c r="BE44" i="14"/>
  <c r="S44" i="14" s="1"/>
  <c r="O19" i="3" s="1"/>
  <c r="BE63" i="14"/>
  <c r="S63" i="14" s="1"/>
  <c r="O38" i="3" s="1"/>
  <c r="BE55" i="14"/>
  <c r="S55" i="14" s="1"/>
  <c r="O30" i="3" s="1"/>
  <c r="BE54" i="14"/>
  <c r="S54" i="14" s="1"/>
  <c r="O29" i="3" s="1"/>
  <c r="BE45" i="14"/>
  <c r="S45" i="14" s="1"/>
  <c r="O20" i="3" s="1"/>
  <c r="BE53" i="14"/>
  <c r="S53" i="14" s="1"/>
  <c r="O28" i="3" s="1"/>
  <c r="BE56" i="14"/>
  <c r="S56" i="14" s="1"/>
  <c r="O31" i="3" s="1"/>
  <c r="BE57" i="14"/>
  <c r="S57" i="14" s="1"/>
  <c r="O32" i="3" s="1"/>
  <c r="BE58" i="14"/>
  <c r="S58" i="14" s="1"/>
  <c r="O33" i="3" s="1"/>
  <c r="BE36" i="14"/>
  <c r="S36" i="14" s="1"/>
  <c r="O11" i="3" s="1"/>
  <c r="BE35" i="14"/>
  <c r="S35" i="14" s="1"/>
  <c r="S31" i="14" s="1"/>
  <c r="N40" i="3"/>
  <c r="N41" i="3" s="1"/>
  <c r="CG10" i="3"/>
  <c r="N61" i="5" s="1"/>
  <c r="L279" i="7" s="1"/>
  <c r="L98" i="16"/>
  <c r="Z98" i="16" s="1"/>
  <c r="K78" i="16"/>
  <c r="Y78" i="16" s="1"/>
  <c r="BE75" i="14"/>
  <c r="S75" i="14" s="1"/>
  <c r="CG53" i="3"/>
  <c r="BE74" i="14"/>
  <c r="S74" i="14" s="1"/>
  <c r="CG52" i="3"/>
  <c r="I219" i="3"/>
  <c r="I216" i="3"/>
  <c r="CG63" i="3"/>
  <c r="CG62" i="3"/>
  <c r="CG61" i="3"/>
  <c r="CG64" i="3"/>
  <c r="CG60" i="3"/>
  <c r="CG70" i="3"/>
  <c r="CG58" i="3"/>
  <c r="BE73" i="14"/>
  <c r="S73" i="14" s="1"/>
  <c r="CG51" i="3"/>
  <c r="BE69" i="14"/>
  <c r="S69" i="14" s="1"/>
  <c r="CG47" i="3"/>
  <c r="CG49" i="3"/>
  <c r="CG66" i="3"/>
  <c r="CG57" i="3"/>
  <c r="BE85" i="14"/>
  <c r="S85" i="14" s="1"/>
  <c r="BE90" i="14"/>
  <c r="S90" i="14" s="1"/>
  <c r="BE77" i="14"/>
  <c r="S77" i="14" s="1"/>
  <c r="BE88" i="14"/>
  <c r="S88" i="14" s="1"/>
  <c r="BE79" i="14"/>
  <c r="S79" i="14" s="1"/>
  <c r="BE78" i="14"/>
  <c r="S78" i="14" s="1"/>
  <c r="BE91" i="14"/>
  <c r="S91" i="14" s="1"/>
  <c r="BE80" i="14"/>
  <c r="S80" i="14" s="1"/>
  <c r="BE71" i="14"/>
  <c r="S71" i="14" s="1"/>
  <c r="BE83" i="14"/>
  <c r="S83" i="14" s="1"/>
  <c r="BE93" i="14"/>
  <c r="S93" i="14" s="1"/>
  <c r="BE87" i="14"/>
  <c r="S87" i="14" s="1"/>
  <c r="BE84" i="14"/>
  <c r="S84" i="14" s="1"/>
  <c r="BE81" i="14"/>
  <c r="S81" i="14" s="1"/>
  <c r="BE82" i="14"/>
  <c r="S82" i="14" s="1"/>
  <c r="BE76" i="14"/>
  <c r="S76" i="14" s="1"/>
  <c r="BE92" i="14"/>
  <c r="S92" i="14" s="1"/>
  <c r="BE89" i="14"/>
  <c r="S89" i="14" s="1"/>
  <c r="BE68" i="14"/>
  <c r="S68" i="14" s="1"/>
  <c r="BE86" i="14"/>
  <c r="S86" i="14" s="1"/>
  <c r="CG46" i="3"/>
  <c r="CG96" i="3"/>
  <c r="CG100" i="3"/>
  <c r="CG97" i="3"/>
  <c r="BE72" i="14"/>
  <c r="S72" i="14" s="1"/>
  <c r="CG50" i="3"/>
  <c r="CG56" i="3"/>
  <c r="CG93" i="3"/>
  <c r="N108" i="3"/>
  <c r="CG59" i="3"/>
  <c r="BE94" i="14"/>
  <c r="S94" i="14" s="1"/>
  <c r="CG72" i="3"/>
  <c r="BE67" i="14"/>
  <c r="S67" i="14" s="1"/>
  <c r="CG45" i="3"/>
  <c r="CG54" i="3"/>
  <c r="BE70" i="14"/>
  <c r="S70" i="14" s="1"/>
  <c r="CG48" i="3"/>
  <c r="CG71" i="3"/>
  <c r="CG67" i="3"/>
  <c r="CG55" i="3"/>
  <c r="BE95" i="14"/>
  <c r="S95" i="14" s="1"/>
  <c r="CG73" i="3"/>
  <c r="CG68" i="3"/>
  <c r="CG65" i="3"/>
  <c r="N74" i="3"/>
  <c r="BE66" i="14"/>
  <c r="S66" i="14" s="1"/>
  <c r="CG44" i="3"/>
  <c r="CG69" i="3"/>
  <c r="P80" i="9"/>
  <c r="L81" i="16" s="1"/>
  <c r="Y106" i="16"/>
  <c r="Z109" i="16"/>
  <c r="I216" i="16"/>
  <c r="P88" i="9"/>
  <c r="L89" i="16" s="1"/>
  <c r="U225" i="7"/>
  <c r="U117" i="7"/>
  <c r="T7" i="9"/>
  <c r="V7" i="7"/>
  <c r="O86" i="9"/>
  <c r="O259" i="9" s="1"/>
  <c r="W181" i="16"/>
  <c r="Q282" i="9"/>
  <c r="R109" i="9" s="1"/>
  <c r="P87" i="9"/>
  <c r="L88" i="16" s="1"/>
  <c r="Y86" i="16"/>
  <c r="Z105" i="16"/>
  <c r="I212" i="16"/>
  <c r="P107" i="9"/>
  <c r="L108" i="16" s="1"/>
  <c r="W204" i="16"/>
  <c r="W176" i="16"/>
  <c r="N77" i="9"/>
  <c r="N250" i="9" s="1"/>
  <c r="W184" i="16"/>
  <c r="M278" i="9"/>
  <c r="O71" i="9"/>
  <c r="N256" i="9"/>
  <c r="O247" i="9"/>
  <c r="O75" i="9"/>
  <c r="O248" i="9" s="1"/>
  <c r="Q271" i="9"/>
  <c r="R98" i="9" s="1"/>
  <c r="M258" i="9"/>
  <c r="O274" i="9"/>
  <c r="N266" i="9"/>
  <c r="W217" i="16"/>
  <c r="Q269" i="9"/>
  <c r="R96" i="9" s="1"/>
  <c r="N95" i="9"/>
  <c r="Q249" i="9"/>
  <c r="R76" i="9" s="1"/>
  <c r="P70" i="9"/>
  <c r="P243" i="9" s="1"/>
  <c r="P239" i="9"/>
  <c r="Z79" i="16"/>
  <c r="I186" i="16"/>
  <c r="P92" i="9"/>
  <c r="L93" i="16" s="1"/>
  <c r="O81" i="9"/>
  <c r="O254" i="9" s="1"/>
  <c r="O110" i="9"/>
  <c r="O283" i="9" s="1"/>
  <c r="O94" i="9"/>
  <c r="O267" i="9" s="1"/>
  <c r="O72" i="9"/>
  <c r="O245" i="9" s="1"/>
  <c r="P281" i="9"/>
  <c r="P255" i="9"/>
  <c r="Q277" i="9"/>
  <c r="R104" i="9" s="1"/>
  <c r="W211" i="16"/>
  <c r="W206" i="16"/>
  <c r="Q246" i="9"/>
  <c r="Z67" i="16"/>
  <c r="I174" i="16"/>
  <c r="Q97" i="9"/>
  <c r="O79" i="9"/>
  <c r="N242" i="9"/>
  <c r="O89" i="9"/>
  <c r="O273" i="9"/>
  <c r="O257" i="9"/>
  <c r="O90" i="9"/>
  <c r="O263" i="9" s="1"/>
  <c r="S8" i="9"/>
  <c r="S180" i="9"/>
  <c r="S181" i="9" s="1"/>
  <c r="O264" i="9"/>
  <c r="O279" i="9"/>
  <c r="O240" i="9"/>
  <c r="Q241" i="9"/>
  <c r="N102" i="9"/>
  <c r="Q276" i="9"/>
  <c r="Z83" i="16"/>
  <c r="I190" i="16"/>
  <c r="P251" i="9"/>
  <c r="P99" i="9"/>
  <c r="L100" i="16" s="1"/>
  <c r="CH17" i="3" l="1"/>
  <c r="N41" i="5"/>
  <c r="L259" i="7" s="1"/>
  <c r="N63" i="5"/>
  <c r="L281" i="7" s="1"/>
  <c r="N31" i="5"/>
  <c r="L249" i="7" s="1"/>
  <c r="N45" i="5"/>
  <c r="L263" i="7" s="1"/>
  <c r="N47" i="5"/>
  <c r="L265" i="7" s="1"/>
  <c r="N64" i="5"/>
  <c r="L282" i="7" s="1"/>
  <c r="N15" i="5"/>
  <c r="L233" i="7" s="1"/>
  <c r="N60" i="5"/>
  <c r="L278" i="7" s="1"/>
  <c r="N53" i="5"/>
  <c r="L271" i="7" s="1"/>
  <c r="CH13" i="3"/>
  <c r="N43" i="5"/>
  <c r="L261" i="7" s="1"/>
  <c r="N14" i="5"/>
  <c r="L232" i="7" s="1"/>
  <c r="N27" i="5"/>
  <c r="L245" i="7" s="1"/>
  <c r="N26" i="5"/>
  <c r="L244" i="7" s="1"/>
  <c r="CH14" i="3"/>
  <c r="O10" i="3"/>
  <c r="CH10" i="3" s="1"/>
  <c r="O16" i="5" s="1"/>
  <c r="CH32" i="3"/>
  <c r="CH29" i="3"/>
  <c r="CH35" i="3"/>
  <c r="CH24" i="3"/>
  <c r="CH30" i="3"/>
  <c r="CH21" i="3"/>
  <c r="CH11" i="3"/>
  <c r="CH28" i="3"/>
  <c r="CH38" i="3"/>
  <c r="CH23" i="3"/>
  <c r="CH34" i="3"/>
  <c r="CH26" i="3"/>
  <c r="CH31" i="3"/>
  <c r="CH33" i="3"/>
  <c r="CH20" i="3"/>
  <c r="CH19" i="3"/>
  <c r="CH37" i="3"/>
  <c r="CH25" i="3"/>
  <c r="N109" i="3"/>
  <c r="O76" i="3"/>
  <c r="M182" i="3" s="1"/>
  <c r="N54" i="5"/>
  <c r="L272" i="7" s="1"/>
  <c r="N42" i="5"/>
  <c r="L260" i="7" s="1"/>
  <c r="N12" i="5"/>
  <c r="L230" i="7" s="1"/>
  <c r="N21" i="5"/>
  <c r="L239" i="7" s="1"/>
  <c r="N37" i="5"/>
  <c r="L255" i="7" s="1"/>
  <c r="N9" i="5"/>
  <c r="L227" i="7" s="1"/>
  <c r="N48" i="5"/>
  <c r="L266" i="7" s="1"/>
  <c r="N23" i="5"/>
  <c r="L241" i="7" s="1"/>
  <c r="N10" i="5"/>
  <c r="L228" i="7" s="1"/>
  <c r="N28" i="5"/>
  <c r="L246" i="7" s="1"/>
  <c r="N35" i="5"/>
  <c r="L253" i="7" s="1"/>
  <c r="N20" i="5"/>
  <c r="L238" i="7" s="1"/>
  <c r="N19" i="5"/>
  <c r="L237" i="7" s="1"/>
  <c r="N51" i="5"/>
  <c r="L269" i="7" s="1"/>
  <c r="N34" i="5"/>
  <c r="L252" i="7" s="1"/>
  <c r="N32" i="5"/>
  <c r="L250" i="7" s="1"/>
  <c r="N56" i="5"/>
  <c r="L274" i="7" s="1"/>
  <c r="N62" i="5"/>
  <c r="L280" i="7" s="1"/>
  <c r="N40" i="5"/>
  <c r="L258" i="7" s="1"/>
  <c r="N11" i="5"/>
  <c r="L229" i="7" s="1"/>
  <c r="N16" i="5"/>
  <c r="L234" i="7" s="1"/>
  <c r="N33" i="5"/>
  <c r="L251" i="7" s="1"/>
  <c r="N17" i="5"/>
  <c r="L235" i="7" s="1"/>
  <c r="N22" i="5"/>
  <c r="L240" i="7" s="1"/>
  <c r="N58" i="5"/>
  <c r="L276" i="7" s="1"/>
  <c r="N25" i="5"/>
  <c r="L243" i="7" s="1"/>
  <c r="N13" i="5"/>
  <c r="L231" i="7" s="1"/>
  <c r="N18" i="5"/>
  <c r="L236" i="7" s="1"/>
  <c r="N50" i="5"/>
  <c r="L268" i="7" s="1"/>
  <c r="N52" i="5"/>
  <c r="L270" i="7" s="1"/>
  <c r="N55" i="5"/>
  <c r="L273" i="7" s="1"/>
  <c r="N59" i="5"/>
  <c r="L277" i="7" s="1"/>
  <c r="N39" i="5"/>
  <c r="L257" i="7" s="1"/>
  <c r="N46" i="5"/>
  <c r="L264" i="7" s="1"/>
  <c r="N29" i="5"/>
  <c r="L247" i="7" s="1"/>
  <c r="N57" i="5"/>
  <c r="L275" i="7" s="1"/>
  <c r="N30" i="5"/>
  <c r="L248" i="7" s="1"/>
  <c r="N36" i="5"/>
  <c r="L254" i="7" s="1"/>
  <c r="N49" i="5"/>
  <c r="L267" i="7" s="1"/>
  <c r="N38" i="5"/>
  <c r="L256" i="7" s="1"/>
  <c r="N24" i="5"/>
  <c r="L242" i="7" s="1"/>
  <c r="N44" i="5"/>
  <c r="L262" i="7" s="1"/>
  <c r="N65" i="5"/>
  <c r="L283" i="7" s="1"/>
  <c r="O50" i="3"/>
  <c r="O57" i="3"/>
  <c r="CH57" i="3" s="1"/>
  <c r="I205" i="16"/>
  <c r="W205" i="16" s="1"/>
  <c r="O110" i="3"/>
  <c r="N75" i="3"/>
  <c r="P261" i="9"/>
  <c r="Q88" i="9" s="1"/>
  <c r="Q261" i="9" s="1"/>
  <c r="P272" i="9"/>
  <c r="Q99" i="9" s="1"/>
  <c r="Q272" i="9" s="1"/>
  <c r="P280" i="9"/>
  <c r="Q107" i="9" s="1"/>
  <c r="Q280" i="9" s="1"/>
  <c r="P265" i="9"/>
  <c r="Q92" i="9" s="1"/>
  <c r="Z100" i="16"/>
  <c r="I207" i="16"/>
  <c r="P81" i="9"/>
  <c r="P254" i="9" s="1"/>
  <c r="Q70" i="9"/>
  <c r="Z88" i="16"/>
  <c r="I195" i="16"/>
  <c r="Z89" i="16"/>
  <c r="I196" i="16"/>
  <c r="Z93" i="16"/>
  <c r="I200" i="16"/>
  <c r="W190" i="16"/>
  <c r="P90" i="9"/>
  <c r="P263" i="9" s="1"/>
  <c r="Q82" i="9"/>
  <c r="Q255" i="9" s="1"/>
  <c r="R249" i="9"/>
  <c r="S76" i="9" s="1"/>
  <c r="M77" i="16" s="1"/>
  <c r="P101" i="9"/>
  <c r="L102" i="16" s="1"/>
  <c r="L71" i="16"/>
  <c r="Q270" i="9"/>
  <c r="W212" i="16"/>
  <c r="N275" i="9"/>
  <c r="P106" i="9"/>
  <c r="L107" i="16" s="1"/>
  <c r="P84" i="9"/>
  <c r="L85" i="16" s="1"/>
  <c r="O262" i="9"/>
  <c r="R68" i="9"/>
  <c r="P72" i="9"/>
  <c r="L73" i="16" s="1"/>
  <c r="P94" i="9"/>
  <c r="L95" i="16" s="1"/>
  <c r="P110" i="9"/>
  <c r="P283" i="9" s="1"/>
  <c r="Q66" i="9"/>
  <c r="Q239" i="9" s="1"/>
  <c r="P74" i="9"/>
  <c r="L75" i="16" s="1"/>
  <c r="O83" i="9"/>
  <c r="O256" i="9" s="1"/>
  <c r="O244" i="9"/>
  <c r="N105" i="9"/>
  <c r="N278" i="9" s="1"/>
  <c r="Z108" i="16"/>
  <c r="I215" i="16"/>
  <c r="P260" i="9"/>
  <c r="R282" i="9"/>
  <c r="W216" i="16"/>
  <c r="Z81" i="16"/>
  <c r="I188" i="16"/>
  <c r="Q78" i="9"/>
  <c r="P91" i="9"/>
  <c r="L92" i="16" s="1"/>
  <c r="P100" i="9"/>
  <c r="L101" i="16" s="1"/>
  <c r="O69" i="9"/>
  <c r="R277" i="9"/>
  <c r="Q108" i="9"/>
  <c r="N268" i="9"/>
  <c r="N85" i="9"/>
  <c r="N258" i="9" s="1"/>
  <c r="P75" i="9"/>
  <c r="L76" i="16" s="1"/>
  <c r="O77" i="9"/>
  <c r="O250" i="9" s="1"/>
  <c r="P86" i="9"/>
  <c r="L87" i="16" s="1"/>
  <c r="V117" i="7"/>
  <c r="W7" i="7"/>
  <c r="U7" i="9"/>
  <c r="V225" i="7"/>
  <c r="P253" i="9"/>
  <c r="P67" i="9"/>
  <c r="L68" i="16" s="1"/>
  <c r="R73" i="9"/>
  <c r="R103" i="9"/>
  <c r="R276" i="9" s="1"/>
  <c r="O252" i="9"/>
  <c r="W174" i="16"/>
  <c r="W186" i="16"/>
  <c r="R269" i="9"/>
  <c r="S96" i="9" s="1"/>
  <c r="M97" i="16" s="1"/>
  <c r="O93" i="9"/>
  <c r="O266" i="9" s="1"/>
  <c r="R271" i="9"/>
  <c r="T8" i="9"/>
  <c r="T180" i="9"/>
  <c r="T181" i="9" s="1"/>
  <c r="BF40" i="14" l="1"/>
  <c r="T40" i="14" s="1"/>
  <c r="P15" i="3" s="1"/>
  <c r="CI15" i="3" s="1"/>
  <c r="O72" i="3"/>
  <c r="CH72" i="3" s="1"/>
  <c r="O40" i="3"/>
  <c r="O41" i="3" s="1"/>
  <c r="O48" i="3"/>
  <c r="CH48" i="3" s="1"/>
  <c r="BF35" i="14"/>
  <c r="T35" i="14" s="1"/>
  <c r="T31" i="14" s="1"/>
  <c r="O44" i="3"/>
  <c r="CH44" i="3" s="1"/>
  <c r="O66" i="3"/>
  <c r="CH66" i="3" s="1"/>
  <c r="O56" i="3"/>
  <c r="CH56" i="3" s="1"/>
  <c r="O69" i="3"/>
  <c r="CH69" i="3" s="1"/>
  <c r="BF41" i="14"/>
  <c r="T41" i="14" s="1"/>
  <c r="P16" i="3" s="1"/>
  <c r="CI16" i="3" s="1"/>
  <c r="BF42" i="14"/>
  <c r="T42" i="14" s="1"/>
  <c r="P17" i="3" s="1"/>
  <c r="O53" i="3"/>
  <c r="CH53" i="3" s="1"/>
  <c r="O62" i="3"/>
  <c r="CH62" i="3" s="1"/>
  <c r="O51" i="3"/>
  <c r="CH51" i="3" s="1"/>
  <c r="O59" i="3"/>
  <c r="CH59" i="3" s="1"/>
  <c r="O58" i="3"/>
  <c r="CH58" i="3" s="1"/>
  <c r="O49" i="3"/>
  <c r="CH49" i="3" s="1"/>
  <c r="O52" i="3"/>
  <c r="CH52" i="3" s="1"/>
  <c r="O61" i="3"/>
  <c r="CH61" i="3" s="1"/>
  <c r="O71" i="3"/>
  <c r="CH71" i="3" s="1"/>
  <c r="O64" i="3"/>
  <c r="CH64" i="3" s="1"/>
  <c r="O60" i="3"/>
  <c r="CH60" i="3" s="1"/>
  <c r="O45" i="3"/>
  <c r="O65" i="3"/>
  <c r="CH65" i="3" s="1"/>
  <c r="O47" i="3"/>
  <c r="CH47" i="3" s="1"/>
  <c r="O63" i="3"/>
  <c r="CH63" i="3" s="1"/>
  <c r="O70" i="3"/>
  <c r="CH70" i="3" s="1"/>
  <c r="O68" i="3"/>
  <c r="CH68" i="3" s="1"/>
  <c r="O67" i="3"/>
  <c r="CH67" i="3" s="1"/>
  <c r="O55" i="3"/>
  <c r="CH55" i="3" s="1"/>
  <c r="O46" i="3"/>
  <c r="O73" i="3"/>
  <c r="CH73" i="3" s="1"/>
  <c r="O54" i="3"/>
  <c r="CH54" i="3" s="1"/>
  <c r="BF36" i="14"/>
  <c r="T36" i="14" s="1"/>
  <c r="P11" i="3" s="1"/>
  <c r="CI11" i="3" s="1"/>
  <c r="BF38" i="14"/>
  <c r="T38" i="14" s="1"/>
  <c r="P13" i="3" s="1"/>
  <c r="BF39" i="14"/>
  <c r="T39" i="14" s="1"/>
  <c r="P14" i="3" s="1"/>
  <c r="BF37" i="14"/>
  <c r="T37" i="14" s="1"/>
  <c r="P12" i="3" s="1"/>
  <c r="BF43" i="14"/>
  <c r="T43" i="14" s="1"/>
  <c r="P18" i="3" s="1"/>
  <c r="BF51" i="14"/>
  <c r="T51" i="14" s="1"/>
  <c r="P26" i="3" s="1"/>
  <c r="BF58" i="14"/>
  <c r="T58" i="14" s="1"/>
  <c r="P33" i="3" s="1"/>
  <c r="BF52" i="14"/>
  <c r="T52" i="14" s="1"/>
  <c r="P27" i="3" s="1"/>
  <c r="BF56" i="14"/>
  <c r="T56" i="14" s="1"/>
  <c r="P31" i="3" s="1"/>
  <c r="BF45" i="14"/>
  <c r="T45" i="14" s="1"/>
  <c r="P20" i="3" s="1"/>
  <c r="BF49" i="14"/>
  <c r="T49" i="14" s="1"/>
  <c r="P24" i="3" s="1"/>
  <c r="BF61" i="14"/>
  <c r="T61" i="14" s="1"/>
  <c r="P36" i="3" s="1"/>
  <c r="BF55" i="14"/>
  <c r="T55" i="14" s="1"/>
  <c r="P30" i="3" s="1"/>
  <c r="BF48" i="14"/>
  <c r="T48" i="14" s="1"/>
  <c r="P23" i="3" s="1"/>
  <c r="BF60" i="14"/>
  <c r="T60" i="14" s="1"/>
  <c r="P35" i="3" s="1"/>
  <c r="BF62" i="14"/>
  <c r="T62" i="14" s="1"/>
  <c r="P37" i="3" s="1"/>
  <c r="BF46" i="14"/>
  <c r="T46" i="14" s="1"/>
  <c r="P21" i="3" s="1"/>
  <c r="BF54" i="14"/>
  <c r="T54" i="14" s="1"/>
  <c r="P29" i="3" s="1"/>
  <c r="BF47" i="14"/>
  <c r="T47" i="14" s="1"/>
  <c r="P22" i="3" s="1"/>
  <c r="BF63" i="14"/>
  <c r="T63" i="14" s="1"/>
  <c r="P38" i="3" s="1"/>
  <c r="BF44" i="14"/>
  <c r="T44" i="14" s="1"/>
  <c r="P19" i="3" s="1"/>
  <c r="BF59" i="14"/>
  <c r="T59" i="14" s="1"/>
  <c r="P34" i="3" s="1"/>
  <c r="BF53" i="14"/>
  <c r="T53" i="14" s="1"/>
  <c r="P28" i="3" s="1"/>
  <c r="BF57" i="14"/>
  <c r="T57" i="14" s="1"/>
  <c r="P32" i="3" s="1"/>
  <c r="BF50" i="14"/>
  <c r="T50" i="14" s="1"/>
  <c r="P25" i="3" s="1"/>
  <c r="CH50" i="3"/>
  <c r="O55" i="5"/>
  <c r="M273" i="7" s="1"/>
  <c r="O19" i="5"/>
  <c r="M237" i="7" s="1"/>
  <c r="O23" i="5"/>
  <c r="M241" i="7" s="1"/>
  <c r="O12" i="5"/>
  <c r="M230" i="7" s="1"/>
  <c r="O18" i="5"/>
  <c r="M236" i="7" s="1"/>
  <c r="O9" i="5"/>
  <c r="M227" i="7" s="1"/>
  <c r="O35" i="5"/>
  <c r="M253" i="7" s="1"/>
  <c r="O41" i="5"/>
  <c r="M259" i="7" s="1"/>
  <c r="O33" i="5"/>
  <c r="M251" i="7" s="1"/>
  <c r="O64" i="5"/>
  <c r="M282" i="7" s="1"/>
  <c r="O15" i="5"/>
  <c r="M233" i="7" s="1"/>
  <c r="O39" i="5"/>
  <c r="M257" i="7" s="1"/>
  <c r="O62" i="5"/>
  <c r="M280" i="7" s="1"/>
  <c r="O53" i="5"/>
  <c r="M271" i="7" s="1"/>
  <c r="O20" i="5"/>
  <c r="M238" i="7" s="1"/>
  <c r="P76" i="3"/>
  <c r="N182" i="3" s="1"/>
  <c r="O28" i="5"/>
  <c r="M246" i="7" s="1"/>
  <c r="O30" i="5"/>
  <c r="M248" i="7" s="1"/>
  <c r="O29" i="5"/>
  <c r="M247" i="7" s="1"/>
  <c r="O54" i="5"/>
  <c r="M272" i="7" s="1"/>
  <c r="O44" i="5"/>
  <c r="M262" i="7" s="1"/>
  <c r="O51" i="5"/>
  <c r="M269" i="7" s="1"/>
  <c r="O57" i="5"/>
  <c r="M275" i="7" s="1"/>
  <c r="O43" i="5"/>
  <c r="M261" i="7" s="1"/>
  <c r="O60" i="5"/>
  <c r="M278" i="7" s="1"/>
  <c r="O32" i="5"/>
  <c r="M250" i="7" s="1"/>
  <c r="O14" i="5"/>
  <c r="M232" i="7" s="1"/>
  <c r="O56" i="5"/>
  <c r="M274" i="7" s="1"/>
  <c r="O61" i="5"/>
  <c r="M279" i="7" s="1"/>
  <c r="O46" i="5"/>
  <c r="M264" i="7" s="1"/>
  <c r="O65" i="5"/>
  <c r="M283" i="7" s="1"/>
  <c r="O26" i="5"/>
  <c r="M244" i="7" s="1"/>
  <c r="O11" i="5"/>
  <c r="M229" i="7" s="1"/>
  <c r="O59" i="5"/>
  <c r="M277" i="7" s="1"/>
  <c r="O38" i="5"/>
  <c r="M256" i="7" s="1"/>
  <c r="O50" i="5"/>
  <c r="M268" i="7" s="1"/>
  <c r="O63" i="5"/>
  <c r="M281" i="7" s="1"/>
  <c r="O45" i="5"/>
  <c r="M263" i="7" s="1"/>
  <c r="O13" i="5"/>
  <c r="M231" i="7" s="1"/>
  <c r="O37" i="5"/>
  <c r="M255" i="7" s="1"/>
  <c r="O10" i="5"/>
  <c r="M228" i="7" s="1"/>
  <c r="O22" i="5"/>
  <c r="M240" i="7" s="1"/>
  <c r="O42" i="5"/>
  <c r="M260" i="7" s="1"/>
  <c r="O27" i="5"/>
  <c r="M245" i="7" s="1"/>
  <c r="O31" i="5"/>
  <c r="M249" i="7" s="1"/>
  <c r="O48" i="5"/>
  <c r="M266" i="7" s="1"/>
  <c r="O25" i="5"/>
  <c r="M243" i="7" s="1"/>
  <c r="O52" i="5"/>
  <c r="M270" i="7" s="1"/>
  <c r="O17" i="5"/>
  <c r="M235" i="7" s="1"/>
  <c r="O21" i="5"/>
  <c r="M239" i="7" s="1"/>
  <c r="O40" i="5"/>
  <c r="M258" i="7" s="1"/>
  <c r="O34" i="5"/>
  <c r="M252" i="7" s="1"/>
  <c r="O36" i="5"/>
  <c r="M254" i="7" s="1"/>
  <c r="O49" i="5"/>
  <c r="M267" i="7" s="1"/>
  <c r="O24" i="5"/>
  <c r="M242" i="7" s="1"/>
  <c r="O47" i="5"/>
  <c r="M265" i="7" s="1"/>
  <c r="O58" i="5"/>
  <c r="M276" i="7" s="1"/>
  <c r="J121" i="3"/>
  <c r="L91" i="16"/>
  <c r="Z91" i="16" s="1"/>
  <c r="L82" i="16"/>
  <c r="I189" i="16" s="1"/>
  <c r="M234" i="7"/>
  <c r="M217" i="3"/>
  <c r="O107" i="3"/>
  <c r="O82" i="3"/>
  <c r="O100" i="3"/>
  <c r="O79" i="3"/>
  <c r="O78" i="3"/>
  <c r="O80" i="3"/>
  <c r="O85" i="3"/>
  <c r="O99" i="3"/>
  <c r="O105" i="3"/>
  <c r="O102" i="3"/>
  <c r="O91" i="3"/>
  <c r="O90" i="3"/>
  <c r="O84" i="3"/>
  <c r="O83" i="3"/>
  <c r="O89" i="3"/>
  <c r="O101" i="3"/>
  <c r="O86" i="3"/>
  <c r="O96" i="3"/>
  <c r="O95" i="3"/>
  <c r="O94" i="3"/>
  <c r="O88" i="3"/>
  <c r="O104" i="3"/>
  <c r="O103" i="3"/>
  <c r="O97" i="3"/>
  <c r="O93" i="3"/>
  <c r="O98" i="3"/>
  <c r="O106" i="3"/>
  <c r="O87" i="3"/>
  <c r="O81" i="3"/>
  <c r="O92" i="3"/>
  <c r="P279" i="9"/>
  <c r="Q106" i="9" s="1"/>
  <c r="L111" i="16"/>
  <c r="Z111" i="16" s="1"/>
  <c r="Q265" i="9"/>
  <c r="R92" i="9" s="1"/>
  <c r="R265" i="9" s="1"/>
  <c r="P259" i="9"/>
  <c r="Q86" i="9" s="1"/>
  <c r="Q259" i="9" s="1"/>
  <c r="P267" i="9"/>
  <c r="Q94" i="9" s="1"/>
  <c r="AA97" i="16"/>
  <c r="Q90" i="9"/>
  <c r="Q81" i="9"/>
  <c r="Q254" i="9" s="1"/>
  <c r="Z76" i="16"/>
  <c r="I183" i="16"/>
  <c r="Z73" i="16"/>
  <c r="I180" i="16"/>
  <c r="P93" i="9"/>
  <c r="P266" i="9" s="1"/>
  <c r="Z95" i="16"/>
  <c r="I202" i="16"/>
  <c r="Q110" i="9"/>
  <c r="Q283" i="9" s="1"/>
  <c r="R88" i="9"/>
  <c r="R261" i="9" s="1"/>
  <c r="AA77" i="16"/>
  <c r="R82" i="9"/>
  <c r="R255" i="9" s="1"/>
  <c r="U8" i="9"/>
  <c r="U180" i="9"/>
  <c r="U181" i="9" s="1"/>
  <c r="P77" i="9"/>
  <c r="L78" i="16" s="1"/>
  <c r="Z101" i="16"/>
  <c r="I208" i="16"/>
  <c r="R99" i="9"/>
  <c r="P240" i="9"/>
  <c r="V7" i="9"/>
  <c r="W117" i="7"/>
  <c r="W225" i="7"/>
  <c r="X7" i="7"/>
  <c r="R246" i="9"/>
  <c r="P273" i="9"/>
  <c r="Z92" i="16"/>
  <c r="I199" i="16"/>
  <c r="W215" i="16"/>
  <c r="Z75" i="16"/>
  <c r="I182" i="16"/>
  <c r="P257" i="9"/>
  <c r="R241" i="9"/>
  <c r="Z102" i="16"/>
  <c r="I209" i="16"/>
  <c r="W207" i="16"/>
  <c r="Z68" i="16"/>
  <c r="I175" i="16"/>
  <c r="R107" i="9"/>
  <c r="R280" i="9" s="1"/>
  <c r="O85" i="9"/>
  <c r="O258" i="9" s="1"/>
  <c r="P71" i="9"/>
  <c r="L72" i="16" s="1"/>
  <c r="S249" i="9"/>
  <c r="T76" i="9" s="1"/>
  <c r="W200" i="16"/>
  <c r="W196" i="16"/>
  <c r="W195" i="16"/>
  <c r="S269" i="9"/>
  <c r="T96" i="9" s="1"/>
  <c r="P79" i="9"/>
  <c r="L80" i="16" s="1"/>
  <c r="P248" i="9"/>
  <c r="Q281" i="9"/>
  <c r="P264" i="9"/>
  <c r="Q251" i="9"/>
  <c r="W188" i="16"/>
  <c r="Q87" i="9"/>
  <c r="Q260" i="9" s="1"/>
  <c r="P247" i="9"/>
  <c r="P245" i="9"/>
  <c r="S104" i="9"/>
  <c r="M105" i="16" s="1"/>
  <c r="O102" i="9"/>
  <c r="O275" i="9" s="1"/>
  <c r="P274" i="9"/>
  <c r="Q80" i="9"/>
  <c r="Q253" i="9" s="1"/>
  <c r="O95" i="9"/>
  <c r="O268" i="9" s="1"/>
  <c r="P83" i="9"/>
  <c r="P256" i="9" s="1"/>
  <c r="Z85" i="16"/>
  <c r="I192" i="16"/>
  <c r="S103" i="9"/>
  <c r="S276" i="9" s="1"/>
  <c r="Z87" i="16"/>
  <c r="I194" i="16"/>
  <c r="O242" i="9"/>
  <c r="O105" i="9"/>
  <c r="R66" i="9"/>
  <c r="P89" i="9"/>
  <c r="L90" i="16" s="1"/>
  <c r="S109" i="9"/>
  <c r="M110" i="16" s="1"/>
  <c r="S98" i="9"/>
  <c r="M99" i="16" s="1"/>
  <c r="Z107" i="16"/>
  <c r="I214" i="16"/>
  <c r="R97" i="9"/>
  <c r="R270" i="9" s="1"/>
  <c r="Z71" i="16"/>
  <c r="I178" i="16"/>
  <c r="Q243" i="9"/>
  <c r="BF74" i="14" l="1"/>
  <c r="T74" i="14" s="1"/>
  <c r="P52" i="3" s="1"/>
  <c r="J158" i="3" s="1"/>
  <c r="BF76" i="14"/>
  <c r="T76" i="14" s="1"/>
  <c r="P54" i="3" s="1"/>
  <c r="CI54" i="3" s="1"/>
  <c r="BF70" i="14"/>
  <c r="T70" i="14" s="1"/>
  <c r="BF73" i="14"/>
  <c r="T73" i="14" s="1"/>
  <c r="P51" i="3" s="1"/>
  <c r="J157" i="3" s="1"/>
  <c r="BF66" i="14"/>
  <c r="T66" i="14" s="1"/>
  <c r="P44" i="3" s="1"/>
  <c r="J150" i="3" s="1"/>
  <c r="J180" i="3" s="1"/>
  <c r="O74" i="3"/>
  <c r="O75" i="3" s="1"/>
  <c r="BF79" i="14"/>
  <c r="T79" i="14" s="1"/>
  <c r="P57" i="3" s="1"/>
  <c r="J163" i="3" s="1"/>
  <c r="BF67" i="14"/>
  <c r="T67" i="14" s="1"/>
  <c r="P45" i="3" s="1"/>
  <c r="J151" i="3" s="1"/>
  <c r="P10" i="3"/>
  <c r="BG37" i="14" s="1"/>
  <c r="U37" i="14" s="1"/>
  <c r="Q12" i="3" s="1"/>
  <c r="CJ12" i="3" s="1"/>
  <c r="BF72" i="14"/>
  <c r="T72" i="14" s="1"/>
  <c r="P50" i="3" s="1"/>
  <c r="CI50" i="3" s="1"/>
  <c r="BF69" i="14"/>
  <c r="T69" i="14" s="1"/>
  <c r="J122" i="3"/>
  <c r="BG41" i="14"/>
  <c r="U41" i="14" s="1"/>
  <c r="Q16" i="3" s="1"/>
  <c r="CJ16" i="3" s="1"/>
  <c r="BF68" i="14"/>
  <c r="T68" i="14" s="1"/>
  <c r="P46" i="3" s="1"/>
  <c r="BF77" i="14"/>
  <c r="T77" i="14" s="1"/>
  <c r="P55" i="3" s="1"/>
  <c r="CI55" i="3" s="1"/>
  <c r="BF93" i="14"/>
  <c r="T93" i="14" s="1"/>
  <c r="P71" i="3" s="1"/>
  <c r="CI71" i="3" s="1"/>
  <c r="BF75" i="14"/>
  <c r="T75" i="14" s="1"/>
  <c r="P53" i="3" s="1"/>
  <c r="J123" i="3"/>
  <c r="CI17" i="3"/>
  <c r="J117" i="3"/>
  <c r="BF95" i="14"/>
  <c r="T95" i="14" s="1"/>
  <c r="P73" i="3" s="1"/>
  <c r="CI73" i="3" s="1"/>
  <c r="BF90" i="14"/>
  <c r="T90" i="14" s="1"/>
  <c r="P68" i="3" s="1"/>
  <c r="J174" i="3" s="1"/>
  <c r="BF88" i="14"/>
  <c r="T88" i="14" s="1"/>
  <c r="P66" i="3" s="1"/>
  <c r="J172" i="3" s="1"/>
  <c r="BF83" i="14"/>
  <c r="T83" i="14" s="1"/>
  <c r="P61" i="3" s="1"/>
  <c r="CI61" i="3" s="1"/>
  <c r="BF86" i="14"/>
  <c r="T86" i="14" s="1"/>
  <c r="P64" i="3" s="1"/>
  <c r="CI64" i="3" s="1"/>
  <c r="BF82" i="14"/>
  <c r="T82" i="14" s="1"/>
  <c r="P60" i="3" s="1"/>
  <c r="CI60" i="3" s="1"/>
  <c r="BF84" i="14"/>
  <c r="T84" i="14" s="1"/>
  <c r="P62" i="3" s="1"/>
  <c r="J168" i="3" s="1"/>
  <c r="BF78" i="14"/>
  <c r="T78" i="14" s="1"/>
  <c r="P56" i="3" s="1"/>
  <c r="CI56" i="3" s="1"/>
  <c r="BF87" i="14"/>
  <c r="T87" i="14" s="1"/>
  <c r="P65" i="3" s="1"/>
  <c r="CI65" i="3" s="1"/>
  <c r="BF85" i="14"/>
  <c r="T85" i="14" s="1"/>
  <c r="P63" i="3" s="1"/>
  <c r="CI63" i="3" s="1"/>
  <c r="CH46" i="3"/>
  <c r="BF91" i="14"/>
  <c r="T91" i="14" s="1"/>
  <c r="P69" i="3" s="1"/>
  <c r="J175" i="3" s="1"/>
  <c r="BF80" i="14"/>
  <c r="T80" i="14" s="1"/>
  <c r="P58" i="3" s="1"/>
  <c r="J164" i="3" s="1"/>
  <c r="BF89" i="14"/>
  <c r="T89" i="14" s="1"/>
  <c r="P67" i="3" s="1"/>
  <c r="CI67" i="3" s="1"/>
  <c r="BF71" i="14"/>
  <c r="T71" i="14" s="1"/>
  <c r="P49" i="3" s="1"/>
  <c r="J155" i="3" s="1"/>
  <c r="CH45" i="3"/>
  <c r="BF92" i="14"/>
  <c r="T92" i="14" s="1"/>
  <c r="P70" i="3" s="1"/>
  <c r="J176" i="3" s="1"/>
  <c r="BF94" i="14"/>
  <c r="T94" i="14" s="1"/>
  <c r="P72" i="3" s="1"/>
  <c r="CI72" i="3" s="1"/>
  <c r="BF81" i="14"/>
  <c r="T81" i="14" s="1"/>
  <c r="P59" i="3" s="1"/>
  <c r="J165" i="3" s="1"/>
  <c r="CI12" i="3"/>
  <c r="J118" i="3"/>
  <c r="J120" i="3"/>
  <c r="CI14" i="3"/>
  <c r="J119" i="3"/>
  <c r="CI13" i="3"/>
  <c r="J140" i="3"/>
  <c r="CI34" i="3"/>
  <c r="J135" i="3"/>
  <c r="CI29" i="3"/>
  <c r="J129" i="3"/>
  <c r="CI23" i="3"/>
  <c r="J126" i="3"/>
  <c r="CI20" i="3"/>
  <c r="J132" i="3"/>
  <c r="CI26" i="3"/>
  <c r="BG43" i="14"/>
  <c r="U43" i="14" s="1"/>
  <c r="Q18" i="3" s="1"/>
  <c r="CJ18" i="3" s="1"/>
  <c r="BG45" i="14"/>
  <c r="U45" i="14" s="1"/>
  <c r="Q20" i="3" s="1"/>
  <c r="CJ20" i="3" s="1"/>
  <c r="BG58" i="14"/>
  <c r="U58" i="14" s="1"/>
  <c r="Q33" i="3" s="1"/>
  <c r="CJ33" i="3" s="1"/>
  <c r="J127" i="3"/>
  <c r="CI21" i="3"/>
  <c r="J124" i="3"/>
  <c r="CI18" i="3"/>
  <c r="J138" i="3"/>
  <c r="CI32" i="3"/>
  <c r="J144" i="3"/>
  <c r="CI38" i="3"/>
  <c r="J143" i="3"/>
  <c r="CI37" i="3"/>
  <c r="CI36" i="3"/>
  <c r="J142" i="3"/>
  <c r="CI27" i="3"/>
  <c r="J133" i="3"/>
  <c r="J131" i="3"/>
  <c r="CI25" i="3"/>
  <c r="J125" i="3"/>
  <c r="CI19" i="3"/>
  <c r="J136" i="3"/>
  <c r="CI30" i="3"/>
  <c r="J137" i="3"/>
  <c r="CI31" i="3"/>
  <c r="J134" i="3"/>
  <c r="CI28" i="3"/>
  <c r="CI22" i="3"/>
  <c r="J128" i="3"/>
  <c r="J141" i="3"/>
  <c r="CI35" i="3"/>
  <c r="J130" i="3"/>
  <c r="CI24" i="3"/>
  <c r="J139" i="3"/>
  <c r="CI33" i="3"/>
  <c r="J116" i="3"/>
  <c r="J146" i="3" s="1"/>
  <c r="J147" i="3" s="1"/>
  <c r="P48" i="3"/>
  <c r="P47" i="3"/>
  <c r="CI47" i="3" s="1"/>
  <c r="Z82" i="16"/>
  <c r="L94" i="16"/>
  <c r="Z94" i="16" s="1"/>
  <c r="I198" i="16"/>
  <c r="W198" i="16" s="1"/>
  <c r="M104" i="16"/>
  <c r="AA104" i="16" s="1"/>
  <c r="L84" i="16"/>
  <c r="Z84" i="16" s="1"/>
  <c r="CH87" i="3"/>
  <c r="CH97" i="3"/>
  <c r="CH94" i="3"/>
  <c r="CH101" i="3"/>
  <c r="CH90" i="3"/>
  <c r="CH99" i="3"/>
  <c r="CH79" i="3"/>
  <c r="CH106" i="3"/>
  <c r="CH103" i="3"/>
  <c r="CH95" i="3"/>
  <c r="CH89" i="3"/>
  <c r="CH91" i="3"/>
  <c r="CH85" i="3"/>
  <c r="CH100" i="3"/>
  <c r="I218" i="16"/>
  <c r="W218" i="16" s="1"/>
  <c r="CH92" i="3"/>
  <c r="CH98" i="3"/>
  <c r="CH104" i="3"/>
  <c r="CH96" i="3"/>
  <c r="CH83" i="3"/>
  <c r="CH102" i="3"/>
  <c r="CH80" i="3"/>
  <c r="CH82" i="3"/>
  <c r="P262" i="9"/>
  <c r="Q89" i="9" s="1"/>
  <c r="Q262" i="9" s="1"/>
  <c r="CH81" i="3"/>
  <c r="CH93" i="3"/>
  <c r="CH88" i="3"/>
  <c r="CH86" i="3"/>
  <c r="CH84" i="3"/>
  <c r="CH105" i="3"/>
  <c r="O108" i="3"/>
  <c r="O109" i="3" s="1"/>
  <c r="CH78" i="3"/>
  <c r="CH107" i="3"/>
  <c r="T103" i="9"/>
  <c r="T276" i="9" s="1"/>
  <c r="S88" i="9"/>
  <c r="M89" i="16" s="1"/>
  <c r="R86" i="9"/>
  <c r="R259" i="9" s="1"/>
  <c r="S92" i="9"/>
  <c r="M93" i="16" s="1"/>
  <c r="S97" i="9"/>
  <c r="S270" i="9" s="1"/>
  <c r="W194" i="16"/>
  <c r="Q83" i="9"/>
  <c r="Q256" i="9" s="1"/>
  <c r="P102" i="9"/>
  <c r="P275" i="9" s="1"/>
  <c r="Q74" i="9"/>
  <c r="R87" i="9"/>
  <c r="R260" i="9" s="1"/>
  <c r="Z80" i="16"/>
  <c r="I187" i="16"/>
  <c r="P85" i="9"/>
  <c r="L86" i="16" s="1"/>
  <c r="R81" i="9"/>
  <c r="R254" i="9" s="1"/>
  <c r="R70" i="9"/>
  <c r="W178" i="16"/>
  <c r="W214" i="16"/>
  <c r="AA105" i="16"/>
  <c r="Q72" i="9"/>
  <c r="Q91" i="9"/>
  <c r="Q75" i="9"/>
  <c r="Q248" i="9" s="1"/>
  <c r="P252" i="9"/>
  <c r="P244" i="9"/>
  <c r="S68" i="9"/>
  <c r="M69" i="16" s="1"/>
  <c r="V8" i="9"/>
  <c r="V180" i="9"/>
  <c r="V181" i="9" s="1"/>
  <c r="Q67" i="9"/>
  <c r="Q240" i="9" s="1"/>
  <c r="S271" i="9"/>
  <c r="Q279" i="9"/>
  <c r="R272" i="9"/>
  <c r="P250" i="9"/>
  <c r="W180" i="16"/>
  <c r="AA110" i="16"/>
  <c r="Z78" i="16"/>
  <c r="I185" i="16"/>
  <c r="Q93" i="9"/>
  <c r="W183" i="16"/>
  <c r="R239" i="9"/>
  <c r="O278" i="9"/>
  <c r="R78" i="9"/>
  <c r="R251" i="9" s="1"/>
  <c r="S277" i="9"/>
  <c r="W175" i="16"/>
  <c r="W209" i="16"/>
  <c r="Q84" i="9"/>
  <c r="W182" i="16"/>
  <c r="S282" i="9"/>
  <c r="Q100" i="9"/>
  <c r="Q273" i="9" s="1"/>
  <c r="Y7" i="7"/>
  <c r="X117" i="7"/>
  <c r="W7" i="9"/>
  <c r="X225" i="7"/>
  <c r="Q263" i="9"/>
  <c r="W192" i="16"/>
  <c r="W189" i="16"/>
  <c r="Z72" i="16"/>
  <c r="I179" i="16"/>
  <c r="S107" i="9"/>
  <c r="M108" i="16" s="1"/>
  <c r="W199" i="16"/>
  <c r="W202" i="16"/>
  <c r="AA99" i="16"/>
  <c r="Z90" i="16"/>
  <c r="I197" i="16"/>
  <c r="P69" i="9"/>
  <c r="L70" i="16" s="1"/>
  <c r="P95" i="9"/>
  <c r="L96" i="16" s="1"/>
  <c r="R80" i="9"/>
  <c r="R253" i="9" s="1"/>
  <c r="Q101" i="9"/>
  <c r="Q274" i="9" s="1"/>
  <c r="R108" i="9"/>
  <c r="R281" i="9" s="1"/>
  <c r="T269" i="9"/>
  <c r="U96" i="9" s="1"/>
  <c r="T249" i="9"/>
  <c r="U76" i="9" s="1"/>
  <c r="S73" i="9"/>
  <c r="M74" i="16" s="1"/>
  <c r="Q267" i="9"/>
  <c r="W208" i="16"/>
  <c r="S82" i="9"/>
  <c r="M83" i="16" s="1"/>
  <c r="R110" i="9"/>
  <c r="R283" i="9" s="1"/>
  <c r="P110" i="3" l="1"/>
  <c r="N217" i="3" s="1"/>
  <c r="BG48" i="14"/>
  <c r="U48" i="14" s="1"/>
  <c r="Q23" i="3" s="1"/>
  <c r="CJ23" i="3" s="1"/>
  <c r="BG38" i="14"/>
  <c r="U38" i="14" s="1"/>
  <c r="Q13" i="3" s="1"/>
  <c r="BG44" i="14"/>
  <c r="U44" i="14" s="1"/>
  <c r="Q19" i="3" s="1"/>
  <c r="CJ19" i="3" s="1"/>
  <c r="BG57" i="14"/>
  <c r="U57" i="14" s="1"/>
  <c r="Q32" i="3" s="1"/>
  <c r="CJ32" i="3" s="1"/>
  <c r="BG54" i="14"/>
  <c r="U54" i="14" s="1"/>
  <c r="Q29" i="3" s="1"/>
  <c r="CJ29" i="3" s="1"/>
  <c r="BG40" i="14"/>
  <c r="U40" i="14" s="1"/>
  <c r="Q15" i="3" s="1"/>
  <c r="CJ15" i="3" s="1"/>
  <c r="BG47" i="14"/>
  <c r="U47" i="14" s="1"/>
  <c r="Q22" i="3" s="1"/>
  <c r="CJ22" i="3" s="1"/>
  <c r="BG56" i="14"/>
  <c r="U56" i="14" s="1"/>
  <c r="Q31" i="3" s="1"/>
  <c r="CJ31" i="3" s="1"/>
  <c r="BG55" i="14"/>
  <c r="U55" i="14" s="1"/>
  <c r="Q30" i="3" s="1"/>
  <c r="CJ30" i="3" s="1"/>
  <c r="BG52" i="14"/>
  <c r="U52" i="14" s="1"/>
  <c r="Q27" i="3" s="1"/>
  <c r="CJ27" i="3" s="1"/>
  <c r="BG70" i="14"/>
  <c r="U70" i="14" s="1"/>
  <c r="P40" i="3"/>
  <c r="P41" i="3" s="1"/>
  <c r="BG35" i="14"/>
  <c r="U35" i="14" s="1"/>
  <c r="U31" i="14" s="1"/>
  <c r="BG63" i="14"/>
  <c r="U63" i="14" s="1"/>
  <c r="Q38" i="3" s="1"/>
  <c r="BG62" i="14"/>
  <c r="U62" i="14" s="1"/>
  <c r="Q37" i="3" s="1"/>
  <c r="CJ37" i="3" s="1"/>
  <c r="BG46" i="14"/>
  <c r="U46" i="14" s="1"/>
  <c r="Q21" i="3" s="1"/>
  <c r="CJ21" i="3" s="1"/>
  <c r="BG59" i="14"/>
  <c r="U59" i="14" s="1"/>
  <c r="Q34" i="3" s="1"/>
  <c r="CJ34" i="3" s="1"/>
  <c r="BG49" i="14"/>
  <c r="U49" i="14" s="1"/>
  <c r="Q24" i="3" s="1"/>
  <c r="CJ24" i="3" s="1"/>
  <c r="BG36" i="14"/>
  <c r="U36" i="14" s="1"/>
  <c r="Q11" i="3" s="1"/>
  <c r="CJ11" i="3" s="1"/>
  <c r="BG39" i="14"/>
  <c r="U39" i="14" s="1"/>
  <c r="Q14" i="3" s="1"/>
  <c r="CJ14" i="3" s="1"/>
  <c r="BG75" i="14"/>
  <c r="U75" i="14" s="1"/>
  <c r="BG42" i="14"/>
  <c r="U42" i="14" s="1"/>
  <c r="Q17" i="3" s="1"/>
  <c r="CJ17" i="3" s="1"/>
  <c r="CI10" i="3"/>
  <c r="P58" i="5" s="1"/>
  <c r="N276" i="7" s="1"/>
  <c r="BG53" i="14"/>
  <c r="U53" i="14" s="1"/>
  <c r="Q28" i="3" s="1"/>
  <c r="CJ28" i="3" s="1"/>
  <c r="BG60" i="14"/>
  <c r="U60" i="14" s="1"/>
  <c r="Q35" i="3" s="1"/>
  <c r="CJ35" i="3" s="1"/>
  <c r="BG50" i="14"/>
  <c r="U50" i="14" s="1"/>
  <c r="Q25" i="3" s="1"/>
  <c r="CJ25" i="3" s="1"/>
  <c r="BG51" i="14"/>
  <c r="U51" i="14" s="1"/>
  <c r="Q26" i="3" s="1"/>
  <c r="CJ26" i="3" s="1"/>
  <c r="BG61" i="14"/>
  <c r="U61" i="14" s="1"/>
  <c r="Q36" i="3" s="1"/>
  <c r="CJ36" i="3" s="1"/>
  <c r="BG95" i="14"/>
  <c r="U95" i="14" s="1"/>
  <c r="J179" i="3"/>
  <c r="BG66" i="14"/>
  <c r="U66" i="14" s="1"/>
  <c r="CJ13" i="3"/>
  <c r="CJ38" i="3"/>
  <c r="P23" i="5"/>
  <c r="N241" i="7" s="1"/>
  <c r="P49" i="5"/>
  <c r="N267" i="7" s="1"/>
  <c r="J181" i="3"/>
  <c r="J166" i="3"/>
  <c r="J156" i="3"/>
  <c r="CI44" i="3"/>
  <c r="BG72" i="14"/>
  <c r="U72" i="14" s="1"/>
  <c r="CI70" i="3"/>
  <c r="CI59" i="3"/>
  <c r="J167" i="3"/>
  <c r="J170" i="3"/>
  <c r="CI49" i="3"/>
  <c r="J171" i="3"/>
  <c r="J160" i="3"/>
  <c r="J169" i="3"/>
  <c r="CI53" i="3"/>
  <c r="CI48" i="3"/>
  <c r="CI57" i="3"/>
  <c r="J178" i="3"/>
  <c r="CI51" i="3"/>
  <c r="BG73" i="14"/>
  <c r="U73" i="14" s="1"/>
  <c r="CI45" i="3"/>
  <c r="BG67" i="14"/>
  <c r="U67" i="14" s="1"/>
  <c r="J154" i="3"/>
  <c r="CI69" i="3"/>
  <c r="J159" i="3"/>
  <c r="BG90" i="14"/>
  <c r="U90" i="14" s="1"/>
  <c r="CI68" i="3"/>
  <c r="J161" i="3"/>
  <c r="P74" i="3"/>
  <c r="Q110" i="3" s="1"/>
  <c r="O217" i="3" s="1"/>
  <c r="CI66" i="3"/>
  <c r="J173" i="3"/>
  <c r="P93" i="3"/>
  <c r="CI93" i="3" s="1"/>
  <c r="J162" i="3"/>
  <c r="P86" i="3"/>
  <c r="CI86" i="3" s="1"/>
  <c r="BG86" i="14"/>
  <c r="U86" i="14" s="1"/>
  <c r="BG76" i="14"/>
  <c r="U76" i="14" s="1"/>
  <c r="BG68" i="14"/>
  <c r="U68" i="14" s="1"/>
  <c r="BG81" i="14"/>
  <c r="U81" i="14" s="1"/>
  <c r="J177" i="3"/>
  <c r="BG91" i="14"/>
  <c r="U91" i="14" s="1"/>
  <c r="BG93" i="14"/>
  <c r="U93" i="14" s="1"/>
  <c r="CI62" i="3"/>
  <c r="BG83" i="14"/>
  <c r="U83" i="14" s="1"/>
  <c r="BG80" i="14"/>
  <c r="U80" i="14" s="1"/>
  <c r="J152" i="3"/>
  <c r="CI46" i="3"/>
  <c r="BG77" i="14"/>
  <c r="U77" i="14" s="1"/>
  <c r="BG78" i="14"/>
  <c r="U78" i="14" s="1"/>
  <c r="CI58" i="3"/>
  <c r="BG94" i="14"/>
  <c r="U94" i="14" s="1"/>
  <c r="BG88" i="14"/>
  <c r="U88" i="14" s="1"/>
  <c r="BG79" i="14"/>
  <c r="U79" i="14" s="1"/>
  <c r="BG87" i="14"/>
  <c r="U87" i="14" s="1"/>
  <c r="CI52" i="3"/>
  <c r="BG82" i="14"/>
  <c r="U82" i="14" s="1"/>
  <c r="BG92" i="14"/>
  <c r="U92" i="14" s="1"/>
  <c r="BG85" i="14"/>
  <c r="U85" i="14" s="1"/>
  <c r="BG84" i="14"/>
  <c r="U84" i="14" s="1"/>
  <c r="BG89" i="14"/>
  <c r="U89" i="14" s="1"/>
  <c r="BG69" i="14"/>
  <c r="U69" i="14" s="1"/>
  <c r="BG74" i="14"/>
  <c r="U74" i="14" s="1"/>
  <c r="J153" i="3"/>
  <c r="BG71" i="14"/>
  <c r="U71" i="14" s="1"/>
  <c r="P105" i="3"/>
  <c r="J212" i="3" s="1"/>
  <c r="P100" i="3"/>
  <c r="CI100" i="3" s="1"/>
  <c r="P95" i="3"/>
  <c r="CI95" i="3" s="1"/>
  <c r="P106" i="3"/>
  <c r="CI106" i="3" s="1"/>
  <c r="P80" i="3"/>
  <c r="CI80" i="3" s="1"/>
  <c r="P83" i="3"/>
  <c r="CI83" i="3" s="1"/>
  <c r="P104" i="3"/>
  <c r="CI104" i="3" s="1"/>
  <c r="P92" i="3"/>
  <c r="CI92" i="3" s="1"/>
  <c r="P91" i="3"/>
  <c r="CI91" i="3" s="1"/>
  <c r="P78" i="3"/>
  <c r="CI78" i="3" s="1"/>
  <c r="P84" i="3"/>
  <c r="CI84" i="3" s="1"/>
  <c r="P88" i="3"/>
  <c r="CI88" i="3" s="1"/>
  <c r="P81" i="3"/>
  <c r="CI81" i="3" s="1"/>
  <c r="P107" i="3"/>
  <c r="CI107" i="3" s="1"/>
  <c r="P82" i="3"/>
  <c r="CI82" i="3" s="1"/>
  <c r="P102" i="3"/>
  <c r="CI102" i="3" s="1"/>
  <c r="P96" i="3"/>
  <c r="CI96" i="3" s="1"/>
  <c r="P98" i="3"/>
  <c r="CI98" i="3" s="1"/>
  <c r="P85" i="3"/>
  <c r="CI85" i="3" s="1"/>
  <c r="P89" i="3"/>
  <c r="CI89" i="3" s="1"/>
  <c r="P103" i="3"/>
  <c r="CI103" i="3" s="1"/>
  <c r="P99" i="3"/>
  <c r="CI99" i="3" s="1"/>
  <c r="P101" i="3"/>
  <c r="CI101" i="3" s="1"/>
  <c r="P97" i="3"/>
  <c r="CI97" i="3" s="1"/>
  <c r="P79" i="3"/>
  <c r="CI79" i="3" s="1"/>
  <c r="P90" i="3"/>
  <c r="CI90" i="3" s="1"/>
  <c r="P94" i="3"/>
  <c r="CI94" i="3" s="1"/>
  <c r="P87" i="3"/>
  <c r="CI87" i="3" s="1"/>
  <c r="M98" i="16"/>
  <c r="AA98" i="16" s="1"/>
  <c r="I201" i="16"/>
  <c r="W201" i="16" s="1"/>
  <c r="I191" i="16"/>
  <c r="W191" i="16" s="1"/>
  <c r="S255" i="9"/>
  <c r="T82" i="9" s="1"/>
  <c r="S280" i="9"/>
  <c r="S241" i="9"/>
  <c r="T68" i="9" s="1"/>
  <c r="S265" i="9"/>
  <c r="T92" i="9" s="1"/>
  <c r="S261" i="9"/>
  <c r="T88" i="9" s="1"/>
  <c r="T261" i="9" s="1"/>
  <c r="R101" i="9"/>
  <c r="R274" i="9" s="1"/>
  <c r="R83" i="9"/>
  <c r="R256" i="9" s="1"/>
  <c r="S80" i="9"/>
  <c r="M81" i="16" s="1"/>
  <c r="R100" i="9"/>
  <c r="R273" i="9" s="1"/>
  <c r="Q102" i="9"/>
  <c r="Q275" i="9" s="1"/>
  <c r="T97" i="9"/>
  <c r="T270" i="9" s="1"/>
  <c r="S86" i="9"/>
  <c r="M87" i="16" s="1"/>
  <c r="S81" i="9"/>
  <c r="M82" i="16" s="1"/>
  <c r="S87" i="9"/>
  <c r="M88" i="16" s="1"/>
  <c r="S110" i="9"/>
  <c r="S283" i="9" s="1"/>
  <c r="Z96" i="16"/>
  <c r="I203" i="16"/>
  <c r="U103" i="9"/>
  <c r="U276" i="9" s="1"/>
  <c r="P105" i="9"/>
  <c r="L106" i="16" s="1"/>
  <c r="R75" i="9"/>
  <c r="R248" i="9" s="1"/>
  <c r="AA74" i="16"/>
  <c r="L103" i="16"/>
  <c r="P268" i="9"/>
  <c r="P242" i="9"/>
  <c r="W179" i="16"/>
  <c r="Z7" i="7"/>
  <c r="Y117" i="7"/>
  <c r="Y225" i="7"/>
  <c r="X7" i="9"/>
  <c r="S66" i="9"/>
  <c r="M67" i="16" s="1"/>
  <c r="T98" i="9"/>
  <c r="Q79" i="9"/>
  <c r="S108" i="9"/>
  <c r="S281" i="9" s="1"/>
  <c r="Z70" i="16"/>
  <c r="I177" i="16"/>
  <c r="Q71" i="9"/>
  <c r="R94" i="9"/>
  <c r="R267" i="9" s="1"/>
  <c r="S246" i="9"/>
  <c r="U249" i="9"/>
  <c r="W197" i="16"/>
  <c r="T109" i="9"/>
  <c r="Q257" i="9"/>
  <c r="T104" i="9"/>
  <c r="Q77" i="9"/>
  <c r="Q264" i="9"/>
  <c r="Z86" i="16"/>
  <c r="I193" i="16"/>
  <c r="U269" i="9"/>
  <c r="R89" i="9"/>
  <c r="R262" i="9" s="1"/>
  <c r="S78" i="9"/>
  <c r="S251" i="9" s="1"/>
  <c r="R106" i="9"/>
  <c r="R279" i="9" s="1"/>
  <c r="W187" i="16"/>
  <c r="AA83" i="16"/>
  <c r="AA108" i="16"/>
  <c r="R90" i="9"/>
  <c r="W8" i="9"/>
  <c r="W180" i="9"/>
  <c r="W181" i="9" s="1"/>
  <c r="Q266" i="9"/>
  <c r="W185" i="16"/>
  <c r="S99" i="9"/>
  <c r="M100" i="16" s="1"/>
  <c r="R67" i="9"/>
  <c r="R240" i="9" s="1"/>
  <c r="AA69" i="16"/>
  <c r="Q245" i="9"/>
  <c r="R243" i="9"/>
  <c r="P258" i="9"/>
  <c r="Q247" i="9"/>
  <c r="AA93" i="16"/>
  <c r="AA89" i="16"/>
  <c r="P30" i="5" l="1"/>
  <c r="N248" i="7" s="1"/>
  <c r="P35" i="5"/>
  <c r="N253" i="7" s="1"/>
  <c r="P24" i="5"/>
  <c r="N242" i="7" s="1"/>
  <c r="P48" i="5"/>
  <c r="N266" i="7" s="1"/>
  <c r="P38" i="5"/>
  <c r="N256" i="7" s="1"/>
  <c r="P33" i="5"/>
  <c r="N251" i="7" s="1"/>
  <c r="P39" i="5"/>
  <c r="N257" i="7" s="1"/>
  <c r="P27" i="5"/>
  <c r="N245" i="7" s="1"/>
  <c r="P18" i="5"/>
  <c r="N236" i="7" s="1"/>
  <c r="P45" i="5"/>
  <c r="N263" i="7" s="1"/>
  <c r="P64" i="5"/>
  <c r="N282" i="7" s="1"/>
  <c r="P52" i="5"/>
  <c r="N270" i="7" s="1"/>
  <c r="P62" i="5"/>
  <c r="N280" i="7" s="1"/>
  <c r="P10" i="5"/>
  <c r="N228" i="7" s="1"/>
  <c r="P31" i="5"/>
  <c r="N249" i="7" s="1"/>
  <c r="Q76" i="3"/>
  <c r="Q66" i="3" s="1"/>
  <c r="CJ66" i="3" s="1"/>
  <c r="Q10" i="3"/>
  <c r="BH43" i="14" s="1"/>
  <c r="V43" i="14" s="1"/>
  <c r="R18" i="3" s="1"/>
  <c r="CK18" i="3" s="1"/>
  <c r="P63" i="5"/>
  <c r="N281" i="7" s="1"/>
  <c r="P19" i="5"/>
  <c r="N237" i="7" s="1"/>
  <c r="P53" i="5"/>
  <c r="N271" i="7" s="1"/>
  <c r="P56" i="5"/>
  <c r="N274" i="7" s="1"/>
  <c r="P14" i="5"/>
  <c r="N232" i="7" s="1"/>
  <c r="P40" i="5"/>
  <c r="N258" i="7" s="1"/>
  <c r="P22" i="5"/>
  <c r="N240" i="7" s="1"/>
  <c r="P50" i="5"/>
  <c r="N268" i="7" s="1"/>
  <c r="P32" i="5"/>
  <c r="N250" i="7" s="1"/>
  <c r="P44" i="5"/>
  <c r="N262" i="7" s="1"/>
  <c r="P26" i="5"/>
  <c r="N244" i="7" s="1"/>
  <c r="P55" i="5"/>
  <c r="N273" i="7" s="1"/>
  <c r="P15" i="5"/>
  <c r="N233" i="7" s="1"/>
  <c r="P54" i="5"/>
  <c r="N272" i="7" s="1"/>
  <c r="P11" i="5"/>
  <c r="N229" i="7" s="1"/>
  <c r="P37" i="5"/>
  <c r="N255" i="7" s="1"/>
  <c r="P13" i="5"/>
  <c r="N231" i="7" s="1"/>
  <c r="P17" i="5"/>
  <c r="N235" i="7" s="1"/>
  <c r="P51" i="5"/>
  <c r="N269" i="7" s="1"/>
  <c r="P21" i="5"/>
  <c r="N239" i="7" s="1"/>
  <c r="P28" i="5"/>
  <c r="N246" i="7" s="1"/>
  <c r="P65" i="5"/>
  <c r="N283" i="7" s="1"/>
  <c r="P42" i="5"/>
  <c r="N260" i="7" s="1"/>
  <c r="P61" i="5"/>
  <c r="N279" i="7" s="1"/>
  <c r="P59" i="5"/>
  <c r="N277" i="7" s="1"/>
  <c r="P25" i="5"/>
  <c r="N243" i="7" s="1"/>
  <c r="P60" i="5"/>
  <c r="N278" i="7" s="1"/>
  <c r="P34" i="5"/>
  <c r="N252" i="7" s="1"/>
  <c r="P36" i="5"/>
  <c r="N254" i="7" s="1"/>
  <c r="P16" i="5"/>
  <c r="N234" i="7" s="1"/>
  <c r="P29" i="5"/>
  <c r="N247" i="7" s="1"/>
  <c r="P46" i="5"/>
  <c r="N264" i="7" s="1"/>
  <c r="P20" i="5"/>
  <c r="N238" i="7" s="1"/>
  <c r="P41" i="5"/>
  <c r="N259" i="7" s="1"/>
  <c r="P43" i="5"/>
  <c r="N261" i="7" s="1"/>
  <c r="P12" i="5"/>
  <c r="N230" i="7" s="1"/>
  <c r="P57" i="5"/>
  <c r="N275" i="7" s="1"/>
  <c r="P9" i="5"/>
  <c r="N227" i="7" s="1"/>
  <c r="P47" i="5"/>
  <c r="N265" i="7" s="1"/>
  <c r="Q45" i="3"/>
  <c r="CJ45" i="3" s="1"/>
  <c r="BH41" i="14"/>
  <c r="V41" i="14" s="1"/>
  <c r="R16" i="3" s="1"/>
  <c r="CK16" i="3" s="1"/>
  <c r="BH42" i="14"/>
  <c r="V42" i="14" s="1"/>
  <c r="R17" i="3" s="1"/>
  <c r="BH39" i="14"/>
  <c r="V39" i="14" s="1"/>
  <c r="R14" i="3" s="1"/>
  <c r="BH37" i="14"/>
  <c r="V37" i="14" s="1"/>
  <c r="R12" i="3" s="1"/>
  <c r="BH38" i="14"/>
  <c r="V38" i="14" s="1"/>
  <c r="R13" i="3" s="1"/>
  <c r="J185" i="3"/>
  <c r="J215" i="3" s="1"/>
  <c r="J216" i="3" s="1"/>
  <c r="BH40" i="14"/>
  <c r="V40" i="14" s="1"/>
  <c r="R15" i="3" s="1"/>
  <c r="CK15" i="3" s="1"/>
  <c r="BH36" i="14"/>
  <c r="V36" i="14" s="1"/>
  <c r="R11" i="3" s="1"/>
  <c r="BH62" i="14"/>
  <c r="V62" i="14" s="1"/>
  <c r="R37" i="3" s="1"/>
  <c r="BH52" i="14"/>
  <c r="V52" i="14" s="1"/>
  <c r="R27" i="3" s="1"/>
  <c r="CK27" i="3" s="1"/>
  <c r="BH47" i="14"/>
  <c r="V47" i="14" s="1"/>
  <c r="R22" i="3" s="1"/>
  <c r="BH58" i="14"/>
  <c r="V58" i="14" s="1"/>
  <c r="R33" i="3" s="1"/>
  <c r="CK33" i="3" s="1"/>
  <c r="BH45" i="14"/>
  <c r="V45" i="14" s="1"/>
  <c r="R20" i="3" s="1"/>
  <c r="BH48" i="14"/>
  <c r="V48" i="14" s="1"/>
  <c r="R23" i="3" s="1"/>
  <c r="BH61" i="14"/>
  <c r="V61" i="14" s="1"/>
  <c r="R36" i="3" s="1"/>
  <c r="BH46" i="14"/>
  <c r="V46" i="14" s="1"/>
  <c r="R21" i="3" s="1"/>
  <c r="BH51" i="14"/>
  <c r="V51" i="14" s="1"/>
  <c r="R26" i="3" s="1"/>
  <c r="CK26" i="3" s="1"/>
  <c r="BH59" i="14"/>
  <c r="V59" i="14" s="1"/>
  <c r="R34" i="3" s="1"/>
  <c r="CK34" i="3" s="1"/>
  <c r="BH55" i="14"/>
  <c r="V55" i="14" s="1"/>
  <c r="R30" i="3" s="1"/>
  <c r="BH44" i="14"/>
  <c r="V44" i="14" s="1"/>
  <c r="R19" i="3" s="1"/>
  <c r="BH57" i="14"/>
  <c r="V57" i="14" s="1"/>
  <c r="R32" i="3" s="1"/>
  <c r="BH50" i="14"/>
  <c r="V50" i="14" s="1"/>
  <c r="R25" i="3" s="1"/>
  <c r="CK25" i="3" s="1"/>
  <c r="BH60" i="14"/>
  <c r="V60" i="14" s="1"/>
  <c r="R35" i="3" s="1"/>
  <c r="BH53" i="14"/>
  <c r="V53" i="14" s="1"/>
  <c r="R28" i="3" s="1"/>
  <c r="BH54" i="14"/>
  <c r="V54" i="14" s="1"/>
  <c r="R29" i="3" s="1"/>
  <c r="BH56" i="14"/>
  <c r="V56" i="14" s="1"/>
  <c r="R31" i="3" s="1"/>
  <c r="CK31" i="3" s="1"/>
  <c r="BH49" i="14"/>
  <c r="V49" i="14" s="1"/>
  <c r="R24" i="3" s="1"/>
  <c r="BH63" i="14"/>
  <c r="V63" i="14" s="1"/>
  <c r="R38" i="3" s="1"/>
  <c r="Q40" i="3"/>
  <c r="P75" i="3"/>
  <c r="CJ10" i="3"/>
  <c r="Q28" i="5" s="1"/>
  <c r="BH35" i="14"/>
  <c r="V35" i="14" s="1"/>
  <c r="V31" i="14" s="1"/>
  <c r="J200" i="3"/>
  <c r="J207" i="3"/>
  <c r="J190" i="3"/>
  <c r="J193" i="3"/>
  <c r="CI105" i="3"/>
  <c r="J209" i="3"/>
  <c r="J204" i="3"/>
  <c r="J211" i="3"/>
  <c r="J213" i="3"/>
  <c r="J196" i="3"/>
  <c r="J194" i="3"/>
  <c r="J187" i="3"/>
  <c r="J195" i="3"/>
  <c r="J199" i="3"/>
  <c r="P108" i="3"/>
  <c r="P109" i="3" s="1"/>
  <c r="J205" i="3"/>
  <c r="J214" i="3"/>
  <c r="J197" i="3"/>
  <c r="J206" i="3"/>
  <c r="J186" i="3"/>
  <c r="J210" i="3"/>
  <c r="J203" i="3"/>
  <c r="J198" i="3"/>
  <c r="J188" i="3"/>
  <c r="J202" i="3"/>
  <c r="J189" i="3"/>
  <c r="J191" i="3"/>
  <c r="J201" i="3"/>
  <c r="J192" i="3"/>
  <c r="J208" i="3"/>
  <c r="M79" i="16"/>
  <c r="AA79" i="16" s="1"/>
  <c r="Q79" i="3"/>
  <c r="CJ79" i="3" s="1"/>
  <c r="Q89" i="3"/>
  <c r="CJ89" i="3" s="1"/>
  <c r="Q104" i="3"/>
  <c r="CJ104" i="3" s="1"/>
  <c r="Q99" i="3"/>
  <c r="CJ99" i="3" s="1"/>
  <c r="M109" i="16"/>
  <c r="AA109" i="16" s="1"/>
  <c r="Q94" i="3"/>
  <c r="CJ94" i="3" s="1"/>
  <c r="Q96" i="3"/>
  <c r="CJ96" i="3" s="1"/>
  <c r="Q78" i="3"/>
  <c r="CJ78" i="3" s="1"/>
  <c r="Q90" i="3"/>
  <c r="CJ90" i="3" s="1"/>
  <c r="Q103" i="3"/>
  <c r="CJ103" i="3" s="1"/>
  <c r="Q106" i="3"/>
  <c r="CJ106" i="3" s="1"/>
  <c r="Q84" i="3"/>
  <c r="CJ84" i="3" s="1"/>
  <c r="Q95" i="3"/>
  <c r="CJ95" i="3" s="1"/>
  <c r="Q82" i="3"/>
  <c r="CJ82" i="3" s="1"/>
  <c r="M111" i="16"/>
  <c r="AA111" i="16" s="1"/>
  <c r="Q97" i="3"/>
  <c r="Q85" i="3"/>
  <c r="Q98" i="3"/>
  <c r="Q93" i="3"/>
  <c r="Q91" i="3"/>
  <c r="Q83" i="3"/>
  <c r="Q102" i="3"/>
  <c r="Q80" i="3"/>
  <c r="Q86" i="3"/>
  <c r="Q107" i="3"/>
  <c r="Q92" i="3"/>
  <c r="Q87" i="3"/>
  <c r="Q100" i="3"/>
  <c r="Q88" i="3"/>
  <c r="Q101" i="3"/>
  <c r="Q81" i="3"/>
  <c r="Q105" i="3"/>
  <c r="T107" i="9"/>
  <c r="T280" i="9" s="1"/>
  <c r="U107" i="9" s="1"/>
  <c r="U280" i="9" s="1"/>
  <c r="S239" i="9"/>
  <c r="T66" i="9" s="1"/>
  <c r="S259" i="9"/>
  <c r="T86" i="9" s="1"/>
  <c r="T259" i="9" s="1"/>
  <c r="S89" i="9"/>
  <c r="M90" i="16" s="1"/>
  <c r="T108" i="9"/>
  <c r="T281" i="9" s="1"/>
  <c r="S94" i="9"/>
  <c r="S267" i="9" s="1"/>
  <c r="S75" i="9"/>
  <c r="S248" i="9" s="1"/>
  <c r="V103" i="9"/>
  <c r="N104" i="16" s="1"/>
  <c r="S101" i="9"/>
  <c r="M102" i="16" s="1"/>
  <c r="U88" i="9"/>
  <c r="U261" i="9" s="1"/>
  <c r="T110" i="9"/>
  <c r="T283" i="9" s="1"/>
  <c r="S106" i="9"/>
  <c r="S279" i="9" s="1"/>
  <c r="R91" i="9"/>
  <c r="S70" i="9"/>
  <c r="M71" i="16" s="1"/>
  <c r="AA100" i="16"/>
  <c r="Q252" i="9"/>
  <c r="Z225" i="7"/>
  <c r="AA7" i="7"/>
  <c r="Y7" i="9"/>
  <c r="Z117" i="7"/>
  <c r="Q95" i="9"/>
  <c r="S260" i="9"/>
  <c r="R84" i="9"/>
  <c r="AA88" i="16"/>
  <c r="R72" i="9"/>
  <c r="R245" i="9" s="1"/>
  <c r="S272" i="9"/>
  <c r="R93" i="9"/>
  <c r="R266" i="9" s="1"/>
  <c r="T241" i="9"/>
  <c r="W193" i="16"/>
  <c r="T282" i="9"/>
  <c r="V76" i="9"/>
  <c r="N77" i="16" s="1"/>
  <c r="X180" i="9"/>
  <c r="X181" i="9" s="1"/>
  <c r="X8" i="9"/>
  <c r="Z103" i="16"/>
  <c r="I210" i="16"/>
  <c r="Z106" i="16"/>
  <c r="I213" i="16"/>
  <c r="W203" i="16"/>
  <c r="AA82" i="16"/>
  <c r="U97" i="9"/>
  <c r="U270" i="9" s="1"/>
  <c r="R102" i="9"/>
  <c r="AA81" i="16"/>
  <c r="S83" i="9"/>
  <c r="M84" i="16" s="1"/>
  <c r="Q85" i="9"/>
  <c r="Q258" i="9" s="1"/>
  <c r="S67" i="9"/>
  <c r="S240" i="9" s="1"/>
  <c r="T78" i="9"/>
  <c r="T251" i="9" s="1"/>
  <c r="S100" i="9"/>
  <c r="M101" i="16" s="1"/>
  <c r="R74" i="9"/>
  <c r="R247" i="9" s="1"/>
  <c r="R263" i="9"/>
  <c r="T265" i="9"/>
  <c r="Q250" i="9"/>
  <c r="T277" i="9"/>
  <c r="T73" i="9"/>
  <c r="T246" i="9" s="1"/>
  <c r="Q244" i="9"/>
  <c r="W177" i="16"/>
  <c r="T255" i="9"/>
  <c r="V96" i="9"/>
  <c r="N97" i="16" s="1"/>
  <c r="T271" i="9"/>
  <c r="AA67" i="16"/>
  <c r="Q69" i="9"/>
  <c r="P278" i="9"/>
  <c r="S254" i="9"/>
  <c r="AA87" i="16"/>
  <c r="S253" i="9"/>
  <c r="Q62" i="3" l="1"/>
  <c r="CJ62" i="3" s="1"/>
  <c r="Q69" i="3"/>
  <c r="CJ69" i="3" s="1"/>
  <c r="Q65" i="3"/>
  <c r="CJ65" i="3" s="1"/>
  <c r="Q70" i="3"/>
  <c r="CJ70" i="3" s="1"/>
  <c r="Q64" i="3"/>
  <c r="CJ64" i="3" s="1"/>
  <c r="Q67" i="3"/>
  <c r="CJ67" i="3" s="1"/>
  <c r="Q58" i="3"/>
  <c r="CJ58" i="3" s="1"/>
  <c r="Q47" i="3"/>
  <c r="CJ47" i="3" s="1"/>
  <c r="Q68" i="3"/>
  <c r="CJ68" i="3" s="1"/>
  <c r="Q48" i="3"/>
  <c r="CJ48" i="3" s="1"/>
  <c r="Q63" i="3"/>
  <c r="CJ63" i="3" s="1"/>
  <c r="Q61" i="3"/>
  <c r="CJ61" i="3" s="1"/>
  <c r="Q51" i="3"/>
  <c r="BH73" i="14" s="1"/>
  <c r="V73" i="14" s="1"/>
  <c r="Q56" i="3"/>
  <c r="CJ56" i="3" s="1"/>
  <c r="Q44" i="3"/>
  <c r="CJ44" i="3" s="1"/>
  <c r="Q59" i="3"/>
  <c r="CJ59" i="3" s="1"/>
  <c r="Q46" i="3"/>
  <c r="CJ46" i="3" s="1"/>
  <c r="Q52" i="3"/>
  <c r="Q55" i="3"/>
  <c r="CJ55" i="3" s="1"/>
  <c r="Q60" i="3"/>
  <c r="CJ60" i="3" s="1"/>
  <c r="Q54" i="3"/>
  <c r="CJ54" i="3" s="1"/>
  <c r="Q57" i="3"/>
  <c r="CJ57" i="3" s="1"/>
  <c r="Q50" i="3"/>
  <c r="CJ50" i="3" s="1"/>
  <c r="Q72" i="3"/>
  <c r="CJ72" i="3" s="1"/>
  <c r="Q71" i="3"/>
  <c r="CJ71" i="3" s="1"/>
  <c r="Q73" i="3"/>
  <c r="CJ73" i="3" s="1"/>
  <c r="BH90" i="14"/>
  <c r="V90" i="14" s="1"/>
  <c r="O182" i="3"/>
  <c r="Q53" i="3"/>
  <c r="CJ53" i="3" s="1"/>
  <c r="Q49" i="3"/>
  <c r="CJ49" i="3" s="1"/>
  <c r="O246" i="7"/>
  <c r="BH81" i="14"/>
  <c r="V81" i="14" s="1"/>
  <c r="BH87" i="14"/>
  <c r="V87" i="14" s="1"/>
  <c r="BH77" i="14"/>
  <c r="V77" i="14" s="1"/>
  <c r="BH92" i="14"/>
  <c r="V92" i="14" s="1"/>
  <c r="BH69" i="14"/>
  <c r="V69" i="14" s="1"/>
  <c r="BH82" i="14"/>
  <c r="V82" i="14" s="1"/>
  <c r="BH74" i="14"/>
  <c r="V74" i="14" s="1"/>
  <c r="BH68" i="14"/>
  <c r="V68" i="14" s="1"/>
  <c r="BH84" i="14"/>
  <c r="V84" i="14" s="1"/>
  <c r="BH66" i="14"/>
  <c r="V66" i="14" s="1"/>
  <c r="BH95" i="14"/>
  <c r="V95" i="14" s="1"/>
  <c r="BH88" i="14"/>
  <c r="V88" i="14" s="1"/>
  <c r="BH75" i="14"/>
  <c r="V75" i="14" s="1"/>
  <c r="BH89" i="14"/>
  <c r="V89" i="14" s="1"/>
  <c r="BH80" i="14"/>
  <c r="V80" i="14" s="1"/>
  <c r="BH78" i="14"/>
  <c r="V78" i="14" s="1"/>
  <c r="BH86" i="14"/>
  <c r="V86" i="14" s="1"/>
  <c r="BH71" i="14"/>
  <c r="V71" i="14" s="1"/>
  <c r="BH91" i="14"/>
  <c r="V91" i="14" s="1"/>
  <c r="BH70" i="14"/>
  <c r="V70" i="14" s="1"/>
  <c r="BH93" i="14"/>
  <c r="V93" i="14" s="1"/>
  <c r="BH83" i="14"/>
  <c r="V83" i="14" s="1"/>
  <c r="BH79" i="14"/>
  <c r="V79" i="14" s="1"/>
  <c r="BH94" i="14"/>
  <c r="V94" i="14" s="1"/>
  <c r="BH76" i="14"/>
  <c r="V76" i="14" s="1"/>
  <c r="BH85" i="14"/>
  <c r="V85" i="14" s="1"/>
  <c r="CJ52" i="3"/>
  <c r="BH72" i="14"/>
  <c r="V72" i="14" s="1"/>
  <c r="Q27" i="5"/>
  <c r="O245" i="7" s="1"/>
  <c r="Q57" i="5"/>
  <c r="O275" i="7" s="1"/>
  <c r="Q30" i="5"/>
  <c r="O248" i="7" s="1"/>
  <c r="Q53" i="5"/>
  <c r="O271" i="7" s="1"/>
  <c r="Q34" i="5"/>
  <c r="O252" i="7" s="1"/>
  <c r="Q17" i="5"/>
  <c r="O235" i="7" s="1"/>
  <c r="CK17" i="3"/>
  <c r="CJ51" i="3"/>
  <c r="BH67" i="14"/>
  <c r="V67" i="14" s="1"/>
  <c r="Q74" i="3"/>
  <c r="R110" i="3" s="1"/>
  <c r="P217" i="3" s="1"/>
  <c r="Q31" i="5"/>
  <c r="O249" i="7" s="1"/>
  <c r="Q23" i="5"/>
  <c r="O241" i="7" s="1"/>
  <c r="Q44" i="5"/>
  <c r="O262" i="7" s="1"/>
  <c r="J219" i="3"/>
  <c r="Q40" i="5"/>
  <c r="O258" i="7" s="1"/>
  <c r="Q22" i="5"/>
  <c r="O240" i="7" s="1"/>
  <c r="Q63" i="5"/>
  <c r="O281" i="7" s="1"/>
  <c r="CK13" i="3"/>
  <c r="CK12" i="3"/>
  <c r="Q64" i="5"/>
  <c r="O282" i="7" s="1"/>
  <c r="CK14" i="3"/>
  <c r="Q12" i="5"/>
  <c r="O230" i="7" s="1"/>
  <c r="Q18" i="5"/>
  <c r="O236" i="7" s="1"/>
  <c r="Q55" i="5"/>
  <c r="O273" i="7" s="1"/>
  <c r="Q51" i="5"/>
  <c r="O269" i="7" s="1"/>
  <c r="Q62" i="5"/>
  <c r="O280" i="7" s="1"/>
  <c r="Q54" i="5"/>
  <c r="O272" i="7" s="1"/>
  <c r="Q11" i="5"/>
  <c r="O229" i="7" s="1"/>
  <c r="Q46" i="5"/>
  <c r="O264" i="7" s="1"/>
  <c r="Q13" i="5"/>
  <c r="O231" i="7" s="1"/>
  <c r="Q43" i="5"/>
  <c r="O261" i="7" s="1"/>
  <c r="Q39" i="5"/>
  <c r="O257" i="7" s="1"/>
  <c r="Q37" i="5"/>
  <c r="O255" i="7" s="1"/>
  <c r="R76" i="3"/>
  <c r="Q41" i="3"/>
  <c r="CK29" i="3"/>
  <c r="CK32" i="3"/>
  <c r="CK20" i="3"/>
  <c r="CK37" i="3"/>
  <c r="CK19" i="3"/>
  <c r="Q41" i="5"/>
  <c r="O259" i="7" s="1"/>
  <c r="Q24" i="5"/>
  <c r="O242" i="7" s="1"/>
  <c r="Q42" i="5"/>
  <c r="O260" i="7" s="1"/>
  <c r="Q45" i="5"/>
  <c r="O263" i="7" s="1"/>
  <c r="Q65" i="5"/>
  <c r="O283" i="7" s="1"/>
  <c r="Q49" i="5"/>
  <c r="O267" i="7" s="1"/>
  <c r="Q14" i="5"/>
  <c r="O232" i="7" s="1"/>
  <c r="Q25" i="5"/>
  <c r="O243" i="7" s="1"/>
  <c r="Q48" i="5"/>
  <c r="O266" i="7" s="1"/>
  <c r="Q36" i="5"/>
  <c r="O254" i="7" s="1"/>
  <c r="Q9" i="5"/>
  <c r="O227" i="7" s="1"/>
  <c r="Q32" i="5"/>
  <c r="O250" i="7" s="1"/>
  <c r="Q21" i="5"/>
  <c r="O239" i="7" s="1"/>
  <c r="Q50" i="5"/>
  <c r="O268" i="7" s="1"/>
  <c r="CK24" i="3"/>
  <c r="CK35" i="3"/>
  <c r="CK30" i="3"/>
  <c r="CK36" i="3"/>
  <c r="CK22" i="3"/>
  <c r="CK38" i="3"/>
  <c r="CK28" i="3"/>
  <c r="CK21" i="3"/>
  <c r="CK11" i="3"/>
  <c r="Q26" i="5"/>
  <c r="O244" i="7" s="1"/>
  <c r="Q56" i="5"/>
  <c r="O274" i="7" s="1"/>
  <c r="Q61" i="5"/>
  <c r="O279" i="7" s="1"/>
  <c r="Q38" i="5"/>
  <c r="O256" i="7" s="1"/>
  <c r="Q10" i="5"/>
  <c r="O228" i="7" s="1"/>
  <c r="Q59" i="5"/>
  <c r="O277" i="7" s="1"/>
  <c r="Q20" i="5"/>
  <c r="O238" i="7" s="1"/>
  <c r="Q29" i="5"/>
  <c r="O247" i="7" s="1"/>
  <c r="Q52" i="5"/>
  <c r="O270" i="7" s="1"/>
  <c r="Q58" i="5"/>
  <c r="O276" i="7" s="1"/>
  <c r="CK23" i="3"/>
  <c r="R10" i="3"/>
  <c r="BI43" i="14" s="1"/>
  <c r="W43" i="14" s="1"/>
  <c r="S18" i="3" s="1"/>
  <c r="K124" i="3" s="1"/>
  <c r="Q16" i="5"/>
  <c r="O234" i="7" s="1"/>
  <c r="Q19" i="5"/>
  <c r="O237" i="7" s="1"/>
  <c r="Q35" i="5"/>
  <c r="O253" i="7" s="1"/>
  <c r="Q60" i="5"/>
  <c r="O278" i="7" s="1"/>
  <c r="Q15" i="5"/>
  <c r="O233" i="7" s="1"/>
  <c r="Q33" i="5"/>
  <c r="O251" i="7" s="1"/>
  <c r="Q47" i="5"/>
  <c r="O265" i="7" s="1"/>
  <c r="Q75" i="3"/>
  <c r="Q108" i="3"/>
  <c r="Q109" i="3" s="1"/>
  <c r="M76" i="16"/>
  <c r="AA76" i="16" s="1"/>
  <c r="R90" i="3"/>
  <c r="CK90" i="3" s="1"/>
  <c r="S243" i="9"/>
  <c r="T70" i="9" s="1"/>
  <c r="T243" i="9" s="1"/>
  <c r="M107" i="16"/>
  <c r="AA107" i="16" s="1"/>
  <c r="M95" i="16"/>
  <c r="AA95" i="16" s="1"/>
  <c r="R101" i="3"/>
  <c r="CJ101" i="3"/>
  <c r="R89" i="3"/>
  <c r="R83" i="3"/>
  <c r="CK83" i="3" s="1"/>
  <c r="CJ83" i="3"/>
  <c r="CJ85" i="3"/>
  <c r="R97" i="3"/>
  <c r="CK97" i="3" s="1"/>
  <c r="CJ97" i="3"/>
  <c r="CJ105" i="3"/>
  <c r="R88" i="3"/>
  <c r="CK88" i="3" s="1"/>
  <c r="CJ88" i="3"/>
  <c r="CJ87" i="3"/>
  <c r="R103" i="3"/>
  <c r="R80" i="3"/>
  <c r="CK80" i="3" s="1"/>
  <c r="CJ80" i="3"/>
  <c r="CJ91" i="3"/>
  <c r="R81" i="3"/>
  <c r="CK81" i="3" s="1"/>
  <c r="CJ81" i="3"/>
  <c r="R95" i="3"/>
  <c r="R92" i="3"/>
  <c r="CK92" i="3" s="1"/>
  <c r="CJ92" i="3"/>
  <c r="CJ107" i="3"/>
  <c r="R93" i="3"/>
  <c r="CK93" i="3" s="1"/>
  <c r="CJ93" i="3"/>
  <c r="R100" i="3"/>
  <c r="CJ100" i="3"/>
  <c r="R86" i="3"/>
  <c r="CK86" i="3" s="1"/>
  <c r="CJ86" i="3"/>
  <c r="CJ102" i="3"/>
  <c r="R98" i="3"/>
  <c r="CK98" i="3" s="1"/>
  <c r="CJ98" i="3"/>
  <c r="V276" i="9"/>
  <c r="W103" i="9" s="1"/>
  <c r="S273" i="9"/>
  <c r="T100" i="9" s="1"/>
  <c r="M68" i="16"/>
  <c r="AA68" i="16" s="1"/>
  <c r="V88" i="9"/>
  <c r="N89" i="16" s="1"/>
  <c r="V107" i="9"/>
  <c r="N108" i="16" s="1"/>
  <c r="R85" i="9"/>
  <c r="R258" i="9" s="1"/>
  <c r="U110" i="9"/>
  <c r="U283" i="9" s="1"/>
  <c r="T94" i="9"/>
  <c r="T67" i="9"/>
  <c r="U108" i="9"/>
  <c r="U281" i="9" s="1"/>
  <c r="T75" i="9"/>
  <c r="T106" i="9"/>
  <c r="T81" i="9"/>
  <c r="U82" i="9"/>
  <c r="U78" i="9"/>
  <c r="U251" i="9" s="1"/>
  <c r="W210" i="16"/>
  <c r="S93" i="9"/>
  <c r="S266" i="9" s="1"/>
  <c r="AB97" i="16"/>
  <c r="U104" i="9"/>
  <c r="U277" i="9" s="1"/>
  <c r="AB77" i="16"/>
  <c r="U109" i="9"/>
  <c r="U282" i="9" s="1"/>
  <c r="V269" i="9"/>
  <c r="T99" i="9"/>
  <c r="T272" i="9" s="1"/>
  <c r="R257" i="9"/>
  <c r="Q268" i="9"/>
  <c r="AB7" i="7"/>
  <c r="AA225" i="7"/>
  <c r="Z7" i="9"/>
  <c r="AA117" i="7"/>
  <c r="T239" i="9"/>
  <c r="AB104" i="16"/>
  <c r="V97" i="9"/>
  <c r="N98" i="16" s="1"/>
  <c r="S72" i="9"/>
  <c r="S245" i="9" s="1"/>
  <c r="Y8" i="9"/>
  <c r="Y180" i="9"/>
  <c r="Y181" i="9" s="1"/>
  <c r="Q105" i="9"/>
  <c r="Q278" i="9" s="1"/>
  <c r="U73" i="9"/>
  <c r="U246" i="9" s="1"/>
  <c r="AA84" i="16"/>
  <c r="R275" i="9"/>
  <c r="V249" i="9"/>
  <c r="U68" i="9"/>
  <c r="U241" i="9" s="1"/>
  <c r="U86" i="9"/>
  <c r="U259" i="9" s="1"/>
  <c r="R79" i="9"/>
  <c r="AA102" i="16"/>
  <c r="AA90" i="16"/>
  <c r="U98" i="9"/>
  <c r="U271" i="9" s="1"/>
  <c r="R77" i="9"/>
  <c r="R250" i="9" s="1"/>
  <c r="U92" i="9"/>
  <c r="U265" i="9" s="1"/>
  <c r="S74" i="9"/>
  <c r="S247" i="9" s="1"/>
  <c r="T87" i="9"/>
  <c r="T80" i="9"/>
  <c r="T253" i="9" s="1"/>
  <c r="Q242" i="9"/>
  <c r="R71" i="9"/>
  <c r="S90" i="9"/>
  <c r="M91" i="16" s="1"/>
  <c r="AA101" i="16"/>
  <c r="S256" i="9"/>
  <c r="W213" i="16"/>
  <c r="AA71" i="16"/>
  <c r="R264" i="9"/>
  <c r="S274" i="9"/>
  <c r="S262" i="9"/>
  <c r="R62" i="3" l="1"/>
  <c r="CK62" i="3" s="1"/>
  <c r="R44" i="3"/>
  <c r="BI66" i="14" s="1"/>
  <c r="W66" i="14" s="1"/>
  <c r="R72" i="3"/>
  <c r="CK72" i="3" s="1"/>
  <c r="R57" i="3"/>
  <c r="CK57" i="3" s="1"/>
  <c r="R82" i="3"/>
  <c r="CK82" i="3" s="1"/>
  <c r="R79" i="3"/>
  <c r="CK79" i="3" s="1"/>
  <c r="R107" i="3"/>
  <c r="CK107" i="3" s="1"/>
  <c r="R104" i="3"/>
  <c r="R106" i="3"/>
  <c r="R87" i="3"/>
  <c r="CK87" i="3" s="1"/>
  <c r="R105" i="3"/>
  <c r="CK105" i="3" s="1"/>
  <c r="R85" i="3"/>
  <c r="CK85" i="3" s="1"/>
  <c r="R99" i="3"/>
  <c r="CK99" i="3" s="1"/>
  <c r="R84" i="3"/>
  <c r="CK84" i="3" s="1"/>
  <c r="R102" i="3"/>
  <c r="R94" i="3"/>
  <c r="CK94" i="3" s="1"/>
  <c r="R78" i="3"/>
  <c r="CK78" i="3" s="1"/>
  <c r="R91" i="3"/>
  <c r="CK91" i="3" s="1"/>
  <c r="R96" i="3"/>
  <c r="BI41" i="14"/>
  <c r="W41" i="14" s="1"/>
  <c r="S16" i="3" s="1"/>
  <c r="CL16" i="3" s="1"/>
  <c r="BI42" i="14"/>
  <c r="W42" i="14" s="1"/>
  <c r="S17" i="3" s="1"/>
  <c r="R47" i="3"/>
  <c r="CK47" i="3" s="1"/>
  <c r="R67" i="3"/>
  <c r="CK67" i="3" s="1"/>
  <c r="R61" i="3"/>
  <c r="CK61" i="3" s="1"/>
  <c r="R60" i="3"/>
  <c r="CK60" i="3" s="1"/>
  <c r="R48" i="3"/>
  <c r="R59" i="3"/>
  <c r="CK59" i="3" s="1"/>
  <c r="R54" i="3"/>
  <c r="CK54" i="3" s="1"/>
  <c r="R63" i="3"/>
  <c r="CK63" i="3" s="1"/>
  <c r="R65" i="3"/>
  <c r="CK65" i="3" s="1"/>
  <c r="R68" i="3"/>
  <c r="CK68" i="3" s="1"/>
  <c r="R64" i="3"/>
  <c r="CK64" i="3" s="1"/>
  <c r="R70" i="3"/>
  <c r="CK70" i="3" s="1"/>
  <c r="R55" i="3"/>
  <c r="CK55" i="3" s="1"/>
  <c r="BI39" i="14"/>
  <c r="W39" i="14" s="1"/>
  <c r="S14" i="3" s="1"/>
  <c r="BI38" i="14"/>
  <c r="W38" i="14" s="1"/>
  <c r="S13" i="3" s="1"/>
  <c r="BI37" i="14"/>
  <c r="W37" i="14" s="1"/>
  <c r="S12" i="3" s="1"/>
  <c r="R58" i="3"/>
  <c r="CK58" i="3" s="1"/>
  <c r="BI36" i="14"/>
  <c r="W36" i="14" s="1"/>
  <c r="S11" i="3" s="1"/>
  <c r="BI63" i="14"/>
  <c r="W63" i="14" s="1"/>
  <c r="S38" i="3" s="1"/>
  <c r="BI51" i="14"/>
  <c r="W51" i="14" s="1"/>
  <c r="S26" i="3" s="1"/>
  <c r="BI61" i="14"/>
  <c r="W61" i="14" s="1"/>
  <c r="S36" i="3" s="1"/>
  <c r="BI53" i="14"/>
  <c r="W53" i="14" s="1"/>
  <c r="S28" i="3" s="1"/>
  <c r="BI46" i="14"/>
  <c r="W46" i="14" s="1"/>
  <c r="S21" i="3" s="1"/>
  <c r="BI55" i="14"/>
  <c r="W55" i="14" s="1"/>
  <c r="S30" i="3" s="1"/>
  <c r="BI57" i="14"/>
  <c r="W57" i="14" s="1"/>
  <c r="S32" i="3" s="1"/>
  <c r="BI62" i="14"/>
  <c r="W62" i="14" s="1"/>
  <c r="S37" i="3" s="1"/>
  <c r="BI47" i="14"/>
  <c r="W47" i="14" s="1"/>
  <c r="S22" i="3" s="1"/>
  <c r="BI60" i="14"/>
  <c r="W60" i="14" s="1"/>
  <c r="S35" i="3" s="1"/>
  <c r="BI52" i="14"/>
  <c r="W52" i="14" s="1"/>
  <c r="S27" i="3" s="1"/>
  <c r="BI59" i="14"/>
  <c r="W59" i="14" s="1"/>
  <c r="S34" i="3" s="1"/>
  <c r="BI48" i="14"/>
  <c r="W48" i="14" s="1"/>
  <c r="S23" i="3" s="1"/>
  <c r="BI49" i="14"/>
  <c r="W49" i="14" s="1"/>
  <c r="S24" i="3" s="1"/>
  <c r="BI45" i="14"/>
  <c r="W45" i="14" s="1"/>
  <c r="S20" i="3" s="1"/>
  <c r="BI56" i="14"/>
  <c r="W56" i="14" s="1"/>
  <c r="S31" i="3" s="1"/>
  <c r="BI58" i="14"/>
  <c r="W58" i="14" s="1"/>
  <c r="S33" i="3" s="1"/>
  <c r="BI54" i="14"/>
  <c r="W54" i="14" s="1"/>
  <c r="S29" i="3" s="1"/>
  <c r="BI44" i="14"/>
  <c r="W44" i="14" s="1"/>
  <c r="S19" i="3" s="1"/>
  <c r="BI50" i="14"/>
  <c r="W50" i="14" s="1"/>
  <c r="S25" i="3" s="1"/>
  <c r="R45" i="3"/>
  <c r="R46" i="3"/>
  <c r="R49" i="3"/>
  <c r="CK49" i="3" s="1"/>
  <c r="R40" i="3"/>
  <c r="S76" i="3" s="1"/>
  <c r="Q182" i="3" s="1"/>
  <c r="R52" i="3"/>
  <c r="P182" i="3"/>
  <c r="R66" i="3"/>
  <c r="CK66" i="3" s="1"/>
  <c r="R50" i="3"/>
  <c r="R51" i="3"/>
  <c r="R73" i="3"/>
  <c r="CK73" i="3" s="1"/>
  <c r="R69" i="3"/>
  <c r="CK69" i="3" s="1"/>
  <c r="R53" i="3"/>
  <c r="R56" i="3"/>
  <c r="CK56" i="3" s="1"/>
  <c r="R71" i="3"/>
  <c r="CK71" i="3" s="1"/>
  <c r="CK10" i="3"/>
  <c r="BI35" i="14"/>
  <c r="W35" i="14" s="1"/>
  <c r="BI40" i="14"/>
  <c r="W40" i="14" s="1"/>
  <c r="S15" i="3" s="1"/>
  <c r="CL18" i="3"/>
  <c r="M73" i="16"/>
  <c r="AA73" i="16" s="1"/>
  <c r="M94" i="16"/>
  <c r="AA94" i="16" s="1"/>
  <c r="W276" i="9"/>
  <c r="X103" i="9" s="1"/>
  <c r="CK89" i="3"/>
  <c r="CK106" i="3"/>
  <c r="CK95" i="3"/>
  <c r="CK96" i="3"/>
  <c r="CK101" i="3"/>
  <c r="CK102" i="3"/>
  <c r="CK100" i="3"/>
  <c r="CK104" i="3"/>
  <c r="CK103" i="3"/>
  <c r="M75" i="16"/>
  <c r="AA75" i="16" s="1"/>
  <c r="V280" i="9"/>
  <c r="W107" i="9" s="1"/>
  <c r="W280" i="9" s="1"/>
  <c r="V270" i="9"/>
  <c r="R105" i="9"/>
  <c r="R278" i="9" s="1"/>
  <c r="AB98" i="16"/>
  <c r="U80" i="9"/>
  <c r="U253" i="9" s="1"/>
  <c r="V104" i="9"/>
  <c r="V277" i="9" s="1"/>
  <c r="V78" i="9"/>
  <c r="N79" i="16" s="1"/>
  <c r="S85" i="9"/>
  <c r="M86" i="16" s="1"/>
  <c r="S77" i="9"/>
  <c r="S250" i="9" s="1"/>
  <c r="V86" i="9"/>
  <c r="V259" i="9" s="1"/>
  <c r="V108" i="9"/>
  <c r="N109" i="16" s="1"/>
  <c r="T74" i="9"/>
  <c r="V110" i="9"/>
  <c r="N111" i="16" s="1"/>
  <c r="T89" i="9"/>
  <c r="T262" i="9" s="1"/>
  <c r="T83" i="9"/>
  <c r="R95" i="9"/>
  <c r="R268" i="9" s="1"/>
  <c r="V261" i="9"/>
  <c r="S102" i="9"/>
  <c r="M103" i="16" s="1"/>
  <c r="U70" i="9"/>
  <c r="T72" i="9"/>
  <c r="T245" i="9" s="1"/>
  <c r="Z180" i="9"/>
  <c r="Z181" i="9" s="1"/>
  <c r="Z8" i="9"/>
  <c r="V109" i="9"/>
  <c r="N110" i="16" s="1"/>
  <c r="T93" i="9"/>
  <c r="T266" i="9" s="1"/>
  <c r="T254" i="9"/>
  <c r="T279" i="9"/>
  <c r="T267" i="9"/>
  <c r="AB108" i="16"/>
  <c r="S91" i="9"/>
  <c r="M92" i="16" s="1"/>
  <c r="AA91" i="16"/>
  <c r="V92" i="9"/>
  <c r="N93" i="16" s="1"/>
  <c r="V98" i="9"/>
  <c r="N99" i="16" s="1"/>
  <c r="V68" i="9"/>
  <c r="N69" i="16" s="1"/>
  <c r="W76" i="9"/>
  <c r="W249" i="9" s="1"/>
  <c r="V73" i="9"/>
  <c r="N74" i="16" s="1"/>
  <c r="T273" i="9"/>
  <c r="U66" i="9"/>
  <c r="U239" i="9" s="1"/>
  <c r="S84" i="9"/>
  <c r="M85" i="16" s="1"/>
  <c r="T101" i="9"/>
  <c r="S263" i="9"/>
  <c r="R244" i="9"/>
  <c r="R69" i="9"/>
  <c r="T260" i="9"/>
  <c r="R252" i="9"/>
  <c r="AC7" i="7"/>
  <c r="AB117" i="7"/>
  <c r="AB225" i="7"/>
  <c r="AA7" i="9"/>
  <c r="U99" i="9"/>
  <c r="W96" i="9"/>
  <c r="W269" i="9" s="1"/>
  <c r="U255" i="9"/>
  <c r="T248" i="9"/>
  <c r="T240" i="9"/>
  <c r="AB89" i="16"/>
  <c r="BI69" i="14" l="1"/>
  <c r="W69" i="14" s="1"/>
  <c r="S47" i="3" s="1"/>
  <c r="CL47" i="3" s="1"/>
  <c r="CK44" i="3"/>
  <c r="R74" i="3"/>
  <c r="S110" i="3" s="1"/>
  <c r="S79" i="3" s="1"/>
  <c r="K186" i="3" s="1"/>
  <c r="K122" i="3"/>
  <c r="R108" i="3"/>
  <c r="R109" i="3" s="1"/>
  <c r="S44" i="3"/>
  <c r="S74" i="3" s="1"/>
  <c r="R41" i="3"/>
  <c r="K123" i="3"/>
  <c r="CL17" i="3"/>
  <c r="Q217" i="3"/>
  <c r="CK48" i="3"/>
  <c r="BI70" i="14"/>
  <c r="W70" i="14" s="1"/>
  <c r="S48" i="3" s="1"/>
  <c r="K154" i="3" s="1"/>
  <c r="K120" i="3"/>
  <c r="CL14" i="3"/>
  <c r="K118" i="3"/>
  <c r="CL12" i="3"/>
  <c r="K119" i="3"/>
  <c r="CL13" i="3"/>
  <c r="K125" i="3"/>
  <c r="CL19" i="3"/>
  <c r="K126" i="3"/>
  <c r="CL20" i="3"/>
  <c r="CL27" i="3"/>
  <c r="K133" i="3"/>
  <c r="K138" i="3"/>
  <c r="CL32" i="3"/>
  <c r="K142" i="3"/>
  <c r="CL36" i="3"/>
  <c r="K130" i="3"/>
  <c r="CL24" i="3"/>
  <c r="K136" i="3"/>
  <c r="CL30" i="3"/>
  <c r="BI73" i="14"/>
  <c r="W73" i="14" s="1"/>
  <c r="S51" i="3" s="1"/>
  <c r="K157" i="3" s="1"/>
  <c r="CK51" i="3"/>
  <c r="BI74" i="14"/>
  <c r="W74" i="14" s="1"/>
  <c r="S52" i="3" s="1"/>
  <c r="CL52" i="3" s="1"/>
  <c r="CK52" i="3"/>
  <c r="BI67" i="14"/>
  <c r="W67" i="14" s="1"/>
  <c r="S45" i="3" s="1"/>
  <c r="K151" i="3" s="1"/>
  <c r="CK45" i="3"/>
  <c r="CL33" i="3"/>
  <c r="K139" i="3"/>
  <c r="K129" i="3"/>
  <c r="CL23" i="3"/>
  <c r="K128" i="3"/>
  <c r="CL22" i="3"/>
  <c r="K127" i="3"/>
  <c r="CL21" i="3"/>
  <c r="K144" i="3"/>
  <c r="CL38" i="3"/>
  <c r="BI83" i="14"/>
  <c r="W83" i="14" s="1"/>
  <c r="S61" i="3" s="1"/>
  <c r="K167" i="3" s="1"/>
  <c r="BI77" i="14"/>
  <c r="W77" i="14" s="1"/>
  <c r="S55" i="3" s="1"/>
  <c r="K161" i="3" s="1"/>
  <c r="BI81" i="14"/>
  <c r="W81" i="14" s="1"/>
  <c r="S59" i="3" s="1"/>
  <c r="CL59" i="3" s="1"/>
  <c r="BI92" i="14"/>
  <c r="W92" i="14" s="1"/>
  <c r="S70" i="3" s="1"/>
  <c r="CL70" i="3" s="1"/>
  <c r="BI91" i="14"/>
  <c r="W91" i="14" s="1"/>
  <c r="S69" i="3" s="1"/>
  <c r="CL69" i="3" s="1"/>
  <c r="BI94" i="14"/>
  <c r="W94" i="14" s="1"/>
  <c r="S72" i="3" s="1"/>
  <c r="CL72" i="3" s="1"/>
  <c r="BI88" i="14"/>
  <c r="W88" i="14" s="1"/>
  <c r="S66" i="3" s="1"/>
  <c r="K172" i="3" s="1"/>
  <c r="BI85" i="14"/>
  <c r="W85" i="14" s="1"/>
  <c r="S63" i="3" s="1"/>
  <c r="CL63" i="3" s="1"/>
  <c r="BI86" i="14"/>
  <c r="W86" i="14" s="1"/>
  <c r="S64" i="3" s="1"/>
  <c r="K170" i="3" s="1"/>
  <c r="BI78" i="14"/>
  <c r="W78" i="14" s="1"/>
  <c r="S56" i="3" s="1"/>
  <c r="K162" i="3" s="1"/>
  <c r="BI82" i="14"/>
  <c r="W82" i="14" s="1"/>
  <c r="S60" i="3" s="1"/>
  <c r="K166" i="3" s="1"/>
  <c r="BI68" i="14"/>
  <c r="W68" i="14" s="1"/>
  <c r="S46" i="3" s="1"/>
  <c r="BI71" i="14"/>
  <c r="W71" i="14" s="1"/>
  <c r="S49" i="3" s="1"/>
  <c r="CL49" i="3" s="1"/>
  <c r="BI93" i="14"/>
  <c r="W93" i="14" s="1"/>
  <c r="S71" i="3" s="1"/>
  <c r="BI84" i="14"/>
  <c r="W84" i="14" s="1"/>
  <c r="S62" i="3" s="1"/>
  <c r="K168" i="3" s="1"/>
  <c r="CK46" i="3"/>
  <c r="BI80" i="14"/>
  <c r="W80" i="14" s="1"/>
  <c r="S58" i="3" s="1"/>
  <c r="CL58" i="3" s="1"/>
  <c r="BI89" i="14"/>
  <c r="W89" i="14" s="1"/>
  <c r="S67" i="3" s="1"/>
  <c r="K173" i="3" s="1"/>
  <c r="BI95" i="14"/>
  <c r="W95" i="14" s="1"/>
  <c r="S73" i="3" s="1"/>
  <c r="BI90" i="14"/>
  <c r="W90" i="14" s="1"/>
  <c r="S68" i="3" s="1"/>
  <c r="CL68" i="3" s="1"/>
  <c r="BI87" i="14"/>
  <c r="W87" i="14" s="1"/>
  <c r="S65" i="3" s="1"/>
  <c r="CL65" i="3" s="1"/>
  <c r="BI79" i="14"/>
  <c r="W79" i="14" s="1"/>
  <c r="S57" i="3" s="1"/>
  <c r="BI76" i="14"/>
  <c r="W76" i="14" s="1"/>
  <c r="S54" i="3" s="1"/>
  <c r="K160" i="3" s="1"/>
  <c r="K135" i="3"/>
  <c r="CL29" i="3"/>
  <c r="K141" i="3"/>
  <c r="CL35" i="3"/>
  <c r="CL26" i="3"/>
  <c r="K132" i="3"/>
  <c r="CK53" i="3"/>
  <c r="BI75" i="14"/>
  <c r="W75" i="14" s="1"/>
  <c r="S53" i="3" s="1"/>
  <c r="CL53" i="3" s="1"/>
  <c r="CK50" i="3"/>
  <c r="BI72" i="14"/>
  <c r="W72" i="14" s="1"/>
  <c r="S50" i="3" s="1"/>
  <c r="CL50" i="3" s="1"/>
  <c r="CL25" i="3"/>
  <c r="K131" i="3"/>
  <c r="CL31" i="3"/>
  <c r="K137" i="3"/>
  <c r="CL34" i="3"/>
  <c r="K140" i="3"/>
  <c r="K143" i="3"/>
  <c r="CL37" i="3"/>
  <c r="K134" i="3"/>
  <c r="CL28" i="3"/>
  <c r="K117" i="3"/>
  <c r="CL11" i="3"/>
  <c r="CL15" i="3"/>
  <c r="K121" i="3"/>
  <c r="W31" i="14"/>
  <c r="S10" i="3"/>
  <c r="R33" i="5"/>
  <c r="P251" i="7" s="1"/>
  <c r="R46" i="5"/>
  <c r="P264" i="7" s="1"/>
  <c r="R38" i="5"/>
  <c r="P256" i="7" s="1"/>
  <c r="R52" i="5"/>
  <c r="P270" i="7" s="1"/>
  <c r="R63" i="5"/>
  <c r="P281" i="7" s="1"/>
  <c r="R26" i="5"/>
  <c r="P244" i="7" s="1"/>
  <c r="R13" i="5"/>
  <c r="P231" i="7" s="1"/>
  <c r="R11" i="5"/>
  <c r="P229" i="7" s="1"/>
  <c r="R48" i="5"/>
  <c r="P266" i="7" s="1"/>
  <c r="R54" i="5"/>
  <c r="P272" i="7" s="1"/>
  <c r="R61" i="5"/>
  <c r="P279" i="7" s="1"/>
  <c r="R20" i="5"/>
  <c r="P238" i="7" s="1"/>
  <c r="R35" i="5"/>
  <c r="P253" i="7" s="1"/>
  <c r="R59" i="5"/>
  <c r="P277" i="7" s="1"/>
  <c r="R41" i="5"/>
  <c r="P259" i="7" s="1"/>
  <c r="R23" i="5"/>
  <c r="P241" i="7" s="1"/>
  <c r="R17" i="5"/>
  <c r="P235" i="7" s="1"/>
  <c r="R58" i="5"/>
  <c r="P276" i="7" s="1"/>
  <c r="R29" i="5"/>
  <c r="P247" i="7" s="1"/>
  <c r="R60" i="5"/>
  <c r="P278" i="7" s="1"/>
  <c r="R30" i="5"/>
  <c r="P248" i="7" s="1"/>
  <c r="R43" i="5"/>
  <c r="P261" i="7" s="1"/>
  <c r="R18" i="5"/>
  <c r="P236" i="7" s="1"/>
  <c r="R37" i="5"/>
  <c r="P255" i="7" s="1"/>
  <c r="R36" i="5"/>
  <c r="P254" i="7" s="1"/>
  <c r="R56" i="5"/>
  <c r="P274" i="7" s="1"/>
  <c r="R34" i="5"/>
  <c r="P252" i="7" s="1"/>
  <c r="R50" i="5"/>
  <c r="P268" i="7" s="1"/>
  <c r="R49" i="5"/>
  <c r="P267" i="7" s="1"/>
  <c r="R51" i="5"/>
  <c r="P269" i="7" s="1"/>
  <c r="R25" i="5"/>
  <c r="P243" i="7" s="1"/>
  <c r="R12" i="5"/>
  <c r="P230" i="7" s="1"/>
  <c r="R28" i="5"/>
  <c r="P246" i="7" s="1"/>
  <c r="R39" i="5"/>
  <c r="P257" i="7" s="1"/>
  <c r="R32" i="5"/>
  <c r="P250" i="7" s="1"/>
  <c r="R42" i="5"/>
  <c r="P260" i="7" s="1"/>
  <c r="R10" i="5"/>
  <c r="P228" i="7" s="1"/>
  <c r="R31" i="5"/>
  <c r="P249" i="7" s="1"/>
  <c r="R45" i="5"/>
  <c r="P263" i="7" s="1"/>
  <c r="R21" i="5"/>
  <c r="P239" i="7" s="1"/>
  <c r="R9" i="5"/>
  <c r="P227" i="7" s="1"/>
  <c r="R27" i="5"/>
  <c r="P245" i="7" s="1"/>
  <c r="R47" i="5"/>
  <c r="P265" i="7" s="1"/>
  <c r="R53" i="5"/>
  <c r="P271" i="7" s="1"/>
  <c r="R14" i="5"/>
  <c r="P232" i="7" s="1"/>
  <c r="R24" i="5"/>
  <c r="P242" i="7" s="1"/>
  <c r="R22" i="5"/>
  <c r="P240" i="7" s="1"/>
  <c r="R65" i="5"/>
  <c r="P283" i="7" s="1"/>
  <c r="R62" i="5"/>
  <c r="P280" i="7" s="1"/>
  <c r="R40" i="5"/>
  <c r="P258" i="7" s="1"/>
  <c r="R55" i="5"/>
  <c r="P273" i="7" s="1"/>
  <c r="R44" i="5"/>
  <c r="P262" i="7" s="1"/>
  <c r="R15" i="5"/>
  <c r="P233" i="7" s="1"/>
  <c r="R19" i="5"/>
  <c r="P237" i="7" s="1"/>
  <c r="R64" i="5"/>
  <c r="P282" i="7" s="1"/>
  <c r="R16" i="5"/>
  <c r="P234" i="7" s="1"/>
  <c r="R57" i="5"/>
  <c r="P275" i="7" s="1"/>
  <c r="S85" i="3"/>
  <c r="CL85" i="3" s="1"/>
  <c r="S88" i="3"/>
  <c r="CL88" i="3" s="1"/>
  <c r="S92" i="3"/>
  <c r="CL92" i="3" s="1"/>
  <c r="S96" i="3"/>
  <c r="CL96" i="3" s="1"/>
  <c r="S78" i="3"/>
  <c r="CL78" i="3" s="1"/>
  <c r="S91" i="3"/>
  <c r="CL91" i="3" s="1"/>
  <c r="S84" i="3"/>
  <c r="K191" i="3" s="1"/>
  <c r="N105" i="16"/>
  <c r="AB105" i="16" s="1"/>
  <c r="X276" i="9"/>
  <c r="Y103" i="9" s="1"/>
  <c r="O104" i="16" s="1"/>
  <c r="AC104" i="16" s="1"/>
  <c r="N87" i="16"/>
  <c r="AB87" i="16" s="1"/>
  <c r="S258" i="9"/>
  <c r="T85" i="9" s="1"/>
  <c r="T258" i="9" s="1"/>
  <c r="M78" i="16"/>
  <c r="AA78" i="16" s="1"/>
  <c r="S257" i="9"/>
  <c r="W97" i="9"/>
  <c r="W270" i="9" s="1"/>
  <c r="V282" i="9"/>
  <c r="W109" i="9" s="1"/>
  <c r="W282" i="9" s="1"/>
  <c r="V271" i="9"/>
  <c r="W98" i="9" s="1"/>
  <c r="W271" i="9" s="1"/>
  <c r="U93" i="9"/>
  <c r="U266" i="9" s="1"/>
  <c r="AB93" i="16"/>
  <c r="AB110" i="16"/>
  <c r="S95" i="9"/>
  <c r="S268" i="9" s="1"/>
  <c r="T77" i="9"/>
  <c r="AB74" i="16"/>
  <c r="AB69" i="16"/>
  <c r="AB99" i="16"/>
  <c r="U72" i="9"/>
  <c r="U245" i="9" s="1"/>
  <c r="AC117" i="7"/>
  <c r="AB7" i="9"/>
  <c r="AD7" i="7"/>
  <c r="AC225" i="7"/>
  <c r="V82" i="9"/>
  <c r="N83" i="16" s="1"/>
  <c r="U272" i="9"/>
  <c r="S71" i="9"/>
  <c r="M72" i="16" s="1"/>
  <c r="V246" i="9"/>
  <c r="V265" i="9"/>
  <c r="S264" i="9"/>
  <c r="U243" i="9"/>
  <c r="S275" i="9"/>
  <c r="V283" i="9"/>
  <c r="AB109" i="16"/>
  <c r="AA86" i="16"/>
  <c r="X96" i="9"/>
  <c r="X269" i="9" s="1"/>
  <c r="S79" i="9"/>
  <c r="M80" i="16" s="1"/>
  <c r="T90" i="9"/>
  <c r="T263" i="9" s="1"/>
  <c r="X107" i="9"/>
  <c r="X280" i="9" s="1"/>
  <c r="AA85" i="16"/>
  <c r="V241" i="9"/>
  <c r="U94" i="9"/>
  <c r="T256" i="9"/>
  <c r="V281" i="9"/>
  <c r="W104" i="9"/>
  <c r="W277" i="9" s="1"/>
  <c r="U87" i="9"/>
  <c r="U260" i="9" s="1"/>
  <c r="U100" i="9"/>
  <c r="U273" i="9" s="1"/>
  <c r="U106" i="9"/>
  <c r="U279" i="9" s="1"/>
  <c r="U89" i="9"/>
  <c r="AB79" i="16"/>
  <c r="V80" i="9"/>
  <c r="N81" i="16" s="1"/>
  <c r="S105" i="9"/>
  <c r="M106" i="16" s="1"/>
  <c r="U75" i="9"/>
  <c r="U248" i="9" s="1"/>
  <c r="U67" i="9"/>
  <c r="U240" i="9" s="1"/>
  <c r="AA180" i="9"/>
  <c r="AA181" i="9" s="1"/>
  <c r="AA8" i="9"/>
  <c r="R242" i="9"/>
  <c r="T274" i="9"/>
  <c r="V66" i="9"/>
  <c r="N67" i="16" s="1"/>
  <c r="X76" i="9"/>
  <c r="X249" i="9" s="1"/>
  <c r="AA92" i="16"/>
  <c r="U81" i="9"/>
  <c r="AA103" i="16"/>
  <c r="W88" i="9"/>
  <c r="W261" i="9" s="1"/>
  <c r="AB111" i="16"/>
  <c r="T247" i="9"/>
  <c r="W86" i="9"/>
  <c r="W259" i="9" s="1"/>
  <c r="V251" i="9"/>
  <c r="K169" i="3" l="1"/>
  <c r="K176" i="3"/>
  <c r="CL55" i="3"/>
  <c r="S90" i="3"/>
  <c r="CL90" i="3" s="1"/>
  <c r="S95" i="3"/>
  <c r="CL95" i="3" s="1"/>
  <c r="S97" i="3"/>
  <c r="K204" i="3" s="1"/>
  <c r="S89" i="3"/>
  <c r="CL89" i="3" s="1"/>
  <c r="S105" i="3"/>
  <c r="CL105" i="3" s="1"/>
  <c r="S87" i="3"/>
  <c r="CL87" i="3" s="1"/>
  <c r="S103" i="3"/>
  <c r="CL103" i="3" s="1"/>
  <c r="S99" i="3"/>
  <c r="CL99" i="3" s="1"/>
  <c r="R75" i="3"/>
  <c r="S94" i="3"/>
  <c r="K201" i="3" s="1"/>
  <c r="S107" i="3"/>
  <c r="CL107" i="3" s="1"/>
  <c r="S101" i="3"/>
  <c r="CL101" i="3" s="1"/>
  <c r="S81" i="3"/>
  <c r="CL81" i="3" s="1"/>
  <c r="S80" i="3"/>
  <c r="CL80" i="3" s="1"/>
  <c r="S93" i="3"/>
  <c r="CL93" i="3" s="1"/>
  <c r="S104" i="3"/>
  <c r="CL104" i="3" s="1"/>
  <c r="K174" i="3"/>
  <c r="S106" i="3"/>
  <c r="CL106" i="3" s="1"/>
  <c r="S100" i="3"/>
  <c r="CL100" i="3" s="1"/>
  <c r="S98" i="3"/>
  <c r="CL98" i="3" s="1"/>
  <c r="S82" i="3"/>
  <c r="CL82" i="3" s="1"/>
  <c r="S83" i="3"/>
  <c r="CL83" i="3" s="1"/>
  <c r="S102" i="3"/>
  <c r="CL102" i="3" s="1"/>
  <c r="S86" i="3"/>
  <c r="CL86" i="3" s="1"/>
  <c r="K150" i="3"/>
  <c r="K180" i="3" s="1"/>
  <c r="K194" i="3"/>
  <c r="CL60" i="3"/>
  <c r="CL62" i="3"/>
  <c r="BJ74" i="14"/>
  <c r="X74" i="14" s="1"/>
  <c r="CL44" i="3"/>
  <c r="K158" i="3"/>
  <c r="CL54" i="3"/>
  <c r="CL48" i="3"/>
  <c r="BJ66" i="14"/>
  <c r="X66" i="14" s="1"/>
  <c r="CL66" i="3"/>
  <c r="K165" i="3"/>
  <c r="CL67" i="3"/>
  <c r="K178" i="3"/>
  <c r="CL56" i="3"/>
  <c r="BJ71" i="14"/>
  <c r="X71" i="14" s="1"/>
  <c r="BJ76" i="14"/>
  <c r="X76" i="14" s="1"/>
  <c r="BJ91" i="14"/>
  <c r="X91" i="14" s="1"/>
  <c r="BJ89" i="14"/>
  <c r="X89" i="14" s="1"/>
  <c r="BJ86" i="14"/>
  <c r="X86" i="14" s="1"/>
  <c r="BJ87" i="14"/>
  <c r="X87" i="14" s="1"/>
  <c r="BJ95" i="14"/>
  <c r="X95" i="14" s="1"/>
  <c r="BJ90" i="14"/>
  <c r="X90" i="14" s="1"/>
  <c r="BJ84" i="14"/>
  <c r="X84" i="14" s="1"/>
  <c r="BJ92" i="14"/>
  <c r="X92" i="14" s="1"/>
  <c r="BJ70" i="14"/>
  <c r="X70" i="14" s="1"/>
  <c r="CL97" i="3"/>
  <c r="BJ78" i="14"/>
  <c r="X78" i="14" s="1"/>
  <c r="BJ80" i="14"/>
  <c r="X80" i="14" s="1"/>
  <c r="BJ68" i="14"/>
  <c r="X68" i="14" s="1"/>
  <c r="BJ88" i="14"/>
  <c r="X88" i="14" s="1"/>
  <c r="BJ69" i="14"/>
  <c r="X69" i="14" s="1"/>
  <c r="K153" i="3"/>
  <c r="K159" i="3"/>
  <c r="BJ72" i="14"/>
  <c r="X72" i="14" s="1"/>
  <c r="CL46" i="3"/>
  <c r="BJ77" i="14"/>
  <c r="X77" i="14" s="1"/>
  <c r="BJ83" i="14"/>
  <c r="X83" i="14" s="1"/>
  <c r="BJ93" i="14"/>
  <c r="X93" i="14" s="1"/>
  <c r="BJ82" i="14"/>
  <c r="X82" i="14" s="1"/>
  <c r="BJ75" i="14"/>
  <c r="X75" i="14" s="1"/>
  <c r="BJ41" i="14"/>
  <c r="X41" i="14" s="1"/>
  <c r="T16" i="3" s="1"/>
  <c r="CM16" i="3" s="1"/>
  <c r="BJ42" i="14"/>
  <c r="X42" i="14" s="1"/>
  <c r="T17" i="3" s="1"/>
  <c r="CL79" i="3"/>
  <c r="CL45" i="3"/>
  <c r="CL71" i="3"/>
  <c r="K177" i="3"/>
  <c r="CL51" i="3"/>
  <c r="BJ73" i="14"/>
  <c r="X73" i="14" s="1"/>
  <c r="BJ39" i="14"/>
  <c r="X39" i="14" s="1"/>
  <c r="T14" i="3" s="1"/>
  <c r="BJ37" i="14"/>
  <c r="X37" i="14" s="1"/>
  <c r="T12" i="3" s="1"/>
  <c r="BJ38" i="14"/>
  <c r="X38" i="14" s="1"/>
  <c r="T13" i="3" s="1"/>
  <c r="CL64" i="3"/>
  <c r="K175" i="3"/>
  <c r="CL61" i="3"/>
  <c r="K171" i="3"/>
  <c r="BJ67" i="14"/>
  <c r="X67" i="14" s="1"/>
  <c r="K155" i="3"/>
  <c r="K164" i="3"/>
  <c r="K179" i="3"/>
  <c r="CL73" i="3"/>
  <c r="BJ94" i="14"/>
  <c r="X94" i="14" s="1"/>
  <c r="BJ81" i="14"/>
  <c r="X81" i="14" s="1"/>
  <c r="BJ85" i="14"/>
  <c r="X85" i="14" s="1"/>
  <c r="K152" i="3"/>
  <c r="BJ79" i="14"/>
  <c r="X79" i="14" s="1"/>
  <c r="K156" i="3"/>
  <c r="BJ43" i="14"/>
  <c r="X43" i="14" s="1"/>
  <c r="T18" i="3" s="1"/>
  <c r="CM18" i="3" s="1"/>
  <c r="BJ36" i="14"/>
  <c r="X36" i="14" s="1"/>
  <c r="T11" i="3" s="1"/>
  <c r="BJ54" i="14"/>
  <c r="X54" i="14" s="1"/>
  <c r="T29" i="3" s="1"/>
  <c r="BJ45" i="14"/>
  <c r="X45" i="14" s="1"/>
  <c r="T20" i="3" s="1"/>
  <c r="BJ46" i="14"/>
  <c r="X46" i="14" s="1"/>
  <c r="T21" i="3" s="1"/>
  <c r="BJ52" i="14"/>
  <c r="X52" i="14" s="1"/>
  <c r="T27" i="3" s="1"/>
  <c r="CM27" i="3" s="1"/>
  <c r="BJ48" i="14"/>
  <c r="X48" i="14" s="1"/>
  <c r="T23" i="3" s="1"/>
  <c r="BJ56" i="14"/>
  <c r="X56" i="14" s="1"/>
  <c r="T31" i="3" s="1"/>
  <c r="BJ62" i="14"/>
  <c r="X62" i="14" s="1"/>
  <c r="T37" i="3" s="1"/>
  <c r="CM37" i="3" s="1"/>
  <c r="BJ61" i="14"/>
  <c r="X61" i="14" s="1"/>
  <c r="T36" i="3" s="1"/>
  <c r="CM36" i="3" s="1"/>
  <c r="BJ58" i="14"/>
  <c r="X58" i="14" s="1"/>
  <c r="T33" i="3" s="1"/>
  <c r="CM33" i="3" s="1"/>
  <c r="BJ50" i="14"/>
  <c r="X50" i="14" s="1"/>
  <c r="T25" i="3" s="1"/>
  <c r="CM25" i="3" s="1"/>
  <c r="BJ44" i="14"/>
  <c r="X44" i="14" s="1"/>
  <c r="T19" i="3" s="1"/>
  <c r="BJ59" i="14"/>
  <c r="X59" i="14" s="1"/>
  <c r="T34" i="3" s="1"/>
  <c r="CM34" i="3" s="1"/>
  <c r="BJ49" i="14"/>
  <c r="X49" i="14" s="1"/>
  <c r="T24" i="3" s="1"/>
  <c r="CM24" i="3" s="1"/>
  <c r="BJ51" i="14"/>
  <c r="X51" i="14" s="1"/>
  <c r="T26" i="3" s="1"/>
  <c r="CM26" i="3" s="1"/>
  <c r="BJ55" i="14"/>
  <c r="X55" i="14" s="1"/>
  <c r="T30" i="3" s="1"/>
  <c r="BJ60" i="14"/>
  <c r="X60" i="14" s="1"/>
  <c r="T35" i="3" s="1"/>
  <c r="BJ53" i="14"/>
  <c r="X53" i="14" s="1"/>
  <c r="T28" i="3" s="1"/>
  <c r="BJ47" i="14"/>
  <c r="X47" i="14" s="1"/>
  <c r="T22" i="3" s="1"/>
  <c r="CM22" i="3" s="1"/>
  <c r="BJ57" i="14"/>
  <c r="X57" i="14" s="1"/>
  <c r="T32" i="3" s="1"/>
  <c r="K163" i="3"/>
  <c r="CL57" i="3"/>
  <c r="BJ63" i="14"/>
  <c r="X63" i="14" s="1"/>
  <c r="T38" i="3" s="1"/>
  <c r="CM38" i="3" s="1"/>
  <c r="K195" i="3"/>
  <c r="CL84" i="3"/>
  <c r="K116" i="3"/>
  <c r="K146" i="3" s="1"/>
  <c r="K147" i="3" s="1"/>
  <c r="BJ40" i="14"/>
  <c r="X40" i="14" s="1"/>
  <c r="T15" i="3" s="1"/>
  <c r="CM15" i="3" s="1"/>
  <c r="S40" i="3"/>
  <c r="S75" i="3" s="1"/>
  <c r="BJ35" i="14"/>
  <c r="X35" i="14" s="1"/>
  <c r="CL10" i="3"/>
  <c r="K192" i="3"/>
  <c r="K205" i="3"/>
  <c r="K211" i="3"/>
  <c r="K185" i="3"/>
  <c r="K215" i="3" s="1"/>
  <c r="S108" i="3"/>
  <c r="K198" i="3"/>
  <c r="K203" i="3"/>
  <c r="K199" i="3"/>
  <c r="Y276" i="9"/>
  <c r="Z103" i="9" s="1"/>
  <c r="M96" i="16"/>
  <c r="AA96" i="16" s="1"/>
  <c r="T110" i="3"/>
  <c r="X97" i="9"/>
  <c r="X270" i="9" s="1"/>
  <c r="T84" i="9"/>
  <c r="T257" i="9" s="1"/>
  <c r="U84" i="9" s="1"/>
  <c r="U257" i="9" s="1"/>
  <c r="V239" i="9"/>
  <c r="W66" i="9" s="1"/>
  <c r="S278" i="9"/>
  <c r="T105" i="9" s="1"/>
  <c r="V253" i="9"/>
  <c r="W80" i="9" s="1"/>
  <c r="W253" i="9" s="1"/>
  <c r="Y76" i="9"/>
  <c r="Y249" i="9" s="1"/>
  <c r="V100" i="9"/>
  <c r="V273" i="9" s="1"/>
  <c r="Y96" i="9"/>
  <c r="O97" i="16" s="1"/>
  <c r="V93" i="9"/>
  <c r="N94" i="16" s="1"/>
  <c r="X98" i="9"/>
  <c r="X271" i="9" s="1"/>
  <c r="V72" i="9"/>
  <c r="N73" i="16" s="1"/>
  <c r="X86" i="9"/>
  <c r="X259" i="9" s="1"/>
  <c r="AB67" i="16"/>
  <c r="X88" i="9"/>
  <c r="X261" i="9" s="1"/>
  <c r="W78" i="9"/>
  <c r="U74" i="9"/>
  <c r="U247" i="9" s="1"/>
  <c r="AA106" i="16"/>
  <c r="U83" i="9"/>
  <c r="V255" i="9"/>
  <c r="U101" i="9"/>
  <c r="U274" i="9" s="1"/>
  <c r="V67" i="9"/>
  <c r="N68" i="16" s="1"/>
  <c r="V106" i="9"/>
  <c r="V279" i="9" s="1"/>
  <c r="V87" i="9"/>
  <c r="N88" i="16" s="1"/>
  <c r="X104" i="9"/>
  <c r="X277" i="9" s="1"/>
  <c r="W108" i="9"/>
  <c r="W281" i="9" s="1"/>
  <c r="W68" i="9"/>
  <c r="W241" i="9" s="1"/>
  <c r="AA80" i="16"/>
  <c r="W73" i="9"/>
  <c r="W246" i="9" s="1"/>
  <c r="AA72" i="16"/>
  <c r="T95" i="9"/>
  <c r="T268" i="9" s="1"/>
  <c r="U254" i="9"/>
  <c r="S69" i="9"/>
  <c r="M70" i="16" s="1"/>
  <c r="AB81" i="16"/>
  <c r="U262" i="9"/>
  <c r="U267" i="9"/>
  <c r="S252" i="9"/>
  <c r="W110" i="9"/>
  <c r="W283" i="9" s="1"/>
  <c r="V70" i="9"/>
  <c r="N71" i="16" s="1"/>
  <c r="T91" i="9"/>
  <c r="T264" i="9" s="1"/>
  <c r="S244" i="9"/>
  <c r="V99" i="9"/>
  <c r="N100" i="16" s="1"/>
  <c r="AE7" i="7"/>
  <c r="AD225" i="7"/>
  <c r="AC7" i="9"/>
  <c r="AD117" i="7"/>
  <c r="T250" i="9"/>
  <c r="V75" i="9"/>
  <c r="N76" i="16" s="1"/>
  <c r="X109" i="9"/>
  <c r="U85" i="9"/>
  <c r="U258" i="9" s="1"/>
  <c r="Y107" i="9"/>
  <c r="Y280" i="9" s="1"/>
  <c r="U90" i="9"/>
  <c r="U263" i="9" s="1"/>
  <c r="T102" i="9"/>
  <c r="W92" i="9"/>
  <c r="AB83" i="16"/>
  <c r="AB8" i="9"/>
  <c r="AB180" i="9"/>
  <c r="AB181" i="9" s="1"/>
  <c r="K189" i="3" l="1"/>
  <c r="K212" i="3"/>
  <c r="K197" i="3"/>
  <c r="K188" i="3"/>
  <c r="K202" i="3"/>
  <c r="CL94" i="3"/>
  <c r="K209" i="3"/>
  <c r="K200" i="3"/>
  <c r="K210" i="3"/>
  <c r="K214" i="3"/>
  <c r="K207" i="3"/>
  <c r="K208" i="3"/>
  <c r="K193" i="3"/>
  <c r="K196" i="3"/>
  <c r="K206" i="3"/>
  <c r="K190" i="3"/>
  <c r="K187" i="3"/>
  <c r="K213" i="3"/>
  <c r="CM17" i="3"/>
  <c r="K216" i="3"/>
  <c r="K181" i="3"/>
  <c r="CM12" i="3"/>
  <c r="CM13" i="3"/>
  <c r="CM14" i="3"/>
  <c r="CM28" i="3"/>
  <c r="CM23" i="3"/>
  <c r="CM29" i="3"/>
  <c r="CM30" i="3"/>
  <c r="CM19" i="3"/>
  <c r="CM21" i="3"/>
  <c r="CM35" i="3"/>
  <c r="CM11" i="3"/>
  <c r="CM32" i="3"/>
  <c r="S109" i="3"/>
  <c r="CM31" i="3"/>
  <c r="CM20" i="3"/>
  <c r="X31" i="14"/>
  <c r="T10" i="3"/>
  <c r="S41" i="3"/>
  <c r="T76" i="3"/>
  <c r="S64" i="5"/>
  <c r="Q282" i="7" s="1"/>
  <c r="S30" i="5"/>
  <c r="Q248" i="7" s="1"/>
  <c r="S33" i="5"/>
  <c r="Q251" i="7" s="1"/>
  <c r="S51" i="5"/>
  <c r="Q269" i="7" s="1"/>
  <c r="S44" i="5"/>
  <c r="Q262" i="7" s="1"/>
  <c r="S35" i="5"/>
  <c r="Q253" i="7" s="1"/>
  <c r="S60" i="5"/>
  <c r="Q278" i="7" s="1"/>
  <c r="S10" i="5"/>
  <c r="Q228" i="7" s="1"/>
  <c r="S24" i="5"/>
  <c r="Q242" i="7" s="1"/>
  <c r="S39" i="5"/>
  <c r="Q257" i="7" s="1"/>
  <c r="S58" i="5"/>
  <c r="Q276" i="7" s="1"/>
  <c r="S34" i="5"/>
  <c r="Q252" i="7" s="1"/>
  <c r="S40" i="5"/>
  <c r="Q258" i="7" s="1"/>
  <c r="S11" i="5"/>
  <c r="Q229" i="7" s="1"/>
  <c r="S21" i="5"/>
  <c r="Q239" i="7" s="1"/>
  <c r="S50" i="5"/>
  <c r="Q268" i="7" s="1"/>
  <c r="S55" i="5"/>
  <c r="Q273" i="7" s="1"/>
  <c r="S13" i="5"/>
  <c r="Q231" i="7" s="1"/>
  <c r="S26" i="5"/>
  <c r="Q244" i="7" s="1"/>
  <c r="S14" i="5"/>
  <c r="Q232" i="7" s="1"/>
  <c r="S36" i="5"/>
  <c r="Q254" i="7" s="1"/>
  <c r="S29" i="5"/>
  <c r="Q247" i="7" s="1"/>
  <c r="S62" i="5"/>
  <c r="Q280" i="7" s="1"/>
  <c r="S65" i="5"/>
  <c r="Q283" i="7" s="1"/>
  <c r="S61" i="5"/>
  <c r="Q279" i="7" s="1"/>
  <c r="S48" i="5"/>
  <c r="Q266" i="7" s="1"/>
  <c r="S12" i="5"/>
  <c r="Q230" i="7" s="1"/>
  <c r="S31" i="5"/>
  <c r="Q249" i="7" s="1"/>
  <c r="S17" i="5"/>
  <c r="Q235" i="7" s="1"/>
  <c r="S18" i="5"/>
  <c r="Q236" i="7" s="1"/>
  <c r="S57" i="5"/>
  <c r="Q275" i="7" s="1"/>
  <c r="S49" i="5"/>
  <c r="Q267" i="7" s="1"/>
  <c r="S19" i="5"/>
  <c r="Q237" i="7" s="1"/>
  <c r="S20" i="5"/>
  <c r="Q238" i="7" s="1"/>
  <c r="S25" i="5"/>
  <c r="Q243" i="7" s="1"/>
  <c r="S9" i="5"/>
  <c r="Q227" i="7" s="1"/>
  <c r="S27" i="5"/>
  <c r="Q245" i="7" s="1"/>
  <c r="S42" i="5"/>
  <c r="Q260" i="7" s="1"/>
  <c r="S63" i="5"/>
  <c r="Q281" i="7" s="1"/>
  <c r="S43" i="5"/>
  <c r="Q261" i="7" s="1"/>
  <c r="S47" i="5"/>
  <c r="Q265" i="7" s="1"/>
  <c r="S22" i="5"/>
  <c r="Q240" i="7" s="1"/>
  <c r="S54" i="5"/>
  <c r="Q272" i="7" s="1"/>
  <c r="S45" i="5"/>
  <c r="Q263" i="7" s="1"/>
  <c r="S37" i="5"/>
  <c r="Q255" i="7" s="1"/>
  <c r="S28" i="5"/>
  <c r="Q246" i="7" s="1"/>
  <c r="S56" i="5"/>
  <c r="Q274" i="7" s="1"/>
  <c r="S23" i="5"/>
  <c r="Q241" i="7" s="1"/>
  <c r="S38" i="5"/>
  <c r="Q256" i="7" s="1"/>
  <c r="S32" i="5"/>
  <c r="Q250" i="7" s="1"/>
  <c r="S41" i="5"/>
  <c r="Q259" i="7" s="1"/>
  <c r="S53" i="5"/>
  <c r="Q271" i="7" s="1"/>
  <c r="S15" i="5"/>
  <c r="Q233" i="7" s="1"/>
  <c r="S52" i="5"/>
  <c r="Q270" i="7" s="1"/>
  <c r="S59" i="5"/>
  <c r="Q277" i="7" s="1"/>
  <c r="S46" i="5"/>
  <c r="Q264" i="7" s="1"/>
  <c r="S16" i="5"/>
  <c r="Q234" i="7" s="1"/>
  <c r="K219" i="3"/>
  <c r="P32" i="1" s="1"/>
  <c r="Z276" i="9"/>
  <c r="AA103" i="9" s="1"/>
  <c r="T278" i="9"/>
  <c r="U105" i="9" s="1"/>
  <c r="U278" i="9" s="1"/>
  <c r="R217" i="3"/>
  <c r="T90" i="3"/>
  <c r="T84" i="3"/>
  <c r="T96" i="3"/>
  <c r="T107" i="3"/>
  <c r="T95" i="3"/>
  <c r="T102" i="3"/>
  <c r="T87" i="3"/>
  <c r="T100" i="3"/>
  <c r="T98" i="3"/>
  <c r="T86" i="3"/>
  <c r="T78" i="3"/>
  <c r="T93" i="3"/>
  <c r="T89" i="3"/>
  <c r="T91" i="3"/>
  <c r="T83" i="3"/>
  <c r="T105" i="3"/>
  <c r="T92" i="3"/>
  <c r="T81" i="3"/>
  <c r="T88" i="3"/>
  <c r="T82" i="3"/>
  <c r="T101" i="3"/>
  <c r="T99" i="3"/>
  <c r="T85" i="3"/>
  <c r="T106" i="3"/>
  <c r="T97" i="3"/>
  <c r="T94" i="3"/>
  <c r="T80" i="3"/>
  <c r="T79" i="3"/>
  <c r="T103" i="3"/>
  <c r="T104" i="3"/>
  <c r="Y97" i="9"/>
  <c r="O98" i="16" s="1"/>
  <c r="AC98" i="16" s="1"/>
  <c r="N101" i="16"/>
  <c r="AB101" i="16" s="1"/>
  <c r="O77" i="16"/>
  <c r="AC77" i="16" s="1"/>
  <c r="V272" i="9"/>
  <c r="W99" i="9" s="1"/>
  <c r="V240" i="9"/>
  <c r="W67" i="9" s="1"/>
  <c r="W240" i="9" s="1"/>
  <c r="V245" i="9"/>
  <c r="W72" i="9" s="1"/>
  <c r="X110" i="9"/>
  <c r="X283" i="9" s="1"/>
  <c r="Z107" i="9"/>
  <c r="V84" i="9"/>
  <c r="N85" i="16" s="1"/>
  <c r="U91" i="9"/>
  <c r="U264" i="9" s="1"/>
  <c r="X108" i="9"/>
  <c r="X281" i="9" s="1"/>
  <c r="V74" i="9"/>
  <c r="V247" i="9" s="1"/>
  <c r="AB76" i="16"/>
  <c r="Y104" i="9"/>
  <c r="Y277" i="9" s="1"/>
  <c r="AB88" i="16"/>
  <c r="Y98" i="9"/>
  <c r="O99" i="16" s="1"/>
  <c r="AB68" i="16"/>
  <c r="Y88" i="9"/>
  <c r="O89" i="16" s="1"/>
  <c r="W100" i="9"/>
  <c r="W273" i="9" s="1"/>
  <c r="V85" i="9"/>
  <c r="V258" i="9" s="1"/>
  <c r="W106" i="9"/>
  <c r="W279" i="9" s="1"/>
  <c r="U77" i="9"/>
  <c r="U250" i="9" s="1"/>
  <c r="AC180" i="9"/>
  <c r="AC181" i="9" s="1"/>
  <c r="AC8" i="9"/>
  <c r="AB100" i="16"/>
  <c r="V94" i="9"/>
  <c r="N95" i="16" s="1"/>
  <c r="S242" i="9"/>
  <c r="O108" i="16"/>
  <c r="V266" i="9"/>
  <c r="AA70" i="16"/>
  <c r="W265" i="9"/>
  <c r="V248" i="9"/>
  <c r="AB71" i="16"/>
  <c r="V89" i="9"/>
  <c r="N90" i="16" s="1"/>
  <c r="V81" i="9"/>
  <c r="N82" i="16" s="1"/>
  <c r="U95" i="9"/>
  <c r="U268" i="9" s="1"/>
  <c r="W82" i="9"/>
  <c r="W255" i="9" s="1"/>
  <c r="N107" i="16"/>
  <c r="Y86" i="9"/>
  <c r="O87" i="16" s="1"/>
  <c r="AC97" i="16"/>
  <c r="V90" i="9"/>
  <c r="V263" i="9" s="1"/>
  <c r="X80" i="9"/>
  <c r="X253" i="9" s="1"/>
  <c r="T79" i="9"/>
  <c r="T252" i="9" s="1"/>
  <c r="T275" i="9"/>
  <c r="X282" i="9"/>
  <c r="W239" i="9"/>
  <c r="AE117" i="7"/>
  <c r="AE225" i="7"/>
  <c r="AF7" i="7"/>
  <c r="AD7" i="9"/>
  <c r="T71" i="9"/>
  <c r="T244" i="9" s="1"/>
  <c r="V243" i="9"/>
  <c r="V260" i="9"/>
  <c r="U256" i="9"/>
  <c r="W251" i="9"/>
  <c r="AB73" i="16"/>
  <c r="Y269" i="9"/>
  <c r="X73" i="9"/>
  <c r="X246" i="9" s="1"/>
  <c r="X68" i="9"/>
  <c r="X241" i="9" s="1"/>
  <c r="V101" i="9"/>
  <c r="V274" i="9" s="1"/>
  <c r="AB94" i="16"/>
  <c r="Z76" i="9"/>
  <c r="BK41" i="14" l="1"/>
  <c r="Y41" i="14" s="1"/>
  <c r="U16" i="3" s="1"/>
  <c r="CN16" i="3" s="1"/>
  <c r="BK42" i="14"/>
  <c r="Y42" i="14" s="1"/>
  <c r="U17" i="3" s="1"/>
  <c r="BK39" i="14"/>
  <c r="Y39" i="14" s="1"/>
  <c r="U14" i="3" s="1"/>
  <c r="BK37" i="14"/>
  <c r="Y37" i="14" s="1"/>
  <c r="U12" i="3" s="1"/>
  <c r="BK38" i="14"/>
  <c r="Y38" i="14" s="1"/>
  <c r="U13" i="3" s="1"/>
  <c r="BK43" i="14"/>
  <c r="Y43" i="14" s="1"/>
  <c r="U18" i="3" s="1"/>
  <c r="CN18" i="3" s="1"/>
  <c r="BK36" i="14"/>
  <c r="Y36" i="14" s="1"/>
  <c r="U11" i="3" s="1"/>
  <c r="BK63" i="14"/>
  <c r="Y63" i="14" s="1"/>
  <c r="U38" i="3" s="1"/>
  <c r="BK47" i="14"/>
  <c r="Y47" i="14" s="1"/>
  <c r="U22" i="3" s="1"/>
  <c r="BK56" i="14"/>
  <c r="Y56" i="14" s="1"/>
  <c r="U31" i="3" s="1"/>
  <c r="BK61" i="14"/>
  <c r="Y61" i="14" s="1"/>
  <c r="U36" i="3" s="1"/>
  <c r="CN36" i="3" s="1"/>
  <c r="BK57" i="14"/>
  <c r="Y57" i="14" s="1"/>
  <c r="U32" i="3" s="1"/>
  <c r="BK60" i="14"/>
  <c r="Y60" i="14" s="1"/>
  <c r="U35" i="3" s="1"/>
  <c r="BK58" i="14"/>
  <c r="Y58" i="14" s="1"/>
  <c r="U33" i="3" s="1"/>
  <c r="BK52" i="14"/>
  <c r="Y52" i="14" s="1"/>
  <c r="U27" i="3" s="1"/>
  <c r="CN27" i="3" s="1"/>
  <c r="BK49" i="14"/>
  <c r="Y49" i="14" s="1"/>
  <c r="U24" i="3" s="1"/>
  <c r="BK62" i="14"/>
  <c r="Y62" i="14" s="1"/>
  <c r="U37" i="3" s="1"/>
  <c r="BK50" i="14"/>
  <c r="Y50" i="14" s="1"/>
  <c r="U25" i="3" s="1"/>
  <c r="BK44" i="14"/>
  <c r="Y44" i="14" s="1"/>
  <c r="U19" i="3" s="1"/>
  <c r="BK59" i="14"/>
  <c r="Y59" i="14" s="1"/>
  <c r="U34" i="3" s="1"/>
  <c r="BK53" i="14"/>
  <c r="Y53" i="14" s="1"/>
  <c r="U28" i="3" s="1"/>
  <c r="BK48" i="14"/>
  <c r="Y48" i="14" s="1"/>
  <c r="U23" i="3" s="1"/>
  <c r="BK46" i="14"/>
  <c r="Y46" i="14" s="1"/>
  <c r="U21" i="3" s="1"/>
  <c r="BK45" i="14"/>
  <c r="Y45" i="14" s="1"/>
  <c r="U20" i="3" s="1"/>
  <c r="BK51" i="14"/>
  <c r="Y51" i="14" s="1"/>
  <c r="U26" i="3" s="1"/>
  <c r="BK55" i="14"/>
  <c r="Y55" i="14" s="1"/>
  <c r="U30" i="3" s="1"/>
  <c r="BK54" i="14"/>
  <c r="Y54" i="14" s="1"/>
  <c r="U29" i="3" s="1"/>
  <c r="T62" i="3"/>
  <c r="CM62" i="3" s="1"/>
  <c r="T67" i="3"/>
  <c r="CM67" i="3" s="1"/>
  <c r="T56" i="3"/>
  <c r="CM56" i="3" s="1"/>
  <c r="T58" i="3"/>
  <c r="CM58" i="3" s="1"/>
  <c r="T45" i="3"/>
  <c r="T53" i="3"/>
  <c r="T52" i="3"/>
  <c r="T65" i="3"/>
  <c r="CM65" i="3" s="1"/>
  <c r="T46" i="3"/>
  <c r="T59" i="3"/>
  <c r="CM59" i="3" s="1"/>
  <c r="T69" i="3"/>
  <c r="CM69" i="3" s="1"/>
  <c r="T71" i="3"/>
  <c r="CM71" i="3" s="1"/>
  <c r="T66" i="3"/>
  <c r="CM66" i="3" s="1"/>
  <c r="R182" i="3"/>
  <c r="T47" i="3"/>
  <c r="T50" i="3"/>
  <c r="T44" i="3"/>
  <c r="T70" i="3"/>
  <c r="CM70" i="3" s="1"/>
  <c r="T49" i="3"/>
  <c r="CM49" i="3" s="1"/>
  <c r="T60" i="3"/>
  <c r="CM60" i="3" s="1"/>
  <c r="T68" i="3"/>
  <c r="CM68" i="3" s="1"/>
  <c r="T72" i="3"/>
  <c r="CM72" i="3" s="1"/>
  <c r="T57" i="3"/>
  <c r="CM57" i="3" s="1"/>
  <c r="T73" i="3"/>
  <c r="CM73" i="3" s="1"/>
  <c r="T48" i="3"/>
  <c r="T63" i="3"/>
  <c r="CM63" i="3" s="1"/>
  <c r="T54" i="3"/>
  <c r="CM54" i="3" s="1"/>
  <c r="T51" i="3"/>
  <c r="T55" i="3"/>
  <c r="CM55" i="3" s="1"/>
  <c r="T61" i="3"/>
  <c r="CM61" i="3" s="1"/>
  <c r="T64" i="3"/>
  <c r="CM64" i="3" s="1"/>
  <c r="BK40" i="14"/>
  <c r="Y40" i="14" s="1"/>
  <c r="U15" i="3" s="1"/>
  <c r="CN15" i="3" s="1"/>
  <c r="BK35" i="14"/>
  <c r="Y35" i="14" s="1"/>
  <c r="CM10" i="3"/>
  <c r="T40" i="3"/>
  <c r="CM88" i="3"/>
  <c r="CM87" i="3"/>
  <c r="CM80" i="3"/>
  <c r="T108" i="3"/>
  <c r="CM78" i="3"/>
  <c r="N75" i="16"/>
  <c r="AB75" i="16" s="1"/>
  <c r="CM104" i="3"/>
  <c r="CM94" i="3"/>
  <c r="CM99" i="3"/>
  <c r="CM81" i="3"/>
  <c r="CM91" i="3"/>
  <c r="CM86" i="3"/>
  <c r="CM102" i="3"/>
  <c r="CM84" i="3"/>
  <c r="CM85" i="3"/>
  <c r="CM83" i="3"/>
  <c r="CM96" i="3"/>
  <c r="N102" i="16"/>
  <c r="AB102" i="16" s="1"/>
  <c r="CM103" i="3"/>
  <c r="CM101" i="3"/>
  <c r="CM98" i="3"/>
  <c r="CM90" i="3"/>
  <c r="CM97" i="3"/>
  <c r="CM92" i="3"/>
  <c r="CM89" i="3"/>
  <c r="CM95" i="3"/>
  <c r="O105" i="16"/>
  <c r="AC105" i="16" s="1"/>
  <c r="CM79" i="3"/>
  <c r="CM106" i="3"/>
  <c r="CM82" i="3"/>
  <c r="CM105" i="3"/>
  <c r="CM93" i="3"/>
  <c r="CM100" i="3"/>
  <c r="CM107" i="3"/>
  <c r="V262" i="9"/>
  <c r="W89" i="9" s="1"/>
  <c r="N86" i="16"/>
  <c r="AB86" i="16" s="1"/>
  <c r="V254" i="9"/>
  <c r="W81" i="9" s="1"/>
  <c r="W254" i="9" s="1"/>
  <c r="V267" i="9"/>
  <c r="W94" i="9" s="1"/>
  <c r="Y261" i="9"/>
  <c r="Z88" i="9" s="1"/>
  <c r="Z261" i="9" s="1"/>
  <c r="Y271" i="9"/>
  <c r="Z98" i="9" s="1"/>
  <c r="Z271" i="9" s="1"/>
  <c r="Y270" i="9"/>
  <c r="Z97" i="9" s="1"/>
  <c r="Z270" i="9" s="1"/>
  <c r="AA97" i="9" s="1"/>
  <c r="AA270" i="9" s="1"/>
  <c r="Y259" i="9"/>
  <c r="Z86" i="9" s="1"/>
  <c r="Z259" i="9" s="1"/>
  <c r="Y80" i="9"/>
  <c r="O81" i="16" s="1"/>
  <c r="V91" i="9"/>
  <c r="V264" i="9" s="1"/>
  <c r="Y73" i="9"/>
  <c r="Y246" i="9" s="1"/>
  <c r="V95" i="9"/>
  <c r="N96" i="16" s="1"/>
  <c r="Y108" i="9"/>
  <c r="O109" i="16" s="1"/>
  <c r="Y68" i="9"/>
  <c r="Y241" i="9" s="1"/>
  <c r="W90" i="9"/>
  <c r="W263" i="9" s="1"/>
  <c r="W85" i="9"/>
  <c r="W258" i="9" s="1"/>
  <c r="Y110" i="9"/>
  <c r="Y283" i="9" s="1"/>
  <c r="W101" i="9"/>
  <c r="W274" i="9" s="1"/>
  <c r="X67" i="9"/>
  <c r="X240" i="9" s="1"/>
  <c r="Z96" i="9"/>
  <c r="U71" i="9"/>
  <c r="U244" i="9" s="1"/>
  <c r="U102" i="9"/>
  <c r="U275" i="9" s="1"/>
  <c r="X82" i="9"/>
  <c r="X255" i="9" s="1"/>
  <c r="W75" i="9"/>
  <c r="W248" i="9" s="1"/>
  <c r="V77" i="9"/>
  <c r="V250" i="9" s="1"/>
  <c r="X100" i="9"/>
  <c r="X273" i="9" s="1"/>
  <c r="N91" i="16"/>
  <c r="W74" i="9"/>
  <c r="AB85" i="16"/>
  <c r="W245" i="9"/>
  <c r="X78" i="9"/>
  <c r="W87" i="9"/>
  <c r="AD180" i="9"/>
  <c r="AD181" i="9" s="1"/>
  <c r="AD8" i="9"/>
  <c r="AC87" i="16"/>
  <c r="AB107" i="16"/>
  <c r="AB90" i="16"/>
  <c r="AB95" i="16"/>
  <c r="AC89" i="16"/>
  <c r="AC99" i="16"/>
  <c r="V257" i="9"/>
  <c r="Z280" i="9"/>
  <c r="W70" i="9"/>
  <c r="W243" i="9" s="1"/>
  <c r="AF225" i="7"/>
  <c r="AE7" i="9"/>
  <c r="AG7" i="7"/>
  <c r="AF117" i="7"/>
  <c r="U79" i="9"/>
  <c r="U252" i="9" s="1"/>
  <c r="V105" i="9"/>
  <c r="N106" i="16" s="1"/>
  <c r="X92" i="9"/>
  <c r="X265" i="9" s="1"/>
  <c r="W93" i="9"/>
  <c r="W266" i="9" s="1"/>
  <c r="X106" i="9"/>
  <c r="X279" i="9" s="1"/>
  <c r="Z104" i="9"/>
  <c r="Z277" i="9" s="1"/>
  <c r="Z249" i="9"/>
  <c r="V83" i="9"/>
  <c r="N84" i="16" s="1"/>
  <c r="X66" i="9"/>
  <c r="X239" i="9" s="1"/>
  <c r="Y109" i="9"/>
  <c r="O110" i="16" s="1"/>
  <c r="AB82" i="16"/>
  <c r="W272" i="9"/>
  <c r="AC108" i="16"/>
  <c r="AA276" i="9"/>
  <c r="T69" i="9"/>
  <c r="T242" i="9" s="1"/>
  <c r="CN17" i="3" l="1"/>
  <c r="T109" i="3"/>
  <c r="CN13" i="3"/>
  <c r="CN12" i="3"/>
  <c r="CN14" i="3"/>
  <c r="CN26" i="3"/>
  <c r="CN28" i="3"/>
  <c r="CN37" i="3"/>
  <c r="CN35" i="3"/>
  <c r="CN22" i="3"/>
  <c r="CN20" i="3"/>
  <c r="CN34" i="3"/>
  <c r="CN24" i="3"/>
  <c r="CN32" i="3"/>
  <c r="CN38" i="3"/>
  <c r="CN29" i="3"/>
  <c r="CN21" i="3"/>
  <c r="CN19" i="3"/>
  <c r="CN11" i="3"/>
  <c r="CN30" i="3"/>
  <c r="CN23" i="3"/>
  <c r="CN25" i="3"/>
  <c r="CN33" i="3"/>
  <c r="CN31" i="3"/>
  <c r="CM51" i="3"/>
  <c r="BK73" i="14"/>
  <c r="Y73" i="14" s="1"/>
  <c r="BK72" i="14"/>
  <c r="Y72" i="14" s="1"/>
  <c r="CM50" i="3"/>
  <c r="U76" i="3"/>
  <c r="T41" i="3"/>
  <c r="BK69" i="14"/>
  <c r="Y69" i="14" s="1"/>
  <c r="CM47" i="3"/>
  <c r="CM52" i="3"/>
  <c r="BK74" i="14"/>
  <c r="Y74" i="14" s="1"/>
  <c r="T27" i="5"/>
  <c r="R245" i="7" s="1"/>
  <c r="T36" i="5"/>
  <c r="R254" i="7" s="1"/>
  <c r="T18" i="5"/>
  <c r="R236" i="7" s="1"/>
  <c r="T51" i="5"/>
  <c r="R269" i="7" s="1"/>
  <c r="T22" i="5"/>
  <c r="R240" i="7" s="1"/>
  <c r="T9" i="5"/>
  <c r="R227" i="7" s="1"/>
  <c r="T41" i="5"/>
  <c r="R259" i="7" s="1"/>
  <c r="T10" i="5"/>
  <c r="R228" i="7" s="1"/>
  <c r="T24" i="5"/>
  <c r="R242" i="7" s="1"/>
  <c r="T34" i="5"/>
  <c r="R252" i="7" s="1"/>
  <c r="T54" i="5"/>
  <c r="R272" i="7" s="1"/>
  <c r="T58" i="5"/>
  <c r="R276" i="7" s="1"/>
  <c r="T55" i="5"/>
  <c r="R273" i="7" s="1"/>
  <c r="T35" i="5"/>
  <c r="R253" i="7" s="1"/>
  <c r="T28" i="5"/>
  <c r="R246" i="7" s="1"/>
  <c r="T47" i="5"/>
  <c r="R265" i="7" s="1"/>
  <c r="T21" i="5"/>
  <c r="R239" i="7" s="1"/>
  <c r="T30" i="5"/>
  <c r="R248" i="7" s="1"/>
  <c r="T16" i="5"/>
  <c r="R234" i="7" s="1"/>
  <c r="T62" i="5"/>
  <c r="R280" i="7" s="1"/>
  <c r="T50" i="5"/>
  <c r="R268" i="7" s="1"/>
  <c r="T64" i="5"/>
  <c r="R282" i="7" s="1"/>
  <c r="T46" i="5"/>
  <c r="R264" i="7" s="1"/>
  <c r="T32" i="5"/>
  <c r="R250" i="7" s="1"/>
  <c r="T59" i="5"/>
  <c r="R277" i="7" s="1"/>
  <c r="T63" i="5"/>
  <c r="R281" i="7" s="1"/>
  <c r="T60" i="5"/>
  <c r="R278" i="7" s="1"/>
  <c r="T61" i="5"/>
  <c r="R279" i="7" s="1"/>
  <c r="T25" i="5"/>
  <c r="R243" i="7" s="1"/>
  <c r="T31" i="5"/>
  <c r="R249" i="7" s="1"/>
  <c r="T38" i="5"/>
  <c r="R256" i="7" s="1"/>
  <c r="T42" i="5"/>
  <c r="R260" i="7" s="1"/>
  <c r="T13" i="5"/>
  <c r="R231" i="7" s="1"/>
  <c r="T44" i="5"/>
  <c r="R262" i="7" s="1"/>
  <c r="T39" i="5"/>
  <c r="R257" i="7" s="1"/>
  <c r="T33" i="5"/>
  <c r="R251" i="7" s="1"/>
  <c r="T45" i="5"/>
  <c r="R263" i="7" s="1"/>
  <c r="T65" i="5"/>
  <c r="R283" i="7" s="1"/>
  <c r="T53" i="5"/>
  <c r="R271" i="7" s="1"/>
  <c r="T49" i="5"/>
  <c r="R267" i="7" s="1"/>
  <c r="T40" i="5"/>
  <c r="R258" i="7" s="1"/>
  <c r="T26" i="5"/>
  <c r="R244" i="7" s="1"/>
  <c r="T11" i="5"/>
  <c r="R229" i="7" s="1"/>
  <c r="T48" i="5"/>
  <c r="R266" i="7" s="1"/>
  <c r="T23" i="5"/>
  <c r="R241" i="7" s="1"/>
  <c r="T14" i="5"/>
  <c r="R232" i="7" s="1"/>
  <c r="T56" i="5"/>
  <c r="R274" i="7" s="1"/>
  <c r="T15" i="5"/>
  <c r="R233" i="7" s="1"/>
  <c r="T37" i="5"/>
  <c r="R255" i="7" s="1"/>
  <c r="T19" i="5"/>
  <c r="R237" i="7" s="1"/>
  <c r="T57" i="5"/>
  <c r="R275" i="7" s="1"/>
  <c r="T52" i="5"/>
  <c r="R270" i="7" s="1"/>
  <c r="T20" i="5"/>
  <c r="R238" i="7" s="1"/>
  <c r="T29" i="5"/>
  <c r="R247" i="7" s="1"/>
  <c r="T43" i="5"/>
  <c r="R261" i="7" s="1"/>
  <c r="T17" i="5"/>
  <c r="R235" i="7" s="1"/>
  <c r="T12" i="5"/>
  <c r="R230" i="7" s="1"/>
  <c r="BK75" i="14"/>
  <c r="Y75" i="14" s="1"/>
  <c r="CM53" i="3"/>
  <c r="Y31" i="14"/>
  <c r="U10" i="3"/>
  <c r="BK70" i="14"/>
  <c r="Y70" i="14" s="1"/>
  <c r="CM48" i="3"/>
  <c r="BK66" i="14"/>
  <c r="Y66" i="14" s="1"/>
  <c r="T74" i="3"/>
  <c r="CM44" i="3"/>
  <c r="BK87" i="14"/>
  <c r="Y87" i="14" s="1"/>
  <c r="BK84" i="14"/>
  <c r="Y84" i="14" s="1"/>
  <c r="BK88" i="14"/>
  <c r="Y88" i="14" s="1"/>
  <c r="BK71" i="14"/>
  <c r="Y71" i="14" s="1"/>
  <c r="BK93" i="14"/>
  <c r="Y93" i="14" s="1"/>
  <c r="BK95" i="14"/>
  <c r="Y95" i="14" s="1"/>
  <c r="BK81" i="14"/>
  <c r="Y81" i="14" s="1"/>
  <c r="BK90" i="14"/>
  <c r="Y90" i="14" s="1"/>
  <c r="BK91" i="14"/>
  <c r="Y91" i="14" s="1"/>
  <c r="BK79" i="14"/>
  <c r="Y79" i="14" s="1"/>
  <c r="BK78" i="14"/>
  <c r="Y78" i="14" s="1"/>
  <c r="BK76" i="14"/>
  <c r="Y76" i="14" s="1"/>
  <c r="BK86" i="14"/>
  <c r="Y86" i="14" s="1"/>
  <c r="BK89" i="14"/>
  <c r="Y89" i="14" s="1"/>
  <c r="BK94" i="14"/>
  <c r="Y94" i="14" s="1"/>
  <c r="BK68" i="14"/>
  <c r="Y68" i="14" s="1"/>
  <c r="BK77" i="14"/>
  <c r="Y77" i="14" s="1"/>
  <c r="BK85" i="14"/>
  <c r="Y85" i="14" s="1"/>
  <c r="BK80" i="14"/>
  <c r="Y80" i="14" s="1"/>
  <c r="BK82" i="14"/>
  <c r="Y82" i="14" s="1"/>
  <c r="CM46" i="3"/>
  <c r="BK83" i="14"/>
  <c r="Y83" i="14" s="1"/>
  <c r="BK92" i="14"/>
  <c r="Y92" i="14" s="1"/>
  <c r="BK67" i="14"/>
  <c r="Y67" i="14" s="1"/>
  <c r="CM45" i="3"/>
  <c r="N92" i="16"/>
  <c r="AB92" i="16" s="1"/>
  <c r="V256" i="9"/>
  <c r="W83" i="9" s="1"/>
  <c r="W256" i="9" s="1"/>
  <c r="N78" i="16"/>
  <c r="AB78" i="16" s="1"/>
  <c r="O69" i="16"/>
  <c r="AC69" i="16" s="1"/>
  <c r="W267" i="9"/>
  <c r="X94" i="9" s="1"/>
  <c r="X267" i="9" s="1"/>
  <c r="V268" i="9"/>
  <c r="W95" i="9" s="1"/>
  <c r="W268" i="9" s="1"/>
  <c r="Y282" i="9"/>
  <c r="Z109" i="9" s="1"/>
  <c r="Z282" i="9" s="1"/>
  <c r="V278" i="9"/>
  <c r="W105" i="9" s="1"/>
  <c r="O111" i="16"/>
  <c r="AC111" i="16" s="1"/>
  <c r="Y281" i="9"/>
  <c r="Z108" i="9" s="1"/>
  <c r="Z73" i="9"/>
  <c r="AB106" i="16"/>
  <c r="AA76" i="9"/>
  <c r="AA249" i="9" s="1"/>
  <c r="AA98" i="9"/>
  <c r="AA271" i="9" s="1"/>
  <c r="Y106" i="9"/>
  <c r="O107" i="16" s="1"/>
  <c r="Y92" i="9"/>
  <c r="Y265" i="9" s="1"/>
  <c r="AB97" i="9"/>
  <c r="P98" i="16" s="1"/>
  <c r="AA86" i="9"/>
  <c r="AA259" i="9" s="1"/>
  <c r="V79" i="9"/>
  <c r="N80" i="16" s="1"/>
  <c r="AG117" i="7"/>
  <c r="AH7" i="7"/>
  <c r="AF7" i="9"/>
  <c r="AG225" i="7"/>
  <c r="X70" i="9"/>
  <c r="X243" i="9" s="1"/>
  <c r="Y100" i="9"/>
  <c r="O101" i="16" s="1"/>
  <c r="X81" i="9"/>
  <c r="X254" i="9" s="1"/>
  <c r="Y82" i="9"/>
  <c r="O83" i="16" s="1"/>
  <c r="Y67" i="9"/>
  <c r="O68" i="16" s="1"/>
  <c r="Z110" i="9"/>
  <c r="X90" i="9"/>
  <c r="X263" i="9" s="1"/>
  <c r="W91" i="9"/>
  <c r="AC81" i="16"/>
  <c r="X99" i="9"/>
  <c r="X272" i="9" s="1"/>
  <c r="AC110" i="16"/>
  <c r="AB84" i="16"/>
  <c r="AE8" i="9"/>
  <c r="AE180" i="9"/>
  <c r="AE181" i="9" s="1"/>
  <c r="AA107" i="9"/>
  <c r="X251" i="9"/>
  <c r="W247" i="9"/>
  <c r="Z269" i="9"/>
  <c r="AB96" i="16"/>
  <c r="Y253" i="9"/>
  <c r="U69" i="9"/>
  <c r="U242" i="9" s="1"/>
  <c r="Y66" i="9"/>
  <c r="O67" i="16" s="1"/>
  <c r="AA104" i="9"/>
  <c r="AA277" i="9" s="1"/>
  <c r="AA88" i="9"/>
  <c r="AA261" i="9" s="1"/>
  <c r="X93" i="9"/>
  <c r="X266" i="9" s="1"/>
  <c r="W84" i="9"/>
  <c r="X72" i="9"/>
  <c r="X245" i="9" s="1"/>
  <c r="AB91" i="16"/>
  <c r="W77" i="9"/>
  <c r="W250" i="9" s="1"/>
  <c r="X75" i="9"/>
  <c r="X248" i="9" s="1"/>
  <c r="V102" i="9"/>
  <c r="N103" i="16" s="1"/>
  <c r="V71" i="9"/>
  <c r="N72" i="16" s="1"/>
  <c r="X101" i="9"/>
  <c r="X274" i="9" s="1"/>
  <c r="X85" i="9"/>
  <c r="X258" i="9" s="1"/>
  <c r="Z68" i="9"/>
  <c r="Z241" i="9" s="1"/>
  <c r="AB103" i="9"/>
  <c r="P104" i="16" s="1"/>
  <c r="W262" i="9"/>
  <c r="W260" i="9"/>
  <c r="O74" i="16"/>
  <c r="AC109" i="16"/>
  <c r="BL41" i="14" l="1"/>
  <c r="Z41" i="14" s="1"/>
  <c r="V16" i="3" s="1"/>
  <c r="L122" i="3" s="1"/>
  <c r="BL42" i="14"/>
  <c r="Z42" i="14" s="1"/>
  <c r="V17" i="3" s="1"/>
  <c r="U59" i="3"/>
  <c r="CN59" i="3" s="1"/>
  <c r="BL39" i="14"/>
  <c r="Z39" i="14" s="1"/>
  <c r="V14" i="3" s="1"/>
  <c r="BL37" i="14"/>
  <c r="Z37" i="14" s="1"/>
  <c r="V12" i="3" s="1"/>
  <c r="BL38" i="14"/>
  <c r="Z38" i="14" s="1"/>
  <c r="V13" i="3" s="1"/>
  <c r="BL36" i="14"/>
  <c r="Z36" i="14" s="1"/>
  <c r="V11" i="3" s="1"/>
  <c r="BL61" i="14"/>
  <c r="Z61" i="14" s="1"/>
  <c r="V36" i="3" s="1"/>
  <c r="BL48" i="14"/>
  <c r="Z48" i="14" s="1"/>
  <c r="V23" i="3" s="1"/>
  <c r="BL57" i="14"/>
  <c r="Z57" i="14" s="1"/>
  <c r="V32" i="3" s="1"/>
  <c r="BL47" i="14"/>
  <c r="Z47" i="14" s="1"/>
  <c r="V22" i="3" s="1"/>
  <c r="BL58" i="14"/>
  <c r="Z58" i="14" s="1"/>
  <c r="V33" i="3" s="1"/>
  <c r="BL50" i="14"/>
  <c r="Z50" i="14" s="1"/>
  <c r="V25" i="3" s="1"/>
  <c r="BL53" i="14"/>
  <c r="Z53" i="14" s="1"/>
  <c r="V28" i="3" s="1"/>
  <c r="BL51" i="14"/>
  <c r="Z51" i="14" s="1"/>
  <c r="V26" i="3" s="1"/>
  <c r="BL45" i="14"/>
  <c r="Z45" i="14" s="1"/>
  <c r="V20" i="3" s="1"/>
  <c r="BL56" i="14"/>
  <c r="Z56" i="14" s="1"/>
  <c r="V31" i="3" s="1"/>
  <c r="BL60" i="14"/>
  <c r="Z60" i="14" s="1"/>
  <c r="V35" i="3" s="1"/>
  <c r="BL49" i="14"/>
  <c r="Z49" i="14" s="1"/>
  <c r="V24" i="3" s="1"/>
  <c r="BL54" i="14"/>
  <c r="Z54" i="14" s="1"/>
  <c r="V29" i="3" s="1"/>
  <c r="BL59" i="14"/>
  <c r="Z59" i="14" s="1"/>
  <c r="V34" i="3" s="1"/>
  <c r="BL62" i="14"/>
  <c r="Z62" i="14" s="1"/>
  <c r="V37" i="3" s="1"/>
  <c r="BL55" i="14"/>
  <c r="Z55" i="14" s="1"/>
  <c r="V30" i="3" s="1"/>
  <c r="BL46" i="14"/>
  <c r="Z46" i="14" s="1"/>
  <c r="V21" i="3" s="1"/>
  <c r="BL44" i="14"/>
  <c r="Z44" i="14" s="1"/>
  <c r="V19" i="3" s="1"/>
  <c r="BL52" i="14"/>
  <c r="Z52" i="14" s="1"/>
  <c r="V27" i="3" s="1"/>
  <c r="BL63" i="14"/>
  <c r="Z63" i="14" s="1"/>
  <c r="V38" i="3" s="1"/>
  <c r="U60" i="3"/>
  <c r="CN60" i="3" s="1"/>
  <c r="U63" i="3"/>
  <c r="CN63" i="3" s="1"/>
  <c r="U67" i="3"/>
  <c r="CN67" i="3" s="1"/>
  <c r="U64" i="3"/>
  <c r="U48" i="3"/>
  <c r="U45" i="3"/>
  <c r="U49" i="3"/>
  <c r="U47" i="3"/>
  <c r="U68" i="3"/>
  <c r="U51" i="3"/>
  <c r="U61" i="3"/>
  <c r="CN61" i="3" s="1"/>
  <c r="U57" i="3"/>
  <c r="U46" i="3"/>
  <c r="U66" i="3"/>
  <c r="CN66" i="3" s="1"/>
  <c r="U52" i="3"/>
  <c r="U69" i="3"/>
  <c r="CN69" i="3" s="1"/>
  <c r="U58" i="3"/>
  <c r="CN58" i="3" s="1"/>
  <c r="U54" i="3"/>
  <c r="CN54" i="3" s="1"/>
  <c r="U62" i="3"/>
  <c r="CN62" i="3" s="1"/>
  <c r="U56" i="3"/>
  <c r="CN56" i="3" s="1"/>
  <c r="U70" i="3"/>
  <c r="CN70" i="3" s="1"/>
  <c r="U55" i="3"/>
  <c r="S182" i="3"/>
  <c r="U71" i="3"/>
  <c r="CN71" i="3" s="1"/>
  <c r="U65" i="3"/>
  <c r="U44" i="3"/>
  <c r="U72" i="3"/>
  <c r="CN72" i="3" s="1"/>
  <c r="U110" i="3"/>
  <c r="T75" i="3"/>
  <c r="BL43" i="14"/>
  <c r="Z43" i="14" s="1"/>
  <c r="V18" i="3" s="1"/>
  <c r="U40" i="3"/>
  <c r="CN10" i="3"/>
  <c r="BL35" i="14"/>
  <c r="Z35" i="14" s="1"/>
  <c r="Z31" i="14" s="1"/>
  <c r="BL40" i="14"/>
  <c r="Z40" i="14" s="1"/>
  <c r="V15" i="3" s="1"/>
  <c r="U73" i="3"/>
  <c r="CN73" i="3" s="1"/>
  <c r="U50" i="3"/>
  <c r="U53" i="3"/>
  <c r="Y239" i="9"/>
  <c r="Z66" i="9" s="1"/>
  <c r="V275" i="9"/>
  <c r="W102" i="9" s="1"/>
  <c r="O93" i="16"/>
  <c r="AC93" i="16" s="1"/>
  <c r="AB270" i="9"/>
  <c r="AC97" i="9" s="1"/>
  <c r="V244" i="9"/>
  <c r="W71" i="9" s="1"/>
  <c r="Y255" i="9"/>
  <c r="Z82" i="9" s="1"/>
  <c r="Z255" i="9" s="1"/>
  <c r="Y273" i="9"/>
  <c r="V252" i="9"/>
  <c r="W79" i="9" s="1"/>
  <c r="Y279" i="9"/>
  <c r="Z106" i="9" s="1"/>
  <c r="AB103" i="16"/>
  <c r="Y90" i="9"/>
  <c r="Y263" i="9" s="1"/>
  <c r="AC67" i="16"/>
  <c r="AD98" i="16"/>
  <c r="J205" i="16"/>
  <c r="AB80" i="16"/>
  <c r="AC74" i="16"/>
  <c r="X95" i="9"/>
  <c r="X268" i="9" s="1"/>
  <c r="Y85" i="9"/>
  <c r="Y258" i="9" s="1"/>
  <c r="Y75" i="9"/>
  <c r="O76" i="16" s="1"/>
  <c r="X77" i="9"/>
  <c r="X250" i="9" s="1"/>
  <c r="Y93" i="9"/>
  <c r="O94" i="16" s="1"/>
  <c r="AB88" i="9"/>
  <c r="P89" i="16" s="1"/>
  <c r="AA109" i="9"/>
  <c r="AA282" i="9" s="1"/>
  <c r="V69" i="9"/>
  <c r="N70" i="16" s="1"/>
  <c r="X74" i="9"/>
  <c r="AC68" i="16"/>
  <c r="Y70" i="9"/>
  <c r="O71" i="16" s="1"/>
  <c r="AB98" i="9"/>
  <c r="P99" i="16" s="1"/>
  <c r="AB76" i="9"/>
  <c r="AB249" i="9" s="1"/>
  <c r="Z80" i="9"/>
  <c r="Z253" i="9" s="1"/>
  <c r="Y78" i="9"/>
  <c r="O79" i="16" s="1"/>
  <c r="AA280" i="9"/>
  <c r="Z281" i="9"/>
  <c r="Z283" i="9"/>
  <c r="Y240" i="9"/>
  <c r="AC83" i="16"/>
  <c r="AC101" i="16"/>
  <c r="Z246" i="9"/>
  <c r="AD104" i="16"/>
  <c r="J211" i="16"/>
  <c r="AA68" i="9"/>
  <c r="AA241" i="9" s="1"/>
  <c r="Y101" i="9"/>
  <c r="O102" i="16" s="1"/>
  <c r="Y72" i="9"/>
  <c r="O73" i="16" s="1"/>
  <c r="Y94" i="9"/>
  <c r="O95" i="16" s="1"/>
  <c r="AB104" i="9"/>
  <c r="P105" i="16" s="1"/>
  <c r="X83" i="9"/>
  <c r="Y99" i="9"/>
  <c r="Y272" i="9" s="1"/>
  <c r="Y81" i="9"/>
  <c r="O82" i="16" s="1"/>
  <c r="AF180" i="9"/>
  <c r="AF181" i="9" s="1"/>
  <c r="AF8" i="9"/>
  <c r="AB86" i="9"/>
  <c r="P87" i="16" s="1"/>
  <c r="Z92" i="9"/>
  <c r="AC107" i="16"/>
  <c r="X87" i="9"/>
  <c r="X260" i="9" s="1"/>
  <c r="X89" i="9"/>
  <c r="AB276" i="9"/>
  <c r="AB72" i="16"/>
  <c r="W257" i="9"/>
  <c r="W278" i="9"/>
  <c r="AA96" i="9"/>
  <c r="AA269" i="9" s="1"/>
  <c r="W264" i="9"/>
  <c r="AH117" i="7"/>
  <c r="AH225" i="7"/>
  <c r="AI7" i="7"/>
  <c r="AG7" i="9"/>
  <c r="CO16" i="3" l="1"/>
  <c r="L123" i="3"/>
  <c r="CO17" i="3"/>
  <c r="L118" i="3"/>
  <c r="CO12" i="3"/>
  <c r="L119" i="3"/>
  <c r="CO13" i="3"/>
  <c r="L120" i="3"/>
  <c r="CO14" i="3"/>
  <c r="CO27" i="3"/>
  <c r="L133" i="3"/>
  <c r="L143" i="3"/>
  <c r="CO37" i="3"/>
  <c r="L141" i="3"/>
  <c r="CO35" i="3"/>
  <c r="L134" i="3"/>
  <c r="CO28" i="3"/>
  <c r="L138" i="3"/>
  <c r="CO32" i="3"/>
  <c r="CO19" i="3"/>
  <c r="L125" i="3"/>
  <c r="L140" i="3"/>
  <c r="CO34" i="3"/>
  <c r="L137" i="3"/>
  <c r="CO31" i="3"/>
  <c r="L131" i="3"/>
  <c r="CO25" i="3"/>
  <c r="L129" i="3"/>
  <c r="CO23" i="3"/>
  <c r="L127" i="3"/>
  <c r="CO21" i="3"/>
  <c r="L135" i="3"/>
  <c r="CO29" i="3"/>
  <c r="L126" i="3"/>
  <c r="CO20" i="3"/>
  <c r="L139" i="3"/>
  <c r="CO33" i="3"/>
  <c r="CO36" i="3"/>
  <c r="L142" i="3"/>
  <c r="L144" i="3"/>
  <c r="CO38" i="3"/>
  <c r="L136" i="3"/>
  <c r="CO30" i="3"/>
  <c r="L130" i="3"/>
  <c r="CO24" i="3"/>
  <c r="L132" i="3"/>
  <c r="CO26" i="3"/>
  <c r="L128" i="3"/>
  <c r="CO22" i="3"/>
  <c r="L117" i="3"/>
  <c r="CO11" i="3"/>
  <c r="BL72" i="14"/>
  <c r="Z72" i="14" s="1"/>
  <c r="CN50" i="3"/>
  <c r="BL90" i="14"/>
  <c r="Z90" i="14" s="1"/>
  <c r="BL85" i="14"/>
  <c r="Z85" i="14" s="1"/>
  <c r="BL92" i="14"/>
  <c r="Z92" i="14" s="1"/>
  <c r="BL86" i="14"/>
  <c r="Z86" i="14" s="1"/>
  <c r="BL77" i="14"/>
  <c r="Z77" i="14" s="1"/>
  <c r="BL89" i="14"/>
  <c r="Z89" i="14" s="1"/>
  <c r="BL68" i="14"/>
  <c r="Z68" i="14" s="1"/>
  <c r="BL93" i="14"/>
  <c r="Z93" i="14" s="1"/>
  <c r="CN46" i="3"/>
  <c r="BL71" i="14"/>
  <c r="Z71" i="14" s="1"/>
  <c r="BL82" i="14"/>
  <c r="Z82" i="14" s="1"/>
  <c r="BL78" i="14"/>
  <c r="Z78" i="14" s="1"/>
  <c r="BL79" i="14"/>
  <c r="Z79" i="14" s="1"/>
  <c r="BL87" i="14"/>
  <c r="Z87" i="14" s="1"/>
  <c r="BL95" i="14"/>
  <c r="Z95" i="14" s="1"/>
  <c r="BL80" i="14"/>
  <c r="Z80" i="14" s="1"/>
  <c r="BL94" i="14"/>
  <c r="Z94" i="14" s="1"/>
  <c r="BL84" i="14"/>
  <c r="Z84" i="14" s="1"/>
  <c r="BL88" i="14"/>
  <c r="Z88" i="14" s="1"/>
  <c r="BL76" i="14"/>
  <c r="Z76" i="14" s="1"/>
  <c r="BL81" i="14"/>
  <c r="Z81" i="14" s="1"/>
  <c r="BL91" i="14"/>
  <c r="Z91" i="14" s="1"/>
  <c r="BL83" i="14"/>
  <c r="Z83" i="14" s="1"/>
  <c r="BL75" i="14"/>
  <c r="Z75" i="14" s="1"/>
  <c r="CN53" i="3"/>
  <c r="CO15" i="3"/>
  <c r="L121" i="3"/>
  <c r="V76" i="3"/>
  <c r="U41" i="3"/>
  <c r="BL74" i="14"/>
  <c r="Z74" i="14" s="1"/>
  <c r="CN52" i="3"/>
  <c r="CN49" i="3"/>
  <c r="CN65" i="3"/>
  <c r="CN48" i="3"/>
  <c r="BL70" i="14"/>
  <c r="Z70" i="14" s="1"/>
  <c r="V10" i="3"/>
  <c r="CO18" i="3"/>
  <c r="L124" i="3"/>
  <c r="CN44" i="3"/>
  <c r="U74" i="3"/>
  <c r="BL66" i="14"/>
  <c r="Z66" i="14" s="1"/>
  <c r="CN55" i="3"/>
  <c r="CN51" i="3"/>
  <c r="BL73" i="14"/>
  <c r="Z73" i="14" s="1"/>
  <c r="CN45" i="3"/>
  <c r="BL67" i="14"/>
  <c r="Z67" i="14" s="1"/>
  <c r="CN68" i="3"/>
  <c r="U10" i="5"/>
  <c r="S228" i="7" s="1"/>
  <c r="U13" i="5"/>
  <c r="S231" i="7" s="1"/>
  <c r="U34" i="5"/>
  <c r="S252" i="7" s="1"/>
  <c r="U33" i="5"/>
  <c r="S251" i="7" s="1"/>
  <c r="U24" i="5"/>
  <c r="S242" i="7" s="1"/>
  <c r="U40" i="5"/>
  <c r="S258" i="7" s="1"/>
  <c r="U55" i="5"/>
  <c r="S273" i="7" s="1"/>
  <c r="U16" i="5"/>
  <c r="S234" i="7" s="1"/>
  <c r="U14" i="5"/>
  <c r="S232" i="7" s="1"/>
  <c r="U11" i="5"/>
  <c r="S229" i="7" s="1"/>
  <c r="U59" i="5"/>
  <c r="S277" i="7" s="1"/>
  <c r="U20" i="5"/>
  <c r="S238" i="7" s="1"/>
  <c r="U57" i="5"/>
  <c r="S275" i="7" s="1"/>
  <c r="U58" i="5"/>
  <c r="S276" i="7" s="1"/>
  <c r="U12" i="5"/>
  <c r="S230" i="7" s="1"/>
  <c r="U62" i="5"/>
  <c r="S280" i="7" s="1"/>
  <c r="U36" i="5"/>
  <c r="S254" i="7" s="1"/>
  <c r="U30" i="5"/>
  <c r="S248" i="7" s="1"/>
  <c r="U42" i="5"/>
  <c r="S260" i="7" s="1"/>
  <c r="U22" i="5"/>
  <c r="S240" i="7" s="1"/>
  <c r="U51" i="5"/>
  <c r="S269" i="7" s="1"/>
  <c r="U18" i="5"/>
  <c r="S236" i="7" s="1"/>
  <c r="U61" i="5"/>
  <c r="S279" i="7" s="1"/>
  <c r="U60" i="5"/>
  <c r="S278" i="7" s="1"/>
  <c r="U38" i="5"/>
  <c r="S256" i="7" s="1"/>
  <c r="U50" i="5"/>
  <c r="S268" i="7" s="1"/>
  <c r="U64" i="5"/>
  <c r="S282" i="7" s="1"/>
  <c r="U39" i="5"/>
  <c r="S257" i="7" s="1"/>
  <c r="U45" i="5"/>
  <c r="S263" i="7" s="1"/>
  <c r="U15" i="5"/>
  <c r="S233" i="7" s="1"/>
  <c r="U35" i="5"/>
  <c r="S253" i="7" s="1"/>
  <c r="U19" i="5"/>
  <c r="S237" i="7" s="1"/>
  <c r="U52" i="5"/>
  <c r="S270" i="7" s="1"/>
  <c r="U54" i="5"/>
  <c r="S272" i="7" s="1"/>
  <c r="U26" i="5"/>
  <c r="S244" i="7" s="1"/>
  <c r="U56" i="5"/>
  <c r="S274" i="7" s="1"/>
  <c r="U49" i="5"/>
  <c r="S267" i="7" s="1"/>
  <c r="U29" i="5"/>
  <c r="S247" i="7" s="1"/>
  <c r="U47" i="5"/>
  <c r="S265" i="7" s="1"/>
  <c r="U31" i="5"/>
  <c r="S249" i="7" s="1"/>
  <c r="U17" i="5"/>
  <c r="S235" i="7" s="1"/>
  <c r="U9" i="5"/>
  <c r="S227" i="7" s="1"/>
  <c r="U23" i="5"/>
  <c r="S241" i="7" s="1"/>
  <c r="U41" i="5"/>
  <c r="S259" i="7" s="1"/>
  <c r="U44" i="5"/>
  <c r="S262" i="7" s="1"/>
  <c r="U48" i="5"/>
  <c r="S266" i="7" s="1"/>
  <c r="U21" i="5"/>
  <c r="S239" i="7" s="1"/>
  <c r="U32" i="5"/>
  <c r="S250" i="7" s="1"/>
  <c r="U63" i="5"/>
  <c r="S281" i="7" s="1"/>
  <c r="U53" i="5"/>
  <c r="S271" i="7" s="1"/>
  <c r="U65" i="5"/>
  <c r="S283" i="7" s="1"/>
  <c r="U28" i="5"/>
  <c r="S246" i="7" s="1"/>
  <c r="U43" i="5"/>
  <c r="S261" i="7" s="1"/>
  <c r="U46" i="5"/>
  <c r="S264" i="7" s="1"/>
  <c r="U37" i="5"/>
  <c r="S255" i="7" s="1"/>
  <c r="U25" i="5"/>
  <c r="S243" i="7" s="1"/>
  <c r="U27" i="5"/>
  <c r="S245" i="7" s="1"/>
  <c r="S217" i="3"/>
  <c r="U85" i="3"/>
  <c r="CN85" i="3" s="1"/>
  <c r="U97" i="3"/>
  <c r="CN97" i="3" s="1"/>
  <c r="U95" i="3"/>
  <c r="CN95" i="3" s="1"/>
  <c r="U83" i="3"/>
  <c r="CN83" i="3" s="1"/>
  <c r="U90" i="3"/>
  <c r="CN90" i="3" s="1"/>
  <c r="U100" i="3"/>
  <c r="CN100" i="3" s="1"/>
  <c r="U106" i="3"/>
  <c r="CN106" i="3" s="1"/>
  <c r="U81" i="3"/>
  <c r="CN81" i="3" s="1"/>
  <c r="U84" i="3"/>
  <c r="CN84" i="3" s="1"/>
  <c r="U104" i="3"/>
  <c r="CN104" i="3" s="1"/>
  <c r="U82" i="3"/>
  <c r="CN82" i="3" s="1"/>
  <c r="U99" i="3"/>
  <c r="CN99" i="3" s="1"/>
  <c r="U91" i="3"/>
  <c r="CN91" i="3" s="1"/>
  <c r="U80" i="3"/>
  <c r="CN80" i="3" s="1"/>
  <c r="U87" i="3"/>
  <c r="CN87" i="3" s="1"/>
  <c r="U78" i="3"/>
  <c r="U93" i="3"/>
  <c r="CN93" i="3" s="1"/>
  <c r="U98" i="3"/>
  <c r="CN98" i="3" s="1"/>
  <c r="U79" i="3"/>
  <c r="CN79" i="3" s="1"/>
  <c r="U96" i="3"/>
  <c r="CN96" i="3" s="1"/>
  <c r="U86" i="3"/>
  <c r="CN86" i="3" s="1"/>
  <c r="U92" i="3"/>
  <c r="CN92" i="3" s="1"/>
  <c r="U103" i="3"/>
  <c r="CN103" i="3" s="1"/>
  <c r="U101" i="3"/>
  <c r="CN101" i="3" s="1"/>
  <c r="U107" i="3"/>
  <c r="CN107" i="3" s="1"/>
  <c r="U105" i="3"/>
  <c r="CN105" i="3" s="1"/>
  <c r="U89" i="3"/>
  <c r="CN89" i="3" s="1"/>
  <c r="U102" i="3"/>
  <c r="CN102" i="3" s="1"/>
  <c r="U88" i="3"/>
  <c r="CN88" i="3" s="1"/>
  <c r="U94" i="3"/>
  <c r="CN94" i="3" s="1"/>
  <c r="CN57" i="3"/>
  <c r="BL69" i="14"/>
  <c r="Z69" i="14" s="1"/>
  <c r="CN47" i="3"/>
  <c r="CN64" i="3"/>
  <c r="O91" i="16"/>
  <c r="AC91" i="16" s="1"/>
  <c r="Z100" i="9"/>
  <c r="Z273" i="9" s="1"/>
  <c r="Y254" i="9"/>
  <c r="Z81" i="9" s="1"/>
  <c r="Z254" i="9" s="1"/>
  <c r="Y251" i="9"/>
  <c r="Z78" i="9" s="1"/>
  <c r="Z251" i="9" s="1"/>
  <c r="P77" i="16"/>
  <c r="AD77" i="16" s="1"/>
  <c r="AB68" i="9"/>
  <c r="AB241" i="9" s="1"/>
  <c r="Y77" i="9"/>
  <c r="O78" i="16" s="1"/>
  <c r="Y95" i="9"/>
  <c r="O96" i="16" s="1"/>
  <c r="Z99" i="9"/>
  <c r="AC73" i="16"/>
  <c r="AC76" i="9"/>
  <c r="AC249" i="9" s="1"/>
  <c r="AB70" i="16"/>
  <c r="AD89" i="16"/>
  <c r="J196" i="16"/>
  <c r="AB109" i="9"/>
  <c r="AB282" i="9" s="1"/>
  <c r="AC94" i="16"/>
  <c r="Z85" i="9"/>
  <c r="AG180" i="9"/>
  <c r="AG181" i="9" s="1"/>
  <c r="AG8" i="9"/>
  <c r="AB96" i="9"/>
  <c r="AB269" i="9" s="1"/>
  <c r="X105" i="9"/>
  <c r="AA82" i="9"/>
  <c r="AA255" i="9" s="1"/>
  <c r="AD105" i="16"/>
  <c r="J212" i="16"/>
  <c r="AA73" i="9"/>
  <c r="AA110" i="9"/>
  <c r="AA80" i="9"/>
  <c r="AA253" i="9" s="1"/>
  <c r="AD99" i="16"/>
  <c r="J206" i="16"/>
  <c r="AC71" i="16"/>
  <c r="Z90" i="9"/>
  <c r="AI225" i="7"/>
  <c r="AI117" i="7"/>
  <c r="AH7" i="9"/>
  <c r="AJ7" i="7"/>
  <c r="Z279" i="9"/>
  <c r="AC270" i="9"/>
  <c r="AC82" i="16"/>
  <c r="Z239" i="9"/>
  <c r="AB277" i="9"/>
  <c r="W275" i="9"/>
  <c r="AA108" i="9"/>
  <c r="AA281" i="9" s="1"/>
  <c r="AB107" i="9"/>
  <c r="P108" i="16" s="1"/>
  <c r="AC79" i="16"/>
  <c r="AB271" i="9"/>
  <c r="Y243" i="9"/>
  <c r="V242" i="9"/>
  <c r="AB261" i="9"/>
  <c r="W244" i="9"/>
  <c r="X205" i="16"/>
  <c r="O86" i="16"/>
  <c r="X84" i="9"/>
  <c r="Y87" i="9"/>
  <c r="O88" i="16" s="1"/>
  <c r="AD87" i="16"/>
  <c r="J194" i="16"/>
  <c r="AC95" i="16"/>
  <c r="AC102" i="16"/>
  <c r="X211" i="16"/>
  <c r="Z67" i="9"/>
  <c r="O100" i="16"/>
  <c r="AC76" i="16"/>
  <c r="X91" i="9"/>
  <c r="AC103" i="9"/>
  <c r="X262" i="9"/>
  <c r="Z265" i="9"/>
  <c r="AB259" i="9"/>
  <c r="X256" i="9"/>
  <c r="Y267" i="9"/>
  <c r="Y245" i="9"/>
  <c r="Y274" i="9"/>
  <c r="W252" i="9"/>
  <c r="X247" i="9"/>
  <c r="Y266" i="9"/>
  <c r="Y248" i="9"/>
  <c r="V65" i="3" l="1"/>
  <c r="L171" i="3" s="1"/>
  <c r="V52" i="3"/>
  <c r="L158" i="3" s="1"/>
  <c r="BM41" i="14"/>
  <c r="AA41" i="14" s="1"/>
  <c r="W16" i="3" s="1"/>
  <c r="CP16" i="3" s="1"/>
  <c r="BM42" i="14"/>
  <c r="AA42" i="14" s="1"/>
  <c r="W17" i="3" s="1"/>
  <c r="BM39" i="14"/>
  <c r="AA39" i="14" s="1"/>
  <c r="W14" i="3" s="1"/>
  <c r="BM37" i="14"/>
  <c r="AA37" i="14" s="1"/>
  <c r="W12" i="3" s="1"/>
  <c r="BM38" i="14"/>
  <c r="AA38" i="14" s="1"/>
  <c r="W13" i="3" s="1"/>
  <c r="CP13" i="3" s="1"/>
  <c r="BM43" i="14"/>
  <c r="AA43" i="14" s="1"/>
  <c r="W18" i="3" s="1"/>
  <c r="CP18" i="3" s="1"/>
  <c r="BM36" i="14"/>
  <c r="AA36" i="14" s="1"/>
  <c r="W11" i="3" s="1"/>
  <c r="BM63" i="14"/>
  <c r="AA63" i="14" s="1"/>
  <c r="W38" i="3" s="1"/>
  <c r="BM62" i="14"/>
  <c r="AA62" i="14" s="1"/>
  <c r="W37" i="3" s="1"/>
  <c r="CP37" i="3" s="1"/>
  <c r="BM55" i="14"/>
  <c r="AA55" i="14" s="1"/>
  <c r="W30" i="3" s="1"/>
  <c r="BM45" i="14"/>
  <c r="AA45" i="14" s="1"/>
  <c r="W20" i="3" s="1"/>
  <c r="CP20" i="3" s="1"/>
  <c r="BM61" i="14"/>
  <c r="AA61" i="14" s="1"/>
  <c r="W36" i="3" s="1"/>
  <c r="CP36" i="3" s="1"/>
  <c r="BM46" i="14"/>
  <c r="AA46" i="14" s="1"/>
  <c r="W21" i="3" s="1"/>
  <c r="BM50" i="14"/>
  <c r="AA50" i="14" s="1"/>
  <c r="W25" i="3" s="1"/>
  <c r="CP25" i="3" s="1"/>
  <c r="BM52" i="14"/>
  <c r="AA52" i="14" s="1"/>
  <c r="W27" i="3" s="1"/>
  <c r="CP27" i="3" s="1"/>
  <c r="BM54" i="14"/>
  <c r="AA54" i="14" s="1"/>
  <c r="W29" i="3" s="1"/>
  <c r="CP29" i="3" s="1"/>
  <c r="BM44" i="14"/>
  <c r="AA44" i="14" s="1"/>
  <c r="W19" i="3" s="1"/>
  <c r="BM56" i="14"/>
  <c r="AA56" i="14" s="1"/>
  <c r="W31" i="3" s="1"/>
  <c r="CP31" i="3" s="1"/>
  <c r="BM47" i="14"/>
  <c r="AA47" i="14" s="1"/>
  <c r="W22" i="3" s="1"/>
  <c r="CP22" i="3" s="1"/>
  <c r="BM58" i="14"/>
  <c r="AA58" i="14" s="1"/>
  <c r="W33" i="3" s="1"/>
  <c r="CP33" i="3" s="1"/>
  <c r="BM60" i="14"/>
  <c r="AA60" i="14" s="1"/>
  <c r="W35" i="3" s="1"/>
  <c r="CP35" i="3" s="1"/>
  <c r="BM48" i="14"/>
  <c r="AA48" i="14" s="1"/>
  <c r="W23" i="3" s="1"/>
  <c r="BM57" i="14"/>
  <c r="AA57" i="14" s="1"/>
  <c r="W32" i="3" s="1"/>
  <c r="CP32" i="3" s="1"/>
  <c r="BM53" i="14"/>
  <c r="AA53" i="14" s="1"/>
  <c r="W28" i="3" s="1"/>
  <c r="BM59" i="14"/>
  <c r="AA59" i="14" s="1"/>
  <c r="W34" i="3" s="1"/>
  <c r="BM49" i="14"/>
  <c r="AA49" i="14" s="1"/>
  <c r="W24" i="3" s="1"/>
  <c r="BM51" i="14"/>
  <c r="AA51" i="14" s="1"/>
  <c r="W26" i="3" s="1"/>
  <c r="V45" i="3"/>
  <c r="V54" i="3"/>
  <c r="CO54" i="3" s="1"/>
  <c r="V58" i="3"/>
  <c r="L164" i="3" s="1"/>
  <c r="BM35" i="14"/>
  <c r="AA35" i="14" s="1"/>
  <c r="AA31" i="14" s="1"/>
  <c r="BM40" i="14"/>
  <c r="AA40" i="14" s="1"/>
  <c r="W15" i="3" s="1"/>
  <c r="CP15" i="3" s="1"/>
  <c r="V40" i="3"/>
  <c r="L116" i="3"/>
  <c r="L146" i="3" s="1"/>
  <c r="L147" i="3" s="1"/>
  <c r="CO10" i="3"/>
  <c r="CO52" i="3"/>
  <c r="V60" i="3"/>
  <c r="V63" i="3"/>
  <c r="V71" i="3"/>
  <c r="V57" i="3"/>
  <c r="V51" i="3"/>
  <c r="V44" i="3"/>
  <c r="V48" i="3"/>
  <c r="V49" i="3"/>
  <c r="V69" i="3"/>
  <c r="V62" i="3"/>
  <c r="V67" i="3"/>
  <c r="V64" i="3"/>
  <c r="CN78" i="3"/>
  <c r="U108" i="3"/>
  <c r="U109" i="3" s="1"/>
  <c r="V68" i="3"/>
  <c r="U75" i="3"/>
  <c r="V110" i="3"/>
  <c r="V100" i="3" s="1"/>
  <c r="L207" i="3" s="1"/>
  <c r="V59" i="3"/>
  <c r="V72" i="3"/>
  <c r="V56" i="3"/>
  <c r="V47" i="3"/>
  <c r="CO65" i="3"/>
  <c r="V55" i="3"/>
  <c r="V53" i="3"/>
  <c r="V61" i="3"/>
  <c r="V66" i="3"/>
  <c r="V73" i="3"/>
  <c r="V46" i="3"/>
  <c r="V70" i="3"/>
  <c r="V50" i="3"/>
  <c r="P110" i="16"/>
  <c r="AD110" i="16" s="1"/>
  <c r="P69" i="16"/>
  <c r="AD69" i="16" s="1"/>
  <c r="AB280" i="9"/>
  <c r="AC107" i="9" s="1"/>
  <c r="AC280" i="9" s="1"/>
  <c r="Y260" i="9"/>
  <c r="Z87" i="9" s="1"/>
  <c r="Z260" i="9" s="1"/>
  <c r="J184" i="16"/>
  <c r="X184" i="16" s="1"/>
  <c r="AA100" i="9"/>
  <c r="AA273" i="9" s="1"/>
  <c r="Y250" i="9"/>
  <c r="Z77" i="9" s="1"/>
  <c r="Y268" i="9"/>
  <c r="Z95" i="9" s="1"/>
  <c r="AB80" i="9"/>
  <c r="P81" i="16" s="1"/>
  <c r="AB82" i="9"/>
  <c r="P83" i="16" s="1"/>
  <c r="AC109" i="9"/>
  <c r="AC282" i="9" s="1"/>
  <c r="AC96" i="9"/>
  <c r="AC269" i="9" s="1"/>
  <c r="Z72" i="9"/>
  <c r="Z245" i="9" s="1"/>
  <c r="Z93" i="9"/>
  <c r="Z266" i="9" s="1"/>
  <c r="X79" i="9"/>
  <c r="X252" i="9" s="1"/>
  <c r="Z101" i="9"/>
  <c r="Z274" i="9" s="1"/>
  <c r="Y83" i="9"/>
  <c r="O84" i="16" s="1"/>
  <c r="AA92" i="9"/>
  <c r="AA265" i="9" s="1"/>
  <c r="AA78" i="9"/>
  <c r="AA251" i="9" s="1"/>
  <c r="AA81" i="9"/>
  <c r="AA254" i="9" s="1"/>
  <c r="AB108" i="9"/>
  <c r="AB281" i="9" s="1"/>
  <c r="X102" i="9"/>
  <c r="AC104" i="9"/>
  <c r="Y74" i="9"/>
  <c r="O75" i="16" s="1"/>
  <c r="Y89" i="9"/>
  <c r="O90" i="16" s="1"/>
  <c r="P97" i="16"/>
  <c r="Z240" i="9"/>
  <c r="X194" i="16"/>
  <c r="X257" i="9"/>
  <c r="AC88" i="9"/>
  <c r="AC261" i="9" s="1"/>
  <c r="Z70" i="9"/>
  <c r="Z243" i="9" s="1"/>
  <c r="AD108" i="16"/>
  <c r="J215" i="16"/>
  <c r="AA66" i="9"/>
  <c r="X206" i="16"/>
  <c r="AA283" i="9"/>
  <c r="AA246" i="9"/>
  <c r="X278" i="9"/>
  <c r="Z258" i="9"/>
  <c r="X196" i="16"/>
  <c r="Z272" i="9"/>
  <c r="AC78" i="16"/>
  <c r="AC86" i="16"/>
  <c r="AD97" i="9"/>
  <c r="AD270" i="9" s="1"/>
  <c r="AC88" i="16"/>
  <c r="AJ117" i="7"/>
  <c r="AI7" i="9"/>
  <c r="AJ225" i="7"/>
  <c r="AK7" i="7"/>
  <c r="AD76" i="9"/>
  <c r="AC68" i="9"/>
  <c r="Z75" i="9"/>
  <c r="Z94" i="9"/>
  <c r="Z267" i="9" s="1"/>
  <c r="AC86" i="9"/>
  <c r="AC259" i="9" s="1"/>
  <c r="AC276" i="9"/>
  <c r="X264" i="9"/>
  <c r="AC100" i="16"/>
  <c r="X71" i="9"/>
  <c r="X244" i="9" s="1"/>
  <c r="W69" i="9"/>
  <c r="W242" i="9" s="1"/>
  <c r="AC98" i="9"/>
  <c r="AC271" i="9" s="1"/>
  <c r="AA106" i="9"/>
  <c r="AH8" i="9"/>
  <c r="AH180" i="9"/>
  <c r="AH181" i="9" s="1"/>
  <c r="Z263" i="9"/>
  <c r="X212" i="16"/>
  <c r="AC96" i="16"/>
  <c r="BM74" i="14" l="1"/>
  <c r="AA74" i="14" s="1"/>
  <c r="BM67" i="14"/>
  <c r="AA67" i="14" s="1"/>
  <c r="L160" i="3"/>
  <c r="J217" i="16"/>
  <c r="X217" i="16" s="1"/>
  <c r="CP17" i="3"/>
  <c r="CO45" i="3"/>
  <c r="CO58" i="3"/>
  <c r="CP12" i="3"/>
  <c r="CP14" i="3"/>
  <c r="V94" i="3"/>
  <c r="L201" i="3" s="1"/>
  <c r="V98" i="3"/>
  <c r="CO98" i="3" s="1"/>
  <c r="CP34" i="3"/>
  <c r="CP19" i="3"/>
  <c r="CP21" i="3"/>
  <c r="L151" i="3"/>
  <c r="CP26" i="3"/>
  <c r="CP11" i="3"/>
  <c r="CP28" i="3"/>
  <c r="CP38" i="3"/>
  <c r="CP24" i="3"/>
  <c r="CP23" i="3"/>
  <c r="CP30" i="3"/>
  <c r="V85" i="3"/>
  <c r="CO85" i="3" s="1"/>
  <c r="L179" i="3"/>
  <c r="CO73" i="3"/>
  <c r="CO55" i="3"/>
  <c r="L161" i="3"/>
  <c r="L170" i="3"/>
  <c r="CO64" i="3"/>
  <c r="L175" i="3"/>
  <c r="CO69" i="3"/>
  <c r="BM73" i="14"/>
  <c r="AA73" i="14" s="1"/>
  <c r="CO51" i="3"/>
  <c r="L157" i="3"/>
  <c r="L169" i="3"/>
  <c r="CO63" i="3"/>
  <c r="W76" i="3"/>
  <c r="V41" i="3"/>
  <c r="CO100" i="3"/>
  <c r="BM72" i="14"/>
  <c r="AA72" i="14" s="1"/>
  <c r="CO50" i="3"/>
  <c r="L156" i="3"/>
  <c r="CO66" i="3"/>
  <c r="L172" i="3"/>
  <c r="V88" i="3"/>
  <c r="V87" i="3"/>
  <c r="V91" i="3"/>
  <c r="V89" i="3"/>
  <c r="V95" i="3"/>
  <c r="V81" i="3"/>
  <c r="V99" i="3"/>
  <c r="V83" i="3"/>
  <c r="V107" i="3"/>
  <c r="V79" i="3"/>
  <c r="V103" i="3"/>
  <c r="V105" i="3"/>
  <c r="V90" i="3"/>
  <c r="V93" i="3"/>
  <c r="V82" i="3"/>
  <c r="V86" i="3"/>
  <c r="V106" i="3"/>
  <c r="V101" i="3"/>
  <c r="V102" i="3"/>
  <c r="V78" i="3"/>
  <c r="V84" i="3"/>
  <c r="V96" i="3"/>
  <c r="V104" i="3"/>
  <c r="V97" i="3"/>
  <c r="L155" i="3"/>
  <c r="CO49" i="3"/>
  <c r="CO57" i="3"/>
  <c r="L163" i="3"/>
  <c r="CO60" i="3"/>
  <c r="L166" i="3"/>
  <c r="W10" i="3"/>
  <c r="L176" i="3"/>
  <c r="CO70" i="3"/>
  <c r="CO61" i="3"/>
  <c r="L167" i="3"/>
  <c r="CO47" i="3"/>
  <c r="L153" i="3"/>
  <c r="BM69" i="14"/>
  <c r="AA69" i="14" s="1"/>
  <c r="L178" i="3"/>
  <c r="CO72" i="3"/>
  <c r="CO67" i="3"/>
  <c r="L173" i="3"/>
  <c r="L154" i="3"/>
  <c r="BM70" i="14"/>
  <c r="AA70" i="14" s="1"/>
  <c r="CO48" i="3"/>
  <c r="V51" i="5"/>
  <c r="T269" i="7" s="1"/>
  <c r="V17" i="5"/>
  <c r="T235" i="7" s="1"/>
  <c r="V33" i="5"/>
  <c r="T251" i="7" s="1"/>
  <c r="V11" i="5"/>
  <c r="T229" i="7" s="1"/>
  <c r="V38" i="5"/>
  <c r="T256" i="7" s="1"/>
  <c r="V65" i="5"/>
  <c r="T283" i="7" s="1"/>
  <c r="V63" i="5"/>
  <c r="T281" i="7" s="1"/>
  <c r="V32" i="5"/>
  <c r="T250" i="7" s="1"/>
  <c r="V10" i="5"/>
  <c r="T228" i="7" s="1"/>
  <c r="V35" i="5"/>
  <c r="T253" i="7" s="1"/>
  <c r="V36" i="5"/>
  <c r="T254" i="7" s="1"/>
  <c r="V26" i="5"/>
  <c r="T244" i="7" s="1"/>
  <c r="V54" i="5"/>
  <c r="T272" i="7" s="1"/>
  <c r="V16" i="5"/>
  <c r="T234" i="7" s="1"/>
  <c r="V18" i="5"/>
  <c r="T236" i="7" s="1"/>
  <c r="V39" i="5"/>
  <c r="T257" i="7" s="1"/>
  <c r="V28" i="5"/>
  <c r="T246" i="7" s="1"/>
  <c r="V21" i="5"/>
  <c r="T239" i="7" s="1"/>
  <c r="V44" i="5"/>
  <c r="T262" i="7" s="1"/>
  <c r="V19" i="5"/>
  <c r="T237" i="7" s="1"/>
  <c r="V22" i="5"/>
  <c r="T240" i="7" s="1"/>
  <c r="V12" i="5"/>
  <c r="T230" i="7" s="1"/>
  <c r="V41" i="5"/>
  <c r="T259" i="7" s="1"/>
  <c r="V45" i="5"/>
  <c r="T263" i="7" s="1"/>
  <c r="V31" i="5"/>
  <c r="T249" i="7" s="1"/>
  <c r="V60" i="5"/>
  <c r="T278" i="7" s="1"/>
  <c r="V34" i="5"/>
  <c r="T252" i="7" s="1"/>
  <c r="V49" i="5"/>
  <c r="T267" i="7" s="1"/>
  <c r="V27" i="5"/>
  <c r="T245" i="7" s="1"/>
  <c r="V61" i="5"/>
  <c r="T279" i="7" s="1"/>
  <c r="V52" i="5"/>
  <c r="T270" i="7" s="1"/>
  <c r="V53" i="5"/>
  <c r="T271" i="7" s="1"/>
  <c r="V47" i="5"/>
  <c r="T265" i="7" s="1"/>
  <c r="V43" i="5"/>
  <c r="T261" i="7" s="1"/>
  <c r="V24" i="5"/>
  <c r="T242" i="7" s="1"/>
  <c r="V48" i="5"/>
  <c r="T266" i="7" s="1"/>
  <c r="V37" i="5"/>
  <c r="T255" i="7" s="1"/>
  <c r="V15" i="5"/>
  <c r="T233" i="7" s="1"/>
  <c r="V62" i="5"/>
  <c r="T280" i="7" s="1"/>
  <c r="V50" i="5"/>
  <c r="T268" i="7" s="1"/>
  <c r="V58" i="5"/>
  <c r="T276" i="7" s="1"/>
  <c r="V20" i="5"/>
  <c r="T238" i="7" s="1"/>
  <c r="V64" i="5"/>
  <c r="T282" i="7" s="1"/>
  <c r="V13" i="5"/>
  <c r="T231" i="7" s="1"/>
  <c r="V9" i="5"/>
  <c r="T227" i="7" s="1"/>
  <c r="V29" i="5"/>
  <c r="T247" i="7" s="1"/>
  <c r="V57" i="5"/>
  <c r="T275" i="7" s="1"/>
  <c r="V23" i="5"/>
  <c r="T241" i="7" s="1"/>
  <c r="V59" i="5"/>
  <c r="T277" i="7" s="1"/>
  <c r="V30" i="5"/>
  <c r="T248" i="7" s="1"/>
  <c r="V40" i="5"/>
  <c r="T258" i="7" s="1"/>
  <c r="V14" i="5"/>
  <c r="T232" i="7" s="1"/>
  <c r="V55" i="5"/>
  <c r="T273" i="7" s="1"/>
  <c r="V42" i="5"/>
  <c r="T260" i="7" s="1"/>
  <c r="V56" i="5"/>
  <c r="T274" i="7" s="1"/>
  <c r="V46" i="5"/>
  <c r="T264" i="7" s="1"/>
  <c r="V25" i="5"/>
  <c r="T243" i="7" s="1"/>
  <c r="BM95" i="14"/>
  <c r="AA95" i="14" s="1"/>
  <c r="BM87" i="14"/>
  <c r="AA87" i="14" s="1"/>
  <c r="BM90" i="14"/>
  <c r="AA90" i="14" s="1"/>
  <c r="W68" i="3" s="1"/>
  <c r="BM68" i="14"/>
  <c r="AA68" i="14" s="1"/>
  <c r="BM84" i="14"/>
  <c r="AA84" i="14" s="1"/>
  <c r="BM79" i="14"/>
  <c r="AA79" i="14" s="1"/>
  <c r="BM94" i="14"/>
  <c r="AA94" i="14" s="1"/>
  <c r="W72" i="3" s="1"/>
  <c r="BM85" i="14"/>
  <c r="AA85" i="14" s="1"/>
  <c r="BM91" i="14"/>
  <c r="AA91" i="14" s="1"/>
  <c r="BM89" i="14"/>
  <c r="AA89" i="14" s="1"/>
  <c r="BM88" i="14"/>
  <c r="AA88" i="14" s="1"/>
  <c r="BM82" i="14"/>
  <c r="AA82" i="14" s="1"/>
  <c r="BM92" i="14"/>
  <c r="AA92" i="14" s="1"/>
  <c r="BM80" i="14"/>
  <c r="AA80" i="14" s="1"/>
  <c r="BM93" i="14"/>
  <c r="AA93" i="14" s="1"/>
  <c r="W71" i="3" s="1"/>
  <c r="CP71" i="3" s="1"/>
  <c r="L152" i="3"/>
  <c r="BM71" i="14"/>
  <c r="AA71" i="14" s="1"/>
  <c r="BM81" i="14"/>
  <c r="AA81" i="14" s="1"/>
  <c r="BM83" i="14"/>
  <c r="AA83" i="14" s="1"/>
  <c r="W61" i="3" s="1"/>
  <c r="BM86" i="14"/>
  <c r="AA86" i="14" s="1"/>
  <c r="BM76" i="14"/>
  <c r="AA76" i="14" s="1"/>
  <c r="BM77" i="14"/>
  <c r="AA77" i="14" s="1"/>
  <c r="BM78" i="14"/>
  <c r="AA78" i="14" s="1"/>
  <c r="W56" i="3" s="1"/>
  <c r="CO46" i="3"/>
  <c r="BM75" i="14"/>
  <c r="AA75" i="14" s="1"/>
  <c r="CO53" i="3"/>
  <c r="L159" i="3"/>
  <c r="L162" i="3"/>
  <c r="CO56" i="3"/>
  <c r="CO59" i="3"/>
  <c r="L165" i="3"/>
  <c r="CO68" i="3"/>
  <c r="L174" i="3"/>
  <c r="V92" i="3"/>
  <c r="V80" i="3"/>
  <c r="CO62" i="3"/>
  <c r="L168" i="3"/>
  <c r="L150" i="3"/>
  <c r="L180" i="3" s="1"/>
  <c r="L181" i="3" s="1"/>
  <c r="V74" i="3"/>
  <c r="BM66" i="14"/>
  <c r="AA66" i="14" s="1"/>
  <c r="CO44" i="3"/>
  <c r="CO71" i="3"/>
  <c r="L177" i="3"/>
  <c r="J176" i="16"/>
  <c r="X176" i="16" s="1"/>
  <c r="AB255" i="9"/>
  <c r="AC82" i="9" s="1"/>
  <c r="AC255" i="9" s="1"/>
  <c r="P109" i="16"/>
  <c r="AD109" i="16" s="1"/>
  <c r="AB100" i="9"/>
  <c r="P101" i="16" s="1"/>
  <c r="J208" i="16" s="1"/>
  <c r="Y262" i="9"/>
  <c r="Z89" i="9" s="1"/>
  <c r="Y247" i="9"/>
  <c r="Z74" i="9" s="1"/>
  <c r="Y256" i="9"/>
  <c r="Z83" i="9" s="1"/>
  <c r="Z256" i="9" s="1"/>
  <c r="AC108" i="9"/>
  <c r="AC281" i="9" s="1"/>
  <c r="AA90" i="9"/>
  <c r="AA263" i="9" s="1"/>
  <c r="X69" i="9"/>
  <c r="X242" i="9" s="1"/>
  <c r="AD103" i="9"/>
  <c r="AA94" i="9"/>
  <c r="AA267" i="9" s="1"/>
  <c r="AB110" i="9"/>
  <c r="P111" i="16" s="1"/>
  <c r="AD97" i="16"/>
  <c r="J204" i="16"/>
  <c r="AB81" i="9"/>
  <c r="P82" i="16" s="1"/>
  <c r="AB78" i="9"/>
  <c r="P79" i="16" s="1"/>
  <c r="AA72" i="9"/>
  <c r="AA245" i="9" s="1"/>
  <c r="AD109" i="9"/>
  <c r="AD282" i="9" s="1"/>
  <c r="AD81" i="16"/>
  <c r="J188" i="16"/>
  <c r="Z248" i="9"/>
  <c r="AD249" i="9"/>
  <c r="AI180" i="9"/>
  <c r="AI181" i="9" s="1"/>
  <c r="AI8" i="9"/>
  <c r="Y105" i="9"/>
  <c r="O106" i="16" s="1"/>
  <c r="Z268" i="9"/>
  <c r="X275" i="9"/>
  <c r="AD83" i="16"/>
  <c r="J190" i="16"/>
  <c r="AB253" i="9"/>
  <c r="AD98" i="9"/>
  <c r="AD271" i="9" s="1"/>
  <c r="Y71" i="9"/>
  <c r="O72" i="16" s="1"/>
  <c r="AD86" i="9"/>
  <c r="AD259" i="9" s="1"/>
  <c r="AE97" i="9"/>
  <c r="Q98" i="16" s="1"/>
  <c r="AD107" i="9"/>
  <c r="AD280" i="9" s="1"/>
  <c r="AA87" i="9"/>
  <c r="AA260" i="9" s="1"/>
  <c r="AA99" i="9"/>
  <c r="X215" i="16"/>
  <c r="AA70" i="9"/>
  <c r="AA243" i="9" s="1"/>
  <c r="AD88" i="9"/>
  <c r="AD261" i="9" s="1"/>
  <c r="Y84" i="9"/>
  <c r="O85" i="16" s="1"/>
  <c r="AB92" i="9"/>
  <c r="AB265" i="9" s="1"/>
  <c r="AA101" i="9"/>
  <c r="AA274" i="9" s="1"/>
  <c r="Y79" i="9"/>
  <c r="O80" i="16" s="1"/>
  <c r="AA93" i="9"/>
  <c r="AA266" i="9" s="1"/>
  <c r="AD96" i="9"/>
  <c r="AD269" i="9" s="1"/>
  <c r="AA279" i="9"/>
  <c r="Y91" i="9"/>
  <c r="O92" i="16" s="1"/>
  <c r="AC241" i="9"/>
  <c r="Z250" i="9"/>
  <c r="AL7" i="7"/>
  <c r="AJ7" i="9"/>
  <c r="AK225" i="7"/>
  <c r="AK117" i="7"/>
  <c r="AA85" i="9"/>
  <c r="AB73" i="9"/>
  <c r="P74" i="16" s="1"/>
  <c r="AA239" i="9"/>
  <c r="AA67" i="9"/>
  <c r="AC90" i="16"/>
  <c r="AC75" i="16"/>
  <c r="AC277" i="9"/>
  <c r="AC84" i="16"/>
  <c r="W49" i="3" l="1"/>
  <c r="W70" i="3"/>
  <c r="CP70" i="3" s="1"/>
  <c r="W62" i="3"/>
  <c r="CP62" i="3" s="1"/>
  <c r="W46" i="3"/>
  <c r="BN41" i="14"/>
  <c r="AB41" i="14" s="1"/>
  <c r="X16" i="3" s="1"/>
  <c r="CQ16" i="3" s="1"/>
  <c r="BN42" i="14"/>
  <c r="AB42" i="14" s="1"/>
  <c r="X17" i="3" s="1"/>
  <c r="W60" i="3"/>
  <c r="CP60" i="3" s="1"/>
  <c r="W47" i="3"/>
  <c r="CP47" i="3" s="1"/>
  <c r="W44" i="3"/>
  <c r="BN66" i="14" s="1"/>
  <c r="AB66" i="14" s="1"/>
  <c r="W53" i="3"/>
  <c r="CP53" i="3" s="1"/>
  <c r="W55" i="3"/>
  <c r="CP55" i="3" s="1"/>
  <c r="W59" i="3"/>
  <c r="CP59" i="3" s="1"/>
  <c r="W50" i="3"/>
  <c r="CP50" i="3" s="1"/>
  <c r="L205" i="3"/>
  <c r="BN39" i="14"/>
  <c r="AB39" i="14" s="1"/>
  <c r="X14" i="3" s="1"/>
  <c r="BN37" i="14"/>
  <c r="AB37" i="14" s="1"/>
  <c r="X12" i="3" s="1"/>
  <c r="BN38" i="14"/>
  <c r="AB38" i="14" s="1"/>
  <c r="X13" i="3" s="1"/>
  <c r="CQ13" i="3" s="1"/>
  <c r="L192" i="3"/>
  <c r="CO94" i="3"/>
  <c r="BN43" i="14"/>
  <c r="AB43" i="14" s="1"/>
  <c r="X18" i="3" s="1"/>
  <c r="CQ18" i="3" s="1"/>
  <c r="BN36" i="14"/>
  <c r="AB36" i="14" s="1"/>
  <c r="X11" i="3" s="1"/>
  <c r="BN56" i="14"/>
  <c r="AB56" i="14" s="1"/>
  <c r="X31" i="3" s="1"/>
  <c r="CQ31" i="3" s="1"/>
  <c r="BN57" i="14"/>
  <c r="AB57" i="14" s="1"/>
  <c r="X32" i="3" s="1"/>
  <c r="CQ32" i="3" s="1"/>
  <c r="BN54" i="14"/>
  <c r="AB54" i="14" s="1"/>
  <c r="X29" i="3" s="1"/>
  <c r="CQ29" i="3" s="1"/>
  <c r="BN60" i="14"/>
  <c r="AB60" i="14" s="1"/>
  <c r="X35" i="3" s="1"/>
  <c r="CQ35" i="3" s="1"/>
  <c r="BN61" i="14"/>
  <c r="AB61" i="14" s="1"/>
  <c r="X36" i="3" s="1"/>
  <c r="CQ36" i="3" s="1"/>
  <c r="BN46" i="14"/>
  <c r="AB46" i="14" s="1"/>
  <c r="X21" i="3" s="1"/>
  <c r="BN62" i="14"/>
  <c r="AB62" i="14" s="1"/>
  <c r="X37" i="3" s="1"/>
  <c r="CQ37" i="3" s="1"/>
  <c r="BN55" i="14"/>
  <c r="AB55" i="14" s="1"/>
  <c r="X30" i="3" s="1"/>
  <c r="BN48" i="14"/>
  <c r="AB48" i="14" s="1"/>
  <c r="X23" i="3" s="1"/>
  <c r="CQ23" i="3" s="1"/>
  <c r="BN51" i="14"/>
  <c r="AB51" i="14" s="1"/>
  <c r="X26" i="3" s="1"/>
  <c r="BN53" i="14"/>
  <c r="AB53" i="14" s="1"/>
  <c r="X28" i="3" s="1"/>
  <c r="BN47" i="14"/>
  <c r="AB47" i="14" s="1"/>
  <c r="X22" i="3" s="1"/>
  <c r="CQ22" i="3" s="1"/>
  <c r="BN45" i="14"/>
  <c r="AB45" i="14" s="1"/>
  <c r="X20" i="3" s="1"/>
  <c r="CQ20" i="3" s="1"/>
  <c r="BN52" i="14"/>
  <c r="AB52" i="14" s="1"/>
  <c r="X27" i="3" s="1"/>
  <c r="CQ27" i="3" s="1"/>
  <c r="BN58" i="14"/>
  <c r="AB58" i="14" s="1"/>
  <c r="X33" i="3" s="1"/>
  <c r="CQ33" i="3" s="1"/>
  <c r="BN50" i="14"/>
  <c r="AB50" i="14" s="1"/>
  <c r="X25" i="3" s="1"/>
  <c r="BN44" i="14"/>
  <c r="AB44" i="14" s="1"/>
  <c r="X19" i="3" s="1"/>
  <c r="CQ19" i="3" s="1"/>
  <c r="BN49" i="14"/>
  <c r="AB49" i="14" s="1"/>
  <c r="X24" i="3" s="1"/>
  <c r="BN59" i="14"/>
  <c r="AB59" i="14" s="1"/>
  <c r="X34" i="3" s="1"/>
  <c r="BN63" i="14"/>
  <c r="AB63" i="14" s="1"/>
  <c r="X38" i="3" s="1"/>
  <c r="CQ38" i="3" s="1"/>
  <c r="CP56" i="3"/>
  <c r="CP61" i="3"/>
  <c r="CP72" i="3"/>
  <c r="CP68" i="3"/>
  <c r="CP49" i="3"/>
  <c r="CO90" i="3"/>
  <c r="L197" i="3"/>
  <c r="CO104" i="3"/>
  <c r="L211" i="3"/>
  <c r="CO102" i="3"/>
  <c r="L209" i="3"/>
  <c r="L189" i="3"/>
  <c r="CO82" i="3"/>
  <c r="CO103" i="3"/>
  <c r="L210" i="3"/>
  <c r="CO99" i="3"/>
  <c r="L206" i="3"/>
  <c r="CO91" i="3"/>
  <c r="L198" i="3"/>
  <c r="W45" i="3"/>
  <c r="W54" i="3"/>
  <c r="W58" i="3"/>
  <c r="W52" i="3"/>
  <c r="W65" i="3"/>
  <c r="W51" i="3"/>
  <c r="BN75" i="14" s="1"/>
  <c r="AB75" i="14" s="1"/>
  <c r="W69" i="3"/>
  <c r="L199" i="3"/>
  <c r="CO92" i="3"/>
  <c r="L213" i="3"/>
  <c r="CO106" i="3"/>
  <c r="L202" i="3"/>
  <c r="CO95" i="3"/>
  <c r="V75" i="3"/>
  <c r="W110" i="3"/>
  <c r="W102" i="3" s="1"/>
  <c r="CP102" i="3" s="1"/>
  <c r="CO80" i="3"/>
  <c r="L187" i="3"/>
  <c r="BN71" i="14"/>
  <c r="AB71" i="14" s="1"/>
  <c r="BN83" i="14"/>
  <c r="AB83" i="14" s="1"/>
  <c r="BN85" i="14"/>
  <c r="AB85" i="14" s="1"/>
  <c r="BN94" i="14"/>
  <c r="AB94" i="14" s="1"/>
  <c r="BN92" i="14"/>
  <c r="AB92" i="14" s="1"/>
  <c r="BN86" i="14"/>
  <c r="AB86" i="14" s="1"/>
  <c r="BN78" i="14"/>
  <c r="AB78" i="14" s="1"/>
  <c r="BN77" i="14"/>
  <c r="AB77" i="14" s="1"/>
  <c r="BN95" i="14"/>
  <c r="AB95" i="14" s="1"/>
  <c r="BN82" i="14"/>
  <c r="AB82" i="14" s="1"/>
  <c r="CP46" i="3"/>
  <c r="BN84" i="14"/>
  <c r="AB84" i="14" s="1"/>
  <c r="W48" i="3"/>
  <c r="W67" i="3"/>
  <c r="BN35" i="14"/>
  <c r="AB35" i="14" s="1"/>
  <c r="AB31" i="14" s="1"/>
  <c r="BN40" i="14"/>
  <c r="AB40" i="14" s="1"/>
  <c r="X15" i="3" s="1"/>
  <c r="CQ15" i="3" s="1"/>
  <c r="W40" i="3"/>
  <c r="CP10" i="3"/>
  <c r="W57" i="3"/>
  <c r="L203" i="3"/>
  <c r="CO96" i="3"/>
  <c r="L208" i="3"/>
  <c r="CO101" i="3"/>
  <c r="L200" i="3"/>
  <c r="CO93" i="3"/>
  <c r="L186" i="3"/>
  <c r="CO79" i="3"/>
  <c r="CO81" i="3"/>
  <c r="L188" i="3"/>
  <c r="L194" i="3"/>
  <c r="CO87" i="3"/>
  <c r="W63" i="3"/>
  <c r="W73" i="3"/>
  <c r="CO84" i="3"/>
  <c r="L191" i="3"/>
  <c r="CO107" i="3"/>
  <c r="L214" i="3"/>
  <c r="L195" i="3"/>
  <c r="CO88" i="3"/>
  <c r="L204" i="3"/>
  <c r="CO97" i="3"/>
  <c r="CO78" i="3"/>
  <c r="V108" i="3"/>
  <c r="V109" i="3" s="1"/>
  <c r="L185" i="3"/>
  <c r="L215" i="3" s="1"/>
  <c r="L193" i="3"/>
  <c r="CO86" i="3"/>
  <c r="CO105" i="3"/>
  <c r="L212" i="3"/>
  <c r="L190" i="3"/>
  <c r="CO83" i="3"/>
  <c r="L196" i="3"/>
  <c r="CO89" i="3"/>
  <c r="W66" i="3"/>
  <c r="W64" i="3"/>
  <c r="J216" i="16"/>
  <c r="X216" i="16" s="1"/>
  <c r="AD101" i="16"/>
  <c r="P93" i="16"/>
  <c r="J200" i="16" s="1"/>
  <c r="Y252" i="9"/>
  <c r="Z79" i="9" s="1"/>
  <c r="AE270" i="9"/>
  <c r="AF97" i="9" s="1"/>
  <c r="Y244" i="9"/>
  <c r="Z71" i="9" s="1"/>
  <c r="Y257" i="9"/>
  <c r="Z84" i="9" s="1"/>
  <c r="AB254" i="9"/>
  <c r="AC81" i="9" s="1"/>
  <c r="AB251" i="9"/>
  <c r="AC78" i="9" s="1"/>
  <c r="AC251" i="9" s="1"/>
  <c r="AB273" i="9"/>
  <c r="AC100" i="9" s="1"/>
  <c r="AC72" i="16"/>
  <c r="AE98" i="9"/>
  <c r="AE271" i="9" s="1"/>
  <c r="AB94" i="9"/>
  <c r="AB267" i="9" s="1"/>
  <c r="Y69" i="9"/>
  <c r="O70" i="16" s="1"/>
  <c r="AB106" i="9"/>
  <c r="P107" i="16" s="1"/>
  <c r="AE96" i="9"/>
  <c r="Q97" i="16" s="1"/>
  <c r="AB101" i="9"/>
  <c r="P102" i="16" s="1"/>
  <c r="AB70" i="9"/>
  <c r="P71" i="16" s="1"/>
  <c r="X208" i="16"/>
  <c r="AA77" i="9"/>
  <c r="AD82" i="9"/>
  <c r="AD255" i="9" s="1"/>
  <c r="AC92" i="9"/>
  <c r="AE88" i="9"/>
  <c r="Q89" i="16" s="1"/>
  <c r="AE107" i="9"/>
  <c r="Q108" i="16" s="1"/>
  <c r="AC80" i="16"/>
  <c r="AC106" i="16"/>
  <c r="AE98" i="16"/>
  <c r="AA75" i="9"/>
  <c r="AE109" i="9"/>
  <c r="Q110" i="16" s="1"/>
  <c r="AB72" i="9"/>
  <c r="P73" i="16" s="1"/>
  <c r="AD104" i="9"/>
  <c r="AA240" i="9"/>
  <c r="AB66" i="9"/>
  <c r="P67" i="16" s="1"/>
  <c r="AA258" i="9"/>
  <c r="AD68" i="9"/>
  <c r="AC85" i="16"/>
  <c r="Y278" i="9"/>
  <c r="X188" i="16"/>
  <c r="AD79" i="16"/>
  <c r="J186" i="16"/>
  <c r="Z262" i="9"/>
  <c r="AD276" i="9"/>
  <c r="AD74" i="16"/>
  <c r="J181" i="16"/>
  <c r="AJ180" i="9"/>
  <c r="AJ181" i="9" s="1"/>
  <c r="AJ8" i="9"/>
  <c r="AC92" i="16"/>
  <c r="AB93" i="9"/>
  <c r="P94" i="16" s="1"/>
  <c r="AB87" i="9"/>
  <c r="P88" i="16" s="1"/>
  <c r="AE86" i="9"/>
  <c r="Q87" i="16" s="1"/>
  <c r="AC80" i="9"/>
  <c r="AC253" i="9" s="1"/>
  <c r="AA95" i="9"/>
  <c r="AA268" i="9" s="1"/>
  <c r="AE76" i="9"/>
  <c r="Q77" i="16" s="1"/>
  <c r="AA83" i="9"/>
  <c r="AA256" i="9" s="1"/>
  <c r="X204" i="16"/>
  <c r="AD111" i="16"/>
  <c r="J218" i="16"/>
  <c r="AB90" i="9"/>
  <c r="AB263" i="9" s="1"/>
  <c r="AD108" i="9"/>
  <c r="AD281" i="9" s="1"/>
  <c r="AB246" i="9"/>
  <c r="AL117" i="7"/>
  <c r="AK7" i="9"/>
  <c r="AL225" i="7"/>
  <c r="AM7" i="7"/>
  <c r="Y264" i="9"/>
  <c r="AA272" i="9"/>
  <c r="X190" i="16"/>
  <c r="Y102" i="9"/>
  <c r="O103" i="16" s="1"/>
  <c r="AD82" i="16"/>
  <c r="J189" i="16"/>
  <c r="Z247" i="9"/>
  <c r="AB283" i="9"/>
  <c r="X10" i="3" l="1"/>
  <c r="BN68" i="14"/>
  <c r="AB68" i="14" s="1"/>
  <c r="W107" i="3"/>
  <c r="CP107" i="3" s="1"/>
  <c r="W84" i="3"/>
  <c r="CP84" i="3" s="1"/>
  <c r="BN69" i="14"/>
  <c r="AB69" i="14" s="1"/>
  <c r="BN88" i="14"/>
  <c r="AB88" i="14" s="1"/>
  <c r="BN81" i="14"/>
  <c r="AB81" i="14" s="1"/>
  <c r="BN90" i="14"/>
  <c r="AB90" i="14" s="1"/>
  <c r="BN93" i="14"/>
  <c r="AB93" i="14" s="1"/>
  <c r="BN80" i="14"/>
  <c r="AB80" i="14" s="1"/>
  <c r="BN91" i="14"/>
  <c r="AB91" i="14" s="1"/>
  <c r="BN79" i="14"/>
  <c r="AB79" i="14" s="1"/>
  <c r="BN76" i="14"/>
  <c r="AB76" i="14" s="1"/>
  <c r="BN89" i="14"/>
  <c r="AB89" i="14" s="1"/>
  <c r="BN87" i="14"/>
  <c r="AB87" i="14" s="1"/>
  <c r="CP44" i="3"/>
  <c r="W74" i="3"/>
  <c r="X110" i="3" s="1"/>
  <c r="W78" i="3"/>
  <c r="W108" i="3" s="1"/>
  <c r="W109" i="3" s="1"/>
  <c r="W101" i="3"/>
  <c r="CP101" i="3" s="1"/>
  <c r="W81" i="3"/>
  <c r="CP81" i="3" s="1"/>
  <c r="W79" i="3"/>
  <c r="CP79" i="3" s="1"/>
  <c r="BN72" i="14"/>
  <c r="AB72" i="14" s="1"/>
  <c r="CQ17" i="3"/>
  <c r="BO41" i="14"/>
  <c r="AC41" i="14" s="1"/>
  <c r="Y16" i="3" s="1"/>
  <c r="CR16" i="3" s="1"/>
  <c r="BO42" i="14"/>
  <c r="AC42" i="14" s="1"/>
  <c r="Y17" i="3" s="1"/>
  <c r="M123" i="3" s="1"/>
  <c r="BO39" i="14"/>
  <c r="AC39" i="14" s="1"/>
  <c r="Y14" i="3" s="1"/>
  <c r="CR14" i="3" s="1"/>
  <c r="BO37" i="14"/>
  <c r="AC37" i="14" s="1"/>
  <c r="Y12" i="3" s="1"/>
  <c r="CR12" i="3" s="1"/>
  <c r="BO38" i="14"/>
  <c r="AC38" i="14" s="1"/>
  <c r="Y13" i="3" s="1"/>
  <c r="CQ12" i="3"/>
  <c r="CQ14" i="3"/>
  <c r="W86" i="3"/>
  <c r="CP86" i="3" s="1"/>
  <c r="W93" i="3"/>
  <c r="CP93" i="3" s="1"/>
  <c r="BO43" i="14"/>
  <c r="AC43" i="14" s="1"/>
  <c r="Y18" i="3" s="1"/>
  <c r="BO36" i="14"/>
  <c r="AC36" i="14" s="1"/>
  <c r="Y11" i="3" s="1"/>
  <c r="CR11" i="3" s="1"/>
  <c r="BO63" i="14"/>
  <c r="AC63" i="14" s="1"/>
  <c r="Y38" i="3" s="1"/>
  <c r="BO50" i="14"/>
  <c r="AC50" i="14" s="1"/>
  <c r="Y25" i="3" s="1"/>
  <c r="M131" i="3" s="1"/>
  <c r="BO61" i="14"/>
  <c r="AC61" i="14" s="1"/>
  <c r="Y36" i="3" s="1"/>
  <c r="BO52" i="14"/>
  <c r="AC52" i="14" s="1"/>
  <c r="Y27" i="3" s="1"/>
  <c r="BO56" i="14"/>
  <c r="AC56" i="14" s="1"/>
  <c r="Y31" i="3" s="1"/>
  <c r="BO46" i="14"/>
  <c r="AC46" i="14" s="1"/>
  <c r="Y21" i="3" s="1"/>
  <c r="CR21" i="3" s="1"/>
  <c r="BO45" i="14"/>
  <c r="AC45" i="14" s="1"/>
  <c r="Y20" i="3" s="1"/>
  <c r="BO59" i="14"/>
  <c r="AC59" i="14" s="1"/>
  <c r="Y34" i="3" s="1"/>
  <c r="M140" i="3" s="1"/>
  <c r="BO53" i="14"/>
  <c r="AC53" i="14" s="1"/>
  <c r="Y28" i="3" s="1"/>
  <c r="CR28" i="3" s="1"/>
  <c r="BO57" i="14"/>
  <c r="AC57" i="14" s="1"/>
  <c r="Y32" i="3" s="1"/>
  <c r="BO54" i="14"/>
  <c r="AC54" i="14" s="1"/>
  <c r="Y29" i="3" s="1"/>
  <c r="BO62" i="14"/>
  <c r="AC62" i="14" s="1"/>
  <c r="Y37" i="3" s="1"/>
  <c r="BO47" i="14"/>
  <c r="AC47" i="14" s="1"/>
  <c r="Y22" i="3" s="1"/>
  <c r="BO49" i="14"/>
  <c r="AC49" i="14" s="1"/>
  <c r="Y24" i="3" s="1"/>
  <c r="CR24" i="3" s="1"/>
  <c r="BO55" i="14"/>
  <c r="AC55" i="14" s="1"/>
  <c r="Y30" i="3" s="1"/>
  <c r="M136" i="3" s="1"/>
  <c r="BO44" i="14"/>
  <c r="AC44" i="14" s="1"/>
  <c r="Y19" i="3" s="1"/>
  <c r="BO48" i="14"/>
  <c r="AC48" i="14" s="1"/>
  <c r="Y23" i="3" s="1"/>
  <c r="BO58" i="14"/>
  <c r="AC58" i="14" s="1"/>
  <c r="Y33" i="3" s="1"/>
  <c r="BO60" i="14"/>
  <c r="AC60" i="14" s="1"/>
  <c r="Y35" i="3" s="1"/>
  <c r="BO51" i="14"/>
  <c r="AC51" i="14" s="1"/>
  <c r="Y26" i="3" s="1"/>
  <c r="CR26" i="3" s="1"/>
  <c r="CQ24" i="3"/>
  <c r="CQ26" i="3"/>
  <c r="CQ21" i="3"/>
  <c r="W83" i="3"/>
  <c r="CP83" i="3" s="1"/>
  <c r="W88" i="3"/>
  <c r="CP88" i="3" s="1"/>
  <c r="W87" i="3"/>
  <c r="CP87" i="3" s="1"/>
  <c r="W96" i="3"/>
  <c r="CP96" i="3" s="1"/>
  <c r="W80" i="3"/>
  <c r="CP80" i="3" s="1"/>
  <c r="CQ25" i="3"/>
  <c r="CQ30" i="3"/>
  <c r="CQ11" i="3"/>
  <c r="W89" i="3"/>
  <c r="CP89" i="3" s="1"/>
  <c r="W105" i="3"/>
  <c r="CP105" i="3" s="1"/>
  <c r="W97" i="3"/>
  <c r="CP97" i="3" s="1"/>
  <c r="CQ34" i="3"/>
  <c r="CQ28" i="3"/>
  <c r="W92" i="3"/>
  <c r="CP92" i="3" s="1"/>
  <c r="CP67" i="3"/>
  <c r="CP54" i="3"/>
  <c r="L216" i="3"/>
  <c r="L219" i="3"/>
  <c r="CP73" i="3"/>
  <c r="CP57" i="3"/>
  <c r="W85" i="3"/>
  <c r="W100" i="3"/>
  <c r="W98" i="3"/>
  <c r="W94" i="3"/>
  <c r="W95" i="3"/>
  <c r="BN74" i="14"/>
  <c r="AB74" i="14" s="1"/>
  <c r="CP52" i="3"/>
  <c r="W91" i="3"/>
  <c r="W103" i="3"/>
  <c r="CP64" i="3"/>
  <c r="W24" i="5"/>
  <c r="U242" i="7" s="1"/>
  <c r="W25" i="5"/>
  <c r="U243" i="7" s="1"/>
  <c r="W35" i="5"/>
  <c r="U253" i="7" s="1"/>
  <c r="W19" i="5"/>
  <c r="U237" i="7" s="1"/>
  <c r="W43" i="5"/>
  <c r="U261" i="7" s="1"/>
  <c r="W49" i="5"/>
  <c r="U267" i="7" s="1"/>
  <c r="W22" i="5"/>
  <c r="U240" i="7" s="1"/>
  <c r="W44" i="5"/>
  <c r="U262" i="7" s="1"/>
  <c r="W31" i="5"/>
  <c r="U249" i="7" s="1"/>
  <c r="W55" i="5"/>
  <c r="U273" i="7" s="1"/>
  <c r="W53" i="5"/>
  <c r="U271" i="7" s="1"/>
  <c r="W45" i="5"/>
  <c r="U263" i="7" s="1"/>
  <c r="W58" i="5"/>
  <c r="U276" i="7" s="1"/>
  <c r="W16" i="5"/>
  <c r="U234" i="7" s="1"/>
  <c r="W11" i="5"/>
  <c r="U229" i="7" s="1"/>
  <c r="W17" i="5"/>
  <c r="U235" i="7" s="1"/>
  <c r="W64" i="5"/>
  <c r="U282" i="7" s="1"/>
  <c r="W32" i="5"/>
  <c r="U250" i="7" s="1"/>
  <c r="W48" i="5"/>
  <c r="U266" i="7" s="1"/>
  <c r="W12" i="5"/>
  <c r="U230" i="7" s="1"/>
  <c r="W18" i="5"/>
  <c r="U236" i="7" s="1"/>
  <c r="W57" i="5"/>
  <c r="U275" i="7" s="1"/>
  <c r="W9" i="5"/>
  <c r="U227" i="7" s="1"/>
  <c r="W54" i="5"/>
  <c r="U272" i="7" s="1"/>
  <c r="W38" i="5"/>
  <c r="U256" i="7" s="1"/>
  <c r="W47" i="5"/>
  <c r="U265" i="7" s="1"/>
  <c r="W62" i="5"/>
  <c r="U280" i="7" s="1"/>
  <c r="W39" i="5"/>
  <c r="U257" i="7" s="1"/>
  <c r="W65" i="5"/>
  <c r="U283" i="7" s="1"/>
  <c r="W56" i="5"/>
  <c r="U274" i="7" s="1"/>
  <c r="W51" i="5"/>
  <c r="U269" i="7" s="1"/>
  <c r="W30" i="5"/>
  <c r="U248" i="7" s="1"/>
  <c r="W26" i="5"/>
  <c r="U244" i="7" s="1"/>
  <c r="W23" i="5"/>
  <c r="U241" i="7" s="1"/>
  <c r="W34" i="5"/>
  <c r="U252" i="7" s="1"/>
  <c r="W10" i="5"/>
  <c r="U228" i="7" s="1"/>
  <c r="W36" i="5"/>
  <c r="U254" i="7" s="1"/>
  <c r="W14" i="5"/>
  <c r="U232" i="7" s="1"/>
  <c r="W50" i="5"/>
  <c r="U268" i="7" s="1"/>
  <c r="W52" i="5"/>
  <c r="U270" i="7" s="1"/>
  <c r="W61" i="5"/>
  <c r="U279" i="7" s="1"/>
  <c r="W60" i="5"/>
  <c r="U278" i="7" s="1"/>
  <c r="W40" i="5"/>
  <c r="U258" i="7" s="1"/>
  <c r="W15" i="5"/>
  <c r="U233" i="7" s="1"/>
  <c r="W46" i="5"/>
  <c r="U264" i="7" s="1"/>
  <c r="W20" i="5"/>
  <c r="U238" i="7" s="1"/>
  <c r="W59" i="5"/>
  <c r="U277" i="7" s="1"/>
  <c r="W63" i="5"/>
  <c r="U281" i="7" s="1"/>
  <c r="W27" i="5"/>
  <c r="U245" i="7" s="1"/>
  <c r="W28" i="5"/>
  <c r="U246" i="7" s="1"/>
  <c r="W41" i="5"/>
  <c r="U259" i="7" s="1"/>
  <c r="W29" i="5"/>
  <c r="U247" i="7" s="1"/>
  <c r="W13" i="5"/>
  <c r="U231" i="7" s="1"/>
  <c r="W42" i="5"/>
  <c r="U260" i="7" s="1"/>
  <c r="W21" i="5"/>
  <c r="U239" i="7" s="1"/>
  <c r="W37" i="5"/>
  <c r="U255" i="7" s="1"/>
  <c r="W33" i="5"/>
  <c r="U251" i="7" s="1"/>
  <c r="CP63" i="3"/>
  <c r="X40" i="3"/>
  <c r="BO40" i="14"/>
  <c r="AC40" i="14" s="1"/>
  <c r="Y15" i="3" s="1"/>
  <c r="CQ10" i="3"/>
  <c r="BO35" i="14"/>
  <c r="AC35" i="14" s="1"/>
  <c r="CP69" i="3"/>
  <c r="CP58" i="3"/>
  <c r="W82" i="3"/>
  <c r="W90" i="3"/>
  <c r="CP51" i="3"/>
  <c r="BN73" i="14"/>
  <c r="AB73" i="14" s="1"/>
  <c r="CP66" i="3"/>
  <c r="X76" i="3"/>
  <c r="W41" i="3"/>
  <c r="BN70" i="14"/>
  <c r="AB70" i="14" s="1"/>
  <c r="CP48" i="3"/>
  <c r="W106" i="3"/>
  <c r="CP65" i="3"/>
  <c r="CP45" i="3"/>
  <c r="BN67" i="14"/>
  <c r="AB67" i="14" s="1"/>
  <c r="W99" i="3"/>
  <c r="W104" i="3"/>
  <c r="AD93" i="16"/>
  <c r="P95" i="16"/>
  <c r="J202" i="16" s="1"/>
  <c r="AE280" i="9"/>
  <c r="AF107" i="9" s="1"/>
  <c r="AF280" i="9" s="1"/>
  <c r="AE249" i="9"/>
  <c r="AF76" i="9" s="1"/>
  <c r="AF249" i="9" s="1"/>
  <c r="Q99" i="16"/>
  <c r="AE99" i="16" s="1"/>
  <c r="Y242" i="9"/>
  <c r="Z69" i="9" s="1"/>
  <c r="AC273" i="9"/>
  <c r="AD100" i="9" s="1"/>
  <c r="AD273" i="9" s="1"/>
  <c r="AB243" i="9"/>
  <c r="AC70" i="9" s="1"/>
  <c r="AF270" i="9"/>
  <c r="AG97" i="9" s="1"/>
  <c r="AG270" i="9" s="1"/>
  <c r="AB274" i="9"/>
  <c r="AC101" i="9" s="1"/>
  <c r="P91" i="16"/>
  <c r="J198" i="16" s="1"/>
  <c r="AE259" i="9"/>
  <c r="AF86" i="9" s="1"/>
  <c r="AF259" i="9" s="1"/>
  <c r="AB260" i="9"/>
  <c r="AE269" i="9"/>
  <c r="AF96" i="9" s="1"/>
  <c r="AB279" i="9"/>
  <c r="AC106" i="9" s="1"/>
  <c r="AE108" i="16"/>
  <c r="AD102" i="16"/>
  <c r="J209" i="16"/>
  <c r="AF98" i="9"/>
  <c r="AE82" i="9"/>
  <c r="AE255" i="9" s="1"/>
  <c r="AE97" i="16"/>
  <c r="Z91" i="9"/>
  <c r="Z264" i="9" s="1"/>
  <c r="AC90" i="9"/>
  <c r="AC263" i="9" s="1"/>
  <c r="AD78" i="9"/>
  <c r="AD251" i="9" s="1"/>
  <c r="X181" i="16"/>
  <c r="AA89" i="9"/>
  <c r="Z105" i="9"/>
  <c r="AC103" i="16"/>
  <c r="AE108" i="9"/>
  <c r="Q109" i="16" s="1"/>
  <c r="X218" i="16"/>
  <c r="AB83" i="9"/>
  <c r="P84" i="16" s="1"/>
  <c r="AB95" i="9"/>
  <c r="AB268" i="9" s="1"/>
  <c r="AD80" i="9"/>
  <c r="AD253" i="9" s="1"/>
  <c r="AD67" i="16"/>
  <c r="J174" i="16"/>
  <c r="AE110" i="16"/>
  <c r="AA74" i="9"/>
  <c r="AA247" i="9" s="1"/>
  <c r="Y275" i="9"/>
  <c r="AB99" i="9"/>
  <c r="P100" i="16" s="1"/>
  <c r="AL7" i="9"/>
  <c r="AM117" i="7"/>
  <c r="AN7" i="7"/>
  <c r="AM225" i="7"/>
  <c r="AE77" i="16"/>
  <c r="AE103" i="9"/>
  <c r="Q104" i="16" s="1"/>
  <c r="AD241" i="9"/>
  <c r="AB239" i="9"/>
  <c r="AC254" i="9"/>
  <c r="AE282" i="9"/>
  <c r="AC265" i="9"/>
  <c r="AA250" i="9"/>
  <c r="Z244" i="9"/>
  <c r="AD71" i="16"/>
  <c r="J178" i="16"/>
  <c r="AC110" i="9"/>
  <c r="AC283" i="9" s="1"/>
  <c r="X189" i="16"/>
  <c r="AD94" i="16"/>
  <c r="J201" i="16"/>
  <c r="AB67" i="9"/>
  <c r="P68" i="16" s="1"/>
  <c r="AD73" i="16"/>
  <c r="J180" i="16"/>
  <c r="AE89" i="16"/>
  <c r="AC94" i="9"/>
  <c r="AK8" i="9"/>
  <c r="AK180" i="9"/>
  <c r="AK181" i="9" s="1"/>
  <c r="AC73" i="9"/>
  <c r="AC246" i="9" s="1"/>
  <c r="X200" i="16"/>
  <c r="AE87" i="16"/>
  <c r="AD88" i="16"/>
  <c r="J195" i="16"/>
  <c r="Z257" i="9"/>
  <c r="AB266" i="9"/>
  <c r="X186" i="16"/>
  <c r="AB85" i="9"/>
  <c r="P86" i="16" s="1"/>
  <c r="AD277" i="9"/>
  <c r="AB245" i="9"/>
  <c r="AA248" i="9"/>
  <c r="AE261" i="9"/>
  <c r="Z252" i="9"/>
  <c r="AD107" i="16"/>
  <c r="J214" i="16"/>
  <c r="AC70" i="16"/>
  <c r="X101" i="3" l="1"/>
  <c r="CQ101" i="3" s="1"/>
  <c r="W75" i="3"/>
  <c r="CP78" i="3"/>
  <c r="M122" i="3"/>
  <c r="CR34" i="3"/>
  <c r="CR17" i="3"/>
  <c r="CR25" i="3"/>
  <c r="X107" i="3"/>
  <c r="CQ107" i="3" s="1"/>
  <c r="M118" i="3"/>
  <c r="CR13" i="3"/>
  <c r="M119" i="3"/>
  <c r="M120" i="3"/>
  <c r="M132" i="3"/>
  <c r="CR19" i="3"/>
  <c r="M125" i="3"/>
  <c r="CR37" i="3"/>
  <c r="M143" i="3"/>
  <c r="CR27" i="3"/>
  <c r="M133" i="3"/>
  <c r="M117" i="3"/>
  <c r="CR29" i="3"/>
  <c r="M135" i="3"/>
  <c r="CR36" i="3"/>
  <c r="M142" i="3"/>
  <c r="CR30" i="3"/>
  <c r="CR33" i="3"/>
  <c r="M139" i="3"/>
  <c r="M130" i="3"/>
  <c r="CR32" i="3"/>
  <c r="M138" i="3"/>
  <c r="M127" i="3"/>
  <c r="CR35" i="3"/>
  <c r="M141" i="3"/>
  <c r="CR20" i="3"/>
  <c r="M126" i="3"/>
  <c r="M124" i="3"/>
  <c r="CR18" i="3"/>
  <c r="CR23" i="3"/>
  <c r="M129" i="3"/>
  <c r="CR22" i="3"/>
  <c r="M128" i="3"/>
  <c r="M134" i="3"/>
  <c r="CR31" i="3"/>
  <c r="M137" i="3"/>
  <c r="CR38" i="3"/>
  <c r="M144" i="3"/>
  <c r="X45" i="3"/>
  <c r="X69" i="3"/>
  <c r="CQ69" i="3" s="1"/>
  <c r="X79" i="3"/>
  <c r="CQ79" i="3" s="1"/>
  <c r="X86" i="3"/>
  <c r="CQ86" i="3" s="1"/>
  <c r="X96" i="3"/>
  <c r="CQ96" i="3" s="1"/>
  <c r="X105" i="3"/>
  <c r="CQ105" i="3" s="1"/>
  <c r="X88" i="3"/>
  <c r="CQ88" i="3" s="1"/>
  <c r="X89" i="3"/>
  <c r="CQ89" i="3" s="1"/>
  <c r="X97" i="3"/>
  <c r="CQ97" i="3" s="1"/>
  <c r="X102" i="3"/>
  <c r="CQ102" i="3" s="1"/>
  <c r="X80" i="3"/>
  <c r="CQ80" i="3" s="1"/>
  <c r="X93" i="3"/>
  <c r="CQ93" i="3" s="1"/>
  <c r="X83" i="3"/>
  <c r="CQ83" i="3" s="1"/>
  <c r="X78" i="3"/>
  <c r="X87" i="3"/>
  <c r="CQ87" i="3" s="1"/>
  <c r="X84" i="3"/>
  <c r="CQ84" i="3" s="1"/>
  <c r="AC31" i="14"/>
  <c r="Y10" i="3"/>
  <c r="X81" i="3"/>
  <c r="CQ81" i="3" s="1"/>
  <c r="CP98" i="3"/>
  <c r="X98" i="3"/>
  <c r="CQ98" i="3" s="1"/>
  <c r="CP104" i="3"/>
  <c r="X104" i="3"/>
  <c r="CQ104" i="3" s="1"/>
  <c r="X62" i="3"/>
  <c r="X46" i="3"/>
  <c r="X60" i="3"/>
  <c r="X44" i="3"/>
  <c r="X61" i="3"/>
  <c r="X68" i="3"/>
  <c r="X49" i="3"/>
  <c r="X59" i="3"/>
  <c r="X55" i="3"/>
  <c r="X71" i="3"/>
  <c r="X53" i="3"/>
  <c r="X56" i="3"/>
  <c r="CQ56" i="3" s="1"/>
  <c r="X72" i="3"/>
  <c r="X70" i="3"/>
  <c r="X50" i="3"/>
  <c r="X47" i="3"/>
  <c r="M121" i="3"/>
  <c r="CR15" i="3"/>
  <c r="CP91" i="3"/>
  <c r="X91" i="3"/>
  <c r="CQ91" i="3" s="1"/>
  <c r="CP85" i="3"/>
  <c r="X85" i="3"/>
  <c r="CQ85" i="3" s="1"/>
  <c r="X58" i="3"/>
  <c r="X63" i="3"/>
  <c r="CP106" i="3"/>
  <c r="X106" i="3"/>
  <c r="CQ106" i="3" s="1"/>
  <c r="X92" i="3"/>
  <c r="CQ92" i="3" s="1"/>
  <c r="X52" i="5"/>
  <c r="V270" i="7" s="1"/>
  <c r="X27" i="5"/>
  <c r="V245" i="7" s="1"/>
  <c r="X25" i="5"/>
  <c r="V243" i="7" s="1"/>
  <c r="X14" i="5"/>
  <c r="V232" i="7" s="1"/>
  <c r="X55" i="5"/>
  <c r="V273" i="7" s="1"/>
  <c r="X10" i="5"/>
  <c r="V228" i="7" s="1"/>
  <c r="X20" i="5"/>
  <c r="V238" i="7" s="1"/>
  <c r="X60" i="5"/>
  <c r="V278" i="7" s="1"/>
  <c r="X22" i="5"/>
  <c r="V240" i="7" s="1"/>
  <c r="X54" i="5"/>
  <c r="V272" i="7" s="1"/>
  <c r="X39" i="5"/>
  <c r="V257" i="7" s="1"/>
  <c r="X38" i="5"/>
  <c r="V256" i="7" s="1"/>
  <c r="X36" i="5"/>
  <c r="V254" i="7" s="1"/>
  <c r="X13" i="5"/>
  <c r="V231" i="7" s="1"/>
  <c r="X30" i="5"/>
  <c r="V248" i="7" s="1"/>
  <c r="X40" i="5"/>
  <c r="V258" i="7" s="1"/>
  <c r="X51" i="5"/>
  <c r="V269" i="7" s="1"/>
  <c r="X49" i="5"/>
  <c r="V267" i="7" s="1"/>
  <c r="X37" i="5"/>
  <c r="V255" i="7" s="1"/>
  <c r="X33" i="5"/>
  <c r="V251" i="7" s="1"/>
  <c r="X65" i="5"/>
  <c r="V283" i="7" s="1"/>
  <c r="X18" i="5"/>
  <c r="V236" i="7" s="1"/>
  <c r="X31" i="5"/>
  <c r="V249" i="7" s="1"/>
  <c r="X53" i="5"/>
  <c r="V271" i="7" s="1"/>
  <c r="X63" i="5"/>
  <c r="V281" i="7" s="1"/>
  <c r="X42" i="5"/>
  <c r="V260" i="7" s="1"/>
  <c r="X46" i="5"/>
  <c r="V264" i="7" s="1"/>
  <c r="X58" i="5"/>
  <c r="V276" i="7" s="1"/>
  <c r="X47" i="5"/>
  <c r="V265" i="7" s="1"/>
  <c r="X62" i="5"/>
  <c r="V280" i="7" s="1"/>
  <c r="X28" i="5"/>
  <c r="V246" i="7" s="1"/>
  <c r="X15" i="5"/>
  <c r="V233" i="7" s="1"/>
  <c r="X19" i="5"/>
  <c r="V237" i="7" s="1"/>
  <c r="X26" i="5"/>
  <c r="V244" i="7" s="1"/>
  <c r="X35" i="5"/>
  <c r="V253" i="7" s="1"/>
  <c r="X45" i="5"/>
  <c r="V263" i="7" s="1"/>
  <c r="X43" i="5"/>
  <c r="V261" i="7" s="1"/>
  <c r="X24" i="5"/>
  <c r="V242" i="7" s="1"/>
  <c r="X61" i="5"/>
  <c r="V279" i="7" s="1"/>
  <c r="X56" i="5"/>
  <c r="V274" i="7" s="1"/>
  <c r="X34" i="5"/>
  <c r="V252" i="7" s="1"/>
  <c r="X44" i="5"/>
  <c r="V262" i="7" s="1"/>
  <c r="X17" i="5"/>
  <c r="V235" i="7" s="1"/>
  <c r="X12" i="5"/>
  <c r="V230" i="7" s="1"/>
  <c r="X59" i="5"/>
  <c r="V277" i="7" s="1"/>
  <c r="X29" i="5"/>
  <c r="V247" i="7" s="1"/>
  <c r="X57" i="5"/>
  <c r="V275" i="7" s="1"/>
  <c r="X50" i="5"/>
  <c r="V268" i="7" s="1"/>
  <c r="X48" i="5"/>
  <c r="V266" i="7" s="1"/>
  <c r="X16" i="5"/>
  <c r="V234" i="7" s="1"/>
  <c r="X23" i="5"/>
  <c r="V241" i="7" s="1"/>
  <c r="X32" i="5"/>
  <c r="V250" i="7" s="1"/>
  <c r="X41" i="5"/>
  <c r="V259" i="7" s="1"/>
  <c r="X21" i="5"/>
  <c r="V239" i="7" s="1"/>
  <c r="X11" i="5"/>
  <c r="V229" i="7" s="1"/>
  <c r="X9" i="5"/>
  <c r="V227" i="7" s="1"/>
  <c r="X64" i="5"/>
  <c r="V282" i="7" s="1"/>
  <c r="CP103" i="3"/>
  <c r="X103" i="3"/>
  <c r="CQ103" i="3" s="1"/>
  <c r="CP100" i="3"/>
  <c r="X100" i="3"/>
  <c r="CQ100" i="3" s="1"/>
  <c r="X73" i="3"/>
  <c r="CQ73" i="3" s="1"/>
  <c r="X67" i="3"/>
  <c r="X90" i="3"/>
  <c r="CQ90" i="3" s="1"/>
  <c r="CP90" i="3"/>
  <c r="CP95" i="3"/>
  <c r="X95" i="3"/>
  <c r="CQ95" i="3" s="1"/>
  <c r="CP99" i="3"/>
  <c r="X99" i="3"/>
  <c r="CQ99" i="3" s="1"/>
  <c r="X65" i="3"/>
  <c r="X48" i="3"/>
  <c r="X66" i="3"/>
  <c r="X51" i="3"/>
  <c r="CP82" i="3"/>
  <c r="X82" i="3"/>
  <c r="CQ82" i="3" s="1"/>
  <c r="Y76" i="3"/>
  <c r="X41" i="3"/>
  <c r="X64" i="3"/>
  <c r="X52" i="3"/>
  <c r="CP94" i="3"/>
  <c r="X94" i="3"/>
  <c r="CQ94" i="3" s="1"/>
  <c r="X57" i="3"/>
  <c r="X54" i="3"/>
  <c r="AD95" i="16"/>
  <c r="AB256" i="9"/>
  <c r="AC83" i="9" s="1"/>
  <c r="AC256" i="9" s="1"/>
  <c r="AD91" i="16"/>
  <c r="Q83" i="16"/>
  <c r="AE83" i="16" s="1"/>
  <c r="P96" i="16"/>
  <c r="AD96" i="16" s="1"/>
  <c r="AB258" i="9"/>
  <c r="AC85" i="9" s="1"/>
  <c r="AB240" i="9"/>
  <c r="AC67" i="9" s="1"/>
  <c r="AB272" i="9"/>
  <c r="AC99" i="9" s="1"/>
  <c r="AC87" i="9"/>
  <c r="AC260" i="9" s="1"/>
  <c r="AE281" i="9"/>
  <c r="AF108" i="9" s="1"/>
  <c r="AF281" i="9" s="1"/>
  <c r="AE276" i="9"/>
  <c r="AF103" i="9" s="1"/>
  <c r="AD84" i="16"/>
  <c r="J191" i="16"/>
  <c r="AA79" i="9"/>
  <c r="AD92" i="9"/>
  <c r="AD265" i="9" s="1"/>
  <c r="AM7" i="9"/>
  <c r="AN225" i="7"/>
  <c r="AN117" i="7"/>
  <c r="AO7" i="7"/>
  <c r="Z102" i="9"/>
  <c r="Z275" i="9" s="1"/>
  <c r="AF88" i="9"/>
  <c r="AF261" i="9" s="1"/>
  <c r="AA84" i="9"/>
  <c r="AA257" i="9" s="1"/>
  <c r="AD73" i="9"/>
  <c r="AD246" i="9" s="1"/>
  <c r="AG107" i="9"/>
  <c r="AG280" i="9" s="1"/>
  <c r="AA71" i="9"/>
  <c r="AA244" i="9" s="1"/>
  <c r="AB77" i="9"/>
  <c r="P78" i="16" s="1"/>
  <c r="AC66" i="9"/>
  <c r="AL8" i="9"/>
  <c r="AL180" i="9"/>
  <c r="AL181" i="9" s="1"/>
  <c r="AB74" i="9"/>
  <c r="AB247" i="9" s="1"/>
  <c r="AE80" i="9"/>
  <c r="Q81" i="16" s="1"/>
  <c r="AH97" i="9"/>
  <c r="R98" i="16" s="1"/>
  <c r="AG76" i="9"/>
  <c r="AD90" i="9"/>
  <c r="AD263" i="9" s="1"/>
  <c r="AA91" i="9"/>
  <c r="AA264" i="9" s="1"/>
  <c r="AE109" i="16"/>
  <c r="AF82" i="9"/>
  <c r="AB75" i="9"/>
  <c r="P76" i="16" s="1"/>
  <c r="AD86" i="16"/>
  <c r="J193" i="16"/>
  <c r="X195" i="16"/>
  <c r="AC267" i="9"/>
  <c r="AC274" i="9"/>
  <c r="AD68" i="16"/>
  <c r="J175" i="16"/>
  <c r="X201" i="16"/>
  <c r="AE68" i="9"/>
  <c r="Q69" i="16" s="1"/>
  <c r="AC279" i="9"/>
  <c r="Z278" i="9"/>
  <c r="AF271" i="9"/>
  <c r="AC72" i="9"/>
  <c r="AC245" i="9" s="1"/>
  <c r="X180" i="16"/>
  <c r="AD110" i="9"/>
  <c r="AD283" i="9" s="1"/>
  <c r="X178" i="16"/>
  <c r="AF109" i="9"/>
  <c r="AF282" i="9" s="1"/>
  <c r="AE100" i="9"/>
  <c r="Q101" i="16" s="1"/>
  <c r="X174" i="16"/>
  <c r="X198" i="16"/>
  <c r="AG86" i="9"/>
  <c r="AC95" i="9"/>
  <c r="AE78" i="9"/>
  <c r="Q79" i="16" s="1"/>
  <c r="X209" i="16"/>
  <c r="X214" i="16"/>
  <c r="AE104" i="9"/>
  <c r="Q105" i="16" s="1"/>
  <c r="X202" i="16"/>
  <c r="AC93" i="9"/>
  <c r="AC243" i="9"/>
  <c r="AD81" i="9"/>
  <c r="AE104" i="16"/>
  <c r="AD100" i="16"/>
  <c r="J207" i="16"/>
  <c r="Z242" i="9"/>
  <c r="AF269" i="9"/>
  <c r="AA262" i="9"/>
  <c r="BO67" i="14" l="1"/>
  <c r="AC67" i="14" s="1"/>
  <c r="CQ45" i="3"/>
  <c r="BP41" i="14"/>
  <c r="AD41" i="14" s="1"/>
  <c r="Z16" i="3" s="1"/>
  <c r="CS16" i="3" s="1"/>
  <c r="BP42" i="14"/>
  <c r="AD42" i="14" s="1"/>
  <c r="Z17" i="3" s="1"/>
  <c r="BP39" i="14"/>
  <c r="AD39" i="14" s="1"/>
  <c r="Z14" i="3" s="1"/>
  <c r="BP38" i="14"/>
  <c r="AD38" i="14" s="1"/>
  <c r="Z13" i="3" s="1"/>
  <c r="BP37" i="14"/>
  <c r="AD37" i="14" s="1"/>
  <c r="Z12" i="3" s="1"/>
  <c r="BP43" i="14"/>
  <c r="AD43" i="14" s="1"/>
  <c r="Z18" i="3" s="1"/>
  <c r="CS18" i="3" s="1"/>
  <c r="BP36" i="14"/>
  <c r="AD36" i="14" s="1"/>
  <c r="Z11" i="3" s="1"/>
  <c r="BP54" i="14"/>
  <c r="AD54" i="14" s="1"/>
  <c r="Z29" i="3" s="1"/>
  <c r="BP52" i="14"/>
  <c r="AD52" i="14" s="1"/>
  <c r="Z27" i="3" s="1"/>
  <c r="BP55" i="14"/>
  <c r="AD55" i="14" s="1"/>
  <c r="Z30" i="3" s="1"/>
  <c r="BP61" i="14"/>
  <c r="AD61" i="14" s="1"/>
  <c r="Z36" i="3" s="1"/>
  <c r="CS36" i="3" s="1"/>
  <c r="BP45" i="14"/>
  <c r="AD45" i="14" s="1"/>
  <c r="Z20" i="3" s="1"/>
  <c r="CS20" i="3" s="1"/>
  <c r="BP50" i="14"/>
  <c r="AD50" i="14" s="1"/>
  <c r="Z25" i="3" s="1"/>
  <c r="CS25" i="3" s="1"/>
  <c r="BP62" i="14"/>
  <c r="AD62" i="14" s="1"/>
  <c r="Z37" i="3" s="1"/>
  <c r="BP58" i="14"/>
  <c r="AD58" i="14" s="1"/>
  <c r="Z33" i="3" s="1"/>
  <c r="CS33" i="3" s="1"/>
  <c r="BP56" i="14"/>
  <c r="AD56" i="14" s="1"/>
  <c r="Z31" i="3" s="1"/>
  <c r="BP63" i="14"/>
  <c r="AD63" i="14" s="1"/>
  <c r="Z38" i="3" s="1"/>
  <c r="BP49" i="14"/>
  <c r="AD49" i="14" s="1"/>
  <c r="Z24" i="3" s="1"/>
  <c r="BP53" i="14"/>
  <c r="AD53" i="14" s="1"/>
  <c r="Z28" i="3" s="1"/>
  <c r="BP60" i="14"/>
  <c r="AD60" i="14" s="1"/>
  <c r="Z35" i="3" s="1"/>
  <c r="BP44" i="14"/>
  <c r="AD44" i="14" s="1"/>
  <c r="Z19" i="3" s="1"/>
  <c r="BP46" i="14"/>
  <c r="AD46" i="14" s="1"/>
  <c r="Z21" i="3" s="1"/>
  <c r="BP59" i="14"/>
  <c r="AD59" i="14" s="1"/>
  <c r="Z34" i="3" s="1"/>
  <c r="CS34" i="3" s="1"/>
  <c r="BP47" i="14"/>
  <c r="AD47" i="14" s="1"/>
  <c r="Z22" i="3" s="1"/>
  <c r="BP48" i="14"/>
  <c r="AD48" i="14" s="1"/>
  <c r="Z23" i="3" s="1"/>
  <c r="BP51" i="14"/>
  <c r="AD51" i="14" s="1"/>
  <c r="Z26" i="3" s="1"/>
  <c r="BP57" i="14"/>
  <c r="AD57" i="14" s="1"/>
  <c r="Z32" i="3" s="1"/>
  <c r="CS32" i="3" s="1"/>
  <c r="CQ72" i="3"/>
  <c r="CQ55" i="3"/>
  <c r="CQ61" i="3"/>
  <c r="CQ62" i="3"/>
  <c r="CQ58" i="3"/>
  <c r="CQ53" i="3"/>
  <c r="BO75" i="14"/>
  <c r="AC75" i="14" s="1"/>
  <c r="Y53" i="3" s="1"/>
  <c r="CQ49" i="3"/>
  <c r="BP35" i="14"/>
  <c r="AD35" i="14" s="1"/>
  <c r="AD31" i="14" s="1"/>
  <c r="BP40" i="14"/>
  <c r="AD40" i="14" s="1"/>
  <c r="Z15" i="3" s="1"/>
  <c r="CS15" i="3" s="1"/>
  <c r="M116" i="3"/>
  <c r="M146" i="3" s="1"/>
  <c r="M147" i="3" s="1"/>
  <c r="Y40" i="3"/>
  <c r="CR10" i="3"/>
  <c r="CQ78" i="3"/>
  <c r="X108" i="3"/>
  <c r="X109" i="3" s="1"/>
  <c r="CQ54" i="3"/>
  <c r="CQ52" i="3"/>
  <c r="BO74" i="14"/>
  <c r="AC74" i="14" s="1"/>
  <c r="Y52" i="3" s="1"/>
  <c r="CR52" i="3" s="1"/>
  <c r="CQ48" i="3"/>
  <c r="BO70" i="14"/>
  <c r="AC70" i="14" s="1"/>
  <c r="Y48" i="3" s="1"/>
  <c r="CQ67" i="3"/>
  <c r="CQ57" i="3"/>
  <c r="CQ64" i="3"/>
  <c r="CQ65" i="3"/>
  <c r="CQ63" i="3"/>
  <c r="CQ47" i="3"/>
  <c r="BO69" i="14"/>
  <c r="AC69" i="14" s="1"/>
  <c r="Y47" i="3" s="1"/>
  <c r="CQ59" i="3"/>
  <c r="BO66" i="14"/>
  <c r="AC66" i="14" s="1"/>
  <c r="Y44" i="3" s="1"/>
  <c r="X74" i="3"/>
  <c r="CQ44" i="3"/>
  <c r="BO73" i="14"/>
  <c r="AC73" i="14" s="1"/>
  <c r="Y51" i="3" s="1"/>
  <c r="CR51" i="3" s="1"/>
  <c r="CQ51" i="3"/>
  <c r="CQ50" i="3"/>
  <c r="BO72" i="14"/>
  <c r="AC72" i="14" s="1"/>
  <c r="Y50" i="3" s="1"/>
  <c r="CQ60" i="3"/>
  <c r="CQ66" i="3"/>
  <c r="CQ70" i="3"/>
  <c r="CQ71" i="3"/>
  <c r="CQ68" i="3"/>
  <c r="BO94" i="14"/>
  <c r="AC94" i="14" s="1"/>
  <c r="Y72" i="3" s="1"/>
  <c r="CR72" i="3" s="1"/>
  <c r="BO76" i="14"/>
  <c r="AC76" i="14" s="1"/>
  <c r="Y54" i="3" s="1"/>
  <c r="BO77" i="14"/>
  <c r="AC77" i="14" s="1"/>
  <c r="Y55" i="3" s="1"/>
  <c r="BO71" i="14"/>
  <c r="AC71" i="14" s="1"/>
  <c r="Y49" i="3" s="1"/>
  <c r="BO87" i="14"/>
  <c r="AC87" i="14" s="1"/>
  <c r="Y65" i="3" s="1"/>
  <c r="BO84" i="14"/>
  <c r="AC84" i="14" s="1"/>
  <c r="Y62" i="3" s="1"/>
  <c r="BO95" i="14"/>
  <c r="AC95" i="14" s="1"/>
  <c r="Y73" i="3" s="1"/>
  <c r="BO81" i="14"/>
  <c r="AC81" i="14" s="1"/>
  <c r="Y59" i="3" s="1"/>
  <c r="CR59" i="3" s="1"/>
  <c r="BO83" i="14"/>
  <c r="AC83" i="14" s="1"/>
  <c r="Y61" i="3" s="1"/>
  <c r="BO85" i="14"/>
  <c r="AC85" i="14" s="1"/>
  <c r="Y63" i="3" s="1"/>
  <c r="BO78" i="14"/>
  <c r="AC78" i="14" s="1"/>
  <c r="Y56" i="3" s="1"/>
  <c r="BO91" i="14"/>
  <c r="AC91" i="14" s="1"/>
  <c r="Y69" i="3" s="1"/>
  <c r="BO88" i="14"/>
  <c r="AC88" i="14" s="1"/>
  <c r="Y66" i="3" s="1"/>
  <c r="BO89" i="14"/>
  <c r="AC89" i="14" s="1"/>
  <c r="Y67" i="3" s="1"/>
  <c r="BO79" i="14"/>
  <c r="AC79" i="14" s="1"/>
  <c r="Y57" i="3" s="1"/>
  <c r="BO80" i="14"/>
  <c r="AC80" i="14" s="1"/>
  <c r="Y58" i="3" s="1"/>
  <c r="CQ46" i="3"/>
  <c r="BO93" i="14"/>
  <c r="AC93" i="14" s="1"/>
  <c r="Y71" i="3" s="1"/>
  <c r="BO90" i="14"/>
  <c r="AC90" i="14" s="1"/>
  <c r="Y68" i="3" s="1"/>
  <c r="BO92" i="14"/>
  <c r="AC92" i="14" s="1"/>
  <c r="Y70" i="3" s="1"/>
  <c r="BO68" i="14"/>
  <c r="AC68" i="14" s="1"/>
  <c r="Y46" i="3" s="1"/>
  <c r="BO82" i="14"/>
  <c r="AC82" i="14" s="1"/>
  <c r="Y60" i="3" s="1"/>
  <c r="BO86" i="14"/>
  <c r="AC86" i="14" s="1"/>
  <c r="Y64" i="3" s="1"/>
  <c r="Y45" i="3"/>
  <c r="J203" i="16"/>
  <c r="X203" i="16" s="1"/>
  <c r="P75" i="16"/>
  <c r="AD75" i="16" s="1"/>
  <c r="AC240" i="9"/>
  <c r="AD67" i="9" s="1"/>
  <c r="AD87" i="9"/>
  <c r="AD260" i="9" s="1"/>
  <c r="AE241" i="9"/>
  <c r="AF68" i="9" s="1"/>
  <c r="AE253" i="9"/>
  <c r="AF80" i="9" s="1"/>
  <c r="AF253" i="9" s="1"/>
  <c r="AB250" i="9"/>
  <c r="AC77" i="9" s="1"/>
  <c r="AC250" i="9" s="1"/>
  <c r="AE101" i="16"/>
  <c r="AB91" i="9"/>
  <c r="AB264" i="9" s="1"/>
  <c r="AE90" i="9"/>
  <c r="Q91" i="16" s="1"/>
  <c r="AH107" i="9"/>
  <c r="AH280" i="9" s="1"/>
  <c r="AE73" i="9"/>
  <c r="Q74" i="16" s="1"/>
  <c r="AC74" i="9"/>
  <c r="AG96" i="9"/>
  <c r="AE105" i="16"/>
  <c r="AE79" i="16"/>
  <c r="AE110" i="9"/>
  <c r="Q111" i="16" s="1"/>
  <c r="AB89" i="9"/>
  <c r="P90" i="16" s="1"/>
  <c r="AD70" i="9"/>
  <c r="AD243" i="9" s="1"/>
  <c r="AA105" i="9"/>
  <c r="AD106" i="9"/>
  <c r="X193" i="16"/>
  <c r="AG108" i="9"/>
  <c r="AG281" i="9" s="1"/>
  <c r="AB71" i="9"/>
  <c r="AB244" i="9" s="1"/>
  <c r="AG88" i="9"/>
  <c r="AA102" i="9"/>
  <c r="AA275" i="9" s="1"/>
  <c r="AM8" i="9"/>
  <c r="AM180" i="9"/>
  <c r="AM181" i="9" s="1"/>
  <c r="AE92" i="9"/>
  <c r="AE265" i="9" s="1"/>
  <c r="AD254" i="9"/>
  <c r="AC266" i="9"/>
  <c r="AC268" i="9"/>
  <c r="AE273" i="9"/>
  <c r="AG98" i="9"/>
  <c r="AG271" i="9" s="1"/>
  <c r="AE69" i="16"/>
  <c r="AD94" i="9"/>
  <c r="AD267" i="9" s="1"/>
  <c r="AG249" i="9"/>
  <c r="AC239" i="9"/>
  <c r="AD78" i="16"/>
  <c r="J185" i="16"/>
  <c r="AO225" i="7"/>
  <c r="AO117" i="7"/>
  <c r="AN7" i="9"/>
  <c r="AA252" i="9"/>
  <c r="AG109" i="9"/>
  <c r="AD72" i="9"/>
  <c r="AD245" i="9" s="1"/>
  <c r="X175" i="16"/>
  <c r="AD76" i="16"/>
  <c r="J183" i="16"/>
  <c r="AF98" i="16"/>
  <c r="AD83" i="9"/>
  <c r="AD256" i="9" s="1"/>
  <c r="AB84" i="9"/>
  <c r="AB257" i="9" s="1"/>
  <c r="X191" i="16"/>
  <c r="AA69" i="9"/>
  <c r="AA242" i="9" s="1"/>
  <c r="X207" i="16"/>
  <c r="AE277" i="9"/>
  <c r="AE251" i="9"/>
  <c r="AG259" i="9"/>
  <c r="AD101" i="9"/>
  <c r="AD274" i="9" s="1"/>
  <c r="AB248" i="9"/>
  <c r="AF255" i="9"/>
  <c r="AH270" i="9"/>
  <c r="AE81" i="16"/>
  <c r="AC272" i="9"/>
  <c r="AF276" i="9"/>
  <c r="AC258" i="9"/>
  <c r="CS17" i="3" l="1"/>
  <c r="CS13" i="3"/>
  <c r="CS12" i="3"/>
  <c r="CS14" i="3"/>
  <c r="CS23" i="3"/>
  <c r="CS19" i="3"/>
  <c r="CS38" i="3"/>
  <c r="CS27" i="3"/>
  <c r="CS22" i="3"/>
  <c r="CS35" i="3"/>
  <c r="CS31" i="3"/>
  <c r="CS29" i="3"/>
  <c r="CS28" i="3"/>
  <c r="CS11" i="3"/>
  <c r="CS26" i="3"/>
  <c r="CS21" i="3"/>
  <c r="CS24" i="3"/>
  <c r="CS37" i="3"/>
  <c r="CS30" i="3"/>
  <c r="M161" i="3"/>
  <c r="CR55" i="3"/>
  <c r="M172" i="3"/>
  <c r="M170" i="3"/>
  <c r="M174" i="3"/>
  <c r="M163" i="3"/>
  <c r="CR56" i="3"/>
  <c r="M162" i="3"/>
  <c r="CR73" i="3"/>
  <c r="M179" i="3"/>
  <c r="BP72" i="14"/>
  <c r="AD72" i="14" s="1"/>
  <c r="M156" i="3"/>
  <c r="BP73" i="14"/>
  <c r="AD73" i="14" s="1"/>
  <c r="M157" i="3"/>
  <c r="Y74" i="3"/>
  <c r="BP66" i="14"/>
  <c r="AD66" i="14" s="1"/>
  <c r="M150" i="3"/>
  <c r="M180" i="3" s="1"/>
  <c r="M181" i="3" s="1"/>
  <c r="M154" i="3"/>
  <c r="BP70" i="14"/>
  <c r="AD70" i="14" s="1"/>
  <c r="M151" i="3"/>
  <c r="BP67" i="14"/>
  <c r="AD67" i="14" s="1"/>
  <c r="CR45" i="3"/>
  <c r="M167" i="3"/>
  <c r="M171" i="3"/>
  <c r="M166" i="3"/>
  <c r="M177" i="3"/>
  <c r="M173" i="3"/>
  <c r="M169" i="3"/>
  <c r="M168" i="3"/>
  <c r="M160" i="3"/>
  <c r="CR71" i="3"/>
  <c r="CR66" i="3"/>
  <c r="CR60" i="3"/>
  <c r="CR44" i="3"/>
  <c r="CR63" i="3"/>
  <c r="CR64" i="3"/>
  <c r="CR67" i="3"/>
  <c r="CR54" i="3"/>
  <c r="Z10" i="3"/>
  <c r="CR53" i="3"/>
  <c r="BP75" i="14"/>
  <c r="AD75" i="14" s="1"/>
  <c r="M159" i="3"/>
  <c r="CR62" i="3"/>
  <c r="BP78" i="14"/>
  <c r="AD78" i="14" s="1"/>
  <c r="BP93" i="14"/>
  <c r="AD93" i="14" s="1"/>
  <c r="BP88" i="14"/>
  <c r="AD88" i="14" s="1"/>
  <c r="BP81" i="14"/>
  <c r="AD81" i="14" s="1"/>
  <c r="BP86" i="14"/>
  <c r="AD86" i="14" s="1"/>
  <c r="BP71" i="14"/>
  <c r="AD71" i="14" s="1"/>
  <c r="BP80" i="14"/>
  <c r="AD80" i="14" s="1"/>
  <c r="BP94" i="14"/>
  <c r="AD94" i="14" s="1"/>
  <c r="BP91" i="14"/>
  <c r="AD91" i="14" s="1"/>
  <c r="BP83" i="14"/>
  <c r="AD83" i="14" s="1"/>
  <c r="BP82" i="14"/>
  <c r="AD82" i="14" s="1"/>
  <c r="BP84" i="14"/>
  <c r="AD84" i="14" s="1"/>
  <c r="BP87" i="14"/>
  <c r="AD87" i="14" s="1"/>
  <c r="M152" i="3"/>
  <c r="BP77" i="14"/>
  <c r="AD77" i="14" s="1"/>
  <c r="BP68" i="14"/>
  <c r="AD68" i="14" s="1"/>
  <c r="BP92" i="14"/>
  <c r="AD92" i="14" s="1"/>
  <c r="BP79" i="14"/>
  <c r="AD79" i="14" s="1"/>
  <c r="BP76" i="14"/>
  <c r="AD76" i="14" s="1"/>
  <c r="BP85" i="14"/>
  <c r="AD85" i="14" s="1"/>
  <c r="BP89" i="14"/>
  <c r="AD89" i="14" s="1"/>
  <c r="BP90" i="14"/>
  <c r="AD90" i="14" s="1"/>
  <c r="BP95" i="14"/>
  <c r="AD95" i="14" s="1"/>
  <c r="M178" i="3"/>
  <c r="Y39" i="5"/>
  <c r="W257" i="7" s="1"/>
  <c r="Y43" i="5"/>
  <c r="W261" i="7" s="1"/>
  <c r="Y47" i="5"/>
  <c r="W265" i="7" s="1"/>
  <c r="Y16" i="5"/>
  <c r="W234" i="7" s="1"/>
  <c r="Y40" i="5"/>
  <c r="W258" i="7" s="1"/>
  <c r="Y62" i="5"/>
  <c r="W280" i="7" s="1"/>
  <c r="Y42" i="5"/>
  <c r="W260" i="7" s="1"/>
  <c r="Y12" i="5"/>
  <c r="W230" i="7" s="1"/>
  <c r="Y21" i="5"/>
  <c r="W239" i="7" s="1"/>
  <c r="Y57" i="5"/>
  <c r="W275" i="7" s="1"/>
  <c r="Y35" i="5"/>
  <c r="W253" i="7" s="1"/>
  <c r="Y60" i="5"/>
  <c r="W278" i="7" s="1"/>
  <c r="Y26" i="5"/>
  <c r="W244" i="7" s="1"/>
  <c r="Y15" i="5"/>
  <c r="W233" i="7" s="1"/>
  <c r="Y46" i="5"/>
  <c r="W264" i="7" s="1"/>
  <c r="Y52" i="5"/>
  <c r="W270" i="7" s="1"/>
  <c r="Y64" i="5"/>
  <c r="W282" i="7" s="1"/>
  <c r="Y44" i="5"/>
  <c r="W262" i="7" s="1"/>
  <c r="Y36" i="5"/>
  <c r="W254" i="7" s="1"/>
  <c r="Y22" i="5"/>
  <c r="W240" i="7" s="1"/>
  <c r="Y10" i="5"/>
  <c r="W228" i="7" s="1"/>
  <c r="Y9" i="5"/>
  <c r="W227" i="7" s="1"/>
  <c r="Y27" i="5"/>
  <c r="W245" i="7" s="1"/>
  <c r="Y55" i="5"/>
  <c r="W273" i="7" s="1"/>
  <c r="Y37" i="5"/>
  <c r="W255" i="7" s="1"/>
  <c r="Y11" i="5"/>
  <c r="W229" i="7" s="1"/>
  <c r="Y41" i="5"/>
  <c r="W259" i="7" s="1"/>
  <c r="Y32" i="5"/>
  <c r="W250" i="7" s="1"/>
  <c r="Y56" i="5"/>
  <c r="W274" i="7" s="1"/>
  <c r="Y65" i="5"/>
  <c r="W283" i="7" s="1"/>
  <c r="Y34" i="5"/>
  <c r="W252" i="7" s="1"/>
  <c r="Y28" i="5"/>
  <c r="W246" i="7" s="1"/>
  <c r="Y45" i="5"/>
  <c r="W263" i="7" s="1"/>
  <c r="Y20" i="5"/>
  <c r="W238" i="7" s="1"/>
  <c r="Y13" i="5"/>
  <c r="W231" i="7" s="1"/>
  <c r="Y61" i="5"/>
  <c r="W279" i="7" s="1"/>
  <c r="Y38" i="5"/>
  <c r="W256" i="7" s="1"/>
  <c r="Y29" i="5"/>
  <c r="W247" i="7" s="1"/>
  <c r="Y25" i="5"/>
  <c r="W243" i="7" s="1"/>
  <c r="Y54" i="5"/>
  <c r="W272" i="7" s="1"/>
  <c r="Y59" i="5"/>
  <c r="W277" i="7" s="1"/>
  <c r="Y31" i="5"/>
  <c r="W249" i="7" s="1"/>
  <c r="Y14" i="5"/>
  <c r="W232" i="7" s="1"/>
  <c r="Y19" i="5"/>
  <c r="W237" i="7" s="1"/>
  <c r="Y18" i="5"/>
  <c r="W236" i="7" s="1"/>
  <c r="Y51" i="5"/>
  <c r="W269" i="7" s="1"/>
  <c r="Y24" i="5"/>
  <c r="W242" i="7" s="1"/>
  <c r="Y50" i="5"/>
  <c r="W268" i="7" s="1"/>
  <c r="Y53" i="5"/>
  <c r="W271" i="7" s="1"/>
  <c r="Y58" i="5"/>
  <c r="W276" i="7" s="1"/>
  <c r="Y17" i="5"/>
  <c r="W235" i="7" s="1"/>
  <c r="Y33" i="5"/>
  <c r="W251" i="7" s="1"/>
  <c r="Y30" i="5"/>
  <c r="W248" i="7" s="1"/>
  <c r="Y49" i="5"/>
  <c r="W267" i="7" s="1"/>
  <c r="Y23" i="5"/>
  <c r="W241" i="7" s="1"/>
  <c r="Y48" i="5"/>
  <c r="W266" i="7" s="1"/>
  <c r="Y63" i="5"/>
  <c r="W281" i="7" s="1"/>
  <c r="CR46" i="3"/>
  <c r="M176" i="3"/>
  <c r="M164" i="3"/>
  <c r="M175" i="3"/>
  <c r="CR69" i="3"/>
  <c r="M165" i="3"/>
  <c r="M155" i="3"/>
  <c r="CR68" i="3"/>
  <c r="CR70" i="3"/>
  <c r="CR50" i="3"/>
  <c r="X75" i="3"/>
  <c r="Y110" i="3"/>
  <c r="CR47" i="3"/>
  <c r="BP69" i="14"/>
  <c r="AD69" i="14" s="1"/>
  <c r="M153" i="3"/>
  <c r="CR65" i="3"/>
  <c r="CR57" i="3"/>
  <c r="CR48" i="3"/>
  <c r="BP74" i="14"/>
  <c r="AD74" i="14" s="1"/>
  <c r="M158" i="3"/>
  <c r="Z76" i="3"/>
  <c r="Y41" i="3"/>
  <c r="CR49" i="3"/>
  <c r="CR58" i="3"/>
  <c r="CR61" i="3"/>
  <c r="J182" i="16"/>
  <c r="X182" i="16" s="1"/>
  <c r="P92" i="16"/>
  <c r="AD92" i="16" s="1"/>
  <c r="AF241" i="9"/>
  <c r="AG68" i="9" s="1"/>
  <c r="AG241" i="9" s="1"/>
  <c r="AE87" i="9"/>
  <c r="Q88" i="16" s="1"/>
  <c r="AE88" i="16" s="1"/>
  <c r="P85" i="16"/>
  <c r="AD85" i="16" s="1"/>
  <c r="AB262" i="9"/>
  <c r="AC89" i="9" s="1"/>
  <c r="AC262" i="9" s="1"/>
  <c r="AC91" i="9"/>
  <c r="AC264" i="9" s="1"/>
  <c r="AB102" i="9"/>
  <c r="P103" i="16" s="1"/>
  <c r="AF92" i="9"/>
  <c r="AC71" i="9"/>
  <c r="AC244" i="9" s="1"/>
  <c r="AE72" i="9"/>
  <c r="AE245" i="9" s="1"/>
  <c r="AI107" i="9"/>
  <c r="AI280" i="9" s="1"/>
  <c r="AD85" i="9"/>
  <c r="AD258" i="9" s="1"/>
  <c r="AG103" i="9"/>
  <c r="AE101" i="9"/>
  <c r="Q102" i="16" s="1"/>
  <c r="AC84" i="9"/>
  <c r="AC257" i="9" s="1"/>
  <c r="X183" i="16"/>
  <c r="AH76" i="9"/>
  <c r="R77" i="16" s="1"/>
  <c r="AE94" i="9"/>
  <c r="Q95" i="16" s="1"/>
  <c r="AH98" i="9"/>
  <c r="AH271" i="9" s="1"/>
  <c r="AD95" i="9"/>
  <c r="AD268" i="9" s="1"/>
  <c r="AD93" i="9"/>
  <c r="AD266" i="9" s="1"/>
  <c r="AE81" i="9"/>
  <c r="Q82" i="16" s="1"/>
  <c r="AG80" i="9"/>
  <c r="AG253" i="9" s="1"/>
  <c r="AE74" i="16"/>
  <c r="AE91" i="16"/>
  <c r="Q93" i="16"/>
  <c r="P72" i="16"/>
  <c r="AD99" i="9"/>
  <c r="AD272" i="9" s="1"/>
  <c r="AI97" i="9"/>
  <c r="AF78" i="9"/>
  <c r="AF251" i="9" s="1"/>
  <c r="AD240" i="9"/>
  <c r="X185" i="16"/>
  <c r="AF100" i="9"/>
  <c r="AF273" i="9" s="1"/>
  <c r="R108" i="16"/>
  <c r="AG261" i="9"/>
  <c r="AD279" i="9"/>
  <c r="AC247" i="9"/>
  <c r="AE246" i="9"/>
  <c r="AE263" i="9"/>
  <c r="AC75" i="9"/>
  <c r="AC248" i="9" s="1"/>
  <c r="AF104" i="9"/>
  <c r="AB69" i="9"/>
  <c r="AB242" i="9" s="1"/>
  <c r="AD77" i="9"/>
  <c r="AE83" i="9"/>
  <c r="Q84" i="16" s="1"/>
  <c r="AB79" i="9"/>
  <c r="P80" i="16" s="1"/>
  <c r="AN8" i="9"/>
  <c r="AN180" i="9"/>
  <c r="AN181" i="9" s="1"/>
  <c r="AH108" i="9"/>
  <c r="R109" i="16" s="1"/>
  <c r="AE70" i="9"/>
  <c r="AE243" i="9" s="1"/>
  <c r="AE111" i="16"/>
  <c r="AG82" i="9"/>
  <c r="AH86" i="9"/>
  <c r="R87" i="16" s="1"/>
  <c r="AG282" i="9"/>
  <c r="AD66" i="9"/>
  <c r="AD239" i="9" s="1"/>
  <c r="AA278" i="9"/>
  <c r="AD90" i="16"/>
  <c r="J197" i="16"/>
  <c r="AE283" i="9"/>
  <c r="AG269" i="9"/>
  <c r="Z59" i="3" l="1"/>
  <c r="CS59" i="3" s="1"/>
  <c r="BQ41" i="14"/>
  <c r="AE41" i="14" s="1"/>
  <c r="AA16" i="3" s="1"/>
  <c r="CT16" i="3" s="1"/>
  <c r="BQ42" i="14"/>
  <c r="AE42" i="14" s="1"/>
  <c r="AA17" i="3" s="1"/>
  <c r="Z50" i="3"/>
  <c r="BQ39" i="14"/>
  <c r="AE39" i="14" s="1"/>
  <c r="AA14" i="3" s="1"/>
  <c r="BQ37" i="14"/>
  <c r="AE37" i="14" s="1"/>
  <c r="AA12" i="3" s="1"/>
  <c r="BQ38" i="14"/>
  <c r="AE38" i="14" s="1"/>
  <c r="AA13" i="3" s="1"/>
  <c r="Z73" i="3"/>
  <c r="CS73" i="3" s="1"/>
  <c r="Z54" i="3"/>
  <c r="CS54" i="3" s="1"/>
  <c r="Z66" i="3"/>
  <c r="CS66" i="3" s="1"/>
  <c r="Z72" i="3"/>
  <c r="CS72" i="3" s="1"/>
  <c r="BQ43" i="14"/>
  <c r="AE43" i="14" s="1"/>
  <c r="AA18" i="3" s="1"/>
  <c r="CT18" i="3" s="1"/>
  <c r="BQ36" i="14"/>
  <c r="AE36" i="14" s="1"/>
  <c r="AA11" i="3" s="1"/>
  <c r="BQ46" i="14"/>
  <c r="AE46" i="14" s="1"/>
  <c r="AA21" i="3" s="1"/>
  <c r="CT21" i="3" s="1"/>
  <c r="BQ44" i="14"/>
  <c r="AE44" i="14" s="1"/>
  <c r="AA19" i="3" s="1"/>
  <c r="BQ52" i="14"/>
  <c r="AE52" i="14" s="1"/>
  <c r="AA27" i="3" s="1"/>
  <c r="BQ56" i="14"/>
  <c r="AE56" i="14" s="1"/>
  <c r="AA31" i="3" s="1"/>
  <c r="BQ55" i="14"/>
  <c r="AE55" i="14" s="1"/>
  <c r="AA30" i="3" s="1"/>
  <c r="BQ54" i="14"/>
  <c r="AE54" i="14" s="1"/>
  <c r="AA29" i="3" s="1"/>
  <c r="BQ48" i="14"/>
  <c r="AE48" i="14" s="1"/>
  <c r="AA23" i="3" s="1"/>
  <c r="BQ63" i="14"/>
  <c r="AE63" i="14" s="1"/>
  <c r="AA38" i="3" s="1"/>
  <c r="BQ57" i="14"/>
  <c r="AE57" i="14" s="1"/>
  <c r="AA32" i="3" s="1"/>
  <c r="CT32" i="3" s="1"/>
  <c r="BQ62" i="14"/>
  <c r="AE62" i="14" s="1"/>
  <c r="AA37" i="3" s="1"/>
  <c r="CT37" i="3" s="1"/>
  <c r="BQ59" i="14"/>
  <c r="AE59" i="14" s="1"/>
  <c r="AA34" i="3" s="1"/>
  <c r="BQ51" i="14"/>
  <c r="AE51" i="14" s="1"/>
  <c r="AA26" i="3" s="1"/>
  <c r="BQ47" i="14"/>
  <c r="AE47" i="14" s="1"/>
  <c r="AA22" i="3" s="1"/>
  <c r="BQ50" i="14"/>
  <c r="AE50" i="14" s="1"/>
  <c r="AA25" i="3" s="1"/>
  <c r="BQ58" i="14"/>
  <c r="AE58" i="14" s="1"/>
  <c r="AA33" i="3" s="1"/>
  <c r="CT33" i="3" s="1"/>
  <c r="BQ49" i="14"/>
  <c r="AE49" i="14" s="1"/>
  <c r="AA24" i="3" s="1"/>
  <c r="BQ60" i="14"/>
  <c r="AE60" i="14" s="1"/>
  <c r="AA35" i="3" s="1"/>
  <c r="BQ45" i="14"/>
  <c r="AE45" i="14" s="1"/>
  <c r="AA20" i="3" s="1"/>
  <c r="CT20" i="3" s="1"/>
  <c r="BQ53" i="14"/>
  <c r="AE53" i="14" s="1"/>
  <c r="AA28" i="3" s="1"/>
  <c r="BQ61" i="14"/>
  <c r="AE61" i="14" s="1"/>
  <c r="AA36" i="3" s="1"/>
  <c r="CT36" i="3" s="1"/>
  <c r="Z63" i="3"/>
  <c r="CS63" i="3" s="1"/>
  <c r="Z68" i="3"/>
  <c r="CS68" i="3" s="1"/>
  <c r="Z71" i="3"/>
  <c r="CS71" i="3" s="1"/>
  <c r="Z46" i="3"/>
  <c r="Z62" i="3"/>
  <c r="Z67" i="3"/>
  <c r="Z60" i="3"/>
  <c r="Z44" i="3"/>
  <c r="Z51" i="3"/>
  <c r="Z57" i="3"/>
  <c r="Z64" i="3"/>
  <c r="Z49" i="3"/>
  <c r="Z52" i="3"/>
  <c r="Z69" i="3"/>
  <c r="Z70" i="3"/>
  <c r="Z53" i="3"/>
  <c r="Z40" i="3"/>
  <c r="BQ35" i="14"/>
  <c r="AE35" i="14" s="1"/>
  <c r="AE31" i="14" s="1"/>
  <c r="BQ40" i="14"/>
  <c r="AE40" i="14" s="1"/>
  <c r="AA15" i="3" s="1"/>
  <c r="CT15" i="3" s="1"/>
  <c r="CS10" i="3"/>
  <c r="Z65" i="3"/>
  <c r="Z45" i="3"/>
  <c r="Z48" i="3"/>
  <c r="Z56" i="3"/>
  <c r="Z55" i="3"/>
  <c r="Z47" i="3"/>
  <c r="Y84" i="3"/>
  <c r="Y83" i="3"/>
  <c r="Y88" i="3"/>
  <c r="Y98" i="3"/>
  <c r="Y93" i="3"/>
  <c r="Y95" i="3"/>
  <c r="Y85" i="3"/>
  <c r="Y104" i="3"/>
  <c r="Y90" i="3"/>
  <c r="Y82" i="3"/>
  <c r="Y103" i="3"/>
  <c r="Y91" i="3"/>
  <c r="Y89" i="3"/>
  <c r="Y79" i="3"/>
  <c r="Y80" i="3"/>
  <c r="Y86" i="3"/>
  <c r="Y87" i="3"/>
  <c r="Y97" i="3"/>
  <c r="Y107" i="3"/>
  <c r="Y101" i="3"/>
  <c r="Y96" i="3"/>
  <c r="Y92" i="3"/>
  <c r="Y94" i="3"/>
  <c r="Y81" i="3"/>
  <c r="Y78" i="3"/>
  <c r="Y102" i="3"/>
  <c r="Y105" i="3"/>
  <c r="Y99" i="3"/>
  <c r="Y106" i="3"/>
  <c r="Y100" i="3"/>
  <c r="Z58" i="3"/>
  <c r="Z61" i="3"/>
  <c r="Z110" i="3"/>
  <c r="Y75" i="3"/>
  <c r="J199" i="16"/>
  <c r="X199" i="16" s="1"/>
  <c r="Q73" i="16"/>
  <c r="AE73" i="16" s="1"/>
  <c r="AE274" i="9"/>
  <c r="AF101" i="9" s="1"/>
  <c r="R99" i="16"/>
  <c r="AF99" i="16" s="1"/>
  <c r="J192" i="16"/>
  <c r="X192" i="16" s="1"/>
  <c r="AB252" i="9"/>
  <c r="AC79" i="9" s="1"/>
  <c r="P70" i="16"/>
  <c r="AD70" i="16" s="1"/>
  <c r="AB275" i="9"/>
  <c r="AC102" i="9" s="1"/>
  <c r="AC275" i="9" s="1"/>
  <c r="AE256" i="9"/>
  <c r="AF83" i="9" s="1"/>
  <c r="AH249" i="9"/>
  <c r="AI76" i="9" s="1"/>
  <c r="AE260" i="9"/>
  <c r="AF87" i="9" s="1"/>
  <c r="AE66" i="9"/>
  <c r="AE239" i="9" s="1"/>
  <c r="AF70" i="9"/>
  <c r="AF243" i="9" s="1"/>
  <c r="AE85" i="9"/>
  <c r="AE258" i="9" s="1"/>
  <c r="AH80" i="9"/>
  <c r="R81" i="16" s="1"/>
  <c r="AE95" i="16"/>
  <c r="AF72" i="9"/>
  <c r="AF245" i="9" s="1"/>
  <c r="AE93" i="9"/>
  <c r="AE266" i="9" s="1"/>
  <c r="AD84" i="9"/>
  <c r="AD257" i="9" s="1"/>
  <c r="AE102" i="16"/>
  <c r="Q71" i="16"/>
  <c r="AG78" i="9"/>
  <c r="AG251" i="9" s="1"/>
  <c r="AD72" i="16"/>
  <c r="J179" i="16"/>
  <c r="AE95" i="9"/>
  <c r="AE268" i="9" s="1"/>
  <c r="AE84" i="16"/>
  <c r="AH109" i="9"/>
  <c r="R110" i="16" s="1"/>
  <c r="AF109" i="16"/>
  <c r="AD250" i="9"/>
  <c r="AF108" i="16"/>
  <c r="AE67" i="9"/>
  <c r="Q68" i="16" s="1"/>
  <c r="AE82" i="16"/>
  <c r="AG276" i="9"/>
  <c r="AH96" i="9"/>
  <c r="R97" i="16" s="1"/>
  <c r="AH259" i="9"/>
  <c r="AG255" i="9"/>
  <c r="AH281" i="9"/>
  <c r="AE106" i="9"/>
  <c r="Q107" i="16" s="1"/>
  <c r="AE93" i="16"/>
  <c r="AE254" i="9"/>
  <c r="AE267" i="9"/>
  <c r="AF265" i="9"/>
  <c r="AD103" i="16"/>
  <c r="J210" i="16"/>
  <c r="X197" i="16"/>
  <c r="AH68" i="9"/>
  <c r="AH241" i="9" s="1"/>
  <c r="AF73" i="9"/>
  <c r="AF246" i="9" s="1"/>
  <c r="AI98" i="9"/>
  <c r="AI271" i="9" s="1"/>
  <c r="AF87" i="16"/>
  <c r="AF277" i="9"/>
  <c r="AD74" i="9"/>
  <c r="AH88" i="9"/>
  <c r="R89" i="16" s="1"/>
  <c r="AI270" i="9"/>
  <c r="AF110" i="9"/>
  <c r="AF283" i="9" s="1"/>
  <c r="AB105" i="9"/>
  <c r="P106" i="16" s="1"/>
  <c r="AD80" i="16"/>
  <c r="J187" i="16"/>
  <c r="AC69" i="9"/>
  <c r="AD75" i="9"/>
  <c r="AD248" i="9" s="1"/>
  <c r="AF90" i="9"/>
  <c r="AG100" i="9"/>
  <c r="AG273" i="9" s="1"/>
  <c r="AE99" i="9"/>
  <c r="Q100" i="16" s="1"/>
  <c r="AD89" i="9"/>
  <c r="AD262" i="9" s="1"/>
  <c r="AF77" i="16"/>
  <c r="AJ107" i="9"/>
  <c r="AJ280" i="9" s="1"/>
  <c r="AD71" i="9"/>
  <c r="AD244" i="9" s="1"/>
  <c r="AD91" i="9"/>
  <c r="AD264" i="9" s="1"/>
  <c r="BQ72" i="14" l="1"/>
  <c r="AE72" i="14" s="1"/>
  <c r="CS50" i="3"/>
  <c r="CT17" i="3"/>
  <c r="CT14" i="3"/>
  <c r="CT13" i="3"/>
  <c r="CT12" i="3"/>
  <c r="CT25" i="3"/>
  <c r="CT29" i="3"/>
  <c r="CT19" i="3"/>
  <c r="CT35" i="3"/>
  <c r="CT22" i="3"/>
  <c r="CT30" i="3"/>
  <c r="CT24" i="3"/>
  <c r="CT26" i="3"/>
  <c r="CT38" i="3"/>
  <c r="CT31" i="3"/>
  <c r="CT11" i="3"/>
  <c r="CT28" i="3"/>
  <c r="CT34" i="3"/>
  <c r="CT23" i="3"/>
  <c r="CT27" i="3"/>
  <c r="CR100" i="3"/>
  <c r="M207" i="3"/>
  <c r="Z100" i="3"/>
  <c r="CS100" i="3" s="1"/>
  <c r="M209" i="3"/>
  <c r="CR102" i="3"/>
  <c r="Z102" i="3"/>
  <c r="CS102" i="3" s="1"/>
  <c r="Z92" i="3"/>
  <c r="M199" i="3"/>
  <c r="CR92" i="3"/>
  <c r="Z97" i="3"/>
  <c r="M204" i="3"/>
  <c r="CR97" i="3"/>
  <c r="CR79" i="3"/>
  <c r="Z79" i="3"/>
  <c r="CS79" i="3" s="1"/>
  <c r="M186" i="3"/>
  <c r="Z82" i="3"/>
  <c r="CS82" i="3" s="1"/>
  <c r="CR82" i="3"/>
  <c r="M189" i="3"/>
  <c r="M202" i="3"/>
  <c r="CR95" i="3"/>
  <c r="Z95" i="3"/>
  <c r="CS95" i="3" s="1"/>
  <c r="Z83" i="3"/>
  <c r="CS83" i="3" s="1"/>
  <c r="CR83" i="3"/>
  <c r="M190" i="3"/>
  <c r="CS48" i="3"/>
  <c r="BQ70" i="14"/>
  <c r="AE70" i="14" s="1"/>
  <c r="Z10" i="5"/>
  <c r="X228" i="7" s="1"/>
  <c r="Z35" i="5"/>
  <c r="X253" i="7" s="1"/>
  <c r="Z33" i="5"/>
  <c r="X251" i="7" s="1"/>
  <c r="Z27" i="5"/>
  <c r="X245" i="7" s="1"/>
  <c r="Z56" i="5"/>
  <c r="X274" i="7" s="1"/>
  <c r="Z49" i="5"/>
  <c r="X267" i="7" s="1"/>
  <c r="Z50" i="5"/>
  <c r="X268" i="7" s="1"/>
  <c r="Z51" i="5"/>
  <c r="X269" i="7" s="1"/>
  <c r="Z19" i="5"/>
  <c r="X237" i="7" s="1"/>
  <c r="Z48" i="5"/>
  <c r="X266" i="7" s="1"/>
  <c r="Z28" i="5"/>
  <c r="X246" i="7" s="1"/>
  <c r="Z29" i="5"/>
  <c r="X247" i="7" s="1"/>
  <c r="Z43" i="5"/>
  <c r="X261" i="7" s="1"/>
  <c r="Z9" i="5"/>
  <c r="X227" i="7" s="1"/>
  <c r="Z40" i="5"/>
  <c r="X258" i="7" s="1"/>
  <c r="Z21" i="5"/>
  <c r="X239" i="7" s="1"/>
  <c r="Z64" i="5"/>
  <c r="X282" i="7" s="1"/>
  <c r="Z34" i="5"/>
  <c r="X252" i="7" s="1"/>
  <c r="Z13" i="5"/>
  <c r="X231" i="7" s="1"/>
  <c r="Z23" i="5"/>
  <c r="X241" i="7" s="1"/>
  <c r="Z16" i="5"/>
  <c r="X234" i="7" s="1"/>
  <c r="Z25" i="5"/>
  <c r="X243" i="7" s="1"/>
  <c r="Z14" i="5"/>
  <c r="X232" i="7" s="1"/>
  <c r="Z61" i="5"/>
  <c r="X279" i="7" s="1"/>
  <c r="Z18" i="5"/>
  <c r="X236" i="7" s="1"/>
  <c r="Z44" i="5"/>
  <c r="X262" i="7" s="1"/>
  <c r="Z11" i="5"/>
  <c r="X229" i="7" s="1"/>
  <c r="Z12" i="5"/>
  <c r="X230" i="7" s="1"/>
  <c r="Z36" i="5"/>
  <c r="X254" i="7" s="1"/>
  <c r="Z41" i="5"/>
  <c r="X259" i="7" s="1"/>
  <c r="Z65" i="5"/>
  <c r="X283" i="7" s="1"/>
  <c r="Z58" i="5"/>
  <c r="X276" i="7" s="1"/>
  <c r="Z55" i="5"/>
  <c r="X273" i="7" s="1"/>
  <c r="Z62" i="5"/>
  <c r="X280" i="7" s="1"/>
  <c r="Z60" i="5"/>
  <c r="X278" i="7" s="1"/>
  <c r="Z39" i="5"/>
  <c r="X257" i="7" s="1"/>
  <c r="Z59" i="5"/>
  <c r="X277" i="7" s="1"/>
  <c r="Z46" i="5"/>
  <c r="X264" i="7" s="1"/>
  <c r="Z53" i="5"/>
  <c r="X271" i="7" s="1"/>
  <c r="Z54" i="5"/>
  <c r="X272" i="7" s="1"/>
  <c r="Z52" i="5"/>
  <c r="X270" i="7" s="1"/>
  <c r="Z22" i="5"/>
  <c r="X240" i="7" s="1"/>
  <c r="Z17" i="5"/>
  <c r="X235" i="7" s="1"/>
  <c r="Z30" i="5"/>
  <c r="X248" i="7" s="1"/>
  <c r="Z15" i="5"/>
  <c r="X233" i="7" s="1"/>
  <c r="Z57" i="5"/>
  <c r="X275" i="7" s="1"/>
  <c r="Z31" i="5"/>
  <c r="X249" i="7" s="1"/>
  <c r="Z26" i="5"/>
  <c r="X244" i="7" s="1"/>
  <c r="Z32" i="5"/>
  <c r="X250" i="7" s="1"/>
  <c r="Z45" i="5"/>
  <c r="X263" i="7" s="1"/>
  <c r="Z47" i="5"/>
  <c r="X265" i="7" s="1"/>
  <c r="Z20" i="5"/>
  <c r="X238" i="7" s="1"/>
  <c r="Z38" i="5"/>
  <c r="X256" i="7" s="1"/>
  <c r="Z63" i="5"/>
  <c r="X281" i="7" s="1"/>
  <c r="Z42" i="5"/>
  <c r="X260" i="7" s="1"/>
  <c r="Z24" i="5"/>
  <c r="X242" i="7" s="1"/>
  <c r="Z37" i="5"/>
  <c r="X255" i="7" s="1"/>
  <c r="BQ75" i="14"/>
  <c r="AE75" i="14" s="1"/>
  <c r="CS53" i="3"/>
  <c r="CS69" i="3"/>
  <c r="CS57" i="3"/>
  <c r="CS60" i="3"/>
  <c r="CR99" i="3"/>
  <c r="Z99" i="3"/>
  <c r="M206" i="3"/>
  <c r="M208" i="3"/>
  <c r="CR101" i="3"/>
  <c r="Z101" i="3"/>
  <c r="CS101" i="3" s="1"/>
  <c r="Z86" i="3"/>
  <c r="CS86" i="3" s="1"/>
  <c r="CR86" i="3"/>
  <c r="M193" i="3"/>
  <c r="M211" i="3"/>
  <c r="Z104" i="3"/>
  <c r="CS104" i="3" s="1"/>
  <c r="CR104" i="3"/>
  <c r="M205" i="3"/>
  <c r="CR98" i="3"/>
  <c r="Z98" i="3"/>
  <c r="CS98" i="3" s="1"/>
  <c r="CS55" i="3"/>
  <c r="CS65" i="3"/>
  <c r="CS49" i="3"/>
  <c r="Z74" i="3"/>
  <c r="CS44" i="3"/>
  <c r="BQ66" i="14"/>
  <c r="AE66" i="14" s="1"/>
  <c r="Z106" i="3"/>
  <c r="CR106" i="3"/>
  <c r="M213" i="3"/>
  <c r="M185" i="3"/>
  <c r="M215" i="3" s="1"/>
  <c r="Y108" i="3"/>
  <c r="Y109" i="3" s="1"/>
  <c r="CR78" i="3"/>
  <c r="Z78" i="3"/>
  <c r="CS78" i="3" s="1"/>
  <c r="CR96" i="3"/>
  <c r="M203" i="3"/>
  <c r="Z96" i="3"/>
  <c r="CS96" i="3" s="1"/>
  <c r="CR87" i="3"/>
  <c r="M194" i="3"/>
  <c r="Z87" i="3"/>
  <c r="CS87" i="3" s="1"/>
  <c r="M196" i="3"/>
  <c r="CR89" i="3"/>
  <c r="Z89" i="3"/>
  <c r="CS89" i="3" s="1"/>
  <c r="M197" i="3"/>
  <c r="Z90" i="3"/>
  <c r="CR90" i="3"/>
  <c r="Z93" i="3"/>
  <c r="M200" i="3"/>
  <c r="CR93" i="3"/>
  <c r="CR84" i="3"/>
  <c r="M191" i="3"/>
  <c r="Z84" i="3"/>
  <c r="BQ67" i="14"/>
  <c r="AE67" i="14" s="1"/>
  <c r="CS45" i="3"/>
  <c r="CS52" i="3"/>
  <c r="BQ74" i="14"/>
  <c r="AE74" i="14" s="1"/>
  <c r="CS51" i="3"/>
  <c r="BQ73" i="14"/>
  <c r="AE73" i="14" s="1"/>
  <c r="CS67" i="3"/>
  <c r="CS61" i="3"/>
  <c r="CR81" i="3"/>
  <c r="M188" i="3"/>
  <c r="Z81" i="3"/>
  <c r="CS81" i="3" s="1"/>
  <c r="Z91" i="3"/>
  <c r="M198" i="3"/>
  <c r="CR91" i="3"/>
  <c r="CS47" i="3"/>
  <c r="BQ69" i="14"/>
  <c r="AE69" i="14" s="1"/>
  <c r="CS62" i="3"/>
  <c r="CS58" i="3"/>
  <c r="CR105" i="3"/>
  <c r="M212" i="3"/>
  <c r="Z105" i="3"/>
  <c r="Z94" i="3"/>
  <c r="CR94" i="3"/>
  <c r="M201" i="3"/>
  <c r="Z107" i="3"/>
  <c r="CR107" i="3"/>
  <c r="M214" i="3"/>
  <c r="M187" i="3"/>
  <c r="Z80" i="3"/>
  <c r="CS80" i="3" s="1"/>
  <c r="CR80" i="3"/>
  <c r="Z103" i="3"/>
  <c r="CR103" i="3"/>
  <c r="M210" i="3"/>
  <c r="Z85" i="3"/>
  <c r="CR85" i="3"/>
  <c r="M192" i="3"/>
  <c r="CR88" i="3"/>
  <c r="Z88" i="3"/>
  <c r="CS88" i="3" s="1"/>
  <c r="M195" i="3"/>
  <c r="CS56" i="3"/>
  <c r="AA10" i="3"/>
  <c r="AA76" i="3"/>
  <c r="AA50" i="3" s="1"/>
  <c r="Z41" i="3"/>
  <c r="CS70" i="3"/>
  <c r="CS64" i="3"/>
  <c r="BQ94" i="14"/>
  <c r="AE94" i="14" s="1"/>
  <c r="BQ91" i="14"/>
  <c r="AE91" i="14" s="1"/>
  <c r="BQ86" i="14"/>
  <c r="AE86" i="14" s="1"/>
  <c r="BQ92" i="14"/>
  <c r="AE92" i="14" s="1"/>
  <c r="BQ95" i="14"/>
  <c r="AE95" i="14" s="1"/>
  <c r="BQ90" i="14"/>
  <c r="AE90" i="14" s="1"/>
  <c r="BQ82" i="14"/>
  <c r="AE82" i="14" s="1"/>
  <c r="BQ79" i="14"/>
  <c r="AE79" i="14" s="1"/>
  <c r="BQ87" i="14"/>
  <c r="AE87" i="14" s="1"/>
  <c r="BQ71" i="14"/>
  <c r="AE71" i="14" s="1"/>
  <c r="BQ84" i="14"/>
  <c r="AE84" i="14" s="1"/>
  <c r="BQ80" i="14"/>
  <c r="AE80" i="14" s="1"/>
  <c r="BQ85" i="14"/>
  <c r="AE85" i="14" s="1"/>
  <c r="BQ89" i="14"/>
  <c r="AE89" i="14" s="1"/>
  <c r="BQ88" i="14"/>
  <c r="AE88" i="14" s="1"/>
  <c r="BQ76" i="14"/>
  <c r="AE76" i="14" s="1"/>
  <c r="BQ81" i="14"/>
  <c r="AE81" i="14" s="1"/>
  <c r="BQ68" i="14"/>
  <c r="AE68" i="14" s="1"/>
  <c r="BQ78" i="14"/>
  <c r="AE78" i="14" s="1"/>
  <c r="BQ83" i="14"/>
  <c r="AE83" i="14" s="1"/>
  <c r="BQ77" i="14"/>
  <c r="AE77" i="14" s="1"/>
  <c r="BQ93" i="14"/>
  <c r="AE93" i="14" s="1"/>
  <c r="CS46" i="3"/>
  <c r="J177" i="16"/>
  <c r="X177" i="16" s="1"/>
  <c r="AF260" i="9"/>
  <c r="AG87" i="9" s="1"/>
  <c r="AG260" i="9" s="1"/>
  <c r="AF256" i="9"/>
  <c r="AG83" i="9" s="1"/>
  <c r="AG256" i="9" s="1"/>
  <c r="Q86" i="16"/>
  <c r="AE86" i="16" s="1"/>
  <c r="Q67" i="16"/>
  <c r="AE67" i="16" s="1"/>
  <c r="Q94" i="16"/>
  <c r="AE94" i="16" s="1"/>
  <c r="AH282" i="9"/>
  <c r="AI109" i="9" s="1"/>
  <c r="AH253" i="9"/>
  <c r="AI80" i="9" s="1"/>
  <c r="AB278" i="9"/>
  <c r="AC105" i="9" s="1"/>
  <c r="AK107" i="9"/>
  <c r="AK280" i="9" s="1"/>
  <c r="AH78" i="9"/>
  <c r="R79" i="16" s="1"/>
  <c r="AE89" i="9"/>
  <c r="AE262" i="9" s="1"/>
  <c r="AE75" i="9"/>
  <c r="Q76" i="16" s="1"/>
  <c r="AE100" i="16"/>
  <c r="AI68" i="9"/>
  <c r="AF95" i="9"/>
  <c r="AD102" i="9"/>
  <c r="AD275" i="9" s="1"/>
  <c r="AH100" i="9"/>
  <c r="R101" i="16" s="1"/>
  <c r="AG110" i="9"/>
  <c r="AG283" i="9" s="1"/>
  <c r="AJ98" i="9"/>
  <c r="AJ271" i="9" s="1"/>
  <c r="AG73" i="9"/>
  <c r="AG246" i="9" s="1"/>
  <c r="X179" i="16"/>
  <c r="AF93" i="9"/>
  <c r="AG72" i="9"/>
  <c r="AG245" i="9" s="1"/>
  <c r="AF66" i="9"/>
  <c r="Q96" i="16"/>
  <c r="AE272" i="9"/>
  <c r="AF263" i="9"/>
  <c r="AC242" i="9"/>
  <c r="AD106" i="16"/>
  <c r="J213" i="16"/>
  <c r="AG104" i="9"/>
  <c r="AG277" i="9" s="1"/>
  <c r="X210" i="16"/>
  <c r="AF81" i="9"/>
  <c r="AF254" i="9" s="1"/>
  <c r="AH82" i="9"/>
  <c r="R83" i="16" s="1"/>
  <c r="AE77" i="9"/>
  <c r="Q78" i="16" s="1"/>
  <c r="AI249" i="9"/>
  <c r="AE71" i="16"/>
  <c r="AC252" i="9"/>
  <c r="AE91" i="9"/>
  <c r="Q92" i="16" s="1"/>
  <c r="AE71" i="9"/>
  <c r="Q72" i="16" s="1"/>
  <c r="AJ97" i="9"/>
  <c r="AF89" i="16"/>
  <c r="AE107" i="16"/>
  <c r="AI108" i="9"/>
  <c r="AI86" i="9"/>
  <c r="AF97" i="16"/>
  <c r="AH103" i="9"/>
  <c r="R104" i="16" s="1"/>
  <c r="AE68" i="16"/>
  <c r="AE84" i="9"/>
  <c r="Q85" i="16" s="1"/>
  <c r="AF85" i="9"/>
  <c r="R69" i="16"/>
  <c r="AG70" i="9"/>
  <c r="AG243" i="9" s="1"/>
  <c r="AF274" i="9"/>
  <c r="X187" i="16"/>
  <c r="AH261" i="9"/>
  <c r="AD247" i="9"/>
  <c r="AG92" i="9"/>
  <c r="AG265" i="9" s="1"/>
  <c r="AF94" i="9"/>
  <c r="AF267" i="9" s="1"/>
  <c r="AE279" i="9"/>
  <c r="AH269" i="9"/>
  <c r="AE240" i="9"/>
  <c r="AF110" i="16"/>
  <c r="AF81" i="16"/>
  <c r="BR41" i="14" l="1"/>
  <c r="AF41" i="14" s="1"/>
  <c r="AB16" i="3" s="1"/>
  <c r="N122" i="3" s="1"/>
  <c r="BR42" i="14"/>
  <c r="AF42" i="14" s="1"/>
  <c r="AB17" i="3" s="1"/>
  <c r="AA61" i="3"/>
  <c r="CT61" i="3" s="1"/>
  <c r="AA57" i="3"/>
  <c r="CT57" i="3" s="1"/>
  <c r="BR39" i="14"/>
  <c r="AF39" i="14" s="1"/>
  <c r="AB14" i="3" s="1"/>
  <c r="BR37" i="14"/>
  <c r="AF37" i="14" s="1"/>
  <c r="AB12" i="3" s="1"/>
  <c r="BR38" i="14"/>
  <c r="AF38" i="14" s="1"/>
  <c r="AB13" i="3" s="1"/>
  <c r="AA54" i="3"/>
  <c r="CT54" i="3" s="1"/>
  <c r="AA58" i="3"/>
  <c r="CT58" i="3" s="1"/>
  <c r="AA70" i="3"/>
  <c r="CT70" i="3" s="1"/>
  <c r="AA56" i="3"/>
  <c r="CT56" i="3" s="1"/>
  <c r="AA66" i="3"/>
  <c r="CT66" i="3" s="1"/>
  <c r="AA62" i="3"/>
  <c r="CT62" i="3" s="1"/>
  <c r="AA60" i="3"/>
  <c r="CT60" i="3" s="1"/>
  <c r="AA64" i="3"/>
  <c r="CT64" i="3" s="1"/>
  <c r="BR36" i="14"/>
  <c r="AF36" i="14" s="1"/>
  <c r="AB11" i="3" s="1"/>
  <c r="BR59" i="14"/>
  <c r="AF59" i="14" s="1"/>
  <c r="AB34" i="3" s="1"/>
  <c r="BR53" i="14"/>
  <c r="AF53" i="14" s="1"/>
  <c r="AB28" i="3" s="1"/>
  <c r="BR49" i="14"/>
  <c r="AF49" i="14" s="1"/>
  <c r="AB24" i="3" s="1"/>
  <c r="BR58" i="14"/>
  <c r="AF58" i="14" s="1"/>
  <c r="AB33" i="3" s="1"/>
  <c r="BR54" i="14"/>
  <c r="AF54" i="14" s="1"/>
  <c r="AB29" i="3" s="1"/>
  <c r="BR51" i="14"/>
  <c r="AF51" i="14" s="1"/>
  <c r="AB26" i="3" s="1"/>
  <c r="BR61" i="14"/>
  <c r="AF61" i="14" s="1"/>
  <c r="AB36" i="3" s="1"/>
  <c r="BR57" i="14"/>
  <c r="AF57" i="14" s="1"/>
  <c r="AB32" i="3" s="1"/>
  <c r="BR55" i="14"/>
  <c r="AF55" i="14" s="1"/>
  <c r="AB30" i="3" s="1"/>
  <c r="BR50" i="14"/>
  <c r="AF50" i="14" s="1"/>
  <c r="AB25" i="3" s="1"/>
  <c r="BR46" i="14"/>
  <c r="AF46" i="14" s="1"/>
  <c r="AB21" i="3" s="1"/>
  <c r="BR45" i="14"/>
  <c r="AF45" i="14" s="1"/>
  <c r="AB20" i="3" s="1"/>
  <c r="BR47" i="14"/>
  <c r="AF47" i="14" s="1"/>
  <c r="AB22" i="3" s="1"/>
  <c r="BR56" i="14"/>
  <c r="AF56" i="14" s="1"/>
  <c r="AB31" i="3" s="1"/>
  <c r="BR52" i="14"/>
  <c r="AF52" i="14" s="1"/>
  <c r="AB27" i="3" s="1"/>
  <c r="BR62" i="14"/>
  <c r="AF62" i="14" s="1"/>
  <c r="AB37" i="3" s="1"/>
  <c r="BR44" i="14"/>
  <c r="AF44" i="14" s="1"/>
  <c r="AB19" i="3" s="1"/>
  <c r="BR60" i="14"/>
  <c r="AF60" i="14" s="1"/>
  <c r="AB35" i="3" s="1"/>
  <c r="BR48" i="14"/>
  <c r="AF48" i="14" s="1"/>
  <c r="AB23" i="3" s="1"/>
  <c r="BR63" i="14"/>
  <c r="AF63" i="14" s="1"/>
  <c r="AB38" i="3" s="1"/>
  <c r="AA72" i="3"/>
  <c r="CT72" i="3" s="1"/>
  <c r="CS94" i="3"/>
  <c r="CS90" i="3"/>
  <c r="AA71" i="3"/>
  <c r="AA46" i="3"/>
  <c r="AA67" i="3"/>
  <c r="AA49" i="3"/>
  <c r="AA68" i="3"/>
  <c r="AA69" i="3"/>
  <c r="BR43" i="14"/>
  <c r="AF43" i="14" s="1"/>
  <c r="AB18" i="3" s="1"/>
  <c r="BR40" i="14"/>
  <c r="AF40" i="14" s="1"/>
  <c r="AB15" i="3" s="1"/>
  <c r="BR35" i="14"/>
  <c r="AF35" i="14" s="1"/>
  <c r="AF31" i="14" s="1"/>
  <c r="CT10" i="3"/>
  <c r="AA40" i="3"/>
  <c r="CS103" i="3"/>
  <c r="AA52" i="3"/>
  <c r="AA45" i="3"/>
  <c r="M219" i="3"/>
  <c r="M216" i="3"/>
  <c r="AA48" i="3"/>
  <c r="CS97" i="3"/>
  <c r="CT50" i="3"/>
  <c r="AA55" i="3"/>
  <c r="AA59" i="3"/>
  <c r="AA63" i="3"/>
  <c r="AA65" i="3"/>
  <c r="AA73" i="3"/>
  <c r="CS85" i="3"/>
  <c r="AA51" i="3"/>
  <c r="CS84" i="3"/>
  <c r="CS93" i="3"/>
  <c r="Z108" i="3"/>
  <c r="Z109" i="3" s="1"/>
  <c r="AA44" i="3"/>
  <c r="AA53" i="3"/>
  <c r="CS107" i="3"/>
  <c r="CS105" i="3"/>
  <c r="AA47" i="3"/>
  <c r="CS91" i="3"/>
  <c r="CS106" i="3"/>
  <c r="Z75" i="3"/>
  <c r="AA110" i="3"/>
  <c r="AA99" i="3" s="1"/>
  <c r="CT99" i="3" s="1"/>
  <c r="CS99" i="3"/>
  <c r="CS92" i="3"/>
  <c r="AH273" i="9"/>
  <c r="AI100" i="9" s="1"/>
  <c r="Q90" i="16"/>
  <c r="AE90" i="16" s="1"/>
  <c r="S108" i="16"/>
  <c r="AG108" i="16" s="1"/>
  <c r="AE76" i="16"/>
  <c r="AF89" i="9"/>
  <c r="AF262" i="9" s="1"/>
  <c r="AH72" i="9"/>
  <c r="R73" i="16" s="1"/>
  <c r="AE102" i="9"/>
  <c r="Q103" i="16" s="1"/>
  <c r="AG94" i="9"/>
  <c r="AG267" i="9" s="1"/>
  <c r="AH92" i="9"/>
  <c r="AH265" i="9" s="1"/>
  <c r="AE74" i="9"/>
  <c r="Q75" i="16" s="1"/>
  <c r="AE92" i="16"/>
  <c r="AD79" i="9"/>
  <c r="AF83" i="16"/>
  <c r="AH87" i="9"/>
  <c r="AH260" i="9" s="1"/>
  <c r="AD69" i="9"/>
  <c r="AD242" i="9" s="1"/>
  <c r="AF79" i="16"/>
  <c r="AL107" i="9"/>
  <c r="AL280" i="9" s="1"/>
  <c r="AI96" i="9"/>
  <c r="AI269" i="9" s="1"/>
  <c r="AF106" i="9"/>
  <c r="AI88" i="9"/>
  <c r="AG101" i="9"/>
  <c r="AG274" i="9" s="1"/>
  <c r="AF258" i="9"/>
  <c r="AI281" i="9"/>
  <c r="AJ270" i="9"/>
  <c r="AE264" i="9"/>
  <c r="AH255" i="9"/>
  <c r="AI253" i="9"/>
  <c r="AF266" i="9"/>
  <c r="AI282" i="9"/>
  <c r="AF268" i="9"/>
  <c r="AE248" i="9"/>
  <c r="AH251" i="9"/>
  <c r="AF67" i="9"/>
  <c r="AH70" i="9"/>
  <c r="R71" i="16" s="1"/>
  <c r="AE85" i="16"/>
  <c r="AF104" i="16"/>
  <c r="AH83" i="9"/>
  <c r="R84" i="16" s="1"/>
  <c r="AE72" i="16"/>
  <c r="AE78" i="16"/>
  <c r="AG81" i="9"/>
  <c r="AG254" i="9" s="1"/>
  <c r="AH104" i="9"/>
  <c r="R105" i="16" s="1"/>
  <c r="X213" i="16"/>
  <c r="AG90" i="9"/>
  <c r="AG263" i="9" s="1"/>
  <c r="AF99" i="9"/>
  <c r="AF272" i="9" s="1"/>
  <c r="AH73" i="9"/>
  <c r="R74" i="16" s="1"/>
  <c r="AK98" i="9"/>
  <c r="S99" i="16" s="1"/>
  <c r="AH110" i="9"/>
  <c r="R111" i="16" s="1"/>
  <c r="AF101" i="16"/>
  <c r="AF69" i="16"/>
  <c r="AE257" i="9"/>
  <c r="AH276" i="9"/>
  <c r="AI259" i="9"/>
  <c r="AC278" i="9"/>
  <c r="AE244" i="9"/>
  <c r="AJ76" i="9"/>
  <c r="AJ249" i="9" s="1"/>
  <c r="AE250" i="9"/>
  <c r="AE96" i="16"/>
  <c r="AF239" i="9"/>
  <c r="AI241" i="9"/>
  <c r="BR72" i="14" l="1"/>
  <c r="AF72" i="14" s="1"/>
  <c r="CU16" i="3"/>
  <c r="N123" i="3"/>
  <c r="CU17" i="3"/>
  <c r="AA106" i="3"/>
  <c r="AA105" i="3"/>
  <c r="CT105" i="3" s="1"/>
  <c r="N118" i="3"/>
  <c r="CU12" i="3"/>
  <c r="AA80" i="3"/>
  <c r="CT80" i="3" s="1"/>
  <c r="N120" i="3"/>
  <c r="CU14" i="3"/>
  <c r="AA92" i="3"/>
  <c r="CT92" i="3" s="1"/>
  <c r="N119" i="3"/>
  <c r="CU13" i="3"/>
  <c r="N129" i="3"/>
  <c r="CU23" i="3"/>
  <c r="N133" i="3"/>
  <c r="CU27" i="3"/>
  <c r="CU21" i="3"/>
  <c r="N127" i="3"/>
  <c r="CU36" i="3"/>
  <c r="N142" i="3"/>
  <c r="N130" i="3"/>
  <c r="CU24" i="3"/>
  <c r="AA95" i="3"/>
  <c r="CT95" i="3" s="1"/>
  <c r="AA101" i="3"/>
  <c r="CT101" i="3" s="1"/>
  <c r="AA90" i="3"/>
  <c r="CT90" i="3" s="1"/>
  <c r="N141" i="3"/>
  <c r="CU35" i="3"/>
  <c r="N137" i="3"/>
  <c r="CU31" i="3"/>
  <c r="N131" i="3"/>
  <c r="CU25" i="3"/>
  <c r="N132" i="3"/>
  <c r="CU26" i="3"/>
  <c r="N134" i="3"/>
  <c r="CU28" i="3"/>
  <c r="AA82" i="3"/>
  <c r="CT82" i="3" s="1"/>
  <c r="AA89" i="3"/>
  <c r="CT89" i="3" s="1"/>
  <c r="N125" i="3"/>
  <c r="CU19" i="3"/>
  <c r="N128" i="3"/>
  <c r="CU22" i="3"/>
  <c r="N136" i="3"/>
  <c r="CU30" i="3"/>
  <c r="N135" i="3"/>
  <c r="CU29" i="3"/>
  <c r="N140" i="3"/>
  <c r="CU34" i="3"/>
  <c r="CU38" i="3"/>
  <c r="N144" i="3"/>
  <c r="CU37" i="3"/>
  <c r="N143" i="3"/>
  <c r="CU20" i="3"/>
  <c r="N126" i="3"/>
  <c r="CU32" i="3"/>
  <c r="N138" i="3"/>
  <c r="CU33" i="3"/>
  <c r="N139" i="3"/>
  <c r="N117" i="3"/>
  <c r="CU11" i="3"/>
  <c r="AA107" i="3"/>
  <c r="CT107" i="3" s="1"/>
  <c r="AA104" i="3"/>
  <c r="CT104" i="3" s="1"/>
  <c r="AA102" i="3"/>
  <c r="CT102" i="3" s="1"/>
  <c r="AA86" i="3"/>
  <c r="CT86" i="3" s="1"/>
  <c r="AA96" i="3"/>
  <c r="CT96" i="3" s="1"/>
  <c r="AA88" i="3"/>
  <c r="CT88" i="3" s="1"/>
  <c r="AA103" i="3"/>
  <c r="CT103" i="3" s="1"/>
  <c r="AA98" i="3"/>
  <c r="CT98" i="3" s="1"/>
  <c r="AA83" i="3"/>
  <c r="CT83" i="3" s="1"/>
  <c r="AA78" i="3"/>
  <c r="CT78" i="3" s="1"/>
  <c r="AA85" i="3"/>
  <c r="CT85" i="3" s="1"/>
  <c r="AA84" i="3"/>
  <c r="CT84" i="3" s="1"/>
  <c r="CT59" i="3"/>
  <c r="BR67" i="14"/>
  <c r="AF67" i="14" s="1"/>
  <c r="CT45" i="3"/>
  <c r="CT68" i="3"/>
  <c r="CT71" i="3"/>
  <c r="CT106" i="3"/>
  <c r="BR69" i="14"/>
  <c r="AF69" i="14" s="1"/>
  <c r="CT47" i="3"/>
  <c r="BR75" i="14"/>
  <c r="AF75" i="14" s="1"/>
  <c r="CT53" i="3"/>
  <c r="AA81" i="3"/>
  <c r="CT73" i="3"/>
  <c r="CT55" i="3"/>
  <c r="AA79" i="3"/>
  <c r="BR74" i="14"/>
  <c r="AF74" i="14" s="1"/>
  <c r="CT52" i="3"/>
  <c r="AB10" i="3"/>
  <c r="N121" i="3"/>
  <c r="CU15" i="3"/>
  <c r="CT49" i="3"/>
  <c r="AA94" i="3"/>
  <c r="CT65" i="3"/>
  <c r="BR70" i="14"/>
  <c r="AF70" i="14" s="1"/>
  <c r="CT48" i="3"/>
  <c r="AB76" i="3"/>
  <c r="AA41" i="3"/>
  <c r="N124" i="3"/>
  <c r="CU18" i="3"/>
  <c r="CT67" i="3"/>
  <c r="AA91" i="3"/>
  <c r="AA100" i="3"/>
  <c r="AA74" i="3"/>
  <c r="BR66" i="14"/>
  <c r="AF66" i="14" s="1"/>
  <c r="CT44" i="3"/>
  <c r="AA87" i="3"/>
  <c r="CT51" i="3"/>
  <c r="BR73" i="14"/>
  <c r="AF73" i="14" s="1"/>
  <c r="CT63" i="3"/>
  <c r="AA97" i="3"/>
  <c r="AA93" i="3"/>
  <c r="AA9" i="5"/>
  <c r="Y227" i="7" s="1"/>
  <c r="AA53" i="5"/>
  <c r="Y271" i="7" s="1"/>
  <c r="AA45" i="5"/>
  <c r="Y263" i="7" s="1"/>
  <c r="AA38" i="5"/>
  <c r="Y256" i="7" s="1"/>
  <c r="AA29" i="5"/>
  <c r="Y247" i="7" s="1"/>
  <c r="AA32" i="5"/>
  <c r="Y250" i="7" s="1"/>
  <c r="AA19" i="5"/>
  <c r="Y237" i="7" s="1"/>
  <c r="AA48" i="5"/>
  <c r="Y266" i="7" s="1"/>
  <c r="AA27" i="5"/>
  <c r="Y245" i="7" s="1"/>
  <c r="AA14" i="5"/>
  <c r="Y232" i="7" s="1"/>
  <c r="AA57" i="5"/>
  <c r="Y275" i="7" s="1"/>
  <c r="AA52" i="5"/>
  <c r="Y270" i="7" s="1"/>
  <c r="AA43" i="5"/>
  <c r="Y261" i="7" s="1"/>
  <c r="AA60" i="5"/>
  <c r="Y278" i="7" s="1"/>
  <c r="AA50" i="5"/>
  <c r="Y268" i="7" s="1"/>
  <c r="AA31" i="5"/>
  <c r="Y249" i="7" s="1"/>
  <c r="AA34" i="5"/>
  <c r="Y252" i="7" s="1"/>
  <c r="AA62" i="5"/>
  <c r="Y280" i="7" s="1"/>
  <c r="AA37" i="5"/>
  <c r="Y255" i="7" s="1"/>
  <c r="AA25" i="5"/>
  <c r="Y243" i="7" s="1"/>
  <c r="AA41" i="5"/>
  <c r="Y259" i="7" s="1"/>
  <c r="AA20" i="5"/>
  <c r="Y238" i="7" s="1"/>
  <c r="AA63" i="5"/>
  <c r="Y281" i="7" s="1"/>
  <c r="AA56" i="5"/>
  <c r="Y274" i="7" s="1"/>
  <c r="AA18" i="5"/>
  <c r="Y236" i="7" s="1"/>
  <c r="AA23" i="5"/>
  <c r="Y241" i="7" s="1"/>
  <c r="AA16" i="5"/>
  <c r="Y234" i="7" s="1"/>
  <c r="AA54" i="5"/>
  <c r="Y272" i="7" s="1"/>
  <c r="AA22" i="5"/>
  <c r="Y240" i="7" s="1"/>
  <c r="AA61" i="5"/>
  <c r="Y279" i="7" s="1"/>
  <c r="AA58" i="5"/>
  <c r="Y276" i="7" s="1"/>
  <c r="AA28" i="5"/>
  <c r="Y246" i="7" s="1"/>
  <c r="AA39" i="5"/>
  <c r="Y257" i="7" s="1"/>
  <c r="AA55" i="5"/>
  <c r="Y273" i="7" s="1"/>
  <c r="AA46" i="5"/>
  <c r="Y264" i="7" s="1"/>
  <c r="AA51" i="5"/>
  <c r="Y269" i="7" s="1"/>
  <c r="AA26" i="5"/>
  <c r="Y244" i="7" s="1"/>
  <c r="AA35" i="5"/>
  <c r="Y253" i="7" s="1"/>
  <c r="AA30" i="5"/>
  <c r="Y248" i="7" s="1"/>
  <c r="AA12" i="5"/>
  <c r="Y230" i="7" s="1"/>
  <c r="AA36" i="5"/>
  <c r="Y254" i="7" s="1"/>
  <c r="AA40" i="5"/>
  <c r="Y258" i="7" s="1"/>
  <c r="AA10" i="5"/>
  <c r="Y228" i="7" s="1"/>
  <c r="AA11" i="5"/>
  <c r="Y229" i="7" s="1"/>
  <c r="AA47" i="5"/>
  <c r="Y265" i="7" s="1"/>
  <c r="AA64" i="5"/>
  <c r="Y282" i="7" s="1"/>
  <c r="AA44" i="5"/>
  <c r="Y262" i="7" s="1"/>
  <c r="AA24" i="5"/>
  <c r="Y242" i="7" s="1"/>
  <c r="AA65" i="5"/>
  <c r="Y283" i="7" s="1"/>
  <c r="AA33" i="5"/>
  <c r="Y251" i="7" s="1"/>
  <c r="AA49" i="5"/>
  <c r="Y267" i="7" s="1"/>
  <c r="AA15" i="5"/>
  <c r="Y233" i="7" s="1"/>
  <c r="AA13" i="5"/>
  <c r="Y231" i="7" s="1"/>
  <c r="AA42" i="5"/>
  <c r="Y260" i="7" s="1"/>
  <c r="AA21" i="5"/>
  <c r="Y239" i="7" s="1"/>
  <c r="AA17" i="5"/>
  <c r="Y235" i="7" s="1"/>
  <c r="AA59" i="5"/>
  <c r="Y277" i="7" s="1"/>
  <c r="CT69" i="3"/>
  <c r="BR94" i="14"/>
  <c r="AF94" i="14" s="1"/>
  <c r="BR90" i="14"/>
  <c r="AF90" i="14" s="1"/>
  <c r="BR92" i="14"/>
  <c r="AF92" i="14" s="1"/>
  <c r="BR82" i="14"/>
  <c r="AF82" i="14" s="1"/>
  <c r="BR88" i="14"/>
  <c r="AF88" i="14" s="1"/>
  <c r="BR87" i="14"/>
  <c r="AF87" i="14" s="1"/>
  <c r="BR85" i="14"/>
  <c r="AF85" i="14" s="1"/>
  <c r="BR93" i="14"/>
  <c r="AF93" i="14" s="1"/>
  <c r="BR76" i="14"/>
  <c r="AF76" i="14" s="1"/>
  <c r="BR86" i="14"/>
  <c r="AF86" i="14" s="1"/>
  <c r="BR77" i="14"/>
  <c r="AF77" i="14" s="1"/>
  <c r="BR79" i="14"/>
  <c r="AF79" i="14" s="1"/>
  <c r="BR95" i="14"/>
  <c r="AF95" i="14" s="1"/>
  <c r="BR89" i="14"/>
  <c r="AF89" i="14" s="1"/>
  <c r="BR91" i="14"/>
  <c r="AF91" i="14" s="1"/>
  <c r="BR80" i="14"/>
  <c r="AF80" i="14" s="1"/>
  <c r="BR83" i="14"/>
  <c r="AF83" i="14" s="1"/>
  <c r="BR71" i="14"/>
  <c r="AF71" i="14" s="1"/>
  <c r="BR78" i="14"/>
  <c r="AF78" i="14" s="1"/>
  <c r="BR68" i="14"/>
  <c r="AF68" i="14" s="1"/>
  <c r="BR84" i="14"/>
  <c r="AF84" i="14" s="1"/>
  <c r="BR81" i="14"/>
  <c r="AF81" i="14" s="1"/>
  <c r="CT46" i="3"/>
  <c r="R88" i="16"/>
  <c r="AF88" i="16" s="1"/>
  <c r="AH277" i="9"/>
  <c r="AI104" i="9" s="1"/>
  <c r="AI277" i="9" s="1"/>
  <c r="R93" i="16"/>
  <c r="AF93" i="16" s="1"/>
  <c r="AH246" i="9"/>
  <c r="AI73" i="9" s="1"/>
  <c r="AI246" i="9" s="1"/>
  <c r="AH94" i="9"/>
  <c r="AH267" i="9" s="1"/>
  <c r="AH90" i="9"/>
  <c r="AH263" i="9" s="1"/>
  <c r="AF84" i="16"/>
  <c r="AI87" i="9"/>
  <c r="AI260" i="9" s="1"/>
  <c r="AM107" i="9"/>
  <c r="AE69" i="9"/>
  <c r="AE242" i="9" s="1"/>
  <c r="AI92" i="9"/>
  <c r="AI265" i="9" s="1"/>
  <c r="AI103" i="9"/>
  <c r="AI276" i="9" s="1"/>
  <c r="AF71" i="9"/>
  <c r="AF244" i="9" s="1"/>
  <c r="AJ86" i="9"/>
  <c r="AF74" i="16"/>
  <c r="AG99" i="9"/>
  <c r="AG272" i="9" s="1"/>
  <c r="AH81" i="9"/>
  <c r="R82" i="16" s="1"/>
  <c r="AI78" i="9"/>
  <c r="AH245" i="9"/>
  <c r="AG66" i="9"/>
  <c r="AG239" i="9" s="1"/>
  <c r="AD105" i="9"/>
  <c r="AD278" i="9" s="1"/>
  <c r="AE75" i="16"/>
  <c r="AJ68" i="9"/>
  <c r="AJ241" i="9" s="1"/>
  <c r="AF84" i="9"/>
  <c r="AF111" i="16"/>
  <c r="AG99" i="16"/>
  <c r="AH256" i="9"/>
  <c r="AH243" i="9"/>
  <c r="AG95" i="9"/>
  <c r="AG268" i="9" s="1"/>
  <c r="AG93" i="9"/>
  <c r="AG266" i="9" s="1"/>
  <c r="AE247" i="9"/>
  <c r="AE275" i="9"/>
  <c r="AK76" i="9"/>
  <c r="S77" i="16" s="1"/>
  <c r="AF71" i="16"/>
  <c r="AF75" i="9"/>
  <c r="AF248" i="9" s="1"/>
  <c r="AJ109" i="9"/>
  <c r="AF105" i="16"/>
  <c r="AF91" i="9"/>
  <c r="AJ108" i="9"/>
  <c r="AJ281" i="9" s="1"/>
  <c r="AH101" i="9"/>
  <c r="AH274" i="9" s="1"/>
  <c r="AJ96" i="9"/>
  <c r="AJ269" i="9" s="1"/>
  <c r="AE103" i="16"/>
  <c r="AF77" i="9"/>
  <c r="AF250" i="9" s="1"/>
  <c r="AH283" i="9"/>
  <c r="AK271" i="9"/>
  <c r="AF240" i="9"/>
  <c r="AJ80" i="9"/>
  <c r="AJ253" i="9" s="1"/>
  <c r="AI82" i="9"/>
  <c r="AI255" i="9" s="1"/>
  <c r="AK97" i="9"/>
  <c r="S98" i="16" s="1"/>
  <c r="AG85" i="9"/>
  <c r="AI261" i="9"/>
  <c r="AF279" i="9"/>
  <c r="AI273" i="9"/>
  <c r="AD252" i="9"/>
  <c r="AF73" i="16"/>
  <c r="AG89" i="9"/>
  <c r="BS41" i="14" l="1"/>
  <c r="AG41" i="14" s="1"/>
  <c r="AC16" i="3" s="1"/>
  <c r="CV16" i="3" s="1"/>
  <c r="BS42" i="14"/>
  <c r="AG42" i="14" s="1"/>
  <c r="AC17" i="3" s="1"/>
  <c r="AB46" i="3"/>
  <c r="CU46" i="3" s="1"/>
  <c r="BS63" i="14"/>
  <c r="AG63" i="14" s="1"/>
  <c r="AC38" i="3" s="1"/>
  <c r="CV38" i="3" s="1"/>
  <c r="BS39" i="14"/>
  <c r="AG39" i="14" s="1"/>
  <c r="AC14" i="3" s="1"/>
  <c r="BS38" i="14"/>
  <c r="AG38" i="14" s="1"/>
  <c r="AC13" i="3" s="1"/>
  <c r="BS37" i="14"/>
  <c r="AG37" i="14" s="1"/>
  <c r="AC12" i="3" s="1"/>
  <c r="BS43" i="14"/>
  <c r="AG43" i="14" s="1"/>
  <c r="AC18" i="3" s="1"/>
  <c r="CV18" i="3" s="1"/>
  <c r="BS36" i="14"/>
  <c r="AG36" i="14" s="1"/>
  <c r="AC11" i="3" s="1"/>
  <c r="BS52" i="14"/>
  <c r="AG52" i="14" s="1"/>
  <c r="AC27" i="3" s="1"/>
  <c r="CV27" i="3" s="1"/>
  <c r="BS53" i="14"/>
  <c r="AG53" i="14" s="1"/>
  <c r="AC28" i="3" s="1"/>
  <c r="BS45" i="14"/>
  <c r="AG45" i="14" s="1"/>
  <c r="AC20" i="3" s="1"/>
  <c r="CV20" i="3" s="1"/>
  <c r="BS51" i="14"/>
  <c r="AG51" i="14" s="1"/>
  <c r="AC26" i="3" s="1"/>
  <c r="CV26" i="3" s="1"/>
  <c r="BS49" i="14"/>
  <c r="AG49" i="14" s="1"/>
  <c r="AC24" i="3" s="1"/>
  <c r="BS58" i="14"/>
  <c r="AG58" i="14" s="1"/>
  <c r="AC33" i="3" s="1"/>
  <c r="CV33" i="3" s="1"/>
  <c r="BS57" i="14"/>
  <c r="AG57" i="14" s="1"/>
  <c r="AC32" i="3" s="1"/>
  <c r="CV32" i="3" s="1"/>
  <c r="BS48" i="14"/>
  <c r="AG48" i="14" s="1"/>
  <c r="AC23" i="3" s="1"/>
  <c r="BS46" i="14"/>
  <c r="AG46" i="14" s="1"/>
  <c r="AC21" i="3" s="1"/>
  <c r="BS44" i="14"/>
  <c r="AG44" i="14" s="1"/>
  <c r="AC19" i="3" s="1"/>
  <c r="CV19" i="3" s="1"/>
  <c r="BS60" i="14"/>
  <c r="AG60" i="14" s="1"/>
  <c r="AC35" i="3" s="1"/>
  <c r="CV35" i="3" s="1"/>
  <c r="BS62" i="14"/>
  <c r="AG62" i="14" s="1"/>
  <c r="AC37" i="3" s="1"/>
  <c r="CV37" i="3" s="1"/>
  <c r="BS47" i="14"/>
  <c r="AG47" i="14" s="1"/>
  <c r="AC22" i="3" s="1"/>
  <c r="BS50" i="14"/>
  <c r="AG50" i="14" s="1"/>
  <c r="AC25" i="3" s="1"/>
  <c r="CV25" i="3" s="1"/>
  <c r="BS55" i="14"/>
  <c r="AG55" i="14" s="1"/>
  <c r="AC30" i="3" s="1"/>
  <c r="BS56" i="14"/>
  <c r="AG56" i="14" s="1"/>
  <c r="AC31" i="3" s="1"/>
  <c r="BS61" i="14"/>
  <c r="AG61" i="14" s="1"/>
  <c r="AC36" i="3" s="1"/>
  <c r="CV36" i="3" s="1"/>
  <c r="BS54" i="14"/>
  <c r="AG54" i="14" s="1"/>
  <c r="AC29" i="3" s="1"/>
  <c r="BS59" i="14"/>
  <c r="AG59" i="14" s="1"/>
  <c r="AC34" i="3" s="1"/>
  <c r="CV34" i="3" s="1"/>
  <c r="AB59" i="3"/>
  <c r="N165" i="3" s="1"/>
  <c r="AA108" i="3"/>
  <c r="AA109" i="3" s="1"/>
  <c r="CT97" i="3"/>
  <c r="CT87" i="3"/>
  <c r="AB63" i="3"/>
  <c r="CT100" i="3"/>
  <c r="AB67" i="3"/>
  <c r="CT94" i="3"/>
  <c r="AB53" i="3"/>
  <c r="AB71" i="3"/>
  <c r="AB68" i="3"/>
  <c r="AB48" i="3"/>
  <c r="BS35" i="14"/>
  <c r="AG35" i="14" s="1"/>
  <c r="AG31" i="14" s="1"/>
  <c r="N116" i="3"/>
  <c r="N146" i="3" s="1"/>
  <c r="N147" i="3" s="1"/>
  <c r="BS40" i="14"/>
  <c r="AG40" i="14" s="1"/>
  <c r="AC15" i="3" s="1"/>
  <c r="CV15" i="3" s="1"/>
  <c r="AB40" i="3"/>
  <c r="CU10" i="3"/>
  <c r="AB47" i="3"/>
  <c r="CT93" i="3"/>
  <c r="AB44" i="3"/>
  <c r="BS78" i="14" s="1"/>
  <c r="AG78" i="14" s="1"/>
  <c r="CT91" i="3"/>
  <c r="AB52" i="3"/>
  <c r="AB55" i="3"/>
  <c r="CT81" i="3"/>
  <c r="AB57" i="3"/>
  <c r="AB62" i="3"/>
  <c r="AB72" i="3"/>
  <c r="AB61" i="3"/>
  <c r="AB60" i="3"/>
  <c r="AB58" i="3"/>
  <c r="AB50" i="3"/>
  <c r="AB66" i="3"/>
  <c r="AB64" i="3"/>
  <c r="AB54" i="3"/>
  <c r="AB70" i="3"/>
  <c r="AB56" i="3"/>
  <c r="AB65" i="3"/>
  <c r="AB69" i="3"/>
  <c r="AB51" i="3"/>
  <c r="AB110" i="3"/>
  <c r="AB81" i="3" s="1"/>
  <c r="AA75" i="3"/>
  <c r="AB49" i="3"/>
  <c r="CT79" i="3"/>
  <c r="AB79" i="3"/>
  <c r="AB73" i="3"/>
  <c r="AB45" i="3"/>
  <c r="Q70" i="16"/>
  <c r="AE70" i="16" s="1"/>
  <c r="AK249" i="9"/>
  <c r="AL76" i="9" s="1"/>
  <c r="AL249" i="9" s="1"/>
  <c r="R95" i="16"/>
  <c r="AF95" i="16" s="1"/>
  <c r="AJ87" i="9"/>
  <c r="AG77" i="16"/>
  <c r="AI94" i="9"/>
  <c r="AI267" i="9" s="1"/>
  <c r="AG77" i="9"/>
  <c r="AG250" i="9" s="1"/>
  <c r="AF82" i="16"/>
  <c r="AI90" i="9"/>
  <c r="AI263" i="9" s="1"/>
  <c r="AI101" i="9"/>
  <c r="AI274" i="9" s="1"/>
  <c r="AF69" i="9"/>
  <c r="AF242" i="9" s="1"/>
  <c r="AK80" i="9"/>
  <c r="AK253" i="9" s="1"/>
  <c r="AK108" i="9"/>
  <c r="S109" i="16" s="1"/>
  <c r="AH93" i="9"/>
  <c r="AH266" i="9" s="1"/>
  <c r="AG106" i="9"/>
  <c r="AG279" i="9" s="1"/>
  <c r="AG67" i="9"/>
  <c r="AL98" i="9"/>
  <c r="AL271" i="9" s="1"/>
  <c r="AF102" i="9"/>
  <c r="AI83" i="9"/>
  <c r="AJ73" i="9"/>
  <c r="AJ246" i="9" s="1"/>
  <c r="AE105" i="9"/>
  <c r="AE278" i="9" s="1"/>
  <c r="AH66" i="9"/>
  <c r="AH239" i="9" s="1"/>
  <c r="AH99" i="9"/>
  <c r="R100" i="16" s="1"/>
  <c r="AG75" i="9"/>
  <c r="AG248" i="9" s="1"/>
  <c r="AI72" i="9"/>
  <c r="AG71" i="9"/>
  <c r="AG262" i="9"/>
  <c r="AE79" i="9"/>
  <c r="Q80" i="16" s="1"/>
  <c r="AJ100" i="9"/>
  <c r="AJ273" i="9" s="1"/>
  <c r="AG98" i="16"/>
  <c r="R91" i="16"/>
  <c r="R102" i="16"/>
  <c r="AM280" i="9"/>
  <c r="AJ88" i="9"/>
  <c r="AJ82" i="9"/>
  <c r="AJ255" i="9" s="1"/>
  <c r="AI110" i="9"/>
  <c r="AK96" i="9"/>
  <c r="S97" i="16" s="1"/>
  <c r="AH95" i="9"/>
  <c r="R96" i="16" s="1"/>
  <c r="AK68" i="9"/>
  <c r="AK241" i="9" s="1"/>
  <c r="AJ104" i="9"/>
  <c r="AJ277" i="9" s="1"/>
  <c r="AJ103" i="9"/>
  <c r="AG258" i="9"/>
  <c r="AK270" i="9"/>
  <c r="AF264" i="9"/>
  <c r="AJ282" i="9"/>
  <c r="AF74" i="9"/>
  <c r="AF247" i="9" s="1"/>
  <c r="AI70" i="9"/>
  <c r="AI243" i="9" s="1"/>
  <c r="AF257" i="9"/>
  <c r="AI251" i="9"/>
  <c r="AH254" i="9"/>
  <c r="AJ259" i="9"/>
  <c r="AJ92" i="9"/>
  <c r="AJ265" i="9" s="1"/>
  <c r="BS92" i="14" l="1"/>
  <c r="AG92" i="14" s="1"/>
  <c r="BS89" i="14"/>
  <c r="AG89" i="14" s="1"/>
  <c r="BS84" i="14"/>
  <c r="AG84" i="14" s="1"/>
  <c r="BS91" i="14"/>
  <c r="AG91" i="14" s="1"/>
  <c r="BS76" i="14"/>
  <c r="AG76" i="14" s="1"/>
  <c r="BS82" i="14"/>
  <c r="AG82" i="14" s="1"/>
  <c r="BS71" i="14"/>
  <c r="AG71" i="14" s="1"/>
  <c r="BS93" i="14"/>
  <c r="AG93" i="14" s="1"/>
  <c r="BS85" i="14"/>
  <c r="AG85" i="14" s="1"/>
  <c r="N152" i="3"/>
  <c r="BS95" i="14"/>
  <c r="AG95" i="14" s="1"/>
  <c r="BS80" i="14"/>
  <c r="AG80" i="14" s="1"/>
  <c r="BS83" i="14"/>
  <c r="AG83" i="14" s="1"/>
  <c r="BS90" i="14"/>
  <c r="AG90" i="14" s="1"/>
  <c r="BS79" i="14"/>
  <c r="AG79" i="14" s="1"/>
  <c r="BS86" i="14"/>
  <c r="AG86" i="14" s="1"/>
  <c r="BS68" i="14"/>
  <c r="AG68" i="14" s="1"/>
  <c r="BS77" i="14"/>
  <c r="AG77" i="14" s="1"/>
  <c r="BS87" i="14"/>
  <c r="AG87" i="14" s="1"/>
  <c r="BS81" i="14"/>
  <c r="AG81" i="14" s="1"/>
  <c r="BS88" i="14"/>
  <c r="AG88" i="14" s="1"/>
  <c r="BS94" i="14"/>
  <c r="AG94" i="14" s="1"/>
  <c r="CV17" i="3"/>
  <c r="CV13" i="3"/>
  <c r="CV14" i="3"/>
  <c r="CV12" i="3"/>
  <c r="CV29" i="3"/>
  <c r="CV28" i="3"/>
  <c r="AC10" i="3"/>
  <c r="AB94" i="3"/>
  <c r="N201" i="3" s="1"/>
  <c r="AB100" i="3"/>
  <c r="CU100" i="3" s="1"/>
  <c r="CV22" i="3"/>
  <c r="CV21" i="3"/>
  <c r="CV24" i="3"/>
  <c r="CV31" i="3"/>
  <c r="CV23" i="3"/>
  <c r="CV11" i="3"/>
  <c r="CV30" i="3"/>
  <c r="AB87" i="3"/>
  <c r="CU87" i="3" s="1"/>
  <c r="CU59" i="3"/>
  <c r="N179" i="3"/>
  <c r="CU73" i="3"/>
  <c r="N175" i="3"/>
  <c r="CU69" i="3"/>
  <c r="CU70" i="3"/>
  <c r="N176" i="3"/>
  <c r="BS72" i="14"/>
  <c r="AG72" i="14" s="1"/>
  <c r="N156" i="3"/>
  <c r="CU50" i="3"/>
  <c r="N178" i="3"/>
  <c r="CU72" i="3"/>
  <c r="CU81" i="3"/>
  <c r="N188" i="3"/>
  <c r="N153" i="3"/>
  <c r="BS69" i="14"/>
  <c r="AG69" i="14" s="1"/>
  <c r="CU47" i="3"/>
  <c r="BT35" i="14"/>
  <c r="AH35" i="14" s="1"/>
  <c r="AH31" i="14" s="1"/>
  <c r="CU48" i="3"/>
  <c r="N154" i="3"/>
  <c r="BS70" i="14"/>
  <c r="AG70" i="14" s="1"/>
  <c r="N174" i="3"/>
  <c r="CU68" i="3"/>
  <c r="N207" i="3"/>
  <c r="CU79" i="3"/>
  <c r="N186" i="3"/>
  <c r="AB78" i="3"/>
  <c r="AB84" i="3"/>
  <c r="AB82" i="3"/>
  <c r="AB80" i="3"/>
  <c r="AB85" i="3"/>
  <c r="AB103" i="3"/>
  <c r="AB95" i="3"/>
  <c r="AB105" i="3"/>
  <c r="AB83" i="3"/>
  <c r="AB99" i="3"/>
  <c r="AB98" i="3"/>
  <c r="AB107" i="3"/>
  <c r="AB96" i="3"/>
  <c r="AB89" i="3"/>
  <c r="AB104" i="3"/>
  <c r="AB101" i="3"/>
  <c r="AB88" i="3"/>
  <c r="AB92" i="3"/>
  <c r="AB106" i="3"/>
  <c r="AB86" i="3"/>
  <c r="AB90" i="3"/>
  <c r="AB102" i="3"/>
  <c r="N160" i="3"/>
  <c r="CU54" i="3"/>
  <c r="N164" i="3"/>
  <c r="CU58" i="3"/>
  <c r="N168" i="3"/>
  <c r="CU62" i="3"/>
  <c r="AB93" i="3"/>
  <c r="N177" i="3"/>
  <c r="CU71" i="3"/>
  <c r="N169" i="3"/>
  <c r="CU63" i="3"/>
  <c r="BS73" i="14"/>
  <c r="AG73" i="14" s="1"/>
  <c r="N157" i="3"/>
  <c r="CU51" i="3"/>
  <c r="N171" i="3"/>
  <c r="CU65" i="3"/>
  <c r="CU64" i="3"/>
  <c r="N170" i="3"/>
  <c r="N166" i="3"/>
  <c r="CU60" i="3"/>
  <c r="N163" i="3"/>
  <c r="CU57" i="3"/>
  <c r="CU55" i="3"/>
  <c r="N161" i="3"/>
  <c r="AB91" i="3"/>
  <c r="AB13" i="5"/>
  <c r="Z231" i="7" s="1"/>
  <c r="AB56" i="5"/>
  <c r="Z274" i="7" s="1"/>
  <c r="AB57" i="5"/>
  <c r="Z275" i="7" s="1"/>
  <c r="AB12" i="5"/>
  <c r="Z230" i="7" s="1"/>
  <c r="AB11" i="5"/>
  <c r="Z229" i="7" s="1"/>
  <c r="AB24" i="5"/>
  <c r="Z242" i="7" s="1"/>
  <c r="AB29" i="5"/>
  <c r="Z247" i="7" s="1"/>
  <c r="AB65" i="5"/>
  <c r="Z283" i="7" s="1"/>
  <c r="AB20" i="5"/>
  <c r="Z238" i="7" s="1"/>
  <c r="AB9" i="5"/>
  <c r="Z227" i="7" s="1"/>
  <c r="AB34" i="5"/>
  <c r="Z252" i="7" s="1"/>
  <c r="AB41" i="5"/>
  <c r="Z259" i="7" s="1"/>
  <c r="AB47" i="5"/>
  <c r="Z265" i="7" s="1"/>
  <c r="AB31" i="5"/>
  <c r="Z249" i="7" s="1"/>
  <c r="AB58" i="5"/>
  <c r="Z276" i="7" s="1"/>
  <c r="AB37" i="5"/>
  <c r="Z255" i="7" s="1"/>
  <c r="AB27" i="5"/>
  <c r="Z245" i="7" s="1"/>
  <c r="AB30" i="5"/>
  <c r="Z248" i="7" s="1"/>
  <c r="AB61" i="5"/>
  <c r="Z279" i="7" s="1"/>
  <c r="AB21" i="5"/>
  <c r="Z239" i="7" s="1"/>
  <c r="AB23" i="5"/>
  <c r="Z241" i="7" s="1"/>
  <c r="AB15" i="5"/>
  <c r="Z233" i="7" s="1"/>
  <c r="AB26" i="5"/>
  <c r="Z244" i="7" s="1"/>
  <c r="AB48" i="5"/>
  <c r="Z266" i="7" s="1"/>
  <c r="AB39" i="5"/>
  <c r="Z257" i="7" s="1"/>
  <c r="AB64" i="5"/>
  <c r="Z282" i="7" s="1"/>
  <c r="AB18" i="5"/>
  <c r="Z236" i="7" s="1"/>
  <c r="AB33" i="5"/>
  <c r="Z251" i="7" s="1"/>
  <c r="AB46" i="5"/>
  <c r="Z264" i="7" s="1"/>
  <c r="AB14" i="5"/>
  <c r="Z232" i="7" s="1"/>
  <c r="AB19" i="5"/>
  <c r="Z237" i="7" s="1"/>
  <c r="AB59" i="5"/>
  <c r="Z277" i="7" s="1"/>
  <c r="AB62" i="5"/>
  <c r="Z280" i="7" s="1"/>
  <c r="AB53" i="5"/>
  <c r="Z271" i="7" s="1"/>
  <c r="AB51" i="5"/>
  <c r="Z269" i="7" s="1"/>
  <c r="AB63" i="5"/>
  <c r="Z281" i="7" s="1"/>
  <c r="AB38" i="5"/>
  <c r="Z256" i="7" s="1"/>
  <c r="AB32" i="5"/>
  <c r="Z250" i="7" s="1"/>
  <c r="AB40" i="5"/>
  <c r="Z258" i="7" s="1"/>
  <c r="AB35" i="5"/>
  <c r="Z253" i="7" s="1"/>
  <c r="AB55" i="5"/>
  <c r="Z273" i="7" s="1"/>
  <c r="AB44" i="5"/>
  <c r="Z262" i="7" s="1"/>
  <c r="AB10" i="5"/>
  <c r="Z228" i="7" s="1"/>
  <c r="AB60" i="5"/>
  <c r="Z278" i="7" s="1"/>
  <c r="AB52" i="5"/>
  <c r="Z270" i="7" s="1"/>
  <c r="AB42" i="5"/>
  <c r="Z260" i="7" s="1"/>
  <c r="AB45" i="5"/>
  <c r="Z263" i="7" s="1"/>
  <c r="AB50" i="5"/>
  <c r="Z268" i="7" s="1"/>
  <c r="AB49" i="5"/>
  <c r="Z267" i="7" s="1"/>
  <c r="AB22" i="5"/>
  <c r="Z240" i="7" s="1"/>
  <c r="AB36" i="5"/>
  <c r="Z254" i="7" s="1"/>
  <c r="AB43" i="5"/>
  <c r="Z261" i="7" s="1"/>
  <c r="AB25" i="5"/>
  <c r="Z243" i="7" s="1"/>
  <c r="AB17" i="5"/>
  <c r="Z235" i="7" s="1"/>
  <c r="AB28" i="5"/>
  <c r="Z246" i="7" s="1"/>
  <c r="AB16" i="5"/>
  <c r="Z234" i="7" s="1"/>
  <c r="AB54" i="5"/>
  <c r="Z272" i="7" s="1"/>
  <c r="N159" i="3"/>
  <c r="BS75" i="14"/>
  <c r="AG75" i="14" s="1"/>
  <c r="CU53" i="3"/>
  <c r="N173" i="3"/>
  <c r="CU67" i="3"/>
  <c r="N151" i="3"/>
  <c r="BS67" i="14"/>
  <c r="AG67" i="14" s="1"/>
  <c r="CU45" i="3"/>
  <c r="N155" i="3"/>
  <c r="CU49" i="3"/>
  <c r="N162" i="3"/>
  <c r="CU56" i="3"/>
  <c r="CU66" i="3"/>
  <c r="N172" i="3"/>
  <c r="N167" i="3"/>
  <c r="CU61" i="3"/>
  <c r="BS74" i="14"/>
  <c r="AG74" i="14" s="1"/>
  <c r="N158" i="3"/>
  <c r="CU52" i="3"/>
  <c r="N150" i="3"/>
  <c r="N180" i="3" s="1"/>
  <c r="N181" i="3" s="1"/>
  <c r="AB74" i="3"/>
  <c r="BS66" i="14"/>
  <c r="AG66" i="14" s="1"/>
  <c r="CU44" i="3"/>
  <c r="AC76" i="3"/>
  <c r="AB41" i="3"/>
  <c r="AB97" i="3"/>
  <c r="R94" i="16"/>
  <c r="AF94" i="16" s="1"/>
  <c r="S81" i="16"/>
  <c r="AG81" i="16" s="1"/>
  <c r="AH272" i="9"/>
  <c r="AI99" i="9" s="1"/>
  <c r="Q106" i="16"/>
  <c r="AE106" i="16" s="1"/>
  <c r="AK281" i="9"/>
  <c r="AL108" i="9" s="1"/>
  <c r="S69" i="16"/>
  <c r="AG69" i="16" s="1"/>
  <c r="AF96" i="16"/>
  <c r="AI66" i="9"/>
  <c r="AJ101" i="9"/>
  <c r="AJ274" i="9" s="1"/>
  <c r="AG69" i="9"/>
  <c r="AG242" i="9" s="1"/>
  <c r="AH75" i="9"/>
  <c r="AH248" i="9" s="1"/>
  <c r="AJ90" i="9"/>
  <c r="AJ263" i="9" s="1"/>
  <c r="AK73" i="9"/>
  <c r="AK246" i="9" s="1"/>
  <c r="AM76" i="9"/>
  <c r="AM249" i="9" s="1"/>
  <c r="AK104" i="9"/>
  <c r="S105" i="16" s="1"/>
  <c r="AH106" i="9"/>
  <c r="AH279" i="9" s="1"/>
  <c r="AH77" i="9"/>
  <c r="R78" i="16" s="1"/>
  <c r="AK92" i="9"/>
  <c r="AK265" i="9" s="1"/>
  <c r="AH85" i="9"/>
  <c r="R86" i="16" s="1"/>
  <c r="AK82" i="9"/>
  <c r="S83" i="16" s="1"/>
  <c r="AH89" i="9"/>
  <c r="R90" i="16" s="1"/>
  <c r="AF105" i="9"/>
  <c r="AJ70" i="9"/>
  <c r="AJ243" i="9" s="1"/>
  <c r="AL68" i="9"/>
  <c r="AM98" i="9"/>
  <c r="R67" i="16"/>
  <c r="AK109" i="9"/>
  <c r="S110" i="16" s="1"/>
  <c r="AG97" i="16"/>
  <c r="AI283" i="9"/>
  <c r="AJ261" i="9"/>
  <c r="AF102" i="16"/>
  <c r="AE80" i="16"/>
  <c r="AG244" i="9"/>
  <c r="AI245" i="9"/>
  <c r="AI256" i="9"/>
  <c r="AF275" i="9"/>
  <c r="AJ260" i="9"/>
  <c r="AI81" i="9"/>
  <c r="AG74" i="9"/>
  <c r="AN107" i="9"/>
  <c r="T108" i="16" s="1"/>
  <c r="AK100" i="9"/>
  <c r="AK273" i="9" s="1"/>
  <c r="AL80" i="9"/>
  <c r="AL253" i="9" s="1"/>
  <c r="AK86" i="9"/>
  <c r="S87" i="16" s="1"/>
  <c r="AJ78" i="9"/>
  <c r="AG84" i="9"/>
  <c r="AG91" i="9"/>
  <c r="AL97" i="9"/>
  <c r="AL270" i="9" s="1"/>
  <c r="AJ276" i="9"/>
  <c r="AH268" i="9"/>
  <c r="AK269" i="9"/>
  <c r="AF91" i="16"/>
  <c r="AE252" i="9"/>
  <c r="AF100" i="16"/>
  <c r="AG109" i="16"/>
  <c r="AG240" i="9"/>
  <c r="AI93" i="9"/>
  <c r="AI266" i="9" s="1"/>
  <c r="AJ94" i="9"/>
  <c r="AJ267" i="9" s="1"/>
  <c r="CU94" i="3" l="1"/>
  <c r="AC48" i="3"/>
  <c r="CV48" i="3" s="1"/>
  <c r="AC40" i="3"/>
  <c r="AD76" i="3" s="1"/>
  <c r="BT42" i="14"/>
  <c r="AH42" i="14" s="1"/>
  <c r="AD17" i="3" s="1"/>
  <c r="BT40" i="14"/>
  <c r="AH40" i="14" s="1"/>
  <c r="AD15" i="3" s="1"/>
  <c r="CW15" i="3" s="1"/>
  <c r="BT41" i="14"/>
  <c r="AH41" i="14" s="1"/>
  <c r="AD16" i="3" s="1"/>
  <c r="CW16" i="3" s="1"/>
  <c r="BT39" i="14"/>
  <c r="AH39" i="14" s="1"/>
  <c r="AD14" i="3" s="1"/>
  <c r="BT38" i="14"/>
  <c r="AH38" i="14" s="1"/>
  <c r="AD13" i="3" s="1"/>
  <c r="BT37" i="14"/>
  <c r="AH37" i="14" s="1"/>
  <c r="AD12" i="3" s="1"/>
  <c r="CV10" i="3"/>
  <c r="AC61" i="5" s="1"/>
  <c r="AA279" i="7" s="1"/>
  <c r="N194" i="3"/>
  <c r="BT43" i="14"/>
  <c r="AH43" i="14" s="1"/>
  <c r="AD18" i="3" s="1"/>
  <c r="CW18" i="3" s="1"/>
  <c r="BT36" i="14"/>
  <c r="AH36" i="14" s="1"/>
  <c r="AD11" i="3" s="1"/>
  <c r="BT46" i="14"/>
  <c r="AH46" i="14" s="1"/>
  <c r="AD21" i="3" s="1"/>
  <c r="BT50" i="14"/>
  <c r="AH50" i="14" s="1"/>
  <c r="AD25" i="3" s="1"/>
  <c r="BT60" i="14"/>
  <c r="AH60" i="14" s="1"/>
  <c r="AD35" i="3" s="1"/>
  <c r="BT58" i="14"/>
  <c r="AH58" i="14" s="1"/>
  <c r="AD33" i="3" s="1"/>
  <c r="CW33" i="3" s="1"/>
  <c r="BT56" i="14"/>
  <c r="AH56" i="14" s="1"/>
  <c r="AD31" i="3" s="1"/>
  <c r="BT59" i="14"/>
  <c r="AH59" i="14" s="1"/>
  <c r="AD34" i="3" s="1"/>
  <c r="BT54" i="14"/>
  <c r="AH54" i="14" s="1"/>
  <c r="AD29" i="3" s="1"/>
  <c r="BT62" i="14"/>
  <c r="AH62" i="14" s="1"/>
  <c r="AD37" i="3" s="1"/>
  <c r="BT63" i="14"/>
  <c r="AH63" i="14" s="1"/>
  <c r="AD38" i="3" s="1"/>
  <c r="CW38" i="3" s="1"/>
  <c r="BT49" i="14"/>
  <c r="AH49" i="14" s="1"/>
  <c r="AD24" i="3" s="1"/>
  <c r="BT51" i="14"/>
  <c r="AH51" i="14" s="1"/>
  <c r="AD26" i="3" s="1"/>
  <c r="BT57" i="14"/>
  <c r="AH57" i="14" s="1"/>
  <c r="AD32" i="3" s="1"/>
  <c r="CW32" i="3" s="1"/>
  <c r="BT61" i="14"/>
  <c r="AH61" i="14" s="1"/>
  <c r="AD36" i="3" s="1"/>
  <c r="CW36" i="3" s="1"/>
  <c r="BT45" i="14"/>
  <c r="AH45" i="14" s="1"/>
  <c r="AD20" i="3" s="1"/>
  <c r="BT48" i="14"/>
  <c r="AH48" i="14" s="1"/>
  <c r="AD23" i="3" s="1"/>
  <c r="CW23" i="3" s="1"/>
  <c r="BT52" i="14"/>
  <c r="AH52" i="14" s="1"/>
  <c r="AD27" i="3" s="1"/>
  <c r="CW27" i="3" s="1"/>
  <c r="BT44" i="14"/>
  <c r="AH44" i="14" s="1"/>
  <c r="AD19" i="3" s="1"/>
  <c r="BT53" i="14"/>
  <c r="AH53" i="14" s="1"/>
  <c r="AD28" i="3" s="1"/>
  <c r="BT47" i="14"/>
  <c r="AH47" i="14" s="1"/>
  <c r="AD22" i="3" s="1"/>
  <c r="BT55" i="14"/>
  <c r="AH55" i="14" s="1"/>
  <c r="AD30" i="3" s="1"/>
  <c r="AC56" i="3"/>
  <c r="CV56" i="3" s="1"/>
  <c r="AC49" i="3"/>
  <c r="CV49" i="3" s="1"/>
  <c r="AC57" i="3"/>
  <c r="CV57" i="3" s="1"/>
  <c r="AC60" i="3"/>
  <c r="CV60" i="3" s="1"/>
  <c r="AC71" i="3"/>
  <c r="CV71" i="3" s="1"/>
  <c r="AC62" i="3"/>
  <c r="CV62" i="3" s="1"/>
  <c r="CU106" i="3"/>
  <c r="N213" i="3"/>
  <c r="N211" i="3"/>
  <c r="CU104" i="3"/>
  <c r="CU98" i="3"/>
  <c r="N205" i="3"/>
  <c r="N202" i="3"/>
  <c r="CU95" i="3"/>
  <c r="CU82" i="3"/>
  <c r="N189" i="3"/>
  <c r="AC44" i="3"/>
  <c r="AC66" i="3"/>
  <c r="AC55" i="3"/>
  <c r="AC63" i="3"/>
  <c r="CU102" i="3"/>
  <c r="N209" i="3"/>
  <c r="CU92" i="3"/>
  <c r="N199" i="3"/>
  <c r="CU89" i="3"/>
  <c r="N196" i="3"/>
  <c r="CU99" i="3"/>
  <c r="N206" i="3"/>
  <c r="CU103" i="3"/>
  <c r="N210" i="3"/>
  <c r="N191" i="3"/>
  <c r="CU84" i="3"/>
  <c r="AD10" i="3"/>
  <c r="BU42" i="14" s="1"/>
  <c r="AI42" i="14" s="1"/>
  <c r="CU97" i="3"/>
  <c r="N204" i="3"/>
  <c r="AC59" i="3"/>
  <c r="AC46" i="3"/>
  <c r="AC52" i="3"/>
  <c r="AC61" i="3"/>
  <c r="AC54" i="3"/>
  <c r="N197" i="3"/>
  <c r="CU90" i="3"/>
  <c r="N195" i="3"/>
  <c r="CU88" i="3"/>
  <c r="N203" i="3"/>
  <c r="CU96" i="3"/>
  <c r="CU83" i="3"/>
  <c r="N190" i="3"/>
  <c r="N192" i="3"/>
  <c r="CU85" i="3"/>
  <c r="N185" i="3"/>
  <c r="N215" i="3" s="1"/>
  <c r="AB108" i="3"/>
  <c r="AB109" i="3" s="1"/>
  <c r="CU78" i="3"/>
  <c r="AC68" i="3"/>
  <c r="AC72" i="3"/>
  <c r="AC73" i="3"/>
  <c r="AC110" i="3"/>
  <c r="AC99" i="3" s="1"/>
  <c r="AB75" i="3"/>
  <c r="AC45" i="3"/>
  <c r="AC67" i="3"/>
  <c r="AC53" i="3"/>
  <c r="CU91" i="3"/>
  <c r="N198" i="3"/>
  <c r="AC64" i="3"/>
  <c r="AC65" i="3"/>
  <c r="AC51" i="3"/>
  <c r="CU93" i="3"/>
  <c r="N200" i="3"/>
  <c r="AC58" i="3"/>
  <c r="CU86" i="3"/>
  <c r="N193" i="3"/>
  <c r="CU101" i="3"/>
  <c r="N208" i="3"/>
  <c r="N214" i="3"/>
  <c r="CU107" i="3"/>
  <c r="N212" i="3"/>
  <c r="CU105" i="3"/>
  <c r="CU80" i="3"/>
  <c r="N187" i="3"/>
  <c r="AC47" i="3"/>
  <c r="AC50" i="3"/>
  <c r="AC70" i="3"/>
  <c r="AC69" i="3"/>
  <c r="R76" i="16"/>
  <c r="AF76" i="16" s="1"/>
  <c r="AK282" i="9"/>
  <c r="AL109" i="9" s="1"/>
  <c r="AL282" i="9" s="1"/>
  <c r="AK255" i="9"/>
  <c r="AL82" i="9" s="1"/>
  <c r="AL255" i="9" s="1"/>
  <c r="R107" i="16"/>
  <c r="AH258" i="9"/>
  <c r="AI85" i="9" s="1"/>
  <c r="AI258" i="9" s="1"/>
  <c r="AL100" i="9"/>
  <c r="AI106" i="9"/>
  <c r="AN76" i="9"/>
  <c r="T77" i="16" s="1"/>
  <c r="AK94" i="9"/>
  <c r="AK267" i="9" s="1"/>
  <c r="AK70" i="9"/>
  <c r="AK243" i="9" s="1"/>
  <c r="AI75" i="9"/>
  <c r="AK90" i="9"/>
  <c r="S91" i="16" s="1"/>
  <c r="AH69" i="9"/>
  <c r="R70" i="16" s="1"/>
  <c r="AL92" i="9"/>
  <c r="AL73" i="9"/>
  <c r="AK101" i="9"/>
  <c r="S102" i="16" s="1"/>
  <c r="AJ93" i="9"/>
  <c r="AJ266" i="9" s="1"/>
  <c r="AM80" i="9"/>
  <c r="AM253" i="9" s="1"/>
  <c r="S93" i="16"/>
  <c r="AH67" i="9"/>
  <c r="R68" i="16" s="1"/>
  <c r="AI95" i="9"/>
  <c r="AM97" i="9"/>
  <c r="AM270" i="9" s="1"/>
  <c r="AH108" i="16"/>
  <c r="AI108" i="16" s="1"/>
  <c r="U108" i="16"/>
  <c r="K215" i="16"/>
  <c r="AG102" i="9"/>
  <c r="AG275" i="9" s="1"/>
  <c r="AF67" i="16"/>
  <c r="AF107" i="16"/>
  <c r="S101" i="16"/>
  <c r="AF78" i="16"/>
  <c r="AG105" i="16"/>
  <c r="AK103" i="9"/>
  <c r="S104" i="16" s="1"/>
  <c r="AG87" i="16"/>
  <c r="AJ72" i="9"/>
  <c r="AK88" i="9"/>
  <c r="S89" i="16" s="1"/>
  <c r="AF79" i="9"/>
  <c r="AG264" i="9"/>
  <c r="AJ251" i="9"/>
  <c r="AN280" i="9"/>
  <c r="AG247" i="9"/>
  <c r="AI254" i="9"/>
  <c r="AK87" i="9"/>
  <c r="S88" i="16" s="1"/>
  <c r="AL241" i="9"/>
  <c r="AI272" i="9"/>
  <c r="AG83" i="16"/>
  <c r="AH250" i="9"/>
  <c r="AK277" i="9"/>
  <c r="AF90" i="16"/>
  <c r="AL96" i="9"/>
  <c r="AG257" i="9"/>
  <c r="AK259" i="9"/>
  <c r="AJ83" i="9"/>
  <c r="AJ256" i="9" s="1"/>
  <c r="AH71" i="9"/>
  <c r="R72" i="16" s="1"/>
  <c r="AJ110" i="9"/>
  <c r="AG110" i="16"/>
  <c r="AM271" i="9"/>
  <c r="AF278" i="9"/>
  <c r="AH262" i="9"/>
  <c r="AF86" i="16"/>
  <c r="S74" i="16"/>
  <c r="AL281" i="9"/>
  <c r="AI239" i="9"/>
  <c r="AC33" i="5" l="1"/>
  <c r="AA251" i="7" s="1"/>
  <c r="AC48" i="5"/>
  <c r="AA266" i="7" s="1"/>
  <c r="AC17" i="5"/>
  <c r="AA235" i="7" s="1"/>
  <c r="AC10" i="5"/>
  <c r="AA228" i="7" s="1"/>
  <c r="AC54" i="5"/>
  <c r="AA272" i="7" s="1"/>
  <c r="AC51" i="5"/>
  <c r="AA269" i="7" s="1"/>
  <c r="AC30" i="5"/>
  <c r="AA248" i="7" s="1"/>
  <c r="AC64" i="5"/>
  <c r="AA282" i="7" s="1"/>
  <c r="AC52" i="5"/>
  <c r="AA270" i="7" s="1"/>
  <c r="AC50" i="5"/>
  <c r="AA268" i="7" s="1"/>
  <c r="BT70" i="14"/>
  <c r="AH70" i="14" s="1"/>
  <c r="AD48" i="3" s="1"/>
  <c r="AC35" i="5"/>
  <c r="AA253" i="7" s="1"/>
  <c r="AC36" i="5"/>
  <c r="AA254" i="7" s="1"/>
  <c r="AC46" i="5"/>
  <c r="AA264" i="7" s="1"/>
  <c r="AC45" i="5"/>
  <c r="AA263" i="7" s="1"/>
  <c r="AC58" i="5"/>
  <c r="AA276" i="7" s="1"/>
  <c r="AC24" i="5"/>
  <c r="AA242" i="7" s="1"/>
  <c r="AC29" i="5"/>
  <c r="AA247" i="7" s="1"/>
  <c r="AC47" i="5"/>
  <c r="AA265" i="7" s="1"/>
  <c r="AC56" i="5"/>
  <c r="AA274" i="7" s="1"/>
  <c r="AC49" i="5"/>
  <c r="AA267" i="7" s="1"/>
  <c r="AC27" i="5"/>
  <c r="AA245" i="7" s="1"/>
  <c r="AC40" i="5"/>
  <c r="AA258" i="7" s="1"/>
  <c r="AC22" i="5"/>
  <c r="AA240" i="7" s="1"/>
  <c r="AC43" i="5"/>
  <c r="AA261" i="7" s="1"/>
  <c r="AC65" i="5"/>
  <c r="AA283" i="7" s="1"/>
  <c r="AC60" i="5"/>
  <c r="AA278" i="7" s="1"/>
  <c r="AC21" i="5"/>
  <c r="AA239" i="7" s="1"/>
  <c r="AC28" i="5"/>
  <c r="AA246" i="7" s="1"/>
  <c r="AC15" i="5"/>
  <c r="AA233" i="7" s="1"/>
  <c r="AC41" i="3"/>
  <c r="AC107" i="3"/>
  <c r="CV107" i="3" s="1"/>
  <c r="AC37" i="5"/>
  <c r="AA255" i="7" s="1"/>
  <c r="AC38" i="5"/>
  <c r="AA256" i="7" s="1"/>
  <c r="AC9" i="5"/>
  <c r="AA227" i="7" s="1"/>
  <c r="AC26" i="5"/>
  <c r="AA244" i="7" s="1"/>
  <c r="AC25" i="5"/>
  <c r="AA243" i="7" s="1"/>
  <c r="AC11" i="5"/>
  <c r="AA229" i="7" s="1"/>
  <c r="AC41" i="5"/>
  <c r="AA259" i="7" s="1"/>
  <c r="AC13" i="5"/>
  <c r="AA231" i="7" s="1"/>
  <c r="AC55" i="5"/>
  <c r="AA273" i="7" s="1"/>
  <c r="AC12" i="5"/>
  <c r="AA230" i="7" s="1"/>
  <c r="AC23" i="5"/>
  <c r="AA241" i="7" s="1"/>
  <c r="AC62" i="5"/>
  <c r="AA280" i="7" s="1"/>
  <c r="AC19" i="5"/>
  <c r="AA237" i="7" s="1"/>
  <c r="AC18" i="5"/>
  <c r="AA236" i="7" s="1"/>
  <c r="CW17" i="3"/>
  <c r="AC39" i="5"/>
  <c r="AA257" i="7" s="1"/>
  <c r="AC31" i="5"/>
  <c r="AA249" i="7" s="1"/>
  <c r="AC42" i="5"/>
  <c r="AA260" i="7" s="1"/>
  <c r="AC53" i="5"/>
  <c r="AA271" i="7" s="1"/>
  <c r="AC14" i="5"/>
  <c r="AA232" i="7" s="1"/>
  <c r="AC16" i="5"/>
  <c r="AA234" i="7" s="1"/>
  <c r="AC63" i="5"/>
  <c r="AA281" i="7" s="1"/>
  <c r="AC32" i="5"/>
  <c r="AA250" i="7" s="1"/>
  <c r="AC59" i="5"/>
  <c r="AA277" i="7" s="1"/>
  <c r="AC44" i="5"/>
  <c r="AA262" i="7" s="1"/>
  <c r="AC20" i="5"/>
  <c r="AA238" i="7" s="1"/>
  <c r="AC57" i="5"/>
  <c r="AA275" i="7" s="1"/>
  <c r="AC34" i="5"/>
  <c r="AA252" i="7" s="1"/>
  <c r="AE17" i="3"/>
  <c r="CX17" i="3" s="1"/>
  <c r="AC105" i="3"/>
  <c r="CV105" i="3" s="1"/>
  <c r="CW13" i="3"/>
  <c r="BU41" i="14"/>
  <c r="AI41" i="14" s="1"/>
  <c r="AE16" i="3" s="1"/>
  <c r="CW12" i="3"/>
  <c r="BU39" i="14"/>
  <c r="AI39" i="14" s="1"/>
  <c r="AE14" i="3" s="1"/>
  <c r="BU37" i="14"/>
  <c r="AI37" i="14" s="1"/>
  <c r="AE12" i="3" s="1"/>
  <c r="BU38" i="14"/>
  <c r="AI38" i="14" s="1"/>
  <c r="AE13" i="3" s="1"/>
  <c r="CW14" i="3"/>
  <c r="CW21" i="3"/>
  <c r="BU36" i="14"/>
  <c r="AI36" i="14" s="1"/>
  <c r="AE11" i="3" s="1"/>
  <c r="CX11" i="3" s="1"/>
  <c r="BU46" i="14"/>
  <c r="AI46" i="14" s="1"/>
  <c r="AE21" i="3" s="1"/>
  <c r="BU61" i="14"/>
  <c r="AI61" i="14" s="1"/>
  <c r="AE36" i="3" s="1"/>
  <c r="BU54" i="14"/>
  <c r="AI54" i="14" s="1"/>
  <c r="AE29" i="3" s="1"/>
  <c r="O135" i="3" s="1"/>
  <c r="BU50" i="14"/>
  <c r="AI50" i="14" s="1"/>
  <c r="AE25" i="3" s="1"/>
  <c r="O131" i="3" s="1"/>
  <c r="BU52" i="14"/>
  <c r="AI52" i="14" s="1"/>
  <c r="AE27" i="3" s="1"/>
  <c r="BU59" i="14"/>
  <c r="AI59" i="14" s="1"/>
  <c r="AE34" i="3" s="1"/>
  <c r="O140" i="3" s="1"/>
  <c r="BU51" i="14"/>
  <c r="AI51" i="14" s="1"/>
  <c r="AE26" i="3" s="1"/>
  <c r="CX26" i="3" s="1"/>
  <c r="BU56" i="14"/>
  <c r="AI56" i="14" s="1"/>
  <c r="AE31" i="3" s="1"/>
  <c r="CX31" i="3" s="1"/>
  <c r="BU44" i="14"/>
  <c r="AI44" i="14" s="1"/>
  <c r="AE19" i="3" s="1"/>
  <c r="CX19" i="3" s="1"/>
  <c r="BU55" i="14"/>
  <c r="AI55" i="14" s="1"/>
  <c r="AE30" i="3" s="1"/>
  <c r="CX30" i="3" s="1"/>
  <c r="BU62" i="14"/>
  <c r="AI62" i="14" s="1"/>
  <c r="AE37" i="3" s="1"/>
  <c r="CX37" i="3" s="1"/>
  <c r="BU47" i="14"/>
  <c r="AI47" i="14" s="1"/>
  <c r="AE22" i="3" s="1"/>
  <c r="BU58" i="14"/>
  <c r="AI58" i="14" s="1"/>
  <c r="AE33" i="3" s="1"/>
  <c r="BU63" i="14"/>
  <c r="AI63" i="14" s="1"/>
  <c r="AE38" i="3" s="1"/>
  <c r="BU60" i="14"/>
  <c r="AI60" i="14" s="1"/>
  <c r="AE35" i="3" s="1"/>
  <c r="O141" i="3" s="1"/>
  <c r="BU57" i="14"/>
  <c r="AI57" i="14" s="1"/>
  <c r="AE32" i="3" s="1"/>
  <c r="BU45" i="14"/>
  <c r="AI45" i="14" s="1"/>
  <c r="AE20" i="3" s="1"/>
  <c r="O126" i="3" s="1"/>
  <c r="BU49" i="14"/>
  <c r="AI49" i="14" s="1"/>
  <c r="AE24" i="3" s="1"/>
  <c r="CX24" i="3" s="1"/>
  <c r="BU48" i="14"/>
  <c r="AI48" i="14" s="1"/>
  <c r="AE23" i="3" s="1"/>
  <c r="BU53" i="14"/>
  <c r="AI53" i="14" s="1"/>
  <c r="AE28" i="3" s="1"/>
  <c r="CX28" i="3" s="1"/>
  <c r="CW30" i="3"/>
  <c r="CW22" i="3"/>
  <c r="CW26" i="3"/>
  <c r="CW29" i="3"/>
  <c r="CW35" i="3"/>
  <c r="CW19" i="3"/>
  <c r="CW31" i="3"/>
  <c r="CW37" i="3"/>
  <c r="CW11" i="3"/>
  <c r="AC80" i="3"/>
  <c r="CV80" i="3" s="1"/>
  <c r="CW28" i="3"/>
  <c r="CW20" i="3"/>
  <c r="CW24" i="3"/>
  <c r="CW34" i="3"/>
  <c r="CW25" i="3"/>
  <c r="AC89" i="3"/>
  <c r="CV89" i="3" s="1"/>
  <c r="AC101" i="3"/>
  <c r="CV101" i="3" s="1"/>
  <c r="AC91" i="3"/>
  <c r="CV91" i="3" s="1"/>
  <c r="AC90" i="3"/>
  <c r="CV90" i="3" s="1"/>
  <c r="CV99" i="3"/>
  <c r="CV69" i="3"/>
  <c r="CV72" i="3"/>
  <c r="N216" i="3"/>
  <c r="N219" i="3"/>
  <c r="BT69" i="14"/>
  <c r="AH69" i="14" s="1"/>
  <c r="AD47" i="3" s="1"/>
  <c r="CV47" i="3"/>
  <c r="CV64" i="3"/>
  <c r="CV45" i="3"/>
  <c r="BT67" i="14"/>
  <c r="AH67" i="14" s="1"/>
  <c r="AD45" i="3" s="1"/>
  <c r="CV73" i="3"/>
  <c r="CV68" i="3"/>
  <c r="CV54" i="3"/>
  <c r="BT90" i="14"/>
  <c r="AH90" i="14" s="1"/>
  <c r="AD68" i="3" s="1"/>
  <c r="BT86" i="14"/>
  <c r="AH86" i="14" s="1"/>
  <c r="AD64" i="3" s="1"/>
  <c r="CW64" i="3" s="1"/>
  <c r="BT80" i="14"/>
  <c r="AH80" i="14" s="1"/>
  <c r="AD58" i="3" s="1"/>
  <c r="CW58" i="3" s="1"/>
  <c r="BT82" i="14"/>
  <c r="AH82" i="14" s="1"/>
  <c r="AD60" i="3" s="1"/>
  <c r="CW60" i="3" s="1"/>
  <c r="BT85" i="14"/>
  <c r="AH85" i="14" s="1"/>
  <c r="AD63" i="3" s="1"/>
  <c r="BT91" i="14"/>
  <c r="AH91" i="14" s="1"/>
  <c r="AD69" i="3" s="1"/>
  <c r="BT88" i="14"/>
  <c r="AH88" i="14" s="1"/>
  <c r="AD66" i="3" s="1"/>
  <c r="CW66" i="3" s="1"/>
  <c r="BT89" i="14"/>
  <c r="AH89" i="14" s="1"/>
  <c r="AD67" i="3" s="1"/>
  <c r="CW67" i="3" s="1"/>
  <c r="BT68" i="14"/>
  <c r="AH68" i="14" s="1"/>
  <c r="AD46" i="3" s="1"/>
  <c r="BT78" i="14"/>
  <c r="AH78" i="14" s="1"/>
  <c r="AD56" i="3" s="1"/>
  <c r="CW56" i="3" s="1"/>
  <c r="BT93" i="14"/>
  <c r="AH93" i="14" s="1"/>
  <c r="AD71" i="3" s="1"/>
  <c r="CW71" i="3" s="1"/>
  <c r="BT77" i="14"/>
  <c r="AH77" i="14" s="1"/>
  <c r="AD55" i="3" s="1"/>
  <c r="BT83" i="14"/>
  <c r="AH83" i="14" s="1"/>
  <c r="AD61" i="3" s="1"/>
  <c r="CW61" i="3" s="1"/>
  <c r="BT94" i="14"/>
  <c r="AH94" i="14" s="1"/>
  <c r="AD72" i="3" s="1"/>
  <c r="BT81" i="14"/>
  <c r="AH81" i="14" s="1"/>
  <c r="AD59" i="3" s="1"/>
  <c r="BT87" i="14"/>
  <c r="AH87" i="14" s="1"/>
  <c r="AD65" i="3" s="1"/>
  <c r="CW65" i="3" s="1"/>
  <c r="BT95" i="14"/>
  <c r="AH95" i="14" s="1"/>
  <c r="AD73" i="3" s="1"/>
  <c r="BT71" i="14"/>
  <c r="AH71" i="14" s="1"/>
  <c r="AD49" i="3" s="1"/>
  <c r="CW49" i="3" s="1"/>
  <c r="BT76" i="14"/>
  <c r="AH76" i="14" s="1"/>
  <c r="AD54" i="3" s="1"/>
  <c r="CW54" i="3" s="1"/>
  <c r="BT79" i="14"/>
  <c r="AH79" i="14" s="1"/>
  <c r="AD57" i="3" s="1"/>
  <c r="CW57" i="3" s="1"/>
  <c r="BT92" i="14"/>
  <c r="AH92" i="14" s="1"/>
  <c r="AD70" i="3" s="1"/>
  <c r="CW70" i="3" s="1"/>
  <c r="BT84" i="14"/>
  <c r="AH84" i="14" s="1"/>
  <c r="AD62" i="3" s="1"/>
  <c r="CV46" i="3"/>
  <c r="AC92" i="3"/>
  <c r="AC102" i="3"/>
  <c r="CV55" i="3"/>
  <c r="AC82" i="3"/>
  <c r="AC95" i="3"/>
  <c r="AC98" i="3"/>
  <c r="AC104" i="3"/>
  <c r="CV59" i="3"/>
  <c r="CV61" i="3"/>
  <c r="AC97" i="3"/>
  <c r="BU43" i="14"/>
  <c r="AI43" i="14" s="1"/>
  <c r="AE18" i="3" s="1"/>
  <c r="BU35" i="14"/>
  <c r="AI35" i="14" s="1"/>
  <c r="AI31" i="14" s="1"/>
  <c r="BU40" i="14"/>
  <c r="AI40" i="14" s="1"/>
  <c r="AE15" i="3" s="1"/>
  <c r="AD40" i="3"/>
  <c r="CW10" i="3"/>
  <c r="BT66" i="14"/>
  <c r="AH66" i="14" s="1"/>
  <c r="AD44" i="3" s="1"/>
  <c r="AC74" i="3"/>
  <c r="CV44" i="3"/>
  <c r="CV66" i="3"/>
  <c r="CV70" i="3"/>
  <c r="CV58" i="3"/>
  <c r="BT73" i="14"/>
  <c r="AH73" i="14" s="1"/>
  <c r="AD51" i="3" s="1"/>
  <c r="CV51" i="3"/>
  <c r="BT75" i="14"/>
  <c r="AH75" i="14" s="1"/>
  <c r="AD53" i="3" s="1"/>
  <c r="CW53" i="3" s="1"/>
  <c r="CV53" i="3"/>
  <c r="AC103" i="3"/>
  <c r="AC94" i="3"/>
  <c r="AC79" i="3"/>
  <c r="AC81" i="3"/>
  <c r="AC87" i="3"/>
  <c r="AC100" i="3"/>
  <c r="AC78" i="3"/>
  <c r="AC88" i="3"/>
  <c r="BT72" i="14"/>
  <c r="AH72" i="14" s="1"/>
  <c r="AD50" i="3" s="1"/>
  <c r="CV50" i="3"/>
  <c r="AC86" i="3"/>
  <c r="AC93" i="3"/>
  <c r="CV65" i="3"/>
  <c r="CV67" i="3"/>
  <c r="AC85" i="3"/>
  <c r="AC83" i="3"/>
  <c r="AC96" i="3"/>
  <c r="CV52" i="3"/>
  <c r="BT74" i="14"/>
  <c r="AH74" i="14" s="1"/>
  <c r="AD52" i="3" s="1"/>
  <c r="AC84" i="3"/>
  <c r="CV63" i="3"/>
  <c r="AC106" i="3"/>
  <c r="AH244" i="9"/>
  <c r="AI71" i="9" s="1"/>
  <c r="AI244" i="9" s="1"/>
  <c r="S71" i="16"/>
  <c r="AG71" i="16" s="1"/>
  <c r="S95" i="16"/>
  <c r="AG95" i="16" s="1"/>
  <c r="AL94" i="9"/>
  <c r="AN97" i="9"/>
  <c r="AN270" i="9" s="1"/>
  <c r="AK93" i="9"/>
  <c r="S94" i="16" s="1"/>
  <c r="AN80" i="9"/>
  <c r="T81" i="16" s="1"/>
  <c r="AL70" i="9"/>
  <c r="AL243" i="9" s="1"/>
  <c r="AM108" i="9"/>
  <c r="AM281" i="9" s="1"/>
  <c r="AH77" i="16"/>
  <c r="AI77" i="16" s="1"/>
  <c r="U77" i="16"/>
  <c r="K184" i="16"/>
  <c r="AG74" i="16"/>
  <c r="AG105" i="9"/>
  <c r="AG278" i="9" s="1"/>
  <c r="AL104" i="9"/>
  <c r="AJ99" i="9"/>
  <c r="AG88" i="16"/>
  <c r="AK78" i="9"/>
  <c r="S79" i="16" s="1"/>
  <c r="AG89" i="16"/>
  <c r="AG104" i="16"/>
  <c r="AM109" i="9"/>
  <c r="AM282" i="9" s="1"/>
  <c r="AH102" i="9"/>
  <c r="AH275" i="9" s="1"/>
  <c r="AF68" i="16"/>
  <c r="AM82" i="9"/>
  <c r="AM255" i="9" s="1"/>
  <c r="AG91" i="16"/>
  <c r="AK83" i="9"/>
  <c r="AK256" i="9" s="1"/>
  <c r="AJ85" i="9"/>
  <c r="AJ258" i="9" s="1"/>
  <c r="AF70" i="16"/>
  <c r="AI89" i="9"/>
  <c r="AH84" i="9"/>
  <c r="R85" i="16" s="1"/>
  <c r="AL269" i="9"/>
  <c r="AI77" i="9"/>
  <c r="AI250" i="9" s="1"/>
  <c r="AK260" i="9"/>
  <c r="AH91" i="9"/>
  <c r="R92" i="16" s="1"/>
  <c r="AF252" i="9"/>
  <c r="AK261" i="9"/>
  <c r="AK276" i="9"/>
  <c r="AG101" i="16"/>
  <c r="AI268" i="9"/>
  <c r="AH240" i="9"/>
  <c r="AG93" i="16"/>
  <c r="AL246" i="9"/>
  <c r="AK263" i="9"/>
  <c r="AI279" i="9"/>
  <c r="AJ81" i="9"/>
  <c r="AJ254" i="9" s="1"/>
  <c r="AG102" i="16"/>
  <c r="AJ66" i="9"/>
  <c r="AN98" i="9"/>
  <c r="T99" i="16" s="1"/>
  <c r="AJ283" i="9"/>
  <c r="AF72" i="16"/>
  <c r="AL86" i="9"/>
  <c r="AL259" i="9" s="1"/>
  <c r="AM68" i="9"/>
  <c r="AH74" i="9"/>
  <c r="R75" i="16" s="1"/>
  <c r="AJ245" i="9"/>
  <c r="Y215" i="16"/>
  <c r="Z215" i="16" s="1"/>
  <c r="L215" i="16"/>
  <c r="AK274" i="9"/>
  <c r="AL265" i="9"/>
  <c r="AH242" i="9"/>
  <c r="AI248" i="9"/>
  <c r="AN249" i="9"/>
  <c r="AL273" i="9"/>
  <c r="BU74" i="14" l="1"/>
  <c r="AI74" i="14" s="1"/>
  <c r="BU70" i="14"/>
  <c r="AI70" i="14" s="1"/>
  <c r="CX34" i="3"/>
  <c r="CW48" i="3"/>
  <c r="CX20" i="3"/>
  <c r="O123" i="3"/>
  <c r="CX29" i="3"/>
  <c r="O118" i="3"/>
  <c r="CX16" i="3"/>
  <c r="O122" i="3"/>
  <c r="O120" i="3"/>
  <c r="CX14" i="3"/>
  <c r="AE10" i="3"/>
  <c r="BV63" i="14" s="1"/>
  <c r="AJ63" i="14" s="1"/>
  <c r="AF38" i="3" s="1"/>
  <c r="O119" i="3"/>
  <c r="CX12" i="3"/>
  <c r="CX13" i="3"/>
  <c r="CX25" i="3"/>
  <c r="CX33" i="3"/>
  <c r="O139" i="3"/>
  <c r="O125" i="3"/>
  <c r="CX27" i="3"/>
  <c r="O133" i="3"/>
  <c r="O127" i="3"/>
  <c r="O128" i="3"/>
  <c r="O117" i="3"/>
  <c r="CX22" i="3"/>
  <c r="CX23" i="3"/>
  <c r="O129" i="3"/>
  <c r="O143" i="3"/>
  <c r="O132" i="3"/>
  <c r="O134" i="3"/>
  <c r="CX32" i="3"/>
  <c r="O138" i="3"/>
  <c r="O137" i="3"/>
  <c r="CX35" i="3"/>
  <c r="O130" i="3"/>
  <c r="CX38" i="3"/>
  <c r="O144" i="3"/>
  <c r="O136" i="3"/>
  <c r="CX36" i="3"/>
  <c r="O142" i="3"/>
  <c r="CX21" i="3"/>
  <c r="CW72" i="3"/>
  <c r="BU94" i="14"/>
  <c r="AI94" i="14" s="1"/>
  <c r="BU90" i="14"/>
  <c r="AI90" i="14" s="1"/>
  <c r="BU71" i="14"/>
  <c r="AI71" i="14" s="1"/>
  <c r="BU82" i="14"/>
  <c r="AI82" i="14" s="1"/>
  <c r="BU85" i="14"/>
  <c r="AI85" i="14" s="1"/>
  <c r="BU81" i="14"/>
  <c r="AI81" i="14" s="1"/>
  <c r="BU84" i="14"/>
  <c r="AI84" i="14" s="1"/>
  <c r="BU79" i="14"/>
  <c r="AI79" i="14" s="1"/>
  <c r="BU76" i="14"/>
  <c r="AI76" i="14" s="1"/>
  <c r="BU86" i="14"/>
  <c r="AI86" i="14" s="1"/>
  <c r="BU87" i="14"/>
  <c r="AI87" i="14" s="1"/>
  <c r="BU88" i="14"/>
  <c r="AI88" i="14" s="1"/>
  <c r="BU78" i="14"/>
  <c r="AI78" i="14" s="1"/>
  <c r="BU95" i="14"/>
  <c r="AI95" i="14" s="1"/>
  <c r="BU68" i="14"/>
  <c r="AI68" i="14" s="1"/>
  <c r="BU91" i="14"/>
  <c r="AI91" i="14" s="1"/>
  <c r="BU80" i="14"/>
  <c r="AI80" i="14" s="1"/>
  <c r="BU89" i="14"/>
  <c r="AI89" i="14" s="1"/>
  <c r="BU93" i="14"/>
  <c r="AI93" i="14" s="1"/>
  <c r="BU83" i="14"/>
  <c r="AI83" i="14" s="1"/>
  <c r="BU77" i="14"/>
  <c r="AI77" i="14" s="1"/>
  <c r="BU92" i="14"/>
  <c r="AI92" i="14" s="1"/>
  <c r="CW46" i="3"/>
  <c r="CW63" i="3"/>
  <c r="CW68" i="3"/>
  <c r="BU67" i="14"/>
  <c r="AI67" i="14" s="1"/>
  <c r="CW45" i="3"/>
  <c r="CW69" i="3"/>
  <c r="CW73" i="3"/>
  <c r="CW51" i="3"/>
  <c r="BU73" i="14"/>
  <c r="AI73" i="14" s="1"/>
  <c r="AD74" i="3"/>
  <c r="BU66" i="14"/>
  <c r="AI66" i="14" s="1"/>
  <c r="CW44" i="3"/>
  <c r="CV83" i="3"/>
  <c r="CV93" i="3"/>
  <c r="BU72" i="14"/>
  <c r="AI72" i="14" s="1"/>
  <c r="CV100" i="3"/>
  <c r="CV94" i="3"/>
  <c r="BU75" i="14"/>
  <c r="AI75" i="14" s="1"/>
  <c r="AD60" i="5"/>
  <c r="AB278" i="7" s="1"/>
  <c r="AD30" i="5"/>
  <c r="AB248" i="7" s="1"/>
  <c r="AD51" i="5"/>
  <c r="AB269" i="7" s="1"/>
  <c r="AD35" i="5"/>
  <c r="AB253" i="7" s="1"/>
  <c r="AD15" i="5"/>
  <c r="AB233" i="7" s="1"/>
  <c r="AD39" i="5"/>
  <c r="AB257" i="7" s="1"/>
  <c r="AD28" i="5"/>
  <c r="AB246" i="7" s="1"/>
  <c r="AD33" i="5"/>
  <c r="AB251" i="7" s="1"/>
  <c r="AD53" i="5"/>
  <c r="AB271" i="7" s="1"/>
  <c r="AD22" i="5"/>
  <c r="AB240" i="7" s="1"/>
  <c r="AD54" i="5"/>
  <c r="AB272" i="7" s="1"/>
  <c r="AD19" i="5"/>
  <c r="AB237" i="7" s="1"/>
  <c r="AD18" i="5"/>
  <c r="AB236" i="7" s="1"/>
  <c r="AD32" i="5"/>
  <c r="AB250" i="7" s="1"/>
  <c r="AD64" i="5"/>
  <c r="AB282" i="7" s="1"/>
  <c r="AD57" i="5"/>
  <c r="AB275" i="7" s="1"/>
  <c r="AD13" i="5"/>
  <c r="AB231" i="7" s="1"/>
  <c r="AD55" i="5"/>
  <c r="AB273" i="7" s="1"/>
  <c r="AD16" i="5"/>
  <c r="AB234" i="7" s="1"/>
  <c r="AD47" i="5"/>
  <c r="AB265" i="7" s="1"/>
  <c r="AD40" i="5"/>
  <c r="AB258" i="7" s="1"/>
  <c r="AD12" i="5"/>
  <c r="AB230" i="7" s="1"/>
  <c r="AD65" i="5"/>
  <c r="AB283" i="7" s="1"/>
  <c r="AD23" i="5"/>
  <c r="AB241" i="7" s="1"/>
  <c r="AD46" i="5"/>
  <c r="AB264" i="7" s="1"/>
  <c r="AD36" i="5"/>
  <c r="AB254" i="7" s="1"/>
  <c r="AD21" i="5"/>
  <c r="AB239" i="7" s="1"/>
  <c r="AD24" i="5"/>
  <c r="AB242" i="7" s="1"/>
  <c r="AD38" i="5"/>
  <c r="AB256" i="7" s="1"/>
  <c r="AD14" i="5"/>
  <c r="AB232" i="7" s="1"/>
  <c r="AD58" i="5"/>
  <c r="AB276" i="7" s="1"/>
  <c r="AD11" i="5"/>
  <c r="AB229" i="7" s="1"/>
  <c r="AD29" i="5"/>
  <c r="AB247" i="7" s="1"/>
  <c r="AD9" i="5"/>
  <c r="AB227" i="7" s="1"/>
  <c r="AD61" i="5"/>
  <c r="AB279" i="7" s="1"/>
  <c r="AD20" i="5"/>
  <c r="AB238" i="7" s="1"/>
  <c r="AD56" i="5"/>
  <c r="AB274" i="7" s="1"/>
  <c r="AD25" i="5"/>
  <c r="AB243" i="7" s="1"/>
  <c r="AD27" i="5"/>
  <c r="AB245" i="7" s="1"/>
  <c r="AD37" i="5"/>
  <c r="AB255" i="7" s="1"/>
  <c r="AD63" i="5"/>
  <c r="AB281" i="7" s="1"/>
  <c r="AD43" i="5"/>
  <c r="AB261" i="7" s="1"/>
  <c r="AD34" i="5"/>
  <c r="AB252" i="7" s="1"/>
  <c r="AD50" i="5"/>
  <c r="AB268" i="7" s="1"/>
  <c r="AD26" i="5"/>
  <c r="AB244" i="7" s="1"/>
  <c r="AD31" i="5"/>
  <c r="AB249" i="7" s="1"/>
  <c r="AD59" i="5"/>
  <c r="AB277" i="7" s="1"/>
  <c r="AD48" i="5"/>
  <c r="AB266" i="7" s="1"/>
  <c r="AD45" i="5"/>
  <c r="AB263" i="7" s="1"/>
  <c r="AD41" i="5"/>
  <c r="AB259" i="7" s="1"/>
  <c r="AD17" i="5"/>
  <c r="AB235" i="7" s="1"/>
  <c r="AD44" i="5"/>
  <c r="AB262" i="7" s="1"/>
  <c r="AD62" i="5"/>
  <c r="AB280" i="7" s="1"/>
  <c r="AD52" i="5"/>
  <c r="AB270" i="7" s="1"/>
  <c r="AD49" i="5"/>
  <c r="AB267" i="7" s="1"/>
  <c r="AD10" i="5"/>
  <c r="AB228" i="7" s="1"/>
  <c r="AD42" i="5"/>
  <c r="AB260" i="7" s="1"/>
  <c r="O124" i="3"/>
  <c r="CX18" i="3"/>
  <c r="CV95" i="3"/>
  <c r="CV102" i="3"/>
  <c r="CW47" i="3"/>
  <c r="BU69" i="14"/>
  <c r="AI69" i="14" s="1"/>
  <c r="CV84" i="3"/>
  <c r="CV88" i="3"/>
  <c r="CV81" i="3"/>
  <c r="O121" i="3"/>
  <c r="CX15" i="3"/>
  <c r="CW59" i="3"/>
  <c r="CV104" i="3"/>
  <c r="CV85" i="3"/>
  <c r="CV86" i="3"/>
  <c r="CV87" i="3"/>
  <c r="CV103" i="3"/>
  <c r="CW62" i="3"/>
  <c r="AD110" i="3"/>
  <c r="AD86" i="3" s="1"/>
  <c r="AC75" i="3"/>
  <c r="AD41" i="3"/>
  <c r="AE76" i="3"/>
  <c r="CV97" i="3"/>
  <c r="CV82" i="3"/>
  <c r="CV92" i="3"/>
  <c r="CV106" i="3"/>
  <c r="CW52" i="3"/>
  <c r="CV96" i="3"/>
  <c r="CW50" i="3"/>
  <c r="AC108" i="3"/>
  <c r="AC109" i="3" s="1"/>
  <c r="CV78" i="3"/>
  <c r="CV79" i="3"/>
  <c r="BV43" i="14"/>
  <c r="AJ43" i="14" s="1"/>
  <c r="AF18" i="3" s="1"/>
  <c r="AE40" i="3"/>
  <c r="O116" i="3"/>
  <c r="O146" i="3" s="1"/>
  <c r="O147" i="3" s="1"/>
  <c r="BV35" i="14"/>
  <c r="AJ35" i="14" s="1"/>
  <c r="CV98" i="3"/>
  <c r="CW55" i="3"/>
  <c r="T98" i="16"/>
  <c r="AH98" i="16" s="1"/>
  <c r="AI98" i="16" s="1"/>
  <c r="R103" i="16"/>
  <c r="AF103" i="16" s="1"/>
  <c r="AH257" i="9"/>
  <c r="AI84" i="9" s="1"/>
  <c r="AK266" i="9"/>
  <c r="AL93" i="9" s="1"/>
  <c r="AL266" i="9" s="1"/>
  <c r="AK85" i="9"/>
  <c r="S86" i="16" s="1"/>
  <c r="AN82" i="9"/>
  <c r="AN255" i="9" s="1"/>
  <c r="AJ77" i="9"/>
  <c r="AJ250" i="9" s="1"/>
  <c r="AI102" i="9"/>
  <c r="AL83" i="9"/>
  <c r="AK81" i="9"/>
  <c r="AK254" i="9" s="1"/>
  <c r="AN108" i="9"/>
  <c r="AN281" i="9" s="1"/>
  <c r="AH105" i="9"/>
  <c r="AH278" i="9" s="1"/>
  <c r="AM100" i="9"/>
  <c r="AL90" i="9"/>
  <c r="AL263" i="9" s="1"/>
  <c r="AG79" i="16"/>
  <c r="AJ75" i="9"/>
  <c r="AM92" i="9"/>
  <c r="AH247" i="9"/>
  <c r="AJ106" i="9"/>
  <c r="AJ95" i="9"/>
  <c r="AL88" i="9"/>
  <c r="AG79" i="9"/>
  <c r="AL87" i="9"/>
  <c r="AM96" i="9"/>
  <c r="AN253" i="9"/>
  <c r="AK72" i="9"/>
  <c r="S73" i="16" s="1"/>
  <c r="AH99" i="16"/>
  <c r="AI99" i="16" s="1"/>
  <c r="U99" i="16"/>
  <c r="K206" i="16"/>
  <c r="AF92" i="16"/>
  <c r="AN109" i="9"/>
  <c r="T110" i="16" s="1"/>
  <c r="AM70" i="9"/>
  <c r="AM243" i="9" s="1"/>
  <c r="AI69" i="9"/>
  <c r="AL101" i="9"/>
  <c r="AK110" i="9"/>
  <c r="S111" i="16" s="1"/>
  <c r="AL103" i="9"/>
  <c r="AF85" i="16"/>
  <c r="S84" i="16"/>
  <c r="AI262" i="9"/>
  <c r="Y184" i="16"/>
  <c r="Z184" i="16" s="1"/>
  <c r="L184" i="16"/>
  <c r="AG94" i="16"/>
  <c r="AM86" i="9"/>
  <c r="AM259" i="9" s="1"/>
  <c r="AI67" i="9"/>
  <c r="AJ71" i="9"/>
  <c r="AJ244" i="9" s="1"/>
  <c r="AF75" i="16"/>
  <c r="AM241" i="9"/>
  <c r="AN271" i="9"/>
  <c r="AJ239" i="9"/>
  <c r="AM73" i="9"/>
  <c r="AM246" i="9" s="1"/>
  <c r="AH264" i="9"/>
  <c r="AK251" i="9"/>
  <c r="AJ272" i="9"/>
  <c r="AL277" i="9"/>
  <c r="AH81" i="16"/>
  <c r="AI81" i="16" s="1"/>
  <c r="U81" i="16"/>
  <c r="K188" i="16"/>
  <c r="AL267" i="9"/>
  <c r="BV59" i="14" l="1"/>
  <c r="AJ59" i="14" s="1"/>
  <c r="AF34" i="3" s="1"/>
  <c r="BV48" i="14"/>
  <c r="AJ48" i="14" s="1"/>
  <c r="AF23" i="3" s="1"/>
  <c r="CY23" i="3" s="1"/>
  <c r="BV55" i="14"/>
  <c r="AJ55" i="14" s="1"/>
  <c r="AF30" i="3" s="1"/>
  <c r="CY30" i="3" s="1"/>
  <c r="BV50" i="14"/>
  <c r="AJ50" i="14" s="1"/>
  <c r="AF25" i="3" s="1"/>
  <c r="BV62" i="14"/>
  <c r="AJ62" i="14" s="1"/>
  <c r="AF37" i="3" s="1"/>
  <c r="BV44" i="14"/>
  <c r="AJ44" i="14" s="1"/>
  <c r="AF19" i="3" s="1"/>
  <c r="CY19" i="3" s="1"/>
  <c r="BV58" i="14"/>
  <c r="AJ58" i="14" s="1"/>
  <c r="AF33" i="3" s="1"/>
  <c r="CY33" i="3" s="1"/>
  <c r="CX10" i="3"/>
  <c r="AE27" i="5" s="1"/>
  <c r="AC245" i="7" s="1"/>
  <c r="BV40" i="14"/>
  <c r="AJ40" i="14" s="1"/>
  <c r="AF15" i="3" s="1"/>
  <c r="CY15" i="3" s="1"/>
  <c r="BV53" i="14"/>
  <c r="AJ53" i="14" s="1"/>
  <c r="AF28" i="3" s="1"/>
  <c r="CY28" i="3" s="1"/>
  <c r="BV52" i="14"/>
  <c r="AJ52" i="14" s="1"/>
  <c r="AF27" i="3" s="1"/>
  <c r="CY27" i="3" s="1"/>
  <c r="BV47" i="14"/>
  <c r="AJ47" i="14" s="1"/>
  <c r="AF22" i="3" s="1"/>
  <c r="CY22" i="3" s="1"/>
  <c r="BV61" i="14"/>
  <c r="AJ61" i="14" s="1"/>
  <c r="AF36" i="3" s="1"/>
  <c r="CY36" i="3" s="1"/>
  <c r="BV51" i="14"/>
  <c r="AJ51" i="14" s="1"/>
  <c r="AF26" i="3" s="1"/>
  <c r="CY26" i="3" s="1"/>
  <c r="BV57" i="14"/>
  <c r="AJ57" i="14" s="1"/>
  <c r="AF32" i="3" s="1"/>
  <c r="CY32" i="3" s="1"/>
  <c r="BV54" i="14"/>
  <c r="AJ54" i="14" s="1"/>
  <c r="AF29" i="3" s="1"/>
  <c r="CY29" i="3" s="1"/>
  <c r="BV41" i="14"/>
  <c r="AJ41" i="14" s="1"/>
  <c r="AF16" i="3" s="1"/>
  <c r="CY16" i="3" s="1"/>
  <c r="BV45" i="14"/>
  <c r="AJ45" i="14" s="1"/>
  <c r="AF20" i="3" s="1"/>
  <c r="CY20" i="3" s="1"/>
  <c r="BV42" i="14"/>
  <c r="AJ42" i="14" s="1"/>
  <c r="AF17" i="3" s="1"/>
  <c r="BV56" i="14"/>
  <c r="AJ56" i="14" s="1"/>
  <c r="AF31" i="3" s="1"/>
  <c r="CY31" i="3" s="1"/>
  <c r="BV46" i="14"/>
  <c r="AJ46" i="14" s="1"/>
  <c r="AF21" i="3" s="1"/>
  <c r="CY21" i="3" s="1"/>
  <c r="BV49" i="14"/>
  <c r="AJ49" i="14" s="1"/>
  <c r="AF24" i="3" s="1"/>
  <c r="CY24" i="3" s="1"/>
  <c r="BV60" i="14"/>
  <c r="AJ60" i="14" s="1"/>
  <c r="AF35" i="3" s="1"/>
  <c r="CY35" i="3" s="1"/>
  <c r="BV36" i="14"/>
  <c r="AJ36" i="14" s="1"/>
  <c r="AF11" i="3" s="1"/>
  <c r="CY11" i="3" s="1"/>
  <c r="BV39" i="14"/>
  <c r="AJ39" i="14" s="1"/>
  <c r="AF14" i="3" s="1"/>
  <c r="BV37" i="14"/>
  <c r="AJ37" i="14" s="1"/>
  <c r="AF12" i="3" s="1"/>
  <c r="BV38" i="14"/>
  <c r="AJ38" i="14" s="1"/>
  <c r="AF13" i="3" s="1"/>
  <c r="CY25" i="3"/>
  <c r="AD84" i="3"/>
  <c r="CW84" i="3" s="1"/>
  <c r="CY38" i="3"/>
  <c r="AD82" i="3"/>
  <c r="CW82" i="3" s="1"/>
  <c r="CY34" i="3"/>
  <c r="CY37" i="3"/>
  <c r="AD106" i="3"/>
  <c r="CW106" i="3" s="1"/>
  <c r="AD103" i="3"/>
  <c r="CW103" i="3" s="1"/>
  <c r="AE44" i="3"/>
  <c r="BV66" i="14" s="1"/>
  <c r="AJ66" i="14" s="1"/>
  <c r="AD94" i="3"/>
  <c r="CW94" i="3" s="1"/>
  <c r="AD79" i="3"/>
  <c r="CW79" i="3" s="1"/>
  <c r="AE61" i="3"/>
  <c r="O167" i="3" s="1"/>
  <c r="AE69" i="3"/>
  <c r="CX69" i="3" s="1"/>
  <c r="AE66" i="3"/>
  <c r="CX66" i="3" s="1"/>
  <c r="AE57" i="3"/>
  <c r="CX57" i="3" s="1"/>
  <c r="AE60" i="3"/>
  <c r="CX60" i="3" s="1"/>
  <c r="AJ31" i="14"/>
  <c r="AF10" i="3"/>
  <c r="BW42" i="14" s="1"/>
  <c r="AK42" i="14" s="1"/>
  <c r="CW86" i="3"/>
  <c r="AE48" i="3"/>
  <c r="AE52" i="3"/>
  <c r="AE72" i="3"/>
  <c r="AF76" i="3"/>
  <c r="AE41" i="3"/>
  <c r="AD99" i="3"/>
  <c r="AD91" i="3"/>
  <c r="AD80" i="3"/>
  <c r="AD107" i="3"/>
  <c r="AD89" i="3"/>
  <c r="AD105" i="3"/>
  <c r="AD90" i="3"/>
  <c r="AD101" i="3"/>
  <c r="AD87" i="3"/>
  <c r="AD85" i="3"/>
  <c r="AD81" i="3"/>
  <c r="AE47" i="3"/>
  <c r="AD100" i="3"/>
  <c r="AE51" i="3"/>
  <c r="AE45" i="3"/>
  <c r="AE55" i="3"/>
  <c r="AE58" i="3"/>
  <c r="AE56" i="3"/>
  <c r="AE54" i="3"/>
  <c r="AE63" i="3"/>
  <c r="AE50" i="3"/>
  <c r="AD83" i="3"/>
  <c r="AD75" i="3"/>
  <c r="AE110" i="3"/>
  <c r="AE71" i="3"/>
  <c r="AE46" i="3"/>
  <c r="AE65" i="3"/>
  <c r="AE62" i="3"/>
  <c r="AE49" i="3"/>
  <c r="CY18" i="3"/>
  <c r="AD78" i="3"/>
  <c r="AD104" i="3"/>
  <c r="AD88" i="3"/>
  <c r="AD95" i="3"/>
  <c r="AD98" i="3"/>
  <c r="AD96" i="3"/>
  <c r="AD92" i="3"/>
  <c r="AD97" i="3"/>
  <c r="AD102" i="3"/>
  <c r="AE53" i="3"/>
  <c r="AD93" i="3"/>
  <c r="AE70" i="3"/>
  <c r="AE67" i="3"/>
  <c r="AE73" i="3"/>
  <c r="AE64" i="3"/>
  <c r="AE59" i="3"/>
  <c r="AE68" i="3"/>
  <c r="K205" i="16"/>
  <c r="L205" i="16" s="1"/>
  <c r="U98" i="16"/>
  <c r="AK245" i="9"/>
  <c r="AL72" i="9" s="1"/>
  <c r="AL245" i="9" s="1"/>
  <c r="T83" i="16"/>
  <c r="AH83" i="16" s="1"/>
  <c r="AI83" i="16" s="1"/>
  <c r="T109" i="16"/>
  <c r="K216" i="16" s="1"/>
  <c r="AN73" i="9"/>
  <c r="AN246" i="9" s="1"/>
  <c r="AI105" i="9"/>
  <c r="AI278" i="9" s="1"/>
  <c r="AL81" i="9"/>
  <c r="AK77" i="9"/>
  <c r="S78" i="16" s="1"/>
  <c r="AN86" i="9"/>
  <c r="T87" i="16" s="1"/>
  <c r="AM93" i="9"/>
  <c r="AM266" i="9" s="1"/>
  <c r="AN70" i="9"/>
  <c r="T71" i="16" s="1"/>
  <c r="AM90" i="9"/>
  <c r="AM263" i="9" s="1"/>
  <c r="AM104" i="9"/>
  <c r="AK66" i="9"/>
  <c r="S67" i="16" s="1"/>
  <c r="AK71" i="9"/>
  <c r="S72" i="16" s="1"/>
  <c r="AG111" i="16"/>
  <c r="Y206" i="16"/>
  <c r="Z206" i="16" s="1"/>
  <c r="L206" i="16"/>
  <c r="AG86" i="16"/>
  <c r="Y188" i="16"/>
  <c r="Z188" i="16" s="1"/>
  <c r="L188" i="16"/>
  <c r="AK99" i="9"/>
  <c r="S100" i="16" s="1"/>
  <c r="AM94" i="9"/>
  <c r="AM267" i="9" s="1"/>
  <c r="AL78" i="9"/>
  <c r="AJ89" i="9"/>
  <c r="AJ262" i="9" s="1"/>
  <c r="AI91" i="9"/>
  <c r="AI264" i="9" s="1"/>
  <c r="S82" i="16"/>
  <c r="AN68" i="9"/>
  <c r="T69" i="16" s="1"/>
  <c r="AI242" i="9"/>
  <c r="AM269" i="9"/>
  <c r="AG252" i="9"/>
  <c r="AJ268" i="9"/>
  <c r="AJ279" i="9"/>
  <c r="AM265" i="9"/>
  <c r="AM273" i="9"/>
  <c r="AL256" i="9"/>
  <c r="AI275" i="9"/>
  <c r="AG84" i="16"/>
  <c r="AH110" i="16"/>
  <c r="AI110" i="16" s="1"/>
  <c r="U110" i="16"/>
  <c r="K217" i="16"/>
  <c r="R106" i="16"/>
  <c r="AI257" i="9"/>
  <c r="AI240" i="9"/>
  <c r="AL276" i="9"/>
  <c r="AK283" i="9"/>
  <c r="AL274" i="9"/>
  <c r="AN282" i="9"/>
  <c r="AG73" i="16"/>
  <c r="AL260" i="9"/>
  <c r="AL261" i="9"/>
  <c r="AI74" i="9"/>
  <c r="AI247" i="9" s="1"/>
  <c r="AJ248" i="9"/>
  <c r="AK258" i="9"/>
  <c r="AE30" i="5" l="1"/>
  <c r="AC248" i="7" s="1"/>
  <c r="AE38" i="5"/>
  <c r="AC256" i="7" s="1"/>
  <c r="AE26" i="5"/>
  <c r="AC244" i="7" s="1"/>
  <c r="AE51" i="5"/>
  <c r="AC269" i="7" s="1"/>
  <c r="AE11" i="5"/>
  <c r="AC229" i="7" s="1"/>
  <c r="AE35" i="5"/>
  <c r="AC253" i="7" s="1"/>
  <c r="AE47" i="5"/>
  <c r="AC265" i="7" s="1"/>
  <c r="AE41" i="5"/>
  <c r="AC259" i="7" s="1"/>
  <c r="AE17" i="5"/>
  <c r="AC235" i="7" s="1"/>
  <c r="AE62" i="5"/>
  <c r="AC280" i="7" s="1"/>
  <c r="AE57" i="5"/>
  <c r="AC275" i="7" s="1"/>
  <c r="AE16" i="5"/>
  <c r="AC234" i="7" s="1"/>
  <c r="AE53" i="5"/>
  <c r="AC271" i="7" s="1"/>
  <c r="AE32" i="5"/>
  <c r="AC250" i="7" s="1"/>
  <c r="AE31" i="5"/>
  <c r="AC249" i="7" s="1"/>
  <c r="AE42" i="5"/>
  <c r="AC260" i="7" s="1"/>
  <c r="AE14" i="5"/>
  <c r="AC232" i="7" s="1"/>
  <c r="AE56" i="5"/>
  <c r="AC274" i="7" s="1"/>
  <c r="AE33" i="5"/>
  <c r="AC251" i="7" s="1"/>
  <c r="AE44" i="5"/>
  <c r="AC262" i="7" s="1"/>
  <c r="AE55" i="5"/>
  <c r="AC273" i="7" s="1"/>
  <c r="AE23" i="5"/>
  <c r="AC241" i="7" s="1"/>
  <c r="AE50" i="5"/>
  <c r="AC268" i="7" s="1"/>
  <c r="AE29" i="5"/>
  <c r="AC247" i="7" s="1"/>
  <c r="AE12" i="5"/>
  <c r="AC230" i="7" s="1"/>
  <c r="AE22" i="5"/>
  <c r="AC240" i="7" s="1"/>
  <c r="AE54" i="5"/>
  <c r="AC272" i="7" s="1"/>
  <c r="AE19" i="5"/>
  <c r="AC237" i="7" s="1"/>
  <c r="AE13" i="5"/>
  <c r="AC231" i="7" s="1"/>
  <c r="AE15" i="5"/>
  <c r="AC233" i="7" s="1"/>
  <c r="AE63" i="5"/>
  <c r="AC281" i="7" s="1"/>
  <c r="AE25" i="5"/>
  <c r="AC243" i="7" s="1"/>
  <c r="AE60" i="5"/>
  <c r="AC278" i="7" s="1"/>
  <c r="AE18" i="5"/>
  <c r="AC236" i="7" s="1"/>
  <c r="AE46" i="5"/>
  <c r="AC264" i="7" s="1"/>
  <c r="AE43" i="5"/>
  <c r="AC261" i="7" s="1"/>
  <c r="AE45" i="5"/>
  <c r="AC263" i="7" s="1"/>
  <c r="AE37" i="5"/>
  <c r="AC255" i="7" s="1"/>
  <c r="AE40" i="5"/>
  <c r="AC258" i="7" s="1"/>
  <c r="AE34" i="5"/>
  <c r="AC252" i="7" s="1"/>
  <c r="AE58" i="5"/>
  <c r="AC276" i="7" s="1"/>
  <c r="AE48" i="5"/>
  <c r="AC266" i="7" s="1"/>
  <c r="AE49" i="5"/>
  <c r="AC267" i="7" s="1"/>
  <c r="AE61" i="5"/>
  <c r="AC279" i="7" s="1"/>
  <c r="AE36" i="5"/>
  <c r="AC254" i="7" s="1"/>
  <c r="AE39" i="5"/>
  <c r="AC257" i="7" s="1"/>
  <c r="AE28" i="5"/>
  <c r="AC246" i="7" s="1"/>
  <c r="AE52" i="5"/>
  <c r="AC270" i="7" s="1"/>
  <c r="AE21" i="5"/>
  <c r="AC239" i="7" s="1"/>
  <c r="AE65" i="5"/>
  <c r="AC283" i="7" s="1"/>
  <c r="AE20" i="5"/>
  <c r="AC238" i="7" s="1"/>
  <c r="AE59" i="5"/>
  <c r="AC277" i="7" s="1"/>
  <c r="AE10" i="5"/>
  <c r="AC228" i="7" s="1"/>
  <c r="AE24" i="5"/>
  <c r="AC242" i="7" s="1"/>
  <c r="AE9" i="5"/>
  <c r="AC227" i="7" s="1"/>
  <c r="AE64" i="5"/>
  <c r="AC282" i="7" s="1"/>
  <c r="O150" i="3"/>
  <c r="O180" i="3" s="1"/>
  <c r="O181" i="3" s="1"/>
  <c r="O163" i="3"/>
  <c r="AG17" i="3"/>
  <c r="CZ17" i="3" s="1"/>
  <c r="CY17" i="3"/>
  <c r="CY13" i="3"/>
  <c r="CX61" i="3"/>
  <c r="BW41" i="14"/>
  <c r="AK41" i="14" s="1"/>
  <c r="AG16" i="3" s="1"/>
  <c r="CZ16" i="3" s="1"/>
  <c r="CY12" i="3"/>
  <c r="CY14" i="3"/>
  <c r="BW39" i="14"/>
  <c r="AK39" i="14" s="1"/>
  <c r="AG14" i="3" s="1"/>
  <c r="CZ14" i="3" s="1"/>
  <c r="BW37" i="14"/>
  <c r="AK37" i="14" s="1"/>
  <c r="AG12" i="3" s="1"/>
  <c r="BW38" i="14"/>
  <c r="AK38" i="14" s="1"/>
  <c r="AG13" i="3" s="1"/>
  <c r="BW63" i="14"/>
  <c r="AK63" i="14" s="1"/>
  <c r="AG38" i="3" s="1"/>
  <c r="CZ38" i="3" s="1"/>
  <c r="O166" i="3"/>
  <c r="O175" i="3"/>
  <c r="CX44" i="3"/>
  <c r="BW36" i="14"/>
  <c r="AK36" i="14" s="1"/>
  <c r="AG11" i="3" s="1"/>
  <c r="BW59" i="14"/>
  <c r="AK59" i="14" s="1"/>
  <c r="AG34" i="3" s="1"/>
  <c r="CZ34" i="3" s="1"/>
  <c r="BW53" i="14"/>
  <c r="AK53" i="14" s="1"/>
  <c r="AG28" i="3" s="1"/>
  <c r="BW56" i="14"/>
  <c r="AK56" i="14" s="1"/>
  <c r="AG31" i="3" s="1"/>
  <c r="CZ31" i="3" s="1"/>
  <c r="BW57" i="14"/>
  <c r="AK57" i="14" s="1"/>
  <c r="AG32" i="3" s="1"/>
  <c r="CZ32" i="3" s="1"/>
  <c r="BW46" i="14"/>
  <c r="AK46" i="14" s="1"/>
  <c r="AG21" i="3" s="1"/>
  <c r="BW48" i="14"/>
  <c r="AK48" i="14" s="1"/>
  <c r="AG23" i="3" s="1"/>
  <c r="BW62" i="14"/>
  <c r="AK62" i="14" s="1"/>
  <c r="AG37" i="3" s="1"/>
  <c r="BW45" i="14"/>
  <c r="AK45" i="14" s="1"/>
  <c r="AG20" i="3" s="1"/>
  <c r="CZ20" i="3" s="1"/>
  <c r="BW52" i="14"/>
  <c r="AK52" i="14" s="1"/>
  <c r="AG27" i="3" s="1"/>
  <c r="CZ27" i="3" s="1"/>
  <c r="BW60" i="14"/>
  <c r="AK60" i="14" s="1"/>
  <c r="AG35" i="3" s="1"/>
  <c r="CZ35" i="3" s="1"/>
  <c r="BW47" i="14"/>
  <c r="AK47" i="14" s="1"/>
  <c r="AG22" i="3" s="1"/>
  <c r="BW49" i="14"/>
  <c r="AK49" i="14" s="1"/>
  <c r="AG24" i="3" s="1"/>
  <c r="BW51" i="14"/>
  <c r="AK51" i="14" s="1"/>
  <c r="AG26" i="3" s="1"/>
  <c r="BW54" i="14"/>
  <c r="AK54" i="14" s="1"/>
  <c r="AG29" i="3" s="1"/>
  <c r="CZ29" i="3" s="1"/>
  <c r="BW44" i="14"/>
  <c r="AK44" i="14" s="1"/>
  <c r="AG19" i="3" s="1"/>
  <c r="CZ19" i="3" s="1"/>
  <c r="BW55" i="14"/>
  <c r="AK55" i="14" s="1"/>
  <c r="AG30" i="3" s="1"/>
  <c r="BW50" i="14"/>
  <c r="AK50" i="14" s="1"/>
  <c r="AG25" i="3" s="1"/>
  <c r="BW58" i="14"/>
  <c r="AK58" i="14" s="1"/>
  <c r="AG33" i="3" s="1"/>
  <c r="CZ33" i="3" s="1"/>
  <c r="BW61" i="14"/>
  <c r="AK61" i="14" s="1"/>
  <c r="AG36" i="3" s="1"/>
  <c r="AE74" i="3"/>
  <c r="AE75" i="3" s="1"/>
  <c r="AE103" i="3"/>
  <c r="CX103" i="3" s="1"/>
  <c r="O172" i="3"/>
  <c r="O173" i="3"/>
  <c r="CX67" i="3"/>
  <c r="O168" i="3"/>
  <c r="CX62" i="3"/>
  <c r="BV69" i="14"/>
  <c r="AJ69" i="14" s="1"/>
  <c r="AF47" i="3" s="1"/>
  <c r="O153" i="3"/>
  <c r="CX47" i="3"/>
  <c r="AE107" i="3"/>
  <c r="CW107" i="3"/>
  <c r="AE79" i="3"/>
  <c r="O179" i="3"/>
  <c r="CX73" i="3"/>
  <c r="BV75" i="14"/>
  <c r="AJ75" i="14" s="1"/>
  <c r="AF53" i="3" s="1"/>
  <c r="O159" i="3"/>
  <c r="CX53" i="3"/>
  <c r="CW96" i="3"/>
  <c r="AE96" i="3"/>
  <c r="CX96" i="3" s="1"/>
  <c r="CW104" i="3"/>
  <c r="AE104" i="3"/>
  <c r="CX49" i="3"/>
  <c r="O155" i="3"/>
  <c r="CX71" i="3"/>
  <c r="O177" i="3"/>
  <c r="O156" i="3"/>
  <c r="BV72" i="14"/>
  <c r="AJ72" i="14" s="1"/>
  <c r="AF50" i="3" s="1"/>
  <c r="CX50" i="3"/>
  <c r="CX58" i="3"/>
  <c r="O164" i="3"/>
  <c r="CW100" i="3"/>
  <c r="AE100" i="3"/>
  <c r="CX100" i="3" s="1"/>
  <c r="AE87" i="3"/>
  <c r="CW87" i="3"/>
  <c r="CW89" i="3"/>
  <c r="AE89" i="3"/>
  <c r="CW99" i="3"/>
  <c r="AE99" i="3"/>
  <c r="CX99" i="3" s="1"/>
  <c r="BV70" i="14"/>
  <c r="AJ70" i="14" s="1"/>
  <c r="AF48" i="3" s="1"/>
  <c r="CY48" i="3" s="1"/>
  <c r="O154" i="3"/>
  <c r="CX48" i="3"/>
  <c r="AE82" i="3"/>
  <c r="O165" i="3"/>
  <c r="CX59" i="3"/>
  <c r="CX70" i="3"/>
  <c r="O176" i="3"/>
  <c r="CW97" i="3"/>
  <c r="AE97" i="3"/>
  <c r="CX97" i="3" s="1"/>
  <c r="AE95" i="3"/>
  <c r="CX95" i="3" s="1"/>
  <c r="CW95" i="3"/>
  <c r="CX65" i="3"/>
  <c r="O171" i="3"/>
  <c r="CX54" i="3"/>
  <c r="O160" i="3"/>
  <c r="BV67" i="14"/>
  <c r="AJ67" i="14" s="1"/>
  <c r="AF45" i="3" s="1"/>
  <c r="CY45" i="3" s="1"/>
  <c r="O151" i="3"/>
  <c r="CX45" i="3"/>
  <c r="AE81" i="3"/>
  <c r="CX81" i="3" s="1"/>
  <c r="CW81" i="3"/>
  <c r="CW90" i="3"/>
  <c r="AE90" i="3"/>
  <c r="CX90" i="3" s="1"/>
  <c r="CW80" i="3"/>
  <c r="AE80" i="3"/>
  <c r="CX80" i="3" s="1"/>
  <c r="O178" i="3"/>
  <c r="CX72" i="3"/>
  <c r="AE84" i="3"/>
  <c r="O174" i="3"/>
  <c r="CX68" i="3"/>
  <c r="CW102" i="3"/>
  <c r="AE102" i="3"/>
  <c r="CX102" i="3" s="1"/>
  <c r="CW98" i="3"/>
  <c r="AE98" i="3"/>
  <c r="CX98" i="3" s="1"/>
  <c r="CW78" i="3"/>
  <c r="AD108" i="3"/>
  <c r="AD109" i="3" s="1"/>
  <c r="AE78" i="3"/>
  <c r="CX78" i="3" s="1"/>
  <c r="O169" i="3"/>
  <c r="CX63" i="3"/>
  <c r="O161" i="3"/>
  <c r="CX55" i="3"/>
  <c r="CW101" i="3"/>
  <c r="AE101" i="3"/>
  <c r="CX101" i="3" s="1"/>
  <c r="AE94" i="3"/>
  <c r="CX64" i="3"/>
  <c r="O170" i="3"/>
  <c r="CW93" i="3"/>
  <c r="AE93" i="3"/>
  <c r="CX93" i="3" s="1"/>
  <c r="CW92" i="3"/>
  <c r="AE92" i="3"/>
  <c r="CX92" i="3" s="1"/>
  <c r="CW88" i="3"/>
  <c r="AE88" i="3"/>
  <c r="CX88" i="3" s="1"/>
  <c r="BV94" i="14"/>
  <c r="AJ94" i="14" s="1"/>
  <c r="AF72" i="3" s="1"/>
  <c r="BV85" i="14"/>
  <c r="AJ85" i="14" s="1"/>
  <c r="AF63" i="3" s="1"/>
  <c r="BV71" i="14"/>
  <c r="AJ71" i="14" s="1"/>
  <c r="AF49" i="3" s="1"/>
  <c r="BV88" i="14"/>
  <c r="AJ88" i="14" s="1"/>
  <c r="AF66" i="3" s="1"/>
  <c r="BV76" i="14"/>
  <c r="AJ76" i="14" s="1"/>
  <c r="AF54" i="3" s="1"/>
  <c r="CY54" i="3" s="1"/>
  <c r="BV81" i="14"/>
  <c r="AJ81" i="14" s="1"/>
  <c r="AF59" i="3" s="1"/>
  <c r="CY59" i="3" s="1"/>
  <c r="BV84" i="14"/>
  <c r="AJ84" i="14" s="1"/>
  <c r="AF62" i="3" s="1"/>
  <c r="BV89" i="14"/>
  <c r="AJ89" i="14" s="1"/>
  <c r="AF67" i="3" s="1"/>
  <c r="BV91" i="14"/>
  <c r="AJ91" i="14" s="1"/>
  <c r="AF69" i="3" s="1"/>
  <c r="BV78" i="14"/>
  <c r="AJ78" i="14" s="1"/>
  <c r="AF56" i="3" s="1"/>
  <c r="BV77" i="14"/>
  <c r="AJ77" i="14" s="1"/>
  <c r="AF55" i="3" s="1"/>
  <c r="BV86" i="14"/>
  <c r="AJ86" i="14" s="1"/>
  <c r="AF64" i="3" s="1"/>
  <c r="BV80" i="14"/>
  <c r="AJ80" i="14" s="1"/>
  <c r="AF58" i="3" s="1"/>
  <c r="BV82" i="14"/>
  <c r="AJ82" i="14" s="1"/>
  <c r="AF60" i="3" s="1"/>
  <c r="BV87" i="14"/>
  <c r="AJ87" i="14" s="1"/>
  <c r="AF65" i="3" s="1"/>
  <c r="CY65" i="3" s="1"/>
  <c r="BV92" i="14"/>
  <c r="AJ92" i="14" s="1"/>
  <c r="AF70" i="3" s="1"/>
  <c r="BV95" i="14"/>
  <c r="AJ95" i="14" s="1"/>
  <c r="AF73" i="3" s="1"/>
  <c r="O152" i="3"/>
  <c r="BV83" i="14"/>
  <c r="AJ83" i="14" s="1"/>
  <c r="AF61" i="3" s="1"/>
  <c r="BV68" i="14"/>
  <c r="AJ68" i="14" s="1"/>
  <c r="AF46" i="3" s="1"/>
  <c r="BV79" i="14"/>
  <c r="AJ79" i="14" s="1"/>
  <c r="AF57" i="3" s="1"/>
  <c r="BV93" i="14"/>
  <c r="AJ93" i="14" s="1"/>
  <c r="AF71" i="3" s="1"/>
  <c r="BV90" i="14"/>
  <c r="AJ90" i="14" s="1"/>
  <c r="AF68" i="3" s="1"/>
  <c r="CX46" i="3"/>
  <c r="CW83" i="3"/>
  <c r="AE83" i="3"/>
  <c r="CX83" i="3" s="1"/>
  <c r="CX56" i="3"/>
  <c r="O162" i="3"/>
  <c r="O157" i="3"/>
  <c r="BV73" i="14"/>
  <c r="AJ73" i="14" s="1"/>
  <c r="AF51" i="3" s="1"/>
  <c r="CX51" i="3"/>
  <c r="CW85" i="3"/>
  <c r="AE85" i="3"/>
  <c r="CW105" i="3"/>
  <c r="AE105" i="3"/>
  <c r="CX105" i="3" s="1"/>
  <c r="AE91" i="3"/>
  <c r="CX91" i="3" s="1"/>
  <c r="CW91" i="3"/>
  <c r="CX52" i="3"/>
  <c r="BV74" i="14"/>
  <c r="AJ74" i="14" s="1"/>
  <c r="AF52" i="3" s="1"/>
  <c r="O158" i="3"/>
  <c r="AE106" i="3"/>
  <c r="AF44" i="3"/>
  <c r="AE86" i="3"/>
  <c r="BW43" i="14"/>
  <c r="AK43" i="14" s="1"/>
  <c r="AG18" i="3" s="1"/>
  <c r="BW40" i="14"/>
  <c r="AK40" i="14" s="1"/>
  <c r="AG15" i="3" s="1"/>
  <c r="CZ15" i="3" s="1"/>
  <c r="AF40" i="3"/>
  <c r="BW35" i="14"/>
  <c r="AK35" i="14" s="1"/>
  <c r="AK31" i="14" s="1"/>
  <c r="CY10" i="3"/>
  <c r="Y205" i="16"/>
  <c r="Z205" i="16" s="1"/>
  <c r="U83" i="16"/>
  <c r="K190" i="16"/>
  <c r="L190" i="16" s="1"/>
  <c r="U109" i="16"/>
  <c r="AH109" i="16"/>
  <c r="AI109" i="16" s="1"/>
  <c r="AK272" i="9"/>
  <c r="AL99" i="9" s="1"/>
  <c r="AN243" i="9"/>
  <c r="AM72" i="9"/>
  <c r="AM245" i="9" s="1"/>
  <c r="AH87" i="16"/>
  <c r="AI87" i="16" s="1"/>
  <c r="U87" i="16"/>
  <c r="K194" i="16"/>
  <c r="AJ105" i="9"/>
  <c r="AJ278" i="9" s="1"/>
  <c r="AJ74" i="9"/>
  <c r="AJ247" i="9" s="1"/>
  <c r="AG72" i="16"/>
  <c r="AL110" i="9"/>
  <c r="AJ67" i="9"/>
  <c r="AN92" i="9"/>
  <c r="T93" i="16" s="1"/>
  <c r="AH69" i="16"/>
  <c r="AI69" i="16" s="1"/>
  <c r="U69" i="16"/>
  <c r="K176" i="16"/>
  <c r="AL85" i="9"/>
  <c r="AL258" i="9" s="1"/>
  <c r="AM101" i="9"/>
  <c r="AM274" i="9" s="1"/>
  <c r="AJ84" i="9"/>
  <c r="AJ257" i="9" s="1"/>
  <c r="T74" i="16"/>
  <c r="AF106" i="16"/>
  <c r="AN100" i="9"/>
  <c r="T101" i="16" s="1"/>
  <c r="AK106" i="9"/>
  <c r="S107" i="16" s="1"/>
  <c r="AN241" i="9"/>
  <c r="AG100" i="16"/>
  <c r="AK239" i="9"/>
  <c r="AM277" i="9"/>
  <c r="AN259" i="9"/>
  <c r="AM103" i="9"/>
  <c r="AM276" i="9" s="1"/>
  <c r="AN96" i="9"/>
  <c r="T97" i="16" s="1"/>
  <c r="AG67" i="16"/>
  <c r="AK75" i="9"/>
  <c r="S76" i="16" s="1"/>
  <c r="AM88" i="9"/>
  <c r="AM261" i="9" s="1"/>
  <c r="AK95" i="9"/>
  <c r="S96" i="16" s="1"/>
  <c r="AJ69" i="9"/>
  <c r="AJ242" i="9" s="1"/>
  <c r="AG82" i="16"/>
  <c r="AN93" i="9"/>
  <c r="T94" i="16" s="1"/>
  <c r="AG78" i="16"/>
  <c r="AM83" i="9"/>
  <c r="AM256" i="9" s="1"/>
  <c r="AJ91" i="9"/>
  <c r="AJ264" i="9" s="1"/>
  <c r="AK89" i="9"/>
  <c r="S90" i="16" s="1"/>
  <c r="AN94" i="9"/>
  <c r="AN267" i="9" s="1"/>
  <c r="AN90" i="9"/>
  <c r="T91" i="16" s="1"/>
  <c r="AM87" i="9"/>
  <c r="Y217" i="16"/>
  <c r="Z217" i="16" s="1"/>
  <c r="L217" i="16"/>
  <c r="AJ102" i="9"/>
  <c r="AJ275" i="9" s="1"/>
  <c r="AH79" i="9"/>
  <c r="R80" i="16" s="1"/>
  <c r="AL251" i="9"/>
  <c r="AK244" i="9"/>
  <c r="AH71" i="16"/>
  <c r="AI71" i="16" s="1"/>
  <c r="U71" i="16"/>
  <c r="K178" i="16"/>
  <c r="Y216" i="16"/>
  <c r="Z216" i="16" s="1"/>
  <c r="L216" i="16"/>
  <c r="AK250" i="9"/>
  <c r="AL254" i="9"/>
  <c r="AG10" i="3" l="1"/>
  <c r="BX42" i="14" s="1"/>
  <c r="AL42" i="14" s="1"/>
  <c r="AH17" i="3" s="1"/>
  <c r="BX39" i="14"/>
  <c r="AL39" i="14" s="1"/>
  <c r="AH14" i="3" s="1"/>
  <c r="DA14" i="3" s="1"/>
  <c r="AF110" i="3"/>
  <c r="AF103" i="3" s="1"/>
  <c r="BX41" i="14"/>
  <c r="AL41" i="14" s="1"/>
  <c r="AH16" i="3" s="1"/>
  <c r="CZ12" i="3"/>
  <c r="CZ13" i="3"/>
  <c r="BX56" i="14"/>
  <c r="AL56" i="14" s="1"/>
  <c r="AH31" i="3" s="1"/>
  <c r="BX59" i="14"/>
  <c r="AL59" i="14" s="1"/>
  <c r="AH34" i="3" s="1"/>
  <c r="BX61" i="14"/>
  <c r="AL61" i="14" s="1"/>
  <c r="AH36" i="3" s="1"/>
  <c r="DA36" i="3" s="1"/>
  <c r="BX49" i="14"/>
  <c r="AL49" i="14" s="1"/>
  <c r="AH24" i="3" s="1"/>
  <c r="BX48" i="14"/>
  <c r="AL48" i="14" s="1"/>
  <c r="AH23" i="3" s="1"/>
  <c r="DA23" i="3" s="1"/>
  <c r="BX53" i="14"/>
  <c r="AL53" i="14" s="1"/>
  <c r="AH28" i="3" s="1"/>
  <c r="BX52" i="14"/>
  <c r="AL52" i="14" s="1"/>
  <c r="AH27" i="3" s="1"/>
  <c r="BX50" i="14"/>
  <c r="AL50" i="14" s="1"/>
  <c r="AH25" i="3" s="1"/>
  <c r="P131" i="3" s="1"/>
  <c r="BX54" i="14"/>
  <c r="AL54" i="14" s="1"/>
  <c r="AH29" i="3" s="1"/>
  <c r="BX51" i="14"/>
  <c r="AL51" i="14" s="1"/>
  <c r="AH26" i="3" s="1"/>
  <c r="P132" i="3" s="1"/>
  <c r="BX63" i="14"/>
  <c r="AL63" i="14" s="1"/>
  <c r="AH38" i="3" s="1"/>
  <c r="BX62" i="14"/>
  <c r="AL62" i="14" s="1"/>
  <c r="AH37" i="3" s="1"/>
  <c r="P143" i="3" s="1"/>
  <c r="BX55" i="14"/>
  <c r="AL55" i="14" s="1"/>
  <c r="AH30" i="3" s="1"/>
  <c r="DA30" i="3" s="1"/>
  <c r="BX47" i="14"/>
  <c r="AL47" i="14" s="1"/>
  <c r="AH22" i="3" s="1"/>
  <c r="P128" i="3" s="1"/>
  <c r="BX44" i="14"/>
  <c r="AL44" i="14" s="1"/>
  <c r="AH19" i="3" s="1"/>
  <c r="BX45" i="14"/>
  <c r="AL45" i="14" s="1"/>
  <c r="AH20" i="3" s="1"/>
  <c r="BX57" i="14"/>
  <c r="AL57" i="14" s="1"/>
  <c r="AH32" i="3" s="1"/>
  <c r="BX58" i="14"/>
  <c r="AL58" i="14" s="1"/>
  <c r="AH33" i="3" s="1"/>
  <c r="O210" i="3"/>
  <c r="CZ30" i="3"/>
  <c r="CZ24" i="3"/>
  <c r="CZ11" i="3"/>
  <c r="CZ36" i="3"/>
  <c r="CZ37" i="3"/>
  <c r="CZ23" i="3"/>
  <c r="DA28" i="3"/>
  <c r="CZ28" i="3"/>
  <c r="CZ22" i="3"/>
  <c r="CZ25" i="3"/>
  <c r="CZ26" i="3"/>
  <c r="CZ21" i="3"/>
  <c r="CY61" i="3"/>
  <c r="CY55" i="3"/>
  <c r="CY62" i="3"/>
  <c r="CY49" i="3"/>
  <c r="BW74" i="14"/>
  <c r="AK74" i="14" s="1"/>
  <c r="CY52" i="3"/>
  <c r="CY71" i="3"/>
  <c r="CY60" i="3"/>
  <c r="CY56" i="3"/>
  <c r="CY63" i="3"/>
  <c r="BW69" i="14"/>
  <c r="AK69" i="14" s="1"/>
  <c r="CY47" i="3"/>
  <c r="CY68" i="3"/>
  <c r="CY57" i="3"/>
  <c r="CY73" i="3"/>
  <c r="CY58" i="3"/>
  <c r="CY69" i="3"/>
  <c r="CY72" i="3"/>
  <c r="BW73" i="14"/>
  <c r="AK73" i="14" s="1"/>
  <c r="CY51" i="3"/>
  <c r="CY70" i="3"/>
  <c r="CY64" i="3"/>
  <c r="CY67" i="3"/>
  <c r="CY103" i="3"/>
  <c r="BW72" i="14"/>
  <c r="AK72" i="14" s="1"/>
  <c r="CY50" i="3"/>
  <c r="AF41" i="3"/>
  <c r="AG76" i="3"/>
  <c r="BW66" i="14"/>
  <c r="AK66" i="14" s="1"/>
  <c r="AF74" i="3"/>
  <c r="CY44" i="3"/>
  <c r="O192" i="3"/>
  <c r="O195" i="3"/>
  <c r="AE108" i="3"/>
  <c r="AE109" i="3" s="1"/>
  <c r="O185" i="3"/>
  <c r="O215" i="3" s="1"/>
  <c r="O205" i="3"/>
  <c r="AF98" i="3"/>
  <c r="O204" i="3"/>
  <c r="O189" i="3"/>
  <c r="CX82" i="3"/>
  <c r="O196" i="3"/>
  <c r="O194" i="3"/>
  <c r="O211" i="3"/>
  <c r="CZ10" i="3"/>
  <c r="BX40" i="14"/>
  <c r="AL40" i="14" s="1"/>
  <c r="AH15" i="3" s="1"/>
  <c r="BX35" i="14"/>
  <c r="AL35" i="14" s="1"/>
  <c r="AL31" i="14" s="1"/>
  <c r="AG40" i="3"/>
  <c r="O213" i="3"/>
  <c r="CX106" i="3"/>
  <c r="O212" i="3"/>
  <c r="AF105" i="3"/>
  <c r="O214" i="3"/>
  <c r="AF62" i="5"/>
  <c r="AD280" i="7" s="1"/>
  <c r="AF47" i="5"/>
  <c r="AD265" i="7" s="1"/>
  <c r="AF36" i="5"/>
  <c r="AD254" i="7" s="1"/>
  <c r="AF22" i="5"/>
  <c r="AD240" i="7" s="1"/>
  <c r="AF60" i="5"/>
  <c r="AD278" i="7" s="1"/>
  <c r="AF24" i="5"/>
  <c r="AD242" i="7" s="1"/>
  <c r="AF13" i="5"/>
  <c r="AD231" i="7" s="1"/>
  <c r="AF52" i="5"/>
  <c r="AD270" i="7" s="1"/>
  <c r="AF43" i="5"/>
  <c r="AD261" i="7" s="1"/>
  <c r="AF45" i="5"/>
  <c r="AD263" i="7" s="1"/>
  <c r="AF44" i="5"/>
  <c r="AD262" i="7" s="1"/>
  <c r="AF50" i="5"/>
  <c r="AD268" i="7" s="1"/>
  <c r="AF48" i="5"/>
  <c r="AD266" i="7" s="1"/>
  <c r="AF37" i="5"/>
  <c r="AD255" i="7" s="1"/>
  <c r="AF30" i="5"/>
  <c r="AD248" i="7" s="1"/>
  <c r="AF28" i="5"/>
  <c r="AD246" i="7" s="1"/>
  <c r="AF34" i="5"/>
  <c r="AD252" i="7" s="1"/>
  <c r="AF65" i="5"/>
  <c r="AD283" i="7" s="1"/>
  <c r="AF20" i="5"/>
  <c r="AD238" i="7" s="1"/>
  <c r="AF9" i="5"/>
  <c r="AD227" i="7" s="1"/>
  <c r="AF35" i="5"/>
  <c r="AD253" i="7" s="1"/>
  <c r="AF32" i="5"/>
  <c r="AD250" i="7" s="1"/>
  <c r="AF51" i="5"/>
  <c r="AD269" i="7" s="1"/>
  <c r="AF58" i="5"/>
  <c r="AD276" i="7" s="1"/>
  <c r="AF38" i="5"/>
  <c r="AD256" i="7" s="1"/>
  <c r="AF41" i="5"/>
  <c r="AD259" i="7" s="1"/>
  <c r="AF54" i="5"/>
  <c r="AD272" i="7" s="1"/>
  <c r="AF15" i="5"/>
  <c r="AD233" i="7" s="1"/>
  <c r="AF55" i="5"/>
  <c r="AD273" i="7" s="1"/>
  <c r="AF21" i="5"/>
  <c r="AD239" i="7" s="1"/>
  <c r="AF14" i="5"/>
  <c r="AD232" i="7" s="1"/>
  <c r="AF29" i="5"/>
  <c r="AD247" i="7" s="1"/>
  <c r="AF42" i="5"/>
  <c r="AD260" i="7" s="1"/>
  <c r="AF59" i="5"/>
  <c r="AD277" i="7" s="1"/>
  <c r="AF17" i="5"/>
  <c r="AD235" i="7" s="1"/>
  <c r="AF49" i="5"/>
  <c r="AD267" i="7" s="1"/>
  <c r="AF31" i="5"/>
  <c r="AD249" i="7" s="1"/>
  <c r="AF39" i="5"/>
  <c r="AD257" i="7" s="1"/>
  <c r="AF63" i="5"/>
  <c r="AD281" i="7" s="1"/>
  <c r="AF53" i="5"/>
  <c r="AD271" i="7" s="1"/>
  <c r="AF61" i="5"/>
  <c r="AD279" i="7" s="1"/>
  <c r="AF10" i="5"/>
  <c r="AD228" i="7" s="1"/>
  <c r="AF40" i="5"/>
  <c r="AD258" i="7" s="1"/>
  <c r="AF11" i="5"/>
  <c r="AD229" i="7" s="1"/>
  <c r="AF18" i="5"/>
  <c r="AD236" i="7" s="1"/>
  <c r="AF25" i="5"/>
  <c r="AD243" i="7" s="1"/>
  <c r="AF19" i="5"/>
  <c r="AD237" i="7" s="1"/>
  <c r="AF57" i="5"/>
  <c r="AD275" i="7" s="1"/>
  <c r="AF26" i="5"/>
  <c r="AD244" i="7" s="1"/>
  <c r="AF12" i="5"/>
  <c r="AD230" i="7" s="1"/>
  <c r="AF33" i="5"/>
  <c r="AD251" i="7" s="1"/>
  <c r="AF23" i="5"/>
  <c r="AD241" i="7" s="1"/>
  <c r="AF16" i="5"/>
  <c r="AD234" i="7" s="1"/>
  <c r="AF46" i="5"/>
  <c r="AD264" i="7" s="1"/>
  <c r="AF27" i="5"/>
  <c r="AD245" i="7" s="1"/>
  <c r="AF56" i="5"/>
  <c r="AD274" i="7" s="1"/>
  <c r="AF64" i="5"/>
  <c r="AD282" i="7" s="1"/>
  <c r="CZ18" i="3"/>
  <c r="BX43" i="14"/>
  <c r="AL43" i="14" s="1"/>
  <c r="AH18" i="3" s="1"/>
  <c r="DA18" i="3" s="1"/>
  <c r="BW94" i="14"/>
  <c r="AK94" i="14" s="1"/>
  <c r="BW85" i="14"/>
  <c r="AK85" i="14" s="1"/>
  <c r="BW86" i="14"/>
  <c r="AK86" i="14" s="1"/>
  <c r="BW83" i="14"/>
  <c r="AK83" i="14" s="1"/>
  <c r="BW92" i="14"/>
  <c r="AK92" i="14" s="1"/>
  <c r="BW79" i="14"/>
  <c r="AK79" i="14" s="1"/>
  <c r="BW87" i="14"/>
  <c r="AK87" i="14" s="1"/>
  <c r="AG65" i="3" s="1"/>
  <c r="BW68" i="14"/>
  <c r="AK68" i="14" s="1"/>
  <c r="BW71" i="14"/>
  <c r="AK71" i="14" s="1"/>
  <c r="BW89" i="14"/>
  <c r="AK89" i="14" s="1"/>
  <c r="BW93" i="14"/>
  <c r="AK93" i="14" s="1"/>
  <c r="BW88" i="14"/>
  <c r="AK88" i="14" s="1"/>
  <c r="BW78" i="14"/>
  <c r="AK78" i="14" s="1"/>
  <c r="BW84" i="14"/>
  <c r="AK84" i="14" s="1"/>
  <c r="BW91" i="14"/>
  <c r="AK91" i="14" s="1"/>
  <c r="BW82" i="14"/>
  <c r="AK82" i="14" s="1"/>
  <c r="BW90" i="14"/>
  <c r="AK90" i="14" s="1"/>
  <c r="BW80" i="14"/>
  <c r="AK80" i="14" s="1"/>
  <c r="BW77" i="14"/>
  <c r="AK77" i="14" s="1"/>
  <c r="AG55" i="3" s="1"/>
  <c r="BW95" i="14"/>
  <c r="AK95" i="14" s="1"/>
  <c r="BW81" i="14"/>
  <c r="AK81" i="14" s="1"/>
  <c r="BW76" i="14"/>
  <c r="AK76" i="14" s="1"/>
  <c r="AF93" i="3"/>
  <c r="CY93" i="3" s="1"/>
  <c r="O200" i="3"/>
  <c r="O191" i="3"/>
  <c r="CX84" i="3"/>
  <c r="AF84" i="3"/>
  <c r="O197" i="3"/>
  <c r="O188" i="3"/>
  <c r="AF81" i="3"/>
  <c r="O202" i="3"/>
  <c r="CX87" i="3"/>
  <c r="AF100" i="3"/>
  <c r="O207" i="3"/>
  <c r="CY53" i="3"/>
  <c r="BW75" i="14"/>
  <c r="AK75" i="14" s="1"/>
  <c r="AF79" i="3"/>
  <c r="O186" i="3"/>
  <c r="CX79" i="3"/>
  <c r="BW67" i="14"/>
  <c r="AK67" i="14" s="1"/>
  <c r="BW70" i="14"/>
  <c r="AK70" i="14" s="1"/>
  <c r="AG48" i="3" s="1"/>
  <c r="AF99" i="3"/>
  <c r="O206" i="3"/>
  <c r="O193" i="3"/>
  <c r="CX86" i="3"/>
  <c r="O198" i="3"/>
  <c r="CX85" i="3"/>
  <c r="O190" i="3"/>
  <c r="CY46" i="3"/>
  <c r="CY66" i="3"/>
  <c r="O199" i="3"/>
  <c r="O201" i="3"/>
  <c r="AF94" i="3"/>
  <c r="CX94" i="3"/>
  <c r="O208" i="3"/>
  <c r="O209" i="3"/>
  <c r="AF102" i="3"/>
  <c r="O187" i="3"/>
  <c r="CX89" i="3"/>
  <c r="CX104" i="3"/>
  <c r="O203" i="3"/>
  <c r="CX107" i="3"/>
  <c r="Y190" i="16"/>
  <c r="Z190" i="16" s="1"/>
  <c r="AK248" i="9"/>
  <c r="AL75" i="9" s="1"/>
  <c r="AK262" i="9"/>
  <c r="AL89" i="9" s="1"/>
  <c r="AL262" i="9" s="1"/>
  <c r="T95" i="16"/>
  <c r="K202" i="16" s="1"/>
  <c r="AH252" i="9"/>
  <c r="AI79" i="9" s="1"/>
  <c r="AI252" i="9" s="1"/>
  <c r="AK268" i="9"/>
  <c r="AL95" i="9" s="1"/>
  <c r="AL268" i="9" s="1"/>
  <c r="AK91" i="9"/>
  <c r="S92" i="16" s="1"/>
  <c r="AN72" i="9"/>
  <c r="AN245" i="9" s="1"/>
  <c r="Y178" i="16"/>
  <c r="Z178" i="16" s="1"/>
  <c r="L178" i="16"/>
  <c r="AN103" i="9"/>
  <c r="T104" i="16" s="1"/>
  <c r="AG107" i="16"/>
  <c r="AK84" i="9"/>
  <c r="AK257" i="9" s="1"/>
  <c r="AH93" i="16"/>
  <c r="AI93" i="16" s="1"/>
  <c r="U93" i="16"/>
  <c r="K200" i="16"/>
  <c r="AM81" i="9"/>
  <c r="AH91" i="16"/>
  <c r="AI91" i="16" s="1"/>
  <c r="U91" i="16"/>
  <c r="K198" i="16"/>
  <c r="AN263" i="9"/>
  <c r="AN83" i="9"/>
  <c r="AN256" i="9" s="1"/>
  <c r="AK69" i="9"/>
  <c r="AK242" i="9" s="1"/>
  <c r="AN88" i="9"/>
  <c r="AN261" i="9" s="1"/>
  <c r="AH97" i="16"/>
  <c r="AI97" i="16" s="1"/>
  <c r="U97" i="16"/>
  <c r="K204" i="16"/>
  <c r="AH101" i="16"/>
  <c r="AI101" i="16" s="1"/>
  <c r="U101" i="16"/>
  <c r="K208" i="16"/>
  <c r="AH74" i="16"/>
  <c r="AI74" i="16" s="1"/>
  <c r="U74" i="16"/>
  <c r="K181" i="16"/>
  <c r="AM85" i="9"/>
  <c r="AM258" i="9" s="1"/>
  <c r="Y176" i="16"/>
  <c r="Z176" i="16" s="1"/>
  <c r="L176" i="16"/>
  <c r="AK105" i="9"/>
  <c r="S106" i="16" s="1"/>
  <c r="AL77" i="9"/>
  <c r="AL250" i="9" s="1"/>
  <c r="AL71" i="9"/>
  <c r="AL244" i="9" s="1"/>
  <c r="AG90" i="16"/>
  <c r="AF80" i="16"/>
  <c r="AM260" i="9"/>
  <c r="AL272" i="9"/>
  <c r="AG76" i="16"/>
  <c r="AN269" i="9"/>
  <c r="AN273" i="9"/>
  <c r="AL283" i="9"/>
  <c r="Y194" i="16"/>
  <c r="Z194" i="16" s="1"/>
  <c r="L194" i="16"/>
  <c r="AK102" i="9"/>
  <c r="S103" i="16" s="1"/>
  <c r="AH94" i="16"/>
  <c r="AI94" i="16" s="1"/>
  <c r="U94" i="16"/>
  <c r="K201" i="16"/>
  <c r="AN104" i="9"/>
  <c r="T105" i="16" s="1"/>
  <c r="AN101" i="9"/>
  <c r="T102" i="16" s="1"/>
  <c r="AK74" i="9"/>
  <c r="S75" i="16" s="1"/>
  <c r="AM78" i="9"/>
  <c r="AM251" i="9" s="1"/>
  <c r="AN266" i="9"/>
  <c r="AG96" i="16"/>
  <c r="AL66" i="9"/>
  <c r="AL239" i="9" s="1"/>
  <c r="AK279" i="9"/>
  <c r="AN265" i="9"/>
  <c r="AJ240" i="9"/>
  <c r="BX46" i="14" l="1"/>
  <c r="AL46" i="14" s="1"/>
  <c r="AH21" i="3" s="1"/>
  <c r="DA21" i="3" s="1"/>
  <c r="BX36" i="14"/>
  <c r="AL36" i="14" s="1"/>
  <c r="AH11" i="3" s="1"/>
  <c r="DA11" i="3" s="1"/>
  <c r="AF107" i="3"/>
  <c r="CY107" i="3" s="1"/>
  <c r="AF106" i="3"/>
  <c r="CY106" i="3" s="1"/>
  <c r="AF87" i="3"/>
  <c r="AF85" i="3"/>
  <c r="CY85" i="3" s="1"/>
  <c r="AF89" i="3"/>
  <c r="CY89" i="3" s="1"/>
  <c r="AF82" i="3"/>
  <c r="CY82" i="3" s="1"/>
  <c r="AF88" i="3"/>
  <c r="AF86" i="3"/>
  <c r="CY86" i="3" s="1"/>
  <c r="AF96" i="3"/>
  <c r="CY96" i="3" s="1"/>
  <c r="AF80" i="3"/>
  <c r="CY80" i="3" s="1"/>
  <c r="AF101" i="3"/>
  <c r="AF92" i="3"/>
  <c r="CY92" i="3" s="1"/>
  <c r="AF83" i="3"/>
  <c r="AF91" i="3"/>
  <c r="CY91" i="3" s="1"/>
  <c r="AF95" i="3"/>
  <c r="AF90" i="3"/>
  <c r="CY90" i="3" s="1"/>
  <c r="AF104" i="3"/>
  <c r="CY104" i="3" s="1"/>
  <c r="AF97" i="3"/>
  <c r="CY97" i="3" s="1"/>
  <c r="AF78" i="3"/>
  <c r="BX37" i="14"/>
  <c r="AL37" i="14" s="1"/>
  <c r="AH12" i="3" s="1"/>
  <c r="DA12" i="3" s="1"/>
  <c r="BX60" i="14"/>
  <c r="AL60" i="14" s="1"/>
  <c r="AH35" i="3" s="1"/>
  <c r="P141" i="3" s="1"/>
  <c r="BX38" i="14"/>
  <c r="AL38" i="14" s="1"/>
  <c r="AH13" i="3" s="1"/>
  <c r="DA13" i="3" s="1"/>
  <c r="AG66" i="3"/>
  <c r="CZ66" i="3" s="1"/>
  <c r="AG53" i="3"/>
  <c r="CZ53" i="3" s="1"/>
  <c r="AG49" i="3"/>
  <c r="CZ49" i="3" s="1"/>
  <c r="AG72" i="3"/>
  <c r="CZ72" i="3" s="1"/>
  <c r="AG60" i="3"/>
  <c r="CZ60" i="3" s="1"/>
  <c r="AG46" i="3"/>
  <c r="AG45" i="3"/>
  <c r="AG54" i="3"/>
  <c r="CZ54" i="3" s="1"/>
  <c r="AG57" i="3"/>
  <c r="CZ57" i="3" s="1"/>
  <c r="P123" i="3"/>
  <c r="DA25" i="3"/>
  <c r="DA17" i="3"/>
  <c r="DA26" i="3"/>
  <c r="DA16" i="3"/>
  <c r="P122" i="3"/>
  <c r="DA22" i="3"/>
  <c r="P120" i="3"/>
  <c r="AG63" i="3"/>
  <c r="CZ63" i="3" s="1"/>
  <c r="DA32" i="3"/>
  <c r="P138" i="3"/>
  <c r="P136" i="3"/>
  <c r="DA29" i="3"/>
  <c r="P135" i="3"/>
  <c r="P129" i="3"/>
  <c r="DA34" i="3"/>
  <c r="P140" i="3"/>
  <c r="DA19" i="3"/>
  <c r="P125" i="3"/>
  <c r="P144" i="3"/>
  <c r="DA38" i="3"/>
  <c r="DA27" i="3"/>
  <c r="P133" i="3"/>
  <c r="P127" i="3"/>
  <c r="DA31" i="3"/>
  <c r="P137" i="3"/>
  <c r="DA37" i="3"/>
  <c r="DA20" i="3"/>
  <c r="P126" i="3"/>
  <c r="P130" i="3"/>
  <c r="AG44" i="3"/>
  <c r="AG74" i="3" s="1"/>
  <c r="DA24" i="3"/>
  <c r="DA33" i="3"/>
  <c r="P139" i="3"/>
  <c r="P134" i="3"/>
  <c r="P142" i="3"/>
  <c r="P117" i="3"/>
  <c r="AH10" i="3"/>
  <c r="BY42" i="14" s="1"/>
  <c r="AM42" i="14" s="1"/>
  <c r="AI17" i="3" s="1"/>
  <c r="AG61" i="3"/>
  <c r="CZ61" i="3" s="1"/>
  <c r="CZ48" i="3"/>
  <c r="CZ55" i="3"/>
  <c r="CZ65" i="3"/>
  <c r="AH76" i="3"/>
  <c r="AG41" i="3"/>
  <c r="CY78" i="3"/>
  <c r="AF108" i="3"/>
  <c r="AF109" i="3" s="1"/>
  <c r="CY101" i="3"/>
  <c r="CY100" i="3"/>
  <c r="O219" i="3"/>
  <c r="Q32" i="1" s="1"/>
  <c r="O216" i="3"/>
  <c r="AF75" i="3"/>
  <c r="AG110" i="3"/>
  <c r="AG103" i="3" s="1"/>
  <c r="AG64" i="3"/>
  <c r="AG58" i="3"/>
  <c r="AG47" i="3"/>
  <c r="CY99" i="3"/>
  <c r="CY102" i="3"/>
  <c r="CY83" i="3"/>
  <c r="CY81" i="3"/>
  <c r="CY84" i="3"/>
  <c r="DA15" i="3"/>
  <c r="P121" i="3"/>
  <c r="CY98" i="3"/>
  <c r="AG50" i="3"/>
  <c r="AG51" i="3"/>
  <c r="AG69" i="3"/>
  <c r="AG68" i="3"/>
  <c r="AG56" i="3"/>
  <c r="AG71" i="3"/>
  <c r="AG52" i="3"/>
  <c r="AG62" i="3"/>
  <c r="CY79" i="3"/>
  <c r="CY94" i="3"/>
  <c r="CY95" i="3"/>
  <c r="P124" i="3"/>
  <c r="CY105" i="3"/>
  <c r="AG59" i="5"/>
  <c r="AE277" i="7" s="1"/>
  <c r="AG19" i="5"/>
  <c r="AE237" i="7" s="1"/>
  <c r="AG15" i="5"/>
  <c r="AE233" i="7" s="1"/>
  <c r="AG10" i="5"/>
  <c r="AE228" i="7" s="1"/>
  <c r="AG53" i="5"/>
  <c r="AE271" i="7" s="1"/>
  <c r="AG33" i="5"/>
  <c r="AE251" i="7" s="1"/>
  <c r="AG32" i="5"/>
  <c r="AE250" i="7" s="1"/>
  <c r="AG21" i="5"/>
  <c r="AE239" i="7" s="1"/>
  <c r="AG55" i="5"/>
  <c r="AE273" i="7" s="1"/>
  <c r="AG64" i="5"/>
  <c r="AE282" i="7" s="1"/>
  <c r="AG63" i="5"/>
  <c r="AE281" i="7" s="1"/>
  <c r="AG41" i="5"/>
  <c r="AE259" i="7" s="1"/>
  <c r="AG29" i="5"/>
  <c r="AE247" i="7" s="1"/>
  <c r="AG16" i="5"/>
  <c r="AE234" i="7" s="1"/>
  <c r="AG40" i="5"/>
  <c r="AE258" i="7" s="1"/>
  <c r="AG61" i="5"/>
  <c r="AE279" i="7" s="1"/>
  <c r="AG24" i="5"/>
  <c r="AE242" i="7" s="1"/>
  <c r="AG46" i="5"/>
  <c r="AE264" i="7" s="1"/>
  <c r="AG42" i="5"/>
  <c r="AE260" i="7" s="1"/>
  <c r="AG58" i="5"/>
  <c r="AE276" i="7" s="1"/>
  <c r="AG38" i="5"/>
  <c r="AE256" i="7" s="1"/>
  <c r="AG34" i="5"/>
  <c r="AE252" i="7" s="1"/>
  <c r="AG39" i="5"/>
  <c r="AE257" i="7" s="1"/>
  <c r="AG14" i="5"/>
  <c r="AE232" i="7" s="1"/>
  <c r="AG45" i="5"/>
  <c r="AE263" i="7" s="1"/>
  <c r="AG26" i="5"/>
  <c r="AE244" i="7" s="1"/>
  <c r="AG37" i="5"/>
  <c r="AE255" i="7" s="1"/>
  <c r="AG23" i="5"/>
  <c r="AE241" i="7" s="1"/>
  <c r="AG50" i="5"/>
  <c r="AE268" i="7" s="1"/>
  <c r="AG36" i="5"/>
  <c r="AE254" i="7" s="1"/>
  <c r="AG12" i="5"/>
  <c r="AE230" i="7" s="1"/>
  <c r="AG56" i="5"/>
  <c r="AE274" i="7" s="1"/>
  <c r="AG44" i="5"/>
  <c r="AE262" i="7" s="1"/>
  <c r="AG20" i="5"/>
  <c r="AE238" i="7" s="1"/>
  <c r="AG22" i="5"/>
  <c r="AE240" i="7" s="1"/>
  <c r="AG11" i="5"/>
  <c r="AE229" i="7" s="1"/>
  <c r="AG48" i="5"/>
  <c r="AE266" i="7" s="1"/>
  <c r="AG51" i="5"/>
  <c r="AE269" i="7" s="1"/>
  <c r="AG25" i="5"/>
  <c r="AE243" i="7" s="1"/>
  <c r="AG17" i="5"/>
  <c r="AE235" i="7" s="1"/>
  <c r="AG35" i="5"/>
  <c r="AE253" i="7" s="1"/>
  <c r="AG9" i="5"/>
  <c r="AE227" i="7" s="1"/>
  <c r="AG27" i="5"/>
  <c r="AE245" i="7" s="1"/>
  <c r="AG52" i="5"/>
  <c r="AE270" i="7" s="1"/>
  <c r="AG30" i="5"/>
  <c r="AE248" i="7" s="1"/>
  <c r="AG31" i="5"/>
  <c r="AE249" i="7" s="1"/>
  <c r="AG18" i="5"/>
  <c r="AE236" i="7" s="1"/>
  <c r="AG28" i="5"/>
  <c r="AE246" i="7" s="1"/>
  <c r="AG13" i="5"/>
  <c r="AE231" i="7" s="1"/>
  <c r="AG54" i="5"/>
  <c r="AE272" i="7" s="1"/>
  <c r="AG57" i="5"/>
  <c r="AE275" i="7" s="1"/>
  <c r="AG49" i="5"/>
  <c r="AE267" i="7" s="1"/>
  <c r="AG43" i="5"/>
  <c r="AE261" i="7" s="1"/>
  <c r="AG65" i="5"/>
  <c r="AE283" i="7" s="1"/>
  <c r="AG62" i="5"/>
  <c r="AE280" i="7" s="1"/>
  <c r="AG47" i="5"/>
  <c r="AE265" i="7" s="1"/>
  <c r="AG60" i="5"/>
  <c r="AE278" i="7" s="1"/>
  <c r="CY87" i="3"/>
  <c r="CY88" i="3"/>
  <c r="AG59" i="3"/>
  <c r="AG67" i="3"/>
  <c r="AG70" i="3"/>
  <c r="AG73" i="3"/>
  <c r="U95" i="16"/>
  <c r="AK275" i="9"/>
  <c r="AL102" i="9" s="1"/>
  <c r="AH95" i="16"/>
  <c r="AI95" i="16" s="1"/>
  <c r="T84" i="16"/>
  <c r="AH84" i="16" s="1"/>
  <c r="AI84" i="16" s="1"/>
  <c r="AN277" i="9"/>
  <c r="S85" i="16"/>
  <c r="AG85" i="16" s="1"/>
  <c r="S70" i="16"/>
  <c r="AG70" i="16" s="1"/>
  <c r="AN274" i="9"/>
  <c r="AN276" i="9"/>
  <c r="T89" i="16"/>
  <c r="K196" i="16" s="1"/>
  <c r="AL69" i="9"/>
  <c r="AH102" i="16"/>
  <c r="AI102" i="16" s="1"/>
  <c r="U102" i="16"/>
  <c r="K209" i="16"/>
  <c r="AM89" i="9"/>
  <c r="AM262" i="9" s="1"/>
  <c r="AK67" i="9"/>
  <c r="S68" i="16" s="1"/>
  <c r="AH104" i="16"/>
  <c r="AI104" i="16" s="1"/>
  <c r="U104" i="16"/>
  <c r="K211" i="16"/>
  <c r="AL84" i="9"/>
  <c r="AL257" i="9" s="1"/>
  <c r="AG75" i="16"/>
  <c r="T73" i="16"/>
  <c r="AM71" i="9"/>
  <c r="AM244" i="9" s="1"/>
  <c r="AG106" i="16"/>
  <c r="Y204" i="16"/>
  <c r="Z204" i="16" s="1"/>
  <c r="L204" i="16"/>
  <c r="AG92" i="16"/>
  <c r="Y201" i="16"/>
  <c r="Z201" i="16" s="1"/>
  <c r="L201" i="16"/>
  <c r="AM77" i="9"/>
  <c r="AM250" i="9" s="1"/>
  <c r="Y200" i="16"/>
  <c r="Z200" i="16" s="1"/>
  <c r="L200" i="16"/>
  <c r="AL106" i="9"/>
  <c r="AN78" i="9"/>
  <c r="AN251" i="9" s="1"/>
  <c r="AK247" i="9"/>
  <c r="AH105" i="16"/>
  <c r="AI105" i="16" s="1"/>
  <c r="U105" i="16"/>
  <c r="K212" i="16"/>
  <c r="AM99" i="9"/>
  <c r="AM272" i="9" s="1"/>
  <c r="AN87" i="9"/>
  <c r="T88" i="16" s="1"/>
  <c r="AK278" i="9"/>
  <c r="Y181" i="16"/>
  <c r="Z181" i="16" s="1"/>
  <c r="L181" i="16"/>
  <c r="Y208" i="16"/>
  <c r="Z208" i="16" s="1"/>
  <c r="L208" i="16"/>
  <c r="AK264" i="9"/>
  <c r="AM66" i="9"/>
  <c r="AM239" i="9" s="1"/>
  <c r="AN85" i="9"/>
  <c r="T86" i="16" s="1"/>
  <c r="AM95" i="9"/>
  <c r="AJ79" i="9"/>
  <c r="AL248" i="9"/>
  <c r="AM110" i="9"/>
  <c r="AG103" i="16"/>
  <c r="Y198" i="16"/>
  <c r="Z198" i="16" s="1"/>
  <c r="L198" i="16"/>
  <c r="AM254" i="9"/>
  <c r="Y202" i="16"/>
  <c r="Z202" i="16" s="1"/>
  <c r="L202" i="16"/>
  <c r="BX67" i="14" l="1"/>
  <c r="AL67" i="14" s="1"/>
  <c r="BX85" i="14"/>
  <c r="AL85" i="14" s="1"/>
  <c r="P119" i="3"/>
  <c r="P118" i="3"/>
  <c r="DA35" i="3"/>
  <c r="BX93" i="14"/>
  <c r="AL93" i="14" s="1"/>
  <c r="AH71" i="3" s="1"/>
  <c r="P177" i="3" s="1"/>
  <c r="BX70" i="14"/>
  <c r="AL70" i="14" s="1"/>
  <c r="CZ45" i="3"/>
  <c r="BX90" i="14"/>
  <c r="AL90" i="14" s="1"/>
  <c r="AH68" i="3" s="1"/>
  <c r="P174" i="3" s="1"/>
  <c r="BX84" i="14"/>
  <c r="AL84" i="14" s="1"/>
  <c r="AH62" i="3" s="1"/>
  <c r="P168" i="3" s="1"/>
  <c r="BX79" i="14"/>
  <c r="AL79" i="14" s="1"/>
  <c r="BX76" i="14"/>
  <c r="AL76" i="14" s="1"/>
  <c r="AH54" i="3" s="1"/>
  <c r="P160" i="3" s="1"/>
  <c r="BX95" i="14"/>
  <c r="AL95" i="14" s="1"/>
  <c r="AH73" i="3" s="1"/>
  <c r="DA73" i="3" s="1"/>
  <c r="BX78" i="14"/>
  <c r="AL78" i="14" s="1"/>
  <c r="AH56" i="3" s="1"/>
  <c r="BX89" i="14"/>
  <c r="AL89" i="14" s="1"/>
  <c r="AH67" i="3" s="1"/>
  <c r="DA67" i="3" s="1"/>
  <c r="BX87" i="14"/>
  <c r="AL87" i="14" s="1"/>
  <c r="AH65" i="3" s="1"/>
  <c r="P171" i="3" s="1"/>
  <c r="BX92" i="14"/>
  <c r="AL92" i="14" s="1"/>
  <c r="AH70" i="3" s="1"/>
  <c r="DA70" i="3" s="1"/>
  <c r="CZ46" i="3"/>
  <c r="BX94" i="14"/>
  <c r="AL94" i="14" s="1"/>
  <c r="AH72" i="3" s="1"/>
  <c r="P178" i="3" s="1"/>
  <c r="BX75" i="14"/>
  <c r="AL75" i="14" s="1"/>
  <c r="AH53" i="3" s="1"/>
  <c r="BX71" i="14"/>
  <c r="AL71" i="14" s="1"/>
  <c r="AH49" i="3" s="1"/>
  <c r="P155" i="3" s="1"/>
  <c r="BX68" i="14"/>
  <c r="AL68" i="14" s="1"/>
  <c r="AH46" i="3" s="1"/>
  <c r="BX86" i="14"/>
  <c r="AL86" i="14" s="1"/>
  <c r="AH64" i="3" s="1"/>
  <c r="DA64" i="3" s="1"/>
  <c r="BX91" i="14"/>
  <c r="AL91" i="14" s="1"/>
  <c r="AH69" i="3" s="1"/>
  <c r="P175" i="3" s="1"/>
  <c r="BX81" i="14"/>
  <c r="AL81" i="14" s="1"/>
  <c r="AH59" i="3" s="1"/>
  <c r="P165" i="3" s="1"/>
  <c r="BX83" i="14"/>
  <c r="AL83" i="14" s="1"/>
  <c r="AH61" i="3" s="1"/>
  <c r="P167" i="3" s="1"/>
  <c r="BX80" i="14"/>
  <c r="AL80" i="14" s="1"/>
  <c r="AH58" i="3" s="1"/>
  <c r="BX82" i="14"/>
  <c r="AL82" i="14" s="1"/>
  <c r="AH60" i="3" s="1"/>
  <c r="BX77" i="14"/>
  <c r="AL77" i="14" s="1"/>
  <c r="AH55" i="3" s="1"/>
  <c r="BX88" i="14"/>
  <c r="AL88" i="14" s="1"/>
  <c r="AH66" i="3" s="1"/>
  <c r="P172" i="3" s="1"/>
  <c r="AH57" i="3"/>
  <c r="DA57" i="3" s="1"/>
  <c r="AH45" i="3"/>
  <c r="DA45" i="3" s="1"/>
  <c r="BY43" i="14"/>
  <c r="AM43" i="14" s="1"/>
  <c r="AI18" i="3" s="1"/>
  <c r="DB18" i="3" s="1"/>
  <c r="BY41" i="14"/>
  <c r="AM41" i="14" s="1"/>
  <c r="AI16" i="3" s="1"/>
  <c r="DB16" i="3" s="1"/>
  <c r="DB17" i="3"/>
  <c r="AG88" i="3"/>
  <c r="CZ88" i="3" s="1"/>
  <c r="CZ44" i="3"/>
  <c r="BY39" i="14"/>
  <c r="AM39" i="14" s="1"/>
  <c r="AI14" i="3" s="1"/>
  <c r="DB14" i="3" s="1"/>
  <c r="BY38" i="14"/>
  <c r="AM38" i="14" s="1"/>
  <c r="AI13" i="3" s="1"/>
  <c r="BY37" i="14"/>
  <c r="AM37" i="14" s="1"/>
  <c r="AI12" i="3" s="1"/>
  <c r="AH63" i="3"/>
  <c r="P169" i="3" s="1"/>
  <c r="BX66" i="14"/>
  <c r="AL66" i="14" s="1"/>
  <c r="AH44" i="3" s="1"/>
  <c r="BY67" i="14" s="1"/>
  <c r="AM67" i="14" s="1"/>
  <c r="BY36" i="14"/>
  <c r="AM36" i="14" s="1"/>
  <c r="AI11" i="3" s="1"/>
  <c r="BY59" i="14"/>
  <c r="AM59" i="14" s="1"/>
  <c r="AI34" i="3" s="1"/>
  <c r="BY46" i="14"/>
  <c r="AM46" i="14" s="1"/>
  <c r="AI21" i="3" s="1"/>
  <c r="BY57" i="14"/>
  <c r="AM57" i="14" s="1"/>
  <c r="AI32" i="3" s="1"/>
  <c r="DB32" i="3" s="1"/>
  <c r="BY54" i="14"/>
  <c r="AM54" i="14" s="1"/>
  <c r="AI29" i="3" s="1"/>
  <c r="BY44" i="14"/>
  <c r="AM44" i="14" s="1"/>
  <c r="AI19" i="3" s="1"/>
  <c r="DB19" i="3" s="1"/>
  <c r="BY53" i="14"/>
  <c r="AM53" i="14" s="1"/>
  <c r="AI28" i="3" s="1"/>
  <c r="DB28" i="3" s="1"/>
  <c r="BY48" i="14"/>
  <c r="AM48" i="14" s="1"/>
  <c r="AI23" i="3" s="1"/>
  <c r="BY50" i="14"/>
  <c r="AM50" i="14" s="1"/>
  <c r="AI25" i="3" s="1"/>
  <c r="DB25" i="3" s="1"/>
  <c r="BY56" i="14"/>
  <c r="AM56" i="14" s="1"/>
  <c r="AI31" i="3" s="1"/>
  <c r="DB31" i="3" s="1"/>
  <c r="BY45" i="14"/>
  <c r="AM45" i="14" s="1"/>
  <c r="AI20" i="3" s="1"/>
  <c r="BY58" i="14"/>
  <c r="AM58" i="14" s="1"/>
  <c r="AI33" i="3" s="1"/>
  <c r="DB33" i="3" s="1"/>
  <c r="BY62" i="14"/>
  <c r="AM62" i="14" s="1"/>
  <c r="AI37" i="3" s="1"/>
  <c r="DB37" i="3" s="1"/>
  <c r="BY47" i="14"/>
  <c r="AM47" i="14" s="1"/>
  <c r="AI22" i="3" s="1"/>
  <c r="DB22" i="3" s="1"/>
  <c r="BY55" i="14"/>
  <c r="AM55" i="14" s="1"/>
  <c r="AI30" i="3" s="1"/>
  <c r="BY51" i="14"/>
  <c r="AM51" i="14" s="1"/>
  <c r="AI26" i="3" s="1"/>
  <c r="BY52" i="14"/>
  <c r="AM52" i="14" s="1"/>
  <c r="AI27" i="3" s="1"/>
  <c r="BY63" i="14"/>
  <c r="AM63" i="14" s="1"/>
  <c r="AI38" i="3" s="1"/>
  <c r="DB38" i="3" s="1"/>
  <c r="BY60" i="14"/>
  <c r="AM60" i="14" s="1"/>
  <c r="AI35" i="3" s="1"/>
  <c r="DB35" i="3" s="1"/>
  <c r="BY61" i="14"/>
  <c r="AM61" i="14" s="1"/>
  <c r="AI36" i="3" s="1"/>
  <c r="BY49" i="14"/>
  <c r="AM49" i="14" s="1"/>
  <c r="AI24" i="3" s="1"/>
  <c r="AG82" i="3"/>
  <c r="CZ82" i="3" s="1"/>
  <c r="AG106" i="3"/>
  <c r="CZ106" i="3" s="1"/>
  <c r="AG86" i="3"/>
  <c r="CZ86" i="3" s="1"/>
  <c r="AG90" i="3"/>
  <c r="CZ90" i="3" s="1"/>
  <c r="AG83" i="3"/>
  <c r="CZ83" i="3" s="1"/>
  <c r="AG105" i="3"/>
  <c r="CZ105" i="3" s="1"/>
  <c r="AG79" i="3"/>
  <c r="CZ79" i="3" s="1"/>
  <c r="AG98" i="3"/>
  <c r="CZ98" i="3" s="1"/>
  <c r="AG104" i="3"/>
  <c r="AG81" i="3"/>
  <c r="CZ81" i="3" s="1"/>
  <c r="AG91" i="3"/>
  <c r="CZ91" i="3" s="1"/>
  <c r="AG87" i="3"/>
  <c r="CZ87" i="3" s="1"/>
  <c r="AG93" i="3"/>
  <c r="CZ93" i="3" s="1"/>
  <c r="AG94" i="3"/>
  <c r="CZ94" i="3" s="1"/>
  <c r="AG102" i="3"/>
  <c r="CZ102" i="3" s="1"/>
  <c r="AG95" i="3"/>
  <c r="CZ95" i="3" s="1"/>
  <c r="AG85" i="3"/>
  <c r="CZ85" i="3" s="1"/>
  <c r="AG89" i="3"/>
  <c r="CZ89" i="3" s="1"/>
  <c r="AG84" i="3"/>
  <c r="CZ84" i="3" s="1"/>
  <c r="AG99" i="3"/>
  <c r="CZ99" i="3" s="1"/>
  <c r="AG107" i="3"/>
  <c r="CZ107" i="3" s="1"/>
  <c r="AG100" i="3"/>
  <c r="CZ100" i="3" s="1"/>
  <c r="AG80" i="3"/>
  <c r="CZ80" i="3" s="1"/>
  <c r="AH48" i="3"/>
  <c r="DA48" i="3" s="1"/>
  <c r="AH40" i="3"/>
  <c r="BY40" i="14"/>
  <c r="AM40" i="14" s="1"/>
  <c r="AI15" i="3" s="1"/>
  <c r="DB15" i="3" s="1"/>
  <c r="P116" i="3"/>
  <c r="P146" i="3" s="1"/>
  <c r="P147" i="3" s="1"/>
  <c r="DA10" i="3"/>
  <c r="BY35" i="14"/>
  <c r="AM35" i="14" s="1"/>
  <c r="CZ70" i="3"/>
  <c r="CZ56" i="3"/>
  <c r="BX72" i="14"/>
  <c r="AL72" i="14" s="1"/>
  <c r="AH50" i="3" s="1"/>
  <c r="CZ50" i="3"/>
  <c r="CZ58" i="3"/>
  <c r="CZ67" i="3"/>
  <c r="P163" i="3"/>
  <c r="CZ62" i="3"/>
  <c r="CZ68" i="3"/>
  <c r="CZ64" i="3"/>
  <c r="AH110" i="3"/>
  <c r="AG75" i="3"/>
  <c r="CZ59" i="3"/>
  <c r="BX74" i="14"/>
  <c r="AL74" i="14" s="1"/>
  <c r="AH52" i="3" s="1"/>
  <c r="DA52" i="3" s="1"/>
  <c r="CZ52" i="3"/>
  <c r="CZ69" i="3"/>
  <c r="CZ103" i="3"/>
  <c r="AG101" i="3"/>
  <c r="AG97" i="3"/>
  <c r="CZ73" i="3"/>
  <c r="CZ71" i="3"/>
  <c r="CZ51" i="3"/>
  <c r="BX73" i="14"/>
  <c r="AL73" i="14" s="1"/>
  <c r="AH51" i="3" s="1"/>
  <c r="DA51" i="3" s="1"/>
  <c r="CZ47" i="3"/>
  <c r="BX69" i="14"/>
  <c r="AL69" i="14" s="1"/>
  <c r="AH47" i="3" s="1"/>
  <c r="AG92" i="3"/>
  <c r="AG96" i="3"/>
  <c r="AG78" i="3"/>
  <c r="K191" i="16"/>
  <c r="Y191" i="16" s="1"/>
  <c r="Z191" i="16" s="1"/>
  <c r="U84" i="16"/>
  <c r="T79" i="16"/>
  <c r="AH79" i="16" s="1"/>
  <c r="AI79" i="16" s="1"/>
  <c r="U89" i="16"/>
  <c r="AH89" i="16"/>
  <c r="AI89" i="16" s="1"/>
  <c r="AN260" i="9"/>
  <c r="AN99" i="9"/>
  <c r="AN272" i="9" s="1"/>
  <c r="AN66" i="9"/>
  <c r="AN239" i="9" s="1"/>
  <c r="AN89" i="9"/>
  <c r="AN262" i="9" s="1"/>
  <c r="Y196" i="16"/>
  <c r="Z196" i="16" s="1"/>
  <c r="L196" i="16"/>
  <c r="AM84" i="9"/>
  <c r="AM257" i="9" s="1"/>
  <c r="AG68" i="16"/>
  <c r="AM75" i="9"/>
  <c r="AM248" i="9" s="1"/>
  <c r="Y212" i="16"/>
  <c r="Z212" i="16" s="1"/>
  <c r="L212" i="16"/>
  <c r="AN77" i="9"/>
  <c r="T78" i="16" s="1"/>
  <c r="AN71" i="9"/>
  <c r="T72" i="16" s="1"/>
  <c r="AH73" i="16"/>
  <c r="AI73" i="16" s="1"/>
  <c r="U73" i="16"/>
  <c r="K180" i="16"/>
  <c r="Y209" i="16"/>
  <c r="Z209" i="16" s="1"/>
  <c r="L209" i="16"/>
  <c r="AN81" i="9"/>
  <c r="T82" i="16" s="1"/>
  <c r="AH86" i="16"/>
  <c r="AI86" i="16" s="1"/>
  <c r="U86" i="16"/>
  <c r="K193" i="16"/>
  <c r="AL91" i="9"/>
  <c r="AM283" i="9"/>
  <c r="AJ252" i="9"/>
  <c r="AN258" i="9"/>
  <c r="AL275" i="9"/>
  <c r="AL105" i="9"/>
  <c r="AH88" i="16"/>
  <c r="AI88" i="16" s="1"/>
  <c r="U88" i="16"/>
  <c r="K195" i="16"/>
  <c r="AL74" i="9"/>
  <c r="AL247" i="9" s="1"/>
  <c r="AL279" i="9"/>
  <c r="AK240" i="9"/>
  <c r="AL242" i="9"/>
  <c r="AM268" i="9"/>
  <c r="Y211" i="16"/>
  <c r="Z211" i="16" s="1"/>
  <c r="L211" i="16"/>
  <c r="P166" i="3" l="1"/>
  <c r="DA60" i="3"/>
  <c r="BY81" i="14"/>
  <c r="AM81" i="14" s="1"/>
  <c r="BY90" i="14"/>
  <c r="AM90" i="14" s="1"/>
  <c r="BY78" i="14"/>
  <c r="AM78" i="14" s="1"/>
  <c r="BY94" i="14"/>
  <c r="AM94" i="14" s="1"/>
  <c r="BY89" i="14"/>
  <c r="AM89" i="14" s="1"/>
  <c r="DA46" i="3"/>
  <c r="BY68" i="14"/>
  <c r="AM68" i="14" s="1"/>
  <c r="BY75" i="14"/>
  <c r="AM75" i="14" s="1"/>
  <c r="DA53" i="3"/>
  <c r="P159" i="3"/>
  <c r="DA61" i="3"/>
  <c r="DA69" i="3"/>
  <c r="P151" i="3"/>
  <c r="P161" i="3"/>
  <c r="DA55" i="3"/>
  <c r="DA65" i="3"/>
  <c r="DA66" i="3"/>
  <c r="DA68" i="3"/>
  <c r="BY70" i="14"/>
  <c r="AM70" i="14" s="1"/>
  <c r="AH104" i="3"/>
  <c r="P211" i="3" s="1"/>
  <c r="DA54" i="3"/>
  <c r="CZ104" i="3"/>
  <c r="DA62" i="3"/>
  <c r="DA72" i="3"/>
  <c r="DA63" i="3"/>
  <c r="DA71" i="3"/>
  <c r="DA59" i="3"/>
  <c r="AH89" i="3"/>
  <c r="P196" i="3" s="1"/>
  <c r="DA49" i="3"/>
  <c r="P150" i="3"/>
  <c r="P180" i="3" s="1"/>
  <c r="P181" i="3" s="1"/>
  <c r="BY66" i="14"/>
  <c r="AM66" i="14" s="1"/>
  <c r="BY82" i="14"/>
  <c r="AM82" i="14" s="1"/>
  <c r="BY85" i="14"/>
  <c r="AM85" i="14" s="1"/>
  <c r="BY87" i="14"/>
  <c r="AM87" i="14" s="1"/>
  <c r="BY79" i="14"/>
  <c r="AM79" i="14" s="1"/>
  <c r="BY77" i="14"/>
  <c r="AM77" i="14" s="1"/>
  <c r="AH103" i="3"/>
  <c r="DA103" i="3" s="1"/>
  <c r="BY84" i="14"/>
  <c r="AM84" i="14" s="1"/>
  <c r="AH91" i="3"/>
  <c r="DA91" i="3" s="1"/>
  <c r="BY76" i="14"/>
  <c r="AM76" i="14" s="1"/>
  <c r="BY83" i="14"/>
  <c r="AM83" i="14" s="1"/>
  <c r="BY93" i="14"/>
  <c r="AM93" i="14" s="1"/>
  <c r="BY95" i="14"/>
  <c r="AM95" i="14" s="1"/>
  <c r="BY92" i="14"/>
  <c r="AM92" i="14" s="1"/>
  <c r="BY80" i="14"/>
  <c r="AM80" i="14" s="1"/>
  <c r="DB12" i="3"/>
  <c r="DB13" i="3"/>
  <c r="BY91" i="14"/>
  <c r="AM91" i="14" s="1"/>
  <c r="BY71" i="14"/>
  <c r="AM71" i="14" s="1"/>
  <c r="P152" i="3"/>
  <c r="BY88" i="14"/>
  <c r="AM88" i="14" s="1"/>
  <c r="BY86" i="14"/>
  <c r="AM86" i="14" s="1"/>
  <c r="DB26" i="3"/>
  <c r="DB23" i="3"/>
  <c r="AH86" i="3"/>
  <c r="P193" i="3" s="1"/>
  <c r="P154" i="3"/>
  <c r="DB30" i="3"/>
  <c r="DB21" i="3"/>
  <c r="DB34" i="3"/>
  <c r="AH93" i="3"/>
  <c r="P200" i="3" s="1"/>
  <c r="DB36" i="3"/>
  <c r="DB20" i="3"/>
  <c r="AH102" i="3"/>
  <c r="P209" i="3" s="1"/>
  <c r="AH88" i="3"/>
  <c r="DA88" i="3" s="1"/>
  <c r="DA44" i="3"/>
  <c r="AH90" i="3"/>
  <c r="DA90" i="3" s="1"/>
  <c r="AH81" i="3"/>
  <c r="DA81" i="3" s="1"/>
  <c r="AH74" i="3"/>
  <c r="AH75" i="3" s="1"/>
  <c r="DB24" i="3"/>
  <c r="DB27" i="3"/>
  <c r="DB29" i="3"/>
  <c r="DB11" i="3"/>
  <c r="AH84" i="3"/>
  <c r="P191" i="3" s="1"/>
  <c r="AH105" i="3"/>
  <c r="DA105" i="3" s="1"/>
  <c r="AM31" i="14"/>
  <c r="AI10" i="3"/>
  <c r="BZ42" i="14" s="1"/>
  <c r="AN42" i="14" s="1"/>
  <c r="AJ17" i="3" s="1"/>
  <c r="AH82" i="3"/>
  <c r="DA82" i="3" s="1"/>
  <c r="AH41" i="3"/>
  <c r="AI76" i="3"/>
  <c r="AI46" i="3" s="1"/>
  <c r="AH33" i="5"/>
  <c r="AF251" i="7" s="1"/>
  <c r="AH27" i="5"/>
  <c r="AF245" i="7" s="1"/>
  <c r="AH52" i="5"/>
  <c r="AF270" i="7" s="1"/>
  <c r="AH17" i="5"/>
  <c r="AF235" i="7" s="1"/>
  <c r="AH50" i="5"/>
  <c r="AF268" i="7" s="1"/>
  <c r="AH32" i="5"/>
  <c r="AF250" i="7" s="1"/>
  <c r="AH10" i="5"/>
  <c r="AF228" i="7" s="1"/>
  <c r="AH13" i="5"/>
  <c r="AF231" i="7" s="1"/>
  <c r="AH24" i="5"/>
  <c r="AF242" i="7" s="1"/>
  <c r="AH30" i="5"/>
  <c r="AF248" i="7" s="1"/>
  <c r="AH58" i="5"/>
  <c r="AF276" i="7" s="1"/>
  <c r="AH42" i="5"/>
  <c r="AF260" i="7" s="1"/>
  <c r="AH54" i="5"/>
  <c r="AF272" i="7" s="1"/>
  <c r="AH64" i="5"/>
  <c r="AF282" i="7" s="1"/>
  <c r="AH35" i="5"/>
  <c r="AF253" i="7" s="1"/>
  <c r="AH47" i="5"/>
  <c r="AF265" i="7" s="1"/>
  <c r="AH38" i="5"/>
  <c r="AF256" i="7" s="1"/>
  <c r="AH14" i="5"/>
  <c r="AF232" i="7" s="1"/>
  <c r="AH43" i="5"/>
  <c r="AF261" i="7" s="1"/>
  <c r="AH51" i="5"/>
  <c r="AF269" i="7" s="1"/>
  <c r="AH55" i="5"/>
  <c r="AF273" i="7" s="1"/>
  <c r="AH25" i="5"/>
  <c r="AF243" i="7" s="1"/>
  <c r="AH29" i="5"/>
  <c r="AF247" i="7" s="1"/>
  <c r="AH53" i="5"/>
  <c r="AF271" i="7" s="1"/>
  <c r="AH15" i="5"/>
  <c r="AF233" i="7" s="1"/>
  <c r="AH65" i="5"/>
  <c r="AF283" i="7" s="1"/>
  <c r="AH61" i="5"/>
  <c r="AF279" i="7" s="1"/>
  <c r="AH9" i="5"/>
  <c r="AF227" i="7" s="1"/>
  <c r="AH12" i="5"/>
  <c r="AF230" i="7" s="1"/>
  <c r="AH20" i="5"/>
  <c r="AF238" i="7" s="1"/>
  <c r="AH62" i="5"/>
  <c r="AF280" i="7" s="1"/>
  <c r="AH63" i="5"/>
  <c r="AF281" i="7" s="1"/>
  <c r="AH16" i="5"/>
  <c r="AF234" i="7" s="1"/>
  <c r="AH39" i="5"/>
  <c r="AF257" i="7" s="1"/>
  <c r="AH40" i="5"/>
  <c r="AF258" i="7" s="1"/>
  <c r="AH36" i="5"/>
  <c r="AF254" i="7" s="1"/>
  <c r="AH22" i="5"/>
  <c r="AF240" i="7" s="1"/>
  <c r="AH37" i="5"/>
  <c r="AF255" i="7" s="1"/>
  <c r="AH49" i="5"/>
  <c r="AF267" i="7" s="1"/>
  <c r="AH48" i="5"/>
  <c r="AF266" i="7" s="1"/>
  <c r="AH28" i="5"/>
  <c r="AF246" i="7" s="1"/>
  <c r="AH41" i="5"/>
  <c r="AF259" i="7" s="1"/>
  <c r="AH44" i="5"/>
  <c r="AF262" i="7" s="1"/>
  <c r="AH46" i="5"/>
  <c r="AF264" i="7" s="1"/>
  <c r="AH19" i="5"/>
  <c r="AF237" i="7" s="1"/>
  <c r="AH45" i="5"/>
  <c r="AF263" i="7" s="1"/>
  <c r="AH59" i="5"/>
  <c r="AF277" i="7" s="1"/>
  <c r="AH57" i="5"/>
  <c r="AF275" i="7" s="1"/>
  <c r="AH31" i="5"/>
  <c r="AF249" i="7" s="1"/>
  <c r="AH23" i="5"/>
  <c r="AF241" i="7" s="1"/>
  <c r="AH34" i="5"/>
  <c r="AF252" i="7" s="1"/>
  <c r="AH21" i="5"/>
  <c r="AF239" i="7" s="1"/>
  <c r="AH18" i="5"/>
  <c r="AF236" i="7" s="1"/>
  <c r="AH56" i="5"/>
  <c r="AF274" i="7" s="1"/>
  <c r="AH26" i="5"/>
  <c r="AF244" i="7" s="1"/>
  <c r="AH11" i="5"/>
  <c r="AF229" i="7" s="1"/>
  <c r="AH60" i="5"/>
  <c r="AF278" i="7" s="1"/>
  <c r="P156" i="3"/>
  <c r="BY72" i="14"/>
  <c r="AM72" i="14" s="1"/>
  <c r="DA50" i="3"/>
  <c r="CZ96" i="3"/>
  <c r="P153" i="3"/>
  <c r="BY69" i="14"/>
  <c r="AM69" i="14" s="1"/>
  <c r="P210" i="3"/>
  <c r="P164" i="3"/>
  <c r="DA58" i="3"/>
  <c r="AH92" i="3"/>
  <c r="CZ92" i="3"/>
  <c r="P173" i="3"/>
  <c r="AH107" i="3"/>
  <c r="AH99" i="3"/>
  <c r="AH106" i="3"/>
  <c r="AH79" i="3"/>
  <c r="AH87" i="3"/>
  <c r="AH100" i="3"/>
  <c r="P157" i="3"/>
  <c r="BY73" i="14"/>
  <c r="AM73" i="14" s="1"/>
  <c r="P162" i="3"/>
  <c r="AH97" i="3"/>
  <c r="DA97" i="3" s="1"/>
  <c r="CZ97" i="3"/>
  <c r="P158" i="3"/>
  <c r="BY74" i="14"/>
  <c r="AM74" i="14" s="1"/>
  <c r="P179" i="3"/>
  <c r="AH85" i="3"/>
  <c r="AH95" i="3"/>
  <c r="CZ78" i="3"/>
  <c r="AG108" i="3"/>
  <c r="AG109" i="3" s="1"/>
  <c r="AH78" i="3"/>
  <c r="DA78" i="3" s="1"/>
  <c r="DA47" i="3"/>
  <c r="AH101" i="3"/>
  <c r="CZ101" i="3"/>
  <c r="AH96" i="3"/>
  <c r="P170" i="3"/>
  <c r="AH83" i="3"/>
  <c r="AH98" i="3"/>
  <c r="AH94" i="3"/>
  <c r="AH80" i="3"/>
  <c r="DA56" i="3"/>
  <c r="P176" i="3"/>
  <c r="L191" i="16"/>
  <c r="K186" i="16"/>
  <c r="L186" i="16" s="1"/>
  <c r="U79" i="16"/>
  <c r="T67" i="16"/>
  <c r="AH67" i="16" s="1"/>
  <c r="AI67" i="16" s="1"/>
  <c r="T100" i="16"/>
  <c r="AH100" i="16" s="1"/>
  <c r="AI100" i="16" s="1"/>
  <c r="AN254" i="9"/>
  <c r="AN250" i="9"/>
  <c r="AN244" i="9"/>
  <c r="AN84" i="9"/>
  <c r="T85" i="16" s="1"/>
  <c r="AM106" i="9"/>
  <c r="AM279" i="9" s="1"/>
  <c r="AN110" i="9"/>
  <c r="T111" i="16" s="1"/>
  <c r="AM74" i="9"/>
  <c r="AM247" i="9" s="1"/>
  <c r="T90" i="16"/>
  <c r="Y180" i="16"/>
  <c r="Z180" i="16" s="1"/>
  <c r="L180" i="16"/>
  <c r="AK79" i="9"/>
  <c r="S80" i="16" s="1"/>
  <c r="Y193" i="16"/>
  <c r="Z193" i="16" s="1"/>
  <c r="L193" i="16"/>
  <c r="AN75" i="9"/>
  <c r="AN248" i="9" s="1"/>
  <c r="AM69" i="9"/>
  <c r="AM242" i="9" s="1"/>
  <c r="AL67" i="9"/>
  <c r="AL240" i="9" s="1"/>
  <c r="Y195" i="16"/>
  <c r="Z195" i="16" s="1"/>
  <c r="L195" i="16"/>
  <c r="AL278" i="9"/>
  <c r="AL264" i="9"/>
  <c r="AH82" i="16"/>
  <c r="AI82" i="16" s="1"/>
  <c r="U82" i="16"/>
  <c r="K189" i="16"/>
  <c r="AN95" i="9"/>
  <c r="T96" i="16" s="1"/>
  <c r="AM102" i="9"/>
  <c r="AM275" i="9" s="1"/>
  <c r="AH72" i="16"/>
  <c r="AI72" i="16" s="1"/>
  <c r="U72" i="16"/>
  <c r="K179" i="16"/>
  <c r="AH78" i="16"/>
  <c r="AI78" i="16" s="1"/>
  <c r="U78" i="16"/>
  <c r="K185" i="16"/>
  <c r="DA93" i="3" l="1"/>
  <c r="P195" i="3"/>
  <c r="DA104" i="3"/>
  <c r="AI110" i="3"/>
  <c r="AI92" i="3" s="1"/>
  <c r="DA89" i="3"/>
  <c r="DA84" i="3"/>
  <c r="DA102" i="3"/>
  <c r="DA86" i="3"/>
  <c r="P198" i="3"/>
  <c r="AI58" i="3"/>
  <c r="DB58" i="3" s="1"/>
  <c r="P197" i="3"/>
  <c r="P212" i="3"/>
  <c r="DC17" i="3"/>
  <c r="BZ41" i="14"/>
  <c r="AN41" i="14" s="1"/>
  <c r="AJ16" i="3" s="1"/>
  <c r="DC16" i="3" s="1"/>
  <c r="P189" i="3"/>
  <c r="AI67" i="3"/>
  <c r="DB67" i="3" s="1"/>
  <c r="AI55" i="3"/>
  <c r="DB55" i="3" s="1"/>
  <c r="AI64" i="3"/>
  <c r="DB64" i="3" s="1"/>
  <c r="AI51" i="3"/>
  <c r="DB51" i="3" s="1"/>
  <c r="AI70" i="3"/>
  <c r="DB70" i="3" s="1"/>
  <c r="AI47" i="3"/>
  <c r="DB47" i="3" s="1"/>
  <c r="AI50" i="3"/>
  <c r="DB50" i="3" s="1"/>
  <c r="AI73" i="3"/>
  <c r="DB73" i="3" s="1"/>
  <c r="AI56" i="3"/>
  <c r="DB56" i="3" s="1"/>
  <c r="AI54" i="3"/>
  <c r="DB54" i="3" s="1"/>
  <c r="AI49" i="3"/>
  <c r="DB49" i="3" s="1"/>
  <c r="AI52" i="3"/>
  <c r="DB52" i="3" s="1"/>
  <c r="AI61" i="3"/>
  <c r="DB61" i="3" s="1"/>
  <c r="BZ39" i="14"/>
  <c r="AN39" i="14" s="1"/>
  <c r="AJ14" i="3" s="1"/>
  <c r="BZ37" i="14"/>
  <c r="AN37" i="14" s="1"/>
  <c r="AJ12" i="3" s="1"/>
  <c r="BZ38" i="14"/>
  <c r="AN38" i="14" s="1"/>
  <c r="AJ13" i="3" s="1"/>
  <c r="P188" i="3"/>
  <c r="AI71" i="3"/>
  <c r="DB71" i="3" s="1"/>
  <c r="BZ36" i="14"/>
  <c r="AN36" i="14" s="1"/>
  <c r="AJ11" i="3" s="1"/>
  <c r="BZ60" i="14"/>
  <c r="AN60" i="14" s="1"/>
  <c r="AJ35" i="3" s="1"/>
  <c r="BZ59" i="14"/>
  <c r="AN59" i="14" s="1"/>
  <c r="AJ34" i="3" s="1"/>
  <c r="BZ57" i="14"/>
  <c r="AN57" i="14" s="1"/>
  <c r="AJ32" i="3" s="1"/>
  <c r="DC32" i="3" s="1"/>
  <c r="BZ49" i="14"/>
  <c r="AN49" i="14" s="1"/>
  <c r="AJ24" i="3" s="1"/>
  <c r="DC24" i="3" s="1"/>
  <c r="BZ56" i="14"/>
  <c r="AN56" i="14" s="1"/>
  <c r="AJ31" i="3" s="1"/>
  <c r="DC31" i="3" s="1"/>
  <c r="BZ62" i="14"/>
  <c r="AN62" i="14" s="1"/>
  <c r="AJ37" i="3" s="1"/>
  <c r="BZ45" i="14"/>
  <c r="AN45" i="14" s="1"/>
  <c r="AJ20" i="3" s="1"/>
  <c r="BZ61" i="14"/>
  <c r="AN61" i="14" s="1"/>
  <c r="AJ36" i="3" s="1"/>
  <c r="BZ55" i="14"/>
  <c r="AN55" i="14" s="1"/>
  <c r="AJ30" i="3" s="1"/>
  <c r="BZ51" i="14"/>
  <c r="AN51" i="14" s="1"/>
  <c r="AJ26" i="3" s="1"/>
  <c r="BZ58" i="14"/>
  <c r="AN58" i="14" s="1"/>
  <c r="AJ33" i="3" s="1"/>
  <c r="DC33" i="3" s="1"/>
  <c r="BZ48" i="14"/>
  <c r="AN48" i="14" s="1"/>
  <c r="AJ23" i="3" s="1"/>
  <c r="BZ46" i="14"/>
  <c r="AN46" i="14" s="1"/>
  <c r="AJ21" i="3" s="1"/>
  <c r="BZ50" i="14"/>
  <c r="AN50" i="14" s="1"/>
  <c r="AJ25" i="3" s="1"/>
  <c r="BZ63" i="14"/>
  <c r="AN63" i="14" s="1"/>
  <c r="AJ38" i="3" s="1"/>
  <c r="BZ54" i="14"/>
  <c r="AN54" i="14" s="1"/>
  <c r="AJ29" i="3" s="1"/>
  <c r="BZ47" i="14"/>
  <c r="AN47" i="14" s="1"/>
  <c r="AJ22" i="3" s="1"/>
  <c r="BZ53" i="14"/>
  <c r="AN53" i="14" s="1"/>
  <c r="AJ28" i="3" s="1"/>
  <c r="BZ52" i="14"/>
  <c r="AN52" i="14" s="1"/>
  <c r="AJ27" i="3" s="1"/>
  <c r="BZ44" i="14"/>
  <c r="AN44" i="14" s="1"/>
  <c r="AJ19" i="3" s="1"/>
  <c r="DC19" i="3" s="1"/>
  <c r="AI44" i="3"/>
  <c r="BZ83" i="14" s="1"/>
  <c r="AN83" i="14" s="1"/>
  <c r="BZ35" i="14"/>
  <c r="AN35" i="14" s="1"/>
  <c r="AN31" i="14" s="1"/>
  <c r="BZ43" i="14"/>
  <c r="AN43" i="14" s="1"/>
  <c r="AJ18" i="3" s="1"/>
  <c r="DC18" i="3" s="1"/>
  <c r="AI40" i="3"/>
  <c r="BZ40" i="14"/>
  <c r="AN40" i="14" s="1"/>
  <c r="AJ15" i="3" s="1"/>
  <c r="DC15" i="3" s="1"/>
  <c r="DB10" i="3"/>
  <c r="AI45" i="3"/>
  <c r="AI63" i="3"/>
  <c r="AI69" i="3"/>
  <c r="AI68" i="3"/>
  <c r="AI48" i="3"/>
  <c r="DB46" i="3"/>
  <c r="AI59" i="3"/>
  <c r="AI53" i="3"/>
  <c r="AI65" i="3"/>
  <c r="AI72" i="3"/>
  <c r="AI57" i="3"/>
  <c r="AI66" i="3"/>
  <c r="AI60" i="3"/>
  <c r="AI62" i="3"/>
  <c r="P199" i="3"/>
  <c r="DA98" i="3"/>
  <c r="P205" i="3"/>
  <c r="P203" i="3"/>
  <c r="P213" i="3"/>
  <c r="DA106" i="3"/>
  <c r="AI104" i="3"/>
  <c r="DA96" i="3"/>
  <c r="P186" i="3"/>
  <c r="DA79" i="3"/>
  <c r="P204" i="3"/>
  <c r="P207" i="3"/>
  <c r="DA100" i="3"/>
  <c r="P206" i="3"/>
  <c r="DA99" i="3"/>
  <c r="DA92" i="3"/>
  <c r="P201" i="3"/>
  <c r="DA94" i="3"/>
  <c r="P208" i="3"/>
  <c r="P192" i="3"/>
  <c r="DA85" i="3"/>
  <c r="P190" i="3"/>
  <c r="DA83" i="3"/>
  <c r="DA101" i="3"/>
  <c r="DA80" i="3"/>
  <c r="P187" i="3"/>
  <c r="AH108" i="3"/>
  <c r="AH109" i="3" s="1"/>
  <c r="P185" i="3"/>
  <c r="P215" i="3" s="1"/>
  <c r="DA95" i="3"/>
  <c r="P202" i="3"/>
  <c r="P194" i="3"/>
  <c r="DA87" i="3"/>
  <c r="DA107" i="3"/>
  <c r="P214" i="3"/>
  <c r="Y186" i="16"/>
  <c r="Z186" i="16" s="1"/>
  <c r="U100" i="16"/>
  <c r="K207" i="16"/>
  <c r="L207" i="16" s="1"/>
  <c r="K174" i="16"/>
  <c r="L174" i="16" s="1"/>
  <c r="U67" i="16"/>
  <c r="AN268" i="9"/>
  <c r="AN283" i="9"/>
  <c r="AN69" i="9"/>
  <c r="AN242" i="9" s="1"/>
  <c r="AN106" i="9"/>
  <c r="AN279" i="9" s="1"/>
  <c r="AN102" i="9"/>
  <c r="AN275" i="9" s="1"/>
  <c r="Y189" i="16"/>
  <c r="Z189" i="16" s="1"/>
  <c r="L189" i="16"/>
  <c r="AM105" i="9"/>
  <c r="AM278" i="9" s="1"/>
  <c r="AM67" i="9"/>
  <c r="AM240" i="9" s="1"/>
  <c r="AG80" i="16"/>
  <c r="AN74" i="9"/>
  <c r="T75" i="16" s="1"/>
  <c r="Y179" i="16"/>
  <c r="Z179" i="16" s="1"/>
  <c r="L179" i="16"/>
  <c r="Y185" i="16"/>
  <c r="Z185" i="16" s="1"/>
  <c r="L185" i="16"/>
  <c r="AH96" i="16"/>
  <c r="AI96" i="16" s="1"/>
  <c r="U96" i="16"/>
  <c r="K203" i="16"/>
  <c r="AH111" i="16"/>
  <c r="AI111" i="16" s="1"/>
  <c r="U111" i="16"/>
  <c r="K218" i="16"/>
  <c r="AH85" i="16"/>
  <c r="AI85" i="16" s="1"/>
  <c r="U85" i="16"/>
  <c r="K192" i="16"/>
  <c r="T76" i="16"/>
  <c r="AM91" i="9"/>
  <c r="AM264" i="9" s="1"/>
  <c r="AK252" i="9"/>
  <c r="AH90" i="16"/>
  <c r="AI90" i="16" s="1"/>
  <c r="U90" i="16"/>
  <c r="K197" i="16"/>
  <c r="AN257" i="9"/>
  <c r="AI88" i="3" l="1"/>
  <c r="AI96" i="3"/>
  <c r="AI78" i="3"/>
  <c r="AI89" i="3"/>
  <c r="AI91" i="3"/>
  <c r="DB91" i="3" s="1"/>
  <c r="AI95" i="3"/>
  <c r="DB95" i="3" s="1"/>
  <c r="AI93" i="3"/>
  <c r="AI84" i="3"/>
  <c r="DB84" i="3" s="1"/>
  <c r="AI103" i="3"/>
  <c r="AI98" i="3"/>
  <c r="DB98" i="3" s="1"/>
  <c r="AI105" i="3"/>
  <c r="DB105" i="3" s="1"/>
  <c r="AI87" i="3"/>
  <c r="DB87" i="3" s="1"/>
  <c r="AI85" i="3"/>
  <c r="AI100" i="3"/>
  <c r="DB100" i="3" s="1"/>
  <c r="AI82" i="3"/>
  <c r="AI107" i="3"/>
  <c r="AI80" i="3"/>
  <c r="AI83" i="3"/>
  <c r="DB83" i="3" s="1"/>
  <c r="AI94" i="3"/>
  <c r="AI99" i="3"/>
  <c r="AI79" i="3"/>
  <c r="AI102" i="3"/>
  <c r="DB102" i="3" s="1"/>
  <c r="AI86" i="3"/>
  <c r="AI90" i="3"/>
  <c r="DB90" i="3" s="1"/>
  <c r="AI101" i="3"/>
  <c r="AI97" i="3"/>
  <c r="DB97" i="3" s="1"/>
  <c r="AI81" i="3"/>
  <c r="AI106" i="3"/>
  <c r="DB106" i="3" s="1"/>
  <c r="BZ69" i="14"/>
  <c r="AN69" i="14" s="1"/>
  <c r="BZ71" i="14"/>
  <c r="AN71" i="14" s="1"/>
  <c r="BZ89" i="14"/>
  <c r="AN89" i="14" s="1"/>
  <c r="BZ94" i="14"/>
  <c r="AN94" i="14" s="1"/>
  <c r="BZ90" i="14"/>
  <c r="AN90" i="14" s="1"/>
  <c r="BZ91" i="14"/>
  <c r="AN91" i="14" s="1"/>
  <c r="BZ86" i="14"/>
  <c r="AN86" i="14" s="1"/>
  <c r="BZ87" i="14"/>
  <c r="AN87" i="14" s="1"/>
  <c r="BZ88" i="14"/>
  <c r="AN88" i="14" s="1"/>
  <c r="BZ95" i="14"/>
  <c r="AN95" i="14" s="1"/>
  <c r="BZ84" i="14"/>
  <c r="AN84" i="14" s="1"/>
  <c r="BZ85" i="14"/>
  <c r="AN85" i="14" s="1"/>
  <c r="BZ66" i="14"/>
  <c r="AN66" i="14" s="1"/>
  <c r="BZ78" i="14"/>
  <c r="AN78" i="14" s="1"/>
  <c r="BZ80" i="14"/>
  <c r="AN80" i="14" s="1"/>
  <c r="BZ81" i="14"/>
  <c r="AN81" i="14" s="1"/>
  <c r="BZ93" i="14"/>
  <c r="AN93" i="14" s="1"/>
  <c r="BZ77" i="14"/>
  <c r="AN77" i="14" s="1"/>
  <c r="BZ68" i="14"/>
  <c r="AN68" i="14" s="1"/>
  <c r="BZ82" i="14"/>
  <c r="AN82" i="14" s="1"/>
  <c r="BZ92" i="14"/>
  <c r="AN92" i="14" s="1"/>
  <c r="BZ79" i="14"/>
  <c r="AN79" i="14" s="1"/>
  <c r="BZ76" i="14"/>
  <c r="AN76" i="14" s="1"/>
  <c r="BZ72" i="14"/>
  <c r="AN72" i="14" s="1"/>
  <c r="BZ74" i="14"/>
  <c r="AN74" i="14" s="1"/>
  <c r="AI74" i="3"/>
  <c r="AI75" i="3" s="1"/>
  <c r="AJ10" i="3"/>
  <c r="CA42" i="14" s="1"/>
  <c r="AO42" i="14" s="1"/>
  <c r="AK17" i="3" s="1"/>
  <c r="BZ73" i="14"/>
  <c r="AN73" i="14" s="1"/>
  <c r="DC13" i="3"/>
  <c r="DC14" i="3"/>
  <c r="DC12" i="3"/>
  <c r="DC22" i="3"/>
  <c r="DC21" i="3"/>
  <c r="DC30" i="3"/>
  <c r="DC35" i="3"/>
  <c r="DC29" i="3"/>
  <c r="DC23" i="3"/>
  <c r="DC36" i="3"/>
  <c r="DC11" i="3"/>
  <c r="DC27" i="3"/>
  <c r="DC38" i="3"/>
  <c r="DC20" i="3"/>
  <c r="DB44" i="3"/>
  <c r="DC28" i="3"/>
  <c r="DC25" i="3"/>
  <c r="DC26" i="3"/>
  <c r="DC37" i="3"/>
  <c r="DC34" i="3"/>
  <c r="DB62" i="3"/>
  <c r="DB57" i="3"/>
  <c r="DB59" i="3"/>
  <c r="DB48" i="3"/>
  <c r="BZ70" i="14"/>
  <c r="AN70" i="14" s="1"/>
  <c r="DB45" i="3"/>
  <c r="BZ67" i="14"/>
  <c r="AN67" i="14" s="1"/>
  <c r="AI41" i="3"/>
  <c r="AJ76" i="3"/>
  <c r="DB60" i="3"/>
  <c r="DB68" i="3"/>
  <c r="AI58" i="5"/>
  <c r="AG276" i="7" s="1"/>
  <c r="AI11" i="5"/>
  <c r="AG229" i="7" s="1"/>
  <c r="AI55" i="5"/>
  <c r="AG273" i="7" s="1"/>
  <c r="AI63" i="5"/>
  <c r="AG281" i="7" s="1"/>
  <c r="AI65" i="5"/>
  <c r="AG283" i="7" s="1"/>
  <c r="AI54" i="5"/>
  <c r="AG272" i="7" s="1"/>
  <c r="AI41" i="5"/>
  <c r="AG259" i="7" s="1"/>
  <c r="AI61" i="5"/>
  <c r="AG279" i="7" s="1"/>
  <c r="AI46" i="5"/>
  <c r="AG264" i="7" s="1"/>
  <c r="AI45" i="5"/>
  <c r="AG263" i="7" s="1"/>
  <c r="AI59" i="5"/>
  <c r="AG277" i="7" s="1"/>
  <c r="AI62" i="5"/>
  <c r="AG280" i="7" s="1"/>
  <c r="AI48" i="5"/>
  <c r="AG266" i="7" s="1"/>
  <c r="AI43" i="5"/>
  <c r="AG261" i="7" s="1"/>
  <c r="AI27" i="5"/>
  <c r="AG245" i="7" s="1"/>
  <c r="AI39" i="5"/>
  <c r="AG257" i="7" s="1"/>
  <c r="AI10" i="5"/>
  <c r="AG228" i="7" s="1"/>
  <c r="AI36" i="5"/>
  <c r="AG254" i="7" s="1"/>
  <c r="AI49" i="5"/>
  <c r="AG267" i="7" s="1"/>
  <c r="AI32" i="5"/>
  <c r="AG250" i="7" s="1"/>
  <c r="AI47" i="5"/>
  <c r="AG265" i="7" s="1"/>
  <c r="AI42" i="5"/>
  <c r="AG260" i="7" s="1"/>
  <c r="AI51" i="5"/>
  <c r="AG269" i="7" s="1"/>
  <c r="AI34" i="5"/>
  <c r="AG252" i="7" s="1"/>
  <c r="AI30" i="5"/>
  <c r="AG248" i="7" s="1"/>
  <c r="AI17" i="5"/>
  <c r="AG235" i="7" s="1"/>
  <c r="AI14" i="5"/>
  <c r="AG232" i="7" s="1"/>
  <c r="AI53" i="5"/>
  <c r="AG271" i="7" s="1"/>
  <c r="AI16" i="5"/>
  <c r="AG234" i="7" s="1"/>
  <c r="AI64" i="5"/>
  <c r="AG282" i="7" s="1"/>
  <c r="AI40" i="5"/>
  <c r="AG258" i="7" s="1"/>
  <c r="AI13" i="5"/>
  <c r="AG231" i="7" s="1"/>
  <c r="AI52" i="5"/>
  <c r="AG270" i="7" s="1"/>
  <c r="AI29" i="5"/>
  <c r="AG247" i="7" s="1"/>
  <c r="AI33" i="5"/>
  <c r="AG251" i="7" s="1"/>
  <c r="AI21" i="5"/>
  <c r="AG239" i="7" s="1"/>
  <c r="AI23" i="5"/>
  <c r="AG241" i="7" s="1"/>
  <c r="AI35" i="5"/>
  <c r="AG253" i="7" s="1"/>
  <c r="AI25" i="5"/>
  <c r="AG243" i="7" s="1"/>
  <c r="AI19" i="5"/>
  <c r="AG237" i="7" s="1"/>
  <c r="AI56" i="5"/>
  <c r="AG274" i="7" s="1"/>
  <c r="AI38" i="5"/>
  <c r="AG256" i="7" s="1"/>
  <c r="AI50" i="5"/>
  <c r="AG268" i="7" s="1"/>
  <c r="AI15" i="5"/>
  <c r="AG233" i="7" s="1"/>
  <c r="AI37" i="5"/>
  <c r="AG255" i="7" s="1"/>
  <c r="AI9" i="5"/>
  <c r="AG227" i="7" s="1"/>
  <c r="AI28" i="5"/>
  <c r="AG246" i="7" s="1"/>
  <c r="AI22" i="5"/>
  <c r="AG240" i="7" s="1"/>
  <c r="AI44" i="5"/>
  <c r="AG262" i="7" s="1"/>
  <c r="AI24" i="5"/>
  <c r="AG242" i="7" s="1"/>
  <c r="AI60" i="5"/>
  <c r="AG278" i="7" s="1"/>
  <c r="AI18" i="5"/>
  <c r="AG236" i="7" s="1"/>
  <c r="AI26" i="5"/>
  <c r="AG244" i="7" s="1"/>
  <c r="AI31" i="5"/>
  <c r="AG249" i="7" s="1"/>
  <c r="AI57" i="5"/>
  <c r="AG275" i="7" s="1"/>
  <c r="AI12" i="5"/>
  <c r="AG230" i="7" s="1"/>
  <c r="AI20" i="5"/>
  <c r="AG238" i="7" s="1"/>
  <c r="DB66" i="3"/>
  <c r="DB65" i="3"/>
  <c r="DB69" i="3"/>
  <c r="DB72" i="3"/>
  <c r="DB79" i="3"/>
  <c r="DB53" i="3"/>
  <c r="BZ75" i="14"/>
  <c r="AN75" i="14" s="1"/>
  <c r="DB63" i="3"/>
  <c r="DB107" i="3"/>
  <c r="DB80" i="3"/>
  <c r="DB103" i="3"/>
  <c r="DB82" i="3"/>
  <c r="AI108" i="3"/>
  <c r="AI109" i="3" s="1"/>
  <c r="DB78" i="3"/>
  <c r="DB94" i="3"/>
  <c r="DB99" i="3"/>
  <c r="DB86" i="3"/>
  <c r="DB92" i="3"/>
  <c r="DB85" i="3"/>
  <c r="P219" i="3"/>
  <c r="P216" i="3"/>
  <c r="DB104" i="3"/>
  <c r="DB88" i="3"/>
  <c r="DB89" i="3"/>
  <c r="DB96" i="3"/>
  <c r="DB101" i="3"/>
  <c r="DB93" i="3"/>
  <c r="DB81" i="3"/>
  <c r="Y207" i="16"/>
  <c r="Z207" i="16" s="1"/>
  <c r="T70" i="16"/>
  <c r="U70" i="16" s="1"/>
  <c r="Y174" i="16"/>
  <c r="Z174" i="16" s="1"/>
  <c r="T103" i="16"/>
  <c r="K210" i="16" s="1"/>
  <c r="AN247" i="9"/>
  <c r="AN105" i="9"/>
  <c r="AN278" i="9" s="1"/>
  <c r="AN91" i="9"/>
  <c r="T92" i="16" s="1"/>
  <c r="Y197" i="16"/>
  <c r="Z197" i="16" s="1"/>
  <c r="L197" i="16"/>
  <c r="AL79" i="9"/>
  <c r="AL252" i="9" s="1"/>
  <c r="T107" i="16"/>
  <c r="Y192" i="16"/>
  <c r="Z192" i="16" s="1"/>
  <c r="L192" i="16"/>
  <c r="AN67" i="9"/>
  <c r="T68" i="16" s="1"/>
  <c r="AH76" i="16"/>
  <c r="AI76" i="16" s="1"/>
  <c r="U76" i="16"/>
  <c r="K183" i="16"/>
  <c r="Y218" i="16"/>
  <c r="Z218" i="16" s="1"/>
  <c r="L218" i="16"/>
  <c r="Y203" i="16"/>
  <c r="Z203" i="16" s="1"/>
  <c r="L203" i="16"/>
  <c r="AH75" i="16"/>
  <c r="AI75" i="16" s="1"/>
  <c r="U75" i="16"/>
  <c r="K182" i="16"/>
  <c r="AJ62" i="3" l="1"/>
  <c r="DC62" i="3" s="1"/>
  <c r="AJ69" i="3"/>
  <c r="DC69" i="3" s="1"/>
  <c r="AJ110" i="3"/>
  <c r="AJ107" i="3" s="1"/>
  <c r="DC107" i="3" s="1"/>
  <c r="AJ63" i="3"/>
  <c r="DC63" i="3" s="1"/>
  <c r="AJ52" i="3"/>
  <c r="DC52" i="3" s="1"/>
  <c r="AJ66" i="3"/>
  <c r="DC66" i="3" s="1"/>
  <c r="CA45" i="14"/>
  <c r="AO45" i="14" s="1"/>
  <c r="AK20" i="3" s="1"/>
  <c r="DD20" i="3" s="1"/>
  <c r="CA61" i="14"/>
  <c r="AO61" i="14" s="1"/>
  <c r="AK36" i="3" s="1"/>
  <c r="DD36" i="3" s="1"/>
  <c r="CA60" i="14"/>
  <c r="AO60" i="14" s="1"/>
  <c r="AK35" i="3" s="1"/>
  <c r="Q141" i="3" s="1"/>
  <c r="CA35" i="14"/>
  <c r="AO35" i="14" s="1"/>
  <c r="AO31" i="14" s="1"/>
  <c r="CA50" i="14"/>
  <c r="AO50" i="14" s="1"/>
  <c r="AK25" i="3" s="1"/>
  <c r="DD25" i="3" s="1"/>
  <c r="CA55" i="14"/>
  <c r="AO55" i="14" s="1"/>
  <c r="AK30" i="3" s="1"/>
  <c r="Q136" i="3" s="1"/>
  <c r="CA37" i="14"/>
  <c r="AO37" i="14" s="1"/>
  <c r="AK12" i="3" s="1"/>
  <c r="Q118" i="3" s="1"/>
  <c r="CA53" i="14"/>
  <c r="AO53" i="14" s="1"/>
  <c r="AK28" i="3" s="1"/>
  <c r="DD28" i="3" s="1"/>
  <c r="CA59" i="14"/>
  <c r="AO59" i="14" s="1"/>
  <c r="AK34" i="3" s="1"/>
  <c r="DD34" i="3" s="1"/>
  <c r="CA44" i="14"/>
  <c r="AO44" i="14" s="1"/>
  <c r="AK19" i="3" s="1"/>
  <c r="DD19" i="3" s="1"/>
  <c r="CA46" i="14"/>
  <c r="AO46" i="14" s="1"/>
  <c r="AK21" i="3" s="1"/>
  <c r="DD21" i="3" s="1"/>
  <c r="CA63" i="14"/>
  <c r="AO63" i="14" s="1"/>
  <c r="AK38" i="3" s="1"/>
  <c r="DD38" i="3" s="1"/>
  <c r="CA39" i="14"/>
  <c r="AO39" i="14" s="1"/>
  <c r="AK14" i="3" s="1"/>
  <c r="Q120" i="3" s="1"/>
  <c r="DC10" i="3"/>
  <c r="AJ49" i="5" s="1"/>
  <c r="AH267" i="7" s="1"/>
  <c r="AJ40" i="3"/>
  <c r="AK76" i="3" s="1"/>
  <c r="CA40" i="14"/>
  <c r="AO40" i="14" s="1"/>
  <c r="AK15" i="3" s="1"/>
  <c r="DD15" i="3" s="1"/>
  <c r="CA51" i="14"/>
  <c r="AO51" i="14" s="1"/>
  <c r="AK26" i="3" s="1"/>
  <c r="DD26" i="3" s="1"/>
  <c r="CA49" i="14"/>
  <c r="AO49" i="14" s="1"/>
  <c r="AK24" i="3" s="1"/>
  <c r="Q130" i="3" s="1"/>
  <c r="CA54" i="14"/>
  <c r="AO54" i="14" s="1"/>
  <c r="AK29" i="3" s="1"/>
  <c r="DD29" i="3" s="1"/>
  <c r="CA57" i="14"/>
  <c r="AO57" i="14" s="1"/>
  <c r="AK32" i="3" s="1"/>
  <c r="DD32" i="3" s="1"/>
  <c r="CA56" i="14"/>
  <c r="AO56" i="14" s="1"/>
  <c r="AK31" i="3" s="1"/>
  <c r="DD31" i="3" s="1"/>
  <c r="CA36" i="14"/>
  <c r="AO36" i="14" s="1"/>
  <c r="AK11" i="3" s="1"/>
  <c r="Q117" i="3" s="1"/>
  <c r="CA43" i="14"/>
  <c r="AO43" i="14" s="1"/>
  <c r="AK18" i="3" s="1"/>
  <c r="Q124" i="3" s="1"/>
  <c r="CA48" i="14"/>
  <c r="AO48" i="14" s="1"/>
  <c r="AK23" i="3" s="1"/>
  <c r="DD23" i="3" s="1"/>
  <c r="CA62" i="14"/>
  <c r="AO62" i="14" s="1"/>
  <c r="AK37" i="3" s="1"/>
  <c r="Q143" i="3" s="1"/>
  <c r="CA58" i="14"/>
  <c r="AO58" i="14" s="1"/>
  <c r="AK33" i="3" s="1"/>
  <c r="Q139" i="3" s="1"/>
  <c r="CA47" i="14"/>
  <c r="AO47" i="14" s="1"/>
  <c r="AK22" i="3" s="1"/>
  <c r="Q128" i="3" s="1"/>
  <c r="CA52" i="14"/>
  <c r="AO52" i="14" s="1"/>
  <c r="AK27" i="3" s="1"/>
  <c r="DD27" i="3" s="1"/>
  <c r="CA41" i="14"/>
  <c r="AO41" i="14" s="1"/>
  <c r="AK16" i="3" s="1"/>
  <c r="DD16" i="3" s="1"/>
  <c r="CA38" i="14"/>
  <c r="AO38" i="14" s="1"/>
  <c r="AK13" i="3" s="1"/>
  <c r="Q119" i="3" s="1"/>
  <c r="Q123" i="3"/>
  <c r="DD17" i="3"/>
  <c r="AJ47" i="3"/>
  <c r="AJ72" i="3"/>
  <c r="DC72" i="3" s="1"/>
  <c r="AJ53" i="3"/>
  <c r="AJ65" i="3"/>
  <c r="DC65" i="3" s="1"/>
  <c r="AJ48" i="3"/>
  <c r="AJ60" i="3"/>
  <c r="DC60" i="3" s="1"/>
  <c r="AJ51" i="3"/>
  <c r="AH70" i="16"/>
  <c r="AI70" i="16" s="1"/>
  <c r="AJ68" i="3"/>
  <c r="DC68" i="3" s="1"/>
  <c r="AJ61" i="3"/>
  <c r="AJ46" i="3"/>
  <c r="AJ71" i="3"/>
  <c r="AJ70" i="3"/>
  <c r="AJ44" i="3"/>
  <c r="AJ54" i="3"/>
  <c r="AJ49" i="3"/>
  <c r="AJ56" i="3"/>
  <c r="AJ50" i="3"/>
  <c r="AJ67" i="3"/>
  <c r="AJ64" i="3"/>
  <c r="AJ73" i="3"/>
  <c r="AJ58" i="3"/>
  <c r="AJ55" i="3"/>
  <c r="AJ45" i="3"/>
  <c r="AJ57" i="3"/>
  <c r="AJ37" i="5"/>
  <c r="AH255" i="7" s="1"/>
  <c r="AJ59" i="3"/>
  <c r="K177" i="16"/>
  <c r="Y177" i="16" s="1"/>
  <c r="Z177" i="16" s="1"/>
  <c r="U103" i="16"/>
  <c r="AH103" i="16"/>
  <c r="AI103" i="16" s="1"/>
  <c r="T106" i="16"/>
  <c r="AH106" i="16" s="1"/>
  <c r="AI106" i="16" s="1"/>
  <c r="AN240" i="9"/>
  <c r="AH92" i="16"/>
  <c r="AI92" i="16" s="1"/>
  <c r="U92" i="16"/>
  <c r="K199" i="16"/>
  <c r="Y210" i="16"/>
  <c r="Z210" i="16" s="1"/>
  <c r="L210" i="16"/>
  <c r="AN264" i="9"/>
  <c r="AH107" i="16"/>
  <c r="AI107" i="16" s="1"/>
  <c r="U107" i="16"/>
  <c r="K214" i="16"/>
  <c r="Y183" i="16"/>
  <c r="Z183" i="16" s="1"/>
  <c r="L183" i="16"/>
  <c r="AM79" i="9"/>
  <c r="AM252" i="9" s="1"/>
  <c r="Y182" i="16"/>
  <c r="Z182" i="16" s="1"/>
  <c r="L182" i="16"/>
  <c r="AH68" i="16"/>
  <c r="AI68" i="16" s="1"/>
  <c r="U68" i="16"/>
  <c r="K175" i="16"/>
  <c r="AJ19" i="5" l="1"/>
  <c r="AH237" i="7" s="1"/>
  <c r="AJ21" i="5"/>
  <c r="AH239" i="7" s="1"/>
  <c r="AJ14" i="5"/>
  <c r="AH232" i="7" s="1"/>
  <c r="AK10" i="3"/>
  <c r="CB42" i="14" s="1"/>
  <c r="AP42" i="14" s="1"/>
  <c r="AL17" i="3" s="1"/>
  <c r="AJ64" i="5"/>
  <c r="AH282" i="7" s="1"/>
  <c r="Q142" i="3"/>
  <c r="AJ61" i="5"/>
  <c r="AH279" i="7" s="1"/>
  <c r="AJ15" i="5"/>
  <c r="AH233" i="7" s="1"/>
  <c r="AJ40" i="5"/>
  <c r="AH258" i="7" s="1"/>
  <c r="AJ13" i="5"/>
  <c r="AH231" i="7" s="1"/>
  <c r="AJ26" i="5"/>
  <c r="AH244" i="7" s="1"/>
  <c r="AJ9" i="5"/>
  <c r="AH227" i="7" s="1"/>
  <c r="AJ62" i="5"/>
  <c r="AH280" i="7" s="1"/>
  <c r="AJ45" i="5"/>
  <c r="AH263" i="7" s="1"/>
  <c r="AJ27" i="5"/>
  <c r="AH245" i="7" s="1"/>
  <c r="AJ53" i="5"/>
  <c r="AH271" i="7" s="1"/>
  <c r="AJ80" i="3"/>
  <c r="DC80" i="3" s="1"/>
  <c r="AJ93" i="3"/>
  <c r="DC93" i="3" s="1"/>
  <c r="AJ94" i="3"/>
  <c r="DC94" i="3" s="1"/>
  <c r="Q121" i="3"/>
  <c r="AJ92" i="3"/>
  <c r="DC92" i="3" s="1"/>
  <c r="AJ97" i="3"/>
  <c r="DC97" i="3" s="1"/>
  <c r="AJ82" i="3"/>
  <c r="DC82" i="3" s="1"/>
  <c r="AJ85" i="3"/>
  <c r="DC85" i="3" s="1"/>
  <c r="AJ84" i="3"/>
  <c r="DC84" i="3" s="1"/>
  <c r="AJ96" i="3"/>
  <c r="DC96" i="3" s="1"/>
  <c r="AJ78" i="3"/>
  <c r="AJ108" i="3" s="1"/>
  <c r="AJ91" i="3"/>
  <c r="DC91" i="3" s="1"/>
  <c r="AJ103" i="3"/>
  <c r="DC103" i="3" s="1"/>
  <c r="AJ98" i="3"/>
  <c r="DC98" i="3" s="1"/>
  <c r="AJ90" i="3"/>
  <c r="DC90" i="3" s="1"/>
  <c r="AJ99" i="3"/>
  <c r="DC99" i="3" s="1"/>
  <c r="AJ87" i="3"/>
  <c r="DC87" i="3" s="1"/>
  <c r="AJ105" i="3"/>
  <c r="DC105" i="3" s="1"/>
  <c r="AJ88" i="3"/>
  <c r="DC88" i="3" s="1"/>
  <c r="AJ83" i="3"/>
  <c r="DC83" i="3" s="1"/>
  <c r="AJ95" i="3"/>
  <c r="DC95" i="3" s="1"/>
  <c r="AJ102" i="3"/>
  <c r="DC102" i="3" s="1"/>
  <c r="Q131" i="3"/>
  <c r="AJ86" i="3"/>
  <c r="DC86" i="3" s="1"/>
  <c r="AJ106" i="3"/>
  <c r="DC106" i="3" s="1"/>
  <c r="AJ101" i="3"/>
  <c r="DC101" i="3" s="1"/>
  <c r="AJ100" i="3"/>
  <c r="DC100" i="3" s="1"/>
  <c r="AJ81" i="3"/>
  <c r="DC81" i="3" s="1"/>
  <c r="AJ89" i="3"/>
  <c r="DC89" i="3" s="1"/>
  <c r="AJ104" i="3"/>
  <c r="DC104" i="3" s="1"/>
  <c r="AJ79" i="3"/>
  <c r="DC79" i="3" s="1"/>
  <c r="AJ48" i="5"/>
  <c r="AH266" i="7" s="1"/>
  <c r="AJ58" i="5"/>
  <c r="AH276" i="7" s="1"/>
  <c r="AJ43" i="5"/>
  <c r="AH261" i="7" s="1"/>
  <c r="AJ60" i="5"/>
  <c r="AH278" i="7" s="1"/>
  <c r="AJ63" i="5"/>
  <c r="AH281" i="7" s="1"/>
  <c r="AJ50" i="5"/>
  <c r="AH268" i="7" s="1"/>
  <c r="AJ31" i="5"/>
  <c r="AH249" i="7" s="1"/>
  <c r="AJ42" i="5"/>
  <c r="AH260" i="7" s="1"/>
  <c r="AJ35" i="5"/>
  <c r="AH253" i="7" s="1"/>
  <c r="AJ23" i="5"/>
  <c r="AH241" i="7" s="1"/>
  <c r="AJ39" i="5"/>
  <c r="AH257" i="7" s="1"/>
  <c r="AJ12" i="5"/>
  <c r="AH230" i="7" s="1"/>
  <c r="AJ41" i="5"/>
  <c r="AH259" i="7" s="1"/>
  <c r="DD30" i="3"/>
  <c r="AJ11" i="5"/>
  <c r="AH229" i="7" s="1"/>
  <c r="AJ47" i="5"/>
  <c r="AH265" i="7" s="1"/>
  <c r="AJ33" i="5"/>
  <c r="AH251" i="7" s="1"/>
  <c r="AJ36" i="5"/>
  <c r="AH254" i="7" s="1"/>
  <c r="AJ22" i="5"/>
  <c r="AH240" i="7" s="1"/>
  <c r="AJ30" i="5"/>
  <c r="AH248" i="7" s="1"/>
  <c r="AJ38" i="5"/>
  <c r="AH256" i="7" s="1"/>
  <c r="AJ65" i="5"/>
  <c r="AH283" i="7" s="1"/>
  <c r="AJ56" i="5"/>
  <c r="AH274" i="7" s="1"/>
  <c r="AJ24" i="5"/>
  <c r="AH242" i="7" s="1"/>
  <c r="Q138" i="3"/>
  <c r="Q144" i="3"/>
  <c r="CA75" i="14"/>
  <c r="AO75" i="14" s="1"/>
  <c r="AJ55" i="5"/>
  <c r="AH273" i="7" s="1"/>
  <c r="AJ25" i="5"/>
  <c r="AH243" i="7" s="1"/>
  <c r="AJ20" i="5"/>
  <c r="AH238" i="7" s="1"/>
  <c r="AJ28" i="5"/>
  <c r="AH246" i="7" s="1"/>
  <c r="AJ10" i="5"/>
  <c r="AH228" i="7" s="1"/>
  <c r="AJ18" i="5"/>
  <c r="AH236" i="7" s="1"/>
  <c r="AJ57" i="5"/>
  <c r="AH275" i="7" s="1"/>
  <c r="AJ52" i="5"/>
  <c r="AH270" i="7" s="1"/>
  <c r="AJ17" i="5"/>
  <c r="AH235" i="7" s="1"/>
  <c r="AJ46" i="5"/>
  <c r="AH264" i="7" s="1"/>
  <c r="AJ29" i="5"/>
  <c r="AH247" i="7" s="1"/>
  <c r="AJ54" i="5"/>
  <c r="AH272" i="7" s="1"/>
  <c r="AJ34" i="5"/>
  <c r="AH252" i="7" s="1"/>
  <c r="AJ59" i="5"/>
  <c r="AH277" i="7" s="1"/>
  <c r="AJ51" i="5"/>
  <c r="AH269" i="7" s="1"/>
  <c r="AJ32" i="5"/>
  <c r="AH250" i="7" s="1"/>
  <c r="AJ44" i="5"/>
  <c r="AH262" i="7" s="1"/>
  <c r="AJ16" i="5"/>
  <c r="AH234" i="7" s="1"/>
  <c r="Q134" i="3"/>
  <c r="Q133" i="3"/>
  <c r="Q129" i="3"/>
  <c r="DC78" i="3"/>
  <c r="DD35" i="3"/>
  <c r="DD12" i="3"/>
  <c r="CA74" i="14"/>
  <c r="AO74" i="14" s="1"/>
  <c r="AK52" i="3" s="1"/>
  <c r="Q126" i="3"/>
  <c r="DD24" i="3"/>
  <c r="Q125" i="3"/>
  <c r="DD33" i="3"/>
  <c r="DD11" i="3"/>
  <c r="AJ41" i="3"/>
  <c r="Q127" i="3"/>
  <c r="Q135" i="3"/>
  <c r="DD18" i="3"/>
  <c r="DD22" i="3"/>
  <c r="AJ109" i="3"/>
  <c r="Q137" i="3"/>
  <c r="DD13" i="3"/>
  <c r="CA70" i="14"/>
  <c r="AO70" i="14" s="1"/>
  <c r="Q122" i="3"/>
  <c r="Q140" i="3"/>
  <c r="DD37" i="3"/>
  <c r="DD14" i="3"/>
  <c r="Q132" i="3"/>
  <c r="DC53" i="3"/>
  <c r="CB41" i="14"/>
  <c r="AP41" i="14" s="1"/>
  <c r="AL16" i="3" s="1"/>
  <c r="DE16" i="3" s="1"/>
  <c r="CB38" i="14"/>
  <c r="AP38" i="14" s="1"/>
  <c r="AL13" i="3" s="1"/>
  <c r="DC48" i="3"/>
  <c r="AK53" i="3"/>
  <c r="Q159" i="3" s="1"/>
  <c r="CA73" i="14"/>
  <c r="AO73" i="14" s="1"/>
  <c r="AK51" i="3" s="1"/>
  <c r="DC51" i="3"/>
  <c r="CB54" i="14"/>
  <c r="AP54" i="14" s="1"/>
  <c r="AL29" i="3" s="1"/>
  <c r="DE29" i="3" s="1"/>
  <c r="CB52" i="14"/>
  <c r="AP52" i="14" s="1"/>
  <c r="AL27" i="3" s="1"/>
  <c r="CB53" i="14"/>
  <c r="AP53" i="14" s="1"/>
  <c r="AL28" i="3" s="1"/>
  <c r="CB49" i="14"/>
  <c r="AP49" i="14" s="1"/>
  <c r="AL24" i="3" s="1"/>
  <c r="CB45" i="14"/>
  <c r="AP45" i="14" s="1"/>
  <c r="AL20" i="3" s="1"/>
  <c r="DC47" i="3"/>
  <c r="CA69" i="14"/>
  <c r="AO69" i="14" s="1"/>
  <c r="AK47" i="3" s="1"/>
  <c r="DC58" i="3"/>
  <c r="CA72" i="14"/>
  <c r="AO72" i="14" s="1"/>
  <c r="AK50" i="3" s="1"/>
  <c r="DC50" i="3"/>
  <c r="DC44" i="3"/>
  <c r="AJ74" i="3"/>
  <c r="CA66" i="14"/>
  <c r="AO66" i="14" s="1"/>
  <c r="AK44" i="3" s="1"/>
  <c r="DC61" i="3"/>
  <c r="DC59" i="3"/>
  <c r="L177" i="16"/>
  <c r="DC57" i="3"/>
  <c r="DC73" i="3"/>
  <c r="DC56" i="3"/>
  <c r="DC70" i="3"/>
  <c r="AK48" i="3"/>
  <c r="DC45" i="3"/>
  <c r="CA67" i="14"/>
  <c r="AO67" i="14" s="1"/>
  <c r="AK45" i="3" s="1"/>
  <c r="DC64" i="3"/>
  <c r="DC49" i="3"/>
  <c r="DC71" i="3"/>
  <c r="DC55" i="3"/>
  <c r="DC67" i="3"/>
  <c r="DC54" i="3"/>
  <c r="CA94" i="14"/>
  <c r="AO94" i="14" s="1"/>
  <c r="AK72" i="3" s="1"/>
  <c r="CA80" i="14"/>
  <c r="AO80" i="14" s="1"/>
  <c r="AK58" i="3" s="1"/>
  <c r="CA68" i="14"/>
  <c r="AO68" i="14" s="1"/>
  <c r="AK46" i="3" s="1"/>
  <c r="CA85" i="14"/>
  <c r="AO85" i="14" s="1"/>
  <c r="AK63" i="3" s="1"/>
  <c r="CA91" i="14"/>
  <c r="AO91" i="14" s="1"/>
  <c r="AK69" i="3" s="1"/>
  <c r="CA92" i="14"/>
  <c r="AO92" i="14" s="1"/>
  <c r="AK70" i="3" s="1"/>
  <c r="DC46" i="3"/>
  <c r="CA90" i="14"/>
  <c r="AO90" i="14" s="1"/>
  <c r="AK68" i="3" s="1"/>
  <c r="CA88" i="14"/>
  <c r="AO88" i="14" s="1"/>
  <c r="AK66" i="3" s="1"/>
  <c r="CA79" i="14"/>
  <c r="AO79" i="14" s="1"/>
  <c r="AK57" i="3" s="1"/>
  <c r="CA86" i="14"/>
  <c r="AO86" i="14" s="1"/>
  <c r="AK64" i="3" s="1"/>
  <c r="CA76" i="14"/>
  <c r="AO76" i="14" s="1"/>
  <c r="AK54" i="3" s="1"/>
  <c r="CA89" i="14"/>
  <c r="AO89" i="14" s="1"/>
  <c r="AK67" i="3" s="1"/>
  <c r="CA78" i="14"/>
  <c r="AO78" i="14" s="1"/>
  <c r="AK56" i="3" s="1"/>
  <c r="CA95" i="14"/>
  <c r="AO95" i="14" s="1"/>
  <c r="AK73" i="3" s="1"/>
  <c r="CA77" i="14"/>
  <c r="AO77" i="14" s="1"/>
  <c r="AK55" i="3" s="1"/>
  <c r="CA84" i="14"/>
  <c r="AO84" i="14" s="1"/>
  <c r="AK62" i="3" s="1"/>
  <c r="CA71" i="14"/>
  <c r="AO71" i="14" s="1"/>
  <c r="AK49" i="3" s="1"/>
  <c r="CA82" i="14"/>
  <c r="AO82" i="14" s="1"/>
  <c r="AK60" i="3" s="1"/>
  <c r="CA81" i="14"/>
  <c r="AO81" i="14" s="1"/>
  <c r="AK59" i="3" s="1"/>
  <c r="Q165" i="3" s="1"/>
  <c r="CA93" i="14"/>
  <c r="AO93" i="14" s="1"/>
  <c r="AK71" i="3" s="1"/>
  <c r="CA83" i="14"/>
  <c r="AO83" i="14" s="1"/>
  <c r="AK61" i="3" s="1"/>
  <c r="CA87" i="14"/>
  <c r="AO87" i="14" s="1"/>
  <c r="AK65" i="3" s="1"/>
  <c r="Q116" i="3"/>
  <c r="Q146" i="3" s="1"/>
  <c r="Q147" i="3" s="1"/>
  <c r="DD10" i="3"/>
  <c r="CB43" i="14"/>
  <c r="AP43" i="14" s="1"/>
  <c r="AL18" i="3" s="1"/>
  <c r="DE18" i="3" s="1"/>
  <c r="K213" i="16"/>
  <c r="Y213" i="16" s="1"/>
  <c r="Z213" i="16" s="1"/>
  <c r="U106" i="16"/>
  <c r="AN79" i="9"/>
  <c r="T80" i="16" s="1"/>
  <c r="Y199" i="16"/>
  <c r="Z199" i="16" s="1"/>
  <c r="L199" i="16"/>
  <c r="Y175" i="16"/>
  <c r="Z175" i="16" s="1"/>
  <c r="L175" i="16"/>
  <c r="Y214" i="16"/>
  <c r="Z214" i="16" s="1"/>
  <c r="L214" i="16"/>
  <c r="CB51" i="14" l="1"/>
  <c r="AP51" i="14" s="1"/>
  <c r="AL26" i="3" s="1"/>
  <c r="DE26" i="3" s="1"/>
  <c r="CB58" i="14"/>
  <c r="AP58" i="14" s="1"/>
  <c r="AL33" i="3" s="1"/>
  <c r="DE33" i="3" s="1"/>
  <c r="CB35" i="14"/>
  <c r="AP35" i="14" s="1"/>
  <c r="CB50" i="14"/>
  <c r="AP50" i="14" s="1"/>
  <c r="AL25" i="3" s="1"/>
  <c r="DE25" i="3" s="1"/>
  <c r="CB48" i="14"/>
  <c r="AP48" i="14" s="1"/>
  <c r="AL23" i="3" s="1"/>
  <c r="CB62" i="14"/>
  <c r="AP62" i="14" s="1"/>
  <c r="AL37" i="3" s="1"/>
  <c r="DE37" i="3" s="1"/>
  <c r="CB37" i="14"/>
  <c r="AP37" i="14" s="1"/>
  <c r="AL12" i="3" s="1"/>
  <c r="AK40" i="3"/>
  <c r="AK41" i="3" s="1"/>
  <c r="CB40" i="14"/>
  <c r="AP40" i="14" s="1"/>
  <c r="AL15" i="3" s="1"/>
  <c r="DE15" i="3" s="1"/>
  <c r="CB56" i="14"/>
  <c r="AP56" i="14" s="1"/>
  <c r="AL31" i="3" s="1"/>
  <c r="DE31" i="3" s="1"/>
  <c r="CB55" i="14"/>
  <c r="AP55" i="14" s="1"/>
  <c r="AL30" i="3" s="1"/>
  <c r="CB63" i="14"/>
  <c r="AP63" i="14" s="1"/>
  <c r="AL38" i="3" s="1"/>
  <c r="DE38" i="3" s="1"/>
  <c r="CB47" i="14"/>
  <c r="AP47" i="14" s="1"/>
  <c r="AL22" i="3" s="1"/>
  <c r="DE22" i="3" s="1"/>
  <c r="CB57" i="14"/>
  <c r="AP57" i="14" s="1"/>
  <c r="AL32" i="3" s="1"/>
  <c r="DE32" i="3" s="1"/>
  <c r="CB39" i="14"/>
  <c r="AP39" i="14" s="1"/>
  <c r="AL14" i="3" s="1"/>
  <c r="CB59" i="14"/>
  <c r="AP59" i="14" s="1"/>
  <c r="AL34" i="3" s="1"/>
  <c r="DE34" i="3" s="1"/>
  <c r="CB61" i="14"/>
  <c r="AP61" i="14" s="1"/>
  <c r="AL36" i="3" s="1"/>
  <c r="DE36" i="3" s="1"/>
  <c r="CB46" i="14"/>
  <c r="AP46" i="14" s="1"/>
  <c r="AL21" i="3" s="1"/>
  <c r="CB60" i="14"/>
  <c r="AP60" i="14" s="1"/>
  <c r="AL35" i="3" s="1"/>
  <c r="DE35" i="3" s="1"/>
  <c r="CB44" i="14"/>
  <c r="AP44" i="14" s="1"/>
  <c r="AL19" i="3" s="1"/>
  <c r="DE19" i="3" s="1"/>
  <c r="CB36" i="14"/>
  <c r="AP36" i="14" s="1"/>
  <c r="AL11" i="3" s="1"/>
  <c r="DE11" i="3" s="1"/>
  <c r="DE17" i="3"/>
  <c r="DE12" i="3"/>
  <c r="DE13" i="3"/>
  <c r="DE14" i="3"/>
  <c r="CB73" i="14"/>
  <c r="AP73" i="14" s="1"/>
  <c r="Q157" i="3"/>
  <c r="DD51" i="3"/>
  <c r="DE23" i="3"/>
  <c r="DE30" i="3"/>
  <c r="DD53" i="3"/>
  <c r="CB75" i="14"/>
  <c r="AP75" i="14" s="1"/>
  <c r="DE21" i="3"/>
  <c r="DE20" i="3"/>
  <c r="DE24" i="3"/>
  <c r="DE28" i="3"/>
  <c r="DE27" i="3"/>
  <c r="Q162" i="3"/>
  <c r="DD56" i="3"/>
  <c r="Q176" i="3"/>
  <c r="DD70" i="3"/>
  <c r="Q164" i="3"/>
  <c r="DD58" i="3"/>
  <c r="CB67" i="14"/>
  <c r="AP67" i="14" s="1"/>
  <c r="Q151" i="3"/>
  <c r="DD45" i="3"/>
  <c r="DD61" i="3"/>
  <c r="Q167" i="3"/>
  <c r="Q155" i="3"/>
  <c r="DD49" i="3"/>
  <c r="DD71" i="3"/>
  <c r="Q177" i="3"/>
  <c r="DD62" i="3"/>
  <c r="Q168" i="3"/>
  <c r="DD67" i="3"/>
  <c r="Q173" i="3"/>
  <c r="Q172" i="3"/>
  <c r="DD66" i="3"/>
  <c r="Q175" i="3"/>
  <c r="DD69" i="3"/>
  <c r="Q178" i="3"/>
  <c r="DD72" i="3"/>
  <c r="Q161" i="3"/>
  <c r="DD55" i="3"/>
  <c r="Q160" i="3"/>
  <c r="DD54" i="3"/>
  <c r="Q169" i="3"/>
  <c r="DD63" i="3"/>
  <c r="DD73" i="3"/>
  <c r="Q179" i="3"/>
  <c r="Q170" i="3"/>
  <c r="DD64" i="3"/>
  <c r="DD52" i="3"/>
  <c r="Q158" i="3"/>
  <c r="CB74" i="14"/>
  <c r="AP74" i="14" s="1"/>
  <c r="Q163" i="3"/>
  <c r="DD57" i="3"/>
  <c r="CB72" i="14"/>
  <c r="AP72" i="14" s="1"/>
  <c r="Q156" i="3"/>
  <c r="DD50" i="3"/>
  <c r="AP31" i="14"/>
  <c r="AL10" i="3"/>
  <c r="Q166" i="3"/>
  <c r="DD60" i="3"/>
  <c r="DD47" i="3"/>
  <c r="CB69" i="14"/>
  <c r="AP69" i="14" s="1"/>
  <c r="Q153" i="3"/>
  <c r="DD59" i="3"/>
  <c r="AK110" i="3"/>
  <c r="AJ75" i="3"/>
  <c r="DD68" i="3"/>
  <c r="Q174" i="3"/>
  <c r="CB66" i="14"/>
  <c r="AP66" i="14" s="1"/>
  <c r="DD44" i="3"/>
  <c r="Q150" i="3"/>
  <c r="Q180" i="3" s="1"/>
  <c r="Q181" i="3" s="1"/>
  <c r="AK74" i="3"/>
  <c r="Q171" i="3"/>
  <c r="DD65" i="3"/>
  <c r="CB70" i="14"/>
  <c r="AP70" i="14" s="1"/>
  <c r="DD48" i="3"/>
  <c r="Q154" i="3"/>
  <c r="AK25" i="5"/>
  <c r="AI243" i="7" s="1"/>
  <c r="AK43" i="5"/>
  <c r="AI261" i="7" s="1"/>
  <c r="AK35" i="5"/>
  <c r="AI253" i="7" s="1"/>
  <c r="AK28" i="5"/>
  <c r="AI246" i="7" s="1"/>
  <c r="AK62" i="5"/>
  <c r="AI280" i="7" s="1"/>
  <c r="AK17" i="5"/>
  <c r="AI235" i="7" s="1"/>
  <c r="AK60" i="5"/>
  <c r="AI278" i="7" s="1"/>
  <c r="AK29" i="5"/>
  <c r="AI247" i="7" s="1"/>
  <c r="AK30" i="5"/>
  <c r="AI248" i="7" s="1"/>
  <c r="AK18" i="5"/>
  <c r="AI236" i="7" s="1"/>
  <c r="AK46" i="5"/>
  <c r="AI264" i="7" s="1"/>
  <c r="AK15" i="5"/>
  <c r="AI233" i="7" s="1"/>
  <c r="AK59" i="5"/>
  <c r="AI277" i="7" s="1"/>
  <c r="AK38" i="5"/>
  <c r="AI256" i="7" s="1"/>
  <c r="AK48" i="5"/>
  <c r="AI266" i="7" s="1"/>
  <c r="AK23" i="5"/>
  <c r="AI241" i="7" s="1"/>
  <c r="AK20" i="5"/>
  <c r="AI238" i="7" s="1"/>
  <c r="AK27" i="5"/>
  <c r="AI245" i="7" s="1"/>
  <c r="AK57" i="5"/>
  <c r="AI275" i="7" s="1"/>
  <c r="AK49" i="5"/>
  <c r="AI267" i="7" s="1"/>
  <c r="AK13" i="5"/>
  <c r="AI231" i="7" s="1"/>
  <c r="AK42" i="5"/>
  <c r="AI260" i="7" s="1"/>
  <c r="AK14" i="5"/>
  <c r="AI232" i="7" s="1"/>
  <c r="AK50" i="5"/>
  <c r="AI268" i="7" s="1"/>
  <c r="AK22" i="5"/>
  <c r="AI240" i="7" s="1"/>
  <c r="AK12" i="5"/>
  <c r="AI230" i="7" s="1"/>
  <c r="AK26" i="5"/>
  <c r="AI244" i="7" s="1"/>
  <c r="AK55" i="5"/>
  <c r="AI273" i="7" s="1"/>
  <c r="AK52" i="5"/>
  <c r="AI270" i="7" s="1"/>
  <c r="AK47" i="5"/>
  <c r="AI265" i="7" s="1"/>
  <c r="AK34" i="5"/>
  <c r="AI252" i="7" s="1"/>
  <c r="AK37" i="5"/>
  <c r="AI255" i="7" s="1"/>
  <c r="AK41" i="5"/>
  <c r="AI259" i="7" s="1"/>
  <c r="AK9" i="5"/>
  <c r="AI227" i="7" s="1"/>
  <c r="AK11" i="5"/>
  <c r="AI229" i="7" s="1"/>
  <c r="AK51" i="5"/>
  <c r="AI269" i="7" s="1"/>
  <c r="AK31" i="5"/>
  <c r="AI249" i="7" s="1"/>
  <c r="AK10" i="5"/>
  <c r="AI228" i="7" s="1"/>
  <c r="AK24" i="5"/>
  <c r="AI242" i="7" s="1"/>
  <c r="AK65" i="5"/>
  <c r="AI283" i="7" s="1"/>
  <c r="AK56" i="5"/>
  <c r="AI274" i="7" s="1"/>
  <c r="AK21" i="5"/>
  <c r="AI239" i="7" s="1"/>
  <c r="AK19" i="5"/>
  <c r="AI237" i="7" s="1"/>
  <c r="AK63" i="5"/>
  <c r="AI281" i="7" s="1"/>
  <c r="AK39" i="5"/>
  <c r="AI257" i="7" s="1"/>
  <c r="AK40" i="5"/>
  <c r="AI258" i="7" s="1"/>
  <c r="AK54" i="5"/>
  <c r="AI272" i="7" s="1"/>
  <c r="AK36" i="5"/>
  <c r="AI254" i="7" s="1"/>
  <c r="AK32" i="5"/>
  <c r="AI250" i="7" s="1"/>
  <c r="AK53" i="5"/>
  <c r="AI271" i="7" s="1"/>
  <c r="AK58" i="5"/>
  <c r="AI276" i="7" s="1"/>
  <c r="AK16" i="5"/>
  <c r="AI234" i="7" s="1"/>
  <c r="AK33" i="5"/>
  <c r="AI251" i="7" s="1"/>
  <c r="AK64" i="5"/>
  <c r="AI282" i="7" s="1"/>
  <c r="AK44" i="5"/>
  <c r="AI262" i="7" s="1"/>
  <c r="AK45" i="5"/>
  <c r="AI263" i="7" s="1"/>
  <c r="AK61" i="5"/>
  <c r="AI279" i="7" s="1"/>
  <c r="Q152" i="3"/>
  <c r="CB91" i="14"/>
  <c r="AP91" i="14" s="1"/>
  <c r="CB84" i="14"/>
  <c r="AP84" i="14" s="1"/>
  <c r="CB85" i="14"/>
  <c r="AP85" i="14" s="1"/>
  <c r="CB77" i="14"/>
  <c r="AP77" i="14" s="1"/>
  <c r="CB83" i="14"/>
  <c r="AP83" i="14" s="1"/>
  <c r="CB68" i="14"/>
  <c r="AP68" i="14" s="1"/>
  <c r="CB71" i="14"/>
  <c r="AP71" i="14" s="1"/>
  <c r="CB76" i="14"/>
  <c r="AP76" i="14" s="1"/>
  <c r="CB86" i="14"/>
  <c r="AP86" i="14" s="1"/>
  <c r="CB80" i="14"/>
  <c r="AP80" i="14" s="1"/>
  <c r="CB89" i="14"/>
  <c r="AP89" i="14" s="1"/>
  <c r="CB88" i="14"/>
  <c r="AP88" i="14" s="1"/>
  <c r="CB87" i="14"/>
  <c r="AP87" i="14" s="1"/>
  <c r="CB90" i="14"/>
  <c r="AP90" i="14" s="1"/>
  <c r="CB82" i="14"/>
  <c r="AP82" i="14" s="1"/>
  <c r="CB95" i="14"/>
  <c r="AP95" i="14" s="1"/>
  <c r="CB78" i="14"/>
  <c r="AP78" i="14" s="1"/>
  <c r="CB93" i="14"/>
  <c r="AP93" i="14" s="1"/>
  <c r="CB79" i="14"/>
  <c r="AP79" i="14" s="1"/>
  <c r="DD46" i="3"/>
  <c r="CB94" i="14"/>
  <c r="AP94" i="14" s="1"/>
  <c r="CB81" i="14"/>
  <c r="AP81" i="14" s="1"/>
  <c r="CB92" i="14"/>
  <c r="AP92" i="14" s="1"/>
  <c r="L213" i="16"/>
  <c r="AN252" i="9"/>
  <c r="AH80" i="16"/>
  <c r="AI80" i="16" s="1"/>
  <c r="U80" i="16"/>
  <c r="K187" i="16"/>
  <c r="AL76" i="3" l="1"/>
  <c r="AL59" i="3"/>
  <c r="DE59" i="3" s="1"/>
  <c r="AL69" i="3"/>
  <c r="DE69" i="3" s="1"/>
  <c r="CC41" i="14"/>
  <c r="AQ41" i="14" s="1"/>
  <c r="AM16" i="3" s="1"/>
  <c r="DF16" i="3" s="1"/>
  <c r="CC42" i="14"/>
  <c r="AQ42" i="14" s="1"/>
  <c r="AM17" i="3" s="1"/>
  <c r="CC63" i="14"/>
  <c r="AQ63" i="14" s="1"/>
  <c r="AM38" i="3" s="1"/>
  <c r="AL70" i="3"/>
  <c r="DE70" i="3" s="1"/>
  <c r="AL63" i="3"/>
  <c r="DE63" i="3" s="1"/>
  <c r="CC39" i="14"/>
  <c r="AQ39" i="14" s="1"/>
  <c r="AM14" i="3" s="1"/>
  <c r="DF14" i="3" s="1"/>
  <c r="CC38" i="14"/>
  <c r="AQ38" i="14" s="1"/>
  <c r="AM13" i="3" s="1"/>
  <c r="DF13" i="3" s="1"/>
  <c r="CC37" i="14"/>
  <c r="AQ37" i="14" s="1"/>
  <c r="AM12" i="3" s="1"/>
  <c r="CC36" i="14"/>
  <c r="AQ36" i="14" s="1"/>
  <c r="AM11" i="3" s="1"/>
  <c r="DF11" i="3" s="1"/>
  <c r="CC62" i="14"/>
  <c r="AQ62" i="14" s="1"/>
  <c r="AM37" i="3" s="1"/>
  <c r="CC58" i="14"/>
  <c r="AQ58" i="14" s="1"/>
  <c r="AM33" i="3" s="1"/>
  <c r="DF33" i="3" s="1"/>
  <c r="CC52" i="14"/>
  <c r="AQ52" i="14" s="1"/>
  <c r="AM27" i="3" s="1"/>
  <c r="CC55" i="14"/>
  <c r="AQ55" i="14" s="1"/>
  <c r="AM30" i="3" s="1"/>
  <c r="CC56" i="14"/>
  <c r="AQ56" i="14" s="1"/>
  <c r="AM31" i="3" s="1"/>
  <c r="CC53" i="14"/>
  <c r="AQ53" i="14" s="1"/>
  <c r="AM28" i="3" s="1"/>
  <c r="CC51" i="14"/>
  <c r="AQ51" i="14" s="1"/>
  <c r="AM26" i="3" s="1"/>
  <c r="CC46" i="14"/>
  <c r="AQ46" i="14" s="1"/>
  <c r="AM21" i="3" s="1"/>
  <c r="CC54" i="14"/>
  <c r="AQ54" i="14" s="1"/>
  <c r="AM29" i="3" s="1"/>
  <c r="DF29" i="3" s="1"/>
  <c r="CC49" i="14"/>
  <c r="AQ49" i="14" s="1"/>
  <c r="AM24" i="3" s="1"/>
  <c r="CC48" i="14"/>
  <c r="AQ48" i="14" s="1"/>
  <c r="AM23" i="3" s="1"/>
  <c r="CC47" i="14"/>
  <c r="AQ47" i="14" s="1"/>
  <c r="AM22" i="3" s="1"/>
  <c r="DF22" i="3" s="1"/>
  <c r="CC60" i="14"/>
  <c r="AQ60" i="14" s="1"/>
  <c r="AM35" i="3" s="1"/>
  <c r="CC61" i="14"/>
  <c r="AQ61" i="14" s="1"/>
  <c r="AM36" i="3" s="1"/>
  <c r="CC44" i="14"/>
  <c r="AQ44" i="14" s="1"/>
  <c r="AM19" i="3" s="1"/>
  <c r="CC45" i="14"/>
  <c r="AQ45" i="14" s="1"/>
  <c r="AM20" i="3" s="1"/>
  <c r="DF20" i="3" s="1"/>
  <c r="CC50" i="14"/>
  <c r="AQ50" i="14" s="1"/>
  <c r="AM25" i="3" s="1"/>
  <c r="CC57" i="14"/>
  <c r="AQ57" i="14" s="1"/>
  <c r="AM32" i="3" s="1"/>
  <c r="DF32" i="3" s="1"/>
  <c r="CC59" i="14"/>
  <c r="AQ59" i="14" s="1"/>
  <c r="AM34" i="3" s="1"/>
  <c r="AL50" i="3"/>
  <c r="AL71" i="3"/>
  <c r="DE71" i="3" s="1"/>
  <c r="DF38" i="3"/>
  <c r="AL61" i="3"/>
  <c r="DE61" i="3" s="1"/>
  <c r="AL68" i="3"/>
  <c r="DE68" i="3" s="1"/>
  <c r="AL64" i="3"/>
  <c r="DE64" i="3" s="1"/>
  <c r="AL55" i="3"/>
  <c r="DE55" i="3" s="1"/>
  <c r="AL67" i="3"/>
  <c r="DE67" i="3" s="1"/>
  <c r="AK89" i="3"/>
  <c r="AK106" i="3"/>
  <c r="AK91" i="3"/>
  <c r="AK92" i="3"/>
  <c r="AK88" i="3"/>
  <c r="AK85" i="3"/>
  <c r="AK79" i="3"/>
  <c r="AK103" i="3"/>
  <c r="AK82" i="3"/>
  <c r="AK95" i="3"/>
  <c r="AK98" i="3"/>
  <c r="AK86" i="3"/>
  <c r="AK102" i="3"/>
  <c r="AK90" i="3"/>
  <c r="AK99" i="3"/>
  <c r="AK81" i="3"/>
  <c r="AK101" i="3"/>
  <c r="AK97" i="3"/>
  <c r="AK107" i="3"/>
  <c r="AK100" i="3"/>
  <c r="AK83" i="3"/>
  <c r="AK105" i="3"/>
  <c r="AK84" i="3"/>
  <c r="AK96" i="3"/>
  <c r="AK94" i="3"/>
  <c r="AK78" i="3"/>
  <c r="AK87" i="3"/>
  <c r="AK104" i="3"/>
  <c r="AK80" i="3"/>
  <c r="AK93" i="3"/>
  <c r="AL51" i="3"/>
  <c r="AL65" i="3"/>
  <c r="DE65" i="3" s="1"/>
  <c r="AL48" i="3"/>
  <c r="AL47" i="3"/>
  <c r="AL53" i="3"/>
  <c r="AL60" i="3"/>
  <c r="DE60" i="3" s="1"/>
  <c r="AL44" i="3"/>
  <c r="AL46" i="3"/>
  <c r="CC43" i="14"/>
  <c r="AQ43" i="14" s="1"/>
  <c r="AM18" i="3" s="1"/>
  <c r="DF18" i="3" s="1"/>
  <c r="CC35" i="14"/>
  <c r="AQ35" i="14" s="1"/>
  <c r="CC40" i="14"/>
  <c r="AQ40" i="14" s="1"/>
  <c r="AM15" i="3" s="1"/>
  <c r="DF15" i="3" s="1"/>
  <c r="AL40" i="3"/>
  <c r="DE10" i="3"/>
  <c r="AL54" i="3"/>
  <c r="DE54" i="3" s="1"/>
  <c r="AL66" i="3"/>
  <c r="DE66" i="3" s="1"/>
  <c r="AL49" i="3"/>
  <c r="DE49" i="3" s="1"/>
  <c r="AL56" i="3"/>
  <c r="DE56" i="3" s="1"/>
  <c r="AL57" i="3"/>
  <c r="DE57" i="3" s="1"/>
  <c r="AL110" i="3"/>
  <c r="AK75" i="3"/>
  <c r="AL52" i="3"/>
  <c r="AL73" i="3"/>
  <c r="DE73" i="3" s="1"/>
  <c r="AL72" i="3"/>
  <c r="DE72" i="3" s="1"/>
  <c r="AL62" i="3"/>
  <c r="DE62" i="3" s="1"/>
  <c r="AL45" i="3"/>
  <c r="AL58" i="3"/>
  <c r="DE58" i="3" s="1"/>
  <c r="Y187" i="16"/>
  <c r="Z187" i="16" s="1"/>
  <c r="L187" i="16"/>
  <c r="CC72" i="14" l="1"/>
  <c r="AQ72" i="14" s="1"/>
  <c r="DF17" i="3"/>
  <c r="AL93" i="3"/>
  <c r="DE93" i="3" s="1"/>
  <c r="DE50" i="3"/>
  <c r="DF12" i="3"/>
  <c r="DF19" i="3"/>
  <c r="DF23" i="3"/>
  <c r="DF26" i="3"/>
  <c r="DF27" i="3"/>
  <c r="DF36" i="3"/>
  <c r="DF24" i="3"/>
  <c r="DF28" i="3"/>
  <c r="DF25" i="3"/>
  <c r="DF35" i="3"/>
  <c r="DF31" i="3"/>
  <c r="DF37" i="3"/>
  <c r="DF34" i="3"/>
  <c r="DF21" i="3"/>
  <c r="DF30" i="3"/>
  <c r="DE48" i="3"/>
  <c r="CC70" i="14"/>
  <c r="AQ70" i="14" s="1"/>
  <c r="Q208" i="3"/>
  <c r="DD101" i="3"/>
  <c r="AL101" i="3"/>
  <c r="DE101" i="3" s="1"/>
  <c r="DD89" i="3"/>
  <c r="Q196" i="3"/>
  <c r="AL89" i="3"/>
  <c r="DE89" i="3" s="1"/>
  <c r="CC67" i="14"/>
  <c r="AQ67" i="14" s="1"/>
  <c r="DE45" i="3"/>
  <c r="DE52" i="3"/>
  <c r="CC74" i="14"/>
  <c r="AQ74" i="14" s="1"/>
  <c r="AL9" i="5"/>
  <c r="AJ227" i="7" s="1"/>
  <c r="AL63" i="5"/>
  <c r="AJ281" i="7" s="1"/>
  <c r="AL59" i="5"/>
  <c r="AJ277" i="7" s="1"/>
  <c r="AL46" i="5"/>
  <c r="AJ264" i="7" s="1"/>
  <c r="AL48" i="5"/>
  <c r="AJ266" i="7" s="1"/>
  <c r="AL14" i="5"/>
  <c r="AJ232" i="7" s="1"/>
  <c r="AL38" i="5"/>
  <c r="AJ256" i="7" s="1"/>
  <c r="AL43" i="5"/>
  <c r="AJ261" i="7" s="1"/>
  <c r="AL47" i="5"/>
  <c r="AJ265" i="7" s="1"/>
  <c r="AL25" i="5"/>
  <c r="AJ243" i="7" s="1"/>
  <c r="AL39" i="5"/>
  <c r="AJ257" i="7" s="1"/>
  <c r="AL53" i="5"/>
  <c r="AJ271" i="7" s="1"/>
  <c r="AL28" i="5"/>
  <c r="AJ246" i="7" s="1"/>
  <c r="AL19" i="5"/>
  <c r="AJ237" i="7" s="1"/>
  <c r="AL50" i="5"/>
  <c r="AJ268" i="7" s="1"/>
  <c r="AL21" i="5"/>
  <c r="AJ239" i="7" s="1"/>
  <c r="AL32" i="5"/>
  <c r="AJ250" i="7" s="1"/>
  <c r="AL13" i="5"/>
  <c r="AJ231" i="7" s="1"/>
  <c r="AL18" i="5"/>
  <c r="AJ236" i="7" s="1"/>
  <c r="AL61" i="5"/>
  <c r="AJ279" i="7" s="1"/>
  <c r="AL36" i="5"/>
  <c r="AJ254" i="7" s="1"/>
  <c r="AL22" i="5"/>
  <c r="AJ240" i="7" s="1"/>
  <c r="AL58" i="5"/>
  <c r="AJ276" i="7" s="1"/>
  <c r="AL16" i="5"/>
  <c r="AJ234" i="7" s="1"/>
  <c r="AL65" i="5"/>
  <c r="AJ283" i="7" s="1"/>
  <c r="AL40" i="5"/>
  <c r="AJ258" i="7" s="1"/>
  <c r="AL30" i="5"/>
  <c r="AJ248" i="7" s="1"/>
  <c r="AL15" i="5"/>
  <c r="AJ233" i="7" s="1"/>
  <c r="AL34" i="5"/>
  <c r="AJ252" i="7" s="1"/>
  <c r="AL37" i="5"/>
  <c r="AJ255" i="7" s="1"/>
  <c r="AL35" i="5"/>
  <c r="AJ253" i="7" s="1"/>
  <c r="AL11" i="5"/>
  <c r="AJ229" i="7" s="1"/>
  <c r="AL41" i="5"/>
  <c r="AJ259" i="7" s="1"/>
  <c r="AL29" i="5"/>
  <c r="AJ247" i="7" s="1"/>
  <c r="AL27" i="5"/>
  <c r="AJ245" i="7" s="1"/>
  <c r="AL55" i="5"/>
  <c r="AJ273" i="7" s="1"/>
  <c r="AL56" i="5"/>
  <c r="AJ274" i="7" s="1"/>
  <c r="AL45" i="5"/>
  <c r="AJ263" i="7" s="1"/>
  <c r="AL64" i="5"/>
  <c r="AJ282" i="7" s="1"/>
  <c r="AL33" i="5"/>
  <c r="AJ251" i="7" s="1"/>
  <c r="AL26" i="5"/>
  <c r="AJ244" i="7" s="1"/>
  <c r="AL44" i="5"/>
  <c r="AJ262" i="7" s="1"/>
  <c r="AL51" i="5"/>
  <c r="AJ269" i="7" s="1"/>
  <c r="AL10" i="5"/>
  <c r="AJ228" i="7" s="1"/>
  <c r="AL12" i="5"/>
  <c r="AJ230" i="7" s="1"/>
  <c r="AL31" i="5"/>
  <c r="AJ249" i="7" s="1"/>
  <c r="AL23" i="5"/>
  <c r="AJ241" i="7" s="1"/>
  <c r="AL57" i="5"/>
  <c r="AJ275" i="7" s="1"/>
  <c r="AL60" i="5"/>
  <c r="AJ278" i="7" s="1"/>
  <c r="AL62" i="5"/>
  <c r="AJ280" i="7" s="1"/>
  <c r="AL24" i="5"/>
  <c r="AJ242" i="7" s="1"/>
  <c r="AL54" i="5"/>
  <c r="AJ272" i="7" s="1"/>
  <c r="AL42" i="5"/>
  <c r="AJ260" i="7" s="1"/>
  <c r="AL17" i="5"/>
  <c r="AJ235" i="7" s="1"/>
  <c r="AL52" i="5"/>
  <c r="AJ270" i="7" s="1"/>
  <c r="AL49" i="5"/>
  <c r="AJ267" i="7" s="1"/>
  <c r="AL20" i="5"/>
  <c r="AJ238" i="7" s="1"/>
  <c r="CC75" i="14"/>
  <c r="AQ75" i="14" s="1"/>
  <c r="DE53" i="3"/>
  <c r="DE51" i="3"/>
  <c r="CC73" i="14"/>
  <c r="AQ73" i="14" s="1"/>
  <c r="Q194" i="3"/>
  <c r="DD87" i="3"/>
  <c r="AL87" i="3"/>
  <c r="DD84" i="3"/>
  <c r="Q191" i="3"/>
  <c r="AL84" i="3"/>
  <c r="DD107" i="3"/>
  <c r="Q214" i="3"/>
  <c r="AL107" i="3"/>
  <c r="DD99" i="3"/>
  <c r="Q206" i="3"/>
  <c r="AL99" i="3"/>
  <c r="DD98" i="3"/>
  <c r="Q205" i="3"/>
  <c r="AL98" i="3"/>
  <c r="DD79" i="3"/>
  <c r="Q186" i="3"/>
  <c r="AL79" i="3"/>
  <c r="DD91" i="3"/>
  <c r="Q198" i="3"/>
  <c r="AL91" i="3"/>
  <c r="Q187" i="3"/>
  <c r="DD80" i="3"/>
  <c r="AL80" i="3"/>
  <c r="DE80" i="3" s="1"/>
  <c r="Q201" i="3"/>
  <c r="DD94" i="3"/>
  <c r="AL94" i="3"/>
  <c r="Q209" i="3"/>
  <c r="DD102" i="3"/>
  <c r="AL102" i="3"/>
  <c r="DD82" i="3"/>
  <c r="Q189" i="3"/>
  <c r="AL82" i="3"/>
  <c r="DE82" i="3" s="1"/>
  <c r="AM76" i="3"/>
  <c r="AL41" i="3"/>
  <c r="CC94" i="14"/>
  <c r="AQ94" i="14" s="1"/>
  <c r="CC82" i="14"/>
  <c r="AQ82" i="14" s="1"/>
  <c r="CC78" i="14"/>
  <c r="AQ78" i="14" s="1"/>
  <c r="CC87" i="14"/>
  <c r="AQ87" i="14" s="1"/>
  <c r="CC81" i="14"/>
  <c r="AQ81" i="14" s="1"/>
  <c r="CC79" i="14"/>
  <c r="AQ79" i="14" s="1"/>
  <c r="CC95" i="14"/>
  <c r="AQ95" i="14" s="1"/>
  <c r="CC90" i="14"/>
  <c r="AQ90" i="14" s="1"/>
  <c r="CC93" i="14"/>
  <c r="AQ93" i="14" s="1"/>
  <c r="CC83" i="14"/>
  <c r="AQ83" i="14" s="1"/>
  <c r="CC77" i="14"/>
  <c r="AQ77" i="14" s="1"/>
  <c r="CC88" i="14"/>
  <c r="AQ88" i="14" s="1"/>
  <c r="CC92" i="14"/>
  <c r="AQ92" i="14" s="1"/>
  <c r="CC71" i="14"/>
  <c r="AQ71" i="14" s="1"/>
  <c r="CC80" i="14"/>
  <c r="AQ80" i="14" s="1"/>
  <c r="CC85" i="14"/>
  <c r="AQ85" i="14" s="1"/>
  <c r="CC91" i="14"/>
  <c r="AQ91" i="14" s="1"/>
  <c r="CC86" i="14"/>
  <c r="AQ86" i="14" s="1"/>
  <c r="CC68" i="14"/>
  <c r="AQ68" i="14" s="1"/>
  <c r="CC89" i="14"/>
  <c r="AQ89" i="14" s="1"/>
  <c r="CC84" i="14"/>
  <c r="AQ84" i="14" s="1"/>
  <c r="DE46" i="3"/>
  <c r="CC76" i="14"/>
  <c r="AQ76" i="14" s="1"/>
  <c r="DE47" i="3"/>
  <c r="CC69" i="14"/>
  <c r="AQ69" i="14" s="1"/>
  <c r="DD93" i="3"/>
  <c r="Q200" i="3"/>
  <c r="Q185" i="3"/>
  <c r="Q215" i="3" s="1"/>
  <c r="DD78" i="3"/>
  <c r="AK108" i="3"/>
  <c r="AK109" i="3" s="1"/>
  <c r="AL78" i="3"/>
  <c r="DD105" i="3"/>
  <c r="Q212" i="3"/>
  <c r="AL105" i="3"/>
  <c r="DD97" i="3"/>
  <c r="Q204" i="3"/>
  <c r="AL97" i="3"/>
  <c r="DD90" i="3"/>
  <c r="Q197" i="3"/>
  <c r="AL90" i="3"/>
  <c r="DD95" i="3"/>
  <c r="Q202" i="3"/>
  <c r="AL95" i="3"/>
  <c r="Q192" i="3"/>
  <c r="DD85" i="3"/>
  <c r="AL85" i="3"/>
  <c r="Q213" i="3"/>
  <c r="DD106" i="3"/>
  <c r="AL106" i="3"/>
  <c r="AL74" i="3"/>
  <c r="CC66" i="14"/>
  <c r="AQ66" i="14" s="1"/>
  <c r="DE44" i="3"/>
  <c r="DD83" i="3"/>
  <c r="Q190" i="3"/>
  <c r="AL83" i="3"/>
  <c r="DD88" i="3"/>
  <c r="Q195" i="3"/>
  <c r="AL88" i="3"/>
  <c r="AQ31" i="14"/>
  <c r="AM10" i="3"/>
  <c r="DD104" i="3"/>
  <c r="Q211" i="3"/>
  <c r="AL104" i="3"/>
  <c r="Q203" i="3"/>
  <c r="DD96" i="3"/>
  <c r="AL96" i="3"/>
  <c r="DD100" i="3"/>
  <c r="Q207" i="3"/>
  <c r="AL100" i="3"/>
  <c r="DD81" i="3"/>
  <c r="Q188" i="3"/>
  <c r="AL81" i="3"/>
  <c r="DD86" i="3"/>
  <c r="Q193" i="3"/>
  <c r="AL86" i="3"/>
  <c r="DD103" i="3"/>
  <c r="Q210" i="3"/>
  <c r="AL103" i="3"/>
  <c r="Q199" i="3"/>
  <c r="DD92" i="3"/>
  <c r="AL92" i="3"/>
  <c r="CD41" i="14" l="1"/>
  <c r="AR41" i="14" s="1"/>
  <c r="AN16" i="3" s="1"/>
  <c r="DG16" i="3" s="1"/>
  <c r="CD42" i="14"/>
  <c r="AR42" i="14" s="1"/>
  <c r="AN17" i="3" s="1"/>
  <c r="AM72" i="3"/>
  <c r="DF72" i="3" s="1"/>
  <c r="AM57" i="3"/>
  <c r="DF57" i="3" s="1"/>
  <c r="AM58" i="3"/>
  <c r="DF58" i="3" s="1"/>
  <c r="CD39" i="14"/>
  <c r="AR39" i="14" s="1"/>
  <c r="AN14" i="3" s="1"/>
  <c r="CD38" i="14"/>
  <c r="AR38" i="14" s="1"/>
  <c r="AN13" i="3" s="1"/>
  <c r="CD37" i="14"/>
  <c r="AR37" i="14" s="1"/>
  <c r="AN12" i="3" s="1"/>
  <c r="CD36" i="14"/>
  <c r="AR36" i="14" s="1"/>
  <c r="AN11" i="3" s="1"/>
  <c r="CD63" i="14"/>
  <c r="AR63" i="14" s="1"/>
  <c r="AN38" i="3" s="1"/>
  <c r="CD58" i="14"/>
  <c r="AR58" i="14" s="1"/>
  <c r="AN33" i="3" s="1"/>
  <c r="CD62" i="14"/>
  <c r="AR62" i="14" s="1"/>
  <c r="AN37" i="3" s="1"/>
  <c r="CD50" i="14"/>
  <c r="AR50" i="14" s="1"/>
  <c r="AN25" i="3" s="1"/>
  <c r="CD56" i="14"/>
  <c r="AR56" i="14" s="1"/>
  <c r="AN31" i="3" s="1"/>
  <c r="CD46" i="14"/>
  <c r="AR46" i="14" s="1"/>
  <c r="AN21" i="3" s="1"/>
  <c r="CD60" i="14"/>
  <c r="AR60" i="14" s="1"/>
  <c r="AN35" i="3" s="1"/>
  <c r="CD59" i="14"/>
  <c r="AR59" i="14" s="1"/>
  <c r="AN34" i="3" s="1"/>
  <c r="CD45" i="14"/>
  <c r="AR45" i="14" s="1"/>
  <c r="AN20" i="3" s="1"/>
  <c r="CD55" i="14"/>
  <c r="AR55" i="14" s="1"/>
  <c r="AN30" i="3" s="1"/>
  <c r="CD47" i="14"/>
  <c r="AR47" i="14" s="1"/>
  <c r="AN22" i="3" s="1"/>
  <c r="CD61" i="14"/>
  <c r="AR61" i="14" s="1"/>
  <c r="AN36" i="3" s="1"/>
  <c r="CD52" i="14"/>
  <c r="AR52" i="14" s="1"/>
  <c r="AN27" i="3" s="1"/>
  <c r="CD44" i="14"/>
  <c r="AR44" i="14" s="1"/>
  <c r="AN19" i="3" s="1"/>
  <c r="CD49" i="14"/>
  <c r="AR49" i="14" s="1"/>
  <c r="AN24" i="3" s="1"/>
  <c r="CD51" i="14"/>
  <c r="AR51" i="14" s="1"/>
  <c r="AN26" i="3" s="1"/>
  <c r="CD53" i="14"/>
  <c r="AR53" i="14" s="1"/>
  <c r="AN28" i="3" s="1"/>
  <c r="CD48" i="14"/>
  <c r="AR48" i="14" s="1"/>
  <c r="AN23" i="3" s="1"/>
  <c r="CD54" i="14"/>
  <c r="AR54" i="14" s="1"/>
  <c r="AN29" i="3" s="1"/>
  <c r="CD57" i="14"/>
  <c r="AR57" i="14" s="1"/>
  <c r="AN32" i="3" s="1"/>
  <c r="AM73" i="3"/>
  <c r="DF73" i="3" s="1"/>
  <c r="AM66" i="3"/>
  <c r="DF66" i="3" s="1"/>
  <c r="DE86" i="3"/>
  <c r="DE104" i="3"/>
  <c r="DE90" i="3"/>
  <c r="Q219" i="3"/>
  <c r="Q216" i="3"/>
  <c r="DE103" i="3"/>
  <c r="DE96" i="3"/>
  <c r="DE95" i="3"/>
  <c r="AL108" i="3"/>
  <c r="AL109" i="3" s="1"/>
  <c r="DE78" i="3"/>
  <c r="DE102" i="3"/>
  <c r="DE79" i="3"/>
  <c r="DE84" i="3"/>
  <c r="DE83" i="3"/>
  <c r="DE98" i="3"/>
  <c r="DE87" i="3"/>
  <c r="DE92" i="3"/>
  <c r="DE100" i="3"/>
  <c r="DE88" i="3"/>
  <c r="AL75" i="3"/>
  <c r="AM110" i="3"/>
  <c r="AM93" i="3" s="1"/>
  <c r="DF93" i="3" s="1"/>
  <c r="DE85" i="3"/>
  <c r="DE105" i="3"/>
  <c r="AM47" i="3"/>
  <c r="AM62" i="3"/>
  <c r="DF62" i="3" s="1"/>
  <c r="AM56" i="3"/>
  <c r="DF56" i="3" s="1"/>
  <c r="AM69" i="3"/>
  <c r="DF69" i="3" s="1"/>
  <c r="AM70" i="3"/>
  <c r="DF70" i="3" s="1"/>
  <c r="AM60" i="3"/>
  <c r="DF60" i="3" s="1"/>
  <c r="AM51" i="3"/>
  <c r="AM64" i="3"/>
  <c r="DF64" i="3" s="1"/>
  <c r="AM50" i="3"/>
  <c r="AM46" i="3"/>
  <c r="AM55" i="3"/>
  <c r="DF55" i="3" s="1"/>
  <c r="AM68" i="3"/>
  <c r="DF68" i="3" s="1"/>
  <c r="AM67" i="3"/>
  <c r="DF67" i="3" s="1"/>
  <c r="AM61" i="3"/>
  <c r="DF61" i="3" s="1"/>
  <c r="AM49" i="3"/>
  <c r="DF49" i="3" s="1"/>
  <c r="AM71" i="3"/>
  <c r="DF71" i="3" s="1"/>
  <c r="AM59" i="3"/>
  <c r="DF59" i="3" s="1"/>
  <c r="AM65" i="3"/>
  <c r="DF65" i="3" s="1"/>
  <c r="AM53" i="3"/>
  <c r="AM54" i="3"/>
  <c r="DF54" i="3" s="1"/>
  <c r="AM63" i="3"/>
  <c r="DF63" i="3" s="1"/>
  <c r="AM45" i="3"/>
  <c r="AM52" i="3"/>
  <c r="AM48" i="3"/>
  <c r="DE91" i="3"/>
  <c r="DE107" i="3"/>
  <c r="DE94" i="3"/>
  <c r="DE81" i="3"/>
  <c r="CD40" i="14"/>
  <c r="AR40" i="14" s="1"/>
  <c r="AN15" i="3" s="1"/>
  <c r="CD43" i="14"/>
  <c r="AR43" i="14" s="1"/>
  <c r="AN18" i="3" s="1"/>
  <c r="CD35" i="14"/>
  <c r="AR35" i="14" s="1"/>
  <c r="DF10" i="3"/>
  <c r="AM40" i="3"/>
  <c r="DE106" i="3"/>
  <c r="DE97" i="3"/>
  <c r="DE99" i="3"/>
  <c r="AM44" i="3"/>
  <c r="R122" i="3" l="1"/>
  <c r="AM97" i="3"/>
  <c r="DF97" i="3" s="1"/>
  <c r="R123" i="3"/>
  <c r="DG17" i="3"/>
  <c r="DG13" i="3"/>
  <c r="R119" i="3"/>
  <c r="R118" i="3"/>
  <c r="DG12" i="3"/>
  <c r="DG14" i="3"/>
  <c r="R120" i="3"/>
  <c r="R130" i="3"/>
  <c r="DG24" i="3"/>
  <c r="DG22" i="3"/>
  <c r="R128" i="3"/>
  <c r="R141" i="3"/>
  <c r="DG35" i="3"/>
  <c r="R143" i="3"/>
  <c r="DG37" i="3"/>
  <c r="R129" i="3"/>
  <c r="DG23" i="3"/>
  <c r="R125" i="3"/>
  <c r="DG19" i="3"/>
  <c r="R136" i="3"/>
  <c r="DG30" i="3"/>
  <c r="R127" i="3"/>
  <c r="DG21" i="3"/>
  <c r="DG33" i="3"/>
  <c r="R139" i="3"/>
  <c r="DG29" i="3"/>
  <c r="R135" i="3"/>
  <c r="R134" i="3"/>
  <c r="DG28" i="3"/>
  <c r="R133" i="3"/>
  <c r="DG27" i="3"/>
  <c r="DG20" i="3"/>
  <c r="R126" i="3"/>
  <c r="R137" i="3"/>
  <c r="DG31" i="3"/>
  <c r="R144" i="3"/>
  <c r="DG38" i="3"/>
  <c r="DG32" i="3"/>
  <c r="R138" i="3"/>
  <c r="R132" i="3"/>
  <c r="DG26" i="3"/>
  <c r="R142" i="3"/>
  <c r="DG36" i="3"/>
  <c r="R140" i="3"/>
  <c r="DG34" i="3"/>
  <c r="R131" i="3"/>
  <c r="DG25" i="3"/>
  <c r="DG11" i="3"/>
  <c r="R117" i="3"/>
  <c r="AM47" i="5"/>
  <c r="AK265" i="7" s="1"/>
  <c r="AM56" i="5"/>
  <c r="AK274" i="7" s="1"/>
  <c r="AM14" i="5"/>
  <c r="AK232" i="7" s="1"/>
  <c r="AM10" i="5"/>
  <c r="AK228" i="7" s="1"/>
  <c r="AM17" i="5"/>
  <c r="AK235" i="7" s="1"/>
  <c r="AM44" i="5"/>
  <c r="AK262" i="7" s="1"/>
  <c r="AM30" i="5"/>
  <c r="AK248" i="7" s="1"/>
  <c r="AM53" i="5"/>
  <c r="AK271" i="7" s="1"/>
  <c r="AM33" i="5"/>
  <c r="AK251" i="7" s="1"/>
  <c r="AM57" i="5"/>
  <c r="AK275" i="7" s="1"/>
  <c r="AM25" i="5"/>
  <c r="AK243" i="7" s="1"/>
  <c r="AM35" i="5"/>
  <c r="AK253" i="7" s="1"/>
  <c r="AM11" i="5"/>
  <c r="AK229" i="7" s="1"/>
  <c r="AM32" i="5"/>
  <c r="AK250" i="7" s="1"/>
  <c r="AM18" i="5"/>
  <c r="AK236" i="7" s="1"/>
  <c r="AM61" i="5"/>
  <c r="AK279" i="7" s="1"/>
  <c r="AM16" i="5"/>
  <c r="AK234" i="7" s="1"/>
  <c r="AM55" i="5"/>
  <c r="AK273" i="7" s="1"/>
  <c r="AM45" i="5"/>
  <c r="AK263" i="7" s="1"/>
  <c r="AM29" i="5"/>
  <c r="AK247" i="7" s="1"/>
  <c r="AM38" i="5"/>
  <c r="AK256" i="7" s="1"/>
  <c r="AM31" i="5"/>
  <c r="AK249" i="7" s="1"/>
  <c r="AM50" i="5"/>
  <c r="AK268" i="7" s="1"/>
  <c r="AM63" i="5"/>
  <c r="AK281" i="7" s="1"/>
  <c r="AM54" i="5"/>
  <c r="AK272" i="7" s="1"/>
  <c r="AM48" i="5"/>
  <c r="AK266" i="7" s="1"/>
  <c r="AM40" i="5"/>
  <c r="AK258" i="7" s="1"/>
  <c r="AM41" i="5"/>
  <c r="AK259" i="7" s="1"/>
  <c r="AM58" i="5"/>
  <c r="AK276" i="7" s="1"/>
  <c r="AM39" i="5"/>
  <c r="AK257" i="7" s="1"/>
  <c r="AM36" i="5"/>
  <c r="AK254" i="7" s="1"/>
  <c r="AM9" i="5"/>
  <c r="AK227" i="7" s="1"/>
  <c r="AM60" i="5"/>
  <c r="AK278" i="7" s="1"/>
  <c r="AM65" i="5"/>
  <c r="AK283" i="7" s="1"/>
  <c r="AM62" i="5"/>
  <c r="AK280" i="7" s="1"/>
  <c r="AM43" i="5"/>
  <c r="AK261" i="7" s="1"/>
  <c r="AM28" i="5"/>
  <c r="AK246" i="7" s="1"/>
  <c r="AM12" i="5"/>
  <c r="AK230" i="7" s="1"/>
  <c r="AM24" i="5"/>
  <c r="AK242" i="7" s="1"/>
  <c r="AM26" i="5"/>
  <c r="AK244" i="7" s="1"/>
  <c r="AM52" i="5"/>
  <c r="AK270" i="7" s="1"/>
  <c r="AM42" i="5"/>
  <c r="AK260" i="7" s="1"/>
  <c r="AM64" i="5"/>
  <c r="AK282" i="7" s="1"/>
  <c r="AM21" i="5"/>
  <c r="AK239" i="7" s="1"/>
  <c r="AM15" i="5"/>
  <c r="AK233" i="7" s="1"/>
  <c r="AM49" i="5"/>
  <c r="AK267" i="7" s="1"/>
  <c r="AM51" i="5"/>
  <c r="AK269" i="7" s="1"/>
  <c r="AM37" i="5"/>
  <c r="AK255" i="7" s="1"/>
  <c r="AM34" i="5"/>
  <c r="AK252" i="7" s="1"/>
  <c r="AM13" i="5"/>
  <c r="AK231" i="7" s="1"/>
  <c r="AM46" i="5"/>
  <c r="AK264" i="7" s="1"/>
  <c r="AM22" i="5"/>
  <c r="AK240" i="7" s="1"/>
  <c r="AM59" i="5"/>
  <c r="AK277" i="7" s="1"/>
  <c r="AM20" i="5"/>
  <c r="AK238" i="7" s="1"/>
  <c r="AM27" i="5"/>
  <c r="AK245" i="7" s="1"/>
  <c r="AM19" i="5"/>
  <c r="AK237" i="7" s="1"/>
  <c r="AM23" i="5"/>
  <c r="AK241" i="7" s="1"/>
  <c r="CD70" i="14"/>
  <c r="AR70" i="14" s="1"/>
  <c r="DF48" i="3"/>
  <c r="AM100" i="3"/>
  <c r="DF100" i="3" s="1"/>
  <c r="AM87" i="3"/>
  <c r="DF87" i="3" s="1"/>
  <c r="AM94" i="3"/>
  <c r="DF94" i="3" s="1"/>
  <c r="AM102" i="3"/>
  <c r="DF102" i="3" s="1"/>
  <c r="AM104" i="3"/>
  <c r="DF104" i="3" s="1"/>
  <c r="AM99" i="3"/>
  <c r="DF99" i="3" s="1"/>
  <c r="AM106" i="3"/>
  <c r="DF106" i="3" s="1"/>
  <c r="AR31" i="14"/>
  <c r="AN10" i="3"/>
  <c r="AM81" i="3"/>
  <c r="DF81" i="3" s="1"/>
  <c r="AM91" i="3"/>
  <c r="DF91" i="3" s="1"/>
  <c r="CD74" i="14"/>
  <c r="AR74" i="14" s="1"/>
  <c r="DF52" i="3"/>
  <c r="CD75" i="14"/>
  <c r="AR75" i="14" s="1"/>
  <c r="DF53" i="3"/>
  <c r="CD73" i="14"/>
  <c r="AR73" i="14" s="1"/>
  <c r="DF51" i="3"/>
  <c r="AM105" i="3"/>
  <c r="DF105" i="3" s="1"/>
  <c r="AM79" i="3"/>
  <c r="DF79" i="3" s="1"/>
  <c r="AM78" i="3"/>
  <c r="AM95" i="3"/>
  <c r="DF95" i="3" s="1"/>
  <c r="AM103" i="3"/>
  <c r="DF103" i="3" s="1"/>
  <c r="AM80" i="3"/>
  <c r="DF80" i="3" s="1"/>
  <c r="DG18" i="3"/>
  <c r="R124" i="3"/>
  <c r="CD67" i="14"/>
  <c r="AR67" i="14" s="1"/>
  <c r="DF45" i="3"/>
  <c r="CD89" i="14"/>
  <c r="AR89" i="14" s="1"/>
  <c r="CD68" i="14"/>
  <c r="AR68" i="14" s="1"/>
  <c r="CD71" i="14"/>
  <c r="AR71" i="14" s="1"/>
  <c r="CD81" i="14"/>
  <c r="AR81" i="14" s="1"/>
  <c r="CD78" i="14"/>
  <c r="AR78" i="14" s="1"/>
  <c r="CD95" i="14"/>
  <c r="AR95" i="14" s="1"/>
  <c r="CD83" i="14"/>
  <c r="AR83" i="14" s="1"/>
  <c r="CD85" i="14"/>
  <c r="AR85" i="14" s="1"/>
  <c r="CD92" i="14"/>
  <c r="AR92" i="14" s="1"/>
  <c r="CD79" i="14"/>
  <c r="AR79" i="14" s="1"/>
  <c r="CD82" i="14"/>
  <c r="AR82" i="14" s="1"/>
  <c r="DF46" i="3"/>
  <c r="CD90" i="14"/>
  <c r="AR90" i="14" s="1"/>
  <c r="CD84" i="14"/>
  <c r="AR84" i="14" s="1"/>
  <c r="CD94" i="14"/>
  <c r="AR94" i="14" s="1"/>
  <c r="CD93" i="14"/>
  <c r="AR93" i="14" s="1"/>
  <c r="CD76" i="14"/>
  <c r="AR76" i="14" s="1"/>
  <c r="CD77" i="14"/>
  <c r="AR77" i="14" s="1"/>
  <c r="CD88" i="14"/>
  <c r="AR88" i="14" s="1"/>
  <c r="CD80" i="14"/>
  <c r="AR80" i="14" s="1"/>
  <c r="CD86" i="14"/>
  <c r="AR86" i="14" s="1"/>
  <c r="CD91" i="14"/>
  <c r="AR91" i="14" s="1"/>
  <c r="CD87" i="14"/>
  <c r="AR87" i="14" s="1"/>
  <c r="AM98" i="3"/>
  <c r="DF98" i="3" s="1"/>
  <c r="AM89" i="3"/>
  <c r="DF89" i="3" s="1"/>
  <c r="AM83" i="3"/>
  <c r="DF83" i="3" s="1"/>
  <c r="AM74" i="3"/>
  <c r="CD66" i="14"/>
  <c r="AR66" i="14" s="1"/>
  <c r="DF44" i="3"/>
  <c r="AM41" i="3"/>
  <c r="AN76" i="3"/>
  <c r="R121" i="3"/>
  <c r="DG15" i="3"/>
  <c r="AM107" i="3"/>
  <c r="DF107" i="3" s="1"/>
  <c r="AM82" i="3"/>
  <c r="DF82" i="3" s="1"/>
  <c r="CD72" i="14"/>
  <c r="AR72" i="14" s="1"/>
  <c r="DF50" i="3"/>
  <c r="DF47" i="3"/>
  <c r="CD69" i="14"/>
  <c r="AR69" i="14" s="1"/>
  <c r="AM85" i="3"/>
  <c r="DF85" i="3" s="1"/>
  <c r="AM88" i="3"/>
  <c r="DF88" i="3" s="1"/>
  <c r="AM92" i="3"/>
  <c r="DF92" i="3" s="1"/>
  <c r="AM84" i="3"/>
  <c r="DF84" i="3" s="1"/>
  <c r="AM96" i="3"/>
  <c r="DF96" i="3" s="1"/>
  <c r="AM101" i="3"/>
  <c r="DF101" i="3" s="1"/>
  <c r="AM90" i="3"/>
  <c r="DF90" i="3" s="1"/>
  <c r="AM86" i="3"/>
  <c r="DF86" i="3" s="1"/>
  <c r="CE41" i="14" l="1"/>
  <c r="AS41" i="14" s="1"/>
  <c r="AO16" i="3" s="1"/>
  <c r="DH16" i="3" s="1"/>
  <c r="CE42" i="14"/>
  <c r="AS42" i="14" s="1"/>
  <c r="AO17" i="3" s="1"/>
  <c r="CE39" i="14"/>
  <c r="AS39" i="14" s="1"/>
  <c r="AO14" i="3" s="1"/>
  <c r="CE38" i="14"/>
  <c r="AS38" i="14" s="1"/>
  <c r="AO13" i="3" s="1"/>
  <c r="CE37" i="14"/>
  <c r="AS37" i="14" s="1"/>
  <c r="AO12" i="3" s="1"/>
  <c r="CE36" i="14"/>
  <c r="AS36" i="14" s="1"/>
  <c r="AO11" i="3" s="1"/>
  <c r="CE50" i="14"/>
  <c r="AS50" i="14" s="1"/>
  <c r="AO25" i="3" s="1"/>
  <c r="CE59" i="14"/>
  <c r="AS59" i="14" s="1"/>
  <c r="AO34" i="3" s="1"/>
  <c r="DH34" i="3" s="1"/>
  <c r="CE61" i="14"/>
  <c r="AS61" i="14" s="1"/>
  <c r="AO36" i="3" s="1"/>
  <c r="CE55" i="14"/>
  <c r="AS55" i="14" s="1"/>
  <c r="AO30" i="3" s="1"/>
  <c r="CE57" i="14"/>
  <c r="AS57" i="14" s="1"/>
  <c r="AO32" i="3" s="1"/>
  <c r="DH32" i="3" s="1"/>
  <c r="CE53" i="14"/>
  <c r="AS53" i="14" s="1"/>
  <c r="AO28" i="3" s="1"/>
  <c r="CE60" i="14"/>
  <c r="AS60" i="14" s="1"/>
  <c r="AO35" i="3" s="1"/>
  <c r="CE44" i="14"/>
  <c r="AS44" i="14" s="1"/>
  <c r="AO19" i="3" s="1"/>
  <c r="DH19" i="3" s="1"/>
  <c r="CE48" i="14"/>
  <c r="AS48" i="14" s="1"/>
  <c r="AO23" i="3" s="1"/>
  <c r="CE49" i="14"/>
  <c r="AS49" i="14" s="1"/>
  <c r="AO24" i="3" s="1"/>
  <c r="CE51" i="14"/>
  <c r="AS51" i="14" s="1"/>
  <c r="AO26" i="3" s="1"/>
  <c r="CE46" i="14"/>
  <c r="AS46" i="14" s="1"/>
  <c r="AO21" i="3" s="1"/>
  <c r="CE47" i="14"/>
  <c r="AS47" i="14" s="1"/>
  <c r="AO22" i="3" s="1"/>
  <c r="DH22" i="3" s="1"/>
  <c r="CE45" i="14"/>
  <c r="AS45" i="14" s="1"/>
  <c r="AO20" i="3" s="1"/>
  <c r="DH20" i="3" s="1"/>
  <c r="CE62" i="14"/>
  <c r="AS62" i="14" s="1"/>
  <c r="AO37" i="3" s="1"/>
  <c r="CE56" i="14"/>
  <c r="AS56" i="14" s="1"/>
  <c r="AO31" i="3" s="1"/>
  <c r="CE58" i="14"/>
  <c r="AS58" i="14" s="1"/>
  <c r="AO33" i="3" s="1"/>
  <c r="DH33" i="3" s="1"/>
  <c r="CE52" i="14"/>
  <c r="AS52" i="14" s="1"/>
  <c r="AO27" i="3" s="1"/>
  <c r="CE54" i="14"/>
  <c r="AS54" i="14" s="1"/>
  <c r="AO29" i="3" s="1"/>
  <c r="AN64" i="3"/>
  <c r="DG64" i="3" s="1"/>
  <c r="CE63" i="14"/>
  <c r="AS63" i="14" s="1"/>
  <c r="AO38" i="3" s="1"/>
  <c r="DH38" i="3" s="1"/>
  <c r="AN69" i="3"/>
  <c r="DG69" i="3" s="1"/>
  <c r="AN45" i="3"/>
  <c r="DG45" i="3" s="1"/>
  <c r="AN68" i="3"/>
  <c r="CE35" i="14"/>
  <c r="AS35" i="14" s="1"/>
  <c r="CE40" i="14"/>
  <c r="AS40" i="14" s="1"/>
  <c r="AO15" i="3" s="1"/>
  <c r="DH15" i="3" s="1"/>
  <c r="DG10" i="3"/>
  <c r="CE43" i="14"/>
  <c r="AS43" i="14" s="1"/>
  <c r="AO18" i="3" s="1"/>
  <c r="DH18" i="3" s="1"/>
  <c r="R116" i="3"/>
  <c r="R146" i="3" s="1"/>
  <c r="R147" i="3" s="1"/>
  <c r="AN40" i="3"/>
  <c r="AN72" i="3"/>
  <c r="AN60" i="3"/>
  <c r="AN46" i="3"/>
  <c r="AN49" i="3"/>
  <c r="AN61" i="3"/>
  <c r="AN55" i="3"/>
  <c r="AN51" i="3"/>
  <c r="AN59" i="3"/>
  <c r="AN67" i="3"/>
  <c r="AN70" i="3"/>
  <c r="AN63" i="3"/>
  <c r="AN50" i="3"/>
  <c r="AN73" i="3"/>
  <c r="AN47" i="3"/>
  <c r="AN62" i="3"/>
  <c r="AN58" i="3"/>
  <c r="AN52" i="3"/>
  <c r="AN53" i="3"/>
  <c r="AN65" i="3"/>
  <c r="AN48" i="3"/>
  <c r="AN54" i="3"/>
  <c r="AN56" i="3"/>
  <c r="AN66" i="3"/>
  <c r="AN57" i="3"/>
  <c r="AM75" i="3"/>
  <c r="AN110" i="3"/>
  <c r="AN90" i="3" s="1"/>
  <c r="AN71" i="3"/>
  <c r="DF78" i="3"/>
  <c r="AM108" i="3"/>
  <c r="AM109" i="3" s="1"/>
  <c r="AN44" i="3"/>
  <c r="CE67" i="14" l="1"/>
  <c r="AS67" i="14" s="1"/>
  <c r="R170" i="3"/>
  <c r="DH17" i="3"/>
  <c r="R175" i="3"/>
  <c r="DH12" i="3"/>
  <c r="DH13" i="3"/>
  <c r="DH14" i="3"/>
  <c r="DH29" i="3"/>
  <c r="DH37" i="3"/>
  <c r="DH26" i="3"/>
  <c r="DH35" i="3"/>
  <c r="DH36" i="3"/>
  <c r="DH27" i="3"/>
  <c r="DH28" i="3"/>
  <c r="DH23" i="3"/>
  <c r="DH25" i="3"/>
  <c r="DH24" i="3"/>
  <c r="R151" i="3"/>
  <c r="DG68" i="3"/>
  <c r="R174" i="3"/>
  <c r="DH31" i="3"/>
  <c r="DH21" i="3"/>
  <c r="DH30" i="3"/>
  <c r="DH11" i="3"/>
  <c r="R197" i="3"/>
  <c r="DG90" i="3"/>
  <c r="AS31" i="14"/>
  <c r="AO10" i="3"/>
  <c r="CF42" i="14" s="1"/>
  <c r="AT42" i="14" s="1"/>
  <c r="AP17" i="3" s="1"/>
  <c r="DI17" i="3" s="1"/>
  <c r="DG57" i="3"/>
  <c r="R163" i="3"/>
  <c r="CE70" i="14"/>
  <c r="AS70" i="14" s="1"/>
  <c r="R154" i="3"/>
  <c r="DG48" i="3"/>
  <c r="DG58" i="3"/>
  <c r="R164" i="3"/>
  <c r="R156" i="3"/>
  <c r="CE72" i="14"/>
  <c r="AS72" i="14" s="1"/>
  <c r="DG50" i="3"/>
  <c r="DG59" i="3"/>
  <c r="R165" i="3"/>
  <c r="R155" i="3"/>
  <c r="DG49" i="3"/>
  <c r="AN107" i="3"/>
  <c r="AN42" i="5"/>
  <c r="AL260" i="7" s="1"/>
  <c r="AN54" i="5"/>
  <c r="AL272" i="7" s="1"/>
  <c r="AN23" i="5"/>
  <c r="AL241" i="7" s="1"/>
  <c r="AN55" i="5"/>
  <c r="AL273" i="7" s="1"/>
  <c r="AN25" i="5"/>
  <c r="AL243" i="7" s="1"/>
  <c r="AN27" i="5"/>
  <c r="AL245" i="7" s="1"/>
  <c r="AN10" i="5"/>
  <c r="AL228" i="7" s="1"/>
  <c r="AN65" i="5"/>
  <c r="AL283" i="7" s="1"/>
  <c r="AN15" i="5"/>
  <c r="AL233" i="7" s="1"/>
  <c r="AN32" i="5"/>
  <c r="AL250" i="7" s="1"/>
  <c r="AN60" i="5"/>
  <c r="AL278" i="7" s="1"/>
  <c r="AN29" i="5"/>
  <c r="AL247" i="7" s="1"/>
  <c r="AN47" i="5"/>
  <c r="AL265" i="7" s="1"/>
  <c r="AN16" i="5"/>
  <c r="AL234" i="7" s="1"/>
  <c r="AN14" i="5"/>
  <c r="AL232" i="7" s="1"/>
  <c r="AN20" i="5"/>
  <c r="AL238" i="7" s="1"/>
  <c r="AN24" i="5"/>
  <c r="AL242" i="7" s="1"/>
  <c r="AN19" i="5"/>
  <c r="AL237" i="7" s="1"/>
  <c r="AN33" i="5"/>
  <c r="AL251" i="7" s="1"/>
  <c r="AN51" i="5"/>
  <c r="AL269" i="7" s="1"/>
  <c r="AN35" i="5"/>
  <c r="AL253" i="7" s="1"/>
  <c r="AN18" i="5"/>
  <c r="AL236" i="7" s="1"/>
  <c r="AN13" i="5"/>
  <c r="AL231" i="7" s="1"/>
  <c r="AN50" i="5"/>
  <c r="AL268" i="7" s="1"/>
  <c r="AN30" i="5"/>
  <c r="AL248" i="7" s="1"/>
  <c r="AN21" i="5"/>
  <c r="AL239" i="7" s="1"/>
  <c r="AN64" i="5"/>
  <c r="AL282" i="7" s="1"/>
  <c r="AN56" i="5"/>
  <c r="AL274" i="7" s="1"/>
  <c r="AN53" i="5"/>
  <c r="AL271" i="7" s="1"/>
  <c r="AN17" i="5"/>
  <c r="AL235" i="7" s="1"/>
  <c r="AN37" i="5"/>
  <c r="AL255" i="7" s="1"/>
  <c r="AN38" i="5"/>
  <c r="AL256" i="7" s="1"/>
  <c r="AN22" i="5"/>
  <c r="AL240" i="7" s="1"/>
  <c r="AN61" i="5"/>
  <c r="AL279" i="7" s="1"/>
  <c r="AN39" i="5"/>
  <c r="AL257" i="7" s="1"/>
  <c r="AN57" i="5"/>
  <c r="AL275" i="7" s="1"/>
  <c r="AN26" i="5"/>
  <c r="AL244" i="7" s="1"/>
  <c r="AN46" i="5"/>
  <c r="AL264" i="7" s="1"/>
  <c r="AN58" i="5"/>
  <c r="AL276" i="7" s="1"/>
  <c r="AN36" i="5"/>
  <c r="AL254" i="7" s="1"/>
  <c r="AN48" i="5"/>
  <c r="AL266" i="7" s="1"/>
  <c r="AN34" i="5"/>
  <c r="AL252" i="7" s="1"/>
  <c r="AN44" i="5"/>
  <c r="AL262" i="7" s="1"/>
  <c r="AN49" i="5"/>
  <c r="AL267" i="7" s="1"/>
  <c r="AN52" i="5"/>
  <c r="AL270" i="7" s="1"/>
  <c r="AN63" i="5"/>
  <c r="AL281" i="7" s="1"/>
  <c r="AN59" i="5"/>
  <c r="AL277" i="7" s="1"/>
  <c r="AN62" i="5"/>
  <c r="AL280" i="7" s="1"/>
  <c r="AN43" i="5"/>
  <c r="AL261" i="7" s="1"/>
  <c r="AN40" i="5"/>
  <c r="AL258" i="7" s="1"/>
  <c r="AN41" i="5"/>
  <c r="AL259" i="7" s="1"/>
  <c r="AN12" i="5"/>
  <c r="AL230" i="7" s="1"/>
  <c r="AN31" i="5"/>
  <c r="AL249" i="7" s="1"/>
  <c r="AN9" i="5"/>
  <c r="AL227" i="7" s="1"/>
  <c r="AN45" i="5"/>
  <c r="AL263" i="7" s="1"/>
  <c r="AN28" i="5"/>
  <c r="AL246" i="7" s="1"/>
  <c r="AN11" i="5"/>
  <c r="AL229" i="7" s="1"/>
  <c r="AN74" i="3"/>
  <c r="CE66" i="14"/>
  <c r="AS66" i="14" s="1"/>
  <c r="DG44" i="3"/>
  <c r="R150" i="3"/>
  <c r="R180" i="3" s="1"/>
  <c r="R181" i="3" s="1"/>
  <c r="AN105" i="3"/>
  <c r="AN96" i="3"/>
  <c r="AN101" i="3"/>
  <c r="AN106" i="3"/>
  <c r="AN81" i="3"/>
  <c r="AN87" i="3"/>
  <c r="AN91" i="3"/>
  <c r="AN82" i="3"/>
  <c r="AN94" i="3"/>
  <c r="AN89" i="3"/>
  <c r="AN84" i="3"/>
  <c r="AN103" i="3"/>
  <c r="AN83" i="3"/>
  <c r="AN97" i="3"/>
  <c r="AN99" i="3"/>
  <c r="AN80" i="3"/>
  <c r="AN104" i="3"/>
  <c r="AN86" i="3"/>
  <c r="AN93" i="3"/>
  <c r="AN85" i="3"/>
  <c r="AN98" i="3"/>
  <c r="AN88" i="3"/>
  <c r="AN95" i="3"/>
  <c r="AN100" i="3"/>
  <c r="AN79" i="3"/>
  <c r="AN78" i="3"/>
  <c r="R159" i="3"/>
  <c r="CE75" i="14"/>
  <c r="AS75" i="14" s="1"/>
  <c r="DG53" i="3"/>
  <c r="R176" i="3"/>
  <c r="DG70" i="3"/>
  <c r="DG60" i="3"/>
  <c r="R166" i="3"/>
  <c r="R177" i="3"/>
  <c r="DG71" i="3"/>
  <c r="R172" i="3"/>
  <c r="DG66" i="3"/>
  <c r="DG65" i="3"/>
  <c r="R171" i="3"/>
  <c r="R168" i="3"/>
  <c r="DG62" i="3"/>
  <c r="DG63" i="3"/>
  <c r="R169" i="3"/>
  <c r="CE73" i="14"/>
  <c r="AS73" i="14" s="1"/>
  <c r="DG51" i="3"/>
  <c r="R157" i="3"/>
  <c r="DG46" i="3"/>
  <c r="CE95" i="14"/>
  <c r="AS95" i="14" s="1"/>
  <c r="CE84" i="14"/>
  <c r="AS84" i="14" s="1"/>
  <c r="CE83" i="14"/>
  <c r="AS83" i="14" s="1"/>
  <c r="R152" i="3"/>
  <c r="CE76" i="14"/>
  <c r="AS76" i="14" s="1"/>
  <c r="CE71" i="14"/>
  <c r="AS71" i="14" s="1"/>
  <c r="CE93" i="14"/>
  <c r="AS93" i="14" s="1"/>
  <c r="CE94" i="14"/>
  <c r="AS94" i="14" s="1"/>
  <c r="CE89" i="14"/>
  <c r="AS89" i="14" s="1"/>
  <c r="CE86" i="14"/>
  <c r="AS86" i="14" s="1"/>
  <c r="CE78" i="14"/>
  <c r="AS78" i="14" s="1"/>
  <c r="CE79" i="14"/>
  <c r="AS79" i="14" s="1"/>
  <c r="CE92" i="14"/>
  <c r="AS92" i="14" s="1"/>
  <c r="CE91" i="14"/>
  <c r="AS91" i="14" s="1"/>
  <c r="CE77" i="14"/>
  <c r="AS77" i="14" s="1"/>
  <c r="CE87" i="14"/>
  <c r="AS87" i="14" s="1"/>
  <c r="CE68" i="14"/>
  <c r="AS68" i="14" s="1"/>
  <c r="CE80" i="14"/>
  <c r="AS80" i="14" s="1"/>
  <c r="CE88" i="14"/>
  <c r="AS88" i="14" s="1"/>
  <c r="CE82" i="14"/>
  <c r="AS82" i="14" s="1"/>
  <c r="CE81" i="14"/>
  <c r="AS81" i="14" s="1"/>
  <c r="CE90" i="14"/>
  <c r="AS90" i="14" s="1"/>
  <c r="CE85" i="14"/>
  <c r="AS85" i="14" s="1"/>
  <c r="AN41" i="3"/>
  <c r="AO76" i="3"/>
  <c r="AN102" i="3"/>
  <c r="DG56" i="3"/>
  <c r="R162" i="3"/>
  <c r="DG47" i="3"/>
  <c r="CE69" i="14"/>
  <c r="AS69" i="14" s="1"/>
  <c r="R153" i="3"/>
  <c r="R161" i="3"/>
  <c r="DG55" i="3"/>
  <c r="AN92" i="3"/>
  <c r="R160" i="3"/>
  <c r="DG54" i="3"/>
  <c r="DG52" i="3"/>
  <c r="CE74" i="14"/>
  <c r="AS74" i="14" s="1"/>
  <c r="R158" i="3"/>
  <c r="DG73" i="3"/>
  <c r="R179" i="3"/>
  <c r="DG67" i="3"/>
  <c r="R173" i="3"/>
  <c r="DG61" i="3"/>
  <c r="R167" i="3"/>
  <c r="DG72" i="3"/>
  <c r="R178" i="3"/>
  <c r="AO55" i="3" l="1"/>
  <c r="DH55" i="3" s="1"/>
  <c r="CF41" i="14"/>
  <c r="AT41" i="14" s="1"/>
  <c r="AP16" i="3" s="1"/>
  <c r="DI16" i="3" s="1"/>
  <c r="CF39" i="14"/>
  <c r="AT39" i="14" s="1"/>
  <c r="AP14" i="3" s="1"/>
  <c r="CF38" i="14"/>
  <c r="AT38" i="14" s="1"/>
  <c r="AP13" i="3" s="1"/>
  <c r="CF37" i="14"/>
  <c r="AT37" i="14" s="1"/>
  <c r="AP12" i="3" s="1"/>
  <c r="AO47" i="3"/>
  <c r="AO60" i="3"/>
  <c r="DH60" i="3" s="1"/>
  <c r="CF36" i="14"/>
  <c r="AT36" i="14" s="1"/>
  <c r="AP11" i="3" s="1"/>
  <c r="CF55" i="14"/>
  <c r="AT55" i="14" s="1"/>
  <c r="AP30" i="3" s="1"/>
  <c r="CF49" i="14"/>
  <c r="AT49" i="14" s="1"/>
  <c r="AP24" i="3" s="1"/>
  <c r="CF47" i="14"/>
  <c r="AT47" i="14" s="1"/>
  <c r="AP22" i="3" s="1"/>
  <c r="CF52" i="14"/>
  <c r="AT52" i="14" s="1"/>
  <c r="AP27" i="3" s="1"/>
  <c r="CF45" i="14"/>
  <c r="AT45" i="14" s="1"/>
  <c r="AP20" i="3" s="1"/>
  <c r="CF58" i="14"/>
  <c r="AT58" i="14" s="1"/>
  <c r="AP33" i="3" s="1"/>
  <c r="CF44" i="14"/>
  <c r="AT44" i="14" s="1"/>
  <c r="AP19" i="3" s="1"/>
  <c r="CF62" i="14"/>
  <c r="AT62" i="14" s="1"/>
  <c r="AP37" i="3" s="1"/>
  <c r="CF60" i="14"/>
  <c r="AT60" i="14" s="1"/>
  <c r="AP35" i="3" s="1"/>
  <c r="CF63" i="14"/>
  <c r="AT63" i="14" s="1"/>
  <c r="AP38" i="3" s="1"/>
  <c r="DI38" i="3" s="1"/>
  <c r="CF54" i="14"/>
  <c r="AT54" i="14" s="1"/>
  <c r="AP29" i="3" s="1"/>
  <c r="CF51" i="14"/>
  <c r="AT51" i="14" s="1"/>
  <c r="AP26" i="3" s="1"/>
  <c r="CF53" i="14"/>
  <c r="AT53" i="14" s="1"/>
  <c r="AP28" i="3" s="1"/>
  <c r="CF50" i="14"/>
  <c r="AT50" i="14" s="1"/>
  <c r="AP25" i="3" s="1"/>
  <c r="CF56" i="14"/>
  <c r="AT56" i="14" s="1"/>
  <c r="AP31" i="3" s="1"/>
  <c r="CF57" i="14"/>
  <c r="AT57" i="14" s="1"/>
  <c r="AP32" i="3" s="1"/>
  <c r="CF46" i="14"/>
  <c r="AT46" i="14" s="1"/>
  <c r="AP21" i="3" s="1"/>
  <c r="CF59" i="14"/>
  <c r="AT59" i="14" s="1"/>
  <c r="AP34" i="3" s="1"/>
  <c r="CF48" i="14"/>
  <c r="AT48" i="14" s="1"/>
  <c r="AP23" i="3" s="1"/>
  <c r="CF61" i="14"/>
  <c r="AT61" i="14" s="1"/>
  <c r="AP36" i="3" s="1"/>
  <c r="AO70" i="3"/>
  <c r="DH70" i="3" s="1"/>
  <c r="DH47" i="3"/>
  <c r="DG100" i="3"/>
  <c r="R207" i="3"/>
  <c r="R187" i="3"/>
  <c r="DG80" i="3"/>
  <c r="R189" i="3"/>
  <c r="DG82" i="3"/>
  <c r="DG106" i="3"/>
  <c r="R213" i="3"/>
  <c r="R199" i="3"/>
  <c r="DG92" i="3"/>
  <c r="R209" i="3"/>
  <c r="DG102" i="3"/>
  <c r="R185" i="3"/>
  <c r="R215" i="3" s="1"/>
  <c r="DG78" i="3"/>
  <c r="AN108" i="3"/>
  <c r="AN109" i="3" s="1"/>
  <c r="R195" i="3"/>
  <c r="DG88" i="3"/>
  <c r="DG86" i="3"/>
  <c r="R193" i="3"/>
  <c r="DG97" i="3"/>
  <c r="R204" i="3"/>
  <c r="R196" i="3"/>
  <c r="DG89" i="3"/>
  <c r="R194" i="3"/>
  <c r="DG87" i="3"/>
  <c r="R203" i="3"/>
  <c r="DG96" i="3"/>
  <c r="AO61" i="3"/>
  <c r="DH61" i="3" s="1"/>
  <c r="AO69" i="3"/>
  <c r="DH69" i="3" s="1"/>
  <c r="AO68" i="3"/>
  <c r="DH68" i="3" s="1"/>
  <c r="AO59" i="3"/>
  <c r="DH59" i="3" s="1"/>
  <c r="AO46" i="3"/>
  <c r="AO65" i="3"/>
  <c r="DH65" i="3" s="1"/>
  <c r="AO54" i="3"/>
  <c r="DH54" i="3" s="1"/>
  <c r="AO49" i="3"/>
  <c r="DH49" i="3" s="1"/>
  <c r="AO44" i="3"/>
  <c r="AO50" i="3"/>
  <c r="AO73" i="3"/>
  <c r="DH73" i="3" s="1"/>
  <c r="AO64" i="3"/>
  <c r="DH64" i="3" s="1"/>
  <c r="AO57" i="3"/>
  <c r="DH57" i="3" s="1"/>
  <c r="AO66" i="3"/>
  <c r="DH66" i="3" s="1"/>
  <c r="AO62" i="3"/>
  <c r="DH62" i="3" s="1"/>
  <c r="AO58" i="3"/>
  <c r="DH58" i="3" s="1"/>
  <c r="AO53" i="3"/>
  <c r="AO45" i="3"/>
  <c r="AO72" i="3"/>
  <c r="DH72" i="3" s="1"/>
  <c r="AO63" i="3"/>
  <c r="DH63" i="3" s="1"/>
  <c r="AO51" i="3"/>
  <c r="AO48" i="3"/>
  <c r="AO71" i="3"/>
  <c r="DH71" i="3" s="1"/>
  <c r="AO67" i="3"/>
  <c r="DH67" i="3" s="1"/>
  <c r="AO52" i="3"/>
  <c r="AO56" i="3"/>
  <c r="DH56" i="3" s="1"/>
  <c r="DG79" i="3"/>
  <c r="R186" i="3"/>
  <c r="R205" i="3"/>
  <c r="DG98" i="3"/>
  <c r="DG104" i="3"/>
  <c r="R211" i="3"/>
  <c r="R190" i="3"/>
  <c r="DG83" i="3"/>
  <c r="DG94" i="3"/>
  <c r="R201" i="3"/>
  <c r="DG81" i="3"/>
  <c r="R188" i="3"/>
  <c r="DG105" i="3"/>
  <c r="R212" i="3"/>
  <c r="AN75" i="3"/>
  <c r="AO110" i="3"/>
  <c r="AO90" i="3" s="1"/>
  <c r="DH90" i="3" s="1"/>
  <c r="DG85" i="3"/>
  <c r="R192" i="3"/>
  <c r="DG103" i="3"/>
  <c r="R210" i="3"/>
  <c r="AO40" i="3"/>
  <c r="CF40" i="14"/>
  <c r="AT40" i="14" s="1"/>
  <c r="AP15" i="3" s="1"/>
  <c r="DI15" i="3" s="1"/>
  <c r="DH10" i="3"/>
  <c r="CF35" i="14"/>
  <c r="AT35" i="14" s="1"/>
  <c r="AT31" i="14" s="1"/>
  <c r="CF43" i="14"/>
  <c r="AT43" i="14" s="1"/>
  <c r="AP18" i="3" s="1"/>
  <c r="DI18" i="3" s="1"/>
  <c r="DG95" i="3"/>
  <c r="R202" i="3"/>
  <c r="R200" i="3"/>
  <c r="DG93" i="3"/>
  <c r="DG99" i="3"/>
  <c r="R206" i="3"/>
  <c r="R191" i="3"/>
  <c r="DG84" i="3"/>
  <c r="R198" i="3"/>
  <c r="DG91" i="3"/>
  <c r="R208" i="3"/>
  <c r="DG101" i="3"/>
  <c r="R214" i="3"/>
  <c r="DG107" i="3"/>
  <c r="CF69" i="14" l="1"/>
  <c r="AT69" i="14" s="1"/>
  <c r="AO107" i="3"/>
  <c r="DH107" i="3" s="1"/>
  <c r="DI12" i="3"/>
  <c r="DI13" i="3"/>
  <c r="DI14" i="3"/>
  <c r="AO98" i="3"/>
  <c r="DH98" i="3" s="1"/>
  <c r="DI21" i="3"/>
  <c r="DI35" i="3"/>
  <c r="DI30" i="3"/>
  <c r="AO85" i="3"/>
  <c r="DH85" i="3" s="1"/>
  <c r="AO83" i="3"/>
  <c r="DH83" i="3" s="1"/>
  <c r="AO89" i="3"/>
  <c r="DH89" i="3" s="1"/>
  <c r="DI36" i="3"/>
  <c r="DI32" i="3"/>
  <c r="DI26" i="3"/>
  <c r="DI37" i="3"/>
  <c r="DI27" i="3"/>
  <c r="DI11" i="3"/>
  <c r="AO91" i="3"/>
  <c r="DH91" i="3" s="1"/>
  <c r="AO95" i="3"/>
  <c r="DH95" i="3" s="1"/>
  <c r="AO93" i="3"/>
  <c r="DH93" i="3" s="1"/>
  <c r="DI23" i="3"/>
  <c r="DI31" i="3"/>
  <c r="DI29" i="3"/>
  <c r="DI19" i="3"/>
  <c r="DI22" i="3"/>
  <c r="AO86" i="3"/>
  <c r="DH86" i="3" s="1"/>
  <c r="DI28" i="3"/>
  <c r="DI20" i="3"/>
  <c r="AO81" i="3"/>
  <c r="DH81" i="3" s="1"/>
  <c r="AO101" i="3"/>
  <c r="DH101" i="3" s="1"/>
  <c r="AO84" i="3"/>
  <c r="DH84" i="3" s="1"/>
  <c r="AO78" i="3"/>
  <c r="AO108" i="3" s="1"/>
  <c r="AO109" i="3" s="1"/>
  <c r="AO80" i="3"/>
  <c r="DH80" i="3" s="1"/>
  <c r="AO100" i="3"/>
  <c r="DH100" i="3" s="1"/>
  <c r="DI34" i="3"/>
  <c r="DI25" i="3"/>
  <c r="DI33" i="3"/>
  <c r="DI24" i="3"/>
  <c r="CF67" i="14"/>
  <c r="AT67" i="14" s="1"/>
  <c r="DH45" i="3"/>
  <c r="AP76" i="3"/>
  <c r="AO41" i="3"/>
  <c r="AO96" i="3"/>
  <c r="DH96" i="3" s="1"/>
  <c r="AO88" i="3"/>
  <c r="DH88" i="3" s="1"/>
  <c r="AO106" i="3"/>
  <c r="DH106" i="3" s="1"/>
  <c r="AO20" i="5"/>
  <c r="AM238" i="7" s="1"/>
  <c r="AO39" i="5"/>
  <c r="AM257" i="7" s="1"/>
  <c r="AO12" i="5"/>
  <c r="AM230" i="7" s="1"/>
  <c r="AO37" i="5"/>
  <c r="AM255" i="7" s="1"/>
  <c r="AO9" i="5"/>
  <c r="AM227" i="7" s="1"/>
  <c r="AO59" i="5"/>
  <c r="AM277" i="7" s="1"/>
  <c r="AO38" i="5"/>
  <c r="AM256" i="7" s="1"/>
  <c r="AO33" i="5"/>
  <c r="AM251" i="7" s="1"/>
  <c r="AO14" i="5"/>
  <c r="AM232" i="7" s="1"/>
  <c r="AO58" i="5"/>
  <c r="AM276" i="7" s="1"/>
  <c r="AO63" i="5"/>
  <c r="AM281" i="7" s="1"/>
  <c r="AO51" i="5"/>
  <c r="AM269" i="7" s="1"/>
  <c r="AO25" i="5"/>
  <c r="AM243" i="7" s="1"/>
  <c r="AO46" i="5"/>
  <c r="AM264" i="7" s="1"/>
  <c r="AO57" i="5"/>
  <c r="AM275" i="7" s="1"/>
  <c r="AO52" i="5"/>
  <c r="AM270" i="7" s="1"/>
  <c r="AO31" i="5"/>
  <c r="AM249" i="7" s="1"/>
  <c r="AO48" i="5"/>
  <c r="AM266" i="7" s="1"/>
  <c r="AO41" i="5"/>
  <c r="AM259" i="7" s="1"/>
  <c r="AO11" i="5"/>
  <c r="AM229" i="7" s="1"/>
  <c r="AO55" i="5"/>
  <c r="AM273" i="7" s="1"/>
  <c r="AO16" i="5"/>
  <c r="AM234" i="7" s="1"/>
  <c r="AO64" i="5"/>
  <c r="AM282" i="7" s="1"/>
  <c r="AO40" i="5"/>
  <c r="AM258" i="7" s="1"/>
  <c r="AO42" i="5"/>
  <c r="AM260" i="7" s="1"/>
  <c r="AO56" i="5"/>
  <c r="AM274" i="7" s="1"/>
  <c r="AO60" i="5"/>
  <c r="AM278" i="7" s="1"/>
  <c r="AO50" i="5"/>
  <c r="AM268" i="7" s="1"/>
  <c r="AO24" i="5"/>
  <c r="AM242" i="7" s="1"/>
  <c r="AO32" i="5"/>
  <c r="AM250" i="7" s="1"/>
  <c r="AO19" i="5"/>
  <c r="AM237" i="7" s="1"/>
  <c r="AO27" i="5"/>
  <c r="AM245" i="7" s="1"/>
  <c r="AO45" i="5"/>
  <c r="AM263" i="7" s="1"/>
  <c r="AO29" i="5"/>
  <c r="AM247" i="7" s="1"/>
  <c r="AO35" i="5"/>
  <c r="AM253" i="7" s="1"/>
  <c r="AO23" i="5"/>
  <c r="AM241" i="7" s="1"/>
  <c r="AO62" i="5"/>
  <c r="AM280" i="7" s="1"/>
  <c r="AO54" i="5"/>
  <c r="AM272" i="7" s="1"/>
  <c r="AO28" i="5"/>
  <c r="AM246" i="7" s="1"/>
  <c r="AO13" i="5"/>
  <c r="AM231" i="7" s="1"/>
  <c r="AO44" i="5"/>
  <c r="AM262" i="7" s="1"/>
  <c r="AO30" i="5"/>
  <c r="AM248" i="7" s="1"/>
  <c r="AO47" i="5"/>
  <c r="AM265" i="7" s="1"/>
  <c r="AO65" i="5"/>
  <c r="AM283" i="7" s="1"/>
  <c r="AO61" i="5"/>
  <c r="AM279" i="7" s="1"/>
  <c r="AO18" i="5"/>
  <c r="AM236" i="7" s="1"/>
  <c r="AO34" i="5"/>
  <c r="AM252" i="7" s="1"/>
  <c r="AO43" i="5"/>
  <c r="AM261" i="7" s="1"/>
  <c r="AO15" i="5"/>
  <c r="AM233" i="7" s="1"/>
  <c r="AO36" i="5"/>
  <c r="AM254" i="7" s="1"/>
  <c r="AO17" i="5"/>
  <c r="AM235" i="7" s="1"/>
  <c r="AO49" i="5"/>
  <c r="AM267" i="7" s="1"/>
  <c r="AO26" i="5"/>
  <c r="AM244" i="7" s="1"/>
  <c r="AO53" i="5"/>
  <c r="AM271" i="7" s="1"/>
  <c r="AO21" i="5"/>
  <c r="AM239" i="7" s="1"/>
  <c r="AO10" i="5"/>
  <c r="AM228" i="7" s="1"/>
  <c r="AO22" i="5"/>
  <c r="AM240" i="7" s="1"/>
  <c r="AO99" i="3"/>
  <c r="DH99" i="3" s="1"/>
  <c r="AO103" i="3"/>
  <c r="DH103" i="3" s="1"/>
  <c r="AO104" i="3"/>
  <c r="DH104" i="3" s="1"/>
  <c r="AO79" i="3"/>
  <c r="DH79" i="3" s="1"/>
  <c r="AO87" i="3"/>
  <c r="DH87" i="3" s="1"/>
  <c r="AO97" i="3"/>
  <c r="DH97" i="3" s="1"/>
  <c r="R216" i="3"/>
  <c r="R219" i="3"/>
  <c r="AO92" i="3"/>
  <c r="DH92" i="3" s="1"/>
  <c r="AO82" i="3"/>
  <c r="DH82" i="3" s="1"/>
  <c r="DH48" i="3"/>
  <c r="CF70" i="14"/>
  <c r="AT70" i="14" s="1"/>
  <c r="DH50" i="3"/>
  <c r="CF72" i="14"/>
  <c r="AT72" i="14" s="1"/>
  <c r="AO105" i="3"/>
  <c r="DH105" i="3" s="1"/>
  <c r="AO94" i="3"/>
  <c r="DH94" i="3" s="1"/>
  <c r="DH52" i="3"/>
  <c r="CF74" i="14"/>
  <c r="AT74" i="14" s="1"/>
  <c r="CF73" i="14"/>
  <c r="AT73" i="14" s="1"/>
  <c r="DH51" i="3"/>
  <c r="CF75" i="14"/>
  <c r="AT75" i="14" s="1"/>
  <c r="DH53" i="3"/>
  <c r="CF66" i="14"/>
  <c r="AT66" i="14" s="1"/>
  <c r="AO74" i="3"/>
  <c r="DH44" i="3"/>
  <c r="CF71" i="14"/>
  <c r="AT71" i="14" s="1"/>
  <c r="CF84" i="14"/>
  <c r="AT84" i="14" s="1"/>
  <c r="CF90" i="14"/>
  <c r="AT90" i="14" s="1"/>
  <c r="CF93" i="14"/>
  <c r="AT93" i="14" s="1"/>
  <c r="CF77" i="14"/>
  <c r="AT77" i="14" s="1"/>
  <c r="CF87" i="14"/>
  <c r="AT87" i="14" s="1"/>
  <c r="AP65" i="3" s="1"/>
  <c r="DI65" i="3" s="1"/>
  <c r="CF91" i="14"/>
  <c r="AT91" i="14" s="1"/>
  <c r="DH46" i="3"/>
  <c r="CF95" i="14"/>
  <c r="AT95" i="14" s="1"/>
  <c r="CF76" i="14"/>
  <c r="AT76" i="14" s="1"/>
  <c r="CF79" i="14"/>
  <c r="AT79" i="14" s="1"/>
  <c r="CF92" i="14"/>
  <c r="AT92" i="14" s="1"/>
  <c r="CF94" i="14"/>
  <c r="AT94" i="14" s="1"/>
  <c r="CF81" i="14"/>
  <c r="AT81" i="14" s="1"/>
  <c r="CF80" i="14"/>
  <c r="AT80" i="14" s="1"/>
  <c r="CF88" i="14"/>
  <c r="AT88" i="14" s="1"/>
  <c r="CF68" i="14"/>
  <c r="AT68" i="14" s="1"/>
  <c r="CF78" i="14"/>
  <c r="AT78" i="14" s="1"/>
  <c r="CF83" i="14"/>
  <c r="AT83" i="14" s="1"/>
  <c r="CF86" i="14"/>
  <c r="AT86" i="14" s="1"/>
  <c r="CF85" i="14"/>
  <c r="AT85" i="14" s="1"/>
  <c r="CF89" i="14"/>
  <c r="AT89" i="14" s="1"/>
  <c r="AP67" i="3" s="1"/>
  <c r="DI67" i="3" s="1"/>
  <c r="CF82" i="14"/>
  <c r="AT82" i="14" s="1"/>
  <c r="AO102" i="3"/>
  <c r="DH102" i="3" s="1"/>
  <c r="AP10" i="3"/>
  <c r="DH78" i="3" l="1"/>
  <c r="AP50" i="3"/>
  <c r="DI50" i="3" s="1"/>
  <c r="AP66" i="3"/>
  <c r="DI66" i="3" s="1"/>
  <c r="CG41" i="14"/>
  <c r="AU41" i="14" s="1"/>
  <c r="AQ16" i="3" s="1"/>
  <c r="S122" i="3" s="1"/>
  <c r="CG42" i="14"/>
  <c r="AU42" i="14" s="1"/>
  <c r="AQ17" i="3" s="1"/>
  <c r="CG39" i="14"/>
  <c r="AU39" i="14" s="1"/>
  <c r="AQ14" i="3" s="1"/>
  <c r="CG37" i="14"/>
  <c r="AU37" i="14" s="1"/>
  <c r="AQ12" i="3" s="1"/>
  <c r="CG38" i="14"/>
  <c r="AU38" i="14" s="1"/>
  <c r="AQ13" i="3" s="1"/>
  <c r="CG36" i="14"/>
  <c r="AU36" i="14" s="1"/>
  <c r="AQ11" i="3" s="1"/>
  <c r="CG45" i="14"/>
  <c r="AU45" i="14" s="1"/>
  <c r="AQ20" i="3" s="1"/>
  <c r="CG53" i="14"/>
  <c r="AU53" i="14" s="1"/>
  <c r="AQ28" i="3" s="1"/>
  <c r="CG50" i="14"/>
  <c r="AU50" i="14" s="1"/>
  <c r="AQ25" i="3" s="1"/>
  <c r="CG58" i="14"/>
  <c r="AU58" i="14" s="1"/>
  <c r="AQ33" i="3" s="1"/>
  <c r="CG49" i="14"/>
  <c r="AU49" i="14" s="1"/>
  <c r="AQ24" i="3" s="1"/>
  <c r="CG54" i="14"/>
  <c r="AU54" i="14" s="1"/>
  <c r="AQ29" i="3" s="1"/>
  <c r="CG46" i="14"/>
  <c r="AU46" i="14" s="1"/>
  <c r="AQ21" i="3" s="1"/>
  <c r="CG48" i="14"/>
  <c r="AU48" i="14" s="1"/>
  <c r="AQ23" i="3" s="1"/>
  <c r="CG52" i="14"/>
  <c r="AU52" i="14" s="1"/>
  <c r="AQ27" i="3" s="1"/>
  <c r="CG60" i="14"/>
  <c r="AU60" i="14" s="1"/>
  <c r="AQ35" i="3" s="1"/>
  <c r="CG44" i="14"/>
  <c r="AU44" i="14" s="1"/>
  <c r="AQ19" i="3" s="1"/>
  <c r="CG47" i="14"/>
  <c r="AU47" i="14" s="1"/>
  <c r="AQ22" i="3" s="1"/>
  <c r="CG59" i="14"/>
  <c r="AU59" i="14" s="1"/>
  <c r="AQ34" i="3" s="1"/>
  <c r="CG56" i="14"/>
  <c r="AU56" i="14" s="1"/>
  <c r="AQ31" i="3" s="1"/>
  <c r="CG61" i="14"/>
  <c r="AU61" i="14" s="1"/>
  <c r="AQ36" i="3" s="1"/>
  <c r="CG63" i="14"/>
  <c r="AU63" i="14" s="1"/>
  <c r="AQ38" i="3" s="1"/>
  <c r="CG57" i="14"/>
  <c r="AU57" i="14" s="1"/>
  <c r="AQ32" i="3" s="1"/>
  <c r="CG55" i="14"/>
  <c r="AU55" i="14" s="1"/>
  <c r="AQ30" i="3" s="1"/>
  <c r="CG51" i="14"/>
  <c r="AU51" i="14" s="1"/>
  <c r="AQ26" i="3" s="1"/>
  <c r="CG62" i="14"/>
  <c r="AU62" i="14" s="1"/>
  <c r="AQ37" i="3" s="1"/>
  <c r="AP110" i="3"/>
  <c r="AP105" i="3" s="1"/>
  <c r="AO75" i="3"/>
  <c r="AP53" i="3"/>
  <c r="AP68" i="3"/>
  <c r="DI68" i="3" s="1"/>
  <c r="AP71" i="3"/>
  <c r="DI71" i="3" s="1"/>
  <c r="AP58" i="3"/>
  <c r="DI58" i="3" s="1"/>
  <c r="AP45" i="3"/>
  <c r="AP70" i="3"/>
  <c r="DI70" i="3" s="1"/>
  <c r="AP72" i="3"/>
  <c r="DI72" i="3" s="1"/>
  <c r="AP62" i="3"/>
  <c r="DI62" i="3" s="1"/>
  <c r="AP60" i="3"/>
  <c r="DI60" i="3" s="1"/>
  <c r="AP49" i="3"/>
  <c r="DI49" i="3" s="1"/>
  <c r="AP61" i="3"/>
  <c r="DI61" i="3" s="1"/>
  <c r="AP73" i="3"/>
  <c r="DI73" i="3" s="1"/>
  <c r="AP51" i="3"/>
  <c r="AP55" i="3"/>
  <c r="DI55" i="3" s="1"/>
  <c r="AP57" i="3"/>
  <c r="DI57" i="3" s="1"/>
  <c r="AP46" i="3"/>
  <c r="AP69" i="3"/>
  <c r="DI69" i="3" s="1"/>
  <c r="AP59" i="3"/>
  <c r="DI59" i="3" s="1"/>
  <c r="AP47" i="3"/>
  <c r="AP54" i="3"/>
  <c r="DI54" i="3" s="1"/>
  <c r="AP44" i="3"/>
  <c r="AP64" i="3"/>
  <c r="DI64" i="3" s="1"/>
  <c r="AP63" i="3"/>
  <c r="DI63" i="3" s="1"/>
  <c r="AP56" i="3"/>
  <c r="DI56" i="3" s="1"/>
  <c r="AP52" i="3"/>
  <c r="CG43" i="14"/>
  <c r="AU43" i="14" s="1"/>
  <c r="AQ18" i="3" s="1"/>
  <c r="CG35" i="14"/>
  <c r="AU35" i="14" s="1"/>
  <c r="CG40" i="14"/>
  <c r="AU40" i="14" s="1"/>
  <c r="AQ15" i="3" s="1"/>
  <c r="AP40" i="3"/>
  <c r="DI10" i="3"/>
  <c r="AP48" i="3"/>
  <c r="CG72" i="14" l="1"/>
  <c r="AU72" i="14" s="1"/>
  <c r="DJ16" i="3"/>
  <c r="S123" i="3"/>
  <c r="DJ17" i="3"/>
  <c r="S119" i="3"/>
  <c r="DJ13" i="3"/>
  <c r="S118" i="3"/>
  <c r="DJ12" i="3"/>
  <c r="S120" i="3"/>
  <c r="DJ14" i="3"/>
  <c r="S132" i="3"/>
  <c r="DJ26" i="3"/>
  <c r="S131" i="3"/>
  <c r="DJ25" i="3"/>
  <c r="S136" i="3"/>
  <c r="DJ30" i="3"/>
  <c r="S137" i="3"/>
  <c r="DJ31" i="3"/>
  <c r="S141" i="3"/>
  <c r="DJ35" i="3"/>
  <c r="S135" i="3"/>
  <c r="DJ29" i="3"/>
  <c r="S134" i="3"/>
  <c r="DJ28" i="3"/>
  <c r="S142" i="3"/>
  <c r="DJ36" i="3"/>
  <c r="S140" i="3"/>
  <c r="DJ34" i="3"/>
  <c r="S133" i="3"/>
  <c r="DJ27" i="3"/>
  <c r="S130" i="3"/>
  <c r="DJ24" i="3"/>
  <c r="S126" i="3"/>
  <c r="DJ20" i="3"/>
  <c r="S125" i="3"/>
  <c r="DJ19" i="3"/>
  <c r="S127" i="3"/>
  <c r="DJ21" i="3"/>
  <c r="S138" i="3"/>
  <c r="DJ32" i="3"/>
  <c r="S143" i="3"/>
  <c r="DJ37" i="3"/>
  <c r="DJ38" i="3"/>
  <c r="S144" i="3"/>
  <c r="S128" i="3"/>
  <c r="DJ22" i="3"/>
  <c r="S129" i="3"/>
  <c r="DJ23" i="3"/>
  <c r="S139" i="3"/>
  <c r="DJ33" i="3"/>
  <c r="S117" i="3"/>
  <c r="DJ11" i="3"/>
  <c r="DI105" i="3"/>
  <c r="AP32" i="5"/>
  <c r="AN250" i="7" s="1"/>
  <c r="AP55" i="5"/>
  <c r="AN273" i="7" s="1"/>
  <c r="AP51" i="5"/>
  <c r="AN269" i="7" s="1"/>
  <c r="AP18" i="5"/>
  <c r="AP13" i="5"/>
  <c r="AN231" i="7" s="1"/>
  <c r="AP12" i="5"/>
  <c r="AN230" i="7" s="1"/>
  <c r="AP27" i="5"/>
  <c r="AN245" i="7" s="1"/>
  <c r="AP11" i="5"/>
  <c r="AP57" i="5"/>
  <c r="AN275" i="7" s="1"/>
  <c r="AP9" i="5"/>
  <c r="AN227" i="7" s="1"/>
  <c r="AP60" i="5"/>
  <c r="AN278" i="7" s="1"/>
  <c r="AP38" i="5"/>
  <c r="AP17" i="5"/>
  <c r="AN235" i="7" s="1"/>
  <c r="AP62" i="5"/>
  <c r="AN280" i="7" s="1"/>
  <c r="AP36" i="5"/>
  <c r="AN254" i="7" s="1"/>
  <c r="AP33" i="5"/>
  <c r="AP25" i="5"/>
  <c r="AN243" i="7" s="1"/>
  <c r="AP23" i="5"/>
  <c r="AN241" i="7" s="1"/>
  <c r="AP53" i="5"/>
  <c r="AN271" i="7" s="1"/>
  <c r="AP48" i="5"/>
  <c r="AP31" i="5"/>
  <c r="AN249" i="7" s="1"/>
  <c r="AP45" i="5"/>
  <c r="AN263" i="7" s="1"/>
  <c r="AP20" i="5"/>
  <c r="AN238" i="7" s="1"/>
  <c r="AP22" i="5"/>
  <c r="AP61" i="5"/>
  <c r="AN279" i="7" s="1"/>
  <c r="AP30" i="5"/>
  <c r="AN248" i="7" s="1"/>
  <c r="AP35" i="5"/>
  <c r="AN253" i="7" s="1"/>
  <c r="AP58" i="5"/>
  <c r="AP52" i="5"/>
  <c r="AN270" i="7" s="1"/>
  <c r="AP39" i="5"/>
  <c r="AN257" i="7" s="1"/>
  <c r="AP47" i="5"/>
  <c r="AN265" i="7" s="1"/>
  <c r="AP42" i="5"/>
  <c r="AP29" i="5"/>
  <c r="AN247" i="7" s="1"/>
  <c r="AP21" i="5"/>
  <c r="AN239" i="7" s="1"/>
  <c r="AP59" i="5"/>
  <c r="AN277" i="7" s="1"/>
  <c r="AP24" i="5"/>
  <c r="AP46" i="5"/>
  <c r="AN264" i="7" s="1"/>
  <c r="AP26" i="5"/>
  <c r="AN244" i="7" s="1"/>
  <c r="AP56" i="5"/>
  <c r="AN274" i="7" s="1"/>
  <c r="AP19" i="5"/>
  <c r="AP50" i="5"/>
  <c r="AN268" i="7" s="1"/>
  <c r="AP10" i="5"/>
  <c r="AN228" i="7" s="1"/>
  <c r="AP40" i="5"/>
  <c r="AN258" i="7" s="1"/>
  <c r="AP65" i="5"/>
  <c r="AP28" i="5"/>
  <c r="AN246" i="7" s="1"/>
  <c r="AP44" i="5"/>
  <c r="AN262" i="7" s="1"/>
  <c r="AP37" i="5"/>
  <c r="AN255" i="7" s="1"/>
  <c r="AP64" i="5"/>
  <c r="AP41" i="5"/>
  <c r="AN259" i="7" s="1"/>
  <c r="AP43" i="5"/>
  <c r="AN261" i="7" s="1"/>
  <c r="AP49" i="5"/>
  <c r="AN267" i="7" s="1"/>
  <c r="AP63" i="5"/>
  <c r="AP16" i="5"/>
  <c r="AN234" i="7" s="1"/>
  <c r="AP15" i="5"/>
  <c r="AN233" i="7" s="1"/>
  <c r="AP34" i="5"/>
  <c r="AN252" i="7" s="1"/>
  <c r="AP54" i="5"/>
  <c r="AP14" i="5"/>
  <c r="S121" i="3"/>
  <c r="DJ15" i="3"/>
  <c r="DI52" i="3"/>
  <c r="CG74" i="14"/>
  <c r="AU74" i="14" s="1"/>
  <c r="AP74" i="3"/>
  <c r="CG66" i="14"/>
  <c r="AU66" i="14" s="1"/>
  <c r="DI44" i="3"/>
  <c r="CG73" i="14"/>
  <c r="AU73" i="14" s="1"/>
  <c r="DI51" i="3"/>
  <c r="CG67" i="14"/>
  <c r="AU67" i="14" s="1"/>
  <c r="DI45" i="3"/>
  <c r="DI53" i="3"/>
  <c r="CG75" i="14"/>
  <c r="AU75" i="14" s="1"/>
  <c r="AP97" i="3"/>
  <c r="DJ18" i="3"/>
  <c r="S124" i="3"/>
  <c r="DI47" i="3"/>
  <c r="CG69" i="14"/>
  <c r="AU69" i="14" s="1"/>
  <c r="AP104" i="3"/>
  <c r="CG70" i="14"/>
  <c r="AU70" i="14" s="1"/>
  <c r="DI48" i="3"/>
  <c r="AU31" i="14"/>
  <c r="B30" i="14" s="1"/>
  <c r="AQ10" i="3"/>
  <c r="CG94" i="14"/>
  <c r="AU94" i="14" s="1"/>
  <c r="CG91" i="14"/>
  <c r="AU91" i="14" s="1"/>
  <c r="CG82" i="14"/>
  <c r="AU82" i="14" s="1"/>
  <c r="CG79" i="14"/>
  <c r="AU79" i="14" s="1"/>
  <c r="CG86" i="14"/>
  <c r="AU86" i="14" s="1"/>
  <c r="CG85" i="14"/>
  <c r="AU85" i="14" s="1"/>
  <c r="CG95" i="14"/>
  <c r="AU95" i="14" s="1"/>
  <c r="CG78" i="14"/>
  <c r="AU78" i="14" s="1"/>
  <c r="CG68" i="14"/>
  <c r="AU68" i="14" s="1"/>
  <c r="CG93" i="14"/>
  <c r="AU93" i="14" s="1"/>
  <c r="CG89" i="14"/>
  <c r="AU89" i="14" s="1"/>
  <c r="CG83" i="14"/>
  <c r="AU83" i="14" s="1"/>
  <c r="CG80" i="14"/>
  <c r="AU80" i="14" s="1"/>
  <c r="CG81" i="14"/>
  <c r="AU81" i="14" s="1"/>
  <c r="CG90" i="14"/>
  <c r="AU90" i="14" s="1"/>
  <c r="CG77" i="14"/>
  <c r="AU77" i="14" s="1"/>
  <c r="DI46" i="3"/>
  <c r="CG71" i="14"/>
  <c r="AU71" i="14" s="1"/>
  <c r="CG92" i="14"/>
  <c r="AU92" i="14" s="1"/>
  <c r="CG84" i="14"/>
  <c r="AU84" i="14" s="1"/>
  <c r="CG88" i="14"/>
  <c r="AU88" i="14" s="1"/>
  <c r="CG87" i="14"/>
  <c r="AU87" i="14" s="1"/>
  <c r="CG76" i="14"/>
  <c r="AU76" i="14" s="1"/>
  <c r="AP101" i="3"/>
  <c r="AP96" i="3"/>
  <c r="AP99" i="3"/>
  <c r="AP107" i="3"/>
  <c r="AP79" i="3"/>
  <c r="AP95" i="3"/>
  <c r="AP94" i="3"/>
  <c r="AP106" i="3"/>
  <c r="AP81" i="3"/>
  <c r="AP93" i="3"/>
  <c r="AP86" i="3"/>
  <c r="AP80" i="3"/>
  <c r="AP102" i="3"/>
  <c r="AP89" i="3"/>
  <c r="AP90" i="3"/>
  <c r="AP78" i="3"/>
  <c r="AP100" i="3"/>
  <c r="AP84" i="3"/>
  <c r="AP83" i="3"/>
  <c r="AP82" i="3"/>
  <c r="AP85" i="3"/>
  <c r="AP103" i="3"/>
  <c r="AP98" i="3"/>
  <c r="AP91" i="3"/>
  <c r="AP92" i="3"/>
  <c r="AQ76" i="3"/>
  <c r="AP41" i="3"/>
  <c r="AP88" i="3"/>
  <c r="AP87" i="3"/>
  <c r="AQ57" i="3" l="1"/>
  <c r="DJ57" i="3" s="1"/>
  <c r="AN272" i="7"/>
  <c r="AN282" i="7"/>
  <c r="AN237" i="7"/>
  <c r="AN260" i="7"/>
  <c r="AN266" i="7"/>
  <c r="AN281" i="7"/>
  <c r="AN242" i="7"/>
  <c r="AN240" i="7"/>
  <c r="AN256" i="7"/>
  <c r="AN229" i="7"/>
  <c r="AN236" i="7"/>
  <c r="DI104" i="3"/>
  <c r="AN283" i="7"/>
  <c r="AN276" i="7"/>
  <c r="AN251" i="7"/>
  <c r="DI98" i="3"/>
  <c r="DI83" i="3"/>
  <c r="DI90" i="3"/>
  <c r="DI86" i="3"/>
  <c r="DI94" i="3"/>
  <c r="DI99" i="3"/>
  <c r="AQ71" i="3"/>
  <c r="DI91" i="3"/>
  <c r="DI82" i="3"/>
  <c r="AP108" i="3"/>
  <c r="AP109" i="3" s="1"/>
  <c r="DI78" i="3"/>
  <c r="DI80" i="3"/>
  <c r="DI106" i="3"/>
  <c r="DI107" i="3"/>
  <c r="AQ67" i="3"/>
  <c r="AQ50" i="3"/>
  <c r="AQ54" i="3"/>
  <c r="AQ46" i="3"/>
  <c r="AQ58" i="3"/>
  <c r="AQ44" i="3"/>
  <c r="AQ52" i="3"/>
  <c r="AQ62" i="3"/>
  <c r="AQ48" i="3"/>
  <c r="AQ65" i="3"/>
  <c r="AQ60" i="3"/>
  <c r="AQ53" i="3"/>
  <c r="AQ68" i="3"/>
  <c r="AQ69" i="3"/>
  <c r="AQ59" i="3"/>
  <c r="AQ55" i="3"/>
  <c r="AQ56" i="3"/>
  <c r="AQ51" i="3"/>
  <c r="AQ73" i="3"/>
  <c r="AQ66" i="3"/>
  <c r="AQ45" i="3"/>
  <c r="AQ70" i="3"/>
  <c r="AQ49" i="3"/>
  <c r="AQ64" i="3"/>
  <c r="AQ61" i="3"/>
  <c r="AQ72" i="3"/>
  <c r="AQ47" i="3"/>
  <c r="AQ63" i="3"/>
  <c r="DI97" i="3"/>
  <c r="DI87" i="3"/>
  <c r="DI103" i="3"/>
  <c r="DI84" i="3"/>
  <c r="DI89" i="3"/>
  <c r="DI93" i="3"/>
  <c r="DI95" i="3"/>
  <c r="DI96" i="3"/>
  <c r="AQ110" i="3"/>
  <c r="AQ105" i="3" s="1"/>
  <c r="AP75" i="3"/>
  <c r="DI88" i="3"/>
  <c r="DI92" i="3"/>
  <c r="DI85" i="3"/>
  <c r="DI100" i="3"/>
  <c r="DI102" i="3"/>
  <c r="DI81" i="3"/>
  <c r="DI79" i="3"/>
  <c r="DI101" i="3"/>
  <c r="DJ10" i="3"/>
  <c r="S116" i="3"/>
  <c r="S146" i="3" s="1"/>
  <c r="S147" i="3" s="1"/>
  <c r="AQ40" i="3"/>
  <c r="AQ41" i="3" s="1"/>
  <c r="AN232" i="7"/>
  <c r="S163" i="3" l="1"/>
  <c r="AQ92" i="3"/>
  <c r="DJ92" i="3" s="1"/>
  <c r="AQ107" i="3"/>
  <c r="AQ94" i="3"/>
  <c r="S201" i="3" s="1"/>
  <c r="AQ100" i="3"/>
  <c r="DJ100" i="3" s="1"/>
  <c r="AQ97" i="3"/>
  <c r="S204" i="3" s="1"/>
  <c r="AQ81" i="3"/>
  <c r="DJ81" i="3" s="1"/>
  <c r="AQ96" i="3"/>
  <c r="S203" i="3" s="1"/>
  <c r="AQ98" i="3"/>
  <c r="S205" i="3" s="1"/>
  <c r="AQ104" i="3"/>
  <c r="S211" i="3" s="1"/>
  <c r="AQ101" i="3"/>
  <c r="S208" i="3" s="1"/>
  <c r="AQ82" i="3"/>
  <c r="S189" i="3" s="1"/>
  <c r="AQ83" i="3"/>
  <c r="S190" i="3" s="1"/>
  <c r="DJ73" i="3"/>
  <c r="S179" i="3"/>
  <c r="DJ54" i="3"/>
  <c r="S160" i="3"/>
  <c r="S157" i="3"/>
  <c r="DJ51" i="3"/>
  <c r="DJ45" i="3"/>
  <c r="S151" i="3"/>
  <c r="S164" i="3"/>
  <c r="DJ58" i="3"/>
  <c r="AQ78" i="3"/>
  <c r="DJ49" i="3"/>
  <c r="S155" i="3"/>
  <c r="DJ59" i="3"/>
  <c r="S165" i="3"/>
  <c r="S158" i="3"/>
  <c r="DJ52" i="3"/>
  <c r="S176" i="3"/>
  <c r="DJ70" i="3"/>
  <c r="DJ65" i="3"/>
  <c r="S171" i="3"/>
  <c r="S212" i="3"/>
  <c r="DJ105" i="3"/>
  <c r="AQ95" i="3"/>
  <c r="AQ89" i="3"/>
  <c r="AQ103" i="3"/>
  <c r="DJ61" i="3"/>
  <c r="S167" i="3"/>
  <c r="DJ56" i="3"/>
  <c r="S162" i="3"/>
  <c r="DJ68" i="3"/>
  <c r="S174" i="3"/>
  <c r="DJ48" i="3"/>
  <c r="S154" i="3"/>
  <c r="S173" i="3"/>
  <c r="DJ67" i="3"/>
  <c r="AQ91" i="3"/>
  <c r="AQ99" i="3"/>
  <c r="AQ90" i="3"/>
  <c r="AQ56" i="5"/>
  <c r="AQ24" i="5"/>
  <c r="AO242" i="7" s="1"/>
  <c r="AP242" i="7" s="1"/>
  <c r="AQ26" i="5"/>
  <c r="AQ23" i="5"/>
  <c r="AQ39" i="5"/>
  <c r="AQ37" i="5"/>
  <c r="AQ64" i="5"/>
  <c r="AO282" i="7" s="1"/>
  <c r="AP282" i="7" s="1"/>
  <c r="AQ20" i="5"/>
  <c r="AQ18" i="5"/>
  <c r="AO236" i="7" s="1"/>
  <c r="AP236" i="7" s="1"/>
  <c r="AQ45" i="5"/>
  <c r="AQ30" i="5"/>
  <c r="AQ28" i="5"/>
  <c r="AQ25" i="5"/>
  <c r="AQ33" i="5"/>
  <c r="AO251" i="7" s="1"/>
  <c r="AP251" i="7" s="1"/>
  <c r="AQ11" i="5"/>
  <c r="AQ44" i="5"/>
  <c r="AQ27" i="5"/>
  <c r="AQ14" i="5"/>
  <c r="AQ50" i="5"/>
  <c r="AQ13" i="5"/>
  <c r="AQ34" i="5"/>
  <c r="AQ35" i="5"/>
  <c r="AQ54" i="5"/>
  <c r="AO272" i="7" s="1"/>
  <c r="AP272" i="7" s="1"/>
  <c r="AQ62" i="5"/>
  <c r="AQ60" i="5"/>
  <c r="AQ42" i="5"/>
  <c r="AO260" i="7" s="1"/>
  <c r="AP260" i="7" s="1"/>
  <c r="AQ55" i="5"/>
  <c r="AQ63" i="5"/>
  <c r="AO281" i="7" s="1"/>
  <c r="AP281" i="7" s="1"/>
  <c r="AQ57" i="5"/>
  <c r="AQ46" i="5"/>
  <c r="AQ36" i="5"/>
  <c r="AQ41" i="5"/>
  <c r="AQ22" i="5"/>
  <c r="AO240" i="7" s="1"/>
  <c r="AP240" i="7" s="1"/>
  <c r="AQ53" i="5"/>
  <c r="AQ38" i="5"/>
  <c r="AQ21" i="5"/>
  <c r="AQ59" i="5"/>
  <c r="AQ52" i="5"/>
  <c r="AQ61" i="5"/>
  <c r="AQ49" i="5"/>
  <c r="AQ58" i="5"/>
  <c r="AO276" i="7" s="1"/>
  <c r="AP276" i="7" s="1"/>
  <c r="AQ12" i="5"/>
  <c r="AQ48" i="5"/>
  <c r="AQ65" i="5"/>
  <c r="AO283" i="7" s="1"/>
  <c r="AP283" i="7" s="1"/>
  <c r="AQ16" i="5"/>
  <c r="AQ43" i="5"/>
  <c r="AQ15" i="5"/>
  <c r="AQ19" i="5"/>
  <c r="AO237" i="7" s="1"/>
  <c r="AP237" i="7" s="1"/>
  <c r="AQ29" i="5"/>
  <c r="AQ40" i="5"/>
  <c r="AQ17" i="5"/>
  <c r="AQ9" i="5"/>
  <c r="AQ31" i="5"/>
  <c r="AQ51" i="5"/>
  <c r="AQ47" i="5"/>
  <c r="AQ10" i="5"/>
  <c r="AQ32" i="5"/>
  <c r="AQ79" i="3"/>
  <c r="AQ102" i="3"/>
  <c r="AQ85" i="3"/>
  <c r="AQ88" i="3"/>
  <c r="AQ93" i="3"/>
  <c r="AQ84" i="3"/>
  <c r="AQ87" i="3"/>
  <c r="S169" i="3"/>
  <c r="DJ63" i="3"/>
  <c r="DJ64" i="3"/>
  <c r="S170" i="3"/>
  <c r="DJ66" i="3"/>
  <c r="S172" i="3"/>
  <c r="S161" i="3"/>
  <c r="DJ55" i="3"/>
  <c r="DJ53" i="3"/>
  <c r="S159" i="3"/>
  <c r="DJ62" i="3"/>
  <c r="S168" i="3"/>
  <c r="S152" i="3"/>
  <c r="DJ46" i="3"/>
  <c r="AQ106" i="3"/>
  <c r="AQ80" i="3"/>
  <c r="S177" i="3"/>
  <c r="DJ71" i="3"/>
  <c r="AQ86" i="3"/>
  <c r="S188" i="3"/>
  <c r="S153" i="3"/>
  <c r="DJ47" i="3"/>
  <c r="DJ60" i="3"/>
  <c r="S166" i="3"/>
  <c r="DJ72" i="3"/>
  <c r="S178" i="3"/>
  <c r="DJ69" i="3"/>
  <c r="S175" i="3"/>
  <c r="AQ74" i="3"/>
  <c r="AQ75" i="3" s="1"/>
  <c r="S150" i="3"/>
  <c r="S180" i="3" s="1"/>
  <c r="S181" i="3" s="1"/>
  <c r="DJ44" i="3"/>
  <c r="DJ50" i="3"/>
  <c r="S156" i="3"/>
  <c r="DJ94" i="3" l="1"/>
  <c r="DJ104" i="3"/>
  <c r="DJ97" i="3"/>
  <c r="S199" i="3"/>
  <c r="DJ101" i="3"/>
  <c r="DJ82" i="3"/>
  <c r="S207" i="3"/>
  <c r="DJ83" i="3"/>
  <c r="DJ98" i="3"/>
  <c r="DJ96" i="3"/>
  <c r="S214" i="3"/>
  <c r="DJ107" i="3"/>
  <c r="S195" i="3"/>
  <c r="DJ88" i="3"/>
  <c r="CH29" i="5"/>
  <c r="BB29" i="5"/>
  <c r="BG29" i="5"/>
  <c r="BJ29" i="5"/>
  <c r="BQ29" i="5"/>
  <c r="BS29" i="5"/>
  <c r="BW29" i="5"/>
  <c r="CA29" i="5"/>
  <c r="AZ29" i="5"/>
  <c r="BD29" i="5"/>
  <c r="I29" i="9" s="1"/>
  <c r="I202" i="9" s="1"/>
  <c r="BL29" i="5"/>
  <c r="BN29" i="5"/>
  <c r="BV29" i="5"/>
  <c r="BZ29" i="5"/>
  <c r="BA29" i="5"/>
  <c r="BF29" i="5"/>
  <c r="BK29" i="5"/>
  <c r="BP29" i="5"/>
  <c r="BT29" i="5"/>
  <c r="CB29" i="5"/>
  <c r="BC29" i="5"/>
  <c r="BM29" i="5"/>
  <c r="BY29" i="5"/>
  <c r="CE29" i="5"/>
  <c r="CI29" i="5"/>
  <c r="BI29" i="5"/>
  <c r="BU29" i="5"/>
  <c r="BR29" i="5"/>
  <c r="BH29" i="5"/>
  <c r="CC29" i="5"/>
  <c r="BO29" i="5"/>
  <c r="BE29" i="5"/>
  <c r="CD29" i="5"/>
  <c r="BX29" i="5"/>
  <c r="CG29" i="5"/>
  <c r="CF29" i="5"/>
  <c r="AO247" i="7"/>
  <c r="AP247" i="7" s="1"/>
  <c r="CE59" i="5"/>
  <c r="CF59" i="5"/>
  <c r="CI59" i="5"/>
  <c r="BC59" i="5"/>
  <c r="BG59" i="5"/>
  <c r="BJ59" i="5"/>
  <c r="BN59" i="5"/>
  <c r="BS59" i="5"/>
  <c r="BW59" i="5"/>
  <c r="CA59" i="5"/>
  <c r="CD59" i="5"/>
  <c r="BA59" i="5"/>
  <c r="BF59" i="5"/>
  <c r="BK59" i="5"/>
  <c r="BR59" i="5"/>
  <c r="BT59" i="5"/>
  <c r="CB59" i="5"/>
  <c r="CH59" i="5"/>
  <c r="BE59" i="5"/>
  <c r="BI59" i="5"/>
  <c r="BO59" i="5"/>
  <c r="BU59" i="5"/>
  <c r="BY59" i="5"/>
  <c r="AZ59" i="5"/>
  <c r="BD59" i="5"/>
  <c r="I59" i="9" s="1"/>
  <c r="BL59" i="5"/>
  <c r="BQ59" i="5"/>
  <c r="BV59" i="5"/>
  <c r="BZ59" i="5"/>
  <c r="CC59" i="5"/>
  <c r="BB59" i="5"/>
  <c r="BX59" i="5"/>
  <c r="AO277" i="7"/>
  <c r="AP277" i="7" s="1"/>
  <c r="CG59" i="5"/>
  <c r="BM59" i="5"/>
  <c r="BP59" i="5"/>
  <c r="BH59" i="5"/>
  <c r="CC27" i="5"/>
  <c r="CI27" i="5"/>
  <c r="BC27" i="5"/>
  <c r="BF27" i="5"/>
  <c r="BL27" i="5"/>
  <c r="BQ27" i="5"/>
  <c r="BR27" i="5"/>
  <c r="BW27" i="5"/>
  <c r="CA27" i="5"/>
  <c r="BA27" i="5"/>
  <c r="BD27" i="5"/>
  <c r="I27" i="9" s="1"/>
  <c r="BI27" i="5"/>
  <c r="BO27" i="5"/>
  <c r="BU27" i="5"/>
  <c r="BV27" i="5"/>
  <c r="BY27" i="5"/>
  <c r="AO245" i="7"/>
  <c r="AP245" i="7" s="1"/>
  <c r="CH27" i="5"/>
  <c r="BB27" i="5"/>
  <c r="BG27" i="5"/>
  <c r="BJ27" i="5"/>
  <c r="BM27" i="5"/>
  <c r="BP27" i="5"/>
  <c r="BT27" i="5"/>
  <c r="BZ27" i="5"/>
  <c r="BE27" i="5"/>
  <c r="BS27" i="5"/>
  <c r="BK27" i="5"/>
  <c r="CB27" i="5"/>
  <c r="CF27" i="5"/>
  <c r="CG27" i="5"/>
  <c r="AZ27" i="5"/>
  <c r="BN27" i="5"/>
  <c r="CD27" i="5"/>
  <c r="BH27" i="5"/>
  <c r="BX27" i="5"/>
  <c r="CE27" i="5"/>
  <c r="CF39" i="5"/>
  <c r="AO257" i="7"/>
  <c r="AP257" i="7" s="1"/>
  <c r="CD39" i="5"/>
  <c r="CC39" i="5"/>
  <c r="CG39" i="5"/>
  <c r="BA39" i="5"/>
  <c r="BG39" i="5"/>
  <c r="BI39" i="5"/>
  <c r="BT39" i="5"/>
  <c r="CI39" i="5"/>
  <c r="BC39" i="5"/>
  <c r="BF39" i="5"/>
  <c r="BL39" i="5"/>
  <c r="BN39" i="5"/>
  <c r="BS39" i="5"/>
  <c r="BW39" i="5"/>
  <c r="CA39" i="5"/>
  <c r="AZ39" i="5"/>
  <c r="BE39" i="5"/>
  <c r="BK39" i="5"/>
  <c r="BQ39" i="5"/>
  <c r="BX39" i="5"/>
  <c r="CB39" i="5"/>
  <c r="BO39" i="5"/>
  <c r="BY39" i="5"/>
  <c r="BH39" i="5"/>
  <c r="BU39" i="5"/>
  <c r="BP39" i="5"/>
  <c r="CH39" i="5"/>
  <c r="BM39" i="5"/>
  <c r="BR39" i="5"/>
  <c r="BD39" i="5"/>
  <c r="I39" i="9" s="1"/>
  <c r="BV39" i="5"/>
  <c r="BJ39" i="5"/>
  <c r="BZ39" i="5"/>
  <c r="CE39" i="5"/>
  <c r="BB39" i="5"/>
  <c r="S206" i="3"/>
  <c r="DJ99" i="3"/>
  <c r="S210" i="3"/>
  <c r="DJ103" i="3"/>
  <c r="S187" i="3"/>
  <c r="DJ80" i="3"/>
  <c r="S194" i="3"/>
  <c r="DJ87" i="3"/>
  <c r="S192" i="3"/>
  <c r="DJ85" i="3"/>
  <c r="S193" i="3"/>
  <c r="DJ86" i="3"/>
  <c r="S213" i="3"/>
  <c r="DJ106" i="3"/>
  <c r="S191" i="3"/>
  <c r="DJ84" i="3"/>
  <c r="S209" i="3"/>
  <c r="DJ102" i="3"/>
  <c r="CG15" i="5"/>
  <c r="BA15" i="5"/>
  <c r="BD15" i="5"/>
  <c r="I15" i="9" s="1"/>
  <c r="BI15" i="5"/>
  <c r="BO15" i="5"/>
  <c r="BP15" i="5"/>
  <c r="BS15" i="5"/>
  <c r="BY15" i="5"/>
  <c r="BB15" i="5"/>
  <c r="CH15" i="5"/>
  <c r="BE15" i="5"/>
  <c r="BJ15" i="5"/>
  <c r="BQ15" i="5"/>
  <c r="BV15" i="5"/>
  <c r="BZ15" i="5"/>
  <c r="CD15" i="5"/>
  <c r="AZ15" i="5"/>
  <c r="BF15" i="5"/>
  <c r="BK15" i="5"/>
  <c r="BR15" i="5"/>
  <c r="BW15" i="5"/>
  <c r="CB15" i="5"/>
  <c r="AO233" i="7"/>
  <c r="AP233" i="7" s="1"/>
  <c r="CE15" i="5"/>
  <c r="CI15" i="5"/>
  <c r="BL15" i="5"/>
  <c r="BT15" i="5"/>
  <c r="BG15" i="5"/>
  <c r="BN15" i="5"/>
  <c r="CA15" i="5"/>
  <c r="BH15" i="5"/>
  <c r="BU15" i="5"/>
  <c r="BM15" i="5"/>
  <c r="BX15" i="5"/>
  <c r="BC15" i="5"/>
  <c r="CC15" i="5"/>
  <c r="CF15" i="5"/>
  <c r="CC61" i="5"/>
  <c r="CD61" i="5"/>
  <c r="AO279" i="7"/>
  <c r="AP279" i="7" s="1"/>
  <c r="CF61" i="5"/>
  <c r="CE61" i="5"/>
  <c r="CG61" i="5"/>
  <c r="CH61" i="5"/>
  <c r="BB61" i="5"/>
  <c r="AZ61" i="5"/>
  <c r="BC61" i="5"/>
  <c r="BH61" i="5"/>
  <c r="BK61" i="5"/>
  <c r="BN61" i="5"/>
  <c r="BV61" i="5"/>
  <c r="BX61" i="5"/>
  <c r="CB61" i="5"/>
  <c r="BE61" i="5"/>
  <c r="BI61" i="5"/>
  <c r="BM61" i="5"/>
  <c r="BS61" i="5"/>
  <c r="BY61" i="5"/>
  <c r="CI61" i="5"/>
  <c r="BG61" i="5"/>
  <c r="BJ61" i="5"/>
  <c r="BP61" i="5"/>
  <c r="BT61" i="5"/>
  <c r="CA61" i="5"/>
  <c r="BA61" i="5"/>
  <c r="BF61" i="5"/>
  <c r="BO61" i="5"/>
  <c r="BR61" i="5"/>
  <c r="BW61" i="5"/>
  <c r="BL61" i="5"/>
  <c r="BQ61" i="5"/>
  <c r="BU61" i="5"/>
  <c r="BD61" i="5"/>
  <c r="I61" i="9" s="1"/>
  <c r="BZ61" i="5"/>
  <c r="AO256" i="7"/>
  <c r="AP256" i="7" s="1"/>
  <c r="CI38" i="5"/>
  <c r="CH38" i="5"/>
  <c r="BY38" i="5"/>
  <c r="BC38" i="5"/>
  <c r="CD38" i="5"/>
  <c r="AZ38" i="5"/>
  <c r="BQ38" i="5"/>
  <c r="BB38" i="5"/>
  <c r="BW38" i="5"/>
  <c r="BS38" i="5"/>
  <c r="BL38" i="5"/>
  <c r="BR38" i="5"/>
  <c r="BE38" i="5"/>
  <c r="BZ38" i="5"/>
  <c r="CF38" i="5"/>
  <c r="BH38" i="5"/>
  <c r="BX38" i="5"/>
  <c r="BM38" i="5"/>
  <c r="BJ38" i="5"/>
  <c r="BA38" i="5"/>
  <c r="BT38" i="5"/>
  <c r="BV38" i="5"/>
  <c r="BF38" i="5"/>
  <c r="BP38" i="5"/>
  <c r="BI38" i="5"/>
  <c r="BO38" i="5"/>
  <c r="CG38" i="5"/>
  <c r="CC38" i="5"/>
  <c r="BK38" i="5"/>
  <c r="CB38" i="5"/>
  <c r="BU38" i="5"/>
  <c r="BN38" i="5"/>
  <c r="BD38" i="5"/>
  <c r="I38" i="9" s="1"/>
  <c r="CA38" i="5"/>
  <c r="CE38" i="5"/>
  <c r="BG38" i="5"/>
  <c r="CF36" i="5"/>
  <c r="CC36" i="5"/>
  <c r="AZ36" i="5"/>
  <c r="BC36" i="5"/>
  <c r="BH36" i="5"/>
  <c r="BK36" i="5"/>
  <c r="BN36" i="5"/>
  <c r="BT36" i="5"/>
  <c r="BX36" i="5"/>
  <c r="CB36" i="5"/>
  <c r="CH36" i="5"/>
  <c r="BD36" i="5"/>
  <c r="I36" i="9" s="1"/>
  <c r="I209" i="9" s="1"/>
  <c r="BL36" i="5"/>
  <c r="BQ36" i="5"/>
  <c r="BU36" i="5"/>
  <c r="BZ36" i="5"/>
  <c r="CE36" i="5"/>
  <c r="CG36" i="5"/>
  <c r="BB36" i="5"/>
  <c r="BF36" i="5"/>
  <c r="BO36" i="5"/>
  <c r="BR36" i="5"/>
  <c r="BW36" i="5"/>
  <c r="CI36" i="5"/>
  <c r="BE36" i="5"/>
  <c r="BI36" i="5"/>
  <c r="BM36" i="5"/>
  <c r="BS36" i="5"/>
  <c r="BY36" i="5"/>
  <c r="CD36" i="5"/>
  <c r="BP36" i="5"/>
  <c r="BG36" i="5"/>
  <c r="CA36" i="5"/>
  <c r="BJ36" i="5"/>
  <c r="BV36" i="5"/>
  <c r="BA36" i="5"/>
  <c r="AO254" i="7"/>
  <c r="AP254" i="7" s="1"/>
  <c r="CF55" i="5"/>
  <c r="AO273" i="7"/>
  <c r="AP273" i="7" s="1"/>
  <c r="BA55" i="5"/>
  <c r="BD55" i="5"/>
  <c r="I55" i="9" s="1"/>
  <c r="BI55" i="5"/>
  <c r="BO55" i="5"/>
  <c r="BP55" i="5"/>
  <c r="BU55" i="5"/>
  <c r="BY55" i="5"/>
  <c r="CH55" i="5"/>
  <c r="BE55" i="5"/>
  <c r="BL55" i="5"/>
  <c r="BQ55" i="5"/>
  <c r="BV55" i="5"/>
  <c r="BZ55" i="5"/>
  <c r="CC55" i="5"/>
  <c r="BB55" i="5"/>
  <c r="BF55" i="5"/>
  <c r="BK55" i="5"/>
  <c r="BR55" i="5"/>
  <c r="BW55" i="5"/>
  <c r="CB55" i="5"/>
  <c r="CI55" i="5"/>
  <c r="BC55" i="5"/>
  <c r="BH55" i="5"/>
  <c r="BM55" i="5"/>
  <c r="BS55" i="5"/>
  <c r="BX55" i="5"/>
  <c r="AZ55" i="5"/>
  <c r="BT55" i="5"/>
  <c r="CE55" i="5"/>
  <c r="BJ55" i="5"/>
  <c r="BN55" i="5"/>
  <c r="BG55" i="5"/>
  <c r="CA55" i="5"/>
  <c r="CG55" i="5"/>
  <c r="CD55" i="5"/>
  <c r="CC54" i="5"/>
  <c r="CH54" i="5"/>
  <c r="CI54" i="5"/>
  <c r="CD54" i="5"/>
  <c r="BI54" i="5"/>
  <c r="BY54" i="5"/>
  <c r="BU54" i="5"/>
  <c r="BL54" i="5"/>
  <c r="BE54" i="5"/>
  <c r="BW54" i="5"/>
  <c r="BN54" i="5"/>
  <c r="BJ54" i="5"/>
  <c r="BQ54" i="5"/>
  <c r="CF54" i="5"/>
  <c r="BA54" i="5"/>
  <c r="BP54" i="5"/>
  <c r="BH54" i="5"/>
  <c r="AZ54" i="5"/>
  <c r="BT54" i="5"/>
  <c r="BK54" i="5"/>
  <c r="BC54" i="5"/>
  <c r="BO54" i="5"/>
  <c r="BX54" i="5"/>
  <c r="BG54" i="5"/>
  <c r="BS54" i="5"/>
  <c r="CG54" i="5"/>
  <c r="BD54" i="5"/>
  <c r="I54" i="9" s="1"/>
  <c r="BV54" i="5"/>
  <c r="BM54" i="5"/>
  <c r="BF54" i="5"/>
  <c r="CA54" i="5"/>
  <c r="BR54" i="5"/>
  <c r="BZ54" i="5"/>
  <c r="CE54" i="5"/>
  <c r="BB54" i="5"/>
  <c r="CB54" i="5"/>
  <c r="CG50" i="5"/>
  <c r="AO268" i="7"/>
  <c r="AP268" i="7" s="1"/>
  <c r="CD50" i="5"/>
  <c r="CF50" i="5"/>
  <c r="CE50" i="5"/>
  <c r="BA50" i="5"/>
  <c r="BF50" i="5"/>
  <c r="BI50" i="5"/>
  <c r="BM50" i="5"/>
  <c r="BP50" i="5"/>
  <c r="BV50" i="5"/>
  <c r="BY50" i="5"/>
  <c r="CH50" i="5"/>
  <c r="BE50" i="5"/>
  <c r="BG50" i="5"/>
  <c r="BJ50" i="5"/>
  <c r="BN50" i="5"/>
  <c r="BU50" i="5"/>
  <c r="BW50" i="5"/>
  <c r="CA50" i="5"/>
  <c r="AZ50" i="5"/>
  <c r="BC50" i="5"/>
  <c r="BH50" i="5"/>
  <c r="BK50" i="5"/>
  <c r="BQ50" i="5"/>
  <c r="BS50" i="5"/>
  <c r="BX50" i="5"/>
  <c r="CB50" i="5"/>
  <c r="BB50" i="5"/>
  <c r="BR50" i="5"/>
  <c r="CC50" i="5"/>
  <c r="BL50" i="5"/>
  <c r="BZ50" i="5"/>
  <c r="CI50" i="5"/>
  <c r="BO50" i="5"/>
  <c r="BD50" i="5"/>
  <c r="I50" i="9" s="1"/>
  <c r="I223" i="9" s="1"/>
  <c r="BT50" i="5"/>
  <c r="AO229" i="7"/>
  <c r="AP229" i="7" s="1"/>
  <c r="CI11" i="5"/>
  <c r="CH11" i="5"/>
  <c r="CB11" i="5"/>
  <c r="BB11" i="5"/>
  <c r="BR11" i="5"/>
  <c r="CG11" i="5"/>
  <c r="BM11" i="5"/>
  <c r="BC11" i="5"/>
  <c r="BU11" i="5"/>
  <c r="BX11" i="5"/>
  <c r="BV11" i="5"/>
  <c r="BW11" i="5"/>
  <c r="BF11" i="5"/>
  <c r="CF11" i="5"/>
  <c r="BL11" i="5"/>
  <c r="CA11" i="5"/>
  <c r="BD11" i="5"/>
  <c r="I11" i="9" s="1"/>
  <c r="BS11" i="5"/>
  <c r="BJ11" i="5"/>
  <c r="BZ11" i="5"/>
  <c r="BN11" i="5"/>
  <c r="BK11" i="5"/>
  <c r="BG11" i="5"/>
  <c r="BA11" i="5"/>
  <c r="BT11" i="5"/>
  <c r="AZ11" i="5"/>
  <c r="CD11" i="5"/>
  <c r="BQ11" i="5"/>
  <c r="CE11" i="5"/>
  <c r="BI11" i="5"/>
  <c r="BY11" i="5"/>
  <c r="BO11" i="5"/>
  <c r="BH11" i="5"/>
  <c r="BE11" i="5"/>
  <c r="CC11" i="5"/>
  <c r="BP11" i="5"/>
  <c r="CF30" i="5"/>
  <c r="AO248" i="7"/>
  <c r="AP248" i="7" s="1"/>
  <c r="CC30" i="5"/>
  <c r="CD30" i="5"/>
  <c r="BA30" i="5"/>
  <c r="CG30" i="5"/>
  <c r="CH30" i="5"/>
  <c r="BC30" i="5"/>
  <c r="BG30" i="5"/>
  <c r="BJ30" i="5"/>
  <c r="BQ30" i="5"/>
  <c r="BS30" i="5"/>
  <c r="BW30" i="5"/>
  <c r="CA30" i="5"/>
  <c r="AZ30" i="5"/>
  <c r="BD30" i="5"/>
  <c r="I30" i="9" s="1"/>
  <c r="I203" i="9" s="1"/>
  <c r="BI30" i="5"/>
  <c r="BM30" i="5"/>
  <c r="BP30" i="5"/>
  <c r="BU30" i="5"/>
  <c r="BY30" i="5"/>
  <c r="BB30" i="5"/>
  <c r="BF30" i="5"/>
  <c r="BL30" i="5"/>
  <c r="BO30" i="5"/>
  <c r="BR30" i="5"/>
  <c r="BV30" i="5"/>
  <c r="BZ30" i="5"/>
  <c r="BH30" i="5"/>
  <c r="BX30" i="5"/>
  <c r="BK30" i="5"/>
  <c r="CI30" i="5"/>
  <c r="BN30" i="5"/>
  <c r="BE30" i="5"/>
  <c r="BT30" i="5"/>
  <c r="CE30" i="5"/>
  <c r="CB30" i="5"/>
  <c r="CD64" i="5"/>
  <c r="CI64" i="5"/>
  <c r="CH64" i="5"/>
  <c r="CC64" i="5"/>
  <c r="BN64" i="5"/>
  <c r="AZ64" i="5"/>
  <c r="CE64" i="5"/>
  <c r="BL64" i="5"/>
  <c r="CA64" i="5"/>
  <c r="BM64" i="5"/>
  <c r="BB64" i="5"/>
  <c r="BZ64" i="5"/>
  <c r="CF64" i="5"/>
  <c r="BG64" i="5"/>
  <c r="BC64" i="5"/>
  <c r="BU64" i="5"/>
  <c r="BD64" i="5"/>
  <c r="I64" i="9" s="1"/>
  <c r="BS64" i="5"/>
  <c r="BO64" i="5"/>
  <c r="BV64" i="5"/>
  <c r="BH64" i="5"/>
  <c r="BE64" i="5"/>
  <c r="CB64" i="5"/>
  <c r="BQ64" i="5"/>
  <c r="BP64" i="5"/>
  <c r="BJ64" i="5"/>
  <c r="BX64" i="5"/>
  <c r="CG64" i="5"/>
  <c r="BF64" i="5"/>
  <c r="BW64" i="5"/>
  <c r="BI64" i="5"/>
  <c r="BY64" i="5"/>
  <c r="BR64" i="5"/>
  <c r="BK64" i="5"/>
  <c r="BA64" i="5"/>
  <c r="BT64" i="5"/>
  <c r="CF26" i="5"/>
  <c r="CC26" i="5"/>
  <c r="CD26" i="5"/>
  <c r="CG26" i="5"/>
  <c r="CE26" i="5"/>
  <c r="BA26" i="5"/>
  <c r="BD26" i="5"/>
  <c r="I26" i="9" s="1"/>
  <c r="BI26" i="5"/>
  <c r="BO26" i="5"/>
  <c r="BP26" i="5"/>
  <c r="BU26" i="5"/>
  <c r="BY26" i="5"/>
  <c r="CH26" i="5"/>
  <c r="BB26" i="5"/>
  <c r="BJ26" i="5"/>
  <c r="BR26" i="5"/>
  <c r="BZ26" i="5"/>
  <c r="BF26" i="5"/>
  <c r="BM26" i="5"/>
  <c r="BV26" i="5"/>
  <c r="CI26" i="5"/>
  <c r="BG26" i="5"/>
  <c r="BN26" i="5"/>
  <c r="BW26" i="5"/>
  <c r="BQ26" i="5"/>
  <c r="BH26" i="5"/>
  <c r="BE26" i="5"/>
  <c r="BL26" i="5"/>
  <c r="BT26" i="5"/>
  <c r="CA26" i="5"/>
  <c r="BC26" i="5"/>
  <c r="BK26" i="5"/>
  <c r="BS26" i="5"/>
  <c r="CB26" i="5"/>
  <c r="AZ26" i="5"/>
  <c r="BX26" i="5"/>
  <c r="AO244" i="7"/>
  <c r="AP244" i="7" s="1"/>
  <c r="S202" i="3"/>
  <c r="DJ95" i="3"/>
  <c r="CG32" i="5"/>
  <c r="BA32" i="5"/>
  <c r="BD32" i="5"/>
  <c r="I32" i="9" s="1"/>
  <c r="I205" i="9" s="1"/>
  <c r="BI32" i="5"/>
  <c r="BM32" i="5"/>
  <c r="BP32" i="5"/>
  <c r="BT32" i="5"/>
  <c r="BY32" i="5"/>
  <c r="CI32" i="5"/>
  <c r="BE32" i="5"/>
  <c r="BG32" i="5"/>
  <c r="BL32" i="5"/>
  <c r="BQ32" i="5"/>
  <c r="BS32" i="5"/>
  <c r="BW32" i="5"/>
  <c r="CA32" i="5"/>
  <c r="CD32" i="5"/>
  <c r="CF32" i="5"/>
  <c r="AZ32" i="5"/>
  <c r="BC32" i="5"/>
  <c r="BH32" i="5"/>
  <c r="BJ32" i="5"/>
  <c r="BR32" i="5"/>
  <c r="BZ32" i="5"/>
  <c r="BB32" i="5"/>
  <c r="BO32" i="5"/>
  <c r="BV32" i="5"/>
  <c r="AO250" i="7"/>
  <c r="AP250" i="7" s="1"/>
  <c r="BF32" i="5"/>
  <c r="BN32" i="5"/>
  <c r="BX32" i="5"/>
  <c r="CC32" i="5"/>
  <c r="BK32" i="5"/>
  <c r="BU32" i="5"/>
  <c r="CB32" i="5"/>
  <c r="CE32" i="5"/>
  <c r="CH32" i="5"/>
  <c r="CG31" i="5"/>
  <c r="CC31" i="5"/>
  <c r="CF31" i="5"/>
  <c r="CD31" i="5"/>
  <c r="AO249" i="7"/>
  <c r="AP249" i="7" s="1"/>
  <c r="CE31" i="5"/>
  <c r="CI31" i="5"/>
  <c r="BB31" i="5"/>
  <c r="BD31" i="5"/>
  <c r="I31" i="9" s="1"/>
  <c r="BL31" i="5"/>
  <c r="BM31" i="5"/>
  <c r="BR31" i="5"/>
  <c r="BV31" i="5"/>
  <c r="BZ31" i="5"/>
  <c r="AZ31" i="5"/>
  <c r="BG31" i="5"/>
  <c r="BJ31" i="5"/>
  <c r="BQ31" i="5"/>
  <c r="BU31" i="5"/>
  <c r="CA31" i="5"/>
  <c r="BC31" i="5"/>
  <c r="BH31" i="5"/>
  <c r="BO31" i="5"/>
  <c r="BS31" i="5"/>
  <c r="BX31" i="5"/>
  <c r="CH31" i="5"/>
  <c r="BE31" i="5"/>
  <c r="BI31" i="5"/>
  <c r="BN31" i="5"/>
  <c r="BT31" i="5"/>
  <c r="BY31" i="5"/>
  <c r="BP31" i="5"/>
  <c r="BW31" i="5"/>
  <c r="BF31" i="5"/>
  <c r="CB31" i="5"/>
  <c r="BK31" i="5"/>
  <c r="BA31" i="5"/>
  <c r="CG58" i="5"/>
  <c r="CI58" i="5"/>
  <c r="CH58" i="5"/>
  <c r="BK58" i="5"/>
  <c r="BJ58" i="5"/>
  <c r="CA58" i="5"/>
  <c r="BO58" i="5"/>
  <c r="CF58" i="5"/>
  <c r="BL58" i="5"/>
  <c r="BZ58" i="5"/>
  <c r="BQ58" i="5"/>
  <c r="CD58" i="5"/>
  <c r="BM58" i="5"/>
  <c r="CB58" i="5"/>
  <c r="BC58" i="5"/>
  <c r="BR58" i="5"/>
  <c r="BG58" i="5"/>
  <c r="BS58" i="5"/>
  <c r="BB58" i="5"/>
  <c r="BU58" i="5"/>
  <c r="BX58" i="5"/>
  <c r="BE58" i="5"/>
  <c r="BW58" i="5"/>
  <c r="BI58" i="5"/>
  <c r="BD58" i="5"/>
  <c r="I58" i="9" s="1"/>
  <c r="I231" i="9" s="1"/>
  <c r="AZ58" i="5"/>
  <c r="BV58" i="5"/>
  <c r="BA58" i="5"/>
  <c r="BP58" i="5"/>
  <c r="BH58" i="5"/>
  <c r="BF58" i="5"/>
  <c r="BY58" i="5"/>
  <c r="BT58" i="5"/>
  <c r="BN58" i="5"/>
  <c r="CC58" i="5"/>
  <c r="CE58" i="5"/>
  <c r="CC57" i="5"/>
  <c r="CD57" i="5"/>
  <c r="AO275" i="7"/>
  <c r="AP275" i="7" s="1"/>
  <c r="CE57" i="5"/>
  <c r="CG57" i="5"/>
  <c r="CF57" i="5"/>
  <c r="BA57" i="5"/>
  <c r="BD57" i="5"/>
  <c r="I57" i="9" s="1"/>
  <c r="I230" i="9" s="1"/>
  <c r="BI57" i="5"/>
  <c r="BO57" i="5"/>
  <c r="BP57" i="5"/>
  <c r="BT57" i="5"/>
  <c r="BY57" i="5"/>
  <c r="CI57" i="5"/>
  <c r="BC57" i="5"/>
  <c r="BF57" i="5"/>
  <c r="BL57" i="5"/>
  <c r="BN57" i="5"/>
  <c r="BU57" i="5"/>
  <c r="BW57" i="5"/>
  <c r="CA57" i="5"/>
  <c r="BE57" i="5"/>
  <c r="BK57" i="5"/>
  <c r="BS57" i="5"/>
  <c r="CB57" i="5"/>
  <c r="AZ57" i="5"/>
  <c r="BH57" i="5"/>
  <c r="BQ57" i="5"/>
  <c r="BX57" i="5"/>
  <c r="BB57" i="5"/>
  <c r="BJ57" i="5"/>
  <c r="BR57" i="5"/>
  <c r="BZ57" i="5"/>
  <c r="BG57" i="5"/>
  <c r="BV57" i="5"/>
  <c r="CH57" i="5"/>
  <c r="BM57" i="5"/>
  <c r="CF60" i="5"/>
  <c r="CC60" i="5"/>
  <c r="CD60" i="5"/>
  <c r="CG60" i="5"/>
  <c r="CE60" i="5"/>
  <c r="CH60" i="5"/>
  <c r="BC60" i="5"/>
  <c r="BG60" i="5"/>
  <c r="BJ60" i="5"/>
  <c r="BN60" i="5"/>
  <c r="BU60" i="5"/>
  <c r="BW60" i="5"/>
  <c r="CA60" i="5"/>
  <c r="BA60" i="5"/>
  <c r="BF60" i="5"/>
  <c r="BK60" i="5"/>
  <c r="BP60" i="5"/>
  <c r="BV60" i="5"/>
  <c r="CB60" i="5"/>
  <c r="CI60" i="5"/>
  <c r="BE60" i="5"/>
  <c r="BI60" i="5"/>
  <c r="BM60" i="5"/>
  <c r="BS60" i="5"/>
  <c r="BY60" i="5"/>
  <c r="AO278" i="7"/>
  <c r="AP278" i="7" s="1"/>
  <c r="AZ60" i="5"/>
  <c r="BD60" i="5"/>
  <c r="I60" i="9" s="1"/>
  <c r="I233" i="9" s="1"/>
  <c r="BL60" i="5"/>
  <c r="BQ60" i="5"/>
  <c r="BT60" i="5"/>
  <c r="BZ60" i="5"/>
  <c r="BB60" i="5"/>
  <c r="BX60" i="5"/>
  <c r="BO60" i="5"/>
  <c r="BR60" i="5"/>
  <c r="BH60" i="5"/>
  <c r="CG25" i="5"/>
  <c r="CF25" i="5"/>
  <c r="CC25" i="5"/>
  <c r="AO243" i="7"/>
  <c r="AP243" i="7" s="1"/>
  <c r="CE25" i="5"/>
  <c r="CD25" i="5"/>
  <c r="CH25" i="5"/>
  <c r="BE25" i="5"/>
  <c r="BF25" i="5"/>
  <c r="BL25" i="5"/>
  <c r="BQ25" i="5"/>
  <c r="BS25" i="5"/>
  <c r="BW25" i="5"/>
  <c r="CA25" i="5"/>
  <c r="AZ25" i="5"/>
  <c r="BD25" i="5"/>
  <c r="I25" i="9" s="1"/>
  <c r="I198" i="9" s="1"/>
  <c r="BJ25" i="5"/>
  <c r="BN25" i="5"/>
  <c r="BT25" i="5"/>
  <c r="BZ25" i="5"/>
  <c r="BB25" i="5"/>
  <c r="BH25" i="5"/>
  <c r="BO25" i="5"/>
  <c r="BR25" i="5"/>
  <c r="BX25" i="5"/>
  <c r="CI25" i="5"/>
  <c r="BC25" i="5"/>
  <c r="BI25" i="5"/>
  <c r="BM25" i="5"/>
  <c r="BU25" i="5"/>
  <c r="BY25" i="5"/>
  <c r="BG25" i="5"/>
  <c r="CB25" i="5"/>
  <c r="BK25" i="5"/>
  <c r="BP25" i="5"/>
  <c r="BA25" i="5"/>
  <c r="BV25" i="5"/>
  <c r="CE18" i="5"/>
  <c r="CI18" i="5"/>
  <c r="BL18" i="5"/>
  <c r="BZ18" i="5"/>
  <c r="BG18" i="5"/>
  <c r="BT18" i="5"/>
  <c r="CH18" i="5"/>
  <c r="BM18" i="5"/>
  <c r="BB18" i="5"/>
  <c r="BA18" i="5"/>
  <c r="BU18" i="5"/>
  <c r="BF18" i="5"/>
  <c r="BW18" i="5"/>
  <c r="BK18" i="5"/>
  <c r="CC18" i="5"/>
  <c r="BD18" i="5"/>
  <c r="I18" i="9" s="1"/>
  <c r="CA18" i="5"/>
  <c r="CF18" i="5"/>
  <c r="BI18" i="5"/>
  <c r="BY18" i="5"/>
  <c r="BN18" i="5"/>
  <c r="AZ18" i="5"/>
  <c r="BX18" i="5"/>
  <c r="BC18" i="5"/>
  <c r="BV18" i="5"/>
  <c r="BJ18" i="5"/>
  <c r="BQ18" i="5"/>
  <c r="BP18" i="5"/>
  <c r="CG18" i="5"/>
  <c r="BO18" i="5"/>
  <c r="BE18" i="5"/>
  <c r="BR18" i="5"/>
  <c r="BH18" i="5"/>
  <c r="CB18" i="5"/>
  <c r="BS18" i="5"/>
  <c r="CD18" i="5"/>
  <c r="CG10" i="5"/>
  <c r="CF10" i="5"/>
  <c r="CD10" i="5"/>
  <c r="CC10" i="5"/>
  <c r="AO228" i="7"/>
  <c r="AP228" i="7" s="1"/>
  <c r="CE10" i="5"/>
  <c r="BA10" i="5"/>
  <c r="BD10" i="5"/>
  <c r="I10" i="9" s="1"/>
  <c r="I183" i="9" s="1"/>
  <c r="BI10" i="5"/>
  <c r="BM10" i="5"/>
  <c r="BP10" i="5"/>
  <c r="BV10" i="5"/>
  <c r="BY10" i="5"/>
  <c r="CH10" i="5"/>
  <c r="BC10" i="5"/>
  <c r="BJ10" i="5"/>
  <c r="BN10" i="5"/>
  <c r="BU10" i="5"/>
  <c r="BZ10" i="5"/>
  <c r="BB10" i="5"/>
  <c r="BF10" i="5"/>
  <c r="BK10" i="5"/>
  <c r="BS10" i="5"/>
  <c r="BW10" i="5"/>
  <c r="CB10" i="5"/>
  <c r="CI10" i="5"/>
  <c r="BE10" i="5"/>
  <c r="BH10" i="5"/>
  <c r="BO10" i="5"/>
  <c r="BR10" i="5"/>
  <c r="BX10" i="5"/>
  <c r="AZ10" i="5"/>
  <c r="BT10" i="5"/>
  <c r="BG10" i="5"/>
  <c r="CA10" i="5"/>
  <c r="BL10" i="5"/>
  <c r="BQ10" i="5"/>
  <c r="CF47" i="5"/>
  <c r="AO265" i="7"/>
  <c r="AP265" i="7" s="1"/>
  <c r="AZ47" i="5"/>
  <c r="BE47" i="5"/>
  <c r="BH47" i="5"/>
  <c r="BK47" i="5"/>
  <c r="BN47" i="5"/>
  <c r="BS47" i="5"/>
  <c r="BX47" i="5"/>
  <c r="CB47" i="5"/>
  <c r="BB47" i="5"/>
  <c r="BF47" i="5"/>
  <c r="BM47" i="5"/>
  <c r="BR47" i="5"/>
  <c r="BW47" i="5"/>
  <c r="CH47" i="5"/>
  <c r="BD47" i="5"/>
  <c r="I47" i="9" s="1"/>
  <c r="BJ47" i="5"/>
  <c r="BQ47" i="5"/>
  <c r="BV47" i="5"/>
  <c r="BZ47" i="5"/>
  <c r="CD47" i="5"/>
  <c r="CC47" i="5"/>
  <c r="CG47" i="5"/>
  <c r="BA47" i="5"/>
  <c r="BG47" i="5"/>
  <c r="BL47" i="5"/>
  <c r="BP47" i="5"/>
  <c r="BT47" i="5"/>
  <c r="CA47" i="5"/>
  <c r="BO47" i="5"/>
  <c r="CI47" i="5"/>
  <c r="BU47" i="5"/>
  <c r="BC47" i="5"/>
  <c r="BY47" i="5"/>
  <c r="BI47" i="5"/>
  <c r="CE47" i="5"/>
  <c r="CG17" i="5"/>
  <c r="BA17" i="5"/>
  <c r="BD17" i="5"/>
  <c r="I17" i="9" s="1"/>
  <c r="BI17" i="5"/>
  <c r="BM17" i="5"/>
  <c r="BP17" i="5"/>
  <c r="BV17" i="5"/>
  <c r="BY17" i="5"/>
  <c r="CC17" i="5"/>
  <c r="AZ17" i="5"/>
  <c r="BG17" i="5"/>
  <c r="BL17" i="5"/>
  <c r="BN17" i="5"/>
  <c r="BT17" i="5"/>
  <c r="CA17" i="5"/>
  <c r="AO235" i="7"/>
  <c r="AP235" i="7" s="1"/>
  <c r="CD17" i="5"/>
  <c r="CF17" i="5"/>
  <c r="CI17" i="5"/>
  <c r="BE17" i="5"/>
  <c r="BH17" i="5"/>
  <c r="BO17" i="5"/>
  <c r="BS17" i="5"/>
  <c r="BX17" i="5"/>
  <c r="CH17" i="5"/>
  <c r="BC17" i="5"/>
  <c r="BJ17" i="5"/>
  <c r="BQ17" i="5"/>
  <c r="BU17" i="5"/>
  <c r="BZ17" i="5"/>
  <c r="CE17" i="5"/>
  <c r="BF17" i="5"/>
  <c r="CB17" i="5"/>
  <c r="BR17" i="5"/>
  <c r="BB17" i="5"/>
  <c r="BW17" i="5"/>
  <c r="BK17" i="5"/>
  <c r="CG48" i="5"/>
  <c r="CH48" i="5"/>
  <c r="CI48" i="5"/>
  <c r="BG48" i="5"/>
  <c r="BT48" i="5"/>
  <c r="CE48" i="5"/>
  <c r="BU48" i="5"/>
  <c r="BJ48" i="5"/>
  <c r="BE48" i="5"/>
  <c r="BS48" i="5"/>
  <c r="BR48" i="5"/>
  <c r="BF48" i="5"/>
  <c r="BY48" i="5"/>
  <c r="BX48" i="5"/>
  <c r="CB48" i="5"/>
  <c r="CF48" i="5"/>
  <c r="BO48" i="5"/>
  <c r="CD48" i="5"/>
  <c r="BH48" i="5"/>
  <c r="AZ48" i="5"/>
  <c r="BV48" i="5"/>
  <c r="BZ48" i="5"/>
  <c r="BK48" i="5"/>
  <c r="BI48" i="5"/>
  <c r="BC48" i="5"/>
  <c r="BQ48" i="5"/>
  <c r="BB48" i="5"/>
  <c r="BA48" i="5"/>
  <c r="BP48" i="5"/>
  <c r="CC48" i="5"/>
  <c r="BM48" i="5"/>
  <c r="BD48" i="5"/>
  <c r="I48" i="9" s="1"/>
  <c r="I221" i="9" s="1"/>
  <c r="CA48" i="5"/>
  <c r="BL48" i="5"/>
  <c r="BW48" i="5"/>
  <c r="BN48" i="5"/>
  <c r="S200" i="3"/>
  <c r="DJ93" i="3"/>
  <c r="S186" i="3"/>
  <c r="DJ79" i="3"/>
  <c r="CC51" i="5"/>
  <c r="CD51" i="5"/>
  <c r="CG51" i="5"/>
  <c r="AZ51" i="5"/>
  <c r="BD51" i="5"/>
  <c r="I51" i="9" s="1"/>
  <c r="BH51" i="5"/>
  <c r="BK51" i="5"/>
  <c r="BQ51" i="5"/>
  <c r="BV51" i="5"/>
  <c r="BX51" i="5"/>
  <c r="CB51" i="5"/>
  <c r="BA51" i="5"/>
  <c r="BG51" i="5"/>
  <c r="BJ51" i="5"/>
  <c r="BP51" i="5"/>
  <c r="BU51" i="5"/>
  <c r="CA51" i="5"/>
  <c r="CI51" i="5"/>
  <c r="BC51" i="5"/>
  <c r="BI51" i="5"/>
  <c r="BO51" i="5"/>
  <c r="BS51" i="5"/>
  <c r="BY51" i="5"/>
  <c r="AO269" i="7"/>
  <c r="AP269" i="7" s="1"/>
  <c r="CF51" i="5"/>
  <c r="CH51" i="5"/>
  <c r="BE51" i="5"/>
  <c r="BL51" i="5"/>
  <c r="BN51" i="5"/>
  <c r="BT51" i="5"/>
  <c r="BZ51" i="5"/>
  <c r="BR51" i="5"/>
  <c r="BW51" i="5"/>
  <c r="BF51" i="5"/>
  <c r="BM51" i="5"/>
  <c r="CE51" i="5"/>
  <c r="BB51" i="5"/>
  <c r="CE40" i="5"/>
  <c r="CF40" i="5"/>
  <c r="CI40" i="5"/>
  <c r="BB40" i="5"/>
  <c r="BD40" i="5"/>
  <c r="I40" i="9" s="1"/>
  <c r="I213" i="9" s="1"/>
  <c r="BJ40" i="5"/>
  <c r="BM40" i="5"/>
  <c r="BU40" i="5"/>
  <c r="BT40" i="5"/>
  <c r="BZ40" i="5"/>
  <c r="CG40" i="5"/>
  <c r="BA40" i="5"/>
  <c r="BF40" i="5"/>
  <c r="BK40" i="5"/>
  <c r="BP40" i="5"/>
  <c r="BW40" i="5"/>
  <c r="CB40" i="5"/>
  <c r="AO258" i="7"/>
  <c r="AP258" i="7" s="1"/>
  <c r="CH40" i="5"/>
  <c r="BE40" i="5"/>
  <c r="BI40" i="5"/>
  <c r="BQ40" i="5"/>
  <c r="BV40" i="5"/>
  <c r="BY40" i="5"/>
  <c r="CD40" i="5"/>
  <c r="CC40" i="5"/>
  <c r="AZ40" i="5"/>
  <c r="BG40" i="5"/>
  <c r="BL40" i="5"/>
  <c r="BN40" i="5"/>
  <c r="BS40" i="5"/>
  <c r="CA40" i="5"/>
  <c r="BR40" i="5"/>
  <c r="BH40" i="5"/>
  <c r="BX40" i="5"/>
  <c r="BC40" i="5"/>
  <c r="BO40" i="5"/>
  <c r="CH43" i="5"/>
  <c r="BC43" i="5"/>
  <c r="BF43" i="5"/>
  <c r="BJ43" i="5"/>
  <c r="BM43" i="5"/>
  <c r="BR43" i="5"/>
  <c r="BV43" i="5"/>
  <c r="BZ43" i="5"/>
  <c r="AO261" i="7"/>
  <c r="AP261" i="7" s="1"/>
  <c r="AZ43" i="5"/>
  <c r="BD43" i="5"/>
  <c r="I43" i="9" s="1"/>
  <c r="I216" i="9" s="1"/>
  <c r="BL43" i="5"/>
  <c r="BN43" i="5"/>
  <c r="BT43" i="5"/>
  <c r="CA43" i="5"/>
  <c r="BB43" i="5"/>
  <c r="BH43" i="5"/>
  <c r="BO43" i="5"/>
  <c r="BS43" i="5"/>
  <c r="BX43" i="5"/>
  <c r="BA43" i="5"/>
  <c r="BK43" i="5"/>
  <c r="BW43" i="5"/>
  <c r="CG43" i="5"/>
  <c r="BG43" i="5"/>
  <c r="BP43" i="5"/>
  <c r="CB43" i="5"/>
  <c r="CF43" i="5"/>
  <c r="CE43" i="5"/>
  <c r="CI43" i="5"/>
  <c r="BI43" i="5"/>
  <c r="BU43" i="5"/>
  <c r="CD43" i="5"/>
  <c r="BE43" i="5"/>
  <c r="BY43" i="5"/>
  <c r="BQ43" i="5"/>
  <c r="CC43" i="5"/>
  <c r="CF12" i="5"/>
  <c r="CD12" i="5"/>
  <c r="BA12" i="5"/>
  <c r="BG12" i="5"/>
  <c r="BI12" i="5"/>
  <c r="BO12" i="5"/>
  <c r="BP12" i="5"/>
  <c r="BS12" i="5"/>
  <c r="BY12" i="5"/>
  <c r="CH12" i="5"/>
  <c r="BE12" i="5"/>
  <c r="BF12" i="5"/>
  <c r="BJ12" i="5"/>
  <c r="BQ12" i="5"/>
  <c r="BT12" i="5"/>
  <c r="BW12" i="5"/>
  <c r="CA12" i="5"/>
  <c r="CC12" i="5"/>
  <c r="AZ12" i="5"/>
  <c r="BC12" i="5"/>
  <c r="BH12" i="5"/>
  <c r="BK12" i="5"/>
  <c r="BN12" i="5"/>
  <c r="BU12" i="5"/>
  <c r="BX12" i="5"/>
  <c r="CB12" i="5"/>
  <c r="BD12" i="5"/>
  <c r="I12" i="9" s="1"/>
  <c r="I185" i="9" s="1"/>
  <c r="BV12" i="5"/>
  <c r="CI12" i="5"/>
  <c r="BM12" i="5"/>
  <c r="CE12" i="5"/>
  <c r="CG12" i="5"/>
  <c r="BB12" i="5"/>
  <c r="BR12" i="5"/>
  <c r="AO230" i="7"/>
  <c r="AP230" i="7" s="1"/>
  <c r="BL12" i="5"/>
  <c r="BZ12" i="5"/>
  <c r="CC52" i="5"/>
  <c r="CE52" i="5"/>
  <c r="CI52" i="5"/>
  <c r="BB52" i="5"/>
  <c r="BD52" i="5"/>
  <c r="I52" i="9" s="1"/>
  <c r="BL52" i="5"/>
  <c r="BO52" i="5"/>
  <c r="BR52" i="5"/>
  <c r="BT52" i="5"/>
  <c r="BZ52" i="5"/>
  <c r="CD52" i="5"/>
  <c r="AZ52" i="5"/>
  <c r="BG52" i="5"/>
  <c r="BJ52" i="5"/>
  <c r="BN52" i="5"/>
  <c r="BV52" i="5"/>
  <c r="CA52" i="5"/>
  <c r="AO270" i="7"/>
  <c r="AP270" i="7" s="1"/>
  <c r="BC52" i="5"/>
  <c r="BH52" i="5"/>
  <c r="BM52" i="5"/>
  <c r="BS52" i="5"/>
  <c r="BX52" i="5"/>
  <c r="CH52" i="5"/>
  <c r="BE52" i="5"/>
  <c r="BI52" i="5"/>
  <c r="BQ52" i="5"/>
  <c r="BU52" i="5"/>
  <c r="BY52" i="5"/>
  <c r="CF52" i="5"/>
  <c r="BK52" i="5"/>
  <c r="BP52" i="5"/>
  <c r="BA52" i="5"/>
  <c r="BW52" i="5"/>
  <c r="CG52" i="5"/>
  <c r="BF52" i="5"/>
  <c r="CB52" i="5"/>
  <c r="CD53" i="5"/>
  <c r="CF53" i="5"/>
  <c r="AO271" i="7"/>
  <c r="AP271" i="7" s="1"/>
  <c r="BA53" i="5"/>
  <c r="BD53" i="5"/>
  <c r="I53" i="9" s="1"/>
  <c r="BI53" i="5"/>
  <c r="BO53" i="5"/>
  <c r="BP53" i="5"/>
  <c r="BU53" i="5"/>
  <c r="BY53" i="5"/>
  <c r="CE53" i="5"/>
  <c r="BB53" i="5"/>
  <c r="BF53" i="5"/>
  <c r="BK53" i="5"/>
  <c r="BR53" i="5"/>
  <c r="BW53" i="5"/>
  <c r="CB53" i="5"/>
  <c r="CC53" i="5"/>
  <c r="CH53" i="5"/>
  <c r="BC53" i="5"/>
  <c r="BJ53" i="5"/>
  <c r="BN53" i="5"/>
  <c r="BT53" i="5"/>
  <c r="BZ53" i="5"/>
  <c r="AZ53" i="5"/>
  <c r="BG53" i="5"/>
  <c r="BL53" i="5"/>
  <c r="BQ53" i="5"/>
  <c r="BV53" i="5"/>
  <c r="CA53" i="5"/>
  <c r="BE53" i="5"/>
  <c r="BX53" i="5"/>
  <c r="BM53" i="5"/>
  <c r="CI53" i="5"/>
  <c r="BS53" i="5"/>
  <c r="BH53" i="5"/>
  <c r="CG53" i="5"/>
  <c r="CG46" i="5"/>
  <c r="CF46" i="5"/>
  <c r="AZ46" i="5"/>
  <c r="BC46" i="5"/>
  <c r="BH46" i="5"/>
  <c r="BK46" i="5"/>
  <c r="BQ46" i="5"/>
  <c r="BS46" i="5"/>
  <c r="BX46" i="5"/>
  <c r="CB46" i="5"/>
  <c r="CI46" i="5"/>
  <c r="BB46" i="5"/>
  <c r="BG46" i="5"/>
  <c r="BJ46" i="5"/>
  <c r="BM46" i="5"/>
  <c r="BR46" i="5"/>
  <c r="BV46" i="5"/>
  <c r="BZ46" i="5"/>
  <c r="BE46" i="5"/>
  <c r="BL46" i="5"/>
  <c r="BU46" i="5"/>
  <c r="CA46" i="5"/>
  <c r="CH46" i="5"/>
  <c r="BF46" i="5"/>
  <c r="BN46" i="5"/>
  <c r="BW46" i="5"/>
  <c r="CE46" i="5"/>
  <c r="CD46" i="5"/>
  <c r="BA46" i="5"/>
  <c r="BI46" i="5"/>
  <c r="BP46" i="5"/>
  <c r="BY46" i="5"/>
  <c r="BD46" i="5"/>
  <c r="I46" i="9" s="1"/>
  <c r="I219" i="9" s="1"/>
  <c r="BT46" i="5"/>
  <c r="BO46" i="5"/>
  <c r="CC46" i="5"/>
  <c r="AO264" i="7"/>
  <c r="AP264" i="7" s="1"/>
  <c r="CC42" i="5"/>
  <c r="CI42" i="5"/>
  <c r="CH42" i="5"/>
  <c r="CD42" i="5"/>
  <c r="BF42" i="5"/>
  <c r="BT42" i="5"/>
  <c r="BJ42" i="5"/>
  <c r="BE42" i="5"/>
  <c r="BX42" i="5"/>
  <c r="BU42" i="5"/>
  <c r="BA42" i="5"/>
  <c r="CE42" i="5"/>
  <c r="BZ42" i="5"/>
  <c r="BC42" i="5"/>
  <c r="BO42" i="5"/>
  <c r="AZ42" i="5"/>
  <c r="BV42" i="5"/>
  <c r="BM42" i="5"/>
  <c r="BI42" i="5"/>
  <c r="BK42" i="5"/>
  <c r="BG42" i="5"/>
  <c r="BL42" i="5"/>
  <c r="BN42" i="5"/>
  <c r="BY42" i="5"/>
  <c r="BW42" i="5"/>
  <c r="BP42" i="5"/>
  <c r="BB42" i="5"/>
  <c r="BR42" i="5"/>
  <c r="BD42" i="5"/>
  <c r="I42" i="9" s="1"/>
  <c r="I215" i="9" s="1"/>
  <c r="CA42" i="5"/>
  <c r="BS42" i="5"/>
  <c r="BQ42" i="5"/>
  <c r="CG42" i="5"/>
  <c r="CB42" i="5"/>
  <c r="CF42" i="5"/>
  <c r="BH42" i="5"/>
  <c r="CC35" i="5"/>
  <c r="AO253" i="7"/>
  <c r="AP253" i="7" s="1"/>
  <c r="CH35" i="5"/>
  <c r="BB35" i="5"/>
  <c r="BG35" i="5"/>
  <c r="BL35" i="5"/>
  <c r="BM35" i="5"/>
  <c r="BR35" i="5"/>
  <c r="BT35" i="5"/>
  <c r="BZ35" i="5"/>
  <c r="CI35" i="5"/>
  <c r="BE35" i="5"/>
  <c r="BI35" i="5"/>
  <c r="BQ35" i="5"/>
  <c r="BS35" i="5"/>
  <c r="BY35" i="5"/>
  <c r="BA35" i="5"/>
  <c r="BF35" i="5"/>
  <c r="BK35" i="5"/>
  <c r="BP35" i="5"/>
  <c r="BW35" i="5"/>
  <c r="CB35" i="5"/>
  <c r="BC35" i="5"/>
  <c r="BH35" i="5"/>
  <c r="BO35" i="5"/>
  <c r="BU35" i="5"/>
  <c r="BX35" i="5"/>
  <c r="BN35" i="5"/>
  <c r="BD35" i="5"/>
  <c r="I35" i="9" s="1"/>
  <c r="I208" i="9" s="1"/>
  <c r="CA35" i="5"/>
  <c r="CF35" i="5"/>
  <c r="CD35" i="5"/>
  <c r="BJ35" i="5"/>
  <c r="CE35" i="5"/>
  <c r="AZ35" i="5"/>
  <c r="CG35" i="5"/>
  <c r="BV35" i="5"/>
  <c r="CD14" i="5"/>
  <c r="CC14" i="5"/>
  <c r="CG14" i="5"/>
  <c r="CE14" i="5"/>
  <c r="CH14" i="5"/>
  <c r="BB14" i="5"/>
  <c r="BG14" i="5"/>
  <c r="BL14" i="5"/>
  <c r="BM14" i="5"/>
  <c r="BR14" i="5"/>
  <c r="BT14" i="5"/>
  <c r="BZ14" i="5"/>
  <c r="AZ14" i="5"/>
  <c r="BC14" i="5"/>
  <c r="BH14" i="5"/>
  <c r="BK14" i="5"/>
  <c r="BQ14" i="5"/>
  <c r="BS14" i="5"/>
  <c r="BX14" i="5"/>
  <c r="CB14" i="5"/>
  <c r="BA14" i="5"/>
  <c r="BD14" i="5"/>
  <c r="I14" i="9" s="1"/>
  <c r="I187" i="9" s="1"/>
  <c r="BI14" i="5"/>
  <c r="BO14" i="5"/>
  <c r="BP14" i="5"/>
  <c r="BV14" i="5"/>
  <c r="BY14" i="5"/>
  <c r="BE14" i="5"/>
  <c r="BU14" i="5"/>
  <c r="BJ14" i="5"/>
  <c r="CA14" i="5"/>
  <c r="CI14" i="5"/>
  <c r="BN14" i="5"/>
  <c r="BW14" i="5"/>
  <c r="BF14" i="5"/>
  <c r="CF14" i="5"/>
  <c r="CE33" i="5"/>
  <c r="CI33" i="5"/>
  <c r="BJ33" i="5"/>
  <c r="CH33" i="5"/>
  <c r="CC33" i="5"/>
  <c r="BI33" i="5"/>
  <c r="BY33" i="5"/>
  <c r="BR33" i="5"/>
  <c r="BL33" i="5"/>
  <c r="BB33" i="5"/>
  <c r="BW33" i="5"/>
  <c r="BV33" i="5"/>
  <c r="CF33" i="5"/>
  <c r="BE33" i="5"/>
  <c r="CB33" i="5"/>
  <c r="BN33" i="5"/>
  <c r="CD33" i="5"/>
  <c r="BA33" i="5"/>
  <c r="BP33" i="5"/>
  <c r="BH33" i="5"/>
  <c r="AZ33" i="5"/>
  <c r="BT33" i="5"/>
  <c r="BK33" i="5"/>
  <c r="BC33" i="5"/>
  <c r="BD33" i="5"/>
  <c r="I33" i="9" s="1"/>
  <c r="I206" i="9" s="1"/>
  <c r="BO33" i="5"/>
  <c r="BG33" i="5"/>
  <c r="BS33" i="5"/>
  <c r="BX33" i="5"/>
  <c r="BF33" i="5"/>
  <c r="CG33" i="5"/>
  <c r="BU33" i="5"/>
  <c r="CA33" i="5"/>
  <c r="BM33" i="5"/>
  <c r="BQ33" i="5"/>
  <c r="BZ33" i="5"/>
  <c r="CC45" i="5"/>
  <c r="AO263" i="7"/>
  <c r="AP263" i="7" s="1"/>
  <c r="CD45" i="5"/>
  <c r="CE45" i="5"/>
  <c r="CG45" i="5"/>
  <c r="CF45" i="5"/>
  <c r="AZ45" i="5"/>
  <c r="BE45" i="5"/>
  <c r="BH45" i="5"/>
  <c r="BK45" i="5"/>
  <c r="BN45" i="5"/>
  <c r="BS45" i="5"/>
  <c r="BX45" i="5"/>
  <c r="CB45" i="5"/>
  <c r="CI45" i="5"/>
  <c r="BB45" i="5"/>
  <c r="BG45" i="5"/>
  <c r="BL45" i="5"/>
  <c r="BO45" i="5"/>
  <c r="BR45" i="5"/>
  <c r="BV45" i="5"/>
  <c r="BZ45" i="5"/>
  <c r="BF45" i="5"/>
  <c r="BU45" i="5"/>
  <c r="BW45" i="5"/>
  <c r="CH45" i="5"/>
  <c r="BC45" i="5"/>
  <c r="BJ45" i="5"/>
  <c r="BQ45" i="5"/>
  <c r="CA45" i="5"/>
  <c r="BI45" i="5"/>
  <c r="BY45" i="5"/>
  <c r="BM45" i="5"/>
  <c r="BA45" i="5"/>
  <c r="BP45" i="5"/>
  <c r="BD45" i="5"/>
  <c r="I45" i="9" s="1"/>
  <c r="BT45" i="5"/>
  <c r="CG37" i="5"/>
  <c r="AO255" i="7"/>
  <c r="AP255" i="7" s="1"/>
  <c r="CF37" i="5"/>
  <c r="CC37" i="5"/>
  <c r="AZ37" i="5"/>
  <c r="BE37" i="5"/>
  <c r="BH37" i="5"/>
  <c r="BK37" i="5"/>
  <c r="BQ37" i="5"/>
  <c r="BU37" i="5"/>
  <c r="BX37" i="5"/>
  <c r="CB37" i="5"/>
  <c r="CH37" i="5"/>
  <c r="BB37" i="5"/>
  <c r="BG37" i="5"/>
  <c r="BJ37" i="5"/>
  <c r="BM37" i="5"/>
  <c r="BR37" i="5"/>
  <c r="BV37" i="5"/>
  <c r="BZ37" i="5"/>
  <c r="CE37" i="5"/>
  <c r="CI37" i="5"/>
  <c r="BF37" i="5"/>
  <c r="BL37" i="5"/>
  <c r="BS37" i="5"/>
  <c r="BW37" i="5"/>
  <c r="BC37" i="5"/>
  <c r="BN37" i="5"/>
  <c r="CA37" i="5"/>
  <c r="BO37" i="5"/>
  <c r="BP37" i="5"/>
  <c r="CD37" i="5"/>
  <c r="BD37" i="5"/>
  <c r="I37" i="9" s="1"/>
  <c r="I210" i="9" s="1"/>
  <c r="BT37" i="5"/>
  <c r="BI37" i="5"/>
  <c r="BY37" i="5"/>
  <c r="BA37" i="5"/>
  <c r="CG24" i="5"/>
  <c r="CH24" i="5"/>
  <c r="CI24" i="5"/>
  <c r="BA24" i="5"/>
  <c r="BP24" i="5"/>
  <c r="BI24" i="5"/>
  <c r="BY24" i="5"/>
  <c r="BD24" i="5"/>
  <c r="I24" i="9" s="1"/>
  <c r="I197" i="9" s="1"/>
  <c r="CD24" i="5"/>
  <c r="BK24" i="5"/>
  <c r="CC24" i="5"/>
  <c r="BO24" i="5"/>
  <c r="BC24" i="5"/>
  <c r="CF24" i="5"/>
  <c r="BH24" i="5"/>
  <c r="BF24" i="5"/>
  <c r="BV24" i="5"/>
  <c r="CB24" i="5"/>
  <c r="BG24" i="5"/>
  <c r="BT24" i="5"/>
  <c r="BQ24" i="5"/>
  <c r="BS24" i="5"/>
  <c r="BX24" i="5"/>
  <c r="BN24" i="5"/>
  <c r="BE24" i="5"/>
  <c r="BR24" i="5"/>
  <c r="BL24" i="5"/>
  <c r="AZ24" i="5"/>
  <c r="BM24" i="5"/>
  <c r="BU24" i="5"/>
  <c r="CE24" i="5"/>
  <c r="BJ24" i="5"/>
  <c r="BZ24" i="5"/>
  <c r="BW24" i="5"/>
  <c r="CA24" i="5"/>
  <c r="BB24" i="5"/>
  <c r="S197" i="3"/>
  <c r="DJ90" i="3"/>
  <c r="CI16" i="5"/>
  <c r="BC16" i="5"/>
  <c r="BF16" i="5"/>
  <c r="BL16" i="5"/>
  <c r="BN16" i="5"/>
  <c r="BS16" i="5"/>
  <c r="BW16" i="5"/>
  <c r="CA16" i="5"/>
  <c r="BA16" i="5"/>
  <c r="BD16" i="5"/>
  <c r="I16" i="9" s="1"/>
  <c r="BK16" i="5"/>
  <c r="BP16" i="5"/>
  <c r="BT16" i="5"/>
  <c r="CB16" i="5"/>
  <c r="CH16" i="5"/>
  <c r="BE16" i="5"/>
  <c r="BI16" i="5"/>
  <c r="BO16" i="5"/>
  <c r="BU16" i="5"/>
  <c r="BY16" i="5"/>
  <c r="BB16" i="5"/>
  <c r="BM16" i="5"/>
  <c r="BX16" i="5"/>
  <c r="CF16" i="5"/>
  <c r="BH16" i="5"/>
  <c r="BR16" i="5"/>
  <c r="AZ16" i="5"/>
  <c r="BJ16" i="5"/>
  <c r="BV16" i="5"/>
  <c r="BQ16" i="5"/>
  <c r="CC16" i="5"/>
  <c r="BG16" i="5"/>
  <c r="AO234" i="7"/>
  <c r="AP234" i="7" s="1"/>
  <c r="CD16" i="5"/>
  <c r="CE16" i="5"/>
  <c r="CG16" i="5"/>
  <c r="BZ16" i="5"/>
  <c r="CC22" i="5"/>
  <c r="CH22" i="5"/>
  <c r="CI22" i="5"/>
  <c r="BL22" i="5"/>
  <c r="BZ22" i="5"/>
  <c r="BO22" i="5"/>
  <c r="AZ22" i="5"/>
  <c r="BU22" i="5"/>
  <c r="BF22" i="5"/>
  <c r="CB22" i="5"/>
  <c r="BI22" i="5"/>
  <c r="CD22" i="5"/>
  <c r="BK22" i="5"/>
  <c r="BB22" i="5"/>
  <c r="BR22" i="5"/>
  <c r="BC22" i="5"/>
  <c r="BX22" i="5"/>
  <c r="BJ22" i="5"/>
  <c r="CF22" i="5"/>
  <c r="BP22" i="5"/>
  <c r="BD22" i="5"/>
  <c r="I22" i="9" s="1"/>
  <c r="BM22" i="5"/>
  <c r="BS22" i="5"/>
  <c r="CA22" i="5"/>
  <c r="BQ22" i="5"/>
  <c r="BT22" i="5"/>
  <c r="BG22" i="5"/>
  <c r="BV22" i="5"/>
  <c r="BH22" i="5"/>
  <c r="CG22" i="5"/>
  <c r="BN22" i="5"/>
  <c r="BA22" i="5"/>
  <c r="BW22" i="5"/>
  <c r="BY22" i="5"/>
  <c r="CE22" i="5"/>
  <c r="BE22" i="5"/>
  <c r="CF34" i="5"/>
  <c r="CC34" i="5"/>
  <c r="AO252" i="7"/>
  <c r="AP252" i="7" s="1"/>
  <c r="CI34" i="5"/>
  <c r="BC34" i="5"/>
  <c r="BF34" i="5"/>
  <c r="BL34" i="5"/>
  <c r="BN34" i="5"/>
  <c r="BR34" i="5"/>
  <c r="BW34" i="5"/>
  <c r="CA34" i="5"/>
  <c r="CD34" i="5"/>
  <c r="AZ34" i="5"/>
  <c r="BG34" i="5"/>
  <c r="BJ34" i="5"/>
  <c r="BQ34" i="5"/>
  <c r="BS34" i="5"/>
  <c r="BZ34" i="5"/>
  <c r="BB34" i="5"/>
  <c r="BH34" i="5"/>
  <c r="BO34" i="5"/>
  <c r="BU34" i="5"/>
  <c r="BX34" i="5"/>
  <c r="CH34" i="5"/>
  <c r="BE34" i="5"/>
  <c r="BI34" i="5"/>
  <c r="BM34" i="5"/>
  <c r="BV34" i="5"/>
  <c r="BY34" i="5"/>
  <c r="BD34" i="5"/>
  <c r="I34" i="9" s="1"/>
  <c r="CB34" i="5"/>
  <c r="BP34" i="5"/>
  <c r="BA34" i="5"/>
  <c r="BT34" i="5"/>
  <c r="BK34" i="5"/>
  <c r="CG34" i="5"/>
  <c r="CE34" i="5"/>
  <c r="CG56" i="5"/>
  <c r="CD56" i="5"/>
  <c r="CE56" i="5"/>
  <c r="CF56" i="5"/>
  <c r="AO274" i="7"/>
  <c r="AP274" i="7" s="1"/>
  <c r="CI56" i="5"/>
  <c r="BC56" i="5"/>
  <c r="BG56" i="5"/>
  <c r="BJ56" i="5"/>
  <c r="BQ56" i="5"/>
  <c r="BU56" i="5"/>
  <c r="BW56" i="5"/>
  <c r="CA56" i="5"/>
  <c r="AZ56" i="5"/>
  <c r="BH56" i="5"/>
  <c r="BN56" i="5"/>
  <c r="BX56" i="5"/>
  <c r="BE56" i="5"/>
  <c r="BK56" i="5"/>
  <c r="BS56" i="5"/>
  <c r="CB56" i="5"/>
  <c r="BA56" i="5"/>
  <c r="BI56" i="5"/>
  <c r="BP56" i="5"/>
  <c r="BY56" i="5"/>
  <c r="BL56" i="5"/>
  <c r="BR56" i="5"/>
  <c r="BD56" i="5"/>
  <c r="I56" i="9" s="1"/>
  <c r="I229" i="9" s="1"/>
  <c r="BO56" i="5"/>
  <c r="BT56" i="5"/>
  <c r="CC56" i="5"/>
  <c r="CH56" i="5"/>
  <c r="BF56" i="5"/>
  <c r="BM56" i="5"/>
  <c r="BV56" i="5"/>
  <c r="BB56" i="5"/>
  <c r="BZ56" i="5"/>
  <c r="CI9" i="5"/>
  <c r="BW9" i="5"/>
  <c r="CF9" i="5"/>
  <c r="BL9" i="5"/>
  <c r="CB9" i="5"/>
  <c r="BK9" i="5"/>
  <c r="AO227" i="7"/>
  <c r="AP227" i="7" s="1"/>
  <c r="BN9" i="5"/>
  <c r="CH9" i="5"/>
  <c r="CA9" i="5"/>
  <c r="CC9" i="5"/>
  <c r="BS9" i="5"/>
  <c r="BE9" i="5"/>
  <c r="BO9" i="5"/>
  <c r="CD9" i="5"/>
  <c r="BG9" i="5"/>
  <c r="BU9" i="5"/>
  <c r="BB9" i="5"/>
  <c r="BP9" i="5"/>
  <c r="BY9" i="5"/>
  <c r="BD9" i="5"/>
  <c r="I9" i="9" s="1"/>
  <c r="BT9" i="5"/>
  <c r="BA9" i="5"/>
  <c r="CE9" i="5"/>
  <c r="BJ9" i="5"/>
  <c r="BV9" i="5"/>
  <c r="AZ9" i="5"/>
  <c r="BR9" i="5"/>
  <c r="BZ9" i="5"/>
  <c r="BH9" i="5"/>
  <c r="BC9" i="5"/>
  <c r="CG9" i="5"/>
  <c r="BX9" i="5"/>
  <c r="BM9" i="5"/>
  <c r="BI9" i="5"/>
  <c r="BF9" i="5"/>
  <c r="BQ9" i="5"/>
  <c r="CH19" i="5"/>
  <c r="CI19" i="5"/>
  <c r="AZ19" i="5"/>
  <c r="BN19" i="5"/>
  <c r="CF19" i="5"/>
  <c r="BP19" i="5"/>
  <c r="BF19" i="5"/>
  <c r="BD19" i="5"/>
  <c r="I19" i="9" s="1"/>
  <c r="BL19" i="5"/>
  <c r="CG19" i="5"/>
  <c r="BM19" i="5"/>
  <c r="BA19" i="5"/>
  <c r="BV19" i="5"/>
  <c r="BH19" i="5"/>
  <c r="BX19" i="5"/>
  <c r="BG19" i="5"/>
  <c r="CA19" i="5"/>
  <c r="BU19" i="5"/>
  <c r="BZ19" i="5"/>
  <c r="BI19" i="5"/>
  <c r="BC19" i="5"/>
  <c r="BS19" i="5"/>
  <c r="BT19" i="5"/>
  <c r="BQ19" i="5"/>
  <c r="CD19" i="5"/>
  <c r="BK19" i="5"/>
  <c r="CB19" i="5"/>
  <c r="BJ19" i="5"/>
  <c r="BB19" i="5"/>
  <c r="BW19" i="5"/>
  <c r="CE19" i="5"/>
  <c r="BR19" i="5"/>
  <c r="BY19" i="5"/>
  <c r="BE19" i="5"/>
  <c r="BO19" i="5"/>
  <c r="CC19" i="5"/>
  <c r="CG65" i="5"/>
  <c r="CH65" i="5"/>
  <c r="CI65" i="5"/>
  <c r="CC65" i="5"/>
  <c r="AZ65" i="5"/>
  <c r="BQ65" i="5"/>
  <c r="BB65" i="5"/>
  <c r="BW65" i="5"/>
  <c r="BV65" i="5"/>
  <c r="BY65" i="5"/>
  <c r="BJ65" i="5"/>
  <c r="BU65" i="5"/>
  <c r="BD65" i="5"/>
  <c r="I65" i="9" s="1"/>
  <c r="CD65" i="5"/>
  <c r="BH65" i="5"/>
  <c r="BX65" i="5"/>
  <c r="BM65" i="5"/>
  <c r="BL65" i="5"/>
  <c r="BC65" i="5"/>
  <c r="BR65" i="5"/>
  <c r="CA65" i="5"/>
  <c r="BO65" i="5"/>
  <c r="BF65" i="5"/>
  <c r="CF65" i="5"/>
  <c r="BS65" i="5"/>
  <c r="BG65" i="5"/>
  <c r="BI65" i="5"/>
  <c r="BT65" i="5"/>
  <c r="CE65" i="5"/>
  <c r="BK65" i="5"/>
  <c r="CB65" i="5"/>
  <c r="BP65" i="5"/>
  <c r="BN65" i="5"/>
  <c r="BA65" i="5"/>
  <c r="BE65" i="5"/>
  <c r="BZ65" i="5"/>
  <c r="CE49" i="5"/>
  <c r="AO267" i="7"/>
  <c r="AP267" i="7" s="1"/>
  <c r="CF49" i="5"/>
  <c r="AZ49" i="5"/>
  <c r="BE49" i="5"/>
  <c r="BH49" i="5"/>
  <c r="BK49" i="5"/>
  <c r="BN49" i="5"/>
  <c r="BU49" i="5"/>
  <c r="BX49" i="5"/>
  <c r="CB49" i="5"/>
  <c r="CH49" i="5"/>
  <c r="BB49" i="5"/>
  <c r="BD49" i="5"/>
  <c r="I49" i="9" s="1"/>
  <c r="I222" i="9" s="1"/>
  <c r="BJ49" i="5"/>
  <c r="BM49" i="5"/>
  <c r="BR49" i="5"/>
  <c r="BV49" i="5"/>
  <c r="BZ49" i="5"/>
  <c r="CI49" i="5"/>
  <c r="BC49" i="5"/>
  <c r="BF49" i="5"/>
  <c r="BL49" i="5"/>
  <c r="BQ49" i="5"/>
  <c r="BT49" i="5"/>
  <c r="BW49" i="5"/>
  <c r="CA49" i="5"/>
  <c r="BI49" i="5"/>
  <c r="BY49" i="5"/>
  <c r="BA49" i="5"/>
  <c r="BP49" i="5"/>
  <c r="CD49" i="5"/>
  <c r="BG49" i="5"/>
  <c r="BS49" i="5"/>
  <c r="CG49" i="5"/>
  <c r="BO49" i="5"/>
  <c r="CC49" i="5"/>
  <c r="CD21" i="5"/>
  <c r="AO239" i="7"/>
  <c r="AP239" i="7" s="1"/>
  <c r="CH21" i="5"/>
  <c r="BB21" i="5"/>
  <c r="BF21" i="5"/>
  <c r="BL21" i="5"/>
  <c r="BO21" i="5"/>
  <c r="BR21" i="5"/>
  <c r="BT21" i="5"/>
  <c r="BZ21" i="5"/>
  <c r="CC21" i="5"/>
  <c r="CI21" i="5"/>
  <c r="BD21" i="5"/>
  <c r="I21" i="9" s="1"/>
  <c r="I194" i="9" s="1"/>
  <c r="BI21" i="5"/>
  <c r="BQ21" i="5"/>
  <c r="BV21" i="5"/>
  <c r="BY21" i="5"/>
  <c r="CF21" i="5"/>
  <c r="BA21" i="5"/>
  <c r="BG21" i="5"/>
  <c r="BK21" i="5"/>
  <c r="BP21" i="5"/>
  <c r="BW21" i="5"/>
  <c r="CB21" i="5"/>
  <c r="CE21" i="5"/>
  <c r="CG21" i="5"/>
  <c r="BC21" i="5"/>
  <c r="BH21" i="5"/>
  <c r="BM21" i="5"/>
  <c r="BS21" i="5"/>
  <c r="BX21" i="5"/>
  <c r="BN21" i="5"/>
  <c r="AZ21" i="5"/>
  <c r="BE21" i="5"/>
  <c r="CA21" i="5"/>
  <c r="BJ21" i="5"/>
  <c r="BU21" i="5"/>
  <c r="CH41" i="5"/>
  <c r="BC41" i="5"/>
  <c r="BF41" i="5"/>
  <c r="BJ41" i="5"/>
  <c r="BQ41" i="5"/>
  <c r="BU41" i="5"/>
  <c r="BW41" i="5"/>
  <c r="CA41" i="5"/>
  <c r="CI41" i="5"/>
  <c r="BE41" i="5"/>
  <c r="BI41" i="5"/>
  <c r="BM41" i="5"/>
  <c r="BS41" i="5"/>
  <c r="BY41" i="5"/>
  <c r="BA41" i="5"/>
  <c r="BG41" i="5"/>
  <c r="BK41" i="5"/>
  <c r="BP41" i="5"/>
  <c r="BV41" i="5"/>
  <c r="CB41" i="5"/>
  <c r="BB41" i="5"/>
  <c r="BH41" i="5"/>
  <c r="BO41" i="5"/>
  <c r="BR41" i="5"/>
  <c r="BX41" i="5"/>
  <c r="BD41" i="5"/>
  <c r="I41" i="9" s="1"/>
  <c r="BZ41" i="5"/>
  <c r="BN41" i="5"/>
  <c r="CE41" i="5"/>
  <c r="AZ41" i="5"/>
  <c r="BT41" i="5"/>
  <c r="CG41" i="5"/>
  <c r="BL41" i="5"/>
  <c r="CC41" i="5"/>
  <c r="AO259" i="7"/>
  <c r="AP259" i="7" s="1"/>
  <c r="CF41" i="5"/>
  <c r="CD41" i="5"/>
  <c r="CG63" i="5"/>
  <c r="CI63" i="5"/>
  <c r="CH63" i="5"/>
  <c r="BL63" i="5"/>
  <c r="BH63" i="5"/>
  <c r="BX63" i="5"/>
  <c r="BS63" i="5"/>
  <c r="BP63" i="5"/>
  <c r="BC63" i="5"/>
  <c r="CF63" i="5"/>
  <c r="CD63" i="5"/>
  <c r="BN63" i="5"/>
  <c r="BM63" i="5"/>
  <c r="BY63" i="5"/>
  <c r="BG63" i="5"/>
  <c r="BB63" i="5"/>
  <c r="AZ63" i="5"/>
  <c r="BQ63" i="5"/>
  <c r="BD63" i="5"/>
  <c r="I63" i="9" s="1"/>
  <c r="I236" i="9" s="1"/>
  <c r="BA63" i="5"/>
  <c r="CA63" i="5"/>
  <c r="BR63" i="5"/>
  <c r="CE63" i="5"/>
  <c r="CB63" i="5"/>
  <c r="BJ63" i="5"/>
  <c r="BZ63" i="5"/>
  <c r="BF63" i="5"/>
  <c r="BE63" i="5"/>
  <c r="BU63" i="5"/>
  <c r="BO63" i="5"/>
  <c r="BI63" i="5"/>
  <c r="CC63" i="5"/>
  <c r="BW63" i="5"/>
  <c r="BV63" i="5"/>
  <c r="BK63" i="5"/>
  <c r="BT63" i="5"/>
  <c r="CE62" i="5"/>
  <c r="CG62" i="5"/>
  <c r="AO280" i="7"/>
  <c r="AP280" i="7" s="1"/>
  <c r="CF62" i="5"/>
  <c r="CC62" i="5"/>
  <c r="CD62" i="5"/>
  <c r="AZ62" i="5"/>
  <c r="BC62" i="5"/>
  <c r="BH62" i="5"/>
  <c r="BK62" i="5"/>
  <c r="BQ62" i="5"/>
  <c r="BS62" i="5"/>
  <c r="BX62" i="5"/>
  <c r="CB62" i="5"/>
  <c r="BB62" i="5"/>
  <c r="BF62" i="5"/>
  <c r="BO62" i="5"/>
  <c r="BU62" i="5"/>
  <c r="BW62" i="5"/>
  <c r="CH62" i="5"/>
  <c r="BD62" i="5"/>
  <c r="I62" i="9" s="1"/>
  <c r="I235" i="9" s="1"/>
  <c r="BL62" i="5"/>
  <c r="BN62" i="5"/>
  <c r="BT62" i="5"/>
  <c r="BZ62" i="5"/>
  <c r="BA62" i="5"/>
  <c r="BG62" i="5"/>
  <c r="BJ62" i="5"/>
  <c r="BP62" i="5"/>
  <c r="BV62" i="5"/>
  <c r="CA62" i="5"/>
  <c r="BM62" i="5"/>
  <c r="BE62" i="5"/>
  <c r="BY62" i="5"/>
  <c r="BI62" i="5"/>
  <c r="CI62" i="5"/>
  <c r="BR62" i="5"/>
  <c r="CC13" i="5"/>
  <c r="AO231" i="7"/>
  <c r="AP231" i="7" s="1"/>
  <c r="AZ13" i="5"/>
  <c r="BC13" i="5"/>
  <c r="BH13" i="5"/>
  <c r="BK13" i="5"/>
  <c r="BA13" i="5"/>
  <c r="BF13" i="5"/>
  <c r="BL13" i="5"/>
  <c r="BN13" i="5"/>
  <c r="BS13" i="5"/>
  <c r="BX13" i="5"/>
  <c r="CB13" i="5"/>
  <c r="CG13" i="5"/>
  <c r="CH13" i="5"/>
  <c r="BE13" i="5"/>
  <c r="BI13" i="5"/>
  <c r="BO13" i="5"/>
  <c r="BR13" i="5"/>
  <c r="BV13" i="5"/>
  <c r="BZ13" i="5"/>
  <c r="CI13" i="5"/>
  <c r="BD13" i="5"/>
  <c r="I13" i="9" s="1"/>
  <c r="I186" i="9" s="1"/>
  <c r="BJ13" i="5"/>
  <c r="BQ13" i="5"/>
  <c r="BU13" i="5"/>
  <c r="BW13" i="5"/>
  <c r="CA13" i="5"/>
  <c r="CD13" i="5"/>
  <c r="BP13" i="5"/>
  <c r="BG13" i="5"/>
  <c r="BY13" i="5"/>
  <c r="CF13" i="5"/>
  <c r="CE13" i="5"/>
  <c r="BM13" i="5"/>
  <c r="BT13" i="5"/>
  <c r="BB13" i="5"/>
  <c r="CD44" i="5"/>
  <c r="CG44" i="5"/>
  <c r="CF44" i="5"/>
  <c r="CE44" i="5"/>
  <c r="AO262" i="7"/>
  <c r="AP262" i="7" s="1"/>
  <c r="CC44" i="5"/>
  <c r="CH44" i="5"/>
  <c r="BB44" i="5"/>
  <c r="BF44" i="5"/>
  <c r="BL44" i="5"/>
  <c r="BO44" i="5"/>
  <c r="BP44" i="5"/>
  <c r="BV44" i="5"/>
  <c r="BZ44" i="5"/>
  <c r="AZ44" i="5"/>
  <c r="BE44" i="5"/>
  <c r="BH44" i="5"/>
  <c r="BK44" i="5"/>
  <c r="BN44" i="5"/>
  <c r="BS44" i="5"/>
  <c r="BX44" i="5"/>
  <c r="CB44" i="5"/>
  <c r="BA44" i="5"/>
  <c r="BD44" i="5"/>
  <c r="I44" i="9" s="1"/>
  <c r="BI44" i="5"/>
  <c r="BM44" i="5"/>
  <c r="BR44" i="5"/>
  <c r="BT44" i="5"/>
  <c r="BY44" i="5"/>
  <c r="BG44" i="5"/>
  <c r="BW44" i="5"/>
  <c r="CI44" i="5"/>
  <c r="BQ44" i="5"/>
  <c r="BC44" i="5"/>
  <c r="BU44" i="5"/>
  <c r="BJ44" i="5"/>
  <c r="CA44" i="5"/>
  <c r="CG28" i="5"/>
  <c r="CD28" i="5"/>
  <c r="CF28" i="5"/>
  <c r="CC28" i="5"/>
  <c r="AO246" i="7"/>
  <c r="AP246" i="7" s="1"/>
  <c r="CI28" i="5"/>
  <c r="BC28" i="5"/>
  <c r="BG28" i="5"/>
  <c r="BJ28" i="5"/>
  <c r="BN28" i="5"/>
  <c r="BU28" i="5"/>
  <c r="BW28" i="5"/>
  <c r="CA28" i="5"/>
  <c r="CE28" i="5"/>
  <c r="BA28" i="5"/>
  <c r="BF28" i="5"/>
  <c r="BK28" i="5"/>
  <c r="BP28" i="5"/>
  <c r="BV28" i="5"/>
  <c r="CB28" i="5"/>
  <c r="CH28" i="5"/>
  <c r="BE28" i="5"/>
  <c r="BI28" i="5"/>
  <c r="BO28" i="5"/>
  <c r="BS28" i="5"/>
  <c r="BY28" i="5"/>
  <c r="AZ28" i="5"/>
  <c r="BD28" i="5"/>
  <c r="I28" i="9" s="1"/>
  <c r="BL28" i="5"/>
  <c r="BQ28" i="5"/>
  <c r="BT28" i="5"/>
  <c r="BZ28" i="5"/>
  <c r="BH28" i="5"/>
  <c r="BM28" i="5"/>
  <c r="BR28" i="5"/>
  <c r="BB28" i="5"/>
  <c r="BX28" i="5"/>
  <c r="CC20" i="5"/>
  <c r="CF20" i="5"/>
  <c r="CE20" i="5"/>
  <c r="AO238" i="7"/>
  <c r="AP238" i="7" s="1"/>
  <c r="CG20" i="5"/>
  <c r="CD20" i="5"/>
  <c r="CI20" i="5"/>
  <c r="BB20" i="5"/>
  <c r="BD20" i="5"/>
  <c r="I20" i="9" s="1"/>
  <c r="BL20" i="5"/>
  <c r="BM20" i="5"/>
  <c r="BR20" i="5"/>
  <c r="BV20" i="5"/>
  <c r="BZ20" i="5"/>
  <c r="AZ20" i="5"/>
  <c r="BC20" i="5"/>
  <c r="BH20" i="5"/>
  <c r="BK20" i="5"/>
  <c r="BQ20" i="5"/>
  <c r="BU20" i="5"/>
  <c r="BX20" i="5"/>
  <c r="CB20" i="5"/>
  <c r="BA20" i="5"/>
  <c r="BI20" i="5"/>
  <c r="BO20" i="5"/>
  <c r="BS20" i="5"/>
  <c r="BY20" i="5"/>
  <c r="BG20" i="5"/>
  <c r="BP20" i="5"/>
  <c r="BJ20" i="5"/>
  <c r="CA20" i="5"/>
  <c r="BN20" i="5"/>
  <c r="CH20" i="5"/>
  <c r="BE20" i="5"/>
  <c r="BT20" i="5"/>
  <c r="BF20" i="5"/>
  <c r="BW20" i="5"/>
  <c r="CF23" i="5"/>
  <c r="CE23" i="5"/>
  <c r="CC23" i="5"/>
  <c r="AO241" i="7"/>
  <c r="AP241" i="7" s="1"/>
  <c r="CG23" i="5"/>
  <c r="CD23" i="5"/>
  <c r="CI23" i="5"/>
  <c r="BL23" i="5"/>
  <c r="BV23" i="5"/>
  <c r="AZ23" i="5"/>
  <c r="BC23" i="5"/>
  <c r="BH23" i="5"/>
  <c r="BK23" i="5"/>
  <c r="BN23" i="5"/>
  <c r="BS23" i="5"/>
  <c r="BX23" i="5"/>
  <c r="CB23" i="5"/>
  <c r="BG23" i="5"/>
  <c r="BI23" i="5"/>
  <c r="BP23" i="5"/>
  <c r="BT23" i="5"/>
  <c r="BD23" i="5"/>
  <c r="I23" i="9" s="1"/>
  <c r="I196" i="9" s="1"/>
  <c r="BU23" i="5"/>
  <c r="BZ23" i="5"/>
  <c r="BA23" i="5"/>
  <c r="BM23" i="5"/>
  <c r="BY23" i="5"/>
  <c r="BB23" i="5"/>
  <c r="BO23" i="5"/>
  <c r="CH23" i="5"/>
  <c r="BQ23" i="5"/>
  <c r="BE23" i="5"/>
  <c r="BF23" i="5"/>
  <c r="BW23" i="5"/>
  <c r="BJ23" i="5"/>
  <c r="CA23" i="5"/>
  <c r="BR23" i="5"/>
  <c r="AO232" i="7"/>
  <c r="AP232" i="7" s="1"/>
  <c r="S198" i="3"/>
  <c r="DJ91" i="3"/>
  <c r="S196" i="3"/>
  <c r="DJ89" i="3"/>
  <c r="DJ78" i="3"/>
  <c r="AQ108" i="3"/>
  <c r="AQ109" i="3" s="1"/>
  <c r="S185" i="3"/>
  <c r="S215" i="3" s="1"/>
  <c r="AO266" i="7"/>
  <c r="AP266" i="7" s="1"/>
  <c r="J62" i="9" l="1"/>
  <c r="J63" i="16" s="1"/>
  <c r="X63" i="16" s="1"/>
  <c r="J35" i="9"/>
  <c r="J208" i="9" s="1"/>
  <c r="K35" i="9" s="1"/>
  <c r="K208" i="9" s="1"/>
  <c r="L35" i="9" s="1"/>
  <c r="L208" i="9" s="1"/>
  <c r="J42" i="9"/>
  <c r="J215" i="9" s="1"/>
  <c r="K42" i="9" s="1"/>
  <c r="K215" i="9" s="1"/>
  <c r="L42" i="9" s="1"/>
  <c r="L215" i="9" s="1"/>
  <c r="M42" i="9" s="1"/>
  <c r="M215" i="9" s="1"/>
  <c r="J63" i="9"/>
  <c r="J236" i="9" s="1"/>
  <c r="K63" i="9" s="1"/>
  <c r="K236" i="9" s="1"/>
  <c r="L63" i="9" s="1"/>
  <c r="L236" i="9" s="1"/>
  <c r="M63" i="9" s="1"/>
  <c r="K64" i="16" s="1"/>
  <c r="Y64" i="16" s="1"/>
  <c r="J21" i="9"/>
  <c r="J194" i="9" s="1"/>
  <c r="K21" i="9" s="1"/>
  <c r="J24" i="9"/>
  <c r="J25" i="16" s="1"/>
  <c r="X25" i="16" s="1"/>
  <c r="J37" i="9"/>
  <c r="E142" i="9" s="1"/>
  <c r="J30" i="9"/>
  <c r="J49" i="9"/>
  <c r="J222" i="9" s="1"/>
  <c r="K49" i="9" s="1"/>
  <c r="K222" i="9" s="1"/>
  <c r="L49" i="9" s="1"/>
  <c r="L222" i="9" s="1"/>
  <c r="J46" i="9"/>
  <c r="J47" i="16" s="1"/>
  <c r="X47" i="16" s="1"/>
  <c r="J40" i="9"/>
  <c r="J41" i="16" s="1"/>
  <c r="X41" i="16" s="1"/>
  <c r="J48" i="9"/>
  <c r="J49" i="16" s="1"/>
  <c r="X49" i="16" s="1"/>
  <c r="J36" i="9"/>
  <c r="J37" i="16" s="1"/>
  <c r="X37" i="16" s="1"/>
  <c r="J23" i="9"/>
  <c r="J13" i="9"/>
  <c r="J14" i="16" s="1"/>
  <c r="X14" i="16" s="1"/>
  <c r="J56" i="9"/>
  <c r="J229" i="9" s="1"/>
  <c r="K56" i="9" s="1"/>
  <c r="J14" i="9"/>
  <c r="J43" i="9"/>
  <c r="J216" i="9" s="1"/>
  <c r="J10" i="9"/>
  <c r="E115" i="9" s="1"/>
  <c r="J25" i="9"/>
  <c r="J60" i="9"/>
  <c r="J57" i="9"/>
  <c r="J58" i="9"/>
  <c r="J50" i="9"/>
  <c r="J29" i="9"/>
  <c r="J202" i="9" s="1"/>
  <c r="K29" i="9" s="1"/>
  <c r="K202" i="9" s="1"/>
  <c r="J33" i="9"/>
  <c r="J206" i="9" s="1"/>
  <c r="K33" i="9" s="1"/>
  <c r="J12" i="9"/>
  <c r="J32" i="9"/>
  <c r="S216" i="3"/>
  <c r="S219" i="3"/>
  <c r="R32" i="1" s="1"/>
  <c r="I193" i="9"/>
  <c r="I201" i="9"/>
  <c r="I217" i="9"/>
  <c r="J44" i="9" s="1"/>
  <c r="J217" i="9" s="1"/>
  <c r="K44" i="9" s="1"/>
  <c r="K217" i="9" s="1"/>
  <c r="L44" i="9" s="1"/>
  <c r="L217" i="9" s="1"/>
  <c r="M44" i="9" s="1"/>
  <c r="K45" i="16" s="1"/>
  <c r="I214" i="9"/>
  <c r="I238" i="9"/>
  <c r="J65" i="9" s="1"/>
  <c r="J238" i="9" s="1"/>
  <c r="I192" i="9"/>
  <c r="I182" i="9"/>
  <c r="J9" i="9" s="1"/>
  <c r="I207" i="9"/>
  <c r="I195" i="9"/>
  <c r="I189" i="9"/>
  <c r="I218" i="9"/>
  <c r="J45" i="9" s="1"/>
  <c r="J46" i="16" s="1"/>
  <c r="X46" i="16" s="1"/>
  <c r="I226" i="9"/>
  <c r="I225" i="9"/>
  <c r="I224" i="9"/>
  <c r="I190" i="9"/>
  <c r="I220" i="9"/>
  <c r="J47" i="9" s="1"/>
  <c r="J220" i="9" s="1"/>
  <c r="K47" i="9" s="1"/>
  <c r="K220" i="9" s="1"/>
  <c r="L47" i="9" s="1"/>
  <c r="L220" i="9" s="1"/>
  <c r="M47" i="9" s="1"/>
  <c r="M220" i="9" s="1"/>
  <c r="I191" i="9"/>
  <c r="I204" i="9"/>
  <c r="I199" i="9"/>
  <c r="I237" i="9"/>
  <c r="I184" i="9"/>
  <c r="I227" i="9"/>
  <c r="I228" i="9"/>
  <c r="J55" i="9" s="1"/>
  <c r="J228" i="9" s="1"/>
  <c r="I211" i="9"/>
  <c r="J38" i="9" s="1"/>
  <c r="J211" i="9" s="1"/>
  <c r="K38" i="9" s="1"/>
  <c r="I234" i="9"/>
  <c r="I188" i="9"/>
  <c r="I212" i="9"/>
  <c r="I200" i="9"/>
  <c r="I232" i="9"/>
  <c r="J59" i="9" s="1"/>
  <c r="J232" i="9" s="1"/>
  <c r="J235" i="9" l="1"/>
  <c r="K62" i="9" s="1"/>
  <c r="K235" i="9" s="1"/>
  <c r="E145" i="9"/>
  <c r="E167" i="9"/>
  <c r="J213" i="9"/>
  <c r="K40" i="9" s="1"/>
  <c r="J64" i="16"/>
  <c r="X64" i="16" s="1"/>
  <c r="E168" i="9"/>
  <c r="J36" i="16"/>
  <c r="X36" i="16" s="1"/>
  <c r="E140" i="9"/>
  <c r="K194" i="9"/>
  <c r="L21" i="9" s="1"/>
  <c r="E147" i="9"/>
  <c r="E154" i="9"/>
  <c r="J39" i="16"/>
  <c r="X39" i="16" s="1"/>
  <c r="E164" i="9"/>
  <c r="E152" i="9"/>
  <c r="E126" i="9"/>
  <c r="J22" i="16"/>
  <c r="X22" i="16" s="1"/>
  <c r="E129" i="9"/>
  <c r="J43" i="16"/>
  <c r="X43" i="16" s="1"/>
  <c r="J60" i="16"/>
  <c r="X60" i="16" s="1"/>
  <c r="J44" i="16"/>
  <c r="X44" i="16" s="1"/>
  <c r="E160" i="9"/>
  <c r="E149" i="9"/>
  <c r="J50" i="16"/>
  <c r="X50" i="16" s="1"/>
  <c r="J56" i="16"/>
  <c r="X56" i="16" s="1"/>
  <c r="J48" i="16"/>
  <c r="X48" i="16" s="1"/>
  <c r="J45" i="16"/>
  <c r="X45" i="16" s="1"/>
  <c r="J11" i="16"/>
  <c r="X11" i="16" s="1"/>
  <c r="E148" i="9"/>
  <c r="J197" i="9"/>
  <c r="K24" i="9" s="1"/>
  <c r="K197" i="9" s="1"/>
  <c r="L24" i="9" s="1"/>
  <c r="L197" i="9" s="1"/>
  <c r="J183" i="9"/>
  <c r="K10" i="9" s="1"/>
  <c r="K183" i="9" s="1"/>
  <c r="L10" i="9" s="1"/>
  <c r="L183" i="9" s="1"/>
  <c r="M10" i="9" s="1"/>
  <c r="M183" i="9" s="1"/>
  <c r="J210" i="9"/>
  <c r="J38" i="16"/>
  <c r="X38" i="16" s="1"/>
  <c r="J209" i="9"/>
  <c r="K36" i="9" s="1"/>
  <c r="K209" i="9" s="1"/>
  <c r="L36" i="9" s="1"/>
  <c r="L209" i="9" s="1"/>
  <c r="M36" i="9" s="1"/>
  <c r="E141" i="9"/>
  <c r="J221" i="9"/>
  <c r="E153" i="9"/>
  <c r="J219" i="9"/>
  <c r="E151" i="9"/>
  <c r="J31" i="16"/>
  <c r="X31" i="16" s="1"/>
  <c r="E135" i="9"/>
  <c r="J203" i="9"/>
  <c r="K30" i="9" s="1"/>
  <c r="K203" i="9" s="1"/>
  <c r="L30" i="9" s="1"/>
  <c r="K211" i="9"/>
  <c r="L38" i="9" s="1"/>
  <c r="L211" i="9" s="1"/>
  <c r="M38" i="9" s="1"/>
  <c r="M211" i="9" s="1"/>
  <c r="J10" i="16"/>
  <c r="X10" i="16" s="1"/>
  <c r="E114" i="9"/>
  <c r="J223" i="9"/>
  <c r="E155" i="9"/>
  <c r="J51" i="16"/>
  <c r="X51" i="16" s="1"/>
  <c r="J198" i="9"/>
  <c r="E130" i="9"/>
  <c r="J26" i="16"/>
  <c r="X26" i="16" s="1"/>
  <c r="E143" i="9"/>
  <c r="E150" i="9"/>
  <c r="J205" i="9"/>
  <c r="K32" i="9" s="1"/>
  <c r="K205" i="9" s="1"/>
  <c r="L32" i="9" s="1"/>
  <c r="L205" i="9" s="1"/>
  <c r="M32" i="9" s="1"/>
  <c r="M205" i="9" s="1"/>
  <c r="N32" i="9" s="1"/>
  <c r="J33" i="16"/>
  <c r="X33" i="16" s="1"/>
  <c r="E137" i="9"/>
  <c r="J30" i="16"/>
  <c r="X30" i="16" s="1"/>
  <c r="J59" i="16"/>
  <c r="X59" i="16" s="1"/>
  <c r="J231" i="9"/>
  <c r="E163" i="9"/>
  <c r="J57" i="16"/>
  <c r="X57" i="16" s="1"/>
  <c r="E161" i="9"/>
  <c r="E134" i="9"/>
  <c r="J196" i="9"/>
  <c r="E128" i="9"/>
  <c r="J218" i="9"/>
  <c r="K45" i="9" s="1"/>
  <c r="K218" i="9" s="1"/>
  <c r="L45" i="9" s="1"/>
  <c r="L218" i="9" s="1"/>
  <c r="M45" i="9" s="1"/>
  <c r="E170" i="9"/>
  <c r="J58" i="16"/>
  <c r="X58" i="16" s="1"/>
  <c r="E162" i="9"/>
  <c r="J230" i="9"/>
  <c r="K43" i="9"/>
  <c r="K216" i="9" s="1"/>
  <c r="L43" i="9" s="1"/>
  <c r="L216" i="9" s="1"/>
  <c r="E138" i="9"/>
  <c r="J182" i="9"/>
  <c r="J66" i="16"/>
  <c r="X66" i="16" s="1"/>
  <c r="J185" i="9"/>
  <c r="K12" i="9" s="1"/>
  <c r="E117" i="9"/>
  <c r="J13" i="16"/>
  <c r="X13" i="16" s="1"/>
  <c r="J34" i="16"/>
  <c r="X34" i="16" s="1"/>
  <c r="J233" i="9"/>
  <c r="E165" i="9"/>
  <c r="J61" i="16"/>
  <c r="X61" i="16" s="1"/>
  <c r="J187" i="9"/>
  <c r="J15" i="16"/>
  <c r="X15" i="16" s="1"/>
  <c r="E119" i="9"/>
  <c r="J186" i="9"/>
  <c r="E118" i="9"/>
  <c r="J24" i="16"/>
  <c r="X24" i="16" s="1"/>
  <c r="K59" i="9"/>
  <c r="K232" i="9" s="1"/>
  <c r="L59" i="9" s="1"/>
  <c r="J27" i="9"/>
  <c r="J200" i="9" s="1"/>
  <c r="J39" i="9"/>
  <c r="J212" i="9" s="1"/>
  <c r="K39" i="9" s="1"/>
  <c r="J15" i="9"/>
  <c r="J188" i="9" s="1"/>
  <c r="J61" i="9"/>
  <c r="J234" i="9" s="1"/>
  <c r="K61" i="9" s="1"/>
  <c r="K234" i="9" s="1"/>
  <c r="K55" i="9"/>
  <c r="K228" i="9" s="1"/>
  <c r="L55" i="9" s="1"/>
  <c r="L228" i="9" s="1"/>
  <c r="M55" i="9" s="1"/>
  <c r="M228" i="9" s="1"/>
  <c r="J54" i="9"/>
  <c r="J227" i="9" s="1"/>
  <c r="K54" i="9" s="1"/>
  <c r="K227" i="9" s="1"/>
  <c r="L54" i="9" s="1"/>
  <c r="L227" i="9" s="1"/>
  <c r="M54" i="9" s="1"/>
  <c r="J11" i="9"/>
  <c r="J184" i="9" s="1"/>
  <c r="J64" i="9"/>
  <c r="J237" i="9" s="1"/>
  <c r="J26" i="9"/>
  <c r="J199" i="9" s="1"/>
  <c r="K26" i="9" s="1"/>
  <c r="K199" i="9" s="1"/>
  <c r="L26" i="9" s="1"/>
  <c r="L199" i="9" s="1"/>
  <c r="M26" i="9" s="1"/>
  <c r="J31" i="9"/>
  <c r="J204" i="9" s="1"/>
  <c r="J18" i="9"/>
  <c r="J191" i="9" s="1"/>
  <c r="J17" i="9"/>
  <c r="J190" i="9" s="1"/>
  <c r="K17" i="9" s="1"/>
  <c r="K190" i="9" s="1"/>
  <c r="L17" i="9" s="1"/>
  <c r="L190" i="9" s="1"/>
  <c r="M17" i="9" s="1"/>
  <c r="K18" i="16" s="1"/>
  <c r="J51" i="9"/>
  <c r="J224" i="9" s="1"/>
  <c r="J52" i="9"/>
  <c r="J225" i="9" s="1"/>
  <c r="J53" i="9"/>
  <c r="J226" i="9" s="1"/>
  <c r="J16" i="9"/>
  <c r="J189" i="9" s="1"/>
  <c r="J22" i="9"/>
  <c r="J195" i="9" s="1"/>
  <c r="J34" i="9"/>
  <c r="J207" i="9" s="1"/>
  <c r="K34" i="9" s="1"/>
  <c r="J19" i="9"/>
  <c r="J192" i="9" s="1"/>
  <c r="K19" i="9" s="1"/>
  <c r="K192" i="9" s="1"/>
  <c r="L19" i="9" s="1"/>
  <c r="L192" i="9" s="1"/>
  <c r="K65" i="9"/>
  <c r="K238" i="9" s="1"/>
  <c r="L65" i="9" s="1"/>
  <c r="L238" i="9" s="1"/>
  <c r="J41" i="9"/>
  <c r="J214" i="9" s="1"/>
  <c r="K41" i="9" s="1"/>
  <c r="K214" i="9" s="1"/>
  <c r="L41" i="9" s="1"/>
  <c r="L214" i="9" s="1"/>
  <c r="M41" i="9" s="1"/>
  <c r="K42" i="16" s="1"/>
  <c r="J28" i="9"/>
  <c r="J201" i="9" s="1"/>
  <c r="J20" i="9"/>
  <c r="J193" i="9" s="1"/>
  <c r="K43" i="16"/>
  <c r="Y43" i="16" s="1"/>
  <c r="M236" i="9"/>
  <c r="N63" i="9" s="1"/>
  <c r="N236" i="9" s="1"/>
  <c r="N47" i="9"/>
  <c r="N220" i="9" s="1"/>
  <c r="N42" i="9"/>
  <c r="N215" i="9" s="1"/>
  <c r="L29" i="9"/>
  <c r="L202" i="9" s="1"/>
  <c r="Y45" i="16"/>
  <c r="K48" i="16"/>
  <c r="L62" i="9"/>
  <c r="L235" i="9" s="1"/>
  <c r="M62" i="9" s="1"/>
  <c r="M235" i="9" s="1"/>
  <c r="K206" i="9"/>
  <c r="M49" i="9"/>
  <c r="M35" i="9"/>
  <c r="K229" i="9"/>
  <c r="L56" i="9" s="1"/>
  <c r="L229" i="9" s="1"/>
  <c r="M56" i="9" s="1"/>
  <c r="M229" i="9" s="1"/>
  <c r="M217" i="9"/>
  <c r="K185" i="9" l="1"/>
  <c r="K213" i="9"/>
  <c r="L40" i="9" s="1"/>
  <c r="L213" i="9" s="1"/>
  <c r="M40" i="9" s="1"/>
  <c r="M213" i="9" s="1"/>
  <c r="N40" i="9" s="1"/>
  <c r="L232" i="9"/>
  <c r="L194" i="9"/>
  <c r="M21" i="9" s="1"/>
  <c r="M194" i="9" s="1"/>
  <c r="N205" i="9"/>
  <c r="K33" i="16"/>
  <c r="Y33" i="16" s="1"/>
  <c r="K212" i="9"/>
  <c r="L39" i="9" s="1"/>
  <c r="L212" i="9" s="1"/>
  <c r="M39" i="9" s="1"/>
  <c r="M212" i="9" s="1"/>
  <c r="K207" i="9"/>
  <c r="L34" i="9" s="1"/>
  <c r="L207" i="9" s="1"/>
  <c r="M34" i="9" s="1"/>
  <c r="M207" i="9" s="1"/>
  <c r="N34" i="9" s="1"/>
  <c r="N207" i="9" s="1"/>
  <c r="O34" i="9" s="1"/>
  <c r="O207" i="9" s="1"/>
  <c r="P34" i="9" s="1"/>
  <c r="F139" i="9" s="1"/>
  <c r="L61" i="9"/>
  <c r="L234" i="9" s="1"/>
  <c r="M61" i="9" s="1"/>
  <c r="K62" i="16" s="1"/>
  <c r="M19" i="9"/>
  <c r="K20" i="16" s="1"/>
  <c r="Y20" i="16" s="1"/>
  <c r="K39" i="16"/>
  <c r="Y39" i="16" s="1"/>
  <c r="K48" i="9"/>
  <c r="K221" i="9" s="1"/>
  <c r="L48" i="9" s="1"/>
  <c r="K37" i="9"/>
  <c r="K210" i="9" s="1"/>
  <c r="L37" i="9" s="1"/>
  <c r="L210" i="9" s="1"/>
  <c r="K46" i="9"/>
  <c r="K219" i="9" s="1"/>
  <c r="M43" i="9"/>
  <c r="K44" i="16" s="1"/>
  <c r="Y44" i="16" s="1"/>
  <c r="J29" i="16"/>
  <c r="X29" i="16" s="1"/>
  <c r="E133" i="9"/>
  <c r="J35" i="16"/>
  <c r="X35" i="16" s="1"/>
  <c r="E139" i="9"/>
  <c r="J17" i="16"/>
  <c r="X17" i="16" s="1"/>
  <c r="E121" i="9"/>
  <c r="E157" i="9"/>
  <c r="J53" i="16"/>
  <c r="X53" i="16" s="1"/>
  <c r="J18" i="16"/>
  <c r="X18" i="16" s="1"/>
  <c r="E122" i="9"/>
  <c r="J32" i="16"/>
  <c r="X32" i="16" s="1"/>
  <c r="E136" i="9"/>
  <c r="E169" i="9"/>
  <c r="J65" i="16"/>
  <c r="X65" i="16" s="1"/>
  <c r="J55" i="16"/>
  <c r="X55" i="16" s="1"/>
  <c r="E159" i="9"/>
  <c r="J62" i="16"/>
  <c r="X62" i="16" s="1"/>
  <c r="E166" i="9"/>
  <c r="J40" i="16"/>
  <c r="X40" i="16" s="1"/>
  <c r="E144" i="9"/>
  <c r="K25" i="9"/>
  <c r="K198" i="9" s="1"/>
  <c r="L25" i="9" s="1"/>
  <c r="L198" i="9" s="1"/>
  <c r="M25" i="9" s="1"/>
  <c r="M198" i="9" s="1"/>
  <c r="N25" i="9" s="1"/>
  <c r="N198" i="9" s="1"/>
  <c r="K20" i="9"/>
  <c r="K193" i="9" s="1"/>
  <c r="L20" i="9" s="1"/>
  <c r="K22" i="9"/>
  <c r="K195" i="9" s="1"/>
  <c r="K53" i="9"/>
  <c r="K226" i="9" s="1"/>
  <c r="K51" i="9"/>
  <c r="K224" i="9" s="1"/>
  <c r="K18" i="9"/>
  <c r="K191" i="9" s="1"/>
  <c r="L18" i="9" s="1"/>
  <c r="K11" i="9"/>
  <c r="K184" i="9" s="1"/>
  <c r="N55" i="9"/>
  <c r="N228" i="9" s="1"/>
  <c r="O55" i="9" s="1"/>
  <c r="K15" i="9"/>
  <c r="K188" i="9" s="1"/>
  <c r="L15" i="9" s="1"/>
  <c r="L188" i="9" s="1"/>
  <c r="M15" i="9" s="1"/>
  <c r="M188" i="9" s="1"/>
  <c r="K27" i="9"/>
  <c r="K200" i="9" s="1"/>
  <c r="L27" i="9" s="1"/>
  <c r="L200" i="9" s="1"/>
  <c r="M27" i="9" s="1"/>
  <c r="M200" i="9" s="1"/>
  <c r="N27" i="9" s="1"/>
  <c r="N200" i="9" s="1"/>
  <c r="O27" i="9" s="1"/>
  <c r="O200" i="9" s="1"/>
  <c r="P27" i="9" s="1"/>
  <c r="P200" i="9" s="1"/>
  <c r="K60" i="9"/>
  <c r="K233" i="9" s="1"/>
  <c r="L60" i="9" s="1"/>
  <c r="L233" i="9" s="1"/>
  <c r="M60" i="9" s="1"/>
  <c r="M233" i="9" s="1"/>
  <c r="K23" i="9"/>
  <c r="K196" i="9" s="1"/>
  <c r="J21" i="16"/>
  <c r="X21" i="16" s="1"/>
  <c r="E125" i="9"/>
  <c r="J42" i="16"/>
  <c r="X42" i="16" s="1"/>
  <c r="E146" i="9"/>
  <c r="E124" i="9"/>
  <c r="J20" i="16"/>
  <c r="X20" i="16" s="1"/>
  <c r="E127" i="9"/>
  <c r="J23" i="16"/>
  <c r="X23" i="16" s="1"/>
  <c r="E158" i="9"/>
  <c r="J54" i="16"/>
  <c r="X54" i="16" s="1"/>
  <c r="J52" i="16"/>
  <c r="X52" i="16" s="1"/>
  <c r="E156" i="9"/>
  <c r="J19" i="16"/>
  <c r="X19" i="16" s="1"/>
  <c r="E123" i="9"/>
  <c r="E131" i="9"/>
  <c r="J27" i="16"/>
  <c r="X27" i="16" s="1"/>
  <c r="J12" i="16"/>
  <c r="X12" i="16" s="1"/>
  <c r="E116" i="9"/>
  <c r="K56" i="16"/>
  <c r="E120" i="9"/>
  <c r="J16" i="16"/>
  <c r="X16" i="16" s="1"/>
  <c r="E132" i="9"/>
  <c r="J28" i="16"/>
  <c r="X28" i="16" s="1"/>
  <c r="K14" i="9"/>
  <c r="K187" i="9" s="1"/>
  <c r="K58" i="9"/>
  <c r="K231" i="9" s="1"/>
  <c r="L58" i="9" s="1"/>
  <c r="L231" i="9" s="1"/>
  <c r="K28" i="9"/>
  <c r="K201" i="9" s="1"/>
  <c r="L28" i="9" s="1"/>
  <c r="L201" i="9" s="1"/>
  <c r="M28" i="9" s="1"/>
  <c r="M201" i="9" s="1"/>
  <c r="M65" i="9"/>
  <c r="K66" i="16" s="1"/>
  <c r="Y66" i="16" s="1"/>
  <c r="K16" i="9"/>
  <c r="K189" i="9" s="1"/>
  <c r="L16" i="9" s="1"/>
  <c r="K52" i="9"/>
  <c r="K225" i="9" s="1"/>
  <c r="L52" i="9" s="1"/>
  <c r="L225" i="9" s="1"/>
  <c r="M52" i="9" s="1"/>
  <c r="M225" i="9" s="1"/>
  <c r="N52" i="9" s="1"/>
  <c r="N225" i="9" s="1"/>
  <c r="O52" i="9" s="1"/>
  <c r="O225" i="9" s="1"/>
  <c r="K31" i="9"/>
  <c r="K204" i="9" s="1"/>
  <c r="L31" i="9" s="1"/>
  <c r="L204" i="9" s="1"/>
  <c r="M31" i="9" s="1"/>
  <c r="M204" i="9" s="1"/>
  <c r="K64" i="9"/>
  <c r="K237" i="9" s="1"/>
  <c r="K13" i="9"/>
  <c r="K186" i="9" s="1"/>
  <c r="K9" i="9"/>
  <c r="K182" i="9" s="1"/>
  <c r="L9" i="9" s="1"/>
  <c r="K57" i="9"/>
  <c r="K230" i="9" s="1"/>
  <c r="L57" i="9" s="1"/>
  <c r="L230" i="9" s="1"/>
  <c r="M57" i="9" s="1"/>
  <c r="M230" i="9" s="1"/>
  <c r="K50" i="9"/>
  <c r="K223" i="9" s="1"/>
  <c r="L50" i="9" s="1"/>
  <c r="L223" i="9" s="1"/>
  <c r="M50" i="9" s="1"/>
  <c r="M223" i="9" s="1"/>
  <c r="N38" i="9"/>
  <c r="N211" i="9" s="1"/>
  <c r="O38" i="9" s="1"/>
  <c r="O211" i="9" s="1"/>
  <c r="P38" i="9" s="1"/>
  <c r="P211" i="9" s="1"/>
  <c r="Q38" i="9" s="1"/>
  <c r="Q211" i="9" s="1"/>
  <c r="R38" i="9" s="1"/>
  <c r="R211" i="9" s="1"/>
  <c r="K63" i="16"/>
  <c r="Y63" i="16" s="1"/>
  <c r="M214" i="9"/>
  <c r="N41" i="9" s="1"/>
  <c r="N214" i="9" s="1"/>
  <c r="M24" i="9"/>
  <c r="N10" i="9"/>
  <c r="M29" i="9"/>
  <c r="O63" i="9"/>
  <c r="O236" i="9" s="1"/>
  <c r="K50" i="16"/>
  <c r="K37" i="16"/>
  <c r="Y48" i="16"/>
  <c r="O42" i="9"/>
  <c r="O215" i="9" s="1"/>
  <c r="P42" i="9" s="1"/>
  <c r="K46" i="16"/>
  <c r="O47" i="9"/>
  <c r="O220" i="9" s="1"/>
  <c r="P47" i="9" s="1"/>
  <c r="P220" i="9" s="1"/>
  <c r="K27" i="16"/>
  <c r="N56" i="9"/>
  <c r="M222" i="9"/>
  <c r="N49" i="9" s="1"/>
  <c r="K57" i="16"/>
  <c r="N62" i="9"/>
  <c r="M209" i="9"/>
  <c r="L203" i="9"/>
  <c r="M30" i="9" s="1"/>
  <c r="M218" i="9"/>
  <c r="K36" i="16"/>
  <c r="L33" i="9"/>
  <c r="K11" i="16"/>
  <c r="Y18" i="16"/>
  <c r="K55" i="16"/>
  <c r="N44" i="9"/>
  <c r="N217" i="9" s="1"/>
  <c r="O44" i="9" s="1"/>
  <c r="O217" i="9" s="1"/>
  <c r="L12" i="9"/>
  <c r="M208" i="9"/>
  <c r="O32" i="9"/>
  <c r="M190" i="9"/>
  <c r="M227" i="9"/>
  <c r="N54" i="9" s="1"/>
  <c r="Y42" i="16"/>
  <c r="M199" i="9"/>
  <c r="K41" i="16" l="1"/>
  <c r="N213" i="9"/>
  <c r="M59" i="9"/>
  <c r="K60" i="16" s="1"/>
  <c r="Y60" i="16" s="1"/>
  <c r="L221" i="9"/>
  <c r="M48" i="9" s="1"/>
  <c r="M221" i="9" s="1"/>
  <c r="N48" i="9" s="1"/>
  <c r="N221" i="9" s="1"/>
  <c r="O48" i="9" s="1"/>
  <c r="O221" i="9" s="1"/>
  <c r="L46" i="9"/>
  <c r="L219" i="9" s="1"/>
  <c r="M46" i="9" s="1"/>
  <c r="M192" i="9"/>
  <c r="K35" i="16"/>
  <c r="Y35" i="16" s="1"/>
  <c r="M238" i="9"/>
  <c r="N65" i="9" s="1"/>
  <c r="N238" i="9" s="1"/>
  <c r="O65" i="9" s="1"/>
  <c r="K40" i="16"/>
  <c r="Y40" i="16" s="1"/>
  <c r="N39" i="9"/>
  <c r="N212" i="9" s="1"/>
  <c r="O39" i="9" s="1"/>
  <c r="M37" i="9"/>
  <c r="K38" i="16" s="1"/>
  <c r="Y38" i="16" s="1"/>
  <c r="X112" i="16"/>
  <c r="N57" i="9"/>
  <c r="N230" i="9" s="1"/>
  <c r="O57" i="9" s="1"/>
  <c r="O230" i="9" s="1"/>
  <c r="P57" i="9" s="1"/>
  <c r="P230" i="9" s="1"/>
  <c r="N31" i="9"/>
  <c r="N204" i="9" s="1"/>
  <c r="O31" i="9" s="1"/>
  <c r="N60" i="9"/>
  <c r="N233" i="9" s="1"/>
  <c r="L11" i="9"/>
  <c r="L184" i="9" s="1"/>
  <c r="M11" i="9" s="1"/>
  <c r="K12" i="16" s="1"/>
  <c r="L22" i="9"/>
  <c r="L195" i="9" s="1"/>
  <c r="M22" i="9" s="1"/>
  <c r="L182" i="9"/>
  <c r="N28" i="9"/>
  <c r="N201" i="9" s="1"/>
  <c r="O28" i="9" s="1"/>
  <c r="O201" i="9" s="1"/>
  <c r="L191" i="9"/>
  <c r="M18" i="9" s="1"/>
  <c r="M191" i="9" s="1"/>
  <c r="N18" i="9" s="1"/>
  <c r="N191" i="9" s="1"/>
  <c r="O18" i="9" s="1"/>
  <c r="L193" i="9"/>
  <c r="M20" i="9" s="1"/>
  <c r="M193" i="9" s="1"/>
  <c r="N20" i="9" s="1"/>
  <c r="N193" i="9" s="1"/>
  <c r="O20" i="9" s="1"/>
  <c r="O193" i="9" s="1"/>
  <c r="L13" i="9"/>
  <c r="L189" i="9"/>
  <c r="M16" i="9" s="1"/>
  <c r="M189" i="9" s="1"/>
  <c r="M58" i="9"/>
  <c r="K59" i="16" s="1"/>
  <c r="Y59" i="16" s="1"/>
  <c r="L51" i="9"/>
  <c r="L224" i="9" s="1"/>
  <c r="M51" i="9" s="1"/>
  <c r="O25" i="9"/>
  <c r="O198" i="9" s="1"/>
  <c r="P25" i="9" s="1"/>
  <c r="N50" i="9"/>
  <c r="N223" i="9" s="1"/>
  <c r="O50" i="9" s="1"/>
  <c r="O223" i="9" s="1"/>
  <c r="P50" i="9" s="1"/>
  <c r="F155" i="9" s="1"/>
  <c r="L64" i="9"/>
  <c r="L237" i="9" s="1"/>
  <c r="M64" i="9" s="1"/>
  <c r="M237" i="9" s="1"/>
  <c r="N64" i="9" s="1"/>
  <c r="L14" i="9"/>
  <c r="L187" i="9" s="1"/>
  <c r="M14" i="9" s="1"/>
  <c r="M187" i="9" s="1"/>
  <c r="L23" i="9"/>
  <c r="L196" i="9" s="1"/>
  <c r="M23" i="9" s="1"/>
  <c r="M196" i="9" s="1"/>
  <c r="O228" i="9"/>
  <c r="P55" i="9" s="1"/>
  <c r="P228" i="9" s="1"/>
  <c r="Q55" i="9" s="1"/>
  <c r="Q228" i="9" s="1"/>
  <c r="R55" i="9" s="1"/>
  <c r="R228" i="9" s="1"/>
  <c r="S55" i="9" s="1"/>
  <c r="M56" i="16" s="1"/>
  <c r="AA56" i="16" s="1"/>
  <c r="L53" i="9"/>
  <c r="L226" i="9" s="1"/>
  <c r="M53" i="9" s="1"/>
  <c r="M226" i="9" s="1"/>
  <c r="F143" i="9"/>
  <c r="L39" i="16"/>
  <c r="K58" i="16"/>
  <c r="Y58" i="16" s="1"/>
  <c r="K32" i="16"/>
  <c r="Y32" i="16" s="1"/>
  <c r="K29" i="16"/>
  <c r="Y29" i="16" s="1"/>
  <c r="K61" i="16"/>
  <c r="Y61" i="16" s="1"/>
  <c r="K26" i="16"/>
  <c r="Y26" i="16" s="1"/>
  <c r="M216" i="9"/>
  <c r="N43" i="9" s="1"/>
  <c r="K51" i="16"/>
  <c r="Y51" i="16" s="1"/>
  <c r="K53" i="16"/>
  <c r="Y53" i="16" s="1"/>
  <c r="Y56" i="16"/>
  <c r="K28" i="16"/>
  <c r="Y28" i="16" s="1"/>
  <c r="L35" i="16"/>
  <c r="L28" i="16"/>
  <c r="Z28" i="16" s="1"/>
  <c r="K16" i="16"/>
  <c r="Y16" i="16" s="1"/>
  <c r="P215" i="9"/>
  <c r="Q42" i="9" s="1"/>
  <c r="L43" i="16"/>
  <c r="I150" i="16" s="1"/>
  <c r="F147" i="9"/>
  <c r="P207" i="9"/>
  <c r="Q34" i="9" s="1"/>
  <c r="M234" i="9"/>
  <c r="N61" i="9" s="1"/>
  <c r="N234" i="9" s="1"/>
  <c r="O61" i="9" s="1"/>
  <c r="O234" i="9" s="1"/>
  <c r="S38" i="9"/>
  <c r="P52" i="9"/>
  <c r="N21" i="9"/>
  <c r="Y55" i="16"/>
  <c r="P20" i="9"/>
  <c r="L21" i="16" s="1"/>
  <c r="Y41" i="16"/>
  <c r="N45" i="9"/>
  <c r="N218" i="9" s="1"/>
  <c r="Y57" i="16"/>
  <c r="N222" i="9"/>
  <c r="O49" i="9" s="1"/>
  <c r="O222" i="9" s="1"/>
  <c r="N15" i="9"/>
  <c r="N188" i="9" s="1"/>
  <c r="O15" i="9" s="1"/>
  <c r="O188" i="9" s="1"/>
  <c r="P63" i="9"/>
  <c r="N26" i="9"/>
  <c r="N227" i="9"/>
  <c r="O54" i="9" s="1"/>
  <c r="O227" i="9" s="1"/>
  <c r="L206" i="9"/>
  <c r="M33" i="9" s="1"/>
  <c r="M206" i="9" s="1"/>
  <c r="N33" i="9" s="1"/>
  <c r="N229" i="9"/>
  <c r="Y27" i="16"/>
  <c r="Y46" i="16"/>
  <c r="F132" i="9"/>
  <c r="Y37" i="16"/>
  <c r="N183" i="9"/>
  <c r="O10" i="9" s="1"/>
  <c r="O183" i="9" s="1"/>
  <c r="N17" i="9"/>
  <c r="N35" i="9"/>
  <c r="N208" i="9" s="1"/>
  <c r="O35" i="9" s="1"/>
  <c r="O208" i="9" s="1"/>
  <c r="P35" i="9" s="1"/>
  <c r="P208" i="9" s="1"/>
  <c r="Q35" i="9" s="1"/>
  <c r="P44" i="9"/>
  <c r="F149" i="9" s="1"/>
  <c r="O41" i="9"/>
  <c r="O214" i="9" s="1"/>
  <c r="Y11" i="16"/>
  <c r="M203" i="9"/>
  <c r="K31" i="16"/>
  <c r="O40" i="9"/>
  <c r="Q47" i="9"/>
  <c r="Q220" i="9" s="1"/>
  <c r="Q27" i="9"/>
  <c r="Q200" i="9" s="1"/>
  <c r="K30" i="16"/>
  <c r="K25" i="16"/>
  <c r="O205" i="9"/>
  <c r="P32" i="9" s="1"/>
  <c r="P205" i="9" s="1"/>
  <c r="Q32" i="9" s="1"/>
  <c r="Y62" i="16"/>
  <c r="L185" i="9"/>
  <c r="K22" i="16"/>
  <c r="Y36" i="16"/>
  <c r="L48" i="16"/>
  <c r="N36" i="9"/>
  <c r="N209" i="9" s="1"/>
  <c r="N235" i="9"/>
  <c r="F152" i="9"/>
  <c r="Y50" i="16"/>
  <c r="M202" i="9"/>
  <c r="N29" i="9" s="1"/>
  <c r="M197" i="9"/>
  <c r="O213" i="9" l="1"/>
  <c r="K49" i="16"/>
  <c r="Y49" i="16" s="1"/>
  <c r="K17" i="16"/>
  <c r="Y17" i="16" s="1"/>
  <c r="M232" i="9"/>
  <c r="I142" i="16"/>
  <c r="W142" i="16" s="1"/>
  <c r="P48" i="9"/>
  <c r="L49" i="16" s="1"/>
  <c r="Z49" i="16" s="1"/>
  <c r="O212" i="9"/>
  <c r="M219" i="9"/>
  <c r="N46" i="9" s="1"/>
  <c r="N219" i="9" s="1"/>
  <c r="O46" i="9" s="1"/>
  <c r="O219" i="9" s="1"/>
  <c r="P46" i="9" s="1"/>
  <c r="F151" i="9" s="1"/>
  <c r="K47" i="16"/>
  <c r="Y47" i="16" s="1"/>
  <c r="N19" i="9"/>
  <c r="N192" i="9" s="1"/>
  <c r="Z35" i="16"/>
  <c r="M210" i="9"/>
  <c r="O238" i="9"/>
  <c r="P65" i="9" s="1"/>
  <c r="P238" i="9" s="1"/>
  <c r="Q65" i="9" s="1"/>
  <c r="Q238" i="9" s="1"/>
  <c r="R65" i="9" s="1"/>
  <c r="R238" i="9" s="1"/>
  <c r="N53" i="9"/>
  <c r="N226" i="9" s="1"/>
  <c r="O53" i="9" s="1"/>
  <c r="O60" i="9"/>
  <c r="O233" i="9" s="1"/>
  <c r="P60" i="9" s="1"/>
  <c r="P233" i="9" s="1"/>
  <c r="Q60" i="9" s="1"/>
  <c r="N23" i="9"/>
  <c r="N196" i="9" s="1"/>
  <c r="O23" i="9" s="1"/>
  <c r="O204" i="9"/>
  <c r="P31" i="9" s="1"/>
  <c r="P204" i="9" s="1"/>
  <c r="Q31" i="9" s="1"/>
  <c r="Q204" i="9" s="1"/>
  <c r="R31" i="9" s="1"/>
  <c r="R204" i="9" s="1"/>
  <c r="S31" i="9" s="1"/>
  <c r="M32" i="16" s="1"/>
  <c r="M224" i="9"/>
  <c r="N51" i="9" s="1"/>
  <c r="N224" i="9" s="1"/>
  <c r="O51" i="9" s="1"/>
  <c r="K52" i="16"/>
  <c r="Y52" i="16" s="1"/>
  <c r="M195" i="9"/>
  <c r="K23" i="16"/>
  <c r="Y23" i="16" s="1"/>
  <c r="K24" i="16"/>
  <c r="K65" i="16"/>
  <c r="Y65" i="16" s="1"/>
  <c r="M231" i="9"/>
  <c r="L186" i="9"/>
  <c r="M13" i="9" s="1"/>
  <c r="M186" i="9" s="1"/>
  <c r="N13" i="9" s="1"/>
  <c r="N186" i="9" s="1"/>
  <c r="O13" i="9" s="1"/>
  <c r="K19" i="16"/>
  <c r="Y19" i="16" s="1"/>
  <c r="K54" i="16"/>
  <c r="Y54" i="16" s="1"/>
  <c r="M9" i="9"/>
  <c r="M182" i="9" s="1"/>
  <c r="N9" i="9" s="1"/>
  <c r="S228" i="9"/>
  <c r="T55" i="9" s="1"/>
  <c r="N216" i="9"/>
  <c r="O43" i="9" s="1"/>
  <c r="O216" i="9" s="1"/>
  <c r="P43" i="9" s="1"/>
  <c r="P216" i="9" s="1"/>
  <c r="L56" i="16"/>
  <c r="Z39" i="16"/>
  <c r="I146" i="16"/>
  <c r="W146" i="16" s="1"/>
  <c r="F160" i="9"/>
  <c r="K21" i="16"/>
  <c r="Y21" i="16" s="1"/>
  <c r="N16" i="9"/>
  <c r="N189" i="9" s="1"/>
  <c r="O16" i="9" s="1"/>
  <c r="O189" i="9" s="1"/>
  <c r="P16" i="9" s="1"/>
  <c r="P189" i="9" s="1"/>
  <c r="F162" i="9"/>
  <c r="Z43" i="16"/>
  <c r="F125" i="9"/>
  <c r="I135" i="16"/>
  <c r="W135" i="16" s="1"/>
  <c r="L58" i="16"/>
  <c r="Z58" i="16" s="1"/>
  <c r="P223" i="9"/>
  <c r="Q50" i="9" s="1"/>
  <c r="Q223" i="9" s="1"/>
  <c r="R47" i="9"/>
  <c r="N14" i="9"/>
  <c r="N187" i="9" s="1"/>
  <c r="Q57" i="9"/>
  <c r="O36" i="9"/>
  <c r="O209" i="9" s="1"/>
  <c r="R27" i="9"/>
  <c r="R200" i="9" s="1"/>
  <c r="O45" i="9"/>
  <c r="O218" i="9" s="1"/>
  <c r="P45" i="9" s="1"/>
  <c r="P61" i="9"/>
  <c r="F166" i="9" s="1"/>
  <c r="N202" i="9"/>
  <c r="O29" i="9" s="1"/>
  <c r="O202" i="9" s="1"/>
  <c r="M12" i="9"/>
  <c r="K13" i="16" s="1"/>
  <c r="Y30" i="16"/>
  <c r="L36" i="16"/>
  <c r="F140" i="9"/>
  <c r="N206" i="9"/>
  <c r="O33" i="9" s="1"/>
  <c r="O206" i="9" s="1"/>
  <c r="L45" i="16"/>
  <c r="F168" i="9"/>
  <c r="L64" i="16"/>
  <c r="P15" i="9"/>
  <c r="L16" i="16" s="1"/>
  <c r="P49" i="9"/>
  <c r="F154" i="9" s="1"/>
  <c r="K34" i="16"/>
  <c r="Z48" i="16"/>
  <c r="I155" i="16"/>
  <c r="Q205" i="9"/>
  <c r="R32" i="9" s="1"/>
  <c r="R205" i="9" s="1"/>
  <c r="S32" i="9" s="1"/>
  <c r="S205" i="9" s="1"/>
  <c r="P40" i="9"/>
  <c r="P213" i="9" s="1"/>
  <c r="P41" i="9"/>
  <c r="F146" i="9" s="1"/>
  <c r="Q208" i="9"/>
  <c r="R35" i="9" s="1"/>
  <c r="R208" i="9" s="1"/>
  <c r="P28" i="9"/>
  <c r="L29" i="16" s="1"/>
  <c r="Y24" i="16"/>
  <c r="N237" i="9"/>
  <c r="N199" i="9"/>
  <c r="F130" i="9"/>
  <c r="L26" i="16"/>
  <c r="Y12" i="16"/>
  <c r="Z21" i="16"/>
  <c r="N194" i="9"/>
  <c r="W150" i="16"/>
  <c r="M39" i="16"/>
  <c r="O62" i="9"/>
  <c r="O235" i="9" s="1"/>
  <c r="Y22" i="16"/>
  <c r="Y25" i="16"/>
  <c r="Q207" i="9"/>
  <c r="R34" i="9" s="1"/>
  <c r="R207" i="9" s="1"/>
  <c r="S34" i="9" s="1"/>
  <c r="S207" i="9" s="1"/>
  <c r="T34" i="9" s="1"/>
  <c r="Q215" i="9"/>
  <c r="R42" i="9" s="1"/>
  <c r="R215" i="9" s="1"/>
  <c r="S42" i="9" s="1"/>
  <c r="S215" i="9" s="1"/>
  <c r="Y31" i="16"/>
  <c r="L33" i="16"/>
  <c r="N190" i="9"/>
  <c r="O17" i="9" s="1"/>
  <c r="O190" i="9" s="1"/>
  <c r="O56" i="9"/>
  <c r="O229" i="9" s="1"/>
  <c r="P198" i="9"/>
  <c r="L51" i="16"/>
  <c r="M184" i="9"/>
  <c r="P193" i="9"/>
  <c r="F157" i="9"/>
  <c r="L53" i="16"/>
  <c r="S211" i="9"/>
  <c r="T38" i="9" s="1"/>
  <c r="T211" i="9" s="1"/>
  <c r="U38" i="9" s="1"/>
  <c r="U211" i="9" s="1"/>
  <c r="N24" i="9"/>
  <c r="N197" i="9" s="1"/>
  <c r="N30" i="9"/>
  <c r="P217" i="9"/>
  <c r="Q44" i="9" s="1"/>
  <c r="F137" i="9"/>
  <c r="P10" i="9"/>
  <c r="F115" i="9" s="1"/>
  <c r="P54" i="9"/>
  <c r="F159" i="9" s="1"/>
  <c r="P236" i="9"/>
  <c r="O191" i="9"/>
  <c r="K15" i="16"/>
  <c r="P225" i="9"/>
  <c r="I165" i="16" l="1"/>
  <c r="W165" i="16" s="1"/>
  <c r="T228" i="9"/>
  <c r="U55" i="9" s="1"/>
  <c r="U228" i="9" s="1"/>
  <c r="V55" i="9" s="1"/>
  <c r="G160" i="9" s="1"/>
  <c r="L32" i="16"/>
  <c r="Z32" i="16" s="1"/>
  <c r="I128" i="16"/>
  <c r="W128" i="16" s="1"/>
  <c r="F170" i="9"/>
  <c r="N59" i="9"/>
  <c r="N232" i="9" s="1"/>
  <c r="I156" i="16"/>
  <c r="W156" i="16" s="1"/>
  <c r="K14" i="16"/>
  <c r="Y14" i="16" s="1"/>
  <c r="P221" i="9"/>
  <c r="Q48" i="9" s="1"/>
  <c r="Q221" i="9" s="1"/>
  <c r="R48" i="9" s="1"/>
  <c r="F153" i="9"/>
  <c r="O19" i="9"/>
  <c r="O192" i="9" s="1"/>
  <c r="P19" i="9" s="1"/>
  <c r="P192" i="9" s="1"/>
  <c r="P39" i="9"/>
  <c r="P212" i="9" s="1"/>
  <c r="Q39" i="9" s="1"/>
  <c r="Q212" i="9" s="1"/>
  <c r="R39" i="9" s="1"/>
  <c r="R212" i="9" s="1"/>
  <c r="N37" i="9"/>
  <c r="N210" i="9" s="1"/>
  <c r="O37" i="9" s="1"/>
  <c r="F136" i="9"/>
  <c r="Q16" i="9"/>
  <c r="Q189" i="9" s="1"/>
  <c r="R16" i="9" s="1"/>
  <c r="N182" i="9"/>
  <c r="O9" i="9" s="1"/>
  <c r="O182" i="9" s="1"/>
  <c r="P9" i="9" s="1"/>
  <c r="P182" i="9" s="1"/>
  <c r="O226" i="9"/>
  <c r="P53" i="9" s="1"/>
  <c r="P226" i="9" s="1"/>
  <c r="Q53" i="9" s="1"/>
  <c r="Q226" i="9" s="1"/>
  <c r="L17" i="16"/>
  <c r="K10" i="16"/>
  <c r="N58" i="9"/>
  <c r="N231" i="9" s="1"/>
  <c r="O58" i="9" s="1"/>
  <c r="N22" i="9"/>
  <c r="N195" i="9" s="1"/>
  <c r="O22" i="9" s="1"/>
  <c r="O195" i="9" s="1"/>
  <c r="P22" i="9" s="1"/>
  <c r="P195" i="9" s="1"/>
  <c r="Q22" i="9" s="1"/>
  <c r="L66" i="16"/>
  <c r="F121" i="9"/>
  <c r="Z56" i="16"/>
  <c r="I163" i="16"/>
  <c r="W163" i="16" s="1"/>
  <c r="L62" i="16"/>
  <c r="Z62" i="16" s="1"/>
  <c r="L50" i="16"/>
  <c r="I157" i="16" s="1"/>
  <c r="F120" i="9"/>
  <c r="F145" i="9"/>
  <c r="P222" i="9"/>
  <c r="Q49" i="9" s="1"/>
  <c r="P227" i="9"/>
  <c r="Q54" i="9" s="1"/>
  <c r="Q227" i="9" s="1"/>
  <c r="R54" i="9" s="1"/>
  <c r="R227" i="9" s="1"/>
  <c r="S54" i="9" s="1"/>
  <c r="S227" i="9" s="1"/>
  <c r="P219" i="9"/>
  <c r="Q46" i="9" s="1"/>
  <c r="P201" i="9"/>
  <c r="Q28" i="9" s="1"/>
  <c r="Q201" i="9" s="1"/>
  <c r="R28" i="9" s="1"/>
  <c r="R201" i="9" s="1"/>
  <c r="S28" i="9" s="1"/>
  <c r="S201" i="9" s="1"/>
  <c r="T28" i="9" s="1"/>
  <c r="P218" i="9"/>
  <c r="Q45" i="9" s="1"/>
  <c r="L46" i="16"/>
  <c r="Z46" i="16" s="1"/>
  <c r="F150" i="9"/>
  <c r="P234" i="9"/>
  <c r="Q61" i="9" s="1"/>
  <c r="P183" i="9"/>
  <c r="Q10" i="9" s="1"/>
  <c r="L11" i="16"/>
  <c r="Z11" i="16" s="1"/>
  <c r="Z29" i="16"/>
  <c r="I136" i="16"/>
  <c r="P56" i="9"/>
  <c r="P229" i="9" s="1"/>
  <c r="P36" i="9"/>
  <c r="P209" i="9" s="1"/>
  <c r="Q36" i="9" s="1"/>
  <c r="Q40" i="9"/>
  <c r="O24" i="9"/>
  <c r="AA32" i="16"/>
  <c r="Z26" i="16"/>
  <c r="I133" i="16"/>
  <c r="T32" i="9"/>
  <c r="T205" i="9" s="1"/>
  <c r="U32" i="9" s="1"/>
  <c r="Z16" i="16"/>
  <c r="I123" i="16"/>
  <c r="Q52" i="9"/>
  <c r="Q225" i="9" s="1"/>
  <c r="R52" i="9" s="1"/>
  <c r="R225" i="9" s="1"/>
  <c r="Q63" i="9"/>
  <c r="Q236" i="9" s="1"/>
  <c r="L61" i="16"/>
  <c r="F165" i="9"/>
  <c r="N203" i="9"/>
  <c r="V38" i="9"/>
  <c r="N11" i="9"/>
  <c r="N184" i="9" s="1"/>
  <c r="O11" i="9" s="1"/>
  <c r="O184" i="9" s="1"/>
  <c r="L41" i="16"/>
  <c r="L47" i="16"/>
  <c r="S204" i="9"/>
  <c r="T31" i="9" s="1"/>
  <c r="O26" i="9"/>
  <c r="O196" i="9"/>
  <c r="P23" i="9" s="1"/>
  <c r="P196" i="9" s="1"/>
  <c r="Q23" i="9" s="1"/>
  <c r="P214" i="9"/>
  <c r="Q41" i="9" s="1"/>
  <c r="O186" i="9"/>
  <c r="P13" i="9" s="1"/>
  <c r="P186" i="9" s="1"/>
  <c r="Q13" i="9" s="1"/>
  <c r="M43" i="16"/>
  <c r="L44" i="16"/>
  <c r="F148" i="9"/>
  <c r="W155" i="16"/>
  <c r="Y34" i="16"/>
  <c r="P188" i="9"/>
  <c r="P33" i="9"/>
  <c r="Z36" i="16"/>
  <c r="I143" i="16"/>
  <c r="R220" i="9"/>
  <c r="S47" i="9" s="1"/>
  <c r="S220" i="9" s="1"/>
  <c r="T47" i="9" s="1"/>
  <c r="S27" i="9"/>
  <c r="M28" i="16" s="1"/>
  <c r="Q233" i="9"/>
  <c r="R60" i="9" s="1"/>
  <c r="R233" i="9" s="1"/>
  <c r="Z53" i="16"/>
  <c r="I160" i="16"/>
  <c r="Z51" i="16"/>
  <c r="I158" i="16"/>
  <c r="P17" i="9"/>
  <c r="F122" i="9" s="1"/>
  <c r="T42" i="9"/>
  <c r="O64" i="9"/>
  <c r="O237" i="9" s="1"/>
  <c r="Q43" i="9"/>
  <c r="Z64" i="16"/>
  <c r="I171" i="16"/>
  <c r="F133" i="9"/>
  <c r="P29" i="9"/>
  <c r="F134" i="9" s="1"/>
  <c r="O14" i="9"/>
  <c r="O187" i="9" s="1"/>
  <c r="Q217" i="9"/>
  <c r="R44" i="9" s="1"/>
  <c r="R217" i="9" s="1"/>
  <c r="Q20" i="9"/>
  <c r="Q193" i="9" s="1"/>
  <c r="R20" i="9" s="1"/>
  <c r="R193" i="9" s="1"/>
  <c r="S20" i="9" s="1"/>
  <c r="S193" i="9" s="1"/>
  <c r="T20" i="9" s="1"/>
  <c r="O21" i="9"/>
  <c r="S35" i="9"/>
  <c r="R50" i="9"/>
  <c r="R223" i="9" s="1"/>
  <c r="Y13" i="16"/>
  <c r="Y15" i="16"/>
  <c r="P18" i="9"/>
  <c r="Q25" i="9"/>
  <c r="L55" i="16"/>
  <c r="Z33" i="16"/>
  <c r="I140" i="16"/>
  <c r="T207" i="9"/>
  <c r="U34" i="9" s="1"/>
  <c r="U207" i="9" s="1"/>
  <c r="P62" i="9"/>
  <c r="P235" i="9" s="1"/>
  <c r="AA39" i="16"/>
  <c r="S65" i="9"/>
  <c r="M66" i="16" s="1"/>
  <c r="M35" i="16"/>
  <c r="M33" i="16"/>
  <c r="I152" i="16"/>
  <c r="Z45" i="16"/>
  <c r="M185" i="9"/>
  <c r="Q230" i="9"/>
  <c r="L42" i="16"/>
  <c r="O224" i="9"/>
  <c r="I139" i="16" l="1"/>
  <c r="W139" i="16" s="1"/>
  <c r="I169" i="16"/>
  <c r="R221" i="9"/>
  <c r="S48" i="9" s="1"/>
  <c r="S221" i="9" s="1"/>
  <c r="T48" i="9" s="1"/>
  <c r="O59" i="9"/>
  <c r="O232" i="9" s="1"/>
  <c r="L54" i="16"/>
  <c r="O210" i="9"/>
  <c r="Q19" i="9"/>
  <c r="Q192" i="9" s="1"/>
  <c r="R19" i="9" s="1"/>
  <c r="R192" i="9" s="1"/>
  <c r="S19" i="9" s="1"/>
  <c r="S192" i="9" s="1"/>
  <c r="F144" i="9"/>
  <c r="L40" i="16"/>
  <c r="L20" i="16"/>
  <c r="F124" i="9"/>
  <c r="Q195" i="9"/>
  <c r="R22" i="9" s="1"/>
  <c r="R195" i="9" s="1"/>
  <c r="S22" i="9" s="1"/>
  <c r="S195" i="9" s="1"/>
  <c r="T22" i="9" s="1"/>
  <c r="T195" i="9" s="1"/>
  <c r="U22" i="9" s="1"/>
  <c r="U195" i="9" s="1"/>
  <c r="V22" i="9" s="1"/>
  <c r="G127" i="9" s="1"/>
  <c r="O231" i="9"/>
  <c r="P58" i="9" s="1"/>
  <c r="P231" i="9" s="1"/>
  <c r="F114" i="9"/>
  <c r="R189" i="9"/>
  <c r="S16" i="9" s="1"/>
  <c r="S189" i="9" s="1"/>
  <c r="T16" i="9" s="1"/>
  <c r="I173" i="16"/>
  <c r="W173" i="16" s="1"/>
  <c r="Z66" i="16"/>
  <c r="L10" i="16"/>
  <c r="Z10" i="16" s="1"/>
  <c r="Q9" i="9"/>
  <c r="Q182" i="9" s="1"/>
  <c r="R9" i="9" s="1"/>
  <c r="R182" i="9" s="1"/>
  <c r="S9" i="9" s="1"/>
  <c r="S182" i="9" s="1"/>
  <c r="T9" i="9" s="1"/>
  <c r="T182" i="9" s="1"/>
  <c r="F127" i="9"/>
  <c r="L23" i="16"/>
  <c r="Y10" i="16"/>
  <c r="Y112" i="16" s="1"/>
  <c r="F158" i="9"/>
  <c r="Z17" i="16"/>
  <c r="I124" i="16"/>
  <c r="W124" i="16" s="1"/>
  <c r="Z50" i="16"/>
  <c r="Q183" i="9"/>
  <c r="R10" i="9" s="1"/>
  <c r="R183" i="9" s="1"/>
  <c r="S10" i="9" s="1"/>
  <c r="S183" i="9" s="1"/>
  <c r="I153" i="16"/>
  <c r="W153" i="16" s="1"/>
  <c r="F161" i="9"/>
  <c r="L57" i="16"/>
  <c r="I164" i="16" s="1"/>
  <c r="Q222" i="9"/>
  <c r="R49" i="9" s="1"/>
  <c r="R222" i="9" s="1"/>
  <c r="S49" i="9" s="1"/>
  <c r="S222" i="9" s="1"/>
  <c r="T49" i="9" s="1"/>
  <c r="T222" i="9" s="1"/>
  <c r="U49" i="9" s="1"/>
  <c r="U222" i="9" s="1"/>
  <c r="I118" i="16"/>
  <c r="W118" i="16" s="1"/>
  <c r="Q234" i="9"/>
  <c r="R61" i="9" s="1"/>
  <c r="R234" i="9" s="1"/>
  <c r="S61" i="9" s="1"/>
  <c r="M62" i="16" s="1"/>
  <c r="S238" i="9"/>
  <c r="T65" i="9" s="1"/>
  <c r="L30" i="16"/>
  <c r="Z30" i="16" s="1"/>
  <c r="L24" i="16"/>
  <c r="Z24" i="16" s="1"/>
  <c r="P202" i="9"/>
  <c r="Q29" i="9" s="1"/>
  <c r="Q202" i="9" s="1"/>
  <c r="R29" i="9" s="1"/>
  <c r="R202" i="9" s="1"/>
  <c r="S29" i="9" s="1"/>
  <c r="S202" i="9" s="1"/>
  <c r="F167" i="9"/>
  <c r="P11" i="9"/>
  <c r="F116" i="9" s="1"/>
  <c r="Q209" i="9"/>
  <c r="R36" i="9" s="1"/>
  <c r="R209" i="9" s="1"/>
  <c r="S36" i="9" s="1"/>
  <c r="S209" i="9" s="1"/>
  <c r="T36" i="9" s="1"/>
  <c r="T201" i="9"/>
  <c r="U28" i="9" s="1"/>
  <c r="U201" i="9" s="1"/>
  <c r="Q56" i="9"/>
  <c r="R63" i="9"/>
  <c r="R236" i="9" s="1"/>
  <c r="U205" i="9"/>
  <c r="S39" i="9"/>
  <c r="Q62" i="9"/>
  <c r="Q235" i="9" s="1"/>
  <c r="R62" i="9" s="1"/>
  <c r="R235" i="9" s="1"/>
  <c r="S62" i="9" s="1"/>
  <c r="S235" i="9" s="1"/>
  <c r="T193" i="9"/>
  <c r="U20" i="9" s="1"/>
  <c r="U193" i="9" s="1"/>
  <c r="P64" i="9"/>
  <c r="P237" i="9" s="1"/>
  <c r="Q64" i="9" s="1"/>
  <c r="S52" i="9"/>
  <c r="M53" i="16" s="1"/>
  <c r="R57" i="9"/>
  <c r="R230" i="9" s="1"/>
  <c r="W152" i="16"/>
  <c r="V34" i="9"/>
  <c r="V207" i="9" s="1"/>
  <c r="W34" i="9" s="1"/>
  <c r="Z55" i="16"/>
  <c r="I162" i="16"/>
  <c r="L19" i="16"/>
  <c r="F123" i="9"/>
  <c r="S60" i="9"/>
  <c r="S233" i="9" s="1"/>
  <c r="W157" i="16"/>
  <c r="F138" i="9"/>
  <c r="L34" i="16"/>
  <c r="N12" i="9"/>
  <c r="V228" i="9"/>
  <c r="AA35" i="16"/>
  <c r="P191" i="9"/>
  <c r="R53" i="9"/>
  <c r="R226" i="9" s="1"/>
  <c r="S208" i="9"/>
  <c r="T35" i="9" s="1"/>
  <c r="N56" i="16"/>
  <c r="L63" i="16"/>
  <c r="P190" i="9"/>
  <c r="Q17" i="9" s="1"/>
  <c r="W158" i="16"/>
  <c r="S200" i="9"/>
  <c r="T27" i="9" s="1"/>
  <c r="P206" i="9"/>
  <c r="Q33" i="9" s="1"/>
  <c r="Q214" i="9"/>
  <c r="R41" i="9" s="1"/>
  <c r="R214" i="9" s="1"/>
  <c r="O30" i="9"/>
  <c r="O203" i="9" s="1"/>
  <c r="P30" i="9" s="1"/>
  <c r="F128" i="9"/>
  <c r="O197" i="9"/>
  <c r="L14" i="16"/>
  <c r="Q213" i="9"/>
  <c r="AA33" i="16"/>
  <c r="M29" i="16"/>
  <c r="S50" i="9"/>
  <c r="S223" i="9" s="1"/>
  <c r="M21" i="16"/>
  <c r="P14" i="9"/>
  <c r="P187" i="9" s="1"/>
  <c r="Q14" i="9" s="1"/>
  <c r="AA28" i="16"/>
  <c r="Q186" i="9"/>
  <c r="R13" i="9" s="1"/>
  <c r="R186" i="9" s="1"/>
  <c r="Z41" i="16"/>
  <c r="I148" i="16"/>
  <c r="L37" i="16"/>
  <c r="F141" i="9"/>
  <c r="P51" i="9"/>
  <c r="P224" i="9" s="1"/>
  <c r="Q51" i="9" s="1"/>
  <c r="AA66" i="16"/>
  <c r="M36" i="16"/>
  <c r="W140" i="16"/>
  <c r="Q198" i="9"/>
  <c r="Q219" i="9"/>
  <c r="M55" i="16"/>
  <c r="O194" i="9"/>
  <c r="P21" i="9" s="1"/>
  <c r="P194" i="9" s="1"/>
  <c r="Q21" i="9" s="1"/>
  <c r="Q218" i="9"/>
  <c r="R45" i="9" s="1"/>
  <c r="R218" i="9" s="1"/>
  <c r="S45" i="9" s="1"/>
  <c r="S218" i="9" s="1"/>
  <c r="W171" i="16"/>
  <c r="T220" i="9"/>
  <c r="U47" i="9" s="1"/>
  <c r="W143" i="16"/>
  <c r="Q15" i="9"/>
  <c r="Z44" i="16"/>
  <c r="I151" i="16"/>
  <c r="T204" i="9"/>
  <c r="U31" i="9" s="1"/>
  <c r="U204" i="9" s="1"/>
  <c r="N39" i="16"/>
  <c r="G143" i="9"/>
  <c r="W169" i="16"/>
  <c r="W123" i="16"/>
  <c r="W136" i="16"/>
  <c r="Z42" i="16"/>
  <c r="I149" i="16"/>
  <c r="L18" i="16"/>
  <c r="T54" i="9"/>
  <c r="T227" i="9" s="1"/>
  <c r="U54" i="9" s="1"/>
  <c r="U227" i="9" s="1"/>
  <c r="F118" i="9"/>
  <c r="S44" i="9"/>
  <c r="M45" i="16" s="1"/>
  <c r="Q216" i="9"/>
  <c r="T215" i="9"/>
  <c r="U42" i="9" s="1"/>
  <c r="U215" i="9" s="1"/>
  <c r="V42" i="9" s="1"/>
  <c r="V215" i="9" s="1"/>
  <c r="W42" i="9" s="1"/>
  <c r="W160" i="16"/>
  <c r="AA43" i="16"/>
  <c r="Q196" i="9"/>
  <c r="R23" i="9" s="1"/>
  <c r="R196" i="9" s="1"/>
  <c r="O199" i="9"/>
  <c r="P26" i="9" s="1"/>
  <c r="P199" i="9" s="1"/>
  <c r="Q26" i="9" s="1"/>
  <c r="Z47" i="16"/>
  <c r="I154" i="16"/>
  <c r="V211" i="9"/>
  <c r="W38" i="9" s="1"/>
  <c r="Z61" i="16"/>
  <c r="I168" i="16"/>
  <c r="W133" i="16"/>
  <c r="M48" i="16"/>
  <c r="T221" i="9" l="1"/>
  <c r="U48" i="9" s="1"/>
  <c r="U221" i="9" s="1"/>
  <c r="M49" i="16"/>
  <c r="AA49" i="16" s="1"/>
  <c r="T189" i="9"/>
  <c r="U16" i="9" s="1"/>
  <c r="I117" i="16"/>
  <c r="W117" i="16" s="1"/>
  <c r="P59" i="9"/>
  <c r="P232" i="9" s="1"/>
  <c r="T19" i="9"/>
  <c r="T192" i="9" s="1"/>
  <c r="U19" i="9" s="1"/>
  <c r="Z54" i="16"/>
  <c r="I161" i="16"/>
  <c r="W161" i="16" s="1"/>
  <c r="L59" i="16"/>
  <c r="Z20" i="16"/>
  <c r="I127" i="16"/>
  <c r="W127" i="16" s="1"/>
  <c r="M20" i="16"/>
  <c r="AA20" i="16" s="1"/>
  <c r="Z40" i="16"/>
  <c r="I147" i="16"/>
  <c r="W147" i="16" s="1"/>
  <c r="P37" i="9"/>
  <c r="P210" i="9" s="1"/>
  <c r="Q37" i="9" s="1"/>
  <c r="Q210" i="9" s="1"/>
  <c r="R37" i="9" s="1"/>
  <c r="R210" i="9" s="1"/>
  <c r="S37" i="9" s="1"/>
  <c r="S210" i="9" s="1"/>
  <c r="T37" i="9" s="1"/>
  <c r="F163" i="9"/>
  <c r="Q58" i="9"/>
  <c r="Q231" i="9" s="1"/>
  <c r="R58" i="9" s="1"/>
  <c r="R231" i="9" s="1"/>
  <c r="M23" i="16"/>
  <c r="AA23" i="16" s="1"/>
  <c r="M10" i="16"/>
  <c r="AA10" i="16" s="1"/>
  <c r="M17" i="16"/>
  <c r="AA17" i="16" s="1"/>
  <c r="Z23" i="16"/>
  <c r="I130" i="16"/>
  <c r="W130" i="16" s="1"/>
  <c r="Z57" i="16"/>
  <c r="T238" i="9"/>
  <c r="U65" i="9" s="1"/>
  <c r="L15" i="16"/>
  <c r="I122" i="16" s="1"/>
  <c r="M61" i="16"/>
  <c r="AA61" i="16" s="1"/>
  <c r="L65" i="16"/>
  <c r="I172" i="16" s="1"/>
  <c r="N35" i="16"/>
  <c r="AB35" i="16" s="1"/>
  <c r="G139" i="9"/>
  <c r="I131" i="16"/>
  <c r="W131" i="16" s="1"/>
  <c r="M50" i="16"/>
  <c r="AA50" i="16" s="1"/>
  <c r="L12" i="16"/>
  <c r="Z12" i="16" s="1"/>
  <c r="I137" i="16"/>
  <c r="W137" i="16" s="1"/>
  <c r="F119" i="9"/>
  <c r="N23" i="16"/>
  <c r="AB23" i="16" s="1"/>
  <c r="F169" i="9"/>
  <c r="S217" i="9"/>
  <c r="T44" i="9" s="1"/>
  <c r="T217" i="9" s="1"/>
  <c r="V195" i="9"/>
  <c r="W22" i="9" s="1"/>
  <c r="V54" i="9"/>
  <c r="G159" i="9" s="1"/>
  <c r="T62" i="9"/>
  <c r="V49" i="9"/>
  <c r="G154" i="9" s="1"/>
  <c r="T60" i="9"/>
  <c r="W207" i="9"/>
  <c r="S53" i="9"/>
  <c r="S226" i="9" s="1"/>
  <c r="T29" i="9"/>
  <c r="T202" i="9" s="1"/>
  <c r="U29" i="9" s="1"/>
  <c r="U202" i="9" s="1"/>
  <c r="Q237" i="9"/>
  <c r="R64" i="9" s="1"/>
  <c r="R237" i="9" s="1"/>
  <c r="S64" i="9" s="1"/>
  <c r="S237" i="9" s="1"/>
  <c r="T64" i="9" s="1"/>
  <c r="T237" i="9" s="1"/>
  <c r="Q224" i="9"/>
  <c r="R51" i="9" s="1"/>
  <c r="R224" i="9" s="1"/>
  <c r="S51" i="9" s="1"/>
  <c r="S224" i="9" s="1"/>
  <c r="S63" i="9"/>
  <c r="S236" i="9" s="1"/>
  <c r="AA45" i="16"/>
  <c r="Z18" i="16"/>
  <c r="I125" i="16"/>
  <c r="AB39" i="16"/>
  <c r="V31" i="9"/>
  <c r="V204" i="9" s="1"/>
  <c r="W31" i="9" s="1"/>
  <c r="M51" i="16"/>
  <c r="AA29" i="16"/>
  <c r="Z14" i="16"/>
  <c r="I121" i="16"/>
  <c r="Q190" i="9"/>
  <c r="R17" i="9" s="1"/>
  <c r="R190" i="9" s="1"/>
  <c r="S17" i="9" s="1"/>
  <c r="S190" i="9" s="1"/>
  <c r="T17" i="9" s="1"/>
  <c r="T208" i="9"/>
  <c r="U35" i="9" s="1"/>
  <c r="U208" i="9" s="1"/>
  <c r="V35" i="9" s="1"/>
  <c r="V208" i="9" s="1"/>
  <c r="W35" i="9" s="1"/>
  <c r="W208" i="9" s="1"/>
  <c r="X35" i="9" s="1"/>
  <c r="X208" i="9" s="1"/>
  <c r="S234" i="9"/>
  <c r="W55" i="9"/>
  <c r="V32" i="9"/>
  <c r="V205" i="9" s="1"/>
  <c r="W32" i="9" s="1"/>
  <c r="V28" i="9"/>
  <c r="V201" i="9" s="1"/>
  <c r="W28" i="9" s="1"/>
  <c r="W201" i="9" s="1"/>
  <c r="X28" i="9" s="1"/>
  <c r="X201" i="9" s="1"/>
  <c r="AA48" i="16"/>
  <c r="W211" i="9"/>
  <c r="X38" i="9" s="1"/>
  <c r="X211" i="9" s="1"/>
  <c r="S23" i="9"/>
  <c r="U9" i="9"/>
  <c r="U182" i="9" s="1"/>
  <c r="F131" i="9"/>
  <c r="W151" i="16"/>
  <c r="T45" i="9"/>
  <c r="Q187" i="9"/>
  <c r="R14" i="9" s="1"/>
  <c r="R187" i="9" s="1"/>
  <c r="T50" i="9"/>
  <c r="P24" i="9"/>
  <c r="P197" i="9" s="1"/>
  <c r="S41" i="9"/>
  <c r="Z63" i="16"/>
  <c r="I170" i="16"/>
  <c r="M46" i="16"/>
  <c r="Q18" i="9"/>
  <c r="N185" i="9"/>
  <c r="Z34" i="16"/>
  <c r="I141" i="16"/>
  <c r="Z19" i="16"/>
  <c r="I126" i="16"/>
  <c r="AA53" i="16"/>
  <c r="M40" i="16"/>
  <c r="Q229" i="9"/>
  <c r="P184" i="9"/>
  <c r="Q11" i="9" s="1"/>
  <c r="Q199" i="9"/>
  <c r="R43" i="9"/>
  <c r="R216" i="9" s="1"/>
  <c r="W149" i="16"/>
  <c r="L27" i="16"/>
  <c r="Q188" i="9"/>
  <c r="R15" i="9" s="1"/>
  <c r="R188" i="9" s="1"/>
  <c r="S15" i="9" s="1"/>
  <c r="S188" i="9" s="1"/>
  <c r="T15" i="9" s="1"/>
  <c r="U220" i="9"/>
  <c r="M11" i="16"/>
  <c r="G147" i="9"/>
  <c r="AA55" i="16"/>
  <c r="R46" i="9"/>
  <c r="R219" i="9" s="1"/>
  <c r="S46" i="9" s="1"/>
  <c r="S219" i="9" s="1"/>
  <c r="T46" i="9" s="1"/>
  <c r="AA36" i="16"/>
  <c r="Z37" i="16"/>
  <c r="I144" i="16"/>
  <c r="L31" i="16"/>
  <c r="Q206" i="9"/>
  <c r="L22" i="16"/>
  <c r="S225" i="9"/>
  <c r="T52" i="9" s="1"/>
  <c r="V20" i="9"/>
  <c r="S212" i="9"/>
  <c r="T39" i="9" s="1"/>
  <c r="T212" i="9" s="1"/>
  <c r="U39" i="9" s="1"/>
  <c r="U212" i="9" s="1"/>
  <c r="M37" i="16"/>
  <c r="W168" i="16"/>
  <c r="W154" i="16"/>
  <c r="W215" i="9"/>
  <c r="X42" i="9" s="1"/>
  <c r="X215" i="9" s="1"/>
  <c r="W164" i="16"/>
  <c r="T10" i="9"/>
  <c r="N43" i="16"/>
  <c r="Q194" i="9"/>
  <c r="R25" i="9"/>
  <c r="L52" i="16"/>
  <c r="F156" i="9"/>
  <c r="W148" i="16"/>
  <c r="S13" i="9"/>
  <c r="M14" i="16" s="1"/>
  <c r="AA21" i="16"/>
  <c r="R40" i="9"/>
  <c r="R213" i="9" s="1"/>
  <c r="P203" i="9"/>
  <c r="Q30" i="9" s="1"/>
  <c r="F135" i="9"/>
  <c r="T200" i="9"/>
  <c r="U27" i="9" s="1"/>
  <c r="U200" i="9" s="1"/>
  <c r="AB56" i="16"/>
  <c r="F126" i="9"/>
  <c r="AA62" i="16"/>
  <c r="M30" i="16"/>
  <c r="W162" i="16"/>
  <c r="S57" i="9"/>
  <c r="M58" i="16" s="1"/>
  <c r="M63" i="16"/>
  <c r="T209" i="9"/>
  <c r="Z15" i="16" l="1"/>
  <c r="F164" i="9"/>
  <c r="L60" i="16"/>
  <c r="Z60" i="16" s="1"/>
  <c r="Q59" i="9"/>
  <c r="Q232" i="9" s="1"/>
  <c r="R59" i="9" s="1"/>
  <c r="L38" i="16"/>
  <c r="F142" i="9"/>
  <c r="Z59" i="16"/>
  <c r="I166" i="16"/>
  <c r="W166" i="16" s="1"/>
  <c r="S58" i="9"/>
  <c r="M59" i="16" s="1"/>
  <c r="AA59" i="16" s="1"/>
  <c r="M38" i="16"/>
  <c r="AA38" i="16" s="1"/>
  <c r="U238" i="9"/>
  <c r="V65" i="9" s="1"/>
  <c r="G170" i="9" s="1"/>
  <c r="Z65" i="16"/>
  <c r="G140" i="9"/>
  <c r="N55" i="16"/>
  <c r="AB55" i="16" s="1"/>
  <c r="I119" i="16"/>
  <c r="W119" i="16" s="1"/>
  <c r="N50" i="16"/>
  <c r="AB50" i="16" s="1"/>
  <c r="W195" i="9"/>
  <c r="X22" i="9" s="1"/>
  <c r="X195" i="9" s="1"/>
  <c r="Y22" i="9" s="1"/>
  <c r="O23" i="16" s="1"/>
  <c r="S230" i="9"/>
  <c r="T57" i="9" s="1"/>
  <c r="M52" i="16"/>
  <c r="AA52" i="16" s="1"/>
  <c r="T53" i="9"/>
  <c r="T226" i="9" s="1"/>
  <c r="AA14" i="16"/>
  <c r="T63" i="9"/>
  <c r="AA63" i="16"/>
  <c r="Q203" i="9"/>
  <c r="W172" i="16"/>
  <c r="R21" i="9"/>
  <c r="R194" i="9" s="1"/>
  <c r="AA37" i="16"/>
  <c r="T225" i="9"/>
  <c r="U52" i="9" s="1"/>
  <c r="U225" i="9" s="1"/>
  <c r="V52" i="9" s="1"/>
  <c r="V225" i="9" s="1"/>
  <c r="Z27" i="16"/>
  <c r="I134" i="16"/>
  <c r="S43" i="9"/>
  <c r="M44" i="16" s="1"/>
  <c r="Q184" i="9"/>
  <c r="AA40" i="16"/>
  <c r="AA46" i="16"/>
  <c r="M42" i="16"/>
  <c r="S14" i="9"/>
  <c r="S187" i="9" s="1"/>
  <c r="T14" i="9" s="1"/>
  <c r="T187" i="9" s="1"/>
  <c r="U14" i="9" s="1"/>
  <c r="U187" i="9" s="1"/>
  <c r="U44" i="9"/>
  <c r="W122" i="16"/>
  <c r="V48" i="9"/>
  <c r="G153" i="9" s="1"/>
  <c r="Y35" i="9"/>
  <c r="O36" i="16" s="1"/>
  <c r="AC36" i="16" s="1"/>
  <c r="T190" i="9"/>
  <c r="AA51" i="16"/>
  <c r="W125" i="16"/>
  <c r="V29" i="9"/>
  <c r="V202" i="9" s="1"/>
  <c r="T210" i="9"/>
  <c r="U37" i="9" s="1"/>
  <c r="U210" i="9" s="1"/>
  <c r="S40" i="9"/>
  <c r="M41" i="16" s="1"/>
  <c r="R198" i="9"/>
  <c r="S25" i="9" s="1"/>
  <c r="S198" i="9" s="1"/>
  <c r="T25" i="9" s="1"/>
  <c r="AB43" i="16"/>
  <c r="V39" i="9"/>
  <c r="N40" i="16" s="1"/>
  <c r="AB40" i="16" s="1"/>
  <c r="R33" i="9"/>
  <c r="R206" i="9" s="1"/>
  <c r="S33" i="9" s="1"/>
  <c r="S206" i="9" s="1"/>
  <c r="W144" i="16"/>
  <c r="M47" i="16"/>
  <c r="R26" i="9"/>
  <c r="R199" i="9" s="1"/>
  <c r="S26" i="9" s="1"/>
  <c r="S199" i="9" s="1"/>
  <c r="T26" i="9" s="1"/>
  <c r="W126" i="16"/>
  <c r="W170" i="16"/>
  <c r="S214" i="9"/>
  <c r="T223" i="9"/>
  <c r="U50" i="9" s="1"/>
  <c r="U223" i="9" s="1"/>
  <c r="M16" i="16"/>
  <c r="Y38" i="9"/>
  <c r="Y211" i="9" s="1"/>
  <c r="Z38" i="9" s="1"/>
  <c r="G133" i="9"/>
  <c r="N29" i="16"/>
  <c r="N33" i="16"/>
  <c r="G137" i="9"/>
  <c r="U192" i="9"/>
  <c r="V19" i="9" s="1"/>
  <c r="V192" i="9" s="1"/>
  <c r="W19" i="9" s="1"/>
  <c r="W121" i="16"/>
  <c r="G136" i="9"/>
  <c r="N32" i="16"/>
  <c r="M65" i="16"/>
  <c r="T233" i="9"/>
  <c r="U60" i="9" s="1"/>
  <c r="U233" i="9" s="1"/>
  <c r="T235" i="9"/>
  <c r="U62" i="9" s="1"/>
  <c r="U235" i="9" s="1"/>
  <c r="V27" i="9"/>
  <c r="G132" i="9" s="1"/>
  <c r="Y42" i="9"/>
  <c r="O43" i="16" s="1"/>
  <c r="G125" i="9"/>
  <c r="N21" i="16"/>
  <c r="AA58" i="16"/>
  <c r="Z31" i="16"/>
  <c r="I138" i="16"/>
  <c r="T219" i="9"/>
  <c r="V47" i="9"/>
  <c r="V220" i="9" s="1"/>
  <c r="W47" i="9" s="1"/>
  <c r="R56" i="9"/>
  <c r="O12" i="9"/>
  <c r="O185" i="9" s="1"/>
  <c r="Q24" i="9"/>
  <c r="Q197" i="9" s="1"/>
  <c r="V9" i="9"/>
  <c r="N10" i="16" s="1"/>
  <c r="Y28" i="9"/>
  <c r="O29" i="16" s="1"/>
  <c r="AC29" i="16" s="1"/>
  <c r="W205" i="9"/>
  <c r="X32" i="9" s="1"/>
  <c r="X205" i="9" s="1"/>
  <c r="T61" i="9"/>
  <c r="W204" i="9"/>
  <c r="X31" i="9" s="1"/>
  <c r="X204" i="9" s="1"/>
  <c r="M24" i="16"/>
  <c r="U64" i="9"/>
  <c r="U237" i="9" s="1"/>
  <c r="M54" i="16"/>
  <c r="AA30" i="16"/>
  <c r="U36" i="9"/>
  <c r="U209" i="9" s="1"/>
  <c r="V36" i="9" s="1"/>
  <c r="V209" i="9" s="1"/>
  <c r="W36" i="9" s="1"/>
  <c r="S186" i="9"/>
  <c r="T13" i="9" s="1"/>
  <c r="Z52" i="16"/>
  <c r="I159" i="16"/>
  <c r="T183" i="9"/>
  <c r="U10" i="9" s="1"/>
  <c r="U183" i="9" s="1"/>
  <c r="V10" i="9" s="1"/>
  <c r="V183" i="9" s="1"/>
  <c r="W10" i="9" s="1"/>
  <c r="V193" i="9"/>
  <c r="Z22" i="16"/>
  <c r="I129" i="16"/>
  <c r="AA11" i="16"/>
  <c r="T188" i="9"/>
  <c r="U189" i="9"/>
  <c r="W141" i="16"/>
  <c r="Q191" i="9"/>
  <c r="R18" i="9" s="1"/>
  <c r="R191" i="9" s="1"/>
  <c r="S18" i="9" s="1"/>
  <c r="S191" i="9" s="1"/>
  <c r="T18" i="9" s="1"/>
  <c r="L25" i="16"/>
  <c r="F129" i="9"/>
  <c r="T218" i="9"/>
  <c r="U45" i="9" s="1"/>
  <c r="U218" i="9" s="1"/>
  <c r="V45" i="9" s="1"/>
  <c r="V218" i="9" s="1"/>
  <c r="W45" i="9" s="1"/>
  <c r="W218" i="9" s="1"/>
  <c r="X45" i="9" s="1"/>
  <c r="X218" i="9" s="1"/>
  <c r="S196" i="9"/>
  <c r="T23" i="9" s="1"/>
  <c r="W228" i="9"/>
  <c r="X55" i="9" s="1"/>
  <c r="X228" i="9" s="1"/>
  <c r="N36" i="16"/>
  <c r="M18" i="16"/>
  <c r="M64" i="16"/>
  <c r="T51" i="9"/>
  <c r="X34" i="9"/>
  <c r="X207" i="9" s="1"/>
  <c r="Y34" i="9" s="1"/>
  <c r="Y207" i="9" s="1"/>
  <c r="V222" i="9"/>
  <c r="V227" i="9"/>
  <c r="V238" i="9" l="1"/>
  <c r="W65" i="9" s="1"/>
  <c r="I167" i="16"/>
  <c r="W167" i="16" s="1"/>
  <c r="R232" i="9"/>
  <c r="S59" i="9" s="1"/>
  <c r="S232" i="9" s="1"/>
  <c r="S231" i="9"/>
  <c r="T58" i="9" s="1"/>
  <c r="N66" i="16"/>
  <c r="AB66" i="16" s="1"/>
  <c r="Z38" i="16"/>
  <c r="I145" i="16"/>
  <c r="W145" i="16" s="1"/>
  <c r="N49" i="16"/>
  <c r="AB49" i="16" s="1"/>
  <c r="M15" i="16"/>
  <c r="AA15" i="16" s="1"/>
  <c r="T230" i="9"/>
  <c r="U57" i="9" s="1"/>
  <c r="U230" i="9" s="1"/>
  <c r="V57" i="9" s="1"/>
  <c r="V230" i="9" s="1"/>
  <c r="G144" i="9"/>
  <c r="Y215" i="9"/>
  <c r="Z42" i="9" s="1"/>
  <c r="V182" i="9"/>
  <c r="W9" i="9" s="1"/>
  <c r="G114" i="9"/>
  <c r="R24" i="9"/>
  <c r="R197" i="9" s="1"/>
  <c r="T199" i="9"/>
  <c r="Z211" i="9"/>
  <c r="AB10" i="16"/>
  <c r="AC43" i="16"/>
  <c r="U53" i="9"/>
  <c r="O35" i="16"/>
  <c r="AA64" i="16"/>
  <c r="Y55" i="9"/>
  <c r="O56" i="16" s="1"/>
  <c r="Z25" i="16"/>
  <c r="I132" i="16"/>
  <c r="U15" i="9"/>
  <c r="U188" i="9" s="1"/>
  <c r="Y195" i="9"/>
  <c r="G141" i="9"/>
  <c r="N37" i="16"/>
  <c r="AA54" i="16"/>
  <c r="Y31" i="9"/>
  <c r="Y204" i="9" s="1"/>
  <c r="Y201" i="9"/>
  <c r="Z28" i="9" s="1"/>
  <c r="N48" i="16"/>
  <c r="G152" i="9"/>
  <c r="V200" i="9"/>
  <c r="AB33" i="16"/>
  <c r="V212" i="9"/>
  <c r="W39" i="9" s="1"/>
  <c r="S213" i="9"/>
  <c r="N30" i="16"/>
  <c r="G134" i="9"/>
  <c r="G124" i="9"/>
  <c r="AA42" i="16"/>
  <c r="W134" i="16"/>
  <c r="G157" i="9"/>
  <c r="M26" i="16"/>
  <c r="Z34" i="9"/>
  <c r="Z207" i="9" s="1"/>
  <c r="T191" i="9"/>
  <c r="U18" i="9" s="1"/>
  <c r="U191" i="9" s="1"/>
  <c r="V18" i="9" s="1"/>
  <c r="V191" i="9" s="1"/>
  <c r="W18" i="9" s="1"/>
  <c r="V16" i="9"/>
  <c r="V189" i="9" s="1"/>
  <c r="W20" i="9"/>
  <c r="W193" i="9" s="1"/>
  <c r="X20" i="9" s="1"/>
  <c r="X193" i="9" s="1"/>
  <c r="W209" i="9"/>
  <c r="AA24" i="16"/>
  <c r="P12" i="9"/>
  <c r="F117" i="9" s="1"/>
  <c r="W220" i="9"/>
  <c r="X47" i="9" s="1"/>
  <c r="X220" i="9" s="1"/>
  <c r="Y47" i="9" s="1"/>
  <c r="Y220" i="9" s="1"/>
  <c r="W138" i="16"/>
  <c r="V62" i="9"/>
  <c r="G167" i="9" s="1"/>
  <c r="AB29" i="16"/>
  <c r="V50" i="9"/>
  <c r="N51" i="16" s="1"/>
  <c r="M34" i="16"/>
  <c r="T198" i="9"/>
  <c r="AA41" i="16"/>
  <c r="W29" i="9"/>
  <c r="W202" i="9" s="1"/>
  <c r="U17" i="9"/>
  <c r="N20" i="16"/>
  <c r="R11" i="9"/>
  <c r="R184" i="9" s="1"/>
  <c r="S11" i="9" s="1"/>
  <c r="S184" i="9" s="1"/>
  <c r="T11" i="9" s="1"/>
  <c r="T184" i="9" s="1"/>
  <c r="U11" i="9" s="1"/>
  <c r="U184" i="9" s="1"/>
  <c r="N53" i="16"/>
  <c r="R30" i="9"/>
  <c r="R203" i="9" s="1"/>
  <c r="S30" i="9" s="1"/>
  <c r="S203" i="9" s="1"/>
  <c r="W54" i="9"/>
  <c r="W227" i="9" s="1"/>
  <c r="X54" i="9" s="1"/>
  <c r="X227" i="9" s="1"/>
  <c r="AA18" i="16"/>
  <c r="T196" i="9"/>
  <c r="U23" i="9" s="1"/>
  <c r="U196" i="9" s="1"/>
  <c r="V23" i="9" s="1"/>
  <c r="V196" i="9" s="1"/>
  <c r="W129" i="16"/>
  <c r="W183" i="9"/>
  <c r="T186" i="9"/>
  <c r="V64" i="9"/>
  <c r="N65" i="16" s="1"/>
  <c r="AB65" i="16" s="1"/>
  <c r="Y32" i="9"/>
  <c r="O33" i="16" s="1"/>
  <c r="AC33" i="16" s="1"/>
  <c r="N46" i="16"/>
  <c r="AB21" i="16"/>
  <c r="N11" i="16"/>
  <c r="V60" i="9"/>
  <c r="G165" i="9" s="1"/>
  <c r="AB32" i="16"/>
  <c r="W192" i="9"/>
  <c r="X19" i="9" s="1"/>
  <c r="X192" i="9" s="1"/>
  <c r="T41" i="9"/>
  <c r="AA47" i="16"/>
  <c r="T33" i="9"/>
  <c r="T206" i="9" s="1"/>
  <c r="U33" i="9" s="1"/>
  <c r="U206" i="9" s="1"/>
  <c r="V14" i="9"/>
  <c r="N15" i="16" s="1"/>
  <c r="AB15" i="16" s="1"/>
  <c r="AA44" i="16"/>
  <c r="W52" i="9"/>
  <c r="S21" i="9"/>
  <c r="M22" i="16" s="1"/>
  <c r="G150" i="9"/>
  <c r="W49" i="9"/>
  <c r="W222" i="9" s="1"/>
  <c r="T224" i="9"/>
  <c r="U51" i="9" s="1"/>
  <c r="U224" i="9" s="1"/>
  <c r="V51" i="9" s="1"/>
  <c r="V224" i="9" s="1"/>
  <c r="AB36" i="16"/>
  <c r="Y45" i="9"/>
  <c r="O46" i="16" s="1"/>
  <c r="AC46" i="16" s="1"/>
  <c r="W159" i="16"/>
  <c r="AC23" i="16"/>
  <c r="T234" i="9"/>
  <c r="M19" i="16"/>
  <c r="R229" i="9"/>
  <c r="S56" i="9" s="1"/>
  <c r="S229" i="9" s="1"/>
  <c r="T56" i="9" s="1"/>
  <c r="W238" i="9"/>
  <c r="U46" i="9"/>
  <c r="AA65" i="16"/>
  <c r="O39" i="16"/>
  <c r="AA16" i="16"/>
  <c r="M27" i="16"/>
  <c r="N28" i="16"/>
  <c r="V37" i="9"/>
  <c r="V210" i="9" s="1"/>
  <c r="W37" i="9" s="1"/>
  <c r="Y208" i="9"/>
  <c r="Z35" i="9" s="1"/>
  <c r="V221" i="9"/>
  <c r="U217" i="9"/>
  <c r="S216" i="9"/>
  <c r="T43" i="9" s="1"/>
  <c r="T236" i="9"/>
  <c r="U63" i="9" s="1"/>
  <c r="G115" i="9"/>
  <c r="Z215" i="9" l="1"/>
  <c r="AA42" i="9" s="1"/>
  <c r="AA215" i="9" s="1"/>
  <c r="AB42" i="9" s="1"/>
  <c r="H147" i="9" s="1"/>
  <c r="M60" i="16"/>
  <c r="AA60" i="16" s="1"/>
  <c r="T59" i="9"/>
  <c r="T232" i="9" s="1"/>
  <c r="U59" i="9" s="1"/>
  <c r="T231" i="9"/>
  <c r="U58" i="9" s="1"/>
  <c r="U231" i="9" s="1"/>
  <c r="V58" i="9" s="1"/>
  <c r="V231" i="9" s="1"/>
  <c r="G155" i="9"/>
  <c r="V233" i="9"/>
  <c r="W60" i="9" s="1"/>
  <c r="V223" i="9"/>
  <c r="W50" i="9" s="1"/>
  <c r="W182" i="9"/>
  <c r="X9" i="9" s="1"/>
  <c r="X182" i="9" s="1"/>
  <c r="Y9" i="9" s="1"/>
  <c r="Y182" i="9" s="1"/>
  <c r="Z9" i="9" s="1"/>
  <c r="G123" i="9"/>
  <c r="V237" i="9"/>
  <c r="W64" i="9" s="1"/>
  <c r="N61" i="16"/>
  <c r="AB61" i="16" s="1"/>
  <c r="S194" i="9"/>
  <c r="T21" i="9" s="1"/>
  <c r="V187" i="9"/>
  <c r="W14" i="9" s="1"/>
  <c r="Y205" i="9"/>
  <c r="Z32" i="9" s="1"/>
  <c r="N24" i="16"/>
  <c r="AB24" i="16" s="1"/>
  <c r="AA22" i="16"/>
  <c r="W57" i="9"/>
  <c r="W230" i="9" s="1"/>
  <c r="W16" i="9"/>
  <c r="S24" i="9"/>
  <c r="S197" i="9" s="1"/>
  <c r="T216" i="9"/>
  <c r="U43" i="9" s="1"/>
  <c r="U216" i="9" s="1"/>
  <c r="G142" i="9"/>
  <c r="N38" i="16"/>
  <c r="AA27" i="16"/>
  <c r="AA19" i="16"/>
  <c r="Y19" i="9"/>
  <c r="O20" i="16" s="1"/>
  <c r="AC20" i="16" s="1"/>
  <c r="AB46" i="16"/>
  <c r="W23" i="9"/>
  <c r="N52" i="16"/>
  <c r="M31" i="16"/>
  <c r="AB53" i="16"/>
  <c r="G119" i="9"/>
  <c r="AA34" i="16"/>
  <c r="P185" i="9"/>
  <c r="Q12" i="9" s="1"/>
  <c r="X36" i="9"/>
  <c r="X209" i="9" s="1"/>
  <c r="AA34" i="9"/>
  <c r="N63" i="16"/>
  <c r="L13" i="16"/>
  <c r="Z31" i="9"/>
  <c r="AB37" i="16"/>
  <c r="V15" i="9"/>
  <c r="V188" i="9" s="1"/>
  <c r="AC56" i="16"/>
  <c r="AA38" i="9"/>
  <c r="AA211" i="9" s="1"/>
  <c r="U236" i="9"/>
  <c r="V63" i="9" s="1"/>
  <c r="V236" i="9" s="1"/>
  <c r="X65" i="9"/>
  <c r="X238" i="9" s="1"/>
  <c r="V44" i="9"/>
  <c r="V217" i="9" s="1"/>
  <c r="W44" i="9" s="1"/>
  <c r="W210" i="9"/>
  <c r="X37" i="9" s="1"/>
  <c r="X210" i="9" s="1"/>
  <c r="U61" i="9"/>
  <c r="U234" i="9" s="1"/>
  <c r="V61" i="9" s="1"/>
  <c r="V234" i="9" s="1"/>
  <c r="X49" i="9"/>
  <c r="X222" i="9" s="1"/>
  <c r="M57" i="16"/>
  <c r="X10" i="9"/>
  <c r="X183" i="9" s="1"/>
  <c r="T30" i="9"/>
  <c r="T203" i="9" s="1"/>
  <c r="U30" i="9" s="1"/>
  <c r="U203" i="9" s="1"/>
  <c r="V30" i="9" s="1"/>
  <c r="V203" i="9" s="1"/>
  <c r="M12" i="16"/>
  <c r="AB20" i="16"/>
  <c r="X29" i="9"/>
  <c r="X202" i="9" s="1"/>
  <c r="AB51" i="16"/>
  <c r="O48" i="16"/>
  <c r="AC48" i="16" s="1"/>
  <c r="N19" i="16"/>
  <c r="AB19" i="16" s="1"/>
  <c r="AA26" i="16"/>
  <c r="T40" i="9"/>
  <c r="T213" i="9" s="1"/>
  <c r="W27" i="9"/>
  <c r="W200" i="9" s="1"/>
  <c r="Z201" i="9"/>
  <c r="AA28" i="9" s="1"/>
  <c r="AA201" i="9" s="1"/>
  <c r="W132" i="16"/>
  <c r="Y228" i="9"/>
  <c r="Z55" i="9" s="1"/>
  <c r="G169" i="9"/>
  <c r="V33" i="9"/>
  <c r="G138" i="9" s="1"/>
  <c r="AB11" i="16"/>
  <c r="U13" i="9"/>
  <c r="Y54" i="9"/>
  <c r="O55" i="16" s="1"/>
  <c r="V11" i="9"/>
  <c r="N12" i="16" s="1"/>
  <c r="AB12" i="16" s="1"/>
  <c r="Z47" i="9"/>
  <c r="Z220" i="9" s="1"/>
  <c r="Y20" i="9"/>
  <c r="O21" i="16" s="1"/>
  <c r="W191" i="9"/>
  <c r="X18" i="9" s="1"/>
  <c r="X191" i="9" s="1"/>
  <c r="W212" i="9"/>
  <c r="X39" i="9" s="1"/>
  <c r="X212" i="9" s="1"/>
  <c r="Z22" i="9"/>
  <c r="Z195" i="9" s="1"/>
  <c r="AC35" i="16"/>
  <c r="G128" i="9"/>
  <c r="W48" i="9"/>
  <c r="W221" i="9" s="1"/>
  <c r="X48" i="9" s="1"/>
  <c r="X221" i="9" s="1"/>
  <c r="Y48" i="9" s="1"/>
  <c r="Y221" i="9" s="1"/>
  <c r="AC39" i="16"/>
  <c r="Z208" i="9"/>
  <c r="AA35" i="9" s="1"/>
  <c r="AA208" i="9" s="1"/>
  <c r="AB28" i="16"/>
  <c r="U219" i="9"/>
  <c r="V46" i="9" s="1"/>
  <c r="V219" i="9" s="1"/>
  <c r="T229" i="9"/>
  <c r="Y218" i="9"/>
  <c r="W51" i="9"/>
  <c r="W224" i="9" s="1"/>
  <c r="X51" i="9" s="1"/>
  <c r="X224" i="9" s="1"/>
  <c r="Y51" i="9" s="1"/>
  <c r="Y224" i="9" s="1"/>
  <c r="Z51" i="9" s="1"/>
  <c r="W225" i="9"/>
  <c r="X52" i="9" s="1"/>
  <c r="X225" i="9" s="1"/>
  <c r="Y52" i="9" s="1"/>
  <c r="Y225" i="9" s="1"/>
  <c r="T214" i="9"/>
  <c r="G162" i="9"/>
  <c r="N58" i="16"/>
  <c r="U190" i="9"/>
  <c r="V17" i="9" s="1"/>
  <c r="V190" i="9" s="1"/>
  <c r="W17" i="9" s="1"/>
  <c r="U25" i="9"/>
  <c r="V235" i="9"/>
  <c r="W62" i="9" s="1"/>
  <c r="N17" i="16"/>
  <c r="G121" i="9"/>
  <c r="AB30" i="16"/>
  <c r="AB48" i="16"/>
  <c r="O32" i="16"/>
  <c r="U226" i="9"/>
  <c r="U26" i="9"/>
  <c r="U199" i="9" s="1"/>
  <c r="V26" i="9" s="1"/>
  <c r="V199" i="9" s="1"/>
  <c r="G156" i="9"/>
  <c r="W233" i="9" l="1"/>
  <c r="U232" i="9"/>
  <c r="V59" i="9" s="1"/>
  <c r="V232" i="9" s="1"/>
  <c r="N59" i="16"/>
  <c r="AB59" i="16" s="1"/>
  <c r="G163" i="9"/>
  <c r="W58" i="9"/>
  <c r="W231" i="9" s="1"/>
  <c r="X58" i="9" s="1"/>
  <c r="X231" i="9" s="1"/>
  <c r="Y58" i="9" s="1"/>
  <c r="Y231" i="9" s="1"/>
  <c r="W223" i="9"/>
  <c r="X50" i="9" s="1"/>
  <c r="X223" i="9" s="1"/>
  <c r="Y50" i="9" s="1"/>
  <c r="Y223" i="9" s="1"/>
  <c r="Z50" i="9" s="1"/>
  <c r="W237" i="9"/>
  <c r="X64" i="9" s="1"/>
  <c r="Z205" i="9"/>
  <c r="AA32" i="9" s="1"/>
  <c r="AA205" i="9" s="1"/>
  <c r="AB32" i="9" s="1"/>
  <c r="Z182" i="9"/>
  <c r="AA9" i="9" s="1"/>
  <c r="T194" i="9"/>
  <c r="U21" i="9" s="1"/>
  <c r="U194" i="9" s="1"/>
  <c r="O10" i="16"/>
  <c r="AC10" i="16" s="1"/>
  <c r="G120" i="9"/>
  <c r="N16" i="16"/>
  <c r="AB16" i="16" s="1"/>
  <c r="N64" i="16"/>
  <c r="AB64" i="16" s="1"/>
  <c r="W187" i="9"/>
  <c r="X14" i="9" s="1"/>
  <c r="V206" i="9"/>
  <c r="W33" i="9" s="1"/>
  <c r="V184" i="9"/>
  <c r="W11" i="9" s="1"/>
  <c r="Y36" i="9"/>
  <c r="Y209" i="9" s="1"/>
  <c r="Z36" i="9" s="1"/>
  <c r="AA47" i="9"/>
  <c r="V53" i="9"/>
  <c r="V226" i="9" s="1"/>
  <c r="W235" i="9"/>
  <c r="X62" i="9" s="1"/>
  <c r="X235" i="9" s="1"/>
  <c r="AB58" i="16"/>
  <c r="Z45" i="9"/>
  <c r="Z218" i="9" s="1"/>
  <c r="AA45" i="9" s="1"/>
  <c r="AA218" i="9" s="1"/>
  <c r="N27" i="16"/>
  <c r="G131" i="9"/>
  <c r="AB17" i="16"/>
  <c r="U198" i="9"/>
  <c r="W46" i="9"/>
  <c r="Y193" i="9"/>
  <c r="Y227" i="9"/>
  <c r="O53" i="16"/>
  <c r="AB215" i="9"/>
  <c r="AA12" i="16"/>
  <c r="AA57" i="16"/>
  <c r="G166" i="9"/>
  <c r="N62" i="16"/>
  <c r="N45" i="16"/>
  <c r="G149" i="9"/>
  <c r="G168" i="9"/>
  <c r="AB63" i="16"/>
  <c r="P43" i="16"/>
  <c r="AB52" i="16"/>
  <c r="Y192" i="9"/>
  <c r="AB38" i="16"/>
  <c r="G151" i="9"/>
  <c r="X57" i="9"/>
  <c r="X230" i="9" s="1"/>
  <c r="Y57" i="9" s="1"/>
  <c r="W26" i="9"/>
  <c r="W199" i="9" s="1"/>
  <c r="W190" i="9"/>
  <c r="X17" i="9" s="1"/>
  <c r="X190" i="9" s="1"/>
  <c r="Y17" i="9" s="1"/>
  <c r="Y190" i="9" s="1"/>
  <c r="Z17" i="9" s="1"/>
  <c r="U41" i="9"/>
  <c r="O52" i="16"/>
  <c r="AC52" i="16" s="1"/>
  <c r="AB35" i="9"/>
  <c r="H140" i="9" s="1"/>
  <c r="O49" i="16"/>
  <c r="Z228" i="9"/>
  <c r="AB28" i="9"/>
  <c r="H133" i="9" s="1"/>
  <c r="U40" i="9"/>
  <c r="Y29" i="9"/>
  <c r="O30" i="16" s="1"/>
  <c r="G116" i="9"/>
  <c r="W61" i="9"/>
  <c r="W234" i="9" s="1"/>
  <c r="X61" i="9" s="1"/>
  <c r="X234" i="9" s="1"/>
  <c r="Y61" i="9" s="1"/>
  <c r="Y234" i="9" s="1"/>
  <c r="Z61" i="9" s="1"/>
  <c r="W217" i="9"/>
  <c r="W63" i="9"/>
  <c r="W15" i="9"/>
  <c r="N47" i="16"/>
  <c r="W189" i="9"/>
  <c r="AC32" i="16"/>
  <c r="Z224" i="9"/>
  <c r="Z48" i="9"/>
  <c r="Z221" i="9" s="1"/>
  <c r="AA48" i="9" s="1"/>
  <c r="AA221" i="9" s="1"/>
  <c r="Y18" i="9"/>
  <c r="Y191" i="9" s="1"/>
  <c r="N18" i="16"/>
  <c r="U186" i="9"/>
  <c r="V13" i="9" s="1"/>
  <c r="N31" i="16"/>
  <c r="AB31" i="16" s="1"/>
  <c r="X60" i="9"/>
  <c r="X233" i="9" s="1"/>
  <c r="Z204" i="9"/>
  <c r="AA207" i="9"/>
  <c r="AB34" i="9" s="1"/>
  <c r="Q185" i="9"/>
  <c r="R12" i="9" s="1"/>
  <c r="R185" i="9" s="1"/>
  <c r="AA31" i="16"/>
  <c r="W196" i="9"/>
  <c r="M25" i="16"/>
  <c r="Z52" i="9"/>
  <c r="U56" i="9"/>
  <c r="AA22" i="9"/>
  <c r="Y39" i="9"/>
  <c r="Y212" i="9" s="1"/>
  <c r="Z39" i="9" s="1"/>
  <c r="Z212" i="9" s="1"/>
  <c r="AA39" i="9" s="1"/>
  <c r="AA212" i="9" s="1"/>
  <c r="AC21" i="16"/>
  <c r="G122" i="9"/>
  <c r="AC55" i="16"/>
  <c r="X27" i="9"/>
  <c r="X200" i="9" s="1"/>
  <c r="Y27" i="9" s="1"/>
  <c r="Y200" i="9" s="1"/>
  <c r="Z27" i="9" s="1"/>
  <c r="W30" i="9"/>
  <c r="W203" i="9" s="1"/>
  <c r="X30" i="9" s="1"/>
  <c r="X203" i="9" s="1"/>
  <c r="Y30" i="9" s="1"/>
  <c r="Y203" i="9" s="1"/>
  <c r="Y10" i="9"/>
  <c r="O11" i="16" s="1"/>
  <c r="N34" i="16"/>
  <c r="Y49" i="9"/>
  <c r="Y37" i="9"/>
  <c r="O38" i="16" s="1"/>
  <c r="AC38" i="16" s="1"/>
  <c r="Y65" i="9"/>
  <c r="Y238" i="9" s="1"/>
  <c r="AB38" i="9"/>
  <c r="P39" i="16" s="1"/>
  <c r="Z13" i="16"/>
  <c r="Z112" i="16" s="1"/>
  <c r="I120" i="16"/>
  <c r="G135" i="9"/>
  <c r="V43" i="9"/>
  <c r="V216" i="9" s="1"/>
  <c r="W43" i="9" s="1"/>
  <c r="W216" i="9" s="1"/>
  <c r="X43" i="9" s="1"/>
  <c r="X216" i="9" s="1"/>
  <c r="T24" i="9"/>
  <c r="T197" i="9" s="1"/>
  <c r="W206" i="9" l="1"/>
  <c r="X33" i="9" s="1"/>
  <c r="X206" i="9" s="1"/>
  <c r="N60" i="16"/>
  <c r="AB60" i="16" s="1"/>
  <c r="G164" i="9"/>
  <c r="W59" i="9"/>
  <c r="W232" i="9" s="1"/>
  <c r="X59" i="9" s="1"/>
  <c r="O59" i="16"/>
  <c r="AC59" i="16" s="1"/>
  <c r="Z58" i="9"/>
  <c r="Z231" i="9" s="1"/>
  <c r="O51" i="16"/>
  <c r="AC51" i="16" s="1"/>
  <c r="Y183" i="9"/>
  <c r="Z10" i="9" s="1"/>
  <c r="Z183" i="9" s="1"/>
  <c r="Y230" i="9"/>
  <c r="Z57" i="9" s="1"/>
  <c r="O58" i="16"/>
  <c r="AC58" i="16" s="1"/>
  <c r="H143" i="9"/>
  <c r="O37" i="16"/>
  <c r="AC37" i="16" s="1"/>
  <c r="O28" i="16"/>
  <c r="AC28" i="16" s="1"/>
  <c r="AD39" i="16"/>
  <c r="J146" i="16"/>
  <c r="Z65" i="9"/>
  <c r="Z238" i="9" s="1"/>
  <c r="AA65" i="9" s="1"/>
  <c r="AC11" i="16"/>
  <c r="W53" i="9"/>
  <c r="W226" i="9" s="1"/>
  <c r="X53" i="9" s="1"/>
  <c r="X226" i="9" s="1"/>
  <c r="AB39" i="9"/>
  <c r="P40" i="16" s="1"/>
  <c r="AD40" i="16" s="1"/>
  <c r="Z18" i="9"/>
  <c r="Z191" i="9" s="1"/>
  <c r="AC30" i="16"/>
  <c r="Z209" i="9"/>
  <c r="AA36" i="9" s="1"/>
  <c r="AA209" i="9" s="1"/>
  <c r="Z200" i="9"/>
  <c r="AA25" i="16"/>
  <c r="U24" i="9"/>
  <c r="U197" i="9" s="1"/>
  <c r="V24" i="9" s="1"/>
  <c r="V197" i="9" s="1"/>
  <c r="AB34" i="16"/>
  <c r="AB207" i="9"/>
  <c r="AC34" i="9" s="1"/>
  <c r="P35" i="16"/>
  <c r="O40" i="16"/>
  <c r="Z190" i="9"/>
  <c r="AA17" i="9" s="1"/>
  <c r="Z30" i="9"/>
  <c r="Y60" i="9"/>
  <c r="O61" i="16" s="1"/>
  <c r="V186" i="9"/>
  <c r="G118" i="9"/>
  <c r="AB48" i="9"/>
  <c r="H153" i="9" s="1"/>
  <c r="X16" i="9"/>
  <c r="X189" i="9" s="1"/>
  <c r="Z234" i="9"/>
  <c r="Y33" i="9"/>
  <c r="O19" i="16"/>
  <c r="Z19" i="9"/>
  <c r="Z192" i="9" s="1"/>
  <c r="AB62" i="16"/>
  <c r="P29" i="16"/>
  <c r="Z54" i="9"/>
  <c r="Z227" i="9" s="1"/>
  <c r="V25" i="9"/>
  <c r="V198" i="9" s="1"/>
  <c r="AB27" i="16"/>
  <c r="Y62" i="9"/>
  <c r="O63" i="16" s="1"/>
  <c r="O50" i="16"/>
  <c r="N44" i="16"/>
  <c r="G148" i="9"/>
  <c r="X187" i="9"/>
  <c r="AB211" i="9"/>
  <c r="Y210" i="9"/>
  <c r="AA195" i="9"/>
  <c r="AB22" i="9" s="1"/>
  <c r="H127" i="9" s="1"/>
  <c r="Z225" i="9"/>
  <c r="X23" i="9"/>
  <c r="AA31" i="9"/>
  <c r="AA204" i="9" s="1"/>
  <c r="O66" i="16"/>
  <c r="AB18" i="16"/>
  <c r="AA182" i="9"/>
  <c r="AB47" i="16"/>
  <c r="W188" i="9"/>
  <c r="Y202" i="9"/>
  <c r="U213" i="9"/>
  <c r="V40" i="9" s="1"/>
  <c r="AA55" i="9"/>
  <c r="N14" i="16"/>
  <c r="AB208" i="9"/>
  <c r="AC35" i="9" s="1"/>
  <c r="U214" i="9"/>
  <c r="V41" i="9" s="1"/>
  <c r="V214" i="9" s="1"/>
  <c r="AD43" i="16"/>
  <c r="J150" i="16"/>
  <c r="AC42" i="9"/>
  <c r="AC215" i="9" s="1"/>
  <c r="AC53" i="16"/>
  <c r="Z20" i="9"/>
  <c r="Z193" i="9" s="1"/>
  <c r="W219" i="9"/>
  <c r="AA220" i="9"/>
  <c r="AB47" i="9" s="1"/>
  <c r="P48" i="16" s="1"/>
  <c r="Y43" i="9"/>
  <c r="O44" i="16" s="1"/>
  <c r="AC44" i="16" s="1"/>
  <c r="W120" i="16"/>
  <c r="W219" i="16" s="1"/>
  <c r="P33" i="16"/>
  <c r="H137" i="9"/>
  <c r="AA51" i="9"/>
  <c r="X44" i="9"/>
  <c r="X217" i="9" s="1"/>
  <c r="V21" i="9"/>
  <c r="N22" i="16" s="1"/>
  <c r="X26" i="9"/>
  <c r="X199" i="9" s="1"/>
  <c r="AB45" i="9"/>
  <c r="H150" i="9" s="1"/>
  <c r="N54" i="16"/>
  <c r="G158" i="9"/>
  <c r="H139" i="9"/>
  <c r="Y222" i="9"/>
  <c r="Z49" i="9" s="1"/>
  <c r="Z222" i="9" s="1"/>
  <c r="AA49" i="9" s="1"/>
  <c r="AA222" i="9" s="1"/>
  <c r="O31" i="16"/>
  <c r="U229" i="9"/>
  <c r="S12" i="9"/>
  <c r="M13" i="16" s="1"/>
  <c r="AB205" i="9"/>
  <c r="Z223" i="9"/>
  <c r="AA50" i="9" s="1"/>
  <c r="AA223" i="9" s="1"/>
  <c r="W236" i="9"/>
  <c r="O62" i="16"/>
  <c r="AC62" i="16" s="1"/>
  <c r="AB201" i="9"/>
  <c r="AC28" i="9" s="1"/>
  <c r="W184" i="9"/>
  <c r="AC49" i="16"/>
  <c r="O18" i="16"/>
  <c r="AC18" i="16" s="1"/>
  <c r="AB45" i="16"/>
  <c r="X237" i="9"/>
  <c r="P36" i="16"/>
  <c r="Y206" i="9" l="1"/>
  <c r="X232" i="9"/>
  <c r="Y59" i="9" s="1"/>
  <c r="Y232" i="9" s="1"/>
  <c r="AA58" i="9"/>
  <c r="AA231" i="9" s="1"/>
  <c r="AB58" i="9" s="1"/>
  <c r="H144" i="9"/>
  <c r="Y233" i="9"/>
  <c r="Z60" i="9" s="1"/>
  <c r="Z233" i="9" s="1"/>
  <c r="AA60" i="9" s="1"/>
  <c r="AA233" i="9" s="1"/>
  <c r="AB60" i="9" s="1"/>
  <c r="AB233" i="9" s="1"/>
  <c r="AC60" i="9" s="1"/>
  <c r="P49" i="16"/>
  <c r="AD49" i="16" s="1"/>
  <c r="S185" i="9"/>
  <c r="T12" i="9" s="1"/>
  <c r="AB218" i="9"/>
  <c r="V194" i="9"/>
  <c r="W21" i="9" s="1"/>
  <c r="AB221" i="9"/>
  <c r="AC48" i="9" s="1"/>
  <c r="AC221" i="9" s="1"/>
  <c r="Y216" i="9"/>
  <c r="Z43" i="9" s="1"/>
  <c r="Z216" i="9" s="1"/>
  <c r="AA43" i="9" s="1"/>
  <c r="AA216" i="9" s="1"/>
  <c r="O34" i="16"/>
  <c r="AC34" i="16" s="1"/>
  <c r="Y235" i="9"/>
  <c r="Z62" i="9" s="1"/>
  <c r="O60" i="16"/>
  <c r="AC60" i="16" s="1"/>
  <c r="AB31" i="9"/>
  <c r="AB204" i="9" s="1"/>
  <c r="Y44" i="9"/>
  <c r="Y217" i="9" s="1"/>
  <c r="W25" i="9"/>
  <c r="AA19" i="9"/>
  <c r="AA192" i="9" s="1"/>
  <c r="AB19" i="9" s="1"/>
  <c r="AB192" i="9" s="1"/>
  <c r="W24" i="9"/>
  <c r="W197" i="9" s="1"/>
  <c r="X24" i="9" s="1"/>
  <c r="X197" i="9" s="1"/>
  <c r="AD42" i="9"/>
  <c r="AD215" i="9" s="1"/>
  <c r="AA20" i="9"/>
  <c r="AA193" i="9" s="1"/>
  <c r="AA54" i="9"/>
  <c r="AA227" i="9" s="1"/>
  <c r="AA238" i="9"/>
  <c r="AB65" i="9" s="1"/>
  <c r="AB238" i="9" s="1"/>
  <c r="AB22" i="16"/>
  <c r="AC19" i="16"/>
  <c r="AC207" i="9"/>
  <c r="AA18" i="9"/>
  <c r="AB49" i="9"/>
  <c r="P50" i="16" s="1"/>
  <c r="AD50" i="16" s="1"/>
  <c r="AB220" i="9"/>
  <c r="AC47" i="9" s="1"/>
  <c r="H152" i="9"/>
  <c r="AC208" i="9"/>
  <c r="AD35" i="9" s="1"/>
  <c r="AD208" i="9" s="1"/>
  <c r="G126" i="9"/>
  <c r="AA52" i="9"/>
  <c r="AA225" i="9" s="1"/>
  <c r="Y14" i="9"/>
  <c r="AC50" i="16"/>
  <c r="G146" i="9"/>
  <c r="Z33" i="9"/>
  <c r="Y16" i="9"/>
  <c r="Y189" i="9" s="1"/>
  <c r="W13" i="9"/>
  <c r="AA190" i="9"/>
  <c r="AB212" i="9"/>
  <c r="Y64" i="9"/>
  <c r="X11" i="9"/>
  <c r="AC45" i="9"/>
  <c r="W194" i="9"/>
  <c r="X46" i="9"/>
  <c r="X219" i="9" s="1"/>
  <c r="Y46" i="9" s="1"/>
  <c r="Y219" i="9" s="1"/>
  <c r="Z29" i="9"/>
  <c r="Z202" i="9" s="1"/>
  <c r="AA61" i="9"/>
  <c r="AA10" i="9"/>
  <c r="AA183" i="9" s="1"/>
  <c r="AD48" i="16"/>
  <c r="J155" i="16"/>
  <c r="X146" i="16"/>
  <c r="AC201" i="9"/>
  <c r="AD28" i="9" s="1"/>
  <c r="AD201" i="9" s="1"/>
  <c r="Z59" i="9"/>
  <c r="Z232" i="9" s="1"/>
  <c r="AA59" i="9" s="1"/>
  <c r="V56" i="9"/>
  <c r="V229" i="9" s="1"/>
  <c r="W56" i="9" s="1"/>
  <c r="AB54" i="16"/>
  <c r="AD36" i="16"/>
  <c r="J143" i="16"/>
  <c r="AA13" i="16"/>
  <c r="AA112" i="16" s="1"/>
  <c r="N25" i="16"/>
  <c r="AD33" i="16"/>
  <c r="J140" i="16"/>
  <c r="P46" i="16"/>
  <c r="X150" i="16"/>
  <c r="V213" i="9"/>
  <c r="G145" i="9"/>
  <c r="X15" i="9"/>
  <c r="AB9" i="9"/>
  <c r="AB182" i="9" s="1"/>
  <c r="AB195" i="9"/>
  <c r="AC22" i="9" s="1"/>
  <c r="P23" i="16"/>
  <c r="AC63" i="16"/>
  <c r="AD29" i="16"/>
  <c r="J136" i="16"/>
  <c r="N42" i="16"/>
  <c r="AC61" i="16"/>
  <c r="Z203" i="9"/>
  <c r="AA30" i="9" s="1"/>
  <c r="AD35" i="16"/>
  <c r="J142" i="16"/>
  <c r="AA27" i="9"/>
  <c r="AA200" i="9" s="1"/>
  <c r="AB27" i="9" s="1"/>
  <c r="AB200" i="9" s="1"/>
  <c r="AC27" i="9" s="1"/>
  <c r="N41" i="16"/>
  <c r="AB50" i="9"/>
  <c r="H155" i="9" s="1"/>
  <c r="Y26" i="9"/>
  <c r="O27" i="16" s="1"/>
  <c r="AB14" i="16"/>
  <c r="AC66" i="16"/>
  <c r="Z37" i="9"/>
  <c r="Z210" i="9" s="1"/>
  <c r="AA37" i="9" s="1"/>
  <c r="AA210" i="9" s="1"/>
  <c r="AB37" i="9" s="1"/>
  <c r="AB210" i="9" s="1"/>
  <c r="AB44" i="16"/>
  <c r="Y53" i="9"/>
  <c r="O54" i="16" s="1"/>
  <c r="AC54" i="16" s="1"/>
  <c r="X63" i="9"/>
  <c r="X236" i="9" s="1"/>
  <c r="AC32" i="9"/>
  <c r="AC205" i="9" s="1"/>
  <c r="AD32" i="9" s="1"/>
  <c r="AD205" i="9" s="1"/>
  <c r="G129" i="9"/>
  <c r="AC31" i="16"/>
  <c r="O45" i="16"/>
  <c r="AA224" i="9"/>
  <c r="AB51" i="9" s="1"/>
  <c r="AB224" i="9" s="1"/>
  <c r="AC51" i="9" s="1"/>
  <c r="W41" i="9"/>
  <c r="W214" i="9" s="1"/>
  <c r="AA228" i="9"/>
  <c r="AB55" i="9" s="1"/>
  <c r="X196" i="9"/>
  <c r="AC38" i="9"/>
  <c r="N26" i="16"/>
  <c r="G130" i="9"/>
  <c r="Z230" i="9"/>
  <c r="AC40" i="16"/>
  <c r="J147" i="16"/>
  <c r="AB36" i="9"/>
  <c r="Z235" i="9" l="1"/>
  <c r="AA62" i="9" s="1"/>
  <c r="AA235" i="9" s="1"/>
  <c r="AB62" i="9" s="1"/>
  <c r="AB235" i="9" s="1"/>
  <c r="AC62" i="9" s="1"/>
  <c r="J156" i="16"/>
  <c r="X156" i="16" s="1"/>
  <c r="T185" i="9"/>
  <c r="U12" i="9" s="1"/>
  <c r="U185" i="9" s="1"/>
  <c r="V12" i="9" s="1"/>
  <c r="V185" i="9" s="1"/>
  <c r="W12" i="9" s="1"/>
  <c r="P32" i="16"/>
  <c r="J139" i="16" s="1"/>
  <c r="Y226" i="9"/>
  <c r="Z53" i="9" s="1"/>
  <c r="Z226" i="9" s="1"/>
  <c r="AA53" i="9" s="1"/>
  <c r="P20" i="16"/>
  <c r="J127" i="16" s="1"/>
  <c r="P66" i="16"/>
  <c r="AD66" i="16" s="1"/>
  <c r="O17" i="16"/>
  <c r="AC17" i="16" s="1"/>
  <c r="H136" i="9"/>
  <c r="H170" i="9"/>
  <c r="AC200" i="9"/>
  <c r="AD27" i="9" s="1"/>
  <c r="AD200" i="9" s="1"/>
  <c r="W229" i="9"/>
  <c r="AB10" i="9"/>
  <c r="AB183" i="9" s="1"/>
  <c r="Z16" i="9"/>
  <c r="Z189" i="9" s="1"/>
  <c r="AA16" i="9" s="1"/>
  <c r="AA189" i="9" s="1"/>
  <c r="AB16" i="9" s="1"/>
  <c r="AB189" i="9" s="1"/>
  <c r="Y24" i="9"/>
  <c r="O25" i="16" s="1"/>
  <c r="AC25" i="16" s="1"/>
  <c r="AC233" i="9"/>
  <c r="AB20" i="9"/>
  <c r="AB193" i="9" s="1"/>
  <c r="AB43" i="9"/>
  <c r="H148" i="9" s="1"/>
  <c r="AC9" i="9"/>
  <c r="AC182" i="9" s="1"/>
  <c r="AA232" i="9"/>
  <c r="AC31" i="9"/>
  <c r="AC204" i="9" s="1"/>
  <c r="AD31" i="9" s="1"/>
  <c r="AD204" i="9" s="1"/>
  <c r="H141" i="9"/>
  <c r="P37" i="16"/>
  <c r="AA57" i="9"/>
  <c r="AA230" i="9" s="1"/>
  <c r="X41" i="9"/>
  <c r="X214" i="9" s="1"/>
  <c r="Y41" i="9" s="1"/>
  <c r="Y214" i="9" s="1"/>
  <c r="Z41" i="9" s="1"/>
  <c r="Z214" i="9" s="1"/>
  <c r="AA41" i="9" s="1"/>
  <c r="AA214" i="9" s="1"/>
  <c r="AC27" i="16"/>
  <c r="AB41" i="16"/>
  <c r="X155" i="16"/>
  <c r="AA29" i="9"/>
  <c r="AC39" i="9"/>
  <c r="AC212" i="9" s="1"/>
  <c r="AD39" i="9" s="1"/>
  <c r="AD212" i="9" s="1"/>
  <c r="AB17" i="9"/>
  <c r="AB190" i="9" s="1"/>
  <c r="AC17" i="9" s="1"/>
  <c r="AB52" i="9"/>
  <c r="P53" i="16" s="1"/>
  <c r="AB54" i="9"/>
  <c r="AB227" i="9" s="1"/>
  <c r="AE42" i="9"/>
  <c r="Q43" i="16" s="1"/>
  <c r="AC19" i="9"/>
  <c r="AC192" i="9" s="1"/>
  <c r="AD19" i="9" s="1"/>
  <c r="AD192" i="9" s="1"/>
  <c r="Z44" i="9"/>
  <c r="Z217" i="9" s="1"/>
  <c r="AB209" i="9"/>
  <c r="H124" i="9"/>
  <c r="AC211" i="9"/>
  <c r="P38" i="16"/>
  <c r="H142" i="9"/>
  <c r="Y199" i="9"/>
  <c r="W40" i="9"/>
  <c r="W213" i="9" s="1"/>
  <c r="X140" i="16"/>
  <c r="AC235" i="9"/>
  <c r="AD62" i="9" s="1"/>
  <c r="AD235" i="9" s="1"/>
  <c r="O47" i="16"/>
  <c r="X21" i="9"/>
  <c r="X194" i="9" s="1"/>
  <c r="X184" i="9"/>
  <c r="Y11" i="9" s="1"/>
  <c r="Y184" i="9" s="1"/>
  <c r="Z11" i="9" s="1"/>
  <c r="P51" i="16"/>
  <c r="O15" i="16"/>
  <c r="AE35" i="9"/>
  <c r="Q36" i="16" s="1"/>
  <c r="AB222" i="9"/>
  <c r="AD34" i="9"/>
  <c r="AC224" i="9"/>
  <c r="AD48" i="9"/>
  <c r="AD221" i="9" s="1"/>
  <c r="AE48" i="9" s="1"/>
  <c r="AE221" i="9" s="1"/>
  <c r="P28" i="16"/>
  <c r="H132" i="9"/>
  <c r="P10" i="16"/>
  <c r="H114" i="9"/>
  <c r="AD46" i="16"/>
  <c r="J153" i="16"/>
  <c r="P61" i="16"/>
  <c r="H165" i="9"/>
  <c r="AB228" i="9"/>
  <c r="AC55" i="9" s="1"/>
  <c r="H160" i="9"/>
  <c r="AC45" i="16"/>
  <c r="AC37" i="9"/>
  <c r="P52" i="16"/>
  <c r="X142" i="16"/>
  <c r="AA203" i="9"/>
  <c r="AB30" i="9" s="1"/>
  <c r="AB203" i="9" s="1"/>
  <c r="AB42" i="16"/>
  <c r="H163" i="9"/>
  <c r="P59" i="16"/>
  <c r="AE28" i="9"/>
  <c r="Q29" i="16" s="1"/>
  <c r="Z46" i="9"/>
  <c r="Z219" i="9" s="1"/>
  <c r="O65" i="16"/>
  <c r="J157" i="16"/>
  <c r="Y187" i="9"/>
  <c r="P56" i="16"/>
  <c r="AC65" i="9"/>
  <c r="W198" i="9"/>
  <c r="X25" i="9" s="1"/>
  <c r="X198" i="9" s="1"/>
  <c r="Y25" i="9" s="1"/>
  <c r="Y198" i="9" s="1"/>
  <c r="AE32" i="9"/>
  <c r="Q33" i="16" s="1"/>
  <c r="AC195" i="9"/>
  <c r="G161" i="9"/>
  <c r="N57" i="16"/>
  <c r="X147" i="16"/>
  <c r="AB26" i="16"/>
  <c r="Y23" i="9"/>
  <c r="O24" i="16" s="1"/>
  <c r="Y63" i="9"/>
  <c r="O64" i="16" s="1"/>
  <c r="H156" i="9"/>
  <c r="AB223" i="9"/>
  <c r="AC50" i="9" s="1"/>
  <c r="H154" i="9"/>
  <c r="X136" i="16"/>
  <c r="AD23" i="16"/>
  <c r="J130" i="16"/>
  <c r="AB231" i="9"/>
  <c r="AC58" i="9" s="1"/>
  <c r="X188" i="9"/>
  <c r="Y15" i="9" s="1"/>
  <c r="Y188" i="9" s="1"/>
  <c r="Z15" i="9" s="1"/>
  <c r="AB25" i="16"/>
  <c r="X143" i="16"/>
  <c r="AA234" i="9"/>
  <c r="AB61" i="9" s="1"/>
  <c r="AB234" i="9" s="1"/>
  <c r="AC218" i="9"/>
  <c r="Y237" i="9"/>
  <c r="W186" i="9"/>
  <c r="X13" i="9" s="1"/>
  <c r="X186" i="9" s="1"/>
  <c r="Y13" i="9" s="1"/>
  <c r="Y186" i="9" s="1"/>
  <c r="Z13" i="9" s="1"/>
  <c r="Z206" i="9"/>
  <c r="AC220" i="9"/>
  <c r="AD47" i="9" s="1"/>
  <c r="AD220" i="9" s="1"/>
  <c r="AE47" i="9" s="1"/>
  <c r="AE220" i="9" s="1"/>
  <c r="AF47" i="9" s="1"/>
  <c r="AA191" i="9"/>
  <c r="AD32" i="16" l="1"/>
  <c r="P63" i="16"/>
  <c r="AD63" i="16" s="1"/>
  <c r="H167" i="9"/>
  <c r="AD20" i="16"/>
  <c r="H157" i="9"/>
  <c r="J170" i="16"/>
  <c r="J173" i="16"/>
  <c r="X173" i="16" s="1"/>
  <c r="Y197" i="9"/>
  <c r="Z24" i="9" s="1"/>
  <c r="Q48" i="16"/>
  <c r="AE48" i="16" s="1"/>
  <c r="P44" i="16"/>
  <c r="J151" i="16" s="1"/>
  <c r="AE201" i="9"/>
  <c r="AF28" i="9" s="1"/>
  <c r="AF201" i="9" s="1"/>
  <c r="AG28" i="9" s="1"/>
  <c r="AG201" i="9" s="1"/>
  <c r="AH28" i="9" s="1"/>
  <c r="H135" i="9"/>
  <c r="O42" i="16"/>
  <c r="AC42" i="16" s="1"/>
  <c r="Y236" i="9"/>
  <c r="Z63" i="9" s="1"/>
  <c r="AE205" i="9"/>
  <c r="AF32" i="9" s="1"/>
  <c r="AC190" i="9"/>
  <c r="AD17" i="9" s="1"/>
  <c r="AD190" i="9" s="1"/>
  <c r="AD9" i="9"/>
  <c r="AD182" i="9" s="1"/>
  <c r="AE9" i="9" s="1"/>
  <c r="AE29" i="16"/>
  <c r="AE39" i="9"/>
  <c r="AE212" i="9" s="1"/>
  <c r="AF39" i="9" s="1"/>
  <c r="AE19" i="9"/>
  <c r="AE192" i="9" s="1"/>
  <c r="AC54" i="9"/>
  <c r="AC227" i="9" s="1"/>
  <c r="AA226" i="9"/>
  <c r="AB53" i="9" s="1"/>
  <c r="AB226" i="9" s="1"/>
  <c r="AC20" i="9"/>
  <c r="AC64" i="16"/>
  <c r="AA44" i="9"/>
  <c r="AA217" i="9" s="1"/>
  <c r="AD53" i="16"/>
  <c r="J160" i="16"/>
  <c r="AD22" i="9"/>
  <c r="AD195" i="9" s="1"/>
  <c r="AD56" i="16"/>
  <c r="J163" i="16"/>
  <c r="H166" i="9"/>
  <c r="AD52" i="16"/>
  <c r="J159" i="16"/>
  <c r="AD61" i="16"/>
  <c r="J168" i="16"/>
  <c r="AD10" i="16"/>
  <c r="J117" i="16"/>
  <c r="AE36" i="16"/>
  <c r="AC47" i="16"/>
  <c r="Z26" i="9"/>
  <c r="AB18" i="9"/>
  <c r="Z186" i="9"/>
  <c r="AC231" i="9"/>
  <c r="AD58" i="9" s="1"/>
  <c r="AD231" i="9" s="1"/>
  <c r="AC65" i="16"/>
  <c r="AA46" i="9"/>
  <c r="AD59" i="16"/>
  <c r="J166" i="16"/>
  <c r="AD51" i="9"/>
  <c r="G117" i="9"/>
  <c r="N13" i="16"/>
  <c r="AC49" i="9"/>
  <c r="AC222" i="9" s="1"/>
  <c r="AD49" i="9" s="1"/>
  <c r="AD222" i="9" s="1"/>
  <c r="AC15" i="16"/>
  <c r="Y21" i="9"/>
  <c r="Y194" i="9" s="1"/>
  <c r="AC36" i="9"/>
  <c r="AC209" i="9" s="1"/>
  <c r="AB59" i="9"/>
  <c r="AB232" i="9" s="1"/>
  <c r="AC59" i="9" s="1"/>
  <c r="AB216" i="9"/>
  <c r="P17" i="16"/>
  <c r="Z64" i="9"/>
  <c r="Z237" i="9" s="1"/>
  <c r="AA64" i="9" s="1"/>
  <c r="AA237" i="9" s="1"/>
  <c r="X130" i="16"/>
  <c r="AB57" i="16"/>
  <c r="W185" i="9"/>
  <c r="X12" i="9" s="1"/>
  <c r="X185" i="9" s="1"/>
  <c r="Y12" i="9" s="1"/>
  <c r="Y185" i="9" s="1"/>
  <c r="Z12" i="9" s="1"/>
  <c r="AD51" i="16"/>
  <c r="J158" i="16"/>
  <c r="AB41" i="9"/>
  <c r="P42" i="16" s="1"/>
  <c r="AD42" i="16" s="1"/>
  <c r="AC16" i="9"/>
  <c r="AC189" i="9" s="1"/>
  <c r="AD45" i="9"/>
  <c r="AD218" i="9" s="1"/>
  <c r="AE45" i="9" s="1"/>
  <c r="AE218" i="9" s="1"/>
  <c r="AF45" i="9" s="1"/>
  <c r="AC223" i="9"/>
  <c r="AD50" i="9" s="1"/>
  <c r="AD223" i="9" s="1"/>
  <c r="Q49" i="16"/>
  <c r="X139" i="16"/>
  <c r="AC24" i="16"/>
  <c r="Z14" i="9"/>
  <c r="Z187" i="9" s="1"/>
  <c r="O14" i="16"/>
  <c r="P62" i="16"/>
  <c r="O16" i="16"/>
  <c r="AC30" i="9"/>
  <c r="X153" i="16"/>
  <c r="AE208" i="9"/>
  <c r="Z184" i="9"/>
  <c r="AE215" i="9"/>
  <c r="AF42" i="9" s="1"/>
  <c r="AB225" i="9"/>
  <c r="AA202" i="9"/>
  <c r="AD37" i="16"/>
  <c r="J144" i="16"/>
  <c r="P31" i="16"/>
  <c r="H115" i="9"/>
  <c r="P11" i="16"/>
  <c r="AC61" i="9"/>
  <c r="Z25" i="9"/>
  <c r="AF48" i="9"/>
  <c r="AE62" i="9"/>
  <c r="Q63" i="16" s="1"/>
  <c r="X40" i="9"/>
  <c r="X213" i="9" s="1"/>
  <c r="AD38" i="9"/>
  <c r="AE43" i="16"/>
  <c r="AB57" i="9"/>
  <c r="H162" i="9" s="1"/>
  <c r="AE31" i="9"/>
  <c r="AE204" i="9" s="1"/>
  <c r="AF31" i="9" s="1"/>
  <c r="P21" i="16"/>
  <c r="H125" i="9"/>
  <c r="AD60" i="9"/>
  <c r="X56" i="9"/>
  <c r="AF220" i="9"/>
  <c r="AA33" i="9"/>
  <c r="Z188" i="9"/>
  <c r="AA15" i="9" s="1"/>
  <c r="AA188" i="9" s="1"/>
  <c r="Y196" i="9"/>
  <c r="Z23" i="9" s="1"/>
  <c r="X127" i="16"/>
  <c r="AE33" i="16"/>
  <c r="AC238" i="9"/>
  <c r="X157" i="16"/>
  <c r="AC210" i="9"/>
  <c r="AC228" i="9"/>
  <c r="AD55" i="9" s="1"/>
  <c r="AD228" i="9" s="1"/>
  <c r="AE55" i="9" s="1"/>
  <c r="AE228" i="9" s="1"/>
  <c r="AD28" i="16"/>
  <c r="J135" i="16"/>
  <c r="O26" i="16"/>
  <c r="AD207" i="9"/>
  <c r="X170" i="16"/>
  <c r="AD38" i="16"/>
  <c r="J145" i="16"/>
  <c r="H121" i="9"/>
  <c r="H159" i="9"/>
  <c r="P55" i="16"/>
  <c r="P18" i="16"/>
  <c r="H122" i="9"/>
  <c r="O12" i="16"/>
  <c r="AC10" i="9"/>
  <c r="AC183" i="9" s="1"/>
  <c r="AD10" i="9" s="1"/>
  <c r="AD183" i="9" s="1"/>
  <c r="AE27" i="9"/>
  <c r="Q28" i="16" s="1"/>
  <c r="AD44" i="16" l="1"/>
  <c r="Q56" i="16"/>
  <c r="AE56" i="16" s="1"/>
  <c r="AF205" i="9"/>
  <c r="AG32" i="9" s="1"/>
  <c r="AG205" i="9" s="1"/>
  <c r="AH32" i="9" s="1"/>
  <c r="AH205" i="9" s="1"/>
  <c r="AI32" i="9" s="1"/>
  <c r="Z197" i="9"/>
  <c r="AA24" i="9" s="1"/>
  <c r="AA197" i="9" s="1"/>
  <c r="AB24" i="9" s="1"/>
  <c r="Q20" i="16"/>
  <c r="AE20" i="16" s="1"/>
  <c r="Z236" i="9"/>
  <c r="AA63" i="9" s="1"/>
  <c r="AA236" i="9" s="1"/>
  <c r="AB63" i="9" s="1"/>
  <c r="H168" i="9" s="1"/>
  <c r="P54" i="16"/>
  <c r="AD54" i="16" s="1"/>
  <c r="Q40" i="16"/>
  <c r="AE40" i="16" s="1"/>
  <c r="AB214" i="9"/>
  <c r="AC41" i="9" s="1"/>
  <c r="R29" i="16"/>
  <c r="AF29" i="16" s="1"/>
  <c r="I133" i="9"/>
  <c r="P58" i="16"/>
  <c r="AD58" i="16" s="1"/>
  <c r="H158" i="9"/>
  <c r="O22" i="16"/>
  <c r="J149" i="16"/>
  <c r="X149" i="16" s="1"/>
  <c r="O13" i="16"/>
  <c r="AC13" i="16" s="1"/>
  <c r="AF204" i="9"/>
  <c r="AF212" i="9"/>
  <c r="AG39" i="9" s="1"/>
  <c r="AG212" i="9" s="1"/>
  <c r="AH39" i="9" s="1"/>
  <c r="AH212" i="9" s="1"/>
  <c r="AI39" i="9" s="1"/>
  <c r="AE10" i="9"/>
  <c r="Q11" i="16" s="1"/>
  <c r="Y40" i="9"/>
  <c r="Y213" i="9" s="1"/>
  <c r="AD54" i="9"/>
  <c r="AD227" i="9" s="1"/>
  <c r="AE54" i="9" s="1"/>
  <c r="AE63" i="16"/>
  <c r="Z21" i="9"/>
  <c r="AE182" i="9"/>
  <c r="Q10" i="16"/>
  <c r="AE22" i="9"/>
  <c r="AE195" i="9" s="1"/>
  <c r="AF22" i="9" s="1"/>
  <c r="AC16" i="16"/>
  <c r="AF19" i="9"/>
  <c r="AF192" i="9" s="1"/>
  <c r="AE28" i="16"/>
  <c r="AC22" i="16"/>
  <c r="X135" i="16"/>
  <c r="AF215" i="9"/>
  <c r="AG42" i="9" s="1"/>
  <c r="AG215" i="9" s="1"/>
  <c r="AA11" i="9"/>
  <c r="AC14" i="16"/>
  <c r="AE49" i="16"/>
  <c r="AF218" i="9"/>
  <c r="AB64" i="9"/>
  <c r="P65" i="16" s="1"/>
  <c r="AC232" i="9"/>
  <c r="AE49" i="9"/>
  <c r="Q50" i="16" s="1"/>
  <c r="AA13" i="9"/>
  <c r="AA186" i="9" s="1"/>
  <c r="X168" i="16"/>
  <c r="AD55" i="16"/>
  <c r="J162" i="16"/>
  <c r="AE34" i="9"/>
  <c r="Q35" i="16" s="1"/>
  <c r="AB29" i="9"/>
  <c r="AA14" i="9"/>
  <c r="AA187" i="9" s="1"/>
  <c r="X151" i="16"/>
  <c r="AD16" i="9"/>
  <c r="AD189" i="9" s="1"/>
  <c r="AE16" i="9" s="1"/>
  <c r="AC43" i="9"/>
  <c r="P19" i="16"/>
  <c r="H123" i="9"/>
  <c r="X117" i="16"/>
  <c r="AB44" i="9"/>
  <c r="AC12" i="16"/>
  <c r="X145" i="16"/>
  <c r="AC26" i="16"/>
  <c r="AD37" i="9"/>
  <c r="AD210" i="9" s="1"/>
  <c r="AE37" i="9" s="1"/>
  <c r="AE210" i="9" s="1"/>
  <c r="Z196" i="9"/>
  <c r="AA23" i="9" s="1"/>
  <c r="AA196" i="9" s="1"/>
  <c r="X144" i="16"/>
  <c r="AE200" i="9"/>
  <c r="AD18" i="16"/>
  <c r="J125" i="16"/>
  <c r="AA206" i="9"/>
  <c r="AB33" i="9" s="1"/>
  <c r="AB206" i="9" s="1"/>
  <c r="AD233" i="9"/>
  <c r="AE60" i="9" s="1"/>
  <c r="AE233" i="9" s="1"/>
  <c r="AB230" i="9"/>
  <c r="AC57" i="9" s="1"/>
  <c r="AD211" i="9"/>
  <c r="AE235" i="9"/>
  <c r="Z198" i="9"/>
  <c r="AD11" i="16"/>
  <c r="J118" i="16"/>
  <c r="AF35" i="9"/>
  <c r="AF208" i="9" s="1"/>
  <c r="AG35" i="9" s="1"/>
  <c r="AG208" i="9" s="1"/>
  <c r="AH35" i="9" s="1"/>
  <c r="AH208" i="9" s="1"/>
  <c r="AC203" i="9"/>
  <c r="X158" i="16"/>
  <c r="Z185" i="9"/>
  <c r="AD17" i="16"/>
  <c r="J124" i="16"/>
  <c r="Q32" i="16"/>
  <c r="AD224" i="9"/>
  <c r="AE51" i="9" s="1"/>
  <c r="AE224" i="9" s="1"/>
  <c r="AH201" i="9"/>
  <c r="H146" i="9"/>
  <c r="AE58" i="9"/>
  <c r="AE231" i="9" s="1"/>
  <c r="Z199" i="9"/>
  <c r="AA26" i="9" s="1"/>
  <c r="AA199" i="9" s="1"/>
  <c r="X163" i="16"/>
  <c r="AC53" i="9"/>
  <c r="AC226" i="9" s="1"/>
  <c r="AD53" i="9" s="1"/>
  <c r="AD226" i="9" s="1"/>
  <c r="AE50" i="9"/>
  <c r="Q51" i="16" s="1"/>
  <c r="AD36" i="9"/>
  <c r="AD209" i="9" s="1"/>
  <c r="AE36" i="9" s="1"/>
  <c r="AB13" i="16"/>
  <c r="AB112" i="16" s="1"/>
  <c r="X166" i="16"/>
  <c r="X159" i="16"/>
  <c r="AF55" i="9"/>
  <c r="AD65" i="9"/>
  <c r="AD238" i="9" s="1"/>
  <c r="AE65" i="9" s="1"/>
  <c r="AE238" i="9" s="1"/>
  <c r="AB15" i="9"/>
  <c r="AG47" i="9"/>
  <c r="AG220" i="9" s="1"/>
  <c r="X229" i="9"/>
  <c r="AD21" i="16"/>
  <c r="J128" i="16"/>
  <c r="AF221" i="9"/>
  <c r="AC234" i="9"/>
  <c r="AD61" i="9" s="1"/>
  <c r="AD234" i="9" s="1"/>
  <c r="AE61" i="9" s="1"/>
  <c r="AE234" i="9" s="1"/>
  <c r="AF61" i="9" s="1"/>
  <c r="AD31" i="16"/>
  <c r="J138" i="16"/>
  <c r="AC52" i="9"/>
  <c r="AD62" i="16"/>
  <c r="J169" i="16"/>
  <c r="Q46" i="16"/>
  <c r="P60" i="16"/>
  <c r="H164" i="9"/>
  <c r="AA219" i="9"/>
  <c r="AB191" i="9"/>
  <c r="X160" i="16"/>
  <c r="AC193" i="9"/>
  <c r="AD20" i="9" s="1"/>
  <c r="AD193" i="9" s="1"/>
  <c r="AE17" i="9"/>
  <c r="Q18" i="16" s="1"/>
  <c r="J161" i="16" l="1"/>
  <c r="X161" i="16" s="1"/>
  <c r="AC214" i="9"/>
  <c r="AD41" i="9" s="1"/>
  <c r="AD214" i="9" s="1"/>
  <c r="AE41" i="9" s="1"/>
  <c r="AE214" i="9" s="1"/>
  <c r="AF41" i="9" s="1"/>
  <c r="AF214" i="9" s="1"/>
  <c r="AG41" i="9" s="1"/>
  <c r="AG214" i="9" s="1"/>
  <c r="AH41" i="9" s="1"/>
  <c r="R42" i="16" s="1"/>
  <c r="AF42" i="16" s="1"/>
  <c r="Q23" i="16"/>
  <c r="AE23" i="16" s="1"/>
  <c r="J165" i="16"/>
  <c r="X165" i="16" s="1"/>
  <c r="I144" i="9"/>
  <c r="H169" i="9"/>
  <c r="P64" i="16"/>
  <c r="J171" i="16" s="1"/>
  <c r="Q52" i="16"/>
  <c r="AE52" i="16" s="1"/>
  <c r="AB237" i="9"/>
  <c r="AC64" i="9" s="1"/>
  <c r="AC237" i="9" s="1"/>
  <c r="AB236" i="9"/>
  <c r="AC63" i="9" s="1"/>
  <c r="AE227" i="9"/>
  <c r="Q55" i="16"/>
  <c r="AE209" i="9"/>
  <c r="AF36" i="9" s="1"/>
  <c r="Q37" i="16"/>
  <c r="AB14" i="9"/>
  <c r="AB187" i="9" s="1"/>
  <c r="AC14" i="9" s="1"/>
  <c r="AE53" i="9"/>
  <c r="Q54" i="16" s="1"/>
  <c r="AF37" i="9"/>
  <c r="AF210" i="9" s="1"/>
  <c r="AE189" i="9"/>
  <c r="AF16" i="9" s="1"/>
  <c r="Q17" i="16"/>
  <c r="AI205" i="9"/>
  <c r="Z40" i="9"/>
  <c r="Z213" i="9" s="1"/>
  <c r="AE20" i="9"/>
  <c r="AE193" i="9" s="1"/>
  <c r="X128" i="16"/>
  <c r="AB23" i="9"/>
  <c r="H128" i="9" s="1"/>
  <c r="AG19" i="9"/>
  <c r="AG192" i="9" s="1"/>
  <c r="AD60" i="16"/>
  <c r="J167" i="16"/>
  <c r="X169" i="16"/>
  <c r="P16" i="16"/>
  <c r="H120" i="9"/>
  <c r="AE223" i="9"/>
  <c r="AC18" i="9"/>
  <c r="Y56" i="9"/>
  <c r="O57" i="16" s="1"/>
  <c r="AA12" i="9"/>
  <c r="X118" i="16"/>
  <c r="AF27" i="9"/>
  <c r="AF200" i="9" s="1"/>
  <c r="AE35" i="16"/>
  <c r="AE222" i="9"/>
  <c r="AF49" i="9" s="1"/>
  <c r="P34" i="16"/>
  <c r="AF195" i="9"/>
  <c r="AE11" i="16"/>
  <c r="AI212" i="9"/>
  <c r="AJ39" i="9" s="1"/>
  <c r="AJ212" i="9" s="1"/>
  <c r="AK39" i="9" s="1"/>
  <c r="AK212" i="9" s="1"/>
  <c r="AL39" i="9" s="1"/>
  <c r="AF234" i="9"/>
  <c r="AG61" i="9" s="1"/>
  <c r="AG234" i="9" s="1"/>
  <c r="AH61" i="9" s="1"/>
  <c r="AH234" i="9" s="1"/>
  <c r="AI61" i="9" s="1"/>
  <c r="AH47" i="9"/>
  <c r="AH220" i="9" s="1"/>
  <c r="AE51" i="16"/>
  <c r="AI35" i="9"/>
  <c r="AA25" i="9"/>
  <c r="H129" i="9"/>
  <c r="P25" i="16"/>
  <c r="P45" i="16"/>
  <c r="H149" i="9"/>
  <c r="AB13" i="9"/>
  <c r="AB186" i="9" s="1"/>
  <c r="AD59" i="9"/>
  <c r="AC225" i="9"/>
  <c r="AD52" i="9" s="1"/>
  <c r="AD225" i="9" s="1"/>
  <c r="AG48" i="9"/>
  <c r="X138" i="16"/>
  <c r="AB188" i="9"/>
  <c r="AF228" i="9"/>
  <c r="AG55" i="9" s="1"/>
  <c r="AG228" i="9" s="1"/>
  <c r="AB26" i="9"/>
  <c r="AI28" i="9"/>
  <c r="AE32" i="16"/>
  <c r="AD30" i="9"/>
  <c r="AE38" i="9"/>
  <c r="X125" i="16"/>
  <c r="AB46" i="9"/>
  <c r="AE46" i="16"/>
  <c r="Q66" i="16"/>
  <c r="Q59" i="16"/>
  <c r="AF51" i="9"/>
  <c r="AF224" i="9" s="1"/>
  <c r="AG51" i="9" s="1"/>
  <c r="AG224" i="9" s="1"/>
  <c r="AH51" i="9" s="1"/>
  <c r="AH224" i="9" s="1"/>
  <c r="X124" i="16"/>
  <c r="R36" i="16"/>
  <c r="I140" i="9"/>
  <c r="AC230" i="9"/>
  <c r="AD57" i="9" s="1"/>
  <c r="AD230" i="9" s="1"/>
  <c r="AE57" i="9" s="1"/>
  <c r="AE230" i="9" s="1"/>
  <c r="Q62" i="16"/>
  <c r="AE207" i="9"/>
  <c r="AG45" i="9"/>
  <c r="AG218" i="9" s="1"/>
  <c r="AH45" i="9" s="1"/>
  <c r="AH218" i="9" s="1"/>
  <c r="AI45" i="9" s="1"/>
  <c r="AH42" i="9"/>
  <c r="AH215" i="9" s="1"/>
  <c r="H138" i="9"/>
  <c r="Z194" i="9"/>
  <c r="AE183" i="9"/>
  <c r="AE18" i="16"/>
  <c r="AF65" i="9"/>
  <c r="AF58" i="9"/>
  <c r="AF60" i="9"/>
  <c r="H134" i="9"/>
  <c r="P30" i="16"/>
  <c r="X162" i="16"/>
  <c r="AE10" i="16"/>
  <c r="AE190" i="9"/>
  <c r="AF17" i="9" s="1"/>
  <c r="AF62" i="9"/>
  <c r="AC33" i="9"/>
  <c r="AB197" i="9"/>
  <c r="AC24" i="9" s="1"/>
  <c r="Q61" i="16"/>
  <c r="Q38" i="16"/>
  <c r="AB217" i="9"/>
  <c r="AC44" i="9" s="1"/>
  <c r="AD19" i="16"/>
  <c r="J126" i="16"/>
  <c r="AC216" i="9"/>
  <c r="AB202" i="9"/>
  <c r="R33" i="16"/>
  <c r="I137" i="9"/>
  <c r="AE50" i="16"/>
  <c r="AD65" i="16"/>
  <c r="J172" i="16"/>
  <c r="AA184" i="9"/>
  <c r="O41" i="16"/>
  <c r="AF9" i="9"/>
  <c r="AF182" i="9" s="1"/>
  <c r="R40" i="16"/>
  <c r="AG31" i="9"/>
  <c r="Q21" i="16" l="1"/>
  <c r="Q42" i="16"/>
  <c r="AE42" i="16" s="1"/>
  <c r="Q58" i="16"/>
  <c r="AE58" i="16" s="1"/>
  <c r="AD64" i="16"/>
  <c r="P14" i="16"/>
  <c r="J121" i="16" s="1"/>
  <c r="AC236" i="9"/>
  <c r="AD63" i="9" s="1"/>
  <c r="AD236" i="9" s="1"/>
  <c r="AE63" i="9" s="1"/>
  <c r="H118" i="9"/>
  <c r="P24" i="16"/>
  <c r="AD24" i="16" s="1"/>
  <c r="R48" i="16"/>
  <c r="AF48" i="16" s="1"/>
  <c r="AB196" i="9"/>
  <c r="AC23" i="9" s="1"/>
  <c r="AE226" i="9"/>
  <c r="AF53" i="9" s="1"/>
  <c r="AF226" i="9" s="1"/>
  <c r="AG53" i="9" s="1"/>
  <c r="AG226" i="9" s="1"/>
  <c r="AH53" i="9" s="1"/>
  <c r="AH226" i="9" s="1"/>
  <c r="AH214" i="9"/>
  <c r="AI41" i="9" s="1"/>
  <c r="I156" i="9"/>
  <c r="R62" i="16"/>
  <c r="AF62" i="16" s="1"/>
  <c r="AC13" i="9"/>
  <c r="AI47" i="9"/>
  <c r="AD43" i="9"/>
  <c r="AD30" i="16"/>
  <c r="J137" i="16"/>
  <c r="AE62" i="16"/>
  <c r="AE59" i="16"/>
  <c r="AE52" i="9"/>
  <c r="AE225" i="9" s="1"/>
  <c r="AF52" i="9" s="1"/>
  <c r="AF222" i="9"/>
  <c r="AG49" i="9" s="1"/>
  <c r="AG222" i="9" s="1"/>
  <c r="AH49" i="9" s="1"/>
  <c r="AH222" i="9" s="1"/>
  <c r="AI49" i="9" s="1"/>
  <c r="AG37" i="9"/>
  <c r="AF40" i="16"/>
  <c r="AE61" i="16"/>
  <c r="AI218" i="9"/>
  <c r="AJ45" i="9" s="1"/>
  <c r="AJ218" i="9" s="1"/>
  <c r="AK45" i="9" s="1"/>
  <c r="AK218" i="9" s="1"/>
  <c r="P47" i="16"/>
  <c r="H151" i="9"/>
  <c r="Q39" i="16"/>
  <c r="P27" i="16"/>
  <c r="H131" i="9"/>
  <c r="AD25" i="16"/>
  <c r="J132" i="16"/>
  <c r="AG22" i="9"/>
  <c r="AG195" i="9" s="1"/>
  <c r="AH22" i="9" s="1"/>
  <c r="AH195" i="9" s="1"/>
  <c r="AD64" i="9"/>
  <c r="AD237" i="9" s="1"/>
  <c r="AC57" i="16"/>
  <c r="AF50" i="9"/>
  <c r="AF223" i="9" s="1"/>
  <c r="AG50" i="9" s="1"/>
  <c r="AG223" i="9" s="1"/>
  <c r="AH19" i="9"/>
  <c r="AH192" i="9" s="1"/>
  <c r="AI19" i="9" s="1"/>
  <c r="AF20" i="9"/>
  <c r="AF193" i="9" s="1"/>
  <c r="AF189" i="9"/>
  <c r="AG16" i="9" s="1"/>
  <c r="AG189" i="9" s="1"/>
  <c r="AF209" i="9"/>
  <c r="AG36" i="9" s="1"/>
  <c r="AG209" i="9" s="1"/>
  <c r="AI42" i="9"/>
  <c r="AI215" i="9" s="1"/>
  <c r="AE66" i="16"/>
  <c r="AH55" i="9"/>
  <c r="I160" i="9" s="1"/>
  <c r="AG27" i="9"/>
  <c r="AG200" i="9" s="1"/>
  <c r="AH27" i="9" s="1"/>
  <c r="AH200" i="9" s="1"/>
  <c r="AA40" i="9"/>
  <c r="AE17" i="16"/>
  <c r="AE55" i="16"/>
  <c r="AB11" i="9"/>
  <c r="AF33" i="16"/>
  <c r="AF10" i="9"/>
  <c r="AF183" i="9" s="1"/>
  <c r="AG10" i="9" s="1"/>
  <c r="AG183" i="9" s="1"/>
  <c r="AI51" i="9"/>
  <c r="AI224" i="9" s="1"/>
  <c r="AC29" i="9"/>
  <c r="AC202" i="9" s="1"/>
  <c r="AD29" i="9" s="1"/>
  <c r="AD202" i="9" s="1"/>
  <c r="AE29" i="9" s="1"/>
  <c r="AE202" i="9" s="1"/>
  <c r="AF29" i="9" s="1"/>
  <c r="AC217" i="9"/>
  <c r="AC197" i="9"/>
  <c r="AF235" i="9"/>
  <c r="AG62" i="9" s="1"/>
  <c r="AG235" i="9" s="1"/>
  <c r="AH62" i="9" s="1"/>
  <c r="AH235" i="9" s="1"/>
  <c r="AF233" i="9"/>
  <c r="AG60" i="9" s="1"/>
  <c r="AG233" i="9" s="1"/>
  <c r="AF238" i="9"/>
  <c r="AA21" i="9"/>
  <c r="I147" i="9"/>
  <c r="R43" i="16"/>
  <c r="I146" i="9"/>
  <c r="AF34" i="9"/>
  <c r="AF207" i="9" s="1"/>
  <c r="AG34" i="9" s="1"/>
  <c r="AG207" i="9" s="1"/>
  <c r="AE21" i="16"/>
  <c r="AF57" i="9"/>
  <c r="AF230" i="9" s="1"/>
  <c r="AG57" i="9" s="1"/>
  <c r="AG230" i="9" s="1"/>
  <c r="AH57" i="9" s="1"/>
  <c r="AH230" i="9" s="1"/>
  <c r="AI57" i="9" s="1"/>
  <c r="I152" i="9"/>
  <c r="AB219" i="9"/>
  <c r="AC46" i="9" s="1"/>
  <c r="AE211" i="9"/>
  <c r="AB199" i="9"/>
  <c r="AG221" i="9"/>
  <c r="AH48" i="9" s="1"/>
  <c r="AH221" i="9" s="1"/>
  <c r="AI208" i="9"/>
  <c r="S40" i="16"/>
  <c r="AG40" i="16" s="1"/>
  <c r="Y229" i="9"/>
  <c r="X167" i="16"/>
  <c r="AJ32" i="9"/>
  <c r="AJ205" i="9" s="1"/>
  <c r="AK32" i="9" s="1"/>
  <c r="AK205" i="9" s="1"/>
  <c r="P15" i="16"/>
  <c r="H119" i="9"/>
  <c r="AG9" i="9"/>
  <c r="AL212" i="9"/>
  <c r="AD16" i="16"/>
  <c r="J123" i="16"/>
  <c r="AC187" i="9"/>
  <c r="AG204" i="9"/>
  <c r="AC41" i="16"/>
  <c r="X172" i="16"/>
  <c r="X126" i="16"/>
  <c r="AE38" i="16"/>
  <c r="AC206" i="9"/>
  <c r="AD33" i="9" s="1"/>
  <c r="AD206" i="9" s="1"/>
  <c r="AE33" i="9" s="1"/>
  <c r="AE206" i="9" s="1"/>
  <c r="AF190" i="9"/>
  <c r="AG17" i="9" s="1"/>
  <c r="AG190" i="9" s="1"/>
  <c r="AF231" i="9"/>
  <c r="AG58" i="9" s="1"/>
  <c r="AG231" i="9" s="1"/>
  <c r="AH58" i="9" s="1"/>
  <c r="AH231" i="9" s="1"/>
  <c r="R46" i="16"/>
  <c r="I150" i="9"/>
  <c r="AF36" i="16"/>
  <c r="R52" i="16"/>
  <c r="X171" i="16"/>
  <c r="AD203" i="9"/>
  <c r="AI201" i="9"/>
  <c r="AJ28" i="9" s="1"/>
  <c r="AJ201" i="9" s="1"/>
  <c r="AC15" i="9"/>
  <c r="AC188" i="9" s="1"/>
  <c r="AD15" i="9" s="1"/>
  <c r="AD188" i="9" s="1"/>
  <c r="AD232" i="9"/>
  <c r="AD45" i="16"/>
  <c r="J152" i="16"/>
  <c r="AA198" i="9"/>
  <c r="AB25" i="9" s="1"/>
  <c r="AB198" i="9" s="1"/>
  <c r="AI234" i="9"/>
  <c r="AJ61" i="9" s="1"/>
  <c r="AJ234" i="9" s="1"/>
  <c r="AD34" i="16"/>
  <c r="J141" i="16"/>
  <c r="I166" i="9"/>
  <c r="AA185" i="9"/>
  <c r="AC191" i="9"/>
  <c r="AD18" i="9" s="1"/>
  <c r="AD191" i="9" s="1"/>
  <c r="AE18" i="9" s="1"/>
  <c r="AE191" i="9" s="1"/>
  <c r="AF18" i="9" s="1"/>
  <c r="AF191" i="9" s="1"/>
  <c r="AG18" i="9" s="1"/>
  <c r="AG191" i="9" s="1"/>
  <c r="AE54" i="16"/>
  <c r="AE37" i="16"/>
  <c r="AF54" i="9"/>
  <c r="AF227" i="9" s="1"/>
  <c r="R56" i="16" l="1"/>
  <c r="AC196" i="9"/>
  <c r="AD23" i="9" s="1"/>
  <c r="AD196" i="9" s="1"/>
  <c r="AE23" i="9" s="1"/>
  <c r="AE196" i="9" s="1"/>
  <c r="AF23" i="9" s="1"/>
  <c r="AF196" i="9" s="1"/>
  <c r="AG23" i="9" s="1"/>
  <c r="AG196" i="9" s="1"/>
  <c r="AH23" i="9" s="1"/>
  <c r="AH196" i="9" s="1"/>
  <c r="AI23" i="9" s="1"/>
  <c r="AI196" i="9" s="1"/>
  <c r="AJ23" i="9" s="1"/>
  <c r="AJ196" i="9" s="1"/>
  <c r="AD14" i="16"/>
  <c r="J131" i="16"/>
  <c r="X131" i="16" s="1"/>
  <c r="I132" i="9"/>
  <c r="AH228" i="9"/>
  <c r="AI55" i="9" s="1"/>
  <c r="AI214" i="9"/>
  <c r="AJ41" i="9" s="1"/>
  <c r="AJ214" i="9" s="1"/>
  <c r="AK41" i="9" s="1"/>
  <c r="AK214" i="9" s="1"/>
  <c r="R59" i="16"/>
  <c r="AF59" i="16" s="1"/>
  <c r="I167" i="9"/>
  <c r="AH50" i="9"/>
  <c r="R51" i="16" s="1"/>
  <c r="AG20" i="9"/>
  <c r="AG193" i="9" s="1"/>
  <c r="AE64" i="9"/>
  <c r="AE237" i="9" s="1"/>
  <c r="AF64" i="9" s="1"/>
  <c r="AF225" i="9"/>
  <c r="AG52" i="9" s="1"/>
  <c r="AG225" i="9" s="1"/>
  <c r="AH52" i="9" s="1"/>
  <c r="AH225" i="9" s="1"/>
  <c r="AE236" i="9"/>
  <c r="AF63" i="9" s="1"/>
  <c r="AF236" i="9" s="1"/>
  <c r="AG63" i="9" s="1"/>
  <c r="AG236" i="9" s="1"/>
  <c r="Q64" i="16"/>
  <c r="AI53" i="9"/>
  <c r="AI226" i="9" s="1"/>
  <c r="AC25" i="9"/>
  <c r="AC198" i="9" s="1"/>
  <c r="AI27" i="9"/>
  <c r="AI200" i="9" s="1"/>
  <c r="AJ27" i="9" s="1"/>
  <c r="AJ200" i="9" s="1"/>
  <c r="AK27" i="9" s="1"/>
  <c r="AK200" i="9" s="1"/>
  <c r="AJ42" i="9"/>
  <c r="AJ215" i="9" s="1"/>
  <c r="AI192" i="9"/>
  <c r="AJ19" i="9" s="1"/>
  <c r="AJ192" i="9" s="1"/>
  <c r="AE15" i="9"/>
  <c r="AE188" i="9" s="1"/>
  <c r="AF46" i="16"/>
  <c r="AI230" i="9"/>
  <c r="AI62" i="9"/>
  <c r="AI235" i="9" s="1"/>
  <c r="AF202" i="9"/>
  <c r="AG29" i="9" s="1"/>
  <c r="AG202" i="9" s="1"/>
  <c r="AH29" i="9" s="1"/>
  <c r="AH202" i="9" s="1"/>
  <c r="AH10" i="9"/>
  <c r="R11" i="16" s="1"/>
  <c r="AD27" i="16"/>
  <c r="J134" i="16"/>
  <c r="AD47" i="16"/>
  <c r="J154" i="16"/>
  <c r="S46" i="16"/>
  <c r="AG46" i="16" s="1"/>
  <c r="Q53" i="16"/>
  <c r="R50" i="16"/>
  <c r="X137" i="16"/>
  <c r="I163" i="9"/>
  <c r="AG54" i="9"/>
  <c r="AG227" i="9" s="1"/>
  <c r="AH54" i="9" s="1"/>
  <c r="AF56" i="16"/>
  <c r="AF52" i="16"/>
  <c r="AM39" i="9"/>
  <c r="AM212" i="9" s="1"/>
  <c r="AI48" i="9"/>
  <c r="AF43" i="16"/>
  <c r="AG65" i="9"/>
  <c r="AJ51" i="9"/>
  <c r="AJ224" i="9" s="1"/>
  <c r="AK51" i="9" s="1"/>
  <c r="AK224" i="9" s="1"/>
  <c r="AH36" i="9"/>
  <c r="I141" i="9" s="1"/>
  <c r="AH18" i="9"/>
  <c r="R19" i="16" s="1"/>
  <c r="AF19" i="16" s="1"/>
  <c r="AF33" i="9"/>
  <c r="AC112" i="16"/>
  <c r="AD14" i="9"/>
  <c r="AD187" i="9" s="1"/>
  <c r="I157" i="9"/>
  <c r="AF38" i="9"/>
  <c r="AF211" i="9" s="1"/>
  <c r="AH34" i="9"/>
  <c r="I139" i="9" s="1"/>
  <c r="AB12" i="9"/>
  <c r="AB185" i="9" s="1"/>
  <c r="X141" i="16"/>
  <c r="AK61" i="9"/>
  <c r="AK234" i="9" s="1"/>
  <c r="AE59" i="9"/>
  <c r="Q60" i="16" s="1"/>
  <c r="AK28" i="9"/>
  <c r="AK201" i="9" s="1"/>
  <c r="AL28" i="9" s="1"/>
  <c r="X121" i="16"/>
  <c r="AI58" i="9"/>
  <c r="AI231" i="9" s="1"/>
  <c r="AJ58" i="9" s="1"/>
  <c r="AJ231" i="9" s="1"/>
  <c r="AK58" i="9" s="1"/>
  <c r="AK231" i="9" s="1"/>
  <c r="AL58" i="9" s="1"/>
  <c r="AL231" i="9" s="1"/>
  <c r="AM58" i="9" s="1"/>
  <c r="AM231" i="9" s="1"/>
  <c r="AH31" i="9"/>
  <c r="X123" i="16"/>
  <c r="AG182" i="9"/>
  <c r="S33" i="16"/>
  <c r="AJ35" i="9"/>
  <c r="AJ208" i="9" s="1"/>
  <c r="AC219" i="9"/>
  <c r="AD46" i="9" s="1"/>
  <c r="AD219" i="9" s="1"/>
  <c r="AE46" i="9" s="1"/>
  <c r="AE219" i="9" s="1"/>
  <c r="AA194" i="9"/>
  <c r="AA213" i="9"/>
  <c r="AB40" i="9" s="1"/>
  <c r="P26" i="16"/>
  <c r="Q34" i="16"/>
  <c r="R20" i="16"/>
  <c r="I124" i="9"/>
  <c r="I127" i="9"/>
  <c r="R23" i="16"/>
  <c r="I153" i="9"/>
  <c r="AL45" i="9"/>
  <c r="AI222" i="9"/>
  <c r="AJ49" i="9" s="1"/>
  <c r="AJ222" i="9" s="1"/>
  <c r="AE30" i="9"/>
  <c r="AE203" i="9" s="1"/>
  <c r="AL32" i="9"/>
  <c r="AL205" i="9" s="1"/>
  <c r="AD44" i="9"/>
  <c r="P12" i="16"/>
  <c r="H116" i="9"/>
  <c r="H130" i="9"/>
  <c r="AH16" i="9"/>
  <c r="I121" i="9" s="1"/>
  <c r="AI22" i="9"/>
  <c r="X132" i="16"/>
  <c r="R49" i="16"/>
  <c r="AE39" i="16"/>
  <c r="Q19" i="16"/>
  <c r="R28" i="16"/>
  <c r="X152" i="16"/>
  <c r="AH17" i="9"/>
  <c r="AH190" i="9" s="1"/>
  <c r="AI17" i="9" s="1"/>
  <c r="AD15" i="16"/>
  <c r="J122" i="16"/>
  <c r="Z56" i="9"/>
  <c r="AC26" i="9"/>
  <c r="AC199" i="9" s="1"/>
  <c r="AD26" i="9" s="1"/>
  <c r="AD199" i="9" s="1"/>
  <c r="R58" i="16"/>
  <c r="I162" i="9"/>
  <c r="AH60" i="9"/>
  <c r="AD24" i="9"/>
  <c r="AD197" i="9" s="1"/>
  <c r="Q30" i="16"/>
  <c r="R63" i="16"/>
  <c r="AB184" i="9"/>
  <c r="R54" i="16"/>
  <c r="I158" i="9"/>
  <c r="AG210" i="9"/>
  <c r="I154" i="9"/>
  <c r="AD216" i="9"/>
  <c r="AI220" i="9"/>
  <c r="AC186" i="9"/>
  <c r="AD13" i="9" s="1"/>
  <c r="AD186" i="9" s="1"/>
  <c r="AE13" i="9" s="1"/>
  <c r="AE186" i="9" s="1"/>
  <c r="R35" i="16" l="1"/>
  <c r="AF35" i="16" s="1"/>
  <c r="I115" i="9"/>
  <c r="Q24" i="16"/>
  <c r="S29" i="16"/>
  <c r="AG29" i="16" s="1"/>
  <c r="I123" i="9"/>
  <c r="AH191" i="9"/>
  <c r="AI18" i="9" s="1"/>
  <c r="AI191" i="9" s="1"/>
  <c r="I134" i="9"/>
  <c r="R53" i="16"/>
  <c r="AF53" i="16" s="1"/>
  <c r="R37" i="16"/>
  <c r="R30" i="16"/>
  <c r="AF30" i="16" s="1"/>
  <c r="AI228" i="9"/>
  <c r="Q47" i="16"/>
  <c r="AE47" i="16" s="1"/>
  <c r="I155" i="9"/>
  <c r="AH189" i="9"/>
  <c r="AI16" i="9" s="1"/>
  <c r="R17" i="16"/>
  <c r="AF17" i="16" s="1"/>
  <c r="AH223" i="9"/>
  <c r="AI50" i="9" s="1"/>
  <c r="Q16" i="16"/>
  <c r="AE16" i="16" s="1"/>
  <c r="AH183" i="9"/>
  <c r="AI10" i="9" s="1"/>
  <c r="AL27" i="9"/>
  <c r="AF237" i="9"/>
  <c r="AI190" i="9"/>
  <c r="AH227" i="9"/>
  <c r="I159" i="9"/>
  <c r="AH20" i="9"/>
  <c r="AF15" i="9"/>
  <c r="AF188" i="9" s="1"/>
  <c r="AF30" i="9"/>
  <c r="AJ53" i="9"/>
  <c r="AJ226" i="9" s="1"/>
  <c r="AF23" i="16"/>
  <c r="AF13" i="9"/>
  <c r="AF186" i="9" s="1"/>
  <c r="AG13" i="9" s="1"/>
  <c r="AG186" i="9" s="1"/>
  <c r="AH37" i="9"/>
  <c r="AH210" i="9" s="1"/>
  <c r="AF63" i="16"/>
  <c r="AE26" i="9"/>
  <c r="Q27" i="16" s="1"/>
  <c r="AD12" i="16"/>
  <c r="J119" i="16"/>
  <c r="AM32" i="9"/>
  <c r="AM205" i="9" s="1"/>
  <c r="AK49" i="9"/>
  <c r="S50" i="16" s="1"/>
  <c r="AG50" i="16" s="1"/>
  <c r="AF20" i="16"/>
  <c r="AB213" i="9"/>
  <c r="P41" i="16"/>
  <c r="AK35" i="9"/>
  <c r="S36" i="16" s="1"/>
  <c r="S59" i="16"/>
  <c r="S62" i="16"/>
  <c r="P13" i="16"/>
  <c r="H117" i="9"/>
  <c r="AE14" i="9"/>
  <c r="AE187" i="9" s="1"/>
  <c r="R24" i="16"/>
  <c r="AF24" i="16" s="1"/>
  <c r="I128" i="9"/>
  <c r="AJ62" i="9"/>
  <c r="AJ235" i="9" s="1"/>
  <c r="AK42" i="9"/>
  <c r="AK215" i="9" s="1"/>
  <c r="AD25" i="9"/>
  <c r="AD198" i="9" s="1"/>
  <c r="AE25" i="9" s="1"/>
  <c r="AE198" i="9" s="1"/>
  <c r="AE64" i="16"/>
  <c r="AI52" i="9"/>
  <c r="AI225" i="9" s="1"/>
  <c r="AJ52" i="9" s="1"/>
  <c r="AJ225" i="9" s="1"/>
  <c r="AK52" i="9" s="1"/>
  <c r="AK225" i="9" s="1"/>
  <c r="AN58" i="9"/>
  <c r="T59" i="16" s="1"/>
  <c r="AL61" i="9"/>
  <c r="AL234" i="9" s="1"/>
  <c r="AM61" i="9" s="1"/>
  <c r="AM234" i="9" s="1"/>
  <c r="AN61" i="9" s="1"/>
  <c r="AN234" i="9" s="1"/>
  <c r="AL51" i="9"/>
  <c r="AL224" i="9" s="1"/>
  <c r="AN39" i="9"/>
  <c r="T40" i="16" s="1"/>
  <c r="AF50" i="16"/>
  <c r="X154" i="16"/>
  <c r="AL41" i="9"/>
  <c r="AH63" i="9"/>
  <c r="R64" i="16" s="1"/>
  <c r="AF64" i="16" s="1"/>
  <c r="AF54" i="16"/>
  <c r="AF37" i="16"/>
  <c r="AJ55" i="9"/>
  <c r="AJ228" i="9" s="1"/>
  <c r="AK55" i="9" s="1"/>
  <c r="AK228" i="9" s="1"/>
  <c r="AL55" i="9" s="1"/>
  <c r="AL228" i="9" s="1"/>
  <c r="S52" i="16"/>
  <c r="I136" i="9"/>
  <c r="R32" i="16"/>
  <c r="AE60" i="16"/>
  <c r="AE53" i="16"/>
  <c r="S42" i="16"/>
  <c r="H145" i="9"/>
  <c r="AI29" i="9"/>
  <c r="AI202" i="9" s="1"/>
  <c r="AK19" i="9"/>
  <c r="AK192" i="9" s="1"/>
  <c r="AL19" i="9" s="1"/>
  <c r="AF51" i="16"/>
  <c r="AJ47" i="9"/>
  <c r="AJ220" i="9" s="1"/>
  <c r="AE24" i="9"/>
  <c r="Q25" i="16" s="1"/>
  <c r="I122" i="9"/>
  <c r="R18" i="16"/>
  <c r="Q31" i="16"/>
  <c r="AG33" i="16"/>
  <c r="AL201" i="9"/>
  <c r="AM28" i="9" s="1"/>
  <c r="AM201" i="9" s="1"/>
  <c r="AC12" i="9"/>
  <c r="AC185" i="9" s="1"/>
  <c r="AG38" i="9"/>
  <c r="AG211" i="9" s="1"/>
  <c r="AK23" i="9"/>
  <c r="S24" i="16" s="1"/>
  <c r="AG24" i="16" s="1"/>
  <c r="S28" i="16"/>
  <c r="AG28" i="16" s="1"/>
  <c r="Q65" i="16"/>
  <c r="AE43" i="9"/>
  <c r="AE216" i="9" s="1"/>
  <c r="AE24" i="16"/>
  <c r="R61" i="16"/>
  <c r="I165" i="9"/>
  <c r="AF58" i="16"/>
  <c r="Z229" i="9"/>
  <c r="AA56" i="9" s="1"/>
  <c r="AA229" i="9" s="1"/>
  <c r="Q14" i="16"/>
  <c r="AD217" i="9"/>
  <c r="AE44" i="9" s="1"/>
  <c r="AE217" i="9" s="1"/>
  <c r="AF44" i="9" s="1"/>
  <c r="AF217" i="9" s="1"/>
  <c r="AF46" i="9"/>
  <c r="AF219" i="9" s="1"/>
  <c r="AG46" i="9" s="1"/>
  <c r="AG219" i="9" s="1"/>
  <c r="AH46" i="9" s="1"/>
  <c r="AH219" i="9" s="1"/>
  <c r="AI46" i="9" s="1"/>
  <c r="AC11" i="9"/>
  <c r="AC184" i="9" s="1"/>
  <c r="AD11" i="9" s="1"/>
  <c r="AD184" i="9" s="1"/>
  <c r="AE11" i="9" s="1"/>
  <c r="AE184" i="9" s="1"/>
  <c r="AE30" i="16"/>
  <c r="AH233" i="9"/>
  <c r="AI60" i="9" s="1"/>
  <c r="X122" i="16"/>
  <c r="AF28" i="16"/>
  <c r="AE19" i="16"/>
  <c r="AF49" i="16"/>
  <c r="AI195" i="9"/>
  <c r="AL218" i="9"/>
  <c r="AE34" i="16"/>
  <c r="AD26" i="16"/>
  <c r="J133" i="16"/>
  <c r="AB21" i="9"/>
  <c r="AB194" i="9" s="1"/>
  <c r="AC21" i="9" s="1"/>
  <c r="AH9" i="9"/>
  <c r="AH182" i="9" s="1"/>
  <c r="AI9" i="9" s="1"/>
  <c r="AH204" i="9"/>
  <c r="AE232" i="9"/>
  <c r="AF59" i="9" s="1"/>
  <c r="R55" i="16"/>
  <c r="AH207" i="9"/>
  <c r="AF206" i="9"/>
  <c r="AH209" i="9"/>
  <c r="AG238" i="9"/>
  <c r="AH65" i="9" s="1"/>
  <c r="AH238" i="9" s="1"/>
  <c r="AI221" i="9"/>
  <c r="X134" i="16"/>
  <c r="AF11" i="16"/>
  <c r="AJ57" i="9"/>
  <c r="AJ230" i="9" s="1"/>
  <c r="AK57" i="9" s="1"/>
  <c r="AK230" i="9" s="1"/>
  <c r="AI183" i="9" l="1"/>
  <c r="AJ10" i="9" s="1"/>
  <c r="AJ183" i="9" s="1"/>
  <c r="AK10" i="9" s="1"/>
  <c r="AK183" i="9" s="1"/>
  <c r="AL10" i="9" s="1"/>
  <c r="I168" i="9"/>
  <c r="Q15" i="16"/>
  <c r="AE15" i="16" s="1"/>
  <c r="AK222" i="9"/>
  <c r="AL49" i="9" s="1"/>
  <c r="AI189" i="9"/>
  <c r="AJ16" i="9" s="1"/>
  <c r="AJ189" i="9" s="1"/>
  <c r="AK196" i="9"/>
  <c r="AL23" i="9" s="1"/>
  <c r="AE197" i="9"/>
  <c r="AF24" i="9" s="1"/>
  <c r="AL214" i="9"/>
  <c r="AM41" i="9" s="1"/>
  <c r="AM214" i="9" s="1"/>
  <c r="AN41" i="9" s="1"/>
  <c r="AN214" i="9" s="1"/>
  <c r="AN212" i="9"/>
  <c r="J163" i="9"/>
  <c r="K163" i="9" s="1"/>
  <c r="Q26" i="16"/>
  <c r="AE26" i="16" s="1"/>
  <c r="AH236" i="9"/>
  <c r="AI63" i="9" s="1"/>
  <c r="AN231" i="9"/>
  <c r="J144" i="9"/>
  <c r="K144" i="9" s="1"/>
  <c r="AE199" i="9"/>
  <c r="AF26" i="9" s="1"/>
  <c r="AF199" i="9" s="1"/>
  <c r="AG26" i="9" s="1"/>
  <c r="AG199" i="9" s="1"/>
  <c r="AH26" i="9" s="1"/>
  <c r="R27" i="16" s="1"/>
  <c r="AF27" i="16" s="1"/>
  <c r="AK62" i="9"/>
  <c r="S63" i="16" s="1"/>
  <c r="AE25" i="16"/>
  <c r="AH40" i="16"/>
  <c r="AI40" i="16" s="1"/>
  <c r="U40" i="16"/>
  <c r="K147" i="16"/>
  <c r="AK53" i="9"/>
  <c r="AK226" i="9" s="1"/>
  <c r="AI31" i="9"/>
  <c r="AI204" i="9" s="1"/>
  <c r="AG36" i="16"/>
  <c r="AF11" i="9"/>
  <c r="AF184" i="9" s="1"/>
  <c r="AJ18" i="9"/>
  <c r="AJ191" i="9" s="1"/>
  <c r="AE31" i="16"/>
  <c r="AJ29" i="9"/>
  <c r="AJ202" i="9" s="1"/>
  <c r="R66" i="16"/>
  <c r="AF32" i="16"/>
  <c r="AL52" i="9"/>
  <c r="AL225" i="9" s="1"/>
  <c r="AF25" i="9"/>
  <c r="AF198" i="9" s="1"/>
  <c r="AG25" i="9" s="1"/>
  <c r="J166" i="9"/>
  <c r="K166" i="9" s="1"/>
  <c r="AC40" i="9"/>
  <c r="AI37" i="9"/>
  <c r="AI210" i="9" s="1"/>
  <c r="Q45" i="16"/>
  <c r="I125" i="9"/>
  <c r="R21" i="16"/>
  <c r="AI36" i="9"/>
  <c r="AI209" i="9" s="1"/>
  <c r="AJ36" i="9" s="1"/>
  <c r="AJ209" i="9" s="1"/>
  <c r="AK36" i="9" s="1"/>
  <c r="AK209" i="9" s="1"/>
  <c r="AI34" i="9"/>
  <c r="R10" i="16"/>
  <c r="I114" i="9"/>
  <c r="P22" i="16"/>
  <c r="H126" i="9"/>
  <c r="R47" i="16"/>
  <c r="AE14" i="16"/>
  <c r="Q44" i="16"/>
  <c r="S20" i="16"/>
  <c r="I170" i="9"/>
  <c r="AH59" i="16"/>
  <c r="U59" i="16"/>
  <c r="S43" i="16"/>
  <c r="AK208" i="9"/>
  <c r="AF203" i="9"/>
  <c r="AG30" i="9" s="1"/>
  <c r="AG203" i="9" s="1"/>
  <c r="AH193" i="9"/>
  <c r="AI20" i="9" s="1"/>
  <c r="AG64" i="9"/>
  <c r="AG237" i="9" s="1"/>
  <c r="AI65" i="9"/>
  <c r="AI233" i="9"/>
  <c r="AJ60" i="9" s="1"/>
  <c r="AJ233" i="9" s="1"/>
  <c r="AM55" i="9"/>
  <c r="AM228" i="9" s="1"/>
  <c r="AF55" i="16"/>
  <c r="AC194" i="9"/>
  <c r="AD21" i="9" s="1"/>
  <c r="AD194" i="9" s="1"/>
  <c r="AI219" i="9"/>
  <c r="AF61" i="16"/>
  <c r="AF43" i="9"/>
  <c r="AF216" i="9" s="1"/>
  <c r="AH38" i="9"/>
  <c r="R39" i="16" s="1"/>
  <c r="AN28" i="9"/>
  <c r="AN201" i="9" s="1"/>
  <c r="AK47" i="9"/>
  <c r="S48" i="16" s="1"/>
  <c r="AL192" i="9"/>
  <c r="AM19" i="9" s="1"/>
  <c r="AM192" i="9" s="1"/>
  <c r="AG52" i="16"/>
  <c r="AM51" i="9"/>
  <c r="AL42" i="9"/>
  <c r="AL215" i="9" s="1"/>
  <c r="AM42" i="9" s="1"/>
  <c r="AM215" i="9" s="1"/>
  <c r="AF14" i="9"/>
  <c r="AD13" i="16"/>
  <c r="J120" i="16"/>
  <c r="I151" i="9"/>
  <c r="AN32" i="9"/>
  <c r="T33" i="16" s="1"/>
  <c r="AH13" i="9"/>
  <c r="R14" i="16" s="1"/>
  <c r="AF14" i="16" s="1"/>
  <c r="AL57" i="9"/>
  <c r="AG44" i="9"/>
  <c r="AG217" i="9" s="1"/>
  <c r="AE65" i="16"/>
  <c r="AD12" i="9"/>
  <c r="AD185" i="9" s="1"/>
  <c r="AG33" i="9"/>
  <c r="AG206" i="9" s="1"/>
  <c r="AI182" i="9"/>
  <c r="AJ9" i="9" s="1"/>
  <c r="AJ182" i="9" s="1"/>
  <c r="AJ22" i="9"/>
  <c r="AJ195" i="9" s="1"/>
  <c r="AB56" i="9"/>
  <c r="H161" i="9" s="1"/>
  <c r="AI223" i="9"/>
  <c r="S58" i="16"/>
  <c r="AJ48" i="9"/>
  <c r="AJ221" i="9" s="1"/>
  <c r="AK48" i="9" s="1"/>
  <c r="AK221" i="9" s="1"/>
  <c r="AL48" i="9" s="1"/>
  <c r="AF232" i="9"/>
  <c r="AG59" i="9" s="1"/>
  <c r="AG232" i="9" s="1"/>
  <c r="X133" i="16"/>
  <c r="AM45" i="9"/>
  <c r="Q12" i="16"/>
  <c r="AF18" i="16"/>
  <c r="AG42" i="16"/>
  <c r="S56" i="16"/>
  <c r="T62" i="16"/>
  <c r="K169" i="16" s="1"/>
  <c r="S53" i="16"/>
  <c r="S11" i="16"/>
  <c r="AG62" i="16"/>
  <c r="AG59" i="16"/>
  <c r="K166" i="16"/>
  <c r="AD41" i="16"/>
  <c r="J148" i="16"/>
  <c r="X119" i="16"/>
  <c r="AE27" i="16"/>
  <c r="R38" i="16"/>
  <c r="I142" i="9"/>
  <c r="AG15" i="9"/>
  <c r="AI54" i="9"/>
  <c r="AI227" i="9" s="1"/>
  <c r="AJ17" i="9"/>
  <c r="AL200" i="9"/>
  <c r="AL183" i="9" l="1"/>
  <c r="AM10" i="9" s="1"/>
  <c r="AM183" i="9" s="1"/>
  <c r="AK235" i="9"/>
  <c r="AL62" i="9" s="1"/>
  <c r="AL222" i="9"/>
  <c r="AM49" i="9" s="1"/>
  <c r="AN205" i="9"/>
  <c r="AL196" i="9"/>
  <c r="AM23" i="9" s="1"/>
  <c r="AM196" i="9" s="1"/>
  <c r="AN23" i="9" s="1"/>
  <c r="AN196" i="9" s="1"/>
  <c r="I118" i="9"/>
  <c r="AH211" i="9"/>
  <c r="AI38" i="9" s="1"/>
  <c r="T42" i="16"/>
  <c r="K149" i="16" s="1"/>
  <c r="Y149" i="16" s="1"/>
  <c r="Z149" i="16" s="1"/>
  <c r="AI236" i="9"/>
  <c r="AJ63" i="9" s="1"/>
  <c r="AJ236" i="9" s="1"/>
  <c r="AK220" i="9"/>
  <c r="AL47" i="9" s="1"/>
  <c r="AL220" i="9" s="1"/>
  <c r="J146" i="9"/>
  <c r="K146" i="9" s="1"/>
  <c r="AL53" i="9"/>
  <c r="AM52" i="9"/>
  <c r="AM225" i="9" s="1"/>
  <c r="AN55" i="9"/>
  <c r="T56" i="16" s="1"/>
  <c r="K163" i="16" s="1"/>
  <c r="AJ37" i="9"/>
  <c r="AJ210" i="9" s="1"/>
  <c r="AK37" i="9" s="1"/>
  <c r="AG48" i="16"/>
  <c r="AG198" i="9"/>
  <c r="AL36" i="9"/>
  <c r="AL209" i="9" s="1"/>
  <c r="AM36" i="9" s="1"/>
  <c r="AM209" i="9" s="1"/>
  <c r="AM27" i="9"/>
  <c r="AM200" i="9" s="1"/>
  <c r="AN27" i="9" s="1"/>
  <c r="AN200" i="9" s="1"/>
  <c r="AJ54" i="9"/>
  <c r="AJ227" i="9" s="1"/>
  <c r="AK54" i="9" s="1"/>
  <c r="AK227" i="9" s="1"/>
  <c r="Y166" i="16"/>
  <c r="Z166" i="16" s="1"/>
  <c r="L166" i="16"/>
  <c r="AG11" i="16"/>
  <c r="I131" i="9"/>
  <c r="S49" i="16"/>
  <c r="AJ50" i="9"/>
  <c r="AJ223" i="9" s="1"/>
  <c r="AK22" i="9"/>
  <c r="AK195" i="9" s="1"/>
  <c r="AL22" i="9" s="1"/>
  <c r="AE12" i="9"/>
  <c r="Q13" i="16" s="1"/>
  <c r="AH44" i="9"/>
  <c r="AH217" i="9" s="1"/>
  <c r="AH33" i="16"/>
  <c r="AI33" i="16" s="1"/>
  <c r="U33" i="16"/>
  <c r="K140" i="16"/>
  <c r="AF39" i="16"/>
  <c r="AE21" i="9"/>
  <c r="Q22" i="16" s="1"/>
  <c r="P57" i="16"/>
  <c r="J133" i="9"/>
  <c r="K133" i="9" s="1"/>
  <c r="T29" i="16"/>
  <c r="S37" i="16"/>
  <c r="AF21" i="16"/>
  <c r="I143" i="9"/>
  <c r="AF38" i="16"/>
  <c r="AG56" i="16"/>
  <c r="AK60" i="9"/>
  <c r="S61" i="16" s="1"/>
  <c r="AG43" i="16"/>
  <c r="AG11" i="9"/>
  <c r="AG188" i="9"/>
  <c r="AG53" i="16"/>
  <c r="AG58" i="16"/>
  <c r="AL230" i="9"/>
  <c r="AM57" i="9" s="1"/>
  <c r="AM230" i="9" s="1"/>
  <c r="AN57" i="9" s="1"/>
  <c r="AN230" i="9" s="1"/>
  <c r="AF187" i="9"/>
  <c r="AJ46" i="9"/>
  <c r="AJ219" i="9" s="1"/>
  <c r="AI193" i="9"/>
  <c r="AJ20" i="9" s="1"/>
  <c r="AJ193" i="9" s="1"/>
  <c r="J137" i="9"/>
  <c r="K137" i="9" s="1"/>
  <c r="AE45" i="16"/>
  <c r="AH199" i="9"/>
  <c r="AG63" i="16"/>
  <c r="AL221" i="9"/>
  <c r="AH33" i="9"/>
  <c r="R34" i="16" s="1"/>
  <c r="AN42" i="9"/>
  <c r="J147" i="9" s="1"/>
  <c r="K147" i="9" s="1"/>
  <c r="AK16" i="9"/>
  <c r="S17" i="16" s="1"/>
  <c r="AG43" i="9"/>
  <c r="AH64" i="9"/>
  <c r="R65" i="16" s="1"/>
  <c r="AI59" i="16"/>
  <c r="AE44" i="16"/>
  <c r="AF47" i="16"/>
  <c r="AF10" i="16"/>
  <c r="AF66" i="16"/>
  <c r="AJ31" i="9"/>
  <c r="S54" i="16"/>
  <c r="AJ190" i="9"/>
  <c r="AK17" i="9" s="1"/>
  <c r="AK190" i="9" s="1"/>
  <c r="X148" i="16"/>
  <c r="Y169" i="16"/>
  <c r="Z169" i="16" s="1"/>
  <c r="L169" i="16"/>
  <c r="AB229" i="9"/>
  <c r="AH62" i="16"/>
  <c r="AI62" i="16" s="1"/>
  <c r="U62" i="16"/>
  <c r="AE12" i="16"/>
  <c r="AM218" i="9"/>
  <c r="AH59" i="9"/>
  <c r="AH232" i="9" s="1"/>
  <c r="AI59" i="9" s="1"/>
  <c r="AK9" i="9"/>
  <c r="AH186" i="9"/>
  <c r="X120" i="16"/>
  <c r="AM224" i="9"/>
  <c r="AN19" i="9"/>
  <c r="T20" i="16" s="1"/>
  <c r="K127" i="16" s="1"/>
  <c r="AF197" i="9"/>
  <c r="AI238" i="9"/>
  <c r="AH30" i="9"/>
  <c r="AH203" i="9" s="1"/>
  <c r="AL35" i="9"/>
  <c r="AL208" i="9" s="1"/>
  <c r="AM35" i="9" s="1"/>
  <c r="AM208" i="9" s="1"/>
  <c r="AG20" i="16"/>
  <c r="AD22" i="16"/>
  <c r="J129" i="16"/>
  <c r="AI207" i="9"/>
  <c r="AJ34" i="9" s="1"/>
  <c r="AJ207" i="9" s="1"/>
  <c r="AK34" i="9" s="1"/>
  <c r="AK207" i="9" s="1"/>
  <c r="AC213" i="9"/>
  <c r="AD40" i="9" s="1"/>
  <c r="AD213" i="9" s="1"/>
  <c r="AE40" i="9" s="1"/>
  <c r="AE213" i="9" s="1"/>
  <c r="AF40" i="9" s="1"/>
  <c r="AK29" i="9"/>
  <c r="AK202" i="9" s="1"/>
  <c r="AK18" i="9"/>
  <c r="Y147" i="16"/>
  <c r="Z147" i="16" s="1"/>
  <c r="L147" i="16"/>
  <c r="J162" i="9" l="1"/>
  <c r="K162" i="9" s="1"/>
  <c r="AM222" i="9"/>
  <c r="AN49" i="9" s="1"/>
  <c r="AN222" i="9" s="1"/>
  <c r="S23" i="16"/>
  <c r="L149" i="16"/>
  <c r="U42" i="16"/>
  <c r="AH42" i="16"/>
  <c r="AI42" i="16" s="1"/>
  <c r="Q41" i="16"/>
  <c r="AE41" i="16" s="1"/>
  <c r="AE194" i="9"/>
  <c r="AF21" i="9" s="1"/>
  <c r="AF194" i="9" s="1"/>
  <c r="AG21" i="9" s="1"/>
  <c r="AG194" i="9" s="1"/>
  <c r="AH21" i="9" s="1"/>
  <c r="AH194" i="9" s="1"/>
  <c r="AI21" i="9" s="1"/>
  <c r="AE185" i="9"/>
  <c r="AF12" i="9" s="1"/>
  <c r="AL226" i="9"/>
  <c r="AM53" i="9" s="1"/>
  <c r="AM226" i="9" s="1"/>
  <c r="AN53" i="9" s="1"/>
  <c r="AN226" i="9" s="1"/>
  <c r="AK63" i="9"/>
  <c r="S64" i="16" s="1"/>
  <c r="AG64" i="16" s="1"/>
  <c r="AI30" i="9"/>
  <c r="AG17" i="16"/>
  <c r="Y127" i="16"/>
  <c r="Z127" i="16" s="1"/>
  <c r="L127" i="16"/>
  <c r="AF65" i="16"/>
  <c r="AG61" i="16"/>
  <c r="AM47" i="9"/>
  <c r="AM220" i="9" s="1"/>
  <c r="AK210" i="9"/>
  <c r="S38" i="16"/>
  <c r="AN35" i="9"/>
  <c r="AN208" i="9" s="1"/>
  <c r="AL34" i="9"/>
  <c r="AL207" i="9" s="1"/>
  <c r="AM34" i="9" s="1"/>
  <c r="AM207" i="9" s="1"/>
  <c r="AN34" i="9" s="1"/>
  <c r="AN207" i="9" s="1"/>
  <c r="AL54" i="9"/>
  <c r="AH56" i="16"/>
  <c r="AI56" i="16" s="1"/>
  <c r="U56" i="16"/>
  <c r="S19" i="16"/>
  <c r="S10" i="16"/>
  <c r="S30" i="16"/>
  <c r="AG24" i="9"/>
  <c r="AK182" i="9"/>
  <c r="I164" i="9"/>
  <c r="R60" i="16"/>
  <c r="AC56" i="9"/>
  <c r="AC229" i="9" s="1"/>
  <c r="AG54" i="16"/>
  <c r="AG216" i="9"/>
  <c r="AH43" i="9" s="1"/>
  <c r="AH216" i="9" s="1"/>
  <c r="AK189" i="9"/>
  <c r="AL16" i="9" s="1"/>
  <c r="AL189" i="9" s="1"/>
  <c r="AM16" i="9" s="1"/>
  <c r="AM189" i="9" s="1"/>
  <c r="AH206" i="9"/>
  <c r="AI33" i="9" s="1"/>
  <c r="AG184" i="9"/>
  <c r="AH29" i="16"/>
  <c r="AI29" i="16" s="1"/>
  <c r="U29" i="16"/>
  <c r="K136" i="16"/>
  <c r="AD57" i="16"/>
  <c r="AD112" i="16" s="1"/>
  <c r="J164" i="16"/>
  <c r="AE22" i="16"/>
  <c r="AE13" i="16"/>
  <c r="T58" i="16"/>
  <c r="AH25" i="9"/>
  <c r="AL29" i="9"/>
  <c r="AH20" i="16"/>
  <c r="AI20" i="16" s="1"/>
  <c r="U20" i="16"/>
  <c r="AG23" i="16"/>
  <c r="AL195" i="9"/>
  <c r="AF213" i="9"/>
  <c r="AG40" i="9" s="1"/>
  <c r="AG213" i="9" s="1"/>
  <c r="X129" i="16"/>
  <c r="J128" i="9"/>
  <c r="K128" i="9" s="1"/>
  <c r="T24" i="16"/>
  <c r="AN192" i="9"/>
  <c r="AI13" i="9"/>
  <c r="AN45" i="9"/>
  <c r="AN218" i="9" s="1"/>
  <c r="AL17" i="9"/>
  <c r="AL190" i="9" s="1"/>
  <c r="AM17" i="9" s="1"/>
  <c r="AM190" i="9" s="1"/>
  <c r="AN17" i="9" s="1"/>
  <c r="AN190" i="9" s="1"/>
  <c r="AJ204" i="9"/>
  <c r="AK31" i="9" s="1"/>
  <c r="AK204" i="9" s="1"/>
  <c r="AL31" i="9" s="1"/>
  <c r="AL204" i="9" s="1"/>
  <c r="AM31" i="9" s="1"/>
  <c r="AM204" i="9" s="1"/>
  <c r="AH237" i="9"/>
  <c r="AI211" i="9"/>
  <c r="AJ38" i="9" s="1"/>
  <c r="AJ211" i="9" s="1"/>
  <c r="AK38" i="9" s="1"/>
  <c r="AK211" i="9" s="1"/>
  <c r="AL38" i="9" s="1"/>
  <c r="AN215" i="9"/>
  <c r="AM48" i="9"/>
  <c r="AM221" i="9" s="1"/>
  <c r="AN48" i="9" s="1"/>
  <c r="AN221" i="9" s="1"/>
  <c r="AI26" i="9"/>
  <c r="AI199" i="9" s="1"/>
  <c r="AJ26" i="9" s="1"/>
  <c r="AJ199" i="9" s="1"/>
  <c r="S35" i="16"/>
  <c r="AG14" i="9"/>
  <c r="AG187" i="9" s="1"/>
  <c r="AH14" i="9" s="1"/>
  <c r="AH187" i="9" s="1"/>
  <c r="AI14" i="9" s="1"/>
  <c r="AH15" i="9"/>
  <c r="AH188" i="9" s="1"/>
  <c r="AK233" i="9"/>
  <c r="I169" i="9"/>
  <c r="Y140" i="16"/>
  <c r="Z140" i="16" s="1"/>
  <c r="L140" i="16"/>
  <c r="R45" i="16"/>
  <c r="I149" i="9"/>
  <c r="J132" i="9"/>
  <c r="K132" i="9" s="1"/>
  <c r="T28" i="16"/>
  <c r="S18" i="16"/>
  <c r="AN228" i="9"/>
  <c r="R31" i="16"/>
  <c r="I135" i="9"/>
  <c r="AI232" i="9"/>
  <c r="AJ59" i="9" s="1"/>
  <c r="AJ232" i="9" s="1"/>
  <c r="J124" i="9"/>
  <c r="K124" i="9" s="1"/>
  <c r="Y163" i="16"/>
  <c r="Z163" i="16" s="1"/>
  <c r="L163" i="16"/>
  <c r="T43" i="16"/>
  <c r="AG49" i="16"/>
  <c r="AN36" i="9"/>
  <c r="J141" i="9" s="1"/>
  <c r="K141" i="9" s="1"/>
  <c r="AN52" i="9"/>
  <c r="T53" i="16" s="1"/>
  <c r="AL235" i="9"/>
  <c r="AK191" i="9"/>
  <c r="AJ65" i="9"/>
  <c r="AJ238" i="9" s="1"/>
  <c r="AN51" i="9"/>
  <c r="AN224" i="9" s="1"/>
  <c r="S55" i="16"/>
  <c r="AF34" i="16"/>
  <c r="AN10" i="9"/>
  <c r="T11" i="16" s="1"/>
  <c r="AK20" i="9"/>
  <c r="AK46" i="9"/>
  <c r="AK219" i="9" s="1"/>
  <c r="AG37" i="16"/>
  <c r="AI44" i="9"/>
  <c r="AI217" i="9" s="1"/>
  <c r="AJ44" i="9" s="1"/>
  <c r="AJ217" i="9" s="1"/>
  <c r="AK44" i="9" s="1"/>
  <c r="AK217" i="9" s="1"/>
  <c r="AL44" i="9" s="1"/>
  <c r="I138" i="9"/>
  <c r="AK50" i="9"/>
  <c r="S51" i="16" s="1"/>
  <c r="J160" i="9"/>
  <c r="K160" i="9" s="1"/>
  <c r="J140" i="9" l="1"/>
  <c r="K140" i="9" s="1"/>
  <c r="J154" i="9"/>
  <c r="K154" i="9" s="1"/>
  <c r="T50" i="16"/>
  <c r="K157" i="16" s="1"/>
  <c r="S39" i="16"/>
  <c r="AG39" i="16" s="1"/>
  <c r="T36" i="16"/>
  <c r="U36" i="16" s="1"/>
  <c r="AN225" i="9"/>
  <c r="J158" i="9"/>
  <c r="K158" i="9" s="1"/>
  <c r="T54" i="16"/>
  <c r="U54" i="16" s="1"/>
  <c r="AK236" i="9"/>
  <c r="AH11" i="16"/>
  <c r="AI11" i="16" s="1"/>
  <c r="U11" i="16"/>
  <c r="K118" i="16"/>
  <c r="AN47" i="9"/>
  <c r="AN220" i="9" s="1"/>
  <c r="AL46" i="9"/>
  <c r="AL219" i="9" s="1"/>
  <c r="AM46" i="9" s="1"/>
  <c r="AM62" i="9"/>
  <c r="AM235" i="9" s="1"/>
  <c r="AH43" i="16"/>
  <c r="AI43" i="16" s="1"/>
  <c r="U43" i="16"/>
  <c r="K150" i="16"/>
  <c r="AF31" i="16"/>
  <c r="AF45" i="16"/>
  <c r="AK26" i="9"/>
  <c r="AK199" i="9" s="1"/>
  <c r="R26" i="16"/>
  <c r="I130" i="9"/>
  <c r="X164" i="16"/>
  <c r="AG30" i="16"/>
  <c r="AK59" i="9"/>
  <c r="S60" i="16" s="1"/>
  <c r="AG60" i="16" s="1"/>
  <c r="AI187" i="9"/>
  <c r="AJ14" i="9" s="1"/>
  <c r="AJ187" i="9" s="1"/>
  <c r="AK14" i="9" s="1"/>
  <c r="AK187" i="9" s="1"/>
  <c r="AG35" i="16"/>
  <c r="J115" i="9"/>
  <c r="K115" i="9" s="1"/>
  <c r="AH40" i="9"/>
  <c r="R41" i="16" s="1"/>
  <c r="AL202" i="9"/>
  <c r="AM29" i="9" s="1"/>
  <c r="AM202" i="9" s="1"/>
  <c r="AN29" i="9" s="1"/>
  <c r="AN202" i="9" s="1"/>
  <c r="AH58" i="16"/>
  <c r="AI58" i="16" s="1"/>
  <c r="U58" i="16"/>
  <c r="K165" i="16"/>
  <c r="Y136" i="16"/>
  <c r="Z136" i="16" s="1"/>
  <c r="L136" i="16"/>
  <c r="AI206" i="9"/>
  <c r="AJ33" i="9" s="1"/>
  <c r="AJ206" i="9" s="1"/>
  <c r="J139" i="9"/>
  <c r="K139" i="9" s="1"/>
  <c r="AG38" i="16"/>
  <c r="I148" i="9"/>
  <c r="AG55" i="16"/>
  <c r="AK65" i="9"/>
  <c r="AK238" i="9" s="1"/>
  <c r="AL65" i="9" s="1"/>
  <c r="AI15" i="9"/>
  <c r="AI188" i="9" s="1"/>
  <c r="AJ15" i="9" s="1"/>
  <c r="AJ188" i="9" s="1"/>
  <c r="AN31" i="9"/>
  <c r="T32" i="16" s="1"/>
  <c r="AM22" i="9"/>
  <c r="AM195" i="9" s="1"/>
  <c r="AN22" i="9" s="1"/>
  <c r="AN195" i="9" s="1"/>
  <c r="AL217" i="9"/>
  <c r="AM44" i="9" s="1"/>
  <c r="AM217" i="9" s="1"/>
  <c r="AI194" i="9"/>
  <c r="AJ21" i="9" s="1"/>
  <c r="AJ194" i="9" s="1"/>
  <c r="AH28" i="16"/>
  <c r="AI28" i="16" s="1"/>
  <c r="U28" i="16"/>
  <c r="K135" i="16"/>
  <c r="AL60" i="9"/>
  <c r="AL211" i="9"/>
  <c r="AK223" i="9"/>
  <c r="AL50" i="9" s="1"/>
  <c r="AK193" i="9"/>
  <c r="AL20" i="9" s="1"/>
  <c r="AL18" i="9"/>
  <c r="AN209" i="9"/>
  <c r="AF185" i="9"/>
  <c r="AG12" i="9" s="1"/>
  <c r="AG185" i="9" s="1"/>
  <c r="R44" i="16"/>
  <c r="I120" i="9"/>
  <c r="R16" i="16"/>
  <c r="J153" i="9"/>
  <c r="K153" i="9" s="1"/>
  <c r="T49" i="16"/>
  <c r="AI64" i="9"/>
  <c r="AI237" i="9" s="1"/>
  <c r="J150" i="9"/>
  <c r="K150" i="9" s="1"/>
  <c r="T46" i="16"/>
  <c r="AI186" i="9"/>
  <c r="J157" i="9"/>
  <c r="K157" i="9" s="1"/>
  <c r="T37" i="16"/>
  <c r="AN16" i="9"/>
  <c r="AN189" i="9" s="1"/>
  <c r="AL9" i="9"/>
  <c r="AG10" i="16"/>
  <c r="T35" i="16"/>
  <c r="AL37" i="9"/>
  <c r="AG51" i="16"/>
  <c r="S47" i="16"/>
  <c r="AI43" i="9"/>
  <c r="AI216" i="9" s="1"/>
  <c r="AD56" i="9"/>
  <c r="S45" i="16"/>
  <c r="AG45" i="16" s="1"/>
  <c r="AN183" i="9"/>
  <c r="T52" i="16"/>
  <c r="J156" i="9"/>
  <c r="K156" i="9" s="1"/>
  <c r="AH53" i="16"/>
  <c r="AI53" i="16" s="1"/>
  <c r="U53" i="16"/>
  <c r="K160" i="16"/>
  <c r="R22" i="16"/>
  <c r="I126" i="9"/>
  <c r="AG18" i="16"/>
  <c r="R15" i="16"/>
  <c r="I119" i="9"/>
  <c r="S21" i="16"/>
  <c r="T18" i="16"/>
  <c r="K125" i="16" s="1"/>
  <c r="J122" i="9"/>
  <c r="K122" i="9" s="1"/>
  <c r="AH24" i="16"/>
  <c r="AI24" i="16" s="1"/>
  <c r="U24" i="16"/>
  <c r="K131" i="16"/>
  <c r="AH198" i="9"/>
  <c r="AH11" i="9"/>
  <c r="AF60" i="16"/>
  <c r="AG197" i="9"/>
  <c r="AH24" i="9" s="1"/>
  <c r="AH197" i="9" s="1"/>
  <c r="AI24" i="9" s="1"/>
  <c r="AG19" i="16"/>
  <c r="AL227" i="9"/>
  <c r="AM54" i="9" s="1"/>
  <c r="AM227" i="9" s="1"/>
  <c r="S32" i="16"/>
  <c r="AI203" i="9"/>
  <c r="AJ30" i="9" s="1"/>
  <c r="AJ203" i="9" s="1"/>
  <c r="AK30" i="9" s="1"/>
  <c r="AK203" i="9" s="1"/>
  <c r="J136" i="9" l="1"/>
  <c r="K136" i="9" s="1"/>
  <c r="AH54" i="16"/>
  <c r="AI54" i="16" s="1"/>
  <c r="L157" i="16"/>
  <c r="Y157" i="16"/>
  <c r="Z157" i="16" s="1"/>
  <c r="AH50" i="16"/>
  <c r="AI50" i="16" s="1"/>
  <c r="U50" i="16"/>
  <c r="AH36" i="16"/>
  <c r="AI36" i="16" s="1"/>
  <c r="J152" i="9"/>
  <c r="K152" i="9" s="1"/>
  <c r="K143" i="16"/>
  <c r="L143" i="16" s="1"/>
  <c r="T48" i="16"/>
  <c r="K155" i="16" s="1"/>
  <c r="T30" i="16"/>
  <c r="K137" i="16" s="1"/>
  <c r="L137" i="16" s="1"/>
  <c r="S66" i="16"/>
  <c r="AN204" i="9"/>
  <c r="S15" i="16"/>
  <c r="AG15" i="16" s="1"/>
  <c r="R25" i="16"/>
  <c r="AF25" i="16" s="1"/>
  <c r="K161" i="16"/>
  <c r="Y161" i="16" s="1"/>
  <c r="Z161" i="16" s="1"/>
  <c r="S27" i="16"/>
  <c r="AG27" i="16" s="1"/>
  <c r="AL63" i="9"/>
  <c r="AL236" i="9" s="1"/>
  <c r="AK15" i="9"/>
  <c r="S16" i="16" s="1"/>
  <c r="AG16" i="16" s="1"/>
  <c r="AJ64" i="9"/>
  <c r="AJ237" i="9" s="1"/>
  <c r="AL26" i="9"/>
  <c r="AL199" i="9" s="1"/>
  <c r="AM26" i="9" s="1"/>
  <c r="AM199" i="9" s="1"/>
  <c r="AM219" i="9"/>
  <c r="Y125" i="16"/>
  <c r="Z125" i="16" s="1"/>
  <c r="L125" i="16"/>
  <c r="AL238" i="9"/>
  <c r="AM65" i="9" s="1"/>
  <c r="AM238" i="9" s="1"/>
  <c r="AN65" i="9" s="1"/>
  <c r="AN238" i="9" s="1"/>
  <c r="AI197" i="9"/>
  <c r="AJ24" i="9" s="1"/>
  <c r="AJ197" i="9" s="1"/>
  <c r="AL210" i="9"/>
  <c r="R12" i="16"/>
  <c r="I116" i="9"/>
  <c r="AF15" i="16"/>
  <c r="Y160" i="16"/>
  <c r="Z160" i="16" s="1"/>
  <c r="L160" i="16"/>
  <c r="AH35" i="16"/>
  <c r="AI35" i="16" s="1"/>
  <c r="U35" i="16"/>
  <c r="AJ13" i="9"/>
  <c r="AJ186" i="9" s="1"/>
  <c r="AK13" i="9" s="1"/>
  <c r="AK186" i="9" s="1"/>
  <c r="AG66" i="16"/>
  <c r="Y135" i="16"/>
  <c r="Z135" i="16" s="1"/>
  <c r="L135" i="16"/>
  <c r="AN44" i="9"/>
  <c r="L161" i="16"/>
  <c r="AG21" i="16"/>
  <c r="AJ43" i="9"/>
  <c r="AJ216" i="9" s="1"/>
  <c r="AL193" i="9"/>
  <c r="AM20" i="9" s="1"/>
  <c r="AM193" i="9" s="1"/>
  <c r="AN20" i="9" s="1"/>
  <c r="AN193" i="9" s="1"/>
  <c r="AK21" i="9"/>
  <c r="S22" i="16" s="1"/>
  <c r="AG22" i="16" s="1"/>
  <c r="AF41" i="16"/>
  <c r="Y150" i="16"/>
  <c r="Z150" i="16" s="1"/>
  <c r="L150" i="16"/>
  <c r="AN62" i="9"/>
  <c r="AN235" i="9" s="1"/>
  <c r="AG32" i="16"/>
  <c r="K139" i="16"/>
  <c r="I145" i="9"/>
  <c r="AF22" i="16"/>
  <c r="AN54" i="9"/>
  <c r="AH52" i="16"/>
  <c r="AI52" i="16" s="1"/>
  <c r="U52" i="16"/>
  <c r="K159" i="16"/>
  <c r="AD229" i="9"/>
  <c r="AL182" i="9"/>
  <c r="AM9" i="9" s="1"/>
  <c r="AM182" i="9" s="1"/>
  <c r="AN9" i="9" s="1"/>
  <c r="AN182" i="9" s="1"/>
  <c r="AH184" i="9"/>
  <c r="Y131" i="16"/>
  <c r="Z131" i="16" s="1"/>
  <c r="L131" i="16"/>
  <c r="AH18" i="16"/>
  <c r="AI18" i="16" s="1"/>
  <c r="U18" i="16"/>
  <c r="S31" i="16"/>
  <c r="AH37" i="16"/>
  <c r="AI37" i="16" s="1"/>
  <c r="U37" i="16"/>
  <c r="K144" i="16"/>
  <c r="AH46" i="16"/>
  <c r="AI46" i="16" s="1"/>
  <c r="U46" i="16"/>
  <c r="K153" i="16"/>
  <c r="AH49" i="16"/>
  <c r="AI49" i="16" s="1"/>
  <c r="U49" i="16"/>
  <c r="K156" i="16"/>
  <c r="AF16" i="16"/>
  <c r="AM38" i="9"/>
  <c r="AM211" i="9" s="1"/>
  <c r="AN38" i="9" s="1"/>
  <c r="AN211" i="9" s="1"/>
  <c r="AH32" i="16"/>
  <c r="U32" i="16"/>
  <c r="AK232" i="9"/>
  <c r="X219" i="16"/>
  <c r="Y118" i="16"/>
  <c r="Z118" i="16" s="1"/>
  <c r="L118" i="16"/>
  <c r="AL30" i="9"/>
  <c r="AL203" i="9" s="1"/>
  <c r="AM30" i="9" s="1"/>
  <c r="AM203" i="9" s="1"/>
  <c r="AH12" i="9"/>
  <c r="I117" i="9" s="1"/>
  <c r="Y165" i="16"/>
  <c r="Z165" i="16" s="1"/>
  <c r="L165" i="16"/>
  <c r="AI25" i="9"/>
  <c r="AI198" i="9" s="1"/>
  <c r="AJ25" i="9" s="1"/>
  <c r="AJ198" i="9" s="1"/>
  <c r="AK25" i="9" s="1"/>
  <c r="AK198" i="9" s="1"/>
  <c r="AG47" i="16"/>
  <c r="T17" i="16"/>
  <c r="J121" i="9"/>
  <c r="K121" i="9" s="1"/>
  <c r="AF44" i="16"/>
  <c r="AL191" i="9"/>
  <c r="AM18" i="9" s="1"/>
  <c r="AM191" i="9" s="1"/>
  <c r="AL223" i="9"/>
  <c r="AM50" i="9" s="1"/>
  <c r="AM223" i="9" s="1"/>
  <c r="AN50" i="9" s="1"/>
  <c r="AN223" i="9" s="1"/>
  <c r="AL233" i="9"/>
  <c r="AM60" i="9" s="1"/>
  <c r="AM233" i="9" s="1"/>
  <c r="AN60" i="9" s="1"/>
  <c r="AN233" i="9" s="1"/>
  <c r="Y143" i="16"/>
  <c r="Z143" i="16" s="1"/>
  <c r="J127" i="9"/>
  <c r="K127" i="9" s="1"/>
  <c r="T23" i="16"/>
  <c r="AK33" i="9"/>
  <c r="S34" i="16" s="1"/>
  <c r="AH213" i="9"/>
  <c r="K142" i="16"/>
  <c r="AL14" i="9"/>
  <c r="AL187" i="9" s="1"/>
  <c r="AM14" i="9" s="1"/>
  <c r="AM187" i="9" s="1"/>
  <c r="I129" i="9"/>
  <c r="AF26" i="16"/>
  <c r="J134" i="9"/>
  <c r="K134" i="9" s="1"/>
  <c r="U30" i="16" l="1"/>
  <c r="U48" i="16"/>
  <c r="AH48" i="16"/>
  <c r="AI48" i="16" s="1"/>
  <c r="AH30" i="16"/>
  <c r="AI30" i="16" s="1"/>
  <c r="Y137" i="16"/>
  <c r="Z137" i="16" s="1"/>
  <c r="AH185" i="9"/>
  <c r="AI12" i="9" s="1"/>
  <c r="AI185" i="9" s="1"/>
  <c r="J167" i="9"/>
  <c r="K167" i="9" s="1"/>
  <c r="AM63" i="9"/>
  <c r="AM236" i="9" s="1"/>
  <c r="AN63" i="9" s="1"/>
  <c r="AN236" i="9" s="1"/>
  <c r="T61" i="16"/>
  <c r="U61" i="16" s="1"/>
  <c r="J114" i="9"/>
  <c r="K114" i="9" s="1"/>
  <c r="T10" i="16"/>
  <c r="U10" i="16" s="1"/>
  <c r="T51" i="16"/>
  <c r="AH51" i="16" s="1"/>
  <c r="AI51" i="16" s="1"/>
  <c r="T63" i="16"/>
  <c r="U63" i="16" s="1"/>
  <c r="J170" i="9"/>
  <c r="K170" i="9" s="1"/>
  <c r="AK194" i="9"/>
  <c r="AL21" i="9" s="1"/>
  <c r="AK64" i="9"/>
  <c r="S65" i="16" s="1"/>
  <c r="AN14" i="9"/>
  <c r="T15" i="16" s="1"/>
  <c r="Y144" i="16"/>
  <c r="Z144" i="16" s="1"/>
  <c r="L144" i="16"/>
  <c r="T45" i="16"/>
  <c r="J149" i="9"/>
  <c r="K149" i="9" s="1"/>
  <c r="AN26" i="9"/>
  <c r="J131" i="9" s="1"/>
  <c r="K131" i="9" s="1"/>
  <c r="AH23" i="16"/>
  <c r="AI23" i="16" s="1"/>
  <c r="U23" i="16"/>
  <c r="K130" i="16"/>
  <c r="AN18" i="9"/>
  <c r="T19" i="16" s="1"/>
  <c r="AL25" i="9"/>
  <c r="Y156" i="16"/>
  <c r="Z156" i="16" s="1"/>
  <c r="L156" i="16"/>
  <c r="AI11" i="9"/>
  <c r="J159" i="9"/>
  <c r="K159" i="9" s="1"/>
  <c r="T55" i="16"/>
  <c r="Y155" i="16"/>
  <c r="Z155" i="16" s="1"/>
  <c r="L155" i="16"/>
  <c r="AK43" i="9"/>
  <c r="AN46" i="9"/>
  <c r="AN219" i="9" s="1"/>
  <c r="AG34" i="16"/>
  <c r="AK24" i="9"/>
  <c r="S25" i="16" s="1"/>
  <c r="Y142" i="16"/>
  <c r="Z142" i="16" s="1"/>
  <c r="L142" i="16"/>
  <c r="AH17" i="16"/>
  <c r="AI17" i="16" s="1"/>
  <c r="U17" i="16"/>
  <c r="K124" i="16"/>
  <c r="J125" i="9"/>
  <c r="K125" i="9" s="1"/>
  <c r="AI40" i="9"/>
  <c r="AI213" i="9" s="1"/>
  <c r="J165" i="9"/>
  <c r="K165" i="9" s="1"/>
  <c r="AL59" i="9"/>
  <c r="AL232" i="9" s="1"/>
  <c r="AM59" i="9" s="1"/>
  <c r="AM232" i="9" s="1"/>
  <c r="AN59" i="9" s="1"/>
  <c r="AN232" i="9" s="1"/>
  <c r="AI32" i="16"/>
  <c r="AN227" i="9"/>
  <c r="R13" i="16"/>
  <c r="T21" i="16"/>
  <c r="S14" i="16"/>
  <c r="J155" i="9"/>
  <c r="K155" i="9" s="1"/>
  <c r="AN30" i="9"/>
  <c r="J135" i="9" s="1"/>
  <c r="K135" i="9" s="1"/>
  <c r="AE56" i="9"/>
  <c r="AE229" i="9" s="1"/>
  <c r="AL13" i="9"/>
  <c r="AF12" i="16"/>
  <c r="AK206" i="9"/>
  <c r="S26" i="16"/>
  <c r="J143" i="9"/>
  <c r="K143" i="9" s="1"/>
  <c r="T39" i="16"/>
  <c r="Y153" i="16"/>
  <c r="Z153" i="16" s="1"/>
  <c r="L153" i="16"/>
  <c r="AG31" i="16"/>
  <c r="Y159" i="16"/>
  <c r="Z159" i="16" s="1"/>
  <c r="L159" i="16"/>
  <c r="K117" i="16"/>
  <c r="Y139" i="16"/>
  <c r="Z139" i="16" s="1"/>
  <c r="L139" i="16"/>
  <c r="AN217" i="9"/>
  <c r="AM37" i="9"/>
  <c r="T66" i="16"/>
  <c r="AK188" i="9"/>
  <c r="T27" i="16" l="1"/>
  <c r="AH27" i="16" s="1"/>
  <c r="AI27" i="16" s="1"/>
  <c r="T64" i="16"/>
  <c r="AH64" i="16" s="1"/>
  <c r="AI64" i="16" s="1"/>
  <c r="AH10" i="16"/>
  <c r="AI10" i="16" s="1"/>
  <c r="AH61" i="16"/>
  <c r="AI61" i="16" s="1"/>
  <c r="K158" i="16"/>
  <c r="L158" i="16" s="1"/>
  <c r="U51" i="16"/>
  <c r="K170" i="16"/>
  <c r="Y170" i="16" s="1"/>
  <c r="Z170" i="16" s="1"/>
  <c r="K168" i="16"/>
  <c r="Y168" i="16" s="1"/>
  <c r="Z168" i="16" s="1"/>
  <c r="AH63" i="16"/>
  <c r="AI63" i="16" s="1"/>
  <c r="AL194" i="9"/>
  <c r="AM21" i="9" s="1"/>
  <c r="AN199" i="9"/>
  <c r="J168" i="9"/>
  <c r="K168" i="9" s="1"/>
  <c r="AJ40" i="9"/>
  <c r="AJ213" i="9" s="1"/>
  <c r="AG65" i="16"/>
  <c r="Y117" i="16"/>
  <c r="L117" i="16"/>
  <c r="AL186" i="9"/>
  <c r="AG25" i="16"/>
  <c r="AF13" i="16"/>
  <c r="T31" i="16"/>
  <c r="AK197" i="9"/>
  <c r="AH55" i="16"/>
  <c r="AI55" i="16" s="1"/>
  <c r="U55" i="16"/>
  <c r="K162" i="16"/>
  <c r="Y130" i="16"/>
  <c r="Z130" i="16" s="1"/>
  <c r="L130" i="16"/>
  <c r="AH15" i="16"/>
  <c r="AI15" i="16" s="1"/>
  <c r="U15" i="16"/>
  <c r="K122" i="16"/>
  <c r="AF56" i="9"/>
  <c r="AF229" i="9" s="1"/>
  <c r="AG14" i="16"/>
  <c r="S44" i="16"/>
  <c r="AJ12" i="9"/>
  <c r="AJ185" i="9" s="1"/>
  <c r="AL15" i="9"/>
  <c r="AL188" i="9" s="1"/>
  <c r="AM15" i="9" s="1"/>
  <c r="AM188" i="9" s="1"/>
  <c r="J123" i="9"/>
  <c r="K123" i="9" s="1"/>
  <c r="AH21" i="16"/>
  <c r="AI21" i="16" s="1"/>
  <c r="U21" i="16"/>
  <c r="K128" i="16"/>
  <c r="AH39" i="16"/>
  <c r="AI39" i="16" s="1"/>
  <c r="U39" i="16"/>
  <c r="K146" i="16"/>
  <c r="AL33" i="9"/>
  <c r="AN203" i="9"/>
  <c r="AH66" i="16"/>
  <c r="AI66" i="16" s="1"/>
  <c r="U66" i="16"/>
  <c r="K173" i="16"/>
  <c r="Q57" i="16"/>
  <c r="AL198" i="9"/>
  <c r="AM25" i="9" s="1"/>
  <c r="AM198" i="9" s="1"/>
  <c r="J119" i="9"/>
  <c r="K119" i="9" s="1"/>
  <c r="AN187" i="9"/>
  <c r="K134" i="16"/>
  <c r="Y124" i="16"/>
  <c r="Z124" i="16" s="1"/>
  <c r="L124" i="16"/>
  <c r="AH19" i="16"/>
  <c r="AI19" i="16" s="1"/>
  <c r="U19" i="16"/>
  <c r="K126" i="16"/>
  <c r="AH45" i="16"/>
  <c r="AI45" i="16" s="1"/>
  <c r="U45" i="16"/>
  <c r="K152" i="16"/>
  <c r="AM210" i="9"/>
  <c r="AN37" i="9" s="1"/>
  <c r="AN210" i="9" s="1"/>
  <c r="AG26" i="16"/>
  <c r="T60" i="16"/>
  <c r="J164" i="9"/>
  <c r="K164" i="9" s="1"/>
  <c r="T47" i="16"/>
  <c r="J151" i="9"/>
  <c r="K151" i="9" s="1"/>
  <c r="AK216" i="9"/>
  <c r="AL43" i="9" s="1"/>
  <c r="AI184" i="9"/>
  <c r="AJ11" i="9" s="1"/>
  <c r="AJ184" i="9" s="1"/>
  <c r="AK11" i="9" s="1"/>
  <c r="AK184" i="9" s="1"/>
  <c r="AN191" i="9"/>
  <c r="AK237" i="9"/>
  <c r="U27" i="16" l="1"/>
  <c r="L170" i="16"/>
  <c r="L168" i="16"/>
  <c r="Y158" i="16"/>
  <c r="Z158" i="16" s="1"/>
  <c r="K171" i="16"/>
  <c r="Y171" i="16" s="1"/>
  <c r="Z171" i="16" s="1"/>
  <c r="U64" i="16"/>
  <c r="AM194" i="9"/>
  <c r="AN21" i="9" s="1"/>
  <c r="J142" i="9"/>
  <c r="K142" i="9" s="1"/>
  <c r="AN15" i="9"/>
  <c r="J120" i="9" s="1"/>
  <c r="K120" i="9" s="1"/>
  <c r="AG56" i="9"/>
  <c r="AK40" i="9"/>
  <c r="AK213" i="9" s="1"/>
  <c r="Y173" i="16"/>
  <c r="Z173" i="16" s="1"/>
  <c r="L173" i="16"/>
  <c r="AL216" i="9"/>
  <c r="AM43" i="9" s="1"/>
  <c r="AM216" i="9" s="1"/>
  <c r="Y152" i="16"/>
  <c r="Z152" i="16" s="1"/>
  <c r="L152" i="16"/>
  <c r="Y134" i="16"/>
  <c r="Z134" i="16" s="1"/>
  <c r="L134" i="16"/>
  <c r="AN25" i="9"/>
  <c r="J130" i="9" s="1"/>
  <c r="K130" i="9" s="1"/>
  <c r="Y146" i="16"/>
  <c r="Z146" i="16" s="1"/>
  <c r="L146" i="16"/>
  <c r="AL24" i="9"/>
  <c r="AL197" i="9" s="1"/>
  <c r="Z117" i="16"/>
  <c r="S12" i="16"/>
  <c r="AH47" i="16"/>
  <c r="AI47" i="16" s="1"/>
  <c r="U47" i="16"/>
  <c r="K154" i="16"/>
  <c r="AH60" i="16"/>
  <c r="AI60" i="16" s="1"/>
  <c r="U60" i="16"/>
  <c r="K167" i="16"/>
  <c r="AM13" i="9"/>
  <c r="T38" i="16"/>
  <c r="Y162" i="16"/>
  <c r="Z162" i="16" s="1"/>
  <c r="L162" i="16"/>
  <c r="AH31" i="16"/>
  <c r="AI31" i="16" s="1"/>
  <c r="U31" i="16"/>
  <c r="K138" i="16"/>
  <c r="AK12" i="9"/>
  <c r="AL64" i="9"/>
  <c r="AL11" i="9"/>
  <c r="Y126" i="16"/>
  <c r="Z126" i="16" s="1"/>
  <c r="L126" i="16"/>
  <c r="AE57" i="16"/>
  <c r="AE112" i="16" s="1"/>
  <c r="AL206" i="9"/>
  <c r="AM33" i="9" s="1"/>
  <c r="AM206" i="9" s="1"/>
  <c r="AN33" i="9" s="1"/>
  <c r="AN206" i="9" s="1"/>
  <c r="Y128" i="16"/>
  <c r="Z128" i="16" s="1"/>
  <c r="L128" i="16"/>
  <c r="AG44" i="16"/>
  <c r="Y122" i="16"/>
  <c r="Z122" i="16" s="1"/>
  <c r="L122" i="16"/>
  <c r="L171" i="16" l="1"/>
  <c r="S41" i="16"/>
  <c r="AG41" i="16" s="1"/>
  <c r="T16" i="16"/>
  <c r="U16" i="16" s="1"/>
  <c r="T26" i="16"/>
  <c r="K133" i="16" s="1"/>
  <c r="AN198" i="9"/>
  <c r="AL40" i="9"/>
  <c r="T22" i="16"/>
  <c r="J126" i="9"/>
  <c r="K126" i="9" s="1"/>
  <c r="Y167" i="16"/>
  <c r="Z167" i="16" s="1"/>
  <c r="L167" i="16"/>
  <c r="AL237" i="9"/>
  <c r="AM64" i="9" s="1"/>
  <c r="AM237" i="9" s="1"/>
  <c r="AN194" i="9"/>
  <c r="AM186" i="9"/>
  <c r="AG229" i="9"/>
  <c r="S13" i="16"/>
  <c r="Y138" i="16"/>
  <c r="Z138" i="16" s="1"/>
  <c r="L138" i="16"/>
  <c r="J138" i="9"/>
  <c r="K138" i="9" s="1"/>
  <c r="AG12" i="16"/>
  <c r="AM24" i="9"/>
  <c r="AL184" i="9"/>
  <c r="AK185" i="9"/>
  <c r="AH38" i="16"/>
  <c r="AI38" i="16" s="1"/>
  <c r="U38" i="16"/>
  <c r="K145" i="16"/>
  <c r="T34" i="16"/>
  <c r="Y154" i="16"/>
  <c r="Z154" i="16" s="1"/>
  <c r="L154" i="16"/>
  <c r="AN43" i="9"/>
  <c r="J148" i="9" s="1"/>
  <c r="K148" i="9" s="1"/>
  <c r="AN188" i="9"/>
  <c r="AH16" i="16" l="1"/>
  <c r="AI16" i="16" s="1"/>
  <c r="K123" i="16"/>
  <c r="Y123" i="16" s="1"/>
  <c r="Z123" i="16" s="1"/>
  <c r="U26" i="16"/>
  <c r="AH26" i="16"/>
  <c r="AI26" i="16" s="1"/>
  <c r="Y133" i="16"/>
  <c r="Z133" i="16" s="1"/>
  <c r="L133" i="16"/>
  <c r="AG13" i="16"/>
  <c r="AN13" i="9"/>
  <c r="AN186" i="9" s="1"/>
  <c r="AH22" i="16"/>
  <c r="AI22" i="16" s="1"/>
  <c r="U22" i="16"/>
  <c r="K129" i="16"/>
  <c r="AH34" i="16"/>
  <c r="AI34" i="16" s="1"/>
  <c r="U34" i="16"/>
  <c r="K141" i="16"/>
  <c r="AL12" i="9"/>
  <c r="AL185" i="9" s="1"/>
  <c r="AM12" i="9" s="1"/>
  <c r="AM185" i="9" s="1"/>
  <c r="AM197" i="9"/>
  <c r="AN24" i="9" s="1"/>
  <c r="Y145" i="16"/>
  <c r="Z145" i="16" s="1"/>
  <c r="L145" i="16"/>
  <c r="AM11" i="9"/>
  <c r="AM184" i="9" s="1"/>
  <c r="AN11" i="9" s="1"/>
  <c r="AN184" i="9" s="1"/>
  <c r="AN64" i="9"/>
  <c r="T65" i="16" s="1"/>
  <c r="AN216" i="9"/>
  <c r="T44" i="16"/>
  <c r="AH56" i="9"/>
  <c r="AH229" i="9" s="1"/>
  <c r="AL213" i="9"/>
  <c r="AM40" i="9" s="1"/>
  <c r="AM213" i="9" s="1"/>
  <c r="AN40" i="9" s="1"/>
  <c r="AN213" i="9" s="1"/>
  <c r="L123" i="16" l="1"/>
  <c r="AN237" i="9"/>
  <c r="AI56" i="9"/>
  <c r="T41" i="16"/>
  <c r="AN197" i="9"/>
  <c r="J129" i="9"/>
  <c r="K129" i="9" s="1"/>
  <c r="AH44" i="16"/>
  <c r="AI44" i="16" s="1"/>
  <c r="U44" i="16"/>
  <c r="K151" i="16"/>
  <c r="AH65" i="16"/>
  <c r="AI65" i="16" s="1"/>
  <c r="U65" i="16"/>
  <c r="K172" i="16"/>
  <c r="J118" i="9"/>
  <c r="K118" i="9" s="1"/>
  <c r="T14" i="16"/>
  <c r="AN12" i="9"/>
  <c r="J117" i="9" s="1"/>
  <c r="K117" i="9" s="1"/>
  <c r="Y129" i="16"/>
  <c r="Z129" i="16" s="1"/>
  <c r="L129" i="16"/>
  <c r="I161" i="9"/>
  <c r="R57" i="16"/>
  <c r="J145" i="9"/>
  <c r="K145" i="9" s="1"/>
  <c r="J116" i="9"/>
  <c r="K116" i="9" s="1"/>
  <c r="T12" i="16"/>
  <c r="J169" i="9"/>
  <c r="K169" i="9" s="1"/>
  <c r="Y141" i="16"/>
  <c r="Z141" i="16" s="1"/>
  <c r="L141" i="16"/>
  <c r="T25" i="16"/>
  <c r="AH25" i="16" l="1"/>
  <c r="AI25" i="16" s="1"/>
  <c r="U25" i="16"/>
  <c r="K132" i="16"/>
  <c r="AH12" i="16"/>
  <c r="U12" i="16"/>
  <c r="K119" i="16"/>
  <c r="AN185" i="9"/>
  <c r="T13" i="16"/>
  <c r="Y151" i="16"/>
  <c r="Z151" i="16" s="1"/>
  <c r="L151" i="16"/>
  <c r="AH14" i="16"/>
  <c r="AI14" i="16" s="1"/>
  <c r="U14" i="16"/>
  <c r="K121" i="16"/>
  <c r="Y172" i="16"/>
  <c r="Z172" i="16" s="1"/>
  <c r="L172" i="16"/>
  <c r="AH41" i="16"/>
  <c r="AI41" i="16" s="1"/>
  <c r="U41" i="16"/>
  <c r="K148" i="16"/>
  <c r="AF57" i="16"/>
  <c r="AF112" i="16" s="1"/>
  <c r="AI229" i="9"/>
  <c r="AJ56" i="9" s="1"/>
  <c r="AJ229" i="9" s="1"/>
  <c r="AK56" i="9" s="1"/>
  <c r="AK229" i="9" s="1"/>
  <c r="AL56" i="9" s="1"/>
  <c r="AH13" i="16" l="1"/>
  <c r="AI13" i="16" s="1"/>
  <c r="U13" i="16"/>
  <c r="K120" i="16"/>
  <c r="AI12" i="16"/>
  <c r="AL229" i="9"/>
  <c r="S57" i="16"/>
  <c r="Y132" i="16"/>
  <c r="Z132" i="16" s="1"/>
  <c r="L132" i="16"/>
  <c r="Y148" i="16"/>
  <c r="Z148" i="16" s="1"/>
  <c r="L148" i="16"/>
  <c r="Y119" i="16"/>
  <c r="L119" i="16"/>
  <c r="Y121" i="16"/>
  <c r="Z121" i="16" s="1"/>
  <c r="L121" i="16"/>
  <c r="Y120" i="16" l="1"/>
  <c r="Z120" i="16" s="1"/>
  <c r="L120" i="16"/>
  <c r="AM56" i="9"/>
  <c r="Z119" i="16"/>
  <c r="AG57" i="16"/>
  <c r="AG112" i="16" s="1"/>
  <c r="AM229" i="9" l="1"/>
  <c r="AN56" i="9" l="1"/>
  <c r="AN229" i="9" s="1"/>
  <c r="J161" i="9" l="1"/>
  <c r="K161" i="9" s="1"/>
  <c r="T57" i="16"/>
  <c r="AH57" i="16" l="1"/>
  <c r="U57" i="16"/>
  <c r="K164" i="16"/>
  <c r="Y164" i="16" l="1"/>
  <c r="L164" i="16"/>
  <c r="AI57" i="16"/>
  <c r="AI112" i="16" s="1"/>
  <c r="AH112" i="16"/>
  <c r="Z164" i="16" l="1"/>
  <c r="Z219" i="16" s="1"/>
  <c r="Y219" i="16"/>
</calcChain>
</file>

<file path=xl/sharedStrings.xml><?xml version="1.0" encoding="utf-8"?>
<sst xmlns="http://schemas.openxmlformats.org/spreadsheetml/2006/main" count="1419" uniqueCount="402">
  <si>
    <t>1. Inputs</t>
  </si>
  <si>
    <t>Year 1</t>
  </si>
  <si>
    <t>Year 2</t>
  </si>
  <si>
    <t>Year 3</t>
  </si>
  <si>
    <t>Number of months of security stock</t>
  </si>
  <si>
    <t>2. Protocol Breakdown</t>
  </si>
  <si>
    <t>1st Line</t>
  </si>
  <si>
    <t>AZT</t>
  </si>
  <si>
    <t>d4T</t>
  </si>
  <si>
    <t>TDF</t>
  </si>
  <si>
    <t>ABC</t>
  </si>
  <si>
    <t>3TC</t>
  </si>
  <si>
    <t>FTC</t>
  </si>
  <si>
    <t>ddI</t>
  </si>
  <si>
    <t>LPV/r</t>
  </si>
  <si>
    <t>ATV/r</t>
  </si>
  <si>
    <t>EFV</t>
  </si>
  <si>
    <t>NVP</t>
  </si>
  <si>
    <t>DRV</t>
  </si>
  <si>
    <t>+</t>
  </si>
  <si>
    <t>Sub-total</t>
  </si>
  <si>
    <t>2nd Line</t>
  </si>
  <si>
    <t>3rd Line</t>
  </si>
  <si>
    <t>Breakdown by protocol</t>
  </si>
  <si>
    <r>
      <rPr>
        <b/>
        <i/>
        <sz val="11"/>
        <color theme="4"/>
        <rFont val="Calibri"/>
        <family val="2"/>
        <scheme val="minor"/>
      </rPr>
      <t>Step 3.</t>
    </r>
    <r>
      <rPr>
        <i/>
        <sz val="11"/>
        <color theme="4"/>
        <rFont val="Calibri"/>
        <family val="2"/>
        <scheme val="minor"/>
      </rPr>
      <t xml:space="preserve">  Patients switching 1L -&gt; 2L</t>
    </r>
  </si>
  <si>
    <r>
      <rPr>
        <b/>
        <i/>
        <sz val="11"/>
        <color theme="4"/>
        <rFont val="Calibri"/>
        <family val="2"/>
        <scheme val="minor"/>
      </rPr>
      <t xml:space="preserve">Step 4. </t>
    </r>
    <r>
      <rPr>
        <i/>
        <sz val="11"/>
        <color theme="4"/>
        <rFont val="Calibri"/>
        <family val="2"/>
        <scheme val="minor"/>
      </rPr>
      <t xml:space="preserve"> Patients switching 2L -&gt; 3L</t>
    </r>
  </si>
  <si>
    <t>S+S+S</t>
  </si>
  <si>
    <t>D+S</t>
  </si>
  <si>
    <t>T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</si>
  <si>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</si>
  <si>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</si>
  <si>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</si>
  <si>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</si>
  <si>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</si>
  <si>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</si>
  <si>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</si>
  <si>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</si>
  <si>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</si>
  <si>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</si>
  <si>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</si>
  <si>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</si>
  <si>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</si>
  <si>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</si>
  <si>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</si>
  <si>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</si>
  <si>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</si>
  <si>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</si>
  <si>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</si>
  <si>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</si>
  <si>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</si>
  <si>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</si>
  <si>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</si>
  <si>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</si>
  <si>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Start</t>
  </si>
  <si>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</si>
  <si>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</si>
  <si>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</si>
  <si>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</si>
  <si>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</si>
  <si>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</si>
  <si>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</si>
  <si>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</si>
  <si>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</si>
  <si>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</si>
  <si>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Q11</t>
  </si>
  <si>
    <t>Q12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</si>
  <si>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</si>
  <si>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</si>
  <si>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</si>
  <si>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</si>
  <si>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</si>
  <si>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</si>
  <si>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</si>
  <si>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</si>
  <si>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</si>
  <si>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</si>
  <si>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</si>
  <si>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</si>
  <si>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% of total Population</t>
  </si>
  <si>
    <t>Nb. Patients 1L -&gt; 2L</t>
  </si>
  <si>
    <t>Nb. Patients 2L -&gt; 3L</t>
  </si>
  <si>
    <t>*</t>
  </si>
  <si>
    <t xml:space="preserve">Quarterly </t>
  </si>
  <si>
    <t>Monthly</t>
  </si>
  <si>
    <t>Compound 1L-&gt;2L migration rate</t>
  </si>
  <si>
    <t>Quarterly</t>
  </si>
  <si>
    <t>Patients at the end of:</t>
  </si>
  <si>
    <t>Y1</t>
  </si>
  <si>
    <t>Y2</t>
  </si>
  <si>
    <t>Y3</t>
  </si>
  <si>
    <t>Patient Months</t>
  </si>
  <si>
    <t>Concatenate</t>
  </si>
  <si>
    <t>Double</t>
  </si>
  <si>
    <t>Triple</t>
  </si>
  <si>
    <t>Singles</t>
  </si>
  <si>
    <t>Triples</t>
  </si>
  <si>
    <t>AZT+3TC</t>
  </si>
  <si>
    <t>ABC+3TC</t>
  </si>
  <si>
    <t>d4T+3TC</t>
  </si>
  <si>
    <t>TDF+3TC</t>
  </si>
  <si>
    <t>TDF+FTC</t>
  </si>
  <si>
    <t>AZT+3TC+NVP</t>
  </si>
  <si>
    <t>d4T+3TC+NVP</t>
  </si>
  <si>
    <t>ABC+3TC+NVP</t>
  </si>
  <si>
    <t>TDF+FTC+EFV</t>
  </si>
  <si>
    <t>TDF+3TC+EFV</t>
  </si>
  <si>
    <t>AZT+3TC+ABC</t>
  </si>
  <si>
    <t>tab</t>
  </si>
  <si>
    <t>300/150</t>
  </si>
  <si>
    <t>300/150/200</t>
  </si>
  <si>
    <t>caps</t>
  </si>
  <si>
    <t>30/150</t>
  </si>
  <si>
    <t>30/150/200</t>
  </si>
  <si>
    <t>200/50</t>
  </si>
  <si>
    <t>300/200</t>
  </si>
  <si>
    <t>300/200/600</t>
  </si>
  <si>
    <t>300/100</t>
  </si>
  <si>
    <t>Molecule</t>
  </si>
  <si>
    <t>Form</t>
  </si>
  <si>
    <t>Btls/mth</t>
  </si>
  <si>
    <r>
      <rPr>
        <b/>
        <sz val="12"/>
        <color indexed="8"/>
        <rFont val="Calibri"/>
        <family val="2"/>
        <scheme val="minor"/>
      </rPr>
      <t>Inputs</t>
    </r>
    <r>
      <rPr>
        <i/>
        <sz val="12"/>
        <color indexed="8"/>
        <rFont val="Calibri"/>
        <family val="2"/>
        <scheme val="minor"/>
      </rPr>
      <t xml:space="preserve"> - To be filled by user</t>
    </r>
  </si>
  <si>
    <r>
      <rPr>
        <b/>
        <sz val="12"/>
        <color indexed="8"/>
        <rFont val="Calibri"/>
        <family val="2"/>
        <scheme val="minor"/>
      </rPr>
      <t>Outputs</t>
    </r>
    <r>
      <rPr>
        <i/>
        <sz val="12"/>
        <color indexed="8"/>
        <rFont val="Calibri"/>
        <family val="2"/>
        <scheme val="minor"/>
      </rPr>
      <t xml:space="preserve"> - User must </t>
    </r>
    <r>
      <rPr>
        <i/>
        <u/>
        <sz val="12"/>
        <color rgb="FFFF0000"/>
        <rFont val="Calibri"/>
        <family val="2"/>
        <scheme val="minor"/>
      </rPr>
      <t>NOT</t>
    </r>
    <r>
      <rPr>
        <i/>
        <sz val="12"/>
        <color indexed="8"/>
        <rFont val="Calibri"/>
        <family val="2"/>
        <scheme val="minor"/>
      </rPr>
      <t xml:space="preserve"> modify</t>
    </r>
  </si>
  <si>
    <t>TOTAL</t>
  </si>
  <si>
    <t>Compound 2L-&gt;3L migration rate</t>
  </si>
  <si>
    <t>MINIMUM SECURITY STOCK NECESSARY</t>
  </si>
  <si>
    <t>Do not change or modify - CALCULATIONS ONLY</t>
  </si>
  <si>
    <t>Annual inclusions</t>
  </si>
  <si>
    <t>ARV</t>
  </si>
  <si>
    <t>Y0</t>
  </si>
  <si>
    <t>From</t>
  </si>
  <si>
    <t>To</t>
  </si>
  <si>
    <t>End</t>
  </si>
  <si>
    <t>Month</t>
  </si>
  <si>
    <t>% Switch</t>
  </si>
  <si>
    <t>/ Month</t>
  </si>
  <si>
    <t>Month:</t>
  </si>
  <si>
    <t>Quarter:</t>
  </si>
  <si>
    <t xml:space="preserve"> </t>
  </si>
  <si>
    <t>1L  / 2L / 3L</t>
  </si>
  <si>
    <t>Indicate</t>
  </si>
  <si>
    <t>ERROR: Ensure regimens match 1L/2L/3L.</t>
  </si>
  <si>
    <t>Strength</t>
  </si>
  <si>
    <t>Patients on old regimen:</t>
  </si>
  <si>
    <t>Regimen Switch</t>
  </si>
  <si>
    <r>
      <t xml:space="preserve">Patients switching </t>
    </r>
    <r>
      <rPr>
        <b/>
        <u/>
        <sz val="11"/>
        <color theme="1"/>
        <rFont val="Calibri"/>
        <family val="2"/>
        <scheme val="minor"/>
      </rPr>
      <t>FROM</t>
    </r>
    <r>
      <rPr>
        <b/>
        <sz val="11"/>
        <color theme="1"/>
        <rFont val="Calibri"/>
        <family val="2"/>
        <scheme val="minor"/>
      </rPr>
      <t xml:space="preserve"> regimen:</t>
    </r>
  </si>
  <si>
    <r>
      <t xml:space="preserve">Patients switching </t>
    </r>
    <r>
      <rPr>
        <b/>
        <u/>
        <sz val="11"/>
        <color theme="1"/>
        <rFont val="Calibri"/>
        <family val="2"/>
        <scheme val="minor"/>
      </rPr>
      <t>TO</t>
    </r>
    <r>
      <rPr>
        <b/>
        <sz val="11"/>
        <color theme="1"/>
        <rFont val="Calibri"/>
        <family val="2"/>
        <scheme val="minor"/>
      </rPr>
      <t xml:space="preserve"> regimen:</t>
    </r>
  </si>
  <si>
    <t>Dual + singles (singles)</t>
  </si>
  <si>
    <t>Dual + singles (duals)</t>
  </si>
  <si>
    <t>When will the first orders be delivered?</t>
  </si>
  <si>
    <t>Sorted</t>
  </si>
  <si>
    <t>Rank</t>
  </si>
  <si>
    <t>Transpose</t>
  </si>
  <si>
    <t>Packs consumed during:</t>
  </si>
  <si>
    <t>Duals</t>
  </si>
  <si>
    <t>Product List</t>
  </si>
  <si>
    <t>Molecules</t>
  </si>
  <si>
    <t>% of Molecule</t>
  </si>
  <si>
    <t>Units/Pack</t>
  </si>
  <si>
    <t>Unique APIs</t>
  </si>
  <si>
    <t>1st Line Regimen</t>
  </si>
  <si>
    <t>Dual Induction?</t>
  </si>
  <si>
    <t>New Monthly Patients on Triples</t>
  </si>
  <si>
    <t>Formulation</t>
  </si>
  <si>
    <t>Existing</t>
  </si>
  <si>
    <t>Monthly Consumption of Formulations</t>
  </si>
  <si>
    <t>Regimen breakdown into formulations</t>
  </si>
  <si>
    <t>Patients per Regimen</t>
  </si>
  <si>
    <t>Regimens</t>
  </si>
  <si>
    <t>Stocks arriving during:</t>
  </si>
  <si>
    <t>Limited Use</t>
  </si>
  <si>
    <t>Formulation Status Key:</t>
  </si>
  <si>
    <t>Pack Price</t>
  </si>
  <si>
    <t>Cost of incoming stocks:</t>
  </si>
  <si>
    <t>TOTAL:</t>
  </si>
  <si>
    <t>1L</t>
  </si>
  <si>
    <t>2L</t>
  </si>
  <si>
    <t>3L</t>
  </si>
  <si>
    <t>1L Compound attrition rate</t>
  </si>
  <si>
    <t>2L Compound attrition rate</t>
  </si>
  <si>
    <t>3L Total Attrition</t>
  </si>
  <si>
    <t>Year</t>
  </si>
  <si>
    <t>NVP lead-in dosing</t>
  </si>
  <si>
    <r>
      <rPr>
        <i/>
        <sz val="10"/>
        <color theme="0"/>
        <rFont val="Calibri"/>
        <family val="2"/>
      </rPr>
      <t>↑</t>
    </r>
    <r>
      <rPr>
        <i/>
        <sz val="10"/>
        <color theme="0"/>
        <rFont val="Calibri"/>
        <family val="2"/>
        <scheme val="minor"/>
      </rPr>
      <t>Must be 100%↑</t>
    </r>
  </si>
  <si>
    <t>over Period</t>
  </si>
  <si>
    <t>Total</t>
  </si>
  <si>
    <t>Verification that formulation combination exists in "Formulations" tab.</t>
  </si>
  <si>
    <t>ERROR CHECKING</t>
  </si>
  <si>
    <t xml:space="preserve">For each formulation, input the stock currently on-hand in the cells corrresponding to the expiry dates of each batch. </t>
  </si>
  <si>
    <t>600/300</t>
  </si>
  <si>
    <t>300/150/300</t>
  </si>
  <si>
    <t>250</t>
  </si>
  <si>
    <t>400</t>
  </si>
  <si>
    <t>150</t>
  </si>
  <si>
    <t>600</t>
  </si>
  <si>
    <t>200</t>
  </si>
  <si>
    <t>300/300</t>
  </si>
  <si>
    <t>300/300/600</t>
  </si>
  <si>
    <t>3TC (150) - 30 tab</t>
  </si>
  <si>
    <t>ABC (300) - 30 tab</t>
  </si>
  <si>
    <t>ABC+3TC (300/150) - 60 tab</t>
  </si>
  <si>
    <t>ABC+3TC+NVP (300/150/200) - 60 tab</t>
  </si>
  <si>
    <t>ATV/r (300/100) - 30 tab</t>
  </si>
  <si>
    <t>AZT (300) - 30 tab</t>
  </si>
  <si>
    <t>AZT+3TC (300/150) - 60 tab</t>
  </si>
  <si>
    <t xml:space="preserve">AZT+3TC+ABC () - 30 </t>
  </si>
  <si>
    <t>AZT+3TC+NVP (300/150/200) - 60 caps</t>
  </si>
  <si>
    <t>d4T (30) - 30 caps</t>
  </si>
  <si>
    <t>d4T+3TC (30/150) - 60 tab</t>
  </si>
  <si>
    <t>d4T+3TC+NVP (30/150/200) - 60 tab</t>
  </si>
  <si>
    <t>ddI (250) - 30 caps</t>
  </si>
  <si>
    <t>ddI (400) - 30 caps</t>
  </si>
  <si>
    <t>EFV (600) - 30 tab</t>
  </si>
  <si>
    <t>LPV/r (200/50) - 30 tab</t>
  </si>
  <si>
    <t>NVP (200) - 30 tab</t>
  </si>
  <si>
    <t>TDF (300) - 30 tab</t>
  </si>
  <si>
    <t>TDF+3TC (300/150) - 30 ?</t>
  </si>
  <si>
    <t>TDF+3TC+EFV (300/150/600) - 30 ?</t>
  </si>
  <si>
    <t>TDF+FTC (300/200) - 30 tab</t>
  </si>
  <si>
    <t>TDF+FTC+EFV (300/200/600) - 30 tab</t>
  </si>
  <si>
    <t/>
  </si>
  <si>
    <t>For each formulation, input the anticipated volumes to be delivered according to the date of their expected AVAILABILITY for consumption:</t>
  </si>
  <si>
    <t>Packs available by end of month excluding additional orders:</t>
  </si>
  <si>
    <t>Stocks without additional orders</t>
  </si>
  <si>
    <t>Status</t>
  </si>
  <si>
    <r>
      <t xml:space="preserve">This table will automatically populate based on the above "Regimen Switching Table." However, if preferred, edits to patients by regimen can instead be manually entered to </t>
    </r>
    <r>
      <rPr>
        <b/>
        <i/>
        <sz val="11"/>
        <color rgb="FFFF0000"/>
        <rFont val="Calibri"/>
        <family val="2"/>
        <scheme val="minor"/>
      </rPr>
      <t>this</t>
    </r>
    <r>
      <rPr>
        <b/>
        <i/>
        <sz val="11"/>
        <color theme="1"/>
        <rFont val="Calibri"/>
        <family val="2"/>
        <scheme val="minor"/>
      </rPr>
      <t xml:space="preserve"> table. BE AWARE that the above table will no longer function correctly, and for safety, should be cleared.</t>
    </r>
  </si>
  <si>
    <t>Stock Available with Deliveries</t>
  </si>
  <si>
    <t>Number of patients currently on ART</t>
  </si>
  <si>
    <t>Simple Pediatric ARV Forecasting Tool</t>
  </si>
  <si>
    <t>Weightband</t>
  </si>
  <si>
    <t>Number of patients</t>
  </si>
  <si>
    <t>0 - 5.9 kg</t>
  </si>
  <si>
    <t>6 - 9.9 kg</t>
  </si>
  <si>
    <t>10 - 13.9 kg</t>
  </si>
  <si>
    <t>14 - 19.9 kg</t>
  </si>
  <si>
    <t>20 - 24.5 kg</t>
  </si>
  <si>
    <t>25 - 34.9 kg</t>
  </si>
  <si>
    <r>
      <t xml:space="preserve">Singles - </t>
    </r>
    <r>
      <rPr>
        <b/>
        <i/>
        <sz val="14"/>
        <color rgb="FFFF0000"/>
        <rFont val="Calibri"/>
        <family val="2"/>
        <scheme val="minor"/>
      </rPr>
      <t>Existing Formulations</t>
    </r>
  </si>
  <si>
    <r>
      <t xml:space="preserve">Singles - </t>
    </r>
    <r>
      <rPr>
        <b/>
        <i/>
        <sz val="14"/>
        <color rgb="FFFF0000"/>
        <rFont val="Calibri"/>
        <family val="2"/>
        <scheme val="minor"/>
      </rPr>
      <t>Upcoming Formulations Not Yet Released</t>
    </r>
  </si>
  <si>
    <r>
      <t xml:space="preserve">Duals - </t>
    </r>
    <r>
      <rPr>
        <b/>
        <i/>
        <sz val="14"/>
        <color rgb="FFFF0000"/>
        <rFont val="Calibri"/>
        <family val="2"/>
        <scheme val="minor"/>
      </rPr>
      <t>Upcoming Formulations Not Yet Released</t>
    </r>
  </si>
  <si>
    <r>
      <t xml:space="preserve">Triples - </t>
    </r>
    <r>
      <rPr>
        <b/>
        <i/>
        <sz val="14"/>
        <color rgb="FFFF0000"/>
        <rFont val="Calibri"/>
        <family val="2"/>
        <scheme val="minor"/>
      </rPr>
      <t>Upcoming Formulations Not Yet Released</t>
    </r>
  </si>
  <si>
    <t>Breakdown of patients by weightband</t>
  </si>
  <si>
    <t>ARV+Strength</t>
  </si>
  <si>
    <t>Sorted Order</t>
  </si>
  <si>
    <t>Pulls in from Formulations tab</t>
  </si>
  <si>
    <t>Re-orders the formulations</t>
  </si>
  <si>
    <t>Weigthed formula breakdown</t>
  </si>
  <si>
    <t>Adjusted AD</t>
  </si>
  <si>
    <t>Dose per day for weightband</t>
  </si>
  <si>
    <t>Adjusted AD 2</t>
  </si>
  <si>
    <t>Avg. # of pills or mLs per day</t>
  </si>
  <si>
    <t>Avg. # of bottles per month</t>
  </si>
  <si>
    <t>Description</t>
  </si>
  <si>
    <t>0</t>
  </si>
  <si>
    <t>susp</t>
  </si>
  <si>
    <t>300</t>
  </si>
  <si>
    <t>ATV</t>
  </si>
  <si>
    <t>100</t>
  </si>
  <si>
    <t>75</t>
  </si>
  <si>
    <t>Adult</t>
  </si>
  <si>
    <t>50</t>
  </si>
  <si>
    <t>ETV</t>
  </si>
  <si>
    <t>25</t>
  </si>
  <si>
    <t>40/10</t>
  </si>
  <si>
    <t>100/25</t>
  </si>
  <si>
    <t>RAL</t>
  </si>
  <si>
    <t>RTV</t>
  </si>
  <si>
    <t>40</t>
  </si>
  <si>
    <t>scoop</t>
  </si>
  <si>
    <t>Optimal</t>
  </si>
  <si>
    <t>60/30</t>
  </si>
  <si>
    <t>ABC+3TC+AZT</t>
  </si>
  <si>
    <t>60/30/60</t>
  </si>
  <si>
    <t>60/30/50</t>
  </si>
  <si>
    <t>Unique ID</t>
  </si>
  <si>
    <t>Order within Category</t>
  </si>
  <si>
    <t>Overall Order</t>
  </si>
  <si>
    <t>120/60</t>
  </si>
  <si>
    <t>`</t>
  </si>
  <si>
    <t>4. Formulation Breakdown</t>
  </si>
  <si>
    <t>5. Form Breakdown</t>
  </si>
  <si>
    <t>Stock On-Hand (in packs)</t>
  </si>
  <si>
    <t>Expected Deliveries (in packs)</t>
  </si>
  <si>
    <t>Note: Pulled from "5. Form Breakdown" sheet so conditional formatting for Dose per day can be dynamic (order of formulations on 5. Form Breakdown and 6. Dosing is different)</t>
  </si>
  <si>
    <t>Formulations in white have been forecasted for in '5. Form Breakdown'</t>
  </si>
  <si>
    <t>Only include stock that is allocated for pediatric patients (e.g. only input packs of AZT/3TC/NVP 300/150/200 allocated to pediatrics; rest of packs should be included in Adult Forecasting Tool).</t>
  </si>
  <si>
    <t>Price Paid</t>
  </si>
  <si>
    <t>% of patients using this molecule</t>
  </si>
  <si>
    <t>Dosing missing when form breakdown exists?</t>
  </si>
  <si>
    <t>Legend</t>
  </si>
  <si>
    <t>Non-Essential</t>
  </si>
  <si>
    <r>
      <t xml:space="preserve">Singles - </t>
    </r>
    <r>
      <rPr>
        <b/>
        <i/>
        <sz val="14"/>
        <rFont val="Calibri"/>
        <family val="2"/>
        <scheme val="minor"/>
      </rPr>
      <t>Existing Formulations</t>
    </r>
  </si>
  <si>
    <r>
      <t xml:space="preserve">Duals - </t>
    </r>
    <r>
      <rPr>
        <b/>
        <i/>
        <sz val="14"/>
        <rFont val="Calibri"/>
        <family val="2"/>
        <scheme val="minor"/>
      </rPr>
      <t>Existing Formulations</t>
    </r>
  </si>
  <si>
    <r>
      <t xml:space="preserve">Triples - </t>
    </r>
    <r>
      <rPr>
        <b/>
        <i/>
        <sz val="14"/>
        <rFont val="Calibri"/>
        <family val="2"/>
        <scheme val="minor"/>
      </rPr>
      <t>Existing Formulations</t>
    </r>
  </si>
  <si>
    <r>
      <rPr>
        <b/>
        <u/>
        <sz val="11"/>
        <rFont val="Calibri"/>
        <family val="2"/>
        <scheme val="minor"/>
      </rPr>
      <t>Only include stock that is allocated for pediatric patients</t>
    </r>
    <r>
      <rPr>
        <b/>
        <sz val="11"/>
        <rFont val="Calibri"/>
        <family val="2"/>
        <scheme val="minor"/>
      </rPr>
      <t xml:space="preserve"> (e.g. only input packs of AZT/3TC/NVP 300/150/200 allocated to pediatrics; rest of packs should be included in Adult Forecasting Tool).</t>
    </r>
  </si>
  <si>
    <t>heat stable</t>
  </si>
  <si>
    <t>OK -stock above security level</t>
  </si>
  <si>
    <t>TENSION - using security stock</t>
  </si>
  <si>
    <t>STOCKOUT - stocks at zero</t>
  </si>
  <si>
    <t>Reference Price*</t>
  </si>
  <si>
    <t>Enter the price per pack your country pays for each formulation in column E. Note that Reference Prices* are included to provide a basis of comparison but are not used to calculate the cost of incoming stocks.</t>
  </si>
  <si>
    <t>Nevirapine Dual Induction Calculations</t>
  </si>
  <si>
    <t>pellets/caps</t>
  </si>
  <si>
    <t>Guidance on use and administration of LPV/r pellets</t>
  </si>
  <si>
    <t>http://www.emtct-iatt.org/wp-content/uploads/2015/09/IATT-LPVr-Factsheet-Final-30-September-2015.pdf</t>
  </si>
  <si>
    <t>http://www.emtct-iatt.org/wp-content/uploads/2015/11/Supply-Planning-Lopinavir-Oral-Pellets-BRIEF.pdf</t>
  </si>
  <si>
    <t>(see "Consumption" tab - row 113 - for NVP dual-FDC induction calculations)</t>
  </si>
  <si>
    <t>A new formulation of heat stable LPV/r oral pellets is now available for use in infants and young children unable to swallow tablets. Supply planning WHO guidance is available here:</t>
  </si>
  <si>
    <t>Quarterly Volume and Cost of Stocks (Ex-Works)</t>
  </si>
  <si>
    <t>Annual Volume and Cost of Stocks (Ex-Works)</t>
  </si>
  <si>
    <t>*Reference prices based on 2015 CHAI Refence Price, Oct 2015 Global Fund Reference Prices as well as 2013 GPRM prices, standardized to EXW, GA, LMIC</t>
  </si>
  <si>
    <t xml:space="preserve">Additional WHO guidance to healthcare providers including LPV/r oral pellet administration to patients can be found here:  </t>
  </si>
  <si>
    <t>The most up to date resources on key technical and programmatic issues related to EMTCT and pediatric care is available here:</t>
  </si>
  <si>
    <t>http://www.emtct-iatt.org/</t>
  </si>
  <si>
    <r>
      <rPr>
        <b/>
        <i/>
        <sz val="11"/>
        <color theme="4"/>
        <rFont val="Calibri"/>
        <family val="2"/>
        <scheme val="minor"/>
      </rPr>
      <t>Step 1.</t>
    </r>
    <r>
      <rPr>
        <i/>
        <sz val="11"/>
        <color theme="4"/>
        <rFont val="Calibri"/>
        <family val="2"/>
        <scheme val="minor"/>
      </rPr>
      <t xml:space="preserve"> Existing Patients</t>
    </r>
    <r>
      <rPr>
        <i/>
        <sz val="11"/>
        <color rgb="FFFF0000"/>
        <rFont val="Calibri"/>
        <family val="2"/>
        <scheme val="minor"/>
      </rPr>
      <t xml:space="preserve"> on ART</t>
    </r>
  </si>
  <si>
    <t>Singles Drug Formulations</t>
  </si>
  <si>
    <t>http://emtct-iatt.org/wp-content/uploads/2016/10/Updated-Ped-ARV-Formulary-List-5-Sept-2016-1.pdf</t>
  </si>
  <si>
    <r>
      <t xml:space="preserve">IATT Status </t>
    </r>
    <r>
      <rPr>
        <b/>
        <sz val="10"/>
        <color theme="0"/>
        <rFont val="Calibri"/>
        <family val="2"/>
        <scheme val="minor"/>
      </rPr>
      <t>(September 2016)</t>
    </r>
  </si>
  <si>
    <t>dose in ml</t>
  </si>
  <si>
    <t xml:space="preserve">weights for molecules dosed starting at  10kg </t>
  </si>
  <si>
    <t>chew scored</t>
  </si>
  <si>
    <r>
      <t xml:space="preserve">Duals - </t>
    </r>
    <r>
      <rPr>
        <b/>
        <i/>
        <sz val="14"/>
        <rFont val="Calibri"/>
        <family val="2"/>
        <scheme val="minor"/>
      </rPr>
      <t>Newest Formulations Released</t>
    </r>
  </si>
  <si>
    <r>
      <rPr>
        <i/>
        <u/>
        <sz val="11"/>
        <rFont val="Calibri"/>
        <family val="2"/>
        <scheme val="minor"/>
      </rPr>
      <t>Note on ETV</t>
    </r>
    <r>
      <rPr>
        <i/>
        <sz val="11"/>
        <rFont val="Calibri"/>
        <family val="2"/>
        <scheme val="minor"/>
      </rPr>
      <t>: administer if &gt;6yrs</t>
    </r>
  </si>
  <si>
    <t xml:space="preserve">weights for molecules dosed starting at  20kg </t>
  </si>
  <si>
    <t>v</t>
  </si>
  <si>
    <r>
      <t xml:space="preserve">Triples - </t>
    </r>
    <r>
      <rPr>
        <b/>
        <i/>
        <sz val="14"/>
        <rFont val="Calibri"/>
        <family val="2"/>
        <scheme val="minor"/>
      </rPr>
      <t>Newest Formulations Released</t>
    </r>
  </si>
  <si>
    <t>2) Please input the correct Units/Pack for the formulations your country consumes, as some formulations have multiple pack sizes.</t>
  </si>
  <si>
    <r>
      <rPr>
        <b/>
        <i/>
        <u/>
        <sz val="12"/>
        <rFont val="Calibri"/>
        <family val="2"/>
        <scheme val="minor"/>
      </rPr>
      <t>Note:</t>
    </r>
    <r>
      <rPr>
        <b/>
        <i/>
        <sz val="12"/>
        <rFont val="Calibri"/>
        <family val="2"/>
        <scheme val="minor"/>
      </rPr>
      <t xml:space="preserve"> Dosing cells in white mirror forms percentages input into '5. Form Breakdown.' Those that are grey represent forms that have not been selected in '5. Form Breakdown.'</t>
    </r>
  </si>
  <si>
    <t>(note: for regimen % switch of 100% --&gt; enter 99.999%)</t>
  </si>
  <si>
    <t>Year 1 - total</t>
  </si>
  <si>
    <t>Year 2 - total</t>
  </si>
  <si>
    <t>Year 3 - total</t>
  </si>
  <si>
    <t>before applying attrition and migration rates</t>
  </si>
  <si>
    <t>after applying attrition and migration rates</t>
  </si>
  <si>
    <t xml:space="preserve">Note: Projected annual totals below </t>
  </si>
  <si>
    <t>Year 0 - total</t>
  </si>
  <si>
    <t>4th drug suppl</t>
  </si>
  <si>
    <t>Low</t>
  </si>
  <si>
    <t>Med</t>
  </si>
  <si>
    <t>High</t>
  </si>
  <si>
    <t>(see "Protocols" tab  for reference pediatric weight distributions)</t>
  </si>
  <si>
    <t>High: Above 80%</t>
  </si>
  <si>
    <t>Low: 40% - 64%</t>
  </si>
  <si>
    <t>NEW!</t>
  </si>
  <si>
    <r>
      <rPr>
        <b/>
        <i/>
        <sz val="11"/>
        <color theme="4"/>
        <rFont val="Calibri"/>
        <family val="2"/>
        <scheme val="minor"/>
      </rPr>
      <t xml:space="preserve">Step 5. </t>
    </r>
    <r>
      <rPr>
        <i/>
        <sz val="11"/>
        <color theme="4"/>
        <rFont val="Calibri"/>
        <family val="2"/>
        <scheme val="minor"/>
      </rPr>
      <t xml:space="preserve"> Patients by weightband</t>
    </r>
  </si>
  <si>
    <t>Breakdown by Weight</t>
  </si>
  <si>
    <t>NOTE: Pre-populated regimen breakdowns below prioritize Fixed Dose Combination formulation use.</t>
  </si>
  <si>
    <t>developpers note: exclude tri-therapy check for 4th drug regimen lines</t>
  </si>
  <si>
    <t>National ART Coverage rate (select range)</t>
  </si>
  <si>
    <t>Reference Distributions by ART coverage range*</t>
  </si>
  <si>
    <t>Med: 65% - 80%</t>
  </si>
  <si>
    <t>Annual 1L -&gt; 2L migration (%)</t>
  </si>
  <si>
    <t>Annual 2L -&gt; 3L migration (%)</t>
  </si>
  <si>
    <t>Annual attrition rate (%)</t>
  </si>
  <si>
    <t>Percentage of a bottle required for each induction (%)</t>
  </si>
  <si>
    <t>Instructions - Please see Manual for detailed instruction of use of this tool</t>
  </si>
  <si>
    <r>
      <t xml:space="preserve">1) Please enter the percentage breakdown of patients by weightband for each formulation.  </t>
    </r>
    <r>
      <rPr>
        <b/>
        <i/>
        <sz val="12"/>
        <color rgb="FFFF0000"/>
        <rFont val="Calibri"/>
        <family val="2"/>
        <scheme val="minor"/>
      </rPr>
      <t>FDCs can be found at bottom of table.</t>
    </r>
    <r>
      <rPr>
        <b/>
        <i/>
        <sz val="12"/>
        <rFont val="Calibri"/>
        <family val="2"/>
        <scheme val="minor"/>
      </rPr>
      <t xml:space="preserve">  </t>
    </r>
    <r>
      <rPr>
        <b/>
        <i/>
        <u/>
        <sz val="12"/>
        <rFont val="Calibri"/>
        <family val="2"/>
        <scheme val="minor"/>
      </rPr>
      <t>The sum of percentages in each column/weightband should add up to 100% for each molecule</t>
    </r>
    <r>
      <rPr>
        <b/>
        <i/>
        <sz val="12"/>
        <rFont val="Calibri"/>
        <family val="2"/>
        <scheme val="minor"/>
      </rPr>
      <t xml:space="preserve">. </t>
    </r>
  </si>
  <si>
    <t>The latest guidance on pediatric ARV formulary use reviewed by IATT is available here:</t>
  </si>
  <si>
    <r>
      <rPr>
        <i/>
        <u/>
        <sz val="11"/>
        <rFont val="Calibri"/>
        <family val="2"/>
        <scheme val="minor"/>
      </rPr>
      <t>Note on ATV</t>
    </r>
    <r>
      <rPr>
        <i/>
        <sz val="11"/>
        <rFont val="Calibri"/>
        <family val="2"/>
        <scheme val="minor"/>
      </rPr>
      <t>: administer with ritonavir single if &gt; 3 months</t>
    </r>
  </si>
  <si>
    <r>
      <rPr>
        <i/>
        <u/>
        <sz val="11"/>
        <rFont val="Calibri"/>
        <family val="2"/>
        <scheme val="minor"/>
      </rPr>
      <t>Note on DRV</t>
    </r>
    <r>
      <rPr>
        <i/>
        <sz val="11"/>
        <rFont val="Calibri"/>
        <family val="2"/>
        <scheme val="minor"/>
      </rPr>
      <t>: administer with ritonavir single for third line</t>
    </r>
  </si>
  <si>
    <r>
      <rPr>
        <i/>
        <u/>
        <sz val="11"/>
        <rFont val="Calibri"/>
        <family val="2"/>
        <scheme val="minor"/>
      </rPr>
      <t>Note on EFV</t>
    </r>
    <r>
      <rPr>
        <i/>
        <sz val="11"/>
        <rFont val="Calibri"/>
        <family val="2"/>
        <scheme val="minor"/>
      </rPr>
      <t>: administer if &gt;3 yrs</t>
    </r>
  </si>
  <si>
    <r>
      <rPr>
        <i/>
        <u/>
        <sz val="11"/>
        <rFont val="Calibri"/>
        <family val="2"/>
        <scheme val="minor"/>
      </rPr>
      <t>Note on LPV/r</t>
    </r>
    <r>
      <rPr>
        <i/>
        <sz val="11"/>
        <rFont val="Calibri"/>
        <family val="2"/>
        <scheme val="minor"/>
      </rPr>
      <t>: administer if &gt; 2 weeks</t>
    </r>
  </si>
  <si>
    <r>
      <rPr>
        <i/>
        <u/>
        <sz val="11"/>
        <rFont val="Calibri"/>
        <family val="2"/>
        <scheme val="minor"/>
      </rPr>
      <t>Note on RAL</t>
    </r>
    <r>
      <rPr>
        <i/>
        <sz val="11"/>
        <rFont val="Calibri"/>
        <family val="2"/>
        <scheme val="minor"/>
      </rPr>
      <t>: granules for &gt; 4 weeks under evaluation</t>
    </r>
  </si>
  <si>
    <r>
      <rPr>
        <i/>
        <u/>
        <sz val="11"/>
        <rFont val="Calibri"/>
        <family val="2"/>
        <scheme val="minor"/>
      </rPr>
      <t>Note on TDF</t>
    </r>
    <r>
      <rPr>
        <i/>
        <sz val="11"/>
        <rFont val="Calibri"/>
        <family val="2"/>
        <scheme val="minor"/>
      </rPr>
      <t>: administer if &gt;2 years</t>
    </r>
  </si>
  <si>
    <r>
      <rPr>
        <i/>
        <u/>
        <sz val="11"/>
        <rFont val="Calibri"/>
        <family val="2"/>
        <scheme val="minor"/>
      </rPr>
      <t>Note on LPV/r pellets</t>
    </r>
    <r>
      <rPr>
        <i/>
        <sz val="11"/>
        <rFont val="Calibri"/>
        <family val="2"/>
        <scheme val="minor"/>
      </rPr>
      <t>: administer if &gt; 3 months when in first line</t>
    </r>
  </si>
  <si>
    <t>NO INPUTS IN THIS TAB!</t>
  </si>
  <si>
    <t>Quantity to be delivered to cover the expected demand and meet the security stock requirements for a given month are below - and then summarized bi-annually and with a supply plan:</t>
  </si>
  <si>
    <t>--</t>
  </si>
  <si>
    <r>
      <t xml:space="preserve">Note: if you DON'T enter a 'Price Paid', the product will not be costed below and remain greyed out. </t>
    </r>
    <r>
      <rPr>
        <b/>
        <i/>
        <sz val="11"/>
        <rFont val="Calibri"/>
        <family val="2"/>
        <scheme val="minor"/>
      </rPr>
      <t>Reference pricing comes from CHAI 2016 reference price list and current GPRM prices</t>
    </r>
  </si>
  <si>
    <t>S1</t>
  </si>
  <si>
    <t>S2</t>
  </si>
  <si>
    <t>S3</t>
  </si>
  <si>
    <t>S4</t>
  </si>
  <si>
    <t>S5</t>
  </si>
  <si>
    <t>S6</t>
  </si>
  <si>
    <r>
      <t>*</t>
    </r>
    <r>
      <rPr>
        <i/>
        <u/>
        <sz val="11"/>
        <rFont val="Calibri"/>
        <family val="2"/>
        <scheme val="minor"/>
      </rPr>
      <t>Assumption</t>
    </r>
    <r>
      <rPr>
        <i/>
        <sz val="11"/>
        <rFont val="Calibri"/>
        <family val="2"/>
        <scheme val="minor"/>
      </rPr>
      <t xml:space="preserve">: Higher ART coverage in a country generally represent more successful </t>
    </r>
  </si>
  <si>
    <r>
      <t xml:space="preserve">Singles - </t>
    </r>
    <r>
      <rPr>
        <b/>
        <i/>
        <sz val="14"/>
        <rFont val="Calibri"/>
        <family val="2"/>
        <scheme val="minor"/>
      </rPr>
      <t>Newly Released or Upcoming Formulations</t>
    </r>
  </si>
  <si>
    <t>x_DTG</t>
  </si>
  <si>
    <r>
      <rPr>
        <i/>
        <u/>
        <sz val="11"/>
        <color theme="1"/>
        <rFont val="Calibri"/>
        <family val="2"/>
        <scheme val="minor"/>
      </rPr>
      <t>Note on DTG:</t>
    </r>
    <r>
      <rPr>
        <i/>
        <sz val="11"/>
        <color theme="1"/>
        <rFont val="Calibri"/>
        <family val="2"/>
        <scheme val="minor"/>
      </rPr>
      <t xml:space="preserve"> no formulations for children currently available</t>
    </r>
  </si>
  <si>
    <t>scored</t>
  </si>
  <si>
    <t>dispersible</t>
  </si>
  <si>
    <t>dispersible&amp;scored</t>
  </si>
  <si>
    <t>Neonatal Tx</t>
  </si>
  <si>
    <r>
      <t xml:space="preserve">Formulations mirror inputs from tab '5. Form Breakdown'.  All dosages have been pre-populated based on latest WHO reference dosing.  </t>
    </r>
    <r>
      <rPr>
        <b/>
        <i/>
        <sz val="12"/>
        <color rgb="FFFF0000"/>
        <rFont val="Calibri"/>
        <family val="2"/>
        <scheme val="minor"/>
      </rPr>
      <t>Additional doses in higher weightbands only  can be added by user if needed.</t>
    </r>
  </si>
  <si>
    <t>Quantification start (MM/YYYY)</t>
  </si>
  <si>
    <r>
      <rPr>
        <b/>
        <i/>
        <sz val="12"/>
        <rFont val="Calibri"/>
        <family val="2"/>
        <scheme val="minor"/>
      </rPr>
      <t>Note:</t>
    </r>
    <r>
      <rPr>
        <i/>
        <sz val="12"/>
        <rFont val="Calibri"/>
        <family val="2"/>
        <scheme val="minor"/>
      </rPr>
      <t xml:space="preserve"> The date of the stock data and the patient data must match in order to ensure the integrity of the quantification</t>
    </r>
  </si>
  <si>
    <t xml:space="preserve">weightbands.  Accordingly, indicative reference distributions for countries with lower (40-64%), </t>
  </si>
  <si>
    <t xml:space="preserve">medium (65-80%), or high (above 80%) ART coverage rates have been provided above.  </t>
  </si>
  <si>
    <t>IF national weightband data not available, please enter number of patients closest to reference</t>
  </si>
  <si>
    <r>
      <rPr>
        <b/>
        <i/>
        <u/>
        <sz val="11"/>
        <rFont val="Calibri"/>
        <family val="2"/>
        <scheme val="minor"/>
      </rPr>
      <t>distribution selected in white</t>
    </r>
    <r>
      <rPr>
        <b/>
        <i/>
        <sz val="11"/>
        <rFont val="Calibri"/>
        <family val="2"/>
        <scheme val="minor"/>
      </rPr>
      <t>. This is done for more accurate formulation selection in this tool.</t>
    </r>
  </si>
  <si>
    <t>Correct reference distribution selection above depends on ART range chosen in 'General Inputs' tab.</t>
  </si>
  <si>
    <t>&lt;--For all 4-drug regimens: default of single formulations only</t>
  </si>
  <si>
    <t>Y0/Y1</t>
  </si>
  <si>
    <t>PMTCT efforts and fewer new pediatric infections, resulting in more pediatric patients in higher</t>
  </si>
  <si>
    <t>NET monthly substitutions</t>
  </si>
  <si>
    <r>
      <rPr>
        <b/>
        <i/>
        <sz val="11"/>
        <color theme="4"/>
        <rFont val="Calibri"/>
        <family val="2"/>
        <scheme val="minor"/>
      </rPr>
      <t>Step 2.</t>
    </r>
    <r>
      <rPr>
        <i/>
        <sz val="11"/>
        <color theme="4"/>
        <rFont val="Calibri"/>
        <family val="2"/>
        <scheme val="minor"/>
      </rPr>
      <t xml:space="preserve">  Projected </t>
    </r>
    <r>
      <rPr>
        <i/>
        <sz val="11"/>
        <color rgb="FFFF0000"/>
        <rFont val="Calibri"/>
        <family val="2"/>
        <scheme val="minor"/>
      </rPr>
      <t>New</t>
    </r>
    <r>
      <rPr>
        <i/>
        <sz val="11"/>
        <color theme="4"/>
        <rFont val="Calibri"/>
        <family val="2"/>
        <scheme val="minor"/>
      </rPr>
      <t xml:space="preserve"> Patients (% of Total Inclusions)</t>
    </r>
  </si>
  <si>
    <t>3. Non-failure substitutions - OPTIONAL FEATURE for national protocol switches</t>
  </si>
  <si>
    <t>5a. Dosing</t>
  </si>
  <si>
    <t>6. Patients by protocol by quarter</t>
  </si>
  <si>
    <t>7. Consumption forecast</t>
  </si>
  <si>
    <t>8. Current Stock and Pipeline</t>
  </si>
  <si>
    <t>9. Orders</t>
  </si>
  <si>
    <t>10. Order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</si>
</sst>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.0%"/>
    <numFmt numFmtId="165" formatCode="0.0"/>
    <numFmt numFmtId="166" formatCode="[$-409]mmm\-yy;@"/>
    <numFmt numFmtId="167" formatCode="#,##0.0%_);\(#,##0.0%\);\-_)"/>
    <numFmt numFmtId="168" formatCode="#,##0_);\(#,##0\);\-_)"/>
    <numFmt numFmtId="169" formatCode=";;;"/>
    <numFmt numFmtId="170" formatCode="#,##0%_);\(#,##0%\);\-_)"/>
    <numFmt numFmtId="171" formatCode="#,##0%_);\(#,##0%\)"/>
    <numFmt numFmtId="172" formatCode="&quot;$&quot;#,##0.0_);\(&quot;$&quot;#,##0.0\)"/>
    <numFmt numFmtId="173" formatCode="0.000%"/>
    <numFmt numFmtId="174" formatCode="#,##0_);\(#,##0\);"/>
    <numFmt numFmtId="175" formatCode="0.00000"/>
    <numFmt numFmtId="176" formatCode=";;"/>
    <numFmt numFmtId="177" formatCode="#,##0.0_);\(#,##0.0\);\-_)"/>
    <numFmt numFmtId="178" formatCode="#,##0.0_);\(#,##0.0\)"/>
    <numFmt numFmtId="179" formatCode="&quot;$&quot;#,##0.00"/>
    <numFmt numFmtId="180" formatCode="#,##0.0000_);\(#,##0.0000\);\-_)"/>
    <numFmt numFmtId="181" formatCode="#,##0.000000_);\(#,##0.000000\);\-_)"/>
    <numFmt numFmtId="182" formatCode="#,##0.000000000000_);\(#,##0.000000000000\);\-_)"/>
    <numFmt numFmtId="183" formatCode="_(* #,##0_);_(* \(#,##0\);_(* &quot;-&quot;??_);_(@_)"/>
  </numFmts>
  <fonts count="8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i/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2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i/>
      <u/>
      <sz val="12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indexed="39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theme="0"/>
      <name val="Calibri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4"/>
      <color rgb="FFFFFF99"/>
      <name val="Calibri"/>
      <family val="2"/>
      <scheme val="minor"/>
    </font>
    <font>
      <sz val="11"/>
      <color rgb="FFFFFF99"/>
      <name val="Calibri"/>
      <family val="2"/>
      <scheme val="minor"/>
    </font>
    <font>
      <sz val="12"/>
      <color theme="1"/>
      <name val="Arial Narrow"/>
      <family val="2"/>
    </font>
    <font>
      <sz val="12"/>
      <color rgb="FF000000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</font>
    <font>
      <b/>
      <sz val="10"/>
      <color theme="0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FF0000"/>
      <name val="Calibri"/>
      <family val="2"/>
    </font>
    <font>
      <sz val="11"/>
      <color rgb="FF006100"/>
      <name val="Calibri"/>
      <family val="2"/>
      <scheme val="minor"/>
    </font>
    <font>
      <sz val="11"/>
      <color rgb="FF1F497D"/>
      <name val="Calibri"/>
      <family val="2"/>
      <scheme val="minor"/>
    </font>
    <font>
      <i/>
      <sz val="11"/>
      <color theme="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color rgb="FF92D050"/>
      <name val="Calibri"/>
      <family val="2"/>
      <scheme val="minor"/>
    </font>
    <font>
      <b/>
      <i/>
      <u/>
      <sz val="11"/>
      <name val="Calibri"/>
      <family val="2"/>
      <scheme val="minor"/>
    </font>
    <font>
      <i/>
      <u/>
      <sz val="11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C65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auto="1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9" fontId="41" fillId="0" borderId="0" applyFont="0" applyFill="0" applyBorder="0" applyAlignment="0" applyProtection="0"/>
    <xf numFmtId="0" fontId="45" fillId="0" borderId="0"/>
    <xf numFmtId="0" fontId="50" fillId="0" borderId="0"/>
    <xf numFmtId="0" fontId="65" fillId="0" borderId="0" applyNumberFormat="0" applyFill="0" applyBorder="0" applyAlignment="0" applyProtection="0"/>
    <xf numFmtId="43" fontId="41" fillId="0" borderId="0" applyFont="0" applyFill="0" applyBorder="0" applyAlignment="0" applyProtection="0"/>
  </cellStyleXfs>
  <cellXfs count="861">
    <xf numFmtId="0" fontId="0" fillId="0" borderId="0" xfId="0"/>
    <xf numFmtId="0" fontId="0" fillId="2" borderId="0" xfId="0" applyFill="1"/>
    <xf numFmtId="0" fontId="2" fillId="0" borderId="0" xfId="0" applyFont="1"/>
    <xf numFmtId="0" fontId="1" fillId="2" borderId="7" xfId="0" applyFont="1" applyFill="1" applyBorder="1" applyAlignment="1">
      <alignment horizontal="centerContinuous"/>
    </xf>
    <xf numFmtId="0" fontId="1" fillId="2" borderId="8" xfId="0" applyFont="1" applyFill="1" applyBorder="1" applyAlignment="1">
      <alignment horizontal="centerContinuous"/>
    </xf>
    <xf numFmtId="0" fontId="0" fillId="0" borderId="1" xfId="0" applyBorder="1"/>
    <xf numFmtId="0" fontId="0" fillId="0" borderId="0" xfId="0" applyAlignment="1">
      <alignment horizontal="centerContinuous"/>
    </xf>
    <xf numFmtId="0" fontId="0" fillId="0" borderId="7" xfId="0" applyBorder="1" applyAlignment="1">
      <alignment horizontal="centerContinuous"/>
    </xf>
    <xf numFmtId="0" fontId="0" fillId="0" borderId="8" xfId="0" applyBorder="1" applyAlignment="1">
      <alignment horizontal="centerContinuous"/>
    </xf>
    <xf numFmtId="0" fontId="12" fillId="4" borderId="1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2" fillId="4" borderId="7" xfId="0" applyFont="1" applyFill="1" applyBorder="1" applyAlignment="1">
      <alignment horizontal="centerContinuous"/>
    </xf>
    <xf numFmtId="0" fontId="2" fillId="4" borderId="8" xfId="0" applyFont="1" applyFill="1" applyBorder="1" applyAlignment="1">
      <alignment horizontal="centerContinuous"/>
    </xf>
    <xf numFmtId="0" fontId="13" fillId="0" borderId="0" xfId="0" applyFont="1" applyAlignment="1">
      <alignment horizontal="centerContinuous"/>
    </xf>
    <xf numFmtId="164" fontId="13" fillId="0" borderId="0" xfId="0" applyNumberFormat="1" applyFont="1" applyAlignment="1">
      <alignment horizontal="centerContinuous"/>
    </xf>
    <xf numFmtId="3" fontId="13" fillId="0" borderId="0" xfId="0" applyNumberFormat="1" applyFont="1" applyAlignment="1">
      <alignment horizontal="centerContinuous"/>
    </xf>
    <xf numFmtId="1" fontId="13" fillId="0" borderId="0" xfId="0" applyNumberFormat="1" applyFont="1" applyAlignment="1">
      <alignment horizontal="centerContinuous"/>
    </xf>
    <xf numFmtId="0" fontId="1" fillId="2" borderId="10" xfId="0" applyFont="1" applyFill="1" applyBorder="1" applyAlignment="1">
      <alignment horizontal="centerContinuous"/>
    </xf>
    <xf numFmtId="0" fontId="1" fillId="2" borderId="11" xfId="0" applyFont="1" applyFill="1" applyBorder="1" applyAlignment="1">
      <alignment horizontal="centerContinuous"/>
    </xf>
    <xf numFmtId="1" fontId="0" fillId="0" borderId="1" xfId="0" applyNumberFormat="1" applyFill="1" applyBorder="1"/>
    <xf numFmtId="0" fontId="12" fillId="4" borderId="6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left"/>
    </xf>
    <xf numFmtId="9" fontId="0" fillId="0" borderId="1" xfId="0" applyNumberFormat="1" applyFill="1" applyBorder="1" applyAlignment="1">
      <alignment horizontal="center"/>
    </xf>
    <xf numFmtId="0" fontId="14" fillId="0" borderId="0" xfId="0" applyFont="1"/>
    <xf numFmtId="0" fontId="14" fillId="5" borderId="6" xfId="0" applyFont="1" applyFill="1" applyBorder="1"/>
    <xf numFmtId="0" fontId="15" fillId="5" borderId="7" xfId="0" applyFont="1" applyFill="1" applyBorder="1" applyAlignment="1">
      <alignment horizontal="center"/>
    </xf>
    <xf numFmtId="0" fontId="15" fillId="5" borderId="8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5" fillId="5" borderId="6" xfId="0" applyFont="1" applyFill="1" applyBorder="1" applyAlignment="1">
      <alignment horizontal="centerContinuous"/>
    </xf>
    <xf numFmtId="0" fontId="15" fillId="5" borderId="7" xfId="0" applyFont="1" applyFill="1" applyBorder="1" applyAlignment="1">
      <alignment horizontal="centerContinuous"/>
    </xf>
    <xf numFmtId="0" fontId="15" fillId="5" borderId="8" xfId="0" applyFont="1" applyFill="1" applyBorder="1" applyAlignment="1">
      <alignment horizontal="centerContinuous"/>
    </xf>
    <xf numFmtId="0" fontId="15" fillId="2" borderId="6" xfId="0" applyFont="1" applyFill="1" applyBorder="1" applyAlignment="1">
      <alignment horizontal="centerContinuous"/>
    </xf>
    <xf numFmtId="0" fontId="15" fillId="2" borderId="7" xfId="0" applyFont="1" applyFill="1" applyBorder="1" applyAlignment="1">
      <alignment horizontal="centerContinuous"/>
    </xf>
    <xf numFmtId="0" fontId="15" fillId="2" borderId="8" xfId="0" applyFont="1" applyFill="1" applyBorder="1" applyAlignment="1">
      <alignment horizontal="centerContinuous"/>
    </xf>
    <xf numFmtId="0" fontId="18" fillId="2" borderId="0" xfId="0" applyFont="1" applyFill="1"/>
    <xf numFmtId="0" fontId="10" fillId="2" borderId="6" xfId="0" applyFont="1" applyFill="1" applyBorder="1" applyAlignment="1">
      <alignment horizontal="centerContinuous"/>
    </xf>
    <xf numFmtId="0" fontId="10" fillId="6" borderId="0" xfId="0" applyFont="1" applyFill="1" applyBorder="1" applyAlignment="1">
      <alignment horizontal="centerContinuous"/>
    </xf>
    <xf numFmtId="1" fontId="0" fillId="0" borderId="0" xfId="0" applyNumberFormat="1"/>
    <xf numFmtId="0" fontId="0" fillId="0" borderId="0" xfId="0" applyBorder="1"/>
    <xf numFmtId="0" fontId="2" fillId="3" borderId="6" xfId="0" applyFont="1" applyFill="1" applyBorder="1"/>
    <xf numFmtId="0" fontId="2" fillId="3" borderId="7" xfId="0" applyFont="1" applyFill="1" applyBorder="1"/>
    <xf numFmtId="0" fontId="3" fillId="0" borderId="0" xfId="0" applyFont="1" applyAlignment="1">
      <alignment horizontal="right"/>
    </xf>
    <xf numFmtId="168" fontId="0" fillId="0" borderId="0" xfId="0" applyNumberFormat="1" applyBorder="1"/>
    <xf numFmtId="168" fontId="0" fillId="0" borderId="1" xfId="0" applyNumberFormat="1" applyBorder="1"/>
    <xf numFmtId="0" fontId="2" fillId="0" borderId="0" xfId="0" applyFont="1" applyBorder="1"/>
    <xf numFmtId="168" fontId="0" fillId="0" borderId="1" xfId="0" applyNumberFormat="1" applyBorder="1" applyAlignment="1">
      <alignment horizontal="left"/>
    </xf>
    <xf numFmtId="169" fontId="2" fillId="0" borderId="0" xfId="0" applyNumberFormat="1" applyFont="1"/>
    <xf numFmtId="0" fontId="19" fillId="0" borderId="0" xfId="0" applyNumberFormat="1" applyFont="1"/>
    <xf numFmtId="0" fontId="32" fillId="0" borderId="0" xfId="0" applyFont="1"/>
    <xf numFmtId="168" fontId="2" fillId="4" borderId="1" xfId="0" applyNumberFormat="1" applyFont="1" applyFill="1" applyBorder="1" applyAlignment="1">
      <alignment horizontal="centerContinuous"/>
    </xf>
    <xf numFmtId="0" fontId="1" fillId="2" borderId="2" xfId="0" applyFont="1" applyFill="1" applyBorder="1" applyAlignment="1">
      <alignment horizontal="centerContinuous"/>
    </xf>
    <xf numFmtId="0" fontId="1" fillId="2" borderId="9" xfId="0" applyFont="1" applyFill="1" applyBorder="1" applyAlignment="1">
      <alignment horizontal="centerContinuous"/>
    </xf>
    <xf numFmtId="0" fontId="30" fillId="2" borderId="10" xfId="0" applyFont="1" applyFill="1" applyBorder="1" applyAlignment="1">
      <alignment horizontal="centerContinuous"/>
    </xf>
    <xf numFmtId="0" fontId="1" fillId="2" borderId="23" xfId="0" applyFont="1" applyFill="1" applyBorder="1" applyAlignment="1">
      <alignment horizontal="centerContinuous"/>
    </xf>
    <xf numFmtId="0" fontId="1" fillId="2" borderId="24" xfId="0" applyFont="1" applyFill="1" applyBorder="1" applyAlignment="1">
      <alignment horizontal="centerContinuous"/>
    </xf>
    <xf numFmtId="168" fontId="0" fillId="0" borderId="0" xfId="0" applyNumberFormat="1"/>
    <xf numFmtId="168" fontId="12" fillId="4" borderId="6" xfId="0" applyNumberFormat="1" applyFont="1" applyFill="1" applyBorder="1" applyAlignment="1">
      <alignment horizontal="center"/>
    </xf>
    <xf numFmtId="168" fontId="12" fillId="4" borderId="7" xfId="0" applyNumberFormat="1" applyFont="1" applyFill="1" applyBorder="1" applyAlignment="1">
      <alignment horizontal="center"/>
    </xf>
    <xf numFmtId="168" fontId="0" fillId="0" borderId="5" xfId="0" applyNumberFormat="1" applyBorder="1"/>
    <xf numFmtId="0" fontId="0" fillId="0" borderId="1" xfId="0" applyBorder="1" applyAlignment="1">
      <alignment horizontal="left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0" fillId="6" borderId="0" xfId="0" applyFont="1" applyFill="1" applyAlignment="1">
      <alignment horizontal="left"/>
    </xf>
    <xf numFmtId="37" fontId="0" fillId="0" borderId="1" xfId="0" applyNumberFormat="1" applyBorder="1"/>
    <xf numFmtId="0" fontId="0" fillId="0" borderId="0" xfId="0" applyAlignment="1">
      <alignment horizontal="center"/>
    </xf>
    <xf numFmtId="0" fontId="15" fillId="5" borderId="6" xfId="0" applyFont="1" applyFill="1" applyBorder="1" applyAlignment="1">
      <alignment horizontal="center"/>
    </xf>
    <xf numFmtId="0" fontId="0" fillId="0" borderId="6" xfId="0" applyBorder="1" applyAlignment="1">
      <alignment horizontal="left"/>
    </xf>
    <xf numFmtId="0" fontId="2" fillId="4" borderId="6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0" fillId="2" borderId="6" xfId="0" applyFont="1" applyFill="1" applyBorder="1" applyAlignment="1">
      <alignment horizontal="left"/>
    </xf>
    <xf numFmtId="37" fontId="2" fillId="6" borderId="1" xfId="0" applyNumberFormat="1" applyFont="1" applyFill="1" applyBorder="1"/>
    <xf numFmtId="37" fontId="2" fillId="4" borderId="1" xfId="0" applyNumberFormat="1" applyFont="1" applyFill="1" applyBorder="1" applyAlignment="1">
      <alignment horizontal="centerContinuous"/>
    </xf>
    <xf numFmtId="10" fontId="0" fillId="0" borderId="0" xfId="0" applyNumberFormat="1"/>
    <xf numFmtId="167" fontId="14" fillId="0" borderId="1" xfId="0" applyNumberFormat="1" applyFont="1" applyFill="1" applyBorder="1" applyAlignment="1">
      <alignment horizontal="center"/>
    </xf>
    <xf numFmtId="0" fontId="11" fillId="7" borderId="6" xfId="0" applyFont="1" applyFill="1" applyBorder="1" applyAlignment="1" applyProtection="1">
      <alignment horizontal="center"/>
      <protection locked="0"/>
    </xf>
    <xf numFmtId="0" fontId="11" fillId="7" borderId="7" xfId="0" applyFont="1" applyFill="1" applyBorder="1" applyAlignment="1" applyProtection="1">
      <alignment horizontal="center"/>
      <protection locked="0"/>
    </xf>
    <xf numFmtId="0" fontId="11" fillId="7" borderId="8" xfId="0" applyFont="1" applyFill="1" applyBorder="1" applyAlignment="1" applyProtection="1">
      <alignment horizontal="center"/>
      <protection locked="0"/>
    </xf>
    <xf numFmtId="164" fontId="11" fillId="7" borderId="1" xfId="1" applyNumberFormat="1" applyFont="1" applyFill="1" applyBorder="1" applyAlignment="1" applyProtection="1">
      <alignment horizontal="center"/>
      <protection locked="0"/>
    </xf>
    <xf numFmtId="3" fontId="0" fillId="7" borderId="1" xfId="0" applyNumberFormat="1" applyFill="1" applyBorder="1" applyProtection="1">
      <protection locked="0"/>
    </xf>
    <xf numFmtId="164" fontId="0" fillId="7" borderId="1" xfId="0" applyNumberFormat="1" applyFill="1" applyBorder="1" applyProtection="1">
      <protection locked="0"/>
    </xf>
    <xf numFmtId="3" fontId="0" fillId="7" borderId="1" xfId="0" applyNumberFormat="1" applyFill="1" applyBorder="1" applyAlignment="1" applyProtection="1">
      <alignment horizontal="right"/>
      <protection locked="0"/>
    </xf>
    <xf numFmtId="9" fontId="14" fillId="7" borderId="1" xfId="0" applyNumberFormat="1" applyFont="1" applyFill="1" applyBorder="1" applyProtection="1">
      <protection locked="0"/>
    </xf>
    <xf numFmtId="0" fontId="0" fillId="7" borderId="6" xfId="0" applyFill="1" applyBorder="1" applyAlignment="1" applyProtection="1">
      <alignment horizontal="center"/>
      <protection locked="0"/>
    </xf>
    <xf numFmtId="0" fontId="0" fillId="7" borderId="7" xfId="0" applyFill="1" applyBorder="1" applyAlignment="1" applyProtection="1">
      <alignment horizontal="center"/>
      <protection locked="0"/>
    </xf>
    <xf numFmtId="0" fontId="0" fillId="7" borderId="8" xfId="0" applyFill="1" applyBorder="1" applyAlignment="1" applyProtection="1">
      <alignment horizontal="center"/>
      <protection locked="0"/>
    </xf>
    <xf numFmtId="0" fontId="0" fillId="7" borderId="7" xfId="0" applyFill="1" applyBorder="1" applyAlignment="1" applyProtection="1">
      <alignment horizontal="center"/>
    </xf>
    <xf numFmtId="0" fontId="1" fillId="2" borderId="7" xfId="0" applyFont="1" applyFill="1" applyBorder="1" applyAlignment="1" applyProtection="1">
      <alignment horizontal="centerContinuous"/>
    </xf>
    <xf numFmtId="166" fontId="29" fillId="7" borderId="1" xfId="0" applyNumberFormat="1" applyFont="1" applyFill="1" applyBorder="1" applyAlignment="1" applyProtection="1">
      <alignment horizontal="center"/>
      <protection locked="0"/>
    </xf>
    <xf numFmtId="168" fontId="14" fillId="7" borderId="1" xfId="0" applyNumberFormat="1" applyFont="1" applyFill="1" applyBorder="1" applyAlignment="1" applyProtection="1">
      <alignment horizontal="center"/>
      <protection locked="0"/>
    </xf>
    <xf numFmtId="171" fontId="14" fillId="7" borderId="1" xfId="0" applyNumberFormat="1" applyFont="1" applyFill="1" applyBorder="1" applyAlignment="1" applyProtection="1">
      <alignment horizontal="center"/>
      <protection locked="0"/>
    </xf>
    <xf numFmtId="168" fontId="0" fillId="0" borderId="1" xfId="0" applyNumberFormat="1" applyBorder="1" applyProtection="1">
      <protection locked="0"/>
    </xf>
    <xf numFmtId="9" fontId="0" fillId="7" borderId="15" xfId="0" applyNumberFormat="1" applyFill="1" applyBorder="1" applyProtection="1">
      <protection locked="0"/>
    </xf>
    <xf numFmtId="9" fontId="0" fillId="7" borderId="1" xfId="0" applyNumberFormat="1" applyFill="1" applyBorder="1" applyProtection="1">
      <protection locked="0"/>
    </xf>
    <xf numFmtId="9" fontId="0" fillId="7" borderId="16" xfId="0" applyNumberFormat="1" applyFill="1" applyBorder="1" applyProtection="1">
      <protection locked="0"/>
    </xf>
    <xf numFmtId="9" fontId="0" fillId="7" borderId="12" xfId="0" applyNumberFormat="1" applyFill="1" applyBorder="1" applyProtection="1">
      <protection locked="0"/>
    </xf>
    <xf numFmtId="9" fontId="0" fillId="7" borderId="13" xfId="0" applyNumberFormat="1" applyFill="1" applyBorder="1" applyProtection="1">
      <protection locked="0"/>
    </xf>
    <xf numFmtId="9" fontId="0" fillId="7" borderId="14" xfId="0" applyNumberFormat="1" applyFill="1" applyBorder="1" applyProtection="1">
      <protection locked="0"/>
    </xf>
    <xf numFmtId="0" fontId="0" fillId="0" borderId="0" xfId="0" applyProtection="1"/>
    <xf numFmtId="37" fontId="0" fillId="7" borderId="1" xfId="0" applyNumberFormat="1" applyFill="1" applyBorder="1" applyProtection="1">
      <protection locked="0"/>
    </xf>
    <xf numFmtId="166" fontId="2" fillId="7" borderId="1" xfId="0" applyNumberFormat="1" applyFont="1" applyFill="1" applyBorder="1" applyAlignment="1" applyProtection="1">
      <alignment horizontal="center"/>
      <protection locked="0"/>
    </xf>
    <xf numFmtId="37" fontId="11" fillId="7" borderId="1" xfId="1" applyNumberFormat="1" applyFont="1" applyFill="1" applyBorder="1" applyAlignment="1" applyProtection="1">
      <alignment horizontal="right"/>
      <protection locked="0"/>
    </xf>
    <xf numFmtId="37" fontId="0" fillId="7" borderId="1" xfId="0" applyNumberFormat="1" applyFill="1" applyBorder="1" applyAlignment="1" applyProtection="1">
      <alignment horizontal="right"/>
      <protection locked="0"/>
    </xf>
    <xf numFmtId="0" fontId="46" fillId="15" borderId="1" xfId="2" applyFont="1" applyFill="1" applyBorder="1" applyAlignment="1" applyProtection="1">
      <alignment horizontal="center" vertical="center"/>
    </xf>
    <xf numFmtId="0" fontId="46" fillId="15" borderId="1" xfId="2" applyFont="1" applyFill="1" applyBorder="1" applyAlignment="1" applyProtection="1">
      <alignment horizontal="right" vertical="center"/>
    </xf>
    <xf numFmtId="0" fontId="46" fillId="3" borderId="1" xfId="2" applyFont="1" applyFill="1" applyBorder="1" applyAlignment="1" applyProtection="1">
      <alignment horizontal="center" vertical="center"/>
    </xf>
    <xf numFmtId="0" fontId="46" fillId="17" borderId="1" xfId="2" applyFont="1" applyFill="1" applyBorder="1" applyAlignment="1" applyProtection="1">
      <alignment horizontal="center" vertical="center"/>
    </xf>
    <xf numFmtId="0" fontId="11" fillId="7" borderId="7" xfId="0" applyFont="1" applyFill="1" applyBorder="1" applyAlignment="1" applyProtection="1">
      <alignment horizontal="center"/>
    </xf>
    <xf numFmtId="37" fontId="11" fillId="10" borderId="1" xfId="1" applyNumberFormat="1" applyFont="1" applyFill="1" applyBorder="1" applyAlignment="1" applyProtection="1">
      <alignment horizontal="right"/>
    </xf>
    <xf numFmtId="0" fontId="52" fillId="2" borderId="1" xfId="2" applyFont="1" applyFill="1" applyBorder="1" applyAlignment="1" applyProtection="1">
      <alignment horizontal="center" vertical="center" wrapText="1"/>
    </xf>
    <xf numFmtId="9" fontId="53" fillId="21" borderId="1" xfId="0" applyNumberFormat="1" applyFont="1" applyFill="1" applyBorder="1" applyAlignment="1" applyProtection="1">
      <alignment horizontal="center" vertical="center"/>
    </xf>
    <xf numFmtId="9" fontId="29" fillId="7" borderId="5" xfId="0" applyNumberFormat="1" applyFont="1" applyFill="1" applyBorder="1" applyAlignment="1" applyProtection="1">
      <alignment horizontal="center" vertical="center"/>
      <protection locked="0"/>
    </xf>
    <xf numFmtId="9" fontId="29" fillId="7" borderId="13" xfId="0" applyNumberFormat="1" applyFont="1" applyFill="1" applyBorder="1" applyAlignment="1" applyProtection="1">
      <alignment horizontal="center" vertical="center"/>
      <protection locked="0"/>
    </xf>
    <xf numFmtId="9" fontId="29" fillId="7" borderId="18" xfId="0" applyNumberFormat="1" applyFont="1" applyFill="1" applyBorder="1" applyAlignment="1" applyProtection="1">
      <alignment horizontal="center" vertical="center"/>
      <protection locked="0"/>
    </xf>
    <xf numFmtId="9" fontId="29" fillId="7" borderId="1" xfId="0" applyNumberFormat="1" applyFont="1" applyFill="1" applyBorder="1" applyAlignment="1" applyProtection="1">
      <alignment horizontal="center" vertical="center"/>
      <protection locked="0"/>
    </xf>
    <xf numFmtId="9" fontId="29" fillId="7" borderId="3" xfId="0" applyNumberFormat="1" applyFont="1" applyFill="1" applyBorder="1" applyAlignment="1" applyProtection="1">
      <alignment horizontal="center" vertical="center"/>
      <protection locked="0"/>
    </xf>
    <xf numFmtId="37" fontId="29" fillId="7" borderId="1" xfId="0" applyNumberFormat="1" applyFont="1" applyFill="1" applyBorder="1" applyProtection="1">
      <protection locked="0"/>
    </xf>
    <xf numFmtId="0" fontId="20" fillId="0" borderId="0" xfId="0" applyFont="1" applyProtection="1"/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166" fontId="11" fillId="7" borderId="1" xfId="0" applyNumberFormat="1" applyFont="1" applyFill="1" applyBorder="1" applyAlignment="1" applyProtection="1">
      <alignment horizontal="center"/>
    </xf>
    <xf numFmtId="0" fontId="21" fillId="0" borderId="0" xfId="0" applyFont="1" applyProtection="1"/>
    <xf numFmtId="0" fontId="11" fillId="0" borderId="1" xfId="0" applyFont="1" applyBorder="1" applyProtection="1"/>
    <xf numFmtId="0" fontId="11" fillId="0" borderId="0" xfId="0" applyFont="1" applyBorder="1" applyProtection="1"/>
    <xf numFmtId="0" fontId="18" fillId="2" borderId="0" xfId="0" applyFont="1" applyFill="1" applyProtection="1"/>
    <xf numFmtId="0" fontId="0" fillId="2" borderId="0" xfId="0" applyFill="1" applyProtection="1"/>
    <xf numFmtId="0" fontId="2" fillId="0" borderId="0" xfId="0" applyFont="1" applyProtection="1"/>
    <xf numFmtId="0" fontId="4" fillId="0" borderId="0" xfId="0" applyFont="1" applyAlignment="1" applyProtection="1">
      <alignment horizontal="right"/>
    </xf>
    <xf numFmtId="3" fontId="2" fillId="0" borderId="1" xfId="0" applyNumberFormat="1" applyFont="1" applyFill="1" applyBorder="1" applyProtection="1"/>
    <xf numFmtId="0" fontId="17" fillId="0" borderId="0" xfId="0" applyFont="1" applyProtection="1"/>
    <xf numFmtId="0" fontId="6" fillId="0" borderId="0" xfId="0" applyFont="1" applyProtection="1"/>
    <xf numFmtId="0" fontId="2" fillId="0" borderId="0" xfId="0" applyFont="1" applyAlignment="1" applyProtection="1">
      <alignment horizontal="centerContinuous"/>
    </xf>
    <xf numFmtId="173" fontId="0" fillId="0" borderId="1" xfId="0" applyNumberFormat="1" applyBorder="1" applyProtection="1"/>
    <xf numFmtId="10" fontId="0" fillId="0" borderId="1" xfId="0" applyNumberFormat="1" applyBorder="1" applyProtection="1"/>
    <xf numFmtId="0" fontId="3" fillId="0" borderId="0" xfId="0" applyFont="1" applyAlignment="1" applyProtection="1">
      <alignment horizontal="right"/>
    </xf>
    <xf numFmtId="0" fontId="2" fillId="0" borderId="0" xfId="0" applyFont="1" applyFill="1" applyBorder="1" applyAlignment="1" applyProtection="1">
      <alignment horizontal="left"/>
    </xf>
    <xf numFmtId="0" fontId="0" fillId="0" borderId="0" xfId="0" applyFill="1" applyProtection="1"/>
    <xf numFmtId="1" fontId="0" fillId="0" borderId="0" xfId="0" applyNumberFormat="1" applyFill="1" applyProtection="1"/>
    <xf numFmtId="1" fontId="0" fillId="0" borderId="0" xfId="0" applyNumberFormat="1" applyProtection="1"/>
    <xf numFmtId="0" fontId="0" fillId="2" borderId="0" xfId="0" applyFill="1" applyAlignment="1" applyProtection="1">
      <alignment horizontal="left"/>
    </xf>
    <xf numFmtId="0" fontId="0" fillId="0" borderId="0" xfId="0" applyAlignment="1" applyProtection="1">
      <alignment horizontal="left"/>
    </xf>
    <xf numFmtId="0" fontId="10" fillId="6" borderId="0" xfId="0" applyFont="1" applyFill="1" applyBorder="1" applyAlignment="1" applyProtection="1">
      <alignment horizontal="centerContinuous"/>
    </xf>
    <xf numFmtId="0" fontId="24" fillId="6" borderId="0" xfId="0" applyFont="1" applyFill="1" applyBorder="1" applyAlignment="1" applyProtection="1">
      <alignment horizontal="centerContinuous"/>
    </xf>
    <xf numFmtId="0" fontId="7" fillId="0" borderId="7" xfId="0" applyFont="1" applyBorder="1" applyAlignment="1" applyProtection="1">
      <alignment horizontal="center" wrapText="1"/>
    </xf>
    <xf numFmtId="0" fontId="7" fillId="0" borderId="7" xfId="0" applyFont="1" applyBorder="1" applyAlignment="1" applyProtection="1">
      <alignment horizontal="centerContinuous" vertical="center" wrapText="1"/>
    </xf>
    <xf numFmtId="0" fontId="7" fillId="0" borderId="7" xfId="0" applyFont="1" applyBorder="1" applyAlignment="1" applyProtection="1">
      <alignment horizontal="centerContinuous" vertical="center"/>
    </xf>
    <xf numFmtId="0" fontId="7" fillId="0" borderId="0" xfId="0" applyFont="1" applyProtection="1"/>
    <xf numFmtId="0" fontId="0" fillId="0" borderId="2" xfId="0" applyBorder="1" applyAlignment="1" applyProtection="1">
      <alignment horizontal="left"/>
    </xf>
    <xf numFmtId="0" fontId="10" fillId="2" borderId="6" xfId="0" applyFont="1" applyFill="1" applyBorder="1" applyAlignment="1" applyProtection="1">
      <alignment horizontal="centerContinuous"/>
    </xf>
    <xf numFmtId="0" fontId="1" fillId="2" borderId="8" xfId="0" applyFont="1" applyFill="1" applyBorder="1" applyAlignment="1" applyProtection="1">
      <alignment horizontal="centerContinuous"/>
    </xf>
    <xf numFmtId="0" fontId="1" fillId="2" borderId="5" xfId="0" applyFont="1" applyFill="1" applyBorder="1" applyAlignment="1" applyProtection="1">
      <alignment horizontal="center"/>
    </xf>
    <xf numFmtId="3" fontId="5" fillId="0" borderId="0" xfId="0" applyNumberFormat="1" applyFont="1" applyAlignment="1" applyProtection="1">
      <alignment horizontal="left"/>
    </xf>
    <xf numFmtId="0" fontId="1" fillId="2" borderId="1" xfId="0" applyFont="1" applyFill="1" applyBorder="1" applyAlignment="1" applyProtection="1">
      <alignment horizontal="center"/>
    </xf>
    <xf numFmtId="171" fontId="6" fillId="0" borderId="0" xfId="0" applyNumberFormat="1" applyFont="1" applyAlignment="1" applyProtection="1">
      <alignment horizontal="left"/>
    </xf>
    <xf numFmtId="3" fontId="6" fillId="0" borderId="0" xfId="0" applyNumberFormat="1" applyFont="1" applyAlignment="1" applyProtection="1">
      <alignment horizontal="left"/>
    </xf>
    <xf numFmtId="0" fontId="2" fillId="4" borderId="6" xfId="0" applyFont="1" applyFill="1" applyBorder="1" applyAlignment="1" applyProtection="1">
      <alignment horizontal="centerContinuous"/>
    </xf>
    <xf numFmtId="171" fontId="39" fillId="0" borderId="0" xfId="0" applyNumberFormat="1" applyFont="1" applyAlignment="1" applyProtection="1">
      <alignment horizontal="left"/>
    </xf>
    <xf numFmtId="0" fontId="1" fillId="4" borderId="7" xfId="0" applyFont="1" applyFill="1" applyBorder="1" applyAlignment="1" applyProtection="1">
      <alignment horizontal="centerContinuous"/>
    </xf>
    <xf numFmtId="0" fontId="1" fillId="4" borderId="8" xfId="0" applyFont="1" applyFill="1" applyBorder="1" applyAlignment="1" applyProtection="1">
      <alignment horizontal="centerContinuous"/>
    </xf>
    <xf numFmtId="37" fontId="43" fillId="9" borderId="1" xfId="0" applyNumberFormat="1" applyFont="1" applyFill="1" applyBorder="1" applyAlignment="1" applyProtection="1"/>
    <xf numFmtId="164" fontId="19" fillId="0" borderId="0" xfId="0" applyNumberFormat="1" applyFont="1" applyFill="1" applyBorder="1" applyAlignment="1" applyProtection="1"/>
    <xf numFmtId="0" fontId="16" fillId="0" borderId="0" xfId="0" applyFont="1" applyFill="1" applyAlignment="1" applyProtection="1">
      <alignment horizontal="left"/>
    </xf>
    <xf numFmtId="0" fontId="26" fillId="0" borderId="0" xfId="0" applyFont="1" applyProtection="1"/>
    <xf numFmtId="3" fontId="26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vertical="top"/>
    </xf>
    <xf numFmtId="0" fontId="0" fillId="0" borderId="0" xfId="0" applyAlignment="1" applyProtection="1">
      <alignment vertical="top"/>
    </xf>
    <xf numFmtId="0" fontId="26" fillId="0" borderId="0" xfId="0" applyFont="1" applyAlignment="1" applyProtection="1">
      <alignment vertical="top"/>
    </xf>
    <xf numFmtId="164" fontId="26" fillId="0" borderId="0" xfId="0" applyNumberFormat="1" applyFont="1" applyFill="1" applyBorder="1" applyAlignment="1" applyProtection="1">
      <alignment vertical="top"/>
    </xf>
    <xf numFmtId="3" fontId="26" fillId="0" borderId="0" xfId="0" applyNumberFormat="1" applyFont="1" applyAlignment="1" applyProtection="1">
      <alignment horizontal="left" vertical="top"/>
    </xf>
    <xf numFmtId="37" fontId="44" fillId="9" borderId="1" xfId="0" applyNumberFormat="1" applyFont="1" applyFill="1" applyBorder="1" applyAlignment="1" applyProtection="1"/>
    <xf numFmtId="164" fontId="39" fillId="0" borderId="0" xfId="0" applyNumberFormat="1" applyFont="1" applyFill="1" applyBorder="1" applyAlignment="1" applyProtection="1"/>
    <xf numFmtId="0" fontId="25" fillId="0" borderId="0" xfId="0" applyFont="1" applyAlignment="1" applyProtection="1">
      <alignment horizontal="center" vertical="top"/>
    </xf>
    <xf numFmtId="0" fontId="16" fillId="0" borderId="0" xfId="0" applyFont="1" applyAlignment="1" applyProtection="1">
      <alignment vertical="top"/>
    </xf>
    <xf numFmtId="175" fontId="0" fillId="0" borderId="0" xfId="0" applyNumberFormat="1" applyAlignment="1" applyProtection="1">
      <alignment horizontal="left"/>
    </xf>
    <xf numFmtId="0" fontId="0" fillId="2" borderId="0" xfId="0" applyFill="1" applyBorder="1" applyProtection="1"/>
    <xf numFmtId="0" fontId="0" fillId="0" borderId="0" xfId="0" applyBorder="1" applyProtection="1"/>
    <xf numFmtId="0" fontId="32" fillId="0" borderId="0" xfId="0" applyFont="1" applyProtection="1"/>
    <xf numFmtId="0" fontId="9" fillId="0" borderId="0" xfId="0" applyFont="1" applyBorder="1" applyAlignment="1" applyProtection="1">
      <alignment horizontal="centerContinuous"/>
    </xf>
    <xf numFmtId="0" fontId="10" fillId="2" borderId="20" xfId="0" applyFont="1" applyFill="1" applyBorder="1" applyAlignment="1" applyProtection="1">
      <alignment horizontal="centerContinuous"/>
    </xf>
    <xf numFmtId="0" fontId="10" fillId="2" borderId="21" xfId="0" applyFont="1" applyFill="1" applyBorder="1" applyAlignment="1" applyProtection="1">
      <alignment horizontal="centerContinuous"/>
    </xf>
    <xf numFmtId="0" fontId="10" fillId="2" borderId="22" xfId="0" applyFont="1" applyFill="1" applyBorder="1" applyAlignment="1" applyProtection="1">
      <alignment horizontal="centerContinuous"/>
    </xf>
    <xf numFmtId="0" fontId="10" fillId="2" borderId="9" xfId="0" applyFont="1" applyFill="1" applyBorder="1" applyAlignment="1" applyProtection="1">
      <alignment horizontal="centerContinuous"/>
    </xf>
    <xf numFmtId="0" fontId="1" fillId="2" borderId="10" xfId="0" applyFont="1" applyFill="1" applyBorder="1" applyAlignment="1" applyProtection="1">
      <alignment horizontal="centerContinuous"/>
    </xf>
    <xf numFmtId="0" fontId="1" fillId="2" borderId="11" xfId="0" applyFont="1" applyFill="1" applyBorder="1" applyAlignment="1" applyProtection="1">
      <alignment horizontal="centerContinuous"/>
    </xf>
    <xf numFmtId="0" fontId="1" fillId="3" borderId="12" xfId="0" applyFont="1" applyFill="1" applyBorder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0" fontId="1" fillId="8" borderId="14" xfId="0" applyFont="1" applyFill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Continuous"/>
    </xf>
    <xf numFmtId="0" fontId="0" fillId="0" borderId="32" xfId="0" applyBorder="1" applyAlignment="1" applyProtection="1">
      <alignment horizontal="centerContinuous"/>
    </xf>
    <xf numFmtId="0" fontId="0" fillId="0" borderId="6" xfId="0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32" fillId="0" borderId="0" xfId="0" applyFont="1" applyBorder="1" applyProtection="1"/>
    <xf numFmtId="0" fontId="39" fillId="0" borderId="0" xfId="0" applyFont="1" applyBorder="1" applyProtection="1"/>
    <xf numFmtId="9" fontId="0" fillId="0" borderId="15" xfId="0" applyNumberFormat="1" applyFill="1" applyBorder="1" applyProtection="1"/>
    <xf numFmtId="9" fontId="0" fillId="0" borderId="1" xfId="0" applyNumberFormat="1" applyFill="1" applyBorder="1" applyProtection="1"/>
    <xf numFmtId="9" fontId="0" fillId="0" borderId="16" xfId="0" applyNumberFormat="1" applyFill="1" applyBorder="1" applyProtection="1"/>
    <xf numFmtId="0" fontId="0" fillId="0" borderId="25" xfId="0" applyBorder="1" applyProtection="1"/>
    <xf numFmtId="0" fontId="0" fillId="0" borderId="26" xfId="0" applyBorder="1" applyProtection="1"/>
    <xf numFmtId="0" fontId="17" fillId="0" borderId="0" xfId="0" applyFont="1" applyBorder="1" applyProtection="1"/>
    <xf numFmtId="0" fontId="0" fillId="0" borderId="27" xfId="0" applyBorder="1" applyProtection="1"/>
    <xf numFmtId="0" fontId="0" fillId="0" borderId="28" xfId="0" applyBorder="1" applyProtection="1"/>
    <xf numFmtId="9" fontId="0" fillId="0" borderId="17" xfId="0" applyNumberFormat="1" applyFill="1" applyBorder="1" applyProtection="1"/>
    <xf numFmtId="9" fontId="0" fillId="0" borderId="18" xfId="0" applyNumberFormat="1" applyFill="1" applyBorder="1" applyProtection="1"/>
    <xf numFmtId="9" fontId="0" fillId="0" borderId="19" xfId="0" applyNumberFormat="1" applyFill="1" applyBorder="1" applyProtection="1"/>
    <xf numFmtId="0" fontId="0" fillId="0" borderId="29" xfId="0" applyBorder="1" applyProtection="1"/>
    <xf numFmtId="0" fontId="0" fillId="0" borderId="30" xfId="0" applyBorder="1" applyProtection="1"/>
    <xf numFmtId="0" fontId="1" fillId="2" borderId="6" xfId="0" applyFont="1" applyFill="1" applyBorder="1" applyAlignment="1" applyProtection="1">
      <alignment horizontal="centerContinuous"/>
    </xf>
    <xf numFmtId="0" fontId="0" fillId="0" borderId="0" xfId="0" applyFont="1" applyProtection="1"/>
    <xf numFmtId="0" fontId="0" fillId="0" borderId="0" xfId="0" applyFont="1" applyBorder="1" applyProtection="1"/>
    <xf numFmtId="9" fontId="0" fillId="0" borderId="12" xfId="0" applyNumberFormat="1" applyFill="1" applyBorder="1" applyProtection="1"/>
    <xf numFmtId="9" fontId="0" fillId="0" borderId="13" xfId="0" applyNumberFormat="1" applyFill="1" applyBorder="1" applyProtection="1"/>
    <xf numFmtId="9" fontId="0" fillId="0" borderId="14" xfId="0" applyNumberFormat="1" applyFill="1" applyBorder="1" applyProtection="1"/>
    <xf numFmtId="9" fontId="0" fillId="0" borderId="1" xfId="0" applyNumberFormat="1" applyBorder="1" applyAlignment="1" applyProtection="1">
      <alignment horizontal="center"/>
    </xf>
    <xf numFmtId="0" fontId="42" fillId="0" borderId="6" xfId="0" applyFont="1" applyBorder="1" applyAlignment="1" applyProtection="1">
      <alignment horizontal="centerContinuous"/>
    </xf>
    <xf numFmtId="0" fontId="0" fillId="0" borderId="7" xfId="0" applyBorder="1" applyAlignment="1" applyProtection="1">
      <alignment horizontal="centerContinuous"/>
    </xf>
    <xf numFmtId="0" fontId="0" fillId="0" borderId="8" xfId="0" applyBorder="1" applyAlignment="1" applyProtection="1">
      <alignment horizontal="centerContinuous"/>
    </xf>
    <xf numFmtId="0" fontId="47" fillId="10" borderId="1" xfId="0" applyFont="1" applyFill="1" applyBorder="1" applyAlignment="1" applyProtection="1">
      <alignment horizontal="centerContinuous"/>
    </xf>
    <xf numFmtId="0" fontId="10" fillId="2" borderId="1" xfId="0" applyFont="1" applyFill="1" applyBorder="1" applyAlignment="1" applyProtection="1">
      <alignment horizontal="centerContinuous"/>
    </xf>
    <xf numFmtId="0" fontId="10" fillId="18" borderId="1" xfId="0" applyFont="1" applyFill="1" applyBorder="1" applyAlignment="1" applyProtection="1">
      <alignment horizontal="centerContinuous"/>
    </xf>
    <xf numFmtId="0" fontId="10" fillId="2" borderId="7" xfId="0" applyFont="1" applyFill="1" applyBorder="1" applyAlignment="1" applyProtection="1">
      <alignment horizontal="centerContinuous"/>
    </xf>
    <xf numFmtId="0" fontId="10" fillId="2" borderId="5" xfId="0" applyFont="1" applyFill="1" applyBorder="1" applyAlignment="1" applyProtection="1">
      <alignment horizontal="centerContinuous"/>
    </xf>
    <xf numFmtId="0" fontId="34" fillId="3" borderId="5" xfId="0" applyFont="1" applyFill="1" applyBorder="1" applyAlignment="1" applyProtection="1">
      <alignment horizontal="centerContinuous"/>
    </xf>
    <xf numFmtId="0" fontId="34" fillId="3" borderId="1" xfId="0" applyFont="1" applyFill="1" applyBorder="1" applyAlignment="1" applyProtection="1">
      <alignment horizontal="centerContinuous"/>
    </xf>
    <xf numFmtId="0" fontId="10" fillId="2" borderId="8" xfId="0" applyFont="1" applyFill="1" applyBorder="1" applyAlignment="1" applyProtection="1">
      <alignment horizontal="centerContinuous"/>
    </xf>
    <xf numFmtId="0" fontId="10" fillId="19" borderId="1" xfId="0" applyFont="1" applyFill="1" applyBorder="1" applyAlignment="1" applyProtection="1">
      <alignment horizontal="centerContinuous"/>
    </xf>
    <xf numFmtId="0" fontId="0" fillId="19" borderId="7" xfId="0" applyFill="1" applyBorder="1" applyAlignment="1" applyProtection="1">
      <alignment horizontal="centerContinuous"/>
    </xf>
    <xf numFmtId="0" fontId="0" fillId="19" borderId="8" xfId="0" applyFill="1" applyBorder="1" applyAlignment="1" applyProtection="1">
      <alignment horizontal="centerContinuous"/>
    </xf>
    <xf numFmtId="0" fontId="34" fillId="20" borderId="1" xfId="0" applyFont="1" applyFill="1" applyBorder="1" applyAlignment="1" applyProtection="1">
      <alignment horizontal="centerContinuous"/>
    </xf>
    <xf numFmtId="0" fontId="0" fillId="20" borderId="7" xfId="0" applyFill="1" applyBorder="1" applyAlignment="1" applyProtection="1">
      <alignment horizontal="centerContinuous"/>
    </xf>
    <xf numFmtId="0" fontId="0" fillId="20" borderId="8" xfId="0" applyFill="1" applyBorder="1" applyAlignment="1" applyProtection="1">
      <alignment horizontal="centerContinuous"/>
    </xf>
    <xf numFmtId="0" fontId="34" fillId="16" borderId="3" xfId="0" applyFont="1" applyFill="1" applyBorder="1" applyAlignment="1" applyProtection="1">
      <alignment horizontal="centerContinuous"/>
    </xf>
    <xf numFmtId="0" fontId="10" fillId="16" borderId="3" xfId="0" applyFont="1" applyFill="1" applyBorder="1" applyAlignment="1" applyProtection="1">
      <alignment horizontal="centerContinuous"/>
    </xf>
    <xf numFmtId="0" fontId="10" fillId="3" borderId="6" xfId="0" applyFont="1" applyFill="1" applyBorder="1" applyAlignment="1" applyProtection="1">
      <alignment horizontal="centerContinuous"/>
    </xf>
    <xf numFmtId="0" fontId="36" fillId="13" borderId="6" xfId="0" applyFont="1" applyFill="1" applyBorder="1" applyAlignment="1" applyProtection="1">
      <alignment horizontal="centerContinuous"/>
    </xf>
    <xf numFmtId="0" fontId="36" fillId="13" borderId="8" xfId="0" applyFont="1" applyFill="1" applyBorder="1" applyAlignment="1" applyProtection="1">
      <alignment horizontal="centerContinuous"/>
    </xf>
    <xf numFmtId="0" fontId="34" fillId="16" borderId="1" xfId="0" applyFont="1" applyFill="1" applyBorder="1" applyAlignment="1" applyProtection="1">
      <alignment horizontal="centerContinuous"/>
    </xf>
    <xf numFmtId="0" fontId="10" fillId="16" borderId="1" xfId="0" applyFont="1" applyFill="1" applyBorder="1" applyAlignment="1" applyProtection="1">
      <alignment horizontal="centerContinuous"/>
    </xf>
    <xf numFmtId="0" fontId="10" fillId="18" borderId="1" xfId="0" applyFont="1" applyFill="1" applyBorder="1" applyAlignment="1" applyProtection="1">
      <alignment horizontal="center"/>
    </xf>
    <xf numFmtId="168" fontId="16" fillId="10" borderId="0" xfId="0" applyNumberFormat="1" applyFont="1" applyFill="1" applyBorder="1" applyAlignment="1" applyProtection="1">
      <alignment horizontal="right"/>
    </xf>
    <xf numFmtId="168" fontId="16" fillId="10" borderId="0" xfId="0" applyNumberFormat="1" applyFont="1" applyFill="1" applyBorder="1" applyAlignment="1" applyProtection="1">
      <alignment horizontal="left"/>
    </xf>
    <xf numFmtId="168" fontId="0" fillId="10" borderId="12" xfId="0" applyNumberFormat="1" applyFont="1" applyFill="1" applyBorder="1" applyAlignment="1" applyProtection="1">
      <alignment horizontal="center"/>
    </xf>
    <xf numFmtId="168" fontId="0" fillId="10" borderId="13" xfId="0" applyNumberFormat="1" applyFont="1" applyFill="1" applyBorder="1" applyAlignment="1" applyProtection="1">
      <alignment horizontal="center"/>
    </xf>
    <xf numFmtId="170" fontId="0" fillId="10" borderId="13" xfId="0" applyNumberFormat="1" applyFont="1" applyFill="1" applyBorder="1" applyAlignment="1" applyProtection="1">
      <alignment horizontal="center"/>
    </xf>
    <xf numFmtId="168" fontId="35" fillId="10" borderId="0" xfId="0" applyNumberFormat="1" applyFont="1" applyFill="1" applyBorder="1" applyAlignment="1" applyProtection="1">
      <alignment horizontal="right"/>
    </xf>
    <xf numFmtId="168" fontId="29" fillId="10" borderId="1" xfId="0" applyNumberFormat="1" applyFont="1" applyFill="1" applyBorder="1" applyAlignment="1" applyProtection="1">
      <alignment horizontal="center"/>
    </xf>
    <xf numFmtId="0" fontId="0" fillId="0" borderId="1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0" borderId="1" xfId="0" applyBorder="1" applyAlignment="1" applyProtection="1">
      <alignment horizontal="center"/>
    </xf>
    <xf numFmtId="0" fontId="0" fillId="0" borderId="1" xfId="0" applyBorder="1" applyProtection="1"/>
    <xf numFmtId="9" fontId="0" fillId="0" borderId="1" xfId="0" applyNumberFormat="1" applyFill="1" applyBorder="1" applyAlignment="1" applyProtection="1">
      <alignment horizontal="center"/>
    </xf>
    <xf numFmtId="165" fontId="0" fillId="0" borderId="1" xfId="0" applyNumberFormat="1" applyFill="1" applyBorder="1" applyAlignment="1" applyProtection="1">
      <alignment horizontal="center"/>
    </xf>
    <xf numFmtId="165" fontId="0" fillId="0" borderId="1" xfId="0" applyNumberFormat="1" applyBorder="1" applyAlignment="1" applyProtection="1">
      <alignment horizontal="center"/>
    </xf>
    <xf numFmtId="168" fontId="0" fillId="10" borderId="15" xfId="0" applyNumberFormat="1" applyFont="1" applyFill="1" applyBorder="1" applyAlignment="1" applyProtection="1">
      <alignment horizontal="center"/>
    </xf>
    <xf numFmtId="168" fontId="0" fillId="10" borderId="1" xfId="0" applyNumberFormat="1" applyFont="1" applyFill="1" applyBorder="1" applyAlignment="1" applyProtection="1">
      <alignment horizontal="center"/>
    </xf>
    <xf numFmtId="168" fontId="0" fillId="10" borderId="1" xfId="0" applyNumberFormat="1" applyFont="1" applyFill="1" applyBorder="1" applyAlignment="1" applyProtection="1">
      <alignment horizontal="left"/>
    </xf>
    <xf numFmtId="170" fontId="0" fillId="10" borderId="1" xfId="0" applyNumberFormat="1" applyFont="1" applyFill="1" applyBorder="1" applyAlignment="1" applyProtection="1">
      <alignment horizontal="center"/>
    </xf>
    <xf numFmtId="170" fontId="29" fillId="0" borderId="37" xfId="0" applyNumberFormat="1" applyFont="1" applyFill="1" applyBorder="1" applyAlignment="1" applyProtection="1">
      <alignment horizontal="center"/>
    </xf>
    <xf numFmtId="0" fontId="54" fillId="22" borderId="6" xfId="0" applyFont="1" applyFill="1" applyBorder="1" applyAlignment="1" applyProtection="1">
      <alignment horizontal="centerContinuous"/>
    </xf>
    <xf numFmtId="0" fontId="54" fillId="22" borderId="8" xfId="0" applyFont="1" applyFill="1" applyBorder="1" applyAlignment="1" applyProtection="1">
      <alignment horizontal="centerContinuous"/>
    </xf>
    <xf numFmtId="0" fontId="0" fillId="0" borderId="4" xfId="0" applyBorder="1" applyAlignment="1" applyProtection="1">
      <alignment horizontal="left"/>
    </xf>
    <xf numFmtId="0" fontId="37" fillId="11" borderId="6" xfId="0" applyFont="1" applyFill="1" applyBorder="1" applyAlignment="1" applyProtection="1">
      <alignment horizontal="centerContinuous"/>
    </xf>
    <xf numFmtId="0" fontId="37" fillId="11" borderId="8" xfId="0" applyFont="1" applyFill="1" applyBorder="1" applyAlignment="1" applyProtection="1">
      <alignment horizontal="centerContinuous"/>
    </xf>
    <xf numFmtId="0" fontId="38" fillId="12" borderId="6" xfId="0" applyFont="1" applyFill="1" applyBorder="1" applyAlignment="1" applyProtection="1">
      <alignment horizontal="centerContinuous"/>
    </xf>
    <xf numFmtId="0" fontId="38" fillId="12" borderId="8" xfId="0" applyFont="1" applyFill="1" applyBorder="1" applyAlignment="1" applyProtection="1">
      <alignment horizontal="centerContinuous"/>
    </xf>
    <xf numFmtId="168" fontId="0" fillId="10" borderId="17" xfId="0" applyNumberFormat="1" applyFont="1" applyFill="1" applyBorder="1" applyAlignment="1" applyProtection="1">
      <alignment horizontal="center"/>
    </xf>
    <xf numFmtId="168" fontId="0" fillId="10" borderId="18" xfId="0" applyNumberFormat="1" applyFont="1" applyFill="1" applyBorder="1" applyAlignment="1" applyProtection="1">
      <alignment horizontal="center"/>
    </xf>
    <xf numFmtId="170" fontId="0" fillId="10" borderId="18" xfId="0" applyNumberFormat="1" applyFont="1" applyFill="1" applyBorder="1" applyAlignment="1" applyProtection="1">
      <alignment horizontal="center"/>
    </xf>
    <xf numFmtId="168" fontId="0" fillId="15" borderId="12" xfId="0" applyNumberFormat="1" applyFont="1" applyFill="1" applyBorder="1" applyAlignment="1" applyProtection="1">
      <alignment horizontal="center"/>
    </xf>
    <xf numFmtId="168" fontId="0" fillId="15" borderId="13" xfId="0" applyNumberFormat="1" applyFont="1" applyFill="1" applyBorder="1" applyAlignment="1" applyProtection="1">
      <alignment horizontal="center"/>
    </xf>
    <xf numFmtId="170" fontId="29" fillId="15" borderId="36" xfId="0" applyNumberFormat="1" applyFont="1" applyFill="1" applyBorder="1" applyAlignment="1" applyProtection="1">
      <alignment horizontal="center"/>
    </xf>
    <xf numFmtId="168" fontId="0" fillId="15" borderId="15" xfId="0" applyNumberFormat="1" applyFont="1" applyFill="1" applyBorder="1" applyAlignment="1" applyProtection="1">
      <alignment horizontal="center"/>
    </xf>
    <xf numFmtId="168" fontId="0" fillId="15" borderId="1" xfId="0" applyNumberFormat="1" applyFont="1" applyFill="1" applyBorder="1" applyAlignment="1" applyProtection="1">
      <alignment horizontal="center"/>
    </xf>
    <xf numFmtId="170" fontId="29" fillId="15" borderId="37" xfId="0" applyNumberFormat="1" applyFont="1" applyFill="1" applyBorder="1" applyAlignment="1" applyProtection="1">
      <alignment horizontal="center"/>
    </xf>
    <xf numFmtId="168" fontId="0" fillId="15" borderId="39" xfId="0" applyNumberFormat="1" applyFont="1" applyFill="1" applyBorder="1" applyAlignment="1" applyProtection="1">
      <alignment horizontal="center"/>
    </xf>
    <xf numFmtId="168" fontId="0" fillId="15" borderId="3" xfId="0" applyNumberFormat="1" applyFont="1" applyFill="1" applyBorder="1" applyAlignment="1" applyProtection="1">
      <alignment horizontal="center"/>
    </xf>
    <xf numFmtId="170" fontId="0" fillId="10" borderId="3" xfId="0" applyNumberFormat="1" applyFont="1" applyFill="1" applyBorder="1" applyAlignment="1" applyProtection="1">
      <alignment horizontal="center"/>
    </xf>
    <xf numFmtId="170" fontId="29" fillId="10" borderId="36" xfId="0" applyNumberFormat="1" applyFont="1" applyFill="1" applyBorder="1" applyAlignment="1" applyProtection="1">
      <alignment horizontal="center"/>
    </xf>
    <xf numFmtId="168" fontId="0" fillId="15" borderId="17" xfId="0" applyNumberFormat="1" applyFont="1" applyFill="1" applyBorder="1" applyAlignment="1" applyProtection="1">
      <alignment horizontal="center"/>
    </xf>
    <xf numFmtId="168" fontId="0" fillId="15" borderId="18" xfId="0" applyNumberFormat="1" applyFont="1" applyFill="1" applyBorder="1" applyAlignment="1" applyProtection="1">
      <alignment horizontal="center"/>
    </xf>
    <xf numFmtId="170" fontId="29" fillId="15" borderId="38" xfId="0" applyNumberFormat="1" applyFont="1" applyFill="1" applyBorder="1" applyAlignment="1" applyProtection="1">
      <alignment horizontal="center"/>
    </xf>
    <xf numFmtId="168" fontId="0" fillId="10" borderId="5" xfId="0" applyNumberFormat="1" applyFont="1" applyFill="1" applyBorder="1" applyAlignment="1" applyProtection="1">
      <alignment horizontal="center"/>
    </xf>
    <xf numFmtId="170" fontId="0" fillId="10" borderId="5" xfId="0" applyNumberFormat="1" applyFont="1" applyFill="1" applyBorder="1" applyAlignment="1" applyProtection="1">
      <alignment horizontal="center"/>
    </xf>
    <xf numFmtId="170" fontId="29" fillId="0" borderId="0" xfId="0" applyNumberFormat="1" applyFont="1" applyFill="1" applyBorder="1" applyAlignment="1" applyProtection="1">
      <alignment horizontal="center"/>
    </xf>
    <xf numFmtId="0" fontId="0" fillId="0" borderId="5" xfId="0" applyBorder="1" applyAlignment="1" applyProtection="1">
      <alignment horizontal="left"/>
    </xf>
    <xf numFmtId="0" fontId="0" fillId="0" borderId="3" xfId="0" applyBorder="1" applyAlignment="1" applyProtection="1">
      <alignment horizontal="center"/>
    </xf>
    <xf numFmtId="0" fontId="48" fillId="11" borderId="7" xfId="0" applyFont="1" applyFill="1" applyBorder="1" applyAlignment="1" applyProtection="1"/>
    <xf numFmtId="0" fontId="34" fillId="11" borderId="7" xfId="0" applyFont="1" applyFill="1" applyBorder="1" applyAlignment="1" applyProtection="1">
      <alignment horizontal="centerContinuous"/>
    </xf>
    <xf numFmtId="0" fontId="10" fillId="11" borderId="7" xfId="0" applyFont="1" applyFill="1" applyBorder="1" applyAlignment="1" applyProtection="1">
      <alignment horizontal="centerContinuous"/>
    </xf>
    <xf numFmtId="0" fontId="49" fillId="11" borderId="7" xfId="0" applyFont="1" applyFill="1" applyBorder="1" applyAlignment="1" applyProtection="1"/>
    <xf numFmtId="0" fontId="0" fillId="0" borderId="5" xfId="0" applyBorder="1" applyAlignment="1" applyProtection="1">
      <alignment horizontal="center"/>
    </xf>
    <xf numFmtId="0" fontId="16" fillId="0" borderId="0" xfId="0" applyFont="1" applyProtection="1"/>
    <xf numFmtId="0" fontId="16" fillId="0" borderId="0" xfId="0" applyFont="1" applyAlignment="1" applyProtection="1">
      <alignment horizontal="left"/>
    </xf>
    <xf numFmtId="9" fontId="34" fillId="16" borderId="3" xfId="0" applyNumberFormat="1" applyFont="1" applyFill="1" applyBorder="1" applyAlignment="1" applyProtection="1">
      <alignment horizontal="centerContinuous" vertical="center"/>
    </xf>
    <xf numFmtId="9" fontId="10" fillId="16" borderId="3" xfId="0" applyNumberFormat="1" applyFont="1" applyFill="1" applyBorder="1" applyAlignment="1" applyProtection="1">
      <alignment horizontal="centerContinuous"/>
    </xf>
    <xf numFmtId="0" fontId="10" fillId="3" borderId="6" xfId="0" applyFont="1" applyFill="1" applyBorder="1" applyAlignment="1" applyProtection="1">
      <alignment horizontal="center"/>
    </xf>
    <xf numFmtId="0" fontId="49" fillId="11" borderId="7" xfId="0" applyFont="1" applyFill="1" applyBorder="1" applyAlignment="1" applyProtection="1">
      <alignment horizontal="center"/>
    </xf>
    <xf numFmtId="170" fontId="0" fillId="10" borderId="41" xfId="0" applyNumberFormat="1" applyFont="1" applyFill="1" applyBorder="1" applyAlignment="1" applyProtection="1">
      <alignment horizontal="center"/>
    </xf>
    <xf numFmtId="0" fontId="48" fillId="11" borderId="7" xfId="0" applyFont="1" applyFill="1" applyBorder="1" applyAlignment="1" applyProtection="1">
      <alignment horizontal="left"/>
    </xf>
    <xf numFmtId="0" fontId="34" fillId="11" borderId="7" xfId="0" applyFont="1" applyFill="1" applyBorder="1" applyAlignment="1" applyProtection="1">
      <alignment horizontal="left"/>
    </xf>
    <xf numFmtId="0" fontId="10" fillId="11" borderId="7" xfId="0" applyFont="1" applyFill="1" applyBorder="1" applyAlignment="1" applyProtection="1">
      <alignment horizontal="left"/>
    </xf>
    <xf numFmtId="9" fontId="0" fillId="0" borderId="0" xfId="0" applyNumberFormat="1" applyProtection="1"/>
    <xf numFmtId="0" fontId="0" fillId="0" borderId="0" xfId="0" applyAlignment="1" applyProtection="1">
      <alignment horizontal="right"/>
    </xf>
    <xf numFmtId="0" fontId="3" fillId="0" borderId="0" xfId="0" applyFont="1" applyProtection="1"/>
    <xf numFmtId="168" fontId="35" fillId="10" borderId="0" xfId="0" applyNumberFormat="1" applyFont="1" applyFill="1" applyBorder="1" applyAlignment="1" applyProtection="1">
      <alignment horizontal="left"/>
    </xf>
    <xf numFmtId="168" fontId="29" fillId="10" borderId="0" xfId="0" applyNumberFormat="1" applyFont="1" applyFill="1" applyBorder="1" applyAlignment="1" applyProtection="1">
      <alignment horizontal="left"/>
    </xf>
    <xf numFmtId="49" fontId="51" fillId="10" borderId="1" xfId="3" applyNumberFormat="1" applyFont="1" applyFill="1" applyBorder="1" applyAlignment="1" applyProtection="1">
      <alignment horizontal="center"/>
    </xf>
    <xf numFmtId="0" fontId="51" fillId="10" borderId="1" xfId="3" applyFont="1" applyFill="1" applyBorder="1" applyProtection="1"/>
    <xf numFmtId="168" fontId="0" fillId="0" borderId="0" xfId="0" applyNumberFormat="1" applyProtection="1"/>
    <xf numFmtId="168" fontId="0" fillId="0" borderId="1" xfId="0" applyNumberFormat="1" applyBorder="1" applyProtection="1"/>
    <xf numFmtId="0" fontId="51" fillId="10" borderId="1" xfId="3" applyFont="1" applyFill="1" applyBorder="1" applyAlignment="1" applyProtection="1">
      <alignment horizontal="center"/>
    </xf>
    <xf numFmtId="49" fontId="51" fillId="23" borderId="1" xfId="3" applyNumberFormat="1" applyFont="1" applyFill="1" applyBorder="1" applyAlignment="1" applyProtection="1">
      <alignment horizontal="center"/>
    </xf>
    <xf numFmtId="168" fontId="0" fillId="23" borderId="1" xfId="0" applyNumberFormat="1" applyFont="1" applyFill="1" applyBorder="1" applyAlignment="1" applyProtection="1">
      <alignment horizontal="left"/>
    </xf>
    <xf numFmtId="168" fontId="0" fillId="23" borderId="1" xfId="0" applyNumberFormat="1" applyFont="1" applyFill="1" applyBorder="1" applyAlignment="1" applyProtection="1">
      <alignment horizontal="center"/>
    </xf>
    <xf numFmtId="0" fontId="0" fillId="10" borderId="1" xfId="0" applyNumberFormat="1" applyFont="1" applyFill="1" applyBorder="1" applyAlignment="1" applyProtection="1">
      <alignment horizontal="center"/>
    </xf>
    <xf numFmtId="0" fontId="0" fillId="23" borderId="1" xfId="0" applyNumberFormat="1" applyFont="1" applyFill="1" applyBorder="1" applyAlignment="1" applyProtection="1">
      <alignment horizontal="center"/>
    </xf>
    <xf numFmtId="0" fontId="10" fillId="6" borderId="0" xfId="0" applyFont="1" applyFill="1" applyAlignment="1" applyProtection="1">
      <alignment horizontal="left"/>
    </xf>
    <xf numFmtId="0" fontId="10" fillId="6" borderId="0" xfId="0" applyFont="1" applyFill="1" applyAlignment="1" applyProtection="1">
      <alignment horizontal="centerContinuous"/>
    </xf>
    <xf numFmtId="166" fontId="2" fillId="4" borderId="1" xfId="0" applyNumberFormat="1" applyFont="1" applyFill="1" applyBorder="1" applyAlignment="1" applyProtection="1">
      <alignment horizontal="center"/>
    </xf>
    <xf numFmtId="1" fontId="27" fillId="0" borderId="0" xfId="0" applyNumberFormat="1" applyFont="1" applyFill="1" applyBorder="1" applyAlignment="1" applyProtection="1">
      <alignment horizontal="left"/>
    </xf>
    <xf numFmtId="0" fontId="1" fillId="2" borderId="6" xfId="0" applyFont="1" applyFill="1" applyBorder="1" applyAlignment="1" applyProtection="1"/>
    <xf numFmtId="0" fontId="1" fillId="2" borderId="8" xfId="0" applyFont="1" applyFill="1" applyBorder="1" applyAlignment="1" applyProtection="1"/>
    <xf numFmtId="0" fontId="0" fillId="6" borderId="6" xfId="0" applyFill="1" applyBorder="1" applyProtection="1"/>
    <xf numFmtId="0" fontId="0" fillId="6" borderId="7" xfId="0" applyFill="1" applyBorder="1" applyProtection="1"/>
    <xf numFmtId="1" fontId="13" fillId="0" borderId="0" xfId="0" applyNumberFormat="1" applyFont="1" applyFill="1" applyBorder="1" applyAlignment="1" applyProtection="1">
      <alignment horizontal="right"/>
    </xf>
    <xf numFmtId="0" fontId="0" fillId="6" borderId="1" xfId="0" applyFill="1" applyBorder="1" applyProtection="1"/>
    <xf numFmtId="174" fontId="0" fillId="14" borderId="1" xfId="0" applyNumberFormat="1" applyFill="1" applyBorder="1" applyProtection="1"/>
    <xf numFmtId="37" fontId="0" fillId="0" borderId="1" xfId="0" applyNumberFormat="1" applyBorder="1" applyProtection="1"/>
    <xf numFmtId="0" fontId="0" fillId="0" borderId="0" xfId="0" applyAlignment="1" applyProtection="1"/>
    <xf numFmtId="0" fontId="33" fillId="0" borderId="0" xfId="0" applyFont="1" applyProtection="1"/>
    <xf numFmtId="166" fontId="2" fillId="4" borderId="3" xfId="0" applyNumberFormat="1" applyFont="1" applyFill="1" applyBorder="1" applyAlignment="1" applyProtection="1">
      <alignment horizontal="center"/>
    </xf>
    <xf numFmtId="0" fontId="28" fillId="6" borderId="6" xfId="0" applyFont="1" applyFill="1" applyBorder="1" applyProtection="1"/>
    <xf numFmtId="0" fontId="28" fillId="6" borderId="7" xfId="0" applyFont="1" applyFill="1" applyBorder="1" applyProtection="1"/>
    <xf numFmtId="37" fontId="0" fillId="0" borderId="1" xfId="0" applyNumberFormat="1" applyFill="1" applyBorder="1" applyProtection="1"/>
    <xf numFmtId="37" fontId="0" fillId="0" borderId="0" xfId="0" applyNumberFormat="1" applyProtection="1"/>
    <xf numFmtId="0" fontId="2" fillId="2" borderId="0" xfId="0" applyFont="1" applyFill="1" applyProtection="1"/>
    <xf numFmtId="0" fontId="3" fillId="0" borderId="8" xfId="0" applyFont="1" applyBorder="1" applyAlignment="1" applyProtection="1">
      <alignment horizontal="centerContinuous"/>
    </xf>
    <xf numFmtId="0" fontId="1" fillId="2" borderId="8" xfId="0" applyFont="1" applyFill="1" applyBorder="1" applyAlignment="1" applyProtection="1">
      <alignment horizontal="center"/>
    </xf>
    <xf numFmtId="0" fontId="15" fillId="5" borderId="6" xfId="0" applyFont="1" applyFill="1" applyBorder="1" applyAlignment="1" applyProtection="1">
      <alignment horizontal="center"/>
    </xf>
    <xf numFmtId="0" fontId="15" fillId="2" borderId="6" xfId="0" applyFont="1" applyFill="1" applyBorder="1" applyAlignment="1" applyProtection="1">
      <alignment horizontal="center"/>
    </xf>
    <xf numFmtId="0" fontId="15" fillId="5" borderId="1" xfId="0" applyFont="1" applyFill="1" applyBorder="1" applyAlignment="1" applyProtection="1">
      <alignment horizontal="center"/>
    </xf>
    <xf numFmtId="172" fontId="0" fillId="7" borderId="1" xfId="0" applyNumberFormat="1" applyFill="1" applyBorder="1" applyProtection="1"/>
    <xf numFmtId="37" fontId="2" fillId="0" borderId="1" xfId="0" applyNumberFormat="1" applyFont="1" applyBorder="1" applyProtection="1"/>
    <xf numFmtId="5" fontId="0" fillId="0" borderId="1" xfId="0" applyNumberFormat="1" applyBorder="1" applyProtection="1"/>
    <xf numFmtId="5" fontId="2" fillId="0" borderId="1" xfId="0" applyNumberFormat="1" applyFont="1" applyBorder="1" applyProtection="1"/>
    <xf numFmtId="0" fontId="2" fillId="0" borderId="1" xfId="0" applyFont="1" applyBorder="1" applyProtection="1"/>
    <xf numFmtId="0" fontId="2" fillId="0" borderId="0" xfId="0" applyFont="1" applyBorder="1" applyProtection="1"/>
    <xf numFmtId="0" fontId="0" fillId="0" borderId="0" xfId="0" applyAlignment="1" applyProtection="1">
      <alignment horizontal="centerContinuous"/>
    </xf>
    <xf numFmtId="0" fontId="42" fillId="0" borderId="0" xfId="0" applyFont="1" applyProtection="1"/>
    <xf numFmtId="182" fontId="0" fillId="0" borderId="0" xfId="0" applyNumberFormat="1" applyBorder="1"/>
    <xf numFmtId="180" fontId="0" fillId="0" borderId="0" xfId="0" applyNumberFormat="1"/>
    <xf numFmtId="181" fontId="0" fillId="0" borderId="0" xfId="0" applyNumberFormat="1"/>
    <xf numFmtId="170" fontId="29" fillId="15" borderId="14" xfId="0" applyNumberFormat="1" applyFont="1" applyFill="1" applyBorder="1" applyAlignment="1" applyProtection="1">
      <alignment horizontal="center"/>
    </xf>
    <xf numFmtId="170" fontId="29" fillId="15" borderId="16" xfId="0" applyNumberFormat="1" applyFont="1" applyFill="1" applyBorder="1" applyAlignment="1" applyProtection="1">
      <alignment horizontal="center"/>
    </xf>
    <xf numFmtId="170" fontId="29" fillId="15" borderId="19" xfId="0" applyNumberFormat="1" applyFont="1" applyFill="1" applyBorder="1" applyAlignment="1" applyProtection="1">
      <alignment horizontal="center"/>
    </xf>
    <xf numFmtId="9" fontId="10" fillId="16" borderId="4" xfId="0" applyNumberFormat="1" applyFont="1" applyFill="1" applyBorder="1" applyAlignment="1" applyProtection="1">
      <alignment horizontal="centerContinuous"/>
    </xf>
    <xf numFmtId="170" fontId="29" fillId="0" borderId="14" xfId="0" applyNumberFormat="1" applyFont="1" applyFill="1" applyBorder="1" applyAlignment="1" applyProtection="1">
      <alignment horizontal="center"/>
    </xf>
    <xf numFmtId="170" fontId="29" fillId="0" borderId="16" xfId="0" applyNumberFormat="1" applyFont="1" applyFill="1" applyBorder="1" applyAlignment="1" applyProtection="1">
      <alignment horizontal="center"/>
    </xf>
    <xf numFmtId="170" fontId="29" fillId="0" borderId="19" xfId="0" applyNumberFormat="1" applyFont="1" applyFill="1" applyBorder="1" applyAlignment="1" applyProtection="1">
      <alignment horizontal="center"/>
    </xf>
    <xf numFmtId="168" fontId="0" fillId="10" borderId="39" xfId="0" applyNumberFormat="1" applyFont="1" applyFill="1" applyBorder="1" applyAlignment="1" applyProtection="1">
      <alignment horizontal="center"/>
    </xf>
    <xf numFmtId="168" fontId="0" fillId="10" borderId="3" xfId="0" applyNumberFormat="1" applyFont="1" applyFill="1" applyBorder="1" applyAlignment="1" applyProtection="1">
      <alignment horizontal="center"/>
    </xf>
    <xf numFmtId="170" fontId="29" fillId="0" borderId="42" xfId="0" applyNumberFormat="1" applyFont="1" applyFill="1" applyBorder="1" applyAlignment="1" applyProtection="1">
      <alignment horizontal="center"/>
    </xf>
    <xf numFmtId="168" fontId="0" fillId="10" borderId="43" xfId="0" applyNumberFormat="1" applyFont="1" applyFill="1" applyBorder="1" applyAlignment="1" applyProtection="1">
      <alignment horizontal="center"/>
    </xf>
    <xf numFmtId="170" fontId="29" fillId="0" borderId="44" xfId="0" applyNumberFormat="1" applyFont="1" applyFill="1" applyBorder="1" applyAlignment="1" applyProtection="1">
      <alignment horizontal="center"/>
    </xf>
    <xf numFmtId="9" fontId="53" fillId="21" borderId="13" xfId="0" applyNumberFormat="1" applyFont="1" applyFill="1" applyBorder="1" applyAlignment="1" applyProtection="1">
      <alignment horizontal="center" vertical="center"/>
    </xf>
    <xf numFmtId="9" fontId="53" fillId="21" borderId="18" xfId="0" applyNumberFormat="1" applyFont="1" applyFill="1" applyBorder="1" applyAlignment="1" applyProtection="1">
      <alignment horizontal="center" vertical="center"/>
    </xf>
    <xf numFmtId="0" fontId="56" fillId="9" borderId="1" xfId="2" applyFont="1" applyFill="1" applyBorder="1" applyAlignment="1" applyProtection="1">
      <alignment horizontal="left" vertical="center"/>
    </xf>
    <xf numFmtId="168" fontId="2" fillId="9" borderId="0" xfId="0" applyNumberFormat="1" applyFont="1" applyFill="1" applyAlignment="1">
      <alignment horizontal="right"/>
    </xf>
    <xf numFmtId="165" fontId="0" fillId="15" borderId="1" xfId="0" applyNumberFormat="1" applyFill="1" applyBorder="1" applyAlignment="1" applyProtection="1">
      <alignment horizontal="center"/>
    </xf>
    <xf numFmtId="165" fontId="29" fillId="15" borderId="1" xfId="0" applyNumberFormat="1" applyFont="1" applyFill="1" applyBorder="1" applyAlignment="1" applyProtection="1">
      <alignment horizontal="center"/>
    </xf>
    <xf numFmtId="165" fontId="0" fillId="15" borderId="1" xfId="0" applyNumberFormat="1" applyFont="1" applyFill="1" applyBorder="1" applyAlignment="1" applyProtection="1">
      <alignment horizontal="center"/>
    </xf>
    <xf numFmtId="165" fontId="17" fillId="15" borderId="1" xfId="0" applyNumberFormat="1" applyFont="1" applyFill="1" applyBorder="1" applyAlignment="1" applyProtection="1">
      <alignment horizontal="center"/>
    </xf>
    <xf numFmtId="165" fontId="0" fillId="23" borderId="1" xfId="0" applyNumberFormat="1" applyFont="1" applyFill="1" applyBorder="1" applyAlignment="1" applyProtection="1">
      <alignment horizontal="center"/>
    </xf>
    <xf numFmtId="177" fontId="0" fillId="15" borderId="1" xfId="0" applyNumberFormat="1" applyFont="1" applyFill="1" applyBorder="1" applyAlignment="1" applyProtection="1">
      <alignment horizontal="center"/>
    </xf>
    <xf numFmtId="177" fontId="29" fillId="15" borderId="1" xfId="0" applyNumberFormat="1" applyFont="1" applyFill="1" applyBorder="1" applyAlignment="1" applyProtection="1">
      <alignment horizontal="center"/>
    </xf>
    <xf numFmtId="9" fontId="29" fillId="7" borderId="17" xfId="0" applyNumberFormat="1" applyFont="1" applyFill="1" applyBorder="1" applyAlignment="1" applyProtection="1">
      <alignment horizontal="center" vertical="center"/>
      <protection locked="0"/>
    </xf>
    <xf numFmtId="0" fontId="2" fillId="0" borderId="6" xfId="0" applyFont="1" applyBorder="1" applyProtection="1"/>
    <xf numFmtId="0" fontId="0" fillId="0" borderId="7" xfId="0" applyBorder="1" applyProtection="1"/>
    <xf numFmtId="0" fontId="0" fillId="0" borderId="8" xfId="0" applyBorder="1" applyProtection="1"/>
    <xf numFmtId="0" fontId="36" fillId="13" borderId="1" xfId="0" applyFont="1" applyFill="1" applyBorder="1" applyProtection="1"/>
    <xf numFmtId="0" fontId="37" fillId="11" borderId="1" xfId="0" applyFont="1" applyFill="1" applyBorder="1" applyProtection="1"/>
    <xf numFmtId="0" fontId="57" fillId="24" borderId="1" xfId="0" applyFont="1" applyFill="1" applyBorder="1" applyProtection="1"/>
    <xf numFmtId="0" fontId="0" fillId="24" borderId="7" xfId="0" applyFill="1" applyBorder="1" applyProtection="1"/>
    <xf numFmtId="0" fontId="0" fillId="24" borderId="8" xfId="0" applyFill="1" applyBorder="1" applyProtection="1"/>
    <xf numFmtId="0" fontId="0" fillId="11" borderId="7" xfId="0" applyFill="1" applyBorder="1" applyProtection="1"/>
    <xf numFmtId="0" fontId="0" fillId="11" borderId="8" xfId="0" applyFill="1" applyBorder="1" applyProtection="1"/>
    <xf numFmtId="0" fontId="0" fillId="13" borderId="7" xfId="0" applyFill="1" applyBorder="1" applyProtection="1"/>
    <xf numFmtId="0" fontId="0" fillId="13" borderId="8" xfId="0" applyFill="1" applyBorder="1" applyProtection="1"/>
    <xf numFmtId="0" fontId="58" fillId="0" borderId="0" xfId="0" applyFont="1" applyProtection="1"/>
    <xf numFmtId="0" fontId="59" fillId="0" borderId="0" xfId="0" applyFont="1" applyProtection="1"/>
    <xf numFmtId="0" fontId="55" fillId="10" borderId="1" xfId="3" applyFont="1" applyFill="1" applyBorder="1" applyAlignment="1" applyProtection="1">
      <alignment horizontal="center"/>
    </xf>
    <xf numFmtId="0" fontId="55" fillId="10" borderId="1" xfId="3" applyFont="1" applyFill="1" applyBorder="1" applyProtection="1"/>
    <xf numFmtId="49" fontId="55" fillId="10" borderId="1" xfId="3" applyNumberFormat="1" applyFont="1" applyFill="1" applyBorder="1" applyAlignment="1" applyProtection="1">
      <alignment horizontal="center"/>
    </xf>
    <xf numFmtId="0" fontId="39" fillId="0" borderId="0" xfId="0" applyFont="1" applyBorder="1" applyAlignment="1" applyProtection="1"/>
    <xf numFmtId="168" fontId="0" fillId="0" borderId="8" xfId="0" applyNumberFormat="1" applyBorder="1" applyProtection="1"/>
    <xf numFmtId="0" fontId="0" fillId="0" borderId="0" xfId="0" applyBorder="1" applyAlignment="1" applyProtection="1"/>
    <xf numFmtId="0" fontId="19" fillId="0" borderId="0" xfId="0" applyFont="1" applyProtection="1"/>
    <xf numFmtId="0" fontId="62" fillId="0" borderId="0" xfId="0" applyFont="1" applyProtection="1"/>
    <xf numFmtId="0" fontId="62" fillId="0" borderId="0" xfId="0" applyFont="1" applyAlignment="1" applyProtection="1">
      <alignment horizontal="left"/>
    </xf>
    <xf numFmtId="49" fontId="55" fillId="23" borderId="1" xfId="3" applyNumberFormat="1" applyFont="1" applyFill="1" applyBorder="1" applyAlignment="1" applyProtection="1">
      <alignment horizontal="center"/>
    </xf>
    <xf numFmtId="168" fontId="29" fillId="23" borderId="1" xfId="0" applyNumberFormat="1" applyFont="1" applyFill="1" applyBorder="1" applyAlignment="1" applyProtection="1">
      <alignment horizontal="center"/>
    </xf>
    <xf numFmtId="168" fontId="62" fillId="7" borderId="1" xfId="0" applyNumberFormat="1" applyFont="1" applyFill="1" applyBorder="1" applyAlignment="1" applyProtection="1">
      <alignment horizontal="center"/>
      <protection locked="0"/>
    </xf>
    <xf numFmtId="166" fontId="0" fillId="7" borderId="1" xfId="0" applyNumberFormat="1" applyFill="1" applyBorder="1" applyProtection="1">
      <protection locked="0"/>
    </xf>
    <xf numFmtId="178" fontId="0" fillId="0" borderId="0" xfId="0" applyNumberFormat="1" applyProtection="1"/>
    <xf numFmtId="0" fontId="32" fillId="0" borderId="0" xfId="0" applyFont="1" applyBorder="1"/>
    <xf numFmtId="0" fontId="42" fillId="0" borderId="0" xfId="0" applyFont="1" applyBorder="1"/>
    <xf numFmtId="168" fontId="29" fillId="10" borderId="13" xfId="0" applyNumberFormat="1" applyFont="1" applyFill="1" applyBorder="1" applyAlignment="1" applyProtection="1">
      <alignment horizontal="center"/>
    </xf>
    <xf numFmtId="171" fontId="43" fillId="10" borderId="0" xfId="0" applyNumberFormat="1" applyFont="1" applyFill="1" applyAlignment="1" applyProtection="1">
      <alignment horizontal="left"/>
    </xf>
    <xf numFmtId="1" fontId="16" fillId="0" borderId="0" xfId="0" applyNumberFormat="1" applyFont="1" applyAlignment="1" applyProtection="1">
      <alignment horizontal="right"/>
    </xf>
    <xf numFmtId="9" fontId="6" fillId="0" borderId="0" xfId="1" applyFont="1" applyAlignment="1" applyProtection="1">
      <alignment horizontal="left"/>
    </xf>
    <xf numFmtId="9" fontId="0" fillId="0" borderId="0" xfId="1" applyFont="1" applyAlignment="1" applyProtection="1">
      <alignment horizontal="left"/>
    </xf>
    <xf numFmtId="179" fontId="29" fillId="0" borderId="1" xfId="0" applyNumberFormat="1" applyFont="1" applyBorder="1" applyAlignment="1" applyProtection="1">
      <alignment horizontal="center"/>
    </xf>
    <xf numFmtId="168" fontId="29" fillId="0" borderId="1" xfId="0" applyNumberFormat="1" applyFont="1" applyFill="1" applyBorder="1" applyAlignment="1" applyProtection="1">
      <alignment horizontal="center"/>
    </xf>
    <xf numFmtId="0" fontId="17" fillId="0" borderId="0" xfId="0" applyFont="1"/>
    <xf numFmtId="0" fontId="19" fillId="0" borderId="0" xfId="0" applyFont="1" applyAlignment="1" applyProtection="1"/>
    <xf numFmtId="0" fontId="19" fillId="0" borderId="0" xfId="0" applyFont="1"/>
    <xf numFmtId="3" fontId="29" fillId="7" borderId="1" xfId="0" applyNumberFormat="1" applyFont="1" applyFill="1" applyBorder="1" applyProtection="1">
      <protection locked="0"/>
    </xf>
    <xf numFmtId="164" fontId="0" fillId="0" borderId="0" xfId="0" applyNumberFormat="1" applyProtection="1"/>
    <xf numFmtId="9" fontId="0" fillId="0" borderId="0" xfId="1" applyFont="1" applyProtection="1"/>
    <xf numFmtId="164" fontId="55" fillId="7" borderId="1" xfId="1" applyNumberFormat="1" applyFont="1" applyFill="1" applyBorder="1" applyAlignment="1" applyProtection="1">
      <alignment horizontal="center"/>
      <protection locked="0"/>
    </xf>
    <xf numFmtId="164" fontId="17" fillId="0" borderId="0" xfId="0" applyNumberFormat="1" applyFont="1" applyProtection="1"/>
    <xf numFmtId="0" fontId="0" fillId="0" borderId="0" xfId="0" applyAlignment="1" applyProtection="1">
      <alignment horizontal="right" wrapText="1"/>
    </xf>
    <xf numFmtId="0" fontId="2" fillId="0" borderId="0" xfId="0" applyFont="1" applyAlignment="1" applyProtection="1">
      <alignment horizontal="right"/>
    </xf>
    <xf numFmtId="0" fontId="39" fillId="0" borderId="0" xfId="0" applyFont="1" applyProtection="1"/>
    <xf numFmtId="170" fontId="0" fillId="10" borderId="8" xfId="0" applyNumberFormat="1" applyFont="1" applyFill="1" applyBorder="1" applyAlignment="1" applyProtection="1">
      <alignment horizontal="center"/>
    </xf>
    <xf numFmtId="168" fontId="29" fillId="10" borderId="1" xfId="0" applyNumberFormat="1" applyFont="1" applyFill="1" applyBorder="1" applyAlignment="1" applyProtection="1">
      <alignment horizontal="left"/>
    </xf>
    <xf numFmtId="0" fontId="10" fillId="2" borderId="1" xfId="0" applyFont="1" applyFill="1" applyBorder="1" applyAlignment="1" applyProtection="1">
      <alignment horizontal="centerContinuous" wrapText="1"/>
    </xf>
    <xf numFmtId="170" fontId="29" fillId="15" borderId="44" xfId="0" applyNumberFormat="1" applyFont="1" applyFill="1" applyBorder="1" applyAlignment="1" applyProtection="1">
      <alignment horizontal="center"/>
    </xf>
    <xf numFmtId="9" fontId="29" fillId="21" borderId="1" xfId="0" applyNumberFormat="1" applyFont="1" applyFill="1" applyBorder="1" applyAlignment="1" applyProtection="1">
      <alignment horizontal="center" vertical="center"/>
    </xf>
    <xf numFmtId="9" fontId="16" fillId="21" borderId="18" xfId="0" applyNumberFormat="1" applyFont="1" applyFill="1" applyBorder="1" applyAlignment="1" applyProtection="1">
      <alignment horizontal="center" vertical="center"/>
    </xf>
    <xf numFmtId="9" fontId="3" fillId="15" borderId="1" xfId="0" applyNumberFormat="1" applyFont="1" applyFill="1" applyBorder="1" applyAlignment="1" applyProtection="1">
      <alignment horizontal="center"/>
    </xf>
    <xf numFmtId="9" fontId="29" fillId="0" borderId="1" xfId="0" applyNumberFormat="1" applyFont="1" applyFill="1" applyBorder="1" applyAlignment="1" applyProtection="1">
      <alignment horizontal="center"/>
    </xf>
    <xf numFmtId="9" fontId="0" fillId="0" borderId="6" xfId="1" applyFont="1" applyBorder="1" applyProtection="1"/>
    <xf numFmtId="9" fontId="0" fillId="0" borderId="8" xfId="1" applyFont="1" applyBorder="1" applyProtection="1"/>
    <xf numFmtId="9" fontId="29" fillId="21" borderId="3" xfId="0" applyNumberFormat="1" applyFont="1" applyFill="1" applyBorder="1" applyAlignment="1" applyProtection="1">
      <alignment horizontal="center" vertical="center"/>
    </xf>
    <xf numFmtId="9" fontId="29" fillId="21" borderId="13" xfId="0" applyNumberFormat="1" applyFont="1" applyFill="1" applyBorder="1" applyAlignment="1" applyProtection="1">
      <alignment horizontal="center" vertical="center"/>
    </xf>
    <xf numFmtId="9" fontId="29" fillId="21" borderId="41" xfId="0" applyNumberFormat="1" applyFont="1" applyFill="1" applyBorder="1" applyAlignment="1" applyProtection="1">
      <alignment horizontal="center" vertical="center"/>
    </xf>
    <xf numFmtId="9" fontId="53" fillId="21" borderId="41" xfId="0" applyNumberFormat="1" applyFont="1" applyFill="1" applyBorder="1" applyAlignment="1" applyProtection="1">
      <alignment horizontal="center" vertical="center"/>
    </xf>
    <xf numFmtId="170" fontId="29" fillId="15" borderId="46" xfId="0" applyNumberFormat="1" applyFont="1" applyFill="1" applyBorder="1" applyAlignment="1" applyProtection="1">
      <alignment horizontal="center" vertical="center"/>
    </xf>
    <xf numFmtId="170" fontId="29" fillId="10" borderId="50" xfId="0" applyNumberFormat="1" applyFont="1" applyFill="1" applyBorder="1" applyAlignment="1" applyProtection="1">
      <alignment horizontal="center" vertical="top"/>
    </xf>
    <xf numFmtId="170" fontId="29" fillId="10" borderId="45" xfId="0" applyNumberFormat="1" applyFont="1" applyFill="1" applyBorder="1" applyAlignment="1" applyProtection="1">
      <alignment horizontal="center" vertical="top"/>
    </xf>
    <xf numFmtId="170" fontId="29" fillId="10" borderId="46" xfId="0" applyNumberFormat="1" applyFont="1" applyFill="1" applyBorder="1" applyAlignment="1" applyProtection="1">
      <alignment horizontal="center" vertical="top"/>
    </xf>
    <xf numFmtId="170" fontId="29" fillId="15" borderId="50" xfId="0" applyNumberFormat="1" applyFont="1" applyFill="1" applyBorder="1" applyAlignment="1" applyProtection="1">
      <alignment horizontal="center" vertical="top"/>
    </xf>
    <xf numFmtId="170" fontId="29" fillId="15" borderId="45" xfId="0" applyNumberFormat="1" applyFont="1" applyFill="1" applyBorder="1" applyAlignment="1" applyProtection="1">
      <alignment horizontal="center" vertical="top"/>
    </xf>
    <xf numFmtId="170" fontId="29" fillId="15" borderId="46" xfId="0" applyNumberFormat="1" applyFont="1" applyFill="1" applyBorder="1" applyAlignment="1" applyProtection="1">
      <alignment horizontal="center" vertical="top"/>
    </xf>
    <xf numFmtId="177" fontId="0" fillId="23" borderId="1" xfId="0" applyNumberFormat="1" applyFont="1" applyFill="1" applyBorder="1" applyAlignment="1" applyProtection="1">
      <alignment horizontal="center"/>
    </xf>
    <xf numFmtId="0" fontId="66" fillId="10" borderId="0" xfId="0" applyFont="1" applyFill="1" applyProtection="1"/>
    <xf numFmtId="168" fontId="0" fillId="15" borderId="40" xfId="0" applyNumberFormat="1" applyFont="1" applyFill="1" applyBorder="1" applyAlignment="1" applyProtection="1">
      <alignment horizontal="center"/>
    </xf>
    <xf numFmtId="168" fontId="0" fillId="15" borderId="41" xfId="0" applyNumberFormat="1" applyFont="1" applyFill="1" applyBorder="1" applyAlignment="1" applyProtection="1">
      <alignment horizontal="center"/>
    </xf>
    <xf numFmtId="170" fontId="29" fillId="15" borderId="22" xfId="0" applyNumberFormat="1" applyFont="1" applyFill="1" applyBorder="1" applyAlignment="1" applyProtection="1">
      <alignment horizontal="center"/>
    </xf>
    <xf numFmtId="170" fontId="29" fillId="15" borderId="47" xfId="0" applyNumberFormat="1" applyFont="1" applyFill="1" applyBorder="1" applyAlignment="1" applyProtection="1">
      <alignment horizontal="center" vertical="top"/>
    </xf>
    <xf numFmtId="7" fontId="29" fillId="0" borderId="1" xfId="0" applyNumberFormat="1" applyFont="1" applyBorder="1" applyAlignment="1" applyProtection="1">
      <alignment horizontal="center"/>
    </xf>
    <xf numFmtId="7" fontId="2" fillId="7" borderId="1" xfId="0" applyNumberFormat="1" applyFont="1" applyFill="1" applyBorder="1" applyProtection="1">
      <protection locked="0"/>
    </xf>
    <xf numFmtId="168" fontId="62" fillId="26" borderId="1" xfId="0" applyNumberFormat="1" applyFont="1" applyFill="1" applyBorder="1" applyAlignment="1" applyProtection="1">
      <alignment horizontal="center"/>
      <protection locked="0"/>
    </xf>
    <xf numFmtId="0" fontId="65" fillId="0" borderId="0" xfId="4" applyProtection="1"/>
    <xf numFmtId="0" fontId="71" fillId="11" borderId="6" xfId="0" applyFont="1" applyFill="1" applyBorder="1" applyAlignment="1" applyProtection="1">
      <alignment horizontal="centerContinuous"/>
    </xf>
    <xf numFmtId="0" fontId="71" fillId="11" borderId="8" xfId="0" applyFont="1" applyFill="1" applyBorder="1" applyAlignment="1" applyProtection="1">
      <alignment horizontal="centerContinuous"/>
    </xf>
    <xf numFmtId="168" fontId="3" fillId="15" borderId="13" xfId="0" applyNumberFormat="1" applyFont="1" applyFill="1" applyBorder="1" applyAlignment="1" applyProtection="1">
      <alignment horizontal="center"/>
    </xf>
    <xf numFmtId="0" fontId="10" fillId="16" borderId="18" xfId="0" applyFont="1" applyFill="1" applyBorder="1" applyAlignment="1" applyProtection="1">
      <alignment horizontal="centerContinuous"/>
    </xf>
    <xf numFmtId="0" fontId="19" fillId="0" borderId="0" xfId="0" applyFont="1" applyAlignment="1" applyProtection="1">
      <alignment horizontal="left" vertical="top" wrapText="1"/>
    </xf>
    <xf numFmtId="9" fontId="29" fillId="0" borderId="1" xfId="0" applyNumberFormat="1" applyFont="1" applyBorder="1" applyAlignment="1" applyProtection="1">
      <alignment horizontal="center"/>
    </xf>
    <xf numFmtId="0" fontId="66" fillId="0" borderId="0" xfId="0" applyFont="1" applyAlignment="1" applyProtection="1">
      <alignment horizontal="left" vertical="top"/>
    </xf>
    <xf numFmtId="9" fontId="0" fillId="0" borderId="1" xfId="1" applyFont="1" applyBorder="1" applyProtection="1"/>
    <xf numFmtId="0" fontId="66" fillId="0" borderId="0" xfId="0" applyFont="1" applyProtection="1"/>
    <xf numFmtId="170" fontId="29" fillId="15" borderId="47" xfId="0" applyNumberFormat="1" applyFont="1" applyFill="1" applyBorder="1" applyAlignment="1" applyProtection="1">
      <alignment horizontal="center"/>
    </xf>
    <xf numFmtId="170" fontId="29" fillId="10" borderId="14" xfId="0" applyNumberFormat="1" applyFont="1" applyFill="1" applyBorder="1" applyAlignment="1" applyProtection="1">
      <alignment horizontal="center"/>
    </xf>
    <xf numFmtId="0" fontId="60" fillId="10" borderId="7" xfId="0" applyFont="1" applyFill="1" applyBorder="1" applyAlignment="1" applyProtection="1">
      <alignment horizontal="centerContinuous"/>
    </xf>
    <xf numFmtId="0" fontId="59" fillId="10" borderId="6" xfId="0" applyFont="1" applyFill="1" applyBorder="1" applyAlignment="1" applyProtection="1">
      <alignment horizontal="centerContinuous"/>
    </xf>
    <xf numFmtId="0" fontId="59" fillId="10" borderId="7" xfId="0" applyFont="1" applyFill="1" applyBorder="1" applyAlignment="1" applyProtection="1">
      <alignment horizontal="centerContinuous"/>
    </xf>
    <xf numFmtId="0" fontId="29" fillId="0" borderId="7" xfId="0" applyFont="1" applyBorder="1" applyAlignment="1" applyProtection="1">
      <alignment horizontal="centerContinuous"/>
    </xf>
    <xf numFmtId="0" fontId="29" fillId="0" borderId="8" xfId="0" applyFont="1" applyBorder="1" applyAlignment="1" applyProtection="1">
      <alignment horizontal="centerContinuous"/>
    </xf>
    <xf numFmtId="168" fontId="0" fillId="15" borderId="43" xfId="0" applyNumberFormat="1" applyFont="1" applyFill="1" applyBorder="1" applyAlignment="1" applyProtection="1">
      <alignment horizontal="center"/>
    </xf>
    <xf numFmtId="168" fontId="0" fillId="15" borderId="5" xfId="0" applyNumberFormat="1" applyFont="1" applyFill="1" applyBorder="1" applyAlignment="1" applyProtection="1">
      <alignment horizontal="center"/>
    </xf>
    <xf numFmtId="9" fontId="53" fillId="21" borderId="5" xfId="0" applyNumberFormat="1" applyFont="1" applyFill="1" applyBorder="1" applyAlignment="1" applyProtection="1">
      <alignment horizontal="center" vertical="center"/>
    </xf>
    <xf numFmtId="9" fontId="29" fillId="21" borderId="18" xfId="0" applyNumberFormat="1" applyFont="1" applyFill="1" applyBorder="1" applyAlignment="1" applyProtection="1">
      <alignment horizontal="center" vertical="center"/>
    </xf>
    <xf numFmtId="168" fontId="29" fillId="10" borderId="15" xfId="0" applyNumberFormat="1" applyFont="1" applyFill="1" applyBorder="1" applyAlignment="1" applyProtection="1">
      <alignment horizontal="center"/>
    </xf>
    <xf numFmtId="168" fontId="29" fillId="10" borderId="18" xfId="0" applyNumberFormat="1" applyFont="1" applyFill="1" applyBorder="1" applyAlignment="1" applyProtection="1">
      <alignment horizontal="center"/>
    </xf>
    <xf numFmtId="9" fontId="53" fillId="21" borderId="3" xfId="0" applyNumberFormat="1" applyFont="1" applyFill="1" applyBorder="1" applyAlignment="1" applyProtection="1">
      <alignment horizontal="center" vertical="center"/>
    </xf>
    <xf numFmtId="170" fontId="29" fillId="15" borderId="42" xfId="0" applyNumberFormat="1" applyFont="1" applyFill="1" applyBorder="1" applyAlignment="1" applyProtection="1">
      <alignment horizontal="center"/>
    </xf>
    <xf numFmtId="168" fontId="0" fillId="21" borderId="40" xfId="0" applyNumberFormat="1" applyFont="1" applyFill="1" applyBorder="1" applyAlignment="1" applyProtection="1">
      <alignment horizontal="center"/>
    </xf>
    <xf numFmtId="168" fontId="0" fillId="21" borderId="41" xfId="0" applyNumberFormat="1" applyFont="1" applyFill="1" applyBorder="1" applyAlignment="1" applyProtection="1">
      <alignment horizontal="center"/>
    </xf>
    <xf numFmtId="170" fontId="0" fillId="21" borderId="41" xfId="0" applyNumberFormat="1" applyFont="1" applyFill="1" applyBorder="1" applyAlignment="1" applyProtection="1">
      <alignment horizontal="center"/>
    </xf>
    <xf numFmtId="170" fontId="29" fillId="21" borderId="22" xfId="0" applyNumberFormat="1" applyFont="1" applyFill="1" applyBorder="1" applyAlignment="1" applyProtection="1">
      <alignment horizontal="center"/>
    </xf>
    <xf numFmtId="170" fontId="29" fillId="21" borderId="47" xfId="0" applyNumberFormat="1" applyFont="1" applyFill="1" applyBorder="1" applyAlignment="1" applyProtection="1">
      <alignment horizontal="center" vertical="top"/>
    </xf>
    <xf numFmtId="0" fontId="29" fillId="0" borderId="1" xfId="0" applyFont="1" applyBorder="1" applyProtection="1"/>
    <xf numFmtId="168" fontId="29" fillId="15" borderId="40" xfId="0" applyNumberFormat="1" applyFont="1" applyFill="1" applyBorder="1" applyAlignment="1" applyProtection="1">
      <alignment horizontal="center"/>
    </xf>
    <xf numFmtId="168" fontId="29" fillId="15" borderId="41" xfId="0" applyNumberFormat="1" applyFont="1" applyFill="1" applyBorder="1" applyAlignment="1" applyProtection="1">
      <alignment horizontal="center"/>
    </xf>
    <xf numFmtId="168" fontId="29" fillId="10" borderId="40" xfId="0" applyNumberFormat="1" applyFont="1" applyFill="1" applyBorder="1" applyAlignment="1" applyProtection="1">
      <alignment horizontal="center"/>
    </xf>
    <xf numFmtId="168" fontId="29" fillId="10" borderId="41" xfId="0" applyNumberFormat="1" applyFont="1" applyFill="1" applyBorder="1" applyAlignment="1" applyProtection="1">
      <alignment horizontal="center"/>
    </xf>
    <xf numFmtId="170" fontId="0" fillId="10" borderId="51" xfId="0" applyNumberFormat="1" applyFont="1" applyFill="1" applyBorder="1" applyAlignment="1" applyProtection="1">
      <alignment horizontal="center"/>
    </xf>
    <xf numFmtId="170" fontId="29" fillId="10" borderId="22" xfId="0" applyNumberFormat="1" applyFont="1" applyFill="1" applyBorder="1" applyAlignment="1" applyProtection="1">
      <alignment horizontal="center"/>
    </xf>
    <xf numFmtId="170" fontId="29" fillId="15" borderId="46" xfId="0" applyNumberFormat="1" applyFont="1" applyFill="1" applyBorder="1" applyAlignment="1" applyProtection="1">
      <alignment horizontal="center"/>
    </xf>
    <xf numFmtId="170" fontId="29" fillId="10" borderId="47" xfId="0" applyNumberFormat="1" applyFont="1" applyFill="1" applyBorder="1" applyAlignment="1" applyProtection="1">
      <alignment horizontal="center" vertical="top"/>
    </xf>
    <xf numFmtId="170" fontId="29" fillId="10" borderId="19" xfId="0" applyNumberFormat="1" applyFont="1" applyFill="1" applyBorder="1" applyAlignment="1" applyProtection="1">
      <alignment horizontal="center"/>
    </xf>
    <xf numFmtId="0" fontId="0" fillId="0" borderId="46" xfId="0" applyBorder="1" applyProtection="1"/>
    <xf numFmtId="170" fontId="29" fillId="10" borderId="16" xfId="0" applyNumberFormat="1" applyFont="1" applyFill="1" applyBorder="1" applyAlignment="1" applyProtection="1">
      <alignment horizontal="center"/>
    </xf>
    <xf numFmtId="170" fontId="29" fillId="10" borderId="37" xfId="0" applyNumberFormat="1" applyFont="1" applyFill="1" applyBorder="1" applyAlignment="1" applyProtection="1">
      <alignment horizontal="center"/>
    </xf>
    <xf numFmtId="170" fontId="29" fillId="10" borderId="38" xfId="0" applyNumberFormat="1" applyFont="1" applyFill="1" applyBorder="1" applyAlignment="1" applyProtection="1">
      <alignment horizontal="center"/>
    </xf>
    <xf numFmtId="170" fontId="29" fillId="15" borderId="50" xfId="0" applyNumberFormat="1" applyFont="1" applyFill="1" applyBorder="1" applyAlignment="1" applyProtection="1">
      <alignment horizontal="center"/>
    </xf>
    <xf numFmtId="170" fontId="29" fillId="0" borderId="49" xfId="0" applyNumberFormat="1" applyFont="1" applyFill="1" applyBorder="1" applyAlignment="1" applyProtection="1">
      <alignment horizontal="center"/>
    </xf>
    <xf numFmtId="170" fontId="29" fillId="0" borderId="6" xfId="0" applyNumberFormat="1" applyFont="1" applyFill="1" applyBorder="1" applyAlignment="1" applyProtection="1">
      <alignment horizontal="center"/>
    </xf>
    <xf numFmtId="170" fontId="29" fillId="0" borderId="50" xfId="0" applyNumberFormat="1" applyFont="1" applyFill="1" applyBorder="1" applyAlignment="1" applyProtection="1">
      <alignment horizontal="center"/>
    </xf>
    <xf numFmtId="170" fontId="29" fillId="0" borderId="45" xfId="0" applyNumberFormat="1" applyFont="1" applyFill="1" applyBorder="1" applyAlignment="1" applyProtection="1">
      <alignment horizontal="center"/>
    </xf>
    <xf numFmtId="170" fontId="29" fillId="0" borderId="46" xfId="0" applyNumberFormat="1" applyFont="1" applyFill="1" applyBorder="1" applyAlignment="1" applyProtection="1">
      <alignment horizontal="center"/>
    </xf>
    <xf numFmtId="170" fontId="29" fillId="10" borderId="44" xfId="0" applyNumberFormat="1" applyFont="1" applyFill="1" applyBorder="1" applyAlignment="1" applyProtection="1">
      <alignment horizontal="center"/>
    </xf>
    <xf numFmtId="170" fontId="29" fillId="10" borderId="46" xfId="0" applyNumberFormat="1" applyFont="1" applyFill="1" applyBorder="1" applyAlignment="1" applyProtection="1">
      <alignment horizontal="center"/>
    </xf>
    <xf numFmtId="0" fontId="66" fillId="0" borderId="0" xfId="0" applyFont="1" applyBorder="1" applyProtection="1"/>
    <xf numFmtId="0" fontId="55" fillId="10" borderId="5" xfId="3" applyFont="1" applyFill="1" applyBorder="1" applyProtection="1"/>
    <xf numFmtId="165" fontId="0" fillId="15" borderId="5" xfId="0" applyNumberFormat="1" applyFill="1" applyBorder="1" applyAlignment="1" applyProtection="1">
      <alignment horizontal="center"/>
    </xf>
    <xf numFmtId="165" fontId="29" fillId="15" borderId="5" xfId="0" applyNumberFormat="1" applyFont="1" applyFill="1" applyBorder="1" applyAlignment="1" applyProtection="1">
      <alignment horizontal="center"/>
    </xf>
    <xf numFmtId="49" fontId="51" fillId="10" borderId="18" xfId="3" applyNumberFormat="1" applyFont="1" applyFill="1" applyBorder="1" applyAlignment="1" applyProtection="1">
      <alignment horizontal="center"/>
    </xf>
    <xf numFmtId="0" fontId="51" fillId="10" borderId="18" xfId="3" applyFont="1" applyFill="1" applyBorder="1" applyProtection="1"/>
    <xf numFmtId="168" fontId="29" fillId="0" borderId="18" xfId="0" applyNumberFormat="1" applyFont="1" applyFill="1" applyBorder="1" applyAlignment="1" applyProtection="1">
      <alignment horizontal="center"/>
    </xf>
    <xf numFmtId="165" fontId="0" fillId="15" borderId="18" xfId="0" applyNumberFormat="1" applyFill="1" applyBorder="1" applyAlignment="1" applyProtection="1">
      <alignment horizontal="center"/>
    </xf>
    <xf numFmtId="165" fontId="29" fillId="15" borderId="18" xfId="0" applyNumberFormat="1" applyFont="1" applyFill="1" applyBorder="1" applyAlignment="1" applyProtection="1">
      <alignment horizontal="center"/>
    </xf>
    <xf numFmtId="49" fontId="55" fillId="10" borderId="5" xfId="3" applyNumberFormat="1" applyFont="1" applyFill="1" applyBorder="1" applyAlignment="1" applyProtection="1">
      <alignment horizontal="center"/>
    </xf>
    <xf numFmtId="0" fontId="51" fillId="10" borderId="5" xfId="3" applyFont="1" applyFill="1" applyBorder="1" applyProtection="1"/>
    <xf numFmtId="168" fontId="29" fillId="0" borderId="5" xfId="0" applyNumberFormat="1" applyFont="1" applyFill="1" applyBorder="1" applyAlignment="1" applyProtection="1">
      <alignment horizontal="center"/>
    </xf>
    <xf numFmtId="0" fontId="55" fillId="10" borderId="13" xfId="3" applyFont="1" applyFill="1" applyBorder="1" applyAlignment="1" applyProtection="1">
      <alignment horizontal="center"/>
    </xf>
    <xf numFmtId="0" fontId="55" fillId="10" borderId="13" xfId="3" applyFont="1" applyFill="1" applyBorder="1" applyProtection="1"/>
    <xf numFmtId="168" fontId="62" fillId="26" borderId="13" xfId="0" applyNumberFormat="1" applyFont="1" applyFill="1" applyBorder="1" applyAlignment="1" applyProtection="1">
      <alignment horizontal="center"/>
      <protection locked="0"/>
    </xf>
    <xf numFmtId="165" fontId="0" fillId="15" borderId="13" xfId="0" applyNumberFormat="1" applyFill="1" applyBorder="1" applyAlignment="1" applyProtection="1">
      <alignment horizontal="center"/>
    </xf>
    <xf numFmtId="165" fontId="29" fillId="15" borderId="13" xfId="0" applyNumberFormat="1" applyFont="1" applyFill="1" applyBorder="1" applyAlignment="1" applyProtection="1">
      <alignment horizontal="center"/>
    </xf>
    <xf numFmtId="0" fontId="51" fillId="10" borderId="18" xfId="3" applyFont="1" applyFill="1" applyBorder="1" applyAlignment="1" applyProtection="1">
      <alignment horizontal="center"/>
    </xf>
    <xf numFmtId="165" fontId="0" fillId="15" borderId="5" xfId="0" applyNumberFormat="1" applyFont="1" applyFill="1" applyBorder="1" applyAlignment="1" applyProtection="1">
      <alignment horizontal="center"/>
    </xf>
    <xf numFmtId="49" fontId="55" fillId="10" borderId="13" xfId="3" applyNumberFormat="1" applyFont="1" applyFill="1" applyBorder="1" applyAlignment="1" applyProtection="1">
      <alignment horizontal="center"/>
    </xf>
    <xf numFmtId="0" fontId="51" fillId="10" borderId="13" xfId="3" applyFont="1" applyFill="1" applyBorder="1" applyProtection="1"/>
    <xf numFmtId="49" fontId="51" fillId="10" borderId="5" xfId="3" applyNumberFormat="1" applyFont="1" applyFill="1" applyBorder="1" applyAlignment="1" applyProtection="1">
      <alignment horizontal="center"/>
    </xf>
    <xf numFmtId="0" fontId="51" fillId="10" borderId="13" xfId="3" applyFont="1" applyFill="1" applyBorder="1" applyAlignment="1" applyProtection="1">
      <alignment horizontal="center"/>
    </xf>
    <xf numFmtId="165" fontId="0" fillId="15" borderId="13" xfId="0" applyNumberFormat="1" applyFont="1" applyFill="1" applyBorder="1" applyAlignment="1" applyProtection="1">
      <alignment horizontal="center"/>
    </xf>
    <xf numFmtId="165" fontId="0" fillId="15" borderId="18" xfId="0" applyNumberFormat="1" applyFont="1" applyFill="1" applyBorder="1" applyAlignment="1" applyProtection="1">
      <alignment horizontal="center"/>
    </xf>
    <xf numFmtId="49" fontId="51" fillId="10" borderId="13" xfId="3" applyNumberFormat="1" applyFont="1" applyFill="1" applyBorder="1" applyAlignment="1" applyProtection="1">
      <alignment horizontal="center"/>
    </xf>
    <xf numFmtId="168" fontId="62" fillId="7" borderId="5" xfId="0" applyNumberFormat="1" applyFont="1" applyFill="1" applyBorder="1" applyAlignment="1" applyProtection="1">
      <alignment horizontal="center"/>
      <protection locked="0"/>
    </xf>
    <xf numFmtId="49" fontId="55" fillId="10" borderId="41" xfId="3" applyNumberFormat="1" applyFont="1" applyFill="1" applyBorder="1" applyAlignment="1" applyProtection="1">
      <alignment horizontal="center"/>
    </xf>
    <xf numFmtId="0" fontId="55" fillId="10" borderId="41" xfId="3" applyFont="1" applyFill="1" applyBorder="1" applyProtection="1"/>
    <xf numFmtId="165" fontId="0" fillId="15" borderId="41" xfId="0" applyNumberFormat="1" applyFont="1" applyFill="1" applyBorder="1" applyAlignment="1" applyProtection="1">
      <alignment horizontal="center"/>
    </xf>
    <xf numFmtId="165" fontId="29" fillId="15" borderId="41" xfId="0" applyNumberFormat="1" applyFont="1" applyFill="1" applyBorder="1" applyAlignment="1" applyProtection="1">
      <alignment horizontal="center"/>
    </xf>
    <xf numFmtId="0" fontId="55" fillId="10" borderId="18" xfId="3" applyFont="1" applyFill="1" applyBorder="1" applyAlignment="1" applyProtection="1">
      <alignment horizontal="center"/>
    </xf>
    <xf numFmtId="0" fontId="55" fillId="10" borderId="18" xfId="3" applyFont="1" applyFill="1" applyBorder="1" applyProtection="1"/>
    <xf numFmtId="49" fontId="55" fillId="10" borderId="18" xfId="3" applyNumberFormat="1" applyFont="1" applyFill="1" applyBorder="1" applyAlignment="1" applyProtection="1">
      <alignment horizontal="center"/>
    </xf>
    <xf numFmtId="177" fontId="0" fillId="15" borderId="5" xfId="0" applyNumberFormat="1" applyFont="1" applyFill="1" applyBorder="1" applyAlignment="1" applyProtection="1">
      <alignment horizontal="center"/>
    </xf>
    <xf numFmtId="168" fontId="62" fillId="7" borderId="18" xfId="0" applyNumberFormat="1" applyFont="1" applyFill="1" applyBorder="1" applyAlignment="1" applyProtection="1">
      <alignment horizontal="center"/>
      <protection locked="0"/>
    </xf>
    <xf numFmtId="177" fontId="0" fillId="15" borderId="18" xfId="0" applyNumberFormat="1" applyFont="1" applyFill="1" applyBorder="1" applyAlignment="1" applyProtection="1">
      <alignment horizontal="center"/>
    </xf>
    <xf numFmtId="177" fontId="0" fillId="15" borderId="13" xfId="0" applyNumberFormat="1" applyFont="1" applyFill="1" applyBorder="1" applyAlignment="1" applyProtection="1">
      <alignment horizontal="center"/>
    </xf>
    <xf numFmtId="177" fontId="29" fillId="15" borderId="5" xfId="0" applyNumberFormat="1" applyFont="1" applyFill="1" applyBorder="1" applyAlignment="1" applyProtection="1">
      <alignment horizontal="center"/>
    </xf>
    <xf numFmtId="177" fontId="29" fillId="15" borderId="18" xfId="0" applyNumberFormat="1" applyFont="1" applyFill="1" applyBorder="1" applyAlignment="1" applyProtection="1">
      <alignment horizontal="center"/>
    </xf>
    <xf numFmtId="177" fontId="29" fillId="15" borderId="13" xfId="0" applyNumberFormat="1" applyFont="1" applyFill="1" applyBorder="1" applyAlignment="1" applyProtection="1">
      <alignment horizontal="center"/>
    </xf>
    <xf numFmtId="0" fontId="51" fillId="10" borderId="12" xfId="3" applyFont="1" applyFill="1" applyBorder="1" applyAlignment="1" applyProtection="1">
      <alignment horizontal="left"/>
    </xf>
    <xf numFmtId="165" fontId="29" fillId="15" borderId="14" xfId="0" applyNumberFormat="1" applyFont="1" applyFill="1" applyBorder="1" applyAlignment="1" applyProtection="1">
      <alignment horizontal="center"/>
    </xf>
    <xf numFmtId="0" fontId="51" fillId="10" borderId="15" xfId="3" applyFont="1" applyFill="1" applyBorder="1" applyAlignment="1" applyProtection="1">
      <alignment horizontal="left"/>
    </xf>
    <xf numFmtId="165" fontId="29" fillId="15" borderId="16" xfId="0" applyNumberFormat="1" applyFont="1" applyFill="1" applyBorder="1" applyAlignment="1" applyProtection="1">
      <alignment horizontal="center"/>
    </xf>
    <xf numFmtId="0" fontId="51" fillId="10" borderId="17" xfId="3" applyFont="1" applyFill="1" applyBorder="1" applyAlignment="1" applyProtection="1">
      <alignment horizontal="left"/>
    </xf>
    <xf numFmtId="165" fontId="29" fillId="15" borderId="19" xfId="0" applyNumberFormat="1" applyFont="1" applyFill="1" applyBorder="1" applyAlignment="1" applyProtection="1">
      <alignment horizontal="center"/>
    </xf>
    <xf numFmtId="0" fontId="55" fillId="10" borderId="12" xfId="3" applyFont="1" applyFill="1" applyBorder="1" applyAlignment="1" applyProtection="1">
      <alignment horizontal="left"/>
    </xf>
    <xf numFmtId="0" fontId="55" fillId="10" borderId="15" xfId="3" applyFont="1" applyFill="1" applyBorder="1" applyAlignment="1" applyProtection="1">
      <alignment horizontal="left"/>
    </xf>
    <xf numFmtId="0" fontId="55" fillId="10" borderId="40" xfId="3" applyFont="1" applyFill="1" applyBorder="1" applyAlignment="1" applyProtection="1">
      <alignment horizontal="left"/>
    </xf>
    <xf numFmtId="0" fontId="55" fillId="10" borderId="43" xfId="3" applyFont="1" applyFill="1" applyBorder="1" applyAlignment="1" applyProtection="1">
      <alignment horizontal="left"/>
    </xf>
    <xf numFmtId="0" fontId="55" fillId="10" borderId="17" xfId="3" applyFont="1" applyFill="1" applyBorder="1" applyAlignment="1" applyProtection="1">
      <alignment horizontal="left"/>
    </xf>
    <xf numFmtId="168" fontId="29" fillId="23" borderId="15" xfId="0" applyNumberFormat="1" applyFont="1" applyFill="1" applyBorder="1" applyAlignment="1" applyProtection="1">
      <alignment horizontal="left"/>
    </xf>
    <xf numFmtId="168" fontId="29" fillId="10" borderId="17" xfId="0" applyNumberFormat="1" applyFont="1" applyFill="1" applyBorder="1" applyAlignment="1" applyProtection="1">
      <alignment horizontal="left"/>
    </xf>
    <xf numFmtId="168" fontId="29" fillId="10" borderId="43" xfId="0" applyNumberFormat="1" applyFont="1" applyFill="1" applyBorder="1" applyAlignment="1" applyProtection="1">
      <alignment horizontal="left"/>
    </xf>
    <xf numFmtId="0" fontId="55" fillId="10" borderId="15" xfId="3" applyFont="1" applyFill="1" applyBorder="1" applyProtection="1"/>
    <xf numFmtId="0" fontId="55" fillId="10" borderId="17" xfId="3" applyFont="1" applyFill="1" applyBorder="1" applyProtection="1"/>
    <xf numFmtId="0" fontId="55" fillId="10" borderId="12" xfId="3" applyFont="1" applyFill="1" applyBorder="1" applyProtection="1"/>
    <xf numFmtId="0" fontId="51" fillId="10" borderId="43" xfId="3" applyFont="1" applyFill="1" applyBorder="1" applyProtection="1"/>
    <xf numFmtId="168" fontId="0" fillId="23" borderId="15" xfId="0" applyNumberFormat="1" applyFont="1" applyFill="1" applyBorder="1" applyAlignment="1" applyProtection="1">
      <alignment horizontal="left"/>
    </xf>
    <xf numFmtId="168" fontId="0" fillId="10" borderId="15" xfId="0" applyNumberFormat="1" applyFont="1" applyFill="1" applyBorder="1" applyAlignment="1" applyProtection="1">
      <alignment horizontal="left"/>
    </xf>
    <xf numFmtId="0" fontId="51" fillId="10" borderId="43" xfId="3" applyFont="1" applyFill="1" applyBorder="1" applyAlignment="1" applyProtection="1">
      <alignment horizontal="left"/>
    </xf>
    <xf numFmtId="165" fontId="0" fillId="15" borderId="19" xfId="0" applyNumberFormat="1" applyFont="1" applyFill="1" applyBorder="1" applyAlignment="1" applyProtection="1">
      <alignment horizontal="center"/>
    </xf>
    <xf numFmtId="165" fontId="29" fillId="15" borderId="22" xfId="0" applyNumberFormat="1" applyFont="1" applyFill="1" applyBorder="1" applyAlignment="1" applyProtection="1">
      <alignment horizontal="center"/>
    </xf>
    <xf numFmtId="165" fontId="0" fillId="15" borderId="16" xfId="0" applyNumberFormat="1" applyFill="1" applyBorder="1" applyAlignment="1" applyProtection="1">
      <alignment horizontal="center"/>
    </xf>
    <xf numFmtId="165" fontId="0" fillId="15" borderId="19" xfId="0" applyNumberFormat="1" applyFill="1" applyBorder="1" applyAlignment="1" applyProtection="1">
      <alignment horizontal="center"/>
    </xf>
    <xf numFmtId="165" fontId="0" fillId="15" borderId="14" xfId="0" applyNumberFormat="1" applyFill="1" applyBorder="1" applyAlignment="1" applyProtection="1">
      <alignment horizontal="center"/>
    </xf>
    <xf numFmtId="165" fontId="0" fillId="23" borderId="16" xfId="0" applyNumberFormat="1" applyFont="1" applyFill="1" applyBorder="1" applyAlignment="1" applyProtection="1">
      <alignment horizontal="center"/>
    </xf>
    <xf numFmtId="177" fontId="29" fillId="15" borderId="19" xfId="0" applyNumberFormat="1" applyFont="1" applyFill="1" applyBorder="1" applyAlignment="1" applyProtection="1">
      <alignment horizontal="center"/>
    </xf>
    <xf numFmtId="177" fontId="29" fillId="15" borderId="44" xfId="0" applyNumberFormat="1" applyFont="1" applyFill="1" applyBorder="1" applyAlignment="1" applyProtection="1">
      <alignment horizontal="center"/>
    </xf>
    <xf numFmtId="168" fontId="0" fillId="23" borderId="16" xfId="0" applyNumberFormat="1" applyFont="1" applyFill="1" applyBorder="1" applyAlignment="1" applyProtection="1">
      <alignment horizontal="center"/>
    </xf>
    <xf numFmtId="177" fontId="29" fillId="15" borderId="16" xfId="0" applyNumberFormat="1" applyFont="1" applyFill="1" applyBorder="1" applyAlignment="1" applyProtection="1">
      <alignment horizontal="center"/>
    </xf>
    <xf numFmtId="177" fontId="0" fillId="15" borderId="44" xfId="0" applyNumberFormat="1" applyFont="1" applyFill="1" applyBorder="1" applyAlignment="1" applyProtection="1">
      <alignment horizontal="center"/>
    </xf>
    <xf numFmtId="177" fontId="0" fillId="23" borderId="16" xfId="0" applyNumberFormat="1" applyFont="1" applyFill="1" applyBorder="1" applyAlignment="1" applyProtection="1">
      <alignment horizontal="center"/>
    </xf>
    <xf numFmtId="165" fontId="29" fillId="15" borderId="44" xfId="0" applyNumberFormat="1" applyFont="1" applyFill="1" applyBorder="1" applyAlignment="1" applyProtection="1">
      <alignment horizontal="center"/>
    </xf>
    <xf numFmtId="0" fontId="51" fillId="10" borderId="40" xfId="3" applyFont="1" applyFill="1" applyBorder="1" applyProtection="1"/>
    <xf numFmtId="49" fontId="51" fillId="10" borderId="41" xfId="3" applyNumberFormat="1" applyFont="1" applyFill="1" applyBorder="1" applyAlignment="1" applyProtection="1">
      <alignment horizontal="center"/>
    </xf>
    <xf numFmtId="0" fontId="51" fillId="10" borderId="41" xfId="3" applyFont="1" applyFill="1" applyBorder="1" applyProtection="1"/>
    <xf numFmtId="177" fontId="0" fillId="15" borderId="41" xfId="0" applyNumberFormat="1" applyFont="1" applyFill="1" applyBorder="1" applyAlignment="1" applyProtection="1">
      <alignment horizontal="center"/>
    </xf>
    <xf numFmtId="177" fontId="0" fillId="15" borderId="22" xfId="0" applyNumberFormat="1" applyFont="1" applyFill="1" applyBorder="1" applyAlignment="1" applyProtection="1">
      <alignment horizontal="center"/>
    </xf>
    <xf numFmtId="168" fontId="0" fillId="10" borderId="13" xfId="0" applyNumberFormat="1" applyFont="1" applyFill="1" applyBorder="1" applyAlignment="1" applyProtection="1">
      <alignment horizontal="left"/>
    </xf>
    <xf numFmtId="168" fontId="0" fillId="10" borderId="18" xfId="0" applyNumberFormat="1" applyFont="1" applyFill="1" applyBorder="1" applyAlignment="1" applyProtection="1">
      <alignment horizontal="left"/>
    </xf>
    <xf numFmtId="168" fontId="0" fillId="10" borderId="3" xfId="0" applyNumberFormat="1" applyFont="1" applyFill="1" applyBorder="1" applyAlignment="1" applyProtection="1">
      <alignment horizontal="left"/>
    </xf>
    <xf numFmtId="168" fontId="0" fillId="10" borderId="5" xfId="0" applyNumberFormat="1" applyFont="1" applyFill="1" applyBorder="1" applyAlignment="1" applyProtection="1">
      <alignment horizontal="left"/>
    </xf>
    <xf numFmtId="168" fontId="0" fillId="10" borderId="24" xfId="0" applyNumberFormat="1" applyFont="1" applyFill="1" applyBorder="1" applyAlignment="1" applyProtection="1">
      <alignment horizontal="left"/>
    </xf>
    <xf numFmtId="168" fontId="0" fillId="21" borderId="13" xfId="0" applyNumberFormat="1" applyFont="1" applyFill="1" applyBorder="1" applyAlignment="1" applyProtection="1">
      <alignment horizontal="center"/>
    </xf>
    <xf numFmtId="168" fontId="0" fillId="10" borderId="19" xfId="0" applyNumberFormat="1" applyFont="1" applyFill="1" applyBorder="1" applyAlignment="1" applyProtection="1">
      <alignment horizontal="center"/>
    </xf>
    <xf numFmtId="0" fontId="64" fillId="10" borderId="1" xfId="3" applyFont="1" applyFill="1" applyBorder="1" applyProtection="1"/>
    <xf numFmtId="0" fontId="64" fillId="10" borderId="13" xfId="3" applyFont="1" applyFill="1" applyBorder="1" applyProtection="1"/>
    <xf numFmtId="168" fontId="3" fillId="10" borderId="5" xfId="0" applyNumberFormat="1" applyFont="1" applyFill="1" applyBorder="1" applyAlignment="1" applyProtection="1">
      <alignment horizontal="center"/>
    </xf>
    <xf numFmtId="168" fontId="3" fillId="15" borderId="5" xfId="0" applyNumberFormat="1" applyFont="1" applyFill="1" applyBorder="1" applyAlignment="1" applyProtection="1">
      <alignment horizontal="center"/>
    </xf>
    <xf numFmtId="0" fontId="51" fillId="10" borderId="5" xfId="3" applyFont="1" applyFill="1" applyBorder="1" applyAlignment="1" applyProtection="1">
      <alignment horizontal="center"/>
    </xf>
    <xf numFmtId="0" fontId="55" fillId="10" borderId="41" xfId="3" applyFont="1" applyFill="1" applyBorder="1" applyAlignment="1" applyProtection="1">
      <alignment horizontal="center"/>
    </xf>
    <xf numFmtId="0" fontId="55" fillId="10" borderId="5" xfId="3" applyFont="1" applyFill="1" applyBorder="1" applyAlignment="1" applyProtection="1">
      <alignment horizontal="center"/>
    </xf>
    <xf numFmtId="0" fontId="55" fillId="0" borderId="5" xfId="3" applyFont="1" applyFill="1" applyBorder="1" applyAlignment="1" applyProtection="1">
      <alignment horizontal="center"/>
    </xf>
    <xf numFmtId="0" fontId="55" fillId="0" borderId="18" xfId="3" applyFont="1" applyFill="1" applyBorder="1" applyAlignment="1" applyProtection="1">
      <alignment horizontal="center"/>
    </xf>
    <xf numFmtId="0" fontId="51" fillId="10" borderId="41" xfId="3" applyFont="1" applyFill="1" applyBorder="1" applyAlignment="1" applyProtection="1">
      <alignment horizontal="center"/>
    </xf>
    <xf numFmtId="0" fontId="55" fillId="10" borderId="54" xfId="3" applyFont="1" applyFill="1" applyBorder="1" applyAlignment="1" applyProtection="1">
      <alignment horizontal="left"/>
    </xf>
    <xf numFmtId="49" fontId="55" fillId="10" borderId="51" xfId="3" applyNumberFormat="1" applyFont="1" applyFill="1" applyBorder="1" applyAlignment="1" applyProtection="1">
      <alignment horizontal="center"/>
    </xf>
    <xf numFmtId="0" fontId="55" fillId="10" borderId="51" xfId="3" applyFont="1" applyFill="1" applyBorder="1" applyProtection="1"/>
    <xf numFmtId="168" fontId="29" fillId="10" borderId="43" xfId="0" applyNumberFormat="1" applyFont="1" applyFill="1" applyBorder="1" applyAlignment="1" applyProtection="1">
      <alignment horizontal="center"/>
    </xf>
    <xf numFmtId="168" fontId="29" fillId="10" borderId="5" xfId="0" applyNumberFormat="1" applyFont="1" applyFill="1" applyBorder="1" applyAlignment="1" applyProtection="1">
      <alignment horizontal="center"/>
    </xf>
    <xf numFmtId="168" fontId="29" fillId="10" borderId="5" xfId="0" applyNumberFormat="1" applyFont="1" applyFill="1" applyBorder="1" applyAlignment="1" applyProtection="1">
      <alignment horizontal="left"/>
    </xf>
    <xf numFmtId="170" fontId="0" fillId="10" borderId="24" xfId="0" applyNumberFormat="1" applyFont="1" applyFill="1" applyBorder="1" applyAlignment="1" applyProtection="1">
      <alignment horizontal="center"/>
    </xf>
    <xf numFmtId="168" fontId="29" fillId="10" borderId="41" xfId="0" applyNumberFormat="1" applyFont="1" applyFill="1" applyBorder="1" applyAlignment="1" applyProtection="1">
      <alignment horizontal="left"/>
    </xf>
    <xf numFmtId="170" fontId="0" fillId="10" borderId="55" xfId="0" applyNumberFormat="1" applyFont="1" applyFill="1" applyBorder="1" applyAlignment="1" applyProtection="1">
      <alignment horizontal="center"/>
    </xf>
    <xf numFmtId="170" fontId="29" fillId="10" borderId="56" xfId="0" applyNumberFormat="1" applyFont="1" applyFill="1" applyBorder="1" applyAlignment="1" applyProtection="1">
      <alignment horizontal="center"/>
    </xf>
    <xf numFmtId="9" fontId="29" fillId="7" borderId="51" xfId="0" applyNumberFormat="1" applyFont="1" applyFill="1" applyBorder="1" applyAlignment="1" applyProtection="1">
      <alignment horizontal="center" vertical="center"/>
      <protection locked="0"/>
    </xf>
    <xf numFmtId="170" fontId="29" fillId="10" borderId="23" xfId="0" applyNumberFormat="1" applyFont="1" applyFill="1" applyBorder="1" applyAlignment="1" applyProtection="1">
      <alignment horizontal="center"/>
    </xf>
    <xf numFmtId="170" fontId="29" fillId="15" borderId="45" xfId="0" applyNumberFormat="1" applyFont="1" applyFill="1" applyBorder="1" applyAlignment="1" applyProtection="1">
      <alignment horizontal="center"/>
    </xf>
    <xf numFmtId="170" fontId="29" fillId="10" borderId="57" xfId="0" applyNumberFormat="1" applyFont="1" applyFill="1" applyBorder="1" applyAlignment="1" applyProtection="1">
      <alignment horizontal="center"/>
    </xf>
    <xf numFmtId="9" fontId="16" fillId="21" borderId="1" xfId="0" applyNumberFormat="1" applyFont="1" applyFill="1" applyBorder="1" applyAlignment="1" applyProtection="1">
      <alignment horizontal="center" vertical="center"/>
    </xf>
    <xf numFmtId="170" fontId="29" fillId="10" borderId="50" xfId="0" applyNumberFormat="1" applyFont="1" applyFill="1" applyBorder="1" applyAlignment="1" applyProtection="1">
      <alignment horizontal="center"/>
    </xf>
    <xf numFmtId="170" fontId="29" fillId="10" borderId="45" xfId="0" applyNumberFormat="1" applyFont="1" applyFill="1" applyBorder="1" applyAlignment="1" applyProtection="1">
      <alignment horizontal="center"/>
    </xf>
    <xf numFmtId="170" fontId="29" fillId="15" borderId="45" xfId="0" applyNumberFormat="1" applyFont="1" applyFill="1" applyBorder="1" applyAlignment="1" applyProtection="1">
      <alignment horizontal="center" vertical="center"/>
    </xf>
    <xf numFmtId="168" fontId="62" fillId="7" borderId="58" xfId="0" applyNumberFormat="1" applyFont="1" applyFill="1" applyBorder="1" applyAlignment="1" applyProtection="1">
      <alignment horizontal="center"/>
      <protection locked="0"/>
    </xf>
    <xf numFmtId="168" fontId="29" fillId="10" borderId="59" xfId="0" applyNumberFormat="1" applyFont="1" applyFill="1" applyBorder="1" applyAlignment="1" applyProtection="1">
      <alignment horizontal="center"/>
    </xf>
    <xf numFmtId="168" fontId="29" fillId="10" borderId="4" xfId="0" applyNumberFormat="1" applyFont="1" applyFill="1" applyBorder="1" applyAlignment="1" applyProtection="1">
      <alignment horizontal="center"/>
    </xf>
    <xf numFmtId="168" fontId="29" fillId="15" borderId="1" xfId="0" applyNumberFormat="1" applyFont="1" applyFill="1" applyBorder="1" applyAlignment="1" applyProtection="1">
      <alignment horizontal="center"/>
    </xf>
    <xf numFmtId="170" fontId="29" fillId="10" borderId="60" xfId="0" applyNumberFormat="1" applyFont="1" applyFill="1" applyBorder="1" applyAlignment="1" applyProtection="1">
      <alignment horizontal="center"/>
    </xf>
    <xf numFmtId="0" fontId="29" fillId="10" borderId="1" xfId="0" applyFont="1" applyFill="1" applyBorder="1" applyAlignment="1" applyProtection="1">
      <alignment horizontal="center"/>
    </xf>
    <xf numFmtId="0" fontId="29" fillId="10" borderId="18" xfId="0" applyFont="1" applyFill="1" applyBorder="1" applyAlignment="1" applyProtection="1">
      <alignment horizontal="center"/>
    </xf>
    <xf numFmtId="0" fontId="29" fillId="10" borderId="13" xfId="0" applyFont="1" applyFill="1" applyBorder="1" applyAlignment="1" applyProtection="1">
      <alignment horizontal="center"/>
    </xf>
    <xf numFmtId="0" fontId="29" fillId="15" borderId="13" xfId="0" applyFont="1" applyFill="1" applyBorder="1" applyAlignment="1" applyProtection="1">
      <alignment horizontal="center"/>
    </xf>
    <xf numFmtId="0" fontId="29" fillId="15" borderId="1" xfId="0" applyFont="1" applyFill="1" applyBorder="1" applyAlignment="1" applyProtection="1">
      <alignment horizontal="center"/>
    </xf>
    <xf numFmtId="0" fontId="29" fillId="15" borderId="18" xfId="0" applyFont="1" applyFill="1" applyBorder="1" applyAlignment="1" applyProtection="1">
      <alignment horizontal="center"/>
    </xf>
    <xf numFmtId="0" fontId="29" fillId="10" borderId="5" xfId="0" applyFont="1" applyFill="1" applyBorder="1" applyAlignment="1" applyProtection="1">
      <alignment horizontal="center"/>
    </xf>
    <xf numFmtId="0" fontId="29" fillId="15" borderId="41" xfId="0" applyFont="1" applyFill="1" applyBorder="1" applyAlignment="1" applyProtection="1">
      <alignment horizontal="center"/>
    </xf>
    <xf numFmtId="0" fontId="29" fillId="15" borderId="5" xfId="0" applyFont="1" applyFill="1" applyBorder="1" applyAlignment="1" applyProtection="1">
      <alignment horizontal="center"/>
    </xf>
    <xf numFmtId="0" fontId="29" fillId="15" borderId="51" xfId="0" applyFont="1" applyFill="1" applyBorder="1" applyAlignment="1" applyProtection="1">
      <alignment horizontal="center"/>
    </xf>
    <xf numFmtId="168" fontId="29" fillId="23" borderId="18" xfId="0" applyNumberFormat="1" applyFont="1" applyFill="1" applyBorder="1" applyAlignment="1" applyProtection="1">
      <alignment horizontal="center"/>
    </xf>
    <xf numFmtId="168" fontId="0" fillId="23" borderId="5" xfId="0" applyNumberFormat="1" applyFont="1" applyFill="1" applyBorder="1" applyAlignment="1" applyProtection="1">
      <alignment horizontal="center"/>
    </xf>
    <xf numFmtId="168" fontId="29" fillId="15" borderId="18" xfId="0" applyNumberFormat="1" applyFont="1" applyFill="1" applyBorder="1" applyAlignment="1" applyProtection="1">
      <alignment horizontal="center"/>
    </xf>
    <xf numFmtId="168" fontId="29" fillId="15" borderId="13" xfId="0" applyNumberFormat="1" applyFont="1" applyFill="1" applyBorder="1" applyAlignment="1" applyProtection="1">
      <alignment horizontal="center"/>
    </xf>
    <xf numFmtId="0" fontId="29" fillId="10" borderId="41" xfId="0" applyFont="1" applyFill="1" applyBorder="1" applyAlignment="1" applyProtection="1">
      <alignment horizontal="center"/>
    </xf>
    <xf numFmtId="0" fontId="11" fillId="7" borderId="61" xfId="0" applyFont="1" applyFill="1" applyBorder="1" applyAlignment="1" applyProtection="1">
      <alignment horizontal="center"/>
      <protection locked="0"/>
    </xf>
    <xf numFmtId="0" fontId="0" fillId="7" borderId="62" xfId="0" applyFill="1" applyBorder="1" applyAlignment="1" applyProtection="1">
      <alignment horizontal="center"/>
    </xf>
    <xf numFmtId="0" fontId="0" fillId="7" borderId="62" xfId="0" applyFill="1" applyBorder="1" applyAlignment="1" applyProtection="1">
      <alignment horizontal="center"/>
      <protection locked="0"/>
    </xf>
    <xf numFmtId="0" fontId="11" fillId="7" borderId="63" xfId="0" applyFont="1" applyFill="1" applyBorder="1" applyAlignment="1" applyProtection="1">
      <alignment horizontal="center"/>
      <protection locked="0"/>
    </xf>
    <xf numFmtId="37" fontId="11" fillId="7" borderId="18" xfId="1" applyNumberFormat="1" applyFont="1" applyFill="1" applyBorder="1" applyAlignment="1" applyProtection="1">
      <alignment horizontal="right"/>
      <protection locked="0"/>
    </xf>
    <xf numFmtId="0" fontId="11" fillId="7" borderId="49" xfId="0" applyFont="1" applyFill="1" applyBorder="1" applyAlignment="1" applyProtection="1">
      <alignment horizontal="center"/>
      <protection locked="0"/>
    </xf>
    <xf numFmtId="0" fontId="0" fillId="7" borderId="64" xfId="0" applyFill="1" applyBorder="1" applyAlignment="1" applyProtection="1">
      <alignment horizontal="center"/>
    </xf>
    <xf numFmtId="0" fontId="0" fillId="7" borderId="64" xfId="0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37" fontId="11" fillId="7" borderId="13" xfId="1" applyNumberFormat="1" applyFont="1" applyFill="1" applyBorder="1" applyAlignment="1" applyProtection="1">
      <alignment horizontal="right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0" xfId="0" applyFill="1" applyBorder="1" applyAlignment="1" applyProtection="1">
      <alignment horizontal="center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0" fillId="7" borderId="49" xfId="0" applyFill="1" applyBorder="1" applyAlignment="1" applyProtection="1">
      <alignment horizontal="center"/>
      <protection locked="0"/>
    </xf>
    <xf numFmtId="0" fontId="0" fillId="7" borderId="65" xfId="0" applyFill="1" applyBorder="1" applyAlignment="1" applyProtection="1">
      <alignment horizontal="center"/>
      <protection locked="0"/>
    </xf>
    <xf numFmtId="37" fontId="0" fillId="7" borderId="3" xfId="0" applyNumberFormat="1" applyFill="1" applyBorder="1" applyAlignment="1" applyProtection="1">
      <alignment horizontal="right"/>
      <protection locked="0"/>
    </xf>
    <xf numFmtId="37" fontId="0" fillId="7" borderId="13" xfId="0" applyNumberFormat="1" applyFill="1" applyBorder="1" applyAlignment="1" applyProtection="1">
      <alignment horizontal="right"/>
      <protection locked="0"/>
    </xf>
    <xf numFmtId="164" fontId="0" fillId="7" borderId="3" xfId="0" applyNumberFormat="1" applyFill="1" applyBorder="1" applyProtection="1">
      <protection locked="0"/>
    </xf>
    <xf numFmtId="0" fontId="11" fillId="7" borderId="9" xfId="0" applyFont="1" applyFill="1" applyBorder="1" applyAlignment="1" applyProtection="1">
      <alignment horizontal="center"/>
      <protection locked="0"/>
    </xf>
    <xf numFmtId="0" fontId="11" fillId="7" borderId="10" xfId="0" applyFont="1" applyFill="1" applyBorder="1" applyAlignment="1" applyProtection="1">
      <alignment horizontal="center"/>
      <protection locked="0"/>
    </xf>
    <xf numFmtId="0" fontId="11" fillId="7" borderId="11" xfId="0" applyFont="1" applyFill="1" applyBorder="1" applyAlignment="1" applyProtection="1">
      <alignment horizontal="center"/>
      <protection locked="0"/>
    </xf>
    <xf numFmtId="0" fontId="11" fillId="7" borderId="64" xfId="0" applyFont="1" applyFill="1" applyBorder="1" applyAlignment="1" applyProtection="1">
      <alignment horizontal="center"/>
      <protection locked="0"/>
    </xf>
    <xf numFmtId="37" fontId="11" fillId="7" borderId="3" xfId="1" applyNumberFormat="1" applyFont="1" applyFill="1" applyBorder="1" applyAlignment="1" applyProtection="1">
      <alignment horizontal="right"/>
      <protection locked="0"/>
    </xf>
    <xf numFmtId="164" fontId="11" fillId="7" borderId="3" xfId="1" applyNumberFormat="1" applyFont="1" applyFill="1" applyBorder="1" applyAlignment="1" applyProtection="1">
      <alignment horizontal="center"/>
      <protection locked="0"/>
    </xf>
    <xf numFmtId="164" fontId="11" fillId="14" borderId="13" xfId="1" applyNumberFormat="1" applyFont="1" applyFill="1" applyBorder="1" applyAlignment="1" applyProtection="1">
      <alignment horizontal="center"/>
      <protection locked="0"/>
    </xf>
    <xf numFmtId="164" fontId="11" fillId="14" borderId="1" xfId="1" applyNumberFormat="1" applyFont="1" applyFill="1" applyBorder="1" applyAlignment="1" applyProtection="1">
      <alignment horizontal="center"/>
      <protection locked="0"/>
    </xf>
    <xf numFmtId="164" fontId="0" fillId="14" borderId="13" xfId="0" applyNumberFormat="1" applyFill="1" applyBorder="1" applyProtection="1">
      <protection locked="0"/>
    </xf>
    <xf numFmtId="164" fontId="0" fillId="14" borderId="1" xfId="0" applyNumberFormat="1" applyFill="1" applyBorder="1" applyProtection="1">
      <protection locked="0"/>
    </xf>
    <xf numFmtId="0" fontId="6" fillId="0" borderId="0" xfId="0" applyFont="1" applyAlignment="1" applyProtection="1">
      <alignment vertical="top"/>
    </xf>
    <xf numFmtId="0" fontId="73" fillId="0" borderId="0" xfId="0" applyFont="1" applyBorder="1" applyProtection="1"/>
    <xf numFmtId="9" fontId="29" fillId="7" borderId="15" xfId="0" applyNumberFormat="1" applyFont="1" applyFill="1" applyBorder="1" applyProtection="1">
      <protection locked="0"/>
    </xf>
    <xf numFmtId="9" fontId="29" fillId="7" borderId="1" xfId="0" applyNumberFormat="1" applyFont="1" applyFill="1" applyBorder="1" applyProtection="1">
      <protection locked="0"/>
    </xf>
    <xf numFmtId="9" fontId="29" fillId="7" borderId="16" xfId="0" applyNumberFormat="1" applyFont="1" applyFill="1" applyBorder="1" applyProtection="1">
      <protection locked="0"/>
    </xf>
    <xf numFmtId="9" fontId="29" fillId="7" borderId="33" xfId="0" applyNumberFormat="1" applyFont="1" applyFill="1" applyBorder="1" applyProtection="1">
      <protection locked="0"/>
    </xf>
    <xf numFmtId="9" fontId="29" fillId="7" borderId="8" xfId="0" applyNumberFormat="1" applyFont="1" applyFill="1" applyBorder="1" applyProtection="1">
      <protection locked="0"/>
    </xf>
    <xf numFmtId="9" fontId="29" fillId="7" borderId="39" xfId="0" applyNumberFormat="1" applyFont="1" applyFill="1" applyBorder="1" applyProtection="1">
      <protection locked="0"/>
    </xf>
    <xf numFmtId="9" fontId="29" fillId="7" borderId="3" xfId="0" applyNumberFormat="1" applyFont="1" applyFill="1" applyBorder="1" applyProtection="1">
      <protection locked="0"/>
    </xf>
    <xf numFmtId="9" fontId="29" fillId="7" borderId="42" xfId="0" applyNumberFormat="1" applyFont="1" applyFill="1" applyBorder="1" applyProtection="1">
      <protection locked="0"/>
    </xf>
    <xf numFmtId="9" fontId="29" fillId="0" borderId="12" xfId="0" applyNumberFormat="1" applyFont="1" applyFill="1" applyBorder="1" applyProtection="1">
      <protection locked="0"/>
    </xf>
    <xf numFmtId="9" fontId="29" fillId="0" borderId="13" xfId="0" applyNumberFormat="1" applyFont="1" applyFill="1" applyBorder="1" applyProtection="1">
      <protection locked="0"/>
    </xf>
    <xf numFmtId="9" fontId="29" fillId="0" borderId="14" xfId="0" applyNumberFormat="1" applyFont="1" applyFill="1" applyBorder="1" applyProtection="1">
      <protection locked="0"/>
    </xf>
    <xf numFmtId="9" fontId="0" fillId="0" borderId="54" xfId="0" applyNumberFormat="1" applyFill="1" applyBorder="1" applyProtection="1">
      <protection locked="0"/>
    </xf>
    <xf numFmtId="9" fontId="0" fillId="0" borderId="51" xfId="0" applyNumberFormat="1" applyFill="1" applyBorder="1" applyProtection="1">
      <protection locked="0"/>
    </xf>
    <xf numFmtId="9" fontId="0" fillId="0" borderId="52" xfId="0" applyNumberFormat="1" applyFill="1" applyBorder="1" applyProtection="1">
      <protection locked="0"/>
    </xf>
    <xf numFmtId="0" fontId="74" fillId="0" borderId="0" xfId="0" applyFont="1" applyProtection="1"/>
    <xf numFmtId="0" fontId="29" fillId="0" borderId="0" xfId="0" applyFont="1" applyProtection="1"/>
    <xf numFmtId="0" fontId="75" fillId="0" borderId="0" xfId="0" applyFont="1" applyProtection="1"/>
    <xf numFmtId="0" fontId="0" fillId="0" borderId="0" xfId="0" applyProtection="1">
      <protection locked="0"/>
    </xf>
    <xf numFmtId="178" fontId="0" fillId="0" borderId="2" xfId="0" applyNumberFormat="1" applyBorder="1" applyProtection="1"/>
    <xf numFmtId="0" fontId="0" fillId="0" borderId="2" xfId="0" applyBorder="1" applyProtection="1"/>
    <xf numFmtId="0" fontId="0" fillId="0" borderId="24" xfId="0" applyBorder="1" applyProtection="1"/>
    <xf numFmtId="0" fontId="66" fillId="0" borderId="9" xfId="0" applyFont="1" applyBorder="1" applyProtection="1"/>
    <xf numFmtId="167" fontId="29" fillId="0" borderId="10" xfId="0" applyNumberFormat="1" applyFont="1" applyBorder="1" applyProtection="1"/>
    <xf numFmtId="0" fontId="29" fillId="0" borderId="10" xfId="0" applyFont="1" applyBorder="1" applyProtection="1"/>
    <xf numFmtId="164" fontId="29" fillId="0" borderId="10" xfId="0" applyNumberFormat="1" applyFont="1" applyBorder="1" applyProtection="1"/>
    <xf numFmtId="164" fontId="29" fillId="0" borderId="11" xfId="0" applyNumberFormat="1" applyFont="1" applyBorder="1" applyProtection="1"/>
    <xf numFmtId="0" fontId="66" fillId="0" borderId="34" xfId="0" applyFont="1" applyBorder="1" applyProtection="1"/>
    <xf numFmtId="178" fontId="29" fillId="0" borderId="0" xfId="0" applyNumberFormat="1" applyFont="1" applyBorder="1" applyProtection="1"/>
    <xf numFmtId="0" fontId="29" fillId="0" borderId="0" xfId="0" applyFont="1" applyBorder="1" applyProtection="1"/>
    <xf numFmtId="0" fontId="29" fillId="0" borderId="35" xfId="0" applyFont="1" applyBorder="1" applyProtection="1"/>
    <xf numFmtId="9" fontId="66" fillId="0" borderId="34" xfId="1" applyFont="1" applyBorder="1" applyAlignment="1" applyProtection="1">
      <alignment horizontal="left"/>
    </xf>
    <xf numFmtId="9" fontId="43" fillId="23" borderId="1" xfId="1" applyFont="1" applyFill="1" applyBorder="1" applyAlignment="1" applyProtection="1">
      <alignment horizontal="right"/>
    </xf>
    <xf numFmtId="171" fontId="43" fillId="0" borderId="0" xfId="0" applyNumberFormat="1" applyFont="1" applyAlignment="1" applyProtection="1">
      <alignment horizontal="left"/>
    </xf>
    <xf numFmtId="9" fontId="53" fillId="14" borderId="1" xfId="1" applyFont="1" applyFill="1" applyBorder="1" applyAlignment="1" applyProtection="1">
      <alignment horizontal="right"/>
    </xf>
    <xf numFmtId="168" fontId="3" fillId="10" borderId="1" xfId="0" applyNumberFormat="1" applyFont="1" applyFill="1" applyBorder="1" applyAlignment="1" applyProtection="1">
      <alignment horizontal="center"/>
    </xf>
    <xf numFmtId="0" fontId="64" fillId="10" borderId="5" xfId="3" applyFont="1" applyFill="1" applyBorder="1" applyProtection="1"/>
    <xf numFmtId="168" fontId="29" fillId="10" borderId="12" xfId="0" applyNumberFormat="1" applyFont="1" applyFill="1" applyBorder="1" applyAlignment="1" applyProtection="1">
      <alignment horizontal="center"/>
    </xf>
    <xf numFmtId="168" fontId="29" fillId="10" borderId="39" xfId="0" applyNumberFormat="1" applyFont="1" applyFill="1" applyBorder="1" applyAlignment="1" applyProtection="1">
      <alignment horizontal="center"/>
    </xf>
    <xf numFmtId="168" fontId="29" fillId="10" borderId="3" xfId="0" applyNumberFormat="1" applyFont="1" applyFill="1" applyBorder="1" applyAlignment="1" applyProtection="1">
      <alignment horizontal="center"/>
    </xf>
    <xf numFmtId="0" fontId="17" fillId="0" borderId="0" xfId="0" applyFont="1" applyAlignment="1" applyProtection="1">
      <alignment horizontal="left"/>
    </xf>
    <xf numFmtId="1" fontId="17" fillId="0" borderId="0" xfId="0" applyNumberFormat="1" applyFont="1"/>
    <xf numFmtId="9" fontId="29" fillId="0" borderId="1" xfId="0" applyNumberFormat="1" applyFont="1" applyFill="1" applyBorder="1" applyAlignment="1">
      <alignment horizontal="center"/>
    </xf>
    <xf numFmtId="0" fontId="6" fillId="0" borderId="0" xfId="0" applyFont="1" applyAlignment="1" applyProtection="1">
      <alignment vertical="top"/>
      <protection locked="0"/>
    </xf>
    <xf numFmtId="0" fontId="6" fillId="0" borderId="0" xfId="0" applyFont="1" applyProtection="1">
      <protection locked="0"/>
    </xf>
    <xf numFmtId="0" fontId="44" fillId="27" borderId="1" xfId="0" applyFont="1" applyFill="1" applyBorder="1" applyProtection="1"/>
    <xf numFmtId="0" fontId="43" fillId="0" borderId="0" xfId="0" applyFont="1" applyProtection="1"/>
    <xf numFmtId="37" fontId="0" fillId="0" borderId="1" xfId="0" applyNumberFormat="1" applyBorder="1" applyAlignment="1" applyProtection="1">
      <alignment horizontal="right"/>
    </xf>
    <xf numFmtId="0" fontId="72" fillId="0" borderId="0" xfId="0" applyFont="1" applyAlignment="1" applyProtection="1">
      <alignment vertical="center"/>
    </xf>
    <xf numFmtId="0" fontId="55" fillId="7" borderId="6" xfId="0" applyFont="1" applyFill="1" applyBorder="1" applyAlignment="1" applyProtection="1">
      <alignment horizontal="center"/>
      <protection locked="0"/>
    </xf>
    <xf numFmtId="0" fontId="55" fillId="7" borderId="8" xfId="0" applyFont="1" applyFill="1" applyBorder="1" applyAlignment="1" applyProtection="1">
      <alignment horizontal="center"/>
      <protection locked="0"/>
    </xf>
    <xf numFmtId="9" fontId="53" fillId="10" borderId="18" xfId="0" applyNumberFormat="1" applyFont="1" applyFill="1" applyBorder="1" applyAlignment="1" applyProtection="1">
      <alignment horizontal="center" vertical="center"/>
    </xf>
    <xf numFmtId="168" fontId="29" fillId="15" borderId="5" xfId="0" applyNumberFormat="1" applyFont="1" applyFill="1" applyBorder="1" applyAlignment="1" applyProtection="1">
      <alignment horizontal="center"/>
    </xf>
    <xf numFmtId="9" fontId="29" fillId="21" borderId="51" xfId="0" applyNumberFormat="1" applyFont="1" applyFill="1" applyBorder="1" applyAlignment="1" applyProtection="1">
      <alignment horizontal="center" vertical="center"/>
    </xf>
    <xf numFmtId="9" fontId="29" fillId="10" borderId="1" xfId="0" applyNumberFormat="1" applyFont="1" applyFill="1" applyBorder="1" applyAlignment="1" applyProtection="1">
      <alignment horizontal="center" vertical="center"/>
    </xf>
    <xf numFmtId="9" fontId="29" fillId="10" borderId="5" xfId="0" applyNumberFormat="1" applyFont="1" applyFill="1" applyBorder="1" applyAlignment="1" applyProtection="1">
      <alignment horizontal="center" vertical="center"/>
    </xf>
    <xf numFmtId="9" fontId="67" fillId="25" borderId="13" xfId="0" applyNumberFormat="1" applyFont="1" applyFill="1" applyBorder="1" applyAlignment="1" applyProtection="1">
      <alignment horizontal="center" vertical="center"/>
      <protection locked="0"/>
    </xf>
    <xf numFmtId="0" fontId="67" fillId="25" borderId="13" xfId="0" applyFont="1" applyFill="1" applyBorder="1" applyAlignment="1" applyProtection="1">
      <alignment horizontal="center" vertical="center"/>
      <protection locked="0"/>
    </xf>
    <xf numFmtId="0" fontId="67" fillId="25" borderId="1" xfId="0" applyFont="1" applyFill="1" applyBorder="1" applyAlignment="1" applyProtection="1">
      <alignment horizontal="center" vertical="center"/>
      <protection locked="0"/>
    </xf>
    <xf numFmtId="9" fontId="67" fillId="25" borderId="1" xfId="0" applyNumberFormat="1" applyFont="1" applyFill="1" applyBorder="1" applyAlignment="1" applyProtection="1">
      <alignment horizontal="center" vertical="center"/>
      <protection locked="0"/>
    </xf>
    <xf numFmtId="9" fontId="67" fillId="25" borderId="18" xfId="0" applyNumberFormat="1" applyFont="1" applyFill="1" applyBorder="1" applyAlignment="1" applyProtection="1">
      <alignment horizontal="center" vertical="center"/>
      <protection locked="0"/>
    </xf>
    <xf numFmtId="168" fontId="2" fillId="7" borderId="18" xfId="0" applyNumberFormat="1" applyFont="1" applyFill="1" applyBorder="1" applyAlignment="1" applyProtection="1">
      <alignment horizontal="center"/>
      <protection locked="0"/>
    </xf>
    <xf numFmtId="0" fontId="70" fillId="0" borderId="0" xfId="0" applyFont="1" applyAlignment="1" applyProtection="1">
      <alignment vertical="center"/>
    </xf>
    <xf numFmtId="165" fontId="0" fillId="15" borderId="1" xfId="0" applyNumberFormat="1" applyFill="1" applyBorder="1" applyAlignment="1" applyProtection="1">
      <alignment horizontal="center"/>
      <protection locked="0"/>
    </xf>
    <xf numFmtId="165" fontId="29" fillId="15" borderId="16" xfId="0" applyNumberFormat="1" applyFont="1" applyFill="1" applyBorder="1" applyAlignment="1" applyProtection="1">
      <alignment horizontal="center"/>
      <protection locked="0"/>
    </xf>
    <xf numFmtId="165" fontId="29" fillId="15" borderId="19" xfId="0" applyNumberFormat="1" applyFont="1" applyFill="1" applyBorder="1" applyAlignment="1" applyProtection="1">
      <alignment horizontal="center"/>
      <protection locked="0"/>
    </xf>
    <xf numFmtId="165" fontId="0" fillId="15" borderId="13" xfId="0" applyNumberFormat="1" applyFill="1" applyBorder="1" applyAlignment="1" applyProtection="1">
      <alignment horizontal="center"/>
      <protection locked="0"/>
    </xf>
    <xf numFmtId="165" fontId="0" fillId="15" borderId="18" xfId="0" applyNumberFormat="1" applyFill="1" applyBorder="1" applyAlignment="1" applyProtection="1">
      <alignment horizontal="center"/>
      <protection locked="0"/>
    </xf>
    <xf numFmtId="165" fontId="29" fillId="15" borderId="14" xfId="0" applyNumberFormat="1" applyFont="1" applyFill="1" applyBorder="1" applyAlignment="1" applyProtection="1">
      <alignment horizontal="center"/>
      <protection locked="0"/>
    </xf>
    <xf numFmtId="165" fontId="29" fillId="15" borderId="13" xfId="0" applyNumberFormat="1" applyFont="1" applyFill="1" applyBorder="1" applyAlignment="1" applyProtection="1">
      <alignment horizontal="center"/>
      <protection locked="0"/>
    </xf>
    <xf numFmtId="165" fontId="17" fillId="15" borderId="1" xfId="0" applyNumberFormat="1" applyFont="1" applyFill="1" applyBorder="1" applyAlignment="1" applyProtection="1">
      <alignment horizontal="center"/>
      <protection locked="0"/>
    </xf>
    <xf numFmtId="165" fontId="29" fillId="15" borderId="18" xfId="0" applyNumberFormat="1" applyFont="1" applyFill="1" applyBorder="1" applyAlignment="1" applyProtection="1">
      <alignment horizontal="center"/>
      <protection locked="0"/>
    </xf>
    <xf numFmtId="165" fontId="0" fillId="15" borderId="5" xfId="0" applyNumberFormat="1" applyFill="1" applyBorder="1" applyAlignment="1" applyProtection="1">
      <alignment horizontal="center"/>
      <protection locked="0"/>
    </xf>
    <xf numFmtId="165" fontId="0" fillId="15" borderId="19" xfId="0" applyNumberFormat="1" applyFill="1" applyBorder="1" applyAlignment="1" applyProtection="1">
      <alignment horizontal="center"/>
      <protection locked="0"/>
    </xf>
    <xf numFmtId="165" fontId="0" fillId="15" borderId="14" xfId="0" applyNumberFormat="1" applyFill="1" applyBorder="1" applyAlignment="1" applyProtection="1">
      <alignment horizontal="center"/>
      <protection locked="0"/>
    </xf>
    <xf numFmtId="165" fontId="0" fillId="15" borderId="18" xfId="0" applyNumberFormat="1" applyFont="1" applyFill="1" applyBorder="1" applyAlignment="1" applyProtection="1">
      <alignment horizontal="center"/>
      <protection locked="0"/>
    </xf>
    <xf numFmtId="165" fontId="0" fillId="15" borderId="44" xfId="0" applyNumberFormat="1" applyFill="1" applyBorder="1" applyAlignment="1" applyProtection="1">
      <alignment horizontal="center"/>
      <protection locked="0"/>
    </xf>
    <xf numFmtId="177" fontId="29" fillId="15" borderId="5" xfId="0" applyNumberFormat="1" applyFont="1" applyFill="1" applyBorder="1" applyAlignment="1" applyProtection="1">
      <alignment horizontal="center"/>
      <protection locked="0"/>
    </xf>
    <xf numFmtId="177" fontId="29" fillId="15" borderId="44" xfId="0" applyNumberFormat="1" applyFont="1" applyFill="1" applyBorder="1" applyAlignment="1" applyProtection="1">
      <alignment horizontal="center"/>
      <protection locked="0"/>
    </xf>
    <xf numFmtId="177" fontId="29" fillId="15" borderId="16" xfId="0" applyNumberFormat="1" applyFont="1" applyFill="1" applyBorder="1" applyAlignment="1" applyProtection="1">
      <alignment horizontal="center"/>
      <protection locked="0"/>
    </xf>
    <xf numFmtId="177" fontId="0" fillId="15" borderId="18" xfId="0" applyNumberFormat="1" applyFont="1" applyFill="1" applyBorder="1" applyAlignment="1" applyProtection="1">
      <alignment horizontal="center"/>
      <protection locked="0"/>
    </xf>
    <xf numFmtId="177" fontId="29" fillId="15" borderId="14" xfId="0" applyNumberFormat="1" applyFont="1" applyFill="1" applyBorder="1" applyAlignment="1" applyProtection="1">
      <alignment horizontal="center"/>
      <protection locked="0"/>
    </xf>
    <xf numFmtId="177" fontId="0" fillId="15" borderId="41" xfId="0" applyNumberFormat="1" applyFont="1" applyFill="1" applyBorder="1" applyAlignment="1" applyProtection="1">
      <alignment horizontal="center"/>
      <protection locked="0"/>
    </xf>
    <xf numFmtId="177" fontId="0" fillId="15" borderId="5" xfId="0" applyNumberFormat="1" applyFont="1" applyFill="1" applyBorder="1" applyAlignment="1" applyProtection="1">
      <alignment horizontal="center"/>
      <protection locked="0"/>
    </xf>
    <xf numFmtId="177" fontId="0" fillId="15" borderId="1" xfId="0" applyNumberFormat="1" applyFont="1" applyFill="1" applyBorder="1" applyAlignment="1" applyProtection="1">
      <alignment horizontal="center"/>
      <protection locked="0"/>
    </xf>
    <xf numFmtId="0" fontId="14" fillId="5" borderId="6" xfId="0" applyFont="1" applyFill="1" applyBorder="1" applyProtection="1"/>
    <xf numFmtId="0" fontId="15" fillId="5" borderId="7" xfId="0" applyFont="1" applyFill="1" applyBorder="1" applyAlignment="1" applyProtection="1">
      <alignment horizontal="center"/>
    </xf>
    <xf numFmtId="0" fontId="15" fillId="5" borderId="8" xfId="0" applyFont="1" applyFill="1" applyBorder="1" applyAlignment="1" applyProtection="1">
      <alignment horizontal="center"/>
    </xf>
    <xf numFmtId="0" fontId="15" fillId="2" borderId="7" xfId="0" applyFont="1" applyFill="1" applyBorder="1" applyAlignment="1" applyProtection="1">
      <alignment horizontal="center"/>
    </xf>
    <xf numFmtId="0" fontId="15" fillId="2" borderId="8" xfId="0" applyFont="1" applyFill="1" applyBorder="1" applyAlignment="1" applyProtection="1">
      <alignment horizontal="center"/>
    </xf>
    <xf numFmtId="0" fontId="15" fillId="5" borderId="6" xfId="0" applyFont="1" applyFill="1" applyBorder="1" applyAlignment="1" applyProtection="1">
      <alignment horizontal="centerContinuous"/>
    </xf>
    <xf numFmtId="0" fontId="1" fillId="2" borderId="1" xfId="0" applyFont="1" applyFill="1" applyBorder="1" applyAlignment="1" applyProtection="1">
      <alignment horizontal="center" wrapText="1"/>
    </xf>
    <xf numFmtId="0" fontId="15" fillId="4" borderId="1" xfId="0" applyFont="1" applyFill="1" applyBorder="1" applyAlignment="1" applyProtection="1">
      <alignment horizontal="center"/>
    </xf>
    <xf numFmtId="0" fontId="53" fillId="14" borderId="1" xfId="0" applyFont="1" applyFill="1" applyBorder="1" applyProtection="1"/>
    <xf numFmtId="171" fontId="53" fillId="14" borderId="1" xfId="0" applyNumberFormat="1" applyFont="1" applyFill="1" applyBorder="1" applyProtection="1"/>
    <xf numFmtId="178" fontId="53" fillId="14" borderId="1" xfId="0" applyNumberFormat="1" applyFont="1" applyFill="1" applyBorder="1" applyProtection="1"/>
    <xf numFmtId="3" fontId="0" fillId="0" borderId="1" xfId="0" applyNumberFormat="1" applyBorder="1" applyProtection="1"/>
    <xf numFmtId="3" fontId="29" fillId="0" borderId="1" xfId="0" applyNumberFormat="1" applyFont="1" applyBorder="1" applyProtection="1"/>
    <xf numFmtId="0" fontId="17" fillId="14" borderId="1" xfId="0" applyFont="1" applyFill="1" applyBorder="1" applyProtection="1"/>
    <xf numFmtId="171" fontId="17" fillId="14" borderId="1" xfId="0" applyNumberFormat="1" applyFont="1" applyFill="1" applyBorder="1" applyProtection="1"/>
    <xf numFmtId="178" fontId="17" fillId="14" borderId="1" xfId="0" applyNumberFormat="1" applyFont="1" applyFill="1" applyBorder="1" applyProtection="1"/>
    <xf numFmtId="0" fontId="23" fillId="0" borderId="0" xfId="0" applyFont="1" applyAlignment="1" applyProtection="1">
      <alignment horizontal="centerContinuous"/>
    </xf>
    <xf numFmtId="0" fontId="1" fillId="6" borderId="0" xfId="0" applyFont="1" applyFill="1" applyAlignment="1" applyProtection="1">
      <alignment horizontal="centerContinuous"/>
    </xf>
    <xf numFmtId="0" fontId="0" fillId="0" borderId="48" xfId="0" applyBorder="1" applyProtection="1"/>
    <xf numFmtId="0" fontId="10" fillId="2" borderId="1" xfId="0" applyFont="1" applyFill="1" applyBorder="1" applyAlignment="1" applyProtection="1">
      <alignment horizontal="left"/>
    </xf>
    <xf numFmtId="0" fontId="1" fillId="2" borderId="1" xfId="0" applyFont="1" applyFill="1" applyBorder="1" applyAlignment="1" applyProtection="1">
      <alignment horizontal="centerContinuous" wrapText="1"/>
    </xf>
    <xf numFmtId="0" fontId="76" fillId="0" borderId="0" xfId="4" applyFont="1" applyProtection="1"/>
    <xf numFmtId="176" fontId="0" fillId="0" borderId="6" xfId="0" applyNumberFormat="1" applyBorder="1" applyAlignment="1" applyProtection="1">
      <alignment horizontal="left"/>
    </xf>
    <xf numFmtId="1" fontId="0" fillId="0" borderId="8" xfId="0" applyNumberFormat="1" applyBorder="1" applyAlignment="1" applyProtection="1">
      <alignment horizontal="left"/>
    </xf>
    <xf numFmtId="1" fontId="0" fillId="0" borderId="1" xfId="0" applyNumberFormat="1" applyBorder="1" applyProtection="1"/>
    <xf numFmtId="183" fontId="0" fillId="0" borderId="1" xfId="5" applyNumberFormat="1" applyFont="1" applyBorder="1" applyProtection="1"/>
    <xf numFmtId="183" fontId="2" fillId="0" borderId="1" xfId="5" applyNumberFormat="1" applyFont="1" applyBorder="1" applyProtection="1"/>
    <xf numFmtId="170" fontId="29" fillId="10" borderId="47" xfId="0" applyNumberFormat="1" applyFont="1" applyFill="1" applyBorder="1" applyAlignment="1" applyProtection="1">
      <alignment horizontal="center"/>
    </xf>
    <xf numFmtId="0" fontId="77" fillId="0" borderId="0" xfId="0" applyFont="1" applyBorder="1" applyProtection="1"/>
    <xf numFmtId="7" fontId="62" fillId="7" borderId="1" xfId="0" applyNumberFormat="1" applyFont="1" applyFill="1" applyBorder="1" applyAlignment="1" applyProtection="1">
      <alignment horizontal="right"/>
      <protection locked="0"/>
    </xf>
    <xf numFmtId="164" fontId="55" fillId="7" borderId="18" xfId="1" applyNumberFormat="1" applyFont="1" applyFill="1" applyBorder="1" applyAlignment="1" applyProtection="1">
      <alignment horizontal="center"/>
      <protection locked="0"/>
    </xf>
    <xf numFmtId="164" fontId="55" fillId="14" borderId="13" xfId="1" applyNumberFormat="1" applyFont="1" applyFill="1" applyBorder="1" applyAlignment="1" applyProtection="1">
      <alignment horizontal="center"/>
      <protection locked="0"/>
    </xf>
    <xf numFmtId="164" fontId="55" fillId="14" borderId="1" xfId="1" applyNumberFormat="1" applyFont="1" applyFill="1" applyBorder="1" applyAlignment="1" applyProtection="1">
      <alignment horizontal="center"/>
      <protection locked="0"/>
    </xf>
    <xf numFmtId="178" fontId="0" fillId="0" borderId="0" xfId="0" applyNumberFormat="1" applyBorder="1" applyProtection="1"/>
    <xf numFmtId="0" fontId="0" fillId="0" borderId="35" xfId="0" applyBorder="1" applyProtection="1"/>
    <xf numFmtId="3" fontId="58" fillId="0" borderId="34" xfId="0" applyNumberFormat="1" applyFont="1" applyBorder="1" applyAlignment="1" applyProtection="1">
      <alignment horizontal="left"/>
    </xf>
    <xf numFmtId="168" fontId="29" fillId="10" borderId="17" xfId="0" applyNumberFormat="1" applyFont="1" applyFill="1" applyBorder="1" applyAlignment="1" applyProtection="1">
      <alignment horizontal="center"/>
    </xf>
    <xf numFmtId="168" fontId="0" fillId="10" borderId="66" xfId="0" applyNumberFormat="1" applyFont="1" applyFill="1" applyBorder="1" applyAlignment="1" applyProtection="1">
      <alignment horizontal="left"/>
    </xf>
    <xf numFmtId="168" fontId="29" fillId="23" borderId="43" xfId="0" applyNumberFormat="1" applyFont="1" applyFill="1" applyBorder="1" applyAlignment="1" applyProtection="1">
      <alignment horizontal="left"/>
    </xf>
    <xf numFmtId="49" fontId="55" fillId="23" borderId="5" xfId="3" applyNumberFormat="1" applyFont="1" applyFill="1" applyBorder="1" applyAlignment="1" applyProtection="1">
      <alignment horizontal="center"/>
    </xf>
    <xf numFmtId="168" fontId="29" fillId="23" borderId="5" xfId="0" applyNumberFormat="1" applyFont="1" applyFill="1" applyBorder="1" applyAlignment="1" applyProtection="1">
      <alignment horizontal="center"/>
    </xf>
    <xf numFmtId="0" fontId="55" fillId="0" borderId="40" xfId="3" applyFont="1" applyFill="1" applyBorder="1" applyAlignment="1" applyProtection="1">
      <alignment horizontal="left"/>
    </xf>
    <xf numFmtId="49" fontId="55" fillId="0" borderId="41" xfId="3" applyNumberFormat="1" applyFont="1" applyFill="1" applyBorder="1" applyAlignment="1" applyProtection="1">
      <alignment horizontal="center"/>
    </xf>
    <xf numFmtId="0" fontId="55" fillId="0" borderId="41" xfId="3" applyFont="1" applyFill="1" applyBorder="1" applyProtection="1"/>
    <xf numFmtId="0" fontId="55" fillId="0" borderId="21" xfId="3" applyFont="1" applyFill="1" applyBorder="1" applyAlignment="1" applyProtection="1">
      <alignment horizontal="center"/>
    </xf>
    <xf numFmtId="0" fontId="29" fillId="23" borderId="40" xfId="0" applyFont="1" applyFill="1" applyBorder="1" applyAlignment="1" applyProtection="1">
      <alignment horizontal="center"/>
    </xf>
    <xf numFmtId="7" fontId="29" fillId="0" borderId="1" xfId="0" quotePrefix="1" applyNumberFormat="1" applyFont="1" applyBorder="1" applyAlignment="1" applyProtection="1">
      <alignment horizontal="center"/>
    </xf>
    <xf numFmtId="7" fontId="62" fillId="7" borderId="1" xfId="0" applyNumberFormat="1" applyFont="1" applyFill="1" applyBorder="1" applyProtection="1">
      <protection locked="0"/>
    </xf>
    <xf numFmtId="168" fontId="29" fillId="23" borderId="15" xfId="0" quotePrefix="1" applyNumberFormat="1" applyFont="1" applyFill="1" applyBorder="1" applyAlignment="1" applyProtection="1">
      <alignment horizontal="left"/>
    </xf>
    <xf numFmtId="168" fontId="29" fillId="23" borderId="1" xfId="0" applyNumberFormat="1" applyFont="1" applyFill="1" applyBorder="1" applyAlignment="1" applyProtection="1">
      <alignment horizontal="left"/>
    </xf>
    <xf numFmtId="170" fontId="29" fillId="21" borderId="47" xfId="0" applyNumberFormat="1" applyFont="1" applyFill="1" applyBorder="1" applyAlignment="1" applyProtection="1">
      <alignment horizontal="center"/>
    </xf>
    <xf numFmtId="168" fontId="0" fillId="10" borderId="41" xfId="0" applyNumberFormat="1" applyFont="1" applyFill="1" applyBorder="1" applyAlignment="1" applyProtection="1">
      <alignment horizontal="left"/>
    </xf>
    <xf numFmtId="0" fontId="64" fillId="0" borderId="0" xfId="0" applyFont="1" applyProtection="1"/>
    <xf numFmtId="178" fontId="29" fillId="0" borderId="10" xfId="0" applyNumberFormat="1" applyFont="1" applyBorder="1" applyProtection="1"/>
    <xf numFmtId="9" fontId="58" fillId="0" borderId="23" xfId="1" applyFont="1" applyBorder="1" applyAlignment="1" applyProtection="1">
      <alignment horizontal="left"/>
    </xf>
    <xf numFmtId="9" fontId="78" fillId="0" borderId="34" xfId="1" applyFont="1" applyBorder="1" applyAlignment="1" applyProtection="1">
      <alignment horizontal="left"/>
    </xf>
    <xf numFmtId="0" fontId="74" fillId="0" borderId="0" xfId="0" applyFont="1" applyAlignment="1" applyProtection="1">
      <alignment horizontal="right"/>
    </xf>
    <xf numFmtId="37" fontId="53" fillId="0" borderId="1" xfId="0" applyNumberFormat="1" applyFont="1" applyBorder="1"/>
    <xf numFmtId="3" fontId="29" fillId="7" borderId="6" xfId="0" applyNumberFormat="1" applyFont="1" applyFill="1" applyBorder="1" applyAlignment="1" applyProtection="1">
      <alignment horizontal="center"/>
      <protection locked="0"/>
    </xf>
    <xf numFmtId="3" fontId="29" fillId="7" borderId="8" xfId="0" applyNumberFormat="1" applyFont="1" applyFill="1" applyBorder="1" applyAlignment="1" applyProtection="1">
      <alignment horizontal="center"/>
      <protection locked="0"/>
    </xf>
    <xf numFmtId="0" fontId="10" fillId="6" borderId="0" xfId="0" applyFont="1" applyFill="1" applyBorder="1" applyAlignment="1" applyProtection="1">
      <alignment horizontal="center"/>
    </xf>
    <xf numFmtId="168" fontId="1" fillId="9" borderId="0" xfId="0" applyNumberFormat="1" applyFont="1" applyFill="1" applyAlignment="1">
      <alignment horizontal="left" vertical="top" wrapText="1"/>
    </xf>
    <xf numFmtId="0" fontId="42" fillId="0" borderId="9" xfId="0" applyFont="1" applyFill="1" applyBorder="1" applyAlignment="1">
      <alignment horizontal="left" vertical="top" wrapText="1"/>
    </xf>
    <xf numFmtId="0" fontId="42" fillId="0" borderId="10" xfId="0" applyFont="1" applyFill="1" applyBorder="1" applyAlignment="1">
      <alignment horizontal="left" vertical="top" wrapText="1"/>
    </xf>
    <xf numFmtId="0" fontId="42" fillId="0" borderId="11" xfId="0" applyFont="1" applyFill="1" applyBorder="1" applyAlignment="1">
      <alignment horizontal="left" vertical="top" wrapText="1"/>
    </xf>
    <xf numFmtId="0" fontId="42" fillId="0" borderId="34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42" fillId="0" borderId="35" xfId="0" applyFont="1" applyFill="1" applyBorder="1" applyAlignment="1">
      <alignment horizontal="left" vertical="top" wrapText="1"/>
    </xf>
    <xf numFmtId="0" fontId="42" fillId="0" borderId="23" xfId="0" applyFont="1" applyFill="1" applyBorder="1" applyAlignment="1">
      <alignment horizontal="left" vertical="top" wrapText="1"/>
    </xf>
    <xf numFmtId="0" fontId="42" fillId="0" borderId="2" xfId="0" applyFont="1" applyFill="1" applyBorder="1" applyAlignment="1">
      <alignment horizontal="left" vertical="top" wrapText="1"/>
    </xf>
    <xf numFmtId="0" fontId="42" fillId="0" borderId="24" xfId="0" applyFont="1" applyFill="1" applyBorder="1" applyAlignment="1">
      <alignment horizontal="left" vertical="top" wrapText="1"/>
    </xf>
    <xf numFmtId="181" fontId="17" fillId="0" borderId="0" xfId="0" applyNumberFormat="1" applyFont="1" applyAlignment="1">
      <alignment horizontal="left" wrapText="1"/>
    </xf>
    <xf numFmtId="181" fontId="17" fillId="0" borderId="35" xfId="0" applyNumberFormat="1" applyFont="1" applyBorder="1" applyAlignment="1">
      <alignment horizontal="left" wrapText="1"/>
    </xf>
    <xf numFmtId="0" fontId="36" fillId="13" borderId="6" xfId="0" applyFont="1" applyFill="1" applyBorder="1" applyAlignment="1" applyProtection="1">
      <alignment horizontal="center"/>
    </xf>
    <xf numFmtId="0" fontId="36" fillId="13" borderId="7" xfId="0" applyFont="1" applyFill="1" applyBorder="1" applyAlignment="1" applyProtection="1">
      <alignment horizontal="center"/>
    </xf>
    <xf numFmtId="0" fontId="36" fillId="13" borderId="8" xfId="0" applyFont="1" applyFill="1" applyBorder="1" applyAlignment="1" applyProtection="1">
      <alignment horizontal="center"/>
    </xf>
    <xf numFmtId="0" fontId="54" fillId="22" borderId="6" xfId="0" applyFont="1" applyFill="1" applyBorder="1" applyAlignment="1" applyProtection="1">
      <alignment horizontal="center"/>
    </xf>
    <xf numFmtId="0" fontId="54" fillId="22" borderId="7" xfId="0" applyFont="1" applyFill="1" applyBorder="1" applyAlignment="1" applyProtection="1">
      <alignment horizontal="center"/>
    </xf>
    <xf numFmtId="0" fontId="54" fillId="22" borderId="8" xfId="0" applyFont="1" applyFill="1" applyBorder="1" applyAlignment="1" applyProtection="1">
      <alignment horizontal="center"/>
    </xf>
    <xf numFmtId="0" fontId="71" fillId="11" borderId="6" xfId="0" applyFont="1" applyFill="1" applyBorder="1" applyAlignment="1" applyProtection="1">
      <alignment horizontal="center"/>
    </xf>
    <xf numFmtId="0" fontId="71" fillId="11" borderId="7" xfId="0" applyFont="1" applyFill="1" applyBorder="1" applyAlignment="1" applyProtection="1">
      <alignment horizontal="center"/>
    </xf>
    <xf numFmtId="0" fontId="71" fillId="11" borderId="8" xfId="0" applyFont="1" applyFill="1" applyBorder="1" applyAlignment="1" applyProtection="1">
      <alignment horizontal="center"/>
    </xf>
    <xf numFmtId="0" fontId="37" fillId="11" borderId="6" xfId="0" applyFont="1" applyFill="1" applyBorder="1" applyAlignment="1" applyProtection="1">
      <alignment horizontal="center"/>
    </xf>
    <xf numFmtId="0" fontId="37" fillId="11" borderId="7" xfId="0" applyFont="1" applyFill="1" applyBorder="1" applyAlignment="1" applyProtection="1">
      <alignment horizontal="center"/>
    </xf>
    <xf numFmtId="0" fontId="37" fillId="11" borderId="8" xfId="0" applyFont="1" applyFill="1" applyBorder="1" applyAlignment="1" applyProtection="1">
      <alignment horizontal="center"/>
    </xf>
    <xf numFmtId="0" fontId="38" fillId="12" borderId="6" xfId="0" applyFont="1" applyFill="1" applyBorder="1" applyAlignment="1" applyProtection="1">
      <alignment horizontal="center"/>
    </xf>
    <xf numFmtId="0" fontId="38" fillId="12" borderId="7" xfId="0" applyFont="1" applyFill="1" applyBorder="1" applyAlignment="1" applyProtection="1">
      <alignment horizontal="center"/>
    </xf>
    <xf numFmtId="0" fontId="38" fillId="12" borderId="8" xfId="0" applyFont="1" applyFill="1" applyBorder="1" applyAlignment="1" applyProtection="1">
      <alignment horizontal="center"/>
    </xf>
    <xf numFmtId="0" fontId="34" fillId="11" borderId="33" xfId="0" applyFont="1" applyFill="1" applyBorder="1" applyAlignment="1" applyProtection="1">
      <alignment horizontal="center"/>
    </xf>
    <xf numFmtId="0" fontId="34" fillId="11" borderId="7" xfId="0" applyFont="1" applyFill="1" applyBorder="1" applyAlignment="1" applyProtection="1">
      <alignment horizontal="center"/>
    </xf>
    <xf numFmtId="0" fontId="34" fillId="11" borderId="53" xfId="0" applyFont="1" applyFill="1" applyBorder="1" applyAlignment="1" applyProtection="1">
      <alignment horizontal="center"/>
    </xf>
    <xf numFmtId="0" fontId="34" fillId="16" borderId="6" xfId="0" applyFont="1" applyFill="1" applyBorder="1" applyAlignment="1" applyProtection="1">
      <alignment horizontal="center"/>
    </xf>
    <xf numFmtId="0" fontId="34" fillId="16" borderId="7" xfId="0" applyFont="1" applyFill="1" applyBorder="1" applyAlignment="1" applyProtection="1">
      <alignment horizontal="center"/>
    </xf>
    <xf numFmtId="0" fontId="34" fillId="16" borderId="8" xfId="0" applyFont="1" applyFill="1" applyBorder="1" applyAlignment="1" applyProtection="1">
      <alignment horizontal="center"/>
    </xf>
    <xf numFmtId="0" fontId="34" fillId="16" borderId="33" xfId="0" applyFont="1" applyFill="1" applyBorder="1" applyAlignment="1" applyProtection="1">
      <alignment horizontal="center"/>
    </xf>
    <xf numFmtId="0" fontId="34" fillId="16" borderId="53" xfId="0" applyFont="1" applyFill="1" applyBorder="1" applyAlignment="1" applyProtection="1">
      <alignment horizontal="center"/>
    </xf>
    <xf numFmtId="0" fontId="10" fillId="6" borderId="0" xfId="0" applyFont="1" applyFill="1" applyAlignment="1" applyProtection="1">
      <alignment horizontal="center"/>
    </xf>
  </cellXfs>
  <cellStyles count="6">
    <cellStyle name="Comma" xfId="5" builtinId="3"/>
    <cellStyle name="Hyperlink" xfId="4" builtinId="8"/>
    <cellStyle name="Normal" xfId="0" builtinId="0"/>
    <cellStyle name="Normal 2 3" xfId="2"/>
    <cellStyle name="Normal 4" xfId="3"/>
    <cellStyle name="Percent" xfId="1" builtinId="5"/>
  </cellStyles>
  <dxfs count="322"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5"/>
      </font>
      <fill>
        <patternFill>
          <bgColor rgb="FFFFFF9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theme="5"/>
      </font>
      <fill>
        <patternFill>
          <bgColor rgb="FFFFFF9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 tint="-0.34998626667073579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-0.499984740745262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FFFF99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006100"/>
      </font>
      <fill>
        <patternFill patternType="solid">
          <fgColor rgb="FFFFFF99"/>
          <bgColor rgb="FFFFFFCC"/>
        </patternFill>
      </fill>
    </dxf>
    <dxf>
      <font>
        <color theme="9" tint="0.79998168889431442"/>
      </font>
      <fill>
        <patternFill>
          <bgColor theme="9" tint="-0.24994659260841701"/>
        </patternFill>
      </fill>
    </dxf>
    <dxf>
      <font>
        <color rgb="FF9C6500"/>
      </font>
      <fill>
        <patternFill>
          <bgColor rgb="FFFFFF99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theme="6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 patternType="gray0625">
          <fgColor theme="0" tint="-0.499984740745262"/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/>
      </font>
      <fill>
        <patternFill>
          <bgColor rgb="FF92D050"/>
        </patternFill>
      </fill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  <color rgb="FF006100"/>
      <color rgb="FFFFFFCC"/>
      <color rgb="FF9C6500"/>
      <color rgb="FFCCCC00"/>
      <color rgb="FFCC9900"/>
      <color rgb="FFFFC7CE"/>
      <color rgb="FF9C0006"/>
      <color rgb="FFC6EFCE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285749</xdr:colOff>
      <xdr:row>6</xdr:row>
      <xdr:rowOff>95250</xdr:rowOff>
    </xdr:from>
    <xdr:to>
      <xdr:col>19</xdr:col>
      <xdr:colOff>287337</xdr:colOff>
      <xdr:row>74</xdr:row>
      <xdr:rowOff>166688</xdr:rowOff>
    </xdr:to>
    <xdr:cxnSp macro="">
      <xdr:nvCxnSpPr>
        <xdr:cNvPr id="2" name="Straight Arrow Connector 1"/>
        <xdr:cNvCxnSpPr/>
      </xdr:nvCxnSpPr>
      <xdr:spPr>
        <a:xfrm flipH="1">
          <a:off x="10929937" y="2000250"/>
          <a:ext cx="1588" cy="47505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308770</xdr:colOff>
      <xdr:row>6</xdr:row>
      <xdr:rowOff>140495</xdr:rowOff>
    </xdr:from>
    <xdr:to>
      <xdr:col>15</xdr:col>
      <xdr:colOff>309563</xdr:colOff>
      <xdr:row>40</xdr:row>
      <xdr:rowOff>166688</xdr:rowOff>
    </xdr:to>
    <xdr:cxnSp macro="">
      <xdr:nvCxnSpPr>
        <xdr:cNvPr id="3" name="Straight Arrow Connector 2"/>
        <xdr:cNvCxnSpPr/>
      </xdr:nvCxnSpPr>
      <xdr:spPr>
        <a:xfrm>
          <a:off x="8857458" y="1473995"/>
          <a:ext cx="793" cy="237172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68357</xdr:colOff>
      <xdr:row>32</xdr:row>
      <xdr:rowOff>180974</xdr:rowOff>
    </xdr:from>
    <xdr:to>
      <xdr:col>8</xdr:col>
      <xdr:colOff>239807</xdr:colOff>
      <xdr:row>38</xdr:row>
      <xdr:rowOff>0</xdr:rowOff>
    </xdr:to>
    <xdr:sp macro="" textlink="">
      <xdr:nvSpPr>
        <xdr:cNvPr id="2" name="Right Brace 1"/>
        <xdr:cNvSpPr/>
      </xdr:nvSpPr>
      <xdr:spPr>
        <a:xfrm>
          <a:off x="5152736" y="6467474"/>
          <a:ext cx="171450" cy="962026"/>
        </a:xfrm>
        <a:prstGeom prst="rightBrace">
          <a:avLst>
            <a:gd name="adj1" fmla="val 74712"/>
            <a:gd name="adj2" fmla="val 16541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mtct-iatt.org/" TargetMode="External"/><Relationship Id="rId2" Type="http://schemas.openxmlformats.org/officeDocument/2006/relationships/hyperlink" Target="http://www.emtct-iatt.org/wp-content/uploads/2015/09/IATT-LPVr-Factsheet-Final-30-September-2015.pdf" TargetMode="External"/><Relationship Id="rId1" Type="http://schemas.openxmlformats.org/officeDocument/2006/relationships/hyperlink" Target="http://www.emtct-iatt.org/wp-content/uploads/2015/11/Supply-Planning-Lopinavir-Oral-Pellets-BRIEF.pdf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://emtct-iatt.org/wp-content/uploads/2016/10/Updated-Ped-ARV-Formulary-List-5-Sept-2016-1.pd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0.79998168889431442"/>
  </sheetPr>
  <dimension ref="B1:CY91"/>
  <sheetViews>
    <sheetView showGridLines="0" tabSelected="1" zoomScale="70" zoomScaleNormal="70" workbookViewId="0"/>
  </sheetViews>
  <sheetFormatPr defaultColWidth="9.109375" defaultRowHeight="14.4" outlineLevelCol="1" x14ac:dyDescent="0.3"/>
  <cols>
    <col min="1" max="1" width="0.6640625" style="106" customWidth="1"/>
    <col min="2" max="2" width="5.6640625" style="106" customWidth="1"/>
    <col min="3" max="3" width="13.44140625" style="134" customWidth="1"/>
    <col min="4" max="4" width="9.109375" style="106"/>
    <col min="5" max="5" width="2.109375" style="106" customWidth="1"/>
    <col min="6" max="6" width="9.109375" style="106"/>
    <col min="7" max="7" width="3.5546875" style="106" customWidth="1"/>
    <col min="8" max="8" width="11.109375" style="106" bestFit="1" customWidth="1"/>
    <col min="9" max="9" width="9.109375" style="106"/>
    <col min="10" max="10" width="10.6640625" style="106" customWidth="1"/>
    <col min="11" max="11" width="9.109375" style="106"/>
    <col min="12" max="12" width="10.6640625" style="106" customWidth="1"/>
    <col min="13" max="13" width="9.109375" style="106"/>
    <col min="14" max="14" width="10.6640625" style="106" customWidth="1"/>
    <col min="15" max="15" width="9.109375" style="106"/>
    <col min="16" max="18" width="13.5546875" style="106" customWidth="1"/>
    <col min="19" max="21" width="9.109375" style="106"/>
    <col min="22" max="24" width="14.33203125" style="106" customWidth="1"/>
    <col min="25" max="46" width="9.109375" style="106"/>
    <col min="47" max="52" width="0" style="106" hidden="1" customWidth="1" outlineLevel="1"/>
    <col min="53" max="53" width="10.5546875" style="106" hidden="1" customWidth="1" outlineLevel="1"/>
    <col min="54" max="57" width="0" style="106" hidden="1" customWidth="1" outlineLevel="1"/>
    <col min="58" max="58" width="9.109375" style="106" collapsed="1"/>
    <col min="59" max="16384" width="9.109375" style="106"/>
  </cols>
  <sheetData>
    <row r="1" spans="2:53" ht="6.75" customHeight="1" x14ac:dyDescent="0.25"/>
    <row r="2" spans="2:53" s="126" customFormat="1" ht="36" x14ac:dyDescent="0.55000000000000004">
      <c r="B2" s="125" t="s">
        <v>227</v>
      </c>
      <c r="G2" s="127"/>
    </row>
    <row r="3" spans="2:53" s="126" customFormat="1" ht="15.75" x14ac:dyDescent="0.25">
      <c r="C3" s="696" t="s">
        <v>354</v>
      </c>
      <c r="G3" s="127"/>
    </row>
    <row r="4" spans="2:53" s="126" customFormat="1" ht="15.75" x14ac:dyDescent="0.25">
      <c r="G4" s="127"/>
    </row>
    <row r="5" spans="2:53" s="126" customFormat="1" ht="15.75" x14ac:dyDescent="0.25">
      <c r="D5" s="128"/>
      <c r="E5" s="129" t="s">
        <v>120</v>
      </c>
      <c r="H5" s="127"/>
    </row>
    <row r="6" spans="2:53" s="126" customFormat="1" ht="6" customHeight="1" x14ac:dyDescent="0.25">
      <c r="H6" s="127"/>
    </row>
    <row r="7" spans="2:53" s="126" customFormat="1" ht="15.75" x14ac:dyDescent="0.25">
      <c r="D7" s="130"/>
      <c r="E7" s="129" t="s">
        <v>121</v>
      </c>
      <c r="H7" s="127"/>
    </row>
    <row r="8" spans="2:53" s="126" customFormat="1" ht="15.75" x14ac:dyDescent="0.25">
      <c r="D8" s="131"/>
      <c r="E8" s="129"/>
      <c r="H8" s="127"/>
    </row>
    <row r="9" spans="2:53" s="133" customFormat="1" ht="26.25" x14ac:dyDescent="0.4">
      <c r="C9" s="132" t="s">
        <v>0</v>
      </c>
    </row>
    <row r="11" spans="2:53" ht="15.75" x14ac:dyDescent="0.25">
      <c r="C11" s="134" t="s">
        <v>383</v>
      </c>
      <c r="J11" s="410"/>
      <c r="K11" s="816" t="s">
        <v>384</v>
      </c>
      <c r="L11" s="697"/>
      <c r="N11" s="697"/>
    </row>
    <row r="12" spans="2:53" ht="15" x14ac:dyDescent="0.25">
      <c r="J12" s="697"/>
      <c r="L12" s="697"/>
      <c r="N12" s="697"/>
      <c r="P12" s="724" t="s">
        <v>334</v>
      </c>
    </row>
    <row r="13" spans="2:53" ht="15" x14ac:dyDescent="0.25">
      <c r="C13" s="134" t="s">
        <v>226</v>
      </c>
      <c r="I13" s="135" t="s">
        <v>174</v>
      </c>
      <c r="J13" s="87"/>
      <c r="K13" s="135" t="s">
        <v>175</v>
      </c>
      <c r="L13" s="87"/>
      <c r="M13" s="135" t="s">
        <v>176</v>
      </c>
      <c r="N13" s="87"/>
      <c r="O13" s="135"/>
      <c r="P13" s="136">
        <f>SUM($J$13,$L$13,$N$13)</f>
        <v>0</v>
      </c>
    </row>
    <row r="14" spans="2:53" ht="15" x14ac:dyDescent="0.25">
      <c r="J14" s="697"/>
      <c r="L14" s="697"/>
      <c r="N14" s="697"/>
    </row>
    <row r="15" spans="2:53" ht="15" x14ac:dyDescent="0.25">
      <c r="C15" s="134" t="s">
        <v>126</v>
      </c>
      <c r="I15" s="135" t="s">
        <v>1</v>
      </c>
      <c r="J15" s="87"/>
      <c r="K15" s="135" t="s">
        <v>2</v>
      </c>
      <c r="L15" s="87"/>
      <c r="M15" s="135" t="s">
        <v>3</v>
      </c>
      <c r="N15" s="87"/>
    </row>
    <row r="16" spans="2:53" ht="15" x14ac:dyDescent="0.25">
      <c r="J16" s="697"/>
      <c r="L16" s="697"/>
      <c r="N16" s="697"/>
      <c r="AU16" s="134" t="s">
        <v>84</v>
      </c>
      <c r="BA16" s="134" t="s">
        <v>123</v>
      </c>
    </row>
    <row r="17" spans="2:103" ht="15" x14ac:dyDescent="0.25">
      <c r="C17" s="134" t="s">
        <v>350</v>
      </c>
      <c r="I17" s="135" t="s">
        <v>1</v>
      </c>
      <c r="J17" s="88"/>
      <c r="K17" s="135" t="s">
        <v>2</v>
      </c>
      <c r="L17" s="88"/>
      <c r="M17" s="135" t="s">
        <v>3</v>
      </c>
      <c r="N17" s="88"/>
      <c r="O17" s="137" t="s">
        <v>81</v>
      </c>
      <c r="P17" s="138"/>
      <c r="AU17" s="106" t="s">
        <v>180</v>
      </c>
      <c r="AW17" s="139">
        <v>1</v>
      </c>
      <c r="AX17" s="139">
        <v>2</v>
      </c>
      <c r="AY17" s="139">
        <v>3</v>
      </c>
      <c r="BA17" s="106" t="s">
        <v>180</v>
      </c>
      <c r="BC17" s="139">
        <v>1</v>
      </c>
      <c r="BD17" s="139">
        <v>2</v>
      </c>
      <c r="BE17" s="139">
        <v>3</v>
      </c>
    </row>
    <row r="18" spans="2:103" ht="15" x14ac:dyDescent="0.25">
      <c r="J18" s="697"/>
      <c r="K18" s="137"/>
      <c r="L18" s="697"/>
      <c r="N18" s="697"/>
      <c r="AU18" s="106" t="s">
        <v>82</v>
      </c>
      <c r="AW18" s="140">
        <f>(1+($J$17*-1))^(1/4)-1</f>
        <v>0</v>
      </c>
      <c r="AX18" s="141">
        <f>(1+($L$17*-1))^(1/4)-1</f>
        <v>0</v>
      </c>
      <c r="AY18" s="141">
        <f>(1+($N$17*-1))^(1/4)-1</f>
        <v>0</v>
      </c>
      <c r="BA18" s="106" t="s">
        <v>82</v>
      </c>
      <c r="BC18" s="141">
        <f>(1+($J$19*-1))^(1/4)-1</f>
        <v>0</v>
      </c>
      <c r="BD18" s="141">
        <f>(1+($L$19*-1))^(1/4)-1</f>
        <v>0</v>
      </c>
      <c r="BE18" s="141">
        <f>(1+($N$19*-1))^(1/4)-1</f>
        <v>0</v>
      </c>
    </row>
    <row r="19" spans="2:103" ht="15" x14ac:dyDescent="0.25">
      <c r="C19" s="134" t="s">
        <v>351</v>
      </c>
      <c r="I19" s="135" t="s">
        <v>1</v>
      </c>
      <c r="J19" s="88"/>
      <c r="K19" s="135" t="s">
        <v>2</v>
      </c>
      <c r="L19" s="88"/>
      <c r="M19" s="135" t="s">
        <v>3</v>
      </c>
      <c r="N19" s="88"/>
      <c r="O19" s="137" t="s">
        <v>81</v>
      </c>
      <c r="AU19" s="106" t="s">
        <v>83</v>
      </c>
      <c r="AW19" s="140">
        <f>(1+($J$17*-1))^(1/12)-1</f>
        <v>0</v>
      </c>
      <c r="AX19" s="141">
        <f>(1+($L$17*-1))^(1/12)-1</f>
        <v>0</v>
      </c>
      <c r="AY19" s="141">
        <f>(1+($N$17*-1))^(1/12)-1</f>
        <v>0</v>
      </c>
      <c r="BA19" s="106" t="s">
        <v>83</v>
      </c>
      <c r="BC19" s="141">
        <f>(1+($J$19*-1))^(1/12)-1</f>
        <v>0</v>
      </c>
      <c r="BD19" s="141">
        <f>(1+($L$19*-1))^(1/12)-1</f>
        <v>0</v>
      </c>
      <c r="BE19" s="141">
        <f>(1+($N$19*-1))^(1/12)-1</f>
        <v>0</v>
      </c>
    </row>
    <row r="20" spans="2:103" ht="15" x14ac:dyDescent="0.25">
      <c r="J20" s="697"/>
      <c r="L20" s="697"/>
      <c r="N20" s="697"/>
    </row>
    <row r="21" spans="2:103" ht="15" x14ac:dyDescent="0.25">
      <c r="C21" s="134" t="s">
        <v>352</v>
      </c>
      <c r="I21" s="142" t="s">
        <v>174</v>
      </c>
      <c r="J21" s="88"/>
      <c r="K21" s="142" t="s">
        <v>175</v>
      </c>
      <c r="L21" s="88"/>
      <c r="M21" s="142" t="s">
        <v>176</v>
      </c>
      <c r="N21" s="88"/>
      <c r="O21" s="137" t="s">
        <v>81</v>
      </c>
      <c r="AU21" s="134" t="s">
        <v>177</v>
      </c>
      <c r="AY21" s="134" t="s">
        <v>178</v>
      </c>
      <c r="BC21" s="134" t="s">
        <v>179</v>
      </c>
    </row>
    <row r="22" spans="2:103" ht="15" x14ac:dyDescent="0.25">
      <c r="J22" s="697"/>
      <c r="K22" s="137"/>
      <c r="L22" s="697"/>
      <c r="N22" s="697"/>
      <c r="AU22" s="106" t="s">
        <v>82</v>
      </c>
      <c r="AW22" s="140">
        <f>(1+($J$21*-1))^(1/4)-1</f>
        <v>0</v>
      </c>
      <c r="AY22" s="106" t="s">
        <v>82</v>
      </c>
      <c r="BA22" s="140">
        <f>(1+($L$21*-1))^(1/4)-1</f>
        <v>0</v>
      </c>
      <c r="BC22" s="106" t="s">
        <v>85</v>
      </c>
      <c r="BE22" s="141">
        <f>(1+($N$21*-1))^(1/4)-1</f>
        <v>0</v>
      </c>
    </row>
    <row r="23" spans="2:103" ht="15" customHeight="1" x14ac:dyDescent="0.25">
      <c r="C23" s="134" t="s">
        <v>181</v>
      </c>
      <c r="J23" s="89"/>
      <c r="L23" s="678" t="str">
        <f>IF(J23="Yes",C30,"")</f>
        <v/>
      </c>
      <c r="M23" s="678"/>
      <c r="N23" s="722"/>
      <c r="AU23" s="106" t="s">
        <v>83</v>
      </c>
      <c r="AW23" s="140">
        <f>(1-$J$21)^(1/12)-1</f>
        <v>0</v>
      </c>
      <c r="AY23" s="106" t="s">
        <v>83</v>
      </c>
      <c r="BA23" s="140">
        <f>(1-$L$21)^(1/12)-1</f>
        <v>0</v>
      </c>
      <c r="BC23" s="106" t="s">
        <v>83</v>
      </c>
      <c r="BE23" s="141">
        <f>(1-$N$21)^(1/12)-1</f>
        <v>0</v>
      </c>
    </row>
    <row r="24" spans="2:103" ht="15" x14ac:dyDescent="0.25">
      <c r="J24" s="697"/>
      <c r="L24" s="722"/>
      <c r="M24" s="678"/>
      <c r="N24" s="722"/>
    </row>
    <row r="25" spans="2:103" ht="15" x14ac:dyDescent="0.25">
      <c r="C25" s="143" t="s">
        <v>353</v>
      </c>
      <c r="J25" s="90"/>
      <c r="L25" s="697"/>
      <c r="N25" s="697"/>
    </row>
    <row r="26" spans="2:103" x14ac:dyDescent="0.3">
      <c r="J26" s="697"/>
      <c r="L26" s="697"/>
      <c r="N26" s="697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144"/>
      <c r="CF26" s="144"/>
      <c r="CG26" s="144"/>
      <c r="CH26" s="144"/>
      <c r="CI26" s="144"/>
      <c r="CJ26" s="144"/>
      <c r="CK26" s="144"/>
      <c r="CL26" s="144"/>
      <c r="CM26" s="144"/>
      <c r="CN26" s="144"/>
      <c r="CO26" s="144"/>
      <c r="CP26" s="144"/>
      <c r="CQ26" s="144"/>
      <c r="CR26" s="144"/>
      <c r="CS26" s="144"/>
      <c r="CT26" s="144"/>
      <c r="CU26" s="144"/>
      <c r="CV26" s="144"/>
      <c r="CW26" s="144"/>
    </row>
    <row r="27" spans="2:103" x14ac:dyDescent="0.3">
      <c r="B27" s="694" t="s">
        <v>342</v>
      </c>
      <c r="C27" s="405" t="s">
        <v>347</v>
      </c>
      <c r="J27" s="822"/>
      <c r="K27" s="823"/>
      <c r="L27" s="723" t="s">
        <v>339</v>
      </c>
      <c r="N27" s="697"/>
      <c r="AL27" s="144"/>
      <c r="AM27" s="144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6"/>
      <c r="CY27" s="146"/>
    </row>
    <row r="28" spans="2:103" x14ac:dyDescent="0.3">
      <c r="J28" s="697"/>
      <c r="K28" s="697"/>
      <c r="L28" s="697"/>
      <c r="M28" s="697"/>
      <c r="N28" s="697"/>
      <c r="AL28" s="144"/>
      <c r="AM28" s="144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4"/>
    </row>
    <row r="29" spans="2:103" x14ac:dyDescent="0.3">
      <c r="C29" s="134" t="s">
        <v>4</v>
      </c>
      <c r="J29" s="424"/>
      <c r="K29" s="697"/>
      <c r="L29" s="697"/>
      <c r="M29" s="697"/>
      <c r="N29" s="697"/>
      <c r="P29" s="134" t="s">
        <v>333</v>
      </c>
      <c r="AL29" s="144"/>
      <c r="AM29" s="144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4"/>
    </row>
    <row r="30" spans="2:103" x14ac:dyDescent="0.3">
      <c r="C30" s="725" t="s">
        <v>305</v>
      </c>
      <c r="O30" s="820" t="s">
        <v>342</v>
      </c>
      <c r="P30" s="724" t="s">
        <v>328</v>
      </c>
      <c r="Q30" s="724" t="s">
        <v>329</v>
      </c>
      <c r="R30" s="724" t="s">
        <v>330</v>
      </c>
      <c r="AL30" s="144"/>
      <c r="AM30" s="144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4"/>
    </row>
    <row r="31" spans="2:103" x14ac:dyDescent="0.3">
      <c r="C31" s="725" t="s">
        <v>341</v>
      </c>
      <c r="P31" s="726">
        <f>$P$13+$J$15</f>
        <v>0</v>
      </c>
      <c r="Q31" s="726">
        <f>$P$31+$L$15</f>
        <v>0</v>
      </c>
      <c r="R31" s="726">
        <f>$Q$31+$N$15</f>
        <v>0</v>
      </c>
      <c r="S31" s="311" t="s">
        <v>331</v>
      </c>
      <c r="AL31" s="144"/>
      <c r="AM31" s="144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4"/>
    </row>
    <row r="32" spans="2:103" x14ac:dyDescent="0.3">
      <c r="C32" s="725" t="s">
        <v>349</v>
      </c>
      <c r="P32" s="726" t="e">
        <f>'6. Patients'!$K$219</f>
        <v>#VALUE!</v>
      </c>
      <c r="Q32" s="726" t="e">
        <f>'6. Patients'!$O$219</f>
        <v>#VALUE!</v>
      </c>
      <c r="R32" s="726" t="e">
        <f>'6. Patients'!$S$219</f>
        <v>#VALUE!</v>
      </c>
      <c r="S32" s="311" t="s">
        <v>332</v>
      </c>
      <c r="AL32" s="144"/>
      <c r="AM32" s="144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4"/>
    </row>
    <row r="33" spans="3:101" x14ac:dyDescent="0.3">
      <c r="C33" s="725" t="s">
        <v>340</v>
      </c>
      <c r="AL33" s="144"/>
      <c r="AM33" s="144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4"/>
    </row>
    <row r="34" spans="3:101" x14ac:dyDescent="0.3">
      <c r="AL34" s="144"/>
      <c r="AM34" s="144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4"/>
    </row>
    <row r="35" spans="3:101" x14ac:dyDescent="0.3">
      <c r="AL35" s="144"/>
      <c r="AM35" s="144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4"/>
    </row>
    <row r="36" spans="3:101" x14ac:dyDescent="0.3">
      <c r="AL36" s="144"/>
      <c r="AM36" s="144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4"/>
    </row>
    <row r="37" spans="3:101" x14ac:dyDescent="0.3">
      <c r="AL37" s="144"/>
      <c r="AM37" s="144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4"/>
    </row>
    <row r="38" spans="3:101" x14ac:dyDescent="0.3">
      <c r="P38" s="137"/>
      <c r="AL38" s="144"/>
      <c r="AM38" s="144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4"/>
    </row>
    <row r="39" spans="3:101" x14ac:dyDescent="0.3">
      <c r="AL39" s="144"/>
      <c r="AM39" s="144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  <c r="CA39" s="145"/>
      <c r="CB39" s="145"/>
      <c r="CC39" s="145"/>
      <c r="CD39" s="145"/>
      <c r="CE39" s="145"/>
      <c r="CF39" s="145"/>
      <c r="CG39" s="145"/>
      <c r="CH39" s="145"/>
      <c r="CI39" s="145"/>
      <c r="CJ39" s="145"/>
      <c r="CK39" s="145"/>
      <c r="CL39" s="145"/>
      <c r="CM39" s="145"/>
      <c r="CN39" s="145"/>
      <c r="CO39" s="145"/>
      <c r="CP39" s="145"/>
      <c r="CQ39" s="145"/>
      <c r="CR39" s="145"/>
      <c r="CS39" s="145"/>
      <c r="CT39" s="145"/>
      <c r="CU39" s="145"/>
      <c r="CV39" s="145"/>
      <c r="CW39" s="144"/>
    </row>
    <row r="40" spans="3:101" x14ac:dyDescent="0.3">
      <c r="D40" s="137"/>
      <c r="AL40" s="144"/>
      <c r="AM40" s="144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4"/>
    </row>
    <row r="41" spans="3:101" x14ac:dyDescent="0.3"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4"/>
    </row>
    <row r="42" spans="3:101" x14ac:dyDescent="0.3"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4"/>
    </row>
    <row r="43" spans="3:101" x14ac:dyDescent="0.3"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4"/>
    </row>
    <row r="44" spans="3:101" x14ac:dyDescent="0.3"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4"/>
    </row>
    <row r="45" spans="3:101" x14ac:dyDescent="0.3">
      <c r="H45" s="695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4"/>
    </row>
    <row r="46" spans="3:101" x14ac:dyDescent="0.3"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4"/>
    </row>
    <row r="47" spans="3:101" x14ac:dyDescent="0.3"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4"/>
    </row>
    <row r="48" spans="3:101" x14ac:dyDescent="0.3"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44"/>
      <c r="BH48" s="144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4"/>
    </row>
    <row r="49" spans="7:101" x14ac:dyDescent="0.3"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  <c r="AV49" s="144"/>
      <c r="AW49" s="144"/>
      <c r="AX49" s="144"/>
      <c r="AY49" s="144"/>
      <c r="AZ49" s="144"/>
      <c r="BA49" s="144"/>
      <c r="BB49" s="144"/>
      <c r="BC49" s="144"/>
      <c r="BD49" s="144"/>
      <c r="BE49" s="144"/>
      <c r="BF49" s="144"/>
      <c r="BG49" s="144"/>
      <c r="BH49" s="144"/>
      <c r="BI49" s="144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4"/>
    </row>
    <row r="50" spans="7:101" x14ac:dyDescent="0.3"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4"/>
      <c r="BD50" s="144"/>
      <c r="BE50" s="144"/>
      <c r="BF50" s="144"/>
      <c r="BG50" s="144"/>
      <c r="BH50" s="144"/>
      <c r="BI50" s="144"/>
      <c r="BJ50" s="144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4"/>
    </row>
    <row r="51" spans="7:101" x14ac:dyDescent="0.3"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4"/>
    </row>
    <row r="52" spans="7:101" x14ac:dyDescent="0.3"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  <c r="BY52" s="145"/>
      <c r="BZ52" s="145"/>
      <c r="CA52" s="145"/>
      <c r="CB52" s="145"/>
      <c r="CC52" s="145"/>
      <c r="CD52" s="145"/>
      <c r="CE52" s="145"/>
      <c r="CF52" s="145"/>
      <c r="CG52" s="145"/>
      <c r="CH52" s="145"/>
      <c r="CI52" s="145"/>
      <c r="CJ52" s="145"/>
      <c r="CK52" s="145"/>
      <c r="CL52" s="145"/>
      <c r="CM52" s="145"/>
      <c r="CN52" s="145"/>
      <c r="CO52" s="145"/>
      <c r="CP52" s="145"/>
      <c r="CQ52" s="145"/>
      <c r="CR52" s="145"/>
      <c r="CS52" s="145"/>
      <c r="CT52" s="145"/>
      <c r="CU52" s="145"/>
      <c r="CV52" s="145"/>
      <c r="CW52" s="144"/>
    </row>
    <row r="53" spans="7:101" x14ac:dyDescent="0.3"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5"/>
      <c r="CA53" s="145"/>
      <c r="CB53" s="145"/>
      <c r="CC53" s="145"/>
      <c r="CD53" s="145"/>
      <c r="CE53" s="145"/>
      <c r="CF53" s="145"/>
      <c r="CG53" s="145"/>
      <c r="CH53" s="145"/>
      <c r="CI53" s="145"/>
      <c r="CJ53" s="145"/>
      <c r="CK53" s="145"/>
      <c r="CL53" s="145"/>
      <c r="CM53" s="145"/>
      <c r="CN53" s="145"/>
      <c r="CO53" s="145"/>
      <c r="CP53" s="145"/>
      <c r="CQ53" s="145"/>
      <c r="CR53" s="145"/>
      <c r="CS53" s="145"/>
      <c r="CT53" s="145"/>
      <c r="CU53" s="145"/>
      <c r="CV53" s="145"/>
      <c r="CW53" s="144"/>
    </row>
    <row r="54" spans="7:101" x14ac:dyDescent="0.3"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45"/>
      <c r="CW54" s="144"/>
    </row>
    <row r="55" spans="7:101" x14ac:dyDescent="0.3">
      <c r="G55" s="137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  <c r="CA55" s="145"/>
      <c r="CB55" s="145"/>
      <c r="CC55" s="145"/>
      <c r="CD55" s="145"/>
      <c r="CE55" s="145"/>
      <c r="CF55" s="145"/>
      <c r="CG55" s="145"/>
      <c r="CH55" s="145"/>
      <c r="CI55" s="145"/>
      <c r="CJ55" s="145"/>
      <c r="CK55" s="145"/>
      <c r="CL55" s="145"/>
      <c r="CM55" s="145"/>
      <c r="CN55" s="145"/>
      <c r="CO55" s="145"/>
      <c r="CP55" s="145"/>
      <c r="CQ55" s="145"/>
      <c r="CR55" s="145"/>
      <c r="CS55" s="145"/>
      <c r="CT55" s="145"/>
      <c r="CU55" s="145"/>
      <c r="CV55" s="145"/>
      <c r="CW55" s="144"/>
    </row>
    <row r="56" spans="7:101" x14ac:dyDescent="0.3"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  <c r="CA56" s="145"/>
      <c r="CB56" s="145"/>
      <c r="CC56" s="145"/>
      <c r="CD56" s="145"/>
      <c r="CE56" s="145"/>
      <c r="CF56" s="145"/>
      <c r="CG56" s="145"/>
      <c r="CH56" s="145"/>
      <c r="CI56" s="145"/>
      <c r="CJ56" s="145"/>
      <c r="CK56" s="145"/>
      <c r="CL56" s="145"/>
      <c r="CM56" s="145"/>
      <c r="CN56" s="145"/>
      <c r="CO56" s="145"/>
      <c r="CP56" s="145"/>
      <c r="CQ56" s="145"/>
      <c r="CR56" s="145"/>
      <c r="CS56" s="145"/>
      <c r="CT56" s="145"/>
      <c r="CU56" s="145"/>
      <c r="CV56" s="145"/>
      <c r="CW56" s="144"/>
    </row>
    <row r="57" spans="7:101" x14ac:dyDescent="0.3"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4"/>
    </row>
    <row r="58" spans="7:101" x14ac:dyDescent="0.3">
      <c r="I58" s="695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5"/>
      <c r="BT58" s="145"/>
      <c r="BU58" s="145"/>
      <c r="BV58" s="145"/>
      <c r="BW58" s="145"/>
      <c r="BX58" s="145"/>
      <c r="BY58" s="145"/>
      <c r="BZ58" s="145"/>
      <c r="CA58" s="145"/>
      <c r="CB58" s="145"/>
      <c r="CC58" s="145"/>
      <c r="CD58" s="145"/>
      <c r="CE58" s="145"/>
      <c r="CF58" s="145"/>
      <c r="CG58" s="145"/>
      <c r="CH58" s="145"/>
      <c r="CI58" s="145"/>
      <c r="CJ58" s="145"/>
      <c r="CK58" s="145"/>
      <c r="CL58" s="145"/>
      <c r="CM58" s="145"/>
      <c r="CN58" s="145"/>
      <c r="CO58" s="145"/>
      <c r="CP58" s="145"/>
      <c r="CQ58" s="145"/>
      <c r="CR58" s="145"/>
      <c r="CS58" s="145"/>
      <c r="CT58" s="145"/>
      <c r="CU58" s="145"/>
      <c r="CV58" s="145"/>
      <c r="CW58" s="144"/>
    </row>
    <row r="59" spans="7:101" x14ac:dyDescent="0.3">
      <c r="I59" s="727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5"/>
      <c r="BU59" s="145"/>
      <c r="BV59" s="145"/>
      <c r="BW59" s="145"/>
      <c r="BX59" s="145"/>
      <c r="BY59" s="145"/>
      <c r="BZ59" s="145"/>
      <c r="CA59" s="145"/>
      <c r="CB59" s="145"/>
      <c r="CC59" s="145"/>
      <c r="CD59" s="145"/>
      <c r="CE59" s="145"/>
      <c r="CF59" s="145"/>
      <c r="CG59" s="145"/>
      <c r="CH59" s="145"/>
      <c r="CI59" s="145"/>
      <c r="CJ59" s="145"/>
      <c r="CK59" s="145"/>
      <c r="CL59" s="145"/>
      <c r="CM59" s="145"/>
      <c r="CN59" s="145"/>
      <c r="CO59" s="145"/>
      <c r="CP59" s="145"/>
      <c r="CQ59" s="145"/>
      <c r="CR59" s="145"/>
      <c r="CS59" s="145"/>
      <c r="CT59" s="145"/>
      <c r="CU59" s="145"/>
      <c r="CV59" s="145"/>
      <c r="CW59" s="144"/>
    </row>
    <row r="60" spans="7:101" x14ac:dyDescent="0.3"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5"/>
      <c r="BV60" s="145"/>
      <c r="BW60" s="145"/>
      <c r="BX60" s="145"/>
      <c r="BY60" s="145"/>
      <c r="BZ60" s="145"/>
      <c r="CA60" s="145"/>
      <c r="CB60" s="145"/>
      <c r="CC60" s="145"/>
      <c r="CD60" s="145"/>
      <c r="CE60" s="145"/>
      <c r="CF60" s="145"/>
      <c r="CG60" s="145"/>
      <c r="CH60" s="145"/>
      <c r="CI60" s="145"/>
      <c r="CJ60" s="145"/>
      <c r="CK60" s="145"/>
      <c r="CL60" s="145"/>
      <c r="CM60" s="145"/>
      <c r="CN60" s="145"/>
      <c r="CO60" s="145"/>
      <c r="CP60" s="145"/>
      <c r="CQ60" s="145"/>
      <c r="CR60" s="145"/>
      <c r="CS60" s="145"/>
      <c r="CT60" s="145"/>
      <c r="CU60" s="145"/>
      <c r="CV60" s="145"/>
      <c r="CW60" s="144"/>
    </row>
    <row r="61" spans="7:101" x14ac:dyDescent="0.3"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144"/>
      <c r="BI61" s="144"/>
      <c r="BJ61" s="144"/>
      <c r="BK61" s="144"/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5"/>
      <c r="BW61" s="145"/>
      <c r="BX61" s="145"/>
      <c r="BY61" s="145"/>
      <c r="BZ61" s="145"/>
      <c r="CA61" s="145"/>
      <c r="CB61" s="145"/>
      <c r="CC61" s="145"/>
      <c r="CD61" s="145"/>
      <c r="CE61" s="145"/>
      <c r="CF61" s="145"/>
      <c r="CG61" s="145"/>
      <c r="CH61" s="145"/>
      <c r="CI61" s="145"/>
      <c r="CJ61" s="145"/>
      <c r="CK61" s="145"/>
      <c r="CL61" s="145"/>
      <c r="CM61" s="145"/>
      <c r="CN61" s="145"/>
      <c r="CO61" s="145"/>
      <c r="CP61" s="145"/>
      <c r="CQ61" s="145"/>
      <c r="CR61" s="145"/>
      <c r="CS61" s="145"/>
      <c r="CT61" s="145"/>
      <c r="CU61" s="145"/>
      <c r="CV61" s="145"/>
      <c r="CW61" s="144"/>
    </row>
    <row r="62" spans="7:101" x14ac:dyDescent="0.3"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5"/>
      <c r="BX62" s="145"/>
      <c r="BY62" s="145"/>
      <c r="BZ62" s="145"/>
      <c r="CA62" s="145"/>
      <c r="CB62" s="145"/>
      <c r="CC62" s="145"/>
      <c r="CD62" s="145"/>
      <c r="CE62" s="145"/>
      <c r="CF62" s="145"/>
      <c r="CG62" s="145"/>
      <c r="CH62" s="145"/>
      <c r="CI62" s="145"/>
      <c r="CJ62" s="145"/>
      <c r="CK62" s="145"/>
      <c r="CL62" s="145"/>
      <c r="CM62" s="145"/>
      <c r="CN62" s="145"/>
      <c r="CO62" s="145"/>
      <c r="CP62" s="145"/>
      <c r="CQ62" s="145"/>
      <c r="CR62" s="145"/>
      <c r="CS62" s="145"/>
      <c r="CT62" s="145"/>
      <c r="CU62" s="145"/>
      <c r="CV62" s="145"/>
      <c r="CW62" s="144"/>
    </row>
    <row r="63" spans="7:101" x14ac:dyDescent="0.3"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5"/>
      <c r="BY63" s="145"/>
      <c r="BZ63" s="145"/>
      <c r="CA63" s="145"/>
      <c r="CB63" s="145"/>
      <c r="CC63" s="145"/>
      <c r="CD63" s="145"/>
      <c r="CE63" s="145"/>
      <c r="CF63" s="145"/>
      <c r="CG63" s="145"/>
      <c r="CH63" s="145"/>
      <c r="CI63" s="145"/>
      <c r="CJ63" s="145"/>
      <c r="CK63" s="145"/>
      <c r="CL63" s="145"/>
      <c r="CM63" s="145"/>
      <c r="CN63" s="145"/>
      <c r="CO63" s="145"/>
      <c r="CP63" s="145"/>
      <c r="CQ63" s="145"/>
      <c r="CR63" s="145"/>
      <c r="CS63" s="145"/>
      <c r="CT63" s="145"/>
      <c r="CU63" s="145"/>
      <c r="CV63" s="145"/>
      <c r="CW63" s="144"/>
    </row>
    <row r="64" spans="7:101" x14ac:dyDescent="0.3"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5"/>
      <c r="BZ64" s="145"/>
      <c r="CA64" s="145"/>
      <c r="CB64" s="145"/>
      <c r="CC64" s="145"/>
      <c r="CD64" s="145"/>
      <c r="CE64" s="145"/>
      <c r="CF64" s="145"/>
      <c r="CG64" s="145"/>
      <c r="CH64" s="145"/>
      <c r="CI64" s="145"/>
      <c r="CJ64" s="145"/>
      <c r="CK64" s="145"/>
      <c r="CL64" s="145"/>
      <c r="CM64" s="145"/>
      <c r="CN64" s="145"/>
      <c r="CO64" s="145"/>
      <c r="CP64" s="145"/>
      <c r="CQ64" s="145"/>
      <c r="CR64" s="145"/>
      <c r="CS64" s="145"/>
      <c r="CT64" s="145"/>
      <c r="CU64" s="145"/>
      <c r="CV64" s="145"/>
      <c r="CW64" s="144"/>
    </row>
    <row r="65" spans="38:101" x14ac:dyDescent="0.3"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44"/>
      <c r="BH65" s="144"/>
      <c r="BI65" s="144"/>
      <c r="BJ65" s="144"/>
      <c r="BK65" s="144"/>
      <c r="BL65" s="144"/>
      <c r="BM65" s="144"/>
      <c r="BN65" s="144"/>
      <c r="BO65" s="144"/>
      <c r="BP65" s="144"/>
      <c r="BQ65" s="144"/>
      <c r="BR65" s="144"/>
      <c r="BS65" s="144"/>
      <c r="BT65" s="144"/>
      <c r="BU65" s="144"/>
      <c r="BV65" s="144"/>
      <c r="BW65" s="144"/>
      <c r="BX65" s="144"/>
      <c r="BY65" s="144"/>
      <c r="BZ65" s="145"/>
      <c r="CA65" s="145"/>
      <c r="CB65" s="145"/>
      <c r="CC65" s="145"/>
      <c r="CD65" s="145"/>
      <c r="CE65" s="145"/>
      <c r="CF65" s="145"/>
      <c r="CG65" s="145"/>
      <c r="CH65" s="145"/>
      <c r="CI65" s="145"/>
      <c r="CJ65" s="145"/>
      <c r="CK65" s="145"/>
      <c r="CL65" s="145"/>
      <c r="CM65" s="145"/>
      <c r="CN65" s="145"/>
      <c r="CO65" s="145"/>
      <c r="CP65" s="145"/>
      <c r="CQ65" s="145"/>
      <c r="CR65" s="145"/>
      <c r="CS65" s="145"/>
      <c r="CT65" s="145"/>
      <c r="CU65" s="145"/>
      <c r="CV65" s="145"/>
      <c r="CW65" s="144"/>
    </row>
    <row r="66" spans="38:101" x14ac:dyDescent="0.3"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44"/>
      <c r="BH66" s="144"/>
      <c r="BI66" s="144"/>
      <c r="BJ66" s="144"/>
      <c r="BK66" s="144"/>
      <c r="BL66" s="144"/>
      <c r="BM66" s="144"/>
      <c r="BN66" s="144"/>
      <c r="BO66" s="144"/>
      <c r="BP66" s="144"/>
      <c r="BQ66" s="144"/>
      <c r="BR66" s="144"/>
      <c r="BS66" s="144"/>
      <c r="BT66" s="144"/>
      <c r="BU66" s="144"/>
      <c r="BV66" s="144"/>
      <c r="BW66" s="144"/>
      <c r="BX66" s="144"/>
      <c r="BY66" s="144"/>
      <c r="BZ66" s="144"/>
      <c r="CA66" s="145"/>
      <c r="CB66" s="145"/>
      <c r="CC66" s="145"/>
      <c r="CD66" s="145"/>
      <c r="CE66" s="145"/>
      <c r="CF66" s="145"/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5"/>
      <c r="CS66" s="145"/>
      <c r="CT66" s="145"/>
      <c r="CU66" s="145"/>
      <c r="CV66" s="145"/>
      <c r="CW66" s="144"/>
    </row>
    <row r="67" spans="38:101" x14ac:dyDescent="0.3"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5"/>
      <c r="CC67" s="145"/>
      <c r="CD67" s="145"/>
      <c r="CE67" s="145"/>
      <c r="CF67" s="145"/>
      <c r="CG67" s="145"/>
      <c r="CH67" s="145"/>
      <c r="CI67" s="145"/>
      <c r="CJ67" s="145"/>
      <c r="CK67" s="145"/>
      <c r="CL67" s="145"/>
      <c r="CM67" s="145"/>
      <c r="CN67" s="145"/>
      <c r="CO67" s="145"/>
      <c r="CP67" s="145"/>
      <c r="CQ67" s="145"/>
      <c r="CR67" s="145"/>
      <c r="CS67" s="145"/>
      <c r="CT67" s="145"/>
      <c r="CU67" s="145"/>
      <c r="CV67" s="145"/>
      <c r="CW67" s="144"/>
    </row>
    <row r="68" spans="38:101" x14ac:dyDescent="0.3"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44"/>
      <c r="BH68" s="144"/>
      <c r="BI68" s="144"/>
      <c r="BJ68" s="144"/>
      <c r="BK68" s="144"/>
      <c r="BL68" s="144"/>
      <c r="BM68" s="144"/>
      <c r="BN68" s="144"/>
      <c r="BO68" s="144"/>
      <c r="BP68" s="144"/>
      <c r="BQ68" s="144"/>
      <c r="BR68" s="144"/>
      <c r="BS68" s="144"/>
      <c r="BT68" s="144"/>
      <c r="BU68" s="144"/>
      <c r="BV68" s="144"/>
      <c r="BW68" s="144"/>
      <c r="BX68" s="144"/>
      <c r="BY68" s="144"/>
      <c r="BZ68" s="144"/>
      <c r="CA68" s="144"/>
      <c r="CB68" s="144"/>
      <c r="CC68" s="145"/>
      <c r="CD68" s="145"/>
      <c r="CE68" s="145"/>
      <c r="CF68" s="145"/>
      <c r="CG68" s="145"/>
      <c r="CH68" s="145"/>
      <c r="CI68" s="145"/>
      <c r="CJ68" s="145"/>
      <c r="CK68" s="145"/>
      <c r="CL68" s="145"/>
      <c r="CM68" s="145"/>
      <c r="CN68" s="145"/>
      <c r="CO68" s="145"/>
      <c r="CP68" s="145"/>
      <c r="CQ68" s="145"/>
      <c r="CR68" s="145"/>
      <c r="CS68" s="145"/>
      <c r="CT68" s="145"/>
      <c r="CU68" s="145"/>
      <c r="CV68" s="145"/>
      <c r="CW68" s="144"/>
    </row>
    <row r="69" spans="38:101" x14ac:dyDescent="0.3"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  <c r="AX69" s="144"/>
      <c r="AY69" s="144"/>
      <c r="AZ69" s="144"/>
      <c r="BA69" s="144"/>
      <c r="BB69" s="144"/>
      <c r="BC69" s="144"/>
      <c r="BD69" s="144"/>
      <c r="BE69" s="144"/>
      <c r="BF69" s="144"/>
      <c r="BG69" s="144"/>
      <c r="BH69" s="144"/>
      <c r="BI69" s="144"/>
      <c r="BJ69" s="144"/>
      <c r="BK69" s="144"/>
      <c r="BL69" s="144"/>
      <c r="BM69" s="144"/>
      <c r="BN69" s="144"/>
      <c r="BO69" s="144"/>
      <c r="BP69" s="144"/>
      <c r="BQ69" s="144"/>
      <c r="BR69" s="144"/>
      <c r="BS69" s="144"/>
      <c r="BT69" s="144"/>
      <c r="BU69" s="144"/>
      <c r="BV69" s="144"/>
      <c r="BW69" s="144"/>
      <c r="BX69" s="144"/>
      <c r="BY69" s="144"/>
      <c r="BZ69" s="144"/>
      <c r="CA69" s="144"/>
      <c r="CB69" s="144"/>
      <c r="CC69" s="144"/>
      <c r="CD69" s="145"/>
      <c r="CE69" s="145"/>
      <c r="CF69" s="145"/>
      <c r="CG69" s="145"/>
      <c r="CH69" s="145"/>
      <c r="CI69" s="145"/>
      <c r="CJ69" s="145"/>
      <c r="CK69" s="145"/>
      <c r="CL69" s="145"/>
      <c r="CM69" s="145"/>
      <c r="CN69" s="145"/>
      <c r="CO69" s="145"/>
      <c r="CP69" s="145"/>
      <c r="CQ69" s="145"/>
      <c r="CR69" s="145"/>
      <c r="CS69" s="145"/>
      <c r="CT69" s="145"/>
      <c r="CU69" s="145"/>
      <c r="CV69" s="145"/>
      <c r="CW69" s="144"/>
    </row>
    <row r="70" spans="38:101" x14ac:dyDescent="0.3"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5"/>
      <c r="CF70" s="145"/>
      <c r="CG70" s="145"/>
      <c r="CH70" s="145"/>
      <c r="CI70" s="145"/>
      <c r="CJ70" s="145"/>
      <c r="CK70" s="145"/>
      <c r="CL70" s="145"/>
      <c r="CM70" s="145"/>
      <c r="CN70" s="145"/>
      <c r="CO70" s="145"/>
      <c r="CP70" s="145"/>
      <c r="CQ70" s="145"/>
      <c r="CR70" s="145"/>
      <c r="CS70" s="145"/>
      <c r="CT70" s="145"/>
      <c r="CU70" s="145"/>
      <c r="CV70" s="145"/>
      <c r="CW70" s="144"/>
    </row>
    <row r="71" spans="38:101" x14ac:dyDescent="0.3"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4"/>
      <c r="BZ71" s="144"/>
      <c r="CA71" s="144"/>
      <c r="CB71" s="144"/>
      <c r="CC71" s="144"/>
      <c r="CD71" s="144"/>
      <c r="CE71" s="144"/>
      <c r="CF71" s="145"/>
      <c r="CG71" s="145"/>
      <c r="CH71" s="145"/>
      <c r="CI71" s="145"/>
      <c r="CJ71" s="145"/>
      <c r="CK71" s="145"/>
      <c r="CL71" s="145"/>
      <c r="CM71" s="145"/>
      <c r="CN71" s="145"/>
      <c r="CO71" s="145"/>
      <c r="CP71" s="145"/>
      <c r="CQ71" s="145"/>
      <c r="CR71" s="145"/>
      <c r="CS71" s="145"/>
      <c r="CT71" s="145"/>
      <c r="CU71" s="145"/>
      <c r="CV71" s="145"/>
      <c r="CW71" s="144"/>
    </row>
    <row r="72" spans="38:101" x14ac:dyDescent="0.3"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5"/>
      <c r="CH72" s="145"/>
      <c r="CI72" s="145"/>
      <c r="CJ72" s="145"/>
      <c r="CK72" s="145"/>
      <c r="CL72" s="145"/>
      <c r="CM72" s="145"/>
      <c r="CN72" s="145"/>
      <c r="CO72" s="145"/>
      <c r="CP72" s="145"/>
      <c r="CQ72" s="145"/>
      <c r="CR72" s="145"/>
      <c r="CS72" s="145"/>
      <c r="CT72" s="145"/>
      <c r="CU72" s="145"/>
      <c r="CV72" s="145"/>
      <c r="CW72" s="144"/>
    </row>
    <row r="73" spans="38:101" x14ac:dyDescent="0.3"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144"/>
      <c r="CH73" s="145"/>
      <c r="CI73" s="145"/>
      <c r="CJ73" s="145"/>
      <c r="CK73" s="145"/>
      <c r="CL73" s="145"/>
      <c r="CM73" s="145"/>
      <c r="CN73" s="145"/>
      <c r="CO73" s="145"/>
      <c r="CP73" s="145"/>
      <c r="CQ73" s="145"/>
      <c r="CR73" s="145"/>
      <c r="CS73" s="145"/>
      <c r="CT73" s="145"/>
      <c r="CU73" s="145"/>
      <c r="CV73" s="145"/>
      <c r="CW73" s="144"/>
    </row>
    <row r="74" spans="38:101" x14ac:dyDescent="0.3"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  <c r="AX74" s="144"/>
      <c r="AY74" s="144"/>
      <c r="AZ74" s="144"/>
      <c r="BA74" s="144"/>
      <c r="BB74" s="144"/>
      <c r="BC74" s="144"/>
      <c r="BD74" s="144"/>
      <c r="BE74" s="144"/>
      <c r="BF74" s="144"/>
      <c r="BG74" s="144"/>
      <c r="BH74" s="144"/>
      <c r="BI74" s="144"/>
      <c r="BJ74" s="144"/>
      <c r="BK74" s="144"/>
      <c r="BL74" s="144"/>
      <c r="BM74" s="144"/>
      <c r="BN74" s="144"/>
      <c r="BO74" s="144"/>
      <c r="BP74" s="144"/>
      <c r="BQ74" s="144"/>
      <c r="BR74" s="144"/>
      <c r="BS74" s="144"/>
      <c r="BT74" s="144"/>
      <c r="BU74" s="144"/>
      <c r="BV74" s="144"/>
      <c r="BW74" s="144"/>
      <c r="BX74" s="144"/>
      <c r="BY74" s="144"/>
      <c r="BZ74" s="144"/>
      <c r="CA74" s="144"/>
      <c r="CB74" s="144"/>
      <c r="CC74" s="144"/>
      <c r="CD74" s="144"/>
      <c r="CE74" s="144"/>
      <c r="CF74" s="144"/>
      <c r="CG74" s="144"/>
      <c r="CH74" s="144"/>
      <c r="CI74" s="145"/>
      <c r="CJ74" s="145"/>
      <c r="CK74" s="145"/>
      <c r="CL74" s="145"/>
      <c r="CM74" s="145"/>
      <c r="CN74" s="145"/>
      <c r="CO74" s="145"/>
      <c r="CP74" s="145"/>
      <c r="CQ74" s="145"/>
      <c r="CR74" s="145"/>
      <c r="CS74" s="145"/>
      <c r="CT74" s="145"/>
      <c r="CU74" s="145"/>
      <c r="CV74" s="145"/>
      <c r="CW74" s="144"/>
    </row>
    <row r="75" spans="38:101" x14ac:dyDescent="0.3"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4"/>
      <c r="BH75" s="144"/>
      <c r="BI75" s="144"/>
      <c r="BJ75" s="144"/>
      <c r="BK75" s="144"/>
      <c r="BL75" s="144"/>
      <c r="BM75" s="144"/>
      <c r="BN75" s="144"/>
      <c r="BO75" s="144"/>
      <c r="BP75" s="144"/>
      <c r="BQ75" s="144"/>
      <c r="BR75" s="144"/>
      <c r="BS75" s="144"/>
      <c r="BT75" s="144"/>
      <c r="BU75" s="144"/>
      <c r="BV75" s="144"/>
      <c r="BW75" s="144"/>
      <c r="BX75" s="144"/>
      <c r="BY75" s="144"/>
      <c r="BZ75" s="144"/>
      <c r="CA75" s="144"/>
      <c r="CB75" s="144"/>
      <c r="CC75" s="144"/>
      <c r="CD75" s="144"/>
      <c r="CE75" s="144"/>
      <c r="CF75" s="144"/>
      <c r="CG75" s="144"/>
      <c r="CH75" s="144"/>
      <c r="CI75" s="144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4"/>
    </row>
    <row r="76" spans="38:101" x14ac:dyDescent="0.3"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44"/>
      <c r="BH76" s="144"/>
      <c r="BI76" s="144"/>
      <c r="BJ76" s="144"/>
      <c r="BK76" s="144"/>
      <c r="BL76" s="144"/>
      <c r="BM76" s="144"/>
      <c r="BN76" s="144"/>
      <c r="BO76" s="144"/>
      <c r="BP76" s="144"/>
      <c r="BQ76" s="144"/>
      <c r="BR76" s="144"/>
      <c r="BS76" s="144"/>
      <c r="BT76" s="144"/>
      <c r="BU76" s="144"/>
      <c r="BV76" s="144"/>
      <c r="BW76" s="144"/>
      <c r="BX76" s="144"/>
      <c r="BY76" s="144"/>
      <c r="BZ76" s="144"/>
      <c r="CA76" s="144"/>
      <c r="CB76" s="144"/>
      <c r="CC76" s="144"/>
      <c r="CD76" s="144"/>
      <c r="CE76" s="144"/>
      <c r="CF76" s="144"/>
      <c r="CG76" s="144"/>
      <c r="CH76" s="144"/>
      <c r="CI76" s="144"/>
      <c r="CJ76" s="144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4"/>
    </row>
    <row r="77" spans="38:101" x14ac:dyDescent="0.3"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4"/>
      <c r="BH77" s="144"/>
      <c r="BI77" s="144"/>
      <c r="BJ77" s="144"/>
      <c r="BK77" s="144"/>
      <c r="BL77" s="144"/>
      <c r="BM77" s="144"/>
      <c r="BN77" s="144"/>
      <c r="BO77" s="144"/>
      <c r="BP77" s="144"/>
      <c r="BQ77" s="144"/>
      <c r="BR77" s="144"/>
      <c r="BS77" s="144"/>
      <c r="BT77" s="144"/>
      <c r="BU77" s="144"/>
      <c r="BV77" s="144"/>
      <c r="BW77" s="144"/>
      <c r="BX77" s="144"/>
      <c r="BY77" s="144"/>
      <c r="BZ77" s="144"/>
      <c r="CA77" s="144"/>
      <c r="CB77" s="144"/>
      <c r="CC77" s="144"/>
      <c r="CD77" s="144"/>
      <c r="CE77" s="144"/>
      <c r="CF77" s="144"/>
      <c r="CG77" s="144"/>
      <c r="CH77" s="144"/>
      <c r="CI77" s="144"/>
      <c r="CJ77" s="144"/>
      <c r="CK77" s="144"/>
      <c r="CL77" s="145"/>
      <c r="CM77" s="145"/>
      <c r="CN77" s="145"/>
      <c r="CO77" s="145"/>
      <c r="CP77" s="145"/>
      <c r="CQ77" s="145"/>
      <c r="CR77" s="145"/>
      <c r="CS77" s="145"/>
      <c r="CT77" s="145"/>
      <c r="CU77" s="145"/>
      <c r="CV77" s="145"/>
      <c r="CW77" s="144"/>
    </row>
    <row r="78" spans="38:101" x14ac:dyDescent="0.3"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  <c r="AV78" s="144"/>
      <c r="AW78" s="144"/>
      <c r="AX78" s="144"/>
      <c r="AY78" s="144"/>
      <c r="AZ78" s="144"/>
      <c r="BA78" s="144"/>
      <c r="BB78" s="144"/>
      <c r="BC78" s="144"/>
      <c r="BD78" s="144"/>
      <c r="BE78" s="144"/>
      <c r="BF78" s="144"/>
      <c r="BG78" s="144"/>
      <c r="BH78" s="144"/>
      <c r="BI78" s="144"/>
      <c r="BJ78" s="144"/>
      <c r="BK78" s="144"/>
      <c r="BL78" s="144"/>
      <c r="BM78" s="144"/>
      <c r="BN78" s="144"/>
      <c r="BO78" s="144"/>
      <c r="BP78" s="144"/>
      <c r="BQ78" s="144"/>
      <c r="BR78" s="144"/>
      <c r="BS78" s="144"/>
      <c r="BT78" s="144"/>
      <c r="BU78" s="144"/>
      <c r="BV78" s="144"/>
      <c r="BW78" s="144"/>
      <c r="BX78" s="144"/>
      <c r="BY78" s="144"/>
      <c r="BZ78" s="144"/>
      <c r="CA78" s="144"/>
      <c r="CB78" s="144"/>
      <c r="CC78" s="144"/>
      <c r="CD78" s="144"/>
      <c r="CE78" s="144"/>
      <c r="CF78" s="144"/>
      <c r="CG78" s="144"/>
      <c r="CH78" s="144"/>
      <c r="CI78" s="144"/>
      <c r="CJ78" s="144"/>
      <c r="CK78" s="144"/>
      <c r="CL78" s="144"/>
      <c r="CM78" s="145"/>
      <c r="CN78" s="145"/>
      <c r="CO78" s="145"/>
      <c r="CP78" s="145"/>
      <c r="CQ78" s="145"/>
      <c r="CR78" s="145"/>
      <c r="CS78" s="145"/>
      <c r="CT78" s="145"/>
      <c r="CU78" s="145"/>
      <c r="CV78" s="145"/>
      <c r="CW78" s="144"/>
    </row>
    <row r="79" spans="38:101" x14ac:dyDescent="0.3"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4"/>
      <c r="BZ79" s="144"/>
      <c r="CA79" s="144"/>
      <c r="CB79" s="144"/>
      <c r="CC79" s="144"/>
      <c r="CD79" s="144"/>
      <c r="CE79" s="144"/>
      <c r="CF79" s="144"/>
      <c r="CG79" s="144"/>
      <c r="CH79" s="144"/>
      <c r="CI79" s="144"/>
      <c r="CJ79" s="144"/>
      <c r="CK79" s="144"/>
      <c r="CL79" s="144"/>
      <c r="CM79" s="144"/>
      <c r="CN79" s="145"/>
      <c r="CO79" s="145"/>
      <c r="CP79" s="145"/>
      <c r="CQ79" s="145"/>
      <c r="CR79" s="145"/>
      <c r="CS79" s="145"/>
      <c r="CT79" s="145"/>
      <c r="CU79" s="145"/>
      <c r="CV79" s="145"/>
      <c r="CW79" s="144"/>
    </row>
    <row r="80" spans="38:101" x14ac:dyDescent="0.3"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4"/>
      <c r="BZ80" s="144"/>
      <c r="CA80" s="144"/>
      <c r="CB80" s="144"/>
      <c r="CC80" s="144"/>
      <c r="CD80" s="144"/>
      <c r="CE80" s="144"/>
      <c r="CF80" s="144"/>
      <c r="CG80" s="144"/>
      <c r="CH80" s="144"/>
      <c r="CI80" s="144"/>
      <c r="CJ80" s="144"/>
      <c r="CK80" s="144"/>
      <c r="CL80" s="144"/>
      <c r="CM80" s="144"/>
      <c r="CN80" s="144"/>
      <c r="CO80" s="145"/>
      <c r="CP80" s="145"/>
      <c r="CQ80" s="145"/>
      <c r="CR80" s="145"/>
      <c r="CS80" s="145"/>
      <c r="CT80" s="145"/>
      <c r="CU80" s="145"/>
      <c r="CV80" s="145"/>
      <c r="CW80" s="144"/>
    </row>
    <row r="81" spans="38:101" x14ac:dyDescent="0.3"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44"/>
      <c r="BH81" s="144"/>
      <c r="BI81" s="144"/>
      <c r="BJ81" s="144"/>
      <c r="BK81" s="144"/>
      <c r="BL81" s="144"/>
      <c r="BM81" s="144"/>
      <c r="BN81" s="144"/>
      <c r="BO81" s="144"/>
      <c r="BP81" s="144"/>
      <c r="BQ81" s="144"/>
      <c r="BR81" s="144"/>
      <c r="BS81" s="144"/>
      <c r="BT81" s="144"/>
      <c r="BU81" s="144"/>
      <c r="BV81" s="144"/>
      <c r="BW81" s="144"/>
      <c r="BX81" s="144"/>
      <c r="BY81" s="144"/>
      <c r="BZ81" s="144"/>
      <c r="CA81" s="144"/>
      <c r="CB81" s="144"/>
      <c r="CC81" s="144"/>
      <c r="CD81" s="144"/>
      <c r="CE81" s="144"/>
      <c r="CF81" s="144"/>
      <c r="CG81" s="144"/>
      <c r="CH81" s="144"/>
      <c r="CI81" s="144"/>
      <c r="CJ81" s="144"/>
      <c r="CK81" s="144"/>
      <c r="CL81" s="144"/>
      <c r="CM81" s="144"/>
      <c r="CN81" s="144"/>
      <c r="CO81" s="144"/>
      <c r="CP81" s="145"/>
      <c r="CQ81" s="145"/>
      <c r="CR81" s="145"/>
      <c r="CS81" s="145"/>
      <c r="CT81" s="145"/>
      <c r="CU81" s="145"/>
      <c r="CV81" s="145"/>
      <c r="CW81" s="144"/>
    </row>
    <row r="82" spans="38:101" x14ac:dyDescent="0.3"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  <c r="BK82" s="144"/>
      <c r="BL82" s="144"/>
      <c r="BM82" s="144"/>
      <c r="BN82" s="144"/>
      <c r="BO82" s="144"/>
      <c r="BP82" s="144"/>
      <c r="BQ82" s="144"/>
      <c r="BR82" s="144"/>
      <c r="BS82" s="144"/>
      <c r="BT82" s="144"/>
      <c r="BU82" s="144"/>
      <c r="BV82" s="144"/>
      <c r="BW82" s="144"/>
      <c r="BX82" s="144"/>
      <c r="BY82" s="144"/>
      <c r="BZ82" s="144"/>
      <c r="CA82" s="144"/>
      <c r="CB82" s="144"/>
      <c r="CC82" s="144"/>
      <c r="CD82" s="144"/>
      <c r="CE82" s="144"/>
      <c r="CF82" s="144"/>
      <c r="CG82" s="144"/>
      <c r="CH82" s="144"/>
      <c r="CI82" s="144"/>
      <c r="CJ82" s="144"/>
      <c r="CK82" s="144"/>
      <c r="CL82" s="144"/>
      <c r="CM82" s="144"/>
      <c r="CN82" s="144"/>
      <c r="CO82" s="144"/>
      <c r="CP82" s="144"/>
      <c r="CQ82" s="145"/>
      <c r="CR82" s="145"/>
      <c r="CS82" s="145"/>
      <c r="CT82" s="145"/>
      <c r="CU82" s="145"/>
      <c r="CV82" s="145"/>
      <c r="CW82" s="144"/>
    </row>
    <row r="83" spans="38:101" x14ac:dyDescent="0.3"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4"/>
      <c r="BH83" s="144"/>
      <c r="BI83" s="144"/>
      <c r="BJ83" s="144"/>
      <c r="BK83" s="144"/>
      <c r="BL83" s="144"/>
      <c r="BM83" s="144"/>
      <c r="BN83" s="144"/>
      <c r="BO83" s="144"/>
      <c r="BP83" s="144"/>
      <c r="BQ83" s="144"/>
      <c r="BR83" s="144"/>
      <c r="BS83" s="144"/>
      <c r="BT83" s="144"/>
      <c r="BU83" s="144"/>
      <c r="BV83" s="144"/>
      <c r="BW83" s="144"/>
      <c r="BX83" s="144"/>
      <c r="BY83" s="144"/>
      <c r="BZ83" s="144"/>
      <c r="CA83" s="144"/>
      <c r="CB83" s="144"/>
      <c r="CC83" s="144"/>
      <c r="CD83" s="144"/>
      <c r="CE83" s="144"/>
      <c r="CF83" s="144"/>
      <c r="CG83" s="144"/>
      <c r="CH83" s="144"/>
      <c r="CI83" s="144"/>
      <c r="CJ83" s="144"/>
      <c r="CK83" s="144"/>
      <c r="CL83" s="144"/>
      <c r="CM83" s="144"/>
      <c r="CN83" s="144"/>
      <c r="CO83" s="144"/>
      <c r="CP83" s="144"/>
      <c r="CQ83" s="144"/>
      <c r="CR83" s="145"/>
      <c r="CS83" s="145"/>
      <c r="CT83" s="145"/>
      <c r="CU83" s="145"/>
      <c r="CV83" s="145"/>
      <c r="CW83" s="144"/>
    </row>
    <row r="84" spans="38:101" x14ac:dyDescent="0.3"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  <c r="CM84" s="144"/>
      <c r="CN84" s="144"/>
      <c r="CO84" s="144"/>
      <c r="CP84" s="144"/>
      <c r="CQ84" s="144"/>
      <c r="CR84" s="144"/>
      <c r="CS84" s="145"/>
      <c r="CT84" s="145"/>
      <c r="CU84" s="145"/>
      <c r="CV84" s="145"/>
      <c r="CW84" s="144"/>
    </row>
    <row r="85" spans="38:101" x14ac:dyDescent="0.3"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44"/>
      <c r="BH85" s="144"/>
      <c r="BI85" s="144"/>
      <c r="BJ85" s="144"/>
      <c r="BK85" s="144"/>
      <c r="BL85" s="144"/>
      <c r="BM85" s="144"/>
      <c r="BN85" s="144"/>
      <c r="BO85" s="144"/>
      <c r="BP85" s="144"/>
      <c r="BQ85" s="144"/>
      <c r="BR85" s="144"/>
      <c r="BS85" s="144"/>
      <c r="BT85" s="144"/>
      <c r="BU85" s="144"/>
      <c r="BV85" s="144"/>
      <c r="BW85" s="144"/>
      <c r="BX85" s="144"/>
      <c r="BY85" s="144"/>
      <c r="BZ85" s="144"/>
      <c r="CA85" s="144"/>
      <c r="CB85" s="144"/>
      <c r="CC85" s="144"/>
      <c r="CD85" s="144"/>
      <c r="CE85" s="144"/>
      <c r="CF85" s="144"/>
      <c r="CG85" s="144"/>
      <c r="CH85" s="144"/>
      <c r="CI85" s="144"/>
      <c r="CJ85" s="144"/>
      <c r="CK85" s="144"/>
      <c r="CL85" s="144"/>
      <c r="CM85" s="144"/>
      <c r="CN85" s="144"/>
      <c r="CO85" s="144"/>
      <c r="CP85" s="144"/>
      <c r="CQ85" s="144"/>
      <c r="CR85" s="144"/>
      <c r="CS85" s="144"/>
      <c r="CT85" s="145"/>
      <c r="CU85" s="145"/>
      <c r="CV85" s="145"/>
      <c r="CW85" s="144"/>
    </row>
    <row r="86" spans="38:101" x14ac:dyDescent="0.3"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  <c r="AV86" s="144"/>
      <c r="AW86" s="144"/>
      <c r="AX86" s="144"/>
      <c r="AY86" s="144"/>
      <c r="AZ86" s="144"/>
      <c r="BA86" s="144"/>
      <c r="BB86" s="144"/>
      <c r="BC86" s="144"/>
      <c r="BD86" s="144"/>
      <c r="BE86" s="144"/>
      <c r="BF86" s="144"/>
      <c r="BG86" s="144"/>
      <c r="BH86" s="144"/>
      <c r="BI86" s="144"/>
      <c r="BJ86" s="144"/>
      <c r="BK86" s="144"/>
      <c r="BL86" s="144"/>
      <c r="BM86" s="144"/>
      <c r="BN86" s="144"/>
      <c r="BO86" s="144"/>
      <c r="BP86" s="144"/>
      <c r="BQ86" s="144"/>
      <c r="BR86" s="144"/>
      <c r="BS86" s="144"/>
      <c r="BT86" s="144"/>
      <c r="BU86" s="144"/>
      <c r="BV86" s="144"/>
      <c r="BW86" s="144"/>
      <c r="BX86" s="144"/>
      <c r="BY86" s="144"/>
      <c r="BZ86" s="144"/>
      <c r="CA86" s="144"/>
      <c r="CB86" s="144"/>
      <c r="CC86" s="144"/>
      <c r="CD86" s="144"/>
      <c r="CE86" s="144"/>
      <c r="CF86" s="144"/>
      <c r="CG86" s="144"/>
      <c r="CH86" s="144"/>
      <c r="CI86" s="144"/>
      <c r="CJ86" s="144"/>
      <c r="CK86" s="144"/>
      <c r="CL86" s="144"/>
      <c r="CM86" s="144"/>
      <c r="CN86" s="144"/>
      <c r="CO86" s="144"/>
      <c r="CP86" s="144"/>
      <c r="CQ86" s="144"/>
      <c r="CR86" s="144"/>
      <c r="CS86" s="144"/>
      <c r="CT86" s="144"/>
      <c r="CU86" s="145"/>
      <c r="CV86" s="145"/>
      <c r="CW86" s="144"/>
    </row>
    <row r="87" spans="38:101" x14ac:dyDescent="0.3"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44"/>
      <c r="BH87" s="144"/>
      <c r="BI87" s="144"/>
      <c r="BJ87" s="144"/>
      <c r="BK87" s="144"/>
      <c r="BL87" s="144"/>
      <c r="BM87" s="144"/>
      <c r="BN87" s="144"/>
      <c r="BO87" s="144"/>
      <c r="BP87" s="144"/>
      <c r="BQ87" s="144"/>
      <c r="BR87" s="144"/>
      <c r="BS87" s="144"/>
      <c r="BT87" s="144"/>
      <c r="BU87" s="144"/>
      <c r="BV87" s="144"/>
      <c r="BW87" s="144"/>
      <c r="BX87" s="144"/>
      <c r="BY87" s="144"/>
      <c r="BZ87" s="144"/>
      <c r="CA87" s="144"/>
      <c r="CB87" s="144"/>
      <c r="CC87" s="144"/>
      <c r="CD87" s="144"/>
      <c r="CE87" s="144"/>
      <c r="CF87" s="144"/>
      <c r="CG87" s="144"/>
      <c r="CH87" s="144"/>
      <c r="CI87" s="144"/>
      <c r="CJ87" s="144"/>
      <c r="CK87" s="144"/>
      <c r="CL87" s="144"/>
      <c r="CM87" s="144"/>
      <c r="CN87" s="144"/>
      <c r="CO87" s="144"/>
      <c r="CP87" s="144"/>
      <c r="CQ87" s="144"/>
      <c r="CR87" s="144"/>
      <c r="CS87" s="144"/>
      <c r="CT87" s="144"/>
      <c r="CU87" s="144"/>
      <c r="CV87" s="145"/>
      <c r="CW87" s="144"/>
    </row>
    <row r="88" spans="38:101" x14ac:dyDescent="0.3">
      <c r="AL88" s="144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  <c r="CC88" s="145"/>
      <c r="CD88" s="145"/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45"/>
      <c r="CW88" s="144"/>
    </row>
    <row r="89" spans="38:101" x14ac:dyDescent="0.3"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</row>
    <row r="90" spans="38:101" x14ac:dyDescent="0.3"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  <c r="CM90" s="144"/>
      <c r="CN90" s="144"/>
      <c r="CO90" s="144"/>
      <c r="CP90" s="144"/>
      <c r="CQ90" s="144"/>
      <c r="CR90" s="144"/>
      <c r="CS90" s="144"/>
      <c r="CT90" s="144"/>
      <c r="CU90" s="144"/>
      <c r="CV90" s="144"/>
      <c r="CW90" s="144"/>
    </row>
    <row r="91" spans="38:101" x14ac:dyDescent="0.3"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44"/>
      <c r="BH91" s="144"/>
      <c r="BI91" s="144"/>
      <c r="BJ91" s="144"/>
      <c r="BK91" s="144"/>
      <c r="BL91" s="144"/>
      <c r="BM91" s="144"/>
      <c r="BN91" s="144"/>
      <c r="BO91" s="144"/>
      <c r="BP91" s="144"/>
      <c r="BQ91" s="144"/>
      <c r="BR91" s="144"/>
      <c r="BS91" s="144"/>
      <c r="BT91" s="144"/>
      <c r="BU91" s="144"/>
      <c r="BV91" s="144"/>
      <c r="BW91" s="144"/>
      <c r="BX91" s="144"/>
      <c r="BY91" s="144"/>
      <c r="BZ91" s="144"/>
      <c r="CA91" s="144"/>
      <c r="CB91" s="144"/>
      <c r="CC91" s="144"/>
      <c r="CD91" s="144"/>
      <c r="CE91" s="144"/>
      <c r="CF91" s="144"/>
      <c r="CG91" s="144"/>
      <c r="CH91" s="144"/>
      <c r="CI91" s="144"/>
      <c r="CJ91" s="144"/>
      <c r="CK91" s="144"/>
      <c r="CL91" s="144"/>
      <c r="CM91" s="144"/>
      <c r="CN91" s="144"/>
      <c r="CO91" s="144"/>
      <c r="CP91" s="144"/>
      <c r="CQ91" s="144"/>
      <c r="CR91" s="144"/>
      <c r="CS91" s="144"/>
      <c r="CT91" s="144"/>
      <c r="CU91" s="144"/>
      <c r="CV91" s="144"/>
      <c r="CW91" s="144"/>
    </row>
  </sheetData>
  <sheetProtection sheet="1" objects="1" scenarios="1"/>
  <mergeCells count="1">
    <mergeCell ref="J27:K27"/>
  </mergeCells>
  <dataValidations count="3">
    <dataValidation type="list" allowBlank="1" showInputMessage="1" showErrorMessage="1" sqref="J23">
      <formula1>"Yes, No"</formula1>
    </dataValidation>
    <dataValidation type="date" allowBlank="1" showInputMessage="1" showErrorMessage="1" sqref="J11">
      <formula1>1</formula1>
      <formula2>401404</formula2>
    </dataValidation>
    <dataValidation type="list" allowBlank="1" showInputMessage="1" showErrorMessage="1" sqref="J27:K27">
      <formula1>$C$31:$C$33</formula1>
    </dataValidation>
  </dataValidations>
  <pageMargins left="0.7" right="0.7" top="0.75" bottom="0.75" header="0.3" footer="0.3"/>
  <pageSetup orientation="portrait" r:id="rId1"/>
  <ignoredErrors>
    <ignoredError sqref="L23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B2:AN283"/>
  <sheetViews>
    <sheetView showGridLines="0" zoomScale="7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3" sqref="B3"/>
    </sheetView>
  </sheetViews>
  <sheetFormatPr defaultColWidth="9.109375" defaultRowHeight="14.4" outlineLevelRow="1" x14ac:dyDescent="0.3"/>
  <cols>
    <col min="1" max="2" width="1.6640625" style="106" customWidth="1"/>
    <col min="3" max="3" width="39.6640625" style="106" bestFit="1" customWidth="1"/>
    <col min="4" max="4" width="4.44140625" style="106" customWidth="1"/>
    <col min="5" max="5" width="10.109375" style="106" customWidth="1"/>
    <col min="6" max="6" width="9.6640625" style="106" bestFit="1" customWidth="1"/>
    <col min="7" max="7" width="9.5546875" style="106" bestFit="1" customWidth="1"/>
    <col min="8" max="8" width="9.33203125" style="106" bestFit="1" customWidth="1"/>
    <col min="9" max="9" width="10" style="106" bestFit="1" customWidth="1"/>
    <col min="10" max="10" width="9.5546875" style="106" bestFit="1" customWidth="1"/>
    <col min="11" max="11" width="8.6640625" style="106" bestFit="1" customWidth="1"/>
    <col min="12" max="12" width="10" style="106" bestFit="1" customWidth="1"/>
    <col min="13" max="13" width="8.44140625" style="106" bestFit="1" customWidth="1"/>
    <col min="14" max="14" width="9.5546875" style="106" bestFit="1" customWidth="1"/>
    <col min="15" max="15" width="9.6640625" style="106" bestFit="1" customWidth="1"/>
    <col min="16" max="16" width="10" style="106" bestFit="1" customWidth="1"/>
    <col min="17" max="17" width="9.5546875" style="106" bestFit="1" customWidth="1"/>
    <col min="18" max="18" width="9.6640625" style="106" bestFit="1" customWidth="1"/>
    <col min="19" max="19" width="9.5546875" style="106" bestFit="1" customWidth="1"/>
    <col min="20" max="20" width="9.33203125" style="106" bestFit="1" customWidth="1"/>
    <col min="21" max="21" width="10" style="106" bestFit="1" customWidth="1"/>
    <col min="22" max="22" width="9.5546875" style="106" customWidth="1"/>
    <col min="23" max="25" width="10" style="106" customWidth="1"/>
    <col min="26" max="26" width="9.5546875" style="106" customWidth="1"/>
    <col min="27" max="27" width="9.6640625" style="106" customWidth="1"/>
    <col min="28" max="28" width="10" style="106" customWidth="1"/>
    <col min="29" max="29" width="9.5546875" style="106" customWidth="1"/>
    <col min="30" max="30" width="9.6640625" style="106" customWidth="1"/>
    <col min="31" max="31" width="9.5546875" style="106" customWidth="1"/>
    <col min="32" max="32" width="9.33203125" style="106" customWidth="1"/>
    <col min="33" max="33" width="10" style="106" customWidth="1"/>
    <col min="34" max="34" width="9.5546875" style="106" customWidth="1"/>
    <col min="35" max="35" width="8.6640625" style="106" customWidth="1"/>
    <col min="36" max="37" width="10" style="106" customWidth="1"/>
    <col min="38" max="38" width="9.5546875" style="106" customWidth="1"/>
    <col min="39" max="39" width="9.6640625" style="106" customWidth="1"/>
    <col min="40" max="40" width="10" style="106" customWidth="1"/>
    <col min="41" max="45" width="13" style="106" customWidth="1"/>
    <col min="46" max="16384" width="9.109375" style="106"/>
  </cols>
  <sheetData>
    <row r="2" spans="2:40" s="133" customFormat="1" ht="26.25" x14ac:dyDescent="0.4">
      <c r="B2" s="132" t="s">
        <v>400</v>
      </c>
    </row>
    <row r="3" spans="2:40" ht="15" x14ac:dyDescent="0.25">
      <c r="E3" s="336"/>
    </row>
    <row r="4" spans="2:40" ht="15" x14ac:dyDescent="0.25">
      <c r="C4" s="337" t="s">
        <v>148</v>
      </c>
      <c r="E4" s="134"/>
    </row>
    <row r="5" spans="2:40" ht="15" x14ac:dyDescent="0.25">
      <c r="C5" s="108">
        <v>42856</v>
      </c>
      <c r="E5" s="406" t="s">
        <v>365</v>
      </c>
    </row>
    <row r="7" spans="2:40" ht="15" x14ac:dyDescent="0.25">
      <c r="E7" s="338">
        <f>'8. SOH &amp; Pipeline'!F7</f>
        <v>0</v>
      </c>
      <c r="F7" s="338">
        <f>'8. SOH &amp; Pipeline'!G7</f>
        <v>31</v>
      </c>
      <c r="G7" s="338">
        <f>'8. SOH &amp; Pipeline'!H7</f>
        <v>62</v>
      </c>
      <c r="H7" s="338">
        <f>'8. SOH &amp; Pipeline'!I7</f>
        <v>93</v>
      </c>
      <c r="I7" s="338">
        <f>'8. SOH &amp; Pipeline'!J7</f>
        <v>123</v>
      </c>
      <c r="J7" s="338">
        <f>'8. SOH &amp; Pipeline'!K7</f>
        <v>154</v>
      </c>
      <c r="K7" s="338">
        <f>'8. SOH &amp; Pipeline'!L7</f>
        <v>184</v>
      </c>
      <c r="L7" s="338">
        <f>'8. SOH &amp; Pipeline'!M7</f>
        <v>215</v>
      </c>
      <c r="M7" s="338">
        <f>'8. SOH &amp; Pipeline'!N7</f>
        <v>246</v>
      </c>
      <c r="N7" s="338">
        <f>'8. SOH &amp; Pipeline'!O7</f>
        <v>276</v>
      </c>
      <c r="O7" s="338">
        <f>'8. SOH &amp; Pipeline'!P7</f>
        <v>307</v>
      </c>
      <c r="P7" s="338">
        <f>'8. SOH &amp; Pipeline'!Q7</f>
        <v>337</v>
      </c>
      <c r="Q7" s="338">
        <f>'8. SOH &amp; Pipeline'!R7</f>
        <v>368</v>
      </c>
      <c r="R7" s="338">
        <f>'8. SOH &amp; Pipeline'!S7</f>
        <v>399</v>
      </c>
      <c r="S7" s="338">
        <f>'8. SOH &amp; Pipeline'!T7</f>
        <v>427</v>
      </c>
      <c r="T7" s="338">
        <f>'8. SOH &amp; Pipeline'!U7</f>
        <v>458</v>
      </c>
      <c r="U7" s="338">
        <f>'8. SOH &amp; Pipeline'!V7</f>
        <v>488</v>
      </c>
      <c r="V7" s="338">
        <f>'8. SOH &amp; Pipeline'!W7</f>
        <v>519</v>
      </c>
      <c r="W7" s="338">
        <f>'8. SOH &amp; Pipeline'!X7</f>
        <v>549</v>
      </c>
      <c r="X7" s="338">
        <f>'8. SOH &amp; Pipeline'!Y7</f>
        <v>580</v>
      </c>
      <c r="Y7" s="338">
        <f>'8. SOH &amp; Pipeline'!Z7</f>
        <v>611</v>
      </c>
      <c r="Z7" s="338">
        <f>'8. SOH &amp; Pipeline'!AA7</f>
        <v>641</v>
      </c>
      <c r="AA7" s="338">
        <f>'8. SOH &amp; Pipeline'!AB7</f>
        <v>672</v>
      </c>
      <c r="AB7" s="338">
        <f>'8. SOH &amp; Pipeline'!AC7</f>
        <v>702</v>
      </c>
      <c r="AC7" s="338">
        <f>'8. SOH &amp; Pipeline'!AD7</f>
        <v>733</v>
      </c>
      <c r="AD7" s="338">
        <f>'8. SOH &amp; Pipeline'!AE7</f>
        <v>764</v>
      </c>
      <c r="AE7" s="338">
        <f>'8. SOH &amp; Pipeline'!AF7</f>
        <v>792</v>
      </c>
      <c r="AF7" s="338">
        <f>'8. SOH &amp; Pipeline'!AG7</f>
        <v>823</v>
      </c>
      <c r="AG7" s="338">
        <f>'8. SOH &amp; Pipeline'!AH7</f>
        <v>853</v>
      </c>
      <c r="AH7" s="338">
        <f>'8. SOH &amp; Pipeline'!AI7</f>
        <v>884</v>
      </c>
      <c r="AI7" s="338">
        <f>'8. SOH &amp; Pipeline'!AJ7</f>
        <v>914</v>
      </c>
      <c r="AJ7" s="338">
        <f>'8. SOH &amp; Pipeline'!AK7</f>
        <v>945</v>
      </c>
      <c r="AK7" s="338">
        <f>'8. SOH &amp; Pipeline'!AL7</f>
        <v>976</v>
      </c>
      <c r="AL7" s="338">
        <f>'8. SOH &amp; Pipeline'!AM7</f>
        <v>1006</v>
      </c>
      <c r="AM7" s="338">
        <f>'8. SOH &amp; Pipeline'!AN7</f>
        <v>1037</v>
      </c>
      <c r="AN7" s="338">
        <f>'8. SOH &amp; Pipeline'!AO7</f>
        <v>1067</v>
      </c>
    </row>
    <row r="8" spans="2:40" ht="15" x14ac:dyDescent="0.25">
      <c r="B8" s="328" t="s">
        <v>162</v>
      </c>
      <c r="C8" s="329"/>
      <c r="E8" s="339" t="str">
        <f t="shared" ref="E8:AN8" si="0">IF(E7&lt;$C$5,"Y","N")</f>
        <v>Y</v>
      </c>
      <c r="F8" s="340" t="str">
        <f t="shared" si="0"/>
        <v>Y</v>
      </c>
      <c r="G8" s="340" t="str">
        <f t="shared" si="0"/>
        <v>Y</v>
      </c>
      <c r="H8" s="340" t="str">
        <f t="shared" si="0"/>
        <v>Y</v>
      </c>
      <c r="I8" s="340" t="str">
        <f t="shared" si="0"/>
        <v>Y</v>
      </c>
      <c r="J8" s="340" t="str">
        <f t="shared" si="0"/>
        <v>Y</v>
      </c>
      <c r="K8" s="340" t="str">
        <f t="shared" si="0"/>
        <v>Y</v>
      </c>
      <c r="L8" s="340" t="str">
        <f t="shared" si="0"/>
        <v>Y</v>
      </c>
      <c r="M8" s="340" t="str">
        <f t="shared" si="0"/>
        <v>Y</v>
      </c>
      <c r="N8" s="340" t="str">
        <f t="shared" si="0"/>
        <v>Y</v>
      </c>
      <c r="O8" s="340" t="str">
        <f t="shared" si="0"/>
        <v>Y</v>
      </c>
      <c r="P8" s="340" t="str">
        <f t="shared" si="0"/>
        <v>Y</v>
      </c>
      <c r="Q8" s="340" t="str">
        <f t="shared" si="0"/>
        <v>Y</v>
      </c>
      <c r="R8" s="340" t="str">
        <f t="shared" si="0"/>
        <v>Y</v>
      </c>
      <c r="S8" s="340" t="str">
        <f t="shared" si="0"/>
        <v>Y</v>
      </c>
      <c r="T8" s="340" t="str">
        <f t="shared" si="0"/>
        <v>Y</v>
      </c>
      <c r="U8" s="340" t="str">
        <f t="shared" si="0"/>
        <v>Y</v>
      </c>
      <c r="V8" s="340" t="str">
        <f t="shared" si="0"/>
        <v>Y</v>
      </c>
      <c r="W8" s="340" t="str">
        <f t="shared" si="0"/>
        <v>Y</v>
      </c>
      <c r="X8" s="340" t="str">
        <f t="shared" si="0"/>
        <v>Y</v>
      </c>
      <c r="Y8" s="340" t="str">
        <f t="shared" si="0"/>
        <v>Y</v>
      </c>
      <c r="Z8" s="340" t="str">
        <f t="shared" si="0"/>
        <v>Y</v>
      </c>
      <c r="AA8" s="340" t="str">
        <f t="shared" si="0"/>
        <v>Y</v>
      </c>
      <c r="AB8" s="340" t="str">
        <f t="shared" si="0"/>
        <v>Y</v>
      </c>
      <c r="AC8" s="340" t="str">
        <f t="shared" si="0"/>
        <v>Y</v>
      </c>
      <c r="AD8" s="340" t="str">
        <f t="shared" si="0"/>
        <v>Y</v>
      </c>
      <c r="AE8" s="340" t="str">
        <f t="shared" si="0"/>
        <v>Y</v>
      </c>
      <c r="AF8" s="340" t="str">
        <f t="shared" si="0"/>
        <v>Y</v>
      </c>
      <c r="AG8" s="340" t="str">
        <f t="shared" si="0"/>
        <v>Y</v>
      </c>
      <c r="AH8" s="340" t="str">
        <f t="shared" si="0"/>
        <v>Y</v>
      </c>
      <c r="AI8" s="340" t="str">
        <f t="shared" si="0"/>
        <v>Y</v>
      </c>
      <c r="AJ8" s="340" t="str">
        <f t="shared" si="0"/>
        <v>Y</v>
      </c>
      <c r="AK8" s="340" t="str">
        <f t="shared" si="0"/>
        <v>Y</v>
      </c>
      <c r="AL8" s="340" t="str">
        <f t="shared" si="0"/>
        <v>Y</v>
      </c>
      <c r="AM8" s="340" t="str">
        <f t="shared" si="0"/>
        <v>Y</v>
      </c>
      <c r="AN8" s="340" t="str">
        <f t="shared" si="0"/>
        <v>Y</v>
      </c>
    </row>
    <row r="9" spans="2:40" ht="15" x14ac:dyDescent="0.25">
      <c r="B9" s="257"/>
      <c r="C9" s="257" t="str">
        <f>'7. Consumption'!C9</f>
        <v>3TC 0 - susp - dose in ml</v>
      </c>
      <c r="E9" s="335">
        <f>(IF(E$8="Y",0,
MAX(0,'7. Consumption'!AZ9-(D182+'8. SOH &amp; Pipeline'!F119-'7. Consumption'!H9+MIN(0,(SUM('7. Consumption'!$G9:G9)-'8. SOH &amp; Pipeline'!F9))))))</f>
        <v>0</v>
      </c>
      <c r="F9" s="335">
        <f>(IF(F$8="Y",0,
MAX(0,'7. Consumption'!BA9-(E182+'8. SOH &amp; Pipeline'!G119-'7. Consumption'!I9+MIN(0,(SUM('7. Consumption'!$G9:H9)-'8. SOH &amp; Pipeline'!G9))))))</f>
        <v>0</v>
      </c>
      <c r="G9" s="335">
        <f>(IF(G$8="Y",0,
MAX(0,'7. Consumption'!BB9-(F182+'8. SOH &amp; Pipeline'!H119-'7. Consumption'!J9+MIN(0,(SUM('7. Consumption'!$G9:I9)-'8. SOH &amp; Pipeline'!H9))))))</f>
        <v>0</v>
      </c>
      <c r="H9" s="335">
        <f>(IF(H$8="Y",0,
MAX(0,'7. Consumption'!BC9-(G182+'8. SOH &amp; Pipeline'!I119-'7. Consumption'!K9+MIN(0,(SUM('7. Consumption'!$G9:J9)-'8. SOH &amp; Pipeline'!I9))))))</f>
        <v>0</v>
      </c>
      <c r="I9" s="335">
        <f>(IF(I$8="Y",0,
MAX(0,'7. Consumption'!BD9-(H182+'8. SOH &amp; Pipeline'!J119-'7. Consumption'!L9+MIN(0,(SUM('7. Consumption'!$G9:K9)-'8. SOH &amp; Pipeline'!J9))))))</f>
        <v>0</v>
      </c>
      <c r="J9" s="335">
        <f>(IF(J$8="Y",0,
MAX(0,'7. Consumption'!BE9-(I182+'8. SOH &amp; Pipeline'!K119-'7. Consumption'!M9+MIN(0,(SUM('7. Consumption'!$G9:L9)-'8. SOH &amp; Pipeline'!K9))))))</f>
        <v>0</v>
      </c>
      <c r="K9" s="335">
        <f>(IF(K$8="Y",0,
MAX(0,'7. Consumption'!BF9-(J182+'8. SOH &amp; Pipeline'!L119-'7. Consumption'!N9+MIN(0,(SUM('7. Consumption'!$G9:M9)-'8. SOH &amp; Pipeline'!L9))))))</f>
        <v>0</v>
      </c>
      <c r="L9" s="335">
        <f>(IF(L$8="Y",0,
MAX(0,'7. Consumption'!BG9-(K182+'8. SOH &amp; Pipeline'!M119-'7. Consumption'!O9+MIN(0,(SUM('7. Consumption'!$G9:N9)-'8. SOH &amp; Pipeline'!M9))))))</f>
        <v>0</v>
      </c>
      <c r="M9" s="335">
        <f>(IF(M$8="Y",0,
MAX(0,'7. Consumption'!BH9-(L182+'8. SOH &amp; Pipeline'!N119-'7. Consumption'!P9+MIN(0,(SUM('7. Consumption'!$G9:O9)-'8. SOH &amp; Pipeline'!N9))))))</f>
        <v>0</v>
      </c>
      <c r="N9" s="341">
        <f>(IF(N$8="Y",0,
MAX(0,'7. Consumption'!BI9-(M182+'8. SOH &amp; Pipeline'!O119-'7. Consumption'!Q9+MIN(0,(SUM('7. Consumption'!$G9:P9)-'8. SOH &amp; Pipeline'!O9))))))</f>
        <v>0</v>
      </c>
      <c r="O9" s="341">
        <f>(IF(O$8="Y",0,
MAX(0,'7. Consumption'!BJ9-(N182+'8. SOH &amp; Pipeline'!P119-'7. Consumption'!R9+MIN(0,(SUM('7. Consumption'!$G9:Q9)-'8. SOH &amp; Pipeline'!P9))))))</f>
        <v>0</v>
      </c>
      <c r="P9" s="341">
        <f>(IF(P$8="Y",0,
MAX(0,'7. Consumption'!BK9-(O182+'8. SOH &amp; Pipeline'!Q119-'7. Consumption'!S9+MIN(0,(SUM('7. Consumption'!$G9:R9)-'8. SOH &amp; Pipeline'!Q9))))))</f>
        <v>0</v>
      </c>
      <c r="Q9" s="341">
        <f>(IF(Q$8="Y",0,
MAX(0,'7. Consumption'!BL9-(P182+'8. SOH &amp; Pipeline'!R119-'7. Consumption'!T9+MIN(0,(SUM('7. Consumption'!$G9:S9)-'8. SOH &amp; Pipeline'!R9))))))</f>
        <v>0</v>
      </c>
      <c r="R9" s="341">
        <f>(IF(R$8="Y",0,
MAX(0,'7. Consumption'!BM9-(Q182+'8. SOH &amp; Pipeline'!S119-'7. Consumption'!U9+MIN(0,(SUM('7. Consumption'!$G9:T9)-'8. SOH &amp; Pipeline'!S9))))))</f>
        <v>0</v>
      </c>
      <c r="S9" s="335">
        <f>(IF(S$8="Y",0,
MAX(0,'7. Consumption'!BN9-(R182+'8. SOH &amp; Pipeline'!T119-'7. Consumption'!V9+MIN(0,(SUM('7. Consumption'!$G9:U9)-'8. SOH &amp; Pipeline'!T9))))))</f>
        <v>0</v>
      </c>
      <c r="T9" s="335">
        <f>(IF(T$8="Y",0,
MAX(0,'7. Consumption'!BO9-(S182+'8. SOH &amp; Pipeline'!U119-'7. Consumption'!W9+MIN(0,(SUM('7. Consumption'!$G9:V9)-'8. SOH &amp; Pipeline'!U9))))))</f>
        <v>0</v>
      </c>
      <c r="U9" s="335">
        <f>(IF(U$8="Y",0,
MAX(0,'7. Consumption'!BP9-(T182+'8. SOH &amp; Pipeline'!V119-'7. Consumption'!X9+MIN(0,(SUM('7. Consumption'!$G9:W9)-'8. SOH &amp; Pipeline'!V9))))))</f>
        <v>0</v>
      </c>
      <c r="V9" s="335">
        <f>(IF(V$8="Y",0,
MAX(0,'7. Consumption'!BQ9-(U182+'8. SOH &amp; Pipeline'!W119-'7. Consumption'!Y9+MIN(0,(SUM('7. Consumption'!$G9:X9)-'8. SOH &amp; Pipeline'!W9))))))</f>
        <v>0</v>
      </c>
      <c r="W9" s="335">
        <f>(IF(W$8="Y",0,
MAX(0,'7. Consumption'!BR9-(V182+'8. SOH &amp; Pipeline'!X119-'7. Consumption'!Z9+MIN(0,(SUM('7. Consumption'!$G9:Y9)-'8. SOH &amp; Pipeline'!X9))))))</f>
        <v>0</v>
      </c>
      <c r="X9" s="335">
        <f>(IF(X$8="Y",0,
MAX(0,'7. Consumption'!BS9-(W182+'8. SOH &amp; Pipeline'!Y119-'7. Consumption'!AA9+MIN(0,(SUM('7. Consumption'!$G9:Z9)-'8. SOH &amp; Pipeline'!Y9))))))</f>
        <v>0</v>
      </c>
      <c r="Y9" s="335">
        <f>(IF(Y$8="Y",0,
MAX(0,'7. Consumption'!BT9-(X182+'8. SOH &amp; Pipeline'!Z119-'7. Consumption'!AB9+MIN(0,(SUM('7. Consumption'!$G9:AA9)-'8. SOH &amp; Pipeline'!Z9))))))</f>
        <v>0</v>
      </c>
      <c r="Z9" s="335">
        <f>(IF(Z$8="Y",0,
MAX(0,'7. Consumption'!BU9-(Y182+'8. SOH &amp; Pipeline'!AA119-'7. Consumption'!AC9+MIN(0,(SUM('7. Consumption'!$G9:AB9)-'8. SOH &amp; Pipeline'!AA9))))))</f>
        <v>0</v>
      </c>
      <c r="AA9" s="335">
        <f>(IF(AA$8="Y",0,
MAX(0,'7. Consumption'!BV9-(Z182+'8. SOH &amp; Pipeline'!AB119-'7. Consumption'!AD9+MIN(0,(SUM('7. Consumption'!$G9:AC9)-'8. SOH &amp; Pipeline'!AB9))))))</f>
        <v>0</v>
      </c>
      <c r="AB9" s="335">
        <f>(IF(AB$8="Y",0,
MAX(0,'7. Consumption'!BW9-(AA182+'8. SOH &amp; Pipeline'!AC119-'7. Consumption'!AE9+MIN(0,(SUM('7. Consumption'!$G9:AD9)-'8. SOH &amp; Pipeline'!AC9))))))</f>
        <v>0</v>
      </c>
      <c r="AC9" s="335">
        <f>(IF(AC$8="Y",0,
MAX(0,'7. Consumption'!BX9-(AB182+'8. SOH &amp; Pipeline'!AD119-'7. Consumption'!AF9+MIN(0,(SUM('7. Consumption'!$G9:AE9)-'8. SOH &amp; Pipeline'!AD9))))))</f>
        <v>0</v>
      </c>
      <c r="AD9" s="335">
        <f>(IF(AD$8="Y",0,
MAX(0,'7. Consumption'!BY9-(AC182+'8. SOH &amp; Pipeline'!AE119-'7. Consumption'!AG9+MIN(0,(SUM('7. Consumption'!$G9:AF9)-'8. SOH &amp; Pipeline'!AE9))))))</f>
        <v>0</v>
      </c>
      <c r="AE9" s="335">
        <f>(IF(AE$8="Y",0,
MAX(0,'7. Consumption'!BZ9-(AD182+'8. SOH &amp; Pipeline'!AF119-'7. Consumption'!AH9+MIN(0,(SUM('7. Consumption'!$G9:AG9)-'8. SOH &amp; Pipeline'!AF9))))))</f>
        <v>0</v>
      </c>
      <c r="AF9" s="335">
        <f>(IF(AF$8="Y",0,
MAX(0,'7. Consumption'!CA9-(AE182+'8. SOH &amp; Pipeline'!AG119-'7. Consumption'!AI9+MIN(0,(SUM('7. Consumption'!$G9:AH9)-'8. SOH &amp; Pipeline'!AG9))))))</f>
        <v>0</v>
      </c>
      <c r="AG9" s="335">
        <f>(IF(AG$8="Y",0,
MAX(0,'7. Consumption'!CB9-(AF182+'8. SOH &amp; Pipeline'!AH119-'7. Consumption'!AJ9+MIN(0,(SUM('7. Consumption'!$G9:AI9)-'8. SOH &amp; Pipeline'!AH9))))))</f>
        <v>0</v>
      </c>
      <c r="AH9" s="335">
        <f>(IF(AH$8="Y",0,
MAX(0,'7. Consumption'!CC9-(AG182+'8. SOH &amp; Pipeline'!AI119-'7. Consumption'!AK9+MIN(0,(SUM('7. Consumption'!$G9:AJ9)-'8. SOH &amp; Pipeline'!AI9))))))</f>
        <v>0</v>
      </c>
      <c r="AI9" s="335">
        <f>(IF(AI$8="Y",0,
MAX(0,'7. Consumption'!CD9-(AH182+'8. SOH &amp; Pipeline'!AJ119-'7. Consumption'!AL9+MIN(0,(SUM('7. Consumption'!$G9:AK9)-'8. SOH &amp; Pipeline'!AJ9))))))</f>
        <v>0</v>
      </c>
      <c r="AJ9" s="335">
        <f>(IF(AJ$8="Y",0,
MAX(0,'7. Consumption'!CE9-(AI182+'8. SOH &amp; Pipeline'!AK119-'7. Consumption'!AM9+MIN(0,(SUM('7. Consumption'!$G9:AL9)-'8. SOH &amp; Pipeline'!AK9))))))</f>
        <v>0</v>
      </c>
      <c r="AK9" s="335">
        <f>(IF(AK$8="Y",0,
MAX(0,'7. Consumption'!CF9-(AJ182+'8. SOH &amp; Pipeline'!AL119-'7. Consumption'!AN9+MIN(0,(SUM('7. Consumption'!$G9:AM9)-'8. SOH &amp; Pipeline'!AL9))))))</f>
        <v>0</v>
      </c>
      <c r="AL9" s="335">
        <f>(IF(AL$8="Y",0,
MAX(0,'7. Consumption'!CG9-(AK182+'8. SOH &amp; Pipeline'!AM119-'7. Consumption'!AO9+MIN(0,(SUM('7. Consumption'!$G9:AN9)-'8. SOH &amp; Pipeline'!AM9))))))</f>
        <v>0</v>
      </c>
      <c r="AM9" s="335">
        <f>(IF(AM$8="Y",0,
MAX(0,'7. Consumption'!CH9-(AL182+'8. SOH &amp; Pipeline'!AN119-'7. Consumption'!AP9+MIN(0,(SUM('7. Consumption'!$G9:AO9)-'8. SOH &amp; Pipeline'!AN9))))))</f>
        <v>0</v>
      </c>
      <c r="AN9" s="335">
        <f>(IF(AN$8="Y",0,
MAX(0,'7. Consumption'!CI9-(AM182+'8. SOH &amp; Pipeline'!AO119-'7. Consumption'!AQ9+MIN(0,(SUM('7. Consumption'!$G9:AP9)-'8. SOH &amp; Pipeline'!AO9))))))</f>
        <v>0</v>
      </c>
    </row>
    <row r="10" spans="2:40" ht="15" x14ac:dyDescent="0.25">
      <c r="B10" s="257"/>
      <c r="C10" s="257" t="str">
        <f>'7. Consumption'!C10</f>
        <v>3TC 150 - tab</v>
      </c>
      <c r="E10" s="335">
        <f>(IF(E$8="Y",0,
MAX(0,'7. Consumption'!AZ10-(D183+'8. SOH &amp; Pipeline'!F120-'7. Consumption'!H10+MIN(0,(SUM('7. Consumption'!$G10:G10)-'8. SOH &amp; Pipeline'!F10))))))</f>
        <v>0</v>
      </c>
      <c r="F10" s="335">
        <f>(IF(F$8="Y",0,
MAX(0,'7. Consumption'!BA10-(E183+'8. SOH &amp; Pipeline'!G120-'7. Consumption'!I10+MIN(0,(SUM('7. Consumption'!$G10:H10)-'8. SOH &amp; Pipeline'!G10))))))</f>
        <v>0</v>
      </c>
      <c r="G10" s="335">
        <f>(IF(G$8="Y",0,
MAX(0,'7. Consumption'!BB10-(F183+'8. SOH &amp; Pipeline'!H120-'7. Consumption'!J10+MIN(0,(SUM('7. Consumption'!$G10:I10)-'8. SOH &amp; Pipeline'!H10))))))</f>
        <v>0</v>
      </c>
      <c r="H10" s="335">
        <f>(IF(H$8="Y",0,
MAX(0,'7. Consumption'!BC10-(G183+'8. SOH &amp; Pipeline'!I120-'7. Consumption'!K10+MIN(0,(SUM('7. Consumption'!$G10:J10)-'8. SOH &amp; Pipeline'!I10))))))</f>
        <v>0</v>
      </c>
      <c r="I10" s="335">
        <f>(IF(I$8="Y",0,
MAX(0,'7. Consumption'!BD10-(H183+'8. SOH &amp; Pipeline'!J120-'7. Consumption'!L10+MIN(0,(SUM('7. Consumption'!$G10:K10)-'8. SOH &amp; Pipeline'!J10))))))</f>
        <v>0</v>
      </c>
      <c r="J10" s="335">
        <f>(IF(J$8="Y",0,
MAX(0,'7. Consumption'!BE10-(I183+'8. SOH &amp; Pipeline'!K120-'7. Consumption'!M10+MIN(0,(SUM('7. Consumption'!$G10:L10)-'8. SOH &amp; Pipeline'!K10))))))</f>
        <v>0</v>
      </c>
      <c r="K10" s="335">
        <f>(IF(K$8="Y",0,
MAX(0,'7. Consumption'!BF10-(J183+'8. SOH &amp; Pipeline'!L120-'7. Consumption'!N10+MIN(0,(SUM('7. Consumption'!$G10:M10)-'8. SOH &amp; Pipeline'!L10))))))</f>
        <v>0</v>
      </c>
      <c r="L10" s="335">
        <f>(IF(L$8="Y",0,
MAX(0,'7. Consumption'!BG10-(K183+'8. SOH &amp; Pipeline'!M120-'7. Consumption'!O10+MIN(0,(SUM('7. Consumption'!$G10:N10)-'8. SOH &amp; Pipeline'!M10))))))</f>
        <v>0</v>
      </c>
      <c r="M10" s="341">
        <f>(IF(M$8="Y",0,
MAX(0,'7. Consumption'!BH10-(L183+'8. SOH &amp; Pipeline'!N120-'7. Consumption'!P10+MIN(0,(SUM('7. Consumption'!$G10:O10)-'8. SOH &amp; Pipeline'!N10))))))</f>
        <v>0</v>
      </c>
      <c r="N10" s="341">
        <f>(IF(N$8="Y",0,
MAX(0,'7. Consumption'!BI10-(M183+'8. SOH &amp; Pipeline'!O120-'7. Consumption'!Q10+MIN(0,(SUM('7. Consumption'!$G10:P10)-'8. SOH &amp; Pipeline'!O10))))))</f>
        <v>0</v>
      </c>
      <c r="O10" s="341">
        <f>(IF(O$8="Y",0,
MAX(0,'7. Consumption'!BJ10-(N183+'8. SOH &amp; Pipeline'!P120-'7. Consumption'!R10+MIN(0,(SUM('7. Consumption'!$G10:Q10)-'8. SOH &amp; Pipeline'!P10))))))</f>
        <v>0</v>
      </c>
      <c r="P10" s="341">
        <f>(IF(P$8="Y",0,
MAX(0,'7. Consumption'!BK10-(O183+'8. SOH &amp; Pipeline'!Q120-'7. Consumption'!S10+MIN(0,(SUM('7. Consumption'!$G10:R10)-'8. SOH &amp; Pipeline'!Q10))))))</f>
        <v>0</v>
      </c>
      <c r="Q10" s="341">
        <f>(IF(Q$8="Y",0,
MAX(0,'7. Consumption'!BL10-(P183+'8. SOH &amp; Pipeline'!R120-'7. Consumption'!T10+MIN(0,(SUM('7. Consumption'!$G10:S10)-'8. SOH &amp; Pipeline'!R10))))))</f>
        <v>0</v>
      </c>
      <c r="R10" s="341">
        <f>(IF(R$8="Y",0,
MAX(0,'7. Consumption'!BM10-(Q183+'8. SOH &amp; Pipeline'!S120-'7. Consumption'!U10+MIN(0,(SUM('7. Consumption'!$G10:T10)-'8. SOH &amp; Pipeline'!S10))))))</f>
        <v>0</v>
      </c>
      <c r="S10" s="335">
        <f>(IF(S$8="Y",0,
MAX(0,'7. Consumption'!BN10-(R183+'8. SOH &amp; Pipeline'!T120-'7. Consumption'!V10+MIN(0,(SUM('7. Consumption'!$G10:U10)-'8. SOH &amp; Pipeline'!T10))))))</f>
        <v>0</v>
      </c>
      <c r="T10" s="335">
        <f>(IF(T$8="Y",0,
MAX(0,'7. Consumption'!BO10-(S183+'8. SOH &amp; Pipeline'!U120-'7. Consumption'!W10+MIN(0,(SUM('7. Consumption'!$G10:V10)-'8. SOH &amp; Pipeline'!U10))))))</f>
        <v>0</v>
      </c>
      <c r="U10" s="335">
        <f>(IF(U$8="Y",0,
MAX(0,'7. Consumption'!BP10-(T183+'8. SOH &amp; Pipeline'!V120-'7. Consumption'!X10+MIN(0,(SUM('7. Consumption'!$G10:W10)-'8. SOH &amp; Pipeline'!V10))))))</f>
        <v>0</v>
      </c>
      <c r="V10" s="335">
        <f>(IF(V$8="Y",0,
MAX(0,'7. Consumption'!BQ10-(U183+'8. SOH &amp; Pipeline'!W120-'7. Consumption'!Y10+MIN(0,(SUM('7. Consumption'!$G10:X10)-'8. SOH &amp; Pipeline'!W10))))))</f>
        <v>0</v>
      </c>
      <c r="W10" s="335">
        <f>(IF(W$8="Y",0,
MAX(0,'7. Consumption'!BR10-(V183+'8. SOH &amp; Pipeline'!X120-'7. Consumption'!Z10+MIN(0,(SUM('7. Consumption'!$G10:Y10)-'8. SOH &amp; Pipeline'!X10))))))</f>
        <v>0</v>
      </c>
      <c r="X10" s="335">
        <f>(IF(X$8="Y",0,
MAX(0,'7. Consumption'!BS10-(W183+'8. SOH &amp; Pipeline'!Y120-'7. Consumption'!AA10+MIN(0,(SUM('7. Consumption'!$G10:Z10)-'8. SOH &amp; Pipeline'!Y10))))))</f>
        <v>0</v>
      </c>
      <c r="Y10" s="335">
        <f>(IF(Y$8="Y",0,
MAX(0,'7. Consumption'!BT10-(X183+'8. SOH &amp; Pipeline'!Z120-'7. Consumption'!AB10+MIN(0,(SUM('7. Consumption'!$G10:AA10)-'8. SOH &amp; Pipeline'!Z10))))))</f>
        <v>0</v>
      </c>
      <c r="Z10" s="335">
        <f>(IF(Z$8="Y",0,
MAX(0,'7. Consumption'!BU10-(Y183+'8. SOH &amp; Pipeline'!AA120-'7. Consumption'!AC10+MIN(0,(SUM('7. Consumption'!$G10:AB10)-'8. SOH &amp; Pipeline'!AA10))))))</f>
        <v>0</v>
      </c>
      <c r="AA10" s="335">
        <f>(IF(AA$8="Y",0,
MAX(0,'7. Consumption'!BV10-(Z183+'8. SOH &amp; Pipeline'!AB120-'7. Consumption'!AD10+MIN(0,(SUM('7. Consumption'!$G10:AC10)-'8. SOH &amp; Pipeline'!AB10))))))</f>
        <v>0</v>
      </c>
      <c r="AB10" s="335">
        <f>(IF(AB$8="Y",0,
MAX(0,'7. Consumption'!BW10-(AA183+'8. SOH &amp; Pipeline'!AC120-'7. Consumption'!AE10+MIN(0,(SUM('7. Consumption'!$G10:AD10)-'8. SOH &amp; Pipeline'!AC10))))))</f>
        <v>0</v>
      </c>
      <c r="AC10" s="335">
        <f>(IF(AC$8="Y",0,
MAX(0,'7. Consumption'!BX10-(AB183+'8. SOH &amp; Pipeline'!AD120-'7. Consumption'!AF10+MIN(0,(SUM('7. Consumption'!$G10:AE10)-'8. SOH &amp; Pipeline'!AD10))))))</f>
        <v>0</v>
      </c>
      <c r="AD10" s="335">
        <f>(IF(AD$8="Y",0,
MAX(0,'7. Consumption'!BY10-(AC183+'8. SOH &amp; Pipeline'!AE120-'7. Consumption'!AG10+MIN(0,(SUM('7. Consumption'!$G10:AF10)-'8. SOH &amp; Pipeline'!AE10))))))</f>
        <v>0</v>
      </c>
      <c r="AE10" s="335">
        <f>(IF(AE$8="Y",0,
MAX(0,'7. Consumption'!BZ10-(AD183+'8. SOH &amp; Pipeline'!AF120-'7. Consumption'!AH10+MIN(0,(SUM('7. Consumption'!$G10:AG10)-'8. SOH &amp; Pipeline'!AF10))))))</f>
        <v>0</v>
      </c>
      <c r="AF10" s="335">
        <f>(IF(AF$8="Y",0,
MAX(0,'7. Consumption'!CA10-(AE183+'8. SOH &amp; Pipeline'!AG120-'7. Consumption'!AI10+MIN(0,(SUM('7. Consumption'!$G10:AH10)-'8. SOH &amp; Pipeline'!AG10))))))</f>
        <v>0</v>
      </c>
      <c r="AG10" s="335">
        <f>(IF(AG$8="Y",0,
MAX(0,'7. Consumption'!CB10-(AF183+'8. SOH &amp; Pipeline'!AH120-'7. Consumption'!AJ10+MIN(0,(SUM('7. Consumption'!$G10:AI10)-'8. SOH &amp; Pipeline'!AH10))))))</f>
        <v>0</v>
      </c>
      <c r="AH10" s="335">
        <f>(IF(AH$8="Y",0,
MAX(0,'7. Consumption'!CC10-(AG183+'8. SOH &amp; Pipeline'!AI120-'7. Consumption'!AK10+MIN(0,(SUM('7. Consumption'!$G10:AJ10)-'8. SOH &amp; Pipeline'!AI10))))))</f>
        <v>0</v>
      </c>
      <c r="AI10" s="335">
        <f>(IF(AI$8="Y",0,
MAX(0,'7. Consumption'!CD10-(AH183+'8. SOH &amp; Pipeline'!AJ120-'7. Consumption'!AL10+MIN(0,(SUM('7. Consumption'!$G10:AK10)-'8. SOH &amp; Pipeline'!AJ10))))))</f>
        <v>0</v>
      </c>
      <c r="AJ10" s="335">
        <f>(IF(AJ$8="Y",0,
MAX(0,'7. Consumption'!CE10-(AI183+'8. SOH &amp; Pipeline'!AK120-'7. Consumption'!AM10+MIN(0,(SUM('7. Consumption'!$G10:AL10)-'8. SOH &amp; Pipeline'!AK10))))))</f>
        <v>0</v>
      </c>
      <c r="AK10" s="335">
        <f>(IF(AK$8="Y",0,
MAX(0,'7. Consumption'!CF10-(AJ183+'8. SOH &amp; Pipeline'!AL120-'7. Consumption'!AN10+MIN(0,(SUM('7. Consumption'!$G10:AM10)-'8. SOH &amp; Pipeline'!AL10))))))</f>
        <v>0</v>
      </c>
      <c r="AL10" s="335">
        <f>(IF(AL$8="Y",0,
MAX(0,'7. Consumption'!CG10-(AK183+'8. SOH &amp; Pipeline'!AM120-'7. Consumption'!AO10+MIN(0,(SUM('7. Consumption'!$G10:AN10)-'8. SOH &amp; Pipeline'!AM10))))))</f>
        <v>0</v>
      </c>
      <c r="AM10" s="335">
        <f>(IF(AM$8="Y",0,
MAX(0,'7. Consumption'!CH10-(AL183+'8. SOH &amp; Pipeline'!AN120-'7. Consumption'!AP10+MIN(0,(SUM('7. Consumption'!$G10:AO10)-'8. SOH &amp; Pipeline'!AN10))))))</f>
        <v>0</v>
      </c>
      <c r="AN10" s="335">
        <f>(IF(AN$8="Y",0,
MAX(0,'7. Consumption'!CI10-(AM183+'8. SOH &amp; Pipeline'!AO120-'7. Consumption'!AQ10+MIN(0,(SUM('7. Consumption'!$G10:AP10)-'8. SOH &amp; Pipeline'!AO10))))))</f>
        <v>0</v>
      </c>
    </row>
    <row r="11" spans="2:40" ht="15" x14ac:dyDescent="0.25">
      <c r="B11" s="257"/>
      <c r="C11" s="257" t="str">
        <f>'7. Consumption'!C11</f>
        <v>3TC 300 - tab</v>
      </c>
      <c r="E11" s="335">
        <f>(IF(E$8="Y",0,
MAX(0,'7. Consumption'!AZ11-(D184+'8. SOH &amp; Pipeline'!F121-'7. Consumption'!H11+MIN(0,(SUM('7. Consumption'!$G11:G11)-'8. SOH &amp; Pipeline'!F11))))))</f>
        <v>0</v>
      </c>
      <c r="F11" s="335">
        <f>(IF(F$8="Y",0,
MAX(0,'7. Consumption'!BA11-(E184+'8. SOH &amp; Pipeline'!G121-'7. Consumption'!I11+MIN(0,(SUM('7. Consumption'!$G11:H11)-'8. SOH &amp; Pipeline'!G11))))))</f>
        <v>0</v>
      </c>
      <c r="G11" s="335">
        <f>(IF(G$8="Y",0,
MAX(0,'7. Consumption'!BB11-(F184+'8. SOH &amp; Pipeline'!H121-'7. Consumption'!J11+MIN(0,(SUM('7. Consumption'!$G11:I11)-'8. SOH &amp; Pipeline'!H11))))))</f>
        <v>0</v>
      </c>
      <c r="H11" s="335">
        <f>(IF(H$8="Y",0,
MAX(0,'7. Consumption'!BC11-(G184+'8. SOH &amp; Pipeline'!I121-'7. Consumption'!K11+MIN(0,(SUM('7. Consumption'!$G11:J11)-'8. SOH &amp; Pipeline'!I11))))))</f>
        <v>0</v>
      </c>
      <c r="I11" s="335">
        <f>(IF(I$8="Y",0,
MAX(0,'7. Consumption'!BD11-(H184+'8. SOH &amp; Pipeline'!J121-'7. Consumption'!L11+MIN(0,(SUM('7. Consumption'!$G11:K11)-'8. SOH &amp; Pipeline'!J11))))))</f>
        <v>0</v>
      </c>
      <c r="J11" s="335">
        <f>(IF(J$8="Y",0,
MAX(0,'7. Consumption'!BE11-(I184+'8. SOH &amp; Pipeline'!K121-'7. Consumption'!M11+MIN(0,(SUM('7. Consumption'!$G11:L11)-'8. SOH &amp; Pipeline'!K11))))))</f>
        <v>0</v>
      </c>
      <c r="K11" s="335">
        <f>(IF(K$8="Y",0,
MAX(0,'7. Consumption'!BF11-(J184+'8. SOH &amp; Pipeline'!L121-'7. Consumption'!N11+MIN(0,(SUM('7. Consumption'!$G11:M11)-'8. SOH &amp; Pipeline'!L11))))))</f>
        <v>0</v>
      </c>
      <c r="L11" s="335">
        <f>(IF(L$8="Y",0,
MAX(0,'7. Consumption'!BG11-(K184+'8. SOH &amp; Pipeline'!M121-'7. Consumption'!O11+MIN(0,(SUM('7. Consumption'!$G11:N11)-'8. SOH &amp; Pipeline'!M11))))))</f>
        <v>0</v>
      </c>
      <c r="M11" s="341">
        <f>(IF(M$8="Y",0,
MAX(0,'7. Consumption'!BH11-(L184+'8. SOH &amp; Pipeline'!N121-'7. Consumption'!P11+MIN(0,(SUM('7. Consumption'!$G11:O11)-'8. SOH &amp; Pipeline'!N11))))))</f>
        <v>0</v>
      </c>
      <c r="N11" s="341">
        <f>(IF(N$8="Y",0,
MAX(0,'7. Consumption'!BI11-(M184+'8. SOH &amp; Pipeline'!O121-'7. Consumption'!Q11+MIN(0,(SUM('7. Consumption'!$G11:P11)-'8. SOH &amp; Pipeline'!O11))))))</f>
        <v>0</v>
      </c>
      <c r="O11" s="341">
        <f>(IF(O$8="Y",0,
MAX(0,'7. Consumption'!BJ11-(N184+'8. SOH &amp; Pipeline'!P121-'7. Consumption'!R11+MIN(0,(SUM('7. Consumption'!$G11:Q11)-'8. SOH &amp; Pipeline'!P11))))))</f>
        <v>0</v>
      </c>
      <c r="P11" s="341">
        <f>(IF(P$8="Y",0,
MAX(0,'7. Consumption'!BK11-(O184+'8. SOH &amp; Pipeline'!Q121-'7. Consumption'!S11+MIN(0,(SUM('7. Consumption'!$G11:R11)-'8. SOH &amp; Pipeline'!Q11))))))</f>
        <v>0</v>
      </c>
      <c r="Q11" s="341">
        <f>(IF(Q$8="Y",0,
MAX(0,'7. Consumption'!BL11-(P184+'8. SOH &amp; Pipeline'!R121-'7. Consumption'!T11+MIN(0,(SUM('7. Consumption'!$G11:S11)-'8. SOH &amp; Pipeline'!R11))))))</f>
        <v>0</v>
      </c>
      <c r="R11" s="341">
        <f>(IF(R$8="Y",0,
MAX(0,'7. Consumption'!BM11-(Q184+'8. SOH &amp; Pipeline'!S121-'7. Consumption'!U11+MIN(0,(SUM('7. Consumption'!$G11:T11)-'8. SOH &amp; Pipeline'!S11))))))</f>
        <v>0</v>
      </c>
      <c r="S11" s="335">
        <f>(IF(S$8="Y",0,
MAX(0,'7. Consumption'!BN11-(R184+'8. SOH &amp; Pipeline'!T121-'7. Consumption'!V11+MIN(0,(SUM('7. Consumption'!$G11:U11)-'8. SOH &amp; Pipeline'!T11))))))</f>
        <v>0</v>
      </c>
      <c r="T11" s="335">
        <f>(IF(T$8="Y",0,
MAX(0,'7. Consumption'!BO11-(S184+'8. SOH &amp; Pipeline'!U121-'7. Consumption'!W11+MIN(0,(SUM('7. Consumption'!$G11:V11)-'8. SOH &amp; Pipeline'!U11))))))</f>
        <v>0</v>
      </c>
      <c r="U11" s="335">
        <f>(IF(U$8="Y",0,
MAX(0,'7. Consumption'!BP11-(T184+'8. SOH &amp; Pipeline'!V121-'7. Consumption'!X11+MIN(0,(SUM('7. Consumption'!$G11:W11)-'8. SOH &amp; Pipeline'!V11))))))</f>
        <v>0</v>
      </c>
      <c r="V11" s="335">
        <f>(IF(V$8="Y",0,
MAX(0,'7. Consumption'!BQ11-(U184+'8. SOH &amp; Pipeline'!W121-'7. Consumption'!Y11+MIN(0,(SUM('7. Consumption'!$G11:X11)-'8. SOH &amp; Pipeline'!W11))))))</f>
        <v>0</v>
      </c>
      <c r="W11" s="335">
        <f>(IF(W$8="Y",0,
MAX(0,'7. Consumption'!BR11-(V184+'8. SOH &amp; Pipeline'!X121-'7. Consumption'!Z11+MIN(0,(SUM('7. Consumption'!$G11:Y11)-'8. SOH &amp; Pipeline'!X11))))))</f>
        <v>0</v>
      </c>
      <c r="X11" s="335">
        <f>(IF(X$8="Y",0,
MAX(0,'7. Consumption'!BS11-(W184+'8. SOH &amp; Pipeline'!Y121-'7. Consumption'!AA11+MIN(0,(SUM('7. Consumption'!$G11:Z11)-'8. SOH &amp; Pipeline'!Y11))))))</f>
        <v>0</v>
      </c>
      <c r="Y11" s="335">
        <f>(IF(Y$8="Y",0,
MAX(0,'7. Consumption'!BT11-(X184+'8. SOH &amp; Pipeline'!Z121-'7. Consumption'!AB11+MIN(0,(SUM('7. Consumption'!$G11:AA11)-'8. SOH &amp; Pipeline'!Z11))))))</f>
        <v>0</v>
      </c>
      <c r="Z11" s="335">
        <f>(IF(Z$8="Y",0,
MAX(0,'7. Consumption'!BU11-(Y184+'8. SOH &amp; Pipeline'!AA121-'7. Consumption'!AC11+MIN(0,(SUM('7. Consumption'!$G11:AB11)-'8. SOH &amp; Pipeline'!AA11))))))</f>
        <v>0</v>
      </c>
      <c r="AA11" s="335">
        <f>(IF(AA$8="Y",0,
MAX(0,'7. Consumption'!BV11-(Z184+'8. SOH &amp; Pipeline'!AB121-'7. Consumption'!AD11+MIN(0,(SUM('7. Consumption'!$G11:AC11)-'8. SOH &amp; Pipeline'!AB11))))))</f>
        <v>0</v>
      </c>
      <c r="AB11" s="335">
        <f>(IF(AB$8="Y",0,
MAX(0,'7. Consumption'!BW11-(AA184+'8. SOH &amp; Pipeline'!AC121-'7. Consumption'!AE11+MIN(0,(SUM('7. Consumption'!$G11:AD11)-'8. SOH &amp; Pipeline'!AC11))))))</f>
        <v>0</v>
      </c>
      <c r="AC11" s="335">
        <f>(IF(AC$8="Y",0,
MAX(0,'7. Consumption'!BX11-(AB184+'8. SOH &amp; Pipeline'!AD121-'7. Consumption'!AF11+MIN(0,(SUM('7. Consumption'!$G11:AE11)-'8. SOH &amp; Pipeline'!AD11))))))</f>
        <v>0</v>
      </c>
      <c r="AD11" s="335">
        <f>(IF(AD$8="Y",0,
MAX(0,'7. Consumption'!BY11-(AC184+'8. SOH &amp; Pipeline'!AE121-'7. Consumption'!AG11+MIN(0,(SUM('7. Consumption'!$G11:AF11)-'8. SOH &amp; Pipeline'!AE11))))))</f>
        <v>0</v>
      </c>
      <c r="AE11" s="335">
        <f>(IF(AE$8="Y",0,
MAX(0,'7. Consumption'!BZ11-(AD184+'8. SOH &amp; Pipeline'!AF121-'7. Consumption'!AH11+MIN(0,(SUM('7. Consumption'!$G11:AG11)-'8. SOH &amp; Pipeline'!AF11))))))</f>
        <v>0</v>
      </c>
      <c r="AF11" s="335">
        <f>(IF(AF$8="Y",0,
MAX(0,'7. Consumption'!CA11-(AE184+'8. SOH &amp; Pipeline'!AG121-'7. Consumption'!AI11+MIN(0,(SUM('7. Consumption'!$G11:AH11)-'8. SOH &amp; Pipeline'!AG11))))))</f>
        <v>0</v>
      </c>
      <c r="AG11" s="335">
        <f>(IF(AG$8="Y",0,
MAX(0,'7. Consumption'!CB11-(AF184+'8. SOH &amp; Pipeline'!AH121-'7. Consumption'!AJ11+MIN(0,(SUM('7. Consumption'!$G11:AI11)-'8. SOH &amp; Pipeline'!AH11))))))</f>
        <v>0</v>
      </c>
      <c r="AH11" s="335">
        <f>(IF(AH$8="Y",0,
MAX(0,'7. Consumption'!CC11-(AG184+'8. SOH &amp; Pipeline'!AI121-'7. Consumption'!AK11+MIN(0,(SUM('7. Consumption'!$G11:AJ11)-'8. SOH &amp; Pipeline'!AI11))))))</f>
        <v>0</v>
      </c>
      <c r="AI11" s="335">
        <f>(IF(AI$8="Y",0,
MAX(0,'7. Consumption'!CD11-(AH184+'8. SOH &amp; Pipeline'!AJ121-'7. Consumption'!AL11+MIN(0,(SUM('7. Consumption'!$G11:AK11)-'8. SOH &amp; Pipeline'!AJ11))))))</f>
        <v>0</v>
      </c>
      <c r="AJ11" s="335">
        <f>(IF(AJ$8="Y",0,
MAX(0,'7. Consumption'!CE11-(AI184+'8. SOH &amp; Pipeline'!AK121-'7. Consumption'!AM11+MIN(0,(SUM('7. Consumption'!$G11:AL11)-'8. SOH &amp; Pipeline'!AK11))))))</f>
        <v>0</v>
      </c>
      <c r="AK11" s="335">
        <f>(IF(AK$8="Y",0,
MAX(0,'7. Consumption'!CF11-(AJ184+'8. SOH &amp; Pipeline'!AL121-'7. Consumption'!AN11+MIN(0,(SUM('7. Consumption'!$G11:AM11)-'8. SOH &amp; Pipeline'!AL11))))))</f>
        <v>0</v>
      </c>
      <c r="AL11" s="335">
        <f>(IF(AL$8="Y",0,
MAX(0,'7. Consumption'!CG11-(AK184+'8. SOH &amp; Pipeline'!AM121-'7. Consumption'!AO11+MIN(0,(SUM('7. Consumption'!$G11:AN11)-'8. SOH &amp; Pipeline'!AM11))))))</f>
        <v>0</v>
      </c>
      <c r="AM11" s="335">
        <f>(IF(AM$8="Y",0,
MAX(0,'7. Consumption'!CH11-(AL184+'8. SOH &amp; Pipeline'!AN121-'7. Consumption'!AP11+MIN(0,(SUM('7. Consumption'!$G11:AO11)-'8. SOH &amp; Pipeline'!AN11))))))</f>
        <v>0</v>
      </c>
      <c r="AN11" s="335">
        <f>(IF(AN$8="Y",0,
MAX(0,'7. Consumption'!CI11-(AM184+'8. SOH &amp; Pipeline'!AO121-'7. Consumption'!AQ11+MIN(0,(SUM('7. Consumption'!$G11:AP11)-'8. SOH &amp; Pipeline'!AO11))))))</f>
        <v>0</v>
      </c>
    </row>
    <row r="12" spans="2:40" ht="15" x14ac:dyDescent="0.25">
      <c r="B12" s="257"/>
      <c r="C12" s="257" t="str">
        <f>'7. Consumption'!C12</f>
        <v>ABC 0 - susp - dose in ml</v>
      </c>
      <c r="E12" s="335">
        <f>(IF(E$8="Y",0,
MAX(0,'7. Consumption'!AZ12-(D185+'8. SOH &amp; Pipeline'!F122-'7. Consumption'!H12+MIN(0,(SUM('7. Consumption'!$G12:G12)-'8. SOH &amp; Pipeline'!F12))))))</f>
        <v>0</v>
      </c>
      <c r="F12" s="335">
        <f>(IF(F$8="Y",0,
MAX(0,'7. Consumption'!BA12-(E185+'8. SOH &amp; Pipeline'!G122-'7. Consumption'!I12+MIN(0,(SUM('7. Consumption'!$G12:H12)-'8. SOH &amp; Pipeline'!G12))))))</f>
        <v>0</v>
      </c>
      <c r="G12" s="335">
        <f>(IF(G$8="Y",0,
MAX(0,'7. Consumption'!BB12-(F185+'8. SOH &amp; Pipeline'!H122-'7. Consumption'!J12+MIN(0,(SUM('7. Consumption'!$G12:I12)-'8. SOH &amp; Pipeline'!H12))))))</f>
        <v>0</v>
      </c>
      <c r="H12" s="335">
        <f>(IF(H$8="Y",0,
MAX(0,'7. Consumption'!BC12-(G185+'8. SOH &amp; Pipeline'!I122-'7. Consumption'!K12+MIN(0,(SUM('7. Consumption'!$G12:J12)-'8. SOH &amp; Pipeline'!I12))))))</f>
        <v>0</v>
      </c>
      <c r="I12" s="335">
        <f>(IF(I$8="Y",0,
MAX(0,'7. Consumption'!BD12-(H185+'8. SOH &amp; Pipeline'!J122-'7. Consumption'!L12+MIN(0,(SUM('7. Consumption'!$G12:K12)-'8. SOH &amp; Pipeline'!J12))))))</f>
        <v>0</v>
      </c>
      <c r="J12" s="335">
        <f>(IF(J$8="Y",0,
MAX(0,'7. Consumption'!BE12-(I185+'8. SOH &amp; Pipeline'!K122-'7. Consumption'!M12+MIN(0,(SUM('7. Consumption'!$G12:L12)-'8. SOH &amp; Pipeline'!K12))))))</f>
        <v>0</v>
      </c>
      <c r="K12" s="335">
        <f>(IF(K$8="Y",0,
MAX(0,'7. Consumption'!BF12-(J185+'8. SOH &amp; Pipeline'!L122-'7. Consumption'!N12+MIN(0,(SUM('7. Consumption'!$G12:M12)-'8. SOH &amp; Pipeline'!L12))))))</f>
        <v>0</v>
      </c>
      <c r="L12" s="335">
        <f>(IF(L$8="Y",0,
MAX(0,'7. Consumption'!BG12-(K185+'8. SOH &amp; Pipeline'!M122-'7. Consumption'!O12+MIN(0,(SUM('7. Consumption'!$G12:N12)-'8. SOH &amp; Pipeline'!M12))))))</f>
        <v>0</v>
      </c>
      <c r="M12" s="341">
        <f>(IF(M$8="Y",0,
MAX(0,'7. Consumption'!BH12-(L185+'8. SOH &amp; Pipeline'!N122-'7. Consumption'!P12+MIN(0,(SUM('7. Consumption'!$G12:O12)-'8. SOH &amp; Pipeline'!N12))))))</f>
        <v>0</v>
      </c>
      <c r="N12" s="341">
        <f>(IF(N$8="Y",0,
MAX(0,'7. Consumption'!BI12-(M185+'8. SOH &amp; Pipeline'!O122-'7. Consumption'!Q12+MIN(0,(SUM('7. Consumption'!$G12:P12)-'8. SOH &amp; Pipeline'!O12))))))</f>
        <v>0</v>
      </c>
      <c r="O12" s="341">
        <f>(IF(O$8="Y",0,
MAX(0,'7. Consumption'!BJ12-(N185+'8. SOH &amp; Pipeline'!P122-'7. Consumption'!R12+MIN(0,(SUM('7. Consumption'!$G12:Q12)-'8. SOH &amp; Pipeline'!P12))))))</f>
        <v>0</v>
      </c>
      <c r="P12" s="341">
        <f>(IF(P$8="Y",0,
MAX(0,'7. Consumption'!BK12-(O185+'8. SOH &amp; Pipeline'!Q122-'7. Consumption'!S12+MIN(0,(SUM('7. Consumption'!$G12:R12)-'8. SOH &amp; Pipeline'!Q12))))))</f>
        <v>0</v>
      </c>
      <c r="Q12" s="341">
        <f>(IF(Q$8="Y",0,
MAX(0,'7. Consumption'!BL12-(P185+'8. SOH &amp; Pipeline'!R122-'7. Consumption'!T12+MIN(0,(SUM('7. Consumption'!$G12:S12)-'8. SOH &amp; Pipeline'!R12))))))</f>
        <v>0</v>
      </c>
      <c r="R12" s="341">
        <f>(IF(R$8="Y",0,
MAX(0,'7. Consumption'!BM12-(Q185+'8. SOH &amp; Pipeline'!S122-'7. Consumption'!U12+MIN(0,(SUM('7. Consumption'!$G12:T12)-'8. SOH &amp; Pipeline'!S12))))))</f>
        <v>0</v>
      </c>
      <c r="S12" s="335">
        <f>(IF(S$8="Y",0,
MAX(0,'7. Consumption'!BN12-(R185+'8. SOH &amp; Pipeline'!T122-'7. Consumption'!V12+MIN(0,(SUM('7. Consumption'!$G12:U12)-'8. SOH &amp; Pipeline'!T12))))))</f>
        <v>0</v>
      </c>
      <c r="T12" s="335">
        <f>(IF(T$8="Y",0,
MAX(0,'7. Consumption'!BO12-(S185+'8. SOH &amp; Pipeline'!U122-'7. Consumption'!W12+MIN(0,(SUM('7. Consumption'!$G12:V12)-'8. SOH &amp; Pipeline'!U12))))))</f>
        <v>0</v>
      </c>
      <c r="U12" s="335">
        <f>(IF(U$8="Y",0,
MAX(0,'7. Consumption'!BP12-(T185+'8. SOH &amp; Pipeline'!V122-'7. Consumption'!X12+MIN(0,(SUM('7. Consumption'!$G12:W12)-'8. SOH &amp; Pipeline'!V12))))))</f>
        <v>0</v>
      </c>
      <c r="V12" s="335">
        <f>(IF(V$8="Y",0,
MAX(0,'7. Consumption'!BQ12-(U185+'8. SOH &amp; Pipeline'!W122-'7. Consumption'!Y12+MIN(0,(SUM('7. Consumption'!$G12:X12)-'8. SOH &amp; Pipeline'!W12))))))</f>
        <v>0</v>
      </c>
      <c r="W12" s="335">
        <f>(IF(W$8="Y",0,
MAX(0,'7. Consumption'!BR12-(V185+'8. SOH &amp; Pipeline'!X122-'7. Consumption'!Z12+MIN(0,(SUM('7. Consumption'!$G12:Y12)-'8. SOH &amp; Pipeline'!X12))))))</f>
        <v>0</v>
      </c>
      <c r="X12" s="335">
        <f>(IF(X$8="Y",0,
MAX(0,'7. Consumption'!BS12-(W185+'8. SOH &amp; Pipeline'!Y122-'7. Consumption'!AA12+MIN(0,(SUM('7. Consumption'!$G12:Z12)-'8. SOH &amp; Pipeline'!Y12))))))</f>
        <v>0</v>
      </c>
      <c r="Y12" s="335">
        <f>(IF(Y$8="Y",0,
MAX(0,'7. Consumption'!BT12-(X185+'8. SOH &amp; Pipeline'!Z122-'7. Consumption'!AB12+MIN(0,(SUM('7. Consumption'!$G12:AA12)-'8. SOH &amp; Pipeline'!Z12))))))</f>
        <v>0</v>
      </c>
      <c r="Z12" s="335">
        <f>(IF(Z$8="Y",0,
MAX(0,'7. Consumption'!BU12-(Y185+'8. SOH &amp; Pipeline'!AA122-'7. Consumption'!AC12+MIN(0,(SUM('7. Consumption'!$G12:AB12)-'8. SOH &amp; Pipeline'!AA12))))))</f>
        <v>0</v>
      </c>
      <c r="AA12" s="335">
        <f>(IF(AA$8="Y",0,
MAX(0,'7. Consumption'!BV12-(Z185+'8. SOH &amp; Pipeline'!AB122-'7. Consumption'!AD12+MIN(0,(SUM('7. Consumption'!$G12:AC12)-'8. SOH &amp; Pipeline'!AB12))))))</f>
        <v>0</v>
      </c>
      <c r="AB12" s="335">
        <f>(IF(AB$8="Y",0,
MAX(0,'7. Consumption'!BW12-(AA185+'8. SOH &amp; Pipeline'!AC122-'7. Consumption'!AE12+MIN(0,(SUM('7. Consumption'!$G12:AD12)-'8. SOH &amp; Pipeline'!AC12))))))</f>
        <v>0</v>
      </c>
      <c r="AC12" s="335">
        <f>(IF(AC$8="Y",0,
MAX(0,'7. Consumption'!BX12-(AB185+'8. SOH &amp; Pipeline'!AD122-'7. Consumption'!AF12+MIN(0,(SUM('7. Consumption'!$G12:AE12)-'8. SOH &amp; Pipeline'!AD12))))))</f>
        <v>0</v>
      </c>
      <c r="AD12" s="335">
        <f>(IF(AD$8="Y",0,
MAX(0,'7. Consumption'!BY12-(AC185+'8. SOH &amp; Pipeline'!AE122-'7. Consumption'!AG12+MIN(0,(SUM('7. Consumption'!$G12:AF12)-'8. SOH &amp; Pipeline'!AE12))))))</f>
        <v>0</v>
      </c>
      <c r="AE12" s="335">
        <f>(IF(AE$8="Y",0,
MAX(0,'7. Consumption'!BZ12-(AD185+'8. SOH &amp; Pipeline'!AF122-'7. Consumption'!AH12+MIN(0,(SUM('7. Consumption'!$G12:AG12)-'8. SOH &amp; Pipeline'!AF12))))))</f>
        <v>0</v>
      </c>
      <c r="AF12" s="335">
        <f>(IF(AF$8="Y",0,
MAX(0,'7. Consumption'!CA12-(AE185+'8. SOH &amp; Pipeline'!AG122-'7. Consumption'!AI12+MIN(0,(SUM('7. Consumption'!$G12:AH12)-'8. SOH &amp; Pipeline'!AG12))))))</f>
        <v>0</v>
      </c>
      <c r="AG12" s="335">
        <f>(IF(AG$8="Y",0,
MAX(0,'7. Consumption'!CB12-(AF185+'8. SOH &amp; Pipeline'!AH122-'7. Consumption'!AJ12+MIN(0,(SUM('7. Consumption'!$G12:AI12)-'8. SOH &amp; Pipeline'!AH12))))))</f>
        <v>0</v>
      </c>
      <c r="AH12" s="335">
        <f>(IF(AH$8="Y",0,
MAX(0,'7. Consumption'!CC12-(AG185+'8. SOH &amp; Pipeline'!AI122-'7. Consumption'!AK12+MIN(0,(SUM('7. Consumption'!$G12:AJ12)-'8. SOH &amp; Pipeline'!AI12))))))</f>
        <v>0</v>
      </c>
      <c r="AI12" s="335">
        <f>(IF(AI$8="Y",0,
MAX(0,'7. Consumption'!CD12-(AH185+'8. SOH &amp; Pipeline'!AJ122-'7. Consumption'!AL12+MIN(0,(SUM('7. Consumption'!$G12:AK12)-'8. SOH &amp; Pipeline'!AJ12))))))</f>
        <v>0</v>
      </c>
      <c r="AJ12" s="335">
        <f>(IF(AJ$8="Y",0,
MAX(0,'7. Consumption'!CE12-(AI185+'8. SOH &amp; Pipeline'!AK122-'7. Consumption'!AM12+MIN(0,(SUM('7. Consumption'!$G12:AL12)-'8. SOH &amp; Pipeline'!AK12))))))</f>
        <v>0</v>
      </c>
      <c r="AK12" s="335">
        <f>(IF(AK$8="Y",0,
MAX(0,'7. Consumption'!CF12-(AJ185+'8. SOH &amp; Pipeline'!AL122-'7. Consumption'!AN12+MIN(0,(SUM('7. Consumption'!$G12:AM12)-'8. SOH &amp; Pipeline'!AL12))))))</f>
        <v>0</v>
      </c>
      <c r="AL12" s="335">
        <f>(IF(AL$8="Y",0,
MAX(0,'7. Consumption'!CG12-(AK185+'8. SOH &amp; Pipeline'!AM122-'7. Consumption'!AO12+MIN(0,(SUM('7. Consumption'!$G12:AN12)-'8. SOH &amp; Pipeline'!AM12))))))</f>
        <v>0</v>
      </c>
      <c r="AM12" s="335">
        <f>(IF(AM$8="Y",0,
MAX(0,'7. Consumption'!CH12-(AL185+'8. SOH &amp; Pipeline'!AN122-'7. Consumption'!AP12+MIN(0,(SUM('7. Consumption'!$G12:AO12)-'8. SOH &amp; Pipeline'!AN12))))))</f>
        <v>0</v>
      </c>
      <c r="AN12" s="335">
        <f>(IF(AN$8="Y",0,
MAX(0,'7. Consumption'!CI12-(AM185+'8. SOH &amp; Pipeline'!AO122-'7. Consumption'!AQ12+MIN(0,(SUM('7. Consumption'!$G12:AP12)-'8. SOH &amp; Pipeline'!AO12))))))</f>
        <v>0</v>
      </c>
    </row>
    <row r="13" spans="2:40" ht="15" x14ac:dyDescent="0.25">
      <c r="B13" s="257"/>
      <c r="C13" s="257" t="str">
        <f>'7. Consumption'!C13</f>
        <v>ABC 300 - tab</v>
      </c>
      <c r="E13" s="335">
        <f>(IF(E$8="Y",0,
MAX(0,'7. Consumption'!AZ13-(D186+'8. SOH &amp; Pipeline'!F123-'7. Consumption'!H13+MIN(0,(SUM('7. Consumption'!$G13:G13)-'8. SOH &amp; Pipeline'!F13))))))</f>
        <v>0</v>
      </c>
      <c r="F13" s="335">
        <f>(IF(F$8="Y",0,
MAX(0,'7. Consumption'!BA13-(E186+'8. SOH &amp; Pipeline'!G123-'7. Consumption'!I13+MIN(0,(SUM('7. Consumption'!$G13:H13)-'8. SOH &amp; Pipeline'!G13))))))</f>
        <v>0</v>
      </c>
      <c r="G13" s="335">
        <f>(IF(G$8="Y",0,
MAX(0,'7. Consumption'!BB13-(F186+'8. SOH &amp; Pipeline'!H123-'7. Consumption'!J13+MIN(0,(SUM('7. Consumption'!$G13:I13)-'8. SOH &amp; Pipeline'!H13))))))</f>
        <v>0</v>
      </c>
      <c r="H13" s="335">
        <f>(IF(H$8="Y",0,
MAX(0,'7. Consumption'!BC13-(G186+'8. SOH &amp; Pipeline'!I123-'7. Consumption'!K13+MIN(0,(SUM('7. Consumption'!$G13:J13)-'8. SOH &amp; Pipeline'!I13))))))</f>
        <v>0</v>
      </c>
      <c r="I13" s="335">
        <f>(IF(I$8="Y",0,
MAX(0,'7. Consumption'!BD13-(H186+'8. SOH &amp; Pipeline'!J123-'7. Consumption'!L13+MIN(0,(SUM('7. Consumption'!$G13:K13)-'8. SOH &amp; Pipeline'!J13))))))</f>
        <v>0</v>
      </c>
      <c r="J13" s="335">
        <f>(IF(J$8="Y",0,
MAX(0,'7. Consumption'!BE13-(I186+'8. SOH &amp; Pipeline'!K123-'7. Consumption'!M13+MIN(0,(SUM('7. Consumption'!$G13:L13)-'8. SOH &amp; Pipeline'!K13))))))</f>
        <v>0</v>
      </c>
      <c r="K13" s="335">
        <f>(IF(K$8="Y",0,
MAX(0,'7. Consumption'!BF13-(J186+'8. SOH &amp; Pipeline'!L123-'7. Consumption'!N13+MIN(0,(SUM('7. Consumption'!$G13:M13)-'8. SOH &amp; Pipeline'!L13))))))</f>
        <v>0</v>
      </c>
      <c r="L13" s="335">
        <f>(IF(L$8="Y",0,
MAX(0,'7. Consumption'!BG13-(K186+'8. SOH &amp; Pipeline'!M123-'7. Consumption'!O13+MIN(0,(SUM('7. Consumption'!$G13:N13)-'8. SOH &amp; Pipeline'!M13))))))</f>
        <v>0</v>
      </c>
      <c r="M13" s="341">
        <f>(IF(M$8="Y",0,
MAX(0,'7. Consumption'!BH13-(L186+'8. SOH &amp; Pipeline'!N123-'7. Consumption'!P13+MIN(0,(SUM('7. Consumption'!$G13:O13)-'8. SOH &amp; Pipeline'!N13))))))</f>
        <v>0</v>
      </c>
      <c r="N13" s="341">
        <f>(IF(N$8="Y",0,
MAX(0,'7. Consumption'!BI13-(M186+'8. SOH &amp; Pipeline'!O123-'7. Consumption'!Q13+MIN(0,(SUM('7. Consumption'!$G13:P13)-'8. SOH &amp; Pipeline'!O13))))))</f>
        <v>0</v>
      </c>
      <c r="O13" s="341">
        <f>(IF(O$8="Y",0,
MAX(0,'7. Consumption'!BJ13-(N186+'8. SOH &amp; Pipeline'!P123-'7. Consumption'!R13+MIN(0,(SUM('7. Consumption'!$G13:Q13)-'8. SOH &amp; Pipeline'!P13))))))</f>
        <v>0</v>
      </c>
      <c r="P13" s="341">
        <f>(IF(P$8="Y",0,
MAX(0,'7. Consumption'!BK13-(O186+'8. SOH &amp; Pipeline'!Q123-'7. Consumption'!S13+MIN(0,(SUM('7. Consumption'!$G13:R13)-'8. SOH &amp; Pipeline'!Q13))))))</f>
        <v>0</v>
      </c>
      <c r="Q13" s="341">
        <f>(IF(Q$8="Y",0,
MAX(0,'7. Consumption'!BL13-(P186+'8. SOH &amp; Pipeline'!R123-'7. Consumption'!T13+MIN(0,(SUM('7. Consumption'!$G13:S13)-'8. SOH &amp; Pipeline'!R13))))))</f>
        <v>0</v>
      </c>
      <c r="R13" s="341">
        <f>(IF(R$8="Y",0,
MAX(0,'7. Consumption'!BM13-(Q186+'8. SOH &amp; Pipeline'!S123-'7. Consumption'!U13+MIN(0,(SUM('7. Consumption'!$G13:T13)-'8. SOH &amp; Pipeline'!S13))))))</f>
        <v>0</v>
      </c>
      <c r="S13" s="335">
        <f>(IF(S$8="Y",0,
MAX(0,'7. Consumption'!BN13-(R186+'8. SOH &amp; Pipeline'!T123-'7. Consumption'!V13+MIN(0,(SUM('7. Consumption'!$G13:U13)-'8. SOH &amp; Pipeline'!T13))))))</f>
        <v>0</v>
      </c>
      <c r="T13" s="335">
        <f>(IF(T$8="Y",0,
MAX(0,'7. Consumption'!BO13-(S186+'8. SOH &amp; Pipeline'!U123-'7. Consumption'!W13+MIN(0,(SUM('7. Consumption'!$G13:V13)-'8. SOH &amp; Pipeline'!U13))))))</f>
        <v>0</v>
      </c>
      <c r="U13" s="335">
        <f>(IF(U$8="Y",0,
MAX(0,'7. Consumption'!BP13-(T186+'8. SOH &amp; Pipeline'!V123-'7. Consumption'!X13+MIN(0,(SUM('7. Consumption'!$G13:W13)-'8. SOH &amp; Pipeline'!V13))))))</f>
        <v>0</v>
      </c>
      <c r="V13" s="335">
        <f>(IF(V$8="Y",0,
MAX(0,'7. Consumption'!BQ13-(U186+'8. SOH &amp; Pipeline'!W123-'7. Consumption'!Y13+MIN(0,(SUM('7. Consumption'!$G13:X13)-'8. SOH &amp; Pipeline'!W13))))))</f>
        <v>0</v>
      </c>
      <c r="W13" s="335">
        <f>(IF(W$8="Y",0,
MAX(0,'7. Consumption'!BR13-(V186+'8. SOH &amp; Pipeline'!X123-'7. Consumption'!Z13+MIN(0,(SUM('7. Consumption'!$G13:Y13)-'8. SOH &amp; Pipeline'!X13))))))</f>
        <v>0</v>
      </c>
      <c r="X13" s="335">
        <f>(IF(X$8="Y",0,
MAX(0,'7. Consumption'!BS13-(W186+'8. SOH &amp; Pipeline'!Y123-'7. Consumption'!AA13+MIN(0,(SUM('7. Consumption'!$G13:Z13)-'8. SOH &amp; Pipeline'!Y13))))))</f>
        <v>0</v>
      </c>
      <c r="Y13" s="335">
        <f>(IF(Y$8="Y",0,
MAX(0,'7. Consumption'!BT13-(X186+'8. SOH &amp; Pipeline'!Z123-'7. Consumption'!AB13+MIN(0,(SUM('7. Consumption'!$G13:AA13)-'8. SOH &amp; Pipeline'!Z13))))))</f>
        <v>0</v>
      </c>
      <c r="Z13" s="335">
        <f>(IF(Z$8="Y",0,
MAX(0,'7. Consumption'!BU13-(Y186+'8. SOH &amp; Pipeline'!AA123-'7. Consumption'!AC13+MIN(0,(SUM('7. Consumption'!$G13:AB13)-'8. SOH &amp; Pipeline'!AA13))))))</f>
        <v>0</v>
      </c>
      <c r="AA13" s="335">
        <f>(IF(AA$8="Y",0,
MAX(0,'7. Consumption'!BV13-(Z186+'8. SOH &amp; Pipeline'!AB123-'7. Consumption'!AD13+MIN(0,(SUM('7. Consumption'!$G13:AC13)-'8. SOH &amp; Pipeline'!AB13))))))</f>
        <v>0</v>
      </c>
      <c r="AB13" s="335">
        <f>(IF(AB$8="Y",0,
MAX(0,'7. Consumption'!BW13-(AA186+'8. SOH &amp; Pipeline'!AC123-'7. Consumption'!AE13+MIN(0,(SUM('7. Consumption'!$G13:AD13)-'8. SOH &amp; Pipeline'!AC13))))))</f>
        <v>0</v>
      </c>
      <c r="AC13" s="335">
        <f>(IF(AC$8="Y",0,
MAX(0,'7. Consumption'!BX13-(AB186+'8. SOH &amp; Pipeline'!AD123-'7. Consumption'!AF13+MIN(0,(SUM('7. Consumption'!$G13:AE13)-'8. SOH &amp; Pipeline'!AD13))))))</f>
        <v>0</v>
      </c>
      <c r="AD13" s="335">
        <f>(IF(AD$8="Y",0,
MAX(0,'7. Consumption'!BY13-(AC186+'8. SOH &amp; Pipeline'!AE123-'7. Consumption'!AG13+MIN(0,(SUM('7. Consumption'!$G13:AF13)-'8. SOH &amp; Pipeline'!AE13))))))</f>
        <v>0</v>
      </c>
      <c r="AE13" s="335">
        <f>(IF(AE$8="Y",0,
MAX(0,'7. Consumption'!BZ13-(AD186+'8. SOH &amp; Pipeline'!AF123-'7. Consumption'!AH13+MIN(0,(SUM('7. Consumption'!$G13:AG13)-'8. SOH &amp; Pipeline'!AF13))))))</f>
        <v>0</v>
      </c>
      <c r="AF13" s="335">
        <f>(IF(AF$8="Y",0,
MAX(0,'7. Consumption'!CA13-(AE186+'8. SOH &amp; Pipeline'!AG123-'7. Consumption'!AI13+MIN(0,(SUM('7. Consumption'!$G13:AH13)-'8. SOH &amp; Pipeline'!AG13))))))</f>
        <v>0</v>
      </c>
      <c r="AG13" s="335">
        <f>(IF(AG$8="Y",0,
MAX(0,'7. Consumption'!CB13-(AF186+'8. SOH &amp; Pipeline'!AH123-'7. Consumption'!AJ13+MIN(0,(SUM('7. Consumption'!$G13:AI13)-'8. SOH &amp; Pipeline'!AH13))))))</f>
        <v>0</v>
      </c>
      <c r="AH13" s="335">
        <f>(IF(AH$8="Y",0,
MAX(0,'7. Consumption'!CC13-(AG186+'8. SOH &amp; Pipeline'!AI123-'7. Consumption'!AK13+MIN(0,(SUM('7. Consumption'!$G13:AJ13)-'8. SOH &amp; Pipeline'!AI13))))))</f>
        <v>0</v>
      </c>
      <c r="AI13" s="335">
        <f>(IF(AI$8="Y",0,
MAX(0,'7. Consumption'!CD13-(AH186+'8. SOH &amp; Pipeline'!AJ123-'7. Consumption'!AL13+MIN(0,(SUM('7. Consumption'!$G13:AK13)-'8. SOH &amp; Pipeline'!AJ13))))))</f>
        <v>0</v>
      </c>
      <c r="AJ13" s="335">
        <f>(IF(AJ$8="Y",0,
MAX(0,'7. Consumption'!CE13-(AI186+'8. SOH &amp; Pipeline'!AK123-'7. Consumption'!AM13+MIN(0,(SUM('7. Consumption'!$G13:AL13)-'8. SOH &amp; Pipeline'!AK13))))))</f>
        <v>0</v>
      </c>
      <c r="AK13" s="335">
        <f>(IF(AK$8="Y",0,
MAX(0,'7. Consumption'!CF13-(AJ186+'8. SOH &amp; Pipeline'!AL123-'7. Consumption'!AN13+MIN(0,(SUM('7. Consumption'!$G13:AM13)-'8. SOH &amp; Pipeline'!AL13))))))</f>
        <v>0</v>
      </c>
      <c r="AL13" s="335">
        <f>(IF(AL$8="Y",0,
MAX(0,'7. Consumption'!CG13-(AK186+'8. SOH &amp; Pipeline'!AM123-'7. Consumption'!AO13+MIN(0,(SUM('7. Consumption'!$G13:AN13)-'8. SOH &amp; Pipeline'!AM13))))))</f>
        <v>0</v>
      </c>
      <c r="AM13" s="335">
        <f>(IF(AM$8="Y",0,
MAX(0,'7. Consumption'!CH13-(AL186+'8. SOH &amp; Pipeline'!AN123-'7. Consumption'!AP13+MIN(0,(SUM('7. Consumption'!$G13:AO13)-'8. SOH &amp; Pipeline'!AN13))))))</f>
        <v>0</v>
      </c>
      <c r="AN13" s="335">
        <f>(IF(AN$8="Y",0,
MAX(0,'7. Consumption'!CI13-(AM186+'8. SOH &amp; Pipeline'!AO123-'7. Consumption'!AQ13+MIN(0,(SUM('7. Consumption'!$G13:AP13)-'8. SOH &amp; Pipeline'!AO13))))))</f>
        <v>0</v>
      </c>
    </row>
    <row r="14" spans="2:40" ht="15" x14ac:dyDescent="0.25">
      <c r="B14" s="257"/>
      <c r="C14" s="257" t="str">
        <f>'7. Consumption'!C14</f>
        <v>ABC 60 - tab - dispersible</v>
      </c>
      <c r="E14" s="335">
        <f>(IF(E$8="Y",0,
MAX(0,'7. Consumption'!AZ14-(D187+'8. SOH &amp; Pipeline'!F124-'7. Consumption'!H14+MIN(0,(SUM('7. Consumption'!$G14:G14)-'8. SOH &amp; Pipeline'!F14))))))</f>
        <v>0</v>
      </c>
      <c r="F14" s="335">
        <f>(IF(F$8="Y",0,
MAX(0,'7. Consumption'!BA14-(E187+'8. SOH &amp; Pipeline'!G124-'7. Consumption'!I14+MIN(0,(SUM('7. Consumption'!$G14:H14)-'8. SOH &amp; Pipeline'!G14))))))</f>
        <v>0</v>
      </c>
      <c r="G14" s="335">
        <f>(IF(G$8="Y",0,
MAX(0,'7. Consumption'!BB14-(F187+'8. SOH &amp; Pipeline'!H124-'7. Consumption'!J14+MIN(0,(SUM('7. Consumption'!$G14:I14)-'8. SOH &amp; Pipeline'!H14))))))</f>
        <v>0</v>
      </c>
      <c r="H14" s="335">
        <f>(IF(H$8="Y",0,
MAX(0,'7. Consumption'!BC14-(G187+'8. SOH &amp; Pipeline'!I124-'7. Consumption'!K14+MIN(0,(SUM('7. Consumption'!$G14:J14)-'8. SOH &amp; Pipeline'!I14))))))</f>
        <v>0</v>
      </c>
      <c r="I14" s="335">
        <f>(IF(I$8="Y",0,
MAX(0,'7. Consumption'!BD14-(H187+'8. SOH &amp; Pipeline'!J124-'7. Consumption'!L14+MIN(0,(SUM('7. Consumption'!$G14:K14)-'8. SOH &amp; Pipeline'!J14))))))</f>
        <v>0</v>
      </c>
      <c r="J14" s="335">
        <f>(IF(J$8="Y",0,
MAX(0,'7. Consumption'!BE14-(I187+'8. SOH &amp; Pipeline'!K124-'7. Consumption'!M14+MIN(0,(SUM('7. Consumption'!$G14:L14)-'8. SOH &amp; Pipeline'!K14))))))</f>
        <v>0</v>
      </c>
      <c r="K14" s="335">
        <f>(IF(K$8="Y",0,
MAX(0,'7. Consumption'!BF14-(J187+'8. SOH &amp; Pipeline'!L124-'7. Consumption'!N14+MIN(0,(SUM('7. Consumption'!$G14:M14)-'8. SOH &amp; Pipeline'!L14))))))</f>
        <v>0</v>
      </c>
      <c r="L14" s="335">
        <f>(IF(L$8="Y",0,
MAX(0,'7. Consumption'!BG14-(K187+'8. SOH &amp; Pipeline'!M124-'7. Consumption'!O14+MIN(0,(SUM('7. Consumption'!$G14:N14)-'8. SOH &amp; Pipeline'!M14))))))</f>
        <v>0</v>
      </c>
      <c r="M14" s="341">
        <f>(IF(M$8="Y",0,
MAX(0,'7. Consumption'!BH14-(L187+'8. SOH &amp; Pipeline'!N124-'7. Consumption'!P14+MIN(0,(SUM('7. Consumption'!$G14:O14)-'8. SOH &amp; Pipeline'!N14))))))</f>
        <v>0</v>
      </c>
      <c r="N14" s="341">
        <f>(IF(N$8="Y",0,
MAX(0,'7. Consumption'!BI14-(M187+'8. SOH &amp; Pipeline'!O124-'7. Consumption'!Q14+MIN(0,(SUM('7. Consumption'!$G14:P14)-'8. SOH &amp; Pipeline'!O14))))))</f>
        <v>0</v>
      </c>
      <c r="O14" s="341">
        <f>(IF(O$8="Y",0,
MAX(0,'7. Consumption'!BJ14-(N187+'8. SOH &amp; Pipeline'!P124-'7. Consumption'!R14+MIN(0,(SUM('7. Consumption'!$G14:Q14)-'8. SOH &amp; Pipeline'!P14))))))</f>
        <v>0</v>
      </c>
      <c r="P14" s="341">
        <f>(IF(P$8="Y",0,
MAX(0,'7. Consumption'!BK14-(O187+'8. SOH &amp; Pipeline'!Q124-'7. Consumption'!S14+MIN(0,(SUM('7. Consumption'!$G14:R14)-'8. SOH &amp; Pipeline'!Q14))))))</f>
        <v>0</v>
      </c>
      <c r="Q14" s="341">
        <f>(IF(Q$8="Y",0,
MAX(0,'7. Consumption'!BL14-(P187+'8. SOH &amp; Pipeline'!R124-'7. Consumption'!T14+MIN(0,(SUM('7. Consumption'!$G14:S14)-'8. SOH &amp; Pipeline'!R14))))))</f>
        <v>0</v>
      </c>
      <c r="R14" s="341">
        <f>(IF(R$8="Y",0,
MAX(0,'7. Consumption'!BM14-(Q187+'8. SOH &amp; Pipeline'!S124-'7. Consumption'!U14+MIN(0,(SUM('7. Consumption'!$G14:T14)-'8. SOH &amp; Pipeline'!S14))))))</f>
        <v>0</v>
      </c>
      <c r="S14" s="335">
        <f>(IF(S$8="Y",0,
MAX(0,'7. Consumption'!BN14-(R187+'8. SOH &amp; Pipeline'!T124-'7. Consumption'!V14+MIN(0,(SUM('7. Consumption'!$G14:U14)-'8. SOH &amp; Pipeline'!T14))))))</f>
        <v>0</v>
      </c>
      <c r="T14" s="335">
        <f>(IF(T$8="Y",0,
MAX(0,'7. Consumption'!BO14-(S187+'8. SOH &amp; Pipeline'!U124-'7. Consumption'!W14+MIN(0,(SUM('7. Consumption'!$G14:V14)-'8. SOH &amp; Pipeline'!U14))))))</f>
        <v>0</v>
      </c>
      <c r="U14" s="335">
        <f>(IF(U$8="Y",0,
MAX(0,'7. Consumption'!BP14-(T187+'8. SOH &amp; Pipeline'!V124-'7. Consumption'!X14+MIN(0,(SUM('7. Consumption'!$G14:W14)-'8. SOH &amp; Pipeline'!V14))))))</f>
        <v>0</v>
      </c>
      <c r="V14" s="335">
        <f>(IF(V$8="Y",0,
MAX(0,'7. Consumption'!BQ14-(U187+'8. SOH &amp; Pipeline'!W124-'7. Consumption'!Y14+MIN(0,(SUM('7. Consumption'!$G14:X14)-'8. SOH &amp; Pipeline'!W14))))))</f>
        <v>0</v>
      </c>
      <c r="W14" s="335">
        <f>(IF(W$8="Y",0,
MAX(0,'7. Consumption'!BR14-(V187+'8. SOH &amp; Pipeline'!X124-'7. Consumption'!Z14+MIN(0,(SUM('7. Consumption'!$G14:Y14)-'8. SOH &amp; Pipeline'!X14))))))</f>
        <v>0</v>
      </c>
      <c r="X14" s="335">
        <f>(IF(X$8="Y",0,
MAX(0,'7. Consumption'!BS14-(W187+'8. SOH &amp; Pipeline'!Y124-'7. Consumption'!AA14+MIN(0,(SUM('7. Consumption'!$G14:Z14)-'8. SOH &amp; Pipeline'!Y14))))))</f>
        <v>0</v>
      </c>
      <c r="Y14" s="335">
        <f>(IF(Y$8="Y",0,
MAX(0,'7. Consumption'!BT14-(X187+'8. SOH &amp; Pipeline'!Z124-'7. Consumption'!AB14+MIN(0,(SUM('7. Consumption'!$G14:AA14)-'8. SOH &amp; Pipeline'!Z14))))))</f>
        <v>0</v>
      </c>
      <c r="Z14" s="335">
        <f>(IF(Z$8="Y",0,
MAX(0,'7. Consumption'!BU14-(Y187+'8. SOH &amp; Pipeline'!AA124-'7. Consumption'!AC14+MIN(0,(SUM('7. Consumption'!$G14:AB14)-'8. SOH &amp; Pipeline'!AA14))))))</f>
        <v>0</v>
      </c>
      <c r="AA14" s="335">
        <f>(IF(AA$8="Y",0,
MAX(0,'7. Consumption'!BV14-(Z187+'8. SOH &amp; Pipeline'!AB124-'7. Consumption'!AD14+MIN(0,(SUM('7. Consumption'!$G14:AC14)-'8. SOH &amp; Pipeline'!AB14))))))</f>
        <v>0</v>
      </c>
      <c r="AB14" s="335">
        <f>(IF(AB$8="Y",0,
MAX(0,'7. Consumption'!BW14-(AA187+'8. SOH &amp; Pipeline'!AC124-'7. Consumption'!AE14+MIN(0,(SUM('7. Consumption'!$G14:AD14)-'8. SOH &amp; Pipeline'!AC14))))))</f>
        <v>0</v>
      </c>
      <c r="AC14" s="335">
        <f>(IF(AC$8="Y",0,
MAX(0,'7. Consumption'!BX14-(AB187+'8. SOH &amp; Pipeline'!AD124-'7. Consumption'!AF14+MIN(0,(SUM('7. Consumption'!$G14:AE14)-'8. SOH &amp; Pipeline'!AD14))))))</f>
        <v>0</v>
      </c>
      <c r="AD14" s="335">
        <f>(IF(AD$8="Y",0,
MAX(0,'7. Consumption'!BY14-(AC187+'8. SOH &amp; Pipeline'!AE124-'7. Consumption'!AG14+MIN(0,(SUM('7. Consumption'!$G14:AF14)-'8. SOH &amp; Pipeline'!AE14))))))</f>
        <v>0</v>
      </c>
      <c r="AE14" s="335">
        <f>(IF(AE$8="Y",0,
MAX(0,'7. Consumption'!BZ14-(AD187+'8. SOH &amp; Pipeline'!AF124-'7. Consumption'!AH14+MIN(0,(SUM('7. Consumption'!$G14:AG14)-'8. SOH &amp; Pipeline'!AF14))))))</f>
        <v>0</v>
      </c>
      <c r="AF14" s="335">
        <f>(IF(AF$8="Y",0,
MAX(0,'7. Consumption'!CA14-(AE187+'8. SOH &amp; Pipeline'!AG124-'7. Consumption'!AI14+MIN(0,(SUM('7. Consumption'!$G14:AH14)-'8. SOH &amp; Pipeline'!AG14))))))</f>
        <v>0</v>
      </c>
      <c r="AG14" s="335">
        <f>(IF(AG$8="Y",0,
MAX(0,'7. Consumption'!CB14-(AF187+'8. SOH &amp; Pipeline'!AH124-'7. Consumption'!AJ14+MIN(0,(SUM('7. Consumption'!$G14:AI14)-'8. SOH &amp; Pipeline'!AH14))))))</f>
        <v>0</v>
      </c>
      <c r="AH14" s="335">
        <f>(IF(AH$8="Y",0,
MAX(0,'7. Consumption'!CC14-(AG187+'8. SOH &amp; Pipeline'!AI124-'7. Consumption'!AK14+MIN(0,(SUM('7. Consumption'!$G14:AJ14)-'8. SOH &amp; Pipeline'!AI14))))))</f>
        <v>0</v>
      </c>
      <c r="AI14" s="335">
        <f>(IF(AI$8="Y",0,
MAX(0,'7. Consumption'!CD14-(AH187+'8. SOH &amp; Pipeline'!AJ124-'7. Consumption'!AL14+MIN(0,(SUM('7. Consumption'!$G14:AK14)-'8. SOH &amp; Pipeline'!AJ14))))))</f>
        <v>0</v>
      </c>
      <c r="AJ14" s="335">
        <f>(IF(AJ$8="Y",0,
MAX(0,'7. Consumption'!CE14-(AI187+'8. SOH &amp; Pipeline'!AK124-'7. Consumption'!AM14+MIN(0,(SUM('7. Consumption'!$G14:AL14)-'8. SOH &amp; Pipeline'!AK14))))))</f>
        <v>0</v>
      </c>
      <c r="AK14" s="335">
        <f>(IF(AK$8="Y",0,
MAX(0,'7. Consumption'!CF14-(AJ187+'8. SOH &amp; Pipeline'!AL124-'7. Consumption'!AN14+MIN(0,(SUM('7. Consumption'!$G14:AM14)-'8. SOH &amp; Pipeline'!AL14))))))</f>
        <v>0</v>
      </c>
      <c r="AL14" s="335">
        <f>(IF(AL$8="Y",0,
MAX(0,'7. Consumption'!CG14-(AK187+'8. SOH &amp; Pipeline'!AM124-'7. Consumption'!AO14+MIN(0,(SUM('7. Consumption'!$G14:AN14)-'8. SOH &amp; Pipeline'!AM14))))))</f>
        <v>0</v>
      </c>
      <c r="AM14" s="335">
        <f>(IF(AM$8="Y",0,
MAX(0,'7. Consumption'!CH14-(AL187+'8. SOH &amp; Pipeline'!AN124-'7. Consumption'!AP14+MIN(0,(SUM('7. Consumption'!$G14:AO14)-'8. SOH &amp; Pipeline'!AN14))))))</f>
        <v>0</v>
      </c>
      <c r="AN14" s="335">
        <f>(IF(AN$8="Y",0,
MAX(0,'7. Consumption'!CI14-(AM187+'8. SOH &amp; Pipeline'!AO124-'7. Consumption'!AQ14+MIN(0,(SUM('7. Consumption'!$G14:AP14)-'8. SOH &amp; Pipeline'!AO14))))))</f>
        <v>0</v>
      </c>
    </row>
    <row r="15" spans="2:40" ht="15" x14ac:dyDescent="0.25">
      <c r="B15" s="257"/>
      <c r="C15" s="257" t="str">
        <f>'7. Consumption'!C15</f>
        <v>ABC+3TC 120/60 - tab - dispersible&amp;scored</v>
      </c>
      <c r="E15" s="335">
        <f>(IF(E$8="Y",0,
MAX(0,'7. Consumption'!AZ15-(D188+'8. SOH &amp; Pipeline'!F125-'7. Consumption'!H15+MIN(0,(SUM('7. Consumption'!$G15:G15)-'8. SOH &amp; Pipeline'!F15))))))</f>
        <v>0</v>
      </c>
      <c r="F15" s="335">
        <f>(IF(F$8="Y",0,
MAX(0,'7. Consumption'!BA15-(E188+'8. SOH &amp; Pipeline'!G125-'7. Consumption'!I15+MIN(0,(SUM('7. Consumption'!$G15:H15)-'8. SOH &amp; Pipeline'!G15))))))</f>
        <v>0</v>
      </c>
      <c r="G15" s="335">
        <f>(IF(G$8="Y",0,
MAX(0,'7. Consumption'!BB15-(F188+'8. SOH &amp; Pipeline'!H125-'7. Consumption'!J15+MIN(0,(SUM('7. Consumption'!$G15:I15)-'8. SOH &amp; Pipeline'!H15))))))</f>
        <v>0</v>
      </c>
      <c r="H15" s="335">
        <f>(IF(H$8="Y",0,
MAX(0,'7. Consumption'!BC15-(G188+'8. SOH &amp; Pipeline'!I125-'7. Consumption'!K15+MIN(0,(SUM('7. Consumption'!$G15:J15)-'8. SOH &amp; Pipeline'!I15))))))</f>
        <v>0</v>
      </c>
      <c r="I15" s="335">
        <f>(IF(I$8="Y",0,
MAX(0,'7. Consumption'!BD15-(H188+'8. SOH &amp; Pipeline'!J125-'7. Consumption'!L15+MIN(0,(SUM('7. Consumption'!$G15:K15)-'8. SOH &amp; Pipeline'!J15))))))</f>
        <v>0</v>
      </c>
      <c r="J15" s="335">
        <f>(IF(J$8="Y",0,
MAX(0,'7. Consumption'!BE15-(I188+'8. SOH &amp; Pipeline'!K125-'7. Consumption'!M15+MIN(0,(SUM('7. Consumption'!$G15:L15)-'8. SOH &amp; Pipeline'!K15))))))</f>
        <v>0</v>
      </c>
      <c r="K15" s="335">
        <f>(IF(K$8="Y",0,
MAX(0,'7. Consumption'!BF15-(J188+'8. SOH &amp; Pipeline'!L125-'7. Consumption'!N15+MIN(0,(SUM('7. Consumption'!$G15:M15)-'8. SOH &amp; Pipeline'!L15))))))</f>
        <v>0</v>
      </c>
      <c r="L15" s="335">
        <f>(IF(L$8="Y",0,
MAX(0,'7. Consumption'!BG15-(K188+'8. SOH &amp; Pipeline'!M125-'7. Consumption'!O15+MIN(0,(SUM('7. Consumption'!$G15:N15)-'8. SOH &amp; Pipeline'!M15))))))</f>
        <v>0</v>
      </c>
      <c r="M15" s="341">
        <f>(IF(M$8="Y",0,
MAX(0,'7. Consumption'!BH15-(L188+'8. SOH &amp; Pipeline'!N125-'7. Consumption'!P15+MIN(0,(SUM('7. Consumption'!$G15:O15)-'8. SOH &amp; Pipeline'!N15))))))</f>
        <v>0</v>
      </c>
      <c r="N15" s="341">
        <f>(IF(N$8="Y",0,
MAX(0,'7. Consumption'!BI15-(M188+'8. SOH &amp; Pipeline'!O125-'7. Consumption'!Q15+MIN(0,(SUM('7. Consumption'!$G15:P15)-'8. SOH &amp; Pipeline'!O15))))))</f>
        <v>0</v>
      </c>
      <c r="O15" s="341">
        <f>(IF(O$8="Y",0,
MAX(0,'7. Consumption'!BJ15-(N188+'8. SOH &amp; Pipeline'!P125-'7. Consumption'!R15+MIN(0,(SUM('7. Consumption'!$G15:Q15)-'8. SOH &amp; Pipeline'!P15))))))</f>
        <v>0</v>
      </c>
      <c r="P15" s="341">
        <f>(IF(P$8="Y",0,
MAX(0,'7. Consumption'!BK15-(O188+'8. SOH &amp; Pipeline'!Q125-'7. Consumption'!S15+MIN(0,(SUM('7. Consumption'!$G15:R15)-'8. SOH &amp; Pipeline'!Q15))))))</f>
        <v>0</v>
      </c>
      <c r="Q15" s="341">
        <f>(IF(Q$8="Y",0,
MAX(0,'7. Consumption'!BL15-(P188+'8. SOH &amp; Pipeline'!R125-'7. Consumption'!T15+MIN(0,(SUM('7. Consumption'!$G15:S15)-'8. SOH &amp; Pipeline'!R15))))))</f>
        <v>0</v>
      </c>
      <c r="R15" s="341">
        <f>(IF(R$8="Y",0,
MAX(0,'7. Consumption'!BM15-(Q188+'8. SOH &amp; Pipeline'!S125-'7. Consumption'!U15+MIN(0,(SUM('7. Consumption'!$G15:T15)-'8. SOH &amp; Pipeline'!S15))))))</f>
        <v>0</v>
      </c>
      <c r="S15" s="335">
        <f>(IF(S$8="Y",0,
MAX(0,'7. Consumption'!BN15-(R188+'8. SOH &amp; Pipeline'!T125-'7. Consumption'!V15+MIN(0,(SUM('7. Consumption'!$G15:U15)-'8. SOH &amp; Pipeline'!T15))))))</f>
        <v>0</v>
      </c>
      <c r="T15" s="335">
        <f>(IF(T$8="Y",0,
MAX(0,'7. Consumption'!BO15-(S188+'8. SOH &amp; Pipeline'!U125-'7. Consumption'!W15+MIN(0,(SUM('7. Consumption'!$G15:V15)-'8. SOH &amp; Pipeline'!U15))))))</f>
        <v>0</v>
      </c>
      <c r="U15" s="335">
        <f>(IF(U$8="Y",0,
MAX(0,'7. Consumption'!BP15-(T188+'8. SOH &amp; Pipeline'!V125-'7. Consumption'!X15+MIN(0,(SUM('7. Consumption'!$G15:W15)-'8. SOH &amp; Pipeline'!V15))))))</f>
        <v>0</v>
      </c>
      <c r="V15" s="335">
        <f>(IF(V$8="Y",0,
MAX(0,'7. Consumption'!BQ15-(U188+'8. SOH &amp; Pipeline'!W125-'7. Consumption'!Y15+MIN(0,(SUM('7. Consumption'!$G15:X15)-'8. SOH &amp; Pipeline'!W15))))))</f>
        <v>0</v>
      </c>
      <c r="W15" s="335">
        <f>(IF(W$8="Y",0,
MAX(0,'7. Consumption'!BR15-(V188+'8. SOH &amp; Pipeline'!X125-'7. Consumption'!Z15+MIN(0,(SUM('7. Consumption'!$G15:Y15)-'8. SOH &amp; Pipeline'!X15))))))</f>
        <v>0</v>
      </c>
      <c r="X15" s="335">
        <f>(IF(X$8="Y",0,
MAX(0,'7. Consumption'!BS15-(W188+'8. SOH &amp; Pipeline'!Y125-'7. Consumption'!AA15+MIN(0,(SUM('7. Consumption'!$G15:Z15)-'8. SOH &amp; Pipeline'!Y15))))))</f>
        <v>0</v>
      </c>
      <c r="Y15" s="335">
        <f>(IF(Y$8="Y",0,
MAX(0,'7. Consumption'!BT15-(X188+'8. SOH &amp; Pipeline'!Z125-'7. Consumption'!AB15+MIN(0,(SUM('7. Consumption'!$G15:AA15)-'8. SOH &amp; Pipeline'!Z15))))))</f>
        <v>0</v>
      </c>
      <c r="Z15" s="335">
        <f>(IF(Z$8="Y",0,
MAX(0,'7. Consumption'!BU15-(Y188+'8. SOH &amp; Pipeline'!AA125-'7. Consumption'!AC15+MIN(0,(SUM('7. Consumption'!$G15:AB15)-'8. SOH &amp; Pipeline'!AA15))))))</f>
        <v>0</v>
      </c>
      <c r="AA15" s="335">
        <f>(IF(AA$8="Y",0,
MAX(0,'7. Consumption'!BV15-(Z188+'8. SOH &amp; Pipeline'!AB125-'7. Consumption'!AD15+MIN(0,(SUM('7. Consumption'!$G15:AC15)-'8. SOH &amp; Pipeline'!AB15))))))</f>
        <v>0</v>
      </c>
      <c r="AB15" s="335">
        <f>(IF(AB$8="Y",0,
MAX(0,'7. Consumption'!BW15-(AA188+'8. SOH &amp; Pipeline'!AC125-'7. Consumption'!AE15+MIN(0,(SUM('7. Consumption'!$G15:AD15)-'8. SOH &amp; Pipeline'!AC15))))))</f>
        <v>0</v>
      </c>
      <c r="AC15" s="335">
        <f>(IF(AC$8="Y",0,
MAX(0,'7. Consumption'!BX15-(AB188+'8. SOH &amp; Pipeline'!AD125-'7. Consumption'!AF15+MIN(0,(SUM('7. Consumption'!$G15:AE15)-'8. SOH &amp; Pipeline'!AD15))))))</f>
        <v>0</v>
      </c>
      <c r="AD15" s="335">
        <f>(IF(AD$8="Y",0,
MAX(0,'7. Consumption'!BY15-(AC188+'8. SOH &amp; Pipeline'!AE125-'7. Consumption'!AG15+MIN(0,(SUM('7. Consumption'!$G15:AF15)-'8. SOH &amp; Pipeline'!AE15))))))</f>
        <v>0</v>
      </c>
      <c r="AE15" s="335">
        <f>(IF(AE$8="Y",0,
MAX(0,'7. Consumption'!BZ15-(AD188+'8. SOH &amp; Pipeline'!AF125-'7. Consumption'!AH15+MIN(0,(SUM('7. Consumption'!$G15:AG15)-'8. SOH &amp; Pipeline'!AF15))))))</f>
        <v>0</v>
      </c>
      <c r="AF15" s="335">
        <f>(IF(AF$8="Y",0,
MAX(0,'7. Consumption'!CA15-(AE188+'8. SOH &amp; Pipeline'!AG125-'7. Consumption'!AI15+MIN(0,(SUM('7. Consumption'!$G15:AH15)-'8. SOH &amp; Pipeline'!AG15))))))</f>
        <v>0</v>
      </c>
      <c r="AG15" s="335">
        <f>(IF(AG$8="Y",0,
MAX(0,'7. Consumption'!CB15-(AF188+'8. SOH &amp; Pipeline'!AH125-'7. Consumption'!AJ15+MIN(0,(SUM('7. Consumption'!$G15:AI15)-'8. SOH &amp; Pipeline'!AH15))))))</f>
        <v>0</v>
      </c>
      <c r="AH15" s="335">
        <f>(IF(AH$8="Y",0,
MAX(0,'7. Consumption'!CC15-(AG188+'8. SOH &amp; Pipeline'!AI125-'7. Consumption'!AK15+MIN(0,(SUM('7. Consumption'!$G15:AJ15)-'8. SOH &amp; Pipeline'!AI15))))))</f>
        <v>0</v>
      </c>
      <c r="AI15" s="335">
        <f>(IF(AI$8="Y",0,
MAX(0,'7. Consumption'!CD15-(AH188+'8. SOH &amp; Pipeline'!AJ125-'7. Consumption'!AL15+MIN(0,(SUM('7. Consumption'!$G15:AK15)-'8. SOH &amp; Pipeline'!AJ15))))))</f>
        <v>0</v>
      </c>
      <c r="AJ15" s="335">
        <f>(IF(AJ$8="Y",0,
MAX(0,'7. Consumption'!CE15-(AI188+'8. SOH &amp; Pipeline'!AK125-'7. Consumption'!AM15+MIN(0,(SUM('7. Consumption'!$G15:AL15)-'8. SOH &amp; Pipeline'!AK15))))))</f>
        <v>0</v>
      </c>
      <c r="AK15" s="335">
        <f>(IF(AK$8="Y",0,
MAX(0,'7. Consumption'!CF15-(AJ188+'8. SOH &amp; Pipeline'!AL125-'7. Consumption'!AN15+MIN(0,(SUM('7. Consumption'!$G15:AM15)-'8. SOH &amp; Pipeline'!AL15))))))</f>
        <v>0</v>
      </c>
      <c r="AL15" s="335">
        <f>(IF(AL$8="Y",0,
MAX(0,'7. Consumption'!CG15-(AK188+'8. SOH &amp; Pipeline'!AM125-'7. Consumption'!AO15+MIN(0,(SUM('7. Consumption'!$G15:AN15)-'8. SOH &amp; Pipeline'!AM15))))))</f>
        <v>0</v>
      </c>
      <c r="AM15" s="335">
        <f>(IF(AM$8="Y",0,
MAX(0,'7. Consumption'!CH15-(AL188+'8. SOH &amp; Pipeline'!AN125-'7. Consumption'!AP15+MIN(0,(SUM('7. Consumption'!$G15:AO15)-'8. SOH &amp; Pipeline'!AN15))))))</f>
        <v>0</v>
      </c>
      <c r="AN15" s="335">
        <f>(IF(AN$8="Y",0,
MAX(0,'7. Consumption'!CI15-(AM188+'8. SOH &amp; Pipeline'!AO125-'7. Consumption'!AQ15+MIN(0,(SUM('7. Consumption'!$G15:AP15)-'8. SOH &amp; Pipeline'!AO15))))))</f>
        <v>0</v>
      </c>
    </row>
    <row r="16" spans="2:40" ht="15" x14ac:dyDescent="0.25">
      <c r="B16" s="257"/>
      <c r="C16" s="257" t="str">
        <f>'7. Consumption'!C16</f>
        <v>ABC+3TC 60/30 - tab</v>
      </c>
      <c r="E16" s="335">
        <f>(IF(E$8="Y",0,
MAX(0,'7. Consumption'!AZ16-(D189+'8. SOH &amp; Pipeline'!F126-'7. Consumption'!H16+MIN(0,(SUM('7. Consumption'!$G16:G16)-'8. SOH &amp; Pipeline'!F16))))))</f>
        <v>0</v>
      </c>
      <c r="F16" s="335">
        <f>(IF(F$8="Y",0,
MAX(0,'7. Consumption'!BA16-(E189+'8. SOH &amp; Pipeline'!G126-'7. Consumption'!I16+MIN(0,(SUM('7. Consumption'!$G16:H16)-'8. SOH &amp; Pipeline'!G16))))))</f>
        <v>0</v>
      </c>
      <c r="G16" s="335">
        <f>(IF(G$8="Y",0,
MAX(0,'7. Consumption'!BB16-(F189+'8. SOH &amp; Pipeline'!H126-'7. Consumption'!J16+MIN(0,(SUM('7. Consumption'!$G16:I16)-'8. SOH &amp; Pipeline'!H16))))))</f>
        <v>0</v>
      </c>
      <c r="H16" s="335">
        <f>(IF(H$8="Y",0,
MAX(0,'7. Consumption'!BC16-(G189+'8. SOH &amp; Pipeline'!I126-'7. Consumption'!K16+MIN(0,(SUM('7. Consumption'!$G16:J16)-'8. SOH &amp; Pipeline'!I16))))))</f>
        <v>0</v>
      </c>
      <c r="I16" s="335">
        <f>(IF(I$8="Y",0,
MAX(0,'7. Consumption'!BD16-(H189+'8. SOH &amp; Pipeline'!J126-'7. Consumption'!L16+MIN(0,(SUM('7. Consumption'!$G16:K16)-'8. SOH &amp; Pipeline'!J16))))))</f>
        <v>0</v>
      </c>
      <c r="J16" s="335">
        <f>(IF(J$8="Y",0,
MAX(0,'7. Consumption'!BE16-(I189+'8. SOH &amp; Pipeline'!K126-'7. Consumption'!M16+MIN(0,(SUM('7. Consumption'!$G16:L16)-'8. SOH &amp; Pipeline'!K16))))))</f>
        <v>0</v>
      </c>
      <c r="K16" s="335">
        <f>(IF(K$8="Y",0,
MAX(0,'7. Consumption'!BF16-(J189+'8. SOH &amp; Pipeline'!L126-'7. Consumption'!N16+MIN(0,(SUM('7. Consumption'!$G16:M16)-'8. SOH &amp; Pipeline'!L16))))))</f>
        <v>0</v>
      </c>
      <c r="L16" s="335">
        <f>(IF(L$8="Y",0,
MAX(0,'7. Consumption'!BG16-(K189+'8. SOH &amp; Pipeline'!M126-'7. Consumption'!O16+MIN(0,(SUM('7. Consumption'!$G16:N16)-'8. SOH &amp; Pipeline'!M16))))))</f>
        <v>0</v>
      </c>
      <c r="M16" s="341">
        <f>(IF(M$8="Y",0,
MAX(0,'7. Consumption'!BH16-(L189+'8. SOH &amp; Pipeline'!N126-'7. Consumption'!P16+MIN(0,(SUM('7. Consumption'!$G16:O16)-'8. SOH &amp; Pipeline'!N16))))))</f>
        <v>0</v>
      </c>
      <c r="N16" s="341">
        <f>(IF(N$8="Y",0,
MAX(0,'7. Consumption'!BI16-(M189+'8. SOH &amp; Pipeline'!O126-'7. Consumption'!Q16+MIN(0,(SUM('7. Consumption'!$G16:P16)-'8. SOH &amp; Pipeline'!O16))))))</f>
        <v>0</v>
      </c>
      <c r="O16" s="341">
        <f>(IF(O$8="Y",0,
MAX(0,'7. Consumption'!BJ16-(N189+'8. SOH &amp; Pipeline'!P126-'7. Consumption'!R16+MIN(0,(SUM('7. Consumption'!$G16:Q16)-'8. SOH &amp; Pipeline'!P16))))))</f>
        <v>0</v>
      </c>
      <c r="P16" s="341">
        <f>(IF(P$8="Y",0,
MAX(0,'7. Consumption'!BK16-(O189+'8. SOH &amp; Pipeline'!Q126-'7. Consumption'!S16+MIN(0,(SUM('7. Consumption'!$G16:R16)-'8. SOH &amp; Pipeline'!Q16))))))</f>
        <v>0</v>
      </c>
      <c r="Q16" s="341">
        <f>(IF(Q$8="Y",0,
MAX(0,'7. Consumption'!BL16-(P189+'8. SOH &amp; Pipeline'!R126-'7. Consumption'!T16+MIN(0,(SUM('7. Consumption'!$G16:S16)-'8. SOH &amp; Pipeline'!R16))))))</f>
        <v>0</v>
      </c>
      <c r="R16" s="341">
        <f>(IF(R$8="Y",0,
MAX(0,'7. Consumption'!BM16-(Q189+'8. SOH &amp; Pipeline'!S126-'7. Consumption'!U16+MIN(0,(SUM('7. Consumption'!$G16:T16)-'8. SOH &amp; Pipeline'!S16))))))</f>
        <v>0</v>
      </c>
      <c r="S16" s="335">
        <f>(IF(S$8="Y",0,
MAX(0,'7. Consumption'!BN16-(R189+'8. SOH &amp; Pipeline'!T126-'7. Consumption'!V16+MIN(0,(SUM('7. Consumption'!$G16:U16)-'8. SOH &amp; Pipeline'!T16))))))</f>
        <v>0</v>
      </c>
      <c r="T16" s="335">
        <f>(IF(T$8="Y",0,
MAX(0,'7. Consumption'!BO16-(S189+'8. SOH &amp; Pipeline'!U126-'7. Consumption'!W16+MIN(0,(SUM('7. Consumption'!$G16:V16)-'8. SOH &amp; Pipeline'!U16))))))</f>
        <v>0</v>
      </c>
      <c r="U16" s="335">
        <f>(IF(U$8="Y",0,
MAX(0,'7. Consumption'!BP16-(T189+'8. SOH &amp; Pipeline'!V126-'7. Consumption'!X16+MIN(0,(SUM('7. Consumption'!$G16:W16)-'8. SOH &amp; Pipeline'!V16))))))</f>
        <v>0</v>
      </c>
      <c r="V16" s="335">
        <f>(IF(V$8="Y",0,
MAX(0,'7. Consumption'!BQ16-(U189+'8. SOH &amp; Pipeline'!W126-'7. Consumption'!Y16+MIN(0,(SUM('7. Consumption'!$G16:X16)-'8. SOH &amp; Pipeline'!W16))))))</f>
        <v>0</v>
      </c>
      <c r="W16" s="335">
        <f>(IF(W$8="Y",0,
MAX(0,'7. Consumption'!BR16-(V189+'8. SOH &amp; Pipeline'!X126-'7. Consumption'!Z16+MIN(0,(SUM('7. Consumption'!$G16:Y16)-'8. SOH &amp; Pipeline'!X16))))))</f>
        <v>0</v>
      </c>
      <c r="X16" s="335">
        <f>(IF(X$8="Y",0,
MAX(0,'7. Consumption'!BS16-(W189+'8. SOH &amp; Pipeline'!Y126-'7. Consumption'!AA16+MIN(0,(SUM('7. Consumption'!$G16:Z16)-'8. SOH &amp; Pipeline'!Y16))))))</f>
        <v>0</v>
      </c>
      <c r="Y16" s="335">
        <f>(IF(Y$8="Y",0,
MAX(0,'7. Consumption'!BT16-(X189+'8. SOH &amp; Pipeline'!Z126-'7. Consumption'!AB16+MIN(0,(SUM('7. Consumption'!$G16:AA16)-'8. SOH &amp; Pipeline'!Z16))))))</f>
        <v>0</v>
      </c>
      <c r="Z16" s="335">
        <f>(IF(Z$8="Y",0,
MAX(0,'7. Consumption'!BU16-(Y189+'8. SOH &amp; Pipeline'!AA126-'7. Consumption'!AC16+MIN(0,(SUM('7. Consumption'!$G16:AB16)-'8. SOH &amp; Pipeline'!AA16))))))</f>
        <v>0</v>
      </c>
      <c r="AA16" s="335">
        <f>(IF(AA$8="Y",0,
MAX(0,'7. Consumption'!BV16-(Z189+'8. SOH &amp; Pipeline'!AB126-'7. Consumption'!AD16+MIN(0,(SUM('7. Consumption'!$G16:AC16)-'8. SOH &amp; Pipeline'!AB16))))))</f>
        <v>0</v>
      </c>
      <c r="AB16" s="335">
        <f>(IF(AB$8="Y",0,
MAX(0,'7. Consumption'!BW16-(AA189+'8. SOH &amp; Pipeline'!AC126-'7. Consumption'!AE16+MIN(0,(SUM('7. Consumption'!$G16:AD16)-'8. SOH &amp; Pipeline'!AC16))))))</f>
        <v>0</v>
      </c>
      <c r="AC16" s="335">
        <f>(IF(AC$8="Y",0,
MAX(0,'7. Consumption'!BX16-(AB189+'8. SOH &amp; Pipeline'!AD126-'7. Consumption'!AF16+MIN(0,(SUM('7. Consumption'!$G16:AE16)-'8. SOH &amp; Pipeline'!AD16))))))</f>
        <v>0</v>
      </c>
      <c r="AD16" s="335">
        <f>(IF(AD$8="Y",0,
MAX(0,'7. Consumption'!BY16-(AC189+'8. SOH &amp; Pipeline'!AE126-'7. Consumption'!AG16+MIN(0,(SUM('7. Consumption'!$G16:AF16)-'8. SOH &amp; Pipeline'!AE16))))))</f>
        <v>0</v>
      </c>
      <c r="AE16" s="335">
        <f>(IF(AE$8="Y",0,
MAX(0,'7. Consumption'!BZ16-(AD189+'8. SOH &amp; Pipeline'!AF126-'7. Consumption'!AH16+MIN(0,(SUM('7. Consumption'!$G16:AG16)-'8. SOH &amp; Pipeline'!AF16))))))</f>
        <v>0</v>
      </c>
      <c r="AF16" s="335">
        <f>(IF(AF$8="Y",0,
MAX(0,'7. Consumption'!CA16-(AE189+'8. SOH &amp; Pipeline'!AG126-'7. Consumption'!AI16+MIN(0,(SUM('7. Consumption'!$G16:AH16)-'8. SOH &amp; Pipeline'!AG16))))))</f>
        <v>0</v>
      </c>
      <c r="AG16" s="335">
        <f>(IF(AG$8="Y",0,
MAX(0,'7. Consumption'!CB16-(AF189+'8. SOH &amp; Pipeline'!AH126-'7. Consumption'!AJ16+MIN(0,(SUM('7. Consumption'!$G16:AI16)-'8. SOH &amp; Pipeline'!AH16))))))</f>
        <v>0</v>
      </c>
      <c r="AH16" s="335">
        <f>(IF(AH$8="Y",0,
MAX(0,'7. Consumption'!CC16-(AG189+'8. SOH &amp; Pipeline'!AI126-'7. Consumption'!AK16+MIN(0,(SUM('7. Consumption'!$G16:AJ16)-'8. SOH &amp; Pipeline'!AI16))))))</f>
        <v>0</v>
      </c>
      <c r="AI16" s="335">
        <f>(IF(AI$8="Y",0,
MAX(0,'7. Consumption'!CD16-(AH189+'8. SOH &amp; Pipeline'!AJ126-'7. Consumption'!AL16+MIN(0,(SUM('7. Consumption'!$G16:AK16)-'8. SOH &amp; Pipeline'!AJ16))))))</f>
        <v>0</v>
      </c>
      <c r="AJ16" s="335">
        <f>(IF(AJ$8="Y",0,
MAX(0,'7. Consumption'!CE16-(AI189+'8. SOH &amp; Pipeline'!AK126-'7. Consumption'!AM16+MIN(0,(SUM('7. Consumption'!$G16:AL16)-'8. SOH &amp; Pipeline'!AK16))))))</f>
        <v>0</v>
      </c>
      <c r="AK16" s="335">
        <f>(IF(AK$8="Y",0,
MAX(0,'7. Consumption'!CF16-(AJ189+'8. SOH &amp; Pipeline'!AL126-'7. Consumption'!AN16+MIN(0,(SUM('7. Consumption'!$G16:AM16)-'8. SOH &amp; Pipeline'!AL16))))))</f>
        <v>0</v>
      </c>
      <c r="AL16" s="335">
        <f>(IF(AL$8="Y",0,
MAX(0,'7. Consumption'!CG16-(AK189+'8. SOH &amp; Pipeline'!AM126-'7. Consumption'!AO16+MIN(0,(SUM('7. Consumption'!$G16:AN16)-'8. SOH &amp; Pipeline'!AM16))))))</f>
        <v>0</v>
      </c>
      <c r="AM16" s="335">
        <f>(IF(AM$8="Y",0,
MAX(0,'7. Consumption'!CH16-(AL189+'8. SOH &amp; Pipeline'!AN126-'7. Consumption'!AP16+MIN(0,(SUM('7. Consumption'!$G16:AO16)-'8. SOH &amp; Pipeline'!AN16))))))</f>
        <v>0</v>
      </c>
      <c r="AN16" s="335">
        <f>(IF(AN$8="Y",0,
MAX(0,'7. Consumption'!CI16-(AM189+'8. SOH &amp; Pipeline'!AO126-'7. Consumption'!AQ16+MIN(0,(SUM('7. Consumption'!$G16:AP16)-'8. SOH &amp; Pipeline'!AO16))))))</f>
        <v>0</v>
      </c>
    </row>
    <row r="17" spans="2:40" ht="15" x14ac:dyDescent="0.25">
      <c r="B17" s="257"/>
      <c r="C17" s="257" t="str">
        <f>'7. Consumption'!C17</f>
        <v>ABC+3TC 60/30 - tab - dispersible</v>
      </c>
      <c r="E17" s="335">
        <f>(IF(E$8="Y",0,
MAX(0,'7. Consumption'!AZ17-(D190+'8. SOH &amp; Pipeline'!F127-'7. Consumption'!H17+MIN(0,(SUM('7. Consumption'!$G17:G17)-'8. SOH &amp; Pipeline'!F17))))))</f>
        <v>0</v>
      </c>
      <c r="F17" s="335">
        <f>(IF(F$8="Y",0,
MAX(0,'7. Consumption'!BA17-(E190+'8. SOH &amp; Pipeline'!G127-'7. Consumption'!I17+MIN(0,(SUM('7. Consumption'!$G17:H17)-'8. SOH &amp; Pipeline'!G17))))))</f>
        <v>0</v>
      </c>
      <c r="G17" s="335">
        <f>(IF(G$8="Y",0,
MAX(0,'7. Consumption'!BB17-(F190+'8. SOH &amp; Pipeline'!H127-'7. Consumption'!J17+MIN(0,(SUM('7. Consumption'!$G17:I17)-'8. SOH &amp; Pipeline'!H17))))))</f>
        <v>0</v>
      </c>
      <c r="H17" s="335">
        <f>(IF(H$8="Y",0,
MAX(0,'7. Consumption'!BC17-(G190+'8. SOH &amp; Pipeline'!I127-'7. Consumption'!K17+MIN(0,(SUM('7. Consumption'!$G17:J17)-'8. SOH &amp; Pipeline'!I17))))))</f>
        <v>0</v>
      </c>
      <c r="I17" s="335">
        <f>(IF(I$8="Y",0,
MAX(0,'7. Consumption'!BD17-(H190+'8. SOH &amp; Pipeline'!J127-'7. Consumption'!L17+MIN(0,(SUM('7. Consumption'!$G17:K17)-'8. SOH &amp; Pipeline'!J17))))))</f>
        <v>0</v>
      </c>
      <c r="J17" s="335">
        <f>(IF(J$8="Y",0,
MAX(0,'7. Consumption'!BE17-(I190+'8. SOH &amp; Pipeline'!K127-'7. Consumption'!M17+MIN(0,(SUM('7. Consumption'!$G17:L17)-'8. SOH &amp; Pipeline'!K17))))))</f>
        <v>0</v>
      </c>
      <c r="K17" s="335">
        <f>(IF(K$8="Y",0,
MAX(0,'7. Consumption'!BF17-(J190+'8. SOH &amp; Pipeline'!L127-'7. Consumption'!N17+MIN(0,(SUM('7. Consumption'!$G17:M17)-'8. SOH &amp; Pipeline'!L17))))))</f>
        <v>0</v>
      </c>
      <c r="L17" s="335">
        <f>(IF(L$8="Y",0,
MAX(0,'7. Consumption'!BG17-(K190+'8. SOH &amp; Pipeline'!M127-'7. Consumption'!O17+MIN(0,(SUM('7. Consumption'!$G17:N17)-'8. SOH &amp; Pipeline'!M17))))))</f>
        <v>0</v>
      </c>
      <c r="M17" s="341">
        <f>(IF(M$8="Y",0,
MAX(0,'7. Consumption'!BH17-(L190+'8. SOH &amp; Pipeline'!N127-'7. Consumption'!P17+MIN(0,(SUM('7. Consumption'!$G17:O17)-'8. SOH &amp; Pipeline'!N17))))))</f>
        <v>0</v>
      </c>
      <c r="N17" s="341">
        <f>(IF(N$8="Y",0,
MAX(0,'7. Consumption'!BI17-(M190+'8. SOH &amp; Pipeline'!O127-'7. Consumption'!Q17+MIN(0,(SUM('7. Consumption'!$G17:P17)-'8. SOH &amp; Pipeline'!O17))))))</f>
        <v>0</v>
      </c>
      <c r="O17" s="341">
        <f>(IF(O$8="Y",0,
MAX(0,'7. Consumption'!BJ17-(N190+'8. SOH &amp; Pipeline'!P127-'7. Consumption'!R17+MIN(0,(SUM('7. Consumption'!$G17:Q17)-'8. SOH &amp; Pipeline'!P17))))))</f>
        <v>0</v>
      </c>
      <c r="P17" s="341">
        <f>(IF(P$8="Y",0,
MAX(0,'7. Consumption'!BK17-(O190+'8. SOH &amp; Pipeline'!Q127-'7. Consumption'!S17+MIN(0,(SUM('7. Consumption'!$G17:R17)-'8. SOH &amp; Pipeline'!Q17))))))</f>
        <v>0</v>
      </c>
      <c r="Q17" s="341">
        <f>(IF(Q$8="Y",0,
MAX(0,'7. Consumption'!BL17-(P190+'8. SOH &amp; Pipeline'!R127-'7. Consumption'!T17+MIN(0,(SUM('7. Consumption'!$G17:S17)-'8. SOH &amp; Pipeline'!R17))))))</f>
        <v>0</v>
      </c>
      <c r="R17" s="341">
        <f>(IF(R$8="Y",0,
MAX(0,'7. Consumption'!BM17-(Q190+'8. SOH &amp; Pipeline'!S127-'7. Consumption'!U17+MIN(0,(SUM('7. Consumption'!$G17:T17)-'8. SOH &amp; Pipeline'!S17))))))</f>
        <v>0</v>
      </c>
      <c r="S17" s="335">
        <f>(IF(S$8="Y",0,
MAX(0,'7. Consumption'!BN17-(R190+'8. SOH &amp; Pipeline'!T127-'7. Consumption'!V17+MIN(0,(SUM('7. Consumption'!$G17:U17)-'8. SOH &amp; Pipeline'!T17))))))</f>
        <v>0</v>
      </c>
      <c r="T17" s="335">
        <f>(IF(T$8="Y",0,
MAX(0,'7. Consumption'!BO17-(S190+'8. SOH &amp; Pipeline'!U127-'7. Consumption'!W17+MIN(0,(SUM('7. Consumption'!$G17:V17)-'8. SOH &amp; Pipeline'!U17))))))</f>
        <v>0</v>
      </c>
      <c r="U17" s="335">
        <f>(IF(U$8="Y",0,
MAX(0,'7. Consumption'!BP17-(T190+'8. SOH &amp; Pipeline'!V127-'7. Consumption'!X17+MIN(0,(SUM('7. Consumption'!$G17:W17)-'8. SOH &amp; Pipeline'!V17))))))</f>
        <v>0</v>
      </c>
      <c r="V17" s="335">
        <f>(IF(V$8="Y",0,
MAX(0,'7. Consumption'!BQ17-(U190+'8. SOH &amp; Pipeline'!W127-'7. Consumption'!Y17+MIN(0,(SUM('7. Consumption'!$G17:X17)-'8. SOH &amp; Pipeline'!W17))))))</f>
        <v>0</v>
      </c>
      <c r="W17" s="335">
        <f>(IF(W$8="Y",0,
MAX(0,'7. Consumption'!BR17-(V190+'8. SOH &amp; Pipeline'!X127-'7. Consumption'!Z17+MIN(0,(SUM('7. Consumption'!$G17:Y17)-'8. SOH &amp; Pipeline'!X17))))))</f>
        <v>0</v>
      </c>
      <c r="X17" s="335">
        <f>(IF(X$8="Y",0,
MAX(0,'7. Consumption'!BS17-(W190+'8. SOH &amp; Pipeline'!Y127-'7. Consumption'!AA17+MIN(0,(SUM('7. Consumption'!$G17:Z17)-'8. SOH &amp; Pipeline'!Y17))))))</f>
        <v>0</v>
      </c>
      <c r="Y17" s="335">
        <f>(IF(Y$8="Y",0,
MAX(0,'7. Consumption'!BT17-(X190+'8. SOH &amp; Pipeline'!Z127-'7. Consumption'!AB17+MIN(0,(SUM('7. Consumption'!$G17:AA17)-'8. SOH &amp; Pipeline'!Z17))))))</f>
        <v>0</v>
      </c>
      <c r="Z17" s="335">
        <f>(IF(Z$8="Y",0,
MAX(0,'7. Consumption'!BU17-(Y190+'8. SOH &amp; Pipeline'!AA127-'7. Consumption'!AC17+MIN(0,(SUM('7. Consumption'!$G17:AB17)-'8. SOH &amp; Pipeline'!AA17))))))</f>
        <v>0</v>
      </c>
      <c r="AA17" s="335">
        <f>(IF(AA$8="Y",0,
MAX(0,'7. Consumption'!BV17-(Z190+'8. SOH &amp; Pipeline'!AB127-'7. Consumption'!AD17+MIN(0,(SUM('7. Consumption'!$G17:AC17)-'8. SOH &amp; Pipeline'!AB17))))))</f>
        <v>0</v>
      </c>
      <c r="AB17" s="335">
        <f>(IF(AB$8="Y",0,
MAX(0,'7. Consumption'!BW17-(AA190+'8. SOH &amp; Pipeline'!AC127-'7. Consumption'!AE17+MIN(0,(SUM('7. Consumption'!$G17:AD17)-'8. SOH &amp; Pipeline'!AC17))))))</f>
        <v>0</v>
      </c>
      <c r="AC17" s="335">
        <f>(IF(AC$8="Y",0,
MAX(0,'7. Consumption'!BX17-(AB190+'8. SOH &amp; Pipeline'!AD127-'7. Consumption'!AF17+MIN(0,(SUM('7. Consumption'!$G17:AE17)-'8. SOH &amp; Pipeline'!AD17))))))</f>
        <v>0</v>
      </c>
      <c r="AD17" s="335">
        <f>(IF(AD$8="Y",0,
MAX(0,'7. Consumption'!BY17-(AC190+'8. SOH &amp; Pipeline'!AE127-'7. Consumption'!AG17+MIN(0,(SUM('7. Consumption'!$G17:AF17)-'8. SOH &amp; Pipeline'!AE17))))))</f>
        <v>0</v>
      </c>
      <c r="AE17" s="335">
        <f>(IF(AE$8="Y",0,
MAX(0,'7. Consumption'!BZ17-(AD190+'8. SOH &amp; Pipeline'!AF127-'7. Consumption'!AH17+MIN(0,(SUM('7. Consumption'!$G17:AG17)-'8. SOH &amp; Pipeline'!AF17))))))</f>
        <v>0</v>
      </c>
      <c r="AF17" s="335">
        <f>(IF(AF$8="Y",0,
MAX(0,'7. Consumption'!CA17-(AE190+'8. SOH &amp; Pipeline'!AG127-'7. Consumption'!AI17+MIN(0,(SUM('7. Consumption'!$G17:AH17)-'8. SOH &amp; Pipeline'!AG17))))))</f>
        <v>0</v>
      </c>
      <c r="AG17" s="335">
        <f>(IF(AG$8="Y",0,
MAX(0,'7. Consumption'!CB17-(AF190+'8. SOH &amp; Pipeline'!AH127-'7. Consumption'!AJ17+MIN(0,(SUM('7. Consumption'!$G17:AI17)-'8. SOH &amp; Pipeline'!AH17))))))</f>
        <v>0</v>
      </c>
      <c r="AH17" s="335">
        <f>(IF(AH$8="Y",0,
MAX(0,'7. Consumption'!CC17-(AG190+'8. SOH &amp; Pipeline'!AI127-'7. Consumption'!AK17+MIN(0,(SUM('7. Consumption'!$G17:AJ17)-'8. SOH &amp; Pipeline'!AI17))))))</f>
        <v>0</v>
      </c>
      <c r="AI17" s="335">
        <f>(IF(AI$8="Y",0,
MAX(0,'7. Consumption'!CD17-(AH190+'8. SOH &amp; Pipeline'!AJ127-'7. Consumption'!AL17+MIN(0,(SUM('7. Consumption'!$G17:AK17)-'8. SOH &amp; Pipeline'!AJ17))))))</f>
        <v>0</v>
      </c>
      <c r="AJ17" s="335">
        <f>(IF(AJ$8="Y",0,
MAX(0,'7. Consumption'!CE17-(AI190+'8. SOH &amp; Pipeline'!AK127-'7. Consumption'!AM17+MIN(0,(SUM('7. Consumption'!$G17:AL17)-'8. SOH &amp; Pipeline'!AK17))))))</f>
        <v>0</v>
      </c>
      <c r="AK17" s="335">
        <f>(IF(AK$8="Y",0,
MAX(0,'7. Consumption'!CF17-(AJ190+'8. SOH &amp; Pipeline'!AL127-'7. Consumption'!AN17+MIN(0,(SUM('7. Consumption'!$G17:AM17)-'8. SOH &amp; Pipeline'!AL17))))))</f>
        <v>0</v>
      </c>
      <c r="AL17" s="335">
        <f>(IF(AL$8="Y",0,
MAX(0,'7. Consumption'!CG17-(AK190+'8. SOH &amp; Pipeline'!AM127-'7. Consumption'!AO17+MIN(0,(SUM('7. Consumption'!$G17:AN17)-'8. SOH &amp; Pipeline'!AM17))))))</f>
        <v>0</v>
      </c>
      <c r="AM17" s="335">
        <f>(IF(AM$8="Y",0,
MAX(0,'7. Consumption'!CH17-(AL190+'8. SOH &amp; Pipeline'!AN127-'7. Consumption'!AP17+MIN(0,(SUM('7. Consumption'!$G17:AO17)-'8. SOH &amp; Pipeline'!AN17))))))</f>
        <v>0</v>
      </c>
      <c r="AN17" s="335">
        <f>(IF(AN$8="Y",0,
MAX(0,'7. Consumption'!CI17-(AM190+'8. SOH &amp; Pipeline'!AO127-'7. Consumption'!AQ17+MIN(0,(SUM('7. Consumption'!$G17:AP17)-'8. SOH &amp; Pipeline'!AO17))))))</f>
        <v>0</v>
      </c>
    </row>
    <row r="18" spans="2:40" ht="15" x14ac:dyDescent="0.25">
      <c r="B18" s="257"/>
      <c r="C18" s="257" t="str">
        <f>'7. Consumption'!C18</f>
        <v>ABC+3TC 600/300 - tab</v>
      </c>
      <c r="E18" s="335">
        <f>(IF(E$8="Y",0,
MAX(0,'7. Consumption'!AZ18-(D191+'8. SOH &amp; Pipeline'!F128-'7. Consumption'!H18+MIN(0,(SUM('7. Consumption'!$G18:G18)-'8. SOH &amp; Pipeline'!F18))))))</f>
        <v>0</v>
      </c>
      <c r="F18" s="335">
        <f>(IF(F$8="Y",0,
MAX(0,'7. Consumption'!BA18-(E191+'8. SOH &amp; Pipeline'!G128-'7. Consumption'!I18+MIN(0,(SUM('7. Consumption'!$G18:H18)-'8. SOH &amp; Pipeline'!G18))))))</f>
        <v>0</v>
      </c>
      <c r="G18" s="335">
        <f>(IF(G$8="Y",0,
MAX(0,'7. Consumption'!BB18-(F191+'8. SOH &amp; Pipeline'!H128-'7. Consumption'!J18+MIN(0,(SUM('7. Consumption'!$G18:I18)-'8. SOH &amp; Pipeline'!H18))))))</f>
        <v>0</v>
      </c>
      <c r="H18" s="335">
        <f>(IF(H$8="Y",0,
MAX(0,'7. Consumption'!BC18-(G191+'8. SOH &amp; Pipeline'!I128-'7. Consumption'!K18+MIN(0,(SUM('7. Consumption'!$G18:J18)-'8. SOH &amp; Pipeline'!I18))))))</f>
        <v>0</v>
      </c>
      <c r="I18" s="335">
        <f>(IF(I$8="Y",0,
MAX(0,'7. Consumption'!BD18-(H191+'8. SOH &amp; Pipeline'!J128-'7. Consumption'!L18+MIN(0,(SUM('7. Consumption'!$G18:K18)-'8. SOH &amp; Pipeline'!J18))))))</f>
        <v>0</v>
      </c>
      <c r="J18" s="335">
        <f>(IF(J$8="Y",0,
MAX(0,'7. Consumption'!BE18-(I191+'8. SOH &amp; Pipeline'!K128-'7. Consumption'!M18+MIN(0,(SUM('7. Consumption'!$G18:L18)-'8. SOH &amp; Pipeline'!K18))))))</f>
        <v>0</v>
      </c>
      <c r="K18" s="335">
        <f>(IF(K$8="Y",0,
MAX(0,'7. Consumption'!BF18-(J191+'8. SOH &amp; Pipeline'!L128-'7. Consumption'!N18+MIN(0,(SUM('7. Consumption'!$G18:M18)-'8. SOH &amp; Pipeline'!L18))))))</f>
        <v>0</v>
      </c>
      <c r="L18" s="335">
        <f>(IF(L$8="Y",0,
MAX(0,'7. Consumption'!BG18-(K191+'8. SOH &amp; Pipeline'!M128-'7. Consumption'!O18+MIN(0,(SUM('7. Consumption'!$G18:N18)-'8. SOH &amp; Pipeline'!M18))))))</f>
        <v>0</v>
      </c>
      <c r="M18" s="341">
        <f>(IF(M$8="Y",0,
MAX(0,'7. Consumption'!BH18-(L191+'8. SOH &amp; Pipeline'!N128-'7. Consumption'!P18+MIN(0,(SUM('7. Consumption'!$G18:O18)-'8. SOH &amp; Pipeline'!N18))))))</f>
        <v>0</v>
      </c>
      <c r="N18" s="341">
        <f>(IF(N$8="Y",0,
MAX(0,'7. Consumption'!BI18-(M191+'8. SOH &amp; Pipeline'!O128-'7. Consumption'!Q18+MIN(0,(SUM('7. Consumption'!$G18:P18)-'8. SOH &amp; Pipeline'!O18))))))</f>
        <v>0</v>
      </c>
      <c r="O18" s="341">
        <f>(IF(O$8="Y",0,
MAX(0,'7. Consumption'!BJ18-(N191+'8. SOH &amp; Pipeline'!P128-'7. Consumption'!R18+MIN(0,(SUM('7. Consumption'!$G18:Q18)-'8. SOH &amp; Pipeline'!P18))))))</f>
        <v>0</v>
      </c>
      <c r="P18" s="341">
        <f>(IF(P$8="Y",0,
MAX(0,'7. Consumption'!BK18-(O191+'8. SOH &amp; Pipeline'!Q128-'7. Consumption'!S18+MIN(0,(SUM('7. Consumption'!$G18:R18)-'8. SOH &amp; Pipeline'!Q18))))))</f>
        <v>0</v>
      </c>
      <c r="Q18" s="341">
        <f>(IF(Q$8="Y",0,
MAX(0,'7. Consumption'!BL18-(P191+'8. SOH &amp; Pipeline'!R128-'7. Consumption'!T18+MIN(0,(SUM('7. Consumption'!$G18:S18)-'8. SOH &amp; Pipeline'!R18))))))</f>
        <v>0</v>
      </c>
      <c r="R18" s="341">
        <f>(IF(R$8="Y",0,
MAX(0,'7. Consumption'!BM18-(Q191+'8. SOH &amp; Pipeline'!S128-'7. Consumption'!U18+MIN(0,(SUM('7. Consumption'!$G18:T18)-'8. SOH &amp; Pipeline'!S18))))))</f>
        <v>0</v>
      </c>
      <c r="S18" s="335">
        <f>(IF(S$8="Y",0,
MAX(0,'7. Consumption'!BN18-(R191+'8. SOH &amp; Pipeline'!T128-'7. Consumption'!V18+MIN(0,(SUM('7. Consumption'!$G18:U18)-'8. SOH &amp; Pipeline'!T18))))))</f>
        <v>0</v>
      </c>
      <c r="T18" s="335">
        <f>(IF(T$8="Y",0,
MAX(0,'7. Consumption'!BO18-(S191+'8. SOH &amp; Pipeline'!U128-'7. Consumption'!W18+MIN(0,(SUM('7. Consumption'!$G18:V18)-'8. SOH &amp; Pipeline'!U18))))))</f>
        <v>0</v>
      </c>
      <c r="U18" s="335">
        <f>(IF(U$8="Y",0,
MAX(0,'7. Consumption'!BP18-(T191+'8. SOH &amp; Pipeline'!V128-'7. Consumption'!X18+MIN(0,(SUM('7. Consumption'!$G18:W18)-'8. SOH &amp; Pipeline'!V18))))))</f>
        <v>0</v>
      </c>
      <c r="V18" s="335">
        <f>(IF(V$8="Y",0,
MAX(0,'7. Consumption'!BQ18-(U191+'8. SOH &amp; Pipeline'!W128-'7. Consumption'!Y18+MIN(0,(SUM('7. Consumption'!$G18:X18)-'8. SOH &amp; Pipeline'!W18))))))</f>
        <v>0</v>
      </c>
      <c r="W18" s="335">
        <f>(IF(W$8="Y",0,
MAX(0,'7. Consumption'!BR18-(V191+'8. SOH &amp; Pipeline'!X128-'7. Consumption'!Z18+MIN(0,(SUM('7. Consumption'!$G18:Y18)-'8. SOH &amp; Pipeline'!X18))))))</f>
        <v>0</v>
      </c>
      <c r="X18" s="335">
        <f>(IF(X$8="Y",0,
MAX(0,'7. Consumption'!BS18-(W191+'8. SOH &amp; Pipeline'!Y128-'7. Consumption'!AA18+MIN(0,(SUM('7. Consumption'!$G18:Z18)-'8. SOH &amp; Pipeline'!Y18))))))</f>
        <v>0</v>
      </c>
      <c r="Y18" s="335">
        <f>(IF(Y$8="Y",0,
MAX(0,'7. Consumption'!BT18-(X191+'8. SOH &amp; Pipeline'!Z128-'7. Consumption'!AB18+MIN(0,(SUM('7. Consumption'!$G18:AA18)-'8. SOH &amp; Pipeline'!Z18))))))</f>
        <v>0</v>
      </c>
      <c r="Z18" s="335">
        <f>(IF(Z$8="Y",0,
MAX(0,'7. Consumption'!BU18-(Y191+'8. SOH &amp; Pipeline'!AA128-'7. Consumption'!AC18+MIN(0,(SUM('7. Consumption'!$G18:AB18)-'8. SOH &amp; Pipeline'!AA18))))))</f>
        <v>0</v>
      </c>
      <c r="AA18" s="335">
        <f>(IF(AA$8="Y",0,
MAX(0,'7. Consumption'!BV18-(Z191+'8. SOH &amp; Pipeline'!AB128-'7. Consumption'!AD18+MIN(0,(SUM('7. Consumption'!$G18:AC18)-'8. SOH &amp; Pipeline'!AB18))))))</f>
        <v>0</v>
      </c>
      <c r="AB18" s="335">
        <f>(IF(AB$8="Y",0,
MAX(0,'7. Consumption'!BW18-(AA191+'8. SOH &amp; Pipeline'!AC128-'7. Consumption'!AE18+MIN(0,(SUM('7. Consumption'!$G18:AD18)-'8. SOH &amp; Pipeline'!AC18))))))</f>
        <v>0</v>
      </c>
      <c r="AC18" s="335">
        <f>(IF(AC$8="Y",0,
MAX(0,'7. Consumption'!BX18-(AB191+'8. SOH &amp; Pipeline'!AD128-'7. Consumption'!AF18+MIN(0,(SUM('7. Consumption'!$G18:AE18)-'8. SOH &amp; Pipeline'!AD18))))))</f>
        <v>0</v>
      </c>
      <c r="AD18" s="335">
        <f>(IF(AD$8="Y",0,
MAX(0,'7. Consumption'!BY18-(AC191+'8. SOH &amp; Pipeline'!AE128-'7. Consumption'!AG18+MIN(0,(SUM('7. Consumption'!$G18:AF18)-'8. SOH &amp; Pipeline'!AE18))))))</f>
        <v>0</v>
      </c>
      <c r="AE18" s="335">
        <f>(IF(AE$8="Y",0,
MAX(0,'7. Consumption'!BZ18-(AD191+'8. SOH &amp; Pipeline'!AF128-'7. Consumption'!AH18+MIN(0,(SUM('7. Consumption'!$G18:AG18)-'8. SOH &amp; Pipeline'!AF18))))))</f>
        <v>0</v>
      </c>
      <c r="AF18" s="335">
        <f>(IF(AF$8="Y",0,
MAX(0,'7. Consumption'!CA18-(AE191+'8. SOH &amp; Pipeline'!AG128-'7. Consumption'!AI18+MIN(0,(SUM('7. Consumption'!$G18:AH18)-'8. SOH &amp; Pipeline'!AG18))))))</f>
        <v>0</v>
      </c>
      <c r="AG18" s="335">
        <f>(IF(AG$8="Y",0,
MAX(0,'7. Consumption'!CB18-(AF191+'8. SOH &amp; Pipeline'!AH128-'7. Consumption'!AJ18+MIN(0,(SUM('7. Consumption'!$G18:AI18)-'8. SOH &amp; Pipeline'!AH18))))))</f>
        <v>0</v>
      </c>
      <c r="AH18" s="335">
        <f>(IF(AH$8="Y",0,
MAX(0,'7. Consumption'!CC18-(AG191+'8. SOH &amp; Pipeline'!AI128-'7. Consumption'!AK18+MIN(0,(SUM('7. Consumption'!$G18:AJ18)-'8. SOH &amp; Pipeline'!AI18))))))</f>
        <v>0</v>
      </c>
      <c r="AI18" s="335">
        <f>(IF(AI$8="Y",0,
MAX(0,'7. Consumption'!CD18-(AH191+'8. SOH &amp; Pipeline'!AJ128-'7. Consumption'!AL18+MIN(0,(SUM('7. Consumption'!$G18:AK18)-'8. SOH &amp; Pipeline'!AJ18))))))</f>
        <v>0</v>
      </c>
      <c r="AJ18" s="335">
        <f>(IF(AJ$8="Y",0,
MAX(0,'7. Consumption'!CE18-(AI191+'8. SOH &amp; Pipeline'!AK128-'7. Consumption'!AM18+MIN(0,(SUM('7. Consumption'!$G18:AL18)-'8. SOH &amp; Pipeline'!AK18))))))</f>
        <v>0</v>
      </c>
      <c r="AK18" s="335">
        <f>(IF(AK$8="Y",0,
MAX(0,'7. Consumption'!CF18-(AJ191+'8. SOH &amp; Pipeline'!AL128-'7. Consumption'!AN18+MIN(0,(SUM('7. Consumption'!$G18:AM18)-'8. SOH &amp; Pipeline'!AL18))))))</f>
        <v>0</v>
      </c>
      <c r="AL18" s="335">
        <f>(IF(AL$8="Y",0,
MAX(0,'7. Consumption'!CG18-(AK191+'8. SOH &amp; Pipeline'!AM128-'7. Consumption'!AO18+MIN(0,(SUM('7. Consumption'!$G18:AN18)-'8. SOH &amp; Pipeline'!AM18))))))</f>
        <v>0</v>
      </c>
      <c r="AM18" s="335">
        <f>(IF(AM$8="Y",0,
MAX(0,'7. Consumption'!CH18-(AL191+'8. SOH &amp; Pipeline'!AN128-'7. Consumption'!AP18+MIN(0,(SUM('7. Consumption'!$G18:AO18)-'8. SOH &amp; Pipeline'!AN18))))))</f>
        <v>0</v>
      </c>
      <c r="AN18" s="335">
        <f>(IF(AN$8="Y",0,
MAX(0,'7. Consumption'!CI18-(AM191+'8. SOH &amp; Pipeline'!AO128-'7. Consumption'!AQ18+MIN(0,(SUM('7. Consumption'!$G18:AP18)-'8. SOH &amp; Pipeline'!AO18))))))</f>
        <v>0</v>
      </c>
    </row>
    <row r="19" spans="2:40" ht="15" x14ac:dyDescent="0.25">
      <c r="B19" s="257"/>
      <c r="C19" s="257" t="str">
        <f>'7. Consumption'!C19</f>
        <v>ABC+3TC+AZT 300/150/300 - tab</v>
      </c>
      <c r="E19" s="335">
        <f>(IF(E$8="Y",0,
MAX(0,'7. Consumption'!AZ19-(D192+'8. SOH &amp; Pipeline'!F129-'7. Consumption'!H19+MIN(0,(SUM('7. Consumption'!$G19:G19)-'8. SOH &amp; Pipeline'!F19))))))</f>
        <v>0</v>
      </c>
      <c r="F19" s="335">
        <f>(IF(F$8="Y",0,
MAX(0,'7. Consumption'!BA19-(E192+'8. SOH &amp; Pipeline'!G129-'7. Consumption'!I19+MIN(0,(SUM('7. Consumption'!$G19:H19)-'8. SOH &amp; Pipeline'!G19))))))</f>
        <v>0</v>
      </c>
      <c r="G19" s="335">
        <f>(IF(G$8="Y",0,
MAX(0,'7. Consumption'!BB19-(F192+'8. SOH &amp; Pipeline'!H129-'7. Consumption'!J19+MIN(0,(SUM('7. Consumption'!$G19:I19)-'8. SOH &amp; Pipeline'!H19))))))</f>
        <v>0</v>
      </c>
      <c r="H19" s="335">
        <f>(IF(H$8="Y",0,
MAX(0,'7. Consumption'!BC19-(G192+'8. SOH &amp; Pipeline'!I129-'7. Consumption'!K19+MIN(0,(SUM('7. Consumption'!$G19:J19)-'8. SOH &amp; Pipeline'!I19))))))</f>
        <v>0</v>
      </c>
      <c r="I19" s="335">
        <f>(IF(I$8="Y",0,
MAX(0,'7. Consumption'!BD19-(H192+'8. SOH &amp; Pipeline'!J129-'7. Consumption'!L19+MIN(0,(SUM('7. Consumption'!$G19:K19)-'8. SOH &amp; Pipeline'!J19))))))</f>
        <v>0</v>
      </c>
      <c r="J19" s="335">
        <f>(IF(J$8="Y",0,
MAX(0,'7. Consumption'!BE19-(I192+'8. SOH &amp; Pipeline'!K129-'7. Consumption'!M19+MIN(0,(SUM('7. Consumption'!$G19:L19)-'8. SOH &amp; Pipeline'!K19))))))</f>
        <v>0</v>
      </c>
      <c r="K19" s="335">
        <f>(IF(K$8="Y",0,
MAX(0,'7. Consumption'!BF19-(J192+'8. SOH &amp; Pipeline'!L129-'7. Consumption'!N19+MIN(0,(SUM('7. Consumption'!$G19:M19)-'8. SOH &amp; Pipeline'!L19))))))</f>
        <v>0</v>
      </c>
      <c r="L19" s="335">
        <f>(IF(L$8="Y",0,
MAX(0,'7. Consumption'!BG19-(K192+'8. SOH &amp; Pipeline'!M129-'7. Consumption'!O19+MIN(0,(SUM('7. Consumption'!$G19:N19)-'8. SOH &amp; Pipeline'!M19))))))</f>
        <v>0</v>
      </c>
      <c r="M19" s="341">
        <f>(IF(M$8="Y",0,
MAX(0,'7. Consumption'!BH19-(L192+'8. SOH &amp; Pipeline'!N129-'7. Consumption'!P19+MIN(0,(SUM('7. Consumption'!$G19:O19)-'8. SOH &amp; Pipeline'!N19))))))</f>
        <v>0</v>
      </c>
      <c r="N19" s="341">
        <f>(IF(N$8="Y",0,
MAX(0,'7. Consumption'!BI19-(M192+'8. SOH &amp; Pipeline'!O129-'7. Consumption'!Q19+MIN(0,(SUM('7. Consumption'!$G19:P19)-'8. SOH &amp; Pipeline'!O19))))))</f>
        <v>0</v>
      </c>
      <c r="O19" s="341">
        <f>(IF(O$8="Y",0,
MAX(0,'7. Consumption'!BJ19-(N192+'8. SOH &amp; Pipeline'!P129-'7. Consumption'!R19+MIN(0,(SUM('7. Consumption'!$G19:Q19)-'8. SOH &amp; Pipeline'!P19))))))</f>
        <v>0</v>
      </c>
      <c r="P19" s="341">
        <f>(IF(P$8="Y",0,
MAX(0,'7. Consumption'!BK19-(O192+'8. SOH &amp; Pipeline'!Q129-'7. Consumption'!S19+MIN(0,(SUM('7. Consumption'!$G19:R19)-'8. SOH &amp; Pipeline'!Q19))))))</f>
        <v>0</v>
      </c>
      <c r="Q19" s="341">
        <f>(IF(Q$8="Y",0,
MAX(0,'7. Consumption'!BL19-(P192+'8. SOH &amp; Pipeline'!R129-'7. Consumption'!T19+MIN(0,(SUM('7. Consumption'!$G19:S19)-'8. SOH &amp; Pipeline'!R19))))))</f>
        <v>0</v>
      </c>
      <c r="R19" s="341">
        <f>(IF(R$8="Y",0,
MAX(0,'7. Consumption'!BM19-(Q192+'8. SOH &amp; Pipeline'!S129-'7. Consumption'!U19+MIN(0,(SUM('7. Consumption'!$G19:T19)-'8. SOH &amp; Pipeline'!S19))))))</f>
        <v>0</v>
      </c>
      <c r="S19" s="335">
        <f>(IF(S$8="Y",0,
MAX(0,'7. Consumption'!BN19-(R192+'8. SOH &amp; Pipeline'!T129-'7. Consumption'!V19+MIN(0,(SUM('7. Consumption'!$G19:U19)-'8. SOH &amp; Pipeline'!T19))))))</f>
        <v>0</v>
      </c>
      <c r="T19" s="335">
        <f>(IF(T$8="Y",0,
MAX(0,'7. Consumption'!BO19-(S192+'8. SOH &amp; Pipeline'!U129-'7. Consumption'!W19+MIN(0,(SUM('7. Consumption'!$G19:V19)-'8. SOH &amp; Pipeline'!U19))))))</f>
        <v>0</v>
      </c>
      <c r="U19" s="335">
        <f>(IF(U$8="Y",0,
MAX(0,'7. Consumption'!BP19-(T192+'8. SOH &amp; Pipeline'!V129-'7. Consumption'!X19+MIN(0,(SUM('7. Consumption'!$G19:W19)-'8. SOH &amp; Pipeline'!V19))))))</f>
        <v>0</v>
      </c>
      <c r="V19" s="335">
        <f>(IF(V$8="Y",0,
MAX(0,'7. Consumption'!BQ19-(U192+'8. SOH &amp; Pipeline'!W129-'7. Consumption'!Y19+MIN(0,(SUM('7. Consumption'!$G19:X19)-'8. SOH &amp; Pipeline'!W19))))))</f>
        <v>0</v>
      </c>
      <c r="W19" s="335">
        <f>(IF(W$8="Y",0,
MAX(0,'7. Consumption'!BR19-(V192+'8. SOH &amp; Pipeline'!X129-'7. Consumption'!Z19+MIN(0,(SUM('7. Consumption'!$G19:Y19)-'8. SOH &amp; Pipeline'!X19))))))</f>
        <v>0</v>
      </c>
      <c r="X19" s="335">
        <f>(IF(X$8="Y",0,
MAX(0,'7. Consumption'!BS19-(W192+'8. SOH &amp; Pipeline'!Y129-'7. Consumption'!AA19+MIN(0,(SUM('7. Consumption'!$G19:Z19)-'8. SOH &amp; Pipeline'!Y19))))))</f>
        <v>0</v>
      </c>
      <c r="Y19" s="335">
        <f>(IF(Y$8="Y",0,
MAX(0,'7. Consumption'!BT19-(X192+'8. SOH &amp; Pipeline'!Z129-'7. Consumption'!AB19+MIN(0,(SUM('7. Consumption'!$G19:AA19)-'8. SOH &amp; Pipeline'!Z19))))))</f>
        <v>0</v>
      </c>
      <c r="Z19" s="335">
        <f>(IF(Z$8="Y",0,
MAX(0,'7. Consumption'!BU19-(Y192+'8. SOH &amp; Pipeline'!AA129-'7. Consumption'!AC19+MIN(0,(SUM('7. Consumption'!$G19:AB19)-'8. SOH &amp; Pipeline'!AA19))))))</f>
        <v>0</v>
      </c>
      <c r="AA19" s="335">
        <f>(IF(AA$8="Y",0,
MAX(0,'7. Consumption'!BV19-(Z192+'8. SOH &amp; Pipeline'!AB129-'7. Consumption'!AD19+MIN(0,(SUM('7. Consumption'!$G19:AC19)-'8. SOH &amp; Pipeline'!AB19))))))</f>
        <v>0</v>
      </c>
      <c r="AB19" s="335">
        <f>(IF(AB$8="Y",0,
MAX(0,'7. Consumption'!BW19-(AA192+'8. SOH &amp; Pipeline'!AC129-'7. Consumption'!AE19+MIN(0,(SUM('7. Consumption'!$G19:AD19)-'8. SOH &amp; Pipeline'!AC19))))))</f>
        <v>0</v>
      </c>
      <c r="AC19" s="335">
        <f>(IF(AC$8="Y",0,
MAX(0,'7. Consumption'!BX19-(AB192+'8. SOH &amp; Pipeline'!AD129-'7. Consumption'!AF19+MIN(0,(SUM('7. Consumption'!$G19:AE19)-'8. SOH &amp; Pipeline'!AD19))))))</f>
        <v>0</v>
      </c>
      <c r="AD19" s="335">
        <f>(IF(AD$8="Y",0,
MAX(0,'7. Consumption'!BY19-(AC192+'8. SOH &amp; Pipeline'!AE129-'7. Consumption'!AG19+MIN(0,(SUM('7. Consumption'!$G19:AF19)-'8. SOH &amp; Pipeline'!AE19))))))</f>
        <v>0</v>
      </c>
      <c r="AE19" s="335">
        <f>(IF(AE$8="Y",0,
MAX(0,'7. Consumption'!BZ19-(AD192+'8. SOH &amp; Pipeline'!AF129-'7. Consumption'!AH19+MIN(0,(SUM('7. Consumption'!$G19:AG19)-'8. SOH &amp; Pipeline'!AF19))))))</f>
        <v>0</v>
      </c>
      <c r="AF19" s="335">
        <f>(IF(AF$8="Y",0,
MAX(0,'7. Consumption'!CA19-(AE192+'8. SOH &amp; Pipeline'!AG129-'7. Consumption'!AI19+MIN(0,(SUM('7. Consumption'!$G19:AH19)-'8. SOH &amp; Pipeline'!AG19))))))</f>
        <v>0</v>
      </c>
      <c r="AG19" s="335">
        <f>(IF(AG$8="Y",0,
MAX(0,'7. Consumption'!CB19-(AF192+'8. SOH &amp; Pipeline'!AH129-'7. Consumption'!AJ19+MIN(0,(SUM('7. Consumption'!$G19:AI19)-'8. SOH &amp; Pipeline'!AH19))))))</f>
        <v>0</v>
      </c>
      <c r="AH19" s="335">
        <f>(IF(AH$8="Y",0,
MAX(0,'7. Consumption'!CC19-(AG192+'8. SOH &amp; Pipeline'!AI129-'7. Consumption'!AK19+MIN(0,(SUM('7. Consumption'!$G19:AJ19)-'8. SOH &amp; Pipeline'!AI19))))))</f>
        <v>0</v>
      </c>
      <c r="AI19" s="335">
        <f>(IF(AI$8="Y",0,
MAX(0,'7. Consumption'!CD19-(AH192+'8. SOH &amp; Pipeline'!AJ129-'7. Consumption'!AL19+MIN(0,(SUM('7. Consumption'!$G19:AK19)-'8. SOH &amp; Pipeline'!AJ19))))))</f>
        <v>0</v>
      </c>
      <c r="AJ19" s="335">
        <f>(IF(AJ$8="Y",0,
MAX(0,'7. Consumption'!CE19-(AI192+'8. SOH &amp; Pipeline'!AK129-'7. Consumption'!AM19+MIN(0,(SUM('7. Consumption'!$G19:AL19)-'8. SOH &amp; Pipeline'!AK19))))))</f>
        <v>0</v>
      </c>
      <c r="AK19" s="335">
        <f>(IF(AK$8="Y",0,
MAX(0,'7. Consumption'!CF19-(AJ192+'8. SOH &amp; Pipeline'!AL129-'7. Consumption'!AN19+MIN(0,(SUM('7. Consumption'!$G19:AM19)-'8. SOH &amp; Pipeline'!AL19))))))</f>
        <v>0</v>
      </c>
      <c r="AL19" s="335">
        <f>(IF(AL$8="Y",0,
MAX(0,'7. Consumption'!CG19-(AK192+'8. SOH &amp; Pipeline'!AM129-'7. Consumption'!AO19+MIN(0,(SUM('7. Consumption'!$G19:AN19)-'8. SOH &amp; Pipeline'!AM19))))))</f>
        <v>0</v>
      </c>
      <c r="AM19" s="335">
        <f>(IF(AM$8="Y",0,
MAX(0,'7. Consumption'!CH19-(AL192+'8. SOH &amp; Pipeline'!AN129-'7. Consumption'!AP19+MIN(0,(SUM('7. Consumption'!$G19:AO19)-'8. SOH &amp; Pipeline'!AN19))))))</f>
        <v>0</v>
      </c>
      <c r="AN19" s="335">
        <f>(IF(AN$8="Y",0,
MAX(0,'7. Consumption'!CI19-(AM192+'8. SOH &amp; Pipeline'!AO129-'7. Consumption'!AQ19+MIN(0,(SUM('7. Consumption'!$G19:AP19)-'8. SOH &amp; Pipeline'!AO19))))))</f>
        <v>0</v>
      </c>
    </row>
    <row r="20" spans="2:40" ht="15" x14ac:dyDescent="0.25">
      <c r="B20" s="257"/>
      <c r="C20" s="257" t="str">
        <f>'7. Consumption'!C20</f>
        <v>ABC+3TC+AZT 60/30/60 - tab</v>
      </c>
      <c r="E20" s="335">
        <f>(IF(E$8="Y",0,
MAX(0,'7. Consumption'!AZ20-(D193+'8. SOH &amp; Pipeline'!F130-'7. Consumption'!H20+MIN(0,(SUM('7. Consumption'!$G20:G20)-'8. SOH &amp; Pipeline'!F20))))))</f>
        <v>0</v>
      </c>
      <c r="F20" s="335">
        <f>(IF(F$8="Y",0,
MAX(0,'7. Consumption'!BA20-(E193+'8. SOH &amp; Pipeline'!G130-'7. Consumption'!I20+MIN(0,(SUM('7. Consumption'!$G20:H20)-'8. SOH &amp; Pipeline'!G20))))))</f>
        <v>0</v>
      </c>
      <c r="G20" s="335">
        <f>(IF(G$8="Y",0,
MAX(0,'7. Consumption'!BB20-(F193+'8. SOH &amp; Pipeline'!H130-'7. Consumption'!J20+MIN(0,(SUM('7. Consumption'!$G20:I20)-'8. SOH &amp; Pipeline'!H20))))))</f>
        <v>0</v>
      </c>
      <c r="H20" s="335">
        <f>(IF(H$8="Y",0,
MAX(0,'7. Consumption'!BC20-(G193+'8. SOH &amp; Pipeline'!I130-'7. Consumption'!K20+MIN(0,(SUM('7. Consumption'!$G20:J20)-'8. SOH &amp; Pipeline'!I20))))))</f>
        <v>0</v>
      </c>
      <c r="I20" s="335">
        <f>(IF(I$8="Y",0,
MAX(0,'7. Consumption'!BD20-(H193+'8. SOH &amp; Pipeline'!J130-'7. Consumption'!L20+MIN(0,(SUM('7. Consumption'!$G20:K20)-'8. SOH &amp; Pipeline'!J20))))))</f>
        <v>0</v>
      </c>
      <c r="J20" s="335">
        <f>(IF(J$8="Y",0,
MAX(0,'7. Consumption'!BE20-(I193+'8. SOH &amp; Pipeline'!K130-'7. Consumption'!M20+MIN(0,(SUM('7. Consumption'!$G20:L20)-'8. SOH &amp; Pipeline'!K20))))))</f>
        <v>0</v>
      </c>
      <c r="K20" s="335">
        <f>(IF(K$8="Y",0,
MAX(0,'7. Consumption'!BF20-(J193+'8. SOH &amp; Pipeline'!L130-'7. Consumption'!N20+MIN(0,(SUM('7. Consumption'!$G20:M20)-'8. SOH &amp; Pipeline'!L20))))))</f>
        <v>0</v>
      </c>
      <c r="L20" s="335">
        <f>(IF(L$8="Y",0,
MAX(0,'7. Consumption'!BG20-(K193+'8. SOH &amp; Pipeline'!M130-'7. Consumption'!O20+MIN(0,(SUM('7. Consumption'!$G20:N20)-'8. SOH &amp; Pipeline'!M20))))))</f>
        <v>0</v>
      </c>
      <c r="M20" s="341">
        <f>(IF(M$8="Y",0,
MAX(0,'7. Consumption'!BH20-(L193+'8. SOH &amp; Pipeline'!N130-'7. Consumption'!P20+MIN(0,(SUM('7. Consumption'!$G20:O20)-'8. SOH &amp; Pipeline'!N20))))))</f>
        <v>0</v>
      </c>
      <c r="N20" s="341">
        <f>(IF(N$8="Y",0,
MAX(0,'7. Consumption'!BI20-(M193+'8. SOH &amp; Pipeline'!O130-'7. Consumption'!Q20+MIN(0,(SUM('7. Consumption'!$G20:P20)-'8. SOH &amp; Pipeline'!O20))))))</f>
        <v>0</v>
      </c>
      <c r="O20" s="341">
        <f>(IF(O$8="Y",0,
MAX(0,'7. Consumption'!BJ20-(N193+'8. SOH &amp; Pipeline'!P130-'7. Consumption'!R20+MIN(0,(SUM('7. Consumption'!$G20:Q20)-'8. SOH &amp; Pipeline'!P20))))))</f>
        <v>0</v>
      </c>
      <c r="P20" s="341">
        <f>(IF(P$8="Y",0,
MAX(0,'7. Consumption'!BK20-(O193+'8. SOH &amp; Pipeline'!Q130-'7. Consumption'!S20+MIN(0,(SUM('7. Consumption'!$G20:R20)-'8. SOH &amp; Pipeline'!Q20))))))</f>
        <v>0</v>
      </c>
      <c r="Q20" s="341">
        <f>(IF(Q$8="Y",0,
MAX(0,'7. Consumption'!BL20-(P193+'8. SOH &amp; Pipeline'!R130-'7. Consumption'!T20+MIN(0,(SUM('7. Consumption'!$G20:S20)-'8. SOH &amp; Pipeline'!R20))))))</f>
        <v>0</v>
      </c>
      <c r="R20" s="341">
        <f>(IF(R$8="Y",0,
MAX(0,'7. Consumption'!BM20-(Q193+'8. SOH &amp; Pipeline'!S130-'7. Consumption'!U20+MIN(0,(SUM('7. Consumption'!$G20:T20)-'8. SOH &amp; Pipeline'!S20))))))</f>
        <v>0</v>
      </c>
      <c r="S20" s="335">
        <f>(IF(S$8="Y",0,
MAX(0,'7. Consumption'!BN20-(R193+'8. SOH &amp; Pipeline'!T130-'7. Consumption'!V20+MIN(0,(SUM('7. Consumption'!$G20:U20)-'8. SOH &amp; Pipeline'!T20))))))</f>
        <v>0</v>
      </c>
      <c r="T20" s="335">
        <f>(IF(T$8="Y",0,
MAX(0,'7. Consumption'!BO20-(S193+'8. SOH &amp; Pipeline'!U130-'7. Consumption'!W20+MIN(0,(SUM('7. Consumption'!$G20:V20)-'8. SOH &amp; Pipeline'!U20))))))</f>
        <v>0</v>
      </c>
      <c r="U20" s="335">
        <f>(IF(U$8="Y",0,
MAX(0,'7. Consumption'!BP20-(T193+'8. SOH &amp; Pipeline'!V130-'7. Consumption'!X20+MIN(0,(SUM('7. Consumption'!$G20:W20)-'8. SOH &amp; Pipeline'!V20))))))</f>
        <v>0</v>
      </c>
      <c r="V20" s="335">
        <f>(IF(V$8="Y",0,
MAX(0,'7. Consumption'!BQ20-(U193+'8. SOH &amp; Pipeline'!W130-'7. Consumption'!Y20+MIN(0,(SUM('7. Consumption'!$G20:X20)-'8. SOH &amp; Pipeline'!W20))))))</f>
        <v>0</v>
      </c>
      <c r="W20" s="335">
        <f>(IF(W$8="Y",0,
MAX(0,'7. Consumption'!BR20-(V193+'8. SOH &amp; Pipeline'!X130-'7. Consumption'!Z20+MIN(0,(SUM('7. Consumption'!$G20:Y20)-'8. SOH &amp; Pipeline'!X20))))))</f>
        <v>0</v>
      </c>
      <c r="X20" s="335">
        <f>(IF(X$8="Y",0,
MAX(0,'7. Consumption'!BS20-(W193+'8. SOH &amp; Pipeline'!Y130-'7. Consumption'!AA20+MIN(0,(SUM('7. Consumption'!$G20:Z20)-'8. SOH &amp; Pipeline'!Y20))))))</f>
        <v>0</v>
      </c>
      <c r="Y20" s="335">
        <f>(IF(Y$8="Y",0,
MAX(0,'7. Consumption'!BT20-(X193+'8. SOH &amp; Pipeline'!Z130-'7. Consumption'!AB20+MIN(0,(SUM('7. Consumption'!$G20:AA20)-'8. SOH &amp; Pipeline'!Z20))))))</f>
        <v>0</v>
      </c>
      <c r="Z20" s="335">
        <f>(IF(Z$8="Y",0,
MAX(0,'7. Consumption'!BU20-(Y193+'8. SOH &amp; Pipeline'!AA130-'7. Consumption'!AC20+MIN(0,(SUM('7. Consumption'!$G20:AB20)-'8. SOH &amp; Pipeline'!AA20))))))</f>
        <v>0</v>
      </c>
      <c r="AA20" s="335">
        <f>(IF(AA$8="Y",0,
MAX(0,'7. Consumption'!BV20-(Z193+'8. SOH &amp; Pipeline'!AB130-'7. Consumption'!AD20+MIN(0,(SUM('7. Consumption'!$G20:AC20)-'8. SOH &amp; Pipeline'!AB20))))))</f>
        <v>0</v>
      </c>
      <c r="AB20" s="335">
        <f>(IF(AB$8="Y",0,
MAX(0,'7. Consumption'!BW20-(AA193+'8. SOH &amp; Pipeline'!AC130-'7. Consumption'!AE20+MIN(0,(SUM('7. Consumption'!$G20:AD20)-'8. SOH &amp; Pipeline'!AC20))))))</f>
        <v>0</v>
      </c>
      <c r="AC20" s="335">
        <f>(IF(AC$8="Y",0,
MAX(0,'7. Consumption'!BX20-(AB193+'8. SOH &amp; Pipeline'!AD130-'7. Consumption'!AF20+MIN(0,(SUM('7. Consumption'!$G20:AE20)-'8. SOH &amp; Pipeline'!AD20))))))</f>
        <v>0</v>
      </c>
      <c r="AD20" s="335">
        <f>(IF(AD$8="Y",0,
MAX(0,'7. Consumption'!BY20-(AC193+'8. SOH &amp; Pipeline'!AE130-'7. Consumption'!AG20+MIN(0,(SUM('7. Consumption'!$G20:AF20)-'8. SOH &amp; Pipeline'!AE20))))))</f>
        <v>0</v>
      </c>
      <c r="AE20" s="335">
        <f>(IF(AE$8="Y",0,
MAX(0,'7. Consumption'!BZ20-(AD193+'8. SOH &amp; Pipeline'!AF130-'7. Consumption'!AH20+MIN(0,(SUM('7. Consumption'!$G20:AG20)-'8. SOH &amp; Pipeline'!AF20))))))</f>
        <v>0</v>
      </c>
      <c r="AF20" s="335">
        <f>(IF(AF$8="Y",0,
MAX(0,'7. Consumption'!CA20-(AE193+'8. SOH &amp; Pipeline'!AG130-'7. Consumption'!AI20+MIN(0,(SUM('7. Consumption'!$G20:AH20)-'8. SOH &amp; Pipeline'!AG20))))))</f>
        <v>0</v>
      </c>
      <c r="AG20" s="335">
        <f>(IF(AG$8="Y",0,
MAX(0,'7. Consumption'!CB20-(AF193+'8. SOH &amp; Pipeline'!AH130-'7. Consumption'!AJ20+MIN(0,(SUM('7. Consumption'!$G20:AI20)-'8. SOH &amp; Pipeline'!AH20))))))</f>
        <v>0</v>
      </c>
      <c r="AH20" s="335">
        <f>(IF(AH$8="Y",0,
MAX(0,'7. Consumption'!CC20-(AG193+'8. SOH &amp; Pipeline'!AI130-'7. Consumption'!AK20+MIN(0,(SUM('7. Consumption'!$G20:AJ20)-'8. SOH &amp; Pipeline'!AI20))))))</f>
        <v>0</v>
      </c>
      <c r="AI20" s="335">
        <f>(IF(AI$8="Y",0,
MAX(0,'7. Consumption'!CD20-(AH193+'8. SOH &amp; Pipeline'!AJ130-'7. Consumption'!AL20+MIN(0,(SUM('7. Consumption'!$G20:AK20)-'8. SOH &amp; Pipeline'!AJ20))))))</f>
        <v>0</v>
      </c>
      <c r="AJ20" s="335">
        <f>(IF(AJ$8="Y",0,
MAX(0,'7. Consumption'!CE20-(AI193+'8. SOH &amp; Pipeline'!AK130-'7. Consumption'!AM20+MIN(0,(SUM('7. Consumption'!$G20:AL20)-'8. SOH &amp; Pipeline'!AK20))))))</f>
        <v>0</v>
      </c>
      <c r="AK20" s="335">
        <f>(IF(AK$8="Y",0,
MAX(0,'7. Consumption'!CF20-(AJ193+'8. SOH &amp; Pipeline'!AL130-'7. Consumption'!AN20+MIN(0,(SUM('7. Consumption'!$G20:AM20)-'8. SOH &amp; Pipeline'!AL20))))))</f>
        <v>0</v>
      </c>
      <c r="AL20" s="335">
        <f>(IF(AL$8="Y",0,
MAX(0,'7. Consumption'!CG20-(AK193+'8. SOH &amp; Pipeline'!AM130-'7. Consumption'!AO20+MIN(0,(SUM('7. Consumption'!$G20:AN20)-'8. SOH &amp; Pipeline'!AM20))))))</f>
        <v>0</v>
      </c>
      <c r="AM20" s="335">
        <f>(IF(AM$8="Y",0,
MAX(0,'7. Consumption'!CH20-(AL193+'8. SOH &amp; Pipeline'!AN130-'7. Consumption'!AP20+MIN(0,(SUM('7. Consumption'!$G20:AO20)-'8. SOH &amp; Pipeline'!AN20))))))</f>
        <v>0</v>
      </c>
      <c r="AN20" s="335">
        <f>(IF(AN$8="Y",0,
MAX(0,'7. Consumption'!CI20-(AM193+'8. SOH &amp; Pipeline'!AO130-'7. Consumption'!AQ20+MIN(0,(SUM('7. Consumption'!$G20:AP20)-'8. SOH &amp; Pipeline'!AO20))))))</f>
        <v>0</v>
      </c>
    </row>
    <row r="21" spans="2:40" ht="15" x14ac:dyDescent="0.25">
      <c r="B21" s="257"/>
      <c r="C21" s="257" t="str">
        <f>'7. Consumption'!C21</f>
        <v>ATV 100 - caps</v>
      </c>
      <c r="E21" s="335">
        <f>(IF(E$8="Y",0,
MAX(0,'7. Consumption'!AZ21-(D194+'8. SOH &amp; Pipeline'!F131-'7. Consumption'!H21+MIN(0,(SUM('7. Consumption'!$G21:G21)-'8. SOH &amp; Pipeline'!F21))))))</f>
        <v>0</v>
      </c>
      <c r="F21" s="335">
        <f>(IF(F$8="Y",0,
MAX(0,'7. Consumption'!BA21-(E194+'8. SOH &amp; Pipeline'!G131-'7. Consumption'!I21+MIN(0,(SUM('7. Consumption'!$G21:H21)-'8. SOH &amp; Pipeline'!G21))))))</f>
        <v>0</v>
      </c>
      <c r="G21" s="335">
        <f>(IF(G$8="Y",0,
MAX(0,'7. Consumption'!BB21-(F194+'8. SOH &amp; Pipeline'!H131-'7. Consumption'!J21+MIN(0,(SUM('7. Consumption'!$G21:I21)-'8. SOH &amp; Pipeline'!H21))))))</f>
        <v>0</v>
      </c>
      <c r="H21" s="335">
        <f>(IF(H$8="Y",0,
MAX(0,'7. Consumption'!BC21-(G194+'8. SOH &amp; Pipeline'!I131-'7. Consumption'!K21+MIN(0,(SUM('7. Consumption'!$G21:J21)-'8. SOH &amp; Pipeline'!I21))))))</f>
        <v>0</v>
      </c>
      <c r="I21" s="335">
        <f>(IF(I$8="Y",0,
MAX(0,'7. Consumption'!BD21-(H194+'8. SOH &amp; Pipeline'!J131-'7. Consumption'!L21+MIN(0,(SUM('7. Consumption'!$G21:K21)-'8. SOH &amp; Pipeline'!J21))))))</f>
        <v>0</v>
      </c>
      <c r="J21" s="335">
        <f>(IF(J$8="Y",0,
MAX(0,'7. Consumption'!BE21-(I194+'8. SOH &amp; Pipeline'!K131-'7. Consumption'!M21+MIN(0,(SUM('7. Consumption'!$G21:L21)-'8. SOH &amp; Pipeline'!K21))))))</f>
        <v>0</v>
      </c>
      <c r="K21" s="335">
        <f>(IF(K$8="Y",0,
MAX(0,'7. Consumption'!BF21-(J194+'8. SOH &amp; Pipeline'!L131-'7. Consumption'!N21+MIN(0,(SUM('7. Consumption'!$G21:M21)-'8. SOH &amp; Pipeline'!L21))))))</f>
        <v>0</v>
      </c>
      <c r="L21" s="335">
        <f>(IF(L$8="Y",0,
MAX(0,'7. Consumption'!BG21-(K194+'8. SOH &amp; Pipeline'!M131-'7. Consumption'!O21+MIN(0,(SUM('7. Consumption'!$G21:N21)-'8. SOH &amp; Pipeline'!M21))))))</f>
        <v>0</v>
      </c>
      <c r="M21" s="341">
        <f>(IF(M$8="Y",0,
MAX(0,'7. Consumption'!BH21-(L194+'8. SOH &amp; Pipeline'!N131-'7. Consumption'!P21+MIN(0,(SUM('7. Consumption'!$G21:O21)-'8. SOH &amp; Pipeline'!N21))))))</f>
        <v>0</v>
      </c>
      <c r="N21" s="341">
        <f>(IF(N$8="Y",0,
MAX(0,'7. Consumption'!BI21-(M194+'8. SOH &amp; Pipeline'!O131-'7. Consumption'!Q21+MIN(0,(SUM('7. Consumption'!$G21:P21)-'8. SOH &amp; Pipeline'!O21))))))</f>
        <v>0</v>
      </c>
      <c r="O21" s="341">
        <f>(IF(O$8="Y",0,
MAX(0,'7. Consumption'!BJ21-(N194+'8. SOH &amp; Pipeline'!P131-'7. Consumption'!R21+MIN(0,(SUM('7. Consumption'!$G21:Q21)-'8. SOH &amp; Pipeline'!P21))))))</f>
        <v>0</v>
      </c>
      <c r="P21" s="341">
        <f>(IF(P$8="Y",0,
MAX(0,'7. Consumption'!BK21-(O194+'8. SOH &amp; Pipeline'!Q131-'7. Consumption'!S21+MIN(0,(SUM('7. Consumption'!$G21:R21)-'8. SOH &amp; Pipeline'!Q21))))))</f>
        <v>0</v>
      </c>
      <c r="Q21" s="341">
        <f>(IF(Q$8="Y",0,
MAX(0,'7. Consumption'!BL21-(P194+'8. SOH &amp; Pipeline'!R131-'7. Consumption'!T21+MIN(0,(SUM('7. Consumption'!$G21:S21)-'8. SOH &amp; Pipeline'!R21))))))</f>
        <v>0</v>
      </c>
      <c r="R21" s="341">
        <f>(IF(R$8="Y",0,
MAX(0,'7. Consumption'!BM21-(Q194+'8. SOH &amp; Pipeline'!S131-'7. Consumption'!U21+MIN(0,(SUM('7. Consumption'!$G21:T21)-'8. SOH &amp; Pipeline'!S21))))))</f>
        <v>0</v>
      </c>
      <c r="S21" s="335">
        <f>(IF(S$8="Y",0,
MAX(0,'7. Consumption'!BN21-(R194+'8. SOH &amp; Pipeline'!T131-'7. Consumption'!V21+MIN(0,(SUM('7. Consumption'!$G21:U21)-'8. SOH &amp; Pipeline'!T21))))))</f>
        <v>0</v>
      </c>
      <c r="T21" s="335">
        <f>(IF(T$8="Y",0,
MAX(0,'7. Consumption'!BO21-(S194+'8. SOH &amp; Pipeline'!U131-'7. Consumption'!W21+MIN(0,(SUM('7. Consumption'!$G21:V21)-'8. SOH &amp; Pipeline'!U21))))))</f>
        <v>0</v>
      </c>
      <c r="U21" s="335">
        <f>(IF(U$8="Y",0,
MAX(0,'7. Consumption'!BP21-(T194+'8. SOH &amp; Pipeline'!V131-'7. Consumption'!X21+MIN(0,(SUM('7. Consumption'!$G21:W21)-'8. SOH &amp; Pipeline'!V21))))))</f>
        <v>0</v>
      </c>
      <c r="V21" s="335">
        <f>(IF(V$8="Y",0,
MAX(0,'7. Consumption'!BQ21-(U194+'8. SOH &amp; Pipeline'!W131-'7. Consumption'!Y21+MIN(0,(SUM('7. Consumption'!$G21:X21)-'8. SOH &amp; Pipeline'!W21))))))</f>
        <v>0</v>
      </c>
      <c r="W21" s="335">
        <f>(IF(W$8="Y",0,
MAX(0,'7. Consumption'!BR21-(V194+'8. SOH &amp; Pipeline'!X131-'7. Consumption'!Z21+MIN(0,(SUM('7. Consumption'!$G21:Y21)-'8. SOH &amp; Pipeline'!X21))))))</f>
        <v>0</v>
      </c>
      <c r="X21" s="335">
        <f>(IF(X$8="Y",0,
MAX(0,'7. Consumption'!BS21-(W194+'8. SOH &amp; Pipeline'!Y131-'7. Consumption'!AA21+MIN(0,(SUM('7. Consumption'!$G21:Z21)-'8. SOH &amp; Pipeline'!Y21))))))</f>
        <v>0</v>
      </c>
      <c r="Y21" s="335">
        <f>(IF(Y$8="Y",0,
MAX(0,'7. Consumption'!BT21-(X194+'8. SOH &amp; Pipeline'!Z131-'7. Consumption'!AB21+MIN(0,(SUM('7. Consumption'!$G21:AA21)-'8. SOH &amp; Pipeline'!Z21))))))</f>
        <v>0</v>
      </c>
      <c r="Z21" s="335">
        <f>(IF(Z$8="Y",0,
MAX(0,'7. Consumption'!BU21-(Y194+'8. SOH &amp; Pipeline'!AA131-'7. Consumption'!AC21+MIN(0,(SUM('7. Consumption'!$G21:AB21)-'8. SOH &amp; Pipeline'!AA21))))))</f>
        <v>0</v>
      </c>
      <c r="AA21" s="335">
        <f>(IF(AA$8="Y",0,
MAX(0,'7. Consumption'!BV21-(Z194+'8. SOH &amp; Pipeline'!AB131-'7. Consumption'!AD21+MIN(0,(SUM('7. Consumption'!$G21:AC21)-'8. SOH &amp; Pipeline'!AB21))))))</f>
        <v>0</v>
      </c>
      <c r="AB21" s="335">
        <f>(IF(AB$8="Y",0,
MAX(0,'7. Consumption'!BW21-(AA194+'8. SOH &amp; Pipeline'!AC131-'7. Consumption'!AE21+MIN(0,(SUM('7. Consumption'!$G21:AD21)-'8. SOH &amp; Pipeline'!AC21))))))</f>
        <v>0</v>
      </c>
      <c r="AC21" s="335">
        <f>(IF(AC$8="Y",0,
MAX(0,'7. Consumption'!BX21-(AB194+'8. SOH &amp; Pipeline'!AD131-'7. Consumption'!AF21+MIN(0,(SUM('7. Consumption'!$G21:AE21)-'8. SOH &amp; Pipeline'!AD21))))))</f>
        <v>0</v>
      </c>
      <c r="AD21" s="335">
        <f>(IF(AD$8="Y",0,
MAX(0,'7. Consumption'!BY21-(AC194+'8. SOH &amp; Pipeline'!AE131-'7. Consumption'!AG21+MIN(0,(SUM('7. Consumption'!$G21:AF21)-'8. SOH &amp; Pipeline'!AE21))))))</f>
        <v>0</v>
      </c>
      <c r="AE21" s="335">
        <f>(IF(AE$8="Y",0,
MAX(0,'7. Consumption'!BZ21-(AD194+'8. SOH &amp; Pipeline'!AF131-'7. Consumption'!AH21+MIN(0,(SUM('7. Consumption'!$G21:AG21)-'8. SOH &amp; Pipeline'!AF21))))))</f>
        <v>0</v>
      </c>
      <c r="AF21" s="335">
        <f>(IF(AF$8="Y",0,
MAX(0,'7. Consumption'!CA21-(AE194+'8. SOH &amp; Pipeline'!AG131-'7. Consumption'!AI21+MIN(0,(SUM('7. Consumption'!$G21:AH21)-'8. SOH &amp; Pipeline'!AG21))))))</f>
        <v>0</v>
      </c>
      <c r="AG21" s="335">
        <f>(IF(AG$8="Y",0,
MAX(0,'7. Consumption'!CB21-(AF194+'8. SOH &amp; Pipeline'!AH131-'7. Consumption'!AJ21+MIN(0,(SUM('7. Consumption'!$G21:AI21)-'8. SOH &amp; Pipeline'!AH21))))))</f>
        <v>0</v>
      </c>
      <c r="AH21" s="335">
        <f>(IF(AH$8="Y",0,
MAX(0,'7. Consumption'!CC21-(AG194+'8. SOH &amp; Pipeline'!AI131-'7. Consumption'!AK21+MIN(0,(SUM('7. Consumption'!$G21:AJ21)-'8. SOH &amp; Pipeline'!AI21))))))</f>
        <v>0</v>
      </c>
      <c r="AI21" s="335">
        <f>(IF(AI$8="Y",0,
MAX(0,'7. Consumption'!CD21-(AH194+'8. SOH &amp; Pipeline'!AJ131-'7. Consumption'!AL21+MIN(0,(SUM('7. Consumption'!$G21:AK21)-'8. SOH &amp; Pipeline'!AJ21))))))</f>
        <v>0</v>
      </c>
      <c r="AJ21" s="335">
        <f>(IF(AJ$8="Y",0,
MAX(0,'7. Consumption'!CE21-(AI194+'8. SOH &amp; Pipeline'!AK131-'7. Consumption'!AM21+MIN(0,(SUM('7. Consumption'!$G21:AL21)-'8. SOH &amp; Pipeline'!AK21))))))</f>
        <v>0</v>
      </c>
      <c r="AK21" s="335">
        <f>(IF(AK$8="Y",0,
MAX(0,'7. Consumption'!CF21-(AJ194+'8. SOH &amp; Pipeline'!AL131-'7. Consumption'!AN21+MIN(0,(SUM('7. Consumption'!$G21:AM21)-'8. SOH &amp; Pipeline'!AL21))))))</f>
        <v>0</v>
      </c>
      <c r="AL21" s="335">
        <f>(IF(AL$8="Y",0,
MAX(0,'7. Consumption'!CG21-(AK194+'8. SOH &amp; Pipeline'!AM131-'7. Consumption'!AO21+MIN(0,(SUM('7. Consumption'!$G21:AN21)-'8. SOH &amp; Pipeline'!AM21))))))</f>
        <v>0</v>
      </c>
      <c r="AM21" s="335">
        <f>(IF(AM$8="Y",0,
MAX(0,'7. Consumption'!CH21-(AL194+'8. SOH &amp; Pipeline'!AN131-'7. Consumption'!AP21+MIN(0,(SUM('7. Consumption'!$G21:AO21)-'8. SOH &amp; Pipeline'!AN21))))))</f>
        <v>0</v>
      </c>
      <c r="AN21" s="335">
        <f>(IF(AN$8="Y",0,
MAX(0,'7. Consumption'!CI21-(AM194+'8. SOH &amp; Pipeline'!AO131-'7. Consumption'!AQ21+MIN(0,(SUM('7. Consumption'!$G21:AP21)-'8. SOH &amp; Pipeline'!AO21))))))</f>
        <v>0</v>
      </c>
    </row>
    <row r="22" spans="2:40" ht="15" x14ac:dyDescent="0.25">
      <c r="B22" s="257"/>
      <c r="C22" s="257" t="str">
        <f>'7. Consumption'!C22</f>
        <v>ATV 200 - caps</v>
      </c>
      <c r="E22" s="335">
        <f>(IF(E$8="Y",0,
MAX(0,'7. Consumption'!AZ22-(D195+'8. SOH &amp; Pipeline'!F132-'7. Consumption'!H22+MIN(0,(SUM('7. Consumption'!$G22:G22)-'8. SOH &amp; Pipeline'!F22))))))</f>
        <v>0</v>
      </c>
      <c r="F22" s="335">
        <f>(IF(F$8="Y",0,
MAX(0,'7. Consumption'!BA22-(E195+'8. SOH &amp; Pipeline'!G132-'7. Consumption'!I22+MIN(0,(SUM('7. Consumption'!$G22:H22)-'8. SOH &amp; Pipeline'!G22))))))</f>
        <v>0</v>
      </c>
      <c r="G22" s="335">
        <f>(IF(G$8="Y",0,
MAX(0,'7. Consumption'!BB22-(F195+'8. SOH &amp; Pipeline'!H132-'7. Consumption'!J22+MIN(0,(SUM('7. Consumption'!$G22:I22)-'8. SOH &amp; Pipeline'!H22))))))</f>
        <v>0</v>
      </c>
      <c r="H22" s="335">
        <f>(IF(H$8="Y",0,
MAX(0,'7. Consumption'!BC22-(G195+'8. SOH &amp; Pipeline'!I132-'7. Consumption'!K22+MIN(0,(SUM('7. Consumption'!$G22:J22)-'8. SOH &amp; Pipeline'!I22))))))</f>
        <v>0</v>
      </c>
      <c r="I22" s="335">
        <f>(IF(I$8="Y",0,
MAX(0,'7. Consumption'!BD22-(H195+'8. SOH &amp; Pipeline'!J132-'7. Consumption'!L22+MIN(0,(SUM('7. Consumption'!$G22:K22)-'8. SOH &amp; Pipeline'!J22))))))</f>
        <v>0</v>
      </c>
      <c r="J22" s="335">
        <f>(IF(J$8="Y",0,
MAX(0,'7. Consumption'!BE22-(I195+'8. SOH &amp; Pipeline'!K132-'7. Consumption'!M22+MIN(0,(SUM('7. Consumption'!$G22:L22)-'8. SOH &amp; Pipeline'!K22))))))</f>
        <v>0</v>
      </c>
      <c r="K22" s="335">
        <f>(IF(K$8="Y",0,
MAX(0,'7. Consumption'!BF22-(J195+'8. SOH &amp; Pipeline'!L132-'7. Consumption'!N22+MIN(0,(SUM('7. Consumption'!$G22:M22)-'8. SOH &amp; Pipeline'!L22))))))</f>
        <v>0</v>
      </c>
      <c r="L22" s="335">
        <f>(IF(L$8="Y",0,
MAX(0,'7. Consumption'!BG22-(K195+'8. SOH &amp; Pipeline'!M132-'7. Consumption'!O22+MIN(0,(SUM('7. Consumption'!$G22:N22)-'8. SOH &amp; Pipeline'!M22))))))</f>
        <v>0</v>
      </c>
      <c r="M22" s="341">
        <f>(IF(M$8="Y",0,
MAX(0,'7. Consumption'!BH22-(L195+'8. SOH &amp; Pipeline'!N132-'7. Consumption'!P22+MIN(0,(SUM('7. Consumption'!$G22:O22)-'8. SOH &amp; Pipeline'!N22))))))</f>
        <v>0</v>
      </c>
      <c r="N22" s="341">
        <f>(IF(N$8="Y",0,
MAX(0,'7. Consumption'!BI22-(M195+'8. SOH &amp; Pipeline'!O132-'7. Consumption'!Q22+MIN(0,(SUM('7. Consumption'!$G22:P22)-'8. SOH &amp; Pipeline'!O22))))))</f>
        <v>0</v>
      </c>
      <c r="O22" s="341">
        <f>(IF(O$8="Y",0,
MAX(0,'7. Consumption'!BJ22-(N195+'8. SOH &amp; Pipeline'!P132-'7. Consumption'!R22+MIN(0,(SUM('7. Consumption'!$G22:Q22)-'8. SOH &amp; Pipeline'!P22))))))</f>
        <v>0</v>
      </c>
      <c r="P22" s="341">
        <f>(IF(P$8="Y",0,
MAX(0,'7. Consumption'!BK22-(O195+'8. SOH &amp; Pipeline'!Q132-'7. Consumption'!S22+MIN(0,(SUM('7. Consumption'!$G22:R22)-'8. SOH &amp; Pipeline'!Q22))))))</f>
        <v>0</v>
      </c>
      <c r="Q22" s="341">
        <f>(IF(Q$8="Y",0,
MAX(0,'7. Consumption'!BL22-(P195+'8. SOH &amp; Pipeline'!R132-'7. Consumption'!T22+MIN(0,(SUM('7. Consumption'!$G22:S22)-'8. SOH &amp; Pipeline'!R22))))))</f>
        <v>0</v>
      </c>
      <c r="R22" s="341">
        <f>(IF(R$8="Y",0,
MAX(0,'7. Consumption'!BM22-(Q195+'8. SOH &amp; Pipeline'!S132-'7. Consumption'!U22+MIN(0,(SUM('7. Consumption'!$G22:T22)-'8. SOH &amp; Pipeline'!S22))))))</f>
        <v>0</v>
      </c>
      <c r="S22" s="335">
        <f>(IF(S$8="Y",0,
MAX(0,'7. Consumption'!BN22-(R195+'8. SOH &amp; Pipeline'!T132-'7. Consumption'!V22+MIN(0,(SUM('7. Consumption'!$G22:U22)-'8. SOH &amp; Pipeline'!T22))))))</f>
        <v>0</v>
      </c>
      <c r="T22" s="335">
        <f>(IF(T$8="Y",0,
MAX(0,'7. Consumption'!BO22-(S195+'8. SOH &amp; Pipeline'!U132-'7. Consumption'!W22+MIN(0,(SUM('7. Consumption'!$G22:V22)-'8. SOH &amp; Pipeline'!U22))))))</f>
        <v>0</v>
      </c>
      <c r="U22" s="335">
        <f>(IF(U$8="Y",0,
MAX(0,'7. Consumption'!BP22-(T195+'8. SOH &amp; Pipeline'!V132-'7. Consumption'!X22+MIN(0,(SUM('7. Consumption'!$G22:W22)-'8. SOH &amp; Pipeline'!V22))))))</f>
        <v>0</v>
      </c>
      <c r="V22" s="335">
        <f>(IF(V$8="Y",0,
MAX(0,'7. Consumption'!BQ22-(U195+'8. SOH &amp; Pipeline'!W132-'7. Consumption'!Y22+MIN(0,(SUM('7. Consumption'!$G22:X22)-'8. SOH &amp; Pipeline'!W22))))))</f>
        <v>0</v>
      </c>
      <c r="W22" s="335">
        <f>(IF(W$8="Y",0,
MAX(0,'7. Consumption'!BR22-(V195+'8. SOH &amp; Pipeline'!X132-'7. Consumption'!Z22+MIN(0,(SUM('7. Consumption'!$G22:Y22)-'8. SOH &amp; Pipeline'!X22))))))</f>
        <v>0</v>
      </c>
      <c r="X22" s="335">
        <f>(IF(X$8="Y",0,
MAX(0,'7. Consumption'!BS22-(W195+'8. SOH &amp; Pipeline'!Y132-'7. Consumption'!AA22+MIN(0,(SUM('7. Consumption'!$G22:Z22)-'8. SOH &amp; Pipeline'!Y22))))))</f>
        <v>0</v>
      </c>
      <c r="Y22" s="335">
        <f>(IF(Y$8="Y",0,
MAX(0,'7. Consumption'!BT22-(X195+'8. SOH &amp; Pipeline'!Z132-'7. Consumption'!AB22+MIN(0,(SUM('7. Consumption'!$G22:AA22)-'8. SOH &amp; Pipeline'!Z22))))))</f>
        <v>0</v>
      </c>
      <c r="Z22" s="335">
        <f>(IF(Z$8="Y",0,
MAX(0,'7. Consumption'!BU22-(Y195+'8. SOH &amp; Pipeline'!AA132-'7. Consumption'!AC22+MIN(0,(SUM('7. Consumption'!$G22:AB22)-'8. SOH &amp; Pipeline'!AA22))))))</f>
        <v>0</v>
      </c>
      <c r="AA22" s="335">
        <f>(IF(AA$8="Y",0,
MAX(0,'7. Consumption'!BV22-(Z195+'8. SOH &amp; Pipeline'!AB132-'7. Consumption'!AD22+MIN(0,(SUM('7. Consumption'!$G22:AC22)-'8. SOH &amp; Pipeline'!AB22))))))</f>
        <v>0</v>
      </c>
      <c r="AB22" s="335">
        <f>(IF(AB$8="Y",0,
MAX(0,'7. Consumption'!BW22-(AA195+'8. SOH &amp; Pipeline'!AC132-'7. Consumption'!AE22+MIN(0,(SUM('7. Consumption'!$G22:AD22)-'8. SOH &amp; Pipeline'!AC22))))))</f>
        <v>0</v>
      </c>
      <c r="AC22" s="335">
        <f>(IF(AC$8="Y",0,
MAX(0,'7. Consumption'!BX22-(AB195+'8. SOH &amp; Pipeline'!AD132-'7. Consumption'!AF22+MIN(0,(SUM('7. Consumption'!$G22:AE22)-'8. SOH &amp; Pipeline'!AD22))))))</f>
        <v>0</v>
      </c>
      <c r="AD22" s="335">
        <f>(IF(AD$8="Y",0,
MAX(0,'7. Consumption'!BY22-(AC195+'8. SOH &amp; Pipeline'!AE132-'7. Consumption'!AG22+MIN(0,(SUM('7. Consumption'!$G22:AF22)-'8. SOH &amp; Pipeline'!AE22))))))</f>
        <v>0</v>
      </c>
      <c r="AE22" s="335">
        <f>(IF(AE$8="Y",0,
MAX(0,'7. Consumption'!BZ22-(AD195+'8. SOH &amp; Pipeline'!AF132-'7. Consumption'!AH22+MIN(0,(SUM('7. Consumption'!$G22:AG22)-'8. SOH &amp; Pipeline'!AF22))))))</f>
        <v>0</v>
      </c>
      <c r="AF22" s="335">
        <f>(IF(AF$8="Y",0,
MAX(0,'7. Consumption'!CA22-(AE195+'8. SOH &amp; Pipeline'!AG132-'7. Consumption'!AI22+MIN(0,(SUM('7. Consumption'!$G22:AH22)-'8. SOH &amp; Pipeline'!AG22))))))</f>
        <v>0</v>
      </c>
      <c r="AG22" s="335">
        <f>(IF(AG$8="Y",0,
MAX(0,'7. Consumption'!CB22-(AF195+'8. SOH &amp; Pipeline'!AH132-'7. Consumption'!AJ22+MIN(0,(SUM('7. Consumption'!$G22:AI22)-'8. SOH &amp; Pipeline'!AH22))))))</f>
        <v>0</v>
      </c>
      <c r="AH22" s="335">
        <f>(IF(AH$8="Y",0,
MAX(0,'7. Consumption'!CC22-(AG195+'8. SOH &amp; Pipeline'!AI132-'7. Consumption'!AK22+MIN(0,(SUM('7. Consumption'!$G22:AJ22)-'8. SOH &amp; Pipeline'!AI22))))))</f>
        <v>0</v>
      </c>
      <c r="AI22" s="335">
        <f>(IF(AI$8="Y",0,
MAX(0,'7. Consumption'!CD22-(AH195+'8. SOH &amp; Pipeline'!AJ132-'7. Consumption'!AL22+MIN(0,(SUM('7. Consumption'!$G22:AK22)-'8. SOH &amp; Pipeline'!AJ22))))))</f>
        <v>0</v>
      </c>
      <c r="AJ22" s="335">
        <f>(IF(AJ$8="Y",0,
MAX(0,'7. Consumption'!CE22-(AI195+'8. SOH &amp; Pipeline'!AK132-'7. Consumption'!AM22+MIN(0,(SUM('7. Consumption'!$G22:AL22)-'8. SOH &amp; Pipeline'!AK22))))))</f>
        <v>0</v>
      </c>
      <c r="AK22" s="335">
        <f>(IF(AK$8="Y",0,
MAX(0,'7. Consumption'!CF22-(AJ195+'8. SOH &amp; Pipeline'!AL132-'7. Consumption'!AN22+MIN(0,(SUM('7. Consumption'!$G22:AM22)-'8. SOH &amp; Pipeline'!AL22))))))</f>
        <v>0</v>
      </c>
      <c r="AL22" s="335">
        <f>(IF(AL$8="Y",0,
MAX(0,'7. Consumption'!CG22-(AK195+'8. SOH &amp; Pipeline'!AM132-'7. Consumption'!AO22+MIN(0,(SUM('7. Consumption'!$G22:AN22)-'8. SOH &amp; Pipeline'!AM22))))))</f>
        <v>0</v>
      </c>
      <c r="AM22" s="335">
        <f>(IF(AM$8="Y",0,
MAX(0,'7. Consumption'!CH22-(AL195+'8. SOH &amp; Pipeline'!AN132-'7. Consumption'!AP22+MIN(0,(SUM('7. Consumption'!$G22:AO22)-'8. SOH &amp; Pipeline'!AN22))))))</f>
        <v>0</v>
      </c>
      <c r="AN22" s="335">
        <f>(IF(AN$8="Y",0,
MAX(0,'7. Consumption'!CI22-(AM195+'8. SOH &amp; Pipeline'!AO132-'7. Consumption'!AQ22+MIN(0,(SUM('7. Consumption'!$G22:AP22)-'8. SOH &amp; Pipeline'!AO22))))))</f>
        <v>0</v>
      </c>
    </row>
    <row r="23" spans="2:40" ht="15" x14ac:dyDescent="0.25">
      <c r="B23" s="257"/>
      <c r="C23" s="257" t="str">
        <f>'7. Consumption'!C23</f>
        <v>ATV 300 - caps</v>
      </c>
      <c r="E23" s="335">
        <f>(IF(E$8="Y",0,
MAX(0,'7. Consumption'!AZ23-(D196+'8. SOH &amp; Pipeline'!F133-'7. Consumption'!H23+MIN(0,(SUM('7. Consumption'!$G23:G23)-'8. SOH &amp; Pipeline'!F23))))))</f>
        <v>0</v>
      </c>
      <c r="F23" s="335">
        <f>(IF(F$8="Y",0,
MAX(0,'7. Consumption'!BA23-(E196+'8. SOH &amp; Pipeline'!G133-'7. Consumption'!I23+MIN(0,(SUM('7. Consumption'!$G23:H23)-'8. SOH &amp; Pipeline'!G23))))))</f>
        <v>0</v>
      </c>
      <c r="G23" s="335">
        <f>(IF(G$8="Y",0,
MAX(0,'7. Consumption'!BB23-(F196+'8. SOH &amp; Pipeline'!H133-'7. Consumption'!J23+MIN(0,(SUM('7. Consumption'!$G23:I23)-'8. SOH &amp; Pipeline'!H23))))))</f>
        <v>0</v>
      </c>
      <c r="H23" s="335">
        <f>(IF(H$8="Y",0,
MAX(0,'7. Consumption'!BC23-(G196+'8. SOH &amp; Pipeline'!I133-'7. Consumption'!K23+MIN(0,(SUM('7. Consumption'!$G23:J23)-'8. SOH &amp; Pipeline'!I23))))))</f>
        <v>0</v>
      </c>
      <c r="I23" s="335">
        <f>(IF(I$8="Y",0,
MAX(0,'7. Consumption'!BD23-(H196+'8. SOH &amp; Pipeline'!J133-'7. Consumption'!L23+MIN(0,(SUM('7. Consumption'!$G23:K23)-'8. SOH &amp; Pipeline'!J23))))))</f>
        <v>0</v>
      </c>
      <c r="J23" s="335">
        <f>(IF(J$8="Y",0,
MAX(0,'7. Consumption'!BE23-(I196+'8. SOH &amp; Pipeline'!K133-'7. Consumption'!M23+MIN(0,(SUM('7. Consumption'!$G23:L23)-'8. SOH &amp; Pipeline'!K23))))))</f>
        <v>0</v>
      </c>
      <c r="K23" s="335">
        <f>(IF(K$8="Y",0,
MAX(0,'7. Consumption'!BF23-(J196+'8. SOH &amp; Pipeline'!L133-'7. Consumption'!N23+MIN(0,(SUM('7. Consumption'!$G23:M23)-'8. SOH &amp; Pipeline'!L23))))))</f>
        <v>0</v>
      </c>
      <c r="L23" s="335">
        <f>(IF(L$8="Y",0,
MAX(0,'7. Consumption'!BG23-(K196+'8. SOH &amp; Pipeline'!M133-'7. Consumption'!O23+MIN(0,(SUM('7. Consumption'!$G23:N23)-'8. SOH &amp; Pipeline'!M23))))))</f>
        <v>0</v>
      </c>
      <c r="M23" s="341">
        <f>(IF(M$8="Y",0,
MAX(0,'7. Consumption'!BH23-(L196+'8. SOH &amp; Pipeline'!N133-'7. Consumption'!P23+MIN(0,(SUM('7. Consumption'!$G23:O23)-'8. SOH &amp; Pipeline'!N23))))))</f>
        <v>0</v>
      </c>
      <c r="N23" s="341">
        <f>(IF(N$8="Y",0,
MAX(0,'7. Consumption'!BI23-(M196+'8. SOH &amp; Pipeline'!O133-'7. Consumption'!Q23+MIN(0,(SUM('7. Consumption'!$G23:P23)-'8. SOH &amp; Pipeline'!O23))))))</f>
        <v>0</v>
      </c>
      <c r="O23" s="341">
        <f>(IF(O$8="Y",0,
MAX(0,'7. Consumption'!BJ23-(N196+'8. SOH &amp; Pipeline'!P133-'7. Consumption'!R23+MIN(0,(SUM('7. Consumption'!$G23:Q23)-'8. SOH &amp; Pipeline'!P23))))))</f>
        <v>0</v>
      </c>
      <c r="P23" s="341">
        <f>(IF(P$8="Y",0,
MAX(0,'7. Consumption'!BK23-(O196+'8. SOH &amp; Pipeline'!Q133-'7. Consumption'!S23+MIN(0,(SUM('7. Consumption'!$G23:R23)-'8. SOH &amp; Pipeline'!Q23))))))</f>
        <v>0</v>
      </c>
      <c r="Q23" s="341">
        <f>(IF(Q$8="Y",0,
MAX(0,'7. Consumption'!BL23-(P196+'8. SOH &amp; Pipeline'!R133-'7. Consumption'!T23+MIN(0,(SUM('7. Consumption'!$G23:S23)-'8. SOH &amp; Pipeline'!R23))))))</f>
        <v>0</v>
      </c>
      <c r="R23" s="341">
        <f>(IF(R$8="Y",0,
MAX(0,'7. Consumption'!BM23-(Q196+'8. SOH &amp; Pipeline'!S133-'7. Consumption'!U23+MIN(0,(SUM('7. Consumption'!$G23:T23)-'8. SOH &amp; Pipeline'!S23))))))</f>
        <v>0</v>
      </c>
      <c r="S23" s="335">
        <f>(IF(S$8="Y",0,
MAX(0,'7. Consumption'!BN23-(R196+'8. SOH &amp; Pipeline'!T133-'7. Consumption'!V23+MIN(0,(SUM('7. Consumption'!$G23:U23)-'8. SOH &amp; Pipeline'!T23))))))</f>
        <v>0</v>
      </c>
      <c r="T23" s="335">
        <f>(IF(T$8="Y",0,
MAX(0,'7. Consumption'!BO23-(S196+'8. SOH &amp; Pipeline'!U133-'7. Consumption'!W23+MIN(0,(SUM('7. Consumption'!$G23:V23)-'8. SOH &amp; Pipeline'!U23))))))</f>
        <v>0</v>
      </c>
      <c r="U23" s="335">
        <f>(IF(U$8="Y",0,
MAX(0,'7. Consumption'!BP23-(T196+'8. SOH &amp; Pipeline'!V133-'7. Consumption'!X23+MIN(0,(SUM('7. Consumption'!$G23:W23)-'8. SOH &amp; Pipeline'!V23))))))</f>
        <v>0</v>
      </c>
      <c r="V23" s="335">
        <f>(IF(V$8="Y",0,
MAX(0,'7. Consumption'!BQ23-(U196+'8. SOH &amp; Pipeline'!W133-'7. Consumption'!Y23+MIN(0,(SUM('7. Consumption'!$G23:X23)-'8. SOH &amp; Pipeline'!W23))))))</f>
        <v>0</v>
      </c>
      <c r="W23" s="335">
        <f>(IF(W$8="Y",0,
MAX(0,'7. Consumption'!BR23-(V196+'8. SOH &amp; Pipeline'!X133-'7. Consumption'!Z23+MIN(0,(SUM('7. Consumption'!$G23:Y23)-'8. SOH &amp; Pipeline'!X23))))))</f>
        <v>0</v>
      </c>
      <c r="X23" s="335">
        <f>(IF(X$8="Y",0,
MAX(0,'7. Consumption'!BS23-(W196+'8. SOH &amp; Pipeline'!Y133-'7. Consumption'!AA23+MIN(0,(SUM('7. Consumption'!$G23:Z23)-'8. SOH &amp; Pipeline'!Y23))))))</f>
        <v>0</v>
      </c>
      <c r="Y23" s="335">
        <f>(IF(Y$8="Y",0,
MAX(0,'7. Consumption'!BT23-(X196+'8. SOH &amp; Pipeline'!Z133-'7. Consumption'!AB23+MIN(0,(SUM('7. Consumption'!$G23:AA23)-'8. SOH &amp; Pipeline'!Z23))))))</f>
        <v>0</v>
      </c>
      <c r="Z23" s="335">
        <f>(IF(Z$8="Y",0,
MAX(0,'7. Consumption'!BU23-(Y196+'8. SOH &amp; Pipeline'!AA133-'7. Consumption'!AC23+MIN(0,(SUM('7. Consumption'!$G23:AB23)-'8. SOH &amp; Pipeline'!AA23))))))</f>
        <v>0</v>
      </c>
      <c r="AA23" s="335">
        <f>(IF(AA$8="Y",0,
MAX(0,'7. Consumption'!BV23-(Z196+'8. SOH &amp; Pipeline'!AB133-'7. Consumption'!AD23+MIN(0,(SUM('7. Consumption'!$G23:AC23)-'8. SOH &amp; Pipeline'!AB23))))))</f>
        <v>0</v>
      </c>
      <c r="AB23" s="335">
        <f>(IF(AB$8="Y",0,
MAX(0,'7. Consumption'!BW23-(AA196+'8. SOH &amp; Pipeline'!AC133-'7. Consumption'!AE23+MIN(0,(SUM('7. Consumption'!$G23:AD23)-'8. SOH &amp; Pipeline'!AC23))))))</f>
        <v>0</v>
      </c>
      <c r="AC23" s="335">
        <f>(IF(AC$8="Y",0,
MAX(0,'7. Consumption'!BX23-(AB196+'8. SOH &amp; Pipeline'!AD133-'7. Consumption'!AF23+MIN(0,(SUM('7. Consumption'!$G23:AE23)-'8. SOH &amp; Pipeline'!AD23))))))</f>
        <v>0</v>
      </c>
      <c r="AD23" s="335">
        <f>(IF(AD$8="Y",0,
MAX(0,'7. Consumption'!BY23-(AC196+'8. SOH &amp; Pipeline'!AE133-'7. Consumption'!AG23+MIN(0,(SUM('7. Consumption'!$G23:AF23)-'8. SOH &amp; Pipeline'!AE23))))))</f>
        <v>0</v>
      </c>
      <c r="AE23" s="335">
        <f>(IF(AE$8="Y",0,
MAX(0,'7. Consumption'!BZ23-(AD196+'8. SOH &amp; Pipeline'!AF133-'7. Consumption'!AH23+MIN(0,(SUM('7. Consumption'!$G23:AG23)-'8. SOH &amp; Pipeline'!AF23))))))</f>
        <v>0</v>
      </c>
      <c r="AF23" s="335">
        <f>(IF(AF$8="Y",0,
MAX(0,'7. Consumption'!CA23-(AE196+'8. SOH &amp; Pipeline'!AG133-'7. Consumption'!AI23+MIN(0,(SUM('7. Consumption'!$G23:AH23)-'8. SOH &amp; Pipeline'!AG23))))))</f>
        <v>0</v>
      </c>
      <c r="AG23" s="335">
        <f>(IF(AG$8="Y",0,
MAX(0,'7. Consumption'!CB23-(AF196+'8. SOH &amp; Pipeline'!AH133-'7. Consumption'!AJ23+MIN(0,(SUM('7. Consumption'!$G23:AI23)-'8. SOH &amp; Pipeline'!AH23))))))</f>
        <v>0</v>
      </c>
      <c r="AH23" s="335">
        <f>(IF(AH$8="Y",0,
MAX(0,'7. Consumption'!CC23-(AG196+'8. SOH &amp; Pipeline'!AI133-'7. Consumption'!AK23+MIN(0,(SUM('7. Consumption'!$G23:AJ23)-'8. SOH &amp; Pipeline'!AI23))))))</f>
        <v>0</v>
      </c>
      <c r="AI23" s="335">
        <f>(IF(AI$8="Y",0,
MAX(0,'7. Consumption'!CD23-(AH196+'8. SOH &amp; Pipeline'!AJ133-'7. Consumption'!AL23+MIN(0,(SUM('7. Consumption'!$G23:AK23)-'8. SOH &amp; Pipeline'!AJ23))))))</f>
        <v>0</v>
      </c>
      <c r="AJ23" s="335">
        <f>(IF(AJ$8="Y",0,
MAX(0,'7. Consumption'!CE23-(AI196+'8. SOH &amp; Pipeline'!AK133-'7. Consumption'!AM23+MIN(0,(SUM('7. Consumption'!$G23:AL23)-'8. SOH &amp; Pipeline'!AK23))))))</f>
        <v>0</v>
      </c>
      <c r="AK23" s="335">
        <f>(IF(AK$8="Y",0,
MAX(0,'7. Consumption'!CF23-(AJ196+'8. SOH &amp; Pipeline'!AL133-'7. Consumption'!AN23+MIN(0,(SUM('7. Consumption'!$G23:AM23)-'8. SOH &amp; Pipeline'!AL23))))))</f>
        <v>0</v>
      </c>
      <c r="AL23" s="335">
        <f>(IF(AL$8="Y",0,
MAX(0,'7. Consumption'!CG23-(AK196+'8. SOH &amp; Pipeline'!AM133-'7. Consumption'!AO23+MIN(0,(SUM('7. Consumption'!$G23:AN23)-'8. SOH &amp; Pipeline'!AM23))))))</f>
        <v>0</v>
      </c>
      <c r="AM23" s="335">
        <f>(IF(AM$8="Y",0,
MAX(0,'7. Consumption'!CH23-(AL196+'8. SOH &amp; Pipeline'!AN133-'7. Consumption'!AP23+MIN(0,(SUM('7. Consumption'!$G23:AO23)-'8. SOH &amp; Pipeline'!AN23))))))</f>
        <v>0</v>
      </c>
      <c r="AN23" s="335">
        <f>(IF(AN$8="Y",0,
MAX(0,'7. Consumption'!CI23-(AM196+'8. SOH &amp; Pipeline'!AO133-'7. Consumption'!AQ23+MIN(0,(SUM('7. Consumption'!$G23:AP23)-'8. SOH &amp; Pipeline'!AO23))))))</f>
        <v>0</v>
      </c>
    </row>
    <row r="24" spans="2:40" ht="15" x14ac:dyDescent="0.25">
      <c r="B24" s="257"/>
      <c r="C24" s="257" t="str">
        <f>'7. Consumption'!C24</f>
        <v>ATV/r 300/100 - tab</v>
      </c>
      <c r="E24" s="335">
        <f>(IF(E$8="Y",0,
MAX(0,'7. Consumption'!AZ24-(D197+'8. SOH &amp; Pipeline'!F134-'7. Consumption'!H24+MIN(0,(SUM('7. Consumption'!$G24:G24)-'8. SOH &amp; Pipeline'!F24))))))</f>
        <v>0</v>
      </c>
      <c r="F24" s="335">
        <f>(IF(F$8="Y",0,
MAX(0,'7. Consumption'!BA24-(E197+'8. SOH &amp; Pipeline'!G134-'7. Consumption'!I24+MIN(0,(SUM('7. Consumption'!$G24:H24)-'8. SOH &amp; Pipeline'!G24))))))</f>
        <v>0</v>
      </c>
      <c r="G24" s="335">
        <f>(IF(G$8="Y",0,
MAX(0,'7. Consumption'!BB24-(F197+'8. SOH &amp; Pipeline'!H134-'7. Consumption'!J24+MIN(0,(SUM('7. Consumption'!$G24:I24)-'8. SOH &amp; Pipeline'!H24))))))</f>
        <v>0</v>
      </c>
      <c r="H24" s="335">
        <f>(IF(H$8="Y",0,
MAX(0,'7. Consumption'!BC24-(G197+'8. SOH &amp; Pipeline'!I134-'7. Consumption'!K24+MIN(0,(SUM('7. Consumption'!$G24:J24)-'8. SOH &amp; Pipeline'!I24))))))</f>
        <v>0</v>
      </c>
      <c r="I24" s="335">
        <f>(IF(I$8="Y",0,
MAX(0,'7. Consumption'!BD24-(H197+'8. SOH &amp; Pipeline'!J134-'7. Consumption'!L24+MIN(0,(SUM('7. Consumption'!$G24:K24)-'8. SOH &amp; Pipeline'!J24))))))</f>
        <v>0</v>
      </c>
      <c r="J24" s="335">
        <f>(IF(J$8="Y",0,
MAX(0,'7. Consumption'!BE24-(I197+'8. SOH &amp; Pipeline'!K134-'7. Consumption'!M24+MIN(0,(SUM('7. Consumption'!$G24:L24)-'8. SOH &amp; Pipeline'!K24))))))</f>
        <v>0</v>
      </c>
      <c r="K24" s="335">
        <f>(IF(K$8="Y",0,
MAX(0,'7. Consumption'!BF24-(J197+'8. SOH &amp; Pipeline'!L134-'7. Consumption'!N24+MIN(0,(SUM('7. Consumption'!$G24:M24)-'8. SOH &amp; Pipeline'!L24))))))</f>
        <v>0</v>
      </c>
      <c r="L24" s="335">
        <f>(IF(L$8="Y",0,
MAX(0,'7. Consumption'!BG24-(K197+'8. SOH &amp; Pipeline'!M134-'7. Consumption'!O24+MIN(0,(SUM('7. Consumption'!$G24:N24)-'8. SOH &amp; Pipeline'!M24))))))</f>
        <v>0</v>
      </c>
      <c r="M24" s="341">
        <f>(IF(M$8="Y",0,
MAX(0,'7. Consumption'!BH24-(L197+'8. SOH &amp; Pipeline'!N134-'7. Consumption'!P24+MIN(0,(SUM('7. Consumption'!$G24:O24)-'8. SOH &amp; Pipeline'!N24))))))</f>
        <v>0</v>
      </c>
      <c r="N24" s="341">
        <f>(IF(N$8="Y",0,
MAX(0,'7. Consumption'!BI24-(M197+'8. SOH &amp; Pipeline'!O134-'7. Consumption'!Q24+MIN(0,(SUM('7. Consumption'!$G24:P24)-'8. SOH &amp; Pipeline'!O24))))))</f>
        <v>0</v>
      </c>
      <c r="O24" s="341">
        <f>(IF(O$8="Y",0,
MAX(0,'7. Consumption'!BJ24-(N197+'8. SOH &amp; Pipeline'!P134-'7. Consumption'!R24+MIN(0,(SUM('7. Consumption'!$G24:Q24)-'8. SOH &amp; Pipeline'!P24))))))</f>
        <v>0</v>
      </c>
      <c r="P24" s="341">
        <f>(IF(P$8="Y",0,
MAX(0,'7. Consumption'!BK24-(O197+'8. SOH &amp; Pipeline'!Q134-'7. Consumption'!S24+MIN(0,(SUM('7. Consumption'!$G24:R24)-'8. SOH &amp; Pipeline'!Q24))))))</f>
        <v>0</v>
      </c>
      <c r="Q24" s="341">
        <f>(IF(Q$8="Y",0,
MAX(0,'7. Consumption'!BL24-(P197+'8. SOH &amp; Pipeline'!R134-'7. Consumption'!T24+MIN(0,(SUM('7. Consumption'!$G24:S24)-'8. SOH &amp; Pipeline'!R24))))))</f>
        <v>0</v>
      </c>
      <c r="R24" s="341">
        <f>(IF(R$8="Y",0,
MAX(0,'7. Consumption'!BM24-(Q197+'8. SOH &amp; Pipeline'!S134-'7. Consumption'!U24+MIN(0,(SUM('7. Consumption'!$G24:T24)-'8. SOH &amp; Pipeline'!S24))))))</f>
        <v>0</v>
      </c>
      <c r="S24" s="335">
        <f>(IF(S$8="Y",0,
MAX(0,'7. Consumption'!BN24-(R197+'8. SOH &amp; Pipeline'!T134-'7. Consumption'!V24+MIN(0,(SUM('7. Consumption'!$G24:U24)-'8. SOH &amp; Pipeline'!T24))))))</f>
        <v>0</v>
      </c>
      <c r="T24" s="335">
        <f>(IF(T$8="Y",0,
MAX(0,'7. Consumption'!BO24-(S197+'8. SOH &amp; Pipeline'!U134-'7. Consumption'!W24+MIN(0,(SUM('7. Consumption'!$G24:V24)-'8. SOH &amp; Pipeline'!U24))))))</f>
        <v>0</v>
      </c>
      <c r="U24" s="335">
        <f>(IF(U$8="Y",0,
MAX(0,'7. Consumption'!BP24-(T197+'8. SOH &amp; Pipeline'!V134-'7. Consumption'!X24+MIN(0,(SUM('7. Consumption'!$G24:W24)-'8. SOH &amp; Pipeline'!V24))))))</f>
        <v>0</v>
      </c>
      <c r="V24" s="335">
        <f>(IF(V$8="Y",0,
MAX(0,'7. Consumption'!BQ24-(U197+'8. SOH &amp; Pipeline'!W134-'7. Consumption'!Y24+MIN(0,(SUM('7. Consumption'!$G24:X24)-'8. SOH &amp; Pipeline'!W24))))))</f>
        <v>0</v>
      </c>
      <c r="W24" s="335">
        <f>(IF(W$8="Y",0,
MAX(0,'7. Consumption'!BR24-(V197+'8. SOH &amp; Pipeline'!X134-'7. Consumption'!Z24+MIN(0,(SUM('7. Consumption'!$G24:Y24)-'8. SOH &amp; Pipeline'!X24))))))</f>
        <v>0</v>
      </c>
      <c r="X24" s="335">
        <f>(IF(X$8="Y",0,
MAX(0,'7. Consumption'!BS24-(W197+'8. SOH &amp; Pipeline'!Y134-'7. Consumption'!AA24+MIN(0,(SUM('7. Consumption'!$G24:Z24)-'8. SOH &amp; Pipeline'!Y24))))))</f>
        <v>0</v>
      </c>
      <c r="Y24" s="335">
        <f>(IF(Y$8="Y",0,
MAX(0,'7. Consumption'!BT24-(X197+'8. SOH &amp; Pipeline'!Z134-'7. Consumption'!AB24+MIN(0,(SUM('7. Consumption'!$G24:AA24)-'8. SOH &amp; Pipeline'!Z24))))))</f>
        <v>0</v>
      </c>
      <c r="Z24" s="335">
        <f>(IF(Z$8="Y",0,
MAX(0,'7. Consumption'!BU24-(Y197+'8. SOH &amp; Pipeline'!AA134-'7. Consumption'!AC24+MIN(0,(SUM('7. Consumption'!$G24:AB24)-'8. SOH &amp; Pipeline'!AA24))))))</f>
        <v>0</v>
      </c>
      <c r="AA24" s="335">
        <f>(IF(AA$8="Y",0,
MAX(0,'7. Consumption'!BV24-(Z197+'8. SOH &amp; Pipeline'!AB134-'7. Consumption'!AD24+MIN(0,(SUM('7. Consumption'!$G24:AC24)-'8. SOH &amp; Pipeline'!AB24))))))</f>
        <v>0</v>
      </c>
      <c r="AB24" s="335">
        <f>(IF(AB$8="Y",0,
MAX(0,'7. Consumption'!BW24-(AA197+'8. SOH &amp; Pipeline'!AC134-'7. Consumption'!AE24+MIN(0,(SUM('7. Consumption'!$G24:AD24)-'8. SOH &amp; Pipeline'!AC24))))))</f>
        <v>0</v>
      </c>
      <c r="AC24" s="335">
        <f>(IF(AC$8="Y",0,
MAX(0,'7. Consumption'!BX24-(AB197+'8. SOH &amp; Pipeline'!AD134-'7. Consumption'!AF24+MIN(0,(SUM('7. Consumption'!$G24:AE24)-'8. SOH &amp; Pipeline'!AD24))))))</f>
        <v>0</v>
      </c>
      <c r="AD24" s="335">
        <f>(IF(AD$8="Y",0,
MAX(0,'7. Consumption'!BY24-(AC197+'8. SOH &amp; Pipeline'!AE134-'7. Consumption'!AG24+MIN(0,(SUM('7. Consumption'!$G24:AF24)-'8. SOH &amp; Pipeline'!AE24))))))</f>
        <v>0</v>
      </c>
      <c r="AE24" s="335">
        <f>(IF(AE$8="Y",0,
MAX(0,'7. Consumption'!BZ24-(AD197+'8. SOH &amp; Pipeline'!AF134-'7. Consumption'!AH24+MIN(0,(SUM('7. Consumption'!$G24:AG24)-'8. SOH &amp; Pipeline'!AF24))))))</f>
        <v>0</v>
      </c>
      <c r="AF24" s="335">
        <f>(IF(AF$8="Y",0,
MAX(0,'7. Consumption'!CA24-(AE197+'8. SOH &amp; Pipeline'!AG134-'7. Consumption'!AI24+MIN(0,(SUM('7. Consumption'!$G24:AH24)-'8. SOH &amp; Pipeline'!AG24))))))</f>
        <v>0</v>
      </c>
      <c r="AG24" s="335">
        <f>(IF(AG$8="Y",0,
MAX(0,'7. Consumption'!CB24-(AF197+'8. SOH &amp; Pipeline'!AH134-'7. Consumption'!AJ24+MIN(0,(SUM('7. Consumption'!$G24:AI24)-'8. SOH &amp; Pipeline'!AH24))))))</f>
        <v>0</v>
      </c>
      <c r="AH24" s="335">
        <f>(IF(AH$8="Y",0,
MAX(0,'7. Consumption'!CC24-(AG197+'8. SOH &amp; Pipeline'!AI134-'7. Consumption'!AK24+MIN(0,(SUM('7. Consumption'!$G24:AJ24)-'8. SOH &amp; Pipeline'!AI24))))))</f>
        <v>0</v>
      </c>
      <c r="AI24" s="335">
        <f>(IF(AI$8="Y",0,
MAX(0,'7. Consumption'!CD24-(AH197+'8. SOH &amp; Pipeline'!AJ134-'7. Consumption'!AL24+MIN(0,(SUM('7. Consumption'!$G24:AK24)-'8. SOH &amp; Pipeline'!AJ24))))))</f>
        <v>0</v>
      </c>
      <c r="AJ24" s="335">
        <f>(IF(AJ$8="Y",0,
MAX(0,'7. Consumption'!CE24-(AI197+'8. SOH &amp; Pipeline'!AK134-'7. Consumption'!AM24+MIN(0,(SUM('7. Consumption'!$G24:AL24)-'8. SOH &amp; Pipeline'!AK24))))))</f>
        <v>0</v>
      </c>
      <c r="AK24" s="335">
        <f>(IF(AK$8="Y",0,
MAX(0,'7. Consumption'!CF24-(AJ197+'8. SOH &amp; Pipeline'!AL134-'7. Consumption'!AN24+MIN(0,(SUM('7. Consumption'!$G24:AM24)-'8. SOH &amp; Pipeline'!AL24))))))</f>
        <v>0</v>
      </c>
      <c r="AL24" s="335">
        <f>(IF(AL$8="Y",0,
MAX(0,'7. Consumption'!CG24-(AK197+'8. SOH &amp; Pipeline'!AM134-'7. Consumption'!AO24+MIN(0,(SUM('7. Consumption'!$G24:AN24)-'8. SOH &amp; Pipeline'!AM24))))))</f>
        <v>0</v>
      </c>
      <c r="AM24" s="335">
        <f>(IF(AM$8="Y",0,
MAX(0,'7. Consumption'!CH24-(AL197+'8. SOH &amp; Pipeline'!AN134-'7. Consumption'!AP24+MIN(0,(SUM('7. Consumption'!$G24:AO24)-'8. SOH &amp; Pipeline'!AN24))))))</f>
        <v>0</v>
      </c>
      <c r="AN24" s="335">
        <f>(IF(AN$8="Y",0,
MAX(0,'7. Consumption'!CI24-(AM197+'8. SOH &amp; Pipeline'!AO134-'7. Consumption'!AQ24+MIN(0,(SUM('7. Consumption'!$G24:AP24)-'8. SOH &amp; Pipeline'!AO24))))))</f>
        <v>0</v>
      </c>
    </row>
    <row r="25" spans="2:40" ht="15" x14ac:dyDescent="0.25">
      <c r="B25" s="257"/>
      <c r="C25" s="257" t="str">
        <f>'7. Consumption'!C25</f>
        <v>AZT 0 - susp - dose in ml</v>
      </c>
      <c r="E25" s="335">
        <f>(IF(E$8="Y",0,
MAX(0,'7. Consumption'!AZ25-(D198+'8. SOH &amp; Pipeline'!F135-'7. Consumption'!H25+MIN(0,(SUM('7. Consumption'!$G25:G25)-'8. SOH &amp; Pipeline'!F25))))))</f>
        <v>0</v>
      </c>
      <c r="F25" s="335">
        <f>(IF(F$8="Y",0,
MAX(0,'7. Consumption'!BA25-(E198+'8. SOH &amp; Pipeline'!G135-'7. Consumption'!I25+MIN(0,(SUM('7. Consumption'!$G25:H25)-'8. SOH &amp; Pipeline'!G25))))))</f>
        <v>0</v>
      </c>
      <c r="G25" s="335">
        <f>(IF(G$8="Y",0,
MAX(0,'7. Consumption'!BB25-(F198+'8. SOH &amp; Pipeline'!H135-'7. Consumption'!J25+MIN(0,(SUM('7. Consumption'!$G25:I25)-'8. SOH &amp; Pipeline'!H25))))))</f>
        <v>0</v>
      </c>
      <c r="H25" s="335">
        <f>(IF(H$8="Y",0,
MAX(0,'7. Consumption'!BC25-(G198+'8. SOH &amp; Pipeline'!I135-'7. Consumption'!K25+MIN(0,(SUM('7. Consumption'!$G25:J25)-'8. SOH &amp; Pipeline'!I25))))))</f>
        <v>0</v>
      </c>
      <c r="I25" s="335">
        <f>(IF(I$8="Y",0,
MAX(0,'7. Consumption'!BD25-(H198+'8. SOH &amp; Pipeline'!J135-'7. Consumption'!L25+MIN(0,(SUM('7. Consumption'!$G25:K25)-'8. SOH &amp; Pipeline'!J25))))))</f>
        <v>0</v>
      </c>
      <c r="J25" s="335">
        <f>(IF(J$8="Y",0,
MAX(0,'7. Consumption'!BE25-(I198+'8. SOH &amp; Pipeline'!K135-'7. Consumption'!M25+MIN(0,(SUM('7. Consumption'!$G25:L25)-'8. SOH &amp; Pipeline'!K25))))))</f>
        <v>0</v>
      </c>
      <c r="K25" s="335">
        <f>(IF(K$8="Y",0,
MAX(0,'7. Consumption'!BF25-(J198+'8. SOH &amp; Pipeline'!L135-'7. Consumption'!N25+MIN(0,(SUM('7. Consumption'!$G25:M25)-'8. SOH &amp; Pipeline'!L25))))))</f>
        <v>0</v>
      </c>
      <c r="L25" s="335">
        <f>(IF(L$8="Y",0,
MAX(0,'7. Consumption'!BG25-(K198+'8. SOH &amp; Pipeline'!M135-'7. Consumption'!O25+MIN(0,(SUM('7. Consumption'!$G25:N25)-'8. SOH &amp; Pipeline'!M25))))))</f>
        <v>0</v>
      </c>
      <c r="M25" s="341">
        <f>(IF(M$8="Y",0,
MAX(0,'7. Consumption'!BH25-(L198+'8. SOH &amp; Pipeline'!N135-'7. Consumption'!P25+MIN(0,(SUM('7. Consumption'!$G25:O25)-'8. SOH &amp; Pipeline'!N25))))))</f>
        <v>0</v>
      </c>
      <c r="N25" s="341">
        <f>(IF(N$8="Y",0,
MAX(0,'7. Consumption'!BI25-(M198+'8. SOH &amp; Pipeline'!O135-'7. Consumption'!Q25+MIN(0,(SUM('7. Consumption'!$G25:P25)-'8. SOH &amp; Pipeline'!O25))))))</f>
        <v>0</v>
      </c>
      <c r="O25" s="341">
        <f>(IF(O$8="Y",0,
MAX(0,'7. Consumption'!BJ25-(N198+'8. SOH &amp; Pipeline'!P135-'7. Consumption'!R25+MIN(0,(SUM('7. Consumption'!$G25:Q25)-'8. SOH &amp; Pipeline'!P25))))))</f>
        <v>0</v>
      </c>
      <c r="P25" s="341">
        <f>(IF(P$8="Y",0,
MAX(0,'7. Consumption'!BK25-(O198+'8. SOH &amp; Pipeline'!Q135-'7. Consumption'!S25+MIN(0,(SUM('7. Consumption'!$G25:R25)-'8. SOH &amp; Pipeline'!Q25))))))</f>
        <v>0</v>
      </c>
      <c r="Q25" s="341">
        <f>(IF(Q$8="Y",0,
MAX(0,'7. Consumption'!BL25-(P198+'8. SOH &amp; Pipeline'!R135-'7. Consumption'!T25+MIN(0,(SUM('7. Consumption'!$G25:S25)-'8. SOH &amp; Pipeline'!R25))))))</f>
        <v>0</v>
      </c>
      <c r="R25" s="341">
        <f>(IF(R$8="Y",0,
MAX(0,'7. Consumption'!BM25-(Q198+'8. SOH &amp; Pipeline'!S135-'7. Consumption'!U25+MIN(0,(SUM('7. Consumption'!$G25:T25)-'8. SOH &amp; Pipeline'!S25))))))</f>
        <v>0</v>
      </c>
      <c r="S25" s="335">
        <f>(IF(S$8="Y",0,
MAX(0,'7. Consumption'!BN25-(R198+'8. SOH &amp; Pipeline'!T135-'7. Consumption'!V25+MIN(0,(SUM('7. Consumption'!$G25:U25)-'8. SOH &amp; Pipeline'!T25))))))</f>
        <v>0</v>
      </c>
      <c r="T25" s="335">
        <f>(IF(T$8="Y",0,
MAX(0,'7. Consumption'!BO25-(S198+'8. SOH &amp; Pipeline'!U135-'7. Consumption'!W25+MIN(0,(SUM('7. Consumption'!$G25:V25)-'8. SOH &amp; Pipeline'!U25))))))</f>
        <v>0</v>
      </c>
      <c r="U25" s="335">
        <f>(IF(U$8="Y",0,
MAX(0,'7. Consumption'!BP25-(T198+'8. SOH &amp; Pipeline'!V135-'7. Consumption'!X25+MIN(0,(SUM('7. Consumption'!$G25:W25)-'8. SOH &amp; Pipeline'!V25))))))</f>
        <v>0</v>
      </c>
      <c r="V25" s="335">
        <f>(IF(V$8="Y",0,
MAX(0,'7. Consumption'!BQ25-(U198+'8. SOH &amp; Pipeline'!W135-'7. Consumption'!Y25+MIN(0,(SUM('7. Consumption'!$G25:X25)-'8. SOH &amp; Pipeline'!W25))))))</f>
        <v>0</v>
      </c>
      <c r="W25" s="335">
        <f>(IF(W$8="Y",0,
MAX(0,'7. Consumption'!BR25-(V198+'8. SOH &amp; Pipeline'!X135-'7. Consumption'!Z25+MIN(0,(SUM('7. Consumption'!$G25:Y25)-'8. SOH &amp; Pipeline'!X25))))))</f>
        <v>0</v>
      </c>
      <c r="X25" s="335">
        <f>(IF(X$8="Y",0,
MAX(0,'7. Consumption'!BS25-(W198+'8. SOH &amp; Pipeline'!Y135-'7. Consumption'!AA25+MIN(0,(SUM('7. Consumption'!$G25:Z25)-'8. SOH &amp; Pipeline'!Y25))))))</f>
        <v>0</v>
      </c>
      <c r="Y25" s="335">
        <f>(IF(Y$8="Y",0,
MAX(0,'7. Consumption'!BT25-(X198+'8. SOH &amp; Pipeline'!Z135-'7. Consumption'!AB25+MIN(0,(SUM('7. Consumption'!$G25:AA25)-'8. SOH &amp; Pipeline'!Z25))))))</f>
        <v>0</v>
      </c>
      <c r="Z25" s="335">
        <f>(IF(Z$8="Y",0,
MAX(0,'7. Consumption'!BU25-(Y198+'8. SOH &amp; Pipeline'!AA135-'7. Consumption'!AC25+MIN(0,(SUM('7. Consumption'!$G25:AB25)-'8. SOH &amp; Pipeline'!AA25))))))</f>
        <v>0</v>
      </c>
      <c r="AA25" s="335">
        <f>(IF(AA$8="Y",0,
MAX(0,'7. Consumption'!BV25-(Z198+'8. SOH &amp; Pipeline'!AB135-'7. Consumption'!AD25+MIN(0,(SUM('7. Consumption'!$G25:AC25)-'8. SOH &amp; Pipeline'!AB25))))))</f>
        <v>0</v>
      </c>
      <c r="AB25" s="335">
        <f>(IF(AB$8="Y",0,
MAX(0,'7. Consumption'!BW25-(AA198+'8. SOH &amp; Pipeline'!AC135-'7. Consumption'!AE25+MIN(0,(SUM('7. Consumption'!$G25:AD25)-'8. SOH &amp; Pipeline'!AC25))))))</f>
        <v>0</v>
      </c>
      <c r="AC25" s="335">
        <f>(IF(AC$8="Y",0,
MAX(0,'7. Consumption'!BX25-(AB198+'8. SOH &amp; Pipeline'!AD135-'7. Consumption'!AF25+MIN(0,(SUM('7. Consumption'!$G25:AE25)-'8. SOH &amp; Pipeline'!AD25))))))</f>
        <v>0</v>
      </c>
      <c r="AD25" s="335">
        <f>(IF(AD$8="Y",0,
MAX(0,'7. Consumption'!BY25-(AC198+'8. SOH &amp; Pipeline'!AE135-'7. Consumption'!AG25+MIN(0,(SUM('7. Consumption'!$G25:AF25)-'8. SOH &amp; Pipeline'!AE25))))))</f>
        <v>0</v>
      </c>
      <c r="AE25" s="335">
        <f>(IF(AE$8="Y",0,
MAX(0,'7. Consumption'!BZ25-(AD198+'8. SOH &amp; Pipeline'!AF135-'7. Consumption'!AH25+MIN(0,(SUM('7. Consumption'!$G25:AG25)-'8. SOH &amp; Pipeline'!AF25))))))</f>
        <v>0</v>
      </c>
      <c r="AF25" s="335">
        <f>(IF(AF$8="Y",0,
MAX(0,'7. Consumption'!CA25-(AE198+'8. SOH &amp; Pipeline'!AG135-'7. Consumption'!AI25+MIN(0,(SUM('7. Consumption'!$G25:AH25)-'8. SOH &amp; Pipeline'!AG25))))))</f>
        <v>0</v>
      </c>
      <c r="AG25" s="335">
        <f>(IF(AG$8="Y",0,
MAX(0,'7. Consumption'!CB25-(AF198+'8. SOH &amp; Pipeline'!AH135-'7. Consumption'!AJ25+MIN(0,(SUM('7. Consumption'!$G25:AI25)-'8. SOH &amp; Pipeline'!AH25))))))</f>
        <v>0</v>
      </c>
      <c r="AH25" s="335">
        <f>(IF(AH$8="Y",0,
MAX(0,'7. Consumption'!CC25-(AG198+'8. SOH &amp; Pipeline'!AI135-'7. Consumption'!AK25+MIN(0,(SUM('7. Consumption'!$G25:AJ25)-'8. SOH &amp; Pipeline'!AI25))))))</f>
        <v>0</v>
      </c>
      <c r="AI25" s="335">
        <f>(IF(AI$8="Y",0,
MAX(0,'7. Consumption'!CD25-(AH198+'8. SOH &amp; Pipeline'!AJ135-'7. Consumption'!AL25+MIN(0,(SUM('7. Consumption'!$G25:AK25)-'8. SOH &amp; Pipeline'!AJ25))))))</f>
        <v>0</v>
      </c>
      <c r="AJ25" s="335">
        <f>(IF(AJ$8="Y",0,
MAX(0,'7. Consumption'!CE25-(AI198+'8. SOH &amp; Pipeline'!AK135-'7. Consumption'!AM25+MIN(0,(SUM('7. Consumption'!$G25:AL25)-'8. SOH &amp; Pipeline'!AK25))))))</f>
        <v>0</v>
      </c>
      <c r="AK25" s="335">
        <f>(IF(AK$8="Y",0,
MAX(0,'7. Consumption'!CF25-(AJ198+'8. SOH &amp; Pipeline'!AL135-'7. Consumption'!AN25+MIN(0,(SUM('7. Consumption'!$G25:AM25)-'8. SOH &amp; Pipeline'!AL25))))))</f>
        <v>0</v>
      </c>
      <c r="AL25" s="335">
        <f>(IF(AL$8="Y",0,
MAX(0,'7. Consumption'!CG25-(AK198+'8. SOH &amp; Pipeline'!AM135-'7. Consumption'!AO25+MIN(0,(SUM('7. Consumption'!$G25:AN25)-'8. SOH &amp; Pipeline'!AM25))))))</f>
        <v>0</v>
      </c>
      <c r="AM25" s="335">
        <f>(IF(AM$8="Y",0,
MAX(0,'7. Consumption'!CH25-(AL198+'8. SOH &amp; Pipeline'!AN135-'7. Consumption'!AP25+MIN(0,(SUM('7. Consumption'!$G25:AO25)-'8. SOH &amp; Pipeline'!AN25))))))</f>
        <v>0</v>
      </c>
      <c r="AN25" s="335">
        <f>(IF(AN$8="Y",0,
MAX(0,'7. Consumption'!CI25-(AM198+'8. SOH &amp; Pipeline'!AO135-'7. Consumption'!AQ25+MIN(0,(SUM('7. Consumption'!$G25:AP25)-'8. SOH &amp; Pipeline'!AO25))))))</f>
        <v>0</v>
      </c>
    </row>
    <row r="26" spans="2:40" ht="15" x14ac:dyDescent="0.25">
      <c r="B26" s="257"/>
      <c r="C26" s="257" t="str">
        <f>'7. Consumption'!C26</f>
        <v>AZT 100 - caps</v>
      </c>
      <c r="E26" s="335">
        <f>(IF(E$8="Y",0,
MAX(0,'7. Consumption'!AZ26-(D199+'8. SOH &amp; Pipeline'!F136-'7. Consumption'!H26+MIN(0,(SUM('7. Consumption'!$G26:G26)-'8. SOH &amp; Pipeline'!F26))))))</f>
        <v>0</v>
      </c>
      <c r="F26" s="335">
        <f>(IF(F$8="Y",0,
MAX(0,'7. Consumption'!BA26-(E199+'8. SOH &amp; Pipeline'!G136-'7. Consumption'!I26+MIN(0,(SUM('7. Consumption'!$G26:H26)-'8. SOH &amp; Pipeline'!G26))))))</f>
        <v>0</v>
      </c>
      <c r="G26" s="335">
        <f>(IF(G$8="Y",0,
MAX(0,'7. Consumption'!BB26-(F199+'8. SOH &amp; Pipeline'!H136-'7. Consumption'!J26+MIN(0,(SUM('7. Consumption'!$G26:I26)-'8. SOH &amp; Pipeline'!H26))))))</f>
        <v>0</v>
      </c>
      <c r="H26" s="335">
        <f>(IF(H$8="Y",0,
MAX(0,'7. Consumption'!BC26-(G199+'8. SOH &amp; Pipeline'!I136-'7. Consumption'!K26+MIN(0,(SUM('7. Consumption'!$G26:J26)-'8. SOH &amp; Pipeline'!I26))))))</f>
        <v>0</v>
      </c>
      <c r="I26" s="335">
        <f>(IF(I$8="Y",0,
MAX(0,'7. Consumption'!BD26-(H199+'8. SOH &amp; Pipeline'!J136-'7. Consumption'!L26+MIN(0,(SUM('7. Consumption'!$G26:K26)-'8. SOH &amp; Pipeline'!J26))))))</f>
        <v>0</v>
      </c>
      <c r="J26" s="335">
        <f>(IF(J$8="Y",0,
MAX(0,'7. Consumption'!BE26-(I199+'8. SOH &amp; Pipeline'!K136-'7. Consumption'!M26+MIN(0,(SUM('7. Consumption'!$G26:L26)-'8. SOH &amp; Pipeline'!K26))))))</f>
        <v>0</v>
      </c>
      <c r="K26" s="335">
        <f>(IF(K$8="Y",0,
MAX(0,'7. Consumption'!BF26-(J199+'8. SOH &amp; Pipeline'!L136-'7. Consumption'!N26+MIN(0,(SUM('7. Consumption'!$G26:M26)-'8. SOH &amp; Pipeline'!L26))))))</f>
        <v>0</v>
      </c>
      <c r="L26" s="335">
        <f>(IF(L$8="Y",0,
MAX(0,'7. Consumption'!BG26-(K199+'8. SOH &amp; Pipeline'!M136-'7. Consumption'!O26+MIN(0,(SUM('7. Consumption'!$G26:N26)-'8. SOH &amp; Pipeline'!M26))))))</f>
        <v>0</v>
      </c>
      <c r="M26" s="341">
        <f>(IF(M$8="Y",0,
MAX(0,'7. Consumption'!BH26-(L199+'8. SOH &amp; Pipeline'!N136-'7. Consumption'!P26+MIN(0,(SUM('7. Consumption'!$G26:O26)-'8. SOH &amp; Pipeline'!N26))))))</f>
        <v>0</v>
      </c>
      <c r="N26" s="341">
        <f>(IF(N$8="Y",0,
MAX(0,'7. Consumption'!BI26-(M199+'8. SOH &amp; Pipeline'!O136-'7. Consumption'!Q26+MIN(0,(SUM('7. Consumption'!$G26:P26)-'8. SOH &amp; Pipeline'!O26))))))</f>
        <v>0</v>
      </c>
      <c r="O26" s="341">
        <f>(IF(O$8="Y",0,
MAX(0,'7. Consumption'!BJ26-(N199+'8. SOH &amp; Pipeline'!P136-'7. Consumption'!R26+MIN(0,(SUM('7. Consumption'!$G26:Q26)-'8. SOH &amp; Pipeline'!P26))))))</f>
        <v>0</v>
      </c>
      <c r="P26" s="341">
        <f>(IF(P$8="Y",0,
MAX(0,'7. Consumption'!BK26-(O199+'8. SOH &amp; Pipeline'!Q136-'7. Consumption'!S26+MIN(0,(SUM('7. Consumption'!$G26:R26)-'8. SOH &amp; Pipeline'!Q26))))))</f>
        <v>0</v>
      </c>
      <c r="Q26" s="341">
        <f>(IF(Q$8="Y",0,
MAX(0,'7. Consumption'!BL26-(P199+'8. SOH &amp; Pipeline'!R136-'7. Consumption'!T26+MIN(0,(SUM('7. Consumption'!$G26:S26)-'8. SOH &amp; Pipeline'!R26))))))</f>
        <v>0</v>
      </c>
      <c r="R26" s="341">
        <f>(IF(R$8="Y",0,
MAX(0,'7. Consumption'!BM26-(Q199+'8. SOH &amp; Pipeline'!S136-'7. Consumption'!U26+MIN(0,(SUM('7. Consumption'!$G26:T26)-'8. SOH &amp; Pipeline'!S26))))))</f>
        <v>0</v>
      </c>
      <c r="S26" s="335">
        <f>(IF(S$8="Y",0,
MAX(0,'7. Consumption'!BN26-(R199+'8. SOH &amp; Pipeline'!T136-'7. Consumption'!V26+MIN(0,(SUM('7. Consumption'!$G26:U26)-'8. SOH &amp; Pipeline'!T26))))))</f>
        <v>0</v>
      </c>
      <c r="T26" s="335">
        <f>(IF(T$8="Y",0,
MAX(0,'7. Consumption'!BO26-(S199+'8. SOH &amp; Pipeline'!U136-'7. Consumption'!W26+MIN(0,(SUM('7. Consumption'!$G26:V26)-'8. SOH &amp; Pipeline'!U26))))))</f>
        <v>0</v>
      </c>
      <c r="U26" s="335">
        <f>(IF(U$8="Y",0,
MAX(0,'7. Consumption'!BP26-(T199+'8. SOH &amp; Pipeline'!V136-'7. Consumption'!X26+MIN(0,(SUM('7. Consumption'!$G26:W26)-'8. SOH &amp; Pipeline'!V26))))))</f>
        <v>0</v>
      </c>
      <c r="V26" s="335">
        <f>(IF(V$8="Y",0,
MAX(0,'7. Consumption'!BQ26-(U199+'8. SOH &amp; Pipeline'!W136-'7. Consumption'!Y26+MIN(0,(SUM('7. Consumption'!$G26:X26)-'8. SOH &amp; Pipeline'!W26))))))</f>
        <v>0</v>
      </c>
      <c r="W26" s="335">
        <f>(IF(W$8="Y",0,
MAX(0,'7. Consumption'!BR26-(V199+'8. SOH &amp; Pipeline'!X136-'7. Consumption'!Z26+MIN(0,(SUM('7. Consumption'!$G26:Y26)-'8. SOH &amp; Pipeline'!X26))))))</f>
        <v>0</v>
      </c>
      <c r="X26" s="335">
        <f>(IF(X$8="Y",0,
MAX(0,'7. Consumption'!BS26-(W199+'8. SOH &amp; Pipeline'!Y136-'7. Consumption'!AA26+MIN(0,(SUM('7. Consumption'!$G26:Z26)-'8. SOH &amp; Pipeline'!Y26))))))</f>
        <v>0</v>
      </c>
      <c r="Y26" s="335">
        <f>(IF(Y$8="Y",0,
MAX(0,'7. Consumption'!BT26-(X199+'8. SOH &amp; Pipeline'!Z136-'7. Consumption'!AB26+MIN(0,(SUM('7. Consumption'!$G26:AA26)-'8. SOH &amp; Pipeline'!Z26))))))</f>
        <v>0</v>
      </c>
      <c r="Z26" s="335">
        <f>(IF(Z$8="Y",0,
MAX(0,'7. Consumption'!BU26-(Y199+'8. SOH &amp; Pipeline'!AA136-'7. Consumption'!AC26+MIN(0,(SUM('7. Consumption'!$G26:AB26)-'8. SOH &amp; Pipeline'!AA26))))))</f>
        <v>0</v>
      </c>
      <c r="AA26" s="335">
        <f>(IF(AA$8="Y",0,
MAX(0,'7. Consumption'!BV26-(Z199+'8. SOH &amp; Pipeline'!AB136-'7. Consumption'!AD26+MIN(0,(SUM('7. Consumption'!$G26:AC26)-'8. SOH &amp; Pipeline'!AB26))))))</f>
        <v>0</v>
      </c>
      <c r="AB26" s="335">
        <f>(IF(AB$8="Y",0,
MAX(0,'7. Consumption'!BW26-(AA199+'8. SOH &amp; Pipeline'!AC136-'7. Consumption'!AE26+MIN(0,(SUM('7. Consumption'!$G26:AD26)-'8. SOH &amp; Pipeline'!AC26))))))</f>
        <v>0</v>
      </c>
      <c r="AC26" s="335">
        <f>(IF(AC$8="Y",0,
MAX(0,'7. Consumption'!BX26-(AB199+'8. SOH &amp; Pipeline'!AD136-'7. Consumption'!AF26+MIN(0,(SUM('7. Consumption'!$G26:AE26)-'8. SOH &amp; Pipeline'!AD26))))))</f>
        <v>0</v>
      </c>
      <c r="AD26" s="335">
        <f>(IF(AD$8="Y",0,
MAX(0,'7. Consumption'!BY26-(AC199+'8. SOH &amp; Pipeline'!AE136-'7. Consumption'!AG26+MIN(0,(SUM('7. Consumption'!$G26:AF26)-'8. SOH &amp; Pipeline'!AE26))))))</f>
        <v>0</v>
      </c>
      <c r="AE26" s="335">
        <f>(IF(AE$8="Y",0,
MAX(0,'7. Consumption'!BZ26-(AD199+'8. SOH &amp; Pipeline'!AF136-'7. Consumption'!AH26+MIN(0,(SUM('7. Consumption'!$G26:AG26)-'8. SOH &amp; Pipeline'!AF26))))))</f>
        <v>0</v>
      </c>
      <c r="AF26" s="335">
        <f>(IF(AF$8="Y",0,
MAX(0,'7. Consumption'!CA26-(AE199+'8. SOH &amp; Pipeline'!AG136-'7. Consumption'!AI26+MIN(0,(SUM('7. Consumption'!$G26:AH26)-'8. SOH &amp; Pipeline'!AG26))))))</f>
        <v>0</v>
      </c>
      <c r="AG26" s="335">
        <f>(IF(AG$8="Y",0,
MAX(0,'7. Consumption'!CB26-(AF199+'8. SOH &amp; Pipeline'!AH136-'7. Consumption'!AJ26+MIN(0,(SUM('7. Consumption'!$G26:AI26)-'8. SOH &amp; Pipeline'!AH26))))))</f>
        <v>0</v>
      </c>
      <c r="AH26" s="335">
        <f>(IF(AH$8="Y",0,
MAX(0,'7. Consumption'!CC26-(AG199+'8. SOH &amp; Pipeline'!AI136-'7. Consumption'!AK26+MIN(0,(SUM('7. Consumption'!$G26:AJ26)-'8. SOH &amp; Pipeline'!AI26))))))</f>
        <v>0</v>
      </c>
      <c r="AI26" s="335">
        <f>(IF(AI$8="Y",0,
MAX(0,'7. Consumption'!CD26-(AH199+'8. SOH &amp; Pipeline'!AJ136-'7. Consumption'!AL26+MIN(0,(SUM('7. Consumption'!$G26:AK26)-'8. SOH &amp; Pipeline'!AJ26))))))</f>
        <v>0</v>
      </c>
      <c r="AJ26" s="335">
        <f>(IF(AJ$8="Y",0,
MAX(0,'7. Consumption'!CE26-(AI199+'8. SOH &amp; Pipeline'!AK136-'7. Consumption'!AM26+MIN(0,(SUM('7. Consumption'!$G26:AL26)-'8. SOH &amp; Pipeline'!AK26))))))</f>
        <v>0</v>
      </c>
      <c r="AK26" s="335">
        <f>(IF(AK$8="Y",0,
MAX(0,'7. Consumption'!CF26-(AJ199+'8. SOH &amp; Pipeline'!AL136-'7. Consumption'!AN26+MIN(0,(SUM('7. Consumption'!$G26:AM26)-'8. SOH &amp; Pipeline'!AL26))))))</f>
        <v>0</v>
      </c>
      <c r="AL26" s="335">
        <f>(IF(AL$8="Y",0,
MAX(0,'7. Consumption'!CG26-(AK199+'8. SOH &amp; Pipeline'!AM136-'7. Consumption'!AO26+MIN(0,(SUM('7. Consumption'!$G26:AN26)-'8. SOH &amp; Pipeline'!AM26))))))</f>
        <v>0</v>
      </c>
      <c r="AM26" s="335">
        <f>(IF(AM$8="Y",0,
MAX(0,'7. Consumption'!CH26-(AL199+'8. SOH &amp; Pipeline'!AN136-'7. Consumption'!AP26+MIN(0,(SUM('7. Consumption'!$G26:AO26)-'8. SOH &amp; Pipeline'!AN26))))))</f>
        <v>0</v>
      </c>
      <c r="AN26" s="335">
        <f>(IF(AN$8="Y",0,
MAX(0,'7. Consumption'!CI26-(AM199+'8. SOH &amp; Pipeline'!AO136-'7. Consumption'!AQ26+MIN(0,(SUM('7. Consumption'!$G26:AP26)-'8. SOH &amp; Pipeline'!AO26))))))</f>
        <v>0</v>
      </c>
    </row>
    <row r="27" spans="2:40" ht="15" x14ac:dyDescent="0.25">
      <c r="B27" s="257"/>
      <c r="C27" s="257" t="str">
        <f>'7. Consumption'!C27</f>
        <v>AZT 300 - tab</v>
      </c>
      <c r="E27" s="335">
        <f>(IF(E$8="Y",0,
MAX(0,'7. Consumption'!AZ27-(D200+'8. SOH &amp; Pipeline'!F137-'7. Consumption'!H27+MIN(0,(SUM('7. Consumption'!$G27:G27)-'8. SOH &amp; Pipeline'!F27))))))</f>
        <v>0</v>
      </c>
      <c r="F27" s="335">
        <f>(IF(F$8="Y",0,
MAX(0,'7. Consumption'!BA27-(E200+'8. SOH &amp; Pipeline'!G137-'7. Consumption'!I27+MIN(0,(SUM('7. Consumption'!$G27:H27)-'8. SOH &amp; Pipeline'!G27))))))</f>
        <v>0</v>
      </c>
      <c r="G27" s="335">
        <f>(IF(G$8="Y",0,
MAX(0,'7. Consumption'!BB27-(F200+'8. SOH &amp; Pipeline'!H137-'7. Consumption'!J27+MIN(0,(SUM('7. Consumption'!$G27:I27)-'8. SOH &amp; Pipeline'!H27))))))</f>
        <v>0</v>
      </c>
      <c r="H27" s="335">
        <f>(IF(H$8="Y",0,
MAX(0,'7. Consumption'!BC27-(G200+'8. SOH &amp; Pipeline'!I137-'7. Consumption'!K27+MIN(0,(SUM('7. Consumption'!$G27:J27)-'8. SOH &amp; Pipeline'!I27))))))</f>
        <v>0</v>
      </c>
      <c r="I27" s="335">
        <f>(IF(I$8="Y",0,
MAX(0,'7. Consumption'!BD27-(H200+'8. SOH &amp; Pipeline'!J137-'7. Consumption'!L27+MIN(0,(SUM('7. Consumption'!$G27:K27)-'8. SOH &amp; Pipeline'!J27))))))</f>
        <v>0</v>
      </c>
      <c r="J27" s="335">
        <f>(IF(J$8="Y",0,
MAX(0,'7. Consumption'!BE27-(I200+'8. SOH &amp; Pipeline'!K137-'7. Consumption'!M27+MIN(0,(SUM('7. Consumption'!$G27:L27)-'8. SOH &amp; Pipeline'!K27))))))</f>
        <v>0</v>
      </c>
      <c r="K27" s="335">
        <f>(IF(K$8="Y",0,
MAX(0,'7. Consumption'!BF27-(J200+'8. SOH &amp; Pipeline'!L137-'7. Consumption'!N27+MIN(0,(SUM('7. Consumption'!$G27:M27)-'8. SOH &amp; Pipeline'!L27))))))</f>
        <v>0</v>
      </c>
      <c r="L27" s="335">
        <f>(IF(L$8="Y",0,
MAX(0,'7. Consumption'!BG27-(K200+'8. SOH &amp; Pipeline'!M137-'7. Consumption'!O27+MIN(0,(SUM('7. Consumption'!$G27:N27)-'8. SOH &amp; Pipeline'!M27))))))</f>
        <v>0</v>
      </c>
      <c r="M27" s="341">
        <f>(IF(M$8="Y",0,
MAX(0,'7. Consumption'!BH27-(L200+'8. SOH &amp; Pipeline'!N137-'7. Consumption'!P27+MIN(0,(SUM('7. Consumption'!$G27:O27)-'8. SOH &amp; Pipeline'!N27))))))</f>
        <v>0</v>
      </c>
      <c r="N27" s="341">
        <f>(IF(N$8="Y",0,
MAX(0,'7. Consumption'!BI27-(M200+'8. SOH &amp; Pipeline'!O137-'7. Consumption'!Q27+MIN(0,(SUM('7. Consumption'!$G27:P27)-'8. SOH &amp; Pipeline'!O27))))))</f>
        <v>0</v>
      </c>
      <c r="O27" s="341">
        <f>(IF(O$8="Y",0,
MAX(0,'7. Consumption'!BJ27-(N200+'8. SOH &amp; Pipeline'!P137-'7. Consumption'!R27+MIN(0,(SUM('7. Consumption'!$G27:Q27)-'8. SOH &amp; Pipeline'!P27))))))</f>
        <v>0</v>
      </c>
      <c r="P27" s="341">
        <f>(IF(P$8="Y",0,
MAX(0,'7. Consumption'!BK27-(O200+'8. SOH &amp; Pipeline'!Q137-'7. Consumption'!S27+MIN(0,(SUM('7. Consumption'!$G27:R27)-'8. SOH &amp; Pipeline'!Q27))))))</f>
        <v>0</v>
      </c>
      <c r="Q27" s="341">
        <f>(IF(Q$8="Y",0,
MAX(0,'7. Consumption'!BL27-(P200+'8. SOH &amp; Pipeline'!R137-'7. Consumption'!T27+MIN(0,(SUM('7. Consumption'!$G27:S27)-'8. SOH &amp; Pipeline'!R27))))))</f>
        <v>0</v>
      </c>
      <c r="R27" s="341">
        <f>(IF(R$8="Y",0,
MAX(0,'7. Consumption'!BM27-(Q200+'8. SOH &amp; Pipeline'!S137-'7. Consumption'!U27+MIN(0,(SUM('7. Consumption'!$G27:T27)-'8. SOH &amp; Pipeline'!S27))))))</f>
        <v>0</v>
      </c>
      <c r="S27" s="335">
        <f>(IF(S$8="Y",0,
MAX(0,'7. Consumption'!BN27-(R200+'8. SOH &amp; Pipeline'!T137-'7. Consumption'!V27+MIN(0,(SUM('7. Consumption'!$G27:U27)-'8. SOH &amp; Pipeline'!T27))))))</f>
        <v>0</v>
      </c>
      <c r="T27" s="335">
        <f>(IF(T$8="Y",0,
MAX(0,'7. Consumption'!BO27-(S200+'8. SOH &amp; Pipeline'!U137-'7. Consumption'!W27+MIN(0,(SUM('7. Consumption'!$G27:V27)-'8. SOH &amp; Pipeline'!U27))))))</f>
        <v>0</v>
      </c>
      <c r="U27" s="335">
        <f>(IF(U$8="Y",0,
MAX(0,'7. Consumption'!BP27-(T200+'8. SOH &amp; Pipeline'!V137-'7. Consumption'!X27+MIN(0,(SUM('7. Consumption'!$G27:W27)-'8. SOH &amp; Pipeline'!V27))))))</f>
        <v>0</v>
      </c>
      <c r="V27" s="335">
        <f>(IF(V$8="Y",0,
MAX(0,'7. Consumption'!BQ27-(U200+'8. SOH &amp; Pipeline'!W137-'7. Consumption'!Y27+MIN(0,(SUM('7. Consumption'!$G27:X27)-'8. SOH &amp; Pipeline'!W27))))))</f>
        <v>0</v>
      </c>
      <c r="W27" s="335">
        <f>(IF(W$8="Y",0,
MAX(0,'7. Consumption'!BR27-(V200+'8. SOH &amp; Pipeline'!X137-'7. Consumption'!Z27+MIN(0,(SUM('7. Consumption'!$G27:Y27)-'8. SOH &amp; Pipeline'!X27))))))</f>
        <v>0</v>
      </c>
      <c r="X27" s="335">
        <f>(IF(X$8="Y",0,
MAX(0,'7. Consumption'!BS27-(W200+'8. SOH &amp; Pipeline'!Y137-'7. Consumption'!AA27+MIN(0,(SUM('7. Consumption'!$G27:Z27)-'8. SOH &amp; Pipeline'!Y27))))))</f>
        <v>0</v>
      </c>
      <c r="Y27" s="335">
        <f>(IF(Y$8="Y",0,
MAX(0,'7. Consumption'!BT27-(X200+'8. SOH &amp; Pipeline'!Z137-'7. Consumption'!AB27+MIN(0,(SUM('7. Consumption'!$G27:AA27)-'8. SOH &amp; Pipeline'!Z27))))))</f>
        <v>0</v>
      </c>
      <c r="Z27" s="335">
        <f>(IF(Z$8="Y",0,
MAX(0,'7. Consumption'!BU27-(Y200+'8. SOH &amp; Pipeline'!AA137-'7. Consumption'!AC27+MIN(0,(SUM('7. Consumption'!$G27:AB27)-'8. SOH &amp; Pipeline'!AA27))))))</f>
        <v>0</v>
      </c>
      <c r="AA27" s="335">
        <f>(IF(AA$8="Y",0,
MAX(0,'7. Consumption'!BV27-(Z200+'8. SOH &amp; Pipeline'!AB137-'7. Consumption'!AD27+MIN(0,(SUM('7. Consumption'!$G27:AC27)-'8. SOH &amp; Pipeline'!AB27))))))</f>
        <v>0</v>
      </c>
      <c r="AB27" s="335">
        <f>(IF(AB$8="Y",0,
MAX(0,'7. Consumption'!BW27-(AA200+'8. SOH &amp; Pipeline'!AC137-'7. Consumption'!AE27+MIN(0,(SUM('7. Consumption'!$G27:AD27)-'8. SOH &amp; Pipeline'!AC27))))))</f>
        <v>0</v>
      </c>
      <c r="AC27" s="335">
        <f>(IF(AC$8="Y",0,
MAX(0,'7. Consumption'!BX27-(AB200+'8. SOH &amp; Pipeline'!AD137-'7. Consumption'!AF27+MIN(0,(SUM('7. Consumption'!$G27:AE27)-'8. SOH &amp; Pipeline'!AD27))))))</f>
        <v>0</v>
      </c>
      <c r="AD27" s="335">
        <f>(IF(AD$8="Y",0,
MAX(0,'7. Consumption'!BY27-(AC200+'8. SOH &amp; Pipeline'!AE137-'7. Consumption'!AG27+MIN(0,(SUM('7. Consumption'!$G27:AF27)-'8. SOH &amp; Pipeline'!AE27))))))</f>
        <v>0</v>
      </c>
      <c r="AE27" s="335">
        <f>(IF(AE$8="Y",0,
MAX(0,'7. Consumption'!BZ27-(AD200+'8. SOH &amp; Pipeline'!AF137-'7. Consumption'!AH27+MIN(0,(SUM('7. Consumption'!$G27:AG27)-'8. SOH &amp; Pipeline'!AF27))))))</f>
        <v>0</v>
      </c>
      <c r="AF27" s="335">
        <f>(IF(AF$8="Y",0,
MAX(0,'7. Consumption'!CA27-(AE200+'8. SOH &amp; Pipeline'!AG137-'7. Consumption'!AI27+MIN(0,(SUM('7. Consumption'!$G27:AH27)-'8. SOH &amp; Pipeline'!AG27))))))</f>
        <v>0</v>
      </c>
      <c r="AG27" s="335">
        <f>(IF(AG$8="Y",0,
MAX(0,'7. Consumption'!CB27-(AF200+'8. SOH &amp; Pipeline'!AH137-'7. Consumption'!AJ27+MIN(0,(SUM('7. Consumption'!$G27:AI27)-'8. SOH &amp; Pipeline'!AH27))))))</f>
        <v>0</v>
      </c>
      <c r="AH27" s="335">
        <f>(IF(AH$8="Y",0,
MAX(0,'7. Consumption'!CC27-(AG200+'8. SOH &amp; Pipeline'!AI137-'7. Consumption'!AK27+MIN(0,(SUM('7. Consumption'!$G27:AJ27)-'8. SOH &amp; Pipeline'!AI27))))))</f>
        <v>0</v>
      </c>
      <c r="AI27" s="335">
        <f>(IF(AI$8="Y",0,
MAX(0,'7. Consumption'!CD27-(AH200+'8. SOH &amp; Pipeline'!AJ137-'7. Consumption'!AL27+MIN(0,(SUM('7. Consumption'!$G27:AK27)-'8. SOH &amp; Pipeline'!AJ27))))))</f>
        <v>0</v>
      </c>
      <c r="AJ27" s="335">
        <f>(IF(AJ$8="Y",0,
MAX(0,'7. Consumption'!CE27-(AI200+'8. SOH &amp; Pipeline'!AK137-'7. Consumption'!AM27+MIN(0,(SUM('7. Consumption'!$G27:AL27)-'8. SOH &amp; Pipeline'!AK27))))))</f>
        <v>0</v>
      </c>
      <c r="AK27" s="335">
        <f>(IF(AK$8="Y",0,
MAX(0,'7. Consumption'!CF27-(AJ200+'8. SOH &amp; Pipeline'!AL137-'7. Consumption'!AN27+MIN(0,(SUM('7. Consumption'!$G27:AM27)-'8. SOH &amp; Pipeline'!AL27))))))</f>
        <v>0</v>
      </c>
      <c r="AL27" s="335">
        <f>(IF(AL$8="Y",0,
MAX(0,'7. Consumption'!CG27-(AK200+'8. SOH &amp; Pipeline'!AM137-'7. Consumption'!AO27+MIN(0,(SUM('7. Consumption'!$G27:AN27)-'8. SOH &amp; Pipeline'!AM27))))))</f>
        <v>0</v>
      </c>
      <c r="AM27" s="335">
        <f>(IF(AM$8="Y",0,
MAX(0,'7. Consumption'!CH27-(AL200+'8. SOH &amp; Pipeline'!AN137-'7. Consumption'!AP27+MIN(0,(SUM('7. Consumption'!$G27:AO27)-'8. SOH &amp; Pipeline'!AN27))))))</f>
        <v>0</v>
      </c>
      <c r="AN27" s="335">
        <f>(IF(AN$8="Y",0,
MAX(0,'7. Consumption'!CI27-(AM200+'8. SOH &amp; Pipeline'!AO137-'7. Consumption'!AQ27+MIN(0,(SUM('7. Consumption'!$G27:AP27)-'8. SOH &amp; Pipeline'!AO27))))))</f>
        <v>0</v>
      </c>
    </row>
    <row r="28" spans="2:40" ht="15" x14ac:dyDescent="0.25">
      <c r="B28" s="257"/>
      <c r="C28" s="257" t="str">
        <f>'7. Consumption'!C28</f>
        <v>AZT 60 - tab - dispersible</v>
      </c>
      <c r="E28" s="335">
        <f>(IF(E$8="Y",0,
MAX(0,'7. Consumption'!AZ28-(D201+'8. SOH &amp; Pipeline'!F138-'7. Consumption'!H28+MIN(0,(SUM('7. Consumption'!$G28:G28)-'8. SOH &amp; Pipeline'!F28))))))</f>
        <v>0</v>
      </c>
      <c r="F28" s="335">
        <f>(IF(F$8="Y",0,
MAX(0,'7. Consumption'!BA28-(E201+'8. SOH &amp; Pipeline'!G138-'7. Consumption'!I28+MIN(0,(SUM('7. Consumption'!$G28:H28)-'8. SOH &amp; Pipeline'!G28))))))</f>
        <v>0</v>
      </c>
      <c r="G28" s="335">
        <f>(IF(G$8="Y",0,
MAX(0,'7. Consumption'!BB28-(F201+'8. SOH &amp; Pipeline'!H138-'7. Consumption'!J28+MIN(0,(SUM('7. Consumption'!$G28:I28)-'8. SOH &amp; Pipeline'!H28))))))</f>
        <v>0</v>
      </c>
      <c r="H28" s="335">
        <f>(IF(H$8="Y",0,
MAX(0,'7. Consumption'!BC28-(G201+'8. SOH &amp; Pipeline'!I138-'7. Consumption'!K28+MIN(0,(SUM('7. Consumption'!$G28:J28)-'8. SOH &amp; Pipeline'!I28))))))</f>
        <v>0</v>
      </c>
      <c r="I28" s="335">
        <f>(IF(I$8="Y",0,
MAX(0,'7. Consumption'!BD28-(H201+'8. SOH &amp; Pipeline'!J138-'7. Consumption'!L28+MIN(0,(SUM('7. Consumption'!$G28:K28)-'8. SOH &amp; Pipeline'!J28))))))</f>
        <v>0</v>
      </c>
      <c r="J28" s="335">
        <f>(IF(J$8="Y",0,
MAX(0,'7. Consumption'!BE28-(I201+'8. SOH &amp; Pipeline'!K138-'7. Consumption'!M28+MIN(0,(SUM('7. Consumption'!$G28:L28)-'8. SOH &amp; Pipeline'!K28))))))</f>
        <v>0</v>
      </c>
      <c r="K28" s="335">
        <f>(IF(K$8="Y",0,
MAX(0,'7. Consumption'!BF28-(J201+'8. SOH &amp; Pipeline'!L138-'7. Consumption'!N28+MIN(0,(SUM('7. Consumption'!$G28:M28)-'8. SOH &amp; Pipeline'!L28))))))</f>
        <v>0</v>
      </c>
      <c r="L28" s="335">
        <f>(IF(L$8="Y",0,
MAX(0,'7. Consumption'!BG28-(K201+'8. SOH &amp; Pipeline'!M138-'7. Consumption'!O28+MIN(0,(SUM('7. Consumption'!$G28:N28)-'8. SOH &amp; Pipeline'!M28))))))</f>
        <v>0</v>
      </c>
      <c r="M28" s="341">
        <f>(IF(M$8="Y",0,
MAX(0,'7. Consumption'!BH28-(L201+'8. SOH &amp; Pipeline'!N138-'7. Consumption'!P28+MIN(0,(SUM('7. Consumption'!$G28:O28)-'8. SOH &amp; Pipeline'!N28))))))</f>
        <v>0</v>
      </c>
      <c r="N28" s="341">
        <f>(IF(N$8="Y",0,
MAX(0,'7. Consumption'!BI28-(M201+'8. SOH &amp; Pipeline'!O138-'7. Consumption'!Q28+MIN(0,(SUM('7. Consumption'!$G28:P28)-'8. SOH &amp; Pipeline'!O28))))))</f>
        <v>0</v>
      </c>
      <c r="O28" s="341">
        <f>(IF(O$8="Y",0,
MAX(0,'7. Consumption'!BJ28-(N201+'8. SOH &amp; Pipeline'!P138-'7. Consumption'!R28+MIN(0,(SUM('7. Consumption'!$G28:Q28)-'8. SOH &amp; Pipeline'!P28))))))</f>
        <v>0</v>
      </c>
      <c r="P28" s="341">
        <f>(IF(P$8="Y",0,
MAX(0,'7. Consumption'!BK28-(O201+'8. SOH &amp; Pipeline'!Q138-'7. Consumption'!S28+MIN(0,(SUM('7. Consumption'!$G28:R28)-'8. SOH &amp; Pipeline'!Q28))))))</f>
        <v>0</v>
      </c>
      <c r="Q28" s="341">
        <f>(IF(Q$8="Y",0,
MAX(0,'7. Consumption'!BL28-(P201+'8. SOH &amp; Pipeline'!R138-'7. Consumption'!T28+MIN(0,(SUM('7. Consumption'!$G28:S28)-'8. SOH &amp; Pipeline'!R28))))))</f>
        <v>0</v>
      </c>
      <c r="R28" s="341">
        <f>(IF(R$8="Y",0,
MAX(0,'7. Consumption'!BM28-(Q201+'8. SOH &amp; Pipeline'!S138-'7. Consumption'!U28+MIN(0,(SUM('7. Consumption'!$G28:T28)-'8. SOH &amp; Pipeline'!S28))))))</f>
        <v>0</v>
      </c>
      <c r="S28" s="335">
        <f>(IF(S$8="Y",0,
MAX(0,'7. Consumption'!BN28-(R201+'8. SOH &amp; Pipeline'!T138-'7. Consumption'!V28+MIN(0,(SUM('7. Consumption'!$G28:U28)-'8. SOH &amp; Pipeline'!T28))))))</f>
        <v>0</v>
      </c>
      <c r="T28" s="335">
        <f>(IF(T$8="Y",0,
MAX(0,'7. Consumption'!BO28-(S201+'8. SOH &amp; Pipeline'!U138-'7. Consumption'!W28+MIN(0,(SUM('7. Consumption'!$G28:V28)-'8. SOH &amp; Pipeline'!U28))))))</f>
        <v>0</v>
      </c>
      <c r="U28" s="335">
        <f>(IF(U$8="Y",0,
MAX(0,'7. Consumption'!BP28-(T201+'8. SOH &amp; Pipeline'!V138-'7. Consumption'!X28+MIN(0,(SUM('7. Consumption'!$G28:W28)-'8. SOH &amp; Pipeline'!V28))))))</f>
        <v>0</v>
      </c>
      <c r="V28" s="335">
        <f>(IF(V$8="Y",0,
MAX(0,'7. Consumption'!BQ28-(U201+'8. SOH &amp; Pipeline'!W138-'7. Consumption'!Y28+MIN(0,(SUM('7. Consumption'!$G28:X28)-'8. SOH &amp; Pipeline'!W28))))))</f>
        <v>0</v>
      </c>
      <c r="W28" s="335">
        <f>(IF(W$8="Y",0,
MAX(0,'7. Consumption'!BR28-(V201+'8. SOH &amp; Pipeline'!X138-'7. Consumption'!Z28+MIN(0,(SUM('7. Consumption'!$G28:Y28)-'8. SOH &amp; Pipeline'!X28))))))</f>
        <v>0</v>
      </c>
      <c r="X28" s="335">
        <f>(IF(X$8="Y",0,
MAX(0,'7. Consumption'!BS28-(W201+'8. SOH &amp; Pipeline'!Y138-'7. Consumption'!AA28+MIN(0,(SUM('7. Consumption'!$G28:Z28)-'8. SOH &amp; Pipeline'!Y28))))))</f>
        <v>0</v>
      </c>
      <c r="Y28" s="335">
        <f>(IF(Y$8="Y",0,
MAX(0,'7. Consumption'!BT28-(X201+'8. SOH &amp; Pipeline'!Z138-'7. Consumption'!AB28+MIN(0,(SUM('7. Consumption'!$G28:AA28)-'8. SOH &amp; Pipeline'!Z28))))))</f>
        <v>0</v>
      </c>
      <c r="Z28" s="335">
        <f>(IF(Z$8="Y",0,
MAX(0,'7. Consumption'!BU28-(Y201+'8. SOH &amp; Pipeline'!AA138-'7. Consumption'!AC28+MIN(0,(SUM('7. Consumption'!$G28:AB28)-'8. SOH &amp; Pipeline'!AA28))))))</f>
        <v>0</v>
      </c>
      <c r="AA28" s="335">
        <f>(IF(AA$8="Y",0,
MAX(0,'7. Consumption'!BV28-(Z201+'8. SOH &amp; Pipeline'!AB138-'7. Consumption'!AD28+MIN(0,(SUM('7. Consumption'!$G28:AC28)-'8. SOH &amp; Pipeline'!AB28))))))</f>
        <v>0</v>
      </c>
      <c r="AB28" s="335">
        <f>(IF(AB$8="Y",0,
MAX(0,'7. Consumption'!BW28-(AA201+'8. SOH &amp; Pipeline'!AC138-'7. Consumption'!AE28+MIN(0,(SUM('7. Consumption'!$G28:AD28)-'8. SOH &amp; Pipeline'!AC28))))))</f>
        <v>0</v>
      </c>
      <c r="AC28" s="335">
        <f>(IF(AC$8="Y",0,
MAX(0,'7. Consumption'!BX28-(AB201+'8. SOH &amp; Pipeline'!AD138-'7. Consumption'!AF28+MIN(0,(SUM('7. Consumption'!$G28:AE28)-'8. SOH &amp; Pipeline'!AD28))))))</f>
        <v>0</v>
      </c>
      <c r="AD28" s="335">
        <f>(IF(AD$8="Y",0,
MAX(0,'7. Consumption'!BY28-(AC201+'8. SOH &amp; Pipeline'!AE138-'7. Consumption'!AG28+MIN(0,(SUM('7. Consumption'!$G28:AF28)-'8. SOH &amp; Pipeline'!AE28))))))</f>
        <v>0</v>
      </c>
      <c r="AE28" s="335">
        <f>(IF(AE$8="Y",0,
MAX(0,'7. Consumption'!BZ28-(AD201+'8. SOH &amp; Pipeline'!AF138-'7. Consumption'!AH28+MIN(0,(SUM('7. Consumption'!$G28:AG28)-'8. SOH &amp; Pipeline'!AF28))))))</f>
        <v>0</v>
      </c>
      <c r="AF28" s="335">
        <f>(IF(AF$8="Y",0,
MAX(0,'7. Consumption'!CA28-(AE201+'8. SOH &amp; Pipeline'!AG138-'7. Consumption'!AI28+MIN(0,(SUM('7. Consumption'!$G28:AH28)-'8. SOH &amp; Pipeline'!AG28))))))</f>
        <v>0</v>
      </c>
      <c r="AG28" s="335">
        <f>(IF(AG$8="Y",0,
MAX(0,'7. Consumption'!CB28-(AF201+'8. SOH &amp; Pipeline'!AH138-'7. Consumption'!AJ28+MIN(0,(SUM('7. Consumption'!$G28:AI28)-'8. SOH &amp; Pipeline'!AH28))))))</f>
        <v>0</v>
      </c>
      <c r="AH28" s="335">
        <f>(IF(AH$8="Y",0,
MAX(0,'7. Consumption'!CC28-(AG201+'8. SOH &amp; Pipeline'!AI138-'7. Consumption'!AK28+MIN(0,(SUM('7. Consumption'!$G28:AJ28)-'8. SOH &amp; Pipeline'!AI28))))))</f>
        <v>0</v>
      </c>
      <c r="AI28" s="335">
        <f>(IF(AI$8="Y",0,
MAX(0,'7. Consumption'!CD28-(AH201+'8. SOH &amp; Pipeline'!AJ138-'7. Consumption'!AL28+MIN(0,(SUM('7. Consumption'!$G28:AK28)-'8. SOH &amp; Pipeline'!AJ28))))))</f>
        <v>0</v>
      </c>
      <c r="AJ28" s="335">
        <f>(IF(AJ$8="Y",0,
MAX(0,'7. Consumption'!CE28-(AI201+'8. SOH &amp; Pipeline'!AK138-'7. Consumption'!AM28+MIN(0,(SUM('7. Consumption'!$G28:AL28)-'8. SOH &amp; Pipeline'!AK28))))))</f>
        <v>0</v>
      </c>
      <c r="AK28" s="335">
        <f>(IF(AK$8="Y",0,
MAX(0,'7. Consumption'!CF28-(AJ201+'8. SOH &amp; Pipeline'!AL138-'7. Consumption'!AN28+MIN(0,(SUM('7. Consumption'!$G28:AM28)-'8. SOH &amp; Pipeline'!AL28))))))</f>
        <v>0</v>
      </c>
      <c r="AL28" s="335">
        <f>(IF(AL$8="Y",0,
MAX(0,'7. Consumption'!CG28-(AK201+'8. SOH &amp; Pipeline'!AM138-'7. Consumption'!AO28+MIN(0,(SUM('7. Consumption'!$G28:AN28)-'8. SOH &amp; Pipeline'!AM28))))))</f>
        <v>0</v>
      </c>
      <c r="AM28" s="335">
        <f>(IF(AM$8="Y",0,
MAX(0,'7. Consumption'!CH28-(AL201+'8. SOH &amp; Pipeline'!AN138-'7. Consumption'!AP28+MIN(0,(SUM('7. Consumption'!$G28:AO28)-'8. SOH &amp; Pipeline'!AN28))))))</f>
        <v>0</v>
      </c>
      <c r="AN28" s="335">
        <f>(IF(AN$8="Y",0,
MAX(0,'7. Consumption'!CI28-(AM201+'8. SOH &amp; Pipeline'!AO138-'7. Consumption'!AQ28+MIN(0,(SUM('7. Consumption'!$G28:AP28)-'8. SOH &amp; Pipeline'!AO28))))))</f>
        <v>0</v>
      </c>
    </row>
    <row r="29" spans="2:40" ht="15" x14ac:dyDescent="0.25">
      <c r="B29" s="257"/>
      <c r="C29" s="257" t="str">
        <f>'7. Consumption'!C29</f>
        <v>AZT+3TC 300/150 - tab</v>
      </c>
      <c r="E29" s="335">
        <f>(IF(E$8="Y",0,
MAX(0,'7. Consumption'!AZ29-(D202+'8. SOH &amp; Pipeline'!F139-'7. Consumption'!H29+MIN(0,(SUM('7. Consumption'!$G29:G29)-'8. SOH &amp; Pipeline'!F29))))))</f>
        <v>0</v>
      </c>
      <c r="F29" s="335">
        <f>(IF(F$8="Y",0,
MAX(0,'7. Consumption'!BA29-(E202+'8. SOH &amp; Pipeline'!G139-'7. Consumption'!I29+MIN(0,(SUM('7. Consumption'!$G29:H29)-'8. SOH &amp; Pipeline'!G29))))))</f>
        <v>0</v>
      </c>
      <c r="G29" s="335">
        <f>(IF(G$8="Y",0,
MAX(0,'7. Consumption'!BB29-(F202+'8. SOH &amp; Pipeline'!H139-'7. Consumption'!J29+MIN(0,(SUM('7. Consumption'!$G29:I29)-'8. SOH &amp; Pipeline'!H29))))))</f>
        <v>0</v>
      </c>
      <c r="H29" s="335">
        <f>(IF(H$8="Y",0,
MAX(0,'7. Consumption'!BC29-(G202+'8. SOH &amp; Pipeline'!I139-'7. Consumption'!K29+MIN(0,(SUM('7. Consumption'!$G29:J29)-'8. SOH &amp; Pipeline'!I29))))))</f>
        <v>0</v>
      </c>
      <c r="I29" s="335">
        <f>(IF(I$8="Y",0,
MAX(0,'7. Consumption'!BD29-(H202+'8. SOH &amp; Pipeline'!J139-'7. Consumption'!L29+MIN(0,(SUM('7. Consumption'!$G29:K29)-'8. SOH &amp; Pipeline'!J29))))))</f>
        <v>0</v>
      </c>
      <c r="J29" s="335">
        <f>(IF(J$8="Y",0,
MAX(0,'7. Consumption'!BE29-(I202+'8. SOH &amp; Pipeline'!K139-'7. Consumption'!M29+MIN(0,(SUM('7. Consumption'!$G29:L29)-'8. SOH &amp; Pipeline'!K29))))))</f>
        <v>0</v>
      </c>
      <c r="K29" s="335">
        <f>(IF(K$8="Y",0,
MAX(0,'7. Consumption'!BF29-(J202+'8. SOH &amp; Pipeline'!L139-'7. Consumption'!N29+MIN(0,(SUM('7. Consumption'!$G29:M29)-'8. SOH &amp; Pipeline'!L29))))))</f>
        <v>0</v>
      </c>
      <c r="L29" s="335">
        <f>(IF(L$8="Y",0,
MAX(0,'7. Consumption'!BG29-(K202+'8. SOH &amp; Pipeline'!M139-'7. Consumption'!O29+MIN(0,(SUM('7. Consumption'!$G29:N29)-'8. SOH &amp; Pipeline'!M29))))))</f>
        <v>0</v>
      </c>
      <c r="M29" s="341">
        <f>(IF(M$8="Y",0,
MAX(0,'7. Consumption'!BH29-(L202+'8. SOH &amp; Pipeline'!N139-'7. Consumption'!P29+MIN(0,(SUM('7. Consumption'!$G29:O29)-'8. SOH &amp; Pipeline'!N29))))))</f>
        <v>0</v>
      </c>
      <c r="N29" s="341">
        <f>(IF(N$8="Y",0,
MAX(0,'7. Consumption'!BI29-(M202+'8. SOH &amp; Pipeline'!O139-'7. Consumption'!Q29+MIN(0,(SUM('7. Consumption'!$G29:P29)-'8. SOH &amp; Pipeline'!O29))))))</f>
        <v>0</v>
      </c>
      <c r="O29" s="341">
        <f>(IF(O$8="Y",0,
MAX(0,'7. Consumption'!BJ29-(N202+'8. SOH &amp; Pipeline'!P139-'7. Consumption'!R29+MIN(0,(SUM('7. Consumption'!$G29:Q29)-'8. SOH &amp; Pipeline'!P29))))))</f>
        <v>0</v>
      </c>
      <c r="P29" s="341">
        <f>(IF(P$8="Y",0,
MAX(0,'7. Consumption'!BK29-(O202+'8. SOH &amp; Pipeline'!Q139-'7. Consumption'!S29+MIN(0,(SUM('7. Consumption'!$G29:R29)-'8. SOH &amp; Pipeline'!Q29))))))</f>
        <v>0</v>
      </c>
      <c r="Q29" s="341">
        <f>(IF(Q$8="Y",0,
MAX(0,'7. Consumption'!BL29-(P202+'8. SOH &amp; Pipeline'!R139-'7. Consumption'!T29+MIN(0,(SUM('7. Consumption'!$G29:S29)-'8. SOH &amp; Pipeline'!R29))))))</f>
        <v>0</v>
      </c>
      <c r="R29" s="341">
        <f>(IF(R$8="Y",0,
MAX(0,'7. Consumption'!BM29-(Q202+'8. SOH &amp; Pipeline'!S139-'7. Consumption'!U29+MIN(0,(SUM('7. Consumption'!$G29:T29)-'8. SOH &amp; Pipeline'!S29))))))</f>
        <v>0</v>
      </c>
      <c r="S29" s="335">
        <f>(IF(S$8="Y",0,
MAX(0,'7. Consumption'!BN29-(R202+'8. SOH &amp; Pipeline'!T139-'7. Consumption'!V29+MIN(0,(SUM('7. Consumption'!$G29:U29)-'8. SOH &amp; Pipeline'!T29))))))</f>
        <v>0</v>
      </c>
      <c r="T29" s="335">
        <f>(IF(T$8="Y",0,
MAX(0,'7. Consumption'!BO29-(S202+'8. SOH &amp; Pipeline'!U139-'7. Consumption'!W29+MIN(0,(SUM('7. Consumption'!$G29:V29)-'8. SOH &amp; Pipeline'!U29))))))</f>
        <v>0</v>
      </c>
      <c r="U29" s="335">
        <f>(IF(U$8="Y",0,
MAX(0,'7. Consumption'!BP29-(T202+'8. SOH &amp; Pipeline'!V139-'7. Consumption'!X29+MIN(0,(SUM('7. Consumption'!$G29:W29)-'8. SOH &amp; Pipeline'!V29))))))</f>
        <v>0</v>
      </c>
      <c r="V29" s="335">
        <f>(IF(V$8="Y",0,
MAX(0,'7. Consumption'!BQ29-(U202+'8. SOH &amp; Pipeline'!W139-'7. Consumption'!Y29+MIN(0,(SUM('7. Consumption'!$G29:X29)-'8. SOH &amp; Pipeline'!W29))))))</f>
        <v>0</v>
      </c>
      <c r="W29" s="335">
        <f>(IF(W$8="Y",0,
MAX(0,'7. Consumption'!BR29-(V202+'8. SOH &amp; Pipeline'!X139-'7. Consumption'!Z29+MIN(0,(SUM('7. Consumption'!$G29:Y29)-'8. SOH &amp; Pipeline'!X29))))))</f>
        <v>0</v>
      </c>
      <c r="X29" s="335">
        <f>(IF(X$8="Y",0,
MAX(0,'7. Consumption'!BS29-(W202+'8. SOH &amp; Pipeline'!Y139-'7. Consumption'!AA29+MIN(0,(SUM('7. Consumption'!$G29:Z29)-'8. SOH &amp; Pipeline'!Y29))))))</f>
        <v>0</v>
      </c>
      <c r="Y29" s="335">
        <f>(IF(Y$8="Y",0,
MAX(0,'7. Consumption'!BT29-(X202+'8. SOH &amp; Pipeline'!Z139-'7. Consumption'!AB29+MIN(0,(SUM('7. Consumption'!$G29:AA29)-'8. SOH &amp; Pipeline'!Z29))))))</f>
        <v>0</v>
      </c>
      <c r="Z29" s="335">
        <f>(IF(Z$8="Y",0,
MAX(0,'7. Consumption'!BU29-(Y202+'8. SOH &amp; Pipeline'!AA139-'7. Consumption'!AC29+MIN(0,(SUM('7. Consumption'!$G29:AB29)-'8. SOH &amp; Pipeline'!AA29))))))</f>
        <v>0</v>
      </c>
      <c r="AA29" s="335">
        <f>(IF(AA$8="Y",0,
MAX(0,'7. Consumption'!BV29-(Z202+'8. SOH &amp; Pipeline'!AB139-'7. Consumption'!AD29+MIN(0,(SUM('7. Consumption'!$G29:AC29)-'8. SOH &amp; Pipeline'!AB29))))))</f>
        <v>0</v>
      </c>
      <c r="AB29" s="335">
        <f>(IF(AB$8="Y",0,
MAX(0,'7. Consumption'!BW29-(AA202+'8. SOH &amp; Pipeline'!AC139-'7. Consumption'!AE29+MIN(0,(SUM('7. Consumption'!$G29:AD29)-'8. SOH &amp; Pipeline'!AC29))))))</f>
        <v>0</v>
      </c>
      <c r="AC29" s="335">
        <f>(IF(AC$8="Y",0,
MAX(0,'7. Consumption'!BX29-(AB202+'8. SOH &amp; Pipeline'!AD139-'7. Consumption'!AF29+MIN(0,(SUM('7. Consumption'!$G29:AE29)-'8. SOH &amp; Pipeline'!AD29))))))</f>
        <v>0</v>
      </c>
      <c r="AD29" s="335">
        <f>(IF(AD$8="Y",0,
MAX(0,'7. Consumption'!BY29-(AC202+'8. SOH &amp; Pipeline'!AE139-'7. Consumption'!AG29+MIN(0,(SUM('7. Consumption'!$G29:AF29)-'8. SOH &amp; Pipeline'!AE29))))))</f>
        <v>0</v>
      </c>
      <c r="AE29" s="335">
        <f>(IF(AE$8="Y",0,
MAX(0,'7. Consumption'!BZ29-(AD202+'8. SOH &amp; Pipeline'!AF139-'7. Consumption'!AH29+MIN(0,(SUM('7. Consumption'!$G29:AG29)-'8. SOH &amp; Pipeline'!AF29))))))</f>
        <v>0</v>
      </c>
      <c r="AF29" s="335">
        <f>(IF(AF$8="Y",0,
MAX(0,'7. Consumption'!CA29-(AE202+'8. SOH &amp; Pipeline'!AG139-'7. Consumption'!AI29+MIN(0,(SUM('7. Consumption'!$G29:AH29)-'8. SOH &amp; Pipeline'!AG29))))))</f>
        <v>0</v>
      </c>
      <c r="AG29" s="335">
        <f>(IF(AG$8="Y",0,
MAX(0,'7. Consumption'!CB29-(AF202+'8. SOH &amp; Pipeline'!AH139-'7. Consumption'!AJ29+MIN(0,(SUM('7. Consumption'!$G29:AI29)-'8. SOH &amp; Pipeline'!AH29))))))</f>
        <v>0</v>
      </c>
      <c r="AH29" s="335">
        <f>(IF(AH$8="Y",0,
MAX(0,'7. Consumption'!CC29-(AG202+'8. SOH &amp; Pipeline'!AI139-'7. Consumption'!AK29+MIN(0,(SUM('7. Consumption'!$G29:AJ29)-'8. SOH &amp; Pipeline'!AI29))))))</f>
        <v>0</v>
      </c>
      <c r="AI29" s="335">
        <f>(IF(AI$8="Y",0,
MAX(0,'7. Consumption'!CD29-(AH202+'8. SOH &amp; Pipeline'!AJ139-'7. Consumption'!AL29+MIN(0,(SUM('7. Consumption'!$G29:AK29)-'8. SOH &amp; Pipeline'!AJ29))))))</f>
        <v>0</v>
      </c>
      <c r="AJ29" s="335">
        <f>(IF(AJ$8="Y",0,
MAX(0,'7. Consumption'!CE29-(AI202+'8. SOH &amp; Pipeline'!AK139-'7. Consumption'!AM29+MIN(0,(SUM('7. Consumption'!$G29:AL29)-'8. SOH &amp; Pipeline'!AK29))))))</f>
        <v>0</v>
      </c>
      <c r="AK29" s="335">
        <f>(IF(AK$8="Y",0,
MAX(0,'7. Consumption'!CF29-(AJ202+'8. SOH &amp; Pipeline'!AL139-'7. Consumption'!AN29+MIN(0,(SUM('7. Consumption'!$G29:AM29)-'8. SOH &amp; Pipeline'!AL29))))))</f>
        <v>0</v>
      </c>
      <c r="AL29" s="335">
        <f>(IF(AL$8="Y",0,
MAX(0,'7. Consumption'!CG29-(AK202+'8. SOH &amp; Pipeline'!AM139-'7. Consumption'!AO29+MIN(0,(SUM('7. Consumption'!$G29:AN29)-'8. SOH &amp; Pipeline'!AM29))))))</f>
        <v>0</v>
      </c>
      <c r="AM29" s="335">
        <f>(IF(AM$8="Y",0,
MAX(0,'7. Consumption'!CH29-(AL202+'8. SOH &amp; Pipeline'!AN139-'7. Consumption'!AP29+MIN(0,(SUM('7. Consumption'!$G29:AO29)-'8. SOH &amp; Pipeline'!AN29))))))</f>
        <v>0</v>
      </c>
      <c r="AN29" s="335">
        <f>(IF(AN$8="Y",0,
MAX(0,'7. Consumption'!CI29-(AM202+'8. SOH &amp; Pipeline'!AO139-'7. Consumption'!AQ29+MIN(0,(SUM('7. Consumption'!$G29:AP29)-'8. SOH &amp; Pipeline'!AO29))))))</f>
        <v>0</v>
      </c>
    </row>
    <row r="30" spans="2:40" ht="15" x14ac:dyDescent="0.25">
      <c r="B30" s="257"/>
      <c r="C30" s="257" t="str">
        <f>'7. Consumption'!C30</f>
        <v>AZT+3TC 60/30 - tab</v>
      </c>
      <c r="E30" s="335">
        <f>(IF(E$8="Y",0,
MAX(0,'7. Consumption'!AZ30-(D203+'8. SOH &amp; Pipeline'!F140-'7. Consumption'!H30+MIN(0,(SUM('7. Consumption'!$G30:G30)-'8. SOH &amp; Pipeline'!F30))))))</f>
        <v>0</v>
      </c>
      <c r="F30" s="335">
        <f>(IF(F$8="Y",0,
MAX(0,'7. Consumption'!BA30-(E203+'8. SOH &amp; Pipeline'!G140-'7. Consumption'!I30+MIN(0,(SUM('7. Consumption'!$G30:H30)-'8. SOH &amp; Pipeline'!G30))))))</f>
        <v>0</v>
      </c>
      <c r="G30" s="335">
        <f>(IF(G$8="Y",0,
MAX(0,'7. Consumption'!BB30-(F203+'8. SOH &amp; Pipeline'!H140-'7. Consumption'!J30+MIN(0,(SUM('7. Consumption'!$G30:I30)-'8. SOH &amp; Pipeline'!H30))))))</f>
        <v>0</v>
      </c>
      <c r="H30" s="335">
        <f>(IF(H$8="Y",0,
MAX(0,'7. Consumption'!BC30-(G203+'8. SOH &amp; Pipeline'!I140-'7. Consumption'!K30+MIN(0,(SUM('7. Consumption'!$G30:J30)-'8. SOH &amp; Pipeline'!I30))))))</f>
        <v>0</v>
      </c>
      <c r="I30" s="335">
        <f>(IF(I$8="Y",0,
MAX(0,'7. Consumption'!BD30-(H203+'8. SOH &amp; Pipeline'!J140-'7. Consumption'!L30+MIN(0,(SUM('7. Consumption'!$G30:K30)-'8. SOH &amp; Pipeline'!J30))))))</f>
        <v>0</v>
      </c>
      <c r="J30" s="335">
        <f>(IF(J$8="Y",0,
MAX(0,'7. Consumption'!BE30-(I203+'8. SOH &amp; Pipeline'!K140-'7. Consumption'!M30+MIN(0,(SUM('7. Consumption'!$G30:L30)-'8. SOH &amp; Pipeline'!K30))))))</f>
        <v>0</v>
      </c>
      <c r="K30" s="335">
        <f>(IF(K$8="Y",0,
MAX(0,'7. Consumption'!BF30-(J203+'8. SOH &amp; Pipeline'!L140-'7. Consumption'!N30+MIN(0,(SUM('7. Consumption'!$G30:M30)-'8. SOH &amp; Pipeline'!L30))))))</f>
        <v>0</v>
      </c>
      <c r="L30" s="335">
        <f>(IF(L$8="Y",0,
MAX(0,'7. Consumption'!BG30-(K203+'8. SOH &amp; Pipeline'!M140-'7. Consumption'!O30+MIN(0,(SUM('7. Consumption'!$G30:N30)-'8. SOH &amp; Pipeline'!M30))))))</f>
        <v>0</v>
      </c>
      <c r="M30" s="341">
        <f>(IF(M$8="Y",0,
MAX(0,'7. Consumption'!BH30-(L203+'8. SOH &amp; Pipeline'!N140-'7. Consumption'!P30+MIN(0,(SUM('7. Consumption'!$G30:O30)-'8. SOH &amp; Pipeline'!N30))))))</f>
        <v>0</v>
      </c>
      <c r="N30" s="341">
        <f>(IF(N$8="Y",0,
MAX(0,'7. Consumption'!BI30-(M203+'8. SOH &amp; Pipeline'!O140-'7. Consumption'!Q30+MIN(0,(SUM('7. Consumption'!$G30:P30)-'8. SOH &amp; Pipeline'!O30))))))</f>
        <v>0</v>
      </c>
      <c r="O30" s="341">
        <f>(IF(O$8="Y",0,
MAX(0,'7. Consumption'!BJ30-(N203+'8. SOH &amp; Pipeline'!P140-'7. Consumption'!R30+MIN(0,(SUM('7. Consumption'!$G30:Q30)-'8. SOH &amp; Pipeline'!P30))))))</f>
        <v>0</v>
      </c>
      <c r="P30" s="341">
        <f>(IF(P$8="Y",0,
MAX(0,'7. Consumption'!BK30-(O203+'8. SOH &amp; Pipeline'!Q140-'7. Consumption'!S30+MIN(0,(SUM('7. Consumption'!$G30:R30)-'8. SOH &amp; Pipeline'!Q30))))))</f>
        <v>0</v>
      </c>
      <c r="Q30" s="341">
        <f>(IF(Q$8="Y",0,
MAX(0,'7. Consumption'!BL30-(P203+'8. SOH &amp; Pipeline'!R140-'7. Consumption'!T30+MIN(0,(SUM('7. Consumption'!$G30:S30)-'8. SOH &amp; Pipeline'!R30))))))</f>
        <v>0</v>
      </c>
      <c r="R30" s="341">
        <f>(IF(R$8="Y",0,
MAX(0,'7. Consumption'!BM30-(Q203+'8. SOH &amp; Pipeline'!S140-'7. Consumption'!U30+MIN(0,(SUM('7. Consumption'!$G30:T30)-'8. SOH &amp; Pipeline'!S30))))))</f>
        <v>0</v>
      </c>
      <c r="S30" s="335">
        <f>(IF(S$8="Y",0,
MAX(0,'7. Consumption'!BN30-(R203+'8. SOH &amp; Pipeline'!T140-'7. Consumption'!V30+MIN(0,(SUM('7. Consumption'!$G30:U30)-'8. SOH &amp; Pipeline'!T30))))))</f>
        <v>0</v>
      </c>
      <c r="T30" s="335">
        <f>(IF(T$8="Y",0,
MAX(0,'7. Consumption'!BO30-(S203+'8. SOH &amp; Pipeline'!U140-'7. Consumption'!W30+MIN(0,(SUM('7. Consumption'!$G30:V30)-'8. SOH &amp; Pipeline'!U30))))))</f>
        <v>0</v>
      </c>
      <c r="U30" s="335">
        <f>(IF(U$8="Y",0,
MAX(0,'7. Consumption'!BP30-(T203+'8. SOH &amp; Pipeline'!V140-'7. Consumption'!X30+MIN(0,(SUM('7. Consumption'!$G30:W30)-'8. SOH &amp; Pipeline'!V30))))))</f>
        <v>0</v>
      </c>
      <c r="V30" s="335">
        <f>(IF(V$8="Y",0,
MAX(0,'7. Consumption'!BQ30-(U203+'8. SOH &amp; Pipeline'!W140-'7. Consumption'!Y30+MIN(0,(SUM('7. Consumption'!$G30:X30)-'8. SOH &amp; Pipeline'!W30))))))</f>
        <v>0</v>
      </c>
      <c r="W30" s="335">
        <f>(IF(W$8="Y",0,
MAX(0,'7. Consumption'!BR30-(V203+'8. SOH &amp; Pipeline'!X140-'7. Consumption'!Z30+MIN(0,(SUM('7. Consumption'!$G30:Y30)-'8. SOH &amp; Pipeline'!X30))))))</f>
        <v>0</v>
      </c>
      <c r="X30" s="335">
        <f>(IF(X$8="Y",0,
MAX(0,'7. Consumption'!BS30-(W203+'8. SOH &amp; Pipeline'!Y140-'7. Consumption'!AA30+MIN(0,(SUM('7. Consumption'!$G30:Z30)-'8. SOH &amp; Pipeline'!Y30))))))</f>
        <v>0</v>
      </c>
      <c r="Y30" s="335">
        <f>(IF(Y$8="Y",0,
MAX(0,'7. Consumption'!BT30-(X203+'8. SOH &amp; Pipeline'!Z140-'7. Consumption'!AB30+MIN(0,(SUM('7. Consumption'!$G30:AA30)-'8. SOH &amp; Pipeline'!Z30))))))</f>
        <v>0</v>
      </c>
      <c r="Z30" s="335">
        <f>(IF(Z$8="Y",0,
MAX(0,'7. Consumption'!BU30-(Y203+'8. SOH &amp; Pipeline'!AA140-'7. Consumption'!AC30+MIN(0,(SUM('7. Consumption'!$G30:AB30)-'8. SOH &amp; Pipeline'!AA30))))))</f>
        <v>0</v>
      </c>
      <c r="AA30" s="335">
        <f>(IF(AA$8="Y",0,
MAX(0,'7. Consumption'!BV30-(Z203+'8. SOH &amp; Pipeline'!AB140-'7. Consumption'!AD30+MIN(0,(SUM('7. Consumption'!$G30:AC30)-'8. SOH &amp; Pipeline'!AB30))))))</f>
        <v>0</v>
      </c>
      <c r="AB30" s="335">
        <f>(IF(AB$8="Y",0,
MAX(0,'7. Consumption'!BW30-(AA203+'8. SOH &amp; Pipeline'!AC140-'7. Consumption'!AE30+MIN(0,(SUM('7. Consumption'!$G30:AD30)-'8. SOH &amp; Pipeline'!AC30))))))</f>
        <v>0</v>
      </c>
      <c r="AC30" s="335">
        <f>(IF(AC$8="Y",0,
MAX(0,'7. Consumption'!BX30-(AB203+'8. SOH &amp; Pipeline'!AD140-'7. Consumption'!AF30+MIN(0,(SUM('7. Consumption'!$G30:AE30)-'8. SOH &amp; Pipeline'!AD30))))))</f>
        <v>0</v>
      </c>
      <c r="AD30" s="335">
        <f>(IF(AD$8="Y",0,
MAX(0,'7. Consumption'!BY30-(AC203+'8. SOH &amp; Pipeline'!AE140-'7. Consumption'!AG30+MIN(0,(SUM('7. Consumption'!$G30:AF30)-'8. SOH &amp; Pipeline'!AE30))))))</f>
        <v>0</v>
      </c>
      <c r="AE30" s="335">
        <f>(IF(AE$8="Y",0,
MAX(0,'7. Consumption'!BZ30-(AD203+'8. SOH &amp; Pipeline'!AF140-'7. Consumption'!AH30+MIN(0,(SUM('7. Consumption'!$G30:AG30)-'8. SOH &amp; Pipeline'!AF30))))))</f>
        <v>0</v>
      </c>
      <c r="AF30" s="335">
        <f>(IF(AF$8="Y",0,
MAX(0,'7. Consumption'!CA30-(AE203+'8. SOH &amp; Pipeline'!AG140-'7. Consumption'!AI30+MIN(0,(SUM('7. Consumption'!$G30:AH30)-'8. SOH &amp; Pipeline'!AG30))))))</f>
        <v>0</v>
      </c>
      <c r="AG30" s="335">
        <f>(IF(AG$8="Y",0,
MAX(0,'7. Consumption'!CB30-(AF203+'8. SOH &amp; Pipeline'!AH140-'7. Consumption'!AJ30+MIN(0,(SUM('7. Consumption'!$G30:AI30)-'8. SOH &amp; Pipeline'!AH30))))))</f>
        <v>0</v>
      </c>
      <c r="AH30" s="335">
        <f>(IF(AH$8="Y",0,
MAX(0,'7. Consumption'!CC30-(AG203+'8. SOH &amp; Pipeline'!AI140-'7. Consumption'!AK30+MIN(0,(SUM('7. Consumption'!$G30:AJ30)-'8. SOH &amp; Pipeline'!AI30))))))</f>
        <v>0</v>
      </c>
      <c r="AI30" s="335">
        <f>(IF(AI$8="Y",0,
MAX(0,'7. Consumption'!CD30-(AH203+'8. SOH &amp; Pipeline'!AJ140-'7. Consumption'!AL30+MIN(0,(SUM('7. Consumption'!$G30:AK30)-'8. SOH &amp; Pipeline'!AJ30))))))</f>
        <v>0</v>
      </c>
      <c r="AJ30" s="335">
        <f>(IF(AJ$8="Y",0,
MAX(0,'7. Consumption'!CE30-(AI203+'8. SOH &amp; Pipeline'!AK140-'7. Consumption'!AM30+MIN(0,(SUM('7. Consumption'!$G30:AL30)-'8. SOH &amp; Pipeline'!AK30))))))</f>
        <v>0</v>
      </c>
      <c r="AK30" s="335">
        <f>(IF(AK$8="Y",0,
MAX(0,'7. Consumption'!CF30-(AJ203+'8. SOH &amp; Pipeline'!AL140-'7. Consumption'!AN30+MIN(0,(SUM('7. Consumption'!$G30:AM30)-'8. SOH &amp; Pipeline'!AL30))))))</f>
        <v>0</v>
      </c>
      <c r="AL30" s="335">
        <f>(IF(AL$8="Y",0,
MAX(0,'7. Consumption'!CG30-(AK203+'8. SOH &amp; Pipeline'!AM140-'7. Consumption'!AO30+MIN(0,(SUM('7. Consumption'!$G30:AN30)-'8. SOH &amp; Pipeline'!AM30))))))</f>
        <v>0</v>
      </c>
      <c r="AM30" s="335">
        <f>(IF(AM$8="Y",0,
MAX(0,'7. Consumption'!CH30-(AL203+'8. SOH &amp; Pipeline'!AN140-'7. Consumption'!AP30+MIN(0,(SUM('7. Consumption'!$G30:AO30)-'8. SOH &amp; Pipeline'!AN30))))))</f>
        <v>0</v>
      </c>
      <c r="AN30" s="335">
        <f>(IF(AN$8="Y",0,
MAX(0,'7. Consumption'!CI30-(AM203+'8. SOH &amp; Pipeline'!AO140-'7. Consumption'!AQ30+MIN(0,(SUM('7. Consumption'!$G30:AP30)-'8. SOH &amp; Pipeline'!AO30))))))</f>
        <v>0</v>
      </c>
    </row>
    <row r="31" spans="2:40" ht="15" x14ac:dyDescent="0.25">
      <c r="B31" s="257"/>
      <c r="C31" s="257" t="str">
        <f>'7. Consumption'!C31</f>
        <v>AZT+3TC 60/30 - tab - dispersible</v>
      </c>
      <c r="E31" s="335">
        <f>(IF(E$8="Y",0,
MAX(0,'7. Consumption'!AZ31-(D204+'8. SOH &amp; Pipeline'!F141-'7. Consumption'!H31+MIN(0,(SUM('7. Consumption'!$G31:G31)-'8. SOH &amp; Pipeline'!F31))))))</f>
        <v>0</v>
      </c>
      <c r="F31" s="335">
        <f>(IF(F$8="Y",0,
MAX(0,'7. Consumption'!BA31-(E204+'8. SOH &amp; Pipeline'!G141-'7. Consumption'!I31+MIN(0,(SUM('7. Consumption'!$G31:H31)-'8. SOH &amp; Pipeline'!G31))))))</f>
        <v>0</v>
      </c>
      <c r="G31" s="335">
        <f>(IF(G$8="Y",0,
MAX(0,'7. Consumption'!BB31-(F204+'8. SOH &amp; Pipeline'!H141-'7. Consumption'!J31+MIN(0,(SUM('7. Consumption'!$G31:I31)-'8. SOH &amp; Pipeline'!H31))))))</f>
        <v>0</v>
      </c>
      <c r="H31" s="335">
        <f>(IF(H$8="Y",0,
MAX(0,'7. Consumption'!BC31-(G204+'8. SOH &amp; Pipeline'!I141-'7. Consumption'!K31+MIN(0,(SUM('7. Consumption'!$G31:J31)-'8. SOH &amp; Pipeline'!I31))))))</f>
        <v>0</v>
      </c>
      <c r="I31" s="335">
        <f>(IF(I$8="Y",0,
MAX(0,'7. Consumption'!BD31-(H204+'8. SOH &amp; Pipeline'!J141-'7. Consumption'!L31+MIN(0,(SUM('7. Consumption'!$G31:K31)-'8. SOH &amp; Pipeline'!J31))))))</f>
        <v>0</v>
      </c>
      <c r="J31" s="335">
        <f>(IF(J$8="Y",0,
MAX(0,'7. Consumption'!BE31-(I204+'8. SOH &amp; Pipeline'!K141-'7. Consumption'!M31+MIN(0,(SUM('7. Consumption'!$G31:L31)-'8. SOH &amp; Pipeline'!K31))))))</f>
        <v>0</v>
      </c>
      <c r="K31" s="335">
        <f>(IF(K$8="Y",0,
MAX(0,'7. Consumption'!BF31-(J204+'8. SOH &amp; Pipeline'!L141-'7. Consumption'!N31+MIN(0,(SUM('7. Consumption'!$G31:M31)-'8. SOH &amp; Pipeline'!L31))))))</f>
        <v>0</v>
      </c>
      <c r="L31" s="335">
        <f>(IF(L$8="Y",0,
MAX(0,'7. Consumption'!BG31-(K204+'8. SOH &amp; Pipeline'!M141-'7. Consumption'!O31+MIN(0,(SUM('7. Consumption'!$G31:N31)-'8. SOH &amp; Pipeline'!M31))))))</f>
        <v>0</v>
      </c>
      <c r="M31" s="341">
        <f>(IF(M$8="Y",0,
MAX(0,'7. Consumption'!BH31-(L204+'8. SOH &amp; Pipeline'!N141-'7. Consumption'!P31+MIN(0,(SUM('7. Consumption'!$G31:O31)-'8. SOH &amp; Pipeline'!N31))))))</f>
        <v>0</v>
      </c>
      <c r="N31" s="341">
        <f>(IF(N$8="Y",0,
MAX(0,'7. Consumption'!BI31-(M204+'8. SOH &amp; Pipeline'!O141-'7. Consumption'!Q31+MIN(0,(SUM('7. Consumption'!$G31:P31)-'8. SOH &amp; Pipeline'!O31))))))</f>
        <v>0</v>
      </c>
      <c r="O31" s="341">
        <f>(IF(O$8="Y",0,
MAX(0,'7. Consumption'!BJ31-(N204+'8. SOH &amp; Pipeline'!P141-'7. Consumption'!R31+MIN(0,(SUM('7. Consumption'!$G31:Q31)-'8. SOH &amp; Pipeline'!P31))))))</f>
        <v>0</v>
      </c>
      <c r="P31" s="341">
        <f>(IF(P$8="Y",0,
MAX(0,'7. Consumption'!BK31-(O204+'8. SOH &amp; Pipeline'!Q141-'7. Consumption'!S31+MIN(0,(SUM('7. Consumption'!$G31:R31)-'8. SOH &amp; Pipeline'!Q31))))))</f>
        <v>0</v>
      </c>
      <c r="Q31" s="341">
        <f>(IF(Q$8="Y",0,
MAX(0,'7. Consumption'!BL31-(P204+'8. SOH &amp; Pipeline'!R141-'7. Consumption'!T31+MIN(0,(SUM('7. Consumption'!$G31:S31)-'8. SOH &amp; Pipeline'!R31))))))</f>
        <v>0</v>
      </c>
      <c r="R31" s="341">
        <f>(IF(R$8="Y",0,
MAX(0,'7. Consumption'!BM31-(Q204+'8. SOH &amp; Pipeline'!S141-'7. Consumption'!U31+MIN(0,(SUM('7. Consumption'!$G31:T31)-'8. SOH &amp; Pipeline'!S31))))))</f>
        <v>0</v>
      </c>
      <c r="S31" s="341">
        <f>(IF(S$8="Y",0,
MAX(0,'7. Consumption'!BN31-(R204+'8. SOH &amp; Pipeline'!T141-'7. Consumption'!V31+MIN(0,(SUM('7. Consumption'!$G31:U31)-'8. SOH &amp; Pipeline'!T31))))))</f>
        <v>0</v>
      </c>
      <c r="T31" s="341">
        <f>(IF(T$8="Y",0,
MAX(0,'7. Consumption'!BO31-(S204+'8. SOH &amp; Pipeline'!U141-'7. Consumption'!W31+MIN(0,(SUM('7. Consumption'!$G31:V31)-'8. SOH &amp; Pipeline'!U31))))))</f>
        <v>0</v>
      </c>
      <c r="U31" s="341">
        <f>(IF(U$8="Y",0,
MAX(0,'7. Consumption'!BP31-(T204+'8. SOH &amp; Pipeline'!V141-'7. Consumption'!X31+MIN(0,(SUM('7. Consumption'!$G31:W31)-'8. SOH &amp; Pipeline'!V31))))))</f>
        <v>0</v>
      </c>
      <c r="V31" s="341">
        <f>(IF(V$8="Y",0,
MAX(0,'7. Consumption'!BQ31-(U204+'8. SOH &amp; Pipeline'!W141-'7. Consumption'!Y31+MIN(0,(SUM('7. Consumption'!$G31:X31)-'8. SOH &amp; Pipeline'!W31))))))</f>
        <v>0</v>
      </c>
      <c r="W31" s="341">
        <f>(IF(W$8="Y",0,
MAX(0,'7. Consumption'!BR31-(V204+'8. SOH &amp; Pipeline'!X141-'7. Consumption'!Z31+MIN(0,(SUM('7. Consumption'!$G31:Y31)-'8. SOH &amp; Pipeline'!X31))))))</f>
        <v>0</v>
      </c>
      <c r="X31" s="335">
        <f>(IF(X$8="Y",0,
MAX(0,'7. Consumption'!BS31-(W204+'8. SOH &amp; Pipeline'!Y141-'7. Consumption'!AA31+MIN(0,(SUM('7. Consumption'!$G31:Z31)-'8. SOH &amp; Pipeline'!Y31))))))</f>
        <v>0</v>
      </c>
      <c r="Y31" s="335">
        <f>(IF(Y$8="Y",0,
MAX(0,'7. Consumption'!BT31-(X204+'8. SOH &amp; Pipeline'!Z141-'7. Consumption'!AB31+MIN(0,(SUM('7. Consumption'!$G31:AA31)-'8. SOH &amp; Pipeline'!Z31))))))</f>
        <v>0</v>
      </c>
      <c r="Z31" s="335">
        <f>(IF(Z$8="Y",0,
MAX(0,'7. Consumption'!BU31-(Y204+'8. SOH &amp; Pipeline'!AA141-'7. Consumption'!AC31+MIN(0,(SUM('7. Consumption'!$G31:AB31)-'8. SOH &amp; Pipeline'!AA31))))))</f>
        <v>0</v>
      </c>
      <c r="AA31" s="335">
        <f>(IF(AA$8="Y",0,
MAX(0,'7. Consumption'!BV31-(Z204+'8. SOH &amp; Pipeline'!AB141-'7. Consumption'!AD31+MIN(0,(SUM('7. Consumption'!$G31:AC31)-'8. SOH &amp; Pipeline'!AB31))))))</f>
        <v>0</v>
      </c>
      <c r="AB31" s="335">
        <f>(IF(AB$8="Y",0,
MAX(0,'7. Consumption'!BW31-(AA204+'8. SOH &amp; Pipeline'!AC141-'7. Consumption'!AE31+MIN(0,(SUM('7. Consumption'!$G31:AD31)-'8. SOH &amp; Pipeline'!AC31))))))</f>
        <v>0</v>
      </c>
      <c r="AC31" s="335">
        <f>(IF(AC$8="Y",0,
MAX(0,'7. Consumption'!BX31-(AB204+'8. SOH &amp; Pipeline'!AD141-'7. Consumption'!AF31+MIN(0,(SUM('7. Consumption'!$G31:AE31)-'8. SOH &amp; Pipeline'!AD31))))))</f>
        <v>0</v>
      </c>
      <c r="AD31" s="335">
        <f>(IF(AD$8="Y",0,
MAX(0,'7. Consumption'!BY31-(AC204+'8. SOH &amp; Pipeline'!AE141-'7. Consumption'!AG31+MIN(0,(SUM('7. Consumption'!$G31:AF31)-'8. SOH &amp; Pipeline'!AE31))))))</f>
        <v>0</v>
      </c>
      <c r="AE31" s="335">
        <f>(IF(AE$8="Y",0,
MAX(0,'7. Consumption'!BZ31-(AD204+'8. SOH &amp; Pipeline'!AF141-'7. Consumption'!AH31+MIN(0,(SUM('7. Consumption'!$G31:AG31)-'8. SOH &amp; Pipeline'!AF31))))))</f>
        <v>0</v>
      </c>
      <c r="AF31" s="335">
        <f>(IF(AF$8="Y",0,
MAX(0,'7. Consumption'!CA31-(AE204+'8. SOH &amp; Pipeline'!AG141-'7. Consumption'!AI31+MIN(0,(SUM('7. Consumption'!$G31:AH31)-'8. SOH &amp; Pipeline'!AG31))))))</f>
        <v>0</v>
      </c>
      <c r="AG31" s="335">
        <f>(IF(AG$8="Y",0,
MAX(0,'7. Consumption'!CB31-(AF204+'8. SOH &amp; Pipeline'!AH141-'7. Consumption'!AJ31+MIN(0,(SUM('7. Consumption'!$G31:AI31)-'8. SOH &amp; Pipeline'!AH31))))))</f>
        <v>0</v>
      </c>
      <c r="AH31" s="335">
        <f>(IF(AH$8="Y",0,
MAX(0,'7. Consumption'!CC31-(AG204+'8. SOH &amp; Pipeline'!AI141-'7. Consumption'!AK31+MIN(0,(SUM('7. Consumption'!$G31:AJ31)-'8. SOH &amp; Pipeline'!AI31))))))</f>
        <v>0</v>
      </c>
      <c r="AI31" s="335">
        <f>(IF(AI$8="Y",0,
MAX(0,'7. Consumption'!CD31-(AH204+'8. SOH &amp; Pipeline'!AJ141-'7. Consumption'!AL31+MIN(0,(SUM('7. Consumption'!$G31:AK31)-'8. SOH &amp; Pipeline'!AJ31))))))</f>
        <v>0</v>
      </c>
      <c r="AJ31" s="335">
        <f>(IF(AJ$8="Y",0,
MAX(0,'7. Consumption'!CE31-(AI204+'8. SOH &amp; Pipeline'!AK141-'7. Consumption'!AM31+MIN(0,(SUM('7. Consumption'!$G31:AL31)-'8. SOH &amp; Pipeline'!AK31))))))</f>
        <v>0</v>
      </c>
      <c r="AK31" s="335">
        <f>(IF(AK$8="Y",0,
MAX(0,'7. Consumption'!CF31-(AJ204+'8. SOH &amp; Pipeline'!AL141-'7. Consumption'!AN31+MIN(0,(SUM('7. Consumption'!$G31:AM31)-'8. SOH &amp; Pipeline'!AL31))))))</f>
        <v>0</v>
      </c>
      <c r="AL31" s="335">
        <f>(IF(AL$8="Y",0,
MAX(0,'7. Consumption'!CG31-(AK204+'8. SOH &amp; Pipeline'!AM141-'7. Consumption'!AO31+MIN(0,(SUM('7. Consumption'!$G31:AN31)-'8. SOH &amp; Pipeline'!AM31))))))</f>
        <v>0</v>
      </c>
      <c r="AM31" s="335">
        <f>(IF(AM$8="Y",0,
MAX(0,'7. Consumption'!CH31-(AL204+'8. SOH &amp; Pipeline'!AN141-'7. Consumption'!AP31+MIN(0,(SUM('7. Consumption'!$G31:AO31)-'8. SOH &amp; Pipeline'!AN31))))))</f>
        <v>0</v>
      </c>
      <c r="AN31" s="335">
        <f>(IF(AN$8="Y",0,
MAX(0,'7. Consumption'!CI31-(AM204+'8. SOH &amp; Pipeline'!AO141-'7. Consumption'!AQ31+MIN(0,(SUM('7. Consumption'!$G31:AP31)-'8. SOH &amp; Pipeline'!AO31))))))</f>
        <v>0</v>
      </c>
    </row>
    <row r="32" spans="2:40" ht="15" x14ac:dyDescent="0.25">
      <c r="B32" s="257"/>
      <c r="C32" s="257" t="str">
        <f>'7. Consumption'!C32</f>
        <v>AZT+3TC+NVP 300/150/200 - tab</v>
      </c>
      <c r="E32" s="335">
        <f>(IF(E$8="Y",0,
MAX(0,'7. Consumption'!AZ32-(D205+'8. SOH &amp; Pipeline'!F142-'7. Consumption'!H32+MIN(0,(SUM('7. Consumption'!$G32:G32)-'8. SOH &amp; Pipeline'!F32))))))</f>
        <v>0</v>
      </c>
      <c r="F32" s="335">
        <f>(IF(F$8="Y",0,
MAX(0,'7. Consumption'!BA32-(E205+'8. SOH &amp; Pipeline'!G142-'7. Consumption'!I32+MIN(0,(SUM('7. Consumption'!$G32:H32)-'8. SOH &amp; Pipeline'!G32))))))</f>
        <v>0</v>
      </c>
      <c r="G32" s="335">
        <f>(IF(G$8="Y",0,
MAX(0,'7. Consumption'!BB32-(F205+'8. SOH &amp; Pipeline'!H142-'7. Consumption'!J32+MIN(0,(SUM('7. Consumption'!$G32:I32)-'8. SOH &amp; Pipeline'!H32))))))</f>
        <v>0</v>
      </c>
      <c r="H32" s="335">
        <f>(IF(H$8="Y",0,
MAX(0,'7. Consumption'!BC32-(G205+'8. SOH &amp; Pipeline'!I142-'7. Consumption'!K32+MIN(0,(SUM('7. Consumption'!$G32:J32)-'8. SOH &amp; Pipeline'!I32))))))</f>
        <v>0</v>
      </c>
      <c r="I32" s="335">
        <f>(IF(I$8="Y",0,
MAX(0,'7. Consumption'!BD32-(H205+'8. SOH &amp; Pipeline'!J142-'7. Consumption'!L32+MIN(0,(SUM('7. Consumption'!$G32:K32)-'8. SOH &amp; Pipeline'!J32))))))</f>
        <v>0</v>
      </c>
      <c r="J32" s="335">
        <f>(IF(J$8="Y",0,
MAX(0,'7. Consumption'!BE32-(I205+'8. SOH &amp; Pipeline'!K142-'7. Consumption'!M32+MIN(0,(SUM('7. Consumption'!$G32:L32)-'8. SOH &amp; Pipeline'!K32))))))</f>
        <v>0</v>
      </c>
      <c r="K32" s="335">
        <f>(IF(K$8="Y",0,
MAX(0,'7. Consumption'!BF32-(J205+'8. SOH &amp; Pipeline'!L142-'7. Consumption'!N32+MIN(0,(SUM('7. Consumption'!$G32:M32)-'8. SOH &amp; Pipeline'!L32))))))</f>
        <v>0</v>
      </c>
      <c r="L32" s="335">
        <f>(IF(L$8="Y",0,
MAX(0,'7. Consumption'!BG32-(K205+'8. SOH &amp; Pipeline'!M142-'7. Consumption'!O32+MIN(0,(SUM('7. Consumption'!$G32:N32)-'8. SOH &amp; Pipeline'!M32))))))</f>
        <v>0</v>
      </c>
      <c r="M32" s="341">
        <f>(IF(M$8="Y",0,
MAX(0,'7. Consumption'!BH32-(L205+'8. SOH &amp; Pipeline'!N142-'7. Consumption'!P32+MIN(0,(SUM('7. Consumption'!$G32:O32)-'8. SOH &amp; Pipeline'!N32))))))</f>
        <v>0</v>
      </c>
      <c r="N32" s="341">
        <f>(IF(N$8="Y",0,
MAX(0,'7. Consumption'!BI32-(M205+'8. SOH &amp; Pipeline'!O142-'7. Consumption'!Q32+MIN(0,(SUM('7. Consumption'!$G32:P32)-'8. SOH &amp; Pipeline'!O32))))))</f>
        <v>0</v>
      </c>
      <c r="O32" s="341">
        <f>(IF(O$8="Y",0,
MAX(0,'7. Consumption'!BJ32-(N205+'8. SOH &amp; Pipeline'!P142-'7. Consumption'!R32+MIN(0,(SUM('7. Consumption'!$G32:Q32)-'8. SOH &amp; Pipeline'!P32))))))</f>
        <v>0</v>
      </c>
      <c r="P32" s="341">
        <f>(IF(P$8="Y",0,
MAX(0,'7. Consumption'!BK32-(O205+'8. SOH &amp; Pipeline'!Q142-'7. Consumption'!S32+MIN(0,(SUM('7. Consumption'!$G32:R32)-'8. SOH &amp; Pipeline'!Q32))))))</f>
        <v>0</v>
      </c>
      <c r="Q32" s="341">
        <f>(IF(Q$8="Y",0,
MAX(0,'7. Consumption'!BL32-(P205+'8. SOH &amp; Pipeline'!R142-'7. Consumption'!T32+MIN(0,(SUM('7. Consumption'!$G32:S32)-'8. SOH &amp; Pipeline'!R32))))))</f>
        <v>0</v>
      </c>
      <c r="R32" s="341">
        <f>(IF(R$8="Y",0,
MAX(0,'7. Consumption'!BM32-(Q205+'8. SOH &amp; Pipeline'!S142-'7. Consumption'!U32+MIN(0,(SUM('7. Consumption'!$G32:T32)-'8. SOH &amp; Pipeline'!S32))))))</f>
        <v>0</v>
      </c>
      <c r="S32" s="335">
        <f>(IF(S$8="Y",0,
MAX(0,'7. Consumption'!BN32-(R205+'8. SOH &amp; Pipeline'!T142-'7. Consumption'!V32+MIN(0,(SUM('7. Consumption'!$G32:U32)-'8. SOH &amp; Pipeline'!T32))))))</f>
        <v>0</v>
      </c>
      <c r="T32" s="335">
        <f>(IF(T$8="Y",0,
MAX(0,'7. Consumption'!BO32-(S205+'8. SOH &amp; Pipeline'!U142-'7. Consumption'!W32+MIN(0,(SUM('7. Consumption'!$G32:V32)-'8. SOH &amp; Pipeline'!U32))))))</f>
        <v>0</v>
      </c>
      <c r="U32" s="335">
        <f>(IF(U$8="Y",0,
MAX(0,'7. Consumption'!BP32-(T205+'8. SOH &amp; Pipeline'!V142-'7. Consumption'!X32+MIN(0,(SUM('7. Consumption'!$G32:W32)-'8. SOH &amp; Pipeline'!V32))))))</f>
        <v>0</v>
      </c>
      <c r="V32" s="335">
        <f>(IF(V$8="Y",0,
MAX(0,'7. Consumption'!BQ32-(U205+'8. SOH &amp; Pipeline'!W142-'7. Consumption'!Y32+MIN(0,(SUM('7. Consumption'!$G32:X32)-'8. SOH &amp; Pipeline'!W32))))))</f>
        <v>0</v>
      </c>
      <c r="W32" s="335">
        <f>(IF(W$8="Y",0,
MAX(0,'7. Consumption'!BR32-(V205+'8. SOH &amp; Pipeline'!X142-'7. Consumption'!Z32+MIN(0,(SUM('7. Consumption'!$G32:Y32)-'8. SOH &amp; Pipeline'!X32))))))</f>
        <v>0</v>
      </c>
      <c r="X32" s="335">
        <f>(IF(X$8="Y",0,
MAX(0,'7. Consumption'!BS32-(W205+'8. SOH &amp; Pipeline'!Y142-'7. Consumption'!AA32+MIN(0,(SUM('7. Consumption'!$G32:Z32)-'8. SOH &amp; Pipeline'!Y32))))))</f>
        <v>0</v>
      </c>
      <c r="Y32" s="335">
        <f>(IF(Y$8="Y",0,
MAX(0,'7. Consumption'!BT32-(X205+'8. SOH &amp; Pipeline'!Z142-'7. Consumption'!AB32+MIN(0,(SUM('7. Consumption'!$G32:AA32)-'8. SOH &amp; Pipeline'!Z32))))))</f>
        <v>0</v>
      </c>
      <c r="Z32" s="335">
        <f>(IF(Z$8="Y",0,
MAX(0,'7. Consumption'!BU32-(Y205+'8. SOH &amp; Pipeline'!AA142-'7. Consumption'!AC32+MIN(0,(SUM('7. Consumption'!$G32:AB32)-'8. SOH &amp; Pipeline'!AA32))))))</f>
        <v>0</v>
      </c>
      <c r="AA32" s="335">
        <f>(IF(AA$8="Y",0,
MAX(0,'7. Consumption'!BV32-(Z205+'8. SOH &amp; Pipeline'!AB142-'7. Consumption'!AD32+MIN(0,(SUM('7. Consumption'!$G32:AC32)-'8. SOH &amp; Pipeline'!AB32))))))</f>
        <v>0</v>
      </c>
      <c r="AB32" s="335">
        <f>(IF(AB$8="Y",0,
MAX(0,'7. Consumption'!BW32-(AA205+'8. SOH &amp; Pipeline'!AC142-'7. Consumption'!AE32+MIN(0,(SUM('7. Consumption'!$G32:AD32)-'8. SOH &amp; Pipeline'!AC32))))))</f>
        <v>0</v>
      </c>
      <c r="AC32" s="335">
        <f>(IF(AC$8="Y",0,
MAX(0,'7. Consumption'!BX32-(AB205+'8. SOH &amp; Pipeline'!AD142-'7. Consumption'!AF32+MIN(0,(SUM('7. Consumption'!$G32:AE32)-'8. SOH &amp; Pipeline'!AD32))))))</f>
        <v>0</v>
      </c>
      <c r="AD32" s="335">
        <f>(IF(AD$8="Y",0,
MAX(0,'7. Consumption'!BY32-(AC205+'8. SOH &amp; Pipeline'!AE142-'7. Consumption'!AG32+MIN(0,(SUM('7. Consumption'!$G32:AF32)-'8. SOH &amp; Pipeline'!AE32))))))</f>
        <v>0</v>
      </c>
      <c r="AE32" s="335">
        <f>(IF(AE$8="Y",0,
MAX(0,'7. Consumption'!BZ32-(AD205+'8. SOH &amp; Pipeline'!AF142-'7. Consumption'!AH32+MIN(0,(SUM('7. Consumption'!$G32:AG32)-'8. SOH &amp; Pipeline'!AF32))))))</f>
        <v>0</v>
      </c>
      <c r="AF32" s="335">
        <f>(IF(AF$8="Y",0,
MAX(0,'7. Consumption'!CA32-(AE205+'8. SOH &amp; Pipeline'!AG142-'7. Consumption'!AI32+MIN(0,(SUM('7. Consumption'!$G32:AH32)-'8. SOH &amp; Pipeline'!AG32))))))</f>
        <v>0</v>
      </c>
      <c r="AG32" s="335">
        <f>(IF(AG$8="Y",0,
MAX(0,'7. Consumption'!CB32-(AF205+'8. SOH &amp; Pipeline'!AH142-'7. Consumption'!AJ32+MIN(0,(SUM('7. Consumption'!$G32:AI32)-'8. SOH &amp; Pipeline'!AH32))))))</f>
        <v>0</v>
      </c>
      <c r="AH32" s="335">
        <f>(IF(AH$8="Y",0,
MAX(0,'7. Consumption'!CC32-(AG205+'8. SOH &amp; Pipeline'!AI142-'7. Consumption'!AK32+MIN(0,(SUM('7. Consumption'!$G32:AJ32)-'8. SOH &amp; Pipeline'!AI32))))))</f>
        <v>0</v>
      </c>
      <c r="AI32" s="335">
        <f>(IF(AI$8="Y",0,
MAX(0,'7. Consumption'!CD32-(AH205+'8. SOH &amp; Pipeline'!AJ142-'7. Consumption'!AL32+MIN(0,(SUM('7. Consumption'!$G32:AK32)-'8. SOH &amp; Pipeline'!AJ32))))))</f>
        <v>0</v>
      </c>
      <c r="AJ32" s="335">
        <f>(IF(AJ$8="Y",0,
MAX(0,'7. Consumption'!CE32-(AI205+'8. SOH &amp; Pipeline'!AK142-'7. Consumption'!AM32+MIN(0,(SUM('7. Consumption'!$G32:AL32)-'8. SOH &amp; Pipeline'!AK32))))))</f>
        <v>0</v>
      </c>
      <c r="AK32" s="335">
        <f>(IF(AK$8="Y",0,
MAX(0,'7. Consumption'!CF32-(AJ205+'8. SOH &amp; Pipeline'!AL142-'7. Consumption'!AN32+MIN(0,(SUM('7. Consumption'!$G32:AM32)-'8. SOH &amp; Pipeline'!AL32))))))</f>
        <v>0</v>
      </c>
      <c r="AL32" s="335">
        <f>(IF(AL$8="Y",0,
MAX(0,'7. Consumption'!CG32-(AK205+'8. SOH &amp; Pipeline'!AM142-'7. Consumption'!AO32+MIN(0,(SUM('7. Consumption'!$G32:AN32)-'8. SOH &amp; Pipeline'!AM32))))))</f>
        <v>0</v>
      </c>
      <c r="AM32" s="335">
        <f>(IF(AM$8="Y",0,
MAX(0,'7. Consumption'!CH32-(AL205+'8. SOH &amp; Pipeline'!AN142-'7. Consumption'!AP32+MIN(0,(SUM('7. Consumption'!$G32:AO32)-'8. SOH &amp; Pipeline'!AN32))))))</f>
        <v>0</v>
      </c>
      <c r="AN32" s="335">
        <f>(IF(AN$8="Y",0,
MAX(0,'7. Consumption'!CI32-(AM205+'8. SOH &amp; Pipeline'!AO142-'7. Consumption'!AQ32+MIN(0,(SUM('7. Consumption'!$G32:AP32)-'8. SOH &amp; Pipeline'!AO32))))))</f>
        <v>0</v>
      </c>
    </row>
    <row r="33" spans="2:40" ht="15" x14ac:dyDescent="0.25">
      <c r="B33" s="257"/>
      <c r="C33" s="257" t="str">
        <f>'7. Consumption'!C33</f>
        <v>AZT+3TC+NVP 60/30/50 - tab - dispersible</v>
      </c>
      <c r="E33" s="335">
        <f>(IF(E$8="Y",0,
MAX(0,'7. Consumption'!AZ33-(D206+'8. SOH &amp; Pipeline'!F143-'7. Consumption'!H33+MIN(0,(SUM('7. Consumption'!$G33:G33)-'8. SOH &amp; Pipeline'!F33))))))</f>
        <v>0</v>
      </c>
      <c r="F33" s="335">
        <f>(IF(F$8="Y",0,
MAX(0,'7. Consumption'!BA33-(E206+'8. SOH &amp; Pipeline'!G143-'7. Consumption'!I33+MIN(0,(SUM('7. Consumption'!$G33:H33)-'8. SOH &amp; Pipeline'!G33))))))</f>
        <v>0</v>
      </c>
      <c r="G33" s="335">
        <f>(IF(G$8="Y",0,
MAX(0,'7. Consumption'!BB33-(F206+'8. SOH &amp; Pipeline'!H143-'7. Consumption'!J33+MIN(0,(SUM('7. Consumption'!$G33:I33)-'8. SOH &amp; Pipeline'!H33))))))</f>
        <v>0</v>
      </c>
      <c r="H33" s="335">
        <f>(IF(H$8="Y",0,
MAX(0,'7. Consumption'!BC33-(G206+'8. SOH &amp; Pipeline'!I143-'7. Consumption'!K33+MIN(0,(SUM('7. Consumption'!$G33:J33)-'8. SOH &amp; Pipeline'!I33))))))</f>
        <v>0</v>
      </c>
      <c r="I33" s="335">
        <f>(IF(I$8="Y",0,
MAX(0,'7. Consumption'!BD33-(H206+'8. SOH &amp; Pipeline'!J143-'7. Consumption'!L33+MIN(0,(SUM('7. Consumption'!$G33:K33)-'8. SOH &amp; Pipeline'!J33))))))</f>
        <v>0</v>
      </c>
      <c r="J33" s="335">
        <f>(IF(J$8="Y",0,
MAX(0,'7. Consumption'!BE33-(I206+'8. SOH &amp; Pipeline'!K143-'7. Consumption'!M33+MIN(0,(SUM('7. Consumption'!$G33:L33)-'8. SOH &amp; Pipeline'!K33))))))</f>
        <v>0</v>
      </c>
      <c r="K33" s="335">
        <f>(IF(K$8="Y",0,
MAX(0,'7. Consumption'!BF33-(J206+'8. SOH &amp; Pipeline'!L143-'7. Consumption'!N33+MIN(0,(SUM('7. Consumption'!$G33:M33)-'8. SOH &amp; Pipeline'!L33))))))</f>
        <v>0</v>
      </c>
      <c r="L33" s="335">
        <f>(IF(L$8="Y",0,
MAX(0,'7. Consumption'!BG33-(K206+'8. SOH &amp; Pipeline'!M143-'7. Consumption'!O33+MIN(0,(SUM('7. Consumption'!$G33:N33)-'8. SOH &amp; Pipeline'!M33))))))</f>
        <v>0</v>
      </c>
      <c r="M33" s="335">
        <f>(IF(M$8="Y",0,
MAX(0,'7. Consumption'!BH33-(L206+'8. SOH &amp; Pipeline'!N143-'7. Consumption'!P33+MIN(0,(SUM('7. Consumption'!$G33:O33)-'8. SOH &amp; Pipeline'!N33))))))</f>
        <v>0</v>
      </c>
      <c r="N33" s="335">
        <f>(IF(N$8="Y",0,
MAX(0,'7. Consumption'!BI33-(M206+'8. SOH &amp; Pipeline'!O143-'7. Consumption'!Q33+MIN(0,(SUM('7. Consumption'!$G33:P33)-'8. SOH &amp; Pipeline'!O33))))))</f>
        <v>0</v>
      </c>
      <c r="O33" s="335">
        <f>(IF(O$8="Y",0,
MAX(0,'7. Consumption'!BJ33-(N206+'8. SOH &amp; Pipeline'!P143-'7. Consumption'!R33+MIN(0,(SUM('7. Consumption'!$G33:Q33)-'8. SOH &amp; Pipeline'!P33))))))</f>
        <v>0</v>
      </c>
      <c r="P33" s="335">
        <f>(IF(P$8="Y",0,
MAX(0,'7. Consumption'!BK33-(O206+'8. SOH &amp; Pipeline'!Q143-'7. Consumption'!S33+MIN(0,(SUM('7. Consumption'!$G33:R33)-'8. SOH &amp; Pipeline'!Q33))))))</f>
        <v>0</v>
      </c>
      <c r="Q33" s="335">
        <f>(IF(Q$8="Y",0,
MAX(0,'7. Consumption'!BL33-(P206+'8. SOH &amp; Pipeline'!R143-'7. Consumption'!T33+MIN(0,(SUM('7. Consumption'!$G33:S33)-'8. SOH &amp; Pipeline'!R33))))))</f>
        <v>0</v>
      </c>
      <c r="R33" s="335">
        <f>(IF(R$8="Y",0,
MAX(0,'7. Consumption'!BM33-(Q206+'8. SOH &amp; Pipeline'!S143-'7. Consumption'!U33+MIN(0,(SUM('7. Consumption'!$G33:T33)-'8. SOH &amp; Pipeline'!S33))))))</f>
        <v>0</v>
      </c>
      <c r="S33" s="335">
        <f>(IF(S$8="Y",0,
MAX(0,'7. Consumption'!BN33-(R206+'8. SOH &amp; Pipeline'!T143-'7. Consumption'!V33+MIN(0,(SUM('7. Consumption'!$G33:U33)-'8. SOH &amp; Pipeline'!T33))))))</f>
        <v>0</v>
      </c>
      <c r="T33" s="335">
        <f>(IF(T$8="Y",0,
MAX(0,'7. Consumption'!BO33-(S206+'8. SOH &amp; Pipeline'!U143-'7. Consumption'!W33+MIN(0,(SUM('7. Consumption'!$G33:V33)-'8. SOH &amp; Pipeline'!U33))))))</f>
        <v>0</v>
      </c>
      <c r="U33" s="335">
        <f>(IF(U$8="Y",0,
MAX(0,'7. Consumption'!BP33-(T206+'8. SOH &amp; Pipeline'!V143-'7. Consumption'!X33+MIN(0,(SUM('7. Consumption'!$G33:W33)-'8. SOH &amp; Pipeline'!V33))))))</f>
        <v>0</v>
      </c>
      <c r="V33" s="335">
        <f>(IF(V$8="Y",0,
MAX(0,'7. Consumption'!BQ33-(U206+'8. SOH &amp; Pipeline'!W143-'7. Consumption'!Y33+MIN(0,(SUM('7. Consumption'!$G33:X33)-'8. SOH &amp; Pipeline'!W33))))))</f>
        <v>0</v>
      </c>
      <c r="W33" s="335">
        <f>(IF(W$8="Y",0,
MAX(0,'7. Consumption'!BR33-(V206+'8. SOH &amp; Pipeline'!X143-'7. Consumption'!Z33+MIN(0,(SUM('7. Consumption'!$G33:Y33)-'8. SOH &amp; Pipeline'!X33))))))</f>
        <v>0</v>
      </c>
      <c r="X33" s="335">
        <f>(IF(X$8="Y",0,
MAX(0,'7. Consumption'!BS33-(W206+'8. SOH &amp; Pipeline'!Y143-'7. Consumption'!AA33+MIN(0,(SUM('7. Consumption'!$G33:Z33)-'8. SOH &amp; Pipeline'!Y33))))))</f>
        <v>0</v>
      </c>
      <c r="Y33" s="335">
        <f>(IF(Y$8="Y",0,
MAX(0,'7. Consumption'!BT33-(X206+'8. SOH &amp; Pipeline'!Z143-'7. Consumption'!AB33+MIN(0,(SUM('7. Consumption'!$G33:AA33)-'8. SOH &amp; Pipeline'!Z33))))))</f>
        <v>0</v>
      </c>
      <c r="Z33" s="335">
        <f>(IF(Z$8="Y",0,
MAX(0,'7. Consumption'!BU33-(Y206+'8. SOH &amp; Pipeline'!AA143-'7. Consumption'!AC33+MIN(0,(SUM('7. Consumption'!$G33:AB33)-'8. SOH &amp; Pipeline'!AA33))))))</f>
        <v>0</v>
      </c>
      <c r="AA33" s="335">
        <f>(IF(AA$8="Y",0,
MAX(0,'7. Consumption'!BV33-(Z206+'8. SOH &amp; Pipeline'!AB143-'7. Consumption'!AD33+MIN(0,(SUM('7. Consumption'!$G33:AC33)-'8. SOH &amp; Pipeline'!AB33))))))</f>
        <v>0</v>
      </c>
      <c r="AB33" s="335">
        <f>(IF(AB$8="Y",0,
MAX(0,'7. Consumption'!BW33-(AA206+'8. SOH &amp; Pipeline'!AC143-'7. Consumption'!AE33+MIN(0,(SUM('7. Consumption'!$G33:AD33)-'8. SOH &amp; Pipeline'!AC33))))))</f>
        <v>0</v>
      </c>
      <c r="AC33" s="335">
        <f>(IF(AC$8="Y",0,
MAX(0,'7. Consumption'!BX33-(AB206+'8. SOH &amp; Pipeline'!AD143-'7. Consumption'!AF33+MIN(0,(SUM('7. Consumption'!$G33:AE33)-'8. SOH &amp; Pipeline'!AD33))))))</f>
        <v>0</v>
      </c>
      <c r="AD33" s="335">
        <f>(IF(AD$8="Y",0,
MAX(0,'7. Consumption'!BY33-(AC206+'8. SOH &amp; Pipeline'!AE143-'7. Consumption'!AG33+MIN(0,(SUM('7. Consumption'!$G33:AF33)-'8. SOH &amp; Pipeline'!AE33))))))</f>
        <v>0</v>
      </c>
      <c r="AE33" s="335">
        <f>(IF(AE$8="Y",0,
MAX(0,'7. Consumption'!BZ33-(AD206+'8. SOH &amp; Pipeline'!AF143-'7. Consumption'!AH33+MIN(0,(SUM('7. Consumption'!$G33:AG33)-'8. SOH &amp; Pipeline'!AF33))))))</f>
        <v>0</v>
      </c>
      <c r="AF33" s="335">
        <f>(IF(AF$8="Y",0,
MAX(0,'7. Consumption'!CA33-(AE206+'8. SOH &amp; Pipeline'!AG143-'7. Consumption'!AI33+MIN(0,(SUM('7. Consumption'!$G33:AH33)-'8. SOH &amp; Pipeline'!AG33))))))</f>
        <v>0</v>
      </c>
      <c r="AG33" s="335">
        <f>(IF(AG$8="Y",0,
MAX(0,'7. Consumption'!CB33-(AF206+'8. SOH &amp; Pipeline'!AH143-'7. Consumption'!AJ33+MIN(0,(SUM('7. Consumption'!$G33:AI33)-'8. SOH &amp; Pipeline'!AH33))))))</f>
        <v>0</v>
      </c>
      <c r="AH33" s="335">
        <f>(IF(AH$8="Y",0,
MAX(0,'7. Consumption'!CC33-(AG206+'8. SOH &amp; Pipeline'!AI143-'7. Consumption'!AK33+MIN(0,(SUM('7. Consumption'!$G33:AJ33)-'8. SOH &amp; Pipeline'!AI33))))))</f>
        <v>0</v>
      </c>
      <c r="AI33" s="335">
        <f>(IF(AI$8="Y",0,
MAX(0,'7. Consumption'!CD33-(AH206+'8. SOH &amp; Pipeline'!AJ143-'7. Consumption'!AL33+MIN(0,(SUM('7. Consumption'!$G33:AK33)-'8. SOH &amp; Pipeline'!AJ33))))))</f>
        <v>0</v>
      </c>
      <c r="AJ33" s="335">
        <f>(IF(AJ$8="Y",0,
MAX(0,'7. Consumption'!CE33-(AI206+'8. SOH &amp; Pipeline'!AK143-'7. Consumption'!AM33+MIN(0,(SUM('7. Consumption'!$G33:AL33)-'8. SOH &amp; Pipeline'!AK33))))))</f>
        <v>0</v>
      </c>
      <c r="AK33" s="335">
        <f>(IF(AK$8="Y",0,
MAX(0,'7. Consumption'!CF33-(AJ206+'8. SOH &amp; Pipeline'!AL143-'7. Consumption'!AN33+MIN(0,(SUM('7. Consumption'!$G33:AM33)-'8. SOH &amp; Pipeline'!AL33))))))</f>
        <v>0</v>
      </c>
      <c r="AL33" s="335">
        <f>(IF(AL$8="Y",0,
MAX(0,'7. Consumption'!CG33-(AK206+'8. SOH &amp; Pipeline'!AM143-'7. Consumption'!AO33+MIN(0,(SUM('7. Consumption'!$G33:AN33)-'8. SOH &amp; Pipeline'!AM33))))))</f>
        <v>0</v>
      </c>
      <c r="AM33" s="335">
        <f>(IF(AM$8="Y",0,
MAX(0,'7. Consumption'!CH33-(AL206+'8. SOH &amp; Pipeline'!AN143-'7. Consumption'!AP33+MIN(0,(SUM('7. Consumption'!$G33:AO33)-'8. SOH &amp; Pipeline'!AN33))))))</f>
        <v>0</v>
      </c>
      <c r="AN33" s="335">
        <f>(IF(AN$8="Y",0,
MAX(0,'7. Consumption'!CI33-(AM206+'8. SOH &amp; Pipeline'!AO143-'7. Consumption'!AQ33+MIN(0,(SUM('7. Consumption'!$G33:AP33)-'8. SOH &amp; Pipeline'!AO33))))))</f>
        <v>0</v>
      </c>
    </row>
    <row r="34" spans="2:40" ht="15" x14ac:dyDescent="0.25">
      <c r="B34" s="257"/>
      <c r="C34" s="257" t="str">
        <f>'7. Consumption'!C34</f>
        <v>DRV 0 - susp - dose in ml</v>
      </c>
      <c r="E34" s="335">
        <f>(IF(E$8="Y",0,
MAX(0,'7. Consumption'!AZ34-(D207+'8. SOH &amp; Pipeline'!F144-'7. Consumption'!H34+MIN(0,(SUM('7. Consumption'!$G34:G34)-'8. SOH &amp; Pipeline'!F34))))))</f>
        <v>0</v>
      </c>
      <c r="F34" s="335">
        <f>(IF(F$8="Y",0,
MAX(0,'7. Consumption'!BA34-(E207+'8. SOH &amp; Pipeline'!G144-'7. Consumption'!I34+MIN(0,(SUM('7. Consumption'!$G34:H34)-'8. SOH &amp; Pipeline'!G34))))))</f>
        <v>0</v>
      </c>
      <c r="G34" s="335">
        <f>(IF(G$8="Y",0,
MAX(0,'7. Consumption'!BB34-(F207+'8. SOH &amp; Pipeline'!H144-'7. Consumption'!J34+MIN(0,(SUM('7. Consumption'!$G34:I34)-'8. SOH &amp; Pipeline'!H34))))))</f>
        <v>0</v>
      </c>
      <c r="H34" s="335">
        <f>(IF(H$8="Y",0,
MAX(0,'7. Consumption'!BC34-(G207+'8. SOH &amp; Pipeline'!I144-'7. Consumption'!K34+MIN(0,(SUM('7. Consumption'!$G34:J34)-'8. SOH &amp; Pipeline'!I34))))))</f>
        <v>0</v>
      </c>
      <c r="I34" s="335">
        <f>(IF(I$8="Y",0,
MAX(0,'7. Consumption'!BD34-(H207+'8. SOH &amp; Pipeline'!J144-'7. Consumption'!L34+MIN(0,(SUM('7. Consumption'!$G34:K34)-'8. SOH &amp; Pipeline'!J34))))))</f>
        <v>0</v>
      </c>
      <c r="J34" s="335">
        <f>(IF(J$8="Y",0,
MAX(0,'7. Consumption'!BE34-(I207+'8. SOH &amp; Pipeline'!K144-'7. Consumption'!M34+MIN(0,(SUM('7. Consumption'!$G34:L34)-'8. SOH &amp; Pipeline'!K34))))))</f>
        <v>0</v>
      </c>
      <c r="K34" s="335">
        <f>(IF(K$8="Y",0,
MAX(0,'7. Consumption'!BF34-(J207+'8. SOH &amp; Pipeline'!L144-'7. Consumption'!N34+MIN(0,(SUM('7. Consumption'!$G34:M34)-'8. SOH &amp; Pipeline'!L34))))))</f>
        <v>0</v>
      </c>
      <c r="L34" s="335">
        <f>(IF(L$8="Y",0,
MAX(0,'7. Consumption'!BG34-(K207+'8. SOH &amp; Pipeline'!M144-'7. Consumption'!O34+MIN(0,(SUM('7. Consumption'!$G34:N34)-'8. SOH &amp; Pipeline'!M34))))))</f>
        <v>0</v>
      </c>
      <c r="M34" s="335">
        <f>(IF(M$8="Y",0,
MAX(0,'7. Consumption'!BH34-(L207+'8. SOH &amp; Pipeline'!N144-'7. Consumption'!P34+MIN(0,(SUM('7. Consumption'!$G34:O34)-'8. SOH &amp; Pipeline'!N34))))))</f>
        <v>0</v>
      </c>
      <c r="N34" s="335">
        <f>(IF(N$8="Y",0,
MAX(0,'7. Consumption'!BI34-(M207+'8. SOH &amp; Pipeline'!O144-'7. Consumption'!Q34+MIN(0,(SUM('7. Consumption'!$G34:P34)-'8. SOH &amp; Pipeline'!O34))))))</f>
        <v>0</v>
      </c>
      <c r="O34" s="335">
        <f>(IF(O$8="Y",0,
MAX(0,'7. Consumption'!BJ34-(N207+'8. SOH &amp; Pipeline'!P144-'7. Consumption'!R34+MIN(0,(SUM('7. Consumption'!$G34:Q34)-'8. SOH &amp; Pipeline'!P34))))))</f>
        <v>0</v>
      </c>
      <c r="P34" s="335">
        <f>(IF(P$8="Y",0,
MAX(0,'7. Consumption'!BK34-(O207+'8. SOH &amp; Pipeline'!Q144-'7. Consumption'!S34+MIN(0,(SUM('7. Consumption'!$G34:R34)-'8. SOH &amp; Pipeline'!Q34))))))</f>
        <v>0</v>
      </c>
      <c r="Q34" s="335">
        <f>(IF(Q$8="Y",0,
MAX(0,'7. Consumption'!BL34-(P207+'8. SOH &amp; Pipeline'!R144-'7. Consumption'!T34+MIN(0,(SUM('7. Consumption'!$G34:S34)-'8. SOH &amp; Pipeline'!R34))))))</f>
        <v>0</v>
      </c>
      <c r="R34" s="335">
        <f>(IF(R$8="Y",0,
MAX(0,'7. Consumption'!BM34-(Q207+'8. SOH &amp; Pipeline'!S144-'7. Consumption'!U34+MIN(0,(SUM('7. Consumption'!$G34:T34)-'8. SOH &amp; Pipeline'!S34))))))</f>
        <v>0</v>
      </c>
      <c r="S34" s="335">
        <f>(IF(S$8="Y",0,
MAX(0,'7. Consumption'!BN34-(R207+'8. SOH &amp; Pipeline'!T144-'7. Consumption'!V34+MIN(0,(SUM('7. Consumption'!$G34:U34)-'8. SOH &amp; Pipeline'!T34))))))</f>
        <v>0</v>
      </c>
      <c r="T34" s="335">
        <f>(IF(T$8="Y",0,
MAX(0,'7. Consumption'!BO34-(S207+'8. SOH &amp; Pipeline'!U144-'7. Consumption'!W34+MIN(0,(SUM('7. Consumption'!$G34:V34)-'8. SOH &amp; Pipeline'!U34))))))</f>
        <v>0</v>
      </c>
      <c r="U34" s="335">
        <f>(IF(U$8="Y",0,
MAX(0,'7. Consumption'!BP34-(T207+'8. SOH &amp; Pipeline'!V144-'7. Consumption'!X34+MIN(0,(SUM('7. Consumption'!$G34:W34)-'8. SOH &amp; Pipeline'!V34))))))</f>
        <v>0</v>
      </c>
      <c r="V34" s="335">
        <f>(IF(V$8="Y",0,
MAX(0,'7. Consumption'!BQ34-(U207+'8. SOH &amp; Pipeline'!W144-'7. Consumption'!Y34+MIN(0,(SUM('7. Consumption'!$G34:X34)-'8. SOH &amp; Pipeline'!W34))))))</f>
        <v>0</v>
      </c>
      <c r="W34" s="335">
        <f>(IF(W$8="Y",0,
MAX(0,'7. Consumption'!BR34-(V207+'8. SOH &amp; Pipeline'!X144-'7. Consumption'!Z34+MIN(0,(SUM('7. Consumption'!$G34:Y34)-'8. SOH &amp; Pipeline'!X34))))))</f>
        <v>0</v>
      </c>
      <c r="X34" s="335">
        <f>(IF(X$8="Y",0,
MAX(0,'7. Consumption'!BS34-(W207+'8. SOH &amp; Pipeline'!Y144-'7. Consumption'!AA34+MIN(0,(SUM('7. Consumption'!$G34:Z34)-'8. SOH &amp; Pipeline'!Y34))))))</f>
        <v>0</v>
      </c>
      <c r="Y34" s="335">
        <f>(IF(Y$8="Y",0,
MAX(0,'7. Consumption'!BT34-(X207+'8. SOH &amp; Pipeline'!Z144-'7. Consumption'!AB34+MIN(0,(SUM('7. Consumption'!$G34:AA34)-'8. SOH &amp; Pipeline'!Z34))))))</f>
        <v>0</v>
      </c>
      <c r="Z34" s="335">
        <f>(IF(Z$8="Y",0,
MAX(0,'7. Consumption'!BU34-(Y207+'8. SOH &amp; Pipeline'!AA144-'7. Consumption'!AC34+MIN(0,(SUM('7. Consumption'!$G34:AB34)-'8. SOH &amp; Pipeline'!AA34))))))</f>
        <v>0</v>
      </c>
      <c r="AA34" s="335">
        <f>(IF(AA$8="Y",0,
MAX(0,'7. Consumption'!BV34-(Z207+'8. SOH &amp; Pipeline'!AB144-'7. Consumption'!AD34+MIN(0,(SUM('7. Consumption'!$G34:AC34)-'8. SOH &amp; Pipeline'!AB34))))))</f>
        <v>0</v>
      </c>
      <c r="AB34" s="335">
        <f>(IF(AB$8="Y",0,
MAX(0,'7. Consumption'!BW34-(AA207+'8. SOH &amp; Pipeline'!AC144-'7. Consumption'!AE34+MIN(0,(SUM('7. Consumption'!$G34:AD34)-'8. SOH &amp; Pipeline'!AC34))))))</f>
        <v>0</v>
      </c>
      <c r="AC34" s="335">
        <f>(IF(AC$8="Y",0,
MAX(0,'7. Consumption'!BX34-(AB207+'8. SOH &amp; Pipeline'!AD144-'7. Consumption'!AF34+MIN(0,(SUM('7. Consumption'!$G34:AE34)-'8. SOH &amp; Pipeline'!AD34))))))</f>
        <v>0</v>
      </c>
      <c r="AD34" s="335">
        <f>(IF(AD$8="Y",0,
MAX(0,'7. Consumption'!BY34-(AC207+'8. SOH &amp; Pipeline'!AE144-'7. Consumption'!AG34+MIN(0,(SUM('7. Consumption'!$G34:AF34)-'8. SOH &amp; Pipeline'!AE34))))))</f>
        <v>0</v>
      </c>
      <c r="AE34" s="335">
        <f>(IF(AE$8="Y",0,
MAX(0,'7. Consumption'!BZ34-(AD207+'8. SOH &amp; Pipeline'!AF144-'7. Consumption'!AH34+MIN(0,(SUM('7. Consumption'!$G34:AG34)-'8. SOH &amp; Pipeline'!AF34))))))</f>
        <v>0</v>
      </c>
      <c r="AF34" s="335">
        <f>(IF(AF$8="Y",0,
MAX(0,'7. Consumption'!CA34-(AE207+'8. SOH &amp; Pipeline'!AG144-'7. Consumption'!AI34+MIN(0,(SUM('7. Consumption'!$G34:AH34)-'8. SOH &amp; Pipeline'!AG34))))))</f>
        <v>0</v>
      </c>
      <c r="AG34" s="335">
        <f>(IF(AG$8="Y",0,
MAX(0,'7. Consumption'!CB34-(AF207+'8. SOH &amp; Pipeline'!AH144-'7. Consumption'!AJ34+MIN(0,(SUM('7. Consumption'!$G34:AI34)-'8. SOH &amp; Pipeline'!AH34))))))</f>
        <v>0</v>
      </c>
      <c r="AH34" s="335">
        <f>(IF(AH$8="Y",0,
MAX(0,'7. Consumption'!CC34-(AG207+'8. SOH &amp; Pipeline'!AI144-'7. Consumption'!AK34+MIN(0,(SUM('7. Consumption'!$G34:AJ34)-'8. SOH &amp; Pipeline'!AI34))))))</f>
        <v>0</v>
      </c>
      <c r="AI34" s="335">
        <f>(IF(AI$8="Y",0,
MAX(0,'7. Consumption'!CD34-(AH207+'8. SOH &amp; Pipeline'!AJ144-'7. Consumption'!AL34+MIN(0,(SUM('7. Consumption'!$G34:AK34)-'8. SOH &amp; Pipeline'!AJ34))))))</f>
        <v>0</v>
      </c>
      <c r="AJ34" s="335">
        <f>(IF(AJ$8="Y",0,
MAX(0,'7. Consumption'!CE34-(AI207+'8. SOH &amp; Pipeline'!AK144-'7. Consumption'!AM34+MIN(0,(SUM('7. Consumption'!$G34:AL34)-'8. SOH &amp; Pipeline'!AK34))))))</f>
        <v>0</v>
      </c>
      <c r="AK34" s="335">
        <f>(IF(AK$8="Y",0,
MAX(0,'7. Consumption'!CF34-(AJ207+'8. SOH &amp; Pipeline'!AL144-'7. Consumption'!AN34+MIN(0,(SUM('7. Consumption'!$G34:AM34)-'8. SOH &amp; Pipeline'!AL34))))))</f>
        <v>0</v>
      </c>
      <c r="AL34" s="335">
        <f>(IF(AL$8="Y",0,
MAX(0,'7. Consumption'!CG34-(AK207+'8. SOH &amp; Pipeline'!AM144-'7. Consumption'!AO34+MIN(0,(SUM('7. Consumption'!$G34:AN34)-'8. SOH &amp; Pipeline'!AM34))))))</f>
        <v>0</v>
      </c>
      <c r="AM34" s="335">
        <f>(IF(AM$8="Y",0,
MAX(0,'7. Consumption'!CH34-(AL207+'8. SOH &amp; Pipeline'!AN144-'7. Consumption'!AP34+MIN(0,(SUM('7. Consumption'!$G34:AO34)-'8. SOH &amp; Pipeline'!AN34))))))</f>
        <v>0</v>
      </c>
      <c r="AN34" s="335">
        <f>(IF(AN$8="Y",0,
MAX(0,'7. Consumption'!CI34-(AM207+'8. SOH &amp; Pipeline'!AO144-'7. Consumption'!AQ34+MIN(0,(SUM('7. Consumption'!$G34:AP34)-'8. SOH &amp; Pipeline'!AO34))))))</f>
        <v>0</v>
      </c>
    </row>
    <row r="35" spans="2:40" x14ac:dyDescent="0.3">
      <c r="B35" s="257"/>
      <c r="C35" s="257" t="str">
        <f>'7. Consumption'!C35</f>
        <v>DRV 150 - tab</v>
      </c>
      <c r="E35" s="335">
        <f>(IF(E$8="Y",0,
MAX(0,'7. Consumption'!AZ35-(D208+'8. SOH &amp; Pipeline'!F145-'7. Consumption'!H35+MIN(0,(SUM('7. Consumption'!$G35:G35)-'8. SOH &amp; Pipeline'!F35))))))</f>
        <v>0</v>
      </c>
      <c r="F35" s="335">
        <f>(IF(F$8="Y",0,
MAX(0,'7. Consumption'!BA35-(E208+'8. SOH &amp; Pipeline'!G145-'7. Consumption'!I35+MIN(0,(SUM('7. Consumption'!$G35:H35)-'8. SOH &amp; Pipeline'!G35))))))</f>
        <v>0</v>
      </c>
      <c r="G35" s="335">
        <f>(IF(G$8="Y",0,
MAX(0,'7. Consumption'!BB35-(F208+'8. SOH &amp; Pipeline'!H145-'7. Consumption'!J35+MIN(0,(SUM('7. Consumption'!$G35:I35)-'8. SOH &amp; Pipeline'!H35))))))</f>
        <v>0</v>
      </c>
      <c r="H35" s="335">
        <f>(IF(H$8="Y",0,
MAX(0,'7. Consumption'!BC35-(G208+'8. SOH &amp; Pipeline'!I145-'7. Consumption'!K35+MIN(0,(SUM('7. Consumption'!$G35:J35)-'8. SOH &amp; Pipeline'!I35))))))</f>
        <v>0</v>
      </c>
      <c r="I35" s="335">
        <f>(IF(I$8="Y",0,
MAX(0,'7. Consumption'!BD35-(H208+'8. SOH &amp; Pipeline'!J145-'7. Consumption'!L35+MIN(0,(SUM('7. Consumption'!$G35:K35)-'8. SOH &amp; Pipeline'!J35))))))</f>
        <v>0</v>
      </c>
      <c r="J35" s="335">
        <f>(IF(J$8="Y",0,
MAX(0,'7. Consumption'!BE35-(I208+'8. SOH &amp; Pipeline'!K145-'7. Consumption'!M35+MIN(0,(SUM('7. Consumption'!$G35:L35)-'8. SOH &amp; Pipeline'!K35))))))</f>
        <v>0</v>
      </c>
      <c r="K35" s="335">
        <f>(IF(K$8="Y",0,
MAX(0,'7. Consumption'!BF35-(J208+'8. SOH &amp; Pipeline'!L145-'7. Consumption'!N35+MIN(0,(SUM('7. Consumption'!$G35:M35)-'8. SOH &amp; Pipeline'!L35))))))</f>
        <v>0</v>
      </c>
      <c r="L35" s="335">
        <f>(IF(L$8="Y",0,
MAX(0,'7. Consumption'!BG35-(K208+'8. SOH &amp; Pipeline'!M145-'7. Consumption'!O35+MIN(0,(SUM('7. Consumption'!$G35:N35)-'8. SOH &amp; Pipeline'!M35))))))</f>
        <v>0</v>
      </c>
      <c r="M35" s="335">
        <f>(IF(M$8="Y",0,
MAX(0,'7. Consumption'!BH35-(L208+'8. SOH &amp; Pipeline'!N145-'7. Consumption'!P35+MIN(0,(SUM('7. Consumption'!$G35:O35)-'8. SOH &amp; Pipeline'!N35))))))</f>
        <v>0</v>
      </c>
      <c r="N35" s="335">
        <f>(IF(N$8="Y",0,
MAX(0,'7. Consumption'!BI35-(M208+'8. SOH &amp; Pipeline'!O145-'7. Consumption'!Q35+MIN(0,(SUM('7. Consumption'!$G35:P35)-'8. SOH &amp; Pipeline'!O35))))))</f>
        <v>0</v>
      </c>
      <c r="O35" s="335">
        <f>(IF(O$8="Y",0,
MAX(0,'7. Consumption'!BJ35-(N208+'8. SOH &amp; Pipeline'!P145-'7. Consumption'!R35+MIN(0,(SUM('7. Consumption'!$G35:Q35)-'8. SOH &amp; Pipeline'!P35))))))</f>
        <v>0</v>
      </c>
      <c r="P35" s="335">
        <f>(IF(P$8="Y",0,
MAX(0,'7. Consumption'!BK35-(O208+'8. SOH &amp; Pipeline'!Q145-'7. Consumption'!S35+MIN(0,(SUM('7. Consumption'!$G35:R35)-'8. SOH &amp; Pipeline'!Q35))))))</f>
        <v>0</v>
      </c>
      <c r="Q35" s="335">
        <f>(IF(Q$8="Y",0,
MAX(0,'7. Consumption'!BL35-(P208+'8. SOH &amp; Pipeline'!R145-'7. Consumption'!T35+MIN(0,(SUM('7. Consumption'!$G35:S35)-'8. SOH &amp; Pipeline'!R35))))))</f>
        <v>0</v>
      </c>
      <c r="R35" s="335">
        <f>(IF(R$8="Y",0,
MAX(0,'7. Consumption'!BM35-(Q208+'8. SOH &amp; Pipeline'!S145-'7. Consumption'!U35+MIN(0,(SUM('7. Consumption'!$G35:T35)-'8. SOH &amp; Pipeline'!S35))))))</f>
        <v>0</v>
      </c>
      <c r="S35" s="335">
        <f>(IF(S$8="Y",0,
MAX(0,'7. Consumption'!BN35-(R208+'8. SOH &amp; Pipeline'!T145-'7. Consumption'!V35+MIN(0,(SUM('7. Consumption'!$G35:U35)-'8. SOH &amp; Pipeline'!T35))))))</f>
        <v>0</v>
      </c>
      <c r="T35" s="335">
        <f>(IF(T$8="Y",0,
MAX(0,'7. Consumption'!BO35-(S208+'8. SOH &amp; Pipeline'!U145-'7. Consumption'!W35+MIN(0,(SUM('7. Consumption'!$G35:V35)-'8. SOH &amp; Pipeline'!U35))))))</f>
        <v>0</v>
      </c>
      <c r="U35" s="335">
        <f>(IF(U$8="Y",0,
MAX(0,'7. Consumption'!BP35-(T208+'8. SOH &amp; Pipeline'!V145-'7. Consumption'!X35+MIN(0,(SUM('7. Consumption'!$G35:W35)-'8. SOH &amp; Pipeline'!V35))))))</f>
        <v>0</v>
      </c>
      <c r="V35" s="335">
        <f>(IF(V$8="Y",0,
MAX(0,'7. Consumption'!BQ35-(U208+'8. SOH &amp; Pipeline'!W145-'7. Consumption'!Y35+MIN(0,(SUM('7. Consumption'!$G35:X35)-'8. SOH &amp; Pipeline'!W35))))))</f>
        <v>0</v>
      </c>
      <c r="W35" s="335">
        <f>(IF(W$8="Y",0,
MAX(0,'7. Consumption'!BR35-(V208+'8. SOH &amp; Pipeline'!X145-'7. Consumption'!Z35+MIN(0,(SUM('7. Consumption'!$G35:Y35)-'8. SOH &amp; Pipeline'!X35))))))</f>
        <v>0</v>
      </c>
      <c r="X35" s="335">
        <f>(IF(X$8="Y",0,
MAX(0,'7. Consumption'!BS35-(W208+'8. SOH &amp; Pipeline'!Y145-'7. Consumption'!AA35+MIN(0,(SUM('7. Consumption'!$G35:Z35)-'8. SOH &amp; Pipeline'!Y35))))))</f>
        <v>0</v>
      </c>
      <c r="Y35" s="335">
        <f>(IF(Y$8="Y",0,
MAX(0,'7. Consumption'!BT35-(X208+'8. SOH &amp; Pipeline'!Z145-'7. Consumption'!AB35+MIN(0,(SUM('7. Consumption'!$G35:AA35)-'8. SOH &amp; Pipeline'!Z35))))))</f>
        <v>0</v>
      </c>
      <c r="Z35" s="335">
        <f>(IF(Z$8="Y",0,
MAX(0,'7. Consumption'!BU35-(Y208+'8. SOH &amp; Pipeline'!AA145-'7. Consumption'!AC35+MIN(0,(SUM('7. Consumption'!$G35:AB35)-'8. SOH &amp; Pipeline'!AA35))))))</f>
        <v>0</v>
      </c>
      <c r="AA35" s="335">
        <f>(IF(AA$8="Y",0,
MAX(0,'7. Consumption'!BV35-(Z208+'8. SOH &amp; Pipeline'!AB145-'7. Consumption'!AD35+MIN(0,(SUM('7. Consumption'!$G35:AC35)-'8. SOH &amp; Pipeline'!AB35))))))</f>
        <v>0</v>
      </c>
      <c r="AB35" s="335">
        <f>(IF(AB$8="Y",0,
MAX(0,'7. Consumption'!BW35-(AA208+'8. SOH &amp; Pipeline'!AC145-'7. Consumption'!AE35+MIN(0,(SUM('7. Consumption'!$G35:AD35)-'8. SOH &amp; Pipeline'!AC35))))))</f>
        <v>0</v>
      </c>
      <c r="AC35" s="335">
        <f>(IF(AC$8="Y",0,
MAX(0,'7. Consumption'!BX35-(AB208+'8. SOH &amp; Pipeline'!AD145-'7. Consumption'!AF35+MIN(0,(SUM('7. Consumption'!$G35:AE35)-'8. SOH &amp; Pipeline'!AD35))))))</f>
        <v>0</v>
      </c>
      <c r="AD35" s="335">
        <f>(IF(AD$8="Y",0,
MAX(0,'7. Consumption'!BY35-(AC208+'8. SOH &amp; Pipeline'!AE145-'7. Consumption'!AG35+MIN(0,(SUM('7. Consumption'!$G35:AF35)-'8. SOH &amp; Pipeline'!AE35))))))</f>
        <v>0</v>
      </c>
      <c r="AE35" s="335">
        <f>(IF(AE$8="Y",0,
MAX(0,'7. Consumption'!BZ35-(AD208+'8. SOH &amp; Pipeline'!AF145-'7. Consumption'!AH35+MIN(0,(SUM('7. Consumption'!$G35:AG35)-'8. SOH &amp; Pipeline'!AF35))))))</f>
        <v>0</v>
      </c>
      <c r="AF35" s="335">
        <f>(IF(AF$8="Y",0,
MAX(0,'7. Consumption'!CA35-(AE208+'8. SOH &amp; Pipeline'!AG145-'7. Consumption'!AI35+MIN(0,(SUM('7. Consumption'!$G35:AH35)-'8. SOH &amp; Pipeline'!AG35))))))</f>
        <v>0</v>
      </c>
      <c r="AG35" s="335">
        <f>(IF(AG$8="Y",0,
MAX(0,'7. Consumption'!CB35-(AF208+'8. SOH &amp; Pipeline'!AH145-'7. Consumption'!AJ35+MIN(0,(SUM('7. Consumption'!$G35:AI35)-'8. SOH &amp; Pipeline'!AH35))))))</f>
        <v>0</v>
      </c>
      <c r="AH35" s="335">
        <f>(IF(AH$8="Y",0,
MAX(0,'7. Consumption'!CC35-(AG208+'8. SOH &amp; Pipeline'!AI145-'7. Consumption'!AK35+MIN(0,(SUM('7. Consumption'!$G35:AJ35)-'8. SOH &amp; Pipeline'!AI35))))))</f>
        <v>0</v>
      </c>
      <c r="AI35" s="335">
        <f>(IF(AI$8="Y",0,
MAX(0,'7. Consumption'!CD35-(AH208+'8. SOH &amp; Pipeline'!AJ145-'7. Consumption'!AL35+MIN(0,(SUM('7. Consumption'!$G35:AK35)-'8. SOH &amp; Pipeline'!AJ35))))))</f>
        <v>0</v>
      </c>
      <c r="AJ35" s="335">
        <f>(IF(AJ$8="Y",0,
MAX(0,'7. Consumption'!CE35-(AI208+'8. SOH &amp; Pipeline'!AK145-'7. Consumption'!AM35+MIN(0,(SUM('7. Consumption'!$G35:AL35)-'8. SOH &amp; Pipeline'!AK35))))))</f>
        <v>0</v>
      </c>
      <c r="AK35" s="335">
        <f>(IF(AK$8="Y",0,
MAX(0,'7. Consumption'!CF35-(AJ208+'8. SOH &amp; Pipeline'!AL145-'7. Consumption'!AN35+MIN(0,(SUM('7. Consumption'!$G35:AM35)-'8. SOH &amp; Pipeline'!AL35))))))</f>
        <v>0</v>
      </c>
      <c r="AL35" s="335">
        <f>(IF(AL$8="Y",0,
MAX(0,'7. Consumption'!CG35-(AK208+'8. SOH &amp; Pipeline'!AM145-'7. Consumption'!AO35+MIN(0,(SUM('7. Consumption'!$G35:AN35)-'8. SOH &amp; Pipeline'!AM35))))))</f>
        <v>0</v>
      </c>
      <c r="AM35" s="335">
        <f>(IF(AM$8="Y",0,
MAX(0,'7. Consumption'!CH35-(AL208+'8. SOH &amp; Pipeline'!AN145-'7. Consumption'!AP35+MIN(0,(SUM('7. Consumption'!$G35:AO35)-'8. SOH &amp; Pipeline'!AN35))))))</f>
        <v>0</v>
      </c>
      <c r="AN35" s="335">
        <f>(IF(AN$8="Y",0,
MAX(0,'7. Consumption'!CI35-(AM208+'8. SOH &amp; Pipeline'!AO145-'7. Consumption'!AQ35+MIN(0,(SUM('7. Consumption'!$G35:AP35)-'8. SOH &amp; Pipeline'!AO35))))))</f>
        <v>0</v>
      </c>
    </row>
    <row r="36" spans="2:40" x14ac:dyDescent="0.3">
      <c r="B36" s="257"/>
      <c r="C36" s="257" t="str">
        <f>'7. Consumption'!C36</f>
        <v>DRV 75 - tab</v>
      </c>
      <c r="E36" s="335">
        <f>(IF(E$8="Y",0,
MAX(0,'7. Consumption'!AZ36-(D209+'8. SOH &amp; Pipeline'!F146-'7. Consumption'!H36+MIN(0,(SUM('7. Consumption'!$G36:G36)-'8. SOH &amp; Pipeline'!F36))))))</f>
        <v>0</v>
      </c>
      <c r="F36" s="335">
        <f>(IF(F$8="Y",0,
MAX(0,'7. Consumption'!BA36-(E209+'8. SOH &amp; Pipeline'!G146-'7. Consumption'!I36+MIN(0,(SUM('7. Consumption'!$G36:H36)-'8. SOH &amp; Pipeline'!G36))))))</f>
        <v>0</v>
      </c>
      <c r="G36" s="335">
        <f>(IF(G$8="Y",0,
MAX(0,'7. Consumption'!BB36-(F209+'8. SOH &amp; Pipeline'!H146-'7. Consumption'!J36+MIN(0,(SUM('7. Consumption'!$G36:I36)-'8. SOH &amp; Pipeline'!H36))))))</f>
        <v>0</v>
      </c>
      <c r="H36" s="335">
        <f>(IF(H$8="Y",0,
MAX(0,'7. Consumption'!BC36-(G209+'8. SOH &amp; Pipeline'!I146-'7. Consumption'!K36+MIN(0,(SUM('7. Consumption'!$G36:J36)-'8. SOH &amp; Pipeline'!I36))))))</f>
        <v>0</v>
      </c>
      <c r="I36" s="335">
        <f>(IF(I$8="Y",0,
MAX(0,'7. Consumption'!BD36-(H209+'8. SOH &amp; Pipeline'!J146-'7. Consumption'!L36+MIN(0,(SUM('7. Consumption'!$G36:K36)-'8. SOH &amp; Pipeline'!J36))))))</f>
        <v>0</v>
      </c>
      <c r="J36" s="335">
        <f>(IF(J$8="Y",0,
MAX(0,'7. Consumption'!BE36-(I209+'8. SOH &amp; Pipeline'!K146-'7. Consumption'!M36+MIN(0,(SUM('7. Consumption'!$G36:L36)-'8. SOH &amp; Pipeline'!K36))))))</f>
        <v>0</v>
      </c>
      <c r="K36" s="335">
        <f>(IF(K$8="Y",0,
MAX(0,'7. Consumption'!BF36-(J209+'8. SOH &amp; Pipeline'!L146-'7. Consumption'!N36+MIN(0,(SUM('7. Consumption'!$G36:M36)-'8. SOH &amp; Pipeline'!L36))))))</f>
        <v>0</v>
      </c>
      <c r="L36" s="335">
        <f>(IF(L$8="Y",0,
MAX(0,'7. Consumption'!BG36-(K209+'8. SOH &amp; Pipeline'!M146-'7. Consumption'!O36+MIN(0,(SUM('7. Consumption'!$G36:N36)-'8. SOH &amp; Pipeline'!M36))))))</f>
        <v>0</v>
      </c>
      <c r="M36" s="335">
        <f>(IF(M$8="Y",0,
MAX(0,'7. Consumption'!BH36-(L209+'8. SOH &amp; Pipeline'!N146-'7. Consumption'!P36+MIN(0,(SUM('7. Consumption'!$G36:O36)-'8. SOH &amp; Pipeline'!N36))))))</f>
        <v>0</v>
      </c>
      <c r="N36" s="335">
        <f>(IF(N$8="Y",0,
MAX(0,'7. Consumption'!BI36-(M209+'8. SOH &amp; Pipeline'!O146-'7. Consumption'!Q36+MIN(0,(SUM('7. Consumption'!$G36:P36)-'8. SOH &amp; Pipeline'!O36))))))</f>
        <v>0</v>
      </c>
      <c r="O36" s="335">
        <f>(IF(O$8="Y",0,
MAX(0,'7. Consumption'!BJ36-(N209+'8. SOH &amp; Pipeline'!P146-'7. Consumption'!R36+MIN(0,(SUM('7. Consumption'!$G36:Q36)-'8. SOH &amp; Pipeline'!P36))))))</f>
        <v>0</v>
      </c>
      <c r="P36" s="335">
        <f>(IF(P$8="Y",0,
MAX(0,'7. Consumption'!BK36-(O209+'8. SOH &amp; Pipeline'!Q146-'7. Consumption'!S36+MIN(0,(SUM('7. Consumption'!$G36:R36)-'8. SOH &amp; Pipeline'!Q36))))))</f>
        <v>0</v>
      </c>
      <c r="Q36" s="335">
        <f>(IF(Q$8="Y",0,
MAX(0,'7. Consumption'!BL36-(P209+'8. SOH &amp; Pipeline'!R146-'7. Consumption'!T36+MIN(0,(SUM('7. Consumption'!$G36:S36)-'8. SOH &amp; Pipeline'!R36))))))</f>
        <v>0</v>
      </c>
      <c r="R36" s="335">
        <f>(IF(R$8="Y",0,
MAX(0,'7. Consumption'!BM36-(Q209+'8. SOH &amp; Pipeline'!S146-'7. Consumption'!U36+MIN(0,(SUM('7. Consumption'!$G36:T36)-'8. SOH &amp; Pipeline'!S36))))))</f>
        <v>0</v>
      </c>
      <c r="S36" s="335">
        <f>(IF(S$8="Y",0,
MAX(0,'7. Consumption'!BN36-(R209+'8. SOH &amp; Pipeline'!T146-'7. Consumption'!V36+MIN(0,(SUM('7. Consumption'!$G36:U36)-'8. SOH &amp; Pipeline'!T36))))))</f>
        <v>0</v>
      </c>
      <c r="T36" s="335">
        <f>(IF(T$8="Y",0,
MAX(0,'7. Consumption'!BO36-(S209+'8. SOH &amp; Pipeline'!U146-'7. Consumption'!W36+MIN(0,(SUM('7. Consumption'!$G36:V36)-'8. SOH &amp; Pipeline'!U36))))))</f>
        <v>0</v>
      </c>
      <c r="U36" s="335">
        <f>(IF(U$8="Y",0,
MAX(0,'7. Consumption'!BP36-(T209+'8. SOH &amp; Pipeline'!V146-'7. Consumption'!X36+MIN(0,(SUM('7. Consumption'!$G36:W36)-'8. SOH &amp; Pipeline'!V36))))))</f>
        <v>0</v>
      </c>
      <c r="V36" s="335">
        <f>(IF(V$8="Y",0,
MAX(0,'7. Consumption'!BQ36-(U209+'8. SOH &amp; Pipeline'!W146-'7. Consumption'!Y36+MIN(0,(SUM('7. Consumption'!$G36:X36)-'8. SOH &amp; Pipeline'!W36))))))</f>
        <v>0</v>
      </c>
      <c r="W36" s="335">
        <f>(IF(W$8="Y",0,
MAX(0,'7. Consumption'!BR36-(V209+'8. SOH &amp; Pipeline'!X146-'7. Consumption'!Z36+MIN(0,(SUM('7. Consumption'!$G36:Y36)-'8. SOH &amp; Pipeline'!X36))))))</f>
        <v>0</v>
      </c>
      <c r="X36" s="335">
        <f>(IF(X$8="Y",0,
MAX(0,'7. Consumption'!BS36-(W209+'8. SOH &amp; Pipeline'!Y146-'7. Consumption'!AA36+MIN(0,(SUM('7. Consumption'!$G36:Z36)-'8. SOH &amp; Pipeline'!Y36))))))</f>
        <v>0</v>
      </c>
      <c r="Y36" s="335">
        <f>(IF(Y$8="Y",0,
MAX(0,'7. Consumption'!BT36-(X209+'8. SOH &amp; Pipeline'!Z146-'7. Consumption'!AB36+MIN(0,(SUM('7. Consumption'!$G36:AA36)-'8. SOH &amp; Pipeline'!Z36))))))</f>
        <v>0</v>
      </c>
      <c r="Z36" s="335">
        <f>(IF(Z$8="Y",0,
MAX(0,'7. Consumption'!BU36-(Y209+'8. SOH &amp; Pipeline'!AA146-'7. Consumption'!AC36+MIN(0,(SUM('7. Consumption'!$G36:AB36)-'8. SOH &amp; Pipeline'!AA36))))))</f>
        <v>0</v>
      </c>
      <c r="AA36" s="335">
        <f>(IF(AA$8="Y",0,
MAX(0,'7. Consumption'!BV36-(Z209+'8. SOH &amp; Pipeline'!AB146-'7. Consumption'!AD36+MIN(0,(SUM('7. Consumption'!$G36:AC36)-'8. SOH &amp; Pipeline'!AB36))))))</f>
        <v>0</v>
      </c>
      <c r="AB36" s="335">
        <f>(IF(AB$8="Y",0,
MAX(0,'7. Consumption'!BW36-(AA209+'8. SOH &amp; Pipeline'!AC146-'7. Consumption'!AE36+MIN(0,(SUM('7. Consumption'!$G36:AD36)-'8. SOH &amp; Pipeline'!AC36))))))</f>
        <v>0</v>
      </c>
      <c r="AC36" s="335">
        <f>(IF(AC$8="Y",0,
MAX(0,'7. Consumption'!BX36-(AB209+'8. SOH &amp; Pipeline'!AD146-'7. Consumption'!AF36+MIN(0,(SUM('7. Consumption'!$G36:AE36)-'8. SOH &amp; Pipeline'!AD36))))))</f>
        <v>0</v>
      </c>
      <c r="AD36" s="335">
        <f>(IF(AD$8="Y",0,
MAX(0,'7. Consumption'!BY36-(AC209+'8. SOH &amp; Pipeline'!AE146-'7. Consumption'!AG36+MIN(0,(SUM('7. Consumption'!$G36:AF36)-'8. SOH &amp; Pipeline'!AE36))))))</f>
        <v>0</v>
      </c>
      <c r="AE36" s="335">
        <f>(IF(AE$8="Y",0,
MAX(0,'7. Consumption'!BZ36-(AD209+'8. SOH &amp; Pipeline'!AF146-'7. Consumption'!AH36+MIN(0,(SUM('7. Consumption'!$G36:AG36)-'8. SOH &amp; Pipeline'!AF36))))))</f>
        <v>0</v>
      </c>
      <c r="AF36" s="335">
        <f>(IF(AF$8="Y",0,
MAX(0,'7. Consumption'!CA36-(AE209+'8. SOH &amp; Pipeline'!AG146-'7. Consumption'!AI36+MIN(0,(SUM('7. Consumption'!$G36:AH36)-'8. SOH &amp; Pipeline'!AG36))))))</f>
        <v>0</v>
      </c>
      <c r="AG36" s="335">
        <f>(IF(AG$8="Y",0,
MAX(0,'7. Consumption'!CB36-(AF209+'8. SOH &amp; Pipeline'!AH146-'7. Consumption'!AJ36+MIN(0,(SUM('7. Consumption'!$G36:AI36)-'8. SOH &amp; Pipeline'!AH36))))))</f>
        <v>0</v>
      </c>
      <c r="AH36" s="335">
        <f>(IF(AH$8="Y",0,
MAX(0,'7. Consumption'!CC36-(AG209+'8. SOH &amp; Pipeline'!AI146-'7. Consumption'!AK36+MIN(0,(SUM('7. Consumption'!$G36:AJ36)-'8. SOH &amp; Pipeline'!AI36))))))</f>
        <v>0</v>
      </c>
      <c r="AI36" s="335">
        <f>(IF(AI$8="Y",0,
MAX(0,'7. Consumption'!CD36-(AH209+'8. SOH &amp; Pipeline'!AJ146-'7. Consumption'!AL36+MIN(0,(SUM('7. Consumption'!$G36:AK36)-'8. SOH &amp; Pipeline'!AJ36))))))</f>
        <v>0</v>
      </c>
      <c r="AJ36" s="335">
        <f>(IF(AJ$8="Y",0,
MAX(0,'7. Consumption'!CE36-(AI209+'8. SOH &amp; Pipeline'!AK146-'7. Consumption'!AM36+MIN(0,(SUM('7. Consumption'!$G36:AL36)-'8. SOH &amp; Pipeline'!AK36))))))</f>
        <v>0</v>
      </c>
      <c r="AK36" s="335">
        <f>(IF(AK$8="Y",0,
MAX(0,'7. Consumption'!CF36-(AJ209+'8. SOH &amp; Pipeline'!AL146-'7. Consumption'!AN36+MIN(0,(SUM('7. Consumption'!$G36:AM36)-'8. SOH &amp; Pipeline'!AL36))))))</f>
        <v>0</v>
      </c>
      <c r="AL36" s="335">
        <f>(IF(AL$8="Y",0,
MAX(0,'7. Consumption'!CG36-(AK209+'8. SOH &amp; Pipeline'!AM146-'7. Consumption'!AO36+MIN(0,(SUM('7. Consumption'!$G36:AN36)-'8. SOH &amp; Pipeline'!AM36))))))</f>
        <v>0</v>
      </c>
      <c r="AM36" s="335">
        <f>(IF(AM$8="Y",0,
MAX(0,'7. Consumption'!CH36-(AL209+'8. SOH &amp; Pipeline'!AN146-'7. Consumption'!AP36+MIN(0,(SUM('7. Consumption'!$G36:AO36)-'8. SOH &amp; Pipeline'!AN36))))))</f>
        <v>0</v>
      </c>
      <c r="AN36" s="335">
        <f>(IF(AN$8="Y",0,
MAX(0,'7. Consumption'!CI36-(AM209+'8. SOH &amp; Pipeline'!AO146-'7. Consumption'!AQ36+MIN(0,(SUM('7. Consumption'!$G36:AP36)-'8. SOH &amp; Pipeline'!AO36))))))</f>
        <v>0</v>
      </c>
    </row>
    <row r="37" spans="2:40" x14ac:dyDescent="0.3">
      <c r="B37" s="257"/>
      <c r="C37" s="257" t="str">
        <f>'7. Consumption'!C37</f>
        <v>EFV 0 - susp - dose in ml</v>
      </c>
      <c r="E37" s="335">
        <f>(IF(E$8="Y",0,
MAX(0,'7. Consumption'!AZ37-(D210+'8. SOH &amp; Pipeline'!F147-'7. Consumption'!H37+MIN(0,(SUM('7. Consumption'!$G37:G37)-'8. SOH &amp; Pipeline'!F37))))))</f>
        <v>0</v>
      </c>
      <c r="F37" s="335">
        <f>(IF(F$8="Y",0,
MAX(0,'7. Consumption'!BA37-(E210+'8. SOH &amp; Pipeline'!G147-'7. Consumption'!I37+MIN(0,(SUM('7. Consumption'!$G37:H37)-'8. SOH &amp; Pipeline'!G37))))))</f>
        <v>0</v>
      </c>
      <c r="G37" s="335">
        <f>(IF(G$8="Y",0,
MAX(0,'7. Consumption'!BB37-(F210+'8. SOH &amp; Pipeline'!H147-'7. Consumption'!J37+MIN(0,(SUM('7. Consumption'!$G37:I37)-'8. SOH &amp; Pipeline'!H37))))))</f>
        <v>0</v>
      </c>
      <c r="H37" s="335">
        <f>(IF(H$8="Y",0,
MAX(0,'7. Consumption'!BC37-(G210+'8. SOH &amp; Pipeline'!I147-'7. Consumption'!K37+MIN(0,(SUM('7. Consumption'!$G37:J37)-'8. SOH &amp; Pipeline'!I37))))))</f>
        <v>0</v>
      </c>
      <c r="I37" s="335">
        <f>(IF(I$8="Y",0,
MAX(0,'7. Consumption'!BD37-(H210+'8. SOH &amp; Pipeline'!J147-'7. Consumption'!L37+MIN(0,(SUM('7. Consumption'!$G37:K37)-'8. SOH &amp; Pipeline'!J37))))))</f>
        <v>0</v>
      </c>
      <c r="J37" s="335">
        <f>(IF(J$8="Y",0,
MAX(0,'7. Consumption'!BE37-(I210+'8. SOH &amp; Pipeline'!K147-'7. Consumption'!M37+MIN(0,(SUM('7. Consumption'!$G37:L37)-'8. SOH &amp; Pipeline'!K37))))))</f>
        <v>0</v>
      </c>
      <c r="K37" s="335">
        <f>(IF(K$8="Y",0,
MAX(0,'7. Consumption'!BF37-(J210+'8. SOH &amp; Pipeline'!L147-'7. Consumption'!N37+MIN(0,(SUM('7. Consumption'!$G37:M37)-'8. SOH &amp; Pipeline'!L37))))))</f>
        <v>0</v>
      </c>
      <c r="L37" s="335">
        <f>(IF(L$8="Y",0,
MAX(0,'7. Consumption'!BG37-(K210+'8. SOH &amp; Pipeline'!M147-'7. Consumption'!O37+MIN(0,(SUM('7. Consumption'!$G37:N37)-'8. SOH &amp; Pipeline'!M37))))))</f>
        <v>0</v>
      </c>
      <c r="M37" s="335">
        <f>(IF(M$8="Y",0,
MAX(0,'7. Consumption'!BH37-(L210+'8. SOH &amp; Pipeline'!N147-'7. Consumption'!P37+MIN(0,(SUM('7. Consumption'!$G37:O37)-'8. SOH &amp; Pipeline'!N37))))))</f>
        <v>0</v>
      </c>
      <c r="N37" s="335">
        <f>(IF(N$8="Y",0,
MAX(0,'7. Consumption'!BI37-(M210+'8. SOH &amp; Pipeline'!O147-'7. Consumption'!Q37+MIN(0,(SUM('7. Consumption'!$G37:P37)-'8. SOH &amp; Pipeline'!O37))))))</f>
        <v>0</v>
      </c>
      <c r="O37" s="335">
        <f>(IF(O$8="Y",0,
MAX(0,'7. Consumption'!BJ37-(N210+'8. SOH &amp; Pipeline'!P147-'7. Consumption'!R37+MIN(0,(SUM('7. Consumption'!$G37:Q37)-'8. SOH &amp; Pipeline'!P37))))))</f>
        <v>0</v>
      </c>
      <c r="P37" s="335">
        <f>(IF(P$8="Y",0,
MAX(0,'7. Consumption'!BK37-(O210+'8. SOH &amp; Pipeline'!Q147-'7. Consumption'!S37+MIN(0,(SUM('7. Consumption'!$G37:R37)-'8. SOH &amp; Pipeline'!Q37))))))</f>
        <v>0</v>
      </c>
      <c r="Q37" s="335">
        <f>(IF(Q$8="Y",0,
MAX(0,'7. Consumption'!BL37-(P210+'8. SOH &amp; Pipeline'!R147-'7. Consumption'!T37+MIN(0,(SUM('7. Consumption'!$G37:S37)-'8. SOH &amp; Pipeline'!R37))))))</f>
        <v>0</v>
      </c>
      <c r="R37" s="335">
        <f>(IF(R$8="Y",0,
MAX(0,'7. Consumption'!BM37-(Q210+'8. SOH &amp; Pipeline'!S147-'7. Consumption'!U37+MIN(0,(SUM('7. Consumption'!$G37:T37)-'8. SOH &amp; Pipeline'!S37))))))</f>
        <v>0</v>
      </c>
      <c r="S37" s="335">
        <f>(IF(S$8="Y",0,
MAX(0,'7. Consumption'!BN37-(R210+'8. SOH &amp; Pipeline'!T147-'7. Consumption'!V37+MIN(0,(SUM('7. Consumption'!$G37:U37)-'8. SOH &amp; Pipeline'!T37))))))</f>
        <v>0</v>
      </c>
      <c r="T37" s="335">
        <f>(IF(T$8="Y",0,
MAX(0,'7. Consumption'!BO37-(S210+'8. SOH &amp; Pipeline'!U147-'7. Consumption'!W37+MIN(0,(SUM('7. Consumption'!$G37:V37)-'8. SOH &amp; Pipeline'!U37))))))</f>
        <v>0</v>
      </c>
      <c r="U37" s="335">
        <f>(IF(U$8="Y",0,
MAX(0,'7. Consumption'!BP37-(T210+'8. SOH &amp; Pipeline'!V147-'7. Consumption'!X37+MIN(0,(SUM('7. Consumption'!$G37:W37)-'8. SOH &amp; Pipeline'!V37))))))</f>
        <v>0</v>
      </c>
      <c r="V37" s="335">
        <f>(IF(V$8="Y",0,
MAX(0,'7. Consumption'!BQ37-(U210+'8. SOH &amp; Pipeline'!W147-'7. Consumption'!Y37+MIN(0,(SUM('7. Consumption'!$G37:X37)-'8. SOH &amp; Pipeline'!W37))))))</f>
        <v>0</v>
      </c>
      <c r="W37" s="335">
        <f>(IF(W$8="Y",0,
MAX(0,'7. Consumption'!BR37-(V210+'8. SOH &amp; Pipeline'!X147-'7. Consumption'!Z37+MIN(0,(SUM('7. Consumption'!$G37:Y37)-'8. SOH &amp; Pipeline'!X37))))))</f>
        <v>0</v>
      </c>
      <c r="X37" s="335">
        <f>(IF(X$8="Y",0,
MAX(0,'7. Consumption'!BS37-(W210+'8. SOH &amp; Pipeline'!Y147-'7. Consumption'!AA37+MIN(0,(SUM('7. Consumption'!$G37:Z37)-'8. SOH &amp; Pipeline'!Y37))))))</f>
        <v>0</v>
      </c>
      <c r="Y37" s="335">
        <f>(IF(Y$8="Y",0,
MAX(0,'7. Consumption'!BT37-(X210+'8. SOH &amp; Pipeline'!Z147-'7. Consumption'!AB37+MIN(0,(SUM('7. Consumption'!$G37:AA37)-'8. SOH &amp; Pipeline'!Z37))))))</f>
        <v>0</v>
      </c>
      <c r="Z37" s="335">
        <f>(IF(Z$8="Y",0,
MAX(0,'7. Consumption'!BU37-(Y210+'8. SOH &amp; Pipeline'!AA147-'7. Consumption'!AC37+MIN(0,(SUM('7. Consumption'!$G37:AB37)-'8. SOH &amp; Pipeline'!AA37))))))</f>
        <v>0</v>
      </c>
      <c r="AA37" s="335">
        <f>(IF(AA$8="Y",0,
MAX(0,'7. Consumption'!BV37-(Z210+'8. SOH &amp; Pipeline'!AB147-'7. Consumption'!AD37+MIN(0,(SUM('7. Consumption'!$G37:AC37)-'8. SOH &amp; Pipeline'!AB37))))))</f>
        <v>0</v>
      </c>
      <c r="AB37" s="335">
        <f>(IF(AB$8="Y",0,
MAX(0,'7. Consumption'!BW37-(AA210+'8. SOH &amp; Pipeline'!AC147-'7. Consumption'!AE37+MIN(0,(SUM('7. Consumption'!$G37:AD37)-'8. SOH &amp; Pipeline'!AC37))))))</f>
        <v>0</v>
      </c>
      <c r="AC37" s="335">
        <f>(IF(AC$8="Y",0,
MAX(0,'7. Consumption'!BX37-(AB210+'8. SOH &amp; Pipeline'!AD147-'7. Consumption'!AF37+MIN(0,(SUM('7. Consumption'!$G37:AE37)-'8. SOH &amp; Pipeline'!AD37))))))</f>
        <v>0</v>
      </c>
      <c r="AD37" s="335">
        <f>(IF(AD$8="Y",0,
MAX(0,'7. Consumption'!BY37-(AC210+'8. SOH &amp; Pipeline'!AE147-'7. Consumption'!AG37+MIN(0,(SUM('7. Consumption'!$G37:AF37)-'8. SOH &amp; Pipeline'!AE37))))))</f>
        <v>0</v>
      </c>
      <c r="AE37" s="335">
        <f>(IF(AE$8="Y",0,
MAX(0,'7. Consumption'!BZ37-(AD210+'8. SOH &amp; Pipeline'!AF147-'7. Consumption'!AH37+MIN(0,(SUM('7. Consumption'!$G37:AG37)-'8. SOH &amp; Pipeline'!AF37))))))</f>
        <v>0</v>
      </c>
      <c r="AF37" s="335">
        <f>(IF(AF$8="Y",0,
MAX(0,'7. Consumption'!CA37-(AE210+'8. SOH &amp; Pipeline'!AG147-'7. Consumption'!AI37+MIN(0,(SUM('7. Consumption'!$G37:AH37)-'8. SOH &amp; Pipeline'!AG37))))))</f>
        <v>0</v>
      </c>
      <c r="AG37" s="335">
        <f>(IF(AG$8="Y",0,
MAX(0,'7. Consumption'!CB37-(AF210+'8. SOH &amp; Pipeline'!AH147-'7. Consumption'!AJ37+MIN(0,(SUM('7. Consumption'!$G37:AI37)-'8. SOH &amp; Pipeline'!AH37))))))</f>
        <v>0</v>
      </c>
      <c r="AH37" s="335">
        <f>(IF(AH$8="Y",0,
MAX(0,'7. Consumption'!CC37-(AG210+'8. SOH &amp; Pipeline'!AI147-'7. Consumption'!AK37+MIN(0,(SUM('7. Consumption'!$G37:AJ37)-'8. SOH &amp; Pipeline'!AI37))))))</f>
        <v>0</v>
      </c>
      <c r="AI37" s="335">
        <f>(IF(AI$8="Y",0,
MAX(0,'7. Consumption'!CD37-(AH210+'8. SOH &amp; Pipeline'!AJ147-'7. Consumption'!AL37+MIN(0,(SUM('7. Consumption'!$G37:AK37)-'8. SOH &amp; Pipeline'!AJ37))))))</f>
        <v>0</v>
      </c>
      <c r="AJ37" s="335">
        <f>(IF(AJ$8="Y",0,
MAX(0,'7. Consumption'!CE37-(AI210+'8. SOH &amp; Pipeline'!AK147-'7. Consumption'!AM37+MIN(0,(SUM('7. Consumption'!$G37:AL37)-'8. SOH &amp; Pipeline'!AK37))))))</f>
        <v>0</v>
      </c>
      <c r="AK37" s="335">
        <f>(IF(AK$8="Y",0,
MAX(0,'7. Consumption'!CF37-(AJ210+'8. SOH &amp; Pipeline'!AL147-'7. Consumption'!AN37+MIN(0,(SUM('7. Consumption'!$G37:AM37)-'8. SOH &amp; Pipeline'!AL37))))))</f>
        <v>0</v>
      </c>
      <c r="AL37" s="335">
        <f>(IF(AL$8="Y",0,
MAX(0,'7. Consumption'!CG37-(AK210+'8. SOH &amp; Pipeline'!AM147-'7. Consumption'!AO37+MIN(0,(SUM('7. Consumption'!$G37:AN37)-'8. SOH &amp; Pipeline'!AM37))))))</f>
        <v>0</v>
      </c>
      <c r="AM37" s="335">
        <f>(IF(AM$8="Y",0,
MAX(0,'7. Consumption'!CH37-(AL210+'8. SOH &amp; Pipeline'!AN147-'7. Consumption'!AP37+MIN(0,(SUM('7. Consumption'!$G37:AO37)-'8. SOH &amp; Pipeline'!AN37))))))</f>
        <v>0</v>
      </c>
      <c r="AN37" s="335">
        <f>(IF(AN$8="Y",0,
MAX(0,'7. Consumption'!CI37-(AM210+'8. SOH &amp; Pipeline'!AO147-'7. Consumption'!AQ37+MIN(0,(SUM('7. Consumption'!$G37:AP37)-'8. SOH &amp; Pipeline'!AO37))))))</f>
        <v>0</v>
      </c>
    </row>
    <row r="38" spans="2:40" x14ac:dyDescent="0.3">
      <c r="B38" s="257"/>
      <c r="C38" s="257" t="str">
        <f>'7. Consumption'!C38</f>
        <v>EFV 200 - caps</v>
      </c>
      <c r="E38" s="335">
        <f>(IF(E$8="Y",0,
MAX(0,'7. Consumption'!AZ38-(D211+'8. SOH &amp; Pipeline'!F148-'7. Consumption'!H38+MIN(0,(SUM('7. Consumption'!$G38:G38)-'8. SOH &amp; Pipeline'!F38))))))</f>
        <v>0</v>
      </c>
      <c r="F38" s="335">
        <f>(IF(F$8="Y",0,
MAX(0,'7. Consumption'!BA38-(E211+'8. SOH &amp; Pipeline'!G148-'7. Consumption'!I38+MIN(0,(SUM('7. Consumption'!$G38:H38)-'8. SOH &amp; Pipeline'!G38))))))</f>
        <v>0</v>
      </c>
      <c r="G38" s="335">
        <f>(IF(G$8="Y",0,
MAX(0,'7. Consumption'!BB38-(F211+'8. SOH &amp; Pipeline'!H148-'7. Consumption'!J38+MIN(0,(SUM('7. Consumption'!$G38:I38)-'8. SOH &amp; Pipeline'!H38))))))</f>
        <v>0</v>
      </c>
      <c r="H38" s="335">
        <f>(IF(H$8="Y",0,
MAX(0,'7. Consumption'!BC38-(G211+'8. SOH &amp; Pipeline'!I148-'7. Consumption'!K38+MIN(0,(SUM('7. Consumption'!$G38:J38)-'8. SOH &amp; Pipeline'!I38))))))</f>
        <v>0</v>
      </c>
      <c r="I38" s="335">
        <f>(IF(I$8="Y",0,
MAX(0,'7. Consumption'!BD38-(H211+'8. SOH &amp; Pipeline'!J148-'7. Consumption'!L38+MIN(0,(SUM('7. Consumption'!$G38:K38)-'8. SOH &amp; Pipeline'!J38))))))</f>
        <v>0</v>
      </c>
      <c r="J38" s="335">
        <f>(IF(J$8="Y",0,
MAX(0,'7. Consumption'!BE38-(I211+'8. SOH &amp; Pipeline'!K148-'7. Consumption'!M38+MIN(0,(SUM('7. Consumption'!$G38:L38)-'8. SOH &amp; Pipeline'!K38))))))</f>
        <v>0</v>
      </c>
      <c r="K38" s="335">
        <f>(IF(K$8="Y",0,
MAX(0,'7. Consumption'!BF38-(J211+'8. SOH &amp; Pipeline'!L148-'7. Consumption'!N38+MIN(0,(SUM('7. Consumption'!$G38:M38)-'8. SOH &amp; Pipeline'!L38))))))</f>
        <v>0</v>
      </c>
      <c r="L38" s="335">
        <f>(IF(L$8="Y",0,
MAX(0,'7. Consumption'!BG38-(K211+'8. SOH &amp; Pipeline'!M148-'7. Consumption'!O38+MIN(0,(SUM('7. Consumption'!$G38:N38)-'8. SOH &amp; Pipeline'!M38))))))</f>
        <v>0</v>
      </c>
      <c r="M38" s="335">
        <f>(IF(M$8="Y",0,
MAX(0,'7. Consumption'!BH38-(L211+'8. SOH &amp; Pipeline'!N148-'7. Consumption'!P38+MIN(0,(SUM('7. Consumption'!$G38:O38)-'8. SOH &amp; Pipeline'!N38))))))</f>
        <v>0</v>
      </c>
      <c r="N38" s="335">
        <f>(IF(N$8="Y",0,
MAX(0,'7. Consumption'!BI38-(M211+'8. SOH &amp; Pipeline'!O148-'7. Consumption'!Q38+MIN(0,(SUM('7. Consumption'!$G38:P38)-'8. SOH &amp; Pipeline'!O38))))))</f>
        <v>0</v>
      </c>
      <c r="O38" s="335">
        <f>(IF(O$8="Y",0,
MAX(0,'7. Consumption'!BJ38-(N211+'8. SOH &amp; Pipeline'!P148-'7. Consumption'!R38+MIN(0,(SUM('7. Consumption'!$G38:Q38)-'8. SOH &amp; Pipeline'!P38))))))</f>
        <v>0</v>
      </c>
      <c r="P38" s="335">
        <f>(IF(P$8="Y",0,
MAX(0,'7. Consumption'!BK38-(O211+'8. SOH &amp; Pipeline'!Q148-'7. Consumption'!S38+MIN(0,(SUM('7. Consumption'!$G38:R38)-'8. SOH &amp; Pipeline'!Q38))))))</f>
        <v>0</v>
      </c>
      <c r="Q38" s="335">
        <f>(IF(Q$8="Y",0,
MAX(0,'7. Consumption'!BL38-(P211+'8. SOH &amp; Pipeline'!R148-'7. Consumption'!T38+MIN(0,(SUM('7. Consumption'!$G38:S38)-'8. SOH &amp; Pipeline'!R38))))))</f>
        <v>0</v>
      </c>
      <c r="R38" s="335">
        <f>(IF(R$8="Y",0,
MAX(0,'7. Consumption'!BM38-(Q211+'8. SOH &amp; Pipeline'!S148-'7. Consumption'!U38+MIN(0,(SUM('7. Consumption'!$G38:T38)-'8. SOH &amp; Pipeline'!S38))))))</f>
        <v>0</v>
      </c>
      <c r="S38" s="335">
        <f>(IF(S$8="Y",0,
MAX(0,'7. Consumption'!BN38-(R211+'8. SOH &amp; Pipeline'!T148-'7. Consumption'!V38+MIN(0,(SUM('7. Consumption'!$G38:U38)-'8. SOH &amp; Pipeline'!T38))))))</f>
        <v>0</v>
      </c>
      <c r="T38" s="335">
        <f>(IF(T$8="Y",0,
MAX(0,'7. Consumption'!BO38-(S211+'8. SOH &amp; Pipeline'!U148-'7. Consumption'!W38+MIN(0,(SUM('7. Consumption'!$G38:V38)-'8. SOH &amp; Pipeline'!U38))))))</f>
        <v>0</v>
      </c>
      <c r="U38" s="335">
        <f>(IF(U$8="Y",0,
MAX(0,'7. Consumption'!BP38-(T211+'8. SOH &amp; Pipeline'!V148-'7. Consumption'!X38+MIN(0,(SUM('7. Consumption'!$G38:W38)-'8. SOH &amp; Pipeline'!V38))))))</f>
        <v>0</v>
      </c>
      <c r="V38" s="335">
        <f>(IF(V$8="Y",0,
MAX(0,'7. Consumption'!BQ38-(U211+'8. SOH &amp; Pipeline'!W148-'7. Consumption'!Y38+MIN(0,(SUM('7. Consumption'!$G38:X38)-'8. SOH &amp; Pipeline'!W38))))))</f>
        <v>0</v>
      </c>
      <c r="W38" s="335">
        <f>(IF(W$8="Y",0,
MAX(0,'7. Consumption'!BR38-(V211+'8. SOH &amp; Pipeline'!X148-'7. Consumption'!Z38+MIN(0,(SUM('7. Consumption'!$G38:Y38)-'8. SOH &amp; Pipeline'!X38))))))</f>
        <v>0</v>
      </c>
      <c r="X38" s="335">
        <f>(IF(X$8="Y",0,
MAX(0,'7. Consumption'!BS38-(W211+'8. SOH &amp; Pipeline'!Y148-'7. Consumption'!AA38+MIN(0,(SUM('7. Consumption'!$G38:Z38)-'8. SOH &amp; Pipeline'!Y38))))))</f>
        <v>0</v>
      </c>
      <c r="Y38" s="335">
        <f>(IF(Y$8="Y",0,
MAX(0,'7. Consumption'!BT38-(X211+'8. SOH &amp; Pipeline'!Z148-'7. Consumption'!AB38+MIN(0,(SUM('7. Consumption'!$G38:AA38)-'8. SOH &amp; Pipeline'!Z38))))))</f>
        <v>0</v>
      </c>
      <c r="Z38" s="335">
        <f>(IF(Z$8="Y",0,
MAX(0,'7. Consumption'!BU38-(Y211+'8. SOH &amp; Pipeline'!AA148-'7. Consumption'!AC38+MIN(0,(SUM('7. Consumption'!$G38:AB38)-'8. SOH &amp; Pipeline'!AA38))))))</f>
        <v>0</v>
      </c>
      <c r="AA38" s="335">
        <f>(IF(AA$8="Y",0,
MAX(0,'7. Consumption'!BV38-(Z211+'8. SOH &amp; Pipeline'!AB148-'7. Consumption'!AD38+MIN(0,(SUM('7. Consumption'!$G38:AC38)-'8. SOH &amp; Pipeline'!AB38))))))</f>
        <v>0</v>
      </c>
      <c r="AB38" s="335">
        <f>(IF(AB$8="Y",0,
MAX(0,'7. Consumption'!BW38-(AA211+'8. SOH &amp; Pipeline'!AC148-'7. Consumption'!AE38+MIN(0,(SUM('7. Consumption'!$G38:AD38)-'8. SOH &amp; Pipeline'!AC38))))))</f>
        <v>0</v>
      </c>
      <c r="AC38" s="335">
        <f>(IF(AC$8="Y",0,
MAX(0,'7. Consumption'!BX38-(AB211+'8. SOH &amp; Pipeline'!AD148-'7. Consumption'!AF38+MIN(0,(SUM('7. Consumption'!$G38:AE38)-'8. SOH &amp; Pipeline'!AD38))))))</f>
        <v>0</v>
      </c>
      <c r="AD38" s="335">
        <f>(IF(AD$8="Y",0,
MAX(0,'7. Consumption'!BY38-(AC211+'8. SOH &amp; Pipeline'!AE148-'7. Consumption'!AG38+MIN(0,(SUM('7. Consumption'!$G38:AF38)-'8. SOH &amp; Pipeline'!AE38))))))</f>
        <v>0</v>
      </c>
      <c r="AE38" s="335">
        <f>(IF(AE$8="Y",0,
MAX(0,'7. Consumption'!BZ38-(AD211+'8. SOH &amp; Pipeline'!AF148-'7. Consumption'!AH38+MIN(0,(SUM('7. Consumption'!$G38:AG38)-'8. SOH &amp; Pipeline'!AF38))))))</f>
        <v>0</v>
      </c>
      <c r="AF38" s="335">
        <f>(IF(AF$8="Y",0,
MAX(0,'7. Consumption'!CA38-(AE211+'8. SOH &amp; Pipeline'!AG148-'7. Consumption'!AI38+MIN(0,(SUM('7. Consumption'!$G38:AH38)-'8. SOH &amp; Pipeline'!AG38))))))</f>
        <v>0</v>
      </c>
      <c r="AG38" s="335">
        <f>(IF(AG$8="Y",0,
MAX(0,'7. Consumption'!CB38-(AF211+'8. SOH &amp; Pipeline'!AH148-'7. Consumption'!AJ38+MIN(0,(SUM('7. Consumption'!$G38:AI38)-'8. SOH &amp; Pipeline'!AH38))))))</f>
        <v>0</v>
      </c>
      <c r="AH38" s="335">
        <f>(IF(AH$8="Y",0,
MAX(0,'7. Consumption'!CC38-(AG211+'8. SOH &amp; Pipeline'!AI148-'7. Consumption'!AK38+MIN(0,(SUM('7. Consumption'!$G38:AJ38)-'8. SOH &amp; Pipeline'!AI38))))))</f>
        <v>0</v>
      </c>
      <c r="AI38" s="335">
        <f>(IF(AI$8="Y",0,
MAX(0,'7. Consumption'!CD38-(AH211+'8. SOH &amp; Pipeline'!AJ148-'7. Consumption'!AL38+MIN(0,(SUM('7. Consumption'!$G38:AK38)-'8. SOH &amp; Pipeline'!AJ38))))))</f>
        <v>0</v>
      </c>
      <c r="AJ38" s="335">
        <f>(IF(AJ$8="Y",0,
MAX(0,'7. Consumption'!CE38-(AI211+'8. SOH &amp; Pipeline'!AK148-'7. Consumption'!AM38+MIN(0,(SUM('7. Consumption'!$G38:AL38)-'8. SOH &amp; Pipeline'!AK38))))))</f>
        <v>0</v>
      </c>
      <c r="AK38" s="335">
        <f>(IF(AK$8="Y",0,
MAX(0,'7. Consumption'!CF38-(AJ211+'8. SOH &amp; Pipeline'!AL148-'7. Consumption'!AN38+MIN(0,(SUM('7. Consumption'!$G38:AM38)-'8. SOH &amp; Pipeline'!AL38))))))</f>
        <v>0</v>
      </c>
      <c r="AL38" s="335">
        <f>(IF(AL$8="Y",0,
MAX(0,'7. Consumption'!CG38-(AK211+'8. SOH &amp; Pipeline'!AM148-'7. Consumption'!AO38+MIN(0,(SUM('7. Consumption'!$G38:AN38)-'8. SOH &amp; Pipeline'!AM38))))))</f>
        <v>0</v>
      </c>
      <c r="AM38" s="335">
        <f>(IF(AM$8="Y",0,
MAX(0,'7. Consumption'!CH38-(AL211+'8. SOH &amp; Pipeline'!AN148-'7. Consumption'!AP38+MIN(0,(SUM('7. Consumption'!$G38:AO38)-'8. SOH &amp; Pipeline'!AN38))))))</f>
        <v>0</v>
      </c>
      <c r="AN38" s="335">
        <f>(IF(AN$8="Y",0,
MAX(0,'7. Consumption'!CI38-(AM211+'8. SOH &amp; Pipeline'!AO148-'7. Consumption'!AQ38+MIN(0,(SUM('7. Consumption'!$G38:AP38)-'8. SOH &amp; Pipeline'!AO38))))))</f>
        <v>0</v>
      </c>
    </row>
    <row r="39" spans="2:40" x14ac:dyDescent="0.3">
      <c r="B39" s="257"/>
      <c r="C39" s="257" t="str">
        <f>'7. Consumption'!C39</f>
        <v>EFV 200 - tab</v>
      </c>
      <c r="E39" s="335">
        <f>(IF(E$8="Y",0,
MAX(0,'7. Consumption'!AZ39-(D212+'8. SOH &amp; Pipeline'!F149-'7. Consumption'!H39+MIN(0,(SUM('7. Consumption'!$G39:G39)-'8. SOH &amp; Pipeline'!F39))))))</f>
        <v>0</v>
      </c>
      <c r="F39" s="335">
        <f>(IF(F$8="Y",0,
MAX(0,'7. Consumption'!BA39-(E212+'8. SOH &amp; Pipeline'!G149-'7. Consumption'!I39+MIN(0,(SUM('7. Consumption'!$G39:H39)-'8. SOH &amp; Pipeline'!G39))))))</f>
        <v>0</v>
      </c>
      <c r="G39" s="335">
        <f>(IF(G$8="Y",0,
MAX(0,'7. Consumption'!BB39-(F212+'8. SOH &amp; Pipeline'!H149-'7. Consumption'!J39+MIN(0,(SUM('7. Consumption'!$G39:I39)-'8. SOH &amp; Pipeline'!H39))))))</f>
        <v>0</v>
      </c>
      <c r="H39" s="335">
        <f>(IF(H$8="Y",0,
MAX(0,'7. Consumption'!BC39-(G212+'8. SOH &amp; Pipeline'!I149-'7. Consumption'!K39+MIN(0,(SUM('7. Consumption'!$G39:J39)-'8. SOH &amp; Pipeline'!I39))))))</f>
        <v>0</v>
      </c>
      <c r="I39" s="335">
        <f>(IF(I$8="Y",0,
MAX(0,'7. Consumption'!BD39-(H212+'8. SOH &amp; Pipeline'!J149-'7. Consumption'!L39+MIN(0,(SUM('7. Consumption'!$G39:K39)-'8. SOH &amp; Pipeline'!J39))))))</f>
        <v>0</v>
      </c>
      <c r="J39" s="335">
        <f>(IF(J$8="Y",0,
MAX(0,'7. Consumption'!BE39-(I212+'8. SOH &amp; Pipeline'!K149-'7. Consumption'!M39+MIN(0,(SUM('7. Consumption'!$G39:L39)-'8. SOH &amp; Pipeline'!K39))))))</f>
        <v>0</v>
      </c>
      <c r="K39" s="335">
        <f>(IF(K$8="Y",0,
MAX(0,'7. Consumption'!BF39-(J212+'8. SOH &amp; Pipeline'!L149-'7. Consumption'!N39+MIN(0,(SUM('7. Consumption'!$G39:M39)-'8. SOH &amp; Pipeline'!L39))))))</f>
        <v>0</v>
      </c>
      <c r="L39" s="335">
        <f>(IF(L$8="Y",0,
MAX(0,'7. Consumption'!BG39-(K212+'8. SOH &amp; Pipeline'!M149-'7. Consumption'!O39+MIN(0,(SUM('7. Consumption'!$G39:N39)-'8. SOH &amp; Pipeline'!M39))))))</f>
        <v>0</v>
      </c>
      <c r="M39" s="335">
        <f>(IF(M$8="Y",0,
MAX(0,'7. Consumption'!BH39-(L212+'8. SOH &amp; Pipeline'!N149-'7. Consumption'!P39+MIN(0,(SUM('7. Consumption'!$G39:O39)-'8. SOH &amp; Pipeline'!N39))))))</f>
        <v>0</v>
      </c>
      <c r="N39" s="335">
        <f>(IF(N$8="Y",0,
MAX(0,'7. Consumption'!BI39-(M212+'8. SOH &amp; Pipeline'!O149-'7. Consumption'!Q39+MIN(0,(SUM('7. Consumption'!$G39:P39)-'8. SOH &amp; Pipeline'!O39))))))</f>
        <v>0</v>
      </c>
      <c r="O39" s="335">
        <f>(IF(O$8="Y",0,
MAX(0,'7. Consumption'!BJ39-(N212+'8. SOH &amp; Pipeline'!P149-'7. Consumption'!R39+MIN(0,(SUM('7. Consumption'!$G39:Q39)-'8. SOH &amp; Pipeline'!P39))))))</f>
        <v>0</v>
      </c>
      <c r="P39" s="335">
        <f>(IF(P$8="Y",0,
MAX(0,'7. Consumption'!BK39-(O212+'8. SOH &amp; Pipeline'!Q149-'7. Consumption'!S39+MIN(0,(SUM('7. Consumption'!$G39:R39)-'8. SOH &amp; Pipeline'!Q39))))))</f>
        <v>0</v>
      </c>
      <c r="Q39" s="335">
        <f>(IF(Q$8="Y",0,
MAX(0,'7. Consumption'!BL39-(P212+'8. SOH &amp; Pipeline'!R149-'7. Consumption'!T39+MIN(0,(SUM('7. Consumption'!$G39:S39)-'8. SOH &amp; Pipeline'!R39))))))</f>
        <v>0</v>
      </c>
      <c r="R39" s="335">
        <f>(IF(R$8="Y",0,
MAX(0,'7. Consumption'!BM39-(Q212+'8. SOH &amp; Pipeline'!S149-'7. Consumption'!U39+MIN(0,(SUM('7. Consumption'!$G39:T39)-'8. SOH &amp; Pipeline'!S39))))))</f>
        <v>0</v>
      </c>
      <c r="S39" s="335">
        <f>(IF(S$8="Y",0,
MAX(0,'7. Consumption'!BN39-(R212+'8. SOH &amp; Pipeline'!T149-'7. Consumption'!V39+MIN(0,(SUM('7. Consumption'!$G39:U39)-'8. SOH &amp; Pipeline'!T39))))))</f>
        <v>0</v>
      </c>
      <c r="T39" s="335">
        <f>(IF(T$8="Y",0,
MAX(0,'7. Consumption'!BO39-(S212+'8. SOH &amp; Pipeline'!U149-'7. Consumption'!W39+MIN(0,(SUM('7. Consumption'!$G39:V39)-'8. SOH &amp; Pipeline'!U39))))))</f>
        <v>0</v>
      </c>
      <c r="U39" s="335">
        <f>(IF(U$8="Y",0,
MAX(0,'7. Consumption'!BP39-(T212+'8. SOH &amp; Pipeline'!V149-'7. Consumption'!X39+MIN(0,(SUM('7. Consumption'!$G39:W39)-'8. SOH &amp; Pipeline'!V39))))))</f>
        <v>0</v>
      </c>
      <c r="V39" s="335">
        <f>(IF(V$8="Y",0,
MAX(0,'7. Consumption'!BQ39-(U212+'8. SOH &amp; Pipeline'!W149-'7. Consumption'!Y39+MIN(0,(SUM('7. Consumption'!$G39:X39)-'8. SOH &amp; Pipeline'!W39))))))</f>
        <v>0</v>
      </c>
      <c r="W39" s="335">
        <f>(IF(W$8="Y",0,
MAX(0,'7. Consumption'!BR39-(V212+'8. SOH &amp; Pipeline'!X149-'7. Consumption'!Z39+MIN(0,(SUM('7. Consumption'!$G39:Y39)-'8. SOH &amp; Pipeline'!X39))))))</f>
        <v>0</v>
      </c>
      <c r="X39" s="335">
        <f>(IF(X$8="Y",0,
MAX(0,'7. Consumption'!BS39-(W212+'8. SOH &amp; Pipeline'!Y149-'7. Consumption'!AA39+MIN(0,(SUM('7. Consumption'!$G39:Z39)-'8. SOH &amp; Pipeline'!Y39))))))</f>
        <v>0</v>
      </c>
      <c r="Y39" s="335">
        <f>(IF(Y$8="Y",0,
MAX(0,'7. Consumption'!BT39-(X212+'8. SOH &amp; Pipeline'!Z149-'7. Consumption'!AB39+MIN(0,(SUM('7. Consumption'!$G39:AA39)-'8. SOH &amp; Pipeline'!Z39))))))</f>
        <v>0</v>
      </c>
      <c r="Z39" s="335">
        <f>(IF(Z$8="Y",0,
MAX(0,'7. Consumption'!BU39-(Y212+'8. SOH &amp; Pipeline'!AA149-'7. Consumption'!AC39+MIN(0,(SUM('7. Consumption'!$G39:AB39)-'8. SOH &amp; Pipeline'!AA39))))))</f>
        <v>0</v>
      </c>
      <c r="AA39" s="335">
        <f>(IF(AA$8="Y",0,
MAX(0,'7. Consumption'!BV39-(Z212+'8. SOH &amp; Pipeline'!AB149-'7. Consumption'!AD39+MIN(0,(SUM('7. Consumption'!$G39:AC39)-'8. SOH &amp; Pipeline'!AB39))))))</f>
        <v>0</v>
      </c>
      <c r="AB39" s="335">
        <f>(IF(AB$8="Y",0,
MAX(0,'7. Consumption'!BW39-(AA212+'8. SOH &amp; Pipeline'!AC149-'7. Consumption'!AE39+MIN(0,(SUM('7. Consumption'!$G39:AD39)-'8. SOH &amp; Pipeline'!AC39))))))</f>
        <v>0</v>
      </c>
      <c r="AC39" s="335">
        <f>(IF(AC$8="Y",0,
MAX(0,'7. Consumption'!BX39-(AB212+'8. SOH &amp; Pipeline'!AD149-'7. Consumption'!AF39+MIN(0,(SUM('7. Consumption'!$G39:AE39)-'8. SOH &amp; Pipeline'!AD39))))))</f>
        <v>0</v>
      </c>
      <c r="AD39" s="335">
        <f>(IF(AD$8="Y",0,
MAX(0,'7. Consumption'!BY39-(AC212+'8. SOH &amp; Pipeline'!AE149-'7. Consumption'!AG39+MIN(0,(SUM('7. Consumption'!$G39:AF39)-'8. SOH &amp; Pipeline'!AE39))))))</f>
        <v>0</v>
      </c>
      <c r="AE39" s="335">
        <f>(IF(AE$8="Y",0,
MAX(0,'7. Consumption'!BZ39-(AD212+'8. SOH &amp; Pipeline'!AF149-'7. Consumption'!AH39+MIN(0,(SUM('7. Consumption'!$G39:AG39)-'8. SOH &amp; Pipeline'!AF39))))))</f>
        <v>0</v>
      </c>
      <c r="AF39" s="335">
        <f>(IF(AF$8="Y",0,
MAX(0,'7. Consumption'!CA39-(AE212+'8. SOH &amp; Pipeline'!AG149-'7. Consumption'!AI39+MIN(0,(SUM('7. Consumption'!$G39:AH39)-'8. SOH &amp; Pipeline'!AG39))))))</f>
        <v>0</v>
      </c>
      <c r="AG39" s="335">
        <f>(IF(AG$8="Y",0,
MAX(0,'7. Consumption'!CB39-(AF212+'8. SOH &amp; Pipeline'!AH149-'7. Consumption'!AJ39+MIN(0,(SUM('7. Consumption'!$G39:AI39)-'8. SOH &amp; Pipeline'!AH39))))))</f>
        <v>0</v>
      </c>
      <c r="AH39" s="335">
        <f>(IF(AH$8="Y",0,
MAX(0,'7. Consumption'!CC39-(AG212+'8. SOH &amp; Pipeline'!AI149-'7. Consumption'!AK39+MIN(0,(SUM('7. Consumption'!$G39:AJ39)-'8. SOH &amp; Pipeline'!AI39))))))</f>
        <v>0</v>
      </c>
      <c r="AI39" s="335">
        <f>(IF(AI$8="Y",0,
MAX(0,'7. Consumption'!CD39-(AH212+'8. SOH &amp; Pipeline'!AJ149-'7. Consumption'!AL39+MIN(0,(SUM('7. Consumption'!$G39:AK39)-'8. SOH &amp; Pipeline'!AJ39))))))</f>
        <v>0</v>
      </c>
      <c r="AJ39" s="335">
        <f>(IF(AJ$8="Y",0,
MAX(0,'7. Consumption'!CE39-(AI212+'8. SOH &amp; Pipeline'!AK149-'7. Consumption'!AM39+MIN(0,(SUM('7. Consumption'!$G39:AL39)-'8. SOH &amp; Pipeline'!AK39))))))</f>
        <v>0</v>
      </c>
      <c r="AK39" s="335">
        <f>(IF(AK$8="Y",0,
MAX(0,'7. Consumption'!CF39-(AJ212+'8. SOH &amp; Pipeline'!AL149-'7. Consumption'!AN39+MIN(0,(SUM('7. Consumption'!$G39:AM39)-'8. SOH &amp; Pipeline'!AL39))))))</f>
        <v>0</v>
      </c>
      <c r="AL39" s="335">
        <f>(IF(AL$8="Y",0,
MAX(0,'7. Consumption'!CG39-(AK212+'8. SOH &amp; Pipeline'!AM149-'7. Consumption'!AO39+MIN(0,(SUM('7. Consumption'!$G39:AN39)-'8. SOH &amp; Pipeline'!AM39))))))</f>
        <v>0</v>
      </c>
      <c r="AM39" s="335">
        <f>(IF(AM$8="Y",0,
MAX(0,'7. Consumption'!CH39-(AL212+'8. SOH &amp; Pipeline'!AN149-'7. Consumption'!AP39+MIN(0,(SUM('7. Consumption'!$G39:AO39)-'8. SOH &amp; Pipeline'!AN39))))))</f>
        <v>0</v>
      </c>
      <c r="AN39" s="335">
        <f>(IF(AN$8="Y",0,
MAX(0,'7. Consumption'!CI39-(AM212+'8. SOH &amp; Pipeline'!AO149-'7. Consumption'!AQ39+MIN(0,(SUM('7. Consumption'!$G39:AP39)-'8. SOH &amp; Pipeline'!AO39))))))</f>
        <v>0</v>
      </c>
    </row>
    <row r="40" spans="2:40" x14ac:dyDescent="0.3">
      <c r="B40" s="257"/>
      <c r="C40" s="257" t="str">
        <f>'7. Consumption'!C40</f>
        <v>EFV 200 - tab - scored</v>
      </c>
      <c r="E40" s="335">
        <f>(IF(E$8="Y",0,
MAX(0,'7. Consumption'!AZ40-(D213+'8. SOH &amp; Pipeline'!F150-'7. Consumption'!H40+MIN(0,(SUM('7. Consumption'!$G40:G40)-'8. SOH &amp; Pipeline'!F40))))))</f>
        <v>0</v>
      </c>
      <c r="F40" s="335">
        <f>(IF(F$8="Y",0,
MAX(0,'7. Consumption'!BA40-(E213+'8. SOH &amp; Pipeline'!G150-'7. Consumption'!I40+MIN(0,(SUM('7. Consumption'!$G40:H40)-'8. SOH &amp; Pipeline'!G40))))))</f>
        <v>0</v>
      </c>
      <c r="G40" s="335">
        <f>(IF(G$8="Y",0,
MAX(0,'7. Consumption'!BB40-(F213+'8. SOH &amp; Pipeline'!H150-'7. Consumption'!J40+MIN(0,(SUM('7. Consumption'!$G40:I40)-'8. SOH &amp; Pipeline'!H40))))))</f>
        <v>0</v>
      </c>
      <c r="H40" s="335">
        <f>(IF(H$8="Y",0,
MAX(0,'7. Consumption'!BC40-(G213+'8. SOH &amp; Pipeline'!I150-'7. Consumption'!K40+MIN(0,(SUM('7. Consumption'!$G40:J40)-'8. SOH &amp; Pipeline'!I40))))))</f>
        <v>0</v>
      </c>
      <c r="I40" s="335">
        <f>(IF(I$8="Y",0,
MAX(0,'7. Consumption'!BD40-(H213+'8. SOH &amp; Pipeline'!J150-'7. Consumption'!L40+MIN(0,(SUM('7. Consumption'!$G40:K40)-'8. SOH &amp; Pipeline'!J40))))))</f>
        <v>0</v>
      </c>
      <c r="J40" s="335">
        <f>(IF(J$8="Y",0,
MAX(0,'7. Consumption'!BE40-(I213+'8. SOH &amp; Pipeline'!K150-'7. Consumption'!M40+MIN(0,(SUM('7. Consumption'!$G40:L40)-'8. SOH &amp; Pipeline'!K40))))))</f>
        <v>0</v>
      </c>
      <c r="K40" s="335">
        <f>(IF(K$8="Y",0,
MAX(0,'7. Consumption'!BF40-(J213+'8. SOH &amp; Pipeline'!L150-'7. Consumption'!N40+MIN(0,(SUM('7. Consumption'!$G40:M40)-'8. SOH &amp; Pipeline'!L40))))))</f>
        <v>0</v>
      </c>
      <c r="L40" s="335">
        <f>(IF(L$8="Y",0,
MAX(0,'7. Consumption'!BG40-(K213+'8. SOH &amp; Pipeline'!M150-'7. Consumption'!O40+MIN(0,(SUM('7. Consumption'!$G40:N40)-'8. SOH &amp; Pipeline'!M40))))))</f>
        <v>0</v>
      </c>
      <c r="M40" s="335">
        <f>(IF(M$8="Y",0,
MAX(0,'7. Consumption'!BH40-(L213+'8. SOH &amp; Pipeline'!N150-'7. Consumption'!P40+MIN(0,(SUM('7. Consumption'!$G40:O40)-'8. SOH &amp; Pipeline'!N40))))))</f>
        <v>0</v>
      </c>
      <c r="N40" s="335">
        <f>(IF(N$8="Y",0,
MAX(0,'7. Consumption'!BI40-(M213+'8. SOH &amp; Pipeline'!O150-'7. Consumption'!Q40+MIN(0,(SUM('7. Consumption'!$G40:P40)-'8. SOH &amp; Pipeline'!O40))))))</f>
        <v>0</v>
      </c>
      <c r="O40" s="335">
        <f>(IF(O$8="Y",0,
MAX(0,'7. Consumption'!BJ40-(N213+'8. SOH &amp; Pipeline'!P150-'7. Consumption'!R40+MIN(0,(SUM('7. Consumption'!$G40:Q40)-'8. SOH &amp; Pipeline'!P40))))))</f>
        <v>0</v>
      </c>
      <c r="P40" s="335">
        <f>(IF(P$8="Y",0,
MAX(0,'7. Consumption'!BK40-(O213+'8. SOH &amp; Pipeline'!Q150-'7. Consumption'!S40+MIN(0,(SUM('7. Consumption'!$G40:R40)-'8. SOH &amp; Pipeline'!Q40))))))</f>
        <v>0</v>
      </c>
      <c r="Q40" s="335">
        <f>(IF(Q$8="Y",0,
MAX(0,'7. Consumption'!BL40-(P213+'8. SOH &amp; Pipeline'!R150-'7. Consumption'!T40+MIN(0,(SUM('7. Consumption'!$G40:S40)-'8. SOH &amp; Pipeline'!R40))))))</f>
        <v>0</v>
      </c>
      <c r="R40" s="335">
        <f>(IF(R$8="Y",0,
MAX(0,'7. Consumption'!BM40-(Q213+'8. SOH &amp; Pipeline'!S150-'7. Consumption'!U40+MIN(0,(SUM('7. Consumption'!$G40:T40)-'8. SOH &amp; Pipeline'!S40))))))</f>
        <v>0</v>
      </c>
      <c r="S40" s="335">
        <f>(IF(S$8="Y",0,
MAX(0,'7. Consumption'!BN40-(R213+'8. SOH &amp; Pipeline'!T150-'7. Consumption'!V40+MIN(0,(SUM('7. Consumption'!$G40:U40)-'8. SOH &amp; Pipeline'!T40))))))</f>
        <v>0</v>
      </c>
      <c r="T40" s="335">
        <f>(IF(T$8="Y",0,
MAX(0,'7. Consumption'!BO40-(S213+'8. SOH &amp; Pipeline'!U150-'7. Consumption'!W40+MIN(0,(SUM('7. Consumption'!$G40:V40)-'8. SOH &amp; Pipeline'!U40))))))</f>
        <v>0</v>
      </c>
      <c r="U40" s="335">
        <f>(IF(U$8="Y",0,
MAX(0,'7. Consumption'!BP40-(T213+'8. SOH &amp; Pipeline'!V150-'7. Consumption'!X40+MIN(0,(SUM('7. Consumption'!$G40:W40)-'8. SOH &amp; Pipeline'!V40))))))</f>
        <v>0</v>
      </c>
      <c r="V40" s="335">
        <f>(IF(V$8="Y",0,
MAX(0,'7. Consumption'!BQ40-(U213+'8. SOH &amp; Pipeline'!W150-'7. Consumption'!Y40+MIN(0,(SUM('7. Consumption'!$G40:X40)-'8. SOH &amp; Pipeline'!W40))))))</f>
        <v>0</v>
      </c>
      <c r="W40" s="335">
        <f>(IF(W$8="Y",0,
MAX(0,'7. Consumption'!BR40-(V213+'8. SOH &amp; Pipeline'!X150-'7. Consumption'!Z40+MIN(0,(SUM('7. Consumption'!$G40:Y40)-'8. SOH &amp; Pipeline'!X40))))))</f>
        <v>0</v>
      </c>
      <c r="X40" s="335">
        <f>(IF(X$8="Y",0,
MAX(0,'7. Consumption'!BS40-(W213+'8. SOH &amp; Pipeline'!Y150-'7. Consumption'!AA40+MIN(0,(SUM('7. Consumption'!$G40:Z40)-'8. SOH &amp; Pipeline'!Y40))))))</f>
        <v>0</v>
      </c>
      <c r="Y40" s="335">
        <f>(IF(Y$8="Y",0,
MAX(0,'7. Consumption'!BT40-(X213+'8. SOH &amp; Pipeline'!Z150-'7. Consumption'!AB40+MIN(0,(SUM('7. Consumption'!$G40:AA40)-'8. SOH &amp; Pipeline'!Z40))))))</f>
        <v>0</v>
      </c>
      <c r="Z40" s="335">
        <f>(IF(Z$8="Y",0,
MAX(0,'7. Consumption'!BU40-(Y213+'8. SOH &amp; Pipeline'!AA150-'7. Consumption'!AC40+MIN(0,(SUM('7. Consumption'!$G40:AB40)-'8. SOH &amp; Pipeline'!AA40))))))</f>
        <v>0</v>
      </c>
      <c r="AA40" s="335">
        <f>(IF(AA$8="Y",0,
MAX(0,'7. Consumption'!BV40-(Z213+'8. SOH &amp; Pipeline'!AB150-'7. Consumption'!AD40+MIN(0,(SUM('7. Consumption'!$G40:AC40)-'8. SOH &amp; Pipeline'!AB40))))))</f>
        <v>0</v>
      </c>
      <c r="AB40" s="335">
        <f>(IF(AB$8="Y",0,
MAX(0,'7. Consumption'!BW40-(AA213+'8. SOH &amp; Pipeline'!AC150-'7. Consumption'!AE40+MIN(0,(SUM('7. Consumption'!$G40:AD40)-'8. SOH &amp; Pipeline'!AC40))))))</f>
        <v>0</v>
      </c>
      <c r="AC40" s="335">
        <f>(IF(AC$8="Y",0,
MAX(0,'7. Consumption'!BX40-(AB213+'8. SOH &amp; Pipeline'!AD150-'7. Consumption'!AF40+MIN(0,(SUM('7. Consumption'!$G40:AE40)-'8. SOH &amp; Pipeline'!AD40))))))</f>
        <v>0</v>
      </c>
      <c r="AD40" s="335">
        <f>(IF(AD$8="Y",0,
MAX(0,'7. Consumption'!BY40-(AC213+'8. SOH &amp; Pipeline'!AE150-'7. Consumption'!AG40+MIN(0,(SUM('7. Consumption'!$G40:AF40)-'8. SOH &amp; Pipeline'!AE40))))))</f>
        <v>0</v>
      </c>
      <c r="AE40" s="335">
        <f>(IF(AE$8="Y",0,
MAX(0,'7. Consumption'!BZ40-(AD213+'8. SOH &amp; Pipeline'!AF150-'7. Consumption'!AH40+MIN(0,(SUM('7. Consumption'!$G40:AG40)-'8. SOH &amp; Pipeline'!AF40))))))</f>
        <v>0</v>
      </c>
      <c r="AF40" s="335">
        <f>(IF(AF$8="Y",0,
MAX(0,'7. Consumption'!CA40-(AE213+'8. SOH &amp; Pipeline'!AG150-'7. Consumption'!AI40+MIN(0,(SUM('7. Consumption'!$G40:AH40)-'8. SOH &amp; Pipeline'!AG40))))))</f>
        <v>0</v>
      </c>
      <c r="AG40" s="335">
        <f>(IF(AG$8="Y",0,
MAX(0,'7. Consumption'!CB40-(AF213+'8. SOH &amp; Pipeline'!AH150-'7. Consumption'!AJ40+MIN(0,(SUM('7. Consumption'!$G40:AI40)-'8. SOH &amp; Pipeline'!AH40))))))</f>
        <v>0</v>
      </c>
      <c r="AH40" s="335">
        <f>(IF(AH$8="Y",0,
MAX(0,'7. Consumption'!CC40-(AG213+'8. SOH &amp; Pipeline'!AI150-'7. Consumption'!AK40+MIN(0,(SUM('7. Consumption'!$G40:AJ40)-'8. SOH &amp; Pipeline'!AI40))))))</f>
        <v>0</v>
      </c>
      <c r="AI40" s="335">
        <f>(IF(AI$8="Y",0,
MAX(0,'7. Consumption'!CD40-(AH213+'8. SOH &amp; Pipeline'!AJ150-'7. Consumption'!AL40+MIN(0,(SUM('7. Consumption'!$G40:AK40)-'8. SOH &amp; Pipeline'!AJ40))))))</f>
        <v>0</v>
      </c>
      <c r="AJ40" s="335">
        <f>(IF(AJ$8="Y",0,
MAX(0,'7. Consumption'!CE40-(AI213+'8. SOH &amp; Pipeline'!AK150-'7. Consumption'!AM40+MIN(0,(SUM('7. Consumption'!$G40:AL40)-'8. SOH &amp; Pipeline'!AK40))))))</f>
        <v>0</v>
      </c>
      <c r="AK40" s="335">
        <f>(IF(AK$8="Y",0,
MAX(0,'7. Consumption'!CF40-(AJ213+'8. SOH &amp; Pipeline'!AL150-'7. Consumption'!AN40+MIN(0,(SUM('7. Consumption'!$G40:AM40)-'8. SOH &amp; Pipeline'!AL40))))))</f>
        <v>0</v>
      </c>
      <c r="AL40" s="335">
        <f>(IF(AL$8="Y",0,
MAX(0,'7. Consumption'!CG40-(AK213+'8. SOH &amp; Pipeline'!AM150-'7. Consumption'!AO40+MIN(0,(SUM('7. Consumption'!$G40:AN40)-'8. SOH &amp; Pipeline'!AM40))))))</f>
        <v>0</v>
      </c>
      <c r="AM40" s="335">
        <f>(IF(AM$8="Y",0,
MAX(0,'7. Consumption'!CH40-(AL213+'8. SOH &amp; Pipeline'!AN150-'7. Consumption'!AP40+MIN(0,(SUM('7. Consumption'!$G40:AO40)-'8. SOH &amp; Pipeline'!AN40))))))</f>
        <v>0</v>
      </c>
      <c r="AN40" s="335">
        <f>(IF(AN$8="Y",0,
MAX(0,'7. Consumption'!CI40-(AM213+'8. SOH &amp; Pipeline'!AO150-'7. Consumption'!AQ40+MIN(0,(SUM('7. Consumption'!$G40:AP40)-'8. SOH &amp; Pipeline'!AO40))))))</f>
        <v>0</v>
      </c>
    </row>
    <row r="41" spans="2:40" x14ac:dyDescent="0.3">
      <c r="B41" s="257"/>
      <c r="C41" s="257" t="str">
        <f>'7. Consumption'!C41</f>
        <v>EFV 50 - caps</v>
      </c>
      <c r="E41" s="335">
        <f>(IF(E$8="Y",0,
MAX(0,'7. Consumption'!AZ41-(D214+'8. SOH &amp; Pipeline'!F151-'7. Consumption'!H41+MIN(0,(SUM('7. Consumption'!$G41:G41)-'8. SOH &amp; Pipeline'!F41))))))</f>
        <v>0</v>
      </c>
      <c r="F41" s="335">
        <f>(IF(F$8="Y",0,
MAX(0,'7. Consumption'!BA41-(E214+'8. SOH &amp; Pipeline'!G151-'7. Consumption'!I41+MIN(0,(SUM('7. Consumption'!$G41:H41)-'8. SOH &amp; Pipeline'!G41))))))</f>
        <v>0</v>
      </c>
      <c r="G41" s="335">
        <f>(IF(G$8="Y",0,
MAX(0,'7. Consumption'!BB41-(F214+'8. SOH &amp; Pipeline'!H151-'7. Consumption'!J41+MIN(0,(SUM('7. Consumption'!$G41:I41)-'8. SOH &amp; Pipeline'!H41))))))</f>
        <v>0</v>
      </c>
      <c r="H41" s="335">
        <f>(IF(H$8="Y",0,
MAX(0,'7. Consumption'!BC41-(G214+'8. SOH &amp; Pipeline'!I151-'7. Consumption'!K41+MIN(0,(SUM('7. Consumption'!$G41:J41)-'8. SOH &amp; Pipeline'!I41))))))</f>
        <v>0</v>
      </c>
      <c r="I41" s="335">
        <f>(IF(I$8="Y",0,
MAX(0,'7. Consumption'!BD41-(H214+'8. SOH &amp; Pipeline'!J151-'7. Consumption'!L41+MIN(0,(SUM('7. Consumption'!$G41:K41)-'8. SOH &amp; Pipeline'!J41))))))</f>
        <v>0</v>
      </c>
      <c r="J41" s="335">
        <f>(IF(J$8="Y",0,
MAX(0,'7. Consumption'!BE41-(I214+'8. SOH &amp; Pipeline'!K151-'7. Consumption'!M41+MIN(0,(SUM('7. Consumption'!$G41:L41)-'8. SOH &amp; Pipeline'!K41))))))</f>
        <v>0</v>
      </c>
      <c r="K41" s="335">
        <f>(IF(K$8="Y",0,
MAX(0,'7. Consumption'!BF41-(J214+'8. SOH &amp; Pipeline'!L151-'7. Consumption'!N41+MIN(0,(SUM('7. Consumption'!$G41:M41)-'8. SOH &amp; Pipeline'!L41))))))</f>
        <v>0</v>
      </c>
      <c r="L41" s="335">
        <f>(IF(L$8="Y",0,
MAX(0,'7. Consumption'!BG41-(K214+'8. SOH &amp; Pipeline'!M151-'7. Consumption'!O41+MIN(0,(SUM('7. Consumption'!$G41:N41)-'8. SOH &amp; Pipeline'!M41))))))</f>
        <v>0</v>
      </c>
      <c r="M41" s="335">
        <f>(IF(M$8="Y",0,
MAX(0,'7. Consumption'!BH41-(L214+'8. SOH &amp; Pipeline'!N151-'7. Consumption'!P41+MIN(0,(SUM('7. Consumption'!$G41:O41)-'8. SOH &amp; Pipeline'!N41))))))</f>
        <v>0</v>
      </c>
      <c r="N41" s="335">
        <f>(IF(N$8="Y",0,
MAX(0,'7. Consumption'!BI41-(M214+'8. SOH &amp; Pipeline'!O151-'7. Consumption'!Q41+MIN(0,(SUM('7. Consumption'!$G41:P41)-'8. SOH &amp; Pipeline'!O41))))))</f>
        <v>0</v>
      </c>
      <c r="O41" s="335">
        <f>(IF(O$8="Y",0,
MAX(0,'7. Consumption'!BJ41-(N214+'8. SOH &amp; Pipeline'!P151-'7. Consumption'!R41+MIN(0,(SUM('7. Consumption'!$G41:Q41)-'8. SOH &amp; Pipeline'!P41))))))</f>
        <v>0</v>
      </c>
      <c r="P41" s="335">
        <f>(IF(P$8="Y",0,
MAX(0,'7. Consumption'!BK41-(O214+'8. SOH &amp; Pipeline'!Q151-'7. Consumption'!S41+MIN(0,(SUM('7. Consumption'!$G41:R41)-'8. SOH &amp; Pipeline'!Q41))))))</f>
        <v>0</v>
      </c>
      <c r="Q41" s="335">
        <f>(IF(Q$8="Y",0,
MAX(0,'7. Consumption'!BL41-(P214+'8. SOH &amp; Pipeline'!R151-'7. Consumption'!T41+MIN(0,(SUM('7. Consumption'!$G41:S41)-'8. SOH &amp; Pipeline'!R41))))))</f>
        <v>0</v>
      </c>
      <c r="R41" s="335">
        <f>(IF(R$8="Y",0,
MAX(0,'7. Consumption'!BM41-(Q214+'8. SOH &amp; Pipeline'!S151-'7. Consumption'!U41+MIN(0,(SUM('7. Consumption'!$G41:T41)-'8. SOH &amp; Pipeline'!S41))))))</f>
        <v>0</v>
      </c>
      <c r="S41" s="335">
        <f>(IF(S$8="Y",0,
MAX(0,'7. Consumption'!BN41-(R214+'8. SOH &amp; Pipeline'!T151-'7. Consumption'!V41+MIN(0,(SUM('7. Consumption'!$G41:U41)-'8. SOH &amp; Pipeline'!T41))))))</f>
        <v>0</v>
      </c>
      <c r="T41" s="335">
        <f>(IF(T$8="Y",0,
MAX(0,'7. Consumption'!BO41-(S214+'8. SOH &amp; Pipeline'!U151-'7. Consumption'!W41+MIN(0,(SUM('7. Consumption'!$G41:V41)-'8. SOH &amp; Pipeline'!U41))))))</f>
        <v>0</v>
      </c>
      <c r="U41" s="335">
        <f>(IF(U$8="Y",0,
MAX(0,'7. Consumption'!BP41-(T214+'8. SOH &amp; Pipeline'!V151-'7. Consumption'!X41+MIN(0,(SUM('7. Consumption'!$G41:W41)-'8. SOH &amp; Pipeline'!V41))))))</f>
        <v>0</v>
      </c>
      <c r="V41" s="335">
        <f>(IF(V$8="Y",0,
MAX(0,'7. Consumption'!BQ41-(U214+'8. SOH &amp; Pipeline'!W151-'7. Consumption'!Y41+MIN(0,(SUM('7. Consumption'!$G41:X41)-'8. SOH &amp; Pipeline'!W41))))))</f>
        <v>0</v>
      </c>
      <c r="W41" s="335">
        <f>(IF(W$8="Y",0,
MAX(0,'7. Consumption'!BR41-(V214+'8. SOH &amp; Pipeline'!X151-'7. Consumption'!Z41+MIN(0,(SUM('7. Consumption'!$G41:Y41)-'8. SOH &amp; Pipeline'!X41))))))</f>
        <v>0</v>
      </c>
      <c r="X41" s="335">
        <f>(IF(X$8="Y",0,
MAX(0,'7. Consumption'!BS41-(W214+'8. SOH &amp; Pipeline'!Y151-'7. Consumption'!AA41+MIN(0,(SUM('7. Consumption'!$G41:Z41)-'8. SOH &amp; Pipeline'!Y41))))))</f>
        <v>0</v>
      </c>
      <c r="Y41" s="335">
        <f>(IF(Y$8="Y",0,
MAX(0,'7. Consumption'!BT41-(X214+'8. SOH &amp; Pipeline'!Z151-'7. Consumption'!AB41+MIN(0,(SUM('7. Consumption'!$G41:AA41)-'8. SOH &amp; Pipeline'!Z41))))))</f>
        <v>0</v>
      </c>
      <c r="Z41" s="335">
        <f>(IF(Z$8="Y",0,
MAX(0,'7. Consumption'!BU41-(Y214+'8. SOH &amp; Pipeline'!AA151-'7. Consumption'!AC41+MIN(0,(SUM('7. Consumption'!$G41:AB41)-'8. SOH &amp; Pipeline'!AA41))))))</f>
        <v>0</v>
      </c>
      <c r="AA41" s="335">
        <f>(IF(AA$8="Y",0,
MAX(0,'7. Consumption'!BV41-(Z214+'8. SOH &amp; Pipeline'!AB151-'7. Consumption'!AD41+MIN(0,(SUM('7. Consumption'!$G41:AC41)-'8. SOH &amp; Pipeline'!AB41))))))</f>
        <v>0</v>
      </c>
      <c r="AB41" s="335">
        <f>(IF(AB$8="Y",0,
MAX(0,'7. Consumption'!BW41-(AA214+'8. SOH &amp; Pipeline'!AC151-'7. Consumption'!AE41+MIN(0,(SUM('7. Consumption'!$G41:AD41)-'8. SOH &amp; Pipeline'!AC41))))))</f>
        <v>0</v>
      </c>
      <c r="AC41" s="335">
        <f>(IF(AC$8="Y",0,
MAX(0,'7. Consumption'!BX41-(AB214+'8. SOH &amp; Pipeline'!AD151-'7. Consumption'!AF41+MIN(0,(SUM('7. Consumption'!$G41:AE41)-'8. SOH &amp; Pipeline'!AD41))))))</f>
        <v>0</v>
      </c>
      <c r="AD41" s="335">
        <f>(IF(AD$8="Y",0,
MAX(0,'7. Consumption'!BY41-(AC214+'8. SOH &amp; Pipeline'!AE151-'7. Consumption'!AG41+MIN(0,(SUM('7. Consumption'!$G41:AF41)-'8. SOH &amp; Pipeline'!AE41))))))</f>
        <v>0</v>
      </c>
      <c r="AE41" s="335">
        <f>(IF(AE$8="Y",0,
MAX(0,'7. Consumption'!BZ41-(AD214+'8. SOH &amp; Pipeline'!AF151-'7. Consumption'!AH41+MIN(0,(SUM('7. Consumption'!$G41:AG41)-'8. SOH &amp; Pipeline'!AF41))))))</f>
        <v>0</v>
      </c>
      <c r="AF41" s="335">
        <f>(IF(AF$8="Y",0,
MAX(0,'7. Consumption'!CA41-(AE214+'8. SOH &amp; Pipeline'!AG151-'7. Consumption'!AI41+MIN(0,(SUM('7. Consumption'!$G41:AH41)-'8. SOH &amp; Pipeline'!AG41))))))</f>
        <v>0</v>
      </c>
      <c r="AG41" s="335">
        <f>(IF(AG$8="Y",0,
MAX(0,'7. Consumption'!CB41-(AF214+'8. SOH &amp; Pipeline'!AH151-'7. Consumption'!AJ41+MIN(0,(SUM('7. Consumption'!$G41:AI41)-'8. SOH &amp; Pipeline'!AH41))))))</f>
        <v>0</v>
      </c>
      <c r="AH41" s="335">
        <f>(IF(AH$8="Y",0,
MAX(0,'7. Consumption'!CC41-(AG214+'8. SOH &amp; Pipeline'!AI151-'7. Consumption'!AK41+MIN(0,(SUM('7. Consumption'!$G41:AJ41)-'8. SOH &amp; Pipeline'!AI41))))))</f>
        <v>0</v>
      </c>
      <c r="AI41" s="335">
        <f>(IF(AI$8="Y",0,
MAX(0,'7. Consumption'!CD41-(AH214+'8. SOH &amp; Pipeline'!AJ151-'7. Consumption'!AL41+MIN(0,(SUM('7. Consumption'!$G41:AK41)-'8. SOH &amp; Pipeline'!AJ41))))))</f>
        <v>0</v>
      </c>
      <c r="AJ41" s="335">
        <f>(IF(AJ$8="Y",0,
MAX(0,'7. Consumption'!CE41-(AI214+'8. SOH &amp; Pipeline'!AK151-'7. Consumption'!AM41+MIN(0,(SUM('7. Consumption'!$G41:AL41)-'8. SOH &amp; Pipeline'!AK41))))))</f>
        <v>0</v>
      </c>
      <c r="AK41" s="335">
        <f>(IF(AK$8="Y",0,
MAX(0,'7. Consumption'!CF41-(AJ214+'8. SOH &amp; Pipeline'!AL151-'7. Consumption'!AN41+MIN(0,(SUM('7. Consumption'!$G41:AM41)-'8. SOH &amp; Pipeline'!AL41))))))</f>
        <v>0</v>
      </c>
      <c r="AL41" s="335">
        <f>(IF(AL$8="Y",0,
MAX(0,'7. Consumption'!CG41-(AK214+'8. SOH &amp; Pipeline'!AM151-'7. Consumption'!AO41+MIN(0,(SUM('7. Consumption'!$G41:AN41)-'8. SOH &amp; Pipeline'!AM41))))))</f>
        <v>0</v>
      </c>
      <c r="AM41" s="335">
        <f>(IF(AM$8="Y",0,
MAX(0,'7. Consumption'!CH41-(AL214+'8. SOH &amp; Pipeline'!AN151-'7. Consumption'!AP41+MIN(0,(SUM('7. Consumption'!$G41:AO41)-'8. SOH &amp; Pipeline'!AN41))))))</f>
        <v>0</v>
      </c>
      <c r="AN41" s="335">
        <f>(IF(AN$8="Y",0,
MAX(0,'7. Consumption'!CI41-(AM214+'8. SOH &amp; Pipeline'!AO151-'7. Consumption'!AQ41+MIN(0,(SUM('7. Consumption'!$G41:AP41)-'8. SOH &amp; Pipeline'!AO41))))))</f>
        <v>0</v>
      </c>
    </row>
    <row r="42" spans="2:40" x14ac:dyDescent="0.3">
      <c r="B42" s="257"/>
      <c r="C42" s="257" t="str">
        <f>'7. Consumption'!C42</f>
        <v>EFV 50 - tab</v>
      </c>
      <c r="E42" s="335">
        <f>(IF(E$8="Y",0,
MAX(0,'7. Consumption'!AZ42-(D215+'8. SOH &amp; Pipeline'!F152-'7. Consumption'!H42+MIN(0,(SUM('7. Consumption'!$G42:G42)-'8. SOH &amp; Pipeline'!F42))))))</f>
        <v>0</v>
      </c>
      <c r="F42" s="335">
        <f>(IF(F$8="Y",0,
MAX(0,'7. Consumption'!BA42-(E215+'8. SOH &amp; Pipeline'!G152-'7. Consumption'!I42+MIN(0,(SUM('7. Consumption'!$G42:H42)-'8. SOH &amp; Pipeline'!G42))))))</f>
        <v>0</v>
      </c>
      <c r="G42" s="335">
        <f>(IF(G$8="Y",0,
MAX(0,'7. Consumption'!BB42-(F215+'8. SOH &amp; Pipeline'!H152-'7. Consumption'!J42+MIN(0,(SUM('7. Consumption'!$G42:I42)-'8. SOH &amp; Pipeline'!H42))))))</f>
        <v>0</v>
      </c>
      <c r="H42" s="335">
        <f>(IF(H$8="Y",0,
MAX(0,'7. Consumption'!BC42-(G215+'8. SOH &amp; Pipeline'!I152-'7. Consumption'!K42+MIN(0,(SUM('7. Consumption'!$G42:J42)-'8. SOH &amp; Pipeline'!I42))))))</f>
        <v>0</v>
      </c>
      <c r="I42" s="335">
        <f>(IF(I$8="Y",0,
MAX(0,'7. Consumption'!BD42-(H215+'8. SOH &amp; Pipeline'!J152-'7. Consumption'!L42+MIN(0,(SUM('7. Consumption'!$G42:K42)-'8. SOH &amp; Pipeline'!J42))))))</f>
        <v>0</v>
      </c>
      <c r="J42" s="335">
        <f>(IF(J$8="Y",0,
MAX(0,'7. Consumption'!BE42-(I215+'8. SOH &amp; Pipeline'!K152-'7. Consumption'!M42+MIN(0,(SUM('7. Consumption'!$G42:L42)-'8. SOH &amp; Pipeline'!K42))))))</f>
        <v>0</v>
      </c>
      <c r="K42" s="335">
        <f>(IF(K$8="Y",0,
MAX(0,'7. Consumption'!BF42-(J215+'8. SOH &amp; Pipeline'!L152-'7. Consumption'!N42+MIN(0,(SUM('7. Consumption'!$G42:M42)-'8. SOH &amp; Pipeline'!L42))))))</f>
        <v>0</v>
      </c>
      <c r="L42" s="335">
        <f>(IF(L$8="Y",0,
MAX(0,'7. Consumption'!BG42-(K215+'8. SOH &amp; Pipeline'!M152-'7. Consumption'!O42+MIN(0,(SUM('7. Consumption'!$G42:N42)-'8. SOH &amp; Pipeline'!M42))))))</f>
        <v>0</v>
      </c>
      <c r="M42" s="335">
        <f>(IF(M$8="Y",0,
MAX(0,'7. Consumption'!BH42-(L215+'8. SOH &amp; Pipeline'!N152-'7. Consumption'!P42+MIN(0,(SUM('7. Consumption'!$G42:O42)-'8. SOH &amp; Pipeline'!N42))))))</f>
        <v>0</v>
      </c>
      <c r="N42" s="335">
        <f>(IF(N$8="Y",0,
MAX(0,'7. Consumption'!BI42-(M215+'8. SOH &amp; Pipeline'!O152-'7. Consumption'!Q42+MIN(0,(SUM('7. Consumption'!$G42:P42)-'8. SOH &amp; Pipeline'!O42))))))</f>
        <v>0</v>
      </c>
      <c r="O42" s="335">
        <f>(IF(O$8="Y",0,
MAX(0,'7. Consumption'!BJ42-(N215+'8. SOH &amp; Pipeline'!P152-'7. Consumption'!R42+MIN(0,(SUM('7. Consumption'!$G42:Q42)-'8. SOH &amp; Pipeline'!P42))))))</f>
        <v>0</v>
      </c>
      <c r="P42" s="335">
        <f>(IF(P$8="Y",0,
MAX(0,'7. Consumption'!BK42-(O215+'8. SOH &amp; Pipeline'!Q152-'7. Consumption'!S42+MIN(0,(SUM('7. Consumption'!$G42:R42)-'8. SOH &amp; Pipeline'!Q42))))))</f>
        <v>0</v>
      </c>
      <c r="Q42" s="335">
        <f>(IF(Q$8="Y",0,
MAX(0,'7. Consumption'!BL42-(P215+'8. SOH &amp; Pipeline'!R152-'7. Consumption'!T42+MIN(0,(SUM('7. Consumption'!$G42:S42)-'8. SOH &amp; Pipeline'!R42))))))</f>
        <v>0</v>
      </c>
      <c r="R42" s="335">
        <f>(IF(R$8="Y",0,
MAX(0,'7. Consumption'!BM42-(Q215+'8. SOH &amp; Pipeline'!S152-'7. Consumption'!U42+MIN(0,(SUM('7. Consumption'!$G42:T42)-'8. SOH &amp; Pipeline'!S42))))))</f>
        <v>0</v>
      </c>
      <c r="S42" s="335">
        <f>(IF(S$8="Y",0,
MAX(0,'7. Consumption'!BN42-(R215+'8. SOH &amp; Pipeline'!T152-'7. Consumption'!V42+MIN(0,(SUM('7. Consumption'!$G42:U42)-'8. SOH &amp; Pipeline'!T42))))))</f>
        <v>0</v>
      </c>
      <c r="T42" s="335">
        <f>(IF(T$8="Y",0,
MAX(0,'7. Consumption'!BO42-(S215+'8. SOH &amp; Pipeline'!U152-'7. Consumption'!W42+MIN(0,(SUM('7. Consumption'!$G42:V42)-'8. SOH &amp; Pipeline'!U42))))))</f>
        <v>0</v>
      </c>
      <c r="U42" s="335">
        <f>(IF(U$8="Y",0,
MAX(0,'7. Consumption'!BP42-(T215+'8. SOH &amp; Pipeline'!V152-'7. Consumption'!X42+MIN(0,(SUM('7. Consumption'!$G42:W42)-'8. SOH &amp; Pipeline'!V42))))))</f>
        <v>0</v>
      </c>
      <c r="V42" s="335">
        <f>(IF(V$8="Y",0,
MAX(0,'7. Consumption'!BQ42-(U215+'8. SOH &amp; Pipeline'!W152-'7. Consumption'!Y42+MIN(0,(SUM('7. Consumption'!$G42:X42)-'8. SOH &amp; Pipeline'!W42))))))</f>
        <v>0</v>
      </c>
      <c r="W42" s="335">
        <f>(IF(W$8="Y",0,
MAX(0,'7. Consumption'!BR42-(V215+'8. SOH &amp; Pipeline'!X152-'7. Consumption'!Z42+MIN(0,(SUM('7. Consumption'!$G42:Y42)-'8. SOH &amp; Pipeline'!X42))))))</f>
        <v>0</v>
      </c>
      <c r="X42" s="335">
        <f>(IF(X$8="Y",0,
MAX(0,'7. Consumption'!BS42-(W215+'8. SOH &amp; Pipeline'!Y152-'7. Consumption'!AA42+MIN(0,(SUM('7. Consumption'!$G42:Z42)-'8. SOH &amp; Pipeline'!Y42))))))</f>
        <v>0</v>
      </c>
      <c r="Y42" s="335">
        <f>(IF(Y$8="Y",0,
MAX(0,'7. Consumption'!BT42-(X215+'8. SOH &amp; Pipeline'!Z152-'7. Consumption'!AB42+MIN(0,(SUM('7. Consumption'!$G42:AA42)-'8. SOH &amp; Pipeline'!Z42))))))</f>
        <v>0</v>
      </c>
      <c r="Z42" s="335">
        <f>(IF(Z$8="Y",0,
MAX(0,'7. Consumption'!BU42-(Y215+'8. SOH &amp; Pipeline'!AA152-'7. Consumption'!AC42+MIN(0,(SUM('7. Consumption'!$G42:AB42)-'8. SOH &amp; Pipeline'!AA42))))))</f>
        <v>0</v>
      </c>
      <c r="AA42" s="335">
        <f>(IF(AA$8="Y",0,
MAX(0,'7. Consumption'!BV42-(Z215+'8. SOH &amp; Pipeline'!AB152-'7. Consumption'!AD42+MIN(0,(SUM('7. Consumption'!$G42:AC42)-'8. SOH &amp; Pipeline'!AB42))))))</f>
        <v>0</v>
      </c>
      <c r="AB42" s="335">
        <f>(IF(AB$8="Y",0,
MAX(0,'7. Consumption'!BW42-(AA215+'8. SOH &amp; Pipeline'!AC152-'7. Consumption'!AE42+MIN(0,(SUM('7. Consumption'!$G42:AD42)-'8. SOH &amp; Pipeline'!AC42))))))</f>
        <v>0</v>
      </c>
      <c r="AC42" s="335">
        <f>(IF(AC$8="Y",0,
MAX(0,'7. Consumption'!BX42-(AB215+'8. SOH &amp; Pipeline'!AD152-'7. Consumption'!AF42+MIN(0,(SUM('7. Consumption'!$G42:AE42)-'8. SOH &amp; Pipeline'!AD42))))))</f>
        <v>0</v>
      </c>
      <c r="AD42" s="335">
        <f>(IF(AD$8="Y",0,
MAX(0,'7. Consumption'!BY42-(AC215+'8. SOH &amp; Pipeline'!AE152-'7. Consumption'!AG42+MIN(0,(SUM('7. Consumption'!$G42:AF42)-'8. SOH &amp; Pipeline'!AE42))))))</f>
        <v>0</v>
      </c>
      <c r="AE42" s="335">
        <f>(IF(AE$8="Y",0,
MAX(0,'7. Consumption'!BZ42-(AD215+'8. SOH &amp; Pipeline'!AF152-'7. Consumption'!AH42+MIN(0,(SUM('7. Consumption'!$G42:AG42)-'8. SOH &amp; Pipeline'!AF42))))))</f>
        <v>0</v>
      </c>
      <c r="AF42" s="335">
        <f>(IF(AF$8="Y",0,
MAX(0,'7. Consumption'!CA42-(AE215+'8. SOH &amp; Pipeline'!AG152-'7. Consumption'!AI42+MIN(0,(SUM('7. Consumption'!$G42:AH42)-'8. SOH &amp; Pipeline'!AG42))))))</f>
        <v>0</v>
      </c>
      <c r="AG42" s="335">
        <f>(IF(AG$8="Y",0,
MAX(0,'7. Consumption'!CB42-(AF215+'8. SOH &amp; Pipeline'!AH152-'7. Consumption'!AJ42+MIN(0,(SUM('7. Consumption'!$G42:AI42)-'8. SOH &amp; Pipeline'!AH42))))))</f>
        <v>0</v>
      </c>
      <c r="AH42" s="335">
        <f>(IF(AH$8="Y",0,
MAX(0,'7. Consumption'!CC42-(AG215+'8. SOH &amp; Pipeline'!AI152-'7. Consumption'!AK42+MIN(0,(SUM('7. Consumption'!$G42:AJ42)-'8. SOH &amp; Pipeline'!AI42))))))</f>
        <v>0</v>
      </c>
      <c r="AI42" s="335">
        <f>(IF(AI$8="Y",0,
MAX(0,'7. Consumption'!CD42-(AH215+'8. SOH &amp; Pipeline'!AJ152-'7. Consumption'!AL42+MIN(0,(SUM('7. Consumption'!$G42:AK42)-'8. SOH &amp; Pipeline'!AJ42))))))</f>
        <v>0</v>
      </c>
      <c r="AJ42" s="335">
        <f>(IF(AJ$8="Y",0,
MAX(0,'7. Consumption'!CE42-(AI215+'8. SOH &amp; Pipeline'!AK152-'7. Consumption'!AM42+MIN(0,(SUM('7. Consumption'!$G42:AL42)-'8. SOH &amp; Pipeline'!AK42))))))</f>
        <v>0</v>
      </c>
      <c r="AK42" s="335">
        <f>(IF(AK$8="Y",0,
MAX(0,'7. Consumption'!CF42-(AJ215+'8. SOH &amp; Pipeline'!AL152-'7. Consumption'!AN42+MIN(0,(SUM('7. Consumption'!$G42:AM42)-'8. SOH &amp; Pipeline'!AL42))))))</f>
        <v>0</v>
      </c>
      <c r="AL42" s="335">
        <f>(IF(AL$8="Y",0,
MAX(0,'7. Consumption'!CG42-(AK215+'8. SOH &amp; Pipeline'!AM152-'7. Consumption'!AO42+MIN(0,(SUM('7. Consumption'!$G42:AN42)-'8. SOH &amp; Pipeline'!AM42))))))</f>
        <v>0</v>
      </c>
      <c r="AM42" s="335">
        <f>(IF(AM$8="Y",0,
MAX(0,'7. Consumption'!CH42-(AL215+'8. SOH &amp; Pipeline'!AN152-'7. Consumption'!AP42+MIN(0,(SUM('7. Consumption'!$G42:AO42)-'8. SOH &amp; Pipeline'!AN42))))))</f>
        <v>0</v>
      </c>
      <c r="AN42" s="335">
        <f>(IF(AN$8="Y",0,
MAX(0,'7. Consumption'!CI42-(AM215+'8. SOH &amp; Pipeline'!AO152-'7. Consumption'!AQ42+MIN(0,(SUM('7. Consumption'!$G42:AP42)-'8. SOH &amp; Pipeline'!AO42))))))</f>
        <v>0</v>
      </c>
    </row>
    <row r="43" spans="2:40" x14ac:dyDescent="0.3">
      <c r="B43" s="257"/>
      <c r="C43" s="257" t="str">
        <f>'7. Consumption'!C43</f>
        <v>EFV 600 - tab</v>
      </c>
      <c r="E43" s="335">
        <f>(IF(E$8="Y",0,
MAX(0,'7. Consumption'!AZ43-(D216+'8. SOH &amp; Pipeline'!F153-'7. Consumption'!H43+MIN(0,(SUM('7. Consumption'!$G43:G43)-'8. SOH &amp; Pipeline'!F43))))))</f>
        <v>0</v>
      </c>
      <c r="F43" s="335">
        <f>(IF(F$8="Y",0,
MAX(0,'7. Consumption'!BA43-(E216+'8. SOH &amp; Pipeline'!G153-'7. Consumption'!I43+MIN(0,(SUM('7. Consumption'!$G43:H43)-'8. SOH &amp; Pipeline'!G43))))))</f>
        <v>0</v>
      </c>
      <c r="G43" s="335">
        <f>(IF(G$8="Y",0,
MAX(0,'7. Consumption'!BB43-(F216+'8. SOH &amp; Pipeline'!H153-'7. Consumption'!J43+MIN(0,(SUM('7. Consumption'!$G43:I43)-'8. SOH &amp; Pipeline'!H43))))))</f>
        <v>0</v>
      </c>
      <c r="H43" s="335">
        <f>(IF(H$8="Y",0,
MAX(0,'7. Consumption'!BC43-(G216+'8. SOH &amp; Pipeline'!I153-'7. Consumption'!K43+MIN(0,(SUM('7. Consumption'!$G43:J43)-'8. SOH &amp; Pipeline'!I43))))))</f>
        <v>0</v>
      </c>
      <c r="I43" s="335">
        <f>(IF(I$8="Y",0,
MAX(0,'7. Consumption'!BD43-(H216+'8. SOH &amp; Pipeline'!J153-'7. Consumption'!L43+MIN(0,(SUM('7. Consumption'!$G43:K43)-'8. SOH &amp; Pipeline'!J43))))))</f>
        <v>0</v>
      </c>
      <c r="J43" s="335">
        <f>(IF(J$8="Y",0,
MAX(0,'7. Consumption'!BE43-(I216+'8. SOH &amp; Pipeline'!K153-'7. Consumption'!M43+MIN(0,(SUM('7. Consumption'!$G43:L43)-'8. SOH &amp; Pipeline'!K43))))))</f>
        <v>0</v>
      </c>
      <c r="K43" s="335">
        <f>(IF(K$8="Y",0,
MAX(0,'7. Consumption'!BF43-(J216+'8. SOH &amp; Pipeline'!L153-'7. Consumption'!N43+MIN(0,(SUM('7. Consumption'!$G43:M43)-'8. SOH &amp; Pipeline'!L43))))))</f>
        <v>0</v>
      </c>
      <c r="L43" s="335">
        <f>(IF(L$8="Y",0,
MAX(0,'7. Consumption'!BG43-(K216+'8. SOH &amp; Pipeline'!M153-'7. Consumption'!O43+MIN(0,(SUM('7. Consumption'!$G43:N43)-'8. SOH &amp; Pipeline'!M43))))))</f>
        <v>0</v>
      </c>
      <c r="M43" s="335">
        <f>(IF(M$8="Y",0,
MAX(0,'7. Consumption'!BH43-(L216+'8. SOH &amp; Pipeline'!N153-'7. Consumption'!P43+MIN(0,(SUM('7. Consumption'!$G43:O43)-'8. SOH &amp; Pipeline'!N43))))))</f>
        <v>0</v>
      </c>
      <c r="N43" s="335">
        <f>(IF(N$8="Y",0,
MAX(0,'7. Consumption'!BI43-(M216+'8. SOH &amp; Pipeline'!O153-'7. Consumption'!Q43+MIN(0,(SUM('7. Consumption'!$G43:P43)-'8. SOH &amp; Pipeline'!O43))))))</f>
        <v>0</v>
      </c>
      <c r="O43" s="335">
        <f>(IF(O$8="Y",0,
MAX(0,'7. Consumption'!BJ43-(N216+'8. SOH &amp; Pipeline'!P153-'7. Consumption'!R43+MIN(0,(SUM('7. Consumption'!$G43:Q43)-'8. SOH &amp; Pipeline'!P43))))))</f>
        <v>0</v>
      </c>
      <c r="P43" s="335">
        <f>(IF(P$8="Y",0,
MAX(0,'7. Consumption'!BK43-(O216+'8. SOH &amp; Pipeline'!Q153-'7. Consumption'!S43+MIN(0,(SUM('7. Consumption'!$G43:R43)-'8. SOH &amp; Pipeline'!Q43))))))</f>
        <v>0</v>
      </c>
      <c r="Q43" s="335">
        <f>(IF(Q$8="Y",0,
MAX(0,'7. Consumption'!BL43-(P216+'8. SOH &amp; Pipeline'!R153-'7. Consumption'!T43+MIN(0,(SUM('7. Consumption'!$G43:S43)-'8. SOH &amp; Pipeline'!R43))))))</f>
        <v>0</v>
      </c>
      <c r="R43" s="335">
        <f>(IF(R$8="Y",0,
MAX(0,'7. Consumption'!BM43-(Q216+'8. SOH &amp; Pipeline'!S153-'7. Consumption'!U43+MIN(0,(SUM('7. Consumption'!$G43:T43)-'8. SOH &amp; Pipeline'!S43))))))</f>
        <v>0</v>
      </c>
      <c r="S43" s="335">
        <f>(IF(S$8="Y",0,
MAX(0,'7. Consumption'!BN43-(R216+'8. SOH &amp; Pipeline'!T153-'7. Consumption'!V43+MIN(0,(SUM('7. Consumption'!$G43:U43)-'8. SOH &amp; Pipeline'!T43))))))</f>
        <v>0</v>
      </c>
      <c r="T43" s="335">
        <f>(IF(T$8="Y",0,
MAX(0,'7. Consumption'!BO43-(S216+'8. SOH &amp; Pipeline'!U153-'7. Consumption'!W43+MIN(0,(SUM('7. Consumption'!$G43:V43)-'8. SOH &amp; Pipeline'!U43))))))</f>
        <v>0</v>
      </c>
      <c r="U43" s="335">
        <f>(IF(U$8="Y",0,
MAX(0,'7. Consumption'!BP43-(T216+'8. SOH &amp; Pipeline'!V153-'7. Consumption'!X43+MIN(0,(SUM('7. Consumption'!$G43:W43)-'8. SOH &amp; Pipeline'!V43))))))</f>
        <v>0</v>
      </c>
      <c r="V43" s="335">
        <f>(IF(V$8="Y",0,
MAX(0,'7. Consumption'!BQ43-(U216+'8. SOH &amp; Pipeline'!W153-'7. Consumption'!Y43+MIN(0,(SUM('7. Consumption'!$G43:X43)-'8. SOH &amp; Pipeline'!W43))))))</f>
        <v>0</v>
      </c>
      <c r="W43" s="335">
        <f>(IF(W$8="Y",0,
MAX(0,'7. Consumption'!BR43-(V216+'8. SOH &amp; Pipeline'!X153-'7. Consumption'!Z43+MIN(0,(SUM('7. Consumption'!$G43:Y43)-'8. SOH &amp; Pipeline'!X43))))))</f>
        <v>0</v>
      </c>
      <c r="X43" s="335">
        <f>(IF(X$8="Y",0,
MAX(0,'7. Consumption'!BS43-(W216+'8. SOH &amp; Pipeline'!Y153-'7. Consumption'!AA43+MIN(0,(SUM('7. Consumption'!$G43:Z43)-'8. SOH &amp; Pipeline'!Y43))))))</f>
        <v>0</v>
      </c>
      <c r="Y43" s="335">
        <f>(IF(Y$8="Y",0,
MAX(0,'7. Consumption'!BT43-(X216+'8. SOH &amp; Pipeline'!Z153-'7. Consumption'!AB43+MIN(0,(SUM('7. Consumption'!$G43:AA43)-'8. SOH &amp; Pipeline'!Z43))))))</f>
        <v>0</v>
      </c>
      <c r="Z43" s="335">
        <f>(IF(Z$8="Y",0,
MAX(0,'7. Consumption'!BU43-(Y216+'8. SOH &amp; Pipeline'!AA153-'7. Consumption'!AC43+MIN(0,(SUM('7. Consumption'!$G43:AB43)-'8. SOH &amp; Pipeline'!AA43))))))</f>
        <v>0</v>
      </c>
      <c r="AA43" s="335">
        <f>(IF(AA$8="Y",0,
MAX(0,'7. Consumption'!BV43-(Z216+'8. SOH &amp; Pipeline'!AB153-'7. Consumption'!AD43+MIN(0,(SUM('7. Consumption'!$G43:AC43)-'8. SOH &amp; Pipeline'!AB43))))))</f>
        <v>0</v>
      </c>
      <c r="AB43" s="335">
        <f>(IF(AB$8="Y",0,
MAX(0,'7. Consumption'!BW43-(AA216+'8. SOH &amp; Pipeline'!AC153-'7. Consumption'!AE43+MIN(0,(SUM('7. Consumption'!$G43:AD43)-'8. SOH &amp; Pipeline'!AC43))))))</f>
        <v>0</v>
      </c>
      <c r="AC43" s="335">
        <f>(IF(AC$8="Y",0,
MAX(0,'7. Consumption'!BX43-(AB216+'8. SOH &amp; Pipeline'!AD153-'7. Consumption'!AF43+MIN(0,(SUM('7. Consumption'!$G43:AE43)-'8. SOH &amp; Pipeline'!AD43))))))</f>
        <v>0</v>
      </c>
      <c r="AD43" s="335">
        <f>(IF(AD$8="Y",0,
MAX(0,'7. Consumption'!BY43-(AC216+'8. SOH &amp; Pipeline'!AE153-'7. Consumption'!AG43+MIN(0,(SUM('7. Consumption'!$G43:AF43)-'8. SOH &amp; Pipeline'!AE43))))))</f>
        <v>0</v>
      </c>
      <c r="AE43" s="335">
        <f>(IF(AE$8="Y",0,
MAX(0,'7. Consumption'!BZ43-(AD216+'8. SOH &amp; Pipeline'!AF153-'7. Consumption'!AH43+MIN(0,(SUM('7. Consumption'!$G43:AG43)-'8. SOH &amp; Pipeline'!AF43))))))</f>
        <v>0</v>
      </c>
      <c r="AF43" s="335">
        <f>(IF(AF$8="Y",0,
MAX(0,'7. Consumption'!CA43-(AE216+'8. SOH &amp; Pipeline'!AG153-'7. Consumption'!AI43+MIN(0,(SUM('7. Consumption'!$G43:AH43)-'8. SOH &amp; Pipeline'!AG43))))))</f>
        <v>0</v>
      </c>
      <c r="AG43" s="335">
        <f>(IF(AG$8="Y",0,
MAX(0,'7. Consumption'!CB43-(AF216+'8. SOH &amp; Pipeline'!AH153-'7. Consumption'!AJ43+MIN(0,(SUM('7. Consumption'!$G43:AI43)-'8. SOH &amp; Pipeline'!AH43))))))</f>
        <v>0</v>
      </c>
      <c r="AH43" s="335">
        <f>(IF(AH$8="Y",0,
MAX(0,'7. Consumption'!CC43-(AG216+'8. SOH &amp; Pipeline'!AI153-'7. Consumption'!AK43+MIN(0,(SUM('7. Consumption'!$G43:AJ43)-'8. SOH &amp; Pipeline'!AI43))))))</f>
        <v>0</v>
      </c>
      <c r="AI43" s="335">
        <f>(IF(AI$8="Y",0,
MAX(0,'7. Consumption'!CD43-(AH216+'8. SOH &amp; Pipeline'!AJ153-'7. Consumption'!AL43+MIN(0,(SUM('7. Consumption'!$G43:AK43)-'8. SOH &amp; Pipeline'!AJ43))))))</f>
        <v>0</v>
      </c>
      <c r="AJ43" s="335">
        <f>(IF(AJ$8="Y",0,
MAX(0,'7. Consumption'!CE43-(AI216+'8. SOH &amp; Pipeline'!AK153-'7. Consumption'!AM43+MIN(0,(SUM('7. Consumption'!$G43:AL43)-'8. SOH &amp; Pipeline'!AK43))))))</f>
        <v>0</v>
      </c>
      <c r="AK43" s="335">
        <f>(IF(AK$8="Y",0,
MAX(0,'7. Consumption'!CF43-(AJ216+'8. SOH &amp; Pipeline'!AL153-'7. Consumption'!AN43+MIN(0,(SUM('7. Consumption'!$G43:AM43)-'8. SOH &amp; Pipeline'!AL43))))))</f>
        <v>0</v>
      </c>
      <c r="AL43" s="335">
        <f>(IF(AL$8="Y",0,
MAX(0,'7. Consumption'!CG43-(AK216+'8. SOH &amp; Pipeline'!AM153-'7. Consumption'!AO43+MIN(0,(SUM('7. Consumption'!$G43:AN43)-'8. SOH &amp; Pipeline'!AM43))))))</f>
        <v>0</v>
      </c>
      <c r="AM43" s="335">
        <f>(IF(AM$8="Y",0,
MAX(0,'7. Consumption'!CH43-(AL216+'8. SOH &amp; Pipeline'!AN153-'7. Consumption'!AP43+MIN(0,(SUM('7. Consumption'!$G43:AO43)-'8. SOH &amp; Pipeline'!AN43))))))</f>
        <v>0</v>
      </c>
      <c r="AN43" s="335">
        <f>(IF(AN$8="Y",0,
MAX(0,'7. Consumption'!CI43-(AM216+'8. SOH &amp; Pipeline'!AO153-'7. Consumption'!AQ43+MIN(0,(SUM('7. Consumption'!$G43:AP43)-'8. SOH &amp; Pipeline'!AO43))))))</f>
        <v>0</v>
      </c>
    </row>
    <row r="44" spans="2:40" x14ac:dyDescent="0.3">
      <c r="B44" s="257"/>
      <c r="C44" s="257" t="str">
        <f>'7. Consumption'!C44</f>
        <v>ETV 100 - tab</v>
      </c>
      <c r="E44" s="335">
        <f>(IF(E$8="Y",0,
MAX(0,'7. Consumption'!AZ44-(D217+'8. SOH &amp; Pipeline'!F154-'7. Consumption'!H44+MIN(0,(SUM('7. Consumption'!$G44:G44)-'8. SOH &amp; Pipeline'!F44))))))</f>
        <v>0</v>
      </c>
      <c r="F44" s="335">
        <f>(IF(F$8="Y",0,
MAX(0,'7. Consumption'!BA44-(E217+'8. SOH &amp; Pipeline'!G154-'7. Consumption'!I44+MIN(0,(SUM('7. Consumption'!$G44:H44)-'8. SOH &amp; Pipeline'!G44))))))</f>
        <v>0</v>
      </c>
      <c r="G44" s="335">
        <f>(IF(G$8="Y",0,
MAX(0,'7. Consumption'!BB44-(F217+'8. SOH &amp; Pipeline'!H154-'7. Consumption'!J44+MIN(0,(SUM('7. Consumption'!$G44:I44)-'8. SOH &amp; Pipeline'!H44))))))</f>
        <v>0</v>
      </c>
      <c r="H44" s="335">
        <f>(IF(H$8="Y",0,
MAX(0,'7. Consumption'!BC44-(G217+'8. SOH &amp; Pipeline'!I154-'7. Consumption'!K44+MIN(0,(SUM('7. Consumption'!$G44:J44)-'8. SOH &amp; Pipeline'!I44))))))</f>
        <v>0</v>
      </c>
      <c r="I44" s="335">
        <f>(IF(I$8="Y",0,
MAX(0,'7. Consumption'!BD44-(H217+'8. SOH &amp; Pipeline'!J154-'7. Consumption'!L44+MIN(0,(SUM('7. Consumption'!$G44:K44)-'8. SOH &amp; Pipeline'!J44))))))</f>
        <v>0</v>
      </c>
      <c r="J44" s="335">
        <f>(IF(J$8="Y",0,
MAX(0,'7. Consumption'!BE44-(I217+'8. SOH &amp; Pipeline'!K154-'7. Consumption'!M44+MIN(0,(SUM('7. Consumption'!$G44:L44)-'8. SOH &amp; Pipeline'!K44))))))</f>
        <v>0</v>
      </c>
      <c r="K44" s="335">
        <f>(IF(K$8="Y",0,
MAX(0,'7. Consumption'!BF44-(J217+'8. SOH &amp; Pipeline'!L154-'7. Consumption'!N44+MIN(0,(SUM('7. Consumption'!$G44:M44)-'8. SOH &amp; Pipeline'!L44))))))</f>
        <v>0</v>
      </c>
      <c r="L44" s="335">
        <f>(IF(L$8="Y",0,
MAX(0,'7. Consumption'!BG44-(K217+'8. SOH &amp; Pipeline'!M154-'7. Consumption'!O44+MIN(0,(SUM('7. Consumption'!$G44:N44)-'8. SOH &amp; Pipeline'!M44))))))</f>
        <v>0</v>
      </c>
      <c r="M44" s="335">
        <f>(IF(M$8="Y",0,
MAX(0,'7. Consumption'!BH44-(L217+'8. SOH &amp; Pipeline'!N154-'7. Consumption'!P44+MIN(0,(SUM('7. Consumption'!$G44:O44)-'8. SOH &amp; Pipeline'!N44))))))</f>
        <v>0</v>
      </c>
      <c r="N44" s="335">
        <f>(IF(N$8="Y",0,
MAX(0,'7. Consumption'!BI44-(M217+'8. SOH &amp; Pipeline'!O154-'7. Consumption'!Q44+MIN(0,(SUM('7. Consumption'!$G44:P44)-'8. SOH &amp; Pipeline'!O44))))))</f>
        <v>0</v>
      </c>
      <c r="O44" s="335">
        <f>(IF(O$8="Y",0,
MAX(0,'7. Consumption'!BJ44-(N217+'8. SOH &amp; Pipeline'!P154-'7. Consumption'!R44+MIN(0,(SUM('7. Consumption'!$G44:Q44)-'8. SOH &amp; Pipeline'!P44))))))</f>
        <v>0</v>
      </c>
      <c r="P44" s="335">
        <f>(IF(P$8="Y",0,
MAX(0,'7. Consumption'!BK44-(O217+'8. SOH &amp; Pipeline'!Q154-'7. Consumption'!S44+MIN(0,(SUM('7. Consumption'!$G44:R44)-'8. SOH &amp; Pipeline'!Q44))))))</f>
        <v>0</v>
      </c>
      <c r="Q44" s="335">
        <f>(IF(Q$8="Y",0,
MAX(0,'7. Consumption'!BL44-(P217+'8. SOH &amp; Pipeline'!R154-'7. Consumption'!T44+MIN(0,(SUM('7. Consumption'!$G44:S44)-'8. SOH &amp; Pipeline'!R44))))))</f>
        <v>0</v>
      </c>
      <c r="R44" s="335">
        <f>(IF(R$8="Y",0,
MAX(0,'7. Consumption'!BM44-(Q217+'8. SOH &amp; Pipeline'!S154-'7. Consumption'!U44+MIN(0,(SUM('7. Consumption'!$G44:T44)-'8. SOH &amp; Pipeline'!S44))))))</f>
        <v>0</v>
      </c>
      <c r="S44" s="335">
        <f>(IF(S$8="Y",0,
MAX(0,'7. Consumption'!BN44-(R217+'8. SOH &amp; Pipeline'!T154-'7. Consumption'!V44+MIN(0,(SUM('7. Consumption'!$G44:U44)-'8. SOH &amp; Pipeline'!T44))))))</f>
        <v>0</v>
      </c>
      <c r="T44" s="335">
        <f>(IF(T$8="Y",0,
MAX(0,'7. Consumption'!BO44-(S217+'8. SOH &amp; Pipeline'!U154-'7. Consumption'!W44+MIN(0,(SUM('7. Consumption'!$G44:V44)-'8. SOH &amp; Pipeline'!U44))))))</f>
        <v>0</v>
      </c>
      <c r="U44" s="335">
        <f>(IF(U$8="Y",0,
MAX(0,'7. Consumption'!BP44-(T217+'8. SOH &amp; Pipeline'!V154-'7. Consumption'!X44+MIN(0,(SUM('7. Consumption'!$G44:W44)-'8. SOH &amp; Pipeline'!V44))))))</f>
        <v>0</v>
      </c>
      <c r="V44" s="335">
        <f>(IF(V$8="Y",0,
MAX(0,'7. Consumption'!BQ44-(U217+'8. SOH &amp; Pipeline'!W154-'7. Consumption'!Y44+MIN(0,(SUM('7. Consumption'!$G44:X44)-'8. SOH &amp; Pipeline'!W44))))))</f>
        <v>0</v>
      </c>
      <c r="W44" s="335">
        <f>(IF(W$8="Y",0,
MAX(0,'7. Consumption'!BR44-(V217+'8. SOH &amp; Pipeline'!X154-'7. Consumption'!Z44+MIN(0,(SUM('7. Consumption'!$G44:Y44)-'8. SOH &amp; Pipeline'!X44))))))</f>
        <v>0</v>
      </c>
      <c r="X44" s="335">
        <f>(IF(X$8="Y",0,
MAX(0,'7. Consumption'!BS44-(W217+'8. SOH &amp; Pipeline'!Y154-'7. Consumption'!AA44+MIN(0,(SUM('7. Consumption'!$G44:Z44)-'8. SOH &amp; Pipeline'!Y44))))))</f>
        <v>0</v>
      </c>
      <c r="Y44" s="335">
        <f>(IF(Y$8="Y",0,
MAX(0,'7. Consumption'!BT44-(X217+'8. SOH &amp; Pipeline'!Z154-'7. Consumption'!AB44+MIN(0,(SUM('7. Consumption'!$G44:AA44)-'8. SOH &amp; Pipeline'!Z44))))))</f>
        <v>0</v>
      </c>
      <c r="Z44" s="335">
        <f>(IF(Z$8="Y",0,
MAX(0,'7. Consumption'!BU44-(Y217+'8. SOH &amp; Pipeline'!AA154-'7. Consumption'!AC44+MIN(0,(SUM('7. Consumption'!$G44:AB44)-'8. SOH &amp; Pipeline'!AA44))))))</f>
        <v>0</v>
      </c>
      <c r="AA44" s="335">
        <f>(IF(AA$8="Y",0,
MAX(0,'7. Consumption'!BV44-(Z217+'8. SOH &amp; Pipeline'!AB154-'7. Consumption'!AD44+MIN(0,(SUM('7. Consumption'!$G44:AC44)-'8. SOH &amp; Pipeline'!AB44))))))</f>
        <v>0</v>
      </c>
      <c r="AB44" s="335">
        <f>(IF(AB$8="Y",0,
MAX(0,'7. Consumption'!BW44-(AA217+'8. SOH &amp; Pipeline'!AC154-'7. Consumption'!AE44+MIN(0,(SUM('7. Consumption'!$G44:AD44)-'8. SOH &amp; Pipeline'!AC44))))))</f>
        <v>0</v>
      </c>
      <c r="AC44" s="335">
        <f>(IF(AC$8="Y",0,
MAX(0,'7. Consumption'!BX44-(AB217+'8. SOH &amp; Pipeline'!AD154-'7. Consumption'!AF44+MIN(0,(SUM('7. Consumption'!$G44:AE44)-'8. SOH &amp; Pipeline'!AD44))))))</f>
        <v>0</v>
      </c>
      <c r="AD44" s="335">
        <f>(IF(AD$8="Y",0,
MAX(0,'7. Consumption'!BY44-(AC217+'8. SOH &amp; Pipeline'!AE154-'7. Consumption'!AG44+MIN(0,(SUM('7. Consumption'!$G44:AF44)-'8. SOH &amp; Pipeline'!AE44))))))</f>
        <v>0</v>
      </c>
      <c r="AE44" s="335">
        <f>(IF(AE$8="Y",0,
MAX(0,'7. Consumption'!BZ44-(AD217+'8. SOH &amp; Pipeline'!AF154-'7. Consumption'!AH44+MIN(0,(SUM('7. Consumption'!$G44:AG44)-'8. SOH &amp; Pipeline'!AF44))))))</f>
        <v>0</v>
      </c>
      <c r="AF44" s="335">
        <f>(IF(AF$8="Y",0,
MAX(0,'7. Consumption'!CA44-(AE217+'8. SOH &amp; Pipeline'!AG154-'7. Consumption'!AI44+MIN(0,(SUM('7. Consumption'!$G44:AH44)-'8. SOH &amp; Pipeline'!AG44))))))</f>
        <v>0</v>
      </c>
      <c r="AG44" s="335">
        <f>(IF(AG$8="Y",0,
MAX(0,'7. Consumption'!CB44-(AF217+'8. SOH &amp; Pipeline'!AH154-'7. Consumption'!AJ44+MIN(0,(SUM('7. Consumption'!$G44:AI44)-'8. SOH &amp; Pipeline'!AH44))))))</f>
        <v>0</v>
      </c>
      <c r="AH44" s="335">
        <f>(IF(AH$8="Y",0,
MAX(0,'7. Consumption'!CC44-(AG217+'8. SOH &amp; Pipeline'!AI154-'7. Consumption'!AK44+MIN(0,(SUM('7. Consumption'!$G44:AJ44)-'8. SOH &amp; Pipeline'!AI44))))))</f>
        <v>0</v>
      </c>
      <c r="AI44" s="335">
        <f>(IF(AI$8="Y",0,
MAX(0,'7. Consumption'!CD44-(AH217+'8. SOH &amp; Pipeline'!AJ154-'7. Consumption'!AL44+MIN(0,(SUM('7. Consumption'!$G44:AK44)-'8. SOH &amp; Pipeline'!AJ44))))))</f>
        <v>0</v>
      </c>
      <c r="AJ44" s="335">
        <f>(IF(AJ$8="Y",0,
MAX(0,'7. Consumption'!CE44-(AI217+'8. SOH &amp; Pipeline'!AK154-'7. Consumption'!AM44+MIN(0,(SUM('7. Consumption'!$G44:AL44)-'8. SOH &amp; Pipeline'!AK44))))))</f>
        <v>0</v>
      </c>
      <c r="AK44" s="335">
        <f>(IF(AK$8="Y",0,
MAX(0,'7. Consumption'!CF44-(AJ217+'8. SOH &amp; Pipeline'!AL154-'7. Consumption'!AN44+MIN(0,(SUM('7. Consumption'!$G44:AM44)-'8. SOH &amp; Pipeline'!AL44))))))</f>
        <v>0</v>
      </c>
      <c r="AL44" s="335">
        <f>(IF(AL$8="Y",0,
MAX(0,'7. Consumption'!CG44-(AK217+'8. SOH &amp; Pipeline'!AM154-'7. Consumption'!AO44+MIN(0,(SUM('7. Consumption'!$G44:AN44)-'8. SOH &amp; Pipeline'!AM44))))))</f>
        <v>0</v>
      </c>
      <c r="AM44" s="335">
        <f>(IF(AM$8="Y",0,
MAX(0,'7. Consumption'!CH44-(AL217+'8. SOH &amp; Pipeline'!AN154-'7. Consumption'!AP44+MIN(0,(SUM('7. Consumption'!$G44:AO44)-'8. SOH &amp; Pipeline'!AN44))))))</f>
        <v>0</v>
      </c>
      <c r="AN44" s="335">
        <f>(IF(AN$8="Y",0,
MAX(0,'7. Consumption'!CI44-(AM217+'8. SOH &amp; Pipeline'!AO154-'7. Consumption'!AQ44+MIN(0,(SUM('7. Consumption'!$G44:AP44)-'8. SOH &amp; Pipeline'!AO44))))))</f>
        <v>0</v>
      </c>
    </row>
    <row r="45" spans="2:40" x14ac:dyDescent="0.3">
      <c r="B45" s="257"/>
      <c r="C45" s="257" t="str">
        <f>'7. Consumption'!C45</f>
        <v>FTC 200 - caps</v>
      </c>
      <c r="E45" s="335">
        <f>(IF(E$8="Y",0,
MAX(0,'7. Consumption'!AZ45-(D218+'8. SOH &amp; Pipeline'!F155-'7. Consumption'!H45+MIN(0,(SUM('7. Consumption'!$G45:G45)-'8. SOH &amp; Pipeline'!F45))))))</f>
        <v>0</v>
      </c>
      <c r="F45" s="335">
        <f>(IF(F$8="Y",0,
MAX(0,'7. Consumption'!BA45-(E218+'8. SOH &amp; Pipeline'!G155-'7. Consumption'!I45+MIN(0,(SUM('7. Consumption'!$G45:H45)-'8. SOH &amp; Pipeline'!G45))))))</f>
        <v>0</v>
      </c>
      <c r="G45" s="335">
        <f>(IF(G$8="Y",0,
MAX(0,'7. Consumption'!BB45-(F218+'8. SOH &amp; Pipeline'!H155-'7. Consumption'!J45+MIN(0,(SUM('7. Consumption'!$G45:I45)-'8. SOH &amp; Pipeline'!H45))))))</f>
        <v>0</v>
      </c>
      <c r="H45" s="335">
        <f>(IF(H$8="Y",0,
MAX(0,'7. Consumption'!BC45-(G218+'8. SOH &amp; Pipeline'!I155-'7. Consumption'!K45+MIN(0,(SUM('7. Consumption'!$G45:J45)-'8. SOH &amp; Pipeline'!I45))))))</f>
        <v>0</v>
      </c>
      <c r="I45" s="335">
        <f>(IF(I$8="Y",0,
MAX(0,'7. Consumption'!BD45-(H218+'8. SOH &amp; Pipeline'!J155-'7. Consumption'!L45+MIN(0,(SUM('7. Consumption'!$G45:K45)-'8. SOH &amp; Pipeline'!J45))))))</f>
        <v>0</v>
      </c>
      <c r="J45" s="335">
        <f>(IF(J$8="Y",0,
MAX(0,'7. Consumption'!BE45-(I218+'8. SOH &amp; Pipeline'!K155-'7. Consumption'!M45+MIN(0,(SUM('7. Consumption'!$G45:L45)-'8. SOH &amp; Pipeline'!K45))))))</f>
        <v>0</v>
      </c>
      <c r="K45" s="335">
        <f>(IF(K$8="Y",0,
MAX(0,'7. Consumption'!BF45-(J218+'8. SOH &amp; Pipeline'!L155-'7. Consumption'!N45+MIN(0,(SUM('7. Consumption'!$G45:M45)-'8. SOH &amp; Pipeline'!L45))))))</f>
        <v>0</v>
      </c>
      <c r="L45" s="335">
        <f>(IF(L$8="Y",0,
MAX(0,'7. Consumption'!BG45-(K218+'8. SOH &amp; Pipeline'!M155-'7. Consumption'!O45+MIN(0,(SUM('7. Consumption'!$G45:N45)-'8. SOH &amp; Pipeline'!M45))))))</f>
        <v>0</v>
      </c>
      <c r="M45" s="335">
        <f>(IF(M$8="Y",0,
MAX(0,'7. Consumption'!BH45-(L218+'8. SOH &amp; Pipeline'!N155-'7. Consumption'!P45+MIN(0,(SUM('7. Consumption'!$G45:O45)-'8. SOH &amp; Pipeline'!N45))))))</f>
        <v>0</v>
      </c>
      <c r="N45" s="335">
        <f>(IF(N$8="Y",0,
MAX(0,'7. Consumption'!BI45-(M218+'8. SOH &amp; Pipeline'!O155-'7. Consumption'!Q45+MIN(0,(SUM('7. Consumption'!$G45:P45)-'8. SOH &amp; Pipeline'!O45))))))</f>
        <v>0</v>
      </c>
      <c r="O45" s="335">
        <f>(IF(O$8="Y",0,
MAX(0,'7. Consumption'!BJ45-(N218+'8. SOH &amp; Pipeline'!P155-'7. Consumption'!R45+MIN(0,(SUM('7. Consumption'!$G45:Q45)-'8. SOH &amp; Pipeline'!P45))))))</f>
        <v>0</v>
      </c>
      <c r="P45" s="335">
        <f>(IF(P$8="Y",0,
MAX(0,'7. Consumption'!BK45-(O218+'8. SOH &amp; Pipeline'!Q155-'7. Consumption'!S45+MIN(0,(SUM('7. Consumption'!$G45:R45)-'8. SOH &amp; Pipeline'!Q45))))))</f>
        <v>0</v>
      </c>
      <c r="Q45" s="335">
        <f>(IF(Q$8="Y",0,
MAX(0,'7. Consumption'!BL45-(P218+'8. SOH &amp; Pipeline'!R155-'7. Consumption'!T45+MIN(0,(SUM('7. Consumption'!$G45:S45)-'8. SOH &amp; Pipeline'!R45))))))</f>
        <v>0</v>
      </c>
      <c r="R45" s="335">
        <f>(IF(R$8="Y",0,
MAX(0,'7. Consumption'!BM45-(Q218+'8. SOH &amp; Pipeline'!S155-'7. Consumption'!U45+MIN(0,(SUM('7. Consumption'!$G45:T45)-'8. SOH &amp; Pipeline'!S45))))))</f>
        <v>0</v>
      </c>
      <c r="S45" s="335">
        <f>(IF(S$8="Y",0,
MAX(0,'7. Consumption'!BN45-(R218+'8. SOH &amp; Pipeline'!T155-'7. Consumption'!V45+MIN(0,(SUM('7. Consumption'!$G45:U45)-'8. SOH &amp; Pipeline'!T45))))))</f>
        <v>0</v>
      </c>
      <c r="T45" s="335">
        <f>(IF(T$8="Y",0,
MAX(0,'7. Consumption'!BO45-(S218+'8. SOH &amp; Pipeline'!U155-'7. Consumption'!W45+MIN(0,(SUM('7. Consumption'!$G45:V45)-'8. SOH &amp; Pipeline'!U45))))))</f>
        <v>0</v>
      </c>
      <c r="U45" s="335">
        <f>(IF(U$8="Y",0,
MAX(0,'7. Consumption'!BP45-(T218+'8. SOH &amp; Pipeline'!V155-'7. Consumption'!X45+MIN(0,(SUM('7. Consumption'!$G45:W45)-'8. SOH &amp; Pipeline'!V45))))))</f>
        <v>0</v>
      </c>
      <c r="V45" s="335">
        <f>(IF(V$8="Y",0,
MAX(0,'7. Consumption'!BQ45-(U218+'8. SOH &amp; Pipeline'!W155-'7. Consumption'!Y45+MIN(0,(SUM('7. Consumption'!$G45:X45)-'8. SOH &amp; Pipeline'!W45))))))</f>
        <v>0</v>
      </c>
      <c r="W45" s="335">
        <f>(IF(W$8="Y",0,
MAX(0,'7. Consumption'!BR45-(V218+'8. SOH &amp; Pipeline'!X155-'7. Consumption'!Z45+MIN(0,(SUM('7. Consumption'!$G45:Y45)-'8. SOH &amp; Pipeline'!X45))))))</f>
        <v>0</v>
      </c>
      <c r="X45" s="335">
        <f>(IF(X$8="Y",0,
MAX(0,'7. Consumption'!BS45-(W218+'8. SOH &amp; Pipeline'!Y155-'7. Consumption'!AA45+MIN(0,(SUM('7. Consumption'!$G45:Z45)-'8. SOH &amp; Pipeline'!Y45))))))</f>
        <v>0</v>
      </c>
      <c r="Y45" s="335">
        <f>(IF(Y$8="Y",0,
MAX(0,'7. Consumption'!BT45-(X218+'8. SOH &amp; Pipeline'!Z155-'7. Consumption'!AB45+MIN(0,(SUM('7. Consumption'!$G45:AA45)-'8. SOH &amp; Pipeline'!Z45))))))</f>
        <v>0</v>
      </c>
      <c r="Z45" s="335">
        <f>(IF(Z$8="Y",0,
MAX(0,'7. Consumption'!BU45-(Y218+'8. SOH &amp; Pipeline'!AA155-'7. Consumption'!AC45+MIN(0,(SUM('7. Consumption'!$G45:AB45)-'8. SOH &amp; Pipeline'!AA45))))))</f>
        <v>0</v>
      </c>
      <c r="AA45" s="335">
        <f>(IF(AA$8="Y",0,
MAX(0,'7. Consumption'!BV45-(Z218+'8. SOH &amp; Pipeline'!AB155-'7. Consumption'!AD45+MIN(0,(SUM('7. Consumption'!$G45:AC45)-'8. SOH &amp; Pipeline'!AB45))))))</f>
        <v>0</v>
      </c>
      <c r="AB45" s="335">
        <f>(IF(AB$8="Y",0,
MAX(0,'7. Consumption'!BW45-(AA218+'8. SOH &amp; Pipeline'!AC155-'7. Consumption'!AE45+MIN(0,(SUM('7. Consumption'!$G45:AD45)-'8. SOH &amp; Pipeline'!AC45))))))</f>
        <v>0</v>
      </c>
      <c r="AC45" s="335">
        <f>(IF(AC$8="Y",0,
MAX(0,'7. Consumption'!BX45-(AB218+'8. SOH &amp; Pipeline'!AD155-'7. Consumption'!AF45+MIN(0,(SUM('7. Consumption'!$G45:AE45)-'8. SOH &amp; Pipeline'!AD45))))))</f>
        <v>0</v>
      </c>
      <c r="AD45" s="335">
        <f>(IF(AD$8="Y",0,
MAX(0,'7. Consumption'!BY45-(AC218+'8. SOH &amp; Pipeline'!AE155-'7. Consumption'!AG45+MIN(0,(SUM('7. Consumption'!$G45:AF45)-'8. SOH &amp; Pipeline'!AE45))))))</f>
        <v>0</v>
      </c>
      <c r="AE45" s="335">
        <f>(IF(AE$8="Y",0,
MAX(0,'7. Consumption'!BZ45-(AD218+'8. SOH &amp; Pipeline'!AF155-'7. Consumption'!AH45+MIN(0,(SUM('7. Consumption'!$G45:AG45)-'8. SOH &amp; Pipeline'!AF45))))))</f>
        <v>0</v>
      </c>
      <c r="AF45" s="335">
        <f>(IF(AF$8="Y",0,
MAX(0,'7. Consumption'!CA45-(AE218+'8. SOH &amp; Pipeline'!AG155-'7. Consumption'!AI45+MIN(0,(SUM('7. Consumption'!$G45:AH45)-'8. SOH &amp; Pipeline'!AG45))))))</f>
        <v>0</v>
      </c>
      <c r="AG45" s="335">
        <f>(IF(AG$8="Y",0,
MAX(0,'7. Consumption'!CB45-(AF218+'8. SOH &amp; Pipeline'!AH155-'7. Consumption'!AJ45+MIN(0,(SUM('7. Consumption'!$G45:AI45)-'8. SOH &amp; Pipeline'!AH45))))))</f>
        <v>0</v>
      </c>
      <c r="AH45" s="335">
        <f>(IF(AH$8="Y",0,
MAX(0,'7. Consumption'!CC45-(AG218+'8. SOH &amp; Pipeline'!AI155-'7. Consumption'!AK45+MIN(0,(SUM('7. Consumption'!$G45:AJ45)-'8. SOH &amp; Pipeline'!AI45))))))</f>
        <v>0</v>
      </c>
      <c r="AI45" s="335">
        <f>(IF(AI$8="Y",0,
MAX(0,'7. Consumption'!CD45-(AH218+'8. SOH &amp; Pipeline'!AJ155-'7. Consumption'!AL45+MIN(0,(SUM('7. Consumption'!$G45:AK45)-'8. SOH &amp; Pipeline'!AJ45))))))</f>
        <v>0</v>
      </c>
      <c r="AJ45" s="335">
        <f>(IF(AJ$8="Y",0,
MAX(0,'7. Consumption'!CE45-(AI218+'8. SOH &amp; Pipeline'!AK155-'7. Consumption'!AM45+MIN(0,(SUM('7. Consumption'!$G45:AL45)-'8. SOH &amp; Pipeline'!AK45))))))</f>
        <v>0</v>
      </c>
      <c r="AK45" s="335">
        <f>(IF(AK$8="Y",0,
MAX(0,'7. Consumption'!CF45-(AJ218+'8. SOH &amp; Pipeline'!AL155-'7. Consumption'!AN45+MIN(0,(SUM('7. Consumption'!$G45:AM45)-'8. SOH &amp; Pipeline'!AL45))))))</f>
        <v>0</v>
      </c>
      <c r="AL45" s="335">
        <f>(IF(AL$8="Y",0,
MAX(0,'7. Consumption'!CG45-(AK218+'8. SOH &amp; Pipeline'!AM155-'7. Consumption'!AO45+MIN(0,(SUM('7. Consumption'!$G45:AN45)-'8. SOH &amp; Pipeline'!AM45))))))</f>
        <v>0</v>
      </c>
      <c r="AM45" s="335">
        <f>(IF(AM$8="Y",0,
MAX(0,'7. Consumption'!CH45-(AL218+'8. SOH &amp; Pipeline'!AN155-'7. Consumption'!AP45+MIN(0,(SUM('7. Consumption'!$G45:AO45)-'8. SOH &amp; Pipeline'!AN45))))))</f>
        <v>0</v>
      </c>
      <c r="AN45" s="335">
        <f>(IF(AN$8="Y",0,
MAX(0,'7. Consumption'!CI45-(AM218+'8. SOH &amp; Pipeline'!AO155-'7. Consumption'!AQ45+MIN(0,(SUM('7. Consumption'!$G45:AP45)-'8. SOH &amp; Pipeline'!AO45))))))</f>
        <v>0</v>
      </c>
    </row>
    <row r="46" spans="2:40" x14ac:dyDescent="0.3">
      <c r="B46" s="257"/>
      <c r="C46" s="257" t="str">
        <f>'7. Consumption'!C46</f>
        <v>LPV/r 0 - susp</v>
      </c>
      <c r="E46" s="335">
        <f>(IF(E$8="Y",0,
MAX(0,'7. Consumption'!AZ46-(D219+'8. SOH &amp; Pipeline'!F156-'7. Consumption'!H46+MIN(0,(SUM('7. Consumption'!$G46:G46)-'8. SOH &amp; Pipeline'!F46))))))</f>
        <v>0</v>
      </c>
      <c r="F46" s="335">
        <f>(IF(F$8="Y",0,
MAX(0,'7. Consumption'!BA46-(E219+'8. SOH &amp; Pipeline'!G156-'7. Consumption'!I46+MIN(0,(SUM('7. Consumption'!$G46:H46)-'8. SOH &amp; Pipeline'!G46))))))</f>
        <v>0</v>
      </c>
      <c r="G46" s="335">
        <f>(IF(G$8="Y",0,
MAX(0,'7. Consumption'!BB46-(F219+'8. SOH &amp; Pipeline'!H156-'7. Consumption'!J46+MIN(0,(SUM('7. Consumption'!$G46:I46)-'8. SOH &amp; Pipeline'!H46))))))</f>
        <v>0</v>
      </c>
      <c r="H46" s="335">
        <f>(IF(H$8="Y",0,
MAX(0,'7. Consumption'!BC46-(G219+'8. SOH &amp; Pipeline'!I156-'7. Consumption'!K46+MIN(0,(SUM('7. Consumption'!$G46:J46)-'8. SOH &amp; Pipeline'!I46))))))</f>
        <v>0</v>
      </c>
      <c r="I46" s="335">
        <f>(IF(I$8="Y",0,
MAX(0,'7. Consumption'!BD46-(H219+'8. SOH &amp; Pipeline'!J156-'7. Consumption'!L46+MIN(0,(SUM('7. Consumption'!$G46:K46)-'8. SOH &amp; Pipeline'!J46))))))</f>
        <v>0</v>
      </c>
      <c r="J46" s="335">
        <f>(IF(J$8="Y",0,
MAX(0,'7. Consumption'!BE46-(I219+'8. SOH &amp; Pipeline'!K156-'7. Consumption'!M46+MIN(0,(SUM('7. Consumption'!$G46:L46)-'8. SOH &amp; Pipeline'!K46))))))</f>
        <v>0</v>
      </c>
      <c r="K46" s="335">
        <f>(IF(K$8="Y",0,
MAX(0,'7. Consumption'!BF46-(J219+'8. SOH &amp; Pipeline'!L156-'7. Consumption'!N46+MIN(0,(SUM('7. Consumption'!$G46:M46)-'8. SOH &amp; Pipeline'!L46))))))</f>
        <v>0</v>
      </c>
      <c r="L46" s="335">
        <f>(IF(L$8="Y",0,
MAX(0,'7. Consumption'!BG46-(K219+'8. SOH &amp; Pipeline'!M156-'7. Consumption'!O46+MIN(0,(SUM('7. Consumption'!$G46:N46)-'8. SOH &amp; Pipeline'!M46))))))</f>
        <v>0</v>
      </c>
      <c r="M46" s="335">
        <f>(IF(M$8="Y",0,
MAX(0,'7. Consumption'!BH46-(L219+'8. SOH &amp; Pipeline'!N156-'7. Consumption'!P46+MIN(0,(SUM('7. Consumption'!$G46:O46)-'8. SOH &amp; Pipeline'!N46))))))</f>
        <v>0</v>
      </c>
      <c r="N46" s="335">
        <f>(IF(N$8="Y",0,
MAX(0,'7. Consumption'!BI46-(M219+'8. SOH &amp; Pipeline'!O156-'7. Consumption'!Q46+MIN(0,(SUM('7. Consumption'!$G46:P46)-'8. SOH &amp; Pipeline'!O46))))))</f>
        <v>0</v>
      </c>
      <c r="O46" s="335">
        <f>(IF(O$8="Y",0,
MAX(0,'7. Consumption'!BJ46-(N219+'8. SOH &amp; Pipeline'!P156-'7. Consumption'!R46+MIN(0,(SUM('7. Consumption'!$G46:Q46)-'8. SOH &amp; Pipeline'!P46))))))</f>
        <v>0</v>
      </c>
      <c r="P46" s="335">
        <f>(IF(P$8="Y",0,
MAX(0,'7. Consumption'!BK46-(O219+'8. SOH &amp; Pipeline'!Q156-'7. Consumption'!S46+MIN(0,(SUM('7. Consumption'!$G46:R46)-'8. SOH &amp; Pipeline'!Q46))))))</f>
        <v>0</v>
      </c>
      <c r="Q46" s="335">
        <f>(IF(Q$8="Y",0,
MAX(0,'7. Consumption'!BL46-(P219+'8. SOH &amp; Pipeline'!R156-'7. Consumption'!T46+MIN(0,(SUM('7. Consumption'!$G46:S46)-'8. SOH &amp; Pipeline'!R46))))))</f>
        <v>0</v>
      </c>
      <c r="R46" s="335">
        <f>(IF(R$8="Y",0,
MAX(0,'7. Consumption'!BM46-(Q219+'8. SOH &amp; Pipeline'!S156-'7. Consumption'!U46+MIN(0,(SUM('7. Consumption'!$G46:T46)-'8. SOH &amp; Pipeline'!S46))))))</f>
        <v>0</v>
      </c>
      <c r="S46" s="335">
        <f>(IF(S$8="Y",0,
MAX(0,'7. Consumption'!BN46-(R219+'8. SOH &amp; Pipeline'!T156-'7. Consumption'!V46+MIN(0,(SUM('7. Consumption'!$G46:U46)-'8. SOH &amp; Pipeline'!T46))))))</f>
        <v>0</v>
      </c>
      <c r="T46" s="335">
        <f>(IF(T$8="Y",0,
MAX(0,'7. Consumption'!BO46-(S219+'8. SOH &amp; Pipeline'!U156-'7. Consumption'!W46+MIN(0,(SUM('7. Consumption'!$G46:V46)-'8. SOH &amp; Pipeline'!U46))))))</f>
        <v>0</v>
      </c>
      <c r="U46" s="335">
        <f>(IF(U$8="Y",0,
MAX(0,'7. Consumption'!BP46-(T219+'8. SOH &amp; Pipeline'!V156-'7. Consumption'!X46+MIN(0,(SUM('7. Consumption'!$G46:W46)-'8. SOH &amp; Pipeline'!V46))))))</f>
        <v>0</v>
      </c>
      <c r="V46" s="335">
        <f>(IF(V$8="Y",0,
MAX(0,'7. Consumption'!BQ46-(U219+'8. SOH &amp; Pipeline'!W156-'7. Consumption'!Y46+MIN(0,(SUM('7. Consumption'!$G46:X46)-'8. SOH &amp; Pipeline'!W46))))))</f>
        <v>0</v>
      </c>
      <c r="W46" s="335">
        <f>(IF(W$8="Y",0,
MAX(0,'7. Consumption'!BR46-(V219+'8. SOH &amp; Pipeline'!X156-'7. Consumption'!Z46+MIN(0,(SUM('7. Consumption'!$G46:Y46)-'8. SOH &amp; Pipeline'!X46))))))</f>
        <v>0</v>
      </c>
      <c r="X46" s="335">
        <f>(IF(X$8="Y",0,
MAX(0,'7. Consumption'!BS46-(W219+'8. SOH &amp; Pipeline'!Y156-'7. Consumption'!AA46+MIN(0,(SUM('7. Consumption'!$G46:Z46)-'8. SOH &amp; Pipeline'!Y46))))))</f>
        <v>0</v>
      </c>
      <c r="Y46" s="335">
        <f>(IF(Y$8="Y",0,
MAX(0,'7. Consumption'!BT46-(X219+'8. SOH &amp; Pipeline'!Z156-'7. Consumption'!AB46+MIN(0,(SUM('7. Consumption'!$G46:AA46)-'8. SOH &amp; Pipeline'!Z46))))))</f>
        <v>0</v>
      </c>
      <c r="Z46" s="335">
        <f>(IF(Z$8="Y",0,
MAX(0,'7. Consumption'!BU46-(Y219+'8. SOH &amp; Pipeline'!AA156-'7. Consumption'!AC46+MIN(0,(SUM('7. Consumption'!$G46:AB46)-'8. SOH &amp; Pipeline'!AA46))))))</f>
        <v>0</v>
      </c>
      <c r="AA46" s="335">
        <f>(IF(AA$8="Y",0,
MAX(0,'7. Consumption'!BV46-(Z219+'8. SOH &amp; Pipeline'!AB156-'7. Consumption'!AD46+MIN(0,(SUM('7. Consumption'!$G46:AC46)-'8. SOH &amp; Pipeline'!AB46))))))</f>
        <v>0</v>
      </c>
      <c r="AB46" s="335">
        <f>(IF(AB$8="Y",0,
MAX(0,'7. Consumption'!BW46-(AA219+'8. SOH &amp; Pipeline'!AC156-'7. Consumption'!AE46+MIN(0,(SUM('7. Consumption'!$G46:AD46)-'8. SOH &amp; Pipeline'!AC46))))))</f>
        <v>0</v>
      </c>
      <c r="AC46" s="335">
        <f>(IF(AC$8="Y",0,
MAX(0,'7. Consumption'!BX46-(AB219+'8. SOH &amp; Pipeline'!AD156-'7. Consumption'!AF46+MIN(0,(SUM('7. Consumption'!$G46:AE46)-'8. SOH &amp; Pipeline'!AD46))))))</f>
        <v>0</v>
      </c>
      <c r="AD46" s="335">
        <f>(IF(AD$8="Y",0,
MAX(0,'7. Consumption'!BY46-(AC219+'8. SOH &amp; Pipeline'!AE156-'7. Consumption'!AG46+MIN(0,(SUM('7. Consumption'!$G46:AF46)-'8. SOH &amp; Pipeline'!AE46))))))</f>
        <v>0</v>
      </c>
      <c r="AE46" s="335">
        <f>(IF(AE$8="Y",0,
MAX(0,'7. Consumption'!BZ46-(AD219+'8. SOH &amp; Pipeline'!AF156-'7. Consumption'!AH46+MIN(0,(SUM('7. Consumption'!$G46:AG46)-'8. SOH &amp; Pipeline'!AF46))))))</f>
        <v>0</v>
      </c>
      <c r="AF46" s="335">
        <f>(IF(AF$8="Y",0,
MAX(0,'7. Consumption'!CA46-(AE219+'8. SOH &amp; Pipeline'!AG156-'7. Consumption'!AI46+MIN(0,(SUM('7. Consumption'!$G46:AH46)-'8. SOH &amp; Pipeline'!AG46))))))</f>
        <v>0</v>
      </c>
      <c r="AG46" s="335">
        <f>(IF(AG$8="Y",0,
MAX(0,'7. Consumption'!CB46-(AF219+'8. SOH &amp; Pipeline'!AH156-'7. Consumption'!AJ46+MIN(0,(SUM('7. Consumption'!$G46:AI46)-'8. SOH &amp; Pipeline'!AH46))))))</f>
        <v>0</v>
      </c>
      <c r="AH46" s="335">
        <f>(IF(AH$8="Y",0,
MAX(0,'7. Consumption'!CC46-(AG219+'8. SOH &amp; Pipeline'!AI156-'7. Consumption'!AK46+MIN(0,(SUM('7. Consumption'!$G46:AJ46)-'8. SOH &amp; Pipeline'!AI46))))))</f>
        <v>0</v>
      </c>
      <c r="AI46" s="335">
        <f>(IF(AI$8="Y",0,
MAX(0,'7. Consumption'!CD46-(AH219+'8. SOH &amp; Pipeline'!AJ156-'7. Consumption'!AL46+MIN(0,(SUM('7. Consumption'!$G46:AK46)-'8. SOH &amp; Pipeline'!AJ46))))))</f>
        <v>0</v>
      </c>
      <c r="AJ46" s="335">
        <f>(IF(AJ$8="Y",0,
MAX(0,'7. Consumption'!CE46-(AI219+'8. SOH &amp; Pipeline'!AK156-'7. Consumption'!AM46+MIN(0,(SUM('7. Consumption'!$G46:AL46)-'8. SOH &amp; Pipeline'!AK46))))))</f>
        <v>0</v>
      </c>
      <c r="AK46" s="335">
        <f>(IF(AK$8="Y",0,
MAX(0,'7. Consumption'!CF46-(AJ219+'8. SOH &amp; Pipeline'!AL156-'7. Consumption'!AN46+MIN(0,(SUM('7. Consumption'!$G46:AM46)-'8. SOH &amp; Pipeline'!AL46))))))</f>
        <v>0</v>
      </c>
      <c r="AL46" s="335">
        <f>(IF(AL$8="Y",0,
MAX(0,'7. Consumption'!CG46-(AK219+'8. SOH &amp; Pipeline'!AM156-'7. Consumption'!AO46+MIN(0,(SUM('7. Consumption'!$G46:AN46)-'8. SOH &amp; Pipeline'!AM46))))))</f>
        <v>0</v>
      </c>
      <c r="AM46" s="335">
        <f>(IF(AM$8="Y",0,
MAX(0,'7. Consumption'!CH46-(AL219+'8. SOH &amp; Pipeline'!AN156-'7. Consumption'!AP46+MIN(0,(SUM('7. Consumption'!$G46:AO46)-'8. SOH &amp; Pipeline'!AN46))))))</f>
        <v>0</v>
      </c>
      <c r="AN46" s="335">
        <f>(IF(AN$8="Y",0,
MAX(0,'7. Consumption'!CI46-(AM219+'8. SOH &amp; Pipeline'!AO156-'7. Consumption'!AQ46+MIN(0,(SUM('7. Consumption'!$G46:AP46)-'8. SOH &amp; Pipeline'!AO46))))))</f>
        <v>0</v>
      </c>
    </row>
    <row r="47" spans="2:40" x14ac:dyDescent="0.3">
      <c r="B47" s="257"/>
      <c r="C47" s="257" t="str">
        <f>'7. Consumption'!C47</f>
        <v>LPV/r 100/25 - tab - heat stable</v>
      </c>
      <c r="E47" s="335">
        <f>(IF(E$8="Y",0,
MAX(0,'7. Consumption'!AZ47-(D220+'8. SOH &amp; Pipeline'!F157-'7. Consumption'!H47+MIN(0,(SUM('7. Consumption'!$G47:G47)-'8. SOH &amp; Pipeline'!F47))))))</f>
        <v>0</v>
      </c>
      <c r="F47" s="335">
        <f>(IF(F$8="Y",0,
MAX(0,'7. Consumption'!BA47-(E220+'8. SOH &amp; Pipeline'!G157-'7. Consumption'!I47+MIN(0,(SUM('7. Consumption'!$G47:H47)-'8. SOH &amp; Pipeline'!G47))))))</f>
        <v>0</v>
      </c>
      <c r="G47" s="335">
        <f>(IF(G$8="Y",0,
MAX(0,'7. Consumption'!BB47-(F220+'8. SOH &amp; Pipeline'!H157-'7. Consumption'!J47+MIN(0,(SUM('7. Consumption'!$G47:I47)-'8. SOH &amp; Pipeline'!H47))))))</f>
        <v>0</v>
      </c>
      <c r="H47" s="335">
        <f>(IF(H$8="Y",0,
MAX(0,'7. Consumption'!BC47-(G220+'8. SOH &amp; Pipeline'!I157-'7. Consumption'!K47+MIN(0,(SUM('7. Consumption'!$G47:J47)-'8. SOH &amp; Pipeline'!I47))))))</f>
        <v>0</v>
      </c>
      <c r="I47" s="335">
        <f>(IF(I$8="Y",0,
MAX(0,'7. Consumption'!BD47-(H220+'8. SOH &amp; Pipeline'!J157-'7. Consumption'!L47+MIN(0,(SUM('7. Consumption'!$G47:K47)-'8. SOH &amp; Pipeline'!J47))))))</f>
        <v>0</v>
      </c>
      <c r="J47" s="335">
        <f>(IF(J$8="Y",0,
MAX(0,'7. Consumption'!BE47-(I220+'8. SOH &amp; Pipeline'!K157-'7. Consumption'!M47+MIN(0,(SUM('7. Consumption'!$G47:L47)-'8. SOH &amp; Pipeline'!K47))))))</f>
        <v>0</v>
      </c>
      <c r="K47" s="335">
        <f>(IF(K$8="Y",0,
MAX(0,'7. Consumption'!BF47-(J220+'8. SOH &amp; Pipeline'!L157-'7. Consumption'!N47+MIN(0,(SUM('7. Consumption'!$G47:M47)-'8. SOH &amp; Pipeline'!L47))))))</f>
        <v>0</v>
      </c>
      <c r="L47" s="335">
        <f>(IF(L$8="Y",0,
MAX(0,'7. Consumption'!BG47-(K220+'8. SOH &amp; Pipeline'!M157-'7. Consumption'!O47+MIN(0,(SUM('7. Consumption'!$G47:N47)-'8. SOH &amp; Pipeline'!M47))))))</f>
        <v>0</v>
      </c>
      <c r="M47" s="335">
        <f>(IF(M$8="Y",0,
MAX(0,'7. Consumption'!BH47-(L220+'8. SOH &amp; Pipeline'!N157-'7. Consumption'!P47+MIN(0,(SUM('7. Consumption'!$G47:O47)-'8. SOH &amp; Pipeline'!N47))))))</f>
        <v>0</v>
      </c>
      <c r="N47" s="335">
        <f>(IF(N$8="Y",0,
MAX(0,'7. Consumption'!BI47-(M220+'8. SOH &amp; Pipeline'!O157-'7. Consumption'!Q47+MIN(0,(SUM('7. Consumption'!$G47:P47)-'8. SOH &amp; Pipeline'!O47))))))</f>
        <v>0</v>
      </c>
      <c r="O47" s="335">
        <f>(IF(O$8="Y",0,
MAX(0,'7. Consumption'!BJ47-(N220+'8. SOH &amp; Pipeline'!P157-'7. Consumption'!R47+MIN(0,(SUM('7. Consumption'!$G47:Q47)-'8. SOH &amp; Pipeline'!P47))))))</f>
        <v>0</v>
      </c>
      <c r="P47" s="335">
        <f>(IF(P$8="Y",0,
MAX(0,'7. Consumption'!BK47-(O220+'8. SOH &amp; Pipeline'!Q157-'7. Consumption'!S47+MIN(0,(SUM('7. Consumption'!$G47:R47)-'8. SOH &amp; Pipeline'!Q47))))))</f>
        <v>0</v>
      </c>
      <c r="Q47" s="335">
        <f>(IF(Q$8="Y",0,
MAX(0,'7. Consumption'!BL47-(P220+'8. SOH &amp; Pipeline'!R157-'7. Consumption'!T47+MIN(0,(SUM('7. Consumption'!$G47:S47)-'8. SOH &amp; Pipeline'!R47))))))</f>
        <v>0</v>
      </c>
      <c r="R47" s="335">
        <f>(IF(R$8="Y",0,
MAX(0,'7. Consumption'!BM47-(Q220+'8. SOH &amp; Pipeline'!S157-'7. Consumption'!U47+MIN(0,(SUM('7. Consumption'!$G47:T47)-'8. SOH &amp; Pipeline'!S47))))))</f>
        <v>0</v>
      </c>
      <c r="S47" s="335">
        <f>(IF(S$8="Y",0,
MAX(0,'7. Consumption'!BN47-(R220+'8. SOH &amp; Pipeline'!T157-'7. Consumption'!V47+MIN(0,(SUM('7. Consumption'!$G47:U47)-'8. SOH &amp; Pipeline'!T47))))))</f>
        <v>0</v>
      </c>
      <c r="T47" s="335">
        <f>(IF(T$8="Y",0,
MAX(0,'7. Consumption'!BO47-(S220+'8. SOH &amp; Pipeline'!U157-'7. Consumption'!W47+MIN(0,(SUM('7. Consumption'!$G47:V47)-'8. SOH &amp; Pipeline'!U47))))))</f>
        <v>0</v>
      </c>
      <c r="U47" s="335">
        <f>(IF(U$8="Y",0,
MAX(0,'7. Consumption'!BP47-(T220+'8. SOH &amp; Pipeline'!V157-'7. Consumption'!X47+MIN(0,(SUM('7. Consumption'!$G47:W47)-'8. SOH &amp; Pipeline'!V47))))))</f>
        <v>0</v>
      </c>
      <c r="V47" s="335">
        <f>(IF(V$8="Y",0,
MAX(0,'7. Consumption'!BQ47-(U220+'8. SOH &amp; Pipeline'!W157-'7. Consumption'!Y47+MIN(0,(SUM('7. Consumption'!$G47:X47)-'8. SOH &amp; Pipeline'!W47))))))</f>
        <v>0</v>
      </c>
      <c r="W47" s="335">
        <f>(IF(W$8="Y",0,
MAX(0,'7. Consumption'!BR47-(V220+'8. SOH &amp; Pipeline'!X157-'7. Consumption'!Z47+MIN(0,(SUM('7. Consumption'!$G47:Y47)-'8. SOH &amp; Pipeline'!X47))))))</f>
        <v>0</v>
      </c>
      <c r="X47" s="335">
        <f>(IF(X$8="Y",0,
MAX(0,'7. Consumption'!BS47-(W220+'8. SOH &amp; Pipeline'!Y157-'7. Consumption'!AA47+MIN(0,(SUM('7. Consumption'!$G47:Z47)-'8. SOH &amp; Pipeline'!Y47))))))</f>
        <v>0</v>
      </c>
      <c r="Y47" s="335">
        <f>(IF(Y$8="Y",0,
MAX(0,'7. Consumption'!BT47-(X220+'8. SOH &amp; Pipeline'!Z157-'7. Consumption'!AB47+MIN(0,(SUM('7. Consumption'!$G47:AA47)-'8. SOH &amp; Pipeline'!Z47))))))</f>
        <v>0</v>
      </c>
      <c r="Z47" s="335">
        <f>(IF(Z$8="Y",0,
MAX(0,'7. Consumption'!BU47-(Y220+'8. SOH &amp; Pipeline'!AA157-'7. Consumption'!AC47+MIN(0,(SUM('7. Consumption'!$G47:AB47)-'8. SOH &amp; Pipeline'!AA47))))))</f>
        <v>0</v>
      </c>
      <c r="AA47" s="335">
        <f>(IF(AA$8="Y",0,
MAX(0,'7. Consumption'!BV47-(Z220+'8. SOH &amp; Pipeline'!AB157-'7. Consumption'!AD47+MIN(0,(SUM('7. Consumption'!$G47:AC47)-'8. SOH &amp; Pipeline'!AB47))))))</f>
        <v>0</v>
      </c>
      <c r="AB47" s="335">
        <f>(IF(AB$8="Y",0,
MAX(0,'7. Consumption'!BW47-(AA220+'8. SOH &amp; Pipeline'!AC157-'7. Consumption'!AE47+MIN(0,(SUM('7. Consumption'!$G47:AD47)-'8. SOH &amp; Pipeline'!AC47))))))</f>
        <v>0</v>
      </c>
      <c r="AC47" s="335">
        <f>(IF(AC$8="Y",0,
MAX(0,'7. Consumption'!BX47-(AB220+'8. SOH &amp; Pipeline'!AD157-'7. Consumption'!AF47+MIN(0,(SUM('7. Consumption'!$G47:AE47)-'8. SOH &amp; Pipeline'!AD47))))))</f>
        <v>0</v>
      </c>
      <c r="AD47" s="335">
        <f>(IF(AD$8="Y",0,
MAX(0,'7. Consumption'!BY47-(AC220+'8. SOH &amp; Pipeline'!AE157-'7. Consumption'!AG47+MIN(0,(SUM('7. Consumption'!$G47:AF47)-'8. SOH &amp; Pipeline'!AE47))))))</f>
        <v>0</v>
      </c>
      <c r="AE47" s="335">
        <f>(IF(AE$8="Y",0,
MAX(0,'7. Consumption'!BZ47-(AD220+'8. SOH &amp; Pipeline'!AF157-'7. Consumption'!AH47+MIN(0,(SUM('7. Consumption'!$G47:AG47)-'8. SOH &amp; Pipeline'!AF47))))))</f>
        <v>0</v>
      </c>
      <c r="AF47" s="335">
        <f>(IF(AF$8="Y",0,
MAX(0,'7. Consumption'!CA47-(AE220+'8. SOH &amp; Pipeline'!AG157-'7. Consumption'!AI47+MIN(0,(SUM('7. Consumption'!$G47:AH47)-'8. SOH &amp; Pipeline'!AG47))))))</f>
        <v>0</v>
      </c>
      <c r="AG47" s="335">
        <f>(IF(AG$8="Y",0,
MAX(0,'7. Consumption'!CB47-(AF220+'8. SOH &amp; Pipeline'!AH157-'7. Consumption'!AJ47+MIN(0,(SUM('7. Consumption'!$G47:AI47)-'8. SOH &amp; Pipeline'!AH47))))))</f>
        <v>0</v>
      </c>
      <c r="AH47" s="335">
        <f>(IF(AH$8="Y",0,
MAX(0,'7. Consumption'!CC47-(AG220+'8. SOH &amp; Pipeline'!AI157-'7. Consumption'!AK47+MIN(0,(SUM('7. Consumption'!$G47:AJ47)-'8. SOH &amp; Pipeline'!AI47))))))</f>
        <v>0</v>
      </c>
      <c r="AI47" s="335">
        <f>(IF(AI$8="Y",0,
MAX(0,'7. Consumption'!CD47-(AH220+'8. SOH &amp; Pipeline'!AJ157-'7. Consumption'!AL47+MIN(0,(SUM('7. Consumption'!$G47:AK47)-'8. SOH &amp; Pipeline'!AJ47))))))</f>
        <v>0</v>
      </c>
      <c r="AJ47" s="335">
        <f>(IF(AJ$8="Y",0,
MAX(0,'7. Consumption'!CE47-(AI220+'8. SOH &amp; Pipeline'!AK157-'7. Consumption'!AM47+MIN(0,(SUM('7. Consumption'!$G47:AL47)-'8. SOH &amp; Pipeline'!AK47))))))</f>
        <v>0</v>
      </c>
      <c r="AK47" s="335">
        <f>(IF(AK$8="Y",0,
MAX(0,'7. Consumption'!CF47-(AJ220+'8. SOH &amp; Pipeline'!AL157-'7. Consumption'!AN47+MIN(0,(SUM('7. Consumption'!$G47:AM47)-'8. SOH &amp; Pipeline'!AL47))))))</f>
        <v>0</v>
      </c>
      <c r="AL47" s="335">
        <f>(IF(AL$8="Y",0,
MAX(0,'7. Consumption'!CG47-(AK220+'8. SOH &amp; Pipeline'!AM157-'7. Consumption'!AO47+MIN(0,(SUM('7. Consumption'!$G47:AN47)-'8. SOH &amp; Pipeline'!AM47))))))</f>
        <v>0</v>
      </c>
      <c r="AM47" s="335">
        <f>(IF(AM$8="Y",0,
MAX(0,'7. Consumption'!CH47-(AL220+'8. SOH &amp; Pipeline'!AN157-'7. Consumption'!AP47+MIN(0,(SUM('7. Consumption'!$G47:AO47)-'8. SOH &amp; Pipeline'!AN47))))))</f>
        <v>0</v>
      </c>
      <c r="AN47" s="335">
        <f>(IF(AN$8="Y",0,
MAX(0,'7. Consumption'!CI47-(AM220+'8. SOH &amp; Pipeline'!AO157-'7. Consumption'!AQ47+MIN(0,(SUM('7. Consumption'!$G47:AP47)-'8. SOH &amp; Pipeline'!AO47))))))</f>
        <v>0</v>
      </c>
    </row>
    <row r="48" spans="2:40" x14ac:dyDescent="0.3">
      <c r="B48" s="257"/>
      <c r="C48" s="257" t="str">
        <f>'7. Consumption'!C48</f>
        <v>LPV/r 200/50 - tab</v>
      </c>
      <c r="E48" s="335">
        <f>(IF(E$8="Y",0,
MAX(0,'7. Consumption'!AZ48-(D221+'8. SOH &amp; Pipeline'!F158-'7. Consumption'!H48+MIN(0,(SUM('7. Consumption'!$G48:G48)-'8. SOH &amp; Pipeline'!F48))))))</f>
        <v>0</v>
      </c>
      <c r="F48" s="335">
        <f>(IF(F$8="Y",0,
MAX(0,'7. Consumption'!BA48-(E221+'8. SOH &amp; Pipeline'!G158-'7. Consumption'!I48+MIN(0,(SUM('7. Consumption'!$G48:H48)-'8. SOH &amp; Pipeline'!G48))))))</f>
        <v>0</v>
      </c>
      <c r="G48" s="335">
        <f>(IF(G$8="Y",0,
MAX(0,'7. Consumption'!BB48-(F221+'8. SOH &amp; Pipeline'!H158-'7. Consumption'!J48+MIN(0,(SUM('7. Consumption'!$G48:I48)-'8. SOH &amp; Pipeline'!H48))))))</f>
        <v>0</v>
      </c>
      <c r="H48" s="335">
        <f>(IF(H$8="Y",0,
MAX(0,'7. Consumption'!BC48-(G221+'8. SOH &amp; Pipeline'!I158-'7. Consumption'!K48+MIN(0,(SUM('7. Consumption'!$G48:J48)-'8. SOH &amp; Pipeline'!I48))))))</f>
        <v>0</v>
      </c>
      <c r="I48" s="335">
        <f>(IF(I$8="Y",0,
MAX(0,'7. Consumption'!BD48-(H221+'8. SOH &amp; Pipeline'!J158-'7. Consumption'!L48+MIN(0,(SUM('7. Consumption'!$G48:K48)-'8. SOH &amp; Pipeline'!J48))))))</f>
        <v>0</v>
      </c>
      <c r="J48" s="335">
        <f>(IF(J$8="Y",0,
MAX(0,'7. Consumption'!BE48-(I221+'8. SOH &amp; Pipeline'!K158-'7. Consumption'!M48+MIN(0,(SUM('7. Consumption'!$G48:L48)-'8. SOH &amp; Pipeline'!K48))))))</f>
        <v>0</v>
      </c>
      <c r="K48" s="335">
        <f>(IF(K$8="Y",0,
MAX(0,'7. Consumption'!BF48-(J221+'8. SOH &amp; Pipeline'!L158-'7. Consumption'!N48+MIN(0,(SUM('7. Consumption'!$G48:M48)-'8. SOH &amp; Pipeline'!L48))))))</f>
        <v>0</v>
      </c>
      <c r="L48" s="335">
        <f>(IF(L$8="Y",0,
MAX(0,'7. Consumption'!BG48-(K221+'8. SOH &amp; Pipeline'!M158-'7. Consumption'!O48+MIN(0,(SUM('7. Consumption'!$G48:N48)-'8. SOH &amp; Pipeline'!M48))))))</f>
        <v>0</v>
      </c>
      <c r="M48" s="335">
        <f>(IF(M$8="Y",0,
MAX(0,'7. Consumption'!BH48-(L221+'8. SOH &amp; Pipeline'!N158-'7. Consumption'!P48+MIN(0,(SUM('7. Consumption'!$G48:O48)-'8. SOH &amp; Pipeline'!N48))))))</f>
        <v>0</v>
      </c>
      <c r="N48" s="335">
        <f>(IF(N$8="Y",0,
MAX(0,'7. Consumption'!BI48-(M221+'8. SOH &amp; Pipeline'!O158-'7. Consumption'!Q48+MIN(0,(SUM('7. Consumption'!$G48:P48)-'8. SOH &amp; Pipeline'!O48))))))</f>
        <v>0</v>
      </c>
      <c r="O48" s="335">
        <f>(IF(O$8="Y",0,
MAX(0,'7. Consumption'!BJ48-(N221+'8. SOH &amp; Pipeline'!P158-'7. Consumption'!R48+MIN(0,(SUM('7. Consumption'!$G48:Q48)-'8. SOH &amp; Pipeline'!P48))))))</f>
        <v>0</v>
      </c>
      <c r="P48" s="335">
        <f>(IF(P$8="Y",0,
MAX(0,'7. Consumption'!BK48-(O221+'8. SOH &amp; Pipeline'!Q158-'7. Consumption'!S48+MIN(0,(SUM('7. Consumption'!$G48:R48)-'8. SOH &amp; Pipeline'!Q48))))))</f>
        <v>0</v>
      </c>
      <c r="Q48" s="335">
        <f>(IF(Q$8="Y",0,
MAX(0,'7. Consumption'!BL48-(P221+'8. SOH &amp; Pipeline'!R158-'7. Consumption'!T48+MIN(0,(SUM('7. Consumption'!$G48:S48)-'8. SOH &amp; Pipeline'!R48))))))</f>
        <v>0</v>
      </c>
      <c r="R48" s="335">
        <f>(IF(R$8="Y",0,
MAX(0,'7. Consumption'!BM48-(Q221+'8. SOH &amp; Pipeline'!S158-'7. Consumption'!U48+MIN(0,(SUM('7. Consumption'!$G48:T48)-'8. SOH &amp; Pipeline'!S48))))))</f>
        <v>0</v>
      </c>
      <c r="S48" s="335">
        <f>(IF(S$8="Y",0,
MAX(0,'7. Consumption'!BN48-(R221+'8. SOH &amp; Pipeline'!T158-'7. Consumption'!V48+MIN(0,(SUM('7. Consumption'!$G48:U48)-'8. SOH &amp; Pipeline'!T48))))))</f>
        <v>0</v>
      </c>
      <c r="T48" s="335">
        <f>(IF(T$8="Y",0,
MAX(0,'7. Consumption'!BO48-(S221+'8. SOH &amp; Pipeline'!U158-'7. Consumption'!W48+MIN(0,(SUM('7. Consumption'!$G48:V48)-'8. SOH &amp; Pipeline'!U48))))))</f>
        <v>0</v>
      </c>
      <c r="U48" s="335">
        <f>(IF(U$8="Y",0,
MAX(0,'7. Consumption'!BP48-(T221+'8. SOH &amp; Pipeline'!V158-'7. Consumption'!X48+MIN(0,(SUM('7. Consumption'!$G48:W48)-'8. SOH &amp; Pipeline'!V48))))))</f>
        <v>0</v>
      </c>
      <c r="V48" s="335">
        <f>(IF(V$8="Y",0,
MAX(0,'7. Consumption'!BQ48-(U221+'8. SOH &amp; Pipeline'!W158-'7. Consumption'!Y48+MIN(0,(SUM('7. Consumption'!$G48:X48)-'8. SOH &amp; Pipeline'!W48))))))</f>
        <v>0</v>
      </c>
      <c r="W48" s="335">
        <f>(IF(W$8="Y",0,
MAX(0,'7. Consumption'!BR48-(V221+'8. SOH &amp; Pipeline'!X158-'7. Consumption'!Z48+MIN(0,(SUM('7. Consumption'!$G48:Y48)-'8. SOH &amp; Pipeline'!X48))))))</f>
        <v>0</v>
      </c>
      <c r="X48" s="335">
        <f>(IF(X$8="Y",0,
MAX(0,'7. Consumption'!BS48-(W221+'8. SOH &amp; Pipeline'!Y158-'7. Consumption'!AA48+MIN(0,(SUM('7. Consumption'!$G48:Z48)-'8. SOH &amp; Pipeline'!Y48))))))</f>
        <v>0</v>
      </c>
      <c r="Y48" s="335">
        <f>(IF(Y$8="Y",0,
MAX(0,'7. Consumption'!BT48-(X221+'8. SOH &amp; Pipeline'!Z158-'7. Consumption'!AB48+MIN(0,(SUM('7. Consumption'!$G48:AA48)-'8. SOH &amp; Pipeline'!Z48))))))</f>
        <v>0</v>
      </c>
      <c r="Z48" s="335">
        <f>(IF(Z$8="Y",0,
MAX(0,'7. Consumption'!BU48-(Y221+'8. SOH &amp; Pipeline'!AA158-'7. Consumption'!AC48+MIN(0,(SUM('7. Consumption'!$G48:AB48)-'8. SOH &amp; Pipeline'!AA48))))))</f>
        <v>0</v>
      </c>
      <c r="AA48" s="335">
        <f>(IF(AA$8="Y",0,
MAX(0,'7. Consumption'!BV48-(Z221+'8. SOH &amp; Pipeline'!AB158-'7. Consumption'!AD48+MIN(0,(SUM('7. Consumption'!$G48:AC48)-'8. SOH &amp; Pipeline'!AB48))))))</f>
        <v>0</v>
      </c>
      <c r="AB48" s="335">
        <f>(IF(AB$8="Y",0,
MAX(0,'7. Consumption'!BW48-(AA221+'8. SOH &amp; Pipeline'!AC158-'7. Consumption'!AE48+MIN(0,(SUM('7. Consumption'!$G48:AD48)-'8. SOH &amp; Pipeline'!AC48))))))</f>
        <v>0</v>
      </c>
      <c r="AC48" s="335">
        <f>(IF(AC$8="Y",0,
MAX(0,'7. Consumption'!BX48-(AB221+'8. SOH &amp; Pipeline'!AD158-'7. Consumption'!AF48+MIN(0,(SUM('7. Consumption'!$G48:AE48)-'8. SOH &amp; Pipeline'!AD48))))))</f>
        <v>0</v>
      </c>
      <c r="AD48" s="335">
        <f>(IF(AD$8="Y",0,
MAX(0,'7. Consumption'!BY48-(AC221+'8. SOH &amp; Pipeline'!AE158-'7. Consumption'!AG48+MIN(0,(SUM('7. Consumption'!$G48:AF48)-'8. SOH &amp; Pipeline'!AE48))))))</f>
        <v>0</v>
      </c>
      <c r="AE48" s="335">
        <f>(IF(AE$8="Y",0,
MAX(0,'7. Consumption'!BZ48-(AD221+'8. SOH &amp; Pipeline'!AF158-'7. Consumption'!AH48+MIN(0,(SUM('7. Consumption'!$G48:AG48)-'8. SOH &amp; Pipeline'!AF48))))))</f>
        <v>0</v>
      </c>
      <c r="AF48" s="335">
        <f>(IF(AF$8="Y",0,
MAX(0,'7. Consumption'!CA48-(AE221+'8. SOH &amp; Pipeline'!AG158-'7. Consumption'!AI48+MIN(0,(SUM('7. Consumption'!$G48:AH48)-'8. SOH &amp; Pipeline'!AG48))))))</f>
        <v>0</v>
      </c>
      <c r="AG48" s="335">
        <f>(IF(AG$8="Y",0,
MAX(0,'7. Consumption'!CB48-(AF221+'8. SOH &amp; Pipeline'!AH158-'7. Consumption'!AJ48+MIN(0,(SUM('7. Consumption'!$G48:AI48)-'8. SOH &amp; Pipeline'!AH48))))))</f>
        <v>0</v>
      </c>
      <c r="AH48" s="335">
        <f>(IF(AH$8="Y",0,
MAX(0,'7. Consumption'!CC48-(AG221+'8. SOH &amp; Pipeline'!AI158-'7. Consumption'!AK48+MIN(0,(SUM('7. Consumption'!$G48:AJ48)-'8. SOH &amp; Pipeline'!AI48))))))</f>
        <v>0</v>
      </c>
      <c r="AI48" s="335">
        <f>(IF(AI$8="Y",0,
MAX(0,'7. Consumption'!CD48-(AH221+'8. SOH &amp; Pipeline'!AJ158-'7. Consumption'!AL48+MIN(0,(SUM('7. Consumption'!$G48:AK48)-'8. SOH &amp; Pipeline'!AJ48))))))</f>
        <v>0</v>
      </c>
      <c r="AJ48" s="335">
        <f>(IF(AJ$8="Y",0,
MAX(0,'7. Consumption'!CE48-(AI221+'8. SOH &amp; Pipeline'!AK158-'7. Consumption'!AM48+MIN(0,(SUM('7. Consumption'!$G48:AL48)-'8. SOH &amp; Pipeline'!AK48))))))</f>
        <v>0</v>
      </c>
      <c r="AK48" s="335">
        <f>(IF(AK$8="Y",0,
MAX(0,'7. Consumption'!CF48-(AJ221+'8. SOH &amp; Pipeline'!AL158-'7. Consumption'!AN48+MIN(0,(SUM('7. Consumption'!$G48:AM48)-'8. SOH &amp; Pipeline'!AL48))))))</f>
        <v>0</v>
      </c>
      <c r="AL48" s="335">
        <f>(IF(AL$8="Y",0,
MAX(0,'7. Consumption'!CG48-(AK221+'8. SOH &amp; Pipeline'!AM158-'7. Consumption'!AO48+MIN(0,(SUM('7. Consumption'!$G48:AN48)-'8. SOH &amp; Pipeline'!AM48))))))</f>
        <v>0</v>
      </c>
      <c r="AM48" s="335">
        <f>(IF(AM$8="Y",0,
MAX(0,'7. Consumption'!CH48-(AL221+'8. SOH &amp; Pipeline'!AN158-'7. Consumption'!AP48+MIN(0,(SUM('7. Consumption'!$G48:AO48)-'8. SOH &amp; Pipeline'!AN48))))))</f>
        <v>0</v>
      </c>
      <c r="AN48" s="335">
        <f>(IF(AN$8="Y",0,
MAX(0,'7. Consumption'!CI48-(AM221+'8. SOH &amp; Pipeline'!AO158-'7. Consumption'!AQ48+MIN(0,(SUM('7. Consumption'!$G48:AP48)-'8. SOH &amp; Pipeline'!AO48))))))</f>
        <v>0</v>
      </c>
    </row>
    <row r="49" spans="2:40" x14ac:dyDescent="0.3">
      <c r="B49" s="257"/>
      <c r="C49" s="257" t="str">
        <f>'7. Consumption'!C49</f>
        <v>LPV/r 40/10 - pellets/caps - heat stable</v>
      </c>
      <c r="E49" s="335">
        <f>(IF(E$8="Y",0,
MAX(0,'7. Consumption'!AZ49-(D222+'8. SOH &amp; Pipeline'!F159-'7. Consumption'!H49+MIN(0,(SUM('7. Consumption'!$G49:G49)-'8. SOH &amp; Pipeline'!F49))))))</f>
        <v>0</v>
      </c>
      <c r="F49" s="335">
        <f>(IF(F$8="Y",0,
MAX(0,'7. Consumption'!BA49-(E222+'8. SOH &amp; Pipeline'!G159-'7. Consumption'!I49+MIN(0,(SUM('7. Consumption'!$G49:H49)-'8. SOH &amp; Pipeline'!G49))))))</f>
        <v>0</v>
      </c>
      <c r="G49" s="335">
        <f>(IF(G$8="Y",0,
MAX(0,'7. Consumption'!BB49-(F222+'8. SOH &amp; Pipeline'!H159-'7. Consumption'!J49+MIN(0,(SUM('7. Consumption'!$G49:I49)-'8. SOH &amp; Pipeline'!H49))))))</f>
        <v>0</v>
      </c>
      <c r="H49" s="335">
        <f>(IF(H$8="Y",0,
MAX(0,'7. Consumption'!BC49-(G222+'8. SOH &amp; Pipeline'!I159-'7. Consumption'!K49+MIN(0,(SUM('7. Consumption'!$G49:J49)-'8. SOH &amp; Pipeline'!I49))))))</f>
        <v>0</v>
      </c>
      <c r="I49" s="335">
        <f>(IF(I$8="Y",0,
MAX(0,'7. Consumption'!BD49-(H222+'8. SOH &amp; Pipeline'!J159-'7. Consumption'!L49+MIN(0,(SUM('7. Consumption'!$G49:K49)-'8. SOH &amp; Pipeline'!J49))))))</f>
        <v>0</v>
      </c>
      <c r="J49" s="335">
        <f>(IF(J$8="Y",0,
MAX(0,'7. Consumption'!BE49-(I222+'8. SOH &amp; Pipeline'!K159-'7. Consumption'!M49+MIN(0,(SUM('7. Consumption'!$G49:L49)-'8. SOH &amp; Pipeline'!K49))))))</f>
        <v>0</v>
      </c>
      <c r="K49" s="335">
        <f>(IF(K$8="Y",0,
MAX(0,'7. Consumption'!BF49-(J222+'8. SOH &amp; Pipeline'!L159-'7. Consumption'!N49+MIN(0,(SUM('7. Consumption'!$G49:M49)-'8. SOH &amp; Pipeline'!L49))))))</f>
        <v>0</v>
      </c>
      <c r="L49" s="335">
        <f>(IF(L$8="Y",0,
MAX(0,'7. Consumption'!BG49-(K222+'8. SOH &amp; Pipeline'!M159-'7. Consumption'!O49+MIN(0,(SUM('7. Consumption'!$G49:N49)-'8. SOH &amp; Pipeline'!M49))))))</f>
        <v>0</v>
      </c>
      <c r="M49" s="335">
        <f>(IF(M$8="Y",0,
MAX(0,'7. Consumption'!BH49-(L222+'8. SOH &amp; Pipeline'!N159-'7. Consumption'!P49+MIN(0,(SUM('7. Consumption'!$G49:O49)-'8. SOH &amp; Pipeline'!N49))))))</f>
        <v>0</v>
      </c>
      <c r="N49" s="335">
        <f>(IF(N$8="Y",0,
MAX(0,'7. Consumption'!BI49-(M222+'8. SOH &amp; Pipeline'!O159-'7. Consumption'!Q49+MIN(0,(SUM('7. Consumption'!$G49:P49)-'8. SOH &amp; Pipeline'!O49))))))</f>
        <v>0</v>
      </c>
      <c r="O49" s="335">
        <f>(IF(O$8="Y",0,
MAX(0,'7. Consumption'!BJ49-(N222+'8. SOH &amp; Pipeline'!P159-'7. Consumption'!R49+MIN(0,(SUM('7. Consumption'!$G49:Q49)-'8. SOH &amp; Pipeline'!P49))))))</f>
        <v>0</v>
      </c>
      <c r="P49" s="335">
        <f>(IF(P$8="Y",0,
MAX(0,'7. Consumption'!BK49-(O222+'8. SOH &amp; Pipeline'!Q159-'7. Consumption'!S49+MIN(0,(SUM('7. Consumption'!$G49:R49)-'8. SOH &amp; Pipeline'!Q49))))))</f>
        <v>0</v>
      </c>
      <c r="Q49" s="335">
        <f>(IF(Q$8="Y",0,
MAX(0,'7. Consumption'!BL49-(P222+'8. SOH &amp; Pipeline'!R159-'7. Consumption'!T49+MIN(0,(SUM('7. Consumption'!$G49:S49)-'8. SOH &amp; Pipeline'!R49))))))</f>
        <v>0</v>
      </c>
      <c r="R49" s="335">
        <f>(IF(R$8="Y",0,
MAX(0,'7. Consumption'!BM49-(Q222+'8. SOH &amp; Pipeline'!S159-'7. Consumption'!U49+MIN(0,(SUM('7. Consumption'!$G49:T49)-'8. SOH &amp; Pipeline'!S49))))))</f>
        <v>0</v>
      </c>
      <c r="S49" s="335">
        <f>(IF(S$8="Y",0,
MAX(0,'7. Consumption'!BN49-(R222+'8. SOH &amp; Pipeline'!T159-'7. Consumption'!V49+MIN(0,(SUM('7. Consumption'!$G49:U49)-'8. SOH &amp; Pipeline'!T49))))))</f>
        <v>0</v>
      </c>
      <c r="T49" s="335">
        <f>(IF(T$8="Y",0,
MAX(0,'7. Consumption'!BO49-(S222+'8. SOH &amp; Pipeline'!U159-'7. Consumption'!W49+MIN(0,(SUM('7. Consumption'!$G49:V49)-'8. SOH &amp; Pipeline'!U49))))))</f>
        <v>0</v>
      </c>
      <c r="U49" s="335">
        <f>(IF(U$8="Y",0,
MAX(0,'7. Consumption'!BP49-(T222+'8. SOH &amp; Pipeline'!V159-'7. Consumption'!X49+MIN(0,(SUM('7. Consumption'!$G49:W49)-'8. SOH &amp; Pipeline'!V49))))))</f>
        <v>0</v>
      </c>
      <c r="V49" s="335">
        <f>(IF(V$8="Y",0,
MAX(0,'7. Consumption'!BQ49-(U222+'8. SOH &amp; Pipeline'!W159-'7. Consumption'!Y49+MIN(0,(SUM('7. Consumption'!$G49:X49)-'8. SOH &amp; Pipeline'!W49))))))</f>
        <v>0</v>
      </c>
      <c r="W49" s="335">
        <f>(IF(W$8="Y",0,
MAX(0,'7. Consumption'!BR49-(V222+'8. SOH &amp; Pipeline'!X159-'7. Consumption'!Z49+MIN(0,(SUM('7. Consumption'!$G49:Y49)-'8. SOH &amp; Pipeline'!X49))))))</f>
        <v>0</v>
      </c>
      <c r="X49" s="335">
        <f>(IF(X$8="Y",0,
MAX(0,'7. Consumption'!BS49-(W222+'8. SOH &amp; Pipeline'!Y159-'7. Consumption'!AA49+MIN(0,(SUM('7. Consumption'!$G49:Z49)-'8. SOH &amp; Pipeline'!Y49))))))</f>
        <v>0</v>
      </c>
      <c r="Y49" s="335">
        <f>(IF(Y$8="Y",0,
MAX(0,'7. Consumption'!BT49-(X222+'8. SOH &amp; Pipeline'!Z159-'7. Consumption'!AB49+MIN(0,(SUM('7. Consumption'!$G49:AA49)-'8. SOH &amp; Pipeline'!Z49))))))</f>
        <v>0</v>
      </c>
      <c r="Z49" s="335">
        <f>(IF(Z$8="Y",0,
MAX(0,'7. Consumption'!BU49-(Y222+'8. SOH &amp; Pipeline'!AA159-'7. Consumption'!AC49+MIN(0,(SUM('7. Consumption'!$G49:AB49)-'8. SOH &amp; Pipeline'!AA49))))))</f>
        <v>0</v>
      </c>
      <c r="AA49" s="335">
        <f>(IF(AA$8="Y",0,
MAX(0,'7. Consumption'!BV49-(Z222+'8. SOH &amp; Pipeline'!AB159-'7. Consumption'!AD49+MIN(0,(SUM('7. Consumption'!$G49:AC49)-'8. SOH &amp; Pipeline'!AB49))))))</f>
        <v>0</v>
      </c>
      <c r="AB49" s="335">
        <f>(IF(AB$8="Y",0,
MAX(0,'7. Consumption'!BW49-(AA222+'8. SOH &amp; Pipeline'!AC159-'7. Consumption'!AE49+MIN(0,(SUM('7. Consumption'!$G49:AD49)-'8. SOH &amp; Pipeline'!AC49))))))</f>
        <v>0</v>
      </c>
      <c r="AC49" s="335">
        <f>(IF(AC$8="Y",0,
MAX(0,'7. Consumption'!BX49-(AB222+'8. SOH &amp; Pipeline'!AD159-'7. Consumption'!AF49+MIN(0,(SUM('7. Consumption'!$G49:AE49)-'8. SOH &amp; Pipeline'!AD49))))))</f>
        <v>0</v>
      </c>
      <c r="AD49" s="335">
        <f>(IF(AD$8="Y",0,
MAX(0,'7. Consumption'!BY49-(AC222+'8. SOH &amp; Pipeline'!AE159-'7. Consumption'!AG49+MIN(0,(SUM('7. Consumption'!$G49:AF49)-'8. SOH &amp; Pipeline'!AE49))))))</f>
        <v>0</v>
      </c>
      <c r="AE49" s="335">
        <f>(IF(AE$8="Y",0,
MAX(0,'7. Consumption'!BZ49-(AD222+'8. SOH &amp; Pipeline'!AF159-'7. Consumption'!AH49+MIN(0,(SUM('7. Consumption'!$G49:AG49)-'8. SOH &amp; Pipeline'!AF49))))))</f>
        <v>0</v>
      </c>
      <c r="AF49" s="335">
        <f>(IF(AF$8="Y",0,
MAX(0,'7. Consumption'!CA49-(AE222+'8. SOH &amp; Pipeline'!AG159-'7. Consumption'!AI49+MIN(0,(SUM('7. Consumption'!$G49:AH49)-'8. SOH &amp; Pipeline'!AG49))))))</f>
        <v>0</v>
      </c>
      <c r="AG49" s="335">
        <f>(IF(AG$8="Y",0,
MAX(0,'7. Consumption'!CB49-(AF222+'8. SOH &amp; Pipeline'!AH159-'7. Consumption'!AJ49+MIN(0,(SUM('7. Consumption'!$G49:AI49)-'8. SOH &amp; Pipeline'!AH49))))))</f>
        <v>0</v>
      </c>
      <c r="AH49" s="335">
        <f>(IF(AH$8="Y",0,
MAX(0,'7. Consumption'!CC49-(AG222+'8. SOH &amp; Pipeline'!AI159-'7. Consumption'!AK49+MIN(0,(SUM('7. Consumption'!$G49:AJ49)-'8. SOH &amp; Pipeline'!AI49))))))</f>
        <v>0</v>
      </c>
      <c r="AI49" s="335">
        <f>(IF(AI$8="Y",0,
MAX(0,'7. Consumption'!CD49-(AH222+'8. SOH &amp; Pipeline'!AJ159-'7. Consumption'!AL49+MIN(0,(SUM('7. Consumption'!$G49:AK49)-'8. SOH &amp; Pipeline'!AJ49))))))</f>
        <v>0</v>
      </c>
      <c r="AJ49" s="335">
        <f>(IF(AJ$8="Y",0,
MAX(0,'7. Consumption'!CE49-(AI222+'8. SOH &amp; Pipeline'!AK159-'7. Consumption'!AM49+MIN(0,(SUM('7. Consumption'!$G49:AL49)-'8. SOH &amp; Pipeline'!AK49))))))</f>
        <v>0</v>
      </c>
      <c r="AK49" s="335">
        <f>(IF(AK$8="Y",0,
MAX(0,'7. Consumption'!CF49-(AJ222+'8. SOH &amp; Pipeline'!AL159-'7. Consumption'!AN49+MIN(0,(SUM('7. Consumption'!$G49:AM49)-'8. SOH &amp; Pipeline'!AL49))))))</f>
        <v>0</v>
      </c>
      <c r="AL49" s="335">
        <f>(IF(AL$8="Y",0,
MAX(0,'7. Consumption'!CG49-(AK222+'8. SOH &amp; Pipeline'!AM159-'7. Consumption'!AO49+MIN(0,(SUM('7. Consumption'!$G49:AN49)-'8. SOH &amp; Pipeline'!AM49))))))</f>
        <v>0</v>
      </c>
      <c r="AM49" s="335">
        <f>(IF(AM$8="Y",0,
MAX(0,'7. Consumption'!CH49-(AL222+'8. SOH &amp; Pipeline'!AN159-'7. Consumption'!AP49+MIN(0,(SUM('7. Consumption'!$G49:AO49)-'8. SOH &amp; Pipeline'!AN49))))))</f>
        <v>0</v>
      </c>
      <c r="AN49" s="335">
        <f>(IF(AN$8="Y",0,
MAX(0,'7. Consumption'!CI49-(AM222+'8. SOH &amp; Pipeline'!AO159-'7. Consumption'!AQ49+MIN(0,(SUM('7. Consumption'!$G49:AP49)-'8. SOH &amp; Pipeline'!AO49))))))</f>
        <v>0</v>
      </c>
    </row>
    <row r="50" spans="2:40" x14ac:dyDescent="0.3">
      <c r="B50" s="257"/>
      <c r="C50" s="257" t="str">
        <f>'7. Consumption'!C50</f>
        <v>NVP 0 - susp - dose in ml</v>
      </c>
      <c r="E50" s="335">
        <f>(IF(E$8="Y",0,
MAX(0,'7. Consumption'!AZ50-(D223+'8. SOH &amp; Pipeline'!F160-'7. Consumption'!H50+MIN(0,(SUM('7. Consumption'!$G50:G50)-'8. SOH &amp; Pipeline'!F50))))))</f>
        <v>0</v>
      </c>
      <c r="F50" s="335">
        <f>(IF(F$8="Y",0,
MAX(0,'7. Consumption'!BA50-(E223+'8. SOH &amp; Pipeline'!G160-'7. Consumption'!I50+MIN(0,(SUM('7. Consumption'!$G50:H50)-'8. SOH &amp; Pipeline'!G50))))))</f>
        <v>0</v>
      </c>
      <c r="G50" s="335">
        <f>(IF(G$8="Y",0,
MAX(0,'7. Consumption'!BB50-(F223+'8. SOH &amp; Pipeline'!H160-'7. Consumption'!J50+MIN(0,(SUM('7. Consumption'!$G50:I50)-'8. SOH &amp; Pipeline'!H50))))))</f>
        <v>0</v>
      </c>
      <c r="H50" s="335">
        <f>(IF(H$8="Y",0,
MAX(0,'7. Consumption'!BC50-(G223+'8. SOH &amp; Pipeline'!I160-'7. Consumption'!K50+MIN(0,(SUM('7. Consumption'!$G50:J50)-'8. SOH &amp; Pipeline'!I50))))))</f>
        <v>0</v>
      </c>
      <c r="I50" s="335">
        <f>(IF(I$8="Y",0,
MAX(0,'7. Consumption'!BD50-(H223+'8. SOH &amp; Pipeline'!J160-'7. Consumption'!L50+MIN(0,(SUM('7. Consumption'!$G50:K50)-'8. SOH &amp; Pipeline'!J50))))))</f>
        <v>0</v>
      </c>
      <c r="J50" s="335">
        <f>(IF(J$8="Y",0,
MAX(0,'7. Consumption'!BE50-(I223+'8. SOH &amp; Pipeline'!K160-'7. Consumption'!M50+MIN(0,(SUM('7. Consumption'!$G50:L50)-'8. SOH &amp; Pipeline'!K50))))))</f>
        <v>0</v>
      </c>
      <c r="K50" s="335">
        <f>(IF(K$8="Y",0,
MAX(0,'7. Consumption'!BF50-(J223+'8. SOH &amp; Pipeline'!L160-'7. Consumption'!N50+MIN(0,(SUM('7. Consumption'!$G50:M50)-'8. SOH &amp; Pipeline'!L50))))))</f>
        <v>0</v>
      </c>
      <c r="L50" s="335">
        <f>(IF(L$8="Y",0,
MAX(0,'7. Consumption'!BG50-(K223+'8. SOH &amp; Pipeline'!M160-'7. Consumption'!O50+MIN(0,(SUM('7. Consumption'!$G50:N50)-'8. SOH &amp; Pipeline'!M50))))))</f>
        <v>0</v>
      </c>
      <c r="M50" s="335">
        <f>(IF(M$8="Y",0,
MAX(0,'7. Consumption'!BH50-(L223+'8. SOH &amp; Pipeline'!N160-'7. Consumption'!P50+MIN(0,(SUM('7. Consumption'!$G50:O50)-'8. SOH &amp; Pipeline'!N50))))))</f>
        <v>0</v>
      </c>
      <c r="N50" s="335">
        <f>(IF(N$8="Y",0,
MAX(0,'7. Consumption'!BI50-(M223+'8. SOH &amp; Pipeline'!O160-'7. Consumption'!Q50+MIN(0,(SUM('7. Consumption'!$G50:P50)-'8. SOH &amp; Pipeline'!O50))))))</f>
        <v>0</v>
      </c>
      <c r="O50" s="335">
        <f>(IF(O$8="Y",0,
MAX(0,'7. Consumption'!BJ50-(N223+'8. SOH &amp; Pipeline'!P160-'7. Consumption'!R50+MIN(0,(SUM('7. Consumption'!$G50:Q50)-'8. SOH &amp; Pipeline'!P50))))))</f>
        <v>0</v>
      </c>
      <c r="P50" s="335">
        <f>(IF(P$8="Y",0,
MAX(0,'7. Consumption'!BK50-(O223+'8. SOH &amp; Pipeline'!Q160-'7. Consumption'!S50+MIN(0,(SUM('7. Consumption'!$G50:R50)-'8. SOH &amp; Pipeline'!Q50))))))</f>
        <v>0</v>
      </c>
      <c r="Q50" s="335">
        <f>(IF(Q$8="Y",0,
MAX(0,'7. Consumption'!BL50-(P223+'8. SOH &amp; Pipeline'!R160-'7. Consumption'!T50+MIN(0,(SUM('7. Consumption'!$G50:S50)-'8. SOH &amp; Pipeline'!R50))))))</f>
        <v>0</v>
      </c>
      <c r="R50" s="335">
        <f>(IF(R$8="Y",0,
MAX(0,'7. Consumption'!BM50-(Q223+'8. SOH &amp; Pipeline'!S160-'7. Consumption'!U50+MIN(0,(SUM('7. Consumption'!$G50:T50)-'8. SOH &amp; Pipeline'!S50))))))</f>
        <v>0</v>
      </c>
      <c r="S50" s="335">
        <f>(IF(S$8="Y",0,
MAX(0,'7. Consumption'!BN50-(R223+'8. SOH &amp; Pipeline'!T160-'7. Consumption'!V50+MIN(0,(SUM('7. Consumption'!$G50:U50)-'8. SOH &amp; Pipeline'!T50))))))</f>
        <v>0</v>
      </c>
      <c r="T50" s="335">
        <f>(IF(T$8="Y",0,
MAX(0,'7. Consumption'!BO50-(S223+'8. SOH &amp; Pipeline'!U160-'7. Consumption'!W50+MIN(0,(SUM('7. Consumption'!$G50:V50)-'8. SOH &amp; Pipeline'!U50))))))</f>
        <v>0</v>
      </c>
      <c r="U50" s="335">
        <f>(IF(U$8="Y",0,
MAX(0,'7. Consumption'!BP50-(T223+'8. SOH &amp; Pipeline'!V160-'7. Consumption'!X50+MIN(0,(SUM('7. Consumption'!$G50:W50)-'8. SOH &amp; Pipeline'!V50))))))</f>
        <v>0</v>
      </c>
      <c r="V50" s="335">
        <f>(IF(V$8="Y",0,
MAX(0,'7. Consumption'!BQ50-(U223+'8. SOH &amp; Pipeline'!W160-'7. Consumption'!Y50+MIN(0,(SUM('7. Consumption'!$G50:X50)-'8. SOH &amp; Pipeline'!W50))))))</f>
        <v>0</v>
      </c>
      <c r="W50" s="335">
        <f>(IF(W$8="Y",0,
MAX(0,'7. Consumption'!BR50-(V223+'8. SOH &amp; Pipeline'!X160-'7. Consumption'!Z50+MIN(0,(SUM('7. Consumption'!$G50:Y50)-'8. SOH &amp; Pipeline'!X50))))))</f>
        <v>0</v>
      </c>
      <c r="X50" s="335">
        <f>(IF(X$8="Y",0,
MAX(0,'7. Consumption'!BS50-(W223+'8. SOH &amp; Pipeline'!Y160-'7. Consumption'!AA50+MIN(0,(SUM('7. Consumption'!$G50:Z50)-'8. SOH &amp; Pipeline'!Y50))))))</f>
        <v>0</v>
      </c>
      <c r="Y50" s="335">
        <f>(IF(Y$8="Y",0,
MAX(0,'7. Consumption'!BT50-(X223+'8. SOH &amp; Pipeline'!Z160-'7. Consumption'!AB50+MIN(0,(SUM('7. Consumption'!$G50:AA50)-'8. SOH &amp; Pipeline'!Z50))))))</f>
        <v>0</v>
      </c>
      <c r="Z50" s="335">
        <f>(IF(Z$8="Y",0,
MAX(0,'7. Consumption'!BU50-(Y223+'8. SOH &amp; Pipeline'!AA160-'7. Consumption'!AC50+MIN(0,(SUM('7. Consumption'!$G50:AB50)-'8. SOH &amp; Pipeline'!AA50))))))</f>
        <v>0</v>
      </c>
      <c r="AA50" s="335">
        <f>(IF(AA$8="Y",0,
MAX(0,'7. Consumption'!BV50-(Z223+'8. SOH &amp; Pipeline'!AB160-'7. Consumption'!AD50+MIN(0,(SUM('7. Consumption'!$G50:AC50)-'8. SOH &amp; Pipeline'!AB50))))))</f>
        <v>0</v>
      </c>
      <c r="AB50" s="335">
        <f>(IF(AB$8="Y",0,
MAX(0,'7. Consumption'!BW50-(AA223+'8. SOH &amp; Pipeline'!AC160-'7. Consumption'!AE50+MIN(0,(SUM('7. Consumption'!$G50:AD50)-'8. SOH &amp; Pipeline'!AC50))))))</f>
        <v>0</v>
      </c>
      <c r="AC50" s="335">
        <f>(IF(AC$8="Y",0,
MAX(0,'7. Consumption'!BX50-(AB223+'8. SOH &amp; Pipeline'!AD160-'7. Consumption'!AF50+MIN(0,(SUM('7. Consumption'!$G50:AE50)-'8. SOH &amp; Pipeline'!AD50))))))</f>
        <v>0</v>
      </c>
      <c r="AD50" s="335">
        <f>(IF(AD$8="Y",0,
MAX(0,'7. Consumption'!BY50-(AC223+'8. SOH &amp; Pipeline'!AE160-'7. Consumption'!AG50+MIN(0,(SUM('7. Consumption'!$G50:AF50)-'8. SOH &amp; Pipeline'!AE50))))))</f>
        <v>0</v>
      </c>
      <c r="AE50" s="335">
        <f>(IF(AE$8="Y",0,
MAX(0,'7. Consumption'!BZ50-(AD223+'8. SOH &amp; Pipeline'!AF160-'7. Consumption'!AH50+MIN(0,(SUM('7. Consumption'!$G50:AG50)-'8. SOH &amp; Pipeline'!AF50))))))</f>
        <v>0</v>
      </c>
      <c r="AF50" s="335">
        <f>(IF(AF$8="Y",0,
MAX(0,'7. Consumption'!CA50-(AE223+'8. SOH &amp; Pipeline'!AG160-'7. Consumption'!AI50+MIN(0,(SUM('7. Consumption'!$G50:AH50)-'8. SOH &amp; Pipeline'!AG50))))))</f>
        <v>0</v>
      </c>
      <c r="AG50" s="335">
        <f>(IF(AG$8="Y",0,
MAX(0,'7. Consumption'!CB50-(AF223+'8. SOH &amp; Pipeline'!AH160-'7. Consumption'!AJ50+MIN(0,(SUM('7. Consumption'!$G50:AI50)-'8. SOH &amp; Pipeline'!AH50))))))</f>
        <v>0</v>
      </c>
      <c r="AH50" s="335">
        <f>(IF(AH$8="Y",0,
MAX(0,'7. Consumption'!CC50-(AG223+'8. SOH &amp; Pipeline'!AI160-'7. Consumption'!AK50+MIN(0,(SUM('7. Consumption'!$G50:AJ50)-'8. SOH &amp; Pipeline'!AI50))))))</f>
        <v>0</v>
      </c>
      <c r="AI50" s="335">
        <f>(IF(AI$8="Y",0,
MAX(0,'7. Consumption'!CD50-(AH223+'8. SOH &amp; Pipeline'!AJ160-'7. Consumption'!AL50+MIN(0,(SUM('7. Consumption'!$G50:AK50)-'8. SOH &amp; Pipeline'!AJ50))))))</f>
        <v>0</v>
      </c>
      <c r="AJ50" s="335">
        <f>(IF(AJ$8="Y",0,
MAX(0,'7. Consumption'!CE50-(AI223+'8. SOH &amp; Pipeline'!AK160-'7. Consumption'!AM50+MIN(0,(SUM('7. Consumption'!$G50:AL50)-'8. SOH &amp; Pipeline'!AK50))))))</f>
        <v>0</v>
      </c>
      <c r="AK50" s="335">
        <f>(IF(AK$8="Y",0,
MAX(0,'7. Consumption'!CF50-(AJ223+'8. SOH &amp; Pipeline'!AL160-'7. Consumption'!AN50+MIN(0,(SUM('7. Consumption'!$G50:AM50)-'8. SOH &amp; Pipeline'!AL50))))))</f>
        <v>0</v>
      </c>
      <c r="AL50" s="335">
        <f>(IF(AL$8="Y",0,
MAX(0,'7. Consumption'!CG50-(AK223+'8. SOH &amp; Pipeline'!AM160-'7. Consumption'!AO50+MIN(0,(SUM('7. Consumption'!$G50:AN50)-'8. SOH &amp; Pipeline'!AM50))))))</f>
        <v>0</v>
      </c>
      <c r="AM50" s="335">
        <f>(IF(AM$8="Y",0,
MAX(0,'7. Consumption'!CH50-(AL223+'8. SOH &amp; Pipeline'!AN160-'7. Consumption'!AP50+MIN(0,(SUM('7. Consumption'!$G50:AO50)-'8. SOH &amp; Pipeline'!AN50))))))</f>
        <v>0</v>
      </c>
      <c r="AN50" s="335">
        <f>(IF(AN$8="Y",0,
MAX(0,'7. Consumption'!CI50-(AM223+'8. SOH &amp; Pipeline'!AO160-'7. Consumption'!AQ50+MIN(0,(SUM('7. Consumption'!$G50:AP50)-'8. SOH &amp; Pipeline'!AO50))))))</f>
        <v>0</v>
      </c>
    </row>
    <row r="51" spans="2:40" x14ac:dyDescent="0.3">
      <c r="B51" s="257"/>
      <c r="C51" s="257" t="str">
        <f>'7. Consumption'!C51</f>
        <v>NVP 200 - tab</v>
      </c>
      <c r="E51" s="335">
        <f>(IF(E$8="Y",0,
MAX(0,'7. Consumption'!AZ51-(D224+'8. SOH &amp; Pipeline'!F161-'7. Consumption'!H51+MIN(0,(SUM('7. Consumption'!$G51:G51)-'8. SOH &amp; Pipeline'!F51))))))</f>
        <v>0</v>
      </c>
      <c r="F51" s="335">
        <f>(IF(F$8="Y",0,
MAX(0,'7. Consumption'!BA51-(E224+'8. SOH &amp; Pipeline'!G161-'7. Consumption'!I51+MIN(0,(SUM('7. Consumption'!$G51:H51)-'8. SOH &amp; Pipeline'!G51))))))</f>
        <v>0</v>
      </c>
      <c r="G51" s="335">
        <f>(IF(G$8="Y",0,
MAX(0,'7. Consumption'!BB51-(F224+'8. SOH &amp; Pipeline'!H161-'7. Consumption'!J51+MIN(0,(SUM('7. Consumption'!$G51:I51)-'8. SOH &amp; Pipeline'!H51))))))</f>
        <v>0</v>
      </c>
      <c r="H51" s="335">
        <f>(IF(H$8="Y",0,
MAX(0,'7. Consumption'!BC51-(G224+'8. SOH &amp; Pipeline'!I161-'7. Consumption'!K51+MIN(0,(SUM('7. Consumption'!$G51:J51)-'8. SOH &amp; Pipeline'!I51))))))</f>
        <v>0</v>
      </c>
      <c r="I51" s="335">
        <f>(IF(I$8="Y",0,
MAX(0,'7. Consumption'!BD51-(H224+'8. SOH &amp; Pipeline'!J161-'7. Consumption'!L51+MIN(0,(SUM('7. Consumption'!$G51:K51)-'8. SOH &amp; Pipeline'!J51))))))</f>
        <v>0</v>
      </c>
      <c r="J51" s="335">
        <f>(IF(J$8="Y",0,
MAX(0,'7. Consumption'!BE51-(I224+'8. SOH &amp; Pipeline'!K161-'7. Consumption'!M51+MIN(0,(SUM('7. Consumption'!$G51:L51)-'8. SOH &amp; Pipeline'!K51))))))</f>
        <v>0</v>
      </c>
      <c r="K51" s="335">
        <f>(IF(K$8="Y",0,
MAX(0,'7. Consumption'!BF51-(J224+'8. SOH &amp; Pipeline'!L161-'7. Consumption'!N51+MIN(0,(SUM('7. Consumption'!$G51:M51)-'8. SOH &amp; Pipeline'!L51))))))</f>
        <v>0</v>
      </c>
      <c r="L51" s="335">
        <f>(IF(L$8="Y",0,
MAX(0,'7. Consumption'!BG51-(K224+'8. SOH &amp; Pipeline'!M161-'7. Consumption'!O51+MIN(0,(SUM('7. Consumption'!$G51:N51)-'8. SOH &amp; Pipeline'!M51))))))</f>
        <v>0</v>
      </c>
      <c r="M51" s="335">
        <f>(IF(M$8="Y",0,
MAX(0,'7. Consumption'!BH51-(L224+'8. SOH &amp; Pipeline'!N161-'7. Consumption'!P51+MIN(0,(SUM('7. Consumption'!$G51:O51)-'8. SOH &amp; Pipeline'!N51))))))</f>
        <v>0</v>
      </c>
      <c r="N51" s="335">
        <f>(IF(N$8="Y",0,
MAX(0,'7. Consumption'!BI51-(M224+'8. SOH &amp; Pipeline'!O161-'7. Consumption'!Q51+MIN(0,(SUM('7. Consumption'!$G51:P51)-'8. SOH &amp; Pipeline'!O51))))))</f>
        <v>0</v>
      </c>
      <c r="O51" s="335">
        <f>(IF(O$8="Y",0,
MAX(0,'7. Consumption'!BJ51-(N224+'8. SOH &amp; Pipeline'!P161-'7. Consumption'!R51+MIN(0,(SUM('7. Consumption'!$G51:Q51)-'8. SOH &amp; Pipeline'!P51))))))</f>
        <v>0</v>
      </c>
      <c r="P51" s="335">
        <f>(IF(P$8="Y",0,
MAX(0,'7. Consumption'!BK51-(O224+'8. SOH &amp; Pipeline'!Q161-'7. Consumption'!S51+MIN(0,(SUM('7. Consumption'!$G51:R51)-'8. SOH &amp; Pipeline'!Q51))))))</f>
        <v>0</v>
      </c>
      <c r="Q51" s="335">
        <f>(IF(Q$8="Y",0,
MAX(0,'7. Consumption'!BL51-(P224+'8. SOH &amp; Pipeline'!R161-'7. Consumption'!T51+MIN(0,(SUM('7. Consumption'!$G51:S51)-'8. SOH &amp; Pipeline'!R51))))))</f>
        <v>0</v>
      </c>
      <c r="R51" s="335">
        <f>(IF(R$8="Y",0,
MAX(0,'7. Consumption'!BM51-(Q224+'8. SOH &amp; Pipeline'!S161-'7. Consumption'!U51+MIN(0,(SUM('7. Consumption'!$G51:T51)-'8. SOH &amp; Pipeline'!S51))))))</f>
        <v>0</v>
      </c>
      <c r="S51" s="335">
        <f>(IF(S$8="Y",0,
MAX(0,'7. Consumption'!BN51-(R224+'8. SOH &amp; Pipeline'!T161-'7. Consumption'!V51+MIN(0,(SUM('7. Consumption'!$G51:U51)-'8. SOH &amp; Pipeline'!T51))))))</f>
        <v>0</v>
      </c>
      <c r="T51" s="335">
        <f>(IF(T$8="Y",0,
MAX(0,'7. Consumption'!BO51-(S224+'8. SOH &amp; Pipeline'!U161-'7. Consumption'!W51+MIN(0,(SUM('7. Consumption'!$G51:V51)-'8. SOH &amp; Pipeline'!U51))))))</f>
        <v>0</v>
      </c>
      <c r="U51" s="335">
        <f>(IF(U$8="Y",0,
MAX(0,'7. Consumption'!BP51-(T224+'8. SOH &amp; Pipeline'!V161-'7. Consumption'!X51+MIN(0,(SUM('7. Consumption'!$G51:W51)-'8. SOH &amp; Pipeline'!V51))))))</f>
        <v>0</v>
      </c>
      <c r="V51" s="335">
        <f>(IF(V$8="Y",0,
MAX(0,'7. Consumption'!BQ51-(U224+'8. SOH &amp; Pipeline'!W161-'7. Consumption'!Y51+MIN(0,(SUM('7. Consumption'!$G51:X51)-'8. SOH &amp; Pipeline'!W51))))))</f>
        <v>0</v>
      </c>
      <c r="W51" s="335">
        <f>(IF(W$8="Y",0,
MAX(0,'7. Consumption'!BR51-(V224+'8. SOH &amp; Pipeline'!X161-'7. Consumption'!Z51+MIN(0,(SUM('7. Consumption'!$G51:Y51)-'8. SOH &amp; Pipeline'!X51))))))</f>
        <v>0</v>
      </c>
      <c r="X51" s="335">
        <f>(IF(X$8="Y",0,
MAX(0,'7. Consumption'!BS51-(W224+'8. SOH &amp; Pipeline'!Y161-'7. Consumption'!AA51+MIN(0,(SUM('7. Consumption'!$G51:Z51)-'8. SOH &amp; Pipeline'!Y51))))))</f>
        <v>0</v>
      </c>
      <c r="Y51" s="335">
        <f>(IF(Y$8="Y",0,
MAX(0,'7. Consumption'!BT51-(X224+'8. SOH &amp; Pipeline'!Z161-'7. Consumption'!AB51+MIN(0,(SUM('7. Consumption'!$G51:AA51)-'8. SOH &amp; Pipeline'!Z51))))))</f>
        <v>0</v>
      </c>
      <c r="Z51" s="335">
        <f>(IF(Z$8="Y",0,
MAX(0,'7. Consumption'!BU51-(Y224+'8. SOH &amp; Pipeline'!AA161-'7. Consumption'!AC51+MIN(0,(SUM('7. Consumption'!$G51:AB51)-'8. SOH &amp; Pipeline'!AA51))))))</f>
        <v>0</v>
      </c>
      <c r="AA51" s="335">
        <f>(IF(AA$8="Y",0,
MAX(0,'7. Consumption'!BV51-(Z224+'8. SOH &amp; Pipeline'!AB161-'7. Consumption'!AD51+MIN(0,(SUM('7. Consumption'!$G51:AC51)-'8. SOH &amp; Pipeline'!AB51))))))</f>
        <v>0</v>
      </c>
      <c r="AB51" s="335">
        <f>(IF(AB$8="Y",0,
MAX(0,'7. Consumption'!BW51-(AA224+'8. SOH &amp; Pipeline'!AC161-'7. Consumption'!AE51+MIN(0,(SUM('7. Consumption'!$G51:AD51)-'8. SOH &amp; Pipeline'!AC51))))))</f>
        <v>0</v>
      </c>
      <c r="AC51" s="335">
        <f>(IF(AC$8="Y",0,
MAX(0,'7. Consumption'!BX51-(AB224+'8. SOH &amp; Pipeline'!AD161-'7. Consumption'!AF51+MIN(0,(SUM('7. Consumption'!$G51:AE51)-'8. SOH &amp; Pipeline'!AD51))))))</f>
        <v>0</v>
      </c>
      <c r="AD51" s="335">
        <f>(IF(AD$8="Y",0,
MAX(0,'7. Consumption'!BY51-(AC224+'8. SOH &amp; Pipeline'!AE161-'7. Consumption'!AG51+MIN(0,(SUM('7. Consumption'!$G51:AF51)-'8. SOH &amp; Pipeline'!AE51))))))</f>
        <v>0</v>
      </c>
      <c r="AE51" s="335">
        <f>(IF(AE$8="Y",0,
MAX(0,'7. Consumption'!BZ51-(AD224+'8. SOH &amp; Pipeline'!AF161-'7. Consumption'!AH51+MIN(0,(SUM('7. Consumption'!$G51:AG51)-'8. SOH &amp; Pipeline'!AF51))))))</f>
        <v>0</v>
      </c>
      <c r="AF51" s="335">
        <f>(IF(AF$8="Y",0,
MAX(0,'7. Consumption'!CA51-(AE224+'8. SOH &amp; Pipeline'!AG161-'7. Consumption'!AI51+MIN(0,(SUM('7. Consumption'!$G51:AH51)-'8. SOH &amp; Pipeline'!AG51))))))</f>
        <v>0</v>
      </c>
      <c r="AG51" s="335">
        <f>(IF(AG$8="Y",0,
MAX(0,'7. Consumption'!CB51-(AF224+'8. SOH &amp; Pipeline'!AH161-'7. Consumption'!AJ51+MIN(0,(SUM('7. Consumption'!$G51:AI51)-'8. SOH &amp; Pipeline'!AH51))))))</f>
        <v>0</v>
      </c>
      <c r="AH51" s="335">
        <f>(IF(AH$8="Y",0,
MAX(0,'7. Consumption'!CC51-(AG224+'8. SOH &amp; Pipeline'!AI161-'7. Consumption'!AK51+MIN(0,(SUM('7. Consumption'!$G51:AJ51)-'8. SOH &amp; Pipeline'!AI51))))))</f>
        <v>0</v>
      </c>
      <c r="AI51" s="335">
        <f>(IF(AI$8="Y",0,
MAX(0,'7. Consumption'!CD51-(AH224+'8. SOH &amp; Pipeline'!AJ161-'7. Consumption'!AL51+MIN(0,(SUM('7. Consumption'!$G51:AK51)-'8. SOH &amp; Pipeline'!AJ51))))))</f>
        <v>0</v>
      </c>
      <c r="AJ51" s="335">
        <f>(IF(AJ$8="Y",0,
MAX(0,'7. Consumption'!CE51-(AI224+'8. SOH &amp; Pipeline'!AK161-'7. Consumption'!AM51+MIN(0,(SUM('7. Consumption'!$G51:AL51)-'8. SOH &amp; Pipeline'!AK51))))))</f>
        <v>0</v>
      </c>
      <c r="AK51" s="335">
        <f>(IF(AK$8="Y",0,
MAX(0,'7. Consumption'!CF51-(AJ224+'8. SOH &amp; Pipeline'!AL161-'7. Consumption'!AN51+MIN(0,(SUM('7. Consumption'!$G51:AM51)-'8. SOH &amp; Pipeline'!AL51))))))</f>
        <v>0</v>
      </c>
      <c r="AL51" s="335">
        <f>(IF(AL$8="Y",0,
MAX(0,'7. Consumption'!CG51-(AK224+'8. SOH &amp; Pipeline'!AM161-'7. Consumption'!AO51+MIN(0,(SUM('7. Consumption'!$G51:AN51)-'8. SOH &amp; Pipeline'!AM51))))))</f>
        <v>0</v>
      </c>
      <c r="AM51" s="335">
        <f>(IF(AM$8="Y",0,
MAX(0,'7. Consumption'!CH51-(AL224+'8. SOH &amp; Pipeline'!AN161-'7. Consumption'!AP51+MIN(0,(SUM('7. Consumption'!$G51:AO51)-'8. SOH &amp; Pipeline'!AN51))))))</f>
        <v>0</v>
      </c>
      <c r="AN51" s="335">
        <f>(IF(AN$8="Y",0,
MAX(0,'7. Consumption'!CI51-(AM224+'8. SOH &amp; Pipeline'!AO161-'7. Consumption'!AQ51+MIN(0,(SUM('7. Consumption'!$G51:AP51)-'8. SOH &amp; Pipeline'!AO51))))))</f>
        <v>0</v>
      </c>
    </row>
    <row r="52" spans="2:40" x14ac:dyDescent="0.3">
      <c r="B52" s="257"/>
      <c r="C52" s="257" t="str">
        <f>'7. Consumption'!C52</f>
        <v>NVP 50 - tab - dispersible</v>
      </c>
      <c r="E52" s="335">
        <f>(IF(E$8="Y",0,
MAX(0,'7. Consumption'!AZ52-(D225+'8. SOH &amp; Pipeline'!F162-'7. Consumption'!H52+MIN(0,(SUM('7. Consumption'!$G52:G52)-'8. SOH &amp; Pipeline'!F52))))))</f>
        <v>0</v>
      </c>
      <c r="F52" s="335">
        <f>(IF(F$8="Y",0,
MAX(0,'7. Consumption'!BA52-(E225+'8. SOH &amp; Pipeline'!G162-'7. Consumption'!I52+MIN(0,(SUM('7. Consumption'!$G52:H52)-'8. SOH &amp; Pipeline'!G52))))))</f>
        <v>0</v>
      </c>
      <c r="G52" s="335">
        <f>(IF(G$8="Y",0,
MAX(0,'7. Consumption'!BB52-(F225+'8. SOH &amp; Pipeline'!H162-'7. Consumption'!J52+MIN(0,(SUM('7. Consumption'!$G52:I52)-'8. SOH &amp; Pipeline'!H52))))))</f>
        <v>0</v>
      </c>
      <c r="H52" s="335">
        <f>(IF(H$8="Y",0,
MAX(0,'7. Consumption'!BC52-(G225+'8. SOH &amp; Pipeline'!I162-'7. Consumption'!K52+MIN(0,(SUM('7. Consumption'!$G52:J52)-'8. SOH &amp; Pipeline'!I52))))))</f>
        <v>0</v>
      </c>
      <c r="I52" s="335">
        <f>(IF(I$8="Y",0,
MAX(0,'7. Consumption'!BD52-(H225+'8. SOH &amp; Pipeline'!J162-'7. Consumption'!L52+MIN(0,(SUM('7. Consumption'!$G52:K52)-'8. SOH &amp; Pipeline'!J52))))))</f>
        <v>0</v>
      </c>
      <c r="J52" s="335">
        <f>(IF(J$8="Y",0,
MAX(0,'7. Consumption'!BE52-(I225+'8. SOH &amp; Pipeline'!K162-'7. Consumption'!M52+MIN(0,(SUM('7. Consumption'!$G52:L52)-'8. SOH &amp; Pipeline'!K52))))))</f>
        <v>0</v>
      </c>
      <c r="K52" s="335">
        <f>(IF(K$8="Y",0,
MAX(0,'7. Consumption'!BF52-(J225+'8. SOH &amp; Pipeline'!L162-'7. Consumption'!N52+MIN(0,(SUM('7. Consumption'!$G52:M52)-'8. SOH &amp; Pipeline'!L52))))))</f>
        <v>0</v>
      </c>
      <c r="L52" s="335">
        <f>(IF(L$8="Y",0,
MAX(0,'7. Consumption'!BG52-(K225+'8. SOH &amp; Pipeline'!M162-'7. Consumption'!O52+MIN(0,(SUM('7. Consumption'!$G52:N52)-'8. SOH &amp; Pipeline'!M52))))))</f>
        <v>0</v>
      </c>
      <c r="M52" s="335">
        <f>(IF(M$8="Y",0,
MAX(0,'7. Consumption'!BH52-(L225+'8. SOH &amp; Pipeline'!N162-'7. Consumption'!P52+MIN(0,(SUM('7. Consumption'!$G52:O52)-'8. SOH &amp; Pipeline'!N52))))))</f>
        <v>0</v>
      </c>
      <c r="N52" s="335">
        <f>(IF(N$8="Y",0,
MAX(0,'7. Consumption'!BI52-(M225+'8. SOH &amp; Pipeline'!O162-'7. Consumption'!Q52+MIN(0,(SUM('7. Consumption'!$G52:P52)-'8. SOH &amp; Pipeline'!O52))))))</f>
        <v>0</v>
      </c>
      <c r="O52" s="335">
        <f>(IF(O$8="Y",0,
MAX(0,'7. Consumption'!BJ52-(N225+'8. SOH &amp; Pipeline'!P162-'7. Consumption'!R52+MIN(0,(SUM('7. Consumption'!$G52:Q52)-'8. SOH &amp; Pipeline'!P52))))))</f>
        <v>0</v>
      </c>
      <c r="P52" s="335">
        <f>(IF(P$8="Y",0,
MAX(0,'7. Consumption'!BK52-(O225+'8. SOH &amp; Pipeline'!Q162-'7. Consumption'!S52+MIN(0,(SUM('7. Consumption'!$G52:R52)-'8. SOH &amp; Pipeline'!Q52))))))</f>
        <v>0</v>
      </c>
      <c r="Q52" s="335">
        <f>(IF(Q$8="Y",0,
MAX(0,'7. Consumption'!BL52-(P225+'8. SOH &amp; Pipeline'!R162-'7. Consumption'!T52+MIN(0,(SUM('7. Consumption'!$G52:S52)-'8. SOH &amp; Pipeline'!R52))))))</f>
        <v>0</v>
      </c>
      <c r="R52" s="335">
        <f>(IF(R$8="Y",0,
MAX(0,'7. Consumption'!BM52-(Q225+'8. SOH &amp; Pipeline'!S162-'7. Consumption'!U52+MIN(0,(SUM('7. Consumption'!$G52:T52)-'8. SOH &amp; Pipeline'!S52))))))</f>
        <v>0</v>
      </c>
      <c r="S52" s="335">
        <f>(IF(S$8="Y",0,
MAX(0,'7. Consumption'!BN52-(R225+'8. SOH &amp; Pipeline'!T162-'7. Consumption'!V52+MIN(0,(SUM('7. Consumption'!$G52:U52)-'8. SOH &amp; Pipeline'!T52))))))</f>
        <v>0</v>
      </c>
      <c r="T52" s="335">
        <f>(IF(T$8="Y",0,
MAX(0,'7. Consumption'!BO52-(S225+'8. SOH &amp; Pipeline'!U162-'7. Consumption'!W52+MIN(0,(SUM('7. Consumption'!$G52:V52)-'8. SOH &amp; Pipeline'!U52))))))</f>
        <v>0</v>
      </c>
      <c r="U52" s="335">
        <f>(IF(U$8="Y",0,
MAX(0,'7. Consumption'!BP52-(T225+'8. SOH &amp; Pipeline'!V162-'7. Consumption'!X52+MIN(0,(SUM('7. Consumption'!$G52:W52)-'8. SOH &amp; Pipeline'!V52))))))</f>
        <v>0</v>
      </c>
      <c r="V52" s="335">
        <f>(IF(V$8="Y",0,
MAX(0,'7. Consumption'!BQ52-(U225+'8. SOH &amp; Pipeline'!W162-'7. Consumption'!Y52+MIN(0,(SUM('7. Consumption'!$G52:X52)-'8. SOH &amp; Pipeline'!W52))))))</f>
        <v>0</v>
      </c>
      <c r="W52" s="335">
        <f>(IF(W$8="Y",0,
MAX(0,'7. Consumption'!BR52-(V225+'8. SOH &amp; Pipeline'!X162-'7. Consumption'!Z52+MIN(0,(SUM('7. Consumption'!$G52:Y52)-'8. SOH &amp; Pipeline'!X52))))))</f>
        <v>0</v>
      </c>
      <c r="X52" s="335">
        <f>(IF(X$8="Y",0,
MAX(0,'7. Consumption'!BS52-(W225+'8. SOH &amp; Pipeline'!Y162-'7. Consumption'!AA52+MIN(0,(SUM('7. Consumption'!$G52:Z52)-'8. SOH &amp; Pipeline'!Y52))))))</f>
        <v>0</v>
      </c>
      <c r="Y52" s="335">
        <f>(IF(Y$8="Y",0,
MAX(0,'7. Consumption'!BT52-(X225+'8. SOH &amp; Pipeline'!Z162-'7. Consumption'!AB52+MIN(0,(SUM('7. Consumption'!$G52:AA52)-'8. SOH &amp; Pipeline'!Z52))))))</f>
        <v>0</v>
      </c>
      <c r="Z52" s="335">
        <f>(IF(Z$8="Y",0,
MAX(0,'7. Consumption'!BU52-(Y225+'8. SOH &amp; Pipeline'!AA162-'7. Consumption'!AC52+MIN(0,(SUM('7. Consumption'!$G52:AB52)-'8. SOH &amp; Pipeline'!AA52))))))</f>
        <v>0</v>
      </c>
      <c r="AA52" s="335">
        <f>(IF(AA$8="Y",0,
MAX(0,'7. Consumption'!BV52-(Z225+'8. SOH &amp; Pipeline'!AB162-'7. Consumption'!AD52+MIN(0,(SUM('7. Consumption'!$G52:AC52)-'8. SOH &amp; Pipeline'!AB52))))))</f>
        <v>0</v>
      </c>
      <c r="AB52" s="335">
        <f>(IF(AB$8="Y",0,
MAX(0,'7. Consumption'!BW52-(AA225+'8. SOH &amp; Pipeline'!AC162-'7. Consumption'!AE52+MIN(0,(SUM('7. Consumption'!$G52:AD52)-'8. SOH &amp; Pipeline'!AC52))))))</f>
        <v>0</v>
      </c>
      <c r="AC52" s="335">
        <f>(IF(AC$8="Y",0,
MAX(0,'7. Consumption'!BX52-(AB225+'8. SOH &amp; Pipeline'!AD162-'7. Consumption'!AF52+MIN(0,(SUM('7. Consumption'!$G52:AE52)-'8. SOH &amp; Pipeline'!AD52))))))</f>
        <v>0</v>
      </c>
      <c r="AD52" s="335">
        <f>(IF(AD$8="Y",0,
MAX(0,'7. Consumption'!BY52-(AC225+'8. SOH &amp; Pipeline'!AE162-'7. Consumption'!AG52+MIN(0,(SUM('7. Consumption'!$G52:AF52)-'8. SOH &amp; Pipeline'!AE52))))))</f>
        <v>0</v>
      </c>
      <c r="AE52" s="335">
        <f>(IF(AE$8="Y",0,
MAX(0,'7. Consumption'!BZ52-(AD225+'8. SOH &amp; Pipeline'!AF162-'7. Consumption'!AH52+MIN(0,(SUM('7. Consumption'!$G52:AG52)-'8. SOH &amp; Pipeline'!AF52))))))</f>
        <v>0</v>
      </c>
      <c r="AF52" s="335">
        <f>(IF(AF$8="Y",0,
MAX(0,'7. Consumption'!CA52-(AE225+'8. SOH &amp; Pipeline'!AG162-'7. Consumption'!AI52+MIN(0,(SUM('7. Consumption'!$G52:AH52)-'8. SOH &amp; Pipeline'!AG52))))))</f>
        <v>0</v>
      </c>
      <c r="AG52" s="335">
        <f>(IF(AG$8="Y",0,
MAX(0,'7. Consumption'!CB52-(AF225+'8. SOH &amp; Pipeline'!AH162-'7. Consumption'!AJ52+MIN(0,(SUM('7. Consumption'!$G52:AI52)-'8. SOH &amp; Pipeline'!AH52))))))</f>
        <v>0</v>
      </c>
      <c r="AH52" s="335">
        <f>(IF(AH$8="Y",0,
MAX(0,'7. Consumption'!CC52-(AG225+'8. SOH &amp; Pipeline'!AI162-'7. Consumption'!AK52+MIN(0,(SUM('7. Consumption'!$G52:AJ52)-'8. SOH &amp; Pipeline'!AI52))))))</f>
        <v>0</v>
      </c>
      <c r="AI52" s="335">
        <f>(IF(AI$8="Y",0,
MAX(0,'7. Consumption'!CD52-(AH225+'8. SOH &amp; Pipeline'!AJ162-'7. Consumption'!AL52+MIN(0,(SUM('7. Consumption'!$G52:AK52)-'8. SOH &amp; Pipeline'!AJ52))))))</f>
        <v>0</v>
      </c>
      <c r="AJ52" s="335">
        <f>(IF(AJ$8="Y",0,
MAX(0,'7. Consumption'!CE52-(AI225+'8. SOH &amp; Pipeline'!AK162-'7. Consumption'!AM52+MIN(0,(SUM('7. Consumption'!$G52:AL52)-'8. SOH &amp; Pipeline'!AK52))))))</f>
        <v>0</v>
      </c>
      <c r="AK52" s="335">
        <f>(IF(AK$8="Y",0,
MAX(0,'7. Consumption'!CF52-(AJ225+'8. SOH &amp; Pipeline'!AL162-'7. Consumption'!AN52+MIN(0,(SUM('7. Consumption'!$G52:AM52)-'8. SOH &amp; Pipeline'!AL52))))))</f>
        <v>0</v>
      </c>
      <c r="AL52" s="335">
        <f>(IF(AL$8="Y",0,
MAX(0,'7. Consumption'!CG52-(AK225+'8. SOH &amp; Pipeline'!AM162-'7. Consumption'!AO52+MIN(0,(SUM('7. Consumption'!$G52:AN52)-'8. SOH &amp; Pipeline'!AM52))))))</f>
        <v>0</v>
      </c>
      <c r="AM52" s="335">
        <f>(IF(AM$8="Y",0,
MAX(0,'7. Consumption'!CH52-(AL225+'8. SOH &amp; Pipeline'!AN162-'7. Consumption'!AP52+MIN(0,(SUM('7. Consumption'!$G52:AO52)-'8. SOH &amp; Pipeline'!AN52))))))</f>
        <v>0</v>
      </c>
      <c r="AN52" s="335">
        <f>(IF(AN$8="Y",0,
MAX(0,'7. Consumption'!CI52-(AM225+'8. SOH &amp; Pipeline'!AO162-'7. Consumption'!AQ52+MIN(0,(SUM('7. Consumption'!$G52:AP52)-'8. SOH &amp; Pipeline'!AO52))))))</f>
        <v>0</v>
      </c>
    </row>
    <row r="53" spans="2:40" x14ac:dyDescent="0.3">
      <c r="B53" s="257"/>
      <c r="C53" s="257" t="str">
        <f>'7. Consumption'!C53</f>
        <v>RAL 100 - tab - chew scored</v>
      </c>
      <c r="E53" s="335">
        <f>(IF(E$8="Y",0,
MAX(0,'7. Consumption'!AZ53-(D226+'8. SOH &amp; Pipeline'!F163-'7. Consumption'!H53+MIN(0,(SUM('7. Consumption'!$G53:G53)-'8. SOH &amp; Pipeline'!F53))))))</f>
        <v>0</v>
      </c>
      <c r="F53" s="335">
        <f>(IF(F$8="Y",0,
MAX(0,'7. Consumption'!BA53-(E226+'8. SOH &amp; Pipeline'!G163-'7. Consumption'!I53+MIN(0,(SUM('7. Consumption'!$G53:H53)-'8. SOH &amp; Pipeline'!G53))))))</f>
        <v>0</v>
      </c>
      <c r="G53" s="335">
        <f>(IF(G$8="Y",0,
MAX(0,'7. Consumption'!BB53-(F226+'8. SOH &amp; Pipeline'!H163-'7. Consumption'!J53+MIN(0,(SUM('7. Consumption'!$G53:I53)-'8. SOH &amp; Pipeline'!H53))))))</f>
        <v>0</v>
      </c>
      <c r="H53" s="335">
        <f>(IF(H$8="Y",0,
MAX(0,'7. Consumption'!BC53-(G226+'8. SOH &amp; Pipeline'!I163-'7. Consumption'!K53+MIN(0,(SUM('7. Consumption'!$G53:J53)-'8. SOH &amp; Pipeline'!I53))))))</f>
        <v>0</v>
      </c>
      <c r="I53" s="335">
        <f>(IF(I$8="Y",0,
MAX(0,'7. Consumption'!BD53-(H226+'8. SOH &amp; Pipeline'!J163-'7. Consumption'!L53+MIN(0,(SUM('7. Consumption'!$G53:K53)-'8. SOH &amp; Pipeline'!J53))))))</f>
        <v>0</v>
      </c>
      <c r="J53" s="335">
        <f>(IF(J$8="Y",0,
MAX(0,'7. Consumption'!BE53-(I226+'8. SOH &amp; Pipeline'!K163-'7. Consumption'!M53+MIN(0,(SUM('7. Consumption'!$G53:L53)-'8. SOH &amp; Pipeline'!K53))))))</f>
        <v>0</v>
      </c>
      <c r="K53" s="335">
        <f>(IF(K$8="Y",0,
MAX(0,'7. Consumption'!BF53-(J226+'8. SOH &amp; Pipeline'!L163-'7. Consumption'!N53+MIN(0,(SUM('7. Consumption'!$G53:M53)-'8. SOH &amp; Pipeline'!L53))))))</f>
        <v>0</v>
      </c>
      <c r="L53" s="335">
        <f>(IF(L$8="Y",0,
MAX(0,'7. Consumption'!BG53-(K226+'8. SOH &amp; Pipeline'!M163-'7. Consumption'!O53+MIN(0,(SUM('7. Consumption'!$G53:N53)-'8. SOH &amp; Pipeline'!M53))))))</f>
        <v>0</v>
      </c>
      <c r="M53" s="335">
        <f>(IF(M$8="Y",0,
MAX(0,'7. Consumption'!BH53-(L226+'8. SOH &amp; Pipeline'!N163-'7. Consumption'!P53+MIN(0,(SUM('7. Consumption'!$G53:O53)-'8. SOH &amp; Pipeline'!N53))))))</f>
        <v>0</v>
      </c>
      <c r="N53" s="335">
        <f>(IF(N$8="Y",0,
MAX(0,'7. Consumption'!BI53-(M226+'8. SOH &amp; Pipeline'!O163-'7. Consumption'!Q53+MIN(0,(SUM('7. Consumption'!$G53:P53)-'8. SOH &amp; Pipeline'!O53))))))</f>
        <v>0</v>
      </c>
      <c r="O53" s="335">
        <f>(IF(O$8="Y",0,
MAX(0,'7. Consumption'!BJ53-(N226+'8. SOH &amp; Pipeline'!P163-'7. Consumption'!R53+MIN(0,(SUM('7. Consumption'!$G53:Q53)-'8. SOH &amp; Pipeline'!P53))))))</f>
        <v>0</v>
      </c>
      <c r="P53" s="335">
        <f>(IF(P$8="Y",0,
MAX(0,'7. Consumption'!BK53-(O226+'8. SOH &amp; Pipeline'!Q163-'7. Consumption'!S53+MIN(0,(SUM('7. Consumption'!$G53:R53)-'8. SOH &amp; Pipeline'!Q53))))))</f>
        <v>0</v>
      </c>
      <c r="Q53" s="335">
        <f>(IF(Q$8="Y",0,
MAX(0,'7. Consumption'!BL53-(P226+'8. SOH &amp; Pipeline'!R163-'7. Consumption'!T53+MIN(0,(SUM('7. Consumption'!$G53:S53)-'8. SOH &amp; Pipeline'!R53))))))</f>
        <v>0</v>
      </c>
      <c r="R53" s="335">
        <f>(IF(R$8="Y",0,
MAX(0,'7. Consumption'!BM53-(Q226+'8. SOH &amp; Pipeline'!S163-'7. Consumption'!U53+MIN(0,(SUM('7. Consumption'!$G53:T53)-'8. SOH &amp; Pipeline'!S53))))))</f>
        <v>0</v>
      </c>
      <c r="S53" s="335">
        <f>(IF(S$8="Y",0,
MAX(0,'7. Consumption'!BN53-(R226+'8. SOH &amp; Pipeline'!T163-'7. Consumption'!V53+MIN(0,(SUM('7. Consumption'!$G53:U53)-'8. SOH &amp; Pipeline'!T53))))))</f>
        <v>0</v>
      </c>
      <c r="T53" s="335">
        <f>(IF(T$8="Y",0,
MAX(0,'7. Consumption'!BO53-(S226+'8. SOH &amp; Pipeline'!U163-'7. Consumption'!W53+MIN(0,(SUM('7. Consumption'!$G53:V53)-'8. SOH &amp; Pipeline'!U53))))))</f>
        <v>0</v>
      </c>
      <c r="U53" s="335">
        <f>(IF(U$8="Y",0,
MAX(0,'7. Consumption'!BP53-(T226+'8. SOH &amp; Pipeline'!V163-'7. Consumption'!X53+MIN(0,(SUM('7. Consumption'!$G53:W53)-'8. SOH &amp; Pipeline'!V53))))))</f>
        <v>0</v>
      </c>
      <c r="V53" s="335">
        <f>(IF(V$8="Y",0,
MAX(0,'7. Consumption'!BQ53-(U226+'8. SOH &amp; Pipeline'!W163-'7. Consumption'!Y53+MIN(0,(SUM('7. Consumption'!$G53:X53)-'8. SOH &amp; Pipeline'!W53))))))</f>
        <v>0</v>
      </c>
      <c r="W53" s="335">
        <f>(IF(W$8="Y",0,
MAX(0,'7. Consumption'!BR53-(V226+'8. SOH &amp; Pipeline'!X163-'7. Consumption'!Z53+MIN(0,(SUM('7. Consumption'!$G53:Y53)-'8. SOH &amp; Pipeline'!X53))))))</f>
        <v>0</v>
      </c>
      <c r="X53" s="335">
        <f>(IF(X$8="Y",0,
MAX(0,'7. Consumption'!BS53-(W226+'8. SOH &amp; Pipeline'!Y163-'7. Consumption'!AA53+MIN(0,(SUM('7. Consumption'!$G53:Z53)-'8. SOH &amp; Pipeline'!Y53))))))</f>
        <v>0</v>
      </c>
      <c r="Y53" s="335">
        <f>(IF(Y$8="Y",0,
MAX(0,'7. Consumption'!BT53-(X226+'8. SOH &amp; Pipeline'!Z163-'7. Consumption'!AB53+MIN(0,(SUM('7. Consumption'!$G53:AA53)-'8. SOH &amp; Pipeline'!Z53))))))</f>
        <v>0</v>
      </c>
      <c r="Z53" s="335">
        <f>(IF(Z$8="Y",0,
MAX(0,'7. Consumption'!BU53-(Y226+'8. SOH &amp; Pipeline'!AA163-'7. Consumption'!AC53+MIN(0,(SUM('7. Consumption'!$G53:AB53)-'8. SOH &amp; Pipeline'!AA53))))))</f>
        <v>0</v>
      </c>
      <c r="AA53" s="335">
        <f>(IF(AA$8="Y",0,
MAX(0,'7. Consumption'!BV53-(Z226+'8. SOH &amp; Pipeline'!AB163-'7. Consumption'!AD53+MIN(0,(SUM('7. Consumption'!$G53:AC53)-'8. SOH &amp; Pipeline'!AB53))))))</f>
        <v>0</v>
      </c>
      <c r="AB53" s="335">
        <f>(IF(AB$8="Y",0,
MAX(0,'7. Consumption'!BW53-(AA226+'8. SOH &amp; Pipeline'!AC163-'7. Consumption'!AE53+MIN(0,(SUM('7. Consumption'!$G53:AD53)-'8. SOH &amp; Pipeline'!AC53))))))</f>
        <v>0</v>
      </c>
      <c r="AC53" s="335">
        <f>(IF(AC$8="Y",0,
MAX(0,'7. Consumption'!BX53-(AB226+'8. SOH &amp; Pipeline'!AD163-'7. Consumption'!AF53+MIN(0,(SUM('7. Consumption'!$G53:AE53)-'8. SOH &amp; Pipeline'!AD53))))))</f>
        <v>0</v>
      </c>
      <c r="AD53" s="335">
        <f>(IF(AD$8="Y",0,
MAX(0,'7. Consumption'!BY53-(AC226+'8. SOH &amp; Pipeline'!AE163-'7. Consumption'!AG53+MIN(0,(SUM('7. Consumption'!$G53:AF53)-'8. SOH &amp; Pipeline'!AE53))))))</f>
        <v>0</v>
      </c>
      <c r="AE53" s="335">
        <f>(IF(AE$8="Y",0,
MAX(0,'7. Consumption'!BZ53-(AD226+'8. SOH &amp; Pipeline'!AF163-'7. Consumption'!AH53+MIN(0,(SUM('7. Consumption'!$G53:AG53)-'8. SOH &amp; Pipeline'!AF53))))))</f>
        <v>0</v>
      </c>
      <c r="AF53" s="335">
        <f>(IF(AF$8="Y",0,
MAX(0,'7. Consumption'!CA53-(AE226+'8. SOH &amp; Pipeline'!AG163-'7. Consumption'!AI53+MIN(0,(SUM('7. Consumption'!$G53:AH53)-'8. SOH &amp; Pipeline'!AG53))))))</f>
        <v>0</v>
      </c>
      <c r="AG53" s="335">
        <f>(IF(AG$8="Y",0,
MAX(0,'7. Consumption'!CB53-(AF226+'8. SOH &amp; Pipeline'!AH163-'7. Consumption'!AJ53+MIN(0,(SUM('7. Consumption'!$G53:AI53)-'8. SOH &amp; Pipeline'!AH53))))))</f>
        <v>0</v>
      </c>
      <c r="AH53" s="335">
        <f>(IF(AH$8="Y",0,
MAX(0,'7. Consumption'!CC53-(AG226+'8. SOH &amp; Pipeline'!AI163-'7. Consumption'!AK53+MIN(0,(SUM('7. Consumption'!$G53:AJ53)-'8. SOH &amp; Pipeline'!AI53))))))</f>
        <v>0</v>
      </c>
      <c r="AI53" s="335">
        <f>(IF(AI$8="Y",0,
MAX(0,'7. Consumption'!CD53-(AH226+'8. SOH &amp; Pipeline'!AJ163-'7. Consumption'!AL53+MIN(0,(SUM('7. Consumption'!$G53:AK53)-'8. SOH &amp; Pipeline'!AJ53))))))</f>
        <v>0</v>
      </c>
      <c r="AJ53" s="335">
        <f>(IF(AJ$8="Y",0,
MAX(0,'7. Consumption'!CE53-(AI226+'8. SOH &amp; Pipeline'!AK163-'7. Consumption'!AM53+MIN(0,(SUM('7. Consumption'!$G53:AL53)-'8. SOH &amp; Pipeline'!AK53))))))</f>
        <v>0</v>
      </c>
      <c r="AK53" s="335">
        <f>(IF(AK$8="Y",0,
MAX(0,'7. Consumption'!CF53-(AJ226+'8. SOH &amp; Pipeline'!AL163-'7. Consumption'!AN53+MIN(0,(SUM('7. Consumption'!$G53:AM53)-'8. SOH &amp; Pipeline'!AL53))))))</f>
        <v>0</v>
      </c>
      <c r="AL53" s="335">
        <f>(IF(AL$8="Y",0,
MAX(0,'7. Consumption'!CG53-(AK226+'8. SOH &amp; Pipeline'!AM163-'7. Consumption'!AO53+MIN(0,(SUM('7. Consumption'!$G53:AN53)-'8. SOH &amp; Pipeline'!AM53))))))</f>
        <v>0</v>
      </c>
      <c r="AM53" s="335">
        <f>(IF(AM$8="Y",0,
MAX(0,'7. Consumption'!CH53-(AL226+'8. SOH &amp; Pipeline'!AN163-'7. Consumption'!AP53+MIN(0,(SUM('7. Consumption'!$G53:AO53)-'8. SOH &amp; Pipeline'!AN53))))))</f>
        <v>0</v>
      </c>
      <c r="AN53" s="335">
        <f>(IF(AN$8="Y",0,
MAX(0,'7. Consumption'!CI53-(AM226+'8. SOH &amp; Pipeline'!AO163-'7. Consumption'!AQ53+MIN(0,(SUM('7. Consumption'!$G53:AP53)-'8. SOH &amp; Pipeline'!AO53))))))</f>
        <v>0</v>
      </c>
    </row>
    <row r="54" spans="2:40" x14ac:dyDescent="0.3">
      <c r="B54" s="257"/>
      <c r="C54" s="257" t="str">
        <f>'7. Consumption'!C54</f>
        <v>RAL 25 - tab - chew scored</v>
      </c>
      <c r="E54" s="335">
        <f>(IF(E$8="Y",0,
MAX(0,'7. Consumption'!AZ54-(D227+'8. SOH &amp; Pipeline'!F164-'7. Consumption'!H54+MIN(0,(SUM('7. Consumption'!$G54:G54)-'8. SOH &amp; Pipeline'!F54))))))</f>
        <v>0</v>
      </c>
      <c r="F54" s="335">
        <f>(IF(F$8="Y",0,
MAX(0,'7. Consumption'!BA54-(E227+'8. SOH &amp; Pipeline'!G164-'7. Consumption'!I54+MIN(0,(SUM('7. Consumption'!$G54:H54)-'8. SOH &amp; Pipeline'!G54))))))</f>
        <v>0</v>
      </c>
      <c r="G54" s="335">
        <f>(IF(G$8="Y",0,
MAX(0,'7. Consumption'!BB54-(F227+'8. SOH &amp; Pipeline'!H164-'7. Consumption'!J54+MIN(0,(SUM('7. Consumption'!$G54:I54)-'8. SOH &amp; Pipeline'!H54))))))</f>
        <v>0</v>
      </c>
      <c r="H54" s="335">
        <f>(IF(H$8="Y",0,
MAX(0,'7. Consumption'!BC54-(G227+'8. SOH &amp; Pipeline'!I164-'7. Consumption'!K54+MIN(0,(SUM('7. Consumption'!$G54:J54)-'8. SOH &amp; Pipeline'!I54))))))</f>
        <v>0</v>
      </c>
      <c r="I54" s="335">
        <f>(IF(I$8="Y",0,
MAX(0,'7. Consumption'!BD54-(H227+'8. SOH &amp; Pipeline'!J164-'7. Consumption'!L54+MIN(0,(SUM('7. Consumption'!$G54:K54)-'8. SOH &amp; Pipeline'!J54))))))</f>
        <v>0</v>
      </c>
      <c r="J54" s="335">
        <f>(IF(J$8="Y",0,
MAX(0,'7. Consumption'!BE54-(I227+'8. SOH &amp; Pipeline'!K164-'7. Consumption'!M54+MIN(0,(SUM('7. Consumption'!$G54:L54)-'8. SOH &amp; Pipeline'!K54))))))</f>
        <v>0</v>
      </c>
      <c r="K54" s="335">
        <f>(IF(K$8="Y",0,
MAX(0,'7. Consumption'!BF54-(J227+'8. SOH &amp; Pipeline'!L164-'7. Consumption'!N54+MIN(0,(SUM('7. Consumption'!$G54:M54)-'8. SOH &amp; Pipeline'!L54))))))</f>
        <v>0</v>
      </c>
      <c r="L54" s="335">
        <f>(IF(L$8="Y",0,
MAX(0,'7. Consumption'!BG54-(K227+'8. SOH &amp; Pipeline'!M164-'7. Consumption'!O54+MIN(0,(SUM('7. Consumption'!$G54:N54)-'8. SOH &amp; Pipeline'!M54))))))</f>
        <v>0</v>
      </c>
      <c r="M54" s="335">
        <f>(IF(M$8="Y",0,
MAX(0,'7. Consumption'!BH54-(L227+'8. SOH &amp; Pipeline'!N164-'7. Consumption'!P54+MIN(0,(SUM('7. Consumption'!$G54:O54)-'8. SOH &amp; Pipeline'!N54))))))</f>
        <v>0</v>
      </c>
      <c r="N54" s="335">
        <f>(IF(N$8="Y",0,
MAX(0,'7. Consumption'!BI54-(M227+'8. SOH &amp; Pipeline'!O164-'7. Consumption'!Q54+MIN(0,(SUM('7. Consumption'!$G54:P54)-'8. SOH &amp; Pipeline'!O54))))))</f>
        <v>0</v>
      </c>
      <c r="O54" s="335">
        <f>(IF(O$8="Y",0,
MAX(0,'7. Consumption'!BJ54-(N227+'8. SOH &amp; Pipeline'!P164-'7. Consumption'!R54+MIN(0,(SUM('7. Consumption'!$G54:Q54)-'8. SOH &amp; Pipeline'!P54))))))</f>
        <v>0</v>
      </c>
      <c r="P54" s="335">
        <f>(IF(P$8="Y",0,
MAX(0,'7. Consumption'!BK54-(O227+'8. SOH &amp; Pipeline'!Q164-'7. Consumption'!S54+MIN(0,(SUM('7. Consumption'!$G54:R54)-'8. SOH &amp; Pipeline'!Q54))))))</f>
        <v>0</v>
      </c>
      <c r="Q54" s="335">
        <f>(IF(Q$8="Y",0,
MAX(0,'7. Consumption'!BL54-(P227+'8. SOH &amp; Pipeline'!R164-'7. Consumption'!T54+MIN(0,(SUM('7. Consumption'!$G54:S54)-'8. SOH &amp; Pipeline'!R54))))))</f>
        <v>0</v>
      </c>
      <c r="R54" s="335">
        <f>(IF(R$8="Y",0,
MAX(0,'7. Consumption'!BM54-(Q227+'8. SOH &amp; Pipeline'!S164-'7. Consumption'!U54+MIN(0,(SUM('7. Consumption'!$G54:T54)-'8. SOH &amp; Pipeline'!S54))))))</f>
        <v>0</v>
      </c>
      <c r="S54" s="335">
        <f>(IF(S$8="Y",0,
MAX(0,'7. Consumption'!BN54-(R227+'8. SOH &amp; Pipeline'!T164-'7. Consumption'!V54+MIN(0,(SUM('7. Consumption'!$G54:U54)-'8. SOH &amp; Pipeline'!T54))))))</f>
        <v>0</v>
      </c>
      <c r="T54" s="335">
        <f>(IF(T$8="Y",0,
MAX(0,'7. Consumption'!BO54-(S227+'8. SOH &amp; Pipeline'!U164-'7. Consumption'!W54+MIN(0,(SUM('7. Consumption'!$G54:V54)-'8. SOH &amp; Pipeline'!U54))))))</f>
        <v>0</v>
      </c>
      <c r="U54" s="335">
        <f>(IF(U$8="Y",0,
MAX(0,'7. Consumption'!BP54-(T227+'8. SOH &amp; Pipeline'!V164-'7. Consumption'!X54+MIN(0,(SUM('7. Consumption'!$G54:W54)-'8. SOH &amp; Pipeline'!V54))))))</f>
        <v>0</v>
      </c>
      <c r="V54" s="335">
        <f>(IF(V$8="Y",0,
MAX(0,'7. Consumption'!BQ54-(U227+'8. SOH &amp; Pipeline'!W164-'7. Consumption'!Y54+MIN(0,(SUM('7. Consumption'!$G54:X54)-'8. SOH &amp; Pipeline'!W54))))))</f>
        <v>0</v>
      </c>
      <c r="W54" s="335">
        <f>(IF(W$8="Y",0,
MAX(0,'7. Consumption'!BR54-(V227+'8. SOH &amp; Pipeline'!X164-'7. Consumption'!Z54+MIN(0,(SUM('7. Consumption'!$G54:Y54)-'8. SOH &amp; Pipeline'!X54))))))</f>
        <v>0</v>
      </c>
      <c r="X54" s="335">
        <f>(IF(X$8="Y",0,
MAX(0,'7. Consumption'!BS54-(W227+'8. SOH &amp; Pipeline'!Y164-'7. Consumption'!AA54+MIN(0,(SUM('7. Consumption'!$G54:Z54)-'8. SOH &amp; Pipeline'!Y54))))))</f>
        <v>0</v>
      </c>
      <c r="Y54" s="335">
        <f>(IF(Y$8="Y",0,
MAX(0,'7. Consumption'!BT54-(X227+'8. SOH &amp; Pipeline'!Z164-'7. Consumption'!AB54+MIN(0,(SUM('7. Consumption'!$G54:AA54)-'8. SOH &amp; Pipeline'!Z54))))))</f>
        <v>0</v>
      </c>
      <c r="Z54" s="335">
        <f>(IF(Z$8="Y",0,
MAX(0,'7. Consumption'!BU54-(Y227+'8. SOH &amp; Pipeline'!AA164-'7. Consumption'!AC54+MIN(0,(SUM('7. Consumption'!$G54:AB54)-'8. SOH &amp; Pipeline'!AA54))))))</f>
        <v>0</v>
      </c>
      <c r="AA54" s="335">
        <f>(IF(AA$8="Y",0,
MAX(0,'7. Consumption'!BV54-(Z227+'8. SOH &amp; Pipeline'!AB164-'7. Consumption'!AD54+MIN(0,(SUM('7. Consumption'!$G54:AC54)-'8. SOH &amp; Pipeline'!AB54))))))</f>
        <v>0</v>
      </c>
      <c r="AB54" s="335">
        <f>(IF(AB$8="Y",0,
MAX(0,'7. Consumption'!BW54-(AA227+'8. SOH &amp; Pipeline'!AC164-'7. Consumption'!AE54+MIN(0,(SUM('7. Consumption'!$G54:AD54)-'8. SOH &amp; Pipeline'!AC54))))))</f>
        <v>0</v>
      </c>
      <c r="AC54" s="335">
        <f>(IF(AC$8="Y",0,
MAX(0,'7. Consumption'!BX54-(AB227+'8. SOH &amp; Pipeline'!AD164-'7. Consumption'!AF54+MIN(0,(SUM('7. Consumption'!$G54:AE54)-'8. SOH &amp; Pipeline'!AD54))))))</f>
        <v>0</v>
      </c>
      <c r="AD54" s="335">
        <f>(IF(AD$8="Y",0,
MAX(0,'7. Consumption'!BY54-(AC227+'8. SOH &amp; Pipeline'!AE164-'7. Consumption'!AG54+MIN(0,(SUM('7. Consumption'!$G54:AF54)-'8. SOH &amp; Pipeline'!AE54))))))</f>
        <v>0</v>
      </c>
      <c r="AE54" s="335">
        <f>(IF(AE$8="Y",0,
MAX(0,'7. Consumption'!BZ54-(AD227+'8. SOH &amp; Pipeline'!AF164-'7. Consumption'!AH54+MIN(0,(SUM('7. Consumption'!$G54:AG54)-'8. SOH &amp; Pipeline'!AF54))))))</f>
        <v>0</v>
      </c>
      <c r="AF54" s="335">
        <f>(IF(AF$8="Y",0,
MAX(0,'7. Consumption'!CA54-(AE227+'8. SOH &amp; Pipeline'!AG164-'7. Consumption'!AI54+MIN(0,(SUM('7. Consumption'!$G54:AH54)-'8. SOH &amp; Pipeline'!AG54))))))</f>
        <v>0</v>
      </c>
      <c r="AG54" s="335">
        <f>(IF(AG$8="Y",0,
MAX(0,'7. Consumption'!CB54-(AF227+'8. SOH &amp; Pipeline'!AH164-'7. Consumption'!AJ54+MIN(0,(SUM('7. Consumption'!$G54:AI54)-'8. SOH &amp; Pipeline'!AH54))))))</f>
        <v>0</v>
      </c>
      <c r="AH54" s="335">
        <f>(IF(AH$8="Y",0,
MAX(0,'7. Consumption'!CC54-(AG227+'8. SOH &amp; Pipeline'!AI164-'7. Consumption'!AK54+MIN(0,(SUM('7. Consumption'!$G54:AJ54)-'8. SOH &amp; Pipeline'!AI54))))))</f>
        <v>0</v>
      </c>
      <c r="AI54" s="335">
        <f>(IF(AI$8="Y",0,
MAX(0,'7. Consumption'!CD54-(AH227+'8. SOH &amp; Pipeline'!AJ164-'7. Consumption'!AL54+MIN(0,(SUM('7. Consumption'!$G54:AK54)-'8. SOH &amp; Pipeline'!AJ54))))))</f>
        <v>0</v>
      </c>
      <c r="AJ54" s="335">
        <f>(IF(AJ$8="Y",0,
MAX(0,'7. Consumption'!CE54-(AI227+'8. SOH &amp; Pipeline'!AK164-'7. Consumption'!AM54+MIN(0,(SUM('7. Consumption'!$G54:AL54)-'8. SOH &amp; Pipeline'!AK54))))))</f>
        <v>0</v>
      </c>
      <c r="AK54" s="335">
        <f>(IF(AK$8="Y",0,
MAX(0,'7. Consumption'!CF54-(AJ227+'8. SOH &amp; Pipeline'!AL164-'7. Consumption'!AN54+MIN(0,(SUM('7. Consumption'!$G54:AM54)-'8. SOH &amp; Pipeline'!AL54))))))</f>
        <v>0</v>
      </c>
      <c r="AL54" s="335">
        <f>(IF(AL$8="Y",0,
MAX(0,'7. Consumption'!CG54-(AK227+'8. SOH &amp; Pipeline'!AM164-'7. Consumption'!AO54+MIN(0,(SUM('7. Consumption'!$G54:AN54)-'8. SOH &amp; Pipeline'!AM54))))))</f>
        <v>0</v>
      </c>
      <c r="AM54" s="335">
        <f>(IF(AM$8="Y",0,
MAX(0,'7. Consumption'!CH54-(AL227+'8. SOH &amp; Pipeline'!AN164-'7. Consumption'!AP54+MIN(0,(SUM('7. Consumption'!$G54:AO54)-'8. SOH &amp; Pipeline'!AN54))))))</f>
        <v>0</v>
      </c>
      <c r="AN54" s="335">
        <f>(IF(AN$8="Y",0,
MAX(0,'7. Consumption'!CI54-(AM227+'8. SOH &amp; Pipeline'!AO164-'7. Consumption'!AQ54+MIN(0,(SUM('7. Consumption'!$G54:AP54)-'8. SOH &amp; Pipeline'!AO54))))))</f>
        <v>0</v>
      </c>
    </row>
    <row r="55" spans="2:40" x14ac:dyDescent="0.3">
      <c r="B55" s="257"/>
      <c r="C55" s="257" t="str">
        <f>'7. Consumption'!C55</f>
        <v>RAL 400 - tab</v>
      </c>
      <c r="E55" s="335">
        <f>(IF(E$8="Y",0,
MAX(0,'7. Consumption'!AZ55-(D228+'8. SOH &amp; Pipeline'!F165-'7. Consumption'!H55+MIN(0,(SUM('7. Consumption'!$G55:G55)-'8. SOH &amp; Pipeline'!F55))))))</f>
        <v>0</v>
      </c>
      <c r="F55" s="335">
        <f>(IF(F$8="Y",0,
MAX(0,'7. Consumption'!BA55-(E228+'8. SOH &amp; Pipeline'!G165-'7. Consumption'!I55+MIN(0,(SUM('7. Consumption'!$G55:H55)-'8. SOH &amp; Pipeline'!G55))))))</f>
        <v>0</v>
      </c>
      <c r="G55" s="335">
        <f>(IF(G$8="Y",0,
MAX(0,'7. Consumption'!BB55-(F228+'8. SOH &amp; Pipeline'!H165-'7. Consumption'!J55+MIN(0,(SUM('7. Consumption'!$G55:I55)-'8. SOH &amp; Pipeline'!H55))))))</f>
        <v>0</v>
      </c>
      <c r="H55" s="335">
        <f>(IF(H$8="Y",0,
MAX(0,'7. Consumption'!BC55-(G228+'8. SOH &amp; Pipeline'!I165-'7. Consumption'!K55+MIN(0,(SUM('7. Consumption'!$G55:J55)-'8. SOH &amp; Pipeline'!I55))))))</f>
        <v>0</v>
      </c>
      <c r="I55" s="335">
        <f>(IF(I$8="Y",0,
MAX(0,'7. Consumption'!BD55-(H228+'8. SOH &amp; Pipeline'!J165-'7. Consumption'!L55+MIN(0,(SUM('7. Consumption'!$G55:K55)-'8. SOH &amp; Pipeline'!J55))))))</f>
        <v>0</v>
      </c>
      <c r="J55" s="335">
        <f>(IF(J$8="Y",0,
MAX(0,'7. Consumption'!BE55-(I228+'8. SOH &amp; Pipeline'!K165-'7. Consumption'!M55+MIN(0,(SUM('7. Consumption'!$G55:L55)-'8. SOH &amp; Pipeline'!K55))))))</f>
        <v>0</v>
      </c>
      <c r="K55" s="335">
        <f>(IF(K$8="Y",0,
MAX(0,'7. Consumption'!BF55-(J228+'8. SOH &amp; Pipeline'!L165-'7. Consumption'!N55+MIN(0,(SUM('7. Consumption'!$G55:M55)-'8. SOH &amp; Pipeline'!L55))))))</f>
        <v>0</v>
      </c>
      <c r="L55" s="335">
        <f>(IF(L$8="Y",0,
MAX(0,'7. Consumption'!BG55-(K228+'8. SOH &amp; Pipeline'!M165-'7. Consumption'!O55+MIN(0,(SUM('7. Consumption'!$G55:N55)-'8. SOH &amp; Pipeline'!M55))))))</f>
        <v>0</v>
      </c>
      <c r="M55" s="335">
        <f>(IF(M$8="Y",0,
MAX(0,'7. Consumption'!BH55-(L228+'8. SOH &amp; Pipeline'!N165-'7. Consumption'!P55+MIN(0,(SUM('7. Consumption'!$G55:O55)-'8. SOH &amp; Pipeline'!N55))))))</f>
        <v>0</v>
      </c>
      <c r="N55" s="335">
        <f>(IF(N$8="Y",0,
MAX(0,'7. Consumption'!BI55-(M228+'8. SOH &amp; Pipeline'!O165-'7. Consumption'!Q55+MIN(0,(SUM('7. Consumption'!$G55:P55)-'8. SOH &amp; Pipeline'!O55))))))</f>
        <v>0</v>
      </c>
      <c r="O55" s="335">
        <f>(IF(O$8="Y",0,
MAX(0,'7. Consumption'!BJ55-(N228+'8. SOH &amp; Pipeline'!P165-'7. Consumption'!R55+MIN(0,(SUM('7. Consumption'!$G55:Q55)-'8. SOH &amp; Pipeline'!P55))))))</f>
        <v>0</v>
      </c>
      <c r="P55" s="335">
        <f>(IF(P$8="Y",0,
MAX(0,'7. Consumption'!BK55-(O228+'8. SOH &amp; Pipeline'!Q165-'7. Consumption'!S55+MIN(0,(SUM('7. Consumption'!$G55:R55)-'8. SOH &amp; Pipeline'!Q55))))))</f>
        <v>0</v>
      </c>
      <c r="Q55" s="335">
        <f>(IF(Q$8="Y",0,
MAX(0,'7. Consumption'!BL55-(P228+'8. SOH &amp; Pipeline'!R165-'7. Consumption'!T55+MIN(0,(SUM('7. Consumption'!$G55:S55)-'8. SOH &amp; Pipeline'!R55))))))</f>
        <v>0</v>
      </c>
      <c r="R55" s="335">
        <f>(IF(R$8="Y",0,
MAX(0,'7. Consumption'!BM55-(Q228+'8. SOH &amp; Pipeline'!S165-'7. Consumption'!U55+MIN(0,(SUM('7. Consumption'!$G55:T55)-'8. SOH &amp; Pipeline'!S55))))))</f>
        <v>0</v>
      </c>
      <c r="S55" s="335">
        <f>(IF(S$8="Y",0,
MAX(0,'7. Consumption'!BN55-(R228+'8. SOH &amp; Pipeline'!T165-'7. Consumption'!V55+MIN(0,(SUM('7. Consumption'!$G55:U55)-'8. SOH &amp; Pipeline'!T55))))))</f>
        <v>0</v>
      </c>
      <c r="T55" s="335">
        <f>(IF(T$8="Y",0,
MAX(0,'7. Consumption'!BO55-(S228+'8. SOH &amp; Pipeline'!U165-'7. Consumption'!W55+MIN(0,(SUM('7. Consumption'!$G55:V55)-'8. SOH &amp; Pipeline'!U55))))))</f>
        <v>0</v>
      </c>
      <c r="U55" s="335">
        <f>(IF(U$8="Y",0,
MAX(0,'7. Consumption'!BP55-(T228+'8. SOH &amp; Pipeline'!V165-'7. Consumption'!X55+MIN(0,(SUM('7. Consumption'!$G55:W55)-'8. SOH &amp; Pipeline'!V55))))))</f>
        <v>0</v>
      </c>
      <c r="V55" s="335">
        <f>(IF(V$8="Y",0,
MAX(0,'7. Consumption'!BQ55-(U228+'8. SOH &amp; Pipeline'!W165-'7. Consumption'!Y55+MIN(0,(SUM('7. Consumption'!$G55:X55)-'8. SOH &amp; Pipeline'!W55))))))</f>
        <v>0</v>
      </c>
      <c r="W55" s="335">
        <f>(IF(W$8="Y",0,
MAX(0,'7. Consumption'!BR55-(V228+'8. SOH &amp; Pipeline'!X165-'7. Consumption'!Z55+MIN(0,(SUM('7. Consumption'!$G55:Y55)-'8. SOH &amp; Pipeline'!X55))))))</f>
        <v>0</v>
      </c>
      <c r="X55" s="335">
        <f>(IF(X$8="Y",0,
MAX(0,'7. Consumption'!BS55-(W228+'8. SOH &amp; Pipeline'!Y165-'7. Consumption'!AA55+MIN(0,(SUM('7. Consumption'!$G55:Z55)-'8. SOH &amp; Pipeline'!Y55))))))</f>
        <v>0</v>
      </c>
      <c r="Y55" s="335">
        <f>(IF(Y$8="Y",0,
MAX(0,'7. Consumption'!BT55-(X228+'8. SOH &amp; Pipeline'!Z165-'7. Consumption'!AB55+MIN(0,(SUM('7. Consumption'!$G55:AA55)-'8. SOH &amp; Pipeline'!Z55))))))</f>
        <v>0</v>
      </c>
      <c r="Z55" s="335">
        <f>(IF(Z$8="Y",0,
MAX(0,'7. Consumption'!BU55-(Y228+'8. SOH &amp; Pipeline'!AA165-'7. Consumption'!AC55+MIN(0,(SUM('7. Consumption'!$G55:AB55)-'8. SOH &amp; Pipeline'!AA55))))))</f>
        <v>0</v>
      </c>
      <c r="AA55" s="335">
        <f>(IF(AA$8="Y",0,
MAX(0,'7. Consumption'!BV55-(Z228+'8. SOH &amp; Pipeline'!AB165-'7. Consumption'!AD55+MIN(0,(SUM('7. Consumption'!$G55:AC55)-'8. SOH &amp; Pipeline'!AB55))))))</f>
        <v>0</v>
      </c>
      <c r="AB55" s="335">
        <f>(IF(AB$8="Y",0,
MAX(0,'7. Consumption'!BW55-(AA228+'8. SOH &amp; Pipeline'!AC165-'7. Consumption'!AE55+MIN(0,(SUM('7. Consumption'!$G55:AD55)-'8. SOH &amp; Pipeline'!AC55))))))</f>
        <v>0</v>
      </c>
      <c r="AC55" s="335">
        <f>(IF(AC$8="Y",0,
MAX(0,'7. Consumption'!BX55-(AB228+'8. SOH &amp; Pipeline'!AD165-'7. Consumption'!AF55+MIN(0,(SUM('7. Consumption'!$G55:AE55)-'8. SOH &amp; Pipeline'!AD55))))))</f>
        <v>0</v>
      </c>
      <c r="AD55" s="335">
        <f>(IF(AD$8="Y",0,
MAX(0,'7. Consumption'!BY55-(AC228+'8. SOH &amp; Pipeline'!AE165-'7. Consumption'!AG55+MIN(0,(SUM('7. Consumption'!$G55:AF55)-'8. SOH &amp; Pipeline'!AE55))))))</f>
        <v>0</v>
      </c>
      <c r="AE55" s="335">
        <f>(IF(AE$8="Y",0,
MAX(0,'7. Consumption'!BZ55-(AD228+'8. SOH &amp; Pipeline'!AF165-'7. Consumption'!AH55+MIN(0,(SUM('7. Consumption'!$G55:AG55)-'8. SOH &amp; Pipeline'!AF55))))))</f>
        <v>0</v>
      </c>
      <c r="AF55" s="335">
        <f>(IF(AF$8="Y",0,
MAX(0,'7. Consumption'!CA55-(AE228+'8. SOH &amp; Pipeline'!AG165-'7. Consumption'!AI55+MIN(0,(SUM('7. Consumption'!$G55:AH55)-'8. SOH &amp; Pipeline'!AG55))))))</f>
        <v>0</v>
      </c>
      <c r="AG55" s="335">
        <f>(IF(AG$8="Y",0,
MAX(0,'7. Consumption'!CB55-(AF228+'8. SOH &amp; Pipeline'!AH165-'7. Consumption'!AJ55+MIN(0,(SUM('7. Consumption'!$G55:AI55)-'8. SOH &amp; Pipeline'!AH55))))))</f>
        <v>0</v>
      </c>
      <c r="AH55" s="335">
        <f>(IF(AH$8="Y",0,
MAX(0,'7. Consumption'!CC55-(AG228+'8. SOH &amp; Pipeline'!AI165-'7. Consumption'!AK55+MIN(0,(SUM('7. Consumption'!$G55:AJ55)-'8. SOH &amp; Pipeline'!AI55))))))</f>
        <v>0</v>
      </c>
      <c r="AI55" s="335">
        <f>(IF(AI$8="Y",0,
MAX(0,'7. Consumption'!CD55-(AH228+'8. SOH &amp; Pipeline'!AJ165-'7. Consumption'!AL55+MIN(0,(SUM('7. Consumption'!$G55:AK55)-'8. SOH &amp; Pipeline'!AJ55))))))</f>
        <v>0</v>
      </c>
      <c r="AJ55" s="335">
        <f>(IF(AJ$8="Y",0,
MAX(0,'7. Consumption'!CE55-(AI228+'8. SOH &amp; Pipeline'!AK165-'7. Consumption'!AM55+MIN(0,(SUM('7. Consumption'!$G55:AL55)-'8. SOH &amp; Pipeline'!AK55))))))</f>
        <v>0</v>
      </c>
      <c r="AK55" s="335">
        <f>(IF(AK$8="Y",0,
MAX(0,'7. Consumption'!CF55-(AJ228+'8. SOH &amp; Pipeline'!AL165-'7. Consumption'!AN55+MIN(0,(SUM('7. Consumption'!$G55:AM55)-'8. SOH &amp; Pipeline'!AL55))))))</f>
        <v>0</v>
      </c>
      <c r="AL55" s="335">
        <f>(IF(AL$8="Y",0,
MAX(0,'7. Consumption'!CG55-(AK228+'8. SOH &amp; Pipeline'!AM165-'7. Consumption'!AO55+MIN(0,(SUM('7. Consumption'!$G55:AN55)-'8. SOH &amp; Pipeline'!AM55))))))</f>
        <v>0</v>
      </c>
      <c r="AM55" s="335">
        <f>(IF(AM$8="Y",0,
MAX(0,'7. Consumption'!CH55-(AL228+'8. SOH &amp; Pipeline'!AN165-'7. Consumption'!AP55+MIN(0,(SUM('7. Consumption'!$G55:AO55)-'8. SOH &amp; Pipeline'!AN55))))))</f>
        <v>0</v>
      </c>
      <c r="AN55" s="335">
        <f>(IF(AN$8="Y",0,
MAX(0,'7. Consumption'!CI55-(AM228+'8. SOH &amp; Pipeline'!AO165-'7. Consumption'!AQ55+MIN(0,(SUM('7. Consumption'!$G55:AP55)-'8. SOH &amp; Pipeline'!AO55))))))</f>
        <v>0</v>
      </c>
    </row>
    <row r="56" spans="2:40" x14ac:dyDescent="0.3">
      <c r="B56" s="257"/>
      <c r="C56" s="257" t="str">
        <f>'7. Consumption'!C56</f>
        <v>RTV 0 - susp - dose in ml</v>
      </c>
      <c r="E56" s="335">
        <f>(IF(E$8="Y",0,
MAX(0,'7. Consumption'!AZ56-(D229+'8. SOH &amp; Pipeline'!F166-'7. Consumption'!H56+MIN(0,(SUM('7. Consumption'!$G56:G56)-'8. SOH &amp; Pipeline'!F56))))))</f>
        <v>0</v>
      </c>
      <c r="F56" s="335">
        <f>(IF(F$8="Y",0,
MAX(0,'7. Consumption'!BA56-(E229+'8. SOH &amp; Pipeline'!G166-'7. Consumption'!I56+MIN(0,(SUM('7. Consumption'!$G56:H56)-'8. SOH &amp; Pipeline'!G56))))))</f>
        <v>0</v>
      </c>
      <c r="G56" s="335">
        <f>(IF(G$8="Y",0,
MAX(0,'7. Consumption'!BB56-(F229+'8. SOH &amp; Pipeline'!H166-'7. Consumption'!J56+MIN(0,(SUM('7. Consumption'!$G56:I56)-'8. SOH &amp; Pipeline'!H56))))))</f>
        <v>0</v>
      </c>
      <c r="H56" s="335">
        <f>(IF(H$8="Y",0,
MAX(0,'7. Consumption'!BC56-(G229+'8. SOH &amp; Pipeline'!I166-'7. Consumption'!K56+MIN(0,(SUM('7. Consumption'!$G56:J56)-'8. SOH &amp; Pipeline'!I56))))))</f>
        <v>0</v>
      </c>
      <c r="I56" s="335">
        <f>(IF(I$8="Y",0,
MAX(0,'7. Consumption'!BD56-(H229+'8. SOH &amp; Pipeline'!J166-'7. Consumption'!L56+MIN(0,(SUM('7. Consumption'!$G56:K56)-'8. SOH &amp; Pipeline'!J56))))))</f>
        <v>0</v>
      </c>
      <c r="J56" s="335">
        <f>(IF(J$8="Y",0,
MAX(0,'7. Consumption'!BE56-(I229+'8. SOH &amp; Pipeline'!K166-'7. Consumption'!M56+MIN(0,(SUM('7. Consumption'!$G56:L56)-'8. SOH &amp; Pipeline'!K56))))))</f>
        <v>0</v>
      </c>
      <c r="K56" s="335">
        <f>(IF(K$8="Y",0,
MAX(0,'7. Consumption'!BF56-(J229+'8. SOH &amp; Pipeline'!L166-'7. Consumption'!N56+MIN(0,(SUM('7. Consumption'!$G56:M56)-'8. SOH &amp; Pipeline'!L56))))))</f>
        <v>0</v>
      </c>
      <c r="L56" s="335">
        <f>(IF(L$8="Y",0,
MAX(0,'7. Consumption'!BG56-(K229+'8. SOH &amp; Pipeline'!M166-'7. Consumption'!O56+MIN(0,(SUM('7. Consumption'!$G56:N56)-'8. SOH &amp; Pipeline'!M56))))))</f>
        <v>0</v>
      </c>
      <c r="M56" s="335">
        <f>(IF(M$8="Y",0,
MAX(0,'7. Consumption'!BH56-(L229+'8. SOH &amp; Pipeline'!N166-'7. Consumption'!P56+MIN(0,(SUM('7. Consumption'!$G56:O56)-'8. SOH &amp; Pipeline'!N56))))))</f>
        <v>0</v>
      </c>
      <c r="N56" s="335">
        <f>(IF(N$8="Y",0,
MAX(0,'7. Consumption'!BI56-(M229+'8. SOH &amp; Pipeline'!O166-'7. Consumption'!Q56+MIN(0,(SUM('7. Consumption'!$G56:P56)-'8. SOH &amp; Pipeline'!O56))))))</f>
        <v>0</v>
      </c>
      <c r="O56" s="335">
        <f>(IF(O$8="Y",0,
MAX(0,'7. Consumption'!BJ56-(N229+'8. SOH &amp; Pipeline'!P166-'7. Consumption'!R56+MIN(0,(SUM('7. Consumption'!$G56:Q56)-'8. SOH &amp; Pipeline'!P56))))))</f>
        <v>0</v>
      </c>
      <c r="P56" s="335">
        <f>(IF(P$8="Y",0,
MAX(0,'7. Consumption'!BK56-(O229+'8. SOH &amp; Pipeline'!Q166-'7. Consumption'!S56+MIN(0,(SUM('7. Consumption'!$G56:R56)-'8. SOH &amp; Pipeline'!Q56))))))</f>
        <v>0</v>
      </c>
      <c r="Q56" s="335">
        <f>(IF(Q$8="Y",0,
MAX(0,'7. Consumption'!BL56-(P229+'8. SOH &amp; Pipeline'!R166-'7. Consumption'!T56+MIN(0,(SUM('7. Consumption'!$G56:S56)-'8. SOH &amp; Pipeline'!R56))))))</f>
        <v>0</v>
      </c>
      <c r="R56" s="335">
        <f>(IF(R$8="Y",0,
MAX(0,'7. Consumption'!BM56-(Q229+'8. SOH &amp; Pipeline'!S166-'7. Consumption'!U56+MIN(0,(SUM('7. Consumption'!$G56:T56)-'8. SOH &amp; Pipeline'!S56))))))</f>
        <v>0</v>
      </c>
      <c r="S56" s="335">
        <f>(IF(S$8="Y",0,
MAX(0,'7. Consumption'!BN56-(R229+'8. SOH &amp; Pipeline'!T166-'7. Consumption'!V56+MIN(0,(SUM('7. Consumption'!$G56:U56)-'8. SOH &amp; Pipeline'!T56))))))</f>
        <v>0</v>
      </c>
      <c r="T56" s="335">
        <f>(IF(T$8="Y",0,
MAX(0,'7. Consumption'!BO56-(S229+'8. SOH &amp; Pipeline'!U166-'7. Consumption'!W56+MIN(0,(SUM('7. Consumption'!$G56:V56)-'8. SOH &amp; Pipeline'!U56))))))</f>
        <v>0</v>
      </c>
      <c r="U56" s="335">
        <f>(IF(U$8="Y",0,
MAX(0,'7. Consumption'!BP56-(T229+'8. SOH &amp; Pipeline'!V166-'7. Consumption'!X56+MIN(0,(SUM('7. Consumption'!$G56:W56)-'8. SOH &amp; Pipeline'!V56))))))</f>
        <v>0</v>
      </c>
      <c r="V56" s="335">
        <f>(IF(V$8="Y",0,
MAX(0,'7. Consumption'!BQ56-(U229+'8. SOH &amp; Pipeline'!W166-'7. Consumption'!Y56+MIN(0,(SUM('7. Consumption'!$G56:X56)-'8. SOH &amp; Pipeline'!W56))))))</f>
        <v>0</v>
      </c>
      <c r="W56" s="335">
        <f>(IF(W$8="Y",0,
MAX(0,'7. Consumption'!BR56-(V229+'8. SOH &amp; Pipeline'!X166-'7. Consumption'!Z56+MIN(0,(SUM('7. Consumption'!$G56:Y56)-'8. SOH &amp; Pipeline'!X56))))))</f>
        <v>0</v>
      </c>
      <c r="X56" s="335">
        <f>(IF(X$8="Y",0,
MAX(0,'7. Consumption'!BS56-(W229+'8. SOH &amp; Pipeline'!Y166-'7. Consumption'!AA56+MIN(0,(SUM('7. Consumption'!$G56:Z56)-'8. SOH &amp; Pipeline'!Y56))))))</f>
        <v>0</v>
      </c>
      <c r="Y56" s="335">
        <f>(IF(Y$8="Y",0,
MAX(0,'7. Consumption'!BT56-(X229+'8. SOH &amp; Pipeline'!Z166-'7. Consumption'!AB56+MIN(0,(SUM('7. Consumption'!$G56:AA56)-'8. SOH &amp; Pipeline'!Z56))))))</f>
        <v>0</v>
      </c>
      <c r="Z56" s="335">
        <f>(IF(Z$8="Y",0,
MAX(0,'7. Consumption'!BU56-(Y229+'8. SOH &amp; Pipeline'!AA166-'7. Consumption'!AC56+MIN(0,(SUM('7. Consumption'!$G56:AB56)-'8. SOH &amp; Pipeline'!AA56))))))</f>
        <v>0</v>
      </c>
      <c r="AA56" s="335">
        <f>(IF(AA$8="Y",0,
MAX(0,'7. Consumption'!BV56-(Z229+'8. SOH &amp; Pipeline'!AB166-'7. Consumption'!AD56+MIN(0,(SUM('7. Consumption'!$G56:AC56)-'8. SOH &amp; Pipeline'!AB56))))))</f>
        <v>0</v>
      </c>
      <c r="AB56" s="335">
        <f>(IF(AB$8="Y",0,
MAX(0,'7. Consumption'!BW56-(AA229+'8. SOH &amp; Pipeline'!AC166-'7. Consumption'!AE56+MIN(0,(SUM('7. Consumption'!$G56:AD56)-'8. SOH &amp; Pipeline'!AC56))))))</f>
        <v>0</v>
      </c>
      <c r="AC56" s="335">
        <f>(IF(AC$8="Y",0,
MAX(0,'7. Consumption'!BX56-(AB229+'8. SOH &amp; Pipeline'!AD166-'7. Consumption'!AF56+MIN(0,(SUM('7. Consumption'!$G56:AE56)-'8. SOH &amp; Pipeline'!AD56))))))</f>
        <v>0</v>
      </c>
      <c r="AD56" s="335">
        <f>(IF(AD$8="Y",0,
MAX(0,'7. Consumption'!BY56-(AC229+'8. SOH &amp; Pipeline'!AE166-'7. Consumption'!AG56+MIN(0,(SUM('7. Consumption'!$G56:AF56)-'8. SOH &amp; Pipeline'!AE56))))))</f>
        <v>0</v>
      </c>
      <c r="AE56" s="335">
        <f>(IF(AE$8="Y",0,
MAX(0,'7. Consumption'!BZ56-(AD229+'8. SOH &amp; Pipeline'!AF166-'7. Consumption'!AH56+MIN(0,(SUM('7. Consumption'!$G56:AG56)-'8. SOH &amp; Pipeline'!AF56))))))</f>
        <v>0</v>
      </c>
      <c r="AF56" s="335">
        <f>(IF(AF$8="Y",0,
MAX(0,'7. Consumption'!CA56-(AE229+'8. SOH &amp; Pipeline'!AG166-'7. Consumption'!AI56+MIN(0,(SUM('7. Consumption'!$G56:AH56)-'8. SOH &amp; Pipeline'!AG56))))))</f>
        <v>0</v>
      </c>
      <c r="AG56" s="335">
        <f>(IF(AG$8="Y",0,
MAX(0,'7. Consumption'!CB56-(AF229+'8. SOH &amp; Pipeline'!AH166-'7. Consumption'!AJ56+MIN(0,(SUM('7. Consumption'!$G56:AI56)-'8. SOH &amp; Pipeline'!AH56))))))</f>
        <v>0</v>
      </c>
      <c r="AH56" s="335">
        <f>(IF(AH$8="Y",0,
MAX(0,'7. Consumption'!CC56-(AG229+'8. SOH &amp; Pipeline'!AI166-'7. Consumption'!AK56+MIN(0,(SUM('7. Consumption'!$G56:AJ56)-'8. SOH &amp; Pipeline'!AI56))))))</f>
        <v>0</v>
      </c>
      <c r="AI56" s="335">
        <f>(IF(AI$8="Y",0,
MAX(0,'7. Consumption'!CD56-(AH229+'8. SOH &amp; Pipeline'!AJ166-'7. Consumption'!AL56+MIN(0,(SUM('7. Consumption'!$G56:AK56)-'8. SOH &amp; Pipeline'!AJ56))))))</f>
        <v>0</v>
      </c>
      <c r="AJ56" s="335">
        <f>(IF(AJ$8="Y",0,
MAX(0,'7. Consumption'!CE56-(AI229+'8. SOH &amp; Pipeline'!AK166-'7. Consumption'!AM56+MIN(0,(SUM('7. Consumption'!$G56:AL56)-'8. SOH &amp; Pipeline'!AK56))))))</f>
        <v>0</v>
      </c>
      <c r="AK56" s="335">
        <f>(IF(AK$8="Y",0,
MAX(0,'7. Consumption'!CF56-(AJ229+'8. SOH &amp; Pipeline'!AL166-'7. Consumption'!AN56+MIN(0,(SUM('7. Consumption'!$G56:AM56)-'8. SOH &amp; Pipeline'!AL56))))))</f>
        <v>0</v>
      </c>
      <c r="AL56" s="335">
        <f>(IF(AL$8="Y",0,
MAX(0,'7. Consumption'!CG56-(AK229+'8. SOH &amp; Pipeline'!AM166-'7. Consumption'!AO56+MIN(0,(SUM('7. Consumption'!$G56:AN56)-'8. SOH &amp; Pipeline'!AM56))))))</f>
        <v>0</v>
      </c>
      <c r="AM56" s="335">
        <f>(IF(AM$8="Y",0,
MAX(0,'7. Consumption'!CH56-(AL229+'8. SOH &amp; Pipeline'!AN166-'7. Consumption'!AP56+MIN(0,(SUM('7. Consumption'!$G56:AO56)-'8. SOH &amp; Pipeline'!AN56))))))</f>
        <v>0</v>
      </c>
      <c r="AN56" s="335">
        <f>(IF(AN$8="Y",0,
MAX(0,'7. Consumption'!CI56-(AM229+'8. SOH &amp; Pipeline'!AO166-'7. Consumption'!AQ56+MIN(0,(SUM('7. Consumption'!$G56:AP56)-'8. SOH &amp; Pipeline'!AO56))))))</f>
        <v>0</v>
      </c>
    </row>
    <row r="57" spans="2:40" x14ac:dyDescent="0.3">
      <c r="B57" s="257"/>
      <c r="C57" s="257" t="str">
        <f>'7. Consumption'!C57</f>
        <v>RTV 100 - tab - heat stable</v>
      </c>
      <c r="E57" s="335">
        <f>(IF(E$8="Y",0,
MAX(0,'7. Consumption'!AZ57-(D230+'8. SOH &amp; Pipeline'!F167-'7. Consumption'!H57+MIN(0,(SUM('7. Consumption'!$G57:G57)-'8. SOH &amp; Pipeline'!F57))))))</f>
        <v>0</v>
      </c>
      <c r="F57" s="335">
        <f>(IF(F$8="Y",0,
MAX(0,'7. Consumption'!BA57-(E230+'8. SOH &amp; Pipeline'!G167-'7. Consumption'!I57+MIN(0,(SUM('7. Consumption'!$G57:H57)-'8. SOH &amp; Pipeline'!G57))))))</f>
        <v>0</v>
      </c>
      <c r="G57" s="335">
        <f>(IF(G$8="Y",0,
MAX(0,'7. Consumption'!BB57-(F230+'8. SOH &amp; Pipeline'!H167-'7. Consumption'!J57+MIN(0,(SUM('7. Consumption'!$G57:I57)-'8. SOH &amp; Pipeline'!H57))))))</f>
        <v>0</v>
      </c>
      <c r="H57" s="335">
        <f>(IF(H$8="Y",0,
MAX(0,'7. Consumption'!BC57-(G230+'8. SOH &amp; Pipeline'!I167-'7. Consumption'!K57+MIN(0,(SUM('7. Consumption'!$G57:J57)-'8. SOH &amp; Pipeline'!I57))))))</f>
        <v>0</v>
      </c>
      <c r="I57" s="335">
        <f>(IF(I$8="Y",0,
MAX(0,'7. Consumption'!BD57-(H230+'8. SOH &amp; Pipeline'!J167-'7. Consumption'!L57+MIN(0,(SUM('7. Consumption'!$G57:K57)-'8. SOH &amp; Pipeline'!J57))))))</f>
        <v>0</v>
      </c>
      <c r="J57" s="335">
        <f>(IF(J$8="Y",0,
MAX(0,'7. Consumption'!BE57-(I230+'8. SOH &amp; Pipeline'!K167-'7. Consumption'!M57+MIN(0,(SUM('7. Consumption'!$G57:L57)-'8. SOH &amp; Pipeline'!K57))))))</f>
        <v>0</v>
      </c>
      <c r="K57" s="335">
        <f>(IF(K$8="Y",0,
MAX(0,'7. Consumption'!BF57-(J230+'8. SOH &amp; Pipeline'!L167-'7. Consumption'!N57+MIN(0,(SUM('7. Consumption'!$G57:M57)-'8. SOH &amp; Pipeline'!L57))))))</f>
        <v>0</v>
      </c>
      <c r="L57" s="335">
        <f>(IF(L$8="Y",0,
MAX(0,'7. Consumption'!BG57-(K230+'8. SOH &amp; Pipeline'!M167-'7. Consumption'!O57+MIN(0,(SUM('7. Consumption'!$G57:N57)-'8. SOH &amp; Pipeline'!M57))))))</f>
        <v>0</v>
      </c>
      <c r="M57" s="335">
        <f>(IF(M$8="Y",0,
MAX(0,'7. Consumption'!BH57-(L230+'8. SOH &amp; Pipeline'!N167-'7. Consumption'!P57+MIN(0,(SUM('7. Consumption'!$G57:O57)-'8. SOH &amp; Pipeline'!N57))))))</f>
        <v>0</v>
      </c>
      <c r="N57" s="335">
        <f>(IF(N$8="Y",0,
MAX(0,'7. Consumption'!BI57-(M230+'8. SOH &amp; Pipeline'!O167-'7. Consumption'!Q57+MIN(0,(SUM('7. Consumption'!$G57:P57)-'8. SOH &amp; Pipeline'!O57))))))</f>
        <v>0</v>
      </c>
      <c r="O57" s="335">
        <f>(IF(O$8="Y",0,
MAX(0,'7. Consumption'!BJ57-(N230+'8. SOH &amp; Pipeline'!P167-'7. Consumption'!R57+MIN(0,(SUM('7. Consumption'!$G57:Q57)-'8. SOH &amp; Pipeline'!P57))))))</f>
        <v>0</v>
      </c>
      <c r="P57" s="335">
        <f>(IF(P$8="Y",0,
MAX(0,'7. Consumption'!BK57-(O230+'8. SOH &amp; Pipeline'!Q167-'7. Consumption'!S57+MIN(0,(SUM('7. Consumption'!$G57:R57)-'8. SOH &amp; Pipeline'!Q57))))))</f>
        <v>0</v>
      </c>
      <c r="Q57" s="335">
        <f>(IF(Q$8="Y",0,
MAX(0,'7. Consumption'!BL57-(P230+'8. SOH &amp; Pipeline'!R167-'7. Consumption'!T57+MIN(0,(SUM('7. Consumption'!$G57:S57)-'8. SOH &amp; Pipeline'!R57))))))</f>
        <v>0</v>
      </c>
      <c r="R57" s="335">
        <f>(IF(R$8="Y",0,
MAX(0,'7. Consumption'!BM57-(Q230+'8. SOH &amp; Pipeline'!S167-'7. Consumption'!U57+MIN(0,(SUM('7. Consumption'!$G57:T57)-'8. SOH &amp; Pipeline'!S57))))))</f>
        <v>0</v>
      </c>
      <c r="S57" s="335">
        <f>(IF(S$8="Y",0,
MAX(0,'7. Consumption'!BN57-(R230+'8. SOH &amp; Pipeline'!T167-'7. Consumption'!V57+MIN(0,(SUM('7. Consumption'!$G57:U57)-'8. SOH &amp; Pipeline'!T57))))))</f>
        <v>0</v>
      </c>
      <c r="T57" s="335">
        <f>(IF(T$8="Y",0,
MAX(0,'7. Consumption'!BO57-(S230+'8. SOH &amp; Pipeline'!U167-'7. Consumption'!W57+MIN(0,(SUM('7. Consumption'!$G57:V57)-'8. SOH &amp; Pipeline'!U57))))))</f>
        <v>0</v>
      </c>
      <c r="U57" s="335">
        <f>(IF(U$8="Y",0,
MAX(0,'7. Consumption'!BP57-(T230+'8. SOH &amp; Pipeline'!V167-'7. Consumption'!X57+MIN(0,(SUM('7. Consumption'!$G57:W57)-'8. SOH &amp; Pipeline'!V57))))))</f>
        <v>0</v>
      </c>
      <c r="V57" s="335">
        <f>(IF(V$8="Y",0,
MAX(0,'7. Consumption'!BQ57-(U230+'8. SOH &amp; Pipeline'!W167-'7. Consumption'!Y57+MIN(0,(SUM('7. Consumption'!$G57:X57)-'8. SOH &amp; Pipeline'!W57))))))</f>
        <v>0</v>
      </c>
      <c r="W57" s="335">
        <f>(IF(W$8="Y",0,
MAX(0,'7. Consumption'!BR57-(V230+'8. SOH &amp; Pipeline'!X167-'7. Consumption'!Z57+MIN(0,(SUM('7. Consumption'!$G57:Y57)-'8. SOH &amp; Pipeline'!X57))))))</f>
        <v>0</v>
      </c>
      <c r="X57" s="335">
        <f>(IF(X$8="Y",0,
MAX(0,'7. Consumption'!BS57-(W230+'8. SOH &amp; Pipeline'!Y167-'7. Consumption'!AA57+MIN(0,(SUM('7. Consumption'!$G57:Z57)-'8. SOH &amp; Pipeline'!Y57))))))</f>
        <v>0</v>
      </c>
      <c r="Y57" s="335">
        <f>(IF(Y$8="Y",0,
MAX(0,'7. Consumption'!BT57-(X230+'8. SOH &amp; Pipeline'!Z167-'7. Consumption'!AB57+MIN(0,(SUM('7. Consumption'!$G57:AA57)-'8. SOH &amp; Pipeline'!Z57))))))</f>
        <v>0</v>
      </c>
      <c r="Z57" s="335">
        <f>(IF(Z$8="Y",0,
MAX(0,'7. Consumption'!BU57-(Y230+'8. SOH &amp; Pipeline'!AA167-'7. Consumption'!AC57+MIN(0,(SUM('7. Consumption'!$G57:AB57)-'8. SOH &amp; Pipeline'!AA57))))))</f>
        <v>0</v>
      </c>
      <c r="AA57" s="335">
        <f>(IF(AA$8="Y",0,
MAX(0,'7. Consumption'!BV57-(Z230+'8. SOH &amp; Pipeline'!AB167-'7. Consumption'!AD57+MIN(0,(SUM('7. Consumption'!$G57:AC57)-'8. SOH &amp; Pipeline'!AB57))))))</f>
        <v>0</v>
      </c>
      <c r="AB57" s="335">
        <f>(IF(AB$8="Y",0,
MAX(0,'7. Consumption'!BW57-(AA230+'8. SOH &amp; Pipeline'!AC167-'7. Consumption'!AE57+MIN(0,(SUM('7. Consumption'!$G57:AD57)-'8. SOH &amp; Pipeline'!AC57))))))</f>
        <v>0</v>
      </c>
      <c r="AC57" s="335">
        <f>(IF(AC$8="Y",0,
MAX(0,'7. Consumption'!BX57-(AB230+'8. SOH &amp; Pipeline'!AD167-'7. Consumption'!AF57+MIN(0,(SUM('7. Consumption'!$G57:AE57)-'8. SOH &amp; Pipeline'!AD57))))))</f>
        <v>0</v>
      </c>
      <c r="AD57" s="335">
        <f>(IF(AD$8="Y",0,
MAX(0,'7. Consumption'!BY57-(AC230+'8. SOH &amp; Pipeline'!AE167-'7. Consumption'!AG57+MIN(0,(SUM('7. Consumption'!$G57:AF57)-'8. SOH &amp; Pipeline'!AE57))))))</f>
        <v>0</v>
      </c>
      <c r="AE57" s="335">
        <f>(IF(AE$8="Y",0,
MAX(0,'7. Consumption'!BZ57-(AD230+'8. SOH &amp; Pipeline'!AF167-'7. Consumption'!AH57+MIN(0,(SUM('7. Consumption'!$G57:AG57)-'8. SOH &amp; Pipeline'!AF57))))))</f>
        <v>0</v>
      </c>
      <c r="AF57" s="335">
        <f>(IF(AF$8="Y",0,
MAX(0,'7. Consumption'!CA57-(AE230+'8. SOH &amp; Pipeline'!AG167-'7. Consumption'!AI57+MIN(0,(SUM('7. Consumption'!$G57:AH57)-'8. SOH &amp; Pipeline'!AG57))))))</f>
        <v>0</v>
      </c>
      <c r="AG57" s="335">
        <f>(IF(AG$8="Y",0,
MAX(0,'7. Consumption'!CB57-(AF230+'8. SOH &amp; Pipeline'!AH167-'7. Consumption'!AJ57+MIN(0,(SUM('7. Consumption'!$G57:AI57)-'8. SOH &amp; Pipeline'!AH57))))))</f>
        <v>0</v>
      </c>
      <c r="AH57" s="335">
        <f>(IF(AH$8="Y",0,
MAX(0,'7. Consumption'!CC57-(AG230+'8. SOH &amp; Pipeline'!AI167-'7. Consumption'!AK57+MIN(0,(SUM('7. Consumption'!$G57:AJ57)-'8. SOH &amp; Pipeline'!AI57))))))</f>
        <v>0</v>
      </c>
      <c r="AI57" s="335">
        <f>(IF(AI$8="Y",0,
MAX(0,'7. Consumption'!CD57-(AH230+'8. SOH &amp; Pipeline'!AJ167-'7. Consumption'!AL57+MIN(0,(SUM('7. Consumption'!$G57:AK57)-'8. SOH &amp; Pipeline'!AJ57))))))</f>
        <v>0</v>
      </c>
      <c r="AJ57" s="335">
        <f>(IF(AJ$8="Y",0,
MAX(0,'7. Consumption'!CE57-(AI230+'8. SOH &amp; Pipeline'!AK167-'7. Consumption'!AM57+MIN(0,(SUM('7. Consumption'!$G57:AL57)-'8. SOH &amp; Pipeline'!AK57))))))</f>
        <v>0</v>
      </c>
      <c r="AK57" s="335">
        <f>(IF(AK$8="Y",0,
MAX(0,'7. Consumption'!CF57-(AJ230+'8. SOH &amp; Pipeline'!AL167-'7. Consumption'!AN57+MIN(0,(SUM('7. Consumption'!$G57:AM57)-'8. SOH &amp; Pipeline'!AL57))))))</f>
        <v>0</v>
      </c>
      <c r="AL57" s="335">
        <f>(IF(AL$8="Y",0,
MAX(0,'7. Consumption'!CG57-(AK230+'8. SOH &amp; Pipeline'!AM167-'7. Consumption'!AO57+MIN(0,(SUM('7. Consumption'!$G57:AN57)-'8. SOH &amp; Pipeline'!AM57))))))</f>
        <v>0</v>
      </c>
      <c r="AM57" s="335">
        <f>(IF(AM$8="Y",0,
MAX(0,'7. Consumption'!CH57-(AL230+'8. SOH &amp; Pipeline'!AN167-'7. Consumption'!AP57+MIN(0,(SUM('7. Consumption'!$G57:AO57)-'8. SOH &amp; Pipeline'!AN57))))))</f>
        <v>0</v>
      </c>
      <c r="AN57" s="335">
        <f>(IF(AN$8="Y",0,
MAX(0,'7. Consumption'!CI57-(AM230+'8. SOH &amp; Pipeline'!AO167-'7. Consumption'!AQ57+MIN(0,(SUM('7. Consumption'!$G57:AP57)-'8. SOH &amp; Pipeline'!AO57))))))</f>
        <v>0</v>
      </c>
    </row>
    <row r="58" spans="2:40" x14ac:dyDescent="0.3">
      <c r="B58" s="257"/>
      <c r="C58" s="257" t="str">
        <f>'7. Consumption'!C58</f>
        <v>RTV 25 - tab - heat stable</v>
      </c>
      <c r="E58" s="335">
        <f>(IF(E$8="Y",0,
MAX(0,'7. Consumption'!AZ58-(D231+'8. SOH &amp; Pipeline'!F168-'7. Consumption'!H58+MIN(0,(SUM('7. Consumption'!$G58:G58)-'8. SOH &amp; Pipeline'!F58))))))</f>
        <v>0</v>
      </c>
      <c r="F58" s="335">
        <f>(IF(F$8="Y",0,
MAX(0,'7. Consumption'!BA58-(E231+'8. SOH &amp; Pipeline'!G168-'7. Consumption'!I58+MIN(0,(SUM('7. Consumption'!$G58:H58)-'8. SOH &amp; Pipeline'!G58))))))</f>
        <v>0</v>
      </c>
      <c r="G58" s="335">
        <f>(IF(G$8="Y",0,
MAX(0,'7. Consumption'!BB58-(F231+'8. SOH &amp; Pipeline'!H168-'7. Consumption'!J58+MIN(0,(SUM('7. Consumption'!$G58:I58)-'8. SOH &amp; Pipeline'!H58))))))</f>
        <v>0</v>
      </c>
      <c r="H58" s="335">
        <f>(IF(H$8="Y",0,
MAX(0,'7. Consumption'!BC58-(G231+'8. SOH &amp; Pipeline'!I168-'7. Consumption'!K58+MIN(0,(SUM('7. Consumption'!$G58:J58)-'8. SOH &amp; Pipeline'!I58))))))</f>
        <v>0</v>
      </c>
      <c r="I58" s="335">
        <f>(IF(I$8="Y",0,
MAX(0,'7. Consumption'!BD58-(H231+'8. SOH &amp; Pipeline'!J168-'7. Consumption'!L58+MIN(0,(SUM('7. Consumption'!$G58:K58)-'8. SOH &amp; Pipeline'!J58))))))</f>
        <v>0</v>
      </c>
      <c r="J58" s="335">
        <f>(IF(J$8="Y",0,
MAX(0,'7. Consumption'!BE58-(I231+'8. SOH &amp; Pipeline'!K168-'7. Consumption'!M58+MIN(0,(SUM('7. Consumption'!$G58:L58)-'8. SOH &amp; Pipeline'!K58))))))</f>
        <v>0</v>
      </c>
      <c r="K58" s="335">
        <f>(IF(K$8="Y",0,
MAX(0,'7. Consumption'!BF58-(J231+'8. SOH &amp; Pipeline'!L168-'7. Consumption'!N58+MIN(0,(SUM('7. Consumption'!$G58:M58)-'8. SOH &amp; Pipeline'!L58))))))</f>
        <v>0</v>
      </c>
      <c r="L58" s="335">
        <f>(IF(L$8="Y",0,
MAX(0,'7. Consumption'!BG58-(K231+'8. SOH &amp; Pipeline'!M168-'7. Consumption'!O58+MIN(0,(SUM('7. Consumption'!$G58:N58)-'8. SOH &amp; Pipeline'!M58))))))</f>
        <v>0</v>
      </c>
      <c r="M58" s="335">
        <f>(IF(M$8="Y",0,
MAX(0,'7. Consumption'!BH58-(L231+'8. SOH &amp; Pipeline'!N168-'7. Consumption'!P58+MIN(0,(SUM('7. Consumption'!$G58:O58)-'8. SOH &amp; Pipeline'!N58))))))</f>
        <v>0</v>
      </c>
      <c r="N58" s="335">
        <f>(IF(N$8="Y",0,
MAX(0,'7. Consumption'!BI58-(M231+'8. SOH &amp; Pipeline'!O168-'7. Consumption'!Q58+MIN(0,(SUM('7. Consumption'!$G58:P58)-'8. SOH &amp; Pipeline'!O58))))))</f>
        <v>0</v>
      </c>
      <c r="O58" s="335">
        <f>(IF(O$8="Y",0,
MAX(0,'7. Consumption'!BJ58-(N231+'8. SOH &amp; Pipeline'!P168-'7. Consumption'!R58+MIN(0,(SUM('7. Consumption'!$G58:Q58)-'8. SOH &amp; Pipeline'!P58))))))</f>
        <v>0</v>
      </c>
      <c r="P58" s="335">
        <f>(IF(P$8="Y",0,
MAX(0,'7. Consumption'!BK58-(O231+'8. SOH &amp; Pipeline'!Q168-'7. Consumption'!S58+MIN(0,(SUM('7. Consumption'!$G58:R58)-'8. SOH &amp; Pipeline'!Q58))))))</f>
        <v>0</v>
      </c>
      <c r="Q58" s="335">
        <f>(IF(Q$8="Y",0,
MAX(0,'7. Consumption'!BL58-(P231+'8. SOH &amp; Pipeline'!R168-'7. Consumption'!T58+MIN(0,(SUM('7. Consumption'!$G58:S58)-'8. SOH &amp; Pipeline'!R58))))))</f>
        <v>0</v>
      </c>
      <c r="R58" s="335">
        <f>(IF(R$8="Y",0,
MAX(0,'7. Consumption'!BM58-(Q231+'8. SOH &amp; Pipeline'!S168-'7. Consumption'!U58+MIN(0,(SUM('7. Consumption'!$G58:T58)-'8. SOH &amp; Pipeline'!S58))))))</f>
        <v>0</v>
      </c>
      <c r="S58" s="335">
        <f>(IF(S$8="Y",0,
MAX(0,'7. Consumption'!BN58-(R231+'8. SOH &amp; Pipeline'!T168-'7. Consumption'!V58+MIN(0,(SUM('7. Consumption'!$G58:U58)-'8. SOH &amp; Pipeline'!T58))))))</f>
        <v>0</v>
      </c>
      <c r="T58" s="335">
        <f>(IF(T$8="Y",0,
MAX(0,'7. Consumption'!BO58-(S231+'8. SOH &amp; Pipeline'!U168-'7. Consumption'!W58+MIN(0,(SUM('7. Consumption'!$G58:V58)-'8. SOH &amp; Pipeline'!U58))))))</f>
        <v>0</v>
      </c>
      <c r="U58" s="335">
        <f>(IF(U$8="Y",0,
MAX(0,'7. Consumption'!BP58-(T231+'8. SOH &amp; Pipeline'!V168-'7. Consumption'!X58+MIN(0,(SUM('7. Consumption'!$G58:W58)-'8. SOH &amp; Pipeline'!V58))))))</f>
        <v>0</v>
      </c>
      <c r="V58" s="335">
        <f>(IF(V$8="Y",0,
MAX(0,'7. Consumption'!BQ58-(U231+'8. SOH &amp; Pipeline'!W168-'7. Consumption'!Y58+MIN(0,(SUM('7. Consumption'!$G58:X58)-'8. SOH &amp; Pipeline'!W58))))))</f>
        <v>0</v>
      </c>
      <c r="W58" s="335">
        <f>(IF(W$8="Y",0,
MAX(0,'7. Consumption'!BR58-(V231+'8. SOH &amp; Pipeline'!X168-'7. Consumption'!Z58+MIN(0,(SUM('7. Consumption'!$G58:Y58)-'8. SOH &amp; Pipeline'!X58))))))</f>
        <v>0</v>
      </c>
      <c r="X58" s="335">
        <f>(IF(X$8="Y",0,
MAX(0,'7. Consumption'!BS58-(W231+'8. SOH &amp; Pipeline'!Y168-'7. Consumption'!AA58+MIN(0,(SUM('7. Consumption'!$G58:Z58)-'8. SOH &amp; Pipeline'!Y58))))))</f>
        <v>0</v>
      </c>
      <c r="Y58" s="335">
        <f>(IF(Y$8="Y",0,
MAX(0,'7. Consumption'!BT58-(X231+'8. SOH &amp; Pipeline'!Z168-'7. Consumption'!AB58+MIN(0,(SUM('7. Consumption'!$G58:AA58)-'8. SOH &amp; Pipeline'!Z58))))))</f>
        <v>0</v>
      </c>
      <c r="Z58" s="335">
        <f>(IF(Z$8="Y",0,
MAX(0,'7. Consumption'!BU58-(Y231+'8. SOH &amp; Pipeline'!AA168-'7. Consumption'!AC58+MIN(0,(SUM('7. Consumption'!$G58:AB58)-'8. SOH &amp; Pipeline'!AA58))))))</f>
        <v>0</v>
      </c>
      <c r="AA58" s="335">
        <f>(IF(AA$8="Y",0,
MAX(0,'7. Consumption'!BV58-(Z231+'8. SOH &amp; Pipeline'!AB168-'7. Consumption'!AD58+MIN(0,(SUM('7. Consumption'!$G58:AC58)-'8. SOH &amp; Pipeline'!AB58))))))</f>
        <v>0</v>
      </c>
      <c r="AB58" s="335">
        <f>(IF(AB$8="Y",0,
MAX(0,'7. Consumption'!BW58-(AA231+'8. SOH &amp; Pipeline'!AC168-'7. Consumption'!AE58+MIN(0,(SUM('7. Consumption'!$G58:AD58)-'8. SOH &amp; Pipeline'!AC58))))))</f>
        <v>0</v>
      </c>
      <c r="AC58" s="335">
        <f>(IF(AC$8="Y",0,
MAX(0,'7. Consumption'!BX58-(AB231+'8. SOH &amp; Pipeline'!AD168-'7. Consumption'!AF58+MIN(0,(SUM('7. Consumption'!$G58:AE58)-'8. SOH &amp; Pipeline'!AD58))))))</f>
        <v>0</v>
      </c>
      <c r="AD58" s="335">
        <f>(IF(AD$8="Y",0,
MAX(0,'7. Consumption'!BY58-(AC231+'8. SOH &amp; Pipeline'!AE168-'7. Consumption'!AG58+MIN(0,(SUM('7. Consumption'!$G58:AF58)-'8. SOH &amp; Pipeline'!AE58))))))</f>
        <v>0</v>
      </c>
      <c r="AE58" s="335">
        <f>(IF(AE$8="Y",0,
MAX(0,'7. Consumption'!BZ58-(AD231+'8. SOH &amp; Pipeline'!AF168-'7. Consumption'!AH58+MIN(0,(SUM('7. Consumption'!$G58:AG58)-'8. SOH &amp; Pipeline'!AF58))))))</f>
        <v>0</v>
      </c>
      <c r="AF58" s="335">
        <f>(IF(AF$8="Y",0,
MAX(0,'7. Consumption'!CA58-(AE231+'8. SOH &amp; Pipeline'!AG168-'7. Consumption'!AI58+MIN(0,(SUM('7. Consumption'!$G58:AH58)-'8. SOH &amp; Pipeline'!AG58))))))</f>
        <v>0</v>
      </c>
      <c r="AG58" s="335">
        <f>(IF(AG$8="Y",0,
MAX(0,'7. Consumption'!CB58-(AF231+'8. SOH &amp; Pipeline'!AH168-'7. Consumption'!AJ58+MIN(0,(SUM('7. Consumption'!$G58:AI58)-'8. SOH &amp; Pipeline'!AH58))))))</f>
        <v>0</v>
      </c>
      <c r="AH58" s="335">
        <f>(IF(AH$8="Y",0,
MAX(0,'7. Consumption'!CC58-(AG231+'8. SOH &amp; Pipeline'!AI168-'7. Consumption'!AK58+MIN(0,(SUM('7. Consumption'!$G58:AJ58)-'8. SOH &amp; Pipeline'!AI58))))))</f>
        <v>0</v>
      </c>
      <c r="AI58" s="335">
        <f>(IF(AI$8="Y",0,
MAX(0,'7. Consumption'!CD58-(AH231+'8. SOH &amp; Pipeline'!AJ168-'7. Consumption'!AL58+MIN(0,(SUM('7. Consumption'!$G58:AK58)-'8. SOH &amp; Pipeline'!AJ58))))))</f>
        <v>0</v>
      </c>
      <c r="AJ58" s="335">
        <f>(IF(AJ$8="Y",0,
MAX(0,'7. Consumption'!CE58-(AI231+'8. SOH &amp; Pipeline'!AK168-'7. Consumption'!AM58+MIN(0,(SUM('7. Consumption'!$G58:AL58)-'8. SOH &amp; Pipeline'!AK58))))))</f>
        <v>0</v>
      </c>
      <c r="AK58" s="335">
        <f>(IF(AK$8="Y",0,
MAX(0,'7. Consumption'!CF58-(AJ231+'8. SOH &amp; Pipeline'!AL168-'7. Consumption'!AN58+MIN(0,(SUM('7. Consumption'!$G58:AM58)-'8. SOH &amp; Pipeline'!AL58))))))</f>
        <v>0</v>
      </c>
      <c r="AL58" s="335">
        <f>(IF(AL$8="Y",0,
MAX(0,'7. Consumption'!CG58-(AK231+'8. SOH &amp; Pipeline'!AM168-'7. Consumption'!AO58+MIN(0,(SUM('7. Consumption'!$G58:AN58)-'8. SOH &amp; Pipeline'!AM58))))))</f>
        <v>0</v>
      </c>
      <c r="AM58" s="335">
        <f>(IF(AM$8="Y",0,
MAX(0,'7. Consumption'!CH58-(AL231+'8. SOH &amp; Pipeline'!AN168-'7. Consumption'!AP58+MIN(0,(SUM('7. Consumption'!$G58:AO58)-'8. SOH &amp; Pipeline'!AN58))))))</f>
        <v>0</v>
      </c>
      <c r="AN58" s="335">
        <f>(IF(AN$8="Y",0,
MAX(0,'7. Consumption'!CI58-(AM231+'8. SOH &amp; Pipeline'!AO168-'7. Consumption'!AQ58+MIN(0,(SUM('7. Consumption'!$G58:AP58)-'8. SOH &amp; Pipeline'!AO58))))))</f>
        <v>0</v>
      </c>
    </row>
    <row r="59" spans="2:40" x14ac:dyDescent="0.3">
      <c r="B59" s="257"/>
      <c r="C59" s="257" t="str">
        <f>'7. Consumption'!C59</f>
        <v>TDF 300 - tab</v>
      </c>
      <c r="E59" s="335">
        <f>(IF(E$8="Y",0,
MAX(0,'7. Consumption'!AZ59-(D232+'8. SOH &amp; Pipeline'!F169-'7. Consumption'!H59+MIN(0,(SUM('7. Consumption'!$G59:G59)-'8. SOH &amp; Pipeline'!F59))))))</f>
        <v>0</v>
      </c>
      <c r="F59" s="335">
        <f>(IF(F$8="Y",0,
MAX(0,'7. Consumption'!BA59-(E232+'8. SOH &amp; Pipeline'!G169-'7. Consumption'!I59+MIN(0,(SUM('7. Consumption'!$G59:H59)-'8. SOH &amp; Pipeline'!G59))))))</f>
        <v>0</v>
      </c>
      <c r="G59" s="335">
        <f>(IF(G$8="Y",0,
MAX(0,'7. Consumption'!BB59-(F232+'8. SOH &amp; Pipeline'!H169-'7. Consumption'!J59+MIN(0,(SUM('7. Consumption'!$G59:I59)-'8. SOH &amp; Pipeline'!H59))))))</f>
        <v>0</v>
      </c>
      <c r="H59" s="335">
        <f>(IF(H$8="Y",0,
MAX(0,'7. Consumption'!BC59-(G232+'8. SOH &amp; Pipeline'!I169-'7. Consumption'!K59+MIN(0,(SUM('7. Consumption'!$G59:J59)-'8. SOH &amp; Pipeline'!I59))))))</f>
        <v>0</v>
      </c>
      <c r="I59" s="335">
        <f>(IF(I$8="Y",0,
MAX(0,'7. Consumption'!BD59-(H232+'8. SOH &amp; Pipeline'!J169-'7. Consumption'!L59+MIN(0,(SUM('7. Consumption'!$G59:K59)-'8. SOH &amp; Pipeline'!J59))))))</f>
        <v>0</v>
      </c>
      <c r="J59" s="335">
        <f>(IF(J$8="Y",0,
MAX(0,'7. Consumption'!BE59-(I232+'8. SOH &amp; Pipeline'!K169-'7. Consumption'!M59+MIN(0,(SUM('7. Consumption'!$G59:L59)-'8. SOH &amp; Pipeline'!K59))))))</f>
        <v>0</v>
      </c>
      <c r="K59" s="335">
        <f>(IF(K$8="Y",0,
MAX(0,'7. Consumption'!BF59-(J232+'8. SOH &amp; Pipeline'!L169-'7. Consumption'!N59+MIN(0,(SUM('7. Consumption'!$G59:M59)-'8. SOH &amp; Pipeline'!L59))))))</f>
        <v>0</v>
      </c>
      <c r="L59" s="335">
        <f>(IF(L$8="Y",0,
MAX(0,'7. Consumption'!BG59-(K232+'8. SOH &amp; Pipeline'!M169-'7. Consumption'!O59+MIN(0,(SUM('7. Consumption'!$G59:N59)-'8. SOH &amp; Pipeline'!M59))))))</f>
        <v>0</v>
      </c>
      <c r="M59" s="335">
        <f>(IF(M$8="Y",0,
MAX(0,'7. Consumption'!BH59-(L232+'8. SOH &amp; Pipeline'!N169-'7. Consumption'!P59+MIN(0,(SUM('7. Consumption'!$G59:O59)-'8. SOH &amp; Pipeline'!N59))))))</f>
        <v>0</v>
      </c>
      <c r="N59" s="335">
        <f>(IF(N$8="Y",0,
MAX(0,'7. Consumption'!BI59-(M232+'8. SOH &amp; Pipeline'!O169-'7. Consumption'!Q59+MIN(0,(SUM('7. Consumption'!$G59:P59)-'8. SOH &amp; Pipeline'!O59))))))</f>
        <v>0</v>
      </c>
      <c r="O59" s="335">
        <f>(IF(O$8="Y",0,
MAX(0,'7. Consumption'!BJ59-(N232+'8. SOH &amp; Pipeline'!P169-'7. Consumption'!R59+MIN(0,(SUM('7. Consumption'!$G59:Q59)-'8. SOH &amp; Pipeline'!P59))))))</f>
        <v>0</v>
      </c>
      <c r="P59" s="335">
        <f>(IF(P$8="Y",0,
MAX(0,'7. Consumption'!BK59-(O232+'8. SOH &amp; Pipeline'!Q169-'7. Consumption'!S59+MIN(0,(SUM('7. Consumption'!$G59:R59)-'8. SOH &amp; Pipeline'!Q59))))))</f>
        <v>0</v>
      </c>
      <c r="Q59" s="335">
        <f>(IF(Q$8="Y",0,
MAX(0,'7. Consumption'!BL59-(P232+'8. SOH &amp; Pipeline'!R169-'7. Consumption'!T59+MIN(0,(SUM('7. Consumption'!$G59:S59)-'8. SOH &amp; Pipeline'!R59))))))</f>
        <v>0</v>
      </c>
      <c r="R59" s="335">
        <f>(IF(R$8="Y",0,
MAX(0,'7. Consumption'!BM59-(Q232+'8. SOH &amp; Pipeline'!S169-'7. Consumption'!U59+MIN(0,(SUM('7. Consumption'!$G59:T59)-'8. SOH &amp; Pipeline'!S59))))))</f>
        <v>0</v>
      </c>
      <c r="S59" s="335">
        <f>(IF(S$8="Y",0,
MAX(0,'7. Consumption'!BN59-(R232+'8. SOH &amp; Pipeline'!T169-'7. Consumption'!V59+MIN(0,(SUM('7. Consumption'!$G59:U59)-'8. SOH &amp; Pipeline'!T59))))))</f>
        <v>0</v>
      </c>
      <c r="T59" s="335">
        <f>(IF(T$8="Y",0,
MAX(0,'7. Consumption'!BO59-(S232+'8. SOH &amp; Pipeline'!U169-'7. Consumption'!W59+MIN(0,(SUM('7. Consumption'!$G59:V59)-'8. SOH &amp; Pipeline'!U59))))))</f>
        <v>0</v>
      </c>
      <c r="U59" s="335">
        <f>(IF(U$8="Y",0,
MAX(0,'7. Consumption'!BP59-(T232+'8. SOH &amp; Pipeline'!V169-'7. Consumption'!X59+MIN(0,(SUM('7. Consumption'!$G59:W59)-'8. SOH &amp; Pipeline'!V59))))))</f>
        <v>0</v>
      </c>
      <c r="V59" s="335">
        <f>(IF(V$8="Y",0,
MAX(0,'7. Consumption'!BQ59-(U232+'8. SOH &amp; Pipeline'!W169-'7. Consumption'!Y59+MIN(0,(SUM('7. Consumption'!$G59:X59)-'8. SOH &amp; Pipeline'!W59))))))</f>
        <v>0</v>
      </c>
      <c r="W59" s="335">
        <f>(IF(W$8="Y",0,
MAX(0,'7. Consumption'!BR59-(V232+'8. SOH &amp; Pipeline'!X169-'7. Consumption'!Z59+MIN(0,(SUM('7. Consumption'!$G59:Y59)-'8. SOH &amp; Pipeline'!X59))))))</f>
        <v>0</v>
      </c>
      <c r="X59" s="335">
        <f>(IF(X$8="Y",0,
MAX(0,'7. Consumption'!BS59-(W232+'8. SOH &amp; Pipeline'!Y169-'7. Consumption'!AA59+MIN(0,(SUM('7. Consumption'!$G59:Z59)-'8. SOH &amp; Pipeline'!Y59))))))</f>
        <v>0</v>
      </c>
      <c r="Y59" s="335">
        <f>(IF(Y$8="Y",0,
MAX(0,'7. Consumption'!BT59-(X232+'8. SOH &amp; Pipeline'!Z169-'7. Consumption'!AB59+MIN(0,(SUM('7. Consumption'!$G59:AA59)-'8. SOH &amp; Pipeline'!Z59))))))</f>
        <v>0</v>
      </c>
      <c r="Z59" s="335">
        <f>(IF(Z$8="Y",0,
MAX(0,'7. Consumption'!BU59-(Y232+'8. SOH &amp; Pipeline'!AA169-'7. Consumption'!AC59+MIN(0,(SUM('7. Consumption'!$G59:AB59)-'8. SOH &amp; Pipeline'!AA59))))))</f>
        <v>0</v>
      </c>
      <c r="AA59" s="335">
        <f>(IF(AA$8="Y",0,
MAX(0,'7. Consumption'!BV59-(Z232+'8. SOH &amp; Pipeline'!AB169-'7. Consumption'!AD59+MIN(0,(SUM('7. Consumption'!$G59:AC59)-'8. SOH &amp; Pipeline'!AB59))))))</f>
        <v>0</v>
      </c>
      <c r="AB59" s="335">
        <f>(IF(AB$8="Y",0,
MAX(0,'7. Consumption'!BW59-(AA232+'8. SOH &amp; Pipeline'!AC169-'7. Consumption'!AE59+MIN(0,(SUM('7. Consumption'!$G59:AD59)-'8. SOH &amp; Pipeline'!AC59))))))</f>
        <v>0</v>
      </c>
      <c r="AC59" s="335">
        <f>(IF(AC$8="Y",0,
MAX(0,'7. Consumption'!BX59-(AB232+'8. SOH &amp; Pipeline'!AD169-'7. Consumption'!AF59+MIN(0,(SUM('7. Consumption'!$G59:AE59)-'8. SOH &amp; Pipeline'!AD59))))))</f>
        <v>0</v>
      </c>
      <c r="AD59" s="335">
        <f>(IF(AD$8="Y",0,
MAX(0,'7. Consumption'!BY59-(AC232+'8. SOH &amp; Pipeline'!AE169-'7. Consumption'!AG59+MIN(0,(SUM('7. Consumption'!$G59:AF59)-'8. SOH &amp; Pipeline'!AE59))))))</f>
        <v>0</v>
      </c>
      <c r="AE59" s="335">
        <f>(IF(AE$8="Y",0,
MAX(0,'7. Consumption'!BZ59-(AD232+'8. SOH &amp; Pipeline'!AF169-'7. Consumption'!AH59+MIN(0,(SUM('7. Consumption'!$G59:AG59)-'8. SOH &amp; Pipeline'!AF59))))))</f>
        <v>0</v>
      </c>
      <c r="AF59" s="335">
        <f>(IF(AF$8="Y",0,
MAX(0,'7. Consumption'!CA59-(AE232+'8. SOH &amp; Pipeline'!AG169-'7. Consumption'!AI59+MIN(0,(SUM('7. Consumption'!$G59:AH59)-'8. SOH &amp; Pipeline'!AG59))))))</f>
        <v>0</v>
      </c>
      <c r="AG59" s="335">
        <f>(IF(AG$8="Y",0,
MAX(0,'7. Consumption'!CB59-(AF232+'8. SOH &amp; Pipeline'!AH169-'7. Consumption'!AJ59+MIN(0,(SUM('7. Consumption'!$G59:AI59)-'8. SOH &amp; Pipeline'!AH59))))))</f>
        <v>0</v>
      </c>
      <c r="AH59" s="335">
        <f>(IF(AH$8="Y",0,
MAX(0,'7. Consumption'!CC59-(AG232+'8. SOH &amp; Pipeline'!AI169-'7. Consumption'!AK59+MIN(0,(SUM('7. Consumption'!$G59:AJ59)-'8. SOH &amp; Pipeline'!AI59))))))</f>
        <v>0</v>
      </c>
      <c r="AI59" s="335">
        <f>(IF(AI$8="Y",0,
MAX(0,'7. Consumption'!CD59-(AH232+'8. SOH &amp; Pipeline'!AJ169-'7. Consumption'!AL59+MIN(0,(SUM('7. Consumption'!$G59:AK59)-'8. SOH &amp; Pipeline'!AJ59))))))</f>
        <v>0</v>
      </c>
      <c r="AJ59" s="335">
        <f>(IF(AJ$8="Y",0,
MAX(0,'7. Consumption'!CE59-(AI232+'8. SOH &amp; Pipeline'!AK169-'7. Consumption'!AM59+MIN(0,(SUM('7. Consumption'!$G59:AL59)-'8. SOH &amp; Pipeline'!AK59))))))</f>
        <v>0</v>
      </c>
      <c r="AK59" s="335">
        <f>(IF(AK$8="Y",0,
MAX(0,'7. Consumption'!CF59-(AJ232+'8. SOH &amp; Pipeline'!AL169-'7. Consumption'!AN59+MIN(0,(SUM('7. Consumption'!$G59:AM59)-'8. SOH &amp; Pipeline'!AL59))))))</f>
        <v>0</v>
      </c>
      <c r="AL59" s="335">
        <f>(IF(AL$8="Y",0,
MAX(0,'7. Consumption'!CG59-(AK232+'8. SOH &amp; Pipeline'!AM169-'7. Consumption'!AO59+MIN(0,(SUM('7. Consumption'!$G59:AN59)-'8. SOH &amp; Pipeline'!AM59))))))</f>
        <v>0</v>
      </c>
      <c r="AM59" s="335">
        <f>(IF(AM$8="Y",0,
MAX(0,'7. Consumption'!CH59-(AL232+'8. SOH &amp; Pipeline'!AN169-'7. Consumption'!AP59+MIN(0,(SUM('7. Consumption'!$G59:AO59)-'8. SOH &amp; Pipeline'!AN59))))))</f>
        <v>0</v>
      </c>
      <c r="AN59" s="335">
        <f>(IF(AN$8="Y",0,
MAX(0,'7. Consumption'!CI59-(AM232+'8. SOH &amp; Pipeline'!AO169-'7. Consumption'!AQ59+MIN(0,(SUM('7. Consumption'!$G59:AP59)-'8. SOH &amp; Pipeline'!AO59))))))</f>
        <v>0</v>
      </c>
    </row>
    <row r="60" spans="2:40" x14ac:dyDescent="0.3">
      <c r="B60" s="257"/>
      <c r="C60" s="257" t="str">
        <f>'7. Consumption'!C60</f>
        <v>TDF 40 - scoop</v>
      </c>
      <c r="E60" s="335">
        <f>(IF(E$8="Y",0,
MAX(0,'7. Consumption'!AZ60-(D233+'8. SOH &amp; Pipeline'!F170-'7. Consumption'!H60+MIN(0,(SUM('7. Consumption'!$G60:G60)-'8. SOH &amp; Pipeline'!F60))))))</f>
        <v>0</v>
      </c>
      <c r="F60" s="335">
        <f>(IF(F$8="Y",0,
MAX(0,'7. Consumption'!BA60-(E233+'8. SOH &amp; Pipeline'!G170-'7. Consumption'!I60+MIN(0,(SUM('7. Consumption'!$G60:H60)-'8. SOH &amp; Pipeline'!G60))))))</f>
        <v>0</v>
      </c>
      <c r="G60" s="335">
        <f>(IF(G$8="Y",0,
MAX(0,'7. Consumption'!BB60-(F233+'8. SOH &amp; Pipeline'!H170-'7. Consumption'!J60+MIN(0,(SUM('7. Consumption'!$G60:I60)-'8. SOH &amp; Pipeline'!H60))))))</f>
        <v>0</v>
      </c>
      <c r="H60" s="335">
        <f>(IF(H$8="Y",0,
MAX(0,'7. Consumption'!BC60-(G233+'8. SOH &amp; Pipeline'!I170-'7. Consumption'!K60+MIN(0,(SUM('7. Consumption'!$G60:J60)-'8. SOH &amp; Pipeline'!I60))))))</f>
        <v>0</v>
      </c>
      <c r="I60" s="335">
        <f>(IF(I$8="Y",0,
MAX(0,'7. Consumption'!BD60-(H233+'8. SOH &amp; Pipeline'!J170-'7. Consumption'!L60+MIN(0,(SUM('7. Consumption'!$G60:K60)-'8. SOH &amp; Pipeline'!J60))))))</f>
        <v>0</v>
      </c>
      <c r="J60" s="335">
        <f>(IF(J$8="Y",0,
MAX(0,'7. Consumption'!BE60-(I233+'8. SOH &amp; Pipeline'!K170-'7. Consumption'!M60+MIN(0,(SUM('7. Consumption'!$G60:L60)-'8. SOH &amp; Pipeline'!K60))))))</f>
        <v>0</v>
      </c>
      <c r="K60" s="335">
        <f>(IF(K$8="Y",0,
MAX(0,'7. Consumption'!BF60-(J233+'8. SOH &amp; Pipeline'!L170-'7. Consumption'!N60+MIN(0,(SUM('7. Consumption'!$G60:M60)-'8. SOH &amp; Pipeline'!L60))))))</f>
        <v>0</v>
      </c>
      <c r="L60" s="335">
        <f>(IF(L$8="Y",0,
MAX(0,'7. Consumption'!BG60-(K233+'8. SOH &amp; Pipeline'!M170-'7. Consumption'!O60+MIN(0,(SUM('7. Consumption'!$G60:N60)-'8. SOH &amp; Pipeline'!M60))))))</f>
        <v>0</v>
      </c>
      <c r="M60" s="335">
        <f>(IF(M$8="Y",0,
MAX(0,'7. Consumption'!BH60-(L233+'8. SOH &amp; Pipeline'!N170-'7. Consumption'!P60+MIN(0,(SUM('7. Consumption'!$G60:O60)-'8. SOH &amp; Pipeline'!N60))))))</f>
        <v>0</v>
      </c>
      <c r="N60" s="335">
        <f>(IF(N$8="Y",0,
MAX(0,'7. Consumption'!BI60-(M233+'8. SOH &amp; Pipeline'!O170-'7. Consumption'!Q60+MIN(0,(SUM('7. Consumption'!$G60:P60)-'8. SOH &amp; Pipeline'!O60))))))</f>
        <v>0</v>
      </c>
      <c r="O60" s="335">
        <f>(IF(O$8="Y",0,
MAX(0,'7. Consumption'!BJ60-(N233+'8. SOH &amp; Pipeline'!P170-'7. Consumption'!R60+MIN(0,(SUM('7. Consumption'!$G60:Q60)-'8. SOH &amp; Pipeline'!P60))))))</f>
        <v>0</v>
      </c>
      <c r="P60" s="335">
        <f>(IF(P$8="Y",0,
MAX(0,'7. Consumption'!BK60-(O233+'8. SOH &amp; Pipeline'!Q170-'7. Consumption'!S60+MIN(0,(SUM('7. Consumption'!$G60:R60)-'8. SOH &amp; Pipeline'!Q60))))))</f>
        <v>0</v>
      </c>
      <c r="Q60" s="335">
        <f>(IF(Q$8="Y",0,
MAX(0,'7. Consumption'!BL60-(P233+'8. SOH &amp; Pipeline'!R170-'7. Consumption'!T60+MIN(0,(SUM('7. Consumption'!$G60:S60)-'8. SOH &amp; Pipeline'!R60))))))</f>
        <v>0</v>
      </c>
      <c r="R60" s="335">
        <f>(IF(R$8="Y",0,
MAX(0,'7. Consumption'!BM60-(Q233+'8. SOH &amp; Pipeline'!S170-'7. Consumption'!U60+MIN(0,(SUM('7. Consumption'!$G60:T60)-'8. SOH &amp; Pipeline'!S60))))))</f>
        <v>0</v>
      </c>
      <c r="S60" s="335">
        <f>(IF(S$8="Y",0,
MAX(0,'7. Consumption'!BN60-(R233+'8. SOH &amp; Pipeline'!T170-'7. Consumption'!V60+MIN(0,(SUM('7. Consumption'!$G60:U60)-'8. SOH &amp; Pipeline'!T60))))))</f>
        <v>0</v>
      </c>
      <c r="T60" s="335">
        <f>(IF(T$8="Y",0,
MAX(0,'7. Consumption'!BO60-(S233+'8. SOH &amp; Pipeline'!U170-'7. Consumption'!W60+MIN(0,(SUM('7. Consumption'!$G60:V60)-'8. SOH &amp; Pipeline'!U60))))))</f>
        <v>0</v>
      </c>
      <c r="U60" s="335">
        <f>(IF(U$8="Y",0,
MAX(0,'7. Consumption'!BP60-(T233+'8. SOH &amp; Pipeline'!V170-'7. Consumption'!X60+MIN(0,(SUM('7. Consumption'!$G60:W60)-'8. SOH &amp; Pipeline'!V60))))))</f>
        <v>0</v>
      </c>
      <c r="V60" s="335">
        <f>(IF(V$8="Y",0,
MAX(0,'7. Consumption'!BQ60-(U233+'8. SOH &amp; Pipeline'!W170-'7. Consumption'!Y60+MIN(0,(SUM('7. Consumption'!$G60:X60)-'8. SOH &amp; Pipeline'!W60))))))</f>
        <v>0</v>
      </c>
      <c r="W60" s="335">
        <f>(IF(W$8="Y",0,
MAX(0,'7. Consumption'!BR60-(V233+'8. SOH &amp; Pipeline'!X170-'7. Consumption'!Z60+MIN(0,(SUM('7. Consumption'!$G60:Y60)-'8. SOH &amp; Pipeline'!X60))))))</f>
        <v>0</v>
      </c>
      <c r="X60" s="335">
        <f>(IF(X$8="Y",0,
MAX(0,'7. Consumption'!BS60-(W233+'8. SOH &amp; Pipeline'!Y170-'7. Consumption'!AA60+MIN(0,(SUM('7. Consumption'!$G60:Z60)-'8. SOH &amp; Pipeline'!Y60))))))</f>
        <v>0</v>
      </c>
      <c r="Y60" s="335">
        <f>(IF(Y$8="Y",0,
MAX(0,'7. Consumption'!BT60-(X233+'8. SOH &amp; Pipeline'!Z170-'7. Consumption'!AB60+MIN(0,(SUM('7. Consumption'!$G60:AA60)-'8. SOH &amp; Pipeline'!Z60))))))</f>
        <v>0</v>
      </c>
      <c r="Z60" s="335">
        <f>(IF(Z$8="Y",0,
MAX(0,'7. Consumption'!BU60-(Y233+'8. SOH &amp; Pipeline'!AA170-'7. Consumption'!AC60+MIN(0,(SUM('7. Consumption'!$G60:AB60)-'8. SOH &amp; Pipeline'!AA60))))))</f>
        <v>0</v>
      </c>
      <c r="AA60" s="335">
        <f>(IF(AA$8="Y",0,
MAX(0,'7. Consumption'!BV60-(Z233+'8. SOH &amp; Pipeline'!AB170-'7. Consumption'!AD60+MIN(0,(SUM('7. Consumption'!$G60:AC60)-'8. SOH &amp; Pipeline'!AB60))))))</f>
        <v>0</v>
      </c>
      <c r="AB60" s="335">
        <f>(IF(AB$8="Y",0,
MAX(0,'7. Consumption'!BW60-(AA233+'8. SOH &amp; Pipeline'!AC170-'7. Consumption'!AE60+MIN(0,(SUM('7. Consumption'!$G60:AD60)-'8. SOH &amp; Pipeline'!AC60))))))</f>
        <v>0</v>
      </c>
      <c r="AC60" s="335">
        <f>(IF(AC$8="Y",0,
MAX(0,'7. Consumption'!BX60-(AB233+'8. SOH &amp; Pipeline'!AD170-'7. Consumption'!AF60+MIN(0,(SUM('7. Consumption'!$G60:AE60)-'8. SOH &amp; Pipeline'!AD60))))))</f>
        <v>0</v>
      </c>
      <c r="AD60" s="335">
        <f>(IF(AD$8="Y",0,
MAX(0,'7. Consumption'!BY60-(AC233+'8. SOH &amp; Pipeline'!AE170-'7. Consumption'!AG60+MIN(0,(SUM('7. Consumption'!$G60:AF60)-'8. SOH &amp; Pipeline'!AE60))))))</f>
        <v>0</v>
      </c>
      <c r="AE60" s="335">
        <f>(IF(AE$8="Y",0,
MAX(0,'7. Consumption'!BZ60-(AD233+'8. SOH &amp; Pipeline'!AF170-'7. Consumption'!AH60+MIN(0,(SUM('7. Consumption'!$G60:AG60)-'8. SOH &amp; Pipeline'!AF60))))))</f>
        <v>0</v>
      </c>
      <c r="AF60" s="335">
        <f>(IF(AF$8="Y",0,
MAX(0,'7. Consumption'!CA60-(AE233+'8. SOH &amp; Pipeline'!AG170-'7. Consumption'!AI60+MIN(0,(SUM('7. Consumption'!$G60:AH60)-'8. SOH &amp; Pipeline'!AG60))))))</f>
        <v>0</v>
      </c>
      <c r="AG60" s="335">
        <f>(IF(AG$8="Y",0,
MAX(0,'7. Consumption'!CB60-(AF233+'8. SOH &amp; Pipeline'!AH170-'7. Consumption'!AJ60+MIN(0,(SUM('7. Consumption'!$G60:AI60)-'8. SOH &amp; Pipeline'!AH60))))))</f>
        <v>0</v>
      </c>
      <c r="AH60" s="335">
        <f>(IF(AH$8="Y",0,
MAX(0,'7. Consumption'!CC60-(AG233+'8. SOH &amp; Pipeline'!AI170-'7. Consumption'!AK60+MIN(0,(SUM('7. Consumption'!$G60:AJ60)-'8. SOH &amp; Pipeline'!AI60))))))</f>
        <v>0</v>
      </c>
      <c r="AI60" s="335">
        <f>(IF(AI$8="Y",0,
MAX(0,'7. Consumption'!CD60-(AH233+'8. SOH &amp; Pipeline'!AJ170-'7. Consumption'!AL60+MIN(0,(SUM('7. Consumption'!$G60:AK60)-'8. SOH &amp; Pipeline'!AJ60))))))</f>
        <v>0</v>
      </c>
      <c r="AJ60" s="335">
        <f>(IF(AJ$8="Y",0,
MAX(0,'7. Consumption'!CE60-(AI233+'8. SOH &amp; Pipeline'!AK170-'7. Consumption'!AM60+MIN(0,(SUM('7. Consumption'!$G60:AL60)-'8. SOH &amp; Pipeline'!AK60))))))</f>
        <v>0</v>
      </c>
      <c r="AK60" s="335">
        <f>(IF(AK$8="Y",0,
MAX(0,'7. Consumption'!CF60-(AJ233+'8. SOH &amp; Pipeline'!AL170-'7. Consumption'!AN60+MIN(0,(SUM('7. Consumption'!$G60:AM60)-'8. SOH &amp; Pipeline'!AL60))))))</f>
        <v>0</v>
      </c>
      <c r="AL60" s="335">
        <f>(IF(AL$8="Y",0,
MAX(0,'7. Consumption'!CG60-(AK233+'8. SOH &amp; Pipeline'!AM170-'7. Consumption'!AO60+MIN(0,(SUM('7. Consumption'!$G60:AN60)-'8. SOH &amp; Pipeline'!AM60))))))</f>
        <v>0</v>
      </c>
      <c r="AM60" s="335">
        <f>(IF(AM$8="Y",0,
MAX(0,'7. Consumption'!CH60-(AL233+'8. SOH &amp; Pipeline'!AN170-'7. Consumption'!AP60+MIN(0,(SUM('7. Consumption'!$G60:AO60)-'8. SOH &amp; Pipeline'!AN60))))))</f>
        <v>0</v>
      </c>
      <c r="AN60" s="335">
        <f>(IF(AN$8="Y",0,
MAX(0,'7. Consumption'!CI60-(AM233+'8. SOH &amp; Pipeline'!AO170-'7. Consumption'!AQ60+MIN(0,(SUM('7. Consumption'!$G60:AP60)-'8. SOH &amp; Pipeline'!AO60))))))</f>
        <v>0</v>
      </c>
    </row>
    <row r="61" spans="2:40" x14ac:dyDescent="0.3">
      <c r="B61" s="257"/>
      <c r="C61" s="257" t="str">
        <f>'7. Consumption'!C61</f>
        <v>TDF+3TC 300/300 - tab</v>
      </c>
      <c r="E61" s="335">
        <f>(IF(E$8="Y",0,
MAX(0,'7. Consumption'!AZ61-(D234+'8. SOH &amp; Pipeline'!F171-'7. Consumption'!H61+MIN(0,(SUM('7. Consumption'!$G61:G61)-'8. SOH &amp; Pipeline'!F61))))))</f>
        <v>0</v>
      </c>
      <c r="F61" s="335">
        <f>(IF(F$8="Y",0,
MAX(0,'7. Consumption'!BA61-(E234+'8. SOH &amp; Pipeline'!G171-'7. Consumption'!I61+MIN(0,(SUM('7. Consumption'!$G61:H61)-'8. SOH &amp; Pipeline'!G61))))))</f>
        <v>0</v>
      </c>
      <c r="G61" s="335">
        <f>(IF(G$8="Y",0,
MAX(0,'7. Consumption'!BB61-(F234+'8. SOH &amp; Pipeline'!H171-'7. Consumption'!J61+MIN(0,(SUM('7. Consumption'!$G61:I61)-'8. SOH &amp; Pipeline'!H61))))))</f>
        <v>0</v>
      </c>
      <c r="H61" s="335">
        <f>(IF(H$8="Y",0,
MAX(0,'7. Consumption'!BC61-(G234+'8. SOH &amp; Pipeline'!I171-'7. Consumption'!K61+MIN(0,(SUM('7. Consumption'!$G61:J61)-'8. SOH &amp; Pipeline'!I61))))))</f>
        <v>0</v>
      </c>
      <c r="I61" s="335">
        <f>(IF(I$8="Y",0,
MAX(0,'7. Consumption'!BD61-(H234+'8. SOH &amp; Pipeline'!J171-'7. Consumption'!L61+MIN(0,(SUM('7. Consumption'!$G61:K61)-'8. SOH &amp; Pipeline'!J61))))))</f>
        <v>0</v>
      </c>
      <c r="J61" s="335">
        <f>(IF(J$8="Y",0,
MAX(0,'7. Consumption'!BE61-(I234+'8. SOH &amp; Pipeline'!K171-'7. Consumption'!M61+MIN(0,(SUM('7. Consumption'!$G61:L61)-'8. SOH &amp; Pipeline'!K61))))))</f>
        <v>0</v>
      </c>
      <c r="K61" s="335">
        <f>(IF(K$8="Y",0,
MAX(0,'7. Consumption'!BF61-(J234+'8. SOH &amp; Pipeline'!L171-'7. Consumption'!N61+MIN(0,(SUM('7. Consumption'!$G61:M61)-'8. SOH &amp; Pipeline'!L61))))))</f>
        <v>0</v>
      </c>
      <c r="L61" s="335">
        <f>(IF(L$8="Y",0,
MAX(0,'7. Consumption'!BG61-(K234+'8. SOH &amp; Pipeline'!M171-'7. Consumption'!O61+MIN(0,(SUM('7. Consumption'!$G61:N61)-'8. SOH &amp; Pipeline'!M61))))))</f>
        <v>0</v>
      </c>
      <c r="M61" s="335">
        <f>(IF(M$8="Y",0,
MAX(0,'7. Consumption'!BH61-(L234+'8. SOH &amp; Pipeline'!N171-'7. Consumption'!P61+MIN(0,(SUM('7. Consumption'!$G61:O61)-'8. SOH &amp; Pipeline'!N61))))))</f>
        <v>0</v>
      </c>
      <c r="N61" s="335">
        <f>(IF(N$8="Y",0,
MAX(0,'7. Consumption'!BI61-(M234+'8. SOH &amp; Pipeline'!O171-'7. Consumption'!Q61+MIN(0,(SUM('7. Consumption'!$G61:P61)-'8. SOH &amp; Pipeline'!O61))))))</f>
        <v>0</v>
      </c>
      <c r="O61" s="335">
        <f>(IF(O$8="Y",0,
MAX(0,'7. Consumption'!BJ61-(N234+'8. SOH &amp; Pipeline'!P171-'7. Consumption'!R61+MIN(0,(SUM('7. Consumption'!$G61:Q61)-'8. SOH &amp; Pipeline'!P61))))))</f>
        <v>0</v>
      </c>
      <c r="P61" s="335">
        <f>(IF(P$8="Y",0,
MAX(0,'7. Consumption'!BK61-(O234+'8. SOH &amp; Pipeline'!Q171-'7. Consumption'!S61+MIN(0,(SUM('7. Consumption'!$G61:R61)-'8. SOH &amp; Pipeline'!Q61))))))</f>
        <v>0</v>
      </c>
      <c r="Q61" s="335">
        <f>(IF(Q$8="Y",0,
MAX(0,'7. Consumption'!BL61-(P234+'8. SOH &amp; Pipeline'!R171-'7. Consumption'!T61+MIN(0,(SUM('7. Consumption'!$G61:S61)-'8. SOH &amp; Pipeline'!R61))))))</f>
        <v>0</v>
      </c>
      <c r="R61" s="335">
        <f>(IF(R$8="Y",0,
MAX(0,'7. Consumption'!BM61-(Q234+'8. SOH &amp; Pipeline'!S171-'7. Consumption'!U61+MIN(0,(SUM('7. Consumption'!$G61:T61)-'8. SOH &amp; Pipeline'!S61))))))</f>
        <v>0</v>
      </c>
      <c r="S61" s="335">
        <f>(IF(S$8="Y",0,
MAX(0,'7. Consumption'!BN61-(R234+'8. SOH &amp; Pipeline'!T171-'7. Consumption'!V61+MIN(0,(SUM('7. Consumption'!$G61:U61)-'8. SOH &amp; Pipeline'!T61))))))</f>
        <v>0</v>
      </c>
      <c r="T61" s="335">
        <f>(IF(T$8="Y",0,
MAX(0,'7. Consumption'!BO61-(S234+'8. SOH &amp; Pipeline'!U171-'7. Consumption'!W61+MIN(0,(SUM('7. Consumption'!$G61:V61)-'8. SOH &amp; Pipeline'!U61))))))</f>
        <v>0</v>
      </c>
      <c r="U61" s="335">
        <f>(IF(U$8="Y",0,
MAX(0,'7. Consumption'!BP61-(T234+'8. SOH &amp; Pipeline'!V171-'7. Consumption'!X61+MIN(0,(SUM('7. Consumption'!$G61:W61)-'8. SOH &amp; Pipeline'!V61))))))</f>
        <v>0</v>
      </c>
      <c r="V61" s="335">
        <f>(IF(V$8="Y",0,
MAX(0,'7. Consumption'!BQ61-(U234+'8. SOH &amp; Pipeline'!W171-'7. Consumption'!Y61+MIN(0,(SUM('7. Consumption'!$G61:X61)-'8. SOH &amp; Pipeline'!W61))))))</f>
        <v>0</v>
      </c>
      <c r="W61" s="335">
        <f>(IF(W$8="Y",0,
MAX(0,'7. Consumption'!BR61-(V234+'8. SOH &amp; Pipeline'!X171-'7. Consumption'!Z61+MIN(0,(SUM('7. Consumption'!$G61:Y61)-'8. SOH &amp; Pipeline'!X61))))))</f>
        <v>0</v>
      </c>
      <c r="X61" s="335">
        <f>(IF(X$8="Y",0,
MAX(0,'7. Consumption'!BS61-(W234+'8. SOH &amp; Pipeline'!Y171-'7. Consumption'!AA61+MIN(0,(SUM('7. Consumption'!$G61:Z61)-'8. SOH &amp; Pipeline'!Y61))))))</f>
        <v>0</v>
      </c>
      <c r="Y61" s="335">
        <f>(IF(Y$8="Y",0,
MAX(0,'7. Consumption'!BT61-(X234+'8. SOH &amp; Pipeline'!Z171-'7. Consumption'!AB61+MIN(0,(SUM('7. Consumption'!$G61:AA61)-'8. SOH &amp; Pipeline'!Z61))))))</f>
        <v>0</v>
      </c>
      <c r="Z61" s="335">
        <f>(IF(Z$8="Y",0,
MAX(0,'7. Consumption'!BU61-(Y234+'8. SOH &amp; Pipeline'!AA171-'7. Consumption'!AC61+MIN(0,(SUM('7. Consumption'!$G61:AB61)-'8. SOH &amp; Pipeline'!AA61))))))</f>
        <v>0</v>
      </c>
      <c r="AA61" s="335">
        <f>(IF(AA$8="Y",0,
MAX(0,'7. Consumption'!BV61-(Z234+'8. SOH &amp; Pipeline'!AB171-'7. Consumption'!AD61+MIN(0,(SUM('7. Consumption'!$G61:AC61)-'8. SOH &amp; Pipeline'!AB61))))))</f>
        <v>0</v>
      </c>
      <c r="AB61" s="335">
        <f>(IF(AB$8="Y",0,
MAX(0,'7. Consumption'!BW61-(AA234+'8. SOH &amp; Pipeline'!AC171-'7. Consumption'!AE61+MIN(0,(SUM('7. Consumption'!$G61:AD61)-'8. SOH &amp; Pipeline'!AC61))))))</f>
        <v>0</v>
      </c>
      <c r="AC61" s="335">
        <f>(IF(AC$8="Y",0,
MAX(0,'7. Consumption'!BX61-(AB234+'8. SOH &amp; Pipeline'!AD171-'7. Consumption'!AF61+MIN(0,(SUM('7. Consumption'!$G61:AE61)-'8. SOH &amp; Pipeline'!AD61))))))</f>
        <v>0</v>
      </c>
      <c r="AD61" s="335">
        <f>(IF(AD$8="Y",0,
MAX(0,'7. Consumption'!BY61-(AC234+'8. SOH &amp; Pipeline'!AE171-'7. Consumption'!AG61+MIN(0,(SUM('7. Consumption'!$G61:AF61)-'8. SOH &amp; Pipeline'!AE61))))))</f>
        <v>0</v>
      </c>
      <c r="AE61" s="335">
        <f>(IF(AE$8="Y",0,
MAX(0,'7. Consumption'!BZ61-(AD234+'8. SOH &amp; Pipeline'!AF171-'7. Consumption'!AH61+MIN(0,(SUM('7. Consumption'!$G61:AG61)-'8. SOH &amp; Pipeline'!AF61))))))</f>
        <v>0</v>
      </c>
      <c r="AF61" s="335">
        <f>(IF(AF$8="Y",0,
MAX(0,'7. Consumption'!CA61-(AE234+'8. SOH &amp; Pipeline'!AG171-'7. Consumption'!AI61+MIN(0,(SUM('7. Consumption'!$G61:AH61)-'8. SOH &amp; Pipeline'!AG61))))))</f>
        <v>0</v>
      </c>
      <c r="AG61" s="335">
        <f>(IF(AG$8="Y",0,
MAX(0,'7. Consumption'!CB61-(AF234+'8. SOH &amp; Pipeline'!AH171-'7. Consumption'!AJ61+MIN(0,(SUM('7. Consumption'!$G61:AI61)-'8. SOH &amp; Pipeline'!AH61))))))</f>
        <v>0</v>
      </c>
      <c r="AH61" s="335">
        <f>(IF(AH$8="Y",0,
MAX(0,'7. Consumption'!CC61-(AG234+'8. SOH &amp; Pipeline'!AI171-'7. Consumption'!AK61+MIN(0,(SUM('7. Consumption'!$G61:AJ61)-'8. SOH &amp; Pipeline'!AI61))))))</f>
        <v>0</v>
      </c>
      <c r="AI61" s="335">
        <f>(IF(AI$8="Y",0,
MAX(0,'7. Consumption'!CD61-(AH234+'8. SOH &amp; Pipeline'!AJ171-'7. Consumption'!AL61+MIN(0,(SUM('7. Consumption'!$G61:AK61)-'8. SOH &amp; Pipeline'!AJ61))))))</f>
        <v>0</v>
      </c>
      <c r="AJ61" s="335">
        <f>(IF(AJ$8="Y",0,
MAX(0,'7. Consumption'!CE61-(AI234+'8. SOH &amp; Pipeline'!AK171-'7. Consumption'!AM61+MIN(0,(SUM('7. Consumption'!$G61:AL61)-'8. SOH &amp; Pipeline'!AK61))))))</f>
        <v>0</v>
      </c>
      <c r="AK61" s="335">
        <f>(IF(AK$8="Y",0,
MAX(0,'7. Consumption'!CF61-(AJ234+'8. SOH &amp; Pipeline'!AL171-'7. Consumption'!AN61+MIN(0,(SUM('7. Consumption'!$G61:AM61)-'8. SOH &amp; Pipeline'!AL61))))))</f>
        <v>0</v>
      </c>
      <c r="AL61" s="335">
        <f>(IF(AL$8="Y",0,
MAX(0,'7. Consumption'!CG61-(AK234+'8. SOH &amp; Pipeline'!AM171-'7. Consumption'!AO61+MIN(0,(SUM('7. Consumption'!$G61:AN61)-'8. SOH &amp; Pipeline'!AM61))))))</f>
        <v>0</v>
      </c>
      <c r="AM61" s="335">
        <f>(IF(AM$8="Y",0,
MAX(0,'7. Consumption'!CH61-(AL234+'8. SOH &amp; Pipeline'!AN171-'7. Consumption'!AP61+MIN(0,(SUM('7. Consumption'!$G61:AO61)-'8. SOH &amp; Pipeline'!AN61))))))</f>
        <v>0</v>
      </c>
      <c r="AN61" s="335">
        <f>(IF(AN$8="Y",0,
MAX(0,'7. Consumption'!CI61-(AM234+'8. SOH &amp; Pipeline'!AO171-'7. Consumption'!AQ61+MIN(0,(SUM('7. Consumption'!$G61:AP61)-'8. SOH &amp; Pipeline'!AO61))))))</f>
        <v>0</v>
      </c>
    </row>
    <row r="62" spans="2:40" x14ac:dyDescent="0.3">
      <c r="B62" s="257"/>
      <c r="C62" s="257" t="str">
        <f>'7. Consumption'!C62</f>
        <v>TDF+3TC+EFV 300/300/600 - tab</v>
      </c>
      <c r="E62" s="335">
        <f>(IF(E$8="Y",0,
MAX(0,'7. Consumption'!AZ62-(D235+'8. SOH &amp; Pipeline'!F172-'7. Consumption'!H62+MIN(0,(SUM('7. Consumption'!$G62:G62)-'8. SOH &amp; Pipeline'!F62))))))</f>
        <v>0</v>
      </c>
      <c r="F62" s="335">
        <f>(IF(F$8="Y",0,
MAX(0,'7. Consumption'!BA62-(E235+'8. SOH &amp; Pipeline'!G172-'7. Consumption'!I62+MIN(0,(SUM('7. Consumption'!$G62:H62)-'8. SOH &amp; Pipeline'!G62))))))</f>
        <v>0</v>
      </c>
      <c r="G62" s="335">
        <f>(IF(G$8="Y",0,
MAX(0,'7. Consumption'!BB62-(F235+'8. SOH &amp; Pipeline'!H172-'7. Consumption'!J62+MIN(0,(SUM('7. Consumption'!$G62:I62)-'8. SOH &amp; Pipeline'!H62))))))</f>
        <v>0</v>
      </c>
      <c r="H62" s="335">
        <f>(IF(H$8="Y",0,
MAX(0,'7. Consumption'!BC62-(G235+'8. SOH &amp; Pipeline'!I172-'7. Consumption'!K62+MIN(0,(SUM('7. Consumption'!$G62:J62)-'8. SOH &amp; Pipeline'!I62))))))</f>
        <v>0</v>
      </c>
      <c r="I62" s="335">
        <f>(IF(I$8="Y",0,
MAX(0,'7. Consumption'!BD62-(H235+'8. SOH &amp; Pipeline'!J172-'7. Consumption'!L62+MIN(0,(SUM('7. Consumption'!$G62:K62)-'8. SOH &amp; Pipeline'!J62))))))</f>
        <v>0</v>
      </c>
      <c r="J62" s="335">
        <f>(IF(J$8="Y",0,
MAX(0,'7. Consumption'!BE62-(I235+'8. SOH &amp; Pipeline'!K172-'7. Consumption'!M62+MIN(0,(SUM('7. Consumption'!$G62:L62)-'8. SOH &amp; Pipeline'!K62))))))</f>
        <v>0</v>
      </c>
      <c r="K62" s="335">
        <f>(IF(K$8="Y",0,
MAX(0,'7. Consumption'!BF62-(J235+'8. SOH &amp; Pipeline'!L172-'7. Consumption'!N62+MIN(0,(SUM('7. Consumption'!$G62:M62)-'8. SOH &amp; Pipeline'!L62))))))</f>
        <v>0</v>
      </c>
      <c r="L62" s="335">
        <f>(IF(L$8="Y",0,
MAX(0,'7. Consumption'!BG62-(K235+'8. SOH &amp; Pipeline'!M172-'7. Consumption'!O62+MIN(0,(SUM('7. Consumption'!$G62:N62)-'8. SOH &amp; Pipeline'!M62))))))</f>
        <v>0</v>
      </c>
      <c r="M62" s="335">
        <f>(IF(M$8="Y",0,
MAX(0,'7. Consumption'!BH62-(L235+'8. SOH &amp; Pipeline'!N172-'7. Consumption'!P62+MIN(0,(SUM('7. Consumption'!$G62:O62)-'8. SOH &amp; Pipeline'!N62))))))</f>
        <v>0</v>
      </c>
      <c r="N62" s="335">
        <f>(IF(N$8="Y",0,
MAX(0,'7. Consumption'!BI62-(M235+'8. SOH &amp; Pipeline'!O172-'7. Consumption'!Q62+MIN(0,(SUM('7. Consumption'!$G62:P62)-'8. SOH &amp; Pipeline'!O62))))))</f>
        <v>0</v>
      </c>
      <c r="O62" s="335">
        <f>(IF(O$8="Y",0,
MAX(0,'7. Consumption'!BJ62-(N235+'8. SOH &amp; Pipeline'!P172-'7. Consumption'!R62+MIN(0,(SUM('7. Consumption'!$G62:Q62)-'8. SOH &amp; Pipeline'!P62))))))</f>
        <v>0</v>
      </c>
      <c r="P62" s="335">
        <f>(IF(P$8="Y",0,
MAX(0,'7. Consumption'!BK62-(O235+'8. SOH &amp; Pipeline'!Q172-'7. Consumption'!S62+MIN(0,(SUM('7. Consumption'!$G62:R62)-'8. SOH &amp; Pipeline'!Q62))))))</f>
        <v>0</v>
      </c>
      <c r="Q62" s="335">
        <f>(IF(Q$8="Y",0,
MAX(0,'7. Consumption'!BL62-(P235+'8. SOH &amp; Pipeline'!R172-'7. Consumption'!T62+MIN(0,(SUM('7. Consumption'!$G62:S62)-'8. SOH &amp; Pipeline'!R62))))))</f>
        <v>0</v>
      </c>
      <c r="R62" s="335">
        <f>(IF(R$8="Y",0,
MAX(0,'7. Consumption'!BM62-(Q235+'8. SOH &amp; Pipeline'!S172-'7. Consumption'!U62+MIN(0,(SUM('7. Consumption'!$G62:T62)-'8. SOH &amp; Pipeline'!S62))))))</f>
        <v>0</v>
      </c>
      <c r="S62" s="335">
        <f>(IF(S$8="Y",0,
MAX(0,'7. Consumption'!BN62-(R235+'8. SOH &amp; Pipeline'!T172-'7. Consumption'!V62+MIN(0,(SUM('7. Consumption'!$G62:U62)-'8. SOH &amp; Pipeline'!T62))))))</f>
        <v>0</v>
      </c>
      <c r="T62" s="335">
        <f>(IF(T$8="Y",0,
MAX(0,'7. Consumption'!BO62-(S235+'8. SOH &amp; Pipeline'!U172-'7. Consumption'!W62+MIN(0,(SUM('7. Consumption'!$G62:V62)-'8. SOH &amp; Pipeline'!U62))))))</f>
        <v>0</v>
      </c>
      <c r="U62" s="335">
        <f>(IF(U$8="Y",0,
MAX(0,'7. Consumption'!BP62-(T235+'8. SOH &amp; Pipeline'!V172-'7. Consumption'!X62+MIN(0,(SUM('7. Consumption'!$G62:W62)-'8. SOH &amp; Pipeline'!V62))))))</f>
        <v>0</v>
      </c>
      <c r="V62" s="335">
        <f>(IF(V$8="Y",0,
MAX(0,'7. Consumption'!BQ62-(U235+'8. SOH &amp; Pipeline'!W172-'7. Consumption'!Y62+MIN(0,(SUM('7. Consumption'!$G62:X62)-'8. SOH &amp; Pipeline'!W62))))))</f>
        <v>0</v>
      </c>
      <c r="W62" s="335">
        <f>(IF(W$8="Y",0,
MAX(0,'7. Consumption'!BR62-(V235+'8. SOH &amp; Pipeline'!X172-'7. Consumption'!Z62+MIN(0,(SUM('7. Consumption'!$G62:Y62)-'8. SOH &amp; Pipeline'!X62))))))</f>
        <v>0</v>
      </c>
      <c r="X62" s="335">
        <f>(IF(X$8="Y",0,
MAX(0,'7. Consumption'!BS62-(W235+'8. SOH &amp; Pipeline'!Y172-'7. Consumption'!AA62+MIN(0,(SUM('7. Consumption'!$G62:Z62)-'8. SOH &amp; Pipeline'!Y62))))))</f>
        <v>0</v>
      </c>
      <c r="Y62" s="335">
        <f>(IF(Y$8="Y",0,
MAX(0,'7. Consumption'!BT62-(X235+'8. SOH &amp; Pipeline'!Z172-'7. Consumption'!AB62+MIN(0,(SUM('7. Consumption'!$G62:AA62)-'8. SOH &amp; Pipeline'!Z62))))))</f>
        <v>0</v>
      </c>
      <c r="Z62" s="335">
        <f>(IF(Z$8="Y",0,
MAX(0,'7. Consumption'!BU62-(Y235+'8. SOH &amp; Pipeline'!AA172-'7. Consumption'!AC62+MIN(0,(SUM('7. Consumption'!$G62:AB62)-'8. SOH &amp; Pipeline'!AA62))))))</f>
        <v>0</v>
      </c>
      <c r="AA62" s="335">
        <f>(IF(AA$8="Y",0,
MAX(0,'7. Consumption'!BV62-(Z235+'8. SOH &amp; Pipeline'!AB172-'7. Consumption'!AD62+MIN(0,(SUM('7. Consumption'!$G62:AC62)-'8. SOH &amp; Pipeline'!AB62))))))</f>
        <v>0</v>
      </c>
      <c r="AB62" s="335">
        <f>(IF(AB$8="Y",0,
MAX(0,'7. Consumption'!BW62-(AA235+'8. SOH &amp; Pipeline'!AC172-'7. Consumption'!AE62+MIN(0,(SUM('7. Consumption'!$G62:AD62)-'8. SOH &amp; Pipeline'!AC62))))))</f>
        <v>0</v>
      </c>
      <c r="AC62" s="335">
        <f>(IF(AC$8="Y",0,
MAX(0,'7. Consumption'!BX62-(AB235+'8. SOH &amp; Pipeline'!AD172-'7. Consumption'!AF62+MIN(0,(SUM('7. Consumption'!$G62:AE62)-'8. SOH &amp; Pipeline'!AD62))))))</f>
        <v>0</v>
      </c>
      <c r="AD62" s="335">
        <f>(IF(AD$8="Y",0,
MAX(0,'7. Consumption'!BY62-(AC235+'8. SOH &amp; Pipeline'!AE172-'7. Consumption'!AG62+MIN(0,(SUM('7. Consumption'!$G62:AF62)-'8. SOH &amp; Pipeline'!AE62))))))</f>
        <v>0</v>
      </c>
      <c r="AE62" s="335">
        <f>(IF(AE$8="Y",0,
MAX(0,'7. Consumption'!BZ62-(AD235+'8. SOH &amp; Pipeline'!AF172-'7. Consumption'!AH62+MIN(0,(SUM('7. Consumption'!$G62:AG62)-'8. SOH &amp; Pipeline'!AF62))))))</f>
        <v>0</v>
      </c>
      <c r="AF62" s="335">
        <f>(IF(AF$8="Y",0,
MAX(0,'7. Consumption'!CA62-(AE235+'8. SOH &amp; Pipeline'!AG172-'7. Consumption'!AI62+MIN(0,(SUM('7. Consumption'!$G62:AH62)-'8. SOH &amp; Pipeline'!AG62))))))</f>
        <v>0</v>
      </c>
      <c r="AG62" s="335">
        <f>(IF(AG$8="Y",0,
MAX(0,'7. Consumption'!CB62-(AF235+'8. SOH &amp; Pipeline'!AH172-'7. Consumption'!AJ62+MIN(0,(SUM('7. Consumption'!$G62:AI62)-'8. SOH &amp; Pipeline'!AH62))))))</f>
        <v>0</v>
      </c>
      <c r="AH62" s="335">
        <f>(IF(AH$8="Y",0,
MAX(0,'7. Consumption'!CC62-(AG235+'8. SOH &amp; Pipeline'!AI172-'7. Consumption'!AK62+MIN(0,(SUM('7. Consumption'!$G62:AJ62)-'8. SOH &amp; Pipeline'!AI62))))))</f>
        <v>0</v>
      </c>
      <c r="AI62" s="335">
        <f>(IF(AI$8="Y",0,
MAX(0,'7. Consumption'!CD62-(AH235+'8. SOH &amp; Pipeline'!AJ172-'7. Consumption'!AL62+MIN(0,(SUM('7. Consumption'!$G62:AK62)-'8. SOH &amp; Pipeline'!AJ62))))))</f>
        <v>0</v>
      </c>
      <c r="AJ62" s="335">
        <f>(IF(AJ$8="Y",0,
MAX(0,'7. Consumption'!CE62-(AI235+'8. SOH &amp; Pipeline'!AK172-'7. Consumption'!AM62+MIN(0,(SUM('7. Consumption'!$G62:AL62)-'8. SOH &amp; Pipeline'!AK62))))))</f>
        <v>0</v>
      </c>
      <c r="AK62" s="335">
        <f>(IF(AK$8="Y",0,
MAX(0,'7. Consumption'!CF62-(AJ235+'8. SOH &amp; Pipeline'!AL172-'7. Consumption'!AN62+MIN(0,(SUM('7. Consumption'!$G62:AM62)-'8. SOH &amp; Pipeline'!AL62))))))</f>
        <v>0</v>
      </c>
      <c r="AL62" s="335">
        <f>(IF(AL$8="Y",0,
MAX(0,'7. Consumption'!CG62-(AK235+'8. SOH &amp; Pipeline'!AM172-'7. Consumption'!AO62+MIN(0,(SUM('7. Consumption'!$G62:AN62)-'8. SOH &amp; Pipeline'!AM62))))))</f>
        <v>0</v>
      </c>
      <c r="AM62" s="335">
        <f>(IF(AM$8="Y",0,
MAX(0,'7. Consumption'!CH62-(AL235+'8. SOH &amp; Pipeline'!AN172-'7. Consumption'!AP62+MIN(0,(SUM('7. Consumption'!$G62:AO62)-'8. SOH &amp; Pipeline'!AN62))))))</f>
        <v>0</v>
      </c>
      <c r="AN62" s="335">
        <f>(IF(AN$8="Y",0,
MAX(0,'7. Consumption'!CI62-(AM235+'8. SOH &amp; Pipeline'!AO172-'7. Consumption'!AQ62+MIN(0,(SUM('7. Consumption'!$G62:AP62)-'8. SOH &amp; Pipeline'!AO62))))))</f>
        <v>0</v>
      </c>
    </row>
    <row r="63" spans="2:40" x14ac:dyDescent="0.3">
      <c r="B63" s="257"/>
      <c r="C63" s="257" t="str">
        <f>'7. Consumption'!C63</f>
        <v>TDF+FTC 300/200 - tab</v>
      </c>
      <c r="E63" s="335">
        <f>(IF(E$8="Y",0,
MAX(0,'7. Consumption'!AZ63-(D236+'8. SOH &amp; Pipeline'!F173-'7. Consumption'!H63+MIN(0,(SUM('7. Consumption'!$G63:G63)-'8. SOH &amp; Pipeline'!F63))))))</f>
        <v>0</v>
      </c>
      <c r="F63" s="335">
        <f>(IF(F$8="Y",0,
MAX(0,'7. Consumption'!BA63-(E236+'8. SOH &amp; Pipeline'!G173-'7. Consumption'!I63+MIN(0,(SUM('7. Consumption'!$G63:H63)-'8. SOH &amp; Pipeline'!G63))))))</f>
        <v>0</v>
      </c>
      <c r="G63" s="335">
        <f>(IF(G$8="Y",0,
MAX(0,'7. Consumption'!BB63-(F236+'8. SOH &amp; Pipeline'!H173-'7. Consumption'!J63+MIN(0,(SUM('7. Consumption'!$G63:I63)-'8. SOH &amp; Pipeline'!H63))))))</f>
        <v>0</v>
      </c>
      <c r="H63" s="335">
        <f>(IF(H$8="Y",0,
MAX(0,'7. Consumption'!BC63-(G236+'8. SOH &amp; Pipeline'!I173-'7. Consumption'!K63+MIN(0,(SUM('7. Consumption'!$G63:J63)-'8. SOH &amp; Pipeline'!I63))))))</f>
        <v>0</v>
      </c>
      <c r="I63" s="335">
        <f>(IF(I$8="Y",0,
MAX(0,'7. Consumption'!BD63-(H236+'8. SOH &amp; Pipeline'!J173-'7. Consumption'!L63+MIN(0,(SUM('7. Consumption'!$G63:K63)-'8. SOH &amp; Pipeline'!J63))))))</f>
        <v>0</v>
      </c>
      <c r="J63" s="335">
        <f>(IF(J$8="Y",0,
MAX(0,'7. Consumption'!BE63-(I236+'8. SOH &amp; Pipeline'!K173-'7. Consumption'!M63+MIN(0,(SUM('7. Consumption'!$G63:L63)-'8. SOH &amp; Pipeline'!K63))))))</f>
        <v>0</v>
      </c>
      <c r="K63" s="335">
        <f>(IF(K$8="Y",0,
MAX(0,'7. Consumption'!BF63-(J236+'8. SOH &amp; Pipeline'!L173-'7. Consumption'!N63+MIN(0,(SUM('7. Consumption'!$G63:M63)-'8. SOH &amp; Pipeline'!L63))))))</f>
        <v>0</v>
      </c>
      <c r="L63" s="335">
        <f>(IF(L$8="Y",0,
MAX(0,'7. Consumption'!BG63-(K236+'8. SOH &amp; Pipeline'!M173-'7. Consumption'!O63+MIN(0,(SUM('7. Consumption'!$G63:N63)-'8. SOH &amp; Pipeline'!M63))))))</f>
        <v>0</v>
      </c>
      <c r="M63" s="335">
        <f>(IF(M$8="Y",0,
MAX(0,'7. Consumption'!BH63-(L236+'8. SOH &amp; Pipeline'!N173-'7. Consumption'!P63+MIN(0,(SUM('7. Consumption'!$G63:O63)-'8. SOH &amp; Pipeline'!N63))))))</f>
        <v>0</v>
      </c>
      <c r="N63" s="335">
        <f>(IF(N$8="Y",0,
MAX(0,'7. Consumption'!BI63-(M236+'8. SOH &amp; Pipeline'!O173-'7. Consumption'!Q63+MIN(0,(SUM('7. Consumption'!$G63:P63)-'8. SOH &amp; Pipeline'!O63))))))</f>
        <v>0</v>
      </c>
      <c r="O63" s="335">
        <f>(IF(O$8="Y",0,
MAX(0,'7. Consumption'!BJ63-(N236+'8. SOH &amp; Pipeline'!P173-'7. Consumption'!R63+MIN(0,(SUM('7. Consumption'!$G63:Q63)-'8. SOH &amp; Pipeline'!P63))))))</f>
        <v>0</v>
      </c>
      <c r="P63" s="335">
        <f>(IF(P$8="Y",0,
MAX(0,'7. Consumption'!BK63-(O236+'8. SOH &amp; Pipeline'!Q173-'7. Consumption'!S63+MIN(0,(SUM('7. Consumption'!$G63:R63)-'8. SOH &amp; Pipeline'!Q63))))))</f>
        <v>0</v>
      </c>
      <c r="Q63" s="335">
        <f>(IF(Q$8="Y",0,
MAX(0,'7. Consumption'!BL63-(P236+'8. SOH &amp; Pipeline'!R173-'7. Consumption'!T63+MIN(0,(SUM('7. Consumption'!$G63:S63)-'8. SOH &amp; Pipeline'!R63))))))</f>
        <v>0</v>
      </c>
      <c r="R63" s="335">
        <f>(IF(R$8="Y",0,
MAX(0,'7. Consumption'!BM63-(Q236+'8. SOH &amp; Pipeline'!S173-'7. Consumption'!U63+MIN(0,(SUM('7. Consumption'!$G63:T63)-'8. SOH &amp; Pipeline'!S63))))))</f>
        <v>0</v>
      </c>
      <c r="S63" s="335">
        <f>(IF(S$8="Y",0,
MAX(0,'7. Consumption'!BN63-(R236+'8. SOH &amp; Pipeline'!T173-'7. Consumption'!V63+MIN(0,(SUM('7. Consumption'!$G63:U63)-'8. SOH &amp; Pipeline'!T63))))))</f>
        <v>0</v>
      </c>
      <c r="T63" s="335">
        <f>(IF(T$8="Y",0,
MAX(0,'7. Consumption'!BO63-(S236+'8. SOH &amp; Pipeline'!U173-'7. Consumption'!W63+MIN(0,(SUM('7. Consumption'!$G63:V63)-'8. SOH &amp; Pipeline'!U63))))))</f>
        <v>0</v>
      </c>
      <c r="U63" s="335">
        <f>(IF(U$8="Y",0,
MAX(0,'7. Consumption'!BP63-(T236+'8. SOH &amp; Pipeline'!V173-'7. Consumption'!X63+MIN(0,(SUM('7. Consumption'!$G63:W63)-'8. SOH &amp; Pipeline'!V63))))))</f>
        <v>0</v>
      </c>
      <c r="V63" s="335">
        <f>(IF(V$8="Y",0,
MAX(0,'7. Consumption'!BQ63-(U236+'8. SOH &amp; Pipeline'!W173-'7. Consumption'!Y63+MIN(0,(SUM('7. Consumption'!$G63:X63)-'8. SOH &amp; Pipeline'!W63))))))</f>
        <v>0</v>
      </c>
      <c r="W63" s="335">
        <f>(IF(W$8="Y",0,
MAX(0,'7. Consumption'!BR63-(V236+'8. SOH &amp; Pipeline'!X173-'7. Consumption'!Z63+MIN(0,(SUM('7. Consumption'!$G63:Y63)-'8. SOH &amp; Pipeline'!X63))))))</f>
        <v>0</v>
      </c>
      <c r="X63" s="335">
        <f>(IF(X$8="Y",0,
MAX(0,'7. Consumption'!BS63-(W236+'8. SOH &amp; Pipeline'!Y173-'7. Consumption'!AA63+MIN(0,(SUM('7. Consumption'!$G63:Z63)-'8. SOH &amp; Pipeline'!Y63))))))</f>
        <v>0</v>
      </c>
      <c r="Y63" s="335">
        <f>(IF(Y$8="Y",0,
MAX(0,'7. Consumption'!BT63-(X236+'8. SOH &amp; Pipeline'!Z173-'7. Consumption'!AB63+MIN(0,(SUM('7. Consumption'!$G63:AA63)-'8. SOH &amp; Pipeline'!Z63))))))</f>
        <v>0</v>
      </c>
      <c r="Z63" s="335">
        <f>(IF(Z$8="Y",0,
MAX(0,'7. Consumption'!BU63-(Y236+'8. SOH &amp; Pipeline'!AA173-'7. Consumption'!AC63+MIN(0,(SUM('7. Consumption'!$G63:AB63)-'8. SOH &amp; Pipeline'!AA63))))))</f>
        <v>0</v>
      </c>
      <c r="AA63" s="335">
        <f>(IF(AA$8="Y",0,
MAX(0,'7. Consumption'!BV63-(Z236+'8. SOH &amp; Pipeline'!AB173-'7. Consumption'!AD63+MIN(0,(SUM('7. Consumption'!$G63:AC63)-'8. SOH &amp; Pipeline'!AB63))))))</f>
        <v>0</v>
      </c>
      <c r="AB63" s="335">
        <f>(IF(AB$8="Y",0,
MAX(0,'7. Consumption'!BW63-(AA236+'8. SOH &amp; Pipeline'!AC173-'7. Consumption'!AE63+MIN(0,(SUM('7. Consumption'!$G63:AD63)-'8. SOH &amp; Pipeline'!AC63))))))</f>
        <v>0</v>
      </c>
      <c r="AC63" s="335">
        <f>(IF(AC$8="Y",0,
MAX(0,'7. Consumption'!BX63-(AB236+'8. SOH &amp; Pipeline'!AD173-'7. Consumption'!AF63+MIN(0,(SUM('7. Consumption'!$G63:AE63)-'8. SOH &amp; Pipeline'!AD63))))))</f>
        <v>0</v>
      </c>
      <c r="AD63" s="335">
        <f>(IF(AD$8="Y",0,
MAX(0,'7. Consumption'!BY63-(AC236+'8. SOH &amp; Pipeline'!AE173-'7. Consumption'!AG63+MIN(0,(SUM('7. Consumption'!$G63:AF63)-'8. SOH &amp; Pipeline'!AE63))))))</f>
        <v>0</v>
      </c>
      <c r="AE63" s="335">
        <f>(IF(AE$8="Y",0,
MAX(0,'7. Consumption'!BZ63-(AD236+'8. SOH &amp; Pipeline'!AF173-'7. Consumption'!AH63+MIN(0,(SUM('7. Consumption'!$G63:AG63)-'8. SOH &amp; Pipeline'!AF63))))))</f>
        <v>0</v>
      </c>
      <c r="AF63" s="335">
        <f>(IF(AF$8="Y",0,
MAX(0,'7. Consumption'!CA63-(AE236+'8. SOH &amp; Pipeline'!AG173-'7. Consumption'!AI63+MIN(0,(SUM('7. Consumption'!$G63:AH63)-'8. SOH &amp; Pipeline'!AG63))))))</f>
        <v>0</v>
      </c>
      <c r="AG63" s="335">
        <f>(IF(AG$8="Y",0,
MAX(0,'7. Consumption'!CB63-(AF236+'8. SOH &amp; Pipeline'!AH173-'7. Consumption'!AJ63+MIN(0,(SUM('7. Consumption'!$G63:AI63)-'8. SOH &amp; Pipeline'!AH63))))))</f>
        <v>0</v>
      </c>
      <c r="AH63" s="335">
        <f>(IF(AH$8="Y",0,
MAX(0,'7. Consumption'!CC63-(AG236+'8. SOH &amp; Pipeline'!AI173-'7. Consumption'!AK63+MIN(0,(SUM('7. Consumption'!$G63:AJ63)-'8. SOH &amp; Pipeline'!AI63))))))</f>
        <v>0</v>
      </c>
      <c r="AI63" s="335">
        <f>(IF(AI$8="Y",0,
MAX(0,'7. Consumption'!CD63-(AH236+'8. SOH &amp; Pipeline'!AJ173-'7. Consumption'!AL63+MIN(0,(SUM('7. Consumption'!$G63:AK63)-'8. SOH &amp; Pipeline'!AJ63))))))</f>
        <v>0</v>
      </c>
      <c r="AJ63" s="335">
        <f>(IF(AJ$8="Y",0,
MAX(0,'7. Consumption'!CE63-(AI236+'8. SOH &amp; Pipeline'!AK173-'7. Consumption'!AM63+MIN(0,(SUM('7. Consumption'!$G63:AL63)-'8. SOH &amp; Pipeline'!AK63))))))</f>
        <v>0</v>
      </c>
      <c r="AK63" s="335">
        <f>(IF(AK$8="Y",0,
MAX(0,'7. Consumption'!CF63-(AJ236+'8. SOH &amp; Pipeline'!AL173-'7. Consumption'!AN63+MIN(0,(SUM('7. Consumption'!$G63:AM63)-'8. SOH &amp; Pipeline'!AL63))))))</f>
        <v>0</v>
      </c>
      <c r="AL63" s="335">
        <f>(IF(AL$8="Y",0,
MAX(0,'7. Consumption'!CG63-(AK236+'8. SOH &amp; Pipeline'!AM173-'7. Consumption'!AO63+MIN(0,(SUM('7. Consumption'!$G63:AN63)-'8. SOH &amp; Pipeline'!AM63))))))</f>
        <v>0</v>
      </c>
      <c r="AM63" s="335">
        <f>(IF(AM$8="Y",0,
MAX(0,'7. Consumption'!CH63-(AL236+'8. SOH &amp; Pipeline'!AN173-'7. Consumption'!AP63+MIN(0,(SUM('7. Consumption'!$G63:AO63)-'8. SOH &amp; Pipeline'!AN63))))))</f>
        <v>0</v>
      </c>
      <c r="AN63" s="335">
        <f>(IF(AN$8="Y",0,
MAX(0,'7. Consumption'!CI63-(AM236+'8. SOH &amp; Pipeline'!AO173-'7. Consumption'!AQ63+MIN(0,(SUM('7. Consumption'!$G63:AP63)-'8. SOH &amp; Pipeline'!AO63))))))</f>
        <v>0</v>
      </c>
    </row>
    <row r="64" spans="2:40" x14ac:dyDescent="0.3">
      <c r="B64" s="257"/>
      <c r="C64" s="257" t="str">
        <f>'7. Consumption'!C64</f>
        <v>TDF+FTC+EFV 300/200/600 - tab</v>
      </c>
      <c r="E64" s="335">
        <f>(IF(E$8="Y",0,
MAX(0,'7. Consumption'!AZ64-(D237+'8. SOH &amp; Pipeline'!F174-'7. Consumption'!H64+MIN(0,(SUM('7. Consumption'!$G64:G64)-'8. SOH &amp; Pipeline'!F64))))))</f>
        <v>0</v>
      </c>
      <c r="F64" s="335">
        <f>(IF(F$8="Y",0,
MAX(0,'7. Consumption'!BA64-(E237+'8. SOH &amp; Pipeline'!G174-'7. Consumption'!I64+MIN(0,(SUM('7. Consumption'!$G64:H64)-'8. SOH &amp; Pipeline'!G64))))))</f>
        <v>0</v>
      </c>
      <c r="G64" s="335">
        <f>(IF(G$8="Y",0,
MAX(0,'7. Consumption'!BB64-(F237+'8. SOH &amp; Pipeline'!H174-'7. Consumption'!J64+MIN(0,(SUM('7. Consumption'!$G64:I64)-'8. SOH &amp; Pipeline'!H64))))))</f>
        <v>0</v>
      </c>
      <c r="H64" s="335">
        <f>(IF(H$8="Y",0,
MAX(0,'7. Consumption'!BC64-(G237+'8. SOH &amp; Pipeline'!I174-'7. Consumption'!K64+MIN(0,(SUM('7. Consumption'!$G64:J64)-'8. SOH &amp; Pipeline'!I64))))))</f>
        <v>0</v>
      </c>
      <c r="I64" s="335">
        <f>(IF(I$8="Y",0,
MAX(0,'7. Consumption'!BD64-(H237+'8. SOH &amp; Pipeline'!J174-'7. Consumption'!L64+MIN(0,(SUM('7. Consumption'!$G64:K64)-'8. SOH &amp; Pipeline'!J64))))))</f>
        <v>0</v>
      </c>
      <c r="J64" s="335">
        <f>(IF(J$8="Y",0,
MAX(0,'7. Consumption'!BE64-(I237+'8. SOH &amp; Pipeline'!K174-'7. Consumption'!M64+MIN(0,(SUM('7. Consumption'!$G64:L64)-'8. SOH &amp; Pipeline'!K64))))))</f>
        <v>0</v>
      </c>
      <c r="K64" s="335">
        <f>(IF(K$8="Y",0,
MAX(0,'7. Consumption'!BF64-(J237+'8. SOH &amp; Pipeline'!L174-'7. Consumption'!N64+MIN(0,(SUM('7. Consumption'!$G64:M64)-'8. SOH &amp; Pipeline'!L64))))))</f>
        <v>0</v>
      </c>
      <c r="L64" s="335">
        <f>(IF(L$8="Y",0,
MAX(0,'7. Consumption'!BG64-(K237+'8. SOH &amp; Pipeline'!M174-'7. Consumption'!O64+MIN(0,(SUM('7. Consumption'!$G64:N64)-'8. SOH &amp; Pipeline'!M64))))))</f>
        <v>0</v>
      </c>
      <c r="M64" s="335">
        <f>(IF(M$8="Y",0,
MAX(0,'7. Consumption'!BH64-(L237+'8. SOH &amp; Pipeline'!N174-'7. Consumption'!P64+MIN(0,(SUM('7. Consumption'!$G64:O64)-'8. SOH &amp; Pipeline'!N64))))))</f>
        <v>0</v>
      </c>
      <c r="N64" s="335">
        <f>(IF(N$8="Y",0,
MAX(0,'7. Consumption'!BI64-(M237+'8. SOH &amp; Pipeline'!O174-'7. Consumption'!Q64+MIN(0,(SUM('7. Consumption'!$G64:P64)-'8. SOH &amp; Pipeline'!O64))))))</f>
        <v>0</v>
      </c>
      <c r="O64" s="335">
        <f>(IF(O$8="Y",0,
MAX(0,'7. Consumption'!BJ64-(N237+'8. SOH &amp; Pipeline'!P174-'7. Consumption'!R64+MIN(0,(SUM('7. Consumption'!$G64:Q64)-'8. SOH &amp; Pipeline'!P64))))))</f>
        <v>0</v>
      </c>
      <c r="P64" s="335">
        <f>(IF(P$8="Y",0,
MAX(0,'7. Consumption'!BK64-(O237+'8. SOH &amp; Pipeline'!Q174-'7. Consumption'!S64+MIN(0,(SUM('7. Consumption'!$G64:R64)-'8. SOH &amp; Pipeline'!Q64))))))</f>
        <v>0</v>
      </c>
      <c r="Q64" s="335">
        <f>(IF(Q$8="Y",0,
MAX(0,'7. Consumption'!BL64-(P237+'8. SOH &amp; Pipeline'!R174-'7. Consumption'!T64+MIN(0,(SUM('7. Consumption'!$G64:S64)-'8. SOH &amp; Pipeline'!R64))))))</f>
        <v>0</v>
      </c>
      <c r="R64" s="335">
        <f>(IF(R$8="Y",0,
MAX(0,'7. Consumption'!BM64-(Q237+'8. SOH &amp; Pipeline'!S174-'7. Consumption'!U64+MIN(0,(SUM('7. Consumption'!$G64:T64)-'8. SOH &amp; Pipeline'!S64))))))</f>
        <v>0</v>
      </c>
      <c r="S64" s="335">
        <f>(IF(S$8="Y",0,
MAX(0,'7. Consumption'!BN64-(R237+'8. SOH &amp; Pipeline'!T174-'7. Consumption'!V64+MIN(0,(SUM('7. Consumption'!$G64:U64)-'8. SOH &amp; Pipeline'!T64))))))</f>
        <v>0</v>
      </c>
      <c r="T64" s="335">
        <f>(IF(T$8="Y",0,
MAX(0,'7. Consumption'!BO64-(S237+'8. SOH &amp; Pipeline'!U174-'7. Consumption'!W64+MIN(0,(SUM('7. Consumption'!$G64:V64)-'8. SOH &amp; Pipeline'!U64))))))</f>
        <v>0</v>
      </c>
      <c r="U64" s="335">
        <f>(IF(U$8="Y",0,
MAX(0,'7. Consumption'!BP64-(T237+'8. SOH &amp; Pipeline'!V174-'7. Consumption'!X64+MIN(0,(SUM('7. Consumption'!$G64:W64)-'8. SOH &amp; Pipeline'!V64))))))</f>
        <v>0</v>
      </c>
      <c r="V64" s="335">
        <f>(IF(V$8="Y",0,
MAX(0,'7. Consumption'!BQ64-(U237+'8. SOH &amp; Pipeline'!W174-'7. Consumption'!Y64+MIN(0,(SUM('7. Consumption'!$G64:X64)-'8. SOH &amp; Pipeline'!W64))))))</f>
        <v>0</v>
      </c>
      <c r="W64" s="335">
        <f>(IF(W$8="Y",0,
MAX(0,'7. Consumption'!BR64-(V237+'8. SOH &amp; Pipeline'!X174-'7. Consumption'!Z64+MIN(0,(SUM('7. Consumption'!$G64:Y64)-'8. SOH &amp; Pipeline'!X64))))))</f>
        <v>0</v>
      </c>
      <c r="X64" s="335">
        <f>(IF(X$8="Y",0,
MAX(0,'7. Consumption'!BS64-(W237+'8. SOH &amp; Pipeline'!Y174-'7. Consumption'!AA64+MIN(0,(SUM('7. Consumption'!$G64:Z64)-'8. SOH &amp; Pipeline'!Y64))))))</f>
        <v>0</v>
      </c>
      <c r="Y64" s="335">
        <f>(IF(Y$8="Y",0,
MAX(0,'7. Consumption'!BT64-(X237+'8. SOH &amp; Pipeline'!Z174-'7. Consumption'!AB64+MIN(0,(SUM('7. Consumption'!$G64:AA64)-'8. SOH &amp; Pipeline'!Z64))))))</f>
        <v>0</v>
      </c>
      <c r="Z64" s="335">
        <f>(IF(Z$8="Y",0,
MAX(0,'7. Consumption'!BU64-(Y237+'8. SOH &amp; Pipeline'!AA174-'7. Consumption'!AC64+MIN(0,(SUM('7. Consumption'!$G64:AB64)-'8. SOH &amp; Pipeline'!AA64))))))</f>
        <v>0</v>
      </c>
      <c r="AA64" s="335">
        <f>(IF(AA$8="Y",0,
MAX(0,'7. Consumption'!BV64-(Z237+'8. SOH &amp; Pipeline'!AB174-'7. Consumption'!AD64+MIN(0,(SUM('7. Consumption'!$G64:AC64)-'8. SOH &amp; Pipeline'!AB64))))))</f>
        <v>0</v>
      </c>
      <c r="AB64" s="335">
        <f>(IF(AB$8="Y",0,
MAX(0,'7. Consumption'!BW64-(AA237+'8. SOH &amp; Pipeline'!AC174-'7. Consumption'!AE64+MIN(0,(SUM('7. Consumption'!$G64:AD64)-'8. SOH &amp; Pipeline'!AC64))))))</f>
        <v>0</v>
      </c>
      <c r="AC64" s="335">
        <f>(IF(AC$8="Y",0,
MAX(0,'7. Consumption'!BX64-(AB237+'8. SOH &amp; Pipeline'!AD174-'7. Consumption'!AF64+MIN(0,(SUM('7. Consumption'!$G64:AE64)-'8. SOH &amp; Pipeline'!AD64))))))</f>
        <v>0</v>
      </c>
      <c r="AD64" s="335">
        <f>(IF(AD$8="Y",0,
MAX(0,'7. Consumption'!BY64-(AC237+'8. SOH &amp; Pipeline'!AE174-'7. Consumption'!AG64+MIN(0,(SUM('7. Consumption'!$G64:AF64)-'8. SOH &amp; Pipeline'!AE64))))))</f>
        <v>0</v>
      </c>
      <c r="AE64" s="335">
        <f>(IF(AE$8="Y",0,
MAX(0,'7. Consumption'!BZ64-(AD237+'8. SOH &amp; Pipeline'!AF174-'7. Consumption'!AH64+MIN(0,(SUM('7. Consumption'!$G64:AG64)-'8. SOH &amp; Pipeline'!AF64))))))</f>
        <v>0</v>
      </c>
      <c r="AF64" s="335">
        <f>(IF(AF$8="Y",0,
MAX(0,'7. Consumption'!CA64-(AE237+'8. SOH &amp; Pipeline'!AG174-'7. Consumption'!AI64+MIN(0,(SUM('7. Consumption'!$G64:AH64)-'8. SOH &amp; Pipeline'!AG64))))))</f>
        <v>0</v>
      </c>
      <c r="AG64" s="335">
        <f>(IF(AG$8="Y",0,
MAX(0,'7. Consumption'!CB64-(AF237+'8. SOH &amp; Pipeline'!AH174-'7. Consumption'!AJ64+MIN(0,(SUM('7. Consumption'!$G64:AI64)-'8. SOH &amp; Pipeline'!AH64))))))</f>
        <v>0</v>
      </c>
      <c r="AH64" s="335">
        <f>(IF(AH$8="Y",0,
MAX(0,'7. Consumption'!CC64-(AG237+'8. SOH &amp; Pipeline'!AI174-'7. Consumption'!AK64+MIN(0,(SUM('7. Consumption'!$G64:AJ64)-'8. SOH &amp; Pipeline'!AI64))))))</f>
        <v>0</v>
      </c>
      <c r="AI64" s="335">
        <f>(IF(AI$8="Y",0,
MAX(0,'7. Consumption'!CD64-(AH237+'8. SOH &amp; Pipeline'!AJ174-'7. Consumption'!AL64+MIN(0,(SUM('7. Consumption'!$G64:AK64)-'8. SOH &amp; Pipeline'!AJ64))))))</f>
        <v>0</v>
      </c>
      <c r="AJ64" s="335">
        <f>(IF(AJ$8="Y",0,
MAX(0,'7. Consumption'!CE64-(AI237+'8. SOH &amp; Pipeline'!AK174-'7. Consumption'!AM64+MIN(0,(SUM('7. Consumption'!$G64:AL64)-'8. SOH &amp; Pipeline'!AK64))))))</f>
        <v>0</v>
      </c>
      <c r="AK64" s="335">
        <f>(IF(AK$8="Y",0,
MAX(0,'7. Consumption'!CF64-(AJ237+'8. SOH &amp; Pipeline'!AL174-'7. Consumption'!AN64+MIN(0,(SUM('7. Consumption'!$G64:AM64)-'8. SOH &amp; Pipeline'!AL64))))))</f>
        <v>0</v>
      </c>
      <c r="AL64" s="335">
        <f>(IF(AL$8="Y",0,
MAX(0,'7. Consumption'!CG64-(AK237+'8. SOH &amp; Pipeline'!AM174-'7. Consumption'!AO64+MIN(0,(SUM('7. Consumption'!$G64:AN64)-'8. SOH &amp; Pipeline'!AM64))))))</f>
        <v>0</v>
      </c>
      <c r="AM64" s="335">
        <f>(IF(AM$8="Y",0,
MAX(0,'7. Consumption'!CH64-(AL237+'8. SOH &amp; Pipeline'!AN174-'7. Consumption'!AP64+MIN(0,(SUM('7. Consumption'!$G64:AO64)-'8. SOH &amp; Pipeline'!AN64))))))</f>
        <v>0</v>
      </c>
      <c r="AN64" s="335">
        <f>(IF(AN$8="Y",0,
MAX(0,'7. Consumption'!CI64-(AM237+'8. SOH &amp; Pipeline'!AO174-'7. Consumption'!AQ64+MIN(0,(SUM('7. Consumption'!$G64:AP64)-'8. SOH &amp; Pipeline'!AO64))))))</f>
        <v>0</v>
      </c>
    </row>
    <row r="65" spans="2:40" ht="15" hidden="1" outlineLevel="1" x14ac:dyDescent="0.25">
      <c r="B65" s="257"/>
      <c r="C65" s="257" t="str">
        <f>'7. Consumption'!C65</f>
        <v>x_DTG 50 - tab</v>
      </c>
      <c r="E65" s="335">
        <f>(IF(E$8="Y",0,
MAX(0,'7. Consumption'!AZ65-(D238+'8. SOH &amp; Pipeline'!F175-'7. Consumption'!H65+MIN(0,(SUM('7. Consumption'!$G65:G65)-'8. SOH &amp; Pipeline'!F65))))))</f>
        <v>0</v>
      </c>
      <c r="F65" s="335">
        <f>(IF(F$8="Y",0,
MAX(0,'7. Consumption'!BA65-(E238+'8. SOH &amp; Pipeline'!G175-'7. Consumption'!I65+MIN(0,(SUM('7. Consumption'!$G65:H65)-'8. SOH &amp; Pipeline'!G65))))))</f>
        <v>0</v>
      </c>
      <c r="G65" s="335">
        <f>(IF(G$8="Y",0,
MAX(0,'7. Consumption'!BB65-(F238+'8. SOH &amp; Pipeline'!H175-'7. Consumption'!J65+MIN(0,(SUM('7. Consumption'!$G65:I65)-'8. SOH &amp; Pipeline'!H65))))))</f>
        <v>0</v>
      </c>
      <c r="H65" s="335">
        <f>(IF(H$8="Y",0,
MAX(0,'7. Consumption'!BC65-(G238+'8. SOH &amp; Pipeline'!I175-'7. Consumption'!K65+MIN(0,(SUM('7. Consumption'!$G65:J65)-'8. SOH &amp; Pipeline'!I65))))))</f>
        <v>0</v>
      </c>
      <c r="I65" s="335">
        <f>(IF(I$8="Y",0,
MAX(0,'7. Consumption'!BD65-(H238+'8. SOH &amp; Pipeline'!J175-'7. Consumption'!L65+MIN(0,(SUM('7. Consumption'!$G65:K65)-'8. SOH &amp; Pipeline'!J65))))))</f>
        <v>0</v>
      </c>
      <c r="J65" s="335">
        <f>(IF(J$8="Y",0,
MAX(0,'7. Consumption'!BE65-(I238+'8. SOH &amp; Pipeline'!K175-'7. Consumption'!M65+MIN(0,(SUM('7. Consumption'!$G65:L65)-'8. SOH &amp; Pipeline'!K65))))))</f>
        <v>0</v>
      </c>
      <c r="K65" s="335">
        <f>(IF(K$8="Y",0,
MAX(0,'7. Consumption'!BF65-(J238+'8. SOH &amp; Pipeline'!L175-'7. Consumption'!N65+MIN(0,(SUM('7. Consumption'!$G65:M65)-'8. SOH &amp; Pipeline'!L65))))))</f>
        <v>0</v>
      </c>
      <c r="L65" s="335">
        <f>(IF(L$8="Y",0,
MAX(0,'7. Consumption'!BG65-(K238+'8. SOH &amp; Pipeline'!M175-'7. Consumption'!O65+MIN(0,(SUM('7. Consumption'!$G65:N65)-'8. SOH &amp; Pipeline'!M65))))))</f>
        <v>0</v>
      </c>
      <c r="M65" s="335">
        <f>(IF(M$8="Y",0,
MAX(0,'7. Consumption'!BH65-(L238+'8. SOH &amp; Pipeline'!N175-'7. Consumption'!P65+MIN(0,(SUM('7. Consumption'!$G65:O65)-'8. SOH &amp; Pipeline'!N65))))))</f>
        <v>0</v>
      </c>
      <c r="N65" s="335">
        <f>(IF(N$8="Y",0,
MAX(0,'7. Consumption'!BI65-(M238+'8. SOH &amp; Pipeline'!O175-'7. Consumption'!Q65+MIN(0,(SUM('7. Consumption'!$G65:P65)-'8. SOH &amp; Pipeline'!O65))))))</f>
        <v>0</v>
      </c>
      <c r="O65" s="335">
        <f>(IF(O$8="Y",0,
MAX(0,'7. Consumption'!BJ65-(N238+'8. SOH &amp; Pipeline'!P175-'7. Consumption'!R65+MIN(0,(SUM('7. Consumption'!$G65:Q65)-'8. SOH &amp; Pipeline'!P65))))))</f>
        <v>0</v>
      </c>
      <c r="P65" s="335">
        <f>(IF(P$8="Y",0,
MAX(0,'7. Consumption'!BK65-(O238+'8. SOH &amp; Pipeline'!Q175-'7. Consumption'!S65+MIN(0,(SUM('7. Consumption'!$G65:R65)-'8. SOH &amp; Pipeline'!Q65))))))</f>
        <v>0</v>
      </c>
      <c r="Q65" s="335">
        <f>(IF(Q$8="Y",0,
MAX(0,'7. Consumption'!BL65-(P238+'8. SOH &amp; Pipeline'!R175-'7. Consumption'!T65+MIN(0,(SUM('7. Consumption'!$G65:S65)-'8. SOH &amp; Pipeline'!R65))))))</f>
        <v>0</v>
      </c>
      <c r="R65" s="335">
        <f>(IF(R$8="Y",0,
MAX(0,'7. Consumption'!BM65-(Q238+'8. SOH &amp; Pipeline'!S175-'7. Consumption'!U65+MIN(0,(SUM('7. Consumption'!$G65:T65)-'8. SOH &amp; Pipeline'!S65))))))</f>
        <v>0</v>
      </c>
      <c r="S65" s="335">
        <f>(IF(S$8="Y",0,
MAX(0,'7. Consumption'!BN65-(R238+'8. SOH &amp; Pipeline'!T175-'7. Consumption'!V65+MIN(0,(SUM('7. Consumption'!$G65:U65)-'8. SOH &amp; Pipeline'!T65))))))</f>
        <v>0</v>
      </c>
      <c r="T65" s="335">
        <f>(IF(T$8="Y",0,
MAX(0,'7. Consumption'!BO65-(S238+'8. SOH &amp; Pipeline'!U175-'7. Consumption'!W65+MIN(0,(SUM('7. Consumption'!$G65:V65)-'8. SOH &amp; Pipeline'!U65))))))</f>
        <v>0</v>
      </c>
      <c r="U65" s="335">
        <f>(IF(U$8="Y",0,
MAX(0,'7. Consumption'!BP65-(T238+'8. SOH &amp; Pipeline'!V175-'7. Consumption'!X65+MIN(0,(SUM('7. Consumption'!$G65:W65)-'8. SOH &amp; Pipeline'!V65))))))</f>
        <v>0</v>
      </c>
      <c r="V65" s="335">
        <f>(IF(V$8="Y",0,
MAX(0,'7. Consumption'!BQ65-(U238+'8. SOH &amp; Pipeline'!W175-'7. Consumption'!Y65+MIN(0,(SUM('7. Consumption'!$G65:X65)-'8. SOH &amp; Pipeline'!W65))))))</f>
        <v>0</v>
      </c>
      <c r="W65" s="335">
        <f>(IF(W$8="Y",0,
MAX(0,'7. Consumption'!BR65-(V238+'8. SOH &amp; Pipeline'!X175-'7. Consumption'!Z65+MIN(0,(SUM('7. Consumption'!$G65:Y65)-'8. SOH &amp; Pipeline'!X65))))))</f>
        <v>0</v>
      </c>
      <c r="X65" s="335">
        <f>(IF(X$8="Y",0,
MAX(0,'7. Consumption'!BS65-(W238+'8. SOH &amp; Pipeline'!Y175-'7. Consumption'!AA65+MIN(0,(SUM('7. Consumption'!$G65:Z65)-'8. SOH &amp; Pipeline'!Y65))))))</f>
        <v>0</v>
      </c>
      <c r="Y65" s="335">
        <f>(IF(Y$8="Y",0,
MAX(0,'7. Consumption'!BT65-(X238+'8. SOH &amp; Pipeline'!Z175-'7. Consumption'!AB65+MIN(0,(SUM('7. Consumption'!$G65:AA65)-'8. SOH &amp; Pipeline'!Z65))))))</f>
        <v>0</v>
      </c>
      <c r="Z65" s="335">
        <f>(IF(Z$8="Y",0,
MAX(0,'7. Consumption'!BU65-(Y238+'8. SOH &amp; Pipeline'!AA175-'7. Consumption'!AC65+MIN(0,(SUM('7. Consumption'!$G65:AB65)-'8. SOH &amp; Pipeline'!AA65))))))</f>
        <v>0</v>
      </c>
      <c r="AA65" s="335">
        <f>(IF(AA$8="Y",0,
MAX(0,'7. Consumption'!BV65-(Z238+'8. SOH &amp; Pipeline'!AB175-'7. Consumption'!AD65+MIN(0,(SUM('7. Consumption'!$G65:AC65)-'8. SOH &amp; Pipeline'!AB65))))))</f>
        <v>0</v>
      </c>
      <c r="AB65" s="335">
        <f>(IF(AB$8="Y",0,
MAX(0,'7. Consumption'!BW65-(AA238+'8. SOH &amp; Pipeline'!AC175-'7. Consumption'!AE65+MIN(0,(SUM('7. Consumption'!$G65:AD65)-'8. SOH &amp; Pipeline'!AC65))))))</f>
        <v>0</v>
      </c>
      <c r="AC65" s="335">
        <f>(IF(AC$8="Y",0,
MAX(0,'7. Consumption'!BX65-(AB238+'8. SOH &amp; Pipeline'!AD175-'7. Consumption'!AF65+MIN(0,(SUM('7. Consumption'!$G65:AE65)-'8. SOH &amp; Pipeline'!AD65))))))</f>
        <v>0</v>
      </c>
      <c r="AD65" s="335">
        <f>(IF(AD$8="Y",0,
MAX(0,'7. Consumption'!BY65-(AC238+'8. SOH &amp; Pipeline'!AE175-'7. Consumption'!AG65+MIN(0,(SUM('7. Consumption'!$G65:AF65)-'8. SOH &amp; Pipeline'!AE65))))))</f>
        <v>0</v>
      </c>
      <c r="AE65" s="335">
        <f>(IF(AE$8="Y",0,
MAX(0,'7. Consumption'!BZ65-(AD238+'8. SOH &amp; Pipeline'!AF175-'7. Consumption'!AH65+MIN(0,(SUM('7. Consumption'!$G65:AG65)-'8. SOH &amp; Pipeline'!AF65))))))</f>
        <v>0</v>
      </c>
      <c r="AF65" s="335">
        <f>(IF(AF$8="Y",0,
MAX(0,'7. Consumption'!CA65-(AE238+'8. SOH &amp; Pipeline'!AG175-'7. Consumption'!AI65+MIN(0,(SUM('7. Consumption'!$G65:AH65)-'8. SOH &amp; Pipeline'!AG65))))))</f>
        <v>0</v>
      </c>
      <c r="AG65" s="335">
        <f>(IF(AG$8="Y",0,
MAX(0,'7. Consumption'!CB65-(AF238+'8. SOH &amp; Pipeline'!AH175-'7. Consumption'!AJ65+MIN(0,(SUM('7. Consumption'!$G65:AI65)-'8. SOH &amp; Pipeline'!AH65))))))</f>
        <v>0</v>
      </c>
      <c r="AH65" s="335">
        <f>(IF(AH$8="Y",0,
MAX(0,'7. Consumption'!CC65-(AG238+'8. SOH &amp; Pipeline'!AI175-'7. Consumption'!AK65+MIN(0,(SUM('7. Consumption'!$G65:AJ65)-'8. SOH &amp; Pipeline'!AI65))))))</f>
        <v>0</v>
      </c>
      <c r="AI65" s="335">
        <f>(IF(AI$8="Y",0,
MAX(0,'7. Consumption'!CD65-(AH238+'8. SOH &amp; Pipeline'!AJ175-'7. Consumption'!AL65+MIN(0,(SUM('7. Consumption'!$G65:AK65)-'8. SOH &amp; Pipeline'!AJ65))))))</f>
        <v>0</v>
      </c>
      <c r="AJ65" s="335">
        <f>(IF(AJ$8="Y",0,
MAX(0,'7. Consumption'!CE65-(AI238+'8. SOH &amp; Pipeline'!AK175-'7. Consumption'!AM65+MIN(0,(SUM('7. Consumption'!$G65:AL65)-'8. SOH &amp; Pipeline'!AK65))))))</f>
        <v>0</v>
      </c>
      <c r="AK65" s="335">
        <f>(IF(AK$8="Y",0,
MAX(0,'7. Consumption'!CF65-(AJ238+'8. SOH &amp; Pipeline'!AL175-'7. Consumption'!AN65+MIN(0,(SUM('7. Consumption'!$G65:AM65)-'8. SOH &amp; Pipeline'!AL65))))))</f>
        <v>0</v>
      </c>
      <c r="AL65" s="335">
        <f>(IF(AL$8="Y",0,
MAX(0,'7. Consumption'!CG65-(AK238+'8. SOH &amp; Pipeline'!AM175-'7. Consumption'!AO65+MIN(0,(SUM('7. Consumption'!$G65:AN65)-'8. SOH &amp; Pipeline'!AM65))))))</f>
        <v>0</v>
      </c>
      <c r="AM65" s="335">
        <f>(IF(AM$8="Y",0,
MAX(0,'7. Consumption'!CH65-(AL238+'8. SOH &amp; Pipeline'!AN175-'7. Consumption'!AP65+MIN(0,(SUM('7. Consumption'!$G65:AO65)-'8. SOH &amp; Pipeline'!AN65))))))</f>
        <v>0</v>
      </c>
      <c r="AN65" s="335">
        <f>(IF(AN$8="Y",0,
MAX(0,'7. Consumption'!CI65-(AM238+'8. SOH &amp; Pipeline'!AO175-'7. Consumption'!AQ65+MIN(0,(SUM('7. Consumption'!$G65:AP65)-'8. SOH &amp; Pipeline'!AO65))))))</f>
        <v>0</v>
      </c>
    </row>
    <row r="66" spans="2:40" ht="15" hidden="1" outlineLevel="1" x14ac:dyDescent="0.25">
      <c r="B66" s="257"/>
      <c r="C66" s="257" t="str">
        <f>'7. Consumption'!C66</f>
        <v/>
      </c>
      <c r="E66" s="335">
        <f>(IF(E$8="Y",0,
MAX(0,'7. Consumption'!AZ66-(D239+'8. SOH &amp; Pipeline'!F176-'7. Consumption'!H66+MIN(0,(SUM('7. Consumption'!$G66:G66)-'8. SOH &amp; Pipeline'!F66))))))</f>
        <v>0</v>
      </c>
      <c r="F66" s="335">
        <f>(IF(F$8="Y",0,
MAX(0,'7. Consumption'!BA66-(E239+'8. SOH &amp; Pipeline'!G176-'7. Consumption'!I66+MIN(0,(SUM('7. Consumption'!$G66:H66)-'8. SOH &amp; Pipeline'!G66))))))</f>
        <v>0</v>
      </c>
      <c r="G66" s="335">
        <f>(IF(G$8="Y",0,
MAX(0,'7. Consumption'!BB66-(F239+'8. SOH &amp; Pipeline'!H176-'7. Consumption'!J66+MIN(0,(SUM('7. Consumption'!$G66:I66)-'8. SOH &amp; Pipeline'!H66))))))</f>
        <v>0</v>
      </c>
      <c r="H66" s="335">
        <f>(IF(H$8="Y",0,
MAX(0,'7. Consumption'!BC66-(G239+'8. SOH &amp; Pipeline'!I176-'7. Consumption'!K66+MIN(0,(SUM('7. Consumption'!$G66:J66)-'8. SOH &amp; Pipeline'!I66))))))</f>
        <v>0</v>
      </c>
      <c r="I66" s="335">
        <f>(IF(I$8="Y",0,
MAX(0,'7. Consumption'!BD66-(H239+'8. SOH &amp; Pipeline'!J176-'7. Consumption'!L66+MIN(0,(SUM('7. Consumption'!$G66:K66)-'8. SOH &amp; Pipeline'!J66))))))</f>
        <v>0</v>
      </c>
      <c r="J66" s="335">
        <f>(IF(J$8="Y",0,
MAX(0,'7. Consumption'!BE66-(I239+'8. SOH &amp; Pipeline'!K176-'7. Consumption'!M66+MIN(0,(SUM('7. Consumption'!$G66:L66)-'8. SOH &amp; Pipeline'!K66))))))</f>
        <v>0</v>
      </c>
      <c r="K66" s="335">
        <f>(IF(K$8="Y",0,
MAX(0,'7. Consumption'!BF66-(J239+'8. SOH &amp; Pipeline'!L176-'7. Consumption'!N66+MIN(0,(SUM('7. Consumption'!$G66:M66)-'8. SOH &amp; Pipeline'!L66))))))</f>
        <v>0</v>
      </c>
      <c r="L66" s="335">
        <f>(IF(L$8="Y",0,
MAX(0,'7. Consumption'!BG66-(K239+'8. SOH &amp; Pipeline'!M176-'7. Consumption'!O66+MIN(0,(SUM('7. Consumption'!$G66:N66)-'8. SOH &amp; Pipeline'!M66))))))</f>
        <v>0</v>
      </c>
      <c r="M66" s="335">
        <f>(IF(M$8="Y",0,
MAX(0,'7. Consumption'!BH66-(L239+'8. SOH &amp; Pipeline'!N176-'7. Consumption'!P66+MIN(0,(SUM('7. Consumption'!$G66:O66)-'8. SOH &amp; Pipeline'!N66))))))</f>
        <v>0</v>
      </c>
      <c r="N66" s="335">
        <f>(IF(N$8="Y",0,
MAX(0,'7. Consumption'!BI66-(M239+'8. SOH &amp; Pipeline'!O176-'7. Consumption'!Q66+MIN(0,(SUM('7. Consumption'!$G66:P66)-'8. SOH &amp; Pipeline'!O66))))))</f>
        <v>0</v>
      </c>
      <c r="O66" s="335">
        <f>(IF(O$8="Y",0,
MAX(0,'7. Consumption'!BJ66-(N239+'8. SOH &amp; Pipeline'!P176-'7. Consumption'!R66+MIN(0,(SUM('7. Consumption'!$G66:Q66)-'8. SOH &amp; Pipeline'!P66))))))</f>
        <v>0</v>
      </c>
      <c r="P66" s="335">
        <f>(IF(P$8="Y",0,
MAX(0,'7. Consumption'!BK66-(O239+'8. SOH &amp; Pipeline'!Q176-'7. Consumption'!S66+MIN(0,(SUM('7. Consumption'!$G66:R66)-'8. SOH &amp; Pipeline'!Q66))))))</f>
        <v>0</v>
      </c>
      <c r="Q66" s="335">
        <f>(IF(Q$8="Y",0,
MAX(0,'7. Consumption'!BL66-(P239+'8. SOH &amp; Pipeline'!R176-'7. Consumption'!T66+MIN(0,(SUM('7. Consumption'!$G66:S66)-'8. SOH &amp; Pipeline'!R66))))))</f>
        <v>0</v>
      </c>
      <c r="R66" s="335">
        <f>(IF(R$8="Y",0,
MAX(0,'7. Consumption'!BM66-(Q239+'8. SOH &amp; Pipeline'!S176-'7. Consumption'!U66+MIN(0,(SUM('7. Consumption'!$G66:T66)-'8. SOH &amp; Pipeline'!S66))))))</f>
        <v>0</v>
      </c>
      <c r="S66" s="335">
        <f>(IF(S$8="Y",0,
MAX(0,'7. Consumption'!BN66-(R239+'8. SOH &amp; Pipeline'!T176-'7. Consumption'!V66+MIN(0,(SUM('7. Consumption'!$G66:U66)-'8. SOH &amp; Pipeline'!T66))))))</f>
        <v>0</v>
      </c>
      <c r="T66" s="335">
        <f>(IF(T$8="Y",0,
MAX(0,'7. Consumption'!BO66-(S239+'8. SOH &amp; Pipeline'!U176-'7. Consumption'!W66+MIN(0,(SUM('7. Consumption'!$G66:V66)-'8. SOH &amp; Pipeline'!U66))))))</f>
        <v>0</v>
      </c>
      <c r="U66" s="335">
        <f>(IF(U$8="Y",0,
MAX(0,'7. Consumption'!BP66-(T239+'8. SOH &amp; Pipeline'!V176-'7. Consumption'!X66+MIN(0,(SUM('7. Consumption'!$G66:W66)-'8. SOH &amp; Pipeline'!V66))))))</f>
        <v>0</v>
      </c>
      <c r="V66" s="335">
        <f>(IF(V$8="Y",0,
MAX(0,'7. Consumption'!BQ66-(U239+'8. SOH &amp; Pipeline'!W176-'7. Consumption'!Y66+MIN(0,(SUM('7. Consumption'!$G66:X66)-'8. SOH &amp; Pipeline'!W66))))))</f>
        <v>0</v>
      </c>
      <c r="W66" s="335">
        <f>(IF(W$8="Y",0,
MAX(0,'7. Consumption'!BR66-(V239+'8. SOH &amp; Pipeline'!X176-'7. Consumption'!Z66+MIN(0,(SUM('7. Consumption'!$G66:Y66)-'8. SOH &amp; Pipeline'!X66))))))</f>
        <v>0</v>
      </c>
      <c r="X66" s="335">
        <f>(IF(X$8="Y",0,
MAX(0,'7. Consumption'!BS66-(W239+'8. SOH &amp; Pipeline'!Y176-'7. Consumption'!AA66+MIN(0,(SUM('7. Consumption'!$G66:Z66)-'8. SOH &amp; Pipeline'!Y66))))))</f>
        <v>0</v>
      </c>
      <c r="Y66" s="335">
        <f>(IF(Y$8="Y",0,
MAX(0,'7. Consumption'!BT66-(X239+'8. SOH &amp; Pipeline'!Z176-'7. Consumption'!AB66+MIN(0,(SUM('7. Consumption'!$G66:AA66)-'8. SOH &amp; Pipeline'!Z66))))))</f>
        <v>0</v>
      </c>
      <c r="Z66" s="335">
        <f>(IF(Z$8="Y",0,
MAX(0,'7. Consumption'!BU66-(Y239+'8. SOH &amp; Pipeline'!AA176-'7. Consumption'!AC66+MIN(0,(SUM('7. Consumption'!$G66:AB66)-'8. SOH &amp; Pipeline'!AA66))))))</f>
        <v>0</v>
      </c>
      <c r="AA66" s="335">
        <f>(IF(AA$8="Y",0,
MAX(0,'7. Consumption'!BV66-(Z239+'8. SOH &amp; Pipeline'!AB176-'7. Consumption'!AD66+MIN(0,(SUM('7. Consumption'!$G66:AC66)-'8. SOH &amp; Pipeline'!AB66))))))</f>
        <v>0</v>
      </c>
      <c r="AB66" s="335">
        <f>(IF(AB$8="Y",0,
MAX(0,'7. Consumption'!BW66-(AA239+'8. SOH &amp; Pipeline'!AC176-'7. Consumption'!AE66+MIN(0,(SUM('7. Consumption'!$G66:AD66)-'8. SOH &amp; Pipeline'!AC66))))))</f>
        <v>0</v>
      </c>
      <c r="AC66" s="335">
        <f>(IF(AC$8="Y",0,
MAX(0,'7. Consumption'!BX66-(AB239+'8. SOH &amp; Pipeline'!AD176-'7. Consumption'!AF66+MIN(0,(SUM('7. Consumption'!$G66:AE66)-'8. SOH &amp; Pipeline'!AD66))))))</f>
        <v>0</v>
      </c>
      <c r="AD66" s="335">
        <f>(IF(AD$8="Y",0,
MAX(0,'7. Consumption'!BY66-(AC239+'8. SOH &amp; Pipeline'!AE176-'7. Consumption'!AG66+MIN(0,(SUM('7. Consumption'!$G66:AF66)-'8. SOH &amp; Pipeline'!AE66))))))</f>
        <v>0</v>
      </c>
      <c r="AE66" s="335">
        <f>(IF(AE$8="Y",0,
MAX(0,'7. Consumption'!BZ66-(AD239+'8. SOH &amp; Pipeline'!AF176-'7. Consumption'!AH66+MIN(0,(SUM('7. Consumption'!$G66:AG66)-'8. SOH &amp; Pipeline'!AF66))))))</f>
        <v>0</v>
      </c>
      <c r="AF66" s="335">
        <f>(IF(AF$8="Y",0,
MAX(0,'7. Consumption'!CA66-(AE239+'8. SOH &amp; Pipeline'!AG176-'7. Consumption'!AI66+MIN(0,(SUM('7. Consumption'!$G66:AH66)-'8. SOH &amp; Pipeline'!AG66))))))</f>
        <v>0</v>
      </c>
      <c r="AG66" s="335">
        <f>(IF(AG$8="Y",0,
MAX(0,'7. Consumption'!CB66-(AF239+'8. SOH &amp; Pipeline'!AH176-'7. Consumption'!AJ66+MIN(0,(SUM('7. Consumption'!$G66:AI66)-'8. SOH &amp; Pipeline'!AH66))))))</f>
        <v>0</v>
      </c>
      <c r="AH66" s="335">
        <f>(IF(AH$8="Y",0,
MAX(0,'7. Consumption'!CC66-(AG239+'8. SOH &amp; Pipeline'!AI176-'7. Consumption'!AK66+MIN(0,(SUM('7. Consumption'!$G66:AJ66)-'8. SOH &amp; Pipeline'!AI66))))))</f>
        <v>0</v>
      </c>
      <c r="AI66" s="335">
        <f>(IF(AI$8="Y",0,
MAX(0,'7. Consumption'!CD66-(AH239+'8. SOH &amp; Pipeline'!AJ176-'7. Consumption'!AL66+MIN(0,(SUM('7. Consumption'!$G66:AK66)-'8. SOH &amp; Pipeline'!AJ66))))))</f>
        <v>0</v>
      </c>
      <c r="AJ66" s="335">
        <f>(IF(AJ$8="Y",0,
MAX(0,'7. Consumption'!CE66-(AI239+'8. SOH &amp; Pipeline'!AK176-'7. Consumption'!AM66+MIN(0,(SUM('7. Consumption'!$G66:AL66)-'8. SOH &amp; Pipeline'!AK66))))))</f>
        <v>0</v>
      </c>
      <c r="AK66" s="335">
        <f>(IF(AK$8="Y",0,
MAX(0,'7. Consumption'!CF66-(AJ239+'8. SOH &amp; Pipeline'!AL176-'7. Consumption'!AN66+MIN(0,(SUM('7. Consumption'!$G66:AM66)-'8. SOH &amp; Pipeline'!AL66))))))</f>
        <v>0</v>
      </c>
      <c r="AL66" s="335">
        <f>(IF(AL$8="Y",0,
MAX(0,'7. Consumption'!CG66-(AK239+'8. SOH &amp; Pipeline'!AM176-'7. Consumption'!AO66+MIN(0,(SUM('7. Consumption'!$G66:AN66)-'8. SOH &amp; Pipeline'!AM66))))))</f>
        <v>0</v>
      </c>
      <c r="AM66" s="335">
        <f>(IF(AM$8="Y",0,
MAX(0,'7. Consumption'!CH66-(AL239+'8. SOH &amp; Pipeline'!AN176-'7. Consumption'!AP66+MIN(0,(SUM('7. Consumption'!$G66:AO66)-'8. SOH &amp; Pipeline'!AN66))))))</f>
        <v>0</v>
      </c>
      <c r="AN66" s="335">
        <f>(IF(AN$8="Y",0,
MAX(0,'7. Consumption'!CI66-(AM239+'8. SOH &amp; Pipeline'!AO176-'7. Consumption'!AQ66+MIN(0,(SUM('7. Consumption'!$G66:AP66)-'8. SOH &amp; Pipeline'!AO66))))))</f>
        <v>0</v>
      </c>
    </row>
    <row r="67" spans="2:40" ht="15" hidden="1" outlineLevel="1" x14ac:dyDescent="0.25">
      <c r="B67" s="257"/>
      <c r="C67" s="257" t="str">
        <f>'7. Consumption'!C67</f>
        <v/>
      </c>
      <c r="E67" s="335">
        <f>(IF(E$8="Y",0,
MAX(0,'7. Consumption'!AZ67-(D240+'8. SOH &amp; Pipeline'!F177-'7. Consumption'!H67+MIN(0,(SUM('7. Consumption'!$G67:G67)-'8. SOH &amp; Pipeline'!F67))))))</f>
        <v>0</v>
      </c>
      <c r="F67" s="335">
        <f>(IF(F$8="Y",0,
MAX(0,'7. Consumption'!BA67-(E240+'8. SOH &amp; Pipeline'!G177-'7. Consumption'!I67+MIN(0,(SUM('7. Consumption'!$G67:H67)-'8. SOH &amp; Pipeline'!G67))))))</f>
        <v>0</v>
      </c>
      <c r="G67" s="335">
        <f>(IF(G$8="Y",0,
MAX(0,'7. Consumption'!BB67-(F240+'8. SOH &amp; Pipeline'!H177-'7. Consumption'!J67+MIN(0,(SUM('7. Consumption'!$G67:I67)-'8. SOH &amp; Pipeline'!H67))))))</f>
        <v>0</v>
      </c>
      <c r="H67" s="335">
        <f>(IF(H$8="Y",0,
MAX(0,'7. Consumption'!BC67-(G240+'8. SOH &amp; Pipeline'!I177-'7. Consumption'!K67+MIN(0,(SUM('7. Consumption'!$G67:J67)-'8. SOH &amp; Pipeline'!I67))))))</f>
        <v>0</v>
      </c>
      <c r="I67" s="335">
        <f>(IF(I$8="Y",0,
MAX(0,'7. Consumption'!BD67-(H240+'8. SOH &amp; Pipeline'!J177-'7. Consumption'!L67+MIN(0,(SUM('7. Consumption'!$G67:K67)-'8. SOH &amp; Pipeline'!J67))))))</f>
        <v>0</v>
      </c>
      <c r="J67" s="335">
        <f>(IF(J$8="Y",0,
MAX(0,'7. Consumption'!BE67-(I240+'8. SOH &amp; Pipeline'!K177-'7. Consumption'!M67+MIN(0,(SUM('7. Consumption'!$G67:L67)-'8. SOH &amp; Pipeline'!K67))))))</f>
        <v>0</v>
      </c>
      <c r="K67" s="335">
        <f>(IF(K$8="Y",0,
MAX(0,'7. Consumption'!BF67-(J240+'8. SOH &amp; Pipeline'!L177-'7. Consumption'!N67+MIN(0,(SUM('7. Consumption'!$G67:M67)-'8. SOH &amp; Pipeline'!L67))))))</f>
        <v>0</v>
      </c>
      <c r="L67" s="335">
        <f>(IF(L$8="Y",0,
MAX(0,'7. Consumption'!BG67-(K240+'8. SOH &amp; Pipeline'!M177-'7. Consumption'!O67+MIN(0,(SUM('7. Consumption'!$G67:N67)-'8. SOH &amp; Pipeline'!M67))))))</f>
        <v>0</v>
      </c>
      <c r="M67" s="335">
        <f>(IF(M$8="Y",0,
MAX(0,'7. Consumption'!BH67-(L240+'8. SOH &amp; Pipeline'!N177-'7. Consumption'!P67+MIN(0,(SUM('7. Consumption'!$G67:O67)-'8. SOH &amp; Pipeline'!N67))))))</f>
        <v>0</v>
      </c>
      <c r="N67" s="335">
        <f>(IF(N$8="Y",0,
MAX(0,'7. Consumption'!BI67-(M240+'8. SOH &amp; Pipeline'!O177-'7. Consumption'!Q67+MIN(0,(SUM('7. Consumption'!$G67:P67)-'8. SOH &amp; Pipeline'!O67))))))</f>
        <v>0</v>
      </c>
      <c r="O67" s="335">
        <f>(IF(O$8="Y",0,
MAX(0,'7. Consumption'!BJ67-(N240+'8. SOH &amp; Pipeline'!P177-'7. Consumption'!R67+MIN(0,(SUM('7. Consumption'!$G67:Q67)-'8. SOH &amp; Pipeline'!P67))))))</f>
        <v>0</v>
      </c>
      <c r="P67" s="335">
        <f>(IF(P$8="Y",0,
MAX(0,'7. Consumption'!BK67-(O240+'8. SOH &amp; Pipeline'!Q177-'7. Consumption'!S67+MIN(0,(SUM('7. Consumption'!$G67:R67)-'8. SOH &amp; Pipeline'!Q67))))))</f>
        <v>0</v>
      </c>
      <c r="Q67" s="335">
        <f>(IF(Q$8="Y",0,
MAX(0,'7. Consumption'!BL67-(P240+'8. SOH &amp; Pipeline'!R177-'7. Consumption'!T67+MIN(0,(SUM('7. Consumption'!$G67:S67)-'8. SOH &amp; Pipeline'!R67))))))</f>
        <v>0</v>
      </c>
      <c r="R67" s="335">
        <f>(IF(R$8="Y",0,
MAX(0,'7. Consumption'!BM67-(Q240+'8. SOH &amp; Pipeline'!S177-'7. Consumption'!U67+MIN(0,(SUM('7. Consumption'!$G67:T67)-'8. SOH &amp; Pipeline'!S67))))))</f>
        <v>0</v>
      </c>
      <c r="S67" s="335">
        <f>(IF(S$8="Y",0,
MAX(0,'7. Consumption'!BN67-(R240+'8. SOH &amp; Pipeline'!T177-'7. Consumption'!V67+MIN(0,(SUM('7. Consumption'!$G67:U67)-'8. SOH &amp; Pipeline'!T67))))))</f>
        <v>0</v>
      </c>
      <c r="T67" s="335">
        <f>(IF(T$8="Y",0,
MAX(0,'7. Consumption'!BO67-(S240+'8. SOH &amp; Pipeline'!U177-'7. Consumption'!W67+MIN(0,(SUM('7. Consumption'!$G67:V67)-'8. SOH &amp; Pipeline'!U67))))))</f>
        <v>0</v>
      </c>
      <c r="U67" s="335">
        <f>(IF(U$8="Y",0,
MAX(0,'7. Consumption'!BP67-(T240+'8. SOH &amp; Pipeline'!V177-'7. Consumption'!X67+MIN(0,(SUM('7. Consumption'!$G67:W67)-'8. SOH &amp; Pipeline'!V67))))))</f>
        <v>0</v>
      </c>
      <c r="V67" s="335">
        <f>(IF(V$8="Y",0,
MAX(0,'7. Consumption'!BQ67-(U240+'8. SOH &amp; Pipeline'!W177-'7. Consumption'!Y67+MIN(0,(SUM('7. Consumption'!$G67:X67)-'8. SOH &amp; Pipeline'!W67))))))</f>
        <v>0</v>
      </c>
      <c r="W67" s="335">
        <f>(IF(W$8="Y",0,
MAX(0,'7. Consumption'!BR67-(V240+'8. SOH &amp; Pipeline'!X177-'7. Consumption'!Z67+MIN(0,(SUM('7. Consumption'!$G67:Y67)-'8. SOH &amp; Pipeline'!X67))))))</f>
        <v>0</v>
      </c>
      <c r="X67" s="335">
        <f>(IF(X$8="Y",0,
MAX(0,'7. Consumption'!BS67-(W240+'8. SOH &amp; Pipeline'!Y177-'7. Consumption'!AA67+MIN(0,(SUM('7. Consumption'!$G67:Z67)-'8. SOH &amp; Pipeline'!Y67))))))</f>
        <v>0</v>
      </c>
      <c r="Y67" s="335">
        <f>(IF(Y$8="Y",0,
MAX(0,'7. Consumption'!BT67-(X240+'8. SOH &amp; Pipeline'!Z177-'7. Consumption'!AB67+MIN(0,(SUM('7. Consumption'!$G67:AA67)-'8. SOH &amp; Pipeline'!Z67))))))</f>
        <v>0</v>
      </c>
      <c r="Z67" s="335">
        <f>(IF(Z$8="Y",0,
MAX(0,'7. Consumption'!BU67-(Y240+'8. SOH &amp; Pipeline'!AA177-'7. Consumption'!AC67+MIN(0,(SUM('7. Consumption'!$G67:AB67)-'8. SOH &amp; Pipeline'!AA67))))))</f>
        <v>0</v>
      </c>
      <c r="AA67" s="335">
        <f>(IF(AA$8="Y",0,
MAX(0,'7. Consumption'!BV67-(Z240+'8. SOH &amp; Pipeline'!AB177-'7. Consumption'!AD67+MIN(0,(SUM('7. Consumption'!$G67:AC67)-'8. SOH &amp; Pipeline'!AB67))))))</f>
        <v>0</v>
      </c>
      <c r="AB67" s="335">
        <f>(IF(AB$8="Y",0,
MAX(0,'7. Consumption'!BW67-(AA240+'8. SOH &amp; Pipeline'!AC177-'7. Consumption'!AE67+MIN(0,(SUM('7. Consumption'!$G67:AD67)-'8. SOH &amp; Pipeline'!AC67))))))</f>
        <v>0</v>
      </c>
      <c r="AC67" s="335">
        <f>(IF(AC$8="Y",0,
MAX(0,'7. Consumption'!BX67-(AB240+'8. SOH &amp; Pipeline'!AD177-'7. Consumption'!AF67+MIN(0,(SUM('7. Consumption'!$G67:AE67)-'8. SOH &amp; Pipeline'!AD67))))))</f>
        <v>0</v>
      </c>
      <c r="AD67" s="335">
        <f>(IF(AD$8="Y",0,
MAX(0,'7. Consumption'!BY67-(AC240+'8. SOH &amp; Pipeline'!AE177-'7. Consumption'!AG67+MIN(0,(SUM('7. Consumption'!$G67:AF67)-'8. SOH &amp; Pipeline'!AE67))))))</f>
        <v>0</v>
      </c>
      <c r="AE67" s="335">
        <f>(IF(AE$8="Y",0,
MAX(0,'7. Consumption'!BZ67-(AD240+'8. SOH &amp; Pipeline'!AF177-'7. Consumption'!AH67+MIN(0,(SUM('7. Consumption'!$G67:AG67)-'8. SOH &amp; Pipeline'!AF67))))))</f>
        <v>0</v>
      </c>
      <c r="AF67" s="335">
        <f>(IF(AF$8="Y",0,
MAX(0,'7. Consumption'!CA67-(AE240+'8. SOH &amp; Pipeline'!AG177-'7. Consumption'!AI67+MIN(0,(SUM('7. Consumption'!$G67:AH67)-'8. SOH &amp; Pipeline'!AG67))))))</f>
        <v>0</v>
      </c>
      <c r="AG67" s="335">
        <f>(IF(AG$8="Y",0,
MAX(0,'7. Consumption'!CB67-(AF240+'8. SOH &amp; Pipeline'!AH177-'7. Consumption'!AJ67+MIN(0,(SUM('7. Consumption'!$G67:AI67)-'8. SOH &amp; Pipeline'!AH67))))))</f>
        <v>0</v>
      </c>
      <c r="AH67" s="335">
        <f>(IF(AH$8="Y",0,
MAX(0,'7. Consumption'!CC67-(AG240+'8. SOH &amp; Pipeline'!AI177-'7. Consumption'!AK67+MIN(0,(SUM('7. Consumption'!$G67:AJ67)-'8. SOH &amp; Pipeline'!AI67))))))</f>
        <v>0</v>
      </c>
      <c r="AI67" s="335">
        <f>(IF(AI$8="Y",0,
MAX(0,'7. Consumption'!CD67-(AH240+'8. SOH &amp; Pipeline'!AJ177-'7. Consumption'!AL67+MIN(0,(SUM('7. Consumption'!$G67:AK67)-'8. SOH &amp; Pipeline'!AJ67))))))</f>
        <v>0</v>
      </c>
      <c r="AJ67" s="335">
        <f>(IF(AJ$8="Y",0,
MAX(0,'7. Consumption'!CE67-(AI240+'8. SOH &amp; Pipeline'!AK177-'7. Consumption'!AM67+MIN(0,(SUM('7. Consumption'!$G67:AL67)-'8. SOH &amp; Pipeline'!AK67))))))</f>
        <v>0</v>
      </c>
      <c r="AK67" s="335">
        <f>(IF(AK$8="Y",0,
MAX(0,'7. Consumption'!CF67-(AJ240+'8. SOH &amp; Pipeline'!AL177-'7. Consumption'!AN67+MIN(0,(SUM('7. Consumption'!$G67:AM67)-'8. SOH &amp; Pipeline'!AL67))))))</f>
        <v>0</v>
      </c>
      <c r="AL67" s="335">
        <f>(IF(AL$8="Y",0,
MAX(0,'7. Consumption'!CG67-(AK240+'8. SOH &amp; Pipeline'!AM177-'7. Consumption'!AO67+MIN(0,(SUM('7. Consumption'!$G67:AN67)-'8. SOH &amp; Pipeline'!AM67))))))</f>
        <v>0</v>
      </c>
      <c r="AM67" s="335">
        <f>(IF(AM$8="Y",0,
MAX(0,'7. Consumption'!CH67-(AL240+'8. SOH &amp; Pipeline'!AN177-'7. Consumption'!AP67+MIN(0,(SUM('7. Consumption'!$G67:AO67)-'8. SOH &amp; Pipeline'!AN67))))))</f>
        <v>0</v>
      </c>
      <c r="AN67" s="335">
        <f>(IF(AN$8="Y",0,
MAX(0,'7. Consumption'!CI67-(AM240+'8. SOH &amp; Pipeline'!AO177-'7. Consumption'!AQ67+MIN(0,(SUM('7. Consumption'!$G67:AP67)-'8. SOH &amp; Pipeline'!AO67))))))</f>
        <v>0</v>
      </c>
    </row>
    <row r="68" spans="2:40" ht="15" hidden="1" outlineLevel="1" x14ac:dyDescent="0.25">
      <c r="B68" s="257"/>
      <c r="C68" s="257" t="str">
        <f>'7. Consumption'!C68</f>
        <v/>
      </c>
      <c r="E68" s="335">
        <f>(IF(E$8="Y",0,
MAX(0,'7. Consumption'!AZ68-(D241+'8. SOH &amp; Pipeline'!F178-'7. Consumption'!H68+MIN(0,(SUM('7. Consumption'!$G68:G68)-'8. SOH &amp; Pipeline'!F68))))))</f>
        <v>0</v>
      </c>
      <c r="F68" s="335">
        <f>(IF(F$8="Y",0,
MAX(0,'7. Consumption'!BA68-(E241+'8. SOH &amp; Pipeline'!G178-'7. Consumption'!I68+MIN(0,(SUM('7. Consumption'!$G68:H68)-'8. SOH &amp; Pipeline'!G68))))))</f>
        <v>0</v>
      </c>
      <c r="G68" s="335">
        <f>(IF(G$8="Y",0,
MAX(0,'7. Consumption'!BB68-(F241+'8. SOH &amp; Pipeline'!H178-'7. Consumption'!J68+MIN(0,(SUM('7. Consumption'!$G68:I68)-'8. SOH &amp; Pipeline'!H68))))))</f>
        <v>0</v>
      </c>
      <c r="H68" s="335">
        <f>(IF(H$8="Y",0,
MAX(0,'7. Consumption'!BC68-(G241+'8. SOH &amp; Pipeline'!I178-'7. Consumption'!K68+MIN(0,(SUM('7. Consumption'!$G68:J68)-'8. SOH &amp; Pipeline'!I68))))))</f>
        <v>0</v>
      </c>
      <c r="I68" s="335">
        <f>(IF(I$8="Y",0,
MAX(0,'7. Consumption'!BD68-(H241+'8. SOH &amp; Pipeline'!J178-'7. Consumption'!L68+MIN(0,(SUM('7. Consumption'!$G68:K68)-'8. SOH &amp; Pipeline'!J68))))))</f>
        <v>0</v>
      </c>
      <c r="J68" s="335">
        <f>(IF(J$8="Y",0,
MAX(0,'7. Consumption'!BE68-(I241+'8. SOH &amp; Pipeline'!K178-'7. Consumption'!M68+MIN(0,(SUM('7. Consumption'!$G68:L68)-'8. SOH &amp; Pipeline'!K68))))))</f>
        <v>0</v>
      </c>
      <c r="K68" s="335">
        <f>(IF(K$8="Y",0,
MAX(0,'7. Consumption'!BF68-(J241+'8. SOH &amp; Pipeline'!L178-'7. Consumption'!N68+MIN(0,(SUM('7. Consumption'!$G68:M68)-'8. SOH &amp; Pipeline'!L68))))))</f>
        <v>0</v>
      </c>
      <c r="L68" s="335">
        <f>(IF(L$8="Y",0,
MAX(0,'7. Consumption'!BG68-(K241+'8. SOH &amp; Pipeline'!M178-'7. Consumption'!O68+MIN(0,(SUM('7. Consumption'!$G68:N68)-'8. SOH &amp; Pipeline'!M68))))))</f>
        <v>0</v>
      </c>
      <c r="M68" s="335">
        <f>(IF(M$8="Y",0,
MAX(0,'7. Consumption'!BH68-(L241+'8. SOH &amp; Pipeline'!N178-'7. Consumption'!P68+MIN(0,(SUM('7. Consumption'!$G68:O68)-'8. SOH &amp; Pipeline'!N68))))))</f>
        <v>0</v>
      </c>
      <c r="N68" s="335">
        <f>(IF(N$8="Y",0,
MAX(0,'7. Consumption'!BI68-(M241+'8. SOH &amp; Pipeline'!O178-'7. Consumption'!Q68+MIN(0,(SUM('7. Consumption'!$G68:P68)-'8. SOH &amp; Pipeline'!O68))))))</f>
        <v>0</v>
      </c>
      <c r="O68" s="335">
        <f>(IF(O$8="Y",0,
MAX(0,'7. Consumption'!BJ68-(N241+'8. SOH &amp; Pipeline'!P178-'7. Consumption'!R68+MIN(0,(SUM('7. Consumption'!$G68:Q68)-'8. SOH &amp; Pipeline'!P68))))))</f>
        <v>0</v>
      </c>
      <c r="P68" s="335">
        <f>(IF(P$8="Y",0,
MAX(0,'7. Consumption'!BK68-(O241+'8. SOH &amp; Pipeline'!Q178-'7. Consumption'!S68+MIN(0,(SUM('7. Consumption'!$G68:R68)-'8. SOH &amp; Pipeline'!Q68))))))</f>
        <v>0</v>
      </c>
      <c r="Q68" s="335">
        <f>(IF(Q$8="Y",0,
MAX(0,'7. Consumption'!BL68-(P241+'8. SOH &amp; Pipeline'!R178-'7. Consumption'!T68+MIN(0,(SUM('7. Consumption'!$G68:S68)-'8. SOH &amp; Pipeline'!R68))))))</f>
        <v>0</v>
      </c>
      <c r="R68" s="335">
        <f>(IF(R$8="Y",0,
MAX(0,'7. Consumption'!BM68-(Q241+'8. SOH &amp; Pipeline'!S178-'7. Consumption'!U68+MIN(0,(SUM('7. Consumption'!$G68:T68)-'8. SOH &amp; Pipeline'!S68))))))</f>
        <v>0</v>
      </c>
      <c r="S68" s="335">
        <f>(IF(S$8="Y",0,
MAX(0,'7. Consumption'!BN68-(R241+'8. SOH &amp; Pipeline'!T178-'7. Consumption'!V68+MIN(0,(SUM('7. Consumption'!$G68:U68)-'8. SOH &amp; Pipeline'!T68))))))</f>
        <v>0</v>
      </c>
      <c r="T68" s="335">
        <f>(IF(T$8="Y",0,
MAX(0,'7. Consumption'!BO68-(S241+'8. SOH &amp; Pipeline'!U178-'7. Consumption'!W68+MIN(0,(SUM('7. Consumption'!$G68:V68)-'8. SOH &amp; Pipeline'!U68))))))</f>
        <v>0</v>
      </c>
      <c r="U68" s="335">
        <f>(IF(U$8="Y",0,
MAX(0,'7. Consumption'!BP68-(T241+'8. SOH &amp; Pipeline'!V178-'7. Consumption'!X68+MIN(0,(SUM('7. Consumption'!$G68:W68)-'8. SOH &amp; Pipeline'!V68))))))</f>
        <v>0</v>
      </c>
      <c r="V68" s="335">
        <f>(IF(V$8="Y",0,
MAX(0,'7. Consumption'!BQ68-(U241+'8. SOH &amp; Pipeline'!W178-'7. Consumption'!Y68+MIN(0,(SUM('7. Consumption'!$G68:X68)-'8. SOH &amp; Pipeline'!W68))))))</f>
        <v>0</v>
      </c>
      <c r="W68" s="335">
        <f>(IF(W$8="Y",0,
MAX(0,'7. Consumption'!BR68-(V241+'8. SOH &amp; Pipeline'!X178-'7. Consumption'!Z68+MIN(0,(SUM('7. Consumption'!$G68:Y68)-'8. SOH &amp; Pipeline'!X68))))))</f>
        <v>0</v>
      </c>
      <c r="X68" s="335">
        <f>(IF(X$8="Y",0,
MAX(0,'7. Consumption'!BS68-(W241+'8. SOH &amp; Pipeline'!Y178-'7. Consumption'!AA68+MIN(0,(SUM('7. Consumption'!$G68:Z68)-'8. SOH &amp; Pipeline'!Y68))))))</f>
        <v>0</v>
      </c>
      <c r="Y68" s="335">
        <f>(IF(Y$8="Y",0,
MAX(0,'7. Consumption'!BT68-(X241+'8. SOH &amp; Pipeline'!Z178-'7. Consumption'!AB68+MIN(0,(SUM('7. Consumption'!$G68:AA68)-'8. SOH &amp; Pipeline'!Z68))))))</f>
        <v>0</v>
      </c>
      <c r="Z68" s="335">
        <f>(IF(Z$8="Y",0,
MAX(0,'7. Consumption'!BU68-(Y241+'8. SOH &amp; Pipeline'!AA178-'7. Consumption'!AC68+MIN(0,(SUM('7. Consumption'!$G68:AB68)-'8. SOH &amp; Pipeline'!AA68))))))</f>
        <v>0</v>
      </c>
      <c r="AA68" s="335">
        <f>(IF(AA$8="Y",0,
MAX(0,'7. Consumption'!BV68-(Z241+'8. SOH &amp; Pipeline'!AB178-'7. Consumption'!AD68+MIN(0,(SUM('7. Consumption'!$G68:AC68)-'8. SOH &amp; Pipeline'!AB68))))))</f>
        <v>0</v>
      </c>
      <c r="AB68" s="335">
        <f>(IF(AB$8="Y",0,
MAX(0,'7. Consumption'!BW68-(AA241+'8. SOH &amp; Pipeline'!AC178-'7. Consumption'!AE68+MIN(0,(SUM('7. Consumption'!$G68:AD68)-'8. SOH &amp; Pipeline'!AC68))))))</f>
        <v>0</v>
      </c>
      <c r="AC68" s="335">
        <f>(IF(AC$8="Y",0,
MAX(0,'7. Consumption'!BX68-(AB241+'8. SOH &amp; Pipeline'!AD178-'7. Consumption'!AF68+MIN(0,(SUM('7. Consumption'!$G68:AE68)-'8. SOH &amp; Pipeline'!AD68))))))</f>
        <v>0</v>
      </c>
      <c r="AD68" s="335">
        <f>(IF(AD$8="Y",0,
MAX(0,'7. Consumption'!BY68-(AC241+'8. SOH &amp; Pipeline'!AE178-'7. Consumption'!AG68+MIN(0,(SUM('7. Consumption'!$G68:AF68)-'8. SOH &amp; Pipeline'!AE68))))))</f>
        <v>0</v>
      </c>
      <c r="AE68" s="335">
        <f>(IF(AE$8="Y",0,
MAX(0,'7. Consumption'!BZ68-(AD241+'8. SOH &amp; Pipeline'!AF178-'7. Consumption'!AH68+MIN(0,(SUM('7. Consumption'!$G68:AG68)-'8. SOH &amp; Pipeline'!AF68))))))</f>
        <v>0</v>
      </c>
      <c r="AF68" s="335">
        <f>(IF(AF$8="Y",0,
MAX(0,'7. Consumption'!CA68-(AE241+'8. SOH &amp; Pipeline'!AG178-'7. Consumption'!AI68+MIN(0,(SUM('7. Consumption'!$G68:AH68)-'8. SOH &amp; Pipeline'!AG68))))))</f>
        <v>0</v>
      </c>
      <c r="AG68" s="335">
        <f>(IF(AG$8="Y",0,
MAX(0,'7. Consumption'!CB68-(AF241+'8. SOH &amp; Pipeline'!AH178-'7. Consumption'!AJ68+MIN(0,(SUM('7. Consumption'!$G68:AI68)-'8. SOH &amp; Pipeline'!AH68))))))</f>
        <v>0</v>
      </c>
      <c r="AH68" s="335">
        <f>(IF(AH$8="Y",0,
MAX(0,'7. Consumption'!CC68-(AG241+'8. SOH &amp; Pipeline'!AI178-'7. Consumption'!AK68+MIN(0,(SUM('7. Consumption'!$G68:AJ68)-'8. SOH &amp; Pipeline'!AI68))))))</f>
        <v>0</v>
      </c>
      <c r="AI68" s="335">
        <f>(IF(AI$8="Y",0,
MAX(0,'7. Consumption'!CD68-(AH241+'8. SOH &amp; Pipeline'!AJ178-'7. Consumption'!AL68+MIN(0,(SUM('7. Consumption'!$G68:AK68)-'8. SOH &amp; Pipeline'!AJ68))))))</f>
        <v>0</v>
      </c>
      <c r="AJ68" s="335">
        <f>(IF(AJ$8="Y",0,
MAX(0,'7. Consumption'!CE68-(AI241+'8. SOH &amp; Pipeline'!AK178-'7. Consumption'!AM68+MIN(0,(SUM('7. Consumption'!$G68:AL68)-'8. SOH &amp; Pipeline'!AK68))))))</f>
        <v>0</v>
      </c>
      <c r="AK68" s="335">
        <f>(IF(AK$8="Y",0,
MAX(0,'7. Consumption'!CF68-(AJ241+'8. SOH &amp; Pipeline'!AL178-'7. Consumption'!AN68+MIN(0,(SUM('7. Consumption'!$G68:AM68)-'8. SOH &amp; Pipeline'!AL68))))))</f>
        <v>0</v>
      </c>
      <c r="AL68" s="335">
        <f>(IF(AL$8="Y",0,
MAX(0,'7. Consumption'!CG68-(AK241+'8. SOH &amp; Pipeline'!AM178-'7. Consumption'!AO68+MIN(0,(SUM('7. Consumption'!$G68:AN68)-'8. SOH &amp; Pipeline'!AM68))))))</f>
        <v>0</v>
      </c>
      <c r="AM68" s="335">
        <f>(IF(AM$8="Y",0,
MAX(0,'7. Consumption'!CH68-(AL241+'8. SOH &amp; Pipeline'!AN178-'7. Consumption'!AP68+MIN(0,(SUM('7. Consumption'!$G68:AO68)-'8. SOH &amp; Pipeline'!AN68))))))</f>
        <v>0</v>
      </c>
      <c r="AN68" s="335">
        <f>(IF(AN$8="Y",0,
MAX(0,'7. Consumption'!CI68-(AM241+'8. SOH &amp; Pipeline'!AO178-'7. Consumption'!AQ68+MIN(0,(SUM('7. Consumption'!$G68:AP68)-'8. SOH &amp; Pipeline'!AO68))))))</f>
        <v>0</v>
      </c>
    </row>
    <row r="69" spans="2:40" ht="15" hidden="1" outlineLevel="1" x14ac:dyDescent="0.25">
      <c r="B69" s="257"/>
      <c r="C69" s="257" t="str">
        <f>'7. Consumption'!C69</f>
        <v/>
      </c>
      <c r="E69" s="335">
        <f>(IF(E$8="Y",0,
MAX(0,'7. Consumption'!AZ69-(D242+'8. SOH &amp; Pipeline'!F179-'7. Consumption'!H69+MIN(0,(SUM('7. Consumption'!$G69:G69)-'8. SOH &amp; Pipeline'!F69))))))</f>
        <v>0</v>
      </c>
      <c r="F69" s="335">
        <f>(IF(F$8="Y",0,
MAX(0,'7. Consumption'!BA69-(E242+'8. SOH &amp; Pipeline'!G179-'7. Consumption'!I69+MIN(0,(SUM('7. Consumption'!$G69:H69)-'8. SOH &amp; Pipeline'!G69))))))</f>
        <v>0</v>
      </c>
      <c r="G69" s="335">
        <f>(IF(G$8="Y",0,
MAX(0,'7. Consumption'!BB69-(F242+'8. SOH &amp; Pipeline'!H179-'7. Consumption'!J69+MIN(0,(SUM('7. Consumption'!$G69:I69)-'8. SOH &amp; Pipeline'!H69))))))</f>
        <v>0</v>
      </c>
      <c r="H69" s="335">
        <f>(IF(H$8="Y",0,
MAX(0,'7. Consumption'!BC69-(G242+'8. SOH &amp; Pipeline'!I179-'7. Consumption'!K69+MIN(0,(SUM('7. Consumption'!$G69:J69)-'8. SOH &amp; Pipeline'!I69))))))</f>
        <v>0</v>
      </c>
      <c r="I69" s="335">
        <f>(IF(I$8="Y",0,
MAX(0,'7. Consumption'!BD69-(H242+'8. SOH &amp; Pipeline'!J179-'7. Consumption'!L69+MIN(0,(SUM('7. Consumption'!$G69:K69)-'8. SOH &amp; Pipeline'!J69))))))</f>
        <v>0</v>
      </c>
      <c r="J69" s="335">
        <f>(IF(J$8="Y",0,
MAX(0,'7. Consumption'!BE69-(I242+'8. SOH &amp; Pipeline'!K179-'7. Consumption'!M69+MIN(0,(SUM('7. Consumption'!$G69:L69)-'8. SOH &amp; Pipeline'!K69))))))</f>
        <v>0</v>
      </c>
      <c r="K69" s="335">
        <f>(IF(K$8="Y",0,
MAX(0,'7. Consumption'!BF69-(J242+'8. SOH &amp; Pipeline'!L179-'7. Consumption'!N69+MIN(0,(SUM('7. Consumption'!$G69:M69)-'8. SOH &amp; Pipeline'!L69))))))</f>
        <v>0</v>
      </c>
      <c r="L69" s="335">
        <f>(IF(L$8="Y",0,
MAX(0,'7. Consumption'!BG69-(K242+'8. SOH &amp; Pipeline'!M179-'7. Consumption'!O69+MIN(0,(SUM('7. Consumption'!$G69:N69)-'8. SOH &amp; Pipeline'!M69))))))</f>
        <v>0</v>
      </c>
      <c r="M69" s="335">
        <f>(IF(M$8="Y",0,
MAX(0,'7. Consumption'!BH69-(L242+'8. SOH &amp; Pipeline'!N179-'7. Consumption'!P69+MIN(0,(SUM('7. Consumption'!$G69:O69)-'8. SOH &amp; Pipeline'!N69))))))</f>
        <v>0</v>
      </c>
      <c r="N69" s="335">
        <f>(IF(N$8="Y",0,
MAX(0,'7. Consumption'!BI69-(M242+'8. SOH &amp; Pipeline'!O179-'7. Consumption'!Q69+MIN(0,(SUM('7. Consumption'!$G69:P69)-'8. SOH &amp; Pipeline'!O69))))))</f>
        <v>0</v>
      </c>
      <c r="O69" s="335">
        <f>(IF(O$8="Y",0,
MAX(0,'7. Consumption'!BJ69-(N242+'8. SOH &amp; Pipeline'!P179-'7. Consumption'!R69+MIN(0,(SUM('7. Consumption'!$G69:Q69)-'8. SOH &amp; Pipeline'!P69))))))</f>
        <v>0</v>
      </c>
      <c r="P69" s="335">
        <f>(IF(P$8="Y",0,
MAX(0,'7. Consumption'!BK69-(O242+'8. SOH &amp; Pipeline'!Q179-'7. Consumption'!S69+MIN(0,(SUM('7. Consumption'!$G69:R69)-'8. SOH &amp; Pipeline'!Q69))))))</f>
        <v>0</v>
      </c>
      <c r="Q69" s="335">
        <f>(IF(Q$8="Y",0,
MAX(0,'7. Consumption'!BL69-(P242+'8. SOH &amp; Pipeline'!R179-'7. Consumption'!T69+MIN(0,(SUM('7. Consumption'!$G69:S69)-'8. SOH &amp; Pipeline'!R69))))))</f>
        <v>0</v>
      </c>
      <c r="R69" s="335">
        <f>(IF(R$8="Y",0,
MAX(0,'7. Consumption'!BM69-(Q242+'8. SOH &amp; Pipeline'!S179-'7. Consumption'!U69+MIN(0,(SUM('7. Consumption'!$G69:T69)-'8. SOH &amp; Pipeline'!S69))))))</f>
        <v>0</v>
      </c>
      <c r="S69" s="335">
        <f>(IF(S$8="Y",0,
MAX(0,'7. Consumption'!BN69-(R242+'8. SOH &amp; Pipeline'!T179-'7. Consumption'!V69+MIN(0,(SUM('7. Consumption'!$G69:U69)-'8. SOH &amp; Pipeline'!T69))))))</f>
        <v>0</v>
      </c>
      <c r="T69" s="335">
        <f>(IF(T$8="Y",0,
MAX(0,'7. Consumption'!BO69-(S242+'8. SOH &amp; Pipeline'!U179-'7. Consumption'!W69+MIN(0,(SUM('7. Consumption'!$G69:V69)-'8. SOH &amp; Pipeline'!U69))))))</f>
        <v>0</v>
      </c>
      <c r="U69" s="335">
        <f>(IF(U$8="Y",0,
MAX(0,'7. Consumption'!BP69-(T242+'8. SOH &amp; Pipeline'!V179-'7. Consumption'!X69+MIN(0,(SUM('7. Consumption'!$G69:W69)-'8. SOH &amp; Pipeline'!V69))))))</f>
        <v>0</v>
      </c>
      <c r="V69" s="335">
        <f>(IF(V$8="Y",0,
MAX(0,'7. Consumption'!BQ69-(U242+'8. SOH &amp; Pipeline'!W179-'7. Consumption'!Y69+MIN(0,(SUM('7. Consumption'!$G69:X69)-'8. SOH &amp; Pipeline'!W69))))))</f>
        <v>0</v>
      </c>
      <c r="W69" s="335">
        <f>(IF(W$8="Y",0,
MAX(0,'7. Consumption'!BR69-(V242+'8. SOH &amp; Pipeline'!X179-'7. Consumption'!Z69+MIN(0,(SUM('7. Consumption'!$G69:Y69)-'8. SOH &amp; Pipeline'!X69))))))</f>
        <v>0</v>
      </c>
      <c r="X69" s="335">
        <f>(IF(X$8="Y",0,
MAX(0,'7. Consumption'!BS69-(W242+'8. SOH &amp; Pipeline'!Y179-'7. Consumption'!AA69+MIN(0,(SUM('7. Consumption'!$G69:Z69)-'8. SOH &amp; Pipeline'!Y69))))))</f>
        <v>0</v>
      </c>
      <c r="Y69" s="335">
        <f>(IF(Y$8="Y",0,
MAX(0,'7. Consumption'!BT69-(X242+'8. SOH &amp; Pipeline'!Z179-'7. Consumption'!AB69+MIN(0,(SUM('7. Consumption'!$G69:AA69)-'8. SOH &amp; Pipeline'!Z69))))))</f>
        <v>0</v>
      </c>
      <c r="Z69" s="335">
        <f>(IF(Z$8="Y",0,
MAX(0,'7. Consumption'!BU69-(Y242+'8. SOH &amp; Pipeline'!AA179-'7. Consumption'!AC69+MIN(0,(SUM('7. Consumption'!$G69:AB69)-'8. SOH &amp; Pipeline'!AA69))))))</f>
        <v>0</v>
      </c>
      <c r="AA69" s="335">
        <f>(IF(AA$8="Y",0,
MAX(0,'7. Consumption'!BV69-(Z242+'8. SOH &amp; Pipeline'!AB179-'7. Consumption'!AD69+MIN(0,(SUM('7. Consumption'!$G69:AC69)-'8. SOH &amp; Pipeline'!AB69))))))</f>
        <v>0</v>
      </c>
      <c r="AB69" s="335">
        <f>(IF(AB$8="Y",0,
MAX(0,'7. Consumption'!BW69-(AA242+'8. SOH &amp; Pipeline'!AC179-'7. Consumption'!AE69+MIN(0,(SUM('7. Consumption'!$G69:AD69)-'8. SOH &amp; Pipeline'!AC69))))))</f>
        <v>0</v>
      </c>
      <c r="AC69" s="335">
        <f>(IF(AC$8="Y",0,
MAX(0,'7. Consumption'!BX69-(AB242+'8. SOH &amp; Pipeline'!AD179-'7. Consumption'!AF69+MIN(0,(SUM('7. Consumption'!$G69:AE69)-'8. SOH &amp; Pipeline'!AD69))))))</f>
        <v>0</v>
      </c>
      <c r="AD69" s="335">
        <f>(IF(AD$8="Y",0,
MAX(0,'7. Consumption'!BY69-(AC242+'8. SOH &amp; Pipeline'!AE179-'7. Consumption'!AG69+MIN(0,(SUM('7. Consumption'!$G69:AF69)-'8. SOH &amp; Pipeline'!AE69))))))</f>
        <v>0</v>
      </c>
      <c r="AE69" s="335">
        <f>(IF(AE$8="Y",0,
MAX(0,'7. Consumption'!BZ69-(AD242+'8. SOH &amp; Pipeline'!AF179-'7. Consumption'!AH69+MIN(0,(SUM('7. Consumption'!$G69:AG69)-'8. SOH &amp; Pipeline'!AF69))))))</f>
        <v>0</v>
      </c>
      <c r="AF69" s="335">
        <f>(IF(AF$8="Y",0,
MAX(0,'7. Consumption'!CA69-(AE242+'8. SOH &amp; Pipeline'!AG179-'7. Consumption'!AI69+MIN(0,(SUM('7. Consumption'!$G69:AH69)-'8. SOH &amp; Pipeline'!AG69))))))</f>
        <v>0</v>
      </c>
      <c r="AG69" s="335">
        <f>(IF(AG$8="Y",0,
MAX(0,'7. Consumption'!CB69-(AF242+'8. SOH &amp; Pipeline'!AH179-'7. Consumption'!AJ69+MIN(0,(SUM('7. Consumption'!$G69:AI69)-'8. SOH &amp; Pipeline'!AH69))))))</f>
        <v>0</v>
      </c>
      <c r="AH69" s="335">
        <f>(IF(AH$8="Y",0,
MAX(0,'7. Consumption'!CC69-(AG242+'8. SOH &amp; Pipeline'!AI179-'7. Consumption'!AK69+MIN(0,(SUM('7. Consumption'!$G69:AJ69)-'8. SOH &amp; Pipeline'!AI69))))))</f>
        <v>0</v>
      </c>
      <c r="AI69" s="335">
        <f>(IF(AI$8="Y",0,
MAX(0,'7. Consumption'!CD69-(AH242+'8. SOH &amp; Pipeline'!AJ179-'7. Consumption'!AL69+MIN(0,(SUM('7. Consumption'!$G69:AK69)-'8. SOH &amp; Pipeline'!AJ69))))))</f>
        <v>0</v>
      </c>
      <c r="AJ69" s="335">
        <f>(IF(AJ$8="Y",0,
MAX(0,'7. Consumption'!CE69-(AI242+'8. SOH &amp; Pipeline'!AK179-'7. Consumption'!AM69+MIN(0,(SUM('7. Consumption'!$G69:AL69)-'8. SOH &amp; Pipeline'!AK69))))))</f>
        <v>0</v>
      </c>
      <c r="AK69" s="335">
        <f>(IF(AK$8="Y",0,
MAX(0,'7. Consumption'!CF69-(AJ242+'8. SOH &amp; Pipeline'!AL179-'7. Consumption'!AN69+MIN(0,(SUM('7. Consumption'!$G69:AM69)-'8. SOH &amp; Pipeline'!AL69))))))</f>
        <v>0</v>
      </c>
      <c r="AL69" s="335">
        <f>(IF(AL$8="Y",0,
MAX(0,'7. Consumption'!CG69-(AK242+'8. SOH &amp; Pipeline'!AM179-'7. Consumption'!AO69+MIN(0,(SUM('7. Consumption'!$G69:AN69)-'8. SOH &amp; Pipeline'!AM69))))))</f>
        <v>0</v>
      </c>
      <c r="AM69" s="335">
        <f>(IF(AM$8="Y",0,
MAX(0,'7. Consumption'!CH69-(AL242+'8. SOH &amp; Pipeline'!AN179-'7. Consumption'!AP69+MIN(0,(SUM('7. Consumption'!$G69:AO69)-'8. SOH &amp; Pipeline'!AN69))))))</f>
        <v>0</v>
      </c>
      <c r="AN69" s="335">
        <f>(IF(AN$8="Y",0,
MAX(0,'7. Consumption'!CI69-(AM242+'8. SOH &amp; Pipeline'!AO179-'7. Consumption'!AQ69+MIN(0,(SUM('7. Consumption'!$G69:AP69)-'8. SOH &amp; Pipeline'!AO69))))))</f>
        <v>0</v>
      </c>
    </row>
    <row r="70" spans="2:40" ht="15" hidden="1" outlineLevel="1" x14ac:dyDescent="0.25">
      <c r="B70" s="257"/>
      <c r="C70" s="257" t="str">
        <f>'7. Consumption'!C70</f>
        <v/>
      </c>
      <c r="E70" s="335">
        <f>(IF(E$8="Y",0,
MAX(0,'7. Consumption'!AZ70-(D243+'8. SOH &amp; Pipeline'!F180-'7. Consumption'!H70+MIN(0,(SUM('7. Consumption'!$G70:G70)-'8. SOH &amp; Pipeline'!F70))))))</f>
        <v>0</v>
      </c>
      <c r="F70" s="335">
        <f>(IF(F$8="Y",0,
MAX(0,'7. Consumption'!BA70-(E243+'8. SOH &amp; Pipeline'!G180-'7. Consumption'!I70+MIN(0,(SUM('7. Consumption'!$G70:H70)-'8. SOH &amp; Pipeline'!G70))))))</f>
        <v>0</v>
      </c>
      <c r="G70" s="335">
        <f>(IF(G$8="Y",0,
MAX(0,'7. Consumption'!BB70-(F243+'8. SOH &amp; Pipeline'!H180-'7. Consumption'!J70+MIN(0,(SUM('7. Consumption'!$G70:I70)-'8. SOH &amp; Pipeline'!H70))))))</f>
        <v>0</v>
      </c>
      <c r="H70" s="335">
        <f>(IF(H$8="Y",0,
MAX(0,'7. Consumption'!BC70-(G243+'8. SOH &amp; Pipeline'!I180-'7. Consumption'!K70+MIN(0,(SUM('7. Consumption'!$G70:J70)-'8. SOH &amp; Pipeline'!I70))))))</f>
        <v>0</v>
      </c>
      <c r="I70" s="335">
        <f>(IF(I$8="Y",0,
MAX(0,'7. Consumption'!BD70-(H243+'8. SOH &amp; Pipeline'!J180-'7. Consumption'!L70+MIN(0,(SUM('7. Consumption'!$G70:K70)-'8. SOH &amp; Pipeline'!J70))))))</f>
        <v>0</v>
      </c>
      <c r="J70" s="335">
        <f>(IF(J$8="Y",0,
MAX(0,'7. Consumption'!BE70-(I243+'8. SOH &amp; Pipeline'!K180-'7. Consumption'!M70+MIN(0,(SUM('7. Consumption'!$G70:L70)-'8. SOH &amp; Pipeline'!K70))))))</f>
        <v>0</v>
      </c>
      <c r="K70" s="335">
        <f>(IF(K$8="Y",0,
MAX(0,'7. Consumption'!BF70-(J243+'8. SOH &amp; Pipeline'!L180-'7. Consumption'!N70+MIN(0,(SUM('7. Consumption'!$G70:M70)-'8. SOH &amp; Pipeline'!L70))))))</f>
        <v>0</v>
      </c>
      <c r="L70" s="335">
        <f>(IF(L$8="Y",0,
MAX(0,'7. Consumption'!BG70-(K243+'8. SOH &amp; Pipeline'!M180-'7. Consumption'!O70+MIN(0,(SUM('7. Consumption'!$G70:N70)-'8. SOH &amp; Pipeline'!M70))))))</f>
        <v>0</v>
      </c>
      <c r="M70" s="335">
        <f>(IF(M$8="Y",0,
MAX(0,'7. Consumption'!BH70-(L243+'8. SOH &amp; Pipeline'!N180-'7. Consumption'!P70+MIN(0,(SUM('7. Consumption'!$G70:O70)-'8. SOH &amp; Pipeline'!N70))))))</f>
        <v>0</v>
      </c>
      <c r="N70" s="335">
        <f>(IF(N$8="Y",0,
MAX(0,'7. Consumption'!BI70-(M243+'8. SOH &amp; Pipeline'!O180-'7. Consumption'!Q70+MIN(0,(SUM('7. Consumption'!$G70:P70)-'8. SOH &amp; Pipeline'!O70))))))</f>
        <v>0</v>
      </c>
      <c r="O70" s="335">
        <f>(IF(O$8="Y",0,
MAX(0,'7. Consumption'!BJ70-(N243+'8. SOH &amp; Pipeline'!P180-'7. Consumption'!R70+MIN(0,(SUM('7. Consumption'!$G70:Q70)-'8. SOH &amp; Pipeline'!P70))))))</f>
        <v>0</v>
      </c>
      <c r="P70" s="335">
        <f>(IF(P$8="Y",0,
MAX(0,'7. Consumption'!BK70-(O243+'8. SOH &amp; Pipeline'!Q180-'7. Consumption'!S70+MIN(0,(SUM('7. Consumption'!$G70:R70)-'8. SOH &amp; Pipeline'!Q70))))))</f>
        <v>0</v>
      </c>
      <c r="Q70" s="335">
        <f>(IF(Q$8="Y",0,
MAX(0,'7. Consumption'!BL70-(P243+'8. SOH &amp; Pipeline'!R180-'7. Consumption'!T70+MIN(0,(SUM('7. Consumption'!$G70:S70)-'8. SOH &amp; Pipeline'!R70))))))</f>
        <v>0</v>
      </c>
      <c r="R70" s="335">
        <f>(IF(R$8="Y",0,
MAX(0,'7. Consumption'!BM70-(Q243+'8. SOH &amp; Pipeline'!S180-'7. Consumption'!U70+MIN(0,(SUM('7. Consumption'!$G70:T70)-'8. SOH &amp; Pipeline'!S70))))))</f>
        <v>0</v>
      </c>
      <c r="S70" s="335">
        <f>(IF(S$8="Y",0,
MAX(0,'7. Consumption'!BN70-(R243+'8. SOH &amp; Pipeline'!T180-'7. Consumption'!V70+MIN(0,(SUM('7. Consumption'!$G70:U70)-'8. SOH &amp; Pipeline'!T70))))))</f>
        <v>0</v>
      </c>
      <c r="T70" s="335">
        <f>(IF(T$8="Y",0,
MAX(0,'7. Consumption'!BO70-(S243+'8. SOH &amp; Pipeline'!U180-'7. Consumption'!W70+MIN(0,(SUM('7. Consumption'!$G70:V70)-'8. SOH &amp; Pipeline'!U70))))))</f>
        <v>0</v>
      </c>
      <c r="U70" s="335">
        <f>(IF(U$8="Y",0,
MAX(0,'7. Consumption'!BP70-(T243+'8. SOH &amp; Pipeline'!V180-'7. Consumption'!X70+MIN(0,(SUM('7. Consumption'!$G70:W70)-'8. SOH &amp; Pipeline'!V70))))))</f>
        <v>0</v>
      </c>
      <c r="V70" s="335">
        <f>(IF(V$8="Y",0,
MAX(0,'7. Consumption'!BQ70-(U243+'8. SOH &amp; Pipeline'!W180-'7. Consumption'!Y70+MIN(0,(SUM('7. Consumption'!$G70:X70)-'8. SOH &amp; Pipeline'!W70))))))</f>
        <v>0</v>
      </c>
      <c r="W70" s="335">
        <f>(IF(W$8="Y",0,
MAX(0,'7. Consumption'!BR70-(V243+'8. SOH &amp; Pipeline'!X180-'7. Consumption'!Z70+MIN(0,(SUM('7. Consumption'!$G70:Y70)-'8. SOH &amp; Pipeline'!X70))))))</f>
        <v>0</v>
      </c>
      <c r="X70" s="335">
        <f>(IF(X$8="Y",0,
MAX(0,'7. Consumption'!BS70-(W243+'8. SOH &amp; Pipeline'!Y180-'7. Consumption'!AA70+MIN(0,(SUM('7. Consumption'!$G70:Z70)-'8. SOH &amp; Pipeline'!Y70))))))</f>
        <v>0</v>
      </c>
      <c r="Y70" s="335">
        <f>(IF(Y$8="Y",0,
MAX(0,'7. Consumption'!BT70-(X243+'8. SOH &amp; Pipeline'!Z180-'7. Consumption'!AB70+MIN(0,(SUM('7. Consumption'!$G70:AA70)-'8. SOH &amp; Pipeline'!Z70))))))</f>
        <v>0</v>
      </c>
      <c r="Z70" s="335">
        <f>(IF(Z$8="Y",0,
MAX(0,'7. Consumption'!BU70-(Y243+'8. SOH &amp; Pipeline'!AA180-'7. Consumption'!AC70+MIN(0,(SUM('7. Consumption'!$G70:AB70)-'8. SOH &amp; Pipeline'!AA70))))))</f>
        <v>0</v>
      </c>
      <c r="AA70" s="335">
        <f>(IF(AA$8="Y",0,
MAX(0,'7. Consumption'!BV70-(Z243+'8. SOH &amp; Pipeline'!AB180-'7. Consumption'!AD70+MIN(0,(SUM('7. Consumption'!$G70:AC70)-'8. SOH &amp; Pipeline'!AB70))))))</f>
        <v>0</v>
      </c>
      <c r="AB70" s="335">
        <f>(IF(AB$8="Y",0,
MAX(0,'7. Consumption'!BW70-(AA243+'8. SOH &amp; Pipeline'!AC180-'7. Consumption'!AE70+MIN(0,(SUM('7. Consumption'!$G70:AD70)-'8. SOH &amp; Pipeline'!AC70))))))</f>
        <v>0</v>
      </c>
      <c r="AC70" s="335">
        <f>(IF(AC$8="Y",0,
MAX(0,'7. Consumption'!BX70-(AB243+'8. SOH &amp; Pipeline'!AD180-'7. Consumption'!AF70+MIN(0,(SUM('7. Consumption'!$G70:AE70)-'8. SOH &amp; Pipeline'!AD70))))))</f>
        <v>0</v>
      </c>
      <c r="AD70" s="335">
        <f>(IF(AD$8="Y",0,
MAX(0,'7. Consumption'!BY70-(AC243+'8. SOH &amp; Pipeline'!AE180-'7. Consumption'!AG70+MIN(0,(SUM('7. Consumption'!$G70:AF70)-'8. SOH &amp; Pipeline'!AE70))))))</f>
        <v>0</v>
      </c>
      <c r="AE70" s="335">
        <f>(IF(AE$8="Y",0,
MAX(0,'7. Consumption'!BZ70-(AD243+'8. SOH &amp; Pipeline'!AF180-'7. Consumption'!AH70+MIN(0,(SUM('7. Consumption'!$G70:AG70)-'8. SOH &amp; Pipeline'!AF70))))))</f>
        <v>0</v>
      </c>
      <c r="AF70" s="335">
        <f>(IF(AF$8="Y",0,
MAX(0,'7. Consumption'!CA70-(AE243+'8. SOH &amp; Pipeline'!AG180-'7. Consumption'!AI70+MIN(0,(SUM('7. Consumption'!$G70:AH70)-'8. SOH &amp; Pipeline'!AG70))))))</f>
        <v>0</v>
      </c>
      <c r="AG70" s="335">
        <f>(IF(AG$8="Y",0,
MAX(0,'7. Consumption'!CB70-(AF243+'8. SOH &amp; Pipeline'!AH180-'7. Consumption'!AJ70+MIN(0,(SUM('7. Consumption'!$G70:AI70)-'8. SOH &amp; Pipeline'!AH70))))))</f>
        <v>0</v>
      </c>
      <c r="AH70" s="335">
        <f>(IF(AH$8="Y",0,
MAX(0,'7. Consumption'!CC70-(AG243+'8. SOH &amp; Pipeline'!AI180-'7. Consumption'!AK70+MIN(0,(SUM('7. Consumption'!$G70:AJ70)-'8. SOH &amp; Pipeline'!AI70))))))</f>
        <v>0</v>
      </c>
      <c r="AI70" s="335">
        <f>(IF(AI$8="Y",0,
MAX(0,'7. Consumption'!CD70-(AH243+'8. SOH &amp; Pipeline'!AJ180-'7. Consumption'!AL70+MIN(0,(SUM('7. Consumption'!$G70:AK70)-'8. SOH &amp; Pipeline'!AJ70))))))</f>
        <v>0</v>
      </c>
      <c r="AJ70" s="335">
        <f>(IF(AJ$8="Y",0,
MAX(0,'7. Consumption'!CE70-(AI243+'8. SOH &amp; Pipeline'!AK180-'7. Consumption'!AM70+MIN(0,(SUM('7. Consumption'!$G70:AL70)-'8. SOH &amp; Pipeline'!AK70))))))</f>
        <v>0</v>
      </c>
      <c r="AK70" s="335">
        <f>(IF(AK$8="Y",0,
MAX(0,'7. Consumption'!CF70-(AJ243+'8. SOH &amp; Pipeline'!AL180-'7. Consumption'!AN70+MIN(0,(SUM('7. Consumption'!$G70:AM70)-'8. SOH &amp; Pipeline'!AL70))))))</f>
        <v>0</v>
      </c>
      <c r="AL70" s="335">
        <f>(IF(AL$8="Y",0,
MAX(0,'7. Consumption'!CG70-(AK243+'8. SOH &amp; Pipeline'!AM180-'7. Consumption'!AO70+MIN(0,(SUM('7. Consumption'!$G70:AN70)-'8. SOH &amp; Pipeline'!AM70))))))</f>
        <v>0</v>
      </c>
      <c r="AM70" s="335">
        <f>(IF(AM$8="Y",0,
MAX(0,'7. Consumption'!CH70-(AL243+'8. SOH &amp; Pipeline'!AN180-'7. Consumption'!AP70+MIN(0,(SUM('7. Consumption'!$G70:AO70)-'8. SOH &amp; Pipeline'!AN70))))))</f>
        <v>0</v>
      </c>
      <c r="AN70" s="335">
        <f>(IF(AN$8="Y",0,
MAX(0,'7. Consumption'!CI70-(AM243+'8. SOH &amp; Pipeline'!AO180-'7. Consumption'!AQ70+MIN(0,(SUM('7. Consumption'!$G70:AP70)-'8. SOH &amp; Pipeline'!AO70))))))</f>
        <v>0</v>
      </c>
    </row>
    <row r="71" spans="2:40" ht="15" hidden="1" outlineLevel="1" x14ac:dyDescent="0.25">
      <c r="B71" s="257"/>
      <c r="C71" s="257" t="str">
        <f>'7. Consumption'!C71</f>
        <v/>
      </c>
      <c r="E71" s="335">
        <f>(IF(E$8="Y",0,
MAX(0,'7. Consumption'!AZ71-(D244+'8. SOH &amp; Pipeline'!F181-'7. Consumption'!H71+MIN(0,(SUM('7. Consumption'!$G71:G71)-'8. SOH &amp; Pipeline'!F71))))))</f>
        <v>0</v>
      </c>
      <c r="F71" s="335">
        <f>(IF(F$8="Y",0,
MAX(0,'7. Consumption'!BA71-(E244+'8. SOH &amp; Pipeline'!G181-'7. Consumption'!I71+MIN(0,(SUM('7. Consumption'!$G71:H71)-'8. SOH &amp; Pipeline'!G71))))))</f>
        <v>0</v>
      </c>
      <c r="G71" s="335">
        <f>(IF(G$8="Y",0,
MAX(0,'7. Consumption'!BB71-(F244+'8. SOH &amp; Pipeline'!H181-'7. Consumption'!J71+MIN(0,(SUM('7. Consumption'!$G71:I71)-'8. SOH &amp; Pipeline'!H71))))))</f>
        <v>0</v>
      </c>
      <c r="H71" s="335">
        <f>(IF(H$8="Y",0,
MAX(0,'7. Consumption'!BC71-(G244+'8. SOH &amp; Pipeline'!I181-'7. Consumption'!K71+MIN(0,(SUM('7. Consumption'!$G71:J71)-'8. SOH &amp; Pipeline'!I71))))))</f>
        <v>0</v>
      </c>
      <c r="I71" s="335">
        <f>(IF(I$8="Y",0,
MAX(0,'7. Consumption'!BD71-(H244+'8. SOH &amp; Pipeline'!J181-'7. Consumption'!L71+MIN(0,(SUM('7. Consumption'!$G71:K71)-'8. SOH &amp; Pipeline'!J71))))))</f>
        <v>0</v>
      </c>
      <c r="J71" s="335">
        <f>(IF(J$8="Y",0,
MAX(0,'7. Consumption'!BE71-(I244+'8. SOH &amp; Pipeline'!K181-'7. Consumption'!M71+MIN(0,(SUM('7. Consumption'!$G71:L71)-'8. SOH &amp; Pipeline'!K71))))))</f>
        <v>0</v>
      </c>
      <c r="K71" s="335">
        <f>(IF(K$8="Y",0,
MAX(0,'7. Consumption'!BF71-(J244+'8. SOH &amp; Pipeline'!L181-'7. Consumption'!N71+MIN(0,(SUM('7. Consumption'!$G71:M71)-'8. SOH &amp; Pipeline'!L71))))))</f>
        <v>0</v>
      </c>
      <c r="L71" s="335">
        <f>(IF(L$8="Y",0,
MAX(0,'7. Consumption'!BG71-(K244+'8. SOH &amp; Pipeline'!M181-'7. Consumption'!O71+MIN(0,(SUM('7. Consumption'!$G71:N71)-'8. SOH &amp; Pipeline'!M71))))))</f>
        <v>0</v>
      </c>
      <c r="M71" s="335">
        <f>(IF(M$8="Y",0,
MAX(0,'7. Consumption'!BH71-(L244+'8. SOH &amp; Pipeline'!N181-'7. Consumption'!P71+MIN(0,(SUM('7. Consumption'!$G71:O71)-'8. SOH &amp; Pipeline'!N71))))))</f>
        <v>0</v>
      </c>
      <c r="N71" s="335">
        <f>(IF(N$8="Y",0,
MAX(0,'7. Consumption'!BI71-(M244+'8. SOH &amp; Pipeline'!O181-'7. Consumption'!Q71+MIN(0,(SUM('7. Consumption'!$G71:P71)-'8. SOH &amp; Pipeline'!O71))))))</f>
        <v>0</v>
      </c>
      <c r="O71" s="335">
        <f>(IF(O$8="Y",0,
MAX(0,'7. Consumption'!BJ71-(N244+'8. SOH &amp; Pipeline'!P181-'7. Consumption'!R71+MIN(0,(SUM('7. Consumption'!$G71:Q71)-'8. SOH &amp; Pipeline'!P71))))))</f>
        <v>0</v>
      </c>
      <c r="P71" s="335">
        <f>(IF(P$8="Y",0,
MAX(0,'7. Consumption'!BK71-(O244+'8. SOH &amp; Pipeline'!Q181-'7. Consumption'!S71+MIN(0,(SUM('7. Consumption'!$G71:R71)-'8. SOH &amp; Pipeline'!Q71))))))</f>
        <v>0</v>
      </c>
      <c r="Q71" s="335">
        <f>(IF(Q$8="Y",0,
MAX(0,'7. Consumption'!BL71-(P244+'8. SOH &amp; Pipeline'!R181-'7. Consumption'!T71+MIN(0,(SUM('7. Consumption'!$G71:S71)-'8. SOH &amp; Pipeline'!R71))))))</f>
        <v>0</v>
      </c>
      <c r="R71" s="335">
        <f>(IF(R$8="Y",0,
MAX(0,'7. Consumption'!BM71-(Q244+'8. SOH &amp; Pipeline'!S181-'7. Consumption'!U71+MIN(0,(SUM('7. Consumption'!$G71:T71)-'8. SOH &amp; Pipeline'!S71))))))</f>
        <v>0</v>
      </c>
      <c r="S71" s="335">
        <f>(IF(S$8="Y",0,
MAX(0,'7. Consumption'!BN71-(R244+'8. SOH &amp; Pipeline'!T181-'7. Consumption'!V71+MIN(0,(SUM('7. Consumption'!$G71:U71)-'8. SOH &amp; Pipeline'!T71))))))</f>
        <v>0</v>
      </c>
      <c r="T71" s="335">
        <f>(IF(T$8="Y",0,
MAX(0,'7. Consumption'!BO71-(S244+'8. SOH &amp; Pipeline'!U181-'7. Consumption'!W71+MIN(0,(SUM('7. Consumption'!$G71:V71)-'8. SOH &amp; Pipeline'!U71))))))</f>
        <v>0</v>
      </c>
      <c r="U71" s="335">
        <f>(IF(U$8="Y",0,
MAX(0,'7. Consumption'!BP71-(T244+'8. SOH &amp; Pipeline'!V181-'7. Consumption'!X71+MIN(0,(SUM('7. Consumption'!$G71:W71)-'8. SOH &amp; Pipeline'!V71))))))</f>
        <v>0</v>
      </c>
      <c r="V71" s="335">
        <f>(IF(V$8="Y",0,
MAX(0,'7. Consumption'!BQ71-(U244+'8. SOH &amp; Pipeline'!W181-'7. Consumption'!Y71+MIN(0,(SUM('7. Consumption'!$G71:X71)-'8. SOH &amp; Pipeline'!W71))))))</f>
        <v>0</v>
      </c>
      <c r="W71" s="335">
        <f>(IF(W$8="Y",0,
MAX(0,'7. Consumption'!BR71-(V244+'8. SOH &amp; Pipeline'!X181-'7. Consumption'!Z71+MIN(0,(SUM('7. Consumption'!$G71:Y71)-'8. SOH &amp; Pipeline'!X71))))))</f>
        <v>0</v>
      </c>
      <c r="X71" s="335">
        <f>(IF(X$8="Y",0,
MAX(0,'7. Consumption'!BS71-(W244+'8. SOH &amp; Pipeline'!Y181-'7. Consumption'!AA71+MIN(0,(SUM('7. Consumption'!$G71:Z71)-'8. SOH &amp; Pipeline'!Y71))))))</f>
        <v>0</v>
      </c>
      <c r="Y71" s="335">
        <f>(IF(Y$8="Y",0,
MAX(0,'7. Consumption'!BT71-(X244+'8. SOH &amp; Pipeline'!Z181-'7. Consumption'!AB71+MIN(0,(SUM('7. Consumption'!$G71:AA71)-'8. SOH &amp; Pipeline'!Z71))))))</f>
        <v>0</v>
      </c>
      <c r="Z71" s="335">
        <f>(IF(Z$8="Y",0,
MAX(0,'7. Consumption'!BU71-(Y244+'8. SOH &amp; Pipeline'!AA181-'7. Consumption'!AC71+MIN(0,(SUM('7. Consumption'!$G71:AB71)-'8. SOH &amp; Pipeline'!AA71))))))</f>
        <v>0</v>
      </c>
      <c r="AA71" s="335">
        <f>(IF(AA$8="Y",0,
MAX(0,'7. Consumption'!BV71-(Z244+'8. SOH &amp; Pipeline'!AB181-'7. Consumption'!AD71+MIN(0,(SUM('7. Consumption'!$G71:AC71)-'8. SOH &amp; Pipeline'!AB71))))))</f>
        <v>0</v>
      </c>
      <c r="AB71" s="335">
        <f>(IF(AB$8="Y",0,
MAX(0,'7. Consumption'!BW71-(AA244+'8. SOH &amp; Pipeline'!AC181-'7. Consumption'!AE71+MIN(0,(SUM('7. Consumption'!$G71:AD71)-'8. SOH &amp; Pipeline'!AC71))))))</f>
        <v>0</v>
      </c>
      <c r="AC71" s="335">
        <f>(IF(AC$8="Y",0,
MAX(0,'7. Consumption'!BX71-(AB244+'8. SOH &amp; Pipeline'!AD181-'7. Consumption'!AF71+MIN(0,(SUM('7. Consumption'!$G71:AE71)-'8. SOH &amp; Pipeline'!AD71))))))</f>
        <v>0</v>
      </c>
      <c r="AD71" s="335">
        <f>(IF(AD$8="Y",0,
MAX(0,'7. Consumption'!BY71-(AC244+'8. SOH &amp; Pipeline'!AE181-'7. Consumption'!AG71+MIN(0,(SUM('7. Consumption'!$G71:AF71)-'8. SOH &amp; Pipeline'!AE71))))))</f>
        <v>0</v>
      </c>
      <c r="AE71" s="335">
        <f>(IF(AE$8="Y",0,
MAX(0,'7. Consumption'!BZ71-(AD244+'8. SOH &amp; Pipeline'!AF181-'7. Consumption'!AH71+MIN(0,(SUM('7. Consumption'!$G71:AG71)-'8. SOH &amp; Pipeline'!AF71))))))</f>
        <v>0</v>
      </c>
      <c r="AF71" s="335">
        <f>(IF(AF$8="Y",0,
MAX(0,'7. Consumption'!CA71-(AE244+'8. SOH &amp; Pipeline'!AG181-'7. Consumption'!AI71+MIN(0,(SUM('7. Consumption'!$G71:AH71)-'8. SOH &amp; Pipeline'!AG71))))))</f>
        <v>0</v>
      </c>
      <c r="AG71" s="335">
        <f>(IF(AG$8="Y",0,
MAX(0,'7. Consumption'!CB71-(AF244+'8. SOH &amp; Pipeline'!AH181-'7. Consumption'!AJ71+MIN(0,(SUM('7. Consumption'!$G71:AI71)-'8. SOH &amp; Pipeline'!AH71))))))</f>
        <v>0</v>
      </c>
      <c r="AH71" s="335">
        <f>(IF(AH$8="Y",0,
MAX(0,'7. Consumption'!CC71-(AG244+'8. SOH &amp; Pipeline'!AI181-'7. Consumption'!AK71+MIN(0,(SUM('7. Consumption'!$G71:AJ71)-'8. SOH &amp; Pipeline'!AI71))))))</f>
        <v>0</v>
      </c>
      <c r="AI71" s="335">
        <f>(IF(AI$8="Y",0,
MAX(0,'7. Consumption'!CD71-(AH244+'8. SOH &amp; Pipeline'!AJ181-'7. Consumption'!AL71+MIN(0,(SUM('7. Consumption'!$G71:AK71)-'8. SOH &amp; Pipeline'!AJ71))))))</f>
        <v>0</v>
      </c>
      <c r="AJ71" s="335">
        <f>(IF(AJ$8="Y",0,
MAX(0,'7. Consumption'!CE71-(AI244+'8. SOH &amp; Pipeline'!AK181-'7. Consumption'!AM71+MIN(0,(SUM('7. Consumption'!$G71:AL71)-'8. SOH &amp; Pipeline'!AK71))))))</f>
        <v>0</v>
      </c>
      <c r="AK71" s="335">
        <f>(IF(AK$8="Y",0,
MAX(0,'7. Consumption'!CF71-(AJ244+'8. SOH &amp; Pipeline'!AL181-'7. Consumption'!AN71+MIN(0,(SUM('7. Consumption'!$G71:AM71)-'8. SOH &amp; Pipeline'!AL71))))))</f>
        <v>0</v>
      </c>
      <c r="AL71" s="335">
        <f>(IF(AL$8="Y",0,
MAX(0,'7. Consumption'!CG71-(AK244+'8. SOH &amp; Pipeline'!AM181-'7. Consumption'!AO71+MIN(0,(SUM('7. Consumption'!$G71:AN71)-'8. SOH &amp; Pipeline'!AM71))))))</f>
        <v>0</v>
      </c>
      <c r="AM71" s="335">
        <f>(IF(AM$8="Y",0,
MAX(0,'7. Consumption'!CH71-(AL244+'8. SOH &amp; Pipeline'!AN181-'7. Consumption'!AP71+MIN(0,(SUM('7. Consumption'!$G71:AO71)-'8. SOH &amp; Pipeline'!AN71))))))</f>
        <v>0</v>
      </c>
      <c r="AN71" s="335">
        <f>(IF(AN$8="Y",0,
MAX(0,'7. Consumption'!CI71-(AM244+'8. SOH &amp; Pipeline'!AO181-'7. Consumption'!AQ71+MIN(0,(SUM('7. Consumption'!$G71:AP71)-'8. SOH &amp; Pipeline'!AO71))))))</f>
        <v>0</v>
      </c>
    </row>
    <row r="72" spans="2:40" ht="15" hidden="1" outlineLevel="1" x14ac:dyDescent="0.25">
      <c r="B72" s="257"/>
      <c r="C72" s="257" t="str">
        <f>'7. Consumption'!C72</f>
        <v/>
      </c>
      <c r="E72" s="335">
        <f>(IF(E$8="Y",0,
MAX(0,'7. Consumption'!AZ72-(D245+'8. SOH &amp; Pipeline'!F182-'7. Consumption'!H72+MIN(0,(SUM('7. Consumption'!$G72:G72)-'8. SOH &amp; Pipeline'!F72))))))</f>
        <v>0</v>
      </c>
      <c r="F72" s="335">
        <f>(IF(F$8="Y",0,
MAX(0,'7. Consumption'!BA72-(E245+'8. SOH &amp; Pipeline'!G182-'7. Consumption'!I72+MIN(0,(SUM('7. Consumption'!$G72:H72)-'8. SOH &amp; Pipeline'!G72))))))</f>
        <v>0</v>
      </c>
      <c r="G72" s="335">
        <f>(IF(G$8="Y",0,
MAX(0,'7. Consumption'!BB72-(F245+'8. SOH &amp; Pipeline'!H182-'7. Consumption'!J72+MIN(0,(SUM('7. Consumption'!$G72:I72)-'8. SOH &amp; Pipeline'!H72))))))</f>
        <v>0</v>
      </c>
      <c r="H72" s="335">
        <f>(IF(H$8="Y",0,
MAX(0,'7. Consumption'!BC72-(G245+'8. SOH &amp; Pipeline'!I182-'7. Consumption'!K72+MIN(0,(SUM('7. Consumption'!$G72:J72)-'8. SOH &amp; Pipeline'!I72))))))</f>
        <v>0</v>
      </c>
      <c r="I72" s="335">
        <f>(IF(I$8="Y",0,
MAX(0,'7. Consumption'!BD72-(H245+'8. SOH &amp; Pipeline'!J182-'7. Consumption'!L72+MIN(0,(SUM('7. Consumption'!$G72:K72)-'8. SOH &amp; Pipeline'!J72))))))</f>
        <v>0</v>
      </c>
      <c r="J72" s="335">
        <f>(IF(J$8="Y",0,
MAX(0,'7. Consumption'!BE72-(I245+'8. SOH &amp; Pipeline'!K182-'7. Consumption'!M72+MIN(0,(SUM('7. Consumption'!$G72:L72)-'8. SOH &amp; Pipeline'!K72))))))</f>
        <v>0</v>
      </c>
      <c r="K72" s="335">
        <f>(IF(K$8="Y",0,
MAX(0,'7. Consumption'!BF72-(J245+'8. SOH &amp; Pipeline'!L182-'7. Consumption'!N72+MIN(0,(SUM('7. Consumption'!$G72:M72)-'8. SOH &amp; Pipeline'!L72))))))</f>
        <v>0</v>
      </c>
      <c r="L72" s="335">
        <f>(IF(L$8="Y",0,
MAX(0,'7. Consumption'!BG72-(K245+'8. SOH &amp; Pipeline'!M182-'7. Consumption'!O72+MIN(0,(SUM('7. Consumption'!$G72:N72)-'8. SOH &amp; Pipeline'!M72))))))</f>
        <v>0</v>
      </c>
      <c r="M72" s="335">
        <f>(IF(M$8="Y",0,
MAX(0,'7. Consumption'!BH72-(L245+'8. SOH &amp; Pipeline'!N182-'7. Consumption'!P72+MIN(0,(SUM('7. Consumption'!$G72:O72)-'8. SOH &amp; Pipeline'!N72))))))</f>
        <v>0</v>
      </c>
      <c r="N72" s="335">
        <f>(IF(N$8="Y",0,
MAX(0,'7. Consumption'!BI72-(M245+'8. SOH &amp; Pipeline'!O182-'7. Consumption'!Q72+MIN(0,(SUM('7. Consumption'!$G72:P72)-'8. SOH &amp; Pipeline'!O72))))))</f>
        <v>0</v>
      </c>
      <c r="O72" s="335">
        <f>(IF(O$8="Y",0,
MAX(0,'7. Consumption'!BJ72-(N245+'8. SOH &amp; Pipeline'!P182-'7. Consumption'!R72+MIN(0,(SUM('7. Consumption'!$G72:Q72)-'8. SOH &amp; Pipeline'!P72))))))</f>
        <v>0</v>
      </c>
      <c r="P72" s="335">
        <f>(IF(P$8="Y",0,
MAX(0,'7. Consumption'!BK72-(O245+'8. SOH &amp; Pipeline'!Q182-'7. Consumption'!S72+MIN(0,(SUM('7. Consumption'!$G72:R72)-'8. SOH &amp; Pipeline'!Q72))))))</f>
        <v>0</v>
      </c>
      <c r="Q72" s="335">
        <f>(IF(Q$8="Y",0,
MAX(0,'7. Consumption'!BL72-(P245+'8. SOH &amp; Pipeline'!R182-'7. Consumption'!T72+MIN(0,(SUM('7. Consumption'!$G72:S72)-'8. SOH &amp; Pipeline'!R72))))))</f>
        <v>0</v>
      </c>
      <c r="R72" s="335">
        <f>(IF(R$8="Y",0,
MAX(0,'7. Consumption'!BM72-(Q245+'8. SOH &amp; Pipeline'!S182-'7. Consumption'!U72+MIN(0,(SUM('7. Consumption'!$G72:T72)-'8. SOH &amp; Pipeline'!S72))))))</f>
        <v>0</v>
      </c>
      <c r="S72" s="335">
        <f>(IF(S$8="Y",0,
MAX(0,'7. Consumption'!BN72-(R245+'8. SOH &amp; Pipeline'!T182-'7. Consumption'!V72+MIN(0,(SUM('7. Consumption'!$G72:U72)-'8. SOH &amp; Pipeline'!T72))))))</f>
        <v>0</v>
      </c>
      <c r="T72" s="335">
        <f>(IF(T$8="Y",0,
MAX(0,'7. Consumption'!BO72-(S245+'8. SOH &amp; Pipeline'!U182-'7. Consumption'!W72+MIN(0,(SUM('7. Consumption'!$G72:V72)-'8. SOH &amp; Pipeline'!U72))))))</f>
        <v>0</v>
      </c>
      <c r="U72" s="335">
        <f>(IF(U$8="Y",0,
MAX(0,'7. Consumption'!BP72-(T245+'8. SOH &amp; Pipeline'!V182-'7. Consumption'!X72+MIN(0,(SUM('7. Consumption'!$G72:W72)-'8. SOH &amp; Pipeline'!V72))))))</f>
        <v>0</v>
      </c>
      <c r="V72" s="335">
        <f>(IF(V$8="Y",0,
MAX(0,'7. Consumption'!BQ72-(U245+'8. SOH &amp; Pipeline'!W182-'7. Consumption'!Y72+MIN(0,(SUM('7. Consumption'!$G72:X72)-'8. SOH &amp; Pipeline'!W72))))))</f>
        <v>0</v>
      </c>
      <c r="W72" s="335">
        <f>(IF(W$8="Y",0,
MAX(0,'7. Consumption'!BR72-(V245+'8. SOH &amp; Pipeline'!X182-'7. Consumption'!Z72+MIN(0,(SUM('7. Consumption'!$G72:Y72)-'8. SOH &amp; Pipeline'!X72))))))</f>
        <v>0</v>
      </c>
      <c r="X72" s="335">
        <f>(IF(X$8="Y",0,
MAX(0,'7. Consumption'!BS72-(W245+'8. SOH &amp; Pipeline'!Y182-'7. Consumption'!AA72+MIN(0,(SUM('7. Consumption'!$G72:Z72)-'8. SOH &amp; Pipeline'!Y72))))))</f>
        <v>0</v>
      </c>
      <c r="Y72" s="335">
        <f>(IF(Y$8="Y",0,
MAX(0,'7. Consumption'!BT72-(X245+'8. SOH &amp; Pipeline'!Z182-'7. Consumption'!AB72+MIN(0,(SUM('7. Consumption'!$G72:AA72)-'8. SOH &amp; Pipeline'!Z72))))))</f>
        <v>0</v>
      </c>
      <c r="Z72" s="335">
        <f>(IF(Z$8="Y",0,
MAX(0,'7. Consumption'!BU72-(Y245+'8. SOH &amp; Pipeline'!AA182-'7. Consumption'!AC72+MIN(0,(SUM('7. Consumption'!$G72:AB72)-'8. SOH &amp; Pipeline'!AA72))))))</f>
        <v>0</v>
      </c>
      <c r="AA72" s="335">
        <f>(IF(AA$8="Y",0,
MAX(0,'7. Consumption'!BV72-(Z245+'8. SOH &amp; Pipeline'!AB182-'7. Consumption'!AD72+MIN(0,(SUM('7. Consumption'!$G72:AC72)-'8. SOH &amp; Pipeline'!AB72))))))</f>
        <v>0</v>
      </c>
      <c r="AB72" s="335">
        <f>(IF(AB$8="Y",0,
MAX(0,'7. Consumption'!BW72-(AA245+'8. SOH &amp; Pipeline'!AC182-'7. Consumption'!AE72+MIN(0,(SUM('7. Consumption'!$G72:AD72)-'8. SOH &amp; Pipeline'!AC72))))))</f>
        <v>0</v>
      </c>
      <c r="AC72" s="335">
        <f>(IF(AC$8="Y",0,
MAX(0,'7. Consumption'!BX72-(AB245+'8. SOH &amp; Pipeline'!AD182-'7. Consumption'!AF72+MIN(0,(SUM('7. Consumption'!$G72:AE72)-'8. SOH &amp; Pipeline'!AD72))))))</f>
        <v>0</v>
      </c>
      <c r="AD72" s="335">
        <f>(IF(AD$8="Y",0,
MAX(0,'7. Consumption'!BY72-(AC245+'8. SOH &amp; Pipeline'!AE182-'7. Consumption'!AG72+MIN(0,(SUM('7. Consumption'!$G72:AF72)-'8. SOH &amp; Pipeline'!AE72))))))</f>
        <v>0</v>
      </c>
      <c r="AE72" s="335">
        <f>(IF(AE$8="Y",0,
MAX(0,'7. Consumption'!BZ72-(AD245+'8. SOH &amp; Pipeline'!AF182-'7. Consumption'!AH72+MIN(0,(SUM('7. Consumption'!$G72:AG72)-'8. SOH &amp; Pipeline'!AF72))))))</f>
        <v>0</v>
      </c>
      <c r="AF72" s="335">
        <f>(IF(AF$8="Y",0,
MAX(0,'7. Consumption'!CA72-(AE245+'8. SOH &amp; Pipeline'!AG182-'7. Consumption'!AI72+MIN(0,(SUM('7. Consumption'!$G72:AH72)-'8. SOH &amp; Pipeline'!AG72))))))</f>
        <v>0</v>
      </c>
      <c r="AG72" s="335">
        <f>(IF(AG$8="Y",0,
MAX(0,'7. Consumption'!CB72-(AF245+'8. SOH &amp; Pipeline'!AH182-'7. Consumption'!AJ72+MIN(0,(SUM('7. Consumption'!$G72:AI72)-'8. SOH &amp; Pipeline'!AH72))))))</f>
        <v>0</v>
      </c>
      <c r="AH72" s="335">
        <f>(IF(AH$8="Y",0,
MAX(0,'7. Consumption'!CC72-(AG245+'8. SOH &amp; Pipeline'!AI182-'7. Consumption'!AK72+MIN(0,(SUM('7. Consumption'!$G72:AJ72)-'8. SOH &amp; Pipeline'!AI72))))))</f>
        <v>0</v>
      </c>
      <c r="AI72" s="335">
        <f>(IF(AI$8="Y",0,
MAX(0,'7. Consumption'!CD72-(AH245+'8. SOH &amp; Pipeline'!AJ182-'7. Consumption'!AL72+MIN(0,(SUM('7. Consumption'!$G72:AK72)-'8. SOH &amp; Pipeline'!AJ72))))))</f>
        <v>0</v>
      </c>
      <c r="AJ72" s="335">
        <f>(IF(AJ$8="Y",0,
MAX(0,'7. Consumption'!CE72-(AI245+'8. SOH &amp; Pipeline'!AK182-'7. Consumption'!AM72+MIN(0,(SUM('7. Consumption'!$G72:AL72)-'8. SOH &amp; Pipeline'!AK72))))))</f>
        <v>0</v>
      </c>
      <c r="AK72" s="335">
        <f>(IF(AK$8="Y",0,
MAX(0,'7. Consumption'!CF72-(AJ245+'8. SOH &amp; Pipeline'!AL182-'7. Consumption'!AN72+MIN(0,(SUM('7. Consumption'!$G72:AM72)-'8. SOH &amp; Pipeline'!AL72))))))</f>
        <v>0</v>
      </c>
      <c r="AL72" s="335">
        <f>(IF(AL$8="Y",0,
MAX(0,'7. Consumption'!CG72-(AK245+'8. SOH &amp; Pipeline'!AM182-'7. Consumption'!AO72+MIN(0,(SUM('7. Consumption'!$G72:AN72)-'8. SOH &amp; Pipeline'!AM72))))))</f>
        <v>0</v>
      </c>
      <c r="AM72" s="335">
        <f>(IF(AM$8="Y",0,
MAX(0,'7. Consumption'!CH72-(AL245+'8. SOH &amp; Pipeline'!AN182-'7. Consumption'!AP72+MIN(0,(SUM('7. Consumption'!$G72:AO72)-'8. SOH &amp; Pipeline'!AN72))))))</f>
        <v>0</v>
      </c>
      <c r="AN72" s="335">
        <f>(IF(AN$8="Y",0,
MAX(0,'7. Consumption'!CI72-(AM245+'8. SOH &amp; Pipeline'!AO182-'7. Consumption'!AQ72+MIN(0,(SUM('7. Consumption'!$G72:AP72)-'8. SOH &amp; Pipeline'!AO72))))))</f>
        <v>0</v>
      </c>
    </row>
    <row r="73" spans="2:40" ht="15" hidden="1" outlineLevel="1" x14ac:dyDescent="0.25">
      <c r="B73" s="257"/>
      <c r="C73" s="257" t="str">
        <f>'7. Consumption'!C73</f>
        <v/>
      </c>
      <c r="E73" s="335">
        <f>(IF(E$8="Y",0,
MAX(0,'7. Consumption'!AZ73-(D246+'8. SOH &amp; Pipeline'!F183-'7. Consumption'!H73+MIN(0,(SUM('7. Consumption'!$G73:G73)-'8. SOH &amp; Pipeline'!F73))))))</f>
        <v>0</v>
      </c>
      <c r="F73" s="335">
        <f>(IF(F$8="Y",0,
MAX(0,'7. Consumption'!BA73-(E246+'8. SOH &amp; Pipeline'!G183-'7. Consumption'!I73+MIN(0,(SUM('7. Consumption'!$G73:H73)-'8. SOH &amp; Pipeline'!G73))))))</f>
        <v>0</v>
      </c>
      <c r="G73" s="335">
        <f>(IF(G$8="Y",0,
MAX(0,'7. Consumption'!BB73-(F246+'8. SOH &amp; Pipeline'!H183-'7. Consumption'!J73+MIN(0,(SUM('7. Consumption'!$G73:I73)-'8. SOH &amp; Pipeline'!H73))))))</f>
        <v>0</v>
      </c>
      <c r="H73" s="335">
        <f>(IF(H$8="Y",0,
MAX(0,'7. Consumption'!BC73-(G246+'8. SOH &amp; Pipeline'!I183-'7. Consumption'!K73+MIN(0,(SUM('7. Consumption'!$G73:J73)-'8. SOH &amp; Pipeline'!I73))))))</f>
        <v>0</v>
      </c>
      <c r="I73" s="335">
        <f>(IF(I$8="Y",0,
MAX(0,'7. Consumption'!BD73-(H246+'8. SOH &amp; Pipeline'!J183-'7. Consumption'!L73+MIN(0,(SUM('7. Consumption'!$G73:K73)-'8. SOH &amp; Pipeline'!J73))))))</f>
        <v>0</v>
      </c>
      <c r="J73" s="335">
        <f>(IF(J$8="Y",0,
MAX(0,'7. Consumption'!BE73-(I246+'8. SOH &amp; Pipeline'!K183-'7. Consumption'!M73+MIN(0,(SUM('7. Consumption'!$G73:L73)-'8. SOH &amp; Pipeline'!K73))))))</f>
        <v>0</v>
      </c>
      <c r="K73" s="335">
        <f>(IF(K$8="Y",0,
MAX(0,'7. Consumption'!BF73-(J246+'8. SOH &amp; Pipeline'!L183-'7. Consumption'!N73+MIN(0,(SUM('7. Consumption'!$G73:M73)-'8. SOH &amp; Pipeline'!L73))))))</f>
        <v>0</v>
      </c>
      <c r="L73" s="335">
        <f>(IF(L$8="Y",0,
MAX(0,'7. Consumption'!BG73-(K246+'8. SOH &amp; Pipeline'!M183-'7. Consumption'!O73+MIN(0,(SUM('7. Consumption'!$G73:N73)-'8. SOH &amp; Pipeline'!M73))))))</f>
        <v>0</v>
      </c>
      <c r="M73" s="335">
        <f>(IF(M$8="Y",0,
MAX(0,'7. Consumption'!BH73-(L246+'8. SOH &amp; Pipeline'!N183-'7. Consumption'!P73+MIN(0,(SUM('7. Consumption'!$G73:O73)-'8. SOH &amp; Pipeline'!N73))))))</f>
        <v>0</v>
      </c>
      <c r="N73" s="335">
        <f>(IF(N$8="Y",0,
MAX(0,'7. Consumption'!BI73-(M246+'8. SOH &amp; Pipeline'!O183-'7. Consumption'!Q73+MIN(0,(SUM('7. Consumption'!$G73:P73)-'8. SOH &amp; Pipeline'!O73))))))</f>
        <v>0</v>
      </c>
      <c r="O73" s="335">
        <f>(IF(O$8="Y",0,
MAX(0,'7. Consumption'!BJ73-(N246+'8. SOH &amp; Pipeline'!P183-'7. Consumption'!R73+MIN(0,(SUM('7. Consumption'!$G73:Q73)-'8. SOH &amp; Pipeline'!P73))))))</f>
        <v>0</v>
      </c>
      <c r="P73" s="335">
        <f>(IF(P$8="Y",0,
MAX(0,'7. Consumption'!BK73-(O246+'8. SOH &amp; Pipeline'!Q183-'7. Consumption'!S73+MIN(0,(SUM('7. Consumption'!$G73:R73)-'8. SOH &amp; Pipeline'!Q73))))))</f>
        <v>0</v>
      </c>
      <c r="Q73" s="335">
        <f>(IF(Q$8="Y",0,
MAX(0,'7. Consumption'!BL73-(P246+'8. SOH &amp; Pipeline'!R183-'7. Consumption'!T73+MIN(0,(SUM('7. Consumption'!$G73:S73)-'8. SOH &amp; Pipeline'!R73))))))</f>
        <v>0</v>
      </c>
      <c r="R73" s="335">
        <f>(IF(R$8="Y",0,
MAX(0,'7. Consumption'!BM73-(Q246+'8. SOH &amp; Pipeline'!S183-'7. Consumption'!U73+MIN(0,(SUM('7. Consumption'!$G73:T73)-'8. SOH &amp; Pipeline'!S73))))))</f>
        <v>0</v>
      </c>
      <c r="S73" s="335">
        <f>(IF(S$8="Y",0,
MAX(0,'7. Consumption'!BN73-(R246+'8. SOH &amp; Pipeline'!T183-'7. Consumption'!V73+MIN(0,(SUM('7. Consumption'!$G73:U73)-'8. SOH &amp; Pipeline'!T73))))))</f>
        <v>0</v>
      </c>
      <c r="T73" s="335">
        <f>(IF(T$8="Y",0,
MAX(0,'7. Consumption'!BO73-(S246+'8. SOH &amp; Pipeline'!U183-'7. Consumption'!W73+MIN(0,(SUM('7. Consumption'!$G73:V73)-'8. SOH &amp; Pipeline'!U73))))))</f>
        <v>0</v>
      </c>
      <c r="U73" s="335">
        <f>(IF(U$8="Y",0,
MAX(0,'7. Consumption'!BP73-(T246+'8. SOH &amp; Pipeline'!V183-'7. Consumption'!X73+MIN(0,(SUM('7. Consumption'!$G73:W73)-'8. SOH &amp; Pipeline'!V73))))))</f>
        <v>0</v>
      </c>
      <c r="V73" s="335">
        <f>(IF(V$8="Y",0,
MAX(0,'7. Consumption'!BQ73-(U246+'8. SOH &amp; Pipeline'!W183-'7. Consumption'!Y73+MIN(0,(SUM('7. Consumption'!$G73:X73)-'8. SOH &amp; Pipeline'!W73))))))</f>
        <v>0</v>
      </c>
      <c r="W73" s="335">
        <f>(IF(W$8="Y",0,
MAX(0,'7. Consumption'!BR73-(V246+'8. SOH &amp; Pipeline'!X183-'7. Consumption'!Z73+MIN(0,(SUM('7. Consumption'!$G73:Y73)-'8. SOH &amp; Pipeline'!X73))))))</f>
        <v>0</v>
      </c>
      <c r="X73" s="335">
        <f>(IF(X$8="Y",0,
MAX(0,'7. Consumption'!BS73-(W246+'8. SOH &amp; Pipeline'!Y183-'7. Consumption'!AA73+MIN(0,(SUM('7. Consumption'!$G73:Z73)-'8. SOH &amp; Pipeline'!Y73))))))</f>
        <v>0</v>
      </c>
      <c r="Y73" s="335">
        <f>(IF(Y$8="Y",0,
MAX(0,'7. Consumption'!BT73-(X246+'8. SOH &amp; Pipeline'!Z183-'7. Consumption'!AB73+MIN(0,(SUM('7. Consumption'!$G73:AA73)-'8. SOH &amp; Pipeline'!Z73))))))</f>
        <v>0</v>
      </c>
      <c r="Z73" s="335">
        <f>(IF(Z$8="Y",0,
MAX(0,'7. Consumption'!BU73-(Y246+'8. SOH &amp; Pipeline'!AA183-'7. Consumption'!AC73+MIN(0,(SUM('7. Consumption'!$G73:AB73)-'8. SOH &amp; Pipeline'!AA73))))))</f>
        <v>0</v>
      </c>
      <c r="AA73" s="335">
        <f>(IF(AA$8="Y",0,
MAX(0,'7. Consumption'!BV73-(Z246+'8. SOH &amp; Pipeline'!AB183-'7. Consumption'!AD73+MIN(0,(SUM('7. Consumption'!$G73:AC73)-'8. SOH &amp; Pipeline'!AB73))))))</f>
        <v>0</v>
      </c>
      <c r="AB73" s="335">
        <f>(IF(AB$8="Y",0,
MAX(0,'7. Consumption'!BW73-(AA246+'8. SOH &amp; Pipeline'!AC183-'7. Consumption'!AE73+MIN(0,(SUM('7. Consumption'!$G73:AD73)-'8. SOH &amp; Pipeline'!AC73))))))</f>
        <v>0</v>
      </c>
      <c r="AC73" s="335">
        <f>(IF(AC$8="Y",0,
MAX(0,'7. Consumption'!BX73-(AB246+'8. SOH &amp; Pipeline'!AD183-'7. Consumption'!AF73+MIN(0,(SUM('7. Consumption'!$G73:AE73)-'8. SOH &amp; Pipeline'!AD73))))))</f>
        <v>0</v>
      </c>
      <c r="AD73" s="335">
        <f>(IF(AD$8="Y",0,
MAX(0,'7. Consumption'!BY73-(AC246+'8. SOH &amp; Pipeline'!AE183-'7. Consumption'!AG73+MIN(0,(SUM('7. Consumption'!$G73:AF73)-'8. SOH &amp; Pipeline'!AE73))))))</f>
        <v>0</v>
      </c>
      <c r="AE73" s="335">
        <f>(IF(AE$8="Y",0,
MAX(0,'7. Consumption'!BZ73-(AD246+'8. SOH &amp; Pipeline'!AF183-'7. Consumption'!AH73+MIN(0,(SUM('7. Consumption'!$G73:AG73)-'8. SOH &amp; Pipeline'!AF73))))))</f>
        <v>0</v>
      </c>
      <c r="AF73" s="335">
        <f>(IF(AF$8="Y",0,
MAX(0,'7. Consumption'!CA73-(AE246+'8. SOH &amp; Pipeline'!AG183-'7. Consumption'!AI73+MIN(0,(SUM('7. Consumption'!$G73:AH73)-'8. SOH &amp; Pipeline'!AG73))))))</f>
        <v>0</v>
      </c>
      <c r="AG73" s="335">
        <f>(IF(AG$8="Y",0,
MAX(0,'7. Consumption'!CB73-(AF246+'8. SOH &amp; Pipeline'!AH183-'7. Consumption'!AJ73+MIN(0,(SUM('7. Consumption'!$G73:AI73)-'8. SOH &amp; Pipeline'!AH73))))))</f>
        <v>0</v>
      </c>
      <c r="AH73" s="335">
        <f>(IF(AH$8="Y",0,
MAX(0,'7. Consumption'!CC73-(AG246+'8. SOH &amp; Pipeline'!AI183-'7. Consumption'!AK73+MIN(0,(SUM('7. Consumption'!$G73:AJ73)-'8. SOH &amp; Pipeline'!AI73))))))</f>
        <v>0</v>
      </c>
      <c r="AI73" s="335">
        <f>(IF(AI$8="Y",0,
MAX(0,'7. Consumption'!CD73-(AH246+'8. SOH &amp; Pipeline'!AJ183-'7. Consumption'!AL73+MIN(0,(SUM('7. Consumption'!$G73:AK73)-'8. SOH &amp; Pipeline'!AJ73))))))</f>
        <v>0</v>
      </c>
      <c r="AJ73" s="335">
        <f>(IF(AJ$8="Y",0,
MAX(0,'7. Consumption'!CE73-(AI246+'8. SOH &amp; Pipeline'!AK183-'7. Consumption'!AM73+MIN(0,(SUM('7. Consumption'!$G73:AL73)-'8. SOH &amp; Pipeline'!AK73))))))</f>
        <v>0</v>
      </c>
      <c r="AK73" s="335">
        <f>(IF(AK$8="Y",0,
MAX(0,'7. Consumption'!CF73-(AJ246+'8. SOH &amp; Pipeline'!AL183-'7. Consumption'!AN73+MIN(0,(SUM('7. Consumption'!$G73:AM73)-'8. SOH &amp; Pipeline'!AL73))))))</f>
        <v>0</v>
      </c>
      <c r="AL73" s="335">
        <f>(IF(AL$8="Y",0,
MAX(0,'7. Consumption'!CG73-(AK246+'8. SOH &amp; Pipeline'!AM183-'7. Consumption'!AO73+MIN(0,(SUM('7. Consumption'!$G73:AN73)-'8. SOH &amp; Pipeline'!AM73))))))</f>
        <v>0</v>
      </c>
      <c r="AM73" s="335">
        <f>(IF(AM$8="Y",0,
MAX(0,'7. Consumption'!CH73-(AL246+'8. SOH &amp; Pipeline'!AN183-'7. Consumption'!AP73+MIN(0,(SUM('7. Consumption'!$G73:AO73)-'8. SOH &amp; Pipeline'!AN73))))))</f>
        <v>0</v>
      </c>
      <c r="AN73" s="335">
        <f>(IF(AN$8="Y",0,
MAX(0,'7. Consumption'!CI73-(AM246+'8. SOH &amp; Pipeline'!AO183-'7. Consumption'!AQ73+MIN(0,(SUM('7. Consumption'!$G73:AP73)-'8. SOH &amp; Pipeline'!AO73))))))</f>
        <v>0</v>
      </c>
    </row>
    <row r="74" spans="2:40" ht="15" hidden="1" outlineLevel="1" x14ac:dyDescent="0.25">
      <c r="B74" s="257"/>
      <c r="C74" s="257" t="str">
        <f>'7. Consumption'!C74</f>
        <v/>
      </c>
      <c r="E74" s="335">
        <f>(IF(E$8="Y",0,
MAX(0,'7. Consumption'!AZ74-(D247+'8. SOH &amp; Pipeline'!F184-'7. Consumption'!H74+MIN(0,(SUM('7. Consumption'!$G74:G74)-'8. SOH &amp; Pipeline'!F74))))))</f>
        <v>0</v>
      </c>
      <c r="F74" s="335">
        <f>(IF(F$8="Y",0,
MAX(0,'7. Consumption'!BA74-(E247+'8. SOH &amp; Pipeline'!G184-'7. Consumption'!I74+MIN(0,(SUM('7. Consumption'!$G74:H74)-'8. SOH &amp; Pipeline'!G74))))))</f>
        <v>0</v>
      </c>
      <c r="G74" s="335">
        <f>(IF(G$8="Y",0,
MAX(0,'7. Consumption'!BB74-(F247+'8. SOH &amp; Pipeline'!H184-'7. Consumption'!J74+MIN(0,(SUM('7. Consumption'!$G74:I74)-'8. SOH &amp; Pipeline'!H74))))))</f>
        <v>0</v>
      </c>
      <c r="H74" s="335">
        <f>(IF(H$8="Y",0,
MAX(0,'7. Consumption'!BC74-(G247+'8. SOH &amp; Pipeline'!I184-'7. Consumption'!K74+MIN(0,(SUM('7. Consumption'!$G74:J74)-'8. SOH &amp; Pipeline'!I74))))))</f>
        <v>0</v>
      </c>
      <c r="I74" s="335">
        <f>(IF(I$8="Y",0,
MAX(0,'7. Consumption'!BD74-(H247+'8. SOH &amp; Pipeline'!J184-'7. Consumption'!L74+MIN(0,(SUM('7. Consumption'!$G74:K74)-'8. SOH &amp; Pipeline'!J74))))))</f>
        <v>0</v>
      </c>
      <c r="J74" s="335">
        <f>(IF(J$8="Y",0,
MAX(0,'7. Consumption'!BE74-(I247+'8. SOH &amp; Pipeline'!K184-'7. Consumption'!M74+MIN(0,(SUM('7. Consumption'!$G74:L74)-'8. SOH &amp; Pipeline'!K74))))))</f>
        <v>0</v>
      </c>
      <c r="K74" s="335">
        <f>(IF(K$8="Y",0,
MAX(0,'7. Consumption'!BF74-(J247+'8. SOH &amp; Pipeline'!L184-'7. Consumption'!N74+MIN(0,(SUM('7. Consumption'!$G74:M74)-'8. SOH &amp; Pipeline'!L74))))))</f>
        <v>0</v>
      </c>
      <c r="L74" s="335">
        <f>(IF(L$8="Y",0,
MAX(0,'7. Consumption'!BG74-(K247+'8. SOH &amp; Pipeline'!M184-'7. Consumption'!O74+MIN(0,(SUM('7. Consumption'!$G74:N74)-'8. SOH &amp; Pipeline'!M74))))))</f>
        <v>0</v>
      </c>
      <c r="M74" s="335">
        <f>(IF(M$8="Y",0,
MAX(0,'7. Consumption'!BH74-(L247+'8. SOH &amp; Pipeline'!N184-'7. Consumption'!P74+MIN(0,(SUM('7. Consumption'!$G74:O74)-'8. SOH &amp; Pipeline'!N74))))))</f>
        <v>0</v>
      </c>
      <c r="N74" s="335">
        <f>(IF(N$8="Y",0,
MAX(0,'7. Consumption'!BI74-(M247+'8. SOH &amp; Pipeline'!O184-'7. Consumption'!Q74+MIN(0,(SUM('7. Consumption'!$G74:P74)-'8. SOH &amp; Pipeline'!O74))))))</f>
        <v>0</v>
      </c>
      <c r="O74" s="335">
        <f>(IF(O$8="Y",0,
MAX(0,'7. Consumption'!BJ74-(N247+'8. SOH &amp; Pipeline'!P184-'7. Consumption'!R74+MIN(0,(SUM('7. Consumption'!$G74:Q74)-'8. SOH &amp; Pipeline'!P74))))))</f>
        <v>0</v>
      </c>
      <c r="P74" s="335">
        <f>(IF(P$8="Y",0,
MAX(0,'7. Consumption'!BK74-(O247+'8. SOH &amp; Pipeline'!Q184-'7. Consumption'!S74+MIN(0,(SUM('7. Consumption'!$G74:R74)-'8. SOH &amp; Pipeline'!Q74))))))</f>
        <v>0</v>
      </c>
      <c r="Q74" s="335">
        <f>(IF(Q$8="Y",0,
MAX(0,'7. Consumption'!BL74-(P247+'8. SOH &amp; Pipeline'!R184-'7. Consumption'!T74+MIN(0,(SUM('7. Consumption'!$G74:S74)-'8. SOH &amp; Pipeline'!R74))))))</f>
        <v>0</v>
      </c>
      <c r="R74" s="335">
        <f>(IF(R$8="Y",0,
MAX(0,'7. Consumption'!BM74-(Q247+'8. SOH &amp; Pipeline'!S184-'7. Consumption'!U74+MIN(0,(SUM('7. Consumption'!$G74:T74)-'8. SOH &amp; Pipeline'!S74))))))</f>
        <v>0</v>
      </c>
      <c r="S74" s="335">
        <f>(IF(S$8="Y",0,
MAX(0,'7. Consumption'!BN74-(R247+'8. SOH &amp; Pipeline'!T184-'7. Consumption'!V74+MIN(0,(SUM('7. Consumption'!$G74:U74)-'8. SOH &amp; Pipeline'!T74))))))</f>
        <v>0</v>
      </c>
      <c r="T74" s="335">
        <f>(IF(T$8="Y",0,
MAX(0,'7. Consumption'!BO74-(S247+'8. SOH &amp; Pipeline'!U184-'7. Consumption'!W74+MIN(0,(SUM('7. Consumption'!$G74:V74)-'8. SOH &amp; Pipeline'!U74))))))</f>
        <v>0</v>
      </c>
      <c r="U74" s="335">
        <f>(IF(U$8="Y",0,
MAX(0,'7. Consumption'!BP74-(T247+'8. SOH &amp; Pipeline'!V184-'7. Consumption'!X74+MIN(0,(SUM('7. Consumption'!$G74:W74)-'8. SOH &amp; Pipeline'!V74))))))</f>
        <v>0</v>
      </c>
      <c r="V74" s="335">
        <f>(IF(V$8="Y",0,
MAX(0,'7. Consumption'!BQ74-(U247+'8. SOH &amp; Pipeline'!W184-'7. Consumption'!Y74+MIN(0,(SUM('7. Consumption'!$G74:X74)-'8. SOH &amp; Pipeline'!W74))))))</f>
        <v>0</v>
      </c>
      <c r="W74" s="335">
        <f>(IF(W$8="Y",0,
MAX(0,'7. Consumption'!BR74-(V247+'8. SOH &amp; Pipeline'!X184-'7. Consumption'!Z74+MIN(0,(SUM('7. Consumption'!$G74:Y74)-'8. SOH &amp; Pipeline'!X74))))))</f>
        <v>0</v>
      </c>
      <c r="X74" s="335">
        <f>(IF(X$8="Y",0,
MAX(0,'7. Consumption'!BS74-(W247+'8. SOH &amp; Pipeline'!Y184-'7. Consumption'!AA74+MIN(0,(SUM('7. Consumption'!$G74:Z74)-'8. SOH &amp; Pipeline'!Y74))))))</f>
        <v>0</v>
      </c>
      <c r="Y74" s="335">
        <f>(IF(Y$8="Y",0,
MAX(0,'7. Consumption'!BT74-(X247+'8. SOH &amp; Pipeline'!Z184-'7. Consumption'!AB74+MIN(0,(SUM('7. Consumption'!$G74:AA74)-'8. SOH &amp; Pipeline'!Z74))))))</f>
        <v>0</v>
      </c>
      <c r="Z74" s="335">
        <f>(IF(Z$8="Y",0,
MAX(0,'7. Consumption'!BU74-(Y247+'8. SOH &amp; Pipeline'!AA184-'7. Consumption'!AC74+MIN(0,(SUM('7. Consumption'!$G74:AB74)-'8. SOH &amp; Pipeline'!AA74))))))</f>
        <v>0</v>
      </c>
      <c r="AA74" s="335">
        <f>(IF(AA$8="Y",0,
MAX(0,'7. Consumption'!BV74-(Z247+'8. SOH &amp; Pipeline'!AB184-'7. Consumption'!AD74+MIN(0,(SUM('7. Consumption'!$G74:AC74)-'8. SOH &amp; Pipeline'!AB74))))))</f>
        <v>0</v>
      </c>
      <c r="AB74" s="335">
        <f>(IF(AB$8="Y",0,
MAX(0,'7. Consumption'!BW74-(AA247+'8. SOH &amp; Pipeline'!AC184-'7. Consumption'!AE74+MIN(0,(SUM('7. Consumption'!$G74:AD74)-'8. SOH &amp; Pipeline'!AC74))))))</f>
        <v>0</v>
      </c>
      <c r="AC74" s="335">
        <f>(IF(AC$8="Y",0,
MAX(0,'7. Consumption'!BX74-(AB247+'8. SOH &amp; Pipeline'!AD184-'7. Consumption'!AF74+MIN(0,(SUM('7. Consumption'!$G74:AE74)-'8. SOH &amp; Pipeline'!AD74))))))</f>
        <v>0</v>
      </c>
      <c r="AD74" s="335">
        <f>(IF(AD$8="Y",0,
MAX(0,'7. Consumption'!BY74-(AC247+'8. SOH &amp; Pipeline'!AE184-'7. Consumption'!AG74+MIN(0,(SUM('7. Consumption'!$G74:AF74)-'8. SOH &amp; Pipeline'!AE74))))))</f>
        <v>0</v>
      </c>
      <c r="AE74" s="335">
        <f>(IF(AE$8="Y",0,
MAX(0,'7. Consumption'!BZ74-(AD247+'8. SOH &amp; Pipeline'!AF184-'7. Consumption'!AH74+MIN(0,(SUM('7. Consumption'!$G74:AG74)-'8. SOH &amp; Pipeline'!AF74))))))</f>
        <v>0</v>
      </c>
      <c r="AF74" s="335">
        <f>(IF(AF$8="Y",0,
MAX(0,'7. Consumption'!CA74-(AE247+'8. SOH &amp; Pipeline'!AG184-'7. Consumption'!AI74+MIN(0,(SUM('7. Consumption'!$G74:AH74)-'8. SOH &amp; Pipeline'!AG74))))))</f>
        <v>0</v>
      </c>
      <c r="AG74" s="335">
        <f>(IF(AG$8="Y",0,
MAX(0,'7. Consumption'!CB74-(AF247+'8. SOH &amp; Pipeline'!AH184-'7. Consumption'!AJ74+MIN(0,(SUM('7. Consumption'!$G74:AI74)-'8. SOH &amp; Pipeline'!AH74))))))</f>
        <v>0</v>
      </c>
      <c r="AH74" s="335">
        <f>(IF(AH$8="Y",0,
MAX(0,'7. Consumption'!CC74-(AG247+'8. SOH &amp; Pipeline'!AI184-'7. Consumption'!AK74+MIN(0,(SUM('7. Consumption'!$G74:AJ74)-'8. SOH &amp; Pipeline'!AI74))))))</f>
        <v>0</v>
      </c>
      <c r="AI74" s="335">
        <f>(IF(AI$8="Y",0,
MAX(0,'7. Consumption'!CD74-(AH247+'8. SOH &amp; Pipeline'!AJ184-'7. Consumption'!AL74+MIN(0,(SUM('7. Consumption'!$G74:AK74)-'8. SOH &amp; Pipeline'!AJ74))))))</f>
        <v>0</v>
      </c>
      <c r="AJ74" s="335">
        <f>(IF(AJ$8="Y",0,
MAX(0,'7. Consumption'!CE74-(AI247+'8. SOH &amp; Pipeline'!AK184-'7. Consumption'!AM74+MIN(0,(SUM('7. Consumption'!$G74:AL74)-'8. SOH &amp; Pipeline'!AK74))))))</f>
        <v>0</v>
      </c>
      <c r="AK74" s="335">
        <f>(IF(AK$8="Y",0,
MAX(0,'7. Consumption'!CF74-(AJ247+'8. SOH &amp; Pipeline'!AL184-'7. Consumption'!AN74+MIN(0,(SUM('7. Consumption'!$G74:AM74)-'8. SOH &amp; Pipeline'!AL74))))))</f>
        <v>0</v>
      </c>
      <c r="AL74" s="335">
        <f>(IF(AL$8="Y",0,
MAX(0,'7. Consumption'!CG74-(AK247+'8. SOH &amp; Pipeline'!AM184-'7. Consumption'!AO74+MIN(0,(SUM('7. Consumption'!$G74:AN74)-'8. SOH &amp; Pipeline'!AM74))))))</f>
        <v>0</v>
      </c>
      <c r="AM74" s="335">
        <f>(IF(AM$8="Y",0,
MAX(0,'7. Consumption'!CH74-(AL247+'8. SOH &amp; Pipeline'!AN184-'7. Consumption'!AP74+MIN(0,(SUM('7. Consumption'!$G74:AO74)-'8. SOH &amp; Pipeline'!AN74))))))</f>
        <v>0</v>
      </c>
      <c r="AN74" s="335">
        <f>(IF(AN$8="Y",0,
MAX(0,'7. Consumption'!CI74-(AM247+'8. SOH &amp; Pipeline'!AO184-'7. Consumption'!AQ74+MIN(0,(SUM('7. Consumption'!$G74:AP74)-'8. SOH &amp; Pipeline'!AO74))))))</f>
        <v>0</v>
      </c>
    </row>
    <row r="75" spans="2:40" ht="15" hidden="1" outlineLevel="1" x14ac:dyDescent="0.25">
      <c r="B75" s="257"/>
      <c r="C75" s="257" t="str">
        <f>'7. Consumption'!C75</f>
        <v/>
      </c>
      <c r="E75" s="335">
        <f>(IF(E$8="Y",0,
MAX(0,'7. Consumption'!AZ75-(D248+'8. SOH &amp; Pipeline'!F185-'7. Consumption'!H75+MIN(0,(SUM('7. Consumption'!$G75:G75)-'8. SOH &amp; Pipeline'!F75))))))</f>
        <v>0</v>
      </c>
      <c r="F75" s="335">
        <f>(IF(F$8="Y",0,
MAX(0,'7. Consumption'!BA75-(E248+'8. SOH &amp; Pipeline'!G185-'7. Consumption'!I75+MIN(0,(SUM('7. Consumption'!$G75:H75)-'8. SOH &amp; Pipeline'!G75))))))</f>
        <v>0</v>
      </c>
      <c r="G75" s="335">
        <f>(IF(G$8="Y",0,
MAX(0,'7. Consumption'!BB75-(F248+'8. SOH &amp; Pipeline'!H185-'7. Consumption'!J75+MIN(0,(SUM('7. Consumption'!$G75:I75)-'8. SOH &amp; Pipeline'!H75))))))</f>
        <v>0</v>
      </c>
      <c r="H75" s="335">
        <f>(IF(H$8="Y",0,
MAX(0,'7. Consumption'!BC75-(G248+'8. SOH &amp; Pipeline'!I185-'7. Consumption'!K75+MIN(0,(SUM('7. Consumption'!$G75:J75)-'8. SOH &amp; Pipeline'!I75))))))</f>
        <v>0</v>
      </c>
      <c r="I75" s="335">
        <f>(IF(I$8="Y",0,
MAX(0,'7. Consumption'!BD75-(H248+'8. SOH &amp; Pipeline'!J185-'7. Consumption'!L75+MIN(0,(SUM('7. Consumption'!$G75:K75)-'8. SOH &amp; Pipeline'!J75))))))</f>
        <v>0</v>
      </c>
      <c r="J75" s="335">
        <f>(IF(J$8="Y",0,
MAX(0,'7. Consumption'!BE75-(I248+'8. SOH &amp; Pipeline'!K185-'7. Consumption'!M75+MIN(0,(SUM('7. Consumption'!$G75:L75)-'8. SOH &amp; Pipeline'!K75))))))</f>
        <v>0</v>
      </c>
      <c r="K75" s="335">
        <f>(IF(K$8="Y",0,
MAX(0,'7. Consumption'!BF75-(J248+'8. SOH &amp; Pipeline'!L185-'7. Consumption'!N75+MIN(0,(SUM('7. Consumption'!$G75:M75)-'8. SOH &amp; Pipeline'!L75))))))</f>
        <v>0</v>
      </c>
      <c r="L75" s="335">
        <f>(IF(L$8="Y",0,
MAX(0,'7. Consumption'!BG75-(K248+'8. SOH &amp; Pipeline'!M185-'7. Consumption'!O75+MIN(0,(SUM('7. Consumption'!$G75:N75)-'8. SOH &amp; Pipeline'!M75))))))</f>
        <v>0</v>
      </c>
      <c r="M75" s="335">
        <f>(IF(M$8="Y",0,
MAX(0,'7. Consumption'!BH75-(L248+'8. SOH &amp; Pipeline'!N185-'7. Consumption'!P75+MIN(0,(SUM('7. Consumption'!$G75:O75)-'8. SOH &amp; Pipeline'!N75))))))</f>
        <v>0</v>
      </c>
      <c r="N75" s="335">
        <f>(IF(N$8="Y",0,
MAX(0,'7. Consumption'!BI75-(M248+'8. SOH &amp; Pipeline'!O185-'7. Consumption'!Q75+MIN(0,(SUM('7. Consumption'!$G75:P75)-'8. SOH &amp; Pipeline'!O75))))))</f>
        <v>0</v>
      </c>
      <c r="O75" s="335">
        <f>(IF(O$8="Y",0,
MAX(0,'7. Consumption'!BJ75-(N248+'8. SOH &amp; Pipeline'!P185-'7. Consumption'!R75+MIN(0,(SUM('7. Consumption'!$G75:Q75)-'8. SOH &amp; Pipeline'!P75))))))</f>
        <v>0</v>
      </c>
      <c r="P75" s="335">
        <f>(IF(P$8="Y",0,
MAX(0,'7. Consumption'!BK75-(O248+'8. SOH &amp; Pipeline'!Q185-'7. Consumption'!S75+MIN(0,(SUM('7. Consumption'!$G75:R75)-'8. SOH &amp; Pipeline'!Q75))))))</f>
        <v>0</v>
      </c>
      <c r="Q75" s="335">
        <f>(IF(Q$8="Y",0,
MAX(0,'7. Consumption'!BL75-(P248+'8. SOH &amp; Pipeline'!R185-'7. Consumption'!T75+MIN(0,(SUM('7. Consumption'!$G75:S75)-'8. SOH &amp; Pipeline'!R75))))))</f>
        <v>0</v>
      </c>
      <c r="R75" s="335">
        <f>(IF(R$8="Y",0,
MAX(0,'7. Consumption'!BM75-(Q248+'8. SOH &amp; Pipeline'!S185-'7. Consumption'!U75+MIN(0,(SUM('7. Consumption'!$G75:T75)-'8. SOH &amp; Pipeline'!S75))))))</f>
        <v>0</v>
      </c>
      <c r="S75" s="335">
        <f>(IF(S$8="Y",0,
MAX(0,'7. Consumption'!BN75-(R248+'8. SOH &amp; Pipeline'!T185-'7. Consumption'!V75+MIN(0,(SUM('7. Consumption'!$G75:U75)-'8. SOH &amp; Pipeline'!T75))))))</f>
        <v>0</v>
      </c>
      <c r="T75" s="335">
        <f>(IF(T$8="Y",0,
MAX(0,'7. Consumption'!BO75-(S248+'8. SOH &amp; Pipeline'!U185-'7. Consumption'!W75+MIN(0,(SUM('7. Consumption'!$G75:V75)-'8. SOH &amp; Pipeline'!U75))))))</f>
        <v>0</v>
      </c>
      <c r="U75" s="335">
        <f>(IF(U$8="Y",0,
MAX(0,'7. Consumption'!BP75-(T248+'8. SOH &amp; Pipeline'!V185-'7. Consumption'!X75+MIN(0,(SUM('7. Consumption'!$G75:W75)-'8. SOH &amp; Pipeline'!V75))))))</f>
        <v>0</v>
      </c>
      <c r="V75" s="335">
        <f>(IF(V$8="Y",0,
MAX(0,'7. Consumption'!BQ75-(U248+'8. SOH &amp; Pipeline'!W185-'7. Consumption'!Y75+MIN(0,(SUM('7. Consumption'!$G75:X75)-'8. SOH &amp; Pipeline'!W75))))))</f>
        <v>0</v>
      </c>
      <c r="W75" s="335">
        <f>(IF(W$8="Y",0,
MAX(0,'7. Consumption'!BR75-(V248+'8. SOH &amp; Pipeline'!X185-'7. Consumption'!Z75+MIN(0,(SUM('7. Consumption'!$G75:Y75)-'8. SOH &amp; Pipeline'!X75))))))</f>
        <v>0</v>
      </c>
      <c r="X75" s="335">
        <f>(IF(X$8="Y",0,
MAX(0,'7. Consumption'!BS75-(W248+'8. SOH &amp; Pipeline'!Y185-'7. Consumption'!AA75+MIN(0,(SUM('7. Consumption'!$G75:Z75)-'8. SOH &amp; Pipeline'!Y75))))))</f>
        <v>0</v>
      </c>
      <c r="Y75" s="335">
        <f>(IF(Y$8="Y",0,
MAX(0,'7. Consumption'!BT75-(X248+'8. SOH &amp; Pipeline'!Z185-'7. Consumption'!AB75+MIN(0,(SUM('7. Consumption'!$G75:AA75)-'8. SOH &amp; Pipeline'!Z75))))))</f>
        <v>0</v>
      </c>
      <c r="Z75" s="335">
        <f>(IF(Z$8="Y",0,
MAX(0,'7. Consumption'!BU75-(Y248+'8. SOH &amp; Pipeline'!AA185-'7. Consumption'!AC75+MIN(0,(SUM('7. Consumption'!$G75:AB75)-'8. SOH &amp; Pipeline'!AA75))))))</f>
        <v>0</v>
      </c>
      <c r="AA75" s="335">
        <f>(IF(AA$8="Y",0,
MAX(0,'7. Consumption'!BV75-(Z248+'8. SOH &amp; Pipeline'!AB185-'7. Consumption'!AD75+MIN(0,(SUM('7. Consumption'!$G75:AC75)-'8. SOH &amp; Pipeline'!AB75))))))</f>
        <v>0</v>
      </c>
      <c r="AB75" s="335">
        <f>(IF(AB$8="Y",0,
MAX(0,'7. Consumption'!BW75-(AA248+'8. SOH &amp; Pipeline'!AC185-'7. Consumption'!AE75+MIN(0,(SUM('7. Consumption'!$G75:AD75)-'8. SOH &amp; Pipeline'!AC75))))))</f>
        <v>0</v>
      </c>
      <c r="AC75" s="335">
        <f>(IF(AC$8="Y",0,
MAX(0,'7. Consumption'!BX75-(AB248+'8. SOH &amp; Pipeline'!AD185-'7. Consumption'!AF75+MIN(0,(SUM('7. Consumption'!$G75:AE75)-'8. SOH &amp; Pipeline'!AD75))))))</f>
        <v>0</v>
      </c>
      <c r="AD75" s="335">
        <f>(IF(AD$8="Y",0,
MAX(0,'7. Consumption'!BY75-(AC248+'8. SOH &amp; Pipeline'!AE185-'7. Consumption'!AG75+MIN(0,(SUM('7. Consumption'!$G75:AF75)-'8. SOH &amp; Pipeline'!AE75))))))</f>
        <v>0</v>
      </c>
      <c r="AE75" s="335">
        <f>(IF(AE$8="Y",0,
MAX(0,'7. Consumption'!BZ75-(AD248+'8. SOH &amp; Pipeline'!AF185-'7. Consumption'!AH75+MIN(0,(SUM('7. Consumption'!$G75:AG75)-'8. SOH &amp; Pipeline'!AF75))))))</f>
        <v>0</v>
      </c>
      <c r="AF75" s="335">
        <f>(IF(AF$8="Y",0,
MAX(0,'7. Consumption'!CA75-(AE248+'8. SOH &amp; Pipeline'!AG185-'7. Consumption'!AI75+MIN(0,(SUM('7. Consumption'!$G75:AH75)-'8. SOH &amp; Pipeline'!AG75))))))</f>
        <v>0</v>
      </c>
      <c r="AG75" s="335">
        <f>(IF(AG$8="Y",0,
MAX(0,'7. Consumption'!CB75-(AF248+'8. SOH &amp; Pipeline'!AH185-'7. Consumption'!AJ75+MIN(0,(SUM('7. Consumption'!$G75:AI75)-'8. SOH &amp; Pipeline'!AH75))))))</f>
        <v>0</v>
      </c>
      <c r="AH75" s="335">
        <f>(IF(AH$8="Y",0,
MAX(0,'7. Consumption'!CC75-(AG248+'8. SOH &amp; Pipeline'!AI185-'7. Consumption'!AK75+MIN(0,(SUM('7. Consumption'!$G75:AJ75)-'8. SOH &amp; Pipeline'!AI75))))))</f>
        <v>0</v>
      </c>
      <c r="AI75" s="335">
        <f>(IF(AI$8="Y",0,
MAX(0,'7. Consumption'!CD75-(AH248+'8. SOH &amp; Pipeline'!AJ185-'7. Consumption'!AL75+MIN(0,(SUM('7. Consumption'!$G75:AK75)-'8. SOH &amp; Pipeline'!AJ75))))))</f>
        <v>0</v>
      </c>
      <c r="AJ75" s="335">
        <f>(IF(AJ$8="Y",0,
MAX(0,'7. Consumption'!CE75-(AI248+'8. SOH &amp; Pipeline'!AK185-'7. Consumption'!AM75+MIN(0,(SUM('7. Consumption'!$G75:AL75)-'8. SOH &amp; Pipeline'!AK75))))))</f>
        <v>0</v>
      </c>
      <c r="AK75" s="335">
        <f>(IF(AK$8="Y",0,
MAX(0,'7. Consumption'!CF75-(AJ248+'8. SOH &amp; Pipeline'!AL185-'7. Consumption'!AN75+MIN(0,(SUM('7. Consumption'!$G75:AM75)-'8. SOH &amp; Pipeline'!AL75))))))</f>
        <v>0</v>
      </c>
      <c r="AL75" s="335">
        <f>(IF(AL$8="Y",0,
MAX(0,'7. Consumption'!CG75-(AK248+'8. SOH &amp; Pipeline'!AM185-'7. Consumption'!AO75+MIN(0,(SUM('7. Consumption'!$G75:AN75)-'8. SOH &amp; Pipeline'!AM75))))))</f>
        <v>0</v>
      </c>
      <c r="AM75" s="335">
        <f>(IF(AM$8="Y",0,
MAX(0,'7. Consumption'!CH75-(AL248+'8. SOH &amp; Pipeline'!AN185-'7. Consumption'!AP75+MIN(0,(SUM('7. Consumption'!$G75:AO75)-'8. SOH &amp; Pipeline'!AN75))))))</f>
        <v>0</v>
      </c>
      <c r="AN75" s="335">
        <f>(IF(AN$8="Y",0,
MAX(0,'7. Consumption'!CI75-(AM248+'8. SOH &amp; Pipeline'!AO185-'7. Consumption'!AQ75+MIN(0,(SUM('7. Consumption'!$G75:AP75)-'8. SOH &amp; Pipeline'!AO75))))))</f>
        <v>0</v>
      </c>
    </row>
    <row r="76" spans="2:40" ht="15" hidden="1" outlineLevel="1" x14ac:dyDescent="0.25">
      <c r="B76" s="257"/>
      <c r="C76" s="257" t="str">
        <f>'7. Consumption'!C76</f>
        <v/>
      </c>
      <c r="E76" s="335">
        <f>(IF(E$8="Y",0,
MAX(0,'7. Consumption'!AZ76-(D249+'8. SOH &amp; Pipeline'!F186-'7. Consumption'!H76+MIN(0,(SUM('7. Consumption'!$G76:G76)-'8. SOH &amp; Pipeline'!F76))))))</f>
        <v>0</v>
      </c>
      <c r="F76" s="335">
        <f>(IF(F$8="Y",0,
MAX(0,'7. Consumption'!BA76-(E249+'8. SOH &amp; Pipeline'!G186-'7. Consumption'!I76+MIN(0,(SUM('7. Consumption'!$G76:H76)-'8. SOH &amp; Pipeline'!G76))))))</f>
        <v>0</v>
      </c>
      <c r="G76" s="335">
        <f>(IF(G$8="Y",0,
MAX(0,'7. Consumption'!BB76-(F249+'8. SOH &amp; Pipeline'!H186-'7. Consumption'!J76+MIN(0,(SUM('7. Consumption'!$G76:I76)-'8. SOH &amp; Pipeline'!H76))))))</f>
        <v>0</v>
      </c>
      <c r="H76" s="335">
        <f>(IF(H$8="Y",0,
MAX(0,'7. Consumption'!BC76-(G249+'8. SOH &amp; Pipeline'!I186-'7. Consumption'!K76+MIN(0,(SUM('7. Consumption'!$G76:J76)-'8. SOH &amp; Pipeline'!I76))))))</f>
        <v>0</v>
      </c>
      <c r="I76" s="335">
        <f>(IF(I$8="Y",0,
MAX(0,'7. Consumption'!BD76-(H249+'8. SOH &amp; Pipeline'!J186-'7. Consumption'!L76+MIN(0,(SUM('7. Consumption'!$G76:K76)-'8. SOH &amp; Pipeline'!J76))))))</f>
        <v>0</v>
      </c>
      <c r="J76" s="335">
        <f>(IF(J$8="Y",0,
MAX(0,'7. Consumption'!BE76-(I249+'8. SOH &amp; Pipeline'!K186-'7. Consumption'!M76+MIN(0,(SUM('7. Consumption'!$G76:L76)-'8. SOH &amp; Pipeline'!K76))))))</f>
        <v>0</v>
      </c>
      <c r="K76" s="335">
        <f>(IF(K$8="Y",0,
MAX(0,'7. Consumption'!BF76-(J249+'8. SOH &amp; Pipeline'!L186-'7. Consumption'!N76+MIN(0,(SUM('7. Consumption'!$G76:M76)-'8. SOH &amp; Pipeline'!L76))))))</f>
        <v>0</v>
      </c>
      <c r="L76" s="335">
        <f>(IF(L$8="Y",0,
MAX(0,'7. Consumption'!BG76-(K249+'8. SOH &amp; Pipeline'!M186-'7. Consumption'!O76+MIN(0,(SUM('7. Consumption'!$G76:N76)-'8. SOH &amp; Pipeline'!M76))))))</f>
        <v>0</v>
      </c>
      <c r="M76" s="335">
        <f>(IF(M$8="Y",0,
MAX(0,'7. Consumption'!BH76-(L249+'8. SOH &amp; Pipeline'!N186-'7. Consumption'!P76+MIN(0,(SUM('7. Consumption'!$G76:O76)-'8. SOH &amp; Pipeline'!N76))))))</f>
        <v>0</v>
      </c>
      <c r="N76" s="335">
        <f>(IF(N$8="Y",0,
MAX(0,'7. Consumption'!BI76-(M249+'8. SOH &amp; Pipeline'!O186-'7. Consumption'!Q76+MIN(0,(SUM('7. Consumption'!$G76:P76)-'8. SOH &amp; Pipeline'!O76))))))</f>
        <v>0</v>
      </c>
      <c r="O76" s="335">
        <f>(IF(O$8="Y",0,
MAX(0,'7. Consumption'!BJ76-(N249+'8. SOH &amp; Pipeline'!P186-'7. Consumption'!R76+MIN(0,(SUM('7. Consumption'!$G76:Q76)-'8. SOH &amp; Pipeline'!P76))))))</f>
        <v>0</v>
      </c>
      <c r="P76" s="335">
        <f>(IF(P$8="Y",0,
MAX(0,'7. Consumption'!BK76-(O249+'8. SOH &amp; Pipeline'!Q186-'7. Consumption'!S76+MIN(0,(SUM('7. Consumption'!$G76:R76)-'8. SOH &amp; Pipeline'!Q76))))))</f>
        <v>0</v>
      </c>
      <c r="Q76" s="335">
        <f>(IF(Q$8="Y",0,
MAX(0,'7. Consumption'!BL76-(P249+'8. SOH &amp; Pipeline'!R186-'7. Consumption'!T76+MIN(0,(SUM('7. Consumption'!$G76:S76)-'8. SOH &amp; Pipeline'!R76))))))</f>
        <v>0</v>
      </c>
      <c r="R76" s="335">
        <f>(IF(R$8="Y",0,
MAX(0,'7. Consumption'!BM76-(Q249+'8. SOH &amp; Pipeline'!S186-'7. Consumption'!U76+MIN(0,(SUM('7. Consumption'!$G76:T76)-'8. SOH &amp; Pipeline'!S76))))))</f>
        <v>0</v>
      </c>
      <c r="S76" s="335">
        <f>(IF(S$8="Y",0,
MAX(0,'7. Consumption'!BN76-(R249+'8. SOH &amp; Pipeline'!T186-'7. Consumption'!V76+MIN(0,(SUM('7. Consumption'!$G76:U76)-'8. SOH &amp; Pipeline'!T76))))))</f>
        <v>0</v>
      </c>
      <c r="T76" s="335">
        <f>(IF(T$8="Y",0,
MAX(0,'7. Consumption'!BO76-(S249+'8. SOH &amp; Pipeline'!U186-'7. Consumption'!W76+MIN(0,(SUM('7. Consumption'!$G76:V76)-'8. SOH &amp; Pipeline'!U76))))))</f>
        <v>0</v>
      </c>
      <c r="U76" s="335">
        <f>(IF(U$8="Y",0,
MAX(0,'7. Consumption'!BP76-(T249+'8. SOH &amp; Pipeline'!V186-'7. Consumption'!X76+MIN(0,(SUM('7. Consumption'!$G76:W76)-'8. SOH &amp; Pipeline'!V76))))))</f>
        <v>0</v>
      </c>
      <c r="V76" s="335">
        <f>(IF(V$8="Y",0,
MAX(0,'7. Consumption'!BQ76-(U249+'8. SOH &amp; Pipeline'!W186-'7. Consumption'!Y76+MIN(0,(SUM('7. Consumption'!$G76:X76)-'8. SOH &amp; Pipeline'!W76))))))</f>
        <v>0</v>
      </c>
      <c r="W76" s="335">
        <f>(IF(W$8="Y",0,
MAX(0,'7. Consumption'!BR76-(V249+'8. SOH &amp; Pipeline'!X186-'7. Consumption'!Z76+MIN(0,(SUM('7. Consumption'!$G76:Y76)-'8. SOH &amp; Pipeline'!X76))))))</f>
        <v>0</v>
      </c>
      <c r="X76" s="335">
        <f>(IF(X$8="Y",0,
MAX(0,'7. Consumption'!BS76-(W249+'8. SOH &amp; Pipeline'!Y186-'7. Consumption'!AA76+MIN(0,(SUM('7. Consumption'!$G76:Z76)-'8. SOH &amp; Pipeline'!Y76))))))</f>
        <v>0</v>
      </c>
      <c r="Y76" s="335">
        <f>(IF(Y$8="Y",0,
MAX(0,'7. Consumption'!BT76-(X249+'8. SOH &amp; Pipeline'!Z186-'7. Consumption'!AB76+MIN(0,(SUM('7. Consumption'!$G76:AA76)-'8. SOH &amp; Pipeline'!Z76))))))</f>
        <v>0</v>
      </c>
      <c r="Z76" s="335">
        <f>(IF(Z$8="Y",0,
MAX(0,'7. Consumption'!BU76-(Y249+'8. SOH &amp; Pipeline'!AA186-'7. Consumption'!AC76+MIN(0,(SUM('7. Consumption'!$G76:AB76)-'8. SOH &amp; Pipeline'!AA76))))))</f>
        <v>0</v>
      </c>
      <c r="AA76" s="335">
        <f>(IF(AA$8="Y",0,
MAX(0,'7. Consumption'!BV76-(Z249+'8. SOH &amp; Pipeline'!AB186-'7. Consumption'!AD76+MIN(0,(SUM('7. Consumption'!$G76:AC76)-'8. SOH &amp; Pipeline'!AB76))))))</f>
        <v>0</v>
      </c>
      <c r="AB76" s="335">
        <f>(IF(AB$8="Y",0,
MAX(0,'7. Consumption'!BW76-(AA249+'8. SOH &amp; Pipeline'!AC186-'7. Consumption'!AE76+MIN(0,(SUM('7. Consumption'!$G76:AD76)-'8. SOH &amp; Pipeline'!AC76))))))</f>
        <v>0</v>
      </c>
      <c r="AC76" s="335">
        <f>(IF(AC$8="Y",0,
MAX(0,'7. Consumption'!BX76-(AB249+'8. SOH &amp; Pipeline'!AD186-'7. Consumption'!AF76+MIN(0,(SUM('7. Consumption'!$G76:AE76)-'8. SOH &amp; Pipeline'!AD76))))))</f>
        <v>0</v>
      </c>
      <c r="AD76" s="335">
        <f>(IF(AD$8="Y",0,
MAX(0,'7. Consumption'!BY76-(AC249+'8. SOH &amp; Pipeline'!AE186-'7. Consumption'!AG76+MIN(0,(SUM('7. Consumption'!$G76:AF76)-'8. SOH &amp; Pipeline'!AE76))))))</f>
        <v>0</v>
      </c>
      <c r="AE76" s="335">
        <f>(IF(AE$8="Y",0,
MAX(0,'7. Consumption'!BZ76-(AD249+'8. SOH &amp; Pipeline'!AF186-'7. Consumption'!AH76+MIN(0,(SUM('7. Consumption'!$G76:AG76)-'8. SOH &amp; Pipeline'!AF76))))))</f>
        <v>0</v>
      </c>
      <c r="AF76" s="335">
        <f>(IF(AF$8="Y",0,
MAX(0,'7. Consumption'!CA76-(AE249+'8. SOH &amp; Pipeline'!AG186-'7. Consumption'!AI76+MIN(0,(SUM('7. Consumption'!$G76:AH76)-'8. SOH &amp; Pipeline'!AG76))))))</f>
        <v>0</v>
      </c>
      <c r="AG76" s="335">
        <f>(IF(AG$8="Y",0,
MAX(0,'7. Consumption'!CB76-(AF249+'8. SOH &amp; Pipeline'!AH186-'7. Consumption'!AJ76+MIN(0,(SUM('7. Consumption'!$G76:AI76)-'8. SOH &amp; Pipeline'!AH76))))))</f>
        <v>0</v>
      </c>
      <c r="AH76" s="335">
        <f>(IF(AH$8="Y",0,
MAX(0,'7. Consumption'!CC76-(AG249+'8. SOH &amp; Pipeline'!AI186-'7. Consumption'!AK76+MIN(0,(SUM('7. Consumption'!$G76:AJ76)-'8. SOH &amp; Pipeline'!AI76))))))</f>
        <v>0</v>
      </c>
      <c r="AI76" s="335">
        <f>(IF(AI$8="Y",0,
MAX(0,'7. Consumption'!CD76-(AH249+'8. SOH &amp; Pipeline'!AJ186-'7. Consumption'!AL76+MIN(0,(SUM('7. Consumption'!$G76:AK76)-'8. SOH &amp; Pipeline'!AJ76))))))</f>
        <v>0</v>
      </c>
      <c r="AJ76" s="335">
        <f>(IF(AJ$8="Y",0,
MAX(0,'7. Consumption'!CE76-(AI249+'8. SOH &amp; Pipeline'!AK186-'7. Consumption'!AM76+MIN(0,(SUM('7. Consumption'!$G76:AL76)-'8. SOH &amp; Pipeline'!AK76))))))</f>
        <v>0</v>
      </c>
      <c r="AK76" s="335">
        <f>(IF(AK$8="Y",0,
MAX(0,'7. Consumption'!CF76-(AJ249+'8. SOH &amp; Pipeline'!AL186-'7. Consumption'!AN76+MIN(0,(SUM('7. Consumption'!$G76:AM76)-'8. SOH &amp; Pipeline'!AL76))))))</f>
        <v>0</v>
      </c>
      <c r="AL76" s="335">
        <f>(IF(AL$8="Y",0,
MAX(0,'7. Consumption'!CG76-(AK249+'8. SOH &amp; Pipeline'!AM186-'7. Consumption'!AO76+MIN(0,(SUM('7. Consumption'!$G76:AN76)-'8. SOH &amp; Pipeline'!AM76))))))</f>
        <v>0</v>
      </c>
      <c r="AM76" s="335">
        <f>(IF(AM$8="Y",0,
MAX(0,'7. Consumption'!CH76-(AL249+'8. SOH &amp; Pipeline'!AN186-'7. Consumption'!AP76+MIN(0,(SUM('7. Consumption'!$G76:AO76)-'8. SOH &amp; Pipeline'!AN76))))))</f>
        <v>0</v>
      </c>
      <c r="AN76" s="335">
        <f>(IF(AN$8="Y",0,
MAX(0,'7. Consumption'!CI76-(AM249+'8. SOH &amp; Pipeline'!AO186-'7. Consumption'!AQ76+MIN(0,(SUM('7. Consumption'!$G76:AP76)-'8. SOH &amp; Pipeline'!AO76))))))</f>
        <v>0</v>
      </c>
    </row>
    <row r="77" spans="2:40" ht="15" hidden="1" outlineLevel="1" x14ac:dyDescent="0.25">
      <c r="B77" s="257"/>
      <c r="C77" s="257" t="str">
        <f>'7. Consumption'!C77</f>
        <v/>
      </c>
      <c r="E77" s="335">
        <f>(IF(E$8="Y",0,
MAX(0,'7. Consumption'!AZ77-(D250+'8. SOH &amp; Pipeline'!F187-'7. Consumption'!H77+MIN(0,(SUM('7. Consumption'!$G77:G77)-'8. SOH &amp; Pipeline'!F77))))))</f>
        <v>0</v>
      </c>
      <c r="F77" s="335">
        <f>(IF(F$8="Y",0,
MAX(0,'7. Consumption'!BA77-(E250+'8. SOH &amp; Pipeline'!G187-'7. Consumption'!I77+MIN(0,(SUM('7. Consumption'!$G77:H77)-'8. SOH &amp; Pipeline'!G77))))))</f>
        <v>0</v>
      </c>
      <c r="G77" s="335">
        <f>(IF(G$8="Y",0,
MAX(0,'7. Consumption'!BB77-(F250+'8. SOH &amp; Pipeline'!H187-'7. Consumption'!J77+MIN(0,(SUM('7. Consumption'!$G77:I77)-'8. SOH &amp; Pipeline'!H77))))))</f>
        <v>0</v>
      </c>
      <c r="H77" s="335">
        <f>(IF(H$8="Y",0,
MAX(0,'7. Consumption'!BC77-(G250+'8. SOH &amp; Pipeline'!I187-'7. Consumption'!K77+MIN(0,(SUM('7. Consumption'!$G77:J77)-'8. SOH &amp; Pipeline'!I77))))))</f>
        <v>0</v>
      </c>
      <c r="I77" s="335">
        <f>(IF(I$8="Y",0,
MAX(0,'7. Consumption'!BD77-(H250+'8. SOH &amp; Pipeline'!J187-'7. Consumption'!L77+MIN(0,(SUM('7. Consumption'!$G77:K77)-'8. SOH &amp; Pipeline'!J77))))))</f>
        <v>0</v>
      </c>
      <c r="J77" s="335">
        <f>(IF(J$8="Y",0,
MAX(0,'7. Consumption'!BE77-(I250+'8. SOH &amp; Pipeline'!K187-'7. Consumption'!M77+MIN(0,(SUM('7. Consumption'!$G77:L77)-'8. SOH &amp; Pipeline'!K77))))))</f>
        <v>0</v>
      </c>
      <c r="K77" s="335">
        <f>(IF(K$8="Y",0,
MAX(0,'7. Consumption'!BF77-(J250+'8. SOH &amp; Pipeline'!L187-'7. Consumption'!N77+MIN(0,(SUM('7. Consumption'!$G77:M77)-'8. SOH &amp; Pipeline'!L77))))))</f>
        <v>0</v>
      </c>
      <c r="L77" s="335">
        <f>(IF(L$8="Y",0,
MAX(0,'7. Consumption'!BG77-(K250+'8. SOH &amp; Pipeline'!M187-'7. Consumption'!O77+MIN(0,(SUM('7. Consumption'!$G77:N77)-'8. SOH &amp; Pipeline'!M77))))))</f>
        <v>0</v>
      </c>
      <c r="M77" s="335">
        <f>(IF(M$8="Y",0,
MAX(0,'7. Consumption'!BH77-(L250+'8. SOH &amp; Pipeline'!N187-'7. Consumption'!P77+MIN(0,(SUM('7. Consumption'!$G77:O77)-'8. SOH &amp; Pipeline'!N77))))))</f>
        <v>0</v>
      </c>
      <c r="N77" s="335">
        <f>(IF(N$8="Y",0,
MAX(0,'7. Consumption'!BI77-(M250+'8. SOH &amp; Pipeline'!O187-'7. Consumption'!Q77+MIN(0,(SUM('7. Consumption'!$G77:P77)-'8. SOH &amp; Pipeline'!O77))))))</f>
        <v>0</v>
      </c>
      <c r="O77" s="335">
        <f>(IF(O$8="Y",0,
MAX(0,'7. Consumption'!BJ77-(N250+'8. SOH &amp; Pipeline'!P187-'7. Consumption'!R77+MIN(0,(SUM('7. Consumption'!$G77:Q77)-'8. SOH &amp; Pipeline'!P77))))))</f>
        <v>0</v>
      </c>
      <c r="P77" s="335">
        <f>(IF(P$8="Y",0,
MAX(0,'7. Consumption'!BK77-(O250+'8. SOH &amp; Pipeline'!Q187-'7. Consumption'!S77+MIN(0,(SUM('7. Consumption'!$G77:R77)-'8. SOH &amp; Pipeline'!Q77))))))</f>
        <v>0</v>
      </c>
      <c r="Q77" s="335">
        <f>(IF(Q$8="Y",0,
MAX(0,'7. Consumption'!BL77-(P250+'8. SOH &amp; Pipeline'!R187-'7. Consumption'!T77+MIN(0,(SUM('7. Consumption'!$G77:S77)-'8. SOH &amp; Pipeline'!R77))))))</f>
        <v>0</v>
      </c>
      <c r="R77" s="335">
        <f>(IF(R$8="Y",0,
MAX(0,'7. Consumption'!BM77-(Q250+'8. SOH &amp; Pipeline'!S187-'7. Consumption'!U77+MIN(0,(SUM('7. Consumption'!$G77:T77)-'8. SOH &amp; Pipeline'!S77))))))</f>
        <v>0</v>
      </c>
      <c r="S77" s="335">
        <f>(IF(S$8="Y",0,
MAX(0,'7. Consumption'!BN77-(R250+'8. SOH &amp; Pipeline'!T187-'7. Consumption'!V77+MIN(0,(SUM('7. Consumption'!$G77:U77)-'8. SOH &amp; Pipeline'!T77))))))</f>
        <v>0</v>
      </c>
      <c r="T77" s="335">
        <f>(IF(T$8="Y",0,
MAX(0,'7. Consumption'!BO77-(S250+'8. SOH &amp; Pipeline'!U187-'7. Consumption'!W77+MIN(0,(SUM('7. Consumption'!$G77:V77)-'8. SOH &amp; Pipeline'!U77))))))</f>
        <v>0</v>
      </c>
      <c r="U77" s="335">
        <f>(IF(U$8="Y",0,
MAX(0,'7. Consumption'!BP77-(T250+'8. SOH &amp; Pipeline'!V187-'7. Consumption'!X77+MIN(0,(SUM('7. Consumption'!$G77:W77)-'8. SOH &amp; Pipeline'!V77))))))</f>
        <v>0</v>
      </c>
      <c r="V77" s="335">
        <f>(IF(V$8="Y",0,
MAX(0,'7. Consumption'!BQ77-(U250+'8. SOH &amp; Pipeline'!W187-'7. Consumption'!Y77+MIN(0,(SUM('7. Consumption'!$G77:X77)-'8. SOH &amp; Pipeline'!W77))))))</f>
        <v>0</v>
      </c>
      <c r="W77" s="335">
        <f>(IF(W$8="Y",0,
MAX(0,'7. Consumption'!BR77-(V250+'8. SOH &amp; Pipeline'!X187-'7. Consumption'!Z77+MIN(0,(SUM('7. Consumption'!$G77:Y77)-'8. SOH &amp; Pipeline'!X77))))))</f>
        <v>0</v>
      </c>
      <c r="X77" s="335">
        <f>(IF(X$8="Y",0,
MAX(0,'7. Consumption'!BS77-(W250+'8. SOH &amp; Pipeline'!Y187-'7. Consumption'!AA77+MIN(0,(SUM('7. Consumption'!$G77:Z77)-'8. SOH &amp; Pipeline'!Y77))))))</f>
        <v>0</v>
      </c>
      <c r="Y77" s="335">
        <f>(IF(Y$8="Y",0,
MAX(0,'7. Consumption'!BT77-(X250+'8. SOH &amp; Pipeline'!Z187-'7. Consumption'!AB77+MIN(0,(SUM('7. Consumption'!$G77:AA77)-'8. SOH &amp; Pipeline'!Z77))))))</f>
        <v>0</v>
      </c>
      <c r="Z77" s="335">
        <f>(IF(Z$8="Y",0,
MAX(0,'7. Consumption'!BU77-(Y250+'8. SOH &amp; Pipeline'!AA187-'7. Consumption'!AC77+MIN(0,(SUM('7. Consumption'!$G77:AB77)-'8. SOH &amp; Pipeline'!AA77))))))</f>
        <v>0</v>
      </c>
      <c r="AA77" s="335">
        <f>(IF(AA$8="Y",0,
MAX(0,'7. Consumption'!BV77-(Z250+'8. SOH &amp; Pipeline'!AB187-'7. Consumption'!AD77+MIN(0,(SUM('7. Consumption'!$G77:AC77)-'8. SOH &amp; Pipeline'!AB77))))))</f>
        <v>0</v>
      </c>
      <c r="AB77" s="335">
        <f>(IF(AB$8="Y",0,
MAX(0,'7. Consumption'!BW77-(AA250+'8. SOH &amp; Pipeline'!AC187-'7. Consumption'!AE77+MIN(0,(SUM('7. Consumption'!$G77:AD77)-'8. SOH &amp; Pipeline'!AC77))))))</f>
        <v>0</v>
      </c>
      <c r="AC77" s="335">
        <f>(IF(AC$8="Y",0,
MAX(0,'7. Consumption'!BX77-(AB250+'8. SOH &amp; Pipeline'!AD187-'7. Consumption'!AF77+MIN(0,(SUM('7. Consumption'!$G77:AE77)-'8. SOH &amp; Pipeline'!AD77))))))</f>
        <v>0</v>
      </c>
      <c r="AD77" s="335">
        <f>(IF(AD$8="Y",0,
MAX(0,'7. Consumption'!BY77-(AC250+'8. SOH &amp; Pipeline'!AE187-'7. Consumption'!AG77+MIN(0,(SUM('7. Consumption'!$G77:AF77)-'8. SOH &amp; Pipeline'!AE77))))))</f>
        <v>0</v>
      </c>
      <c r="AE77" s="335">
        <f>(IF(AE$8="Y",0,
MAX(0,'7. Consumption'!BZ77-(AD250+'8. SOH &amp; Pipeline'!AF187-'7. Consumption'!AH77+MIN(0,(SUM('7. Consumption'!$G77:AG77)-'8. SOH &amp; Pipeline'!AF77))))))</f>
        <v>0</v>
      </c>
      <c r="AF77" s="335">
        <f>(IF(AF$8="Y",0,
MAX(0,'7. Consumption'!CA77-(AE250+'8. SOH &amp; Pipeline'!AG187-'7. Consumption'!AI77+MIN(0,(SUM('7. Consumption'!$G77:AH77)-'8. SOH &amp; Pipeline'!AG77))))))</f>
        <v>0</v>
      </c>
      <c r="AG77" s="335">
        <f>(IF(AG$8="Y",0,
MAX(0,'7. Consumption'!CB77-(AF250+'8. SOH &amp; Pipeline'!AH187-'7. Consumption'!AJ77+MIN(0,(SUM('7. Consumption'!$G77:AI77)-'8. SOH &amp; Pipeline'!AH77))))))</f>
        <v>0</v>
      </c>
      <c r="AH77" s="335">
        <f>(IF(AH$8="Y",0,
MAX(0,'7. Consumption'!CC77-(AG250+'8. SOH &amp; Pipeline'!AI187-'7. Consumption'!AK77+MIN(0,(SUM('7. Consumption'!$G77:AJ77)-'8. SOH &amp; Pipeline'!AI77))))))</f>
        <v>0</v>
      </c>
      <c r="AI77" s="335">
        <f>(IF(AI$8="Y",0,
MAX(0,'7. Consumption'!CD77-(AH250+'8. SOH &amp; Pipeline'!AJ187-'7. Consumption'!AL77+MIN(0,(SUM('7. Consumption'!$G77:AK77)-'8. SOH &amp; Pipeline'!AJ77))))))</f>
        <v>0</v>
      </c>
      <c r="AJ77" s="335">
        <f>(IF(AJ$8="Y",0,
MAX(0,'7. Consumption'!CE77-(AI250+'8. SOH &amp; Pipeline'!AK187-'7. Consumption'!AM77+MIN(0,(SUM('7. Consumption'!$G77:AL77)-'8. SOH &amp; Pipeline'!AK77))))))</f>
        <v>0</v>
      </c>
      <c r="AK77" s="335">
        <f>(IF(AK$8="Y",0,
MAX(0,'7. Consumption'!CF77-(AJ250+'8. SOH &amp; Pipeline'!AL187-'7. Consumption'!AN77+MIN(0,(SUM('7. Consumption'!$G77:AM77)-'8. SOH &amp; Pipeline'!AL77))))))</f>
        <v>0</v>
      </c>
      <c r="AL77" s="335">
        <f>(IF(AL$8="Y",0,
MAX(0,'7. Consumption'!CG77-(AK250+'8. SOH &amp; Pipeline'!AM187-'7. Consumption'!AO77+MIN(0,(SUM('7. Consumption'!$G77:AN77)-'8. SOH &amp; Pipeline'!AM77))))))</f>
        <v>0</v>
      </c>
      <c r="AM77" s="335">
        <f>(IF(AM$8="Y",0,
MAX(0,'7. Consumption'!CH77-(AL250+'8. SOH &amp; Pipeline'!AN187-'7. Consumption'!AP77+MIN(0,(SUM('7. Consumption'!$G77:AO77)-'8. SOH &amp; Pipeline'!AN77))))))</f>
        <v>0</v>
      </c>
      <c r="AN77" s="335">
        <f>(IF(AN$8="Y",0,
MAX(0,'7. Consumption'!CI77-(AM250+'8. SOH &amp; Pipeline'!AO187-'7. Consumption'!AQ77+MIN(0,(SUM('7. Consumption'!$G77:AP77)-'8. SOH &amp; Pipeline'!AO77))))))</f>
        <v>0</v>
      </c>
    </row>
    <row r="78" spans="2:40" ht="15" hidden="1" outlineLevel="1" x14ac:dyDescent="0.25">
      <c r="B78" s="257"/>
      <c r="C78" s="257" t="str">
        <f>'7. Consumption'!C78</f>
        <v/>
      </c>
      <c r="E78" s="335">
        <f>(IF(E$8="Y",0,
MAX(0,'7. Consumption'!AZ78-(D251+'8. SOH &amp; Pipeline'!F188-'7. Consumption'!H78+MIN(0,(SUM('7. Consumption'!$G78:G78)-'8. SOH &amp; Pipeline'!F78))))))</f>
        <v>0</v>
      </c>
      <c r="F78" s="335">
        <f>(IF(F$8="Y",0,
MAX(0,'7. Consumption'!BA78-(E251+'8. SOH &amp; Pipeline'!G188-'7. Consumption'!I78+MIN(0,(SUM('7. Consumption'!$G78:H78)-'8. SOH &amp; Pipeline'!G78))))))</f>
        <v>0</v>
      </c>
      <c r="G78" s="335">
        <f>(IF(G$8="Y",0,
MAX(0,'7. Consumption'!BB78-(F251+'8. SOH &amp; Pipeline'!H188-'7. Consumption'!J78+MIN(0,(SUM('7. Consumption'!$G78:I78)-'8. SOH &amp; Pipeline'!H78))))))</f>
        <v>0</v>
      </c>
      <c r="H78" s="335">
        <f>(IF(H$8="Y",0,
MAX(0,'7. Consumption'!BC78-(G251+'8. SOH &amp; Pipeline'!I188-'7. Consumption'!K78+MIN(0,(SUM('7. Consumption'!$G78:J78)-'8. SOH &amp; Pipeline'!I78))))))</f>
        <v>0</v>
      </c>
      <c r="I78" s="335">
        <f>(IF(I$8="Y",0,
MAX(0,'7. Consumption'!BD78-(H251+'8. SOH &amp; Pipeline'!J188-'7. Consumption'!L78+MIN(0,(SUM('7. Consumption'!$G78:K78)-'8. SOH &amp; Pipeline'!J78))))))</f>
        <v>0</v>
      </c>
      <c r="J78" s="335">
        <f>(IF(J$8="Y",0,
MAX(0,'7. Consumption'!BE78-(I251+'8. SOH &amp; Pipeline'!K188-'7. Consumption'!M78+MIN(0,(SUM('7. Consumption'!$G78:L78)-'8. SOH &amp; Pipeline'!K78))))))</f>
        <v>0</v>
      </c>
      <c r="K78" s="335">
        <f>(IF(K$8="Y",0,
MAX(0,'7. Consumption'!BF78-(J251+'8. SOH &amp; Pipeline'!L188-'7. Consumption'!N78+MIN(0,(SUM('7. Consumption'!$G78:M78)-'8. SOH &amp; Pipeline'!L78))))))</f>
        <v>0</v>
      </c>
      <c r="L78" s="335">
        <f>(IF(L$8="Y",0,
MAX(0,'7. Consumption'!BG78-(K251+'8. SOH &amp; Pipeline'!M188-'7. Consumption'!O78+MIN(0,(SUM('7. Consumption'!$G78:N78)-'8. SOH &amp; Pipeline'!M78))))))</f>
        <v>0</v>
      </c>
      <c r="M78" s="335">
        <f>(IF(M$8="Y",0,
MAX(0,'7. Consumption'!BH78-(L251+'8. SOH &amp; Pipeline'!N188-'7. Consumption'!P78+MIN(0,(SUM('7. Consumption'!$G78:O78)-'8. SOH &amp; Pipeline'!N78))))))</f>
        <v>0</v>
      </c>
      <c r="N78" s="335">
        <f>(IF(N$8="Y",0,
MAX(0,'7. Consumption'!BI78-(M251+'8. SOH &amp; Pipeline'!O188-'7. Consumption'!Q78+MIN(0,(SUM('7. Consumption'!$G78:P78)-'8. SOH &amp; Pipeline'!O78))))))</f>
        <v>0</v>
      </c>
      <c r="O78" s="335">
        <f>(IF(O$8="Y",0,
MAX(0,'7. Consumption'!BJ78-(N251+'8. SOH &amp; Pipeline'!P188-'7. Consumption'!R78+MIN(0,(SUM('7. Consumption'!$G78:Q78)-'8. SOH &amp; Pipeline'!P78))))))</f>
        <v>0</v>
      </c>
      <c r="P78" s="335">
        <f>(IF(P$8="Y",0,
MAX(0,'7. Consumption'!BK78-(O251+'8. SOH &amp; Pipeline'!Q188-'7. Consumption'!S78+MIN(0,(SUM('7. Consumption'!$G78:R78)-'8. SOH &amp; Pipeline'!Q78))))))</f>
        <v>0</v>
      </c>
      <c r="Q78" s="335">
        <f>(IF(Q$8="Y",0,
MAX(0,'7. Consumption'!BL78-(P251+'8. SOH &amp; Pipeline'!R188-'7. Consumption'!T78+MIN(0,(SUM('7. Consumption'!$G78:S78)-'8. SOH &amp; Pipeline'!R78))))))</f>
        <v>0</v>
      </c>
      <c r="R78" s="335">
        <f>(IF(R$8="Y",0,
MAX(0,'7. Consumption'!BM78-(Q251+'8. SOH &amp; Pipeline'!S188-'7. Consumption'!U78+MIN(0,(SUM('7. Consumption'!$G78:T78)-'8. SOH &amp; Pipeline'!S78))))))</f>
        <v>0</v>
      </c>
      <c r="S78" s="335">
        <f>(IF(S$8="Y",0,
MAX(0,'7. Consumption'!BN78-(R251+'8. SOH &amp; Pipeline'!T188-'7. Consumption'!V78+MIN(0,(SUM('7. Consumption'!$G78:U78)-'8. SOH &amp; Pipeline'!T78))))))</f>
        <v>0</v>
      </c>
      <c r="T78" s="335">
        <f>(IF(T$8="Y",0,
MAX(0,'7. Consumption'!BO78-(S251+'8. SOH &amp; Pipeline'!U188-'7. Consumption'!W78+MIN(0,(SUM('7. Consumption'!$G78:V78)-'8. SOH &amp; Pipeline'!U78))))))</f>
        <v>0</v>
      </c>
      <c r="U78" s="335">
        <f>(IF(U$8="Y",0,
MAX(0,'7. Consumption'!BP78-(T251+'8. SOH &amp; Pipeline'!V188-'7. Consumption'!X78+MIN(0,(SUM('7. Consumption'!$G78:W78)-'8. SOH &amp; Pipeline'!V78))))))</f>
        <v>0</v>
      </c>
      <c r="V78" s="335">
        <f>(IF(V$8="Y",0,
MAX(0,'7. Consumption'!BQ78-(U251+'8. SOH &amp; Pipeline'!W188-'7. Consumption'!Y78+MIN(0,(SUM('7. Consumption'!$G78:X78)-'8. SOH &amp; Pipeline'!W78))))))</f>
        <v>0</v>
      </c>
      <c r="W78" s="335">
        <f>(IF(W$8="Y",0,
MAX(0,'7. Consumption'!BR78-(V251+'8. SOH &amp; Pipeline'!X188-'7. Consumption'!Z78+MIN(0,(SUM('7. Consumption'!$G78:Y78)-'8. SOH &amp; Pipeline'!X78))))))</f>
        <v>0</v>
      </c>
      <c r="X78" s="335">
        <f>(IF(X$8="Y",0,
MAX(0,'7. Consumption'!BS78-(W251+'8. SOH &amp; Pipeline'!Y188-'7. Consumption'!AA78+MIN(0,(SUM('7. Consumption'!$G78:Z78)-'8. SOH &amp; Pipeline'!Y78))))))</f>
        <v>0</v>
      </c>
      <c r="Y78" s="335">
        <f>(IF(Y$8="Y",0,
MAX(0,'7. Consumption'!BT78-(X251+'8. SOH &amp; Pipeline'!Z188-'7. Consumption'!AB78+MIN(0,(SUM('7. Consumption'!$G78:AA78)-'8. SOH &amp; Pipeline'!Z78))))))</f>
        <v>0</v>
      </c>
      <c r="Z78" s="335">
        <f>(IF(Z$8="Y",0,
MAX(0,'7. Consumption'!BU78-(Y251+'8. SOH &amp; Pipeline'!AA188-'7. Consumption'!AC78+MIN(0,(SUM('7. Consumption'!$G78:AB78)-'8. SOH &amp; Pipeline'!AA78))))))</f>
        <v>0</v>
      </c>
      <c r="AA78" s="335">
        <f>(IF(AA$8="Y",0,
MAX(0,'7. Consumption'!BV78-(Z251+'8. SOH &amp; Pipeline'!AB188-'7. Consumption'!AD78+MIN(0,(SUM('7. Consumption'!$G78:AC78)-'8. SOH &amp; Pipeline'!AB78))))))</f>
        <v>0</v>
      </c>
      <c r="AB78" s="335">
        <f>(IF(AB$8="Y",0,
MAX(0,'7. Consumption'!BW78-(AA251+'8. SOH &amp; Pipeline'!AC188-'7. Consumption'!AE78+MIN(0,(SUM('7. Consumption'!$G78:AD78)-'8. SOH &amp; Pipeline'!AC78))))))</f>
        <v>0</v>
      </c>
      <c r="AC78" s="335">
        <f>(IF(AC$8="Y",0,
MAX(0,'7. Consumption'!BX78-(AB251+'8. SOH &amp; Pipeline'!AD188-'7. Consumption'!AF78+MIN(0,(SUM('7. Consumption'!$G78:AE78)-'8. SOH &amp; Pipeline'!AD78))))))</f>
        <v>0</v>
      </c>
      <c r="AD78" s="335">
        <f>(IF(AD$8="Y",0,
MAX(0,'7. Consumption'!BY78-(AC251+'8. SOH &amp; Pipeline'!AE188-'7. Consumption'!AG78+MIN(0,(SUM('7. Consumption'!$G78:AF78)-'8. SOH &amp; Pipeline'!AE78))))))</f>
        <v>0</v>
      </c>
      <c r="AE78" s="335">
        <f>(IF(AE$8="Y",0,
MAX(0,'7. Consumption'!BZ78-(AD251+'8. SOH &amp; Pipeline'!AF188-'7. Consumption'!AH78+MIN(0,(SUM('7. Consumption'!$G78:AG78)-'8. SOH &amp; Pipeline'!AF78))))))</f>
        <v>0</v>
      </c>
      <c r="AF78" s="335">
        <f>(IF(AF$8="Y",0,
MAX(0,'7. Consumption'!CA78-(AE251+'8. SOH &amp; Pipeline'!AG188-'7. Consumption'!AI78+MIN(0,(SUM('7. Consumption'!$G78:AH78)-'8. SOH &amp; Pipeline'!AG78))))))</f>
        <v>0</v>
      </c>
      <c r="AG78" s="335">
        <f>(IF(AG$8="Y",0,
MAX(0,'7. Consumption'!CB78-(AF251+'8. SOH &amp; Pipeline'!AH188-'7. Consumption'!AJ78+MIN(0,(SUM('7. Consumption'!$G78:AI78)-'8. SOH &amp; Pipeline'!AH78))))))</f>
        <v>0</v>
      </c>
      <c r="AH78" s="335">
        <f>(IF(AH$8="Y",0,
MAX(0,'7. Consumption'!CC78-(AG251+'8. SOH &amp; Pipeline'!AI188-'7. Consumption'!AK78+MIN(0,(SUM('7. Consumption'!$G78:AJ78)-'8. SOH &amp; Pipeline'!AI78))))))</f>
        <v>0</v>
      </c>
      <c r="AI78" s="335">
        <f>(IF(AI$8="Y",0,
MAX(0,'7. Consumption'!CD78-(AH251+'8. SOH &amp; Pipeline'!AJ188-'7. Consumption'!AL78+MIN(0,(SUM('7. Consumption'!$G78:AK78)-'8. SOH &amp; Pipeline'!AJ78))))))</f>
        <v>0</v>
      </c>
      <c r="AJ78" s="335">
        <f>(IF(AJ$8="Y",0,
MAX(0,'7. Consumption'!CE78-(AI251+'8. SOH &amp; Pipeline'!AK188-'7. Consumption'!AM78+MIN(0,(SUM('7. Consumption'!$G78:AL78)-'8. SOH &amp; Pipeline'!AK78))))))</f>
        <v>0</v>
      </c>
      <c r="AK78" s="335">
        <f>(IF(AK$8="Y",0,
MAX(0,'7. Consumption'!CF78-(AJ251+'8. SOH &amp; Pipeline'!AL188-'7. Consumption'!AN78+MIN(0,(SUM('7. Consumption'!$G78:AM78)-'8. SOH &amp; Pipeline'!AL78))))))</f>
        <v>0</v>
      </c>
      <c r="AL78" s="335">
        <f>(IF(AL$8="Y",0,
MAX(0,'7. Consumption'!CG78-(AK251+'8. SOH &amp; Pipeline'!AM188-'7. Consumption'!AO78+MIN(0,(SUM('7. Consumption'!$G78:AN78)-'8. SOH &amp; Pipeline'!AM78))))))</f>
        <v>0</v>
      </c>
      <c r="AM78" s="335">
        <f>(IF(AM$8="Y",0,
MAX(0,'7. Consumption'!CH78-(AL251+'8. SOH &amp; Pipeline'!AN188-'7. Consumption'!AP78+MIN(0,(SUM('7. Consumption'!$G78:AO78)-'8. SOH &amp; Pipeline'!AN78))))))</f>
        <v>0</v>
      </c>
      <c r="AN78" s="335">
        <f>(IF(AN$8="Y",0,
MAX(0,'7. Consumption'!CI78-(AM251+'8. SOH &amp; Pipeline'!AO188-'7. Consumption'!AQ78+MIN(0,(SUM('7. Consumption'!$G78:AP78)-'8. SOH &amp; Pipeline'!AO78))))))</f>
        <v>0</v>
      </c>
    </row>
    <row r="79" spans="2:40" ht="15" hidden="1" outlineLevel="1" x14ac:dyDescent="0.25">
      <c r="B79" s="257"/>
      <c r="C79" s="257" t="str">
        <f>'7. Consumption'!C79</f>
        <v/>
      </c>
      <c r="E79" s="335">
        <f>(IF(E$8="Y",0,
MAX(0,'7. Consumption'!AZ79-(D252+'8. SOH &amp; Pipeline'!F189-'7. Consumption'!H79+MIN(0,(SUM('7. Consumption'!$G79:G79)-'8. SOH &amp; Pipeline'!F79))))))</f>
        <v>0</v>
      </c>
      <c r="F79" s="335">
        <f>(IF(F$8="Y",0,
MAX(0,'7. Consumption'!BA79-(E252+'8. SOH &amp; Pipeline'!G189-'7. Consumption'!I79+MIN(0,(SUM('7. Consumption'!$G79:H79)-'8. SOH &amp; Pipeline'!G79))))))</f>
        <v>0</v>
      </c>
      <c r="G79" s="335">
        <f>(IF(G$8="Y",0,
MAX(0,'7. Consumption'!BB79-(F252+'8. SOH &amp; Pipeline'!H189-'7. Consumption'!J79+MIN(0,(SUM('7. Consumption'!$G79:I79)-'8. SOH &amp; Pipeline'!H79))))))</f>
        <v>0</v>
      </c>
      <c r="H79" s="335">
        <f>(IF(H$8="Y",0,
MAX(0,'7. Consumption'!BC79-(G252+'8. SOH &amp; Pipeline'!I189-'7. Consumption'!K79+MIN(0,(SUM('7. Consumption'!$G79:J79)-'8. SOH &amp; Pipeline'!I79))))))</f>
        <v>0</v>
      </c>
      <c r="I79" s="335">
        <f>(IF(I$8="Y",0,
MAX(0,'7. Consumption'!BD79-(H252+'8. SOH &amp; Pipeline'!J189-'7. Consumption'!L79+MIN(0,(SUM('7. Consumption'!$G79:K79)-'8. SOH &amp; Pipeline'!J79))))))</f>
        <v>0</v>
      </c>
      <c r="J79" s="335">
        <f>(IF(J$8="Y",0,
MAX(0,'7. Consumption'!BE79-(I252+'8. SOH &amp; Pipeline'!K189-'7. Consumption'!M79+MIN(0,(SUM('7. Consumption'!$G79:L79)-'8. SOH &amp; Pipeline'!K79))))))</f>
        <v>0</v>
      </c>
      <c r="K79" s="335">
        <f>(IF(K$8="Y",0,
MAX(0,'7. Consumption'!BF79-(J252+'8. SOH &amp; Pipeline'!L189-'7. Consumption'!N79+MIN(0,(SUM('7. Consumption'!$G79:M79)-'8. SOH &amp; Pipeline'!L79))))))</f>
        <v>0</v>
      </c>
      <c r="L79" s="335">
        <f>(IF(L$8="Y",0,
MAX(0,'7. Consumption'!BG79-(K252+'8. SOH &amp; Pipeline'!M189-'7. Consumption'!O79+MIN(0,(SUM('7. Consumption'!$G79:N79)-'8. SOH &amp; Pipeline'!M79))))))</f>
        <v>0</v>
      </c>
      <c r="M79" s="335">
        <f>(IF(M$8="Y",0,
MAX(0,'7. Consumption'!BH79-(L252+'8. SOH &amp; Pipeline'!N189-'7. Consumption'!P79+MIN(0,(SUM('7. Consumption'!$G79:O79)-'8. SOH &amp; Pipeline'!N79))))))</f>
        <v>0</v>
      </c>
      <c r="N79" s="335">
        <f>(IF(N$8="Y",0,
MAX(0,'7. Consumption'!BI79-(M252+'8. SOH &amp; Pipeline'!O189-'7. Consumption'!Q79+MIN(0,(SUM('7. Consumption'!$G79:P79)-'8. SOH &amp; Pipeline'!O79))))))</f>
        <v>0</v>
      </c>
      <c r="O79" s="335">
        <f>(IF(O$8="Y",0,
MAX(0,'7. Consumption'!BJ79-(N252+'8. SOH &amp; Pipeline'!P189-'7. Consumption'!R79+MIN(0,(SUM('7. Consumption'!$G79:Q79)-'8. SOH &amp; Pipeline'!P79))))))</f>
        <v>0</v>
      </c>
      <c r="P79" s="335">
        <f>(IF(P$8="Y",0,
MAX(0,'7. Consumption'!BK79-(O252+'8. SOH &amp; Pipeline'!Q189-'7. Consumption'!S79+MIN(0,(SUM('7. Consumption'!$G79:R79)-'8. SOH &amp; Pipeline'!Q79))))))</f>
        <v>0</v>
      </c>
      <c r="Q79" s="335">
        <f>(IF(Q$8="Y",0,
MAX(0,'7. Consumption'!BL79-(P252+'8. SOH &amp; Pipeline'!R189-'7. Consumption'!T79+MIN(0,(SUM('7. Consumption'!$G79:S79)-'8. SOH &amp; Pipeline'!R79))))))</f>
        <v>0</v>
      </c>
      <c r="R79" s="335">
        <f>(IF(R$8="Y",0,
MAX(0,'7. Consumption'!BM79-(Q252+'8. SOH &amp; Pipeline'!S189-'7. Consumption'!U79+MIN(0,(SUM('7. Consumption'!$G79:T79)-'8. SOH &amp; Pipeline'!S79))))))</f>
        <v>0</v>
      </c>
      <c r="S79" s="335">
        <f>(IF(S$8="Y",0,
MAX(0,'7. Consumption'!BN79-(R252+'8. SOH &amp; Pipeline'!T189-'7. Consumption'!V79+MIN(0,(SUM('7. Consumption'!$G79:U79)-'8. SOH &amp; Pipeline'!T79))))))</f>
        <v>0</v>
      </c>
      <c r="T79" s="335">
        <f>(IF(T$8="Y",0,
MAX(0,'7. Consumption'!BO79-(S252+'8. SOH &amp; Pipeline'!U189-'7. Consumption'!W79+MIN(0,(SUM('7. Consumption'!$G79:V79)-'8. SOH &amp; Pipeline'!U79))))))</f>
        <v>0</v>
      </c>
      <c r="U79" s="335">
        <f>(IF(U$8="Y",0,
MAX(0,'7. Consumption'!BP79-(T252+'8. SOH &amp; Pipeline'!V189-'7. Consumption'!X79+MIN(0,(SUM('7. Consumption'!$G79:W79)-'8. SOH &amp; Pipeline'!V79))))))</f>
        <v>0</v>
      </c>
      <c r="V79" s="335">
        <f>(IF(V$8="Y",0,
MAX(0,'7. Consumption'!BQ79-(U252+'8. SOH &amp; Pipeline'!W189-'7. Consumption'!Y79+MIN(0,(SUM('7. Consumption'!$G79:X79)-'8. SOH &amp; Pipeline'!W79))))))</f>
        <v>0</v>
      </c>
      <c r="W79" s="335">
        <f>(IF(W$8="Y",0,
MAX(0,'7. Consumption'!BR79-(V252+'8. SOH &amp; Pipeline'!X189-'7. Consumption'!Z79+MIN(0,(SUM('7. Consumption'!$G79:Y79)-'8. SOH &amp; Pipeline'!X79))))))</f>
        <v>0</v>
      </c>
      <c r="X79" s="335">
        <f>(IF(X$8="Y",0,
MAX(0,'7. Consumption'!BS79-(W252+'8. SOH &amp; Pipeline'!Y189-'7. Consumption'!AA79+MIN(0,(SUM('7. Consumption'!$G79:Z79)-'8. SOH &amp; Pipeline'!Y79))))))</f>
        <v>0</v>
      </c>
      <c r="Y79" s="335">
        <f>(IF(Y$8="Y",0,
MAX(0,'7. Consumption'!BT79-(X252+'8. SOH &amp; Pipeline'!Z189-'7. Consumption'!AB79+MIN(0,(SUM('7. Consumption'!$G79:AA79)-'8. SOH &amp; Pipeline'!Z79))))))</f>
        <v>0</v>
      </c>
      <c r="Z79" s="335">
        <f>(IF(Z$8="Y",0,
MAX(0,'7. Consumption'!BU79-(Y252+'8. SOH &amp; Pipeline'!AA189-'7. Consumption'!AC79+MIN(0,(SUM('7. Consumption'!$G79:AB79)-'8. SOH &amp; Pipeline'!AA79))))))</f>
        <v>0</v>
      </c>
      <c r="AA79" s="335">
        <f>(IF(AA$8="Y",0,
MAX(0,'7. Consumption'!BV79-(Z252+'8. SOH &amp; Pipeline'!AB189-'7. Consumption'!AD79+MIN(0,(SUM('7. Consumption'!$G79:AC79)-'8. SOH &amp; Pipeline'!AB79))))))</f>
        <v>0</v>
      </c>
      <c r="AB79" s="335">
        <f>(IF(AB$8="Y",0,
MAX(0,'7. Consumption'!BW79-(AA252+'8. SOH &amp; Pipeline'!AC189-'7. Consumption'!AE79+MIN(0,(SUM('7. Consumption'!$G79:AD79)-'8. SOH &amp; Pipeline'!AC79))))))</f>
        <v>0</v>
      </c>
      <c r="AC79" s="335">
        <f>(IF(AC$8="Y",0,
MAX(0,'7. Consumption'!BX79-(AB252+'8. SOH &amp; Pipeline'!AD189-'7. Consumption'!AF79+MIN(0,(SUM('7. Consumption'!$G79:AE79)-'8. SOH &amp; Pipeline'!AD79))))))</f>
        <v>0</v>
      </c>
      <c r="AD79" s="335">
        <f>(IF(AD$8="Y",0,
MAX(0,'7. Consumption'!BY79-(AC252+'8. SOH &amp; Pipeline'!AE189-'7. Consumption'!AG79+MIN(0,(SUM('7. Consumption'!$G79:AF79)-'8. SOH &amp; Pipeline'!AE79))))))</f>
        <v>0</v>
      </c>
      <c r="AE79" s="335">
        <f>(IF(AE$8="Y",0,
MAX(0,'7. Consumption'!BZ79-(AD252+'8. SOH &amp; Pipeline'!AF189-'7. Consumption'!AH79+MIN(0,(SUM('7. Consumption'!$G79:AG79)-'8. SOH &amp; Pipeline'!AF79))))))</f>
        <v>0</v>
      </c>
      <c r="AF79" s="335">
        <f>(IF(AF$8="Y",0,
MAX(0,'7. Consumption'!CA79-(AE252+'8. SOH &amp; Pipeline'!AG189-'7. Consumption'!AI79+MIN(0,(SUM('7. Consumption'!$G79:AH79)-'8. SOH &amp; Pipeline'!AG79))))))</f>
        <v>0</v>
      </c>
      <c r="AG79" s="335">
        <f>(IF(AG$8="Y",0,
MAX(0,'7. Consumption'!CB79-(AF252+'8. SOH &amp; Pipeline'!AH189-'7. Consumption'!AJ79+MIN(0,(SUM('7. Consumption'!$G79:AI79)-'8. SOH &amp; Pipeline'!AH79))))))</f>
        <v>0</v>
      </c>
      <c r="AH79" s="335">
        <f>(IF(AH$8="Y",0,
MAX(0,'7. Consumption'!CC79-(AG252+'8. SOH &amp; Pipeline'!AI189-'7. Consumption'!AK79+MIN(0,(SUM('7. Consumption'!$G79:AJ79)-'8. SOH &amp; Pipeline'!AI79))))))</f>
        <v>0</v>
      </c>
      <c r="AI79" s="335">
        <f>(IF(AI$8="Y",0,
MAX(0,'7. Consumption'!CD79-(AH252+'8. SOH &amp; Pipeline'!AJ189-'7. Consumption'!AL79+MIN(0,(SUM('7. Consumption'!$G79:AK79)-'8. SOH &amp; Pipeline'!AJ79))))))</f>
        <v>0</v>
      </c>
      <c r="AJ79" s="335">
        <f>(IF(AJ$8="Y",0,
MAX(0,'7. Consumption'!CE79-(AI252+'8. SOH &amp; Pipeline'!AK189-'7. Consumption'!AM79+MIN(0,(SUM('7. Consumption'!$G79:AL79)-'8. SOH &amp; Pipeline'!AK79))))))</f>
        <v>0</v>
      </c>
      <c r="AK79" s="335">
        <f>(IF(AK$8="Y",0,
MAX(0,'7. Consumption'!CF79-(AJ252+'8. SOH &amp; Pipeline'!AL189-'7. Consumption'!AN79+MIN(0,(SUM('7. Consumption'!$G79:AM79)-'8. SOH &amp; Pipeline'!AL79))))))</f>
        <v>0</v>
      </c>
      <c r="AL79" s="335">
        <f>(IF(AL$8="Y",0,
MAX(0,'7. Consumption'!CG79-(AK252+'8. SOH &amp; Pipeline'!AM189-'7. Consumption'!AO79+MIN(0,(SUM('7. Consumption'!$G79:AN79)-'8. SOH &amp; Pipeline'!AM79))))))</f>
        <v>0</v>
      </c>
      <c r="AM79" s="335">
        <f>(IF(AM$8="Y",0,
MAX(0,'7. Consumption'!CH79-(AL252+'8. SOH &amp; Pipeline'!AN189-'7. Consumption'!AP79+MIN(0,(SUM('7. Consumption'!$G79:AO79)-'8. SOH &amp; Pipeline'!AN79))))))</f>
        <v>0</v>
      </c>
      <c r="AN79" s="335">
        <f>(IF(AN$8="Y",0,
MAX(0,'7. Consumption'!CI79-(AM252+'8. SOH &amp; Pipeline'!AO189-'7. Consumption'!AQ79+MIN(0,(SUM('7. Consumption'!$G79:AP79)-'8. SOH &amp; Pipeline'!AO79))))))</f>
        <v>0</v>
      </c>
    </row>
    <row r="80" spans="2:40" ht="15" hidden="1" outlineLevel="1" x14ac:dyDescent="0.25">
      <c r="B80" s="257"/>
      <c r="C80" s="257" t="str">
        <f>'7. Consumption'!C80</f>
        <v/>
      </c>
      <c r="E80" s="335">
        <f>(IF(E$8="Y",0,
MAX(0,'7. Consumption'!AZ80-(D253+'8. SOH &amp; Pipeline'!F190-'7. Consumption'!H80+MIN(0,(SUM('7. Consumption'!$G80:G80)-'8. SOH &amp; Pipeline'!F80))))))</f>
        <v>0</v>
      </c>
      <c r="F80" s="335">
        <f>(IF(F$8="Y",0,
MAX(0,'7. Consumption'!BA80-(E253+'8. SOH &amp; Pipeline'!G190-'7. Consumption'!I80+MIN(0,(SUM('7. Consumption'!$G80:H80)-'8. SOH &amp; Pipeline'!G80))))))</f>
        <v>0</v>
      </c>
      <c r="G80" s="335">
        <f>(IF(G$8="Y",0,
MAX(0,'7. Consumption'!BB80-(F253+'8. SOH &amp; Pipeline'!H190-'7. Consumption'!J80+MIN(0,(SUM('7. Consumption'!$G80:I80)-'8. SOH &amp; Pipeline'!H80))))))</f>
        <v>0</v>
      </c>
      <c r="H80" s="335">
        <f>(IF(H$8="Y",0,
MAX(0,'7. Consumption'!BC80-(G253+'8. SOH &amp; Pipeline'!I190-'7. Consumption'!K80+MIN(0,(SUM('7. Consumption'!$G80:J80)-'8. SOH &amp; Pipeline'!I80))))))</f>
        <v>0</v>
      </c>
      <c r="I80" s="335">
        <f>(IF(I$8="Y",0,
MAX(0,'7. Consumption'!BD80-(H253+'8. SOH &amp; Pipeline'!J190-'7. Consumption'!L80+MIN(0,(SUM('7. Consumption'!$G80:K80)-'8. SOH &amp; Pipeline'!J80))))))</f>
        <v>0</v>
      </c>
      <c r="J80" s="335">
        <f>(IF(J$8="Y",0,
MAX(0,'7. Consumption'!BE80-(I253+'8. SOH &amp; Pipeline'!K190-'7. Consumption'!M80+MIN(0,(SUM('7. Consumption'!$G80:L80)-'8. SOH &amp; Pipeline'!K80))))))</f>
        <v>0</v>
      </c>
      <c r="K80" s="335">
        <f>(IF(K$8="Y",0,
MAX(0,'7. Consumption'!BF80-(J253+'8. SOH &amp; Pipeline'!L190-'7. Consumption'!N80+MIN(0,(SUM('7. Consumption'!$G80:M80)-'8. SOH &amp; Pipeline'!L80))))))</f>
        <v>0</v>
      </c>
      <c r="L80" s="335">
        <f>(IF(L$8="Y",0,
MAX(0,'7. Consumption'!BG80-(K253+'8. SOH &amp; Pipeline'!M190-'7. Consumption'!O80+MIN(0,(SUM('7. Consumption'!$G80:N80)-'8. SOH &amp; Pipeline'!M80))))))</f>
        <v>0</v>
      </c>
      <c r="M80" s="335">
        <f>(IF(M$8="Y",0,
MAX(0,'7. Consumption'!BH80-(L253+'8. SOH &amp; Pipeline'!N190-'7. Consumption'!P80+MIN(0,(SUM('7. Consumption'!$G80:O80)-'8. SOH &amp; Pipeline'!N80))))))</f>
        <v>0</v>
      </c>
      <c r="N80" s="335">
        <f>(IF(N$8="Y",0,
MAX(0,'7. Consumption'!BI80-(M253+'8. SOH &amp; Pipeline'!O190-'7. Consumption'!Q80+MIN(0,(SUM('7. Consumption'!$G80:P80)-'8. SOH &amp; Pipeline'!O80))))))</f>
        <v>0</v>
      </c>
      <c r="O80" s="335">
        <f>(IF(O$8="Y",0,
MAX(0,'7. Consumption'!BJ80-(N253+'8. SOH &amp; Pipeline'!P190-'7. Consumption'!R80+MIN(0,(SUM('7. Consumption'!$G80:Q80)-'8. SOH &amp; Pipeline'!P80))))))</f>
        <v>0</v>
      </c>
      <c r="P80" s="335">
        <f>(IF(P$8="Y",0,
MAX(0,'7. Consumption'!BK80-(O253+'8. SOH &amp; Pipeline'!Q190-'7. Consumption'!S80+MIN(0,(SUM('7. Consumption'!$G80:R80)-'8. SOH &amp; Pipeline'!Q80))))))</f>
        <v>0</v>
      </c>
      <c r="Q80" s="335">
        <f>(IF(Q$8="Y",0,
MAX(0,'7. Consumption'!BL80-(P253+'8. SOH &amp; Pipeline'!R190-'7. Consumption'!T80+MIN(0,(SUM('7. Consumption'!$G80:S80)-'8. SOH &amp; Pipeline'!R80))))))</f>
        <v>0</v>
      </c>
      <c r="R80" s="335">
        <f>(IF(R$8="Y",0,
MAX(0,'7. Consumption'!BM80-(Q253+'8. SOH &amp; Pipeline'!S190-'7. Consumption'!U80+MIN(0,(SUM('7. Consumption'!$G80:T80)-'8. SOH &amp; Pipeline'!S80))))))</f>
        <v>0</v>
      </c>
      <c r="S80" s="335">
        <f>(IF(S$8="Y",0,
MAX(0,'7. Consumption'!BN80-(R253+'8. SOH &amp; Pipeline'!T190-'7. Consumption'!V80+MIN(0,(SUM('7. Consumption'!$G80:U80)-'8. SOH &amp; Pipeline'!T80))))))</f>
        <v>0</v>
      </c>
      <c r="T80" s="335">
        <f>(IF(T$8="Y",0,
MAX(0,'7. Consumption'!BO80-(S253+'8. SOH &amp; Pipeline'!U190-'7. Consumption'!W80+MIN(0,(SUM('7. Consumption'!$G80:V80)-'8. SOH &amp; Pipeline'!U80))))))</f>
        <v>0</v>
      </c>
      <c r="U80" s="335">
        <f>(IF(U$8="Y",0,
MAX(0,'7. Consumption'!BP80-(T253+'8. SOH &amp; Pipeline'!V190-'7. Consumption'!X80+MIN(0,(SUM('7. Consumption'!$G80:W80)-'8. SOH &amp; Pipeline'!V80))))))</f>
        <v>0</v>
      </c>
      <c r="V80" s="335">
        <f>(IF(V$8="Y",0,
MAX(0,'7. Consumption'!BQ80-(U253+'8. SOH &amp; Pipeline'!W190-'7. Consumption'!Y80+MIN(0,(SUM('7. Consumption'!$G80:X80)-'8. SOH &amp; Pipeline'!W80))))))</f>
        <v>0</v>
      </c>
      <c r="W80" s="335">
        <f>(IF(W$8="Y",0,
MAX(0,'7. Consumption'!BR80-(V253+'8. SOH &amp; Pipeline'!X190-'7. Consumption'!Z80+MIN(0,(SUM('7. Consumption'!$G80:Y80)-'8. SOH &amp; Pipeline'!X80))))))</f>
        <v>0</v>
      </c>
      <c r="X80" s="335">
        <f>(IF(X$8="Y",0,
MAX(0,'7. Consumption'!BS80-(W253+'8. SOH &amp; Pipeline'!Y190-'7. Consumption'!AA80+MIN(0,(SUM('7. Consumption'!$G80:Z80)-'8. SOH &amp; Pipeline'!Y80))))))</f>
        <v>0</v>
      </c>
      <c r="Y80" s="335">
        <f>(IF(Y$8="Y",0,
MAX(0,'7. Consumption'!BT80-(X253+'8. SOH &amp; Pipeline'!Z190-'7. Consumption'!AB80+MIN(0,(SUM('7. Consumption'!$G80:AA80)-'8. SOH &amp; Pipeline'!Z80))))))</f>
        <v>0</v>
      </c>
      <c r="Z80" s="335">
        <f>(IF(Z$8="Y",0,
MAX(0,'7. Consumption'!BU80-(Y253+'8. SOH &amp; Pipeline'!AA190-'7. Consumption'!AC80+MIN(0,(SUM('7. Consumption'!$G80:AB80)-'8. SOH &amp; Pipeline'!AA80))))))</f>
        <v>0</v>
      </c>
      <c r="AA80" s="335">
        <f>(IF(AA$8="Y",0,
MAX(0,'7. Consumption'!BV80-(Z253+'8. SOH &amp; Pipeline'!AB190-'7. Consumption'!AD80+MIN(0,(SUM('7. Consumption'!$G80:AC80)-'8. SOH &amp; Pipeline'!AB80))))))</f>
        <v>0</v>
      </c>
      <c r="AB80" s="335">
        <f>(IF(AB$8="Y",0,
MAX(0,'7. Consumption'!BW80-(AA253+'8. SOH &amp; Pipeline'!AC190-'7. Consumption'!AE80+MIN(0,(SUM('7. Consumption'!$G80:AD80)-'8. SOH &amp; Pipeline'!AC80))))))</f>
        <v>0</v>
      </c>
      <c r="AC80" s="335">
        <f>(IF(AC$8="Y",0,
MAX(0,'7. Consumption'!BX80-(AB253+'8. SOH &amp; Pipeline'!AD190-'7. Consumption'!AF80+MIN(0,(SUM('7. Consumption'!$G80:AE80)-'8. SOH &amp; Pipeline'!AD80))))))</f>
        <v>0</v>
      </c>
      <c r="AD80" s="335">
        <f>(IF(AD$8="Y",0,
MAX(0,'7. Consumption'!BY80-(AC253+'8. SOH &amp; Pipeline'!AE190-'7. Consumption'!AG80+MIN(0,(SUM('7. Consumption'!$G80:AF80)-'8. SOH &amp; Pipeline'!AE80))))))</f>
        <v>0</v>
      </c>
      <c r="AE80" s="335">
        <f>(IF(AE$8="Y",0,
MAX(0,'7. Consumption'!BZ80-(AD253+'8. SOH &amp; Pipeline'!AF190-'7. Consumption'!AH80+MIN(0,(SUM('7. Consumption'!$G80:AG80)-'8. SOH &amp; Pipeline'!AF80))))))</f>
        <v>0</v>
      </c>
      <c r="AF80" s="335">
        <f>(IF(AF$8="Y",0,
MAX(0,'7. Consumption'!CA80-(AE253+'8. SOH &amp; Pipeline'!AG190-'7. Consumption'!AI80+MIN(0,(SUM('7. Consumption'!$G80:AH80)-'8. SOH &amp; Pipeline'!AG80))))))</f>
        <v>0</v>
      </c>
      <c r="AG80" s="335">
        <f>(IF(AG$8="Y",0,
MAX(0,'7. Consumption'!CB80-(AF253+'8. SOH &amp; Pipeline'!AH190-'7. Consumption'!AJ80+MIN(0,(SUM('7. Consumption'!$G80:AI80)-'8. SOH &amp; Pipeline'!AH80))))))</f>
        <v>0</v>
      </c>
      <c r="AH80" s="335">
        <f>(IF(AH$8="Y",0,
MAX(0,'7. Consumption'!CC80-(AG253+'8. SOH &amp; Pipeline'!AI190-'7. Consumption'!AK80+MIN(0,(SUM('7. Consumption'!$G80:AJ80)-'8. SOH &amp; Pipeline'!AI80))))))</f>
        <v>0</v>
      </c>
      <c r="AI80" s="335">
        <f>(IF(AI$8="Y",0,
MAX(0,'7. Consumption'!CD80-(AH253+'8. SOH &amp; Pipeline'!AJ190-'7. Consumption'!AL80+MIN(0,(SUM('7. Consumption'!$G80:AK80)-'8. SOH &amp; Pipeline'!AJ80))))))</f>
        <v>0</v>
      </c>
      <c r="AJ80" s="335">
        <f>(IF(AJ$8="Y",0,
MAX(0,'7. Consumption'!CE80-(AI253+'8. SOH &amp; Pipeline'!AK190-'7. Consumption'!AM80+MIN(0,(SUM('7. Consumption'!$G80:AL80)-'8. SOH &amp; Pipeline'!AK80))))))</f>
        <v>0</v>
      </c>
      <c r="AK80" s="335">
        <f>(IF(AK$8="Y",0,
MAX(0,'7. Consumption'!CF80-(AJ253+'8. SOH &amp; Pipeline'!AL190-'7. Consumption'!AN80+MIN(0,(SUM('7. Consumption'!$G80:AM80)-'8. SOH &amp; Pipeline'!AL80))))))</f>
        <v>0</v>
      </c>
      <c r="AL80" s="335">
        <f>(IF(AL$8="Y",0,
MAX(0,'7. Consumption'!CG80-(AK253+'8. SOH &amp; Pipeline'!AM190-'7. Consumption'!AO80+MIN(0,(SUM('7. Consumption'!$G80:AN80)-'8. SOH &amp; Pipeline'!AM80))))))</f>
        <v>0</v>
      </c>
      <c r="AM80" s="335">
        <f>(IF(AM$8="Y",0,
MAX(0,'7. Consumption'!CH80-(AL253+'8. SOH &amp; Pipeline'!AN190-'7. Consumption'!AP80+MIN(0,(SUM('7. Consumption'!$G80:AO80)-'8. SOH &amp; Pipeline'!AN80))))))</f>
        <v>0</v>
      </c>
      <c r="AN80" s="335">
        <f>(IF(AN$8="Y",0,
MAX(0,'7. Consumption'!CI80-(AM253+'8. SOH &amp; Pipeline'!AO190-'7. Consumption'!AQ80+MIN(0,(SUM('7. Consumption'!$G80:AP80)-'8. SOH &amp; Pipeline'!AO80))))))</f>
        <v>0</v>
      </c>
    </row>
    <row r="81" spans="2:40" ht="15" hidden="1" outlineLevel="1" x14ac:dyDescent="0.25">
      <c r="B81" s="257"/>
      <c r="C81" s="257" t="str">
        <f>'7. Consumption'!C81</f>
        <v/>
      </c>
      <c r="E81" s="335">
        <f>(IF(E$8="Y",0,
MAX(0,'7. Consumption'!AZ81-(D254+'8. SOH &amp; Pipeline'!F191-'7. Consumption'!H81+MIN(0,(SUM('7. Consumption'!$G81:G81)-'8. SOH &amp; Pipeline'!F81))))))</f>
        <v>0</v>
      </c>
      <c r="F81" s="335">
        <f>(IF(F$8="Y",0,
MAX(0,'7. Consumption'!BA81-(E254+'8. SOH &amp; Pipeline'!G191-'7. Consumption'!I81+MIN(0,(SUM('7. Consumption'!$G81:H81)-'8. SOH &amp; Pipeline'!G81))))))</f>
        <v>0</v>
      </c>
      <c r="G81" s="335">
        <f>(IF(G$8="Y",0,
MAX(0,'7. Consumption'!BB81-(F254+'8. SOH &amp; Pipeline'!H191-'7. Consumption'!J81+MIN(0,(SUM('7. Consumption'!$G81:I81)-'8. SOH &amp; Pipeline'!H81))))))</f>
        <v>0</v>
      </c>
      <c r="H81" s="335">
        <f>(IF(H$8="Y",0,
MAX(0,'7. Consumption'!BC81-(G254+'8. SOH &amp; Pipeline'!I191-'7. Consumption'!K81+MIN(0,(SUM('7. Consumption'!$G81:J81)-'8. SOH &amp; Pipeline'!I81))))))</f>
        <v>0</v>
      </c>
      <c r="I81" s="335">
        <f>(IF(I$8="Y",0,
MAX(0,'7. Consumption'!BD81-(H254+'8. SOH &amp; Pipeline'!J191-'7. Consumption'!L81+MIN(0,(SUM('7. Consumption'!$G81:K81)-'8. SOH &amp; Pipeline'!J81))))))</f>
        <v>0</v>
      </c>
      <c r="J81" s="335">
        <f>(IF(J$8="Y",0,
MAX(0,'7. Consumption'!BE81-(I254+'8. SOH &amp; Pipeline'!K191-'7. Consumption'!M81+MIN(0,(SUM('7. Consumption'!$G81:L81)-'8. SOH &amp; Pipeline'!K81))))))</f>
        <v>0</v>
      </c>
      <c r="K81" s="335">
        <f>(IF(K$8="Y",0,
MAX(0,'7. Consumption'!BF81-(J254+'8. SOH &amp; Pipeline'!L191-'7. Consumption'!N81+MIN(0,(SUM('7. Consumption'!$G81:M81)-'8. SOH &amp; Pipeline'!L81))))))</f>
        <v>0</v>
      </c>
      <c r="L81" s="335">
        <f>(IF(L$8="Y",0,
MAX(0,'7. Consumption'!BG81-(K254+'8. SOH &amp; Pipeline'!M191-'7. Consumption'!O81+MIN(0,(SUM('7. Consumption'!$G81:N81)-'8. SOH &amp; Pipeline'!M81))))))</f>
        <v>0</v>
      </c>
      <c r="M81" s="335">
        <f>(IF(M$8="Y",0,
MAX(0,'7. Consumption'!BH81-(L254+'8. SOH &amp; Pipeline'!N191-'7. Consumption'!P81+MIN(0,(SUM('7. Consumption'!$G81:O81)-'8. SOH &amp; Pipeline'!N81))))))</f>
        <v>0</v>
      </c>
      <c r="N81" s="335">
        <f>(IF(N$8="Y",0,
MAX(0,'7. Consumption'!BI81-(M254+'8. SOH &amp; Pipeline'!O191-'7. Consumption'!Q81+MIN(0,(SUM('7. Consumption'!$G81:P81)-'8. SOH &amp; Pipeline'!O81))))))</f>
        <v>0</v>
      </c>
      <c r="O81" s="335">
        <f>(IF(O$8="Y",0,
MAX(0,'7. Consumption'!BJ81-(N254+'8. SOH &amp; Pipeline'!P191-'7. Consumption'!R81+MIN(0,(SUM('7. Consumption'!$G81:Q81)-'8. SOH &amp; Pipeline'!P81))))))</f>
        <v>0</v>
      </c>
      <c r="P81" s="335">
        <f>(IF(P$8="Y",0,
MAX(0,'7. Consumption'!BK81-(O254+'8. SOH &amp; Pipeline'!Q191-'7. Consumption'!S81+MIN(0,(SUM('7. Consumption'!$G81:R81)-'8. SOH &amp; Pipeline'!Q81))))))</f>
        <v>0</v>
      </c>
      <c r="Q81" s="335">
        <f>(IF(Q$8="Y",0,
MAX(0,'7. Consumption'!BL81-(P254+'8. SOH &amp; Pipeline'!R191-'7. Consumption'!T81+MIN(0,(SUM('7. Consumption'!$G81:S81)-'8. SOH &amp; Pipeline'!R81))))))</f>
        <v>0</v>
      </c>
      <c r="R81" s="335">
        <f>(IF(R$8="Y",0,
MAX(0,'7. Consumption'!BM81-(Q254+'8. SOH &amp; Pipeline'!S191-'7. Consumption'!U81+MIN(0,(SUM('7. Consumption'!$G81:T81)-'8. SOH &amp; Pipeline'!S81))))))</f>
        <v>0</v>
      </c>
      <c r="S81" s="335">
        <f>(IF(S$8="Y",0,
MAX(0,'7. Consumption'!BN81-(R254+'8. SOH &amp; Pipeline'!T191-'7. Consumption'!V81+MIN(0,(SUM('7. Consumption'!$G81:U81)-'8. SOH &amp; Pipeline'!T81))))))</f>
        <v>0</v>
      </c>
      <c r="T81" s="335">
        <f>(IF(T$8="Y",0,
MAX(0,'7. Consumption'!BO81-(S254+'8. SOH &amp; Pipeline'!U191-'7. Consumption'!W81+MIN(0,(SUM('7. Consumption'!$G81:V81)-'8. SOH &amp; Pipeline'!U81))))))</f>
        <v>0</v>
      </c>
      <c r="U81" s="335">
        <f>(IF(U$8="Y",0,
MAX(0,'7. Consumption'!BP81-(T254+'8. SOH &amp; Pipeline'!V191-'7. Consumption'!X81+MIN(0,(SUM('7. Consumption'!$G81:W81)-'8. SOH &amp; Pipeline'!V81))))))</f>
        <v>0</v>
      </c>
      <c r="V81" s="335">
        <f>(IF(V$8="Y",0,
MAX(0,'7. Consumption'!BQ81-(U254+'8. SOH &amp; Pipeline'!W191-'7. Consumption'!Y81+MIN(0,(SUM('7. Consumption'!$G81:X81)-'8. SOH &amp; Pipeline'!W81))))))</f>
        <v>0</v>
      </c>
      <c r="W81" s="335">
        <f>(IF(W$8="Y",0,
MAX(0,'7. Consumption'!BR81-(V254+'8. SOH &amp; Pipeline'!X191-'7. Consumption'!Z81+MIN(0,(SUM('7. Consumption'!$G81:Y81)-'8. SOH &amp; Pipeline'!X81))))))</f>
        <v>0</v>
      </c>
      <c r="X81" s="335">
        <f>(IF(X$8="Y",0,
MAX(0,'7. Consumption'!BS81-(W254+'8. SOH &amp; Pipeline'!Y191-'7. Consumption'!AA81+MIN(0,(SUM('7. Consumption'!$G81:Z81)-'8. SOH &amp; Pipeline'!Y81))))))</f>
        <v>0</v>
      </c>
      <c r="Y81" s="335">
        <f>(IF(Y$8="Y",0,
MAX(0,'7. Consumption'!BT81-(X254+'8. SOH &amp; Pipeline'!Z191-'7. Consumption'!AB81+MIN(0,(SUM('7. Consumption'!$G81:AA81)-'8. SOH &amp; Pipeline'!Z81))))))</f>
        <v>0</v>
      </c>
      <c r="Z81" s="335">
        <f>(IF(Z$8="Y",0,
MAX(0,'7. Consumption'!BU81-(Y254+'8. SOH &amp; Pipeline'!AA191-'7. Consumption'!AC81+MIN(0,(SUM('7. Consumption'!$G81:AB81)-'8. SOH &amp; Pipeline'!AA81))))))</f>
        <v>0</v>
      </c>
      <c r="AA81" s="335">
        <f>(IF(AA$8="Y",0,
MAX(0,'7. Consumption'!BV81-(Z254+'8. SOH &amp; Pipeline'!AB191-'7. Consumption'!AD81+MIN(0,(SUM('7. Consumption'!$G81:AC81)-'8. SOH &amp; Pipeline'!AB81))))))</f>
        <v>0</v>
      </c>
      <c r="AB81" s="335">
        <f>(IF(AB$8="Y",0,
MAX(0,'7. Consumption'!BW81-(AA254+'8. SOH &amp; Pipeline'!AC191-'7. Consumption'!AE81+MIN(0,(SUM('7. Consumption'!$G81:AD81)-'8. SOH &amp; Pipeline'!AC81))))))</f>
        <v>0</v>
      </c>
      <c r="AC81" s="335">
        <f>(IF(AC$8="Y",0,
MAX(0,'7. Consumption'!BX81-(AB254+'8. SOH &amp; Pipeline'!AD191-'7. Consumption'!AF81+MIN(0,(SUM('7. Consumption'!$G81:AE81)-'8. SOH &amp; Pipeline'!AD81))))))</f>
        <v>0</v>
      </c>
      <c r="AD81" s="335">
        <f>(IF(AD$8="Y",0,
MAX(0,'7. Consumption'!BY81-(AC254+'8. SOH &amp; Pipeline'!AE191-'7. Consumption'!AG81+MIN(0,(SUM('7. Consumption'!$G81:AF81)-'8. SOH &amp; Pipeline'!AE81))))))</f>
        <v>0</v>
      </c>
      <c r="AE81" s="335">
        <f>(IF(AE$8="Y",0,
MAX(0,'7. Consumption'!BZ81-(AD254+'8. SOH &amp; Pipeline'!AF191-'7. Consumption'!AH81+MIN(0,(SUM('7. Consumption'!$G81:AG81)-'8. SOH &amp; Pipeline'!AF81))))))</f>
        <v>0</v>
      </c>
      <c r="AF81" s="335">
        <f>(IF(AF$8="Y",0,
MAX(0,'7. Consumption'!CA81-(AE254+'8. SOH &amp; Pipeline'!AG191-'7. Consumption'!AI81+MIN(0,(SUM('7. Consumption'!$G81:AH81)-'8. SOH &amp; Pipeline'!AG81))))))</f>
        <v>0</v>
      </c>
      <c r="AG81" s="335">
        <f>(IF(AG$8="Y",0,
MAX(0,'7. Consumption'!CB81-(AF254+'8. SOH &amp; Pipeline'!AH191-'7. Consumption'!AJ81+MIN(0,(SUM('7. Consumption'!$G81:AI81)-'8. SOH &amp; Pipeline'!AH81))))))</f>
        <v>0</v>
      </c>
      <c r="AH81" s="335">
        <f>(IF(AH$8="Y",0,
MAX(0,'7. Consumption'!CC81-(AG254+'8. SOH &amp; Pipeline'!AI191-'7. Consumption'!AK81+MIN(0,(SUM('7. Consumption'!$G81:AJ81)-'8. SOH &amp; Pipeline'!AI81))))))</f>
        <v>0</v>
      </c>
      <c r="AI81" s="335">
        <f>(IF(AI$8="Y",0,
MAX(0,'7. Consumption'!CD81-(AH254+'8. SOH &amp; Pipeline'!AJ191-'7. Consumption'!AL81+MIN(0,(SUM('7. Consumption'!$G81:AK81)-'8. SOH &amp; Pipeline'!AJ81))))))</f>
        <v>0</v>
      </c>
      <c r="AJ81" s="335">
        <f>(IF(AJ$8="Y",0,
MAX(0,'7. Consumption'!CE81-(AI254+'8. SOH &amp; Pipeline'!AK191-'7. Consumption'!AM81+MIN(0,(SUM('7. Consumption'!$G81:AL81)-'8. SOH &amp; Pipeline'!AK81))))))</f>
        <v>0</v>
      </c>
      <c r="AK81" s="335">
        <f>(IF(AK$8="Y",0,
MAX(0,'7. Consumption'!CF81-(AJ254+'8. SOH &amp; Pipeline'!AL191-'7. Consumption'!AN81+MIN(0,(SUM('7. Consumption'!$G81:AM81)-'8. SOH &amp; Pipeline'!AL81))))))</f>
        <v>0</v>
      </c>
      <c r="AL81" s="335">
        <f>(IF(AL$8="Y",0,
MAX(0,'7. Consumption'!CG81-(AK254+'8. SOH &amp; Pipeline'!AM191-'7. Consumption'!AO81+MIN(0,(SUM('7. Consumption'!$G81:AN81)-'8. SOH &amp; Pipeline'!AM81))))))</f>
        <v>0</v>
      </c>
      <c r="AM81" s="335">
        <f>(IF(AM$8="Y",0,
MAX(0,'7. Consumption'!CH81-(AL254+'8. SOH &amp; Pipeline'!AN191-'7. Consumption'!AP81+MIN(0,(SUM('7. Consumption'!$G81:AO81)-'8. SOH &amp; Pipeline'!AN81))))))</f>
        <v>0</v>
      </c>
      <c r="AN81" s="335">
        <f>(IF(AN$8="Y",0,
MAX(0,'7. Consumption'!CI81-(AM254+'8. SOH &amp; Pipeline'!AO191-'7. Consumption'!AQ81+MIN(0,(SUM('7. Consumption'!$G81:AP81)-'8. SOH &amp; Pipeline'!AO81))))))</f>
        <v>0</v>
      </c>
    </row>
    <row r="82" spans="2:40" ht="15" hidden="1" outlineLevel="1" x14ac:dyDescent="0.25">
      <c r="B82" s="257"/>
      <c r="C82" s="257" t="str">
        <f>'7. Consumption'!C82</f>
        <v/>
      </c>
      <c r="E82" s="335">
        <f>(IF(E$8="Y",0,
MAX(0,'7. Consumption'!AZ82-(D255+'8. SOH &amp; Pipeline'!F192-'7. Consumption'!H82+MIN(0,(SUM('7. Consumption'!$G82:G82)-'8. SOH &amp; Pipeline'!F82))))))</f>
        <v>0</v>
      </c>
      <c r="F82" s="335">
        <f>(IF(F$8="Y",0,
MAX(0,'7. Consumption'!BA82-(E255+'8. SOH &amp; Pipeline'!G192-'7. Consumption'!I82+MIN(0,(SUM('7. Consumption'!$G82:H82)-'8. SOH &amp; Pipeline'!G82))))))</f>
        <v>0</v>
      </c>
      <c r="G82" s="335">
        <f>(IF(G$8="Y",0,
MAX(0,'7. Consumption'!BB82-(F255+'8. SOH &amp; Pipeline'!H192-'7. Consumption'!J82+MIN(0,(SUM('7. Consumption'!$G82:I82)-'8. SOH &amp; Pipeline'!H82))))))</f>
        <v>0</v>
      </c>
      <c r="H82" s="335">
        <f>(IF(H$8="Y",0,
MAX(0,'7. Consumption'!BC82-(G255+'8. SOH &amp; Pipeline'!I192-'7. Consumption'!K82+MIN(0,(SUM('7. Consumption'!$G82:J82)-'8. SOH &amp; Pipeline'!I82))))))</f>
        <v>0</v>
      </c>
      <c r="I82" s="335">
        <f>(IF(I$8="Y",0,
MAX(0,'7. Consumption'!BD82-(H255+'8. SOH &amp; Pipeline'!J192-'7. Consumption'!L82+MIN(0,(SUM('7. Consumption'!$G82:K82)-'8. SOH &amp; Pipeline'!J82))))))</f>
        <v>0</v>
      </c>
      <c r="J82" s="335">
        <f>(IF(J$8="Y",0,
MAX(0,'7. Consumption'!BE82-(I255+'8. SOH &amp; Pipeline'!K192-'7. Consumption'!M82+MIN(0,(SUM('7. Consumption'!$G82:L82)-'8. SOH &amp; Pipeline'!K82))))))</f>
        <v>0</v>
      </c>
      <c r="K82" s="335">
        <f>(IF(K$8="Y",0,
MAX(0,'7. Consumption'!BF82-(J255+'8. SOH &amp; Pipeline'!L192-'7. Consumption'!N82+MIN(0,(SUM('7. Consumption'!$G82:M82)-'8. SOH &amp; Pipeline'!L82))))))</f>
        <v>0</v>
      </c>
      <c r="L82" s="335">
        <f>(IF(L$8="Y",0,
MAX(0,'7. Consumption'!BG82-(K255+'8. SOH &amp; Pipeline'!M192-'7. Consumption'!O82+MIN(0,(SUM('7. Consumption'!$G82:N82)-'8. SOH &amp; Pipeline'!M82))))))</f>
        <v>0</v>
      </c>
      <c r="M82" s="335">
        <f>(IF(M$8="Y",0,
MAX(0,'7. Consumption'!BH82-(L255+'8. SOH &amp; Pipeline'!N192-'7. Consumption'!P82+MIN(0,(SUM('7. Consumption'!$G82:O82)-'8. SOH &amp; Pipeline'!N82))))))</f>
        <v>0</v>
      </c>
      <c r="N82" s="335">
        <f>(IF(N$8="Y",0,
MAX(0,'7. Consumption'!BI82-(M255+'8. SOH &amp; Pipeline'!O192-'7. Consumption'!Q82+MIN(0,(SUM('7. Consumption'!$G82:P82)-'8. SOH &amp; Pipeline'!O82))))))</f>
        <v>0</v>
      </c>
      <c r="O82" s="335">
        <f>(IF(O$8="Y",0,
MAX(0,'7. Consumption'!BJ82-(N255+'8. SOH &amp; Pipeline'!P192-'7. Consumption'!R82+MIN(0,(SUM('7. Consumption'!$G82:Q82)-'8. SOH &amp; Pipeline'!P82))))))</f>
        <v>0</v>
      </c>
      <c r="P82" s="335">
        <f>(IF(P$8="Y",0,
MAX(0,'7. Consumption'!BK82-(O255+'8. SOH &amp; Pipeline'!Q192-'7. Consumption'!S82+MIN(0,(SUM('7. Consumption'!$G82:R82)-'8. SOH &amp; Pipeline'!Q82))))))</f>
        <v>0</v>
      </c>
      <c r="Q82" s="335">
        <f>(IF(Q$8="Y",0,
MAX(0,'7. Consumption'!BL82-(P255+'8. SOH &amp; Pipeline'!R192-'7. Consumption'!T82+MIN(0,(SUM('7. Consumption'!$G82:S82)-'8. SOH &amp; Pipeline'!R82))))))</f>
        <v>0</v>
      </c>
      <c r="R82" s="335">
        <f>(IF(R$8="Y",0,
MAX(0,'7. Consumption'!BM82-(Q255+'8. SOH &amp; Pipeline'!S192-'7. Consumption'!U82+MIN(0,(SUM('7. Consumption'!$G82:T82)-'8. SOH &amp; Pipeline'!S82))))))</f>
        <v>0</v>
      </c>
      <c r="S82" s="335">
        <f>(IF(S$8="Y",0,
MAX(0,'7. Consumption'!BN82-(R255+'8. SOH &amp; Pipeline'!T192-'7. Consumption'!V82+MIN(0,(SUM('7. Consumption'!$G82:U82)-'8. SOH &amp; Pipeline'!T82))))))</f>
        <v>0</v>
      </c>
      <c r="T82" s="335">
        <f>(IF(T$8="Y",0,
MAX(0,'7. Consumption'!BO82-(S255+'8. SOH &amp; Pipeline'!U192-'7. Consumption'!W82+MIN(0,(SUM('7. Consumption'!$G82:V82)-'8. SOH &amp; Pipeline'!U82))))))</f>
        <v>0</v>
      </c>
      <c r="U82" s="335">
        <f>(IF(U$8="Y",0,
MAX(0,'7. Consumption'!BP82-(T255+'8. SOH &amp; Pipeline'!V192-'7. Consumption'!X82+MIN(0,(SUM('7. Consumption'!$G82:W82)-'8. SOH &amp; Pipeline'!V82))))))</f>
        <v>0</v>
      </c>
      <c r="V82" s="335">
        <f>(IF(V$8="Y",0,
MAX(0,'7. Consumption'!BQ82-(U255+'8. SOH &amp; Pipeline'!W192-'7. Consumption'!Y82+MIN(0,(SUM('7. Consumption'!$G82:X82)-'8. SOH &amp; Pipeline'!W82))))))</f>
        <v>0</v>
      </c>
      <c r="W82" s="335">
        <f>(IF(W$8="Y",0,
MAX(0,'7. Consumption'!BR82-(V255+'8. SOH &amp; Pipeline'!X192-'7. Consumption'!Z82+MIN(0,(SUM('7. Consumption'!$G82:Y82)-'8. SOH &amp; Pipeline'!X82))))))</f>
        <v>0</v>
      </c>
      <c r="X82" s="335">
        <f>(IF(X$8="Y",0,
MAX(0,'7. Consumption'!BS82-(W255+'8. SOH &amp; Pipeline'!Y192-'7. Consumption'!AA82+MIN(0,(SUM('7. Consumption'!$G82:Z82)-'8. SOH &amp; Pipeline'!Y82))))))</f>
        <v>0</v>
      </c>
      <c r="Y82" s="335">
        <f>(IF(Y$8="Y",0,
MAX(0,'7. Consumption'!BT82-(X255+'8. SOH &amp; Pipeline'!Z192-'7. Consumption'!AB82+MIN(0,(SUM('7. Consumption'!$G82:AA82)-'8. SOH &amp; Pipeline'!Z82))))))</f>
        <v>0</v>
      </c>
      <c r="Z82" s="335">
        <f>(IF(Z$8="Y",0,
MAX(0,'7. Consumption'!BU82-(Y255+'8. SOH &amp; Pipeline'!AA192-'7. Consumption'!AC82+MIN(0,(SUM('7. Consumption'!$G82:AB82)-'8. SOH &amp; Pipeline'!AA82))))))</f>
        <v>0</v>
      </c>
      <c r="AA82" s="335">
        <f>(IF(AA$8="Y",0,
MAX(0,'7. Consumption'!BV82-(Z255+'8. SOH &amp; Pipeline'!AB192-'7. Consumption'!AD82+MIN(0,(SUM('7. Consumption'!$G82:AC82)-'8. SOH &amp; Pipeline'!AB82))))))</f>
        <v>0</v>
      </c>
      <c r="AB82" s="335">
        <f>(IF(AB$8="Y",0,
MAX(0,'7. Consumption'!BW82-(AA255+'8. SOH &amp; Pipeline'!AC192-'7. Consumption'!AE82+MIN(0,(SUM('7. Consumption'!$G82:AD82)-'8. SOH &amp; Pipeline'!AC82))))))</f>
        <v>0</v>
      </c>
      <c r="AC82" s="335">
        <f>(IF(AC$8="Y",0,
MAX(0,'7. Consumption'!BX82-(AB255+'8. SOH &amp; Pipeline'!AD192-'7. Consumption'!AF82+MIN(0,(SUM('7. Consumption'!$G82:AE82)-'8. SOH &amp; Pipeline'!AD82))))))</f>
        <v>0</v>
      </c>
      <c r="AD82" s="335">
        <f>(IF(AD$8="Y",0,
MAX(0,'7. Consumption'!BY82-(AC255+'8. SOH &amp; Pipeline'!AE192-'7. Consumption'!AG82+MIN(0,(SUM('7. Consumption'!$G82:AF82)-'8. SOH &amp; Pipeline'!AE82))))))</f>
        <v>0</v>
      </c>
      <c r="AE82" s="335">
        <f>(IF(AE$8="Y",0,
MAX(0,'7. Consumption'!BZ82-(AD255+'8. SOH &amp; Pipeline'!AF192-'7. Consumption'!AH82+MIN(0,(SUM('7. Consumption'!$G82:AG82)-'8. SOH &amp; Pipeline'!AF82))))))</f>
        <v>0</v>
      </c>
      <c r="AF82" s="335">
        <f>(IF(AF$8="Y",0,
MAX(0,'7. Consumption'!CA82-(AE255+'8. SOH &amp; Pipeline'!AG192-'7. Consumption'!AI82+MIN(0,(SUM('7. Consumption'!$G82:AH82)-'8. SOH &amp; Pipeline'!AG82))))))</f>
        <v>0</v>
      </c>
      <c r="AG82" s="335">
        <f>(IF(AG$8="Y",0,
MAX(0,'7. Consumption'!CB82-(AF255+'8. SOH &amp; Pipeline'!AH192-'7. Consumption'!AJ82+MIN(0,(SUM('7. Consumption'!$G82:AI82)-'8. SOH &amp; Pipeline'!AH82))))))</f>
        <v>0</v>
      </c>
      <c r="AH82" s="335">
        <f>(IF(AH$8="Y",0,
MAX(0,'7. Consumption'!CC82-(AG255+'8. SOH &amp; Pipeline'!AI192-'7. Consumption'!AK82+MIN(0,(SUM('7. Consumption'!$G82:AJ82)-'8. SOH &amp; Pipeline'!AI82))))))</f>
        <v>0</v>
      </c>
      <c r="AI82" s="335">
        <f>(IF(AI$8="Y",0,
MAX(0,'7. Consumption'!CD82-(AH255+'8. SOH &amp; Pipeline'!AJ192-'7. Consumption'!AL82+MIN(0,(SUM('7. Consumption'!$G82:AK82)-'8. SOH &amp; Pipeline'!AJ82))))))</f>
        <v>0</v>
      </c>
      <c r="AJ82" s="335">
        <f>(IF(AJ$8="Y",0,
MAX(0,'7. Consumption'!CE82-(AI255+'8. SOH &amp; Pipeline'!AK192-'7. Consumption'!AM82+MIN(0,(SUM('7. Consumption'!$G82:AL82)-'8. SOH &amp; Pipeline'!AK82))))))</f>
        <v>0</v>
      </c>
      <c r="AK82" s="335">
        <f>(IF(AK$8="Y",0,
MAX(0,'7. Consumption'!CF82-(AJ255+'8. SOH &amp; Pipeline'!AL192-'7. Consumption'!AN82+MIN(0,(SUM('7. Consumption'!$G82:AM82)-'8. SOH &amp; Pipeline'!AL82))))))</f>
        <v>0</v>
      </c>
      <c r="AL82" s="335">
        <f>(IF(AL$8="Y",0,
MAX(0,'7. Consumption'!CG82-(AK255+'8. SOH &amp; Pipeline'!AM192-'7. Consumption'!AO82+MIN(0,(SUM('7. Consumption'!$G82:AN82)-'8. SOH &amp; Pipeline'!AM82))))))</f>
        <v>0</v>
      </c>
      <c r="AM82" s="335">
        <f>(IF(AM$8="Y",0,
MAX(0,'7. Consumption'!CH82-(AL255+'8. SOH &amp; Pipeline'!AN192-'7. Consumption'!AP82+MIN(0,(SUM('7. Consumption'!$G82:AO82)-'8. SOH &amp; Pipeline'!AN82))))))</f>
        <v>0</v>
      </c>
      <c r="AN82" s="335">
        <f>(IF(AN$8="Y",0,
MAX(0,'7. Consumption'!CI82-(AM255+'8. SOH &amp; Pipeline'!AO192-'7. Consumption'!AQ82+MIN(0,(SUM('7. Consumption'!$G82:AP82)-'8. SOH &amp; Pipeline'!AO82))))))</f>
        <v>0</v>
      </c>
    </row>
    <row r="83" spans="2:40" ht="15" hidden="1" outlineLevel="1" x14ac:dyDescent="0.25">
      <c r="B83" s="257"/>
      <c r="C83" s="257" t="str">
        <f>'7. Consumption'!C83</f>
        <v/>
      </c>
      <c r="E83" s="335">
        <f>(IF(E$8="Y",0,
MAX(0,'7. Consumption'!AZ83-(D256+'8. SOH &amp; Pipeline'!F193-'7. Consumption'!H83+MIN(0,(SUM('7. Consumption'!$G83:G83)-'8. SOH &amp; Pipeline'!F83))))))</f>
        <v>0</v>
      </c>
      <c r="F83" s="335">
        <f>(IF(F$8="Y",0,
MAX(0,'7. Consumption'!BA83-(E256+'8. SOH &amp; Pipeline'!G193-'7. Consumption'!I83+MIN(0,(SUM('7. Consumption'!$G83:H83)-'8. SOH &amp; Pipeline'!G83))))))</f>
        <v>0</v>
      </c>
      <c r="G83" s="335">
        <f>(IF(G$8="Y",0,
MAX(0,'7. Consumption'!BB83-(F256+'8. SOH &amp; Pipeline'!H193-'7. Consumption'!J83+MIN(0,(SUM('7. Consumption'!$G83:I83)-'8. SOH &amp; Pipeline'!H83))))))</f>
        <v>0</v>
      </c>
      <c r="H83" s="335">
        <f>(IF(H$8="Y",0,
MAX(0,'7. Consumption'!BC83-(G256+'8. SOH &amp; Pipeline'!I193-'7. Consumption'!K83+MIN(0,(SUM('7. Consumption'!$G83:J83)-'8. SOH &amp; Pipeline'!I83))))))</f>
        <v>0</v>
      </c>
      <c r="I83" s="335">
        <f>(IF(I$8="Y",0,
MAX(0,'7. Consumption'!BD83-(H256+'8. SOH &amp; Pipeline'!J193-'7. Consumption'!L83+MIN(0,(SUM('7. Consumption'!$G83:K83)-'8. SOH &amp; Pipeline'!J83))))))</f>
        <v>0</v>
      </c>
      <c r="J83" s="335">
        <f>(IF(J$8="Y",0,
MAX(0,'7. Consumption'!BE83-(I256+'8. SOH &amp; Pipeline'!K193-'7. Consumption'!M83+MIN(0,(SUM('7. Consumption'!$G83:L83)-'8. SOH &amp; Pipeline'!K83))))))</f>
        <v>0</v>
      </c>
      <c r="K83" s="335">
        <f>(IF(K$8="Y",0,
MAX(0,'7. Consumption'!BF83-(J256+'8. SOH &amp; Pipeline'!L193-'7. Consumption'!N83+MIN(0,(SUM('7. Consumption'!$G83:M83)-'8. SOH &amp; Pipeline'!L83))))))</f>
        <v>0</v>
      </c>
      <c r="L83" s="335">
        <f>(IF(L$8="Y",0,
MAX(0,'7. Consumption'!BG83-(K256+'8. SOH &amp; Pipeline'!M193-'7. Consumption'!O83+MIN(0,(SUM('7. Consumption'!$G83:N83)-'8. SOH &amp; Pipeline'!M83))))))</f>
        <v>0</v>
      </c>
      <c r="M83" s="335">
        <f>(IF(M$8="Y",0,
MAX(0,'7. Consumption'!BH83-(L256+'8. SOH &amp; Pipeline'!N193-'7. Consumption'!P83+MIN(0,(SUM('7. Consumption'!$G83:O83)-'8. SOH &amp; Pipeline'!N83))))))</f>
        <v>0</v>
      </c>
      <c r="N83" s="335">
        <f>(IF(N$8="Y",0,
MAX(0,'7. Consumption'!BI83-(M256+'8. SOH &amp; Pipeline'!O193-'7. Consumption'!Q83+MIN(0,(SUM('7. Consumption'!$G83:P83)-'8. SOH &amp; Pipeline'!O83))))))</f>
        <v>0</v>
      </c>
      <c r="O83" s="335">
        <f>(IF(O$8="Y",0,
MAX(0,'7. Consumption'!BJ83-(N256+'8. SOH &amp; Pipeline'!P193-'7. Consumption'!R83+MIN(0,(SUM('7. Consumption'!$G83:Q83)-'8. SOH &amp; Pipeline'!P83))))))</f>
        <v>0</v>
      </c>
      <c r="P83" s="335">
        <f>(IF(P$8="Y",0,
MAX(0,'7. Consumption'!BK83-(O256+'8. SOH &amp; Pipeline'!Q193-'7. Consumption'!S83+MIN(0,(SUM('7. Consumption'!$G83:R83)-'8. SOH &amp; Pipeline'!Q83))))))</f>
        <v>0</v>
      </c>
      <c r="Q83" s="335">
        <f>(IF(Q$8="Y",0,
MAX(0,'7. Consumption'!BL83-(P256+'8. SOH &amp; Pipeline'!R193-'7. Consumption'!T83+MIN(0,(SUM('7. Consumption'!$G83:S83)-'8. SOH &amp; Pipeline'!R83))))))</f>
        <v>0</v>
      </c>
      <c r="R83" s="335">
        <f>(IF(R$8="Y",0,
MAX(0,'7. Consumption'!BM83-(Q256+'8. SOH &amp; Pipeline'!S193-'7. Consumption'!U83+MIN(0,(SUM('7. Consumption'!$G83:T83)-'8. SOH &amp; Pipeline'!S83))))))</f>
        <v>0</v>
      </c>
      <c r="S83" s="335">
        <f>(IF(S$8="Y",0,
MAX(0,'7. Consumption'!BN83-(R256+'8. SOH &amp; Pipeline'!T193-'7. Consumption'!V83+MIN(0,(SUM('7. Consumption'!$G83:U83)-'8. SOH &amp; Pipeline'!T83))))))</f>
        <v>0</v>
      </c>
      <c r="T83" s="335">
        <f>(IF(T$8="Y",0,
MAX(0,'7. Consumption'!BO83-(S256+'8. SOH &amp; Pipeline'!U193-'7. Consumption'!W83+MIN(0,(SUM('7. Consumption'!$G83:V83)-'8. SOH &amp; Pipeline'!U83))))))</f>
        <v>0</v>
      </c>
      <c r="U83" s="335">
        <f>(IF(U$8="Y",0,
MAX(0,'7. Consumption'!BP83-(T256+'8. SOH &amp; Pipeline'!V193-'7. Consumption'!X83+MIN(0,(SUM('7. Consumption'!$G83:W83)-'8. SOH &amp; Pipeline'!V83))))))</f>
        <v>0</v>
      </c>
      <c r="V83" s="335">
        <f>(IF(V$8="Y",0,
MAX(0,'7. Consumption'!BQ83-(U256+'8. SOH &amp; Pipeline'!W193-'7. Consumption'!Y83+MIN(0,(SUM('7. Consumption'!$G83:X83)-'8. SOH &amp; Pipeline'!W83))))))</f>
        <v>0</v>
      </c>
      <c r="W83" s="335">
        <f>(IF(W$8="Y",0,
MAX(0,'7. Consumption'!BR83-(V256+'8. SOH &amp; Pipeline'!X193-'7. Consumption'!Z83+MIN(0,(SUM('7. Consumption'!$G83:Y83)-'8. SOH &amp; Pipeline'!X83))))))</f>
        <v>0</v>
      </c>
      <c r="X83" s="335">
        <f>(IF(X$8="Y",0,
MAX(0,'7. Consumption'!BS83-(W256+'8. SOH &amp; Pipeline'!Y193-'7. Consumption'!AA83+MIN(0,(SUM('7. Consumption'!$G83:Z83)-'8. SOH &amp; Pipeline'!Y83))))))</f>
        <v>0</v>
      </c>
      <c r="Y83" s="335">
        <f>(IF(Y$8="Y",0,
MAX(0,'7. Consumption'!BT83-(X256+'8. SOH &amp; Pipeline'!Z193-'7. Consumption'!AB83+MIN(0,(SUM('7. Consumption'!$G83:AA83)-'8. SOH &amp; Pipeline'!Z83))))))</f>
        <v>0</v>
      </c>
      <c r="Z83" s="335">
        <f>(IF(Z$8="Y",0,
MAX(0,'7. Consumption'!BU83-(Y256+'8. SOH &amp; Pipeline'!AA193-'7. Consumption'!AC83+MIN(0,(SUM('7. Consumption'!$G83:AB83)-'8. SOH &amp; Pipeline'!AA83))))))</f>
        <v>0</v>
      </c>
      <c r="AA83" s="335">
        <f>(IF(AA$8="Y",0,
MAX(0,'7. Consumption'!BV83-(Z256+'8. SOH &amp; Pipeline'!AB193-'7. Consumption'!AD83+MIN(0,(SUM('7. Consumption'!$G83:AC83)-'8. SOH &amp; Pipeline'!AB83))))))</f>
        <v>0</v>
      </c>
      <c r="AB83" s="335">
        <f>(IF(AB$8="Y",0,
MAX(0,'7. Consumption'!BW83-(AA256+'8. SOH &amp; Pipeline'!AC193-'7. Consumption'!AE83+MIN(0,(SUM('7. Consumption'!$G83:AD83)-'8. SOH &amp; Pipeline'!AC83))))))</f>
        <v>0</v>
      </c>
      <c r="AC83" s="335">
        <f>(IF(AC$8="Y",0,
MAX(0,'7. Consumption'!BX83-(AB256+'8. SOH &amp; Pipeline'!AD193-'7. Consumption'!AF83+MIN(0,(SUM('7. Consumption'!$G83:AE83)-'8. SOH &amp; Pipeline'!AD83))))))</f>
        <v>0</v>
      </c>
      <c r="AD83" s="335">
        <f>(IF(AD$8="Y",0,
MAX(0,'7. Consumption'!BY83-(AC256+'8. SOH &amp; Pipeline'!AE193-'7. Consumption'!AG83+MIN(0,(SUM('7. Consumption'!$G83:AF83)-'8. SOH &amp; Pipeline'!AE83))))))</f>
        <v>0</v>
      </c>
      <c r="AE83" s="335">
        <f>(IF(AE$8="Y",0,
MAX(0,'7. Consumption'!BZ83-(AD256+'8. SOH &amp; Pipeline'!AF193-'7. Consumption'!AH83+MIN(0,(SUM('7. Consumption'!$G83:AG83)-'8. SOH &amp; Pipeline'!AF83))))))</f>
        <v>0</v>
      </c>
      <c r="AF83" s="335">
        <f>(IF(AF$8="Y",0,
MAX(0,'7. Consumption'!CA83-(AE256+'8. SOH &amp; Pipeline'!AG193-'7. Consumption'!AI83+MIN(0,(SUM('7. Consumption'!$G83:AH83)-'8. SOH &amp; Pipeline'!AG83))))))</f>
        <v>0</v>
      </c>
      <c r="AG83" s="335">
        <f>(IF(AG$8="Y",0,
MAX(0,'7. Consumption'!CB83-(AF256+'8. SOH &amp; Pipeline'!AH193-'7. Consumption'!AJ83+MIN(0,(SUM('7. Consumption'!$G83:AI83)-'8. SOH &amp; Pipeline'!AH83))))))</f>
        <v>0</v>
      </c>
      <c r="AH83" s="335">
        <f>(IF(AH$8="Y",0,
MAX(0,'7. Consumption'!CC83-(AG256+'8. SOH &amp; Pipeline'!AI193-'7. Consumption'!AK83+MIN(0,(SUM('7. Consumption'!$G83:AJ83)-'8. SOH &amp; Pipeline'!AI83))))))</f>
        <v>0</v>
      </c>
      <c r="AI83" s="335">
        <f>(IF(AI$8="Y",0,
MAX(0,'7. Consumption'!CD83-(AH256+'8. SOH &amp; Pipeline'!AJ193-'7. Consumption'!AL83+MIN(0,(SUM('7. Consumption'!$G83:AK83)-'8. SOH &amp; Pipeline'!AJ83))))))</f>
        <v>0</v>
      </c>
      <c r="AJ83" s="335">
        <f>(IF(AJ$8="Y",0,
MAX(0,'7. Consumption'!CE83-(AI256+'8. SOH &amp; Pipeline'!AK193-'7. Consumption'!AM83+MIN(0,(SUM('7. Consumption'!$G83:AL83)-'8. SOH &amp; Pipeline'!AK83))))))</f>
        <v>0</v>
      </c>
      <c r="AK83" s="335">
        <f>(IF(AK$8="Y",0,
MAX(0,'7. Consumption'!CF83-(AJ256+'8. SOH &amp; Pipeline'!AL193-'7. Consumption'!AN83+MIN(0,(SUM('7. Consumption'!$G83:AM83)-'8. SOH &amp; Pipeline'!AL83))))))</f>
        <v>0</v>
      </c>
      <c r="AL83" s="335">
        <f>(IF(AL$8="Y",0,
MAX(0,'7. Consumption'!CG83-(AK256+'8. SOH &amp; Pipeline'!AM193-'7. Consumption'!AO83+MIN(0,(SUM('7. Consumption'!$G83:AN83)-'8. SOH &amp; Pipeline'!AM83))))))</f>
        <v>0</v>
      </c>
      <c r="AM83" s="335">
        <f>(IF(AM$8="Y",0,
MAX(0,'7. Consumption'!CH83-(AL256+'8. SOH &amp; Pipeline'!AN193-'7. Consumption'!AP83+MIN(0,(SUM('7. Consumption'!$G83:AO83)-'8. SOH &amp; Pipeline'!AN83))))))</f>
        <v>0</v>
      </c>
      <c r="AN83" s="335">
        <f>(IF(AN$8="Y",0,
MAX(0,'7. Consumption'!CI83-(AM256+'8. SOH &amp; Pipeline'!AO193-'7. Consumption'!AQ83+MIN(0,(SUM('7. Consumption'!$G83:AP83)-'8. SOH &amp; Pipeline'!AO83))))))</f>
        <v>0</v>
      </c>
    </row>
    <row r="84" spans="2:40" ht="15" hidden="1" outlineLevel="1" x14ac:dyDescent="0.25">
      <c r="B84" s="257"/>
      <c r="C84" s="257" t="str">
        <f>'7. Consumption'!C84</f>
        <v/>
      </c>
      <c r="E84" s="335">
        <f>(IF(E$8="Y",0,
MAX(0,'7. Consumption'!AZ84-(D257+'8. SOH &amp; Pipeline'!F194-'7. Consumption'!H84+MIN(0,(SUM('7. Consumption'!$G84:G84)-'8. SOH &amp; Pipeline'!F84))))))</f>
        <v>0</v>
      </c>
      <c r="F84" s="335">
        <f>(IF(F$8="Y",0,
MAX(0,'7. Consumption'!BA84-(E257+'8. SOH &amp; Pipeline'!G194-'7. Consumption'!I84+MIN(0,(SUM('7. Consumption'!$G84:H84)-'8. SOH &amp; Pipeline'!G84))))))</f>
        <v>0</v>
      </c>
      <c r="G84" s="335">
        <f>(IF(G$8="Y",0,
MAX(0,'7. Consumption'!BB84-(F257+'8. SOH &amp; Pipeline'!H194-'7. Consumption'!J84+MIN(0,(SUM('7. Consumption'!$G84:I84)-'8. SOH &amp; Pipeline'!H84))))))</f>
        <v>0</v>
      </c>
      <c r="H84" s="335">
        <f>(IF(H$8="Y",0,
MAX(0,'7. Consumption'!BC84-(G257+'8. SOH &amp; Pipeline'!I194-'7. Consumption'!K84+MIN(0,(SUM('7. Consumption'!$G84:J84)-'8. SOH &amp; Pipeline'!I84))))))</f>
        <v>0</v>
      </c>
      <c r="I84" s="335">
        <f>(IF(I$8="Y",0,
MAX(0,'7. Consumption'!BD84-(H257+'8. SOH &amp; Pipeline'!J194-'7. Consumption'!L84+MIN(0,(SUM('7. Consumption'!$G84:K84)-'8. SOH &amp; Pipeline'!J84))))))</f>
        <v>0</v>
      </c>
      <c r="J84" s="335">
        <f>(IF(J$8="Y",0,
MAX(0,'7. Consumption'!BE84-(I257+'8. SOH &amp; Pipeline'!K194-'7. Consumption'!M84+MIN(0,(SUM('7. Consumption'!$G84:L84)-'8. SOH &amp; Pipeline'!K84))))))</f>
        <v>0</v>
      </c>
      <c r="K84" s="335">
        <f>(IF(K$8="Y",0,
MAX(0,'7. Consumption'!BF84-(J257+'8. SOH &amp; Pipeline'!L194-'7. Consumption'!N84+MIN(0,(SUM('7. Consumption'!$G84:M84)-'8. SOH &amp; Pipeline'!L84))))))</f>
        <v>0</v>
      </c>
      <c r="L84" s="335">
        <f>(IF(L$8="Y",0,
MAX(0,'7. Consumption'!BG84-(K257+'8. SOH &amp; Pipeline'!M194-'7. Consumption'!O84+MIN(0,(SUM('7. Consumption'!$G84:N84)-'8. SOH &amp; Pipeline'!M84))))))</f>
        <v>0</v>
      </c>
      <c r="M84" s="335">
        <f>(IF(M$8="Y",0,
MAX(0,'7. Consumption'!BH84-(L257+'8. SOH &amp; Pipeline'!N194-'7. Consumption'!P84+MIN(0,(SUM('7. Consumption'!$G84:O84)-'8. SOH &amp; Pipeline'!N84))))))</f>
        <v>0</v>
      </c>
      <c r="N84" s="335">
        <f>(IF(N$8="Y",0,
MAX(0,'7. Consumption'!BI84-(M257+'8. SOH &amp; Pipeline'!O194-'7. Consumption'!Q84+MIN(0,(SUM('7. Consumption'!$G84:P84)-'8. SOH &amp; Pipeline'!O84))))))</f>
        <v>0</v>
      </c>
      <c r="O84" s="335">
        <f>(IF(O$8="Y",0,
MAX(0,'7. Consumption'!BJ84-(N257+'8. SOH &amp; Pipeline'!P194-'7. Consumption'!R84+MIN(0,(SUM('7. Consumption'!$G84:Q84)-'8. SOH &amp; Pipeline'!P84))))))</f>
        <v>0</v>
      </c>
      <c r="P84" s="335">
        <f>(IF(P$8="Y",0,
MAX(0,'7. Consumption'!BK84-(O257+'8. SOH &amp; Pipeline'!Q194-'7. Consumption'!S84+MIN(0,(SUM('7. Consumption'!$G84:R84)-'8. SOH &amp; Pipeline'!Q84))))))</f>
        <v>0</v>
      </c>
      <c r="Q84" s="335">
        <f>(IF(Q$8="Y",0,
MAX(0,'7. Consumption'!BL84-(P257+'8. SOH &amp; Pipeline'!R194-'7. Consumption'!T84+MIN(0,(SUM('7. Consumption'!$G84:S84)-'8. SOH &amp; Pipeline'!R84))))))</f>
        <v>0</v>
      </c>
      <c r="R84" s="335">
        <f>(IF(R$8="Y",0,
MAX(0,'7. Consumption'!BM84-(Q257+'8. SOH &amp; Pipeline'!S194-'7. Consumption'!U84+MIN(0,(SUM('7. Consumption'!$G84:T84)-'8. SOH &amp; Pipeline'!S84))))))</f>
        <v>0</v>
      </c>
      <c r="S84" s="335">
        <f>(IF(S$8="Y",0,
MAX(0,'7. Consumption'!BN84-(R257+'8. SOH &amp; Pipeline'!T194-'7. Consumption'!V84+MIN(0,(SUM('7. Consumption'!$G84:U84)-'8. SOH &amp; Pipeline'!T84))))))</f>
        <v>0</v>
      </c>
      <c r="T84" s="335">
        <f>(IF(T$8="Y",0,
MAX(0,'7. Consumption'!BO84-(S257+'8. SOH &amp; Pipeline'!U194-'7. Consumption'!W84+MIN(0,(SUM('7. Consumption'!$G84:V84)-'8. SOH &amp; Pipeline'!U84))))))</f>
        <v>0</v>
      </c>
      <c r="U84" s="335">
        <f>(IF(U$8="Y",0,
MAX(0,'7. Consumption'!BP84-(T257+'8. SOH &amp; Pipeline'!V194-'7. Consumption'!X84+MIN(0,(SUM('7. Consumption'!$G84:W84)-'8. SOH &amp; Pipeline'!V84))))))</f>
        <v>0</v>
      </c>
      <c r="V84" s="335">
        <f>(IF(V$8="Y",0,
MAX(0,'7. Consumption'!BQ84-(U257+'8. SOH &amp; Pipeline'!W194-'7. Consumption'!Y84+MIN(0,(SUM('7. Consumption'!$G84:X84)-'8. SOH &amp; Pipeline'!W84))))))</f>
        <v>0</v>
      </c>
      <c r="W84" s="335">
        <f>(IF(W$8="Y",0,
MAX(0,'7. Consumption'!BR84-(V257+'8. SOH &amp; Pipeline'!X194-'7. Consumption'!Z84+MIN(0,(SUM('7. Consumption'!$G84:Y84)-'8. SOH &amp; Pipeline'!X84))))))</f>
        <v>0</v>
      </c>
      <c r="X84" s="335">
        <f>(IF(X$8="Y",0,
MAX(0,'7. Consumption'!BS84-(W257+'8. SOH &amp; Pipeline'!Y194-'7. Consumption'!AA84+MIN(0,(SUM('7. Consumption'!$G84:Z84)-'8. SOH &amp; Pipeline'!Y84))))))</f>
        <v>0</v>
      </c>
      <c r="Y84" s="335">
        <f>(IF(Y$8="Y",0,
MAX(0,'7. Consumption'!BT84-(X257+'8. SOH &amp; Pipeline'!Z194-'7. Consumption'!AB84+MIN(0,(SUM('7. Consumption'!$G84:AA84)-'8. SOH &amp; Pipeline'!Z84))))))</f>
        <v>0</v>
      </c>
      <c r="Z84" s="335">
        <f>(IF(Z$8="Y",0,
MAX(0,'7. Consumption'!BU84-(Y257+'8. SOH &amp; Pipeline'!AA194-'7. Consumption'!AC84+MIN(0,(SUM('7. Consumption'!$G84:AB84)-'8. SOH &amp; Pipeline'!AA84))))))</f>
        <v>0</v>
      </c>
      <c r="AA84" s="335">
        <f>(IF(AA$8="Y",0,
MAX(0,'7. Consumption'!BV84-(Z257+'8. SOH &amp; Pipeline'!AB194-'7. Consumption'!AD84+MIN(0,(SUM('7. Consumption'!$G84:AC84)-'8. SOH &amp; Pipeline'!AB84))))))</f>
        <v>0</v>
      </c>
      <c r="AB84" s="335">
        <f>(IF(AB$8="Y",0,
MAX(0,'7. Consumption'!BW84-(AA257+'8. SOH &amp; Pipeline'!AC194-'7. Consumption'!AE84+MIN(0,(SUM('7. Consumption'!$G84:AD84)-'8. SOH &amp; Pipeline'!AC84))))))</f>
        <v>0</v>
      </c>
      <c r="AC84" s="335">
        <f>(IF(AC$8="Y",0,
MAX(0,'7. Consumption'!BX84-(AB257+'8. SOH &amp; Pipeline'!AD194-'7. Consumption'!AF84+MIN(0,(SUM('7. Consumption'!$G84:AE84)-'8. SOH &amp; Pipeline'!AD84))))))</f>
        <v>0</v>
      </c>
      <c r="AD84" s="335">
        <f>(IF(AD$8="Y",0,
MAX(0,'7. Consumption'!BY84-(AC257+'8. SOH &amp; Pipeline'!AE194-'7. Consumption'!AG84+MIN(0,(SUM('7. Consumption'!$G84:AF84)-'8. SOH &amp; Pipeline'!AE84))))))</f>
        <v>0</v>
      </c>
      <c r="AE84" s="335">
        <f>(IF(AE$8="Y",0,
MAX(0,'7. Consumption'!BZ84-(AD257+'8. SOH &amp; Pipeline'!AF194-'7. Consumption'!AH84+MIN(0,(SUM('7. Consumption'!$G84:AG84)-'8. SOH &amp; Pipeline'!AF84))))))</f>
        <v>0</v>
      </c>
      <c r="AF84" s="335">
        <f>(IF(AF$8="Y",0,
MAX(0,'7. Consumption'!CA84-(AE257+'8. SOH &amp; Pipeline'!AG194-'7. Consumption'!AI84+MIN(0,(SUM('7. Consumption'!$G84:AH84)-'8. SOH &amp; Pipeline'!AG84))))))</f>
        <v>0</v>
      </c>
      <c r="AG84" s="335">
        <f>(IF(AG$8="Y",0,
MAX(0,'7. Consumption'!CB84-(AF257+'8. SOH &amp; Pipeline'!AH194-'7. Consumption'!AJ84+MIN(0,(SUM('7. Consumption'!$G84:AI84)-'8. SOH &amp; Pipeline'!AH84))))))</f>
        <v>0</v>
      </c>
      <c r="AH84" s="335">
        <f>(IF(AH$8="Y",0,
MAX(0,'7. Consumption'!CC84-(AG257+'8. SOH &amp; Pipeline'!AI194-'7. Consumption'!AK84+MIN(0,(SUM('7. Consumption'!$G84:AJ84)-'8. SOH &amp; Pipeline'!AI84))))))</f>
        <v>0</v>
      </c>
      <c r="AI84" s="335">
        <f>(IF(AI$8="Y",0,
MAX(0,'7. Consumption'!CD84-(AH257+'8. SOH &amp; Pipeline'!AJ194-'7. Consumption'!AL84+MIN(0,(SUM('7. Consumption'!$G84:AK84)-'8. SOH &amp; Pipeline'!AJ84))))))</f>
        <v>0</v>
      </c>
      <c r="AJ84" s="335">
        <f>(IF(AJ$8="Y",0,
MAX(0,'7. Consumption'!CE84-(AI257+'8. SOH &amp; Pipeline'!AK194-'7. Consumption'!AM84+MIN(0,(SUM('7. Consumption'!$G84:AL84)-'8. SOH &amp; Pipeline'!AK84))))))</f>
        <v>0</v>
      </c>
      <c r="AK84" s="335">
        <f>(IF(AK$8="Y",0,
MAX(0,'7. Consumption'!CF84-(AJ257+'8. SOH &amp; Pipeline'!AL194-'7. Consumption'!AN84+MIN(0,(SUM('7. Consumption'!$G84:AM84)-'8. SOH &amp; Pipeline'!AL84))))))</f>
        <v>0</v>
      </c>
      <c r="AL84" s="335">
        <f>(IF(AL$8="Y",0,
MAX(0,'7. Consumption'!CG84-(AK257+'8. SOH &amp; Pipeline'!AM194-'7. Consumption'!AO84+MIN(0,(SUM('7. Consumption'!$G84:AN84)-'8. SOH &amp; Pipeline'!AM84))))))</f>
        <v>0</v>
      </c>
      <c r="AM84" s="335">
        <f>(IF(AM$8="Y",0,
MAX(0,'7. Consumption'!CH84-(AL257+'8. SOH &amp; Pipeline'!AN194-'7. Consumption'!AP84+MIN(0,(SUM('7. Consumption'!$G84:AO84)-'8. SOH &amp; Pipeline'!AN84))))))</f>
        <v>0</v>
      </c>
      <c r="AN84" s="335">
        <f>(IF(AN$8="Y",0,
MAX(0,'7. Consumption'!CI84-(AM257+'8. SOH &amp; Pipeline'!AO194-'7. Consumption'!AQ84+MIN(0,(SUM('7. Consumption'!$G84:AP84)-'8. SOH &amp; Pipeline'!AO84))))))</f>
        <v>0</v>
      </c>
    </row>
    <row r="85" spans="2:40" ht="15" hidden="1" outlineLevel="1" x14ac:dyDescent="0.25">
      <c r="B85" s="257"/>
      <c r="C85" s="257" t="str">
        <f>'7. Consumption'!C85</f>
        <v/>
      </c>
      <c r="E85" s="335">
        <f>(IF(E$8="Y",0,
MAX(0,'7. Consumption'!AZ85-(D258+'8. SOH &amp; Pipeline'!F195-'7. Consumption'!H85+MIN(0,(SUM('7. Consumption'!$G85:G85)-'8. SOH &amp; Pipeline'!F85))))))</f>
        <v>0</v>
      </c>
      <c r="F85" s="335">
        <f>(IF(F$8="Y",0,
MAX(0,'7. Consumption'!BA85-(E258+'8. SOH &amp; Pipeline'!G195-'7. Consumption'!I85+MIN(0,(SUM('7. Consumption'!$G85:H85)-'8. SOH &amp; Pipeline'!G85))))))</f>
        <v>0</v>
      </c>
      <c r="G85" s="335">
        <f>(IF(G$8="Y",0,
MAX(0,'7. Consumption'!BB85-(F258+'8. SOH &amp; Pipeline'!H195-'7. Consumption'!J85+MIN(0,(SUM('7. Consumption'!$G85:I85)-'8. SOH &amp; Pipeline'!H85))))))</f>
        <v>0</v>
      </c>
      <c r="H85" s="335">
        <f>(IF(H$8="Y",0,
MAX(0,'7. Consumption'!BC85-(G258+'8. SOH &amp; Pipeline'!I195-'7. Consumption'!K85+MIN(0,(SUM('7. Consumption'!$G85:J85)-'8. SOH &amp; Pipeline'!I85))))))</f>
        <v>0</v>
      </c>
      <c r="I85" s="335">
        <f>(IF(I$8="Y",0,
MAX(0,'7. Consumption'!BD85-(H258+'8. SOH &amp; Pipeline'!J195-'7. Consumption'!L85+MIN(0,(SUM('7. Consumption'!$G85:K85)-'8. SOH &amp; Pipeline'!J85))))))</f>
        <v>0</v>
      </c>
      <c r="J85" s="335">
        <f>(IF(J$8="Y",0,
MAX(0,'7. Consumption'!BE85-(I258+'8. SOH &amp; Pipeline'!K195-'7. Consumption'!M85+MIN(0,(SUM('7. Consumption'!$G85:L85)-'8. SOH &amp; Pipeline'!K85))))))</f>
        <v>0</v>
      </c>
      <c r="K85" s="335">
        <f>(IF(K$8="Y",0,
MAX(0,'7. Consumption'!BF85-(J258+'8. SOH &amp; Pipeline'!L195-'7. Consumption'!N85+MIN(0,(SUM('7. Consumption'!$G85:M85)-'8. SOH &amp; Pipeline'!L85))))))</f>
        <v>0</v>
      </c>
      <c r="L85" s="335">
        <f>(IF(L$8="Y",0,
MAX(0,'7. Consumption'!BG85-(K258+'8. SOH &amp; Pipeline'!M195-'7. Consumption'!O85+MIN(0,(SUM('7. Consumption'!$G85:N85)-'8. SOH &amp; Pipeline'!M85))))))</f>
        <v>0</v>
      </c>
      <c r="M85" s="335">
        <f>(IF(M$8="Y",0,
MAX(0,'7. Consumption'!BH85-(L258+'8. SOH &amp; Pipeline'!N195-'7. Consumption'!P85+MIN(0,(SUM('7. Consumption'!$G85:O85)-'8. SOH &amp; Pipeline'!N85))))))</f>
        <v>0</v>
      </c>
      <c r="N85" s="335">
        <f>(IF(N$8="Y",0,
MAX(0,'7. Consumption'!BI85-(M258+'8. SOH &amp; Pipeline'!O195-'7. Consumption'!Q85+MIN(0,(SUM('7. Consumption'!$G85:P85)-'8. SOH &amp; Pipeline'!O85))))))</f>
        <v>0</v>
      </c>
      <c r="O85" s="335">
        <f>(IF(O$8="Y",0,
MAX(0,'7. Consumption'!BJ85-(N258+'8. SOH &amp; Pipeline'!P195-'7. Consumption'!R85+MIN(0,(SUM('7. Consumption'!$G85:Q85)-'8. SOH &amp; Pipeline'!P85))))))</f>
        <v>0</v>
      </c>
      <c r="P85" s="335">
        <f>(IF(P$8="Y",0,
MAX(0,'7. Consumption'!BK85-(O258+'8. SOH &amp; Pipeline'!Q195-'7. Consumption'!S85+MIN(0,(SUM('7. Consumption'!$G85:R85)-'8. SOH &amp; Pipeline'!Q85))))))</f>
        <v>0</v>
      </c>
      <c r="Q85" s="335">
        <f>(IF(Q$8="Y",0,
MAX(0,'7. Consumption'!BL85-(P258+'8. SOH &amp; Pipeline'!R195-'7. Consumption'!T85+MIN(0,(SUM('7. Consumption'!$G85:S85)-'8. SOH &amp; Pipeline'!R85))))))</f>
        <v>0</v>
      </c>
      <c r="R85" s="335">
        <f>(IF(R$8="Y",0,
MAX(0,'7. Consumption'!BM85-(Q258+'8. SOH &amp; Pipeline'!S195-'7. Consumption'!U85+MIN(0,(SUM('7. Consumption'!$G85:T85)-'8. SOH &amp; Pipeline'!S85))))))</f>
        <v>0</v>
      </c>
      <c r="S85" s="335">
        <f>(IF(S$8="Y",0,
MAX(0,'7. Consumption'!BN85-(R258+'8. SOH &amp; Pipeline'!T195-'7. Consumption'!V85+MIN(0,(SUM('7. Consumption'!$G85:U85)-'8. SOH &amp; Pipeline'!T85))))))</f>
        <v>0</v>
      </c>
      <c r="T85" s="335">
        <f>(IF(T$8="Y",0,
MAX(0,'7. Consumption'!BO85-(S258+'8. SOH &amp; Pipeline'!U195-'7. Consumption'!W85+MIN(0,(SUM('7. Consumption'!$G85:V85)-'8. SOH &amp; Pipeline'!U85))))))</f>
        <v>0</v>
      </c>
      <c r="U85" s="335">
        <f>(IF(U$8="Y",0,
MAX(0,'7. Consumption'!BP85-(T258+'8. SOH &amp; Pipeline'!V195-'7. Consumption'!X85+MIN(0,(SUM('7. Consumption'!$G85:W85)-'8. SOH &amp; Pipeline'!V85))))))</f>
        <v>0</v>
      </c>
      <c r="V85" s="335">
        <f>(IF(V$8="Y",0,
MAX(0,'7. Consumption'!BQ85-(U258+'8. SOH &amp; Pipeline'!W195-'7. Consumption'!Y85+MIN(0,(SUM('7. Consumption'!$G85:X85)-'8. SOH &amp; Pipeline'!W85))))))</f>
        <v>0</v>
      </c>
      <c r="W85" s="335">
        <f>(IF(W$8="Y",0,
MAX(0,'7. Consumption'!BR85-(V258+'8. SOH &amp; Pipeline'!X195-'7. Consumption'!Z85+MIN(0,(SUM('7. Consumption'!$G85:Y85)-'8. SOH &amp; Pipeline'!X85))))))</f>
        <v>0</v>
      </c>
      <c r="X85" s="335">
        <f>(IF(X$8="Y",0,
MAX(0,'7. Consumption'!BS85-(W258+'8. SOH &amp; Pipeline'!Y195-'7. Consumption'!AA85+MIN(0,(SUM('7. Consumption'!$G85:Z85)-'8. SOH &amp; Pipeline'!Y85))))))</f>
        <v>0</v>
      </c>
      <c r="Y85" s="335">
        <f>(IF(Y$8="Y",0,
MAX(0,'7. Consumption'!BT85-(X258+'8. SOH &amp; Pipeline'!Z195-'7. Consumption'!AB85+MIN(0,(SUM('7. Consumption'!$G85:AA85)-'8. SOH &amp; Pipeline'!Z85))))))</f>
        <v>0</v>
      </c>
      <c r="Z85" s="335">
        <f>(IF(Z$8="Y",0,
MAX(0,'7. Consumption'!BU85-(Y258+'8. SOH &amp; Pipeline'!AA195-'7. Consumption'!AC85+MIN(0,(SUM('7. Consumption'!$G85:AB85)-'8. SOH &amp; Pipeline'!AA85))))))</f>
        <v>0</v>
      </c>
      <c r="AA85" s="335">
        <f>(IF(AA$8="Y",0,
MAX(0,'7. Consumption'!BV85-(Z258+'8. SOH &amp; Pipeline'!AB195-'7. Consumption'!AD85+MIN(0,(SUM('7. Consumption'!$G85:AC85)-'8. SOH &amp; Pipeline'!AB85))))))</f>
        <v>0</v>
      </c>
      <c r="AB85" s="335">
        <f>(IF(AB$8="Y",0,
MAX(0,'7. Consumption'!BW85-(AA258+'8. SOH &amp; Pipeline'!AC195-'7. Consumption'!AE85+MIN(0,(SUM('7. Consumption'!$G85:AD85)-'8. SOH &amp; Pipeline'!AC85))))))</f>
        <v>0</v>
      </c>
      <c r="AC85" s="335">
        <f>(IF(AC$8="Y",0,
MAX(0,'7. Consumption'!BX85-(AB258+'8. SOH &amp; Pipeline'!AD195-'7. Consumption'!AF85+MIN(0,(SUM('7. Consumption'!$G85:AE85)-'8. SOH &amp; Pipeline'!AD85))))))</f>
        <v>0</v>
      </c>
      <c r="AD85" s="335">
        <f>(IF(AD$8="Y",0,
MAX(0,'7. Consumption'!BY85-(AC258+'8. SOH &amp; Pipeline'!AE195-'7. Consumption'!AG85+MIN(0,(SUM('7. Consumption'!$G85:AF85)-'8. SOH &amp; Pipeline'!AE85))))))</f>
        <v>0</v>
      </c>
      <c r="AE85" s="335">
        <f>(IF(AE$8="Y",0,
MAX(0,'7. Consumption'!BZ85-(AD258+'8. SOH &amp; Pipeline'!AF195-'7. Consumption'!AH85+MIN(0,(SUM('7. Consumption'!$G85:AG85)-'8. SOH &amp; Pipeline'!AF85))))))</f>
        <v>0</v>
      </c>
      <c r="AF85" s="335">
        <f>(IF(AF$8="Y",0,
MAX(0,'7. Consumption'!CA85-(AE258+'8. SOH &amp; Pipeline'!AG195-'7. Consumption'!AI85+MIN(0,(SUM('7. Consumption'!$G85:AH85)-'8. SOH &amp; Pipeline'!AG85))))))</f>
        <v>0</v>
      </c>
      <c r="AG85" s="335">
        <f>(IF(AG$8="Y",0,
MAX(0,'7. Consumption'!CB85-(AF258+'8. SOH &amp; Pipeline'!AH195-'7. Consumption'!AJ85+MIN(0,(SUM('7. Consumption'!$G85:AI85)-'8. SOH &amp; Pipeline'!AH85))))))</f>
        <v>0</v>
      </c>
      <c r="AH85" s="335">
        <f>(IF(AH$8="Y",0,
MAX(0,'7. Consumption'!CC85-(AG258+'8. SOH &amp; Pipeline'!AI195-'7. Consumption'!AK85+MIN(0,(SUM('7. Consumption'!$G85:AJ85)-'8. SOH &amp; Pipeline'!AI85))))))</f>
        <v>0</v>
      </c>
      <c r="AI85" s="335">
        <f>(IF(AI$8="Y",0,
MAX(0,'7. Consumption'!CD85-(AH258+'8. SOH &amp; Pipeline'!AJ195-'7. Consumption'!AL85+MIN(0,(SUM('7. Consumption'!$G85:AK85)-'8. SOH &amp; Pipeline'!AJ85))))))</f>
        <v>0</v>
      </c>
      <c r="AJ85" s="335">
        <f>(IF(AJ$8="Y",0,
MAX(0,'7. Consumption'!CE85-(AI258+'8. SOH &amp; Pipeline'!AK195-'7. Consumption'!AM85+MIN(0,(SUM('7. Consumption'!$G85:AL85)-'8. SOH &amp; Pipeline'!AK85))))))</f>
        <v>0</v>
      </c>
      <c r="AK85" s="335">
        <f>(IF(AK$8="Y",0,
MAX(0,'7. Consumption'!CF85-(AJ258+'8. SOH &amp; Pipeline'!AL195-'7. Consumption'!AN85+MIN(0,(SUM('7. Consumption'!$G85:AM85)-'8. SOH &amp; Pipeline'!AL85))))))</f>
        <v>0</v>
      </c>
      <c r="AL85" s="335">
        <f>(IF(AL$8="Y",0,
MAX(0,'7. Consumption'!CG85-(AK258+'8. SOH &amp; Pipeline'!AM195-'7. Consumption'!AO85+MIN(0,(SUM('7. Consumption'!$G85:AN85)-'8. SOH &amp; Pipeline'!AM85))))))</f>
        <v>0</v>
      </c>
      <c r="AM85" s="335">
        <f>(IF(AM$8="Y",0,
MAX(0,'7. Consumption'!CH85-(AL258+'8. SOH &amp; Pipeline'!AN195-'7. Consumption'!AP85+MIN(0,(SUM('7. Consumption'!$G85:AO85)-'8. SOH &amp; Pipeline'!AN85))))))</f>
        <v>0</v>
      </c>
      <c r="AN85" s="335">
        <f>(IF(AN$8="Y",0,
MAX(0,'7. Consumption'!CI85-(AM258+'8. SOH &amp; Pipeline'!AO195-'7. Consumption'!AQ85+MIN(0,(SUM('7. Consumption'!$G85:AP85)-'8. SOH &amp; Pipeline'!AO85))))))</f>
        <v>0</v>
      </c>
    </row>
    <row r="86" spans="2:40" ht="15" hidden="1" outlineLevel="1" x14ac:dyDescent="0.25">
      <c r="B86" s="257"/>
      <c r="C86" s="257" t="str">
        <f>'7. Consumption'!C86</f>
        <v/>
      </c>
      <c r="E86" s="335">
        <f>(IF(E$8="Y",0,
MAX(0,'7. Consumption'!AZ86-(D259+'8. SOH &amp; Pipeline'!F196-'7. Consumption'!H86+MIN(0,(SUM('7. Consumption'!$G86:G86)-'8. SOH &amp; Pipeline'!F86))))))</f>
        <v>0</v>
      </c>
      <c r="F86" s="335">
        <f>(IF(F$8="Y",0,
MAX(0,'7. Consumption'!BA86-(E259+'8. SOH &amp; Pipeline'!G196-'7. Consumption'!I86+MIN(0,(SUM('7. Consumption'!$G86:H86)-'8. SOH &amp; Pipeline'!G86))))))</f>
        <v>0</v>
      </c>
      <c r="G86" s="335">
        <f>(IF(G$8="Y",0,
MAX(0,'7. Consumption'!BB86-(F259+'8. SOH &amp; Pipeline'!H196-'7. Consumption'!J86+MIN(0,(SUM('7. Consumption'!$G86:I86)-'8. SOH &amp; Pipeline'!H86))))))</f>
        <v>0</v>
      </c>
      <c r="H86" s="335">
        <f>(IF(H$8="Y",0,
MAX(0,'7. Consumption'!BC86-(G259+'8. SOH &amp; Pipeline'!I196-'7. Consumption'!K86+MIN(0,(SUM('7. Consumption'!$G86:J86)-'8. SOH &amp; Pipeline'!I86))))))</f>
        <v>0</v>
      </c>
      <c r="I86" s="335">
        <f>(IF(I$8="Y",0,
MAX(0,'7. Consumption'!BD86-(H259+'8. SOH &amp; Pipeline'!J196-'7. Consumption'!L86+MIN(0,(SUM('7. Consumption'!$G86:K86)-'8. SOH &amp; Pipeline'!J86))))))</f>
        <v>0</v>
      </c>
      <c r="J86" s="335">
        <f>(IF(J$8="Y",0,
MAX(0,'7. Consumption'!BE86-(I259+'8. SOH &amp; Pipeline'!K196-'7. Consumption'!M86+MIN(0,(SUM('7. Consumption'!$G86:L86)-'8. SOH &amp; Pipeline'!K86))))))</f>
        <v>0</v>
      </c>
      <c r="K86" s="335">
        <f>(IF(K$8="Y",0,
MAX(0,'7. Consumption'!BF86-(J259+'8. SOH &amp; Pipeline'!L196-'7. Consumption'!N86+MIN(0,(SUM('7. Consumption'!$G86:M86)-'8. SOH &amp; Pipeline'!L86))))))</f>
        <v>0</v>
      </c>
      <c r="L86" s="335">
        <f>(IF(L$8="Y",0,
MAX(0,'7. Consumption'!BG86-(K259+'8. SOH &amp; Pipeline'!M196-'7. Consumption'!O86+MIN(0,(SUM('7. Consumption'!$G86:N86)-'8. SOH &amp; Pipeline'!M86))))))</f>
        <v>0</v>
      </c>
      <c r="M86" s="335">
        <f>(IF(M$8="Y",0,
MAX(0,'7. Consumption'!BH86-(L259+'8. SOH &amp; Pipeline'!N196-'7. Consumption'!P86+MIN(0,(SUM('7. Consumption'!$G86:O86)-'8. SOH &amp; Pipeline'!N86))))))</f>
        <v>0</v>
      </c>
      <c r="N86" s="335">
        <f>(IF(N$8="Y",0,
MAX(0,'7. Consumption'!BI86-(M259+'8. SOH &amp; Pipeline'!O196-'7. Consumption'!Q86+MIN(0,(SUM('7. Consumption'!$G86:P86)-'8. SOH &amp; Pipeline'!O86))))))</f>
        <v>0</v>
      </c>
      <c r="O86" s="335">
        <f>(IF(O$8="Y",0,
MAX(0,'7. Consumption'!BJ86-(N259+'8. SOH &amp; Pipeline'!P196-'7. Consumption'!R86+MIN(0,(SUM('7. Consumption'!$G86:Q86)-'8. SOH &amp; Pipeline'!P86))))))</f>
        <v>0</v>
      </c>
      <c r="P86" s="335">
        <f>(IF(P$8="Y",0,
MAX(0,'7. Consumption'!BK86-(O259+'8. SOH &amp; Pipeline'!Q196-'7. Consumption'!S86+MIN(0,(SUM('7. Consumption'!$G86:R86)-'8. SOH &amp; Pipeline'!Q86))))))</f>
        <v>0</v>
      </c>
      <c r="Q86" s="335">
        <f>(IF(Q$8="Y",0,
MAX(0,'7. Consumption'!BL86-(P259+'8. SOH &amp; Pipeline'!R196-'7. Consumption'!T86+MIN(0,(SUM('7. Consumption'!$G86:S86)-'8. SOH &amp; Pipeline'!R86))))))</f>
        <v>0</v>
      </c>
      <c r="R86" s="335">
        <f>(IF(R$8="Y",0,
MAX(0,'7. Consumption'!BM86-(Q259+'8. SOH &amp; Pipeline'!S196-'7. Consumption'!U86+MIN(0,(SUM('7. Consumption'!$G86:T86)-'8. SOH &amp; Pipeline'!S86))))))</f>
        <v>0</v>
      </c>
      <c r="S86" s="335">
        <f>(IF(S$8="Y",0,
MAX(0,'7. Consumption'!BN86-(R259+'8. SOH &amp; Pipeline'!T196-'7. Consumption'!V86+MIN(0,(SUM('7. Consumption'!$G86:U86)-'8. SOH &amp; Pipeline'!T86))))))</f>
        <v>0</v>
      </c>
      <c r="T86" s="335">
        <f>(IF(T$8="Y",0,
MAX(0,'7. Consumption'!BO86-(S259+'8. SOH &amp; Pipeline'!U196-'7. Consumption'!W86+MIN(0,(SUM('7. Consumption'!$G86:V86)-'8. SOH &amp; Pipeline'!U86))))))</f>
        <v>0</v>
      </c>
      <c r="U86" s="335">
        <f>(IF(U$8="Y",0,
MAX(0,'7. Consumption'!BP86-(T259+'8. SOH &amp; Pipeline'!V196-'7. Consumption'!X86+MIN(0,(SUM('7. Consumption'!$G86:W86)-'8. SOH &amp; Pipeline'!V86))))))</f>
        <v>0</v>
      </c>
      <c r="V86" s="335">
        <f>(IF(V$8="Y",0,
MAX(0,'7. Consumption'!BQ86-(U259+'8. SOH &amp; Pipeline'!W196-'7. Consumption'!Y86+MIN(0,(SUM('7. Consumption'!$G86:X86)-'8. SOH &amp; Pipeline'!W86))))))</f>
        <v>0</v>
      </c>
      <c r="W86" s="335">
        <f>(IF(W$8="Y",0,
MAX(0,'7. Consumption'!BR86-(V259+'8. SOH &amp; Pipeline'!X196-'7. Consumption'!Z86+MIN(0,(SUM('7. Consumption'!$G86:Y86)-'8. SOH &amp; Pipeline'!X86))))))</f>
        <v>0</v>
      </c>
      <c r="X86" s="335">
        <f>(IF(X$8="Y",0,
MAX(0,'7. Consumption'!BS86-(W259+'8. SOH &amp; Pipeline'!Y196-'7. Consumption'!AA86+MIN(0,(SUM('7. Consumption'!$G86:Z86)-'8. SOH &amp; Pipeline'!Y86))))))</f>
        <v>0</v>
      </c>
      <c r="Y86" s="335">
        <f>(IF(Y$8="Y",0,
MAX(0,'7. Consumption'!BT86-(X259+'8. SOH &amp; Pipeline'!Z196-'7. Consumption'!AB86+MIN(0,(SUM('7. Consumption'!$G86:AA86)-'8. SOH &amp; Pipeline'!Z86))))))</f>
        <v>0</v>
      </c>
      <c r="Z86" s="335">
        <f>(IF(Z$8="Y",0,
MAX(0,'7. Consumption'!BU86-(Y259+'8. SOH &amp; Pipeline'!AA196-'7. Consumption'!AC86+MIN(0,(SUM('7. Consumption'!$G86:AB86)-'8. SOH &amp; Pipeline'!AA86))))))</f>
        <v>0</v>
      </c>
      <c r="AA86" s="335">
        <f>(IF(AA$8="Y",0,
MAX(0,'7. Consumption'!BV86-(Z259+'8. SOH &amp; Pipeline'!AB196-'7. Consumption'!AD86+MIN(0,(SUM('7. Consumption'!$G86:AC86)-'8. SOH &amp; Pipeline'!AB86))))))</f>
        <v>0</v>
      </c>
      <c r="AB86" s="335">
        <f>(IF(AB$8="Y",0,
MAX(0,'7. Consumption'!BW86-(AA259+'8. SOH &amp; Pipeline'!AC196-'7. Consumption'!AE86+MIN(0,(SUM('7. Consumption'!$G86:AD86)-'8. SOH &amp; Pipeline'!AC86))))))</f>
        <v>0</v>
      </c>
      <c r="AC86" s="335">
        <f>(IF(AC$8="Y",0,
MAX(0,'7. Consumption'!BX86-(AB259+'8. SOH &amp; Pipeline'!AD196-'7. Consumption'!AF86+MIN(0,(SUM('7. Consumption'!$G86:AE86)-'8. SOH &amp; Pipeline'!AD86))))))</f>
        <v>0</v>
      </c>
      <c r="AD86" s="335">
        <f>(IF(AD$8="Y",0,
MAX(0,'7. Consumption'!BY86-(AC259+'8. SOH &amp; Pipeline'!AE196-'7. Consumption'!AG86+MIN(0,(SUM('7. Consumption'!$G86:AF86)-'8. SOH &amp; Pipeline'!AE86))))))</f>
        <v>0</v>
      </c>
      <c r="AE86" s="335">
        <f>(IF(AE$8="Y",0,
MAX(0,'7. Consumption'!BZ86-(AD259+'8. SOH &amp; Pipeline'!AF196-'7. Consumption'!AH86+MIN(0,(SUM('7. Consumption'!$G86:AG86)-'8. SOH &amp; Pipeline'!AF86))))))</f>
        <v>0</v>
      </c>
      <c r="AF86" s="335">
        <f>(IF(AF$8="Y",0,
MAX(0,'7. Consumption'!CA86-(AE259+'8. SOH &amp; Pipeline'!AG196-'7. Consumption'!AI86+MIN(0,(SUM('7. Consumption'!$G86:AH86)-'8. SOH &amp; Pipeline'!AG86))))))</f>
        <v>0</v>
      </c>
      <c r="AG86" s="335">
        <f>(IF(AG$8="Y",0,
MAX(0,'7. Consumption'!CB86-(AF259+'8. SOH &amp; Pipeline'!AH196-'7. Consumption'!AJ86+MIN(0,(SUM('7. Consumption'!$G86:AI86)-'8. SOH &amp; Pipeline'!AH86))))))</f>
        <v>0</v>
      </c>
      <c r="AH86" s="335">
        <f>(IF(AH$8="Y",0,
MAX(0,'7. Consumption'!CC86-(AG259+'8. SOH &amp; Pipeline'!AI196-'7. Consumption'!AK86+MIN(0,(SUM('7. Consumption'!$G86:AJ86)-'8. SOH &amp; Pipeline'!AI86))))))</f>
        <v>0</v>
      </c>
      <c r="AI86" s="335">
        <f>(IF(AI$8="Y",0,
MAX(0,'7. Consumption'!CD86-(AH259+'8. SOH &amp; Pipeline'!AJ196-'7. Consumption'!AL86+MIN(0,(SUM('7. Consumption'!$G86:AK86)-'8. SOH &amp; Pipeline'!AJ86))))))</f>
        <v>0</v>
      </c>
      <c r="AJ86" s="335">
        <f>(IF(AJ$8="Y",0,
MAX(0,'7. Consumption'!CE86-(AI259+'8. SOH &amp; Pipeline'!AK196-'7. Consumption'!AM86+MIN(0,(SUM('7. Consumption'!$G86:AL86)-'8. SOH &amp; Pipeline'!AK86))))))</f>
        <v>0</v>
      </c>
      <c r="AK86" s="335">
        <f>(IF(AK$8="Y",0,
MAX(0,'7. Consumption'!CF86-(AJ259+'8. SOH &amp; Pipeline'!AL196-'7. Consumption'!AN86+MIN(0,(SUM('7. Consumption'!$G86:AM86)-'8. SOH &amp; Pipeline'!AL86))))))</f>
        <v>0</v>
      </c>
      <c r="AL86" s="335">
        <f>(IF(AL$8="Y",0,
MAX(0,'7. Consumption'!CG86-(AK259+'8. SOH &amp; Pipeline'!AM196-'7. Consumption'!AO86+MIN(0,(SUM('7. Consumption'!$G86:AN86)-'8. SOH &amp; Pipeline'!AM86))))))</f>
        <v>0</v>
      </c>
      <c r="AM86" s="335">
        <f>(IF(AM$8="Y",0,
MAX(0,'7. Consumption'!CH86-(AL259+'8. SOH &amp; Pipeline'!AN196-'7. Consumption'!AP86+MIN(0,(SUM('7. Consumption'!$G86:AO86)-'8. SOH &amp; Pipeline'!AN86))))))</f>
        <v>0</v>
      </c>
      <c r="AN86" s="335">
        <f>(IF(AN$8="Y",0,
MAX(0,'7. Consumption'!CI86-(AM259+'8. SOH &amp; Pipeline'!AO196-'7. Consumption'!AQ86+MIN(0,(SUM('7. Consumption'!$G86:AP86)-'8. SOH &amp; Pipeline'!AO86))))))</f>
        <v>0</v>
      </c>
    </row>
    <row r="87" spans="2:40" ht="15" hidden="1" outlineLevel="1" x14ac:dyDescent="0.25">
      <c r="B87" s="257"/>
      <c r="C87" s="257" t="str">
        <f>'7. Consumption'!C87</f>
        <v/>
      </c>
      <c r="E87" s="335">
        <f>(IF(E$8="Y",0,
MAX(0,'7. Consumption'!AZ87-(D260+'8. SOH &amp; Pipeline'!F197-'7. Consumption'!H87+MIN(0,(SUM('7. Consumption'!$G87:G87)-'8. SOH &amp; Pipeline'!F87))))))</f>
        <v>0</v>
      </c>
      <c r="F87" s="335">
        <f>(IF(F$8="Y",0,
MAX(0,'7. Consumption'!BA87-(E260+'8. SOH &amp; Pipeline'!G197-'7. Consumption'!I87+MIN(0,(SUM('7. Consumption'!$G87:H87)-'8. SOH &amp; Pipeline'!G87))))))</f>
        <v>0</v>
      </c>
      <c r="G87" s="335">
        <f>(IF(G$8="Y",0,
MAX(0,'7. Consumption'!BB87-(F260+'8. SOH &amp; Pipeline'!H197-'7. Consumption'!J87+MIN(0,(SUM('7. Consumption'!$G87:I87)-'8. SOH &amp; Pipeline'!H87))))))</f>
        <v>0</v>
      </c>
      <c r="H87" s="335">
        <f>(IF(H$8="Y",0,
MAX(0,'7. Consumption'!BC87-(G260+'8. SOH &amp; Pipeline'!I197-'7. Consumption'!K87+MIN(0,(SUM('7. Consumption'!$G87:J87)-'8. SOH &amp; Pipeline'!I87))))))</f>
        <v>0</v>
      </c>
      <c r="I87" s="335">
        <f>(IF(I$8="Y",0,
MAX(0,'7. Consumption'!BD87-(H260+'8. SOH &amp; Pipeline'!J197-'7. Consumption'!L87+MIN(0,(SUM('7. Consumption'!$G87:K87)-'8. SOH &amp; Pipeline'!J87))))))</f>
        <v>0</v>
      </c>
      <c r="J87" s="335">
        <f>(IF(J$8="Y",0,
MAX(0,'7. Consumption'!BE87-(I260+'8. SOH &amp; Pipeline'!K197-'7. Consumption'!M87+MIN(0,(SUM('7. Consumption'!$G87:L87)-'8. SOH &amp; Pipeline'!K87))))))</f>
        <v>0</v>
      </c>
      <c r="K87" s="335">
        <f>(IF(K$8="Y",0,
MAX(0,'7. Consumption'!BF87-(J260+'8. SOH &amp; Pipeline'!L197-'7. Consumption'!N87+MIN(0,(SUM('7. Consumption'!$G87:M87)-'8. SOH &amp; Pipeline'!L87))))))</f>
        <v>0</v>
      </c>
      <c r="L87" s="335">
        <f>(IF(L$8="Y",0,
MAX(0,'7. Consumption'!BG87-(K260+'8. SOH &amp; Pipeline'!M197-'7. Consumption'!O87+MIN(0,(SUM('7. Consumption'!$G87:N87)-'8. SOH &amp; Pipeline'!M87))))))</f>
        <v>0</v>
      </c>
      <c r="M87" s="335">
        <f>(IF(M$8="Y",0,
MAX(0,'7. Consumption'!BH87-(L260+'8. SOH &amp; Pipeline'!N197-'7. Consumption'!P87+MIN(0,(SUM('7. Consumption'!$G87:O87)-'8. SOH &amp; Pipeline'!N87))))))</f>
        <v>0</v>
      </c>
      <c r="N87" s="335">
        <f>(IF(N$8="Y",0,
MAX(0,'7. Consumption'!BI87-(M260+'8. SOH &amp; Pipeline'!O197-'7. Consumption'!Q87+MIN(0,(SUM('7. Consumption'!$G87:P87)-'8. SOH &amp; Pipeline'!O87))))))</f>
        <v>0</v>
      </c>
      <c r="O87" s="335">
        <f>(IF(O$8="Y",0,
MAX(0,'7. Consumption'!BJ87-(N260+'8. SOH &amp; Pipeline'!P197-'7. Consumption'!R87+MIN(0,(SUM('7. Consumption'!$G87:Q87)-'8. SOH &amp; Pipeline'!P87))))))</f>
        <v>0</v>
      </c>
      <c r="P87" s="335">
        <f>(IF(P$8="Y",0,
MAX(0,'7. Consumption'!BK87-(O260+'8. SOH &amp; Pipeline'!Q197-'7. Consumption'!S87+MIN(0,(SUM('7. Consumption'!$G87:R87)-'8. SOH &amp; Pipeline'!Q87))))))</f>
        <v>0</v>
      </c>
      <c r="Q87" s="335">
        <f>(IF(Q$8="Y",0,
MAX(0,'7. Consumption'!BL87-(P260+'8. SOH &amp; Pipeline'!R197-'7. Consumption'!T87+MIN(0,(SUM('7. Consumption'!$G87:S87)-'8. SOH &amp; Pipeline'!R87))))))</f>
        <v>0</v>
      </c>
      <c r="R87" s="335">
        <f>(IF(R$8="Y",0,
MAX(0,'7. Consumption'!BM87-(Q260+'8. SOH &amp; Pipeline'!S197-'7. Consumption'!U87+MIN(0,(SUM('7. Consumption'!$G87:T87)-'8. SOH &amp; Pipeline'!S87))))))</f>
        <v>0</v>
      </c>
      <c r="S87" s="335">
        <f>(IF(S$8="Y",0,
MAX(0,'7. Consumption'!BN87-(R260+'8. SOH &amp; Pipeline'!T197-'7. Consumption'!V87+MIN(0,(SUM('7. Consumption'!$G87:U87)-'8. SOH &amp; Pipeline'!T87))))))</f>
        <v>0</v>
      </c>
      <c r="T87" s="335">
        <f>(IF(T$8="Y",0,
MAX(0,'7. Consumption'!BO87-(S260+'8. SOH &amp; Pipeline'!U197-'7. Consumption'!W87+MIN(0,(SUM('7. Consumption'!$G87:V87)-'8. SOH &amp; Pipeline'!U87))))))</f>
        <v>0</v>
      </c>
      <c r="U87" s="335">
        <f>(IF(U$8="Y",0,
MAX(0,'7. Consumption'!BP87-(T260+'8. SOH &amp; Pipeline'!V197-'7. Consumption'!X87+MIN(0,(SUM('7. Consumption'!$G87:W87)-'8. SOH &amp; Pipeline'!V87))))))</f>
        <v>0</v>
      </c>
      <c r="V87" s="335">
        <f>(IF(V$8="Y",0,
MAX(0,'7. Consumption'!BQ87-(U260+'8. SOH &amp; Pipeline'!W197-'7. Consumption'!Y87+MIN(0,(SUM('7. Consumption'!$G87:X87)-'8. SOH &amp; Pipeline'!W87))))))</f>
        <v>0</v>
      </c>
      <c r="W87" s="335">
        <f>(IF(W$8="Y",0,
MAX(0,'7. Consumption'!BR87-(V260+'8. SOH &amp; Pipeline'!X197-'7. Consumption'!Z87+MIN(0,(SUM('7. Consumption'!$G87:Y87)-'8. SOH &amp; Pipeline'!X87))))))</f>
        <v>0</v>
      </c>
      <c r="X87" s="335">
        <f>(IF(X$8="Y",0,
MAX(0,'7. Consumption'!BS87-(W260+'8. SOH &amp; Pipeline'!Y197-'7. Consumption'!AA87+MIN(0,(SUM('7. Consumption'!$G87:Z87)-'8. SOH &amp; Pipeline'!Y87))))))</f>
        <v>0</v>
      </c>
      <c r="Y87" s="335">
        <f>(IF(Y$8="Y",0,
MAX(0,'7. Consumption'!BT87-(X260+'8. SOH &amp; Pipeline'!Z197-'7. Consumption'!AB87+MIN(0,(SUM('7. Consumption'!$G87:AA87)-'8. SOH &amp; Pipeline'!Z87))))))</f>
        <v>0</v>
      </c>
      <c r="Z87" s="335">
        <f>(IF(Z$8="Y",0,
MAX(0,'7. Consumption'!BU87-(Y260+'8. SOH &amp; Pipeline'!AA197-'7. Consumption'!AC87+MIN(0,(SUM('7. Consumption'!$G87:AB87)-'8. SOH &amp; Pipeline'!AA87))))))</f>
        <v>0</v>
      </c>
      <c r="AA87" s="335">
        <f>(IF(AA$8="Y",0,
MAX(0,'7. Consumption'!BV87-(Z260+'8. SOH &amp; Pipeline'!AB197-'7. Consumption'!AD87+MIN(0,(SUM('7. Consumption'!$G87:AC87)-'8. SOH &amp; Pipeline'!AB87))))))</f>
        <v>0</v>
      </c>
      <c r="AB87" s="335">
        <f>(IF(AB$8="Y",0,
MAX(0,'7. Consumption'!BW87-(AA260+'8. SOH &amp; Pipeline'!AC197-'7. Consumption'!AE87+MIN(0,(SUM('7. Consumption'!$G87:AD87)-'8. SOH &amp; Pipeline'!AC87))))))</f>
        <v>0</v>
      </c>
      <c r="AC87" s="335">
        <f>(IF(AC$8="Y",0,
MAX(0,'7. Consumption'!BX87-(AB260+'8. SOH &amp; Pipeline'!AD197-'7. Consumption'!AF87+MIN(0,(SUM('7. Consumption'!$G87:AE87)-'8. SOH &amp; Pipeline'!AD87))))))</f>
        <v>0</v>
      </c>
      <c r="AD87" s="335">
        <f>(IF(AD$8="Y",0,
MAX(0,'7. Consumption'!BY87-(AC260+'8. SOH &amp; Pipeline'!AE197-'7. Consumption'!AG87+MIN(0,(SUM('7. Consumption'!$G87:AF87)-'8. SOH &amp; Pipeline'!AE87))))))</f>
        <v>0</v>
      </c>
      <c r="AE87" s="335">
        <f>(IF(AE$8="Y",0,
MAX(0,'7. Consumption'!BZ87-(AD260+'8. SOH &amp; Pipeline'!AF197-'7. Consumption'!AH87+MIN(0,(SUM('7. Consumption'!$G87:AG87)-'8. SOH &amp; Pipeline'!AF87))))))</f>
        <v>0</v>
      </c>
      <c r="AF87" s="335">
        <f>(IF(AF$8="Y",0,
MAX(0,'7. Consumption'!CA87-(AE260+'8. SOH &amp; Pipeline'!AG197-'7. Consumption'!AI87+MIN(0,(SUM('7. Consumption'!$G87:AH87)-'8. SOH &amp; Pipeline'!AG87))))))</f>
        <v>0</v>
      </c>
      <c r="AG87" s="335">
        <f>(IF(AG$8="Y",0,
MAX(0,'7. Consumption'!CB87-(AF260+'8. SOH &amp; Pipeline'!AH197-'7. Consumption'!AJ87+MIN(0,(SUM('7. Consumption'!$G87:AI87)-'8. SOH &amp; Pipeline'!AH87))))))</f>
        <v>0</v>
      </c>
      <c r="AH87" s="335">
        <f>(IF(AH$8="Y",0,
MAX(0,'7. Consumption'!CC87-(AG260+'8. SOH &amp; Pipeline'!AI197-'7. Consumption'!AK87+MIN(0,(SUM('7. Consumption'!$G87:AJ87)-'8. SOH &amp; Pipeline'!AI87))))))</f>
        <v>0</v>
      </c>
      <c r="AI87" s="335">
        <f>(IF(AI$8="Y",0,
MAX(0,'7. Consumption'!CD87-(AH260+'8. SOH &amp; Pipeline'!AJ197-'7. Consumption'!AL87+MIN(0,(SUM('7. Consumption'!$G87:AK87)-'8. SOH &amp; Pipeline'!AJ87))))))</f>
        <v>0</v>
      </c>
      <c r="AJ87" s="335">
        <f>(IF(AJ$8="Y",0,
MAX(0,'7. Consumption'!CE87-(AI260+'8. SOH &amp; Pipeline'!AK197-'7. Consumption'!AM87+MIN(0,(SUM('7. Consumption'!$G87:AL87)-'8. SOH &amp; Pipeline'!AK87))))))</f>
        <v>0</v>
      </c>
      <c r="AK87" s="335">
        <f>(IF(AK$8="Y",0,
MAX(0,'7. Consumption'!CF87-(AJ260+'8. SOH &amp; Pipeline'!AL197-'7. Consumption'!AN87+MIN(0,(SUM('7. Consumption'!$G87:AM87)-'8. SOH &amp; Pipeline'!AL87))))))</f>
        <v>0</v>
      </c>
      <c r="AL87" s="335">
        <f>(IF(AL$8="Y",0,
MAX(0,'7. Consumption'!CG87-(AK260+'8. SOH &amp; Pipeline'!AM197-'7. Consumption'!AO87+MIN(0,(SUM('7. Consumption'!$G87:AN87)-'8. SOH &amp; Pipeline'!AM87))))))</f>
        <v>0</v>
      </c>
      <c r="AM87" s="335">
        <f>(IF(AM$8="Y",0,
MAX(0,'7. Consumption'!CH87-(AL260+'8. SOH &amp; Pipeline'!AN197-'7. Consumption'!AP87+MIN(0,(SUM('7. Consumption'!$G87:AO87)-'8. SOH &amp; Pipeline'!AN87))))))</f>
        <v>0</v>
      </c>
      <c r="AN87" s="335">
        <f>(IF(AN$8="Y",0,
MAX(0,'7. Consumption'!CI87-(AM260+'8. SOH &amp; Pipeline'!AO197-'7. Consumption'!AQ87+MIN(0,(SUM('7. Consumption'!$G87:AP87)-'8. SOH &amp; Pipeline'!AO87))))))</f>
        <v>0</v>
      </c>
    </row>
    <row r="88" spans="2:40" ht="15" hidden="1" outlineLevel="1" x14ac:dyDescent="0.25">
      <c r="B88" s="257"/>
      <c r="C88" s="257" t="str">
        <f>'7. Consumption'!C88</f>
        <v/>
      </c>
      <c r="E88" s="335">
        <f>(IF(E$8="Y",0,
MAX(0,'7. Consumption'!AZ88-(D261+'8. SOH &amp; Pipeline'!F198-'7. Consumption'!H88+MIN(0,(SUM('7. Consumption'!$G88:G88)-'8. SOH &amp; Pipeline'!F88))))))</f>
        <v>0</v>
      </c>
      <c r="F88" s="335">
        <f>(IF(F$8="Y",0,
MAX(0,'7. Consumption'!BA88-(E261+'8. SOH &amp; Pipeline'!G198-'7. Consumption'!I88+MIN(0,(SUM('7. Consumption'!$G88:H88)-'8. SOH &amp; Pipeline'!G88))))))</f>
        <v>0</v>
      </c>
      <c r="G88" s="335">
        <f>(IF(G$8="Y",0,
MAX(0,'7. Consumption'!BB88-(F261+'8. SOH &amp; Pipeline'!H198-'7. Consumption'!J88+MIN(0,(SUM('7. Consumption'!$G88:I88)-'8. SOH &amp; Pipeline'!H88))))))</f>
        <v>0</v>
      </c>
      <c r="H88" s="335">
        <f>(IF(H$8="Y",0,
MAX(0,'7. Consumption'!BC88-(G261+'8. SOH &amp; Pipeline'!I198-'7. Consumption'!K88+MIN(0,(SUM('7. Consumption'!$G88:J88)-'8. SOH &amp; Pipeline'!I88))))))</f>
        <v>0</v>
      </c>
      <c r="I88" s="335">
        <f>(IF(I$8="Y",0,
MAX(0,'7. Consumption'!BD88-(H261+'8. SOH &amp; Pipeline'!J198-'7. Consumption'!L88+MIN(0,(SUM('7. Consumption'!$G88:K88)-'8. SOH &amp; Pipeline'!J88))))))</f>
        <v>0</v>
      </c>
      <c r="J88" s="335">
        <f>(IF(J$8="Y",0,
MAX(0,'7. Consumption'!BE88-(I261+'8. SOH &amp; Pipeline'!K198-'7. Consumption'!M88+MIN(0,(SUM('7. Consumption'!$G88:L88)-'8. SOH &amp; Pipeline'!K88))))))</f>
        <v>0</v>
      </c>
      <c r="K88" s="335">
        <f>(IF(K$8="Y",0,
MAX(0,'7. Consumption'!BF88-(J261+'8. SOH &amp; Pipeline'!L198-'7. Consumption'!N88+MIN(0,(SUM('7. Consumption'!$G88:M88)-'8. SOH &amp; Pipeline'!L88))))))</f>
        <v>0</v>
      </c>
      <c r="L88" s="335">
        <f>(IF(L$8="Y",0,
MAX(0,'7. Consumption'!BG88-(K261+'8. SOH &amp; Pipeline'!M198-'7. Consumption'!O88+MIN(0,(SUM('7. Consumption'!$G88:N88)-'8. SOH &amp; Pipeline'!M88))))))</f>
        <v>0</v>
      </c>
      <c r="M88" s="335">
        <f>(IF(M$8="Y",0,
MAX(0,'7. Consumption'!BH88-(L261+'8. SOH &amp; Pipeline'!N198-'7. Consumption'!P88+MIN(0,(SUM('7. Consumption'!$G88:O88)-'8. SOH &amp; Pipeline'!N88))))))</f>
        <v>0</v>
      </c>
      <c r="N88" s="335">
        <f>(IF(N$8="Y",0,
MAX(0,'7. Consumption'!BI88-(M261+'8. SOH &amp; Pipeline'!O198-'7. Consumption'!Q88+MIN(0,(SUM('7. Consumption'!$G88:P88)-'8. SOH &amp; Pipeline'!O88))))))</f>
        <v>0</v>
      </c>
      <c r="O88" s="335">
        <f>(IF(O$8="Y",0,
MAX(0,'7. Consumption'!BJ88-(N261+'8. SOH &amp; Pipeline'!P198-'7. Consumption'!R88+MIN(0,(SUM('7. Consumption'!$G88:Q88)-'8. SOH &amp; Pipeline'!P88))))))</f>
        <v>0</v>
      </c>
      <c r="P88" s="335">
        <f>(IF(P$8="Y",0,
MAX(0,'7. Consumption'!BK88-(O261+'8. SOH &amp; Pipeline'!Q198-'7. Consumption'!S88+MIN(0,(SUM('7. Consumption'!$G88:R88)-'8. SOH &amp; Pipeline'!Q88))))))</f>
        <v>0</v>
      </c>
      <c r="Q88" s="335">
        <f>(IF(Q$8="Y",0,
MAX(0,'7. Consumption'!BL88-(P261+'8. SOH &amp; Pipeline'!R198-'7. Consumption'!T88+MIN(0,(SUM('7. Consumption'!$G88:S88)-'8. SOH &amp; Pipeline'!R88))))))</f>
        <v>0</v>
      </c>
      <c r="R88" s="335">
        <f>(IF(R$8="Y",0,
MAX(0,'7. Consumption'!BM88-(Q261+'8. SOH &amp; Pipeline'!S198-'7. Consumption'!U88+MIN(0,(SUM('7. Consumption'!$G88:T88)-'8. SOH &amp; Pipeline'!S88))))))</f>
        <v>0</v>
      </c>
      <c r="S88" s="335">
        <f>(IF(S$8="Y",0,
MAX(0,'7. Consumption'!BN88-(R261+'8. SOH &amp; Pipeline'!T198-'7. Consumption'!V88+MIN(0,(SUM('7. Consumption'!$G88:U88)-'8. SOH &amp; Pipeline'!T88))))))</f>
        <v>0</v>
      </c>
      <c r="T88" s="335">
        <f>(IF(T$8="Y",0,
MAX(0,'7. Consumption'!BO88-(S261+'8. SOH &amp; Pipeline'!U198-'7. Consumption'!W88+MIN(0,(SUM('7. Consumption'!$G88:V88)-'8. SOH &amp; Pipeline'!U88))))))</f>
        <v>0</v>
      </c>
      <c r="U88" s="335">
        <f>(IF(U$8="Y",0,
MAX(0,'7. Consumption'!BP88-(T261+'8. SOH &amp; Pipeline'!V198-'7. Consumption'!X88+MIN(0,(SUM('7. Consumption'!$G88:W88)-'8. SOH &amp; Pipeline'!V88))))))</f>
        <v>0</v>
      </c>
      <c r="V88" s="335">
        <f>(IF(V$8="Y",0,
MAX(0,'7. Consumption'!BQ88-(U261+'8. SOH &amp; Pipeline'!W198-'7. Consumption'!Y88+MIN(0,(SUM('7. Consumption'!$G88:X88)-'8. SOH &amp; Pipeline'!W88))))))</f>
        <v>0</v>
      </c>
      <c r="W88" s="335">
        <f>(IF(W$8="Y",0,
MAX(0,'7. Consumption'!BR88-(V261+'8. SOH &amp; Pipeline'!X198-'7. Consumption'!Z88+MIN(0,(SUM('7. Consumption'!$G88:Y88)-'8. SOH &amp; Pipeline'!X88))))))</f>
        <v>0</v>
      </c>
      <c r="X88" s="335">
        <f>(IF(X$8="Y",0,
MAX(0,'7. Consumption'!BS88-(W261+'8. SOH &amp; Pipeline'!Y198-'7. Consumption'!AA88+MIN(0,(SUM('7. Consumption'!$G88:Z88)-'8. SOH &amp; Pipeline'!Y88))))))</f>
        <v>0</v>
      </c>
      <c r="Y88" s="335">
        <f>(IF(Y$8="Y",0,
MAX(0,'7. Consumption'!BT88-(X261+'8. SOH &amp; Pipeline'!Z198-'7. Consumption'!AB88+MIN(0,(SUM('7. Consumption'!$G88:AA88)-'8. SOH &amp; Pipeline'!Z88))))))</f>
        <v>0</v>
      </c>
      <c r="Z88" s="335">
        <f>(IF(Z$8="Y",0,
MAX(0,'7. Consumption'!BU88-(Y261+'8. SOH &amp; Pipeline'!AA198-'7. Consumption'!AC88+MIN(0,(SUM('7. Consumption'!$G88:AB88)-'8. SOH &amp; Pipeline'!AA88))))))</f>
        <v>0</v>
      </c>
      <c r="AA88" s="335">
        <f>(IF(AA$8="Y",0,
MAX(0,'7. Consumption'!BV88-(Z261+'8. SOH &amp; Pipeline'!AB198-'7. Consumption'!AD88+MIN(0,(SUM('7. Consumption'!$G88:AC88)-'8. SOH &amp; Pipeline'!AB88))))))</f>
        <v>0</v>
      </c>
      <c r="AB88" s="335">
        <f>(IF(AB$8="Y",0,
MAX(0,'7. Consumption'!BW88-(AA261+'8. SOH &amp; Pipeline'!AC198-'7. Consumption'!AE88+MIN(0,(SUM('7. Consumption'!$G88:AD88)-'8. SOH &amp; Pipeline'!AC88))))))</f>
        <v>0</v>
      </c>
      <c r="AC88" s="335">
        <f>(IF(AC$8="Y",0,
MAX(0,'7. Consumption'!BX88-(AB261+'8. SOH &amp; Pipeline'!AD198-'7. Consumption'!AF88+MIN(0,(SUM('7. Consumption'!$G88:AE88)-'8. SOH &amp; Pipeline'!AD88))))))</f>
        <v>0</v>
      </c>
      <c r="AD88" s="335">
        <f>(IF(AD$8="Y",0,
MAX(0,'7. Consumption'!BY88-(AC261+'8. SOH &amp; Pipeline'!AE198-'7. Consumption'!AG88+MIN(0,(SUM('7. Consumption'!$G88:AF88)-'8. SOH &amp; Pipeline'!AE88))))))</f>
        <v>0</v>
      </c>
      <c r="AE88" s="335">
        <f>(IF(AE$8="Y",0,
MAX(0,'7. Consumption'!BZ88-(AD261+'8. SOH &amp; Pipeline'!AF198-'7. Consumption'!AH88+MIN(0,(SUM('7. Consumption'!$G88:AG88)-'8. SOH &amp; Pipeline'!AF88))))))</f>
        <v>0</v>
      </c>
      <c r="AF88" s="335">
        <f>(IF(AF$8="Y",0,
MAX(0,'7. Consumption'!CA88-(AE261+'8. SOH &amp; Pipeline'!AG198-'7. Consumption'!AI88+MIN(0,(SUM('7. Consumption'!$G88:AH88)-'8. SOH &amp; Pipeline'!AG88))))))</f>
        <v>0</v>
      </c>
      <c r="AG88" s="335">
        <f>(IF(AG$8="Y",0,
MAX(0,'7. Consumption'!CB88-(AF261+'8. SOH &amp; Pipeline'!AH198-'7. Consumption'!AJ88+MIN(0,(SUM('7. Consumption'!$G88:AI88)-'8. SOH &amp; Pipeline'!AH88))))))</f>
        <v>0</v>
      </c>
      <c r="AH88" s="335">
        <f>(IF(AH$8="Y",0,
MAX(0,'7. Consumption'!CC88-(AG261+'8. SOH &amp; Pipeline'!AI198-'7. Consumption'!AK88+MIN(0,(SUM('7. Consumption'!$G88:AJ88)-'8. SOH &amp; Pipeline'!AI88))))))</f>
        <v>0</v>
      </c>
      <c r="AI88" s="335">
        <f>(IF(AI$8="Y",0,
MAX(0,'7. Consumption'!CD88-(AH261+'8. SOH &amp; Pipeline'!AJ198-'7. Consumption'!AL88+MIN(0,(SUM('7. Consumption'!$G88:AK88)-'8. SOH &amp; Pipeline'!AJ88))))))</f>
        <v>0</v>
      </c>
      <c r="AJ88" s="335">
        <f>(IF(AJ$8="Y",0,
MAX(0,'7. Consumption'!CE88-(AI261+'8. SOH &amp; Pipeline'!AK198-'7. Consumption'!AM88+MIN(0,(SUM('7. Consumption'!$G88:AL88)-'8. SOH &amp; Pipeline'!AK88))))))</f>
        <v>0</v>
      </c>
      <c r="AK88" s="335">
        <f>(IF(AK$8="Y",0,
MAX(0,'7. Consumption'!CF88-(AJ261+'8. SOH &amp; Pipeline'!AL198-'7. Consumption'!AN88+MIN(0,(SUM('7. Consumption'!$G88:AM88)-'8. SOH &amp; Pipeline'!AL88))))))</f>
        <v>0</v>
      </c>
      <c r="AL88" s="335">
        <f>(IF(AL$8="Y",0,
MAX(0,'7. Consumption'!CG88-(AK261+'8. SOH &amp; Pipeline'!AM198-'7. Consumption'!AO88+MIN(0,(SUM('7. Consumption'!$G88:AN88)-'8. SOH &amp; Pipeline'!AM88))))))</f>
        <v>0</v>
      </c>
      <c r="AM88" s="335">
        <f>(IF(AM$8="Y",0,
MAX(0,'7. Consumption'!CH88-(AL261+'8. SOH &amp; Pipeline'!AN198-'7. Consumption'!AP88+MIN(0,(SUM('7. Consumption'!$G88:AO88)-'8. SOH &amp; Pipeline'!AN88))))))</f>
        <v>0</v>
      </c>
      <c r="AN88" s="335">
        <f>(IF(AN$8="Y",0,
MAX(0,'7. Consumption'!CI88-(AM261+'8. SOH &amp; Pipeline'!AO198-'7. Consumption'!AQ88+MIN(0,(SUM('7. Consumption'!$G88:AP88)-'8. SOH &amp; Pipeline'!AO88))))))</f>
        <v>0</v>
      </c>
    </row>
    <row r="89" spans="2:40" ht="15" hidden="1" outlineLevel="1" x14ac:dyDescent="0.25">
      <c r="B89" s="257"/>
      <c r="C89" s="257" t="str">
        <f>'7. Consumption'!C89</f>
        <v/>
      </c>
      <c r="E89" s="335">
        <f>(IF(E$8="Y",0,
MAX(0,'7. Consumption'!AZ89-(D262+'8. SOH &amp; Pipeline'!F199-'7. Consumption'!H89+MIN(0,(SUM('7. Consumption'!$G89:G89)-'8. SOH &amp; Pipeline'!F89))))))</f>
        <v>0</v>
      </c>
      <c r="F89" s="335">
        <f>(IF(F$8="Y",0,
MAX(0,'7. Consumption'!BA89-(E262+'8. SOH &amp; Pipeline'!G199-'7. Consumption'!I89+MIN(0,(SUM('7. Consumption'!$G89:H89)-'8. SOH &amp; Pipeline'!G89))))))</f>
        <v>0</v>
      </c>
      <c r="G89" s="335">
        <f>(IF(G$8="Y",0,
MAX(0,'7. Consumption'!BB89-(F262+'8. SOH &amp; Pipeline'!H199-'7. Consumption'!J89+MIN(0,(SUM('7. Consumption'!$G89:I89)-'8. SOH &amp; Pipeline'!H89))))))</f>
        <v>0</v>
      </c>
      <c r="H89" s="335">
        <f>(IF(H$8="Y",0,
MAX(0,'7. Consumption'!BC89-(G262+'8. SOH &amp; Pipeline'!I199-'7. Consumption'!K89+MIN(0,(SUM('7. Consumption'!$G89:J89)-'8. SOH &amp; Pipeline'!I89))))))</f>
        <v>0</v>
      </c>
      <c r="I89" s="335">
        <f>(IF(I$8="Y",0,
MAX(0,'7. Consumption'!BD89-(H262+'8. SOH &amp; Pipeline'!J199-'7. Consumption'!L89+MIN(0,(SUM('7. Consumption'!$G89:K89)-'8. SOH &amp; Pipeline'!J89))))))</f>
        <v>0</v>
      </c>
      <c r="J89" s="335">
        <f>(IF(J$8="Y",0,
MAX(0,'7. Consumption'!BE89-(I262+'8. SOH &amp; Pipeline'!K199-'7. Consumption'!M89+MIN(0,(SUM('7. Consumption'!$G89:L89)-'8. SOH &amp; Pipeline'!K89))))))</f>
        <v>0</v>
      </c>
      <c r="K89" s="335">
        <f>(IF(K$8="Y",0,
MAX(0,'7. Consumption'!BF89-(J262+'8. SOH &amp; Pipeline'!L199-'7. Consumption'!N89+MIN(0,(SUM('7. Consumption'!$G89:M89)-'8. SOH &amp; Pipeline'!L89))))))</f>
        <v>0</v>
      </c>
      <c r="L89" s="335">
        <f>(IF(L$8="Y",0,
MAX(0,'7. Consumption'!BG89-(K262+'8. SOH &amp; Pipeline'!M199-'7. Consumption'!O89+MIN(0,(SUM('7. Consumption'!$G89:N89)-'8. SOH &amp; Pipeline'!M89))))))</f>
        <v>0</v>
      </c>
      <c r="M89" s="335">
        <f>(IF(M$8="Y",0,
MAX(0,'7. Consumption'!BH89-(L262+'8. SOH &amp; Pipeline'!N199-'7. Consumption'!P89+MIN(0,(SUM('7. Consumption'!$G89:O89)-'8. SOH &amp; Pipeline'!N89))))))</f>
        <v>0</v>
      </c>
      <c r="N89" s="335">
        <f>(IF(N$8="Y",0,
MAX(0,'7. Consumption'!BI89-(M262+'8. SOH &amp; Pipeline'!O199-'7. Consumption'!Q89+MIN(0,(SUM('7. Consumption'!$G89:P89)-'8. SOH &amp; Pipeline'!O89))))))</f>
        <v>0</v>
      </c>
      <c r="O89" s="335">
        <f>(IF(O$8="Y",0,
MAX(0,'7. Consumption'!BJ89-(N262+'8. SOH &amp; Pipeline'!P199-'7. Consumption'!R89+MIN(0,(SUM('7. Consumption'!$G89:Q89)-'8. SOH &amp; Pipeline'!P89))))))</f>
        <v>0</v>
      </c>
      <c r="P89" s="335">
        <f>(IF(P$8="Y",0,
MAX(0,'7. Consumption'!BK89-(O262+'8. SOH &amp; Pipeline'!Q199-'7. Consumption'!S89+MIN(0,(SUM('7. Consumption'!$G89:R89)-'8. SOH &amp; Pipeline'!Q89))))))</f>
        <v>0</v>
      </c>
      <c r="Q89" s="335">
        <f>(IF(Q$8="Y",0,
MAX(0,'7. Consumption'!BL89-(P262+'8. SOH &amp; Pipeline'!R199-'7. Consumption'!T89+MIN(0,(SUM('7. Consumption'!$G89:S89)-'8. SOH &amp; Pipeline'!R89))))))</f>
        <v>0</v>
      </c>
      <c r="R89" s="335">
        <f>(IF(R$8="Y",0,
MAX(0,'7. Consumption'!BM89-(Q262+'8. SOH &amp; Pipeline'!S199-'7. Consumption'!U89+MIN(0,(SUM('7. Consumption'!$G89:T89)-'8. SOH &amp; Pipeline'!S89))))))</f>
        <v>0</v>
      </c>
      <c r="S89" s="335">
        <f>(IF(S$8="Y",0,
MAX(0,'7. Consumption'!BN89-(R262+'8. SOH &amp; Pipeline'!T199-'7. Consumption'!V89+MIN(0,(SUM('7. Consumption'!$G89:U89)-'8. SOH &amp; Pipeline'!T89))))))</f>
        <v>0</v>
      </c>
      <c r="T89" s="335">
        <f>(IF(T$8="Y",0,
MAX(0,'7. Consumption'!BO89-(S262+'8. SOH &amp; Pipeline'!U199-'7. Consumption'!W89+MIN(0,(SUM('7. Consumption'!$G89:V89)-'8. SOH &amp; Pipeline'!U89))))))</f>
        <v>0</v>
      </c>
      <c r="U89" s="335">
        <f>(IF(U$8="Y",0,
MAX(0,'7. Consumption'!BP89-(T262+'8. SOH &amp; Pipeline'!V199-'7. Consumption'!X89+MIN(0,(SUM('7. Consumption'!$G89:W89)-'8. SOH &amp; Pipeline'!V89))))))</f>
        <v>0</v>
      </c>
      <c r="V89" s="335">
        <f>(IF(V$8="Y",0,
MAX(0,'7. Consumption'!BQ89-(U262+'8. SOH &amp; Pipeline'!W199-'7. Consumption'!Y89+MIN(0,(SUM('7. Consumption'!$G89:X89)-'8. SOH &amp; Pipeline'!W89))))))</f>
        <v>0</v>
      </c>
      <c r="W89" s="335">
        <f>(IF(W$8="Y",0,
MAX(0,'7. Consumption'!BR89-(V262+'8. SOH &amp; Pipeline'!X199-'7. Consumption'!Z89+MIN(0,(SUM('7. Consumption'!$G89:Y89)-'8. SOH &amp; Pipeline'!X89))))))</f>
        <v>0</v>
      </c>
      <c r="X89" s="335">
        <f>(IF(X$8="Y",0,
MAX(0,'7. Consumption'!BS89-(W262+'8. SOH &amp; Pipeline'!Y199-'7. Consumption'!AA89+MIN(0,(SUM('7. Consumption'!$G89:Z89)-'8. SOH &amp; Pipeline'!Y89))))))</f>
        <v>0</v>
      </c>
      <c r="Y89" s="335">
        <f>(IF(Y$8="Y",0,
MAX(0,'7. Consumption'!BT89-(X262+'8. SOH &amp; Pipeline'!Z199-'7. Consumption'!AB89+MIN(0,(SUM('7. Consumption'!$G89:AA89)-'8. SOH &amp; Pipeline'!Z89))))))</f>
        <v>0</v>
      </c>
      <c r="Z89" s="335">
        <f>(IF(Z$8="Y",0,
MAX(0,'7. Consumption'!BU89-(Y262+'8. SOH &amp; Pipeline'!AA199-'7. Consumption'!AC89+MIN(0,(SUM('7. Consumption'!$G89:AB89)-'8. SOH &amp; Pipeline'!AA89))))))</f>
        <v>0</v>
      </c>
      <c r="AA89" s="335">
        <f>(IF(AA$8="Y",0,
MAX(0,'7. Consumption'!BV89-(Z262+'8. SOH &amp; Pipeline'!AB199-'7. Consumption'!AD89+MIN(0,(SUM('7. Consumption'!$G89:AC89)-'8. SOH &amp; Pipeline'!AB89))))))</f>
        <v>0</v>
      </c>
      <c r="AB89" s="335">
        <f>(IF(AB$8="Y",0,
MAX(0,'7. Consumption'!BW89-(AA262+'8. SOH &amp; Pipeline'!AC199-'7. Consumption'!AE89+MIN(0,(SUM('7. Consumption'!$G89:AD89)-'8. SOH &amp; Pipeline'!AC89))))))</f>
        <v>0</v>
      </c>
      <c r="AC89" s="335">
        <f>(IF(AC$8="Y",0,
MAX(0,'7. Consumption'!BX89-(AB262+'8. SOH &amp; Pipeline'!AD199-'7. Consumption'!AF89+MIN(0,(SUM('7. Consumption'!$G89:AE89)-'8. SOH &amp; Pipeline'!AD89))))))</f>
        <v>0</v>
      </c>
      <c r="AD89" s="335">
        <f>(IF(AD$8="Y",0,
MAX(0,'7. Consumption'!BY89-(AC262+'8. SOH &amp; Pipeline'!AE199-'7. Consumption'!AG89+MIN(0,(SUM('7. Consumption'!$G89:AF89)-'8. SOH &amp; Pipeline'!AE89))))))</f>
        <v>0</v>
      </c>
      <c r="AE89" s="335">
        <f>(IF(AE$8="Y",0,
MAX(0,'7. Consumption'!BZ89-(AD262+'8. SOH &amp; Pipeline'!AF199-'7. Consumption'!AH89+MIN(0,(SUM('7. Consumption'!$G89:AG89)-'8. SOH &amp; Pipeline'!AF89))))))</f>
        <v>0</v>
      </c>
      <c r="AF89" s="335">
        <f>(IF(AF$8="Y",0,
MAX(0,'7. Consumption'!CA89-(AE262+'8. SOH &amp; Pipeline'!AG199-'7. Consumption'!AI89+MIN(0,(SUM('7. Consumption'!$G89:AH89)-'8. SOH &amp; Pipeline'!AG89))))))</f>
        <v>0</v>
      </c>
      <c r="AG89" s="335">
        <f>(IF(AG$8="Y",0,
MAX(0,'7. Consumption'!CB89-(AF262+'8. SOH &amp; Pipeline'!AH199-'7. Consumption'!AJ89+MIN(0,(SUM('7. Consumption'!$G89:AI89)-'8. SOH &amp; Pipeline'!AH89))))))</f>
        <v>0</v>
      </c>
      <c r="AH89" s="335">
        <f>(IF(AH$8="Y",0,
MAX(0,'7. Consumption'!CC89-(AG262+'8. SOH &amp; Pipeline'!AI199-'7. Consumption'!AK89+MIN(0,(SUM('7. Consumption'!$G89:AJ89)-'8. SOH &amp; Pipeline'!AI89))))))</f>
        <v>0</v>
      </c>
      <c r="AI89" s="335">
        <f>(IF(AI$8="Y",0,
MAX(0,'7. Consumption'!CD89-(AH262+'8. SOH &amp; Pipeline'!AJ199-'7. Consumption'!AL89+MIN(0,(SUM('7. Consumption'!$G89:AK89)-'8. SOH &amp; Pipeline'!AJ89))))))</f>
        <v>0</v>
      </c>
      <c r="AJ89" s="335">
        <f>(IF(AJ$8="Y",0,
MAX(0,'7. Consumption'!CE89-(AI262+'8. SOH &amp; Pipeline'!AK199-'7. Consumption'!AM89+MIN(0,(SUM('7. Consumption'!$G89:AL89)-'8. SOH &amp; Pipeline'!AK89))))))</f>
        <v>0</v>
      </c>
      <c r="AK89" s="335">
        <f>(IF(AK$8="Y",0,
MAX(0,'7. Consumption'!CF89-(AJ262+'8. SOH &amp; Pipeline'!AL199-'7. Consumption'!AN89+MIN(0,(SUM('7. Consumption'!$G89:AM89)-'8. SOH &amp; Pipeline'!AL89))))))</f>
        <v>0</v>
      </c>
      <c r="AL89" s="335">
        <f>(IF(AL$8="Y",0,
MAX(0,'7. Consumption'!CG89-(AK262+'8. SOH &amp; Pipeline'!AM199-'7. Consumption'!AO89+MIN(0,(SUM('7. Consumption'!$G89:AN89)-'8. SOH &amp; Pipeline'!AM89))))))</f>
        <v>0</v>
      </c>
      <c r="AM89" s="335">
        <f>(IF(AM$8="Y",0,
MAX(0,'7. Consumption'!CH89-(AL262+'8. SOH &amp; Pipeline'!AN199-'7. Consumption'!AP89+MIN(0,(SUM('7. Consumption'!$G89:AO89)-'8. SOH &amp; Pipeline'!AN89))))))</f>
        <v>0</v>
      </c>
      <c r="AN89" s="335">
        <f>(IF(AN$8="Y",0,
MAX(0,'7. Consumption'!CI89-(AM262+'8. SOH &amp; Pipeline'!AO199-'7. Consumption'!AQ89+MIN(0,(SUM('7. Consumption'!$G89:AP89)-'8. SOH &amp; Pipeline'!AO89))))))</f>
        <v>0</v>
      </c>
    </row>
    <row r="90" spans="2:40" ht="15" hidden="1" outlineLevel="1" x14ac:dyDescent="0.25">
      <c r="B90" s="257"/>
      <c r="C90" s="257" t="str">
        <f>'7. Consumption'!C90</f>
        <v/>
      </c>
      <c r="E90" s="335">
        <f>(IF(E$8="Y",0,
MAX(0,'7. Consumption'!AZ90-(D263+'8. SOH &amp; Pipeline'!F200-'7. Consumption'!H90+MIN(0,(SUM('7. Consumption'!$G90:G90)-'8. SOH &amp; Pipeline'!F90))))))</f>
        <v>0</v>
      </c>
      <c r="F90" s="335">
        <f>(IF(F$8="Y",0,
MAX(0,'7. Consumption'!BA90-(E263+'8. SOH &amp; Pipeline'!G200-'7. Consumption'!I90+MIN(0,(SUM('7. Consumption'!$G90:H90)-'8. SOH &amp; Pipeline'!G90))))))</f>
        <v>0</v>
      </c>
      <c r="G90" s="335">
        <f>(IF(G$8="Y",0,
MAX(0,'7. Consumption'!BB90-(F263+'8. SOH &amp; Pipeline'!H200-'7. Consumption'!J90+MIN(0,(SUM('7. Consumption'!$G90:I90)-'8. SOH &amp; Pipeline'!H90))))))</f>
        <v>0</v>
      </c>
      <c r="H90" s="335">
        <f>(IF(H$8="Y",0,
MAX(0,'7. Consumption'!BC90-(G263+'8. SOH &amp; Pipeline'!I200-'7. Consumption'!K90+MIN(0,(SUM('7. Consumption'!$G90:J90)-'8. SOH &amp; Pipeline'!I90))))))</f>
        <v>0</v>
      </c>
      <c r="I90" s="335">
        <f>(IF(I$8="Y",0,
MAX(0,'7. Consumption'!BD90-(H263+'8. SOH &amp; Pipeline'!J200-'7. Consumption'!L90+MIN(0,(SUM('7. Consumption'!$G90:K90)-'8. SOH &amp; Pipeline'!J90))))))</f>
        <v>0</v>
      </c>
      <c r="J90" s="335">
        <f>(IF(J$8="Y",0,
MAX(0,'7. Consumption'!BE90-(I263+'8. SOH &amp; Pipeline'!K200-'7. Consumption'!M90+MIN(0,(SUM('7. Consumption'!$G90:L90)-'8. SOH &amp; Pipeline'!K90))))))</f>
        <v>0</v>
      </c>
      <c r="K90" s="335">
        <f>(IF(K$8="Y",0,
MAX(0,'7. Consumption'!BF90-(J263+'8. SOH &amp; Pipeline'!L200-'7. Consumption'!N90+MIN(0,(SUM('7. Consumption'!$G90:M90)-'8. SOH &amp; Pipeline'!L90))))))</f>
        <v>0</v>
      </c>
      <c r="L90" s="335">
        <f>(IF(L$8="Y",0,
MAX(0,'7. Consumption'!BG90-(K263+'8. SOH &amp; Pipeline'!M200-'7. Consumption'!O90+MIN(0,(SUM('7. Consumption'!$G90:N90)-'8. SOH &amp; Pipeline'!M90))))))</f>
        <v>0</v>
      </c>
      <c r="M90" s="335">
        <f>(IF(M$8="Y",0,
MAX(0,'7. Consumption'!BH90-(L263+'8. SOH &amp; Pipeline'!N200-'7. Consumption'!P90+MIN(0,(SUM('7. Consumption'!$G90:O90)-'8. SOH &amp; Pipeline'!N90))))))</f>
        <v>0</v>
      </c>
      <c r="N90" s="335">
        <f>(IF(N$8="Y",0,
MAX(0,'7. Consumption'!BI90-(M263+'8. SOH &amp; Pipeline'!O200-'7. Consumption'!Q90+MIN(0,(SUM('7. Consumption'!$G90:P90)-'8. SOH &amp; Pipeline'!O90))))))</f>
        <v>0</v>
      </c>
      <c r="O90" s="335">
        <f>(IF(O$8="Y",0,
MAX(0,'7. Consumption'!BJ90-(N263+'8. SOH &amp; Pipeline'!P200-'7. Consumption'!R90+MIN(0,(SUM('7. Consumption'!$G90:Q90)-'8. SOH &amp; Pipeline'!P90))))))</f>
        <v>0</v>
      </c>
      <c r="P90" s="335">
        <f>(IF(P$8="Y",0,
MAX(0,'7. Consumption'!BK90-(O263+'8. SOH &amp; Pipeline'!Q200-'7. Consumption'!S90+MIN(0,(SUM('7. Consumption'!$G90:R90)-'8. SOH &amp; Pipeline'!Q90))))))</f>
        <v>0</v>
      </c>
      <c r="Q90" s="335">
        <f>(IF(Q$8="Y",0,
MAX(0,'7. Consumption'!BL90-(P263+'8. SOH &amp; Pipeline'!R200-'7. Consumption'!T90+MIN(0,(SUM('7. Consumption'!$G90:S90)-'8. SOH &amp; Pipeline'!R90))))))</f>
        <v>0</v>
      </c>
      <c r="R90" s="335">
        <f>(IF(R$8="Y",0,
MAX(0,'7. Consumption'!BM90-(Q263+'8. SOH &amp; Pipeline'!S200-'7. Consumption'!U90+MIN(0,(SUM('7. Consumption'!$G90:T90)-'8. SOH &amp; Pipeline'!S90))))))</f>
        <v>0</v>
      </c>
      <c r="S90" s="335">
        <f>(IF(S$8="Y",0,
MAX(0,'7. Consumption'!BN90-(R263+'8. SOH &amp; Pipeline'!T200-'7. Consumption'!V90+MIN(0,(SUM('7. Consumption'!$G90:U90)-'8. SOH &amp; Pipeline'!T90))))))</f>
        <v>0</v>
      </c>
      <c r="T90" s="335">
        <f>(IF(T$8="Y",0,
MAX(0,'7. Consumption'!BO90-(S263+'8. SOH &amp; Pipeline'!U200-'7. Consumption'!W90+MIN(0,(SUM('7. Consumption'!$G90:V90)-'8. SOH &amp; Pipeline'!U90))))))</f>
        <v>0</v>
      </c>
      <c r="U90" s="335">
        <f>(IF(U$8="Y",0,
MAX(0,'7. Consumption'!BP90-(T263+'8. SOH &amp; Pipeline'!V200-'7. Consumption'!X90+MIN(0,(SUM('7. Consumption'!$G90:W90)-'8. SOH &amp; Pipeline'!V90))))))</f>
        <v>0</v>
      </c>
      <c r="V90" s="335">
        <f>(IF(V$8="Y",0,
MAX(0,'7. Consumption'!BQ90-(U263+'8. SOH &amp; Pipeline'!W200-'7. Consumption'!Y90+MIN(0,(SUM('7. Consumption'!$G90:X90)-'8. SOH &amp; Pipeline'!W90))))))</f>
        <v>0</v>
      </c>
      <c r="W90" s="335">
        <f>(IF(W$8="Y",0,
MAX(0,'7. Consumption'!BR90-(V263+'8. SOH &amp; Pipeline'!X200-'7. Consumption'!Z90+MIN(0,(SUM('7. Consumption'!$G90:Y90)-'8. SOH &amp; Pipeline'!X90))))))</f>
        <v>0</v>
      </c>
      <c r="X90" s="335">
        <f>(IF(X$8="Y",0,
MAX(0,'7. Consumption'!BS90-(W263+'8. SOH &amp; Pipeline'!Y200-'7. Consumption'!AA90+MIN(0,(SUM('7. Consumption'!$G90:Z90)-'8. SOH &amp; Pipeline'!Y90))))))</f>
        <v>0</v>
      </c>
      <c r="Y90" s="335">
        <f>(IF(Y$8="Y",0,
MAX(0,'7. Consumption'!BT90-(X263+'8. SOH &amp; Pipeline'!Z200-'7. Consumption'!AB90+MIN(0,(SUM('7. Consumption'!$G90:AA90)-'8. SOH &amp; Pipeline'!Z90))))))</f>
        <v>0</v>
      </c>
      <c r="Z90" s="335">
        <f>(IF(Z$8="Y",0,
MAX(0,'7. Consumption'!BU90-(Y263+'8. SOH &amp; Pipeline'!AA200-'7. Consumption'!AC90+MIN(0,(SUM('7. Consumption'!$G90:AB90)-'8. SOH &amp; Pipeline'!AA90))))))</f>
        <v>0</v>
      </c>
      <c r="AA90" s="335">
        <f>(IF(AA$8="Y",0,
MAX(0,'7. Consumption'!BV90-(Z263+'8. SOH &amp; Pipeline'!AB200-'7. Consumption'!AD90+MIN(0,(SUM('7. Consumption'!$G90:AC90)-'8. SOH &amp; Pipeline'!AB90))))))</f>
        <v>0</v>
      </c>
      <c r="AB90" s="335">
        <f>(IF(AB$8="Y",0,
MAX(0,'7. Consumption'!BW90-(AA263+'8. SOH &amp; Pipeline'!AC200-'7. Consumption'!AE90+MIN(0,(SUM('7. Consumption'!$G90:AD90)-'8. SOH &amp; Pipeline'!AC90))))))</f>
        <v>0</v>
      </c>
      <c r="AC90" s="335">
        <f>(IF(AC$8="Y",0,
MAX(0,'7. Consumption'!BX90-(AB263+'8. SOH &amp; Pipeline'!AD200-'7. Consumption'!AF90+MIN(0,(SUM('7. Consumption'!$G90:AE90)-'8. SOH &amp; Pipeline'!AD90))))))</f>
        <v>0</v>
      </c>
      <c r="AD90" s="335">
        <f>(IF(AD$8="Y",0,
MAX(0,'7. Consumption'!BY90-(AC263+'8. SOH &amp; Pipeline'!AE200-'7. Consumption'!AG90+MIN(0,(SUM('7. Consumption'!$G90:AF90)-'8. SOH &amp; Pipeline'!AE90))))))</f>
        <v>0</v>
      </c>
      <c r="AE90" s="335">
        <f>(IF(AE$8="Y",0,
MAX(0,'7. Consumption'!BZ90-(AD263+'8. SOH &amp; Pipeline'!AF200-'7. Consumption'!AH90+MIN(0,(SUM('7. Consumption'!$G90:AG90)-'8. SOH &amp; Pipeline'!AF90))))))</f>
        <v>0</v>
      </c>
      <c r="AF90" s="335">
        <f>(IF(AF$8="Y",0,
MAX(0,'7. Consumption'!CA90-(AE263+'8. SOH &amp; Pipeline'!AG200-'7. Consumption'!AI90+MIN(0,(SUM('7. Consumption'!$G90:AH90)-'8. SOH &amp; Pipeline'!AG90))))))</f>
        <v>0</v>
      </c>
      <c r="AG90" s="335">
        <f>(IF(AG$8="Y",0,
MAX(0,'7. Consumption'!CB90-(AF263+'8. SOH &amp; Pipeline'!AH200-'7. Consumption'!AJ90+MIN(0,(SUM('7. Consumption'!$G90:AI90)-'8. SOH &amp; Pipeline'!AH90))))))</f>
        <v>0</v>
      </c>
      <c r="AH90" s="335">
        <f>(IF(AH$8="Y",0,
MAX(0,'7. Consumption'!CC90-(AG263+'8. SOH &amp; Pipeline'!AI200-'7. Consumption'!AK90+MIN(0,(SUM('7. Consumption'!$G90:AJ90)-'8. SOH &amp; Pipeline'!AI90))))))</f>
        <v>0</v>
      </c>
      <c r="AI90" s="335">
        <f>(IF(AI$8="Y",0,
MAX(0,'7. Consumption'!CD90-(AH263+'8. SOH &amp; Pipeline'!AJ200-'7. Consumption'!AL90+MIN(0,(SUM('7. Consumption'!$G90:AK90)-'8. SOH &amp; Pipeline'!AJ90))))))</f>
        <v>0</v>
      </c>
      <c r="AJ90" s="335">
        <f>(IF(AJ$8="Y",0,
MAX(0,'7. Consumption'!CE90-(AI263+'8. SOH &amp; Pipeline'!AK200-'7. Consumption'!AM90+MIN(0,(SUM('7. Consumption'!$G90:AL90)-'8. SOH &amp; Pipeline'!AK90))))))</f>
        <v>0</v>
      </c>
      <c r="AK90" s="335">
        <f>(IF(AK$8="Y",0,
MAX(0,'7. Consumption'!CF90-(AJ263+'8. SOH &amp; Pipeline'!AL200-'7. Consumption'!AN90+MIN(0,(SUM('7. Consumption'!$G90:AM90)-'8. SOH &amp; Pipeline'!AL90))))))</f>
        <v>0</v>
      </c>
      <c r="AL90" s="335">
        <f>(IF(AL$8="Y",0,
MAX(0,'7. Consumption'!CG90-(AK263+'8. SOH &amp; Pipeline'!AM200-'7. Consumption'!AO90+MIN(0,(SUM('7. Consumption'!$G90:AN90)-'8. SOH &amp; Pipeline'!AM90))))))</f>
        <v>0</v>
      </c>
      <c r="AM90" s="335">
        <f>(IF(AM$8="Y",0,
MAX(0,'7. Consumption'!CH90-(AL263+'8. SOH &amp; Pipeline'!AN200-'7. Consumption'!AP90+MIN(0,(SUM('7. Consumption'!$G90:AO90)-'8. SOH &amp; Pipeline'!AN90))))))</f>
        <v>0</v>
      </c>
      <c r="AN90" s="335">
        <f>(IF(AN$8="Y",0,
MAX(0,'7. Consumption'!CI90-(AM263+'8. SOH &amp; Pipeline'!AO200-'7. Consumption'!AQ90+MIN(0,(SUM('7. Consumption'!$G90:AP90)-'8. SOH &amp; Pipeline'!AO90))))))</f>
        <v>0</v>
      </c>
    </row>
    <row r="91" spans="2:40" ht="15" hidden="1" outlineLevel="1" x14ac:dyDescent="0.25">
      <c r="B91" s="257"/>
      <c r="C91" s="257" t="str">
        <f>'7. Consumption'!C91</f>
        <v/>
      </c>
      <c r="E91" s="335">
        <f>(IF(E$8="Y",0,
MAX(0,'7. Consumption'!AZ91-(D264+'8. SOH &amp; Pipeline'!F201-'7. Consumption'!H91+MIN(0,(SUM('7. Consumption'!$G91:G91)-'8. SOH &amp; Pipeline'!F91))))))</f>
        <v>0</v>
      </c>
      <c r="F91" s="335">
        <f>(IF(F$8="Y",0,
MAX(0,'7. Consumption'!BA91-(E264+'8. SOH &amp; Pipeline'!G201-'7. Consumption'!I91+MIN(0,(SUM('7. Consumption'!$G91:H91)-'8. SOH &amp; Pipeline'!G91))))))</f>
        <v>0</v>
      </c>
      <c r="G91" s="335">
        <f>(IF(G$8="Y",0,
MAX(0,'7. Consumption'!BB91-(F264+'8. SOH &amp; Pipeline'!H201-'7. Consumption'!J91+MIN(0,(SUM('7. Consumption'!$G91:I91)-'8. SOH &amp; Pipeline'!H91))))))</f>
        <v>0</v>
      </c>
      <c r="H91" s="335">
        <f>(IF(H$8="Y",0,
MAX(0,'7. Consumption'!BC91-(G264+'8. SOH &amp; Pipeline'!I201-'7. Consumption'!K91+MIN(0,(SUM('7. Consumption'!$G91:J91)-'8. SOH &amp; Pipeline'!I91))))))</f>
        <v>0</v>
      </c>
      <c r="I91" s="335">
        <f>(IF(I$8="Y",0,
MAX(0,'7. Consumption'!BD91-(H264+'8. SOH &amp; Pipeline'!J201-'7. Consumption'!L91+MIN(0,(SUM('7. Consumption'!$G91:K91)-'8. SOH &amp; Pipeline'!J91))))))</f>
        <v>0</v>
      </c>
      <c r="J91" s="335">
        <f>(IF(J$8="Y",0,
MAX(0,'7. Consumption'!BE91-(I264+'8. SOH &amp; Pipeline'!K201-'7. Consumption'!M91+MIN(0,(SUM('7. Consumption'!$G91:L91)-'8. SOH &amp; Pipeline'!K91))))))</f>
        <v>0</v>
      </c>
      <c r="K91" s="335">
        <f>(IF(K$8="Y",0,
MAX(0,'7. Consumption'!BF91-(J264+'8. SOH &amp; Pipeline'!L201-'7. Consumption'!N91+MIN(0,(SUM('7. Consumption'!$G91:M91)-'8. SOH &amp; Pipeline'!L91))))))</f>
        <v>0</v>
      </c>
      <c r="L91" s="335">
        <f>(IF(L$8="Y",0,
MAX(0,'7. Consumption'!BG91-(K264+'8. SOH &amp; Pipeline'!M201-'7. Consumption'!O91+MIN(0,(SUM('7. Consumption'!$G91:N91)-'8. SOH &amp; Pipeline'!M91))))))</f>
        <v>0</v>
      </c>
      <c r="M91" s="335">
        <f>(IF(M$8="Y",0,
MAX(0,'7. Consumption'!BH91-(L264+'8. SOH &amp; Pipeline'!N201-'7. Consumption'!P91+MIN(0,(SUM('7. Consumption'!$G91:O91)-'8. SOH &amp; Pipeline'!N91))))))</f>
        <v>0</v>
      </c>
      <c r="N91" s="335">
        <f>(IF(N$8="Y",0,
MAX(0,'7. Consumption'!BI91-(M264+'8. SOH &amp; Pipeline'!O201-'7. Consumption'!Q91+MIN(0,(SUM('7. Consumption'!$G91:P91)-'8. SOH &amp; Pipeline'!O91))))))</f>
        <v>0</v>
      </c>
      <c r="O91" s="335">
        <f>(IF(O$8="Y",0,
MAX(0,'7. Consumption'!BJ91-(N264+'8. SOH &amp; Pipeline'!P201-'7. Consumption'!R91+MIN(0,(SUM('7. Consumption'!$G91:Q91)-'8. SOH &amp; Pipeline'!P91))))))</f>
        <v>0</v>
      </c>
      <c r="P91" s="335">
        <f>(IF(P$8="Y",0,
MAX(0,'7. Consumption'!BK91-(O264+'8. SOH &amp; Pipeline'!Q201-'7. Consumption'!S91+MIN(0,(SUM('7. Consumption'!$G91:R91)-'8. SOH &amp; Pipeline'!Q91))))))</f>
        <v>0</v>
      </c>
      <c r="Q91" s="335">
        <f>(IF(Q$8="Y",0,
MAX(0,'7. Consumption'!BL91-(P264+'8. SOH &amp; Pipeline'!R201-'7. Consumption'!T91+MIN(0,(SUM('7. Consumption'!$G91:S91)-'8. SOH &amp; Pipeline'!R91))))))</f>
        <v>0</v>
      </c>
      <c r="R91" s="335">
        <f>(IF(R$8="Y",0,
MAX(0,'7. Consumption'!BM91-(Q264+'8. SOH &amp; Pipeline'!S201-'7. Consumption'!U91+MIN(0,(SUM('7. Consumption'!$G91:T91)-'8. SOH &amp; Pipeline'!S91))))))</f>
        <v>0</v>
      </c>
      <c r="S91" s="335">
        <f>(IF(S$8="Y",0,
MAX(0,'7. Consumption'!BN91-(R264+'8. SOH &amp; Pipeline'!T201-'7. Consumption'!V91+MIN(0,(SUM('7. Consumption'!$G91:U91)-'8. SOH &amp; Pipeline'!T91))))))</f>
        <v>0</v>
      </c>
      <c r="T91" s="335">
        <f>(IF(T$8="Y",0,
MAX(0,'7. Consumption'!BO91-(S264+'8. SOH &amp; Pipeline'!U201-'7. Consumption'!W91+MIN(0,(SUM('7. Consumption'!$G91:V91)-'8. SOH &amp; Pipeline'!U91))))))</f>
        <v>0</v>
      </c>
      <c r="U91" s="335">
        <f>(IF(U$8="Y",0,
MAX(0,'7. Consumption'!BP91-(T264+'8. SOH &amp; Pipeline'!V201-'7. Consumption'!X91+MIN(0,(SUM('7. Consumption'!$G91:W91)-'8. SOH &amp; Pipeline'!V91))))))</f>
        <v>0</v>
      </c>
      <c r="V91" s="335">
        <f>(IF(V$8="Y",0,
MAX(0,'7. Consumption'!BQ91-(U264+'8. SOH &amp; Pipeline'!W201-'7. Consumption'!Y91+MIN(0,(SUM('7. Consumption'!$G91:X91)-'8. SOH &amp; Pipeline'!W91))))))</f>
        <v>0</v>
      </c>
      <c r="W91" s="335">
        <f>(IF(W$8="Y",0,
MAX(0,'7. Consumption'!BR91-(V264+'8. SOH &amp; Pipeline'!X201-'7. Consumption'!Z91+MIN(0,(SUM('7. Consumption'!$G91:Y91)-'8. SOH &amp; Pipeline'!X91))))))</f>
        <v>0</v>
      </c>
      <c r="X91" s="335">
        <f>(IF(X$8="Y",0,
MAX(0,'7. Consumption'!BS91-(W264+'8. SOH &amp; Pipeline'!Y201-'7. Consumption'!AA91+MIN(0,(SUM('7. Consumption'!$G91:Z91)-'8. SOH &amp; Pipeline'!Y91))))))</f>
        <v>0</v>
      </c>
      <c r="Y91" s="335">
        <f>(IF(Y$8="Y",0,
MAX(0,'7. Consumption'!BT91-(X264+'8. SOH &amp; Pipeline'!Z201-'7. Consumption'!AB91+MIN(0,(SUM('7. Consumption'!$G91:AA91)-'8. SOH &amp; Pipeline'!Z91))))))</f>
        <v>0</v>
      </c>
      <c r="Z91" s="335">
        <f>(IF(Z$8="Y",0,
MAX(0,'7. Consumption'!BU91-(Y264+'8. SOH &amp; Pipeline'!AA201-'7. Consumption'!AC91+MIN(0,(SUM('7. Consumption'!$G91:AB91)-'8. SOH &amp; Pipeline'!AA91))))))</f>
        <v>0</v>
      </c>
      <c r="AA91" s="335">
        <f>(IF(AA$8="Y",0,
MAX(0,'7. Consumption'!BV91-(Z264+'8. SOH &amp; Pipeline'!AB201-'7. Consumption'!AD91+MIN(0,(SUM('7. Consumption'!$G91:AC91)-'8. SOH &amp; Pipeline'!AB91))))))</f>
        <v>0</v>
      </c>
      <c r="AB91" s="335">
        <f>(IF(AB$8="Y",0,
MAX(0,'7. Consumption'!BW91-(AA264+'8. SOH &amp; Pipeline'!AC201-'7. Consumption'!AE91+MIN(0,(SUM('7. Consumption'!$G91:AD91)-'8. SOH &amp; Pipeline'!AC91))))))</f>
        <v>0</v>
      </c>
      <c r="AC91" s="335">
        <f>(IF(AC$8="Y",0,
MAX(0,'7. Consumption'!BX91-(AB264+'8. SOH &amp; Pipeline'!AD201-'7. Consumption'!AF91+MIN(0,(SUM('7. Consumption'!$G91:AE91)-'8. SOH &amp; Pipeline'!AD91))))))</f>
        <v>0</v>
      </c>
      <c r="AD91" s="335">
        <f>(IF(AD$8="Y",0,
MAX(0,'7. Consumption'!BY91-(AC264+'8. SOH &amp; Pipeline'!AE201-'7. Consumption'!AG91+MIN(0,(SUM('7. Consumption'!$G91:AF91)-'8. SOH &amp; Pipeline'!AE91))))))</f>
        <v>0</v>
      </c>
      <c r="AE91" s="335">
        <f>(IF(AE$8="Y",0,
MAX(0,'7. Consumption'!BZ91-(AD264+'8. SOH &amp; Pipeline'!AF201-'7. Consumption'!AH91+MIN(0,(SUM('7. Consumption'!$G91:AG91)-'8. SOH &amp; Pipeline'!AF91))))))</f>
        <v>0</v>
      </c>
      <c r="AF91" s="335">
        <f>(IF(AF$8="Y",0,
MAX(0,'7. Consumption'!CA91-(AE264+'8. SOH &amp; Pipeline'!AG201-'7. Consumption'!AI91+MIN(0,(SUM('7. Consumption'!$G91:AH91)-'8. SOH &amp; Pipeline'!AG91))))))</f>
        <v>0</v>
      </c>
      <c r="AG91" s="335">
        <f>(IF(AG$8="Y",0,
MAX(0,'7. Consumption'!CB91-(AF264+'8. SOH &amp; Pipeline'!AH201-'7. Consumption'!AJ91+MIN(0,(SUM('7. Consumption'!$G91:AI91)-'8. SOH &amp; Pipeline'!AH91))))))</f>
        <v>0</v>
      </c>
      <c r="AH91" s="335">
        <f>(IF(AH$8="Y",0,
MAX(0,'7. Consumption'!CC91-(AG264+'8. SOH &amp; Pipeline'!AI201-'7. Consumption'!AK91+MIN(0,(SUM('7. Consumption'!$G91:AJ91)-'8. SOH &amp; Pipeline'!AI91))))))</f>
        <v>0</v>
      </c>
      <c r="AI91" s="335">
        <f>(IF(AI$8="Y",0,
MAX(0,'7. Consumption'!CD91-(AH264+'8. SOH &amp; Pipeline'!AJ201-'7. Consumption'!AL91+MIN(0,(SUM('7. Consumption'!$G91:AK91)-'8. SOH &amp; Pipeline'!AJ91))))))</f>
        <v>0</v>
      </c>
      <c r="AJ91" s="335">
        <f>(IF(AJ$8="Y",0,
MAX(0,'7. Consumption'!CE91-(AI264+'8. SOH &amp; Pipeline'!AK201-'7. Consumption'!AM91+MIN(0,(SUM('7. Consumption'!$G91:AL91)-'8. SOH &amp; Pipeline'!AK91))))))</f>
        <v>0</v>
      </c>
      <c r="AK91" s="335">
        <f>(IF(AK$8="Y",0,
MAX(0,'7. Consumption'!CF91-(AJ264+'8. SOH &amp; Pipeline'!AL201-'7. Consumption'!AN91+MIN(0,(SUM('7. Consumption'!$G91:AM91)-'8. SOH &amp; Pipeline'!AL91))))))</f>
        <v>0</v>
      </c>
      <c r="AL91" s="335">
        <f>(IF(AL$8="Y",0,
MAX(0,'7. Consumption'!CG91-(AK264+'8. SOH &amp; Pipeline'!AM201-'7. Consumption'!AO91+MIN(0,(SUM('7. Consumption'!$G91:AN91)-'8. SOH &amp; Pipeline'!AM91))))))</f>
        <v>0</v>
      </c>
      <c r="AM91" s="335">
        <f>(IF(AM$8="Y",0,
MAX(0,'7. Consumption'!CH91-(AL264+'8. SOH &amp; Pipeline'!AN201-'7. Consumption'!AP91+MIN(0,(SUM('7. Consumption'!$G91:AO91)-'8. SOH &amp; Pipeline'!AN91))))))</f>
        <v>0</v>
      </c>
      <c r="AN91" s="335">
        <f>(IF(AN$8="Y",0,
MAX(0,'7. Consumption'!CI91-(AM264+'8. SOH &amp; Pipeline'!AO201-'7. Consumption'!AQ91+MIN(0,(SUM('7. Consumption'!$G91:AP91)-'8. SOH &amp; Pipeline'!AO91))))))</f>
        <v>0</v>
      </c>
    </row>
    <row r="92" spans="2:40" ht="15" hidden="1" outlineLevel="1" x14ac:dyDescent="0.25">
      <c r="B92" s="257"/>
      <c r="C92" s="257" t="str">
        <f>'7. Consumption'!C92</f>
        <v/>
      </c>
      <c r="E92" s="335">
        <f>(IF(E$8="Y",0,
MAX(0,'7. Consumption'!AZ92-(D265+'8. SOH &amp; Pipeline'!F202-'7. Consumption'!H92+MIN(0,(SUM('7. Consumption'!$G92:G92)-'8. SOH &amp; Pipeline'!F92))))))</f>
        <v>0</v>
      </c>
      <c r="F92" s="335">
        <f>(IF(F$8="Y",0,
MAX(0,'7. Consumption'!BA92-(E265+'8. SOH &amp; Pipeline'!G202-'7. Consumption'!I92+MIN(0,(SUM('7. Consumption'!$G92:H92)-'8. SOH &amp; Pipeline'!G92))))))</f>
        <v>0</v>
      </c>
      <c r="G92" s="335">
        <f>(IF(G$8="Y",0,
MAX(0,'7. Consumption'!BB92-(F265+'8. SOH &amp; Pipeline'!H202-'7. Consumption'!J92+MIN(0,(SUM('7. Consumption'!$G92:I92)-'8. SOH &amp; Pipeline'!H92))))))</f>
        <v>0</v>
      </c>
      <c r="H92" s="335">
        <f>(IF(H$8="Y",0,
MAX(0,'7. Consumption'!BC92-(G265+'8. SOH &amp; Pipeline'!I202-'7. Consumption'!K92+MIN(0,(SUM('7. Consumption'!$G92:J92)-'8. SOH &amp; Pipeline'!I92))))))</f>
        <v>0</v>
      </c>
      <c r="I92" s="335">
        <f>(IF(I$8="Y",0,
MAX(0,'7. Consumption'!BD92-(H265+'8. SOH &amp; Pipeline'!J202-'7. Consumption'!L92+MIN(0,(SUM('7. Consumption'!$G92:K92)-'8. SOH &amp; Pipeline'!J92))))))</f>
        <v>0</v>
      </c>
      <c r="J92" s="335">
        <f>(IF(J$8="Y",0,
MAX(0,'7. Consumption'!BE92-(I265+'8. SOH &amp; Pipeline'!K202-'7. Consumption'!M92+MIN(0,(SUM('7. Consumption'!$G92:L92)-'8. SOH &amp; Pipeline'!K92))))))</f>
        <v>0</v>
      </c>
      <c r="K92" s="335">
        <f>(IF(K$8="Y",0,
MAX(0,'7. Consumption'!BF92-(J265+'8. SOH &amp; Pipeline'!L202-'7. Consumption'!N92+MIN(0,(SUM('7. Consumption'!$G92:M92)-'8. SOH &amp; Pipeline'!L92))))))</f>
        <v>0</v>
      </c>
      <c r="L92" s="335">
        <f>(IF(L$8="Y",0,
MAX(0,'7. Consumption'!BG92-(K265+'8. SOH &amp; Pipeline'!M202-'7. Consumption'!O92+MIN(0,(SUM('7. Consumption'!$G92:N92)-'8. SOH &amp; Pipeline'!M92))))))</f>
        <v>0</v>
      </c>
      <c r="M92" s="335">
        <f>(IF(M$8="Y",0,
MAX(0,'7. Consumption'!BH92-(L265+'8. SOH &amp; Pipeline'!N202-'7. Consumption'!P92+MIN(0,(SUM('7. Consumption'!$G92:O92)-'8. SOH &amp; Pipeline'!N92))))))</f>
        <v>0</v>
      </c>
      <c r="N92" s="335">
        <f>(IF(N$8="Y",0,
MAX(0,'7. Consumption'!BI92-(M265+'8. SOH &amp; Pipeline'!O202-'7. Consumption'!Q92+MIN(0,(SUM('7. Consumption'!$G92:P92)-'8. SOH &amp; Pipeline'!O92))))))</f>
        <v>0</v>
      </c>
      <c r="O92" s="335">
        <f>(IF(O$8="Y",0,
MAX(0,'7. Consumption'!BJ92-(N265+'8. SOH &amp; Pipeline'!P202-'7. Consumption'!R92+MIN(0,(SUM('7. Consumption'!$G92:Q92)-'8. SOH &amp; Pipeline'!P92))))))</f>
        <v>0</v>
      </c>
      <c r="P92" s="335">
        <f>(IF(P$8="Y",0,
MAX(0,'7. Consumption'!BK92-(O265+'8. SOH &amp; Pipeline'!Q202-'7. Consumption'!S92+MIN(0,(SUM('7. Consumption'!$G92:R92)-'8. SOH &amp; Pipeline'!Q92))))))</f>
        <v>0</v>
      </c>
      <c r="Q92" s="335">
        <f>(IF(Q$8="Y",0,
MAX(0,'7. Consumption'!BL92-(P265+'8. SOH &amp; Pipeline'!R202-'7. Consumption'!T92+MIN(0,(SUM('7. Consumption'!$G92:S92)-'8. SOH &amp; Pipeline'!R92))))))</f>
        <v>0</v>
      </c>
      <c r="R92" s="335">
        <f>(IF(R$8="Y",0,
MAX(0,'7. Consumption'!BM92-(Q265+'8. SOH &amp; Pipeline'!S202-'7. Consumption'!U92+MIN(0,(SUM('7. Consumption'!$G92:T92)-'8. SOH &amp; Pipeline'!S92))))))</f>
        <v>0</v>
      </c>
      <c r="S92" s="335">
        <f>(IF(S$8="Y",0,
MAX(0,'7. Consumption'!BN92-(R265+'8. SOH &amp; Pipeline'!T202-'7. Consumption'!V92+MIN(0,(SUM('7. Consumption'!$G92:U92)-'8. SOH &amp; Pipeline'!T92))))))</f>
        <v>0</v>
      </c>
      <c r="T92" s="335">
        <f>(IF(T$8="Y",0,
MAX(0,'7. Consumption'!BO92-(S265+'8. SOH &amp; Pipeline'!U202-'7. Consumption'!W92+MIN(0,(SUM('7. Consumption'!$G92:V92)-'8. SOH &amp; Pipeline'!U92))))))</f>
        <v>0</v>
      </c>
      <c r="U92" s="335">
        <f>(IF(U$8="Y",0,
MAX(0,'7. Consumption'!BP92-(T265+'8. SOH &amp; Pipeline'!V202-'7. Consumption'!X92+MIN(0,(SUM('7. Consumption'!$G92:W92)-'8. SOH &amp; Pipeline'!V92))))))</f>
        <v>0</v>
      </c>
      <c r="V92" s="335">
        <f>(IF(V$8="Y",0,
MAX(0,'7. Consumption'!BQ92-(U265+'8. SOH &amp; Pipeline'!W202-'7. Consumption'!Y92+MIN(0,(SUM('7. Consumption'!$G92:X92)-'8. SOH &amp; Pipeline'!W92))))))</f>
        <v>0</v>
      </c>
      <c r="W92" s="335">
        <f>(IF(W$8="Y",0,
MAX(0,'7. Consumption'!BR92-(V265+'8. SOH &amp; Pipeline'!X202-'7. Consumption'!Z92+MIN(0,(SUM('7. Consumption'!$G92:Y92)-'8. SOH &amp; Pipeline'!X92))))))</f>
        <v>0</v>
      </c>
      <c r="X92" s="335">
        <f>(IF(X$8="Y",0,
MAX(0,'7. Consumption'!BS92-(W265+'8. SOH &amp; Pipeline'!Y202-'7. Consumption'!AA92+MIN(0,(SUM('7. Consumption'!$G92:Z92)-'8. SOH &amp; Pipeline'!Y92))))))</f>
        <v>0</v>
      </c>
      <c r="Y92" s="335">
        <f>(IF(Y$8="Y",0,
MAX(0,'7. Consumption'!BT92-(X265+'8. SOH &amp; Pipeline'!Z202-'7. Consumption'!AB92+MIN(0,(SUM('7. Consumption'!$G92:AA92)-'8. SOH &amp; Pipeline'!Z92))))))</f>
        <v>0</v>
      </c>
      <c r="Z92" s="335">
        <f>(IF(Z$8="Y",0,
MAX(0,'7. Consumption'!BU92-(Y265+'8. SOH &amp; Pipeline'!AA202-'7. Consumption'!AC92+MIN(0,(SUM('7. Consumption'!$G92:AB92)-'8. SOH &amp; Pipeline'!AA92))))))</f>
        <v>0</v>
      </c>
      <c r="AA92" s="335">
        <f>(IF(AA$8="Y",0,
MAX(0,'7. Consumption'!BV92-(Z265+'8. SOH &amp; Pipeline'!AB202-'7. Consumption'!AD92+MIN(0,(SUM('7. Consumption'!$G92:AC92)-'8. SOH &amp; Pipeline'!AB92))))))</f>
        <v>0</v>
      </c>
      <c r="AB92" s="335">
        <f>(IF(AB$8="Y",0,
MAX(0,'7. Consumption'!BW92-(AA265+'8. SOH &amp; Pipeline'!AC202-'7. Consumption'!AE92+MIN(0,(SUM('7. Consumption'!$G92:AD92)-'8. SOH &amp; Pipeline'!AC92))))))</f>
        <v>0</v>
      </c>
      <c r="AC92" s="335">
        <f>(IF(AC$8="Y",0,
MAX(0,'7. Consumption'!BX92-(AB265+'8. SOH &amp; Pipeline'!AD202-'7. Consumption'!AF92+MIN(0,(SUM('7. Consumption'!$G92:AE92)-'8. SOH &amp; Pipeline'!AD92))))))</f>
        <v>0</v>
      </c>
      <c r="AD92" s="335">
        <f>(IF(AD$8="Y",0,
MAX(0,'7. Consumption'!BY92-(AC265+'8. SOH &amp; Pipeline'!AE202-'7. Consumption'!AG92+MIN(0,(SUM('7. Consumption'!$G92:AF92)-'8. SOH &amp; Pipeline'!AE92))))))</f>
        <v>0</v>
      </c>
      <c r="AE92" s="335">
        <f>(IF(AE$8="Y",0,
MAX(0,'7. Consumption'!BZ92-(AD265+'8. SOH &amp; Pipeline'!AF202-'7. Consumption'!AH92+MIN(0,(SUM('7. Consumption'!$G92:AG92)-'8. SOH &amp; Pipeline'!AF92))))))</f>
        <v>0</v>
      </c>
      <c r="AF92" s="335">
        <f>(IF(AF$8="Y",0,
MAX(0,'7. Consumption'!CA92-(AE265+'8. SOH &amp; Pipeline'!AG202-'7. Consumption'!AI92+MIN(0,(SUM('7. Consumption'!$G92:AH92)-'8. SOH &amp; Pipeline'!AG92))))))</f>
        <v>0</v>
      </c>
      <c r="AG92" s="335">
        <f>(IF(AG$8="Y",0,
MAX(0,'7. Consumption'!CB92-(AF265+'8. SOH &amp; Pipeline'!AH202-'7. Consumption'!AJ92+MIN(0,(SUM('7. Consumption'!$G92:AI92)-'8. SOH &amp; Pipeline'!AH92))))))</f>
        <v>0</v>
      </c>
      <c r="AH92" s="335">
        <f>(IF(AH$8="Y",0,
MAX(0,'7. Consumption'!CC92-(AG265+'8. SOH &amp; Pipeline'!AI202-'7. Consumption'!AK92+MIN(0,(SUM('7. Consumption'!$G92:AJ92)-'8. SOH &amp; Pipeline'!AI92))))))</f>
        <v>0</v>
      </c>
      <c r="AI92" s="335">
        <f>(IF(AI$8="Y",0,
MAX(0,'7. Consumption'!CD92-(AH265+'8. SOH &amp; Pipeline'!AJ202-'7. Consumption'!AL92+MIN(0,(SUM('7. Consumption'!$G92:AK92)-'8. SOH &amp; Pipeline'!AJ92))))))</f>
        <v>0</v>
      </c>
      <c r="AJ92" s="335">
        <f>(IF(AJ$8="Y",0,
MAX(0,'7. Consumption'!CE92-(AI265+'8. SOH &amp; Pipeline'!AK202-'7. Consumption'!AM92+MIN(0,(SUM('7. Consumption'!$G92:AL92)-'8. SOH &amp; Pipeline'!AK92))))))</f>
        <v>0</v>
      </c>
      <c r="AK92" s="335">
        <f>(IF(AK$8="Y",0,
MAX(0,'7. Consumption'!CF92-(AJ265+'8. SOH &amp; Pipeline'!AL202-'7. Consumption'!AN92+MIN(0,(SUM('7. Consumption'!$G92:AM92)-'8. SOH &amp; Pipeline'!AL92))))))</f>
        <v>0</v>
      </c>
      <c r="AL92" s="335">
        <f>(IF(AL$8="Y",0,
MAX(0,'7. Consumption'!CG92-(AK265+'8. SOH &amp; Pipeline'!AM202-'7. Consumption'!AO92+MIN(0,(SUM('7. Consumption'!$G92:AN92)-'8. SOH &amp; Pipeline'!AM92))))))</f>
        <v>0</v>
      </c>
      <c r="AM92" s="335">
        <f>(IF(AM$8="Y",0,
MAX(0,'7. Consumption'!CH92-(AL265+'8. SOH &amp; Pipeline'!AN202-'7. Consumption'!AP92+MIN(0,(SUM('7. Consumption'!$G92:AO92)-'8. SOH &amp; Pipeline'!AN92))))))</f>
        <v>0</v>
      </c>
      <c r="AN92" s="335">
        <f>(IF(AN$8="Y",0,
MAX(0,'7. Consumption'!CI92-(AM265+'8. SOH &amp; Pipeline'!AO202-'7. Consumption'!AQ92+MIN(0,(SUM('7. Consumption'!$G92:AP92)-'8. SOH &amp; Pipeline'!AO92))))))</f>
        <v>0</v>
      </c>
    </row>
    <row r="93" spans="2:40" ht="15" hidden="1" outlineLevel="1" x14ac:dyDescent="0.25">
      <c r="B93" s="257"/>
      <c r="C93" s="257" t="str">
        <f>'7. Consumption'!C93</f>
        <v/>
      </c>
      <c r="E93" s="335">
        <f>(IF(E$8="Y",0,
MAX(0,'7. Consumption'!AZ93-(D266+'8. SOH &amp; Pipeline'!F203-'7. Consumption'!H93+MIN(0,(SUM('7. Consumption'!$G93:G93)-'8. SOH &amp; Pipeline'!F93))))))</f>
        <v>0</v>
      </c>
      <c r="F93" s="335">
        <f>(IF(F$8="Y",0,
MAX(0,'7. Consumption'!BA93-(E266+'8. SOH &amp; Pipeline'!G203-'7. Consumption'!I93+MIN(0,(SUM('7. Consumption'!$G93:H93)-'8. SOH &amp; Pipeline'!G93))))))</f>
        <v>0</v>
      </c>
      <c r="G93" s="335">
        <f>(IF(G$8="Y",0,
MAX(0,'7. Consumption'!BB93-(F266+'8. SOH &amp; Pipeline'!H203-'7. Consumption'!J93+MIN(0,(SUM('7. Consumption'!$G93:I93)-'8. SOH &amp; Pipeline'!H93))))))</f>
        <v>0</v>
      </c>
      <c r="H93" s="335">
        <f>(IF(H$8="Y",0,
MAX(0,'7. Consumption'!BC93-(G266+'8. SOH &amp; Pipeline'!I203-'7. Consumption'!K93+MIN(0,(SUM('7. Consumption'!$G93:J93)-'8. SOH &amp; Pipeline'!I93))))))</f>
        <v>0</v>
      </c>
      <c r="I93" s="335">
        <f>(IF(I$8="Y",0,
MAX(0,'7. Consumption'!BD93-(H266+'8. SOH &amp; Pipeline'!J203-'7. Consumption'!L93+MIN(0,(SUM('7. Consumption'!$G93:K93)-'8. SOH &amp; Pipeline'!J93))))))</f>
        <v>0</v>
      </c>
      <c r="J93" s="335">
        <f>(IF(J$8="Y",0,
MAX(0,'7. Consumption'!BE93-(I266+'8. SOH &amp; Pipeline'!K203-'7. Consumption'!M93+MIN(0,(SUM('7. Consumption'!$G93:L93)-'8. SOH &amp; Pipeline'!K93))))))</f>
        <v>0</v>
      </c>
      <c r="K93" s="335">
        <f>(IF(K$8="Y",0,
MAX(0,'7. Consumption'!BF93-(J266+'8. SOH &amp; Pipeline'!L203-'7. Consumption'!N93+MIN(0,(SUM('7. Consumption'!$G93:M93)-'8. SOH &amp; Pipeline'!L93))))))</f>
        <v>0</v>
      </c>
      <c r="L93" s="335">
        <f>(IF(L$8="Y",0,
MAX(0,'7. Consumption'!BG93-(K266+'8. SOH &amp; Pipeline'!M203-'7. Consumption'!O93+MIN(0,(SUM('7. Consumption'!$G93:N93)-'8. SOH &amp; Pipeline'!M93))))))</f>
        <v>0</v>
      </c>
      <c r="M93" s="335">
        <f>(IF(M$8="Y",0,
MAX(0,'7. Consumption'!BH93-(L266+'8. SOH &amp; Pipeline'!N203-'7. Consumption'!P93+MIN(0,(SUM('7. Consumption'!$G93:O93)-'8. SOH &amp; Pipeline'!N93))))))</f>
        <v>0</v>
      </c>
      <c r="N93" s="335">
        <f>(IF(N$8="Y",0,
MAX(0,'7. Consumption'!BI93-(M266+'8. SOH &amp; Pipeline'!O203-'7. Consumption'!Q93+MIN(0,(SUM('7. Consumption'!$G93:P93)-'8. SOH &amp; Pipeline'!O93))))))</f>
        <v>0</v>
      </c>
      <c r="O93" s="335">
        <f>(IF(O$8="Y",0,
MAX(0,'7. Consumption'!BJ93-(N266+'8. SOH &amp; Pipeline'!P203-'7. Consumption'!R93+MIN(0,(SUM('7. Consumption'!$G93:Q93)-'8. SOH &amp; Pipeline'!P93))))))</f>
        <v>0</v>
      </c>
      <c r="P93" s="335">
        <f>(IF(P$8="Y",0,
MAX(0,'7. Consumption'!BK93-(O266+'8. SOH &amp; Pipeline'!Q203-'7. Consumption'!S93+MIN(0,(SUM('7. Consumption'!$G93:R93)-'8. SOH &amp; Pipeline'!Q93))))))</f>
        <v>0</v>
      </c>
      <c r="Q93" s="335">
        <f>(IF(Q$8="Y",0,
MAX(0,'7. Consumption'!BL93-(P266+'8. SOH &amp; Pipeline'!R203-'7. Consumption'!T93+MIN(0,(SUM('7. Consumption'!$G93:S93)-'8. SOH &amp; Pipeline'!R93))))))</f>
        <v>0</v>
      </c>
      <c r="R93" s="335">
        <f>(IF(R$8="Y",0,
MAX(0,'7. Consumption'!BM93-(Q266+'8. SOH &amp; Pipeline'!S203-'7. Consumption'!U93+MIN(0,(SUM('7. Consumption'!$G93:T93)-'8. SOH &amp; Pipeline'!S93))))))</f>
        <v>0</v>
      </c>
      <c r="S93" s="335">
        <f>(IF(S$8="Y",0,
MAX(0,'7. Consumption'!BN93-(R266+'8. SOH &amp; Pipeline'!T203-'7. Consumption'!V93+MIN(0,(SUM('7. Consumption'!$G93:U93)-'8. SOH &amp; Pipeline'!T93))))))</f>
        <v>0</v>
      </c>
      <c r="T93" s="335">
        <f>(IF(T$8="Y",0,
MAX(0,'7. Consumption'!BO93-(S266+'8. SOH &amp; Pipeline'!U203-'7. Consumption'!W93+MIN(0,(SUM('7. Consumption'!$G93:V93)-'8. SOH &amp; Pipeline'!U93))))))</f>
        <v>0</v>
      </c>
      <c r="U93" s="335">
        <f>(IF(U$8="Y",0,
MAX(0,'7. Consumption'!BP93-(T266+'8. SOH &amp; Pipeline'!V203-'7. Consumption'!X93+MIN(0,(SUM('7. Consumption'!$G93:W93)-'8. SOH &amp; Pipeline'!V93))))))</f>
        <v>0</v>
      </c>
      <c r="V93" s="335">
        <f>(IF(V$8="Y",0,
MAX(0,'7. Consumption'!BQ93-(U266+'8. SOH &amp; Pipeline'!W203-'7. Consumption'!Y93+MIN(0,(SUM('7. Consumption'!$G93:X93)-'8. SOH &amp; Pipeline'!W93))))))</f>
        <v>0</v>
      </c>
      <c r="W93" s="335">
        <f>(IF(W$8="Y",0,
MAX(0,'7. Consumption'!BR93-(V266+'8. SOH &amp; Pipeline'!X203-'7. Consumption'!Z93+MIN(0,(SUM('7. Consumption'!$G93:Y93)-'8. SOH &amp; Pipeline'!X93))))))</f>
        <v>0</v>
      </c>
      <c r="X93" s="335">
        <f>(IF(X$8="Y",0,
MAX(0,'7. Consumption'!BS93-(W266+'8. SOH &amp; Pipeline'!Y203-'7. Consumption'!AA93+MIN(0,(SUM('7. Consumption'!$G93:Z93)-'8. SOH &amp; Pipeline'!Y93))))))</f>
        <v>0</v>
      </c>
      <c r="Y93" s="335">
        <f>(IF(Y$8="Y",0,
MAX(0,'7. Consumption'!BT93-(X266+'8. SOH &amp; Pipeline'!Z203-'7. Consumption'!AB93+MIN(0,(SUM('7. Consumption'!$G93:AA93)-'8. SOH &amp; Pipeline'!Z93))))))</f>
        <v>0</v>
      </c>
      <c r="Z93" s="335">
        <f>(IF(Z$8="Y",0,
MAX(0,'7. Consumption'!BU93-(Y266+'8. SOH &amp; Pipeline'!AA203-'7. Consumption'!AC93+MIN(0,(SUM('7. Consumption'!$G93:AB93)-'8. SOH &amp; Pipeline'!AA93))))))</f>
        <v>0</v>
      </c>
      <c r="AA93" s="335">
        <f>(IF(AA$8="Y",0,
MAX(0,'7. Consumption'!BV93-(Z266+'8. SOH &amp; Pipeline'!AB203-'7. Consumption'!AD93+MIN(0,(SUM('7. Consumption'!$G93:AC93)-'8. SOH &amp; Pipeline'!AB93))))))</f>
        <v>0</v>
      </c>
      <c r="AB93" s="335">
        <f>(IF(AB$8="Y",0,
MAX(0,'7. Consumption'!BW93-(AA266+'8. SOH &amp; Pipeline'!AC203-'7. Consumption'!AE93+MIN(0,(SUM('7. Consumption'!$G93:AD93)-'8. SOH &amp; Pipeline'!AC93))))))</f>
        <v>0</v>
      </c>
      <c r="AC93" s="335">
        <f>(IF(AC$8="Y",0,
MAX(0,'7. Consumption'!BX93-(AB266+'8. SOH &amp; Pipeline'!AD203-'7. Consumption'!AF93+MIN(0,(SUM('7. Consumption'!$G93:AE93)-'8. SOH &amp; Pipeline'!AD93))))))</f>
        <v>0</v>
      </c>
      <c r="AD93" s="335">
        <f>(IF(AD$8="Y",0,
MAX(0,'7. Consumption'!BY93-(AC266+'8. SOH &amp; Pipeline'!AE203-'7. Consumption'!AG93+MIN(0,(SUM('7. Consumption'!$G93:AF93)-'8. SOH &amp; Pipeline'!AE93))))))</f>
        <v>0</v>
      </c>
      <c r="AE93" s="335">
        <f>(IF(AE$8="Y",0,
MAX(0,'7. Consumption'!BZ93-(AD266+'8. SOH &amp; Pipeline'!AF203-'7. Consumption'!AH93+MIN(0,(SUM('7. Consumption'!$G93:AG93)-'8. SOH &amp; Pipeline'!AF93))))))</f>
        <v>0</v>
      </c>
      <c r="AF93" s="335">
        <f>(IF(AF$8="Y",0,
MAX(0,'7. Consumption'!CA93-(AE266+'8. SOH &amp; Pipeline'!AG203-'7. Consumption'!AI93+MIN(0,(SUM('7. Consumption'!$G93:AH93)-'8. SOH &amp; Pipeline'!AG93))))))</f>
        <v>0</v>
      </c>
      <c r="AG93" s="335">
        <f>(IF(AG$8="Y",0,
MAX(0,'7. Consumption'!CB93-(AF266+'8. SOH &amp; Pipeline'!AH203-'7. Consumption'!AJ93+MIN(0,(SUM('7. Consumption'!$G93:AI93)-'8. SOH &amp; Pipeline'!AH93))))))</f>
        <v>0</v>
      </c>
      <c r="AH93" s="335">
        <f>(IF(AH$8="Y",0,
MAX(0,'7. Consumption'!CC93-(AG266+'8. SOH &amp; Pipeline'!AI203-'7. Consumption'!AK93+MIN(0,(SUM('7. Consumption'!$G93:AJ93)-'8. SOH &amp; Pipeline'!AI93))))))</f>
        <v>0</v>
      </c>
      <c r="AI93" s="335">
        <f>(IF(AI$8="Y",0,
MAX(0,'7. Consumption'!CD93-(AH266+'8. SOH &amp; Pipeline'!AJ203-'7. Consumption'!AL93+MIN(0,(SUM('7. Consumption'!$G93:AK93)-'8. SOH &amp; Pipeline'!AJ93))))))</f>
        <v>0</v>
      </c>
      <c r="AJ93" s="335">
        <f>(IF(AJ$8="Y",0,
MAX(0,'7. Consumption'!CE93-(AI266+'8. SOH &amp; Pipeline'!AK203-'7. Consumption'!AM93+MIN(0,(SUM('7. Consumption'!$G93:AL93)-'8. SOH &amp; Pipeline'!AK93))))))</f>
        <v>0</v>
      </c>
      <c r="AK93" s="335">
        <f>(IF(AK$8="Y",0,
MAX(0,'7. Consumption'!CF93-(AJ266+'8. SOH &amp; Pipeline'!AL203-'7. Consumption'!AN93+MIN(0,(SUM('7. Consumption'!$G93:AM93)-'8. SOH &amp; Pipeline'!AL93))))))</f>
        <v>0</v>
      </c>
      <c r="AL93" s="335">
        <f>(IF(AL$8="Y",0,
MAX(0,'7. Consumption'!CG93-(AK266+'8. SOH &amp; Pipeline'!AM203-'7. Consumption'!AO93+MIN(0,(SUM('7. Consumption'!$G93:AN93)-'8. SOH &amp; Pipeline'!AM93))))))</f>
        <v>0</v>
      </c>
      <c r="AM93" s="335">
        <f>(IF(AM$8="Y",0,
MAX(0,'7. Consumption'!CH93-(AL266+'8. SOH &amp; Pipeline'!AN203-'7. Consumption'!AP93+MIN(0,(SUM('7. Consumption'!$G93:AO93)-'8. SOH &amp; Pipeline'!AN93))))))</f>
        <v>0</v>
      </c>
      <c r="AN93" s="335">
        <f>(IF(AN$8="Y",0,
MAX(0,'7. Consumption'!CI93-(AM266+'8. SOH &amp; Pipeline'!AO203-'7. Consumption'!AQ93+MIN(0,(SUM('7. Consumption'!$G93:AP93)-'8. SOH &amp; Pipeline'!AO93))))))</f>
        <v>0</v>
      </c>
    </row>
    <row r="94" spans="2:40" ht="15" hidden="1" outlineLevel="1" x14ac:dyDescent="0.25">
      <c r="B94" s="257"/>
      <c r="C94" s="257" t="str">
        <f>'7. Consumption'!C94</f>
        <v/>
      </c>
      <c r="E94" s="335">
        <f>(IF(E$8="Y",0,
MAX(0,'7. Consumption'!AZ94-(D267+'8. SOH &amp; Pipeline'!F204-'7. Consumption'!H94+MIN(0,(SUM('7. Consumption'!$G94:G94)-'8. SOH &amp; Pipeline'!F94))))))</f>
        <v>0</v>
      </c>
      <c r="F94" s="335">
        <f>(IF(F$8="Y",0,
MAX(0,'7. Consumption'!BA94-(E267+'8. SOH &amp; Pipeline'!G204-'7. Consumption'!I94+MIN(0,(SUM('7. Consumption'!$G94:H94)-'8. SOH &amp; Pipeline'!G94))))))</f>
        <v>0</v>
      </c>
      <c r="G94" s="335">
        <f>(IF(G$8="Y",0,
MAX(0,'7. Consumption'!BB94-(F267+'8. SOH &amp; Pipeline'!H204-'7. Consumption'!J94+MIN(0,(SUM('7. Consumption'!$G94:I94)-'8. SOH &amp; Pipeline'!H94))))))</f>
        <v>0</v>
      </c>
      <c r="H94" s="335">
        <f>(IF(H$8="Y",0,
MAX(0,'7. Consumption'!BC94-(G267+'8. SOH &amp; Pipeline'!I204-'7. Consumption'!K94+MIN(0,(SUM('7. Consumption'!$G94:J94)-'8. SOH &amp; Pipeline'!I94))))))</f>
        <v>0</v>
      </c>
      <c r="I94" s="335">
        <f>(IF(I$8="Y",0,
MAX(0,'7. Consumption'!BD94-(H267+'8. SOH &amp; Pipeline'!J204-'7. Consumption'!L94+MIN(0,(SUM('7. Consumption'!$G94:K94)-'8. SOH &amp; Pipeline'!J94))))))</f>
        <v>0</v>
      </c>
      <c r="J94" s="335">
        <f>(IF(J$8="Y",0,
MAX(0,'7. Consumption'!BE94-(I267+'8. SOH &amp; Pipeline'!K204-'7. Consumption'!M94+MIN(0,(SUM('7. Consumption'!$G94:L94)-'8. SOH &amp; Pipeline'!K94))))))</f>
        <v>0</v>
      </c>
      <c r="K94" s="335">
        <f>(IF(K$8="Y",0,
MAX(0,'7. Consumption'!BF94-(J267+'8. SOH &amp; Pipeline'!L204-'7. Consumption'!N94+MIN(0,(SUM('7. Consumption'!$G94:M94)-'8. SOH &amp; Pipeline'!L94))))))</f>
        <v>0</v>
      </c>
      <c r="L94" s="335">
        <f>(IF(L$8="Y",0,
MAX(0,'7. Consumption'!BG94-(K267+'8. SOH &amp; Pipeline'!M204-'7. Consumption'!O94+MIN(0,(SUM('7. Consumption'!$G94:N94)-'8. SOH &amp; Pipeline'!M94))))))</f>
        <v>0</v>
      </c>
      <c r="M94" s="335">
        <f>(IF(M$8="Y",0,
MAX(0,'7. Consumption'!BH94-(L267+'8. SOH &amp; Pipeline'!N204-'7. Consumption'!P94+MIN(0,(SUM('7. Consumption'!$G94:O94)-'8. SOH &amp; Pipeline'!N94))))))</f>
        <v>0</v>
      </c>
      <c r="N94" s="335">
        <f>(IF(N$8="Y",0,
MAX(0,'7. Consumption'!BI94-(M267+'8. SOH &amp; Pipeline'!O204-'7. Consumption'!Q94+MIN(0,(SUM('7. Consumption'!$G94:P94)-'8. SOH &amp; Pipeline'!O94))))))</f>
        <v>0</v>
      </c>
      <c r="O94" s="335">
        <f>(IF(O$8="Y",0,
MAX(0,'7. Consumption'!BJ94-(N267+'8. SOH &amp; Pipeline'!P204-'7. Consumption'!R94+MIN(0,(SUM('7. Consumption'!$G94:Q94)-'8. SOH &amp; Pipeline'!P94))))))</f>
        <v>0</v>
      </c>
      <c r="P94" s="335">
        <f>(IF(P$8="Y",0,
MAX(0,'7. Consumption'!BK94-(O267+'8. SOH &amp; Pipeline'!Q204-'7. Consumption'!S94+MIN(0,(SUM('7. Consumption'!$G94:R94)-'8. SOH &amp; Pipeline'!Q94))))))</f>
        <v>0</v>
      </c>
      <c r="Q94" s="335">
        <f>(IF(Q$8="Y",0,
MAX(0,'7. Consumption'!BL94-(P267+'8. SOH &amp; Pipeline'!R204-'7. Consumption'!T94+MIN(0,(SUM('7. Consumption'!$G94:S94)-'8. SOH &amp; Pipeline'!R94))))))</f>
        <v>0</v>
      </c>
      <c r="R94" s="335">
        <f>(IF(R$8="Y",0,
MAX(0,'7. Consumption'!BM94-(Q267+'8. SOH &amp; Pipeline'!S204-'7. Consumption'!U94+MIN(0,(SUM('7. Consumption'!$G94:T94)-'8. SOH &amp; Pipeline'!S94))))))</f>
        <v>0</v>
      </c>
      <c r="S94" s="335">
        <f>(IF(S$8="Y",0,
MAX(0,'7. Consumption'!BN94-(R267+'8. SOH &amp; Pipeline'!T204-'7. Consumption'!V94+MIN(0,(SUM('7. Consumption'!$G94:U94)-'8. SOH &amp; Pipeline'!T94))))))</f>
        <v>0</v>
      </c>
      <c r="T94" s="335">
        <f>(IF(T$8="Y",0,
MAX(0,'7. Consumption'!BO94-(S267+'8. SOH &amp; Pipeline'!U204-'7. Consumption'!W94+MIN(0,(SUM('7. Consumption'!$G94:V94)-'8. SOH &amp; Pipeline'!U94))))))</f>
        <v>0</v>
      </c>
      <c r="U94" s="335">
        <f>(IF(U$8="Y",0,
MAX(0,'7. Consumption'!BP94-(T267+'8. SOH &amp; Pipeline'!V204-'7. Consumption'!X94+MIN(0,(SUM('7. Consumption'!$G94:W94)-'8. SOH &amp; Pipeline'!V94))))))</f>
        <v>0</v>
      </c>
      <c r="V94" s="335">
        <f>(IF(V$8="Y",0,
MAX(0,'7. Consumption'!BQ94-(U267+'8. SOH &amp; Pipeline'!W204-'7. Consumption'!Y94+MIN(0,(SUM('7. Consumption'!$G94:X94)-'8. SOH &amp; Pipeline'!W94))))))</f>
        <v>0</v>
      </c>
      <c r="W94" s="335">
        <f>(IF(W$8="Y",0,
MAX(0,'7. Consumption'!BR94-(V267+'8. SOH &amp; Pipeline'!X204-'7. Consumption'!Z94+MIN(0,(SUM('7. Consumption'!$G94:Y94)-'8. SOH &amp; Pipeline'!X94))))))</f>
        <v>0</v>
      </c>
      <c r="X94" s="335">
        <f>(IF(X$8="Y",0,
MAX(0,'7. Consumption'!BS94-(W267+'8. SOH &amp; Pipeline'!Y204-'7. Consumption'!AA94+MIN(0,(SUM('7. Consumption'!$G94:Z94)-'8. SOH &amp; Pipeline'!Y94))))))</f>
        <v>0</v>
      </c>
      <c r="Y94" s="335">
        <f>(IF(Y$8="Y",0,
MAX(0,'7. Consumption'!BT94-(X267+'8. SOH &amp; Pipeline'!Z204-'7. Consumption'!AB94+MIN(0,(SUM('7. Consumption'!$G94:AA94)-'8. SOH &amp; Pipeline'!Z94))))))</f>
        <v>0</v>
      </c>
      <c r="Z94" s="335">
        <f>(IF(Z$8="Y",0,
MAX(0,'7. Consumption'!BU94-(Y267+'8. SOH &amp; Pipeline'!AA204-'7. Consumption'!AC94+MIN(0,(SUM('7. Consumption'!$G94:AB94)-'8. SOH &amp; Pipeline'!AA94))))))</f>
        <v>0</v>
      </c>
      <c r="AA94" s="335">
        <f>(IF(AA$8="Y",0,
MAX(0,'7. Consumption'!BV94-(Z267+'8. SOH &amp; Pipeline'!AB204-'7. Consumption'!AD94+MIN(0,(SUM('7. Consumption'!$G94:AC94)-'8. SOH &amp; Pipeline'!AB94))))))</f>
        <v>0</v>
      </c>
      <c r="AB94" s="335">
        <f>(IF(AB$8="Y",0,
MAX(0,'7. Consumption'!BW94-(AA267+'8. SOH &amp; Pipeline'!AC204-'7. Consumption'!AE94+MIN(0,(SUM('7. Consumption'!$G94:AD94)-'8. SOH &amp; Pipeline'!AC94))))))</f>
        <v>0</v>
      </c>
      <c r="AC94" s="335">
        <f>(IF(AC$8="Y",0,
MAX(0,'7. Consumption'!BX94-(AB267+'8. SOH &amp; Pipeline'!AD204-'7. Consumption'!AF94+MIN(0,(SUM('7. Consumption'!$G94:AE94)-'8. SOH &amp; Pipeline'!AD94))))))</f>
        <v>0</v>
      </c>
      <c r="AD94" s="335">
        <f>(IF(AD$8="Y",0,
MAX(0,'7. Consumption'!BY94-(AC267+'8. SOH &amp; Pipeline'!AE204-'7. Consumption'!AG94+MIN(0,(SUM('7. Consumption'!$G94:AF94)-'8. SOH &amp; Pipeline'!AE94))))))</f>
        <v>0</v>
      </c>
      <c r="AE94" s="335">
        <f>(IF(AE$8="Y",0,
MAX(0,'7. Consumption'!BZ94-(AD267+'8. SOH &amp; Pipeline'!AF204-'7. Consumption'!AH94+MIN(0,(SUM('7. Consumption'!$G94:AG94)-'8. SOH &amp; Pipeline'!AF94))))))</f>
        <v>0</v>
      </c>
      <c r="AF94" s="335">
        <f>(IF(AF$8="Y",0,
MAX(0,'7. Consumption'!CA94-(AE267+'8. SOH &amp; Pipeline'!AG204-'7. Consumption'!AI94+MIN(0,(SUM('7. Consumption'!$G94:AH94)-'8. SOH &amp; Pipeline'!AG94))))))</f>
        <v>0</v>
      </c>
      <c r="AG94" s="335">
        <f>(IF(AG$8="Y",0,
MAX(0,'7. Consumption'!CB94-(AF267+'8. SOH &amp; Pipeline'!AH204-'7. Consumption'!AJ94+MIN(0,(SUM('7. Consumption'!$G94:AI94)-'8. SOH &amp; Pipeline'!AH94))))))</f>
        <v>0</v>
      </c>
      <c r="AH94" s="335">
        <f>(IF(AH$8="Y",0,
MAX(0,'7. Consumption'!CC94-(AG267+'8. SOH &amp; Pipeline'!AI204-'7. Consumption'!AK94+MIN(0,(SUM('7. Consumption'!$G94:AJ94)-'8. SOH &amp; Pipeline'!AI94))))))</f>
        <v>0</v>
      </c>
      <c r="AI94" s="335">
        <f>(IF(AI$8="Y",0,
MAX(0,'7. Consumption'!CD94-(AH267+'8. SOH &amp; Pipeline'!AJ204-'7. Consumption'!AL94+MIN(0,(SUM('7. Consumption'!$G94:AK94)-'8. SOH &amp; Pipeline'!AJ94))))))</f>
        <v>0</v>
      </c>
      <c r="AJ94" s="335">
        <f>(IF(AJ$8="Y",0,
MAX(0,'7. Consumption'!CE94-(AI267+'8. SOH &amp; Pipeline'!AK204-'7. Consumption'!AM94+MIN(0,(SUM('7. Consumption'!$G94:AL94)-'8. SOH &amp; Pipeline'!AK94))))))</f>
        <v>0</v>
      </c>
      <c r="AK94" s="335">
        <f>(IF(AK$8="Y",0,
MAX(0,'7. Consumption'!CF94-(AJ267+'8. SOH &amp; Pipeline'!AL204-'7. Consumption'!AN94+MIN(0,(SUM('7. Consumption'!$G94:AM94)-'8. SOH &amp; Pipeline'!AL94))))))</f>
        <v>0</v>
      </c>
      <c r="AL94" s="335">
        <f>(IF(AL$8="Y",0,
MAX(0,'7. Consumption'!CG94-(AK267+'8. SOH &amp; Pipeline'!AM204-'7. Consumption'!AO94+MIN(0,(SUM('7. Consumption'!$G94:AN94)-'8. SOH &amp; Pipeline'!AM94))))))</f>
        <v>0</v>
      </c>
      <c r="AM94" s="335">
        <f>(IF(AM$8="Y",0,
MAX(0,'7. Consumption'!CH94-(AL267+'8. SOH &amp; Pipeline'!AN204-'7. Consumption'!AP94+MIN(0,(SUM('7. Consumption'!$G94:AO94)-'8. SOH &amp; Pipeline'!AN94))))))</f>
        <v>0</v>
      </c>
      <c r="AN94" s="335">
        <f>(IF(AN$8="Y",0,
MAX(0,'7. Consumption'!CI94-(AM267+'8. SOH &amp; Pipeline'!AO204-'7. Consumption'!AQ94+MIN(0,(SUM('7. Consumption'!$G94:AP94)-'8. SOH &amp; Pipeline'!AO94))))))</f>
        <v>0</v>
      </c>
    </row>
    <row r="95" spans="2:40" ht="15" hidden="1" outlineLevel="1" x14ac:dyDescent="0.25">
      <c r="B95" s="257"/>
      <c r="C95" s="257" t="str">
        <f>'7. Consumption'!C95</f>
        <v/>
      </c>
      <c r="E95" s="335">
        <f>(IF(E$8="Y",0,
MAX(0,'7. Consumption'!AZ95-(D268+'8. SOH &amp; Pipeline'!F205-'7. Consumption'!H95+MIN(0,(SUM('7. Consumption'!$G95:G95)-'8. SOH &amp; Pipeline'!F95))))))</f>
        <v>0</v>
      </c>
      <c r="F95" s="335">
        <f>(IF(F$8="Y",0,
MAX(0,'7. Consumption'!BA95-(E268+'8. SOH &amp; Pipeline'!G205-'7. Consumption'!I95+MIN(0,(SUM('7. Consumption'!$G95:H95)-'8. SOH &amp; Pipeline'!G95))))))</f>
        <v>0</v>
      </c>
      <c r="G95" s="335">
        <f>(IF(G$8="Y",0,
MAX(0,'7. Consumption'!BB95-(F268+'8. SOH &amp; Pipeline'!H205-'7. Consumption'!J95+MIN(0,(SUM('7. Consumption'!$G95:I95)-'8. SOH &amp; Pipeline'!H95))))))</f>
        <v>0</v>
      </c>
      <c r="H95" s="335">
        <f>(IF(H$8="Y",0,
MAX(0,'7. Consumption'!BC95-(G268+'8. SOH &amp; Pipeline'!I205-'7. Consumption'!K95+MIN(0,(SUM('7. Consumption'!$G95:J95)-'8. SOH &amp; Pipeline'!I95))))))</f>
        <v>0</v>
      </c>
      <c r="I95" s="335">
        <f>(IF(I$8="Y",0,
MAX(0,'7. Consumption'!BD95-(H268+'8. SOH &amp; Pipeline'!J205-'7. Consumption'!L95+MIN(0,(SUM('7. Consumption'!$G95:K95)-'8. SOH &amp; Pipeline'!J95))))))</f>
        <v>0</v>
      </c>
      <c r="J95" s="335">
        <f>(IF(J$8="Y",0,
MAX(0,'7. Consumption'!BE95-(I268+'8. SOH &amp; Pipeline'!K205-'7. Consumption'!M95+MIN(0,(SUM('7. Consumption'!$G95:L95)-'8. SOH &amp; Pipeline'!K95))))))</f>
        <v>0</v>
      </c>
      <c r="K95" s="335">
        <f>(IF(K$8="Y",0,
MAX(0,'7. Consumption'!BF95-(J268+'8. SOH &amp; Pipeline'!L205-'7. Consumption'!N95+MIN(0,(SUM('7. Consumption'!$G95:M95)-'8. SOH &amp; Pipeline'!L95))))))</f>
        <v>0</v>
      </c>
      <c r="L95" s="335">
        <f>(IF(L$8="Y",0,
MAX(0,'7. Consumption'!BG95-(K268+'8. SOH &amp; Pipeline'!M205-'7. Consumption'!O95+MIN(0,(SUM('7. Consumption'!$G95:N95)-'8. SOH &amp; Pipeline'!M95))))))</f>
        <v>0</v>
      </c>
      <c r="M95" s="335">
        <f>(IF(M$8="Y",0,
MAX(0,'7. Consumption'!BH95-(L268+'8. SOH &amp; Pipeline'!N205-'7. Consumption'!P95+MIN(0,(SUM('7. Consumption'!$G95:O95)-'8. SOH &amp; Pipeline'!N95))))))</f>
        <v>0</v>
      </c>
      <c r="N95" s="335">
        <f>(IF(N$8="Y",0,
MAX(0,'7. Consumption'!BI95-(M268+'8. SOH &amp; Pipeline'!O205-'7. Consumption'!Q95+MIN(0,(SUM('7. Consumption'!$G95:P95)-'8. SOH &amp; Pipeline'!O95))))))</f>
        <v>0</v>
      </c>
      <c r="O95" s="335">
        <f>(IF(O$8="Y",0,
MAX(0,'7. Consumption'!BJ95-(N268+'8. SOH &amp; Pipeline'!P205-'7. Consumption'!R95+MIN(0,(SUM('7. Consumption'!$G95:Q95)-'8. SOH &amp; Pipeline'!P95))))))</f>
        <v>0</v>
      </c>
      <c r="P95" s="335">
        <f>(IF(P$8="Y",0,
MAX(0,'7. Consumption'!BK95-(O268+'8. SOH &amp; Pipeline'!Q205-'7. Consumption'!S95+MIN(0,(SUM('7. Consumption'!$G95:R95)-'8. SOH &amp; Pipeline'!Q95))))))</f>
        <v>0</v>
      </c>
      <c r="Q95" s="335">
        <f>(IF(Q$8="Y",0,
MAX(0,'7. Consumption'!BL95-(P268+'8. SOH &amp; Pipeline'!R205-'7. Consumption'!T95+MIN(0,(SUM('7. Consumption'!$G95:S95)-'8. SOH &amp; Pipeline'!R95))))))</f>
        <v>0</v>
      </c>
      <c r="R95" s="335">
        <f>(IF(R$8="Y",0,
MAX(0,'7. Consumption'!BM95-(Q268+'8. SOH &amp; Pipeline'!S205-'7. Consumption'!U95+MIN(0,(SUM('7. Consumption'!$G95:T95)-'8. SOH &amp; Pipeline'!S95))))))</f>
        <v>0</v>
      </c>
      <c r="S95" s="335">
        <f>(IF(S$8="Y",0,
MAX(0,'7. Consumption'!BN95-(R268+'8. SOH &amp; Pipeline'!T205-'7. Consumption'!V95+MIN(0,(SUM('7. Consumption'!$G95:U95)-'8. SOH &amp; Pipeline'!T95))))))</f>
        <v>0</v>
      </c>
      <c r="T95" s="335">
        <f>(IF(T$8="Y",0,
MAX(0,'7. Consumption'!BO95-(S268+'8. SOH &amp; Pipeline'!U205-'7. Consumption'!W95+MIN(0,(SUM('7. Consumption'!$G95:V95)-'8. SOH &amp; Pipeline'!U95))))))</f>
        <v>0</v>
      </c>
      <c r="U95" s="335">
        <f>(IF(U$8="Y",0,
MAX(0,'7. Consumption'!BP95-(T268+'8. SOH &amp; Pipeline'!V205-'7. Consumption'!X95+MIN(0,(SUM('7. Consumption'!$G95:W95)-'8. SOH &amp; Pipeline'!V95))))))</f>
        <v>0</v>
      </c>
      <c r="V95" s="335">
        <f>(IF(V$8="Y",0,
MAX(0,'7. Consumption'!BQ95-(U268+'8. SOH &amp; Pipeline'!W205-'7. Consumption'!Y95+MIN(0,(SUM('7. Consumption'!$G95:X95)-'8. SOH &amp; Pipeline'!W95))))))</f>
        <v>0</v>
      </c>
      <c r="W95" s="335">
        <f>(IF(W$8="Y",0,
MAX(0,'7. Consumption'!BR95-(V268+'8. SOH &amp; Pipeline'!X205-'7. Consumption'!Z95+MIN(0,(SUM('7. Consumption'!$G95:Y95)-'8. SOH &amp; Pipeline'!X95))))))</f>
        <v>0</v>
      </c>
      <c r="X95" s="335">
        <f>(IF(X$8="Y",0,
MAX(0,'7. Consumption'!BS95-(W268+'8. SOH &amp; Pipeline'!Y205-'7. Consumption'!AA95+MIN(0,(SUM('7. Consumption'!$G95:Z95)-'8. SOH &amp; Pipeline'!Y95))))))</f>
        <v>0</v>
      </c>
      <c r="Y95" s="335">
        <f>(IF(Y$8="Y",0,
MAX(0,'7. Consumption'!BT95-(X268+'8. SOH &amp; Pipeline'!Z205-'7. Consumption'!AB95+MIN(0,(SUM('7. Consumption'!$G95:AA95)-'8. SOH &amp; Pipeline'!Z95))))))</f>
        <v>0</v>
      </c>
      <c r="Z95" s="335">
        <f>(IF(Z$8="Y",0,
MAX(0,'7. Consumption'!BU95-(Y268+'8. SOH &amp; Pipeline'!AA205-'7. Consumption'!AC95+MIN(0,(SUM('7. Consumption'!$G95:AB95)-'8. SOH &amp; Pipeline'!AA95))))))</f>
        <v>0</v>
      </c>
      <c r="AA95" s="335">
        <f>(IF(AA$8="Y",0,
MAX(0,'7. Consumption'!BV95-(Z268+'8. SOH &amp; Pipeline'!AB205-'7. Consumption'!AD95+MIN(0,(SUM('7. Consumption'!$G95:AC95)-'8. SOH &amp; Pipeline'!AB95))))))</f>
        <v>0</v>
      </c>
      <c r="AB95" s="335">
        <f>(IF(AB$8="Y",0,
MAX(0,'7. Consumption'!BW95-(AA268+'8. SOH &amp; Pipeline'!AC205-'7. Consumption'!AE95+MIN(0,(SUM('7. Consumption'!$G95:AD95)-'8. SOH &amp; Pipeline'!AC95))))))</f>
        <v>0</v>
      </c>
      <c r="AC95" s="335">
        <f>(IF(AC$8="Y",0,
MAX(0,'7. Consumption'!BX95-(AB268+'8. SOH &amp; Pipeline'!AD205-'7. Consumption'!AF95+MIN(0,(SUM('7. Consumption'!$G95:AE95)-'8. SOH &amp; Pipeline'!AD95))))))</f>
        <v>0</v>
      </c>
      <c r="AD95" s="335">
        <f>(IF(AD$8="Y",0,
MAX(0,'7. Consumption'!BY95-(AC268+'8. SOH &amp; Pipeline'!AE205-'7. Consumption'!AG95+MIN(0,(SUM('7. Consumption'!$G95:AF95)-'8. SOH &amp; Pipeline'!AE95))))))</f>
        <v>0</v>
      </c>
      <c r="AE95" s="335">
        <f>(IF(AE$8="Y",0,
MAX(0,'7. Consumption'!BZ95-(AD268+'8. SOH &amp; Pipeline'!AF205-'7. Consumption'!AH95+MIN(0,(SUM('7. Consumption'!$G95:AG95)-'8. SOH &amp; Pipeline'!AF95))))))</f>
        <v>0</v>
      </c>
      <c r="AF95" s="335">
        <f>(IF(AF$8="Y",0,
MAX(0,'7. Consumption'!CA95-(AE268+'8. SOH &amp; Pipeline'!AG205-'7. Consumption'!AI95+MIN(0,(SUM('7. Consumption'!$G95:AH95)-'8. SOH &amp; Pipeline'!AG95))))))</f>
        <v>0</v>
      </c>
      <c r="AG95" s="335">
        <f>(IF(AG$8="Y",0,
MAX(0,'7. Consumption'!CB95-(AF268+'8. SOH &amp; Pipeline'!AH205-'7. Consumption'!AJ95+MIN(0,(SUM('7. Consumption'!$G95:AI95)-'8. SOH &amp; Pipeline'!AH95))))))</f>
        <v>0</v>
      </c>
      <c r="AH95" s="335">
        <f>(IF(AH$8="Y",0,
MAX(0,'7. Consumption'!CC95-(AG268+'8. SOH &amp; Pipeline'!AI205-'7. Consumption'!AK95+MIN(0,(SUM('7. Consumption'!$G95:AJ95)-'8. SOH &amp; Pipeline'!AI95))))))</f>
        <v>0</v>
      </c>
      <c r="AI95" s="335">
        <f>(IF(AI$8="Y",0,
MAX(0,'7. Consumption'!CD95-(AH268+'8. SOH &amp; Pipeline'!AJ205-'7. Consumption'!AL95+MIN(0,(SUM('7. Consumption'!$G95:AK95)-'8. SOH &amp; Pipeline'!AJ95))))))</f>
        <v>0</v>
      </c>
      <c r="AJ95" s="335">
        <f>(IF(AJ$8="Y",0,
MAX(0,'7. Consumption'!CE95-(AI268+'8. SOH &amp; Pipeline'!AK205-'7. Consumption'!AM95+MIN(0,(SUM('7. Consumption'!$G95:AL95)-'8. SOH &amp; Pipeline'!AK95))))))</f>
        <v>0</v>
      </c>
      <c r="AK95" s="335">
        <f>(IF(AK$8="Y",0,
MAX(0,'7. Consumption'!CF95-(AJ268+'8. SOH &amp; Pipeline'!AL205-'7. Consumption'!AN95+MIN(0,(SUM('7. Consumption'!$G95:AM95)-'8. SOH &amp; Pipeline'!AL95))))))</f>
        <v>0</v>
      </c>
      <c r="AL95" s="335">
        <f>(IF(AL$8="Y",0,
MAX(0,'7. Consumption'!CG95-(AK268+'8. SOH &amp; Pipeline'!AM205-'7. Consumption'!AO95+MIN(0,(SUM('7. Consumption'!$G95:AN95)-'8. SOH &amp; Pipeline'!AM95))))))</f>
        <v>0</v>
      </c>
      <c r="AM95" s="335">
        <f>(IF(AM$8="Y",0,
MAX(0,'7. Consumption'!CH95-(AL268+'8. SOH &amp; Pipeline'!AN205-'7. Consumption'!AP95+MIN(0,(SUM('7. Consumption'!$G95:AO95)-'8. SOH &amp; Pipeline'!AN95))))))</f>
        <v>0</v>
      </c>
      <c r="AN95" s="335">
        <f>(IF(AN$8="Y",0,
MAX(0,'7. Consumption'!CI95-(AM268+'8. SOH &amp; Pipeline'!AO205-'7. Consumption'!AQ95+MIN(0,(SUM('7. Consumption'!$G95:AP95)-'8. SOH &amp; Pipeline'!AO95))))))</f>
        <v>0</v>
      </c>
    </row>
    <row r="96" spans="2:40" ht="15" hidden="1" outlineLevel="1" x14ac:dyDescent="0.25">
      <c r="B96" s="257"/>
      <c r="C96" s="257" t="str">
        <f>'7. Consumption'!C96</f>
        <v/>
      </c>
      <c r="E96" s="335">
        <f>(IF(E$8="Y",0,
MAX(0,'7. Consumption'!AZ96-(D269+'8. SOH &amp; Pipeline'!F206-'7. Consumption'!H96+MIN(0,(SUM('7. Consumption'!$G96:G96)-'8. SOH &amp; Pipeline'!F96))))))</f>
        <v>0</v>
      </c>
      <c r="F96" s="335">
        <f>(IF(F$8="Y",0,
MAX(0,'7. Consumption'!BA96-(E269+'8. SOH &amp; Pipeline'!G206-'7. Consumption'!I96+MIN(0,(SUM('7. Consumption'!$G96:H96)-'8. SOH &amp; Pipeline'!G96))))))</f>
        <v>0</v>
      </c>
      <c r="G96" s="335">
        <f>(IF(G$8="Y",0,
MAX(0,'7. Consumption'!BB96-(F269+'8. SOH &amp; Pipeline'!H206-'7. Consumption'!J96+MIN(0,(SUM('7. Consumption'!$G96:I96)-'8. SOH &amp; Pipeline'!H96))))))</f>
        <v>0</v>
      </c>
      <c r="H96" s="335">
        <f>(IF(H$8="Y",0,
MAX(0,'7. Consumption'!BC96-(G269+'8. SOH &amp; Pipeline'!I206-'7. Consumption'!K96+MIN(0,(SUM('7. Consumption'!$G96:J96)-'8. SOH &amp; Pipeline'!I96))))))</f>
        <v>0</v>
      </c>
      <c r="I96" s="335">
        <f>(IF(I$8="Y",0,
MAX(0,'7. Consumption'!BD96-(H269+'8. SOH &amp; Pipeline'!J206-'7. Consumption'!L96+MIN(0,(SUM('7. Consumption'!$G96:K96)-'8. SOH &amp; Pipeline'!J96))))))</f>
        <v>0</v>
      </c>
      <c r="J96" s="335">
        <f>(IF(J$8="Y",0,
MAX(0,'7. Consumption'!BE96-(I269+'8. SOH &amp; Pipeline'!K206-'7. Consumption'!M96+MIN(0,(SUM('7. Consumption'!$G96:L96)-'8. SOH &amp; Pipeline'!K96))))))</f>
        <v>0</v>
      </c>
      <c r="K96" s="335">
        <f>(IF(K$8="Y",0,
MAX(0,'7. Consumption'!BF96-(J269+'8. SOH &amp; Pipeline'!L206-'7. Consumption'!N96+MIN(0,(SUM('7. Consumption'!$G96:M96)-'8. SOH &amp; Pipeline'!L96))))))</f>
        <v>0</v>
      </c>
      <c r="L96" s="335">
        <f>(IF(L$8="Y",0,
MAX(0,'7. Consumption'!BG96-(K269+'8. SOH &amp; Pipeline'!M206-'7. Consumption'!O96+MIN(0,(SUM('7. Consumption'!$G96:N96)-'8. SOH &amp; Pipeline'!M96))))))</f>
        <v>0</v>
      </c>
      <c r="M96" s="335">
        <f>(IF(M$8="Y",0,
MAX(0,'7. Consumption'!BH96-(L269+'8. SOH &amp; Pipeline'!N206-'7. Consumption'!P96+MIN(0,(SUM('7. Consumption'!$G96:O96)-'8. SOH &amp; Pipeline'!N96))))))</f>
        <v>0</v>
      </c>
      <c r="N96" s="335">
        <f>(IF(N$8="Y",0,
MAX(0,'7. Consumption'!BI96-(M269+'8. SOH &amp; Pipeline'!O206-'7. Consumption'!Q96+MIN(0,(SUM('7. Consumption'!$G96:P96)-'8. SOH &amp; Pipeline'!O96))))))</f>
        <v>0</v>
      </c>
      <c r="O96" s="335">
        <f>(IF(O$8="Y",0,
MAX(0,'7. Consumption'!BJ96-(N269+'8. SOH &amp; Pipeline'!P206-'7. Consumption'!R96+MIN(0,(SUM('7. Consumption'!$G96:Q96)-'8. SOH &amp; Pipeline'!P96))))))</f>
        <v>0</v>
      </c>
      <c r="P96" s="335">
        <f>(IF(P$8="Y",0,
MAX(0,'7. Consumption'!BK96-(O269+'8. SOH &amp; Pipeline'!Q206-'7. Consumption'!S96+MIN(0,(SUM('7. Consumption'!$G96:R96)-'8. SOH &amp; Pipeline'!Q96))))))</f>
        <v>0</v>
      </c>
      <c r="Q96" s="335">
        <f>(IF(Q$8="Y",0,
MAX(0,'7. Consumption'!BL96-(P269+'8. SOH &amp; Pipeline'!R206-'7. Consumption'!T96+MIN(0,(SUM('7. Consumption'!$G96:S96)-'8. SOH &amp; Pipeline'!R96))))))</f>
        <v>0</v>
      </c>
      <c r="R96" s="335">
        <f>(IF(R$8="Y",0,
MAX(0,'7. Consumption'!BM96-(Q269+'8. SOH &amp; Pipeline'!S206-'7. Consumption'!U96+MIN(0,(SUM('7. Consumption'!$G96:T96)-'8. SOH &amp; Pipeline'!S96))))))</f>
        <v>0</v>
      </c>
      <c r="S96" s="335">
        <f>(IF(S$8="Y",0,
MAX(0,'7. Consumption'!BN96-(R269+'8. SOH &amp; Pipeline'!T206-'7. Consumption'!V96+MIN(0,(SUM('7. Consumption'!$G96:U96)-'8. SOH &amp; Pipeline'!T96))))))</f>
        <v>0</v>
      </c>
      <c r="T96" s="335">
        <f>(IF(T$8="Y",0,
MAX(0,'7. Consumption'!BO96-(S269+'8. SOH &amp; Pipeline'!U206-'7. Consumption'!W96+MIN(0,(SUM('7. Consumption'!$G96:V96)-'8. SOH &amp; Pipeline'!U96))))))</f>
        <v>0</v>
      </c>
      <c r="U96" s="335">
        <f>(IF(U$8="Y",0,
MAX(0,'7. Consumption'!BP96-(T269+'8. SOH &amp; Pipeline'!V206-'7. Consumption'!X96+MIN(0,(SUM('7. Consumption'!$G96:W96)-'8. SOH &amp; Pipeline'!V96))))))</f>
        <v>0</v>
      </c>
      <c r="V96" s="335">
        <f>(IF(V$8="Y",0,
MAX(0,'7. Consumption'!BQ96-(U269+'8. SOH &amp; Pipeline'!W206-'7. Consumption'!Y96+MIN(0,(SUM('7. Consumption'!$G96:X96)-'8. SOH &amp; Pipeline'!W96))))))</f>
        <v>0</v>
      </c>
      <c r="W96" s="335">
        <f>(IF(W$8="Y",0,
MAX(0,'7. Consumption'!BR96-(V269+'8. SOH &amp; Pipeline'!X206-'7. Consumption'!Z96+MIN(0,(SUM('7. Consumption'!$G96:Y96)-'8. SOH &amp; Pipeline'!X96))))))</f>
        <v>0</v>
      </c>
      <c r="X96" s="335">
        <f>(IF(X$8="Y",0,
MAX(0,'7. Consumption'!BS96-(W269+'8. SOH &amp; Pipeline'!Y206-'7. Consumption'!AA96+MIN(0,(SUM('7. Consumption'!$G96:Z96)-'8. SOH &amp; Pipeline'!Y96))))))</f>
        <v>0</v>
      </c>
      <c r="Y96" s="335">
        <f>(IF(Y$8="Y",0,
MAX(0,'7. Consumption'!BT96-(X269+'8. SOH &amp; Pipeline'!Z206-'7. Consumption'!AB96+MIN(0,(SUM('7. Consumption'!$G96:AA96)-'8. SOH &amp; Pipeline'!Z96))))))</f>
        <v>0</v>
      </c>
      <c r="Z96" s="335">
        <f>(IF(Z$8="Y",0,
MAX(0,'7. Consumption'!BU96-(Y269+'8. SOH &amp; Pipeline'!AA206-'7. Consumption'!AC96+MIN(0,(SUM('7. Consumption'!$G96:AB96)-'8. SOH &amp; Pipeline'!AA96))))))</f>
        <v>0</v>
      </c>
      <c r="AA96" s="335">
        <f>(IF(AA$8="Y",0,
MAX(0,'7. Consumption'!BV96-(Z269+'8. SOH &amp; Pipeline'!AB206-'7. Consumption'!AD96+MIN(0,(SUM('7. Consumption'!$G96:AC96)-'8. SOH &amp; Pipeline'!AB96))))))</f>
        <v>0</v>
      </c>
      <c r="AB96" s="335">
        <f>(IF(AB$8="Y",0,
MAX(0,'7. Consumption'!BW96-(AA269+'8. SOH &amp; Pipeline'!AC206-'7. Consumption'!AE96+MIN(0,(SUM('7. Consumption'!$G96:AD96)-'8. SOH &amp; Pipeline'!AC96))))))</f>
        <v>0</v>
      </c>
      <c r="AC96" s="335">
        <f>(IF(AC$8="Y",0,
MAX(0,'7. Consumption'!BX96-(AB269+'8. SOH &amp; Pipeline'!AD206-'7. Consumption'!AF96+MIN(0,(SUM('7. Consumption'!$G96:AE96)-'8. SOH &amp; Pipeline'!AD96))))))</f>
        <v>0</v>
      </c>
      <c r="AD96" s="335">
        <f>(IF(AD$8="Y",0,
MAX(0,'7. Consumption'!BY96-(AC269+'8. SOH &amp; Pipeline'!AE206-'7. Consumption'!AG96+MIN(0,(SUM('7. Consumption'!$G96:AF96)-'8. SOH &amp; Pipeline'!AE96))))))</f>
        <v>0</v>
      </c>
      <c r="AE96" s="335">
        <f>(IF(AE$8="Y",0,
MAX(0,'7. Consumption'!BZ96-(AD269+'8. SOH &amp; Pipeline'!AF206-'7. Consumption'!AH96+MIN(0,(SUM('7. Consumption'!$G96:AG96)-'8. SOH &amp; Pipeline'!AF96))))))</f>
        <v>0</v>
      </c>
      <c r="AF96" s="335">
        <f>(IF(AF$8="Y",0,
MAX(0,'7. Consumption'!CA96-(AE269+'8. SOH &amp; Pipeline'!AG206-'7. Consumption'!AI96+MIN(0,(SUM('7. Consumption'!$G96:AH96)-'8. SOH &amp; Pipeline'!AG96))))))</f>
        <v>0</v>
      </c>
      <c r="AG96" s="335">
        <f>(IF(AG$8="Y",0,
MAX(0,'7. Consumption'!CB96-(AF269+'8. SOH &amp; Pipeline'!AH206-'7. Consumption'!AJ96+MIN(0,(SUM('7. Consumption'!$G96:AI96)-'8. SOH &amp; Pipeline'!AH96))))))</f>
        <v>0</v>
      </c>
      <c r="AH96" s="335">
        <f>(IF(AH$8="Y",0,
MAX(0,'7. Consumption'!CC96-(AG269+'8. SOH &amp; Pipeline'!AI206-'7. Consumption'!AK96+MIN(0,(SUM('7. Consumption'!$G96:AJ96)-'8. SOH &amp; Pipeline'!AI96))))))</f>
        <v>0</v>
      </c>
      <c r="AI96" s="335">
        <f>(IF(AI$8="Y",0,
MAX(0,'7. Consumption'!CD96-(AH269+'8. SOH &amp; Pipeline'!AJ206-'7. Consumption'!AL96+MIN(0,(SUM('7. Consumption'!$G96:AK96)-'8. SOH &amp; Pipeline'!AJ96))))))</f>
        <v>0</v>
      </c>
      <c r="AJ96" s="335">
        <f>(IF(AJ$8="Y",0,
MAX(0,'7. Consumption'!CE96-(AI269+'8. SOH &amp; Pipeline'!AK206-'7. Consumption'!AM96+MIN(0,(SUM('7. Consumption'!$G96:AL96)-'8. SOH &amp; Pipeline'!AK96))))))</f>
        <v>0</v>
      </c>
      <c r="AK96" s="335">
        <f>(IF(AK$8="Y",0,
MAX(0,'7. Consumption'!CF96-(AJ269+'8. SOH &amp; Pipeline'!AL206-'7. Consumption'!AN96+MIN(0,(SUM('7. Consumption'!$G96:AM96)-'8. SOH &amp; Pipeline'!AL96))))))</f>
        <v>0</v>
      </c>
      <c r="AL96" s="335">
        <f>(IF(AL$8="Y",0,
MAX(0,'7. Consumption'!CG96-(AK269+'8. SOH &amp; Pipeline'!AM206-'7. Consumption'!AO96+MIN(0,(SUM('7. Consumption'!$G96:AN96)-'8. SOH &amp; Pipeline'!AM96))))))</f>
        <v>0</v>
      </c>
      <c r="AM96" s="335">
        <f>(IF(AM$8="Y",0,
MAX(0,'7. Consumption'!CH96-(AL269+'8. SOH &amp; Pipeline'!AN206-'7. Consumption'!AP96+MIN(0,(SUM('7. Consumption'!$G96:AO96)-'8. SOH &amp; Pipeline'!AN96))))))</f>
        <v>0</v>
      </c>
      <c r="AN96" s="335">
        <f>(IF(AN$8="Y",0,
MAX(0,'7. Consumption'!CI96-(AM269+'8. SOH &amp; Pipeline'!AO206-'7. Consumption'!AQ96+MIN(0,(SUM('7. Consumption'!$G96:AP96)-'8. SOH &amp; Pipeline'!AO96))))))</f>
        <v>0</v>
      </c>
    </row>
    <row r="97" spans="2:40" ht="15" hidden="1" outlineLevel="1" x14ac:dyDescent="0.25">
      <c r="B97" s="257"/>
      <c r="C97" s="257" t="str">
        <f>'7. Consumption'!C97</f>
        <v/>
      </c>
      <c r="E97" s="335">
        <f>(IF(E$8="Y",0,
MAX(0,'7. Consumption'!AZ97-(D270+'8. SOH &amp; Pipeline'!F207-'7. Consumption'!H97+MIN(0,(SUM('7. Consumption'!$G97:G97)-'8. SOH &amp; Pipeline'!F97))))))</f>
        <v>0</v>
      </c>
      <c r="F97" s="335">
        <f>(IF(F$8="Y",0,
MAX(0,'7. Consumption'!BA97-(E270+'8. SOH &amp; Pipeline'!G207-'7. Consumption'!I97+MIN(0,(SUM('7. Consumption'!$G97:H97)-'8. SOH &amp; Pipeline'!G97))))))</f>
        <v>0</v>
      </c>
      <c r="G97" s="335">
        <f>(IF(G$8="Y",0,
MAX(0,'7. Consumption'!BB97-(F270+'8. SOH &amp; Pipeline'!H207-'7. Consumption'!J97+MIN(0,(SUM('7. Consumption'!$G97:I97)-'8. SOH &amp; Pipeline'!H97))))))</f>
        <v>0</v>
      </c>
      <c r="H97" s="335">
        <f>(IF(H$8="Y",0,
MAX(0,'7. Consumption'!BC97-(G270+'8. SOH &amp; Pipeline'!I207-'7. Consumption'!K97+MIN(0,(SUM('7. Consumption'!$G97:J97)-'8. SOH &amp; Pipeline'!I97))))))</f>
        <v>0</v>
      </c>
      <c r="I97" s="335">
        <f>(IF(I$8="Y",0,
MAX(0,'7. Consumption'!BD97-(H270+'8. SOH &amp; Pipeline'!J207-'7. Consumption'!L97+MIN(0,(SUM('7. Consumption'!$G97:K97)-'8. SOH &amp; Pipeline'!J97))))))</f>
        <v>0</v>
      </c>
      <c r="J97" s="335">
        <f>(IF(J$8="Y",0,
MAX(0,'7. Consumption'!BE97-(I270+'8. SOH &amp; Pipeline'!K207-'7. Consumption'!M97+MIN(0,(SUM('7. Consumption'!$G97:L97)-'8. SOH &amp; Pipeline'!K97))))))</f>
        <v>0</v>
      </c>
      <c r="K97" s="335">
        <f>(IF(K$8="Y",0,
MAX(0,'7. Consumption'!BF97-(J270+'8. SOH &amp; Pipeline'!L207-'7. Consumption'!N97+MIN(0,(SUM('7. Consumption'!$G97:M97)-'8. SOH &amp; Pipeline'!L97))))))</f>
        <v>0</v>
      </c>
      <c r="L97" s="335">
        <f>(IF(L$8="Y",0,
MAX(0,'7. Consumption'!BG97-(K270+'8. SOH &amp; Pipeline'!M207-'7. Consumption'!O97+MIN(0,(SUM('7. Consumption'!$G97:N97)-'8. SOH &amp; Pipeline'!M97))))))</f>
        <v>0</v>
      </c>
      <c r="M97" s="335">
        <f>(IF(M$8="Y",0,
MAX(0,'7. Consumption'!BH97-(L270+'8. SOH &amp; Pipeline'!N207-'7. Consumption'!P97+MIN(0,(SUM('7. Consumption'!$G97:O97)-'8. SOH &amp; Pipeline'!N97))))))</f>
        <v>0</v>
      </c>
      <c r="N97" s="335">
        <f>(IF(N$8="Y",0,
MAX(0,'7. Consumption'!BI97-(M270+'8. SOH &amp; Pipeline'!O207-'7. Consumption'!Q97+MIN(0,(SUM('7. Consumption'!$G97:P97)-'8. SOH &amp; Pipeline'!O97))))))</f>
        <v>0</v>
      </c>
      <c r="O97" s="335">
        <f>(IF(O$8="Y",0,
MAX(0,'7. Consumption'!BJ97-(N270+'8. SOH &amp; Pipeline'!P207-'7. Consumption'!R97+MIN(0,(SUM('7. Consumption'!$G97:Q97)-'8. SOH &amp; Pipeline'!P97))))))</f>
        <v>0</v>
      </c>
      <c r="P97" s="335">
        <f>(IF(P$8="Y",0,
MAX(0,'7. Consumption'!BK97-(O270+'8. SOH &amp; Pipeline'!Q207-'7. Consumption'!S97+MIN(0,(SUM('7. Consumption'!$G97:R97)-'8. SOH &amp; Pipeline'!Q97))))))</f>
        <v>0</v>
      </c>
      <c r="Q97" s="335">
        <f>(IF(Q$8="Y",0,
MAX(0,'7. Consumption'!BL97-(P270+'8. SOH &amp; Pipeline'!R207-'7. Consumption'!T97+MIN(0,(SUM('7. Consumption'!$G97:S97)-'8. SOH &amp; Pipeline'!R97))))))</f>
        <v>0</v>
      </c>
      <c r="R97" s="335">
        <f>(IF(R$8="Y",0,
MAX(0,'7. Consumption'!BM97-(Q270+'8. SOH &amp; Pipeline'!S207-'7. Consumption'!U97+MIN(0,(SUM('7. Consumption'!$G97:T97)-'8. SOH &amp; Pipeline'!S97))))))</f>
        <v>0</v>
      </c>
      <c r="S97" s="335">
        <f>(IF(S$8="Y",0,
MAX(0,'7. Consumption'!BN97-(R270+'8. SOH &amp; Pipeline'!T207-'7. Consumption'!V97+MIN(0,(SUM('7. Consumption'!$G97:U97)-'8. SOH &amp; Pipeline'!T97))))))</f>
        <v>0</v>
      </c>
      <c r="T97" s="335">
        <f>(IF(T$8="Y",0,
MAX(0,'7. Consumption'!BO97-(S270+'8. SOH &amp; Pipeline'!U207-'7. Consumption'!W97+MIN(0,(SUM('7. Consumption'!$G97:V97)-'8. SOH &amp; Pipeline'!U97))))))</f>
        <v>0</v>
      </c>
      <c r="U97" s="335">
        <f>(IF(U$8="Y",0,
MAX(0,'7. Consumption'!BP97-(T270+'8. SOH &amp; Pipeline'!V207-'7. Consumption'!X97+MIN(0,(SUM('7. Consumption'!$G97:W97)-'8. SOH &amp; Pipeline'!V97))))))</f>
        <v>0</v>
      </c>
      <c r="V97" s="335">
        <f>(IF(V$8="Y",0,
MAX(0,'7. Consumption'!BQ97-(U270+'8. SOH &amp; Pipeline'!W207-'7. Consumption'!Y97+MIN(0,(SUM('7. Consumption'!$G97:X97)-'8. SOH &amp; Pipeline'!W97))))))</f>
        <v>0</v>
      </c>
      <c r="W97" s="335">
        <f>(IF(W$8="Y",0,
MAX(0,'7. Consumption'!BR97-(V270+'8. SOH &amp; Pipeline'!X207-'7. Consumption'!Z97+MIN(0,(SUM('7. Consumption'!$G97:Y97)-'8. SOH &amp; Pipeline'!X97))))))</f>
        <v>0</v>
      </c>
      <c r="X97" s="335">
        <f>(IF(X$8="Y",0,
MAX(0,'7. Consumption'!BS97-(W270+'8. SOH &amp; Pipeline'!Y207-'7. Consumption'!AA97+MIN(0,(SUM('7. Consumption'!$G97:Z97)-'8. SOH &amp; Pipeline'!Y97))))))</f>
        <v>0</v>
      </c>
      <c r="Y97" s="335">
        <f>(IF(Y$8="Y",0,
MAX(0,'7. Consumption'!BT97-(X270+'8. SOH &amp; Pipeline'!Z207-'7. Consumption'!AB97+MIN(0,(SUM('7. Consumption'!$G97:AA97)-'8. SOH &amp; Pipeline'!Z97))))))</f>
        <v>0</v>
      </c>
      <c r="Z97" s="335">
        <f>(IF(Z$8="Y",0,
MAX(0,'7. Consumption'!BU97-(Y270+'8. SOH &amp; Pipeline'!AA207-'7. Consumption'!AC97+MIN(0,(SUM('7. Consumption'!$G97:AB97)-'8. SOH &amp; Pipeline'!AA97))))))</f>
        <v>0</v>
      </c>
      <c r="AA97" s="335">
        <f>(IF(AA$8="Y",0,
MAX(0,'7. Consumption'!BV97-(Z270+'8. SOH &amp; Pipeline'!AB207-'7. Consumption'!AD97+MIN(0,(SUM('7. Consumption'!$G97:AC97)-'8. SOH &amp; Pipeline'!AB97))))))</f>
        <v>0</v>
      </c>
      <c r="AB97" s="335">
        <f>(IF(AB$8="Y",0,
MAX(0,'7. Consumption'!BW97-(AA270+'8. SOH &amp; Pipeline'!AC207-'7. Consumption'!AE97+MIN(0,(SUM('7. Consumption'!$G97:AD97)-'8. SOH &amp; Pipeline'!AC97))))))</f>
        <v>0</v>
      </c>
      <c r="AC97" s="335">
        <f>(IF(AC$8="Y",0,
MAX(0,'7. Consumption'!BX97-(AB270+'8. SOH &amp; Pipeline'!AD207-'7. Consumption'!AF97+MIN(0,(SUM('7. Consumption'!$G97:AE97)-'8. SOH &amp; Pipeline'!AD97))))))</f>
        <v>0</v>
      </c>
      <c r="AD97" s="335">
        <f>(IF(AD$8="Y",0,
MAX(0,'7. Consumption'!BY97-(AC270+'8. SOH &amp; Pipeline'!AE207-'7. Consumption'!AG97+MIN(0,(SUM('7. Consumption'!$G97:AF97)-'8. SOH &amp; Pipeline'!AE97))))))</f>
        <v>0</v>
      </c>
      <c r="AE97" s="335">
        <f>(IF(AE$8="Y",0,
MAX(0,'7. Consumption'!BZ97-(AD270+'8. SOH &amp; Pipeline'!AF207-'7. Consumption'!AH97+MIN(0,(SUM('7. Consumption'!$G97:AG97)-'8. SOH &amp; Pipeline'!AF97))))))</f>
        <v>0</v>
      </c>
      <c r="AF97" s="335">
        <f>(IF(AF$8="Y",0,
MAX(0,'7. Consumption'!CA97-(AE270+'8. SOH &amp; Pipeline'!AG207-'7. Consumption'!AI97+MIN(0,(SUM('7. Consumption'!$G97:AH97)-'8. SOH &amp; Pipeline'!AG97))))))</f>
        <v>0</v>
      </c>
      <c r="AG97" s="335">
        <f>(IF(AG$8="Y",0,
MAX(0,'7. Consumption'!CB97-(AF270+'8. SOH &amp; Pipeline'!AH207-'7. Consumption'!AJ97+MIN(0,(SUM('7. Consumption'!$G97:AI97)-'8. SOH &amp; Pipeline'!AH97))))))</f>
        <v>0</v>
      </c>
      <c r="AH97" s="335">
        <f>(IF(AH$8="Y",0,
MAX(0,'7. Consumption'!CC97-(AG270+'8. SOH &amp; Pipeline'!AI207-'7. Consumption'!AK97+MIN(0,(SUM('7. Consumption'!$G97:AJ97)-'8. SOH &amp; Pipeline'!AI97))))))</f>
        <v>0</v>
      </c>
      <c r="AI97" s="335">
        <f>(IF(AI$8="Y",0,
MAX(0,'7. Consumption'!CD97-(AH270+'8. SOH &amp; Pipeline'!AJ207-'7. Consumption'!AL97+MIN(0,(SUM('7. Consumption'!$G97:AK97)-'8. SOH &amp; Pipeline'!AJ97))))))</f>
        <v>0</v>
      </c>
      <c r="AJ97" s="335">
        <f>(IF(AJ$8="Y",0,
MAX(0,'7. Consumption'!CE97-(AI270+'8. SOH &amp; Pipeline'!AK207-'7. Consumption'!AM97+MIN(0,(SUM('7. Consumption'!$G97:AL97)-'8. SOH &amp; Pipeline'!AK97))))))</f>
        <v>0</v>
      </c>
      <c r="AK97" s="335">
        <f>(IF(AK$8="Y",0,
MAX(0,'7. Consumption'!CF97-(AJ270+'8. SOH &amp; Pipeline'!AL207-'7. Consumption'!AN97+MIN(0,(SUM('7. Consumption'!$G97:AM97)-'8. SOH &amp; Pipeline'!AL97))))))</f>
        <v>0</v>
      </c>
      <c r="AL97" s="335">
        <f>(IF(AL$8="Y",0,
MAX(0,'7. Consumption'!CG97-(AK270+'8. SOH &amp; Pipeline'!AM207-'7. Consumption'!AO97+MIN(0,(SUM('7. Consumption'!$G97:AN97)-'8. SOH &amp; Pipeline'!AM97))))))</f>
        <v>0</v>
      </c>
      <c r="AM97" s="335">
        <f>(IF(AM$8="Y",0,
MAX(0,'7. Consumption'!CH97-(AL270+'8. SOH &amp; Pipeline'!AN207-'7. Consumption'!AP97+MIN(0,(SUM('7. Consumption'!$G97:AO97)-'8. SOH &amp; Pipeline'!AN97))))))</f>
        <v>0</v>
      </c>
      <c r="AN97" s="335">
        <f>(IF(AN$8="Y",0,
MAX(0,'7. Consumption'!CI97-(AM270+'8. SOH &amp; Pipeline'!AO207-'7. Consumption'!AQ97+MIN(0,(SUM('7. Consumption'!$G97:AP97)-'8. SOH &amp; Pipeline'!AO97))))))</f>
        <v>0</v>
      </c>
    </row>
    <row r="98" spans="2:40" ht="15" hidden="1" outlineLevel="1" x14ac:dyDescent="0.25">
      <c r="B98" s="257"/>
      <c r="C98" s="257" t="str">
        <f>'7. Consumption'!C98</f>
        <v/>
      </c>
      <c r="E98" s="335">
        <f>(IF(E$8="Y",0,
MAX(0,'7. Consumption'!AZ98-(D271+'8. SOH &amp; Pipeline'!F208-'7. Consumption'!H98+MIN(0,(SUM('7. Consumption'!$G98:G98)-'8. SOH &amp; Pipeline'!F98))))))</f>
        <v>0</v>
      </c>
      <c r="F98" s="335">
        <f>(IF(F$8="Y",0,
MAX(0,'7. Consumption'!BA98-(E271+'8. SOH &amp; Pipeline'!G208-'7. Consumption'!I98+MIN(0,(SUM('7. Consumption'!$G98:H98)-'8. SOH &amp; Pipeline'!G98))))))</f>
        <v>0</v>
      </c>
      <c r="G98" s="335">
        <f>(IF(G$8="Y",0,
MAX(0,'7. Consumption'!BB98-(F271+'8. SOH &amp; Pipeline'!H208-'7. Consumption'!J98+MIN(0,(SUM('7. Consumption'!$G98:I98)-'8. SOH &amp; Pipeline'!H98))))))</f>
        <v>0</v>
      </c>
      <c r="H98" s="335">
        <f>(IF(H$8="Y",0,
MAX(0,'7. Consumption'!BC98-(G271+'8. SOH &amp; Pipeline'!I208-'7. Consumption'!K98+MIN(0,(SUM('7. Consumption'!$G98:J98)-'8. SOH &amp; Pipeline'!I98))))))</f>
        <v>0</v>
      </c>
      <c r="I98" s="335">
        <f>(IF(I$8="Y",0,
MAX(0,'7. Consumption'!BD98-(H271+'8. SOH &amp; Pipeline'!J208-'7. Consumption'!L98+MIN(0,(SUM('7. Consumption'!$G98:K98)-'8. SOH &amp; Pipeline'!J98))))))</f>
        <v>0</v>
      </c>
      <c r="J98" s="335">
        <f>(IF(J$8="Y",0,
MAX(0,'7. Consumption'!BE98-(I271+'8. SOH &amp; Pipeline'!K208-'7. Consumption'!M98+MIN(0,(SUM('7. Consumption'!$G98:L98)-'8. SOH &amp; Pipeline'!K98))))))</f>
        <v>0</v>
      </c>
      <c r="K98" s="335">
        <f>(IF(K$8="Y",0,
MAX(0,'7. Consumption'!BF98-(J271+'8. SOH &amp; Pipeline'!L208-'7. Consumption'!N98+MIN(0,(SUM('7. Consumption'!$G98:M98)-'8. SOH &amp; Pipeline'!L98))))))</f>
        <v>0</v>
      </c>
      <c r="L98" s="335">
        <f>(IF(L$8="Y",0,
MAX(0,'7. Consumption'!BG98-(K271+'8. SOH &amp; Pipeline'!M208-'7. Consumption'!O98+MIN(0,(SUM('7. Consumption'!$G98:N98)-'8. SOH &amp; Pipeline'!M98))))))</f>
        <v>0</v>
      </c>
      <c r="M98" s="335">
        <f>(IF(M$8="Y",0,
MAX(0,'7. Consumption'!BH98-(L271+'8. SOH &amp; Pipeline'!N208-'7. Consumption'!P98+MIN(0,(SUM('7. Consumption'!$G98:O98)-'8. SOH &amp; Pipeline'!N98))))))</f>
        <v>0</v>
      </c>
      <c r="N98" s="335">
        <f>(IF(N$8="Y",0,
MAX(0,'7. Consumption'!BI98-(M271+'8. SOH &amp; Pipeline'!O208-'7. Consumption'!Q98+MIN(0,(SUM('7. Consumption'!$G98:P98)-'8. SOH &amp; Pipeline'!O98))))))</f>
        <v>0</v>
      </c>
      <c r="O98" s="335">
        <f>(IF(O$8="Y",0,
MAX(0,'7. Consumption'!BJ98-(N271+'8. SOH &amp; Pipeline'!P208-'7. Consumption'!R98+MIN(0,(SUM('7. Consumption'!$G98:Q98)-'8. SOH &amp; Pipeline'!P98))))))</f>
        <v>0</v>
      </c>
      <c r="P98" s="335">
        <f>(IF(P$8="Y",0,
MAX(0,'7. Consumption'!BK98-(O271+'8. SOH &amp; Pipeline'!Q208-'7. Consumption'!S98+MIN(0,(SUM('7. Consumption'!$G98:R98)-'8. SOH &amp; Pipeline'!Q98))))))</f>
        <v>0</v>
      </c>
      <c r="Q98" s="335">
        <f>(IF(Q$8="Y",0,
MAX(0,'7. Consumption'!BL98-(P271+'8. SOH &amp; Pipeline'!R208-'7. Consumption'!T98+MIN(0,(SUM('7. Consumption'!$G98:S98)-'8. SOH &amp; Pipeline'!R98))))))</f>
        <v>0</v>
      </c>
      <c r="R98" s="335">
        <f>(IF(R$8="Y",0,
MAX(0,'7. Consumption'!BM98-(Q271+'8. SOH &amp; Pipeline'!S208-'7. Consumption'!U98+MIN(0,(SUM('7. Consumption'!$G98:T98)-'8. SOH &amp; Pipeline'!S98))))))</f>
        <v>0</v>
      </c>
      <c r="S98" s="335">
        <f>(IF(S$8="Y",0,
MAX(0,'7. Consumption'!BN98-(R271+'8. SOH &amp; Pipeline'!T208-'7. Consumption'!V98+MIN(0,(SUM('7. Consumption'!$G98:U98)-'8. SOH &amp; Pipeline'!T98))))))</f>
        <v>0</v>
      </c>
      <c r="T98" s="335">
        <f>(IF(T$8="Y",0,
MAX(0,'7. Consumption'!BO98-(S271+'8. SOH &amp; Pipeline'!U208-'7. Consumption'!W98+MIN(0,(SUM('7. Consumption'!$G98:V98)-'8. SOH &amp; Pipeline'!U98))))))</f>
        <v>0</v>
      </c>
      <c r="U98" s="335">
        <f>(IF(U$8="Y",0,
MAX(0,'7. Consumption'!BP98-(T271+'8. SOH &amp; Pipeline'!V208-'7. Consumption'!X98+MIN(0,(SUM('7. Consumption'!$G98:W98)-'8. SOH &amp; Pipeline'!V98))))))</f>
        <v>0</v>
      </c>
      <c r="V98" s="335">
        <f>(IF(V$8="Y",0,
MAX(0,'7. Consumption'!BQ98-(U271+'8. SOH &amp; Pipeline'!W208-'7. Consumption'!Y98+MIN(0,(SUM('7. Consumption'!$G98:X98)-'8. SOH &amp; Pipeline'!W98))))))</f>
        <v>0</v>
      </c>
      <c r="W98" s="335">
        <f>(IF(W$8="Y",0,
MAX(0,'7. Consumption'!BR98-(V271+'8. SOH &amp; Pipeline'!X208-'7. Consumption'!Z98+MIN(0,(SUM('7. Consumption'!$G98:Y98)-'8. SOH &amp; Pipeline'!X98))))))</f>
        <v>0</v>
      </c>
      <c r="X98" s="335">
        <f>(IF(X$8="Y",0,
MAX(0,'7. Consumption'!BS98-(W271+'8. SOH &amp; Pipeline'!Y208-'7. Consumption'!AA98+MIN(0,(SUM('7. Consumption'!$G98:Z98)-'8. SOH &amp; Pipeline'!Y98))))))</f>
        <v>0</v>
      </c>
      <c r="Y98" s="335">
        <f>(IF(Y$8="Y",0,
MAX(0,'7. Consumption'!BT98-(X271+'8. SOH &amp; Pipeline'!Z208-'7. Consumption'!AB98+MIN(0,(SUM('7. Consumption'!$G98:AA98)-'8. SOH &amp; Pipeline'!Z98))))))</f>
        <v>0</v>
      </c>
      <c r="Z98" s="335">
        <f>(IF(Z$8="Y",0,
MAX(0,'7. Consumption'!BU98-(Y271+'8. SOH &amp; Pipeline'!AA208-'7. Consumption'!AC98+MIN(0,(SUM('7. Consumption'!$G98:AB98)-'8. SOH &amp; Pipeline'!AA98))))))</f>
        <v>0</v>
      </c>
      <c r="AA98" s="335">
        <f>(IF(AA$8="Y",0,
MAX(0,'7. Consumption'!BV98-(Z271+'8. SOH &amp; Pipeline'!AB208-'7. Consumption'!AD98+MIN(0,(SUM('7. Consumption'!$G98:AC98)-'8. SOH &amp; Pipeline'!AB98))))))</f>
        <v>0</v>
      </c>
      <c r="AB98" s="335">
        <f>(IF(AB$8="Y",0,
MAX(0,'7. Consumption'!BW98-(AA271+'8. SOH &amp; Pipeline'!AC208-'7. Consumption'!AE98+MIN(0,(SUM('7. Consumption'!$G98:AD98)-'8. SOH &amp; Pipeline'!AC98))))))</f>
        <v>0</v>
      </c>
      <c r="AC98" s="335">
        <f>(IF(AC$8="Y",0,
MAX(0,'7. Consumption'!BX98-(AB271+'8. SOH &amp; Pipeline'!AD208-'7. Consumption'!AF98+MIN(0,(SUM('7. Consumption'!$G98:AE98)-'8. SOH &amp; Pipeline'!AD98))))))</f>
        <v>0</v>
      </c>
      <c r="AD98" s="335">
        <f>(IF(AD$8="Y",0,
MAX(0,'7. Consumption'!BY98-(AC271+'8. SOH &amp; Pipeline'!AE208-'7. Consumption'!AG98+MIN(0,(SUM('7. Consumption'!$G98:AF98)-'8. SOH &amp; Pipeline'!AE98))))))</f>
        <v>0</v>
      </c>
      <c r="AE98" s="335">
        <f>(IF(AE$8="Y",0,
MAX(0,'7. Consumption'!BZ98-(AD271+'8. SOH &amp; Pipeline'!AF208-'7. Consumption'!AH98+MIN(0,(SUM('7. Consumption'!$G98:AG98)-'8. SOH &amp; Pipeline'!AF98))))))</f>
        <v>0</v>
      </c>
      <c r="AF98" s="335">
        <f>(IF(AF$8="Y",0,
MAX(0,'7. Consumption'!CA98-(AE271+'8. SOH &amp; Pipeline'!AG208-'7. Consumption'!AI98+MIN(0,(SUM('7. Consumption'!$G98:AH98)-'8. SOH &amp; Pipeline'!AG98))))))</f>
        <v>0</v>
      </c>
      <c r="AG98" s="335">
        <f>(IF(AG$8="Y",0,
MAX(0,'7. Consumption'!CB98-(AF271+'8. SOH &amp; Pipeline'!AH208-'7. Consumption'!AJ98+MIN(0,(SUM('7. Consumption'!$G98:AI98)-'8. SOH &amp; Pipeline'!AH98))))))</f>
        <v>0</v>
      </c>
      <c r="AH98" s="335">
        <f>(IF(AH$8="Y",0,
MAX(0,'7. Consumption'!CC98-(AG271+'8. SOH &amp; Pipeline'!AI208-'7. Consumption'!AK98+MIN(0,(SUM('7. Consumption'!$G98:AJ98)-'8. SOH &amp; Pipeline'!AI98))))))</f>
        <v>0</v>
      </c>
      <c r="AI98" s="335">
        <f>(IF(AI$8="Y",0,
MAX(0,'7. Consumption'!CD98-(AH271+'8. SOH &amp; Pipeline'!AJ208-'7. Consumption'!AL98+MIN(0,(SUM('7. Consumption'!$G98:AK98)-'8. SOH &amp; Pipeline'!AJ98))))))</f>
        <v>0</v>
      </c>
      <c r="AJ98" s="335">
        <f>(IF(AJ$8="Y",0,
MAX(0,'7. Consumption'!CE98-(AI271+'8. SOH &amp; Pipeline'!AK208-'7. Consumption'!AM98+MIN(0,(SUM('7. Consumption'!$G98:AL98)-'8. SOH &amp; Pipeline'!AK98))))))</f>
        <v>0</v>
      </c>
      <c r="AK98" s="335">
        <f>(IF(AK$8="Y",0,
MAX(0,'7. Consumption'!CF98-(AJ271+'8. SOH &amp; Pipeline'!AL208-'7. Consumption'!AN98+MIN(0,(SUM('7. Consumption'!$G98:AM98)-'8. SOH &amp; Pipeline'!AL98))))))</f>
        <v>0</v>
      </c>
      <c r="AL98" s="335">
        <f>(IF(AL$8="Y",0,
MAX(0,'7. Consumption'!CG98-(AK271+'8. SOH &amp; Pipeline'!AM208-'7. Consumption'!AO98+MIN(0,(SUM('7. Consumption'!$G98:AN98)-'8. SOH &amp; Pipeline'!AM98))))))</f>
        <v>0</v>
      </c>
      <c r="AM98" s="335">
        <f>(IF(AM$8="Y",0,
MAX(0,'7. Consumption'!CH98-(AL271+'8. SOH &amp; Pipeline'!AN208-'7. Consumption'!AP98+MIN(0,(SUM('7. Consumption'!$G98:AO98)-'8. SOH &amp; Pipeline'!AN98))))))</f>
        <v>0</v>
      </c>
      <c r="AN98" s="335">
        <f>(IF(AN$8="Y",0,
MAX(0,'7. Consumption'!CI98-(AM271+'8. SOH &amp; Pipeline'!AO208-'7. Consumption'!AQ98+MIN(0,(SUM('7. Consumption'!$G98:AP98)-'8. SOH &amp; Pipeline'!AO98))))))</f>
        <v>0</v>
      </c>
    </row>
    <row r="99" spans="2:40" ht="15" hidden="1" outlineLevel="1" x14ac:dyDescent="0.25">
      <c r="B99" s="257"/>
      <c r="C99" s="257" t="str">
        <f>'7. Consumption'!C99</f>
        <v/>
      </c>
      <c r="E99" s="335">
        <f>(IF(E$8="Y",0,
MAX(0,'7. Consumption'!AZ99-(D272+'8. SOH &amp; Pipeline'!F209-'7. Consumption'!H99+MIN(0,(SUM('7. Consumption'!$G99:G99)-'8. SOH &amp; Pipeline'!F99))))))</f>
        <v>0</v>
      </c>
      <c r="F99" s="335">
        <f>(IF(F$8="Y",0,
MAX(0,'7. Consumption'!BA99-(E272+'8. SOH &amp; Pipeline'!G209-'7. Consumption'!I99+MIN(0,(SUM('7. Consumption'!$G99:H99)-'8. SOH &amp; Pipeline'!G99))))))</f>
        <v>0</v>
      </c>
      <c r="G99" s="335">
        <f>(IF(G$8="Y",0,
MAX(0,'7. Consumption'!BB99-(F272+'8. SOH &amp; Pipeline'!H209-'7. Consumption'!J99+MIN(0,(SUM('7. Consumption'!$G99:I99)-'8. SOH &amp; Pipeline'!H99))))))</f>
        <v>0</v>
      </c>
      <c r="H99" s="335">
        <f>(IF(H$8="Y",0,
MAX(0,'7. Consumption'!BC99-(G272+'8. SOH &amp; Pipeline'!I209-'7. Consumption'!K99+MIN(0,(SUM('7. Consumption'!$G99:J99)-'8. SOH &amp; Pipeline'!I99))))))</f>
        <v>0</v>
      </c>
      <c r="I99" s="335">
        <f>(IF(I$8="Y",0,
MAX(0,'7. Consumption'!BD99-(H272+'8. SOH &amp; Pipeline'!J209-'7. Consumption'!L99+MIN(0,(SUM('7. Consumption'!$G99:K99)-'8. SOH &amp; Pipeline'!J99))))))</f>
        <v>0</v>
      </c>
      <c r="J99" s="335">
        <f>(IF(J$8="Y",0,
MAX(0,'7. Consumption'!BE99-(I272+'8. SOH &amp; Pipeline'!K209-'7. Consumption'!M99+MIN(0,(SUM('7. Consumption'!$G99:L99)-'8. SOH &amp; Pipeline'!K99))))))</f>
        <v>0</v>
      </c>
      <c r="K99" s="335">
        <f>(IF(K$8="Y",0,
MAX(0,'7. Consumption'!BF99-(J272+'8. SOH &amp; Pipeline'!L209-'7. Consumption'!N99+MIN(0,(SUM('7. Consumption'!$G99:M99)-'8. SOH &amp; Pipeline'!L99))))))</f>
        <v>0</v>
      </c>
      <c r="L99" s="335">
        <f>(IF(L$8="Y",0,
MAX(0,'7. Consumption'!BG99-(K272+'8. SOH &amp; Pipeline'!M209-'7. Consumption'!O99+MIN(0,(SUM('7. Consumption'!$G99:N99)-'8. SOH &amp; Pipeline'!M99))))))</f>
        <v>0</v>
      </c>
      <c r="M99" s="335">
        <f>(IF(M$8="Y",0,
MAX(0,'7. Consumption'!BH99-(L272+'8. SOH &amp; Pipeline'!N209-'7. Consumption'!P99+MIN(0,(SUM('7. Consumption'!$G99:O99)-'8. SOH &amp; Pipeline'!N99))))))</f>
        <v>0</v>
      </c>
      <c r="N99" s="335">
        <f>(IF(N$8="Y",0,
MAX(0,'7. Consumption'!BI99-(M272+'8. SOH &amp; Pipeline'!O209-'7. Consumption'!Q99+MIN(0,(SUM('7. Consumption'!$G99:P99)-'8. SOH &amp; Pipeline'!O99))))))</f>
        <v>0</v>
      </c>
      <c r="O99" s="335">
        <f>(IF(O$8="Y",0,
MAX(0,'7. Consumption'!BJ99-(N272+'8. SOH &amp; Pipeline'!P209-'7. Consumption'!R99+MIN(0,(SUM('7. Consumption'!$G99:Q99)-'8. SOH &amp; Pipeline'!P99))))))</f>
        <v>0</v>
      </c>
      <c r="P99" s="335">
        <f>(IF(P$8="Y",0,
MAX(0,'7. Consumption'!BK99-(O272+'8. SOH &amp; Pipeline'!Q209-'7. Consumption'!S99+MIN(0,(SUM('7. Consumption'!$G99:R99)-'8. SOH &amp; Pipeline'!Q99))))))</f>
        <v>0</v>
      </c>
      <c r="Q99" s="335">
        <f>(IF(Q$8="Y",0,
MAX(0,'7. Consumption'!BL99-(P272+'8. SOH &amp; Pipeline'!R209-'7. Consumption'!T99+MIN(0,(SUM('7. Consumption'!$G99:S99)-'8. SOH &amp; Pipeline'!R99))))))</f>
        <v>0</v>
      </c>
      <c r="R99" s="335">
        <f>(IF(R$8="Y",0,
MAX(0,'7. Consumption'!BM99-(Q272+'8. SOH &amp; Pipeline'!S209-'7. Consumption'!U99+MIN(0,(SUM('7. Consumption'!$G99:T99)-'8. SOH &amp; Pipeline'!S99))))))</f>
        <v>0</v>
      </c>
      <c r="S99" s="335">
        <f>(IF(S$8="Y",0,
MAX(0,'7. Consumption'!BN99-(R272+'8. SOH &amp; Pipeline'!T209-'7. Consumption'!V99+MIN(0,(SUM('7. Consumption'!$G99:U99)-'8. SOH &amp; Pipeline'!T99))))))</f>
        <v>0</v>
      </c>
      <c r="T99" s="335">
        <f>(IF(T$8="Y",0,
MAX(0,'7. Consumption'!BO99-(S272+'8. SOH &amp; Pipeline'!U209-'7. Consumption'!W99+MIN(0,(SUM('7. Consumption'!$G99:V99)-'8. SOH &amp; Pipeline'!U99))))))</f>
        <v>0</v>
      </c>
      <c r="U99" s="335">
        <f>(IF(U$8="Y",0,
MAX(0,'7. Consumption'!BP99-(T272+'8. SOH &amp; Pipeline'!V209-'7. Consumption'!X99+MIN(0,(SUM('7. Consumption'!$G99:W99)-'8. SOH &amp; Pipeline'!V99))))))</f>
        <v>0</v>
      </c>
      <c r="V99" s="335">
        <f>(IF(V$8="Y",0,
MAX(0,'7. Consumption'!BQ99-(U272+'8. SOH &amp; Pipeline'!W209-'7. Consumption'!Y99+MIN(0,(SUM('7. Consumption'!$G99:X99)-'8. SOH &amp; Pipeline'!W99))))))</f>
        <v>0</v>
      </c>
      <c r="W99" s="335">
        <f>(IF(W$8="Y",0,
MAX(0,'7. Consumption'!BR99-(V272+'8. SOH &amp; Pipeline'!X209-'7. Consumption'!Z99+MIN(0,(SUM('7. Consumption'!$G99:Y99)-'8. SOH &amp; Pipeline'!X99))))))</f>
        <v>0</v>
      </c>
      <c r="X99" s="335">
        <f>(IF(X$8="Y",0,
MAX(0,'7. Consumption'!BS99-(W272+'8. SOH &amp; Pipeline'!Y209-'7. Consumption'!AA99+MIN(0,(SUM('7. Consumption'!$G99:Z99)-'8. SOH &amp; Pipeline'!Y99))))))</f>
        <v>0</v>
      </c>
      <c r="Y99" s="335">
        <f>(IF(Y$8="Y",0,
MAX(0,'7. Consumption'!BT99-(X272+'8. SOH &amp; Pipeline'!Z209-'7. Consumption'!AB99+MIN(0,(SUM('7. Consumption'!$G99:AA99)-'8. SOH &amp; Pipeline'!Z99))))))</f>
        <v>0</v>
      </c>
      <c r="Z99" s="335">
        <f>(IF(Z$8="Y",0,
MAX(0,'7. Consumption'!BU99-(Y272+'8. SOH &amp; Pipeline'!AA209-'7. Consumption'!AC99+MIN(0,(SUM('7. Consumption'!$G99:AB99)-'8. SOH &amp; Pipeline'!AA99))))))</f>
        <v>0</v>
      </c>
      <c r="AA99" s="335">
        <f>(IF(AA$8="Y",0,
MAX(0,'7. Consumption'!BV99-(Z272+'8. SOH &amp; Pipeline'!AB209-'7. Consumption'!AD99+MIN(0,(SUM('7. Consumption'!$G99:AC99)-'8. SOH &amp; Pipeline'!AB99))))))</f>
        <v>0</v>
      </c>
      <c r="AB99" s="335">
        <f>(IF(AB$8="Y",0,
MAX(0,'7. Consumption'!BW99-(AA272+'8. SOH &amp; Pipeline'!AC209-'7. Consumption'!AE99+MIN(0,(SUM('7. Consumption'!$G99:AD99)-'8. SOH &amp; Pipeline'!AC99))))))</f>
        <v>0</v>
      </c>
      <c r="AC99" s="335">
        <f>(IF(AC$8="Y",0,
MAX(0,'7. Consumption'!BX99-(AB272+'8. SOH &amp; Pipeline'!AD209-'7. Consumption'!AF99+MIN(0,(SUM('7. Consumption'!$G99:AE99)-'8. SOH &amp; Pipeline'!AD99))))))</f>
        <v>0</v>
      </c>
      <c r="AD99" s="335">
        <f>(IF(AD$8="Y",0,
MAX(0,'7. Consumption'!BY99-(AC272+'8. SOH &amp; Pipeline'!AE209-'7. Consumption'!AG99+MIN(0,(SUM('7. Consumption'!$G99:AF99)-'8. SOH &amp; Pipeline'!AE99))))))</f>
        <v>0</v>
      </c>
      <c r="AE99" s="335">
        <f>(IF(AE$8="Y",0,
MAX(0,'7. Consumption'!BZ99-(AD272+'8. SOH &amp; Pipeline'!AF209-'7. Consumption'!AH99+MIN(0,(SUM('7. Consumption'!$G99:AG99)-'8. SOH &amp; Pipeline'!AF99))))))</f>
        <v>0</v>
      </c>
      <c r="AF99" s="335">
        <f>(IF(AF$8="Y",0,
MAX(0,'7. Consumption'!CA99-(AE272+'8. SOH &amp; Pipeline'!AG209-'7. Consumption'!AI99+MIN(0,(SUM('7. Consumption'!$G99:AH99)-'8. SOH &amp; Pipeline'!AG99))))))</f>
        <v>0</v>
      </c>
      <c r="AG99" s="335">
        <f>(IF(AG$8="Y",0,
MAX(0,'7. Consumption'!CB99-(AF272+'8. SOH &amp; Pipeline'!AH209-'7. Consumption'!AJ99+MIN(0,(SUM('7. Consumption'!$G99:AI99)-'8. SOH &amp; Pipeline'!AH99))))))</f>
        <v>0</v>
      </c>
      <c r="AH99" s="335">
        <f>(IF(AH$8="Y",0,
MAX(0,'7. Consumption'!CC99-(AG272+'8. SOH &amp; Pipeline'!AI209-'7. Consumption'!AK99+MIN(0,(SUM('7. Consumption'!$G99:AJ99)-'8. SOH &amp; Pipeline'!AI99))))))</f>
        <v>0</v>
      </c>
      <c r="AI99" s="335">
        <f>(IF(AI$8="Y",0,
MAX(0,'7. Consumption'!CD99-(AH272+'8. SOH &amp; Pipeline'!AJ209-'7. Consumption'!AL99+MIN(0,(SUM('7. Consumption'!$G99:AK99)-'8. SOH &amp; Pipeline'!AJ99))))))</f>
        <v>0</v>
      </c>
      <c r="AJ99" s="335">
        <f>(IF(AJ$8="Y",0,
MAX(0,'7. Consumption'!CE99-(AI272+'8. SOH &amp; Pipeline'!AK209-'7. Consumption'!AM99+MIN(0,(SUM('7. Consumption'!$G99:AL99)-'8. SOH &amp; Pipeline'!AK99))))))</f>
        <v>0</v>
      </c>
      <c r="AK99" s="335">
        <f>(IF(AK$8="Y",0,
MAX(0,'7. Consumption'!CF99-(AJ272+'8. SOH &amp; Pipeline'!AL209-'7. Consumption'!AN99+MIN(0,(SUM('7. Consumption'!$G99:AM99)-'8. SOH &amp; Pipeline'!AL99))))))</f>
        <v>0</v>
      </c>
      <c r="AL99" s="335">
        <f>(IF(AL$8="Y",0,
MAX(0,'7. Consumption'!CG99-(AK272+'8. SOH &amp; Pipeline'!AM209-'7. Consumption'!AO99+MIN(0,(SUM('7. Consumption'!$G99:AN99)-'8. SOH &amp; Pipeline'!AM99))))))</f>
        <v>0</v>
      </c>
      <c r="AM99" s="335">
        <f>(IF(AM$8="Y",0,
MAX(0,'7. Consumption'!CH99-(AL272+'8. SOH &amp; Pipeline'!AN209-'7. Consumption'!AP99+MIN(0,(SUM('7. Consumption'!$G99:AO99)-'8. SOH &amp; Pipeline'!AN99))))))</f>
        <v>0</v>
      </c>
      <c r="AN99" s="335">
        <f>(IF(AN$8="Y",0,
MAX(0,'7. Consumption'!CI99-(AM272+'8. SOH &amp; Pipeline'!AO209-'7. Consumption'!AQ99+MIN(0,(SUM('7. Consumption'!$G99:AP99)-'8. SOH &amp; Pipeline'!AO99))))))</f>
        <v>0</v>
      </c>
    </row>
    <row r="100" spans="2:40" ht="15" hidden="1" outlineLevel="1" x14ac:dyDescent="0.25">
      <c r="B100" s="257"/>
      <c r="C100" s="257" t="str">
        <f>'7. Consumption'!C100</f>
        <v/>
      </c>
      <c r="E100" s="335">
        <f>(IF(E$8="Y",0,
MAX(0,'7. Consumption'!AZ100-(D273+'8. SOH &amp; Pipeline'!F210-'7. Consumption'!H100+MIN(0,(SUM('7. Consumption'!$G100:G100)-'8. SOH &amp; Pipeline'!F100))))))</f>
        <v>0</v>
      </c>
      <c r="F100" s="335">
        <f>(IF(F$8="Y",0,
MAX(0,'7. Consumption'!BA100-(E273+'8. SOH &amp; Pipeline'!G210-'7. Consumption'!I100+MIN(0,(SUM('7. Consumption'!$G100:H100)-'8. SOH &amp; Pipeline'!G100))))))</f>
        <v>0</v>
      </c>
      <c r="G100" s="335">
        <f>(IF(G$8="Y",0,
MAX(0,'7. Consumption'!BB100-(F273+'8. SOH &amp; Pipeline'!H210-'7. Consumption'!J100+MIN(0,(SUM('7. Consumption'!$G100:I100)-'8. SOH &amp; Pipeline'!H100))))))</f>
        <v>0</v>
      </c>
      <c r="H100" s="335">
        <f>(IF(H$8="Y",0,
MAX(0,'7. Consumption'!BC100-(G273+'8. SOH &amp; Pipeline'!I210-'7. Consumption'!K100+MIN(0,(SUM('7. Consumption'!$G100:J100)-'8. SOH &amp; Pipeline'!I100))))))</f>
        <v>0</v>
      </c>
      <c r="I100" s="335">
        <f>(IF(I$8="Y",0,
MAX(0,'7. Consumption'!BD100-(H273+'8. SOH &amp; Pipeline'!J210-'7. Consumption'!L100+MIN(0,(SUM('7. Consumption'!$G100:K100)-'8. SOH &amp; Pipeline'!J100))))))</f>
        <v>0</v>
      </c>
      <c r="J100" s="335">
        <f>(IF(J$8="Y",0,
MAX(0,'7. Consumption'!BE100-(I273+'8. SOH &amp; Pipeline'!K210-'7. Consumption'!M100+MIN(0,(SUM('7. Consumption'!$G100:L100)-'8. SOH &amp; Pipeline'!K100))))))</f>
        <v>0</v>
      </c>
      <c r="K100" s="335">
        <f>(IF(K$8="Y",0,
MAX(0,'7. Consumption'!BF100-(J273+'8. SOH &amp; Pipeline'!L210-'7. Consumption'!N100+MIN(0,(SUM('7. Consumption'!$G100:M100)-'8. SOH &amp; Pipeline'!L100))))))</f>
        <v>0</v>
      </c>
      <c r="L100" s="335">
        <f>(IF(L$8="Y",0,
MAX(0,'7. Consumption'!BG100-(K273+'8. SOH &amp; Pipeline'!M210-'7. Consumption'!O100+MIN(0,(SUM('7. Consumption'!$G100:N100)-'8. SOH &amp; Pipeline'!M100))))))</f>
        <v>0</v>
      </c>
      <c r="M100" s="335">
        <f>(IF(M$8="Y",0,
MAX(0,'7. Consumption'!BH100-(L273+'8. SOH &amp; Pipeline'!N210-'7. Consumption'!P100+MIN(0,(SUM('7. Consumption'!$G100:O100)-'8. SOH &amp; Pipeline'!N100))))))</f>
        <v>0</v>
      </c>
      <c r="N100" s="335">
        <f>(IF(N$8="Y",0,
MAX(0,'7. Consumption'!BI100-(M273+'8. SOH &amp; Pipeline'!O210-'7. Consumption'!Q100+MIN(0,(SUM('7. Consumption'!$G100:P100)-'8. SOH &amp; Pipeline'!O100))))))</f>
        <v>0</v>
      </c>
      <c r="O100" s="335">
        <f>(IF(O$8="Y",0,
MAX(0,'7. Consumption'!BJ100-(N273+'8. SOH &amp; Pipeline'!P210-'7. Consumption'!R100+MIN(0,(SUM('7. Consumption'!$G100:Q100)-'8. SOH &amp; Pipeline'!P100))))))</f>
        <v>0</v>
      </c>
      <c r="P100" s="335">
        <f>(IF(P$8="Y",0,
MAX(0,'7. Consumption'!BK100-(O273+'8. SOH &amp; Pipeline'!Q210-'7. Consumption'!S100+MIN(0,(SUM('7. Consumption'!$G100:R100)-'8. SOH &amp; Pipeline'!Q100))))))</f>
        <v>0</v>
      </c>
      <c r="Q100" s="335">
        <f>(IF(Q$8="Y",0,
MAX(0,'7. Consumption'!BL100-(P273+'8. SOH &amp; Pipeline'!R210-'7. Consumption'!T100+MIN(0,(SUM('7. Consumption'!$G100:S100)-'8. SOH &amp; Pipeline'!R100))))))</f>
        <v>0</v>
      </c>
      <c r="R100" s="335">
        <f>(IF(R$8="Y",0,
MAX(0,'7. Consumption'!BM100-(Q273+'8. SOH &amp; Pipeline'!S210-'7. Consumption'!U100+MIN(0,(SUM('7. Consumption'!$G100:T100)-'8. SOH &amp; Pipeline'!S100))))))</f>
        <v>0</v>
      </c>
      <c r="S100" s="335">
        <f>(IF(S$8="Y",0,
MAX(0,'7. Consumption'!BN100-(R273+'8. SOH &amp; Pipeline'!T210-'7. Consumption'!V100+MIN(0,(SUM('7. Consumption'!$G100:U100)-'8. SOH &amp; Pipeline'!T100))))))</f>
        <v>0</v>
      </c>
      <c r="T100" s="335">
        <f>(IF(T$8="Y",0,
MAX(0,'7. Consumption'!BO100-(S273+'8. SOH &amp; Pipeline'!U210-'7. Consumption'!W100+MIN(0,(SUM('7. Consumption'!$G100:V100)-'8. SOH &amp; Pipeline'!U100))))))</f>
        <v>0</v>
      </c>
      <c r="U100" s="335">
        <f>(IF(U$8="Y",0,
MAX(0,'7. Consumption'!BP100-(T273+'8. SOH &amp; Pipeline'!V210-'7. Consumption'!X100+MIN(0,(SUM('7. Consumption'!$G100:W100)-'8. SOH &amp; Pipeline'!V100))))))</f>
        <v>0</v>
      </c>
      <c r="V100" s="335">
        <f>(IF(V$8="Y",0,
MAX(0,'7. Consumption'!BQ100-(U273+'8. SOH &amp; Pipeline'!W210-'7. Consumption'!Y100+MIN(0,(SUM('7. Consumption'!$G100:X100)-'8. SOH &amp; Pipeline'!W100))))))</f>
        <v>0</v>
      </c>
      <c r="W100" s="335">
        <f>(IF(W$8="Y",0,
MAX(0,'7. Consumption'!BR100-(V273+'8. SOH &amp; Pipeline'!X210-'7. Consumption'!Z100+MIN(0,(SUM('7. Consumption'!$G100:Y100)-'8. SOH &amp; Pipeline'!X100))))))</f>
        <v>0</v>
      </c>
      <c r="X100" s="335">
        <f>(IF(X$8="Y",0,
MAX(0,'7. Consumption'!BS100-(W273+'8. SOH &amp; Pipeline'!Y210-'7. Consumption'!AA100+MIN(0,(SUM('7. Consumption'!$G100:Z100)-'8. SOH &amp; Pipeline'!Y100))))))</f>
        <v>0</v>
      </c>
      <c r="Y100" s="335">
        <f>(IF(Y$8="Y",0,
MAX(0,'7. Consumption'!BT100-(X273+'8. SOH &amp; Pipeline'!Z210-'7. Consumption'!AB100+MIN(0,(SUM('7. Consumption'!$G100:AA100)-'8. SOH &amp; Pipeline'!Z100))))))</f>
        <v>0</v>
      </c>
      <c r="Z100" s="335">
        <f>(IF(Z$8="Y",0,
MAX(0,'7. Consumption'!BU100-(Y273+'8. SOH &amp; Pipeline'!AA210-'7. Consumption'!AC100+MIN(0,(SUM('7. Consumption'!$G100:AB100)-'8. SOH &amp; Pipeline'!AA100))))))</f>
        <v>0</v>
      </c>
      <c r="AA100" s="335">
        <f>(IF(AA$8="Y",0,
MAX(0,'7. Consumption'!BV100-(Z273+'8. SOH &amp; Pipeline'!AB210-'7. Consumption'!AD100+MIN(0,(SUM('7. Consumption'!$G100:AC100)-'8. SOH &amp; Pipeline'!AB100))))))</f>
        <v>0</v>
      </c>
      <c r="AB100" s="335">
        <f>(IF(AB$8="Y",0,
MAX(0,'7. Consumption'!BW100-(AA273+'8. SOH &amp; Pipeline'!AC210-'7. Consumption'!AE100+MIN(0,(SUM('7. Consumption'!$G100:AD100)-'8. SOH &amp; Pipeline'!AC100))))))</f>
        <v>0</v>
      </c>
      <c r="AC100" s="335">
        <f>(IF(AC$8="Y",0,
MAX(0,'7. Consumption'!BX100-(AB273+'8. SOH &amp; Pipeline'!AD210-'7. Consumption'!AF100+MIN(0,(SUM('7. Consumption'!$G100:AE100)-'8. SOH &amp; Pipeline'!AD100))))))</f>
        <v>0</v>
      </c>
      <c r="AD100" s="335">
        <f>(IF(AD$8="Y",0,
MAX(0,'7. Consumption'!BY100-(AC273+'8. SOH &amp; Pipeline'!AE210-'7. Consumption'!AG100+MIN(0,(SUM('7. Consumption'!$G100:AF100)-'8. SOH &amp; Pipeline'!AE100))))))</f>
        <v>0</v>
      </c>
      <c r="AE100" s="335">
        <f>(IF(AE$8="Y",0,
MAX(0,'7. Consumption'!BZ100-(AD273+'8. SOH &amp; Pipeline'!AF210-'7. Consumption'!AH100+MIN(0,(SUM('7. Consumption'!$G100:AG100)-'8. SOH &amp; Pipeline'!AF100))))))</f>
        <v>0</v>
      </c>
      <c r="AF100" s="335">
        <f>(IF(AF$8="Y",0,
MAX(0,'7. Consumption'!CA100-(AE273+'8. SOH &amp; Pipeline'!AG210-'7. Consumption'!AI100+MIN(0,(SUM('7. Consumption'!$G100:AH100)-'8. SOH &amp; Pipeline'!AG100))))))</f>
        <v>0</v>
      </c>
      <c r="AG100" s="335">
        <f>(IF(AG$8="Y",0,
MAX(0,'7. Consumption'!CB100-(AF273+'8. SOH &amp; Pipeline'!AH210-'7. Consumption'!AJ100+MIN(0,(SUM('7. Consumption'!$G100:AI100)-'8. SOH &amp; Pipeline'!AH100))))))</f>
        <v>0</v>
      </c>
      <c r="AH100" s="335">
        <f>(IF(AH$8="Y",0,
MAX(0,'7. Consumption'!CC100-(AG273+'8. SOH &amp; Pipeline'!AI210-'7. Consumption'!AK100+MIN(0,(SUM('7. Consumption'!$G100:AJ100)-'8. SOH &amp; Pipeline'!AI100))))))</f>
        <v>0</v>
      </c>
      <c r="AI100" s="335">
        <f>(IF(AI$8="Y",0,
MAX(0,'7. Consumption'!CD100-(AH273+'8. SOH &amp; Pipeline'!AJ210-'7. Consumption'!AL100+MIN(0,(SUM('7. Consumption'!$G100:AK100)-'8. SOH &amp; Pipeline'!AJ100))))))</f>
        <v>0</v>
      </c>
      <c r="AJ100" s="335">
        <f>(IF(AJ$8="Y",0,
MAX(0,'7. Consumption'!CE100-(AI273+'8. SOH &amp; Pipeline'!AK210-'7. Consumption'!AM100+MIN(0,(SUM('7. Consumption'!$G100:AL100)-'8. SOH &amp; Pipeline'!AK100))))))</f>
        <v>0</v>
      </c>
      <c r="AK100" s="335">
        <f>(IF(AK$8="Y",0,
MAX(0,'7. Consumption'!CF100-(AJ273+'8. SOH &amp; Pipeline'!AL210-'7. Consumption'!AN100+MIN(0,(SUM('7. Consumption'!$G100:AM100)-'8. SOH &amp; Pipeline'!AL100))))))</f>
        <v>0</v>
      </c>
      <c r="AL100" s="335">
        <f>(IF(AL$8="Y",0,
MAX(0,'7. Consumption'!CG100-(AK273+'8. SOH &amp; Pipeline'!AM210-'7. Consumption'!AO100+MIN(0,(SUM('7. Consumption'!$G100:AN100)-'8. SOH &amp; Pipeline'!AM100))))))</f>
        <v>0</v>
      </c>
      <c r="AM100" s="335">
        <f>(IF(AM$8="Y",0,
MAX(0,'7. Consumption'!CH100-(AL273+'8. SOH &amp; Pipeline'!AN210-'7. Consumption'!AP100+MIN(0,(SUM('7. Consumption'!$G100:AO100)-'8. SOH &amp; Pipeline'!AN100))))))</f>
        <v>0</v>
      </c>
      <c r="AN100" s="335">
        <f>(IF(AN$8="Y",0,
MAX(0,'7. Consumption'!CI100-(AM273+'8. SOH &amp; Pipeline'!AO210-'7. Consumption'!AQ100+MIN(0,(SUM('7. Consumption'!$G100:AP100)-'8. SOH &amp; Pipeline'!AO100))))))</f>
        <v>0</v>
      </c>
    </row>
    <row r="101" spans="2:40" ht="15" hidden="1" outlineLevel="1" x14ac:dyDescent="0.25">
      <c r="B101" s="257"/>
      <c r="C101" s="257" t="str">
        <f>'7. Consumption'!C101</f>
        <v/>
      </c>
      <c r="E101" s="335">
        <f>(IF(E$8="Y",0,
MAX(0,'7. Consumption'!AZ101-(D274+'8. SOH &amp; Pipeline'!F211-'7. Consumption'!H101+MIN(0,(SUM('7. Consumption'!$G101:G101)-'8. SOH &amp; Pipeline'!F101))))))</f>
        <v>0</v>
      </c>
      <c r="F101" s="335">
        <f>(IF(F$8="Y",0,
MAX(0,'7. Consumption'!BA101-(E274+'8. SOH &amp; Pipeline'!G211-'7. Consumption'!I101+MIN(0,(SUM('7. Consumption'!$G101:H101)-'8. SOH &amp; Pipeline'!G101))))))</f>
        <v>0</v>
      </c>
      <c r="G101" s="335">
        <f>(IF(G$8="Y",0,
MAX(0,'7. Consumption'!BB101-(F274+'8. SOH &amp; Pipeline'!H211-'7. Consumption'!J101+MIN(0,(SUM('7. Consumption'!$G101:I101)-'8. SOH &amp; Pipeline'!H101))))))</f>
        <v>0</v>
      </c>
      <c r="H101" s="335">
        <f>(IF(H$8="Y",0,
MAX(0,'7. Consumption'!BC101-(G274+'8. SOH &amp; Pipeline'!I211-'7. Consumption'!K101+MIN(0,(SUM('7. Consumption'!$G101:J101)-'8. SOH &amp; Pipeline'!I101))))))</f>
        <v>0</v>
      </c>
      <c r="I101" s="335">
        <f>(IF(I$8="Y",0,
MAX(0,'7. Consumption'!BD101-(H274+'8. SOH &amp; Pipeline'!J211-'7. Consumption'!L101+MIN(0,(SUM('7. Consumption'!$G101:K101)-'8. SOH &amp; Pipeline'!J101))))))</f>
        <v>0</v>
      </c>
      <c r="J101" s="335">
        <f>(IF(J$8="Y",0,
MAX(0,'7. Consumption'!BE101-(I274+'8. SOH &amp; Pipeline'!K211-'7. Consumption'!M101+MIN(0,(SUM('7. Consumption'!$G101:L101)-'8. SOH &amp; Pipeline'!K101))))))</f>
        <v>0</v>
      </c>
      <c r="K101" s="335">
        <f>(IF(K$8="Y",0,
MAX(0,'7. Consumption'!BF101-(J274+'8. SOH &amp; Pipeline'!L211-'7. Consumption'!N101+MIN(0,(SUM('7. Consumption'!$G101:M101)-'8. SOH &amp; Pipeline'!L101))))))</f>
        <v>0</v>
      </c>
      <c r="L101" s="335">
        <f>(IF(L$8="Y",0,
MAX(0,'7. Consumption'!BG101-(K274+'8. SOH &amp; Pipeline'!M211-'7. Consumption'!O101+MIN(0,(SUM('7. Consumption'!$G101:N101)-'8. SOH &amp; Pipeline'!M101))))))</f>
        <v>0</v>
      </c>
      <c r="M101" s="335">
        <f>(IF(M$8="Y",0,
MAX(0,'7. Consumption'!BH101-(L274+'8. SOH &amp; Pipeline'!N211-'7. Consumption'!P101+MIN(0,(SUM('7. Consumption'!$G101:O101)-'8. SOH &amp; Pipeline'!N101))))))</f>
        <v>0</v>
      </c>
      <c r="N101" s="335">
        <f>(IF(N$8="Y",0,
MAX(0,'7. Consumption'!BI101-(M274+'8. SOH &amp; Pipeline'!O211-'7. Consumption'!Q101+MIN(0,(SUM('7. Consumption'!$G101:P101)-'8. SOH &amp; Pipeline'!O101))))))</f>
        <v>0</v>
      </c>
      <c r="O101" s="335">
        <f>(IF(O$8="Y",0,
MAX(0,'7. Consumption'!BJ101-(N274+'8. SOH &amp; Pipeline'!P211-'7. Consumption'!R101+MIN(0,(SUM('7. Consumption'!$G101:Q101)-'8. SOH &amp; Pipeline'!P101))))))</f>
        <v>0</v>
      </c>
      <c r="P101" s="335">
        <f>(IF(P$8="Y",0,
MAX(0,'7. Consumption'!BK101-(O274+'8. SOH &amp; Pipeline'!Q211-'7. Consumption'!S101+MIN(0,(SUM('7. Consumption'!$G101:R101)-'8. SOH &amp; Pipeline'!Q101))))))</f>
        <v>0</v>
      </c>
      <c r="Q101" s="335">
        <f>(IF(Q$8="Y",0,
MAX(0,'7. Consumption'!BL101-(P274+'8. SOH &amp; Pipeline'!R211-'7. Consumption'!T101+MIN(0,(SUM('7. Consumption'!$G101:S101)-'8. SOH &amp; Pipeline'!R101))))))</f>
        <v>0</v>
      </c>
      <c r="R101" s="335">
        <f>(IF(R$8="Y",0,
MAX(0,'7. Consumption'!BM101-(Q274+'8. SOH &amp; Pipeline'!S211-'7. Consumption'!U101+MIN(0,(SUM('7. Consumption'!$G101:T101)-'8. SOH &amp; Pipeline'!S101))))))</f>
        <v>0</v>
      </c>
      <c r="S101" s="335">
        <f>(IF(S$8="Y",0,
MAX(0,'7. Consumption'!BN101-(R274+'8. SOH &amp; Pipeline'!T211-'7. Consumption'!V101+MIN(0,(SUM('7. Consumption'!$G101:U101)-'8. SOH &amp; Pipeline'!T101))))))</f>
        <v>0</v>
      </c>
      <c r="T101" s="335">
        <f>(IF(T$8="Y",0,
MAX(0,'7. Consumption'!BO101-(S274+'8. SOH &amp; Pipeline'!U211-'7. Consumption'!W101+MIN(0,(SUM('7. Consumption'!$G101:V101)-'8. SOH &amp; Pipeline'!U101))))))</f>
        <v>0</v>
      </c>
      <c r="U101" s="335">
        <f>(IF(U$8="Y",0,
MAX(0,'7. Consumption'!BP101-(T274+'8. SOH &amp; Pipeline'!V211-'7. Consumption'!X101+MIN(0,(SUM('7. Consumption'!$G101:W101)-'8. SOH &amp; Pipeline'!V101))))))</f>
        <v>0</v>
      </c>
      <c r="V101" s="335">
        <f>(IF(V$8="Y",0,
MAX(0,'7. Consumption'!BQ101-(U274+'8. SOH &amp; Pipeline'!W211-'7. Consumption'!Y101+MIN(0,(SUM('7. Consumption'!$G101:X101)-'8. SOH &amp; Pipeline'!W101))))))</f>
        <v>0</v>
      </c>
      <c r="W101" s="335">
        <f>(IF(W$8="Y",0,
MAX(0,'7. Consumption'!BR101-(V274+'8. SOH &amp; Pipeline'!X211-'7. Consumption'!Z101+MIN(0,(SUM('7. Consumption'!$G101:Y101)-'8. SOH &amp; Pipeline'!X101))))))</f>
        <v>0</v>
      </c>
      <c r="X101" s="335">
        <f>(IF(X$8="Y",0,
MAX(0,'7. Consumption'!BS101-(W274+'8. SOH &amp; Pipeline'!Y211-'7. Consumption'!AA101+MIN(0,(SUM('7. Consumption'!$G101:Z101)-'8. SOH &amp; Pipeline'!Y101))))))</f>
        <v>0</v>
      </c>
      <c r="Y101" s="335">
        <f>(IF(Y$8="Y",0,
MAX(0,'7. Consumption'!BT101-(X274+'8. SOH &amp; Pipeline'!Z211-'7. Consumption'!AB101+MIN(0,(SUM('7. Consumption'!$G101:AA101)-'8. SOH &amp; Pipeline'!Z101))))))</f>
        <v>0</v>
      </c>
      <c r="Z101" s="335">
        <f>(IF(Z$8="Y",0,
MAX(0,'7. Consumption'!BU101-(Y274+'8. SOH &amp; Pipeline'!AA211-'7. Consumption'!AC101+MIN(0,(SUM('7. Consumption'!$G101:AB101)-'8. SOH &amp; Pipeline'!AA101))))))</f>
        <v>0</v>
      </c>
      <c r="AA101" s="335">
        <f>(IF(AA$8="Y",0,
MAX(0,'7. Consumption'!BV101-(Z274+'8. SOH &amp; Pipeline'!AB211-'7. Consumption'!AD101+MIN(0,(SUM('7. Consumption'!$G101:AC101)-'8. SOH &amp; Pipeline'!AB101))))))</f>
        <v>0</v>
      </c>
      <c r="AB101" s="335">
        <f>(IF(AB$8="Y",0,
MAX(0,'7. Consumption'!BW101-(AA274+'8. SOH &amp; Pipeline'!AC211-'7. Consumption'!AE101+MIN(0,(SUM('7. Consumption'!$G101:AD101)-'8. SOH &amp; Pipeline'!AC101))))))</f>
        <v>0</v>
      </c>
      <c r="AC101" s="335">
        <f>(IF(AC$8="Y",0,
MAX(0,'7. Consumption'!BX101-(AB274+'8. SOH &amp; Pipeline'!AD211-'7. Consumption'!AF101+MIN(0,(SUM('7. Consumption'!$G101:AE101)-'8. SOH &amp; Pipeline'!AD101))))))</f>
        <v>0</v>
      </c>
      <c r="AD101" s="335">
        <f>(IF(AD$8="Y",0,
MAX(0,'7. Consumption'!BY101-(AC274+'8. SOH &amp; Pipeline'!AE211-'7. Consumption'!AG101+MIN(0,(SUM('7. Consumption'!$G101:AF101)-'8. SOH &amp; Pipeline'!AE101))))))</f>
        <v>0</v>
      </c>
      <c r="AE101" s="335">
        <f>(IF(AE$8="Y",0,
MAX(0,'7. Consumption'!BZ101-(AD274+'8. SOH &amp; Pipeline'!AF211-'7. Consumption'!AH101+MIN(0,(SUM('7. Consumption'!$G101:AG101)-'8. SOH &amp; Pipeline'!AF101))))))</f>
        <v>0</v>
      </c>
      <c r="AF101" s="335">
        <f>(IF(AF$8="Y",0,
MAX(0,'7. Consumption'!CA101-(AE274+'8. SOH &amp; Pipeline'!AG211-'7. Consumption'!AI101+MIN(0,(SUM('7. Consumption'!$G101:AH101)-'8. SOH &amp; Pipeline'!AG101))))))</f>
        <v>0</v>
      </c>
      <c r="AG101" s="335">
        <f>(IF(AG$8="Y",0,
MAX(0,'7. Consumption'!CB101-(AF274+'8. SOH &amp; Pipeline'!AH211-'7. Consumption'!AJ101+MIN(0,(SUM('7. Consumption'!$G101:AI101)-'8. SOH &amp; Pipeline'!AH101))))))</f>
        <v>0</v>
      </c>
      <c r="AH101" s="335">
        <f>(IF(AH$8="Y",0,
MAX(0,'7. Consumption'!CC101-(AG274+'8. SOH &amp; Pipeline'!AI211-'7. Consumption'!AK101+MIN(0,(SUM('7. Consumption'!$G101:AJ101)-'8. SOH &amp; Pipeline'!AI101))))))</f>
        <v>0</v>
      </c>
      <c r="AI101" s="335">
        <f>(IF(AI$8="Y",0,
MAX(0,'7. Consumption'!CD101-(AH274+'8. SOH &amp; Pipeline'!AJ211-'7. Consumption'!AL101+MIN(0,(SUM('7. Consumption'!$G101:AK101)-'8. SOH &amp; Pipeline'!AJ101))))))</f>
        <v>0</v>
      </c>
      <c r="AJ101" s="335">
        <f>(IF(AJ$8="Y",0,
MAX(0,'7. Consumption'!CE101-(AI274+'8. SOH &amp; Pipeline'!AK211-'7. Consumption'!AM101+MIN(0,(SUM('7. Consumption'!$G101:AL101)-'8. SOH &amp; Pipeline'!AK101))))))</f>
        <v>0</v>
      </c>
      <c r="AK101" s="335">
        <f>(IF(AK$8="Y",0,
MAX(0,'7. Consumption'!CF101-(AJ274+'8. SOH &amp; Pipeline'!AL211-'7. Consumption'!AN101+MIN(0,(SUM('7. Consumption'!$G101:AM101)-'8. SOH &amp; Pipeline'!AL101))))))</f>
        <v>0</v>
      </c>
      <c r="AL101" s="335">
        <f>(IF(AL$8="Y",0,
MAX(0,'7. Consumption'!CG101-(AK274+'8. SOH &amp; Pipeline'!AM211-'7. Consumption'!AO101+MIN(0,(SUM('7. Consumption'!$G101:AN101)-'8. SOH &amp; Pipeline'!AM101))))))</f>
        <v>0</v>
      </c>
      <c r="AM101" s="335">
        <f>(IF(AM$8="Y",0,
MAX(0,'7. Consumption'!CH101-(AL274+'8. SOH &amp; Pipeline'!AN211-'7. Consumption'!AP101+MIN(0,(SUM('7. Consumption'!$G101:AO101)-'8. SOH &amp; Pipeline'!AN101))))))</f>
        <v>0</v>
      </c>
      <c r="AN101" s="335">
        <f>(IF(AN$8="Y",0,
MAX(0,'7. Consumption'!CI101-(AM274+'8. SOH &amp; Pipeline'!AO211-'7. Consumption'!AQ101+MIN(0,(SUM('7. Consumption'!$G101:AP101)-'8. SOH &amp; Pipeline'!AO101))))))</f>
        <v>0</v>
      </c>
    </row>
    <row r="102" spans="2:40" ht="15" hidden="1" outlineLevel="1" x14ac:dyDescent="0.25">
      <c r="B102" s="257"/>
      <c r="C102" s="257" t="str">
        <f>'7. Consumption'!C102</f>
        <v/>
      </c>
      <c r="E102" s="335">
        <f>(IF(E$8="Y",0,
MAX(0,'7. Consumption'!AZ102-(D275+'8. SOH &amp; Pipeline'!F212-'7. Consumption'!H102+MIN(0,(SUM('7. Consumption'!$G102:G102)-'8. SOH &amp; Pipeline'!F102))))))</f>
        <v>0</v>
      </c>
      <c r="F102" s="335">
        <f>(IF(F$8="Y",0,
MAX(0,'7. Consumption'!BA102-(E275+'8. SOH &amp; Pipeline'!G212-'7. Consumption'!I102+MIN(0,(SUM('7. Consumption'!$G102:H102)-'8. SOH &amp; Pipeline'!G102))))))</f>
        <v>0</v>
      </c>
      <c r="G102" s="335">
        <f>(IF(G$8="Y",0,
MAX(0,'7. Consumption'!BB102-(F275+'8. SOH &amp; Pipeline'!H212-'7. Consumption'!J102+MIN(0,(SUM('7. Consumption'!$G102:I102)-'8. SOH &amp; Pipeline'!H102))))))</f>
        <v>0</v>
      </c>
      <c r="H102" s="335">
        <f>(IF(H$8="Y",0,
MAX(0,'7. Consumption'!BC102-(G275+'8. SOH &amp; Pipeline'!I212-'7. Consumption'!K102+MIN(0,(SUM('7. Consumption'!$G102:J102)-'8. SOH &amp; Pipeline'!I102))))))</f>
        <v>0</v>
      </c>
      <c r="I102" s="335">
        <f>(IF(I$8="Y",0,
MAX(0,'7. Consumption'!BD102-(H275+'8. SOH &amp; Pipeline'!J212-'7. Consumption'!L102+MIN(0,(SUM('7. Consumption'!$G102:K102)-'8. SOH &amp; Pipeline'!J102))))))</f>
        <v>0</v>
      </c>
      <c r="J102" s="335">
        <f>(IF(J$8="Y",0,
MAX(0,'7. Consumption'!BE102-(I275+'8. SOH &amp; Pipeline'!K212-'7. Consumption'!M102+MIN(0,(SUM('7. Consumption'!$G102:L102)-'8. SOH &amp; Pipeline'!K102))))))</f>
        <v>0</v>
      </c>
      <c r="K102" s="335">
        <f>(IF(K$8="Y",0,
MAX(0,'7. Consumption'!BF102-(J275+'8. SOH &amp; Pipeline'!L212-'7. Consumption'!N102+MIN(0,(SUM('7. Consumption'!$G102:M102)-'8. SOH &amp; Pipeline'!L102))))))</f>
        <v>0</v>
      </c>
      <c r="L102" s="335">
        <f>(IF(L$8="Y",0,
MAX(0,'7. Consumption'!BG102-(K275+'8. SOH &amp; Pipeline'!M212-'7. Consumption'!O102+MIN(0,(SUM('7. Consumption'!$G102:N102)-'8. SOH &amp; Pipeline'!M102))))))</f>
        <v>0</v>
      </c>
      <c r="M102" s="335">
        <f>(IF(M$8="Y",0,
MAX(0,'7. Consumption'!BH102-(L275+'8. SOH &amp; Pipeline'!N212-'7. Consumption'!P102+MIN(0,(SUM('7. Consumption'!$G102:O102)-'8. SOH &amp; Pipeline'!N102))))))</f>
        <v>0</v>
      </c>
      <c r="N102" s="335">
        <f>(IF(N$8="Y",0,
MAX(0,'7. Consumption'!BI102-(M275+'8. SOH &amp; Pipeline'!O212-'7. Consumption'!Q102+MIN(0,(SUM('7. Consumption'!$G102:P102)-'8. SOH &amp; Pipeline'!O102))))))</f>
        <v>0</v>
      </c>
      <c r="O102" s="335">
        <f>(IF(O$8="Y",0,
MAX(0,'7. Consumption'!BJ102-(N275+'8. SOH &amp; Pipeline'!P212-'7. Consumption'!R102+MIN(0,(SUM('7. Consumption'!$G102:Q102)-'8. SOH &amp; Pipeline'!P102))))))</f>
        <v>0</v>
      </c>
      <c r="P102" s="335">
        <f>(IF(P$8="Y",0,
MAX(0,'7. Consumption'!BK102-(O275+'8. SOH &amp; Pipeline'!Q212-'7. Consumption'!S102+MIN(0,(SUM('7. Consumption'!$G102:R102)-'8. SOH &amp; Pipeline'!Q102))))))</f>
        <v>0</v>
      </c>
      <c r="Q102" s="335">
        <f>(IF(Q$8="Y",0,
MAX(0,'7. Consumption'!BL102-(P275+'8. SOH &amp; Pipeline'!R212-'7. Consumption'!T102+MIN(0,(SUM('7. Consumption'!$G102:S102)-'8. SOH &amp; Pipeline'!R102))))))</f>
        <v>0</v>
      </c>
      <c r="R102" s="335">
        <f>(IF(R$8="Y",0,
MAX(0,'7. Consumption'!BM102-(Q275+'8. SOH &amp; Pipeline'!S212-'7. Consumption'!U102+MIN(0,(SUM('7. Consumption'!$G102:T102)-'8. SOH &amp; Pipeline'!S102))))))</f>
        <v>0</v>
      </c>
      <c r="S102" s="335">
        <f>(IF(S$8="Y",0,
MAX(0,'7. Consumption'!BN102-(R275+'8. SOH &amp; Pipeline'!T212-'7. Consumption'!V102+MIN(0,(SUM('7. Consumption'!$G102:U102)-'8. SOH &amp; Pipeline'!T102))))))</f>
        <v>0</v>
      </c>
      <c r="T102" s="335">
        <f>(IF(T$8="Y",0,
MAX(0,'7. Consumption'!BO102-(S275+'8. SOH &amp; Pipeline'!U212-'7. Consumption'!W102+MIN(0,(SUM('7. Consumption'!$G102:V102)-'8. SOH &amp; Pipeline'!U102))))))</f>
        <v>0</v>
      </c>
      <c r="U102" s="335">
        <f>(IF(U$8="Y",0,
MAX(0,'7. Consumption'!BP102-(T275+'8. SOH &amp; Pipeline'!V212-'7. Consumption'!X102+MIN(0,(SUM('7. Consumption'!$G102:W102)-'8. SOH &amp; Pipeline'!V102))))))</f>
        <v>0</v>
      </c>
      <c r="V102" s="335">
        <f>(IF(V$8="Y",0,
MAX(0,'7. Consumption'!BQ102-(U275+'8. SOH &amp; Pipeline'!W212-'7. Consumption'!Y102+MIN(0,(SUM('7. Consumption'!$G102:X102)-'8. SOH &amp; Pipeline'!W102))))))</f>
        <v>0</v>
      </c>
      <c r="W102" s="335">
        <f>(IF(W$8="Y",0,
MAX(0,'7. Consumption'!BR102-(V275+'8. SOH &amp; Pipeline'!X212-'7. Consumption'!Z102+MIN(0,(SUM('7. Consumption'!$G102:Y102)-'8. SOH &amp; Pipeline'!X102))))))</f>
        <v>0</v>
      </c>
      <c r="X102" s="335">
        <f>(IF(X$8="Y",0,
MAX(0,'7. Consumption'!BS102-(W275+'8. SOH &amp; Pipeline'!Y212-'7. Consumption'!AA102+MIN(0,(SUM('7. Consumption'!$G102:Z102)-'8. SOH &amp; Pipeline'!Y102))))))</f>
        <v>0</v>
      </c>
      <c r="Y102" s="335">
        <f>(IF(Y$8="Y",0,
MAX(0,'7. Consumption'!BT102-(X275+'8. SOH &amp; Pipeline'!Z212-'7. Consumption'!AB102+MIN(0,(SUM('7. Consumption'!$G102:AA102)-'8. SOH &amp; Pipeline'!Z102))))))</f>
        <v>0</v>
      </c>
      <c r="Z102" s="335">
        <f>(IF(Z$8="Y",0,
MAX(0,'7. Consumption'!BU102-(Y275+'8. SOH &amp; Pipeline'!AA212-'7. Consumption'!AC102+MIN(0,(SUM('7. Consumption'!$G102:AB102)-'8. SOH &amp; Pipeline'!AA102))))))</f>
        <v>0</v>
      </c>
      <c r="AA102" s="335">
        <f>(IF(AA$8="Y",0,
MAX(0,'7. Consumption'!BV102-(Z275+'8. SOH &amp; Pipeline'!AB212-'7. Consumption'!AD102+MIN(0,(SUM('7. Consumption'!$G102:AC102)-'8. SOH &amp; Pipeline'!AB102))))))</f>
        <v>0</v>
      </c>
      <c r="AB102" s="335">
        <f>(IF(AB$8="Y",0,
MAX(0,'7. Consumption'!BW102-(AA275+'8. SOH &amp; Pipeline'!AC212-'7. Consumption'!AE102+MIN(0,(SUM('7. Consumption'!$G102:AD102)-'8. SOH &amp; Pipeline'!AC102))))))</f>
        <v>0</v>
      </c>
      <c r="AC102" s="335">
        <f>(IF(AC$8="Y",0,
MAX(0,'7. Consumption'!BX102-(AB275+'8. SOH &amp; Pipeline'!AD212-'7. Consumption'!AF102+MIN(0,(SUM('7. Consumption'!$G102:AE102)-'8. SOH &amp; Pipeline'!AD102))))))</f>
        <v>0</v>
      </c>
      <c r="AD102" s="335">
        <f>(IF(AD$8="Y",0,
MAX(0,'7. Consumption'!BY102-(AC275+'8. SOH &amp; Pipeline'!AE212-'7. Consumption'!AG102+MIN(0,(SUM('7. Consumption'!$G102:AF102)-'8. SOH &amp; Pipeline'!AE102))))))</f>
        <v>0</v>
      </c>
      <c r="AE102" s="335">
        <f>(IF(AE$8="Y",0,
MAX(0,'7. Consumption'!BZ102-(AD275+'8. SOH &amp; Pipeline'!AF212-'7. Consumption'!AH102+MIN(0,(SUM('7. Consumption'!$G102:AG102)-'8. SOH &amp; Pipeline'!AF102))))))</f>
        <v>0</v>
      </c>
      <c r="AF102" s="335">
        <f>(IF(AF$8="Y",0,
MAX(0,'7. Consumption'!CA102-(AE275+'8. SOH &amp; Pipeline'!AG212-'7. Consumption'!AI102+MIN(0,(SUM('7. Consumption'!$G102:AH102)-'8. SOH &amp; Pipeline'!AG102))))))</f>
        <v>0</v>
      </c>
      <c r="AG102" s="335">
        <f>(IF(AG$8="Y",0,
MAX(0,'7. Consumption'!CB102-(AF275+'8. SOH &amp; Pipeline'!AH212-'7. Consumption'!AJ102+MIN(0,(SUM('7. Consumption'!$G102:AI102)-'8. SOH &amp; Pipeline'!AH102))))))</f>
        <v>0</v>
      </c>
      <c r="AH102" s="335">
        <f>(IF(AH$8="Y",0,
MAX(0,'7. Consumption'!CC102-(AG275+'8. SOH &amp; Pipeline'!AI212-'7. Consumption'!AK102+MIN(0,(SUM('7. Consumption'!$G102:AJ102)-'8. SOH &amp; Pipeline'!AI102))))))</f>
        <v>0</v>
      </c>
      <c r="AI102" s="335">
        <f>(IF(AI$8="Y",0,
MAX(0,'7. Consumption'!CD102-(AH275+'8. SOH &amp; Pipeline'!AJ212-'7. Consumption'!AL102+MIN(0,(SUM('7. Consumption'!$G102:AK102)-'8. SOH &amp; Pipeline'!AJ102))))))</f>
        <v>0</v>
      </c>
      <c r="AJ102" s="335">
        <f>(IF(AJ$8="Y",0,
MAX(0,'7. Consumption'!CE102-(AI275+'8. SOH &amp; Pipeline'!AK212-'7. Consumption'!AM102+MIN(0,(SUM('7. Consumption'!$G102:AL102)-'8. SOH &amp; Pipeline'!AK102))))))</f>
        <v>0</v>
      </c>
      <c r="AK102" s="335">
        <f>(IF(AK$8="Y",0,
MAX(0,'7. Consumption'!CF102-(AJ275+'8. SOH &amp; Pipeline'!AL212-'7. Consumption'!AN102+MIN(0,(SUM('7. Consumption'!$G102:AM102)-'8. SOH &amp; Pipeline'!AL102))))))</f>
        <v>0</v>
      </c>
      <c r="AL102" s="335">
        <f>(IF(AL$8="Y",0,
MAX(0,'7. Consumption'!CG102-(AK275+'8. SOH &amp; Pipeline'!AM212-'7. Consumption'!AO102+MIN(0,(SUM('7. Consumption'!$G102:AN102)-'8. SOH &amp; Pipeline'!AM102))))))</f>
        <v>0</v>
      </c>
      <c r="AM102" s="335">
        <f>(IF(AM$8="Y",0,
MAX(0,'7. Consumption'!CH102-(AL275+'8. SOH &amp; Pipeline'!AN212-'7. Consumption'!AP102+MIN(0,(SUM('7. Consumption'!$G102:AO102)-'8. SOH &amp; Pipeline'!AN102))))))</f>
        <v>0</v>
      </c>
      <c r="AN102" s="335">
        <f>(IF(AN$8="Y",0,
MAX(0,'7. Consumption'!CI102-(AM275+'8. SOH &amp; Pipeline'!AO212-'7. Consumption'!AQ102+MIN(0,(SUM('7. Consumption'!$G102:AP102)-'8. SOH &amp; Pipeline'!AO102))))))</f>
        <v>0</v>
      </c>
    </row>
    <row r="103" spans="2:40" ht="15" hidden="1" outlineLevel="1" x14ac:dyDescent="0.25">
      <c r="B103" s="257"/>
      <c r="C103" s="257" t="str">
        <f>'7. Consumption'!C103</f>
        <v/>
      </c>
      <c r="E103" s="335">
        <f>(IF(E$8="Y",0,
MAX(0,'7. Consumption'!AZ103-(D276+'8. SOH &amp; Pipeline'!F213-'7. Consumption'!H103+MIN(0,(SUM('7. Consumption'!$G103:G103)-'8. SOH &amp; Pipeline'!F103))))))</f>
        <v>0</v>
      </c>
      <c r="F103" s="335">
        <f>(IF(F$8="Y",0,
MAX(0,'7. Consumption'!BA103-(E276+'8. SOH &amp; Pipeline'!G213-'7. Consumption'!I103+MIN(0,(SUM('7. Consumption'!$G103:H103)-'8. SOH &amp; Pipeline'!G103))))))</f>
        <v>0</v>
      </c>
      <c r="G103" s="335">
        <f>(IF(G$8="Y",0,
MAX(0,'7. Consumption'!BB103-(F276+'8. SOH &amp; Pipeline'!H213-'7. Consumption'!J103+MIN(0,(SUM('7. Consumption'!$G103:I103)-'8. SOH &amp; Pipeline'!H103))))))</f>
        <v>0</v>
      </c>
      <c r="H103" s="335">
        <f>(IF(H$8="Y",0,
MAX(0,'7. Consumption'!BC103-(G276+'8. SOH &amp; Pipeline'!I213-'7. Consumption'!K103+MIN(0,(SUM('7. Consumption'!$G103:J103)-'8. SOH &amp; Pipeline'!I103))))))</f>
        <v>0</v>
      </c>
      <c r="I103" s="335">
        <f>(IF(I$8="Y",0,
MAX(0,'7. Consumption'!BD103-(H276+'8. SOH &amp; Pipeline'!J213-'7. Consumption'!L103+MIN(0,(SUM('7. Consumption'!$G103:K103)-'8. SOH &amp; Pipeline'!J103))))))</f>
        <v>0</v>
      </c>
      <c r="J103" s="335">
        <f>(IF(J$8="Y",0,
MAX(0,'7. Consumption'!BE103-(I276+'8. SOH &amp; Pipeline'!K213-'7. Consumption'!M103+MIN(0,(SUM('7. Consumption'!$G103:L103)-'8. SOH &amp; Pipeline'!K103))))))</f>
        <v>0</v>
      </c>
      <c r="K103" s="335">
        <f>(IF(K$8="Y",0,
MAX(0,'7. Consumption'!BF103-(J276+'8. SOH &amp; Pipeline'!L213-'7. Consumption'!N103+MIN(0,(SUM('7. Consumption'!$G103:M103)-'8. SOH &amp; Pipeline'!L103))))))</f>
        <v>0</v>
      </c>
      <c r="L103" s="335">
        <f>(IF(L$8="Y",0,
MAX(0,'7. Consumption'!BG103-(K276+'8. SOH &amp; Pipeline'!M213-'7. Consumption'!O103+MIN(0,(SUM('7. Consumption'!$G103:N103)-'8. SOH &amp; Pipeline'!M103))))))</f>
        <v>0</v>
      </c>
      <c r="M103" s="335">
        <f>(IF(M$8="Y",0,
MAX(0,'7. Consumption'!BH103-(L276+'8. SOH &amp; Pipeline'!N213-'7. Consumption'!P103+MIN(0,(SUM('7. Consumption'!$G103:O103)-'8. SOH &amp; Pipeline'!N103))))))</f>
        <v>0</v>
      </c>
      <c r="N103" s="335">
        <f>(IF(N$8="Y",0,
MAX(0,'7. Consumption'!BI103-(M276+'8. SOH &amp; Pipeline'!O213-'7. Consumption'!Q103+MIN(0,(SUM('7. Consumption'!$G103:P103)-'8. SOH &amp; Pipeline'!O103))))))</f>
        <v>0</v>
      </c>
      <c r="O103" s="335">
        <f>(IF(O$8="Y",0,
MAX(0,'7. Consumption'!BJ103-(N276+'8. SOH &amp; Pipeline'!P213-'7. Consumption'!R103+MIN(0,(SUM('7. Consumption'!$G103:Q103)-'8. SOH &amp; Pipeline'!P103))))))</f>
        <v>0</v>
      </c>
      <c r="P103" s="335">
        <f>(IF(P$8="Y",0,
MAX(0,'7. Consumption'!BK103-(O276+'8. SOH &amp; Pipeline'!Q213-'7. Consumption'!S103+MIN(0,(SUM('7. Consumption'!$G103:R103)-'8. SOH &amp; Pipeline'!Q103))))))</f>
        <v>0</v>
      </c>
      <c r="Q103" s="335">
        <f>(IF(Q$8="Y",0,
MAX(0,'7. Consumption'!BL103-(P276+'8. SOH &amp; Pipeline'!R213-'7. Consumption'!T103+MIN(0,(SUM('7. Consumption'!$G103:S103)-'8. SOH &amp; Pipeline'!R103))))))</f>
        <v>0</v>
      </c>
      <c r="R103" s="335">
        <f>(IF(R$8="Y",0,
MAX(0,'7. Consumption'!BM103-(Q276+'8. SOH &amp; Pipeline'!S213-'7. Consumption'!U103+MIN(0,(SUM('7. Consumption'!$G103:T103)-'8. SOH &amp; Pipeline'!S103))))))</f>
        <v>0</v>
      </c>
      <c r="S103" s="335">
        <f>(IF(S$8="Y",0,
MAX(0,'7. Consumption'!BN103-(R276+'8. SOH &amp; Pipeline'!T213-'7. Consumption'!V103+MIN(0,(SUM('7. Consumption'!$G103:U103)-'8. SOH &amp; Pipeline'!T103))))))</f>
        <v>0</v>
      </c>
      <c r="T103" s="335">
        <f>(IF(T$8="Y",0,
MAX(0,'7. Consumption'!BO103-(S276+'8. SOH &amp; Pipeline'!U213-'7. Consumption'!W103+MIN(0,(SUM('7. Consumption'!$G103:V103)-'8. SOH &amp; Pipeline'!U103))))))</f>
        <v>0</v>
      </c>
      <c r="U103" s="335">
        <f>(IF(U$8="Y",0,
MAX(0,'7. Consumption'!BP103-(T276+'8. SOH &amp; Pipeline'!V213-'7. Consumption'!X103+MIN(0,(SUM('7. Consumption'!$G103:W103)-'8. SOH &amp; Pipeline'!V103))))))</f>
        <v>0</v>
      </c>
      <c r="V103" s="335">
        <f>(IF(V$8="Y",0,
MAX(0,'7. Consumption'!BQ103-(U276+'8. SOH &amp; Pipeline'!W213-'7. Consumption'!Y103+MIN(0,(SUM('7. Consumption'!$G103:X103)-'8. SOH &amp; Pipeline'!W103))))))</f>
        <v>0</v>
      </c>
      <c r="W103" s="335">
        <f>(IF(W$8="Y",0,
MAX(0,'7. Consumption'!BR103-(V276+'8. SOH &amp; Pipeline'!X213-'7. Consumption'!Z103+MIN(0,(SUM('7. Consumption'!$G103:Y103)-'8. SOH &amp; Pipeline'!X103))))))</f>
        <v>0</v>
      </c>
      <c r="X103" s="335">
        <f>(IF(X$8="Y",0,
MAX(0,'7. Consumption'!BS103-(W276+'8. SOH &amp; Pipeline'!Y213-'7. Consumption'!AA103+MIN(0,(SUM('7. Consumption'!$G103:Z103)-'8. SOH &amp; Pipeline'!Y103))))))</f>
        <v>0</v>
      </c>
      <c r="Y103" s="335">
        <f>(IF(Y$8="Y",0,
MAX(0,'7. Consumption'!BT103-(X276+'8. SOH &amp; Pipeline'!Z213-'7. Consumption'!AB103+MIN(0,(SUM('7. Consumption'!$G103:AA103)-'8. SOH &amp; Pipeline'!Z103))))))</f>
        <v>0</v>
      </c>
      <c r="Z103" s="335">
        <f>(IF(Z$8="Y",0,
MAX(0,'7. Consumption'!BU103-(Y276+'8. SOH &amp; Pipeline'!AA213-'7. Consumption'!AC103+MIN(0,(SUM('7. Consumption'!$G103:AB103)-'8. SOH &amp; Pipeline'!AA103))))))</f>
        <v>0</v>
      </c>
      <c r="AA103" s="335">
        <f>(IF(AA$8="Y",0,
MAX(0,'7. Consumption'!BV103-(Z276+'8. SOH &amp; Pipeline'!AB213-'7. Consumption'!AD103+MIN(0,(SUM('7. Consumption'!$G103:AC103)-'8. SOH &amp; Pipeline'!AB103))))))</f>
        <v>0</v>
      </c>
      <c r="AB103" s="335">
        <f>(IF(AB$8="Y",0,
MAX(0,'7. Consumption'!BW103-(AA276+'8. SOH &amp; Pipeline'!AC213-'7. Consumption'!AE103+MIN(0,(SUM('7. Consumption'!$G103:AD103)-'8. SOH &amp; Pipeline'!AC103))))))</f>
        <v>0</v>
      </c>
      <c r="AC103" s="335">
        <f>(IF(AC$8="Y",0,
MAX(0,'7. Consumption'!BX103-(AB276+'8. SOH &amp; Pipeline'!AD213-'7. Consumption'!AF103+MIN(0,(SUM('7. Consumption'!$G103:AE103)-'8. SOH &amp; Pipeline'!AD103))))))</f>
        <v>0</v>
      </c>
      <c r="AD103" s="335">
        <f>(IF(AD$8="Y",0,
MAX(0,'7. Consumption'!BY103-(AC276+'8. SOH &amp; Pipeline'!AE213-'7. Consumption'!AG103+MIN(0,(SUM('7. Consumption'!$G103:AF103)-'8. SOH &amp; Pipeline'!AE103))))))</f>
        <v>0</v>
      </c>
      <c r="AE103" s="335">
        <f>(IF(AE$8="Y",0,
MAX(0,'7. Consumption'!BZ103-(AD276+'8. SOH &amp; Pipeline'!AF213-'7. Consumption'!AH103+MIN(0,(SUM('7. Consumption'!$G103:AG103)-'8. SOH &amp; Pipeline'!AF103))))))</f>
        <v>0</v>
      </c>
      <c r="AF103" s="335">
        <f>(IF(AF$8="Y",0,
MAX(0,'7. Consumption'!CA103-(AE276+'8. SOH &amp; Pipeline'!AG213-'7. Consumption'!AI103+MIN(0,(SUM('7. Consumption'!$G103:AH103)-'8. SOH &amp; Pipeline'!AG103))))))</f>
        <v>0</v>
      </c>
      <c r="AG103" s="335">
        <f>(IF(AG$8="Y",0,
MAX(0,'7. Consumption'!CB103-(AF276+'8. SOH &amp; Pipeline'!AH213-'7. Consumption'!AJ103+MIN(0,(SUM('7. Consumption'!$G103:AI103)-'8. SOH &amp; Pipeline'!AH103))))))</f>
        <v>0</v>
      </c>
      <c r="AH103" s="335">
        <f>(IF(AH$8="Y",0,
MAX(0,'7. Consumption'!CC103-(AG276+'8. SOH &amp; Pipeline'!AI213-'7. Consumption'!AK103+MIN(0,(SUM('7. Consumption'!$G103:AJ103)-'8. SOH &amp; Pipeline'!AI103))))))</f>
        <v>0</v>
      </c>
      <c r="AI103" s="335">
        <f>(IF(AI$8="Y",0,
MAX(0,'7. Consumption'!CD103-(AH276+'8. SOH &amp; Pipeline'!AJ213-'7. Consumption'!AL103+MIN(0,(SUM('7. Consumption'!$G103:AK103)-'8. SOH &amp; Pipeline'!AJ103))))))</f>
        <v>0</v>
      </c>
      <c r="AJ103" s="335">
        <f>(IF(AJ$8="Y",0,
MAX(0,'7. Consumption'!CE103-(AI276+'8. SOH &amp; Pipeline'!AK213-'7. Consumption'!AM103+MIN(0,(SUM('7. Consumption'!$G103:AL103)-'8. SOH &amp; Pipeline'!AK103))))))</f>
        <v>0</v>
      </c>
      <c r="AK103" s="335">
        <f>(IF(AK$8="Y",0,
MAX(0,'7. Consumption'!CF103-(AJ276+'8. SOH &amp; Pipeline'!AL213-'7. Consumption'!AN103+MIN(0,(SUM('7. Consumption'!$G103:AM103)-'8. SOH &amp; Pipeline'!AL103))))))</f>
        <v>0</v>
      </c>
      <c r="AL103" s="335">
        <f>(IF(AL$8="Y",0,
MAX(0,'7. Consumption'!CG103-(AK276+'8. SOH &amp; Pipeline'!AM213-'7. Consumption'!AO103+MIN(0,(SUM('7. Consumption'!$G103:AN103)-'8. SOH &amp; Pipeline'!AM103))))))</f>
        <v>0</v>
      </c>
      <c r="AM103" s="335">
        <f>(IF(AM$8="Y",0,
MAX(0,'7. Consumption'!CH103-(AL276+'8. SOH &amp; Pipeline'!AN213-'7. Consumption'!AP103+MIN(0,(SUM('7. Consumption'!$G103:AO103)-'8. SOH &amp; Pipeline'!AN103))))))</f>
        <v>0</v>
      </c>
      <c r="AN103" s="335">
        <f>(IF(AN$8="Y",0,
MAX(0,'7. Consumption'!CI103-(AM276+'8. SOH &amp; Pipeline'!AO213-'7. Consumption'!AQ103+MIN(0,(SUM('7. Consumption'!$G103:AP103)-'8. SOH &amp; Pipeline'!AO103))))))</f>
        <v>0</v>
      </c>
    </row>
    <row r="104" spans="2:40" ht="15" hidden="1" outlineLevel="1" x14ac:dyDescent="0.25">
      <c r="B104" s="257"/>
      <c r="C104" s="257" t="str">
        <f>'7. Consumption'!C104</f>
        <v/>
      </c>
      <c r="E104" s="335">
        <f>(IF(E$8="Y",0,
MAX(0,'7. Consumption'!AZ104-(D277+'8. SOH &amp; Pipeline'!F214-'7. Consumption'!H104+MIN(0,(SUM('7. Consumption'!$G104:G104)-'8. SOH &amp; Pipeline'!F104))))))</f>
        <v>0</v>
      </c>
      <c r="F104" s="335">
        <f>(IF(F$8="Y",0,
MAX(0,'7. Consumption'!BA104-(E277+'8. SOH &amp; Pipeline'!G214-'7. Consumption'!I104+MIN(0,(SUM('7. Consumption'!$G104:H104)-'8. SOH &amp; Pipeline'!G104))))))</f>
        <v>0</v>
      </c>
      <c r="G104" s="335">
        <f>(IF(G$8="Y",0,
MAX(0,'7. Consumption'!BB104-(F277+'8. SOH &amp; Pipeline'!H214-'7. Consumption'!J104+MIN(0,(SUM('7. Consumption'!$G104:I104)-'8. SOH &amp; Pipeline'!H104))))))</f>
        <v>0</v>
      </c>
      <c r="H104" s="335">
        <f>(IF(H$8="Y",0,
MAX(0,'7. Consumption'!BC104-(G277+'8. SOH &amp; Pipeline'!I214-'7. Consumption'!K104+MIN(0,(SUM('7. Consumption'!$G104:J104)-'8. SOH &amp; Pipeline'!I104))))))</f>
        <v>0</v>
      </c>
      <c r="I104" s="335">
        <f>(IF(I$8="Y",0,
MAX(0,'7. Consumption'!BD104-(H277+'8. SOH &amp; Pipeline'!J214-'7. Consumption'!L104+MIN(0,(SUM('7. Consumption'!$G104:K104)-'8. SOH &amp; Pipeline'!J104))))))</f>
        <v>0</v>
      </c>
      <c r="J104" s="335">
        <f>(IF(J$8="Y",0,
MAX(0,'7. Consumption'!BE104-(I277+'8. SOH &amp; Pipeline'!K214-'7. Consumption'!M104+MIN(0,(SUM('7. Consumption'!$G104:L104)-'8. SOH &amp; Pipeline'!K104))))))</f>
        <v>0</v>
      </c>
      <c r="K104" s="335">
        <f>(IF(K$8="Y",0,
MAX(0,'7. Consumption'!BF104-(J277+'8. SOH &amp; Pipeline'!L214-'7. Consumption'!N104+MIN(0,(SUM('7. Consumption'!$G104:M104)-'8. SOH &amp; Pipeline'!L104))))))</f>
        <v>0</v>
      </c>
      <c r="L104" s="335">
        <f>(IF(L$8="Y",0,
MAX(0,'7. Consumption'!BG104-(K277+'8. SOH &amp; Pipeline'!M214-'7. Consumption'!O104+MIN(0,(SUM('7. Consumption'!$G104:N104)-'8. SOH &amp; Pipeline'!M104))))))</f>
        <v>0</v>
      </c>
      <c r="M104" s="335">
        <f>(IF(M$8="Y",0,
MAX(0,'7. Consumption'!BH104-(L277+'8. SOH &amp; Pipeline'!N214-'7. Consumption'!P104+MIN(0,(SUM('7. Consumption'!$G104:O104)-'8. SOH &amp; Pipeline'!N104))))))</f>
        <v>0</v>
      </c>
      <c r="N104" s="335">
        <f>(IF(N$8="Y",0,
MAX(0,'7. Consumption'!BI104-(M277+'8. SOH &amp; Pipeline'!O214-'7. Consumption'!Q104+MIN(0,(SUM('7. Consumption'!$G104:P104)-'8. SOH &amp; Pipeline'!O104))))))</f>
        <v>0</v>
      </c>
      <c r="O104" s="335">
        <f>(IF(O$8="Y",0,
MAX(0,'7. Consumption'!BJ104-(N277+'8. SOH &amp; Pipeline'!P214-'7. Consumption'!R104+MIN(0,(SUM('7. Consumption'!$G104:Q104)-'8. SOH &amp; Pipeline'!P104))))))</f>
        <v>0</v>
      </c>
      <c r="P104" s="335">
        <f>(IF(P$8="Y",0,
MAX(0,'7. Consumption'!BK104-(O277+'8. SOH &amp; Pipeline'!Q214-'7. Consumption'!S104+MIN(0,(SUM('7. Consumption'!$G104:R104)-'8. SOH &amp; Pipeline'!Q104))))))</f>
        <v>0</v>
      </c>
      <c r="Q104" s="335">
        <f>(IF(Q$8="Y",0,
MAX(0,'7. Consumption'!BL104-(P277+'8. SOH &amp; Pipeline'!R214-'7. Consumption'!T104+MIN(0,(SUM('7. Consumption'!$G104:S104)-'8. SOH &amp; Pipeline'!R104))))))</f>
        <v>0</v>
      </c>
      <c r="R104" s="335">
        <f>(IF(R$8="Y",0,
MAX(0,'7. Consumption'!BM104-(Q277+'8. SOH &amp; Pipeline'!S214-'7. Consumption'!U104+MIN(0,(SUM('7. Consumption'!$G104:T104)-'8. SOH &amp; Pipeline'!S104))))))</f>
        <v>0</v>
      </c>
      <c r="S104" s="335">
        <f>(IF(S$8="Y",0,
MAX(0,'7. Consumption'!BN104-(R277+'8. SOH &amp; Pipeline'!T214-'7. Consumption'!V104+MIN(0,(SUM('7. Consumption'!$G104:U104)-'8. SOH &amp; Pipeline'!T104))))))</f>
        <v>0</v>
      </c>
      <c r="T104" s="335">
        <f>(IF(T$8="Y",0,
MAX(0,'7. Consumption'!BO104-(S277+'8. SOH &amp; Pipeline'!U214-'7. Consumption'!W104+MIN(0,(SUM('7. Consumption'!$G104:V104)-'8. SOH &amp; Pipeline'!U104))))))</f>
        <v>0</v>
      </c>
      <c r="U104" s="335">
        <f>(IF(U$8="Y",0,
MAX(0,'7. Consumption'!BP104-(T277+'8. SOH &amp; Pipeline'!V214-'7. Consumption'!X104+MIN(0,(SUM('7. Consumption'!$G104:W104)-'8. SOH &amp; Pipeline'!V104))))))</f>
        <v>0</v>
      </c>
      <c r="V104" s="335">
        <f>(IF(V$8="Y",0,
MAX(0,'7. Consumption'!BQ104-(U277+'8. SOH &amp; Pipeline'!W214-'7. Consumption'!Y104+MIN(0,(SUM('7. Consumption'!$G104:X104)-'8. SOH &amp; Pipeline'!W104))))))</f>
        <v>0</v>
      </c>
      <c r="W104" s="335">
        <f>(IF(W$8="Y",0,
MAX(0,'7. Consumption'!BR104-(V277+'8. SOH &amp; Pipeline'!X214-'7. Consumption'!Z104+MIN(0,(SUM('7. Consumption'!$G104:Y104)-'8. SOH &amp; Pipeline'!X104))))))</f>
        <v>0</v>
      </c>
      <c r="X104" s="335">
        <f>(IF(X$8="Y",0,
MAX(0,'7. Consumption'!BS104-(W277+'8. SOH &amp; Pipeline'!Y214-'7. Consumption'!AA104+MIN(0,(SUM('7. Consumption'!$G104:Z104)-'8. SOH &amp; Pipeline'!Y104))))))</f>
        <v>0</v>
      </c>
      <c r="Y104" s="335">
        <f>(IF(Y$8="Y",0,
MAX(0,'7. Consumption'!BT104-(X277+'8. SOH &amp; Pipeline'!Z214-'7. Consumption'!AB104+MIN(0,(SUM('7. Consumption'!$G104:AA104)-'8. SOH &amp; Pipeline'!Z104))))))</f>
        <v>0</v>
      </c>
      <c r="Z104" s="335">
        <f>(IF(Z$8="Y",0,
MAX(0,'7. Consumption'!BU104-(Y277+'8. SOH &amp; Pipeline'!AA214-'7. Consumption'!AC104+MIN(0,(SUM('7. Consumption'!$G104:AB104)-'8. SOH &amp; Pipeline'!AA104))))))</f>
        <v>0</v>
      </c>
      <c r="AA104" s="335">
        <f>(IF(AA$8="Y",0,
MAX(0,'7. Consumption'!BV104-(Z277+'8. SOH &amp; Pipeline'!AB214-'7. Consumption'!AD104+MIN(0,(SUM('7. Consumption'!$G104:AC104)-'8. SOH &amp; Pipeline'!AB104))))))</f>
        <v>0</v>
      </c>
      <c r="AB104" s="335">
        <f>(IF(AB$8="Y",0,
MAX(0,'7. Consumption'!BW104-(AA277+'8. SOH &amp; Pipeline'!AC214-'7. Consumption'!AE104+MIN(0,(SUM('7. Consumption'!$G104:AD104)-'8. SOH &amp; Pipeline'!AC104))))))</f>
        <v>0</v>
      </c>
      <c r="AC104" s="335">
        <f>(IF(AC$8="Y",0,
MAX(0,'7. Consumption'!BX104-(AB277+'8. SOH &amp; Pipeline'!AD214-'7. Consumption'!AF104+MIN(0,(SUM('7. Consumption'!$G104:AE104)-'8. SOH &amp; Pipeline'!AD104))))))</f>
        <v>0</v>
      </c>
      <c r="AD104" s="335">
        <f>(IF(AD$8="Y",0,
MAX(0,'7. Consumption'!BY104-(AC277+'8. SOH &amp; Pipeline'!AE214-'7. Consumption'!AG104+MIN(0,(SUM('7. Consumption'!$G104:AF104)-'8. SOH &amp; Pipeline'!AE104))))))</f>
        <v>0</v>
      </c>
      <c r="AE104" s="335">
        <f>(IF(AE$8="Y",0,
MAX(0,'7. Consumption'!BZ104-(AD277+'8. SOH &amp; Pipeline'!AF214-'7. Consumption'!AH104+MIN(0,(SUM('7. Consumption'!$G104:AG104)-'8. SOH &amp; Pipeline'!AF104))))))</f>
        <v>0</v>
      </c>
      <c r="AF104" s="335">
        <f>(IF(AF$8="Y",0,
MAX(0,'7. Consumption'!CA104-(AE277+'8. SOH &amp; Pipeline'!AG214-'7. Consumption'!AI104+MIN(0,(SUM('7. Consumption'!$G104:AH104)-'8. SOH &amp; Pipeline'!AG104))))))</f>
        <v>0</v>
      </c>
      <c r="AG104" s="335">
        <f>(IF(AG$8="Y",0,
MAX(0,'7. Consumption'!CB104-(AF277+'8. SOH &amp; Pipeline'!AH214-'7. Consumption'!AJ104+MIN(0,(SUM('7. Consumption'!$G104:AI104)-'8. SOH &amp; Pipeline'!AH104))))))</f>
        <v>0</v>
      </c>
      <c r="AH104" s="335">
        <f>(IF(AH$8="Y",0,
MAX(0,'7. Consumption'!CC104-(AG277+'8. SOH &amp; Pipeline'!AI214-'7. Consumption'!AK104+MIN(0,(SUM('7. Consumption'!$G104:AJ104)-'8. SOH &amp; Pipeline'!AI104))))))</f>
        <v>0</v>
      </c>
      <c r="AI104" s="335">
        <f>(IF(AI$8="Y",0,
MAX(0,'7. Consumption'!CD104-(AH277+'8. SOH &amp; Pipeline'!AJ214-'7. Consumption'!AL104+MIN(0,(SUM('7. Consumption'!$G104:AK104)-'8. SOH &amp; Pipeline'!AJ104))))))</f>
        <v>0</v>
      </c>
      <c r="AJ104" s="335">
        <f>(IF(AJ$8="Y",0,
MAX(0,'7. Consumption'!CE104-(AI277+'8. SOH &amp; Pipeline'!AK214-'7. Consumption'!AM104+MIN(0,(SUM('7. Consumption'!$G104:AL104)-'8. SOH &amp; Pipeline'!AK104))))))</f>
        <v>0</v>
      </c>
      <c r="AK104" s="335">
        <f>(IF(AK$8="Y",0,
MAX(0,'7. Consumption'!CF104-(AJ277+'8. SOH &amp; Pipeline'!AL214-'7. Consumption'!AN104+MIN(0,(SUM('7. Consumption'!$G104:AM104)-'8. SOH &amp; Pipeline'!AL104))))))</f>
        <v>0</v>
      </c>
      <c r="AL104" s="335">
        <f>(IF(AL$8="Y",0,
MAX(0,'7. Consumption'!CG104-(AK277+'8. SOH &amp; Pipeline'!AM214-'7. Consumption'!AO104+MIN(0,(SUM('7. Consumption'!$G104:AN104)-'8. SOH &amp; Pipeline'!AM104))))))</f>
        <v>0</v>
      </c>
      <c r="AM104" s="335">
        <f>(IF(AM$8="Y",0,
MAX(0,'7. Consumption'!CH104-(AL277+'8. SOH &amp; Pipeline'!AN214-'7. Consumption'!AP104+MIN(0,(SUM('7. Consumption'!$G104:AO104)-'8. SOH &amp; Pipeline'!AN104))))))</f>
        <v>0</v>
      </c>
      <c r="AN104" s="335">
        <f>(IF(AN$8="Y",0,
MAX(0,'7. Consumption'!CI104-(AM277+'8. SOH &amp; Pipeline'!AO214-'7. Consumption'!AQ104+MIN(0,(SUM('7. Consumption'!$G104:AP104)-'8. SOH &amp; Pipeline'!AO104))))))</f>
        <v>0</v>
      </c>
    </row>
    <row r="105" spans="2:40" ht="15" hidden="1" outlineLevel="1" x14ac:dyDescent="0.25">
      <c r="B105" s="257"/>
      <c r="C105" s="257" t="str">
        <f>'7. Consumption'!C105</f>
        <v/>
      </c>
      <c r="E105" s="335">
        <f>(IF(E$8="Y",0,
MAX(0,'7. Consumption'!AZ105-(D278+'8. SOH &amp; Pipeline'!F215-'7. Consumption'!H105+MIN(0,(SUM('7. Consumption'!$G105:G105)-'8. SOH &amp; Pipeline'!F105))))))</f>
        <v>0</v>
      </c>
      <c r="F105" s="335">
        <f>(IF(F$8="Y",0,
MAX(0,'7. Consumption'!BA105-(E278+'8. SOH &amp; Pipeline'!G215-'7. Consumption'!I105+MIN(0,(SUM('7. Consumption'!$G105:H105)-'8. SOH &amp; Pipeline'!G105))))))</f>
        <v>0</v>
      </c>
      <c r="G105" s="335">
        <f>(IF(G$8="Y",0,
MAX(0,'7. Consumption'!BB105-(F278+'8. SOH &amp; Pipeline'!H215-'7. Consumption'!J105+MIN(0,(SUM('7. Consumption'!$G105:I105)-'8. SOH &amp; Pipeline'!H105))))))</f>
        <v>0</v>
      </c>
      <c r="H105" s="335">
        <f>(IF(H$8="Y",0,
MAX(0,'7. Consumption'!BC105-(G278+'8. SOH &amp; Pipeline'!I215-'7. Consumption'!K105+MIN(0,(SUM('7. Consumption'!$G105:J105)-'8. SOH &amp; Pipeline'!I105))))))</f>
        <v>0</v>
      </c>
      <c r="I105" s="335">
        <f>(IF(I$8="Y",0,
MAX(0,'7. Consumption'!BD105-(H278+'8. SOH &amp; Pipeline'!J215-'7. Consumption'!L105+MIN(0,(SUM('7. Consumption'!$G105:K105)-'8. SOH &amp; Pipeline'!J105))))))</f>
        <v>0</v>
      </c>
      <c r="J105" s="335">
        <f>(IF(J$8="Y",0,
MAX(0,'7. Consumption'!BE105-(I278+'8. SOH &amp; Pipeline'!K215-'7. Consumption'!M105+MIN(0,(SUM('7. Consumption'!$G105:L105)-'8. SOH &amp; Pipeline'!K105))))))</f>
        <v>0</v>
      </c>
      <c r="K105" s="335">
        <f>(IF(K$8="Y",0,
MAX(0,'7. Consumption'!BF105-(J278+'8. SOH &amp; Pipeline'!L215-'7. Consumption'!N105+MIN(0,(SUM('7. Consumption'!$G105:M105)-'8. SOH &amp; Pipeline'!L105))))))</f>
        <v>0</v>
      </c>
      <c r="L105" s="335">
        <f>(IF(L$8="Y",0,
MAX(0,'7. Consumption'!BG105-(K278+'8. SOH &amp; Pipeline'!M215-'7. Consumption'!O105+MIN(0,(SUM('7. Consumption'!$G105:N105)-'8. SOH &amp; Pipeline'!M105))))))</f>
        <v>0</v>
      </c>
      <c r="M105" s="335">
        <f>(IF(M$8="Y",0,
MAX(0,'7. Consumption'!BH105-(L278+'8. SOH &amp; Pipeline'!N215-'7. Consumption'!P105+MIN(0,(SUM('7. Consumption'!$G105:O105)-'8. SOH &amp; Pipeline'!N105))))))</f>
        <v>0</v>
      </c>
      <c r="N105" s="335">
        <f>(IF(N$8="Y",0,
MAX(0,'7. Consumption'!BI105-(M278+'8. SOH &amp; Pipeline'!O215-'7. Consumption'!Q105+MIN(0,(SUM('7. Consumption'!$G105:P105)-'8. SOH &amp; Pipeline'!O105))))))</f>
        <v>0</v>
      </c>
      <c r="O105" s="335">
        <f>(IF(O$8="Y",0,
MAX(0,'7. Consumption'!BJ105-(N278+'8. SOH &amp; Pipeline'!P215-'7. Consumption'!R105+MIN(0,(SUM('7. Consumption'!$G105:Q105)-'8. SOH &amp; Pipeline'!P105))))))</f>
        <v>0</v>
      </c>
      <c r="P105" s="335">
        <f>(IF(P$8="Y",0,
MAX(0,'7. Consumption'!BK105-(O278+'8. SOH &amp; Pipeline'!Q215-'7. Consumption'!S105+MIN(0,(SUM('7. Consumption'!$G105:R105)-'8. SOH &amp; Pipeline'!Q105))))))</f>
        <v>0</v>
      </c>
      <c r="Q105" s="335">
        <f>(IF(Q$8="Y",0,
MAX(0,'7. Consumption'!BL105-(P278+'8. SOH &amp; Pipeline'!R215-'7. Consumption'!T105+MIN(0,(SUM('7. Consumption'!$G105:S105)-'8. SOH &amp; Pipeline'!R105))))))</f>
        <v>0</v>
      </c>
      <c r="R105" s="335">
        <f>(IF(R$8="Y",0,
MAX(0,'7. Consumption'!BM105-(Q278+'8. SOH &amp; Pipeline'!S215-'7. Consumption'!U105+MIN(0,(SUM('7. Consumption'!$G105:T105)-'8. SOH &amp; Pipeline'!S105))))))</f>
        <v>0</v>
      </c>
      <c r="S105" s="335">
        <f>(IF(S$8="Y",0,
MAX(0,'7. Consumption'!BN105-(R278+'8. SOH &amp; Pipeline'!T215-'7. Consumption'!V105+MIN(0,(SUM('7. Consumption'!$G105:U105)-'8. SOH &amp; Pipeline'!T105))))))</f>
        <v>0</v>
      </c>
      <c r="T105" s="335">
        <f>(IF(T$8="Y",0,
MAX(0,'7. Consumption'!BO105-(S278+'8. SOH &amp; Pipeline'!U215-'7. Consumption'!W105+MIN(0,(SUM('7. Consumption'!$G105:V105)-'8. SOH &amp; Pipeline'!U105))))))</f>
        <v>0</v>
      </c>
      <c r="U105" s="335">
        <f>(IF(U$8="Y",0,
MAX(0,'7. Consumption'!BP105-(T278+'8. SOH &amp; Pipeline'!V215-'7. Consumption'!X105+MIN(0,(SUM('7. Consumption'!$G105:W105)-'8. SOH &amp; Pipeline'!V105))))))</f>
        <v>0</v>
      </c>
      <c r="V105" s="335">
        <f>(IF(V$8="Y",0,
MAX(0,'7. Consumption'!BQ105-(U278+'8. SOH &amp; Pipeline'!W215-'7. Consumption'!Y105+MIN(0,(SUM('7. Consumption'!$G105:X105)-'8. SOH &amp; Pipeline'!W105))))))</f>
        <v>0</v>
      </c>
      <c r="W105" s="335">
        <f>(IF(W$8="Y",0,
MAX(0,'7. Consumption'!BR105-(V278+'8. SOH &amp; Pipeline'!X215-'7. Consumption'!Z105+MIN(0,(SUM('7. Consumption'!$G105:Y105)-'8. SOH &amp; Pipeline'!X105))))))</f>
        <v>0</v>
      </c>
      <c r="X105" s="335">
        <f>(IF(X$8="Y",0,
MAX(0,'7. Consumption'!BS105-(W278+'8. SOH &amp; Pipeline'!Y215-'7. Consumption'!AA105+MIN(0,(SUM('7. Consumption'!$G105:Z105)-'8. SOH &amp; Pipeline'!Y105))))))</f>
        <v>0</v>
      </c>
      <c r="Y105" s="335">
        <f>(IF(Y$8="Y",0,
MAX(0,'7. Consumption'!BT105-(X278+'8. SOH &amp; Pipeline'!Z215-'7. Consumption'!AB105+MIN(0,(SUM('7. Consumption'!$G105:AA105)-'8. SOH &amp; Pipeline'!Z105))))))</f>
        <v>0</v>
      </c>
      <c r="Z105" s="335">
        <f>(IF(Z$8="Y",0,
MAX(0,'7. Consumption'!BU105-(Y278+'8. SOH &amp; Pipeline'!AA215-'7. Consumption'!AC105+MIN(0,(SUM('7. Consumption'!$G105:AB105)-'8. SOH &amp; Pipeline'!AA105))))))</f>
        <v>0</v>
      </c>
      <c r="AA105" s="335">
        <f>(IF(AA$8="Y",0,
MAX(0,'7. Consumption'!BV105-(Z278+'8. SOH &amp; Pipeline'!AB215-'7. Consumption'!AD105+MIN(0,(SUM('7. Consumption'!$G105:AC105)-'8. SOH &amp; Pipeline'!AB105))))))</f>
        <v>0</v>
      </c>
      <c r="AB105" s="335">
        <f>(IF(AB$8="Y",0,
MAX(0,'7. Consumption'!BW105-(AA278+'8. SOH &amp; Pipeline'!AC215-'7. Consumption'!AE105+MIN(0,(SUM('7. Consumption'!$G105:AD105)-'8. SOH &amp; Pipeline'!AC105))))))</f>
        <v>0</v>
      </c>
      <c r="AC105" s="335">
        <f>(IF(AC$8="Y",0,
MAX(0,'7. Consumption'!BX105-(AB278+'8. SOH &amp; Pipeline'!AD215-'7. Consumption'!AF105+MIN(0,(SUM('7. Consumption'!$G105:AE105)-'8. SOH &amp; Pipeline'!AD105))))))</f>
        <v>0</v>
      </c>
      <c r="AD105" s="335">
        <f>(IF(AD$8="Y",0,
MAX(0,'7. Consumption'!BY105-(AC278+'8. SOH &amp; Pipeline'!AE215-'7. Consumption'!AG105+MIN(0,(SUM('7. Consumption'!$G105:AF105)-'8. SOH &amp; Pipeline'!AE105))))))</f>
        <v>0</v>
      </c>
      <c r="AE105" s="335">
        <f>(IF(AE$8="Y",0,
MAX(0,'7. Consumption'!BZ105-(AD278+'8. SOH &amp; Pipeline'!AF215-'7. Consumption'!AH105+MIN(0,(SUM('7. Consumption'!$G105:AG105)-'8. SOH &amp; Pipeline'!AF105))))))</f>
        <v>0</v>
      </c>
      <c r="AF105" s="335">
        <f>(IF(AF$8="Y",0,
MAX(0,'7. Consumption'!CA105-(AE278+'8. SOH &amp; Pipeline'!AG215-'7. Consumption'!AI105+MIN(0,(SUM('7. Consumption'!$G105:AH105)-'8. SOH &amp; Pipeline'!AG105))))))</f>
        <v>0</v>
      </c>
      <c r="AG105" s="335">
        <f>(IF(AG$8="Y",0,
MAX(0,'7. Consumption'!CB105-(AF278+'8. SOH &amp; Pipeline'!AH215-'7. Consumption'!AJ105+MIN(0,(SUM('7. Consumption'!$G105:AI105)-'8. SOH &amp; Pipeline'!AH105))))))</f>
        <v>0</v>
      </c>
      <c r="AH105" s="335">
        <f>(IF(AH$8="Y",0,
MAX(0,'7. Consumption'!CC105-(AG278+'8. SOH &amp; Pipeline'!AI215-'7. Consumption'!AK105+MIN(0,(SUM('7. Consumption'!$G105:AJ105)-'8. SOH &amp; Pipeline'!AI105))))))</f>
        <v>0</v>
      </c>
      <c r="AI105" s="335">
        <f>(IF(AI$8="Y",0,
MAX(0,'7. Consumption'!CD105-(AH278+'8. SOH &amp; Pipeline'!AJ215-'7. Consumption'!AL105+MIN(0,(SUM('7. Consumption'!$G105:AK105)-'8. SOH &amp; Pipeline'!AJ105))))))</f>
        <v>0</v>
      </c>
      <c r="AJ105" s="335">
        <f>(IF(AJ$8="Y",0,
MAX(0,'7. Consumption'!CE105-(AI278+'8. SOH &amp; Pipeline'!AK215-'7. Consumption'!AM105+MIN(0,(SUM('7. Consumption'!$G105:AL105)-'8. SOH &amp; Pipeline'!AK105))))))</f>
        <v>0</v>
      </c>
      <c r="AK105" s="335">
        <f>(IF(AK$8="Y",0,
MAX(0,'7. Consumption'!CF105-(AJ278+'8. SOH &amp; Pipeline'!AL215-'7. Consumption'!AN105+MIN(0,(SUM('7. Consumption'!$G105:AM105)-'8. SOH &amp; Pipeline'!AL105))))))</f>
        <v>0</v>
      </c>
      <c r="AL105" s="335">
        <f>(IF(AL$8="Y",0,
MAX(0,'7. Consumption'!CG105-(AK278+'8. SOH &amp; Pipeline'!AM215-'7. Consumption'!AO105+MIN(0,(SUM('7. Consumption'!$G105:AN105)-'8. SOH &amp; Pipeline'!AM105))))))</f>
        <v>0</v>
      </c>
      <c r="AM105" s="335">
        <f>(IF(AM$8="Y",0,
MAX(0,'7. Consumption'!CH105-(AL278+'8. SOH &amp; Pipeline'!AN215-'7. Consumption'!AP105+MIN(0,(SUM('7. Consumption'!$G105:AO105)-'8. SOH &amp; Pipeline'!AN105))))))</f>
        <v>0</v>
      </c>
      <c r="AN105" s="335">
        <f>(IF(AN$8="Y",0,
MAX(0,'7. Consumption'!CI105-(AM278+'8. SOH &amp; Pipeline'!AO215-'7. Consumption'!AQ105+MIN(0,(SUM('7. Consumption'!$G105:AP105)-'8. SOH &amp; Pipeline'!AO105))))))</f>
        <v>0</v>
      </c>
    </row>
    <row r="106" spans="2:40" ht="15" hidden="1" outlineLevel="1" x14ac:dyDescent="0.25">
      <c r="B106" s="257"/>
      <c r="C106" s="257" t="str">
        <f>'7. Consumption'!C106</f>
        <v/>
      </c>
      <c r="E106" s="335">
        <f>(IF(E$8="Y",0,
MAX(0,'7. Consumption'!AZ106-(D279+'8. SOH &amp; Pipeline'!F216-'7. Consumption'!H106+MIN(0,(SUM('7. Consumption'!$G106:G106)-'8. SOH &amp; Pipeline'!F106))))))</f>
        <v>0</v>
      </c>
      <c r="F106" s="335">
        <f>(IF(F$8="Y",0,
MAX(0,'7. Consumption'!BA106-(E279+'8. SOH &amp; Pipeline'!G216-'7. Consumption'!I106+MIN(0,(SUM('7. Consumption'!$G106:H106)-'8. SOH &amp; Pipeline'!G106))))))</f>
        <v>0</v>
      </c>
      <c r="G106" s="335">
        <f>(IF(G$8="Y",0,
MAX(0,'7. Consumption'!BB106-(F279+'8. SOH &amp; Pipeline'!H216-'7. Consumption'!J106+MIN(0,(SUM('7. Consumption'!$G106:I106)-'8. SOH &amp; Pipeline'!H106))))))</f>
        <v>0</v>
      </c>
      <c r="H106" s="335">
        <f>(IF(H$8="Y",0,
MAX(0,'7. Consumption'!BC106-(G279+'8. SOH &amp; Pipeline'!I216-'7. Consumption'!K106+MIN(0,(SUM('7. Consumption'!$G106:J106)-'8. SOH &amp; Pipeline'!I106))))))</f>
        <v>0</v>
      </c>
      <c r="I106" s="335">
        <f>(IF(I$8="Y",0,
MAX(0,'7. Consumption'!BD106-(H279+'8. SOH &amp; Pipeline'!J216-'7. Consumption'!L106+MIN(0,(SUM('7. Consumption'!$G106:K106)-'8. SOH &amp; Pipeline'!J106))))))</f>
        <v>0</v>
      </c>
      <c r="J106" s="335">
        <f>(IF(J$8="Y",0,
MAX(0,'7. Consumption'!BE106-(I279+'8. SOH &amp; Pipeline'!K216-'7. Consumption'!M106+MIN(0,(SUM('7. Consumption'!$G106:L106)-'8. SOH &amp; Pipeline'!K106))))))</f>
        <v>0</v>
      </c>
      <c r="K106" s="335">
        <f>(IF(K$8="Y",0,
MAX(0,'7. Consumption'!BF106-(J279+'8. SOH &amp; Pipeline'!L216-'7. Consumption'!N106+MIN(0,(SUM('7. Consumption'!$G106:M106)-'8. SOH &amp; Pipeline'!L106))))))</f>
        <v>0</v>
      </c>
      <c r="L106" s="335">
        <f>(IF(L$8="Y",0,
MAX(0,'7. Consumption'!BG106-(K279+'8. SOH &amp; Pipeline'!M216-'7. Consumption'!O106+MIN(0,(SUM('7. Consumption'!$G106:N106)-'8. SOH &amp; Pipeline'!M106))))))</f>
        <v>0</v>
      </c>
      <c r="M106" s="335">
        <f>(IF(M$8="Y",0,
MAX(0,'7. Consumption'!BH106-(L279+'8. SOH &amp; Pipeline'!N216-'7. Consumption'!P106+MIN(0,(SUM('7. Consumption'!$G106:O106)-'8. SOH &amp; Pipeline'!N106))))))</f>
        <v>0</v>
      </c>
      <c r="N106" s="335">
        <f>(IF(N$8="Y",0,
MAX(0,'7. Consumption'!BI106-(M279+'8. SOH &amp; Pipeline'!O216-'7. Consumption'!Q106+MIN(0,(SUM('7. Consumption'!$G106:P106)-'8. SOH &amp; Pipeline'!O106))))))</f>
        <v>0</v>
      </c>
      <c r="O106" s="335">
        <f>(IF(O$8="Y",0,
MAX(0,'7. Consumption'!BJ106-(N279+'8. SOH &amp; Pipeline'!P216-'7. Consumption'!R106+MIN(0,(SUM('7. Consumption'!$G106:Q106)-'8. SOH &amp; Pipeline'!P106))))))</f>
        <v>0</v>
      </c>
      <c r="P106" s="335">
        <f>(IF(P$8="Y",0,
MAX(0,'7. Consumption'!BK106-(O279+'8. SOH &amp; Pipeline'!Q216-'7. Consumption'!S106+MIN(0,(SUM('7. Consumption'!$G106:R106)-'8. SOH &amp; Pipeline'!Q106))))))</f>
        <v>0</v>
      </c>
      <c r="Q106" s="335">
        <f>(IF(Q$8="Y",0,
MAX(0,'7. Consumption'!BL106-(P279+'8. SOH &amp; Pipeline'!R216-'7. Consumption'!T106+MIN(0,(SUM('7. Consumption'!$G106:S106)-'8. SOH &amp; Pipeline'!R106))))))</f>
        <v>0</v>
      </c>
      <c r="R106" s="335">
        <f>(IF(R$8="Y",0,
MAX(0,'7. Consumption'!BM106-(Q279+'8. SOH &amp; Pipeline'!S216-'7. Consumption'!U106+MIN(0,(SUM('7. Consumption'!$G106:T106)-'8. SOH &amp; Pipeline'!S106))))))</f>
        <v>0</v>
      </c>
      <c r="S106" s="335">
        <f>(IF(S$8="Y",0,
MAX(0,'7. Consumption'!BN106-(R279+'8. SOH &amp; Pipeline'!T216-'7. Consumption'!V106+MIN(0,(SUM('7. Consumption'!$G106:U106)-'8. SOH &amp; Pipeline'!T106))))))</f>
        <v>0</v>
      </c>
      <c r="T106" s="335">
        <f>(IF(T$8="Y",0,
MAX(0,'7. Consumption'!BO106-(S279+'8. SOH &amp; Pipeline'!U216-'7. Consumption'!W106+MIN(0,(SUM('7. Consumption'!$G106:V106)-'8. SOH &amp; Pipeline'!U106))))))</f>
        <v>0</v>
      </c>
      <c r="U106" s="335">
        <f>(IF(U$8="Y",0,
MAX(0,'7. Consumption'!BP106-(T279+'8. SOH &amp; Pipeline'!V216-'7. Consumption'!X106+MIN(0,(SUM('7. Consumption'!$G106:W106)-'8. SOH &amp; Pipeline'!V106))))))</f>
        <v>0</v>
      </c>
      <c r="V106" s="335">
        <f>(IF(V$8="Y",0,
MAX(0,'7. Consumption'!BQ106-(U279+'8. SOH &amp; Pipeline'!W216-'7. Consumption'!Y106+MIN(0,(SUM('7. Consumption'!$G106:X106)-'8. SOH &amp; Pipeline'!W106))))))</f>
        <v>0</v>
      </c>
      <c r="W106" s="335">
        <f>(IF(W$8="Y",0,
MAX(0,'7. Consumption'!BR106-(V279+'8. SOH &amp; Pipeline'!X216-'7. Consumption'!Z106+MIN(0,(SUM('7. Consumption'!$G106:Y106)-'8. SOH &amp; Pipeline'!X106))))))</f>
        <v>0</v>
      </c>
      <c r="X106" s="335">
        <f>(IF(X$8="Y",0,
MAX(0,'7. Consumption'!BS106-(W279+'8. SOH &amp; Pipeline'!Y216-'7. Consumption'!AA106+MIN(0,(SUM('7. Consumption'!$G106:Z106)-'8. SOH &amp; Pipeline'!Y106))))))</f>
        <v>0</v>
      </c>
      <c r="Y106" s="335">
        <f>(IF(Y$8="Y",0,
MAX(0,'7. Consumption'!BT106-(X279+'8. SOH &amp; Pipeline'!Z216-'7. Consumption'!AB106+MIN(0,(SUM('7. Consumption'!$G106:AA106)-'8. SOH &amp; Pipeline'!Z106))))))</f>
        <v>0</v>
      </c>
      <c r="Z106" s="335">
        <f>(IF(Z$8="Y",0,
MAX(0,'7. Consumption'!BU106-(Y279+'8. SOH &amp; Pipeline'!AA216-'7. Consumption'!AC106+MIN(0,(SUM('7. Consumption'!$G106:AB106)-'8. SOH &amp; Pipeline'!AA106))))))</f>
        <v>0</v>
      </c>
      <c r="AA106" s="335">
        <f>(IF(AA$8="Y",0,
MAX(0,'7. Consumption'!BV106-(Z279+'8. SOH &amp; Pipeline'!AB216-'7. Consumption'!AD106+MIN(0,(SUM('7. Consumption'!$G106:AC106)-'8. SOH &amp; Pipeline'!AB106))))))</f>
        <v>0</v>
      </c>
      <c r="AB106" s="335">
        <f>(IF(AB$8="Y",0,
MAX(0,'7. Consumption'!BW106-(AA279+'8. SOH &amp; Pipeline'!AC216-'7. Consumption'!AE106+MIN(0,(SUM('7. Consumption'!$G106:AD106)-'8. SOH &amp; Pipeline'!AC106))))))</f>
        <v>0</v>
      </c>
      <c r="AC106" s="335">
        <f>(IF(AC$8="Y",0,
MAX(0,'7. Consumption'!BX106-(AB279+'8. SOH &amp; Pipeline'!AD216-'7. Consumption'!AF106+MIN(0,(SUM('7. Consumption'!$G106:AE106)-'8. SOH &amp; Pipeline'!AD106))))))</f>
        <v>0</v>
      </c>
      <c r="AD106" s="335">
        <f>(IF(AD$8="Y",0,
MAX(0,'7. Consumption'!BY106-(AC279+'8. SOH &amp; Pipeline'!AE216-'7. Consumption'!AG106+MIN(0,(SUM('7. Consumption'!$G106:AF106)-'8. SOH &amp; Pipeline'!AE106))))))</f>
        <v>0</v>
      </c>
      <c r="AE106" s="335">
        <f>(IF(AE$8="Y",0,
MAX(0,'7. Consumption'!BZ106-(AD279+'8. SOH &amp; Pipeline'!AF216-'7. Consumption'!AH106+MIN(0,(SUM('7. Consumption'!$G106:AG106)-'8. SOH &amp; Pipeline'!AF106))))))</f>
        <v>0</v>
      </c>
      <c r="AF106" s="335">
        <f>(IF(AF$8="Y",0,
MAX(0,'7. Consumption'!CA106-(AE279+'8. SOH &amp; Pipeline'!AG216-'7. Consumption'!AI106+MIN(0,(SUM('7. Consumption'!$G106:AH106)-'8. SOH &amp; Pipeline'!AG106))))))</f>
        <v>0</v>
      </c>
      <c r="AG106" s="335">
        <f>(IF(AG$8="Y",0,
MAX(0,'7. Consumption'!CB106-(AF279+'8. SOH &amp; Pipeline'!AH216-'7. Consumption'!AJ106+MIN(0,(SUM('7. Consumption'!$G106:AI106)-'8. SOH &amp; Pipeline'!AH106))))))</f>
        <v>0</v>
      </c>
      <c r="AH106" s="335">
        <f>(IF(AH$8="Y",0,
MAX(0,'7. Consumption'!CC106-(AG279+'8. SOH &amp; Pipeline'!AI216-'7. Consumption'!AK106+MIN(0,(SUM('7. Consumption'!$G106:AJ106)-'8. SOH &amp; Pipeline'!AI106))))))</f>
        <v>0</v>
      </c>
      <c r="AI106" s="335">
        <f>(IF(AI$8="Y",0,
MAX(0,'7. Consumption'!CD106-(AH279+'8. SOH &amp; Pipeline'!AJ216-'7. Consumption'!AL106+MIN(0,(SUM('7. Consumption'!$G106:AK106)-'8. SOH &amp; Pipeline'!AJ106))))))</f>
        <v>0</v>
      </c>
      <c r="AJ106" s="335">
        <f>(IF(AJ$8="Y",0,
MAX(0,'7. Consumption'!CE106-(AI279+'8. SOH &amp; Pipeline'!AK216-'7. Consumption'!AM106+MIN(0,(SUM('7. Consumption'!$G106:AL106)-'8. SOH &amp; Pipeline'!AK106))))))</f>
        <v>0</v>
      </c>
      <c r="AK106" s="335">
        <f>(IF(AK$8="Y",0,
MAX(0,'7. Consumption'!CF106-(AJ279+'8. SOH &amp; Pipeline'!AL216-'7. Consumption'!AN106+MIN(0,(SUM('7. Consumption'!$G106:AM106)-'8. SOH &amp; Pipeline'!AL106))))))</f>
        <v>0</v>
      </c>
      <c r="AL106" s="335">
        <f>(IF(AL$8="Y",0,
MAX(0,'7. Consumption'!CG106-(AK279+'8. SOH &amp; Pipeline'!AM216-'7. Consumption'!AO106+MIN(0,(SUM('7. Consumption'!$G106:AN106)-'8. SOH &amp; Pipeline'!AM106))))))</f>
        <v>0</v>
      </c>
      <c r="AM106" s="335">
        <f>(IF(AM$8="Y",0,
MAX(0,'7. Consumption'!CH106-(AL279+'8. SOH &amp; Pipeline'!AN216-'7. Consumption'!AP106+MIN(0,(SUM('7. Consumption'!$G106:AO106)-'8. SOH &amp; Pipeline'!AN106))))))</f>
        <v>0</v>
      </c>
      <c r="AN106" s="335">
        <f>(IF(AN$8="Y",0,
MAX(0,'7. Consumption'!CI106-(AM279+'8. SOH &amp; Pipeline'!AO216-'7. Consumption'!AQ106+MIN(0,(SUM('7. Consumption'!$G106:AP106)-'8. SOH &amp; Pipeline'!AO106))))))</f>
        <v>0</v>
      </c>
    </row>
    <row r="107" spans="2:40" ht="15" hidden="1" outlineLevel="1" x14ac:dyDescent="0.25">
      <c r="B107" s="257"/>
      <c r="C107" s="257" t="str">
        <f>'7. Consumption'!C107</f>
        <v/>
      </c>
      <c r="E107" s="335">
        <f>(IF(E$8="Y",0,
MAX(0,'7. Consumption'!AZ107-(D280+'8. SOH &amp; Pipeline'!F217-'7. Consumption'!H107+MIN(0,(SUM('7. Consumption'!$G107:G107)-'8. SOH &amp; Pipeline'!F107))))))</f>
        <v>0</v>
      </c>
      <c r="F107" s="335">
        <f>(IF(F$8="Y",0,
MAX(0,'7. Consumption'!BA107-(E280+'8. SOH &amp; Pipeline'!G217-'7. Consumption'!I107+MIN(0,(SUM('7. Consumption'!$G107:H107)-'8. SOH &amp; Pipeline'!G107))))))</f>
        <v>0</v>
      </c>
      <c r="G107" s="335">
        <f>(IF(G$8="Y",0,
MAX(0,'7. Consumption'!BB107-(F280+'8. SOH &amp; Pipeline'!H217-'7. Consumption'!J107+MIN(0,(SUM('7. Consumption'!$G107:I107)-'8. SOH &amp; Pipeline'!H107))))))</f>
        <v>0</v>
      </c>
      <c r="H107" s="335">
        <f>(IF(H$8="Y",0,
MAX(0,'7. Consumption'!BC107-(G280+'8. SOH &amp; Pipeline'!I217-'7. Consumption'!K107+MIN(0,(SUM('7. Consumption'!$G107:J107)-'8. SOH &amp; Pipeline'!I107))))))</f>
        <v>0</v>
      </c>
      <c r="I107" s="335">
        <f>(IF(I$8="Y",0,
MAX(0,'7. Consumption'!BD107-(H280+'8. SOH &amp; Pipeline'!J217-'7. Consumption'!L107+MIN(0,(SUM('7. Consumption'!$G107:K107)-'8. SOH &amp; Pipeline'!J107))))))</f>
        <v>0</v>
      </c>
      <c r="J107" s="335">
        <f>(IF(J$8="Y",0,
MAX(0,'7. Consumption'!BE107-(I280+'8. SOH &amp; Pipeline'!K217-'7. Consumption'!M107+MIN(0,(SUM('7. Consumption'!$G107:L107)-'8. SOH &amp; Pipeline'!K107))))))</f>
        <v>0</v>
      </c>
      <c r="K107" s="335">
        <f>(IF(K$8="Y",0,
MAX(0,'7. Consumption'!BF107-(J280+'8. SOH &amp; Pipeline'!L217-'7. Consumption'!N107+MIN(0,(SUM('7. Consumption'!$G107:M107)-'8. SOH &amp; Pipeline'!L107))))))</f>
        <v>0</v>
      </c>
      <c r="L107" s="335">
        <f>(IF(L$8="Y",0,
MAX(0,'7. Consumption'!BG107-(K280+'8. SOH &amp; Pipeline'!M217-'7. Consumption'!O107+MIN(0,(SUM('7. Consumption'!$G107:N107)-'8. SOH &amp; Pipeline'!M107))))))</f>
        <v>0</v>
      </c>
      <c r="M107" s="335">
        <f>(IF(M$8="Y",0,
MAX(0,'7. Consumption'!BH107-(L280+'8. SOH &amp; Pipeline'!N217-'7. Consumption'!P107+MIN(0,(SUM('7. Consumption'!$G107:O107)-'8. SOH &amp; Pipeline'!N107))))))</f>
        <v>0</v>
      </c>
      <c r="N107" s="335">
        <f>(IF(N$8="Y",0,
MAX(0,'7. Consumption'!BI107-(M280+'8. SOH &amp; Pipeline'!O217-'7. Consumption'!Q107+MIN(0,(SUM('7. Consumption'!$G107:P107)-'8. SOH &amp; Pipeline'!O107))))))</f>
        <v>0</v>
      </c>
      <c r="O107" s="335">
        <f>(IF(O$8="Y",0,
MAX(0,'7. Consumption'!BJ107-(N280+'8. SOH &amp; Pipeline'!P217-'7. Consumption'!R107+MIN(0,(SUM('7. Consumption'!$G107:Q107)-'8. SOH &amp; Pipeline'!P107))))))</f>
        <v>0</v>
      </c>
      <c r="P107" s="335">
        <f>(IF(P$8="Y",0,
MAX(0,'7. Consumption'!BK107-(O280+'8. SOH &amp; Pipeline'!Q217-'7. Consumption'!S107+MIN(0,(SUM('7. Consumption'!$G107:R107)-'8. SOH &amp; Pipeline'!Q107))))))</f>
        <v>0</v>
      </c>
      <c r="Q107" s="335">
        <f>(IF(Q$8="Y",0,
MAX(0,'7. Consumption'!BL107-(P280+'8. SOH &amp; Pipeline'!R217-'7. Consumption'!T107+MIN(0,(SUM('7. Consumption'!$G107:S107)-'8. SOH &amp; Pipeline'!R107))))))</f>
        <v>0</v>
      </c>
      <c r="R107" s="335">
        <f>(IF(R$8="Y",0,
MAX(0,'7. Consumption'!BM107-(Q280+'8. SOH &amp; Pipeline'!S217-'7. Consumption'!U107+MIN(0,(SUM('7. Consumption'!$G107:T107)-'8. SOH &amp; Pipeline'!S107))))))</f>
        <v>0</v>
      </c>
      <c r="S107" s="335">
        <f>(IF(S$8="Y",0,
MAX(0,'7. Consumption'!BN107-(R280+'8. SOH &amp; Pipeline'!T217-'7. Consumption'!V107+MIN(0,(SUM('7. Consumption'!$G107:U107)-'8. SOH &amp; Pipeline'!T107))))))</f>
        <v>0</v>
      </c>
      <c r="T107" s="335">
        <f>(IF(T$8="Y",0,
MAX(0,'7. Consumption'!BO107-(S280+'8. SOH &amp; Pipeline'!U217-'7. Consumption'!W107+MIN(0,(SUM('7. Consumption'!$G107:V107)-'8. SOH &amp; Pipeline'!U107))))))</f>
        <v>0</v>
      </c>
      <c r="U107" s="335">
        <f>(IF(U$8="Y",0,
MAX(0,'7. Consumption'!BP107-(T280+'8. SOH &amp; Pipeline'!V217-'7. Consumption'!X107+MIN(0,(SUM('7. Consumption'!$G107:W107)-'8. SOH &amp; Pipeline'!V107))))))</f>
        <v>0</v>
      </c>
      <c r="V107" s="335">
        <f>(IF(V$8="Y",0,
MAX(0,'7. Consumption'!BQ107-(U280+'8. SOH &amp; Pipeline'!W217-'7. Consumption'!Y107+MIN(0,(SUM('7. Consumption'!$G107:X107)-'8. SOH &amp; Pipeline'!W107))))))</f>
        <v>0</v>
      </c>
      <c r="W107" s="335">
        <f>(IF(W$8="Y",0,
MAX(0,'7. Consumption'!BR107-(V280+'8. SOH &amp; Pipeline'!X217-'7. Consumption'!Z107+MIN(0,(SUM('7. Consumption'!$G107:Y107)-'8. SOH &amp; Pipeline'!X107))))))</f>
        <v>0</v>
      </c>
      <c r="X107" s="335">
        <f>(IF(X$8="Y",0,
MAX(0,'7. Consumption'!BS107-(W280+'8. SOH &amp; Pipeline'!Y217-'7. Consumption'!AA107+MIN(0,(SUM('7. Consumption'!$G107:Z107)-'8. SOH &amp; Pipeline'!Y107))))))</f>
        <v>0</v>
      </c>
      <c r="Y107" s="335">
        <f>(IF(Y$8="Y",0,
MAX(0,'7. Consumption'!BT107-(X280+'8. SOH &amp; Pipeline'!Z217-'7. Consumption'!AB107+MIN(0,(SUM('7. Consumption'!$G107:AA107)-'8. SOH &amp; Pipeline'!Z107))))))</f>
        <v>0</v>
      </c>
      <c r="Z107" s="335">
        <f>(IF(Z$8="Y",0,
MAX(0,'7. Consumption'!BU107-(Y280+'8. SOH &amp; Pipeline'!AA217-'7. Consumption'!AC107+MIN(0,(SUM('7. Consumption'!$G107:AB107)-'8. SOH &amp; Pipeline'!AA107))))))</f>
        <v>0</v>
      </c>
      <c r="AA107" s="335">
        <f>(IF(AA$8="Y",0,
MAX(0,'7. Consumption'!BV107-(Z280+'8. SOH &amp; Pipeline'!AB217-'7. Consumption'!AD107+MIN(0,(SUM('7. Consumption'!$G107:AC107)-'8. SOH &amp; Pipeline'!AB107))))))</f>
        <v>0</v>
      </c>
      <c r="AB107" s="335">
        <f>(IF(AB$8="Y",0,
MAX(0,'7. Consumption'!BW107-(AA280+'8. SOH &amp; Pipeline'!AC217-'7. Consumption'!AE107+MIN(0,(SUM('7. Consumption'!$G107:AD107)-'8. SOH &amp; Pipeline'!AC107))))))</f>
        <v>0</v>
      </c>
      <c r="AC107" s="335">
        <f>(IF(AC$8="Y",0,
MAX(0,'7. Consumption'!BX107-(AB280+'8. SOH &amp; Pipeline'!AD217-'7. Consumption'!AF107+MIN(0,(SUM('7. Consumption'!$G107:AE107)-'8. SOH &amp; Pipeline'!AD107))))))</f>
        <v>0</v>
      </c>
      <c r="AD107" s="335">
        <f>(IF(AD$8="Y",0,
MAX(0,'7. Consumption'!BY107-(AC280+'8. SOH &amp; Pipeline'!AE217-'7. Consumption'!AG107+MIN(0,(SUM('7. Consumption'!$G107:AF107)-'8. SOH &amp; Pipeline'!AE107))))))</f>
        <v>0</v>
      </c>
      <c r="AE107" s="335">
        <f>(IF(AE$8="Y",0,
MAX(0,'7. Consumption'!BZ107-(AD280+'8. SOH &amp; Pipeline'!AF217-'7. Consumption'!AH107+MIN(0,(SUM('7. Consumption'!$G107:AG107)-'8. SOH &amp; Pipeline'!AF107))))))</f>
        <v>0</v>
      </c>
      <c r="AF107" s="335">
        <f>(IF(AF$8="Y",0,
MAX(0,'7. Consumption'!CA107-(AE280+'8. SOH &amp; Pipeline'!AG217-'7. Consumption'!AI107+MIN(0,(SUM('7. Consumption'!$G107:AH107)-'8. SOH &amp; Pipeline'!AG107))))))</f>
        <v>0</v>
      </c>
      <c r="AG107" s="335">
        <f>(IF(AG$8="Y",0,
MAX(0,'7. Consumption'!CB107-(AF280+'8. SOH &amp; Pipeline'!AH217-'7. Consumption'!AJ107+MIN(0,(SUM('7. Consumption'!$G107:AI107)-'8. SOH &amp; Pipeline'!AH107))))))</f>
        <v>0</v>
      </c>
      <c r="AH107" s="335">
        <f>(IF(AH$8="Y",0,
MAX(0,'7. Consumption'!CC107-(AG280+'8. SOH &amp; Pipeline'!AI217-'7. Consumption'!AK107+MIN(0,(SUM('7. Consumption'!$G107:AJ107)-'8. SOH &amp; Pipeline'!AI107))))))</f>
        <v>0</v>
      </c>
      <c r="AI107" s="335">
        <f>(IF(AI$8="Y",0,
MAX(0,'7. Consumption'!CD107-(AH280+'8. SOH &amp; Pipeline'!AJ217-'7. Consumption'!AL107+MIN(0,(SUM('7. Consumption'!$G107:AK107)-'8. SOH &amp; Pipeline'!AJ107))))))</f>
        <v>0</v>
      </c>
      <c r="AJ107" s="335">
        <f>(IF(AJ$8="Y",0,
MAX(0,'7. Consumption'!CE107-(AI280+'8. SOH &amp; Pipeline'!AK217-'7. Consumption'!AM107+MIN(0,(SUM('7. Consumption'!$G107:AL107)-'8. SOH &amp; Pipeline'!AK107))))))</f>
        <v>0</v>
      </c>
      <c r="AK107" s="335">
        <f>(IF(AK$8="Y",0,
MAX(0,'7. Consumption'!CF107-(AJ280+'8. SOH &amp; Pipeline'!AL217-'7. Consumption'!AN107+MIN(0,(SUM('7. Consumption'!$G107:AM107)-'8. SOH &amp; Pipeline'!AL107))))))</f>
        <v>0</v>
      </c>
      <c r="AL107" s="335">
        <f>(IF(AL$8="Y",0,
MAX(0,'7. Consumption'!CG107-(AK280+'8. SOH &amp; Pipeline'!AM217-'7. Consumption'!AO107+MIN(0,(SUM('7. Consumption'!$G107:AN107)-'8. SOH &amp; Pipeline'!AM107))))))</f>
        <v>0</v>
      </c>
      <c r="AM107" s="335">
        <f>(IF(AM$8="Y",0,
MAX(0,'7. Consumption'!CH107-(AL280+'8. SOH &amp; Pipeline'!AN217-'7. Consumption'!AP107+MIN(0,(SUM('7. Consumption'!$G107:AO107)-'8. SOH &amp; Pipeline'!AN107))))))</f>
        <v>0</v>
      </c>
      <c r="AN107" s="335">
        <f>(IF(AN$8="Y",0,
MAX(0,'7. Consumption'!CI107-(AM280+'8. SOH &amp; Pipeline'!AO217-'7. Consumption'!AQ107+MIN(0,(SUM('7. Consumption'!$G107:AP107)-'8. SOH &amp; Pipeline'!AO107))))))</f>
        <v>0</v>
      </c>
    </row>
    <row r="108" spans="2:40" ht="15" hidden="1" outlineLevel="1" x14ac:dyDescent="0.25">
      <c r="B108" s="257"/>
      <c r="C108" s="257" t="str">
        <f>'7. Consumption'!C108</f>
        <v/>
      </c>
      <c r="E108" s="335">
        <f>(IF(E$8="Y",0,
MAX(0,'7. Consumption'!AZ108-(D281+'8. SOH &amp; Pipeline'!F218-'7. Consumption'!H108+MIN(0,(SUM('7. Consumption'!$G108:G108)-'8. SOH &amp; Pipeline'!F108))))))</f>
        <v>0</v>
      </c>
      <c r="F108" s="335">
        <f>(IF(F$8="Y",0,
MAX(0,'7. Consumption'!BA108-(E281+'8. SOH &amp; Pipeline'!G218-'7. Consumption'!I108+MIN(0,(SUM('7. Consumption'!$G108:H108)-'8. SOH &amp; Pipeline'!G108))))))</f>
        <v>0</v>
      </c>
      <c r="G108" s="335">
        <f>(IF(G$8="Y",0,
MAX(0,'7. Consumption'!BB108-(F281+'8. SOH &amp; Pipeline'!H218-'7. Consumption'!J108+MIN(0,(SUM('7. Consumption'!$G108:I108)-'8. SOH &amp; Pipeline'!H108))))))</f>
        <v>0</v>
      </c>
      <c r="H108" s="335">
        <f>(IF(H$8="Y",0,
MAX(0,'7. Consumption'!BC108-(G281+'8. SOH &amp; Pipeline'!I218-'7. Consumption'!K108+MIN(0,(SUM('7. Consumption'!$G108:J108)-'8. SOH &amp; Pipeline'!I108))))))</f>
        <v>0</v>
      </c>
      <c r="I108" s="335">
        <f>(IF(I$8="Y",0,
MAX(0,'7. Consumption'!BD108-(H281+'8. SOH &amp; Pipeline'!J218-'7. Consumption'!L108+MIN(0,(SUM('7. Consumption'!$G108:K108)-'8. SOH &amp; Pipeline'!J108))))))</f>
        <v>0</v>
      </c>
      <c r="J108" s="335">
        <f>(IF(J$8="Y",0,
MAX(0,'7. Consumption'!BE108-(I281+'8. SOH &amp; Pipeline'!K218-'7. Consumption'!M108+MIN(0,(SUM('7. Consumption'!$G108:L108)-'8. SOH &amp; Pipeline'!K108))))))</f>
        <v>0</v>
      </c>
      <c r="K108" s="335">
        <f>(IF(K$8="Y",0,
MAX(0,'7. Consumption'!BF108-(J281+'8. SOH &amp; Pipeline'!L218-'7. Consumption'!N108+MIN(0,(SUM('7. Consumption'!$G108:M108)-'8. SOH &amp; Pipeline'!L108))))))</f>
        <v>0</v>
      </c>
      <c r="L108" s="335">
        <f>(IF(L$8="Y",0,
MAX(0,'7. Consumption'!BG108-(K281+'8. SOH &amp; Pipeline'!M218-'7. Consumption'!O108+MIN(0,(SUM('7. Consumption'!$G108:N108)-'8. SOH &amp; Pipeline'!M108))))))</f>
        <v>0</v>
      </c>
      <c r="M108" s="335">
        <f>(IF(M$8="Y",0,
MAX(0,'7. Consumption'!BH108-(L281+'8. SOH &amp; Pipeline'!N218-'7. Consumption'!P108+MIN(0,(SUM('7. Consumption'!$G108:O108)-'8. SOH &amp; Pipeline'!N108))))))</f>
        <v>0</v>
      </c>
      <c r="N108" s="335">
        <f>(IF(N$8="Y",0,
MAX(0,'7. Consumption'!BI108-(M281+'8. SOH &amp; Pipeline'!O218-'7. Consumption'!Q108+MIN(0,(SUM('7. Consumption'!$G108:P108)-'8. SOH &amp; Pipeline'!O108))))))</f>
        <v>0</v>
      </c>
      <c r="O108" s="335">
        <f>(IF(O$8="Y",0,
MAX(0,'7. Consumption'!BJ108-(N281+'8. SOH &amp; Pipeline'!P218-'7. Consumption'!R108+MIN(0,(SUM('7. Consumption'!$G108:Q108)-'8. SOH &amp; Pipeline'!P108))))))</f>
        <v>0</v>
      </c>
      <c r="P108" s="335">
        <f>(IF(P$8="Y",0,
MAX(0,'7. Consumption'!BK108-(O281+'8. SOH &amp; Pipeline'!Q218-'7. Consumption'!S108+MIN(0,(SUM('7. Consumption'!$G108:R108)-'8. SOH &amp; Pipeline'!Q108))))))</f>
        <v>0</v>
      </c>
      <c r="Q108" s="335">
        <f>(IF(Q$8="Y",0,
MAX(0,'7. Consumption'!BL108-(P281+'8. SOH &amp; Pipeline'!R218-'7. Consumption'!T108+MIN(0,(SUM('7. Consumption'!$G108:S108)-'8. SOH &amp; Pipeline'!R108))))))</f>
        <v>0</v>
      </c>
      <c r="R108" s="335">
        <f>(IF(R$8="Y",0,
MAX(0,'7. Consumption'!BM108-(Q281+'8. SOH &amp; Pipeline'!S218-'7. Consumption'!U108+MIN(0,(SUM('7. Consumption'!$G108:T108)-'8. SOH &amp; Pipeline'!S108))))))</f>
        <v>0</v>
      </c>
      <c r="S108" s="335">
        <f>(IF(S$8="Y",0,
MAX(0,'7. Consumption'!BN108-(R281+'8. SOH &amp; Pipeline'!T218-'7. Consumption'!V108+MIN(0,(SUM('7. Consumption'!$G108:U108)-'8. SOH &amp; Pipeline'!T108))))))</f>
        <v>0</v>
      </c>
      <c r="T108" s="335">
        <f>(IF(T$8="Y",0,
MAX(0,'7. Consumption'!BO108-(S281+'8. SOH &amp; Pipeline'!U218-'7. Consumption'!W108+MIN(0,(SUM('7. Consumption'!$G108:V108)-'8. SOH &amp; Pipeline'!U108))))))</f>
        <v>0</v>
      </c>
      <c r="U108" s="335">
        <f>(IF(U$8="Y",0,
MAX(0,'7. Consumption'!BP108-(T281+'8. SOH &amp; Pipeline'!V218-'7. Consumption'!X108+MIN(0,(SUM('7. Consumption'!$G108:W108)-'8. SOH &amp; Pipeline'!V108))))))</f>
        <v>0</v>
      </c>
      <c r="V108" s="335">
        <f>(IF(V$8="Y",0,
MAX(0,'7. Consumption'!BQ108-(U281+'8. SOH &amp; Pipeline'!W218-'7. Consumption'!Y108+MIN(0,(SUM('7. Consumption'!$G108:X108)-'8. SOH &amp; Pipeline'!W108))))))</f>
        <v>0</v>
      </c>
      <c r="W108" s="335">
        <f>(IF(W$8="Y",0,
MAX(0,'7. Consumption'!BR108-(V281+'8. SOH &amp; Pipeline'!X218-'7. Consumption'!Z108+MIN(0,(SUM('7. Consumption'!$G108:Y108)-'8. SOH &amp; Pipeline'!X108))))))</f>
        <v>0</v>
      </c>
      <c r="X108" s="335">
        <f>(IF(X$8="Y",0,
MAX(0,'7. Consumption'!BS108-(W281+'8. SOH &amp; Pipeline'!Y218-'7. Consumption'!AA108+MIN(0,(SUM('7. Consumption'!$G108:Z108)-'8. SOH &amp; Pipeline'!Y108))))))</f>
        <v>0</v>
      </c>
      <c r="Y108" s="335">
        <f>(IF(Y$8="Y",0,
MAX(0,'7. Consumption'!BT108-(X281+'8. SOH &amp; Pipeline'!Z218-'7. Consumption'!AB108+MIN(0,(SUM('7. Consumption'!$G108:AA108)-'8. SOH &amp; Pipeline'!Z108))))))</f>
        <v>0</v>
      </c>
      <c r="Z108" s="335">
        <f>(IF(Z$8="Y",0,
MAX(0,'7. Consumption'!BU108-(Y281+'8. SOH &amp; Pipeline'!AA218-'7. Consumption'!AC108+MIN(0,(SUM('7. Consumption'!$G108:AB108)-'8. SOH &amp; Pipeline'!AA108))))))</f>
        <v>0</v>
      </c>
      <c r="AA108" s="335">
        <f>(IF(AA$8="Y",0,
MAX(0,'7. Consumption'!BV108-(Z281+'8. SOH &amp; Pipeline'!AB218-'7. Consumption'!AD108+MIN(0,(SUM('7. Consumption'!$G108:AC108)-'8. SOH &amp; Pipeline'!AB108))))))</f>
        <v>0</v>
      </c>
      <c r="AB108" s="335">
        <f>(IF(AB$8="Y",0,
MAX(0,'7. Consumption'!BW108-(AA281+'8. SOH &amp; Pipeline'!AC218-'7. Consumption'!AE108+MIN(0,(SUM('7. Consumption'!$G108:AD108)-'8. SOH &amp; Pipeline'!AC108))))))</f>
        <v>0</v>
      </c>
      <c r="AC108" s="335">
        <f>(IF(AC$8="Y",0,
MAX(0,'7. Consumption'!BX108-(AB281+'8. SOH &amp; Pipeline'!AD218-'7. Consumption'!AF108+MIN(0,(SUM('7. Consumption'!$G108:AE108)-'8. SOH &amp; Pipeline'!AD108))))))</f>
        <v>0</v>
      </c>
      <c r="AD108" s="335">
        <f>(IF(AD$8="Y",0,
MAX(0,'7. Consumption'!BY108-(AC281+'8. SOH &amp; Pipeline'!AE218-'7. Consumption'!AG108+MIN(0,(SUM('7. Consumption'!$G108:AF108)-'8. SOH &amp; Pipeline'!AE108))))))</f>
        <v>0</v>
      </c>
      <c r="AE108" s="335">
        <f>(IF(AE$8="Y",0,
MAX(0,'7. Consumption'!BZ108-(AD281+'8. SOH &amp; Pipeline'!AF218-'7. Consumption'!AH108+MIN(0,(SUM('7. Consumption'!$G108:AG108)-'8. SOH &amp; Pipeline'!AF108))))))</f>
        <v>0</v>
      </c>
      <c r="AF108" s="335">
        <f>(IF(AF$8="Y",0,
MAX(0,'7. Consumption'!CA108-(AE281+'8. SOH &amp; Pipeline'!AG218-'7. Consumption'!AI108+MIN(0,(SUM('7. Consumption'!$G108:AH108)-'8. SOH &amp; Pipeline'!AG108))))))</f>
        <v>0</v>
      </c>
      <c r="AG108" s="335">
        <f>(IF(AG$8="Y",0,
MAX(0,'7. Consumption'!CB108-(AF281+'8. SOH &amp; Pipeline'!AH218-'7. Consumption'!AJ108+MIN(0,(SUM('7. Consumption'!$G108:AI108)-'8. SOH &amp; Pipeline'!AH108))))))</f>
        <v>0</v>
      </c>
      <c r="AH108" s="335">
        <f>(IF(AH$8="Y",0,
MAX(0,'7. Consumption'!CC108-(AG281+'8. SOH &amp; Pipeline'!AI218-'7. Consumption'!AK108+MIN(0,(SUM('7. Consumption'!$G108:AJ108)-'8. SOH &amp; Pipeline'!AI108))))))</f>
        <v>0</v>
      </c>
      <c r="AI108" s="335">
        <f>(IF(AI$8="Y",0,
MAX(0,'7. Consumption'!CD108-(AH281+'8. SOH &amp; Pipeline'!AJ218-'7. Consumption'!AL108+MIN(0,(SUM('7. Consumption'!$G108:AK108)-'8. SOH &amp; Pipeline'!AJ108))))))</f>
        <v>0</v>
      </c>
      <c r="AJ108" s="335">
        <f>(IF(AJ$8="Y",0,
MAX(0,'7. Consumption'!CE108-(AI281+'8. SOH &amp; Pipeline'!AK218-'7. Consumption'!AM108+MIN(0,(SUM('7. Consumption'!$G108:AL108)-'8. SOH &amp; Pipeline'!AK108))))))</f>
        <v>0</v>
      </c>
      <c r="AK108" s="335">
        <f>(IF(AK$8="Y",0,
MAX(0,'7. Consumption'!CF108-(AJ281+'8. SOH &amp; Pipeline'!AL218-'7. Consumption'!AN108+MIN(0,(SUM('7. Consumption'!$G108:AM108)-'8. SOH &amp; Pipeline'!AL108))))))</f>
        <v>0</v>
      </c>
      <c r="AL108" s="335">
        <f>(IF(AL$8="Y",0,
MAX(0,'7. Consumption'!CG108-(AK281+'8. SOH &amp; Pipeline'!AM218-'7. Consumption'!AO108+MIN(0,(SUM('7. Consumption'!$G108:AN108)-'8. SOH &amp; Pipeline'!AM108))))))</f>
        <v>0</v>
      </c>
      <c r="AM108" s="335">
        <f>(IF(AM$8="Y",0,
MAX(0,'7. Consumption'!CH108-(AL281+'8. SOH &amp; Pipeline'!AN218-'7. Consumption'!AP108+MIN(0,(SUM('7. Consumption'!$G108:AO108)-'8. SOH &amp; Pipeline'!AN108))))))</f>
        <v>0</v>
      </c>
      <c r="AN108" s="335">
        <f>(IF(AN$8="Y",0,
MAX(0,'7. Consumption'!CI108-(AM281+'8. SOH &amp; Pipeline'!AO218-'7. Consumption'!AQ108+MIN(0,(SUM('7. Consumption'!$G108:AP108)-'8. SOH &amp; Pipeline'!AO108))))))</f>
        <v>0</v>
      </c>
    </row>
    <row r="109" spans="2:40" ht="15" hidden="1" outlineLevel="1" x14ac:dyDescent="0.25">
      <c r="B109" s="257"/>
      <c r="C109" s="257" t="str">
        <f>'7. Consumption'!C109</f>
        <v/>
      </c>
      <c r="E109" s="335">
        <f>(IF(E$8="Y",0,
MAX(0,'7. Consumption'!AZ109-(D282+'8. SOH &amp; Pipeline'!F219-'7. Consumption'!H109+MIN(0,(SUM('7. Consumption'!$G109:G109)-'8. SOH &amp; Pipeline'!F109))))))</f>
        <v>0</v>
      </c>
      <c r="F109" s="335">
        <f>(IF(F$8="Y",0,
MAX(0,'7. Consumption'!BA109-(E282+'8. SOH &amp; Pipeline'!G219-'7. Consumption'!I109+MIN(0,(SUM('7. Consumption'!$G109:H109)-'8. SOH &amp; Pipeline'!G109))))))</f>
        <v>0</v>
      </c>
      <c r="G109" s="335">
        <f>(IF(G$8="Y",0,
MAX(0,'7. Consumption'!BB109-(F282+'8. SOH &amp; Pipeline'!H219-'7. Consumption'!J109+MIN(0,(SUM('7. Consumption'!$G109:I109)-'8. SOH &amp; Pipeline'!H109))))))</f>
        <v>0</v>
      </c>
      <c r="H109" s="335">
        <f>(IF(H$8="Y",0,
MAX(0,'7. Consumption'!BC109-(G282+'8. SOH &amp; Pipeline'!I219-'7. Consumption'!K109+MIN(0,(SUM('7. Consumption'!$G109:J109)-'8. SOH &amp; Pipeline'!I109))))))</f>
        <v>0</v>
      </c>
      <c r="I109" s="335">
        <f>(IF(I$8="Y",0,
MAX(0,'7. Consumption'!BD109-(H282+'8. SOH &amp; Pipeline'!J219-'7. Consumption'!L109+MIN(0,(SUM('7. Consumption'!$G109:K109)-'8. SOH &amp; Pipeline'!J109))))))</f>
        <v>0</v>
      </c>
      <c r="J109" s="335">
        <f>(IF(J$8="Y",0,
MAX(0,'7. Consumption'!BE109-(I282+'8. SOH &amp; Pipeline'!K219-'7. Consumption'!M109+MIN(0,(SUM('7. Consumption'!$G109:L109)-'8. SOH &amp; Pipeline'!K109))))))</f>
        <v>0</v>
      </c>
      <c r="K109" s="335">
        <f>(IF(K$8="Y",0,
MAX(0,'7. Consumption'!BF109-(J282+'8. SOH &amp; Pipeline'!L219-'7. Consumption'!N109+MIN(0,(SUM('7. Consumption'!$G109:M109)-'8. SOH &amp; Pipeline'!L109))))))</f>
        <v>0</v>
      </c>
      <c r="L109" s="335">
        <f>(IF(L$8="Y",0,
MAX(0,'7. Consumption'!BG109-(K282+'8. SOH &amp; Pipeline'!M219-'7. Consumption'!O109+MIN(0,(SUM('7. Consumption'!$G109:N109)-'8. SOH &amp; Pipeline'!M109))))))</f>
        <v>0</v>
      </c>
      <c r="M109" s="335">
        <f>(IF(M$8="Y",0,
MAX(0,'7. Consumption'!BH109-(L282+'8. SOH &amp; Pipeline'!N219-'7. Consumption'!P109+MIN(0,(SUM('7. Consumption'!$G109:O109)-'8. SOH &amp; Pipeline'!N109))))))</f>
        <v>0</v>
      </c>
      <c r="N109" s="335">
        <f>(IF(N$8="Y",0,
MAX(0,'7. Consumption'!BI109-(M282+'8. SOH &amp; Pipeline'!O219-'7. Consumption'!Q109+MIN(0,(SUM('7. Consumption'!$G109:P109)-'8. SOH &amp; Pipeline'!O109))))))</f>
        <v>0</v>
      </c>
      <c r="O109" s="335">
        <f>(IF(O$8="Y",0,
MAX(0,'7. Consumption'!BJ109-(N282+'8. SOH &amp; Pipeline'!P219-'7. Consumption'!R109+MIN(0,(SUM('7. Consumption'!$G109:Q109)-'8. SOH &amp; Pipeline'!P109))))))</f>
        <v>0</v>
      </c>
      <c r="P109" s="335">
        <f>(IF(P$8="Y",0,
MAX(0,'7. Consumption'!BK109-(O282+'8. SOH &amp; Pipeline'!Q219-'7. Consumption'!S109+MIN(0,(SUM('7. Consumption'!$G109:R109)-'8. SOH &amp; Pipeline'!Q109))))))</f>
        <v>0</v>
      </c>
      <c r="Q109" s="335">
        <f>(IF(Q$8="Y",0,
MAX(0,'7. Consumption'!BL109-(P282+'8. SOH &amp; Pipeline'!R219-'7. Consumption'!T109+MIN(0,(SUM('7. Consumption'!$G109:S109)-'8. SOH &amp; Pipeline'!R109))))))</f>
        <v>0</v>
      </c>
      <c r="R109" s="335">
        <f>(IF(R$8="Y",0,
MAX(0,'7. Consumption'!BM109-(Q282+'8. SOH &amp; Pipeline'!S219-'7. Consumption'!U109+MIN(0,(SUM('7. Consumption'!$G109:T109)-'8. SOH &amp; Pipeline'!S109))))))</f>
        <v>0</v>
      </c>
      <c r="S109" s="335">
        <f>(IF(S$8="Y",0,
MAX(0,'7. Consumption'!BN109-(R282+'8. SOH &amp; Pipeline'!T219-'7. Consumption'!V109+MIN(0,(SUM('7. Consumption'!$G109:U109)-'8. SOH &amp; Pipeline'!T109))))))</f>
        <v>0</v>
      </c>
      <c r="T109" s="335">
        <f>(IF(T$8="Y",0,
MAX(0,'7. Consumption'!BO109-(S282+'8. SOH &amp; Pipeline'!U219-'7. Consumption'!W109+MIN(0,(SUM('7. Consumption'!$G109:V109)-'8. SOH &amp; Pipeline'!U109))))))</f>
        <v>0</v>
      </c>
      <c r="U109" s="335">
        <f>(IF(U$8="Y",0,
MAX(0,'7. Consumption'!BP109-(T282+'8. SOH &amp; Pipeline'!V219-'7. Consumption'!X109+MIN(0,(SUM('7. Consumption'!$G109:W109)-'8. SOH &amp; Pipeline'!V109))))))</f>
        <v>0</v>
      </c>
      <c r="V109" s="335">
        <f>(IF(V$8="Y",0,
MAX(0,'7. Consumption'!BQ109-(U282+'8. SOH &amp; Pipeline'!W219-'7. Consumption'!Y109+MIN(0,(SUM('7. Consumption'!$G109:X109)-'8. SOH &amp; Pipeline'!W109))))))</f>
        <v>0</v>
      </c>
      <c r="W109" s="335">
        <f>(IF(W$8="Y",0,
MAX(0,'7. Consumption'!BR109-(V282+'8. SOH &amp; Pipeline'!X219-'7. Consumption'!Z109+MIN(0,(SUM('7. Consumption'!$G109:Y109)-'8. SOH &amp; Pipeline'!X109))))))</f>
        <v>0</v>
      </c>
      <c r="X109" s="335">
        <f>(IF(X$8="Y",0,
MAX(0,'7. Consumption'!BS109-(W282+'8. SOH &amp; Pipeline'!Y219-'7. Consumption'!AA109+MIN(0,(SUM('7. Consumption'!$G109:Z109)-'8. SOH &amp; Pipeline'!Y109))))))</f>
        <v>0</v>
      </c>
      <c r="Y109" s="335">
        <f>(IF(Y$8="Y",0,
MAX(0,'7. Consumption'!BT109-(X282+'8. SOH &amp; Pipeline'!Z219-'7. Consumption'!AB109+MIN(0,(SUM('7. Consumption'!$G109:AA109)-'8. SOH &amp; Pipeline'!Z109))))))</f>
        <v>0</v>
      </c>
      <c r="Z109" s="335">
        <f>(IF(Z$8="Y",0,
MAX(0,'7. Consumption'!BU109-(Y282+'8. SOH &amp; Pipeline'!AA219-'7. Consumption'!AC109+MIN(0,(SUM('7. Consumption'!$G109:AB109)-'8. SOH &amp; Pipeline'!AA109))))))</f>
        <v>0</v>
      </c>
      <c r="AA109" s="335">
        <f>(IF(AA$8="Y",0,
MAX(0,'7. Consumption'!BV109-(Z282+'8. SOH &amp; Pipeline'!AB219-'7. Consumption'!AD109+MIN(0,(SUM('7. Consumption'!$G109:AC109)-'8. SOH &amp; Pipeline'!AB109))))))</f>
        <v>0</v>
      </c>
      <c r="AB109" s="335">
        <f>(IF(AB$8="Y",0,
MAX(0,'7. Consumption'!BW109-(AA282+'8. SOH &amp; Pipeline'!AC219-'7. Consumption'!AE109+MIN(0,(SUM('7. Consumption'!$G109:AD109)-'8. SOH &amp; Pipeline'!AC109))))))</f>
        <v>0</v>
      </c>
      <c r="AC109" s="335">
        <f>(IF(AC$8="Y",0,
MAX(0,'7. Consumption'!BX109-(AB282+'8. SOH &amp; Pipeline'!AD219-'7. Consumption'!AF109+MIN(0,(SUM('7. Consumption'!$G109:AE109)-'8. SOH &amp; Pipeline'!AD109))))))</f>
        <v>0</v>
      </c>
      <c r="AD109" s="335">
        <f>(IF(AD$8="Y",0,
MAX(0,'7. Consumption'!BY109-(AC282+'8. SOH &amp; Pipeline'!AE219-'7. Consumption'!AG109+MIN(0,(SUM('7. Consumption'!$G109:AF109)-'8. SOH &amp; Pipeline'!AE109))))))</f>
        <v>0</v>
      </c>
      <c r="AE109" s="335">
        <f>(IF(AE$8="Y",0,
MAX(0,'7. Consumption'!BZ109-(AD282+'8. SOH &amp; Pipeline'!AF219-'7. Consumption'!AH109+MIN(0,(SUM('7. Consumption'!$G109:AG109)-'8. SOH &amp; Pipeline'!AF109))))))</f>
        <v>0</v>
      </c>
      <c r="AF109" s="335">
        <f>(IF(AF$8="Y",0,
MAX(0,'7. Consumption'!CA109-(AE282+'8. SOH &amp; Pipeline'!AG219-'7. Consumption'!AI109+MIN(0,(SUM('7. Consumption'!$G109:AH109)-'8. SOH &amp; Pipeline'!AG109))))))</f>
        <v>0</v>
      </c>
      <c r="AG109" s="335">
        <f>(IF(AG$8="Y",0,
MAX(0,'7. Consumption'!CB109-(AF282+'8. SOH &amp; Pipeline'!AH219-'7. Consumption'!AJ109+MIN(0,(SUM('7. Consumption'!$G109:AI109)-'8. SOH &amp; Pipeline'!AH109))))))</f>
        <v>0</v>
      </c>
      <c r="AH109" s="335">
        <f>(IF(AH$8="Y",0,
MAX(0,'7. Consumption'!CC109-(AG282+'8. SOH &amp; Pipeline'!AI219-'7. Consumption'!AK109+MIN(0,(SUM('7. Consumption'!$G109:AJ109)-'8. SOH &amp; Pipeline'!AI109))))))</f>
        <v>0</v>
      </c>
      <c r="AI109" s="335">
        <f>(IF(AI$8="Y",0,
MAX(0,'7. Consumption'!CD109-(AH282+'8. SOH &amp; Pipeline'!AJ219-'7. Consumption'!AL109+MIN(0,(SUM('7. Consumption'!$G109:AK109)-'8. SOH &amp; Pipeline'!AJ109))))))</f>
        <v>0</v>
      </c>
      <c r="AJ109" s="335">
        <f>(IF(AJ$8="Y",0,
MAX(0,'7. Consumption'!CE109-(AI282+'8. SOH &amp; Pipeline'!AK219-'7. Consumption'!AM109+MIN(0,(SUM('7. Consumption'!$G109:AL109)-'8. SOH &amp; Pipeline'!AK109))))))</f>
        <v>0</v>
      </c>
      <c r="AK109" s="335">
        <f>(IF(AK$8="Y",0,
MAX(0,'7. Consumption'!CF109-(AJ282+'8. SOH &amp; Pipeline'!AL219-'7. Consumption'!AN109+MIN(0,(SUM('7. Consumption'!$G109:AM109)-'8. SOH &amp; Pipeline'!AL109))))))</f>
        <v>0</v>
      </c>
      <c r="AL109" s="335">
        <f>(IF(AL$8="Y",0,
MAX(0,'7. Consumption'!CG109-(AK282+'8. SOH &amp; Pipeline'!AM219-'7. Consumption'!AO109+MIN(0,(SUM('7. Consumption'!$G109:AN109)-'8. SOH &amp; Pipeline'!AM109))))))</f>
        <v>0</v>
      </c>
      <c r="AM109" s="335">
        <f>(IF(AM$8="Y",0,
MAX(0,'7. Consumption'!CH109-(AL282+'8. SOH &amp; Pipeline'!AN219-'7. Consumption'!AP109+MIN(0,(SUM('7. Consumption'!$G109:AO109)-'8. SOH &amp; Pipeline'!AN109))))))</f>
        <v>0</v>
      </c>
      <c r="AN109" s="335">
        <f>(IF(AN$8="Y",0,
MAX(0,'7. Consumption'!CI109-(AM282+'8. SOH &amp; Pipeline'!AO219-'7. Consumption'!AQ109+MIN(0,(SUM('7. Consumption'!$G109:AP109)-'8. SOH &amp; Pipeline'!AO109))))))</f>
        <v>0</v>
      </c>
    </row>
    <row r="110" spans="2:40" collapsed="1" x14ac:dyDescent="0.3">
      <c r="B110" s="257"/>
      <c r="C110" s="257" t="str">
        <f>'7. Consumption'!C110</f>
        <v/>
      </c>
      <c r="E110" s="335">
        <f>(IF(E$8="Y",0,
MAX(0,'7. Consumption'!AZ110-(D283+'8. SOH &amp; Pipeline'!F220-'7. Consumption'!H110+MIN(0,(SUM('7. Consumption'!$G110:G110)-'8. SOH &amp; Pipeline'!F110))))))</f>
        <v>0</v>
      </c>
      <c r="F110" s="335">
        <f>(IF(F$8="Y",0,
MAX(0,'7. Consumption'!BA110-(E283+'8. SOH &amp; Pipeline'!G220-'7. Consumption'!I110+MIN(0,(SUM('7. Consumption'!$G110:H110)-'8. SOH &amp; Pipeline'!G110))))))</f>
        <v>0</v>
      </c>
      <c r="G110" s="335">
        <f>(IF(G$8="Y",0,
MAX(0,'7. Consumption'!BB110-(F283+'8. SOH &amp; Pipeline'!H220-'7. Consumption'!J110+MIN(0,(SUM('7. Consumption'!$G110:I110)-'8. SOH &amp; Pipeline'!H110))))))</f>
        <v>0</v>
      </c>
      <c r="H110" s="335">
        <f>(IF(H$8="Y",0,
MAX(0,'7. Consumption'!BC110-(G283+'8. SOH &amp; Pipeline'!I220-'7. Consumption'!K110+MIN(0,(SUM('7. Consumption'!$G110:J110)-'8. SOH &amp; Pipeline'!I110))))))</f>
        <v>0</v>
      </c>
      <c r="I110" s="335">
        <f>(IF(I$8="Y",0,
MAX(0,'7. Consumption'!BD110-(H283+'8. SOH &amp; Pipeline'!J220-'7. Consumption'!L110+MIN(0,(SUM('7. Consumption'!$G110:K110)-'8. SOH &amp; Pipeline'!J110))))))</f>
        <v>0</v>
      </c>
      <c r="J110" s="335">
        <f>(IF(J$8="Y",0,
MAX(0,'7. Consumption'!BE110-(I283+'8. SOH &amp; Pipeline'!K220-'7. Consumption'!M110+MIN(0,(SUM('7. Consumption'!$G110:L110)-'8. SOH &amp; Pipeline'!K110))))))</f>
        <v>0</v>
      </c>
      <c r="K110" s="335">
        <f>(IF(K$8="Y",0,
MAX(0,'7. Consumption'!BF110-(J283+'8. SOH &amp; Pipeline'!L220-'7. Consumption'!N110+MIN(0,(SUM('7. Consumption'!$G110:M110)-'8. SOH &amp; Pipeline'!L110))))))</f>
        <v>0</v>
      </c>
      <c r="L110" s="335">
        <f>(IF(L$8="Y",0,
MAX(0,'7. Consumption'!BG110-(K283+'8. SOH &amp; Pipeline'!M220-'7. Consumption'!O110+MIN(0,(SUM('7. Consumption'!$G110:N110)-'8. SOH &amp; Pipeline'!M110))))))</f>
        <v>0</v>
      </c>
      <c r="M110" s="335">
        <f>(IF(M$8="Y",0,
MAX(0,'7. Consumption'!BH110-(L283+'8. SOH &amp; Pipeline'!N220-'7. Consumption'!P110+MIN(0,(SUM('7. Consumption'!$G110:O110)-'8. SOH &amp; Pipeline'!N110))))))</f>
        <v>0</v>
      </c>
      <c r="N110" s="335">
        <f>(IF(N$8="Y",0,
MAX(0,'7. Consumption'!BI110-(M283+'8. SOH &amp; Pipeline'!O220-'7. Consumption'!Q110+MIN(0,(SUM('7. Consumption'!$G110:P110)-'8. SOH &amp; Pipeline'!O110))))))</f>
        <v>0</v>
      </c>
      <c r="O110" s="335">
        <f>(IF(O$8="Y",0,
MAX(0,'7. Consumption'!BJ110-(N283+'8. SOH &amp; Pipeline'!P220-'7. Consumption'!R110+MIN(0,(SUM('7. Consumption'!$G110:Q110)-'8. SOH &amp; Pipeline'!P110))))))</f>
        <v>0</v>
      </c>
      <c r="P110" s="335">
        <f>(IF(P$8="Y",0,
MAX(0,'7. Consumption'!BK110-(O283+'8. SOH &amp; Pipeline'!Q220-'7. Consumption'!S110+MIN(0,(SUM('7. Consumption'!$G110:R110)-'8. SOH &amp; Pipeline'!Q110))))))</f>
        <v>0</v>
      </c>
      <c r="Q110" s="335">
        <f>(IF(Q$8="Y",0,
MAX(0,'7. Consumption'!BL110-(P283+'8. SOH &amp; Pipeline'!R220-'7. Consumption'!T110+MIN(0,(SUM('7. Consumption'!$G110:S110)-'8. SOH &amp; Pipeline'!R110))))))</f>
        <v>0</v>
      </c>
      <c r="R110" s="335">
        <f>(IF(R$8="Y",0,
MAX(0,'7. Consumption'!BM110-(Q283+'8. SOH &amp; Pipeline'!S220-'7. Consumption'!U110+MIN(0,(SUM('7. Consumption'!$G110:T110)-'8. SOH &amp; Pipeline'!S110))))))</f>
        <v>0</v>
      </c>
      <c r="S110" s="335">
        <f>(IF(S$8="Y",0,
MAX(0,'7. Consumption'!BN110-(R283+'8. SOH &amp; Pipeline'!T220-'7. Consumption'!V110+MIN(0,(SUM('7. Consumption'!$G110:U110)-'8. SOH &amp; Pipeline'!T110))))))</f>
        <v>0</v>
      </c>
      <c r="T110" s="335">
        <f>(IF(T$8="Y",0,
MAX(0,'7. Consumption'!BO110-(S283+'8. SOH &amp; Pipeline'!U220-'7. Consumption'!W110+MIN(0,(SUM('7. Consumption'!$G110:V110)-'8. SOH &amp; Pipeline'!U110))))))</f>
        <v>0</v>
      </c>
      <c r="U110" s="335">
        <f>(IF(U$8="Y",0,
MAX(0,'7. Consumption'!BP110-(T283+'8. SOH &amp; Pipeline'!V220-'7. Consumption'!X110+MIN(0,(SUM('7. Consumption'!$G110:W110)-'8. SOH &amp; Pipeline'!V110))))))</f>
        <v>0</v>
      </c>
      <c r="V110" s="335">
        <f>(IF(V$8="Y",0,
MAX(0,'7. Consumption'!BQ110-(U283+'8. SOH &amp; Pipeline'!W220-'7. Consumption'!Y110+MIN(0,(SUM('7. Consumption'!$G110:X110)-'8. SOH &amp; Pipeline'!W110))))))</f>
        <v>0</v>
      </c>
      <c r="W110" s="335">
        <f>(IF(W$8="Y",0,
MAX(0,'7. Consumption'!BR110-(V283+'8. SOH &amp; Pipeline'!X220-'7. Consumption'!Z110+MIN(0,(SUM('7. Consumption'!$G110:Y110)-'8. SOH &amp; Pipeline'!X110))))))</f>
        <v>0</v>
      </c>
      <c r="X110" s="335">
        <f>(IF(X$8="Y",0,
MAX(0,'7. Consumption'!BS110-(W283+'8. SOH &amp; Pipeline'!Y220-'7. Consumption'!AA110+MIN(0,(SUM('7. Consumption'!$G110:Z110)-'8. SOH &amp; Pipeline'!Y110))))))</f>
        <v>0</v>
      </c>
      <c r="Y110" s="335">
        <f>(IF(Y$8="Y",0,
MAX(0,'7. Consumption'!BT110-(X283+'8. SOH &amp; Pipeline'!Z220-'7. Consumption'!AB110+MIN(0,(SUM('7. Consumption'!$G110:AA110)-'8. SOH &amp; Pipeline'!Z110))))))</f>
        <v>0</v>
      </c>
      <c r="Z110" s="335">
        <f>(IF(Z$8="Y",0,
MAX(0,'7. Consumption'!BU110-(Y283+'8. SOH &amp; Pipeline'!AA220-'7. Consumption'!AC110+MIN(0,(SUM('7. Consumption'!$G110:AB110)-'8. SOH &amp; Pipeline'!AA110))))))</f>
        <v>0</v>
      </c>
      <c r="AA110" s="335">
        <f>(IF(AA$8="Y",0,
MAX(0,'7. Consumption'!BV110-(Z283+'8. SOH &amp; Pipeline'!AB220-'7. Consumption'!AD110+MIN(0,(SUM('7. Consumption'!$G110:AC110)-'8. SOH &amp; Pipeline'!AB110))))))</f>
        <v>0</v>
      </c>
      <c r="AB110" s="335">
        <f>(IF(AB$8="Y",0,
MAX(0,'7. Consumption'!BW110-(AA283+'8. SOH &amp; Pipeline'!AC220-'7. Consumption'!AE110+MIN(0,(SUM('7. Consumption'!$G110:AD110)-'8. SOH &amp; Pipeline'!AC110))))))</f>
        <v>0</v>
      </c>
      <c r="AC110" s="335">
        <f>(IF(AC$8="Y",0,
MAX(0,'7. Consumption'!BX110-(AB283+'8. SOH &amp; Pipeline'!AD220-'7. Consumption'!AF110+MIN(0,(SUM('7. Consumption'!$G110:AE110)-'8. SOH &amp; Pipeline'!AD110))))))</f>
        <v>0</v>
      </c>
      <c r="AD110" s="335">
        <f>(IF(AD$8="Y",0,
MAX(0,'7. Consumption'!BY110-(AC283+'8. SOH &amp; Pipeline'!AE220-'7. Consumption'!AG110+MIN(0,(SUM('7. Consumption'!$G110:AF110)-'8. SOH &amp; Pipeline'!AE110))))))</f>
        <v>0</v>
      </c>
      <c r="AE110" s="335">
        <f>(IF(AE$8="Y",0,
MAX(0,'7. Consumption'!BZ110-(AD283+'8. SOH &amp; Pipeline'!AF220-'7. Consumption'!AH110+MIN(0,(SUM('7. Consumption'!$G110:AG110)-'8. SOH &amp; Pipeline'!AF110))))))</f>
        <v>0</v>
      </c>
      <c r="AF110" s="335">
        <f>(IF(AF$8="Y",0,
MAX(0,'7. Consumption'!CA110-(AE283+'8. SOH &amp; Pipeline'!AG220-'7. Consumption'!AI110+MIN(0,(SUM('7. Consumption'!$G110:AH110)-'8. SOH &amp; Pipeline'!AG110))))))</f>
        <v>0</v>
      </c>
      <c r="AG110" s="335">
        <f>(IF(AG$8="Y",0,
MAX(0,'7. Consumption'!CB110-(AF283+'8. SOH &amp; Pipeline'!AH220-'7. Consumption'!AJ110+MIN(0,(SUM('7. Consumption'!$G110:AI110)-'8. SOH &amp; Pipeline'!AH110))))))</f>
        <v>0</v>
      </c>
      <c r="AH110" s="335">
        <f>(IF(AH$8="Y",0,
MAX(0,'7. Consumption'!CC110-(AG283+'8. SOH &amp; Pipeline'!AI220-'7. Consumption'!AK110+MIN(0,(SUM('7. Consumption'!$G110:AJ110)-'8. SOH &amp; Pipeline'!AI110))))))</f>
        <v>0</v>
      </c>
      <c r="AI110" s="335">
        <f>(IF(AI$8="Y",0,
MAX(0,'7. Consumption'!CD110-(AH283+'8. SOH &amp; Pipeline'!AJ220-'7. Consumption'!AL110+MIN(0,(SUM('7. Consumption'!$G110:AK110)-'8. SOH &amp; Pipeline'!AJ110))))))</f>
        <v>0</v>
      </c>
      <c r="AJ110" s="335">
        <f>(IF(AJ$8="Y",0,
MAX(0,'7. Consumption'!CE110-(AI283+'8. SOH &amp; Pipeline'!AK220-'7. Consumption'!AM110+MIN(0,(SUM('7. Consumption'!$G110:AL110)-'8. SOH &amp; Pipeline'!AK110))))))</f>
        <v>0</v>
      </c>
      <c r="AK110" s="335">
        <f>(IF(AK$8="Y",0,
MAX(0,'7. Consumption'!CF110-(AJ283+'8. SOH &amp; Pipeline'!AL220-'7. Consumption'!AN110+MIN(0,(SUM('7. Consumption'!$G110:AM110)-'8. SOH &amp; Pipeline'!AL110))))))</f>
        <v>0</v>
      </c>
      <c r="AL110" s="335">
        <f>(IF(AL$8="Y",0,
MAX(0,'7. Consumption'!CG110-(AK283+'8. SOH &amp; Pipeline'!AM220-'7. Consumption'!AO110+MIN(0,(SUM('7. Consumption'!$G110:AN110)-'8. SOH &amp; Pipeline'!AM110))))))</f>
        <v>0</v>
      </c>
      <c r="AM110" s="335">
        <f>(IF(AM$8="Y",0,
MAX(0,'7. Consumption'!CH110-(AL283+'8. SOH &amp; Pipeline'!AN220-'7. Consumption'!AP110+MIN(0,(SUM('7. Consumption'!$G110:AO110)-'8. SOH &amp; Pipeline'!AN110))))))</f>
        <v>0</v>
      </c>
      <c r="AN110" s="335">
        <f>(IF(AN$8="Y",0,
MAX(0,'7. Consumption'!CI110-(AM283+'8. SOH &amp; Pipeline'!AO220-'7. Consumption'!AQ110+MIN(0,(SUM('7. Consumption'!$G110:AP110)-'8. SOH &amp; Pipeline'!AO110))))))</f>
        <v>0</v>
      </c>
    </row>
    <row r="113" spans="2:11" x14ac:dyDescent="0.3">
      <c r="B113" s="328" t="s">
        <v>162</v>
      </c>
      <c r="C113" s="329"/>
      <c r="E113" s="346" t="s">
        <v>368</v>
      </c>
      <c r="F113" s="347" t="s">
        <v>369</v>
      </c>
      <c r="G113" s="346" t="s">
        <v>370</v>
      </c>
      <c r="H113" s="347" t="s">
        <v>371</v>
      </c>
      <c r="I113" s="346" t="s">
        <v>372</v>
      </c>
      <c r="J113" s="347" t="s">
        <v>373</v>
      </c>
      <c r="K113" s="348" t="s">
        <v>122</v>
      </c>
    </row>
    <row r="114" spans="2:11" x14ac:dyDescent="0.3">
      <c r="B114" s="257">
        <f t="shared" ref="B114:C133" si="1">B9</f>
        <v>0</v>
      </c>
      <c r="C114" s="257" t="str">
        <f t="shared" si="1"/>
        <v>3TC 0 - susp - dose in ml</v>
      </c>
      <c r="E114" s="789">
        <f>SUM($E9:$J9)</f>
        <v>0</v>
      </c>
      <c r="F114" s="789">
        <f>SUM($K9:$P9)</f>
        <v>0</v>
      </c>
      <c r="G114" s="789">
        <f>SUM($Q9:$V9)</f>
        <v>0</v>
      </c>
      <c r="H114" s="789">
        <f>SUM($W9:$AB9)</f>
        <v>0</v>
      </c>
      <c r="I114" s="789">
        <f>SUM($AC9:$AH9)</f>
        <v>0</v>
      </c>
      <c r="J114" s="789">
        <f>SUM($AI9:$AN9)</f>
        <v>0</v>
      </c>
      <c r="K114" s="790">
        <f>SUM(E114:J114)</f>
        <v>0</v>
      </c>
    </row>
    <row r="115" spans="2:11" x14ac:dyDescent="0.3">
      <c r="B115" s="257">
        <f t="shared" si="1"/>
        <v>0</v>
      </c>
      <c r="C115" s="257" t="str">
        <f t="shared" si="1"/>
        <v>3TC 150 - tab</v>
      </c>
      <c r="E115" s="789">
        <f t="shared" ref="E115:E170" si="2">SUM($E10:$J10)</f>
        <v>0</v>
      </c>
      <c r="F115" s="789">
        <f t="shared" ref="F115:F170" si="3">SUM($K10:$P10)</f>
        <v>0</v>
      </c>
      <c r="G115" s="789">
        <f t="shared" ref="G115:G170" si="4">SUM($Q10:$V10)</f>
        <v>0</v>
      </c>
      <c r="H115" s="789">
        <f t="shared" ref="H115:H170" si="5">SUM($W10:$AB10)</f>
        <v>0</v>
      </c>
      <c r="I115" s="789">
        <f t="shared" ref="I115:I170" si="6">SUM($AC10:$AH10)</f>
        <v>0</v>
      </c>
      <c r="J115" s="789">
        <f t="shared" ref="J115:J170" si="7">SUM($AI10:$AN10)</f>
        <v>0</v>
      </c>
      <c r="K115" s="790">
        <f t="shared" ref="K115:K170" si="8">SUM(E115:J115)</f>
        <v>0</v>
      </c>
    </row>
    <row r="116" spans="2:11" x14ac:dyDescent="0.3">
      <c r="B116" s="257">
        <f t="shared" si="1"/>
        <v>0</v>
      </c>
      <c r="C116" s="257" t="str">
        <f t="shared" si="1"/>
        <v>3TC 300 - tab</v>
      </c>
      <c r="E116" s="789">
        <f t="shared" si="2"/>
        <v>0</v>
      </c>
      <c r="F116" s="789">
        <f t="shared" si="3"/>
        <v>0</v>
      </c>
      <c r="G116" s="789">
        <f t="shared" si="4"/>
        <v>0</v>
      </c>
      <c r="H116" s="789">
        <f t="shared" si="5"/>
        <v>0</v>
      </c>
      <c r="I116" s="789">
        <f t="shared" si="6"/>
        <v>0</v>
      </c>
      <c r="J116" s="789">
        <f t="shared" si="7"/>
        <v>0</v>
      </c>
      <c r="K116" s="790">
        <f t="shared" si="8"/>
        <v>0</v>
      </c>
    </row>
    <row r="117" spans="2:11" x14ac:dyDescent="0.3">
      <c r="B117" s="257">
        <f t="shared" si="1"/>
        <v>0</v>
      </c>
      <c r="C117" s="257" t="str">
        <f t="shared" si="1"/>
        <v>ABC 0 - susp - dose in ml</v>
      </c>
      <c r="E117" s="789">
        <f t="shared" si="2"/>
        <v>0</v>
      </c>
      <c r="F117" s="789">
        <f t="shared" si="3"/>
        <v>0</v>
      </c>
      <c r="G117" s="789">
        <f t="shared" si="4"/>
        <v>0</v>
      </c>
      <c r="H117" s="789">
        <f t="shared" si="5"/>
        <v>0</v>
      </c>
      <c r="I117" s="789">
        <f t="shared" si="6"/>
        <v>0</v>
      </c>
      <c r="J117" s="789">
        <f t="shared" si="7"/>
        <v>0</v>
      </c>
      <c r="K117" s="790">
        <f t="shared" si="8"/>
        <v>0</v>
      </c>
    </row>
    <row r="118" spans="2:11" x14ac:dyDescent="0.3">
      <c r="B118" s="257">
        <f t="shared" si="1"/>
        <v>0</v>
      </c>
      <c r="C118" s="257" t="str">
        <f t="shared" si="1"/>
        <v>ABC 300 - tab</v>
      </c>
      <c r="E118" s="789">
        <f t="shared" si="2"/>
        <v>0</v>
      </c>
      <c r="F118" s="789">
        <f t="shared" si="3"/>
        <v>0</v>
      </c>
      <c r="G118" s="789">
        <f t="shared" si="4"/>
        <v>0</v>
      </c>
      <c r="H118" s="789">
        <f t="shared" si="5"/>
        <v>0</v>
      </c>
      <c r="I118" s="789">
        <f t="shared" si="6"/>
        <v>0</v>
      </c>
      <c r="J118" s="789">
        <f t="shared" si="7"/>
        <v>0</v>
      </c>
      <c r="K118" s="790">
        <f t="shared" si="8"/>
        <v>0</v>
      </c>
    </row>
    <row r="119" spans="2:11" x14ac:dyDescent="0.3">
      <c r="B119" s="257">
        <f t="shared" si="1"/>
        <v>0</v>
      </c>
      <c r="C119" s="257" t="str">
        <f t="shared" si="1"/>
        <v>ABC 60 - tab - dispersible</v>
      </c>
      <c r="E119" s="789">
        <f t="shared" si="2"/>
        <v>0</v>
      </c>
      <c r="F119" s="789">
        <f t="shared" si="3"/>
        <v>0</v>
      </c>
      <c r="G119" s="789">
        <f t="shared" si="4"/>
        <v>0</v>
      </c>
      <c r="H119" s="789">
        <f t="shared" si="5"/>
        <v>0</v>
      </c>
      <c r="I119" s="789">
        <f t="shared" si="6"/>
        <v>0</v>
      </c>
      <c r="J119" s="789">
        <f t="shared" si="7"/>
        <v>0</v>
      </c>
      <c r="K119" s="790">
        <f t="shared" si="8"/>
        <v>0</v>
      </c>
    </row>
    <row r="120" spans="2:11" x14ac:dyDescent="0.3">
      <c r="B120" s="257">
        <f t="shared" si="1"/>
        <v>0</v>
      </c>
      <c r="C120" s="257" t="str">
        <f t="shared" si="1"/>
        <v>ABC+3TC 120/60 - tab - dispersible&amp;scored</v>
      </c>
      <c r="E120" s="789">
        <f t="shared" si="2"/>
        <v>0</v>
      </c>
      <c r="F120" s="789">
        <f t="shared" si="3"/>
        <v>0</v>
      </c>
      <c r="G120" s="789">
        <f t="shared" si="4"/>
        <v>0</v>
      </c>
      <c r="H120" s="789">
        <f t="shared" si="5"/>
        <v>0</v>
      </c>
      <c r="I120" s="789">
        <f t="shared" si="6"/>
        <v>0</v>
      </c>
      <c r="J120" s="789">
        <f t="shared" si="7"/>
        <v>0</v>
      </c>
      <c r="K120" s="790">
        <f t="shared" si="8"/>
        <v>0</v>
      </c>
    </row>
    <row r="121" spans="2:11" x14ac:dyDescent="0.3">
      <c r="B121" s="257">
        <f t="shared" si="1"/>
        <v>0</v>
      </c>
      <c r="C121" s="257" t="str">
        <f t="shared" si="1"/>
        <v>ABC+3TC 60/30 - tab</v>
      </c>
      <c r="E121" s="789">
        <f t="shared" si="2"/>
        <v>0</v>
      </c>
      <c r="F121" s="789">
        <f t="shared" si="3"/>
        <v>0</v>
      </c>
      <c r="G121" s="789">
        <f t="shared" si="4"/>
        <v>0</v>
      </c>
      <c r="H121" s="789">
        <f t="shared" si="5"/>
        <v>0</v>
      </c>
      <c r="I121" s="789">
        <f t="shared" si="6"/>
        <v>0</v>
      </c>
      <c r="J121" s="789">
        <f t="shared" si="7"/>
        <v>0</v>
      </c>
      <c r="K121" s="790">
        <f t="shared" si="8"/>
        <v>0</v>
      </c>
    </row>
    <row r="122" spans="2:11" x14ac:dyDescent="0.3">
      <c r="B122" s="257">
        <f t="shared" si="1"/>
        <v>0</v>
      </c>
      <c r="C122" s="257" t="str">
        <f t="shared" si="1"/>
        <v>ABC+3TC 60/30 - tab - dispersible</v>
      </c>
      <c r="E122" s="789">
        <f t="shared" si="2"/>
        <v>0</v>
      </c>
      <c r="F122" s="789">
        <f t="shared" si="3"/>
        <v>0</v>
      </c>
      <c r="G122" s="789">
        <f t="shared" si="4"/>
        <v>0</v>
      </c>
      <c r="H122" s="789">
        <f t="shared" si="5"/>
        <v>0</v>
      </c>
      <c r="I122" s="789">
        <f t="shared" si="6"/>
        <v>0</v>
      </c>
      <c r="J122" s="789">
        <f t="shared" si="7"/>
        <v>0</v>
      </c>
      <c r="K122" s="790">
        <f t="shared" si="8"/>
        <v>0</v>
      </c>
    </row>
    <row r="123" spans="2:11" x14ac:dyDescent="0.3">
      <c r="B123" s="257">
        <f t="shared" si="1"/>
        <v>0</v>
      </c>
      <c r="C123" s="257" t="str">
        <f t="shared" si="1"/>
        <v>ABC+3TC 600/300 - tab</v>
      </c>
      <c r="E123" s="789">
        <f t="shared" si="2"/>
        <v>0</v>
      </c>
      <c r="F123" s="789">
        <f t="shared" si="3"/>
        <v>0</v>
      </c>
      <c r="G123" s="789">
        <f t="shared" si="4"/>
        <v>0</v>
      </c>
      <c r="H123" s="789">
        <f t="shared" si="5"/>
        <v>0</v>
      </c>
      <c r="I123" s="789">
        <f t="shared" si="6"/>
        <v>0</v>
      </c>
      <c r="J123" s="789">
        <f t="shared" si="7"/>
        <v>0</v>
      </c>
      <c r="K123" s="790">
        <f t="shared" si="8"/>
        <v>0</v>
      </c>
    </row>
    <row r="124" spans="2:11" x14ac:dyDescent="0.3">
      <c r="B124" s="257">
        <f t="shared" si="1"/>
        <v>0</v>
      </c>
      <c r="C124" s="257" t="str">
        <f t="shared" si="1"/>
        <v>ABC+3TC+AZT 300/150/300 - tab</v>
      </c>
      <c r="E124" s="789">
        <f t="shared" si="2"/>
        <v>0</v>
      </c>
      <c r="F124" s="789">
        <f t="shared" si="3"/>
        <v>0</v>
      </c>
      <c r="G124" s="789">
        <f t="shared" si="4"/>
        <v>0</v>
      </c>
      <c r="H124" s="789">
        <f t="shared" si="5"/>
        <v>0</v>
      </c>
      <c r="I124" s="789">
        <f t="shared" si="6"/>
        <v>0</v>
      </c>
      <c r="J124" s="789">
        <f t="shared" si="7"/>
        <v>0</v>
      </c>
      <c r="K124" s="790">
        <f t="shared" si="8"/>
        <v>0</v>
      </c>
    </row>
    <row r="125" spans="2:11" x14ac:dyDescent="0.3">
      <c r="B125" s="257">
        <f t="shared" si="1"/>
        <v>0</v>
      </c>
      <c r="C125" s="257" t="str">
        <f t="shared" si="1"/>
        <v>ABC+3TC+AZT 60/30/60 - tab</v>
      </c>
      <c r="E125" s="789">
        <f t="shared" si="2"/>
        <v>0</v>
      </c>
      <c r="F125" s="789">
        <f t="shared" si="3"/>
        <v>0</v>
      </c>
      <c r="G125" s="789">
        <f t="shared" si="4"/>
        <v>0</v>
      </c>
      <c r="H125" s="789">
        <f t="shared" si="5"/>
        <v>0</v>
      </c>
      <c r="I125" s="789">
        <f t="shared" si="6"/>
        <v>0</v>
      </c>
      <c r="J125" s="789">
        <f t="shared" si="7"/>
        <v>0</v>
      </c>
      <c r="K125" s="790">
        <f t="shared" si="8"/>
        <v>0</v>
      </c>
    </row>
    <row r="126" spans="2:11" x14ac:dyDescent="0.3">
      <c r="B126" s="257">
        <f t="shared" si="1"/>
        <v>0</v>
      </c>
      <c r="C126" s="257" t="str">
        <f t="shared" si="1"/>
        <v>ATV 100 - caps</v>
      </c>
      <c r="E126" s="789">
        <f t="shared" si="2"/>
        <v>0</v>
      </c>
      <c r="F126" s="789">
        <f t="shared" si="3"/>
        <v>0</v>
      </c>
      <c r="G126" s="789">
        <f t="shared" si="4"/>
        <v>0</v>
      </c>
      <c r="H126" s="789">
        <f t="shared" si="5"/>
        <v>0</v>
      </c>
      <c r="I126" s="789">
        <f t="shared" si="6"/>
        <v>0</v>
      </c>
      <c r="J126" s="789">
        <f t="shared" si="7"/>
        <v>0</v>
      </c>
      <c r="K126" s="790">
        <f t="shared" si="8"/>
        <v>0</v>
      </c>
    </row>
    <row r="127" spans="2:11" x14ac:dyDescent="0.3">
      <c r="B127" s="257">
        <f t="shared" si="1"/>
        <v>0</v>
      </c>
      <c r="C127" s="257" t="str">
        <f t="shared" si="1"/>
        <v>ATV 200 - caps</v>
      </c>
      <c r="E127" s="789">
        <f t="shared" si="2"/>
        <v>0</v>
      </c>
      <c r="F127" s="789">
        <f t="shared" si="3"/>
        <v>0</v>
      </c>
      <c r="G127" s="789">
        <f t="shared" si="4"/>
        <v>0</v>
      </c>
      <c r="H127" s="789">
        <f t="shared" si="5"/>
        <v>0</v>
      </c>
      <c r="I127" s="789">
        <f t="shared" si="6"/>
        <v>0</v>
      </c>
      <c r="J127" s="789">
        <f t="shared" si="7"/>
        <v>0</v>
      </c>
      <c r="K127" s="790">
        <f t="shared" si="8"/>
        <v>0</v>
      </c>
    </row>
    <row r="128" spans="2:11" x14ac:dyDescent="0.3">
      <c r="B128" s="257">
        <f t="shared" si="1"/>
        <v>0</v>
      </c>
      <c r="C128" s="257" t="str">
        <f t="shared" si="1"/>
        <v>ATV 300 - caps</v>
      </c>
      <c r="E128" s="789">
        <f t="shared" si="2"/>
        <v>0</v>
      </c>
      <c r="F128" s="789">
        <f t="shared" si="3"/>
        <v>0</v>
      </c>
      <c r="G128" s="789">
        <f t="shared" si="4"/>
        <v>0</v>
      </c>
      <c r="H128" s="789">
        <f t="shared" si="5"/>
        <v>0</v>
      </c>
      <c r="I128" s="789">
        <f t="shared" si="6"/>
        <v>0</v>
      </c>
      <c r="J128" s="789">
        <f t="shared" si="7"/>
        <v>0</v>
      </c>
      <c r="K128" s="790">
        <f t="shared" si="8"/>
        <v>0</v>
      </c>
    </row>
    <row r="129" spans="2:11" x14ac:dyDescent="0.3">
      <c r="B129" s="257">
        <f t="shared" si="1"/>
        <v>0</v>
      </c>
      <c r="C129" s="257" t="str">
        <f t="shared" si="1"/>
        <v>ATV/r 300/100 - tab</v>
      </c>
      <c r="E129" s="789">
        <f t="shared" si="2"/>
        <v>0</v>
      </c>
      <c r="F129" s="789">
        <f t="shared" si="3"/>
        <v>0</v>
      </c>
      <c r="G129" s="789">
        <f t="shared" si="4"/>
        <v>0</v>
      </c>
      <c r="H129" s="789">
        <f t="shared" si="5"/>
        <v>0</v>
      </c>
      <c r="I129" s="789">
        <f t="shared" si="6"/>
        <v>0</v>
      </c>
      <c r="J129" s="789">
        <f t="shared" si="7"/>
        <v>0</v>
      </c>
      <c r="K129" s="790">
        <f t="shared" si="8"/>
        <v>0</v>
      </c>
    </row>
    <row r="130" spans="2:11" x14ac:dyDescent="0.3">
      <c r="B130" s="257">
        <f t="shared" si="1"/>
        <v>0</v>
      </c>
      <c r="C130" s="257" t="str">
        <f t="shared" si="1"/>
        <v>AZT 0 - susp - dose in ml</v>
      </c>
      <c r="E130" s="789">
        <f t="shared" si="2"/>
        <v>0</v>
      </c>
      <c r="F130" s="789">
        <f t="shared" si="3"/>
        <v>0</v>
      </c>
      <c r="G130" s="789">
        <f t="shared" si="4"/>
        <v>0</v>
      </c>
      <c r="H130" s="789">
        <f t="shared" si="5"/>
        <v>0</v>
      </c>
      <c r="I130" s="789">
        <f t="shared" si="6"/>
        <v>0</v>
      </c>
      <c r="J130" s="789">
        <f t="shared" si="7"/>
        <v>0</v>
      </c>
      <c r="K130" s="790">
        <f t="shared" si="8"/>
        <v>0</v>
      </c>
    </row>
    <row r="131" spans="2:11" x14ac:dyDescent="0.3">
      <c r="B131" s="257">
        <f t="shared" si="1"/>
        <v>0</v>
      </c>
      <c r="C131" s="257" t="str">
        <f t="shared" si="1"/>
        <v>AZT 100 - caps</v>
      </c>
      <c r="E131" s="789">
        <f t="shared" si="2"/>
        <v>0</v>
      </c>
      <c r="F131" s="789">
        <f t="shared" si="3"/>
        <v>0</v>
      </c>
      <c r="G131" s="789">
        <f t="shared" si="4"/>
        <v>0</v>
      </c>
      <c r="H131" s="789">
        <f t="shared" si="5"/>
        <v>0</v>
      </c>
      <c r="I131" s="789">
        <f t="shared" si="6"/>
        <v>0</v>
      </c>
      <c r="J131" s="789">
        <f t="shared" si="7"/>
        <v>0</v>
      </c>
      <c r="K131" s="790">
        <f t="shared" si="8"/>
        <v>0</v>
      </c>
    </row>
    <row r="132" spans="2:11" x14ac:dyDescent="0.3">
      <c r="B132" s="257">
        <f t="shared" si="1"/>
        <v>0</v>
      </c>
      <c r="C132" s="257" t="str">
        <f t="shared" si="1"/>
        <v>AZT 300 - tab</v>
      </c>
      <c r="E132" s="789">
        <f t="shared" si="2"/>
        <v>0</v>
      </c>
      <c r="F132" s="789">
        <f t="shared" si="3"/>
        <v>0</v>
      </c>
      <c r="G132" s="789">
        <f t="shared" si="4"/>
        <v>0</v>
      </c>
      <c r="H132" s="789">
        <f t="shared" si="5"/>
        <v>0</v>
      </c>
      <c r="I132" s="789">
        <f t="shared" si="6"/>
        <v>0</v>
      </c>
      <c r="J132" s="789">
        <f t="shared" si="7"/>
        <v>0</v>
      </c>
      <c r="K132" s="790">
        <f t="shared" si="8"/>
        <v>0</v>
      </c>
    </row>
    <row r="133" spans="2:11" x14ac:dyDescent="0.3">
      <c r="B133" s="257">
        <f t="shared" si="1"/>
        <v>0</v>
      </c>
      <c r="C133" s="257" t="str">
        <f t="shared" si="1"/>
        <v>AZT 60 - tab - dispersible</v>
      </c>
      <c r="E133" s="789">
        <f t="shared" si="2"/>
        <v>0</v>
      </c>
      <c r="F133" s="789">
        <f t="shared" si="3"/>
        <v>0</v>
      </c>
      <c r="G133" s="789">
        <f t="shared" si="4"/>
        <v>0</v>
      </c>
      <c r="H133" s="789">
        <f t="shared" si="5"/>
        <v>0</v>
      </c>
      <c r="I133" s="789">
        <f t="shared" si="6"/>
        <v>0</v>
      </c>
      <c r="J133" s="789">
        <f t="shared" si="7"/>
        <v>0</v>
      </c>
      <c r="K133" s="790">
        <f t="shared" si="8"/>
        <v>0</v>
      </c>
    </row>
    <row r="134" spans="2:11" x14ac:dyDescent="0.3">
      <c r="B134" s="257">
        <f t="shared" ref="B134:C153" si="9">B29</f>
        <v>0</v>
      </c>
      <c r="C134" s="257" t="str">
        <f t="shared" si="9"/>
        <v>AZT+3TC 300/150 - tab</v>
      </c>
      <c r="E134" s="789">
        <f t="shared" si="2"/>
        <v>0</v>
      </c>
      <c r="F134" s="789">
        <f t="shared" si="3"/>
        <v>0</v>
      </c>
      <c r="G134" s="789">
        <f t="shared" si="4"/>
        <v>0</v>
      </c>
      <c r="H134" s="789">
        <f t="shared" si="5"/>
        <v>0</v>
      </c>
      <c r="I134" s="789">
        <f t="shared" si="6"/>
        <v>0</v>
      </c>
      <c r="J134" s="789">
        <f t="shared" si="7"/>
        <v>0</v>
      </c>
      <c r="K134" s="790">
        <f t="shared" si="8"/>
        <v>0</v>
      </c>
    </row>
    <row r="135" spans="2:11" x14ac:dyDescent="0.3">
      <c r="B135" s="257">
        <f t="shared" si="9"/>
        <v>0</v>
      </c>
      <c r="C135" s="257" t="str">
        <f t="shared" si="9"/>
        <v>AZT+3TC 60/30 - tab</v>
      </c>
      <c r="E135" s="789">
        <f t="shared" si="2"/>
        <v>0</v>
      </c>
      <c r="F135" s="789">
        <f t="shared" si="3"/>
        <v>0</v>
      </c>
      <c r="G135" s="789">
        <f t="shared" si="4"/>
        <v>0</v>
      </c>
      <c r="H135" s="789">
        <f t="shared" si="5"/>
        <v>0</v>
      </c>
      <c r="I135" s="789">
        <f t="shared" si="6"/>
        <v>0</v>
      </c>
      <c r="J135" s="789">
        <f t="shared" si="7"/>
        <v>0</v>
      </c>
      <c r="K135" s="790">
        <f t="shared" si="8"/>
        <v>0</v>
      </c>
    </row>
    <row r="136" spans="2:11" x14ac:dyDescent="0.3">
      <c r="B136" s="257">
        <f t="shared" si="9"/>
        <v>0</v>
      </c>
      <c r="C136" s="257" t="str">
        <f t="shared" si="9"/>
        <v>AZT+3TC 60/30 - tab - dispersible</v>
      </c>
      <c r="E136" s="789">
        <f t="shared" si="2"/>
        <v>0</v>
      </c>
      <c r="F136" s="789">
        <f t="shared" si="3"/>
        <v>0</v>
      </c>
      <c r="G136" s="789">
        <f t="shared" si="4"/>
        <v>0</v>
      </c>
      <c r="H136" s="789">
        <f t="shared" si="5"/>
        <v>0</v>
      </c>
      <c r="I136" s="789">
        <f t="shared" si="6"/>
        <v>0</v>
      </c>
      <c r="J136" s="789">
        <f t="shared" si="7"/>
        <v>0</v>
      </c>
      <c r="K136" s="790">
        <f t="shared" si="8"/>
        <v>0</v>
      </c>
    </row>
    <row r="137" spans="2:11" x14ac:dyDescent="0.3">
      <c r="B137" s="257">
        <f t="shared" si="9"/>
        <v>0</v>
      </c>
      <c r="C137" s="257" t="str">
        <f t="shared" si="9"/>
        <v>AZT+3TC+NVP 300/150/200 - tab</v>
      </c>
      <c r="E137" s="789">
        <f t="shared" si="2"/>
        <v>0</v>
      </c>
      <c r="F137" s="789">
        <f t="shared" si="3"/>
        <v>0</v>
      </c>
      <c r="G137" s="789">
        <f t="shared" si="4"/>
        <v>0</v>
      </c>
      <c r="H137" s="789">
        <f t="shared" si="5"/>
        <v>0</v>
      </c>
      <c r="I137" s="789">
        <f t="shared" si="6"/>
        <v>0</v>
      </c>
      <c r="J137" s="789">
        <f t="shared" si="7"/>
        <v>0</v>
      </c>
      <c r="K137" s="790">
        <f t="shared" si="8"/>
        <v>0</v>
      </c>
    </row>
    <row r="138" spans="2:11" x14ac:dyDescent="0.3">
      <c r="B138" s="257">
        <f t="shared" si="9"/>
        <v>0</v>
      </c>
      <c r="C138" s="257" t="str">
        <f t="shared" si="9"/>
        <v>AZT+3TC+NVP 60/30/50 - tab - dispersible</v>
      </c>
      <c r="E138" s="789">
        <f t="shared" si="2"/>
        <v>0</v>
      </c>
      <c r="F138" s="789">
        <f t="shared" si="3"/>
        <v>0</v>
      </c>
      <c r="G138" s="789">
        <f t="shared" si="4"/>
        <v>0</v>
      </c>
      <c r="H138" s="789">
        <f t="shared" si="5"/>
        <v>0</v>
      </c>
      <c r="I138" s="789">
        <f t="shared" si="6"/>
        <v>0</v>
      </c>
      <c r="J138" s="789">
        <f t="shared" si="7"/>
        <v>0</v>
      </c>
      <c r="K138" s="790">
        <f t="shared" si="8"/>
        <v>0</v>
      </c>
    </row>
    <row r="139" spans="2:11" x14ac:dyDescent="0.3">
      <c r="B139" s="257">
        <f t="shared" si="9"/>
        <v>0</v>
      </c>
      <c r="C139" s="257" t="str">
        <f t="shared" si="9"/>
        <v>DRV 0 - susp - dose in ml</v>
      </c>
      <c r="E139" s="789">
        <f t="shared" si="2"/>
        <v>0</v>
      </c>
      <c r="F139" s="789">
        <f t="shared" si="3"/>
        <v>0</v>
      </c>
      <c r="G139" s="789">
        <f t="shared" si="4"/>
        <v>0</v>
      </c>
      <c r="H139" s="789">
        <f t="shared" si="5"/>
        <v>0</v>
      </c>
      <c r="I139" s="789">
        <f t="shared" si="6"/>
        <v>0</v>
      </c>
      <c r="J139" s="789">
        <f t="shared" si="7"/>
        <v>0</v>
      </c>
      <c r="K139" s="790">
        <f t="shared" si="8"/>
        <v>0</v>
      </c>
    </row>
    <row r="140" spans="2:11" x14ac:dyDescent="0.3">
      <c r="B140" s="257">
        <f t="shared" si="9"/>
        <v>0</v>
      </c>
      <c r="C140" s="257" t="str">
        <f t="shared" si="9"/>
        <v>DRV 150 - tab</v>
      </c>
      <c r="E140" s="789">
        <f t="shared" si="2"/>
        <v>0</v>
      </c>
      <c r="F140" s="789">
        <f t="shared" si="3"/>
        <v>0</v>
      </c>
      <c r="G140" s="789">
        <f t="shared" si="4"/>
        <v>0</v>
      </c>
      <c r="H140" s="789">
        <f t="shared" si="5"/>
        <v>0</v>
      </c>
      <c r="I140" s="789">
        <f t="shared" si="6"/>
        <v>0</v>
      </c>
      <c r="J140" s="789">
        <f t="shared" si="7"/>
        <v>0</v>
      </c>
      <c r="K140" s="790">
        <f t="shared" si="8"/>
        <v>0</v>
      </c>
    </row>
    <row r="141" spans="2:11" x14ac:dyDescent="0.3">
      <c r="B141" s="257">
        <f t="shared" si="9"/>
        <v>0</v>
      </c>
      <c r="C141" s="257" t="str">
        <f t="shared" si="9"/>
        <v>DRV 75 - tab</v>
      </c>
      <c r="E141" s="789">
        <f t="shared" si="2"/>
        <v>0</v>
      </c>
      <c r="F141" s="789">
        <f t="shared" si="3"/>
        <v>0</v>
      </c>
      <c r="G141" s="789">
        <f t="shared" si="4"/>
        <v>0</v>
      </c>
      <c r="H141" s="789">
        <f t="shared" si="5"/>
        <v>0</v>
      </c>
      <c r="I141" s="789">
        <f t="shared" si="6"/>
        <v>0</v>
      </c>
      <c r="J141" s="789">
        <f t="shared" si="7"/>
        <v>0</v>
      </c>
      <c r="K141" s="790">
        <f t="shared" si="8"/>
        <v>0</v>
      </c>
    </row>
    <row r="142" spans="2:11" x14ac:dyDescent="0.3">
      <c r="B142" s="257">
        <f t="shared" si="9"/>
        <v>0</v>
      </c>
      <c r="C142" s="257" t="str">
        <f t="shared" si="9"/>
        <v>EFV 0 - susp - dose in ml</v>
      </c>
      <c r="E142" s="789">
        <f t="shared" si="2"/>
        <v>0</v>
      </c>
      <c r="F142" s="789">
        <f t="shared" si="3"/>
        <v>0</v>
      </c>
      <c r="G142" s="789">
        <f t="shared" si="4"/>
        <v>0</v>
      </c>
      <c r="H142" s="789">
        <f t="shared" si="5"/>
        <v>0</v>
      </c>
      <c r="I142" s="789">
        <f t="shared" si="6"/>
        <v>0</v>
      </c>
      <c r="J142" s="789">
        <f t="shared" si="7"/>
        <v>0</v>
      </c>
      <c r="K142" s="790">
        <f t="shared" si="8"/>
        <v>0</v>
      </c>
    </row>
    <row r="143" spans="2:11" x14ac:dyDescent="0.3">
      <c r="B143" s="257">
        <f t="shared" si="9"/>
        <v>0</v>
      </c>
      <c r="C143" s="257" t="str">
        <f t="shared" si="9"/>
        <v>EFV 200 - caps</v>
      </c>
      <c r="E143" s="789">
        <f t="shared" si="2"/>
        <v>0</v>
      </c>
      <c r="F143" s="789">
        <f t="shared" si="3"/>
        <v>0</v>
      </c>
      <c r="G143" s="789">
        <f t="shared" si="4"/>
        <v>0</v>
      </c>
      <c r="H143" s="789">
        <f t="shared" si="5"/>
        <v>0</v>
      </c>
      <c r="I143" s="789">
        <f t="shared" si="6"/>
        <v>0</v>
      </c>
      <c r="J143" s="789">
        <f t="shared" si="7"/>
        <v>0</v>
      </c>
      <c r="K143" s="790">
        <f t="shared" si="8"/>
        <v>0</v>
      </c>
    </row>
    <row r="144" spans="2:11" x14ac:dyDescent="0.3">
      <c r="B144" s="257">
        <f t="shared" si="9"/>
        <v>0</v>
      </c>
      <c r="C144" s="257" t="str">
        <f t="shared" si="9"/>
        <v>EFV 200 - tab</v>
      </c>
      <c r="E144" s="789">
        <f t="shared" si="2"/>
        <v>0</v>
      </c>
      <c r="F144" s="789">
        <f t="shared" si="3"/>
        <v>0</v>
      </c>
      <c r="G144" s="789">
        <f t="shared" si="4"/>
        <v>0</v>
      </c>
      <c r="H144" s="789">
        <f t="shared" si="5"/>
        <v>0</v>
      </c>
      <c r="I144" s="789">
        <f t="shared" si="6"/>
        <v>0</v>
      </c>
      <c r="J144" s="789">
        <f t="shared" si="7"/>
        <v>0</v>
      </c>
      <c r="K144" s="790">
        <f t="shared" si="8"/>
        <v>0</v>
      </c>
    </row>
    <row r="145" spans="2:11" x14ac:dyDescent="0.3">
      <c r="B145" s="257">
        <f t="shared" si="9"/>
        <v>0</v>
      </c>
      <c r="C145" s="257" t="str">
        <f t="shared" si="9"/>
        <v>EFV 200 - tab - scored</v>
      </c>
      <c r="E145" s="789">
        <f t="shared" si="2"/>
        <v>0</v>
      </c>
      <c r="F145" s="789">
        <f t="shared" si="3"/>
        <v>0</v>
      </c>
      <c r="G145" s="789">
        <f t="shared" si="4"/>
        <v>0</v>
      </c>
      <c r="H145" s="789">
        <f t="shared" si="5"/>
        <v>0</v>
      </c>
      <c r="I145" s="789">
        <f t="shared" si="6"/>
        <v>0</v>
      </c>
      <c r="J145" s="789">
        <f t="shared" si="7"/>
        <v>0</v>
      </c>
      <c r="K145" s="790">
        <f t="shared" si="8"/>
        <v>0</v>
      </c>
    </row>
    <row r="146" spans="2:11" x14ac:dyDescent="0.3">
      <c r="B146" s="257">
        <f t="shared" si="9"/>
        <v>0</v>
      </c>
      <c r="C146" s="257" t="str">
        <f t="shared" si="9"/>
        <v>EFV 50 - caps</v>
      </c>
      <c r="E146" s="789">
        <f t="shared" si="2"/>
        <v>0</v>
      </c>
      <c r="F146" s="789">
        <f t="shared" si="3"/>
        <v>0</v>
      </c>
      <c r="G146" s="789">
        <f t="shared" si="4"/>
        <v>0</v>
      </c>
      <c r="H146" s="789">
        <f t="shared" si="5"/>
        <v>0</v>
      </c>
      <c r="I146" s="789">
        <f t="shared" si="6"/>
        <v>0</v>
      </c>
      <c r="J146" s="789">
        <f t="shared" si="7"/>
        <v>0</v>
      </c>
      <c r="K146" s="790">
        <f t="shared" si="8"/>
        <v>0</v>
      </c>
    </row>
    <row r="147" spans="2:11" x14ac:dyDescent="0.3">
      <c r="B147" s="257">
        <f t="shared" si="9"/>
        <v>0</v>
      </c>
      <c r="C147" s="257" t="str">
        <f t="shared" si="9"/>
        <v>EFV 50 - tab</v>
      </c>
      <c r="E147" s="789">
        <f t="shared" si="2"/>
        <v>0</v>
      </c>
      <c r="F147" s="789">
        <f t="shared" si="3"/>
        <v>0</v>
      </c>
      <c r="G147" s="789">
        <f t="shared" si="4"/>
        <v>0</v>
      </c>
      <c r="H147" s="789">
        <f t="shared" si="5"/>
        <v>0</v>
      </c>
      <c r="I147" s="789">
        <f t="shared" si="6"/>
        <v>0</v>
      </c>
      <c r="J147" s="789">
        <f t="shared" si="7"/>
        <v>0</v>
      </c>
      <c r="K147" s="790">
        <f t="shared" si="8"/>
        <v>0</v>
      </c>
    </row>
    <row r="148" spans="2:11" x14ac:dyDescent="0.3">
      <c r="B148" s="257">
        <f t="shared" si="9"/>
        <v>0</v>
      </c>
      <c r="C148" s="257" t="str">
        <f t="shared" si="9"/>
        <v>EFV 600 - tab</v>
      </c>
      <c r="E148" s="789">
        <f t="shared" si="2"/>
        <v>0</v>
      </c>
      <c r="F148" s="789">
        <f t="shared" si="3"/>
        <v>0</v>
      </c>
      <c r="G148" s="789">
        <f t="shared" si="4"/>
        <v>0</v>
      </c>
      <c r="H148" s="789">
        <f t="shared" si="5"/>
        <v>0</v>
      </c>
      <c r="I148" s="789">
        <f t="shared" si="6"/>
        <v>0</v>
      </c>
      <c r="J148" s="789">
        <f t="shared" si="7"/>
        <v>0</v>
      </c>
      <c r="K148" s="790">
        <f t="shared" si="8"/>
        <v>0</v>
      </c>
    </row>
    <row r="149" spans="2:11" x14ac:dyDescent="0.3">
      <c r="B149" s="257">
        <f t="shared" si="9"/>
        <v>0</v>
      </c>
      <c r="C149" s="257" t="str">
        <f t="shared" si="9"/>
        <v>ETV 100 - tab</v>
      </c>
      <c r="E149" s="789">
        <f t="shared" si="2"/>
        <v>0</v>
      </c>
      <c r="F149" s="789">
        <f t="shared" si="3"/>
        <v>0</v>
      </c>
      <c r="G149" s="789">
        <f t="shared" si="4"/>
        <v>0</v>
      </c>
      <c r="H149" s="789">
        <f t="shared" si="5"/>
        <v>0</v>
      </c>
      <c r="I149" s="789">
        <f t="shared" si="6"/>
        <v>0</v>
      </c>
      <c r="J149" s="789">
        <f t="shared" si="7"/>
        <v>0</v>
      </c>
      <c r="K149" s="790">
        <f t="shared" si="8"/>
        <v>0</v>
      </c>
    </row>
    <row r="150" spans="2:11" x14ac:dyDescent="0.3">
      <c r="B150" s="257">
        <f t="shared" si="9"/>
        <v>0</v>
      </c>
      <c r="C150" s="257" t="str">
        <f t="shared" si="9"/>
        <v>FTC 200 - caps</v>
      </c>
      <c r="E150" s="789">
        <f t="shared" si="2"/>
        <v>0</v>
      </c>
      <c r="F150" s="789">
        <f t="shared" si="3"/>
        <v>0</v>
      </c>
      <c r="G150" s="789">
        <f t="shared" si="4"/>
        <v>0</v>
      </c>
      <c r="H150" s="789">
        <f t="shared" si="5"/>
        <v>0</v>
      </c>
      <c r="I150" s="789">
        <f t="shared" si="6"/>
        <v>0</v>
      </c>
      <c r="J150" s="789">
        <f t="shared" si="7"/>
        <v>0</v>
      </c>
      <c r="K150" s="790">
        <f t="shared" si="8"/>
        <v>0</v>
      </c>
    </row>
    <row r="151" spans="2:11" x14ac:dyDescent="0.3">
      <c r="B151" s="257">
        <f t="shared" si="9"/>
        <v>0</v>
      </c>
      <c r="C151" s="257" t="str">
        <f t="shared" si="9"/>
        <v>LPV/r 0 - susp</v>
      </c>
      <c r="E151" s="789">
        <f t="shared" si="2"/>
        <v>0</v>
      </c>
      <c r="F151" s="789">
        <f t="shared" si="3"/>
        <v>0</v>
      </c>
      <c r="G151" s="789">
        <f t="shared" si="4"/>
        <v>0</v>
      </c>
      <c r="H151" s="789">
        <f t="shared" si="5"/>
        <v>0</v>
      </c>
      <c r="I151" s="789">
        <f t="shared" si="6"/>
        <v>0</v>
      </c>
      <c r="J151" s="789">
        <f t="shared" si="7"/>
        <v>0</v>
      </c>
      <c r="K151" s="790">
        <f t="shared" si="8"/>
        <v>0</v>
      </c>
    </row>
    <row r="152" spans="2:11" x14ac:dyDescent="0.3">
      <c r="B152" s="257">
        <f t="shared" si="9"/>
        <v>0</v>
      </c>
      <c r="C152" s="257" t="str">
        <f t="shared" si="9"/>
        <v>LPV/r 100/25 - tab - heat stable</v>
      </c>
      <c r="E152" s="789">
        <f t="shared" si="2"/>
        <v>0</v>
      </c>
      <c r="F152" s="789">
        <f t="shared" si="3"/>
        <v>0</v>
      </c>
      <c r="G152" s="789">
        <f t="shared" si="4"/>
        <v>0</v>
      </c>
      <c r="H152" s="789">
        <f t="shared" si="5"/>
        <v>0</v>
      </c>
      <c r="I152" s="789">
        <f t="shared" si="6"/>
        <v>0</v>
      </c>
      <c r="J152" s="789">
        <f t="shared" si="7"/>
        <v>0</v>
      </c>
      <c r="K152" s="790">
        <f t="shared" si="8"/>
        <v>0</v>
      </c>
    </row>
    <row r="153" spans="2:11" x14ac:dyDescent="0.3">
      <c r="B153" s="257">
        <f t="shared" si="9"/>
        <v>0</v>
      </c>
      <c r="C153" s="257" t="str">
        <f t="shared" si="9"/>
        <v>LPV/r 200/50 - tab</v>
      </c>
      <c r="E153" s="789">
        <f t="shared" si="2"/>
        <v>0</v>
      </c>
      <c r="F153" s="789">
        <f t="shared" si="3"/>
        <v>0</v>
      </c>
      <c r="G153" s="789">
        <f t="shared" si="4"/>
        <v>0</v>
      </c>
      <c r="H153" s="789">
        <f t="shared" si="5"/>
        <v>0</v>
      </c>
      <c r="I153" s="789">
        <f t="shared" si="6"/>
        <v>0</v>
      </c>
      <c r="J153" s="789">
        <f t="shared" si="7"/>
        <v>0</v>
      </c>
      <c r="K153" s="790">
        <f t="shared" si="8"/>
        <v>0</v>
      </c>
    </row>
    <row r="154" spans="2:11" x14ac:dyDescent="0.3">
      <c r="B154" s="257">
        <f t="shared" ref="B154:C171" si="10">B49</f>
        <v>0</v>
      </c>
      <c r="C154" s="257" t="str">
        <f t="shared" si="10"/>
        <v>LPV/r 40/10 - pellets/caps - heat stable</v>
      </c>
      <c r="E154" s="789">
        <f t="shared" si="2"/>
        <v>0</v>
      </c>
      <c r="F154" s="789">
        <f t="shared" si="3"/>
        <v>0</v>
      </c>
      <c r="G154" s="789">
        <f t="shared" si="4"/>
        <v>0</v>
      </c>
      <c r="H154" s="789">
        <f t="shared" si="5"/>
        <v>0</v>
      </c>
      <c r="I154" s="789">
        <f t="shared" si="6"/>
        <v>0</v>
      </c>
      <c r="J154" s="789">
        <f t="shared" si="7"/>
        <v>0</v>
      </c>
      <c r="K154" s="790">
        <f t="shared" si="8"/>
        <v>0</v>
      </c>
    </row>
    <row r="155" spans="2:11" x14ac:dyDescent="0.3">
      <c r="B155" s="257">
        <f t="shared" si="10"/>
        <v>0</v>
      </c>
      <c r="C155" s="257" t="str">
        <f t="shared" si="10"/>
        <v>NVP 0 - susp - dose in ml</v>
      </c>
      <c r="E155" s="789">
        <f t="shared" si="2"/>
        <v>0</v>
      </c>
      <c r="F155" s="789">
        <f t="shared" si="3"/>
        <v>0</v>
      </c>
      <c r="G155" s="789">
        <f t="shared" si="4"/>
        <v>0</v>
      </c>
      <c r="H155" s="789">
        <f t="shared" si="5"/>
        <v>0</v>
      </c>
      <c r="I155" s="789">
        <f t="shared" si="6"/>
        <v>0</v>
      </c>
      <c r="J155" s="789">
        <f t="shared" si="7"/>
        <v>0</v>
      </c>
      <c r="K155" s="790">
        <f t="shared" si="8"/>
        <v>0</v>
      </c>
    </row>
    <row r="156" spans="2:11" x14ac:dyDescent="0.3">
      <c r="B156" s="257">
        <f t="shared" si="10"/>
        <v>0</v>
      </c>
      <c r="C156" s="257" t="str">
        <f t="shared" si="10"/>
        <v>NVP 200 - tab</v>
      </c>
      <c r="E156" s="789">
        <f t="shared" si="2"/>
        <v>0</v>
      </c>
      <c r="F156" s="789">
        <f t="shared" si="3"/>
        <v>0</v>
      </c>
      <c r="G156" s="789">
        <f t="shared" si="4"/>
        <v>0</v>
      </c>
      <c r="H156" s="789">
        <f t="shared" si="5"/>
        <v>0</v>
      </c>
      <c r="I156" s="789">
        <f t="shared" si="6"/>
        <v>0</v>
      </c>
      <c r="J156" s="789">
        <f t="shared" si="7"/>
        <v>0</v>
      </c>
      <c r="K156" s="790">
        <f t="shared" si="8"/>
        <v>0</v>
      </c>
    </row>
    <row r="157" spans="2:11" x14ac:dyDescent="0.3">
      <c r="B157" s="257">
        <f t="shared" si="10"/>
        <v>0</v>
      </c>
      <c r="C157" s="257" t="str">
        <f t="shared" si="10"/>
        <v>NVP 50 - tab - dispersible</v>
      </c>
      <c r="E157" s="789">
        <f t="shared" si="2"/>
        <v>0</v>
      </c>
      <c r="F157" s="789">
        <f t="shared" si="3"/>
        <v>0</v>
      </c>
      <c r="G157" s="789">
        <f t="shared" si="4"/>
        <v>0</v>
      </c>
      <c r="H157" s="789">
        <f t="shared" si="5"/>
        <v>0</v>
      </c>
      <c r="I157" s="789">
        <f t="shared" si="6"/>
        <v>0</v>
      </c>
      <c r="J157" s="789">
        <f t="shared" si="7"/>
        <v>0</v>
      </c>
      <c r="K157" s="790">
        <f t="shared" si="8"/>
        <v>0</v>
      </c>
    </row>
    <row r="158" spans="2:11" x14ac:dyDescent="0.3">
      <c r="B158" s="257">
        <f t="shared" si="10"/>
        <v>0</v>
      </c>
      <c r="C158" s="257" t="str">
        <f t="shared" si="10"/>
        <v>RAL 100 - tab - chew scored</v>
      </c>
      <c r="E158" s="789">
        <f t="shared" si="2"/>
        <v>0</v>
      </c>
      <c r="F158" s="789">
        <f t="shared" si="3"/>
        <v>0</v>
      </c>
      <c r="G158" s="789">
        <f t="shared" si="4"/>
        <v>0</v>
      </c>
      <c r="H158" s="789">
        <f t="shared" si="5"/>
        <v>0</v>
      </c>
      <c r="I158" s="789">
        <f t="shared" si="6"/>
        <v>0</v>
      </c>
      <c r="J158" s="789">
        <f t="shared" si="7"/>
        <v>0</v>
      </c>
      <c r="K158" s="790">
        <f t="shared" si="8"/>
        <v>0</v>
      </c>
    </row>
    <row r="159" spans="2:11" x14ac:dyDescent="0.3">
      <c r="B159" s="257">
        <f t="shared" si="10"/>
        <v>0</v>
      </c>
      <c r="C159" s="257" t="str">
        <f t="shared" si="10"/>
        <v>RAL 25 - tab - chew scored</v>
      </c>
      <c r="E159" s="789">
        <f t="shared" si="2"/>
        <v>0</v>
      </c>
      <c r="F159" s="789">
        <f t="shared" si="3"/>
        <v>0</v>
      </c>
      <c r="G159" s="789">
        <f t="shared" si="4"/>
        <v>0</v>
      </c>
      <c r="H159" s="789">
        <f t="shared" si="5"/>
        <v>0</v>
      </c>
      <c r="I159" s="789">
        <f t="shared" si="6"/>
        <v>0</v>
      </c>
      <c r="J159" s="789">
        <f t="shared" si="7"/>
        <v>0</v>
      </c>
      <c r="K159" s="790">
        <f t="shared" si="8"/>
        <v>0</v>
      </c>
    </row>
    <row r="160" spans="2:11" x14ac:dyDescent="0.3">
      <c r="B160" s="257">
        <f t="shared" si="10"/>
        <v>0</v>
      </c>
      <c r="C160" s="257" t="str">
        <f t="shared" si="10"/>
        <v>RAL 400 - tab</v>
      </c>
      <c r="E160" s="789">
        <f t="shared" si="2"/>
        <v>0</v>
      </c>
      <c r="F160" s="789">
        <f t="shared" si="3"/>
        <v>0</v>
      </c>
      <c r="G160" s="789">
        <f t="shared" si="4"/>
        <v>0</v>
      </c>
      <c r="H160" s="789">
        <f t="shared" si="5"/>
        <v>0</v>
      </c>
      <c r="I160" s="789">
        <f t="shared" si="6"/>
        <v>0</v>
      </c>
      <c r="J160" s="789">
        <f t="shared" si="7"/>
        <v>0</v>
      </c>
      <c r="K160" s="790">
        <f t="shared" si="8"/>
        <v>0</v>
      </c>
    </row>
    <row r="161" spans="2:11" x14ac:dyDescent="0.3">
      <c r="B161" s="257">
        <f t="shared" si="10"/>
        <v>0</v>
      </c>
      <c r="C161" s="257" t="str">
        <f t="shared" si="10"/>
        <v>RTV 0 - susp - dose in ml</v>
      </c>
      <c r="E161" s="789">
        <f t="shared" si="2"/>
        <v>0</v>
      </c>
      <c r="F161" s="789">
        <f t="shared" si="3"/>
        <v>0</v>
      </c>
      <c r="G161" s="789">
        <f t="shared" si="4"/>
        <v>0</v>
      </c>
      <c r="H161" s="789">
        <f t="shared" si="5"/>
        <v>0</v>
      </c>
      <c r="I161" s="789">
        <f t="shared" si="6"/>
        <v>0</v>
      </c>
      <c r="J161" s="789">
        <f t="shared" si="7"/>
        <v>0</v>
      </c>
      <c r="K161" s="790">
        <f t="shared" si="8"/>
        <v>0</v>
      </c>
    </row>
    <row r="162" spans="2:11" x14ac:dyDescent="0.3">
      <c r="B162" s="257">
        <f t="shared" si="10"/>
        <v>0</v>
      </c>
      <c r="C162" s="257" t="str">
        <f t="shared" si="10"/>
        <v>RTV 100 - tab - heat stable</v>
      </c>
      <c r="E162" s="789">
        <f t="shared" si="2"/>
        <v>0</v>
      </c>
      <c r="F162" s="789">
        <f t="shared" si="3"/>
        <v>0</v>
      </c>
      <c r="G162" s="789">
        <f t="shared" si="4"/>
        <v>0</v>
      </c>
      <c r="H162" s="789">
        <f t="shared" si="5"/>
        <v>0</v>
      </c>
      <c r="I162" s="789">
        <f t="shared" si="6"/>
        <v>0</v>
      </c>
      <c r="J162" s="789">
        <f t="shared" si="7"/>
        <v>0</v>
      </c>
      <c r="K162" s="790">
        <f t="shared" si="8"/>
        <v>0</v>
      </c>
    </row>
    <row r="163" spans="2:11" x14ac:dyDescent="0.3">
      <c r="B163" s="257">
        <f t="shared" si="10"/>
        <v>0</v>
      </c>
      <c r="C163" s="257" t="str">
        <f t="shared" si="10"/>
        <v>RTV 25 - tab - heat stable</v>
      </c>
      <c r="E163" s="789">
        <f t="shared" si="2"/>
        <v>0</v>
      </c>
      <c r="F163" s="789">
        <f t="shared" si="3"/>
        <v>0</v>
      </c>
      <c r="G163" s="789">
        <f t="shared" si="4"/>
        <v>0</v>
      </c>
      <c r="H163" s="789">
        <f t="shared" si="5"/>
        <v>0</v>
      </c>
      <c r="I163" s="789">
        <f t="shared" si="6"/>
        <v>0</v>
      </c>
      <c r="J163" s="789">
        <f t="shared" si="7"/>
        <v>0</v>
      </c>
      <c r="K163" s="790">
        <f t="shared" si="8"/>
        <v>0</v>
      </c>
    </row>
    <row r="164" spans="2:11" x14ac:dyDescent="0.3">
      <c r="B164" s="257">
        <f t="shared" si="10"/>
        <v>0</v>
      </c>
      <c r="C164" s="257" t="str">
        <f t="shared" si="10"/>
        <v>TDF 300 - tab</v>
      </c>
      <c r="E164" s="789">
        <f t="shared" si="2"/>
        <v>0</v>
      </c>
      <c r="F164" s="789">
        <f t="shared" si="3"/>
        <v>0</v>
      </c>
      <c r="G164" s="789">
        <f t="shared" si="4"/>
        <v>0</v>
      </c>
      <c r="H164" s="789">
        <f t="shared" si="5"/>
        <v>0</v>
      </c>
      <c r="I164" s="789">
        <f t="shared" si="6"/>
        <v>0</v>
      </c>
      <c r="J164" s="789">
        <f t="shared" si="7"/>
        <v>0</v>
      </c>
      <c r="K164" s="790">
        <f t="shared" si="8"/>
        <v>0</v>
      </c>
    </row>
    <row r="165" spans="2:11" x14ac:dyDescent="0.3">
      <c r="B165" s="257">
        <f t="shared" si="10"/>
        <v>0</v>
      </c>
      <c r="C165" s="257" t="str">
        <f t="shared" si="10"/>
        <v>TDF 40 - scoop</v>
      </c>
      <c r="E165" s="789">
        <f t="shared" si="2"/>
        <v>0</v>
      </c>
      <c r="F165" s="789">
        <f t="shared" si="3"/>
        <v>0</v>
      </c>
      <c r="G165" s="789">
        <f t="shared" si="4"/>
        <v>0</v>
      </c>
      <c r="H165" s="789">
        <f t="shared" si="5"/>
        <v>0</v>
      </c>
      <c r="I165" s="789">
        <f t="shared" si="6"/>
        <v>0</v>
      </c>
      <c r="J165" s="789">
        <f t="shared" si="7"/>
        <v>0</v>
      </c>
      <c r="K165" s="790">
        <f t="shared" si="8"/>
        <v>0</v>
      </c>
    </row>
    <row r="166" spans="2:11" x14ac:dyDescent="0.3">
      <c r="B166" s="257">
        <f t="shared" si="10"/>
        <v>0</v>
      </c>
      <c r="C166" s="257" t="str">
        <f t="shared" si="10"/>
        <v>TDF+3TC 300/300 - tab</v>
      </c>
      <c r="E166" s="789">
        <f t="shared" si="2"/>
        <v>0</v>
      </c>
      <c r="F166" s="789">
        <f t="shared" si="3"/>
        <v>0</v>
      </c>
      <c r="G166" s="789">
        <f t="shared" si="4"/>
        <v>0</v>
      </c>
      <c r="H166" s="789">
        <f t="shared" si="5"/>
        <v>0</v>
      </c>
      <c r="I166" s="789">
        <f t="shared" si="6"/>
        <v>0</v>
      </c>
      <c r="J166" s="789">
        <f t="shared" si="7"/>
        <v>0</v>
      </c>
      <c r="K166" s="790">
        <f t="shared" si="8"/>
        <v>0</v>
      </c>
    </row>
    <row r="167" spans="2:11" x14ac:dyDescent="0.3">
      <c r="B167" s="257">
        <f t="shared" si="10"/>
        <v>0</v>
      </c>
      <c r="C167" s="257" t="str">
        <f t="shared" si="10"/>
        <v>TDF+3TC+EFV 300/300/600 - tab</v>
      </c>
      <c r="E167" s="789">
        <f t="shared" si="2"/>
        <v>0</v>
      </c>
      <c r="F167" s="789">
        <f t="shared" si="3"/>
        <v>0</v>
      </c>
      <c r="G167" s="789">
        <f t="shared" si="4"/>
        <v>0</v>
      </c>
      <c r="H167" s="789">
        <f t="shared" si="5"/>
        <v>0</v>
      </c>
      <c r="I167" s="789">
        <f t="shared" si="6"/>
        <v>0</v>
      </c>
      <c r="J167" s="789">
        <f t="shared" si="7"/>
        <v>0</v>
      </c>
      <c r="K167" s="790">
        <f t="shared" si="8"/>
        <v>0</v>
      </c>
    </row>
    <row r="168" spans="2:11" x14ac:dyDescent="0.3">
      <c r="B168" s="257">
        <f t="shared" si="10"/>
        <v>0</v>
      </c>
      <c r="C168" s="257" t="str">
        <f t="shared" si="10"/>
        <v>TDF+FTC 300/200 - tab</v>
      </c>
      <c r="E168" s="789">
        <f t="shared" si="2"/>
        <v>0</v>
      </c>
      <c r="F168" s="789">
        <f t="shared" si="3"/>
        <v>0</v>
      </c>
      <c r="G168" s="789">
        <f t="shared" si="4"/>
        <v>0</v>
      </c>
      <c r="H168" s="789">
        <f t="shared" si="5"/>
        <v>0</v>
      </c>
      <c r="I168" s="789">
        <f t="shared" si="6"/>
        <v>0</v>
      </c>
      <c r="J168" s="789">
        <f t="shared" si="7"/>
        <v>0</v>
      </c>
      <c r="K168" s="790">
        <f t="shared" si="8"/>
        <v>0</v>
      </c>
    </row>
    <row r="169" spans="2:11" x14ac:dyDescent="0.3">
      <c r="B169" s="257">
        <f t="shared" si="10"/>
        <v>0</v>
      </c>
      <c r="C169" s="257" t="str">
        <f t="shared" si="10"/>
        <v>TDF+FTC+EFV 300/200/600 - tab</v>
      </c>
      <c r="E169" s="789">
        <f t="shared" si="2"/>
        <v>0</v>
      </c>
      <c r="F169" s="789">
        <f t="shared" si="3"/>
        <v>0</v>
      </c>
      <c r="G169" s="789">
        <f t="shared" si="4"/>
        <v>0</v>
      </c>
      <c r="H169" s="789">
        <f t="shared" si="5"/>
        <v>0</v>
      </c>
      <c r="I169" s="789">
        <f t="shared" si="6"/>
        <v>0</v>
      </c>
      <c r="J169" s="789">
        <f t="shared" si="7"/>
        <v>0</v>
      </c>
      <c r="K169" s="790">
        <f t="shared" si="8"/>
        <v>0</v>
      </c>
    </row>
    <row r="170" spans="2:11" ht="15" hidden="1" outlineLevel="1" x14ac:dyDescent="0.25">
      <c r="B170" s="257">
        <f t="shared" si="10"/>
        <v>0</v>
      </c>
      <c r="C170" s="257" t="str">
        <f t="shared" si="10"/>
        <v>x_DTG 50 - tab</v>
      </c>
      <c r="E170" s="789">
        <f t="shared" si="2"/>
        <v>0</v>
      </c>
      <c r="F170" s="789">
        <f t="shared" si="3"/>
        <v>0</v>
      </c>
      <c r="G170" s="789">
        <f t="shared" si="4"/>
        <v>0</v>
      </c>
      <c r="H170" s="789">
        <f t="shared" si="5"/>
        <v>0</v>
      </c>
      <c r="I170" s="789">
        <f t="shared" si="6"/>
        <v>0</v>
      </c>
      <c r="J170" s="789">
        <f t="shared" si="7"/>
        <v>0</v>
      </c>
      <c r="K170" s="790">
        <f t="shared" si="8"/>
        <v>0</v>
      </c>
    </row>
    <row r="171" spans="2:11" collapsed="1" x14ac:dyDescent="0.3">
      <c r="B171" s="257">
        <f t="shared" si="10"/>
        <v>0</v>
      </c>
      <c r="C171" s="257" t="str">
        <f t="shared" si="10"/>
        <v/>
      </c>
      <c r="E171" s="789"/>
      <c r="F171" s="789"/>
      <c r="G171" s="789"/>
      <c r="H171" s="789"/>
      <c r="I171" s="789"/>
      <c r="J171" s="789"/>
      <c r="K171" s="790"/>
    </row>
    <row r="175" spans="2:11" ht="18" x14ac:dyDescent="0.35">
      <c r="B175" s="325" t="s">
        <v>225</v>
      </c>
      <c r="C175" s="325"/>
      <c r="E175" s="384" t="s">
        <v>288</v>
      </c>
      <c r="F175" s="385"/>
      <c r="G175" s="386"/>
    </row>
    <row r="176" spans="2:11" x14ac:dyDescent="0.3">
      <c r="E176" s="387" t="s">
        <v>295</v>
      </c>
      <c r="F176" s="394"/>
      <c r="G176" s="395"/>
    </row>
    <row r="177" spans="2:40" x14ac:dyDescent="0.3">
      <c r="E177" s="388" t="s">
        <v>296</v>
      </c>
      <c r="F177" s="392"/>
      <c r="G177" s="393"/>
    </row>
    <row r="178" spans="2:40" x14ac:dyDescent="0.3">
      <c r="E178" s="389" t="s">
        <v>297</v>
      </c>
      <c r="F178" s="390"/>
      <c r="G178" s="391"/>
    </row>
    <row r="179" spans="2:40" x14ac:dyDescent="0.3">
      <c r="L179" s="134"/>
      <c r="U179" s="342"/>
    </row>
    <row r="180" spans="2:40" x14ac:dyDescent="0.3">
      <c r="E180" s="338">
        <f t="shared" ref="E180:AN180" si="11">E7</f>
        <v>0</v>
      </c>
      <c r="F180" s="338">
        <f t="shared" si="11"/>
        <v>31</v>
      </c>
      <c r="G180" s="338">
        <f t="shared" si="11"/>
        <v>62</v>
      </c>
      <c r="H180" s="338">
        <f t="shared" si="11"/>
        <v>93</v>
      </c>
      <c r="I180" s="338">
        <f t="shared" si="11"/>
        <v>123</v>
      </c>
      <c r="J180" s="338">
        <f t="shared" si="11"/>
        <v>154</v>
      </c>
      <c r="K180" s="338">
        <f t="shared" si="11"/>
        <v>184</v>
      </c>
      <c r="L180" s="338">
        <f t="shared" si="11"/>
        <v>215</v>
      </c>
      <c r="M180" s="338">
        <f t="shared" si="11"/>
        <v>246</v>
      </c>
      <c r="N180" s="338">
        <f t="shared" si="11"/>
        <v>276</v>
      </c>
      <c r="O180" s="338">
        <f t="shared" si="11"/>
        <v>307</v>
      </c>
      <c r="P180" s="338">
        <f t="shared" si="11"/>
        <v>337</v>
      </c>
      <c r="Q180" s="338">
        <f t="shared" si="11"/>
        <v>368</v>
      </c>
      <c r="R180" s="338">
        <f t="shared" si="11"/>
        <v>399</v>
      </c>
      <c r="S180" s="338">
        <f t="shared" si="11"/>
        <v>427</v>
      </c>
      <c r="T180" s="338">
        <f t="shared" si="11"/>
        <v>458</v>
      </c>
      <c r="U180" s="338">
        <f t="shared" si="11"/>
        <v>488</v>
      </c>
      <c r="V180" s="338">
        <f t="shared" si="11"/>
        <v>519</v>
      </c>
      <c r="W180" s="338">
        <f t="shared" si="11"/>
        <v>549</v>
      </c>
      <c r="X180" s="338">
        <f t="shared" si="11"/>
        <v>580</v>
      </c>
      <c r="Y180" s="338">
        <f t="shared" si="11"/>
        <v>611</v>
      </c>
      <c r="Z180" s="338">
        <f t="shared" si="11"/>
        <v>641</v>
      </c>
      <c r="AA180" s="338">
        <f t="shared" si="11"/>
        <v>672</v>
      </c>
      <c r="AB180" s="338">
        <f t="shared" si="11"/>
        <v>702</v>
      </c>
      <c r="AC180" s="338">
        <f t="shared" si="11"/>
        <v>733</v>
      </c>
      <c r="AD180" s="338">
        <f t="shared" si="11"/>
        <v>764</v>
      </c>
      <c r="AE180" s="338">
        <f t="shared" si="11"/>
        <v>792</v>
      </c>
      <c r="AF180" s="338">
        <f t="shared" si="11"/>
        <v>823</v>
      </c>
      <c r="AG180" s="338">
        <f t="shared" si="11"/>
        <v>853</v>
      </c>
      <c r="AH180" s="338">
        <f t="shared" si="11"/>
        <v>884</v>
      </c>
      <c r="AI180" s="338">
        <f t="shared" si="11"/>
        <v>914</v>
      </c>
      <c r="AJ180" s="338">
        <f t="shared" si="11"/>
        <v>945</v>
      </c>
      <c r="AK180" s="338">
        <f t="shared" si="11"/>
        <v>976</v>
      </c>
      <c r="AL180" s="338">
        <f t="shared" si="11"/>
        <v>1006</v>
      </c>
      <c r="AM180" s="338">
        <f t="shared" si="11"/>
        <v>1037</v>
      </c>
      <c r="AN180" s="338">
        <f t="shared" si="11"/>
        <v>1067</v>
      </c>
    </row>
    <row r="181" spans="2:40" x14ac:dyDescent="0.3">
      <c r="B181" s="328" t="s">
        <v>117</v>
      </c>
      <c r="C181" s="329"/>
      <c r="D181" s="299"/>
      <c r="E181" s="339" t="str">
        <f t="shared" ref="E181:AN181" si="12">IF(E180&lt;$C$5,"Y","N")</f>
        <v>Y</v>
      </c>
      <c r="F181" s="340" t="str">
        <f t="shared" si="12"/>
        <v>Y</v>
      </c>
      <c r="G181" s="340" t="str">
        <f t="shared" si="12"/>
        <v>Y</v>
      </c>
      <c r="H181" s="340" t="str">
        <f t="shared" si="12"/>
        <v>Y</v>
      </c>
      <c r="I181" s="340" t="str">
        <f t="shared" si="12"/>
        <v>Y</v>
      </c>
      <c r="J181" s="340" t="str">
        <f t="shared" si="12"/>
        <v>Y</v>
      </c>
      <c r="K181" s="340" t="str">
        <f t="shared" si="12"/>
        <v>Y</v>
      </c>
      <c r="L181" s="340" t="str">
        <f t="shared" si="12"/>
        <v>Y</v>
      </c>
      <c r="M181" s="340" t="str">
        <f t="shared" si="12"/>
        <v>Y</v>
      </c>
      <c r="N181" s="340" t="str">
        <f t="shared" si="12"/>
        <v>Y</v>
      </c>
      <c r="O181" s="340" t="str">
        <f t="shared" si="12"/>
        <v>Y</v>
      </c>
      <c r="P181" s="340" t="str">
        <f t="shared" si="12"/>
        <v>Y</v>
      </c>
      <c r="Q181" s="340" t="str">
        <f t="shared" si="12"/>
        <v>Y</v>
      </c>
      <c r="R181" s="340" t="str">
        <f t="shared" si="12"/>
        <v>Y</v>
      </c>
      <c r="S181" s="340" t="str">
        <f t="shared" si="12"/>
        <v>Y</v>
      </c>
      <c r="T181" s="340" t="str">
        <f t="shared" si="12"/>
        <v>Y</v>
      </c>
      <c r="U181" s="340" t="str">
        <f t="shared" si="12"/>
        <v>Y</v>
      </c>
      <c r="V181" s="340" t="str">
        <f t="shared" si="12"/>
        <v>Y</v>
      </c>
      <c r="W181" s="340" t="str">
        <f t="shared" si="12"/>
        <v>Y</v>
      </c>
      <c r="X181" s="340" t="str">
        <f t="shared" si="12"/>
        <v>Y</v>
      </c>
      <c r="Y181" s="340" t="str">
        <f t="shared" si="12"/>
        <v>Y</v>
      </c>
      <c r="Z181" s="340" t="str">
        <f t="shared" si="12"/>
        <v>Y</v>
      </c>
      <c r="AA181" s="340" t="str">
        <f t="shared" si="12"/>
        <v>Y</v>
      </c>
      <c r="AB181" s="340" t="str">
        <f t="shared" si="12"/>
        <v>Y</v>
      </c>
      <c r="AC181" s="340" t="str">
        <f t="shared" si="12"/>
        <v>Y</v>
      </c>
      <c r="AD181" s="340" t="str">
        <f t="shared" si="12"/>
        <v>Y</v>
      </c>
      <c r="AE181" s="340" t="str">
        <f t="shared" si="12"/>
        <v>Y</v>
      </c>
      <c r="AF181" s="340" t="str">
        <f t="shared" si="12"/>
        <v>Y</v>
      </c>
      <c r="AG181" s="340" t="str">
        <f t="shared" si="12"/>
        <v>Y</v>
      </c>
      <c r="AH181" s="340" t="str">
        <f t="shared" si="12"/>
        <v>Y</v>
      </c>
      <c r="AI181" s="340" t="str">
        <f t="shared" si="12"/>
        <v>Y</v>
      </c>
      <c r="AJ181" s="340" t="str">
        <f t="shared" si="12"/>
        <v>Y</v>
      </c>
      <c r="AK181" s="340" t="str">
        <f t="shared" si="12"/>
        <v>Y</v>
      </c>
      <c r="AL181" s="340" t="str">
        <f t="shared" si="12"/>
        <v>Y</v>
      </c>
      <c r="AM181" s="340" t="str">
        <f t="shared" si="12"/>
        <v>Y</v>
      </c>
      <c r="AN181" s="340" t="str">
        <f t="shared" si="12"/>
        <v>Y</v>
      </c>
    </row>
    <row r="182" spans="2:40" x14ac:dyDescent="0.3">
      <c r="B182" s="257"/>
      <c r="C182" s="257" t="str">
        <f>'7. Consumption'!C9</f>
        <v>3TC 0 - susp - dose in ml</v>
      </c>
      <c r="D182" s="416">
        <f>'8. SOH &amp; Pipeline'!E227</f>
        <v>0</v>
      </c>
      <c r="E182" s="335">
        <f ca="1">MAX(0,D182+'8. SOH &amp; Pipeline'!F119-'7. Consumption'!H9+MIN(0,(SUM('7. Consumption'!$G9:G9)-'8. SOH &amp; Pipeline'!F9))+E9)</f>
        <v>0</v>
      </c>
      <c r="F182" s="335">
        <f ca="1">MAX(0,E182+'8. SOH &amp; Pipeline'!G119-'7. Consumption'!I9+MIN(0,(SUM('7. Consumption'!$G9:H9)-'8. SOH &amp; Pipeline'!G9))+F9)</f>
        <v>0</v>
      </c>
      <c r="G182" s="335">
        <f ca="1">MAX(0,F182+'8. SOH &amp; Pipeline'!H119-'7. Consumption'!J9+MIN(0,(SUM('7. Consumption'!$G9:I9)-'8. SOH &amp; Pipeline'!H9))+G9)</f>
        <v>0</v>
      </c>
      <c r="H182" s="335">
        <f ca="1">MAX(0,G182+'8. SOH &amp; Pipeline'!I119-'7. Consumption'!K9+MIN(0,(SUM('7. Consumption'!$G9:J9)-'8. SOH &amp; Pipeline'!I9))+H9)</f>
        <v>0</v>
      </c>
      <c r="I182" s="335">
        <f ca="1">MAX(0,H182+'8. SOH &amp; Pipeline'!J119-'7. Consumption'!L9+MIN(0,(SUM('7. Consumption'!$G9:K9)-'8. SOH &amp; Pipeline'!J9))+I9)</f>
        <v>0</v>
      </c>
      <c r="J182" s="335">
        <f ca="1">MAX(0,I182+'8. SOH &amp; Pipeline'!K119-'7. Consumption'!M9+MIN(0,(SUM('7. Consumption'!$G9:L9)-'8. SOH &amp; Pipeline'!K9))+J9)</f>
        <v>0</v>
      </c>
      <c r="K182" s="335">
        <f ca="1">MAX(0,J182+'8. SOH &amp; Pipeline'!L119-'7. Consumption'!N9+MIN(0,(SUM('7. Consumption'!$G9:M9)-'8. SOH &amp; Pipeline'!L9))+K9)</f>
        <v>0</v>
      </c>
      <c r="L182" s="335">
        <f ca="1">MAX(0,K182+'8. SOH &amp; Pipeline'!M119-'7. Consumption'!O9+MIN(0,(SUM('7. Consumption'!$G9:N9)-'8. SOH &amp; Pipeline'!M9))+L9)</f>
        <v>0</v>
      </c>
      <c r="M182" s="335">
        <f ca="1">MAX(0,L182+'8. SOH &amp; Pipeline'!N119-'7. Consumption'!P9+MIN(0,(SUM('7. Consumption'!$G9:O9)-'8. SOH &amp; Pipeline'!N9))+M9)</f>
        <v>0</v>
      </c>
      <c r="N182" s="335">
        <f ca="1">MAX(0,M182+'8. SOH &amp; Pipeline'!O119-'7. Consumption'!Q9+MIN(0,(SUM('7. Consumption'!$G9:P9)-'8. SOH &amp; Pipeline'!O9))+N9)</f>
        <v>0</v>
      </c>
      <c r="O182" s="335">
        <f ca="1">MAX(0,N182+'8. SOH &amp; Pipeline'!P119-'7. Consumption'!R9+MIN(0,(SUM('7. Consumption'!$G9:Q9)-'8. SOH &amp; Pipeline'!P9))+O9)</f>
        <v>0</v>
      </c>
      <c r="P182" s="335">
        <f ca="1">MAX(0,O182+'8. SOH &amp; Pipeline'!Q119-'7. Consumption'!S9+MIN(0,(SUM('7. Consumption'!$G9:R9)-'8. SOH &amp; Pipeline'!Q9))+P9)</f>
        <v>0</v>
      </c>
      <c r="Q182" s="335">
        <f ca="1">MAX(0,P182+'8. SOH &amp; Pipeline'!R119-'7. Consumption'!T9+MIN(0,(SUM('7. Consumption'!$G9:S9)-'8. SOH &amp; Pipeline'!R9))+Q9)</f>
        <v>0</v>
      </c>
      <c r="R182" s="335">
        <f ca="1">MAX(0,Q182+'8. SOH &amp; Pipeline'!S119-'7. Consumption'!U9+MIN(0,(SUM('7. Consumption'!$G9:T9)-'8. SOH &amp; Pipeline'!S9))+R9)</f>
        <v>0</v>
      </c>
      <c r="S182" s="335">
        <f ca="1">MAX(0,R182+'8. SOH &amp; Pipeline'!T119-'7. Consumption'!V9+MIN(0,(SUM('7. Consumption'!$G9:U9)-'8. SOH &amp; Pipeline'!T9))+S9)</f>
        <v>0</v>
      </c>
      <c r="T182" s="335">
        <f ca="1">MAX(0,S182+'8. SOH &amp; Pipeline'!U119-'7. Consumption'!W9+MIN(0,(SUM('7. Consumption'!$G9:V9)-'8. SOH &amp; Pipeline'!U9))+T9)</f>
        <v>0</v>
      </c>
      <c r="U182" s="335">
        <f ca="1">MAX(0,T182+'8. SOH &amp; Pipeline'!V119-'7. Consumption'!X9+MIN(0,(SUM('7. Consumption'!$G9:W9)-'8. SOH &amp; Pipeline'!V9))+U9)</f>
        <v>0</v>
      </c>
      <c r="V182" s="335">
        <f ca="1">MAX(0,U182+'8. SOH &amp; Pipeline'!W119-'7. Consumption'!Y9+MIN(0,(SUM('7. Consumption'!$G9:X9)-'8. SOH &amp; Pipeline'!W9))+V9)</f>
        <v>0</v>
      </c>
      <c r="W182" s="335">
        <f ca="1">MAX(0,V182+'8. SOH &amp; Pipeline'!X119-'7. Consumption'!Z9+MIN(0,(SUM('7. Consumption'!$G9:Y9)-'8. SOH &amp; Pipeline'!X9))+W9)</f>
        <v>0</v>
      </c>
      <c r="X182" s="335">
        <f ca="1">MAX(0,W182+'8. SOH &amp; Pipeline'!Y119-'7. Consumption'!AA9+MIN(0,(SUM('7. Consumption'!$G9:Z9)-'8. SOH &amp; Pipeline'!Y9))+X9)</f>
        <v>0</v>
      </c>
      <c r="Y182" s="335">
        <f ca="1">MAX(0,X182+'8. SOH &amp; Pipeline'!Z119-'7. Consumption'!AB9+MIN(0,(SUM('7. Consumption'!$G9:AA9)-'8. SOH &amp; Pipeline'!Z9))+Y9)</f>
        <v>0</v>
      </c>
      <c r="Z182" s="335">
        <f ca="1">MAX(0,Y182+'8. SOH &amp; Pipeline'!AA119-'7. Consumption'!AC9+MIN(0,(SUM('7. Consumption'!$G9:AB9)-'8. SOH &amp; Pipeline'!AA9))+Z9)</f>
        <v>0</v>
      </c>
      <c r="AA182" s="335">
        <f ca="1">MAX(0,Z182+'8. SOH &amp; Pipeline'!AB119-'7. Consumption'!AD9+MIN(0,(SUM('7. Consumption'!$G9:AC9)-'8. SOH &amp; Pipeline'!AB9))+AA9)</f>
        <v>0</v>
      </c>
      <c r="AB182" s="335">
        <f ca="1">MAX(0,AA182+'8. SOH &amp; Pipeline'!AC119-'7. Consumption'!AE9+MIN(0,(SUM('7. Consumption'!$G9:AD9)-'8. SOH &amp; Pipeline'!AC9))+AB9)</f>
        <v>0</v>
      </c>
      <c r="AC182" s="335">
        <f ca="1">MAX(0,AB182+'8. SOH &amp; Pipeline'!AD119-'7. Consumption'!AF9+MIN(0,(SUM('7. Consumption'!$G9:AE9)-'8. SOH &amp; Pipeline'!AD9))+AC9)</f>
        <v>0</v>
      </c>
      <c r="AD182" s="335">
        <f ca="1">MAX(0,AC182+'8. SOH &amp; Pipeline'!AE119-'7. Consumption'!AG9+MIN(0,(SUM('7. Consumption'!$G9:AF9)-'8. SOH &amp; Pipeline'!AE9))+AD9)</f>
        <v>0</v>
      </c>
      <c r="AE182" s="335">
        <f ca="1">MAX(0,AD182+'8. SOH &amp; Pipeline'!AF119-'7. Consumption'!AH9+MIN(0,(SUM('7. Consumption'!$G9:AG9)-'8. SOH &amp; Pipeline'!AF9))+AE9)</f>
        <v>0</v>
      </c>
      <c r="AF182" s="335">
        <f ca="1">MAX(0,AE182+'8. SOH &amp; Pipeline'!AG119-'7. Consumption'!AI9+MIN(0,(SUM('7. Consumption'!$G9:AH9)-'8. SOH &amp; Pipeline'!AG9))+AF9)</f>
        <v>0</v>
      </c>
      <c r="AG182" s="335">
        <f ca="1">MAX(0,AF182+'8. SOH &amp; Pipeline'!AH119-'7. Consumption'!AJ9+MIN(0,(SUM('7. Consumption'!$G9:AI9)-'8. SOH &amp; Pipeline'!AH9))+AG9)</f>
        <v>0</v>
      </c>
      <c r="AH182" s="335">
        <f ca="1">MAX(0,AG182+'8. SOH &amp; Pipeline'!AI119-'7. Consumption'!AK9+MIN(0,(SUM('7. Consumption'!$G9:AJ9)-'8. SOH &amp; Pipeline'!AI9))+AH9)</f>
        <v>0</v>
      </c>
      <c r="AI182" s="335">
        <f ca="1">MAX(0,AH182+'8. SOH &amp; Pipeline'!AJ119-'7. Consumption'!AL9+MIN(0,(SUM('7. Consumption'!$G9:AK9)-'8. SOH &amp; Pipeline'!AJ9))+AI9)</f>
        <v>0</v>
      </c>
      <c r="AJ182" s="335">
        <f ca="1">MAX(0,AI182+'8. SOH &amp; Pipeline'!AK119-'7. Consumption'!AM9+MIN(0,(SUM('7. Consumption'!$G9:AL9)-'8. SOH &amp; Pipeline'!AK9))+AJ9)</f>
        <v>0</v>
      </c>
      <c r="AK182" s="335">
        <f ca="1">MAX(0,AJ182+'8. SOH &amp; Pipeline'!AL119-'7. Consumption'!AN9+MIN(0,(SUM('7. Consumption'!$G9:AM9)-'8. SOH &amp; Pipeline'!AL9))+AK9)</f>
        <v>0</v>
      </c>
      <c r="AL182" s="335">
        <f ca="1">MAX(0,AK182+'8. SOH &amp; Pipeline'!AM119-'7. Consumption'!AO9+MIN(0,(SUM('7. Consumption'!$G9:AN9)-'8. SOH &amp; Pipeline'!AM9))+AL9)</f>
        <v>0</v>
      </c>
      <c r="AM182" s="335">
        <f ca="1">MAX(0,AL182+'8. SOH &amp; Pipeline'!AN119-'7. Consumption'!AP9+MIN(0,(SUM('7. Consumption'!$G9:AO9)-'8. SOH &amp; Pipeline'!AN9))+AM9)</f>
        <v>0</v>
      </c>
      <c r="AN182" s="335">
        <f ca="1">MAX(0,AM182+'8. SOH &amp; Pipeline'!AO119-'7. Consumption'!AQ9+MIN(0,(SUM('7. Consumption'!$G9:AP9)-'8. SOH &amp; Pipeline'!AO9))+AN9)</f>
        <v>0</v>
      </c>
    </row>
    <row r="183" spans="2:40" x14ac:dyDescent="0.3">
      <c r="B183" s="257"/>
      <c r="C183" s="257" t="str">
        <f>'7. Consumption'!C10</f>
        <v>3TC 150 - tab</v>
      </c>
      <c r="D183" s="416">
        <f>'8. SOH &amp; Pipeline'!E228</f>
        <v>0</v>
      </c>
      <c r="E183" s="335">
        <f ca="1">MAX(0,D183+'8. SOH &amp; Pipeline'!F120-'7. Consumption'!H10+MIN(0,(SUM('7. Consumption'!$G10:G10)-'8. SOH &amp; Pipeline'!F10))+E10)</f>
        <v>0</v>
      </c>
      <c r="F183" s="335">
        <f ca="1">MAX(0,E183+'8. SOH &amp; Pipeline'!G120-'7. Consumption'!I10+MIN(0,(SUM('7. Consumption'!$G10:H10)-'8. SOH &amp; Pipeline'!G10))+F10)</f>
        <v>0</v>
      </c>
      <c r="G183" s="335">
        <f ca="1">MAX(0,F183+'8. SOH &amp; Pipeline'!H120-'7. Consumption'!J10+MIN(0,(SUM('7. Consumption'!$G10:I10)-'8. SOH &amp; Pipeline'!H10))+G10)</f>
        <v>0</v>
      </c>
      <c r="H183" s="335">
        <f ca="1">MAX(0,G183+'8. SOH &amp; Pipeline'!I120-'7. Consumption'!K10+MIN(0,(SUM('7. Consumption'!$G10:J10)-'8. SOH &amp; Pipeline'!I10))+H10)</f>
        <v>0</v>
      </c>
      <c r="I183" s="335">
        <f ca="1">MAX(0,H183+'8. SOH &amp; Pipeline'!J120-'7. Consumption'!L10+MIN(0,(SUM('7. Consumption'!$G10:K10)-'8. SOH &amp; Pipeline'!J10))+I10)</f>
        <v>0</v>
      </c>
      <c r="J183" s="335">
        <f ca="1">MAX(0,I183+'8. SOH &amp; Pipeline'!K120-'7. Consumption'!M10+MIN(0,(SUM('7. Consumption'!$G10:L10)-'8. SOH &amp; Pipeline'!K10))+J10)</f>
        <v>0</v>
      </c>
      <c r="K183" s="335">
        <f ca="1">MAX(0,J183+'8. SOH &amp; Pipeline'!L120-'7. Consumption'!N10+MIN(0,(SUM('7. Consumption'!$G10:M10)-'8. SOH &amp; Pipeline'!L10))+K10)</f>
        <v>0</v>
      </c>
      <c r="L183" s="335">
        <f ca="1">MAX(0,K183+'8. SOH &amp; Pipeline'!M120-'7. Consumption'!O10+MIN(0,(SUM('7. Consumption'!$G10:N10)-'8. SOH &amp; Pipeline'!M10))+L10)</f>
        <v>0</v>
      </c>
      <c r="M183" s="335">
        <f ca="1">MAX(0,L183+'8. SOH &amp; Pipeline'!N120-'7. Consumption'!P10+MIN(0,(SUM('7. Consumption'!$G10:O10)-'8. SOH &amp; Pipeline'!N10))+M10)</f>
        <v>0</v>
      </c>
      <c r="N183" s="335">
        <f ca="1">MAX(0,M183+'8. SOH &amp; Pipeline'!O120-'7. Consumption'!Q10+MIN(0,(SUM('7. Consumption'!$G10:P10)-'8. SOH &amp; Pipeline'!O10))+N10)</f>
        <v>0</v>
      </c>
      <c r="O183" s="335">
        <f ca="1">MAX(0,N183+'8. SOH &amp; Pipeline'!P120-'7. Consumption'!R10+MIN(0,(SUM('7. Consumption'!$G10:Q10)-'8. SOH &amp; Pipeline'!P10))+O10)</f>
        <v>0</v>
      </c>
      <c r="P183" s="335">
        <f ca="1">MAX(0,O183+'8. SOH &amp; Pipeline'!Q120-'7. Consumption'!S10+MIN(0,(SUM('7. Consumption'!$G10:R10)-'8. SOH &amp; Pipeline'!Q10))+P10)</f>
        <v>0</v>
      </c>
      <c r="Q183" s="335">
        <f ca="1">MAX(0,P183+'8. SOH &amp; Pipeline'!R120-'7. Consumption'!T10+MIN(0,(SUM('7. Consumption'!$G10:S10)-'8. SOH &amp; Pipeline'!R10))+Q10)</f>
        <v>0</v>
      </c>
      <c r="R183" s="335">
        <f ca="1">MAX(0,Q183+'8. SOH &amp; Pipeline'!S120-'7. Consumption'!U10+MIN(0,(SUM('7. Consumption'!$G10:T10)-'8. SOH &amp; Pipeline'!S10))+R10)</f>
        <v>0</v>
      </c>
      <c r="S183" s="335">
        <f ca="1">MAX(0,R183+'8. SOH &amp; Pipeline'!T120-'7. Consumption'!V10+MIN(0,(SUM('7. Consumption'!$G10:U10)-'8. SOH &amp; Pipeline'!T10))+S10)</f>
        <v>0</v>
      </c>
      <c r="T183" s="335">
        <f ca="1">MAX(0,S183+'8. SOH &amp; Pipeline'!U120-'7. Consumption'!W10+MIN(0,(SUM('7. Consumption'!$G10:V10)-'8. SOH &amp; Pipeline'!U10))+T10)</f>
        <v>0</v>
      </c>
      <c r="U183" s="335">
        <f ca="1">MAX(0,T183+'8. SOH &amp; Pipeline'!V120-'7. Consumption'!X10+MIN(0,(SUM('7. Consumption'!$G10:W10)-'8. SOH &amp; Pipeline'!V10))+U10)</f>
        <v>0</v>
      </c>
      <c r="V183" s="335">
        <f ca="1">MAX(0,U183+'8. SOH &amp; Pipeline'!W120-'7. Consumption'!Y10+MIN(0,(SUM('7. Consumption'!$G10:X10)-'8. SOH &amp; Pipeline'!W10))+V10)</f>
        <v>0</v>
      </c>
      <c r="W183" s="335">
        <f ca="1">MAX(0,V183+'8. SOH &amp; Pipeline'!X120-'7. Consumption'!Z10+MIN(0,(SUM('7. Consumption'!$G10:Y10)-'8. SOH &amp; Pipeline'!X10))+W10)</f>
        <v>0</v>
      </c>
      <c r="X183" s="335">
        <f ca="1">MAX(0,W183+'8. SOH &amp; Pipeline'!Y120-'7. Consumption'!AA10+MIN(0,(SUM('7. Consumption'!$G10:Z10)-'8. SOH &amp; Pipeline'!Y10))+X10)</f>
        <v>0</v>
      </c>
      <c r="Y183" s="335">
        <f ca="1">MAX(0,X183+'8. SOH &amp; Pipeline'!Z120-'7. Consumption'!AB10+MIN(0,(SUM('7. Consumption'!$G10:AA10)-'8. SOH &amp; Pipeline'!Z10))+Y10)</f>
        <v>0</v>
      </c>
      <c r="Z183" s="335">
        <f ca="1">MAX(0,Y183+'8. SOH &amp; Pipeline'!AA120-'7. Consumption'!AC10+MIN(0,(SUM('7. Consumption'!$G10:AB10)-'8. SOH &amp; Pipeline'!AA10))+Z10)</f>
        <v>0</v>
      </c>
      <c r="AA183" s="335">
        <f ca="1">MAX(0,Z183+'8. SOH &amp; Pipeline'!AB120-'7. Consumption'!AD10+MIN(0,(SUM('7. Consumption'!$G10:AC10)-'8. SOH &amp; Pipeline'!AB10))+AA10)</f>
        <v>0</v>
      </c>
      <c r="AB183" s="335">
        <f ca="1">MAX(0,AA183+'8. SOH &amp; Pipeline'!AC120-'7. Consumption'!AE10+MIN(0,(SUM('7. Consumption'!$G10:AD10)-'8. SOH &amp; Pipeline'!AC10))+AB10)</f>
        <v>0</v>
      </c>
      <c r="AC183" s="335">
        <f ca="1">MAX(0,AB183+'8. SOH &amp; Pipeline'!AD120-'7. Consumption'!AF10+MIN(0,(SUM('7. Consumption'!$G10:AE10)-'8. SOH &amp; Pipeline'!AD10))+AC10)</f>
        <v>0</v>
      </c>
      <c r="AD183" s="335">
        <f ca="1">MAX(0,AC183+'8. SOH &amp; Pipeline'!AE120-'7. Consumption'!AG10+MIN(0,(SUM('7. Consumption'!$G10:AF10)-'8. SOH &amp; Pipeline'!AE10))+AD10)</f>
        <v>0</v>
      </c>
      <c r="AE183" s="335">
        <f ca="1">MAX(0,AD183+'8. SOH &amp; Pipeline'!AF120-'7. Consumption'!AH10+MIN(0,(SUM('7. Consumption'!$G10:AG10)-'8. SOH &amp; Pipeline'!AF10))+AE10)</f>
        <v>0</v>
      </c>
      <c r="AF183" s="335">
        <f ca="1">MAX(0,AE183+'8. SOH &amp; Pipeline'!AG120-'7. Consumption'!AI10+MIN(0,(SUM('7. Consumption'!$G10:AH10)-'8. SOH &amp; Pipeline'!AG10))+AF10)</f>
        <v>0</v>
      </c>
      <c r="AG183" s="335">
        <f ca="1">MAX(0,AF183+'8. SOH &amp; Pipeline'!AH120-'7. Consumption'!AJ10+MIN(0,(SUM('7. Consumption'!$G10:AI10)-'8. SOH &amp; Pipeline'!AH10))+AG10)</f>
        <v>0</v>
      </c>
      <c r="AH183" s="335">
        <f ca="1">MAX(0,AG183+'8. SOH &amp; Pipeline'!AI120-'7. Consumption'!AK10+MIN(0,(SUM('7. Consumption'!$G10:AJ10)-'8. SOH &amp; Pipeline'!AI10))+AH10)</f>
        <v>0</v>
      </c>
      <c r="AI183" s="335">
        <f ca="1">MAX(0,AH183+'8. SOH &amp; Pipeline'!AJ120-'7. Consumption'!AL10+MIN(0,(SUM('7. Consumption'!$G10:AK10)-'8. SOH &amp; Pipeline'!AJ10))+AI10)</f>
        <v>0</v>
      </c>
      <c r="AJ183" s="335">
        <f ca="1">MAX(0,AI183+'8. SOH &amp; Pipeline'!AK120-'7. Consumption'!AM10+MIN(0,(SUM('7. Consumption'!$G10:AL10)-'8. SOH &amp; Pipeline'!AK10))+AJ10)</f>
        <v>0</v>
      </c>
      <c r="AK183" s="335">
        <f ca="1">MAX(0,AJ183+'8. SOH &amp; Pipeline'!AL120-'7. Consumption'!AN10+MIN(0,(SUM('7. Consumption'!$G10:AM10)-'8. SOH &amp; Pipeline'!AL10))+AK10)</f>
        <v>0</v>
      </c>
      <c r="AL183" s="335">
        <f ca="1">MAX(0,AK183+'8. SOH &amp; Pipeline'!AM120-'7. Consumption'!AO10+MIN(0,(SUM('7. Consumption'!$G10:AN10)-'8. SOH &amp; Pipeline'!AM10))+AL10)</f>
        <v>0</v>
      </c>
      <c r="AM183" s="335">
        <f ca="1">MAX(0,AL183+'8. SOH &amp; Pipeline'!AN120-'7. Consumption'!AP10+MIN(0,(SUM('7. Consumption'!$G10:AO10)-'8. SOH &amp; Pipeline'!AN10))+AM10)</f>
        <v>0</v>
      </c>
      <c r="AN183" s="335">
        <f ca="1">MAX(0,AM183+'8. SOH &amp; Pipeline'!AO120-'7. Consumption'!AQ10+MIN(0,(SUM('7. Consumption'!$G10:AP10)-'8. SOH &amp; Pipeline'!AO10))+AN10)</f>
        <v>0</v>
      </c>
    </row>
    <row r="184" spans="2:40" x14ac:dyDescent="0.3">
      <c r="B184" s="257"/>
      <c r="C184" s="257" t="str">
        <f>'7. Consumption'!C11</f>
        <v>3TC 300 - tab</v>
      </c>
      <c r="D184" s="416">
        <f>'8. SOH &amp; Pipeline'!E229</f>
        <v>0</v>
      </c>
      <c r="E184" s="335">
        <f ca="1">MAX(0,D184+'8. SOH &amp; Pipeline'!F121-'7. Consumption'!H11+MIN(0,(SUM('7. Consumption'!$G11:G11)-'8. SOH &amp; Pipeline'!F11))+E11)</f>
        <v>0</v>
      </c>
      <c r="F184" s="335">
        <f ca="1">MAX(0,E184+'8. SOH &amp; Pipeline'!G121-'7. Consumption'!I11+MIN(0,(SUM('7. Consumption'!$G11:H11)-'8. SOH &amp; Pipeline'!G11))+F11)</f>
        <v>0</v>
      </c>
      <c r="G184" s="335">
        <f ca="1">MAX(0,F184+'8. SOH &amp; Pipeline'!H121-'7. Consumption'!J11+MIN(0,(SUM('7. Consumption'!$G11:I11)-'8. SOH &amp; Pipeline'!H11))+G11)</f>
        <v>0</v>
      </c>
      <c r="H184" s="335">
        <f ca="1">MAX(0,G184+'8. SOH &amp; Pipeline'!I121-'7. Consumption'!K11+MIN(0,(SUM('7. Consumption'!$G11:J11)-'8. SOH &amp; Pipeline'!I11))+H11)</f>
        <v>0</v>
      </c>
      <c r="I184" s="335">
        <f ca="1">MAX(0,H184+'8. SOH &amp; Pipeline'!J121-'7. Consumption'!L11+MIN(0,(SUM('7. Consumption'!$G11:K11)-'8. SOH &amp; Pipeline'!J11))+I11)</f>
        <v>0</v>
      </c>
      <c r="J184" s="335">
        <f ca="1">MAX(0,I184+'8. SOH &amp; Pipeline'!K121-'7. Consumption'!M11+MIN(0,(SUM('7. Consumption'!$G11:L11)-'8. SOH &amp; Pipeline'!K11))+J11)</f>
        <v>0</v>
      </c>
      <c r="K184" s="335">
        <f ca="1">MAX(0,J184+'8. SOH &amp; Pipeline'!L121-'7. Consumption'!N11+MIN(0,(SUM('7. Consumption'!$G11:M11)-'8. SOH &amp; Pipeline'!L11))+K11)</f>
        <v>0</v>
      </c>
      <c r="L184" s="335">
        <f ca="1">MAX(0,K184+'8. SOH &amp; Pipeline'!M121-'7. Consumption'!O11+MIN(0,(SUM('7. Consumption'!$G11:N11)-'8. SOH &amp; Pipeline'!M11))+L11)</f>
        <v>0</v>
      </c>
      <c r="M184" s="335">
        <f ca="1">MAX(0,L184+'8. SOH &amp; Pipeline'!N121-'7. Consumption'!P11+MIN(0,(SUM('7. Consumption'!$G11:O11)-'8. SOH &amp; Pipeline'!N11))+M11)</f>
        <v>0</v>
      </c>
      <c r="N184" s="335">
        <f ca="1">MAX(0,M184+'8. SOH &amp; Pipeline'!O121-'7. Consumption'!Q11+MIN(0,(SUM('7. Consumption'!$G11:P11)-'8. SOH &amp; Pipeline'!O11))+N11)</f>
        <v>0</v>
      </c>
      <c r="O184" s="335">
        <f ca="1">MAX(0,N184+'8. SOH &amp; Pipeline'!P121-'7. Consumption'!R11+MIN(0,(SUM('7. Consumption'!$G11:Q11)-'8. SOH &amp; Pipeline'!P11))+O11)</f>
        <v>0</v>
      </c>
      <c r="P184" s="335">
        <f ca="1">MAX(0,O184+'8. SOH &amp; Pipeline'!Q121-'7. Consumption'!S11+MIN(0,(SUM('7. Consumption'!$G11:R11)-'8. SOH &amp; Pipeline'!Q11))+P11)</f>
        <v>0</v>
      </c>
      <c r="Q184" s="335">
        <f ca="1">MAX(0,P184+'8. SOH &amp; Pipeline'!R121-'7. Consumption'!T11+MIN(0,(SUM('7. Consumption'!$G11:S11)-'8. SOH &amp; Pipeline'!R11))+Q11)</f>
        <v>0</v>
      </c>
      <c r="R184" s="335">
        <f ca="1">MAX(0,Q184+'8. SOH &amp; Pipeline'!S121-'7. Consumption'!U11+MIN(0,(SUM('7. Consumption'!$G11:T11)-'8. SOH &amp; Pipeline'!S11))+R11)</f>
        <v>0</v>
      </c>
      <c r="S184" s="335">
        <f ca="1">MAX(0,R184+'8. SOH &amp; Pipeline'!T121-'7. Consumption'!V11+MIN(0,(SUM('7. Consumption'!$G11:U11)-'8. SOH &amp; Pipeline'!T11))+S11)</f>
        <v>0</v>
      </c>
      <c r="T184" s="335">
        <f ca="1">MAX(0,S184+'8. SOH &amp; Pipeline'!U121-'7. Consumption'!W11+MIN(0,(SUM('7. Consumption'!$G11:V11)-'8. SOH &amp; Pipeline'!U11))+T11)</f>
        <v>0</v>
      </c>
      <c r="U184" s="335">
        <f ca="1">MAX(0,T184+'8. SOH &amp; Pipeline'!V121-'7. Consumption'!X11+MIN(0,(SUM('7. Consumption'!$G11:W11)-'8. SOH &amp; Pipeline'!V11))+U11)</f>
        <v>0</v>
      </c>
      <c r="V184" s="335">
        <f ca="1">MAX(0,U184+'8. SOH &amp; Pipeline'!W121-'7. Consumption'!Y11+MIN(0,(SUM('7. Consumption'!$G11:X11)-'8. SOH &amp; Pipeline'!W11))+V11)</f>
        <v>0</v>
      </c>
      <c r="W184" s="335">
        <f ca="1">MAX(0,V184+'8. SOH &amp; Pipeline'!X121-'7. Consumption'!Z11+MIN(0,(SUM('7. Consumption'!$G11:Y11)-'8. SOH &amp; Pipeline'!X11))+W11)</f>
        <v>0</v>
      </c>
      <c r="X184" s="335">
        <f ca="1">MAX(0,W184+'8. SOH &amp; Pipeline'!Y121-'7. Consumption'!AA11+MIN(0,(SUM('7. Consumption'!$G11:Z11)-'8. SOH &amp; Pipeline'!Y11))+X11)</f>
        <v>0</v>
      </c>
      <c r="Y184" s="335">
        <f ca="1">MAX(0,X184+'8. SOH &amp; Pipeline'!Z121-'7. Consumption'!AB11+MIN(0,(SUM('7. Consumption'!$G11:AA11)-'8. SOH &amp; Pipeline'!Z11))+Y11)</f>
        <v>0</v>
      </c>
      <c r="Z184" s="335">
        <f ca="1">MAX(0,Y184+'8. SOH &amp; Pipeline'!AA121-'7. Consumption'!AC11+MIN(0,(SUM('7. Consumption'!$G11:AB11)-'8. SOH &amp; Pipeline'!AA11))+Z11)</f>
        <v>0</v>
      </c>
      <c r="AA184" s="335">
        <f ca="1">MAX(0,Z184+'8. SOH &amp; Pipeline'!AB121-'7. Consumption'!AD11+MIN(0,(SUM('7. Consumption'!$G11:AC11)-'8. SOH &amp; Pipeline'!AB11))+AA11)</f>
        <v>0</v>
      </c>
      <c r="AB184" s="335">
        <f ca="1">MAX(0,AA184+'8. SOH &amp; Pipeline'!AC121-'7. Consumption'!AE11+MIN(0,(SUM('7. Consumption'!$G11:AD11)-'8. SOH &amp; Pipeline'!AC11))+AB11)</f>
        <v>0</v>
      </c>
      <c r="AC184" s="335">
        <f ca="1">MAX(0,AB184+'8. SOH &amp; Pipeline'!AD121-'7. Consumption'!AF11+MIN(0,(SUM('7. Consumption'!$G11:AE11)-'8. SOH &amp; Pipeline'!AD11))+AC11)</f>
        <v>0</v>
      </c>
      <c r="AD184" s="335">
        <f ca="1">MAX(0,AC184+'8. SOH &amp; Pipeline'!AE121-'7. Consumption'!AG11+MIN(0,(SUM('7. Consumption'!$G11:AF11)-'8. SOH &amp; Pipeline'!AE11))+AD11)</f>
        <v>0</v>
      </c>
      <c r="AE184" s="335">
        <f ca="1">MAX(0,AD184+'8. SOH &amp; Pipeline'!AF121-'7. Consumption'!AH11+MIN(0,(SUM('7. Consumption'!$G11:AG11)-'8. SOH &amp; Pipeline'!AF11))+AE11)</f>
        <v>0</v>
      </c>
      <c r="AF184" s="335">
        <f ca="1">MAX(0,AE184+'8. SOH &amp; Pipeline'!AG121-'7. Consumption'!AI11+MIN(0,(SUM('7. Consumption'!$G11:AH11)-'8. SOH &amp; Pipeline'!AG11))+AF11)</f>
        <v>0</v>
      </c>
      <c r="AG184" s="335">
        <f ca="1">MAX(0,AF184+'8. SOH &amp; Pipeline'!AH121-'7. Consumption'!AJ11+MIN(0,(SUM('7. Consumption'!$G11:AI11)-'8. SOH &amp; Pipeline'!AH11))+AG11)</f>
        <v>0</v>
      </c>
      <c r="AH184" s="335">
        <f ca="1">MAX(0,AG184+'8. SOH &amp; Pipeline'!AI121-'7. Consumption'!AK11+MIN(0,(SUM('7. Consumption'!$G11:AJ11)-'8. SOH &amp; Pipeline'!AI11))+AH11)</f>
        <v>0</v>
      </c>
      <c r="AI184" s="335">
        <f ca="1">MAX(0,AH184+'8. SOH &amp; Pipeline'!AJ121-'7. Consumption'!AL11+MIN(0,(SUM('7. Consumption'!$G11:AK11)-'8. SOH &amp; Pipeline'!AJ11))+AI11)</f>
        <v>0</v>
      </c>
      <c r="AJ184" s="335">
        <f ca="1">MAX(0,AI184+'8. SOH &amp; Pipeline'!AK121-'7. Consumption'!AM11+MIN(0,(SUM('7. Consumption'!$G11:AL11)-'8. SOH &amp; Pipeline'!AK11))+AJ11)</f>
        <v>0</v>
      </c>
      <c r="AK184" s="335">
        <f ca="1">MAX(0,AJ184+'8. SOH &amp; Pipeline'!AL121-'7. Consumption'!AN11+MIN(0,(SUM('7. Consumption'!$G11:AM11)-'8. SOH &amp; Pipeline'!AL11))+AK11)</f>
        <v>0</v>
      </c>
      <c r="AL184" s="335">
        <f ca="1">MAX(0,AK184+'8. SOH &amp; Pipeline'!AM121-'7. Consumption'!AO11+MIN(0,(SUM('7. Consumption'!$G11:AN11)-'8. SOH &amp; Pipeline'!AM11))+AL11)</f>
        <v>0</v>
      </c>
      <c r="AM184" s="335">
        <f ca="1">MAX(0,AL184+'8. SOH &amp; Pipeline'!AN121-'7. Consumption'!AP11+MIN(0,(SUM('7. Consumption'!$G11:AO11)-'8. SOH &amp; Pipeline'!AN11))+AM11)</f>
        <v>0</v>
      </c>
      <c r="AN184" s="335">
        <f ca="1">MAX(0,AM184+'8. SOH &amp; Pipeline'!AO121-'7. Consumption'!AQ11+MIN(0,(SUM('7. Consumption'!$G11:AP11)-'8. SOH &amp; Pipeline'!AO11))+AN11)</f>
        <v>0</v>
      </c>
    </row>
    <row r="185" spans="2:40" x14ac:dyDescent="0.3">
      <c r="B185" s="257"/>
      <c r="C185" s="257" t="str">
        <f>'7. Consumption'!C12</f>
        <v>ABC 0 - susp - dose in ml</v>
      </c>
      <c r="D185" s="416">
        <f>'8. SOH &amp; Pipeline'!E230</f>
        <v>0</v>
      </c>
      <c r="E185" s="335">
        <f ca="1">MAX(0,D185+'8. SOH &amp; Pipeline'!F122-'7. Consumption'!H12+MIN(0,(SUM('7. Consumption'!$G12:G12)-'8. SOH &amp; Pipeline'!F12))+E12)</f>
        <v>0</v>
      </c>
      <c r="F185" s="335">
        <f ca="1">MAX(0,E185+'8. SOH &amp; Pipeline'!G122-'7. Consumption'!I12+MIN(0,(SUM('7. Consumption'!$G12:H12)-'8. SOH &amp; Pipeline'!G12))+F12)</f>
        <v>0</v>
      </c>
      <c r="G185" s="335">
        <f ca="1">MAX(0,F185+'8. SOH &amp; Pipeline'!H122-'7. Consumption'!J12+MIN(0,(SUM('7. Consumption'!$G12:I12)-'8. SOH &amp; Pipeline'!H12))+G12)</f>
        <v>0</v>
      </c>
      <c r="H185" s="335">
        <f ca="1">MAX(0,G185+'8. SOH &amp; Pipeline'!I122-'7. Consumption'!K12+MIN(0,(SUM('7. Consumption'!$G12:J12)-'8. SOH &amp; Pipeline'!I12))+H12)</f>
        <v>0</v>
      </c>
      <c r="I185" s="335">
        <f ca="1">MAX(0,H185+'8. SOH &amp; Pipeline'!J122-'7. Consumption'!L12+MIN(0,(SUM('7. Consumption'!$G12:K12)-'8. SOH &amp; Pipeline'!J12))+I12)</f>
        <v>0</v>
      </c>
      <c r="J185" s="335">
        <f ca="1">MAX(0,I185+'8. SOH &amp; Pipeline'!K122-'7. Consumption'!M12+MIN(0,(SUM('7. Consumption'!$G12:L12)-'8. SOH &amp; Pipeline'!K12))+J12)</f>
        <v>0</v>
      </c>
      <c r="K185" s="335">
        <f ca="1">MAX(0,J185+'8. SOH &amp; Pipeline'!L122-'7. Consumption'!N12+MIN(0,(SUM('7. Consumption'!$G12:M12)-'8. SOH &amp; Pipeline'!L12))+K12)</f>
        <v>0</v>
      </c>
      <c r="L185" s="335">
        <f ca="1">MAX(0,K185+'8. SOH &amp; Pipeline'!M122-'7. Consumption'!O12+MIN(0,(SUM('7. Consumption'!$G12:N12)-'8. SOH &amp; Pipeline'!M12))+L12)</f>
        <v>0</v>
      </c>
      <c r="M185" s="335">
        <f ca="1">MAX(0,L185+'8. SOH &amp; Pipeline'!N122-'7. Consumption'!P12+MIN(0,(SUM('7. Consumption'!$G12:O12)-'8. SOH &amp; Pipeline'!N12))+M12)</f>
        <v>0</v>
      </c>
      <c r="N185" s="335">
        <f ca="1">MAX(0,M185+'8. SOH &amp; Pipeline'!O122-'7. Consumption'!Q12+MIN(0,(SUM('7. Consumption'!$G12:P12)-'8. SOH &amp; Pipeline'!O12))+N12)</f>
        <v>0</v>
      </c>
      <c r="O185" s="335">
        <f ca="1">MAX(0,N185+'8. SOH &amp; Pipeline'!P122-'7. Consumption'!R12+MIN(0,(SUM('7. Consumption'!$G12:Q12)-'8. SOH &amp; Pipeline'!P12))+O12)</f>
        <v>0</v>
      </c>
      <c r="P185" s="335">
        <f ca="1">MAX(0,O185+'8. SOH &amp; Pipeline'!Q122-'7. Consumption'!S12+MIN(0,(SUM('7. Consumption'!$G12:R12)-'8. SOH &amp; Pipeline'!Q12))+P12)</f>
        <v>0</v>
      </c>
      <c r="Q185" s="335">
        <f ca="1">MAX(0,P185+'8. SOH &amp; Pipeline'!R122-'7. Consumption'!T12+MIN(0,(SUM('7. Consumption'!$G12:S12)-'8. SOH &amp; Pipeline'!R12))+Q12)</f>
        <v>0</v>
      </c>
      <c r="R185" s="335">
        <f ca="1">MAX(0,Q185+'8. SOH &amp; Pipeline'!S122-'7. Consumption'!U12+MIN(0,(SUM('7. Consumption'!$G12:T12)-'8. SOH &amp; Pipeline'!S12))+R12)</f>
        <v>0</v>
      </c>
      <c r="S185" s="335">
        <f ca="1">MAX(0,R185+'8. SOH &amp; Pipeline'!T122-'7. Consumption'!V12+MIN(0,(SUM('7. Consumption'!$G12:U12)-'8. SOH &amp; Pipeline'!T12))+S12)</f>
        <v>0</v>
      </c>
      <c r="T185" s="335">
        <f ca="1">MAX(0,S185+'8. SOH &amp; Pipeline'!U122-'7. Consumption'!W12+MIN(0,(SUM('7. Consumption'!$G12:V12)-'8. SOH &amp; Pipeline'!U12))+T12)</f>
        <v>0</v>
      </c>
      <c r="U185" s="335">
        <f ca="1">MAX(0,T185+'8. SOH &amp; Pipeline'!V122-'7. Consumption'!X12+MIN(0,(SUM('7. Consumption'!$G12:W12)-'8. SOH &amp; Pipeline'!V12))+U12)</f>
        <v>0</v>
      </c>
      <c r="V185" s="335">
        <f ca="1">MAX(0,U185+'8. SOH &amp; Pipeline'!W122-'7. Consumption'!Y12+MIN(0,(SUM('7. Consumption'!$G12:X12)-'8. SOH &amp; Pipeline'!W12))+V12)</f>
        <v>0</v>
      </c>
      <c r="W185" s="335">
        <f ca="1">MAX(0,V185+'8. SOH &amp; Pipeline'!X122-'7. Consumption'!Z12+MIN(0,(SUM('7. Consumption'!$G12:Y12)-'8. SOH &amp; Pipeline'!X12))+W12)</f>
        <v>0</v>
      </c>
      <c r="X185" s="335">
        <f ca="1">MAX(0,W185+'8. SOH &amp; Pipeline'!Y122-'7. Consumption'!AA12+MIN(0,(SUM('7. Consumption'!$G12:Z12)-'8. SOH &amp; Pipeline'!Y12))+X12)</f>
        <v>0</v>
      </c>
      <c r="Y185" s="335">
        <f ca="1">MAX(0,X185+'8. SOH &amp; Pipeline'!Z122-'7. Consumption'!AB12+MIN(0,(SUM('7. Consumption'!$G12:AA12)-'8. SOH &amp; Pipeline'!Z12))+Y12)</f>
        <v>0</v>
      </c>
      <c r="Z185" s="335">
        <f ca="1">MAX(0,Y185+'8. SOH &amp; Pipeline'!AA122-'7. Consumption'!AC12+MIN(0,(SUM('7. Consumption'!$G12:AB12)-'8. SOH &amp; Pipeline'!AA12))+Z12)</f>
        <v>0</v>
      </c>
      <c r="AA185" s="335">
        <f ca="1">MAX(0,Z185+'8. SOH &amp; Pipeline'!AB122-'7. Consumption'!AD12+MIN(0,(SUM('7. Consumption'!$G12:AC12)-'8. SOH &amp; Pipeline'!AB12))+AA12)</f>
        <v>0</v>
      </c>
      <c r="AB185" s="335">
        <f ca="1">MAX(0,AA185+'8. SOH &amp; Pipeline'!AC122-'7. Consumption'!AE12+MIN(0,(SUM('7. Consumption'!$G12:AD12)-'8. SOH &amp; Pipeline'!AC12))+AB12)</f>
        <v>0</v>
      </c>
      <c r="AC185" s="335">
        <f ca="1">MAX(0,AB185+'8. SOH &amp; Pipeline'!AD122-'7. Consumption'!AF12+MIN(0,(SUM('7. Consumption'!$G12:AE12)-'8. SOH &amp; Pipeline'!AD12))+AC12)</f>
        <v>0</v>
      </c>
      <c r="AD185" s="335">
        <f ca="1">MAX(0,AC185+'8. SOH &amp; Pipeline'!AE122-'7. Consumption'!AG12+MIN(0,(SUM('7. Consumption'!$G12:AF12)-'8. SOH &amp; Pipeline'!AE12))+AD12)</f>
        <v>0</v>
      </c>
      <c r="AE185" s="335">
        <f ca="1">MAX(0,AD185+'8. SOH &amp; Pipeline'!AF122-'7. Consumption'!AH12+MIN(0,(SUM('7. Consumption'!$G12:AG12)-'8. SOH &amp; Pipeline'!AF12))+AE12)</f>
        <v>0</v>
      </c>
      <c r="AF185" s="335">
        <f ca="1">MAX(0,AE185+'8. SOH &amp; Pipeline'!AG122-'7. Consumption'!AI12+MIN(0,(SUM('7. Consumption'!$G12:AH12)-'8. SOH &amp; Pipeline'!AG12))+AF12)</f>
        <v>0</v>
      </c>
      <c r="AG185" s="335">
        <f ca="1">MAX(0,AF185+'8. SOH &amp; Pipeline'!AH122-'7. Consumption'!AJ12+MIN(0,(SUM('7. Consumption'!$G12:AI12)-'8. SOH &amp; Pipeline'!AH12))+AG12)</f>
        <v>0</v>
      </c>
      <c r="AH185" s="335">
        <f ca="1">MAX(0,AG185+'8. SOH &amp; Pipeline'!AI122-'7. Consumption'!AK12+MIN(0,(SUM('7. Consumption'!$G12:AJ12)-'8. SOH &amp; Pipeline'!AI12))+AH12)</f>
        <v>0</v>
      </c>
      <c r="AI185" s="335">
        <f ca="1">MAX(0,AH185+'8. SOH &amp; Pipeline'!AJ122-'7. Consumption'!AL12+MIN(0,(SUM('7. Consumption'!$G12:AK12)-'8. SOH &amp; Pipeline'!AJ12))+AI12)</f>
        <v>0</v>
      </c>
      <c r="AJ185" s="335">
        <f ca="1">MAX(0,AI185+'8. SOH &amp; Pipeline'!AK122-'7. Consumption'!AM12+MIN(0,(SUM('7. Consumption'!$G12:AL12)-'8. SOH &amp; Pipeline'!AK12))+AJ12)</f>
        <v>0</v>
      </c>
      <c r="AK185" s="335">
        <f ca="1">MAX(0,AJ185+'8. SOH &amp; Pipeline'!AL122-'7. Consumption'!AN12+MIN(0,(SUM('7. Consumption'!$G12:AM12)-'8. SOH &amp; Pipeline'!AL12))+AK12)</f>
        <v>0</v>
      </c>
      <c r="AL185" s="335">
        <f ca="1">MAX(0,AK185+'8. SOH &amp; Pipeline'!AM122-'7. Consumption'!AO12+MIN(0,(SUM('7. Consumption'!$G12:AN12)-'8. SOH &amp; Pipeline'!AM12))+AL12)</f>
        <v>0</v>
      </c>
      <c r="AM185" s="335">
        <f ca="1">MAX(0,AL185+'8. SOH &amp; Pipeline'!AN122-'7. Consumption'!AP12+MIN(0,(SUM('7. Consumption'!$G12:AO12)-'8. SOH &amp; Pipeline'!AN12))+AM12)</f>
        <v>0</v>
      </c>
      <c r="AN185" s="335">
        <f ca="1">MAX(0,AM185+'8. SOH &amp; Pipeline'!AO122-'7. Consumption'!AQ12+MIN(0,(SUM('7. Consumption'!$G12:AP12)-'8. SOH &amp; Pipeline'!AO12))+AN12)</f>
        <v>0</v>
      </c>
    </row>
    <row r="186" spans="2:40" x14ac:dyDescent="0.3">
      <c r="B186" s="257"/>
      <c r="C186" s="257" t="str">
        <f>'7. Consumption'!C13</f>
        <v>ABC 300 - tab</v>
      </c>
      <c r="D186" s="416">
        <f>'8. SOH &amp; Pipeline'!E231</f>
        <v>0</v>
      </c>
      <c r="E186" s="335">
        <f ca="1">MAX(0,D186+'8. SOH &amp; Pipeline'!F123-'7. Consumption'!H13+MIN(0,(SUM('7. Consumption'!$G13:G13)-'8. SOH &amp; Pipeline'!F13))+E13)</f>
        <v>0</v>
      </c>
      <c r="F186" s="335">
        <f ca="1">MAX(0,E186+'8. SOH &amp; Pipeline'!G123-'7. Consumption'!I13+MIN(0,(SUM('7. Consumption'!$G13:H13)-'8. SOH &amp; Pipeline'!G13))+F13)</f>
        <v>0</v>
      </c>
      <c r="G186" s="335">
        <f ca="1">MAX(0,F186+'8. SOH &amp; Pipeline'!H123-'7. Consumption'!J13+MIN(0,(SUM('7. Consumption'!$G13:I13)-'8. SOH &amp; Pipeline'!H13))+G13)</f>
        <v>0</v>
      </c>
      <c r="H186" s="335">
        <f ca="1">MAX(0,G186+'8. SOH &amp; Pipeline'!I123-'7. Consumption'!K13+MIN(0,(SUM('7. Consumption'!$G13:J13)-'8. SOH &amp; Pipeline'!I13))+H13)</f>
        <v>0</v>
      </c>
      <c r="I186" s="335">
        <f ca="1">MAX(0,H186+'8. SOH &amp; Pipeline'!J123-'7. Consumption'!L13+MIN(0,(SUM('7. Consumption'!$G13:K13)-'8. SOH &amp; Pipeline'!J13))+I13)</f>
        <v>0</v>
      </c>
      <c r="J186" s="335">
        <f ca="1">MAX(0,I186+'8. SOH &amp; Pipeline'!K123-'7. Consumption'!M13+MIN(0,(SUM('7. Consumption'!$G13:L13)-'8. SOH &amp; Pipeline'!K13))+J13)</f>
        <v>0</v>
      </c>
      <c r="K186" s="335">
        <f ca="1">MAX(0,J186+'8. SOH &amp; Pipeline'!L123-'7. Consumption'!N13+MIN(0,(SUM('7. Consumption'!$G13:M13)-'8. SOH &amp; Pipeline'!L13))+K13)</f>
        <v>0</v>
      </c>
      <c r="L186" s="335">
        <f ca="1">MAX(0,K186+'8. SOH &amp; Pipeline'!M123-'7. Consumption'!O13+MIN(0,(SUM('7. Consumption'!$G13:N13)-'8. SOH &amp; Pipeline'!M13))+L13)</f>
        <v>0</v>
      </c>
      <c r="M186" s="335">
        <f ca="1">MAX(0,L186+'8. SOH &amp; Pipeline'!N123-'7. Consumption'!P13+MIN(0,(SUM('7. Consumption'!$G13:O13)-'8. SOH &amp; Pipeline'!N13))+M13)</f>
        <v>0</v>
      </c>
      <c r="N186" s="335">
        <f ca="1">MAX(0,M186+'8. SOH &amp; Pipeline'!O123-'7. Consumption'!Q13+MIN(0,(SUM('7. Consumption'!$G13:P13)-'8. SOH &amp; Pipeline'!O13))+N13)</f>
        <v>0</v>
      </c>
      <c r="O186" s="335">
        <f ca="1">MAX(0,N186+'8. SOH &amp; Pipeline'!P123-'7. Consumption'!R13+MIN(0,(SUM('7. Consumption'!$G13:Q13)-'8. SOH &amp; Pipeline'!P13))+O13)</f>
        <v>0</v>
      </c>
      <c r="P186" s="335">
        <f ca="1">MAX(0,O186+'8. SOH &amp; Pipeline'!Q123-'7. Consumption'!S13+MIN(0,(SUM('7. Consumption'!$G13:R13)-'8. SOH &amp; Pipeline'!Q13))+P13)</f>
        <v>0</v>
      </c>
      <c r="Q186" s="335">
        <f ca="1">MAX(0,P186+'8. SOH &amp; Pipeline'!R123-'7. Consumption'!T13+MIN(0,(SUM('7. Consumption'!$G13:S13)-'8. SOH &amp; Pipeline'!R13))+Q13)</f>
        <v>0</v>
      </c>
      <c r="R186" s="335">
        <f ca="1">MAX(0,Q186+'8. SOH &amp; Pipeline'!S123-'7. Consumption'!U13+MIN(0,(SUM('7. Consumption'!$G13:T13)-'8. SOH &amp; Pipeline'!S13))+R13)</f>
        <v>0</v>
      </c>
      <c r="S186" s="335">
        <f ca="1">MAX(0,R186+'8. SOH &amp; Pipeline'!T123-'7. Consumption'!V13+MIN(0,(SUM('7. Consumption'!$G13:U13)-'8. SOH &amp; Pipeline'!T13))+S13)</f>
        <v>0</v>
      </c>
      <c r="T186" s="335">
        <f ca="1">MAX(0,S186+'8. SOH &amp; Pipeline'!U123-'7. Consumption'!W13+MIN(0,(SUM('7. Consumption'!$G13:V13)-'8. SOH &amp; Pipeline'!U13))+T13)</f>
        <v>0</v>
      </c>
      <c r="U186" s="335">
        <f ca="1">MAX(0,T186+'8. SOH &amp; Pipeline'!V123-'7. Consumption'!X13+MIN(0,(SUM('7. Consumption'!$G13:W13)-'8. SOH &amp; Pipeline'!V13))+U13)</f>
        <v>0</v>
      </c>
      <c r="V186" s="335">
        <f ca="1">MAX(0,U186+'8. SOH &amp; Pipeline'!W123-'7. Consumption'!Y13+MIN(0,(SUM('7. Consumption'!$G13:X13)-'8. SOH &amp; Pipeline'!W13))+V13)</f>
        <v>0</v>
      </c>
      <c r="W186" s="335">
        <f ca="1">MAX(0,V186+'8. SOH &amp; Pipeline'!X123-'7. Consumption'!Z13+MIN(0,(SUM('7. Consumption'!$G13:Y13)-'8. SOH &amp; Pipeline'!X13))+W13)</f>
        <v>0</v>
      </c>
      <c r="X186" s="335">
        <f ca="1">MAX(0,W186+'8. SOH &amp; Pipeline'!Y123-'7. Consumption'!AA13+MIN(0,(SUM('7. Consumption'!$G13:Z13)-'8. SOH &amp; Pipeline'!Y13))+X13)</f>
        <v>0</v>
      </c>
      <c r="Y186" s="335">
        <f ca="1">MAX(0,X186+'8. SOH &amp; Pipeline'!Z123-'7. Consumption'!AB13+MIN(0,(SUM('7. Consumption'!$G13:AA13)-'8. SOH &amp; Pipeline'!Z13))+Y13)</f>
        <v>0</v>
      </c>
      <c r="Z186" s="335">
        <f ca="1">MAX(0,Y186+'8. SOH &amp; Pipeline'!AA123-'7. Consumption'!AC13+MIN(0,(SUM('7. Consumption'!$G13:AB13)-'8. SOH &amp; Pipeline'!AA13))+Z13)</f>
        <v>0</v>
      </c>
      <c r="AA186" s="335">
        <f ca="1">MAX(0,Z186+'8. SOH &amp; Pipeline'!AB123-'7. Consumption'!AD13+MIN(0,(SUM('7. Consumption'!$G13:AC13)-'8. SOH &amp; Pipeline'!AB13))+AA13)</f>
        <v>0</v>
      </c>
      <c r="AB186" s="335">
        <f ca="1">MAX(0,AA186+'8. SOH &amp; Pipeline'!AC123-'7. Consumption'!AE13+MIN(0,(SUM('7. Consumption'!$G13:AD13)-'8. SOH &amp; Pipeline'!AC13))+AB13)</f>
        <v>0</v>
      </c>
      <c r="AC186" s="335">
        <f ca="1">MAX(0,AB186+'8. SOH &amp; Pipeline'!AD123-'7. Consumption'!AF13+MIN(0,(SUM('7. Consumption'!$G13:AE13)-'8. SOH &amp; Pipeline'!AD13))+AC13)</f>
        <v>0</v>
      </c>
      <c r="AD186" s="335">
        <f ca="1">MAX(0,AC186+'8. SOH &amp; Pipeline'!AE123-'7. Consumption'!AG13+MIN(0,(SUM('7. Consumption'!$G13:AF13)-'8. SOH &amp; Pipeline'!AE13))+AD13)</f>
        <v>0</v>
      </c>
      <c r="AE186" s="335">
        <f ca="1">MAX(0,AD186+'8. SOH &amp; Pipeline'!AF123-'7. Consumption'!AH13+MIN(0,(SUM('7. Consumption'!$G13:AG13)-'8. SOH &amp; Pipeline'!AF13))+AE13)</f>
        <v>0</v>
      </c>
      <c r="AF186" s="335">
        <f ca="1">MAX(0,AE186+'8. SOH &amp; Pipeline'!AG123-'7. Consumption'!AI13+MIN(0,(SUM('7. Consumption'!$G13:AH13)-'8. SOH &amp; Pipeline'!AG13))+AF13)</f>
        <v>0</v>
      </c>
      <c r="AG186" s="335">
        <f ca="1">MAX(0,AF186+'8. SOH &amp; Pipeline'!AH123-'7. Consumption'!AJ13+MIN(0,(SUM('7. Consumption'!$G13:AI13)-'8. SOH &amp; Pipeline'!AH13))+AG13)</f>
        <v>0</v>
      </c>
      <c r="AH186" s="335">
        <f ca="1">MAX(0,AG186+'8. SOH &amp; Pipeline'!AI123-'7. Consumption'!AK13+MIN(0,(SUM('7. Consumption'!$G13:AJ13)-'8. SOH &amp; Pipeline'!AI13))+AH13)</f>
        <v>0</v>
      </c>
      <c r="AI186" s="335">
        <f ca="1">MAX(0,AH186+'8. SOH &amp; Pipeline'!AJ123-'7. Consumption'!AL13+MIN(0,(SUM('7. Consumption'!$G13:AK13)-'8. SOH &amp; Pipeline'!AJ13))+AI13)</f>
        <v>0</v>
      </c>
      <c r="AJ186" s="335">
        <f ca="1">MAX(0,AI186+'8. SOH &amp; Pipeline'!AK123-'7. Consumption'!AM13+MIN(0,(SUM('7. Consumption'!$G13:AL13)-'8. SOH &amp; Pipeline'!AK13))+AJ13)</f>
        <v>0</v>
      </c>
      <c r="AK186" s="335">
        <f ca="1">MAX(0,AJ186+'8. SOH &amp; Pipeline'!AL123-'7. Consumption'!AN13+MIN(0,(SUM('7. Consumption'!$G13:AM13)-'8. SOH &amp; Pipeline'!AL13))+AK13)</f>
        <v>0</v>
      </c>
      <c r="AL186" s="335">
        <f ca="1">MAX(0,AK186+'8. SOH &amp; Pipeline'!AM123-'7. Consumption'!AO13+MIN(0,(SUM('7. Consumption'!$G13:AN13)-'8. SOH &amp; Pipeline'!AM13))+AL13)</f>
        <v>0</v>
      </c>
      <c r="AM186" s="335">
        <f ca="1">MAX(0,AL186+'8. SOH &amp; Pipeline'!AN123-'7. Consumption'!AP13+MIN(0,(SUM('7. Consumption'!$G13:AO13)-'8. SOH &amp; Pipeline'!AN13))+AM13)</f>
        <v>0</v>
      </c>
      <c r="AN186" s="335">
        <f ca="1">MAX(0,AM186+'8. SOH &amp; Pipeline'!AO123-'7. Consumption'!AQ13+MIN(0,(SUM('7. Consumption'!$G13:AP13)-'8. SOH &amp; Pipeline'!AO13))+AN13)</f>
        <v>0</v>
      </c>
    </row>
    <row r="187" spans="2:40" x14ac:dyDescent="0.3">
      <c r="B187" s="257"/>
      <c r="C187" s="257" t="str">
        <f>'7. Consumption'!C14</f>
        <v>ABC 60 - tab - dispersible</v>
      </c>
      <c r="D187" s="416">
        <f>'8. SOH &amp; Pipeline'!E232</f>
        <v>0</v>
      </c>
      <c r="E187" s="335">
        <f ca="1">MAX(0,D187+'8. SOH &amp; Pipeline'!F124-'7. Consumption'!H14+MIN(0,(SUM('7. Consumption'!$G14:G14)-'8. SOH &amp; Pipeline'!F14))+E14)</f>
        <v>0</v>
      </c>
      <c r="F187" s="335">
        <f ca="1">MAX(0,E187+'8. SOH &amp; Pipeline'!G124-'7. Consumption'!I14+MIN(0,(SUM('7. Consumption'!$G14:H14)-'8. SOH &amp; Pipeline'!G14))+F14)</f>
        <v>0</v>
      </c>
      <c r="G187" s="335">
        <f ca="1">MAX(0,F187+'8. SOH &amp; Pipeline'!H124-'7. Consumption'!J14+MIN(0,(SUM('7. Consumption'!$G14:I14)-'8. SOH &amp; Pipeline'!H14))+G14)</f>
        <v>0</v>
      </c>
      <c r="H187" s="335">
        <f ca="1">MAX(0,G187+'8. SOH &amp; Pipeline'!I124-'7. Consumption'!K14+MIN(0,(SUM('7. Consumption'!$G14:J14)-'8. SOH &amp; Pipeline'!I14))+H14)</f>
        <v>0</v>
      </c>
      <c r="I187" s="335">
        <f ca="1">MAX(0,H187+'8. SOH &amp; Pipeline'!J124-'7. Consumption'!L14+MIN(0,(SUM('7. Consumption'!$G14:K14)-'8. SOH &amp; Pipeline'!J14))+I14)</f>
        <v>0</v>
      </c>
      <c r="J187" s="335">
        <f ca="1">MAX(0,I187+'8. SOH &amp; Pipeline'!K124-'7. Consumption'!M14+MIN(0,(SUM('7. Consumption'!$G14:L14)-'8. SOH &amp; Pipeline'!K14))+J14)</f>
        <v>0</v>
      </c>
      <c r="K187" s="335">
        <f ca="1">MAX(0,J187+'8. SOH &amp; Pipeline'!L124-'7. Consumption'!N14+MIN(0,(SUM('7. Consumption'!$G14:M14)-'8. SOH &amp; Pipeline'!L14))+K14)</f>
        <v>0</v>
      </c>
      <c r="L187" s="335">
        <f ca="1">MAX(0,K187+'8. SOH &amp; Pipeline'!M124-'7. Consumption'!O14+MIN(0,(SUM('7. Consumption'!$G14:N14)-'8. SOH &amp; Pipeline'!M14))+L14)</f>
        <v>0</v>
      </c>
      <c r="M187" s="335">
        <f ca="1">MAX(0,L187+'8. SOH &amp; Pipeline'!N124-'7. Consumption'!P14+MIN(0,(SUM('7. Consumption'!$G14:O14)-'8. SOH &amp; Pipeline'!N14))+M14)</f>
        <v>0</v>
      </c>
      <c r="N187" s="335">
        <f ca="1">MAX(0,M187+'8. SOH &amp; Pipeline'!O124-'7. Consumption'!Q14+MIN(0,(SUM('7. Consumption'!$G14:P14)-'8. SOH &amp; Pipeline'!O14))+N14)</f>
        <v>0</v>
      </c>
      <c r="O187" s="335">
        <f ca="1">MAX(0,N187+'8. SOH &amp; Pipeline'!P124-'7. Consumption'!R14+MIN(0,(SUM('7. Consumption'!$G14:Q14)-'8. SOH &amp; Pipeline'!P14))+O14)</f>
        <v>0</v>
      </c>
      <c r="P187" s="335">
        <f ca="1">MAX(0,O187+'8. SOH &amp; Pipeline'!Q124-'7. Consumption'!S14+MIN(0,(SUM('7. Consumption'!$G14:R14)-'8. SOH &amp; Pipeline'!Q14))+P14)</f>
        <v>0</v>
      </c>
      <c r="Q187" s="335">
        <f ca="1">MAX(0,P187+'8. SOH &amp; Pipeline'!R124-'7. Consumption'!T14+MIN(0,(SUM('7. Consumption'!$G14:S14)-'8. SOH &amp; Pipeline'!R14))+Q14)</f>
        <v>0</v>
      </c>
      <c r="R187" s="335">
        <f ca="1">MAX(0,Q187+'8. SOH &amp; Pipeline'!S124-'7. Consumption'!U14+MIN(0,(SUM('7. Consumption'!$G14:T14)-'8. SOH &amp; Pipeline'!S14))+R14)</f>
        <v>0</v>
      </c>
      <c r="S187" s="335">
        <f ca="1">MAX(0,R187+'8. SOH &amp; Pipeline'!T124-'7. Consumption'!V14+MIN(0,(SUM('7. Consumption'!$G14:U14)-'8. SOH &amp; Pipeline'!T14))+S14)</f>
        <v>0</v>
      </c>
      <c r="T187" s="335">
        <f ca="1">MAX(0,S187+'8. SOH &amp; Pipeline'!U124-'7. Consumption'!W14+MIN(0,(SUM('7. Consumption'!$G14:V14)-'8. SOH &amp; Pipeline'!U14))+T14)</f>
        <v>0</v>
      </c>
      <c r="U187" s="335">
        <f ca="1">MAX(0,T187+'8. SOH &amp; Pipeline'!V124-'7. Consumption'!X14+MIN(0,(SUM('7. Consumption'!$G14:W14)-'8. SOH &amp; Pipeline'!V14))+U14)</f>
        <v>0</v>
      </c>
      <c r="V187" s="335">
        <f ca="1">MAX(0,U187+'8. SOH &amp; Pipeline'!W124-'7. Consumption'!Y14+MIN(0,(SUM('7. Consumption'!$G14:X14)-'8. SOH &amp; Pipeline'!W14))+V14)</f>
        <v>0</v>
      </c>
      <c r="W187" s="335">
        <f ca="1">MAX(0,V187+'8. SOH &amp; Pipeline'!X124-'7. Consumption'!Z14+MIN(0,(SUM('7. Consumption'!$G14:Y14)-'8. SOH &amp; Pipeline'!X14))+W14)</f>
        <v>0</v>
      </c>
      <c r="X187" s="335">
        <f ca="1">MAX(0,W187+'8. SOH &amp; Pipeline'!Y124-'7. Consumption'!AA14+MIN(0,(SUM('7. Consumption'!$G14:Z14)-'8. SOH &amp; Pipeline'!Y14))+X14)</f>
        <v>0</v>
      </c>
      <c r="Y187" s="335">
        <f ca="1">MAX(0,X187+'8. SOH &amp; Pipeline'!Z124-'7. Consumption'!AB14+MIN(0,(SUM('7. Consumption'!$G14:AA14)-'8. SOH &amp; Pipeline'!Z14))+Y14)</f>
        <v>0</v>
      </c>
      <c r="Z187" s="335">
        <f ca="1">MAX(0,Y187+'8. SOH &amp; Pipeline'!AA124-'7. Consumption'!AC14+MIN(0,(SUM('7. Consumption'!$G14:AB14)-'8. SOH &amp; Pipeline'!AA14))+Z14)</f>
        <v>0</v>
      </c>
      <c r="AA187" s="335">
        <f ca="1">MAX(0,Z187+'8. SOH &amp; Pipeline'!AB124-'7. Consumption'!AD14+MIN(0,(SUM('7. Consumption'!$G14:AC14)-'8. SOH &amp; Pipeline'!AB14))+AA14)</f>
        <v>0</v>
      </c>
      <c r="AB187" s="335">
        <f ca="1">MAX(0,AA187+'8. SOH &amp; Pipeline'!AC124-'7. Consumption'!AE14+MIN(0,(SUM('7. Consumption'!$G14:AD14)-'8. SOH &amp; Pipeline'!AC14))+AB14)</f>
        <v>0</v>
      </c>
      <c r="AC187" s="335">
        <f ca="1">MAX(0,AB187+'8. SOH &amp; Pipeline'!AD124-'7. Consumption'!AF14+MIN(0,(SUM('7. Consumption'!$G14:AE14)-'8. SOH &amp; Pipeline'!AD14))+AC14)</f>
        <v>0</v>
      </c>
      <c r="AD187" s="335">
        <f ca="1">MAX(0,AC187+'8. SOH &amp; Pipeline'!AE124-'7. Consumption'!AG14+MIN(0,(SUM('7. Consumption'!$G14:AF14)-'8. SOH &amp; Pipeline'!AE14))+AD14)</f>
        <v>0</v>
      </c>
      <c r="AE187" s="335">
        <f ca="1">MAX(0,AD187+'8. SOH &amp; Pipeline'!AF124-'7. Consumption'!AH14+MIN(0,(SUM('7. Consumption'!$G14:AG14)-'8. SOH &amp; Pipeline'!AF14))+AE14)</f>
        <v>0</v>
      </c>
      <c r="AF187" s="335">
        <f ca="1">MAX(0,AE187+'8. SOH &amp; Pipeline'!AG124-'7. Consumption'!AI14+MIN(0,(SUM('7. Consumption'!$G14:AH14)-'8. SOH &amp; Pipeline'!AG14))+AF14)</f>
        <v>0</v>
      </c>
      <c r="AG187" s="335">
        <f ca="1">MAX(0,AF187+'8. SOH &amp; Pipeline'!AH124-'7. Consumption'!AJ14+MIN(0,(SUM('7. Consumption'!$G14:AI14)-'8. SOH &amp; Pipeline'!AH14))+AG14)</f>
        <v>0</v>
      </c>
      <c r="AH187" s="335">
        <f ca="1">MAX(0,AG187+'8. SOH &amp; Pipeline'!AI124-'7. Consumption'!AK14+MIN(0,(SUM('7. Consumption'!$G14:AJ14)-'8. SOH &amp; Pipeline'!AI14))+AH14)</f>
        <v>0</v>
      </c>
      <c r="AI187" s="335">
        <f ca="1">MAX(0,AH187+'8. SOH &amp; Pipeline'!AJ124-'7. Consumption'!AL14+MIN(0,(SUM('7. Consumption'!$G14:AK14)-'8. SOH &amp; Pipeline'!AJ14))+AI14)</f>
        <v>0</v>
      </c>
      <c r="AJ187" s="335">
        <f ca="1">MAX(0,AI187+'8. SOH &amp; Pipeline'!AK124-'7. Consumption'!AM14+MIN(0,(SUM('7. Consumption'!$G14:AL14)-'8. SOH &amp; Pipeline'!AK14))+AJ14)</f>
        <v>0</v>
      </c>
      <c r="AK187" s="335">
        <f ca="1">MAX(0,AJ187+'8. SOH &amp; Pipeline'!AL124-'7. Consumption'!AN14+MIN(0,(SUM('7. Consumption'!$G14:AM14)-'8. SOH &amp; Pipeline'!AL14))+AK14)</f>
        <v>0</v>
      </c>
      <c r="AL187" s="335">
        <f ca="1">MAX(0,AK187+'8. SOH &amp; Pipeline'!AM124-'7. Consumption'!AO14+MIN(0,(SUM('7. Consumption'!$G14:AN14)-'8. SOH &amp; Pipeline'!AM14))+AL14)</f>
        <v>0</v>
      </c>
      <c r="AM187" s="335">
        <f ca="1">MAX(0,AL187+'8. SOH &amp; Pipeline'!AN124-'7. Consumption'!AP14+MIN(0,(SUM('7. Consumption'!$G14:AO14)-'8. SOH &amp; Pipeline'!AN14))+AM14)</f>
        <v>0</v>
      </c>
      <c r="AN187" s="335">
        <f ca="1">MAX(0,AM187+'8. SOH &amp; Pipeline'!AO124-'7. Consumption'!AQ14+MIN(0,(SUM('7. Consumption'!$G14:AP14)-'8. SOH &amp; Pipeline'!AO14))+AN14)</f>
        <v>0</v>
      </c>
    </row>
    <row r="188" spans="2:40" x14ac:dyDescent="0.3">
      <c r="B188" s="257"/>
      <c r="C188" s="257" t="str">
        <f>'7. Consumption'!C15</f>
        <v>ABC+3TC 120/60 - tab - dispersible&amp;scored</v>
      </c>
      <c r="D188" s="416">
        <f>'8. SOH &amp; Pipeline'!E233</f>
        <v>0</v>
      </c>
      <c r="E188" s="335">
        <f ca="1">MAX(0,D188+'8. SOH &amp; Pipeline'!F125-'7. Consumption'!H15+MIN(0,(SUM('7. Consumption'!$G15:G15)-'8. SOH &amp; Pipeline'!F15))+E15)</f>
        <v>0</v>
      </c>
      <c r="F188" s="335">
        <f ca="1">MAX(0,E188+'8. SOH &amp; Pipeline'!G125-'7. Consumption'!I15+MIN(0,(SUM('7. Consumption'!$G15:H15)-'8. SOH &amp; Pipeline'!G15))+F15)</f>
        <v>0</v>
      </c>
      <c r="G188" s="335">
        <f ca="1">MAX(0,F188+'8. SOH &amp; Pipeline'!H125-'7. Consumption'!J15+MIN(0,(SUM('7. Consumption'!$G15:I15)-'8. SOH &amp; Pipeline'!H15))+G15)</f>
        <v>0</v>
      </c>
      <c r="H188" s="335">
        <f ca="1">MAX(0,G188+'8. SOH &amp; Pipeline'!I125-'7. Consumption'!K15+MIN(0,(SUM('7. Consumption'!$G15:J15)-'8. SOH &amp; Pipeline'!I15))+H15)</f>
        <v>0</v>
      </c>
      <c r="I188" s="335">
        <f ca="1">MAX(0,H188+'8. SOH &amp; Pipeline'!J125-'7. Consumption'!L15+MIN(0,(SUM('7. Consumption'!$G15:K15)-'8. SOH &amp; Pipeline'!J15))+I15)</f>
        <v>0</v>
      </c>
      <c r="J188" s="335">
        <f ca="1">MAX(0,I188+'8. SOH &amp; Pipeline'!K125-'7. Consumption'!M15+MIN(0,(SUM('7. Consumption'!$G15:L15)-'8. SOH &amp; Pipeline'!K15))+J15)</f>
        <v>0</v>
      </c>
      <c r="K188" s="335">
        <f ca="1">MAX(0,J188+'8. SOH &amp; Pipeline'!L125-'7. Consumption'!N15+MIN(0,(SUM('7. Consumption'!$G15:M15)-'8. SOH &amp; Pipeline'!L15))+K15)</f>
        <v>0</v>
      </c>
      <c r="L188" s="335">
        <f ca="1">MAX(0,K188+'8. SOH &amp; Pipeline'!M125-'7. Consumption'!O15+MIN(0,(SUM('7. Consumption'!$G15:N15)-'8. SOH &amp; Pipeline'!M15))+L15)</f>
        <v>0</v>
      </c>
      <c r="M188" s="335">
        <f ca="1">MAX(0,L188+'8. SOH &amp; Pipeline'!N125-'7. Consumption'!P15+MIN(0,(SUM('7. Consumption'!$G15:O15)-'8. SOH &amp; Pipeline'!N15))+M15)</f>
        <v>0</v>
      </c>
      <c r="N188" s="335">
        <f ca="1">MAX(0,M188+'8. SOH &amp; Pipeline'!O125-'7. Consumption'!Q15+MIN(0,(SUM('7. Consumption'!$G15:P15)-'8. SOH &amp; Pipeline'!O15))+N15)</f>
        <v>0</v>
      </c>
      <c r="O188" s="335">
        <f ca="1">MAX(0,N188+'8. SOH &amp; Pipeline'!P125-'7. Consumption'!R15+MIN(0,(SUM('7. Consumption'!$G15:Q15)-'8. SOH &amp; Pipeline'!P15))+O15)</f>
        <v>0</v>
      </c>
      <c r="P188" s="335">
        <f ca="1">MAX(0,O188+'8. SOH &amp; Pipeline'!Q125-'7. Consumption'!S15+MIN(0,(SUM('7. Consumption'!$G15:R15)-'8. SOH &amp; Pipeline'!Q15))+P15)</f>
        <v>0</v>
      </c>
      <c r="Q188" s="335">
        <f ca="1">MAX(0,P188+'8. SOH &amp; Pipeline'!R125-'7. Consumption'!T15+MIN(0,(SUM('7. Consumption'!$G15:S15)-'8. SOH &amp; Pipeline'!R15))+Q15)</f>
        <v>0</v>
      </c>
      <c r="R188" s="335">
        <f ca="1">MAX(0,Q188+'8. SOH &amp; Pipeline'!S125-'7. Consumption'!U15+MIN(0,(SUM('7. Consumption'!$G15:T15)-'8. SOH &amp; Pipeline'!S15))+R15)</f>
        <v>0</v>
      </c>
      <c r="S188" s="335">
        <f ca="1">MAX(0,R188+'8. SOH &amp; Pipeline'!T125-'7. Consumption'!V15+MIN(0,(SUM('7. Consumption'!$G15:U15)-'8. SOH &amp; Pipeline'!T15))+S15)</f>
        <v>0</v>
      </c>
      <c r="T188" s="335">
        <f ca="1">MAX(0,S188+'8. SOH &amp; Pipeline'!U125-'7. Consumption'!W15+MIN(0,(SUM('7. Consumption'!$G15:V15)-'8. SOH &amp; Pipeline'!U15))+T15)</f>
        <v>0</v>
      </c>
      <c r="U188" s="335">
        <f ca="1">MAX(0,T188+'8. SOH &amp; Pipeline'!V125-'7. Consumption'!X15+MIN(0,(SUM('7. Consumption'!$G15:W15)-'8. SOH &amp; Pipeline'!V15))+U15)</f>
        <v>0</v>
      </c>
      <c r="V188" s="335">
        <f ca="1">MAX(0,U188+'8. SOH &amp; Pipeline'!W125-'7. Consumption'!Y15+MIN(0,(SUM('7. Consumption'!$G15:X15)-'8. SOH &amp; Pipeline'!W15))+V15)</f>
        <v>0</v>
      </c>
      <c r="W188" s="335">
        <f ca="1">MAX(0,V188+'8. SOH &amp; Pipeline'!X125-'7. Consumption'!Z15+MIN(0,(SUM('7. Consumption'!$G15:Y15)-'8. SOH &amp; Pipeline'!X15))+W15)</f>
        <v>0</v>
      </c>
      <c r="X188" s="335">
        <f ca="1">MAX(0,W188+'8. SOH &amp; Pipeline'!Y125-'7. Consumption'!AA15+MIN(0,(SUM('7. Consumption'!$G15:Z15)-'8. SOH &amp; Pipeline'!Y15))+X15)</f>
        <v>0</v>
      </c>
      <c r="Y188" s="335">
        <f ca="1">MAX(0,X188+'8. SOH &amp; Pipeline'!Z125-'7. Consumption'!AB15+MIN(0,(SUM('7. Consumption'!$G15:AA15)-'8. SOH &amp; Pipeline'!Z15))+Y15)</f>
        <v>0</v>
      </c>
      <c r="Z188" s="335">
        <f ca="1">MAX(0,Y188+'8. SOH &amp; Pipeline'!AA125-'7. Consumption'!AC15+MIN(0,(SUM('7. Consumption'!$G15:AB15)-'8. SOH &amp; Pipeline'!AA15))+Z15)</f>
        <v>0</v>
      </c>
      <c r="AA188" s="335">
        <f ca="1">MAX(0,Z188+'8. SOH &amp; Pipeline'!AB125-'7. Consumption'!AD15+MIN(0,(SUM('7. Consumption'!$G15:AC15)-'8. SOH &amp; Pipeline'!AB15))+AA15)</f>
        <v>0</v>
      </c>
      <c r="AB188" s="335">
        <f ca="1">MAX(0,AA188+'8. SOH &amp; Pipeline'!AC125-'7. Consumption'!AE15+MIN(0,(SUM('7. Consumption'!$G15:AD15)-'8. SOH &amp; Pipeline'!AC15))+AB15)</f>
        <v>0</v>
      </c>
      <c r="AC188" s="335">
        <f ca="1">MAX(0,AB188+'8. SOH &amp; Pipeline'!AD125-'7. Consumption'!AF15+MIN(0,(SUM('7. Consumption'!$G15:AE15)-'8. SOH &amp; Pipeline'!AD15))+AC15)</f>
        <v>0</v>
      </c>
      <c r="AD188" s="335">
        <f ca="1">MAX(0,AC188+'8. SOH &amp; Pipeline'!AE125-'7. Consumption'!AG15+MIN(0,(SUM('7. Consumption'!$G15:AF15)-'8. SOH &amp; Pipeline'!AE15))+AD15)</f>
        <v>0</v>
      </c>
      <c r="AE188" s="335">
        <f ca="1">MAX(0,AD188+'8. SOH &amp; Pipeline'!AF125-'7. Consumption'!AH15+MIN(0,(SUM('7. Consumption'!$G15:AG15)-'8. SOH &amp; Pipeline'!AF15))+AE15)</f>
        <v>0</v>
      </c>
      <c r="AF188" s="335">
        <f ca="1">MAX(0,AE188+'8. SOH &amp; Pipeline'!AG125-'7. Consumption'!AI15+MIN(0,(SUM('7. Consumption'!$G15:AH15)-'8. SOH &amp; Pipeline'!AG15))+AF15)</f>
        <v>0</v>
      </c>
      <c r="AG188" s="335">
        <f ca="1">MAX(0,AF188+'8. SOH &amp; Pipeline'!AH125-'7. Consumption'!AJ15+MIN(0,(SUM('7. Consumption'!$G15:AI15)-'8. SOH &amp; Pipeline'!AH15))+AG15)</f>
        <v>0</v>
      </c>
      <c r="AH188" s="335">
        <f ca="1">MAX(0,AG188+'8. SOH &amp; Pipeline'!AI125-'7. Consumption'!AK15+MIN(0,(SUM('7. Consumption'!$G15:AJ15)-'8. SOH &amp; Pipeline'!AI15))+AH15)</f>
        <v>0</v>
      </c>
      <c r="AI188" s="335">
        <f ca="1">MAX(0,AH188+'8. SOH &amp; Pipeline'!AJ125-'7. Consumption'!AL15+MIN(0,(SUM('7. Consumption'!$G15:AK15)-'8. SOH &amp; Pipeline'!AJ15))+AI15)</f>
        <v>0</v>
      </c>
      <c r="AJ188" s="335">
        <f ca="1">MAX(0,AI188+'8. SOH &amp; Pipeline'!AK125-'7. Consumption'!AM15+MIN(0,(SUM('7. Consumption'!$G15:AL15)-'8. SOH &amp; Pipeline'!AK15))+AJ15)</f>
        <v>0</v>
      </c>
      <c r="AK188" s="335">
        <f ca="1">MAX(0,AJ188+'8. SOH &amp; Pipeline'!AL125-'7. Consumption'!AN15+MIN(0,(SUM('7. Consumption'!$G15:AM15)-'8. SOH &amp; Pipeline'!AL15))+AK15)</f>
        <v>0</v>
      </c>
      <c r="AL188" s="335">
        <f ca="1">MAX(0,AK188+'8. SOH &amp; Pipeline'!AM125-'7. Consumption'!AO15+MIN(0,(SUM('7. Consumption'!$G15:AN15)-'8. SOH &amp; Pipeline'!AM15))+AL15)</f>
        <v>0</v>
      </c>
      <c r="AM188" s="335">
        <f ca="1">MAX(0,AL188+'8. SOH &amp; Pipeline'!AN125-'7. Consumption'!AP15+MIN(0,(SUM('7. Consumption'!$G15:AO15)-'8. SOH &amp; Pipeline'!AN15))+AM15)</f>
        <v>0</v>
      </c>
      <c r="AN188" s="335">
        <f ca="1">MAX(0,AM188+'8. SOH &amp; Pipeline'!AO125-'7. Consumption'!AQ15+MIN(0,(SUM('7. Consumption'!$G15:AP15)-'8. SOH &amp; Pipeline'!AO15))+AN15)</f>
        <v>0</v>
      </c>
    </row>
    <row r="189" spans="2:40" x14ac:dyDescent="0.3">
      <c r="B189" s="257"/>
      <c r="C189" s="257" t="str">
        <f>'7. Consumption'!C16</f>
        <v>ABC+3TC 60/30 - tab</v>
      </c>
      <c r="D189" s="416">
        <f>'8. SOH &amp; Pipeline'!E234</f>
        <v>0</v>
      </c>
      <c r="E189" s="335">
        <f ca="1">MAX(0,D189+'8. SOH &amp; Pipeline'!F126-'7. Consumption'!H16+MIN(0,(SUM('7. Consumption'!$G16:G16)-'8. SOH &amp; Pipeline'!F16))+E16)</f>
        <v>0</v>
      </c>
      <c r="F189" s="335">
        <f ca="1">MAX(0,E189+'8. SOH &amp; Pipeline'!G126-'7. Consumption'!I16+MIN(0,(SUM('7. Consumption'!$G16:H16)-'8. SOH &amp; Pipeline'!G16))+F16)</f>
        <v>0</v>
      </c>
      <c r="G189" s="335">
        <f ca="1">MAX(0,F189+'8. SOH &amp; Pipeline'!H126-'7. Consumption'!J16+MIN(0,(SUM('7. Consumption'!$G16:I16)-'8. SOH &amp; Pipeline'!H16))+G16)</f>
        <v>0</v>
      </c>
      <c r="H189" s="335">
        <f ca="1">MAX(0,G189+'8. SOH &amp; Pipeline'!I126-'7. Consumption'!K16+MIN(0,(SUM('7. Consumption'!$G16:J16)-'8. SOH &amp; Pipeline'!I16))+H16)</f>
        <v>0</v>
      </c>
      <c r="I189" s="335">
        <f ca="1">MAX(0,H189+'8. SOH &amp; Pipeline'!J126-'7. Consumption'!L16+MIN(0,(SUM('7. Consumption'!$G16:K16)-'8. SOH &amp; Pipeline'!J16))+I16)</f>
        <v>0</v>
      </c>
      <c r="J189" s="335">
        <f ca="1">MAX(0,I189+'8. SOH &amp; Pipeline'!K126-'7. Consumption'!M16+MIN(0,(SUM('7. Consumption'!$G16:L16)-'8. SOH &amp; Pipeline'!K16))+J16)</f>
        <v>0</v>
      </c>
      <c r="K189" s="335">
        <f ca="1">MAX(0,J189+'8. SOH &amp; Pipeline'!L126-'7. Consumption'!N16+MIN(0,(SUM('7. Consumption'!$G16:M16)-'8. SOH &amp; Pipeline'!L16))+K16)</f>
        <v>0</v>
      </c>
      <c r="L189" s="335">
        <f ca="1">MAX(0,K189+'8. SOH &amp; Pipeline'!M126-'7. Consumption'!O16+MIN(0,(SUM('7. Consumption'!$G16:N16)-'8. SOH &amp; Pipeline'!M16))+L16)</f>
        <v>0</v>
      </c>
      <c r="M189" s="335">
        <f ca="1">MAX(0,L189+'8. SOH &amp; Pipeline'!N126-'7. Consumption'!P16+MIN(0,(SUM('7. Consumption'!$G16:O16)-'8. SOH &amp; Pipeline'!N16))+M16)</f>
        <v>0</v>
      </c>
      <c r="N189" s="335">
        <f ca="1">MAX(0,M189+'8. SOH &amp; Pipeline'!O126-'7. Consumption'!Q16+MIN(0,(SUM('7. Consumption'!$G16:P16)-'8. SOH &amp; Pipeline'!O16))+N16)</f>
        <v>0</v>
      </c>
      <c r="O189" s="335">
        <f ca="1">MAX(0,N189+'8. SOH &amp; Pipeline'!P126-'7. Consumption'!R16+MIN(0,(SUM('7. Consumption'!$G16:Q16)-'8. SOH &amp; Pipeline'!P16))+O16)</f>
        <v>0</v>
      </c>
      <c r="P189" s="335">
        <f ca="1">MAX(0,O189+'8. SOH &amp; Pipeline'!Q126-'7. Consumption'!S16+MIN(0,(SUM('7. Consumption'!$G16:R16)-'8. SOH &amp; Pipeline'!Q16))+P16)</f>
        <v>0</v>
      </c>
      <c r="Q189" s="335">
        <f ca="1">MAX(0,P189+'8. SOH &amp; Pipeline'!R126-'7. Consumption'!T16+MIN(0,(SUM('7. Consumption'!$G16:S16)-'8. SOH &amp; Pipeline'!R16))+Q16)</f>
        <v>0</v>
      </c>
      <c r="R189" s="335">
        <f ca="1">MAX(0,Q189+'8. SOH &amp; Pipeline'!S126-'7. Consumption'!U16+MIN(0,(SUM('7. Consumption'!$G16:T16)-'8. SOH &amp; Pipeline'!S16))+R16)</f>
        <v>0</v>
      </c>
      <c r="S189" s="335">
        <f ca="1">MAX(0,R189+'8. SOH &amp; Pipeline'!T126-'7. Consumption'!V16+MIN(0,(SUM('7. Consumption'!$G16:U16)-'8. SOH &amp; Pipeline'!T16))+S16)</f>
        <v>0</v>
      </c>
      <c r="T189" s="335">
        <f ca="1">MAX(0,S189+'8. SOH &amp; Pipeline'!U126-'7. Consumption'!W16+MIN(0,(SUM('7. Consumption'!$G16:V16)-'8. SOH &amp; Pipeline'!U16))+T16)</f>
        <v>0</v>
      </c>
      <c r="U189" s="335">
        <f ca="1">MAX(0,T189+'8. SOH &amp; Pipeline'!V126-'7. Consumption'!X16+MIN(0,(SUM('7. Consumption'!$G16:W16)-'8. SOH &amp; Pipeline'!V16))+U16)</f>
        <v>0</v>
      </c>
      <c r="V189" s="335">
        <f ca="1">MAX(0,U189+'8. SOH &amp; Pipeline'!W126-'7. Consumption'!Y16+MIN(0,(SUM('7. Consumption'!$G16:X16)-'8. SOH &amp; Pipeline'!W16))+V16)</f>
        <v>0</v>
      </c>
      <c r="W189" s="335">
        <f ca="1">MAX(0,V189+'8. SOH &amp; Pipeline'!X126-'7. Consumption'!Z16+MIN(0,(SUM('7. Consumption'!$G16:Y16)-'8. SOH &amp; Pipeline'!X16))+W16)</f>
        <v>0</v>
      </c>
      <c r="X189" s="335">
        <f ca="1">MAX(0,W189+'8. SOH &amp; Pipeline'!Y126-'7. Consumption'!AA16+MIN(0,(SUM('7. Consumption'!$G16:Z16)-'8. SOH &amp; Pipeline'!Y16))+X16)</f>
        <v>0</v>
      </c>
      <c r="Y189" s="335">
        <f ca="1">MAX(0,X189+'8. SOH &amp; Pipeline'!Z126-'7. Consumption'!AB16+MIN(0,(SUM('7. Consumption'!$G16:AA16)-'8. SOH &amp; Pipeline'!Z16))+Y16)</f>
        <v>0</v>
      </c>
      <c r="Z189" s="335">
        <f ca="1">MAX(0,Y189+'8. SOH &amp; Pipeline'!AA126-'7. Consumption'!AC16+MIN(0,(SUM('7. Consumption'!$G16:AB16)-'8. SOH &amp; Pipeline'!AA16))+Z16)</f>
        <v>0</v>
      </c>
      <c r="AA189" s="335">
        <f ca="1">MAX(0,Z189+'8. SOH &amp; Pipeline'!AB126-'7. Consumption'!AD16+MIN(0,(SUM('7. Consumption'!$G16:AC16)-'8. SOH &amp; Pipeline'!AB16))+AA16)</f>
        <v>0</v>
      </c>
      <c r="AB189" s="335">
        <f ca="1">MAX(0,AA189+'8. SOH &amp; Pipeline'!AC126-'7. Consumption'!AE16+MIN(0,(SUM('7. Consumption'!$G16:AD16)-'8. SOH &amp; Pipeline'!AC16))+AB16)</f>
        <v>0</v>
      </c>
      <c r="AC189" s="335">
        <f ca="1">MAX(0,AB189+'8. SOH &amp; Pipeline'!AD126-'7. Consumption'!AF16+MIN(0,(SUM('7. Consumption'!$G16:AE16)-'8. SOH &amp; Pipeline'!AD16))+AC16)</f>
        <v>0</v>
      </c>
      <c r="AD189" s="335">
        <f ca="1">MAX(0,AC189+'8. SOH &amp; Pipeline'!AE126-'7. Consumption'!AG16+MIN(0,(SUM('7. Consumption'!$G16:AF16)-'8. SOH &amp; Pipeline'!AE16))+AD16)</f>
        <v>0</v>
      </c>
      <c r="AE189" s="335">
        <f ca="1">MAX(0,AD189+'8. SOH &amp; Pipeline'!AF126-'7. Consumption'!AH16+MIN(0,(SUM('7. Consumption'!$G16:AG16)-'8. SOH &amp; Pipeline'!AF16))+AE16)</f>
        <v>0</v>
      </c>
      <c r="AF189" s="335">
        <f ca="1">MAX(0,AE189+'8. SOH &amp; Pipeline'!AG126-'7. Consumption'!AI16+MIN(0,(SUM('7. Consumption'!$G16:AH16)-'8. SOH &amp; Pipeline'!AG16))+AF16)</f>
        <v>0</v>
      </c>
      <c r="AG189" s="335">
        <f ca="1">MAX(0,AF189+'8. SOH &amp; Pipeline'!AH126-'7. Consumption'!AJ16+MIN(0,(SUM('7. Consumption'!$G16:AI16)-'8. SOH &amp; Pipeline'!AH16))+AG16)</f>
        <v>0</v>
      </c>
      <c r="AH189" s="335">
        <f ca="1">MAX(0,AG189+'8. SOH &amp; Pipeline'!AI126-'7. Consumption'!AK16+MIN(0,(SUM('7. Consumption'!$G16:AJ16)-'8. SOH &amp; Pipeline'!AI16))+AH16)</f>
        <v>0</v>
      </c>
      <c r="AI189" s="335">
        <f ca="1">MAX(0,AH189+'8. SOH &amp; Pipeline'!AJ126-'7. Consumption'!AL16+MIN(0,(SUM('7. Consumption'!$G16:AK16)-'8. SOH &amp; Pipeline'!AJ16))+AI16)</f>
        <v>0</v>
      </c>
      <c r="AJ189" s="335">
        <f ca="1">MAX(0,AI189+'8. SOH &amp; Pipeline'!AK126-'7. Consumption'!AM16+MIN(0,(SUM('7. Consumption'!$G16:AL16)-'8. SOH &amp; Pipeline'!AK16))+AJ16)</f>
        <v>0</v>
      </c>
      <c r="AK189" s="335">
        <f ca="1">MAX(0,AJ189+'8. SOH &amp; Pipeline'!AL126-'7. Consumption'!AN16+MIN(0,(SUM('7. Consumption'!$G16:AM16)-'8. SOH &amp; Pipeline'!AL16))+AK16)</f>
        <v>0</v>
      </c>
      <c r="AL189" s="335">
        <f ca="1">MAX(0,AK189+'8. SOH &amp; Pipeline'!AM126-'7. Consumption'!AO16+MIN(0,(SUM('7. Consumption'!$G16:AN16)-'8. SOH &amp; Pipeline'!AM16))+AL16)</f>
        <v>0</v>
      </c>
      <c r="AM189" s="335">
        <f ca="1">MAX(0,AL189+'8. SOH &amp; Pipeline'!AN126-'7. Consumption'!AP16+MIN(0,(SUM('7. Consumption'!$G16:AO16)-'8. SOH &amp; Pipeline'!AN16))+AM16)</f>
        <v>0</v>
      </c>
      <c r="AN189" s="335">
        <f ca="1">MAX(0,AM189+'8. SOH &amp; Pipeline'!AO126-'7. Consumption'!AQ16+MIN(0,(SUM('7. Consumption'!$G16:AP16)-'8. SOH &amp; Pipeline'!AO16))+AN16)</f>
        <v>0</v>
      </c>
    </row>
    <row r="190" spans="2:40" x14ac:dyDescent="0.3">
      <c r="B190" s="257"/>
      <c r="C190" s="257" t="str">
        <f>'7. Consumption'!C17</f>
        <v>ABC+3TC 60/30 - tab - dispersible</v>
      </c>
      <c r="D190" s="416">
        <f>'8. SOH &amp; Pipeline'!E235</f>
        <v>0</v>
      </c>
      <c r="E190" s="335">
        <f ca="1">MAX(0,D190+'8. SOH &amp; Pipeline'!F127-'7. Consumption'!H17+MIN(0,(SUM('7. Consumption'!$G17:G17)-'8. SOH &amp; Pipeline'!F17))+E17)</f>
        <v>0</v>
      </c>
      <c r="F190" s="335">
        <f ca="1">MAX(0,E190+'8. SOH &amp; Pipeline'!G127-'7. Consumption'!I17+MIN(0,(SUM('7. Consumption'!$G17:H17)-'8. SOH &amp; Pipeline'!G17))+F17)</f>
        <v>0</v>
      </c>
      <c r="G190" s="335">
        <f ca="1">MAX(0,F190+'8. SOH &amp; Pipeline'!H127-'7. Consumption'!J17+MIN(0,(SUM('7. Consumption'!$G17:I17)-'8. SOH &amp; Pipeline'!H17))+G17)</f>
        <v>0</v>
      </c>
      <c r="H190" s="335">
        <f ca="1">MAX(0,G190+'8. SOH &amp; Pipeline'!I127-'7. Consumption'!K17+MIN(0,(SUM('7. Consumption'!$G17:J17)-'8. SOH &amp; Pipeline'!I17))+H17)</f>
        <v>0</v>
      </c>
      <c r="I190" s="335">
        <f ca="1">MAX(0,H190+'8. SOH &amp; Pipeline'!J127-'7. Consumption'!L17+MIN(0,(SUM('7. Consumption'!$G17:K17)-'8. SOH &amp; Pipeline'!J17))+I17)</f>
        <v>0</v>
      </c>
      <c r="J190" s="335">
        <f ca="1">MAX(0,I190+'8. SOH &amp; Pipeline'!K127-'7. Consumption'!M17+MIN(0,(SUM('7. Consumption'!$G17:L17)-'8. SOH &amp; Pipeline'!K17))+J17)</f>
        <v>0</v>
      </c>
      <c r="K190" s="335">
        <f ca="1">MAX(0,J190+'8. SOH &amp; Pipeline'!L127-'7. Consumption'!N17+MIN(0,(SUM('7. Consumption'!$G17:M17)-'8. SOH &amp; Pipeline'!L17))+K17)</f>
        <v>0</v>
      </c>
      <c r="L190" s="335">
        <f ca="1">MAX(0,K190+'8. SOH &amp; Pipeline'!M127-'7. Consumption'!O17+MIN(0,(SUM('7. Consumption'!$G17:N17)-'8. SOH &amp; Pipeline'!M17))+L17)</f>
        <v>0</v>
      </c>
      <c r="M190" s="335">
        <f ca="1">MAX(0,L190+'8. SOH &amp; Pipeline'!N127-'7. Consumption'!P17+MIN(0,(SUM('7. Consumption'!$G17:O17)-'8. SOH &amp; Pipeline'!N17))+M17)</f>
        <v>0</v>
      </c>
      <c r="N190" s="335">
        <f ca="1">MAX(0,M190+'8. SOH &amp; Pipeline'!O127-'7. Consumption'!Q17+MIN(0,(SUM('7. Consumption'!$G17:P17)-'8. SOH &amp; Pipeline'!O17))+N17)</f>
        <v>0</v>
      </c>
      <c r="O190" s="335">
        <f ca="1">MAX(0,N190+'8. SOH &amp; Pipeline'!P127-'7. Consumption'!R17+MIN(0,(SUM('7. Consumption'!$G17:Q17)-'8. SOH &amp; Pipeline'!P17))+O17)</f>
        <v>0</v>
      </c>
      <c r="P190" s="335">
        <f ca="1">MAX(0,O190+'8. SOH &amp; Pipeline'!Q127-'7. Consumption'!S17+MIN(0,(SUM('7. Consumption'!$G17:R17)-'8. SOH &amp; Pipeline'!Q17))+P17)</f>
        <v>0</v>
      </c>
      <c r="Q190" s="335">
        <f ca="1">MAX(0,P190+'8. SOH &amp; Pipeline'!R127-'7. Consumption'!T17+MIN(0,(SUM('7. Consumption'!$G17:S17)-'8. SOH &amp; Pipeline'!R17))+Q17)</f>
        <v>0</v>
      </c>
      <c r="R190" s="335">
        <f ca="1">MAX(0,Q190+'8. SOH &amp; Pipeline'!S127-'7. Consumption'!U17+MIN(0,(SUM('7. Consumption'!$G17:T17)-'8. SOH &amp; Pipeline'!S17))+R17)</f>
        <v>0</v>
      </c>
      <c r="S190" s="335">
        <f ca="1">MAX(0,R190+'8. SOH &amp; Pipeline'!T127-'7. Consumption'!V17+MIN(0,(SUM('7. Consumption'!$G17:U17)-'8. SOH &amp; Pipeline'!T17))+S17)</f>
        <v>0</v>
      </c>
      <c r="T190" s="335">
        <f ca="1">MAX(0,S190+'8. SOH &amp; Pipeline'!U127-'7. Consumption'!W17+MIN(0,(SUM('7. Consumption'!$G17:V17)-'8. SOH &amp; Pipeline'!U17))+T17)</f>
        <v>0</v>
      </c>
      <c r="U190" s="335">
        <f ca="1">MAX(0,T190+'8. SOH &amp; Pipeline'!V127-'7. Consumption'!X17+MIN(0,(SUM('7. Consumption'!$G17:W17)-'8. SOH &amp; Pipeline'!V17))+U17)</f>
        <v>0</v>
      </c>
      <c r="V190" s="335">
        <f ca="1">MAX(0,U190+'8. SOH &amp; Pipeline'!W127-'7. Consumption'!Y17+MIN(0,(SUM('7. Consumption'!$G17:X17)-'8. SOH &amp; Pipeline'!W17))+V17)</f>
        <v>0</v>
      </c>
      <c r="W190" s="335">
        <f ca="1">MAX(0,V190+'8. SOH &amp; Pipeline'!X127-'7. Consumption'!Z17+MIN(0,(SUM('7. Consumption'!$G17:Y17)-'8. SOH &amp; Pipeline'!X17))+W17)</f>
        <v>0</v>
      </c>
      <c r="X190" s="335">
        <f ca="1">MAX(0,W190+'8. SOH &amp; Pipeline'!Y127-'7. Consumption'!AA17+MIN(0,(SUM('7. Consumption'!$G17:Z17)-'8. SOH &amp; Pipeline'!Y17))+X17)</f>
        <v>0</v>
      </c>
      <c r="Y190" s="335">
        <f ca="1">MAX(0,X190+'8. SOH &amp; Pipeline'!Z127-'7. Consumption'!AB17+MIN(0,(SUM('7. Consumption'!$G17:AA17)-'8. SOH &amp; Pipeline'!Z17))+Y17)</f>
        <v>0</v>
      </c>
      <c r="Z190" s="335">
        <f ca="1">MAX(0,Y190+'8. SOH &amp; Pipeline'!AA127-'7. Consumption'!AC17+MIN(0,(SUM('7. Consumption'!$G17:AB17)-'8. SOH &amp; Pipeline'!AA17))+Z17)</f>
        <v>0</v>
      </c>
      <c r="AA190" s="335">
        <f ca="1">MAX(0,Z190+'8. SOH &amp; Pipeline'!AB127-'7. Consumption'!AD17+MIN(0,(SUM('7. Consumption'!$G17:AC17)-'8. SOH &amp; Pipeline'!AB17))+AA17)</f>
        <v>0</v>
      </c>
      <c r="AB190" s="335">
        <f ca="1">MAX(0,AA190+'8. SOH &amp; Pipeline'!AC127-'7. Consumption'!AE17+MIN(0,(SUM('7. Consumption'!$G17:AD17)-'8. SOH &amp; Pipeline'!AC17))+AB17)</f>
        <v>0</v>
      </c>
      <c r="AC190" s="335">
        <f ca="1">MAX(0,AB190+'8. SOH &amp; Pipeline'!AD127-'7. Consumption'!AF17+MIN(0,(SUM('7. Consumption'!$G17:AE17)-'8. SOH &amp; Pipeline'!AD17))+AC17)</f>
        <v>0</v>
      </c>
      <c r="AD190" s="335">
        <f ca="1">MAX(0,AC190+'8. SOH &amp; Pipeline'!AE127-'7. Consumption'!AG17+MIN(0,(SUM('7. Consumption'!$G17:AF17)-'8. SOH &amp; Pipeline'!AE17))+AD17)</f>
        <v>0</v>
      </c>
      <c r="AE190" s="335">
        <f ca="1">MAX(0,AD190+'8. SOH &amp; Pipeline'!AF127-'7. Consumption'!AH17+MIN(0,(SUM('7. Consumption'!$G17:AG17)-'8. SOH &amp; Pipeline'!AF17))+AE17)</f>
        <v>0</v>
      </c>
      <c r="AF190" s="335">
        <f ca="1">MAX(0,AE190+'8. SOH &amp; Pipeline'!AG127-'7. Consumption'!AI17+MIN(0,(SUM('7. Consumption'!$G17:AH17)-'8. SOH &amp; Pipeline'!AG17))+AF17)</f>
        <v>0</v>
      </c>
      <c r="AG190" s="335">
        <f ca="1">MAX(0,AF190+'8. SOH &amp; Pipeline'!AH127-'7. Consumption'!AJ17+MIN(0,(SUM('7. Consumption'!$G17:AI17)-'8. SOH &amp; Pipeline'!AH17))+AG17)</f>
        <v>0</v>
      </c>
      <c r="AH190" s="335">
        <f ca="1">MAX(0,AG190+'8. SOH &amp; Pipeline'!AI127-'7. Consumption'!AK17+MIN(0,(SUM('7. Consumption'!$G17:AJ17)-'8. SOH &amp; Pipeline'!AI17))+AH17)</f>
        <v>0</v>
      </c>
      <c r="AI190" s="335">
        <f ca="1">MAX(0,AH190+'8. SOH &amp; Pipeline'!AJ127-'7. Consumption'!AL17+MIN(0,(SUM('7. Consumption'!$G17:AK17)-'8. SOH &amp; Pipeline'!AJ17))+AI17)</f>
        <v>0</v>
      </c>
      <c r="AJ190" s="335">
        <f ca="1">MAX(0,AI190+'8. SOH &amp; Pipeline'!AK127-'7. Consumption'!AM17+MIN(0,(SUM('7. Consumption'!$G17:AL17)-'8. SOH &amp; Pipeline'!AK17))+AJ17)</f>
        <v>0</v>
      </c>
      <c r="AK190" s="335">
        <f ca="1">MAX(0,AJ190+'8. SOH &amp; Pipeline'!AL127-'7. Consumption'!AN17+MIN(0,(SUM('7. Consumption'!$G17:AM17)-'8. SOH &amp; Pipeline'!AL17))+AK17)</f>
        <v>0</v>
      </c>
      <c r="AL190" s="335">
        <f ca="1">MAX(0,AK190+'8. SOH &amp; Pipeline'!AM127-'7. Consumption'!AO17+MIN(0,(SUM('7. Consumption'!$G17:AN17)-'8. SOH &amp; Pipeline'!AM17))+AL17)</f>
        <v>0</v>
      </c>
      <c r="AM190" s="335">
        <f ca="1">MAX(0,AL190+'8. SOH &amp; Pipeline'!AN127-'7. Consumption'!AP17+MIN(0,(SUM('7. Consumption'!$G17:AO17)-'8. SOH &amp; Pipeline'!AN17))+AM17)</f>
        <v>0</v>
      </c>
      <c r="AN190" s="335">
        <f ca="1">MAX(0,AM190+'8. SOH &amp; Pipeline'!AO127-'7. Consumption'!AQ17+MIN(0,(SUM('7. Consumption'!$G17:AP17)-'8. SOH &amp; Pipeline'!AO17))+AN17)</f>
        <v>0</v>
      </c>
    </row>
    <row r="191" spans="2:40" x14ac:dyDescent="0.3">
      <c r="B191" s="257"/>
      <c r="C191" s="257" t="str">
        <f>'7. Consumption'!C18</f>
        <v>ABC+3TC 600/300 - tab</v>
      </c>
      <c r="D191" s="416">
        <f>'8. SOH &amp; Pipeline'!E236</f>
        <v>0</v>
      </c>
      <c r="E191" s="335">
        <f ca="1">MAX(0,D191+'8. SOH &amp; Pipeline'!F128-'7. Consumption'!H18+MIN(0,(SUM('7. Consumption'!$G18:G18)-'8. SOH &amp; Pipeline'!F18))+E18)</f>
        <v>0</v>
      </c>
      <c r="F191" s="335">
        <f ca="1">MAX(0,E191+'8. SOH &amp; Pipeline'!G128-'7. Consumption'!I18+MIN(0,(SUM('7. Consumption'!$G18:H18)-'8. SOH &amp; Pipeline'!G18))+F18)</f>
        <v>0</v>
      </c>
      <c r="G191" s="335">
        <f ca="1">MAX(0,F191+'8. SOH &amp; Pipeline'!H128-'7. Consumption'!J18+MIN(0,(SUM('7. Consumption'!$G18:I18)-'8. SOH &amp; Pipeline'!H18))+G18)</f>
        <v>0</v>
      </c>
      <c r="H191" s="335">
        <f ca="1">MAX(0,G191+'8. SOH &amp; Pipeline'!I128-'7. Consumption'!K18+MIN(0,(SUM('7. Consumption'!$G18:J18)-'8. SOH &amp; Pipeline'!I18))+H18)</f>
        <v>0</v>
      </c>
      <c r="I191" s="335">
        <f ca="1">MAX(0,H191+'8. SOH &amp; Pipeline'!J128-'7. Consumption'!L18+MIN(0,(SUM('7. Consumption'!$G18:K18)-'8. SOH &amp; Pipeline'!J18))+I18)</f>
        <v>0</v>
      </c>
      <c r="J191" s="335">
        <f ca="1">MAX(0,I191+'8. SOH &amp; Pipeline'!K128-'7. Consumption'!M18+MIN(0,(SUM('7. Consumption'!$G18:L18)-'8. SOH &amp; Pipeline'!K18))+J18)</f>
        <v>0</v>
      </c>
      <c r="K191" s="335">
        <f ca="1">MAX(0,J191+'8. SOH &amp; Pipeline'!L128-'7. Consumption'!N18+MIN(0,(SUM('7. Consumption'!$G18:M18)-'8. SOH &amp; Pipeline'!L18))+K18)</f>
        <v>0</v>
      </c>
      <c r="L191" s="335">
        <f ca="1">MAX(0,K191+'8. SOH &amp; Pipeline'!M128-'7. Consumption'!O18+MIN(0,(SUM('7. Consumption'!$G18:N18)-'8. SOH &amp; Pipeline'!M18))+L18)</f>
        <v>0</v>
      </c>
      <c r="M191" s="335">
        <f ca="1">MAX(0,L191+'8. SOH &amp; Pipeline'!N128-'7. Consumption'!P18+MIN(0,(SUM('7. Consumption'!$G18:O18)-'8. SOH &amp; Pipeline'!N18))+M18)</f>
        <v>0</v>
      </c>
      <c r="N191" s="335">
        <f ca="1">MAX(0,M191+'8. SOH &amp; Pipeline'!O128-'7. Consumption'!Q18+MIN(0,(SUM('7. Consumption'!$G18:P18)-'8. SOH &amp; Pipeline'!O18))+N18)</f>
        <v>0</v>
      </c>
      <c r="O191" s="335">
        <f ca="1">MAX(0,N191+'8. SOH &amp; Pipeline'!P128-'7. Consumption'!R18+MIN(0,(SUM('7. Consumption'!$G18:Q18)-'8. SOH &amp; Pipeline'!P18))+O18)</f>
        <v>0</v>
      </c>
      <c r="P191" s="335">
        <f ca="1">MAX(0,O191+'8. SOH &amp; Pipeline'!Q128-'7. Consumption'!S18+MIN(0,(SUM('7. Consumption'!$G18:R18)-'8. SOH &amp; Pipeline'!Q18))+P18)</f>
        <v>0</v>
      </c>
      <c r="Q191" s="335">
        <f ca="1">MAX(0,P191+'8. SOH &amp; Pipeline'!R128-'7. Consumption'!T18+MIN(0,(SUM('7. Consumption'!$G18:S18)-'8. SOH &amp; Pipeline'!R18))+Q18)</f>
        <v>0</v>
      </c>
      <c r="R191" s="335">
        <f ca="1">MAX(0,Q191+'8. SOH &amp; Pipeline'!S128-'7. Consumption'!U18+MIN(0,(SUM('7. Consumption'!$G18:T18)-'8. SOH &amp; Pipeline'!S18))+R18)</f>
        <v>0</v>
      </c>
      <c r="S191" s="335">
        <f ca="1">MAX(0,R191+'8. SOH &amp; Pipeline'!T128-'7. Consumption'!V18+MIN(0,(SUM('7. Consumption'!$G18:U18)-'8. SOH &amp; Pipeline'!T18))+S18)</f>
        <v>0</v>
      </c>
      <c r="T191" s="335">
        <f ca="1">MAX(0,S191+'8. SOH &amp; Pipeline'!U128-'7. Consumption'!W18+MIN(0,(SUM('7. Consumption'!$G18:V18)-'8. SOH &amp; Pipeline'!U18))+T18)</f>
        <v>0</v>
      </c>
      <c r="U191" s="335">
        <f ca="1">MAX(0,T191+'8. SOH &amp; Pipeline'!V128-'7. Consumption'!X18+MIN(0,(SUM('7. Consumption'!$G18:W18)-'8. SOH &amp; Pipeline'!V18))+U18)</f>
        <v>0</v>
      </c>
      <c r="V191" s="335">
        <f ca="1">MAX(0,U191+'8. SOH &amp; Pipeline'!W128-'7. Consumption'!Y18+MIN(0,(SUM('7. Consumption'!$G18:X18)-'8. SOH &amp; Pipeline'!W18))+V18)</f>
        <v>0</v>
      </c>
      <c r="W191" s="335">
        <f ca="1">MAX(0,V191+'8. SOH &amp; Pipeline'!X128-'7. Consumption'!Z18+MIN(0,(SUM('7. Consumption'!$G18:Y18)-'8. SOH &amp; Pipeline'!X18))+W18)</f>
        <v>0</v>
      </c>
      <c r="X191" s="335">
        <f ca="1">MAX(0,W191+'8. SOH &amp; Pipeline'!Y128-'7. Consumption'!AA18+MIN(0,(SUM('7. Consumption'!$G18:Z18)-'8. SOH &amp; Pipeline'!Y18))+X18)</f>
        <v>0</v>
      </c>
      <c r="Y191" s="335">
        <f ca="1">MAX(0,X191+'8. SOH &amp; Pipeline'!Z128-'7. Consumption'!AB18+MIN(0,(SUM('7. Consumption'!$G18:AA18)-'8. SOH &amp; Pipeline'!Z18))+Y18)</f>
        <v>0</v>
      </c>
      <c r="Z191" s="335">
        <f ca="1">MAX(0,Y191+'8. SOH &amp; Pipeline'!AA128-'7. Consumption'!AC18+MIN(0,(SUM('7. Consumption'!$G18:AB18)-'8. SOH &amp; Pipeline'!AA18))+Z18)</f>
        <v>0</v>
      </c>
      <c r="AA191" s="335">
        <f ca="1">MAX(0,Z191+'8. SOH &amp; Pipeline'!AB128-'7. Consumption'!AD18+MIN(0,(SUM('7. Consumption'!$G18:AC18)-'8. SOH &amp; Pipeline'!AB18))+AA18)</f>
        <v>0</v>
      </c>
      <c r="AB191" s="335">
        <f ca="1">MAX(0,AA191+'8. SOH &amp; Pipeline'!AC128-'7. Consumption'!AE18+MIN(0,(SUM('7. Consumption'!$G18:AD18)-'8. SOH &amp; Pipeline'!AC18))+AB18)</f>
        <v>0</v>
      </c>
      <c r="AC191" s="335">
        <f ca="1">MAX(0,AB191+'8. SOH &amp; Pipeline'!AD128-'7. Consumption'!AF18+MIN(0,(SUM('7. Consumption'!$G18:AE18)-'8. SOH &amp; Pipeline'!AD18))+AC18)</f>
        <v>0</v>
      </c>
      <c r="AD191" s="335">
        <f ca="1">MAX(0,AC191+'8. SOH &amp; Pipeline'!AE128-'7. Consumption'!AG18+MIN(0,(SUM('7. Consumption'!$G18:AF18)-'8. SOH &amp; Pipeline'!AE18))+AD18)</f>
        <v>0</v>
      </c>
      <c r="AE191" s="335">
        <f ca="1">MAX(0,AD191+'8. SOH &amp; Pipeline'!AF128-'7. Consumption'!AH18+MIN(0,(SUM('7. Consumption'!$G18:AG18)-'8. SOH &amp; Pipeline'!AF18))+AE18)</f>
        <v>0</v>
      </c>
      <c r="AF191" s="335">
        <f ca="1">MAX(0,AE191+'8. SOH &amp; Pipeline'!AG128-'7. Consumption'!AI18+MIN(0,(SUM('7. Consumption'!$G18:AH18)-'8. SOH &amp; Pipeline'!AG18))+AF18)</f>
        <v>0</v>
      </c>
      <c r="AG191" s="335">
        <f ca="1">MAX(0,AF191+'8. SOH &amp; Pipeline'!AH128-'7. Consumption'!AJ18+MIN(0,(SUM('7. Consumption'!$G18:AI18)-'8. SOH &amp; Pipeline'!AH18))+AG18)</f>
        <v>0</v>
      </c>
      <c r="AH191" s="335">
        <f ca="1">MAX(0,AG191+'8. SOH &amp; Pipeline'!AI128-'7. Consumption'!AK18+MIN(0,(SUM('7. Consumption'!$G18:AJ18)-'8. SOH &amp; Pipeline'!AI18))+AH18)</f>
        <v>0</v>
      </c>
      <c r="AI191" s="335">
        <f ca="1">MAX(0,AH191+'8. SOH &amp; Pipeline'!AJ128-'7. Consumption'!AL18+MIN(0,(SUM('7. Consumption'!$G18:AK18)-'8. SOH &amp; Pipeline'!AJ18))+AI18)</f>
        <v>0</v>
      </c>
      <c r="AJ191" s="335">
        <f ca="1">MAX(0,AI191+'8. SOH &amp; Pipeline'!AK128-'7. Consumption'!AM18+MIN(0,(SUM('7. Consumption'!$G18:AL18)-'8. SOH &amp; Pipeline'!AK18))+AJ18)</f>
        <v>0</v>
      </c>
      <c r="AK191" s="335">
        <f ca="1">MAX(0,AJ191+'8. SOH &amp; Pipeline'!AL128-'7. Consumption'!AN18+MIN(0,(SUM('7. Consumption'!$G18:AM18)-'8. SOH &amp; Pipeline'!AL18))+AK18)</f>
        <v>0</v>
      </c>
      <c r="AL191" s="335">
        <f ca="1">MAX(0,AK191+'8. SOH &amp; Pipeline'!AM128-'7. Consumption'!AO18+MIN(0,(SUM('7. Consumption'!$G18:AN18)-'8. SOH &amp; Pipeline'!AM18))+AL18)</f>
        <v>0</v>
      </c>
      <c r="AM191" s="335">
        <f ca="1">MAX(0,AL191+'8. SOH &amp; Pipeline'!AN128-'7. Consumption'!AP18+MIN(0,(SUM('7. Consumption'!$G18:AO18)-'8. SOH &amp; Pipeline'!AN18))+AM18)</f>
        <v>0</v>
      </c>
      <c r="AN191" s="335">
        <f ca="1">MAX(0,AM191+'8. SOH &amp; Pipeline'!AO128-'7. Consumption'!AQ18+MIN(0,(SUM('7. Consumption'!$G18:AP18)-'8. SOH &amp; Pipeline'!AO18))+AN18)</f>
        <v>0</v>
      </c>
    </row>
    <row r="192" spans="2:40" x14ac:dyDescent="0.3">
      <c r="B192" s="257"/>
      <c r="C192" s="257" t="str">
        <f>'7. Consumption'!C19</f>
        <v>ABC+3TC+AZT 300/150/300 - tab</v>
      </c>
      <c r="D192" s="416">
        <f>'8. SOH &amp; Pipeline'!E237</f>
        <v>0</v>
      </c>
      <c r="E192" s="335">
        <f ca="1">MAX(0,D192+'8. SOH &amp; Pipeline'!F129-'7. Consumption'!H19+MIN(0,(SUM('7. Consumption'!$G19:G19)-'8. SOH &amp; Pipeline'!F19))+E19)</f>
        <v>0</v>
      </c>
      <c r="F192" s="335">
        <f ca="1">MAX(0,E192+'8. SOH &amp; Pipeline'!G129-'7. Consumption'!I19+MIN(0,(SUM('7. Consumption'!$G19:H19)-'8. SOH &amp; Pipeline'!G19))+F19)</f>
        <v>0</v>
      </c>
      <c r="G192" s="335">
        <f ca="1">MAX(0,F192+'8. SOH &amp; Pipeline'!H129-'7. Consumption'!J19+MIN(0,(SUM('7. Consumption'!$G19:I19)-'8. SOH &amp; Pipeline'!H19))+G19)</f>
        <v>0</v>
      </c>
      <c r="H192" s="335">
        <f ca="1">MAX(0,G192+'8. SOH &amp; Pipeline'!I129-'7. Consumption'!K19+MIN(0,(SUM('7. Consumption'!$G19:J19)-'8. SOH &amp; Pipeline'!I19))+H19)</f>
        <v>0</v>
      </c>
      <c r="I192" s="335">
        <f ca="1">MAX(0,H192+'8. SOH &amp; Pipeline'!J129-'7. Consumption'!L19+MIN(0,(SUM('7. Consumption'!$G19:K19)-'8. SOH &amp; Pipeline'!J19))+I19)</f>
        <v>0</v>
      </c>
      <c r="J192" s="335">
        <f ca="1">MAX(0,I192+'8. SOH &amp; Pipeline'!K129-'7. Consumption'!M19+MIN(0,(SUM('7. Consumption'!$G19:L19)-'8. SOH &amp; Pipeline'!K19))+J19)</f>
        <v>0</v>
      </c>
      <c r="K192" s="335">
        <f ca="1">MAX(0,J192+'8. SOH &amp; Pipeline'!L129-'7. Consumption'!N19+MIN(0,(SUM('7. Consumption'!$G19:M19)-'8. SOH &amp; Pipeline'!L19))+K19)</f>
        <v>0</v>
      </c>
      <c r="L192" s="335">
        <f ca="1">MAX(0,K192+'8. SOH &amp; Pipeline'!M129-'7. Consumption'!O19+MIN(0,(SUM('7. Consumption'!$G19:N19)-'8. SOH &amp; Pipeline'!M19))+L19)</f>
        <v>0</v>
      </c>
      <c r="M192" s="335">
        <f ca="1">MAX(0,L192+'8. SOH &amp; Pipeline'!N129-'7. Consumption'!P19+MIN(0,(SUM('7. Consumption'!$G19:O19)-'8. SOH &amp; Pipeline'!N19))+M19)</f>
        <v>0</v>
      </c>
      <c r="N192" s="335">
        <f ca="1">MAX(0,M192+'8. SOH &amp; Pipeline'!O129-'7. Consumption'!Q19+MIN(0,(SUM('7. Consumption'!$G19:P19)-'8. SOH &amp; Pipeline'!O19))+N19)</f>
        <v>0</v>
      </c>
      <c r="O192" s="335">
        <f ca="1">MAX(0,N192+'8. SOH &amp; Pipeline'!P129-'7. Consumption'!R19+MIN(0,(SUM('7. Consumption'!$G19:Q19)-'8. SOH &amp; Pipeline'!P19))+O19)</f>
        <v>0</v>
      </c>
      <c r="P192" s="335">
        <f ca="1">MAX(0,O192+'8. SOH &amp; Pipeline'!Q129-'7. Consumption'!S19+MIN(0,(SUM('7. Consumption'!$G19:R19)-'8. SOH &amp; Pipeline'!Q19))+P19)</f>
        <v>0</v>
      </c>
      <c r="Q192" s="335">
        <f ca="1">MAX(0,P192+'8. SOH &amp; Pipeline'!R129-'7. Consumption'!T19+MIN(0,(SUM('7. Consumption'!$G19:S19)-'8. SOH &amp; Pipeline'!R19))+Q19)</f>
        <v>0</v>
      </c>
      <c r="R192" s="335">
        <f ca="1">MAX(0,Q192+'8. SOH &amp; Pipeline'!S129-'7. Consumption'!U19+MIN(0,(SUM('7. Consumption'!$G19:T19)-'8. SOH &amp; Pipeline'!S19))+R19)</f>
        <v>0</v>
      </c>
      <c r="S192" s="335">
        <f ca="1">MAX(0,R192+'8. SOH &amp; Pipeline'!T129-'7. Consumption'!V19+MIN(0,(SUM('7. Consumption'!$G19:U19)-'8. SOH &amp; Pipeline'!T19))+S19)</f>
        <v>0</v>
      </c>
      <c r="T192" s="335">
        <f ca="1">MAX(0,S192+'8. SOH &amp; Pipeline'!U129-'7. Consumption'!W19+MIN(0,(SUM('7. Consumption'!$G19:V19)-'8. SOH &amp; Pipeline'!U19))+T19)</f>
        <v>0</v>
      </c>
      <c r="U192" s="335">
        <f ca="1">MAX(0,T192+'8. SOH &amp; Pipeline'!V129-'7. Consumption'!X19+MIN(0,(SUM('7. Consumption'!$G19:W19)-'8. SOH &amp; Pipeline'!V19))+U19)</f>
        <v>0</v>
      </c>
      <c r="V192" s="335">
        <f ca="1">MAX(0,U192+'8. SOH &amp; Pipeline'!W129-'7. Consumption'!Y19+MIN(0,(SUM('7. Consumption'!$G19:X19)-'8. SOH &amp; Pipeline'!W19))+V19)</f>
        <v>0</v>
      </c>
      <c r="W192" s="335">
        <f ca="1">MAX(0,V192+'8. SOH &amp; Pipeline'!X129-'7. Consumption'!Z19+MIN(0,(SUM('7. Consumption'!$G19:Y19)-'8. SOH &amp; Pipeline'!X19))+W19)</f>
        <v>0</v>
      </c>
      <c r="X192" s="335">
        <f ca="1">MAX(0,W192+'8. SOH &amp; Pipeline'!Y129-'7. Consumption'!AA19+MIN(0,(SUM('7. Consumption'!$G19:Z19)-'8. SOH &amp; Pipeline'!Y19))+X19)</f>
        <v>0</v>
      </c>
      <c r="Y192" s="335">
        <f ca="1">MAX(0,X192+'8. SOH &amp; Pipeline'!Z129-'7. Consumption'!AB19+MIN(0,(SUM('7. Consumption'!$G19:AA19)-'8. SOH &amp; Pipeline'!Z19))+Y19)</f>
        <v>0</v>
      </c>
      <c r="Z192" s="335">
        <f ca="1">MAX(0,Y192+'8. SOH &amp; Pipeline'!AA129-'7. Consumption'!AC19+MIN(0,(SUM('7. Consumption'!$G19:AB19)-'8. SOH &amp; Pipeline'!AA19))+Z19)</f>
        <v>0</v>
      </c>
      <c r="AA192" s="335">
        <f ca="1">MAX(0,Z192+'8. SOH &amp; Pipeline'!AB129-'7. Consumption'!AD19+MIN(0,(SUM('7. Consumption'!$G19:AC19)-'8. SOH &amp; Pipeline'!AB19))+AA19)</f>
        <v>0</v>
      </c>
      <c r="AB192" s="335">
        <f ca="1">MAX(0,AA192+'8. SOH &amp; Pipeline'!AC129-'7. Consumption'!AE19+MIN(0,(SUM('7. Consumption'!$G19:AD19)-'8. SOH &amp; Pipeline'!AC19))+AB19)</f>
        <v>0</v>
      </c>
      <c r="AC192" s="335">
        <f ca="1">MAX(0,AB192+'8. SOH &amp; Pipeline'!AD129-'7. Consumption'!AF19+MIN(0,(SUM('7. Consumption'!$G19:AE19)-'8. SOH &amp; Pipeline'!AD19))+AC19)</f>
        <v>0</v>
      </c>
      <c r="AD192" s="335">
        <f ca="1">MAX(0,AC192+'8. SOH &amp; Pipeline'!AE129-'7. Consumption'!AG19+MIN(0,(SUM('7. Consumption'!$G19:AF19)-'8. SOH &amp; Pipeline'!AE19))+AD19)</f>
        <v>0</v>
      </c>
      <c r="AE192" s="335">
        <f ca="1">MAX(0,AD192+'8. SOH &amp; Pipeline'!AF129-'7. Consumption'!AH19+MIN(0,(SUM('7. Consumption'!$G19:AG19)-'8. SOH &amp; Pipeline'!AF19))+AE19)</f>
        <v>0</v>
      </c>
      <c r="AF192" s="335">
        <f ca="1">MAX(0,AE192+'8. SOH &amp; Pipeline'!AG129-'7. Consumption'!AI19+MIN(0,(SUM('7. Consumption'!$G19:AH19)-'8. SOH &amp; Pipeline'!AG19))+AF19)</f>
        <v>0</v>
      </c>
      <c r="AG192" s="335">
        <f ca="1">MAX(0,AF192+'8. SOH &amp; Pipeline'!AH129-'7. Consumption'!AJ19+MIN(0,(SUM('7. Consumption'!$G19:AI19)-'8. SOH &amp; Pipeline'!AH19))+AG19)</f>
        <v>0</v>
      </c>
      <c r="AH192" s="335">
        <f ca="1">MAX(0,AG192+'8. SOH &amp; Pipeline'!AI129-'7. Consumption'!AK19+MIN(0,(SUM('7. Consumption'!$G19:AJ19)-'8. SOH &amp; Pipeline'!AI19))+AH19)</f>
        <v>0</v>
      </c>
      <c r="AI192" s="335">
        <f ca="1">MAX(0,AH192+'8. SOH &amp; Pipeline'!AJ129-'7. Consumption'!AL19+MIN(0,(SUM('7. Consumption'!$G19:AK19)-'8. SOH &amp; Pipeline'!AJ19))+AI19)</f>
        <v>0</v>
      </c>
      <c r="AJ192" s="335">
        <f ca="1">MAX(0,AI192+'8. SOH &amp; Pipeline'!AK129-'7. Consumption'!AM19+MIN(0,(SUM('7. Consumption'!$G19:AL19)-'8. SOH &amp; Pipeline'!AK19))+AJ19)</f>
        <v>0</v>
      </c>
      <c r="AK192" s="335">
        <f ca="1">MAX(0,AJ192+'8. SOH &amp; Pipeline'!AL129-'7. Consumption'!AN19+MIN(0,(SUM('7. Consumption'!$G19:AM19)-'8. SOH &amp; Pipeline'!AL19))+AK19)</f>
        <v>0</v>
      </c>
      <c r="AL192" s="335">
        <f ca="1">MAX(0,AK192+'8. SOH &amp; Pipeline'!AM129-'7. Consumption'!AO19+MIN(0,(SUM('7. Consumption'!$G19:AN19)-'8. SOH &amp; Pipeline'!AM19))+AL19)</f>
        <v>0</v>
      </c>
      <c r="AM192" s="335">
        <f ca="1">MAX(0,AL192+'8. SOH &amp; Pipeline'!AN129-'7. Consumption'!AP19+MIN(0,(SUM('7. Consumption'!$G19:AO19)-'8. SOH &amp; Pipeline'!AN19))+AM19)</f>
        <v>0</v>
      </c>
      <c r="AN192" s="335">
        <f ca="1">MAX(0,AM192+'8. SOH &amp; Pipeline'!AO129-'7. Consumption'!AQ19+MIN(0,(SUM('7. Consumption'!$G19:AP19)-'8. SOH &amp; Pipeline'!AO19))+AN19)</f>
        <v>0</v>
      </c>
    </row>
    <row r="193" spans="2:40" x14ac:dyDescent="0.3">
      <c r="B193" s="257"/>
      <c r="C193" s="257" t="str">
        <f>'7. Consumption'!C20</f>
        <v>ABC+3TC+AZT 60/30/60 - tab</v>
      </c>
      <c r="D193" s="416">
        <f>'8. SOH &amp; Pipeline'!E238</f>
        <v>0</v>
      </c>
      <c r="E193" s="335">
        <f ca="1">MAX(0,D193+'8. SOH &amp; Pipeline'!F130-'7. Consumption'!H20+MIN(0,(SUM('7. Consumption'!$G20:G20)-'8. SOH &amp; Pipeline'!F20))+E20)</f>
        <v>0</v>
      </c>
      <c r="F193" s="335">
        <f ca="1">MAX(0,E193+'8. SOH &amp; Pipeline'!G130-'7. Consumption'!I20+MIN(0,(SUM('7. Consumption'!$G20:H20)-'8. SOH &amp; Pipeline'!G20))+F20)</f>
        <v>0</v>
      </c>
      <c r="G193" s="335">
        <f ca="1">MAX(0,F193+'8. SOH &amp; Pipeline'!H130-'7. Consumption'!J20+MIN(0,(SUM('7. Consumption'!$G20:I20)-'8. SOH &amp; Pipeline'!H20))+G20)</f>
        <v>0</v>
      </c>
      <c r="H193" s="335">
        <f ca="1">MAX(0,G193+'8. SOH &amp; Pipeline'!I130-'7. Consumption'!K20+MIN(0,(SUM('7. Consumption'!$G20:J20)-'8. SOH &amp; Pipeline'!I20))+H20)</f>
        <v>0</v>
      </c>
      <c r="I193" s="335">
        <f ca="1">MAX(0,H193+'8. SOH &amp; Pipeline'!J130-'7. Consumption'!L20+MIN(0,(SUM('7. Consumption'!$G20:K20)-'8. SOH &amp; Pipeline'!J20))+I20)</f>
        <v>0</v>
      </c>
      <c r="J193" s="335">
        <f ca="1">MAX(0,I193+'8. SOH &amp; Pipeline'!K130-'7. Consumption'!M20+MIN(0,(SUM('7. Consumption'!$G20:L20)-'8. SOH &amp; Pipeline'!K20))+J20)</f>
        <v>0</v>
      </c>
      <c r="K193" s="335">
        <f ca="1">MAX(0,J193+'8. SOH &amp; Pipeline'!L130-'7. Consumption'!N20+MIN(0,(SUM('7. Consumption'!$G20:M20)-'8. SOH &amp; Pipeline'!L20))+K20)</f>
        <v>0</v>
      </c>
      <c r="L193" s="335">
        <f ca="1">MAX(0,K193+'8. SOH &amp; Pipeline'!M130-'7. Consumption'!O20+MIN(0,(SUM('7. Consumption'!$G20:N20)-'8. SOH &amp; Pipeline'!M20))+L20)</f>
        <v>0</v>
      </c>
      <c r="M193" s="335">
        <f ca="1">MAX(0,L193+'8. SOH &amp; Pipeline'!N130-'7. Consumption'!P20+MIN(0,(SUM('7. Consumption'!$G20:O20)-'8. SOH &amp; Pipeline'!N20))+M20)</f>
        <v>0</v>
      </c>
      <c r="N193" s="335">
        <f ca="1">MAX(0,M193+'8. SOH &amp; Pipeline'!O130-'7. Consumption'!Q20+MIN(0,(SUM('7. Consumption'!$G20:P20)-'8. SOH &amp; Pipeline'!O20))+N20)</f>
        <v>0</v>
      </c>
      <c r="O193" s="335">
        <f ca="1">MAX(0,N193+'8. SOH &amp; Pipeline'!P130-'7. Consumption'!R20+MIN(0,(SUM('7. Consumption'!$G20:Q20)-'8. SOH &amp; Pipeline'!P20))+O20)</f>
        <v>0</v>
      </c>
      <c r="P193" s="335">
        <f ca="1">MAX(0,O193+'8. SOH &amp; Pipeline'!Q130-'7. Consumption'!S20+MIN(0,(SUM('7. Consumption'!$G20:R20)-'8. SOH &amp; Pipeline'!Q20))+P20)</f>
        <v>0</v>
      </c>
      <c r="Q193" s="335">
        <f ca="1">MAX(0,P193+'8. SOH &amp; Pipeline'!R130-'7. Consumption'!T20+MIN(0,(SUM('7. Consumption'!$G20:S20)-'8. SOH &amp; Pipeline'!R20))+Q20)</f>
        <v>0</v>
      </c>
      <c r="R193" s="335">
        <f ca="1">MAX(0,Q193+'8. SOH &amp; Pipeline'!S130-'7. Consumption'!U20+MIN(0,(SUM('7. Consumption'!$G20:T20)-'8. SOH &amp; Pipeline'!S20))+R20)</f>
        <v>0</v>
      </c>
      <c r="S193" s="335">
        <f ca="1">MAX(0,R193+'8. SOH &amp; Pipeline'!T130-'7. Consumption'!V20+MIN(0,(SUM('7. Consumption'!$G20:U20)-'8. SOH &amp; Pipeline'!T20))+S20)</f>
        <v>0</v>
      </c>
      <c r="T193" s="335">
        <f ca="1">MAX(0,S193+'8. SOH &amp; Pipeline'!U130-'7. Consumption'!W20+MIN(0,(SUM('7. Consumption'!$G20:V20)-'8. SOH &amp; Pipeline'!U20))+T20)</f>
        <v>0</v>
      </c>
      <c r="U193" s="335">
        <f ca="1">MAX(0,T193+'8. SOH &amp; Pipeline'!V130-'7. Consumption'!X20+MIN(0,(SUM('7. Consumption'!$G20:W20)-'8. SOH &amp; Pipeline'!V20))+U20)</f>
        <v>0</v>
      </c>
      <c r="V193" s="335">
        <f ca="1">MAX(0,U193+'8. SOH &amp; Pipeline'!W130-'7. Consumption'!Y20+MIN(0,(SUM('7. Consumption'!$G20:X20)-'8. SOH &amp; Pipeline'!W20))+V20)</f>
        <v>0</v>
      </c>
      <c r="W193" s="335">
        <f ca="1">MAX(0,V193+'8. SOH &amp; Pipeline'!X130-'7. Consumption'!Z20+MIN(0,(SUM('7. Consumption'!$G20:Y20)-'8. SOH &amp; Pipeline'!X20))+W20)</f>
        <v>0</v>
      </c>
      <c r="X193" s="335">
        <f ca="1">MAX(0,W193+'8. SOH &amp; Pipeline'!Y130-'7. Consumption'!AA20+MIN(0,(SUM('7. Consumption'!$G20:Z20)-'8. SOH &amp; Pipeline'!Y20))+X20)</f>
        <v>0</v>
      </c>
      <c r="Y193" s="335">
        <f ca="1">MAX(0,X193+'8. SOH &amp; Pipeline'!Z130-'7. Consumption'!AB20+MIN(0,(SUM('7. Consumption'!$G20:AA20)-'8. SOH &amp; Pipeline'!Z20))+Y20)</f>
        <v>0</v>
      </c>
      <c r="Z193" s="335">
        <f ca="1">MAX(0,Y193+'8. SOH &amp; Pipeline'!AA130-'7. Consumption'!AC20+MIN(0,(SUM('7. Consumption'!$G20:AB20)-'8. SOH &amp; Pipeline'!AA20))+Z20)</f>
        <v>0</v>
      </c>
      <c r="AA193" s="335">
        <f ca="1">MAX(0,Z193+'8. SOH &amp; Pipeline'!AB130-'7. Consumption'!AD20+MIN(0,(SUM('7. Consumption'!$G20:AC20)-'8. SOH &amp; Pipeline'!AB20))+AA20)</f>
        <v>0</v>
      </c>
      <c r="AB193" s="335">
        <f ca="1">MAX(0,AA193+'8. SOH &amp; Pipeline'!AC130-'7. Consumption'!AE20+MIN(0,(SUM('7. Consumption'!$G20:AD20)-'8. SOH &amp; Pipeline'!AC20))+AB20)</f>
        <v>0</v>
      </c>
      <c r="AC193" s="335">
        <f ca="1">MAX(0,AB193+'8. SOH &amp; Pipeline'!AD130-'7. Consumption'!AF20+MIN(0,(SUM('7. Consumption'!$G20:AE20)-'8. SOH &amp; Pipeline'!AD20))+AC20)</f>
        <v>0</v>
      </c>
      <c r="AD193" s="335">
        <f ca="1">MAX(0,AC193+'8. SOH &amp; Pipeline'!AE130-'7. Consumption'!AG20+MIN(0,(SUM('7. Consumption'!$G20:AF20)-'8. SOH &amp; Pipeline'!AE20))+AD20)</f>
        <v>0</v>
      </c>
      <c r="AE193" s="335">
        <f ca="1">MAX(0,AD193+'8. SOH &amp; Pipeline'!AF130-'7. Consumption'!AH20+MIN(0,(SUM('7. Consumption'!$G20:AG20)-'8. SOH &amp; Pipeline'!AF20))+AE20)</f>
        <v>0</v>
      </c>
      <c r="AF193" s="335">
        <f ca="1">MAX(0,AE193+'8. SOH &amp; Pipeline'!AG130-'7. Consumption'!AI20+MIN(0,(SUM('7. Consumption'!$G20:AH20)-'8. SOH &amp; Pipeline'!AG20))+AF20)</f>
        <v>0</v>
      </c>
      <c r="AG193" s="335">
        <f ca="1">MAX(0,AF193+'8. SOH &amp; Pipeline'!AH130-'7. Consumption'!AJ20+MIN(0,(SUM('7. Consumption'!$G20:AI20)-'8. SOH &amp; Pipeline'!AH20))+AG20)</f>
        <v>0</v>
      </c>
      <c r="AH193" s="335">
        <f ca="1">MAX(0,AG193+'8. SOH &amp; Pipeline'!AI130-'7. Consumption'!AK20+MIN(0,(SUM('7. Consumption'!$G20:AJ20)-'8. SOH &amp; Pipeline'!AI20))+AH20)</f>
        <v>0</v>
      </c>
      <c r="AI193" s="335">
        <f ca="1">MAX(0,AH193+'8. SOH &amp; Pipeline'!AJ130-'7. Consumption'!AL20+MIN(0,(SUM('7. Consumption'!$G20:AK20)-'8. SOH &amp; Pipeline'!AJ20))+AI20)</f>
        <v>0</v>
      </c>
      <c r="AJ193" s="335">
        <f ca="1">MAX(0,AI193+'8. SOH &amp; Pipeline'!AK130-'7. Consumption'!AM20+MIN(0,(SUM('7. Consumption'!$G20:AL20)-'8. SOH &amp; Pipeline'!AK20))+AJ20)</f>
        <v>0</v>
      </c>
      <c r="AK193" s="335">
        <f ca="1">MAX(0,AJ193+'8. SOH &amp; Pipeline'!AL130-'7. Consumption'!AN20+MIN(0,(SUM('7. Consumption'!$G20:AM20)-'8. SOH &amp; Pipeline'!AL20))+AK20)</f>
        <v>0</v>
      </c>
      <c r="AL193" s="335">
        <f ca="1">MAX(0,AK193+'8. SOH &amp; Pipeline'!AM130-'7. Consumption'!AO20+MIN(0,(SUM('7. Consumption'!$G20:AN20)-'8. SOH &amp; Pipeline'!AM20))+AL20)</f>
        <v>0</v>
      </c>
      <c r="AM193" s="335">
        <f ca="1">MAX(0,AL193+'8. SOH &amp; Pipeline'!AN130-'7. Consumption'!AP20+MIN(0,(SUM('7. Consumption'!$G20:AO20)-'8. SOH &amp; Pipeline'!AN20))+AM20)</f>
        <v>0</v>
      </c>
      <c r="AN193" s="335">
        <f ca="1">MAX(0,AM193+'8. SOH &amp; Pipeline'!AO130-'7. Consumption'!AQ20+MIN(0,(SUM('7. Consumption'!$G20:AP20)-'8. SOH &amp; Pipeline'!AO20))+AN20)</f>
        <v>0</v>
      </c>
    </row>
    <row r="194" spans="2:40" x14ac:dyDescent="0.3">
      <c r="B194" s="257"/>
      <c r="C194" s="257" t="str">
        <f>'7. Consumption'!C21</f>
        <v>ATV 100 - caps</v>
      </c>
      <c r="D194" s="416">
        <f>'8. SOH &amp; Pipeline'!E239</f>
        <v>0</v>
      </c>
      <c r="E194" s="335">
        <f ca="1">MAX(0,D194+'8. SOH &amp; Pipeline'!F131-'7. Consumption'!H21+MIN(0,(SUM('7. Consumption'!$G21:G21)-'8. SOH &amp; Pipeline'!F21))+E21)</f>
        <v>0</v>
      </c>
      <c r="F194" s="335">
        <f ca="1">MAX(0,E194+'8. SOH &amp; Pipeline'!G131-'7. Consumption'!I21+MIN(0,(SUM('7. Consumption'!$G21:H21)-'8. SOH &amp; Pipeline'!G21))+F21)</f>
        <v>0</v>
      </c>
      <c r="G194" s="335">
        <f ca="1">MAX(0,F194+'8. SOH &amp; Pipeline'!H131-'7. Consumption'!J21+MIN(0,(SUM('7. Consumption'!$G21:I21)-'8. SOH &amp; Pipeline'!H21))+G21)</f>
        <v>0</v>
      </c>
      <c r="H194" s="335">
        <f ca="1">MAX(0,G194+'8. SOH &amp; Pipeline'!I131-'7. Consumption'!K21+MIN(0,(SUM('7. Consumption'!$G21:J21)-'8. SOH &amp; Pipeline'!I21))+H21)</f>
        <v>0</v>
      </c>
      <c r="I194" s="335">
        <f ca="1">MAX(0,H194+'8. SOH &amp; Pipeline'!J131-'7. Consumption'!L21+MIN(0,(SUM('7. Consumption'!$G21:K21)-'8. SOH &amp; Pipeline'!J21))+I21)</f>
        <v>0</v>
      </c>
      <c r="J194" s="335">
        <f ca="1">MAX(0,I194+'8. SOH &amp; Pipeline'!K131-'7. Consumption'!M21+MIN(0,(SUM('7. Consumption'!$G21:L21)-'8. SOH &amp; Pipeline'!K21))+J21)</f>
        <v>0</v>
      </c>
      <c r="K194" s="335">
        <f ca="1">MAX(0,J194+'8. SOH &amp; Pipeline'!L131-'7. Consumption'!N21+MIN(0,(SUM('7. Consumption'!$G21:M21)-'8. SOH &amp; Pipeline'!L21))+K21)</f>
        <v>0</v>
      </c>
      <c r="L194" s="335">
        <f ca="1">MAX(0,K194+'8. SOH &amp; Pipeline'!M131-'7. Consumption'!O21+MIN(0,(SUM('7. Consumption'!$G21:N21)-'8. SOH &amp; Pipeline'!M21))+L21)</f>
        <v>0</v>
      </c>
      <c r="M194" s="335">
        <f ca="1">MAX(0,L194+'8. SOH &amp; Pipeline'!N131-'7. Consumption'!P21+MIN(0,(SUM('7. Consumption'!$G21:O21)-'8. SOH &amp; Pipeline'!N21))+M21)</f>
        <v>0</v>
      </c>
      <c r="N194" s="335">
        <f ca="1">MAX(0,M194+'8. SOH &amp; Pipeline'!O131-'7. Consumption'!Q21+MIN(0,(SUM('7. Consumption'!$G21:P21)-'8. SOH &amp; Pipeline'!O21))+N21)</f>
        <v>0</v>
      </c>
      <c r="O194" s="335">
        <f ca="1">MAX(0,N194+'8. SOH &amp; Pipeline'!P131-'7. Consumption'!R21+MIN(0,(SUM('7. Consumption'!$G21:Q21)-'8. SOH &amp; Pipeline'!P21))+O21)</f>
        <v>0</v>
      </c>
      <c r="P194" s="335">
        <f ca="1">MAX(0,O194+'8. SOH &amp; Pipeline'!Q131-'7. Consumption'!S21+MIN(0,(SUM('7. Consumption'!$G21:R21)-'8. SOH &amp; Pipeline'!Q21))+P21)</f>
        <v>0</v>
      </c>
      <c r="Q194" s="335">
        <f ca="1">MAX(0,P194+'8. SOH &amp; Pipeline'!R131-'7. Consumption'!T21+MIN(0,(SUM('7. Consumption'!$G21:S21)-'8. SOH &amp; Pipeline'!R21))+Q21)</f>
        <v>0</v>
      </c>
      <c r="R194" s="335">
        <f ca="1">MAX(0,Q194+'8. SOH &amp; Pipeline'!S131-'7. Consumption'!U21+MIN(0,(SUM('7. Consumption'!$G21:T21)-'8. SOH &amp; Pipeline'!S21))+R21)</f>
        <v>0</v>
      </c>
      <c r="S194" s="335">
        <f ca="1">MAX(0,R194+'8. SOH &amp; Pipeline'!T131-'7. Consumption'!V21+MIN(0,(SUM('7. Consumption'!$G21:U21)-'8. SOH &amp; Pipeline'!T21))+S21)</f>
        <v>0</v>
      </c>
      <c r="T194" s="335">
        <f ca="1">MAX(0,S194+'8. SOH &amp; Pipeline'!U131-'7. Consumption'!W21+MIN(0,(SUM('7. Consumption'!$G21:V21)-'8. SOH &amp; Pipeline'!U21))+T21)</f>
        <v>0</v>
      </c>
      <c r="U194" s="335">
        <f ca="1">MAX(0,T194+'8. SOH &amp; Pipeline'!V131-'7. Consumption'!X21+MIN(0,(SUM('7. Consumption'!$G21:W21)-'8. SOH &amp; Pipeline'!V21))+U21)</f>
        <v>0</v>
      </c>
      <c r="V194" s="335">
        <f ca="1">MAX(0,U194+'8. SOH &amp; Pipeline'!W131-'7. Consumption'!Y21+MIN(0,(SUM('7. Consumption'!$G21:X21)-'8. SOH &amp; Pipeline'!W21))+V21)</f>
        <v>0</v>
      </c>
      <c r="W194" s="335">
        <f ca="1">MAX(0,V194+'8. SOH &amp; Pipeline'!X131-'7. Consumption'!Z21+MIN(0,(SUM('7. Consumption'!$G21:Y21)-'8. SOH &amp; Pipeline'!X21))+W21)</f>
        <v>0</v>
      </c>
      <c r="X194" s="335">
        <f ca="1">MAX(0,W194+'8. SOH &amp; Pipeline'!Y131-'7. Consumption'!AA21+MIN(0,(SUM('7. Consumption'!$G21:Z21)-'8. SOH &amp; Pipeline'!Y21))+X21)</f>
        <v>0</v>
      </c>
      <c r="Y194" s="335">
        <f ca="1">MAX(0,X194+'8. SOH &amp; Pipeline'!Z131-'7. Consumption'!AB21+MIN(0,(SUM('7. Consumption'!$G21:AA21)-'8. SOH &amp; Pipeline'!Z21))+Y21)</f>
        <v>0</v>
      </c>
      <c r="Z194" s="335">
        <f ca="1">MAX(0,Y194+'8. SOH &amp; Pipeline'!AA131-'7. Consumption'!AC21+MIN(0,(SUM('7. Consumption'!$G21:AB21)-'8. SOH &amp; Pipeline'!AA21))+Z21)</f>
        <v>0</v>
      </c>
      <c r="AA194" s="335">
        <f ca="1">MAX(0,Z194+'8. SOH &amp; Pipeline'!AB131-'7. Consumption'!AD21+MIN(0,(SUM('7. Consumption'!$G21:AC21)-'8. SOH &amp; Pipeline'!AB21))+AA21)</f>
        <v>0</v>
      </c>
      <c r="AB194" s="335">
        <f ca="1">MAX(0,AA194+'8. SOH &amp; Pipeline'!AC131-'7. Consumption'!AE21+MIN(0,(SUM('7. Consumption'!$G21:AD21)-'8. SOH &amp; Pipeline'!AC21))+AB21)</f>
        <v>0</v>
      </c>
      <c r="AC194" s="335">
        <f ca="1">MAX(0,AB194+'8. SOH &amp; Pipeline'!AD131-'7. Consumption'!AF21+MIN(0,(SUM('7. Consumption'!$G21:AE21)-'8. SOH &amp; Pipeline'!AD21))+AC21)</f>
        <v>0</v>
      </c>
      <c r="AD194" s="335">
        <f ca="1">MAX(0,AC194+'8. SOH &amp; Pipeline'!AE131-'7. Consumption'!AG21+MIN(0,(SUM('7. Consumption'!$G21:AF21)-'8. SOH &amp; Pipeline'!AE21))+AD21)</f>
        <v>0</v>
      </c>
      <c r="AE194" s="335">
        <f ca="1">MAX(0,AD194+'8. SOH &amp; Pipeline'!AF131-'7. Consumption'!AH21+MIN(0,(SUM('7. Consumption'!$G21:AG21)-'8. SOH &amp; Pipeline'!AF21))+AE21)</f>
        <v>0</v>
      </c>
      <c r="AF194" s="335">
        <f ca="1">MAX(0,AE194+'8. SOH &amp; Pipeline'!AG131-'7. Consumption'!AI21+MIN(0,(SUM('7. Consumption'!$G21:AH21)-'8. SOH &amp; Pipeline'!AG21))+AF21)</f>
        <v>0</v>
      </c>
      <c r="AG194" s="335">
        <f ca="1">MAX(0,AF194+'8. SOH &amp; Pipeline'!AH131-'7. Consumption'!AJ21+MIN(0,(SUM('7. Consumption'!$G21:AI21)-'8. SOH &amp; Pipeline'!AH21))+AG21)</f>
        <v>0</v>
      </c>
      <c r="AH194" s="335">
        <f ca="1">MAX(0,AG194+'8. SOH &amp; Pipeline'!AI131-'7. Consumption'!AK21+MIN(0,(SUM('7. Consumption'!$G21:AJ21)-'8. SOH &amp; Pipeline'!AI21))+AH21)</f>
        <v>0</v>
      </c>
      <c r="AI194" s="335">
        <f ca="1">MAX(0,AH194+'8. SOH &amp; Pipeline'!AJ131-'7. Consumption'!AL21+MIN(0,(SUM('7. Consumption'!$G21:AK21)-'8. SOH &amp; Pipeline'!AJ21))+AI21)</f>
        <v>0</v>
      </c>
      <c r="AJ194" s="335">
        <f ca="1">MAX(0,AI194+'8. SOH &amp; Pipeline'!AK131-'7. Consumption'!AM21+MIN(0,(SUM('7. Consumption'!$G21:AL21)-'8. SOH &amp; Pipeline'!AK21))+AJ21)</f>
        <v>0</v>
      </c>
      <c r="AK194" s="335">
        <f ca="1">MAX(0,AJ194+'8. SOH &amp; Pipeline'!AL131-'7. Consumption'!AN21+MIN(0,(SUM('7. Consumption'!$G21:AM21)-'8. SOH &amp; Pipeline'!AL21))+AK21)</f>
        <v>0</v>
      </c>
      <c r="AL194" s="335">
        <f ca="1">MAX(0,AK194+'8. SOH &amp; Pipeline'!AM131-'7. Consumption'!AO21+MIN(0,(SUM('7. Consumption'!$G21:AN21)-'8. SOH &amp; Pipeline'!AM21))+AL21)</f>
        <v>0</v>
      </c>
      <c r="AM194" s="335">
        <f ca="1">MAX(0,AL194+'8. SOH &amp; Pipeline'!AN131-'7. Consumption'!AP21+MIN(0,(SUM('7. Consumption'!$G21:AO21)-'8. SOH &amp; Pipeline'!AN21))+AM21)</f>
        <v>0</v>
      </c>
      <c r="AN194" s="335">
        <f ca="1">MAX(0,AM194+'8. SOH &amp; Pipeline'!AO131-'7. Consumption'!AQ21+MIN(0,(SUM('7. Consumption'!$G21:AP21)-'8. SOH &amp; Pipeline'!AO21))+AN21)</f>
        <v>0</v>
      </c>
    </row>
    <row r="195" spans="2:40" x14ac:dyDescent="0.3">
      <c r="B195" s="257"/>
      <c r="C195" s="257" t="str">
        <f>'7. Consumption'!C22</f>
        <v>ATV 200 - caps</v>
      </c>
      <c r="D195" s="416">
        <f>'8. SOH &amp; Pipeline'!E240</f>
        <v>0</v>
      </c>
      <c r="E195" s="335">
        <f ca="1">MAX(0,D195+'8. SOH &amp; Pipeline'!F132-'7. Consumption'!H22+MIN(0,(SUM('7. Consumption'!$G22:G22)-'8. SOH &amp; Pipeline'!F22))+E22)</f>
        <v>0</v>
      </c>
      <c r="F195" s="335">
        <f ca="1">MAX(0,E195+'8. SOH &amp; Pipeline'!G132-'7. Consumption'!I22+MIN(0,(SUM('7. Consumption'!$G22:H22)-'8. SOH &amp; Pipeline'!G22))+F22)</f>
        <v>0</v>
      </c>
      <c r="G195" s="335">
        <f ca="1">MAX(0,F195+'8. SOH &amp; Pipeline'!H132-'7. Consumption'!J22+MIN(0,(SUM('7. Consumption'!$G22:I22)-'8. SOH &amp; Pipeline'!H22))+G22)</f>
        <v>0</v>
      </c>
      <c r="H195" s="335">
        <f ca="1">MAX(0,G195+'8. SOH &amp; Pipeline'!I132-'7. Consumption'!K22+MIN(0,(SUM('7. Consumption'!$G22:J22)-'8. SOH &amp; Pipeline'!I22))+H22)</f>
        <v>0</v>
      </c>
      <c r="I195" s="335">
        <f ca="1">MAX(0,H195+'8. SOH &amp; Pipeline'!J132-'7. Consumption'!L22+MIN(0,(SUM('7. Consumption'!$G22:K22)-'8. SOH &amp; Pipeline'!J22))+I22)</f>
        <v>0</v>
      </c>
      <c r="J195" s="335">
        <f ca="1">MAX(0,I195+'8. SOH &amp; Pipeline'!K132-'7. Consumption'!M22+MIN(0,(SUM('7. Consumption'!$G22:L22)-'8. SOH &amp; Pipeline'!K22))+J22)</f>
        <v>0</v>
      </c>
      <c r="K195" s="335">
        <f ca="1">MAX(0,J195+'8. SOH &amp; Pipeline'!L132-'7. Consumption'!N22+MIN(0,(SUM('7. Consumption'!$G22:M22)-'8. SOH &amp; Pipeline'!L22))+K22)</f>
        <v>0</v>
      </c>
      <c r="L195" s="335">
        <f ca="1">MAX(0,K195+'8. SOH &amp; Pipeline'!M132-'7. Consumption'!O22+MIN(0,(SUM('7. Consumption'!$G22:N22)-'8. SOH &amp; Pipeline'!M22))+L22)</f>
        <v>0</v>
      </c>
      <c r="M195" s="335">
        <f ca="1">MAX(0,L195+'8. SOH &amp; Pipeline'!N132-'7. Consumption'!P22+MIN(0,(SUM('7. Consumption'!$G22:O22)-'8. SOH &amp; Pipeline'!N22))+M22)</f>
        <v>0</v>
      </c>
      <c r="N195" s="335">
        <f ca="1">MAX(0,M195+'8. SOH &amp; Pipeline'!O132-'7. Consumption'!Q22+MIN(0,(SUM('7. Consumption'!$G22:P22)-'8. SOH &amp; Pipeline'!O22))+N22)</f>
        <v>0</v>
      </c>
      <c r="O195" s="335">
        <f ca="1">MAX(0,N195+'8. SOH &amp; Pipeline'!P132-'7. Consumption'!R22+MIN(0,(SUM('7. Consumption'!$G22:Q22)-'8. SOH &amp; Pipeline'!P22))+O22)</f>
        <v>0</v>
      </c>
      <c r="P195" s="335">
        <f ca="1">MAX(0,O195+'8. SOH &amp; Pipeline'!Q132-'7. Consumption'!S22+MIN(0,(SUM('7. Consumption'!$G22:R22)-'8. SOH &amp; Pipeline'!Q22))+P22)</f>
        <v>0</v>
      </c>
      <c r="Q195" s="335">
        <f ca="1">MAX(0,P195+'8. SOH &amp; Pipeline'!R132-'7. Consumption'!T22+MIN(0,(SUM('7. Consumption'!$G22:S22)-'8. SOH &amp; Pipeline'!R22))+Q22)</f>
        <v>0</v>
      </c>
      <c r="R195" s="335">
        <f ca="1">MAX(0,Q195+'8. SOH &amp; Pipeline'!S132-'7. Consumption'!U22+MIN(0,(SUM('7. Consumption'!$G22:T22)-'8. SOH &amp; Pipeline'!S22))+R22)</f>
        <v>0</v>
      </c>
      <c r="S195" s="335">
        <f ca="1">MAX(0,R195+'8. SOH &amp; Pipeline'!T132-'7. Consumption'!V22+MIN(0,(SUM('7. Consumption'!$G22:U22)-'8. SOH &amp; Pipeline'!T22))+S22)</f>
        <v>0</v>
      </c>
      <c r="T195" s="335">
        <f ca="1">MAX(0,S195+'8. SOH &amp; Pipeline'!U132-'7. Consumption'!W22+MIN(0,(SUM('7. Consumption'!$G22:V22)-'8. SOH &amp; Pipeline'!U22))+T22)</f>
        <v>0</v>
      </c>
      <c r="U195" s="335">
        <f ca="1">MAX(0,T195+'8. SOH &amp; Pipeline'!V132-'7. Consumption'!X22+MIN(0,(SUM('7. Consumption'!$G22:W22)-'8. SOH &amp; Pipeline'!V22))+U22)</f>
        <v>0</v>
      </c>
      <c r="V195" s="335">
        <f ca="1">MAX(0,U195+'8. SOH &amp; Pipeline'!W132-'7. Consumption'!Y22+MIN(0,(SUM('7. Consumption'!$G22:X22)-'8. SOH &amp; Pipeline'!W22))+V22)</f>
        <v>0</v>
      </c>
      <c r="W195" s="335">
        <f ca="1">MAX(0,V195+'8. SOH &amp; Pipeline'!X132-'7. Consumption'!Z22+MIN(0,(SUM('7. Consumption'!$G22:Y22)-'8. SOH &amp; Pipeline'!X22))+W22)</f>
        <v>0</v>
      </c>
      <c r="X195" s="335">
        <f ca="1">MAX(0,W195+'8. SOH &amp; Pipeline'!Y132-'7. Consumption'!AA22+MIN(0,(SUM('7. Consumption'!$G22:Z22)-'8. SOH &amp; Pipeline'!Y22))+X22)</f>
        <v>0</v>
      </c>
      <c r="Y195" s="335">
        <f ca="1">MAX(0,X195+'8. SOH &amp; Pipeline'!Z132-'7. Consumption'!AB22+MIN(0,(SUM('7. Consumption'!$G22:AA22)-'8. SOH &amp; Pipeline'!Z22))+Y22)</f>
        <v>0</v>
      </c>
      <c r="Z195" s="335">
        <f ca="1">MAX(0,Y195+'8. SOH &amp; Pipeline'!AA132-'7. Consumption'!AC22+MIN(0,(SUM('7. Consumption'!$G22:AB22)-'8. SOH &amp; Pipeline'!AA22))+Z22)</f>
        <v>0</v>
      </c>
      <c r="AA195" s="335">
        <f ca="1">MAX(0,Z195+'8. SOH &amp; Pipeline'!AB132-'7. Consumption'!AD22+MIN(0,(SUM('7. Consumption'!$G22:AC22)-'8. SOH &amp; Pipeline'!AB22))+AA22)</f>
        <v>0</v>
      </c>
      <c r="AB195" s="335">
        <f ca="1">MAX(0,AA195+'8. SOH &amp; Pipeline'!AC132-'7. Consumption'!AE22+MIN(0,(SUM('7. Consumption'!$G22:AD22)-'8. SOH &amp; Pipeline'!AC22))+AB22)</f>
        <v>0</v>
      </c>
      <c r="AC195" s="335">
        <f ca="1">MAX(0,AB195+'8. SOH &amp; Pipeline'!AD132-'7. Consumption'!AF22+MIN(0,(SUM('7. Consumption'!$G22:AE22)-'8. SOH &amp; Pipeline'!AD22))+AC22)</f>
        <v>0</v>
      </c>
      <c r="AD195" s="335">
        <f ca="1">MAX(0,AC195+'8. SOH &amp; Pipeline'!AE132-'7. Consumption'!AG22+MIN(0,(SUM('7. Consumption'!$G22:AF22)-'8. SOH &amp; Pipeline'!AE22))+AD22)</f>
        <v>0</v>
      </c>
      <c r="AE195" s="335">
        <f ca="1">MAX(0,AD195+'8. SOH &amp; Pipeline'!AF132-'7. Consumption'!AH22+MIN(0,(SUM('7. Consumption'!$G22:AG22)-'8. SOH &amp; Pipeline'!AF22))+AE22)</f>
        <v>0</v>
      </c>
      <c r="AF195" s="335">
        <f ca="1">MAX(0,AE195+'8. SOH &amp; Pipeline'!AG132-'7. Consumption'!AI22+MIN(0,(SUM('7. Consumption'!$G22:AH22)-'8. SOH &amp; Pipeline'!AG22))+AF22)</f>
        <v>0</v>
      </c>
      <c r="AG195" s="335">
        <f ca="1">MAX(0,AF195+'8. SOH &amp; Pipeline'!AH132-'7. Consumption'!AJ22+MIN(0,(SUM('7. Consumption'!$G22:AI22)-'8. SOH &amp; Pipeline'!AH22))+AG22)</f>
        <v>0</v>
      </c>
      <c r="AH195" s="335">
        <f ca="1">MAX(0,AG195+'8. SOH &amp; Pipeline'!AI132-'7. Consumption'!AK22+MIN(0,(SUM('7. Consumption'!$G22:AJ22)-'8. SOH &amp; Pipeline'!AI22))+AH22)</f>
        <v>0</v>
      </c>
      <c r="AI195" s="335">
        <f ca="1">MAX(0,AH195+'8. SOH &amp; Pipeline'!AJ132-'7. Consumption'!AL22+MIN(0,(SUM('7. Consumption'!$G22:AK22)-'8. SOH &amp; Pipeline'!AJ22))+AI22)</f>
        <v>0</v>
      </c>
      <c r="AJ195" s="335">
        <f ca="1">MAX(0,AI195+'8. SOH &amp; Pipeline'!AK132-'7. Consumption'!AM22+MIN(0,(SUM('7. Consumption'!$G22:AL22)-'8. SOH &amp; Pipeline'!AK22))+AJ22)</f>
        <v>0</v>
      </c>
      <c r="AK195" s="335">
        <f ca="1">MAX(0,AJ195+'8. SOH &amp; Pipeline'!AL132-'7. Consumption'!AN22+MIN(0,(SUM('7. Consumption'!$G22:AM22)-'8. SOH &amp; Pipeline'!AL22))+AK22)</f>
        <v>0</v>
      </c>
      <c r="AL195" s="335">
        <f ca="1">MAX(0,AK195+'8. SOH &amp; Pipeline'!AM132-'7. Consumption'!AO22+MIN(0,(SUM('7. Consumption'!$G22:AN22)-'8. SOH &amp; Pipeline'!AM22))+AL22)</f>
        <v>0</v>
      </c>
      <c r="AM195" s="335">
        <f ca="1">MAX(0,AL195+'8. SOH &amp; Pipeline'!AN132-'7. Consumption'!AP22+MIN(0,(SUM('7. Consumption'!$G22:AO22)-'8. SOH &amp; Pipeline'!AN22))+AM22)</f>
        <v>0</v>
      </c>
      <c r="AN195" s="335">
        <f ca="1">MAX(0,AM195+'8. SOH &amp; Pipeline'!AO132-'7. Consumption'!AQ22+MIN(0,(SUM('7. Consumption'!$G22:AP22)-'8. SOH &amp; Pipeline'!AO22))+AN22)</f>
        <v>0</v>
      </c>
    </row>
    <row r="196" spans="2:40" x14ac:dyDescent="0.3">
      <c r="B196" s="257"/>
      <c r="C196" s="257" t="str">
        <f>'7. Consumption'!C23</f>
        <v>ATV 300 - caps</v>
      </c>
      <c r="D196" s="416">
        <f>'8. SOH &amp; Pipeline'!E241</f>
        <v>0</v>
      </c>
      <c r="E196" s="335">
        <f ca="1">MAX(0,D196+'8. SOH &amp; Pipeline'!F133-'7. Consumption'!H23+MIN(0,(SUM('7. Consumption'!$G23:G23)-'8. SOH &amp; Pipeline'!F23))+E23)</f>
        <v>0</v>
      </c>
      <c r="F196" s="335">
        <f ca="1">MAX(0,E196+'8. SOH &amp; Pipeline'!G133-'7. Consumption'!I23+MIN(0,(SUM('7. Consumption'!$G23:H23)-'8. SOH &amp; Pipeline'!G23))+F23)</f>
        <v>0</v>
      </c>
      <c r="G196" s="335">
        <f ca="1">MAX(0,F196+'8. SOH &amp; Pipeline'!H133-'7. Consumption'!J23+MIN(0,(SUM('7. Consumption'!$G23:I23)-'8. SOH &amp; Pipeline'!H23))+G23)</f>
        <v>0</v>
      </c>
      <c r="H196" s="335">
        <f ca="1">MAX(0,G196+'8. SOH &amp; Pipeline'!I133-'7. Consumption'!K23+MIN(0,(SUM('7. Consumption'!$G23:J23)-'8. SOH &amp; Pipeline'!I23))+H23)</f>
        <v>0</v>
      </c>
      <c r="I196" s="335">
        <f ca="1">MAX(0,H196+'8. SOH &amp; Pipeline'!J133-'7. Consumption'!L23+MIN(0,(SUM('7. Consumption'!$G23:K23)-'8. SOH &amp; Pipeline'!J23))+I23)</f>
        <v>0</v>
      </c>
      <c r="J196" s="335">
        <f ca="1">MAX(0,I196+'8. SOH &amp; Pipeline'!K133-'7. Consumption'!M23+MIN(0,(SUM('7. Consumption'!$G23:L23)-'8. SOH &amp; Pipeline'!K23))+J23)</f>
        <v>0</v>
      </c>
      <c r="K196" s="335">
        <f ca="1">MAX(0,J196+'8. SOH &amp; Pipeline'!L133-'7. Consumption'!N23+MIN(0,(SUM('7. Consumption'!$G23:M23)-'8. SOH &amp; Pipeline'!L23))+K23)</f>
        <v>0</v>
      </c>
      <c r="L196" s="335">
        <f ca="1">MAX(0,K196+'8. SOH &amp; Pipeline'!M133-'7. Consumption'!O23+MIN(0,(SUM('7. Consumption'!$G23:N23)-'8. SOH &amp; Pipeline'!M23))+L23)</f>
        <v>0</v>
      </c>
      <c r="M196" s="335">
        <f ca="1">MAX(0,L196+'8. SOH &amp; Pipeline'!N133-'7. Consumption'!P23+MIN(0,(SUM('7. Consumption'!$G23:O23)-'8. SOH &amp; Pipeline'!N23))+M23)</f>
        <v>0</v>
      </c>
      <c r="N196" s="335">
        <f ca="1">MAX(0,M196+'8. SOH &amp; Pipeline'!O133-'7. Consumption'!Q23+MIN(0,(SUM('7. Consumption'!$G23:P23)-'8. SOH &amp; Pipeline'!O23))+N23)</f>
        <v>0</v>
      </c>
      <c r="O196" s="335">
        <f ca="1">MAX(0,N196+'8. SOH &amp; Pipeline'!P133-'7. Consumption'!R23+MIN(0,(SUM('7. Consumption'!$G23:Q23)-'8. SOH &amp; Pipeline'!P23))+O23)</f>
        <v>0</v>
      </c>
      <c r="P196" s="335">
        <f ca="1">MAX(0,O196+'8. SOH &amp; Pipeline'!Q133-'7. Consumption'!S23+MIN(0,(SUM('7. Consumption'!$G23:R23)-'8. SOH &amp; Pipeline'!Q23))+P23)</f>
        <v>0</v>
      </c>
      <c r="Q196" s="335">
        <f ca="1">MAX(0,P196+'8. SOH &amp; Pipeline'!R133-'7. Consumption'!T23+MIN(0,(SUM('7. Consumption'!$G23:S23)-'8. SOH &amp; Pipeline'!R23))+Q23)</f>
        <v>0</v>
      </c>
      <c r="R196" s="335">
        <f ca="1">MAX(0,Q196+'8. SOH &amp; Pipeline'!S133-'7. Consumption'!U23+MIN(0,(SUM('7. Consumption'!$G23:T23)-'8. SOH &amp; Pipeline'!S23))+R23)</f>
        <v>0</v>
      </c>
      <c r="S196" s="335">
        <f ca="1">MAX(0,R196+'8. SOH &amp; Pipeline'!T133-'7. Consumption'!V23+MIN(0,(SUM('7. Consumption'!$G23:U23)-'8. SOH &amp; Pipeline'!T23))+S23)</f>
        <v>0</v>
      </c>
      <c r="T196" s="335">
        <f ca="1">MAX(0,S196+'8. SOH &amp; Pipeline'!U133-'7. Consumption'!W23+MIN(0,(SUM('7. Consumption'!$G23:V23)-'8. SOH &amp; Pipeline'!U23))+T23)</f>
        <v>0</v>
      </c>
      <c r="U196" s="335">
        <f ca="1">MAX(0,T196+'8. SOH &amp; Pipeline'!V133-'7. Consumption'!X23+MIN(0,(SUM('7. Consumption'!$G23:W23)-'8. SOH &amp; Pipeline'!V23))+U23)</f>
        <v>0</v>
      </c>
      <c r="V196" s="335">
        <f ca="1">MAX(0,U196+'8. SOH &amp; Pipeline'!W133-'7. Consumption'!Y23+MIN(0,(SUM('7. Consumption'!$G23:X23)-'8. SOH &amp; Pipeline'!W23))+V23)</f>
        <v>0</v>
      </c>
      <c r="W196" s="335">
        <f ca="1">MAX(0,V196+'8. SOH &amp; Pipeline'!X133-'7. Consumption'!Z23+MIN(0,(SUM('7. Consumption'!$G23:Y23)-'8. SOH &amp; Pipeline'!X23))+W23)</f>
        <v>0</v>
      </c>
      <c r="X196" s="335">
        <f ca="1">MAX(0,W196+'8. SOH &amp; Pipeline'!Y133-'7. Consumption'!AA23+MIN(0,(SUM('7. Consumption'!$G23:Z23)-'8. SOH &amp; Pipeline'!Y23))+X23)</f>
        <v>0</v>
      </c>
      <c r="Y196" s="335">
        <f ca="1">MAX(0,X196+'8. SOH &amp; Pipeline'!Z133-'7. Consumption'!AB23+MIN(0,(SUM('7. Consumption'!$G23:AA23)-'8. SOH &amp; Pipeline'!Z23))+Y23)</f>
        <v>0</v>
      </c>
      <c r="Z196" s="335">
        <f ca="1">MAX(0,Y196+'8. SOH &amp; Pipeline'!AA133-'7. Consumption'!AC23+MIN(0,(SUM('7. Consumption'!$G23:AB23)-'8. SOH &amp; Pipeline'!AA23))+Z23)</f>
        <v>0</v>
      </c>
      <c r="AA196" s="335">
        <f ca="1">MAX(0,Z196+'8. SOH &amp; Pipeline'!AB133-'7. Consumption'!AD23+MIN(0,(SUM('7. Consumption'!$G23:AC23)-'8. SOH &amp; Pipeline'!AB23))+AA23)</f>
        <v>0</v>
      </c>
      <c r="AB196" s="335">
        <f ca="1">MAX(0,AA196+'8. SOH &amp; Pipeline'!AC133-'7. Consumption'!AE23+MIN(0,(SUM('7. Consumption'!$G23:AD23)-'8. SOH &amp; Pipeline'!AC23))+AB23)</f>
        <v>0</v>
      </c>
      <c r="AC196" s="335">
        <f ca="1">MAX(0,AB196+'8. SOH &amp; Pipeline'!AD133-'7. Consumption'!AF23+MIN(0,(SUM('7. Consumption'!$G23:AE23)-'8. SOH &amp; Pipeline'!AD23))+AC23)</f>
        <v>0</v>
      </c>
      <c r="AD196" s="335">
        <f ca="1">MAX(0,AC196+'8. SOH &amp; Pipeline'!AE133-'7. Consumption'!AG23+MIN(0,(SUM('7. Consumption'!$G23:AF23)-'8. SOH &amp; Pipeline'!AE23))+AD23)</f>
        <v>0</v>
      </c>
      <c r="AE196" s="335">
        <f ca="1">MAX(0,AD196+'8. SOH &amp; Pipeline'!AF133-'7. Consumption'!AH23+MIN(0,(SUM('7. Consumption'!$G23:AG23)-'8. SOH &amp; Pipeline'!AF23))+AE23)</f>
        <v>0</v>
      </c>
      <c r="AF196" s="335">
        <f ca="1">MAX(0,AE196+'8. SOH &amp; Pipeline'!AG133-'7. Consumption'!AI23+MIN(0,(SUM('7. Consumption'!$G23:AH23)-'8. SOH &amp; Pipeline'!AG23))+AF23)</f>
        <v>0</v>
      </c>
      <c r="AG196" s="335">
        <f ca="1">MAX(0,AF196+'8. SOH &amp; Pipeline'!AH133-'7. Consumption'!AJ23+MIN(0,(SUM('7. Consumption'!$G23:AI23)-'8. SOH &amp; Pipeline'!AH23))+AG23)</f>
        <v>0</v>
      </c>
      <c r="AH196" s="335">
        <f ca="1">MAX(0,AG196+'8. SOH &amp; Pipeline'!AI133-'7. Consumption'!AK23+MIN(0,(SUM('7. Consumption'!$G23:AJ23)-'8. SOH &amp; Pipeline'!AI23))+AH23)</f>
        <v>0</v>
      </c>
      <c r="AI196" s="335">
        <f ca="1">MAX(0,AH196+'8. SOH &amp; Pipeline'!AJ133-'7. Consumption'!AL23+MIN(0,(SUM('7. Consumption'!$G23:AK23)-'8. SOH &amp; Pipeline'!AJ23))+AI23)</f>
        <v>0</v>
      </c>
      <c r="AJ196" s="335">
        <f ca="1">MAX(0,AI196+'8. SOH &amp; Pipeline'!AK133-'7. Consumption'!AM23+MIN(0,(SUM('7. Consumption'!$G23:AL23)-'8. SOH &amp; Pipeline'!AK23))+AJ23)</f>
        <v>0</v>
      </c>
      <c r="AK196" s="335">
        <f ca="1">MAX(0,AJ196+'8. SOH &amp; Pipeline'!AL133-'7. Consumption'!AN23+MIN(0,(SUM('7. Consumption'!$G23:AM23)-'8. SOH &amp; Pipeline'!AL23))+AK23)</f>
        <v>0</v>
      </c>
      <c r="AL196" s="335">
        <f ca="1">MAX(0,AK196+'8. SOH &amp; Pipeline'!AM133-'7. Consumption'!AO23+MIN(0,(SUM('7. Consumption'!$G23:AN23)-'8. SOH &amp; Pipeline'!AM23))+AL23)</f>
        <v>0</v>
      </c>
      <c r="AM196" s="335">
        <f ca="1">MAX(0,AL196+'8. SOH &amp; Pipeline'!AN133-'7. Consumption'!AP23+MIN(0,(SUM('7. Consumption'!$G23:AO23)-'8. SOH &amp; Pipeline'!AN23))+AM23)</f>
        <v>0</v>
      </c>
      <c r="AN196" s="335">
        <f ca="1">MAX(0,AM196+'8. SOH &amp; Pipeline'!AO133-'7. Consumption'!AQ23+MIN(0,(SUM('7. Consumption'!$G23:AP23)-'8. SOH &amp; Pipeline'!AO23))+AN23)</f>
        <v>0</v>
      </c>
    </row>
    <row r="197" spans="2:40" x14ac:dyDescent="0.3">
      <c r="B197" s="257"/>
      <c r="C197" s="257" t="str">
        <f>'7. Consumption'!C24</f>
        <v>ATV/r 300/100 - tab</v>
      </c>
      <c r="D197" s="416">
        <f>'8. SOH &amp; Pipeline'!E242</f>
        <v>0</v>
      </c>
      <c r="E197" s="335">
        <f ca="1">MAX(0,D197+'8. SOH &amp; Pipeline'!F134-'7. Consumption'!H24+MIN(0,(SUM('7. Consumption'!$G24:G24)-'8. SOH &amp; Pipeline'!F24))+E24)</f>
        <v>0</v>
      </c>
      <c r="F197" s="335">
        <f ca="1">MAX(0,E197+'8. SOH &amp; Pipeline'!G134-'7. Consumption'!I24+MIN(0,(SUM('7. Consumption'!$G24:H24)-'8. SOH &amp; Pipeline'!G24))+F24)</f>
        <v>0</v>
      </c>
      <c r="G197" s="335">
        <f ca="1">MAX(0,F197+'8. SOH &amp; Pipeline'!H134-'7. Consumption'!J24+MIN(0,(SUM('7. Consumption'!$G24:I24)-'8. SOH &amp; Pipeline'!H24))+G24)</f>
        <v>0</v>
      </c>
      <c r="H197" s="335">
        <f ca="1">MAX(0,G197+'8. SOH &amp; Pipeline'!I134-'7. Consumption'!K24+MIN(0,(SUM('7. Consumption'!$G24:J24)-'8. SOH &amp; Pipeline'!I24))+H24)</f>
        <v>0</v>
      </c>
      <c r="I197" s="335">
        <f ca="1">MAX(0,H197+'8. SOH &amp; Pipeline'!J134-'7. Consumption'!L24+MIN(0,(SUM('7. Consumption'!$G24:K24)-'8. SOH &amp; Pipeline'!J24))+I24)</f>
        <v>0</v>
      </c>
      <c r="J197" s="335">
        <f ca="1">MAX(0,I197+'8. SOH &amp; Pipeline'!K134-'7. Consumption'!M24+MIN(0,(SUM('7. Consumption'!$G24:L24)-'8. SOH &amp; Pipeline'!K24))+J24)</f>
        <v>0</v>
      </c>
      <c r="K197" s="335">
        <f ca="1">MAX(0,J197+'8. SOH &amp; Pipeline'!L134-'7. Consumption'!N24+MIN(0,(SUM('7. Consumption'!$G24:M24)-'8. SOH &amp; Pipeline'!L24))+K24)</f>
        <v>0</v>
      </c>
      <c r="L197" s="335">
        <f ca="1">MAX(0,K197+'8. SOH &amp; Pipeline'!M134-'7. Consumption'!O24+MIN(0,(SUM('7. Consumption'!$G24:N24)-'8. SOH &amp; Pipeline'!M24))+L24)</f>
        <v>0</v>
      </c>
      <c r="M197" s="335">
        <f ca="1">MAX(0,L197+'8. SOH &amp; Pipeline'!N134-'7. Consumption'!P24+MIN(0,(SUM('7. Consumption'!$G24:O24)-'8. SOH &amp; Pipeline'!N24))+M24)</f>
        <v>0</v>
      </c>
      <c r="N197" s="335">
        <f ca="1">MAX(0,M197+'8. SOH &amp; Pipeline'!O134-'7. Consumption'!Q24+MIN(0,(SUM('7. Consumption'!$G24:P24)-'8. SOH &amp; Pipeline'!O24))+N24)</f>
        <v>0</v>
      </c>
      <c r="O197" s="335">
        <f ca="1">MAX(0,N197+'8. SOH &amp; Pipeline'!P134-'7. Consumption'!R24+MIN(0,(SUM('7. Consumption'!$G24:Q24)-'8. SOH &amp; Pipeline'!P24))+O24)</f>
        <v>0</v>
      </c>
      <c r="P197" s="335">
        <f ca="1">MAX(0,O197+'8. SOH &amp; Pipeline'!Q134-'7. Consumption'!S24+MIN(0,(SUM('7. Consumption'!$G24:R24)-'8. SOH &amp; Pipeline'!Q24))+P24)</f>
        <v>0</v>
      </c>
      <c r="Q197" s="335">
        <f ca="1">MAX(0,P197+'8. SOH &amp; Pipeline'!R134-'7. Consumption'!T24+MIN(0,(SUM('7. Consumption'!$G24:S24)-'8. SOH &amp; Pipeline'!R24))+Q24)</f>
        <v>0</v>
      </c>
      <c r="R197" s="335">
        <f ca="1">MAX(0,Q197+'8. SOH &amp; Pipeline'!S134-'7. Consumption'!U24+MIN(0,(SUM('7. Consumption'!$G24:T24)-'8. SOH &amp; Pipeline'!S24))+R24)</f>
        <v>0</v>
      </c>
      <c r="S197" s="335">
        <f ca="1">MAX(0,R197+'8. SOH &amp; Pipeline'!T134-'7. Consumption'!V24+MIN(0,(SUM('7. Consumption'!$G24:U24)-'8. SOH &amp; Pipeline'!T24))+S24)</f>
        <v>0</v>
      </c>
      <c r="T197" s="335">
        <f ca="1">MAX(0,S197+'8. SOH &amp; Pipeline'!U134-'7. Consumption'!W24+MIN(0,(SUM('7. Consumption'!$G24:V24)-'8. SOH &amp; Pipeline'!U24))+T24)</f>
        <v>0</v>
      </c>
      <c r="U197" s="335">
        <f ca="1">MAX(0,T197+'8. SOH &amp; Pipeline'!V134-'7. Consumption'!X24+MIN(0,(SUM('7. Consumption'!$G24:W24)-'8. SOH &amp; Pipeline'!V24))+U24)</f>
        <v>0</v>
      </c>
      <c r="V197" s="335">
        <f ca="1">MAX(0,U197+'8. SOH &amp; Pipeline'!W134-'7. Consumption'!Y24+MIN(0,(SUM('7. Consumption'!$G24:X24)-'8. SOH &amp; Pipeline'!W24))+V24)</f>
        <v>0</v>
      </c>
      <c r="W197" s="335">
        <f ca="1">MAX(0,V197+'8. SOH &amp; Pipeline'!X134-'7. Consumption'!Z24+MIN(0,(SUM('7. Consumption'!$G24:Y24)-'8. SOH &amp; Pipeline'!X24))+W24)</f>
        <v>0</v>
      </c>
      <c r="X197" s="335">
        <f ca="1">MAX(0,W197+'8. SOH &amp; Pipeline'!Y134-'7. Consumption'!AA24+MIN(0,(SUM('7. Consumption'!$G24:Z24)-'8. SOH &amp; Pipeline'!Y24))+X24)</f>
        <v>0</v>
      </c>
      <c r="Y197" s="335">
        <f ca="1">MAX(0,X197+'8. SOH &amp; Pipeline'!Z134-'7. Consumption'!AB24+MIN(0,(SUM('7. Consumption'!$G24:AA24)-'8. SOH &amp; Pipeline'!Z24))+Y24)</f>
        <v>0</v>
      </c>
      <c r="Z197" s="335">
        <f ca="1">MAX(0,Y197+'8. SOH &amp; Pipeline'!AA134-'7. Consumption'!AC24+MIN(0,(SUM('7. Consumption'!$G24:AB24)-'8. SOH &amp; Pipeline'!AA24))+Z24)</f>
        <v>0</v>
      </c>
      <c r="AA197" s="335">
        <f ca="1">MAX(0,Z197+'8. SOH &amp; Pipeline'!AB134-'7. Consumption'!AD24+MIN(0,(SUM('7. Consumption'!$G24:AC24)-'8. SOH &amp; Pipeline'!AB24))+AA24)</f>
        <v>0</v>
      </c>
      <c r="AB197" s="335">
        <f ca="1">MAX(0,AA197+'8. SOH &amp; Pipeline'!AC134-'7. Consumption'!AE24+MIN(0,(SUM('7. Consumption'!$G24:AD24)-'8. SOH &amp; Pipeline'!AC24))+AB24)</f>
        <v>0</v>
      </c>
      <c r="AC197" s="335">
        <f ca="1">MAX(0,AB197+'8. SOH &amp; Pipeline'!AD134-'7. Consumption'!AF24+MIN(0,(SUM('7. Consumption'!$G24:AE24)-'8. SOH &amp; Pipeline'!AD24))+AC24)</f>
        <v>0</v>
      </c>
      <c r="AD197" s="335">
        <f ca="1">MAX(0,AC197+'8. SOH &amp; Pipeline'!AE134-'7. Consumption'!AG24+MIN(0,(SUM('7. Consumption'!$G24:AF24)-'8. SOH &amp; Pipeline'!AE24))+AD24)</f>
        <v>0</v>
      </c>
      <c r="AE197" s="335">
        <f ca="1">MAX(0,AD197+'8. SOH &amp; Pipeline'!AF134-'7. Consumption'!AH24+MIN(0,(SUM('7. Consumption'!$G24:AG24)-'8. SOH &amp; Pipeline'!AF24))+AE24)</f>
        <v>0</v>
      </c>
      <c r="AF197" s="335">
        <f ca="1">MAX(0,AE197+'8. SOH &amp; Pipeline'!AG134-'7. Consumption'!AI24+MIN(0,(SUM('7. Consumption'!$G24:AH24)-'8. SOH &amp; Pipeline'!AG24))+AF24)</f>
        <v>0</v>
      </c>
      <c r="AG197" s="335">
        <f ca="1">MAX(0,AF197+'8. SOH &amp; Pipeline'!AH134-'7. Consumption'!AJ24+MIN(0,(SUM('7. Consumption'!$G24:AI24)-'8. SOH &amp; Pipeline'!AH24))+AG24)</f>
        <v>0</v>
      </c>
      <c r="AH197" s="335">
        <f ca="1">MAX(0,AG197+'8. SOH &amp; Pipeline'!AI134-'7. Consumption'!AK24+MIN(0,(SUM('7. Consumption'!$G24:AJ24)-'8. SOH &amp; Pipeline'!AI24))+AH24)</f>
        <v>0</v>
      </c>
      <c r="AI197" s="335">
        <f ca="1">MAX(0,AH197+'8. SOH &amp; Pipeline'!AJ134-'7. Consumption'!AL24+MIN(0,(SUM('7. Consumption'!$G24:AK24)-'8. SOH &amp; Pipeline'!AJ24))+AI24)</f>
        <v>0</v>
      </c>
      <c r="AJ197" s="335">
        <f ca="1">MAX(0,AI197+'8. SOH &amp; Pipeline'!AK134-'7. Consumption'!AM24+MIN(0,(SUM('7. Consumption'!$G24:AL24)-'8. SOH &amp; Pipeline'!AK24))+AJ24)</f>
        <v>0</v>
      </c>
      <c r="AK197" s="335">
        <f ca="1">MAX(0,AJ197+'8. SOH &amp; Pipeline'!AL134-'7. Consumption'!AN24+MIN(0,(SUM('7. Consumption'!$G24:AM24)-'8. SOH &amp; Pipeline'!AL24))+AK24)</f>
        <v>0</v>
      </c>
      <c r="AL197" s="335">
        <f ca="1">MAX(0,AK197+'8. SOH &amp; Pipeline'!AM134-'7. Consumption'!AO24+MIN(0,(SUM('7. Consumption'!$G24:AN24)-'8. SOH &amp; Pipeline'!AM24))+AL24)</f>
        <v>0</v>
      </c>
      <c r="AM197" s="335">
        <f ca="1">MAX(0,AL197+'8. SOH &amp; Pipeline'!AN134-'7. Consumption'!AP24+MIN(0,(SUM('7. Consumption'!$G24:AO24)-'8. SOH &amp; Pipeline'!AN24))+AM24)</f>
        <v>0</v>
      </c>
      <c r="AN197" s="335">
        <f ca="1">MAX(0,AM197+'8. SOH &amp; Pipeline'!AO134-'7. Consumption'!AQ24+MIN(0,(SUM('7. Consumption'!$G24:AP24)-'8. SOH &amp; Pipeline'!AO24))+AN24)</f>
        <v>0</v>
      </c>
    </row>
    <row r="198" spans="2:40" x14ac:dyDescent="0.3">
      <c r="B198" s="257"/>
      <c r="C198" s="257" t="str">
        <f>'7. Consumption'!C25</f>
        <v>AZT 0 - susp - dose in ml</v>
      </c>
      <c r="D198" s="416">
        <f>'8. SOH &amp; Pipeline'!E243</f>
        <v>0</v>
      </c>
      <c r="E198" s="335">
        <f ca="1">MAX(0,D198+'8. SOH &amp; Pipeline'!F135-'7. Consumption'!H25+MIN(0,(SUM('7. Consumption'!$G25:G25)-'8. SOH &amp; Pipeline'!F25))+E25)</f>
        <v>0</v>
      </c>
      <c r="F198" s="335">
        <f ca="1">MAX(0,E198+'8. SOH &amp; Pipeline'!G135-'7. Consumption'!I25+MIN(0,(SUM('7. Consumption'!$G25:H25)-'8. SOH &amp; Pipeline'!G25))+F25)</f>
        <v>0</v>
      </c>
      <c r="G198" s="335">
        <f ca="1">MAX(0,F198+'8. SOH &amp; Pipeline'!H135-'7. Consumption'!J25+MIN(0,(SUM('7. Consumption'!$G25:I25)-'8. SOH &amp; Pipeline'!H25))+G25)</f>
        <v>0</v>
      </c>
      <c r="H198" s="335">
        <f ca="1">MAX(0,G198+'8. SOH &amp; Pipeline'!I135-'7. Consumption'!K25+MIN(0,(SUM('7. Consumption'!$G25:J25)-'8. SOH &amp; Pipeline'!I25))+H25)</f>
        <v>0</v>
      </c>
      <c r="I198" s="335">
        <f ca="1">MAX(0,H198+'8. SOH &amp; Pipeline'!J135-'7. Consumption'!L25+MIN(0,(SUM('7. Consumption'!$G25:K25)-'8. SOH &amp; Pipeline'!J25))+I25)</f>
        <v>0</v>
      </c>
      <c r="J198" s="335">
        <f ca="1">MAX(0,I198+'8. SOH &amp; Pipeline'!K135-'7. Consumption'!M25+MIN(0,(SUM('7. Consumption'!$G25:L25)-'8. SOH &amp; Pipeline'!K25))+J25)</f>
        <v>0</v>
      </c>
      <c r="K198" s="335">
        <f ca="1">MAX(0,J198+'8. SOH &amp; Pipeline'!L135-'7. Consumption'!N25+MIN(0,(SUM('7. Consumption'!$G25:M25)-'8. SOH &amp; Pipeline'!L25))+K25)</f>
        <v>0</v>
      </c>
      <c r="L198" s="335">
        <f ca="1">MAX(0,K198+'8. SOH &amp; Pipeline'!M135-'7. Consumption'!O25+MIN(0,(SUM('7. Consumption'!$G25:N25)-'8. SOH &amp; Pipeline'!M25))+L25)</f>
        <v>0</v>
      </c>
      <c r="M198" s="335">
        <f ca="1">MAX(0,L198+'8. SOH &amp; Pipeline'!N135-'7. Consumption'!P25+MIN(0,(SUM('7. Consumption'!$G25:O25)-'8. SOH &amp; Pipeline'!N25))+M25)</f>
        <v>0</v>
      </c>
      <c r="N198" s="335">
        <f ca="1">MAX(0,M198+'8. SOH &amp; Pipeline'!O135-'7. Consumption'!Q25+MIN(0,(SUM('7. Consumption'!$G25:P25)-'8. SOH &amp; Pipeline'!O25))+N25)</f>
        <v>0</v>
      </c>
      <c r="O198" s="335">
        <f ca="1">MAX(0,N198+'8. SOH &amp; Pipeline'!P135-'7. Consumption'!R25+MIN(0,(SUM('7. Consumption'!$G25:Q25)-'8. SOH &amp; Pipeline'!P25))+O25)</f>
        <v>0</v>
      </c>
      <c r="P198" s="335">
        <f ca="1">MAX(0,O198+'8. SOH &amp; Pipeline'!Q135-'7. Consumption'!S25+MIN(0,(SUM('7. Consumption'!$G25:R25)-'8. SOH &amp; Pipeline'!Q25))+P25)</f>
        <v>0</v>
      </c>
      <c r="Q198" s="335">
        <f ca="1">MAX(0,P198+'8. SOH &amp; Pipeline'!R135-'7. Consumption'!T25+MIN(0,(SUM('7. Consumption'!$G25:S25)-'8. SOH &amp; Pipeline'!R25))+Q25)</f>
        <v>0</v>
      </c>
      <c r="R198" s="335">
        <f ca="1">MAX(0,Q198+'8. SOH &amp; Pipeline'!S135-'7. Consumption'!U25+MIN(0,(SUM('7. Consumption'!$G25:T25)-'8. SOH &amp; Pipeline'!S25))+R25)</f>
        <v>0</v>
      </c>
      <c r="S198" s="335">
        <f ca="1">MAX(0,R198+'8. SOH &amp; Pipeline'!T135-'7. Consumption'!V25+MIN(0,(SUM('7. Consumption'!$G25:U25)-'8. SOH &amp; Pipeline'!T25))+S25)</f>
        <v>0</v>
      </c>
      <c r="T198" s="335">
        <f ca="1">MAX(0,S198+'8. SOH &amp; Pipeline'!U135-'7. Consumption'!W25+MIN(0,(SUM('7. Consumption'!$G25:V25)-'8. SOH &amp; Pipeline'!U25))+T25)</f>
        <v>0</v>
      </c>
      <c r="U198" s="335">
        <f ca="1">MAX(0,T198+'8. SOH &amp; Pipeline'!V135-'7. Consumption'!X25+MIN(0,(SUM('7. Consumption'!$G25:W25)-'8. SOH &amp; Pipeline'!V25))+U25)</f>
        <v>0</v>
      </c>
      <c r="V198" s="335">
        <f ca="1">MAX(0,U198+'8. SOH &amp; Pipeline'!W135-'7. Consumption'!Y25+MIN(0,(SUM('7. Consumption'!$G25:X25)-'8. SOH &amp; Pipeline'!W25))+V25)</f>
        <v>0</v>
      </c>
      <c r="W198" s="335">
        <f ca="1">MAX(0,V198+'8. SOH &amp; Pipeline'!X135-'7. Consumption'!Z25+MIN(0,(SUM('7. Consumption'!$G25:Y25)-'8. SOH &amp; Pipeline'!X25))+W25)</f>
        <v>0</v>
      </c>
      <c r="X198" s="335">
        <f ca="1">MAX(0,W198+'8. SOH &amp; Pipeline'!Y135-'7. Consumption'!AA25+MIN(0,(SUM('7. Consumption'!$G25:Z25)-'8. SOH &amp; Pipeline'!Y25))+X25)</f>
        <v>0</v>
      </c>
      <c r="Y198" s="335">
        <f ca="1">MAX(0,X198+'8. SOH &amp; Pipeline'!Z135-'7. Consumption'!AB25+MIN(0,(SUM('7. Consumption'!$G25:AA25)-'8. SOH &amp; Pipeline'!Z25))+Y25)</f>
        <v>0</v>
      </c>
      <c r="Z198" s="335">
        <f ca="1">MAX(0,Y198+'8. SOH &amp; Pipeline'!AA135-'7. Consumption'!AC25+MIN(0,(SUM('7. Consumption'!$G25:AB25)-'8. SOH &amp; Pipeline'!AA25))+Z25)</f>
        <v>0</v>
      </c>
      <c r="AA198" s="335">
        <f ca="1">MAX(0,Z198+'8. SOH &amp; Pipeline'!AB135-'7. Consumption'!AD25+MIN(0,(SUM('7. Consumption'!$G25:AC25)-'8. SOH &amp; Pipeline'!AB25))+AA25)</f>
        <v>0</v>
      </c>
      <c r="AB198" s="335">
        <f ca="1">MAX(0,AA198+'8. SOH &amp; Pipeline'!AC135-'7. Consumption'!AE25+MIN(0,(SUM('7. Consumption'!$G25:AD25)-'8. SOH &amp; Pipeline'!AC25))+AB25)</f>
        <v>0</v>
      </c>
      <c r="AC198" s="335">
        <f ca="1">MAX(0,AB198+'8. SOH &amp; Pipeline'!AD135-'7. Consumption'!AF25+MIN(0,(SUM('7. Consumption'!$G25:AE25)-'8. SOH &amp; Pipeline'!AD25))+AC25)</f>
        <v>0</v>
      </c>
      <c r="AD198" s="335">
        <f ca="1">MAX(0,AC198+'8. SOH &amp; Pipeline'!AE135-'7. Consumption'!AG25+MIN(0,(SUM('7. Consumption'!$G25:AF25)-'8. SOH &amp; Pipeline'!AE25))+AD25)</f>
        <v>0</v>
      </c>
      <c r="AE198" s="335">
        <f ca="1">MAX(0,AD198+'8. SOH &amp; Pipeline'!AF135-'7. Consumption'!AH25+MIN(0,(SUM('7. Consumption'!$G25:AG25)-'8. SOH &amp; Pipeline'!AF25))+AE25)</f>
        <v>0</v>
      </c>
      <c r="AF198" s="335">
        <f ca="1">MAX(0,AE198+'8. SOH &amp; Pipeline'!AG135-'7. Consumption'!AI25+MIN(0,(SUM('7. Consumption'!$G25:AH25)-'8. SOH &amp; Pipeline'!AG25))+AF25)</f>
        <v>0</v>
      </c>
      <c r="AG198" s="335">
        <f ca="1">MAX(0,AF198+'8. SOH &amp; Pipeline'!AH135-'7. Consumption'!AJ25+MIN(0,(SUM('7. Consumption'!$G25:AI25)-'8. SOH &amp; Pipeline'!AH25))+AG25)</f>
        <v>0</v>
      </c>
      <c r="AH198" s="335">
        <f ca="1">MAX(0,AG198+'8. SOH &amp; Pipeline'!AI135-'7. Consumption'!AK25+MIN(0,(SUM('7. Consumption'!$G25:AJ25)-'8. SOH &amp; Pipeline'!AI25))+AH25)</f>
        <v>0</v>
      </c>
      <c r="AI198" s="335">
        <f ca="1">MAX(0,AH198+'8. SOH &amp; Pipeline'!AJ135-'7. Consumption'!AL25+MIN(0,(SUM('7. Consumption'!$G25:AK25)-'8. SOH &amp; Pipeline'!AJ25))+AI25)</f>
        <v>0</v>
      </c>
      <c r="AJ198" s="335">
        <f ca="1">MAX(0,AI198+'8. SOH &amp; Pipeline'!AK135-'7. Consumption'!AM25+MIN(0,(SUM('7. Consumption'!$G25:AL25)-'8. SOH &amp; Pipeline'!AK25))+AJ25)</f>
        <v>0</v>
      </c>
      <c r="AK198" s="335">
        <f ca="1">MAX(0,AJ198+'8. SOH &amp; Pipeline'!AL135-'7. Consumption'!AN25+MIN(0,(SUM('7. Consumption'!$G25:AM25)-'8. SOH &amp; Pipeline'!AL25))+AK25)</f>
        <v>0</v>
      </c>
      <c r="AL198" s="335">
        <f ca="1">MAX(0,AK198+'8. SOH &amp; Pipeline'!AM135-'7. Consumption'!AO25+MIN(0,(SUM('7. Consumption'!$G25:AN25)-'8. SOH &amp; Pipeline'!AM25))+AL25)</f>
        <v>0</v>
      </c>
      <c r="AM198" s="335">
        <f ca="1">MAX(0,AL198+'8. SOH &amp; Pipeline'!AN135-'7. Consumption'!AP25+MIN(0,(SUM('7. Consumption'!$G25:AO25)-'8. SOH &amp; Pipeline'!AN25))+AM25)</f>
        <v>0</v>
      </c>
      <c r="AN198" s="335">
        <f ca="1">MAX(0,AM198+'8. SOH &amp; Pipeline'!AO135-'7. Consumption'!AQ25+MIN(0,(SUM('7. Consumption'!$G25:AP25)-'8. SOH &amp; Pipeline'!AO25))+AN25)</f>
        <v>0</v>
      </c>
    </row>
    <row r="199" spans="2:40" x14ac:dyDescent="0.3">
      <c r="B199" s="257"/>
      <c r="C199" s="257" t="str">
        <f>'7. Consumption'!C26</f>
        <v>AZT 100 - caps</v>
      </c>
      <c r="D199" s="416">
        <f>'8. SOH &amp; Pipeline'!E244</f>
        <v>0</v>
      </c>
      <c r="E199" s="335">
        <f ca="1">MAX(0,D199+'8. SOH &amp; Pipeline'!F136-'7. Consumption'!H26+MIN(0,(SUM('7. Consumption'!$G26:G26)-'8. SOH &amp; Pipeline'!F26))+E26)</f>
        <v>0</v>
      </c>
      <c r="F199" s="335">
        <f ca="1">MAX(0,E199+'8. SOH &amp; Pipeline'!G136-'7. Consumption'!I26+MIN(0,(SUM('7. Consumption'!$G26:H26)-'8. SOH &amp; Pipeline'!G26))+F26)</f>
        <v>0</v>
      </c>
      <c r="G199" s="335">
        <f ca="1">MAX(0,F199+'8. SOH &amp; Pipeline'!H136-'7. Consumption'!J26+MIN(0,(SUM('7. Consumption'!$G26:I26)-'8. SOH &amp; Pipeline'!H26))+G26)</f>
        <v>0</v>
      </c>
      <c r="H199" s="335">
        <f ca="1">MAX(0,G199+'8. SOH &amp; Pipeline'!I136-'7. Consumption'!K26+MIN(0,(SUM('7. Consumption'!$G26:J26)-'8. SOH &amp; Pipeline'!I26))+H26)</f>
        <v>0</v>
      </c>
      <c r="I199" s="335">
        <f ca="1">MAX(0,H199+'8. SOH &amp; Pipeline'!J136-'7. Consumption'!L26+MIN(0,(SUM('7. Consumption'!$G26:K26)-'8. SOH &amp; Pipeline'!J26))+I26)</f>
        <v>0</v>
      </c>
      <c r="J199" s="335">
        <f ca="1">MAX(0,I199+'8. SOH &amp; Pipeline'!K136-'7. Consumption'!M26+MIN(0,(SUM('7. Consumption'!$G26:L26)-'8. SOH &amp; Pipeline'!K26))+J26)</f>
        <v>0</v>
      </c>
      <c r="K199" s="335">
        <f ca="1">MAX(0,J199+'8. SOH &amp; Pipeline'!L136-'7. Consumption'!N26+MIN(0,(SUM('7. Consumption'!$G26:M26)-'8. SOH &amp; Pipeline'!L26))+K26)</f>
        <v>0</v>
      </c>
      <c r="L199" s="335">
        <f ca="1">MAX(0,K199+'8. SOH &amp; Pipeline'!M136-'7. Consumption'!O26+MIN(0,(SUM('7. Consumption'!$G26:N26)-'8. SOH &amp; Pipeline'!M26))+L26)</f>
        <v>0</v>
      </c>
      <c r="M199" s="335">
        <f ca="1">MAX(0,L199+'8. SOH &amp; Pipeline'!N136-'7. Consumption'!P26+MIN(0,(SUM('7. Consumption'!$G26:O26)-'8. SOH &amp; Pipeline'!N26))+M26)</f>
        <v>0</v>
      </c>
      <c r="N199" s="335">
        <f ca="1">MAX(0,M199+'8. SOH &amp; Pipeline'!O136-'7. Consumption'!Q26+MIN(0,(SUM('7. Consumption'!$G26:P26)-'8. SOH &amp; Pipeline'!O26))+N26)</f>
        <v>0</v>
      </c>
      <c r="O199" s="335">
        <f ca="1">MAX(0,N199+'8. SOH &amp; Pipeline'!P136-'7. Consumption'!R26+MIN(0,(SUM('7. Consumption'!$G26:Q26)-'8. SOH &amp; Pipeline'!P26))+O26)</f>
        <v>0</v>
      </c>
      <c r="P199" s="335">
        <f ca="1">MAX(0,O199+'8. SOH &amp; Pipeline'!Q136-'7. Consumption'!S26+MIN(0,(SUM('7. Consumption'!$G26:R26)-'8. SOH &amp; Pipeline'!Q26))+P26)</f>
        <v>0</v>
      </c>
      <c r="Q199" s="335">
        <f ca="1">MAX(0,P199+'8. SOH &amp; Pipeline'!R136-'7. Consumption'!T26+MIN(0,(SUM('7. Consumption'!$G26:S26)-'8. SOH &amp; Pipeline'!R26))+Q26)</f>
        <v>0</v>
      </c>
      <c r="R199" s="335">
        <f ca="1">MAX(0,Q199+'8. SOH &amp; Pipeline'!S136-'7. Consumption'!U26+MIN(0,(SUM('7. Consumption'!$G26:T26)-'8. SOH &amp; Pipeline'!S26))+R26)</f>
        <v>0</v>
      </c>
      <c r="S199" s="335">
        <f ca="1">MAX(0,R199+'8. SOH &amp; Pipeline'!T136-'7. Consumption'!V26+MIN(0,(SUM('7. Consumption'!$G26:U26)-'8. SOH &amp; Pipeline'!T26))+S26)</f>
        <v>0</v>
      </c>
      <c r="T199" s="335">
        <f ca="1">MAX(0,S199+'8. SOH &amp; Pipeline'!U136-'7. Consumption'!W26+MIN(0,(SUM('7. Consumption'!$G26:V26)-'8. SOH &amp; Pipeline'!U26))+T26)</f>
        <v>0</v>
      </c>
      <c r="U199" s="335">
        <f ca="1">MAX(0,T199+'8. SOH &amp; Pipeline'!V136-'7. Consumption'!X26+MIN(0,(SUM('7. Consumption'!$G26:W26)-'8. SOH &amp; Pipeline'!V26))+U26)</f>
        <v>0</v>
      </c>
      <c r="V199" s="335">
        <f ca="1">MAX(0,U199+'8. SOH &amp; Pipeline'!W136-'7. Consumption'!Y26+MIN(0,(SUM('7. Consumption'!$G26:X26)-'8. SOH &amp; Pipeline'!W26))+V26)</f>
        <v>0</v>
      </c>
      <c r="W199" s="335">
        <f ca="1">MAX(0,V199+'8. SOH &amp; Pipeline'!X136-'7. Consumption'!Z26+MIN(0,(SUM('7. Consumption'!$G26:Y26)-'8. SOH &amp; Pipeline'!X26))+W26)</f>
        <v>0</v>
      </c>
      <c r="X199" s="335">
        <f ca="1">MAX(0,W199+'8. SOH &amp; Pipeline'!Y136-'7. Consumption'!AA26+MIN(0,(SUM('7. Consumption'!$G26:Z26)-'8. SOH &amp; Pipeline'!Y26))+X26)</f>
        <v>0</v>
      </c>
      <c r="Y199" s="335">
        <f ca="1">MAX(0,X199+'8. SOH &amp; Pipeline'!Z136-'7. Consumption'!AB26+MIN(0,(SUM('7. Consumption'!$G26:AA26)-'8. SOH &amp; Pipeline'!Z26))+Y26)</f>
        <v>0</v>
      </c>
      <c r="Z199" s="335">
        <f ca="1">MAX(0,Y199+'8. SOH &amp; Pipeline'!AA136-'7. Consumption'!AC26+MIN(0,(SUM('7. Consumption'!$G26:AB26)-'8. SOH &amp; Pipeline'!AA26))+Z26)</f>
        <v>0</v>
      </c>
      <c r="AA199" s="335">
        <f ca="1">MAX(0,Z199+'8. SOH &amp; Pipeline'!AB136-'7. Consumption'!AD26+MIN(0,(SUM('7. Consumption'!$G26:AC26)-'8. SOH &amp; Pipeline'!AB26))+AA26)</f>
        <v>0</v>
      </c>
      <c r="AB199" s="335">
        <f ca="1">MAX(0,AA199+'8. SOH &amp; Pipeline'!AC136-'7. Consumption'!AE26+MIN(0,(SUM('7. Consumption'!$G26:AD26)-'8. SOH &amp; Pipeline'!AC26))+AB26)</f>
        <v>0</v>
      </c>
      <c r="AC199" s="335">
        <f ca="1">MAX(0,AB199+'8. SOH &amp; Pipeline'!AD136-'7. Consumption'!AF26+MIN(0,(SUM('7. Consumption'!$G26:AE26)-'8. SOH &amp; Pipeline'!AD26))+AC26)</f>
        <v>0</v>
      </c>
      <c r="AD199" s="335">
        <f ca="1">MAX(0,AC199+'8. SOH &amp; Pipeline'!AE136-'7. Consumption'!AG26+MIN(0,(SUM('7. Consumption'!$G26:AF26)-'8. SOH &amp; Pipeline'!AE26))+AD26)</f>
        <v>0</v>
      </c>
      <c r="AE199" s="335">
        <f ca="1">MAX(0,AD199+'8. SOH &amp; Pipeline'!AF136-'7. Consumption'!AH26+MIN(0,(SUM('7. Consumption'!$G26:AG26)-'8. SOH &amp; Pipeline'!AF26))+AE26)</f>
        <v>0</v>
      </c>
      <c r="AF199" s="335">
        <f ca="1">MAX(0,AE199+'8. SOH &amp; Pipeline'!AG136-'7. Consumption'!AI26+MIN(0,(SUM('7. Consumption'!$G26:AH26)-'8. SOH &amp; Pipeline'!AG26))+AF26)</f>
        <v>0</v>
      </c>
      <c r="AG199" s="335">
        <f ca="1">MAX(0,AF199+'8. SOH &amp; Pipeline'!AH136-'7. Consumption'!AJ26+MIN(0,(SUM('7. Consumption'!$G26:AI26)-'8. SOH &amp; Pipeline'!AH26))+AG26)</f>
        <v>0</v>
      </c>
      <c r="AH199" s="335">
        <f ca="1">MAX(0,AG199+'8. SOH &amp; Pipeline'!AI136-'7. Consumption'!AK26+MIN(0,(SUM('7. Consumption'!$G26:AJ26)-'8. SOH &amp; Pipeline'!AI26))+AH26)</f>
        <v>0</v>
      </c>
      <c r="AI199" s="335">
        <f ca="1">MAX(0,AH199+'8. SOH &amp; Pipeline'!AJ136-'7. Consumption'!AL26+MIN(0,(SUM('7. Consumption'!$G26:AK26)-'8. SOH &amp; Pipeline'!AJ26))+AI26)</f>
        <v>0</v>
      </c>
      <c r="AJ199" s="335">
        <f ca="1">MAX(0,AI199+'8. SOH &amp; Pipeline'!AK136-'7. Consumption'!AM26+MIN(0,(SUM('7. Consumption'!$G26:AL26)-'8. SOH &amp; Pipeline'!AK26))+AJ26)</f>
        <v>0</v>
      </c>
      <c r="AK199" s="335">
        <f ca="1">MAX(0,AJ199+'8. SOH &amp; Pipeline'!AL136-'7. Consumption'!AN26+MIN(0,(SUM('7. Consumption'!$G26:AM26)-'8. SOH &amp; Pipeline'!AL26))+AK26)</f>
        <v>0</v>
      </c>
      <c r="AL199" s="335">
        <f ca="1">MAX(0,AK199+'8. SOH &amp; Pipeline'!AM136-'7. Consumption'!AO26+MIN(0,(SUM('7. Consumption'!$G26:AN26)-'8. SOH &amp; Pipeline'!AM26))+AL26)</f>
        <v>0</v>
      </c>
      <c r="AM199" s="335">
        <f ca="1">MAX(0,AL199+'8. SOH &amp; Pipeline'!AN136-'7. Consumption'!AP26+MIN(0,(SUM('7. Consumption'!$G26:AO26)-'8. SOH &amp; Pipeline'!AN26))+AM26)</f>
        <v>0</v>
      </c>
      <c r="AN199" s="335">
        <f ca="1">MAX(0,AM199+'8. SOH &amp; Pipeline'!AO136-'7. Consumption'!AQ26+MIN(0,(SUM('7. Consumption'!$G26:AP26)-'8. SOH &amp; Pipeline'!AO26))+AN26)</f>
        <v>0</v>
      </c>
    </row>
    <row r="200" spans="2:40" x14ac:dyDescent="0.3">
      <c r="B200" s="257"/>
      <c r="C200" s="257" t="str">
        <f>'7. Consumption'!C27</f>
        <v>AZT 300 - tab</v>
      </c>
      <c r="D200" s="416">
        <f>'8. SOH &amp; Pipeline'!E245</f>
        <v>0</v>
      </c>
      <c r="E200" s="335">
        <f ca="1">MAX(0,D200+'8. SOH &amp; Pipeline'!F137-'7. Consumption'!H27+MIN(0,(SUM('7. Consumption'!$G27:G27)-'8. SOH &amp; Pipeline'!F27))+E27)</f>
        <v>0</v>
      </c>
      <c r="F200" s="335">
        <f ca="1">MAX(0,E200+'8. SOH &amp; Pipeline'!G137-'7. Consumption'!I27+MIN(0,(SUM('7. Consumption'!$G27:H27)-'8. SOH &amp; Pipeline'!G27))+F27)</f>
        <v>0</v>
      </c>
      <c r="G200" s="335">
        <f ca="1">MAX(0,F200+'8. SOH &amp; Pipeline'!H137-'7. Consumption'!J27+MIN(0,(SUM('7. Consumption'!$G27:I27)-'8. SOH &amp; Pipeline'!H27))+G27)</f>
        <v>0</v>
      </c>
      <c r="H200" s="335">
        <f ca="1">MAX(0,G200+'8. SOH &amp; Pipeline'!I137-'7. Consumption'!K27+MIN(0,(SUM('7. Consumption'!$G27:J27)-'8. SOH &amp; Pipeline'!I27))+H27)</f>
        <v>0</v>
      </c>
      <c r="I200" s="335">
        <f ca="1">MAX(0,H200+'8. SOH &amp; Pipeline'!J137-'7. Consumption'!L27+MIN(0,(SUM('7. Consumption'!$G27:K27)-'8. SOH &amp; Pipeline'!J27))+I27)</f>
        <v>0</v>
      </c>
      <c r="J200" s="335">
        <f ca="1">MAX(0,I200+'8. SOH &amp; Pipeline'!K137-'7. Consumption'!M27+MIN(0,(SUM('7. Consumption'!$G27:L27)-'8. SOH &amp; Pipeline'!K27))+J27)</f>
        <v>0</v>
      </c>
      <c r="K200" s="335">
        <f ca="1">MAX(0,J200+'8. SOH &amp; Pipeline'!L137-'7. Consumption'!N27+MIN(0,(SUM('7. Consumption'!$G27:M27)-'8. SOH &amp; Pipeline'!L27))+K27)</f>
        <v>0</v>
      </c>
      <c r="L200" s="335">
        <f ca="1">MAX(0,K200+'8. SOH &amp; Pipeline'!M137-'7. Consumption'!O27+MIN(0,(SUM('7. Consumption'!$G27:N27)-'8. SOH &amp; Pipeline'!M27))+L27)</f>
        <v>0</v>
      </c>
      <c r="M200" s="335">
        <f ca="1">MAX(0,L200+'8. SOH &amp; Pipeline'!N137-'7. Consumption'!P27+MIN(0,(SUM('7. Consumption'!$G27:O27)-'8. SOH &amp; Pipeline'!N27))+M27)</f>
        <v>0</v>
      </c>
      <c r="N200" s="335">
        <f ca="1">MAX(0,M200+'8. SOH &amp; Pipeline'!O137-'7. Consumption'!Q27+MIN(0,(SUM('7. Consumption'!$G27:P27)-'8. SOH &amp; Pipeline'!O27))+N27)</f>
        <v>0</v>
      </c>
      <c r="O200" s="335">
        <f ca="1">MAX(0,N200+'8. SOH &amp; Pipeline'!P137-'7. Consumption'!R27+MIN(0,(SUM('7. Consumption'!$G27:Q27)-'8. SOH &amp; Pipeline'!P27))+O27)</f>
        <v>0</v>
      </c>
      <c r="P200" s="335">
        <f ca="1">MAX(0,O200+'8. SOH &amp; Pipeline'!Q137-'7. Consumption'!S27+MIN(0,(SUM('7. Consumption'!$G27:R27)-'8. SOH &amp; Pipeline'!Q27))+P27)</f>
        <v>0</v>
      </c>
      <c r="Q200" s="335">
        <f ca="1">MAX(0,P200+'8. SOH &amp; Pipeline'!R137-'7. Consumption'!T27+MIN(0,(SUM('7. Consumption'!$G27:S27)-'8. SOH &amp; Pipeline'!R27))+Q27)</f>
        <v>0</v>
      </c>
      <c r="R200" s="335">
        <f ca="1">MAX(0,Q200+'8. SOH &amp; Pipeline'!S137-'7. Consumption'!U27+MIN(0,(SUM('7. Consumption'!$G27:T27)-'8. SOH &amp; Pipeline'!S27))+R27)</f>
        <v>0</v>
      </c>
      <c r="S200" s="335">
        <f ca="1">MAX(0,R200+'8. SOH &amp; Pipeline'!T137-'7. Consumption'!V27+MIN(0,(SUM('7. Consumption'!$G27:U27)-'8. SOH &amp; Pipeline'!T27))+S27)</f>
        <v>0</v>
      </c>
      <c r="T200" s="335">
        <f ca="1">MAX(0,S200+'8. SOH &amp; Pipeline'!U137-'7. Consumption'!W27+MIN(0,(SUM('7. Consumption'!$G27:V27)-'8. SOH &amp; Pipeline'!U27))+T27)</f>
        <v>0</v>
      </c>
      <c r="U200" s="335">
        <f ca="1">MAX(0,T200+'8. SOH &amp; Pipeline'!V137-'7. Consumption'!X27+MIN(0,(SUM('7. Consumption'!$G27:W27)-'8. SOH &amp; Pipeline'!V27))+U27)</f>
        <v>0</v>
      </c>
      <c r="V200" s="335">
        <f ca="1">MAX(0,U200+'8. SOH &amp; Pipeline'!W137-'7. Consumption'!Y27+MIN(0,(SUM('7. Consumption'!$G27:X27)-'8. SOH &amp; Pipeline'!W27))+V27)</f>
        <v>0</v>
      </c>
      <c r="W200" s="335">
        <f ca="1">MAX(0,V200+'8. SOH &amp; Pipeline'!X137-'7. Consumption'!Z27+MIN(0,(SUM('7. Consumption'!$G27:Y27)-'8. SOH &amp; Pipeline'!X27))+W27)</f>
        <v>0</v>
      </c>
      <c r="X200" s="335">
        <f ca="1">MAX(0,W200+'8. SOH &amp; Pipeline'!Y137-'7. Consumption'!AA27+MIN(0,(SUM('7. Consumption'!$G27:Z27)-'8. SOH &amp; Pipeline'!Y27))+X27)</f>
        <v>0</v>
      </c>
      <c r="Y200" s="335">
        <f ca="1">MAX(0,X200+'8. SOH &amp; Pipeline'!Z137-'7. Consumption'!AB27+MIN(0,(SUM('7. Consumption'!$G27:AA27)-'8. SOH &amp; Pipeline'!Z27))+Y27)</f>
        <v>0</v>
      </c>
      <c r="Z200" s="335">
        <f ca="1">MAX(0,Y200+'8. SOH &amp; Pipeline'!AA137-'7. Consumption'!AC27+MIN(0,(SUM('7. Consumption'!$G27:AB27)-'8. SOH &amp; Pipeline'!AA27))+Z27)</f>
        <v>0</v>
      </c>
      <c r="AA200" s="335">
        <f ca="1">MAX(0,Z200+'8. SOH &amp; Pipeline'!AB137-'7. Consumption'!AD27+MIN(0,(SUM('7. Consumption'!$G27:AC27)-'8. SOH &amp; Pipeline'!AB27))+AA27)</f>
        <v>0</v>
      </c>
      <c r="AB200" s="335">
        <f ca="1">MAX(0,AA200+'8. SOH &amp; Pipeline'!AC137-'7. Consumption'!AE27+MIN(0,(SUM('7. Consumption'!$G27:AD27)-'8. SOH &amp; Pipeline'!AC27))+AB27)</f>
        <v>0</v>
      </c>
      <c r="AC200" s="335">
        <f ca="1">MAX(0,AB200+'8. SOH &amp; Pipeline'!AD137-'7. Consumption'!AF27+MIN(0,(SUM('7. Consumption'!$G27:AE27)-'8. SOH &amp; Pipeline'!AD27))+AC27)</f>
        <v>0</v>
      </c>
      <c r="AD200" s="335">
        <f ca="1">MAX(0,AC200+'8. SOH &amp; Pipeline'!AE137-'7. Consumption'!AG27+MIN(0,(SUM('7. Consumption'!$G27:AF27)-'8. SOH &amp; Pipeline'!AE27))+AD27)</f>
        <v>0</v>
      </c>
      <c r="AE200" s="335">
        <f ca="1">MAX(0,AD200+'8. SOH &amp; Pipeline'!AF137-'7. Consumption'!AH27+MIN(0,(SUM('7. Consumption'!$G27:AG27)-'8. SOH &amp; Pipeline'!AF27))+AE27)</f>
        <v>0</v>
      </c>
      <c r="AF200" s="335">
        <f ca="1">MAX(0,AE200+'8. SOH &amp; Pipeline'!AG137-'7. Consumption'!AI27+MIN(0,(SUM('7. Consumption'!$G27:AH27)-'8. SOH &amp; Pipeline'!AG27))+AF27)</f>
        <v>0</v>
      </c>
      <c r="AG200" s="335">
        <f ca="1">MAX(0,AF200+'8. SOH &amp; Pipeline'!AH137-'7. Consumption'!AJ27+MIN(0,(SUM('7. Consumption'!$G27:AI27)-'8. SOH &amp; Pipeline'!AH27))+AG27)</f>
        <v>0</v>
      </c>
      <c r="AH200" s="335">
        <f ca="1">MAX(0,AG200+'8. SOH &amp; Pipeline'!AI137-'7. Consumption'!AK27+MIN(0,(SUM('7. Consumption'!$G27:AJ27)-'8. SOH &amp; Pipeline'!AI27))+AH27)</f>
        <v>0</v>
      </c>
      <c r="AI200" s="335">
        <f ca="1">MAX(0,AH200+'8. SOH &amp; Pipeline'!AJ137-'7. Consumption'!AL27+MIN(0,(SUM('7. Consumption'!$G27:AK27)-'8. SOH &amp; Pipeline'!AJ27))+AI27)</f>
        <v>0</v>
      </c>
      <c r="AJ200" s="335">
        <f ca="1">MAX(0,AI200+'8. SOH &amp; Pipeline'!AK137-'7. Consumption'!AM27+MIN(0,(SUM('7. Consumption'!$G27:AL27)-'8. SOH &amp; Pipeline'!AK27))+AJ27)</f>
        <v>0</v>
      </c>
      <c r="AK200" s="335">
        <f ca="1">MAX(0,AJ200+'8. SOH &amp; Pipeline'!AL137-'7. Consumption'!AN27+MIN(0,(SUM('7. Consumption'!$G27:AM27)-'8. SOH &amp; Pipeline'!AL27))+AK27)</f>
        <v>0</v>
      </c>
      <c r="AL200" s="335">
        <f ca="1">MAX(0,AK200+'8. SOH &amp; Pipeline'!AM137-'7. Consumption'!AO27+MIN(0,(SUM('7. Consumption'!$G27:AN27)-'8. SOH &amp; Pipeline'!AM27))+AL27)</f>
        <v>0</v>
      </c>
      <c r="AM200" s="335">
        <f ca="1">MAX(0,AL200+'8. SOH &amp; Pipeline'!AN137-'7. Consumption'!AP27+MIN(0,(SUM('7. Consumption'!$G27:AO27)-'8. SOH &amp; Pipeline'!AN27))+AM27)</f>
        <v>0</v>
      </c>
      <c r="AN200" s="335">
        <f ca="1">MAX(0,AM200+'8. SOH &amp; Pipeline'!AO137-'7. Consumption'!AQ27+MIN(0,(SUM('7. Consumption'!$G27:AP27)-'8. SOH &amp; Pipeline'!AO27))+AN27)</f>
        <v>0</v>
      </c>
    </row>
    <row r="201" spans="2:40" x14ac:dyDescent="0.3">
      <c r="B201" s="257"/>
      <c r="C201" s="257" t="str">
        <f>'7. Consumption'!C28</f>
        <v>AZT 60 - tab - dispersible</v>
      </c>
      <c r="D201" s="416">
        <f>'8. SOH &amp; Pipeline'!E246</f>
        <v>0</v>
      </c>
      <c r="E201" s="335">
        <f ca="1">MAX(0,D201+'8. SOH &amp; Pipeline'!F138-'7. Consumption'!H28+MIN(0,(SUM('7. Consumption'!$G28:G28)-'8. SOH &amp; Pipeline'!F28))+E28)</f>
        <v>0</v>
      </c>
      <c r="F201" s="335">
        <f ca="1">MAX(0,E201+'8. SOH &amp; Pipeline'!G138-'7. Consumption'!I28+MIN(0,(SUM('7. Consumption'!$G28:H28)-'8. SOH &amp; Pipeline'!G28))+F28)</f>
        <v>0</v>
      </c>
      <c r="G201" s="335">
        <f ca="1">MAX(0,F201+'8. SOH &amp; Pipeline'!H138-'7. Consumption'!J28+MIN(0,(SUM('7. Consumption'!$G28:I28)-'8. SOH &amp; Pipeline'!H28))+G28)</f>
        <v>0</v>
      </c>
      <c r="H201" s="335">
        <f ca="1">MAX(0,G201+'8. SOH &amp; Pipeline'!I138-'7. Consumption'!K28+MIN(0,(SUM('7. Consumption'!$G28:J28)-'8. SOH &amp; Pipeline'!I28))+H28)</f>
        <v>0</v>
      </c>
      <c r="I201" s="335">
        <f ca="1">MAX(0,H201+'8. SOH &amp; Pipeline'!J138-'7. Consumption'!L28+MIN(0,(SUM('7. Consumption'!$G28:K28)-'8. SOH &amp; Pipeline'!J28))+I28)</f>
        <v>0</v>
      </c>
      <c r="J201" s="335">
        <f ca="1">MAX(0,I201+'8. SOH &amp; Pipeline'!K138-'7. Consumption'!M28+MIN(0,(SUM('7. Consumption'!$G28:L28)-'8. SOH &amp; Pipeline'!K28))+J28)</f>
        <v>0</v>
      </c>
      <c r="K201" s="335">
        <f ca="1">MAX(0,J201+'8. SOH &amp; Pipeline'!L138-'7. Consumption'!N28+MIN(0,(SUM('7. Consumption'!$G28:M28)-'8. SOH &amp; Pipeline'!L28))+K28)</f>
        <v>0</v>
      </c>
      <c r="L201" s="335">
        <f ca="1">MAX(0,K201+'8. SOH &amp; Pipeline'!M138-'7. Consumption'!O28+MIN(0,(SUM('7. Consumption'!$G28:N28)-'8. SOH &amp; Pipeline'!M28))+L28)</f>
        <v>0</v>
      </c>
      <c r="M201" s="335">
        <f ca="1">MAX(0,L201+'8. SOH &amp; Pipeline'!N138-'7. Consumption'!P28+MIN(0,(SUM('7. Consumption'!$G28:O28)-'8. SOH &amp; Pipeline'!N28))+M28)</f>
        <v>0</v>
      </c>
      <c r="N201" s="335">
        <f ca="1">MAX(0,M201+'8. SOH &amp; Pipeline'!O138-'7. Consumption'!Q28+MIN(0,(SUM('7. Consumption'!$G28:P28)-'8. SOH &amp; Pipeline'!O28))+N28)</f>
        <v>0</v>
      </c>
      <c r="O201" s="335">
        <f ca="1">MAX(0,N201+'8. SOH &amp; Pipeline'!P138-'7. Consumption'!R28+MIN(0,(SUM('7. Consumption'!$G28:Q28)-'8. SOH &amp; Pipeline'!P28))+O28)</f>
        <v>0</v>
      </c>
      <c r="P201" s="335">
        <f ca="1">MAX(0,O201+'8. SOH &amp; Pipeline'!Q138-'7. Consumption'!S28+MIN(0,(SUM('7. Consumption'!$G28:R28)-'8. SOH &amp; Pipeline'!Q28))+P28)</f>
        <v>0</v>
      </c>
      <c r="Q201" s="335">
        <f ca="1">MAX(0,P201+'8. SOH &amp; Pipeline'!R138-'7. Consumption'!T28+MIN(0,(SUM('7. Consumption'!$G28:S28)-'8. SOH &amp; Pipeline'!R28))+Q28)</f>
        <v>0</v>
      </c>
      <c r="R201" s="335">
        <f ca="1">MAX(0,Q201+'8. SOH &amp; Pipeline'!S138-'7. Consumption'!U28+MIN(0,(SUM('7. Consumption'!$G28:T28)-'8. SOH &amp; Pipeline'!S28))+R28)</f>
        <v>0</v>
      </c>
      <c r="S201" s="335">
        <f ca="1">MAX(0,R201+'8. SOH &amp; Pipeline'!T138-'7. Consumption'!V28+MIN(0,(SUM('7. Consumption'!$G28:U28)-'8. SOH &amp; Pipeline'!T28))+S28)</f>
        <v>0</v>
      </c>
      <c r="T201" s="335">
        <f ca="1">MAX(0,S201+'8. SOH &amp; Pipeline'!U138-'7. Consumption'!W28+MIN(0,(SUM('7. Consumption'!$G28:V28)-'8. SOH &amp; Pipeline'!U28))+T28)</f>
        <v>0</v>
      </c>
      <c r="U201" s="335">
        <f ca="1">MAX(0,T201+'8. SOH &amp; Pipeline'!V138-'7. Consumption'!X28+MIN(0,(SUM('7. Consumption'!$G28:W28)-'8. SOH &amp; Pipeline'!V28))+U28)</f>
        <v>0</v>
      </c>
      <c r="V201" s="335">
        <f ca="1">MAX(0,U201+'8. SOH &amp; Pipeline'!W138-'7. Consumption'!Y28+MIN(0,(SUM('7. Consumption'!$G28:X28)-'8. SOH &amp; Pipeline'!W28))+V28)</f>
        <v>0</v>
      </c>
      <c r="W201" s="335">
        <f ca="1">MAX(0,V201+'8. SOH &amp; Pipeline'!X138-'7. Consumption'!Z28+MIN(0,(SUM('7. Consumption'!$G28:Y28)-'8. SOH &amp; Pipeline'!X28))+W28)</f>
        <v>0</v>
      </c>
      <c r="X201" s="335">
        <f ca="1">MAX(0,W201+'8. SOH &amp; Pipeline'!Y138-'7. Consumption'!AA28+MIN(0,(SUM('7. Consumption'!$G28:Z28)-'8. SOH &amp; Pipeline'!Y28))+X28)</f>
        <v>0</v>
      </c>
      <c r="Y201" s="335">
        <f ca="1">MAX(0,X201+'8. SOH &amp; Pipeline'!Z138-'7. Consumption'!AB28+MIN(0,(SUM('7. Consumption'!$G28:AA28)-'8. SOH &amp; Pipeline'!Z28))+Y28)</f>
        <v>0</v>
      </c>
      <c r="Z201" s="335">
        <f ca="1">MAX(0,Y201+'8. SOH &amp; Pipeline'!AA138-'7. Consumption'!AC28+MIN(0,(SUM('7. Consumption'!$G28:AB28)-'8. SOH &amp; Pipeline'!AA28))+Z28)</f>
        <v>0</v>
      </c>
      <c r="AA201" s="335">
        <f ca="1">MAX(0,Z201+'8. SOH &amp; Pipeline'!AB138-'7. Consumption'!AD28+MIN(0,(SUM('7. Consumption'!$G28:AC28)-'8. SOH &amp; Pipeline'!AB28))+AA28)</f>
        <v>0</v>
      </c>
      <c r="AB201" s="335">
        <f ca="1">MAX(0,AA201+'8. SOH &amp; Pipeline'!AC138-'7. Consumption'!AE28+MIN(0,(SUM('7. Consumption'!$G28:AD28)-'8. SOH &amp; Pipeline'!AC28))+AB28)</f>
        <v>0</v>
      </c>
      <c r="AC201" s="335">
        <f ca="1">MAX(0,AB201+'8. SOH &amp; Pipeline'!AD138-'7. Consumption'!AF28+MIN(0,(SUM('7. Consumption'!$G28:AE28)-'8. SOH &amp; Pipeline'!AD28))+AC28)</f>
        <v>0</v>
      </c>
      <c r="AD201" s="335">
        <f ca="1">MAX(0,AC201+'8. SOH &amp; Pipeline'!AE138-'7. Consumption'!AG28+MIN(0,(SUM('7. Consumption'!$G28:AF28)-'8. SOH &amp; Pipeline'!AE28))+AD28)</f>
        <v>0</v>
      </c>
      <c r="AE201" s="335">
        <f ca="1">MAX(0,AD201+'8. SOH &amp; Pipeline'!AF138-'7. Consumption'!AH28+MIN(0,(SUM('7. Consumption'!$G28:AG28)-'8. SOH &amp; Pipeline'!AF28))+AE28)</f>
        <v>0</v>
      </c>
      <c r="AF201" s="335">
        <f ca="1">MAX(0,AE201+'8. SOH &amp; Pipeline'!AG138-'7. Consumption'!AI28+MIN(0,(SUM('7. Consumption'!$G28:AH28)-'8. SOH &amp; Pipeline'!AG28))+AF28)</f>
        <v>0</v>
      </c>
      <c r="AG201" s="335">
        <f ca="1">MAX(0,AF201+'8. SOH &amp; Pipeline'!AH138-'7. Consumption'!AJ28+MIN(0,(SUM('7. Consumption'!$G28:AI28)-'8. SOH &amp; Pipeline'!AH28))+AG28)</f>
        <v>0</v>
      </c>
      <c r="AH201" s="335">
        <f ca="1">MAX(0,AG201+'8. SOH &amp; Pipeline'!AI138-'7. Consumption'!AK28+MIN(0,(SUM('7. Consumption'!$G28:AJ28)-'8. SOH &amp; Pipeline'!AI28))+AH28)</f>
        <v>0</v>
      </c>
      <c r="AI201" s="335">
        <f ca="1">MAX(0,AH201+'8. SOH &amp; Pipeline'!AJ138-'7. Consumption'!AL28+MIN(0,(SUM('7. Consumption'!$G28:AK28)-'8. SOH &amp; Pipeline'!AJ28))+AI28)</f>
        <v>0</v>
      </c>
      <c r="AJ201" s="335">
        <f ca="1">MAX(0,AI201+'8. SOH &amp; Pipeline'!AK138-'7. Consumption'!AM28+MIN(0,(SUM('7. Consumption'!$G28:AL28)-'8. SOH &amp; Pipeline'!AK28))+AJ28)</f>
        <v>0</v>
      </c>
      <c r="AK201" s="335">
        <f ca="1">MAX(0,AJ201+'8. SOH &amp; Pipeline'!AL138-'7. Consumption'!AN28+MIN(0,(SUM('7. Consumption'!$G28:AM28)-'8. SOH &amp; Pipeline'!AL28))+AK28)</f>
        <v>0</v>
      </c>
      <c r="AL201" s="335">
        <f ca="1">MAX(0,AK201+'8. SOH &amp; Pipeline'!AM138-'7. Consumption'!AO28+MIN(0,(SUM('7. Consumption'!$G28:AN28)-'8. SOH &amp; Pipeline'!AM28))+AL28)</f>
        <v>0</v>
      </c>
      <c r="AM201" s="335">
        <f ca="1">MAX(0,AL201+'8. SOH &amp; Pipeline'!AN138-'7. Consumption'!AP28+MIN(0,(SUM('7. Consumption'!$G28:AO28)-'8. SOH &amp; Pipeline'!AN28))+AM28)</f>
        <v>0</v>
      </c>
      <c r="AN201" s="335">
        <f ca="1">MAX(0,AM201+'8. SOH &amp; Pipeline'!AO138-'7. Consumption'!AQ28+MIN(0,(SUM('7. Consumption'!$G28:AP28)-'8. SOH &amp; Pipeline'!AO28))+AN28)</f>
        <v>0</v>
      </c>
    </row>
    <row r="202" spans="2:40" x14ac:dyDescent="0.3">
      <c r="B202" s="257"/>
      <c r="C202" s="257" t="str">
        <f>'7. Consumption'!C29</f>
        <v>AZT+3TC 300/150 - tab</v>
      </c>
      <c r="D202" s="416">
        <f>'8. SOH &amp; Pipeline'!E247</f>
        <v>0</v>
      </c>
      <c r="E202" s="335">
        <f ca="1">MAX(0,D202+'8. SOH &amp; Pipeline'!F139-'7. Consumption'!H29+MIN(0,(SUM('7. Consumption'!$G29:G29)-'8. SOH &amp; Pipeline'!F29))+E29)</f>
        <v>0</v>
      </c>
      <c r="F202" s="335">
        <f ca="1">MAX(0,E202+'8. SOH &amp; Pipeline'!G139-'7. Consumption'!I29+MIN(0,(SUM('7. Consumption'!$G29:H29)-'8. SOH &amp; Pipeline'!G29))+F29)</f>
        <v>0</v>
      </c>
      <c r="G202" s="335">
        <f ca="1">MAX(0,F202+'8. SOH &amp; Pipeline'!H139-'7. Consumption'!J29+MIN(0,(SUM('7. Consumption'!$G29:I29)-'8. SOH &amp; Pipeline'!H29))+G29)</f>
        <v>0</v>
      </c>
      <c r="H202" s="335">
        <f ca="1">MAX(0,G202+'8. SOH &amp; Pipeline'!I139-'7. Consumption'!K29+MIN(0,(SUM('7. Consumption'!$G29:J29)-'8. SOH &amp; Pipeline'!I29))+H29)</f>
        <v>0</v>
      </c>
      <c r="I202" s="335">
        <f ca="1">MAX(0,H202+'8. SOH &amp; Pipeline'!J139-'7. Consumption'!L29+MIN(0,(SUM('7. Consumption'!$G29:K29)-'8. SOH &amp; Pipeline'!J29))+I29)</f>
        <v>0</v>
      </c>
      <c r="J202" s="335">
        <f ca="1">MAX(0,I202+'8. SOH &amp; Pipeline'!K139-'7. Consumption'!M29+MIN(0,(SUM('7. Consumption'!$G29:L29)-'8. SOH &amp; Pipeline'!K29))+J29)</f>
        <v>0</v>
      </c>
      <c r="K202" s="335">
        <f ca="1">MAX(0,J202+'8. SOH &amp; Pipeline'!L139-'7. Consumption'!N29+MIN(0,(SUM('7. Consumption'!$G29:M29)-'8. SOH &amp; Pipeline'!L29))+K29)</f>
        <v>0</v>
      </c>
      <c r="L202" s="335">
        <f ca="1">MAX(0,K202+'8. SOH &amp; Pipeline'!M139-'7. Consumption'!O29+MIN(0,(SUM('7. Consumption'!$G29:N29)-'8. SOH &amp; Pipeline'!M29))+L29)</f>
        <v>0</v>
      </c>
      <c r="M202" s="335">
        <f ca="1">MAX(0,L202+'8. SOH &amp; Pipeline'!N139-'7. Consumption'!P29+MIN(0,(SUM('7. Consumption'!$G29:O29)-'8. SOH &amp; Pipeline'!N29))+M29)</f>
        <v>0</v>
      </c>
      <c r="N202" s="335">
        <f ca="1">MAX(0,M202+'8. SOH &amp; Pipeline'!O139-'7. Consumption'!Q29+MIN(0,(SUM('7. Consumption'!$G29:P29)-'8. SOH &amp; Pipeline'!O29))+N29)</f>
        <v>0</v>
      </c>
      <c r="O202" s="335">
        <f ca="1">MAX(0,N202+'8. SOH &amp; Pipeline'!P139-'7. Consumption'!R29+MIN(0,(SUM('7. Consumption'!$G29:Q29)-'8. SOH &amp; Pipeline'!P29))+O29)</f>
        <v>0</v>
      </c>
      <c r="P202" s="335">
        <f ca="1">MAX(0,O202+'8. SOH &amp; Pipeline'!Q139-'7. Consumption'!S29+MIN(0,(SUM('7. Consumption'!$G29:R29)-'8. SOH &amp; Pipeline'!Q29))+P29)</f>
        <v>0</v>
      </c>
      <c r="Q202" s="335">
        <f ca="1">MAX(0,P202+'8. SOH &amp; Pipeline'!R139-'7. Consumption'!T29+MIN(0,(SUM('7. Consumption'!$G29:S29)-'8. SOH &amp; Pipeline'!R29))+Q29)</f>
        <v>0</v>
      </c>
      <c r="R202" s="335">
        <f ca="1">MAX(0,Q202+'8. SOH &amp; Pipeline'!S139-'7. Consumption'!U29+MIN(0,(SUM('7. Consumption'!$G29:T29)-'8. SOH &amp; Pipeline'!S29))+R29)</f>
        <v>0</v>
      </c>
      <c r="S202" s="335">
        <f ca="1">MAX(0,R202+'8. SOH &amp; Pipeline'!T139-'7. Consumption'!V29+MIN(0,(SUM('7. Consumption'!$G29:U29)-'8. SOH &amp; Pipeline'!T29))+S29)</f>
        <v>0</v>
      </c>
      <c r="T202" s="335">
        <f ca="1">MAX(0,S202+'8. SOH &amp; Pipeline'!U139-'7. Consumption'!W29+MIN(0,(SUM('7. Consumption'!$G29:V29)-'8. SOH &amp; Pipeline'!U29))+T29)</f>
        <v>0</v>
      </c>
      <c r="U202" s="335">
        <f ca="1">MAX(0,T202+'8. SOH &amp; Pipeline'!V139-'7. Consumption'!X29+MIN(0,(SUM('7. Consumption'!$G29:W29)-'8. SOH &amp; Pipeline'!V29))+U29)</f>
        <v>0</v>
      </c>
      <c r="V202" s="335">
        <f ca="1">MAX(0,U202+'8. SOH &amp; Pipeline'!W139-'7. Consumption'!Y29+MIN(0,(SUM('7. Consumption'!$G29:X29)-'8. SOH &amp; Pipeline'!W29))+V29)</f>
        <v>0</v>
      </c>
      <c r="W202" s="335">
        <f ca="1">MAX(0,V202+'8. SOH &amp; Pipeline'!X139-'7. Consumption'!Z29+MIN(0,(SUM('7. Consumption'!$G29:Y29)-'8. SOH &amp; Pipeline'!X29))+W29)</f>
        <v>0</v>
      </c>
      <c r="X202" s="335">
        <f ca="1">MAX(0,W202+'8. SOH &amp; Pipeline'!Y139-'7. Consumption'!AA29+MIN(0,(SUM('7. Consumption'!$G29:Z29)-'8. SOH &amp; Pipeline'!Y29))+X29)</f>
        <v>0</v>
      </c>
      <c r="Y202" s="335">
        <f ca="1">MAX(0,X202+'8. SOH &amp; Pipeline'!Z139-'7. Consumption'!AB29+MIN(0,(SUM('7. Consumption'!$G29:AA29)-'8. SOH &amp; Pipeline'!Z29))+Y29)</f>
        <v>0</v>
      </c>
      <c r="Z202" s="335">
        <f ca="1">MAX(0,Y202+'8. SOH &amp; Pipeline'!AA139-'7. Consumption'!AC29+MIN(0,(SUM('7. Consumption'!$G29:AB29)-'8. SOH &amp; Pipeline'!AA29))+Z29)</f>
        <v>0</v>
      </c>
      <c r="AA202" s="335">
        <f ca="1">MAX(0,Z202+'8. SOH &amp; Pipeline'!AB139-'7. Consumption'!AD29+MIN(0,(SUM('7. Consumption'!$G29:AC29)-'8. SOH &amp; Pipeline'!AB29))+AA29)</f>
        <v>0</v>
      </c>
      <c r="AB202" s="335">
        <f ca="1">MAX(0,AA202+'8. SOH &amp; Pipeline'!AC139-'7. Consumption'!AE29+MIN(0,(SUM('7. Consumption'!$G29:AD29)-'8. SOH &amp; Pipeline'!AC29))+AB29)</f>
        <v>0</v>
      </c>
      <c r="AC202" s="335">
        <f ca="1">MAX(0,AB202+'8. SOH &amp; Pipeline'!AD139-'7. Consumption'!AF29+MIN(0,(SUM('7. Consumption'!$G29:AE29)-'8. SOH &amp; Pipeline'!AD29))+AC29)</f>
        <v>0</v>
      </c>
      <c r="AD202" s="335">
        <f ca="1">MAX(0,AC202+'8. SOH &amp; Pipeline'!AE139-'7. Consumption'!AG29+MIN(0,(SUM('7. Consumption'!$G29:AF29)-'8. SOH &amp; Pipeline'!AE29))+AD29)</f>
        <v>0</v>
      </c>
      <c r="AE202" s="335">
        <f ca="1">MAX(0,AD202+'8. SOH &amp; Pipeline'!AF139-'7. Consumption'!AH29+MIN(0,(SUM('7. Consumption'!$G29:AG29)-'8. SOH &amp; Pipeline'!AF29))+AE29)</f>
        <v>0</v>
      </c>
      <c r="AF202" s="335">
        <f ca="1">MAX(0,AE202+'8. SOH &amp; Pipeline'!AG139-'7. Consumption'!AI29+MIN(0,(SUM('7. Consumption'!$G29:AH29)-'8. SOH &amp; Pipeline'!AG29))+AF29)</f>
        <v>0</v>
      </c>
      <c r="AG202" s="335">
        <f ca="1">MAX(0,AF202+'8. SOH &amp; Pipeline'!AH139-'7. Consumption'!AJ29+MIN(0,(SUM('7. Consumption'!$G29:AI29)-'8. SOH &amp; Pipeline'!AH29))+AG29)</f>
        <v>0</v>
      </c>
      <c r="AH202" s="335">
        <f ca="1">MAX(0,AG202+'8. SOH &amp; Pipeline'!AI139-'7. Consumption'!AK29+MIN(0,(SUM('7. Consumption'!$G29:AJ29)-'8. SOH &amp; Pipeline'!AI29))+AH29)</f>
        <v>0</v>
      </c>
      <c r="AI202" s="335">
        <f ca="1">MAX(0,AH202+'8. SOH &amp; Pipeline'!AJ139-'7. Consumption'!AL29+MIN(0,(SUM('7. Consumption'!$G29:AK29)-'8. SOH &amp; Pipeline'!AJ29))+AI29)</f>
        <v>0</v>
      </c>
      <c r="AJ202" s="335">
        <f ca="1">MAX(0,AI202+'8. SOH &amp; Pipeline'!AK139-'7. Consumption'!AM29+MIN(0,(SUM('7. Consumption'!$G29:AL29)-'8. SOH &amp; Pipeline'!AK29))+AJ29)</f>
        <v>0</v>
      </c>
      <c r="AK202" s="335">
        <f ca="1">MAX(0,AJ202+'8. SOH &amp; Pipeline'!AL139-'7. Consumption'!AN29+MIN(0,(SUM('7. Consumption'!$G29:AM29)-'8. SOH &amp; Pipeline'!AL29))+AK29)</f>
        <v>0</v>
      </c>
      <c r="AL202" s="335">
        <f ca="1">MAX(0,AK202+'8. SOH &amp; Pipeline'!AM139-'7. Consumption'!AO29+MIN(0,(SUM('7. Consumption'!$G29:AN29)-'8. SOH &amp; Pipeline'!AM29))+AL29)</f>
        <v>0</v>
      </c>
      <c r="AM202" s="335">
        <f ca="1">MAX(0,AL202+'8. SOH &amp; Pipeline'!AN139-'7. Consumption'!AP29+MIN(0,(SUM('7. Consumption'!$G29:AO29)-'8. SOH &amp; Pipeline'!AN29))+AM29)</f>
        <v>0</v>
      </c>
      <c r="AN202" s="335">
        <f ca="1">MAX(0,AM202+'8. SOH &amp; Pipeline'!AO139-'7. Consumption'!AQ29+MIN(0,(SUM('7. Consumption'!$G29:AP29)-'8. SOH &amp; Pipeline'!AO29))+AN29)</f>
        <v>0</v>
      </c>
    </row>
    <row r="203" spans="2:40" x14ac:dyDescent="0.3">
      <c r="B203" s="257"/>
      <c r="C203" s="257" t="str">
        <f>'7. Consumption'!C30</f>
        <v>AZT+3TC 60/30 - tab</v>
      </c>
      <c r="D203" s="416">
        <f>'8. SOH &amp; Pipeline'!E248</f>
        <v>0</v>
      </c>
      <c r="E203" s="335">
        <f ca="1">MAX(0,D203+'8. SOH &amp; Pipeline'!F140-'7. Consumption'!H30+MIN(0,(SUM('7. Consumption'!$G30:G30)-'8. SOH &amp; Pipeline'!F30))+E30)</f>
        <v>0</v>
      </c>
      <c r="F203" s="335">
        <f ca="1">MAX(0,E203+'8. SOH &amp; Pipeline'!G140-'7. Consumption'!I30+MIN(0,(SUM('7. Consumption'!$G30:H30)-'8. SOH &amp; Pipeline'!G30))+F30)</f>
        <v>0</v>
      </c>
      <c r="G203" s="335">
        <f ca="1">MAX(0,F203+'8. SOH &amp; Pipeline'!H140-'7. Consumption'!J30+MIN(0,(SUM('7. Consumption'!$G30:I30)-'8. SOH &amp; Pipeline'!H30))+G30)</f>
        <v>0</v>
      </c>
      <c r="H203" s="335">
        <f ca="1">MAX(0,G203+'8. SOH &amp; Pipeline'!I140-'7. Consumption'!K30+MIN(0,(SUM('7. Consumption'!$G30:J30)-'8. SOH &amp; Pipeline'!I30))+H30)</f>
        <v>0</v>
      </c>
      <c r="I203" s="335">
        <f ca="1">MAX(0,H203+'8. SOH &amp; Pipeline'!J140-'7. Consumption'!L30+MIN(0,(SUM('7. Consumption'!$G30:K30)-'8. SOH &amp; Pipeline'!J30))+I30)</f>
        <v>0</v>
      </c>
      <c r="J203" s="335">
        <f ca="1">MAX(0,I203+'8. SOH &amp; Pipeline'!K140-'7. Consumption'!M30+MIN(0,(SUM('7. Consumption'!$G30:L30)-'8. SOH &amp; Pipeline'!K30))+J30)</f>
        <v>0</v>
      </c>
      <c r="K203" s="335">
        <f ca="1">MAX(0,J203+'8. SOH &amp; Pipeline'!L140-'7. Consumption'!N30+MIN(0,(SUM('7. Consumption'!$G30:M30)-'8. SOH &amp; Pipeline'!L30))+K30)</f>
        <v>0</v>
      </c>
      <c r="L203" s="335">
        <f ca="1">MAX(0,K203+'8. SOH &amp; Pipeline'!M140-'7. Consumption'!O30+MIN(0,(SUM('7. Consumption'!$G30:N30)-'8. SOH &amp; Pipeline'!M30))+L30)</f>
        <v>0</v>
      </c>
      <c r="M203" s="335">
        <f ca="1">MAX(0,L203+'8. SOH &amp; Pipeline'!N140-'7. Consumption'!P30+MIN(0,(SUM('7. Consumption'!$G30:O30)-'8. SOH &amp; Pipeline'!N30))+M30)</f>
        <v>0</v>
      </c>
      <c r="N203" s="335">
        <f ca="1">MAX(0,M203+'8. SOH &amp; Pipeline'!O140-'7. Consumption'!Q30+MIN(0,(SUM('7. Consumption'!$G30:P30)-'8. SOH &amp; Pipeline'!O30))+N30)</f>
        <v>0</v>
      </c>
      <c r="O203" s="335">
        <f ca="1">MAX(0,N203+'8. SOH &amp; Pipeline'!P140-'7. Consumption'!R30+MIN(0,(SUM('7. Consumption'!$G30:Q30)-'8. SOH &amp; Pipeline'!P30))+O30)</f>
        <v>0</v>
      </c>
      <c r="P203" s="335">
        <f ca="1">MAX(0,O203+'8. SOH &amp; Pipeline'!Q140-'7. Consumption'!S30+MIN(0,(SUM('7. Consumption'!$G30:R30)-'8. SOH &amp; Pipeline'!Q30))+P30)</f>
        <v>0</v>
      </c>
      <c r="Q203" s="335">
        <f ca="1">MAX(0,P203+'8. SOH &amp; Pipeline'!R140-'7. Consumption'!T30+MIN(0,(SUM('7. Consumption'!$G30:S30)-'8. SOH &amp; Pipeline'!R30))+Q30)</f>
        <v>0</v>
      </c>
      <c r="R203" s="335">
        <f ca="1">MAX(0,Q203+'8. SOH &amp; Pipeline'!S140-'7. Consumption'!U30+MIN(0,(SUM('7. Consumption'!$G30:T30)-'8. SOH &amp; Pipeline'!S30))+R30)</f>
        <v>0</v>
      </c>
      <c r="S203" s="335">
        <f ca="1">MAX(0,R203+'8. SOH &amp; Pipeline'!T140-'7. Consumption'!V30+MIN(0,(SUM('7. Consumption'!$G30:U30)-'8. SOH &amp; Pipeline'!T30))+S30)</f>
        <v>0</v>
      </c>
      <c r="T203" s="335">
        <f ca="1">MAX(0,S203+'8. SOH &amp; Pipeline'!U140-'7. Consumption'!W30+MIN(0,(SUM('7. Consumption'!$G30:V30)-'8. SOH &amp; Pipeline'!U30))+T30)</f>
        <v>0</v>
      </c>
      <c r="U203" s="335">
        <f ca="1">MAX(0,T203+'8. SOH &amp; Pipeline'!V140-'7. Consumption'!X30+MIN(0,(SUM('7. Consumption'!$G30:W30)-'8. SOH &amp; Pipeline'!V30))+U30)</f>
        <v>0</v>
      </c>
      <c r="V203" s="335">
        <f ca="1">MAX(0,U203+'8. SOH &amp; Pipeline'!W140-'7. Consumption'!Y30+MIN(0,(SUM('7. Consumption'!$G30:X30)-'8. SOH &amp; Pipeline'!W30))+V30)</f>
        <v>0</v>
      </c>
      <c r="W203" s="335">
        <f ca="1">MAX(0,V203+'8. SOH &amp; Pipeline'!X140-'7. Consumption'!Z30+MIN(0,(SUM('7. Consumption'!$G30:Y30)-'8. SOH &amp; Pipeline'!X30))+W30)</f>
        <v>0</v>
      </c>
      <c r="X203" s="335">
        <f ca="1">MAX(0,W203+'8. SOH &amp; Pipeline'!Y140-'7. Consumption'!AA30+MIN(0,(SUM('7. Consumption'!$G30:Z30)-'8. SOH &amp; Pipeline'!Y30))+X30)</f>
        <v>0</v>
      </c>
      <c r="Y203" s="335">
        <f ca="1">MAX(0,X203+'8. SOH &amp; Pipeline'!Z140-'7. Consumption'!AB30+MIN(0,(SUM('7. Consumption'!$G30:AA30)-'8. SOH &amp; Pipeline'!Z30))+Y30)</f>
        <v>0</v>
      </c>
      <c r="Z203" s="335">
        <f ca="1">MAX(0,Y203+'8. SOH &amp; Pipeline'!AA140-'7. Consumption'!AC30+MIN(0,(SUM('7. Consumption'!$G30:AB30)-'8. SOH &amp; Pipeline'!AA30))+Z30)</f>
        <v>0</v>
      </c>
      <c r="AA203" s="335">
        <f ca="1">MAX(0,Z203+'8. SOH &amp; Pipeline'!AB140-'7. Consumption'!AD30+MIN(0,(SUM('7. Consumption'!$G30:AC30)-'8. SOH &amp; Pipeline'!AB30))+AA30)</f>
        <v>0</v>
      </c>
      <c r="AB203" s="335">
        <f ca="1">MAX(0,AA203+'8. SOH &amp; Pipeline'!AC140-'7. Consumption'!AE30+MIN(0,(SUM('7. Consumption'!$G30:AD30)-'8. SOH &amp; Pipeline'!AC30))+AB30)</f>
        <v>0</v>
      </c>
      <c r="AC203" s="335">
        <f ca="1">MAX(0,AB203+'8. SOH &amp; Pipeline'!AD140-'7. Consumption'!AF30+MIN(0,(SUM('7. Consumption'!$G30:AE30)-'8. SOH &amp; Pipeline'!AD30))+AC30)</f>
        <v>0</v>
      </c>
      <c r="AD203" s="335">
        <f ca="1">MAX(0,AC203+'8. SOH &amp; Pipeline'!AE140-'7. Consumption'!AG30+MIN(0,(SUM('7. Consumption'!$G30:AF30)-'8. SOH &amp; Pipeline'!AE30))+AD30)</f>
        <v>0</v>
      </c>
      <c r="AE203" s="335">
        <f ca="1">MAX(0,AD203+'8. SOH &amp; Pipeline'!AF140-'7. Consumption'!AH30+MIN(0,(SUM('7. Consumption'!$G30:AG30)-'8. SOH &amp; Pipeline'!AF30))+AE30)</f>
        <v>0</v>
      </c>
      <c r="AF203" s="335">
        <f ca="1">MAX(0,AE203+'8. SOH &amp; Pipeline'!AG140-'7. Consumption'!AI30+MIN(0,(SUM('7. Consumption'!$G30:AH30)-'8. SOH &amp; Pipeline'!AG30))+AF30)</f>
        <v>0</v>
      </c>
      <c r="AG203" s="335">
        <f ca="1">MAX(0,AF203+'8. SOH &amp; Pipeline'!AH140-'7. Consumption'!AJ30+MIN(0,(SUM('7. Consumption'!$G30:AI30)-'8. SOH &amp; Pipeline'!AH30))+AG30)</f>
        <v>0</v>
      </c>
      <c r="AH203" s="335">
        <f ca="1">MAX(0,AG203+'8. SOH &amp; Pipeline'!AI140-'7. Consumption'!AK30+MIN(0,(SUM('7. Consumption'!$G30:AJ30)-'8. SOH &amp; Pipeline'!AI30))+AH30)</f>
        <v>0</v>
      </c>
      <c r="AI203" s="335">
        <f ca="1">MAX(0,AH203+'8. SOH &amp; Pipeline'!AJ140-'7. Consumption'!AL30+MIN(0,(SUM('7. Consumption'!$G30:AK30)-'8. SOH &amp; Pipeline'!AJ30))+AI30)</f>
        <v>0</v>
      </c>
      <c r="AJ203" s="335">
        <f ca="1">MAX(0,AI203+'8. SOH &amp; Pipeline'!AK140-'7. Consumption'!AM30+MIN(0,(SUM('7. Consumption'!$G30:AL30)-'8. SOH &amp; Pipeline'!AK30))+AJ30)</f>
        <v>0</v>
      </c>
      <c r="AK203" s="335">
        <f ca="1">MAX(0,AJ203+'8. SOH &amp; Pipeline'!AL140-'7. Consumption'!AN30+MIN(0,(SUM('7. Consumption'!$G30:AM30)-'8. SOH &amp; Pipeline'!AL30))+AK30)</f>
        <v>0</v>
      </c>
      <c r="AL203" s="335">
        <f ca="1">MAX(0,AK203+'8. SOH &amp; Pipeline'!AM140-'7. Consumption'!AO30+MIN(0,(SUM('7. Consumption'!$G30:AN30)-'8. SOH &amp; Pipeline'!AM30))+AL30)</f>
        <v>0</v>
      </c>
      <c r="AM203" s="335">
        <f ca="1">MAX(0,AL203+'8. SOH &amp; Pipeline'!AN140-'7. Consumption'!AP30+MIN(0,(SUM('7. Consumption'!$G30:AO30)-'8. SOH &amp; Pipeline'!AN30))+AM30)</f>
        <v>0</v>
      </c>
      <c r="AN203" s="335">
        <f ca="1">MAX(0,AM203+'8. SOH &amp; Pipeline'!AO140-'7. Consumption'!AQ30+MIN(0,(SUM('7. Consumption'!$G30:AP30)-'8. SOH &amp; Pipeline'!AO30))+AN30)</f>
        <v>0</v>
      </c>
    </row>
    <row r="204" spans="2:40" x14ac:dyDescent="0.3">
      <c r="B204" s="257"/>
      <c r="C204" s="257" t="str">
        <f>'7. Consumption'!C31</f>
        <v>AZT+3TC 60/30 - tab - dispersible</v>
      </c>
      <c r="D204" s="416">
        <f>'8. SOH &amp; Pipeline'!E249</f>
        <v>0</v>
      </c>
      <c r="E204" s="335">
        <f ca="1">MAX(0,D204+'8. SOH &amp; Pipeline'!F141-'7. Consumption'!H31+MIN(0,(SUM('7. Consumption'!$G31:G31)-'8. SOH &amp; Pipeline'!F31))+E31)</f>
        <v>0</v>
      </c>
      <c r="F204" s="335">
        <f ca="1">MAX(0,E204+'8. SOH &amp; Pipeline'!G141-'7. Consumption'!I31+MIN(0,(SUM('7. Consumption'!$G31:H31)-'8. SOH &amp; Pipeline'!G31))+F31)</f>
        <v>0</v>
      </c>
      <c r="G204" s="335">
        <f ca="1">MAX(0,F204+'8. SOH &amp; Pipeline'!H141-'7. Consumption'!J31+MIN(0,(SUM('7. Consumption'!$G31:I31)-'8. SOH &amp; Pipeline'!H31))+G31)</f>
        <v>0</v>
      </c>
      <c r="H204" s="335">
        <f ca="1">MAX(0,G204+'8. SOH &amp; Pipeline'!I141-'7. Consumption'!K31+MIN(0,(SUM('7. Consumption'!$G31:J31)-'8. SOH &amp; Pipeline'!I31))+H31)</f>
        <v>0</v>
      </c>
      <c r="I204" s="335">
        <f ca="1">MAX(0,H204+'8. SOH &amp; Pipeline'!J141-'7. Consumption'!L31+MIN(0,(SUM('7. Consumption'!$G31:K31)-'8. SOH &amp; Pipeline'!J31))+I31)</f>
        <v>0</v>
      </c>
      <c r="J204" s="335">
        <f ca="1">MAX(0,I204+'8. SOH &amp; Pipeline'!K141-'7. Consumption'!M31+MIN(0,(SUM('7. Consumption'!$G31:L31)-'8. SOH &amp; Pipeline'!K31))+J31)</f>
        <v>0</v>
      </c>
      <c r="K204" s="335">
        <f ca="1">MAX(0,J204+'8. SOH &amp; Pipeline'!L141-'7. Consumption'!N31+MIN(0,(SUM('7. Consumption'!$G31:M31)-'8. SOH &amp; Pipeline'!L31))+K31)</f>
        <v>0</v>
      </c>
      <c r="L204" s="335">
        <f ca="1">MAX(0,K204+'8. SOH &amp; Pipeline'!M141-'7. Consumption'!O31+MIN(0,(SUM('7. Consumption'!$G31:N31)-'8. SOH &amp; Pipeline'!M31))+L31)</f>
        <v>0</v>
      </c>
      <c r="M204" s="335">
        <f ca="1">MAX(0,L204+'8. SOH &amp; Pipeline'!N141-'7. Consumption'!P31+MIN(0,(SUM('7. Consumption'!$G31:O31)-'8. SOH &amp; Pipeline'!N31))+M31)</f>
        <v>0</v>
      </c>
      <c r="N204" s="335">
        <f ca="1">MAX(0,M204+'8. SOH &amp; Pipeline'!O141-'7. Consumption'!Q31+MIN(0,(SUM('7. Consumption'!$G31:P31)-'8. SOH &amp; Pipeline'!O31))+N31)</f>
        <v>0</v>
      </c>
      <c r="O204" s="335">
        <f ca="1">MAX(0,N204+'8. SOH &amp; Pipeline'!P141-'7. Consumption'!R31+MIN(0,(SUM('7. Consumption'!$G31:Q31)-'8. SOH &amp; Pipeline'!P31))+O31)</f>
        <v>0</v>
      </c>
      <c r="P204" s="335">
        <f ca="1">MAX(0,O204+'8. SOH &amp; Pipeline'!Q141-'7. Consumption'!S31+MIN(0,(SUM('7. Consumption'!$G31:R31)-'8. SOH &amp; Pipeline'!Q31))+P31)</f>
        <v>0</v>
      </c>
      <c r="Q204" s="335">
        <f ca="1">MAX(0,P204+'8. SOH &amp; Pipeline'!R141-'7. Consumption'!T31+MIN(0,(SUM('7. Consumption'!$G31:S31)-'8. SOH &amp; Pipeline'!R31))+Q31)</f>
        <v>0</v>
      </c>
      <c r="R204" s="335">
        <f ca="1">MAX(0,Q204+'8. SOH &amp; Pipeline'!S141-'7. Consumption'!U31+MIN(0,(SUM('7. Consumption'!$G31:T31)-'8. SOH &amp; Pipeline'!S31))+R31)</f>
        <v>0</v>
      </c>
      <c r="S204" s="335">
        <f ca="1">MAX(0,R204+'8. SOH &amp; Pipeline'!T141-'7. Consumption'!V31+MIN(0,(SUM('7. Consumption'!$G31:U31)-'8. SOH &amp; Pipeline'!T31))+S31)</f>
        <v>0</v>
      </c>
      <c r="T204" s="335">
        <f ca="1">MAX(0,S204+'8. SOH &amp; Pipeline'!U141-'7. Consumption'!W31+MIN(0,(SUM('7. Consumption'!$G31:V31)-'8. SOH &amp; Pipeline'!U31))+T31)</f>
        <v>0</v>
      </c>
      <c r="U204" s="335">
        <f ca="1">MAX(0,T204+'8. SOH &amp; Pipeline'!V141-'7. Consumption'!X31+MIN(0,(SUM('7. Consumption'!$G31:W31)-'8. SOH &amp; Pipeline'!V31))+U31)</f>
        <v>0</v>
      </c>
      <c r="V204" s="335">
        <f ca="1">MAX(0,U204+'8. SOH &amp; Pipeline'!W141-'7. Consumption'!Y31+MIN(0,(SUM('7. Consumption'!$G31:X31)-'8. SOH &amp; Pipeline'!W31))+V31)</f>
        <v>0</v>
      </c>
      <c r="W204" s="335">
        <f ca="1">MAX(0,V204+'8. SOH &amp; Pipeline'!X141-'7. Consumption'!Z31+MIN(0,(SUM('7. Consumption'!$G31:Y31)-'8. SOH &amp; Pipeline'!X31))+W31)</f>
        <v>0</v>
      </c>
      <c r="X204" s="335">
        <f ca="1">MAX(0,W204+'8. SOH &amp; Pipeline'!Y141-'7. Consumption'!AA31+MIN(0,(SUM('7. Consumption'!$G31:Z31)-'8. SOH &amp; Pipeline'!Y31))+X31)</f>
        <v>0</v>
      </c>
      <c r="Y204" s="335">
        <f ca="1">MAX(0,X204+'8. SOH &amp; Pipeline'!Z141-'7. Consumption'!AB31+MIN(0,(SUM('7. Consumption'!$G31:AA31)-'8. SOH &amp; Pipeline'!Z31))+Y31)</f>
        <v>0</v>
      </c>
      <c r="Z204" s="335">
        <f ca="1">MAX(0,Y204+'8. SOH &amp; Pipeline'!AA141-'7. Consumption'!AC31+MIN(0,(SUM('7. Consumption'!$G31:AB31)-'8. SOH &amp; Pipeline'!AA31))+Z31)</f>
        <v>0</v>
      </c>
      <c r="AA204" s="335">
        <f ca="1">MAX(0,Z204+'8. SOH &amp; Pipeline'!AB141-'7. Consumption'!AD31+MIN(0,(SUM('7. Consumption'!$G31:AC31)-'8. SOH &amp; Pipeline'!AB31))+AA31)</f>
        <v>0</v>
      </c>
      <c r="AB204" s="335">
        <f ca="1">MAX(0,AA204+'8. SOH &amp; Pipeline'!AC141-'7. Consumption'!AE31+MIN(0,(SUM('7. Consumption'!$G31:AD31)-'8. SOH &amp; Pipeline'!AC31))+AB31)</f>
        <v>0</v>
      </c>
      <c r="AC204" s="335">
        <f ca="1">MAX(0,AB204+'8. SOH &amp; Pipeline'!AD141-'7. Consumption'!AF31+MIN(0,(SUM('7. Consumption'!$G31:AE31)-'8. SOH &amp; Pipeline'!AD31))+AC31)</f>
        <v>0</v>
      </c>
      <c r="AD204" s="335">
        <f ca="1">MAX(0,AC204+'8. SOH &amp; Pipeline'!AE141-'7. Consumption'!AG31+MIN(0,(SUM('7. Consumption'!$G31:AF31)-'8. SOH &amp; Pipeline'!AE31))+AD31)</f>
        <v>0</v>
      </c>
      <c r="AE204" s="335">
        <f ca="1">MAX(0,AD204+'8. SOH &amp; Pipeline'!AF141-'7. Consumption'!AH31+MIN(0,(SUM('7. Consumption'!$G31:AG31)-'8. SOH &amp; Pipeline'!AF31))+AE31)</f>
        <v>0</v>
      </c>
      <c r="AF204" s="335">
        <f ca="1">MAX(0,AE204+'8. SOH &amp; Pipeline'!AG141-'7. Consumption'!AI31+MIN(0,(SUM('7. Consumption'!$G31:AH31)-'8. SOH &amp; Pipeline'!AG31))+AF31)</f>
        <v>0</v>
      </c>
      <c r="AG204" s="335">
        <f ca="1">MAX(0,AF204+'8. SOH &amp; Pipeline'!AH141-'7. Consumption'!AJ31+MIN(0,(SUM('7. Consumption'!$G31:AI31)-'8. SOH &amp; Pipeline'!AH31))+AG31)</f>
        <v>0</v>
      </c>
      <c r="AH204" s="335">
        <f ca="1">MAX(0,AG204+'8. SOH &amp; Pipeline'!AI141-'7. Consumption'!AK31+MIN(0,(SUM('7. Consumption'!$G31:AJ31)-'8. SOH &amp; Pipeline'!AI31))+AH31)</f>
        <v>0</v>
      </c>
      <c r="AI204" s="335">
        <f ca="1">MAX(0,AH204+'8. SOH &amp; Pipeline'!AJ141-'7. Consumption'!AL31+MIN(0,(SUM('7. Consumption'!$G31:AK31)-'8. SOH &amp; Pipeline'!AJ31))+AI31)</f>
        <v>0</v>
      </c>
      <c r="AJ204" s="335">
        <f ca="1">MAX(0,AI204+'8. SOH &amp; Pipeline'!AK141-'7. Consumption'!AM31+MIN(0,(SUM('7. Consumption'!$G31:AL31)-'8. SOH &amp; Pipeline'!AK31))+AJ31)</f>
        <v>0</v>
      </c>
      <c r="AK204" s="335">
        <f ca="1">MAX(0,AJ204+'8. SOH &amp; Pipeline'!AL141-'7. Consumption'!AN31+MIN(0,(SUM('7. Consumption'!$G31:AM31)-'8. SOH &amp; Pipeline'!AL31))+AK31)</f>
        <v>0</v>
      </c>
      <c r="AL204" s="335">
        <f ca="1">MAX(0,AK204+'8. SOH &amp; Pipeline'!AM141-'7. Consumption'!AO31+MIN(0,(SUM('7. Consumption'!$G31:AN31)-'8. SOH &amp; Pipeline'!AM31))+AL31)</f>
        <v>0</v>
      </c>
      <c r="AM204" s="335">
        <f ca="1">MAX(0,AL204+'8. SOH &amp; Pipeline'!AN141-'7. Consumption'!AP31+MIN(0,(SUM('7. Consumption'!$G31:AO31)-'8. SOH &amp; Pipeline'!AN31))+AM31)</f>
        <v>0</v>
      </c>
      <c r="AN204" s="335">
        <f ca="1">MAX(0,AM204+'8. SOH &amp; Pipeline'!AO141-'7. Consumption'!AQ31+MIN(0,(SUM('7. Consumption'!$G31:AP31)-'8. SOH &amp; Pipeline'!AO31))+AN31)</f>
        <v>0</v>
      </c>
    </row>
    <row r="205" spans="2:40" x14ac:dyDescent="0.3">
      <c r="B205" s="257"/>
      <c r="C205" s="257" t="str">
        <f>'7. Consumption'!C32</f>
        <v>AZT+3TC+NVP 300/150/200 - tab</v>
      </c>
      <c r="D205" s="416">
        <f>'8. SOH &amp; Pipeline'!E250</f>
        <v>0</v>
      </c>
      <c r="E205" s="335">
        <f ca="1">MAX(0,D205+'8. SOH &amp; Pipeline'!F142-'7. Consumption'!H32+MIN(0,(SUM('7. Consumption'!$G32:G32)-'8. SOH &amp; Pipeline'!F32))+E32)</f>
        <v>0</v>
      </c>
      <c r="F205" s="335">
        <f ca="1">MAX(0,E205+'8. SOH &amp; Pipeline'!G142-'7. Consumption'!I32+MIN(0,(SUM('7. Consumption'!$G32:H32)-'8. SOH &amp; Pipeline'!G32))+F32)</f>
        <v>0</v>
      </c>
      <c r="G205" s="335">
        <f ca="1">MAX(0,F205+'8. SOH &amp; Pipeline'!H142-'7. Consumption'!J32+MIN(0,(SUM('7. Consumption'!$G32:I32)-'8. SOH &amp; Pipeline'!H32))+G32)</f>
        <v>0</v>
      </c>
      <c r="H205" s="335">
        <f ca="1">MAX(0,G205+'8. SOH &amp; Pipeline'!I142-'7. Consumption'!K32+MIN(0,(SUM('7. Consumption'!$G32:J32)-'8. SOH &amp; Pipeline'!I32))+H32)</f>
        <v>0</v>
      </c>
      <c r="I205" s="335">
        <f ca="1">MAX(0,H205+'8. SOH &amp; Pipeline'!J142-'7. Consumption'!L32+MIN(0,(SUM('7. Consumption'!$G32:K32)-'8. SOH &amp; Pipeline'!J32))+I32)</f>
        <v>0</v>
      </c>
      <c r="J205" s="335">
        <f ca="1">MAX(0,I205+'8. SOH &amp; Pipeline'!K142-'7. Consumption'!M32+MIN(0,(SUM('7. Consumption'!$G32:L32)-'8. SOH &amp; Pipeline'!K32))+J32)</f>
        <v>0</v>
      </c>
      <c r="K205" s="335">
        <f ca="1">MAX(0,J205+'8. SOH &amp; Pipeline'!L142-'7. Consumption'!N32+MIN(0,(SUM('7. Consumption'!$G32:M32)-'8. SOH &amp; Pipeline'!L32))+K32)</f>
        <v>0</v>
      </c>
      <c r="L205" s="335">
        <f ca="1">MAX(0,K205+'8. SOH &amp; Pipeline'!M142-'7. Consumption'!O32+MIN(0,(SUM('7. Consumption'!$G32:N32)-'8. SOH &amp; Pipeline'!M32))+L32)</f>
        <v>0</v>
      </c>
      <c r="M205" s="335">
        <f ca="1">MAX(0,L205+'8. SOH &amp; Pipeline'!N142-'7. Consumption'!P32+MIN(0,(SUM('7. Consumption'!$G32:O32)-'8. SOH &amp; Pipeline'!N32))+M32)</f>
        <v>0</v>
      </c>
      <c r="N205" s="335">
        <f ca="1">MAX(0,M205+'8. SOH &amp; Pipeline'!O142-'7. Consumption'!Q32+MIN(0,(SUM('7. Consumption'!$G32:P32)-'8. SOH &amp; Pipeline'!O32))+N32)</f>
        <v>0</v>
      </c>
      <c r="O205" s="335">
        <f ca="1">MAX(0,N205+'8. SOH &amp; Pipeline'!P142-'7. Consumption'!R32+MIN(0,(SUM('7. Consumption'!$G32:Q32)-'8. SOH &amp; Pipeline'!P32))+O32)</f>
        <v>0</v>
      </c>
      <c r="P205" s="335">
        <f ca="1">MAX(0,O205+'8. SOH &amp; Pipeline'!Q142-'7. Consumption'!S32+MIN(0,(SUM('7. Consumption'!$G32:R32)-'8. SOH &amp; Pipeline'!Q32))+P32)</f>
        <v>0</v>
      </c>
      <c r="Q205" s="335">
        <f ca="1">MAX(0,P205+'8. SOH &amp; Pipeline'!R142-'7. Consumption'!T32+MIN(0,(SUM('7. Consumption'!$G32:S32)-'8. SOH &amp; Pipeline'!R32))+Q32)</f>
        <v>0</v>
      </c>
      <c r="R205" s="335">
        <f ca="1">MAX(0,Q205+'8. SOH &amp; Pipeline'!S142-'7. Consumption'!U32+MIN(0,(SUM('7. Consumption'!$G32:T32)-'8. SOH &amp; Pipeline'!S32))+R32)</f>
        <v>0</v>
      </c>
      <c r="S205" s="335">
        <f ca="1">MAX(0,R205+'8. SOH &amp; Pipeline'!T142-'7. Consumption'!V32+MIN(0,(SUM('7. Consumption'!$G32:U32)-'8. SOH &amp; Pipeline'!T32))+S32)</f>
        <v>0</v>
      </c>
      <c r="T205" s="335">
        <f ca="1">MAX(0,S205+'8. SOH &amp; Pipeline'!U142-'7. Consumption'!W32+MIN(0,(SUM('7. Consumption'!$G32:V32)-'8. SOH &amp; Pipeline'!U32))+T32)</f>
        <v>0</v>
      </c>
      <c r="U205" s="335">
        <f ca="1">MAX(0,T205+'8. SOH &amp; Pipeline'!V142-'7. Consumption'!X32+MIN(0,(SUM('7. Consumption'!$G32:W32)-'8. SOH &amp; Pipeline'!V32))+U32)</f>
        <v>0</v>
      </c>
      <c r="V205" s="335">
        <f ca="1">MAX(0,U205+'8. SOH &amp; Pipeline'!W142-'7. Consumption'!Y32+MIN(0,(SUM('7. Consumption'!$G32:X32)-'8. SOH &amp; Pipeline'!W32))+V32)</f>
        <v>0</v>
      </c>
      <c r="W205" s="335">
        <f ca="1">MAX(0,V205+'8. SOH &amp; Pipeline'!X142-'7. Consumption'!Z32+MIN(0,(SUM('7. Consumption'!$G32:Y32)-'8. SOH &amp; Pipeline'!X32))+W32)</f>
        <v>0</v>
      </c>
      <c r="X205" s="335">
        <f ca="1">MAX(0,W205+'8. SOH &amp; Pipeline'!Y142-'7. Consumption'!AA32+MIN(0,(SUM('7. Consumption'!$G32:Z32)-'8. SOH &amp; Pipeline'!Y32))+X32)</f>
        <v>0</v>
      </c>
      <c r="Y205" s="335">
        <f ca="1">MAX(0,X205+'8. SOH &amp; Pipeline'!Z142-'7. Consumption'!AB32+MIN(0,(SUM('7. Consumption'!$G32:AA32)-'8. SOH &amp; Pipeline'!Z32))+Y32)</f>
        <v>0</v>
      </c>
      <c r="Z205" s="335">
        <f ca="1">MAX(0,Y205+'8. SOH &amp; Pipeline'!AA142-'7. Consumption'!AC32+MIN(0,(SUM('7. Consumption'!$G32:AB32)-'8. SOH &amp; Pipeline'!AA32))+Z32)</f>
        <v>0</v>
      </c>
      <c r="AA205" s="335">
        <f ca="1">MAX(0,Z205+'8. SOH &amp; Pipeline'!AB142-'7. Consumption'!AD32+MIN(0,(SUM('7. Consumption'!$G32:AC32)-'8. SOH &amp; Pipeline'!AB32))+AA32)</f>
        <v>0</v>
      </c>
      <c r="AB205" s="335">
        <f ca="1">MAX(0,AA205+'8. SOH &amp; Pipeline'!AC142-'7. Consumption'!AE32+MIN(0,(SUM('7. Consumption'!$G32:AD32)-'8. SOH &amp; Pipeline'!AC32))+AB32)</f>
        <v>0</v>
      </c>
      <c r="AC205" s="335">
        <f ca="1">MAX(0,AB205+'8. SOH &amp; Pipeline'!AD142-'7. Consumption'!AF32+MIN(0,(SUM('7. Consumption'!$G32:AE32)-'8. SOH &amp; Pipeline'!AD32))+AC32)</f>
        <v>0</v>
      </c>
      <c r="AD205" s="335">
        <f ca="1">MAX(0,AC205+'8. SOH &amp; Pipeline'!AE142-'7. Consumption'!AG32+MIN(0,(SUM('7. Consumption'!$G32:AF32)-'8. SOH &amp; Pipeline'!AE32))+AD32)</f>
        <v>0</v>
      </c>
      <c r="AE205" s="335">
        <f ca="1">MAX(0,AD205+'8. SOH &amp; Pipeline'!AF142-'7. Consumption'!AH32+MIN(0,(SUM('7. Consumption'!$G32:AG32)-'8. SOH &amp; Pipeline'!AF32))+AE32)</f>
        <v>0</v>
      </c>
      <c r="AF205" s="335">
        <f ca="1">MAX(0,AE205+'8. SOH &amp; Pipeline'!AG142-'7. Consumption'!AI32+MIN(0,(SUM('7. Consumption'!$G32:AH32)-'8. SOH &amp; Pipeline'!AG32))+AF32)</f>
        <v>0</v>
      </c>
      <c r="AG205" s="335">
        <f ca="1">MAX(0,AF205+'8. SOH &amp; Pipeline'!AH142-'7. Consumption'!AJ32+MIN(0,(SUM('7. Consumption'!$G32:AI32)-'8. SOH &amp; Pipeline'!AH32))+AG32)</f>
        <v>0</v>
      </c>
      <c r="AH205" s="335">
        <f ca="1">MAX(0,AG205+'8. SOH &amp; Pipeline'!AI142-'7. Consumption'!AK32+MIN(0,(SUM('7. Consumption'!$G32:AJ32)-'8. SOH &amp; Pipeline'!AI32))+AH32)</f>
        <v>0</v>
      </c>
      <c r="AI205" s="335">
        <f ca="1">MAX(0,AH205+'8. SOH &amp; Pipeline'!AJ142-'7. Consumption'!AL32+MIN(0,(SUM('7. Consumption'!$G32:AK32)-'8. SOH &amp; Pipeline'!AJ32))+AI32)</f>
        <v>0</v>
      </c>
      <c r="AJ205" s="335">
        <f ca="1">MAX(0,AI205+'8. SOH &amp; Pipeline'!AK142-'7. Consumption'!AM32+MIN(0,(SUM('7. Consumption'!$G32:AL32)-'8. SOH &amp; Pipeline'!AK32))+AJ32)</f>
        <v>0</v>
      </c>
      <c r="AK205" s="335">
        <f ca="1">MAX(0,AJ205+'8. SOH &amp; Pipeline'!AL142-'7. Consumption'!AN32+MIN(0,(SUM('7. Consumption'!$G32:AM32)-'8. SOH &amp; Pipeline'!AL32))+AK32)</f>
        <v>0</v>
      </c>
      <c r="AL205" s="335">
        <f ca="1">MAX(0,AK205+'8. SOH &amp; Pipeline'!AM142-'7. Consumption'!AO32+MIN(0,(SUM('7. Consumption'!$G32:AN32)-'8. SOH &amp; Pipeline'!AM32))+AL32)</f>
        <v>0</v>
      </c>
      <c r="AM205" s="335">
        <f ca="1">MAX(0,AL205+'8. SOH &amp; Pipeline'!AN142-'7. Consumption'!AP32+MIN(0,(SUM('7. Consumption'!$G32:AO32)-'8. SOH &amp; Pipeline'!AN32))+AM32)</f>
        <v>0</v>
      </c>
      <c r="AN205" s="335">
        <f ca="1">MAX(0,AM205+'8. SOH &amp; Pipeline'!AO142-'7. Consumption'!AQ32+MIN(0,(SUM('7. Consumption'!$G32:AP32)-'8. SOH &amp; Pipeline'!AO32))+AN32)</f>
        <v>0</v>
      </c>
    </row>
    <row r="206" spans="2:40" x14ac:dyDescent="0.3">
      <c r="B206" s="257"/>
      <c r="C206" s="257" t="str">
        <f>'7. Consumption'!C33</f>
        <v>AZT+3TC+NVP 60/30/50 - tab - dispersible</v>
      </c>
      <c r="D206" s="416">
        <f>'8. SOH &amp; Pipeline'!E251</f>
        <v>0</v>
      </c>
      <c r="E206" s="335">
        <f ca="1">MAX(0,D206+'8. SOH &amp; Pipeline'!F143-'7. Consumption'!H33+MIN(0,(SUM('7. Consumption'!$G33:G33)-'8. SOH &amp; Pipeline'!F33))+E33)</f>
        <v>0</v>
      </c>
      <c r="F206" s="335">
        <f ca="1">MAX(0,E206+'8. SOH &amp; Pipeline'!G143-'7. Consumption'!I33+MIN(0,(SUM('7. Consumption'!$G33:H33)-'8. SOH &amp; Pipeline'!G33))+F33)</f>
        <v>0</v>
      </c>
      <c r="G206" s="335">
        <f ca="1">MAX(0,F206+'8. SOH &amp; Pipeline'!H143-'7. Consumption'!J33+MIN(0,(SUM('7. Consumption'!$G33:I33)-'8. SOH &amp; Pipeline'!H33))+G33)</f>
        <v>0</v>
      </c>
      <c r="H206" s="335">
        <f ca="1">MAX(0,G206+'8. SOH &amp; Pipeline'!I143-'7. Consumption'!K33+MIN(0,(SUM('7. Consumption'!$G33:J33)-'8. SOH &amp; Pipeline'!I33))+H33)</f>
        <v>0</v>
      </c>
      <c r="I206" s="335">
        <f ca="1">MAX(0,H206+'8. SOH &amp; Pipeline'!J143-'7. Consumption'!L33+MIN(0,(SUM('7. Consumption'!$G33:K33)-'8. SOH &amp; Pipeline'!J33))+I33)</f>
        <v>0</v>
      </c>
      <c r="J206" s="335">
        <f ca="1">MAX(0,I206+'8. SOH &amp; Pipeline'!K143-'7. Consumption'!M33+MIN(0,(SUM('7. Consumption'!$G33:L33)-'8. SOH &amp; Pipeline'!K33))+J33)</f>
        <v>0</v>
      </c>
      <c r="K206" s="335">
        <f ca="1">MAX(0,J206+'8. SOH &amp; Pipeline'!L143-'7. Consumption'!N33+MIN(0,(SUM('7. Consumption'!$G33:M33)-'8. SOH &amp; Pipeline'!L33))+K33)</f>
        <v>0</v>
      </c>
      <c r="L206" s="335">
        <f ca="1">MAX(0,K206+'8. SOH &amp; Pipeline'!M143-'7. Consumption'!O33+MIN(0,(SUM('7. Consumption'!$G33:N33)-'8. SOH &amp; Pipeline'!M33))+L33)</f>
        <v>0</v>
      </c>
      <c r="M206" s="335">
        <f ca="1">MAX(0,L206+'8. SOH &amp; Pipeline'!N143-'7. Consumption'!P33+MIN(0,(SUM('7. Consumption'!$G33:O33)-'8. SOH &amp; Pipeline'!N33))+M33)</f>
        <v>0</v>
      </c>
      <c r="N206" s="335">
        <f ca="1">MAX(0,M206+'8. SOH &amp; Pipeline'!O143-'7. Consumption'!Q33+MIN(0,(SUM('7. Consumption'!$G33:P33)-'8. SOH &amp; Pipeline'!O33))+N33)</f>
        <v>0</v>
      </c>
      <c r="O206" s="335">
        <f ca="1">MAX(0,N206+'8. SOH &amp; Pipeline'!P143-'7. Consumption'!R33+MIN(0,(SUM('7. Consumption'!$G33:Q33)-'8. SOH &amp; Pipeline'!P33))+O33)</f>
        <v>0</v>
      </c>
      <c r="P206" s="335">
        <f ca="1">MAX(0,O206+'8. SOH &amp; Pipeline'!Q143-'7. Consumption'!S33+MIN(0,(SUM('7. Consumption'!$G33:R33)-'8. SOH &amp; Pipeline'!Q33))+P33)</f>
        <v>0</v>
      </c>
      <c r="Q206" s="335">
        <f ca="1">MAX(0,P206+'8. SOH &amp; Pipeline'!R143-'7. Consumption'!T33+MIN(0,(SUM('7. Consumption'!$G33:S33)-'8. SOH &amp; Pipeline'!R33))+Q33)</f>
        <v>0</v>
      </c>
      <c r="R206" s="335">
        <f ca="1">MAX(0,Q206+'8. SOH &amp; Pipeline'!S143-'7. Consumption'!U33+MIN(0,(SUM('7. Consumption'!$G33:T33)-'8. SOH &amp; Pipeline'!S33))+R33)</f>
        <v>0</v>
      </c>
      <c r="S206" s="335">
        <f ca="1">MAX(0,R206+'8. SOH &amp; Pipeline'!T143-'7. Consumption'!V33+MIN(0,(SUM('7. Consumption'!$G33:U33)-'8. SOH &amp; Pipeline'!T33))+S33)</f>
        <v>0</v>
      </c>
      <c r="T206" s="335">
        <f ca="1">MAX(0,S206+'8. SOH &amp; Pipeline'!U143-'7. Consumption'!W33+MIN(0,(SUM('7. Consumption'!$G33:V33)-'8. SOH &amp; Pipeline'!U33))+T33)</f>
        <v>0</v>
      </c>
      <c r="U206" s="335">
        <f ca="1">MAX(0,T206+'8. SOH &amp; Pipeline'!V143-'7. Consumption'!X33+MIN(0,(SUM('7. Consumption'!$G33:W33)-'8. SOH &amp; Pipeline'!V33))+U33)</f>
        <v>0</v>
      </c>
      <c r="V206" s="335">
        <f ca="1">MAX(0,U206+'8. SOH &amp; Pipeline'!W143-'7. Consumption'!Y33+MIN(0,(SUM('7. Consumption'!$G33:X33)-'8. SOH &amp; Pipeline'!W33))+V33)</f>
        <v>0</v>
      </c>
      <c r="W206" s="335">
        <f ca="1">MAX(0,V206+'8. SOH &amp; Pipeline'!X143-'7. Consumption'!Z33+MIN(0,(SUM('7. Consumption'!$G33:Y33)-'8. SOH &amp; Pipeline'!X33))+W33)</f>
        <v>0</v>
      </c>
      <c r="X206" s="335">
        <f ca="1">MAX(0,W206+'8. SOH &amp; Pipeline'!Y143-'7. Consumption'!AA33+MIN(0,(SUM('7. Consumption'!$G33:Z33)-'8. SOH &amp; Pipeline'!Y33))+X33)</f>
        <v>0</v>
      </c>
      <c r="Y206" s="335">
        <f ca="1">MAX(0,X206+'8. SOH &amp; Pipeline'!Z143-'7. Consumption'!AB33+MIN(0,(SUM('7. Consumption'!$G33:AA33)-'8. SOH &amp; Pipeline'!Z33))+Y33)</f>
        <v>0</v>
      </c>
      <c r="Z206" s="335">
        <f ca="1">MAX(0,Y206+'8. SOH &amp; Pipeline'!AA143-'7. Consumption'!AC33+MIN(0,(SUM('7. Consumption'!$G33:AB33)-'8. SOH &amp; Pipeline'!AA33))+Z33)</f>
        <v>0</v>
      </c>
      <c r="AA206" s="335">
        <f ca="1">MAX(0,Z206+'8. SOH &amp; Pipeline'!AB143-'7. Consumption'!AD33+MIN(0,(SUM('7. Consumption'!$G33:AC33)-'8. SOH &amp; Pipeline'!AB33))+AA33)</f>
        <v>0</v>
      </c>
      <c r="AB206" s="335">
        <f ca="1">MAX(0,AA206+'8. SOH &amp; Pipeline'!AC143-'7. Consumption'!AE33+MIN(0,(SUM('7. Consumption'!$G33:AD33)-'8. SOH &amp; Pipeline'!AC33))+AB33)</f>
        <v>0</v>
      </c>
      <c r="AC206" s="335">
        <f ca="1">MAX(0,AB206+'8. SOH &amp; Pipeline'!AD143-'7. Consumption'!AF33+MIN(0,(SUM('7. Consumption'!$G33:AE33)-'8. SOH &amp; Pipeline'!AD33))+AC33)</f>
        <v>0</v>
      </c>
      <c r="AD206" s="335">
        <f ca="1">MAX(0,AC206+'8. SOH &amp; Pipeline'!AE143-'7. Consumption'!AG33+MIN(0,(SUM('7. Consumption'!$G33:AF33)-'8. SOH &amp; Pipeline'!AE33))+AD33)</f>
        <v>0</v>
      </c>
      <c r="AE206" s="335">
        <f ca="1">MAX(0,AD206+'8. SOH &amp; Pipeline'!AF143-'7. Consumption'!AH33+MIN(0,(SUM('7. Consumption'!$G33:AG33)-'8. SOH &amp; Pipeline'!AF33))+AE33)</f>
        <v>0</v>
      </c>
      <c r="AF206" s="335">
        <f ca="1">MAX(0,AE206+'8. SOH &amp; Pipeline'!AG143-'7. Consumption'!AI33+MIN(0,(SUM('7. Consumption'!$G33:AH33)-'8. SOH &amp; Pipeline'!AG33))+AF33)</f>
        <v>0</v>
      </c>
      <c r="AG206" s="335">
        <f ca="1">MAX(0,AF206+'8. SOH &amp; Pipeline'!AH143-'7. Consumption'!AJ33+MIN(0,(SUM('7. Consumption'!$G33:AI33)-'8. SOH &amp; Pipeline'!AH33))+AG33)</f>
        <v>0</v>
      </c>
      <c r="AH206" s="335">
        <f ca="1">MAX(0,AG206+'8. SOH &amp; Pipeline'!AI143-'7. Consumption'!AK33+MIN(0,(SUM('7. Consumption'!$G33:AJ33)-'8. SOH &amp; Pipeline'!AI33))+AH33)</f>
        <v>0</v>
      </c>
      <c r="AI206" s="335">
        <f ca="1">MAX(0,AH206+'8. SOH &amp; Pipeline'!AJ143-'7. Consumption'!AL33+MIN(0,(SUM('7. Consumption'!$G33:AK33)-'8. SOH &amp; Pipeline'!AJ33))+AI33)</f>
        <v>0</v>
      </c>
      <c r="AJ206" s="335">
        <f ca="1">MAX(0,AI206+'8. SOH &amp; Pipeline'!AK143-'7. Consumption'!AM33+MIN(0,(SUM('7. Consumption'!$G33:AL33)-'8. SOH &amp; Pipeline'!AK33))+AJ33)</f>
        <v>0</v>
      </c>
      <c r="AK206" s="335">
        <f ca="1">MAX(0,AJ206+'8. SOH &amp; Pipeline'!AL143-'7. Consumption'!AN33+MIN(0,(SUM('7. Consumption'!$G33:AM33)-'8. SOH &amp; Pipeline'!AL33))+AK33)</f>
        <v>0</v>
      </c>
      <c r="AL206" s="335">
        <f ca="1">MAX(0,AK206+'8. SOH &amp; Pipeline'!AM143-'7. Consumption'!AO33+MIN(0,(SUM('7. Consumption'!$G33:AN33)-'8. SOH &amp; Pipeline'!AM33))+AL33)</f>
        <v>0</v>
      </c>
      <c r="AM206" s="335">
        <f ca="1">MAX(0,AL206+'8. SOH &amp; Pipeline'!AN143-'7. Consumption'!AP33+MIN(0,(SUM('7. Consumption'!$G33:AO33)-'8. SOH &amp; Pipeline'!AN33))+AM33)</f>
        <v>0</v>
      </c>
      <c r="AN206" s="335">
        <f ca="1">MAX(0,AM206+'8. SOH &amp; Pipeline'!AO143-'7. Consumption'!AQ33+MIN(0,(SUM('7. Consumption'!$G33:AP33)-'8. SOH &amp; Pipeline'!AO33))+AN33)</f>
        <v>0</v>
      </c>
    </row>
    <row r="207" spans="2:40" x14ac:dyDescent="0.3">
      <c r="B207" s="257"/>
      <c r="C207" s="257" t="str">
        <f>'7. Consumption'!C34</f>
        <v>DRV 0 - susp - dose in ml</v>
      </c>
      <c r="D207" s="416">
        <f>'8. SOH &amp; Pipeline'!E252</f>
        <v>0</v>
      </c>
      <c r="E207" s="335">
        <f ca="1">MAX(0,D207+'8. SOH &amp; Pipeline'!F144-'7. Consumption'!H34+MIN(0,(SUM('7. Consumption'!$G34:G34)-'8. SOH &amp; Pipeline'!F34))+E34)</f>
        <v>0</v>
      </c>
      <c r="F207" s="335">
        <f ca="1">MAX(0,E207+'8. SOH &amp; Pipeline'!G144-'7. Consumption'!I34+MIN(0,(SUM('7. Consumption'!$G34:H34)-'8. SOH &amp; Pipeline'!G34))+F34)</f>
        <v>0</v>
      </c>
      <c r="G207" s="335">
        <f ca="1">MAX(0,F207+'8. SOH &amp; Pipeline'!H144-'7. Consumption'!J34+MIN(0,(SUM('7. Consumption'!$G34:I34)-'8. SOH &amp; Pipeline'!H34))+G34)</f>
        <v>0</v>
      </c>
      <c r="H207" s="335">
        <f ca="1">MAX(0,G207+'8. SOH &amp; Pipeline'!I144-'7. Consumption'!K34+MIN(0,(SUM('7. Consumption'!$G34:J34)-'8. SOH &amp; Pipeline'!I34))+H34)</f>
        <v>0</v>
      </c>
      <c r="I207" s="335">
        <f ca="1">MAX(0,H207+'8. SOH &amp; Pipeline'!J144-'7. Consumption'!L34+MIN(0,(SUM('7. Consumption'!$G34:K34)-'8. SOH &amp; Pipeline'!J34))+I34)</f>
        <v>0</v>
      </c>
      <c r="J207" s="335">
        <f ca="1">MAX(0,I207+'8. SOH &amp; Pipeline'!K144-'7. Consumption'!M34+MIN(0,(SUM('7. Consumption'!$G34:L34)-'8. SOH &amp; Pipeline'!K34))+J34)</f>
        <v>0</v>
      </c>
      <c r="K207" s="335">
        <f ca="1">MAX(0,J207+'8. SOH &amp; Pipeline'!L144-'7. Consumption'!N34+MIN(0,(SUM('7. Consumption'!$G34:M34)-'8. SOH &amp; Pipeline'!L34))+K34)</f>
        <v>0</v>
      </c>
      <c r="L207" s="335">
        <f ca="1">MAX(0,K207+'8. SOH &amp; Pipeline'!M144-'7. Consumption'!O34+MIN(0,(SUM('7. Consumption'!$G34:N34)-'8. SOH &amp; Pipeline'!M34))+L34)</f>
        <v>0</v>
      </c>
      <c r="M207" s="335">
        <f ca="1">MAX(0,L207+'8. SOH &amp; Pipeline'!N144-'7. Consumption'!P34+MIN(0,(SUM('7. Consumption'!$G34:O34)-'8. SOH &amp; Pipeline'!N34))+M34)</f>
        <v>0</v>
      </c>
      <c r="N207" s="335">
        <f ca="1">MAX(0,M207+'8. SOH &amp; Pipeline'!O144-'7. Consumption'!Q34+MIN(0,(SUM('7. Consumption'!$G34:P34)-'8. SOH &amp; Pipeline'!O34))+N34)</f>
        <v>0</v>
      </c>
      <c r="O207" s="335">
        <f ca="1">MAX(0,N207+'8. SOH &amp; Pipeline'!P144-'7. Consumption'!R34+MIN(0,(SUM('7. Consumption'!$G34:Q34)-'8. SOH &amp; Pipeline'!P34))+O34)</f>
        <v>0</v>
      </c>
      <c r="P207" s="335">
        <f ca="1">MAX(0,O207+'8. SOH &amp; Pipeline'!Q144-'7. Consumption'!S34+MIN(0,(SUM('7. Consumption'!$G34:R34)-'8. SOH &amp; Pipeline'!Q34))+P34)</f>
        <v>0</v>
      </c>
      <c r="Q207" s="335">
        <f ca="1">MAX(0,P207+'8. SOH &amp; Pipeline'!R144-'7. Consumption'!T34+MIN(0,(SUM('7. Consumption'!$G34:S34)-'8. SOH &amp; Pipeline'!R34))+Q34)</f>
        <v>0</v>
      </c>
      <c r="R207" s="335">
        <f ca="1">MAX(0,Q207+'8. SOH &amp; Pipeline'!S144-'7. Consumption'!U34+MIN(0,(SUM('7. Consumption'!$G34:T34)-'8. SOH &amp; Pipeline'!S34))+R34)</f>
        <v>0</v>
      </c>
      <c r="S207" s="335">
        <f ca="1">MAX(0,R207+'8. SOH &amp; Pipeline'!T144-'7. Consumption'!V34+MIN(0,(SUM('7. Consumption'!$G34:U34)-'8. SOH &amp; Pipeline'!T34))+S34)</f>
        <v>0</v>
      </c>
      <c r="T207" s="335">
        <f ca="1">MAX(0,S207+'8. SOH &amp; Pipeline'!U144-'7. Consumption'!W34+MIN(0,(SUM('7. Consumption'!$G34:V34)-'8. SOH &amp; Pipeline'!U34))+T34)</f>
        <v>0</v>
      </c>
      <c r="U207" s="335">
        <f ca="1">MAX(0,T207+'8. SOH &amp; Pipeline'!V144-'7. Consumption'!X34+MIN(0,(SUM('7. Consumption'!$G34:W34)-'8. SOH &amp; Pipeline'!V34))+U34)</f>
        <v>0</v>
      </c>
      <c r="V207" s="335">
        <f ca="1">MAX(0,U207+'8. SOH &amp; Pipeline'!W144-'7. Consumption'!Y34+MIN(0,(SUM('7. Consumption'!$G34:X34)-'8. SOH &amp; Pipeline'!W34))+V34)</f>
        <v>0</v>
      </c>
      <c r="W207" s="335">
        <f ca="1">MAX(0,V207+'8. SOH &amp; Pipeline'!X144-'7. Consumption'!Z34+MIN(0,(SUM('7. Consumption'!$G34:Y34)-'8. SOH &amp; Pipeline'!X34))+W34)</f>
        <v>0</v>
      </c>
      <c r="X207" s="335">
        <f ca="1">MAX(0,W207+'8. SOH &amp; Pipeline'!Y144-'7. Consumption'!AA34+MIN(0,(SUM('7. Consumption'!$G34:Z34)-'8. SOH &amp; Pipeline'!Y34))+X34)</f>
        <v>0</v>
      </c>
      <c r="Y207" s="335">
        <f ca="1">MAX(0,X207+'8. SOH &amp; Pipeline'!Z144-'7. Consumption'!AB34+MIN(0,(SUM('7. Consumption'!$G34:AA34)-'8. SOH &amp; Pipeline'!Z34))+Y34)</f>
        <v>0</v>
      </c>
      <c r="Z207" s="335">
        <f ca="1">MAX(0,Y207+'8. SOH &amp; Pipeline'!AA144-'7. Consumption'!AC34+MIN(0,(SUM('7. Consumption'!$G34:AB34)-'8. SOH &amp; Pipeline'!AA34))+Z34)</f>
        <v>0</v>
      </c>
      <c r="AA207" s="335">
        <f ca="1">MAX(0,Z207+'8. SOH &amp; Pipeline'!AB144-'7. Consumption'!AD34+MIN(0,(SUM('7. Consumption'!$G34:AC34)-'8. SOH &amp; Pipeline'!AB34))+AA34)</f>
        <v>0</v>
      </c>
      <c r="AB207" s="335">
        <f ca="1">MAX(0,AA207+'8. SOH &amp; Pipeline'!AC144-'7. Consumption'!AE34+MIN(0,(SUM('7. Consumption'!$G34:AD34)-'8. SOH &amp; Pipeline'!AC34))+AB34)</f>
        <v>0</v>
      </c>
      <c r="AC207" s="335">
        <f ca="1">MAX(0,AB207+'8. SOH &amp; Pipeline'!AD144-'7. Consumption'!AF34+MIN(0,(SUM('7. Consumption'!$G34:AE34)-'8. SOH &amp; Pipeline'!AD34))+AC34)</f>
        <v>0</v>
      </c>
      <c r="AD207" s="335">
        <f ca="1">MAX(0,AC207+'8. SOH &amp; Pipeline'!AE144-'7. Consumption'!AG34+MIN(0,(SUM('7. Consumption'!$G34:AF34)-'8. SOH &amp; Pipeline'!AE34))+AD34)</f>
        <v>0</v>
      </c>
      <c r="AE207" s="335">
        <f ca="1">MAX(0,AD207+'8. SOH &amp; Pipeline'!AF144-'7. Consumption'!AH34+MIN(0,(SUM('7. Consumption'!$G34:AG34)-'8. SOH &amp; Pipeline'!AF34))+AE34)</f>
        <v>0</v>
      </c>
      <c r="AF207" s="335">
        <f ca="1">MAX(0,AE207+'8. SOH &amp; Pipeline'!AG144-'7. Consumption'!AI34+MIN(0,(SUM('7. Consumption'!$G34:AH34)-'8. SOH &amp; Pipeline'!AG34))+AF34)</f>
        <v>0</v>
      </c>
      <c r="AG207" s="335">
        <f ca="1">MAX(0,AF207+'8. SOH &amp; Pipeline'!AH144-'7. Consumption'!AJ34+MIN(0,(SUM('7. Consumption'!$G34:AI34)-'8. SOH &amp; Pipeline'!AH34))+AG34)</f>
        <v>0</v>
      </c>
      <c r="AH207" s="335">
        <f ca="1">MAX(0,AG207+'8. SOH &amp; Pipeline'!AI144-'7. Consumption'!AK34+MIN(0,(SUM('7. Consumption'!$G34:AJ34)-'8. SOH &amp; Pipeline'!AI34))+AH34)</f>
        <v>0</v>
      </c>
      <c r="AI207" s="335">
        <f ca="1">MAX(0,AH207+'8. SOH &amp; Pipeline'!AJ144-'7. Consumption'!AL34+MIN(0,(SUM('7. Consumption'!$G34:AK34)-'8. SOH &amp; Pipeline'!AJ34))+AI34)</f>
        <v>0</v>
      </c>
      <c r="AJ207" s="335">
        <f ca="1">MAX(0,AI207+'8. SOH &amp; Pipeline'!AK144-'7. Consumption'!AM34+MIN(0,(SUM('7. Consumption'!$G34:AL34)-'8. SOH &amp; Pipeline'!AK34))+AJ34)</f>
        <v>0</v>
      </c>
      <c r="AK207" s="335">
        <f ca="1">MAX(0,AJ207+'8. SOH &amp; Pipeline'!AL144-'7. Consumption'!AN34+MIN(0,(SUM('7. Consumption'!$G34:AM34)-'8. SOH &amp; Pipeline'!AL34))+AK34)</f>
        <v>0</v>
      </c>
      <c r="AL207" s="335">
        <f ca="1">MAX(0,AK207+'8. SOH &amp; Pipeline'!AM144-'7. Consumption'!AO34+MIN(0,(SUM('7. Consumption'!$G34:AN34)-'8. SOH &amp; Pipeline'!AM34))+AL34)</f>
        <v>0</v>
      </c>
      <c r="AM207" s="335">
        <f ca="1">MAX(0,AL207+'8. SOH &amp; Pipeline'!AN144-'7. Consumption'!AP34+MIN(0,(SUM('7. Consumption'!$G34:AO34)-'8. SOH &amp; Pipeline'!AN34))+AM34)</f>
        <v>0</v>
      </c>
      <c r="AN207" s="335">
        <f ca="1">MAX(0,AM207+'8. SOH &amp; Pipeline'!AO144-'7. Consumption'!AQ34+MIN(0,(SUM('7. Consumption'!$G34:AP34)-'8. SOH &amp; Pipeline'!AO34))+AN34)</f>
        <v>0</v>
      </c>
    </row>
    <row r="208" spans="2:40" x14ac:dyDescent="0.3">
      <c r="B208" s="257"/>
      <c r="C208" s="257" t="str">
        <f>'7. Consumption'!C35</f>
        <v>DRV 150 - tab</v>
      </c>
      <c r="D208" s="416">
        <f>'8. SOH &amp; Pipeline'!E253</f>
        <v>0</v>
      </c>
      <c r="E208" s="335">
        <f ca="1">MAX(0,D208+'8. SOH &amp; Pipeline'!F145-'7. Consumption'!H35+MIN(0,(SUM('7. Consumption'!$G35:G35)-'8. SOH &amp; Pipeline'!F35))+E35)</f>
        <v>0</v>
      </c>
      <c r="F208" s="335">
        <f ca="1">MAX(0,E208+'8. SOH &amp; Pipeline'!G145-'7. Consumption'!I35+MIN(0,(SUM('7. Consumption'!$G35:H35)-'8. SOH &amp; Pipeline'!G35))+F35)</f>
        <v>0</v>
      </c>
      <c r="G208" s="335">
        <f ca="1">MAX(0,F208+'8. SOH &amp; Pipeline'!H145-'7. Consumption'!J35+MIN(0,(SUM('7. Consumption'!$G35:I35)-'8. SOH &amp; Pipeline'!H35))+G35)</f>
        <v>0</v>
      </c>
      <c r="H208" s="335">
        <f ca="1">MAX(0,G208+'8. SOH &amp; Pipeline'!I145-'7. Consumption'!K35+MIN(0,(SUM('7. Consumption'!$G35:J35)-'8. SOH &amp; Pipeline'!I35))+H35)</f>
        <v>0</v>
      </c>
      <c r="I208" s="335">
        <f ca="1">MAX(0,H208+'8. SOH &amp; Pipeline'!J145-'7. Consumption'!L35+MIN(0,(SUM('7. Consumption'!$G35:K35)-'8. SOH &amp; Pipeline'!J35))+I35)</f>
        <v>0</v>
      </c>
      <c r="J208" s="335">
        <f ca="1">MAX(0,I208+'8. SOH &amp; Pipeline'!K145-'7. Consumption'!M35+MIN(0,(SUM('7. Consumption'!$G35:L35)-'8. SOH &amp; Pipeline'!K35))+J35)</f>
        <v>0</v>
      </c>
      <c r="K208" s="335">
        <f ca="1">MAX(0,J208+'8. SOH &amp; Pipeline'!L145-'7. Consumption'!N35+MIN(0,(SUM('7. Consumption'!$G35:M35)-'8. SOH &amp; Pipeline'!L35))+K35)</f>
        <v>0</v>
      </c>
      <c r="L208" s="335">
        <f ca="1">MAX(0,K208+'8. SOH &amp; Pipeline'!M145-'7. Consumption'!O35+MIN(0,(SUM('7. Consumption'!$G35:N35)-'8. SOH &amp; Pipeline'!M35))+L35)</f>
        <v>0</v>
      </c>
      <c r="M208" s="335">
        <f ca="1">MAX(0,L208+'8. SOH &amp; Pipeline'!N145-'7. Consumption'!P35+MIN(0,(SUM('7. Consumption'!$G35:O35)-'8. SOH &amp; Pipeline'!N35))+M35)</f>
        <v>0</v>
      </c>
      <c r="N208" s="335">
        <f ca="1">MAX(0,M208+'8. SOH &amp; Pipeline'!O145-'7. Consumption'!Q35+MIN(0,(SUM('7. Consumption'!$G35:P35)-'8. SOH &amp; Pipeline'!O35))+N35)</f>
        <v>0</v>
      </c>
      <c r="O208" s="335">
        <f ca="1">MAX(0,N208+'8. SOH &amp; Pipeline'!P145-'7. Consumption'!R35+MIN(0,(SUM('7. Consumption'!$G35:Q35)-'8. SOH &amp; Pipeline'!P35))+O35)</f>
        <v>0</v>
      </c>
      <c r="P208" s="335">
        <f ca="1">MAX(0,O208+'8. SOH &amp; Pipeline'!Q145-'7. Consumption'!S35+MIN(0,(SUM('7. Consumption'!$G35:R35)-'8. SOH &amp; Pipeline'!Q35))+P35)</f>
        <v>0</v>
      </c>
      <c r="Q208" s="335">
        <f ca="1">MAX(0,P208+'8. SOH &amp; Pipeline'!R145-'7. Consumption'!T35+MIN(0,(SUM('7. Consumption'!$G35:S35)-'8. SOH &amp; Pipeline'!R35))+Q35)</f>
        <v>0</v>
      </c>
      <c r="R208" s="335">
        <f ca="1">MAX(0,Q208+'8. SOH &amp; Pipeline'!S145-'7. Consumption'!U35+MIN(0,(SUM('7. Consumption'!$G35:T35)-'8. SOH &amp; Pipeline'!S35))+R35)</f>
        <v>0</v>
      </c>
      <c r="S208" s="335">
        <f ca="1">MAX(0,R208+'8. SOH &amp; Pipeline'!T145-'7. Consumption'!V35+MIN(0,(SUM('7. Consumption'!$G35:U35)-'8. SOH &amp; Pipeline'!T35))+S35)</f>
        <v>0</v>
      </c>
      <c r="T208" s="335">
        <f ca="1">MAX(0,S208+'8. SOH &amp; Pipeline'!U145-'7. Consumption'!W35+MIN(0,(SUM('7. Consumption'!$G35:V35)-'8. SOH &amp; Pipeline'!U35))+T35)</f>
        <v>0</v>
      </c>
      <c r="U208" s="335">
        <f ca="1">MAX(0,T208+'8. SOH &amp; Pipeline'!V145-'7. Consumption'!X35+MIN(0,(SUM('7. Consumption'!$G35:W35)-'8. SOH &amp; Pipeline'!V35))+U35)</f>
        <v>0</v>
      </c>
      <c r="V208" s="335">
        <f ca="1">MAX(0,U208+'8. SOH &amp; Pipeline'!W145-'7. Consumption'!Y35+MIN(0,(SUM('7. Consumption'!$G35:X35)-'8. SOH &amp; Pipeline'!W35))+V35)</f>
        <v>0</v>
      </c>
      <c r="W208" s="335">
        <f ca="1">MAX(0,V208+'8. SOH &amp; Pipeline'!X145-'7. Consumption'!Z35+MIN(0,(SUM('7. Consumption'!$G35:Y35)-'8. SOH &amp; Pipeline'!X35))+W35)</f>
        <v>0</v>
      </c>
      <c r="X208" s="335">
        <f ca="1">MAX(0,W208+'8. SOH &amp; Pipeline'!Y145-'7. Consumption'!AA35+MIN(0,(SUM('7. Consumption'!$G35:Z35)-'8. SOH &amp; Pipeline'!Y35))+X35)</f>
        <v>0</v>
      </c>
      <c r="Y208" s="335">
        <f ca="1">MAX(0,X208+'8. SOH &amp; Pipeline'!Z145-'7. Consumption'!AB35+MIN(0,(SUM('7. Consumption'!$G35:AA35)-'8. SOH &amp; Pipeline'!Z35))+Y35)</f>
        <v>0</v>
      </c>
      <c r="Z208" s="335">
        <f ca="1">MAX(0,Y208+'8. SOH &amp; Pipeline'!AA145-'7. Consumption'!AC35+MIN(0,(SUM('7. Consumption'!$G35:AB35)-'8. SOH &amp; Pipeline'!AA35))+Z35)</f>
        <v>0</v>
      </c>
      <c r="AA208" s="335">
        <f ca="1">MAX(0,Z208+'8. SOH &amp; Pipeline'!AB145-'7. Consumption'!AD35+MIN(0,(SUM('7. Consumption'!$G35:AC35)-'8. SOH &amp; Pipeline'!AB35))+AA35)</f>
        <v>0</v>
      </c>
      <c r="AB208" s="335">
        <f ca="1">MAX(0,AA208+'8. SOH &amp; Pipeline'!AC145-'7. Consumption'!AE35+MIN(0,(SUM('7. Consumption'!$G35:AD35)-'8. SOH &amp; Pipeline'!AC35))+AB35)</f>
        <v>0</v>
      </c>
      <c r="AC208" s="335">
        <f ca="1">MAX(0,AB208+'8. SOH &amp; Pipeline'!AD145-'7. Consumption'!AF35+MIN(0,(SUM('7. Consumption'!$G35:AE35)-'8. SOH &amp; Pipeline'!AD35))+AC35)</f>
        <v>0</v>
      </c>
      <c r="AD208" s="335">
        <f ca="1">MAX(0,AC208+'8. SOH &amp; Pipeline'!AE145-'7. Consumption'!AG35+MIN(0,(SUM('7. Consumption'!$G35:AF35)-'8. SOH &amp; Pipeline'!AE35))+AD35)</f>
        <v>0</v>
      </c>
      <c r="AE208" s="335">
        <f ca="1">MAX(0,AD208+'8. SOH &amp; Pipeline'!AF145-'7. Consumption'!AH35+MIN(0,(SUM('7. Consumption'!$G35:AG35)-'8. SOH &amp; Pipeline'!AF35))+AE35)</f>
        <v>0</v>
      </c>
      <c r="AF208" s="335">
        <f ca="1">MAX(0,AE208+'8. SOH &amp; Pipeline'!AG145-'7. Consumption'!AI35+MIN(0,(SUM('7. Consumption'!$G35:AH35)-'8. SOH &amp; Pipeline'!AG35))+AF35)</f>
        <v>0</v>
      </c>
      <c r="AG208" s="335">
        <f ca="1">MAX(0,AF208+'8. SOH &amp; Pipeline'!AH145-'7. Consumption'!AJ35+MIN(0,(SUM('7. Consumption'!$G35:AI35)-'8. SOH &amp; Pipeline'!AH35))+AG35)</f>
        <v>0</v>
      </c>
      <c r="AH208" s="335">
        <f ca="1">MAX(0,AG208+'8. SOH &amp; Pipeline'!AI145-'7. Consumption'!AK35+MIN(0,(SUM('7. Consumption'!$G35:AJ35)-'8. SOH &amp; Pipeline'!AI35))+AH35)</f>
        <v>0</v>
      </c>
      <c r="AI208" s="335">
        <f ca="1">MAX(0,AH208+'8. SOH &amp; Pipeline'!AJ145-'7. Consumption'!AL35+MIN(0,(SUM('7. Consumption'!$G35:AK35)-'8. SOH &amp; Pipeline'!AJ35))+AI35)</f>
        <v>0</v>
      </c>
      <c r="AJ208" s="335">
        <f ca="1">MAX(0,AI208+'8. SOH &amp; Pipeline'!AK145-'7. Consumption'!AM35+MIN(0,(SUM('7. Consumption'!$G35:AL35)-'8. SOH &amp; Pipeline'!AK35))+AJ35)</f>
        <v>0</v>
      </c>
      <c r="AK208" s="335">
        <f ca="1">MAX(0,AJ208+'8. SOH &amp; Pipeline'!AL145-'7. Consumption'!AN35+MIN(0,(SUM('7. Consumption'!$G35:AM35)-'8. SOH &amp; Pipeline'!AL35))+AK35)</f>
        <v>0</v>
      </c>
      <c r="AL208" s="335">
        <f ca="1">MAX(0,AK208+'8. SOH &amp; Pipeline'!AM145-'7. Consumption'!AO35+MIN(0,(SUM('7. Consumption'!$G35:AN35)-'8. SOH &amp; Pipeline'!AM35))+AL35)</f>
        <v>0</v>
      </c>
      <c r="AM208" s="335">
        <f ca="1">MAX(0,AL208+'8. SOH &amp; Pipeline'!AN145-'7. Consumption'!AP35+MIN(0,(SUM('7. Consumption'!$G35:AO35)-'8. SOH &amp; Pipeline'!AN35))+AM35)</f>
        <v>0</v>
      </c>
      <c r="AN208" s="335">
        <f ca="1">MAX(0,AM208+'8. SOH &amp; Pipeline'!AO145-'7. Consumption'!AQ35+MIN(0,(SUM('7. Consumption'!$G35:AP35)-'8. SOH &amp; Pipeline'!AO35))+AN35)</f>
        <v>0</v>
      </c>
    </row>
    <row r="209" spans="2:40" x14ac:dyDescent="0.3">
      <c r="B209" s="257"/>
      <c r="C209" s="257" t="str">
        <f>'7. Consumption'!C36</f>
        <v>DRV 75 - tab</v>
      </c>
      <c r="D209" s="416">
        <f>'8. SOH &amp; Pipeline'!E254</f>
        <v>0</v>
      </c>
      <c r="E209" s="335">
        <f ca="1">MAX(0,D209+'8. SOH &amp; Pipeline'!F146-'7. Consumption'!H36+MIN(0,(SUM('7. Consumption'!$G36:G36)-'8. SOH &amp; Pipeline'!F36))+E36)</f>
        <v>0</v>
      </c>
      <c r="F209" s="335">
        <f ca="1">MAX(0,E209+'8. SOH &amp; Pipeline'!G146-'7. Consumption'!I36+MIN(0,(SUM('7. Consumption'!$G36:H36)-'8. SOH &amp; Pipeline'!G36))+F36)</f>
        <v>0</v>
      </c>
      <c r="G209" s="335">
        <f ca="1">MAX(0,F209+'8. SOH &amp; Pipeline'!H146-'7. Consumption'!J36+MIN(0,(SUM('7. Consumption'!$G36:I36)-'8. SOH &amp; Pipeline'!H36))+G36)</f>
        <v>0</v>
      </c>
      <c r="H209" s="335">
        <f ca="1">MAX(0,G209+'8. SOH &amp; Pipeline'!I146-'7. Consumption'!K36+MIN(0,(SUM('7. Consumption'!$G36:J36)-'8. SOH &amp; Pipeline'!I36))+H36)</f>
        <v>0</v>
      </c>
      <c r="I209" s="335">
        <f ca="1">MAX(0,H209+'8. SOH &amp; Pipeline'!J146-'7. Consumption'!L36+MIN(0,(SUM('7. Consumption'!$G36:K36)-'8. SOH &amp; Pipeline'!J36))+I36)</f>
        <v>0</v>
      </c>
      <c r="J209" s="335">
        <f ca="1">MAX(0,I209+'8. SOH &amp; Pipeline'!K146-'7. Consumption'!M36+MIN(0,(SUM('7. Consumption'!$G36:L36)-'8. SOH &amp; Pipeline'!K36))+J36)</f>
        <v>0</v>
      </c>
      <c r="K209" s="335">
        <f ca="1">MAX(0,J209+'8. SOH &amp; Pipeline'!L146-'7. Consumption'!N36+MIN(0,(SUM('7. Consumption'!$G36:M36)-'8. SOH &amp; Pipeline'!L36))+K36)</f>
        <v>0</v>
      </c>
      <c r="L209" s="335">
        <f ca="1">MAX(0,K209+'8. SOH &amp; Pipeline'!M146-'7. Consumption'!O36+MIN(0,(SUM('7. Consumption'!$G36:N36)-'8. SOH &amp; Pipeline'!M36))+L36)</f>
        <v>0</v>
      </c>
      <c r="M209" s="335">
        <f ca="1">MAX(0,L209+'8. SOH &amp; Pipeline'!N146-'7. Consumption'!P36+MIN(0,(SUM('7. Consumption'!$G36:O36)-'8. SOH &amp; Pipeline'!N36))+M36)</f>
        <v>0</v>
      </c>
      <c r="N209" s="335">
        <f ca="1">MAX(0,M209+'8. SOH &amp; Pipeline'!O146-'7. Consumption'!Q36+MIN(0,(SUM('7. Consumption'!$G36:P36)-'8. SOH &amp; Pipeline'!O36))+N36)</f>
        <v>0</v>
      </c>
      <c r="O209" s="335">
        <f ca="1">MAX(0,N209+'8. SOH &amp; Pipeline'!P146-'7. Consumption'!R36+MIN(0,(SUM('7. Consumption'!$G36:Q36)-'8. SOH &amp; Pipeline'!P36))+O36)</f>
        <v>0</v>
      </c>
      <c r="P209" s="335">
        <f ca="1">MAX(0,O209+'8. SOH &amp; Pipeline'!Q146-'7. Consumption'!S36+MIN(0,(SUM('7. Consumption'!$G36:R36)-'8. SOH &amp; Pipeline'!Q36))+P36)</f>
        <v>0</v>
      </c>
      <c r="Q209" s="335">
        <f ca="1">MAX(0,P209+'8. SOH &amp; Pipeline'!R146-'7. Consumption'!T36+MIN(0,(SUM('7. Consumption'!$G36:S36)-'8. SOH &amp; Pipeline'!R36))+Q36)</f>
        <v>0</v>
      </c>
      <c r="R209" s="335">
        <f ca="1">MAX(0,Q209+'8. SOH &amp; Pipeline'!S146-'7. Consumption'!U36+MIN(0,(SUM('7. Consumption'!$G36:T36)-'8. SOH &amp; Pipeline'!S36))+R36)</f>
        <v>0</v>
      </c>
      <c r="S209" s="335">
        <f ca="1">MAX(0,R209+'8. SOH &amp; Pipeline'!T146-'7. Consumption'!V36+MIN(0,(SUM('7. Consumption'!$G36:U36)-'8. SOH &amp; Pipeline'!T36))+S36)</f>
        <v>0</v>
      </c>
      <c r="T209" s="335">
        <f ca="1">MAX(0,S209+'8. SOH &amp; Pipeline'!U146-'7. Consumption'!W36+MIN(0,(SUM('7. Consumption'!$G36:V36)-'8. SOH &amp; Pipeline'!U36))+T36)</f>
        <v>0</v>
      </c>
      <c r="U209" s="335">
        <f ca="1">MAX(0,T209+'8. SOH &amp; Pipeline'!V146-'7. Consumption'!X36+MIN(0,(SUM('7. Consumption'!$G36:W36)-'8. SOH &amp; Pipeline'!V36))+U36)</f>
        <v>0</v>
      </c>
      <c r="V209" s="335">
        <f ca="1">MAX(0,U209+'8. SOH &amp; Pipeline'!W146-'7. Consumption'!Y36+MIN(0,(SUM('7. Consumption'!$G36:X36)-'8. SOH &amp; Pipeline'!W36))+V36)</f>
        <v>0</v>
      </c>
      <c r="W209" s="335">
        <f ca="1">MAX(0,V209+'8. SOH &amp; Pipeline'!X146-'7. Consumption'!Z36+MIN(0,(SUM('7. Consumption'!$G36:Y36)-'8. SOH &amp; Pipeline'!X36))+W36)</f>
        <v>0</v>
      </c>
      <c r="X209" s="335">
        <f ca="1">MAX(0,W209+'8. SOH &amp; Pipeline'!Y146-'7. Consumption'!AA36+MIN(0,(SUM('7. Consumption'!$G36:Z36)-'8. SOH &amp; Pipeline'!Y36))+X36)</f>
        <v>0</v>
      </c>
      <c r="Y209" s="335">
        <f ca="1">MAX(0,X209+'8. SOH &amp; Pipeline'!Z146-'7. Consumption'!AB36+MIN(0,(SUM('7. Consumption'!$G36:AA36)-'8. SOH &amp; Pipeline'!Z36))+Y36)</f>
        <v>0</v>
      </c>
      <c r="Z209" s="335">
        <f ca="1">MAX(0,Y209+'8. SOH &amp; Pipeline'!AA146-'7. Consumption'!AC36+MIN(0,(SUM('7. Consumption'!$G36:AB36)-'8. SOH &amp; Pipeline'!AA36))+Z36)</f>
        <v>0</v>
      </c>
      <c r="AA209" s="335">
        <f ca="1">MAX(0,Z209+'8. SOH &amp; Pipeline'!AB146-'7. Consumption'!AD36+MIN(0,(SUM('7. Consumption'!$G36:AC36)-'8. SOH &amp; Pipeline'!AB36))+AA36)</f>
        <v>0</v>
      </c>
      <c r="AB209" s="335">
        <f ca="1">MAX(0,AA209+'8. SOH &amp; Pipeline'!AC146-'7. Consumption'!AE36+MIN(0,(SUM('7. Consumption'!$G36:AD36)-'8. SOH &amp; Pipeline'!AC36))+AB36)</f>
        <v>0</v>
      </c>
      <c r="AC209" s="335">
        <f ca="1">MAX(0,AB209+'8. SOH &amp; Pipeline'!AD146-'7. Consumption'!AF36+MIN(0,(SUM('7. Consumption'!$G36:AE36)-'8. SOH &amp; Pipeline'!AD36))+AC36)</f>
        <v>0</v>
      </c>
      <c r="AD209" s="335">
        <f ca="1">MAX(0,AC209+'8. SOH &amp; Pipeline'!AE146-'7. Consumption'!AG36+MIN(0,(SUM('7. Consumption'!$G36:AF36)-'8. SOH &amp; Pipeline'!AE36))+AD36)</f>
        <v>0</v>
      </c>
      <c r="AE209" s="335">
        <f ca="1">MAX(0,AD209+'8. SOH &amp; Pipeline'!AF146-'7. Consumption'!AH36+MIN(0,(SUM('7. Consumption'!$G36:AG36)-'8. SOH &amp; Pipeline'!AF36))+AE36)</f>
        <v>0</v>
      </c>
      <c r="AF209" s="335">
        <f ca="1">MAX(0,AE209+'8. SOH &amp; Pipeline'!AG146-'7. Consumption'!AI36+MIN(0,(SUM('7. Consumption'!$G36:AH36)-'8. SOH &amp; Pipeline'!AG36))+AF36)</f>
        <v>0</v>
      </c>
      <c r="AG209" s="335">
        <f ca="1">MAX(0,AF209+'8. SOH &amp; Pipeline'!AH146-'7. Consumption'!AJ36+MIN(0,(SUM('7. Consumption'!$G36:AI36)-'8. SOH &amp; Pipeline'!AH36))+AG36)</f>
        <v>0</v>
      </c>
      <c r="AH209" s="335">
        <f ca="1">MAX(0,AG209+'8. SOH &amp; Pipeline'!AI146-'7. Consumption'!AK36+MIN(0,(SUM('7. Consumption'!$G36:AJ36)-'8. SOH &amp; Pipeline'!AI36))+AH36)</f>
        <v>0</v>
      </c>
      <c r="AI209" s="335">
        <f ca="1">MAX(0,AH209+'8. SOH &amp; Pipeline'!AJ146-'7. Consumption'!AL36+MIN(0,(SUM('7. Consumption'!$G36:AK36)-'8. SOH &amp; Pipeline'!AJ36))+AI36)</f>
        <v>0</v>
      </c>
      <c r="AJ209" s="335">
        <f ca="1">MAX(0,AI209+'8. SOH &amp; Pipeline'!AK146-'7. Consumption'!AM36+MIN(0,(SUM('7. Consumption'!$G36:AL36)-'8. SOH &amp; Pipeline'!AK36))+AJ36)</f>
        <v>0</v>
      </c>
      <c r="AK209" s="335">
        <f ca="1">MAX(0,AJ209+'8. SOH &amp; Pipeline'!AL146-'7. Consumption'!AN36+MIN(0,(SUM('7. Consumption'!$G36:AM36)-'8. SOH &amp; Pipeline'!AL36))+AK36)</f>
        <v>0</v>
      </c>
      <c r="AL209" s="335">
        <f ca="1">MAX(0,AK209+'8. SOH &amp; Pipeline'!AM146-'7. Consumption'!AO36+MIN(0,(SUM('7. Consumption'!$G36:AN36)-'8. SOH &amp; Pipeline'!AM36))+AL36)</f>
        <v>0</v>
      </c>
      <c r="AM209" s="335">
        <f ca="1">MAX(0,AL209+'8. SOH &amp; Pipeline'!AN146-'7. Consumption'!AP36+MIN(0,(SUM('7. Consumption'!$G36:AO36)-'8. SOH &amp; Pipeline'!AN36))+AM36)</f>
        <v>0</v>
      </c>
      <c r="AN209" s="335">
        <f ca="1">MAX(0,AM209+'8. SOH &amp; Pipeline'!AO146-'7. Consumption'!AQ36+MIN(0,(SUM('7. Consumption'!$G36:AP36)-'8. SOH &amp; Pipeline'!AO36))+AN36)</f>
        <v>0</v>
      </c>
    </row>
    <row r="210" spans="2:40" x14ac:dyDescent="0.3">
      <c r="B210" s="257"/>
      <c r="C210" s="257" t="str">
        <f>'7. Consumption'!C37</f>
        <v>EFV 0 - susp - dose in ml</v>
      </c>
      <c r="D210" s="416">
        <f>'8. SOH &amp; Pipeline'!E255</f>
        <v>0</v>
      </c>
      <c r="E210" s="335">
        <f ca="1">MAX(0,D210+'8. SOH &amp; Pipeline'!F147-'7. Consumption'!H37+MIN(0,(SUM('7. Consumption'!$G37:G37)-'8. SOH &amp; Pipeline'!F37))+E37)</f>
        <v>0</v>
      </c>
      <c r="F210" s="335">
        <f ca="1">MAX(0,E210+'8. SOH &amp; Pipeline'!G147-'7. Consumption'!I37+MIN(0,(SUM('7. Consumption'!$G37:H37)-'8. SOH &amp; Pipeline'!G37))+F37)</f>
        <v>0</v>
      </c>
      <c r="G210" s="335">
        <f ca="1">MAX(0,F210+'8. SOH &amp; Pipeline'!H147-'7. Consumption'!J37+MIN(0,(SUM('7. Consumption'!$G37:I37)-'8. SOH &amp; Pipeline'!H37))+G37)</f>
        <v>0</v>
      </c>
      <c r="H210" s="335">
        <f ca="1">MAX(0,G210+'8. SOH &amp; Pipeline'!I147-'7. Consumption'!K37+MIN(0,(SUM('7. Consumption'!$G37:J37)-'8. SOH &amp; Pipeline'!I37))+H37)</f>
        <v>0</v>
      </c>
      <c r="I210" s="335">
        <f ca="1">MAX(0,H210+'8. SOH &amp; Pipeline'!J147-'7. Consumption'!L37+MIN(0,(SUM('7. Consumption'!$G37:K37)-'8. SOH &amp; Pipeline'!J37))+I37)</f>
        <v>0</v>
      </c>
      <c r="J210" s="335">
        <f ca="1">MAX(0,I210+'8. SOH &amp; Pipeline'!K147-'7. Consumption'!M37+MIN(0,(SUM('7. Consumption'!$G37:L37)-'8. SOH &amp; Pipeline'!K37))+J37)</f>
        <v>0</v>
      </c>
      <c r="K210" s="335">
        <f ca="1">MAX(0,J210+'8. SOH &amp; Pipeline'!L147-'7. Consumption'!N37+MIN(0,(SUM('7. Consumption'!$G37:M37)-'8. SOH &amp; Pipeline'!L37))+K37)</f>
        <v>0</v>
      </c>
      <c r="L210" s="335">
        <f ca="1">MAX(0,K210+'8. SOH &amp; Pipeline'!M147-'7. Consumption'!O37+MIN(0,(SUM('7. Consumption'!$G37:N37)-'8. SOH &amp; Pipeline'!M37))+L37)</f>
        <v>0</v>
      </c>
      <c r="M210" s="335">
        <f ca="1">MAX(0,L210+'8. SOH &amp; Pipeline'!N147-'7. Consumption'!P37+MIN(0,(SUM('7. Consumption'!$G37:O37)-'8. SOH &amp; Pipeline'!N37))+M37)</f>
        <v>0</v>
      </c>
      <c r="N210" s="335">
        <f ca="1">MAX(0,M210+'8. SOH &amp; Pipeline'!O147-'7. Consumption'!Q37+MIN(0,(SUM('7. Consumption'!$G37:P37)-'8. SOH &amp; Pipeline'!O37))+N37)</f>
        <v>0</v>
      </c>
      <c r="O210" s="335">
        <f ca="1">MAX(0,N210+'8. SOH &amp; Pipeline'!P147-'7. Consumption'!R37+MIN(0,(SUM('7. Consumption'!$G37:Q37)-'8. SOH &amp; Pipeline'!P37))+O37)</f>
        <v>0</v>
      </c>
      <c r="P210" s="335">
        <f ca="1">MAX(0,O210+'8. SOH &amp; Pipeline'!Q147-'7. Consumption'!S37+MIN(0,(SUM('7. Consumption'!$G37:R37)-'8. SOH &amp; Pipeline'!Q37))+P37)</f>
        <v>0</v>
      </c>
      <c r="Q210" s="335">
        <f ca="1">MAX(0,P210+'8. SOH &amp; Pipeline'!R147-'7. Consumption'!T37+MIN(0,(SUM('7. Consumption'!$G37:S37)-'8. SOH &amp; Pipeline'!R37))+Q37)</f>
        <v>0</v>
      </c>
      <c r="R210" s="335">
        <f ca="1">MAX(0,Q210+'8. SOH &amp; Pipeline'!S147-'7. Consumption'!U37+MIN(0,(SUM('7. Consumption'!$G37:T37)-'8. SOH &amp; Pipeline'!S37))+R37)</f>
        <v>0</v>
      </c>
      <c r="S210" s="335">
        <f ca="1">MAX(0,R210+'8. SOH &amp; Pipeline'!T147-'7. Consumption'!V37+MIN(0,(SUM('7. Consumption'!$G37:U37)-'8. SOH &amp; Pipeline'!T37))+S37)</f>
        <v>0</v>
      </c>
      <c r="T210" s="335">
        <f ca="1">MAX(0,S210+'8. SOH &amp; Pipeline'!U147-'7. Consumption'!W37+MIN(0,(SUM('7. Consumption'!$G37:V37)-'8. SOH &amp; Pipeline'!U37))+T37)</f>
        <v>0</v>
      </c>
      <c r="U210" s="335">
        <f ca="1">MAX(0,T210+'8. SOH &amp; Pipeline'!V147-'7. Consumption'!X37+MIN(0,(SUM('7. Consumption'!$G37:W37)-'8. SOH &amp; Pipeline'!V37))+U37)</f>
        <v>0</v>
      </c>
      <c r="V210" s="335">
        <f ca="1">MAX(0,U210+'8. SOH &amp; Pipeline'!W147-'7. Consumption'!Y37+MIN(0,(SUM('7. Consumption'!$G37:X37)-'8. SOH &amp; Pipeline'!W37))+V37)</f>
        <v>0</v>
      </c>
      <c r="W210" s="335">
        <f ca="1">MAX(0,V210+'8. SOH &amp; Pipeline'!X147-'7. Consumption'!Z37+MIN(0,(SUM('7. Consumption'!$G37:Y37)-'8. SOH &amp; Pipeline'!X37))+W37)</f>
        <v>0</v>
      </c>
      <c r="X210" s="335">
        <f ca="1">MAX(0,W210+'8. SOH &amp; Pipeline'!Y147-'7. Consumption'!AA37+MIN(0,(SUM('7. Consumption'!$G37:Z37)-'8. SOH &amp; Pipeline'!Y37))+X37)</f>
        <v>0</v>
      </c>
      <c r="Y210" s="335">
        <f ca="1">MAX(0,X210+'8. SOH &amp; Pipeline'!Z147-'7. Consumption'!AB37+MIN(0,(SUM('7. Consumption'!$G37:AA37)-'8. SOH &amp; Pipeline'!Z37))+Y37)</f>
        <v>0</v>
      </c>
      <c r="Z210" s="335">
        <f ca="1">MAX(0,Y210+'8. SOH &amp; Pipeline'!AA147-'7. Consumption'!AC37+MIN(0,(SUM('7. Consumption'!$G37:AB37)-'8. SOH &amp; Pipeline'!AA37))+Z37)</f>
        <v>0</v>
      </c>
      <c r="AA210" s="335">
        <f ca="1">MAX(0,Z210+'8. SOH &amp; Pipeline'!AB147-'7. Consumption'!AD37+MIN(0,(SUM('7. Consumption'!$G37:AC37)-'8. SOH &amp; Pipeline'!AB37))+AA37)</f>
        <v>0</v>
      </c>
      <c r="AB210" s="335">
        <f ca="1">MAX(0,AA210+'8. SOH &amp; Pipeline'!AC147-'7. Consumption'!AE37+MIN(0,(SUM('7. Consumption'!$G37:AD37)-'8. SOH &amp; Pipeline'!AC37))+AB37)</f>
        <v>0</v>
      </c>
      <c r="AC210" s="335">
        <f ca="1">MAX(0,AB210+'8. SOH &amp; Pipeline'!AD147-'7. Consumption'!AF37+MIN(0,(SUM('7. Consumption'!$G37:AE37)-'8. SOH &amp; Pipeline'!AD37))+AC37)</f>
        <v>0</v>
      </c>
      <c r="AD210" s="335">
        <f ca="1">MAX(0,AC210+'8. SOH &amp; Pipeline'!AE147-'7. Consumption'!AG37+MIN(0,(SUM('7. Consumption'!$G37:AF37)-'8. SOH &amp; Pipeline'!AE37))+AD37)</f>
        <v>0</v>
      </c>
      <c r="AE210" s="335">
        <f ca="1">MAX(0,AD210+'8. SOH &amp; Pipeline'!AF147-'7. Consumption'!AH37+MIN(0,(SUM('7. Consumption'!$G37:AG37)-'8. SOH &amp; Pipeline'!AF37))+AE37)</f>
        <v>0</v>
      </c>
      <c r="AF210" s="335">
        <f ca="1">MAX(0,AE210+'8. SOH &amp; Pipeline'!AG147-'7. Consumption'!AI37+MIN(0,(SUM('7. Consumption'!$G37:AH37)-'8. SOH &amp; Pipeline'!AG37))+AF37)</f>
        <v>0</v>
      </c>
      <c r="AG210" s="335">
        <f ca="1">MAX(0,AF210+'8. SOH &amp; Pipeline'!AH147-'7. Consumption'!AJ37+MIN(0,(SUM('7. Consumption'!$G37:AI37)-'8. SOH &amp; Pipeline'!AH37))+AG37)</f>
        <v>0</v>
      </c>
      <c r="AH210" s="335">
        <f ca="1">MAX(0,AG210+'8. SOH &amp; Pipeline'!AI147-'7. Consumption'!AK37+MIN(0,(SUM('7. Consumption'!$G37:AJ37)-'8. SOH &amp; Pipeline'!AI37))+AH37)</f>
        <v>0</v>
      </c>
      <c r="AI210" s="335">
        <f ca="1">MAX(0,AH210+'8. SOH &amp; Pipeline'!AJ147-'7. Consumption'!AL37+MIN(0,(SUM('7. Consumption'!$G37:AK37)-'8. SOH &amp; Pipeline'!AJ37))+AI37)</f>
        <v>0</v>
      </c>
      <c r="AJ210" s="335">
        <f ca="1">MAX(0,AI210+'8. SOH &amp; Pipeline'!AK147-'7. Consumption'!AM37+MIN(0,(SUM('7. Consumption'!$G37:AL37)-'8. SOH &amp; Pipeline'!AK37))+AJ37)</f>
        <v>0</v>
      </c>
      <c r="AK210" s="335">
        <f ca="1">MAX(0,AJ210+'8. SOH &amp; Pipeline'!AL147-'7. Consumption'!AN37+MIN(0,(SUM('7. Consumption'!$G37:AM37)-'8. SOH &amp; Pipeline'!AL37))+AK37)</f>
        <v>0</v>
      </c>
      <c r="AL210" s="335">
        <f ca="1">MAX(0,AK210+'8. SOH &amp; Pipeline'!AM147-'7. Consumption'!AO37+MIN(0,(SUM('7. Consumption'!$G37:AN37)-'8. SOH &amp; Pipeline'!AM37))+AL37)</f>
        <v>0</v>
      </c>
      <c r="AM210" s="335">
        <f ca="1">MAX(0,AL210+'8. SOH &amp; Pipeline'!AN147-'7. Consumption'!AP37+MIN(0,(SUM('7. Consumption'!$G37:AO37)-'8. SOH &amp; Pipeline'!AN37))+AM37)</f>
        <v>0</v>
      </c>
      <c r="AN210" s="335">
        <f ca="1">MAX(0,AM210+'8. SOH &amp; Pipeline'!AO147-'7. Consumption'!AQ37+MIN(0,(SUM('7. Consumption'!$G37:AP37)-'8. SOH &amp; Pipeline'!AO37))+AN37)</f>
        <v>0</v>
      </c>
    </row>
    <row r="211" spans="2:40" x14ac:dyDescent="0.3">
      <c r="B211" s="257"/>
      <c r="C211" s="257" t="str">
        <f>'7. Consumption'!C38</f>
        <v>EFV 200 - caps</v>
      </c>
      <c r="D211" s="416">
        <f>'8. SOH &amp; Pipeline'!E256</f>
        <v>0</v>
      </c>
      <c r="E211" s="335">
        <f ca="1">MAX(0,D211+'8. SOH &amp; Pipeline'!F148-'7. Consumption'!H38+MIN(0,(SUM('7. Consumption'!$G38:G38)-'8. SOH &amp; Pipeline'!F38))+E38)</f>
        <v>0</v>
      </c>
      <c r="F211" s="335">
        <f ca="1">MAX(0,E211+'8. SOH &amp; Pipeline'!G148-'7. Consumption'!I38+MIN(0,(SUM('7. Consumption'!$G38:H38)-'8. SOH &amp; Pipeline'!G38))+F38)</f>
        <v>0</v>
      </c>
      <c r="G211" s="335">
        <f ca="1">MAX(0,F211+'8. SOH &amp; Pipeline'!H148-'7. Consumption'!J38+MIN(0,(SUM('7. Consumption'!$G38:I38)-'8. SOH &amp; Pipeline'!H38))+G38)</f>
        <v>0</v>
      </c>
      <c r="H211" s="335">
        <f ca="1">MAX(0,G211+'8. SOH &amp; Pipeline'!I148-'7. Consumption'!K38+MIN(0,(SUM('7. Consumption'!$G38:J38)-'8. SOH &amp; Pipeline'!I38))+H38)</f>
        <v>0</v>
      </c>
      <c r="I211" s="335">
        <f ca="1">MAX(0,H211+'8. SOH &amp; Pipeline'!J148-'7. Consumption'!L38+MIN(0,(SUM('7. Consumption'!$G38:K38)-'8. SOH &amp; Pipeline'!J38))+I38)</f>
        <v>0</v>
      </c>
      <c r="J211" s="335">
        <f ca="1">MAX(0,I211+'8. SOH &amp; Pipeline'!K148-'7. Consumption'!M38+MIN(0,(SUM('7. Consumption'!$G38:L38)-'8. SOH &amp; Pipeline'!K38))+J38)</f>
        <v>0</v>
      </c>
      <c r="K211" s="335">
        <f ca="1">MAX(0,J211+'8. SOH &amp; Pipeline'!L148-'7. Consumption'!N38+MIN(0,(SUM('7. Consumption'!$G38:M38)-'8. SOH &amp; Pipeline'!L38))+K38)</f>
        <v>0</v>
      </c>
      <c r="L211" s="335">
        <f ca="1">MAX(0,K211+'8. SOH &amp; Pipeline'!M148-'7. Consumption'!O38+MIN(0,(SUM('7. Consumption'!$G38:N38)-'8. SOH &amp; Pipeline'!M38))+L38)</f>
        <v>0</v>
      </c>
      <c r="M211" s="335">
        <f ca="1">MAX(0,L211+'8. SOH &amp; Pipeline'!N148-'7. Consumption'!P38+MIN(0,(SUM('7. Consumption'!$G38:O38)-'8. SOH &amp; Pipeline'!N38))+M38)</f>
        <v>0</v>
      </c>
      <c r="N211" s="335">
        <f ca="1">MAX(0,M211+'8. SOH &amp; Pipeline'!O148-'7. Consumption'!Q38+MIN(0,(SUM('7. Consumption'!$G38:P38)-'8. SOH &amp; Pipeline'!O38))+N38)</f>
        <v>0</v>
      </c>
      <c r="O211" s="335">
        <f ca="1">MAX(0,N211+'8. SOH &amp; Pipeline'!P148-'7. Consumption'!R38+MIN(0,(SUM('7. Consumption'!$G38:Q38)-'8. SOH &amp; Pipeline'!P38))+O38)</f>
        <v>0</v>
      </c>
      <c r="P211" s="335">
        <f ca="1">MAX(0,O211+'8. SOH &amp; Pipeline'!Q148-'7. Consumption'!S38+MIN(0,(SUM('7. Consumption'!$G38:R38)-'8. SOH &amp; Pipeline'!Q38))+P38)</f>
        <v>0</v>
      </c>
      <c r="Q211" s="335">
        <f ca="1">MAX(0,P211+'8. SOH &amp; Pipeline'!R148-'7. Consumption'!T38+MIN(0,(SUM('7. Consumption'!$G38:S38)-'8. SOH &amp; Pipeline'!R38))+Q38)</f>
        <v>0</v>
      </c>
      <c r="R211" s="335">
        <f ca="1">MAX(0,Q211+'8. SOH &amp; Pipeline'!S148-'7. Consumption'!U38+MIN(0,(SUM('7. Consumption'!$G38:T38)-'8. SOH &amp; Pipeline'!S38))+R38)</f>
        <v>0</v>
      </c>
      <c r="S211" s="335">
        <f ca="1">MAX(0,R211+'8. SOH &amp; Pipeline'!T148-'7. Consumption'!V38+MIN(0,(SUM('7. Consumption'!$G38:U38)-'8. SOH &amp; Pipeline'!T38))+S38)</f>
        <v>0</v>
      </c>
      <c r="T211" s="335">
        <f ca="1">MAX(0,S211+'8. SOH &amp; Pipeline'!U148-'7. Consumption'!W38+MIN(0,(SUM('7. Consumption'!$G38:V38)-'8. SOH &amp; Pipeline'!U38))+T38)</f>
        <v>0</v>
      </c>
      <c r="U211" s="335">
        <f ca="1">MAX(0,T211+'8. SOH &amp; Pipeline'!V148-'7. Consumption'!X38+MIN(0,(SUM('7. Consumption'!$G38:W38)-'8. SOH &amp; Pipeline'!V38))+U38)</f>
        <v>0</v>
      </c>
      <c r="V211" s="335">
        <f ca="1">MAX(0,U211+'8. SOH &amp; Pipeline'!W148-'7. Consumption'!Y38+MIN(0,(SUM('7. Consumption'!$G38:X38)-'8. SOH &amp; Pipeline'!W38))+V38)</f>
        <v>0</v>
      </c>
      <c r="W211" s="335">
        <f ca="1">MAX(0,V211+'8. SOH &amp; Pipeline'!X148-'7. Consumption'!Z38+MIN(0,(SUM('7. Consumption'!$G38:Y38)-'8. SOH &amp; Pipeline'!X38))+W38)</f>
        <v>0</v>
      </c>
      <c r="X211" s="335">
        <f ca="1">MAX(0,W211+'8. SOH &amp; Pipeline'!Y148-'7. Consumption'!AA38+MIN(0,(SUM('7. Consumption'!$G38:Z38)-'8. SOH &amp; Pipeline'!Y38))+X38)</f>
        <v>0</v>
      </c>
      <c r="Y211" s="335">
        <f ca="1">MAX(0,X211+'8. SOH &amp; Pipeline'!Z148-'7. Consumption'!AB38+MIN(0,(SUM('7. Consumption'!$G38:AA38)-'8. SOH &amp; Pipeline'!Z38))+Y38)</f>
        <v>0</v>
      </c>
      <c r="Z211" s="335">
        <f ca="1">MAX(0,Y211+'8. SOH &amp; Pipeline'!AA148-'7. Consumption'!AC38+MIN(0,(SUM('7. Consumption'!$G38:AB38)-'8. SOH &amp; Pipeline'!AA38))+Z38)</f>
        <v>0</v>
      </c>
      <c r="AA211" s="335">
        <f ca="1">MAX(0,Z211+'8. SOH &amp; Pipeline'!AB148-'7. Consumption'!AD38+MIN(0,(SUM('7. Consumption'!$G38:AC38)-'8. SOH &amp; Pipeline'!AB38))+AA38)</f>
        <v>0</v>
      </c>
      <c r="AB211" s="335">
        <f ca="1">MAX(0,AA211+'8. SOH &amp; Pipeline'!AC148-'7. Consumption'!AE38+MIN(0,(SUM('7. Consumption'!$G38:AD38)-'8. SOH &amp; Pipeline'!AC38))+AB38)</f>
        <v>0</v>
      </c>
      <c r="AC211" s="335">
        <f ca="1">MAX(0,AB211+'8. SOH &amp; Pipeline'!AD148-'7. Consumption'!AF38+MIN(0,(SUM('7. Consumption'!$G38:AE38)-'8. SOH &amp; Pipeline'!AD38))+AC38)</f>
        <v>0</v>
      </c>
      <c r="AD211" s="335">
        <f ca="1">MAX(0,AC211+'8. SOH &amp; Pipeline'!AE148-'7. Consumption'!AG38+MIN(0,(SUM('7. Consumption'!$G38:AF38)-'8. SOH &amp; Pipeline'!AE38))+AD38)</f>
        <v>0</v>
      </c>
      <c r="AE211" s="335">
        <f ca="1">MAX(0,AD211+'8. SOH &amp; Pipeline'!AF148-'7. Consumption'!AH38+MIN(0,(SUM('7. Consumption'!$G38:AG38)-'8. SOH &amp; Pipeline'!AF38))+AE38)</f>
        <v>0</v>
      </c>
      <c r="AF211" s="335">
        <f ca="1">MAX(0,AE211+'8. SOH &amp; Pipeline'!AG148-'7. Consumption'!AI38+MIN(0,(SUM('7. Consumption'!$G38:AH38)-'8. SOH &amp; Pipeline'!AG38))+AF38)</f>
        <v>0</v>
      </c>
      <c r="AG211" s="335">
        <f ca="1">MAX(0,AF211+'8. SOH &amp; Pipeline'!AH148-'7. Consumption'!AJ38+MIN(0,(SUM('7. Consumption'!$G38:AI38)-'8. SOH &amp; Pipeline'!AH38))+AG38)</f>
        <v>0</v>
      </c>
      <c r="AH211" s="335">
        <f ca="1">MAX(0,AG211+'8. SOH &amp; Pipeline'!AI148-'7. Consumption'!AK38+MIN(0,(SUM('7. Consumption'!$G38:AJ38)-'8. SOH &amp; Pipeline'!AI38))+AH38)</f>
        <v>0</v>
      </c>
      <c r="AI211" s="335">
        <f ca="1">MAX(0,AH211+'8. SOH &amp; Pipeline'!AJ148-'7. Consumption'!AL38+MIN(0,(SUM('7. Consumption'!$G38:AK38)-'8. SOH &amp; Pipeline'!AJ38))+AI38)</f>
        <v>0</v>
      </c>
      <c r="AJ211" s="335">
        <f ca="1">MAX(0,AI211+'8. SOH &amp; Pipeline'!AK148-'7. Consumption'!AM38+MIN(0,(SUM('7. Consumption'!$G38:AL38)-'8. SOH &amp; Pipeline'!AK38))+AJ38)</f>
        <v>0</v>
      </c>
      <c r="AK211" s="335">
        <f ca="1">MAX(0,AJ211+'8. SOH &amp; Pipeline'!AL148-'7. Consumption'!AN38+MIN(0,(SUM('7. Consumption'!$G38:AM38)-'8. SOH &amp; Pipeline'!AL38))+AK38)</f>
        <v>0</v>
      </c>
      <c r="AL211" s="335">
        <f ca="1">MAX(0,AK211+'8. SOH &amp; Pipeline'!AM148-'7. Consumption'!AO38+MIN(0,(SUM('7. Consumption'!$G38:AN38)-'8. SOH &amp; Pipeline'!AM38))+AL38)</f>
        <v>0</v>
      </c>
      <c r="AM211" s="335">
        <f ca="1">MAX(0,AL211+'8. SOH &amp; Pipeline'!AN148-'7. Consumption'!AP38+MIN(0,(SUM('7. Consumption'!$G38:AO38)-'8. SOH &amp; Pipeline'!AN38))+AM38)</f>
        <v>0</v>
      </c>
      <c r="AN211" s="335">
        <f ca="1">MAX(0,AM211+'8. SOH &amp; Pipeline'!AO148-'7. Consumption'!AQ38+MIN(0,(SUM('7. Consumption'!$G38:AP38)-'8. SOH &amp; Pipeline'!AO38))+AN38)</f>
        <v>0</v>
      </c>
    </row>
    <row r="212" spans="2:40" x14ac:dyDescent="0.3">
      <c r="B212" s="257"/>
      <c r="C212" s="257" t="str">
        <f>'7. Consumption'!C39</f>
        <v>EFV 200 - tab</v>
      </c>
      <c r="D212" s="416">
        <f>'8. SOH &amp; Pipeline'!E257</f>
        <v>0</v>
      </c>
      <c r="E212" s="335">
        <f ca="1">MAX(0,D212+'8. SOH &amp; Pipeline'!F149-'7. Consumption'!H39+MIN(0,(SUM('7. Consumption'!$G39:G39)-'8. SOH &amp; Pipeline'!F39))+E39)</f>
        <v>0</v>
      </c>
      <c r="F212" s="335">
        <f ca="1">MAX(0,E212+'8. SOH &amp; Pipeline'!G149-'7. Consumption'!I39+MIN(0,(SUM('7. Consumption'!$G39:H39)-'8. SOH &amp; Pipeline'!G39))+F39)</f>
        <v>0</v>
      </c>
      <c r="G212" s="335">
        <f ca="1">MAX(0,F212+'8. SOH &amp; Pipeline'!H149-'7. Consumption'!J39+MIN(0,(SUM('7. Consumption'!$G39:I39)-'8. SOH &amp; Pipeline'!H39))+G39)</f>
        <v>0</v>
      </c>
      <c r="H212" s="335">
        <f ca="1">MAX(0,G212+'8. SOH &amp; Pipeline'!I149-'7. Consumption'!K39+MIN(0,(SUM('7. Consumption'!$G39:J39)-'8. SOH &amp; Pipeline'!I39))+H39)</f>
        <v>0</v>
      </c>
      <c r="I212" s="335">
        <f ca="1">MAX(0,H212+'8. SOH &amp; Pipeline'!J149-'7. Consumption'!L39+MIN(0,(SUM('7. Consumption'!$G39:K39)-'8. SOH &amp; Pipeline'!J39))+I39)</f>
        <v>0</v>
      </c>
      <c r="J212" s="335">
        <f ca="1">MAX(0,I212+'8. SOH &amp; Pipeline'!K149-'7. Consumption'!M39+MIN(0,(SUM('7. Consumption'!$G39:L39)-'8. SOH &amp; Pipeline'!K39))+J39)</f>
        <v>0</v>
      </c>
      <c r="K212" s="335">
        <f ca="1">MAX(0,J212+'8. SOH &amp; Pipeline'!L149-'7. Consumption'!N39+MIN(0,(SUM('7. Consumption'!$G39:M39)-'8. SOH &amp; Pipeline'!L39))+K39)</f>
        <v>0</v>
      </c>
      <c r="L212" s="335">
        <f ca="1">MAX(0,K212+'8. SOH &amp; Pipeline'!M149-'7. Consumption'!O39+MIN(0,(SUM('7. Consumption'!$G39:N39)-'8. SOH &amp; Pipeline'!M39))+L39)</f>
        <v>0</v>
      </c>
      <c r="M212" s="335">
        <f ca="1">MAX(0,L212+'8. SOH &amp; Pipeline'!N149-'7. Consumption'!P39+MIN(0,(SUM('7. Consumption'!$G39:O39)-'8. SOH &amp; Pipeline'!N39))+M39)</f>
        <v>0</v>
      </c>
      <c r="N212" s="335">
        <f ca="1">MAX(0,M212+'8. SOH &amp; Pipeline'!O149-'7. Consumption'!Q39+MIN(0,(SUM('7. Consumption'!$G39:P39)-'8. SOH &amp; Pipeline'!O39))+N39)</f>
        <v>0</v>
      </c>
      <c r="O212" s="335">
        <f ca="1">MAX(0,N212+'8. SOH &amp; Pipeline'!P149-'7. Consumption'!R39+MIN(0,(SUM('7. Consumption'!$G39:Q39)-'8. SOH &amp; Pipeline'!P39))+O39)</f>
        <v>0</v>
      </c>
      <c r="P212" s="335">
        <f ca="1">MAX(0,O212+'8. SOH &amp; Pipeline'!Q149-'7. Consumption'!S39+MIN(0,(SUM('7. Consumption'!$G39:R39)-'8. SOH &amp; Pipeline'!Q39))+P39)</f>
        <v>0</v>
      </c>
      <c r="Q212" s="335">
        <f ca="1">MAX(0,P212+'8. SOH &amp; Pipeline'!R149-'7. Consumption'!T39+MIN(0,(SUM('7. Consumption'!$G39:S39)-'8. SOH &amp; Pipeline'!R39))+Q39)</f>
        <v>0</v>
      </c>
      <c r="R212" s="335">
        <f ca="1">MAX(0,Q212+'8. SOH &amp; Pipeline'!S149-'7. Consumption'!U39+MIN(0,(SUM('7. Consumption'!$G39:T39)-'8. SOH &amp; Pipeline'!S39))+R39)</f>
        <v>0</v>
      </c>
      <c r="S212" s="335">
        <f ca="1">MAX(0,R212+'8. SOH &amp; Pipeline'!T149-'7. Consumption'!V39+MIN(0,(SUM('7. Consumption'!$G39:U39)-'8. SOH &amp; Pipeline'!T39))+S39)</f>
        <v>0</v>
      </c>
      <c r="T212" s="335">
        <f ca="1">MAX(0,S212+'8. SOH &amp; Pipeline'!U149-'7. Consumption'!W39+MIN(0,(SUM('7. Consumption'!$G39:V39)-'8. SOH &amp; Pipeline'!U39))+T39)</f>
        <v>0</v>
      </c>
      <c r="U212" s="335">
        <f ca="1">MAX(0,T212+'8. SOH &amp; Pipeline'!V149-'7. Consumption'!X39+MIN(0,(SUM('7. Consumption'!$G39:W39)-'8. SOH &amp; Pipeline'!V39))+U39)</f>
        <v>0</v>
      </c>
      <c r="V212" s="335">
        <f ca="1">MAX(0,U212+'8. SOH &amp; Pipeline'!W149-'7. Consumption'!Y39+MIN(0,(SUM('7. Consumption'!$G39:X39)-'8. SOH &amp; Pipeline'!W39))+V39)</f>
        <v>0</v>
      </c>
      <c r="W212" s="335">
        <f ca="1">MAX(0,V212+'8. SOH &amp; Pipeline'!X149-'7. Consumption'!Z39+MIN(0,(SUM('7. Consumption'!$G39:Y39)-'8. SOH &amp; Pipeline'!X39))+W39)</f>
        <v>0</v>
      </c>
      <c r="X212" s="335">
        <f ca="1">MAX(0,W212+'8. SOH &amp; Pipeline'!Y149-'7. Consumption'!AA39+MIN(0,(SUM('7. Consumption'!$G39:Z39)-'8. SOH &amp; Pipeline'!Y39))+X39)</f>
        <v>0</v>
      </c>
      <c r="Y212" s="335">
        <f ca="1">MAX(0,X212+'8. SOH &amp; Pipeline'!Z149-'7. Consumption'!AB39+MIN(0,(SUM('7. Consumption'!$G39:AA39)-'8. SOH &amp; Pipeline'!Z39))+Y39)</f>
        <v>0</v>
      </c>
      <c r="Z212" s="335">
        <f ca="1">MAX(0,Y212+'8. SOH &amp; Pipeline'!AA149-'7. Consumption'!AC39+MIN(0,(SUM('7. Consumption'!$G39:AB39)-'8. SOH &amp; Pipeline'!AA39))+Z39)</f>
        <v>0</v>
      </c>
      <c r="AA212" s="335">
        <f ca="1">MAX(0,Z212+'8. SOH &amp; Pipeline'!AB149-'7. Consumption'!AD39+MIN(0,(SUM('7. Consumption'!$G39:AC39)-'8. SOH &amp; Pipeline'!AB39))+AA39)</f>
        <v>0</v>
      </c>
      <c r="AB212" s="335">
        <f ca="1">MAX(0,AA212+'8. SOH &amp; Pipeline'!AC149-'7. Consumption'!AE39+MIN(0,(SUM('7. Consumption'!$G39:AD39)-'8. SOH &amp; Pipeline'!AC39))+AB39)</f>
        <v>0</v>
      </c>
      <c r="AC212" s="335">
        <f ca="1">MAX(0,AB212+'8. SOH &amp; Pipeline'!AD149-'7. Consumption'!AF39+MIN(0,(SUM('7. Consumption'!$G39:AE39)-'8. SOH &amp; Pipeline'!AD39))+AC39)</f>
        <v>0</v>
      </c>
      <c r="AD212" s="335">
        <f ca="1">MAX(0,AC212+'8. SOH &amp; Pipeline'!AE149-'7. Consumption'!AG39+MIN(0,(SUM('7. Consumption'!$G39:AF39)-'8. SOH &amp; Pipeline'!AE39))+AD39)</f>
        <v>0</v>
      </c>
      <c r="AE212" s="335">
        <f ca="1">MAX(0,AD212+'8. SOH &amp; Pipeline'!AF149-'7. Consumption'!AH39+MIN(0,(SUM('7. Consumption'!$G39:AG39)-'8. SOH &amp; Pipeline'!AF39))+AE39)</f>
        <v>0</v>
      </c>
      <c r="AF212" s="335">
        <f ca="1">MAX(0,AE212+'8. SOH &amp; Pipeline'!AG149-'7. Consumption'!AI39+MIN(0,(SUM('7. Consumption'!$G39:AH39)-'8. SOH &amp; Pipeline'!AG39))+AF39)</f>
        <v>0</v>
      </c>
      <c r="AG212" s="335">
        <f ca="1">MAX(0,AF212+'8. SOH &amp; Pipeline'!AH149-'7. Consumption'!AJ39+MIN(0,(SUM('7. Consumption'!$G39:AI39)-'8. SOH &amp; Pipeline'!AH39))+AG39)</f>
        <v>0</v>
      </c>
      <c r="AH212" s="335">
        <f ca="1">MAX(0,AG212+'8. SOH &amp; Pipeline'!AI149-'7. Consumption'!AK39+MIN(0,(SUM('7. Consumption'!$G39:AJ39)-'8. SOH &amp; Pipeline'!AI39))+AH39)</f>
        <v>0</v>
      </c>
      <c r="AI212" s="335">
        <f ca="1">MAX(0,AH212+'8. SOH &amp; Pipeline'!AJ149-'7. Consumption'!AL39+MIN(0,(SUM('7. Consumption'!$G39:AK39)-'8. SOH &amp; Pipeline'!AJ39))+AI39)</f>
        <v>0</v>
      </c>
      <c r="AJ212" s="335">
        <f ca="1">MAX(0,AI212+'8. SOH &amp; Pipeline'!AK149-'7. Consumption'!AM39+MIN(0,(SUM('7. Consumption'!$G39:AL39)-'8. SOH &amp; Pipeline'!AK39))+AJ39)</f>
        <v>0</v>
      </c>
      <c r="AK212" s="335">
        <f ca="1">MAX(0,AJ212+'8. SOH &amp; Pipeline'!AL149-'7. Consumption'!AN39+MIN(0,(SUM('7. Consumption'!$G39:AM39)-'8. SOH &amp; Pipeline'!AL39))+AK39)</f>
        <v>0</v>
      </c>
      <c r="AL212" s="335">
        <f ca="1">MAX(0,AK212+'8. SOH &amp; Pipeline'!AM149-'7. Consumption'!AO39+MIN(0,(SUM('7. Consumption'!$G39:AN39)-'8. SOH &amp; Pipeline'!AM39))+AL39)</f>
        <v>0</v>
      </c>
      <c r="AM212" s="335">
        <f ca="1">MAX(0,AL212+'8. SOH &amp; Pipeline'!AN149-'7. Consumption'!AP39+MIN(0,(SUM('7. Consumption'!$G39:AO39)-'8. SOH &amp; Pipeline'!AN39))+AM39)</f>
        <v>0</v>
      </c>
      <c r="AN212" s="335">
        <f ca="1">MAX(0,AM212+'8. SOH &amp; Pipeline'!AO149-'7. Consumption'!AQ39+MIN(0,(SUM('7. Consumption'!$G39:AP39)-'8. SOH &amp; Pipeline'!AO39))+AN39)</f>
        <v>0</v>
      </c>
    </row>
    <row r="213" spans="2:40" x14ac:dyDescent="0.3">
      <c r="B213" s="257"/>
      <c r="C213" s="257" t="str">
        <f>'7. Consumption'!C40</f>
        <v>EFV 200 - tab - scored</v>
      </c>
      <c r="D213" s="416">
        <f>'8. SOH &amp; Pipeline'!E258</f>
        <v>0</v>
      </c>
      <c r="E213" s="335">
        <f ca="1">MAX(0,D213+'8. SOH &amp; Pipeline'!F150-'7. Consumption'!H40+MIN(0,(SUM('7. Consumption'!$G40:G40)-'8. SOH &amp; Pipeline'!F40))+E40)</f>
        <v>0</v>
      </c>
      <c r="F213" s="335">
        <f ca="1">MAX(0,E213+'8. SOH &amp; Pipeline'!G150-'7. Consumption'!I40+MIN(0,(SUM('7. Consumption'!$G40:H40)-'8. SOH &amp; Pipeline'!G40))+F40)</f>
        <v>0</v>
      </c>
      <c r="G213" s="335">
        <f ca="1">MAX(0,F213+'8. SOH &amp; Pipeline'!H150-'7. Consumption'!J40+MIN(0,(SUM('7. Consumption'!$G40:I40)-'8. SOH &amp; Pipeline'!H40))+G40)</f>
        <v>0</v>
      </c>
      <c r="H213" s="335">
        <f ca="1">MAX(0,G213+'8. SOH &amp; Pipeline'!I150-'7. Consumption'!K40+MIN(0,(SUM('7. Consumption'!$G40:J40)-'8. SOH &amp; Pipeline'!I40))+H40)</f>
        <v>0</v>
      </c>
      <c r="I213" s="335">
        <f ca="1">MAX(0,H213+'8. SOH &amp; Pipeline'!J150-'7. Consumption'!L40+MIN(0,(SUM('7. Consumption'!$G40:K40)-'8. SOH &amp; Pipeline'!J40))+I40)</f>
        <v>0</v>
      </c>
      <c r="J213" s="335">
        <f ca="1">MAX(0,I213+'8. SOH &amp; Pipeline'!K150-'7. Consumption'!M40+MIN(0,(SUM('7. Consumption'!$G40:L40)-'8. SOH &amp; Pipeline'!K40))+J40)</f>
        <v>0</v>
      </c>
      <c r="K213" s="335">
        <f ca="1">MAX(0,J213+'8. SOH &amp; Pipeline'!L150-'7. Consumption'!N40+MIN(0,(SUM('7. Consumption'!$G40:M40)-'8. SOH &amp; Pipeline'!L40))+K40)</f>
        <v>0</v>
      </c>
      <c r="L213" s="335">
        <f ca="1">MAX(0,K213+'8. SOH &amp; Pipeline'!M150-'7. Consumption'!O40+MIN(0,(SUM('7. Consumption'!$G40:N40)-'8. SOH &amp; Pipeline'!M40))+L40)</f>
        <v>0</v>
      </c>
      <c r="M213" s="335">
        <f ca="1">MAX(0,L213+'8. SOH &amp; Pipeline'!N150-'7. Consumption'!P40+MIN(0,(SUM('7. Consumption'!$G40:O40)-'8. SOH &amp; Pipeline'!N40))+M40)</f>
        <v>0</v>
      </c>
      <c r="N213" s="335">
        <f ca="1">MAX(0,M213+'8. SOH &amp; Pipeline'!O150-'7. Consumption'!Q40+MIN(0,(SUM('7. Consumption'!$G40:P40)-'8. SOH &amp; Pipeline'!O40))+N40)</f>
        <v>0</v>
      </c>
      <c r="O213" s="335">
        <f ca="1">MAX(0,N213+'8. SOH &amp; Pipeline'!P150-'7. Consumption'!R40+MIN(0,(SUM('7. Consumption'!$G40:Q40)-'8. SOH &amp; Pipeline'!P40))+O40)</f>
        <v>0</v>
      </c>
      <c r="P213" s="335">
        <f ca="1">MAX(0,O213+'8. SOH &amp; Pipeline'!Q150-'7. Consumption'!S40+MIN(0,(SUM('7. Consumption'!$G40:R40)-'8. SOH &amp; Pipeline'!Q40))+P40)</f>
        <v>0</v>
      </c>
      <c r="Q213" s="335">
        <f ca="1">MAX(0,P213+'8. SOH &amp; Pipeline'!R150-'7. Consumption'!T40+MIN(0,(SUM('7. Consumption'!$G40:S40)-'8. SOH &amp; Pipeline'!R40))+Q40)</f>
        <v>0</v>
      </c>
      <c r="R213" s="335">
        <f ca="1">MAX(0,Q213+'8. SOH &amp; Pipeline'!S150-'7. Consumption'!U40+MIN(0,(SUM('7. Consumption'!$G40:T40)-'8. SOH &amp; Pipeline'!S40))+R40)</f>
        <v>0</v>
      </c>
      <c r="S213" s="335">
        <f ca="1">MAX(0,R213+'8. SOH &amp; Pipeline'!T150-'7. Consumption'!V40+MIN(0,(SUM('7. Consumption'!$G40:U40)-'8. SOH &amp; Pipeline'!T40))+S40)</f>
        <v>0</v>
      </c>
      <c r="T213" s="335">
        <f ca="1">MAX(0,S213+'8. SOH &amp; Pipeline'!U150-'7. Consumption'!W40+MIN(0,(SUM('7. Consumption'!$G40:V40)-'8. SOH &amp; Pipeline'!U40))+T40)</f>
        <v>0</v>
      </c>
      <c r="U213" s="335">
        <f ca="1">MAX(0,T213+'8. SOH &amp; Pipeline'!V150-'7. Consumption'!X40+MIN(0,(SUM('7. Consumption'!$G40:W40)-'8. SOH &amp; Pipeline'!V40))+U40)</f>
        <v>0</v>
      </c>
      <c r="V213" s="335">
        <f ca="1">MAX(0,U213+'8. SOH &amp; Pipeline'!W150-'7. Consumption'!Y40+MIN(0,(SUM('7. Consumption'!$G40:X40)-'8. SOH &amp; Pipeline'!W40))+V40)</f>
        <v>0</v>
      </c>
      <c r="W213" s="335">
        <f ca="1">MAX(0,V213+'8. SOH &amp; Pipeline'!X150-'7. Consumption'!Z40+MIN(0,(SUM('7. Consumption'!$G40:Y40)-'8. SOH &amp; Pipeline'!X40))+W40)</f>
        <v>0</v>
      </c>
      <c r="X213" s="335">
        <f ca="1">MAX(0,W213+'8. SOH &amp; Pipeline'!Y150-'7. Consumption'!AA40+MIN(0,(SUM('7. Consumption'!$G40:Z40)-'8. SOH &amp; Pipeline'!Y40))+X40)</f>
        <v>0</v>
      </c>
      <c r="Y213" s="335">
        <f ca="1">MAX(0,X213+'8. SOH &amp; Pipeline'!Z150-'7. Consumption'!AB40+MIN(0,(SUM('7. Consumption'!$G40:AA40)-'8. SOH &amp; Pipeline'!Z40))+Y40)</f>
        <v>0</v>
      </c>
      <c r="Z213" s="335">
        <f ca="1">MAX(0,Y213+'8. SOH &amp; Pipeline'!AA150-'7. Consumption'!AC40+MIN(0,(SUM('7. Consumption'!$G40:AB40)-'8. SOH &amp; Pipeline'!AA40))+Z40)</f>
        <v>0</v>
      </c>
      <c r="AA213" s="335">
        <f ca="1">MAX(0,Z213+'8. SOH &amp; Pipeline'!AB150-'7. Consumption'!AD40+MIN(0,(SUM('7. Consumption'!$G40:AC40)-'8. SOH &amp; Pipeline'!AB40))+AA40)</f>
        <v>0</v>
      </c>
      <c r="AB213" s="335">
        <f ca="1">MAX(0,AA213+'8. SOH &amp; Pipeline'!AC150-'7. Consumption'!AE40+MIN(0,(SUM('7. Consumption'!$G40:AD40)-'8. SOH &amp; Pipeline'!AC40))+AB40)</f>
        <v>0</v>
      </c>
      <c r="AC213" s="335">
        <f ca="1">MAX(0,AB213+'8. SOH &amp; Pipeline'!AD150-'7. Consumption'!AF40+MIN(0,(SUM('7. Consumption'!$G40:AE40)-'8. SOH &amp; Pipeline'!AD40))+AC40)</f>
        <v>0</v>
      </c>
      <c r="AD213" s="335">
        <f ca="1">MAX(0,AC213+'8. SOH &amp; Pipeline'!AE150-'7. Consumption'!AG40+MIN(0,(SUM('7. Consumption'!$G40:AF40)-'8. SOH &amp; Pipeline'!AE40))+AD40)</f>
        <v>0</v>
      </c>
      <c r="AE213" s="335">
        <f ca="1">MAX(0,AD213+'8. SOH &amp; Pipeline'!AF150-'7. Consumption'!AH40+MIN(0,(SUM('7. Consumption'!$G40:AG40)-'8. SOH &amp; Pipeline'!AF40))+AE40)</f>
        <v>0</v>
      </c>
      <c r="AF213" s="335">
        <f ca="1">MAX(0,AE213+'8. SOH &amp; Pipeline'!AG150-'7. Consumption'!AI40+MIN(0,(SUM('7. Consumption'!$G40:AH40)-'8. SOH &amp; Pipeline'!AG40))+AF40)</f>
        <v>0</v>
      </c>
      <c r="AG213" s="335">
        <f ca="1">MAX(0,AF213+'8. SOH &amp; Pipeline'!AH150-'7. Consumption'!AJ40+MIN(0,(SUM('7. Consumption'!$G40:AI40)-'8. SOH &amp; Pipeline'!AH40))+AG40)</f>
        <v>0</v>
      </c>
      <c r="AH213" s="335">
        <f ca="1">MAX(0,AG213+'8. SOH &amp; Pipeline'!AI150-'7. Consumption'!AK40+MIN(0,(SUM('7. Consumption'!$G40:AJ40)-'8. SOH &amp; Pipeline'!AI40))+AH40)</f>
        <v>0</v>
      </c>
      <c r="AI213" s="335">
        <f ca="1">MAX(0,AH213+'8. SOH &amp; Pipeline'!AJ150-'7. Consumption'!AL40+MIN(0,(SUM('7. Consumption'!$G40:AK40)-'8. SOH &amp; Pipeline'!AJ40))+AI40)</f>
        <v>0</v>
      </c>
      <c r="AJ213" s="335">
        <f ca="1">MAX(0,AI213+'8. SOH &amp; Pipeline'!AK150-'7. Consumption'!AM40+MIN(0,(SUM('7. Consumption'!$G40:AL40)-'8. SOH &amp; Pipeline'!AK40))+AJ40)</f>
        <v>0</v>
      </c>
      <c r="AK213" s="335">
        <f ca="1">MAX(0,AJ213+'8. SOH &amp; Pipeline'!AL150-'7. Consumption'!AN40+MIN(0,(SUM('7. Consumption'!$G40:AM40)-'8. SOH &amp; Pipeline'!AL40))+AK40)</f>
        <v>0</v>
      </c>
      <c r="AL213" s="335">
        <f ca="1">MAX(0,AK213+'8. SOH &amp; Pipeline'!AM150-'7. Consumption'!AO40+MIN(0,(SUM('7. Consumption'!$G40:AN40)-'8. SOH &amp; Pipeline'!AM40))+AL40)</f>
        <v>0</v>
      </c>
      <c r="AM213" s="335">
        <f ca="1">MAX(0,AL213+'8. SOH &amp; Pipeline'!AN150-'7. Consumption'!AP40+MIN(0,(SUM('7. Consumption'!$G40:AO40)-'8. SOH &amp; Pipeline'!AN40))+AM40)</f>
        <v>0</v>
      </c>
      <c r="AN213" s="335">
        <f ca="1">MAX(0,AM213+'8. SOH &amp; Pipeline'!AO150-'7. Consumption'!AQ40+MIN(0,(SUM('7. Consumption'!$G40:AP40)-'8. SOH &amp; Pipeline'!AO40))+AN40)</f>
        <v>0</v>
      </c>
    </row>
    <row r="214" spans="2:40" x14ac:dyDescent="0.3">
      <c r="B214" s="257"/>
      <c r="C214" s="257" t="str">
        <f>'7. Consumption'!C41</f>
        <v>EFV 50 - caps</v>
      </c>
      <c r="D214" s="416">
        <f>'8. SOH &amp; Pipeline'!E259</f>
        <v>0</v>
      </c>
      <c r="E214" s="335">
        <f ca="1">MAX(0,D214+'8. SOH &amp; Pipeline'!F151-'7. Consumption'!H41+MIN(0,(SUM('7. Consumption'!$G41:G41)-'8. SOH &amp; Pipeline'!F41))+E41)</f>
        <v>0</v>
      </c>
      <c r="F214" s="335">
        <f ca="1">MAX(0,E214+'8. SOH &amp; Pipeline'!G151-'7. Consumption'!I41+MIN(0,(SUM('7. Consumption'!$G41:H41)-'8. SOH &amp; Pipeline'!G41))+F41)</f>
        <v>0</v>
      </c>
      <c r="G214" s="335">
        <f ca="1">MAX(0,F214+'8. SOH &amp; Pipeline'!H151-'7. Consumption'!J41+MIN(0,(SUM('7. Consumption'!$G41:I41)-'8. SOH &amp; Pipeline'!H41))+G41)</f>
        <v>0</v>
      </c>
      <c r="H214" s="335">
        <f ca="1">MAX(0,G214+'8. SOH &amp; Pipeline'!I151-'7. Consumption'!K41+MIN(0,(SUM('7. Consumption'!$G41:J41)-'8. SOH &amp; Pipeline'!I41))+H41)</f>
        <v>0</v>
      </c>
      <c r="I214" s="335">
        <f ca="1">MAX(0,H214+'8. SOH &amp; Pipeline'!J151-'7. Consumption'!L41+MIN(0,(SUM('7. Consumption'!$G41:K41)-'8. SOH &amp; Pipeline'!J41))+I41)</f>
        <v>0</v>
      </c>
      <c r="J214" s="335">
        <f ca="1">MAX(0,I214+'8. SOH &amp; Pipeline'!K151-'7. Consumption'!M41+MIN(0,(SUM('7. Consumption'!$G41:L41)-'8. SOH &amp; Pipeline'!K41))+J41)</f>
        <v>0</v>
      </c>
      <c r="K214" s="335">
        <f ca="1">MAX(0,J214+'8. SOH &amp; Pipeline'!L151-'7. Consumption'!N41+MIN(0,(SUM('7. Consumption'!$G41:M41)-'8. SOH &amp; Pipeline'!L41))+K41)</f>
        <v>0</v>
      </c>
      <c r="L214" s="335">
        <f ca="1">MAX(0,K214+'8. SOH &amp; Pipeline'!M151-'7. Consumption'!O41+MIN(0,(SUM('7. Consumption'!$G41:N41)-'8. SOH &amp; Pipeline'!M41))+L41)</f>
        <v>0</v>
      </c>
      <c r="M214" s="335">
        <f ca="1">MAX(0,L214+'8. SOH &amp; Pipeline'!N151-'7. Consumption'!P41+MIN(0,(SUM('7. Consumption'!$G41:O41)-'8. SOH &amp; Pipeline'!N41))+M41)</f>
        <v>0</v>
      </c>
      <c r="N214" s="335">
        <f ca="1">MAX(0,M214+'8. SOH &amp; Pipeline'!O151-'7. Consumption'!Q41+MIN(0,(SUM('7. Consumption'!$G41:P41)-'8. SOH &amp; Pipeline'!O41))+N41)</f>
        <v>0</v>
      </c>
      <c r="O214" s="335">
        <f ca="1">MAX(0,N214+'8. SOH &amp; Pipeline'!P151-'7. Consumption'!R41+MIN(0,(SUM('7. Consumption'!$G41:Q41)-'8. SOH &amp; Pipeline'!P41))+O41)</f>
        <v>0</v>
      </c>
      <c r="P214" s="335">
        <f ca="1">MAX(0,O214+'8. SOH &amp; Pipeline'!Q151-'7. Consumption'!S41+MIN(0,(SUM('7. Consumption'!$G41:R41)-'8. SOH &amp; Pipeline'!Q41))+P41)</f>
        <v>0</v>
      </c>
      <c r="Q214" s="335">
        <f ca="1">MAX(0,P214+'8. SOH &amp; Pipeline'!R151-'7. Consumption'!T41+MIN(0,(SUM('7. Consumption'!$G41:S41)-'8. SOH &amp; Pipeline'!R41))+Q41)</f>
        <v>0</v>
      </c>
      <c r="R214" s="335">
        <f ca="1">MAX(0,Q214+'8. SOH &amp; Pipeline'!S151-'7. Consumption'!U41+MIN(0,(SUM('7. Consumption'!$G41:T41)-'8. SOH &amp; Pipeline'!S41))+R41)</f>
        <v>0</v>
      </c>
      <c r="S214" s="335">
        <f ca="1">MAX(0,R214+'8. SOH &amp; Pipeline'!T151-'7. Consumption'!V41+MIN(0,(SUM('7. Consumption'!$G41:U41)-'8. SOH &amp; Pipeline'!T41))+S41)</f>
        <v>0</v>
      </c>
      <c r="T214" s="335">
        <f ca="1">MAX(0,S214+'8. SOH &amp; Pipeline'!U151-'7. Consumption'!W41+MIN(0,(SUM('7. Consumption'!$G41:V41)-'8. SOH &amp; Pipeline'!U41))+T41)</f>
        <v>0</v>
      </c>
      <c r="U214" s="335">
        <f ca="1">MAX(0,T214+'8. SOH &amp; Pipeline'!V151-'7. Consumption'!X41+MIN(0,(SUM('7. Consumption'!$G41:W41)-'8. SOH &amp; Pipeline'!V41))+U41)</f>
        <v>0</v>
      </c>
      <c r="V214" s="335">
        <f ca="1">MAX(0,U214+'8. SOH &amp; Pipeline'!W151-'7. Consumption'!Y41+MIN(0,(SUM('7. Consumption'!$G41:X41)-'8. SOH &amp; Pipeline'!W41))+V41)</f>
        <v>0</v>
      </c>
      <c r="W214" s="335">
        <f ca="1">MAX(0,V214+'8. SOH &amp; Pipeline'!X151-'7. Consumption'!Z41+MIN(0,(SUM('7. Consumption'!$G41:Y41)-'8. SOH &amp; Pipeline'!X41))+W41)</f>
        <v>0</v>
      </c>
      <c r="X214" s="335">
        <f ca="1">MAX(0,W214+'8. SOH &amp; Pipeline'!Y151-'7. Consumption'!AA41+MIN(0,(SUM('7. Consumption'!$G41:Z41)-'8. SOH &amp; Pipeline'!Y41))+X41)</f>
        <v>0</v>
      </c>
      <c r="Y214" s="335">
        <f ca="1">MAX(0,X214+'8. SOH &amp; Pipeline'!Z151-'7. Consumption'!AB41+MIN(0,(SUM('7. Consumption'!$G41:AA41)-'8. SOH &amp; Pipeline'!Z41))+Y41)</f>
        <v>0</v>
      </c>
      <c r="Z214" s="335">
        <f ca="1">MAX(0,Y214+'8. SOH &amp; Pipeline'!AA151-'7. Consumption'!AC41+MIN(0,(SUM('7. Consumption'!$G41:AB41)-'8. SOH &amp; Pipeline'!AA41))+Z41)</f>
        <v>0</v>
      </c>
      <c r="AA214" s="335">
        <f ca="1">MAX(0,Z214+'8. SOH &amp; Pipeline'!AB151-'7. Consumption'!AD41+MIN(0,(SUM('7. Consumption'!$G41:AC41)-'8. SOH &amp; Pipeline'!AB41))+AA41)</f>
        <v>0</v>
      </c>
      <c r="AB214" s="335">
        <f ca="1">MAX(0,AA214+'8. SOH &amp; Pipeline'!AC151-'7. Consumption'!AE41+MIN(0,(SUM('7. Consumption'!$G41:AD41)-'8. SOH &amp; Pipeline'!AC41))+AB41)</f>
        <v>0</v>
      </c>
      <c r="AC214" s="335">
        <f ca="1">MAX(0,AB214+'8. SOH &amp; Pipeline'!AD151-'7. Consumption'!AF41+MIN(0,(SUM('7. Consumption'!$G41:AE41)-'8. SOH &amp; Pipeline'!AD41))+AC41)</f>
        <v>0</v>
      </c>
      <c r="AD214" s="335">
        <f ca="1">MAX(0,AC214+'8. SOH &amp; Pipeline'!AE151-'7. Consumption'!AG41+MIN(0,(SUM('7. Consumption'!$G41:AF41)-'8. SOH &amp; Pipeline'!AE41))+AD41)</f>
        <v>0</v>
      </c>
      <c r="AE214" s="335">
        <f ca="1">MAX(0,AD214+'8. SOH &amp; Pipeline'!AF151-'7. Consumption'!AH41+MIN(0,(SUM('7. Consumption'!$G41:AG41)-'8. SOH &amp; Pipeline'!AF41))+AE41)</f>
        <v>0</v>
      </c>
      <c r="AF214" s="335">
        <f ca="1">MAX(0,AE214+'8. SOH &amp; Pipeline'!AG151-'7. Consumption'!AI41+MIN(0,(SUM('7. Consumption'!$G41:AH41)-'8. SOH &amp; Pipeline'!AG41))+AF41)</f>
        <v>0</v>
      </c>
      <c r="AG214" s="335">
        <f ca="1">MAX(0,AF214+'8. SOH &amp; Pipeline'!AH151-'7. Consumption'!AJ41+MIN(0,(SUM('7. Consumption'!$G41:AI41)-'8. SOH &amp; Pipeline'!AH41))+AG41)</f>
        <v>0</v>
      </c>
      <c r="AH214" s="335">
        <f ca="1">MAX(0,AG214+'8. SOH &amp; Pipeline'!AI151-'7. Consumption'!AK41+MIN(0,(SUM('7. Consumption'!$G41:AJ41)-'8. SOH &amp; Pipeline'!AI41))+AH41)</f>
        <v>0</v>
      </c>
      <c r="AI214" s="335">
        <f ca="1">MAX(0,AH214+'8. SOH &amp; Pipeline'!AJ151-'7. Consumption'!AL41+MIN(0,(SUM('7. Consumption'!$G41:AK41)-'8. SOH &amp; Pipeline'!AJ41))+AI41)</f>
        <v>0</v>
      </c>
      <c r="AJ214" s="335">
        <f ca="1">MAX(0,AI214+'8. SOH &amp; Pipeline'!AK151-'7. Consumption'!AM41+MIN(0,(SUM('7. Consumption'!$G41:AL41)-'8. SOH &amp; Pipeline'!AK41))+AJ41)</f>
        <v>0</v>
      </c>
      <c r="AK214" s="335">
        <f ca="1">MAX(0,AJ214+'8. SOH &amp; Pipeline'!AL151-'7. Consumption'!AN41+MIN(0,(SUM('7. Consumption'!$G41:AM41)-'8. SOH &amp; Pipeline'!AL41))+AK41)</f>
        <v>0</v>
      </c>
      <c r="AL214" s="335">
        <f ca="1">MAX(0,AK214+'8. SOH &amp; Pipeline'!AM151-'7. Consumption'!AO41+MIN(0,(SUM('7. Consumption'!$G41:AN41)-'8. SOH &amp; Pipeline'!AM41))+AL41)</f>
        <v>0</v>
      </c>
      <c r="AM214" s="335">
        <f ca="1">MAX(0,AL214+'8. SOH &amp; Pipeline'!AN151-'7. Consumption'!AP41+MIN(0,(SUM('7. Consumption'!$G41:AO41)-'8. SOH &amp; Pipeline'!AN41))+AM41)</f>
        <v>0</v>
      </c>
      <c r="AN214" s="335">
        <f ca="1">MAX(0,AM214+'8. SOH &amp; Pipeline'!AO151-'7. Consumption'!AQ41+MIN(0,(SUM('7. Consumption'!$G41:AP41)-'8. SOH &amp; Pipeline'!AO41))+AN41)</f>
        <v>0</v>
      </c>
    </row>
    <row r="215" spans="2:40" x14ac:dyDescent="0.3">
      <c r="B215" s="257"/>
      <c r="C215" s="257" t="str">
        <f>'7. Consumption'!C42</f>
        <v>EFV 50 - tab</v>
      </c>
      <c r="D215" s="416">
        <f>'8. SOH &amp; Pipeline'!E260</f>
        <v>0</v>
      </c>
      <c r="E215" s="335">
        <f ca="1">MAX(0,D215+'8. SOH &amp; Pipeline'!F152-'7. Consumption'!H42+MIN(0,(SUM('7. Consumption'!$G42:G42)-'8. SOH &amp; Pipeline'!F42))+E42)</f>
        <v>0</v>
      </c>
      <c r="F215" s="335">
        <f ca="1">MAX(0,E215+'8. SOH &amp; Pipeline'!G152-'7. Consumption'!I42+MIN(0,(SUM('7. Consumption'!$G42:H42)-'8. SOH &amp; Pipeline'!G42))+F42)</f>
        <v>0</v>
      </c>
      <c r="G215" s="335">
        <f ca="1">MAX(0,F215+'8. SOH &amp; Pipeline'!H152-'7. Consumption'!J42+MIN(0,(SUM('7. Consumption'!$G42:I42)-'8. SOH &amp; Pipeline'!H42))+G42)</f>
        <v>0</v>
      </c>
      <c r="H215" s="335">
        <f ca="1">MAX(0,G215+'8. SOH &amp; Pipeline'!I152-'7. Consumption'!K42+MIN(0,(SUM('7. Consumption'!$G42:J42)-'8. SOH &amp; Pipeline'!I42))+H42)</f>
        <v>0</v>
      </c>
      <c r="I215" s="335">
        <f ca="1">MAX(0,H215+'8. SOH &amp; Pipeline'!J152-'7. Consumption'!L42+MIN(0,(SUM('7. Consumption'!$G42:K42)-'8. SOH &amp; Pipeline'!J42))+I42)</f>
        <v>0</v>
      </c>
      <c r="J215" s="335">
        <f ca="1">MAX(0,I215+'8. SOH &amp; Pipeline'!K152-'7. Consumption'!M42+MIN(0,(SUM('7. Consumption'!$G42:L42)-'8. SOH &amp; Pipeline'!K42))+J42)</f>
        <v>0</v>
      </c>
      <c r="K215" s="335">
        <f ca="1">MAX(0,J215+'8. SOH &amp; Pipeline'!L152-'7. Consumption'!N42+MIN(0,(SUM('7. Consumption'!$G42:M42)-'8. SOH &amp; Pipeline'!L42))+K42)</f>
        <v>0</v>
      </c>
      <c r="L215" s="335">
        <f ca="1">MAX(0,K215+'8. SOH &amp; Pipeline'!M152-'7. Consumption'!O42+MIN(0,(SUM('7. Consumption'!$G42:N42)-'8. SOH &amp; Pipeline'!M42))+L42)</f>
        <v>0</v>
      </c>
      <c r="M215" s="335">
        <f ca="1">MAX(0,L215+'8. SOH &amp; Pipeline'!N152-'7. Consumption'!P42+MIN(0,(SUM('7. Consumption'!$G42:O42)-'8. SOH &amp; Pipeline'!N42))+M42)</f>
        <v>0</v>
      </c>
      <c r="N215" s="335">
        <f ca="1">MAX(0,M215+'8. SOH &amp; Pipeline'!O152-'7. Consumption'!Q42+MIN(0,(SUM('7. Consumption'!$G42:P42)-'8. SOH &amp; Pipeline'!O42))+N42)</f>
        <v>0</v>
      </c>
      <c r="O215" s="335">
        <f ca="1">MAX(0,N215+'8. SOH &amp; Pipeline'!P152-'7. Consumption'!R42+MIN(0,(SUM('7. Consumption'!$G42:Q42)-'8. SOH &amp; Pipeline'!P42))+O42)</f>
        <v>0</v>
      </c>
      <c r="P215" s="335">
        <f ca="1">MAX(0,O215+'8. SOH &amp; Pipeline'!Q152-'7. Consumption'!S42+MIN(0,(SUM('7. Consumption'!$G42:R42)-'8. SOH &amp; Pipeline'!Q42))+P42)</f>
        <v>0</v>
      </c>
      <c r="Q215" s="335">
        <f ca="1">MAX(0,P215+'8. SOH &amp; Pipeline'!R152-'7. Consumption'!T42+MIN(0,(SUM('7. Consumption'!$G42:S42)-'8. SOH &amp; Pipeline'!R42))+Q42)</f>
        <v>0</v>
      </c>
      <c r="R215" s="335">
        <f ca="1">MAX(0,Q215+'8. SOH &amp; Pipeline'!S152-'7. Consumption'!U42+MIN(0,(SUM('7. Consumption'!$G42:T42)-'8. SOH &amp; Pipeline'!S42))+R42)</f>
        <v>0</v>
      </c>
      <c r="S215" s="335">
        <f ca="1">MAX(0,R215+'8. SOH &amp; Pipeline'!T152-'7. Consumption'!V42+MIN(0,(SUM('7. Consumption'!$G42:U42)-'8. SOH &amp; Pipeline'!T42))+S42)</f>
        <v>0</v>
      </c>
      <c r="T215" s="335">
        <f ca="1">MAX(0,S215+'8. SOH &amp; Pipeline'!U152-'7. Consumption'!W42+MIN(0,(SUM('7. Consumption'!$G42:V42)-'8. SOH &amp; Pipeline'!U42))+T42)</f>
        <v>0</v>
      </c>
      <c r="U215" s="335">
        <f ca="1">MAX(0,T215+'8. SOH &amp; Pipeline'!V152-'7. Consumption'!X42+MIN(0,(SUM('7. Consumption'!$G42:W42)-'8. SOH &amp; Pipeline'!V42))+U42)</f>
        <v>0</v>
      </c>
      <c r="V215" s="335">
        <f ca="1">MAX(0,U215+'8. SOH &amp; Pipeline'!W152-'7. Consumption'!Y42+MIN(0,(SUM('7. Consumption'!$G42:X42)-'8. SOH &amp; Pipeline'!W42))+V42)</f>
        <v>0</v>
      </c>
      <c r="W215" s="335">
        <f ca="1">MAX(0,V215+'8. SOH &amp; Pipeline'!X152-'7. Consumption'!Z42+MIN(0,(SUM('7. Consumption'!$G42:Y42)-'8. SOH &amp; Pipeline'!X42))+W42)</f>
        <v>0</v>
      </c>
      <c r="X215" s="335">
        <f ca="1">MAX(0,W215+'8. SOH &amp; Pipeline'!Y152-'7. Consumption'!AA42+MIN(0,(SUM('7. Consumption'!$G42:Z42)-'8. SOH &amp; Pipeline'!Y42))+X42)</f>
        <v>0</v>
      </c>
      <c r="Y215" s="335">
        <f ca="1">MAX(0,X215+'8. SOH &amp; Pipeline'!Z152-'7. Consumption'!AB42+MIN(0,(SUM('7. Consumption'!$G42:AA42)-'8. SOH &amp; Pipeline'!Z42))+Y42)</f>
        <v>0</v>
      </c>
      <c r="Z215" s="335">
        <f ca="1">MAX(0,Y215+'8. SOH &amp; Pipeline'!AA152-'7. Consumption'!AC42+MIN(0,(SUM('7. Consumption'!$G42:AB42)-'8. SOH &amp; Pipeline'!AA42))+Z42)</f>
        <v>0</v>
      </c>
      <c r="AA215" s="335">
        <f ca="1">MAX(0,Z215+'8. SOH &amp; Pipeline'!AB152-'7. Consumption'!AD42+MIN(0,(SUM('7. Consumption'!$G42:AC42)-'8. SOH &amp; Pipeline'!AB42))+AA42)</f>
        <v>0</v>
      </c>
      <c r="AB215" s="335">
        <f ca="1">MAX(0,AA215+'8. SOH &amp; Pipeline'!AC152-'7. Consumption'!AE42+MIN(0,(SUM('7. Consumption'!$G42:AD42)-'8. SOH &amp; Pipeline'!AC42))+AB42)</f>
        <v>0</v>
      </c>
      <c r="AC215" s="335">
        <f ca="1">MAX(0,AB215+'8. SOH &amp; Pipeline'!AD152-'7. Consumption'!AF42+MIN(0,(SUM('7. Consumption'!$G42:AE42)-'8. SOH &amp; Pipeline'!AD42))+AC42)</f>
        <v>0</v>
      </c>
      <c r="AD215" s="335">
        <f ca="1">MAX(0,AC215+'8. SOH &amp; Pipeline'!AE152-'7. Consumption'!AG42+MIN(0,(SUM('7. Consumption'!$G42:AF42)-'8. SOH &amp; Pipeline'!AE42))+AD42)</f>
        <v>0</v>
      </c>
      <c r="AE215" s="335">
        <f ca="1">MAX(0,AD215+'8. SOH &amp; Pipeline'!AF152-'7. Consumption'!AH42+MIN(0,(SUM('7. Consumption'!$G42:AG42)-'8. SOH &amp; Pipeline'!AF42))+AE42)</f>
        <v>0</v>
      </c>
      <c r="AF215" s="335">
        <f ca="1">MAX(0,AE215+'8. SOH &amp; Pipeline'!AG152-'7. Consumption'!AI42+MIN(0,(SUM('7. Consumption'!$G42:AH42)-'8. SOH &amp; Pipeline'!AG42))+AF42)</f>
        <v>0</v>
      </c>
      <c r="AG215" s="335">
        <f ca="1">MAX(0,AF215+'8. SOH &amp; Pipeline'!AH152-'7. Consumption'!AJ42+MIN(0,(SUM('7. Consumption'!$G42:AI42)-'8. SOH &amp; Pipeline'!AH42))+AG42)</f>
        <v>0</v>
      </c>
      <c r="AH215" s="335">
        <f ca="1">MAX(0,AG215+'8. SOH &amp; Pipeline'!AI152-'7. Consumption'!AK42+MIN(0,(SUM('7. Consumption'!$G42:AJ42)-'8. SOH &amp; Pipeline'!AI42))+AH42)</f>
        <v>0</v>
      </c>
      <c r="AI215" s="335">
        <f ca="1">MAX(0,AH215+'8. SOH &amp; Pipeline'!AJ152-'7. Consumption'!AL42+MIN(0,(SUM('7. Consumption'!$G42:AK42)-'8. SOH &amp; Pipeline'!AJ42))+AI42)</f>
        <v>0</v>
      </c>
      <c r="AJ215" s="335">
        <f ca="1">MAX(0,AI215+'8. SOH &amp; Pipeline'!AK152-'7. Consumption'!AM42+MIN(0,(SUM('7. Consumption'!$G42:AL42)-'8. SOH &amp; Pipeline'!AK42))+AJ42)</f>
        <v>0</v>
      </c>
      <c r="AK215" s="335">
        <f ca="1">MAX(0,AJ215+'8. SOH &amp; Pipeline'!AL152-'7. Consumption'!AN42+MIN(0,(SUM('7. Consumption'!$G42:AM42)-'8. SOH &amp; Pipeline'!AL42))+AK42)</f>
        <v>0</v>
      </c>
      <c r="AL215" s="335">
        <f ca="1">MAX(0,AK215+'8. SOH &amp; Pipeline'!AM152-'7. Consumption'!AO42+MIN(0,(SUM('7. Consumption'!$G42:AN42)-'8. SOH &amp; Pipeline'!AM42))+AL42)</f>
        <v>0</v>
      </c>
      <c r="AM215" s="335">
        <f ca="1">MAX(0,AL215+'8. SOH &amp; Pipeline'!AN152-'7. Consumption'!AP42+MIN(0,(SUM('7. Consumption'!$G42:AO42)-'8. SOH &amp; Pipeline'!AN42))+AM42)</f>
        <v>0</v>
      </c>
      <c r="AN215" s="335">
        <f ca="1">MAX(0,AM215+'8. SOH &amp; Pipeline'!AO152-'7. Consumption'!AQ42+MIN(0,(SUM('7. Consumption'!$G42:AP42)-'8. SOH &amp; Pipeline'!AO42))+AN42)</f>
        <v>0</v>
      </c>
    </row>
    <row r="216" spans="2:40" x14ac:dyDescent="0.3">
      <c r="B216" s="257"/>
      <c r="C216" s="257" t="str">
        <f>'7. Consumption'!C43</f>
        <v>EFV 600 - tab</v>
      </c>
      <c r="D216" s="416">
        <f>'8. SOH &amp; Pipeline'!E261</f>
        <v>0</v>
      </c>
      <c r="E216" s="335">
        <f ca="1">MAX(0,D216+'8. SOH &amp; Pipeline'!F153-'7. Consumption'!H43+MIN(0,(SUM('7. Consumption'!$G43:G43)-'8. SOH &amp; Pipeline'!F43))+E43)</f>
        <v>0</v>
      </c>
      <c r="F216" s="335">
        <f ca="1">MAX(0,E216+'8. SOH &amp; Pipeline'!G153-'7. Consumption'!I43+MIN(0,(SUM('7. Consumption'!$G43:H43)-'8. SOH &amp; Pipeline'!G43))+F43)</f>
        <v>0</v>
      </c>
      <c r="G216" s="335">
        <f ca="1">MAX(0,F216+'8. SOH &amp; Pipeline'!H153-'7. Consumption'!J43+MIN(0,(SUM('7. Consumption'!$G43:I43)-'8. SOH &amp; Pipeline'!H43))+G43)</f>
        <v>0</v>
      </c>
      <c r="H216" s="335">
        <f ca="1">MAX(0,G216+'8. SOH &amp; Pipeline'!I153-'7. Consumption'!K43+MIN(0,(SUM('7. Consumption'!$G43:J43)-'8. SOH &amp; Pipeline'!I43))+H43)</f>
        <v>0</v>
      </c>
      <c r="I216" s="335">
        <f ca="1">MAX(0,H216+'8. SOH &amp; Pipeline'!J153-'7. Consumption'!L43+MIN(0,(SUM('7. Consumption'!$G43:K43)-'8. SOH &amp; Pipeline'!J43))+I43)</f>
        <v>0</v>
      </c>
      <c r="J216" s="335">
        <f ca="1">MAX(0,I216+'8. SOH &amp; Pipeline'!K153-'7. Consumption'!M43+MIN(0,(SUM('7. Consumption'!$G43:L43)-'8. SOH &amp; Pipeline'!K43))+J43)</f>
        <v>0</v>
      </c>
      <c r="K216" s="335">
        <f ca="1">MAX(0,J216+'8. SOH &amp; Pipeline'!L153-'7. Consumption'!N43+MIN(0,(SUM('7. Consumption'!$G43:M43)-'8. SOH &amp; Pipeline'!L43))+K43)</f>
        <v>0</v>
      </c>
      <c r="L216" s="335">
        <f ca="1">MAX(0,K216+'8. SOH &amp; Pipeline'!M153-'7. Consumption'!O43+MIN(0,(SUM('7. Consumption'!$G43:N43)-'8. SOH &amp; Pipeline'!M43))+L43)</f>
        <v>0</v>
      </c>
      <c r="M216" s="335">
        <f ca="1">MAX(0,L216+'8. SOH &amp; Pipeline'!N153-'7. Consumption'!P43+MIN(0,(SUM('7. Consumption'!$G43:O43)-'8. SOH &amp; Pipeline'!N43))+M43)</f>
        <v>0</v>
      </c>
      <c r="N216" s="335">
        <f ca="1">MAX(0,M216+'8. SOH &amp; Pipeline'!O153-'7. Consumption'!Q43+MIN(0,(SUM('7. Consumption'!$G43:P43)-'8. SOH &amp; Pipeline'!O43))+N43)</f>
        <v>0</v>
      </c>
      <c r="O216" s="335">
        <f ca="1">MAX(0,N216+'8. SOH &amp; Pipeline'!P153-'7. Consumption'!R43+MIN(0,(SUM('7. Consumption'!$G43:Q43)-'8. SOH &amp; Pipeline'!P43))+O43)</f>
        <v>0</v>
      </c>
      <c r="P216" s="335">
        <f ca="1">MAX(0,O216+'8. SOH &amp; Pipeline'!Q153-'7. Consumption'!S43+MIN(0,(SUM('7. Consumption'!$G43:R43)-'8. SOH &amp; Pipeline'!Q43))+P43)</f>
        <v>0</v>
      </c>
      <c r="Q216" s="335">
        <f ca="1">MAX(0,P216+'8. SOH &amp; Pipeline'!R153-'7. Consumption'!T43+MIN(0,(SUM('7. Consumption'!$G43:S43)-'8. SOH &amp; Pipeline'!R43))+Q43)</f>
        <v>0</v>
      </c>
      <c r="R216" s="335">
        <f ca="1">MAX(0,Q216+'8. SOH &amp; Pipeline'!S153-'7. Consumption'!U43+MIN(0,(SUM('7. Consumption'!$G43:T43)-'8. SOH &amp; Pipeline'!S43))+R43)</f>
        <v>0</v>
      </c>
      <c r="S216" s="335">
        <f ca="1">MAX(0,R216+'8. SOH &amp; Pipeline'!T153-'7. Consumption'!V43+MIN(0,(SUM('7. Consumption'!$G43:U43)-'8. SOH &amp; Pipeline'!T43))+S43)</f>
        <v>0</v>
      </c>
      <c r="T216" s="335">
        <f ca="1">MAX(0,S216+'8. SOH &amp; Pipeline'!U153-'7. Consumption'!W43+MIN(0,(SUM('7. Consumption'!$G43:V43)-'8. SOH &amp; Pipeline'!U43))+T43)</f>
        <v>0</v>
      </c>
      <c r="U216" s="335">
        <f ca="1">MAX(0,T216+'8. SOH &amp; Pipeline'!V153-'7. Consumption'!X43+MIN(0,(SUM('7. Consumption'!$G43:W43)-'8. SOH &amp; Pipeline'!V43))+U43)</f>
        <v>0</v>
      </c>
      <c r="V216" s="335">
        <f ca="1">MAX(0,U216+'8. SOH &amp; Pipeline'!W153-'7. Consumption'!Y43+MIN(0,(SUM('7. Consumption'!$G43:X43)-'8. SOH &amp; Pipeline'!W43))+V43)</f>
        <v>0</v>
      </c>
      <c r="W216" s="335">
        <f ca="1">MAX(0,V216+'8. SOH &amp; Pipeline'!X153-'7. Consumption'!Z43+MIN(0,(SUM('7. Consumption'!$G43:Y43)-'8. SOH &amp; Pipeline'!X43))+W43)</f>
        <v>0</v>
      </c>
      <c r="X216" s="335">
        <f ca="1">MAX(0,W216+'8. SOH &amp; Pipeline'!Y153-'7. Consumption'!AA43+MIN(0,(SUM('7. Consumption'!$G43:Z43)-'8. SOH &amp; Pipeline'!Y43))+X43)</f>
        <v>0</v>
      </c>
      <c r="Y216" s="335">
        <f ca="1">MAX(0,X216+'8. SOH &amp; Pipeline'!Z153-'7. Consumption'!AB43+MIN(0,(SUM('7. Consumption'!$G43:AA43)-'8. SOH &amp; Pipeline'!Z43))+Y43)</f>
        <v>0</v>
      </c>
      <c r="Z216" s="335">
        <f ca="1">MAX(0,Y216+'8. SOH &amp; Pipeline'!AA153-'7. Consumption'!AC43+MIN(0,(SUM('7. Consumption'!$G43:AB43)-'8. SOH &amp; Pipeline'!AA43))+Z43)</f>
        <v>0</v>
      </c>
      <c r="AA216" s="335">
        <f ca="1">MAX(0,Z216+'8. SOH &amp; Pipeline'!AB153-'7. Consumption'!AD43+MIN(0,(SUM('7. Consumption'!$G43:AC43)-'8. SOH &amp; Pipeline'!AB43))+AA43)</f>
        <v>0</v>
      </c>
      <c r="AB216" s="335">
        <f ca="1">MAX(0,AA216+'8. SOH &amp; Pipeline'!AC153-'7. Consumption'!AE43+MIN(0,(SUM('7. Consumption'!$G43:AD43)-'8. SOH &amp; Pipeline'!AC43))+AB43)</f>
        <v>0</v>
      </c>
      <c r="AC216" s="335">
        <f ca="1">MAX(0,AB216+'8. SOH &amp; Pipeline'!AD153-'7. Consumption'!AF43+MIN(0,(SUM('7. Consumption'!$G43:AE43)-'8. SOH &amp; Pipeline'!AD43))+AC43)</f>
        <v>0</v>
      </c>
      <c r="AD216" s="335">
        <f ca="1">MAX(0,AC216+'8. SOH &amp; Pipeline'!AE153-'7. Consumption'!AG43+MIN(0,(SUM('7. Consumption'!$G43:AF43)-'8. SOH &amp; Pipeline'!AE43))+AD43)</f>
        <v>0</v>
      </c>
      <c r="AE216" s="335">
        <f ca="1">MAX(0,AD216+'8. SOH &amp; Pipeline'!AF153-'7. Consumption'!AH43+MIN(0,(SUM('7. Consumption'!$G43:AG43)-'8. SOH &amp; Pipeline'!AF43))+AE43)</f>
        <v>0</v>
      </c>
      <c r="AF216" s="335">
        <f ca="1">MAX(0,AE216+'8. SOH &amp; Pipeline'!AG153-'7. Consumption'!AI43+MIN(0,(SUM('7. Consumption'!$G43:AH43)-'8. SOH &amp; Pipeline'!AG43))+AF43)</f>
        <v>0</v>
      </c>
      <c r="AG216" s="335">
        <f ca="1">MAX(0,AF216+'8. SOH &amp; Pipeline'!AH153-'7. Consumption'!AJ43+MIN(0,(SUM('7. Consumption'!$G43:AI43)-'8. SOH &amp; Pipeline'!AH43))+AG43)</f>
        <v>0</v>
      </c>
      <c r="AH216" s="335">
        <f ca="1">MAX(0,AG216+'8. SOH &amp; Pipeline'!AI153-'7. Consumption'!AK43+MIN(0,(SUM('7. Consumption'!$G43:AJ43)-'8. SOH &amp; Pipeline'!AI43))+AH43)</f>
        <v>0</v>
      </c>
      <c r="AI216" s="335">
        <f ca="1">MAX(0,AH216+'8. SOH &amp; Pipeline'!AJ153-'7. Consumption'!AL43+MIN(0,(SUM('7. Consumption'!$G43:AK43)-'8. SOH &amp; Pipeline'!AJ43))+AI43)</f>
        <v>0</v>
      </c>
      <c r="AJ216" s="335">
        <f ca="1">MAX(0,AI216+'8. SOH &amp; Pipeline'!AK153-'7. Consumption'!AM43+MIN(0,(SUM('7. Consumption'!$G43:AL43)-'8. SOH &amp; Pipeline'!AK43))+AJ43)</f>
        <v>0</v>
      </c>
      <c r="AK216" s="335">
        <f ca="1">MAX(0,AJ216+'8. SOH &amp; Pipeline'!AL153-'7. Consumption'!AN43+MIN(0,(SUM('7. Consumption'!$G43:AM43)-'8. SOH &amp; Pipeline'!AL43))+AK43)</f>
        <v>0</v>
      </c>
      <c r="AL216" s="335">
        <f ca="1">MAX(0,AK216+'8. SOH &amp; Pipeline'!AM153-'7. Consumption'!AO43+MIN(0,(SUM('7. Consumption'!$G43:AN43)-'8. SOH &amp; Pipeline'!AM43))+AL43)</f>
        <v>0</v>
      </c>
      <c r="AM216" s="335">
        <f ca="1">MAX(0,AL216+'8. SOH &amp; Pipeline'!AN153-'7. Consumption'!AP43+MIN(0,(SUM('7. Consumption'!$G43:AO43)-'8. SOH &amp; Pipeline'!AN43))+AM43)</f>
        <v>0</v>
      </c>
      <c r="AN216" s="335">
        <f ca="1">MAX(0,AM216+'8. SOH &amp; Pipeline'!AO153-'7. Consumption'!AQ43+MIN(0,(SUM('7. Consumption'!$G43:AP43)-'8. SOH &amp; Pipeline'!AO43))+AN43)</f>
        <v>0</v>
      </c>
    </row>
    <row r="217" spans="2:40" x14ac:dyDescent="0.3">
      <c r="B217" s="257"/>
      <c r="C217" s="257" t="str">
        <f>'7. Consumption'!C44</f>
        <v>ETV 100 - tab</v>
      </c>
      <c r="D217" s="416">
        <f>'8. SOH &amp; Pipeline'!E262</f>
        <v>0</v>
      </c>
      <c r="E217" s="335">
        <f ca="1">MAX(0,D217+'8. SOH &amp; Pipeline'!F154-'7. Consumption'!H44+MIN(0,(SUM('7. Consumption'!$G44:G44)-'8. SOH &amp; Pipeline'!F44))+E44)</f>
        <v>0</v>
      </c>
      <c r="F217" s="335">
        <f ca="1">MAX(0,E217+'8. SOH &amp; Pipeline'!G154-'7. Consumption'!I44+MIN(0,(SUM('7. Consumption'!$G44:H44)-'8. SOH &amp; Pipeline'!G44))+F44)</f>
        <v>0</v>
      </c>
      <c r="G217" s="335">
        <f ca="1">MAX(0,F217+'8. SOH &amp; Pipeline'!H154-'7. Consumption'!J44+MIN(0,(SUM('7. Consumption'!$G44:I44)-'8. SOH &amp; Pipeline'!H44))+G44)</f>
        <v>0</v>
      </c>
      <c r="H217" s="335">
        <f ca="1">MAX(0,G217+'8. SOH &amp; Pipeline'!I154-'7. Consumption'!K44+MIN(0,(SUM('7. Consumption'!$G44:J44)-'8. SOH &amp; Pipeline'!I44))+H44)</f>
        <v>0</v>
      </c>
      <c r="I217" s="335">
        <f ca="1">MAX(0,H217+'8. SOH &amp; Pipeline'!J154-'7. Consumption'!L44+MIN(0,(SUM('7. Consumption'!$G44:K44)-'8. SOH &amp; Pipeline'!J44))+I44)</f>
        <v>0</v>
      </c>
      <c r="J217" s="335">
        <f ca="1">MAX(0,I217+'8. SOH &amp; Pipeline'!K154-'7. Consumption'!M44+MIN(0,(SUM('7. Consumption'!$G44:L44)-'8. SOH &amp; Pipeline'!K44))+J44)</f>
        <v>0</v>
      </c>
      <c r="K217" s="335">
        <f ca="1">MAX(0,J217+'8. SOH &amp; Pipeline'!L154-'7. Consumption'!N44+MIN(0,(SUM('7. Consumption'!$G44:M44)-'8. SOH &amp; Pipeline'!L44))+K44)</f>
        <v>0</v>
      </c>
      <c r="L217" s="335">
        <f ca="1">MAX(0,K217+'8. SOH &amp; Pipeline'!M154-'7. Consumption'!O44+MIN(0,(SUM('7. Consumption'!$G44:N44)-'8. SOH &amp; Pipeline'!M44))+L44)</f>
        <v>0</v>
      </c>
      <c r="M217" s="335">
        <f ca="1">MAX(0,L217+'8. SOH &amp; Pipeline'!N154-'7. Consumption'!P44+MIN(0,(SUM('7. Consumption'!$G44:O44)-'8. SOH &amp; Pipeline'!N44))+M44)</f>
        <v>0</v>
      </c>
      <c r="N217" s="335">
        <f ca="1">MAX(0,M217+'8. SOH &amp; Pipeline'!O154-'7. Consumption'!Q44+MIN(0,(SUM('7. Consumption'!$G44:P44)-'8. SOH &amp; Pipeline'!O44))+N44)</f>
        <v>0</v>
      </c>
      <c r="O217" s="335">
        <f ca="1">MAX(0,N217+'8. SOH &amp; Pipeline'!P154-'7. Consumption'!R44+MIN(0,(SUM('7. Consumption'!$G44:Q44)-'8. SOH &amp; Pipeline'!P44))+O44)</f>
        <v>0</v>
      </c>
      <c r="P217" s="335">
        <f ca="1">MAX(0,O217+'8. SOH &amp; Pipeline'!Q154-'7. Consumption'!S44+MIN(0,(SUM('7. Consumption'!$G44:R44)-'8. SOH &amp; Pipeline'!Q44))+P44)</f>
        <v>0</v>
      </c>
      <c r="Q217" s="335">
        <f ca="1">MAX(0,P217+'8. SOH &amp; Pipeline'!R154-'7. Consumption'!T44+MIN(0,(SUM('7. Consumption'!$G44:S44)-'8. SOH &amp; Pipeline'!R44))+Q44)</f>
        <v>0</v>
      </c>
      <c r="R217" s="335">
        <f ca="1">MAX(0,Q217+'8. SOH &amp; Pipeline'!S154-'7. Consumption'!U44+MIN(0,(SUM('7. Consumption'!$G44:T44)-'8. SOH &amp; Pipeline'!S44))+R44)</f>
        <v>0</v>
      </c>
      <c r="S217" s="335">
        <f ca="1">MAX(0,R217+'8. SOH &amp; Pipeline'!T154-'7. Consumption'!V44+MIN(0,(SUM('7. Consumption'!$G44:U44)-'8. SOH &amp; Pipeline'!T44))+S44)</f>
        <v>0</v>
      </c>
      <c r="T217" s="335">
        <f ca="1">MAX(0,S217+'8. SOH &amp; Pipeline'!U154-'7. Consumption'!W44+MIN(0,(SUM('7. Consumption'!$G44:V44)-'8. SOH &amp; Pipeline'!U44))+T44)</f>
        <v>0</v>
      </c>
      <c r="U217" s="335">
        <f ca="1">MAX(0,T217+'8. SOH &amp; Pipeline'!V154-'7. Consumption'!X44+MIN(0,(SUM('7. Consumption'!$G44:W44)-'8. SOH &amp; Pipeline'!V44))+U44)</f>
        <v>0</v>
      </c>
      <c r="V217" s="335">
        <f ca="1">MAX(0,U217+'8. SOH &amp; Pipeline'!W154-'7. Consumption'!Y44+MIN(0,(SUM('7. Consumption'!$G44:X44)-'8. SOH &amp; Pipeline'!W44))+V44)</f>
        <v>0</v>
      </c>
      <c r="W217" s="335">
        <f ca="1">MAX(0,V217+'8. SOH &amp; Pipeline'!X154-'7. Consumption'!Z44+MIN(0,(SUM('7. Consumption'!$G44:Y44)-'8. SOH &amp; Pipeline'!X44))+W44)</f>
        <v>0</v>
      </c>
      <c r="X217" s="335">
        <f ca="1">MAX(0,W217+'8. SOH &amp; Pipeline'!Y154-'7. Consumption'!AA44+MIN(0,(SUM('7. Consumption'!$G44:Z44)-'8. SOH &amp; Pipeline'!Y44))+X44)</f>
        <v>0</v>
      </c>
      <c r="Y217" s="335">
        <f ca="1">MAX(0,X217+'8. SOH &amp; Pipeline'!Z154-'7. Consumption'!AB44+MIN(0,(SUM('7. Consumption'!$G44:AA44)-'8. SOH &amp; Pipeline'!Z44))+Y44)</f>
        <v>0</v>
      </c>
      <c r="Z217" s="335">
        <f ca="1">MAX(0,Y217+'8. SOH &amp; Pipeline'!AA154-'7. Consumption'!AC44+MIN(0,(SUM('7. Consumption'!$G44:AB44)-'8. SOH &amp; Pipeline'!AA44))+Z44)</f>
        <v>0</v>
      </c>
      <c r="AA217" s="335">
        <f ca="1">MAX(0,Z217+'8. SOH &amp; Pipeline'!AB154-'7. Consumption'!AD44+MIN(0,(SUM('7. Consumption'!$G44:AC44)-'8. SOH &amp; Pipeline'!AB44))+AA44)</f>
        <v>0</v>
      </c>
      <c r="AB217" s="335">
        <f ca="1">MAX(0,AA217+'8. SOH &amp; Pipeline'!AC154-'7. Consumption'!AE44+MIN(0,(SUM('7. Consumption'!$G44:AD44)-'8. SOH &amp; Pipeline'!AC44))+AB44)</f>
        <v>0</v>
      </c>
      <c r="AC217" s="335">
        <f ca="1">MAX(0,AB217+'8. SOH &amp; Pipeline'!AD154-'7. Consumption'!AF44+MIN(0,(SUM('7. Consumption'!$G44:AE44)-'8. SOH &amp; Pipeline'!AD44))+AC44)</f>
        <v>0</v>
      </c>
      <c r="AD217" s="335">
        <f ca="1">MAX(0,AC217+'8. SOH &amp; Pipeline'!AE154-'7. Consumption'!AG44+MIN(0,(SUM('7. Consumption'!$G44:AF44)-'8. SOH &amp; Pipeline'!AE44))+AD44)</f>
        <v>0</v>
      </c>
      <c r="AE217" s="335">
        <f ca="1">MAX(0,AD217+'8. SOH &amp; Pipeline'!AF154-'7. Consumption'!AH44+MIN(0,(SUM('7. Consumption'!$G44:AG44)-'8. SOH &amp; Pipeline'!AF44))+AE44)</f>
        <v>0</v>
      </c>
      <c r="AF217" s="335">
        <f ca="1">MAX(0,AE217+'8. SOH &amp; Pipeline'!AG154-'7. Consumption'!AI44+MIN(0,(SUM('7. Consumption'!$G44:AH44)-'8. SOH &amp; Pipeline'!AG44))+AF44)</f>
        <v>0</v>
      </c>
      <c r="AG217" s="335">
        <f ca="1">MAX(0,AF217+'8. SOH &amp; Pipeline'!AH154-'7. Consumption'!AJ44+MIN(0,(SUM('7. Consumption'!$G44:AI44)-'8. SOH &amp; Pipeline'!AH44))+AG44)</f>
        <v>0</v>
      </c>
      <c r="AH217" s="335">
        <f ca="1">MAX(0,AG217+'8. SOH &amp; Pipeline'!AI154-'7. Consumption'!AK44+MIN(0,(SUM('7. Consumption'!$G44:AJ44)-'8. SOH &amp; Pipeline'!AI44))+AH44)</f>
        <v>0</v>
      </c>
      <c r="AI217" s="335">
        <f ca="1">MAX(0,AH217+'8. SOH &amp; Pipeline'!AJ154-'7. Consumption'!AL44+MIN(0,(SUM('7. Consumption'!$G44:AK44)-'8. SOH &amp; Pipeline'!AJ44))+AI44)</f>
        <v>0</v>
      </c>
      <c r="AJ217" s="335">
        <f ca="1">MAX(0,AI217+'8. SOH &amp; Pipeline'!AK154-'7. Consumption'!AM44+MIN(0,(SUM('7. Consumption'!$G44:AL44)-'8. SOH &amp; Pipeline'!AK44))+AJ44)</f>
        <v>0</v>
      </c>
      <c r="AK217" s="335">
        <f ca="1">MAX(0,AJ217+'8. SOH &amp; Pipeline'!AL154-'7. Consumption'!AN44+MIN(0,(SUM('7. Consumption'!$G44:AM44)-'8. SOH &amp; Pipeline'!AL44))+AK44)</f>
        <v>0</v>
      </c>
      <c r="AL217" s="335">
        <f ca="1">MAX(0,AK217+'8. SOH &amp; Pipeline'!AM154-'7. Consumption'!AO44+MIN(0,(SUM('7. Consumption'!$G44:AN44)-'8. SOH &amp; Pipeline'!AM44))+AL44)</f>
        <v>0</v>
      </c>
      <c r="AM217" s="335">
        <f ca="1">MAX(0,AL217+'8. SOH &amp; Pipeline'!AN154-'7. Consumption'!AP44+MIN(0,(SUM('7. Consumption'!$G44:AO44)-'8. SOH &amp; Pipeline'!AN44))+AM44)</f>
        <v>0</v>
      </c>
      <c r="AN217" s="335">
        <f ca="1">MAX(0,AM217+'8. SOH &amp; Pipeline'!AO154-'7. Consumption'!AQ44+MIN(0,(SUM('7. Consumption'!$G44:AP44)-'8. SOH &amp; Pipeline'!AO44))+AN44)</f>
        <v>0</v>
      </c>
    </row>
    <row r="218" spans="2:40" x14ac:dyDescent="0.3">
      <c r="B218" s="257"/>
      <c r="C218" s="257" t="str">
        <f>'7. Consumption'!C45</f>
        <v>FTC 200 - caps</v>
      </c>
      <c r="D218" s="416">
        <f>'8. SOH &amp; Pipeline'!E263</f>
        <v>0</v>
      </c>
      <c r="E218" s="335">
        <f ca="1">MAX(0,D218+'8. SOH &amp; Pipeline'!F155-'7. Consumption'!H45+MIN(0,(SUM('7. Consumption'!$G45:G45)-'8. SOH &amp; Pipeline'!F45))+E45)</f>
        <v>0</v>
      </c>
      <c r="F218" s="335">
        <f ca="1">MAX(0,E218+'8. SOH &amp; Pipeline'!G155-'7. Consumption'!I45+MIN(0,(SUM('7. Consumption'!$G45:H45)-'8. SOH &amp; Pipeline'!G45))+F45)</f>
        <v>0</v>
      </c>
      <c r="G218" s="335">
        <f ca="1">MAX(0,F218+'8. SOH &amp; Pipeline'!H155-'7. Consumption'!J45+MIN(0,(SUM('7. Consumption'!$G45:I45)-'8. SOH &amp; Pipeline'!H45))+G45)</f>
        <v>0</v>
      </c>
      <c r="H218" s="335">
        <f ca="1">MAX(0,G218+'8. SOH &amp; Pipeline'!I155-'7. Consumption'!K45+MIN(0,(SUM('7. Consumption'!$G45:J45)-'8. SOH &amp; Pipeline'!I45))+H45)</f>
        <v>0</v>
      </c>
      <c r="I218" s="335">
        <f ca="1">MAX(0,H218+'8. SOH &amp; Pipeline'!J155-'7. Consumption'!L45+MIN(0,(SUM('7. Consumption'!$G45:K45)-'8. SOH &amp; Pipeline'!J45))+I45)</f>
        <v>0</v>
      </c>
      <c r="J218" s="335">
        <f ca="1">MAX(0,I218+'8. SOH &amp; Pipeline'!K155-'7. Consumption'!M45+MIN(0,(SUM('7. Consumption'!$G45:L45)-'8. SOH &amp; Pipeline'!K45))+J45)</f>
        <v>0</v>
      </c>
      <c r="K218" s="335">
        <f ca="1">MAX(0,J218+'8. SOH &amp; Pipeline'!L155-'7. Consumption'!N45+MIN(0,(SUM('7. Consumption'!$G45:M45)-'8. SOH &amp; Pipeline'!L45))+K45)</f>
        <v>0</v>
      </c>
      <c r="L218" s="335">
        <f ca="1">MAX(0,K218+'8. SOH &amp; Pipeline'!M155-'7. Consumption'!O45+MIN(0,(SUM('7. Consumption'!$G45:N45)-'8. SOH &amp; Pipeline'!M45))+L45)</f>
        <v>0</v>
      </c>
      <c r="M218" s="335">
        <f ca="1">MAX(0,L218+'8. SOH &amp; Pipeline'!N155-'7. Consumption'!P45+MIN(0,(SUM('7. Consumption'!$G45:O45)-'8. SOH &amp; Pipeline'!N45))+M45)</f>
        <v>0</v>
      </c>
      <c r="N218" s="335">
        <f ca="1">MAX(0,M218+'8. SOH &amp; Pipeline'!O155-'7. Consumption'!Q45+MIN(0,(SUM('7. Consumption'!$G45:P45)-'8. SOH &amp; Pipeline'!O45))+N45)</f>
        <v>0</v>
      </c>
      <c r="O218" s="335">
        <f ca="1">MAX(0,N218+'8. SOH &amp; Pipeline'!P155-'7. Consumption'!R45+MIN(0,(SUM('7. Consumption'!$G45:Q45)-'8. SOH &amp; Pipeline'!P45))+O45)</f>
        <v>0</v>
      </c>
      <c r="P218" s="335">
        <f ca="1">MAX(0,O218+'8. SOH &amp; Pipeline'!Q155-'7. Consumption'!S45+MIN(0,(SUM('7. Consumption'!$G45:R45)-'8. SOH &amp; Pipeline'!Q45))+P45)</f>
        <v>0</v>
      </c>
      <c r="Q218" s="335">
        <f ca="1">MAX(0,P218+'8. SOH &amp; Pipeline'!R155-'7. Consumption'!T45+MIN(0,(SUM('7. Consumption'!$G45:S45)-'8. SOH &amp; Pipeline'!R45))+Q45)</f>
        <v>0</v>
      </c>
      <c r="R218" s="335">
        <f ca="1">MAX(0,Q218+'8. SOH &amp; Pipeline'!S155-'7. Consumption'!U45+MIN(0,(SUM('7. Consumption'!$G45:T45)-'8. SOH &amp; Pipeline'!S45))+R45)</f>
        <v>0</v>
      </c>
      <c r="S218" s="335">
        <f ca="1">MAX(0,R218+'8. SOH &amp; Pipeline'!T155-'7. Consumption'!V45+MIN(0,(SUM('7. Consumption'!$G45:U45)-'8. SOH &amp; Pipeline'!T45))+S45)</f>
        <v>0</v>
      </c>
      <c r="T218" s="335">
        <f ca="1">MAX(0,S218+'8. SOH &amp; Pipeline'!U155-'7. Consumption'!W45+MIN(0,(SUM('7. Consumption'!$G45:V45)-'8. SOH &amp; Pipeline'!U45))+T45)</f>
        <v>0</v>
      </c>
      <c r="U218" s="335">
        <f ca="1">MAX(0,T218+'8. SOH &amp; Pipeline'!V155-'7. Consumption'!X45+MIN(0,(SUM('7. Consumption'!$G45:W45)-'8. SOH &amp; Pipeline'!V45))+U45)</f>
        <v>0</v>
      </c>
      <c r="V218" s="335">
        <f ca="1">MAX(0,U218+'8. SOH &amp; Pipeline'!W155-'7. Consumption'!Y45+MIN(0,(SUM('7. Consumption'!$G45:X45)-'8. SOH &amp; Pipeline'!W45))+V45)</f>
        <v>0</v>
      </c>
      <c r="W218" s="335">
        <f ca="1">MAX(0,V218+'8. SOH &amp; Pipeline'!X155-'7. Consumption'!Z45+MIN(0,(SUM('7. Consumption'!$G45:Y45)-'8. SOH &amp; Pipeline'!X45))+W45)</f>
        <v>0</v>
      </c>
      <c r="X218" s="335">
        <f ca="1">MAX(0,W218+'8. SOH &amp; Pipeline'!Y155-'7. Consumption'!AA45+MIN(0,(SUM('7. Consumption'!$G45:Z45)-'8. SOH &amp; Pipeline'!Y45))+X45)</f>
        <v>0</v>
      </c>
      <c r="Y218" s="335">
        <f ca="1">MAX(0,X218+'8. SOH &amp; Pipeline'!Z155-'7. Consumption'!AB45+MIN(0,(SUM('7. Consumption'!$G45:AA45)-'8. SOH &amp; Pipeline'!Z45))+Y45)</f>
        <v>0</v>
      </c>
      <c r="Z218" s="335">
        <f ca="1">MAX(0,Y218+'8. SOH &amp; Pipeline'!AA155-'7. Consumption'!AC45+MIN(0,(SUM('7. Consumption'!$G45:AB45)-'8. SOH &amp; Pipeline'!AA45))+Z45)</f>
        <v>0</v>
      </c>
      <c r="AA218" s="335">
        <f ca="1">MAX(0,Z218+'8. SOH &amp; Pipeline'!AB155-'7. Consumption'!AD45+MIN(0,(SUM('7. Consumption'!$G45:AC45)-'8. SOH &amp; Pipeline'!AB45))+AA45)</f>
        <v>0</v>
      </c>
      <c r="AB218" s="335">
        <f ca="1">MAX(0,AA218+'8. SOH &amp; Pipeline'!AC155-'7. Consumption'!AE45+MIN(0,(SUM('7. Consumption'!$G45:AD45)-'8. SOH &amp; Pipeline'!AC45))+AB45)</f>
        <v>0</v>
      </c>
      <c r="AC218" s="335">
        <f ca="1">MAX(0,AB218+'8. SOH &amp; Pipeline'!AD155-'7. Consumption'!AF45+MIN(0,(SUM('7. Consumption'!$G45:AE45)-'8. SOH &amp; Pipeline'!AD45))+AC45)</f>
        <v>0</v>
      </c>
      <c r="AD218" s="335">
        <f ca="1">MAX(0,AC218+'8. SOH &amp; Pipeline'!AE155-'7. Consumption'!AG45+MIN(0,(SUM('7. Consumption'!$G45:AF45)-'8. SOH &amp; Pipeline'!AE45))+AD45)</f>
        <v>0</v>
      </c>
      <c r="AE218" s="335">
        <f ca="1">MAX(0,AD218+'8. SOH &amp; Pipeline'!AF155-'7. Consumption'!AH45+MIN(0,(SUM('7. Consumption'!$G45:AG45)-'8. SOH &amp; Pipeline'!AF45))+AE45)</f>
        <v>0</v>
      </c>
      <c r="AF218" s="335">
        <f ca="1">MAX(0,AE218+'8. SOH &amp; Pipeline'!AG155-'7. Consumption'!AI45+MIN(0,(SUM('7. Consumption'!$G45:AH45)-'8. SOH &amp; Pipeline'!AG45))+AF45)</f>
        <v>0</v>
      </c>
      <c r="AG218" s="335">
        <f ca="1">MAX(0,AF218+'8. SOH &amp; Pipeline'!AH155-'7. Consumption'!AJ45+MIN(0,(SUM('7. Consumption'!$G45:AI45)-'8. SOH &amp; Pipeline'!AH45))+AG45)</f>
        <v>0</v>
      </c>
      <c r="AH218" s="335">
        <f ca="1">MAX(0,AG218+'8. SOH &amp; Pipeline'!AI155-'7. Consumption'!AK45+MIN(0,(SUM('7. Consumption'!$G45:AJ45)-'8. SOH &amp; Pipeline'!AI45))+AH45)</f>
        <v>0</v>
      </c>
      <c r="AI218" s="335">
        <f ca="1">MAX(0,AH218+'8. SOH &amp; Pipeline'!AJ155-'7. Consumption'!AL45+MIN(0,(SUM('7. Consumption'!$G45:AK45)-'8. SOH &amp; Pipeline'!AJ45))+AI45)</f>
        <v>0</v>
      </c>
      <c r="AJ218" s="335">
        <f ca="1">MAX(0,AI218+'8. SOH &amp; Pipeline'!AK155-'7. Consumption'!AM45+MIN(0,(SUM('7. Consumption'!$G45:AL45)-'8. SOH &amp; Pipeline'!AK45))+AJ45)</f>
        <v>0</v>
      </c>
      <c r="AK218" s="335">
        <f ca="1">MAX(0,AJ218+'8. SOH &amp; Pipeline'!AL155-'7. Consumption'!AN45+MIN(0,(SUM('7. Consumption'!$G45:AM45)-'8. SOH &amp; Pipeline'!AL45))+AK45)</f>
        <v>0</v>
      </c>
      <c r="AL218" s="335">
        <f ca="1">MAX(0,AK218+'8. SOH &amp; Pipeline'!AM155-'7. Consumption'!AO45+MIN(0,(SUM('7. Consumption'!$G45:AN45)-'8. SOH &amp; Pipeline'!AM45))+AL45)</f>
        <v>0</v>
      </c>
      <c r="AM218" s="335">
        <f ca="1">MAX(0,AL218+'8. SOH &amp; Pipeline'!AN155-'7. Consumption'!AP45+MIN(0,(SUM('7. Consumption'!$G45:AO45)-'8. SOH &amp; Pipeline'!AN45))+AM45)</f>
        <v>0</v>
      </c>
      <c r="AN218" s="335">
        <f ca="1">MAX(0,AM218+'8. SOH &amp; Pipeline'!AO155-'7. Consumption'!AQ45+MIN(0,(SUM('7. Consumption'!$G45:AP45)-'8. SOH &amp; Pipeline'!AO45))+AN45)</f>
        <v>0</v>
      </c>
    </row>
    <row r="219" spans="2:40" x14ac:dyDescent="0.3">
      <c r="B219" s="257"/>
      <c r="C219" s="257" t="str">
        <f>'7. Consumption'!C46</f>
        <v>LPV/r 0 - susp</v>
      </c>
      <c r="D219" s="416">
        <f>'8. SOH &amp; Pipeline'!E264</f>
        <v>0</v>
      </c>
      <c r="E219" s="335">
        <f ca="1">MAX(0,D219+'8. SOH &amp; Pipeline'!F156-'7. Consumption'!H46+MIN(0,(SUM('7. Consumption'!$G46:G46)-'8. SOH &amp; Pipeline'!F46))+E46)</f>
        <v>0</v>
      </c>
      <c r="F219" s="335">
        <f ca="1">MAX(0,E219+'8. SOH &amp; Pipeline'!G156-'7. Consumption'!I46+MIN(0,(SUM('7. Consumption'!$G46:H46)-'8. SOH &amp; Pipeline'!G46))+F46)</f>
        <v>0</v>
      </c>
      <c r="G219" s="335">
        <f ca="1">MAX(0,F219+'8. SOH &amp; Pipeline'!H156-'7. Consumption'!J46+MIN(0,(SUM('7. Consumption'!$G46:I46)-'8. SOH &amp; Pipeline'!H46))+G46)</f>
        <v>0</v>
      </c>
      <c r="H219" s="335">
        <f ca="1">MAX(0,G219+'8. SOH &amp; Pipeline'!I156-'7. Consumption'!K46+MIN(0,(SUM('7. Consumption'!$G46:J46)-'8. SOH &amp; Pipeline'!I46))+H46)</f>
        <v>0</v>
      </c>
      <c r="I219" s="335">
        <f ca="1">MAX(0,H219+'8. SOH &amp; Pipeline'!J156-'7. Consumption'!L46+MIN(0,(SUM('7. Consumption'!$G46:K46)-'8. SOH &amp; Pipeline'!J46))+I46)</f>
        <v>0</v>
      </c>
      <c r="J219" s="335">
        <f ca="1">MAX(0,I219+'8. SOH &amp; Pipeline'!K156-'7. Consumption'!M46+MIN(0,(SUM('7. Consumption'!$G46:L46)-'8. SOH &amp; Pipeline'!K46))+J46)</f>
        <v>0</v>
      </c>
      <c r="K219" s="335">
        <f ca="1">MAX(0,J219+'8. SOH &amp; Pipeline'!L156-'7. Consumption'!N46+MIN(0,(SUM('7. Consumption'!$G46:M46)-'8. SOH &amp; Pipeline'!L46))+K46)</f>
        <v>0</v>
      </c>
      <c r="L219" s="335">
        <f ca="1">MAX(0,K219+'8. SOH &amp; Pipeline'!M156-'7. Consumption'!O46+MIN(0,(SUM('7. Consumption'!$G46:N46)-'8. SOH &amp; Pipeline'!M46))+L46)</f>
        <v>0</v>
      </c>
      <c r="M219" s="335">
        <f ca="1">MAX(0,L219+'8. SOH &amp; Pipeline'!N156-'7. Consumption'!P46+MIN(0,(SUM('7. Consumption'!$G46:O46)-'8. SOH &amp; Pipeline'!N46))+M46)</f>
        <v>0</v>
      </c>
      <c r="N219" s="335">
        <f ca="1">MAX(0,M219+'8. SOH &amp; Pipeline'!O156-'7. Consumption'!Q46+MIN(0,(SUM('7. Consumption'!$G46:P46)-'8. SOH &amp; Pipeline'!O46))+N46)</f>
        <v>0</v>
      </c>
      <c r="O219" s="335">
        <f ca="1">MAX(0,N219+'8. SOH &amp; Pipeline'!P156-'7. Consumption'!R46+MIN(0,(SUM('7. Consumption'!$G46:Q46)-'8. SOH &amp; Pipeline'!P46))+O46)</f>
        <v>0</v>
      </c>
      <c r="P219" s="335">
        <f ca="1">MAX(0,O219+'8. SOH &amp; Pipeline'!Q156-'7. Consumption'!S46+MIN(0,(SUM('7. Consumption'!$G46:R46)-'8. SOH &amp; Pipeline'!Q46))+P46)</f>
        <v>0</v>
      </c>
      <c r="Q219" s="335">
        <f ca="1">MAX(0,P219+'8. SOH &amp; Pipeline'!R156-'7. Consumption'!T46+MIN(0,(SUM('7. Consumption'!$G46:S46)-'8. SOH &amp; Pipeline'!R46))+Q46)</f>
        <v>0</v>
      </c>
      <c r="R219" s="335">
        <f ca="1">MAX(0,Q219+'8. SOH &amp; Pipeline'!S156-'7. Consumption'!U46+MIN(0,(SUM('7. Consumption'!$G46:T46)-'8. SOH &amp; Pipeline'!S46))+R46)</f>
        <v>0</v>
      </c>
      <c r="S219" s="335">
        <f ca="1">MAX(0,R219+'8. SOH &amp; Pipeline'!T156-'7. Consumption'!V46+MIN(0,(SUM('7. Consumption'!$G46:U46)-'8. SOH &amp; Pipeline'!T46))+S46)</f>
        <v>0</v>
      </c>
      <c r="T219" s="335">
        <f ca="1">MAX(0,S219+'8. SOH &amp; Pipeline'!U156-'7. Consumption'!W46+MIN(0,(SUM('7. Consumption'!$G46:V46)-'8. SOH &amp; Pipeline'!U46))+T46)</f>
        <v>0</v>
      </c>
      <c r="U219" s="335">
        <f ca="1">MAX(0,T219+'8. SOH &amp; Pipeline'!V156-'7. Consumption'!X46+MIN(0,(SUM('7. Consumption'!$G46:W46)-'8. SOH &amp; Pipeline'!V46))+U46)</f>
        <v>0</v>
      </c>
      <c r="V219" s="335">
        <f ca="1">MAX(0,U219+'8. SOH &amp; Pipeline'!W156-'7. Consumption'!Y46+MIN(0,(SUM('7. Consumption'!$G46:X46)-'8. SOH &amp; Pipeline'!W46))+V46)</f>
        <v>0</v>
      </c>
      <c r="W219" s="335">
        <f ca="1">MAX(0,V219+'8. SOH &amp; Pipeline'!X156-'7. Consumption'!Z46+MIN(0,(SUM('7. Consumption'!$G46:Y46)-'8. SOH &amp; Pipeline'!X46))+W46)</f>
        <v>0</v>
      </c>
      <c r="X219" s="335">
        <f ca="1">MAX(0,W219+'8. SOH &amp; Pipeline'!Y156-'7. Consumption'!AA46+MIN(0,(SUM('7. Consumption'!$G46:Z46)-'8. SOH &amp; Pipeline'!Y46))+X46)</f>
        <v>0</v>
      </c>
      <c r="Y219" s="335">
        <f ca="1">MAX(0,X219+'8. SOH &amp; Pipeline'!Z156-'7. Consumption'!AB46+MIN(0,(SUM('7. Consumption'!$G46:AA46)-'8. SOH &amp; Pipeline'!Z46))+Y46)</f>
        <v>0</v>
      </c>
      <c r="Z219" s="335">
        <f ca="1">MAX(0,Y219+'8. SOH &amp; Pipeline'!AA156-'7. Consumption'!AC46+MIN(0,(SUM('7. Consumption'!$G46:AB46)-'8. SOH &amp; Pipeline'!AA46))+Z46)</f>
        <v>0</v>
      </c>
      <c r="AA219" s="335">
        <f ca="1">MAX(0,Z219+'8. SOH &amp; Pipeline'!AB156-'7. Consumption'!AD46+MIN(0,(SUM('7. Consumption'!$G46:AC46)-'8. SOH &amp; Pipeline'!AB46))+AA46)</f>
        <v>0</v>
      </c>
      <c r="AB219" s="335">
        <f ca="1">MAX(0,AA219+'8. SOH &amp; Pipeline'!AC156-'7. Consumption'!AE46+MIN(0,(SUM('7. Consumption'!$G46:AD46)-'8. SOH &amp; Pipeline'!AC46))+AB46)</f>
        <v>0</v>
      </c>
      <c r="AC219" s="335">
        <f ca="1">MAX(0,AB219+'8. SOH &amp; Pipeline'!AD156-'7. Consumption'!AF46+MIN(0,(SUM('7. Consumption'!$G46:AE46)-'8. SOH &amp; Pipeline'!AD46))+AC46)</f>
        <v>0</v>
      </c>
      <c r="AD219" s="335">
        <f ca="1">MAX(0,AC219+'8. SOH &amp; Pipeline'!AE156-'7. Consumption'!AG46+MIN(0,(SUM('7. Consumption'!$G46:AF46)-'8. SOH &amp; Pipeline'!AE46))+AD46)</f>
        <v>0</v>
      </c>
      <c r="AE219" s="335">
        <f ca="1">MAX(0,AD219+'8. SOH &amp; Pipeline'!AF156-'7. Consumption'!AH46+MIN(0,(SUM('7. Consumption'!$G46:AG46)-'8. SOH &amp; Pipeline'!AF46))+AE46)</f>
        <v>0</v>
      </c>
      <c r="AF219" s="335">
        <f ca="1">MAX(0,AE219+'8. SOH &amp; Pipeline'!AG156-'7. Consumption'!AI46+MIN(0,(SUM('7. Consumption'!$G46:AH46)-'8. SOH &amp; Pipeline'!AG46))+AF46)</f>
        <v>0</v>
      </c>
      <c r="AG219" s="335">
        <f ca="1">MAX(0,AF219+'8. SOH &amp; Pipeline'!AH156-'7. Consumption'!AJ46+MIN(0,(SUM('7. Consumption'!$G46:AI46)-'8. SOH &amp; Pipeline'!AH46))+AG46)</f>
        <v>0</v>
      </c>
      <c r="AH219" s="335">
        <f ca="1">MAX(0,AG219+'8. SOH &amp; Pipeline'!AI156-'7. Consumption'!AK46+MIN(0,(SUM('7. Consumption'!$G46:AJ46)-'8. SOH &amp; Pipeline'!AI46))+AH46)</f>
        <v>0</v>
      </c>
      <c r="AI219" s="335">
        <f ca="1">MAX(0,AH219+'8. SOH &amp; Pipeline'!AJ156-'7. Consumption'!AL46+MIN(0,(SUM('7. Consumption'!$G46:AK46)-'8. SOH &amp; Pipeline'!AJ46))+AI46)</f>
        <v>0</v>
      </c>
      <c r="AJ219" s="335">
        <f ca="1">MAX(0,AI219+'8. SOH &amp; Pipeline'!AK156-'7. Consumption'!AM46+MIN(0,(SUM('7. Consumption'!$G46:AL46)-'8. SOH &amp; Pipeline'!AK46))+AJ46)</f>
        <v>0</v>
      </c>
      <c r="AK219" s="335">
        <f ca="1">MAX(0,AJ219+'8. SOH &amp; Pipeline'!AL156-'7. Consumption'!AN46+MIN(0,(SUM('7. Consumption'!$G46:AM46)-'8. SOH &amp; Pipeline'!AL46))+AK46)</f>
        <v>0</v>
      </c>
      <c r="AL219" s="335">
        <f ca="1">MAX(0,AK219+'8. SOH &amp; Pipeline'!AM156-'7. Consumption'!AO46+MIN(0,(SUM('7. Consumption'!$G46:AN46)-'8. SOH &amp; Pipeline'!AM46))+AL46)</f>
        <v>0</v>
      </c>
      <c r="AM219" s="335">
        <f ca="1">MAX(0,AL219+'8. SOH &amp; Pipeline'!AN156-'7. Consumption'!AP46+MIN(0,(SUM('7. Consumption'!$G46:AO46)-'8. SOH &amp; Pipeline'!AN46))+AM46)</f>
        <v>0</v>
      </c>
      <c r="AN219" s="335">
        <f ca="1">MAX(0,AM219+'8. SOH &amp; Pipeline'!AO156-'7. Consumption'!AQ46+MIN(0,(SUM('7. Consumption'!$G46:AP46)-'8. SOH &amp; Pipeline'!AO46))+AN46)</f>
        <v>0</v>
      </c>
    </row>
    <row r="220" spans="2:40" x14ac:dyDescent="0.3">
      <c r="B220" s="257"/>
      <c r="C220" s="257" t="str">
        <f>'7. Consumption'!C47</f>
        <v>LPV/r 100/25 - tab - heat stable</v>
      </c>
      <c r="D220" s="416">
        <f>'8. SOH &amp; Pipeline'!E265</f>
        <v>0</v>
      </c>
      <c r="E220" s="335">
        <f ca="1">MAX(0,D220+'8. SOH &amp; Pipeline'!F157-'7. Consumption'!H47+MIN(0,(SUM('7. Consumption'!$G47:G47)-'8. SOH &amp; Pipeline'!F47))+E47)</f>
        <v>0</v>
      </c>
      <c r="F220" s="335">
        <f ca="1">MAX(0,E220+'8. SOH &amp; Pipeline'!G157-'7. Consumption'!I47+MIN(0,(SUM('7. Consumption'!$G47:H47)-'8. SOH &amp; Pipeline'!G47))+F47)</f>
        <v>0</v>
      </c>
      <c r="G220" s="335">
        <f ca="1">MAX(0,F220+'8. SOH &amp; Pipeline'!H157-'7. Consumption'!J47+MIN(0,(SUM('7. Consumption'!$G47:I47)-'8. SOH &amp; Pipeline'!H47))+G47)</f>
        <v>0</v>
      </c>
      <c r="H220" s="335">
        <f ca="1">MAX(0,G220+'8. SOH &amp; Pipeline'!I157-'7. Consumption'!K47+MIN(0,(SUM('7. Consumption'!$G47:J47)-'8. SOH &amp; Pipeline'!I47))+H47)</f>
        <v>0</v>
      </c>
      <c r="I220" s="335">
        <f ca="1">MAX(0,H220+'8. SOH &amp; Pipeline'!J157-'7. Consumption'!L47+MIN(0,(SUM('7. Consumption'!$G47:K47)-'8. SOH &amp; Pipeline'!J47))+I47)</f>
        <v>0</v>
      </c>
      <c r="J220" s="335">
        <f ca="1">MAX(0,I220+'8. SOH &amp; Pipeline'!K157-'7. Consumption'!M47+MIN(0,(SUM('7. Consumption'!$G47:L47)-'8. SOH &amp; Pipeline'!K47))+J47)</f>
        <v>0</v>
      </c>
      <c r="K220" s="335">
        <f ca="1">MAX(0,J220+'8. SOH &amp; Pipeline'!L157-'7. Consumption'!N47+MIN(0,(SUM('7. Consumption'!$G47:M47)-'8. SOH &amp; Pipeline'!L47))+K47)</f>
        <v>0</v>
      </c>
      <c r="L220" s="335">
        <f ca="1">MAX(0,K220+'8. SOH &amp; Pipeline'!M157-'7. Consumption'!O47+MIN(0,(SUM('7. Consumption'!$G47:N47)-'8. SOH &amp; Pipeline'!M47))+L47)</f>
        <v>0</v>
      </c>
      <c r="M220" s="335">
        <f ca="1">MAX(0,L220+'8. SOH &amp; Pipeline'!N157-'7. Consumption'!P47+MIN(0,(SUM('7. Consumption'!$G47:O47)-'8. SOH &amp; Pipeline'!N47))+M47)</f>
        <v>0</v>
      </c>
      <c r="N220" s="335">
        <f ca="1">MAX(0,M220+'8. SOH &amp; Pipeline'!O157-'7. Consumption'!Q47+MIN(0,(SUM('7. Consumption'!$G47:P47)-'8. SOH &amp; Pipeline'!O47))+N47)</f>
        <v>0</v>
      </c>
      <c r="O220" s="335">
        <f ca="1">MAX(0,N220+'8. SOH &amp; Pipeline'!P157-'7. Consumption'!R47+MIN(0,(SUM('7. Consumption'!$G47:Q47)-'8. SOH &amp; Pipeline'!P47))+O47)</f>
        <v>0</v>
      </c>
      <c r="P220" s="335">
        <f ca="1">MAX(0,O220+'8. SOH &amp; Pipeline'!Q157-'7. Consumption'!S47+MIN(0,(SUM('7. Consumption'!$G47:R47)-'8. SOH &amp; Pipeline'!Q47))+P47)</f>
        <v>0</v>
      </c>
      <c r="Q220" s="335">
        <f ca="1">MAX(0,P220+'8. SOH &amp; Pipeline'!R157-'7. Consumption'!T47+MIN(0,(SUM('7. Consumption'!$G47:S47)-'8. SOH &amp; Pipeline'!R47))+Q47)</f>
        <v>0</v>
      </c>
      <c r="R220" s="335">
        <f ca="1">MAX(0,Q220+'8. SOH &amp; Pipeline'!S157-'7. Consumption'!U47+MIN(0,(SUM('7. Consumption'!$G47:T47)-'8. SOH &amp; Pipeline'!S47))+R47)</f>
        <v>0</v>
      </c>
      <c r="S220" s="335">
        <f ca="1">MAX(0,R220+'8. SOH &amp; Pipeline'!T157-'7. Consumption'!V47+MIN(0,(SUM('7. Consumption'!$G47:U47)-'8. SOH &amp; Pipeline'!T47))+S47)</f>
        <v>0</v>
      </c>
      <c r="T220" s="335">
        <f ca="1">MAX(0,S220+'8. SOH &amp; Pipeline'!U157-'7. Consumption'!W47+MIN(0,(SUM('7. Consumption'!$G47:V47)-'8. SOH &amp; Pipeline'!U47))+T47)</f>
        <v>0</v>
      </c>
      <c r="U220" s="335">
        <f ca="1">MAX(0,T220+'8. SOH &amp; Pipeline'!V157-'7. Consumption'!X47+MIN(0,(SUM('7. Consumption'!$G47:W47)-'8. SOH &amp; Pipeline'!V47))+U47)</f>
        <v>0</v>
      </c>
      <c r="V220" s="335">
        <f ca="1">MAX(0,U220+'8. SOH &amp; Pipeline'!W157-'7. Consumption'!Y47+MIN(0,(SUM('7. Consumption'!$G47:X47)-'8. SOH &amp; Pipeline'!W47))+V47)</f>
        <v>0</v>
      </c>
      <c r="W220" s="335">
        <f ca="1">MAX(0,V220+'8. SOH &amp; Pipeline'!X157-'7. Consumption'!Z47+MIN(0,(SUM('7. Consumption'!$G47:Y47)-'8. SOH &amp; Pipeline'!X47))+W47)</f>
        <v>0</v>
      </c>
      <c r="X220" s="335">
        <f ca="1">MAX(0,W220+'8. SOH &amp; Pipeline'!Y157-'7. Consumption'!AA47+MIN(0,(SUM('7. Consumption'!$G47:Z47)-'8. SOH &amp; Pipeline'!Y47))+X47)</f>
        <v>0</v>
      </c>
      <c r="Y220" s="335">
        <f ca="1">MAX(0,X220+'8. SOH &amp; Pipeline'!Z157-'7. Consumption'!AB47+MIN(0,(SUM('7. Consumption'!$G47:AA47)-'8. SOH &amp; Pipeline'!Z47))+Y47)</f>
        <v>0</v>
      </c>
      <c r="Z220" s="335">
        <f ca="1">MAX(0,Y220+'8. SOH &amp; Pipeline'!AA157-'7. Consumption'!AC47+MIN(0,(SUM('7. Consumption'!$G47:AB47)-'8. SOH &amp; Pipeline'!AA47))+Z47)</f>
        <v>0</v>
      </c>
      <c r="AA220" s="335">
        <f ca="1">MAX(0,Z220+'8. SOH &amp; Pipeline'!AB157-'7. Consumption'!AD47+MIN(0,(SUM('7. Consumption'!$G47:AC47)-'8. SOH &amp; Pipeline'!AB47))+AA47)</f>
        <v>0</v>
      </c>
      <c r="AB220" s="335">
        <f ca="1">MAX(0,AA220+'8. SOH &amp; Pipeline'!AC157-'7. Consumption'!AE47+MIN(0,(SUM('7. Consumption'!$G47:AD47)-'8. SOH &amp; Pipeline'!AC47))+AB47)</f>
        <v>0</v>
      </c>
      <c r="AC220" s="335">
        <f ca="1">MAX(0,AB220+'8. SOH &amp; Pipeline'!AD157-'7. Consumption'!AF47+MIN(0,(SUM('7. Consumption'!$G47:AE47)-'8. SOH &amp; Pipeline'!AD47))+AC47)</f>
        <v>0</v>
      </c>
      <c r="AD220" s="335">
        <f ca="1">MAX(0,AC220+'8. SOH &amp; Pipeline'!AE157-'7. Consumption'!AG47+MIN(0,(SUM('7. Consumption'!$G47:AF47)-'8. SOH &amp; Pipeline'!AE47))+AD47)</f>
        <v>0</v>
      </c>
      <c r="AE220" s="335">
        <f ca="1">MAX(0,AD220+'8. SOH &amp; Pipeline'!AF157-'7. Consumption'!AH47+MIN(0,(SUM('7. Consumption'!$G47:AG47)-'8. SOH &amp; Pipeline'!AF47))+AE47)</f>
        <v>0</v>
      </c>
      <c r="AF220" s="335">
        <f ca="1">MAX(0,AE220+'8. SOH &amp; Pipeline'!AG157-'7. Consumption'!AI47+MIN(0,(SUM('7. Consumption'!$G47:AH47)-'8. SOH &amp; Pipeline'!AG47))+AF47)</f>
        <v>0</v>
      </c>
      <c r="AG220" s="335">
        <f ca="1">MAX(0,AF220+'8. SOH &amp; Pipeline'!AH157-'7. Consumption'!AJ47+MIN(0,(SUM('7. Consumption'!$G47:AI47)-'8. SOH &amp; Pipeline'!AH47))+AG47)</f>
        <v>0</v>
      </c>
      <c r="AH220" s="335">
        <f ca="1">MAX(0,AG220+'8. SOH &amp; Pipeline'!AI157-'7. Consumption'!AK47+MIN(0,(SUM('7. Consumption'!$G47:AJ47)-'8. SOH &amp; Pipeline'!AI47))+AH47)</f>
        <v>0</v>
      </c>
      <c r="AI220" s="335">
        <f ca="1">MAX(0,AH220+'8. SOH &amp; Pipeline'!AJ157-'7. Consumption'!AL47+MIN(0,(SUM('7. Consumption'!$G47:AK47)-'8. SOH &amp; Pipeline'!AJ47))+AI47)</f>
        <v>0</v>
      </c>
      <c r="AJ220" s="335">
        <f ca="1">MAX(0,AI220+'8. SOH &amp; Pipeline'!AK157-'7. Consumption'!AM47+MIN(0,(SUM('7. Consumption'!$G47:AL47)-'8. SOH &amp; Pipeline'!AK47))+AJ47)</f>
        <v>0</v>
      </c>
      <c r="AK220" s="335">
        <f ca="1">MAX(0,AJ220+'8. SOH &amp; Pipeline'!AL157-'7. Consumption'!AN47+MIN(0,(SUM('7. Consumption'!$G47:AM47)-'8. SOH &amp; Pipeline'!AL47))+AK47)</f>
        <v>0</v>
      </c>
      <c r="AL220" s="335">
        <f ca="1">MAX(0,AK220+'8. SOH &amp; Pipeline'!AM157-'7. Consumption'!AO47+MIN(0,(SUM('7. Consumption'!$G47:AN47)-'8. SOH &amp; Pipeline'!AM47))+AL47)</f>
        <v>0</v>
      </c>
      <c r="AM220" s="335">
        <f ca="1">MAX(0,AL220+'8. SOH &amp; Pipeline'!AN157-'7. Consumption'!AP47+MIN(0,(SUM('7. Consumption'!$G47:AO47)-'8. SOH &amp; Pipeline'!AN47))+AM47)</f>
        <v>0</v>
      </c>
      <c r="AN220" s="335">
        <f ca="1">MAX(0,AM220+'8. SOH &amp; Pipeline'!AO157-'7. Consumption'!AQ47+MIN(0,(SUM('7. Consumption'!$G47:AP47)-'8. SOH &amp; Pipeline'!AO47))+AN47)</f>
        <v>0</v>
      </c>
    </row>
    <row r="221" spans="2:40" x14ac:dyDescent="0.3">
      <c r="B221" s="257"/>
      <c r="C221" s="257" t="str">
        <f>'7. Consumption'!C48</f>
        <v>LPV/r 200/50 - tab</v>
      </c>
      <c r="D221" s="416">
        <f>'8. SOH &amp; Pipeline'!E266</f>
        <v>0</v>
      </c>
      <c r="E221" s="335">
        <f ca="1">MAX(0,D221+'8. SOH &amp; Pipeline'!F158-'7. Consumption'!H48+MIN(0,(SUM('7. Consumption'!$G48:G48)-'8. SOH &amp; Pipeline'!F48))+E48)</f>
        <v>0</v>
      </c>
      <c r="F221" s="335">
        <f ca="1">MAX(0,E221+'8. SOH &amp; Pipeline'!G158-'7. Consumption'!I48+MIN(0,(SUM('7. Consumption'!$G48:H48)-'8. SOH &amp; Pipeline'!G48))+F48)</f>
        <v>0</v>
      </c>
      <c r="G221" s="335">
        <f ca="1">MAX(0,F221+'8. SOH &amp; Pipeline'!H158-'7. Consumption'!J48+MIN(0,(SUM('7. Consumption'!$G48:I48)-'8. SOH &amp; Pipeline'!H48))+G48)</f>
        <v>0</v>
      </c>
      <c r="H221" s="335">
        <f ca="1">MAX(0,G221+'8. SOH &amp; Pipeline'!I158-'7. Consumption'!K48+MIN(0,(SUM('7. Consumption'!$G48:J48)-'8. SOH &amp; Pipeline'!I48))+H48)</f>
        <v>0</v>
      </c>
      <c r="I221" s="335">
        <f ca="1">MAX(0,H221+'8. SOH &amp; Pipeline'!J158-'7. Consumption'!L48+MIN(0,(SUM('7. Consumption'!$G48:K48)-'8. SOH &amp; Pipeline'!J48))+I48)</f>
        <v>0</v>
      </c>
      <c r="J221" s="335">
        <f ca="1">MAX(0,I221+'8. SOH &amp; Pipeline'!K158-'7. Consumption'!M48+MIN(0,(SUM('7. Consumption'!$G48:L48)-'8. SOH &amp; Pipeline'!K48))+J48)</f>
        <v>0</v>
      </c>
      <c r="K221" s="335">
        <f ca="1">MAX(0,J221+'8. SOH &amp; Pipeline'!L158-'7. Consumption'!N48+MIN(0,(SUM('7. Consumption'!$G48:M48)-'8. SOH &amp; Pipeline'!L48))+K48)</f>
        <v>0</v>
      </c>
      <c r="L221" s="335">
        <f ca="1">MAX(0,K221+'8. SOH &amp; Pipeline'!M158-'7. Consumption'!O48+MIN(0,(SUM('7. Consumption'!$G48:N48)-'8. SOH &amp; Pipeline'!M48))+L48)</f>
        <v>0</v>
      </c>
      <c r="M221" s="335">
        <f ca="1">MAX(0,L221+'8. SOH &amp; Pipeline'!N158-'7. Consumption'!P48+MIN(0,(SUM('7. Consumption'!$G48:O48)-'8. SOH &amp; Pipeline'!N48))+M48)</f>
        <v>0</v>
      </c>
      <c r="N221" s="335">
        <f ca="1">MAX(0,M221+'8. SOH &amp; Pipeline'!O158-'7. Consumption'!Q48+MIN(0,(SUM('7. Consumption'!$G48:P48)-'8. SOH &amp; Pipeline'!O48))+N48)</f>
        <v>0</v>
      </c>
      <c r="O221" s="335">
        <f ca="1">MAX(0,N221+'8. SOH &amp; Pipeline'!P158-'7. Consumption'!R48+MIN(0,(SUM('7. Consumption'!$G48:Q48)-'8. SOH &amp; Pipeline'!P48))+O48)</f>
        <v>0</v>
      </c>
      <c r="P221" s="335">
        <f ca="1">MAX(0,O221+'8. SOH &amp; Pipeline'!Q158-'7. Consumption'!S48+MIN(0,(SUM('7. Consumption'!$G48:R48)-'8. SOH &amp; Pipeline'!Q48))+P48)</f>
        <v>0</v>
      </c>
      <c r="Q221" s="335">
        <f ca="1">MAX(0,P221+'8. SOH &amp; Pipeline'!R158-'7. Consumption'!T48+MIN(0,(SUM('7. Consumption'!$G48:S48)-'8. SOH &amp; Pipeline'!R48))+Q48)</f>
        <v>0</v>
      </c>
      <c r="R221" s="335">
        <f ca="1">MAX(0,Q221+'8. SOH &amp; Pipeline'!S158-'7. Consumption'!U48+MIN(0,(SUM('7. Consumption'!$G48:T48)-'8. SOH &amp; Pipeline'!S48))+R48)</f>
        <v>0</v>
      </c>
      <c r="S221" s="335">
        <f ca="1">MAX(0,R221+'8. SOH &amp; Pipeline'!T158-'7. Consumption'!V48+MIN(0,(SUM('7. Consumption'!$G48:U48)-'8. SOH &amp; Pipeline'!T48))+S48)</f>
        <v>0</v>
      </c>
      <c r="T221" s="335">
        <f ca="1">MAX(0,S221+'8. SOH &amp; Pipeline'!U158-'7. Consumption'!W48+MIN(0,(SUM('7. Consumption'!$G48:V48)-'8. SOH &amp; Pipeline'!U48))+T48)</f>
        <v>0</v>
      </c>
      <c r="U221" s="335">
        <f ca="1">MAX(0,T221+'8. SOH &amp; Pipeline'!V158-'7. Consumption'!X48+MIN(0,(SUM('7. Consumption'!$G48:W48)-'8. SOH &amp; Pipeline'!V48))+U48)</f>
        <v>0</v>
      </c>
      <c r="V221" s="335">
        <f ca="1">MAX(0,U221+'8. SOH &amp; Pipeline'!W158-'7. Consumption'!Y48+MIN(0,(SUM('7. Consumption'!$G48:X48)-'8. SOH &amp; Pipeline'!W48))+V48)</f>
        <v>0</v>
      </c>
      <c r="W221" s="335">
        <f ca="1">MAX(0,V221+'8. SOH &amp; Pipeline'!X158-'7. Consumption'!Z48+MIN(0,(SUM('7. Consumption'!$G48:Y48)-'8. SOH &amp; Pipeline'!X48))+W48)</f>
        <v>0</v>
      </c>
      <c r="X221" s="335">
        <f ca="1">MAX(0,W221+'8. SOH &amp; Pipeline'!Y158-'7. Consumption'!AA48+MIN(0,(SUM('7. Consumption'!$G48:Z48)-'8. SOH &amp; Pipeline'!Y48))+X48)</f>
        <v>0</v>
      </c>
      <c r="Y221" s="335">
        <f ca="1">MAX(0,X221+'8. SOH &amp; Pipeline'!Z158-'7. Consumption'!AB48+MIN(0,(SUM('7. Consumption'!$G48:AA48)-'8. SOH &amp; Pipeline'!Z48))+Y48)</f>
        <v>0</v>
      </c>
      <c r="Z221" s="335">
        <f ca="1">MAX(0,Y221+'8. SOH &amp; Pipeline'!AA158-'7. Consumption'!AC48+MIN(0,(SUM('7. Consumption'!$G48:AB48)-'8. SOH &amp; Pipeline'!AA48))+Z48)</f>
        <v>0</v>
      </c>
      <c r="AA221" s="335">
        <f ca="1">MAX(0,Z221+'8. SOH &amp; Pipeline'!AB158-'7. Consumption'!AD48+MIN(0,(SUM('7. Consumption'!$G48:AC48)-'8. SOH &amp; Pipeline'!AB48))+AA48)</f>
        <v>0</v>
      </c>
      <c r="AB221" s="335">
        <f ca="1">MAX(0,AA221+'8. SOH &amp; Pipeline'!AC158-'7. Consumption'!AE48+MIN(0,(SUM('7. Consumption'!$G48:AD48)-'8. SOH &amp; Pipeline'!AC48))+AB48)</f>
        <v>0</v>
      </c>
      <c r="AC221" s="335">
        <f ca="1">MAX(0,AB221+'8. SOH &amp; Pipeline'!AD158-'7. Consumption'!AF48+MIN(0,(SUM('7. Consumption'!$G48:AE48)-'8. SOH &amp; Pipeline'!AD48))+AC48)</f>
        <v>0</v>
      </c>
      <c r="AD221" s="335">
        <f ca="1">MAX(0,AC221+'8. SOH &amp; Pipeline'!AE158-'7. Consumption'!AG48+MIN(0,(SUM('7. Consumption'!$G48:AF48)-'8. SOH &amp; Pipeline'!AE48))+AD48)</f>
        <v>0</v>
      </c>
      <c r="AE221" s="335">
        <f ca="1">MAX(0,AD221+'8. SOH &amp; Pipeline'!AF158-'7. Consumption'!AH48+MIN(0,(SUM('7. Consumption'!$G48:AG48)-'8. SOH &amp; Pipeline'!AF48))+AE48)</f>
        <v>0</v>
      </c>
      <c r="AF221" s="335">
        <f ca="1">MAX(0,AE221+'8. SOH &amp; Pipeline'!AG158-'7. Consumption'!AI48+MIN(0,(SUM('7. Consumption'!$G48:AH48)-'8. SOH &amp; Pipeline'!AG48))+AF48)</f>
        <v>0</v>
      </c>
      <c r="AG221" s="335">
        <f ca="1">MAX(0,AF221+'8. SOH &amp; Pipeline'!AH158-'7. Consumption'!AJ48+MIN(0,(SUM('7. Consumption'!$G48:AI48)-'8. SOH &amp; Pipeline'!AH48))+AG48)</f>
        <v>0</v>
      </c>
      <c r="AH221" s="335">
        <f ca="1">MAX(0,AG221+'8. SOH &amp; Pipeline'!AI158-'7. Consumption'!AK48+MIN(0,(SUM('7. Consumption'!$G48:AJ48)-'8. SOH &amp; Pipeline'!AI48))+AH48)</f>
        <v>0</v>
      </c>
      <c r="AI221" s="335">
        <f ca="1">MAX(0,AH221+'8. SOH &amp; Pipeline'!AJ158-'7. Consumption'!AL48+MIN(0,(SUM('7. Consumption'!$G48:AK48)-'8. SOH &amp; Pipeline'!AJ48))+AI48)</f>
        <v>0</v>
      </c>
      <c r="AJ221" s="335">
        <f ca="1">MAX(0,AI221+'8. SOH &amp; Pipeline'!AK158-'7. Consumption'!AM48+MIN(0,(SUM('7. Consumption'!$G48:AL48)-'8. SOH &amp; Pipeline'!AK48))+AJ48)</f>
        <v>0</v>
      </c>
      <c r="AK221" s="335">
        <f ca="1">MAX(0,AJ221+'8. SOH &amp; Pipeline'!AL158-'7. Consumption'!AN48+MIN(0,(SUM('7. Consumption'!$G48:AM48)-'8. SOH &amp; Pipeline'!AL48))+AK48)</f>
        <v>0</v>
      </c>
      <c r="AL221" s="335">
        <f ca="1">MAX(0,AK221+'8. SOH &amp; Pipeline'!AM158-'7. Consumption'!AO48+MIN(0,(SUM('7. Consumption'!$G48:AN48)-'8. SOH &amp; Pipeline'!AM48))+AL48)</f>
        <v>0</v>
      </c>
      <c r="AM221" s="335">
        <f ca="1">MAX(0,AL221+'8. SOH &amp; Pipeline'!AN158-'7. Consumption'!AP48+MIN(0,(SUM('7. Consumption'!$G48:AO48)-'8. SOH &amp; Pipeline'!AN48))+AM48)</f>
        <v>0</v>
      </c>
      <c r="AN221" s="335">
        <f ca="1">MAX(0,AM221+'8. SOH &amp; Pipeline'!AO158-'7. Consumption'!AQ48+MIN(0,(SUM('7. Consumption'!$G48:AP48)-'8. SOH &amp; Pipeline'!AO48))+AN48)</f>
        <v>0</v>
      </c>
    </row>
    <row r="222" spans="2:40" x14ac:dyDescent="0.3">
      <c r="B222" s="257"/>
      <c r="C222" s="257" t="str">
        <f>'7. Consumption'!C49</f>
        <v>LPV/r 40/10 - pellets/caps - heat stable</v>
      </c>
      <c r="D222" s="416">
        <f>'8. SOH &amp; Pipeline'!E267</f>
        <v>0</v>
      </c>
      <c r="E222" s="335">
        <f ca="1">MAX(0,D222+'8. SOH &amp; Pipeline'!F159-'7. Consumption'!H49+MIN(0,(SUM('7. Consumption'!$G49:G49)-'8. SOH &amp; Pipeline'!F49))+E49)</f>
        <v>0</v>
      </c>
      <c r="F222" s="335">
        <f ca="1">MAX(0,E222+'8. SOH &amp; Pipeline'!G159-'7. Consumption'!I49+MIN(0,(SUM('7. Consumption'!$G49:H49)-'8. SOH &amp; Pipeline'!G49))+F49)</f>
        <v>0</v>
      </c>
      <c r="G222" s="335">
        <f ca="1">MAX(0,F222+'8. SOH &amp; Pipeline'!H159-'7. Consumption'!J49+MIN(0,(SUM('7. Consumption'!$G49:I49)-'8. SOH &amp; Pipeline'!H49))+G49)</f>
        <v>0</v>
      </c>
      <c r="H222" s="335">
        <f ca="1">MAX(0,G222+'8. SOH &amp; Pipeline'!I159-'7. Consumption'!K49+MIN(0,(SUM('7. Consumption'!$G49:J49)-'8. SOH &amp; Pipeline'!I49))+H49)</f>
        <v>0</v>
      </c>
      <c r="I222" s="335">
        <f ca="1">MAX(0,H222+'8. SOH &amp; Pipeline'!J159-'7. Consumption'!L49+MIN(0,(SUM('7. Consumption'!$G49:K49)-'8. SOH &amp; Pipeline'!J49))+I49)</f>
        <v>0</v>
      </c>
      <c r="J222" s="335">
        <f ca="1">MAX(0,I222+'8. SOH &amp; Pipeline'!K159-'7. Consumption'!M49+MIN(0,(SUM('7. Consumption'!$G49:L49)-'8. SOH &amp; Pipeline'!K49))+J49)</f>
        <v>0</v>
      </c>
      <c r="K222" s="335">
        <f ca="1">MAX(0,J222+'8. SOH &amp; Pipeline'!L159-'7. Consumption'!N49+MIN(0,(SUM('7. Consumption'!$G49:M49)-'8. SOH &amp; Pipeline'!L49))+K49)</f>
        <v>0</v>
      </c>
      <c r="L222" s="335">
        <f ca="1">MAX(0,K222+'8. SOH &amp; Pipeline'!M159-'7. Consumption'!O49+MIN(0,(SUM('7. Consumption'!$G49:N49)-'8. SOH &amp; Pipeline'!M49))+L49)</f>
        <v>0</v>
      </c>
      <c r="M222" s="335">
        <f ca="1">MAX(0,L222+'8. SOH &amp; Pipeline'!N159-'7. Consumption'!P49+MIN(0,(SUM('7. Consumption'!$G49:O49)-'8. SOH &amp; Pipeline'!N49))+M49)</f>
        <v>0</v>
      </c>
      <c r="N222" s="335">
        <f ca="1">MAX(0,M222+'8. SOH &amp; Pipeline'!O159-'7. Consumption'!Q49+MIN(0,(SUM('7. Consumption'!$G49:P49)-'8. SOH &amp; Pipeline'!O49))+N49)</f>
        <v>0</v>
      </c>
      <c r="O222" s="335">
        <f ca="1">MAX(0,N222+'8. SOH &amp; Pipeline'!P159-'7. Consumption'!R49+MIN(0,(SUM('7. Consumption'!$G49:Q49)-'8. SOH &amp; Pipeline'!P49))+O49)</f>
        <v>0</v>
      </c>
      <c r="P222" s="335">
        <f ca="1">MAX(0,O222+'8. SOH &amp; Pipeline'!Q159-'7. Consumption'!S49+MIN(0,(SUM('7. Consumption'!$G49:R49)-'8. SOH &amp; Pipeline'!Q49))+P49)</f>
        <v>0</v>
      </c>
      <c r="Q222" s="335">
        <f ca="1">MAX(0,P222+'8. SOH &amp; Pipeline'!R159-'7. Consumption'!T49+MIN(0,(SUM('7. Consumption'!$G49:S49)-'8. SOH &amp; Pipeline'!R49))+Q49)</f>
        <v>0</v>
      </c>
      <c r="R222" s="335">
        <f ca="1">MAX(0,Q222+'8. SOH &amp; Pipeline'!S159-'7. Consumption'!U49+MIN(0,(SUM('7. Consumption'!$G49:T49)-'8. SOH &amp; Pipeline'!S49))+R49)</f>
        <v>0</v>
      </c>
      <c r="S222" s="335">
        <f ca="1">MAX(0,R222+'8. SOH &amp; Pipeline'!T159-'7. Consumption'!V49+MIN(0,(SUM('7. Consumption'!$G49:U49)-'8. SOH &amp; Pipeline'!T49))+S49)</f>
        <v>0</v>
      </c>
      <c r="T222" s="335">
        <f ca="1">MAX(0,S222+'8. SOH &amp; Pipeline'!U159-'7. Consumption'!W49+MIN(0,(SUM('7. Consumption'!$G49:V49)-'8. SOH &amp; Pipeline'!U49))+T49)</f>
        <v>0</v>
      </c>
      <c r="U222" s="335">
        <f ca="1">MAX(0,T222+'8. SOH &amp; Pipeline'!V159-'7. Consumption'!X49+MIN(0,(SUM('7. Consumption'!$G49:W49)-'8. SOH &amp; Pipeline'!V49))+U49)</f>
        <v>0</v>
      </c>
      <c r="V222" s="335">
        <f ca="1">MAX(0,U222+'8. SOH &amp; Pipeline'!W159-'7. Consumption'!Y49+MIN(0,(SUM('7. Consumption'!$G49:X49)-'8. SOH &amp; Pipeline'!W49))+V49)</f>
        <v>0</v>
      </c>
      <c r="W222" s="335">
        <f ca="1">MAX(0,V222+'8. SOH &amp; Pipeline'!X159-'7. Consumption'!Z49+MIN(0,(SUM('7. Consumption'!$G49:Y49)-'8. SOH &amp; Pipeline'!X49))+W49)</f>
        <v>0</v>
      </c>
      <c r="X222" s="335">
        <f ca="1">MAX(0,W222+'8. SOH &amp; Pipeline'!Y159-'7. Consumption'!AA49+MIN(0,(SUM('7. Consumption'!$G49:Z49)-'8. SOH &amp; Pipeline'!Y49))+X49)</f>
        <v>0</v>
      </c>
      <c r="Y222" s="335">
        <f ca="1">MAX(0,X222+'8. SOH &amp; Pipeline'!Z159-'7. Consumption'!AB49+MIN(0,(SUM('7. Consumption'!$G49:AA49)-'8. SOH &amp; Pipeline'!Z49))+Y49)</f>
        <v>0</v>
      </c>
      <c r="Z222" s="335">
        <f ca="1">MAX(0,Y222+'8. SOH &amp; Pipeline'!AA159-'7. Consumption'!AC49+MIN(0,(SUM('7. Consumption'!$G49:AB49)-'8. SOH &amp; Pipeline'!AA49))+Z49)</f>
        <v>0</v>
      </c>
      <c r="AA222" s="335">
        <f ca="1">MAX(0,Z222+'8. SOH &amp; Pipeline'!AB159-'7. Consumption'!AD49+MIN(0,(SUM('7. Consumption'!$G49:AC49)-'8. SOH &amp; Pipeline'!AB49))+AA49)</f>
        <v>0</v>
      </c>
      <c r="AB222" s="335">
        <f ca="1">MAX(0,AA222+'8. SOH &amp; Pipeline'!AC159-'7. Consumption'!AE49+MIN(0,(SUM('7. Consumption'!$G49:AD49)-'8. SOH &amp; Pipeline'!AC49))+AB49)</f>
        <v>0</v>
      </c>
      <c r="AC222" s="335">
        <f ca="1">MAX(0,AB222+'8. SOH &amp; Pipeline'!AD159-'7. Consumption'!AF49+MIN(0,(SUM('7. Consumption'!$G49:AE49)-'8. SOH &amp; Pipeline'!AD49))+AC49)</f>
        <v>0</v>
      </c>
      <c r="AD222" s="335">
        <f ca="1">MAX(0,AC222+'8. SOH &amp; Pipeline'!AE159-'7. Consumption'!AG49+MIN(0,(SUM('7. Consumption'!$G49:AF49)-'8. SOH &amp; Pipeline'!AE49))+AD49)</f>
        <v>0</v>
      </c>
      <c r="AE222" s="335">
        <f ca="1">MAX(0,AD222+'8. SOH &amp; Pipeline'!AF159-'7. Consumption'!AH49+MIN(0,(SUM('7. Consumption'!$G49:AG49)-'8. SOH &amp; Pipeline'!AF49))+AE49)</f>
        <v>0</v>
      </c>
      <c r="AF222" s="335">
        <f ca="1">MAX(0,AE222+'8. SOH &amp; Pipeline'!AG159-'7. Consumption'!AI49+MIN(0,(SUM('7. Consumption'!$G49:AH49)-'8. SOH &amp; Pipeline'!AG49))+AF49)</f>
        <v>0</v>
      </c>
      <c r="AG222" s="335">
        <f ca="1">MAX(0,AF222+'8. SOH &amp; Pipeline'!AH159-'7. Consumption'!AJ49+MIN(0,(SUM('7. Consumption'!$G49:AI49)-'8. SOH &amp; Pipeline'!AH49))+AG49)</f>
        <v>0</v>
      </c>
      <c r="AH222" s="335">
        <f ca="1">MAX(0,AG222+'8. SOH &amp; Pipeline'!AI159-'7. Consumption'!AK49+MIN(0,(SUM('7. Consumption'!$G49:AJ49)-'8. SOH &amp; Pipeline'!AI49))+AH49)</f>
        <v>0</v>
      </c>
      <c r="AI222" s="335">
        <f ca="1">MAX(0,AH222+'8. SOH &amp; Pipeline'!AJ159-'7. Consumption'!AL49+MIN(0,(SUM('7. Consumption'!$G49:AK49)-'8. SOH &amp; Pipeline'!AJ49))+AI49)</f>
        <v>0</v>
      </c>
      <c r="AJ222" s="335">
        <f ca="1">MAX(0,AI222+'8. SOH &amp; Pipeline'!AK159-'7. Consumption'!AM49+MIN(0,(SUM('7. Consumption'!$G49:AL49)-'8. SOH &amp; Pipeline'!AK49))+AJ49)</f>
        <v>0</v>
      </c>
      <c r="AK222" s="335">
        <f ca="1">MAX(0,AJ222+'8. SOH &amp; Pipeline'!AL159-'7. Consumption'!AN49+MIN(0,(SUM('7. Consumption'!$G49:AM49)-'8. SOH &amp; Pipeline'!AL49))+AK49)</f>
        <v>0</v>
      </c>
      <c r="AL222" s="335">
        <f ca="1">MAX(0,AK222+'8. SOH &amp; Pipeline'!AM159-'7. Consumption'!AO49+MIN(0,(SUM('7. Consumption'!$G49:AN49)-'8. SOH &amp; Pipeline'!AM49))+AL49)</f>
        <v>0</v>
      </c>
      <c r="AM222" s="335">
        <f ca="1">MAX(0,AL222+'8. SOH &amp; Pipeline'!AN159-'7. Consumption'!AP49+MIN(0,(SUM('7. Consumption'!$G49:AO49)-'8. SOH &amp; Pipeline'!AN49))+AM49)</f>
        <v>0</v>
      </c>
      <c r="AN222" s="335">
        <f ca="1">MAX(0,AM222+'8. SOH &amp; Pipeline'!AO159-'7. Consumption'!AQ49+MIN(0,(SUM('7. Consumption'!$G49:AP49)-'8. SOH &amp; Pipeline'!AO49))+AN49)</f>
        <v>0</v>
      </c>
    </row>
    <row r="223" spans="2:40" x14ac:dyDescent="0.3">
      <c r="B223" s="257"/>
      <c r="C223" s="257" t="str">
        <f>'7. Consumption'!C50</f>
        <v>NVP 0 - susp - dose in ml</v>
      </c>
      <c r="D223" s="416">
        <f>'8. SOH &amp; Pipeline'!E268</f>
        <v>0</v>
      </c>
      <c r="E223" s="335">
        <f ca="1">MAX(0,D223+'8. SOH &amp; Pipeline'!F160-'7. Consumption'!H50+MIN(0,(SUM('7. Consumption'!$G50:G50)-'8. SOH &amp; Pipeline'!F50))+E50)</f>
        <v>0</v>
      </c>
      <c r="F223" s="335">
        <f ca="1">MAX(0,E223+'8. SOH &amp; Pipeline'!G160-'7. Consumption'!I50+MIN(0,(SUM('7. Consumption'!$G50:H50)-'8. SOH &amp; Pipeline'!G50))+F50)</f>
        <v>0</v>
      </c>
      <c r="G223" s="335">
        <f ca="1">MAX(0,F223+'8. SOH &amp; Pipeline'!H160-'7. Consumption'!J50+MIN(0,(SUM('7. Consumption'!$G50:I50)-'8. SOH &amp; Pipeline'!H50))+G50)</f>
        <v>0</v>
      </c>
      <c r="H223" s="335">
        <f ca="1">MAX(0,G223+'8. SOH &amp; Pipeline'!I160-'7. Consumption'!K50+MIN(0,(SUM('7. Consumption'!$G50:J50)-'8. SOH &amp; Pipeline'!I50))+H50)</f>
        <v>0</v>
      </c>
      <c r="I223" s="335">
        <f ca="1">MAX(0,H223+'8. SOH &amp; Pipeline'!J160-'7. Consumption'!L50+MIN(0,(SUM('7. Consumption'!$G50:K50)-'8. SOH &amp; Pipeline'!J50))+I50)</f>
        <v>0</v>
      </c>
      <c r="J223" s="335">
        <f ca="1">MAX(0,I223+'8. SOH &amp; Pipeline'!K160-'7. Consumption'!M50+MIN(0,(SUM('7. Consumption'!$G50:L50)-'8. SOH &amp; Pipeline'!K50))+J50)</f>
        <v>0</v>
      </c>
      <c r="K223" s="335">
        <f ca="1">MAX(0,J223+'8. SOH &amp; Pipeline'!L160-'7. Consumption'!N50+MIN(0,(SUM('7. Consumption'!$G50:M50)-'8. SOH &amp; Pipeline'!L50))+K50)</f>
        <v>0</v>
      </c>
      <c r="L223" s="335">
        <f ca="1">MAX(0,K223+'8. SOH &amp; Pipeline'!M160-'7. Consumption'!O50+MIN(0,(SUM('7. Consumption'!$G50:N50)-'8. SOH &amp; Pipeline'!M50))+L50)</f>
        <v>0</v>
      </c>
      <c r="M223" s="335">
        <f ca="1">MAX(0,L223+'8. SOH &amp; Pipeline'!N160-'7. Consumption'!P50+MIN(0,(SUM('7. Consumption'!$G50:O50)-'8. SOH &amp; Pipeline'!N50))+M50)</f>
        <v>0</v>
      </c>
      <c r="N223" s="335">
        <f ca="1">MAX(0,M223+'8. SOH &amp; Pipeline'!O160-'7. Consumption'!Q50+MIN(0,(SUM('7. Consumption'!$G50:P50)-'8. SOH &amp; Pipeline'!O50))+N50)</f>
        <v>0</v>
      </c>
      <c r="O223" s="335">
        <f ca="1">MAX(0,N223+'8. SOH &amp; Pipeline'!P160-'7. Consumption'!R50+MIN(0,(SUM('7. Consumption'!$G50:Q50)-'8. SOH &amp; Pipeline'!P50))+O50)</f>
        <v>0</v>
      </c>
      <c r="P223" s="335">
        <f ca="1">MAX(0,O223+'8. SOH &amp; Pipeline'!Q160-'7. Consumption'!S50+MIN(0,(SUM('7. Consumption'!$G50:R50)-'8. SOH &amp; Pipeline'!Q50))+P50)</f>
        <v>0</v>
      </c>
      <c r="Q223" s="335">
        <f ca="1">MAX(0,P223+'8. SOH &amp; Pipeline'!R160-'7. Consumption'!T50+MIN(0,(SUM('7. Consumption'!$G50:S50)-'8. SOH &amp; Pipeline'!R50))+Q50)</f>
        <v>0</v>
      </c>
      <c r="R223" s="335">
        <f ca="1">MAX(0,Q223+'8. SOH &amp; Pipeline'!S160-'7. Consumption'!U50+MIN(0,(SUM('7. Consumption'!$G50:T50)-'8. SOH &amp; Pipeline'!S50))+R50)</f>
        <v>0</v>
      </c>
      <c r="S223" s="335">
        <f ca="1">MAX(0,R223+'8. SOH &amp; Pipeline'!T160-'7. Consumption'!V50+MIN(0,(SUM('7. Consumption'!$G50:U50)-'8. SOH &amp; Pipeline'!T50))+S50)</f>
        <v>0</v>
      </c>
      <c r="T223" s="335">
        <f ca="1">MAX(0,S223+'8. SOH &amp; Pipeline'!U160-'7. Consumption'!W50+MIN(0,(SUM('7. Consumption'!$G50:V50)-'8. SOH &amp; Pipeline'!U50))+T50)</f>
        <v>0</v>
      </c>
      <c r="U223" s="335">
        <f ca="1">MAX(0,T223+'8. SOH &amp; Pipeline'!V160-'7. Consumption'!X50+MIN(0,(SUM('7. Consumption'!$G50:W50)-'8. SOH &amp; Pipeline'!V50))+U50)</f>
        <v>0</v>
      </c>
      <c r="V223" s="335">
        <f ca="1">MAX(0,U223+'8. SOH &amp; Pipeline'!W160-'7. Consumption'!Y50+MIN(0,(SUM('7. Consumption'!$G50:X50)-'8. SOH &amp; Pipeline'!W50))+V50)</f>
        <v>0</v>
      </c>
      <c r="W223" s="335">
        <f ca="1">MAX(0,V223+'8. SOH &amp; Pipeline'!X160-'7. Consumption'!Z50+MIN(0,(SUM('7. Consumption'!$G50:Y50)-'8. SOH &amp; Pipeline'!X50))+W50)</f>
        <v>0</v>
      </c>
      <c r="X223" s="335">
        <f ca="1">MAX(0,W223+'8. SOH &amp; Pipeline'!Y160-'7. Consumption'!AA50+MIN(0,(SUM('7. Consumption'!$G50:Z50)-'8. SOH &amp; Pipeline'!Y50))+X50)</f>
        <v>0</v>
      </c>
      <c r="Y223" s="335">
        <f ca="1">MAX(0,X223+'8. SOH &amp; Pipeline'!Z160-'7. Consumption'!AB50+MIN(0,(SUM('7. Consumption'!$G50:AA50)-'8. SOH &amp; Pipeline'!Z50))+Y50)</f>
        <v>0</v>
      </c>
      <c r="Z223" s="335">
        <f ca="1">MAX(0,Y223+'8. SOH &amp; Pipeline'!AA160-'7. Consumption'!AC50+MIN(0,(SUM('7. Consumption'!$G50:AB50)-'8. SOH &amp; Pipeline'!AA50))+Z50)</f>
        <v>0</v>
      </c>
      <c r="AA223" s="335">
        <f ca="1">MAX(0,Z223+'8. SOH &amp; Pipeline'!AB160-'7. Consumption'!AD50+MIN(0,(SUM('7. Consumption'!$G50:AC50)-'8. SOH &amp; Pipeline'!AB50))+AA50)</f>
        <v>0</v>
      </c>
      <c r="AB223" s="335">
        <f ca="1">MAX(0,AA223+'8. SOH &amp; Pipeline'!AC160-'7. Consumption'!AE50+MIN(0,(SUM('7. Consumption'!$G50:AD50)-'8. SOH &amp; Pipeline'!AC50))+AB50)</f>
        <v>0</v>
      </c>
      <c r="AC223" s="335">
        <f ca="1">MAX(0,AB223+'8. SOH &amp; Pipeline'!AD160-'7. Consumption'!AF50+MIN(0,(SUM('7. Consumption'!$G50:AE50)-'8. SOH &amp; Pipeline'!AD50))+AC50)</f>
        <v>0</v>
      </c>
      <c r="AD223" s="335">
        <f ca="1">MAX(0,AC223+'8. SOH &amp; Pipeline'!AE160-'7. Consumption'!AG50+MIN(0,(SUM('7. Consumption'!$G50:AF50)-'8. SOH &amp; Pipeline'!AE50))+AD50)</f>
        <v>0</v>
      </c>
      <c r="AE223" s="335">
        <f ca="1">MAX(0,AD223+'8. SOH &amp; Pipeline'!AF160-'7. Consumption'!AH50+MIN(0,(SUM('7. Consumption'!$G50:AG50)-'8. SOH &amp; Pipeline'!AF50))+AE50)</f>
        <v>0</v>
      </c>
      <c r="AF223" s="335">
        <f ca="1">MAX(0,AE223+'8. SOH &amp; Pipeline'!AG160-'7. Consumption'!AI50+MIN(0,(SUM('7. Consumption'!$G50:AH50)-'8. SOH &amp; Pipeline'!AG50))+AF50)</f>
        <v>0</v>
      </c>
      <c r="AG223" s="335">
        <f ca="1">MAX(0,AF223+'8. SOH &amp; Pipeline'!AH160-'7. Consumption'!AJ50+MIN(0,(SUM('7. Consumption'!$G50:AI50)-'8. SOH &amp; Pipeline'!AH50))+AG50)</f>
        <v>0</v>
      </c>
      <c r="AH223" s="335">
        <f ca="1">MAX(0,AG223+'8. SOH &amp; Pipeline'!AI160-'7. Consumption'!AK50+MIN(0,(SUM('7. Consumption'!$G50:AJ50)-'8. SOH &amp; Pipeline'!AI50))+AH50)</f>
        <v>0</v>
      </c>
      <c r="AI223" s="335">
        <f ca="1">MAX(0,AH223+'8. SOH &amp; Pipeline'!AJ160-'7. Consumption'!AL50+MIN(0,(SUM('7. Consumption'!$G50:AK50)-'8. SOH &amp; Pipeline'!AJ50))+AI50)</f>
        <v>0</v>
      </c>
      <c r="AJ223" s="335">
        <f ca="1">MAX(0,AI223+'8. SOH &amp; Pipeline'!AK160-'7. Consumption'!AM50+MIN(0,(SUM('7. Consumption'!$G50:AL50)-'8. SOH &amp; Pipeline'!AK50))+AJ50)</f>
        <v>0</v>
      </c>
      <c r="AK223" s="335">
        <f ca="1">MAX(0,AJ223+'8. SOH &amp; Pipeline'!AL160-'7. Consumption'!AN50+MIN(0,(SUM('7. Consumption'!$G50:AM50)-'8. SOH &amp; Pipeline'!AL50))+AK50)</f>
        <v>0</v>
      </c>
      <c r="AL223" s="335">
        <f ca="1">MAX(0,AK223+'8. SOH &amp; Pipeline'!AM160-'7. Consumption'!AO50+MIN(0,(SUM('7. Consumption'!$G50:AN50)-'8. SOH &amp; Pipeline'!AM50))+AL50)</f>
        <v>0</v>
      </c>
      <c r="AM223" s="335">
        <f ca="1">MAX(0,AL223+'8. SOH &amp; Pipeline'!AN160-'7. Consumption'!AP50+MIN(0,(SUM('7. Consumption'!$G50:AO50)-'8. SOH &amp; Pipeline'!AN50))+AM50)</f>
        <v>0</v>
      </c>
      <c r="AN223" s="335">
        <f ca="1">MAX(0,AM223+'8. SOH &amp; Pipeline'!AO160-'7. Consumption'!AQ50+MIN(0,(SUM('7. Consumption'!$G50:AP50)-'8. SOH &amp; Pipeline'!AO50))+AN50)</f>
        <v>0</v>
      </c>
    </row>
    <row r="224" spans="2:40" x14ac:dyDescent="0.3">
      <c r="B224" s="257"/>
      <c r="C224" s="257" t="str">
        <f>'7. Consumption'!C51</f>
        <v>NVP 200 - tab</v>
      </c>
      <c r="D224" s="416">
        <f>'8. SOH &amp; Pipeline'!E269</f>
        <v>0</v>
      </c>
      <c r="E224" s="335">
        <f ca="1">MAX(0,D224+'8. SOH &amp; Pipeline'!F161-'7. Consumption'!H51+MIN(0,(SUM('7. Consumption'!$G51:G51)-'8. SOH &amp; Pipeline'!F51))+E51)</f>
        <v>0</v>
      </c>
      <c r="F224" s="335">
        <f ca="1">MAX(0,E224+'8. SOH &amp; Pipeline'!G161-'7. Consumption'!I51+MIN(0,(SUM('7. Consumption'!$G51:H51)-'8. SOH &amp; Pipeline'!G51))+F51)</f>
        <v>0</v>
      </c>
      <c r="G224" s="335">
        <f ca="1">MAX(0,F224+'8. SOH &amp; Pipeline'!H161-'7. Consumption'!J51+MIN(0,(SUM('7. Consumption'!$G51:I51)-'8. SOH &amp; Pipeline'!H51))+G51)</f>
        <v>0</v>
      </c>
      <c r="H224" s="335">
        <f ca="1">MAX(0,G224+'8. SOH &amp; Pipeline'!I161-'7. Consumption'!K51+MIN(0,(SUM('7. Consumption'!$G51:J51)-'8. SOH &amp; Pipeline'!I51))+H51)</f>
        <v>0</v>
      </c>
      <c r="I224" s="335">
        <f ca="1">MAX(0,H224+'8. SOH &amp; Pipeline'!J161-'7. Consumption'!L51+MIN(0,(SUM('7. Consumption'!$G51:K51)-'8. SOH &amp; Pipeline'!J51))+I51)</f>
        <v>0</v>
      </c>
      <c r="J224" s="335">
        <f ca="1">MAX(0,I224+'8. SOH &amp; Pipeline'!K161-'7. Consumption'!M51+MIN(0,(SUM('7. Consumption'!$G51:L51)-'8. SOH &amp; Pipeline'!K51))+J51)</f>
        <v>0</v>
      </c>
      <c r="K224" s="335">
        <f ca="1">MAX(0,J224+'8. SOH &amp; Pipeline'!L161-'7. Consumption'!N51+MIN(0,(SUM('7. Consumption'!$G51:M51)-'8. SOH &amp; Pipeline'!L51))+K51)</f>
        <v>0</v>
      </c>
      <c r="L224" s="335">
        <f ca="1">MAX(0,K224+'8. SOH &amp; Pipeline'!M161-'7. Consumption'!O51+MIN(0,(SUM('7. Consumption'!$G51:N51)-'8. SOH &amp; Pipeline'!M51))+L51)</f>
        <v>0</v>
      </c>
      <c r="M224" s="335">
        <f ca="1">MAX(0,L224+'8. SOH &amp; Pipeline'!N161-'7. Consumption'!P51+MIN(0,(SUM('7. Consumption'!$G51:O51)-'8. SOH &amp; Pipeline'!N51))+M51)</f>
        <v>0</v>
      </c>
      <c r="N224" s="335">
        <f ca="1">MAX(0,M224+'8. SOH &amp; Pipeline'!O161-'7. Consumption'!Q51+MIN(0,(SUM('7. Consumption'!$G51:P51)-'8. SOH &amp; Pipeline'!O51))+N51)</f>
        <v>0</v>
      </c>
      <c r="O224" s="335">
        <f ca="1">MAX(0,N224+'8. SOH &amp; Pipeline'!P161-'7. Consumption'!R51+MIN(0,(SUM('7. Consumption'!$G51:Q51)-'8. SOH &amp; Pipeline'!P51))+O51)</f>
        <v>0</v>
      </c>
      <c r="P224" s="335">
        <f ca="1">MAX(0,O224+'8. SOH &amp; Pipeline'!Q161-'7. Consumption'!S51+MIN(0,(SUM('7. Consumption'!$G51:R51)-'8. SOH &amp; Pipeline'!Q51))+P51)</f>
        <v>0</v>
      </c>
      <c r="Q224" s="335">
        <f ca="1">MAX(0,P224+'8. SOH &amp; Pipeline'!R161-'7. Consumption'!T51+MIN(0,(SUM('7. Consumption'!$G51:S51)-'8. SOH &amp; Pipeline'!R51))+Q51)</f>
        <v>0</v>
      </c>
      <c r="R224" s="335">
        <f ca="1">MAX(0,Q224+'8. SOH &amp; Pipeline'!S161-'7. Consumption'!U51+MIN(0,(SUM('7. Consumption'!$G51:T51)-'8. SOH &amp; Pipeline'!S51))+R51)</f>
        <v>0</v>
      </c>
      <c r="S224" s="335">
        <f ca="1">MAX(0,R224+'8. SOH &amp; Pipeline'!T161-'7. Consumption'!V51+MIN(0,(SUM('7. Consumption'!$G51:U51)-'8. SOH &amp; Pipeline'!T51))+S51)</f>
        <v>0</v>
      </c>
      <c r="T224" s="335">
        <f ca="1">MAX(0,S224+'8. SOH &amp; Pipeline'!U161-'7. Consumption'!W51+MIN(0,(SUM('7. Consumption'!$G51:V51)-'8. SOH &amp; Pipeline'!U51))+T51)</f>
        <v>0</v>
      </c>
      <c r="U224" s="335">
        <f ca="1">MAX(0,T224+'8. SOH &amp; Pipeline'!V161-'7. Consumption'!X51+MIN(0,(SUM('7. Consumption'!$G51:W51)-'8. SOH &amp; Pipeline'!V51))+U51)</f>
        <v>0</v>
      </c>
      <c r="V224" s="335">
        <f ca="1">MAX(0,U224+'8. SOH &amp; Pipeline'!W161-'7. Consumption'!Y51+MIN(0,(SUM('7. Consumption'!$G51:X51)-'8. SOH &amp; Pipeline'!W51))+V51)</f>
        <v>0</v>
      </c>
      <c r="W224" s="335">
        <f ca="1">MAX(0,V224+'8. SOH &amp; Pipeline'!X161-'7. Consumption'!Z51+MIN(0,(SUM('7. Consumption'!$G51:Y51)-'8. SOH &amp; Pipeline'!X51))+W51)</f>
        <v>0</v>
      </c>
      <c r="X224" s="335">
        <f ca="1">MAX(0,W224+'8. SOH &amp; Pipeline'!Y161-'7. Consumption'!AA51+MIN(0,(SUM('7. Consumption'!$G51:Z51)-'8. SOH &amp; Pipeline'!Y51))+X51)</f>
        <v>0</v>
      </c>
      <c r="Y224" s="335">
        <f ca="1">MAX(0,X224+'8. SOH &amp; Pipeline'!Z161-'7. Consumption'!AB51+MIN(0,(SUM('7. Consumption'!$G51:AA51)-'8. SOH &amp; Pipeline'!Z51))+Y51)</f>
        <v>0</v>
      </c>
      <c r="Z224" s="335">
        <f ca="1">MAX(0,Y224+'8. SOH &amp; Pipeline'!AA161-'7. Consumption'!AC51+MIN(0,(SUM('7. Consumption'!$G51:AB51)-'8. SOH &amp; Pipeline'!AA51))+Z51)</f>
        <v>0</v>
      </c>
      <c r="AA224" s="335">
        <f ca="1">MAX(0,Z224+'8. SOH &amp; Pipeline'!AB161-'7. Consumption'!AD51+MIN(0,(SUM('7. Consumption'!$G51:AC51)-'8. SOH &amp; Pipeline'!AB51))+AA51)</f>
        <v>0</v>
      </c>
      <c r="AB224" s="335">
        <f ca="1">MAX(0,AA224+'8. SOH &amp; Pipeline'!AC161-'7. Consumption'!AE51+MIN(0,(SUM('7. Consumption'!$G51:AD51)-'8. SOH &amp; Pipeline'!AC51))+AB51)</f>
        <v>0</v>
      </c>
      <c r="AC224" s="335">
        <f ca="1">MAX(0,AB224+'8. SOH &amp; Pipeline'!AD161-'7. Consumption'!AF51+MIN(0,(SUM('7. Consumption'!$G51:AE51)-'8. SOH &amp; Pipeline'!AD51))+AC51)</f>
        <v>0</v>
      </c>
      <c r="AD224" s="335">
        <f ca="1">MAX(0,AC224+'8. SOH &amp; Pipeline'!AE161-'7. Consumption'!AG51+MIN(0,(SUM('7. Consumption'!$G51:AF51)-'8. SOH &amp; Pipeline'!AE51))+AD51)</f>
        <v>0</v>
      </c>
      <c r="AE224" s="335">
        <f ca="1">MAX(0,AD224+'8. SOH &amp; Pipeline'!AF161-'7. Consumption'!AH51+MIN(0,(SUM('7. Consumption'!$G51:AG51)-'8. SOH &amp; Pipeline'!AF51))+AE51)</f>
        <v>0</v>
      </c>
      <c r="AF224" s="335">
        <f ca="1">MAX(0,AE224+'8. SOH &amp; Pipeline'!AG161-'7. Consumption'!AI51+MIN(0,(SUM('7. Consumption'!$G51:AH51)-'8. SOH &amp; Pipeline'!AG51))+AF51)</f>
        <v>0</v>
      </c>
      <c r="AG224" s="335">
        <f ca="1">MAX(0,AF224+'8. SOH &amp; Pipeline'!AH161-'7. Consumption'!AJ51+MIN(0,(SUM('7. Consumption'!$G51:AI51)-'8. SOH &amp; Pipeline'!AH51))+AG51)</f>
        <v>0</v>
      </c>
      <c r="AH224" s="335">
        <f ca="1">MAX(0,AG224+'8. SOH &amp; Pipeline'!AI161-'7. Consumption'!AK51+MIN(0,(SUM('7. Consumption'!$G51:AJ51)-'8. SOH &amp; Pipeline'!AI51))+AH51)</f>
        <v>0</v>
      </c>
      <c r="AI224" s="335">
        <f ca="1">MAX(0,AH224+'8. SOH &amp; Pipeline'!AJ161-'7. Consumption'!AL51+MIN(0,(SUM('7. Consumption'!$G51:AK51)-'8. SOH &amp; Pipeline'!AJ51))+AI51)</f>
        <v>0</v>
      </c>
      <c r="AJ224" s="335">
        <f ca="1">MAX(0,AI224+'8. SOH &amp; Pipeline'!AK161-'7. Consumption'!AM51+MIN(0,(SUM('7. Consumption'!$G51:AL51)-'8. SOH &amp; Pipeline'!AK51))+AJ51)</f>
        <v>0</v>
      </c>
      <c r="AK224" s="335">
        <f ca="1">MAX(0,AJ224+'8. SOH &amp; Pipeline'!AL161-'7. Consumption'!AN51+MIN(0,(SUM('7. Consumption'!$G51:AM51)-'8. SOH &amp; Pipeline'!AL51))+AK51)</f>
        <v>0</v>
      </c>
      <c r="AL224" s="335">
        <f ca="1">MAX(0,AK224+'8. SOH &amp; Pipeline'!AM161-'7. Consumption'!AO51+MIN(0,(SUM('7. Consumption'!$G51:AN51)-'8. SOH &amp; Pipeline'!AM51))+AL51)</f>
        <v>0</v>
      </c>
      <c r="AM224" s="335">
        <f ca="1">MAX(0,AL224+'8. SOH &amp; Pipeline'!AN161-'7. Consumption'!AP51+MIN(0,(SUM('7. Consumption'!$G51:AO51)-'8. SOH &amp; Pipeline'!AN51))+AM51)</f>
        <v>0</v>
      </c>
      <c r="AN224" s="335">
        <f ca="1">MAX(0,AM224+'8. SOH &amp; Pipeline'!AO161-'7. Consumption'!AQ51+MIN(0,(SUM('7. Consumption'!$G51:AP51)-'8. SOH &amp; Pipeline'!AO51))+AN51)</f>
        <v>0</v>
      </c>
    </row>
    <row r="225" spans="2:40" x14ac:dyDescent="0.3">
      <c r="B225" s="257"/>
      <c r="C225" s="257" t="str">
        <f>'7. Consumption'!C52</f>
        <v>NVP 50 - tab - dispersible</v>
      </c>
      <c r="D225" s="416">
        <f>'8. SOH &amp; Pipeline'!E270</f>
        <v>0</v>
      </c>
      <c r="E225" s="335">
        <f ca="1">MAX(0,D225+'8. SOH &amp; Pipeline'!F162-'7. Consumption'!H52+MIN(0,(SUM('7. Consumption'!$G52:G52)-'8. SOH &amp; Pipeline'!F52))+E52)</f>
        <v>0</v>
      </c>
      <c r="F225" s="335">
        <f ca="1">MAX(0,E225+'8. SOH &amp; Pipeline'!G162-'7. Consumption'!I52+MIN(0,(SUM('7. Consumption'!$G52:H52)-'8. SOH &amp; Pipeline'!G52))+F52)</f>
        <v>0</v>
      </c>
      <c r="G225" s="335">
        <f ca="1">MAX(0,F225+'8. SOH &amp; Pipeline'!H162-'7. Consumption'!J52+MIN(0,(SUM('7. Consumption'!$G52:I52)-'8. SOH &amp; Pipeline'!H52))+G52)</f>
        <v>0</v>
      </c>
      <c r="H225" s="335">
        <f ca="1">MAX(0,G225+'8. SOH &amp; Pipeline'!I162-'7. Consumption'!K52+MIN(0,(SUM('7. Consumption'!$G52:J52)-'8. SOH &amp; Pipeline'!I52))+H52)</f>
        <v>0</v>
      </c>
      <c r="I225" s="335">
        <f ca="1">MAX(0,H225+'8. SOH &amp; Pipeline'!J162-'7. Consumption'!L52+MIN(0,(SUM('7. Consumption'!$G52:K52)-'8. SOH &amp; Pipeline'!J52))+I52)</f>
        <v>0</v>
      </c>
      <c r="J225" s="335">
        <f ca="1">MAX(0,I225+'8. SOH &amp; Pipeline'!K162-'7. Consumption'!M52+MIN(0,(SUM('7. Consumption'!$G52:L52)-'8. SOH &amp; Pipeline'!K52))+J52)</f>
        <v>0</v>
      </c>
      <c r="K225" s="335">
        <f ca="1">MAX(0,J225+'8. SOH &amp; Pipeline'!L162-'7. Consumption'!N52+MIN(0,(SUM('7. Consumption'!$G52:M52)-'8. SOH &amp; Pipeline'!L52))+K52)</f>
        <v>0</v>
      </c>
      <c r="L225" s="335">
        <f ca="1">MAX(0,K225+'8. SOH &amp; Pipeline'!M162-'7. Consumption'!O52+MIN(0,(SUM('7. Consumption'!$G52:N52)-'8. SOH &amp; Pipeline'!M52))+L52)</f>
        <v>0</v>
      </c>
      <c r="M225" s="335">
        <f ca="1">MAX(0,L225+'8. SOH &amp; Pipeline'!N162-'7. Consumption'!P52+MIN(0,(SUM('7. Consumption'!$G52:O52)-'8. SOH &amp; Pipeline'!N52))+M52)</f>
        <v>0</v>
      </c>
      <c r="N225" s="335">
        <f ca="1">MAX(0,M225+'8. SOH &amp; Pipeline'!O162-'7. Consumption'!Q52+MIN(0,(SUM('7. Consumption'!$G52:P52)-'8. SOH &amp; Pipeline'!O52))+N52)</f>
        <v>0</v>
      </c>
      <c r="O225" s="335">
        <f ca="1">MAX(0,N225+'8. SOH &amp; Pipeline'!P162-'7. Consumption'!R52+MIN(0,(SUM('7. Consumption'!$G52:Q52)-'8. SOH &amp; Pipeline'!P52))+O52)</f>
        <v>0</v>
      </c>
      <c r="P225" s="335">
        <f ca="1">MAX(0,O225+'8. SOH &amp; Pipeline'!Q162-'7. Consumption'!S52+MIN(0,(SUM('7. Consumption'!$G52:R52)-'8. SOH &amp; Pipeline'!Q52))+P52)</f>
        <v>0</v>
      </c>
      <c r="Q225" s="335">
        <f ca="1">MAX(0,P225+'8. SOH &amp; Pipeline'!R162-'7. Consumption'!T52+MIN(0,(SUM('7. Consumption'!$G52:S52)-'8. SOH &amp; Pipeline'!R52))+Q52)</f>
        <v>0</v>
      </c>
      <c r="R225" s="335">
        <f ca="1">MAX(0,Q225+'8. SOH &amp; Pipeline'!S162-'7. Consumption'!U52+MIN(0,(SUM('7. Consumption'!$G52:T52)-'8. SOH &amp; Pipeline'!S52))+R52)</f>
        <v>0</v>
      </c>
      <c r="S225" s="335">
        <f ca="1">MAX(0,R225+'8. SOH &amp; Pipeline'!T162-'7. Consumption'!V52+MIN(0,(SUM('7. Consumption'!$G52:U52)-'8. SOH &amp; Pipeline'!T52))+S52)</f>
        <v>0</v>
      </c>
      <c r="T225" s="335">
        <f ca="1">MAX(0,S225+'8. SOH &amp; Pipeline'!U162-'7. Consumption'!W52+MIN(0,(SUM('7. Consumption'!$G52:V52)-'8. SOH &amp; Pipeline'!U52))+T52)</f>
        <v>0</v>
      </c>
      <c r="U225" s="335">
        <f ca="1">MAX(0,T225+'8. SOH &amp; Pipeline'!V162-'7. Consumption'!X52+MIN(0,(SUM('7. Consumption'!$G52:W52)-'8. SOH &amp; Pipeline'!V52))+U52)</f>
        <v>0</v>
      </c>
      <c r="V225" s="335">
        <f ca="1">MAX(0,U225+'8. SOH &amp; Pipeline'!W162-'7. Consumption'!Y52+MIN(0,(SUM('7. Consumption'!$G52:X52)-'8. SOH &amp; Pipeline'!W52))+V52)</f>
        <v>0</v>
      </c>
      <c r="W225" s="335">
        <f ca="1">MAX(0,V225+'8. SOH &amp; Pipeline'!X162-'7. Consumption'!Z52+MIN(0,(SUM('7. Consumption'!$G52:Y52)-'8. SOH &amp; Pipeline'!X52))+W52)</f>
        <v>0</v>
      </c>
      <c r="X225" s="335">
        <f ca="1">MAX(0,W225+'8. SOH &amp; Pipeline'!Y162-'7. Consumption'!AA52+MIN(0,(SUM('7. Consumption'!$G52:Z52)-'8. SOH &amp; Pipeline'!Y52))+X52)</f>
        <v>0</v>
      </c>
      <c r="Y225" s="335">
        <f ca="1">MAX(0,X225+'8. SOH &amp; Pipeline'!Z162-'7. Consumption'!AB52+MIN(0,(SUM('7. Consumption'!$G52:AA52)-'8. SOH &amp; Pipeline'!Z52))+Y52)</f>
        <v>0</v>
      </c>
      <c r="Z225" s="335">
        <f ca="1">MAX(0,Y225+'8. SOH &amp; Pipeline'!AA162-'7. Consumption'!AC52+MIN(0,(SUM('7. Consumption'!$G52:AB52)-'8. SOH &amp; Pipeline'!AA52))+Z52)</f>
        <v>0</v>
      </c>
      <c r="AA225" s="335">
        <f ca="1">MAX(0,Z225+'8. SOH &amp; Pipeline'!AB162-'7. Consumption'!AD52+MIN(0,(SUM('7. Consumption'!$G52:AC52)-'8. SOH &amp; Pipeline'!AB52))+AA52)</f>
        <v>0</v>
      </c>
      <c r="AB225" s="335">
        <f ca="1">MAX(0,AA225+'8. SOH &amp; Pipeline'!AC162-'7. Consumption'!AE52+MIN(0,(SUM('7. Consumption'!$G52:AD52)-'8. SOH &amp; Pipeline'!AC52))+AB52)</f>
        <v>0</v>
      </c>
      <c r="AC225" s="335">
        <f ca="1">MAX(0,AB225+'8. SOH &amp; Pipeline'!AD162-'7. Consumption'!AF52+MIN(0,(SUM('7. Consumption'!$G52:AE52)-'8. SOH &amp; Pipeline'!AD52))+AC52)</f>
        <v>0</v>
      </c>
      <c r="AD225" s="335">
        <f ca="1">MAX(0,AC225+'8. SOH &amp; Pipeline'!AE162-'7. Consumption'!AG52+MIN(0,(SUM('7. Consumption'!$G52:AF52)-'8. SOH &amp; Pipeline'!AE52))+AD52)</f>
        <v>0</v>
      </c>
      <c r="AE225" s="335">
        <f ca="1">MAX(0,AD225+'8. SOH &amp; Pipeline'!AF162-'7. Consumption'!AH52+MIN(0,(SUM('7. Consumption'!$G52:AG52)-'8. SOH &amp; Pipeline'!AF52))+AE52)</f>
        <v>0</v>
      </c>
      <c r="AF225" s="335">
        <f ca="1">MAX(0,AE225+'8. SOH &amp; Pipeline'!AG162-'7. Consumption'!AI52+MIN(0,(SUM('7. Consumption'!$G52:AH52)-'8. SOH &amp; Pipeline'!AG52))+AF52)</f>
        <v>0</v>
      </c>
      <c r="AG225" s="335">
        <f ca="1">MAX(0,AF225+'8. SOH &amp; Pipeline'!AH162-'7. Consumption'!AJ52+MIN(0,(SUM('7. Consumption'!$G52:AI52)-'8. SOH &amp; Pipeline'!AH52))+AG52)</f>
        <v>0</v>
      </c>
      <c r="AH225" s="335">
        <f ca="1">MAX(0,AG225+'8. SOH &amp; Pipeline'!AI162-'7. Consumption'!AK52+MIN(0,(SUM('7. Consumption'!$G52:AJ52)-'8. SOH &amp; Pipeline'!AI52))+AH52)</f>
        <v>0</v>
      </c>
      <c r="AI225" s="335">
        <f ca="1">MAX(0,AH225+'8. SOH &amp; Pipeline'!AJ162-'7. Consumption'!AL52+MIN(0,(SUM('7. Consumption'!$G52:AK52)-'8. SOH &amp; Pipeline'!AJ52))+AI52)</f>
        <v>0</v>
      </c>
      <c r="AJ225" s="335">
        <f ca="1">MAX(0,AI225+'8. SOH &amp; Pipeline'!AK162-'7. Consumption'!AM52+MIN(0,(SUM('7. Consumption'!$G52:AL52)-'8. SOH &amp; Pipeline'!AK52))+AJ52)</f>
        <v>0</v>
      </c>
      <c r="AK225" s="335">
        <f ca="1">MAX(0,AJ225+'8. SOH &amp; Pipeline'!AL162-'7. Consumption'!AN52+MIN(0,(SUM('7. Consumption'!$G52:AM52)-'8. SOH &amp; Pipeline'!AL52))+AK52)</f>
        <v>0</v>
      </c>
      <c r="AL225" s="335">
        <f ca="1">MAX(0,AK225+'8. SOH &amp; Pipeline'!AM162-'7. Consumption'!AO52+MIN(0,(SUM('7. Consumption'!$G52:AN52)-'8. SOH &amp; Pipeline'!AM52))+AL52)</f>
        <v>0</v>
      </c>
      <c r="AM225" s="335">
        <f ca="1">MAX(0,AL225+'8. SOH &amp; Pipeline'!AN162-'7. Consumption'!AP52+MIN(0,(SUM('7. Consumption'!$G52:AO52)-'8. SOH &amp; Pipeline'!AN52))+AM52)</f>
        <v>0</v>
      </c>
      <c r="AN225" s="335">
        <f ca="1">MAX(0,AM225+'8. SOH &amp; Pipeline'!AO162-'7. Consumption'!AQ52+MIN(0,(SUM('7. Consumption'!$G52:AP52)-'8. SOH &amp; Pipeline'!AO52))+AN52)</f>
        <v>0</v>
      </c>
    </row>
    <row r="226" spans="2:40" x14ac:dyDescent="0.3">
      <c r="B226" s="257"/>
      <c r="C226" s="257" t="str">
        <f>'7. Consumption'!C53</f>
        <v>RAL 100 - tab - chew scored</v>
      </c>
      <c r="D226" s="416">
        <f>'8. SOH &amp; Pipeline'!E271</f>
        <v>0</v>
      </c>
      <c r="E226" s="335">
        <f ca="1">MAX(0,D226+'8. SOH &amp; Pipeline'!F163-'7. Consumption'!H53+MIN(0,(SUM('7. Consumption'!$G53:G53)-'8. SOH &amp; Pipeline'!F53))+E53)</f>
        <v>0</v>
      </c>
      <c r="F226" s="335">
        <f ca="1">MAX(0,E226+'8. SOH &amp; Pipeline'!G163-'7. Consumption'!I53+MIN(0,(SUM('7. Consumption'!$G53:H53)-'8. SOH &amp; Pipeline'!G53))+F53)</f>
        <v>0</v>
      </c>
      <c r="G226" s="335">
        <f ca="1">MAX(0,F226+'8. SOH &amp; Pipeline'!H163-'7. Consumption'!J53+MIN(0,(SUM('7. Consumption'!$G53:I53)-'8. SOH &amp; Pipeline'!H53))+G53)</f>
        <v>0</v>
      </c>
      <c r="H226" s="335">
        <f ca="1">MAX(0,G226+'8. SOH &amp; Pipeline'!I163-'7. Consumption'!K53+MIN(0,(SUM('7. Consumption'!$G53:J53)-'8. SOH &amp; Pipeline'!I53))+H53)</f>
        <v>0</v>
      </c>
      <c r="I226" s="335">
        <f ca="1">MAX(0,H226+'8. SOH &amp; Pipeline'!J163-'7. Consumption'!L53+MIN(0,(SUM('7. Consumption'!$G53:K53)-'8. SOH &amp; Pipeline'!J53))+I53)</f>
        <v>0</v>
      </c>
      <c r="J226" s="335">
        <f ca="1">MAX(0,I226+'8. SOH &amp; Pipeline'!K163-'7. Consumption'!M53+MIN(0,(SUM('7. Consumption'!$G53:L53)-'8. SOH &amp; Pipeline'!K53))+J53)</f>
        <v>0</v>
      </c>
      <c r="K226" s="335">
        <f ca="1">MAX(0,J226+'8. SOH &amp; Pipeline'!L163-'7. Consumption'!N53+MIN(0,(SUM('7. Consumption'!$G53:M53)-'8. SOH &amp; Pipeline'!L53))+K53)</f>
        <v>0</v>
      </c>
      <c r="L226" s="335">
        <f ca="1">MAX(0,K226+'8. SOH &amp; Pipeline'!M163-'7. Consumption'!O53+MIN(0,(SUM('7. Consumption'!$G53:N53)-'8. SOH &amp; Pipeline'!M53))+L53)</f>
        <v>0</v>
      </c>
      <c r="M226" s="335">
        <f ca="1">MAX(0,L226+'8. SOH &amp; Pipeline'!N163-'7. Consumption'!P53+MIN(0,(SUM('7. Consumption'!$G53:O53)-'8. SOH &amp; Pipeline'!N53))+M53)</f>
        <v>0</v>
      </c>
      <c r="N226" s="335">
        <f ca="1">MAX(0,M226+'8. SOH &amp; Pipeline'!O163-'7. Consumption'!Q53+MIN(0,(SUM('7. Consumption'!$G53:P53)-'8. SOH &amp; Pipeline'!O53))+N53)</f>
        <v>0</v>
      </c>
      <c r="O226" s="335">
        <f ca="1">MAX(0,N226+'8. SOH &amp; Pipeline'!P163-'7. Consumption'!R53+MIN(0,(SUM('7. Consumption'!$G53:Q53)-'8. SOH &amp; Pipeline'!P53))+O53)</f>
        <v>0</v>
      </c>
      <c r="P226" s="335">
        <f ca="1">MAX(0,O226+'8. SOH &amp; Pipeline'!Q163-'7. Consumption'!S53+MIN(0,(SUM('7. Consumption'!$G53:R53)-'8. SOH &amp; Pipeline'!Q53))+P53)</f>
        <v>0</v>
      </c>
      <c r="Q226" s="335">
        <f ca="1">MAX(0,P226+'8. SOH &amp; Pipeline'!R163-'7. Consumption'!T53+MIN(0,(SUM('7. Consumption'!$G53:S53)-'8. SOH &amp; Pipeline'!R53))+Q53)</f>
        <v>0</v>
      </c>
      <c r="R226" s="335">
        <f ca="1">MAX(0,Q226+'8. SOH &amp; Pipeline'!S163-'7. Consumption'!U53+MIN(0,(SUM('7. Consumption'!$G53:T53)-'8. SOH &amp; Pipeline'!S53))+R53)</f>
        <v>0</v>
      </c>
      <c r="S226" s="335">
        <f ca="1">MAX(0,R226+'8. SOH &amp; Pipeline'!T163-'7. Consumption'!V53+MIN(0,(SUM('7. Consumption'!$G53:U53)-'8. SOH &amp; Pipeline'!T53))+S53)</f>
        <v>0</v>
      </c>
      <c r="T226" s="335">
        <f ca="1">MAX(0,S226+'8. SOH &amp; Pipeline'!U163-'7. Consumption'!W53+MIN(0,(SUM('7. Consumption'!$G53:V53)-'8. SOH &amp; Pipeline'!U53))+T53)</f>
        <v>0</v>
      </c>
      <c r="U226" s="335">
        <f ca="1">MAX(0,T226+'8. SOH &amp; Pipeline'!V163-'7. Consumption'!X53+MIN(0,(SUM('7. Consumption'!$G53:W53)-'8. SOH &amp; Pipeline'!V53))+U53)</f>
        <v>0</v>
      </c>
      <c r="V226" s="335">
        <f ca="1">MAX(0,U226+'8. SOH &amp; Pipeline'!W163-'7. Consumption'!Y53+MIN(0,(SUM('7. Consumption'!$G53:X53)-'8. SOH &amp; Pipeline'!W53))+V53)</f>
        <v>0</v>
      </c>
      <c r="W226" s="335">
        <f ca="1">MAX(0,V226+'8. SOH &amp; Pipeline'!X163-'7. Consumption'!Z53+MIN(0,(SUM('7. Consumption'!$G53:Y53)-'8. SOH &amp; Pipeline'!X53))+W53)</f>
        <v>0</v>
      </c>
      <c r="X226" s="335">
        <f ca="1">MAX(0,W226+'8. SOH &amp; Pipeline'!Y163-'7. Consumption'!AA53+MIN(0,(SUM('7. Consumption'!$G53:Z53)-'8. SOH &amp; Pipeline'!Y53))+X53)</f>
        <v>0</v>
      </c>
      <c r="Y226" s="335">
        <f ca="1">MAX(0,X226+'8. SOH &amp; Pipeline'!Z163-'7. Consumption'!AB53+MIN(0,(SUM('7. Consumption'!$G53:AA53)-'8. SOH &amp; Pipeline'!Z53))+Y53)</f>
        <v>0</v>
      </c>
      <c r="Z226" s="335">
        <f ca="1">MAX(0,Y226+'8. SOH &amp; Pipeline'!AA163-'7. Consumption'!AC53+MIN(0,(SUM('7. Consumption'!$G53:AB53)-'8. SOH &amp; Pipeline'!AA53))+Z53)</f>
        <v>0</v>
      </c>
      <c r="AA226" s="335">
        <f ca="1">MAX(0,Z226+'8. SOH &amp; Pipeline'!AB163-'7. Consumption'!AD53+MIN(0,(SUM('7. Consumption'!$G53:AC53)-'8. SOH &amp; Pipeline'!AB53))+AA53)</f>
        <v>0</v>
      </c>
      <c r="AB226" s="335">
        <f ca="1">MAX(0,AA226+'8. SOH &amp; Pipeline'!AC163-'7. Consumption'!AE53+MIN(0,(SUM('7. Consumption'!$G53:AD53)-'8. SOH &amp; Pipeline'!AC53))+AB53)</f>
        <v>0</v>
      </c>
      <c r="AC226" s="335">
        <f ca="1">MAX(0,AB226+'8. SOH &amp; Pipeline'!AD163-'7. Consumption'!AF53+MIN(0,(SUM('7. Consumption'!$G53:AE53)-'8. SOH &amp; Pipeline'!AD53))+AC53)</f>
        <v>0</v>
      </c>
      <c r="AD226" s="335">
        <f ca="1">MAX(0,AC226+'8. SOH &amp; Pipeline'!AE163-'7. Consumption'!AG53+MIN(0,(SUM('7. Consumption'!$G53:AF53)-'8. SOH &amp; Pipeline'!AE53))+AD53)</f>
        <v>0</v>
      </c>
      <c r="AE226" s="335">
        <f ca="1">MAX(0,AD226+'8. SOH &amp; Pipeline'!AF163-'7. Consumption'!AH53+MIN(0,(SUM('7. Consumption'!$G53:AG53)-'8. SOH &amp; Pipeline'!AF53))+AE53)</f>
        <v>0</v>
      </c>
      <c r="AF226" s="335">
        <f ca="1">MAX(0,AE226+'8. SOH &amp; Pipeline'!AG163-'7. Consumption'!AI53+MIN(0,(SUM('7. Consumption'!$G53:AH53)-'8. SOH &amp; Pipeline'!AG53))+AF53)</f>
        <v>0</v>
      </c>
      <c r="AG226" s="335">
        <f ca="1">MAX(0,AF226+'8. SOH &amp; Pipeline'!AH163-'7. Consumption'!AJ53+MIN(0,(SUM('7. Consumption'!$G53:AI53)-'8. SOH &amp; Pipeline'!AH53))+AG53)</f>
        <v>0</v>
      </c>
      <c r="AH226" s="335">
        <f ca="1">MAX(0,AG226+'8. SOH &amp; Pipeline'!AI163-'7. Consumption'!AK53+MIN(0,(SUM('7. Consumption'!$G53:AJ53)-'8. SOH &amp; Pipeline'!AI53))+AH53)</f>
        <v>0</v>
      </c>
      <c r="AI226" s="335">
        <f ca="1">MAX(0,AH226+'8. SOH &amp; Pipeline'!AJ163-'7. Consumption'!AL53+MIN(0,(SUM('7. Consumption'!$G53:AK53)-'8. SOH &amp; Pipeline'!AJ53))+AI53)</f>
        <v>0</v>
      </c>
      <c r="AJ226" s="335">
        <f ca="1">MAX(0,AI226+'8. SOH &amp; Pipeline'!AK163-'7. Consumption'!AM53+MIN(0,(SUM('7. Consumption'!$G53:AL53)-'8. SOH &amp; Pipeline'!AK53))+AJ53)</f>
        <v>0</v>
      </c>
      <c r="AK226" s="335">
        <f ca="1">MAX(0,AJ226+'8. SOH &amp; Pipeline'!AL163-'7. Consumption'!AN53+MIN(0,(SUM('7. Consumption'!$G53:AM53)-'8. SOH &amp; Pipeline'!AL53))+AK53)</f>
        <v>0</v>
      </c>
      <c r="AL226" s="335">
        <f ca="1">MAX(0,AK226+'8. SOH &amp; Pipeline'!AM163-'7. Consumption'!AO53+MIN(0,(SUM('7. Consumption'!$G53:AN53)-'8. SOH &amp; Pipeline'!AM53))+AL53)</f>
        <v>0</v>
      </c>
      <c r="AM226" s="335">
        <f ca="1">MAX(0,AL226+'8. SOH &amp; Pipeline'!AN163-'7. Consumption'!AP53+MIN(0,(SUM('7. Consumption'!$G53:AO53)-'8. SOH &amp; Pipeline'!AN53))+AM53)</f>
        <v>0</v>
      </c>
      <c r="AN226" s="335">
        <f ca="1">MAX(0,AM226+'8. SOH &amp; Pipeline'!AO163-'7. Consumption'!AQ53+MIN(0,(SUM('7. Consumption'!$G53:AP53)-'8. SOH &amp; Pipeline'!AO53))+AN53)</f>
        <v>0</v>
      </c>
    </row>
    <row r="227" spans="2:40" x14ac:dyDescent="0.3">
      <c r="B227" s="257"/>
      <c r="C227" s="257" t="str">
        <f>'7. Consumption'!C54</f>
        <v>RAL 25 - tab - chew scored</v>
      </c>
      <c r="D227" s="416">
        <f>'8. SOH &amp; Pipeline'!E272</f>
        <v>0</v>
      </c>
      <c r="E227" s="335">
        <f ca="1">MAX(0,D227+'8. SOH &amp; Pipeline'!F164-'7. Consumption'!H54+MIN(0,(SUM('7. Consumption'!$G54:G54)-'8. SOH &amp; Pipeline'!F54))+E54)</f>
        <v>0</v>
      </c>
      <c r="F227" s="335">
        <f ca="1">MAX(0,E227+'8. SOH &amp; Pipeline'!G164-'7. Consumption'!I54+MIN(0,(SUM('7. Consumption'!$G54:H54)-'8. SOH &amp; Pipeline'!G54))+F54)</f>
        <v>0</v>
      </c>
      <c r="G227" s="335">
        <f ca="1">MAX(0,F227+'8. SOH &amp; Pipeline'!H164-'7. Consumption'!J54+MIN(0,(SUM('7. Consumption'!$G54:I54)-'8. SOH &amp; Pipeline'!H54))+G54)</f>
        <v>0</v>
      </c>
      <c r="H227" s="335">
        <f ca="1">MAX(0,G227+'8. SOH &amp; Pipeline'!I164-'7. Consumption'!K54+MIN(0,(SUM('7. Consumption'!$G54:J54)-'8. SOH &amp; Pipeline'!I54))+H54)</f>
        <v>0</v>
      </c>
      <c r="I227" s="335">
        <f ca="1">MAX(0,H227+'8. SOH &amp; Pipeline'!J164-'7. Consumption'!L54+MIN(0,(SUM('7. Consumption'!$G54:K54)-'8. SOH &amp; Pipeline'!J54))+I54)</f>
        <v>0</v>
      </c>
      <c r="J227" s="335">
        <f ca="1">MAX(0,I227+'8. SOH &amp; Pipeline'!K164-'7. Consumption'!M54+MIN(0,(SUM('7. Consumption'!$G54:L54)-'8. SOH &amp; Pipeline'!K54))+J54)</f>
        <v>0</v>
      </c>
      <c r="K227" s="335">
        <f ca="1">MAX(0,J227+'8. SOH &amp; Pipeline'!L164-'7. Consumption'!N54+MIN(0,(SUM('7. Consumption'!$G54:M54)-'8. SOH &amp; Pipeline'!L54))+K54)</f>
        <v>0</v>
      </c>
      <c r="L227" s="335">
        <f ca="1">MAX(0,K227+'8. SOH &amp; Pipeline'!M164-'7. Consumption'!O54+MIN(0,(SUM('7. Consumption'!$G54:N54)-'8. SOH &amp; Pipeline'!M54))+L54)</f>
        <v>0</v>
      </c>
      <c r="M227" s="335">
        <f ca="1">MAX(0,L227+'8. SOH &amp; Pipeline'!N164-'7. Consumption'!P54+MIN(0,(SUM('7. Consumption'!$G54:O54)-'8. SOH &amp; Pipeline'!N54))+M54)</f>
        <v>0</v>
      </c>
      <c r="N227" s="335">
        <f ca="1">MAX(0,M227+'8. SOH &amp; Pipeline'!O164-'7. Consumption'!Q54+MIN(0,(SUM('7. Consumption'!$G54:P54)-'8. SOH &amp; Pipeline'!O54))+N54)</f>
        <v>0</v>
      </c>
      <c r="O227" s="335">
        <f ca="1">MAX(0,N227+'8. SOH &amp; Pipeline'!P164-'7. Consumption'!R54+MIN(0,(SUM('7. Consumption'!$G54:Q54)-'8. SOH &amp; Pipeline'!P54))+O54)</f>
        <v>0</v>
      </c>
      <c r="P227" s="335">
        <f ca="1">MAX(0,O227+'8. SOH &amp; Pipeline'!Q164-'7. Consumption'!S54+MIN(0,(SUM('7. Consumption'!$G54:R54)-'8. SOH &amp; Pipeline'!Q54))+P54)</f>
        <v>0</v>
      </c>
      <c r="Q227" s="335">
        <f ca="1">MAX(0,P227+'8. SOH &amp; Pipeline'!R164-'7. Consumption'!T54+MIN(0,(SUM('7. Consumption'!$G54:S54)-'8. SOH &amp; Pipeline'!R54))+Q54)</f>
        <v>0</v>
      </c>
      <c r="R227" s="335">
        <f ca="1">MAX(0,Q227+'8. SOH &amp; Pipeline'!S164-'7. Consumption'!U54+MIN(0,(SUM('7. Consumption'!$G54:T54)-'8. SOH &amp; Pipeline'!S54))+R54)</f>
        <v>0</v>
      </c>
      <c r="S227" s="335">
        <f ca="1">MAX(0,R227+'8. SOH &amp; Pipeline'!T164-'7. Consumption'!V54+MIN(0,(SUM('7. Consumption'!$G54:U54)-'8. SOH &amp; Pipeline'!T54))+S54)</f>
        <v>0</v>
      </c>
      <c r="T227" s="335">
        <f ca="1">MAX(0,S227+'8. SOH &amp; Pipeline'!U164-'7. Consumption'!W54+MIN(0,(SUM('7. Consumption'!$G54:V54)-'8. SOH &amp; Pipeline'!U54))+T54)</f>
        <v>0</v>
      </c>
      <c r="U227" s="335">
        <f ca="1">MAX(0,T227+'8. SOH &amp; Pipeline'!V164-'7. Consumption'!X54+MIN(0,(SUM('7. Consumption'!$G54:W54)-'8. SOH &amp; Pipeline'!V54))+U54)</f>
        <v>0</v>
      </c>
      <c r="V227" s="335">
        <f ca="1">MAX(0,U227+'8. SOH &amp; Pipeline'!W164-'7. Consumption'!Y54+MIN(0,(SUM('7. Consumption'!$G54:X54)-'8. SOH &amp; Pipeline'!W54))+V54)</f>
        <v>0</v>
      </c>
      <c r="W227" s="335">
        <f ca="1">MAX(0,V227+'8. SOH &amp; Pipeline'!X164-'7. Consumption'!Z54+MIN(0,(SUM('7. Consumption'!$G54:Y54)-'8. SOH &amp; Pipeline'!X54))+W54)</f>
        <v>0</v>
      </c>
      <c r="X227" s="335">
        <f ca="1">MAX(0,W227+'8. SOH &amp; Pipeline'!Y164-'7. Consumption'!AA54+MIN(0,(SUM('7. Consumption'!$G54:Z54)-'8. SOH &amp; Pipeline'!Y54))+X54)</f>
        <v>0</v>
      </c>
      <c r="Y227" s="335">
        <f ca="1">MAX(0,X227+'8. SOH &amp; Pipeline'!Z164-'7. Consumption'!AB54+MIN(0,(SUM('7. Consumption'!$G54:AA54)-'8. SOH &amp; Pipeline'!Z54))+Y54)</f>
        <v>0</v>
      </c>
      <c r="Z227" s="335">
        <f ca="1">MAX(0,Y227+'8. SOH &amp; Pipeline'!AA164-'7. Consumption'!AC54+MIN(0,(SUM('7. Consumption'!$G54:AB54)-'8. SOH &amp; Pipeline'!AA54))+Z54)</f>
        <v>0</v>
      </c>
      <c r="AA227" s="335">
        <f ca="1">MAX(0,Z227+'8. SOH &amp; Pipeline'!AB164-'7. Consumption'!AD54+MIN(0,(SUM('7. Consumption'!$G54:AC54)-'8. SOH &amp; Pipeline'!AB54))+AA54)</f>
        <v>0</v>
      </c>
      <c r="AB227" s="335">
        <f ca="1">MAX(0,AA227+'8. SOH &amp; Pipeline'!AC164-'7. Consumption'!AE54+MIN(0,(SUM('7. Consumption'!$G54:AD54)-'8. SOH &amp; Pipeline'!AC54))+AB54)</f>
        <v>0</v>
      </c>
      <c r="AC227" s="335">
        <f ca="1">MAX(0,AB227+'8. SOH &amp; Pipeline'!AD164-'7. Consumption'!AF54+MIN(0,(SUM('7. Consumption'!$G54:AE54)-'8. SOH &amp; Pipeline'!AD54))+AC54)</f>
        <v>0</v>
      </c>
      <c r="AD227" s="335">
        <f ca="1">MAX(0,AC227+'8. SOH &amp; Pipeline'!AE164-'7. Consumption'!AG54+MIN(0,(SUM('7. Consumption'!$G54:AF54)-'8. SOH &amp; Pipeline'!AE54))+AD54)</f>
        <v>0</v>
      </c>
      <c r="AE227" s="335">
        <f ca="1">MAX(0,AD227+'8. SOH &amp; Pipeline'!AF164-'7. Consumption'!AH54+MIN(0,(SUM('7. Consumption'!$G54:AG54)-'8. SOH &amp; Pipeline'!AF54))+AE54)</f>
        <v>0</v>
      </c>
      <c r="AF227" s="335">
        <f ca="1">MAX(0,AE227+'8. SOH &amp; Pipeline'!AG164-'7. Consumption'!AI54+MIN(0,(SUM('7. Consumption'!$G54:AH54)-'8. SOH &amp; Pipeline'!AG54))+AF54)</f>
        <v>0</v>
      </c>
      <c r="AG227" s="335">
        <f ca="1">MAX(0,AF227+'8. SOH &amp; Pipeline'!AH164-'7. Consumption'!AJ54+MIN(0,(SUM('7. Consumption'!$G54:AI54)-'8. SOH &amp; Pipeline'!AH54))+AG54)</f>
        <v>0</v>
      </c>
      <c r="AH227" s="335">
        <f ca="1">MAX(0,AG227+'8. SOH &amp; Pipeline'!AI164-'7. Consumption'!AK54+MIN(0,(SUM('7. Consumption'!$G54:AJ54)-'8. SOH &amp; Pipeline'!AI54))+AH54)</f>
        <v>0</v>
      </c>
      <c r="AI227" s="335">
        <f ca="1">MAX(0,AH227+'8. SOH &amp; Pipeline'!AJ164-'7. Consumption'!AL54+MIN(0,(SUM('7. Consumption'!$G54:AK54)-'8. SOH &amp; Pipeline'!AJ54))+AI54)</f>
        <v>0</v>
      </c>
      <c r="AJ227" s="335">
        <f ca="1">MAX(0,AI227+'8. SOH &amp; Pipeline'!AK164-'7. Consumption'!AM54+MIN(0,(SUM('7. Consumption'!$G54:AL54)-'8. SOH &amp; Pipeline'!AK54))+AJ54)</f>
        <v>0</v>
      </c>
      <c r="AK227" s="335">
        <f ca="1">MAX(0,AJ227+'8. SOH &amp; Pipeline'!AL164-'7. Consumption'!AN54+MIN(0,(SUM('7. Consumption'!$G54:AM54)-'8. SOH &amp; Pipeline'!AL54))+AK54)</f>
        <v>0</v>
      </c>
      <c r="AL227" s="335">
        <f ca="1">MAX(0,AK227+'8. SOH &amp; Pipeline'!AM164-'7. Consumption'!AO54+MIN(0,(SUM('7. Consumption'!$G54:AN54)-'8. SOH &amp; Pipeline'!AM54))+AL54)</f>
        <v>0</v>
      </c>
      <c r="AM227" s="335">
        <f ca="1">MAX(0,AL227+'8. SOH &amp; Pipeline'!AN164-'7. Consumption'!AP54+MIN(0,(SUM('7. Consumption'!$G54:AO54)-'8. SOH &amp; Pipeline'!AN54))+AM54)</f>
        <v>0</v>
      </c>
      <c r="AN227" s="335">
        <f ca="1">MAX(0,AM227+'8. SOH &amp; Pipeline'!AO164-'7. Consumption'!AQ54+MIN(0,(SUM('7. Consumption'!$G54:AP54)-'8. SOH &amp; Pipeline'!AO54))+AN54)</f>
        <v>0</v>
      </c>
    </row>
    <row r="228" spans="2:40" x14ac:dyDescent="0.3">
      <c r="B228" s="257"/>
      <c r="C228" s="257" t="str">
        <f>'7. Consumption'!C55</f>
        <v>RAL 400 - tab</v>
      </c>
      <c r="D228" s="416">
        <f>'8. SOH &amp; Pipeline'!E273</f>
        <v>0</v>
      </c>
      <c r="E228" s="335">
        <f ca="1">MAX(0,D228+'8. SOH &amp; Pipeline'!F165-'7. Consumption'!H55+MIN(0,(SUM('7. Consumption'!$G55:G55)-'8. SOH &amp; Pipeline'!F55))+E55)</f>
        <v>0</v>
      </c>
      <c r="F228" s="335">
        <f ca="1">MAX(0,E228+'8. SOH &amp; Pipeline'!G165-'7. Consumption'!I55+MIN(0,(SUM('7. Consumption'!$G55:H55)-'8. SOH &amp; Pipeline'!G55))+F55)</f>
        <v>0</v>
      </c>
      <c r="G228" s="335">
        <f ca="1">MAX(0,F228+'8. SOH &amp; Pipeline'!H165-'7. Consumption'!J55+MIN(0,(SUM('7. Consumption'!$G55:I55)-'8. SOH &amp; Pipeline'!H55))+G55)</f>
        <v>0</v>
      </c>
      <c r="H228" s="335">
        <f ca="1">MAX(0,G228+'8. SOH &amp; Pipeline'!I165-'7. Consumption'!K55+MIN(0,(SUM('7. Consumption'!$G55:J55)-'8. SOH &amp; Pipeline'!I55))+H55)</f>
        <v>0</v>
      </c>
      <c r="I228" s="335">
        <f ca="1">MAX(0,H228+'8. SOH &amp; Pipeline'!J165-'7. Consumption'!L55+MIN(0,(SUM('7. Consumption'!$G55:K55)-'8. SOH &amp; Pipeline'!J55))+I55)</f>
        <v>0</v>
      </c>
      <c r="J228" s="335">
        <f ca="1">MAX(0,I228+'8. SOH &amp; Pipeline'!K165-'7. Consumption'!M55+MIN(0,(SUM('7. Consumption'!$G55:L55)-'8. SOH &amp; Pipeline'!K55))+J55)</f>
        <v>0</v>
      </c>
      <c r="K228" s="335">
        <f ca="1">MAX(0,J228+'8. SOH &amp; Pipeline'!L165-'7. Consumption'!N55+MIN(0,(SUM('7. Consumption'!$G55:M55)-'8. SOH &amp; Pipeline'!L55))+K55)</f>
        <v>0</v>
      </c>
      <c r="L228" s="335">
        <f ca="1">MAX(0,K228+'8. SOH &amp; Pipeline'!M165-'7. Consumption'!O55+MIN(0,(SUM('7. Consumption'!$G55:N55)-'8. SOH &amp; Pipeline'!M55))+L55)</f>
        <v>0</v>
      </c>
      <c r="M228" s="335">
        <f ca="1">MAX(0,L228+'8. SOH &amp; Pipeline'!N165-'7. Consumption'!P55+MIN(0,(SUM('7. Consumption'!$G55:O55)-'8. SOH &amp; Pipeline'!N55))+M55)</f>
        <v>0</v>
      </c>
      <c r="N228" s="335">
        <f ca="1">MAX(0,M228+'8. SOH &amp; Pipeline'!O165-'7. Consumption'!Q55+MIN(0,(SUM('7. Consumption'!$G55:P55)-'8. SOH &amp; Pipeline'!O55))+N55)</f>
        <v>0</v>
      </c>
      <c r="O228" s="335">
        <f ca="1">MAX(0,N228+'8. SOH &amp; Pipeline'!P165-'7. Consumption'!R55+MIN(0,(SUM('7. Consumption'!$G55:Q55)-'8. SOH &amp; Pipeline'!P55))+O55)</f>
        <v>0</v>
      </c>
      <c r="P228" s="335">
        <f ca="1">MAX(0,O228+'8. SOH &amp; Pipeline'!Q165-'7. Consumption'!S55+MIN(0,(SUM('7. Consumption'!$G55:R55)-'8. SOH &amp; Pipeline'!Q55))+P55)</f>
        <v>0</v>
      </c>
      <c r="Q228" s="335">
        <f ca="1">MAX(0,P228+'8. SOH &amp; Pipeline'!R165-'7. Consumption'!T55+MIN(0,(SUM('7. Consumption'!$G55:S55)-'8. SOH &amp; Pipeline'!R55))+Q55)</f>
        <v>0</v>
      </c>
      <c r="R228" s="335">
        <f ca="1">MAX(0,Q228+'8. SOH &amp; Pipeline'!S165-'7. Consumption'!U55+MIN(0,(SUM('7. Consumption'!$G55:T55)-'8. SOH &amp; Pipeline'!S55))+R55)</f>
        <v>0</v>
      </c>
      <c r="S228" s="335">
        <f ca="1">MAX(0,R228+'8. SOH &amp; Pipeline'!T165-'7. Consumption'!V55+MIN(0,(SUM('7. Consumption'!$G55:U55)-'8. SOH &amp; Pipeline'!T55))+S55)</f>
        <v>0</v>
      </c>
      <c r="T228" s="335">
        <f ca="1">MAX(0,S228+'8. SOH &amp; Pipeline'!U165-'7. Consumption'!W55+MIN(0,(SUM('7. Consumption'!$G55:V55)-'8. SOH &amp; Pipeline'!U55))+T55)</f>
        <v>0</v>
      </c>
      <c r="U228" s="335">
        <f ca="1">MAX(0,T228+'8. SOH &amp; Pipeline'!V165-'7. Consumption'!X55+MIN(0,(SUM('7. Consumption'!$G55:W55)-'8. SOH &amp; Pipeline'!V55))+U55)</f>
        <v>0</v>
      </c>
      <c r="V228" s="335">
        <f ca="1">MAX(0,U228+'8. SOH &amp; Pipeline'!W165-'7. Consumption'!Y55+MIN(0,(SUM('7. Consumption'!$G55:X55)-'8. SOH &amp; Pipeline'!W55))+V55)</f>
        <v>0</v>
      </c>
      <c r="W228" s="335">
        <f ca="1">MAX(0,V228+'8. SOH &amp; Pipeline'!X165-'7. Consumption'!Z55+MIN(0,(SUM('7. Consumption'!$G55:Y55)-'8. SOH &amp; Pipeline'!X55))+W55)</f>
        <v>0</v>
      </c>
      <c r="X228" s="335">
        <f ca="1">MAX(0,W228+'8. SOH &amp; Pipeline'!Y165-'7. Consumption'!AA55+MIN(0,(SUM('7. Consumption'!$G55:Z55)-'8. SOH &amp; Pipeline'!Y55))+X55)</f>
        <v>0</v>
      </c>
      <c r="Y228" s="335">
        <f ca="1">MAX(0,X228+'8. SOH &amp; Pipeline'!Z165-'7. Consumption'!AB55+MIN(0,(SUM('7. Consumption'!$G55:AA55)-'8. SOH &amp; Pipeline'!Z55))+Y55)</f>
        <v>0</v>
      </c>
      <c r="Z228" s="335">
        <f ca="1">MAX(0,Y228+'8. SOH &amp; Pipeline'!AA165-'7. Consumption'!AC55+MIN(0,(SUM('7. Consumption'!$G55:AB55)-'8. SOH &amp; Pipeline'!AA55))+Z55)</f>
        <v>0</v>
      </c>
      <c r="AA228" s="335">
        <f ca="1">MAX(0,Z228+'8. SOH &amp; Pipeline'!AB165-'7. Consumption'!AD55+MIN(0,(SUM('7. Consumption'!$G55:AC55)-'8. SOH &amp; Pipeline'!AB55))+AA55)</f>
        <v>0</v>
      </c>
      <c r="AB228" s="335">
        <f ca="1">MAX(0,AA228+'8. SOH &amp; Pipeline'!AC165-'7. Consumption'!AE55+MIN(0,(SUM('7. Consumption'!$G55:AD55)-'8. SOH &amp; Pipeline'!AC55))+AB55)</f>
        <v>0</v>
      </c>
      <c r="AC228" s="335">
        <f ca="1">MAX(0,AB228+'8. SOH &amp; Pipeline'!AD165-'7. Consumption'!AF55+MIN(0,(SUM('7. Consumption'!$G55:AE55)-'8. SOH &amp; Pipeline'!AD55))+AC55)</f>
        <v>0</v>
      </c>
      <c r="AD228" s="335">
        <f ca="1">MAX(0,AC228+'8. SOH &amp; Pipeline'!AE165-'7. Consumption'!AG55+MIN(0,(SUM('7. Consumption'!$G55:AF55)-'8. SOH &amp; Pipeline'!AE55))+AD55)</f>
        <v>0</v>
      </c>
      <c r="AE228" s="335">
        <f ca="1">MAX(0,AD228+'8. SOH &amp; Pipeline'!AF165-'7. Consumption'!AH55+MIN(0,(SUM('7. Consumption'!$G55:AG55)-'8. SOH &amp; Pipeline'!AF55))+AE55)</f>
        <v>0</v>
      </c>
      <c r="AF228" s="335">
        <f ca="1">MAX(0,AE228+'8. SOH &amp; Pipeline'!AG165-'7. Consumption'!AI55+MIN(0,(SUM('7. Consumption'!$G55:AH55)-'8. SOH &amp; Pipeline'!AG55))+AF55)</f>
        <v>0</v>
      </c>
      <c r="AG228" s="335">
        <f ca="1">MAX(0,AF228+'8. SOH &amp; Pipeline'!AH165-'7. Consumption'!AJ55+MIN(0,(SUM('7. Consumption'!$G55:AI55)-'8. SOH &amp; Pipeline'!AH55))+AG55)</f>
        <v>0</v>
      </c>
      <c r="AH228" s="335">
        <f ca="1">MAX(0,AG228+'8. SOH &amp; Pipeline'!AI165-'7. Consumption'!AK55+MIN(0,(SUM('7. Consumption'!$G55:AJ55)-'8. SOH &amp; Pipeline'!AI55))+AH55)</f>
        <v>0</v>
      </c>
      <c r="AI228" s="335">
        <f ca="1">MAX(0,AH228+'8. SOH &amp; Pipeline'!AJ165-'7. Consumption'!AL55+MIN(0,(SUM('7. Consumption'!$G55:AK55)-'8. SOH &amp; Pipeline'!AJ55))+AI55)</f>
        <v>0</v>
      </c>
      <c r="AJ228" s="335">
        <f ca="1">MAX(0,AI228+'8. SOH &amp; Pipeline'!AK165-'7. Consumption'!AM55+MIN(0,(SUM('7. Consumption'!$G55:AL55)-'8. SOH &amp; Pipeline'!AK55))+AJ55)</f>
        <v>0</v>
      </c>
      <c r="AK228" s="335">
        <f ca="1">MAX(0,AJ228+'8. SOH &amp; Pipeline'!AL165-'7. Consumption'!AN55+MIN(0,(SUM('7. Consumption'!$G55:AM55)-'8. SOH &amp; Pipeline'!AL55))+AK55)</f>
        <v>0</v>
      </c>
      <c r="AL228" s="335">
        <f ca="1">MAX(0,AK228+'8. SOH &amp; Pipeline'!AM165-'7. Consumption'!AO55+MIN(0,(SUM('7. Consumption'!$G55:AN55)-'8. SOH &amp; Pipeline'!AM55))+AL55)</f>
        <v>0</v>
      </c>
      <c r="AM228" s="335">
        <f ca="1">MAX(0,AL228+'8. SOH &amp; Pipeline'!AN165-'7. Consumption'!AP55+MIN(0,(SUM('7. Consumption'!$G55:AO55)-'8. SOH &amp; Pipeline'!AN55))+AM55)</f>
        <v>0</v>
      </c>
      <c r="AN228" s="335">
        <f ca="1">MAX(0,AM228+'8. SOH &amp; Pipeline'!AO165-'7. Consumption'!AQ55+MIN(0,(SUM('7. Consumption'!$G55:AP55)-'8. SOH &amp; Pipeline'!AO55))+AN55)</f>
        <v>0</v>
      </c>
    </row>
    <row r="229" spans="2:40" x14ac:dyDescent="0.3">
      <c r="B229" s="257"/>
      <c r="C229" s="257" t="str">
        <f>'7. Consumption'!C56</f>
        <v>RTV 0 - susp - dose in ml</v>
      </c>
      <c r="D229" s="416">
        <f>'8. SOH &amp; Pipeline'!E274</f>
        <v>0</v>
      </c>
      <c r="E229" s="335">
        <f ca="1">MAX(0,D229+'8. SOH &amp; Pipeline'!F166-'7. Consumption'!H56+MIN(0,(SUM('7. Consumption'!$G56:G56)-'8. SOH &amp; Pipeline'!F56))+E56)</f>
        <v>0</v>
      </c>
      <c r="F229" s="335">
        <f ca="1">MAX(0,E229+'8. SOH &amp; Pipeline'!G166-'7. Consumption'!I56+MIN(0,(SUM('7. Consumption'!$G56:H56)-'8. SOH &amp; Pipeline'!G56))+F56)</f>
        <v>0</v>
      </c>
      <c r="G229" s="335">
        <f ca="1">MAX(0,F229+'8. SOH &amp; Pipeline'!H166-'7. Consumption'!J56+MIN(0,(SUM('7. Consumption'!$G56:I56)-'8. SOH &amp; Pipeline'!H56))+G56)</f>
        <v>0</v>
      </c>
      <c r="H229" s="335">
        <f ca="1">MAX(0,G229+'8. SOH &amp; Pipeline'!I166-'7. Consumption'!K56+MIN(0,(SUM('7. Consumption'!$G56:J56)-'8. SOH &amp; Pipeline'!I56))+H56)</f>
        <v>0</v>
      </c>
      <c r="I229" s="335">
        <f ca="1">MAX(0,H229+'8. SOH &amp; Pipeline'!J166-'7. Consumption'!L56+MIN(0,(SUM('7. Consumption'!$G56:K56)-'8. SOH &amp; Pipeline'!J56))+I56)</f>
        <v>0</v>
      </c>
      <c r="J229" s="335">
        <f ca="1">MAX(0,I229+'8. SOH &amp; Pipeline'!K166-'7. Consumption'!M56+MIN(0,(SUM('7. Consumption'!$G56:L56)-'8. SOH &amp; Pipeline'!K56))+J56)</f>
        <v>0</v>
      </c>
      <c r="K229" s="335">
        <f ca="1">MAX(0,J229+'8. SOH &amp; Pipeline'!L166-'7. Consumption'!N56+MIN(0,(SUM('7. Consumption'!$G56:M56)-'8. SOH &amp; Pipeline'!L56))+K56)</f>
        <v>0</v>
      </c>
      <c r="L229" s="335">
        <f ca="1">MAX(0,K229+'8. SOH &amp; Pipeline'!M166-'7. Consumption'!O56+MIN(0,(SUM('7. Consumption'!$G56:N56)-'8. SOH &amp; Pipeline'!M56))+L56)</f>
        <v>0</v>
      </c>
      <c r="M229" s="335">
        <f ca="1">MAX(0,L229+'8. SOH &amp; Pipeline'!N166-'7. Consumption'!P56+MIN(0,(SUM('7. Consumption'!$G56:O56)-'8. SOH &amp; Pipeline'!N56))+M56)</f>
        <v>0</v>
      </c>
      <c r="N229" s="335">
        <f ca="1">MAX(0,M229+'8. SOH &amp; Pipeline'!O166-'7. Consumption'!Q56+MIN(0,(SUM('7. Consumption'!$G56:P56)-'8. SOH &amp; Pipeline'!O56))+N56)</f>
        <v>0</v>
      </c>
      <c r="O229" s="335">
        <f ca="1">MAX(0,N229+'8. SOH &amp; Pipeline'!P166-'7. Consumption'!R56+MIN(0,(SUM('7. Consumption'!$G56:Q56)-'8. SOH &amp; Pipeline'!P56))+O56)</f>
        <v>0</v>
      </c>
      <c r="P229" s="335">
        <f ca="1">MAX(0,O229+'8. SOH &amp; Pipeline'!Q166-'7. Consumption'!S56+MIN(0,(SUM('7. Consumption'!$G56:R56)-'8. SOH &amp; Pipeline'!Q56))+P56)</f>
        <v>0</v>
      </c>
      <c r="Q229" s="335">
        <f ca="1">MAX(0,P229+'8. SOH &amp; Pipeline'!R166-'7. Consumption'!T56+MIN(0,(SUM('7. Consumption'!$G56:S56)-'8. SOH &amp; Pipeline'!R56))+Q56)</f>
        <v>0</v>
      </c>
      <c r="R229" s="335">
        <f ca="1">MAX(0,Q229+'8. SOH &amp; Pipeline'!S166-'7. Consumption'!U56+MIN(0,(SUM('7. Consumption'!$G56:T56)-'8. SOH &amp; Pipeline'!S56))+R56)</f>
        <v>0</v>
      </c>
      <c r="S229" s="335">
        <f ca="1">MAX(0,R229+'8. SOH &amp; Pipeline'!T166-'7. Consumption'!V56+MIN(0,(SUM('7. Consumption'!$G56:U56)-'8. SOH &amp; Pipeline'!T56))+S56)</f>
        <v>0</v>
      </c>
      <c r="T229" s="335">
        <f ca="1">MAX(0,S229+'8. SOH &amp; Pipeline'!U166-'7. Consumption'!W56+MIN(0,(SUM('7. Consumption'!$G56:V56)-'8. SOH &amp; Pipeline'!U56))+T56)</f>
        <v>0</v>
      </c>
      <c r="U229" s="335">
        <f ca="1">MAX(0,T229+'8. SOH &amp; Pipeline'!V166-'7. Consumption'!X56+MIN(0,(SUM('7. Consumption'!$G56:W56)-'8. SOH &amp; Pipeline'!V56))+U56)</f>
        <v>0</v>
      </c>
      <c r="V229" s="335">
        <f ca="1">MAX(0,U229+'8. SOH &amp; Pipeline'!W166-'7. Consumption'!Y56+MIN(0,(SUM('7. Consumption'!$G56:X56)-'8. SOH &amp; Pipeline'!W56))+V56)</f>
        <v>0</v>
      </c>
      <c r="W229" s="335">
        <f ca="1">MAX(0,V229+'8. SOH &amp; Pipeline'!X166-'7. Consumption'!Z56+MIN(0,(SUM('7. Consumption'!$G56:Y56)-'8. SOH &amp; Pipeline'!X56))+W56)</f>
        <v>0</v>
      </c>
      <c r="X229" s="335">
        <f ca="1">MAX(0,W229+'8. SOH &amp; Pipeline'!Y166-'7. Consumption'!AA56+MIN(0,(SUM('7. Consumption'!$G56:Z56)-'8. SOH &amp; Pipeline'!Y56))+X56)</f>
        <v>0</v>
      </c>
      <c r="Y229" s="335">
        <f ca="1">MAX(0,X229+'8. SOH &amp; Pipeline'!Z166-'7. Consumption'!AB56+MIN(0,(SUM('7. Consumption'!$G56:AA56)-'8. SOH &amp; Pipeline'!Z56))+Y56)</f>
        <v>0</v>
      </c>
      <c r="Z229" s="335">
        <f ca="1">MAX(0,Y229+'8. SOH &amp; Pipeline'!AA166-'7. Consumption'!AC56+MIN(0,(SUM('7. Consumption'!$G56:AB56)-'8. SOH &amp; Pipeline'!AA56))+Z56)</f>
        <v>0</v>
      </c>
      <c r="AA229" s="335">
        <f ca="1">MAX(0,Z229+'8. SOH &amp; Pipeline'!AB166-'7. Consumption'!AD56+MIN(0,(SUM('7. Consumption'!$G56:AC56)-'8. SOH &amp; Pipeline'!AB56))+AA56)</f>
        <v>0</v>
      </c>
      <c r="AB229" s="335">
        <f ca="1">MAX(0,AA229+'8. SOH &amp; Pipeline'!AC166-'7. Consumption'!AE56+MIN(0,(SUM('7. Consumption'!$G56:AD56)-'8. SOH &amp; Pipeline'!AC56))+AB56)</f>
        <v>0</v>
      </c>
      <c r="AC229" s="335">
        <f ca="1">MAX(0,AB229+'8. SOH &amp; Pipeline'!AD166-'7. Consumption'!AF56+MIN(0,(SUM('7. Consumption'!$G56:AE56)-'8. SOH &amp; Pipeline'!AD56))+AC56)</f>
        <v>0</v>
      </c>
      <c r="AD229" s="335">
        <f ca="1">MAX(0,AC229+'8. SOH &amp; Pipeline'!AE166-'7. Consumption'!AG56+MIN(0,(SUM('7. Consumption'!$G56:AF56)-'8. SOH &amp; Pipeline'!AE56))+AD56)</f>
        <v>0</v>
      </c>
      <c r="AE229" s="335">
        <f ca="1">MAX(0,AD229+'8. SOH &amp; Pipeline'!AF166-'7. Consumption'!AH56+MIN(0,(SUM('7. Consumption'!$G56:AG56)-'8. SOH &amp; Pipeline'!AF56))+AE56)</f>
        <v>0</v>
      </c>
      <c r="AF229" s="335">
        <f ca="1">MAX(0,AE229+'8. SOH &amp; Pipeline'!AG166-'7. Consumption'!AI56+MIN(0,(SUM('7. Consumption'!$G56:AH56)-'8. SOH &amp; Pipeline'!AG56))+AF56)</f>
        <v>0</v>
      </c>
      <c r="AG229" s="335">
        <f ca="1">MAX(0,AF229+'8. SOH &amp; Pipeline'!AH166-'7. Consumption'!AJ56+MIN(0,(SUM('7. Consumption'!$G56:AI56)-'8. SOH &amp; Pipeline'!AH56))+AG56)</f>
        <v>0</v>
      </c>
      <c r="AH229" s="335">
        <f ca="1">MAX(0,AG229+'8. SOH &amp; Pipeline'!AI166-'7. Consumption'!AK56+MIN(0,(SUM('7. Consumption'!$G56:AJ56)-'8. SOH &amp; Pipeline'!AI56))+AH56)</f>
        <v>0</v>
      </c>
      <c r="AI229" s="335">
        <f ca="1">MAX(0,AH229+'8. SOH &amp; Pipeline'!AJ166-'7. Consumption'!AL56+MIN(0,(SUM('7. Consumption'!$G56:AK56)-'8. SOH &amp; Pipeline'!AJ56))+AI56)</f>
        <v>0</v>
      </c>
      <c r="AJ229" s="335">
        <f ca="1">MAX(0,AI229+'8. SOH &amp; Pipeline'!AK166-'7. Consumption'!AM56+MIN(0,(SUM('7. Consumption'!$G56:AL56)-'8. SOH &amp; Pipeline'!AK56))+AJ56)</f>
        <v>0</v>
      </c>
      <c r="AK229" s="335">
        <f ca="1">MAX(0,AJ229+'8. SOH &amp; Pipeline'!AL166-'7. Consumption'!AN56+MIN(0,(SUM('7. Consumption'!$G56:AM56)-'8. SOH &amp; Pipeline'!AL56))+AK56)</f>
        <v>0</v>
      </c>
      <c r="AL229" s="335">
        <f ca="1">MAX(0,AK229+'8. SOH &amp; Pipeline'!AM166-'7. Consumption'!AO56+MIN(0,(SUM('7. Consumption'!$G56:AN56)-'8. SOH &amp; Pipeline'!AM56))+AL56)</f>
        <v>0</v>
      </c>
      <c r="AM229" s="335">
        <f ca="1">MAX(0,AL229+'8. SOH &amp; Pipeline'!AN166-'7. Consumption'!AP56+MIN(0,(SUM('7. Consumption'!$G56:AO56)-'8. SOH &amp; Pipeline'!AN56))+AM56)</f>
        <v>0</v>
      </c>
      <c r="AN229" s="335">
        <f ca="1">MAX(0,AM229+'8. SOH &amp; Pipeline'!AO166-'7. Consumption'!AQ56+MIN(0,(SUM('7. Consumption'!$G56:AP56)-'8. SOH &amp; Pipeline'!AO56))+AN56)</f>
        <v>0</v>
      </c>
    </row>
    <row r="230" spans="2:40" x14ac:dyDescent="0.3">
      <c r="B230" s="257"/>
      <c r="C230" s="257" t="str">
        <f>'7. Consumption'!C57</f>
        <v>RTV 100 - tab - heat stable</v>
      </c>
      <c r="D230" s="416">
        <f>'8. SOH &amp; Pipeline'!E275</f>
        <v>0</v>
      </c>
      <c r="E230" s="335">
        <f ca="1">MAX(0,D230+'8. SOH &amp; Pipeline'!F167-'7. Consumption'!H57+MIN(0,(SUM('7. Consumption'!$G57:G57)-'8. SOH &amp; Pipeline'!F57))+E57)</f>
        <v>0</v>
      </c>
      <c r="F230" s="335">
        <f ca="1">MAX(0,E230+'8. SOH &amp; Pipeline'!G167-'7. Consumption'!I57+MIN(0,(SUM('7. Consumption'!$G57:H57)-'8. SOH &amp; Pipeline'!G57))+F57)</f>
        <v>0</v>
      </c>
      <c r="G230" s="335">
        <f ca="1">MAX(0,F230+'8. SOH &amp; Pipeline'!H167-'7. Consumption'!J57+MIN(0,(SUM('7. Consumption'!$G57:I57)-'8. SOH &amp; Pipeline'!H57))+G57)</f>
        <v>0</v>
      </c>
      <c r="H230" s="335">
        <f ca="1">MAX(0,G230+'8. SOH &amp; Pipeline'!I167-'7. Consumption'!K57+MIN(0,(SUM('7. Consumption'!$G57:J57)-'8. SOH &amp; Pipeline'!I57))+H57)</f>
        <v>0</v>
      </c>
      <c r="I230" s="335">
        <f ca="1">MAX(0,H230+'8. SOH &amp; Pipeline'!J167-'7. Consumption'!L57+MIN(0,(SUM('7. Consumption'!$G57:K57)-'8. SOH &amp; Pipeline'!J57))+I57)</f>
        <v>0</v>
      </c>
      <c r="J230" s="335">
        <f ca="1">MAX(0,I230+'8. SOH &amp; Pipeline'!K167-'7. Consumption'!M57+MIN(0,(SUM('7. Consumption'!$G57:L57)-'8. SOH &amp; Pipeline'!K57))+J57)</f>
        <v>0</v>
      </c>
      <c r="K230" s="335">
        <f ca="1">MAX(0,J230+'8. SOH &amp; Pipeline'!L167-'7. Consumption'!N57+MIN(0,(SUM('7. Consumption'!$G57:M57)-'8. SOH &amp; Pipeline'!L57))+K57)</f>
        <v>0</v>
      </c>
      <c r="L230" s="335">
        <f ca="1">MAX(0,K230+'8. SOH &amp; Pipeline'!M167-'7. Consumption'!O57+MIN(0,(SUM('7. Consumption'!$G57:N57)-'8. SOH &amp; Pipeline'!M57))+L57)</f>
        <v>0</v>
      </c>
      <c r="M230" s="335">
        <f ca="1">MAX(0,L230+'8. SOH &amp; Pipeline'!N167-'7. Consumption'!P57+MIN(0,(SUM('7. Consumption'!$G57:O57)-'8. SOH &amp; Pipeline'!N57))+M57)</f>
        <v>0</v>
      </c>
      <c r="N230" s="335">
        <f ca="1">MAX(0,M230+'8. SOH &amp; Pipeline'!O167-'7. Consumption'!Q57+MIN(0,(SUM('7. Consumption'!$G57:P57)-'8. SOH &amp; Pipeline'!O57))+N57)</f>
        <v>0</v>
      </c>
      <c r="O230" s="335">
        <f ca="1">MAX(0,N230+'8. SOH &amp; Pipeline'!P167-'7. Consumption'!R57+MIN(0,(SUM('7. Consumption'!$G57:Q57)-'8. SOH &amp; Pipeline'!P57))+O57)</f>
        <v>0</v>
      </c>
      <c r="P230" s="335">
        <f ca="1">MAX(0,O230+'8. SOH &amp; Pipeline'!Q167-'7. Consumption'!S57+MIN(0,(SUM('7. Consumption'!$G57:R57)-'8. SOH &amp; Pipeline'!Q57))+P57)</f>
        <v>0</v>
      </c>
      <c r="Q230" s="335">
        <f ca="1">MAX(0,P230+'8. SOH &amp; Pipeline'!R167-'7. Consumption'!T57+MIN(0,(SUM('7. Consumption'!$G57:S57)-'8. SOH &amp; Pipeline'!R57))+Q57)</f>
        <v>0</v>
      </c>
      <c r="R230" s="335">
        <f ca="1">MAX(0,Q230+'8. SOH &amp; Pipeline'!S167-'7. Consumption'!U57+MIN(0,(SUM('7. Consumption'!$G57:T57)-'8. SOH &amp; Pipeline'!S57))+R57)</f>
        <v>0</v>
      </c>
      <c r="S230" s="335">
        <f ca="1">MAX(0,R230+'8. SOH &amp; Pipeline'!T167-'7. Consumption'!V57+MIN(0,(SUM('7. Consumption'!$G57:U57)-'8. SOH &amp; Pipeline'!T57))+S57)</f>
        <v>0</v>
      </c>
      <c r="T230" s="335">
        <f ca="1">MAX(0,S230+'8. SOH &amp; Pipeline'!U167-'7. Consumption'!W57+MIN(0,(SUM('7. Consumption'!$G57:V57)-'8. SOH &amp; Pipeline'!U57))+T57)</f>
        <v>0</v>
      </c>
      <c r="U230" s="335">
        <f ca="1">MAX(0,T230+'8. SOH &amp; Pipeline'!V167-'7. Consumption'!X57+MIN(0,(SUM('7. Consumption'!$G57:W57)-'8. SOH &amp; Pipeline'!V57))+U57)</f>
        <v>0</v>
      </c>
      <c r="V230" s="335">
        <f ca="1">MAX(0,U230+'8. SOH &amp; Pipeline'!W167-'7. Consumption'!Y57+MIN(0,(SUM('7. Consumption'!$G57:X57)-'8. SOH &amp; Pipeline'!W57))+V57)</f>
        <v>0</v>
      </c>
      <c r="W230" s="335">
        <f ca="1">MAX(0,V230+'8. SOH &amp; Pipeline'!X167-'7. Consumption'!Z57+MIN(0,(SUM('7. Consumption'!$G57:Y57)-'8. SOH &amp; Pipeline'!X57))+W57)</f>
        <v>0</v>
      </c>
      <c r="X230" s="335">
        <f ca="1">MAX(0,W230+'8. SOH &amp; Pipeline'!Y167-'7. Consumption'!AA57+MIN(0,(SUM('7. Consumption'!$G57:Z57)-'8. SOH &amp; Pipeline'!Y57))+X57)</f>
        <v>0</v>
      </c>
      <c r="Y230" s="335">
        <f ca="1">MAX(0,X230+'8. SOH &amp; Pipeline'!Z167-'7. Consumption'!AB57+MIN(0,(SUM('7. Consumption'!$G57:AA57)-'8. SOH &amp; Pipeline'!Z57))+Y57)</f>
        <v>0</v>
      </c>
      <c r="Z230" s="335">
        <f ca="1">MAX(0,Y230+'8. SOH &amp; Pipeline'!AA167-'7. Consumption'!AC57+MIN(0,(SUM('7. Consumption'!$G57:AB57)-'8. SOH &amp; Pipeline'!AA57))+Z57)</f>
        <v>0</v>
      </c>
      <c r="AA230" s="335">
        <f ca="1">MAX(0,Z230+'8. SOH &amp; Pipeline'!AB167-'7. Consumption'!AD57+MIN(0,(SUM('7. Consumption'!$G57:AC57)-'8. SOH &amp; Pipeline'!AB57))+AA57)</f>
        <v>0</v>
      </c>
      <c r="AB230" s="335">
        <f ca="1">MAX(0,AA230+'8. SOH &amp; Pipeline'!AC167-'7. Consumption'!AE57+MIN(0,(SUM('7. Consumption'!$G57:AD57)-'8. SOH &amp; Pipeline'!AC57))+AB57)</f>
        <v>0</v>
      </c>
      <c r="AC230" s="335">
        <f ca="1">MAX(0,AB230+'8. SOH &amp; Pipeline'!AD167-'7. Consumption'!AF57+MIN(0,(SUM('7. Consumption'!$G57:AE57)-'8. SOH &amp; Pipeline'!AD57))+AC57)</f>
        <v>0</v>
      </c>
      <c r="AD230" s="335">
        <f ca="1">MAX(0,AC230+'8. SOH &amp; Pipeline'!AE167-'7. Consumption'!AG57+MIN(0,(SUM('7. Consumption'!$G57:AF57)-'8. SOH &amp; Pipeline'!AE57))+AD57)</f>
        <v>0</v>
      </c>
      <c r="AE230" s="335">
        <f ca="1">MAX(0,AD230+'8. SOH &amp; Pipeline'!AF167-'7. Consumption'!AH57+MIN(0,(SUM('7. Consumption'!$G57:AG57)-'8. SOH &amp; Pipeline'!AF57))+AE57)</f>
        <v>0</v>
      </c>
      <c r="AF230" s="335">
        <f ca="1">MAX(0,AE230+'8. SOH &amp; Pipeline'!AG167-'7. Consumption'!AI57+MIN(0,(SUM('7. Consumption'!$G57:AH57)-'8. SOH &amp; Pipeline'!AG57))+AF57)</f>
        <v>0</v>
      </c>
      <c r="AG230" s="335">
        <f ca="1">MAX(0,AF230+'8. SOH &amp; Pipeline'!AH167-'7. Consumption'!AJ57+MIN(0,(SUM('7. Consumption'!$G57:AI57)-'8. SOH &amp; Pipeline'!AH57))+AG57)</f>
        <v>0</v>
      </c>
      <c r="AH230" s="335">
        <f ca="1">MAX(0,AG230+'8. SOH &amp; Pipeline'!AI167-'7. Consumption'!AK57+MIN(0,(SUM('7. Consumption'!$G57:AJ57)-'8. SOH &amp; Pipeline'!AI57))+AH57)</f>
        <v>0</v>
      </c>
      <c r="AI230" s="335">
        <f ca="1">MAX(0,AH230+'8. SOH &amp; Pipeline'!AJ167-'7. Consumption'!AL57+MIN(0,(SUM('7. Consumption'!$G57:AK57)-'8. SOH &amp; Pipeline'!AJ57))+AI57)</f>
        <v>0</v>
      </c>
      <c r="AJ230" s="335">
        <f ca="1">MAX(0,AI230+'8. SOH &amp; Pipeline'!AK167-'7. Consumption'!AM57+MIN(0,(SUM('7. Consumption'!$G57:AL57)-'8. SOH &amp; Pipeline'!AK57))+AJ57)</f>
        <v>0</v>
      </c>
      <c r="AK230" s="335">
        <f ca="1">MAX(0,AJ230+'8. SOH &amp; Pipeline'!AL167-'7. Consumption'!AN57+MIN(0,(SUM('7. Consumption'!$G57:AM57)-'8. SOH &amp; Pipeline'!AL57))+AK57)</f>
        <v>0</v>
      </c>
      <c r="AL230" s="335">
        <f ca="1">MAX(0,AK230+'8. SOH &amp; Pipeline'!AM167-'7. Consumption'!AO57+MIN(0,(SUM('7. Consumption'!$G57:AN57)-'8. SOH &amp; Pipeline'!AM57))+AL57)</f>
        <v>0</v>
      </c>
      <c r="AM230" s="335">
        <f ca="1">MAX(0,AL230+'8. SOH &amp; Pipeline'!AN167-'7. Consumption'!AP57+MIN(0,(SUM('7. Consumption'!$G57:AO57)-'8. SOH &amp; Pipeline'!AN57))+AM57)</f>
        <v>0</v>
      </c>
      <c r="AN230" s="335">
        <f ca="1">MAX(0,AM230+'8. SOH &amp; Pipeline'!AO167-'7. Consumption'!AQ57+MIN(0,(SUM('7. Consumption'!$G57:AP57)-'8. SOH &amp; Pipeline'!AO57))+AN57)</f>
        <v>0</v>
      </c>
    </row>
    <row r="231" spans="2:40" x14ac:dyDescent="0.3">
      <c r="B231" s="257"/>
      <c r="C231" s="257" t="str">
        <f>'7. Consumption'!C58</f>
        <v>RTV 25 - tab - heat stable</v>
      </c>
      <c r="D231" s="416">
        <f>'8. SOH &amp; Pipeline'!E276</f>
        <v>0</v>
      </c>
      <c r="E231" s="335">
        <f ca="1">MAX(0,D231+'8. SOH &amp; Pipeline'!F168-'7. Consumption'!H58+MIN(0,(SUM('7. Consumption'!$G58:G58)-'8. SOH &amp; Pipeline'!F58))+E58)</f>
        <v>0</v>
      </c>
      <c r="F231" s="335">
        <f ca="1">MAX(0,E231+'8. SOH &amp; Pipeline'!G168-'7. Consumption'!I58+MIN(0,(SUM('7. Consumption'!$G58:H58)-'8. SOH &amp; Pipeline'!G58))+F58)</f>
        <v>0</v>
      </c>
      <c r="G231" s="335">
        <f ca="1">MAX(0,F231+'8. SOH &amp; Pipeline'!H168-'7. Consumption'!J58+MIN(0,(SUM('7. Consumption'!$G58:I58)-'8. SOH &amp; Pipeline'!H58))+G58)</f>
        <v>0</v>
      </c>
      <c r="H231" s="335">
        <f ca="1">MAX(0,G231+'8. SOH &amp; Pipeline'!I168-'7. Consumption'!K58+MIN(0,(SUM('7. Consumption'!$G58:J58)-'8. SOH &amp; Pipeline'!I58))+H58)</f>
        <v>0</v>
      </c>
      <c r="I231" s="335">
        <f ca="1">MAX(0,H231+'8. SOH &amp; Pipeline'!J168-'7. Consumption'!L58+MIN(0,(SUM('7. Consumption'!$G58:K58)-'8. SOH &amp; Pipeline'!J58))+I58)</f>
        <v>0</v>
      </c>
      <c r="J231" s="335">
        <f ca="1">MAX(0,I231+'8. SOH &amp; Pipeline'!K168-'7. Consumption'!M58+MIN(0,(SUM('7. Consumption'!$G58:L58)-'8. SOH &amp; Pipeline'!K58))+J58)</f>
        <v>0</v>
      </c>
      <c r="K231" s="335">
        <f ca="1">MAX(0,J231+'8. SOH &amp; Pipeline'!L168-'7. Consumption'!N58+MIN(0,(SUM('7. Consumption'!$G58:M58)-'8. SOH &amp; Pipeline'!L58))+K58)</f>
        <v>0</v>
      </c>
      <c r="L231" s="335">
        <f ca="1">MAX(0,K231+'8. SOH &amp; Pipeline'!M168-'7. Consumption'!O58+MIN(0,(SUM('7. Consumption'!$G58:N58)-'8. SOH &amp; Pipeline'!M58))+L58)</f>
        <v>0</v>
      </c>
      <c r="M231" s="335">
        <f ca="1">MAX(0,L231+'8. SOH &amp; Pipeline'!N168-'7. Consumption'!P58+MIN(0,(SUM('7. Consumption'!$G58:O58)-'8. SOH &amp; Pipeline'!N58))+M58)</f>
        <v>0</v>
      </c>
      <c r="N231" s="335">
        <f ca="1">MAX(0,M231+'8. SOH &amp; Pipeline'!O168-'7. Consumption'!Q58+MIN(0,(SUM('7. Consumption'!$G58:P58)-'8. SOH &amp; Pipeline'!O58))+N58)</f>
        <v>0</v>
      </c>
      <c r="O231" s="335">
        <f ca="1">MAX(0,N231+'8. SOH &amp; Pipeline'!P168-'7. Consumption'!R58+MIN(0,(SUM('7. Consumption'!$G58:Q58)-'8. SOH &amp; Pipeline'!P58))+O58)</f>
        <v>0</v>
      </c>
      <c r="P231" s="335">
        <f ca="1">MAX(0,O231+'8. SOH &amp; Pipeline'!Q168-'7. Consumption'!S58+MIN(0,(SUM('7. Consumption'!$G58:R58)-'8. SOH &amp; Pipeline'!Q58))+P58)</f>
        <v>0</v>
      </c>
      <c r="Q231" s="335">
        <f ca="1">MAX(0,P231+'8. SOH &amp; Pipeline'!R168-'7. Consumption'!T58+MIN(0,(SUM('7. Consumption'!$G58:S58)-'8. SOH &amp; Pipeline'!R58))+Q58)</f>
        <v>0</v>
      </c>
      <c r="R231" s="335">
        <f ca="1">MAX(0,Q231+'8. SOH &amp; Pipeline'!S168-'7. Consumption'!U58+MIN(0,(SUM('7. Consumption'!$G58:T58)-'8. SOH &amp; Pipeline'!S58))+R58)</f>
        <v>0</v>
      </c>
      <c r="S231" s="335">
        <f ca="1">MAX(0,R231+'8. SOH &amp; Pipeline'!T168-'7. Consumption'!V58+MIN(0,(SUM('7. Consumption'!$G58:U58)-'8. SOH &amp; Pipeline'!T58))+S58)</f>
        <v>0</v>
      </c>
      <c r="T231" s="335">
        <f ca="1">MAX(0,S231+'8. SOH &amp; Pipeline'!U168-'7. Consumption'!W58+MIN(0,(SUM('7. Consumption'!$G58:V58)-'8. SOH &amp; Pipeline'!U58))+T58)</f>
        <v>0</v>
      </c>
      <c r="U231" s="335">
        <f ca="1">MAX(0,T231+'8. SOH &amp; Pipeline'!V168-'7. Consumption'!X58+MIN(0,(SUM('7. Consumption'!$G58:W58)-'8. SOH &amp; Pipeline'!V58))+U58)</f>
        <v>0</v>
      </c>
      <c r="V231" s="335">
        <f ca="1">MAX(0,U231+'8. SOH &amp; Pipeline'!W168-'7. Consumption'!Y58+MIN(0,(SUM('7. Consumption'!$G58:X58)-'8. SOH &amp; Pipeline'!W58))+V58)</f>
        <v>0</v>
      </c>
      <c r="W231" s="335">
        <f ca="1">MAX(0,V231+'8. SOH &amp; Pipeline'!X168-'7. Consumption'!Z58+MIN(0,(SUM('7. Consumption'!$G58:Y58)-'8. SOH &amp; Pipeline'!X58))+W58)</f>
        <v>0</v>
      </c>
      <c r="X231" s="335">
        <f ca="1">MAX(0,W231+'8. SOH &amp; Pipeline'!Y168-'7. Consumption'!AA58+MIN(0,(SUM('7. Consumption'!$G58:Z58)-'8. SOH &amp; Pipeline'!Y58))+X58)</f>
        <v>0</v>
      </c>
      <c r="Y231" s="335">
        <f ca="1">MAX(0,X231+'8. SOH &amp; Pipeline'!Z168-'7. Consumption'!AB58+MIN(0,(SUM('7. Consumption'!$G58:AA58)-'8. SOH &amp; Pipeline'!Z58))+Y58)</f>
        <v>0</v>
      </c>
      <c r="Z231" s="335">
        <f ca="1">MAX(0,Y231+'8. SOH &amp; Pipeline'!AA168-'7. Consumption'!AC58+MIN(0,(SUM('7. Consumption'!$G58:AB58)-'8. SOH &amp; Pipeline'!AA58))+Z58)</f>
        <v>0</v>
      </c>
      <c r="AA231" s="335">
        <f ca="1">MAX(0,Z231+'8. SOH &amp; Pipeline'!AB168-'7. Consumption'!AD58+MIN(0,(SUM('7. Consumption'!$G58:AC58)-'8. SOH &amp; Pipeline'!AB58))+AA58)</f>
        <v>0</v>
      </c>
      <c r="AB231" s="335">
        <f ca="1">MAX(0,AA231+'8. SOH &amp; Pipeline'!AC168-'7. Consumption'!AE58+MIN(0,(SUM('7. Consumption'!$G58:AD58)-'8. SOH &amp; Pipeline'!AC58))+AB58)</f>
        <v>0</v>
      </c>
      <c r="AC231" s="335">
        <f ca="1">MAX(0,AB231+'8. SOH &amp; Pipeline'!AD168-'7. Consumption'!AF58+MIN(0,(SUM('7. Consumption'!$G58:AE58)-'8. SOH &amp; Pipeline'!AD58))+AC58)</f>
        <v>0</v>
      </c>
      <c r="AD231" s="335">
        <f ca="1">MAX(0,AC231+'8. SOH &amp; Pipeline'!AE168-'7. Consumption'!AG58+MIN(0,(SUM('7. Consumption'!$G58:AF58)-'8. SOH &amp; Pipeline'!AE58))+AD58)</f>
        <v>0</v>
      </c>
      <c r="AE231" s="335">
        <f ca="1">MAX(0,AD231+'8. SOH &amp; Pipeline'!AF168-'7. Consumption'!AH58+MIN(0,(SUM('7. Consumption'!$G58:AG58)-'8. SOH &amp; Pipeline'!AF58))+AE58)</f>
        <v>0</v>
      </c>
      <c r="AF231" s="335">
        <f ca="1">MAX(0,AE231+'8. SOH &amp; Pipeline'!AG168-'7. Consumption'!AI58+MIN(0,(SUM('7. Consumption'!$G58:AH58)-'8. SOH &amp; Pipeline'!AG58))+AF58)</f>
        <v>0</v>
      </c>
      <c r="AG231" s="335">
        <f ca="1">MAX(0,AF231+'8. SOH &amp; Pipeline'!AH168-'7. Consumption'!AJ58+MIN(0,(SUM('7. Consumption'!$G58:AI58)-'8. SOH &amp; Pipeline'!AH58))+AG58)</f>
        <v>0</v>
      </c>
      <c r="AH231" s="335">
        <f ca="1">MAX(0,AG231+'8. SOH &amp; Pipeline'!AI168-'7. Consumption'!AK58+MIN(0,(SUM('7. Consumption'!$G58:AJ58)-'8. SOH &amp; Pipeline'!AI58))+AH58)</f>
        <v>0</v>
      </c>
      <c r="AI231" s="335">
        <f ca="1">MAX(0,AH231+'8. SOH &amp; Pipeline'!AJ168-'7. Consumption'!AL58+MIN(0,(SUM('7. Consumption'!$G58:AK58)-'8. SOH &amp; Pipeline'!AJ58))+AI58)</f>
        <v>0</v>
      </c>
      <c r="AJ231" s="335">
        <f ca="1">MAX(0,AI231+'8. SOH &amp; Pipeline'!AK168-'7. Consumption'!AM58+MIN(0,(SUM('7. Consumption'!$G58:AL58)-'8. SOH &amp; Pipeline'!AK58))+AJ58)</f>
        <v>0</v>
      </c>
      <c r="AK231" s="335">
        <f ca="1">MAX(0,AJ231+'8. SOH &amp; Pipeline'!AL168-'7. Consumption'!AN58+MIN(0,(SUM('7. Consumption'!$G58:AM58)-'8. SOH &amp; Pipeline'!AL58))+AK58)</f>
        <v>0</v>
      </c>
      <c r="AL231" s="335">
        <f ca="1">MAX(0,AK231+'8. SOH &amp; Pipeline'!AM168-'7. Consumption'!AO58+MIN(0,(SUM('7. Consumption'!$G58:AN58)-'8. SOH &amp; Pipeline'!AM58))+AL58)</f>
        <v>0</v>
      </c>
      <c r="AM231" s="335">
        <f ca="1">MAX(0,AL231+'8. SOH &amp; Pipeline'!AN168-'7. Consumption'!AP58+MIN(0,(SUM('7. Consumption'!$G58:AO58)-'8. SOH &amp; Pipeline'!AN58))+AM58)</f>
        <v>0</v>
      </c>
      <c r="AN231" s="335">
        <f ca="1">MAX(0,AM231+'8. SOH &amp; Pipeline'!AO168-'7. Consumption'!AQ58+MIN(0,(SUM('7. Consumption'!$G58:AP58)-'8. SOH &amp; Pipeline'!AO58))+AN58)</f>
        <v>0</v>
      </c>
    </row>
    <row r="232" spans="2:40" x14ac:dyDescent="0.3">
      <c r="B232" s="257"/>
      <c r="C232" s="257" t="str">
        <f>'7. Consumption'!C59</f>
        <v>TDF 300 - tab</v>
      </c>
      <c r="D232" s="416">
        <f>'8. SOH &amp; Pipeline'!E277</f>
        <v>0</v>
      </c>
      <c r="E232" s="335">
        <f ca="1">MAX(0,D232+'8. SOH &amp; Pipeline'!F169-'7. Consumption'!H59+MIN(0,(SUM('7. Consumption'!$G59:G59)-'8. SOH &amp; Pipeline'!F59))+E59)</f>
        <v>0</v>
      </c>
      <c r="F232" s="335">
        <f ca="1">MAX(0,E232+'8. SOH &amp; Pipeline'!G169-'7. Consumption'!I59+MIN(0,(SUM('7. Consumption'!$G59:H59)-'8. SOH &amp; Pipeline'!G59))+F59)</f>
        <v>0</v>
      </c>
      <c r="G232" s="335">
        <f ca="1">MAX(0,F232+'8. SOH &amp; Pipeline'!H169-'7. Consumption'!J59+MIN(0,(SUM('7. Consumption'!$G59:I59)-'8. SOH &amp; Pipeline'!H59))+G59)</f>
        <v>0</v>
      </c>
      <c r="H232" s="335">
        <f ca="1">MAX(0,G232+'8. SOH &amp; Pipeline'!I169-'7. Consumption'!K59+MIN(0,(SUM('7. Consumption'!$G59:J59)-'8. SOH &amp; Pipeline'!I59))+H59)</f>
        <v>0</v>
      </c>
      <c r="I232" s="335">
        <f ca="1">MAX(0,H232+'8. SOH &amp; Pipeline'!J169-'7. Consumption'!L59+MIN(0,(SUM('7. Consumption'!$G59:K59)-'8. SOH &amp; Pipeline'!J59))+I59)</f>
        <v>0</v>
      </c>
      <c r="J232" s="335">
        <f ca="1">MAX(0,I232+'8. SOH &amp; Pipeline'!K169-'7. Consumption'!M59+MIN(0,(SUM('7. Consumption'!$G59:L59)-'8. SOH &amp; Pipeline'!K59))+J59)</f>
        <v>0</v>
      </c>
      <c r="K232" s="335">
        <f ca="1">MAX(0,J232+'8. SOH &amp; Pipeline'!L169-'7. Consumption'!N59+MIN(0,(SUM('7. Consumption'!$G59:M59)-'8. SOH &amp; Pipeline'!L59))+K59)</f>
        <v>0</v>
      </c>
      <c r="L232" s="335">
        <f ca="1">MAX(0,K232+'8. SOH &amp; Pipeline'!M169-'7. Consumption'!O59+MIN(0,(SUM('7. Consumption'!$G59:N59)-'8. SOH &amp; Pipeline'!M59))+L59)</f>
        <v>0</v>
      </c>
      <c r="M232" s="335">
        <f ca="1">MAX(0,L232+'8. SOH &amp; Pipeline'!N169-'7. Consumption'!P59+MIN(0,(SUM('7. Consumption'!$G59:O59)-'8. SOH &amp; Pipeline'!N59))+M59)</f>
        <v>0</v>
      </c>
      <c r="N232" s="335">
        <f ca="1">MAX(0,M232+'8. SOH &amp; Pipeline'!O169-'7. Consumption'!Q59+MIN(0,(SUM('7. Consumption'!$G59:P59)-'8. SOH &amp; Pipeline'!O59))+N59)</f>
        <v>0</v>
      </c>
      <c r="O232" s="335">
        <f ca="1">MAX(0,N232+'8. SOH &amp; Pipeline'!P169-'7. Consumption'!R59+MIN(0,(SUM('7. Consumption'!$G59:Q59)-'8. SOH &amp; Pipeline'!P59))+O59)</f>
        <v>0</v>
      </c>
      <c r="P232" s="335">
        <f ca="1">MAX(0,O232+'8. SOH &amp; Pipeline'!Q169-'7. Consumption'!S59+MIN(0,(SUM('7. Consumption'!$G59:R59)-'8. SOH &amp; Pipeline'!Q59))+P59)</f>
        <v>0</v>
      </c>
      <c r="Q232" s="335">
        <f ca="1">MAX(0,P232+'8. SOH &amp; Pipeline'!R169-'7. Consumption'!T59+MIN(0,(SUM('7. Consumption'!$G59:S59)-'8. SOH &amp; Pipeline'!R59))+Q59)</f>
        <v>0</v>
      </c>
      <c r="R232" s="335">
        <f ca="1">MAX(0,Q232+'8. SOH &amp; Pipeline'!S169-'7. Consumption'!U59+MIN(0,(SUM('7. Consumption'!$G59:T59)-'8. SOH &amp; Pipeline'!S59))+R59)</f>
        <v>0</v>
      </c>
      <c r="S232" s="335">
        <f ca="1">MAX(0,R232+'8. SOH &amp; Pipeline'!T169-'7. Consumption'!V59+MIN(0,(SUM('7. Consumption'!$G59:U59)-'8. SOH &amp; Pipeline'!T59))+S59)</f>
        <v>0</v>
      </c>
      <c r="T232" s="335">
        <f ca="1">MAX(0,S232+'8. SOH &amp; Pipeline'!U169-'7. Consumption'!W59+MIN(0,(SUM('7. Consumption'!$G59:V59)-'8. SOH &amp; Pipeline'!U59))+T59)</f>
        <v>0</v>
      </c>
      <c r="U232" s="335">
        <f ca="1">MAX(0,T232+'8. SOH &amp; Pipeline'!V169-'7. Consumption'!X59+MIN(0,(SUM('7. Consumption'!$G59:W59)-'8. SOH &amp; Pipeline'!V59))+U59)</f>
        <v>0</v>
      </c>
      <c r="V232" s="335">
        <f ca="1">MAX(0,U232+'8. SOH &amp; Pipeline'!W169-'7. Consumption'!Y59+MIN(0,(SUM('7. Consumption'!$G59:X59)-'8. SOH &amp; Pipeline'!W59))+V59)</f>
        <v>0</v>
      </c>
      <c r="W232" s="335">
        <f ca="1">MAX(0,V232+'8. SOH &amp; Pipeline'!X169-'7. Consumption'!Z59+MIN(0,(SUM('7. Consumption'!$G59:Y59)-'8. SOH &amp; Pipeline'!X59))+W59)</f>
        <v>0</v>
      </c>
      <c r="X232" s="335">
        <f ca="1">MAX(0,W232+'8. SOH &amp; Pipeline'!Y169-'7. Consumption'!AA59+MIN(0,(SUM('7. Consumption'!$G59:Z59)-'8. SOH &amp; Pipeline'!Y59))+X59)</f>
        <v>0</v>
      </c>
      <c r="Y232" s="335">
        <f ca="1">MAX(0,X232+'8. SOH &amp; Pipeline'!Z169-'7. Consumption'!AB59+MIN(0,(SUM('7. Consumption'!$G59:AA59)-'8. SOH &amp; Pipeline'!Z59))+Y59)</f>
        <v>0</v>
      </c>
      <c r="Z232" s="335">
        <f ca="1">MAX(0,Y232+'8. SOH &amp; Pipeline'!AA169-'7. Consumption'!AC59+MIN(0,(SUM('7. Consumption'!$G59:AB59)-'8. SOH &amp; Pipeline'!AA59))+Z59)</f>
        <v>0</v>
      </c>
      <c r="AA232" s="335">
        <f ca="1">MAX(0,Z232+'8. SOH &amp; Pipeline'!AB169-'7. Consumption'!AD59+MIN(0,(SUM('7. Consumption'!$G59:AC59)-'8. SOH &amp; Pipeline'!AB59))+AA59)</f>
        <v>0</v>
      </c>
      <c r="AB232" s="335">
        <f ca="1">MAX(0,AA232+'8. SOH &amp; Pipeline'!AC169-'7. Consumption'!AE59+MIN(0,(SUM('7. Consumption'!$G59:AD59)-'8. SOH &amp; Pipeline'!AC59))+AB59)</f>
        <v>0</v>
      </c>
      <c r="AC232" s="335">
        <f ca="1">MAX(0,AB232+'8. SOH &amp; Pipeline'!AD169-'7. Consumption'!AF59+MIN(0,(SUM('7. Consumption'!$G59:AE59)-'8. SOH &amp; Pipeline'!AD59))+AC59)</f>
        <v>0</v>
      </c>
      <c r="AD232" s="335">
        <f ca="1">MAX(0,AC232+'8. SOH &amp; Pipeline'!AE169-'7. Consumption'!AG59+MIN(0,(SUM('7. Consumption'!$G59:AF59)-'8. SOH &amp; Pipeline'!AE59))+AD59)</f>
        <v>0</v>
      </c>
      <c r="AE232" s="335">
        <f ca="1">MAX(0,AD232+'8. SOH &amp; Pipeline'!AF169-'7. Consumption'!AH59+MIN(0,(SUM('7. Consumption'!$G59:AG59)-'8. SOH &amp; Pipeline'!AF59))+AE59)</f>
        <v>0</v>
      </c>
      <c r="AF232" s="335">
        <f ca="1">MAX(0,AE232+'8. SOH &amp; Pipeline'!AG169-'7. Consumption'!AI59+MIN(0,(SUM('7. Consumption'!$G59:AH59)-'8. SOH &amp; Pipeline'!AG59))+AF59)</f>
        <v>0</v>
      </c>
      <c r="AG232" s="335">
        <f ca="1">MAX(0,AF232+'8. SOH &amp; Pipeline'!AH169-'7. Consumption'!AJ59+MIN(0,(SUM('7. Consumption'!$G59:AI59)-'8. SOH &amp; Pipeline'!AH59))+AG59)</f>
        <v>0</v>
      </c>
      <c r="AH232" s="335">
        <f ca="1">MAX(0,AG232+'8. SOH &amp; Pipeline'!AI169-'7. Consumption'!AK59+MIN(0,(SUM('7. Consumption'!$G59:AJ59)-'8. SOH &amp; Pipeline'!AI59))+AH59)</f>
        <v>0</v>
      </c>
      <c r="AI232" s="335">
        <f ca="1">MAX(0,AH232+'8. SOH &amp; Pipeline'!AJ169-'7. Consumption'!AL59+MIN(0,(SUM('7. Consumption'!$G59:AK59)-'8. SOH &amp; Pipeline'!AJ59))+AI59)</f>
        <v>0</v>
      </c>
      <c r="AJ232" s="335">
        <f ca="1">MAX(0,AI232+'8. SOH &amp; Pipeline'!AK169-'7. Consumption'!AM59+MIN(0,(SUM('7. Consumption'!$G59:AL59)-'8. SOH &amp; Pipeline'!AK59))+AJ59)</f>
        <v>0</v>
      </c>
      <c r="AK232" s="335">
        <f ca="1">MAX(0,AJ232+'8. SOH &amp; Pipeline'!AL169-'7. Consumption'!AN59+MIN(0,(SUM('7. Consumption'!$G59:AM59)-'8. SOH &amp; Pipeline'!AL59))+AK59)</f>
        <v>0</v>
      </c>
      <c r="AL232" s="335">
        <f ca="1">MAX(0,AK232+'8. SOH &amp; Pipeline'!AM169-'7. Consumption'!AO59+MIN(0,(SUM('7. Consumption'!$G59:AN59)-'8. SOH &amp; Pipeline'!AM59))+AL59)</f>
        <v>0</v>
      </c>
      <c r="AM232" s="335">
        <f ca="1">MAX(0,AL232+'8. SOH &amp; Pipeline'!AN169-'7. Consumption'!AP59+MIN(0,(SUM('7. Consumption'!$G59:AO59)-'8. SOH &amp; Pipeline'!AN59))+AM59)</f>
        <v>0</v>
      </c>
      <c r="AN232" s="335">
        <f ca="1">MAX(0,AM232+'8. SOH &amp; Pipeline'!AO169-'7. Consumption'!AQ59+MIN(0,(SUM('7. Consumption'!$G59:AP59)-'8. SOH &amp; Pipeline'!AO59))+AN59)</f>
        <v>0</v>
      </c>
    </row>
    <row r="233" spans="2:40" x14ac:dyDescent="0.3">
      <c r="B233" s="257"/>
      <c r="C233" s="257" t="str">
        <f>'7. Consumption'!C60</f>
        <v>TDF 40 - scoop</v>
      </c>
      <c r="D233" s="416">
        <f>'8. SOH &amp; Pipeline'!E278</f>
        <v>0</v>
      </c>
      <c r="E233" s="335">
        <f ca="1">MAX(0,D233+'8. SOH &amp; Pipeline'!F170-'7. Consumption'!H60+MIN(0,(SUM('7. Consumption'!$G60:G60)-'8. SOH &amp; Pipeline'!F60))+E60)</f>
        <v>0</v>
      </c>
      <c r="F233" s="335">
        <f ca="1">MAX(0,E233+'8. SOH &amp; Pipeline'!G170-'7. Consumption'!I60+MIN(0,(SUM('7. Consumption'!$G60:H60)-'8. SOH &amp; Pipeline'!G60))+F60)</f>
        <v>0</v>
      </c>
      <c r="G233" s="335">
        <f ca="1">MAX(0,F233+'8. SOH &amp; Pipeline'!H170-'7. Consumption'!J60+MIN(0,(SUM('7. Consumption'!$G60:I60)-'8. SOH &amp; Pipeline'!H60))+G60)</f>
        <v>0</v>
      </c>
      <c r="H233" s="335">
        <f ca="1">MAX(0,G233+'8. SOH &amp; Pipeline'!I170-'7. Consumption'!K60+MIN(0,(SUM('7. Consumption'!$G60:J60)-'8. SOH &amp; Pipeline'!I60))+H60)</f>
        <v>0</v>
      </c>
      <c r="I233" s="335">
        <f ca="1">MAX(0,H233+'8. SOH &amp; Pipeline'!J170-'7. Consumption'!L60+MIN(0,(SUM('7. Consumption'!$G60:K60)-'8. SOH &amp; Pipeline'!J60))+I60)</f>
        <v>0</v>
      </c>
      <c r="J233" s="335">
        <f ca="1">MAX(0,I233+'8. SOH &amp; Pipeline'!K170-'7. Consumption'!M60+MIN(0,(SUM('7. Consumption'!$G60:L60)-'8. SOH &amp; Pipeline'!K60))+J60)</f>
        <v>0</v>
      </c>
      <c r="K233" s="335">
        <f ca="1">MAX(0,J233+'8. SOH &amp; Pipeline'!L170-'7. Consumption'!N60+MIN(0,(SUM('7. Consumption'!$G60:M60)-'8. SOH &amp; Pipeline'!L60))+K60)</f>
        <v>0</v>
      </c>
      <c r="L233" s="335">
        <f ca="1">MAX(0,K233+'8. SOH &amp; Pipeline'!M170-'7. Consumption'!O60+MIN(0,(SUM('7. Consumption'!$G60:N60)-'8. SOH &amp; Pipeline'!M60))+L60)</f>
        <v>0</v>
      </c>
      <c r="M233" s="335">
        <f ca="1">MAX(0,L233+'8. SOH &amp; Pipeline'!N170-'7. Consumption'!P60+MIN(0,(SUM('7. Consumption'!$G60:O60)-'8. SOH &amp; Pipeline'!N60))+M60)</f>
        <v>0</v>
      </c>
      <c r="N233" s="335">
        <f ca="1">MAX(0,M233+'8. SOH &amp; Pipeline'!O170-'7. Consumption'!Q60+MIN(0,(SUM('7. Consumption'!$G60:P60)-'8. SOH &amp; Pipeline'!O60))+N60)</f>
        <v>0</v>
      </c>
      <c r="O233" s="335">
        <f ca="1">MAX(0,N233+'8. SOH &amp; Pipeline'!P170-'7. Consumption'!R60+MIN(0,(SUM('7. Consumption'!$G60:Q60)-'8. SOH &amp; Pipeline'!P60))+O60)</f>
        <v>0</v>
      </c>
      <c r="P233" s="335">
        <f ca="1">MAX(0,O233+'8. SOH &amp; Pipeline'!Q170-'7. Consumption'!S60+MIN(0,(SUM('7. Consumption'!$G60:R60)-'8. SOH &amp; Pipeline'!Q60))+P60)</f>
        <v>0</v>
      </c>
      <c r="Q233" s="335">
        <f ca="1">MAX(0,P233+'8. SOH &amp; Pipeline'!R170-'7. Consumption'!T60+MIN(0,(SUM('7. Consumption'!$G60:S60)-'8. SOH &amp; Pipeline'!R60))+Q60)</f>
        <v>0</v>
      </c>
      <c r="R233" s="335">
        <f ca="1">MAX(0,Q233+'8. SOH &amp; Pipeline'!S170-'7. Consumption'!U60+MIN(0,(SUM('7. Consumption'!$G60:T60)-'8. SOH &amp; Pipeline'!S60))+R60)</f>
        <v>0</v>
      </c>
      <c r="S233" s="335">
        <f ca="1">MAX(0,R233+'8. SOH &amp; Pipeline'!T170-'7. Consumption'!V60+MIN(0,(SUM('7. Consumption'!$G60:U60)-'8. SOH &amp; Pipeline'!T60))+S60)</f>
        <v>0</v>
      </c>
      <c r="T233" s="335">
        <f ca="1">MAX(0,S233+'8. SOH &amp; Pipeline'!U170-'7. Consumption'!W60+MIN(0,(SUM('7. Consumption'!$G60:V60)-'8. SOH &amp; Pipeline'!U60))+T60)</f>
        <v>0</v>
      </c>
      <c r="U233" s="335">
        <f ca="1">MAX(0,T233+'8. SOH &amp; Pipeline'!V170-'7. Consumption'!X60+MIN(0,(SUM('7. Consumption'!$G60:W60)-'8. SOH &amp; Pipeline'!V60))+U60)</f>
        <v>0</v>
      </c>
      <c r="V233" s="335">
        <f ca="1">MAX(0,U233+'8. SOH &amp; Pipeline'!W170-'7. Consumption'!Y60+MIN(0,(SUM('7. Consumption'!$G60:X60)-'8. SOH &amp; Pipeline'!W60))+V60)</f>
        <v>0</v>
      </c>
      <c r="W233" s="335">
        <f ca="1">MAX(0,V233+'8. SOH &amp; Pipeline'!X170-'7. Consumption'!Z60+MIN(0,(SUM('7. Consumption'!$G60:Y60)-'8. SOH &amp; Pipeline'!X60))+W60)</f>
        <v>0</v>
      </c>
      <c r="X233" s="335">
        <f ca="1">MAX(0,W233+'8. SOH &amp; Pipeline'!Y170-'7. Consumption'!AA60+MIN(0,(SUM('7. Consumption'!$G60:Z60)-'8. SOH &amp; Pipeline'!Y60))+X60)</f>
        <v>0</v>
      </c>
      <c r="Y233" s="335">
        <f ca="1">MAX(0,X233+'8. SOH &amp; Pipeline'!Z170-'7. Consumption'!AB60+MIN(0,(SUM('7. Consumption'!$G60:AA60)-'8. SOH &amp; Pipeline'!Z60))+Y60)</f>
        <v>0</v>
      </c>
      <c r="Z233" s="335">
        <f ca="1">MAX(0,Y233+'8. SOH &amp; Pipeline'!AA170-'7. Consumption'!AC60+MIN(0,(SUM('7. Consumption'!$G60:AB60)-'8. SOH &amp; Pipeline'!AA60))+Z60)</f>
        <v>0</v>
      </c>
      <c r="AA233" s="335">
        <f ca="1">MAX(0,Z233+'8. SOH &amp; Pipeline'!AB170-'7. Consumption'!AD60+MIN(0,(SUM('7. Consumption'!$G60:AC60)-'8. SOH &amp; Pipeline'!AB60))+AA60)</f>
        <v>0</v>
      </c>
      <c r="AB233" s="335">
        <f ca="1">MAX(0,AA233+'8. SOH &amp; Pipeline'!AC170-'7. Consumption'!AE60+MIN(0,(SUM('7. Consumption'!$G60:AD60)-'8. SOH &amp; Pipeline'!AC60))+AB60)</f>
        <v>0</v>
      </c>
      <c r="AC233" s="335">
        <f ca="1">MAX(0,AB233+'8. SOH &amp; Pipeline'!AD170-'7. Consumption'!AF60+MIN(0,(SUM('7. Consumption'!$G60:AE60)-'8. SOH &amp; Pipeline'!AD60))+AC60)</f>
        <v>0</v>
      </c>
      <c r="AD233" s="335">
        <f ca="1">MAX(0,AC233+'8. SOH &amp; Pipeline'!AE170-'7. Consumption'!AG60+MIN(0,(SUM('7. Consumption'!$G60:AF60)-'8. SOH &amp; Pipeline'!AE60))+AD60)</f>
        <v>0</v>
      </c>
      <c r="AE233" s="335">
        <f ca="1">MAX(0,AD233+'8. SOH &amp; Pipeline'!AF170-'7. Consumption'!AH60+MIN(0,(SUM('7. Consumption'!$G60:AG60)-'8. SOH &amp; Pipeline'!AF60))+AE60)</f>
        <v>0</v>
      </c>
      <c r="AF233" s="335">
        <f ca="1">MAX(0,AE233+'8. SOH &amp; Pipeline'!AG170-'7. Consumption'!AI60+MIN(0,(SUM('7. Consumption'!$G60:AH60)-'8. SOH &amp; Pipeline'!AG60))+AF60)</f>
        <v>0</v>
      </c>
      <c r="AG233" s="335">
        <f ca="1">MAX(0,AF233+'8. SOH &amp; Pipeline'!AH170-'7. Consumption'!AJ60+MIN(0,(SUM('7. Consumption'!$G60:AI60)-'8. SOH &amp; Pipeline'!AH60))+AG60)</f>
        <v>0</v>
      </c>
      <c r="AH233" s="335">
        <f ca="1">MAX(0,AG233+'8. SOH &amp; Pipeline'!AI170-'7. Consumption'!AK60+MIN(0,(SUM('7. Consumption'!$G60:AJ60)-'8. SOH &amp; Pipeline'!AI60))+AH60)</f>
        <v>0</v>
      </c>
      <c r="AI233" s="335">
        <f ca="1">MAX(0,AH233+'8. SOH &amp; Pipeline'!AJ170-'7. Consumption'!AL60+MIN(0,(SUM('7. Consumption'!$G60:AK60)-'8. SOH &amp; Pipeline'!AJ60))+AI60)</f>
        <v>0</v>
      </c>
      <c r="AJ233" s="335">
        <f ca="1">MAX(0,AI233+'8. SOH &amp; Pipeline'!AK170-'7. Consumption'!AM60+MIN(0,(SUM('7. Consumption'!$G60:AL60)-'8. SOH &amp; Pipeline'!AK60))+AJ60)</f>
        <v>0</v>
      </c>
      <c r="AK233" s="335">
        <f ca="1">MAX(0,AJ233+'8. SOH &amp; Pipeline'!AL170-'7. Consumption'!AN60+MIN(0,(SUM('7. Consumption'!$G60:AM60)-'8. SOH &amp; Pipeline'!AL60))+AK60)</f>
        <v>0</v>
      </c>
      <c r="AL233" s="335">
        <f ca="1">MAX(0,AK233+'8. SOH &amp; Pipeline'!AM170-'7. Consumption'!AO60+MIN(0,(SUM('7. Consumption'!$G60:AN60)-'8. SOH &amp; Pipeline'!AM60))+AL60)</f>
        <v>0</v>
      </c>
      <c r="AM233" s="335">
        <f ca="1">MAX(0,AL233+'8. SOH &amp; Pipeline'!AN170-'7. Consumption'!AP60+MIN(0,(SUM('7. Consumption'!$G60:AO60)-'8. SOH &amp; Pipeline'!AN60))+AM60)</f>
        <v>0</v>
      </c>
      <c r="AN233" s="335">
        <f ca="1">MAX(0,AM233+'8. SOH &amp; Pipeline'!AO170-'7. Consumption'!AQ60+MIN(0,(SUM('7. Consumption'!$G60:AP60)-'8. SOH &amp; Pipeline'!AO60))+AN60)</f>
        <v>0</v>
      </c>
    </row>
    <row r="234" spans="2:40" x14ac:dyDescent="0.3">
      <c r="B234" s="257"/>
      <c r="C234" s="257" t="str">
        <f>'7. Consumption'!C61</f>
        <v>TDF+3TC 300/300 - tab</v>
      </c>
      <c r="D234" s="416">
        <f>'8. SOH &amp; Pipeline'!E279</f>
        <v>0</v>
      </c>
      <c r="E234" s="335">
        <f ca="1">MAX(0,D234+'8. SOH &amp; Pipeline'!F171-'7. Consumption'!H61+MIN(0,(SUM('7. Consumption'!$G61:G61)-'8. SOH &amp; Pipeline'!F61))+E61)</f>
        <v>0</v>
      </c>
      <c r="F234" s="335">
        <f ca="1">MAX(0,E234+'8. SOH &amp; Pipeline'!G171-'7. Consumption'!I61+MIN(0,(SUM('7. Consumption'!$G61:H61)-'8. SOH &amp; Pipeline'!G61))+F61)</f>
        <v>0</v>
      </c>
      <c r="G234" s="335">
        <f ca="1">MAX(0,F234+'8. SOH &amp; Pipeline'!H171-'7. Consumption'!J61+MIN(0,(SUM('7. Consumption'!$G61:I61)-'8. SOH &amp; Pipeline'!H61))+G61)</f>
        <v>0</v>
      </c>
      <c r="H234" s="335">
        <f ca="1">MAX(0,G234+'8. SOH &amp; Pipeline'!I171-'7. Consumption'!K61+MIN(0,(SUM('7. Consumption'!$G61:J61)-'8. SOH &amp; Pipeline'!I61))+H61)</f>
        <v>0</v>
      </c>
      <c r="I234" s="335">
        <f ca="1">MAX(0,H234+'8. SOH &amp; Pipeline'!J171-'7. Consumption'!L61+MIN(0,(SUM('7. Consumption'!$G61:K61)-'8. SOH &amp; Pipeline'!J61))+I61)</f>
        <v>0</v>
      </c>
      <c r="J234" s="335">
        <f ca="1">MAX(0,I234+'8. SOH &amp; Pipeline'!K171-'7. Consumption'!M61+MIN(0,(SUM('7. Consumption'!$G61:L61)-'8. SOH &amp; Pipeline'!K61))+J61)</f>
        <v>0</v>
      </c>
      <c r="K234" s="335">
        <f ca="1">MAX(0,J234+'8. SOH &amp; Pipeline'!L171-'7. Consumption'!N61+MIN(0,(SUM('7. Consumption'!$G61:M61)-'8. SOH &amp; Pipeline'!L61))+K61)</f>
        <v>0</v>
      </c>
      <c r="L234" s="335">
        <f ca="1">MAX(0,K234+'8. SOH &amp; Pipeline'!M171-'7. Consumption'!O61+MIN(0,(SUM('7. Consumption'!$G61:N61)-'8. SOH &amp; Pipeline'!M61))+L61)</f>
        <v>0</v>
      </c>
      <c r="M234" s="335">
        <f ca="1">MAX(0,L234+'8. SOH &amp; Pipeline'!N171-'7. Consumption'!P61+MIN(0,(SUM('7. Consumption'!$G61:O61)-'8. SOH &amp; Pipeline'!N61))+M61)</f>
        <v>0</v>
      </c>
      <c r="N234" s="335">
        <f ca="1">MAX(0,M234+'8. SOH &amp; Pipeline'!O171-'7. Consumption'!Q61+MIN(0,(SUM('7. Consumption'!$G61:P61)-'8. SOH &amp; Pipeline'!O61))+N61)</f>
        <v>0</v>
      </c>
      <c r="O234" s="335">
        <f ca="1">MAX(0,N234+'8. SOH &amp; Pipeline'!P171-'7. Consumption'!R61+MIN(0,(SUM('7. Consumption'!$G61:Q61)-'8. SOH &amp; Pipeline'!P61))+O61)</f>
        <v>0</v>
      </c>
      <c r="P234" s="335">
        <f ca="1">MAX(0,O234+'8. SOH &amp; Pipeline'!Q171-'7. Consumption'!S61+MIN(0,(SUM('7. Consumption'!$G61:R61)-'8. SOH &amp; Pipeline'!Q61))+P61)</f>
        <v>0</v>
      </c>
      <c r="Q234" s="335">
        <f ca="1">MAX(0,P234+'8. SOH &amp; Pipeline'!R171-'7. Consumption'!T61+MIN(0,(SUM('7. Consumption'!$G61:S61)-'8. SOH &amp; Pipeline'!R61))+Q61)</f>
        <v>0</v>
      </c>
      <c r="R234" s="335">
        <f ca="1">MAX(0,Q234+'8. SOH &amp; Pipeline'!S171-'7. Consumption'!U61+MIN(0,(SUM('7. Consumption'!$G61:T61)-'8. SOH &amp; Pipeline'!S61))+R61)</f>
        <v>0</v>
      </c>
      <c r="S234" s="335">
        <f ca="1">MAX(0,R234+'8. SOH &amp; Pipeline'!T171-'7. Consumption'!V61+MIN(0,(SUM('7. Consumption'!$G61:U61)-'8. SOH &amp; Pipeline'!T61))+S61)</f>
        <v>0</v>
      </c>
      <c r="T234" s="335">
        <f ca="1">MAX(0,S234+'8. SOH &amp; Pipeline'!U171-'7. Consumption'!W61+MIN(0,(SUM('7. Consumption'!$G61:V61)-'8. SOH &amp; Pipeline'!U61))+T61)</f>
        <v>0</v>
      </c>
      <c r="U234" s="335">
        <f ca="1">MAX(0,T234+'8. SOH &amp; Pipeline'!V171-'7. Consumption'!X61+MIN(0,(SUM('7. Consumption'!$G61:W61)-'8. SOH &amp; Pipeline'!V61))+U61)</f>
        <v>0</v>
      </c>
      <c r="V234" s="335">
        <f ca="1">MAX(0,U234+'8. SOH &amp; Pipeline'!W171-'7. Consumption'!Y61+MIN(0,(SUM('7. Consumption'!$G61:X61)-'8. SOH &amp; Pipeline'!W61))+V61)</f>
        <v>0</v>
      </c>
      <c r="W234" s="335">
        <f ca="1">MAX(0,V234+'8. SOH &amp; Pipeline'!X171-'7. Consumption'!Z61+MIN(0,(SUM('7. Consumption'!$G61:Y61)-'8. SOH &amp; Pipeline'!X61))+W61)</f>
        <v>0</v>
      </c>
      <c r="X234" s="335">
        <f ca="1">MAX(0,W234+'8. SOH &amp; Pipeline'!Y171-'7. Consumption'!AA61+MIN(0,(SUM('7. Consumption'!$G61:Z61)-'8. SOH &amp; Pipeline'!Y61))+X61)</f>
        <v>0</v>
      </c>
      <c r="Y234" s="335">
        <f ca="1">MAX(0,X234+'8. SOH &amp; Pipeline'!Z171-'7. Consumption'!AB61+MIN(0,(SUM('7. Consumption'!$G61:AA61)-'8. SOH &amp; Pipeline'!Z61))+Y61)</f>
        <v>0</v>
      </c>
      <c r="Z234" s="335">
        <f ca="1">MAX(0,Y234+'8. SOH &amp; Pipeline'!AA171-'7. Consumption'!AC61+MIN(0,(SUM('7. Consumption'!$G61:AB61)-'8. SOH &amp; Pipeline'!AA61))+Z61)</f>
        <v>0</v>
      </c>
      <c r="AA234" s="335">
        <f ca="1">MAX(0,Z234+'8. SOH &amp; Pipeline'!AB171-'7. Consumption'!AD61+MIN(0,(SUM('7. Consumption'!$G61:AC61)-'8. SOH &amp; Pipeline'!AB61))+AA61)</f>
        <v>0</v>
      </c>
      <c r="AB234" s="335">
        <f ca="1">MAX(0,AA234+'8. SOH &amp; Pipeline'!AC171-'7. Consumption'!AE61+MIN(0,(SUM('7. Consumption'!$G61:AD61)-'8. SOH &amp; Pipeline'!AC61))+AB61)</f>
        <v>0</v>
      </c>
      <c r="AC234" s="335">
        <f ca="1">MAX(0,AB234+'8. SOH &amp; Pipeline'!AD171-'7. Consumption'!AF61+MIN(0,(SUM('7. Consumption'!$G61:AE61)-'8. SOH &amp; Pipeline'!AD61))+AC61)</f>
        <v>0</v>
      </c>
      <c r="AD234" s="335">
        <f ca="1">MAX(0,AC234+'8. SOH &amp; Pipeline'!AE171-'7. Consumption'!AG61+MIN(0,(SUM('7. Consumption'!$G61:AF61)-'8. SOH &amp; Pipeline'!AE61))+AD61)</f>
        <v>0</v>
      </c>
      <c r="AE234" s="335">
        <f ca="1">MAX(0,AD234+'8. SOH &amp; Pipeline'!AF171-'7. Consumption'!AH61+MIN(0,(SUM('7. Consumption'!$G61:AG61)-'8. SOH &amp; Pipeline'!AF61))+AE61)</f>
        <v>0</v>
      </c>
      <c r="AF234" s="335">
        <f ca="1">MAX(0,AE234+'8. SOH &amp; Pipeline'!AG171-'7. Consumption'!AI61+MIN(0,(SUM('7. Consumption'!$G61:AH61)-'8. SOH &amp; Pipeline'!AG61))+AF61)</f>
        <v>0</v>
      </c>
      <c r="AG234" s="335">
        <f ca="1">MAX(0,AF234+'8. SOH &amp; Pipeline'!AH171-'7. Consumption'!AJ61+MIN(0,(SUM('7. Consumption'!$G61:AI61)-'8. SOH &amp; Pipeline'!AH61))+AG61)</f>
        <v>0</v>
      </c>
      <c r="AH234" s="335">
        <f ca="1">MAX(0,AG234+'8. SOH &amp; Pipeline'!AI171-'7. Consumption'!AK61+MIN(0,(SUM('7. Consumption'!$G61:AJ61)-'8. SOH &amp; Pipeline'!AI61))+AH61)</f>
        <v>0</v>
      </c>
      <c r="AI234" s="335">
        <f ca="1">MAX(0,AH234+'8. SOH &amp; Pipeline'!AJ171-'7. Consumption'!AL61+MIN(0,(SUM('7. Consumption'!$G61:AK61)-'8. SOH &amp; Pipeline'!AJ61))+AI61)</f>
        <v>0</v>
      </c>
      <c r="AJ234" s="335">
        <f ca="1">MAX(0,AI234+'8. SOH &amp; Pipeline'!AK171-'7. Consumption'!AM61+MIN(0,(SUM('7. Consumption'!$G61:AL61)-'8. SOH &amp; Pipeline'!AK61))+AJ61)</f>
        <v>0</v>
      </c>
      <c r="AK234" s="335">
        <f ca="1">MAX(0,AJ234+'8. SOH &amp; Pipeline'!AL171-'7. Consumption'!AN61+MIN(0,(SUM('7. Consumption'!$G61:AM61)-'8. SOH &amp; Pipeline'!AL61))+AK61)</f>
        <v>0</v>
      </c>
      <c r="AL234" s="335">
        <f ca="1">MAX(0,AK234+'8. SOH &amp; Pipeline'!AM171-'7. Consumption'!AO61+MIN(0,(SUM('7. Consumption'!$G61:AN61)-'8. SOH &amp; Pipeline'!AM61))+AL61)</f>
        <v>0</v>
      </c>
      <c r="AM234" s="335">
        <f ca="1">MAX(0,AL234+'8. SOH &amp; Pipeline'!AN171-'7. Consumption'!AP61+MIN(0,(SUM('7. Consumption'!$G61:AO61)-'8. SOH &amp; Pipeline'!AN61))+AM61)</f>
        <v>0</v>
      </c>
      <c r="AN234" s="335">
        <f ca="1">MAX(0,AM234+'8. SOH &amp; Pipeline'!AO171-'7. Consumption'!AQ61+MIN(0,(SUM('7. Consumption'!$G61:AP61)-'8. SOH &amp; Pipeline'!AO61))+AN61)</f>
        <v>0</v>
      </c>
    </row>
    <row r="235" spans="2:40" x14ac:dyDescent="0.3">
      <c r="B235" s="257"/>
      <c r="C235" s="257" t="str">
        <f>'7. Consumption'!C62</f>
        <v>TDF+3TC+EFV 300/300/600 - tab</v>
      </c>
      <c r="D235" s="416">
        <f>'8. SOH &amp; Pipeline'!E280</f>
        <v>0</v>
      </c>
      <c r="E235" s="335">
        <f ca="1">MAX(0,D235+'8. SOH &amp; Pipeline'!F172-'7. Consumption'!H62+MIN(0,(SUM('7. Consumption'!$G62:G62)-'8. SOH &amp; Pipeline'!F62))+E62)</f>
        <v>0</v>
      </c>
      <c r="F235" s="335">
        <f ca="1">MAX(0,E235+'8. SOH &amp; Pipeline'!G172-'7. Consumption'!I62+MIN(0,(SUM('7. Consumption'!$G62:H62)-'8. SOH &amp; Pipeline'!G62))+F62)</f>
        <v>0</v>
      </c>
      <c r="G235" s="335">
        <f ca="1">MAX(0,F235+'8. SOH &amp; Pipeline'!H172-'7. Consumption'!J62+MIN(0,(SUM('7. Consumption'!$G62:I62)-'8. SOH &amp; Pipeline'!H62))+G62)</f>
        <v>0</v>
      </c>
      <c r="H235" s="335">
        <f ca="1">MAX(0,G235+'8. SOH &amp; Pipeline'!I172-'7. Consumption'!K62+MIN(0,(SUM('7. Consumption'!$G62:J62)-'8. SOH &amp; Pipeline'!I62))+H62)</f>
        <v>0</v>
      </c>
      <c r="I235" s="335">
        <f ca="1">MAX(0,H235+'8. SOH &amp; Pipeline'!J172-'7. Consumption'!L62+MIN(0,(SUM('7. Consumption'!$G62:K62)-'8. SOH &amp; Pipeline'!J62))+I62)</f>
        <v>0</v>
      </c>
      <c r="J235" s="335">
        <f ca="1">MAX(0,I235+'8. SOH &amp; Pipeline'!K172-'7. Consumption'!M62+MIN(0,(SUM('7. Consumption'!$G62:L62)-'8. SOH &amp; Pipeline'!K62))+J62)</f>
        <v>0</v>
      </c>
      <c r="K235" s="335">
        <f ca="1">MAX(0,J235+'8. SOH &amp; Pipeline'!L172-'7. Consumption'!N62+MIN(0,(SUM('7. Consumption'!$G62:M62)-'8. SOH &amp; Pipeline'!L62))+K62)</f>
        <v>0</v>
      </c>
      <c r="L235" s="335">
        <f ca="1">MAX(0,K235+'8. SOH &amp; Pipeline'!M172-'7. Consumption'!O62+MIN(0,(SUM('7. Consumption'!$G62:N62)-'8. SOH &amp; Pipeline'!M62))+L62)</f>
        <v>0</v>
      </c>
      <c r="M235" s="335">
        <f ca="1">MAX(0,L235+'8. SOH &amp; Pipeline'!N172-'7. Consumption'!P62+MIN(0,(SUM('7. Consumption'!$G62:O62)-'8. SOH &amp; Pipeline'!N62))+M62)</f>
        <v>0</v>
      </c>
      <c r="N235" s="335">
        <f ca="1">MAX(0,M235+'8. SOH &amp; Pipeline'!O172-'7. Consumption'!Q62+MIN(0,(SUM('7. Consumption'!$G62:P62)-'8. SOH &amp; Pipeline'!O62))+N62)</f>
        <v>0</v>
      </c>
      <c r="O235" s="335">
        <f ca="1">MAX(0,N235+'8. SOH &amp; Pipeline'!P172-'7. Consumption'!R62+MIN(0,(SUM('7. Consumption'!$G62:Q62)-'8. SOH &amp; Pipeline'!P62))+O62)</f>
        <v>0</v>
      </c>
      <c r="P235" s="335">
        <f ca="1">MAX(0,O235+'8. SOH &amp; Pipeline'!Q172-'7. Consumption'!S62+MIN(0,(SUM('7. Consumption'!$G62:R62)-'8. SOH &amp; Pipeline'!Q62))+P62)</f>
        <v>0</v>
      </c>
      <c r="Q235" s="335">
        <f ca="1">MAX(0,P235+'8. SOH &amp; Pipeline'!R172-'7. Consumption'!T62+MIN(0,(SUM('7. Consumption'!$G62:S62)-'8. SOH &amp; Pipeline'!R62))+Q62)</f>
        <v>0</v>
      </c>
      <c r="R235" s="335">
        <f ca="1">MAX(0,Q235+'8. SOH &amp; Pipeline'!S172-'7. Consumption'!U62+MIN(0,(SUM('7. Consumption'!$G62:T62)-'8. SOH &amp; Pipeline'!S62))+R62)</f>
        <v>0</v>
      </c>
      <c r="S235" s="335">
        <f ca="1">MAX(0,R235+'8. SOH &amp; Pipeline'!T172-'7. Consumption'!V62+MIN(0,(SUM('7. Consumption'!$G62:U62)-'8. SOH &amp; Pipeline'!T62))+S62)</f>
        <v>0</v>
      </c>
      <c r="T235" s="335">
        <f ca="1">MAX(0,S235+'8. SOH &amp; Pipeline'!U172-'7. Consumption'!W62+MIN(0,(SUM('7. Consumption'!$G62:V62)-'8. SOH &amp; Pipeline'!U62))+T62)</f>
        <v>0</v>
      </c>
      <c r="U235" s="335">
        <f ca="1">MAX(0,T235+'8. SOH &amp; Pipeline'!V172-'7. Consumption'!X62+MIN(0,(SUM('7. Consumption'!$G62:W62)-'8. SOH &amp; Pipeline'!V62))+U62)</f>
        <v>0</v>
      </c>
      <c r="V235" s="335">
        <f ca="1">MAX(0,U235+'8. SOH &amp; Pipeline'!W172-'7. Consumption'!Y62+MIN(0,(SUM('7. Consumption'!$G62:X62)-'8. SOH &amp; Pipeline'!W62))+V62)</f>
        <v>0</v>
      </c>
      <c r="W235" s="335">
        <f ca="1">MAX(0,V235+'8. SOH &amp; Pipeline'!X172-'7. Consumption'!Z62+MIN(0,(SUM('7. Consumption'!$G62:Y62)-'8. SOH &amp; Pipeline'!X62))+W62)</f>
        <v>0</v>
      </c>
      <c r="X235" s="335">
        <f ca="1">MAX(0,W235+'8. SOH &amp; Pipeline'!Y172-'7. Consumption'!AA62+MIN(0,(SUM('7. Consumption'!$G62:Z62)-'8. SOH &amp; Pipeline'!Y62))+X62)</f>
        <v>0</v>
      </c>
      <c r="Y235" s="335">
        <f ca="1">MAX(0,X235+'8. SOH &amp; Pipeline'!Z172-'7. Consumption'!AB62+MIN(0,(SUM('7. Consumption'!$G62:AA62)-'8. SOH &amp; Pipeline'!Z62))+Y62)</f>
        <v>0</v>
      </c>
      <c r="Z235" s="335">
        <f ca="1">MAX(0,Y235+'8. SOH &amp; Pipeline'!AA172-'7. Consumption'!AC62+MIN(0,(SUM('7. Consumption'!$G62:AB62)-'8. SOH &amp; Pipeline'!AA62))+Z62)</f>
        <v>0</v>
      </c>
      <c r="AA235" s="335">
        <f ca="1">MAX(0,Z235+'8. SOH &amp; Pipeline'!AB172-'7. Consumption'!AD62+MIN(0,(SUM('7. Consumption'!$G62:AC62)-'8. SOH &amp; Pipeline'!AB62))+AA62)</f>
        <v>0</v>
      </c>
      <c r="AB235" s="335">
        <f ca="1">MAX(0,AA235+'8. SOH &amp; Pipeline'!AC172-'7. Consumption'!AE62+MIN(0,(SUM('7. Consumption'!$G62:AD62)-'8. SOH &amp; Pipeline'!AC62))+AB62)</f>
        <v>0</v>
      </c>
      <c r="AC235" s="335">
        <f ca="1">MAX(0,AB235+'8. SOH &amp; Pipeline'!AD172-'7. Consumption'!AF62+MIN(0,(SUM('7. Consumption'!$G62:AE62)-'8. SOH &amp; Pipeline'!AD62))+AC62)</f>
        <v>0</v>
      </c>
      <c r="AD235" s="335">
        <f ca="1">MAX(0,AC235+'8. SOH &amp; Pipeline'!AE172-'7. Consumption'!AG62+MIN(0,(SUM('7. Consumption'!$G62:AF62)-'8. SOH &amp; Pipeline'!AE62))+AD62)</f>
        <v>0</v>
      </c>
      <c r="AE235" s="335">
        <f ca="1">MAX(0,AD235+'8. SOH &amp; Pipeline'!AF172-'7. Consumption'!AH62+MIN(0,(SUM('7. Consumption'!$G62:AG62)-'8. SOH &amp; Pipeline'!AF62))+AE62)</f>
        <v>0</v>
      </c>
      <c r="AF235" s="335">
        <f ca="1">MAX(0,AE235+'8. SOH &amp; Pipeline'!AG172-'7. Consumption'!AI62+MIN(0,(SUM('7. Consumption'!$G62:AH62)-'8. SOH &amp; Pipeline'!AG62))+AF62)</f>
        <v>0</v>
      </c>
      <c r="AG235" s="335">
        <f ca="1">MAX(0,AF235+'8. SOH &amp; Pipeline'!AH172-'7. Consumption'!AJ62+MIN(0,(SUM('7. Consumption'!$G62:AI62)-'8. SOH &amp; Pipeline'!AH62))+AG62)</f>
        <v>0</v>
      </c>
      <c r="AH235" s="335">
        <f ca="1">MAX(0,AG235+'8. SOH &amp; Pipeline'!AI172-'7. Consumption'!AK62+MIN(0,(SUM('7. Consumption'!$G62:AJ62)-'8. SOH &amp; Pipeline'!AI62))+AH62)</f>
        <v>0</v>
      </c>
      <c r="AI235" s="335">
        <f ca="1">MAX(0,AH235+'8. SOH &amp; Pipeline'!AJ172-'7. Consumption'!AL62+MIN(0,(SUM('7. Consumption'!$G62:AK62)-'8. SOH &amp; Pipeline'!AJ62))+AI62)</f>
        <v>0</v>
      </c>
      <c r="AJ235" s="335">
        <f ca="1">MAX(0,AI235+'8. SOH &amp; Pipeline'!AK172-'7. Consumption'!AM62+MIN(0,(SUM('7. Consumption'!$G62:AL62)-'8. SOH &amp; Pipeline'!AK62))+AJ62)</f>
        <v>0</v>
      </c>
      <c r="AK235" s="335">
        <f ca="1">MAX(0,AJ235+'8. SOH &amp; Pipeline'!AL172-'7. Consumption'!AN62+MIN(0,(SUM('7. Consumption'!$G62:AM62)-'8. SOH &amp; Pipeline'!AL62))+AK62)</f>
        <v>0</v>
      </c>
      <c r="AL235" s="335">
        <f ca="1">MAX(0,AK235+'8. SOH &amp; Pipeline'!AM172-'7. Consumption'!AO62+MIN(0,(SUM('7. Consumption'!$G62:AN62)-'8. SOH &amp; Pipeline'!AM62))+AL62)</f>
        <v>0</v>
      </c>
      <c r="AM235" s="335">
        <f ca="1">MAX(0,AL235+'8. SOH &amp; Pipeline'!AN172-'7. Consumption'!AP62+MIN(0,(SUM('7. Consumption'!$G62:AO62)-'8. SOH &amp; Pipeline'!AN62))+AM62)</f>
        <v>0</v>
      </c>
      <c r="AN235" s="335">
        <f ca="1">MAX(0,AM235+'8. SOH &amp; Pipeline'!AO172-'7. Consumption'!AQ62+MIN(0,(SUM('7. Consumption'!$G62:AP62)-'8. SOH &amp; Pipeline'!AO62))+AN62)</f>
        <v>0</v>
      </c>
    </row>
    <row r="236" spans="2:40" x14ac:dyDescent="0.3">
      <c r="B236" s="257"/>
      <c r="C236" s="257" t="str">
        <f>'7. Consumption'!C63</f>
        <v>TDF+FTC 300/200 - tab</v>
      </c>
      <c r="D236" s="416">
        <f>'8. SOH &amp; Pipeline'!E281</f>
        <v>0</v>
      </c>
      <c r="E236" s="335">
        <f ca="1">MAX(0,D236+'8. SOH &amp; Pipeline'!F173-'7. Consumption'!H63+MIN(0,(SUM('7. Consumption'!$G63:G63)-'8. SOH &amp; Pipeline'!F63))+E63)</f>
        <v>0</v>
      </c>
      <c r="F236" s="335">
        <f ca="1">MAX(0,E236+'8. SOH &amp; Pipeline'!G173-'7. Consumption'!I63+MIN(0,(SUM('7. Consumption'!$G63:H63)-'8. SOH &amp; Pipeline'!G63))+F63)</f>
        <v>0</v>
      </c>
      <c r="G236" s="335">
        <f ca="1">MAX(0,F236+'8. SOH &amp; Pipeline'!H173-'7. Consumption'!J63+MIN(0,(SUM('7. Consumption'!$G63:I63)-'8. SOH &amp; Pipeline'!H63))+G63)</f>
        <v>0</v>
      </c>
      <c r="H236" s="335">
        <f ca="1">MAX(0,G236+'8. SOH &amp; Pipeline'!I173-'7. Consumption'!K63+MIN(0,(SUM('7. Consumption'!$G63:J63)-'8. SOH &amp; Pipeline'!I63))+H63)</f>
        <v>0</v>
      </c>
      <c r="I236" s="335">
        <f ca="1">MAX(0,H236+'8. SOH &amp; Pipeline'!J173-'7. Consumption'!L63+MIN(0,(SUM('7. Consumption'!$G63:K63)-'8. SOH &amp; Pipeline'!J63))+I63)</f>
        <v>0</v>
      </c>
      <c r="J236" s="335">
        <f ca="1">MAX(0,I236+'8. SOH &amp; Pipeline'!K173-'7. Consumption'!M63+MIN(0,(SUM('7. Consumption'!$G63:L63)-'8. SOH &amp; Pipeline'!K63))+J63)</f>
        <v>0</v>
      </c>
      <c r="K236" s="335">
        <f ca="1">MAX(0,J236+'8. SOH &amp; Pipeline'!L173-'7. Consumption'!N63+MIN(0,(SUM('7. Consumption'!$G63:M63)-'8. SOH &amp; Pipeline'!L63))+K63)</f>
        <v>0</v>
      </c>
      <c r="L236" s="335">
        <f ca="1">MAX(0,K236+'8. SOH &amp; Pipeline'!M173-'7. Consumption'!O63+MIN(0,(SUM('7. Consumption'!$G63:N63)-'8. SOH &amp; Pipeline'!M63))+L63)</f>
        <v>0</v>
      </c>
      <c r="M236" s="335">
        <f ca="1">MAX(0,L236+'8. SOH &amp; Pipeline'!N173-'7. Consumption'!P63+MIN(0,(SUM('7. Consumption'!$G63:O63)-'8. SOH &amp; Pipeline'!N63))+M63)</f>
        <v>0</v>
      </c>
      <c r="N236" s="335">
        <f ca="1">MAX(0,M236+'8. SOH &amp; Pipeline'!O173-'7. Consumption'!Q63+MIN(0,(SUM('7. Consumption'!$G63:P63)-'8. SOH &amp; Pipeline'!O63))+N63)</f>
        <v>0</v>
      </c>
      <c r="O236" s="335">
        <f ca="1">MAX(0,N236+'8. SOH &amp; Pipeline'!P173-'7. Consumption'!R63+MIN(0,(SUM('7. Consumption'!$G63:Q63)-'8. SOH &amp; Pipeline'!P63))+O63)</f>
        <v>0</v>
      </c>
      <c r="P236" s="335">
        <f ca="1">MAX(0,O236+'8. SOH &amp; Pipeline'!Q173-'7. Consumption'!S63+MIN(0,(SUM('7. Consumption'!$G63:R63)-'8. SOH &amp; Pipeline'!Q63))+P63)</f>
        <v>0</v>
      </c>
      <c r="Q236" s="335">
        <f ca="1">MAX(0,P236+'8. SOH &amp; Pipeline'!R173-'7. Consumption'!T63+MIN(0,(SUM('7. Consumption'!$G63:S63)-'8. SOH &amp; Pipeline'!R63))+Q63)</f>
        <v>0</v>
      </c>
      <c r="R236" s="335">
        <f ca="1">MAX(0,Q236+'8. SOH &amp; Pipeline'!S173-'7. Consumption'!U63+MIN(0,(SUM('7. Consumption'!$G63:T63)-'8. SOH &amp; Pipeline'!S63))+R63)</f>
        <v>0</v>
      </c>
      <c r="S236" s="335">
        <f ca="1">MAX(0,R236+'8. SOH &amp; Pipeline'!T173-'7. Consumption'!V63+MIN(0,(SUM('7. Consumption'!$G63:U63)-'8. SOH &amp; Pipeline'!T63))+S63)</f>
        <v>0</v>
      </c>
      <c r="T236" s="335">
        <f ca="1">MAX(0,S236+'8. SOH &amp; Pipeline'!U173-'7. Consumption'!W63+MIN(0,(SUM('7. Consumption'!$G63:V63)-'8. SOH &amp; Pipeline'!U63))+T63)</f>
        <v>0</v>
      </c>
      <c r="U236" s="335">
        <f ca="1">MAX(0,T236+'8. SOH &amp; Pipeline'!V173-'7. Consumption'!X63+MIN(0,(SUM('7. Consumption'!$G63:W63)-'8. SOH &amp; Pipeline'!V63))+U63)</f>
        <v>0</v>
      </c>
      <c r="V236" s="335">
        <f ca="1">MAX(0,U236+'8. SOH &amp; Pipeline'!W173-'7. Consumption'!Y63+MIN(0,(SUM('7. Consumption'!$G63:X63)-'8. SOH &amp; Pipeline'!W63))+V63)</f>
        <v>0</v>
      </c>
      <c r="W236" s="335">
        <f ca="1">MAX(0,V236+'8. SOH &amp; Pipeline'!X173-'7. Consumption'!Z63+MIN(0,(SUM('7. Consumption'!$G63:Y63)-'8. SOH &amp; Pipeline'!X63))+W63)</f>
        <v>0</v>
      </c>
      <c r="X236" s="335">
        <f ca="1">MAX(0,W236+'8. SOH &amp; Pipeline'!Y173-'7. Consumption'!AA63+MIN(0,(SUM('7. Consumption'!$G63:Z63)-'8. SOH &amp; Pipeline'!Y63))+X63)</f>
        <v>0</v>
      </c>
      <c r="Y236" s="335">
        <f ca="1">MAX(0,X236+'8. SOH &amp; Pipeline'!Z173-'7. Consumption'!AB63+MIN(0,(SUM('7. Consumption'!$G63:AA63)-'8. SOH &amp; Pipeline'!Z63))+Y63)</f>
        <v>0</v>
      </c>
      <c r="Z236" s="335">
        <f ca="1">MAX(0,Y236+'8. SOH &amp; Pipeline'!AA173-'7. Consumption'!AC63+MIN(0,(SUM('7. Consumption'!$G63:AB63)-'8. SOH &amp; Pipeline'!AA63))+Z63)</f>
        <v>0</v>
      </c>
      <c r="AA236" s="335">
        <f ca="1">MAX(0,Z236+'8. SOH &amp; Pipeline'!AB173-'7. Consumption'!AD63+MIN(0,(SUM('7. Consumption'!$G63:AC63)-'8. SOH &amp; Pipeline'!AB63))+AA63)</f>
        <v>0</v>
      </c>
      <c r="AB236" s="335">
        <f ca="1">MAX(0,AA236+'8. SOH &amp; Pipeline'!AC173-'7. Consumption'!AE63+MIN(0,(SUM('7. Consumption'!$G63:AD63)-'8. SOH &amp; Pipeline'!AC63))+AB63)</f>
        <v>0</v>
      </c>
      <c r="AC236" s="335">
        <f ca="1">MAX(0,AB236+'8. SOH &amp; Pipeline'!AD173-'7. Consumption'!AF63+MIN(0,(SUM('7. Consumption'!$G63:AE63)-'8. SOH &amp; Pipeline'!AD63))+AC63)</f>
        <v>0</v>
      </c>
      <c r="AD236" s="335">
        <f ca="1">MAX(0,AC236+'8. SOH &amp; Pipeline'!AE173-'7. Consumption'!AG63+MIN(0,(SUM('7. Consumption'!$G63:AF63)-'8. SOH &amp; Pipeline'!AE63))+AD63)</f>
        <v>0</v>
      </c>
      <c r="AE236" s="335">
        <f ca="1">MAX(0,AD236+'8. SOH &amp; Pipeline'!AF173-'7. Consumption'!AH63+MIN(0,(SUM('7. Consumption'!$G63:AG63)-'8. SOH &amp; Pipeline'!AF63))+AE63)</f>
        <v>0</v>
      </c>
      <c r="AF236" s="335">
        <f ca="1">MAX(0,AE236+'8. SOH &amp; Pipeline'!AG173-'7. Consumption'!AI63+MIN(0,(SUM('7. Consumption'!$G63:AH63)-'8. SOH &amp; Pipeline'!AG63))+AF63)</f>
        <v>0</v>
      </c>
      <c r="AG236" s="335">
        <f ca="1">MAX(0,AF236+'8. SOH &amp; Pipeline'!AH173-'7. Consumption'!AJ63+MIN(0,(SUM('7. Consumption'!$G63:AI63)-'8. SOH &amp; Pipeline'!AH63))+AG63)</f>
        <v>0</v>
      </c>
      <c r="AH236" s="335">
        <f ca="1">MAX(0,AG236+'8. SOH &amp; Pipeline'!AI173-'7. Consumption'!AK63+MIN(0,(SUM('7. Consumption'!$G63:AJ63)-'8. SOH &amp; Pipeline'!AI63))+AH63)</f>
        <v>0</v>
      </c>
      <c r="AI236" s="335">
        <f ca="1">MAX(0,AH236+'8. SOH &amp; Pipeline'!AJ173-'7. Consumption'!AL63+MIN(0,(SUM('7. Consumption'!$G63:AK63)-'8. SOH &amp; Pipeline'!AJ63))+AI63)</f>
        <v>0</v>
      </c>
      <c r="AJ236" s="335">
        <f ca="1">MAX(0,AI236+'8. SOH &amp; Pipeline'!AK173-'7. Consumption'!AM63+MIN(0,(SUM('7. Consumption'!$G63:AL63)-'8. SOH &amp; Pipeline'!AK63))+AJ63)</f>
        <v>0</v>
      </c>
      <c r="AK236" s="335">
        <f ca="1">MAX(0,AJ236+'8. SOH &amp; Pipeline'!AL173-'7. Consumption'!AN63+MIN(0,(SUM('7. Consumption'!$G63:AM63)-'8. SOH &amp; Pipeline'!AL63))+AK63)</f>
        <v>0</v>
      </c>
      <c r="AL236" s="335">
        <f ca="1">MAX(0,AK236+'8. SOH &amp; Pipeline'!AM173-'7. Consumption'!AO63+MIN(0,(SUM('7. Consumption'!$G63:AN63)-'8. SOH &amp; Pipeline'!AM63))+AL63)</f>
        <v>0</v>
      </c>
      <c r="AM236" s="335">
        <f ca="1">MAX(0,AL236+'8. SOH &amp; Pipeline'!AN173-'7. Consumption'!AP63+MIN(0,(SUM('7. Consumption'!$G63:AO63)-'8. SOH &amp; Pipeline'!AN63))+AM63)</f>
        <v>0</v>
      </c>
      <c r="AN236" s="335">
        <f ca="1">MAX(0,AM236+'8. SOH &amp; Pipeline'!AO173-'7. Consumption'!AQ63+MIN(0,(SUM('7. Consumption'!$G63:AP63)-'8. SOH &amp; Pipeline'!AO63))+AN63)</f>
        <v>0</v>
      </c>
    </row>
    <row r="237" spans="2:40" x14ac:dyDescent="0.3">
      <c r="B237" s="257"/>
      <c r="C237" s="257" t="str">
        <f>'7. Consumption'!C64</f>
        <v>TDF+FTC+EFV 300/200/600 - tab</v>
      </c>
      <c r="D237" s="416">
        <f>'8. SOH &amp; Pipeline'!E282</f>
        <v>0</v>
      </c>
      <c r="E237" s="335">
        <f ca="1">MAX(0,D237+'8. SOH &amp; Pipeline'!F174-'7. Consumption'!H64+MIN(0,(SUM('7. Consumption'!$G64:G64)-'8. SOH &amp; Pipeline'!F64))+E64)</f>
        <v>0</v>
      </c>
      <c r="F237" s="335">
        <f ca="1">MAX(0,E237+'8. SOH &amp; Pipeline'!G174-'7. Consumption'!I64+MIN(0,(SUM('7. Consumption'!$G64:H64)-'8. SOH &amp; Pipeline'!G64))+F64)</f>
        <v>0</v>
      </c>
      <c r="G237" s="335">
        <f ca="1">MAX(0,F237+'8. SOH &amp; Pipeline'!H174-'7. Consumption'!J64+MIN(0,(SUM('7. Consumption'!$G64:I64)-'8. SOH &amp; Pipeline'!H64))+G64)</f>
        <v>0</v>
      </c>
      <c r="H237" s="335">
        <f ca="1">MAX(0,G237+'8. SOH &amp; Pipeline'!I174-'7. Consumption'!K64+MIN(0,(SUM('7. Consumption'!$G64:J64)-'8. SOH &amp; Pipeline'!I64))+H64)</f>
        <v>0</v>
      </c>
      <c r="I237" s="335">
        <f ca="1">MAX(0,H237+'8. SOH &amp; Pipeline'!J174-'7. Consumption'!L64+MIN(0,(SUM('7. Consumption'!$G64:K64)-'8. SOH &amp; Pipeline'!J64))+I64)</f>
        <v>0</v>
      </c>
      <c r="J237" s="335">
        <f ca="1">MAX(0,I237+'8. SOH &amp; Pipeline'!K174-'7. Consumption'!M64+MIN(0,(SUM('7. Consumption'!$G64:L64)-'8. SOH &amp; Pipeline'!K64))+J64)</f>
        <v>0</v>
      </c>
      <c r="K237" s="335">
        <f ca="1">MAX(0,J237+'8. SOH &amp; Pipeline'!L174-'7. Consumption'!N64+MIN(0,(SUM('7. Consumption'!$G64:M64)-'8. SOH &amp; Pipeline'!L64))+K64)</f>
        <v>0</v>
      </c>
      <c r="L237" s="335">
        <f ca="1">MAX(0,K237+'8. SOH &amp; Pipeline'!M174-'7. Consumption'!O64+MIN(0,(SUM('7. Consumption'!$G64:N64)-'8. SOH &amp; Pipeline'!M64))+L64)</f>
        <v>0</v>
      </c>
      <c r="M237" s="335">
        <f ca="1">MAX(0,L237+'8. SOH &amp; Pipeline'!N174-'7. Consumption'!P64+MIN(0,(SUM('7. Consumption'!$G64:O64)-'8. SOH &amp; Pipeline'!N64))+M64)</f>
        <v>0</v>
      </c>
      <c r="N237" s="335">
        <f ca="1">MAX(0,M237+'8. SOH &amp; Pipeline'!O174-'7. Consumption'!Q64+MIN(0,(SUM('7. Consumption'!$G64:P64)-'8. SOH &amp; Pipeline'!O64))+N64)</f>
        <v>0</v>
      </c>
      <c r="O237" s="335">
        <f ca="1">MAX(0,N237+'8. SOH &amp; Pipeline'!P174-'7. Consumption'!R64+MIN(0,(SUM('7. Consumption'!$G64:Q64)-'8. SOH &amp; Pipeline'!P64))+O64)</f>
        <v>0</v>
      </c>
      <c r="P237" s="335">
        <f ca="1">MAX(0,O237+'8. SOH &amp; Pipeline'!Q174-'7. Consumption'!S64+MIN(0,(SUM('7. Consumption'!$G64:R64)-'8. SOH &amp; Pipeline'!Q64))+P64)</f>
        <v>0</v>
      </c>
      <c r="Q237" s="335">
        <f ca="1">MAX(0,P237+'8. SOH &amp; Pipeline'!R174-'7. Consumption'!T64+MIN(0,(SUM('7. Consumption'!$G64:S64)-'8. SOH &amp; Pipeline'!R64))+Q64)</f>
        <v>0</v>
      </c>
      <c r="R237" s="335">
        <f ca="1">MAX(0,Q237+'8. SOH &amp; Pipeline'!S174-'7. Consumption'!U64+MIN(0,(SUM('7. Consumption'!$G64:T64)-'8. SOH &amp; Pipeline'!S64))+R64)</f>
        <v>0</v>
      </c>
      <c r="S237" s="335">
        <f ca="1">MAX(0,R237+'8. SOH &amp; Pipeline'!T174-'7. Consumption'!V64+MIN(0,(SUM('7. Consumption'!$G64:U64)-'8. SOH &amp; Pipeline'!T64))+S64)</f>
        <v>0</v>
      </c>
      <c r="T237" s="335">
        <f ca="1">MAX(0,S237+'8. SOH &amp; Pipeline'!U174-'7. Consumption'!W64+MIN(0,(SUM('7. Consumption'!$G64:V64)-'8. SOH &amp; Pipeline'!U64))+T64)</f>
        <v>0</v>
      </c>
      <c r="U237" s="335">
        <f ca="1">MAX(0,T237+'8. SOH &amp; Pipeline'!V174-'7. Consumption'!X64+MIN(0,(SUM('7. Consumption'!$G64:W64)-'8. SOH &amp; Pipeline'!V64))+U64)</f>
        <v>0</v>
      </c>
      <c r="V237" s="335">
        <f ca="1">MAX(0,U237+'8. SOH &amp; Pipeline'!W174-'7. Consumption'!Y64+MIN(0,(SUM('7. Consumption'!$G64:X64)-'8. SOH &amp; Pipeline'!W64))+V64)</f>
        <v>0</v>
      </c>
      <c r="W237" s="335">
        <f ca="1">MAX(0,V237+'8. SOH &amp; Pipeline'!X174-'7. Consumption'!Z64+MIN(0,(SUM('7. Consumption'!$G64:Y64)-'8. SOH &amp; Pipeline'!X64))+W64)</f>
        <v>0</v>
      </c>
      <c r="X237" s="335">
        <f ca="1">MAX(0,W237+'8. SOH &amp; Pipeline'!Y174-'7. Consumption'!AA64+MIN(0,(SUM('7. Consumption'!$G64:Z64)-'8. SOH &amp; Pipeline'!Y64))+X64)</f>
        <v>0</v>
      </c>
      <c r="Y237" s="335">
        <f ca="1">MAX(0,X237+'8. SOH &amp; Pipeline'!Z174-'7. Consumption'!AB64+MIN(0,(SUM('7. Consumption'!$G64:AA64)-'8. SOH &amp; Pipeline'!Z64))+Y64)</f>
        <v>0</v>
      </c>
      <c r="Z237" s="335">
        <f ca="1">MAX(0,Y237+'8. SOH &amp; Pipeline'!AA174-'7. Consumption'!AC64+MIN(0,(SUM('7. Consumption'!$G64:AB64)-'8. SOH &amp; Pipeline'!AA64))+Z64)</f>
        <v>0</v>
      </c>
      <c r="AA237" s="335">
        <f ca="1">MAX(0,Z237+'8. SOH &amp; Pipeline'!AB174-'7. Consumption'!AD64+MIN(0,(SUM('7. Consumption'!$G64:AC64)-'8. SOH &amp; Pipeline'!AB64))+AA64)</f>
        <v>0</v>
      </c>
      <c r="AB237" s="335">
        <f ca="1">MAX(0,AA237+'8. SOH &amp; Pipeline'!AC174-'7. Consumption'!AE64+MIN(0,(SUM('7. Consumption'!$G64:AD64)-'8. SOH &amp; Pipeline'!AC64))+AB64)</f>
        <v>0</v>
      </c>
      <c r="AC237" s="335">
        <f ca="1">MAX(0,AB237+'8. SOH &amp; Pipeline'!AD174-'7. Consumption'!AF64+MIN(0,(SUM('7. Consumption'!$G64:AE64)-'8. SOH &amp; Pipeline'!AD64))+AC64)</f>
        <v>0</v>
      </c>
      <c r="AD237" s="335">
        <f ca="1">MAX(0,AC237+'8. SOH &amp; Pipeline'!AE174-'7. Consumption'!AG64+MIN(0,(SUM('7. Consumption'!$G64:AF64)-'8. SOH &amp; Pipeline'!AE64))+AD64)</f>
        <v>0</v>
      </c>
      <c r="AE237" s="335">
        <f ca="1">MAX(0,AD237+'8. SOH &amp; Pipeline'!AF174-'7. Consumption'!AH64+MIN(0,(SUM('7. Consumption'!$G64:AG64)-'8. SOH &amp; Pipeline'!AF64))+AE64)</f>
        <v>0</v>
      </c>
      <c r="AF237" s="335">
        <f ca="1">MAX(0,AE237+'8. SOH &amp; Pipeline'!AG174-'7. Consumption'!AI64+MIN(0,(SUM('7. Consumption'!$G64:AH64)-'8. SOH &amp; Pipeline'!AG64))+AF64)</f>
        <v>0</v>
      </c>
      <c r="AG237" s="335">
        <f ca="1">MAX(0,AF237+'8. SOH &amp; Pipeline'!AH174-'7. Consumption'!AJ64+MIN(0,(SUM('7. Consumption'!$G64:AI64)-'8. SOH &amp; Pipeline'!AH64))+AG64)</f>
        <v>0</v>
      </c>
      <c r="AH237" s="335">
        <f ca="1">MAX(0,AG237+'8. SOH &amp; Pipeline'!AI174-'7. Consumption'!AK64+MIN(0,(SUM('7. Consumption'!$G64:AJ64)-'8. SOH &amp; Pipeline'!AI64))+AH64)</f>
        <v>0</v>
      </c>
      <c r="AI237" s="335">
        <f ca="1">MAX(0,AH237+'8. SOH &amp; Pipeline'!AJ174-'7. Consumption'!AL64+MIN(0,(SUM('7. Consumption'!$G64:AK64)-'8. SOH &amp; Pipeline'!AJ64))+AI64)</f>
        <v>0</v>
      </c>
      <c r="AJ237" s="335">
        <f ca="1">MAX(0,AI237+'8. SOH &amp; Pipeline'!AK174-'7. Consumption'!AM64+MIN(0,(SUM('7. Consumption'!$G64:AL64)-'8. SOH &amp; Pipeline'!AK64))+AJ64)</f>
        <v>0</v>
      </c>
      <c r="AK237" s="335">
        <f ca="1">MAX(0,AJ237+'8. SOH &amp; Pipeline'!AL174-'7. Consumption'!AN64+MIN(0,(SUM('7. Consumption'!$G64:AM64)-'8. SOH &amp; Pipeline'!AL64))+AK64)</f>
        <v>0</v>
      </c>
      <c r="AL237" s="335">
        <f ca="1">MAX(0,AK237+'8. SOH &amp; Pipeline'!AM174-'7. Consumption'!AO64+MIN(0,(SUM('7. Consumption'!$G64:AN64)-'8. SOH &amp; Pipeline'!AM64))+AL64)</f>
        <v>0</v>
      </c>
      <c r="AM237" s="335">
        <f ca="1">MAX(0,AL237+'8. SOH &amp; Pipeline'!AN174-'7. Consumption'!AP64+MIN(0,(SUM('7. Consumption'!$G64:AO64)-'8. SOH &amp; Pipeline'!AN64))+AM64)</f>
        <v>0</v>
      </c>
      <c r="AN237" s="335">
        <f ca="1">MAX(0,AM237+'8. SOH &amp; Pipeline'!AO174-'7. Consumption'!AQ64+MIN(0,(SUM('7. Consumption'!$G64:AP64)-'8. SOH &amp; Pipeline'!AO64))+AN64)</f>
        <v>0</v>
      </c>
    </row>
    <row r="238" spans="2:40" ht="15" hidden="1" outlineLevel="1" x14ac:dyDescent="0.25">
      <c r="B238" s="257"/>
      <c r="C238" s="257" t="str">
        <f>'7. Consumption'!C65</f>
        <v>x_DTG 50 - tab</v>
      </c>
      <c r="D238" s="416">
        <f>'8. SOH &amp; Pipeline'!E283</f>
        <v>0</v>
      </c>
      <c r="E238" s="335">
        <f ca="1">MAX(0,D238+'8. SOH &amp; Pipeline'!F175-'7. Consumption'!H65+MIN(0,(SUM('7. Consumption'!$G65:G65)-'8. SOH &amp; Pipeline'!F65))+E65)</f>
        <v>0</v>
      </c>
      <c r="F238" s="335">
        <f ca="1">MAX(0,E238+'8. SOH &amp; Pipeline'!G175-'7. Consumption'!I65+MIN(0,(SUM('7. Consumption'!$G65:H65)-'8. SOH &amp; Pipeline'!G65))+F65)</f>
        <v>0</v>
      </c>
      <c r="G238" s="335">
        <f ca="1">MAX(0,F238+'8. SOH &amp; Pipeline'!H175-'7. Consumption'!J65+MIN(0,(SUM('7. Consumption'!$G65:I65)-'8. SOH &amp; Pipeline'!H65))+G65)</f>
        <v>0</v>
      </c>
      <c r="H238" s="335">
        <f ca="1">MAX(0,G238+'8. SOH &amp; Pipeline'!I175-'7. Consumption'!K65+MIN(0,(SUM('7. Consumption'!$G65:J65)-'8. SOH &amp; Pipeline'!I65))+H65)</f>
        <v>0</v>
      </c>
      <c r="I238" s="335">
        <f ca="1">MAX(0,H238+'8. SOH &amp; Pipeline'!J175-'7. Consumption'!L65+MIN(0,(SUM('7. Consumption'!$G65:K65)-'8. SOH &amp; Pipeline'!J65))+I65)</f>
        <v>0</v>
      </c>
      <c r="J238" s="335">
        <f ca="1">MAX(0,I238+'8. SOH &amp; Pipeline'!K175-'7. Consumption'!M65+MIN(0,(SUM('7. Consumption'!$G65:L65)-'8. SOH &amp; Pipeline'!K65))+J65)</f>
        <v>0</v>
      </c>
      <c r="K238" s="335">
        <f ca="1">MAX(0,J238+'8. SOH &amp; Pipeline'!L175-'7. Consumption'!N65+MIN(0,(SUM('7. Consumption'!$G65:M65)-'8. SOH &amp; Pipeline'!L65))+K65)</f>
        <v>0</v>
      </c>
      <c r="L238" s="335">
        <f ca="1">MAX(0,K238+'8. SOH &amp; Pipeline'!M175-'7. Consumption'!O65+MIN(0,(SUM('7. Consumption'!$G65:N65)-'8. SOH &amp; Pipeline'!M65))+L65)</f>
        <v>0</v>
      </c>
      <c r="M238" s="335">
        <f ca="1">MAX(0,L238+'8. SOH &amp; Pipeline'!N175-'7. Consumption'!P65+MIN(0,(SUM('7. Consumption'!$G65:O65)-'8. SOH &amp; Pipeline'!N65))+M65)</f>
        <v>0</v>
      </c>
      <c r="N238" s="335">
        <f ca="1">MAX(0,M238+'8. SOH &amp; Pipeline'!O175-'7. Consumption'!Q65+MIN(0,(SUM('7. Consumption'!$G65:P65)-'8. SOH &amp; Pipeline'!O65))+N65)</f>
        <v>0</v>
      </c>
      <c r="O238" s="335">
        <f ca="1">MAX(0,N238+'8. SOH &amp; Pipeline'!P175-'7. Consumption'!R65+MIN(0,(SUM('7. Consumption'!$G65:Q65)-'8. SOH &amp; Pipeline'!P65))+O65)</f>
        <v>0</v>
      </c>
      <c r="P238" s="335">
        <f ca="1">MAX(0,O238+'8. SOH &amp; Pipeline'!Q175-'7. Consumption'!S65+MIN(0,(SUM('7. Consumption'!$G65:R65)-'8. SOH &amp; Pipeline'!Q65))+P65)</f>
        <v>0</v>
      </c>
      <c r="Q238" s="335">
        <f ca="1">MAX(0,P238+'8. SOH &amp; Pipeline'!R175-'7. Consumption'!T65+MIN(0,(SUM('7. Consumption'!$G65:S65)-'8. SOH &amp; Pipeline'!R65))+Q65)</f>
        <v>0</v>
      </c>
      <c r="R238" s="335">
        <f ca="1">MAX(0,Q238+'8. SOH &amp; Pipeline'!S175-'7. Consumption'!U65+MIN(0,(SUM('7. Consumption'!$G65:T65)-'8. SOH &amp; Pipeline'!S65))+R65)</f>
        <v>0</v>
      </c>
      <c r="S238" s="335">
        <f ca="1">MAX(0,R238+'8. SOH &amp; Pipeline'!T175-'7. Consumption'!V65+MIN(0,(SUM('7. Consumption'!$G65:U65)-'8. SOH &amp; Pipeline'!T65))+S65)</f>
        <v>0</v>
      </c>
      <c r="T238" s="335">
        <f ca="1">MAX(0,S238+'8. SOH &amp; Pipeline'!U175-'7. Consumption'!W65+MIN(0,(SUM('7. Consumption'!$G65:V65)-'8. SOH &amp; Pipeline'!U65))+T65)</f>
        <v>0</v>
      </c>
      <c r="U238" s="335">
        <f ca="1">MAX(0,T238+'8. SOH &amp; Pipeline'!V175-'7. Consumption'!X65+MIN(0,(SUM('7. Consumption'!$G65:W65)-'8. SOH &amp; Pipeline'!V65))+U65)</f>
        <v>0</v>
      </c>
      <c r="V238" s="335">
        <f ca="1">MAX(0,U238+'8. SOH &amp; Pipeline'!W175-'7. Consumption'!Y65+MIN(0,(SUM('7. Consumption'!$G65:X65)-'8. SOH &amp; Pipeline'!W65))+V65)</f>
        <v>0</v>
      </c>
      <c r="W238" s="335">
        <f ca="1">MAX(0,V238+'8. SOH &amp; Pipeline'!X175-'7. Consumption'!Z65+MIN(0,(SUM('7. Consumption'!$G65:Y65)-'8. SOH &amp; Pipeline'!X65))+W65)</f>
        <v>0</v>
      </c>
      <c r="X238" s="335">
        <f ca="1">MAX(0,W238+'8. SOH &amp; Pipeline'!Y175-'7. Consumption'!AA65+MIN(0,(SUM('7. Consumption'!$G65:Z65)-'8. SOH &amp; Pipeline'!Y65))+X65)</f>
        <v>0</v>
      </c>
      <c r="Y238" s="335">
        <f ca="1">MAX(0,X238+'8. SOH &amp; Pipeline'!Z175-'7. Consumption'!AB65+MIN(0,(SUM('7. Consumption'!$G65:AA65)-'8. SOH &amp; Pipeline'!Z65))+Y65)</f>
        <v>0</v>
      </c>
      <c r="Z238" s="335">
        <f ca="1">MAX(0,Y238+'8. SOH &amp; Pipeline'!AA175-'7. Consumption'!AC65+MIN(0,(SUM('7. Consumption'!$G65:AB65)-'8. SOH &amp; Pipeline'!AA65))+Z65)</f>
        <v>0</v>
      </c>
      <c r="AA238" s="335">
        <f ca="1">MAX(0,Z238+'8. SOH &amp; Pipeline'!AB175-'7. Consumption'!AD65+MIN(0,(SUM('7. Consumption'!$G65:AC65)-'8. SOH &amp; Pipeline'!AB65))+AA65)</f>
        <v>0</v>
      </c>
      <c r="AB238" s="335">
        <f ca="1">MAX(0,AA238+'8. SOH &amp; Pipeline'!AC175-'7. Consumption'!AE65+MIN(0,(SUM('7. Consumption'!$G65:AD65)-'8. SOH &amp; Pipeline'!AC65))+AB65)</f>
        <v>0</v>
      </c>
      <c r="AC238" s="335">
        <f ca="1">MAX(0,AB238+'8. SOH &amp; Pipeline'!AD175-'7. Consumption'!AF65+MIN(0,(SUM('7. Consumption'!$G65:AE65)-'8. SOH &amp; Pipeline'!AD65))+AC65)</f>
        <v>0</v>
      </c>
      <c r="AD238" s="335">
        <f ca="1">MAX(0,AC238+'8. SOH &amp; Pipeline'!AE175-'7. Consumption'!AG65+MIN(0,(SUM('7. Consumption'!$G65:AF65)-'8. SOH &amp; Pipeline'!AE65))+AD65)</f>
        <v>0</v>
      </c>
      <c r="AE238" s="335">
        <f ca="1">MAX(0,AD238+'8. SOH &amp; Pipeline'!AF175-'7. Consumption'!AH65+MIN(0,(SUM('7. Consumption'!$G65:AG65)-'8. SOH &amp; Pipeline'!AF65))+AE65)</f>
        <v>0</v>
      </c>
      <c r="AF238" s="335">
        <f ca="1">MAX(0,AE238+'8. SOH &amp; Pipeline'!AG175-'7. Consumption'!AI65+MIN(0,(SUM('7. Consumption'!$G65:AH65)-'8. SOH &amp; Pipeline'!AG65))+AF65)</f>
        <v>0</v>
      </c>
      <c r="AG238" s="335">
        <f ca="1">MAX(0,AF238+'8. SOH &amp; Pipeline'!AH175-'7. Consumption'!AJ65+MIN(0,(SUM('7. Consumption'!$G65:AI65)-'8. SOH &amp; Pipeline'!AH65))+AG65)</f>
        <v>0</v>
      </c>
      <c r="AH238" s="335">
        <f ca="1">MAX(0,AG238+'8. SOH &amp; Pipeline'!AI175-'7. Consumption'!AK65+MIN(0,(SUM('7. Consumption'!$G65:AJ65)-'8. SOH &amp; Pipeline'!AI65))+AH65)</f>
        <v>0</v>
      </c>
      <c r="AI238" s="335">
        <f ca="1">MAX(0,AH238+'8. SOH &amp; Pipeline'!AJ175-'7. Consumption'!AL65+MIN(0,(SUM('7. Consumption'!$G65:AK65)-'8. SOH &amp; Pipeline'!AJ65))+AI65)</f>
        <v>0</v>
      </c>
      <c r="AJ238" s="335">
        <f ca="1">MAX(0,AI238+'8. SOH &amp; Pipeline'!AK175-'7. Consumption'!AM65+MIN(0,(SUM('7. Consumption'!$G65:AL65)-'8. SOH &amp; Pipeline'!AK65))+AJ65)</f>
        <v>0</v>
      </c>
      <c r="AK238" s="335">
        <f ca="1">MAX(0,AJ238+'8. SOH &amp; Pipeline'!AL175-'7. Consumption'!AN65+MIN(0,(SUM('7. Consumption'!$G65:AM65)-'8. SOH &amp; Pipeline'!AL65))+AK65)</f>
        <v>0</v>
      </c>
      <c r="AL238" s="335">
        <f ca="1">MAX(0,AK238+'8. SOH &amp; Pipeline'!AM175-'7. Consumption'!AO65+MIN(0,(SUM('7. Consumption'!$G65:AN65)-'8. SOH &amp; Pipeline'!AM65))+AL65)</f>
        <v>0</v>
      </c>
      <c r="AM238" s="335">
        <f ca="1">MAX(0,AL238+'8. SOH &amp; Pipeline'!AN175-'7. Consumption'!AP65+MIN(0,(SUM('7. Consumption'!$G65:AO65)-'8. SOH &amp; Pipeline'!AN65))+AM65)</f>
        <v>0</v>
      </c>
      <c r="AN238" s="335">
        <f ca="1">MAX(0,AM238+'8. SOH &amp; Pipeline'!AO175-'7. Consumption'!AQ65+MIN(0,(SUM('7. Consumption'!$G65:AP65)-'8. SOH &amp; Pipeline'!AO65))+AN65)</f>
        <v>0</v>
      </c>
    </row>
    <row r="239" spans="2:40" ht="15" hidden="1" outlineLevel="1" x14ac:dyDescent="0.25">
      <c r="B239" s="257"/>
      <c r="C239" s="257" t="str">
        <f>'7. Consumption'!C66</f>
        <v/>
      </c>
      <c r="D239" s="416">
        <f>'8. SOH &amp; Pipeline'!E284</f>
        <v>0</v>
      </c>
      <c r="E239" s="335">
        <f ca="1">MAX(0,D239+'8. SOH &amp; Pipeline'!F176-'7. Consumption'!H66+MIN(0,(SUM('7. Consumption'!$G66:G66)-'8. SOH &amp; Pipeline'!F66))+E66)</f>
        <v>0</v>
      </c>
      <c r="F239" s="335">
        <f ca="1">MAX(0,E239+'8. SOH &amp; Pipeline'!G176-'7. Consumption'!I66+MIN(0,(SUM('7. Consumption'!$G66:H66)-'8. SOH &amp; Pipeline'!G66))+F66)</f>
        <v>0</v>
      </c>
      <c r="G239" s="335">
        <f ca="1">MAX(0,F239+'8. SOH &amp; Pipeline'!H176-'7. Consumption'!J66+MIN(0,(SUM('7. Consumption'!$G66:I66)-'8. SOH &amp; Pipeline'!H66))+G66)</f>
        <v>0</v>
      </c>
      <c r="H239" s="335">
        <f ca="1">MAX(0,G239+'8. SOH &amp; Pipeline'!I176-'7. Consumption'!K66+MIN(0,(SUM('7. Consumption'!$G66:J66)-'8. SOH &amp; Pipeline'!I66))+H66)</f>
        <v>0</v>
      </c>
      <c r="I239" s="335">
        <f ca="1">MAX(0,H239+'8. SOH &amp; Pipeline'!J176-'7. Consumption'!L66+MIN(0,(SUM('7. Consumption'!$G66:K66)-'8. SOH &amp; Pipeline'!J66))+I66)</f>
        <v>0</v>
      </c>
      <c r="J239" s="335">
        <f ca="1">MAX(0,I239+'8. SOH &amp; Pipeline'!K176-'7. Consumption'!M66+MIN(0,(SUM('7. Consumption'!$G66:L66)-'8. SOH &amp; Pipeline'!K66))+J66)</f>
        <v>0</v>
      </c>
      <c r="K239" s="335">
        <f ca="1">MAX(0,J239+'8. SOH &amp; Pipeline'!L176-'7. Consumption'!N66+MIN(0,(SUM('7. Consumption'!$G66:M66)-'8. SOH &amp; Pipeline'!L66))+K66)</f>
        <v>0</v>
      </c>
      <c r="L239" s="335">
        <f ca="1">MAX(0,K239+'8. SOH &amp; Pipeline'!M176-'7. Consumption'!O66+MIN(0,(SUM('7. Consumption'!$G66:N66)-'8. SOH &amp; Pipeline'!M66))+L66)</f>
        <v>0</v>
      </c>
      <c r="M239" s="335">
        <f ca="1">MAX(0,L239+'8. SOH &amp; Pipeline'!N176-'7. Consumption'!P66+MIN(0,(SUM('7. Consumption'!$G66:O66)-'8. SOH &amp; Pipeline'!N66))+M66)</f>
        <v>0</v>
      </c>
      <c r="N239" s="335">
        <f ca="1">MAX(0,M239+'8. SOH &amp; Pipeline'!O176-'7. Consumption'!Q66+MIN(0,(SUM('7. Consumption'!$G66:P66)-'8. SOH &amp; Pipeline'!O66))+N66)</f>
        <v>0</v>
      </c>
      <c r="O239" s="335">
        <f ca="1">MAX(0,N239+'8. SOH &amp; Pipeline'!P176-'7. Consumption'!R66+MIN(0,(SUM('7. Consumption'!$G66:Q66)-'8. SOH &amp; Pipeline'!P66))+O66)</f>
        <v>0</v>
      </c>
      <c r="P239" s="335">
        <f ca="1">MAX(0,O239+'8. SOH &amp; Pipeline'!Q176-'7. Consumption'!S66+MIN(0,(SUM('7. Consumption'!$G66:R66)-'8. SOH &amp; Pipeline'!Q66))+P66)</f>
        <v>0</v>
      </c>
      <c r="Q239" s="335">
        <f ca="1">MAX(0,P239+'8. SOH &amp; Pipeline'!R176-'7. Consumption'!T66+MIN(0,(SUM('7. Consumption'!$G66:S66)-'8. SOH &amp; Pipeline'!R66))+Q66)</f>
        <v>0</v>
      </c>
      <c r="R239" s="335">
        <f ca="1">MAX(0,Q239+'8. SOH &amp; Pipeline'!S176-'7. Consumption'!U66+MIN(0,(SUM('7. Consumption'!$G66:T66)-'8. SOH &amp; Pipeline'!S66))+R66)</f>
        <v>0</v>
      </c>
      <c r="S239" s="335">
        <f ca="1">MAX(0,R239+'8. SOH &amp; Pipeline'!T176-'7. Consumption'!V66+MIN(0,(SUM('7. Consumption'!$G66:U66)-'8. SOH &amp; Pipeline'!T66))+S66)</f>
        <v>0</v>
      </c>
      <c r="T239" s="335">
        <f ca="1">MAX(0,S239+'8. SOH &amp; Pipeline'!U176-'7. Consumption'!W66+MIN(0,(SUM('7. Consumption'!$G66:V66)-'8. SOH &amp; Pipeline'!U66))+T66)</f>
        <v>0</v>
      </c>
      <c r="U239" s="335">
        <f ca="1">MAX(0,T239+'8. SOH &amp; Pipeline'!V176-'7. Consumption'!X66+MIN(0,(SUM('7. Consumption'!$G66:W66)-'8. SOH &amp; Pipeline'!V66))+U66)</f>
        <v>0</v>
      </c>
      <c r="V239" s="335">
        <f ca="1">MAX(0,U239+'8. SOH &amp; Pipeline'!W176-'7. Consumption'!Y66+MIN(0,(SUM('7. Consumption'!$G66:X66)-'8. SOH &amp; Pipeline'!W66))+V66)</f>
        <v>0</v>
      </c>
      <c r="W239" s="335">
        <f ca="1">MAX(0,V239+'8. SOH &amp; Pipeline'!X176-'7. Consumption'!Z66+MIN(0,(SUM('7. Consumption'!$G66:Y66)-'8. SOH &amp; Pipeline'!X66))+W66)</f>
        <v>0</v>
      </c>
      <c r="X239" s="335">
        <f ca="1">MAX(0,W239+'8. SOH &amp; Pipeline'!Y176-'7. Consumption'!AA66+MIN(0,(SUM('7. Consumption'!$G66:Z66)-'8. SOH &amp; Pipeline'!Y66))+X66)</f>
        <v>0</v>
      </c>
      <c r="Y239" s="335">
        <f ca="1">MAX(0,X239+'8. SOH &amp; Pipeline'!Z176-'7. Consumption'!AB66+MIN(0,(SUM('7. Consumption'!$G66:AA66)-'8. SOH &amp; Pipeline'!Z66))+Y66)</f>
        <v>0</v>
      </c>
      <c r="Z239" s="335">
        <f ca="1">MAX(0,Y239+'8. SOH &amp; Pipeline'!AA176-'7. Consumption'!AC66+MIN(0,(SUM('7. Consumption'!$G66:AB66)-'8. SOH &amp; Pipeline'!AA66))+Z66)</f>
        <v>0</v>
      </c>
      <c r="AA239" s="335">
        <f ca="1">MAX(0,Z239+'8. SOH &amp; Pipeline'!AB176-'7. Consumption'!AD66+MIN(0,(SUM('7. Consumption'!$G66:AC66)-'8. SOH &amp; Pipeline'!AB66))+AA66)</f>
        <v>0</v>
      </c>
      <c r="AB239" s="335">
        <f ca="1">MAX(0,AA239+'8. SOH &amp; Pipeline'!AC176-'7. Consumption'!AE66+MIN(0,(SUM('7. Consumption'!$G66:AD66)-'8. SOH &amp; Pipeline'!AC66))+AB66)</f>
        <v>0</v>
      </c>
      <c r="AC239" s="335">
        <f ca="1">MAX(0,AB239+'8. SOH &amp; Pipeline'!AD176-'7. Consumption'!AF66+MIN(0,(SUM('7. Consumption'!$G66:AE66)-'8. SOH &amp; Pipeline'!AD66))+AC66)</f>
        <v>0</v>
      </c>
      <c r="AD239" s="335">
        <f ca="1">MAX(0,AC239+'8. SOH &amp; Pipeline'!AE176-'7. Consumption'!AG66+MIN(0,(SUM('7. Consumption'!$G66:AF66)-'8. SOH &amp; Pipeline'!AE66))+AD66)</f>
        <v>0</v>
      </c>
      <c r="AE239" s="335">
        <f ca="1">MAX(0,AD239+'8. SOH &amp; Pipeline'!AF176-'7. Consumption'!AH66+MIN(0,(SUM('7. Consumption'!$G66:AG66)-'8. SOH &amp; Pipeline'!AF66))+AE66)</f>
        <v>0</v>
      </c>
      <c r="AF239" s="335">
        <f ca="1">MAX(0,AE239+'8. SOH &amp; Pipeline'!AG176-'7. Consumption'!AI66+MIN(0,(SUM('7. Consumption'!$G66:AH66)-'8. SOH &amp; Pipeline'!AG66))+AF66)</f>
        <v>0</v>
      </c>
      <c r="AG239" s="335">
        <f ca="1">MAX(0,AF239+'8. SOH &amp; Pipeline'!AH176-'7. Consumption'!AJ66+MIN(0,(SUM('7. Consumption'!$G66:AI66)-'8. SOH &amp; Pipeline'!AH66))+AG66)</f>
        <v>0</v>
      </c>
      <c r="AH239" s="335">
        <f ca="1">MAX(0,AG239+'8. SOH &amp; Pipeline'!AI176-'7. Consumption'!AK66+MIN(0,(SUM('7. Consumption'!$G66:AJ66)-'8. SOH &amp; Pipeline'!AI66))+AH66)</f>
        <v>0</v>
      </c>
      <c r="AI239" s="335">
        <f ca="1">MAX(0,AH239+'8. SOH &amp; Pipeline'!AJ176-'7. Consumption'!AL66+MIN(0,(SUM('7. Consumption'!$G66:AK66)-'8. SOH &amp; Pipeline'!AJ66))+AI66)</f>
        <v>0</v>
      </c>
      <c r="AJ239" s="335">
        <f ca="1">MAX(0,AI239+'8. SOH &amp; Pipeline'!AK176-'7. Consumption'!AM66+MIN(0,(SUM('7. Consumption'!$G66:AL66)-'8. SOH &amp; Pipeline'!AK66))+AJ66)</f>
        <v>0</v>
      </c>
      <c r="AK239" s="335">
        <f ca="1">MAX(0,AJ239+'8. SOH &amp; Pipeline'!AL176-'7. Consumption'!AN66+MIN(0,(SUM('7. Consumption'!$G66:AM66)-'8. SOH &amp; Pipeline'!AL66))+AK66)</f>
        <v>0</v>
      </c>
      <c r="AL239" s="335">
        <f ca="1">MAX(0,AK239+'8. SOH &amp; Pipeline'!AM176-'7. Consumption'!AO66+MIN(0,(SUM('7. Consumption'!$G66:AN66)-'8. SOH &amp; Pipeline'!AM66))+AL66)</f>
        <v>0</v>
      </c>
      <c r="AM239" s="335">
        <f ca="1">MAX(0,AL239+'8. SOH &amp; Pipeline'!AN176-'7. Consumption'!AP66+MIN(0,(SUM('7. Consumption'!$G66:AO66)-'8. SOH &amp; Pipeline'!AN66))+AM66)</f>
        <v>0</v>
      </c>
      <c r="AN239" s="335">
        <f ca="1">MAX(0,AM239+'8. SOH &amp; Pipeline'!AO176-'7. Consumption'!AQ66+MIN(0,(SUM('7. Consumption'!$G66:AP66)-'8. SOH &amp; Pipeline'!AO66))+AN66)</f>
        <v>0</v>
      </c>
    </row>
    <row r="240" spans="2:40" ht="15" hidden="1" outlineLevel="1" x14ac:dyDescent="0.25">
      <c r="B240" s="257"/>
      <c r="C240" s="257" t="str">
        <f>'7. Consumption'!C67</f>
        <v/>
      </c>
      <c r="D240" s="416">
        <f>'8. SOH &amp; Pipeline'!E285</f>
        <v>0</v>
      </c>
      <c r="E240" s="335">
        <f ca="1">MAX(0,D240+'8. SOH &amp; Pipeline'!F177-'7. Consumption'!H67+MIN(0,(SUM('7. Consumption'!$G67:G67)-'8. SOH &amp; Pipeline'!F67))+E67)</f>
        <v>0</v>
      </c>
      <c r="F240" s="335">
        <f ca="1">MAX(0,E240+'8. SOH &amp; Pipeline'!G177-'7. Consumption'!I67+MIN(0,(SUM('7. Consumption'!$G67:H67)-'8. SOH &amp; Pipeline'!G67))+F67)</f>
        <v>0</v>
      </c>
      <c r="G240" s="335">
        <f ca="1">MAX(0,F240+'8. SOH &amp; Pipeline'!H177-'7. Consumption'!J67+MIN(0,(SUM('7. Consumption'!$G67:I67)-'8. SOH &amp; Pipeline'!H67))+G67)</f>
        <v>0</v>
      </c>
      <c r="H240" s="335">
        <f ca="1">MAX(0,G240+'8. SOH &amp; Pipeline'!I177-'7. Consumption'!K67+MIN(0,(SUM('7. Consumption'!$G67:J67)-'8. SOH &amp; Pipeline'!I67))+H67)</f>
        <v>0</v>
      </c>
      <c r="I240" s="335">
        <f ca="1">MAX(0,H240+'8. SOH &amp; Pipeline'!J177-'7. Consumption'!L67+MIN(0,(SUM('7. Consumption'!$G67:K67)-'8. SOH &amp; Pipeline'!J67))+I67)</f>
        <v>0</v>
      </c>
      <c r="J240" s="335">
        <f ca="1">MAX(0,I240+'8. SOH &amp; Pipeline'!K177-'7. Consumption'!M67+MIN(0,(SUM('7. Consumption'!$G67:L67)-'8. SOH &amp; Pipeline'!K67))+J67)</f>
        <v>0</v>
      </c>
      <c r="K240" s="335">
        <f ca="1">MAX(0,J240+'8. SOH &amp; Pipeline'!L177-'7. Consumption'!N67+MIN(0,(SUM('7. Consumption'!$G67:M67)-'8. SOH &amp; Pipeline'!L67))+K67)</f>
        <v>0</v>
      </c>
      <c r="L240" s="335">
        <f ca="1">MAX(0,K240+'8. SOH &amp; Pipeline'!M177-'7. Consumption'!O67+MIN(0,(SUM('7. Consumption'!$G67:N67)-'8. SOH &amp; Pipeline'!M67))+L67)</f>
        <v>0</v>
      </c>
      <c r="M240" s="335">
        <f ca="1">MAX(0,L240+'8. SOH &amp; Pipeline'!N177-'7. Consumption'!P67+MIN(0,(SUM('7. Consumption'!$G67:O67)-'8. SOH &amp; Pipeline'!N67))+M67)</f>
        <v>0</v>
      </c>
      <c r="N240" s="335">
        <f ca="1">MAX(0,M240+'8. SOH &amp; Pipeline'!O177-'7. Consumption'!Q67+MIN(0,(SUM('7. Consumption'!$G67:P67)-'8. SOH &amp; Pipeline'!O67))+N67)</f>
        <v>0</v>
      </c>
      <c r="O240" s="335">
        <f ca="1">MAX(0,N240+'8. SOH &amp; Pipeline'!P177-'7. Consumption'!R67+MIN(0,(SUM('7. Consumption'!$G67:Q67)-'8. SOH &amp; Pipeline'!P67))+O67)</f>
        <v>0</v>
      </c>
      <c r="P240" s="335">
        <f ca="1">MAX(0,O240+'8. SOH &amp; Pipeline'!Q177-'7. Consumption'!S67+MIN(0,(SUM('7. Consumption'!$G67:R67)-'8. SOH &amp; Pipeline'!Q67))+P67)</f>
        <v>0</v>
      </c>
      <c r="Q240" s="335">
        <f ca="1">MAX(0,P240+'8. SOH &amp; Pipeline'!R177-'7. Consumption'!T67+MIN(0,(SUM('7. Consumption'!$G67:S67)-'8. SOH &amp; Pipeline'!R67))+Q67)</f>
        <v>0</v>
      </c>
      <c r="R240" s="335">
        <f ca="1">MAX(0,Q240+'8. SOH &amp; Pipeline'!S177-'7. Consumption'!U67+MIN(0,(SUM('7. Consumption'!$G67:T67)-'8. SOH &amp; Pipeline'!S67))+R67)</f>
        <v>0</v>
      </c>
      <c r="S240" s="335">
        <f ca="1">MAX(0,R240+'8. SOH &amp; Pipeline'!T177-'7. Consumption'!V67+MIN(0,(SUM('7. Consumption'!$G67:U67)-'8. SOH &amp; Pipeline'!T67))+S67)</f>
        <v>0</v>
      </c>
      <c r="T240" s="335">
        <f ca="1">MAX(0,S240+'8. SOH &amp; Pipeline'!U177-'7. Consumption'!W67+MIN(0,(SUM('7. Consumption'!$G67:V67)-'8. SOH &amp; Pipeline'!U67))+T67)</f>
        <v>0</v>
      </c>
      <c r="U240" s="335">
        <f ca="1">MAX(0,T240+'8. SOH &amp; Pipeline'!V177-'7. Consumption'!X67+MIN(0,(SUM('7. Consumption'!$G67:W67)-'8. SOH &amp; Pipeline'!V67))+U67)</f>
        <v>0</v>
      </c>
      <c r="V240" s="335">
        <f ca="1">MAX(0,U240+'8. SOH &amp; Pipeline'!W177-'7. Consumption'!Y67+MIN(0,(SUM('7. Consumption'!$G67:X67)-'8. SOH &amp; Pipeline'!W67))+V67)</f>
        <v>0</v>
      </c>
      <c r="W240" s="335">
        <f ca="1">MAX(0,V240+'8. SOH &amp; Pipeline'!X177-'7. Consumption'!Z67+MIN(0,(SUM('7. Consumption'!$G67:Y67)-'8. SOH &amp; Pipeline'!X67))+W67)</f>
        <v>0</v>
      </c>
      <c r="X240" s="335">
        <f ca="1">MAX(0,W240+'8. SOH &amp; Pipeline'!Y177-'7. Consumption'!AA67+MIN(0,(SUM('7. Consumption'!$G67:Z67)-'8. SOH &amp; Pipeline'!Y67))+X67)</f>
        <v>0</v>
      </c>
      <c r="Y240" s="335">
        <f ca="1">MAX(0,X240+'8. SOH &amp; Pipeline'!Z177-'7. Consumption'!AB67+MIN(0,(SUM('7. Consumption'!$G67:AA67)-'8. SOH &amp; Pipeline'!Z67))+Y67)</f>
        <v>0</v>
      </c>
      <c r="Z240" s="335">
        <f ca="1">MAX(0,Y240+'8. SOH &amp; Pipeline'!AA177-'7. Consumption'!AC67+MIN(0,(SUM('7. Consumption'!$G67:AB67)-'8. SOH &amp; Pipeline'!AA67))+Z67)</f>
        <v>0</v>
      </c>
      <c r="AA240" s="335">
        <f ca="1">MAX(0,Z240+'8. SOH &amp; Pipeline'!AB177-'7. Consumption'!AD67+MIN(0,(SUM('7. Consumption'!$G67:AC67)-'8. SOH &amp; Pipeline'!AB67))+AA67)</f>
        <v>0</v>
      </c>
      <c r="AB240" s="335">
        <f ca="1">MAX(0,AA240+'8. SOH &amp; Pipeline'!AC177-'7. Consumption'!AE67+MIN(0,(SUM('7. Consumption'!$G67:AD67)-'8. SOH &amp; Pipeline'!AC67))+AB67)</f>
        <v>0</v>
      </c>
      <c r="AC240" s="335">
        <f ca="1">MAX(0,AB240+'8. SOH &amp; Pipeline'!AD177-'7. Consumption'!AF67+MIN(0,(SUM('7. Consumption'!$G67:AE67)-'8. SOH &amp; Pipeline'!AD67))+AC67)</f>
        <v>0</v>
      </c>
      <c r="AD240" s="335">
        <f ca="1">MAX(0,AC240+'8. SOH &amp; Pipeline'!AE177-'7. Consumption'!AG67+MIN(0,(SUM('7. Consumption'!$G67:AF67)-'8. SOH &amp; Pipeline'!AE67))+AD67)</f>
        <v>0</v>
      </c>
      <c r="AE240" s="335">
        <f ca="1">MAX(0,AD240+'8. SOH &amp; Pipeline'!AF177-'7. Consumption'!AH67+MIN(0,(SUM('7. Consumption'!$G67:AG67)-'8. SOH &amp; Pipeline'!AF67))+AE67)</f>
        <v>0</v>
      </c>
      <c r="AF240" s="335">
        <f ca="1">MAX(0,AE240+'8. SOH &amp; Pipeline'!AG177-'7. Consumption'!AI67+MIN(0,(SUM('7. Consumption'!$G67:AH67)-'8. SOH &amp; Pipeline'!AG67))+AF67)</f>
        <v>0</v>
      </c>
      <c r="AG240" s="335">
        <f ca="1">MAX(0,AF240+'8. SOH &amp; Pipeline'!AH177-'7. Consumption'!AJ67+MIN(0,(SUM('7. Consumption'!$G67:AI67)-'8. SOH &amp; Pipeline'!AH67))+AG67)</f>
        <v>0</v>
      </c>
      <c r="AH240" s="335">
        <f ca="1">MAX(0,AG240+'8. SOH &amp; Pipeline'!AI177-'7. Consumption'!AK67+MIN(0,(SUM('7. Consumption'!$G67:AJ67)-'8. SOH &amp; Pipeline'!AI67))+AH67)</f>
        <v>0</v>
      </c>
      <c r="AI240" s="335">
        <f ca="1">MAX(0,AH240+'8. SOH &amp; Pipeline'!AJ177-'7. Consumption'!AL67+MIN(0,(SUM('7. Consumption'!$G67:AK67)-'8. SOH &amp; Pipeline'!AJ67))+AI67)</f>
        <v>0</v>
      </c>
      <c r="AJ240" s="335">
        <f ca="1">MAX(0,AI240+'8. SOH &amp; Pipeline'!AK177-'7. Consumption'!AM67+MIN(0,(SUM('7. Consumption'!$G67:AL67)-'8. SOH &amp; Pipeline'!AK67))+AJ67)</f>
        <v>0</v>
      </c>
      <c r="AK240" s="335">
        <f ca="1">MAX(0,AJ240+'8. SOH &amp; Pipeline'!AL177-'7. Consumption'!AN67+MIN(0,(SUM('7. Consumption'!$G67:AM67)-'8. SOH &amp; Pipeline'!AL67))+AK67)</f>
        <v>0</v>
      </c>
      <c r="AL240" s="335">
        <f ca="1">MAX(0,AK240+'8. SOH &amp; Pipeline'!AM177-'7. Consumption'!AO67+MIN(0,(SUM('7. Consumption'!$G67:AN67)-'8. SOH &amp; Pipeline'!AM67))+AL67)</f>
        <v>0</v>
      </c>
      <c r="AM240" s="335">
        <f ca="1">MAX(0,AL240+'8. SOH &amp; Pipeline'!AN177-'7. Consumption'!AP67+MIN(0,(SUM('7. Consumption'!$G67:AO67)-'8. SOH &amp; Pipeline'!AN67))+AM67)</f>
        <v>0</v>
      </c>
      <c r="AN240" s="335">
        <f ca="1">MAX(0,AM240+'8. SOH &amp; Pipeline'!AO177-'7. Consumption'!AQ67+MIN(0,(SUM('7. Consumption'!$G67:AP67)-'8. SOH &amp; Pipeline'!AO67))+AN67)</f>
        <v>0</v>
      </c>
    </row>
    <row r="241" spans="2:40" ht="15" hidden="1" outlineLevel="1" x14ac:dyDescent="0.25">
      <c r="B241" s="257"/>
      <c r="C241" s="257" t="str">
        <f>'7. Consumption'!C68</f>
        <v/>
      </c>
      <c r="D241" s="416">
        <f>'8. SOH &amp; Pipeline'!E286</f>
        <v>0</v>
      </c>
      <c r="E241" s="335">
        <f ca="1">MAX(0,D241+'8. SOH &amp; Pipeline'!F178-'7. Consumption'!H68+MIN(0,(SUM('7. Consumption'!$G68:G68)-'8. SOH &amp; Pipeline'!F68))+E68)</f>
        <v>0</v>
      </c>
      <c r="F241" s="335">
        <f ca="1">MAX(0,E241+'8. SOH &amp; Pipeline'!G178-'7. Consumption'!I68+MIN(0,(SUM('7. Consumption'!$G68:H68)-'8. SOH &amp; Pipeline'!G68))+F68)</f>
        <v>0</v>
      </c>
      <c r="G241" s="335">
        <f ca="1">MAX(0,F241+'8. SOH &amp; Pipeline'!H178-'7. Consumption'!J68+MIN(0,(SUM('7. Consumption'!$G68:I68)-'8. SOH &amp; Pipeline'!H68))+G68)</f>
        <v>0</v>
      </c>
      <c r="H241" s="335">
        <f ca="1">MAX(0,G241+'8. SOH &amp; Pipeline'!I178-'7. Consumption'!K68+MIN(0,(SUM('7. Consumption'!$G68:J68)-'8. SOH &amp; Pipeline'!I68))+H68)</f>
        <v>0</v>
      </c>
      <c r="I241" s="335">
        <f ca="1">MAX(0,H241+'8. SOH &amp; Pipeline'!J178-'7. Consumption'!L68+MIN(0,(SUM('7. Consumption'!$G68:K68)-'8. SOH &amp; Pipeline'!J68))+I68)</f>
        <v>0</v>
      </c>
      <c r="J241" s="335">
        <f ca="1">MAX(0,I241+'8. SOH &amp; Pipeline'!K178-'7. Consumption'!M68+MIN(0,(SUM('7. Consumption'!$G68:L68)-'8. SOH &amp; Pipeline'!K68))+J68)</f>
        <v>0</v>
      </c>
      <c r="K241" s="335">
        <f ca="1">MAX(0,J241+'8. SOH &amp; Pipeline'!L178-'7. Consumption'!N68+MIN(0,(SUM('7. Consumption'!$G68:M68)-'8. SOH &amp; Pipeline'!L68))+K68)</f>
        <v>0</v>
      </c>
      <c r="L241" s="335">
        <f ca="1">MAX(0,K241+'8. SOH &amp; Pipeline'!M178-'7. Consumption'!O68+MIN(0,(SUM('7. Consumption'!$G68:N68)-'8. SOH &amp; Pipeline'!M68))+L68)</f>
        <v>0</v>
      </c>
      <c r="M241" s="335">
        <f ca="1">MAX(0,L241+'8. SOH &amp; Pipeline'!N178-'7. Consumption'!P68+MIN(0,(SUM('7. Consumption'!$G68:O68)-'8. SOH &amp; Pipeline'!N68))+M68)</f>
        <v>0</v>
      </c>
      <c r="N241" s="335">
        <f ca="1">MAX(0,M241+'8. SOH &amp; Pipeline'!O178-'7. Consumption'!Q68+MIN(0,(SUM('7. Consumption'!$G68:P68)-'8. SOH &amp; Pipeline'!O68))+N68)</f>
        <v>0</v>
      </c>
      <c r="O241" s="335">
        <f ca="1">MAX(0,N241+'8. SOH &amp; Pipeline'!P178-'7. Consumption'!R68+MIN(0,(SUM('7. Consumption'!$G68:Q68)-'8. SOH &amp; Pipeline'!P68))+O68)</f>
        <v>0</v>
      </c>
      <c r="P241" s="335">
        <f ca="1">MAX(0,O241+'8. SOH &amp; Pipeline'!Q178-'7. Consumption'!S68+MIN(0,(SUM('7. Consumption'!$G68:R68)-'8. SOH &amp; Pipeline'!Q68))+P68)</f>
        <v>0</v>
      </c>
      <c r="Q241" s="335">
        <f ca="1">MAX(0,P241+'8. SOH &amp; Pipeline'!R178-'7. Consumption'!T68+MIN(0,(SUM('7. Consumption'!$G68:S68)-'8. SOH &amp; Pipeline'!R68))+Q68)</f>
        <v>0</v>
      </c>
      <c r="R241" s="335">
        <f ca="1">MAX(0,Q241+'8. SOH &amp; Pipeline'!S178-'7. Consumption'!U68+MIN(0,(SUM('7. Consumption'!$G68:T68)-'8. SOH &amp; Pipeline'!S68))+R68)</f>
        <v>0</v>
      </c>
      <c r="S241" s="335">
        <f ca="1">MAX(0,R241+'8. SOH &amp; Pipeline'!T178-'7. Consumption'!V68+MIN(0,(SUM('7. Consumption'!$G68:U68)-'8. SOH &amp; Pipeline'!T68))+S68)</f>
        <v>0</v>
      </c>
      <c r="T241" s="335">
        <f ca="1">MAX(0,S241+'8. SOH &amp; Pipeline'!U178-'7. Consumption'!W68+MIN(0,(SUM('7. Consumption'!$G68:V68)-'8. SOH &amp; Pipeline'!U68))+T68)</f>
        <v>0</v>
      </c>
      <c r="U241" s="335">
        <f ca="1">MAX(0,T241+'8. SOH &amp; Pipeline'!V178-'7. Consumption'!X68+MIN(0,(SUM('7. Consumption'!$G68:W68)-'8. SOH &amp; Pipeline'!V68))+U68)</f>
        <v>0</v>
      </c>
      <c r="V241" s="335">
        <f ca="1">MAX(0,U241+'8. SOH &amp; Pipeline'!W178-'7. Consumption'!Y68+MIN(0,(SUM('7. Consumption'!$G68:X68)-'8. SOH &amp; Pipeline'!W68))+V68)</f>
        <v>0</v>
      </c>
      <c r="W241" s="335">
        <f ca="1">MAX(0,V241+'8. SOH &amp; Pipeline'!X178-'7. Consumption'!Z68+MIN(0,(SUM('7. Consumption'!$G68:Y68)-'8. SOH &amp; Pipeline'!X68))+W68)</f>
        <v>0</v>
      </c>
      <c r="X241" s="335">
        <f ca="1">MAX(0,W241+'8. SOH &amp; Pipeline'!Y178-'7. Consumption'!AA68+MIN(0,(SUM('7. Consumption'!$G68:Z68)-'8. SOH &amp; Pipeline'!Y68))+X68)</f>
        <v>0</v>
      </c>
      <c r="Y241" s="335">
        <f ca="1">MAX(0,X241+'8. SOH &amp; Pipeline'!Z178-'7. Consumption'!AB68+MIN(0,(SUM('7. Consumption'!$G68:AA68)-'8. SOH &amp; Pipeline'!Z68))+Y68)</f>
        <v>0</v>
      </c>
      <c r="Z241" s="335">
        <f ca="1">MAX(0,Y241+'8. SOH &amp; Pipeline'!AA178-'7. Consumption'!AC68+MIN(0,(SUM('7. Consumption'!$G68:AB68)-'8. SOH &amp; Pipeline'!AA68))+Z68)</f>
        <v>0</v>
      </c>
      <c r="AA241" s="335">
        <f ca="1">MAX(0,Z241+'8. SOH &amp; Pipeline'!AB178-'7. Consumption'!AD68+MIN(0,(SUM('7. Consumption'!$G68:AC68)-'8. SOH &amp; Pipeline'!AB68))+AA68)</f>
        <v>0</v>
      </c>
      <c r="AB241" s="335">
        <f ca="1">MAX(0,AA241+'8. SOH &amp; Pipeline'!AC178-'7. Consumption'!AE68+MIN(0,(SUM('7. Consumption'!$G68:AD68)-'8. SOH &amp; Pipeline'!AC68))+AB68)</f>
        <v>0</v>
      </c>
      <c r="AC241" s="335">
        <f ca="1">MAX(0,AB241+'8. SOH &amp; Pipeline'!AD178-'7. Consumption'!AF68+MIN(0,(SUM('7. Consumption'!$G68:AE68)-'8. SOH &amp; Pipeline'!AD68))+AC68)</f>
        <v>0</v>
      </c>
      <c r="AD241" s="335">
        <f ca="1">MAX(0,AC241+'8. SOH &amp; Pipeline'!AE178-'7. Consumption'!AG68+MIN(0,(SUM('7. Consumption'!$G68:AF68)-'8. SOH &amp; Pipeline'!AE68))+AD68)</f>
        <v>0</v>
      </c>
      <c r="AE241" s="335">
        <f ca="1">MAX(0,AD241+'8. SOH &amp; Pipeline'!AF178-'7. Consumption'!AH68+MIN(0,(SUM('7. Consumption'!$G68:AG68)-'8. SOH &amp; Pipeline'!AF68))+AE68)</f>
        <v>0</v>
      </c>
      <c r="AF241" s="335">
        <f ca="1">MAX(0,AE241+'8. SOH &amp; Pipeline'!AG178-'7. Consumption'!AI68+MIN(0,(SUM('7. Consumption'!$G68:AH68)-'8. SOH &amp; Pipeline'!AG68))+AF68)</f>
        <v>0</v>
      </c>
      <c r="AG241" s="335">
        <f ca="1">MAX(0,AF241+'8. SOH &amp; Pipeline'!AH178-'7. Consumption'!AJ68+MIN(0,(SUM('7. Consumption'!$G68:AI68)-'8. SOH &amp; Pipeline'!AH68))+AG68)</f>
        <v>0</v>
      </c>
      <c r="AH241" s="335">
        <f ca="1">MAX(0,AG241+'8. SOH &amp; Pipeline'!AI178-'7. Consumption'!AK68+MIN(0,(SUM('7. Consumption'!$G68:AJ68)-'8. SOH &amp; Pipeline'!AI68))+AH68)</f>
        <v>0</v>
      </c>
      <c r="AI241" s="335">
        <f ca="1">MAX(0,AH241+'8. SOH &amp; Pipeline'!AJ178-'7. Consumption'!AL68+MIN(0,(SUM('7. Consumption'!$G68:AK68)-'8. SOH &amp; Pipeline'!AJ68))+AI68)</f>
        <v>0</v>
      </c>
      <c r="AJ241" s="335">
        <f ca="1">MAX(0,AI241+'8. SOH &amp; Pipeline'!AK178-'7. Consumption'!AM68+MIN(0,(SUM('7. Consumption'!$G68:AL68)-'8. SOH &amp; Pipeline'!AK68))+AJ68)</f>
        <v>0</v>
      </c>
      <c r="AK241" s="335">
        <f ca="1">MAX(0,AJ241+'8. SOH &amp; Pipeline'!AL178-'7. Consumption'!AN68+MIN(0,(SUM('7. Consumption'!$G68:AM68)-'8. SOH &amp; Pipeline'!AL68))+AK68)</f>
        <v>0</v>
      </c>
      <c r="AL241" s="335">
        <f ca="1">MAX(0,AK241+'8. SOH &amp; Pipeline'!AM178-'7. Consumption'!AO68+MIN(0,(SUM('7. Consumption'!$G68:AN68)-'8. SOH &amp; Pipeline'!AM68))+AL68)</f>
        <v>0</v>
      </c>
      <c r="AM241" s="335">
        <f ca="1">MAX(0,AL241+'8. SOH &amp; Pipeline'!AN178-'7. Consumption'!AP68+MIN(0,(SUM('7. Consumption'!$G68:AO68)-'8. SOH &amp; Pipeline'!AN68))+AM68)</f>
        <v>0</v>
      </c>
      <c r="AN241" s="335">
        <f ca="1">MAX(0,AM241+'8. SOH &amp; Pipeline'!AO178-'7. Consumption'!AQ68+MIN(0,(SUM('7. Consumption'!$G68:AP68)-'8. SOH &amp; Pipeline'!AO68))+AN68)</f>
        <v>0</v>
      </c>
    </row>
    <row r="242" spans="2:40" ht="15" hidden="1" outlineLevel="1" x14ac:dyDescent="0.25">
      <c r="B242" s="257"/>
      <c r="C242" s="257" t="str">
        <f>'7. Consumption'!C69</f>
        <v/>
      </c>
      <c r="D242" s="416">
        <f>'8. SOH &amp; Pipeline'!E287</f>
        <v>0</v>
      </c>
      <c r="E242" s="335">
        <f ca="1">MAX(0,D242+'8. SOH &amp; Pipeline'!F179-'7. Consumption'!H69+MIN(0,(SUM('7. Consumption'!$G69:G69)-'8. SOH &amp; Pipeline'!F69))+E69)</f>
        <v>0</v>
      </c>
      <c r="F242" s="335">
        <f ca="1">MAX(0,E242+'8. SOH &amp; Pipeline'!G179-'7. Consumption'!I69+MIN(0,(SUM('7. Consumption'!$G69:H69)-'8. SOH &amp; Pipeline'!G69))+F69)</f>
        <v>0</v>
      </c>
      <c r="G242" s="335">
        <f ca="1">MAX(0,F242+'8. SOH &amp; Pipeline'!H179-'7. Consumption'!J69+MIN(0,(SUM('7. Consumption'!$G69:I69)-'8. SOH &amp; Pipeline'!H69))+G69)</f>
        <v>0</v>
      </c>
      <c r="H242" s="335">
        <f ca="1">MAX(0,G242+'8. SOH &amp; Pipeline'!I179-'7. Consumption'!K69+MIN(0,(SUM('7. Consumption'!$G69:J69)-'8. SOH &amp; Pipeline'!I69))+H69)</f>
        <v>0</v>
      </c>
      <c r="I242" s="335">
        <f ca="1">MAX(0,H242+'8. SOH &amp; Pipeline'!J179-'7. Consumption'!L69+MIN(0,(SUM('7. Consumption'!$G69:K69)-'8. SOH &amp; Pipeline'!J69))+I69)</f>
        <v>0</v>
      </c>
      <c r="J242" s="335">
        <f ca="1">MAX(0,I242+'8. SOH &amp; Pipeline'!K179-'7. Consumption'!M69+MIN(0,(SUM('7. Consumption'!$G69:L69)-'8. SOH &amp; Pipeline'!K69))+J69)</f>
        <v>0</v>
      </c>
      <c r="K242" s="335">
        <f ca="1">MAX(0,J242+'8. SOH &amp; Pipeline'!L179-'7. Consumption'!N69+MIN(0,(SUM('7. Consumption'!$G69:M69)-'8. SOH &amp; Pipeline'!L69))+K69)</f>
        <v>0</v>
      </c>
      <c r="L242" s="335">
        <f ca="1">MAX(0,K242+'8. SOH &amp; Pipeline'!M179-'7. Consumption'!O69+MIN(0,(SUM('7. Consumption'!$G69:N69)-'8. SOH &amp; Pipeline'!M69))+L69)</f>
        <v>0</v>
      </c>
      <c r="M242" s="335">
        <f ca="1">MAX(0,L242+'8. SOH &amp; Pipeline'!N179-'7. Consumption'!P69+MIN(0,(SUM('7. Consumption'!$G69:O69)-'8. SOH &amp; Pipeline'!N69))+M69)</f>
        <v>0</v>
      </c>
      <c r="N242" s="335">
        <f ca="1">MAX(0,M242+'8. SOH &amp; Pipeline'!O179-'7. Consumption'!Q69+MIN(0,(SUM('7. Consumption'!$G69:P69)-'8. SOH &amp; Pipeline'!O69))+N69)</f>
        <v>0</v>
      </c>
      <c r="O242" s="335">
        <f ca="1">MAX(0,N242+'8. SOH &amp; Pipeline'!P179-'7. Consumption'!R69+MIN(0,(SUM('7. Consumption'!$G69:Q69)-'8. SOH &amp; Pipeline'!P69))+O69)</f>
        <v>0</v>
      </c>
      <c r="P242" s="335">
        <f ca="1">MAX(0,O242+'8. SOH &amp; Pipeline'!Q179-'7. Consumption'!S69+MIN(0,(SUM('7. Consumption'!$G69:R69)-'8. SOH &amp; Pipeline'!Q69))+P69)</f>
        <v>0</v>
      </c>
      <c r="Q242" s="335">
        <f ca="1">MAX(0,P242+'8. SOH &amp; Pipeline'!R179-'7. Consumption'!T69+MIN(0,(SUM('7. Consumption'!$G69:S69)-'8. SOH &amp; Pipeline'!R69))+Q69)</f>
        <v>0</v>
      </c>
      <c r="R242" s="335">
        <f ca="1">MAX(0,Q242+'8. SOH &amp; Pipeline'!S179-'7. Consumption'!U69+MIN(0,(SUM('7. Consumption'!$G69:T69)-'8. SOH &amp; Pipeline'!S69))+R69)</f>
        <v>0</v>
      </c>
      <c r="S242" s="335">
        <f ca="1">MAX(0,R242+'8. SOH &amp; Pipeline'!T179-'7. Consumption'!V69+MIN(0,(SUM('7. Consumption'!$G69:U69)-'8. SOH &amp; Pipeline'!T69))+S69)</f>
        <v>0</v>
      </c>
      <c r="T242" s="335">
        <f ca="1">MAX(0,S242+'8. SOH &amp; Pipeline'!U179-'7. Consumption'!W69+MIN(0,(SUM('7. Consumption'!$G69:V69)-'8. SOH &amp; Pipeline'!U69))+T69)</f>
        <v>0</v>
      </c>
      <c r="U242" s="335">
        <f ca="1">MAX(0,T242+'8. SOH &amp; Pipeline'!V179-'7. Consumption'!X69+MIN(0,(SUM('7. Consumption'!$G69:W69)-'8. SOH &amp; Pipeline'!V69))+U69)</f>
        <v>0</v>
      </c>
      <c r="V242" s="335">
        <f ca="1">MAX(0,U242+'8. SOH &amp; Pipeline'!W179-'7. Consumption'!Y69+MIN(0,(SUM('7. Consumption'!$G69:X69)-'8. SOH &amp; Pipeline'!W69))+V69)</f>
        <v>0</v>
      </c>
      <c r="W242" s="335">
        <f ca="1">MAX(0,V242+'8. SOH &amp; Pipeline'!X179-'7. Consumption'!Z69+MIN(0,(SUM('7. Consumption'!$G69:Y69)-'8. SOH &amp; Pipeline'!X69))+W69)</f>
        <v>0</v>
      </c>
      <c r="X242" s="335">
        <f ca="1">MAX(0,W242+'8. SOH &amp; Pipeline'!Y179-'7. Consumption'!AA69+MIN(0,(SUM('7. Consumption'!$G69:Z69)-'8. SOH &amp; Pipeline'!Y69))+X69)</f>
        <v>0</v>
      </c>
      <c r="Y242" s="335">
        <f ca="1">MAX(0,X242+'8. SOH &amp; Pipeline'!Z179-'7. Consumption'!AB69+MIN(0,(SUM('7. Consumption'!$G69:AA69)-'8. SOH &amp; Pipeline'!Z69))+Y69)</f>
        <v>0</v>
      </c>
      <c r="Z242" s="335">
        <f ca="1">MAX(0,Y242+'8. SOH &amp; Pipeline'!AA179-'7. Consumption'!AC69+MIN(0,(SUM('7. Consumption'!$G69:AB69)-'8. SOH &amp; Pipeline'!AA69))+Z69)</f>
        <v>0</v>
      </c>
      <c r="AA242" s="335">
        <f ca="1">MAX(0,Z242+'8. SOH &amp; Pipeline'!AB179-'7. Consumption'!AD69+MIN(0,(SUM('7. Consumption'!$G69:AC69)-'8. SOH &amp; Pipeline'!AB69))+AA69)</f>
        <v>0</v>
      </c>
      <c r="AB242" s="335">
        <f ca="1">MAX(0,AA242+'8. SOH &amp; Pipeline'!AC179-'7. Consumption'!AE69+MIN(0,(SUM('7. Consumption'!$G69:AD69)-'8. SOH &amp; Pipeline'!AC69))+AB69)</f>
        <v>0</v>
      </c>
      <c r="AC242" s="335">
        <f ca="1">MAX(0,AB242+'8. SOH &amp; Pipeline'!AD179-'7. Consumption'!AF69+MIN(0,(SUM('7. Consumption'!$G69:AE69)-'8. SOH &amp; Pipeline'!AD69))+AC69)</f>
        <v>0</v>
      </c>
      <c r="AD242" s="335">
        <f ca="1">MAX(0,AC242+'8. SOH &amp; Pipeline'!AE179-'7. Consumption'!AG69+MIN(0,(SUM('7. Consumption'!$G69:AF69)-'8. SOH &amp; Pipeline'!AE69))+AD69)</f>
        <v>0</v>
      </c>
      <c r="AE242" s="335">
        <f ca="1">MAX(0,AD242+'8. SOH &amp; Pipeline'!AF179-'7. Consumption'!AH69+MIN(0,(SUM('7. Consumption'!$G69:AG69)-'8. SOH &amp; Pipeline'!AF69))+AE69)</f>
        <v>0</v>
      </c>
      <c r="AF242" s="335">
        <f ca="1">MAX(0,AE242+'8. SOH &amp; Pipeline'!AG179-'7. Consumption'!AI69+MIN(0,(SUM('7. Consumption'!$G69:AH69)-'8. SOH &amp; Pipeline'!AG69))+AF69)</f>
        <v>0</v>
      </c>
      <c r="AG242" s="335">
        <f ca="1">MAX(0,AF242+'8. SOH &amp; Pipeline'!AH179-'7. Consumption'!AJ69+MIN(0,(SUM('7. Consumption'!$G69:AI69)-'8. SOH &amp; Pipeline'!AH69))+AG69)</f>
        <v>0</v>
      </c>
      <c r="AH242" s="335">
        <f ca="1">MAX(0,AG242+'8. SOH &amp; Pipeline'!AI179-'7. Consumption'!AK69+MIN(0,(SUM('7. Consumption'!$G69:AJ69)-'8. SOH &amp; Pipeline'!AI69))+AH69)</f>
        <v>0</v>
      </c>
      <c r="AI242" s="335">
        <f ca="1">MAX(0,AH242+'8. SOH &amp; Pipeline'!AJ179-'7. Consumption'!AL69+MIN(0,(SUM('7. Consumption'!$G69:AK69)-'8. SOH &amp; Pipeline'!AJ69))+AI69)</f>
        <v>0</v>
      </c>
      <c r="AJ242" s="335">
        <f ca="1">MAX(0,AI242+'8. SOH &amp; Pipeline'!AK179-'7. Consumption'!AM69+MIN(0,(SUM('7. Consumption'!$G69:AL69)-'8. SOH &amp; Pipeline'!AK69))+AJ69)</f>
        <v>0</v>
      </c>
      <c r="AK242" s="335">
        <f ca="1">MAX(0,AJ242+'8. SOH &amp; Pipeline'!AL179-'7. Consumption'!AN69+MIN(0,(SUM('7. Consumption'!$G69:AM69)-'8. SOH &amp; Pipeline'!AL69))+AK69)</f>
        <v>0</v>
      </c>
      <c r="AL242" s="335">
        <f ca="1">MAX(0,AK242+'8. SOH &amp; Pipeline'!AM179-'7. Consumption'!AO69+MIN(0,(SUM('7. Consumption'!$G69:AN69)-'8. SOH &amp; Pipeline'!AM69))+AL69)</f>
        <v>0</v>
      </c>
      <c r="AM242" s="335">
        <f ca="1">MAX(0,AL242+'8. SOH &amp; Pipeline'!AN179-'7. Consumption'!AP69+MIN(0,(SUM('7. Consumption'!$G69:AO69)-'8. SOH &amp; Pipeline'!AN69))+AM69)</f>
        <v>0</v>
      </c>
      <c r="AN242" s="335">
        <f ca="1">MAX(0,AM242+'8. SOH &amp; Pipeline'!AO179-'7. Consumption'!AQ69+MIN(0,(SUM('7. Consumption'!$G69:AP69)-'8. SOH &amp; Pipeline'!AO69))+AN69)</f>
        <v>0</v>
      </c>
    </row>
    <row r="243" spans="2:40" ht="15" hidden="1" outlineLevel="1" x14ac:dyDescent="0.25">
      <c r="B243" s="257"/>
      <c r="C243" s="257" t="str">
        <f>'7. Consumption'!C70</f>
        <v/>
      </c>
      <c r="D243" s="416">
        <f>'8. SOH &amp; Pipeline'!E288</f>
        <v>0</v>
      </c>
      <c r="E243" s="335">
        <f ca="1">MAX(0,D243+'8. SOH &amp; Pipeline'!F180-'7. Consumption'!H70+MIN(0,(SUM('7. Consumption'!$G70:G70)-'8. SOH &amp; Pipeline'!F70))+E70)</f>
        <v>0</v>
      </c>
      <c r="F243" s="335">
        <f ca="1">MAX(0,E243+'8. SOH &amp; Pipeline'!G180-'7. Consumption'!I70+MIN(0,(SUM('7. Consumption'!$G70:H70)-'8. SOH &amp; Pipeline'!G70))+F70)</f>
        <v>0</v>
      </c>
      <c r="G243" s="335">
        <f ca="1">MAX(0,F243+'8. SOH &amp; Pipeline'!H180-'7. Consumption'!J70+MIN(0,(SUM('7. Consumption'!$G70:I70)-'8. SOH &amp; Pipeline'!H70))+G70)</f>
        <v>0</v>
      </c>
      <c r="H243" s="335">
        <f ca="1">MAX(0,G243+'8. SOH &amp; Pipeline'!I180-'7. Consumption'!K70+MIN(0,(SUM('7. Consumption'!$G70:J70)-'8. SOH &amp; Pipeline'!I70))+H70)</f>
        <v>0</v>
      </c>
      <c r="I243" s="335">
        <f ca="1">MAX(0,H243+'8. SOH &amp; Pipeline'!J180-'7. Consumption'!L70+MIN(0,(SUM('7. Consumption'!$G70:K70)-'8. SOH &amp; Pipeline'!J70))+I70)</f>
        <v>0</v>
      </c>
      <c r="J243" s="335">
        <f ca="1">MAX(0,I243+'8. SOH &amp; Pipeline'!K180-'7. Consumption'!M70+MIN(0,(SUM('7. Consumption'!$G70:L70)-'8. SOH &amp; Pipeline'!K70))+J70)</f>
        <v>0</v>
      </c>
      <c r="K243" s="335">
        <f ca="1">MAX(0,J243+'8. SOH &amp; Pipeline'!L180-'7. Consumption'!N70+MIN(0,(SUM('7. Consumption'!$G70:M70)-'8. SOH &amp; Pipeline'!L70))+K70)</f>
        <v>0</v>
      </c>
      <c r="L243" s="335">
        <f ca="1">MAX(0,K243+'8. SOH &amp; Pipeline'!M180-'7. Consumption'!O70+MIN(0,(SUM('7. Consumption'!$G70:N70)-'8. SOH &amp; Pipeline'!M70))+L70)</f>
        <v>0</v>
      </c>
      <c r="M243" s="335">
        <f ca="1">MAX(0,L243+'8. SOH &amp; Pipeline'!N180-'7. Consumption'!P70+MIN(0,(SUM('7. Consumption'!$G70:O70)-'8. SOH &amp; Pipeline'!N70))+M70)</f>
        <v>0</v>
      </c>
      <c r="N243" s="335">
        <f ca="1">MAX(0,M243+'8. SOH &amp; Pipeline'!O180-'7. Consumption'!Q70+MIN(0,(SUM('7. Consumption'!$G70:P70)-'8. SOH &amp; Pipeline'!O70))+N70)</f>
        <v>0</v>
      </c>
      <c r="O243" s="335">
        <f ca="1">MAX(0,N243+'8. SOH &amp; Pipeline'!P180-'7. Consumption'!R70+MIN(0,(SUM('7. Consumption'!$G70:Q70)-'8. SOH &amp; Pipeline'!P70))+O70)</f>
        <v>0</v>
      </c>
      <c r="P243" s="335">
        <f ca="1">MAX(0,O243+'8. SOH &amp; Pipeline'!Q180-'7. Consumption'!S70+MIN(0,(SUM('7. Consumption'!$G70:R70)-'8. SOH &amp; Pipeline'!Q70))+P70)</f>
        <v>0</v>
      </c>
      <c r="Q243" s="335">
        <f ca="1">MAX(0,P243+'8. SOH &amp; Pipeline'!R180-'7. Consumption'!T70+MIN(0,(SUM('7. Consumption'!$G70:S70)-'8. SOH &amp; Pipeline'!R70))+Q70)</f>
        <v>0</v>
      </c>
      <c r="R243" s="335">
        <f ca="1">MAX(0,Q243+'8. SOH &amp; Pipeline'!S180-'7. Consumption'!U70+MIN(0,(SUM('7. Consumption'!$G70:T70)-'8. SOH &amp; Pipeline'!S70))+R70)</f>
        <v>0</v>
      </c>
      <c r="S243" s="335">
        <f ca="1">MAX(0,R243+'8. SOH &amp; Pipeline'!T180-'7. Consumption'!V70+MIN(0,(SUM('7. Consumption'!$G70:U70)-'8. SOH &amp; Pipeline'!T70))+S70)</f>
        <v>0</v>
      </c>
      <c r="T243" s="335">
        <f ca="1">MAX(0,S243+'8. SOH &amp; Pipeline'!U180-'7. Consumption'!W70+MIN(0,(SUM('7. Consumption'!$G70:V70)-'8. SOH &amp; Pipeline'!U70))+T70)</f>
        <v>0</v>
      </c>
      <c r="U243" s="335">
        <f ca="1">MAX(0,T243+'8. SOH &amp; Pipeline'!V180-'7. Consumption'!X70+MIN(0,(SUM('7. Consumption'!$G70:W70)-'8. SOH &amp; Pipeline'!V70))+U70)</f>
        <v>0</v>
      </c>
      <c r="V243" s="335">
        <f ca="1">MAX(0,U243+'8. SOH &amp; Pipeline'!W180-'7. Consumption'!Y70+MIN(0,(SUM('7. Consumption'!$G70:X70)-'8. SOH &amp; Pipeline'!W70))+V70)</f>
        <v>0</v>
      </c>
      <c r="W243" s="335">
        <f ca="1">MAX(0,V243+'8. SOH &amp; Pipeline'!X180-'7. Consumption'!Z70+MIN(0,(SUM('7. Consumption'!$G70:Y70)-'8. SOH &amp; Pipeline'!X70))+W70)</f>
        <v>0</v>
      </c>
      <c r="X243" s="335">
        <f ca="1">MAX(0,W243+'8. SOH &amp; Pipeline'!Y180-'7. Consumption'!AA70+MIN(0,(SUM('7. Consumption'!$G70:Z70)-'8. SOH &amp; Pipeline'!Y70))+X70)</f>
        <v>0</v>
      </c>
      <c r="Y243" s="335">
        <f ca="1">MAX(0,X243+'8. SOH &amp; Pipeline'!Z180-'7. Consumption'!AB70+MIN(0,(SUM('7. Consumption'!$G70:AA70)-'8. SOH &amp; Pipeline'!Z70))+Y70)</f>
        <v>0</v>
      </c>
      <c r="Z243" s="335">
        <f ca="1">MAX(0,Y243+'8. SOH &amp; Pipeline'!AA180-'7. Consumption'!AC70+MIN(0,(SUM('7. Consumption'!$G70:AB70)-'8. SOH &amp; Pipeline'!AA70))+Z70)</f>
        <v>0</v>
      </c>
      <c r="AA243" s="335">
        <f ca="1">MAX(0,Z243+'8. SOH &amp; Pipeline'!AB180-'7. Consumption'!AD70+MIN(0,(SUM('7. Consumption'!$G70:AC70)-'8. SOH &amp; Pipeline'!AB70))+AA70)</f>
        <v>0</v>
      </c>
      <c r="AB243" s="335">
        <f ca="1">MAX(0,AA243+'8. SOH &amp; Pipeline'!AC180-'7. Consumption'!AE70+MIN(0,(SUM('7. Consumption'!$G70:AD70)-'8. SOH &amp; Pipeline'!AC70))+AB70)</f>
        <v>0</v>
      </c>
      <c r="AC243" s="335">
        <f ca="1">MAX(0,AB243+'8. SOH &amp; Pipeline'!AD180-'7. Consumption'!AF70+MIN(0,(SUM('7. Consumption'!$G70:AE70)-'8. SOH &amp; Pipeline'!AD70))+AC70)</f>
        <v>0</v>
      </c>
      <c r="AD243" s="335">
        <f ca="1">MAX(0,AC243+'8. SOH &amp; Pipeline'!AE180-'7. Consumption'!AG70+MIN(0,(SUM('7. Consumption'!$G70:AF70)-'8. SOH &amp; Pipeline'!AE70))+AD70)</f>
        <v>0</v>
      </c>
      <c r="AE243" s="335">
        <f ca="1">MAX(0,AD243+'8. SOH &amp; Pipeline'!AF180-'7. Consumption'!AH70+MIN(0,(SUM('7. Consumption'!$G70:AG70)-'8. SOH &amp; Pipeline'!AF70))+AE70)</f>
        <v>0</v>
      </c>
      <c r="AF243" s="335">
        <f ca="1">MAX(0,AE243+'8. SOH &amp; Pipeline'!AG180-'7. Consumption'!AI70+MIN(0,(SUM('7. Consumption'!$G70:AH70)-'8. SOH &amp; Pipeline'!AG70))+AF70)</f>
        <v>0</v>
      </c>
      <c r="AG243" s="335">
        <f ca="1">MAX(0,AF243+'8. SOH &amp; Pipeline'!AH180-'7. Consumption'!AJ70+MIN(0,(SUM('7. Consumption'!$G70:AI70)-'8. SOH &amp; Pipeline'!AH70))+AG70)</f>
        <v>0</v>
      </c>
      <c r="AH243" s="335">
        <f ca="1">MAX(0,AG243+'8. SOH &amp; Pipeline'!AI180-'7. Consumption'!AK70+MIN(0,(SUM('7. Consumption'!$G70:AJ70)-'8. SOH &amp; Pipeline'!AI70))+AH70)</f>
        <v>0</v>
      </c>
      <c r="AI243" s="335">
        <f ca="1">MAX(0,AH243+'8. SOH &amp; Pipeline'!AJ180-'7. Consumption'!AL70+MIN(0,(SUM('7. Consumption'!$G70:AK70)-'8. SOH &amp; Pipeline'!AJ70))+AI70)</f>
        <v>0</v>
      </c>
      <c r="AJ243" s="335">
        <f ca="1">MAX(0,AI243+'8. SOH &amp; Pipeline'!AK180-'7. Consumption'!AM70+MIN(0,(SUM('7. Consumption'!$G70:AL70)-'8. SOH &amp; Pipeline'!AK70))+AJ70)</f>
        <v>0</v>
      </c>
      <c r="AK243" s="335">
        <f ca="1">MAX(0,AJ243+'8. SOH &amp; Pipeline'!AL180-'7. Consumption'!AN70+MIN(0,(SUM('7. Consumption'!$G70:AM70)-'8. SOH &amp; Pipeline'!AL70))+AK70)</f>
        <v>0</v>
      </c>
      <c r="AL243" s="335">
        <f ca="1">MAX(0,AK243+'8. SOH &amp; Pipeline'!AM180-'7. Consumption'!AO70+MIN(0,(SUM('7. Consumption'!$G70:AN70)-'8. SOH &amp; Pipeline'!AM70))+AL70)</f>
        <v>0</v>
      </c>
      <c r="AM243" s="335">
        <f ca="1">MAX(0,AL243+'8. SOH &amp; Pipeline'!AN180-'7. Consumption'!AP70+MIN(0,(SUM('7. Consumption'!$G70:AO70)-'8. SOH &amp; Pipeline'!AN70))+AM70)</f>
        <v>0</v>
      </c>
      <c r="AN243" s="335">
        <f ca="1">MAX(0,AM243+'8. SOH &amp; Pipeline'!AO180-'7. Consumption'!AQ70+MIN(0,(SUM('7. Consumption'!$G70:AP70)-'8. SOH &amp; Pipeline'!AO70))+AN70)</f>
        <v>0</v>
      </c>
    </row>
    <row r="244" spans="2:40" ht="15" hidden="1" outlineLevel="1" x14ac:dyDescent="0.25">
      <c r="B244" s="257"/>
      <c r="C244" s="257" t="str">
        <f>'7. Consumption'!C71</f>
        <v/>
      </c>
      <c r="D244" s="416">
        <f>'8. SOH &amp; Pipeline'!E289</f>
        <v>0</v>
      </c>
      <c r="E244" s="335">
        <f ca="1">MAX(0,D244+'8. SOH &amp; Pipeline'!F181-'7. Consumption'!H71+MIN(0,(SUM('7. Consumption'!$G71:G71)-'8. SOH &amp; Pipeline'!F71))+E71)</f>
        <v>0</v>
      </c>
      <c r="F244" s="335">
        <f ca="1">MAX(0,E244+'8. SOH &amp; Pipeline'!G181-'7. Consumption'!I71+MIN(0,(SUM('7. Consumption'!$G71:H71)-'8. SOH &amp; Pipeline'!G71))+F71)</f>
        <v>0</v>
      </c>
      <c r="G244" s="335">
        <f ca="1">MAX(0,F244+'8. SOH &amp; Pipeline'!H181-'7. Consumption'!J71+MIN(0,(SUM('7. Consumption'!$G71:I71)-'8. SOH &amp; Pipeline'!H71))+G71)</f>
        <v>0</v>
      </c>
      <c r="H244" s="335">
        <f ca="1">MAX(0,G244+'8. SOH &amp; Pipeline'!I181-'7. Consumption'!K71+MIN(0,(SUM('7. Consumption'!$G71:J71)-'8. SOH &amp; Pipeline'!I71))+H71)</f>
        <v>0</v>
      </c>
      <c r="I244" s="335">
        <f ca="1">MAX(0,H244+'8. SOH &amp; Pipeline'!J181-'7. Consumption'!L71+MIN(0,(SUM('7. Consumption'!$G71:K71)-'8. SOH &amp; Pipeline'!J71))+I71)</f>
        <v>0</v>
      </c>
      <c r="J244" s="335">
        <f ca="1">MAX(0,I244+'8. SOH &amp; Pipeline'!K181-'7. Consumption'!M71+MIN(0,(SUM('7. Consumption'!$G71:L71)-'8. SOH &amp; Pipeline'!K71))+J71)</f>
        <v>0</v>
      </c>
      <c r="K244" s="335">
        <f ca="1">MAX(0,J244+'8. SOH &amp; Pipeline'!L181-'7. Consumption'!N71+MIN(0,(SUM('7. Consumption'!$G71:M71)-'8. SOH &amp; Pipeline'!L71))+K71)</f>
        <v>0</v>
      </c>
      <c r="L244" s="335">
        <f ca="1">MAX(0,K244+'8. SOH &amp; Pipeline'!M181-'7. Consumption'!O71+MIN(0,(SUM('7. Consumption'!$G71:N71)-'8. SOH &amp; Pipeline'!M71))+L71)</f>
        <v>0</v>
      </c>
      <c r="M244" s="335">
        <f ca="1">MAX(0,L244+'8. SOH &amp; Pipeline'!N181-'7. Consumption'!P71+MIN(0,(SUM('7. Consumption'!$G71:O71)-'8. SOH &amp; Pipeline'!N71))+M71)</f>
        <v>0</v>
      </c>
      <c r="N244" s="335">
        <f ca="1">MAX(0,M244+'8. SOH &amp; Pipeline'!O181-'7. Consumption'!Q71+MIN(0,(SUM('7. Consumption'!$G71:P71)-'8. SOH &amp; Pipeline'!O71))+N71)</f>
        <v>0</v>
      </c>
      <c r="O244" s="335">
        <f ca="1">MAX(0,N244+'8. SOH &amp; Pipeline'!P181-'7. Consumption'!R71+MIN(0,(SUM('7. Consumption'!$G71:Q71)-'8. SOH &amp; Pipeline'!P71))+O71)</f>
        <v>0</v>
      </c>
      <c r="P244" s="335">
        <f ca="1">MAX(0,O244+'8. SOH &amp; Pipeline'!Q181-'7. Consumption'!S71+MIN(0,(SUM('7. Consumption'!$G71:R71)-'8. SOH &amp; Pipeline'!Q71))+P71)</f>
        <v>0</v>
      </c>
      <c r="Q244" s="335">
        <f ca="1">MAX(0,P244+'8. SOH &amp; Pipeline'!R181-'7. Consumption'!T71+MIN(0,(SUM('7. Consumption'!$G71:S71)-'8. SOH &amp; Pipeline'!R71))+Q71)</f>
        <v>0</v>
      </c>
      <c r="R244" s="335">
        <f ca="1">MAX(0,Q244+'8. SOH &amp; Pipeline'!S181-'7. Consumption'!U71+MIN(0,(SUM('7. Consumption'!$G71:T71)-'8. SOH &amp; Pipeline'!S71))+R71)</f>
        <v>0</v>
      </c>
      <c r="S244" s="335">
        <f ca="1">MAX(0,R244+'8. SOH &amp; Pipeline'!T181-'7. Consumption'!V71+MIN(0,(SUM('7. Consumption'!$G71:U71)-'8. SOH &amp; Pipeline'!T71))+S71)</f>
        <v>0</v>
      </c>
      <c r="T244" s="335">
        <f ca="1">MAX(0,S244+'8. SOH &amp; Pipeline'!U181-'7. Consumption'!W71+MIN(0,(SUM('7. Consumption'!$G71:V71)-'8. SOH &amp; Pipeline'!U71))+T71)</f>
        <v>0</v>
      </c>
      <c r="U244" s="335">
        <f ca="1">MAX(0,T244+'8. SOH &amp; Pipeline'!V181-'7. Consumption'!X71+MIN(0,(SUM('7. Consumption'!$G71:W71)-'8. SOH &amp; Pipeline'!V71))+U71)</f>
        <v>0</v>
      </c>
      <c r="V244" s="335">
        <f ca="1">MAX(0,U244+'8. SOH &amp; Pipeline'!W181-'7. Consumption'!Y71+MIN(0,(SUM('7. Consumption'!$G71:X71)-'8. SOH &amp; Pipeline'!W71))+V71)</f>
        <v>0</v>
      </c>
      <c r="W244" s="335">
        <f ca="1">MAX(0,V244+'8. SOH &amp; Pipeline'!X181-'7. Consumption'!Z71+MIN(0,(SUM('7. Consumption'!$G71:Y71)-'8. SOH &amp; Pipeline'!X71))+W71)</f>
        <v>0</v>
      </c>
      <c r="X244" s="335">
        <f ca="1">MAX(0,W244+'8. SOH &amp; Pipeline'!Y181-'7. Consumption'!AA71+MIN(0,(SUM('7. Consumption'!$G71:Z71)-'8. SOH &amp; Pipeline'!Y71))+X71)</f>
        <v>0</v>
      </c>
      <c r="Y244" s="335">
        <f ca="1">MAX(0,X244+'8. SOH &amp; Pipeline'!Z181-'7. Consumption'!AB71+MIN(0,(SUM('7. Consumption'!$G71:AA71)-'8. SOH &amp; Pipeline'!Z71))+Y71)</f>
        <v>0</v>
      </c>
      <c r="Z244" s="335">
        <f ca="1">MAX(0,Y244+'8. SOH &amp; Pipeline'!AA181-'7. Consumption'!AC71+MIN(0,(SUM('7. Consumption'!$G71:AB71)-'8. SOH &amp; Pipeline'!AA71))+Z71)</f>
        <v>0</v>
      </c>
      <c r="AA244" s="335">
        <f ca="1">MAX(0,Z244+'8. SOH &amp; Pipeline'!AB181-'7. Consumption'!AD71+MIN(0,(SUM('7. Consumption'!$G71:AC71)-'8. SOH &amp; Pipeline'!AB71))+AA71)</f>
        <v>0</v>
      </c>
      <c r="AB244" s="335">
        <f ca="1">MAX(0,AA244+'8. SOH &amp; Pipeline'!AC181-'7. Consumption'!AE71+MIN(0,(SUM('7. Consumption'!$G71:AD71)-'8. SOH &amp; Pipeline'!AC71))+AB71)</f>
        <v>0</v>
      </c>
      <c r="AC244" s="335">
        <f ca="1">MAX(0,AB244+'8. SOH &amp; Pipeline'!AD181-'7. Consumption'!AF71+MIN(0,(SUM('7. Consumption'!$G71:AE71)-'8. SOH &amp; Pipeline'!AD71))+AC71)</f>
        <v>0</v>
      </c>
      <c r="AD244" s="335">
        <f ca="1">MAX(0,AC244+'8. SOH &amp; Pipeline'!AE181-'7. Consumption'!AG71+MIN(0,(SUM('7. Consumption'!$G71:AF71)-'8. SOH &amp; Pipeline'!AE71))+AD71)</f>
        <v>0</v>
      </c>
      <c r="AE244" s="335">
        <f ca="1">MAX(0,AD244+'8. SOH &amp; Pipeline'!AF181-'7. Consumption'!AH71+MIN(0,(SUM('7. Consumption'!$G71:AG71)-'8. SOH &amp; Pipeline'!AF71))+AE71)</f>
        <v>0</v>
      </c>
      <c r="AF244" s="335">
        <f ca="1">MAX(0,AE244+'8. SOH &amp; Pipeline'!AG181-'7. Consumption'!AI71+MIN(0,(SUM('7. Consumption'!$G71:AH71)-'8. SOH &amp; Pipeline'!AG71))+AF71)</f>
        <v>0</v>
      </c>
      <c r="AG244" s="335">
        <f ca="1">MAX(0,AF244+'8. SOH &amp; Pipeline'!AH181-'7. Consumption'!AJ71+MIN(0,(SUM('7. Consumption'!$G71:AI71)-'8. SOH &amp; Pipeline'!AH71))+AG71)</f>
        <v>0</v>
      </c>
      <c r="AH244" s="335">
        <f ca="1">MAX(0,AG244+'8. SOH &amp; Pipeline'!AI181-'7. Consumption'!AK71+MIN(0,(SUM('7. Consumption'!$G71:AJ71)-'8. SOH &amp; Pipeline'!AI71))+AH71)</f>
        <v>0</v>
      </c>
      <c r="AI244" s="335">
        <f ca="1">MAX(0,AH244+'8. SOH &amp; Pipeline'!AJ181-'7. Consumption'!AL71+MIN(0,(SUM('7. Consumption'!$G71:AK71)-'8. SOH &amp; Pipeline'!AJ71))+AI71)</f>
        <v>0</v>
      </c>
      <c r="AJ244" s="335">
        <f ca="1">MAX(0,AI244+'8. SOH &amp; Pipeline'!AK181-'7. Consumption'!AM71+MIN(0,(SUM('7. Consumption'!$G71:AL71)-'8. SOH &amp; Pipeline'!AK71))+AJ71)</f>
        <v>0</v>
      </c>
      <c r="AK244" s="335">
        <f ca="1">MAX(0,AJ244+'8. SOH &amp; Pipeline'!AL181-'7. Consumption'!AN71+MIN(0,(SUM('7. Consumption'!$G71:AM71)-'8. SOH &amp; Pipeline'!AL71))+AK71)</f>
        <v>0</v>
      </c>
      <c r="AL244" s="335">
        <f ca="1">MAX(0,AK244+'8. SOH &amp; Pipeline'!AM181-'7. Consumption'!AO71+MIN(0,(SUM('7. Consumption'!$G71:AN71)-'8. SOH &amp; Pipeline'!AM71))+AL71)</f>
        <v>0</v>
      </c>
      <c r="AM244" s="335">
        <f ca="1">MAX(0,AL244+'8. SOH &amp; Pipeline'!AN181-'7. Consumption'!AP71+MIN(0,(SUM('7. Consumption'!$G71:AO71)-'8. SOH &amp; Pipeline'!AN71))+AM71)</f>
        <v>0</v>
      </c>
      <c r="AN244" s="335">
        <f ca="1">MAX(0,AM244+'8. SOH &amp; Pipeline'!AO181-'7. Consumption'!AQ71+MIN(0,(SUM('7. Consumption'!$G71:AP71)-'8. SOH &amp; Pipeline'!AO71))+AN71)</f>
        <v>0</v>
      </c>
    </row>
    <row r="245" spans="2:40" ht="15" hidden="1" outlineLevel="1" x14ac:dyDescent="0.25">
      <c r="B245" s="257"/>
      <c r="C245" s="257" t="str">
        <f>'7. Consumption'!C72</f>
        <v/>
      </c>
      <c r="D245" s="416">
        <f>'8. SOH &amp; Pipeline'!E290</f>
        <v>0</v>
      </c>
      <c r="E245" s="335">
        <f ca="1">MAX(0,D245+'8. SOH &amp; Pipeline'!F182-'7. Consumption'!H72+MIN(0,(SUM('7. Consumption'!$G72:G72)-'8. SOH &amp; Pipeline'!F72))+E72)</f>
        <v>0</v>
      </c>
      <c r="F245" s="335">
        <f ca="1">MAX(0,E245+'8. SOH &amp; Pipeline'!G182-'7. Consumption'!I72+MIN(0,(SUM('7. Consumption'!$G72:H72)-'8. SOH &amp; Pipeline'!G72))+F72)</f>
        <v>0</v>
      </c>
      <c r="G245" s="335">
        <f ca="1">MAX(0,F245+'8. SOH &amp; Pipeline'!H182-'7. Consumption'!J72+MIN(0,(SUM('7. Consumption'!$G72:I72)-'8. SOH &amp; Pipeline'!H72))+G72)</f>
        <v>0</v>
      </c>
      <c r="H245" s="335">
        <f ca="1">MAX(0,G245+'8. SOH &amp; Pipeline'!I182-'7. Consumption'!K72+MIN(0,(SUM('7. Consumption'!$G72:J72)-'8. SOH &amp; Pipeline'!I72))+H72)</f>
        <v>0</v>
      </c>
      <c r="I245" s="335">
        <f ca="1">MAX(0,H245+'8. SOH &amp; Pipeline'!J182-'7. Consumption'!L72+MIN(0,(SUM('7. Consumption'!$G72:K72)-'8. SOH &amp; Pipeline'!J72))+I72)</f>
        <v>0</v>
      </c>
      <c r="J245" s="335">
        <f ca="1">MAX(0,I245+'8. SOH &amp; Pipeline'!K182-'7. Consumption'!M72+MIN(0,(SUM('7. Consumption'!$G72:L72)-'8. SOH &amp; Pipeline'!K72))+J72)</f>
        <v>0</v>
      </c>
      <c r="K245" s="335">
        <f ca="1">MAX(0,J245+'8. SOH &amp; Pipeline'!L182-'7. Consumption'!N72+MIN(0,(SUM('7. Consumption'!$G72:M72)-'8. SOH &amp; Pipeline'!L72))+K72)</f>
        <v>0</v>
      </c>
      <c r="L245" s="335">
        <f ca="1">MAX(0,K245+'8. SOH &amp; Pipeline'!M182-'7. Consumption'!O72+MIN(0,(SUM('7. Consumption'!$G72:N72)-'8. SOH &amp; Pipeline'!M72))+L72)</f>
        <v>0</v>
      </c>
      <c r="M245" s="335">
        <f ca="1">MAX(0,L245+'8. SOH &amp; Pipeline'!N182-'7. Consumption'!P72+MIN(0,(SUM('7. Consumption'!$G72:O72)-'8. SOH &amp; Pipeline'!N72))+M72)</f>
        <v>0</v>
      </c>
      <c r="N245" s="335">
        <f ca="1">MAX(0,M245+'8. SOH &amp; Pipeline'!O182-'7. Consumption'!Q72+MIN(0,(SUM('7. Consumption'!$G72:P72)-'8. SOH &amp; Pipeline'!O72))+N72)</f>
        <v>0</v>
      </c>
      <c r="O245" s="335">
        <f ca="1">MAX(0,N245+'8. SOH &amp; Pipeline'!P182-'7. Consumption'!R72+MIN(0,(SUM('7. Consumption'!$G72:Q72)-'8. SOH &amp; Pipeline'!P72))+O72)</f>
        <v>0</v>
      </c>
      <c r="P245" s="335">
        <f ca="1">MAX(0,O245+'8. SOH &amp; Pipeline'!Q182-'7. Consumption'!S72+MIN(0,(SUM('7. Consumption'!$G72:R72)-'8. SOH &amp; Pipeline'!Q72))+P72)</f>
        <v>0</v>
      </c>
      <c r="Q245" s="335">
        <f ca="1">MAX(0,P245+'8. SOH &amp; Pipeline'!R182-'7. Consumption'!T72+MIN(0,(SUM('7. Consumption'!$G72:S72)-'8. SOH &amp; Pipeline'!R72))+Q72)</f>
        <v>0</v>
      </c>
      <c r="R245" s="335">
        <f ca="1">MAX(0,Q245+'8. SOH &amp; Pipeline'!S182-'7. Consumption'!U72+MIN(0,(SUM('7. Consumption'!$G72:T72)-'8. SOH &amp; Pipeline'!S72))+R72)</f>
        <v>0</v>
      </c>
      <c r="S245" s="335">
        <f ca="1">MAX(0,R245+'8. SOH &amp; Pipeline'!T182-'7. Consumption'!V72+MIN(0,(SUM('7. Consumption'!$G72:U72)-'8. SOH &amp; Pipeline'!T72))+S72)</f>
        <v>0</v>
      </c>
      <c r="T245" s="335">
        <f ca="1">MAX(0,S245+'8. SOH &amp; Pipeline'!U182-'7. Consumption'!W72+MIN(0,(SUM('7. Consumption'!$G72:V72)-'8. SOH &amp; Pipeline'!U72))+T72)</f>
        <v>0</v>
      </c>
      <c r="U245" s="335">
        <f ca="1">MAX(0,T245+'8. SOH &amp; Pipeline'!V182-'7. Consumption'!X72+MIN(0,(SUM('7. Consumption'!$G72:W72)-'8. SOH &amp; Pipeline'!V72))+U72)</f>
        <v>0</v>
      </c>
      <c r="V245" s="335">
        <f ca="1">MAX(0,U245+'8. SOH &amp; Pipeline'!W182-'7. Consumption'!Y72+MIN(0,(SUM('7. Consumption'!$G72:X72)-'8. SOH &amp; Pipeline'!W72))+V72)</f>
        <v>0</v>
      </c>
      <c r="W245" s="335">
        <f ca="1">MAX(0,V245+'8. SOH &amp; Pipeline'!X182-'7. Consumption'!Z72+MIN(0,(SUM('7. Consumption'!$G72:Y72)-'8. SOH &amp; Pipeline'!X72))+W72)</f>
        <v>0</v>
      </c>
      <c r="X245" s="335">
        <f ca="1">MAX(0,W245+'8. SOH &amp; Pipeline'!Y182-'7. Consumption'!AA72+MIN(0,(SUM('7. Consumption'!$G72:Z72)-'8. SOH &amp; Pipeline'!Y72))+X72)</f>
        <v>0</v>
      </c>
      <c r="Y245" s="335">
        <f ca="1">MAX(0,X245+'8. SOH &amp; Pipeline'!Z182-'7. Consumption'!AB72+MIN(0,(SUM('7. Consumption'!$G72:AA72)-'8. SOH &amp; Pipeline'!Z72))+Y72)</f>
        <v>0</v>
      </c>
      <c r="Z245" s="335">
        <f ca="1">MAX(0,Y245+'8. SOH &amp; Pipeline'!AA182-'7. Consumption'!AC72+MIN(0,(SUM('7. Consumption'!$G72:AB72)-'8. SOH &amp; Pipeline'!AA72))+Z72)</f>
        <v>0</v>
      </c>
      <c r="AA245" s="335">
        <f ca="1">MAX(0,Z245+'8. SOH &amp; Pipeline'!AB182-'7. Consumption'!AD72+MIN(0,(SUM('7. Consumption'!$G72:AC72)-'8. SOH &amp; Pipeline'!AB72))+AA72)</f>
        <v>0</v>
      </c>
      <c r="AB245" s="335">
        <f ca="1">MAX(0,AA245+'8. SOH &amp; Pipeline'!AC182-'7. Consumption'!AE72+MIN(0,(SUM('7. Consumption'!$G72:AD72)-'8. SOH &amp; Pipeline'!AC72))+AB72)</f>
        <v>0</v>
      </c>
      <c r="AC245" s="335">
        <f ca="1">MAX(0,AB245+'8. SOH &amp; Pipeline'!AD182-'7. Consumption'!AF72+MIN(0,(SUM('7. Consumption'!$G72:AE72)-'8. SOH &amp; Pipeline'!AD72))+AC72)</f>
        <v>0</v>
      </c>
      <c r="AD245" s="335">
        <f ca="1">MAX(0,AC245+'8. SOH &amp; Pipeline'!AE182-'7. Consumption'!AG72+MIN(0,(SUM('7. Consumption'!$G72:AF72)-'8. SOH &amp; Pipeline'!AE72))+AD72)</f>
        <v>0</v>
      </c>
      <c r="AE245" s="335">
        <f ca="1">MAX(0,AD245+'8. SOH &amp; Pipeline'!AF182-'7. Consumption'!AH72+MIN(0,(SUM('7. Consumption'!$G72:AG72)-'8. SOH &amp; Pipeline'!AF72))+AE72)</f>
        <v>0</v>
      </c>
      <c r="AF245" s="335">
        <f ca="1">MAX(0,AE245+'8. SOH &amp; Pipeline'!AG182-'7. Consumption'!AI72+MIN(0,(SUM('7. Consumption'!$G72:AH72)-'8. SOH &amp; Pipeline'!AG72))+AF72)</f>
        <v>0</v>
      </c>
      <c r="AG245" s="335">
        <f ca="1">MAX(0,AF245+'8. SOH &amp; Pipeline'!AH182-'7. Consumption'!AJ72+MIN(0,(SUM('7. Consumption'!$G72:AI72)-'8. SOH &amp; Pipeline'!AH72))+AG72)</f>
        <v>0</v>
      </c>
      <c r="AH245" s="335">
        <f ca="1">MAX(0,AG245+'8. SOH &amp; Pipeline'!AI182-'7. Consumption'!AK72+MIN(0,(SUM('7. Consumption'!$G72:AJ72)-'8. SOH &amp; Pipeline'!AI72))+AH72)</f>
        <v>0</v>
      </c>
      <c r="AI245" s="335">
        <f ca="1">MAX(0,AH245+'8. SOH &amp; Pipeline'!AJ182-'7. Consumption'!AL72+MIN(0,(SUM('7. Consumption'!$G72:AK72)-'8. SOH &amp; Pipeline'!AJ72))+AI72)</f>
        <v>0</v>
      </c>
      <c r="AJ245" s="335">
        <f ca="1">MAX(0,AI245+'8. SOH &amp; Pipeline'!AK182-'7. Consumption'!AM72+MIN(0,(SUM('7. Consumption'!$G72:AL72)-'8. SOH &amp; Pipeline'!AK72))+AJ72)</f>
        <v>0</v>
      </c>
      <c r="AK245" s="335">
        <f ca="1">MAX(0,AJ245+'8. SOH &amp; Pipeline'!AL182-'7. Consumption'!AN72+MIN(0,(SUM('7. Consumption'!$G72:AM72)-'8. SOH &amp; Pipeline'!AL72))+AK72)</f>
        <v>0</v>
      </c>
      <c r="AL245" s="335">
        <f ca="1">MAX(0,AK245+'8. SOH &amp; Pipeline'!AM182-'7. Consumption'!AO72+MIN(0,(SUM('7. Consumption'!$G72:AN72)-'8. SOH &amp; Pipeline'!AM72))+AL72)</f>
        <v>0</v>
      </c>
      <c r="AM245" s="335">
        <f ca="1">MAX(0,AL245+'8. SOH &amp; Pipeline'!AN182-'7. Consumption'!AP72+MIN(0,(SUM('7. Consumption'!$G72:AO72)-'8. SOH &amp; Pipeline'!AN72))+AM72)</f>
        <v>0</v>
      </c>
      <c r="AN245" s="335">
        <f ca="1">MAX(0,AM245+'8. SOH &amp; Pipeline'!AO182-'7. Consumption'!AQ72+MIN(0,(SUM('7. Consumption'!$G72:AP72)-'8. SOH &amp; Pipeline'!AO72))+AN72)</f>
        <v>0</v>
      </c>
    </row>
    <row r="246" spans="2:40" ht="15" hidden="1" outlineLevel="1" x14ac:dyDescent="0.25">
      <c r="B246" s="257"/>
      <c r="C246" s="257" t="str">
        <f>'7. Consumption'!C73</f>
        <v/>
      </c>
      <c r="D246" s="416">
        <f>'8. SOH &amp; Pipeline'!E291</f>
        <v>0</v>
      </c>
      <c r="E246" s="335">
        <f ca="1">MAX(0,D246+'8. SOH &amp; Pipeline'!F183-'7. Consumption'!H73+MIN(0,(SUM('7. Consumption'!$G73:G73)-'8. SOH &amp; Pipeline'!F73))+E73)</f>
        <v>0</v>
      </c>
      <c r="F246" s="335">
        <f ca="1">MAX(0,E246+'8. SOH &amp; Pipeline'!G183-'7. Consumption'!I73+MIN(0,(SUM('7. Consumption'!$G73:H73)-'8. SOH &amp; Pipeline'!G73))+F73)</f>
        <v>0</v>
      </c>
      <c r="G246" s="335">
        <f ca="1">MAX(0,F246+'8. SOH &amp; Pipeline'!H183-'7. Consumption'!J73+MIN(0,(SUM('7. Consumption'!$G73:I73)-'8. SOH &amp; Pipeline'!H73))+G73)</f>
        <v>0</v>
      </c>
      <c r="H246" s="335">
        <f ca="1">MAX(0,G246+'8. SOH &amp; Pipeline'!I183-'7. Consumption'!K73+MIN(0,(SUM('7. Consumption'!$G73:J73)-'8. SOH &amp; Pipeline'!I73))+H73)</f>
        <v>0</v>
      </c>
      <c r="I246" s="335">
        <f ca="1">MAX(0,H246+'8. SOH &amp; Pipeline'!J183-'7. Consumption'!L73+MIN(0,(SUM('7. Consumption'!$G73:K73)-'8. SOH &amp; Pipeline'!J73))+I73)</f>
        <v>0</v>
      </c>
      <c r="J246" s="335">
        <f ca="1">MAX(0,I246+'8. SOH &amp; Pipeline'!K183-'7. Consumption'!M73+MIN(0,(SUM('7. Consumption'!$G73:L73)-'8. SOH &amp; Pipeline'!K73))+J73)</f>
        <v>0</v>
      </c>
      <c r="K246" s="335">
        <f ca="1">MAX(0,J246+'8. SOH &amp; Pipeline'!L183-'7. Consumption'!N73+MIN(0,(SUM('7. Consumption'!$G73:M73)-'8. SOH &amp; Pipeline'!L73))+K73)</f>
        <v>0</v>
      </c>
      <c r="L246" s="335">
        <f ca="1">MAX(0,K246+'8. SOH &amp; Pipeline'!M183-'7. Consumption'!O73+MIN(0,(SUM('7. Consumption'!$G73:N73)-'8. SOH &amp; Pipeline'!M73))+L73)</f>
        <v>0</v>
      </c>
      <c r="M246" s="335">
        <f ca="1">MAX(0,L246+'8. SOH &amp; Pipeline'!N183-'7. Consumption'!P73+MIN(0,(SUM('7. Consumption'!$G73:O73)-'8. SOH &amp; Pipeline'!N73))+M73)</f>
        <v>0</v>
      </c>
      <c r="N246" s="335">
        <f ca="1">MAX(0,M246+'8. SOH &amp; Pipeline'!O183-'7. Consumption'!Q73+MIN(0,(SUM('7. Consumption'!$G73:P73)-'8. SOH &amp; Pipeline'!O73))+N73)</f>
        <v>0</v>
      </c>
      <c r="O246" s="335">
        <f ca="1">MAX(0,N246+'8. SOH &amp; Pipeline'!P183-'7. Consumption'!R73+MIN(0,(SUM('7. Consumption'!$G73:Q73)-'8. SOH &amp; Pipeline'!P73))+O73)</f>
        <v>0</v>
      </c>
      <c r="P246" s="335">
        <f ca="1">MAX(0,O246+'8. SOH &amp; Pipeline'!Q183-'7. Consumption'!S73+MIN(0,(SUM('7. Consumption'!$G73:R73)-'8. SOH &amp; Pipeline'!Q73))+P73)</f>
        <v>0</v>
      </c>
      <c r="Q246" s="335">
        <f ca="1">MAX(0,P246+'8. SOH &amp; Pipeline'!R183-'7. Consumption'!T73+MIN(0,(SUM('7. Consumption'!$G73:S73)-'8. SOH &amp; Pipeline'!R73))+Q73)</f>
        <v>0</v>
      </c>
      <c r="R246" s="335">
        <f ca="1">MAX(0,Q246+'8. SOH &amp; Pipeline'!S183-'7. Consumption'!U73+MIN(0,(SUM('7. Consumption'!$G73:T73)-'8. SOH &amp; Pipeline'!S73))+R73)</f>
        <v>0</v>
      </c>
      <c r="S246" s="335">
        <f ca="1">MAX(0,R246+'8. SOH &amp; Pipeline'!T183-'7. Consumption'!V73+MIN(0,(SUM('7. Consumption'!$G73:U73)-'8. SOH &amp; Pipeline'!T73))+S73)</f>
        <v>0</v>
      </c>
      <c r="T246" s="335">
        <f ca="1">MAX(0,S246+'8. SOH &amp; Pipeline'!U183-'7. Consumption'!W73+MIN(0,(SUM('7. Consumption'!$G73:V73)-'8. SOH &amp; Pipeline'!U73))+T73)</f>
        <v>0</v>
      </c>
      <c r="U246" s="335">
        <f ca="1">MAX(0,T246+'8. SOH &amp; Pipeline'!V183-'7. Consumption'!X73+MIN(0,(SUM('7. Consumption'!$G73:W73)-'8. SOH &amp; Pipeline'!V73))+U73)</f>
        <v>0</v>
      </c>
      <c r="V246" s="335">
        <f ca="1">MAX(0,U246+'8. SOH &amp; Pipeline'!W183-'7. Consumption'!Y73+MIN(0,(SUM('7. Consumption'!$G73:X73)-'8. SOH &amp; Pipeline'!W73))+V73)</f>
        <v>0</v>
      </c>
      <c r="W246" s="335">
        <f ca="1">MAX(0,V246+'8. SOH &amp; Pipeline'!X183-'7. Consumption'!Z73+MIN(0,(SUM('7. Consumption'!$G73:Y73)-'8. SOH &amp; Pipeline'!X73))+W73)</f>
        <v>0</v>
      </c>
      <c r="X246" s="335">
        <f ca="1">MAX(0,W246+'8. SOH &amp; Pipeline'!Y183-'7. Consumption'!AA73+MIN(0,(SUM('7. Consumption'!$G73:Z73)-'8. SOH &amp; Pipeline'!Y73))+X73)</f>
        <v>0</v>
      </c>
      <c r="Y246" s="335">
        <f ca="1">MAX(0,X246+'8. SOH &amp; Pipeline'!Z183-'7. Consumption'!AB73+MIN(0,(SUM('7. Consumption'!$G73:AA73)-'8. SOH &amp; Pipeline'!Z73))+Y73)</f>
        <v>0</v>
      </c>
      <c r="Z246" s="335">
        <f ca="1">MAX(0,Y246+'8. SOH &amp; Pipeline'!AA183-'7. Consumption'!AC73+MIN(0,(SUM('7. Consumption'!$G73:AB73)-'8. SOH &amp; Pipeline'!AA73))+Z73)</f>
        <v>0</v>
      </c>
      <c r="AA246" s="335">
        <f ca="1">MAX(0,Z246+'8. SOH &amp; Pipeline'!AB183-'7. Consumption'!AD73+MIN(0,(SUM('7. Consumption'!$G73:AC73)-'8. SOH &amp; Pipeline'!AB73))+AA73)</f>
        <v>0</v>
      </c>
      <c r="AB246" s="335">
        <f ca="1">MAX(0,AA246+'8. SOH &amp; Pipeline'!AC183-'7. Consumption'!AE73+MIN(0,(SUM('7. Consumption'!$G73:AD73)-'8. SOH &amp; Pipeline'!AC73))+AB73)</f>
        <v>0</v>
      </c>
      <c r="AC246" s="335">
        <f ca="1">MAX(0,AB246+'8. SOH &amp; Pipeline'!AD183-'7. Consumption'!AF73+MIN(0,(SUM('7. Consumption'!$G73:AE73)-'8. SOH &amp; Pipeline'!AD73))+AC73)</f>
        <v>0</v>
      </c>
      <c r="AD246" s="335">
        <f ca="1">MAX(0,AC246+'8. SOH &amp; Pipeline'!AE183-'7. Consumption'!AG73+MIN(0,(SUM('7. Consumption'!$G73:AF73)-'8. SOH &amp; Pipeline'!AE73))+AD73)</f>
        <v>0</v>
      </c>
      <c r="AE246" s="335">
        <f ca="1">MAX(0,AD246+'8. SOH &amp; Pipeline'!AF183-'7. Consumption'!AH73+MIN(0,(SUM('7. Consumption'!$G73:AG73)-'8. SOH &amp; Pipeline'!AF73))+AE73)</f>
        <v>0</v>
      </c>
      <c r="AF246" s="335">
        <f ca="1">MAX(0,AE246+'8. SOH &amp; Pipeline'!AG183-'7. Consumption'!AI73+MIN(0,(SUM('7. Consumption'!$G73:AH73)-'8. SOH &amp; Pipeline'!AG73))+AF73)</f>
        <v>0</v>
      </c>
      <c r="AG246" s="335">
        <f ca="1">MAX(0,AF246+'8. SOH &amp; Pipeline'!AH183-'7. Consumption'!AJ73+MIN(0,(SUM('7. Consumption'!$G73:AI73)-'8. SOH &amp; Pipeline'!AH73))+AG73)</f>
        <v>0</v>
      </c>
      <c r="AH246" s="335">
        <f ca="1">MAX(0,AG246+'8. SOH &amp; Pipeline'!AI183-'7. Consumption'!AK73+MIN(0,(SUM('7. Consumption'!$G73:AJ73)-'8. SOH &amp; Pipeline'!AI73))+AH73)</f>
        <v>0</v>
      </c>
      <c r="AI246" s="335">
        <f ca="1">MAX(0,AH246+'8. SOH &amp; Pipeline'!AJ183-'7. Consumption'!AL73+MIN(0,(SUM('7. Consumption'!$G73:AK73)-'8. SOH &amp; Pipeline'!AJ73))+AI73)</f>
        <v>0</v>
      </c>
      <c r="AJ246" s="335">
        <f ca="1">MAX(0,AI246+'8. SOH &amp; Pipeline'!AK183-'7. Consumption'!AM73+MIN(0,(SUM('7. Consumption'!$G73:AL73)-'8. SOH &amp; Pipeline'!AK73))+AJ73)</f>
        <v>0</v>
      </c>
      <c r="AK246" s="335">
        <f ca="1">MAX(0,AJ246+'8. SOH &amp; Pipeline'!AL183-'7. Consumption'!AN73+MIN(0,(SUM('7. Consumption'!$G73:AM73)-'8. SOH &amp; Pipeline'!AL73))+AK73)</f>
        <v>0</v>
      </c>
      <c r="AL246" s="335">
        <f ca="1">MAX(0,AK246+'8. SOH &amp; Pipeline'!AM183-'7. Consumption'!AO73+MIN(0,(SUM('7. Consumption'!$G73:AN73)-'8. SOH &amp; Pipeline'!AM73))+AL73)</f>
        <v>0</v>
      </c>
      <c r="AM246" s="335">
        <f ca="1">MAX(0,AL246+'8. SOH &amp; Pipeline'!AN183-'7. Consumption'!AP73+MIN(0,(SUM('7. Consumption'!$G73:AO73)-'8. SOH &amp; Pipeline'!AN73))+AM73)</f>
        <v>0</v>
      </c>
      <c r="AN246" s="335">
        <f ca="1">MAX(0,AM246+'8. SOH &amp; Pipeline'!AO183-'7. Consumption'!AQ73+MIN(0,(SUM('7. Consumption'!$G73:AP73)-'8. SOH &amp; Pipeline'!AO73))+AN73)</f>
        <v>0</v>
      </c>
    </row>
    <row r="247" spans="2:40" ht="15" hidden="1" outlineLevel="1" x14ac:dyDescent="0.25">
      <c r="B247" s="257"/>
      <c r="C247" s="257" t="str">
        <f>'7. Consumption'!C74</f>
        <v/>
      </c>
      <c r="D247" s="416">
        <f>'8. SOH &amp; Pipeline'!E292</f>
        <v>0</v>
      </c>
      <c r="E247" s="335">
        <f ca="1">MAX(0,D247+'8. SOH &amp; Pipeline'!F184-'7. Consumption'!H74+MIN(0,(SUM('7. Consumption'!$G74:G74)-'8. SOH &amp; Pipeline'!F74))+E74)</f>
        <v>0</v>
      </c>
      <c r="F247" s="335">
        <f ca="1">MAX(0,E247+'8. SOH &amp; Pipeline'!G184-'7. Consumption'!I74+MIN(0,(SUM('7. Consumption'!$G74:H74)-'8. SOH &amp; Pipeline'!G74))+F74)</f>
        <v>0</v>
      </c>
      <c r="G247" s="335">
        <f ca="1">MAX(0,F247+'8. SOH &amp; Pipeline'!H184-'7. Consumption'!J74+MIN(0,(SUM('7. Consumption'!$G74:I74)-'8. SOH &amp; Pipeline'!H74))+G74)</f>
        <v>0</v>
      </c>
      <c r="H247" s="335">
        <f ca="1">MAX(0,G247+'8. SOH &amp; Pipeline'!I184-'7. Consumption'!K74+MIN(0,(SUM('7. Consumption'!$G74:J74)-'8. SOH &amp; Pipeline'!I74))+H74)</f>
        <v>0</v>
      </c>
      <c r="I247" s="335">
        <f ca="1">MAX(0,H247+'8. SOH &amp; Pipeline'!J184-'7. Consumption'!L74+MIN(0,(SUM('7. Consumption'!$G74:K74)-'8. SOH &amp; Pipeline'!J74))+I74)</f>
        <v>0</v>
      </c>
      <c r="J247" s="335">
        <f ca="1">MAX(0,I247+'8. SOH &amp; Pipeline'!K184-'7. Consumption'!M74+MIN(0,(SUM('7. Consumption'!$G74:L74)-'8. SOH &amp; Pipeline'!K74))+J74)</f>
        <v>0</v>
      </c>
      <c r="K247" s="335">
        <f ca="1">MAX(0,J247+'8. SOH &amp; Pipeline'!L184-'7. Consumption'!N74+MIN(0,(SUM('7. Consumption'!$G74:M74)-'8. SOH &amp; Pipeline'!L74))+K74)</f>
        <v>0</v>
      </c>
      <c r="L247" s="335">
        <f ca="1">MAX(0,K247+'8. SOH &amp; Pipeline'!M184-'7. Consumption'!O74+MIN(0,(SUM('7. Consumption'!$G74:N74)-'8. SOH &amp; Pipeline'!M74))+L74)</f>
        <v>0</v>
      </c>
      <c r="M247" s="335">
        <f ca="1">MAX(0,L247+'8. SOH &amp; Pipeline'!N184-'7. Consumption'!P74+MIN(0,(SUM('7. Consumption'!$G74:O74)-'8. SOH &amp; Pipeline'!N74))+M74)</f>
        <v>0</v>
      </c>
      <c r="N247" s="335">
        <f ca="1">MAX(0,M247+'8. SOH &amp; Pipeline'!O184-'7. Consumption'!Q74+MIN(0,(SUM('7. Consumption'!$G74:P74)-'8. SOH &amp; Pipeline'!O74))+N74)</f>
        <v>0</v>
      </c>
      <c r="O247" s="335">
        <f ca="1">MAX(0,N247+'8. SOH &amp; Pipeline'!P184-'7. Consumption'!R74+MIN(0,(SUM('7. Consumption'!$G74:Q74)-'8. SOH &amp; Pipeline'!P74))+O74)</f>
        <v>0</v>
      </c>
      <c r="P247" s="335">
        <f ca="1">MAX(0,O247+'8. SOH &amp; Pipeline'!Q184-'7. Consumption'!S74+MIN(0,(SUM('7. Consumption'!$G74:R74)-'8. SOH &amp; Pipeline'!Q74))+P74)</f>
        <v>0</v>
      </c>
      <c r="Q247" s="335">
        <f ca="1">MAX(0,P247+'8. SOH &amp; Pipeline'!R184-'7. Consumption'!T74+MIN(0,(SUM('7. Consumption'!$G74:S74)-'8. SOH &amp; Pipeline'!R74))+Q74)</f>
        <v>0</v>
      </c>
      <c r="R247" s="335">
        <f ca="1">MAX(0,Q247+'8. SOH &amp; Pipeline'!S184-'7. Consumption'!U74+MIN(0,(SUM('7. Consumption'!$G74:T74)-'8. SOH &amp; Pipeline'!S74))+R74)</f>
        <v>0</v>
      </c>
      <c r="S247" s="335">
        <f ca="1">MAX(0,R247+'8. SOH &amp; Pipeline'!T184-'7. Consumption'!V74+MIN(0,(SUM('7. Consumption'!$G74:U74)-'8. SOH &amp; Pipeline'!T74))+S74)</f>
        <v>0</v>
      </c>
      <c r="T247" s="335">
        <f ca="1">MAX(0,S247+'8. SOH &amp; Pipeline'!U184-'7. Consumption'!W74+MIN(0,(SUM('7. Consumption'!$G74:V74)-'8. SOH &amp; Pipeline'!U74))+T74)</f>
        <v>0</v>
      </c>
      <c r="U247" s="335">
        <f ca="1">MAX(0,T247+'8. SOH &amp; Pipeline'!V184-'7. Consumption'!X74+MIN(0,(SUM('7. Consumption'!$G74:W74)-'8. SOH &amp; Pipeline'!V74))+U74)</f>
        <v>0</v>
      </c>
      <c r="V247" s="335">
        <f ca="1">MAX(0,U247+'8. SOH &amp; Pipeline'!W184-'7. Consumption'!Y74+MIN(0,(SUM('7. Consumption'!$G74:X74)-'8. SOH &amp; Pipeline'!W74))+V74)</f>
        <v>0</v>
      </c>
      <c r="W247" s="335">
        <f ca="1">MAX(0,V247+'8. SOH &amp; Pipeline'!X184-'7. Consumption'!Z74+MIN(0,(SUM('7. Consumption'!$G74:Y74)-'8. SOH &amp; Pipeline'!X74))+W74)</f>
        <v>0</v>
      </c>
      <c r="X247" s="335">
        <f ca="1">MAX(0,W247+'8. SOH &amp; Pipeline'!Y184-'7. Consumption'!AA74+MIN(0,(SUM('7. Consumption'!$G74:Z74)-'8. SOH &amp; Pipeline'!Y74))+X74)</f>
        <v>0</v>
      </c>
      <c r="Y247" s="335">
        <f ca="1">MAX(0,X247+'8. SOH &amp; Pipeline'!Z184-'7. Consumption'!AB74+MIN(0,(SUM('7. Consumption'!$G74:AA74)-'8. SOH &amp; Pipeline'!Z74))+Y74)</f>
        <v>0</v>
      </c>
      <c r="Z247" s="335">
        <f ca="1">MAX(0,Y247+'8. SOH &amp; Pipeline'!AA184-'7. Consumption'!AC74+MIN(0,(SUM('7. Consumption'!$G74:AB74)-'8. SOH &amp; Pipeline'!AA74))+Z74)</f>
        <v>0</v>
      </c>
      <c r="AA247" s="335">
        <f ca="1">MAX(0,Z247+'8. SOH &amp; Pipeline'!AB184-'7. Consumption'!AD74+MIN(0,(SUM('7. Consumption'!$G74:AC74)-'8. SOH &amp; Pipeline'!AB74))+AA74)</f>
        <v>0</v>
      </c>
      <c r="AB247" s="335">
        <f ca="1">MAX(0,AA247+'8. SOH &amp; Pipeline'!AC184-'7. Consumption'!AE74+MIN(0,(SUM('7. Consumption'!$G74:AD74)-'8. SOH &amp; Pipeline'!AC74))+AB74)</f>
        <v>0</v>
      </c>
      <c r="AC247" s="335">
        <f ca="1">MAX(0,AB247+'8. SOH &amp; Pipeline'!AD184-'7. Consumption'!AF74+MIN(0,(SUM('7. Consumption'!$G74:AE74)-'8. SOH &amp; Pipeline'!AD74))+AC74)</f>
        <v>0</v>
      </c>
      <c r="AD247" s="335">
        <f ca="1">MAX(0,AC247+'8. SOH &amp; Pipeline'!AE184-'7. Consumption'!AG74+MIN(0,(SUM('7. Consumption'!$G74:AF74)-'8. SOH &amp; Pipeline'!AE74))+AD74)</f>
        <v>0</v>
      </c>
      <c r="AE247" s="335">
        <f ca="1">MAX(0,AD247+'8. SOH &amp; Pipeline'!AF184-'7. Consumption'!AH74+MIN(0,(SUM('7. Consumption'!$G74:AG74)-'8. SOH &amp; Pipeline'!AF74))+AE74)</f>
        <v>0</v>
      </c>
      <c r="AF247" s="335">
        <f ca="1">MAX(0,AE247+'8. SOH &amp; Pipeline'!AG184-'7. Consumption'!AI74+MIN(0,(SUM('7. Consumption'!$G74:AH74)-'8. SOH &amp; Pipeline'!AG74))+AF74)</f>
        <v>0</v>
      </c>
      <c r="AG247" s="335">
        <f ca="1">MAX(0,AF247+'8. SOH &amp; Pipeline'!AH184-'7. Consumption'!AJ74+MIN(0,(SUM('7. Consumption'!$G74:AI74)-'8. SOH &amp; Pipeline'!AH74))+AG74)</f>
        <v>0</v>
      </c>
      <c r="AH247" s="335">
        <f ca="1">MAX(0,AG247+'8. SOH &amp; Pipeline'!AI184-'7. Consumption'!AK74+MIN(0,(SUM('7. Consumption'!$G74:AJ74)-'8. SOH &amp; Pipeline'!AI74))+AH74)</f>
        <v>0</v>
      </c>
      <c r="AI247" s="335">
        <f ca="1">MAX(0,AH247+'8. SOH &amp; Pipeline'!AJ184-'7. Consumption'!AL74+MIN(0,(SUM('7. Consumption'!$G74:AK74)-'8. SOH &amp; Pipeline'!AJ74))+AI74)</f>
        <v>0</v>
      </c>
      <c r="AJ247" s="335">
        <f ca="1">MAX(0,AI247+'8. SOH &amp; Pipeline'!AK184-'7. Consumption'!AM74+MIN(0,(SUM('7. Consumption'!$G74:AL74)-'8. SOH &amp; Pipeline'!AK74))+AJ74)</f>
        <v>0</v>
      </c>
      <c r="AK247" s="335">
        <f ca="1">MAX(0,AJ247+'8. SOH &amp; Pipeline'!AL184-'7. Consumption'!AN74+MIN(0,(SUM('7. Consumption'!$G74:AM74)-'8. SOH &amp; Pipeline'!AL74))+AK74)</f>
        <v>0</v>
      </c>
      <c r="AL247" s="335">
        <f ca="1">MAX(0,AK247+'8. SOH &amp; Pipeline'!AM184-'7. Consumption'!AO74+MIN(0,(SUM('7. Consumption'!$G74:AN74)-'8. SOH &amp; Pipeline'!AM74))+AL74)</f>
        <v>0</v>
      </c>
      <c r="AM247" s="335">
        <f ca="1">MAX(0,AL247+'8. SOH &amp; Pipeline'!AN184-'7. Consumption'!AP74+MIN(0,(SUM('7. Consumption'!$G74:AO74)-'8. SOH &amp; Pipeline'!AN74))+AM74)</f>
        <v>0</v>
      </c>
      <c r="AN247" s="335">
        <f ca="1">MAX(0,AM247+'8. SOH &amp; Pipeline'!AO184-'7. Consumption'!AQ74+MIN(0,(SUM('7. Consumption'!$G74:AP74)-'8. SOH &amp; Pipeline'!AO74))+AN74)</f>
        <v>0</v>
      </c>
    </row>
    <row r="248" spans="2:40" ht="15" hidden="1" outlineLevel="1" x14ac:dyDescent="0.25">
      <c r="B248" s="257"/>
      <c r="C248" s="257" t="str">
        <f>'7. Consumption'!C75</f>
        <v/>
      </c>
      <c r="D248" s="416">
        <f>'8. SOH &amp; Pipeline'!E293</f>
        <v>0</v>
      </c>
      <c r="E248" s="335">
        <f ca="1">MAX(0,D248+'8. SOH &amp; Pipeline'!F185-'7. Consumption'!H75+MIN(0,(SUM('7. Consumption'!$G75:G75)-'8. SOH &amp; Pipeline'!F75))+E75)</f>
        <v>0</v>
      </c>
      <c r="F248" s="335">
        <f ca="1">MAX(0,E248+'8. SOH &amp; Pipeline'!G185-'7. Consumption'!I75+MIN(0,(SUM('7. Consumption'!$G75:H75)-'8. SOH &amp; Pipeline'!G75))+F75)</f>
        <v>0</v>
      </c>
      <c r="G248" s="335">
        <f ca="1">MAX(0,F248+'8. SOH &amp; Pipeline'!H185-'7. Consumption'!J75+MIN(0,(SUM('7. Consumption'!$G75:I75)-'8. SOH &amp; Pipeline'!H75))+G75)</f>
        <v>0</v>
      </c>
      <c r="H248" s="335">
        <f ca="1">MAX(0,G248+'8. SOH &amp; Pipeline'!I185-'7. Consumption'!K75+MIN(0,(SUM('7. Consumption'!$G75:J75)-'8. SOH &amp; Pipeline'!I75))+H75)</f>
        <v>0</v>
      </c>
      <c r="I248" s="335">
        <f ca="1">MAX(0,H248+'8. SOH &amp; Pipeline'!J185-'7. Consumption'!L75+MIN(0,(SUM('7. Consumption'!$G75:K75)-'8. SOH &amp; Pipeline'!J75))+I75)</f>
        <v>0</v>
      </c>
      <c r="J248" s="335">
        <f ca="1">MAX(0,I248+'8. SOH &amp; Pipeline'!K185-'7. Consumption'!M75+MIN(0,(SUM('7. Consumption'!$G75:L75)-'8. SOH &amp; Pipeline'!K75))+J75)</f>
        <v>0</v>
      </c>
      <c r="K248" s="335">
        <f ca="1">MAX(0,J248+'8. SOH &amp; Pipeline'!L185-'7. Consumption'!N75+MIN(0,(SUM('7. Consumption'!$G75:M75)-'8. SOH &amp; Pipeline'!L75))+K75)</f>
        <v>0</v>
      </c>
      <c r="L248" s="335">
        <f ca="1">MAX(0,K248+'8. SOH &amp; Pipeline'!M185-'7. Consumption'!O75+MIN(0,(SUM('7. Consumption'!$G75:N75)-'8. SOH &amp; Pipeline'!M75))+L75)</f>
        <v>0</v>
      </c>
      <c r="M248" s="335">
        <f ca="1">MAX(0,L248+'8. SOH &amp; Pipeline'!N185-'7. Consumption'!P75+MIN(0,(SUM('7. Consumption'!$G75:O75)-'8. SOH &amp; Pipeline'!N75))+M75)</f>
        <v>0</v>
      </c>
      <c r="N248" s="335">
        <f ca="1">MAX(0,M248+'8. SOH &amp; Pipeline'!O185-'7. Consumption'!Q75+MIN(0,(SUM('7. Consumption'!$G75:P75)-'8. SOH &amp; Pipeline'!O75))+N75)</f>
        <v>0</v>
      </c>
      <c r="O248" s="335">
        <f ca="1">MAX(0,N248+'8. SOH &amp; Pipeline'!P185-'7. Consumption'!R75+MIN(0,(SUM('7. Consumption'!$G75:Q75)-'8. SOH &amp; Pipeline'!P75))+O75)</f>
        <v>0</v>
      </c>
      <c r="P248" s="335">
        <f ca="1">MAX(0,O248+'8. SOH &amp; Pipeline'!Q185-'7. Consumption'!S75+MIN(0,(SUM('7. Consumption'!$G75:R75)-'8. SOH &amp; Pipeline'!Q75))+P75)</f>
        <v>0</v>
      </c>
      <c r="Q248" s="335">
        <f ca="1">MAX(0,P248+'8. SOH &amp; Pipeline'!R185-'7. Consumption'!T75+MIN(0,(SUM('7. Consumption'!$G75:S75)-'8. SOH &amp; Pipeline'!R75))+Q75)</f>
        <v>0</v>
      </c>
      <c r="R248" s="335">
        <f ca="1">MAX(0,Q248+'8. SOH &amp; Pipeline'!S185-'7. Consumption'!U75+MIN(0,(SUM('7. Consumption'!$G75:T75)-'8. SOH &amp; Pipeline'!S75))+R75)</f>
        <v>0</v>
      </c>
      <c r="S248" s="335">
        <f ca="1">MAX(0,R248+'8. SOH &amp; Pipeline'!T185-'7. Consumption'!V75+MIN(0,(SUM('7. Consumption'!$G75:U75)-'8. SOH &amp; Pipeline'!T75))+S75)</f>
        <v>0</v>
      </c>
      <c r="T248" s="335">
        <f ca="1">MAX(0,S248+'8. SOH &amp; Pipeline'!U185-'7. Consumption'!W75+MIN(0,(SUM('7. Consumption'!$G75:V75)-'8. SOH &amp; Pipeline'!U75))+T75)</f>
        <v>0</v>
      </c>
      <c r="U248" s="335">
        <f ca="1">MAX(0,T248+'8. SOH &amp; Pipeline'!V185-'7. Consumption'!X75+MIN(0,(SUM('7. Consumption'!$G75:W75)-'8. SOH &amp; Pipeline'!V75))+U75)</f>
        <v>0</v>
      </c>
      <c r="V248" s="335">
        <f ca="1">MAX(0,U248+'8. SOH &amp; Pipeline'!W185-'7. Consumption'!Y75+MIN(0,(SUM('7. Consumption'!$G75:X75)-'8. SOH &amp; Pipeline'!W75))+V75)</f>
        <v>0</v>
      </c>
      <c r="W248" s="335">
        <f ca="1">MAX(0,V248+'8. SOH &amp; Pipeline'!X185-'7. Consumption'!Z75+MIN(0,(SUM('7. Consumption'!$G75:Y75)-'8. SOH &amp; Pipeline'!X75))+W75)</f>
        <v>0</v>
      </c>
      <c r="X248" s="335">
        <f ca="1">MAX(0,W248+'8. SOH &amp; Pipeline'!Y185-'7. Consumption'!AA75+MIN(0,(SUM('7. Consumption'!$G75:Z75)-'8. SOH &amp; Pipeline'!Y75))+X75)</f>
        <v>0</v>
      </c>
      <c r="Y248" s="335">
        <f ca="1">MAX(0,X248+'8. SOH &amp; Pipeline'!Z185-'7. Consumption'!AB75+MIN(0,(SUM('7. Consumption'!$G75:AA75)-'8. SOH &amp; Pipeline'!Z75))+Y75)</f>
        <v>0</v>
      </c>
      <c r="Z248" s="335">
        <f ca="1">MAX(0,Y248+'8. SOH &amp; Pipeline'!AA185-'7. Consumption'!AC75+MIN(0,(SUM('7. Consumption'!$G75:AB75)-'8. SOH &amp; Pipeline'!AA75))+Z75)</f>
        <v>0</v>
      </c>
      <c r="AA248" s="335">
        <f ca="1">MAX(0,Z248+'8. SOH &amp; Pipeline'!AB185-'7. Consumption'!AD75+MIN(0,(SUM('7. Consumption'!$G75:AC75)-'8. SOH &amp; Pipeline'!AB75))+AA75)</f>
        <v>0</v>
      </c>
      <c r="AB248" s="335">
        <f ca="1">MAX(0,AA248+'8. SOH &amp; Pipeline'!AC185-'7. Consumption'!AE75+MIN(0,(SUM('7. Consumption'!$G75:AD75)-'8. SOH &amp; Pipeline'!AC75))+AB75)</f>
        <v>0</v>
      </c>
      <c r="AC248" s="335">
        <f ca="1">MAX(0,AB248+'8. SOH &amp; Pipeline'!AD185-'7. Consumption'!AF75+MIN(0,(SUM('7. Consumption'!$G75:AE75)-'8. SOH &amp; Pipeline'!AD75))+AC75)</f>
        <v>0</v>
      </c>
      <c r="AD248" s="335">
        <f ca="1">MAX(0,AC248+'8. SOH &amp; Pipeline'!AE185-'7. Consumption'!AG75+MIN(0,(SUM('7. Consumption'!$G75:AF75)-'8. SOH &amp; Pipeline'!AE75))+AD75)</f>
        <v>0</v>
      </c>
      <c r="AE248" s="335">
        <f ca="1">MAX(0,AD248+'8. SOH &amp; Pipeline'!AF185-'7. Consumption'!AH75+MIN(0,(SUM('7. Consumption'!$G75:AG75)-'8. SOH &amp; Pipeline'!AF75))+AE75)</f>
        <v>0</v>
      </c>
      <c r="AF248" s="335">
        <f ca="1">MAX(0,AE248+'8. SOH &amp; Pipeline'!AG185-'7. Consumption'!AI75+MIN(0,(SUM('7. Consumption'!$G75:AH75)-'8. SOH &amp; Pipeline'!AG75))+AF75)</f>
        <v>0</v>
      </c>
      <c r="AG248" s="335">
        <f ca="1">MAX(0,AF248+'8. SOH &amp; Pipeline'!AH185-'7. Consumption'!AJ75+MIN(0,(SUM('7. Consumption'!$G75:AI75)-'8. SOH &amp; Pipeline'!AH75))+AG75)</f>
        <v>0</v>
      </c>
      <c r="AH248" s="335">
        <f ca="1">MAX(0,AG248+'8. SOH &amp; Pipeline'!AI185-'7. Consumption'!AK75+MIN(0,(SUM('7. Consumption'!$G75:AJ75)-'8. SOH &amp; Pipeline'!AI75))+AH75)</f>
        <v>0</v>
      </c>
      <c r="AI248" s="335">
        <f ca="1">MAX(0,AH248+'8. SOH &amp; Pipeline'!AJ185-'7. Consumption'!AL75+MIN(0,(SUM('7. Consumption'!$G75:AK75)-'8. SOH &amp; Pipeline'!AJ75))+AI75)</f>
        <v>0</v>
      </c>
      <c r="AJ248" s="335">
        <f ca="1">MAX(0,AI248+'8. SOH &amp; Pipeline'!AK185-'7. Consumption'!AM75+MIN(0,(SUM('7. Consumption'!$G75:AL75)-'8. SOH &amp; Pipeline'!AK75))+AJ75)</f>
        <v>0</v>
      </c>
      <c r="AK248" s="335">
        <f ca="1">MAX(0,AJ248+'8. SOH &amp; Pipeline'!AL185-'7. Consumption'!AN75+MIN(0,(SUM('7. Consumption'!$G75:AM75)-'8. SOH &amp; Pipeline'!AL75))+AK75)</f>
        <v>0</v>
      </c>
      <c r="AL248" s="335">
        <f ca="1">MAX(0,AK248+'8. SOH &amp; Pipeline'!AM185-'7. Consumption'!AO75+MIN(0,(SUM('7. Consumption'!$G75:AN75)-'8. SOH &amp; Pipeline'!AM75))+AL75)</f>
        <v>0</v>
      </c>
      <c r="AM248" s="335">
        <f ca="1">MAX(0,AL248+'8. SOH &amp; Pipeline'!AN185-'7. Consumption'!AP75+MIN(0,(SUM('7. Consumption'!$G75:AO75)-'8. SOH &amp; Pipeline'!AN75))+AM75)</f>
        <v>0</v>
      </c>
      <c r="AN248" s="335">
        <f ca="1">MAX(0,AM248+'8. SOH &amp; Pipeline'!AO185-'7. Consumption'!AQ75+MIN(0,(SUM('7. Consumption'!$G75:AP75)-'8. SOH &amp; Pipeline'!AO75))+AN75)</f>
        <v>0</v>
      </c>
    </row>
    <row r="249" spans="2:40" ht="15" hidden="1" outlineLevel="1" x14ac:dyDescent="0.25">
      <c r="B249" s="257"/>
      <c r="C249" s="257" t="str">
        <f>'7. Consumption'!C76</f>
        <v/>
      </c>
      <c r="D249" s="416">
        <f>'8. SOH &amp; Pipeline'!E294</f>
        <v>0</v>
      </c>
      <c r="E249" s="335">
        <f ca="1">MAX(0,D249+'8. SOH &amp; Pipeline'!F186-'7. Consumption'!H76+MIN(0,(SUM('7. Consumption'!$G76:G76)-'8. SOH &amp; Pipeline'!F76))+E76)</f>
        <v>0</v>
      </c>
      <c r="F249" s="335">
        <f ca="1">MAX(0,E249+'8. SOH &amp; Pipeline'!G186-'7. Consumption'!I76+MIN(0,(SUM('7. Consumption'!$G76:H76)-'8. SOH &amp; Pipeline'!G76))+F76)</f>
        <v>0</v>
      </c>
      <c r="G249" s="335">
        <f ca="1">MAX(0,F249+'8. SOH &amp; Pipeline'!H186-'7. Consumption'!J76+MIN(0,(SUM('7. Consumption'!$G76:I76)-'8. SOH &amp; Pipeline'!H76))+G76)</f>
        <v>0</v>
      </c>
      <c r="H249" s="335">
        <f ca="1">MAX(0,G249+'8. SOH &amp; Pipeline'!I186-'7. Consumption'!K76+MIN(0,(SUM('7. Consumption'!$G76:J76)-'8. SOH &amp; Pipeline'!I76))+H76)</f>
        <v>0</v>
      </c>
      <c r="I249" s="335">
        <f ca="1">MAX(0,H249+'8. SOH &amp; Pipeline'!J186-'7. Consumption'!L76+MIN(0,(SUM('7. Consumption'!$G76:K76)-'8. SOH &amp; Pipeline'!J76))+I76)</f>
        <v>0</v>
      </c>
      <c r="J249" s="335">
        <f ca="1">MAX(0,I249+'8. SOH &amp; Pipeline'!K186-'7. Consumption'!M76+MIN(0,(SUM('7. Consumption'!$G76:L76)-'8. SOH &amp; Pipeline'!K76))+J76)</f>
        <v>0</v>
      </c>
      <c r="K249" s="335">
        <f ca="1">MAX(0,J249+'8. SOH &amp; Pipeline'!L186-'7. Consumption'!N76+MIN(0,(SUM('7. Consumption'!$G76:M76)-'8. SOH &amp; Pipeline'!L76))+K76)</f>
        <v>0</v>
      </c>
      <c r="L249" s="335">
        <f ca="1">MAX(0,K249+'8. SOH &amp; Pipeline'!M186-'7. Consumption'!O76+MIN(0,(SUM('7. Consumption'!$G76:N76)-'8. SOH &amp; Pipeline'!M76))+L76)</f>
        <v>0</v>
      </c>
      <c r="M249" s="335">
        <f ca="1">MAX(0,L249+'8. SOH &amp; Pipeline'!N186-'7. Consumption'!P76+MIN(0,(SUM('7. Consumption'!$G76:O76)-'8. SOH &amp; Pipeline'!N76))+M76)</f>
        <v>0</v>
      </c>
      <c r="N249" s="335">
        <f ca="1">MAX(0,M249+'8. SOH &amp; Pipeline'!O186-'7. Consumption'!Q76+MIN(0,(SUM('7. Consumption'!$G76:P76)-'8. SOH &amp; Pipeline'!O76))+N76)</f>
        <v>0</v>
      </c>
      <c r="O249" s="335">
        <f ca="1">MAX(0,N249+'8. SOH &amp; Pipeline'!P186-'7. Consumption'!R76+MIN(0,(SUM('7. Consumption'!$G76:Q76)-'8. SOH &amp; Pipeline'!P76))+O76)</f>
        <v>0</v>
      </c>
      <c r="P249" s="335">
        <f ca="1">MAX(0,O249+'8. SOH &amp; Pipeline'!Q186-'7. Consumption'!S76+MIN(0,(SUM('7. Consumption'!$G76:R76)-'8. SOH &amp; Pipeline'!Q76))+P76)</f>
        <v>0</v>
      </c>
      <c r="Q249" s="335">
        <f ca="1">MAX(0,P249+'8. SOH &amp; Pipeline'!R186-'7. Consumption'!T76+MIN(0,(SUM('7. Consumption'!$G76:S76)-'8. SOH &amp; Pipeline'!R76))+Q76)</f>
        <v>0</v>
      </c>
      <c r="R249" s="335">
        <f ca="1">MAX(0,Q249+'8. SOH &amp; Pipeline'!S186-'7. Consumption'!U76+MIN(0,(SUM('7. Consumption'!$G76:T76)-'8. SOH &amp; Pipeline'!S76))+R76)</f>
        <v>0</v>
      </c>
      <c r="S249" s="335">
        <f ca="1">MAX(0,R249+'8. SOH &amp; Pipeline'!T186-'7. Consumption'!V76+MIN(0,(SUM('7. Consumption'!$G76:U76)-'8. SOH &amp; Pipeline'!T76))+S76)</f>
        <v>0</v>
      </c>
      <c r="T249" s="335">
        <f ca="1">MAX(0,S249+'8. SOH &amp; Pipeline'!U186-'7. Consumption'!W76+MIN(0,(SUM('7. Consumption'!$G76:V76)-'8. SOH &amp; Pipeline'!U76))+T76)</f>
        <v>0</v>
      </c>
      <c r="U249" s="335">
        <f ca="1">MAX(0,T249+'8. SOH &amp; Pipeline'!V186-'7. Consumption'!X76+MIN(0,(SUM('7. Consumption'!$G76:W76)-'8. SOH &amp; Pipeline'!V76))+U76)</f>
        <v>0</v>
      </c>
      <c r="V249" s="335">
        <f ca="1">MAX(0,U249+'8. SOH &amp; Pipeline'!W186-'7. Consumption'!Y76+MIN(0,(SUM('7. Consumption'!$G76:X76)-'8. SOH &amp; Pipeline'!W76))+V76)</f>
        <v>0</v>
      </c>
      <c r="W249" s="335">
        <f ca="1">MAX(0,V249+'8. SOH &amp; Pipeline'!X186-'7. Consumption'!Z76+MIN(0,(SUM('7. Consumption'!$G76:Y76)-'8. SOH &amp; Pipeline'!X76))+W76)</f>
        <v>0</v>
      </c>
      <c r="X249" s="335">
        <f ca="1">MAX(0,W249+'8. SOH &amp; Pipeline'!Y186-'7. Consumption'!AA76+MIN(0,(SUM('7. Consumption'!$G76:Z76)-'8. SOH &amp; Pipeline'!Y76))+X76)</f>
        <v>0</v>
      </c>
      <c r="Y249" s="335">
        <f ca="1">MAX(0,X249+'8. SOH &amp; Pipeline'!Z186-'7. Consumption'!AB76+MIN(0,(SUM('7. Consumption'!$G76:AA76)-'8. SOH &amp; Pipeline'!Z76))+Y76)</f>
        <v>0</v>
      </c>
      <c r="Z249" s="335">
        <f ca="1">MAX(0,Y249+'8. SOH &amp; Pipeline'!AA186-'7. Consumption'!AC76+MIN(0,(SUM('7. Consumption'!$G76:AB76)-'8. SOH &amp; Pipeline'!AA76))+Z76)</f>
        <v>0</v>
      </c>
      <c r="AA249" s="335">
        <f ca="1">MAX(0,Z249+'8. SOH &amp; Pipeline'!AB186-'7. Consumption'!AD76+MIN(0,(SUM('7. Consumption'!$G76:AC76)-'8. SOH &amp; Pipeline'!AB76))+AA76)</f>
        <v>0</v>
      </c>
      <c r="AB249" s="335">
        <f ca="1">MAX(0,AA249+'8. SOH &amp; Pipeline'!AC186-'7. Consumption'!AE76+MIN(0,(SUM('7. Consumption'!$G76:AD76)-'8. SOH &amp; Pipeline'!AC76))+AB76)</f>
        <v>0</v>
      </c>
      <c r="AC249" s="335">
        <f ca="1">MAX(0,AB249+'8. SOH &amp; Pipeline'!AD186-'7. Consumption'!AF76+MIN(0,(SUM('7. Consumption'!$G76:AE76)-'8. SOH &amp; Pipeline'!AD76))+AC76)</f>
        <v>0</v>
      </c>
      <c r="AD249" s="335">
        <f ca="1">MAX(0,AC249+'8. SOH &amp; Pipeline'!AE186-'7. Consumption'!AG76+MIN(0,(SUM('7. Consumption'!$G76:AF76)-'8. SOH &amp; Pipeline'!AE76))+AD76)</f>
        <v>0</v>
      </c>
      <c r="AE249" s="335">
        <f ca="1">MAX(0,AD249+'8. SOH &amp; Pipeline'!AF186-'7. Consumption'!AH76+MIN(0,(SUM('7. Consumption'!$G76:AG76)-'8. SOH &amp; Pipeline'!AF76))+AE76)</f>
        <v>0</v>
      </c>
      <c r="AF249" s="335">
        <f ca="1">MAX(0,AE249+'8. SOH &amp; Pipeline'!AG186-'7. Consumption'!AI76+MIN(0,(SUM('7. Consumption'!$G76:AH76)-'8. SOH &amp; Pipeline'!AG76))+AF76)</f>
        <v>0</v>
      </c>
      <c r="AG249" s="335">
        <f ca="1">MAX(0,AF249+'8. SOH &amp; Pipeline'!AH186-'7. Consumption'!AJ76+MIN(0,(SUM('7. Consumption'!$G76:AI76)-'8. SOH &amp; Pipeline'!AH76))+AG76)</f>
        <v>0</v>
      </c>
      <c r="AH249" s="335">
        <f ca="1">MAX(0,AG249+'8. SOH &amp; Pipeline'!AI186-'7. Consumption'!AK76+MIN(0,(SUM('7. Consumption'!$G76:AJ76)-'8. SOH &amp; Pipeline'!AI76))+AH76)</f>
        <v>0</v>
      </c>
      <c r="AI249" s="335">
        <f ca="1">MAX(0,AH249+'8. SOH &amp; Pipeline'!AJ186-'7. Consumption'!AL76+MIN(0,(SUM('7. Consumption'!$G76:AK76)-'8. SOH &amp; Pipeline'!AJ76))+AI76)</f>
        <v>0</v>
      </c>
      <c r="AJ249" s="335">
        <f ca="1">MAX(0,AI249+'8. SOH &amp; Pipeline'!AK186-'7. Consumption'!AM76+MIN(0,(SUM('7. Consumption'!$G76:AL76)-'8. SOH &amp; Pipeline'!AK76))+AJ76)</f>
        <v>0</v>
      </c>
      <c r="AK249" s="335">
        <f ca="1">MAX(0,AJ249+'8. SOH &amp; Pipeline'!AL186-'7. Consumption'!AN76+MIN(0,(SUM('7. Consumption'!$G76:AM76)-'8. SOH &amp; Pipeline'!AL76))+AK76)</f>
        <v>0</v>
      </c>
      <c r="AL249" s="335">
        <f ca="1">MAX(0,AK249+'8. SOH &amp; Pipeline'!AM186-'7. Consumption'!AO76+MIN(0,(SUM('7. Consumption'!$G76:AN76)-'8. SOH &amp; Pipeline'!AM76))+AL76)</f>
        <v>0</v>
      </c>
      <c r="AM249" s="335">
        <f ca="1">MAX(0,AL249+'8. SOH &amp; Pipeline'!AN186-'7. Consumption'!AP76+MIN(0,(SUM('7. Consumption'!$G76:AO76)-'8. SOH &amp; Pipeline'!AN76))+AM76)</f>
        <v>0</v>
      </c>
      <c r="AN249" s="335">
        <f ca="1">MAX(0,AM249+'8. SOH &amp; Pipeline'!AO186-'7. Consumption'!AQ76+MIN(0,(SUM('7. Consumption'!$G76:AP76)-'8. SOH &amp; Pipeline'!AO76))+AN76)</f>
        <v>0</v>
      </c>
    </row>
    <row r="250" spans="2:40" ht="15" hidden="1" outlineLevel="1" x14ac:dyDescent="0.25">
      <c r="B250" s="257"/>
      <c r="C250" s="257" t="str">
        <f>'7. Consumption'!C77</f>
        <v/>
      </c>
      <c r="D250" s="416">
        <f>'8. SOH &amp; Pipeline'!E295</f>
        <v>0</v>
      </c>
      <c r="E250" s="335">
        <f ca="1">MAX(0,D250+'8. SOH &amp; Pipeline'!F187-'7. Consumption'!H77+MIN(0,(SUM('7. Consumption'!$G77:G77)-'8. SOH &amp; Pipeline'!F77))+E77)</f>
        <v>0</v>
      </c>
      <c r="F250" s="335">
        <f ca="1">MAX(0,E250+'8. SOH &amp; Pipeline'!G187-'7. Consumption'!I77+MIN(0,(SUM('7. Consumption'!$G77:H77)-'8. SOH &amp; Pipeline'!G77))+F77)</f>
        <v>0</v>
      </c>
      <c r="G250" s="335">
        <f ca="1">MAX(0,F250+'8. SOH &amp; Pipeline'!H187-'7. Consumption'!J77+MIN(0,(SUM('7. Consumption'!$G77:I77)-'8. SOH &amp; Pipeline'!H77))+G77)</f>
        <v>0</v>
      </c>
      <c r="H250" s="335">
        <f ca="1">MAX(0,G250+'8. SOH &amp; Pipeline'!I187-'7. Consumption'!K77+MIN(0,(SUM('7. Consumption'!$G77:J77)-'8. SOH &amp; Pipeline'!I77))+H77)</f>
        <v>0</v>
      </c>
      <c r="I250" s="335">
        <f ca="1">MAX(0,H250+'8. SOH &amp; Pipeline'!J187-'7. Consumption'!L77+MIN(0,(SUM('7. Consumption'!$G77:K77)-'8. SOH &amp; Pipeline'!J77))+I77)</f>
        <v>0</v>
      </c>
      <c r="J250" s="335">
        <f ca="1">MAX(0,I250+'8. SOH &amp; Pipeline'!K187-'7. Consumption'!M77+MIN(0,(SUM('7. Consumption'!$G77:L77)-'8. SOH &amp; Pipeline'!K77))+J77)</f>
        <v>0</v>
      </c>
      <c r="K250" s="335">
        <f ca="1">MAX(0,J250+'8. SOH &amp; Pipeline'!L187-'7. Consumption'!N77+MIN(0,(SUM('7. Consumption'!$G77:M77)-'8. SOH &amp; Pipeline'!L77))+K77)</f>
        <v>0</v>
      </c>
      <c r="L250" s="335">
        <f ca="1">MAX(0,K250+'8. SOH &amp; Pipeline'!M187-'7. Consumption'!O77+MIN(0,(SUM('7. Consumption'!$G77:N77)-'8. SOH &amp; Pipeline'!M77))+L77)</f>
        <v>0</v>
      </c>
      <c r="M250" s="335">
        <f ca="1">MAX(0,L250+'8. SOH &amp; Pipeline'!N187-'7. Consumption'!P77+MIN(0,(SUM('7. Consumption'!$G77:O77)-'8. SOH &amp; Pipeline'!N77))+M77)</f>
        <v>0</v>
      </c>
      <c r="N250" s="335">
        <f ca="1">MAX(0,M250+'8. SOH &amp; Pipeline'!O187-'7. Consumption'!Q77+MIN(0,(SUM('7. Consumption'!$G77:P77)-'8. SOH &amp; Pipeline'!O77))+N77)</f>
        <v>0</v>
      </c>
      <c r="O250" s="335">
        <f ca="1">MAX(0,N250+'8. SOH &amp; Pipeline'!P187-'7. Consumption'!R77+MIN(0,(SUM('7. Consumption'!$G77:Q77)-'8. SOH &amp; Pipeline'!P77))+O77)</f>
        <v>0</v>
      </c>
      <c r="P250" s="335">
        <f ca="1">MAX(0,O250+'8. SOH &amp; Pipeline'!Q187-'7. Consumption'!S77+MIN(0,(SUM('7. Consumption'!$G77:R77)-'8. SOH &amp; Pipeline'!Q77))+P77)</f>
        <v>0</v>
      </c>
      <c r="Q250" s="335">
        <f ca="1">MAX(0,P250+'8. SOH &amp; Pipeline'!R187-'7. Consumption'!T77+MIN(0,(SUM('7. Consumption'!$G77:S77)-'8. SOH &amp; Pipeline'!R77))+Q77)</f>
        <v>0</v>
      </c>
      <c r="R250" s="335">
        <f ca="1">MAX(0,Q250+'8. SOH &amp; Pipeline'!S187-'7. Consumption'!U77+MIN(0,(SUM('7. Consumption'!$G77:T77)-'8. SOH &amp; Pipeline'!S77))+R77)</f>
        <v>0</v>
      </c>
      <c r="S250" s="335">
        <f ca="1">MAX(0,R250+'8. SOH &amp; Pipeline'!T187-'7. Consumption'!V77+MIN(0,(SUM('7. Consumption'!$G77:U77)-'8. SOH &amp; Pipeline'!T77))+S77)</f>
        <v>0</v>
      </c>
      <c r="T250" s="335">
        <f ca="1">MAX(0,S250+'8. SOH &amp; Pipeline'!U187-'7. Consumption'!W77+MIN(0,(SUM('7. Consumption'!$G77:V77)-'8. SOH &amp; Pipeline'!U77))+T77)</f>
        <v>0</v>
      </c>
      <c r="U250" s="335">
        <f ca="1">MAX(0,T250+'8. SOH &amp; Pipeline'!V187-'7. Consumption'!X77+MIN(0,(SUM('7. Consumption'!$G77:W77)-'8. SOH &amp; Pipeline'!V77))+U77)</f>
        <v>0</v>
      </c>
      <c r="V250" s="335">
        <f ca="1">MAX(0,U250+'8. SOH &amp; Pipeline'!W187-'7. Consumption'!Y77+MIN(0,(SUM('7. Consumption'!$G77:X77)-'8. SOH &amp; Pipeline'!W77))+V77)</f>
        <v>0</v>
      </c>
      <c r="W250" s="335">
        <f ca="1">MAX(0,V250+'8. SOH &amp; Pipeline'!X187-'7. Consumption'!Z77+MIN(0,(SUM('7. Consumption'!$G77:Y77)-'8. SOH &amp; Pipeline'!X77))+W77)</f>
        <v>0</v>
      </c>
      <c r="X250" s="335">
        <f ca="1">MAX(0,W250+'8. SOH &amp; Pipeline'!Y187-'7. Consumption'!AA77+MIN(0,(SUM('7. Consumption'!$G77:Z77)-'8. SOH &amp; Pipeline'!Y77))+X77)</f>
        <v>0</v>
      </c>
      <c r="Y250" s="335">
        <f ca="1">MAX(0,X250+'8. SOH &amp; Pipeline'!Z187-'7. Consumption'!AB77+MIN(0,(SUM('7. Consumption'!$G77:AA77)-'8. SOH &amp; Pipeline'!Z77))+Y77)</f>
        <v>0</v>
      </c>
      <c r="Z250" s="335">
        <f ca="1">MAX(0,Y250+'8. SOH &amp; Pipeline'!AA187-'7. Consumption'!AC77+MIN(0,(SUM('7. Consumption'!$G77:AB77)-'8. SOH &amp; Pipeline'!AA77))+Z77)</f>
        <v>0</v>
      </c>
      <c r="AA250" s="335">
        <f ca="1">MAX(0,Z250+'8. SOH &amp; Pipeline'!AB187-'7. Consumption'!AD77+MIN(0,(SUM('7. Consumption'!$G77:AC77)-'8. SOH &amp; Pipeline'!AB77))+AA77)</f>
        <v>0</v>
      </c>
      <c r="AB250" s="335">
        <f ca="1">MAX(0,AA250+'8. SOH &amp; Pipeline'!AC187-'7. Consumption'!AE77+MIN(0,(SUM('7. Consumption'!$G77:AD77)-'8. SOH &amp; Pipeline'!AC77))+AB77)</f>
        <v>0</v>
      </c>
      <c r="AC250" s="335">
        <f ca="1">MAX(0,AB250+'8. SOH &amp; Pipeline'!AD187-'7. Consumption'!AF77+MIN(0,(SUM('7. Consumption'!$G77:AE77)-'8. SOH &amp; Pipeline'!AD77))+AC77)</f>
        <v>0</v>
      </c>
      <c r="AD250" s="335">
        <f ca="1">MAX(0,AC250+'8. SOH &amp; Pipeline'!AE187-'7. Consumption'!AG77+MIN(0,(SUM('7. Consumption'!$G77:AF77)-'8. SOH &amp; Pipeline'!AE77))+AD77)</f>
        <v>0</v>
      </c>
      <c r="AE250" s="335">
        <f ca="1">MAX(0,AD250+'8. SOH &amp; Pipeline'!AF187-'7. Consumption'!AH77+MIN(0,(SUM('7. Consumption'!$G77:AG77)-'8. SOH &amp; Pipeline'!AF77))+AE77)</f>
        <v>0</v>
      </c>
      <c r="AF250" s="335">
        <f ca="1">MAX(0,AE250+'8. SOH &amp; Pipeline'!AG187-'7. Consumption'!AI77+MIN(0,(SUM('7. Consumption'!$G77:AH77)-'8. SOH &amp; Pipeline'!AG77))+AF77)</f>
        <v>0</v>
      </c>
      <c r="AG250" s="335">
        <f ca="1">MAX(0,AF250+'8. SOH &amp; Pipeline'!AH187-'7. Consumption'!AJ77+MIN(0,(SUM('7. Consumption'!$G77:AI77)-'8. SOH &amp; Pipeline'!AH77))+AG77)</f>
        <v>0</v>
      </c>
      <c r="AH250" s="335">
        <f ca="1">MAX(0,AG250+'8. SOH &amp; Pipeline'!AI187-'7. Consumption'!AK77+MIN(0,(SUM('7. Consumption'!$G77:AJ77)-'8. SOH &amp; Pipeline'!AI77))+AH77)</f>
        <v>0</v>
      </c>
      <c r="AI250" s="335">
        <f ca="1">MAX(0,AH250+'8. SOH &amp; Pipeline'!AJ187-'7. Consumption'!AL77+MIN(0,(SUM('7. Consumption'!$G77:AK77)-'8. SOH &amp; Pipeline'!AJ77))+AI77)</f>
        <v>0</v>
      </c>
      <c r="AJ250" s="335">
        <f ca="1">MAX(0,AI250+'8. SOH &amp; Pipeline'!AK187-'7. Consumption'!AM77+MIN(0,(SUM('7. Consumption'!$G77:AL77)-'8. SOH &amp; Pipeline'!AK77))+AJ77)</f>
        <v>0</v>
      </c>
      <c r="AK250" s="335">
        <f ca="1">MAX(0,AJ250+'8. SOH &amp; Pipeline'!AL187-'7. Consumption'!AN77+MIN(0,(SUM('7. Consumption'!$G77:AM77)-'8. SOH &amp; Pipeline'!AL77))+AK77)</f>
        <v>0</v>
      </c>
      <c r="AL250" s="335">
        <f ca="1">MAX(0,AK250+'8. SOH &amp; Pipeline'!AM187-'7. Consumption'!AO77+MIN(0,(SUM('7. Consumption'!$G77:AN77)-'8. SOH &amp; Pipeline'!AM77))+AL77)</f>
        <v>0</v>
      </c>
      <c r="AM250" s="335">
        <f ca="1">MAX(0,AL250+'8. SOH &amp; Pipeline'!AN187-'7. Consumption'!AP77+MIN(0,(SUM('7. Consumption'!$G77:AO77)-'8. SOH &amp; Pipeline'!AN77))+AM77)</f>
        <v>0</v>
      </c>
      <c r="AN250" s="335">
        <f ca="1">MAX(0,AM250+'8. SOH &amp; Pipeline'!AO187-'7. Consumption'!AQ77+MIN(0,(SUM('7. Consumption'!$G77:AP77)-'8. SOH &amp; Pipeline'!AO77))+AN77)</f>
        <v>0</v>
      </c>
    </row>
    <row r="251" spans="2:40" ht="15" hidden="1" outlineLevel="1" x14ac:dyDescent="0.25">
      <c r="B251" s="257"/>
      <c r="C251" s="257" t="str">
        <f>'7. Consumption'!C78</f>
        <v/>
      </c>
      <c r="D251" s="416">
        <f>'8. SOH &amp; Pipeline'!E296</f>
        <v>0</v>
      </c>
      <c r="E251" s="335">
        <f ca="1">MAX(0,D251+'8. SOH &amp; Pipeline'!F188-'7. Consumption'!H78+MIN(0,(SUM('7. Consumption'!$G78:G78)-'8. SOH &amp; Pipeline'!F78))+E78)</f>
        <v>0</v>
      </c>
      <c r="F251" s="335">
        <f ca="1">MAX(0,E251+'8. SOH &amp; Pipeline'!G188-'7. Consumption'!I78+MIN(0,(SUM('7. Consumption'!$G78:H78)-'8. SOH &amp; Pipeline'!G78))+F78)</f>
        <v>0</v>
      </c>
      <c r="G251" s="335">
        <f ca="1">MAX(0,F251+'8. SOH &amp; Pipeline'!H188-'7. Consumption'!J78+MIN(0,(SUM('7. Consumption'!$G78:I78)-'8. SOH &amp; Pipeline'!H78))+G78)</f>
        <v>0</v>
      </c>
      <c r="H251" s="335">
        <f ca="1">MAX(0,G251+'8. SOH &amp; Pipeline'!I188-'7. Consumption'!K78+MIN(0,(SUM('7. Consumption'!$G78:J78)-'8. SOH &amp; Pipeline'!I78))+H78)</f>
        <v>0</v>
      </c>
      <c r="I251" s="335">
        <f ca="1">MAX(0,H251+'8. SOH &amp; Pipeline'!J188-'7. Consumption'!L78+MIN(0,(SUM('7. Consumption'!$G78:K78)-'8. SOH &amp; Pipeline'!J78))+I78)</f>
        <v>0</v>
      </c>
      <c r="J251" s="335">
        <f ca="1">MAX(0,I251+'8. SOH &amp; Pipeline'!K188-'7. Consumption'!M78+MIN(0,(SUM('7. Consumption'!$G78:L78)-'8. SOH &amp; Pipeline'!K78))+J78)</f>
        <v>0</v>
      </c>
      <c r="K251" s="335">
        <f ca="1">MAX(0,J251+'8. SOH &amp; Pipeline'!L188-'7. Consumption'!N78+MIN(0,(SUM('7. Consumption'!$G78:M78)-'8. SOH &amp; Pipeline'!L78))+K78)</f>
        <v>0</v>
      </c>
      <c r="L251" s="335">
        <f ca="1">MAX(0,K251+'8. SOH &amp; Pipeline'!M188-'7. Consumption'!O78+MIN(0,(SUM('7. Consumption'!$G78:N78)-'8. SOH &amp; Pipeline'!M78))+L78)</f>
        <v>0</v>
      </c>
      <c r="M251" s="335">
        <f ca="1">MAX(0,L251+'8. SOH &amp; Pipeline'!N188-'7. Consumption'!P78+MIN(0,(SUM('7. Consumption'!$G78:O78)-'8. SOH &amp; Pipeline'!N78))+M78)</f>
        <v>0</v>
      </c>
      <c r="N251" s="335">
        <f ca="1">MAX(0,M251+'8. SOH &amp; Pipeline'!O188-'7. Consumption'!Q78+MIN(0,(SUM('7. Consumption'!$G78:P78)-'8. SOH &amp; Pipeline'!O78))+N78)</f>
        <v>0</v>
      </c>
      <c r="O251" s="335">
        <f ca="1">MAX(0,N251+'8. SOH &amp; Pipeline'!P188-'7. Consumption'!R78+MIN(0,(SUM('7. Consumption'!$G78:Q78)-'8. SOH &amp; Pipeline'!P78))+O78)</f>
        <v>0</v>
      </c>
      <c r="P251" s="335">
        <f ca="1">MAX(0,O251+'8. SOH &amp; Pipeline'!Q188-'7. Consumption'!S78+MIN(0,(SUM('7. Consumption'!$G78:R78)-'8. SOH &amp; Pipeline'!Q78))+P78)</f>
        <v>0</v>
      </c>
      <c r="Q251" s="335">
        <f ca="1">MAX(0,P251+'8. SOH &amp; Pipeline'!R188-'7. Consumption'!T78+MIN(0,(SUM('7. Consumption'!$G78:S78)-'8. SOH &amp; Pipeline'!R78))+Q78)</f>
        <v>0</v>
      </c>
      <c r="R251" s="335">
        <f ca="1">MAX(0,Q251+'8. SOH &amp; Pipeline'!S188-'7. Consumption'!U78+MIN(0,(SUM('7. Consumption'!$G78:T78)-'8. SOH &amp; Pipeline'!S78))+R78)</f>
        <v>0</v>
      </c>
      <c r="S251" s="335">
        <f ca="1">MAX(0,R251+'8. SOH &amp; Pipeline'!T188-'7. Consumption'!V78+MIN(0,(SUM('7. Consumption'!$G78:U78)-'8. SOH &amp; Pipeline'!T78))+S78)</f>
        <v>0</v>
      </c>
      <c r="T251" s="335">
        <f ca="1">MAX(0,S251+'8. SOH &amp; Pipeline'!U188-'7. Consumption'!W78+MIN(0,(SUM('7. Consumption'!$G78:V78)-'8. SOH &amp; Pipeline'!U78))+T78)</f>
        <v>0</v>
      </c>
      <c r="U251" s="335">
        <f ca="1">MAX(0,T251+'8. SOH &amp; Pipeline'!V188-'7. Consumption'!X78+MIN(0,(SUM('7. Consumption'!$G78:W78)-'8. SOH &amp; Pipeline'!V78))+U78)</f>
        <v>0</v>
      </c>
      <c r="V251" s="335">
        <f ca="1">MAX(0,U251+'8. SOH &amp; Pipeline'!W188-'7. Consumption'!Y78+MIN(0,(SUM('7. Consumption'!$G78:X78)-'8. SOH &amp; Pipeline'!W78))+V78)</f>
        <v>0</v>
      </c>
      <c r="W251" s="335">
        <f ca="1">MAX(0,V251+'8. SOH &amp; Pipeline'!X188-'7. Consumption'!Z78+MIN(0,(SUM('7. Consumption'!$G78:Y78)-'8. SOH &amp; Pipeline'!X78))+W78)</f>
        <v>0</v>
      </c>
      <c r="X251" s="335">
        <f ca="1">MAX(0,W251+'8. SOH &amp; Pipeline'!Y188-'7. Consumption'!AA78+MIN(0,(SUM('7. Consumption'!$G78:Z78)-'8. SOH &amp; Pipeline'!Y78))+X78)</f>
        <v>0</v>
      </c>
      <c r="Y251" s="335">
        <f ca="1">MAX(0,X251+'8. SOH &amp; Pipeline'!Z188-'7. Consumption'!AB78+MIN(0,(SUM('7. Consumption'!$G78:AA78)-'8. SOH &amp; Pipeline'!Z78))+Y78)</f>
        <v>0</v>
      </c>
      <c r="Z251" s="335">
        <f ca="1">MAX(0,Y251+'8. SOH &amp; Pipeline'!AA188-'7. Consumption'!AC78+MIN(0,(SUM('7. Consumption'!$G78:AB78)-'8. SOH &amp; Pipeline'!AA78))+Z78)</f>
        <v>0</v>
      </c>
      <c r="AA251" s="335">
        <f ca="1">MAX(0,Z251+'8. SOH &amp; Pipeline'!AB188-'7. Consumption'!AD78+MIN(0,(SUM('7. Consumption'!$G78:AC78)-'8. SOH &amp; Pipeline'!AB78))+AA78)</f>
        <v>0</v>
      </c>
      <c r="AB251" s="335">
        <f ca="1">MAX(0,AA251+'8. SOH &amp; Pipeline'!AC188-'7. Consumption'!AE78+MIN(0,(SUM('7. Consumption'!$G78:AD78)-'8. SOH &amp; Pipeline'!AC78))+AB78)</f>
        <v>0</v>
      </c>
      <c r="AC251" s="335">
        <f ca="1">MAX(0,AB251+'8. SOH &amp; Pipeline'!AD188-'7. Consumption'!AF78+MIN(0,(SUM('7. Consumption'!$G78:AE78)-'8. SOH &amp; Pipeline'!AD78))+AC78)</f>
        <v>0</v>
      </c>
      <c r="AD251" s="335">
        <f ca="1">MAX(0,AC251+'8. SOH &amp; Pipeline'!AE188-'7. Consumption'!AG78+MIN(0,(SUM('7. Consumption'!$G78:AF78)-'8. SOH &amp; Pipeline'!AE78))+AD78)</f>
        <v>0</v>
      </c>
      <c r="AE251" s="335">
        <f ca="1">MAX(0,AD251+'8. SOH &amp; Pipeline'!AF188-'7. Consumption'!AH78+MIN(0,(SUM('7. Consumption'!$G78:AG78)-'8. SOH &amp; Pipeline'!AF78))+AE78)</f>
        <v>0</v>
      </c>
      <c r="AF251" s="335">
        <f ca="1">MAX(0,AE251+'8. SOH &amp; Pipeline'!AG188-'7. Consumption'!AI78+MIN(0,(SUM('7. Consumption'!$G78:AH78)-'8. SOH &amp; Pipeline'!AG78))+AF78)</f>
        <v>0</v>
      </c>
      <c r="AG251" s="335">
        <f ca="1">MAX(0,AF251+'8. SOH &amp; Pipeline'!AH188-'7. Consumption'!AJ78+MIN(0,(SUM('7. Consumption'!$G78:AI78)-'8. SOH &amp; Pipeline'!AH78))+AG78)</f>
        <v>0</v>
      </c>
      <c r="AH251" s="335">
        <f ca="1">MAX(0,AG251+'8. SOH &amp; Pipeline'!AI188-'7. Consumption'!AK78+MIN(0,(SUM('7. Consumption'!$G78:AJ78)-'8. SOH &amp; Pipeline'!AI78))+AH78)</f>
        <v>0</v>
      </c>
      <c r="AI251" s="335">
        <f ca="1">MAX(0,AH251+'8. SOH &amp; Pipeline'!AJ188-'7. Consumption'!AL78+MIN(0,(SUM('7. Consumption'!$G78:AK78)-'8. SOH &amp; Pipeline'!AJ78))+AI78)</f>
        <v>0</v>
      </c>
      <c r="AJ251" s="335">
        <f ca="1">MAX(0,AI251+'8. SOH &amp; Pipeline'!AK188-'7. Consumption'!AM78+MIN(0,(SUM('7. Consumption'!$G78:AL78)-'8. SOH &amp; Pipeline'!AK78))+AJ78)</f>
        <v>0</v>
      </c>
      <c r="AK251" s="335">
        <f ca="1">MAX(0,AJ251+'8. SOH &amp; Pipeline'!AL188-'7. Consumption'!AN78+MIN(0,(SUM('7. Consumption'!$G78:AM78)-'8. SOH &amp; Pipeline'!AL78))+AK78)</f>
        <v>0</v>
      </c>
      <c r="AL251" s="335">
        <f ca="1">MAX(0,AK251+'8. SOH &amp; Pipeline'!AM188-'7. Consumption'!AO78+MIN(0,(SUM('7. Consumption'!$G78:AN78)-'8. SOH &amp; Pipeline'!AM78))+AL78)</f>
        <v>0</v>
      </c>
      <c r="AM251" s="335">
        <f ca="1">MAX(0,AL251+'8. SOH &amp; Pipeline'!AN188-'7. Consumption'!AP78+MIN(0,(SUM('7. Consumption'!$G78:AO78)-'8. SOH &amp; Pipeline'!AN78))+AM78)</f>
        <v>0</v>
      </c>
      <c r="AN251" s="335">
        <f ca="1">MAX(0,AM251+'8. SOH &amp; Pipeline'!AO188-'7. Consumption'!AQ78+MIN(0,(SUM('7. Consumption'!$G78:AP78)-'8. SOH &amp; Pipeline'!AO78))+AN78)</f>
        <v>0</v>
      </c>
    </row>
    <row r="252" spans="2:40" ht="15" hidden="1" outlineLevel="1" x14ac:dyDescent="0.25">
      <c r="B252" s="257"/>
      <c r="C252" s="257" t="str">
        <f>'7. Consumption'!C79</f>
        <v/>
      </c>
      <c r="D252" s="416">
        <f>'8. SOH &amp; Pipeline'!E297</f>
        <v>0</v>
      </c>
      <c r="E252" s="335">
        <f ca="1">MAX(0,D252+'8. SOH &amp; Pipeline'!F189-'7. Consumption'!H79+MIN(0,(SUM('7. Consumption'!$G79:G79)-'8. SOH &amp; Pipeline'!F79))+E79)</f>
        <v>0</v>
      </c>
      <c r="F252" s="335">
        <f ca="1">MAX(0,E252+'8. SOH &amp; Pipeline'!G189-'7. Consumption'!I79+MIN(0,(SUM('7. Consumption'!$G79:H79)-'8. SOH &amp; Pipeline'!G79))+F79)</f>
        <v>0</v>
      </c>
      <c r="G252" s="335">
        <f ca="1">MAX(0,F252+'8. SOH &amp; Pipeline'!H189-'7. Consumption'!J79+MIN(0,(SUM('7. Consumption'!$G79:I79)-'8. SOH &amp; Pipeline'!H79))+G79)</f>
        <v>0</v>
      </c>
      <c r="H252" s="335">
        <f ca="1">MAX(0,G252+'8. SOH &amp; Pipeline'!I189-'7. Consumption'!K79+MIN(0,(SUM('7. Consumption'!$G79:J79)-'8. SOH &amp; Pipeline'!I79))+H79)</f>
        <v>0</v>
      </c>
      <c r="I252" s="335">
        <f ca="1">MAX(0,H252+'8. SOH &amp; Pipeline'!J189-'7. Consumption'!L79+MIN(0,(SUM('7. Consumption'!$G79:K79)-'8. SOH &amp; Pipeline'!J79))+I79)</f>
        <v>0</v>
      </c>
      <c r="J252" s="335">
        <f ca="1">MAX(0,I252+'8. SOH &amp; Pipeline'!K189-'7. Consumption'!M79+MIN(0,(SUM('7. Consumption'!$G79:L79)-'8. SOH &amp; Pipeline'!K79))+J79)</f>
        <v>0</v>
      </c>
      <c r="K252" s="335">
        <f ca="1">MAX(0,J252+'8. SOH &amp; Pipeline'!L189-'7. Consumption'!N79+MIN(0,(SUM('7. Consumption'!$G79:M79)-'8. SOH &amp; Pipeline'!L79))+K79)</f>
        <v>0</v>
      </c>
      <c r="L252" s="335">
        <f ca="1">MAX(0,K252+'8. SOH &amp; Pipeline'!M189-'7. Consumption'!O79+MIN(0,(SUM('7. Consumption'!$G79:N79)-'8. SOH &amp; Pipeline'!M79))+L79)</f>
        <v>0</v>
      </c>
      <c r="M252" s="335">
        <f ca="1">MAX(0,L252+'8. SOH &amp; Pipeline'!N189-'7. Consumption'!P79+MIN(0,(SUM('7. Consumption'!$G79:O79)-'8. SOH &amp; Pipeline'!N79))+M79)</f>
        <v>0</v>
      </c>
      <c r="N252" s="335">
        <f ca="1">MAX(0,M252+'8. SOH &amp; Pipeline'!O189-'7. Consumption'!Q79+MIN(0,(SUM('7. Consumption'!$G79:P79)-'8. SOH &amp; Pipeline'!O79))+N79)</f>
        <v>0</v>
      </c>
      <c r="O252" s="335">
        <f ca="1">MAX(0,N252+'8. SOH &amp; Pipeline'!P189-'7. Consumption'!R79+MIN(0,(SUM('7. Consumption'!$G79:Q79)-'8. SOH &amp; Pipeline'!P79))+O79)</f>
        <v>0</v>
      </c>
      <c r="P252" s="335">
        <f ca="1">MAX(0,O252+'8. SOH &amp; Pipeline'!Q189-'7. Consumption'!S79+MIN(0,(SUM('7. Consumption'!$G79:R79)-'8. SOH &amp; Pipeline'!Q79))+P79)</f>
        <v>0</v>
      </c>
      <c r="Q252" s="335">
        <f ca="1">MAX(0,P252+'8. SOH &amp; Pipeline'!R189-'7. Consumption'!T79+MIN(0,(SUM('7. Consumption'!$G79:S79)-'8. SOH &amp; Pipeline'!R79))+Q79)</f>
        <v>0</v>
      </c>
      <c r="R252" s="335">
        <f ca="1">MAX(0,Q252+'8. SOH &amp; Pipeline'!S189-'7. Consumption'!U79+MIN(0,(SUM('7. Consumption'!$G79:T79)-'8. SOH &amp; Pipeline'!S79))+R79)</f>
        <v>0</v>
      </c>
      <c r="S252" s="335">
        <f ca="1">MAX(0,R252+'8. SOH &amp; Pipeline'!T189-'7. Consumption'!V79+MIN(0,(SUM('7. Consumption'!$G79:U79)-'8. SOH &amp; Pipeline'!T79))+S79)</f>
        <v>0</v>
      </c>
      <c r="T252" s="335">
        <f ca="1">MAX(0,S252+'8. SOH &amp; Pipeline'!U189-'7. Consumption'!W79+MIN(0,(SUM('7. Consumption'!$G79:V79)-'8. SOH &amp; Pipeline'!U79))+T79)</f>
        <v>0</v>
      </c>
      <c r="U252" s="335">
        <f ca="1">MAX(0,T252+'8. SOH &amp; Pipeline'!V189-'7. Consumption'!X79+MIN(0,(SUM('7. Consumption'!$G79:W79)-'8. SOH &amp; Pipeline'!V79))+U79)</f>
        <v>0</v>
      </c>
      <c r="V252" s="335">
        <f ca="1">MAX(0,U252+'8. SOH &amp; Pipeline'!W189-'7. Consumption'!Y79+MIN(0,(SUM('7. Consumption'!$G79:X79)-'8. SOH &amp; Pipeline'!W79))+V79)</f>
        <v>0</v>
      </c>
      <c r="W252" s="335">
        <f ca="1">MAX(0,V252+'8. SOH &amp; Pipeline'!X189-'7. Consumption'!Z79+MIN(0,(SUM('7. Consumption'!$G79:Y79)-'8. SOH &amp; Pipeline'!X79))+W79)</f>
        <v>0</v>
      </c>
      <c r="X252" s="335">
        <f ca="1">MAX(0,W252+'8. SOH &amp; Pipeline'!Y189-'7. Consumption'!AA79+MIN(0,(SUM('7. Consumption'!$G79:Z79)-'8. SOH &amp; Pipeline'!Y79))+X79)</f>
        <v>0</v>
      </c>
      <c r="Y252" s="335">
        <f ca="1">MAX(0,X252+'8. SOH &amp; Pipeline'!Z189-'7. Consumption'!AB79+MIN(0,(SUM('7. Consumption'!$G79:AA79)-'8. SOH &amp; Pipeline'!Z79))+Y79)</f>
        <v>0</v>
      </c>
      <c r="Z252" s="335">
        <f ca="1">MAX(0,Y252+'8. SOH &amp; Pipeline'!AA189-'7. Consumption'!AC79+MIN(0,(SUM('7. Consumption'!$G79:AB79)-'8. SOH &amp; Pipeline'!AA79))+Z79)</f>
        <v>0</v>
      </c>
      <c r="AA252" s="335">
        <f ca="1">MAX(0,Z252+'8. SOH &amp; Pipeline'!AB189-'7. Consumption'!AD79+MIN(0,(SUM('7. Consumption'!$G79:AC79)-'8. SOH &amp; Pipeline'!AB79))+AA79)</f>
        <v>0</v>
      </c>
      <c r="AB252" s="335">
        <f ca="1">MAX(0,AA252+'8. SOH &amp; Pipeline'!AC189-'7. Consumption'!AE79+MIN(0,(SUM('7. Consumption'!$G79:AD79)-'8. SOH &amp; Pipeline'!AC79))+AB79)</f>
        <v>0</v>
      </c>
      <c r="AC252" s="335">
        <f ca="1">MAX(0,AB252+'8. SOH &amp; Pipeline'!AD189-'7. Consumption'!AF79+MIN(0,(SUM('7. Consumption'!$G79:AE79)-'8. SOH &amp; Pipeline'!AD79))+AC79)</f>
        <v>0</v>
      </c>
      <c r="AD252" s="335">
        <f ca="1">MAX(0,AC252+'8. SOH &amp; Pipeline'!AE189-'7. Consumption'!AG79+MIN(0,(SUM('7. Consumption'!$G79:AF79)-'8. SOH &amp; Pipeline'!AE79))+AD79)</f>
        <v>0</v>
      </c>
      <c r="AE252" s="335">
        <f ca="1">MAX(0,AD252+'8. SOH &amp; Pipeline'!AF189-'7. Consumption'!AH79+MIN(0,(SUM('7. Consumption'!$G79:AG79)-'8. SOH &amp; Pipeline'!AF79))+AE79)</f>
        <v>0</v>
      </c>
      <c r="AF252" s="335">
        <f ca="1">MAX(0,AE252+'8. SOH &amp; Pipeline'!AG189-'7. Consumption'!AI79+MIN(0,(SUM('7. Consumption'!$G79:AH79)-'8. SOH &amp; Pipeline'!AG79))+AF79)</f>
        <v>0</v>
      </c>
      <c r="AG252" s="335">
        <f ca="1">MAX(0,AF252+'8. SOH &amp; Pipeline'!AH189-'7. Consumption'!AJ79+MIN(0,(SUM('7. Consumption'!$G79:AI79)-'8. SOH &amp; Pipeline'!AH79))+AG79)</f>
        <v>0</v>
      </c>
      <c r="AH252" s="335">
        <f ca="1">MAX(0,AG252+'8. SOH &amp; Pipeline'!AI189-'7. Consumption'!AK79+MIN(0,(SUM('7. Consumption'!$G79:AJ79)-'8. SOH &amp; Pipeline'!AI79))+AH79)</f>
        <v>0</v>
      </c>
      <c r="AI252" s="335">
        <f ca="1">MAX(0,AH252+'8. SOH &amp; Pipeline'!AJ189-'7. Consumption'!AL79+MIN(0,(SUM('7. Consumption'!$G79:AK79)-'8. SOH &amp; Pipeline'!AJ79))+AI79)</f>
        <v>0</v>
      </c>
      <c r="AJ252" s="335">
        <f ca="1">MAX(0,AI252+'8. SOH &amp; Pipeline'!AK189-'7. Consumption'!AM79+MIN(0,(SUM('7. Consumption'!$G79:AL79)-'8. SOH &amp; Pipeline'!AK79))+AJ79)</f>
        <v>0</v>
      </c>
      <c r="AK252" s="335">
        <f ca="1">MAX(0,AJ252+'8. SOH &amp; Pipeline'!AL189-'7. Consumption'!AN79+MIN(0,(SUM('7. Consumption'!$G79:AM79)-'8. SOH &amp; Pipeline'!AL79))+AK79)</f>
        <v>0</v>
      </c>
      <c r="AL252" s="335">
        <f ca="1">MAX(0,AK252+'8. SOH &amp; Pipeline'!AM189-'7. Consumption'!AO79+MIN(0,(SUM('7. Consumption'!$G79:AN79)-'8. SOH &amp; Pipeline'!AM79))+AL79)</f>
        <v>0</v>
      </c>
      <c r="AM252" s="335">
        <f ca="1">MAX(0,AL252+'8. SOH &amp; Pipeline'!AN189-'7. Consumption'!AP79+MIN(0,(SUM('7. Consumption'!$G79:AO79)-'8. SOH &amp; Pipeline'!AN79))+AM79)</f>
        <v>0</v>
      </c>
      <c r="AN252" s="335">
        <f ca="1">MAX(0,AM252+'8. SOH &amp; Pipeline'!AO189-'7. Consumption'!AQ79+MIN(0,(SUM('7. Consumption'!$G79:AP79)-'8. SOH &amp; Pipeline'!AO79))+AN79)</f>
        <v>0</v>
      </c>
    </row>
    <row r="253" spans="2:40" ht="15" hidden="1" outlineLevel="1" x14ac:dyDescent="0.25">
      <c r="B253" s="257"/>
      <c r="C253" s="257" t="str">
        <f>'7. Consumption'!C80</f>
        <v/>
      </c>
      <c r="D253" s="416">
        <f>'8. SOH &amp; Pipeline'!E298</f>
        <v>0</v>
      </c>
      <c r="E253" s="335">
        <f ca="1">MAX(0,D253+'8. SOH &amp; Pipeline'!F190-'7. Consumption'!H80+MIN(0,(SUM('7. Consumption'!$G80:G80)-'8. SOH &amp; Pipeline'!F80))+E80)</f>
        <v>0</v>
      </c>
      <c r="F253" s="335">
        <f ca="1">MAX(0,E253+'8. SOH &amp; Pipeline'!G190-'7. Consumption'!I80+MIN(0,(SUM('7. Consumption'!$G80:H80)-'8. SOH &amp; Pipeline'!G80))+F80)</f>
        <v>0</v>
      </c>
      <c r="G253" s="335">
        <f ca="1">MAX(0,F253+'8. SOH &amp; Pipeline'!H190-'7. Consumption'!J80+MIN(0,(SUM('7. Consumption'!$G80:I80)-'8. SOH &amp; Pipeline'!H80))+G80)</f>
        <v>0</v>
      </c>
      <c r="H253" s="335">
        <f ca="1">MAX(0,G253+'8. SOH &amp; Pipeline'!I190-'7. Consumption'!K80+MIN(0,(SUM('7. Consumption'!$G80:J80)-'8. SOH &amp; Pipeline'!I80))+H80)</f>
        <v>0</v>
      </c>
      <c r="I253" s="335">
        <f ca="1">MAX(0,H253+'8. SOH &amp; Pipeline'!J190-'7. Consumption'!L80+MIN(0,(SUM('7. Consumption'!$G80:K80)-'8. SOH &amp; Pipeline'!J80))+I80)</f>
        <v>0</v>
      </c>
      <c r="J253" s="335">
        <f ca="1">MAX(0,I253+'8. SOH &amp; Pipeline'!K190-'7. Consumption'!M80+MIN(0,(SUM('7. Consumption'!$G80:L80)-'8. SOH &amp; Pipeline'!K80))+J80)</f>
        <v>0</v>
      </c>
      <c r="K253" s="335">
        <f ca="1">MAX(0,J253+'8. SOH &amp; Pipeline'!L190-'7. Consumption'!N80+MIN(0,(SUM('7. Consumption'!$G80:M80)-'8. SOH &amp; Pipeline'!L80))+K80)</f>
        <v>0</v>
      </c>
      <c r="L253" s="335">
        <f ca="1">MAX(0,K253+'8. SOH &amp; Pipeline'!M190-'7. Consumption'!O80+MIN(0,(SUM('7. Consumption'!$G80:N80)-'8. SOH &amp; Pipeline'!M80))+L80)</f>
        <v>0</v>
      </c>
      <c r="M253" s="335">
        <f ca="1">MAX(0,L253+'8. SOH &amp; Pipeline'!N190-'7. Consumption'!P80+MIN(0,(SUM('7. Consumption'!$G80:O80)-'8. SOH &amp; Pipeline'!N80))+M80)</f>
        <v>0</v>
      </c>
      <c r="N253" s="335">
        <f ca="1">MAX(0,M253+'8. SOH &amp; Pipeline'!O190-'7. Consumption'!Q80+MIN(0,(SUM('7. Consumption'!$G80:P80)-'8. SOH &amp; Pipeline'!O80))+N80)</f>
        <v>0</v>
      </c>
      <c r="O253" s="335">
        <f ca="1">MAX(0,N253+'8. SOH &amp; Pipeline'!P190-'7. Consumption'!R80+MIN(0,(SUM('7. Consumption'!$G80:Q80)-'8. SOH &amp; Pipeline'!P80))+O80)</f>
        <v>0</v>
      </c>
      <c r="P253" s="335">
        <f ca="1">MAX(0,O253+'8. SOH &amp; Pipeline'!Q190-'7. Consumption'!S80+MIN(0,(SUM('7. Consumption'!$G80:R80)-'8. SOH &amp; Pipeline'!Q80))+P80)</f>
        <v>0</v>
      </c>
      <c r="Q253" s="335">
        <f ca="1">MAX(0,P253+'8. SOH &amp; Pipeline'!R190-'7. Consumption'!T80+MIN(0,(SUM('7. Consumption'!$G80:S80)-'8. SOH &amp; Pipeline'!R80))+Q80)</f>
        <v>0</v>
      </c>
      <c r="R253" s="335">
        <f ca="1">MAX(0,Q253+'8. SOH &amp; Pipeline'!S190-'7. Consumption'!U80+MIN(0,(SUM('7. Consumption'!$G80:T80)-'8. SOH &amp; Pipeline'!S80))+R80)</f>
        <v>0</v>
      </c>
      <c r="S253" s="335">
        <f ca="1">MAX(0,R253+'8. SOH &amp; Pipeline'!T190-'7. Consumption'!V80+MIN(0,(SUM('7. Consumption'!$G80:U80)-'8. SOH &amp; Pipeline'!T80))+S80)</f>
        <v>0</v>
      </c>
      <c r="T253" s="335">
        <f ca="1">MAX(0,S253+'8. SOH &amp; Pipeline'!U190-'7. Consumption'!W80+MIN(0,(SUM('7. Consumption'!$G80:V80)-'8. SOH &amp; Pipeline'!U80))+T80)</f>
        <v>0</v>
      </c>
      <c r="U253" s="335">
        <f ca="1">MAX(0,T253+'8. SOH &amp; Pipeline'!V190-'7. Consumption'!X80+MIN(0,(SUM('7. Consumption'!$G80:W80)-'8. SOH &amp; Pipeline'!V80))+U80)</f>
        <v>0</v>
      </c>
      <c r="V253" s="335">
        <f ca="1">MAX(0,U253+'8. SOH &amp; Pipeline'!W190-'7. Consumption'!Y80+MIN(0,(SUM('7. Consumption'!$G80:X80)-'8. SOH &amp; Pipeline'!W80))+V80)</f>
        <v>0</v>
      </c>
      <c r="W253" s="335">
        <f ca="1">MAX(0,V253+'8. SOH &amp; Pipeline'!X190-'7. Consumption'!Z80+MIN(0,(SUM('7. Consumption'!$G80:Y80)-'8. SOH &amp; Pipeline'!X80))+W80)</f>
        <v>0</v>
      </c>
      <c r="X253" s="335">
        <f ca="1">MAX(0,W253+'8. SOH &amp; Pipeline'!Y190-'7. Consumption'!AA80+MIN(0,(SUM('7. Consumption'!$G80:Z80)-'8. SOH &amp; Pipeline'!Y80))+X80)</f>
        <v>0</v>
      </c>
      <c r="Y253" s="335">
        <f ca="1">MAX(0,X253+'8. SOH &amp; Pipeline'!Z190-'7. Consumption'!AB80+MIN(0,(SUM('7. Consumption'!$G80:AA80)-'8. SOH &amp; Pipeline'!Z80))+Y80)</f>
        <v>0</v>
      </c>
      <c r="Z253" s="335">
        <f ca="1">MAX(0,Y253+'8. SOH &amp; Pipeline'!AA190-'7. Consumption'!AC80+MIN(0,(SUM('7. Consumption'!$G80:AB80)-'8. SOH &amp; Pipeline'!AA80))+Z80)</f>
        <v>0</v>
      </c>
      <c r="AA253" s="335">
        <f ca="1">MAX(0,Z253+'8. SOH &amp; Pipeline'!AB190-'7. Consumption'!AD80+MIN(0,(SUM('7. Consumption'!$G80:AC80)-'8. SOH &amp; Pipeline'!AB80))+AA80)</f>
        <v>0</v>
      </c>
      <c r="AB253" s="335">
        <f ca="1">MAX(0,AA253+'8. SOH &amp; Pipeline'!AC190-'7. Consumption'!AE80+MIN(0,(SUM('7. Consumption'!$G80:AD80)-'8. SOH &amp; Pipeline'!AC80))+AB80)</f>
        <v>0</v>
      </c>
      <c r="AC253" s="335">
        <f ca="1">MAX(0,AB253+'8. SOH &amp; Pipeline'!AD190-'7. Consumption'!AF80+MIN(0,(SUM('7. Consumption'!$G80:AE80)-'8. SOH &amp; Pipeline'!AD80))+AC80)</f>
        <v>0</v>
      </c>
      <c r="AD253" s="335">
        <f ca="1">MAX(0,AC253+'8. SOH &amp; Pipeline'!AE190-'7. Consumption'!AG80+MIN(0,(SUM('7. Consumption'!$G80:AF80)-'8. SOH &amp; Pipeline'!AE80))+AD80)</f>
        <v>0</v>
      </c>
      <c r="AE253" s="335">
        <f ca="1">MAX(0,AD253+'8. SOH &amp; Pipeline'!AF190-'7. Consumption'!AH80+MIN(0,(SUM('7. Consumption'!$G80:AG80)-'8. SOH &amp; Pipeline'!AF80))+AE80)</f>
        <v>0</v>
      </c>
      <c r="AF253" s="335">
        <f ca="1">MAX(0,AE253+'8. SOH &amp; Pipeline'!AG190-'7. Consumption'!AI80+MIN(0,(SUM('7. Consumption'!$G80:AH80)-'8. SOH &amp; Pipeline'!AG80))+AF80)</f>
        <v>0</v>
      </c>
      <c r="AG253" s="335">
        <f ca="1">MAX(0,AF253+'8. SOH &amp; Pipeline'!AH190-'7. Consumption'!AJ80+MIN(0,(SUM('7. Consumption'!$G80:AI80)-'8. SOH &amp; Pipeline'!AH80))+AG80)</f>
        <v>0</v>
      </c>
      <c r="AH253" s="335">
        <f ca="1">MAX(0,AG253+'8. SOH &amp; Pipeline'!AI190-'7. Consumption'!AK80+MIN(0,(SUM('7. Consumption'!$G80:AJ80)-'8. SOH &amp; Pipeline'!AI80))+AH80)</f>
        <v>0</v>
      </c>
      <c r="AI253" s="335">
        <f ca="1">MAX(0,AH253+'8. SOH &amp; Pipeline'!AJ190-'7. Consumption'!AL80+MIN(0,(SUM('7. Consumption'!$G80:AK80)-'8. SOH &amp; Pipeline'!AJ80))+AI80)</f>
        <v>0</v>
      </c>
      <c r="AJ253" s="335">
        <f ca="1">MAX(0,AI253+'8. SOH &amp; Pipeline'!AK190-'7. Consumption'!AM80+MIN(0,(SUM('7. Consumption'!$G80:AL80)-'8. SOH &amp; Pipeline'!AK80))+AJ80)</f>
        <v>0</v>
      </c>
      <c r="AK253" s="335">
        <f ca="1">MAX(0,AJ253+'8. SOH &amp; Pipeline'!AL190-'7. Consumption'!AN80+MIN(0,(SUM('7. Consumption'!$G80:AM80)-'8. SOH &amp; Pipeline'!AL80))+AK80)</f>
        <v>0</v>
      </c>
      <c r="AL253" s="335">
        <f ca="1">MAX(0,AK253+'8. SOH &amp; Pipeline'!AM190-'7. Consumption'!AO80+MIN(0,(SUM('7. Consumption'!$G80:AN80)-'8. SOH &amp; Pipeline'!AM80))+AL80)</f>
        <v>0</v>
      </c>
      <c r="AM253" s="335">
        <f ca="1">MAX(0,AL253+'8. SOH &amp; Pipeline'!AN190-'7. Consumption'!AP80+MIN(0,(SUM('7. Consumption'!$G80:AO80)-'8. SOH &amp; Pipeline'!AN80))+AM80)</f>
        <v>0</v>
      </c>
      <c r="AN253" s="335">
        <f ca="1">MAX(0,AM253+'8. SOH &amp; Pipeline'!AO190-'7. Consumption'!AQ80+MIN(0,(SUM('7. Consumption'!$G80:AP80)-'8. SOH &amp; Pipeline'!AO80))+AN80)</f>
        <v>0</v>
      </c>
    </row>
    <row r="254" spans="2:40" ht="15" hidden="1" outlineLevel="1" x14ac:dyDescent="0.25">
      <c r="B254" s="257"/>
      <c r="C254" s="257" t="str">
        <f>'7. Consumption'!C81</f>
        <v/>
      </c>
      <c r="D254" s="416">
        <f>'8. SOH &amp; Pipeline'!E299</f>
        <v>0</v>
      </c>
      <c r="E254" s="335">
        <f ca="1">MAX(0,D254+'8. SOH &amp; Pipeline'!F191-'7. Consumption'!H81+MIN(0,(SUM('7. Consumption'!$G81:G81)-'8. SOH &amp; Pipeline'!F81))+E81)</f>
        <v>0</v>
      </c>
      <c r="F254" s="335">
        <f ca="1">MAX(0,E254+'8. SOH &amp; Pipeline'!G191-'7. Consumption'!I81+MIN(0,(SUM('7. Consumption'!$G81:H81)-'8. SOH &amp; Pipeline'!G81))+F81)</f>
        <v>0</v>
      </c>
      <c r="G254" s="335">
        <f ca="1">MAX(0,F254+'8. SOH &amp; Pipeline'!H191-'7. Consumption'!J81+MIN(0,(SUM('7. Consumption'!$G81:I81)-'8. SOH &amp; Pipeline'!H81))+G81)</f>
        <v>0</v>
      </c>
      <c r="H254" s="335">
        <f ca="1">MAX(0,G254+'8. SOH &amp; Pipeline'!I191-'7. Consumption'!K81+MIN(0,(SUM('7. Consumption'!$G81:J81)-'8. SOH &amp; Pipeline'!I81))+H81)</f>
        <v>0</v>
      </c>
      <c r="I254" s="335">
        <f ca="1">MAX(0,H254+'8. SOH &amp; Pipeline'!J191-'7. Consumption'!L81+MIN(0,(SUM('7. Consumption'!$G81:K81)-'8. SOH &amp; Pipeline'!J81))+I81)</f>
        <v>0</v>
      </c>
      <c r="J254" s="335">
        <f ca="1">MAX(0,I254+'8. SOH &amp; Pipeline'!K191-'7. Consumption'!M81+MIN(0,(SUM('7. Consumption'!$G81:L81)-'8. SOH &amp; Pipeline'!K81))+J81)</f>
        <v>0</v>
      </c>
      <c r="K254" s="335">
        <f ca="1">MAX(0,J254+'8. SOH &amp; Pipeline'!L191-'7. Consumption'!N81+MIN(0,(SUM('7. Consumption'!$G81:M81)-'8. SOH &amp; Pipeline'!L81))+K81)</f>
        <v>0</v>
      </c>
      <c r="L254" s="335">
        <f ca="1">MAX(0,K254+'8. SOH &amp; Pipeline'!M191-'7. Consumption'!O81+MIN(0,(SUM('7. Consumption'!$G81:N81)-'8. SOH &amp; Pipeline'!M81))+L81)</f>
        <v>0</v>
      </c>
      <c r="M254" s="335">
        <f ca="1">MAX(0,L254+'8. SOH &amp; Pipeline'!N191-'7. Consumption'!P81+MIN(0,(SUM('7. Consumption'!$G81:O81)-'8. SOH &amp; Pipeline'!N81))+M81)</f>
        <v>0</v>
      </c>
      <c r="N254" s="335">
        <f ca="1">MAX(0,M254+'8. SOH &amp; Pipeline'!O191-'7. Consumption'!Q81+MIN(0,(SUM('7. Consumption'!$G81:P81)-'8. SOH &amp; Pipeline'!O81))+N81)</f>
        <v>0</v>
      </c>
      <c r="O254" s="335">
        <f ca="1">MAX(0,N254+'8. SOH &amp; Pipeline'!P191-'7. Consumption'!R81+MIN(0,(SUM('7. Consumption'!$G81:Q81)-'8. SOH &amp; Pipeline'!P81))+O81)</f>
        <v>0</v>
      </c>
      <c r="P254" s="335">
        <f ca="1">MAX(0,O254+'8. SOH &amp; Pipeline'!Q191-'7. Consumption'!S81+MIN(0,(SUM('7. Consumption'!$G81:R81)-'8. SOH &amp; Pipeline'!Q81))+P81)</f>
        <v>0</v>
      </c>
      <c r="Q254" s="335">
        <f ca="1">MAX(0,P254+'8. SOH &amp; Pipeline'!R191-'7. Consumption'!T81+MIN(0,(SUM('7. Consumption'!$G81:S81)-'8. SOH &amp; Pipeline'!R81))+Q81)</f>
        <v>0</v>
      </c>
      <c r="R254" s="335">
        <f ca="1">MAX(0,Q254+'8. SOH &amp; Pipeline'!S191-'7. Consumption'!U81+MIN(0,(SUM('7. Consumption'!$G81:T81)-'8. SOH &amp; Pipeline'!S81))+R81)</f>
        <v>0</v>
      </c>
      <c r="S254" s="335">
        <f ca="1">MAX(0,R254+'8. SOH &amp; Pipeline'!T191-'7. Consumption'!V81+MIN(0,(SUM('7. Consumption'!$G81:U81)-'8. SOH &amp; Pipeline'!T81))+S81)</f>
        <v>0</v>
      </c>
      <c r="T254" s="335">
        <f ca="1">MAX(0,S254+'8. SOH &amp; Pipeline'!U191-'7. Consumption'!W81+MIN(0,(SUM('7. Consumption'!$G81:V81)-'8. SOH &amp; Pipeline'!U81))+T81)</f>
        <v>0</v>
      </c>
      <c r="U254" s="335">
        <f ca="1">MAX(0,T254+'8. SOH &amp; Pipeline'!V191-'7. Consumption'!X81+MIN(0,(SUM('7. Consumption'!$G81:W81)-'8. SOH &amp; Pipeline'!V81))+U81)</f>
        <v>0</v>
      </c>
      <c r="V254" s="335">
        <f ca="1">MAX(0,U254+'8. SOH &amp; Pipeline'!W191-'7. Consumption'!Y81+MIN(0,(SUM('7. Consumption'!$G81:X81)-'8. SOH &amp; Pipeline'!W81))+V81)</f>
        <v>0</v>
      </c>
      <c r="W254" s="335">
        <f ca="1">MAX(0,V254+'8. SOH &amp; Pipeline'!X191-'7. Consumption'!Z81+MIN(0,(SUM('7. Consumption'!$G81:Y81)-'8. SOH &amp; Pipeline'!X81))+W81)</f>
        <v>0</v>
      </c>
      <c r="X254" s="335">
        <f ca="1">MAX(0,W254+'8. SOH &amp; Pipeline'!Y191-'7. Consumption'!AA81+MIN(0,(SUM('7. Consumption'!$G81:Z81)-'8. SOH &amp; Pipeline'!Y81))+X81)</f>
        <v>0</v>
      </c>
      <c r="Y254" s="335">
        <f ca="1">MAX(0,X254+'8. SOH &amp; Pipeline'!Z191-'7. Consumption'!AB81+MIN(0,(SUM('7. Consumption'!$G81:AA81)-'8. SOH &amp; Pipeline'!Z81))+Y81)</f>
        <v>0</v>
      </c>
      <c r="Z254" s="335">
        <f ca="1">MAX(0,Y254+'8. SOH &amp; Pipeline'!AA191-'7. Consumption'!AC81+MIN(0,(SUM('7. Consumption'!$G81:AB81)-'8. SOH &amp; Pipeline'!AA81))+Z81)</f>
        <v>0</v>
      </c>
      <c r="AA254" s="335">
        <f ca="1">MAX(0,Z254+'8. SOH &amp; Pipeline'!AB191-'7. Consumption'!AD81+MIN(0,(SUM('7. Consumption'!$G81:AC81)-'8. SOH &amp; Pipeline'!AB81))+AA81)</f>
        <v>0</v>
      </c>
      <c r="AB254" s="335">
        <f ca="1">MAX(0,AA254+'8. SOH &amp; Pipeline'!AC191-'7. Consumption'!AE81+MIN(0,(SUM('7. Consumption'!$G81:AD81)-'8. SOH &amp; Pipeline'!AC81))+AB81)</f>
        <v>0</v>
      </c>
      <c r="AC254" s="335">
        <f ca="1">MAX(0,AB254+'8. SOH &amp; Pipeline'!AD191-'7. Consumption'!AF81+MIN(0,(SUM('7. Consumption'!$G81:AE81)-'8. SOH &amp; Pipeline'!AD81))+AC81)</f>
        <v>0</v>
      </c>
      <c r="AD254" s="335">
        <f ca="1">MAX(0,AC254+'8. SOH &amp; Pipeline'!AE191-'7. Consumption'!AG81+MIN(0,(SUM('7. Consumption'!$G81:AF81)-'8. SOH &amp; Pipeline'!AE81))+AD81)</f>
        <v>0</v>
      </c>
      <c r="AE254" s="335">
        <f ca="1">MAX(0,AD254+'8. SOH &amp; Pipeline'!AF191-'7. Consumption'!AH81+MIN(0,(SUM('7. Consumption'!$G81:AG81)-'8. SOH &amp; Pipeline'!AF81))+AE81)</f>
        <v>0</v>
      </c>
      <c r="AF254" s="335">
        <f ca="1">MAX(0,AE254+'8. SOH &amp; Pipeline'!AG191-'7. Consumption'!AI81+MIN(0,(SUM('7. Consumption'!$G81:AH81)-'8. SOH &amp; Pipeline'!AG81))+AF81)</f>
        <v>0</v>
      </c>
      <c r="AG254" s="335">
        <f ca="1">MAX(0,AF254+'8. SOH &amp; Pipeline'!AH191-'7. Consumption'!AJ81+MIN(0,(SUM('7. Consumption'!$G81:AI81)-'8. SOH &amp; Pipeline'!AH81))+AG81)</f>
        <v>0</v>
      </c>
      <c r="AH254" s="335">
        <f ca="1">MAX(0,AG254+'8. SOH &amp; Pipeline'!AI191-'7. Consumption'!AK81+MIN(0,(SUM('7. Consumption'!$G81:AJ81)-'8. SOH &amp; Pipeline'!AI81))+AH81)</f>
        <v>0</v>
      </c>
      <c r="AI254" s="335">
        <f ca="1">MAX(0,AH254+'8. SOH &amp; Pipeline'!AJ191-'7. Consumption'!AL81+MIN(0,(SUM('7. Consumption'!$G81:AK81)-'8. SOH &amp; Pipeline'!AJ81))+AI81)</f>
        <v>0</v>
      </c>
      <c r="AJ254" s="335">
        <f ca="1">MAX(0,AI254+'8. SOH &amp; Pipeline'!AK191-'7. Consumption'!AM81+MIN(0,(SUM('7. Consumption'!$G81:AL81)-'8. SOH &amp; Pipeline'!AK81))+AJ81)</f>
        <v>0</v>
      </c>
      <c r="AK254" s="335">
        <f ca="1">MAX(0,AJ254+'8. SOH &amp; Pipeline'!AL191-'7. Consumption'!AN81+MIN(0,(SUM('7. Consumption'!$G81:AM81)-'8. SOH &amp; Pipeline'!AL81))+AK81)</f>
        <v>0</v>
      </c>
      <c r="AL254" s="335">
        <f ca="1">MAX(0,AK254+'8. SOH &amp; Pipeline'!AM191-'7. Consumption'!AO81+MIN(0,(SUM('7. Consumption'!$G81:AN81)-'8. SOH &amp; Pipeline'!AM81))+AL81)</f>
        <v>0</v>
      </c>
      <c r="AM254" s="335">
        <f ca="1">MAX(0,AL254+'8. SOH &amp; Pipeline'!AN191-'7. Consumption'!AP81+MIN(0,(SUM('7. Consumption'!$G81:AO81)-'8. SOH &amp; Pipeline'!AN81))+AM81)</f>
        <v>0</v>
      </c>
      <c r="AN254" s="335">
        <f ca="1">MAX(0,AM254+'8. SOH &amp; Pipeline'!AO191-'7. Consumption'!AQ81+MIN(0,(SUM('7. Consumption'!$G81:AP81)-'8. SOH &amp; Pipeline'!AO81))+AN81)</f>
        <v>0</v>
      </c>
    </row>
    <row r="255" spans="2:40" ht="15" hidden="1" outlineLevel="1" x14ac:dyDescent="0.25">
      <c r="B255" s="257"/>
      <c r="C255" s="257" t="str">
        <f>'7. Consumption'!C82</f>
        <v/>
      </c>
      <c r="D255" s="416">
        <f>'8. SOH &amp; Pipeline'!E300</f>
        <v>0</v>
      </c>
      <c r="E255" s="335">
        <f ca="1">MAX(0,D255+'8. SOH &amp; Pipeline'!F192-'7. Consumption'!H82+MIN(0,(SUM('7. Consumption'!$G82:G82)-'8. SOH &amp; Pipeline'!F82))+E82)</f>
        <v>0</v>
      </c>
      <c r="F255" s="335">
        <f ca="1">MAX(0,E255+'8. SOH &amp; Pipeline'!G192-'7. Consumption'!I82+MIN(0,(SUM('7. Consumption'!$G82:H82)-'8. SOH &amp; Pipeline'!G82))+F82)</f>
        <v>0</v>
      </c>
      <c r="G255" s="335">
        <f ca="1">MAX(0,F255+'8. SOH &amp; Pipeline'!H192-'7. Consumption'!J82+MIN(0,(SUM('7. Consumption'!$G82:I82)-'8. SOH &amp; Pipeline'!H82))+G82)</f>
        <v>0</v>
      </c>
      <c r="H255" s="335">
        <f ca="1">MAX(0,G255+'8. SOH &amp; Pipeline'!I192-'7. Consumption'!K82+MIN(0,(SUM('7. Consumption'!$G82:J82)-'8. SOH &amp; Pipeline'!I82))+H82)</f>
        <v>0</v>
      </c>
      <c r="I255" s="335">
        <f ca="1">MAX(0,H255+'8. SOH &amp; Pipeline'!J192-'7. Consumption'!L82+MIN(0,(SUM('7. Consumption'!$G82:K82)-'8. SOH &amp; Pipeline'!J82))+I82)</f>
        <v>0</v>
      </c>
      <c r="J255" s="335">
        <f ca="1">MAX(0,I255+'8. SOH &amp; Pipeline'!K192-'7. Consumption'!M82+MIN(0,(SUM('7. Consumption'!$G82:L82)-'8. SOH &amp; Pipeline'!K82))+J82)</f>
        <v>0</v>
      </c>
      <c r="K255" s="335">
        <f ca="1">MAX(0,J255+'8. SOH &amp; Pipeline'!L192-'7. Consumption'!N82+MIN(0,(SUM('7. Consumption'!$G82:M82)-'8. SOH &amp; Pipeline'!L82))+K82)</f>
        <v>0</v>
      </c>
      <c r="L255" s="335">
        <f ca="1">MAX(0,K255+'8. SOH &amp; Pipeline'!M192-'7. Consumption'!O82+MIN(0,(SUM('7. Consumption'!$G82:N82)-'8. SOH &amp; Pipeline'!M82))+L82)</f>
        <v>0</v>
      </c>
      <c r="M255" s="335">
        <f ca="1">MAX(0,L255+'8. SOH &amp; Pipeline'!N192-'7. Consumption'!P82+MIN(0,(SUM('7. Consumption'!$G82:O82)-'8. SOH &amp; Pipeline'!N82))+M82)</f>
        <v>0</v>
      </c>
      <c r="N255" s="335">
        <f ca="1">MAX(0,M255+'8. SOH &amp; Pipeline'!O192-'7. Consumption'!Q82+MIN(0,(SUM('7. Consumption'!$G82:P82)-'8. SOH &amp; Pipeline'!O82))+N82)</f>
        <v>0</v>
      </c>
      <c r="O255" s="335">
        <f ca="1">MAX(0,N255+'8. SOH &amp; Pipeline'!P192-'7. Consumption'!R82+MIN(0,(SUM('7. Consumption'!$G82:Q82)-'8. SOH &amp; Pipeline'!P82))+O82)</f>
        <v>0</v>
      </c>
      <c r="P255" s="335">
        <f ca="1">MAX(0,O255+'8. SOH &amp; Pipeline'!Q192-'7. Consumption'!S82+MIN(0,(SUM('7. Consumption'!$G82:R82)-'8. SOH &amp; Pipeline'!Q82))+P82)</f>
        <v>0</v>
      </c>
      <c r="Q255" s="335">
        <f ca="1">MAX(0,P255+'8. SOH &amp; Pipeline'!R192-'7. Consumption'!T82+MIN(0,(SUM('7. Consumption'!$G82:S82)-'8. SOH &amp; Pipeline'!R82))+Q82)</f>
        <v>0</v>
      </c>
      <c r="R255" s="335">
        <f ca="1">MAX(0,Q255+'8. SOH &amp; Pipeline'!S192-'7. Consumption'!U82+MIN(0,(SUM('7. Consumption'!$G82:T82)-'8. SOH &amp; Pipeline'!S82))+R82)</f>
        <v>0</v>
      </c>
      <c r="S255" s="335">
        <f ca="1">MAX(0,R255+'8. SOH &amp; Pipeline'!T192-'7. Consumption'!V82+MIN(0,(SUM('7. Consumption'!$G82:U82)-'8. SOH &amp; Pipeline'!T82))+S82)</f>
        <v>0</v>
      </c>
      <c r="T255" s="335">
        <f ca="1">MAX(0,S255+'8. SOH &amp; Pipeline'!U192-'7. Consumption'!W82+MIN(0,(SUM('7. Consumption'!$G82:V82)-'8. SOH &amp; Pipeline'!U82))+T82)</f>
        <v>0</v>
      </c>
      <c r="U255" s="335">
        <f ca="1">MAX(0,T255+'8. SOH &amp; Pipeline'!V192-'7. Consumption'!X82+MIN(0,(SUM('7. Consumption'!$G82:W82)-'8. SOH &amp; Pipeline'!V82))+U82)</f>
        <v>0</v>
      </c>
      <c r="V255" s="335">
        <f ca="1">MAX(0,U255+'8. SOH &amp; Pipeline'!W192-'7. Consumption'!Y82+MIN(0,(SUM('7. Consumption'!$G82:X82)-'8. SOH &amp; Pipeline'!W82))+V82)</f>
        <v>0</v>
      </c>
      <c r="W255" s="335">
        <f ca="1">MAX(0,V255+'8. SOH &amp; Pipeline'!X192-'7. Consumption'!Z82+MIN(0,(SUM('7. Consumption'!$G82:Y82)-'8. SOH &amp; Pipeline'!X82))+W82)</f>
        <v>0</v>
      </c>
      <c r="X255" s="335">
        <f ca="1">MAX(0,W255+'8. SOH &amp; Pipeline'!Y192-'7. Consumption'!AA82+MIN(0,(SUM('7. Consumption'!$G82:Z82)-'8. SOH &amp; Pipeline'!Y82))+X82)</f>
        <v>0</v>
      </c>
      <c r="Y255" s="335">
        <f ca="1">MAX(0,X255+'8. SOH &amp; Pipeline'!Z192-'7. Consumption'!AB82+MIN(0,(SUM('7. Consumption'!$G82:AA82)-'8. SOH &amp; Pipeline'!Z82))+Y82)</f>
        <v>0</v>
      </c>
      <c r="Z255" s="335">
        <f ca="1">MAX(0,Y255+'8. SOH &amp; Pipeline'!AA192-'7. Consumption'!AC82+MIN(0,(SUM('7. Consumption'!$G82:AB82)-'8. SOH &amp; Pipeline'!AA82))+Z82)</f>
        <v>0</v>
      </c>
      <c r="AA255" s="335">
        <f ca="1">MAX(0,Z255+'8. SOH &amp; Pipeline'!AB192-'7. Consumption'!AD82+MIN(0,(SUM('7. Consumption'!$G82:AC82)-'8. SOH &amp; Pipeline'!AB82))+AA82)</f>
        <v>0</v>
      </c>
      <c r="AB255" s="335">
        <f ca="1">MAX(0,AA255+'8. SOH &amp; Pipeline'!AC192-'7. Consumption'!AE82+MIN(0,(SUM('7. Consumption'!$G82:AD82)-'8. SOH &amp; Pipeline'!AC82))+AB82)</f>
        <v>0</v>
      </c>
      <c r="AC255" s="335">
        <f ca="1">MAX(0,AB255+'8. SOH &amp; Pipeline'!AD192-'7. Consumption'!AF82+MIN(0,(SUM('7. Consumption'!$G82:AE82)-'8. SOH &amp; Pipeline'!AD82))+AC82)</f>
        <v>0</v>
      </c>
      <c r="AD255" s="335">
        <f ca="1">MAX(0,AC255+'8. SOH &amp; Pipeline'!AE192-'7. Consumption'!AG82+MIN(0,(SUM('7. Consumption'!$G82:AF82)-'8. SOH &amp; Pipeline'!AE82))+AD82)</f>
        <v>0</v>
      </c>
      <c r="AE255" s="335">
        <f ca="1">MAX(0,AD255+'8. SOH &amp; Pipeline'!AF192-'7. Consumption'!AH82+MIN(0,(SUM('7. Consumption'!$G82:AG82)-'8. SOH &amp; Pipeline'!AF82))+AE82)</f>
        <v>0</v>
      </c>
      <c r="AF255" s="335">
        <f ca="1">MAX(0,AE255+'8. SOH &amp; Pipeline'!AG192-'7. Consumption'!AI82+MIN(0,(SUM('7. Consumption'!$G82:AH82)-'8. SOH &amp; Pipeline'!AG82))+AF82)</f>
        <v>0</v>
      </c>
      <c r="AG255" s="335">
        <f ca="1">MAX(0,AF255+'8. SOH &amp; Pipeline'!AH192-'7. Consumption'!AJ82+MIN(0,(SUM('7. Consumption'!$G82:AI82)-'8. SOH &amp; Pipeline'!AH82))+AG82)</f>
        <v>0</v>
      </c>
      <c r="AH255" s="335">
        <f ca="1">MAX(0,AG255+'8. SOH &amp; Pipeline'!AI192-'7. Consumption'!AK82+MIN(0,(SUM('7. Consumption'!$G82:AJ82)-'8. SOH &amp; Pipeline'!AI82))+AH82)</f>
        <v>0</v>
      </c>
      <c r="AI255" s="335">
        <f ca="1">MAX(0,AH255+'8. SOH &amp; Pipeline'!AJ192-'7. Consumption'!AL82+MIN(0,(SUM('7. Consumption'!$G82:AK82)-'8. SOH &amp; Pipeline'!AJ82))+AI82)</f>
        <v>0</v>
      </c>
      <c r="AJ255" s="335">
        <f ca="1">MAX(0,AI255+'8. SOH &amp; Pipeline'!AK192-'7. Consumption'!AM82+MIN(0,(SUM('7. Consumption'!$G82:AL82)-'8. SOH &amp; Pipeline'!AK82))+AJ82)</f>
        <v>0</v>
      </c>
      <c r="AK255" s="335">
        <f ca="1">MAX(0,AJ255+'8. SOH &amp; Pipeline'!AL192-'7. Consumption'!AN82+MIN(0,(SUM('7. Consumption'!$G82:AM82)-'8. SOH &amp; Pipeline'!AL82))+AK82)</f>
        <v>0</v>
      </c>
      <c r="AL255" s="335">
        <f ca="1">MAX(0,AK255+'8. SOH &amp; Pipeline'!AM192-'7. Consumption'!AO82+MIN(0,(SUM('7. Consumption'!$G82:AN82)-'8. SOH &amp; Pipeline'!AM82))+AL82)</f>
        <v>0</v>
      </c>
      <c r="AM255" s="335">
        <f ca="1">MAX(0,AL255+'8. SOH &amp; Pipeline'!AN192-'7. Consumption'!AP82+MIN(0,(SUM('7. Consumption'!$G82:AO82)-'8. SOH &amp; Pipeline'!AN82))+AM82)</f>
        <v>0</v>
      </c>
      <c r="AN255" s="335">
        <f ca="1">MAX(0,AM255+'8. SOH &amp; Pipeline'!AO192-'7. Consumption'!AQ82+MIN(0,(SUM('7. Consumption'!$G82:AP82)-'8. SOH &amp; Pipeline'!AO82))+AN82)</f>
        <v>0</v>
      </c>
    </row>
    <row r="256" spans="2:40" ht="15" hidden="1" outlineLevel="1" x14ac:dyDescent="0.25">
      <c r="B256" s="257"/>
      <c r="C256" s="257" t="str">
        <f>'7. Consumption'!C83</f>
        <v/>
      </c>
      <c r="D256" s="416">
        <f>'8. SOH &amp; Pipeline'!E301</f>
        <v>0</v>
      </c>
      <c r="E256" s="335">
        <f ca="1">MAX(0,D256+'8. SOH &amp; Pipeline'!F193-'7. Consumption'!H83+MIN(0,(SUM('7. Consumption'!$G83:G83)-'8. SOH &amp; Pipeline'!F83))+E83)</f>
        <v>0</v>
      </c>
      <c r="F256" s="335">
        <f ca="1">MAX(0,E256+'8. SOH &amp; Pipeline'!G193-'7. Consumption'!I83+MIN(0,(SUM('7. Consumption'!$G83:H83)-'8. SOH &amp; Pipeline'!G83))+F83)</f>
        <v>0</v>
      </c>
      <c r="G256" s="335">
        <f ca="1">MAX(0,F256+'8. SOH &amp; Pipeline'!H193-'7. Consumption'!J83+MIN(0,(SUM('7. Consumption'!$G83:I83)-'8. SOH &amp; Pipeline'!H83))+G83)</f>
        <v>0</v>
      </c>
      <c r="H256" s="335">
        <f ca="1">MAX(0,G256+'8. SOH &amp; Pipeline'!I193-'7. Consumption'!K83+MIN(0,(SUM('7. Consumption'!$G83:J83)-'8. SOH &amp; Pipeline'!I83))+H83)</f>
        <v>0</v>
      </c>
      <c r="I256" s="335">
        <f ca="1">MAX(0,H256+'8. SOH &amp; Pipeline'!J193-'7. Consumption'!L83+MIN(0,(SUM('7. Consumption'!$G83:K83)-'8. SOH &amp; Pipeline'!J83))+I83)</f>
        <v>0</v>
      </c>
      <c r="J256" s="335">
        <f ca="1">MAX(0,I256+'8. SOH &amp; Pipeline'!K193-'7. Consumption'!M83+MIN(0,(SUM('7. Consumption'!$G83:L83)-'8. SOH &amp; Pipeline'!K83))+J83)</f>
        <v>0</v>
      </c>
      <c r="K256" s="335">
        <f ca="1">MAX(0,J256+'8. SOH &amp; Pipeline'!L193-'7. Consumption'!N83+MIN(0,(SUM('7. Consumption'!$G83:M83)-'8. SOH &amp; Pipeline'!L83))+K83)</f>
        <v>0</v>
      </c>
      <c r="L256" s="335">
        <f ca="1">MAX(0,K256+'8. SOH &amp; Pipeline'!M193-'7. Consumption'!O83+MIN(0,(SUM('7. Consumption'!$G83:N83)-'8. SOH &amp; Pipeline'!M83))+L83)</f>
        <v>0</v>
      </c>
      <c r="M256" s="335">
        <f ca="1">MAX(0,L256+'8. SOH &amp; Pipeline'!N193-'7. Consumption'!P83+MIN(0,(SUM('7. Consumption'!$G83:O83)-'8. SOH &amp; Pipeline'!N83))+M83)</f>
        <v>0</v>
      </c>
      <c r="N256" s="335">
        <f ca="1">MAX(0,M256+'8. SOH &amp; Pipeline'!O193-'7. Consumption'!Q83+MIN(0,(SUM('7. Consumption'!$G83:P83)-'8. SOH &amp; Pipeline'!O83))+N83)</f>
        <v>0</v>
      </c>
      <c r="O256" s="335">
        <f ca="1">MAX(0,N256+'8. SOH &amp; Pipeline'!P193-'7. Consumption'!R83+MIN(0,(SUM('7. Consumption'!$G83:Q83)-'8. SOH &amp; Pipeline'!P83))+O83)</f>
        <v>0</v>
      </c>
      <c r="P256" s="335">
        <f ca="1">MAX(0,O256+'8. SOH &amp; Pipeline'!Q193-'7. Consumption'!S83+MIN(0,(SUM('7. Consumption'!$G83:R83)-'8. SOH &amp; Pipeline'!Q83))+P83)</f>
        <v>0</v>
      </c>
      <c r="Q256" s="335">
        <f ca="1">MAX(0,P256+'8. SOH &amp; Pipeline'!R193-'7. Consumption'!T83+MIN(0,(SUM('7. Consumption'!$G83:S83)-'8. SOH &amp; Pipeline'!R83))+Q83)</f>
        <v>0</v>
      </c>
      <c r="R256" s="335">
        <f ca="1">MAX(0,Q256+'8. SOH &amp; Pipeline'!S193-'7. Consumption'!U83+MIN(0,(SUM('7. Consumption'!$G83:T83)-'8. SOH &amp; Pipeline'!S83))+R83)</f>
        <v>0</v>
      </c>
      <c r="S256" s="335">
        <f ca="1">MAX(0,R256+'8. SOH &amp; Pipeline'!T193-'7. Consumption'!V83+MIN(0,(SUM('7. Consumption'!$G83:U83)-'8. SOH &amp; Pipeline'!T83))+S83)</f>
        <v>0</v>
      </c>
      <c r="T256" s="335">
        <f ca="1">MAX(0,S256+'8. SOH &amp; Pipeline'!U193-'7. Consumption'!W83+MIN(0,(SUM('7. Consumption'!$G83:V83)-'8. SOH &amp; Pipeline'!U83))+T83)</f>
        <v>0</v>
      </c>
      <c r="U256" s="335">
        <f ca="1">MAX(0,T256+'8. SOH &amp; Pipeline'!V193-'7. Consumption'!X83+MIN(0,(SUM('7. Consumption'!$G83:W83)-'8. SOH &amp; Pipeline'!V83))+U83)</f>
        <v>0</v>
      </c>
      <c r="V256" s="335">
        <f ca="1">MAX(0,U256+'8. SOH &amp; Pipeline'!W193-'7. Consumption'!Y83+MIN(0,(SUM('7. Consumption'!$G83:X83)-'8. SOH &amp; Pipeline'!W83))+V83)</f>
        <v>0</v>
      </c>
      <c r="W256" s="335">
        <f ca="1">MAX(0,V256+'8. SOH &amp; Pipeline'!X193-'7. Consumption'!Z83+MIN(0,(SUM('7. Consumption'!$G83:Y83)-'8. SOH &amp; Pipeline'!X83))+W83)</f>
        <v>0</v>
      </c>
      <c r="X256" s="335">
        <f ca="1">MAX(0,W256+'8. SOH &amp; Pipeline'!Y193-'7. Consumption'!AA83+MIN(0,(SUM('7. Consumption'!$G83:Z83)-'8. SOH &amp; Pipeline'!Y83))+X83)</f>
        <v>0</v>
      </c>
      <c r="Y256" s="335">
        <f ca="1">MAX(0,X256+'8. SOH &amp; Pipeline'!Z193-'7. Consumption'!AB83+MIN(0,(SUM('7. Consumption'!$G83:AA83)-'8. SOH &amp; Pipeline'!Z83))+Y83)</f>
        <v>0</v>
      </c>
      <c r="Z256" s="335">
        <f ca="1">MAX(0,Y256+'8. SOH &amp; Pipeline'!AA193-'7. Consumption'!AC83+MIN(0,(SUM('7. Consumption'!$G83:AB83)-'8. SOH &amp; Pipeline'!AA83))+Z83)</f>
        <v>0</v>
      </c>
      <c r="AA256" s="335">
        <f ca="1">MAX(0,Z256+'8. SOH &amp; Pipeline'!AB193-'7. Consumption'!AD83+MIN(0,(SUM('7. Consumption'!$G83:AC83)-'8. SOH &amp; Pipeline'!AB83))+AA83)</f>
        <v>0</v>
      </c>
      <c r="AB256" s="335">
        <f ca="1">MAX(0,AA256+'8. SOH &amp; Pipeline'!AC193-'7. Consumption'!AE83+MIN(0,(SUM('7. Consumption'!$G83:AD83)-'8. SOH &amp; Pipeline'!AC83))+AB83)</f>
        <v>0</v>
      </c>
      <c r="AC256" s="335">
        <f ca="1">MAX(0,AB256+'8. SOH &amp; Pipeline'!AD193-'7. Consumption'!AF83+MIN(0,(SUM('7. Consumption'!$G83:AE83)-'8. SOH &amp; Pipeline'!AD83))+AC83)</f>
        <v>0</v>
      </c>
      <c r="AD256" s="335">
        <f ca="1">MAX(0,AC256+'8. SOH &amp; Pipeline'!AE193-'7. Consumption'!AG83+MIN(0,(SUM('7. Consumption'!$G83:AF83)-'8. SOH &amp; Pipeline'!AE83))+AD83)</f>
        <v>0</v>
      </c>
      <c r="AE256" s="335">
        <f ca="1">MAX(0,AD256+'8. SOH &amp; Pipeline'!AF193-'7. Consumption'!AH83+MIN(0,(SUM('7. Consumption'!$G83:AG83)-'8. SOH &amp; Pipeline'!AF83))+AE83)</f>
        <v>0</v>
      </c>
      <c r="AF256" s="335">
        <f ca="1">MAX(0,AE256+'8. SOH &amp; Pipeline'!AG193-'7. Consumption'!AI83+MIN(0,(SUM('7. Consumption'!$G83:AH83)-'8. SOH &amp; Pipeline'!AG83))+AF83)</f>
        <v>0</v>
      </c>
      <c r="AG256" s="335">
        <f ca="1">MAX(0,AF256+'8. SOH &amp; Pipeline'!AH193-'7. Consumption'!AJ83+MIN(0,(SUM('7. Consumption'!$G83:AI83)-'8. SOH &amp; Pipeline'!AH83))+AG83)</f>
        <v>0</v>
      </c>
      <c r="AH256" s="335">
        <f ca="1">MAX(0,AG256+'8. SOH &amp; Pipeline'!AI193-'7. Consumption'!AK83+MIN(0,(SUM('7. Consumption'!$G83:AJ83)-'8. SOH &amp; Pipeline'!AI83))+AH83)</f>
        <v>0</v>
      </c>
      <c r="AI256" s="335">
        <f ca="1">MAX(0,AH256+'8. SOH &amp; Pipeline'!AJ193-'7. Consumption'!AL83+MIN(0,(SUM('7. Consumption'!$G83:AK83)-'8. SOH &amp; Pipeline'!AJ83))+AI83)</f>
        <v>0</v>
      </c>
      <c r="AJ256" s="335">
        <f ca="1">MAX(0,AI256+'8. SOH &amp; Pipeline'!AK193-'7. Consumption'!AM83+MIN(0,(SUM('7. Consumption'!$G83:AL83)-'8. SOH &amp; Pipeline'!AK83))+AJ83)</f>
        <v>0</v>
      </c>
      <c r="AK256" s="335">
        <f ca="1">MAX(0,AJ256+'8. SOH &amp; Pipeline'!AL193-'7. Consumption'!AN83+MIN(0,(SUM('7. Consumption'!$G83:AM83)-'8. SOH &amp; Pipeline'!AL83))+AK83)</f>
        <v>0</v>
      </c>
      <c r="AL256" s="335">
        <f ca="1">MAX(0,AK256+'8. SOH &amp; Pipeline'!AM193-'7. Consumption'!AO83+MIN(0,(SUM('7. Consumption'!$G83:AN83)-'8. SOH &amp; Pipeline'!AM83))+AL83)</f>
        <v>0</v>
      </c>
      <c r="AM256" s="335">
        <f ca="1">MAX(0,AL256+'8. SOH &amp; Pipeline'!AN193-'7. Consumption'!AP83+MIN(0,(SUM('7. Consumption'!$G83:AO83)-'8. SOH &amp; Pipeline'!AN83))+AM83)</f>
        <v>0</v>
      </c>
      <c r="AN256" s="335">
        <f ca="1">MAX(0,AM256+'8. SOH &amp; Pipeline'!AO193-'7. Consumption'!AQ83+MIN(0,(SUM('7. Consumption'!$G83:AP83)-'8. SOH &amp; Pipeline'!AO83))+AN83)</f>
        <v>0</v>
      </c>
    </row>
    <row r="257" spans="2:40" ht="15" hidden="1" outlineLevel="1" x14ac:dyDescent="0.25">
      <c r="B257" s="257"/>
      <c r="C257" s="257" t="str">
        <f>'7. Consumption'!C84</f>
        <v/>
      </c>
      <c r="D257" s="416">
        <f>'8. SOH &amp; Pipeline'!E302</f>
        <v>0</v>
      </c>
      <c r="E257" s="335">
        <f ca="1">MAX(0,D257+'8. SOH &amp; Pipeline'!F194-'7. Consumption'!H84+MIN(0,(SUM('7. Consumption'!$G84:G84)-'8. SOH &amp; Pipeline'!F84))+E84)</f>
        <v>0</v>
      </c>
      <c r="F257" s="335">
        <f ca="1">MAX(0,E257+'8. SOH &amp; Pipeline'!G194-'7. Consumption'!I84+MIN(0,(SUM('7. Consumption'!$G84:H84)-'8. SOH &amp; Pipeline'!G84))+F84)</f>
        <v>0</v>
      </c>
      <c r="G257" s="335">
        <f ca="1">MAX(0,F257+'8. SOH &amp; Pipeline'!H194-'7. Consumption'!J84+MIN(0,(SUM('7. Consumption'!$G84:I84)-'8. SOH &amp; Pipeline'!H84))+G84)</f>
        <v>0</v>
      </c>
      <c r="H257" s="335">
        <f ca="1">MAX(0,G257+'8. SOH &amp; Pipeline'!I194-'7. Consumption'!K84+MIN(0,(SUM('7. Consumption'!$G84:J84)-'8. SOH &amp; Pipeline'!I84))+H84)</f>
        <v>0</v>
      </c>
      <c r="I257" s="335">
        <f ca="1">MAX(0,H257+'8. SOH &amp; Pipeline'!J194-'7. Consumption'!L84+MIN(0,(SUM('7. Consumption'!$G84:K84)-'8. SOH &amp; Pipeline'!J84))+I84)</f>
        <v>0</v>
      </c>
      <c r="J257" s="335">
        <f ca="1">MAX(0,I257+'8. SOH &amp; Pipeline'!K194-'7. Consumption'!M84+MIN(0,(SUM('7. Consumption'!$G84:L84)-'8. SOH &amp; Pipeline'!K84))+J84)</f>
        <v>0</v>
      </c>
      <c r="K257" s="335">
        <f ca="1">MAX(0,J257+'8. SOH &amp; Pipeline'!L194-'7. Consumption'!N84+MIN(0,(SUM('7. Consumption'!$G84:M84)-'8. SOH &amp; Pipeline'!L84))+K84)</f>
        <v>0</v>
      </c>
      <c r="L257" s="335">
        <f ca="1">MAX(0,K257+'8. SOH &amp; Pipeline'!M194-'7. Consumption'!O84+MIN(0,(SUM('7. Consumption'!$G84:N84)-'8. SOH &amp; Pipeline'!M84))+L84)</f>
        <v>0</v>
      </c>
      <c r="M257" s="335">
        <f ca="1">MAX(0,L257+'8. SOH &amp; Pipeline'!N194-'7. Consumption'!P84+MIN(0,(SUM('7. Consumption'!$G84:O84)-'8. SOH &amp; Pipeline'!N84))+M84)</f>
        <v>0</v>
      </c>
      <c r="N257" s="335">
        <f ca="1">MAX(0,M257+'8. SOH &amp; Pipeline'!O194-'7. Consumption'!Q84+MIN(0,(SUM('7. Consumption'!$G84:P84)-'8. SOH &amp; Pipeline'!O84))+N84)</f>
        <v>0</v>
      </c>
      <c r="O257" s="335">
        <f ca="1">MAX(0,N257+'8. SOH &amp; Pipeline'!P194-'7. Consumption'!R84+MIN(0,(SUM('7. Consumption'!$G84:Q84)-'8. SOH &amp; Pipeline'!P84))+O84)</f>
        <v>0</v>
      </c>
      <c r="P257" s="335">
        <f ca="1">MAX(0,O257+'8. SOH &amp; Pipeline'!Q194-'7. Consumption'!S84+MIN(0,(SUM('7. Consumption'!$G84:R84)-'8. SOH &amp; Pipeline'!Q84))+P84)</f>
        <v>0</v>
      </c>
      <c r="Q257" s="335">
        <f ca="1">MAX(0,P257+'8. SOH &amp; Pipeline'!R194-'7. Consumption'!T84+MIN(0,(SUM('7. Consumption'!$G84:S84)-'8. SOH &amp; Pipeline'!R84))+Q84)</f>
        <v>0</v>
      </c>
      <c r="R257" s="335">
        <f ca="1">MAX(0,Q257+'8. SOH &amp; Pipeline'!S194-'7. Consumption'!U84+MIN(0,(SUM('7. Consumption'!$G84:T84)-'8. SOH &amp; Pipeline'!S84))+R84)</f>
        <v>0</v>
      </c>
      <c r="S257" s="335">
        <f ca="1">MAX(0,R257+'8. SOH &amp; Pipeline'!T194-'7. Consumption'!V84+MIN(0,(SUM('7. Consumption'!$G84:U84)-'8. SOH &amp; Pipeline'!T84))+S84)</f>
        <v>0</v>
      </c>
      <c r="T257" s="335">
        <f ca="1">MAX(0,S257+'8. SOH &amp; Pipeline'!U194-'7. Consumption'!W84+MIN(0,(SUM('7. Consumption'!$G84:V84)-'8. SOH &amp; Pipeline'!U84))+T84)</f>
        <v>0</v>
      </c>
      <c r="U257" s="335">
        <f ca="1">MAX(0,T257+'8. SOH &amp; Pipeline'!V194-'7. Consumption'!X84+MIN(0,(SUM('7. Consumption'!$G84:W84)-'8. SOH &amp; Pipeline'!V84))+U84)</f>
        <v>0</v>
      </c>
      <c r="V257" s="335">
        <f ca="1">MAX(0,U257+'8. SOH &amp; Pipeline'!W194-'7. Consumption'!Y84+MIN(0,(SUM('7. Consumption'!$G84:X84)-'8. SOH &amp; Pipeline'!W84))+V84)</f>
        <v>0</v>
      </c>
      <c r="W257" s="335">
        <f ca="1">MAX(0,V257+'8. SOH &amp; Pipeline'!X194-'7. Consumption'!Z84+MIN(0,(SUM('7. Consumption'!$G84:Y84)-'8. SOH &amp; Pipeline'!X84))+W84)</f>
        <v>0</v>
      </c>
      <c r="X257" s="335">
        <f ca="1">MAX(0,W257+'8. SOH &amp; Pipeline'!Y194-'7. Consumption'!AA84+MIN(0,(SUM('7. Consumption'!$G84:Z84)-'8. SOH &amp; Pipeline'!Y84))+X84)</f>
        <v>0</v>
      </c>
      <c r="Y257" s="335">
        <f ca="1">MAX(0,X257+'8. SOH &amp; Pipeline'!Z194-'7. Consumption'!AB84+MIN(0,(SUM('7. Consumption'!$G84:AA84)-'8. SOH &amp; Pipeline'!Z84))+Y84)</f>
        <v>0</v>
      </c>
      <c r="Z257" s="335">
        <f ca="1">MAX(0,Y257+'8. SOH &amp; Pipeline'!AA194-'7. Consumption'!AC84+MIN(0,(SUM('7. Consumption'!$G84:AB84)-'8. SOH &amp; Pipeline'!AA84))+Z84)</f>
        <v>0</v>
      </c>
      <c r="AA257" s="335">
        <f ca="1">MAX(0,Z257+'8. SOH &amp; Pipeline'!AB194-'7. Consumption'!AD84+MIN(0,(SUM('7. Consumption'!$G84:AC84)-'8. SOH &amp; Pipeline'!AB84))+AA84)</f>
        <v>0</v>
      </c>
      <c r="AB257" s="335">
        <f ca="1">MAX(0,AA257+'8. SOH &amp; Pipeline'!AC194-'7. Consumption'!AE84+MIN(0,(SUM('7. Consumption'!$G84:AD84)-'8. SOH &amp; Pipeline'!AC84))+AB84)</f>
        <v>0</v>
      </c>
      <c r="AC257" s="335">
        <f ca="1">MAX(0,AB257+'8. SOH &amp; Pipeline'!AD194-'7. Consumption'!AF84+MIN(0,(SUM('7. Consumption'!$G84:AE84)-'8. SOH &amp; Pipeline'!AD84))+AC84)</f>
        <v>0</v>
      </c>
      <c r="AD257" s="335">
        <f ca="1">MAX(0,AC257+'8. SOH &amp; Pipeline'!AE194-'7. Consumption'!AG84+MIN(0,(SUM('7. Consumption'!$G84:AF84)-'8. SOH &amp; Pipeline'!AE84))+AD84)</f>
        <v>0</v>
      </c>
      <c r="AE257" s="335">
        <f ca="1">MAX(0,AD257+'8. SOH &amp; Pipeline'!AF194-'7. Consumption'!AH84+MIN(0,(SUM('7. Consumption'!$G84:AG84)-'8. SOH &amp; Pipeline'!AF84))+AE84)</f>
        <v>0</v>
      </c>
      <c r="AF257" s="335">
        <f ca="1">MAX(0,AE257+'8. SOH &amp; Pipeline'!AG194-'7. Consumption'!AI84+MIN(0,(SUM('7. Consumption'!$G84:AH84)-'8. SOH &amp; Pipeline'!AG84))+AF84)</f>
        <v>0</v>
      </c>
      <c r="AG257" s="335">
        <f ca="1">MAX(0,AF257+'8. SOH &amp; Pipeline'!AH194-'7. Consumption'!AJ84+MIN(0,(SUM('7. Consumption'!$G84:AI84)-'8. SOH &amp; Pipeline'!AH84))+AG84)</f>
        <v>0</v>
      </c>
      <c r="AH257" s="335">
        <f ca="1">MAX(0,AG257+'8. SOH &amp; Pipeline'!AI194-'7. Consumption'!AK84+MIN(0,(SUM('7. Consumption'!$G84:AJ84)-'8. SOH &amp; Pipeline'!AI84))+AH84)</f>
        <v>0</v>
      </c>
      <c r="AI257" s="335">
        <f ca="1">MAX(0,AH257+'8. SOH &amp; Pipeline'!AJ194-'7. Consumption'!AL84+MIN(0,(SUM('7. Consumption'!$G84:AK84)-'8. SOH &amp; Pipeline'!AJ84))+AI84)</f>
        <v>0</v>
      </c>
      <c r="AJ257" s="335">
        <f ca="1">MAX(0,AI257+'8. SOH &amp; Pipeline'!AK194-'7. Consumption'!AM84+MIN(0,(SUM('7. Consumption'!$G84:AL84)-'8. SOH &amp; Pipeline'!AK84))+AJ84)</f>
        <v>0</v>
      </c>
      <c r="AK257" s="335">
        <f ca="1">MAX(0,AJ257+'8. SOH &amp; Pipeline'!AL194-'7. Consumption'!AN84+MIN(0,(SUM('7. Consumption'!$G84:AM84)-'8. SOH &amp; Pipeline'!AL84))+AK84)</f>
        <v>0</v>
      </c>
      <c r="AL257" s="335">
        <f ca="1">MAX(0,AK257+'8. SOH &amp; Pipeline'!AM194-'7. Consumption'!AO84+MIN(0,(SUM('7. Consumption'!$G84:AN84)-'8. SOH &amp; Pipeline'!AM84))+AL84)</f>
        <v>0</v>
      </c>
      <c r="AM257" s="335">
        <f ca="1">MAX(0,AL257+'8. SOH &amp; Pipeline'!AN194-'7. Consumption'!AP84+MIN(0,(SUM('7. Consumption'!$G84:AO84)-'8. SOH &amp; Pipeline'!AN84))+AM84)</f>
        <v>0</v>
      </c>
      <c r="AN257" s="335">
        <f ca="1">MAX(0,AM257+'8. SOH &amp; Pipeline'!AO194-'7. Consumption'!AQ84+MIN(0,(SUM('7. Consumption'!$G84:AP84)-'8. SOH &amp; Pipeline'!AO84))+AN84)</f>
        <v>0</v>
      </c>
    </row>
    <row r="258" spans="2:40" ht="15" hidden="1" outlineLevel="1" x14ac:dyDescent="0.25">
      <c r="B258" s="257"/>
      <c r="C258" s="257" t="str">
        <f>'7. Consumption'!C85</f>
        <v/>
      </c>
      <c r="D258" s="416">
        <f>'8. SOH &amp; Pipeline'!E303</f>
        <v>0</v>
      </c>
      <c r="E258" s="335">
        <f ca="1">MAX(0,D258+'8. SOH &amp; Pipeline'!F195-'7. Consumption'!H85+MIN(0,(SUM('7. Consumption'!$G85:G85)-'8. SOH &amp; Pipeline'!F85))+E85)</f>
        <v>0</v>
      </c>
      <c r="F258" s="335">
        <f ca="1">MAX(0,E258+'8. SOH &amp; Pipeline'!G195-'7. Consumption'!I85+MIN(0,(SUM('7. Consumption'!$G85:H85)-'8. SOH &amp; Pipeline'!G85))+F85)</f>
        <v>0</v>
      </c>
      <c r="G258" s="335">
        <f ca="1">MAX(0,F258+'8. SOH &amp; Pipeline'!H195-'7. Consumption'!J85+MIN(0,(SUM('7. Consumption'!$G85:I85)-'8. SOH &amp; Pipeline'!H85))+G85)</f>
        <v>0</v>
      </c>
      <c r="H258" s="335">
        <f ca="1">MAX(0,G258+'8. SOH &amp; Pipeline'!I195-'7. Consumption'!K85+MIN(0,(SUM('7. Consumption'!$G85:J85)-'8. SOH &amp; Pipeline'!I85))+H85)</f>
        <v>0</v>
      </c>
      <c r="I258" s="335">
        <f ca="1">MAX(0,H258+'8. SOH &amp; Pipeline'!J195-'7. Consumption'!L85+MIN(0,(SUM('7. Consumption'!$G85:K85)-'8. SOH &amp; Pipeline'!J85))+I85)</f>
        <v>0</v>
      </c>
      <c r="J258" s="335">
        <f ca="1">MAX(0,I258+'8. SOH &amp; Pipeline'!K195-'7. Consumption'!M85+MIN(0,(SUM('7. Consumption'!$G85:L85)-'8. SOH &amp; Pipeline'!K85))+J85)</f>
        <v>0</v>
      </c>
      <c r="K258" s="335">
        <f ca="1">MAX(0,J258+'8. SOH &amp; Pipeline'!L195-'7. Consumption'!N85+MIN(0,(SUM('7. Consumption'!$G85:M85)-'8. SOH &amp; Pipeline'!L85))+K85)</f>
        <v>0</v>
      </c>
      <c r="L258" s="335">
        <f ca="1">MAX(0,K258+'8. SOH &amp; Pipeline'!M195-'7. Consumption'!O85+MIN(0,(SUM('7. Consumption'!$G85:N85)-'8. SOH &amp; Pipeline'!M85))+L85)</f>
        <v>0</v>
      </c>
      <c r="M258" s="335">
        <f ca="1">MAX(0,L258+'8. SOH &amp; Pipeline'!N195-'7. Consumption'!P85+MIN(0,(SUM('7. Consumption'!$G85:O85)-'8. SOH &amp; Pipeline'!N85))+M85)</f>
        <v>0</v>
      </c>
      <c r="N258" s="335">
        <f ca="1">MAX(0,M258+'8. SOH &amp; Pipeline'!O195-'7. Consumption'!Q85+MIN(0,(SUM('7. Consumption'!$G85:P85)-'8. SOH &amp; Pipeline'!O85))+N85)</f>
        <v>0</v>
      </c>
      <c r="O258" s="335">
        <f ca="1">MAX(0,N258+'8. SOH &amp; Pipeline'!P195-'7. Consumption'!R85+MIN(0,(SUM('7. Consumption'!$G85:Q85)-'8. SOH &amp; Pipeline'!P85))+O85)</f>
        <v>0</v>
      </c>
      <c r="P258" s="335">
        <f ca="1">MAX(0,O258+'8. SOH &amp; Pipeline'!Q195-'7. Consumption'!S85+MIN(0,(SUM('7. Consumption'!$G85:R85)-'8. SOH &amp; Pipeline'!Q85))+P85)</f>
        <v>0</v>
      </c>
      <c r="Q258" s="335">
        <f ca="1">MAX(0,P258+'8. SOH &amp; Pipeline'!R195-'7. Consumption'!T85+MIN(0,(SUM('7. Consumption'!$G85:S85)-'8. SOH &amp; Pipeline'!R85))+Q85)</f>
        <v>0</v>
      </c>
      <c r="R258" s="335">
        <f ca="1">MAX(0,Q258+'8. SOH &amp; Pipeline'!S195-'7. Consumption'!U85+MIN(0,(SUM('7. Consumption'!$G85:T85)-'8. SOH &amp; Pipeline'!S85))+R85)</f>
        <v>0</v>
      </c>
      <c r="S258" s="335">
        <f ca="1">MAX(0,R258+'8. SOH &amp; Pipeline'!T195-'7. Consumption'!V85+MIN(0,(SUM('7. Consumption'!$G85:U85)-'8. SOH &amp; Pipeline'!T85))+S85)</f>
        <v>0</v>
      </c>
      <c r="T258" s="335">
        <f ca="1">MAX(0,S258+'8. SOH &amp; Pipeline'!U195-'7. Consumption'!W85+MIN(0,(SUM('7. Consumption'!$G85:V85)-'8. SOH &amp; Pipeline'!U85))+T85)</f>
        <v>0</v>
      </c>
      <c r="U258" s="335">
        <f ca="1">MAX(0,T258+'8. SOH &amp; Pipeline'!V195-'7. Consumption'!X85+MIN(0,(SUM('7. Consumption'!$G85:W85)-'8. SOH &amp; Pipeline'!V85))+U85)</f>
        <v>0</v>
      </c>
      <c r="V258" s="335">
        <f ca="1">MAX(0,U258+'8. SOH &amp; Pipeline'!W195-'7. Consumption'!Y85+MIN(0,(SUM('7. Consumption'!$G85:X85)-'8. SOH &amp; Pipeline'!W85))+V85)</f>
        <v>0</v>
      </c>
      <c r="W258" s="335">
        <f ca="1">MAX(0,V258+'8. SOH &amp; Pipeline'!X195-'7. Consumption'!Z85+MIN(0,(SUM('7. Consumption'!$G85:Y85)-'8. SOH &amp; Pipeline'!X85))+W85)</f>
        <v>0</v>
      </c>
      <c r="X258" s="335">
        <f ca="1">MAX(0,W258+'8. SOH &amp; Pipeline'!Y195-'7. Consumption'!AA85+MIN(0,(SUM('7. Consumption'!$G85:Z85)-'8. SOH &amp; Pipeline'!Y85))+X85)</f>
        <v>0</v>
      </c>
      <c r="Y258" s="335">
        <f ca="1">MAX(0,X258+'8. SOH &amp; Pipeline'!Z195-'7. Consumption'!AB85+MIN(0,(SUM('7. Consumption'!$G85:AA85)-'8. SOH &amp; Pipeline'!Z85))+Y85)</f>
        <v>0</v>
      </c>
      <c r="Z258" s="335">
        <f ca="1">MAX(0,Y258+'8. SOH &amp; Pipeline'!AA195-'7. Consumption'!AC85+MIN(0,(SUM('7. Consumption'!$G85:AB85)-'8. SOH &amp; Pipeline'!AA85))+Z85)</f>
        <v>0</v>
      </c>
      <c r="AA258" s="335">
        <f ca="1">MAX(0,Z258+'8. SOH &amp; Pipeline'!AB195-'7. Consumption'!AD85+MIN(0,(SUM('7. Consumption'!$G85:AC85)-'8. SOH &amp; Pipeline'!AB85))+AA85)</f>
        <v>0</v>
      </c>
      <c r="AB258" s="335">
        <f ca="1">MAX(0,AA258+'8. SOH &amp; Pipeline'!AC195-'7. Consumption'!AE85+MIN(0,(SUM('7. Consumption'!$G85:AD85)-'8. SOH &amp; Pipeline'!AC85))+AB85)</f>
        <v>0</v>
      </c>
      <c r="AC258" s="335">
        <f ca="1">MAX(0,AB258+'8. SOH &amp; Pipeline'!AD195-'7. Consumption'!AF85+MIN(0,(SUM('7. Consumption'!$G85:AE85)-'8. SOH &amp; Pipeline'!AD85))+AC85)</f>
        <v>0</v>
      </c>
      <c r="AD258" s="335">
        <f ca="1">MAX(0,AC258+'8. SOH &amp; Pipeline'!AE195-'7. Consumption'!AG85+MIN(0,(SUM('7. Consumption'!$G85:AF85)-'8. SOH &amp; Pipeline'!AE85))+AD85)</f>
        <v>0</v>
      </c>
      <c r="AE258" s="335">
        <f ca="1">MAX(0,AD258+'8. SOH &amp; Pipeline'!AF195-'7. Consumption'!AH85+MIN(0,(SUM('7. Consumption'!$G85:AG85)-'8. SOH &amp; Pipeline'!AF85))+AE85)</f>
        <v>0</v>
      </c>
      <c r="AF258" s="335">
        <f ca="1">MAX(0,AE258+'8. SOH &amp; Pipeline'!AG195-'7. Consumption'!AI85+MIN(0,(SUM('7. Consumption'!$G85:AH85)-'8. SOH &amp; Pipeline'!AG85))+AF85)</f>
        <v>0</v>
      </c>
      <c r="AG258" s="335">
        <f ca="1">MAX(0,AF258+'8. SOH &amp; Pipeline'!AH195-'7. Consumption'!AJ85+MIN(0,(SUM('7. Consumption'!$G85:AI85)-'8. SOH &amp; Pipeline'!AH85))+AG85)</f>
        <v>0</v>
      </c>
      <c r="AH258" s="335">
        <f ca="1">MAX(0,AG258+'8. SOH &amp; Pipeline'!AI195-'7. Consumption'!AK85+MIN(0,(SUM('7. Consumption'!$G85:AJ85)-'8. SOH &amp; Pipeline'!AI85))+AH85)</f>
        <v>0</v>
      </c>
      <c r="AI258" s="335">
        <f ca="1">MAX(0,AH258+'8. SOH &amp; Pipeline'!AJ195-'7. Consumption'!AL85+MIN(0,(SUM('7. Consumption'!$G85:AK85)-'8. SOH &amp; Pipeline'!AJ85))+AI85)</f>
        <v>0</v>
      </c>
      <c r="AJ258" s="335">
        <f ca="1">MAX(0,AI258+'8. SOH &amp; Pipeline'!AK195-'7. Consumption'!AM85+MIN(0,(SUM('7. Consumption'!$G85:AL85)-'8. SOH &amp; Pipeline'!AK85))+AJ85)</f>
        <v>0</v>
      </c>
      <c r="AK258" s="335">
        <f ca="1">MAX(0,AJ258+'8. SOH &amp; Pipeline'!AL195-'7. Consumption'!AN85+MIN(0,(SUM('7. Consumption'!$G85:AM85)-'8. SOH &amp; Pipeline'!AL85))+AK85)</f>
        <v>0</v>
      </c>
      <c r="AL258" s="335">
        <f ca="1">MAX(0,AK258+'8. SOH &amp; Pipeline'!AM195-'7. Consumption'!AO85+MIN(0,(SUM('7. Consumption'!$G85:AN85)-'8. SOH &amp; Pipeline'!AM85))+AL85)</f>
        <v>0</v>
      </c>
      <c r="AM258" s="335">
        <f ca="1">MAX(0,AL258+'8. SOH &amp; Pipeline'!AN195-'7. Consumption'!AP85+MIN(0,(SUM('7. Consumption'!$G85:AO85)-'8. SOH &amp; Pipeline'!AN85))+AM85)</f>
        <v>0</v>
      </c>
      <c r="AN258" s="335">
        <f ca="1">MAX(0,AM258+'8. SOH &amp; Pipeline'!AO195-'7. Consumption'!AQ85+MIN(0,(SUM('7. Consumption'!$G85:AP85)-'8. SOH &amp; Pipeline'!AO85))+AN85)</f>
        <v>0</v>
      </c>
    </row>
    <row r="259" spans="2:40" ht="15" hidden="1" outlineLevel="1" x14ac:dyDescent="0.25">
      <c r="B259" s="257"/>
      <c r="C259" s="257" t="str">
        <f>'7. Consumption'!C86</f>
        <v/>
      </c>
      <c r="D259" s="416">
        <f>'8. SOH &amp; Pipeline'!E304</f>
        <v>0</v>
      </c>
      <c r="E259" s="335">
        <f ca="1">MAX(0,D259+'8. SOH &amp; Pipeline'!F196-'7. Consumption'!H86+MIN(0,(SUM('7. Consumption'!$G86:G86)-'8. SOH &amp; Pipeline'!F86))+E86)</f>
        <v>0</v>
      </c>
      <c r="F259" s="335">
        <f ca="1">MAX(0,E259+'8. SOH &amp; Pipeline'!G196-'7. Consumption'!I86+MIN(0,(SUM('7. Consumption'!$G86:H86)-'8. SOH &amp; Pipeline'!G86))+F86)</f>
        <v>0</v>
      </c>
      <c r="G259" s="335">
        <f ca="1">MAX(0,F259+'8. SOH &amp; Pipeline'!H196-'7. Consumption'!J86+MIN(0,(SUM('7. Consumption'!$G86:I86)-'8. SOH &amp; Pipeline'!H86))+G86)</f>
        <v>0</v>
      </c>
      <c r="H259" s="335">
        <f ca="1">MAX(0,G259+'8. SOH &amp; Pipeline'!I196-'7. Consumption'!K86+MIN(0,(SUM('7. Consumption'!$G86:J86)-'8. SOH &amp; Pipeline'!I86))+H86)</f>
        <v>0</v>
      </c>
      <c r="I259" s="335">
        <f ca="1">MAX(0,H259+'8. SOH &amp; Pipeline'!J196-'7. Consumption'!L86+MIN(0,(SUM('7. Consumption'!$G86:K86)-'8. SOH &amp; Pipeline'!J86))+I86)</f>
        <v>0</v>
      </c>
      <c r="J259" s="335">
        <f ca="1">MAX(0,I259+'8. SOH &amp; Pipeline'!K196-'7. Consumption'!M86+MIN(0,(SUM('7. Consumption'!$G86:L86)-'8. SOH &amp; Pipeline'!K86))+J86)</f>
        <v>0</v>
      </c>
      <c r="K259" s="335">
        <f ca="1">MAX(0,J259+'8. SOH &amp; Pipeline'!L196-'7. Consumption'!N86+MIN(0,(SUM('7. Consumption'!$G86:M86)-'8. SOH &amp; Pipeline'!L86))+K86)</f>
        <v>0</v>
      </c>
      <c r="L259" s="335">
        <f ca="1">MAX(0,K259+'8. SOH &amp; Pipeline'!M196-'7. Consumption'!O86+MIN(0,(SUM('7. Consumption'!$G86:N86)-'8. SOH &amp; Pipeline'!M86))+L86)</f>
        <v>0</v>
      </c>
      <c r="M259" s="335">
        <f ca="1">MAX(0,L259+'8. SOH &amp; Pipeline'!N196-'7. Consumption'!P86+MIN(0,(SUM('7. Consumption'!$G86:O86)-'8. SOH &amp; Pipeline'!N86))+M86)</f>
        <v>0</v>
      </c>
      <c r="N259" s="335">
        <f ca="1">MAX(0,M259+'8. SOH &amp; Pipeline'!O196-'7. Consumption'!Q86+MIN(0,(SUM('7. Consumption'!$G86:P86)-'8. SOH &amp; Pipeline'!O86))+N86)</f>
        <v>0</v>
      </c>
      <c r="O259" s="335">
        <f ca="1">MAX(0,N259+'8. SOH &amp; Pipeline'!P196-'7. Consumption'!R86+MIN(0,(SUM('7. Consumption'!$G86:Q86)-'8. SOH &amp; Pipeline'!P86))+O86)</f>
        <v>0</v>
      </c>
      <c r="P259" s="335">
        <f ca="1">MAX(0,O259+'8. SOH &amp; Pipeline'!Q196-'7. Consumption'!S86+MIN(0,(SUM('7. Consumption'!$G86:R86)-'8. SOH &amp; Pipeline'!Q86))+P86)</f>
        <v>0</v>
      </c>
      <c r="Q259" s="335">
        <f ca="1">MAX(0,P259+'8. SOH &amp; Pipeline'!R196-'7. Consumption'!T86+MIN(0,(SUM('7. Consumption'!$G86:S86)-'8. SOH &amp; Pipeline'!R86))+Q86)</f>
        <v>0</v>
      </c>
      <c r="R259" s="335">
        <f ca="1">MAX(0,Q259+'8. SOH &amp; Pipeline'!S196-'7. Consumption'!U86+MIN(0,(SUM('7. Consumption'!$G86:T86)-'8. SOH &amp; Pipeline'!S86))+R86)</f>
        <v>0</v>
      </c>
      <c r="S259" s="335">
        <f ca="1">MAX(0,R259+'8. SOH &amp; Pipeline'!T196-'7. Consumption'!V86+MIN(0,(SUM('7. Consumption'!$G86:U86)-'8. SOH &amp; Pipeline'!T86))+S86)</f>
        <v>0</v>
      </c>
      <c r="T259" s="335">
        <f ca="1">MAX(0,S259+'8. SOH &amp; Pipeline'!U196-'7. Consumption'!W86+MIN(0,(SUM('7. Consumption'!$G86:V86)-'8. SOH &amp; Pipeline'!U86))+T86)</f>
        <v>0</v>
      </c>
      <c r="U259" s="335">
        <f ca="1">MAX(0,T259+'8. SOH &amp; Pipeline'!V196-'7. Consumption'!X86+MIN(0,(SUM('7. Consumption'!$G86:W86)-'8. SOH &amp; Pipeline'!V86))+U86)</f>
        <v>0</v>
      </c>
      <c r="V259" s="335">
        <f ca="1">MAX(0,U259+'8. SOH &amp; Pipeline'!W196-'7. Consumption'!Y86+MIN(0,(SUM('7. Consumption'!$G86:X86)-'8. SOH &amp; Pipeline'!W86))+V86)</f>
        <v>0</v>
      </c>
      <c r="W259" s="335">
        <f ca="1">MAX(0,V259+'8. SOH &amp; Pipeline'!X196-'7. Consumption'!Z86+MIN(0,(SUM('7. Consumption'!$G86:Y86)-'8. SOH &amp; Pipeline'!X86))+W86)</f>
        <v>0</v>
      </c>
      <c r="X259" s="335">
        <f ca="1">MAX(0,W259+'8. SOH &amp; Pipeline'!Y196-'7. Consumption'!AA86+MIN(0,(SUM('7. Consumption'!$G86:Z86)-'8. SOH &amp; Pipeline'!Y86))+X86)</f>
        <v>0</v>
      </c>
      <c r="Y259" s="335">
        <f ca="1">MAX(0,X259+'8. SOH &amp; Pipeline'!Z196-'7. Consumption'!AB86+MIN(0,(SUM('7. Consumption'!$G86:AA86)-'8. SOH &amp; Pipeline'!Z86))+Y86)</f>
        <v>0</v>
      </c>
      <c r="Z259" s="335">
        <f ca="1">MAX(0,Y259+'8. SOH &amp; Pipeline'!AA196-'7. Consumption'!AC86+MIN(0,(SUM('7. Consumption'!$G86:AB86)-'8. SOH &amp; Pipeline'!AA86))+Z86)</f>
        <v>0</v>
      </c>
      <c r="AA259" s="335">
        <f ca="1">MAX(0,Z259+'8. SOH &amp; Pipeline'!AB196-'7. Consumption'!AD86+MIN(0,(SUM('7. Consumption'!$G86:AC86)-'8. SOH &amp; Pipeline'!AB86))+AA86)</f>
        <v>0</v>
      </c>
      <c r="AB259" s="335">
        <f ca="1">MAX(0,AA259+'8. SOH &amp; Pipeline'!AC196-'7. Consumption'!AE86+MIN(0,(SUM('7. Consumption'!$G86:AD86)-'8. SOH &amp; Pipeline'!AC86))+AB86)</f>
        <v>0</v>
      </c>
      <c r="AC259" s="335">
        <f ca="1">MAX(0,AB259+'8. SOH &amp; Pipeline'!AD196-'7. Consumption'!AF86+MIN(0,(SUM('7. Consumption'!$G86:AE86)-'8. SOH &amp; Pipeline'!AD86))+AC86)</f>
        <v>0</v>
      </c>
      <c r="AD259" s="335">
        <f ca="1">MAX(0,AC259+'8. SOH &amp; Pipeline'!AE196-'7. Consumption'!AG86+MIN(0,(SUM('7. Consumption'!$G86:AF86)-'8. SOH &amp; Pipeline'!AE86))+AD86)</f>
        <v>0</v>
      </c>
      <c r="AE259" s="335">
        <f ca="1">MAX(0,AD259+'8. SOH &amp; Pipeline'!AF196-'7. Consumption'!AH86+MIN(0,(SUM('7. Consumption'!$G86:AG86)-'8. SOH &amp; Pipeline'!AF86))+AE86)</f>
        <v>0</v>
      </c>
      <c r="AF259" s="335">
        <f ca="1">MAX(0,AE259+'8. SOH &amp; Pipeline'!AG196-'7. Consumption'!AI86+MIN(0,(SUM('7. Consumption'!$G86:AH86)-'8. SOH &amp; Pipeline'!AG86))+AF86)</f>
        <v>0</v>
      </c>
      <c r="AG259" s="335">
        <f ca="1">MAX(0,AF259+'8. SOH &amp; Pipeline'!AH196-'7. Consumption'!AJ86+MIN(0,(SUM('7. Consumption'!$G86:AI86)-'8. SOH &amp; Pipeline'!AH86))+AG86)</f>
        <v>0</v>
      </c>
      <c r="AH259" s="335">
        <f ca="1">MAX(0,AG259+'8. SOH &amp; Pipeline'!AI196-'7. Consumption'!AK86+MIN(0,(SUM('7. Consumption'!$G86:AJ86)-'8. SOH &amp; Pipeline'!AI86))+AH86)</f>
        <v>0</v>
      </c>
      <c r="AI259" s="335">
        <f ca="1">MAX(0,AH259+'8. SOH &amp; Pipeline'!AJ196-'7. Consumption'!AL86+MIN(0,(SUM('7. Consumption'!$G86:AK86)-'8. SOH &amp; Pipeline'!AJ86))+AI86)</f>
        <v>0</v>
      </c>
      <c r="AJ259" s="335">
        <f ca="1">MAX(0,AI259+'8. SOH &amp; Pipeline'!AK196-'7. Consumption'!AM86+MIN(0,(SUM('7. Consumption'!$G86:AL86)-'8. SOH &amp; Pipeline'!AK86))+AJ86)</f>
        <v>0</v>
      </c>
      <c r="AK259" s="335">
        <f ca="1">MAX(0,AJ259+'8. SOH &amp; Pipeline'!AL196-'7. Consumption'!AN86+MIN(0,(SUM('7. Consumption'!$G86:AM86)-'8. SOH &amp; Pipeline'!AL86))+AK86)</f>
        <v>0</v>
      </c>
      <c r="AL259" s="335">
        <f ca="1">MAX(0,AK259+'8. SOH &amp; Pipeline'!AM196-'7. Consumption'!AO86+MIN(0,(SUM('7. Consumption'!$G86:AN86)-'8. SOH &amp; Pipeline'!AM86))+AL86)</f>
        <v>0</v>
      </c>
      <c r="AM259" s="335">
        <f ca="1">MAX(0,AL259+'8. SOH &amp; Pipeline'!AN196-'7. Consumption'!AP86+MIN(0,(SUM('7. Consumption'!$G86:AO86)-'8. SOH &amp; Pipeline'!AN86))+AM86)</f>
        <v>0</v>
      </c>
      <c r="AN259" s="335">
        <f ca="1">MAX(0,AM259+'8. SOH &amp; Pipeline'!AO196-'7. Consumption'!AQ86+MIN(0,(SUM('7. Consumption'!$G86:AP86)-'8. SOH &amp; Pipeline'!AO86))+AN86)</f>
        <v>0</v>
      </c>
    </row>
    <row r="260" spans="2:40" ht="15" hidden="1" outlineLevel="1" x14ac:dyDescent="0.25">
      <c r="B260" s="257"/>
      <c r="C260" s="257" t="str">
        <f>'7. Consumption'!C87</f>
        <v/>
      </c>
      <c r="D260" s="416">
        <f>'8. SOH &amp; Pipeline'!E305</f>
        <v>0</v>
      </c>
      <c r="E260" s="335">
        <f ca="1">MAX(0,D260+'8. SOH &amp; Pipeline'!F197-'7. Consumption'!H87+MIN(0,(SUM('7. Consumption'!$G87:G87)-'8. SOH &amp; Pipeline'!F87))+E87)</f>
        <v>0</v>
      </c>
      <c r="F260" s="335">
        <f ca="1">MAX(0,E260+'8. SOH &amp; Pipeline'!G197-'7. Consumption'!I87+MIN(0,(SUM('7. Consumption'!$G87:H87)-'8. SOH &amp; Pipeline'!G87))+F87)</f>
        <v>0</v>
      </c>
      <c r="G260" s="335">
        <f ca="1">MAX(0,F260+'8. SOH &amp; Pipeline'!H197-'7. Consumption'!J87+MIN(0,(SUM('7. Consumption'!$G87:I87)-'8. SOH &amp; Pipeline'!H87))+G87)</f>
        <v>0</v>
      </c>
      <c r="H260" s="335">
        <f ca="1">MAX(0,G260+'8. SOH &amp; Pipeline'!I197-'7. Consumption'!K87+MIN(0,(SUM('7. Consumption'!$G87:J87)-'8. SOH &amp; Pipeline'!I87))+H87)</f>
        <v>0</v>
      </c>
      <c r="I260" s="335">
        <f ca="1">MAX(0,H260+'8. SOH &amp; Pipeline'!J197-'7. Consumption'!L87+MIN(0,(SUM('7. Consumption'!$G87:K87)-'8. SOH &amp; Pipeline'!J87))+I87)</f>
        <v>0</v>
      </c>
      <c r="J260" s="335">
        <f ca="1">MAX(0,I260+'8. SOH &amp; Pipeline'!K197-'7. Consumption'!M87+MIN(0,(SUM('7. Consumption'!$G87:L87)-'8. SOH &amp; Pipeline'!K87))+J87)</f>
        <v>0</v>
      </c>
      <c r="K260" s="335">
        <f ca="1">MAX(0,J260+'8. SOH &amp; Pipeline'!L197-'7. Consumption'!N87+MIN(0,(SUM('7. Consumption'!$G87:M87)-'8. SOH &amp; Pipeline'!L87))+K87)</f>
        <v>0</v>
      </c>
      <c r="L260" s="335">
        <f ca="1">MAX(0,K260+'8. SOH &amp; Pipeline'!M197-'7. Consumption'!O87+MIN(0,(SUM('7. Consumption'!$G87:N87)-'8. SOH &amp; Pipeline'!M87))+L87)</f>
        <v>0</v>
      </c>
      <c r="M260" s="335">
        <f ca="1">MAX(0,L260+'8. SOH &amp; Pipeline'!N197-'7. Consumption'!P87+MIN(0,(SUM('7. Consumption'!$G87:O87)-'8. SOH &amp; Pipeline'!N87))+M87)</f>
        <v>0</v>
      </c>
      <c r="N260" s="335">
        <f ca="1">MAX(0,M260+'8. SOH &amp; Pipeline'!O197-'7. Consumption'!Q87+MIN(0,(SUM('7. Consumption'!$G87:P87)-'8. SOH &amp; Pipeline'!O87))+N87)</f>
        <v>0</v>
      </c>
      <c r="O260" s="335">
        <f ca="1">MAX(0,N260+'8. SOH &amp; Pipeline'!P197-'7. Consumption'!R87+MIN(0,(SUM('7. Consumption'!$G87:Q87)-'8. SOH &amp; Pipeline'!P87))+O87)</f>
        <v>0</v>
      </c>
      <c r="P260" s="335">
        <f ca="1">MAX(0,O260+'8. SOH &amp; Pipeline'!Q197-'7. Consumption'!S87+MIN(0,(SUM('7. Consumption'!$G87:R87)-'8. SOH &amp; Pipeline'!Q87))+P87)</f>
        <v>0</v>
      </c>
      <c r="Q260" s="335">
        <f ca="1">MAX(0,P260+'8. SOH &amp; Pipeline'!R197-'7. Consumption'!T87+MIN(0,(SUM('7. Consumption'!$G87:S87)-'8. SOH &amp; Pipeline'!R87))+Q87)</f>
        <v>0</v>
      </c>
      <c r="R260" s="335">
        <f ca="1">MAX(0,Q260+'8. SOH &amp; Pipeline'!S197-'7. Consumption'!U87+MIN(0,(SUM('7. Consumption'!$G87:T87)-'8. SOH &amp; Pipeline'!S87))+R87)</f>
        <v>0</v>
      </c>
      <c r="S260" s="335">
        <f ca="1">MAX(0,R260+'8. SOH &amp; Pipeline'!T197-'7. Consumption'!V87+MIN(0,(SUM('7. Consumption'!$G87:U87)-'8. SOH &amp; Pipeline'!T87))+S87)</f>
        <v>0</v>
      </c>
      <c r="T260" s="335">
        <f ca="1">MAX(0,S260+'8. SOH &amp; Pipeline'!U197-'7. Consumption'!W87+MIN(0,(SUM('7. Consumption'!$G87:V87)-'8. SOH &amp; Pipeline'!U87))+T87)</f>
        <v>0</v>
      </c>
      <c r="U260" s="335">
        <f ca="1">MAX(0,T260+'8. SOH &amp; Pipeline'!V197-'7. Consumption'!X87+MIN(0,(SUM('7. Consumption'!$G87:W87)-'8. SOH &amp; Pipeline'!V87))+U87)</f>
        <v>0</v>
      </c>
      <c r="V260" s="335">
        <f ca="1">MAX(0,U260+'8. SOH &amp; Pipeline'!W197-'7. Consumption'!Y87+MIN(0,(SUM('7. Consumption'!$G87:X87)-'8. SOH &amp; Pipeline'!W87))+V87)</f>
        <v>0</v>
      </c>
      <c r="W260" s="335">
        <f ca="1">MAX(0,V260+'8. SOH &amp; Pipeline'!X197-'7. Consumption'!Z87+MIN(0,(SUM('7. Consumption'!$G87:Y87)-'8. SOH &amp; Pipeline'!X87))+W87)</f>
        <v>0</v>
      </c>
      <c r="X260" s="335">
        <f ca="1">MAX(0,W260+'8. SOH &amp; Pipeline'!Y197-'7. Consumption'!AA87+MIN(0,(SUM('7. Consumption'!$G87:Z87)-'8. SOH &amp; Pipeline'!Y87))+X87)</f>
        <v>0</v>
      </c>
      <c r="Y260" s="335">
        <f ca="1">MAX(0,X260+'8. SOH &amp; Pipeline'!Z197-'7. Consumption'!AB87+MIN(0,(SUM('7. Consumption'!$G87:AA87)-'8. SOH &amp; Pipeline'!Z87))+Y87)</f>
        <v>0</v>
      </c>
      <c r="Z260" s="335">
        <f ca="1">MAX(0,Y260+'8. SOH &amp; Pipeline'!AA197-'7. Consumption'!AC87+MIN(0,(SUM('7. Consumption'!$G87:AB87)-'8. SOH &amp; Pipeline'!AA87))+Z87)</f>
        <v>0</v>
      </c>
      <c r="AA260" s="335">
        <f ca="1">MAX(0,Z260+'8. SOH &amp; Pipeline'!AB197-'7. Consumption'!AD87+MIN(0,(SUM('7. Consumption'!$G87:AC87)-'8. SOH &amp; Pipeline'!AB87))+AA87)</f>
        <v>0</v>
      </c>
      <c r="AB260" s="335">
        <f ca="1">MAX(0,AA260+'8. SOH &amp; Pipeline'!AC197-'7. Consumption'!AE87+MIN(0,(SUM('7. Consumption'!$G87:AD87)-'8. SOH &amp; Pipeline'!AC87))+AB87)</f>
        <v>0</v>
      </c>
      <c r="AC260" s="335">
        <f ca="1">MAX(0,AB260+'8. SOH &amp; Pipeline'!AD197-'7. Consumption'!AF87+MIN(0,(SUM('7. Consumption'!$G87:AE87)-'8. SOH &amp; Pipeline'!AD87))+AC87)</f>
        <v>0</v>
      </c>
      <c r="AD260" s="335">
        <f ca="1">MAX(0,AC260+'8. SOH &amp; Pipeline'!AE197-'7. Consumption'!AG87+MIN(0,(SUM('7. Consumption'!$G87:AF87)-'8. SOH &amp; Pipeline'!AE87))+AD87)</f>
        <v>0</v>
      </c>
      <c r="AE260" s="335">
        <f ca="1">MAX(0,AD260+'8. SOH &amp; Pipeline'!AF197-'7. Consumption'!AH87+MIN(0,(SUM('7. Consumption'!$G87:AG87)-'8. SOH &amp; Pipeline'!AF87))+AE87)</f>
        <v>0</v>
      </c>
      <c r="AF260" s="335">
        <f ca="1">MAX(0,AE260+'8. SOH &amp; Pipeline'!AG197-'7. Consumption'!AI87+MIN(0,(SUM('7. Consumption'!$G87:AH87)-'8. SOH &amp; Pipeline'!AG87))+AF87)</f>
        <v>0</v>
      </c>
      <c r="AG260" s="335">
        <f ca="1">MAX(0,AF260+'8. SOH &amp; Pipeline'!AH197-'7. Consumption'!AJ87+MIN(0,(SUM('7. Consumption'!$G87:AI87)-'8. SOH &amp; Pipeline'!AH87))+AG87)</f>
        <v>0</v>
      </c>
      <c r="AH260" s="335">
        <f ca="1">MAX(0,AG260+'8. SOH &amp; Pipeline'!AI197-'7. Consumption'!AK87+MIN(0,(SUM('7. Consumption'!$G87:AJ87)-'8. SOH &amp; Pipeline'!AI87))+AH87)</f>
        <v>0</v>
      </c>
      <c r="AI260" s="335">
        <f ca="1">MAX(0,AH260+'8. SOH &amp; Pipeline'!AJ197-'7. Consumption'!AL87+MIN(0,(SUM('7. Consumption'!$G87:AK87)-'8. SOH &amp; Pipeline'!AJ87))+AI87)</f>
        <v>0</v>
      </c>
      <c r="AJ260" s="335">
        <f ca="1">MAX(0,AI260+'8. SOH &amp; Pipeline'!AK197-'7. Consumption'!AM87+MIN(0,(SUM('7. Consumption'!$G87:AL87)-'8. SOH &amp; Pipeline'!AK87))+AJ87)</f>
        <v>0</v>
      </c>
      <c r="AK260" s="335">
        <f ca="1">MAX(0,AJ260+'8. SOH &amp; Pipeline'!AL197-'7. Consumption'!AN87+MIN(0,(SUM('7. Consumption'!$G87:AM87)-'8. SOH &amp; Pipeline'!AL87))+AK87)</f>
        <v>0</v>
      </c>
      <c r="AL260" s="335">
        <f ca="1">MAX(0,AK260+'8. SOH &amp; Pipeline'!AM197-'7. Consumption'!AO87+MIN(0,(SUM('7. Consumption'!$G87:AN87)-'8. SOH &amp; Pipeline'!AM87))+AL87)</f>
        <v>0</v>
      </c>
      <c r="AM260" s="335">
        <f ca="1">MAX(0,AL260+'8. SOH &amp; Pipeline'!AN197-'7. Consumption'!AP87+MIN(0,(SUM('7. Consumption'!$G87:AO87)-'8. SOH &amp; Pipeline'!AN87))+AM87)</f>
        <v>0</v>
      </c>
      <c r="AN260" s="335">
        <f ca="1">MAX(0,AM260+'8. SOH &amp; Pipeline'!AO197-'7. Consumption'!AQ87+MIN(0,(SUM('7. Consumption'!$G87:AP87)-'8. SOH &amp; Pipeline'!AO87))+AN87)</f>
        <v>0</v>
      </c>
    </row>
    <row r="261" spans="2:40" ht="15" hidden="1" outlineLevel="1" x14ac:dyDescent="0.25">
      <c r="B261" s="257"/>
      <c r="C261" s="257" t="str">
        <f>'7. Consumption'!C88</f>
        <v/>
      </c>
      <c r="D261" s="416">
        <f>'8. SOH &amp; Pipeline'!E306</f>
        <v>0</v>
      </c>
      <c r="E261" s="335">
        <f ca="1">MAX(0,D261+'8. SOH &amp; Pipeline'!F198-'7. Consumption'!H88+MIN(0,(SUM('7. Consumption'!$G88:G88)-'8. SOH &amp; Pipeline'!F88))+E88)</f>
        <v>0</v>
      </c>
      <c r="F261" s="335">
        <f ca="1">MAX(0,E261+'8. SOH &amp; Pipeline'!G198-'7. Consumption'!I88+MIN(0,(SUM('7. Consumption'!$G88:H88)-'8. SOH &amp; Pipeline'!G88))+F88)</f>
        <v>0</v>
      </c>
      <c r="G261" s="335">
        <f ca="1">MAX(0,F261+'8. SOH &amp; Pipeline'!H198-'7. Consumption'!J88+MIN(0,(SUM('7. Consumption'!$G88:I88)-'8. SOH &amp; Pipeline'!H88))+G88)</f>
        <v>0</v>
      </c>
      <c r="H261" s="335">
        <f ca="1">MAX(0,G261+'8. SOH &amp; Pipeline'!I198-'7. Consumption'!K88+MIN(0,(SUM('7. Consumption'!$G88:J88)-'8. SOH &amp; Pipeline'!I88))+H88)</f>
        <v>0</v>
      </c>
      <c r="I261" s="335">
        <f ca="1">MAX(0,H261+'8. SOH &amp; Pipeline'!J198-'7. Consumption'!L88+MIN(0,(SUM('7. Consumption'!$G88:K88)-'8. SOH &amp; Pipeline'!J88))+I88)</f>
        <v>0</v>
      </c>
      <c r="J261" s="335">
        <f ca="1">MAX(0,I261+'8. SOH &amp; Pipeline'!K198-'7. Consumption'!M88+MIN(0,(SUM('7. Consumption'!$G88:L88)-'8. SOH &amp; Pipeline'!K88))+J88)</f>
        <v>0</v>
      </c>
      <c r="K261" s="335">
        <f ca="1">MAX(0,J261+'8. SOH &amp; Pipeline'!L198-'7. Consumption'!N88+MIN(0,(SUM('7. Consumption'!$G88:M88)-'8. SOH &amp; Pipeline'!L88))+K88)</f>
        <v>0</v>
      </c>
      <c r="L261" s="335">
        <f ca="1">MAX(0,K261+'8. SOH &amp; Pipeline'!M198-'7. Consumption'!O88+MIN(0,(SUM('7. Consumption'!$G88:N88)-'8. SOH &amp; Pipeline'!M88))+L88)</f>
        <v>0</v>
      </c>
      <c r="M261" s="335">
        <f ca="1">MAX(0,L261+'8. SOH &amp; Pipeline'!N198-'7. Consumption'!P88+MIN(0,(SUM('7. Consumption'!$G88:O88)-'8. SOH &amp; Pipeline'!N88))+M88)</f>
        <v>0</v>
      </c>
      <c r="N261" s="335">
        <f ca="1">MAX(0,M261+'8. SOH &amp; Pipeline'!O198-'7. Consumption'!Q88+MIN(0,(SUM('7. Consumption'!$G88:P88)-'8. SOH &amp; Pipeline'!O88))+N88)</f>
        <v>0</v>
      </c>
      <c r="O261" s="335">
        <f ca="1">MAX(0,N261+'8. SOH &amp; Pipeline'!P198-'7. Consumption'!R88+MIN(0,(SUM('7. Consumption'!$G88:Q88)-'8. SOH &amp; Pipeline'!P88))+O88)</f>
        <v>0</v>
      </c>
      <c r="P261" s="335">
        <f ca="1">MAX(0,O261+'8. SOH &amp; Pipeline'!Q198-'7. Consumption'!S88+MIN(0,(SUM('7. Consumption'!$G88:R88)-'8. SOH &amp; Pipeline'!Q88))+P88)</f>
        <v>0</v>
      </c>
      <c r="Q261" s="335">
        <f ca="1">MAX(0,P261+'8. SOH &amp; Pipeline'!R198-'7. Consumption'!T88+MIN(0,(SUM('7. Consumption'!$G88:S88)-'8. SOH &amp; Pipeline'!R88))+Q88)</f>
        <v>0</v>
      </c>
      <c r="R261" s="335">
        <f ca="1">MAX(0,Q261+'8. SOH &amp; Pipeline'!S198-'7. Consumption'!U88+MIN(0,(SUM('7. Consumption'!$G88:T88)-'8. SOH &amp; Pipeline'!S88))+R88)</f>
        <v>0</v>
      </c>
      <c r="S261" s="335">
        <f ca="1">MAX(0,R261+'8. SOH &amp; Pipeline'!T198-'7. Consumption'!V88+MIN(0,(SUM('7. Consumption'!$G88:U88)-'8. SOH &amp; Pipeline'!T88))+S88)</f>
        <v>0</v>
      </c>
      <c r="T261" s="335">
        <f ca="1">MAX(0,S261+'8. SOH &amp; Pipeline'!U198-'7. Consumption'!W88+MIN(0,(SUM('7. Consumption'!$G88:V88)-'8. SOH &amp; Pipeline'!U88))+T88)</f>
        <v>0</v>
      </c>
      <c r="U261" s="335">
        <f ca="1">MAX(0,T261+'8. SOH &amp; Pipeline'!V198-'7. Consumption'!X88+MIN(0,(SUM('7. Consumption'!$G88:W88)-'8. SOH &amp; Pipeline'!V88))+U88)</f>
        <v>0</v>
      </c>
      <c r="V261" s="335">
        <f ca="1">MAX(0,U261+'8. SOH &amp; Pipeline'!W198-'7. Consumption'!Y88+MIN(0,(SUM('7. Consumption'!$G88:X88)-'8. SOH &amp; Pipeline'!W88))+V88)</f>
        <v>0</v>
      </c>
      <c r="W261" s="335">
        <f ca="1">MAX(0,V261+'8. SOH &amp; Pipeline'!X198-'7. Consumption'!Z88+MIN(0,(SUM('7. Consumption'!$G88:Y88)-'8. SOH &amp; Pipeline'!X88))+W88)</f>
        <v>0</v>
      </c>
      <c r="X261" s="335">
        <f ca="1">MAX(0,W261+'8. SOH &amp; Pipeline'!Y198-'7. Consumption'!AA88+MIN(0,(SUM('7. Consumption'!$G88:Z88)-'8. SOH &amp; Pipeline'!Y88))+X88)</f>
        <v>0</v>
      </c>
      <c r="Y261" s="335">
        <f ca="1">MAX(0,X261+'8. SOH &amp; Pipeline'!Z198-'7. Consumption'!AB88+MIN(0,(SUM('7. Consumption'!$G88:AA88)-'8. SOH &amp; Pipeline'!Z88))+Y88)</f>
        <v>0</v>
      </c>
      <c r="Z261" s="335">
        <f ca="1">MAX(0,Y261+'8. SOH &amp; Pipeline'!AA198-'7. Consumption'!AC88+MIN(0,(SUM('7. Consumption'!$G88:AB88)-'8. SOH &amp; Pipeline'!AA88))+Z88)</f>
        <v>0</v>
      </c>
      <c r="AA261" s="335">
        <f ca="1">MAX(0,Z261+'8. SOH &amp; Pipeline'!AB198-'7. Consumption'!AD88+MIN(0,(SUM('7. Consumption'!$G88:AC88)-'8. SOH &amp; Pipeline'!AB88))+AA88)</f>
        <v>0</v>
      </c>
      <c r="AB261" s="335">
        <f ca="1">MAX(0,AA261+'8. SOH &amp; Pipeline'!AC198-'7. Consumption'!AE88+MIN(0,(SUM('7. Consumption'!$G88:AD88)-'8. SOH &amp; Pipeline'!AC88))+AB88)</f>
        <v>0</v>
      </c>
      <c r="AC261" s="335">
        <f ca="1">MAX(0,AB261+'8. SOH &amp; Pipeline'!AD198-'7. Consumption'!AF88+MIN(0,(SUM('7. Consumption'!$G88:AE88)-'8. SOH &amp; Pipeline'!AD88))+AC88)</f>
        <v>0</v>
      </c>
      <c r="AD261" s="335">
        <f ca="1">MAX(0,AC261+'8. SOH &amp; Pipeline'!AE198-'7. Consumption'!AG88+MIN(0,(SUM('7. Consumption'!$G88:AF88)-'8. SOH &amp; Pipeline'!AE88))+AD88)</f>
        <v>0</v>
      </c>
      <c r="AE261" s="335">
        <f ca="1">MAX(0,AD261+'8. SOH &amp; Pipeline'!AF198-'7. Consumption'!AH88+MIN(0,(SUM('7. Consumption'!$G88:AG88)-'8. SOH &amp; Pipeline'!AF88))+AE88)</f>
        <v>0</v>
      </c>
      <c r="AF261" s="335">
        <f ca="1">MAX(0,AE261+'8. SOH &amp; Pipeline'!AG198-'7. Consumption'!AI88+MIN(0,(SUM('7. Consumption'!$G88:AH88)-'8. SOH &amp; Pipeline'!AG88))+AF88)</f>
        <v>0</v>
      </c>
      <c r="AG261" s="335">
        <f ca="1">MAX(0,AF261+'8. SOH &amp; Pipeline'!AH198-'7. Consumption'!AJ88+MIN(0,(SUM('7. Consumption'!$G88:AI88)-'8. SOH &amp; Pipeline'!AH88))+AG88)</f>
        <v>0</v>
      </c>
      <c r="AH261" s="335">
        <f ca="1">MAX(0,AG261+'8. SOH &amp; Pipeline'!AI198-'7. Consumption'!AK88+MIN(0,(SUM('7. Consumption'!$G88:AJ88)-'8. SOH &amp; Pipeline'!AI88))+AH88)</f>
        <v>0</v>
      </c>
      <c r="AI261" s="335">
        <f ca="1">MAX(0,AH261+'8. SOH &amp; Pipeline'!AJ198-'7. Consumption'!AL88+MIN(0,(SUM('7. Consumption'!$G88:AK88)-'8. SOH &amp; Pipeline'!AJ88))+AI88)</f>
        <v>0</v>
      </c>
      <c r="AJ261" s="335">
        <f ca="1">MAX(0,AI261+'8. SOH &amp; Pipeline'!AK198-'7. Consumption'!AM88+MIN(0,(SUM('7. Consumption'!$G88:AL88)-'8. SOH &amp; Pipeline'!AK88))+AJ88)</f>
        <v>0</v>
      </c>
      <c r="AK261" s="335">
        <f ca="1">MAX(0,AJ261+'8. SOH &amp; Pipeline'!AL198-'7. Consumption'!AN88+MIN(0,(SUM('7. Consumption'!$G88:AM88)-'8. SOH &amp; Pipeline'!AL88))+AK88)</f>
        <v>0</v>
      </c>
      <c r="AL261" s="335">
        <f ca="1">MAX(0,AK261+'8. SOH &amp; Pipeline'!AM198-'7. Consumption'!AO88+MIN(0,(SUM('7. Consumption'!$G88:AN88)-'8. SOH &amp; Pipeline'!AM88))+AL88)</f>
        <v>0</v>
      </c>
      <c r="AM261" s="335">
        <f ca="1">MAX(0,AL261+'8. SOH &amp; Pipeline'!AN198-'7. Consumption'!AP88+MIN(0,(SUM('7. Consumption'!$G88:AO88)-'8. SOH &amp; Pipeline'!AN88))+AM88)</f>
        <v>0</v>
      </c>
      <c r="AN261" s="335">
        <f ca="1">MAX(0,AM261+'8. SOH &amp; Pipeline'!AO198-'7. Consumption'!AQ88+MIN(0,(SUM('7. Consumption'!$G88:AP88)-'8. SOH &amp; Pipeline'!AO88))+AN88)</f>
        <v>0</v>
      </c>
    </row>
    <row r="262" spans="2:40" ht="15" hidden="1" outlineLevel="1" x14ac:dyDescent="0.25">
      <c r="B262" s="257"/>
      <c r="C262" s="257" t="str">
        <f>'7. Consumption'!C89</f>
        <v/>
      </c>
      <c r="D262" s="416">
        <f>'8. SOH &amp; Pipeline'!E307</f>
        <v>0</v>
      </c>
      <c r="E262" s="335">
        <f ca="1">MAX(0,D262+'8. SOH &amp; Pipeline'!F199-'7. Consumption'!H89+MIN(0,(SUM('7. Consumption'!$G89:G89)-'8. SOH &amp; Pipeline'!F89))+E89)</f>
        <v>0</v>
      </c>
      <c r="F262" s="335">
        <f ca="1">MAX(0,E262+'8. SOH &amp; Pipeline'!G199-'7. Consumption'!I89+MIN(0,(SUM('7. Consumption'!$G89:H89)-'8. SOH &amp; Pipeline'!G89))+F89)</f>
        <v>0</v>
      </c>
      <c r="G262" s="335">
        <f ca="1">MAX(0,F262+'8. SOH &amp; Pipeline'!H199-'7. Consumption'!J89+MIN(0,(SUM('7. Consumption'!$G89:I89)-'8. SOH &amp; Pipeline'!H89))+G89)</f>
        <v>0</v>
      </c>
      <c r="H262" s="335">
        <f ca="1">MAX(0,G262+'8. SOH &amp; Pipeline'!I199-'7. Consumption'!K89+MIN(0,(SUM('7. Consumption'!$G89:J89)-'8. SOH &amp; Pipeline'!I89))+H89)</f>
        <v>0</v>
      </c>
      <c r="I262" s="335">
        <f ca="1">MAX(0,H262+'8. SOH &amp; Pipeline'!J199-'7. Consumption'!L89+MIN(0,(SUM('7. Consumption'!$G89:K89)-'8. SOH &amp; Pipeline'!J89))+I89)</f>
        <v>0</v>
      </c>
      <c r="J262" s="335">
        <f ca="1">MAX(0,I262+'8. SOH &amp; Pipeline'!K199-'7. Consumption'!M89+MIN(0,(SUM('7. Consumption'!$G89:L89)-'8. SOH &amp; Pipeline'!K89))+J89)</f>
        <v>0</v>
      </c>
      <c r="K262" s="335">
        <f ca="1">MAX(0,J262+'8. SOH &amp; Pipeline'!L199-'7. Consumption'!N89+MIN(0,(SUM('7. Consumption'!$G89:M89)-'8. SOH &amp; Pipeline'!L89))+K89)</f>
        <v>0</v>
      </c>
      <c r="L262" s="335">
        <f ca="1">MAX(0,K262+'8. SOH &amp; Pipeline'!M199-'7. Consumption'!O89+MIN(0,(SUM('7. Consumption'!$G89:N89)-'8. SOH &amp; Pipeline'!M89))+L89)</f>
        <v>0</v>
      </c>
      <c r="M262" s="335">
        <f ca="1">MAX(0,L262+'8. SOH &amp; Pipeline'!N199-'7. Consumption'!P89+MIN(0,(SUM('7. Consumption'!$G89:O89)-'8. SOH &amp; Pipeline'!N89))+M89)</f>
        <v>0</v>
      </c>
      <c r="N262" s="335">
        <f ca="1">MAX(0,M262+'8. SOH &amp; Pipeline'!O199-'7. Consumption'!Q89+MIN(0,(SUM('7. Consumption'!$G89:P89)-'8. SOH &amp; Pipeline'!O89))+N89)</f>
        <v>0</v>
      </c>
      <c r="O262" s="335">
        <f ca="1">MAX(0,N262+'8. SOH &amp; Pipeline'!P199-'7. Consumption'!R89+MIN(0,(SUM('7. Consumption'!$G89:Q89)-'8. SOH &amp; Pipeline'!P89))+O89)</f>
        <v>0</v>
      </c>
      <c r="P262" s="335">
        <f ca="1">MAX(0,O262+'8. SOH &amp; Pipeline'!Q199-'7. Consumption'!S89+MIN(0,(SUM('7. Consumption'!$G89:R89)-'8. SOH &amp; Pipeline'!Q89))+P89)</f>
        <v>0</v>
      </c>
      <c r="Q262" s="335">
        <f ca="1">MAX(0,P262+'8. SOH &amp; Pipeline'!R199-'7. Consumption'!T89+MIN(0,(SUM('7. Consumption'!$G89:S89)-'8. SOH &amp; Pipeline'!R89))+Q89)</f>
        <v>0</v>
      </c>
      <c r="R262" s="335">
        <f ca="1">MAX(0,Q262+'8. SOH &amp; Pipeline'!S199-'7. Consumption'!U89+MIN(0,(SUM('7. Consumption'!$G89:T89)-'8. SOH &amp; Pipeline'!S89))+R89)</f>
        <v>0</v>
      </c>
      <c r="S262" s="335">
        <f ca="1">MAX(0,R262+'8. SOH &amp; Pipeline'!T199-'7. Consumption'!V89+MIN(0,(SUM('7. Consumption'!$G89:U89)-'8. SOH &amp; Pipeline'!T89))+S89)</f>
        <v>0</v>
      </c>
      <c r="T262" s="335">
        <f ca="1">MAX(0,S262+'8. SOH &amp; Pipeline'!U199-'7. Consumption'!W89+MIN(0,(SUM('7. Consumption'!$G89:V89)-'8. SOH &amp; Pipeline'!U89))+T89)</f>
        <v>0</v>
      </c>
      <c r="U262" s="335">
        <f ca="1">MAX(0,T262+'8. SOH &amp; Pipeline'!V199-'7. Consumption'!X89+MIN(0,(SUM('7. Consumption'!$G89:W89)-'8. SOH &amp; Pipeline'!V89))+U89)</f>
        <v>0</v>
      </c>
      <c r="V262" s="335">
        <f ca="1">MAX(0,U262+'8. SOH &amp; Pipeline'!W199-'7. Consumption'!Y89+MIN(0,(SUM('7. Consumption'!$G89:X89)-'8. SOH &amp; Pipeline'!W89))+V89)</f>
        <v>0</v>
      </c>
      <c r="W262" s="335">
        <f ca="1">MAX(0,V262+'8. SOH &amp; Pipeline'!X199-'7. Consumption'!Z89+MIN(0,(SUM('7. Consumption'!$G89:Y89)-'8. SOH &amp; Pipeline'!X89))+W89)</f>
        <v>0</v>
      </c>
      <c r="X262" s="335">
        <f ca="1">MAX(0,W262+'8. SOH &amp; Pipeline'!Y199-'7. Consumption'!AA89+MIN(0,(SUM('7. Consumption'!$G89:Z89)-'8. SOH &amp; Pipeline'!Y89))+X89)</f>
        <v>0</v>
      </c>
      <c r="Y262" s="335">
        <f ca="1">MAX(0,X262+'8. SOH &amp; Pipeline'!Z199-'7. Consumption'!AB89+MIN(0,(SUM('7. Consumption'!$G89:AA89)-'8. SOH &amp; Pipeline'!Z89))+Y89)</f>
        <v>0</v>
      </c>
      <c r="Z262" s="335">
        <f ca="1">MAX(0,Y262+'8. SOH &amp; Pipeline'!AA199-'7. Consumption'!AC89+MIN(0,(SUM('7. Consumption'!$G89:AB89)-'8. SOH &amp; Pipeline'!AA89))+Z89)</f>
        <v>0</v>
      </c>
      <c r="AA262" s="335">
        <f ca="1">MAX(0,Z262+'8. SOH &amp; Pipeline'!AB199-'7. Consumption'!AD89+MIN(0,(SUM('7. Consumption'!$G89:AC89)-'8. SOH &amp; Pipeline'!AB89))+AA89)</f>
        <v>0</v>
      </c>
      <c r="AB262" s="335">
        <f ca="1">MAX(0,AA262+'8. SOH &amp; Pipeline'!AC199-'7. Consumption'!AE89+MIN(0,(SUM('7. Consumption'!$G89:AD89)-'8. SOH &amp; Pipeline'!AC89))+AB89)</f>
        <v>0</v>
      </c>
      <c r="AC262" s="335">
        <f ca="1">MAX(0,AB262+'8. SOH &amp; Pipeline'!AD199-'7. Consumption'!AF89+MIN(0,(SUM('7. Consumption'!$G89:AE89)-'8. SOH &amp; Pipeline'!AD89))+AC89)</f>
        <v>0</v>
      </c>
      <c r="AD262" s="335">
        <f ca="1">MAX(0,AC262+'8. SOH &amp; Pipeline'!AE199-'7. Consumption'!AG89+MIN(0,(SUM('7. Consumption'!$G89:AF89)-'8. SOH &amp; Pipeline'!AE89))+AD89)</f>
        <v>0</v>
      </c>
      <c r="AE262" s="335">
        <f ca="1">MAX(0,AD262+'8. SOH &amp; Pipeline'!AF199-'7. Consumption'!AH89+MIN(0,(SUM('7. Consumption'!$G89:AG89)-'8. SOH &amp; Pipeline'!AF89))+AE89)</f>
        <v>0</v>
      </c>
      <c r="AF262" s="335">
        <f ca="1">MAX(0,AE262+'8. SOH &amp; Pipeline'!AG199-'7. Consumption'!AI89+MIN(0,(SUM('7. Consumption'!$G89:AH89)-'8. SOH &amp; Pipeline'!AG89))+AF89)</f>
        <v>0</v>
      </c>
      <c r="AG262" s="335">
        <f ca="1">MAX(0,AF262+'8. SOH &amp; Pipeline'!AH199-'7. Consumption'!AJ89+MIN(0,(SUM('7. Consumption'!$G89:AI89)-'8. SOH &amp; Pipeline'!AH89))+AG89)</f>
        <v>0</v>
      </c>
      <c r="AH262" s="335">
        <f ca="1">MAX(0,AG262+'8. SOH &amp; Pipeline'!AI199-'7. Consumption'!AK89+MIN(0,(SUM('7. Consumption'!$G89:AJ89)-'8. SOH &amp; Pipeline'!AI89))+AH89)</f>
        <v>0</v>
      </c>
      <c r="AI262" s="335">
        <f ca="1">MAX(0,AH262+'8. SOH &amp; Pipeline'!AJ199-'7. Consumption'!AL89+MIN(0,(SUM('7. Consumption'!$G89:AK89)-'8. SOH &amp; Pipeline'!AJ89))+AI89)</f>
        <v>0</v>
      </c>
      <c r="AJ262" s="335">
        <f ca="1">MAX(0,AI262+'8. SOH &amp; Pipeline'!AK199-'7. Consumption'!AM89+MIN(0,(SUM('7. Consumption'!$G89:AL89)-'8. SOH &amp; Pipeline'!AK89))+AJ89)</f>
        <v>0</v>
      </c>
      <c r="AK262" s="335">
        <f ca="1">MAX(0,AJ262+'8. SOH &amp; Pipeline'!AL199-'7. Consumption'!AN89+MIN(0,(SUM('7. Consumption'!$G89:AM89)-'8. SOH &amp; Pipeline'!AL89))+AK89)</f>
        <v>0</v>
      </c>
      <c r="AL262" s="335">
        <f ca="1">MAX(0,AK262+'8. SOH &amp; Pipeline'!AM199-'7. Consumption'!AO89+MIN(0,(SUM('7. Consumption'!$G89:AN89)-'8. SOH &amp; Pipeline'!AM89))+AL89)</f>
        <v>0</v>
      </c>
      <c r="AM262" s="335">
        <f ca="1">MAX(0,AL262+'8. SOH &amp; Pipeline'!AN199-'7. Consumption'!AP89+MIN(0,(SUM('7. Consumption'!$G89:AO89)-'8. SOH &amp; Pipeline'!AN89))+AM89)</f>
        <v>0</v>
      </c>
      <c r="AN262" s="335">
        <f ca="1">MAX(0,AM262+'8. SOH &amp; Pipeline'!AO199-'7. Consumption'!AQ89+MIN(0,(SUM('7. Consumption'!$G89:AP89)-'8. SOH &amp; Pipeline'!AO89))+AN89)</f>
        <v>0</v>
      </c>
    </row>
    <row r="263" spans="2:40" ht="15" hidden="1" outlineLevel="1" x14ac:dyDescent="0.25">
      <c r="B263" s="257"/>
      <c r="C263" s="257" t="str">
        <f>'7. Consumption'!C90</f>
        <v/>
      </c>
      <c r="D263" s="416">
        <f>'8. SOH &amp; Pipeline'!E308</f>
        <v>0</v>
      </c>
      <c r="E263" s="335">
        <f ca="1">MAX(0,D263+'8. SOH &amp; Pipeline'!F200-'7. Consumption'!H90+MIN(0,(SUM('7. Consumption'!$G90:G90)-'8. SOH &amp; Pipeline'!F90))+E90)</f>
        <v>0</v>
      </c>
      <c r="F263" s="335">
        <f ca="1">MAX(0,E263+'8. SOH &amp; Pipeline'!G200-'7. Consumption'!I90+MIN(0,(SUM('7. Consumption'!$G90:H90)-'8. SOH &amp; Pipeline'!G90))+F90)</f>
        <v>0</v>
      </c>
      <c r="G263" s="335">
        <f ca="1">MAX(0,F263+'8. SOH &amp; Pipeline'!H200-'7. Consumption'!J90+MIN(0,(SUM('7. Consumption'!$G90:I90)-'8. SOH &amp; Pipeline'!H90))+G90)</f>
        <v>0</v>
      </c>
      <c r="H263" s="335">
        <f ca="1">MAX(0,G263+'8. SOH &amp; Pipeline'!I200-'7. Consumption'!K90+MIN(0,(SUM('7. Consumption'!$G90:J90)-'8. SOH &amp; Pipeline'!I90))+H90)</f>
        <v>0</v>
      </c>
      <c r="I263" s="335">
        <f ca="1">MAX(0,H263+'8. SOH &amp; Pipeline'!J200-'7. Consumption'!L90+MIN(0,(SUM('7. Consumption'!$G90:K90)-'8. SOH &amp; Pipeline'!J90))+I90)</f>
        <v>0</v>
      </c>
      <c r="J263" s="335">
        <f ca="1">MAX(0,I263+'8. SOH &amp; Pipeline'!K200-'7. Consumption'!M90+MIN(0,(SUM('7. Consumption'!$G90:L90)-'8. SOH &amp; Pipeline'!K90))+J90)</f>
        <v>0</v>
      </c>
      <c r="K263" s="335">
        <f ca="1">MAX(0,J263+'8. SOH &amp; Pipeline'!L200-'7. Consumption'!N90+MIN(0,(SUM('7. Consumption'!$G90:M90)-'8. SOH &amp; Pipeline'!L90))+K90)</f>
        <v>0</v>
      </c>
      <c r="L263" s="335">
        <f ca="1">MAX(0,K263+'8. SOH &amp; Pipeline'!M200-'7. Consumption'!O90+MIN(0,(SUM('7. Consumption'!$G90:N90)-'8. SOH &amp; Pipeline'!M90))+L90)</f>
        <v>0</v>
      </c>
      <c r="M263" s="335">
        <f ca="1">MAX(0,L263+'8. SOH &amp; Pipeline'!N200-'7. Consumption'!P90+MIN(0,(SUM('7. Consumption'!$G90:O90)-'8. SOH &amp; Pipeline'!N90))+M90)</f>
        <v>0</v>
      </c>
      <c r="N263" s="335">
        <f ca="1">MAX(0,M263+'8. SOH &amp; Pipeline'!O200-'7. Consumption'!Q90+MIN(0,(SUM('7. Consumption'!$G90:P90)-'8. SOH &amp; Pipeline'!O90))+N90)</f>
        <v>0</v>
      </c>
      <c r="O263" s="335">
        <f ca="1">MAX(0,N263+'8. SOH &amp; Pipeline'!P200-'7. Consumption'!R90+MIN(0,(SUM('7. Consumption'!$G90:Q90)-'8. SOH &amp; Pipeline'!P90))+O90)</f>
        <v>0</v>
      </c>
      <c r="P263" s="335">
        <f ca="1">MAX(0,O263+'8. SOH &amp; Pipeline'!Q200-'7. Consumption'!S90+MIN(0,(SUM('7. Consumption'!$G90:R90)-'8. SOH &amp; Pipeline'!Q90))+P90)</f>
        <v>0</v>
      </c>
      <c r="Q263" s="335">
        <f ca="1">MAX(0,P263+'8. SOH &amp; Pipeline'!R200-'7. Consumption'!T90+MIN(0,(SUM('7. Consumption'!$G90:S90)-'8. SOH &amp; Pipeline'!R90))+Q90)</f>
        <v>0</v>
      </c>
      <c r="R263" s="335">
        <f ca="1">MAX(0,Q263+'8. SOH &amp; Pipeline'!S200-'7. Consumption'!U90+MIN(0,(SUM('7. Consumption'!$G90:T90)-'8. SOH &amp; Pipeline'!S90))+R90)</f>
        <v>0</v>
      </c>
      <c r="S263" s="335">
        <f ca="1">MAX(0,R263+'8. SOH &amp; Pipeline'!T200-'7. Consumption'!V90+MIN(0,(SUM('7. Consumption'!$G90:U90)-'8. SOH &amp; Pipeline'!T90))+S90)</f>
        <v>0</v>
      </c>
      <c r="T263" s="335">
        <f ca="1">MAX(0,S263+'8. SOH &amp; Pipeline'!U200-'7. Consumption'!W90+MIN(0,(SUM('7. Consumption'!$G90:V90)-'8. SOH &amp; Pipeline'!U90))+T90)</f>
        <v>0</v>
      </c>
      <c r="U263" s="335">
        <f ca="1">MAX(0,T263+'8. SOH &amp; Pipeline'!V200-'7. Consumption'!X90+MIN(0,(SUM('7. Consumption'!$G90:W90)-'8. SOH &amp; Pipeline'!V90))+U90)</f>
        <v>0</v>
      </c>
      <c r="V263" s="335">
        <f ca="1">MAX(0,U263+'8. SOH &amp; Pipeline'!W200-'7. Consumption'!Y90+MIN(0,(SUM('7. Consumption'!$G90:X90)-'8. SOH &amp; Pipeline'!W90))+V90)</f>
        <v>0</v>
      </c>
      <c r="W263" s="335">
        <f ca="1">MAX(0,V263+'8. SOH &amp; Pipeline'!X200-'7. Consumption'!Z90+MIN(0,(SUM('7. Consumption'!$G90:Y90)-'8. SOH &amp; Pipeline'!X90))+W90)</f>
        <v>0</v>
      </c>
      <c r="X263" s="335">
        <f ca="1">MAX(0,W263+'8. SOH &amp; Pipeline'!Y200-'7. Consumption'!AA90+MIN(0,(SUM('7. Consumption'!$G90:Z90)-'8. SOH &amp; Pipeline'!Y90))+X90)</f>
        <v>0</v>
      </c>
      <c r="Y263" s="335">
        <f ca="1">MAX(0,X263+'8. SOH &amp; Pipeline'!Z200-'7. Consumption'!AB90+MIN(0,(SUM('7. Consumption'!$G90:AA90)-'8. SOH &amp; Pipeline'!Z90))+Y90)</f>
        <v>0</v>
      </c>
      <c r="Z263" s="335">
        <f ca="1">MAX(0,Y263+'8. SOH &amp; Pipeline'!AA200-'7. Consumption'!AC90+MIN(0,(SUM('7. Consumption'!$G90:AB90)-'8. SOH &amp; Pipeline'!AA90))+Z90)</f>
        <v>0</v>
      </c>
      <c r="AA263" s="335">
        <f ca="1">MAX(0,Z263+'8. SOH &amp; Pipeline'!AB200-'7. Consumption'!AD90+MIN(0,(SUM('7. Consumption'!$G90:AC90)-'8. SOH &amp; Pipeline'!AB90))+AA90)</f>
        <v>0</v>
      </c>
      <c r="AB263" s="335">
        <f ca="1">MAX(0,AA263+'8. SOH &amp; Pipeline'!AC200-'7. Consumption'!AE90+MIN(0,(SUM('7. Consumption'!$G90:AD90)-'8. SOH &amp; Pipeline'!AC90))+AB90)</f>
        <v>0</v>
      </c>
      <c r="AC263" s="335">
        <f ca="1">MAX(0,AB263+'8. SOH &amp; Pipeline'!AD200-'7. Consumption'!AF90+MIN(0,(SUM('7. Consumption'!$G90:AE90)-'8. SOH &amp; Pipeline'!AD90))+AC90)</f>
        <v>0</v>
      </c>
      <c r="AD263" s="335">
        <f ca="1">MAX(0,AC263+'8. SOH &amp; Pipeline'!AE200-'7. Consumption'!AG90+MIN(0,(SUM('7. Consumption'!$G90:AF90)-'8. SOH &amp; Pipeline'!AE90))+AD90)</f>
        <v>0</v>
      </c>
      <c r="AE263" s="335">
        <f ca="1">MAX(0,AD263+'8. SOH &amp; Pipeline'!AF200-'7. Consumption'!AH90+MIN(0,(SUM('7. Consumption'!$G90:AG90)-'8. SOH &amp; Pipeline'!AF90))+AE90)</f>
        <v>0</v>
      </c>
      <c r="AF263" s="335">
        <f ca="1">MAX(0,AE263+'8. SOH &amp; Pipeline'!AG200-'7. Consumption'!AI90+MIN(0,(SUM('7. Consumption'!$G90:AH90)-'8. SOH &amp; Pipeline'!AG90))+AF90)</f>
        <v>0</v>
      </c>
      <c r="AG263" s="335">
        <f ca="1">MAX(0,AF263+'8. SOH &amp; Pipeline'!AH200-'7. Consumption'!AJ90+MIN(0,(SUM('7. Consumption'!$G90:AI90)-'8. SOH &amp; Pipeline'!AH90))+AG90)</f>
        <v>0</v>
      </c>
      <c r="AH263" s="335">
        <f ca="1">MAX(0,AG263+'8. SOH &amp; Pipeline'!AI200-'7. Consumption'!AK90+MIN(0,(SUM('7. Consumption'!$G90:AJ90)-'8. SOH &amp; Pipeline'!AI90))+AH90)</f>
        <v>0</v>
      </c>
      <c r="AI263" s="335">
        <f ca="1">MAX(0,AH263+'8. SOH &amp; Pipeline'!AJ200-'7. Consumption'!AL90+MIN(0,(SUM('7. Consumption'!$G90:AK90)-'8. SOH &amp; Pipeline'!AJ90))+AI90)</f>
        <v>0</v>
      </c>
      <c r="AJ263" s="335">
        <f ca="1">MAX(0,AI263+'8. SOH &amp; Pipeline'!AK200-'7. Consumption'!AM90+MIN(0,(SUM('7. Consumption'!$G90:AL90)-'8. SOH &amp; Pipeline'!AK90))+AJ90)</f>
        <v>0</v>
      </c>
      <c r="AK263" s="335">
        <f ca="1">MAX(0,AJ263+'8. SOH &amp; Pipeline'!AL200-'7. Consumption'!AN90+MIN(0,(SUM('7. Consumption'!$G90:AM90)-'8. SOH &amp; Pipeline'!AL90))+AK90)</f>
        <v>0</v>
      </c>
      <c r="AL263" s="335">
        <f ca="1">MAX(0,AK263+'8. SOH &amp; Pipeline'!AM200-'7. Consumption'!AO90+MIN(0,(SUM('7. Consumption'!$G90:AN90)-'8. SOH &amp; Pipeline'!AM90))+AL90)</f>
        <v>0</v>
      </c>
      <c r="AM263" s="335">
        <f ca="1">MAX(0,AL263+'8. SOH &amp; Pipeline'!AN200-'7. Consumption'!AP90+MIN(0,(SUM('7. Consumption'!$G90:AO90)-'8. SOH &amp; Pipeline'!AN90))+AM90)</f>
        <v>0</v>
      </c>
      <c r="AN263" s="335">
        <f ca="1">MAX(0,AM263+'8. SOH &amp; Pipeline'!AO200-'7. Consumption'!AQ90+MIN(0,(SUM('7. Consumption'!$G90:AP90)-'8. SOH &amp; Pipeline'!AO90))+AN90)</f>
        <v>0</v>
      </c>
    </row>
    <row r="264" spans="2:40" ht="15" hidden="1" outlineLevel="1" x14ac:dyDescent="0.25">
      <c r="B264" s="257"/>
      <c r="C264" s="257" t="str">
        <f>'7. Consumption'!C91</f>
        <v/>
      </c>
      <c r="D264" s="416">
        <f>'8. SOH &amp; Pipeline'!E309</f>
        <v>0</v>
      </c>
      <c r="E264" s="335">
        <f ca="1">MAX(0,D264+'8. SOH &amp; Pipeline'!F201-'7. Consumption'!H91+MIN(0,(SUM('7. Consumption'!$G91:G91)-'8. SOH &amp; Pipeline'!F91))+E91)</f>
        <v>0</v>
      </c>
      <c r="F264" s="335">
        <f ca="1">MAX(0,E264+'8. SOH &amp; Pipeline'!G201-'7. Consumption'!I91+MIN(0,(SUM('7. Consumption'!$G91:H91)-'8. SOH &amp; Pipeline'!G91))+F91)</f>
        <v>0</v>
      </c>
      <c r="G264" s="335">
        <f ca="1">MAX(0,F264+'8. SOH &amp; Pipeline'!H201-'7. Consumption'!J91+MIN(0,(SUM('7. Consumption'!$G91:I91)-'8. SOH &amp; Pipeline'!H91))+G91)</f>
        <v>0</v>
      </c>
      <c r="H264" s="335">
        <f ca="1">MAX(0,G264+'8. SOH &amp; Pipeline'!I201-'7. Consumption'!K91+MIN(0,(SUM('7. Consumption'!$G91:J91)-'8. SOH &amp; Pipeline'!I91))+H91)</f>
        <v>0</v>
      </c>
      <c r="I264" s="335">
        <f ca="1">MAX(0,H264+'8. SOH &amp; Pipeline'!J201-'7. Consumption'!L91+MIN(0,(SUM('7. Consumption'!$G91:K91)-'8. SOH &amp; Pipeline'!J91))+I91)</f>
        <v>0</v>
      </c>
      <c r="J264" s="335">
        <f ca="1">MAX(0,I264+'8. SOH &amp; Pipeline'!K201-'7. Consumption'!M91+MIN(0,(SUM('7. Consumption'!$G91:L91)-'8. SOH &amp; Pipeline'!K91))+J91)</f>
        <v>0</v>
      </c>
      <c r="K264" s="335">
        <f ca="1">MAX(0,J264+'8. SOH &amp; Pipeline'!L201-'7. Consumption'!N91+MIN(0,(SUM('7. Consumption'!$G91:M91)-'8. SOH &amp; Pipeline'!L91))+K91)</f>
        <v>0</v>
      </c>
      <c r="L264" s="335">
        <f ca="1">MAX(0,K264+'8. SOH &amp; Pipeline'!M201-'7. Consumption'!O91+MIN(0,(SUM('7. Consumption'!$G91:N91)-'8. SOH &amp; Pipeline'!M91))+L91)</f>
        <v>0</v>
      </c>
      <c r="M264" s="335">
        <f ca="1">MAX(0,L264+'8. SOH &amp; Pipeline'!N201-'7. Consumption'!P91+MIN(0,(SUM('7. Consumption'!$G91:O91)-'8. SOH &amp; Pipeline'!N91))+M91)</f>
        <v>0</v>
      </c>
      <c r="N264" s="335">
        <f ca="1">MAX(0,M264+'8. SOH &amp; Pipeline'!O201-'7. Consumption'!Q91+MIN(0,(SUM('7. Consumption'!$G91:P91)-'8. SOH &amp; Pipeline'!O91))+N91)</f>
        <v>0</v>
      </c>
      <c r="O264" s="335">
        <f ca="1">MAX(0,N264+'8. SOH &amp; Pipeline'!P201-'7. Consumption'!R91+MIN(0,(SUM('7. Consumption'!$G91:Q91)-'8. SOH &amp; Pipeline'!P91))+O91)</f>
        <v>0</v>
      </c>
      <c r="P264" s="335">
        <f ca="1">MAX(0,O264+'8. SOH &amp; Pipeline'!Q201-'7. Consumption'!S91+MIN(0,(SUM('7. Consumption'!$G91:R91)-'8. SOH &amp; Pipeline'!Q91))+P91)</f>
        <v>0</v>
      </c>
      <c r="Q264" s="335">
        <f ca="1">MAX(0,P264+'8. SOH &amp; Pipeline'!R201-'7. Consumption'!T91+MIN(0,(SUM('7. Consumption'!$G91:S91)-'8. SOH &amp; Pipeline'!R91))+Q91)</f>
        <v>0</v>
      </c>
      <c r="R264" s="335">
        <f ca="1">MAX(0,Q264+'8. SOH &amp; Pipeline'!S201-'7. Consumption'!U91+MIN(0,(SUM('7. Consumption'!$G91:T91)-'8. SOH &amp; Pipeline'!S91))+R91)</f>
        <v>0</v>
      </c>
      <c r="S264" s="335">
        <f ca="1">MAX(0,R264+'8. SOH &amp; Pipeline'!T201-'7. Consumption'!V91+MIN(0,(SUM('7. Consumption'!$G91:U91)-'8. SOH &amp; Pipeline'!T91))+S91)</f>
        <v>0</v>
      </c>
      <c r="T264" s="335">
        <f ca="1">MAX(0,S264+'8. SOH &amp; Pipeline'!U201-'7. Consumption'!W91+MIN(0,(SUM('7. Consumption'!$G91:V91)-'8. SOH &amp; Pipeline'!U91))+T91)</f>
        <v>0</v>
      </c>
      <c r="U264" s="335">
        <f ca="1">MAX(0,T264+'8. SOH &amp; Pipeline'!V201-'7. Consumption'!X91+MIN(0,(SUM('7. Consumption'!$G91:W91)-'8. SOH &amp; Pipeline'!V91))+U91)</f>
        <v>0</v>
      </c>
      <c r="V264" s="335">
        <f ca="1">MAX(0,U264+'8. SOH &amp; Pipeline'!W201-'7. Consumption'!Y91+MIN(0,(SUM('7. Consumption'!$G91:X91)-'8. SOH &amp; Pipeline'!W91))+V91)</f>
        <v>0</v>
      </c>
      <c r="W264" s="335">
        <f ca="1">MAX(0,V264+'8. SOH &amp; Pipeline'!X201-'7. Consumption'!Z91+MIN(0,(SUM('7. Consumption'!$G91:Y91)-'8. SOH &amp; Pipeline'!X91))+W91)</f>
        <v>0</v>
      </c>
      <c r="X264" s="335">
        <f ca="1">MAX(0,W264+'8. SOH &amp; Pipeline'!Y201-'7. Consumption'!AA91+MIN(0,(SUM('7. Consumption'!$G91:Z91)-'8. SOH &amp; Pipeline'!Y91))+X91)</f>
        <v>0</v>
      </c>
      <c r="Y264" s="335">
        <f ca="1">MAX(0,X264+'8. SOH &amp; Pipeline'!Z201-'7. Consumption'!AB91+MIN(0,(SUM('7. Consumption'!$G91:AA91)-'8. SOH &amp; Pipeline'!Z91))+Y91)</f>
        <v>0</v>
      </c>
      <c r="Z264" s="335">
        <f ca="1">MAX(0,Y264+'8. SOH &amp; Pipeline'!AA201-'7. Consumption'!AC91+MIN(0,(SUM('7. Consumption'!$G91:AB91)-'8. SOH &amp; Pipeline'!AA91))+Z91)</f>
        <v>0</v>
      </c>
      <c r="AA264" s="335">
        <f ca="1">MAX(0,Z264+'8. SOH &amp; Pipeline'!AB201-'7. Consumption'!AD91+MIN(0,(SUM('7. Consumption'!$G91:AC91)-'8. SOH &amp; Pipeline'!AB91))+AA91)</f>
        <v>0</v>
      </c>
      <c r="AB264" s="335">
        <f ca="1">MAX(0,AA264+'8. SOH &amp; Pipeline'!AC201-'7. Consumption'!AE91+MIN(0,(SUM('7. Consumption'!$G91:AD91)-'8. SOH &amp; Pipeline'!AC91))+AB91)</f>
        <v>0</v>
      </c>
      <c r="AC264" s="335">
        <f ca="1">MAX(0,AB264+'8. SOH &amp; Pipeline'!AD201-'7. Consumption'!AF91+MIN(0,(SUM('7. Consumption'!$G91:AE91)-'8. SOH &amp; Pipeline'!AD91))+AC91)</f>
        <v>0</v>
      </c>
      <c r="AD264" s="335">
        <f ca="1">MAX(0,AC264+'8. SOH &amp; Pipeline'!AE201-'7. Consumption'!AG91+MIN(0,(SUM('7. Consumption'!$G91:AF91)-'8. SOH &amp; Pipeline'!AE91))+AD91)</f>
        <v>0</v>
      </c>
      <c r="AE264" s="335">
        <f ca="1">MAX(0,AD264+'8. SOH &amp; Pipeline'!AF201-'7. Consumption'!AH91+MIN(0,(SUM('7. Consumption'!$G91:AG91)-'8. SOH &amp; Pipeline'!AF91))+AE91)</f>
        <v>0</v>
      </c>
      <c r="AF264" s="335">
        <f ca="1">MAX(0,AE264+'8. SOH &amp; Pipeline'!AG201-'7. Consumption'!AI91+MIN(0,(SUM('7. Consumption'!$G91:AH91)-'8. SOH &amp; Pipeline'!AG91))+AF91)</f>
        <v>0</v>
      </c>
      <c r="AG264" s="335">
        <f ca="1">MAX(0,AF264+'8. SOH &amp; Pipeline'!AH201-'7. Consumption'!AJ91+MIN(0,(SUM('7. Consumption'!$G91:AI91)-'8. SOH &amp; Pipeline'!AH91))+AG91)</f>
        <v>0</v>
      </c>
      <c r="AH264" s="335">
        <f ca="1">MAX(0,AG264+'8. SOH &amp; Pipeline'!AI201-'7. Consumption'!AK91+MIN(0,(SUM('7. Consumption'!$G91:AJ91)-'8. SOH &amp; Pipeline'!AI91))+AH91)</f>
        <v>0</v>
      </c>
      <c r="AI264" s="335">
        <f ca="1">MAX(0,AH264+'8. SOH &amp; Pipeline'!AJ201-'7. Consumption'!AL91+MIN(0,(SUM('7. Consumption'!$G91:AK91)-'8. SOH &amp; Pipeline'!AJ91))+AI91)</f>
        <v>0</v>
      </c>
      <c r="AJ264" s="335">
        <f ca="1">MAX(0,AI264+'8. SOH &amp; Pipeline'!AK201-'7. Consumption'!AM91+MIN(0,(SUM('7. Consumption'!$G91:AL91)-'8. SOH &amp; Pipeline'!AK91))+AJ91)</f>
        <v>0</v>
      </c>
      <c r="AK264" s="335">
        <f ca="1">MAX(0,AJ264+'8. SOH &amp; Pipeline'!AL201-'7. Consumption'!AN91+MIN(0,(SUM('7. Consumption'!$G91:AM91)-'8. SOH &amp; Pipeline'!AL91))+AK91)</f>
        <v>0</v>
      </c>
      <c r="AL264" s="335">
        <f ca="1">MAX(0,AK264+'8. SOH &amp; Pipeline'!AM201-'7. Consumption'!AO91+MIN(0,(SUM('7. Consumption'!$G91:AN91)-'8. SOH &amp; Pipeline'!AM91))+AL91)</f>
        <v>0</v>
      </c>
      <c r="AM264" s="335">
        <f ca="1">MAX(0,AL264+'8. SOH &amp; Pipeline'!AN201-'7. Consumption'!AP91+MIN(0,(SUM('7. Consumption'!$G91:AO91)-'8. SOH &amp; Pipeline'!AN91))+AM91)</f>
        <v>0</v>
      </c>
      <c r="AN264" s="335">
        <f ca="1">MAX(0,AM264+'8. SOH &amp; Pipeline'!AO201-'7. Consumption'!AQ91+MIN(0,(SUM('7. Consumption'!$G91:AP91)-'8. SOH &amp; Pipeline'!AO91))+AN91)</f>
        <v>0</v>
      </c>
    </row>
    <row r="265" spans="2:40" ht="15" hidden="1" outlineLevel="1" x14ac:dyDescent="0.25">
      <c r="B265" s="257"/>
      <c r="C265" s="257" t="str">
        <f>'7. Consumption'!C92</f>
        <v/>
      </c>
      <c r="D265" s="416">
        <f>'8. SOH &amp; Pipeline'!E310</f>
        <v>0</v>
      </c>
      <c r="E265" s="335">
        <f ca="1">MAX(0,D265+'8. SOH &amp; Pipeline'!F202-'7. Consumption'!H92+MIN(0,(SUM('7. Consumption'!$G92:G92)-'8. SOH &amp; Pipeline'!F92))+E92)</f>
        <v>0</v>
      </c>
      <c r="F265" s="335">
        <f ca="1">MAX(0,E265+'8. SOH &amp; Pipeline'!G202-'7. Consumption'!I92+MIN(0,(SUM('7. Consumption'!$G92:H92)-'8. SOH &amp; Pipeline'!G92))+F92)</f>
        <v>0</v>
      </c>
      <c r="G265" s="335">
        <f ca="1">MAX(0,F265+'8. SOH &amp; Pipeline'!H202-'7. Consumption'!J92+MIN(0,(SUM('7. Consumption'!$G92:I92)-'8. SOH &amp; Pipeline'!H92))+G92)</f>
        <v>0</v>
      </c>
      <c r="H265" s="335">
        <f ca="1">MAX(0,G265+'8. SOH &amp; Pipeline'!I202-'7. Consumption'!K92+MIN(0,(SUM('7. Consumption'!$G92:J92)-'8. SOH &amp; Pipeline'!I92))+H92)</f>
        <v>0</v>
      </c>
      <c r="I265" s="335">
        <f ca="1">MAX(0,H265+'8. SOH &amp; Pipeline'!J202-'7. Consumption'!L92+MIN(0,(SUM('7. Consumption'!$G92:K92)-'8. SOH &amp; Pipeline'!J92))+I92)</f>
        <v>0</v>
      </c>
      <c r="J265" s="335">
        <f ca="1">MAX(0,I265+'8. SOH &amp; Pipeline'!K202-'7. Consumption'!M92+MIN(0,(SUM('7. Consumption'!$G92:L92)-'8. SOH &amp; Pipeline'!K92))+J92)</f>
        <v>0</v>
      </c>
      <c r="K265" s="335">
        <f ca="1">MAX(0,J265+'8. SOH &amp; Pipeline'!L202-'7. Consumption'!N92+MIN(0,(SUM('7. Consumption'!$G92:M92)-'8. SOH &amp; Pipeline'!L92))+K92)</f>
        <v>0</v>
      </c>
      <c r="L265" s="335">
        <f ca="1">MAX(0,K265+'8. SOH &amp; Pipeline'!M202-'7. Consumption'!O92+MIN(0,(SUM('7. Consumption'!$G92:N92)-'8. SOH &amp; Pipeline'!M92))+L92)</f>
        <v>0</v>
      </c>
      <c r="M265" s="335">
        <f ca="1">MAX(0,L265+'8. SOH &amp; Pipeline'!N202-'7. Consumption'!P92+MIN(0,(SUM('7. Consumption'!$G92:O92)-'8. SOH &amp; Pipeline'!N92))+M92)</f>
        <v>0</v>
      </c>
      <c r="N265" s="335">
        <f ca="1">MAX(0,M265+'8. SOH &amp; Pipeline'!O202-'7. Consumption'!Q92+MIN(0,(SUM('7. Consumption'!$G92:P92)-'8. SOH &amp; Pipeline'!O92))+N92)</f>
        <v>0</v>
      </c>
      <c r="O265" s="335">
        <f ca="1">MAX(0,N265+'8. SOH &amp; Pipeline'!P202-'7. Consumption'!R92+MIN(0,(SUM('7. Consumption'!$G92:Q92)-'8. SOH &amp; Pipeline'!P92))+O92)</f>
        <v>0</v>
      </c>
      <c r="P265" s="335">
        <f ca="1">MAX(0,O265+'8. SOH &amp; Pipeline'!Q202-'7. Consumption'!S92+MIN(0,(SUM('7. Consumption'!$G92:R92)-'8. SOH &amp; Pipeline'!Q92))+P92)</f>
        <v>0</v>
      </c>
      <c r="Q265" s="335">
        <f ca="1">MAX(0,P265+'8. SOH &amp; Pipeline'!R202-'7. Consumption'!T92+MIN(0,(SUM('7. Consumption'!$G92:S92)-'8. SOH &amp; Pipeline'!R92))+Q92)</f>
        <v>0</v>
      </c>
      <c r="R265" s="335">
        <f ca="1">MAX(0,Q265+'8. SOH &amp; Pipeline'!S202-'7. Consumption'!U92+MIN(0,(SUM('7. Consumption'!$G92:T92)-'8. SOH &amp; Pipeline'!S92))+R92)</f>
        <v>0</v>
      </c>
      <c r="S265" s="335">
        <f ca="1">MAX(0,R265+'8. SOH &amp; Pipeline'!T202-'7. Consumption'!V92+MIN(0,(SUM('7. Consumption'!$G92:U92)-'8. SOH &amp; Pipeline'!T92))+S92)</f>
        <v>0</v>
      </c>
      <c r="T265" s="335">
        <f ca="1">MAX(0,S265+'8. SOH &amp; Pipeline'!U202-'7. Consumption'!W92+MIN(0,(SUM('7. Consumption'!$G92:V92)-'8. SOH &amp; Pipeline'!U92))+T92)</f>
        <v>0</v>
      </c>
      <c r="U265" s="335">
        <f ca="1">MAX(0,T265+'8. SOH &amp; Pipeline'!V202-'7. Consumption'!X92+MIN(0,(SUM('7. Consumption'!$G92:W92)-'8. SOH &amp; Pipeline'!V92))+U92)</f>
        <v>0</v>
      </c>
      <c r="V265" s="335">
        <f ca="1">MAX(0,U265+'8. SOH &amp; Pipeline'!W202-'7. Consumption'!Y92+MIN(0,(SUM('7. Consumption'!$G92:X92)-'8. SOH &amp; Pipeline'!W92))+V92)</f>
        <v>0</v>
      </c>
      <c r="W265" s="335">
        <f ca="1">MAX(0,V265+'8. SOH &amp; Pipeline'!X202-'7. Consumption'!Z92+MIN(0,(SUM('7. Consumption'!$G92:Y92)-'8. SOH &amp; Pipeline'!X92))+W92)</f>
        <v>0</v>
      </c>
      <c r="X265" s="335">
        <f ca="1">MAX(0,W265+'8. SOH &amp; Pipeline'!Y202-'7. Consumption'!AA92+MIN(0,(SUM('7. Consumption'!$G92:Z92)-'8. SOH &amp; Pipeline'!Y92))+X92)</f>
        <v>0</v>
      </c>
      <c r="Y265" s="335">
        <f ca="1">MAX(0,X265+'8. SOH &amp; Pipeline'!Z202-'7. Consumption'!AB92+MIN(0,(SUM('7. Consumption'!$G92:AA92)-'8. SOH &amp; Pipeline'!Z92))+Y92)</f>
        <v>0</v>
      </c>
      <c r="Z265" s="335">
        <f ca="1">MAX(0,Y265+'8. SOH &amp; Pipeline'!AA202-'7. Consumption'!AC92+MIN(0,(SUM('7. Consumption'!$G92:AB92)-'8. SOH &amp; Pipeline'!AA92))+Z92)</f>
        <v>0</v>
      </c>
      <c r="AA265" s="335">
        <f ca="1">MAX(0,Z265+'8. SOH &amp; Pipeline'!AB202-'7. Consumption'!AD92+MIN(0,(SUM('7. Consumption'!$G92:AC92)-'8. SOH &amp; Pipeline'!AB92))+AA92)</f>
        <v>0</v>
      </c>
      <c r="AB265" s="335">
        <f ca="1">MAX(0,AA265+'8. SOH &amp; Pipeline'!AC202-'7. Consumption'!AE92+MIN(0,(SUM('7. Consumption'!$G92:AD92)-'8. SOH &amp; Pipeline'!AC92))+AB92)</f>
        <v>0</v>
      </c>
      <c r="AC265" s="335">
        <f ca="1">MAX(0,AB265+'8. SOH &amp; Pipeline'!AD202-'7. Consumption'!AF92+MIN(0,(SUM('7. Consumption'!$G92:AE92)-'8. SOH &amp; Pipeline'!AD92))+AC92)</f>
        <v>0</v>
      </c>
      <c r="AD265" s="335">
        <f ca="1">MAX(0,AC265+'8. SOH &amp; Pipeline'!AE202-'7. Consumption'!AG92+MIN(0,(SUM('7. Consumption'!$G92:AF92)-'8. SOH &amp; Pipeline'!AE92))+AD92)</f>
        <v>0</v>
      </c>
      <c r="AE265" s="335">
        <f ca="1">MAX(0,AD265+'8. SOH &amp; Pipeline'!AF202-'7. Consumption'!AH92+MIN(0,(SUM('7. Consumption'!$G92:AG92)-'8. SOH &amp; Pipeline'!AF92))+AE92)</f>
        <v>0</v>
      </c>
      <c r="AF265" s="335">
        <f ca="1">MAX(0,AE265+'8. SOH &amp; Pipeline'!AG202-'7. Consumption'!AI92+MIN(0,(SUM('7. Consumption'!$G92:AH92)-'8. SOH &amp; Pipeline'!AG92))+AF92)</f>
        <v>0</v>
      </c>
      <c r="AG265" s="335">
        <f ca="1">MAX(0,AF265+'8. SOH &amp; Pipeline'!AH202-'7. Consumption'!AJ92+MIN(0,(SUM('7. Consumption'!$G92:AI92)-'8. SOH &amp; Pipeline'!AH92))+AG92)</f>
        <v>0</v>
      </c>
      <c r="AH265" s="335">
        <f ca="1">MAX(0,AG265+'8. SOH &amp; Pipeline'!AI202-'7. Consumption'!AK92+MIN(0,(SUM('7. Consumption'!$G92:AJ92)-'8. SOH &amp; Pipeline'!AI92))+AH92)</f>
        <v>0</v>
      </c>
      <c r="AI265" s="335">
        <f ca="1">MAX(0,AH265+'8. SOH &amp; Pipeline'!AJ202-'7. Consumption'!AL92+MIN(0,(SUM('7. Consumption'!$G92:AK92)-'8. SOH &amp; Pipeline'!AJ92))+AI92)</f>
        <v>0</v>
      </c>
      <c r="AJ265" s="335">
        <f ca="1">MAX(0,AI265+'8. SOH &amp; Pipeline'!AK202-'7. Consumption'!AM92+MIN(0,(SUM('7. Consumption'!$G92:AL92)-'8. SOH &amp; Pipeline'!AK92))+AJ92)</f>
        <v>0</v>
      </c>
      <c r="AK265" s="335">
        <f ca="1">MAX(0,AJ265+'8. SOH &amp; Pipeline'!AL202-'7. Consumption'!AN92+MIN(0,(SUM('7. Consumption'!$G92:AM92)-'8. SOH &amp; Pipeline'!AL92))+AK92)</f>
        <v>0</v>
      </c>
      <c r="AL265" s="335">
        <f ca="1">MAX(0,AK265+'8. SOH &amp; Pipeline'!AM202-'7. Consumption'!AO92+MIN(0,(SUM('7. Consumption'!$G92:AN92)-'8. SOH &amp; Pipeline'!AM92))+AL92)</f>
        <v>0</v>
      </c>
      <c r="AM265" s="335">
        <f ca="1">MAX(0,AL265+'8. SOH &amp; Pipeline'!AN202-'7. Consumption'!AP92+MIN(0,(SUM('7. Consumption'!$G92:AO92)-'8. SOH &amp; Pipeline'!AN92))+AM92)</f>
        <v>0</v>
      </c>
      <c r="AN265" s="335">
        <f ca="1">MAX(0,AM265+'8. SOH &amp; Pipeline'!AO202-'7. Consumption'!AQ92+MIN(0,(SUM('7. Consumption'!$G92:AP92)-'8. SOH &amp; Pipeline'!AO92))+AN92)</f>
        <v>0</v>
      </c>
    </row>
    <row r="266" spans="2:40" ht="15" hidden="1" outlineLevel="1" x14ac:dyDescent="0.25">
      <c r="B266" s="257"/>
      <c r="C266" s="257" t="str">
        <f>'7. Consumption'!C93</f>
        <v/>
      </c>
      <c r="D266" s="416">
        <f>'8. SOH &amp; Pipeline'!E311</f>
        <v>0</v>
      </c>
      <c r="E266" s="335">
        <f ca="1">MAX(0,D266+'8. SOH &amp; Pipeline'!F203-'7. Consumption'!H93+MIN(0,(SUM('7. Consumption'!$G93:G93)-'8. SOH &amp; Pipeline'!F93))+E93)</f>
        <v>0</v>
      </c>
      <c r="F266" s="335">
        <f ca="1">MAX(0,E266+'8. SOH &amp; Pipeline'!G203-'7. Consumption'!I93+MIN(0,(SUM('7. Consumption'!$G93:H93)-'8. SOH &amp; Pipeline'!G93))+F93)</f>
        <v>0</v>
      </c>
      <c r="G266" s="335">
        <f ca="1">MAX(0,F266+'8. SOH &amp; Pipeline'!H203-'7. Consumption'!J93+MIN(0,(SUM('7. Consumption'!$G93:I93)-'8. SOH &amp; Pipeline'!H93))+G93)</f>
        <v>0</v>
      </c>
      <c r="H266" s="335">
        <f ca="1">MAX(0,G266+'8. SOH &amp; Pipeline'!I203-'7. Consumption'!K93+MIN(0,(SUM('7. Consumption'!$G93:J93)-'8. SOH &amp; Pipeline'!I93))+H93)</f>
        <v>0</v>
      </c>
      <c r="I266" s="335">
        <f ca="1">MAX(0,H266+'8. SOH &amp; Pipeline'!J203-'7. Consumption'!L93+MIN(0,(SUM('7. Consumption'!$G93:K93)-'8. SOH &amp; Pipeline'!J93))+I93)</f>
        <v>0</v>
      </c>
      <c r="J266" s="335">
        <f ca="1">MAX(0,I266+'8. SOH &amp; Pipeline'!K203-'7. Consumption'!M93+MIN(0,(SUM('7. Consumption'!$G93:L93)-'8. SOH &amp; Pipeline'!K93))+J93)</f>
        <v>0</v>
      </c>
      <c r="K266" s="335">
        <f ca="1">MAX(0,J266+'8. SOH &amp; Pipeline'!L203-'7. Consumption'!N93+MIN(0,(SUM('7. Consumption'!$G93:M93)-'8. SOH &amp; Pipeline'!L93))+K93)</f>
        <v>0</v>
      </c>
      <c r="L266" s="335">
        <f ca="1">MAX(0,K266+'8. SOH &amp; Pipeline'!M203-'7. Consumption'!O93+MIN(0,(SUM('7. Consumption'!$G93:N93)-'8. SOH &amp; Pipeline'!M93))+L93)</f>
        <v>0</v>
      </c>
      <c r="M266" s="335">
        <f ca="1">MAX(0,L266+'8. SOH &amp; Pipeline'!N203-'7. Consumption'!P93+MIN(0,(SUM('7. Consumption'!$G93:O93)-'8. SOH &amp; Pipeline'!N93))+M93)</f>
        <v>0</v>
      </c>
      <c r="N266" s="335">
        <f ca="1">MAX(0,M266+'8. SOH &amp; Pipeline'!O203-'7. Consumption'!Q93+MIN(0,(SUM('7. Consumption'!$G93:P93)-'8. SOH &amp; Pipeline'!O93))+N93)</f>
        <v>0</v>
      </c>
      <c r="O266" s="335">
        <f ca="1">MAX(0,N266+'8. SOH &amp; Pipeline'!P203-'7. Consumption'!R93+MIN(0,(SUM('7. Consumption'!$G93:Q93)-'8. SOH &amp; Pipeline'!P93))+O93)</f>
        <v>0</v>
      </c>
      <c r="P266" s="335">
        <f ca="1">MAX(0,O266+'8. SOH &amp; Pipeline'!Q203-'7. Consumption'!S93+MIN(0,(SUM('7. Consumption'!$G93:R93)-'8. SOH &amp; Pipeline'!Q93))+P93)</f>
        <v>0</v>
      </c>
      <c r="Q266" s="335">
        <f ca="1">MAX(0,P266+'8. SOH &amp; Pipeline'!R203-'7. Consumption'!T93+MIN(0,(SUM('7. Consumption'!$G93:S93)-'8. SOH &amp; Pipeline'!R93))+Q93)</f>
        <v>0</v>
      </c>
      <c r="R266" s="335">
        <f ca="1">MAX(0,Q266+'8. SOH &amp; Pipeline'!S203-'7. Consumption'!U93+MIN(0,(SUM('7. Consumption'!$G93:T93)-'8. SOH &amp; Pipeline'!S93))+R93)</f>
        <v>0</v>
      </c>
      <c r="S266" s="335">
        <f ca="1">MAX(0,R266+'8. SOH &amp; Pipeline'!T203-'7. Consumption'!V93+MIN(0,(SUM('7. Consumption'!$G93:U93)-'8. SOH &amp; Pipeline'!T93))+S93)</f>
        <v>0</v>
      </c>
      <c r="T266" s="335">
        <f ca="1">MAX(0,S266+'8. SOH &amp; Pipeline'!U203-'7. Consumption'!W93+MIN(0,(SUM('7. Consumption'!$G93:V93)-'8. SOH &amp; Pipeline'!U93))+T93)</f>
        <v>0</v>
      </c>
      <c r="U266" s="335">
        <f ca="1">MAX(0,T266+'8. SOH &amp; Pipeline'!V203-'7. Consumption'!X93+MIN(0,(SUM('7. Consumption'!$G93:W93)-'8. SOH &amp; Pipeline'!V93))+U93)</f>
        <v>0</v>
      </c>
      <c r="V266" s="335">
        <f ca="1">MAX(0,U266+'8. SOH &amp; Pipeline'!W203-'7. Consumption'!Y93+MIN(0,(SUM('7. Consumption'!$G93:X93)-'8. SOH &amp; Pipeline'!W93))+V93)</f>
        <v>0</v>
      </c>
      <c r="W266" s="335">
        <f ca="1">MAX(0,V266+'8. SOH &amp; Pipeline'!X203-'7. Consumption'!Z93+MIN(0,(SUM('7. Consumption'!$G93:Y93)-'8. SOH &amp; Pipeline'!X93))+W93)</f>
        <v>0</v>
      </c>
      <c r="X266" s="335">
        <f ca="1">MAX(0,W266+'8. SOH &amp; Pipeline'!Y203-'7. Consumption'!AA93+MIN(0,(SUM('7. Consumption'!$G93:Z93)-'8. SOH &amp; Pipeline'!Y93))+X93)</f>
        <v>0</v>
      </c>
      <c r="Y266" s="335">
        <f ca="1">MAX(0,X266+'8. SOH &amp; Pipeline'!Z203-'7. Consumption'!AB93+MIN(0,(SUM('7. Consumption'!$G93:AA93)-'8. SOH &amp; Pipeline'!Z93))+Y93)</f>
        <v>0</v>
      </c>
      <c r="Z266" s="335">
        <f ca="1">MAX(0,Y266+'8. SOH &amp; Pipeline'!AA203-'7. Consumption'!AC93+MIN(0,(SUM('7. Consumption'!$G93:AB93)-'8. SOH &amp; Pipeline'!AA93))+Z93)</f>
        <v>0</v>
      </c>
      <c r="AA266" s="335">
        <f ca="1">MAX(0,Z266+'8. SOH &amp; Pipeline'!AB203-'7. Consumption'!AD93+MIN(0,(SUM('7. Consumption'!$G93:AC93)-'8. SOH &amp; Pipeline'!AB93))+AA93)</f>
        <v>0</v>
      </c>
      <c r="AB266" s="335">
        <f ca="1">MAX(0,AA266+'8. SOH &amp; Pipeline'!AC203-'7. Consumption'!AE93+MIN(0,(SUM('7. Consumption'!$G93:AD93)-'8. SOH &amp; Pipeline'!AC93))+AB93)</f>
        <v>0</v>
      </c>
      <c r="AC266" s="335">
        <f ca="1">MAX(0,AB266+'8. SOH &amp; Pipeline'!AD203-'7. Consumption'!AF93+MIN(0,(SUM('7. Consumption'!$G93:AE93)-'8. SOH &amp; Pipeline'!AD93))+AC93)</f>
        <v>0</v>
      </c>
      <c r="AD266" s="335">
        <f ca="1">MAX(0,AC266+'8. SOH &amp; Pipeline'!AE203-'7. Consumption'!AG93+MIN(0,(SUM('7. Consumption'!$G93:AF93)-'8. SOH &amp; Pipeline'!AE93))+AD93)</f>
        <v>0</v>
      </c>
      <c r="AE266" s="335">
        <f ca="1">MAX(0,AD266+'8. SOH &amp; Pipeline'!AF203-'7. Consumption'!AH93+MIN(0,(SUM('7. Consumption'!$G93:AG93)-'8. SOH &amp; Pipeline'!AF93))+AE93)</f>
        <v>0</v>
      </c>
      <c r="AF266" s="335">
        <f ca="1">MAX(0,AE266+'8. SOH &amp; Pipeline'!AG203-'7. Consumption'!AI93+MIN(0,(SUM('7. Consumption'!$G93:AH93)-'8. SOH &amp; Pipeline'!AG93))+AF93)</f>
        <v>0</v>
      </c>
      <c r="AG266" s="335">
        <f ca="1">MAX(0,AF266+'8. SOH &amp; Pipeline'!AH203-'7. Consumption'!AJ93+MIN(0,(SUM('7. Consumption'!$G93:AI93)-'8. SOH &amp; Pipeline'!AH93))+AG93)</f>
        <v>0</v>
      </c>
      <c r="AH266" s="335">
        <f ca="1">MAX(0,AG266+'8. SOH &amp; Pipeline'!AI203-'7. Consumption'!AK93+MIN(0,(SUM('7. Consumption'!$G93:AJ93)-'8. SOH &amp; Pipeline'!AI93))+AH93)</f>
        <v>0</v>
      </c>
      <c r="AI266" s="335">
        <f ca="1">MAX(0,AH266+'8. SOH &amp; Pipeline'!AJ203-'7. Consumption'!AL93+MIN(0,(SUM('7. Consumption'!$G93:AK93)-'8. SOH &amp; Pipeline'!AJ93))+AI93)</f>
        <v>0</v>
      </c>
      <c r="AJ266" s="335">
        <f ca="1">MAX(0,AI266+'8. SOH &amp; Pipeline'!AK203-'7. Consumption'!AM93+MIN(0,(SUM('7. Consumption'!$G93:AL93)-'8. SOH &amp; Pipeline'!AK93))+AJ93)</f>
        <v>0</v>
      </c>
      <c r="AK266" s="335">
        <f ca="1">MAX(0,AJ266+'8. SOH &amp; Pipeline'!AL203-'7. Consumption'!AN93+MIN(0,(SUM('7. Consumption'!$G93:AM93)-'8. SOH &amp; Pipeline'!AL93))+AK93)</f>
        <v>0</v>
      </c>
      <c r="AL266" s="335">
        <f ca="1">MAX(0,AK266+'8. SOH &amp; Pipeline'!AM203-'7. Consumption'!AO93+MIN(0,(SUM('7. Consumption'!$G93:AN93)-'8. SOH &amp; Pipeline'!AM93))+AL93)</f>
        <v>0</v>
      </c>
      <c r="AM266" s="335">
        <f ca="1">MAX(0,AL266+'8. SOH &amp; Pipeline'!AN203-'7. Consumption'!AP93+MIN(0,(SUM('7. Consumption'!$G93:AO93)-'8. SOH &amp; Pipeline'!AN93))+AM93)</f>
        <v>0</v>
      </c>
      <c r="AN266" s="335">
        <f ca="1">MAX(0,AM266+'8. SOH &amp; Pipeline'!AO203-'7. Consumption'!AQ93+MIN(0,(SUM('7. Consumption'!$G93:AP93)-'8. SOH &amp; Pipeline'!AO93))+AN93)</f>
        <v>0</v>
      </c>
    </row>
    <row r="267" spans="2:40" ht="15" hidden="1" outlineLevel="1" x14ac:dyDescent="0.25">
      <c r="B267" s="257"/>
      <c r="C267" s="257" t="str">
        <f>'7. Consumption'!C94</f>
        <v/>
      </c>
      <c r="D267" s="416">
        <f>'8. SOH &amp; Pipeline'!E312</f>
        <v>0</v>
      </c>
      <c r="E267" s="335">
        <f ca="1">MAX(0,D267+'8. SOH &amp; Pipeline'!F204-'7. Consumption'!H94+MIN(0,(SUM('7. Consumption'!$G94:G94)-'8. SOH &amp; Pipeline'!F94))+E94)</f>
        <v>0</v>
      </c>
      <c r="F267" s="335">
        <f ca="1">MAX(0,E267+'8. SOH &amp; Pipeline'!G204-'7. Consumption'!I94+MIN(0,(SUM('7. Consumption'!$G94:H94)-'8. SOH &amp; Pipeline'!G94))+F94)</f>
        <v>0</v>
      </c>
      <c r="G267" s="335">
        <f ca="1">MAX(0,F267+'8. SOH &amp; Pipeline'!H204-'7. Consumption'!J94+MIN(0,(SUM('7. Consumption'!$G94:I94)-'8. SOH &amp; Pipeline'!H94))+G94)</f>
        <v>0</v>
      </c>
      <c r="H267" s="335">
        <f ca="1">MAX(0,G267+'8. SOH &amp; Pipeline'!I204-'7. Consumption'!K94+MIN(0,(SUM('7. Consumption'!$G94:J94)-'8. SOH &amp; Pipeline'!I94))+H94)</f>
        <v>0</v>
      </c>
      <c r="I267" s="335">
        <f ca="1">MAX(0,H267+'8. SOH &amp; Pipeline'!J204-'7. Consumption'!L94+MIN(0,(SUM('7. Consumption'!$G94:K94)-'8. SOH &amp; Pipeline'!J94))+I94)</f>
        <v>0</v>
      </c>
      <c r="J267" s="335">
        <f ca="1">MAX(0,I267+'8. SOH &amp; Pipeline'!K204-'7. Consumption'!M94+MIN(0,(SUM('7. Consumption'!$G94:L94)-'8. SOH &amp; Pipeline'!K94))+J94)</f>
        <v>0</v>
      </c>
      <c r="K267" s="335">
        <f ca="1">MAX(0,J267+'8. SOH &amp; Pipeline'!L204-'7. Consumption'!N94+MIN(0,(SUM('7. Consumption'!$G94:M94)-'8. SOH &amp; Pipeline'!L94))+K94)</f>
        <v>0</v>
      </c>
      <c r="L267" s="335">
        <f ca="1">MAX(0,K267+'8. SOH &amp; Pipeline'!M204-'7. Consumption'!O94+MIN(0,(SUM('7. Consumption'!$G94:N94)-'8. SOH &amp; Pipeline'!M94))+L94)</f>
        <v>0</v>
      </c>
      <c r="M267" s="335">
        <f ca="1">MAX(0,L267+'8. SOH &amp; Pipeline'!N204-'7. Consumption'!P94+MIN(0,(SUM('7. Consumption'!$G94:O94)-'8. SOH &amp; Pipeline'!N94))+M94)</f>
        <v>0</v>
      </c>
      <c r="N267" s="335">
        <f ca="1">MAX(0,M267+'8. SOH &amp; Pipeline'!O204-'7. Consumption'!Q94+MIN(0,(SUM('7. Consumption'!$G94:P94)-'8. SOH &amp; Pipeline'!O94))+N94)</f>
        <v>0</v>
      </c>
      <c r="O267" s="335">
        <f ca="1">MAX(0,N267+'8. SOH &amp; Pipeline'!P204-'7. Consumption'!R94+MIN(0,(SUM('7. Consumption'!$G94:Q94)-'8. SOH &amp; Pipeline'!P94))+O94)</f>
        <v>0</v>
      </c>
      <c r="P267" s="335">
        <f ca="1">MAX(0,O267+'8. SOH &amp; Pipeline'!Q204-'7. Consumption'!S94+MIN(0,(SUM('7. Consumption'!$G94:R94)-'8. SOH &amp; Pipeline'!Q94))+P94)</f>
        <v>0</v>
      </c>
      <c r="Q267" s="335">
        <f ca="1">MAX(0,P267+'8. SOH &amp; Pipeline'!R204-'7. Consumption'!T94+MIN(0,(SUM('7. Consumption'!$G94:S94)-'8. SOH &amp; Pipeline'!R94))+Q94)</f>
        <v>0</v>
      </c>
      <c r="R267" s="335">
        <f ca="1">MAX(0,Q267+'8. SOH &amp; Pipeline'!S204-'7. Consumption'!U94+MIN(0,(SUM('7. Consumption'!$G94:T94)-'8. SOH &amp; Pipeline'!S94))+R94)</f>
        <v>0</v>
      </c>
      <c r="S267" s="335">
        <f ca="1">MAX(0,R267+'8. SOH &amp; Pipeline'!T204-'7. Consumption'!V94+MIN(0,(SUM('7. Consumption'!$G94:U94)-'8. SOH &amp; Pipeline'!T94))+S94)</f>
        <v>0</v>
      </c>
      <c r="T267" s="335">
        <f ca="1">MAX(0,S267+'8. SOH &amp; Pipeline'!U204-'7. Consumption'!W94+MIN(0,(SUM('7. Consumption'!$G94:V94)-'8. SOH &amp; Pipeline'!U94))+T94)</f>
        <v>0</v>
      </c>
      <c r="U267" s="335">
        <f ca="1">MAX(0,T267+'8. SOH &amp; Pipeline'!V204-'7. Consumption'!X94+MIN(0,(SUM('7. Consumption'!$G94:W94)-'8. SOH &amp; Pipeline'!V94))+U94)</f>
        <v>0</v>
      </c>
      <c r="V267" s="335">
        <f ca="1">MAX(0,U267+'8. SOH &amp; Pipeline'!W204-'7. Consumption'!Y94+MIN(0,(SUM('7. Consumption'!$G94:X94)-'8. SOH &amp; Pipeline'!W94))+V94)</f>
        <v>0</v>
      </c>
      <c r="W267" s="335">
        <f ca="1">MAX(0,V267+'8. SOH &amp; Pipeline'!X204-'7. Consumption'!Z94+MIN(0,(SUM('7. Consumption'!$G94:Y94)-'8. SOH &amp; Pipeline'!X94))+W94)</f>
        <v>0</v>
      </c>
      <c r="X267" s="335">
        <f ca="1">MAX(0,W267+'8. SOH &amp; Pipeline'!Y204-'7. Consumption'!AA94+MIN(0,(SUM('7. Consumption'!$G94:Z94)-'8. SOH &amp; Pipeline'!Y94))+X94)</f>
        <v>0</v>
      </c>
      <c r="Y267" s="335">
        <f ca="1">MAX(0,X267+'8. SOH &amp; Pipeline'!Z204-'7. Consumption'!AB94+MIN(0,(SUM('7. Consumption'!$G94:AA94)-'8. SOH &amp; Pipeline'!Z94))+Y94)</f>
        <v>0</v>
      </c>
      <c r="Z267" s="335">
        <f ca="1">MAX(0,Y267+'8. SOH &amp; Pipeline'!AA204-'7. Consumption'!AC94+MIN(0,(SUM('7. Consumption'!$G94:AB94)-'8. SOH &amp; Pipeline'!AA94))+Z94)</f>
        <v>0</v>
      </c>
      <c r="AA267" s="335">
        <f ca="1">MAX(0,Z267+'8. SOH &amp; Pipeline'!AB204-'7. Consumption'!AD94+MIN(0,(SUM('7. Consumption'!$G94:AC94)-'8. SOH &amp; Pipeline'!AB94))+AA94)</f>
        <v>0</v>
      </c>
      <c r="AB267" s="335">
        <f ca="1">MAX(0,AA267+'8. SOH &amp; Pipeline'!AC204-'7. Consumption'!AE94+MIN(0,(SUM('7. Consumption'!$G94:AD94)-'8. SOH &amp; Pipeline'!AC94))+AB94)</f>
        <v>0</v>
      </c>
      <c r="AC267" s="335">
        <f ca="1">MAX(0,AB267+'8. SOH &amp; Pipeline'!AD204-'7. Consumption'!AF94+MIN(0,(SUM('7. Consumption'!$G94:AE94)-'8. SOH &amp; Pipeline'!AD94))+AC94)</f>
        <v>0</v>
      </c>
      <c r="AD267" s="335">
        <f ca="1">MAX(0,AC267+'8. SOH &amp; Pipeline'!AE204-'7. Consumption'!AG94+MIN(0,(SUM('7. Consumption'!$G94:AF94)-'8. SOH &amp; Pipeline'!AE94))+AD94)</f>
        <v>0</v>
      </c>
      <c r="AE267" s="335">
        <f ca="1">MAX(0,AD267+'8. SOH &amp; Pipeline'!AF204-'7. Consumption'!AH94+MIN(0,(SUM('7. Consumption'!$G94:AG94)-'8. SOH &amp; Pipeline'!AF94))+AE94)</f>
        <v>0</v>
      </c>
      <c r="AF267" s="335">
        <f ca="1">MAX(0,AE267+'8. SOH &amp; Pipeline'!AG204-'7. Consumption'!AI94+MIN(0,(SUM('7. Consumption'!$G94:AH94)-'8. SOH &amp; Pipeline'!AG94))+AF94)</f>
        <v>0</v>
      </c>
      <c r="AG267" s="335">
        <f ca="1">MAX(0,AF267+'8. SOH &amp; Pipeline'!AH204-'7. Consumption'!AJ94+MIN(0,(SUM('7. Consumption'!$G94:AI94)-'8. SOH &amp; Pipeline'!AH94))+AG94)</f>
        <v>0</v>
      </c>
      <c r="AH267" s="335">
        <f ca="1">MAX(0,AG267+'8. SOH &amp; Pipeline'!AI204-'7. Consumption'!AK94+MIN(0,(SUM('7. Consumption'!$G94:AJ94)-'8. SOH &amp; Pipeline'!AI94))+AH94)</f>
        <v>0</v>
      </c>
      <c r="AI267" s="335">
        <f ca="1">MAX(0,AH267+'8. SOH &amp; Pipeline'!AJ204-'7. Consumption'!AL94+MIN(0,(SUM('7. Consumption'!$G94:AK94)-'8. SOH &amp; Pipeline'!AJ94))+AI94)</f>
        <v>0</v>
      </c>
      <c r="AJ267" s="335">
        <f ca="1">MAX(0,AI267+'8. SOH &amp; Pipeline'!AK204-'7. Consumption'!AM94+MIN(0,(SUM('7. Consumption'!$G94:AL94)-'8. SOH &amp; Pipeline'!AK94))+AJ94)</f>
        <v>0</v>
      </c>
      <c r="AK267" s="335">
        <f ca="1">MAX(0,AJ267+'8. SOH &amp; Pipeline'!AL204-'7. Consumption'!AN94+MIN(0,(SUM('7. Consumption'!$G94:AM94)-'8. SOH &amp; Pipeline'!AL94))+AK94)</f>
        <v>0</v>
      </c>
      <c r="AL267" s="335">
        <f ca="1">MAX(0,AK267+'8. SOH &amp; Pipeline'!AM204-'7. Consumption'!AO94+MIN(0,(SUM('7. Consumption'!$G94:AN94)-'8. SOH &amp; Pipeline'!AM94))+AL94)</f>
        <v>0</v>
      </c>
      <c r="AM267" s="335">
        <f ca="1">MAX(0,AL267+'8. SOH &amp; Pipeline'!AN204-'7. Consumption'!AP94+MIN(0,(SUM('7. Consumption'!$G94:AO94)-'8. SOH &amp; Pipeline'!AN94))+AM94)</f>
        <v>0</v>
      </c>
      <c r="AN267" s="335">
        <f ca="1">MAX(0,AM267+'8. SOH &amp; Pipeline'!AO204-'7. Consumption'!AQ94+MIN(0,(SUM('7. Consumption'!$G94:AP94)-'8. SOH &amp; Pipeline'!AO94))+AN94)</f>
        <v>0</v>
      </c>
    </row>
    <row r="268" spans="2:40" ht="15" hidden="1" outlineLevel="1" x14ac:dyDescent="0.25">
      <c r="B268" s="257"/>
      <c r="C268" s="257" t="str">
        <f>'7. Consumption'!C95</f>
        <v/>
      </c>
      <c r="D268" s="416">
        <f>'8. SOH &amp; Pipeline'!E313</f>
        <v>0</v>
      </c>
      <c r="E268" s="335">
        <f ca="1">MAX(0,D268+'8. SOH &amp; Pipeline'!F205-'7. Consumption'!H95+MIN(0,(SUM('7. Consumption'!$G95:G95)-'8. SOH &amp; Pipeline'!F95))+E95)</f>
        <v>0</v>
      </c>
      <c r="F268" s="335">
        <f ca="1">MAX(0,E268+'8. SOH &amp; Pipeline'!G205-'7. Consumption'!I95+MIN(0,(SUM('7. Consumption'!$G95:H95)-'8. SOH &amp; Pipeline'!G95))+F95)</f>
        <v>0</v>
      </c>
      <c r="G268" s="335">
        <f ca="1">MAX(0,F268+'8. SOH &amp; Pipeline'!H205-'7. Consumption'!J95+MIN(0,(SUM('7. Consumption'!$G95:I95)-'8. SOH &amp; Pipeline'!H95))+G95)</f>
        <v>0</v>
      </c>
      <c r="H268" s="335">
        <f ca="1">MAX(0,G268+'8. SOH &amp; Pipeline'!I205-'7. Consumption'!K95+MIN(0,(SUM('7. Consumption'!$G95:J95)-'8. SOH &amp; Pipeline'!I95))+H95)</f>
        <v>0</v>
      </c>
      <c r="I268" s="335">
        <f ca="1">MAX(0,H268+'8. SOH &amp; Pipeline'!J205-'7. Consumption'!L95+MIN(0,(SUM('7. Consumption'!$G95:K95)-'8. SOH &amp; Pipeline'!J95))+I95)</f>
        <v>0</v>
      </c>
      <c r="J268" s="335">
        <f ca="1">MAX(0,I268+'8. SOH &amp; Pipeline'!K205-'7. Consumption'!M95+MIN(0,(SUM('7. Consumption'!$G95:L95)-'8. SOH &amp; Pipeline'!K95))+J95)</f>
        <v>0</v>
      </c>
      <c r="K268" s="335">
        <f ca="1">MAX(0,J268+'8. SOH &amp; Pipeline'!L205-'7. Consumption'!N95+MIN(0,(SUM('7. Consumption'!$G95:M95)-'8. SOH &amp; Pipeline'!L95))+K95)</f>
        <v>0</v>
      </c>
      <c r="L268" s="335">
        <f ca="1">MAX(0,K268+'8. SOH &amp; Pipeline'!M205-'7. Consumption'!O95+MIN(0,(SUM('7. Consumption'!$G95:N95)-'8. SOH &amp; Pipeline'!M95))+L95)</f>
        <v>0</v>
      </c>
      <c r="M268" s="335">
        <f ca="1">MAX(0,L268+'8. SOH &amp; Pipeline'!N205-'7. Consumption'!P95+MIN(0,(SUM('7. Consumption'!$G95:O95)-'8. SOH &amp; Pipeline'!N95))+M95)</f>
        <v>0</v>
      </c>
      <c r="N268" s="335">
        <f ca="1">MAX(0,M268+'8. SOH &amp; Pipeline'!O205-'7. Consumption'!Q95+MIN(0,(SUM('7. Consumption'!$G95:P95)-'8. SOH &amp; Pipeline'!O95))+N95)</f>
        <v>0</v>
      </c>
      <c r="O268" s="335">
        <f ca="1">MAX(0,N268+'8. SOH &amp; Pipeline'!P205-'7. Consumption'!R95+MIN(0,(SUM('7. Consumption'!$G95:Q95)-'8. SOH &amp; Pipeline'!P95))+O95)</f>
        <v>0</v>
      </c>
      <c r="P268" s="335">
        <f ca="1">MAX(0,O268+'8. SOH &amp; Pipeline'!Q205-'7. Consumption'!S95+MIN(0,(SUM('7. Consumption'!$G95:R95)-'8. SOH &amp; Pipeline'!Q95))+P95)</f>
        <v>0</v>
      </c>
      <c r="Q268" s="335">
        <f ca="1">MAX(0,P268+'8. SOH &amp; Pipeline'!R205-'7. Consumption'!T95+MIN(0,(SUM('7. Consumption'!$G95:S95)-'8. SOH &amp; Pipeline'!R95))+Q95)</f>
        <v>0</v>
      </c>
      <c r="R268" s="335">
        <f ca="1">MAX(0,Q268+'8. SOH &amp; Pipeline'!S205-'7. Consumption'!U95+MIN(0,(SUM('7. Consumption'!$G95:T95)-'8. SOH &amp; Pipeline'!S95))+R95)</f>
        <v>0</v>
      </c>
      <c r="S268" s="335">
        <f ca="1">MAX(0,R268+'8. SOH &amp; Pipeline'!T205-'7. Consumption'!V95+MIN(0,(SUM('7. Consumption'!$G95:U95)-'8. SOH &amp; Pipeline'!T95))+S95)</f>
        <v>0</v>
      </c>
      <c r="T268" s="335">
        <f ca="1">MAX(0,S268+'8. SOH &amp; Pipeline'!U205-'7. Consumption'!W95+MIN(0,(SUM('7. Consumption'!$G95:V95)-'8. SOH &amp; Pipeline'!U95))+T95)</f>
        <v>0</v>
      </c>
      <c r="U268" s="335">
        <f ca="1">MAX(0,T268+'8. SOH &amp; Pipeline'!V205-'7. Consumption'!X95+MIN(0,(SUM('7. Consumption'!$G95:W95)-'8. SOH &amp; Pipeline'!V95))+U95)</f>
        <v>0</v>
      </c>
      <c r="V268" s="335">
        <f ca="1">MAX(0,U268+'8. SOH &amp; Pipeline'!W205-'7. Consumption'!Y95+MIN(0,(SUM('7. Consumption'!$G95:X95)-'8. SOH &amp; Pipeline'!W95))+V95)</f>
        <v>0</v>
      </c>
      <c r="W268" s="335">
        <f ca="1">MAX(0,V268+'8. SOH &amp; Pipeline'!X205-'7. Consumption'!Z95+MIN(0,(SUM('7. Consumption'!$G95:Y95)-'8. SOH &amp; Pipeline'!X95))+W95)</f>
        <v>0</v>
      </c>
      <c r="X268" s="335">
        <f ca="1">MAX(0,W268+'8. SOH &amp; Pipeline'!Y205-'7. Consumption'!AA95+MIN(0,(SUM('7. Consumption'!$G95:Z95)-'8. SOH &amp; Pipeline'!Y95))+X95)</f>
        <v>0</v>
      </c>
      <c r="Y268" s="335">
        <f ca="1">MAX(0,X268+'8. SOH &amp; Pipeline'!Z205-'7. Consumption'!AB95+MIN(0,(SUM('7. Consumption'!$G95:AA95)-'8. SOH &amp; Pipeline'!Z95))+Y95)</f>
        <v>0</v>
      </c>
      <c r="Z268" s="335">
        <f ca="1">MAX(0,Y268+'8. SOH &amp; Pipeline'!AA205-'7. Consumption'!AC95+MIN(0,(SUM('7. Consumption'!$G95:AB95)-'8. SOH &amp; Pipeline'!AA95))+Z95)</f>
        <v>0</v>
      </c>
      <c r="AA268" s="335">
        <f ca="1">MAX(0,Z268+'8. SOH &amp; Pipeline'!AB205-'7. Consumption'!AD95+MIN(0,(SUM('7. Consumption'!$G95:AC95)-'8. SOH &amp; Pipeline'!AB95))+AA95)</f>
        <v>0</v>
      </c>
      <c r="AB268" s="335">
        <f ca="1">MAX(0,AA268+'8. SOH &amp; Pipeline'!AC205-'7. Consumption'!AE95+MIN(0,(SUM('7. Consumption'!$G95:AD95)-'8. SOH &amp; Pipeline'!AC95))+AB95)</f>
        <v>0</v>
      </c>
      <c r="AC268" s="335">
        <f ca="1">MAX(0,AB268+'8. SOH &amp; Pipeline'!AD205-'7. Consumption'!AF95+MIN(0,(SUM('7. Consumption'!$G95:AE95)-'8. SOH &amp; Pipeline'!AD95))+AC95)</f>
        <v>0</v>
      </c>
      <c r="AD268" s="335">
        <f ca="1">MAX(0,AC268+'8. SOH &amp; Pipeline'!AE205-'7. Consumption'!AG95+MIN(0,(SUM('7. Consumption'!$G95:AF95)-'8. SOH &amp; Pipeline'!AE95))+AD95)</f>
        <v>0</v>
      </c>
      <c r="AE268" s="335">
        <f ca="1">MAX(0,AD268+'8. SOH &amp; Pipeline'!AF205-'7. Consumption'!AH95+MIN(0,(SUM('7. Consumption'!$G95:AG95)-'8. SOH &amp; Pipeline'!AF95))+AE95)</f>
        <v>0</v>
      </c>
      <c r="AF268" s="335">
        <f ca="1">MAX(0,AE268+'8. SOH &amp; Pipeline'!AG205-'7. Consumption'!AI95+MIN(0,(SUM('7. Consumption'!$G95:AH95)-'8. SOH &amp; Pipeline'!AG95))+AF95)</f>
        <v>0</v>
      </c>
      <c r="AG268" s="335">
        <f ca="1">MAX(0,AF268+'8. SOH &amp; Pipeline'!AH205-'7. Consumption'!AJ95+MIN(0,(SUM('7. Consumption'!$G95:AI95)-'8. SOH &amp; Pipeline'!AH95))+AG95)</f>
        <v>0</v>
      </c>
      <c r="AH268" s="335">
        <f ca="1">MAX(0,AG268+'8. SOH &amp; Pipeline'!AI205-'7. Consumption'!AK95+MIN(0,(SUM('7. Consumption'!$G95:AJ95)-'8. SOH &amp; Pipeline'!AI95))+AH95)</f>
        <v>0</v>
      </c>
      <c r="AI268" s="335">
        <f ca="1">MAX(0,AH268+'8. SOH &amp; Pipeline'!AJ205-'7. Consumption'!AL95+MIN(0,(SUM('7. Consumption'!$G95:AK95)-'8. SOH &amp; Pipeline'!AJ95))+AI95)</f>
        <v>0</v>
      </c>
      <c r="AJ268" s="335">
        <f ca="1">MAX(0,AI268+'8. SOH &amp; Pipeline'!AK205-'7. Consumption'!AM95+MIN(0,(SUM('7. Consumption'!$G95:AL95)-'8. SOH &amp; Pipeline'!AK95))+AJ95)</f>
        <v>0</v>
      </c>
      <c r="AK268" s="335">
        <f ca="1">MAX(0,AJ268+'8. SOH &amp; Pipeline'!AL205-'7. Consumption'!AN95+MIN(0,(SUM('7. Consumption'!$G95:AM95)-'8. SOH &amp; Pipeline'!AL95))+AK95)</f>
        <v>0</v>
      </c>
      <c r="AL268" s="335">
        <f ca="1">MAX(0,AK268+'8. SOH &amp; Pipeline'!AM205-'7. Consumption'!AO95+MIN(0,(SUM('7. Consumption'!$G95:AN95)-'8. SOH &amp; Pipeline'!AM95))+AL95)</f>
        <v>0</v>
      </c>
      <c r="AM268" s="335">
        <f ca="1">MAX(0,AL268+'8. SOH &amp; Pipeline'!AN205-'7. Consumption'!AP95+MIN(0,(SUM('7. Consumption'!$G95:AO95)-'8. SOH &amp; Pipeline'!AN95))+AM95)</f>
        <v>0</v>
      </c>
      <c r="AN268" s="335">
        <f ca="1">MAX(0,AM268+'8. SOH &amp; Pipeline'!AO205-'7. Consumption'!AQ95+MIN(0,(SUM('7. Consumption'!$G95:AP95)-'8. SOH &amp; Pipeline'!AO95))+AN95)</f>
        <v>0</v>
      </c>
    </row>
    <row r="269" spans="2:40" ht="15" hidden="1" outlineLevel="1" x14ac:dyDescent="0.25">
      <c r="B269" s="257"/>
      <c r="C269" s="257" t="str">
        <f>'7. Consumption'!C96</f>
        <v/>
      </c>
      <c r="D269" s="416">
        <f>'8. SOH &amp; Pipeline'!E314</f>
        <v>0</v>
      </c>
      <c r="E269" s="335">
        <f ca="1">MAX(0,D269+'8. SOH &amp; Pipeline'!F206-'7. Consumption'!H96+MIN(0,(SUM('7. Consumption'!$G96:G96)-'8. SOH &amp; Pipeline'!F96))+E96)</f>
        <v>0</v>
      </c>
      <c r="F269" s="335">
        <f ca="1">MAX(0,E269+'8. SOH &amp; Pipeline'!G206-'7. Consumption'!I96+MIN(0,(SUM('7. Consumption'!$G96:H96)-'8. SOH &amp; Pipeline'!G96))+F96)</f>
        <v>0</v>
      </c>
      <c r="G269" s="335">
        <f ca="1">MAX(0,F269+'8. SOH &amp; Pipeline'!H206-'7. Consumption'!J96+MIN(0,(SUM('7. Consumption'!$G96:I96)-'8. SOH &amp; Pipeline'!H96))+G96)</f>
        <v>0</v>
      </c>
      <c r="H269" s="335">
        <f ca="1">MAX(0,G269+'8. SOH &amp; Pipeline'!I206-'7. Consumption'!K96+MIN(0,(SUM('7. Consumption'!$G96:J96)-'8. SOH &amp; Pipeline'!I96))+H96)</f>
        <v>0</v>
      </c>
      <c r="I269" s="335">
        <f ca="1">MAX(0,H269+'8. SOH &amp; Pipeline'!J206-'7. Consumption'!L96+MIN(0,(SUM('7. Consumption'!$G96:K96)-'8. SOH &amp; Pipeline'!J96))+I96)</f>
        <v>0</v>
      </c>
      <c r="J269" s="335">
        <f ca="1">MAX(0,I269+'8. SOH &amp; Pipeline'!K206-'7. Consumption'!M96+MIN(0,(SUM('7. Consumption'!$G96:L96)-'8. SOH &amp; Pipeline'!K96))+J96)</f>
        <v>0</v>
      </c>
      <c r="K269" s="335">
        <f ca="1">MAX(0,J269+'8. SOH &amp; Pipeline'!L206-'7. Consumption'!N96+MIN(0,(SUM('7. Consumption'!$G96:M96)-'8. SOH &amp; Pipeline'!L96))+K96)</f>
        <v>0</v>
      </c>
      <c r="L269" s="335">
        <f ca="1">MAX(0,K269+'8. SOH &amp; Pipeline'!M206-'7. Consumption'!O96+MIN(0,(SUM('7. Consumption'!$G96:N96)-'8. SOH &amp; Pipeline'!M96))+L96)</f>
        <v>0</v>
      </c>
      <c r="M269" s="335">
        <f ca="1">MAX(0,L269+'8. SOH &amp; Pipeline'!N206-'7. Consumption'!P96+MIN(0,(SUM('7. Consumption'!$G96:O96)-'8. SOH &amp; Pipeline'!N96))+M96)</f>
        <v>0</v>
      </c>
      <c r="N269" s="335">
        <f ca="1">MAX(0,M269+'8. SOH &amp; Pipeline'!O206-'7. Consumption'!Q96+MIN(0,(SUM('7. Consumption'!$G96:P96)-'8. SOH &amp; Pipeline'!O96))+N96)</f>
        <v>0</v>
      </c>
      <c r="O269" s="335">
        <f ca="1">MAX(0,N269+'8. SOH &amp; Pipeline'!P206-'7. Consumption'!R96+MIN(0,(SUM('7. Consumption'!$G96:Q96)-'8. SOH &amp; Pipeline'!P96))+O96)</f>
        <v>0</v>
      </c>
      <c r="P269" s="335">
        <f ca="1">MAX(0,O269+'8. SOH &amp; Pipeline'!Q206-'7. Consumption'!S96+MIN(0,(SUM('7. Consumption'!$G96:R96)-'8. SOH &amp; Pipeline'!Q96))+P96)</f>
        <v>0</v>
      </c>
      <c r="Q269" s="335">
        <f ca="1">MAX(0,P269+'8. SOH &amp; Pipeline'!R206-'7. Consumption'!T96+MIN(0,(SUM('7. Consumption'!$G96:S96)-'8. SOH &amp; Pipeline'!R96))+Q96)</f>
        <v>0</v>
      </c>
      <c r="R269" s="335">
        <f ca="1">MAX(0,Q269+'8. SOH &amp; Pipeline'!S206-'7. Consumption'!U96+MIN(0,(SUM('7. Consumption'!$G96:T96)-'8. SOH &amp; Pipeline'!S96))+R96)</f>
        <v>0</v>
      </c>
      <c r="S269" s="335">
        <f ca="1">MAX(0,R269+'8. SOH &amp; Pipeline'!T206-'7. Consumption'!V96+MIN(0,(SUM('7. Consumption'!$G96:U96)-'8. SOH &amp; Pipeline'!T96))+S96)</f>
        <v>0</v>
      </c>
      <c r="T269" s="335">
        <f ca="1">MAX(0,S269+'8. SOH &amp; Pipeline'!U206-'7. Consumption'!W96+MIN(0,(SUM('7. Consumption'!$G96:V96)-'8. SOH &amp; Pipeline'!U96))+T96)</f>
        <v>0</v>
      </c>
      <c r="U269" s="335">
        <f ca="1">MAX(0,T269+'8. SOH &amp; Pipeline'!V206-'7. Consumption'!X96+MIN(0,(SUM('7. Consumption'!$G96:W96)-'8. SOH &amp; Pipeline'!V96))+U96)</f>
        <v>0</v>
      </c>
      <c r="V269" s="335">
        <f ca="1">MAX(0,U269+'8. SOH &amp; Pipeline'!W206-'7. Consumption'!Y96+MIN(0,(SUM('7. Consumption'!$G96:X96)-'8. SOH &amp; Pipeline'!W96))+V96)</f>
        <v>0</v>
      </c>
      <c r="W269" s="335">
        <f ca="1">MAX(0,V269+'8. SOH &amp; Pipeline'!X206-'7. Consumption'!Z96+MIN(0,(SUM('7. Consumption'!$G96:Y96)-'8. SOH &amp; Pipeline'!X96))+W96)</f>
        <v>0</v>
      </c>
      <c r="X269" s="335">
        <f ca="1">MAX(0,W269+'8. SOH &amp; Pipeline'!Y206-'7. Consumption'!AA96+MIN(0,(SUM('7. Consumption'!$G96:Z96)-'8. SOH &amp; Pipeline'!Y96))+X96)</f>
        <v>0</v>
      </c>
      <c r="Y269" s="335">
        <f ca="1">MAX(0,X269+'8. SOH &amp; Pipeline'!Z206-'7. Consumption'!AB96+MIN(0,(SUM('7. Consumption'!$G96:AA96)-'8. SOH &amp; Pipeline'!Z96))+Y96)</f>
        <v>0</v>
      </c>
      <c r="Z269" s="335">
        <f ca="1">MAX(0,Y269+'8. SOH &amp; Pipeline'!AA206-'7. Consumption'!AC96+MIN(0,(SUM('7. Consumption'!$G96:AB96)-'8. SOH &amp; Pipeline'!AA96))+Z96)</f>
        <v>0</v>
      </c>
      <c r="AA269" s="335">
        <f ca="1">MAX(0,Z269+'8. SOH &amp; Pipeline'!AB206-'7. Consumption'!AD96+MIN(0,(SUM('7. Consumption'!$G96:AC96)-'8. SOH &amp; Pipeline'!AB96))+AA96)</f>
        <v>0</v>
      </c>
      <c r="AB269" s="335">
        <f ca="1">MAX(0,AA269+'8. SOH &amp; Pipeline'!AC206-'7. Consumption'!AE96+MIN(0,(SUM('7. Consumption'!$G96:AD96)-'8. SOH &amp; Pipeline'!AC96))+AB96)</f>
        <v>0</v>
      </c>
      <c r="AC269" s="335">
        <f ca="1">MAX(0,AB269+'8. SOH &amp; Pipeline'!AD206-'7. Consumption'!AF96+MIN(0,(SUM('7. Consumption'!$G96:AE96)-'8. SOH &amp; Pipeline'!AD96))+AC96)</f>
        <v>0</v>
      </c>
      <c r="AD269" s="335">
        <f ca="1">MAX(0,AC269+'8. SOH &amp; Pipeline'!AE206-'7. Consumption'!AG96+MIN(0,(SUM('7. Consumption'!$G96:AF96)-'8. SOH &amp; Pipeline'!AE96))+AD96)</f>
        <v>0</v>
      </c>
      <c r="AE269" s="335">
        <f ca="1">MAX(0,AD269+'8. SOH &amp; Pipeline'!AF206-'7. Consumption'!AH96+MIN(0,(SUM('7. Consumption'!$G96:AG96)-'8. SOH &amp; Pipeline'!AF96))+AE96)</f>
        <v>0</v>
      </c>
      <c r="AF269" s="335">
        <f ca="1">MAX(0,AE269+'8. SOH &amp; Pipeline'!AG206-'7. Consumption'!AI96+MIN(0,(SUM('7. Consumption'!$G96:AH96)-'8. SOH &amp; Pipeline'!AG96))+AF96)</f>
        <v>0</v>
      </c>
      <c r="AG269" s="335">
        <f ca="1">MAX(0,AF269+'8. SOH &amp; Pipeline'!AH206-'7. Consumption'!AJ96+MIN(0,(SUM('7. Consumption'!$G96:AI96)-'8. SOH &amp; Pipeline'!AH96))+AG96)</f>
        <v>0</v>
      </c>
      <c r="AH269" s="335">
        <f ca="1">MAX(0,AG269+'8. SOH &amp; Pipeline'!AI206-'7. Consumption'!AK96+MIN(0,(SUM('7. Consumption'!$G96:AJ96)-'8. SOH &amp; Pipeline'!AI96))+AH96)</f>
        <v>0</v>
      </c>
      <c r="AI269" s="335">
        <f ca="1">MAX(0,AH269+'8. SOH &amp; Pipeline'!AJ206-'7. Consumption'!AL96+MIN(0,(SUM('7. Consumption'!$G96:AK96)-'8. SOH &amp; Pipeline'!AJ96))+AI96)</f>
        <v>0</v>
      </c>
      <c r="AJ269" s="335">
        <f ca="1">MAX(0,AI269+'8. SOH &amp; Pipeline'!AK206-'7. Consumption'!AM96+MIN(0,(SUM('7. Consumption'!$G96:AL96)-'8. SOH &amp; Pipeline'!AK96))+AJ96)</f>
        <v>0</v>
      </c>
      <c r="AK269" s="335">
        <f ca="1">MAX(0,AJ269+'8. SOH &amp; Pipeline'!AL206-'7. Consumption'!AN96+MIN(0,(SUM('7. Consumption'!$G96:AM96)-'8. SOH &amp; Pipeline'!AL96))+AK96)</f>
        <v>0</v>
      </c>
      <c r="AL269" s="335">
        <f ca="1">MAX(0,AK269+'8. SOH &amp; Pipeline'!AM206-'7. Consumption'!AO96+MIN(0,(SUM('7. Consumption'!$G96:AN96)-'8. SOH &amp; Pipeline'!AM96))+AL96)</f>
        <v>0</v>
      </c>
      <c r="AM269" s="335">
        <f ca="1">MAX(0,AL269+'8. SOH &amp; Pipeline'!AN206-'7. Consumption'!AP96+MIN(0,(SUM('7. Consumption'!$G96:AO96)-'8. SOH &amp; Pipeline'!AN96))+AM96)</f>
        <v>0</v>
      </c>
      <c r="AN269" s="335">
        <f ca="1">MAX(0,AM269+'8. SOH &amp; Pipeline'!AO206-'7. Consumption'!AQ96+MIN(0,(SUM('7. Consumption'!$G96:AP96)-'8. SOH &amp; Pipeline'!AO96))+AN96)</f>
        <v>0</v>
      </c>
    </row>
    <row r="270" spans="2:40" ht="15" hidden="1" outlineLevel="1" x14ac:dyDescent="0.25">
      <c r="B270" s="257"/>
      <c r="C270" s="257" t="str">
        <f>'7. Consumption'!C97</f>
        <v/>
      </c>
      <c r="D270" s="416">
        <f>'8. SOH &amp; Pipeline'!E315</f>
        <v>0</v>
      </c>
      <c r="E270" s="335">
        <f ca="1">MAX(0,D270+'8. SOH &amp; Pipeline'!F207-'7. Consumption'!H97+MIN(0,(SUM('7. Consumption'!$G97:G97)-'8. SOH &amp; Pipeline'!F97))+E97)</f>
        <v>0</v>
      </c>
      <c r="F270" s="335">
        <f ca="1">MAX(0,E270+'8. SOH &amp; Pipeline'!G207-'7. Consumption'!I97+MIN(0,(SUM('7. Consumption'!$G97:H97)-'8. SOH &amp; Pipeline'!G97))+F97)</f>
        <v>0</v>
      </c>
      <c r="G270" s="335">
        <f ca="1">MAX(0,F270+'8. SOH &amp; Pipeline'!H207-'7. Consumption'!J97+MIN(0,(SUM('7. Consumption'!$G97:I97)-'8. SOH &amp; Pipeline'!H97))+G97)</f>
        <v>0</v>
      </c>
      <c r="H270" s="335">
        <f ca="1">MAX(0,G270+'8. SOH &amp; Pipeline'!I207-'7. Consumption'!K97+MIN(0,(SUM('7. Consumption'!$G97:J97)-'8. SOH &amp; Pipeline'!I97))+H97)</f>
        <v>0</v>
      </c>
      <c r="I270" s="335">
        <f ca="1">MAX(0,H270+'8. SOH &amp; Pipeline'!J207-'7. Consumption'!L97+MIN(0,(SUM('7. Consumption'!$G97:K97)-'8. SOH &amp; Pipeline'!J97))+I97)</f>
        <v>0</v>
      </c>
      <c r="J270" s="335">
        <f ca="1">MAX(0,I270+'8. SOH &amp; Pipeline'!K207-'7. Consumption'!M97+MIN(0,(SUM('7. Consumption'!$G97:L97)-'8. SOH &amp; Pipeline'!K97))+J97)</f>
        <v>0</v>
      </c>
      <c r="K270" s="335">
        <f ca="1">MAX(0,J270+'8. SOH &amp; Pipeline'!L207-'7. Consumption'!N97+MIN(0,(SUM('7. Consumption'!$G97:M97)-'8. SOH &amp; Pipeline'!L97))+K97)</f>
        <v>0</v>
      </c>
      <c r="L270" s="335">
        <f ca="1">MAX(0,K270+'8. SOH &amp; Pipeline'!M207-'7. Consumption'!O97+MIN(0,(SUM('7. Consumption'!$G97:N97)-'8. SOH &amp; Pipeline'!M97))+L97)</f>
        <v>0</v>
      </c>
      <c r="M270" s="335">
        <f ca="1">MAX(0,L270+'8. SOH &amp; Pipeline'!N207-'7. Consumption'!P97+MIN(0,(SUM('7. Consumption'!$G97:O97)-'8. SOH &amp; Pipeline'!N97))+M97)</f>
        <v>0</v>
      </c>
      <c r="N270" s="335">
        <f ca="1">MAX(0,M270+'8. SOH &amp; Pipeline'!O207-'7. Consumption'!Q97+MIN(0,(SUM('7. Consumption'!$G97:P97)-'8. SOH &amp; Pipeline'!O97))+N97)</f>
        <v>0</v>
      </c>
      <c r="O270" s="335">
        <f ca="1">MAX(0,N270+'8. SOH &amp; Pipeline'!P207-'7. Consumption'!R97+MIN(0,(SUM('7. Consumption'!$G97:Q97)-'8. SOH &amp; Pipeline'!P97))+O97)</f>
        <v>0</v>
      </c>
      <c r="P270" s="335">
        <f ca="1">MAX(0,O270+'8. SOH &amp; Pipeline'!Q207-'7. Consumption'!S97+MIN(0,(SUM('7. Consumption'!$G97:R97)-'8. SOH &amp; Pipeline'!Q97))+P97)</f>
        <v>0</v>
      </c>
      <c r="Q270" s="335">
        <f ca="1">MAX(0,P270+'8. SOH &amp; Pipeline'!R207-'7. Consumption'!T97+MIN(0,(SUM('7. Consumption'!$G97:S97)-'8. SOH &amp; Pipeline'!R97))+Q97)</f>
        <v>0</v>
      </c>
      <c r="R270" s="335">
        <f ca="1">MAX(0,Q270+'8. SOH &amp; Pipeline'!S207-'7. Consumption'!U97+MIN(0,(SUM('7. Consumption'!$G97:T97)-'8. SOH &amp; Pipeline'!S97))+R97)</f>
        <v>0</v>
      </c>
      <c r="S270" s="335">
        <f ca="1">MAX(0,R270+'8. SOH &amp; Pipeline'!T207-'7. Consumption'!V97+MIN(0,(SUM('7. Consumption'!$G97:U97)-'8. SOH &amp; Pipeline'!T97))+S97)</f>
        <v>0</v>
      </c>
      <c r="T270" s="335">
        <f ca="1">MAX(0,S270+'8. SOH &amp; Pipeline'!U207-'7. Consumption'!W97+MIN(0,(SUM('7. Consumption'!$G97:V97)-'8. SOH &amp; Pipeline'!U97))+T97)</f>
        <v>0</v>
      </c>
      <c r="U270" s="335">
        <f ca="1">MAX(0,T270+'8. SOH &amp; Pipeline'!V207-'7. Consumption'!X97+MIN(0,(SUM('7. Consumption'!$G97:W97)-'8. SOH &amp; Pipeline'!V97))+U97)</f>
        <v>0</v>
      </c>
      <c r="V270" s="335">
        <f ca="1">MAX(0,U270+'8. SOH &amp; Pipeline'!W207-'7. Consumption'!Y97+MIN(0,(SUM('7. Consumption'!$G97:X97)-'8. SOH &amp; Pipeline'!W97))+V97)</f>
        <v>0</v>
      </c>
      <c r="W270" s="335">
        <f ca="1">MAX(0,V270+'8. SOH &amp; Pipeline'!X207-'7. Consumption'!Z97+MIN(0,(SUM('7. Consumption'!$G97:Y97)-'8. SOH &amp; Pipeline'!X97))+W97)</f>
        <v>0</v>
      </c>
      <c r="X270" s="335">
        <f ca="1">MAX(0,W270+'8. SOH &amp; Pipeline'!Y207-'7. Consumption'!AA97+MIN(0,(SUM('7. Consumption'!$G97:Z97)-'8. SOH &amp; Pipeline'!Y97))+X97)</f>
        <v>0</v>
      </c>
      <c r="Y270" s="335">
        <f ca="1">MAX(0,X270+'8. SOH &amp; Pipeline'!Z207-'7. Consumption'!AB97+MIN(0,(SUM('7. Consumption'!$G97:AA97)-'8. SOH &amp; Pipeline'!Z97))+Y97)</f>
        <v>0</v>
      </c>
      <c r="Z270" s="335">
        <f ca="1">MAX(0,Y270+'8. SOH &amp; Pipeline'!AA207-'7. Consumption'!AC97+MIN(0,(SUM('7. Consumption'!$G97:AB97)-'8. SOH &amp; Pipeline'!AA97))+Z97)</f>
        <v>0</v>
      </c>
      <c r="AA270" s="335">
        <f ca="1">MAX(0,Z270+'8. SOH &amp; Pipeline'!AB207-'7. Consumption'!AD97+MIN(0,(SUM('7. Consumption'!$G97:AC97)-'8. SOH &amp; Pipeline'!AB97))+AA97)</f>
        <v>0</v>
      </c>
      <c r="AB270" s="335">
        <f ca="1">MAX(0,AA270+'8. SOH &amp; Pipeline'!AC207-'7. Consumption'!AE97+MIN(0,(SUM('7. Consumption'!$G97:AD97)-'8. SOH &amp; Pipeline'!AC97))+AB97)</f>
        <v>0</v>
      </c>
      <c r="AC270" s="335">
        <f ca="1">MAX(0,AB270+'8. SOH &amp; Pipeline'!AD207-'7. Consumption'!AF97+MIN(0,(SUM('7. Consumption'!$G97:AE97)-'8. SOH &amp; Pipeline'!AD97))+AC97)</f>
        <v>0</v>
      </c>
      <c r="AD270" s="335">
        <f ca="1">MAX(0,AC270+'8. SOH &amp; Pipeline'!AE207-'7. Consumption'!AG97+MIN(0,(SUM('7. Consumption'!$G97:AF97)-'8. SOH &amp; Pipeline'!AE97))+AD97)</f>
        <v>0</v>
      </c>
      <c r="AE270" s="335">
        <f ca="1">MAX(0,AD270+'8. SOH &amp; Pipeline'!AF207-'7. Consumption'!AH97+MIN(0,(SUM('7. Consumption'!$G97:AG97)-'8. SOH &amp; Pipeline'!AF97))+AE97)</f>
        <v>0</v>
      </c>
      <c r="AF270" s="335">
        <f ca="1">MAX(0,AE270+'8. SOH &amp; Pipeline'!AG207-'7. Consumption'!AI97+MIN(0,(SUM('7. Consumption'!$G97:AH97)-'8. SOH &amp; Pipeline'!AG97))+AF97)</f>
        <v>0</v>
      </c>
      <c r="AG270" s="335">
        <f ca="1">MAX(0,AF270+'8. SOH &amp; Pipeline'!AH207-'7. Consumption'!AJ97+MIN(0,(SUM('7. Consumption'!$G97:AI97)-'8. SOH &amp; Pipeline'!AH97))+AG97)</f>
        <v>0</v>
      </c>
      <c r="AH270" s="335">
        <f ca="1">MAX(0,AG270+'8. SOH &amp; Pipeline'!AI207-'7. Consumption'!AK97+MIN(0,(SUM('7. Consumption'!$G97:AJ97)-'8. SOH &amp; Pipeline'!AI97))+AH97)</f>
        <v>0</v>
      </c>
      <c r="AI270" s="335">
        <f ca="1">MAX(0,AH270+'8. SOH &amp; Pipeline'!AJ207-'7. Consumption'!AL97+MIN(0,(SUM('7. Consumption'!$G97:AK97)-'8. SOH &amp; Pipeline'!AJ97))+AI97)</f>
        <v>0</v>
      </c>
      <c r="AJ270" s="335">
        <f ca="1">MAX(0,AI270+'8. SOH &amp; Pipeline'!AK207-'7. Consumption'!AM97+MIN(0,(SUM('7. Consumption'!$G97:AL97)-'8. SOH &amp; Pipeline'!AK97))+AJ97)</f>
        <v>0</v>
      </c>
      <c r="AK270" s="335">
        <f ca="1">MAX(0,AJ270+'8. SOH &amp; Pipeline'!AL207-'7. Consumption'!AN97+MIN(0,(SUM('7. Consumption'!$G97:AM97)-'8. SOH &amp; Pipeline'!AL97))+AK97)</f>
        <v>0</v>
      </c>
      <c r="AL270" s="335">
        <f ca="1">MAX(0,AK270+'8. SOH &amp; Pipeline'!AM207-'7. Consumption'!AO97+MIN(0,(SUM('7. Consumption'!$G97:AN97)-'8. SOH &amp; Pipeline'!AM97))+AL97)</f>
        <v>0</v>
      </c>
      <c r="AM270" s="335">
        <f ca="1">MAX(0,AL270+'8. SOH &amp; Pipeline'!AN207-'7. Consumption'!AP97+MIN(0,(SUM('7. Consumption'!$G97:AO97)-'8. SOH &amp; Pipeline'!AN97))+AM97)</f>
        <v>0</v>
      </c>
      <c r="AN270" s="335">
        <f ca="1">MAX(0,AM270+'8. SOH &amp; Pipeline'!AO207-'7. Consumption'!AQ97+MIN(0,(SUM('7. Consumption'!$G97:AP97)-'8. SOH &amp; Pipeline'!AO97))+AN97)</f>
        <v>0</v>
      </c>
    </row>
    <row r="271" spans="2:40" ht="15" hidden="1" outlineLevel="1" x14ac:dyDescent="0.25">
      <c r="B271" s="257"/>
      <c r="C271" s="257" t="str">
        <f>'7. Consumption'!C98</f>
        <v/>
      </c>
      <c r="D271" s="416">
        <f>'8. SOH &amp; Pipeline'!E316</f>
        <v>0</v>
      </c>
      <c r="E271" s="335">
        <f ca="1">MAX(0,D271+'8. SOH &amp; Pipeline'!F208-'7. Consumption'!H98+MIN(0,(SUM('7. Consumption'!$G98:G98)-'8. SOH &amp; Pipeline'!F98))+E98)</f>
        <v>0</v>
      </c>
      <c r="F271" s="335">
        <f ca="1">MAX(0,E271+'8. SOH &amp; Pipeline'!G208-'7. Consumption'!I98+MIN(0,(SUM('7. Consumption'!$G98:H98)-'8. SOH &amp; Pipeline'!G98))+F98)</f>
        <v>0</v>
      </c>
      <c r="G271" s="335">
        <f ca="1">MAX(0,F271+'8. SOH &amp; Pipeline'!H208-'7. Consumption'!J98+MIN(0,(SUM('7. Consumption'!$G98:I98)-'8. SOH &amp; Pipeline'!H98))+G98)</f>
        <v>0</v>
      </c>
      <c r="H271" s="335">
        <f ca="1">MAX(0,G271+'8. SOH &amp; Pipeline'!I208-'7. Consumption'!K98+MIN(0,(SUM('7. Consumption'!$G98:J98)-'8. SOH &amp; Pipeline'!I98))+H98)</f>
        <v>0</v>
      </c>
      <c r="I271" s="335">
        <f ca="1">MAX(0,H271+'8. SOH &amp; Pipeline'!J208-'7. Consumption'!L98+MIN(0,(SUM('7. Consumption'!$G98:K98)-'8. SOH &amp; Pipeline'!J98))+I98)</f>
        <v>0</v>
      </c>
      <c r="J271" s="335">
        <f ca="1">MAX(0,I271+'8. SOH &amp; Pipeline'!K208-'7. Consumption'!M98+MIN(0,(SUM('7. Consumption'!$G98:L98)-'8. SOH &amp; Pipeline'!K98))+J98)</f>
        <v>0</v>
      </c>
      <c r="K271" s="335">
        <f ca="1">MAX(0,J271+'8. SOH &amp; Pipeline'!L208-'7. Consumption'!N98+MIN(0,(SUM('7. Consumption'!$G98:M98)-'8. SOH &amp; Pipeline'!L98))+K98)</f>
        <v>0</v>
      </c>
      <c r="L271" s="335">
        <f ca="1">MAX(0,K271+'8. SOH &amp; Pipeline'!M208-'7. Consumption'!O98+MIN(0,(SUM('7. Consumption'!$G98:N98)-'8. SOH &amp; Pipeline'!M98))+L98)</f>
        <v>0</v>
      </c>
      <c r="M271" s="335">
        <f ca="1">MAX(0,L271+'8. SOH &amp; Pipeline'!N208-'7. Consumption'!P98+MIN(0,(SUM('7. Consumption'!$G98:O98)-'8. SOH &amp; Pipeline'!N98))+M98)</f>
        <v>0</v>
      </c>
      <c r="N271" s="335">
        <f ca="1">MAX(0,M271+'8. SOH &amp; Pipeline'!O208-'7. Consumption'!Q98+MIN(0,(SUM('7. Consumption'!$G98:P98)-'8. SOH &amp; Pipeline'!O98))+N98)</f>
        <v>0</v>
      </c>
      <c r="O271" s="335">
        <f ca="1">MAX(0,N271+'8. SOH &amp; Pipeline'!P208-'7. Consumption'!R98+MIN(0,(SUM('7. Consumption'!$G98:Q98)-'8. SOH &amp; Pipeline'!P98))+O98)</f>
        <v>0</v>
      </c>
      <c r="P271" s="335">
        <f ca="1">MAX(0,O271+'8. SOH &amp; Pipeline'!Q208-'7. Consumption'!S98+MIN(0,(SUM('7. Consumption'!$G98:R98)-'8. SOH &amp; Pipeline'!Q98))+P98)</f>
        <v>0</v>
      </c>
      <c r="Q271" s="335">
        <f ca="1">MAX(0,P271+'8. SOH &amp; Pipeline'!R208-'7. Consumption'!T98+MIN(0,(SUM('7. Consumption'!$G98:S98)-'8. SOH &amp; Pipeline'!R98))+Q98)</f>
        <v>0</v>
      </c>
      <c r="R271" s="335">
        <f ca="1">MAX(0,Q271+'8. SOH &amp; Pipeline'!S208-'7. Consumption'!U98+MIN(0,(SUM('7. Consumption'!$G98:T98)-'8. SOH &amp; Pipeline'!S98))+R98)</f>
        <v>0</v>
      </c>
      <c r="S271" s="335">
        <f ca="1">MAX(0,R271+'8. SOH &amp; Pipeline'!T208-'7. Consumption'!V98+MIN(0,(SUM('7. Consumption'!$G98:U98)-'8. SOH &amp; Pipeline'!T98))+S98)</f>
        <v>0</v>
      </c>
      <c r="T271" s="335">
        <f ca="1">MAX(0,S271+'8. SOH &amp; Pipeline'!U208-'7. Consumption'!W98+MIN(0,(SUM('7. Consumption'!$G98:V98)-'8. SOH &amp; Pipeline'!U98))+T98)</f>
        <v>0</v>
      </c>
      <c r="U271" s="335">
        <f ca="1">MAX(0,T271+'8. SOH &amp; Pipeline'!V208-'7. Consumption'!X98+MIN(0,(SUM('7. Consumption'!$G98:W98)-'8. SOH &amp; Pipeline'!V98))+U98)</f>
        <v>0</v>
      </c>
      <c r="V271" s="335">
        <f ca="1">MAX(0,U271+'8. SOH &amp; Pipeline'!W208-'7. Consumption'!Y98+MIN(0,(SUM('7. Consumption'!$G98:X98)-'8. SOH &amp; Pipeline'!W98))+V98)</f>
        <v>0</v>
      </c>
      <c r="W271" s="335">
        <f ca="1">MAX(0,V271+'8. SOH &amp; Pipeline'!X208-'7. Consumption'!Z98+MIN(0,(SUM('7. Consumption'!$G98:Y98)-'8. SOH &amp; Pipeline'!X98))+W98)</f>
        <v>0</v>
      </c>
      <c r="X271" s="335">
        <f ca="1">MAX(0,W271+'8. SOH &amp; Pipeline'!Y208-'7. Consumption'!AA98+MIN(0,(SUM('7. Consumption'!$G98:Z98)-'8. SOH &amp; Pipeline'!Y98))+X98)</f>
        <v>0</v>
      </c>
      <c r="Y271" s="335">
        <f ca="1">MAX(0,X271+'8. SOH &amp; Pipeline'!Z208-'7. Consumption'!AB98+MIN(0,(SUM('7. Consumption'!$G98:AA98)-'8. SOH &amp; Pipeline'!Z98))+Y98)</f>
        <v>0</v>
      </c>
      <c r="Z271" s="335">
        <f ca="1">MAX(0,Y271+'8. SOH &amp; Pipeline'!AA208-'7. Consumption'!AC98+MIN(0,(SUM('7. Consumption'!$G98:AB98)-'8. SOH &amp; Pipeline'!AA98))+Z98)</f>
        <v>0</v>
      </c>
      <c r="AA271" s="335">
        <f ca="1">MAX(0,Z271+'8. SOH &amp; Pipeline'!AB208-'7. Consumption'!AD98+MIN(0,(SUM('7. Consumption'!$G98:AC98)-'8. SOH &amp; Pipeline'!AB98))+AA98)</f>
        <v>0</v>
      </c>
      <c r="AB271" s="335">
        <f ca="1">MAX(0,AA271+'8. SOH &amp; Pipeline'!AC208-'7. Consumption'!AE98+MIN(0,(SUM('7. Consumption'!$G98:AD98)-'8. SOH &amp; Pipeline'!AC98))+AB98)</f>
        <v>0</v>
      </c>
      <c r="AC271" s="335">
        <f ca="1">MAX(0,AB271+'8. SOH &amp; Pipeline'!AD208-'7. Consumption'!AF98+MIN(0,(SUM('7. Consumption'!$G98:AE98)-'8. SOH &amp; Pipeline'!AD98))+AC98)</f>
        <v>0</v>
      </c>
      <c r="AD271" s="335">
        <f ca="1">MAX(0,AC271+'8. SOH &amp; Pipeline'!AE208-'7. Consumption'!AG98+MIN(0,(SUM('7. Consumption'!$G98:AF98)-'8. SOH &amp; Pipeline'!AE98))+AD98)</f>
        <v>0</v>
      </c>
      <c r="AE271" s="335">
        <f ca="1">MAX(0,AD271+'8. SOH &amp; Pipeline'!AF208-'7. Consumption'!AH98+MIN(0,(SUM('7. Consumption'!$G98:AG98)-'8. SOH &amp; Pipeline'!AF98))+AE98)</f>
        <v>0</v>
      </c>
      <c r="AF271" s="335">
        <f ca="1">MAX(0,AE271+'8. SOH &amp; Pipeline'!AG208-'7. Consumption'!AI98+MIN(0,(SUM('7. Consumption'!$G98:AH98)-'8. SOH &amp; Pipeline'!AG98))+AF98)</f>
        <v>0</v>
      </c>
      <c r="AG271" s="335">
        <f ca="1">MAX(0,AF271+'8. SOH &amp; Pipeline'!AH208-'7. Consumption'!AJ98+MIN(0,(SUM('7. Consumption'!$G98:AI98)-'8. SOH &amp; Pipeline'!AH98))+AG98)</f>
        <v>0</v>
      </c>
      <c r="AH271" s="335">
        <f ca="1">MAX(0,AG271+'8. SOH &amp; Pipeline'!AI208-'7. Consumption'!AK98+MIN(0,(SUM('7. Consumption'!$G98:AJ98)-'8. SOH &amp; Pipeline'!AI98))+AH98)</f>
        <v>0</v>
      </c>
      <c r="AI271" s="335">
        <f ca="1">MAX(0,AH271+'8. SOH &amp; Pipeline'!AJ208-'7. Consumption'!AL98+MIN(0,(SUM('7. Consumption'!$G98:AK98)-'8. SOH &amp; Pipeline'!AJ98))+AI98)</f>
        <v>0</v>
      </c>
      <c r="AJ271" s="335">
        <f ca="1">MAX(0,AI271+'8. SOH &amp; Pipeline'!AK208-'7. Consumption'!AM98+MIN(0,(SUM('7. Consumption'!$G98:AL98)-'8. SOH &amp; Pipeline'!AK98))+AJ98)</f>
        <v>0</v>
      </c>
      <c r="AK271" s="335">
        <f ca="1">MAX(0,AJ271+'8. SOH &amp; Pipeline'!AL208-'7. Consumption'!AN98+MIN(0,(SUM('7. Consumption'!$G98:AM98)-'8. SOH &amp; Pipeline'!AL98))+AK98)</f>
        <v>0</v>
      </c>
      <c r="AL271" s="335">
        <f ca="1">MAX(0,AK271+'8. SOH &amp; Pipeline'!AM208-'7. Consumption'!AO98+MIN(0,(SUM('7. Consumption'!$G98:AN98)-'8. SOH &amp; Pipeline'!AM98))+AL98)</f>
        <v>0</v>
      </c>
      <c r="AM271" s="335">
        <f ca="1">MAX(0,AL271+'8. SOH &amp; Pipeline'!AN208-'7. Consumption'!AP98+MIN(0,(SUM('7. Consumption'!$G98:AO98)-'8. SOH &amp; Pipeline'!AN98))+AM98)</f>
        <v>0</v>
      </c>
      <c r="AN271" s="335">
        <f ca="1">MAX(0,AM271+'8. SOH &amp; Pipeline'!AO208-'7. Consumption'!AQ98+MIN(0,(SUM('7. Consumption'!$G98:AP98)-'8. SOH &amp; Pipeline'!AO98))+AN98)</f>
        <v>0</v>
      </c>
    </row>
    <row r="272" spans="2:40" ht="15" hidden="1" outlineLevel="1" x14ac:dyDescent="0.25">
      <c r="B272" s="257"/>
      <c r="C272" s="257" t="str">
        <f>'7. Consumption'!C99</f>
        <v/>
      </c>
      <c r="D272" s="416">
        <f>'8. SOH &amp; Pipeline'!E317</f>
        <v>0</v>
      </c>
      <c r="E272" s="335">
        <f ca="1">MAX(0,D272+'8. SOH &amp; Pipeline'!F209-'7. Consumption'!H99+MIN(0,(SUM('7. Consumption'!$G99:G99)-'8. SOH &amp; Pipeline'!F99))+E99)</f>
        <v>0</v>
      </c>
      <c r="F272" s="335">
        <f ca="1">MAX(0,E272+'8. SOH &amp; Pipeline'!G209-'7. Consumption'!I99+MIN(0,(SUM('7. Consumption'!$G99:H99)-'8. SOH &amp; Pipeline'!G99))+F99)</f>
        <v>0</v>
      </c>
      <c r="G272" s="335">
        <f ca="1">MAX(0,F272+'8. SOH &amp; Pipeline'!H209-'7. Consumption'!J99+MIN(0,(SUM('7. Consumption'!$G99:I99)-'8. SOH &amp; Pipeline'!H99))+G99)</f>
        <v>0</v>
      </c>
      <c r="H272" s="335">
        <f ca="1">MAX(0,G272+'8. SOH &amp; Pipeline'!I209-'7. Consumption'!K99+MIN(0,(SUM('7. Consumption'!$G99:J99)-'8. SOH &amp; Pipeline'!I99))+H99)</f>
        <v>0</v>
      </c>
      <c r="I272" s="335">
        <f ca="1">MAX(0,H272+'8. SOH &amp; Pipeline'!J209-'7. Consumption'!L99+MIN(0,(SUM('7. Consumption'!$G99:K99)-'8. SOH &amp; Pipeline'!J99))+I99)</f>
        <v>0</v>
      </c>
      <c r="J272" s="335">
        <f ca="1">MAX(0,I272+'8. SOH &amp; Pipeline'!K209-'7. Consumption'!M99+MIN(0,(SUM('7. Consumption'!$G99:L99)-'8. SOH &amp; Pipeline'!K99))+J99)</f>
        <v>0</v>
      </c>
      <c r="K272" s="335">
        <f ca="1">MAX(0,J272+'8. SOH &amp; Pipeline'!L209-'7. Consumption'!N99+MIN(0,(SUM('7. Consumption'!$G99:M99)-'8. SOH &amp; Pipeline'!L99))+K99)</f>
        <v>0</v>
      </c>
      <c r="L272" s="335">
        <f ca="1">MAX(0,K272+'8. SOH &amp; Pipeline'!M209-'7. Consumption'!O99+MIN(0,(SUM('7. Consumption'!$G99:N99)-'8. SOH &amp; Pipeline'!M99))+L99)</f>
        <v>0</v>
      </c>
      <c r="M272" s="335">
        <f ca="1">MAX(0,L272+'8. SOH &amp; Pipeline'!N209-'7. Consumption'!P99+MIN(0,(SUM('7. Consumption'!$G99:O99)-'8. SOH &amp; Pipeline'!N99))+M99)</f>
        <v>0</v>
      </c>
      <c r="N272" s="335">
        <f ca="1">MAX(0,M272+'8. SOH &amp; Pipeline'!O209-'7. Consumption'!Q99+MIN(0,(SUM('7. Consumption'!$G99:P99)-'8. SOH &amp; Pipeline'!O99))+N99)</f>
        <v>0</v>
      </c>
      <c r="O272" s="335">
        <f ca="1">MAX(0,N272+'8. SOH &amp; Pipeline'!P209-'7. Consumption'!R99+MIN(0,(SUM('7. Consumption'!$G99:Q99)-'8. SOH &amp; Pipeline'!P99))+O99)</f>
        <v>0</v>
      </c>
      <c r="P272" s="335">
        <f ca="1">MAX(0,O272+'8. SOH &amp; Pipeline'!Q209-'7. Consumption'!S99+MIN(0,(SUM('7. Consumption'!$G99:R99)-'8. SOH &amp; Pipeline'!Q99))+P99)</f>
        <v>0</v>
      </c>
      <c r="Q272" s="335">
        <f ca="1">MAX(0,P272+'8. SOH &amp; Pipeline'!R209-'7. Consumption'!T99+MIN(0,(SUM('7. Consumption'!$G99:S99)-'8. SOH &amp; Pipeline'!R99))+Q99)</f>
        <v>0</v>
      </c>
      <c r="R272" s="335">
        <f ca="1">MAX(0,Q272+'8. SOH &amp; Pipeline'!S209-'7. Consumption'!U99+MIN(0,(SUM('7. Consumption'!$G99:T99)-'8. SOH &amp; Pipeline'!S99))+R99)</f>
        <v>0</v>
      </c>
      <c r="S272" s="335">
        <f ca="1">MAX(0,R272+'8. SOH &amp; Pipeline'!T209-'7. Consumption'!V99+MIN(0,(SUM('7. Consumption'!$G99:U99)-'8. SOH &amp; Pipeline'!T99))+S99)</f>
        <v>0</v>
      </c>
      <c r="T272" s="335">
        <f ca="1">MAX(0,S272+'8. SOH &amp; Pipeline'!U209-'7. Consumption'!W99+MIN(0,(SUM('7. Consumption'!$G99:V99)-'8. SOH &amp; Pipeline'!U99))+T99)</f>
        <v>0</v>
      </c>
      <c r="U272" s="335">
        <f ca="1">MAX(0,T272+'8. SOH &amp; Pipeline'!V209-'7. Consumption'!X99+MIN(0,(SUM('7. Consumption'!$G99:W99)-'8. SOH &amp; Pipeline'!V99))+U99)</f>
        <v>0</v>
      </c>
      <c r="V272" s="335">
        <f ca="1">MAX(0,U272+'8. SOH &amp; Pipeline'!W209-'7. Consumption'!Y99+MIN(0,(SUM('7. Consumption'!$G99:X99)-'8. SOH &amp; Pipeline'!W99))+V99)</f>
        <v>0</v>
      </c>
      <c r="W272" s="335">
        <f ca="1">MAX(0,V272+'8. SOH &amp; Pipeline'!X209-'7. Consumption'!Z99+MIN(0,(SUM('7. Consumption'!$G99:Y99)-'8. SOH &amp; Pipeline'!X99))+W99)</f>
        <v>0</v>
      </c>
      <c r="X272" s="335">
        <f ca="1">MAX(0,W272+'8. SOH &amp; Pipeline'!Y209-'7. Consumption'!AA99+MIN(0,(SUM('7. Consumption'!$G99:Z99)-'8. SOH &amp; Pipeline'!Y99))+X99)</f>
        <v>0</v>
      </c>
      <c r="Y272" s="335">
        <f ca="1">MAX(0,X272+'8. SOH &amp; Pipeline'!Z209-'7. Consumption'!AB99+MIN(0,(SUM('7. Consumption'!$G99:AA99)-'8. SOH &amp; Pipeline'!Z99))+Y99)</f>
        <v>0</v>
      </c>
      <c r="Z272" s="335">
        <f ca="1">MAX(0,Y272+'8. SOH &amp; Pipeline'!AA209-'7. Consumption'!AC99+MIN(0,(SUM('7. Consumption'!$G99:AB99)-'8. SOH &amp; Pipeline'!AA99))+Z99)</f>
        <v>0</v>
      </c>
      <c r="AA272" s="335">
        <f ca="1">MAX(0,Z272+'8. SOH &amp; Pipeline'!AB209-'7. Consumption'!AD99+MIN(0,(SUM('7. Consumption'!$G99:AC99)-'8. SOH &amp; Pipeline'!AB99))+AA99)</f>
        <v>0</v>
      </c>
      <c r="AB272" s="335">
        <f ca="1">MAX(0,AA272+'8. SOH &amp; Pipeline'!AC209-'7. Consumption'!AE99+MIN(0,(SUM('7. Consumption'!$G99:AD99)-'8. SOH &amp; Pipeline'!AC99))+AB99)</f>
        <v>0</v>
      </c>
      <c r="AC272" s="335">
        <f ca="1">MAX(0,AB272+'8. SOH &amp; Pipeline'!AD209-'7. Consumption'!AF99+MIN(0,(SUM('7. Consumption'!$G99:AE99)-'8. SOH &amp; Pipeline'!AD99))+AC99)</f>
        <v>0</v>
      </c>
      <c r="AD272" s="335">
        <f ca="1">MAX(0,AC272+'8. SOH &amp; Pipeline'!AE209-'7. Consumption'!AG99+MIN(0,(SUM('7. Consumption'!$G99:AF99)-'8. SOH &amp; Pipeline'!AE99))+AD99)</f>
        <v>0</v>
      </c>
      <c r="AE272" s="335">
        <f ca="1">MAX(0,AD272+'8. SOH &amp; Pipeline'!AF209-'7. Consumption'!AH99+MIN(0,(SUM('7. Consumption'!$G99:AG99)-'8. SOH &amp; Pipeline'!AF99))+AE99)</f>
        <v>0</v>
      </c>
      <c r="AF272" s="335">
        <f ca="1">MAX(0,AE272+'8. SOH &amp; Pipeline'!AG209-'7. Consumption'!AI99+MIN(0,(SUM('7. Consumption'!$G99:AH99)-'8. SOH &amp; Pipeline'!AG99))+AF99)</f>
        <v>0</v>
      </c>
      <c r="AG272" s="335">
        <f ca="1">MAX(0,AF272+'8. SOH &amp; Pipeline'!AH209-'7. Consumption'!AJ99+MIN(0,(SUM('7. Consumption'!$G99:AI99)-'8. SOH &amp; Pipeline'!AH99))+AG99)</f>
        <v>0</v>
      </c>
      <c r="AH272" s="335">
        <f ca="1">MAX(0,AG272+'8. SOH &amp; Pipeline'!AI209-'7. Consumption'!AK99+MIN(0,(SUM('7. Consumption'!$G99:AJ99)-'8. SOH &amp; Pipeline'!AI99))+AH99)</f>
        <v>0</v>
      </c>
      <c r="AI272" s="335">
        <f ca="1">MAX(0,AH272+'8. SOH &amp; Pipeline'!AJ209-'7. Consumption'!AL99+MIN(0,(SUM('7. Consumption'!$G99:AK99)-'8. SOH &amp; Pipeline'!AJ99))+AI99)</f>
        <v>0</v>
      </c>
      <c r="AJ272" s="335">
        <f ca="1">MAX(0,AI272+'8. SOH &amp; Pipeline'!AK209-'7. Consumption'!AM99+MIN(0,(SUM('7. Consumption'!$G99:AL99)-'8. SOH &amp; Pipeline'!AK99))+AJ99)</f>
        <v>0</v>
      </c>
      <c r="AK272" s="335">
        <f ca="1">MAX(0,AJ272+'8. SOH &amp; Pipeline'!AL209-'7. Consumption'!AN99+MIN(0,(SUM('7. Consumption'!$G99:AM99)-'8. SOH &amp; Pipeline'!AL99))+AK99)</f>
        <v>0</v>
      </c>
      <c r="AL272" s="335">
        <f ca="1">MAX(0,AK272+'8. SOH &amp; Pipeline'!AM209-'7. Consumption'!AO99+MIN(0,(SUM('7. Consumption'!$G99:AN99)-'8. SOH &amp; Pipeline'!AM99))+AL99)</f>
        <v>0</v>
      </c>
      <c r="AM272" s="335">
        <f ca="1">MAX(0,AL272+'8. SOH &amp; Pipeline'!AN209-'7. Consumption'!AP99+MIN(0,(SUM('7. Consumption'!$G99:AO99)-'8. SOH &amp; Pipeline'!AN99))+AM99)</f>
        <v>0</v>
      </c>
      <c r="AN272" s="335">
        <f ca="1">MAX(0,AM272+'8. SOH &amp; Pipeline'!AO209-'7. Consumption'!AQ99+MIN(0,(SUM('7. Consumption'!$G99:AP99)-'8. SOH &amp; Pipeline'!AO99))+AN99)</f>
        <v>0</v>
      </c>
    </row>
    <row r="273" spans="2:40" ht="15" hidden="1" outlineLevel="1" x14ac:dyDescent="0.25">
      <c r="B273" s="257"/>
      <c r="C273" s="257" t="str">
        <f>'7. Consumption'!C100</f>
        <v/>
      </c>
      <c r="D273" s="416">
        <f>'8. SOH &amp; Pipeline'!E318</f>
        <v>0</v>
      </c>
      <c r="E273" s="335">
        <f ca="1">MAX(0,D273+'8. SOH &amp; Pipeline'!F210-'7. Consumption'!H100+MIN(0,(SUM('7. Consumption'!$G100:G100)-'8. SOH &amp; Pipeline'!F100))+E100)</f>
        <v>0</v>
      </c>
      <c r="F273" s="335">
        <f ca="1">MAX(0,E273+'8. SOH &amp; Pipeline'!G210-'7. Consumption'!I100+MIN(0,(SUM('7. Consumption'!$G100:H100)-'8. SOH &amp; Pipeline'!G100))+F100)</f>
        <v>0</v>
      </c>
      <c r="G273" s="335">
        <f ca="1">MAX(0,F273+'8. SOH &amp; Pipeline'!H210-'7. Consumption'!J100+MIN(0,(SUM('7. Consumption'!$G100:I100)-'8. SOH &amp; Pipeline'!H100))+G100)</f>
        <v>0</v>
      </c>
      <c r="H273" s="335">
        <f ca="1">MAX(0,G273+'8. SOH &amp; Pipeline'!I210-'7. Consumption'!K100+MIN(0,(SUM('7. Consumption'!$G100:J100)-'8. SOH &amp; Pipeline'!I100))+H100)</f>
        <v>0</v>
      </c>
      <c r="I273" s="335">
        <f ca="1">MAX(0,H273+'8. SOH &amp; Pipeline'!J210-'7. Consumption'!L100+MIN(0,(SUM('7. Consumption'!$G100:K100)-'8. SOH &amp; Pipeline'!J100))+I100)</f>
        <v>0</v>
      </c>
      <c r="J273" s="335">
        <f ca="1">MAX(0,I273+'8. SOH &amp; Pipeline'!K210-'7. Consumption'!M100+MIN(0,(SUM('7. Consumption'!$G100:L100)-'8. SOH &amp; Pipeline'!K100))+J100)</f>
        <v>0</v>
      </c>
      <c r="K273" s="335">
        <f ca="1">MAX(0,J273+'8. SOH &amp; Pipeline'!L210-'7. Consumption'!N100+MIN(0,(SUM('7. Consumption'!$G100:M100)-'8. SOH &amp; Pipeline'!L100))+K100)</f>
        <v>0</v>
      </c>
      <c r="L273" s="335">
        <f ca="1">MAX(0,K273+'8. SOH &amp; Pipeline'!M210-'7. Consumption'!O100+MIN(0,(SUM('7. Consumption'!$G100:N100)-'8. SOH &amp; Pipeline'!M100))+L100)</f>
        <v>0</v>
      </c>
      <c r="M273" s="335">
        <f ca="1">MAX(0,L273+'8. SOH &amp; Pipeline'!N210-'7. Consumption'!P100+MIN(0,(SUM('7. Consumption'!$G100:O100)-'8. SOH &amp; Pipeline'!N100))+M100)</f>
        <v>0</v>
      </c>
      <c r="N273" s="335">
        <f ca="1">MAX(0,M273+'8. SOH &amp; Pipeline'!O210-'7. Consumption'!Q100+MIN(0,(SUM('7. Consumption'!$G100:P100)-'8. SOH &amp; Pipeline'!O100))+N100)</f>
        <v>0</v>
      </c>
      <c r="O273" s="335">
        <f ca="1">MAX(0,N273+'8. SOH &amp; Pipeline'!P210-'7. Consumption'!R100+MIN(0,(SUM('7. Consumption'!$G100:Q100)-'8. SOH &amp; Pipeline'!P100))+O100)</f>
        <v>0</v>
      </c>
      <c r="P273" s="335">
        <f ca="1">MAX(0,O273+'8. SOH &amp; Pipeline'!Q210-'7. Consumption'!S100+MIN(0,(SUM('7. Consumption'!$G100:R100)-'8. SOH &amp; Pipeline'!Q100))+P100)</f>
        <v>0</v>
      </c>
      <c r="Q273" s="335">
        <f ca="1">MAX(0,P273+'8. SOH &amp; Pipeline'!R210-'7. Consumption'!T100+MIN(0,(SUM('7. Consumption'!$G100:S100)-'8. SOH &amp; Pipeline'!R100))+Q100)</f>
        <v>0</v>
      </c>
      <c r="R273" s="335">
        <f ca="1">MAX(0,Q273+'8. SOH &amp; Pipeline'!S210-'7. Consumption'!U100+MIN(0,(SUM('7. Consumption'!$G100:T100)-'8. SOH &amp; Pipeline'!S100))+R100)</f>
        <v>0</v>
      </c>
      <c r="S273" s="335">
        <f ca="1">MAX(0,R273+'8. SOH &amp; Pipeline'!T210-'7. Consumption'!V100+MIN(0,(SUM('7. Consumption'!$G100:U100)-'8. SOH &amp; Pipeline'!T100))+S100)</f>
        <v>0</v>
      </c>
      <c r="T273" s="335">
        <f ca="1">MAX(0,S273+'8. SOH &amp; Pipeline'!U210-'7. Consumption'!W100+MIN(0,(SUM('7. Consumption'!$G100:V100)-'8. SOH &amp; Pipeline'!U100))+T100)</f>
        <v>0</v>
      </c>
      <c r="U273" s="335">
        <f ca="1">MAX(0,T273+'8. SOH &amp; Pipeline'!V210-'7. Consumption'!X100+MIN(0,(SUM('7. Consumption'!$G100:W100)-'8. SOH &amp; Pipeline'!V100))+U100)</f>
        <v>0</v>
      </c>
      <c r="V273" s="335">
        <f ca="1">MAX(0,U273+'8. SOH &amp; Pipeline'!W210-'7. Consumption'!Y100+MIN(0,(SUM('7. Consumption'!$G100:X100)-'8. SOH &amp; Pipeline'!W100))+V100)</f>
        <v>0</v>
      </c>
      <c r="W273" s="335">
        <f ca="1">MAX(0,V273+'8. SOH &amp; Pipeline'!X210-'7. Consumption'!Z100+MIN(0,(SUM('7. Consumption'!$G100:Y100)-'8. SOH &amp; Pipeline'!X100))+W100)</f>
        <v>0</v>
      </c>
      <c r="X273" s="335">
        <f ca="1">MAX(0,W273+'8. SOH &amp; Pipeline'!Y210-'7. Consumption'!AA100+MIN(0,(SUM('7. Consumption'!$G100:Z100)-'8. SOH &amp; Pipeline'!Y100))+X100)</f>
        <v>0</v>
      </c>
      <c r="Y273" s="335">
        <f ca="1">MAX(0,X273+'8. SOH &amp; Pipeline'!Z210-'7. Consumption'!AB100+MIN(0,(SUM('7. Consumption'!$G100:AA100)-'8. SOH &amp; Pipeline'!Z100))+Y100)</f>
        <v>0</v>
      </c>
      <c r="Z273" s="335">
        <f ca="1">MAX(0,Y273+'8. SOH &amp; Pipeline'!AA210-'7. Consumption'!AC100+MIN(0,(SUM('7. Consumption'!$G100:AB100)-'8. SOH &amp; Pipeline'!AA100))+Z100)</f>
        <v>0</v>
      </c>
      <c r="AA273" s="335">
        <f ca="1">MAX(0,Z273+'8. SOH &amp; Pipeline'!AB210-'7. Consumption'!AD100+MIN(0,(SUM('7. Consumption'!$G100:AC100)-'8. SOH &amp; Pipeline'!AB100))+AA100)</f>
        <v>0</v>
      </c>
      <c r="AB273" s="335">
        <f ca="1">MAX(0,AA273+'8. SOH &amp; Pipeline'!AC210-'7. Consumption'!AE100+MIN(0,(SUM('7. Consumption'!$G100:AD100)-'8. SOH &amp; Pipeline'!AC100))+AB100)</f>
        <v>0</v>
      </c>
      <c r="AC273" s="335">
        <f ca="1">MAX(0,AB273+'8. SOH &amp; Pipeline'!AD210-'7. Consumption'!AF100+MIN(0,(SUM('7. Consumption'!$G100:AE100)-'8. SOH &amp; Pipeline'!AD100))+AC100)</f>
        <v>0</v>
      </c>
      <c r="AD273" s="335">
        <f ca="1">MAX(0,AC273+'8. SOH &amp; Pipeline'!AE210-'7. Consumption'!AG100+MIN(0,(SUM('7. Consumption'!$G100:AF100)-'8. SOH &amp; Pipeline'!AE100))+AD100)</f>
        <v>0</v>
      </c>
      <c r="AE273" s="335">
        <f ca="1">MAX(0,AD273+'8. SOH &amp; Pipeline'!AF210-'7. Consumption'!AH100+MIN(0,(SUM('7. Consumption'!$G100:AG100)-'8. SOH &amp; Pipeline'!AF100))+AE100)</f>
        <v>0</v>
      </c>
      <c r="AF273" s="335">
        <f ca="1">MAX(0,AE273+'8. SOH &amp; Pipeline'!AG210-'7. Consumption'!AI100+MIN(0,(SUM('7. Consumption'!$G100:AH100)-'8. SOH &amp; Pipeline'!AG100))+AF100)</f>
        <v>0</v>
      </c>
      <c r="AG273" s="335">
        <f ca="1">MAX(0,AF273+'8. SOH &amp; Pipeline'!AH210-'7. Consumption'!AJ100+MIN(0,(SUM('7. Consumption'!$G100:AI100)-'8. SOH &amp; Pipeline'!AH100))+AG100)</f>
        <v>0</v>
      </c>
      <c r="AH273" s="335">
        <f ca="1">MAX(0,AG273+'8. SOH &amp; Pipeline'!AI210-'7. Consumption'!AK100+MIN(0,(SUM('7. Consumption'!$G100:AJ100)-'8. SOH &amp; Pipeline'!AI100))+AH100)</f>
        <v>0</v>
      </c>
      <c r="AI273" s="335">
        <f ca="1">MAX(0,AH273+'8. SOH &amp; Pipeline'!AJ210-'7. Consumption'!AL100+MIN(0,(SUM('7. Consumption'!$G100:AK100)-'8. SOH &amp; Pipeline'!AJ100))+AI100)</f>
        <v>0</v>
      </c>
      <c r="AJ273" s="335">
        <f ca="1">MAX(0,AI273+'8. SOH &amp; Pipeline'!AK210-'7. Consumption'!AM100+MIN(0,(SUM('7. Consumption'!$G100:AL100)-'8. SOH &amp; Pipeline'!AK100))+AJ100)</f>
        <v>0</v>
      </c>
      <c r="AK273" s="335">
        <f ca="1">MAX(0,AJ273+'8. SOH &amp; Pipeline'!AL210-'7. Consumption'!AN100+MIN(0,(SUM('7. Consumption'!$G100:AM100)-'8. SOH &amp; Pipeline'!AL100))+AK100)</f>
        <v>0</v>
      </c>
      <c r="AL273" s="335">
        <f ca="1">MAX(0,AK273+'8. SOH &amp; Pipeline'!AM210-'7. Consumption'!AO100+MIN(0,(SUM('7. Consumption'!$G100:AN100)-'8. SOH &amp; Pipeline'!AM100))+AL100)</f>
        <v>0</v>
      </c>
      <c r="AM273" s="335">
        <f ca="1">MAX(0,AL273+'8. SOH &amp; Pipeline'!AN210-'7. Consumption'!AP100+MIN(0,(SUM('7. Consumption'!$G100:AO100)-'8. SOH &amp; Pipeline'!AN100))+AM100)</f>
        <v>0</v>
      </c>
      <c r="AN273" s="335">
        <f ca="1">MAX(0,AM273+'8. SOH &amp; Pipeline'!AO210-'7. Consumption'!AQ100+MIN(0,(SUM('7. Consumption'!$G100:AP100)-'8. SOH &amp; Pipeline'!AO100))+AN100)</f>
        <v>0</v>
      </c>
    </row>
    <row r="274" spans="2:40" ht="15" hidden="1" outlineLevel="1" x14ac:dyDescent="0.25">
      <c r="B274" s="257"/>
      <c r="C274" s="257" t="str">
        <f>'7. Consumption'!C101</f>
        <v/>
      </c>
      <c r="D274" s="416">
        <f>'8. SOH &amp; Pipeline'!E319</f>
        <v>0</v>
      </c>
      <c r="E274" s="335">
        <f ca="1">MAX(0,D274+'8. SOH &amp; Pipeline'!F211-'7. Consumption'!H101+MIN(0,(SUM('7. Consumption'!$G101:G101)-'8. SOH &amp; Pipeline'!F101))+E101)</f>
        <v>0</v>
      </c>
      <c r="F274" s="335">
        <f ca="1">MAX(0,E274+'8. SOH &amp; Pipeline'!G211-'7. Consumption'!I101+MIN(0,(SUM('7. Consumption'!$G101:H101)-'8. SOH &amp; Pipeline'!G101))+F101)</f>
        <v>0</v>
      </c>
      <c r="G274" s="335">
        <f ca="1">MAX(0,F274+'8. SOH &amp; Pipeline'!H211-'7. Consumption'!J101+MIN(0,(SUM('7. Consumption'!$G101:I101)-'8. SOH &amp; Pipeline'!H101))+G101)</f>
        <v>0</v>
      </c>
      <c r="H274" s="335">
        <f ca="1">MAX(0,G274+'8. SOH &amp; Pipeline'!I211-'7. Consumption'!K101+MIN(0,(SUM('7. Consumption'!$G101:J101)-'8. SOH &amp; Pipeline'!I101))+H101)</f>
        <v>0</v>
      </c>
      <c r="I274" s="335">
        <f ca="1">MAX(0,H274+'8. SOH &amp; Pipeline'!J211-'7. Consumption'!L101+MIN(0,(SUM('7. Consumption'!$G101:K101)-'8. SOH &amp; Pipeline'!J101))+I101)</f>
        <v>0</v>
      </c>
      <c r="J274" s="335">
        <f ca="1">MAX(0,I274+'8. SOH &amp; Pipeline'!K211-'7. Consumption'!M101+MIN(0,(SUM('7. Consumption'!$G101:L101)-'8. SOH &amp; Pipeline'!K101))+J101)</f>
        <v>0</v>
      </c>
      <c r="K274" s="335">
        <f ca="1">MAX(0,J274+'8. SOH &amp; Pipeline'!L211-'7. Consumption'!N101+MIN(0,(SUM('7. Consumption'!$G101:M101)-'8. SOH &amp; Pipeline'!L101))+K101)</f>
        <v>0</v>
      </c>
      <c r="L274" s="335">
        <f ca="1">MAX(0,K274+'8. SOH &amp; Pipeline'!M211-'7. Consumption'!O101+MIN(0,(SUM('7. Consumption'!$G101:N101)-'8. SOH &amp; Pipeline'!M101))+L101)</f>
        <v>0</v>
      </c>
      <c r="M274" s="335">
        <f ca="1">MAX(0,L274+'8. SOH &amp; Pipeline'!N211-'7. Consumption'!P101+MIN(0,(SUM('7. Consumption'!$G101:O101)-'8. SOH &amp; Pipeline'!N101))+M101)</f>
        <v>0</v>
      </c>
      <c r="N274" s="335">
        <f ca="1">MAX(0,M274+'8. SOH &amp; Pipeline'!O211-'7. Consumption'!Q101+MIN(0,(SUM('7. Consumption'!$G101:P101)-'8. SOH &amp; Pipeline'!O101))+N101)</f>
        <v>0</v>
      </c>
      <c r="O274" s="335">
        <f ca="1">MAX(0,N274+'8. SOH &amp; Pipeline'!P211-'7. Consumption'!R101+MIN(0,(SUM('7. Consumption'!$G101:Q101)-'8. SOH &amp; Pipeline'!P101))+O101)</f>
        <v>0</v>
      </c>
      <c r="P274" s="335">
        <f ca="1">MAX(0,O274+'8. SOH &amp; Pipeline'!Q211-'7. Consumption'!S101+MIN(0,(SUM('7. Consumption'!$G101:R101)-'8. SOH &amp; Pipeline'!Q101))+P101)</f>
        <v>0</v>
      </c>
      <c r="Q274" s="335">
        <f ca="1">MAX(0,P274+'8. SOH &amp; Pipeline'!R211-'7. Consumption'!T101+MIN(0,(SUM('7. Consumption'!$G101:S101)-'8. SOH &amp; Pipeline'!R101))+Q101)</f>
        <v>0</v>
      </c>
      <c r="R274" s="335">
        <f ca="1">MAX(0,Q274+'8. SOH &amp; Pipeline'!S211-'7. Consumption'!U101+MIN(0,(SUM('7. Consumption'!$G101:T101)-'8. SOH &amp; Pipeline'!S101))+R101)</f>
        <v>0</v>
      </c>
      <c r="S274" s="335">
        <f ca="1">MAX(0,R274+'8. SOH &amp; Pipeline'!T211-'7. Consumption'!V101+MIN(0,(SUM('7. Consumption'!$G101:U101)-'8. SOH &amp; Pipeline'!T101))+S101)</f>
        <v>0</v>
      </c>
      <c r="T274" s="335">
        <f ca="1">MAX(0,S274+'8. SOH &amp; Pipeline'!U211-'7. Consumption'!W101+MIN(0,(SUM('7. Consumption'!$G101:V101)-'8. SOH &amp; Pipeline'!U101))+T101)</f>
        <v>0</v>
      </c>
      <c r="U274" s="335">
        <f ca="1">MAX(0,T274+'8. SOH &amp; Pipeline'!V211-'7. Consumption'!X101+MIN(0,(SUM('7. Consumption'!$G101:W101)-'8. SOH &amp; Pipeline'!V101))+U101)</f>
        <v>0</v>
      </c>
      <c r="V274" s="335">
        <f ca="1">MAX(0,U274+'8. SOH &amp; Pipeline'!W211-'7. Consumption'!Y101+MIN(0,(SUM('7. Consumption'!$G101:X101)-'8. SOH &amp; Pipeline'!W101))+V101)</f>
        <v>0</v>
      </c>
      <c r="W274" s="335">
        <f ca="1">MAX(0,V274+'8. SOH &amp; Pipeline'!X211-'7. Consumption'!Z101+MIN(0,(SUM('7. Consumption'!$G101:Y101)-'8. SOH &amp; Pipeline'!X101))+W101)</f>
        <v>0</v>
      </c>
      <c r="X274" s="335">
        <f ca="1">MAX(0,W274+'8. SOH &amp; Pipeline'!Y211-'7. Consumption'!AA101+MIN(0,(SUM('7. Consumption'!$G101:Z101)-'8. SOH &amp; Pipeline'!Y101))+X101)</f>
        <v>0</v>
      </c>
      <c r="Y274" s="335">
        <f ca="1">MAX(0,X274+'8. SOH &amp; Pipeline'!Z211-'7. Consumption'!AB101+MIN(0,(SUM('7. Consumption'!$G101:AA101)-'8. SOH &amp; Pipeline'!Z101))+Y101)</f>
        <v>0</v>
      </c>
      <c r="Z274" s="335">
        <f ca="1">MAX(0,Y274+'8. SOH &amp; Pipeline'!AA211-'7. Consumption'!AC101+MIN(0,(SUM('7. Consumption'!$G101:AB101)-'8. SOH &amp; Pipeline'!AA101))+Z101)</f>
        <v>0</v>
      </c>
      <c r="AA274" s="335">
        <f ca="1">MAX(0,Z274+'8. SOH &amp; Pipeline'!AB211-'7. Consumption'!AD101+MIN(0,(SUM('7. Consumption'!$G101:AC101)-'8. SOH &amp; Pipeline'!AB101))+AA101)</f>
        <v>0</v>
      </c>
      <c r="AB274" s="335">
        <f ca="1">MAX(0,AA274+'8. SOH &amp; Pipeline'!AC211-'7. Consumption'!AE101+MIN(0,(SUM('7. Consumption'!$G101:AD101)-'8. SOH &amp; Pipeline'!AC101))+AB101)</f>
        <v>0</v>
      </c>
      <c r="AC274" s="335">
        <f ca="1">MAX(0,AB274+'8. SOH &amp; Pipeline'!AD211-'7. Consumption'!AF101+MIN(0,(SUM('7. Consumption'!$G101:AE101)-'8. SOH &amp; Pipeline'!AD101))+AC101)</f>
        <v>0</v>
      </c>
      <c r="AD274" s="335">
        <f ca="1">MAX(0,AC274+'8. SOH &amp; Pipeline'!AE211-'7. Consumption'!AG101+MIN(0,(SUM('7. Consumption'!$G101:AF101)-'8. SOH &amp; Pipeline'!AE101))+AD101)</f>
        <v>0</v>
      </c>
      <c r="AE274" s="335">
        <f ca="1">MAX(0,AD274+'8. SOH &amp; Pipeline'!AF211-'7. Consumption'!AH101+MIN(0,(SUM('7. Consumption'!$G101:AG101)-'8. SOH &amp; Pipeline'!AF101))+AE101)</f>
        <v>0</v>
      </c>
      <c r="AF274" s="335">
        <f ca="1">MAX(0,AE274+'8. SOH &amp; Pipeline'!AG211-'7. Consumption'!AI101+MIN(0,(SUM('7. Consumption'!$G101:AH101)-'8. SOH &amp; Pipeline'!AG101))+AF101)</f>
        <v>0</v>
      </c>
      <c r="AG274" s="335">
        <f ca="1">MAX(0,AF274+'8. SOH &amp; Pipeline'!AH211-'7. Consumption'!AJ101+MIN(0,(SUM('7. Consumption'!$G101:AI101)-'8. SOH &amp; Pipeline'!AH101))+AG101)</f>
        <v>0</v>
      </c>
      <c r="AH274" s="335">
        <f ca="1">MAX(0,AG274+'8. SOH &amp; Pipeline'!AI211-'7. Consumption'!AK101+MIN(0,(SUM('7. Consumption'!$G101:AJ101)-'8. SOH &amp; Pipeline'!AI101))+AH101)</f>
        <v>0</v>
      </c>
      <c r="AI274" s="335">
        <f ca="1">MAX(0,AH274+'8. SOH &amp; Pipeline'!AJ211-'7. Consumption'!AL101+MIN(0,(SUM('7. Consumption'!$G101:AK101)-'8. SOH &amp; Pipeline'!AJ101))+AI101)</f>
        <v>0</v>
      </c>
      <c r="AJ274" s="335">
        <f ca="1">MAX(0,AI274+'8. SOH &amp; Pipeline'!AK211-'7. Consumption'!AM101+MIN(0,(SUM('7. Consumption'!$G101:AL101)-'8. SOH &amp; Pipeline'!AK101))+AJ101)</f>
        <v>0</v>
      </c>
      <c r="AK274" s="335">
        <f ca="1">MAX(0,AJ274+'8. SOH &amp; Pipeline'!AL211-'7. Consumption'!AN101+MIN(0,(SUM('7. Consumption'!$G101:AM101)-'8. SOH &amp; Pipeline'!AL101))+AK101)</f>
        <v>0</v>
      </c>
      <c r="AL274" s="335">
        <f ca="1">MAX(0,AK274+'8. SOH &amp; Pipeline'!AM211-'7. Consumption'!AO101+MIN(0,(SUM('7. Consumption'!$G101:AN101)-'8. SOH &amp; Pipeline'!AM101))+AL101)</f>
        <v>0</v>
      </c>
      <c r="AM274" s="335">
        <f ca="1">MAX(0,AL274+'8. SOH &amp; Pipeline'!AN211-'7. Consumption'!AP101+MIN(0,(SUM('7. Consumption'!$G101:AO101)-'8. SOH &amp; Pipeline'!AN101))+AM101)</f>
        <v>0</v>
      </c>
      <c r="AN274" s="335">
        <f ca="1">MAX(0,AM274+'8. SOH &amp; Pipeline'!AO211-'7. Consumption'!AQ101+MIN(0,(SUM('7. Consumption'!$G101:AP101)-'8. SOH &amp; Pipeline'!AO101))+AN101)</f>
        <v>0</v>
      </c>
    </row>
    <row r="275" spans="2:40" ht="15" hidden="1" outlineLevel="1" x14ac:dyDescent="0.25">
      <c r="B275" s="257"/>
      <c r="C275" s="257" t="str">
        <f>'7. Consumption'!C102</f>
        <v/>
      </c>
      <c r="D275" s="416">
        <f>'8. SOH &amp; Pipeline'!E320</f>
        <v>0</v>
      </c>
      <c r="E275" s="335">
        <f ca="1">MAX(0,D275+'8. SOH &amp; Pipeline'!F212-'7. Consumption'!H102+MIN(0,(SUM('7. Consumption'!$G102:G102)-'8. SOH &amp; Pipeline'!F102))+E102)</f>
        <v>0</v>
      </c>
      <c r="F275" s="335">
        <f ca="1">MAX(0,E275+'8. SOH &amp; Pipeline'!G212-'7. Consumption'!I102+MIN(0,(SUM('7. Consumption'!$G102:H102)-'8. SOH &amp; Pipeline'!G102))+F102)</f>
        <v>0</v>
      </c>
      <c r="G275" s="335">
        <f ca="1">MAX(0,F275+'8. SOH &amp; Pipeline'!H212-'7. Consumption'!J102+MIN(0,(SUM('7. Consumption'!$G102:I102)-'8. SOH &amp; Pipeline'!H102))+G102)</f>
        <v>0</v>
      </c>
      <c r="H275" s="335">
        <f ca="1">MAX(0,G275+'8. SOH &amp; Pipeline'!I212-'7. Consumption'!K102+MIN(0,(SUM('7. Consumption'!$G102:J102)-'8. SOH &amp; Pipeline'!I102))+H102)</f>
        <v>0</v>
      </c>
      <c r="I275" s="335">
        <f ca="1">MAX(0,H275+'8. SOH &amp; Pipeline'!J212-'7. Consumption'!L102+MIN(0,(SUM('7. Consumption'!$G102:K102)-'8. SOH &amp; Pipeline'!J102))+I102)</f>
        <v>0</v>
      </c>
      <c r="J275" s="335">
        <f ca="1">MAX(0,I275+'8. SOH &amp; Pipeline'!K212-'7. Consumption'!M102+MIN(0,(SUM('7. Consumption'!$G102:L102)-'8. SOH &amp; Pipeline'!K102))+J102)</f>
        <v>0</v>
      </c>
      <c r="K275" s="335">
        <f ca="1">MAX(0,J275+'8. SOH &amp; Pipeline'!L212-'7. Consumption'!N102+MIN(0,(SUM('7. Consumption'!$G102:M102)-'8. SOH &amp; Pipeline'!L102))+K102)</f>
        <v>0</v>
      </c>
      <c r="L275" s="335">
        <f ca="1">MAX(0,K275+'8. SOH &amp; Pipeline'!M212-'7. Consumption'!O102+MIN(0,(SUM('7. Consumption'!$G102:N102)-'8. SOH &amp; Pipeline'!M102))+L102)</f>
        <v>0</v>
      </c>
      <c r="M275" s="335">
        <f ca="1">MAX(0,L275+'8. SOH &amp; Pipeline'!N212-'7. Consumption'!P102+MIN(0,(SUM('7. Consumption'!$G102:O102)-'8. SOH &amp; Pipeline'!N102))+M102)</f>
        <v>0</v>
      </c>
      <c r="N275" s="335">
        <f ca="1">MAX(0,M275+'8. SOH &amp; Pipeline'!O212-'7. Consumption'!Q102+MIN(0,(SUM('7. Consumption'!$G102:P102)-'8. SOH &amp; Pipeline'!O102))+N102)</f>
        <v>0</v>
      </c>
      <c r="O275" s="335">
        <f ca="1">MAX(0,N275+'8. SOH &amp; Pipeline'!P212-'7. Consumption'!R102+MIN(0,(SUM('7. Consumption'!$G102:Q102)-'8. SOH &amp; Pipeline'!P102))+O102)</f>
        <v>0</v>
      </c>
      <c r="P275" s="335">
        <f ca="1">MAX(0,O275+'8. SOH &amp; Pipeline'!Q212-'7. Consumption'!S102+MIN(0,(SUM('7. Consumption'!$G102:R102)-'8. SOH &amp; Pipeline'!Q102))+P102)</f>
        <v>0</v>
      </c>
      <c r="Q275" s="335">
        <f ca="1">MAX(0,P275+'8. SOH &amp; Pipeline'!R212-'7. Consumption'!T102+MIN(0,(SUM('7. Consumption'!$G102:S102)-'8. SOH &amp; Pipeline'!R102))+Q102)</f>
        <v>0</v>
      </c>
      <c r="R275" s="335">
        <f ca="1">MAX(0,Q275+'8. SOH &amp; Pipeline'!S212-'7. Consumption'!U102+MIN(0,(SUM('7. Consumption'!$G102:T102)-'8. SOH &amp; Pipeline'!S102))+R102)</f>
        <v>0</v>
      </c>
      <c r="S275" s="335">
        <f ca="1">MAX(0,R275+'8. SOH &amp; Pipeline'!T212-'7. Consumption'!V102+MIN(0,(SUM('7. Consumption'!$G102:U102)-'8. SOH &amp; Pipeline'!T102))+S102)</f>
        <v>0</v>
      </c>
      <c r="T275" s="335">
        <f ca="1">MAX(0,S275+'8. SOH &amp; Pipeline'!U212-'7. Consumption'!W102+MIN(0,(SUM('7. Consumption'!$G102:V102)-'8. SOH &amp; Pipeline'!U102))+T102)</f>
        <v>0</v>
      </c>
      <c r="U275" s="335">
        <f ca="1">MAX(0,T275+'8. SOH &amp; Pipeline'!V212-'7. Consumption'!X102+MIN(0,(SUM('7. Consumption'!$G102:W102)-'8. SOH &amp; Pipeline'!V102))+U102)</f>
        <v>0</v>
      </c>
      <c r="V275" s="335">
        <f ca="1">MAX(0,U275+'8. SOH &amp; Pipeline'!W212-'7. Consumption'!Y102+MIN(0,(SUM('7. Consumption'!$G102:X102)-'8. SOH &amp; Pipeline'!W102))+V102)</f>
        <v>0</v>
      </c>
      <c r="W275" s="335">
        <f ca="1">MAX(0,V275+'8. SOH &amp; Pipeline'!X212-'7. Consumption'!Z102+MIN(0,(SUM('7. Consumption'!$G102:Y102)-'8. SOH &amp; Pipeline'!X102))+W102)</f>
        <v>0</v>
      </c>
      <c r="X275" s="335">
        <f ca="1">MAX(0,W275+'8. SOH &amp; Pipeline'!Y212-'7. Consumption'!AA102+MIN(0,(SUM('7. Consumption'!$G102:Z102)-'8. SOH &amp; Pipeline'!Y102))+X102)</f>
        <v>0</v>
      </c>
      <c r="Y275" s="335">
        <f ca="1">MAX(0,X275+'8. SOH &amp; Pipeline'!Z212-'7. Consumption'!AB102+MIN(0,(SUM('7. Consumption'!$G102:AA102)-'8. SOH &amp; Pipeline'!Z102))+Y102)</f>
        <v>0</v>
      </c>
      <c r="Z275" s="335">
        <f ca="1">MAX(0,Y275+'8. SOH &amp; Pipeline'!AA212-'7. Consumption'!AC102+MIN(0,(SUM('7. Consumption'!$G102:AB102)-'8. SOH &amp; Pipeline'!AA102))+Z102)</f>
        <v>0</v>
      </c>
      <c r="AA275" s="335">
        <f ca="1">MAX(0,Z275+'8. SOH &amp; Pipeline'!AB212-'7. Consumption'!AD102+MIN(0,(SUM('7. Consumption'!$G102:AC102)-'8. SOH &amp; Pipeline'!AB102))+AA102)</f>
        <v>0</v>
      </c>
      <c r="AB275" s="335">
        <f ca="1">MAX(0,AA275+'8. SOH &amp; Pipeline'!AC212-'7. Consumption'!AE102+MIN(0,(SUM('7. Consumption'!$G102:AD102)-'8. SOH &amp; Pipeline'!AC102))+AB102)</f>
        <v>0</v>
      </c>
      <c r="AC275" s="335">
        <f ca="1">MAX(0,AB275+'8. SOH &amp; Pipeline'!AD212-'7. Consumption'!AF102+MIN(0,(SUM('7. Consumption'!$G102:AE102)-'8. SOH &amp; Pipeline'!AD102))+AC102)</f>
        <v>0</v>
      </c>
      <c r="AD275" s="335">
        <f ca="1">MAX(0,AC275+'8. SOH &amp; Pipeline'!AE212-'7. Consumption'!AG102+MIN(0,(SUM('7. Consumption'!$G102:AF102)-'8. SOH &amp; Pipeline'!AE102))+AD102)</f>
        <v>0</v>
      </c>
      <c r="AE275" s="335">
        <f ca="1">MAX(0,AD275+'8. SOH &amp; Pipeline'!AF212-'7. Consumption'!AH102+MIN(0,(SUM('7. Consumption'!$G102:AG102)-'8. SOH &amp; Pipeline'!AF102))+AE102)</f>
        <v>0</v>
      </c>
      <c r="AF275" s="335">
        <f ca="1">MAX(0,AE275+'8. SOH &amp; Pipeline'!AG212-'7. Consumption'!AI102+MIN(0,(SUM('7. Consumption'!$G102:AH102)-'8. SOH &amp; Pipeline'!AG102))+AF102)</f>
        <v>0</v>
      </c>
      <c r="AG275" s="335">
        <f ca="1">MAX(0,AF275+'8. SOH &amp; Pipeline'!AH212-'7. Consumption'!AJ102+MIN(0,(SUM('7. Consumption'!$G102:AI102)-'8. SOH &amp; Pipeline'!AH102))+AG102)</f>
        <v>0</v>
      </c>
      <c r="AH275" s="335">
        <f ca="1">MAX(0,AG275+'8. SOH &amp; Pipeline'!AI212-'7. Consumption'!AK102+MIN(0,(SUM('7. Consumption'!$G102:AJ102)-'8. SOH &amp; Pipeline'!AI102))+AH102)</f>
        <v>0</v>
      </c>
      <c r="AI275" s="335">
        <f ca="1">MAX(0,AH275+'8. SOH &amp; Pipeline'!AJ212-'7. Consumption'!AL102+MIN(0,(SUM('7. Consumption'!$G102:AK102)-'8. SOH &amp; Pipeline'!AJ102))+AI102)</f>
        <v>0</v>
      </c>
      <c r="AJ275" s="335">
        <f ca="1">MAX(0,AI275+'8. SOH &amp; Pipeline'!AK212-'7. Consumption'!AM102+MIN(0,(SUM('7. Consumption'!$G102:AL102)-'8. SOH &amp; Pipeline'!AK102))+AJ102)</f>
        <v>0</v>
      </c>
      <c r="AK275" s="335">
        <f ca="1">MAX(0,AJ275+'8. SOH &amp; Pipeline'!AL212-'7. Consumption'!AN102+MIN(0,(SUM('7. Consumption'!$G102:AM102)-'8. SOH &amp; Pipeline'!AL102))+AK102)</f>
        <v>0</v>
      </c>
      <c r="AL275" s="335">
        <f ca="1">MAX(0,AK275+'8. SOH &amp; Pipeline'!AM212-'7. Consumption'!AO102+MIN(0,(SUM('7. Consumption'!$G102:AN102)-'8. SOH &amp; Pipeline'!AM102))+AL102)</f>
        <v>0</v>
      </c>
      <c r="AM275" s="335">
        <f ca="1">MAX(0,AL275+'8. SOH &amp; Pipeline'!AN212-'7. Consumption'!AP102+MIN(0,(SUM('7. Consumption'!$G102:AO102)-'8. SOH &amp; Pipeline'!AN102))+AM102)</f>
        <v>0</v>
      </c>
      <c r="AN275" s="335">
        <f ca="1">MAX(0,AM275+'8. SOH &amp; Pipeline'!AO212-'7. Consumption'!AQ102+MIN(0,(SUM('7. Consumption'!$G102:AP102)-'8. SOH &amp; Pipeline'!AO102))+AN102)</f>
        <v>0</v>
      </c>
    </row>
    <row r="276" spans="2:40" ht="15" hidden="1" outlineLevel="1" x14ac:dyDescent="0.25">
      <c r="B276" s="257"/>
      <c r="C276" s="257" t="str">
        <f>'7. Consumption'!C103</f>
        <v/>
      </c>
      <c r="D276" s="416">
        <f>'8. SOH &amp; Pipeline'!E321</f>
        <v>0</v>
      </c>
      <c r="E276" s="335">
        <f ca="1">MAX(0,D276+'8. SOH &amp; Pipeline'!F213-'7. Consumption'!H103+MIN(0,(SUM('7. Consumption'!$G103:G103)-'8. SOH &amp; Pipeline'!F103))+E103)</f>
        <v>0</v>
      </c>
      <c r="F276" s="335">
        <f ca="1">MAX(0,E276+'8. SOH &amp; Pipeline'!G213-'7. Consumption'!I103+MIN(0,(SUM('7. Consumption'!$G103:H103)-'8. SOH &amp; Pipeline'!G103))+F103)</f>
        <v>0</v>
      </c>
      <c r="G276" s="335">
        <f ca="1">MAX(0,F276+'8. SOH &amp; Pipeline'!H213-'7. Consumption'!J103+MIN(0,(SUM('7. Consumption'!$G103:I103)-'8. SOH &amp; Pipeline'!H103))+G103)</f>
        <v>0</v>
      </c>
      <c r="H276" s="335">
        <f ca="1">MAX(0,G276+'8. SOH &amp; Pipeline'!I213-'7. Consumption'!K103+MIN(0,(SUM('7. Consumption'!$G103:J103)-'8. SOH &amp; Pipeline'!I103))+H103)</f>
        <v>0</v>
      </c>
      <c r="I276" s="335">
        <f ca="1">MAX(0,H276+'8. SOH &amp; Pipeline'!J213-'7. Consumption'!L103+MIN(0,(SUM('7. Consumption'!$G103:K103)-'8. SOH &amp; Pipeline'!J103))+I103)</f>
        <v>0</v>
      </c>
      <c r="J276" s="335">
        <f ca="1">MAX(0,I276+'8. SOH &amp; Pipeline'!K213-'7. Consumption'!M103+MIN(0,(SUM('7. Consumption'!$G103:L103)-'8. SOH &amp; Pipeline'!K103))+J103)</f>
        <v>0</v>
      </c>
      <c r="K276" s="335">
        <f ca="1">MAX(0,J276+'8. SOH &amp; Pipeline'!L213-'7. Consumption'!N103+MIN(0,(SUM('7. Consumption'!$G103:M103)-'8. SOH &amp; Pipeline'!L103))+K103)</f>
        <v>0</v>
      </c>
      <c r="L276" s="335">
        <f ca="1">MAX(0,K276+'8. SOH &amp; Pipeline'!M213-'7. Consumption'!O103+MIN(0,(SUM('7. Consumption'!$G103:N103)-'8. SOH &amp; Pipeline'!M103))+L103)</f>
        <v>0</v>
      </c>
      <c r="M276" s="335">
        <f ca="1">MAX(0,L276+'8. SOH &amp; Pipeline'!N213-'7. Consumption'!P103+MIN(0,(SUM('7. Consumption'!$G103:O103)-'8. SOH &amp; Pipeline'!N103))+M103)</f>
        <v>0</v>
      </c>
      <c r="N276" s="335">
        <f ca="1">MAX(0,M276+'8. SOH &amp; Pipeline'!O213-'7. Consumption'!Q103+MIN(0,(SUM('7. Consumption'!$G103:P103)-'8. SOH &amp; Pipeline'!O103))+N103)</f>
        <v>0</v>
      </c>
      <c r="O276" s="335">
        <f ca="1">MAX(0,N276+'8. SOH &amp; Pipeline'!P213-'7. Consumption'!R103+MIN(0,(SUM('7. Consumption'!$G103:Q103)-'8. SOH &amp; Pipeline'!P103))+O103)</f>
        <v>0</v>
      </c>
      <c r="P276" s="335">
        <f ca="1">MAX(0,O276+'8. SOH &amp; Pipeline'!Q213-'7. Consumption'!S103+MIN(0,(SUM('7. Consumption'!$G103:R103)-'8. SOH &amp; Pipeline'!Q103))+P103)</f>
        <v>0</v>
      </c>
      <c r="Q276" s="335">
        <f ca="1">MAX(0,P276+'8. SOH &amp; Pipeline'!R213-'7. Consumption'!T103+MIN(0,(SUM('7. Consumption'!$G103:S103)-'8. SOH &amp; Pipeline'!R103))+Q103)</f>
        <v>0</v>
      </c>
      <c r="R276" s="335">
        <f ca="1">MAX(0,Q276+'8. SOH &amp; Pipeline'!S213-'7. Consumption'!U103+MIN(0,(SUM('7. Consumption'!$G103:T103)-'8. SOH &amp; Pipeline'!S103))+R103)</f>
        <v>0</v>
      </c>
      <c r="S276" s="335">
        <f ca="1">MAX(0,R276+'8. SOH &amp; Pipeline'!T213-'7. Consumption'!V103+MIN(0,(SUM('7. Consumption'!$G103:U103)-'8. SOH &amp; Pipeline'!T103))+S103)</f>
        <v>0</v>
      </c>
      <c r="T276" s="335">
        <f ca="1">MAX(0,S276+'8. SOH &amp; Pipeline'!U213-'7. Consumption'!W103+MIN(0,(SUM('7. Consumption'!$G103:V103)-'8. SOH &amp; Pipeline'!U103))+T103)</f>
        <v>0</v>
      </c>
      <c r="U276" s="335">
        <f ca="1">MAX(0,T276+'8. SOH &amp; Pipeline'!V213-'7. Consumption'!X103+MIN(0,(SUM('7. Consumption'!$G103:W103)-'8. SOH &amp; Pipeline'!V103))+U103)</f>
        <v>0</v>
      </c>
      <c r="V276" s="335">
        <f ca="1">MAX(0,U276+'8. SOH &amp; Pipeline'!W213-'7. Consumption'!Y103+MIN(0,(SUM('7. Consumption'!$G103:X103)-'8. SOH &amp; Pipeline'!W103))+V103)</f>
        <v>0</v>
      </c>
      <c r="W276" s="335">
        <f ca="1">MAX(0,V276+'8. SOH &amp; Pipeline'!X213-'7. Consumption'!Z103+MIN(0,(SUM('7. Consumption'!$G103:Y103)-'8. SOH &amp; Pipeline'!X103))+W103)</f>
        <v>0</v>
      </c>
      <c r="X276" s="335">
        <f ca="1">MAX(0,W276+'8. SOH &amp; Pipeline'!Y213-'7. Consumption'!AA103+MIN(0,(SUM('7. Consumption'!$G103:Z103)-'8. SOH &amp; Pipeline'!Y103))+X103)</f>
        <v>0</v>
      </c>
      <c r="Y276" s="335">
        <f ca="1">MAX(0,X276+'8. SOH &amp; Pipeline'!Z213-'7. Consumption'!AB103+MIN(0,(SUM('7. Consumption'!$G103:AA103)-'8. SOH &amp; Pipeline'!Z103))+Y103)</f>
        <v>0</v>
      </c>
      <c r="Z276" s="335">
        <f ca="1">MAX(0,Y276+'8. SOH &amp; Pipeline'!AA213-'7. Consumption'!AC103+MIN(0,(SUM('7. Consumption'!$G103:AB103)-'8. SOH &amp; Pipeline'!AA103))+Z103)</f>
        <v>0</v>
      </c>
      <c r="AA276" s="335">
        <f ca="1">MAX(0,Z276+'8. SOH &amp; Pipeline'!AB213-'7. Consumption'!AD103+MIN(0,(SUM('7. Consumption'!$G103:AC103)-'8. SOH &amp; Pipeline'!AB103))+AA103)</f>
        <v>0</v>
      </c>
      <c r="AB276" s="335">
        <f ca="1">MAX(0,AA276+'8. SOH &amp; Pipeline'!AC213-'7. Consumption'!AE103+MIN(0,(SUM('7. Consumption'!$G103:AD103)-'8. SOH &amp; Pipeline'!AC103))+AB103)</f>
        <v>0</v>
      </c>
      <c r="AC276" s="335">
        <f ca="1">MAX(0,AB276+'8. SOH &amp; Pipeline'!AD213-'7. Consumption'!AF103+MIN(0,(SUM('7. Consumption'!$G103:AE103)-'8. SOH &amp; Pipeline'!AD103))+AC103)</f>
        <v>0</v>
      </c>
      <c r="AD276" s="335">
        <f ca="1">MAX(0,AC276+'8. SOH &amp; Pipeline'!AE213-'7. Consumption'!AG103+MIN(0,(SUM('7. Consumption'!$G103:AF103)-'8. SOH &amp; Pipeline'!AE103))+AD103)</f>
        <v>0</v>
      </c>
      <c r="AE276" s="335">
        <f ca="1">MAX(0,AD276+'8. SOH &amp; Pipeline'!AF213-'7. Consumption'!AH103+MIN(0,(SUM('7. Consumption'!$G103:AG103)-'8. SOH &amp; Pipeline'!AF103))+AE103)</f>
        <v>0</v>
      </c>
      <c r="AF276" s="335">
        <f ca="1">MAX(0,AE276+'8. SOH &amp; Pipeline'!AG213-'7. Consumption'!AI103+MIN(0,(SUM('7. Consumption'!$G103:AH103)-'8. SOH &amp; Pipeline'!AG103))+AF103)</f>
        <v>0</v>
      </c>
      <c r="AG276" s="335">
        <f ca="1">MAX(0,AF276+'8. SOH &amp; Pipeline'!AH213-'7. Consumption'!AJ103+MIN(0,(SUM('7. Consumption'!$G103:AI103)-'8. SOH &amp; Pipeline'!AH103))+AG103)</f>
        <v>0</v>
      </c>
      <c r="AH276" s="335">
        <f ca="1">MAX(0,AG276+'8. SOH &amp; Pipeline'!AI213-'7. Consumption'!AK103+MIN(0,(SUM('7. Consumption'!$G103:AJ103)-'8. SOH &amp; Pipeline'!AI103))+AH103)</f>
        <v>0</v>
      </c>
      <c r="AI276" s="335">
        <f ca="1">MAX(0,AH276+'8. SOH &amp; Pipeline'!AJ213-'7. Consumption'!AL103+MIN(0,(SUM('7. Consumption'!$G103:AK103)-'8. SOH &amp; Pipeline'!AJ103))+AI103)</f>
        <v>0</v>
      </c>
      <c r="AJ276" s="335">
        <f ca="1">MAX(0,AI276+'8. SOH &amp; Pipeline'!AK213-'7. Consumption'!AM103+MIN(0,(SUM('7. Consumption'!$G103:AL103)-'8. SOH &amp; Pipeline'!AK103))+AJ103)</f>
        <v>0</v>
      </c>
      <c r="AK276" s="335">
        <f ca="1">MAX(0,AJ276+'8. SOH &amp; Pipeline'!AL213-'7. Consumption'!AN103+MIN(0,(SUM('7. Consumption'!$G103:AM103)-'8. SOH &amp; Pipeline'!AL103))+AK103)</f>
        <v>0</v>
      </c>
      <c r="AL276" s="335">
        <f ca="1">MAX(0,AK276+'8. SOH &amp; Pipeline'!AM213-'7. Consumption'!AO103+MIN(0,(SUM('7. Consumption'!$G103:AN103)-'8. SOH &amp; Pipeline'!AM103))+AL103)</f>
        <v>0</v>
      </c>
      <c r="AM276" s="335">
        <f ca="1">MAX(0,AL276+'8. SOH &amp; Pipeline'!AN213-'7. Consumption'!AP103+MIN(0,(SUM('7. Consumption'!$G103:AO103)-'8. SOH &amp; Pipeline'!AN103))+AM103)</f>
        <v>0</v>
      </c>
      <c r="AN276" s="335">
        <f ca="1">MAX(0,AM276+'8. SOH &amp; Pipeline'!AO213-'7. Consumption'!AQ103+MIN(0,(SUM('7. Consumption'!$G103:AP103)-'8. SOH &amp; Pipeline'!AO103))+AN103)</f>
        <v>0</v>
      </c>
    </row>
    <row r="277" spans="2:40" ht="15" hidden="1" outlineLevel="1" x14ac:dyDescent="0.25">
      <c r="B277" s="257"/>
      <c r="C277" s="257" t="str">
        <f>'7. Consumption'!C104</f>
        <v/>
      </c>
      <c r="D277" s="416">
        <f>'8. SOH &amp; Pipeline'!E322</f>
        <v>0</v>
      </c>
      <c r="E277" s="335">
        <f ca="1">MAX(0,D277+'8. SOH &amp; Pipeline'!F214-'7. Consumption'!H104+MIN(0,(SUM('7. Consumption'!$G104:G104)-'8. SOH &amp; Pipeline'!F104))+E104)</f>
        <v>0</v>
      </c>
      <c r="F277" s="335">
        <f ca="1">MAX(0,E277+'8. SOH &amp; Pipeline'!G214-'7. Consumption'!I104+MIN(0,(SUM('7. Consumption'!$G104:H104)-'8. SOH &amp; Pipeline'!G104))+F104)</f>
        <v>0</v>
      </c>
      <c r="G277" s="335">
        <f ca="1">MAX(0,F277+'8. SOH &amp; Pipeline'!H214-'7. Consumption'!J104+MIN(0,(SUM('7. Consumption'!$G104:I104)-'8. SOH &amp; Pipeline'!H104))+G104)</f>
        <v>0</v>
      </c>
      <c r="H277" s="335">
        <f ca="1">MAX(0,G277+'8. SOH &amp; Pipeline'!I214-'7. Consumption'!K104+MIN(0,(SUM('7. Consumption'!$G104:J104)-'8. SOH &amp; Pipeline'!I104))+H104)</f>
        <v>0</v>
      </c>
      <c r="I277" s="335">
        <f ca="1">MAX(0,H277+'8. SOH &amp; Pipeline'!J214-'7. Consumption'!L104+MIN(0,(SUM('7. Consumption'!$G104:K104)-'8. SOH &amp; Pipeline'!J104))+I104)</f>
        <v>0</v>
      </c>
      <c r="J277" s="335">
        <f ca="1">MAX(0,I277+'8. SOH &amp; Pipeline'!K214-'7. Consumption'!M104+MIN(0,(SUM('7. Consumption'!$G104:L104)-'8. SOH &amp; Pipeline'!K104))+J104)</f>
        <v>0</v>
      </c>
      <c r="K277" s="335">
        <f ca="1">MAX(0,J277+'8. SOH &amp; Pipeline'!L214-'7. Consumption'!N104+MIN(0,(SUM('7. Consumption'!$G104:M104)-'8. SOH &amp; Pipeline'!L104))+K104)</f>
        <v>0</v>
      </c>
      <c r="L277" s="335">
        <f ca="1">MAX(0,K277+'8. SOH &amp; Pipeline'!M214-'7. Consumption'!O104+MIN(0,(SUM('7. Consumption'!$G104:N104)-'8. SOH &amp; Pipeline'!M104))+L104)</f>
        <v>0</v>
      </c>
      <c r="M277" s="335">
        <f ca="1">MAX(0,L277+'8. SOH &amp; Pipeline'!N214-'7. Consumption'!P104+MIN(0,(SUM('7. Consumption'!$G104:O104)-'8. SOH &amp; Pipeline'!N104))+M104)</f>
        <v>0</v>
      </c>
      <c r="N277" s="335">
        <f ca="1">MAX(0,M277+'8. SOH &amp; Pipeline'!O214-'7. Consumption'!Q104+MIN(0,(SUM('7. Consumption'!$G104:P104)-'8. SOH &amp; Pipeline'!O104))+N104)</f>
        <v>0</v>
      </c>
      <c r="O277" s="335">
        <f ca="1">MAX(0,N277+'8. SOH &amp; Pipeline'!P214-'7. Consumption'!R104+MIN(0,(SUM('7. Consumption'!$G104:Q104)-'8. SOH &amp; Pipeline'!P104))+O104)</f>
        <v>0</v>
      </c>
      <c r="P277" s="335">
        <f ca="1">MAX(0,O277+'8. SOH &amp; Pipeline'!Q214-'7. Consumption'!S104+MIN(0,(SUM('7. Consumption'!$G104:R104)-'8. SOH &amp; Pipeline'!Q104))+P104)</f>
        <v>0</v>
      </c>
      <c r="Q277" s="335">
        <f ca="1">MAX(0,P277+'8. SOH &amp; Pipeline'!R214-'7. Consumption'!T104+MIN(0,(SUM('7. Consumption'!$G104:S104)-'8. SOH &amp; Pipeline'!R104))+Q104)</f>
        <v>0</v>
      </c>
      <c r="R277" s="335">
        <f ca="1">MAX(0,Q277+'8. SOH &amp; Pipeline'!S214-'7. Consumption'!U104+MIN(0,(SUM('7. Consumption'!$G104:T104)-'8. SOH &amp; Pipeline'!S104))+R104)</f>
        <v>0</v>
      </c>
      <c r="S277" s="335">
        <f ca="1">MAX(0,R277+'8. SOH &amp; Pipeline'!T214-'7. Consumption'!V104+MIN(0,(SUM('7. Consumption'!$G104:U104)-'8. SOH &amp; Pipeline'!T104))+S104)</f>
        <v>0</v>
      </c>
      <c r="T277" s="335">
        <f ca="1">MAX(0,S277+'8. SOH &amp; Pipeline'!U214-'7. Consumption'!W104+MIN(0,(SUM('7. Consumption'!$G104:V104)-'8. SOH &amp; Pipeline'!U104))+T104)</f>
        <v>0</v>
      </c>
      <c r="U277" s="335">
        <f ca="1">MAX(0,T277+'8. SOH &amp; Pipeline'!V214-'7. Consumption'!X104+MIN(0,(SUM('7. Consumption'!$G104:W104)-'8. SOH &amp; Pipeline'!V104))+U104)</f>
        <v>0</v>
      </c>
      <c r="V277" s="335">
        <f ca="1">MAX(0,U277+'8. SOH &amp; Pipeline'!W214-'7. Consumption'!Y104+MIN(0,(SUM('7. Consumption'!$G104:X104)-'8. SOH &amp; Pipeline'!W104))+V104)</f>
        <v>0</v>
      </c>
      <c r="W277" s="335">
        <f ca="1">MAX(0,V277+'8. SOH &amp; Pipeline'!X214-'7. Consumption'!Z104+MIN(0,(SUM('7. Consumption'!$G104:Y104)-'8. SOH &amp; Pipeline'!X104))+W104)</f>
        <v>0</v>
      </c>
      <c r="X277" s="335">
        <f ca="1">MAX(0,W277+'8. SOH &amp; Pipeline'!Y214-'7. Consumption'!AA104+MIN(0,(SUM('7. Consumption'!$G104:Z104)-'8. SOH &amp; Pipeline'!Y104))+X104)</f>
        <v>0</v>
      </c>
      <c r="Y277" s="335">
        <f ca="1">MAX(0,X277+'8. SOH &amp; Pipeline'!Z214-'7. Consumption'!AB104+MIN(0,(SUM('7. Consumption'!$G104:AA104)-'8. SOH &amp; Pipeline'!Z104))+Y104)</f>
        <v>0</v>
      </c>
      <c r="Z277" s="335">
        <f ca="1">MAX(0,Y277+'8. SOH &amp; Pipeline'!AA214-'7. Consumption'!AC104+MIN(0,(SUM('7. Consumption'!$G104:AB104)-'8. SOH &amp; Pipeline'!AA104))+Z104)</f>
        <v>0</v>
      </c>
      <c r="AA277" s="335">
        <f ca="1">MAX(0,Z277+'8. SOH &amp; Pipeline'!AB214-'7. Consumption'!AD104+MIN(0,(SUM('7. Consumption'!$G104:AC104)-'8. SOH &amp; Pipeline'!AB104))+AA104)</f>
        <v>0</v>
      </c>
      <c r="AB277" s="335">
        <f ca="1">MAX(0,AA277+'8. SOH &amp; Pipeline'!AC214-'7. Consumption'!AE104+MIN(0,(SUM('7. Consumption'!$G104:AD104)-'8. SOH &amp; Pipeline'!AC104))+AB104)</f>
        <v>0</v>
      </c>
      <c r="AC277" s="335">
        <f ca="1">MAX(0,AB277+'8. SOH &amp; Pipeline'!AD214-'7. Consumption'!AF104+MIN(0,(SUM('7. Consumption'!$G104:AE104)-'8. SOH &amp; Pipeline'!AD104))+AC104)</f>
        <v>0</v>
      </c>
      <c r="AD277" s="335">
        <f ca="1">MAX(0,AC277+'8. SOH &amp; Pipeline'!AE214-'7. Consumption'!AG104+MIN(0,(SUM('7. Consumption'!$G104:AF104)-'8. SOH &amp; Pipeline'!AE104))+AD104)</f>
        <v>0</v>
      </c>
      <c r="AE277" s="335">
        <f ca="1">MAX(0,AD277+'8. SOH &amp; Pipeline'!AF214-'7. Consumption'!AH104+MIN(0,(SUM('7. Consumption'!$G104:AG104)-'8. SOH &amp; Pipeline'!AF104))+AE104)</f>
        <v>0</v>
      </c>
      <c r="AF277" s="335">
        <f ca="1">MAX(0,AE277+'8. SOH &amp; Pipeline'!AG214-'7. Consumption'!AI104+MIN(0,(SUM('7. Consumption'!$G104:AH104)-'8. SOH &amp; Pipeline'!AG104))+AF104)</f>
        <v>0</v>
      </c>
      <c r="AG277" s="335">
        <f ca="1">MAX(0,AF277+'8. SOH &amp; Pipeline'!AH214-'7. Consumption'!AJ104+MIN(0,(SUM('7. Consumption'!$G104:AI104)-'8. SOH &amp; Pipeline'!AH104))+AG104)</f>
        <v>0</v>
      </c>
      <c r="AH277" s="335">
        <f ca="1">MAX(0,AG277+'8. SOH &amp; Pipeline'!AI214-'7. Consumption'!AK104+MIN(0,(SUM('7. Consumption'!$G104:AJ104)-'8. SOH &amp; Pipeline'!AI104))+AH104)</f>
        <v>0</v>
      </c>
      <c r="AI277" s="335">
        <f ca="1">MAX(0,AH277+'8. SOH &amp; Pipeline'!AJ214-'7. Consumption'!AL104+MIN(0,(SUM('7. Consumption'!$G104:AK104)-'8. SOH &amp; Pipeline'!AJ104))+AI104)</f>
        <v>0</v>
      </c>
      <c r="AJ277" s="335">
        <f ca="1">MAX(0,AI277+'8. SOH &amp; Pipeline'!AK214-'7. Consumption'!AM104+MIN(0,(SUM('7. Consumption'!$G104:AL104)-'8. SOH &amp; Pipeline'!AK104))+AJ104)</f>
        <v>0</v>
      </c>
      <c r="AK277" s="335">
        <f ca="1">MAX(0,AJ277+'8. SOH &amp; Pipeline'!AL214-'7. Consumption'!AN104+MIN(0,(SUM('7. Consumption'!$G104:AM104)-'8. SOH &amp; Pipeline'!AL104))+AK104)</f>
        <v>0</v>
      </c>
      <c r="AL277" s="335">
        <f ca="1">MAX(0,AK277+'8. SOH &amp; Pipeline'!AM214-'7. Consumption'!AO104+MIN(0,(SUM('7. Consumption'!$G104:AN104)-'8. SOH &amp; Pipeline'!AM104))+AL104)</f>
        <v>0</v>
      </c>
      <c r="AM277" s="335">
        <f ca="1">MAX(0,AL277+'8. SOH &amp; Pipeline'!AN214-'7. Consumption'!AP104+MIN(0,(SUM('7. Consumption'!$G104:AO104)-'8. SOH &amp; Pipeline'!AN104))+AM104)</f>
        <v>0</v>
      </c>
      <c r="AN277" s="335">
        <f ca="1">MAX(0,AM277+'8. SOH &amp; Pipeline'!AO214-'7. Consumption'!AQ104+MIN(0,(SUM('7. Consumption'!$G104:AP104)-'8. SOH &amp; Pipeline'!AO104))+AN104)</f>
        <v>0</v>
      </c>
    </row>
    <row r="278" spans="2:40" ht="15" hidden="1" outlineLevel="1" x14ac:dyDescent="0.25">
      <c r="B278" s="257"/>
      <c r="C278" s="257" t="str">
        <f>'7. Consumption'!C105</f>
        <v/>
      </c>
      <c r="D278" s="416">
        <f>'8. SOH &amp; Pipeline'!E323</f>
        <v>0</v>
      </c>
      <c r="E278" s="335">
        <f ca="1">MAX(0,D278+'8. SOH &amp; Pipeline'!F215-'7. Consumption'!H105+MIN(0,(SUM('7. Consumption'!$G105:G105)-'8. SOH &amp; Pipeline'!F105))+E105)</f>
        <v>0</v>
      </c>
      <c r="F278" s="335">
        <f ca="1">MAX(0,E278+'8. SOH &amp; Pipeline'!G215-'7. Consumption'!I105+MIN(0,(SUM('7. Consumption'!$G105:H105)-'8. SOH &amp; Pipeline'!G105))+F105)</f>
        <v>0</v>
      </c>
      <c r="G278" s="335">
        <f ca="1">MAX(0,F278+'8. SOH &amp; Pipeline'!H215-'7. Consumption'!J105+MIN(0,(SUM('7. Consumption'!$G105:I105)-'8. SOH &amp; Pipeline'!H105))+G105)</f>
        <v>0</v>
      </c>
      <c r="H278" s="335">
        <f ca="1">MAX(0,G278+'8. SOH &amp; Pipeline'!I215-'7. Consumption'!K105+MIN(0,(SUM('7. Consumption'!$G105:J105)-'8. SOH &amp; Pipeline'!I105))+H105)</f>
        <v>0</v>
      </c>
      <c r="I278" s="335">
        <f ca="1">MAX(0,H278+'8. SOH &amp; Pipeline'!J215-'7. Consumption'!L105+MIN(0,(SUM('7. Consumption'!$G105:K105)-'8. SOH &amp; Pipeline'!J105))+I105)</f>
        <v>0</v>
      </c>
      <c r="J278" s="335">
        <f ca="1">MAX(0,I278+'8. SOH &amp; Pipeline'!K215-'7. Consumption'!M105+MIN(0,(SUM('7. Consumption'!$G105:L105)-'8. SOH &amp; Pipeline'!K105))+J105)</f>
        <v>0</v>
      </c>
      <c r="K278" s="335">
        <f ca="1">MAX(0,J278+'8. SOH &amp; Pipeline'!L215-'7. Consumption'!N105+MIN(0,(SUM('7. Consumption'!$G105:M105)-'8. SOH &amp; Pipeline'!L105))+K105)</f>
        <v>0</v>
      </c>
      <c r="L278" s="335">
        <f ca="1">MAX(0,K278+'8. SOH &amp; Pipeline'!M215-'7. Consumption'!O105+MIN(0,(SUM('7. Consumption'!$G105:N105)-'8. SOH &amp; Pipeline'!M105))+L105)</f>
        <v>0</v>
      </c>
      <c r="M278" s="335">
        <f ca="1">MAX(0,L278+'8. SOH &amp; Pipeline'!N215-'7. Consumption'!P105+MIN(0,(SUM('7. Consumption'!$G105:O105)-'8. SOH &amp; Pipeline'!N105))+M105)</f>
        <v>0</v>
      </c>
      <c r="N278" s="335">
        <f ca="1">MAX(0,M278+'8. SOH &amp; Pipeline'!O215-'7. Consumption'!Q105+MIN(0,(SUM('7. Consumption'!$G105:P105)-'8. SOH &amp; Pipeline'!O105))+N105)</f>
        <v>0</v>
      </c>
      <c r="O278" s="335">
        <f ca="1">MAX(0,N278+'8. SOH &amp; Pipeline'!P215-'7. Consumption'!R105+MIN(0,(SUM('7. Consumption'!$G105:Q105)-'8. SOH &amp; Pipeline'!P105))+O105)</f>
        <v>0</v>
      </c>
      <c r="P278" s="335">
        <f ca="1">MAX(0,O278+'8. SOH &amp; Pipeline'!Q215-'7. Consumption'!S105+MIN(0,(SUM('7. Consumption'!$G105:R105)-'8. SOH &amp; Pipeline'!Q105))+P105)</f>
        <v>0</v>
      </c>
      <c r="Q278" s="335">
        <f ca="1">MAX(0,P278+'8. SOH &amp; Pipeline'!R215-'7. Consumption'!T105+MIN(0,(SUM('7. Consumption'!$G105:S105)-'8. SOH &amp; Pipeline'!R105))+Q105)</f>
        <v>0</v>
      </c>
      <c r="R278" s="335">
        <f ca="1">MAX(0,Q278+'8. SOH &amp; Pipeline'!S215-'7. Consumption'!U105+MIN(0,(SUM('7. Consumption'!$G105:T105)-'8. SOH &amp; Pipeline'!S105))+R105)</f>
        <v>0</v>
      </c>
      <c r="S278" s="335">
        <f ca="1">MAX(0,R278+'8. SOH &amp; Pipeline'!T215-'7. Consumption'!V105+MIN(0,(SUM('7. Consumption'!$G105:U105)-'8. SOH &amp; Pipeline'!T105))+S105)</f>
        <v>0</v>
      </c>
      <c r="T278" s="335">
        <f ca="1">MAX(0,S278+'8. SOH &amp; Pipeline'!U215-'7. Consumption'!W105+MIN(0,(SUM('7. Consumption'!$G105:V105)-'8. SOH &amp; Pipeline'!U105))+T105)</f>
        <v>0</v>
      </c>
      <c r="U278" s="335">
        <f ca="1">MAX(0,T278+'8. SOH &amp; Pipeline'!V215-'7. Consumption'!X105+MIN(0,(SUM('7. Consumption'!$G105:W105)-'8. SOH &amp; Pipeline'!V105))+U105)</f>
        <v>0</v>
      </c>
      <c r="V278" s="335">
        <f ca="1">MAX(0,U278+'8. SOH &amp; Pipeline'!W215-'7. Consumption'!Y105+MIN(0,(SUM('7. Consumption'!$G105:X105)-'8. SOH &amp; Pipeline'!W105))+V105)</f>
        <v>0</v>
      </c>
      <c r="W278" s="335">
        <f ca="1">MAX(0,V278+'8. SOH &amp; Pipeline'!X215-'7. Consumption'!Z105+MIN(0,(SUM('7. Consumption'!$G105:Y105)-'8. SOH &amp; Pipeline'!X105))+W105)</f>
        <v>0</v>
      </c>
      <c r="X278" s="335">
        <f ca="1">MAX(0,W278+'8. SOH &amp; Pipeline'!Y215-'7. Consumption'!AA105+MIN(0,(SUM('7. Consumption'!$G105:Z105)-'8. SOH &amp; Pipeline'!Y105))+X105)</f>
        <v>0</v>
      </c>
      <c r="Y278" s="335">
        <f ca="1">MAX(0,X278+'8. SOH &amp; Pipeline'!Z215-'7. Consumption'!AB105+MIN(0,(SUM('7. Consumption'!$G105:AA105)-'8. SOH &amp; Pipeline'!Z105))+Y105)</f>
        <v>0</v>
      </c>
      <c r="Z278" s="335">
        <f ca="1">MAX(0,Y278+'8. SOH &amp; Pipeline'!AA215-'7. Consumption'!AC105+MIN(0,(SUM('7. Consumption'!$G105:AB105)-'8. SOH &amp; Pipeline'!AA105))+Z105)</f>
        <v>0</v>
      </c>
      <c r="AA278" s="335">
        <f ca="1">MAX(0,Z278+'8. SOH &amp; Pipeline'!AB215-'7. Consumption'!AD105+MIN(0,(SUM('7. Consumption'!$G105:AC105)-'8. SOH &amp; Pipeline'!AB105))+AA105)</f>
        <v>0</v>
      </c>
      <c r="AB278" s="335">
        <f ca="1">MAX(0,AA278+'8. SOH &amp; Pipeline'!AC215-'7. Consumption'!AE105+MIN(0,(SUM('7. Consumption'!$G105:AD105)-'8. SOH &amp; Pipeline'!AC105))+AB105)</f>
        <v>0</v>
      </c>
      <c r="AC278" s="335">
        <f ca="1">MAX(0,AB278+'8. SOH &amp; Pipeline'!AD215-'7. Consumption'!AF105+MIN(0,(SUM('7. Consumption'!$G105:AE105)-'8. SOH &amp; Pipeline'!AD105))+AC105)</f>
        <v>0</v>
      </c>
      <c r="AD278" s="335">
        <f ca="1">MAX(0,AC278+'8. SOH &amp; Pipeline'!AE215-'7. Consumption'!AG105+MIN(0,(SUM('7. Consumption'!$G105:AF105)-'8. SOH &amp; Pipeline'!AE105))+AD105)</f>
        <v>0</v>
      </c>
      <c r="AE278" s="335">
        <f ca="1">MAX(0,AD278+'8. SOH &amp; Pipeline'!AF215-'7. Consumption'!AH105+MIN(0,(SUM('7. Consumption'!$G105:AG105)-'8. SOH &amp; Pipeline'!AF105))+AE105)</f>
        <v>0</v>
      </c>
      <c r="AF278" s="335">
        <f ca="1">MAX(0,AE278+'8. SOH &amp; Pipeline'!AG215-'7. Consumption'!AI105+MIN(0,(SUM('7. Consumption'!$G105:AH105)-'8. SOH &amp; Pipeline'!AG105))+AF105)</f>
        <v>0</v>
      </c>
      <c r="AG278" s="335">
        <f ca="1">MAX(0,AF278+'8. SOH &amp; Pipeline'!AH215-'7. Consumption'!AJ105+MIN(0,(SUM('7. Consumption'!$G105:AI105)-'8. SOH &amp; Pipeline'!AH105))+AG105)</f>
        <v>0</v>
      </c>
      <c r="AH278" s="335">
        <f ca="1">MAX(0,AG278+'8. SOH &amp; Pipeline'!AI215-'7. Consumption'!AK105+MIN(0,(SUM('7. Consumption'!$G105:AJ105)-'8. SOH &amp; Pipeline'!AI105))+AH105)</f>
        <v>0</v>
      </c>
      <c r="AI278" s="335">
        <f ca="1">MAX(0,AH278+'8. SOH &amp; Pipeline'!AJ215-'7. Consumption'!AL105+MIN(0,(SUM('7. Consumption'!$G105:AK105)-'8. SOH &amp; Pipeline'!AJ105))+AI105)</f>
        <v>0</v>
      </c>
      <c r="AJ278" s="335">
        <f ca="1">MAX(0,AI278+'8. SOH &amp; Pipeline'!AK215-'7. Consumption'!AM105+MIN(0,(SUM('7. Consumption'!$G105:AL105)-'8. SOH &amp; Pipeline'!AK105))+AJ105)</f>
        <v>0</v>
      </c>
      <c r="AK278" s="335">
        <f ca="1">MAX(0,AJ278+'8. SOH &amp; Pipeline'!AL215-'7. Consumption'!AN105+MIN(0,(SUM('7. Consumption'!$G105:AM105)-'8. SOH &amp; Pipeline'!AL105))+AK105)</f>
        <v>0</v>
      </c>
      <c r="AL278" s="335">
        <f ca="1">MAX(0,AK278+'8. SOH &amp; Pipeline'!AM215-'7. Consumption'!AO105+MIN(0,(SUM('7. Consumption'!$G105:AN105)-'8. SOH &amp; Pipeline'!AM105))+AL105)</f>
        <v>0</v>
      </c>
      <c r="AM278" s="335">
        <f ca="1">MAX(0,AL278+'8. SOH &amp; Pipeline'!AN215-'7. Consumption'!AP105+MIN(0,(SUM('7. Consumption'!$G105:AO105)-'8. SOH &amp; Pipeline'!AN105))+AM105)</f>
        <v>0</v>
      </c>
      <c r="AN278" s="335">
        <f ca="1">MAX(0,AM278+'8. SOH &amp; Pipeline'!AO215-'7. Consumption'!AQ105+MIN(0,(SUM('7. Consumption'!$G105:AP105)-'8. SOH &amp; Pipeline'!AO105))+AN105)</f>
        <v>0</v>
      </c>
    </row>
    <row r="279" spans="2:40" ht="15" hidden="1" outlineLevel="1" x14ac:dyDescent="0.25">
      <c r="B279" s="257"/>
      <c r="C279" s="257" t="str">
        <f>'7. Consumption'!C106</f>
        <v/>
      </c>
      <c r="D279" s="416">
        <f>'8. SOH &amp; Pipeline'!E324</f>
        <v>0</v>
      </c>
      <c r="E279" s="335">
        <f ca="1">MAX(0,D279+'8. SOH &amp; Pipeline'!F216-'7. Consumption'!H106+MIN(0,(SUM('7. Consumption'!$G106:G106)-'8. SOH &amp; Pipeline'!F106))+E106)</f>
        <v>0</v>
      </c>
      <c r="F279" s="335">
        <f ca="1">MAX(0,E279+'8. SOH &amp; Pipeline'!G216-'7. Consumption'!I106+MIN(0,(SUM('7. Consumption'!$G106:H106)-'8. SOH &amp; Pipeline'!G106))+F106)</f>
        <v>0</v>
      </c>
      <c r="G279" s="335">
        <f ca="1">MAX(0,F279+'8. SOH &amp; Pipeline'!H216-'7. Consumption'!J106+MIN(0,(SUM('7. Consumption'!$G106:I106)-'8. SOH &amp; Pipeline'!H106))+G106)</f>
        <v>0</v>
      </c>
      <c r="H279" s="335">
        <f ca="1">MAX(0,G279+'8. SOH &amp; Pipeline'!I216-'7. Consumption'!K106+MIN(0,(SUM('7. Consumption'!$G106:J106)-'8. SOH &amp; Pipeline'!I106))+H106)</f>
        <v>0</v>
      </c>
      <c r="I279" s="335">
        <f ca="1">MAX(0,H279+'8. SOH &amp; Pipeline'!J216-'7. Consumption'!L106+MIN(0,(SUM('7. Consumption'!$G106:K106)-'8. SOH &amp; Pipeline'!J106))+I106)</f>
        <v>0</v>
      </c>
      <c r="J279" s="335">
        <f ca="1">MAX(0,I279+'8. SOH &amp; Pipeline'!K216-'7. Consumption'!M106+MIN(0,(SUM('7. Consumption'!$G106:L106)-'8. SOH &amp; Pipeline'!K106))+J106)</f>
        <v>0</v>
      </c>
      <c r="K279" s="335">
        <f ca="1">MAX(0,J279+'8. SOH &amp; Pipeline'!L216-'7. Consumption'!N106+MIN(0,(SUM('7. Consumption'!$G106:M106)-'8. SOH &amp; Pipeline'!L106))+K106)</f>
        <v>0</v>
      </c>
      <c r="L279" s="335">
        <f ca="1">MAX(0,K279+'8. SOH &amp; Pipeline'!M216-'7. Consumption'!O106+MIN(0,(SUM('7. Consumption'!$G106:N106)-'8. SOH &amp; Pipeline'!M106))+L106)</f>
        <v>0</v>
      </c>
      <c r="M279" s="335">
        <f ca="1">MAX(0,L279+'8. SOH &amp; Pipeline'!N216-'7. Consumption'!P106+MIN(0,(SUM('7. Consumption'!$G106:O106)-'8. SOH &amp; Pipeline'!N106))+M106)</f>
        <v>0</v>
      </c>
      <c r="N279" s="335">
        <f ca="1">MAX(0,M279+'8. SOH &amp; Pipeline'!O216-'7. Consumption'!Q106+MIN(0,(SUM('7. Consumption'!$G106:P106)-'8. SOH &amp; Pipeline'!O106))+N106)</f>
        <v>0</v>
      </c>
      <c r="O279" s="335">
        <f ca="1">MAX(0,N279+'8. SOH &amp; Pipeline'!P216-'7. Consumption'!R106+MIN(0,(SUM('7. Consumption'!$G106:Q106)-'8. SOH &amp; Pipeline'!P106))+O106)</f>
        <v>0</v>
      </c>
      <c r="P279" s="335">
        <f ca="1">MAX(0,O279+'8. SOH &amp; Pipeline'!Q216-'7. Consumption'!S106+MIN(0,(SUM('7. Consumption'!$G106:R106)-'8. SOH &amp; Pipeline'!Q106))+P106)</f>
        <v>0</v>
      </c>
      <c r="Q279" s="335">
        <f ca="1">MAX(0,P279+'8. SOH &amp; Pipeline'!R216-'7. Consumption'!T106+MIN(0,(SUM('7. Consumption'!$G106:S106)-'8. SOH &amp; Pipeline'!R106))+Q106)</f>
        <v>0</v>
      </c>
      <c r="R279" s="335">
        <f ca="1">MAX(0,Q279+'8. SOH &amp; Pipeline'!S216-'7. Consumption'!U106+MIN(0,(SUM('7. Consumption'!$G106:T106)-'8. SOH &amp; Pipeline'!S106))+R106)</f>
        <v>0</v>
      </c>
      <c r="S279" s="335">
        <f ca="1">MAX(0,R279+'8. SOH &amp; Pipeline'!T216-'7. Consumption'!V106+MIN(0,(SUM('7. Consumption'!$G106:U106)-'8. SOH &amp; Pipeline'!T106))+S106)</f>
        <v>0</v>
      </c>
      <c r="T279" s="335">
        <f ca="1">MAX(0,S279+'8. SOH &amp; Pipeline'!U216-'7. Consumption'!W106+MIN(0,(SUM('7. Consumption'!$G106:V106)-'8. SOH &amp; Pipeline'!U106))+T106)</f>
        <v>0</v>
      </c>
      <c r="U279" s="335">
        <f ca="1">MAX(0,T279+'8. SOH &amp; Pipeline'!V216-'7. Consumption'!X106+MIN(0,(SUM('7. Consumption'!$G106:W106)-'8. SOH &amp; Pipeline'!V106))+U106)</f>
        <v>0</v>
      </c>
      <c r="V279" s="335">
        <f ca="1">MAX(0,U279+'8. SOH &amp; Pipeline'!W216-'7. Consumption'!Y106+MIN(0,(SUM('7. Consumption'!$G106:X106)-'8. SOH &amp; Pipeline'!W106))+V106)</f>
        <v>0</v>
      </c>
      <c r="W279" s="335">
        <f ca="1">MAX(0,V279+'8. SOH &amp; Pipeline'!X216-'7. Consumption'!Z106+MIN(0,(SUM('7. Consumption'!$G106:Y106)-'8. SOH &amp; Pipeline'!X106))+W106)</f>
        <v>0</v>
      </c>
      <c r="X279" s="335">
        <f ca="1">MAX(0,W279+'8. SOH &amp; Pipeline'!Y216-'7. Consumption'!AA106+MIN(0,(SUM('7. Consumption'!$G106:Z106)-'8. SOH &amp; Pipeline'!Y106))+X106)</f>
        <v>0</v>
      </c>
      <c r="Y279" s="335">
        <f ca="1">MAX(0,X279+'8. SOH &amp; Pipeline'!Z216-'7. Consumption'!AB106+MIN(0,(SUM('7. Consumption'!$G106:AA106)-'8. SOH &amp; Pipeline'!Z106))+Y106)</f>
        <v>0</v>
      </c>
      <c r="Z279" s="335">
        <f ca="1">MAX(0,Y279+'8. SOH &amp; Pipeline'!AA216-'7. Consumption'!AC106+MIN(0,(SUM('7. Consumption'!$G106:AB106)-'8. SOH &amp; Pipeline'!AA106))+Z106)</f>
        <v>0</v>
      </c>
      <c r="AA279" s="335">
        <f ca="1">MAX(0,Z279+'8. SOH &amp; Pipeline'!AB216-'7. Consumption'!AD106+MIN(0,(SUM('7. Consumption'!$G106:AC106)-'8. SOH &amp; Pipeline'!AB106))+AA106)</f>
        <v>0</v>
      </c>
      <c r="AB279" s="335">
        <f ca="1">MAX(0,AA279+'8. SOH &amp; Pipeline'!AC216-'7. Consumption'!AE106+MIN(0,(SUM('7. Consumption'!$G106:AD106)-'8. SOH &amp; Pipeline'!AC106))+AB106)</f>
        <v>0</v>
      </c>
      <c r="AC279" s="335">
        <f ca="1">MAX(0,AB279+'8. SOH &amp; Pipeline'!AD216-'7. Consumption'!AF106+MIN(0,(SUM('7. Consumption'!$G106:AE106)-'8. SOH &amp; Pipeline'!AD106))+AC106)</f>
        <v>0</v>
      </c>
      <c r="AD279" s="335">
        <f ca="1">MAX(0,AC279+'8. SOH &amp; Pipeline'!AE216-'7. Consumption'!AG106+MIN(0,(SUM('7. Consumption'!$G106:AF106)-'8. SOH &amp; Pipeline'!AE106))+AD106)</f>
        <v>0</v>
      </c>
      <c r="AE279" s="335">
        <f ca="1">MAX(0,AD279+'8. SOH &amp; Pipeline'!AF216-'7. Consumption'!AH106+MIN(0,(SUM('7. Consumption'!$G106:AG106)-'8. SOH &amp; Pipeline'!AF106))+AE106)</f>
        <v>0</v>
      </c>
      <c r="AF279" s="335">
        <f ca="1">MAX(0,AE279+'8. SOH &amp; Pipeline'!AG216-'7. Consumption'!AI106+MIN(0,(SUM('7. Consumption'!$G106:AH106)-'8. SOH &amp; Pipeline'!AG106))+AF106)</f>
        <v>0</v>
      </c>
      <c r="AG279" s="335">
        <f ca="1">MAX(0,AF279+'8. SOH &amp; Pipeline'!AH216-'7. Consumption'!AJ106+MIN(0,(SUM('7. Consumption'!$G106:AI106)-'8. SOH &amp; Pipeline'!AH106))+AG106)</f>
        <v>0</v>
      </c>
      <c r="AH279" s="335">
        <f ca="1">MAX(0,AG279+'8. SOH &amp; Pipeline'!AI216-'7. Consumption'!AK106+MIN(0,(SUM('7. Consumption'!$G106:AJ106)-'8. SOH &amp; Pipeline'!AI106))+AH106)</f>
        <v>0</v>
      </c>
      <c r="AI279" s="335">
        <f ca="1">MAX(0,AH279+'8. SOH &amp; Pipeline'!AJ216-'7. Consumption'!AL106+MIN(0,(SUM('7. Consumption'!$G106:AK106)-'8. SOH &amp; Pipeline'!AJ106))+AI106)</f>
        <v>0</v>
      </c>
      <c r="AJ279" s="335">
        <f ca="1">MAX(0,AI279+'8. SOH &amp; Pipeline'!AK216-'7. Consumption'!AM106+MIN(0,(SUM('7. Consumption'!$G106:AL106)-'8. SOH &amp; Pipeline'!AK106))+AJ106)</f>
        <v>0</v>
      </c>
      <c r="AK279" s="335">
        <f ca="1">MAX(0,AJ279+'8. SOH &amp; Pipeline'!AL216-'7. Consumption'!AN106+MIN(0,(SUM('7. Consumption'!$G106:AM106)-'8. SOH &amp; Pipeline'!AL106))+AK106)</f>
        <v>0</v>
      </c>
      <c r="AL279" s="335">
        <f ca="1">MAX(0,AK279+'8. SOH &amp; Pipeline'!AM216-'7. Consumption'!AO106+MIN(0,(SUM('7. Consumption'!$G106:AN106)-'8. SOH &amp; Pipeline'!AM106))+AL106)</f>
        <v>0</v>
      </c>
      <c r="AM279" s="335">
        <f ca="1">MAX(0,AL279+'8. SOH &amp; Pipeline'!AN216-'7. Consumption'!AP106+MIN(0,(SUM('7. Consumption'!$G106:AO106)-'8. SOH &amp; Pipeline'!AN106))+AM106)</f>
        <v>0</v>
      </c>
      <c r="AN279" s="335">
        <f ca="1">MAX(0,AM279+'8. SOH &amp; Pipeline'!AO216-'7. Consumption'!AQ106+MIN(0,(SUM('7. Consumption'!$G106:AP106)-'8. SOH &amp; Pipeline'!AO106))+AN106)</f>
        <v>0</v>
      </c>
    </row>
    <row r="280" spans="2:40" ht="15" hidden="1" outlineLevel="1" x14ac:dyDescent="0.25">
      <c r="B280" s="257"/>
      <c r="C280" s="257" t="str">
        <f>'7. Consumption'!C107</f>
        <v/>
      </c>
      <c r="D280" s="416">
        <f>'8. SOH &amp; Pipeline'!E325</f>
        <v>0</v>
      </c>
      <c r="E280" s="335">
        <f ca="1">MAX(0,D280+'8. SOH &amp; Pipeline'!F217-'7. Consumption'!H107+MIN(0,(SUM('7. Consumption'!$G107:G107)-'8. SOH &amp; Pipeline'!F107))+E107)</f>
        <v>0</v>
      </c>
      <c r="F280" s="335">
        <f ca="1">MAX(0,E280+'8. SOH &amp; Pipeline'!G217-'7. Consumption'!I107+MIN(0,(SUM('7. Consumption'!$G107:H107)-'8. SOH &amp; Pipeline'!G107))+F107)</f>
        <v>0</v>
      </c>
      <c r="G280" s="335">
        <f ca="1">MAX(0,F280+'8. SOH &amp; Pipeline'!H217-'7. Consumption'!J107+MIN(0,(SUM('7. Consumption'!$G107:I107)-'8. SOH &amp; Pipeline'!H107))+G107)</f>
        <v>0</v>
      </c>
      <c r="H280" s="335">
        <f ca="1">MAX(0,G280+'8. SOH &amp; Pipeline'!I217-'7. Consumption'!K107+MIN(0,(SUM('7. Consumption'!$G107:J107)-'8. SOH &amp; Pipeline'!I107))+H107)</f>
        <v>0</v>
      </c>
      <c r="I280" s="335">
        <f ca="1">MAX(0,H280+'8. SOH &amp; Pipeline'!J217-'7. Consumption'!L107+MIN(0,(SUM('7. Consumption'!$G107:K107)-'8. SOH &amp; Pipeline'!J107))+I107)</f>
        <v>0</v>
      </c>
      <c r="J280" s="335">
        <f ca="1">MAX(0,I280+'8. SOH &amp; Pipeline'!K217-'7. Consumption'!M107+MIN(0,(SUM('7. Consumption'!$G107:L107)-'8. SOH &amp; Pipeline'!K107))+J107)</f>
        <v>0</v>
      </c>
      <c r="K280" s="335">
        <f ca="1">MAX(0,J280+'8. SOH &amp; Pipeline'!L217-'7. Consumption'!N107+MIN(0,(SUM('7. Consumption'!$G107:M107)-'8. SOH &amp; Pipeline'!L107))+K107)</f>
        <v>0</v>
      </c>
      <c r="L280" s="335">
        <f ca="1">MAX(0,K280+'8. SOH &amp; Pipeline'!M217-'7. Consumption'!O107+MIN(0,(SUM('7. Consumption'!$G107:N107)-'8. SOH &amp; Pipeline'!M107))+L107)</f>
        <v>0</v>
      </c>
      <c r="M280" s="335">
        <f ca="1">MAX(0,L280+'8. SOH &amp; Pipeline'!N217-'7. Consumption'!P107+MIN(0,(SUM('7. Consumption'!$G107:O107)-'8. SOH &amp; Pipeline'!N107))+M107)</f>
        <v>0</v>
      </c>
      <c r="N280" s="335">
        <f ca="1">MAX(0,M280+'8. SOH &amp; Pipeline'!O217-'7. Consumption'!Q107+MIN(0,(SUM('7. Consumption'!$G107:P107)-'8. SOH &amp; Pipeline'!O107))+N107)</f>
        <v>0</v>
      </c>
      <c r="O280" s="335">
        <f ca="1">MAX(0,N280+'8. SOH &amp; Pipeline'!P217-'7. Consumption'!R107+MIN(0,(SUM('7. Consumption'!$G107:Q107)-'8. SOH &amp; Pipeline'!P107))+O107)</f>
        <v>0</v>
      </c>
      <c r="P280" s="335">
        <f ca="1">MAX(0,O280+'8. SOH &amp; Pipeline'!Q217-'7. Consumption'!S107+MIN(0,(SUM('7. Consumption'!$G107:R107)-'8. SOH &amp; Pipeline'!Q107))+P107)</f>
        <v>0</v>
      </c>
      <c r="Q280" s="335">
        <f ca="1">MAX(0,P280+'8. SOH &amp; Pipeline'!R217-'7. Consumption'!T107+MIN(0,(SUM('7. Consumption'!$G107:S107)-'8. SOH &amp; Pipeline'!R107))+Q107)</f>
        <v>0</v>
      </c>
      <c r="R280" s="335">
        <f ca="1">MAX(0,Q280+'8. SOH &amp; Pipeline'!S217-'7. Consumption'!U107+MIN(0,(SUM('7. Consumption'!$G107:T107)-'8. SOH &amp; Pipeline'!S107))+R107)</f>
        <v>0</v>
      </c>
      <c r="S280" s="335">
        <f ca="1">MAX(0,R280+'8. SOH &amp; Pipeline'!T217-'7. Consumption'!V107+MIN(0,(SUM('7. Consumption'!$G107:U107)-'8. SOH &amp; Pipeline'!T107))+S107)</f>
        <v>0</v>
      </c>
      <c r="T280" s="335">
        <f ca="1">MAX(0,S280+'8. SOH &amp; Pipeline'!U217-'7. Consumption'!W107+MIN(0,(SUM('7. Consumption'!$G107:V107)-'8. SOH &amp; Pipeline'!U107))+T107)</f>
        <v>0</v>
      </c>
      <c r="U280" s="335">
        <f ca="1">MAX(0,T280+'8. SOH &amp; Pipeline'!V217-'7. Consumption'!X107+MIN(0,(SUM('7. Consumption'!$G107:W107)-'8. SOH &amp; Pipeline'!V107))+U107)</f>
        <v>0</v>
      </c>
      <c r="V280" s="335">
        <f ca="1">MAX(0,U280+'8. SOH &amp; Pipeline'!W217-'7. Consumption'!Y107+MIN(0,(SUM('7. Consumption'!$G107:X107)-'8. SOH &amp; Pipeline'!W107))+V107)</f>
        <v>0</v>
      </c>
      <c r="W280" s="335">
        <f ca="1">MAX(0,V280+'8. SOH &amp; Pipeline'!X217-'7. Consumption'!Z107+MIN(0,(SUM('7. Consumption'!$G107:Y107)-'8. SOH &amp; Pipeline'!X107))+W107)</f>
        <v>0</v>
      </c>
      <c r="X280" s="335">
        <f ca="1">MAX(0,W280+'8. SOH &amp; Pipeline'!Y217-'7. Consumption'!AA107+MIN(0,(SUM('7. Consumption'!$G107:Z107)-'8. SOH &amp; Pipeline'!Y107))+X107)</f>
        <v>0</v>
      </c>
      <c r="Y280" s="335">
        <f ca="1">MAX(0,X280+'8. SOH &amp; Pipeline'!Z217-'7. Consumption'!AB107+MIN(0,(SUM('7. Consumption'!$G107:AA107)-'8. SOH &amp; Pipeline'!Z107))+Y107)</f>
        <v>0</v>
      </c>
      <c r="Z280" s="335">
        <f ca="1">MAX(0,Y280+'8. SOH &amp; Pipeline'!AA217-'7. Consumption'!AC107+MIN(0,(SUM('7. Consumption'!$G107:AB107)-'8. SOH &amp; Pipeline'!AA107))+Z107)</f>
        <v>0</v>
      </c>
      <c r="AA280" s="335">
        <f ca="1">MAX(0,Z280+'8. SOH &amp; Pipeline'!AB217-'7. Consumption'!AD107+MIN(0,(SUM('7. Consumption'!$G107:AC107)-'8. SOH &amp; Pipeline'!AB107))+AA107)</f>
        <v>0</v>
      </c>
      <c r="AB280" s="335">
        <f ca="1">MAX(0,AA280+'8. SOH &amp; Pipeline'!AC217-'7. Consumption'!AE107+MIN(0,(SUM('7. Consumption'!$G107:AD107)-'8. SOH &amp; Pipeline'!AC107))+AB107)</f>
        <v>0</v>
      </c>
      <c r="AC280" s="335">
        <f ca="1">MAX(0,AB280+'8. SOH &amp; Pipeline'!AD217-'7. Consumption'!AF107+MIN(0,(SUM('7. Consumption'!$G107:AE107)-'8. SOH &amp; Pipeline'!AD107))+AC107)</f>
        <v>0</v>
      </c>
      <c r="AD280" s="335">
        <f ca="1">MAX(0,AC280+'8. SOH &amp; Pipeline'!AE217-'7. Consumption'!AG107+MIN(0,(SUM('7. Consumption'!$G107:AF107)-'8. SOH &amp; Pipeline'!AE107))+AD107)</f>
        <v>0</v>
      </c>
      <c r="AE280" s="335">
        <f ca="1">MAX(0,AD280+'8. SOH &amp; Pipeline'!AF217-'7. Consumption'!AH107+MIN(0,(SUM('7. Consumption'!$G107:AG107)-'8. SOH &amp; Pipeline'!AF107))+AE107)</f>
        <v>0</v>
      </c>
      <c r="AF280" s="335">
        <f ca="1">MAX(0,AE280+'8. SOH &amp; Pipeline'!AG217-'7. Consumption'!AI107+MIN(0,(SUM('7. Consumption'!$G107:AH107)-'8. SOH &amp; Pipeline'!AG107))+AF107)</f>
        <v>0</v>
      </c>
      <c r="AG280" s="335">
        <f ca="1">MAX(0,AF280+'8. SOH &amp; Pipeline'!AH217-'7. Consumption'!AJ107+MIN(0,(SUM('7. Consumption'!$G107:AI107)-'8. SOH &amp; Pipeline'!AH107))+AG107)</f>
        <v>0</v>
      </c>
      <c r="AH280" s="335">
        <f ca="1">MAX(0,AG280+'8. SOH &amp; Pipeline'!AI217-'7. Consumption'!AK107+MIN(0,(SUM('7. Consumption'!$G107:AJ107)-'8. SOH &amp; Pipeline'!AI107))+AH107)</f>
        <v>0</v>
      </c>
      <c r="AI280" s="335">
        <f ca="1">MAX(0,AH280+'8. SOH &amp; Pipeline'!AJ217-'7. Consumption'!AL107+MIN(0,(SUM('7. Consumption'!$G107:AK107)-'8. SOH &amp; Pipeline'!AJ107))+AI107)</f>
        <v>0</v>
      </c>
      <c r="AJ280" s="335">
        <f ca="1">MAX(0,AI280+'8. SOH &amp; Pipeline'!AK217-'7. Consumption'!AM107+MIN(0,(SUM('7. Consumption'!$G107:AL107)-'8. SOH &amp; Pipeline'!AK107))+AJ107)</f>
        <v>0</v>
      </c>
      <c r="AK280" s="335">
        <f ca="1">MAX(0,AJ280+'8. SOH &amp; Pipeline'!AL217-'7. Consumption'!AN107+MIN(0,(SUM('7. Consumption'!$G107:AM107)-'8. SOH &amp; Pipeline'!AL107))+AK107)</f>
        <v>0</v>
      </c>
      <c r="AL280" s="335">
        <f ca="1">MAX(0,AK280+'8. SOH &amp; Pipeline'!AM217-'7. Consumption'!AO107+MIN(0,(SUM('7. Consumption'!$G107:AN107)-'8. SOH &amp; Pipeline'!AM107))+AL107)</f>
        <v>0</v>
      </c>
      <c r="AM280" s="335">
        <f ca="1">MAX(0,AL280+'8. SOH &amp; Pipeline'!AN217-'7. Consumption'!AP107+MIN(0,(SUM('7. Consumption'!$G107:AO107)-'8. SOH &amp; Pipeline'!AN107))+AM107)</f>
        <v>0</v>
      </c>
      <c r="AN280" s="335">
        <f ca="1">MAX(0,AM280+'8. SOH &amp; Pipeline'!AO217-'7. Consumption'!AQ107+MIN(0,(SUM('7. Consumption'!$G107:AP107)-'8. SOH &amp; Pipeline'!AO107))+AN107)</f>
        <v>0</v>
      </c>
    </row>
    <row r="281" spans="2:40" ht="15" hidden="1" outlineLevel="1" x14ac:dyDescent="0.25">
      <c r="B281" s="257"/>
      <c r="C281" s="257" t="str">
        <f>'7. Consumption'!C108</f>
        <v/>
      </c>
      <c r="D281" s="416">
        <f>'8. SOH &amp; Pipeline'!E326</f>
        <v>0</v>
      </c>
      <c r="E281" s="335">
        <f ca="1">MAX(0,D281+'8. SOH &amp; Pipeline'!F218-'7. Consumption'!H108+MIN(0,(SUM('7. Consumption'!$G108:G108)-'8. SOH &amp; Pipeline'!F108))+E108)</f>
        <v>0</v>
      </c>
      <c r="F281" s="335">
        <f ca="1">MAX(0,E281+'8. SOH &amp; Pipeline'!G218-'7. Consumption'!I108+MIN(0,(SUM('7. Consumption'!$G108:H108)-'8. SOH &amp; Pipeline'!G108))+F108)</f>
        <v>0</v>
      </c>
      <c r="G281" s="335">
        <f ca="1">MAX(0,F281+'8. SOH &amp; Pipeline'!H218-'7. Consumption'!J108+MIN(0,(SUM('7. Consumption'!$G108:I108)-'8. SOH &amp; Pipeline'!H108))+G108)</f>
        <v>0</v>
      </c>
      <c r="H281" s="335">
        <f ca="1">MAX(0,G281+'8. SOH &amp; Pipeline'!I218-'7. Consumption'!K108+MIN(0,(SUM('7. Consumption'!$G108:J108)-'8. SOH &amp; Pipeline'!I108))+H108)</f>
        <v>0</v>
      </c>
      <c r="I281" s="335">
        <f ca="1">MAX(0,H281+'8. SOH &amp; Pipeline'!J218-'7. Consumption'!L108+MIN(0,(SUM('7. Consumption'!$G108:K108)-'8. SOH &amp; Pipeline'!J108))+I108)</f>
        <v>0</v>
      </c>
      <c r="J281" s="335">
        <f ca="1">MAX(0,I281+'8. SOH &amp; Pipeline'!K218-'7. Consumption'!M108+MIN(0,(SUM('7. Consumption'!$G108:L108)-'8. SOH &amp; Pipeline'!K108))+J108)</f>
        <v>0</v>
      </c>
      <c r="K281" s="335">
        <f ca="1">MAX(0,J281+'8. SOH &amp; Pipeline'!L218-'7. Consumption'!N108+MIN(0,(SUM('7. Consumption'!$G108:M108)-'8. SOH &amp; Pipeline'!L108))+K108)</f>
        <v>0</v>
      </c>
      <c r="L281" s="335">
        <f ca="1">MAX(0,K281+'8. SOH &amp; Pipeline'!M218-'7. Consumption'!O108+MIN(0,(SUM('7. Consumption'!$G108:N108)-'8. SOH &amp; Pipeline'!M108))+L108)</f>
        <v>0</v>
      </c>
      <c r="M281" s="335">
        <f ca="1">MAX(0,L281+'8. SOH &amp; Pipeline'!N218-'7. Consumption'!P108+MIN(0,(SUM('7. Consumption'!$G108:O108)-'8. SOH &amp; Pipeline'!N108))+M108)</f>
        <v>0</v>
      </c>
      <c r="N281" s="335">
        <f ca="1">MAX(0,M281+'8. SOH &amp; Pipeline'!O218-'7. Consumption'!Q108+MIN(0,(SUM('7. Consumption'!$G108:P108)-'8. SOH &amp; Pipeline'!O108))+N108)</f>
        <v>0</v>
      </c>
      <c r="O281" s="335">
        <f ca="1">MAX(0,N281+'8. SOH &amp; Pipeline'!P218-'7. Consumption'!R108+MIN(0,(SUM('7. Consumption'!$G108:Q108)-'8. SOH &amp; Pipeline'!P108))+O108)</f>
        <v>0</v>
      </c>
      <c r="P281" s="335">
        <f ca="1">MAX(0,O281+'8. SOH &amp; Pipeline'!Q218-'7. Consumption'!S108+MIN(0,(SUM('7. Consumption'!$G108:R108)-'8. SOH &amp; Pipeline'!Q108))+P108)</f>
        <v>0</v>
      </c>
      <c r="Q281" s="335">
        <f ca="1">MAX(0,P281+'8. SOH &amp; Pipeline'!R218-'7. Consumption'!T108+MIN(0,(SUM('7. Consumption'!$G108:S108)-'8. SOH &amp; Pipeline'!R108))+Q108)</f>
        <v>0</v>
      </c>
      <c r="R281" s="335">
        <f ca="1">MAX(0,Q281+'8. SOH &amp; Pipeline'!S218-'7. Consumption'!U108+MIN(0,(SUM('7. Consumption'!$G108:T108)-'8. SOH &amp; Pipeline'!S108))+R108)</f>
        <v>0</v>
      </c>
      <c r="S281" s="335">
        <f ca="1">MAX(0,R281+'8. SOH &amp; Pipeline'!T218-'7. Consumption'!V108+MIN(0,(SUM('7. Consumption'!$G108:U108)-'8. SOH &amp; Pipeline'!T108))+S108)</f>
        <v>0</v>
      </c>
      <c r="T281" s="335">
        <f ca="1">MAX(0,S281+'8. SOH &amp; Pipeline'!U218-'7. Consumption'!W108+MIN(0,(SUM('7. Consumption'!$G108:V108)-'8. SOH &amp; Pipeline'!U108))+T108)</f>
        <v>0</v>
      </c>
      <c r="U281" s="335">
        <f ca="1">MAX(0,T281+'8. SOH &amp; Pipeline'!V218-'7. Consumption'!X108+MIN(0,(SUM('7. Consumption'!$G108:W108)-'8. SOH &amp; Pipeline'!V108))+U108)</f>
        <v>0</v>
      </c>
      <c r="V281" s="335">
        <f ca="1">MAX(0,U281+'8. SOH &amp; Pipeline'!W218-'7. Consumption'!Y108+MIN(0,(SUM('7. Consumption'!$G108:X108)-'8. SOH &amp; Pipeline'!W108))+V108)</f>
        <v>0</v>
      </c>
      <c r="W281" s="335">
        <f ca="1">MAX(0,V281+'8. SOH &amp; Pipeline'!X218-'7. Consumption'!Z108+MIN(0,(SUM('7. Consumption'!$G108:Y108)-'8. SOH &amp; Pipeline'!X108))+W108)</f>
        <v>0</v>
      </c>
      <c r="X281" s="335">
        <f ca="1">MAX(0,W281+'8. SOH &amp; Pipeline'!Y218-'7. Consumption'!AA108+MIN(0,(SUM('7. Consumption'!$G108:Z108)-'8. SOH &amp; Pipeline'!Y108))+X108)</f>
        <v>0</v>
      </c>
      <c r="Y281" s="335">
        <f ca="1">MAX(0,X281+'8. SOH &amp; Pipeline'!Z218-'7. Consumption'!AB108+MIN(0,(SUM('7. Consumption'!$G108:AA108)-'8. SOH &amp; Pipeline'!Z108))+Y108)</f>
        <v>0</v>
      </c>
      <c r="Z281" s="335">
        <f ca="1">MAX(0,Y281+'8. SOH &amp; Pipeline'!AA218-'7. Consumption'!AC108+MIN(0,(SUM('7. Consumption'!$G108:AB108)-'8. SOH &amp; Pipeline'!AA108))+Z108)</f>
        <v>0</v>
      </c>
      <c r="AA281" s="335">
        <f ca="1">MAX(0,Z281+'8. SOH &amp; Pipeline'!AB218-'7. Consumption'!AD108+MIN(0,(SUM('7. Consumption'!$G108:AC108)-'8. SOH &amp; Pipeline'!AB108))+AA108)</f>
        <v>0</v>
      </c>
      <c r="AB281" s="335">
        <f ca="1">MAX(0,AA281+'8. SOH &amp; Pipeline'!AC218-'7. Consumption'!AE108+MIN(0,(SUM('7. Consumption'!$G108:AD108)-'8. SOH &amp; Pipeline'!AC108))+AB108)</f>
        <v>0</v>
      </c>
      <c r="AC281" s="335">
        <f ca="1">MAX(0,AB281+'8. SOH &amp; Pipeline'!AD218-'7. Consumption'!AF108+MIN(0,(SUM('7. Consumption'!$G108:AE108)-'8. SOH &amp; Pipeline'!AD108))+AC108)</f>
        <v>0</v>
      </c>
      <c r="AD281" s="335">
        <f ca="1">MAX(0,AC281+'8. SOH &amp; Pipeline'!AE218-'7. Consumption'!AG108+MIN(0,(SUM('7. Consumption'!$G108:AF108)-'8. SOH &amp; Pipeline'!AE108))+AD108)</f>
        <v>0</v>
      </c>
      <c r="AE281" s="335">
        <f ca="1">MAX(0,AD281+'8. SOH &amp; Pipeline'!AF218-'7. Consumption'!AH108+MIN(0,(SUM('7. Consumption'!$G108:AG108)-'8. SOH &amp; Pipeline'!AF108))+AE108)</f>
        <v>0</v>
      </c>
      <c r="AF281" s="335">
        <f ca="1">MAX(0,AE281+'8. SOH &amp; Pipeline'!AG218-'7. Consumption'!AI108+MIN(0,(SUM('7. Consumption'!$G108:AH108)-'8. SOH &amp; Pipeline'!AG108))+AF108)</f>
        <v>0</v>
      </c>
      <c r="AG281" s="335">
        <f ca="1">MAX(0,AF281+'8. SOH &amp; Pipeline'!AH218-'7. Consumption'!AJ108+MIN(0,(SUM('7. Consumption'!$G108:AI108)-'8. SOH &amp; Pipeline'!AH108))+AG108)</f>
        <v>0</v>
      </c>
      <c r="AH281" s="335">
        <f ca="1">MAX(0,AG281+'8. SOH &amp; Pipeline'!AI218-'7. Consumption'!AK108+MIN(0,(SUM('7. Consumption'!$G108:AJ108)-'8. SOH &amp; Pipeline'!AI108))+AH108)</f>
        <v>0</v>
      </c>
      <c r="AI281" s="335">
        <f ca="1">MAX(0,AH281+'8. SOH &amp; Pipeline'!AJ218-'7. Consumption'!AL108+MIN(0,(SUM('7. Consumption'!$G108:AK108)-'8. SOH &amp; Pipeline'!AJ108))+AI108)</f>
        <v>0</v>
      </c>
      <c r="AJ281" s="335">
        <f ca="1">MAX(0,AI281+'8. SOH &amp; Pipeline'!AK218-'7. Consumption'!AM108+MIN(0,(SUM('7. Consumption'!$G108:AL108)-'8. SOH &amp; Pipeline'!AK108))+AJ108)</f>
        <v>0</v>
      </c>
      <c r="AK281" s="335">
        <f ca="1">MAX(0,AJ281+'8. SOH &amp; Pipeline'!AL218-'7. Consumption'!AN108+MIN(0,(SUM('7. Consumption'!$G108:AM108)-'8. SOH &amp; Pipeline'!AL108))+AK108)</f>
        <v>0</v>
      </c>
      <c r="AL281" s="335">
        <f ca="1">MAX(0,AK281+'8. SOH &amp; Pipeline'!AM218-'7. Consumption'!AO108+MIN(0,(SUM('7. Consumption'!$G108:AN108)-'8. SOH &amp; Pipeline'!AM108))+AL108)</f>
        <v>0</v>
      </c>
      <c r="AM281" s="335">
        <f ca="1">MAX(0,AL281+'8. SOH &amp; Pipeline'!AN218-'7. Consumption'!AP108+MIN(0,(SUM('7. Consumption'!$G108:AO108)-'8. SOH &amp; Pipeline'!AN108))+AM108)</f>
        <v>0</v>
      </c>
      <c r="AN281" s="335">
        <f ca="1">MAX(0,AM281+'8. SOH &amp; Pipeline'!AO218-'7. Consumption'!AQ108+MIN(0,(SUM('7. Consumption'!$G108:AP108)-'8. SOH &amp; Pipeline'!AO108))+AN108)</f>
        <v>0</v>
      </c>
    </row>
    <row r="282" spans="2:40" ht="15" hidden="1" outlineLevel="1" x14ac:dyDescent="0.25">
      <c r="B282" s="257"/>
      <c r="C282" s="257" t="str">
        <f>'7. Consumption'!C109</f>
        <v/>
      </c>
      <c r="D282" s="416">
        <f>'8. SOH &amp; Pipeline'!E327</f>
        <v>0</v>
      </c>
      <c r="E282" s="335">
        <f ca="1">MAX(0,D282+'8. SOH &amp; Pipeline'!F219-'7. Consumption'!H109+MIN(0,(SUM('7. Consumption'!$G109:G109)-'8. SOH &amp; Pipeline'!F109))+E109)</f>
        <v>0</v>
      </c>
      <c r="F282" s="335">
        <f ca="1">MAX(0,E282+'8. SOH &amp; Pipeline'!G219-'7. Consumption'!I109+MIN(0,(SUM('7. Consumption'!$G109:H109)-'8. SOH &amp; Pipeline'!G109))+F109)</f>
        <v>0</v>
      </c>
      <c r="G282" s="335">
        <f ca="1">MAX(0,F282+'8. SOH &amp; Pipeline'!H219-'7. Consumption'!J109+MIN(0,(SUM('7. Consumption'!$G109:I109)-'8. SOH &amp; Pipeline'!H109))+G109)</f>
        <v>0</v>
      </c>
      <c r="H282" s="335">
        <f ca="1">MAX(0,G282+'8. SOH &amp; Pipeline'!I219-'7. Consumption'!K109+MIN(0,(SUM('7. Consumption'!$G109:J109)-'8. SOH &amp; Pipeline'!I109))+H109)</f>
        <v>0</v>
      </c>
      <c r="I282" s="335">
        <f ca="1">MAX(0,H282+'8. SOH &amp; Pipeline'!J219-'7. Consumption'!L109+MIN(0,(SUM('7. Consumption'!$G109:K109)-'8. SOH &amp; Pipeline'!J109))+I109)</f>
        <v>0</v>
      </c>
      <c r="J282" s="335">
        <f ca="1">MAX(0,I282+'8. SOH &amp; Pipeline'!K219-'7. Consumption'!M109+MIN(0,(SUM('7. Consumption'!$G109:L109)-'8. SOH &amp; Pipeline'!K109))+J109)</f>
        <v>0</v>
      </c>
      <c r="K282" s="335">
        <f ca="1">MAX(0,J282+'8. SOH &amp; Pipeline'!L219-'7. Consumption'!N109+MIN(0,(SUM('7. Consumption'!$G109:M109)-'8. SOH &amp; Pipeline'!L109))+K109)</f>
        <v>0</v>
      </c>
      <c r="L282" s="335">
        <f ca="1">MAX(0,K282+'8. SOH &amp; Pipeline'!M219-'7. Consumption'!O109+MIN(0,(SUM('7. Consumption'!$G109:N109)-'8. SOH &amp; Pipeline'!M109))+L109)</f>
        <v>0</v>
      </c>
      <c r="M282" s="335">
        <f ca="1">MAX(0,L282+'8. SOH &amp; Pipeline'!N219-'7. Consumption'!P109+MIN(0,(SUM('7. Consumption'!$G109:O109)-'8. SOH &amp; Pipeline'!N109))+M109)</f>
        <v>0</v>
      </c>
      <c r="N282" s="335">
        <f ca="1">MAX(0,M282+'8. SOH &amp; Pipeline'!O219-'7. Consumption'!Q109+MIN(0,(SUM('7. Consumption'!$G109:P109)-'8. SOH &amp; Pipeline'!O109))+N109)</f>
        <v>0</v>
      </c>
      <c r="O282" s="335">
        <f ca="1">MAX(0,N282+'8. SOH &amp; Pipeline'!P219-'7. Consumption'!R109+MIN(0,(SUM('7. Consumption'!$G109:Q109)-'8. SOH &amp; Pipeline'!P109))+O109)</f>
        <v>0</v>
      </c>
      <c r="P282" s="335">
        <f ca="1">MAX(0,O282+'8. SOH &amp; Pipeline'!Q219-'7. Consumption'!S109+MIN(0,(SUM('7. Consumption'!$G109:R109)-'8. SOH &amp; Pipeline'!Q109))+P109)</f>
        <v>0</v>
      </c>
      <c r="Q282" s="335">
        <f ca="1">MAX(0,P282+'8. SOH &amp; Pipeline'!R219-'7. Consumption'!T109+MIN(0,(SUM('7. Consumption'!$G109:S109)-'8. SOH &amp; Pipeline'!R109))+Q109)</f>
        <v>0</v>
      </c>
      <c r="R282" s="335">
        <f ca="1">MAX(0,Q282+'8. SOH &amp; Pipeline'!S219-'7. Consumption'!U109+MIN(0,(SUM('7. Consumption'!$G109:T109)-'8. SOH &amp; Pipeline'!S109))+R109)</f>
        <v>0</v>
      </c>
      <c r="S282" s="335">
        <f ca="1">MAX(0,R282+'8. SOH &amp; Pipeline'!T219-'7. Consumption'!V109+MIN(0,(SUM('7. Consumption'!$G109:U109)-'8. SOH &amp; Pipeline'!T109))+S109)</f>
        <v>0</v>
      </c>
      <c r="T282" s="335">
        <f ca="1">MAX(0,S282+'8. SOH &amp; Pipeline'!U219-'7. Consumption'!W109+MIN(0,(SUM('7. Consumption'!$G109:V109)-'8. SOH &amp; Pipeline'!U109))+T109)</f>
        <v>0</v>
      </c>
      <c r="U282" s="335">
        <f ca="1">MAX(0,T282+'8. SOH &amp; Pipeline'!V219-'7. Consumption'!X109+MIN(0,(SUM('7. Consumption'!$G109:W109)-'8. SOH &amp; Pipeline'!V109))+U109)</f>
        <v>0</v>
      </c>
      <c r="V282" s="335">
        <f ca="1">MAX(0,U282+'8. SOH &amp; Pipeline'!W219-'7. Consumption'!Y109+MIN(0,(SUM('7. Consumption'!$G109:X109)-'8. SOH &amp; Pipeline'!W109))+V109)</f>
        <v>0</v>
      </c>
      <c r="W282" s="335">
        <f ca="1">MAX(0,V282+'8. SOH &amp; Pipeline'!X219-'7. Consumption'!Z109+MIN(0,(SUM('7. Consumption'!$G109:Y109)-'8. SOH &amp; Pipeline'!X109))+W109)</f>
        <v>0</v>
      </c>
      <c r="X282" s="335">
        <f ca="1">MAX(0,W282+'8. SOH &amp; Pipeline'!Y219-'7. Consumption'!AA109+MIN(0,(SUM('7. Consumption'!$G109:Z109)-'8. SOH &amp; Pipeline'!Y109))+X109)</f>
        <v>0</v>
      </c>
      <c r="Y282" s="335">
        <f ca="1">MAX(0,X282+'8. SOH &amp; Pipeline'!Z219-'7. Consumption'!AB109+MIN(0,(SUM('7. Consumption'!$G109:AA109)-'8. SOH &amp; Pipeline'!Z109))+Y109)</f>
        <v>0</v>
      </c>
      <c r="Z282" s="335">
        <f ca="1">MAX(0,Y282+'8. SOH &amp; Pipeline'!AA219-'7. Consumption'!AC109+MIN(0,(SUM('7. Consumption'!$G109:AB109)-'8. SOH &amp; Pipeline'!AA109))+Z109)</f>
        <v>0</v>
      </c>
      <c r="AA282" s="335">
        <f ca="1">MAX(0,Z282+'8. SOH &amp; Pipeline'!AB219-'7. Consumption'!AD109+MIN(0,(SUM('7. Consumption'!$G109:AC109)-'8. SOH &amp; Pipeline'!AB109))+AA109)</f>
        <v>0</v>
      </c>
      <c r="AB282" s="335">
        <f ca="1">MAX(0,AA282+'8. SOH &amp; Pipeline'!AC219-'7. Consumption'!AE109+MIN(0,(SUM('7. Consumption'!$G109:AD109)-'8. SOH &amp; Pipeline'!AC109))+AB109)</f>
        <v>0</v>
      </c>
      <c r="AC282" s="335">
        <f ca="1">MAX(0,AB282+'8. SOH &amp; Pipeline'!AD219-'7. Consumption'!AF109+MIN(0,(SUM('7. Consumption'!$G109:AE109)-'8. SOH &amp; Pipeline'!AD109))+AC109)</f>
        <v>0</v>
      </c>
      <c r="AD282" s="335">
        <f ca="1">MAX(0,AC282+'8. SOH &amp; Pipeline'!AE219-'7. Consumption'!AG109+MIN(0,(SUM('7. Consumption'!$G109:AF109)-'8. SOH &amp; Pipeline'!AE109))+AD109)</f>
        <v>0</v>
      </c>
      <c r="AE282" s="335">
        <f ca="1">MAX(0,AD282+'8. SOH &amp; Pipeline'!AF219-'7. Consumption'!AH109+MIN(0,(SUM('7. Consumption'!$G109:AG109)-'8. SOH &amp; Pipeline'!AF109))+AE109)</f>
        <v>0</v>
      </c>
      <c r="AF282" s="335">
        <f ca="1">MAX(0,AE282+'8. SOH &amp; Pipeline'!AG219-'7. Consumption'!AI109+MIN(0,(SUM('7. Consumption'!$G109:AH109)-'8. SOH &amp; Pipeline'!AG109))+AF109)</f>
        <v>0</v>
      </c>
      <c r="AG282" s="335">
        <f ca="1">MAX(0,AF282+'8. SOH &amp; Pipeline'!AH219-'7. Consumption'!AJ109+MIN(0,(SUM('7. Consumption'!$G109:AI109)-'8. SOH &amp; Pipeline'!AH109))+AG109)</f>
        <v>0</v>
      </c>
      <c r="AH282" s="335">
        <f ca="1">MAX(0,AG282+'8. SOH &amp; Pipeline'!AI219-'7. Consumption'!AK109+MIN(0,(SUM('7. Consumption'!$G109:AJ109)-'8. SOH &amp; Pipeline'!AI109))+AH109)</f>
        <v>0</v>
      </c>
      <c r="AI282" s="335">
        <f ca="1">MAX(0,AH282+'8. SOH &amp; Pipeline'!AJ219-'7. Consumption'!AL109+MIN(0,(SUM('7. Consumption'!$G109:AK109)-'8. SOH &amp; Pipeline'!AJ109))+AI109)</f>
        <v>0</v>
      </c>
      <c r="AJ282" s="335">
        <f ca="1">MAX(0,AI282+'8. SOH &amp; Pipeline'!AK219-'7. Consumption'!AM109+MIN(0,(SUM('7. Consumption'!$G109:AL109)-'8. SOH &amp; Pipeline'!AK109))+AJ109)</f>
        <v>0</v>
      </c>
      <c r="AK282" s="335">
        <f ca="1">MAX(0,AJ282+'8. SOH &amp; Pipeline'!AL219-'7. Consumption'!AN109+MIN(0,(SUM('7. Consumption'!$G109:AM109)-'8. SOH &amp; Pipeline'!AL109))+AK109)</f>
        <v>0</v>
      </c>
      <c r="AL282" s="335">
        <f ca="1">MAX(0,AK282+'8. SOH &amp; Pipeline'!AM219-'7. Consumption'!AO109+MIN(0,(SUM('7. Consumption'!$G109:AN109)-'8. SOH &amp; Pipeline'!AM109))+AL109)</f>
        <v>0</v>
      </c>
      <c r="AM282" s="335">
        <f ca="1">MAX(0,AL282+'8. SOH &amp; Pipeline'!AN219-'7. Consumption'!AP109+MIN(0,(SUM('7. Consumption'!$G109:AO109)-'8. SOH &amp; Pipeline'!AN109))+AM109)</f>
        <v>0</v>
      </c>
      <c r="AN282" s="335">
        <f ca="1">MAX(0,AM282+'8. SOH &amp; Pipeline'!AO219-'7. Consumption'!AQ109+MIN(0,(SUM('7. Consumption'!$G109:AP109)-'8. SOH &amp; Pipeline'!AO109))+AN109)</f>
        <v>0</v>
      </c>
    </row>
    <row r="283" spans="2:40" collapsed="1" x14ac:dyDescent="0.3">
      <c r="B283" s="257"/>
      <c r="C283" s="257" t="str">
        <f>'7. Consumption'!C110</f>
        <v/>
      </c>
      <c r="D283" s="416">
        <f>'8. SOH &amp; Pipeline'!E328</f>
        <v>0</v>
      </c>
      <c r="E283" s="335">
        <f ca="1">MAX(0,D283+'8. SOH &amp; Pipeline'!F220-'7. Consumption'!H110+MIN(0,(SUM('7. Consumption'!$G110:G110)-'8. SOH &amp; Pipeline'!F110))+E110)</f>
        <v>0</v>
      </c>
      <c r="F283" s="335">
        <f ca="1">MAX(0,E283+'8. SOH &amp; Pipeline'!G220-'7. Consumption'!I110+MIN(0,(SUM('7. Consumption'!$G110:H110)-'8. SOH &amp; Pipeline'!G110))+F110)</f>
        <v>0</v>
      </c>
      <c r="G283" s="335">
        <f ca="1">MAX(0,F283+'8. SOH &amp; Pipeline'!H220-'7. Consumption'!J110+MIN(0,(SUM('7. Consumption'!$G110:I110)-'8. SOH &amp; Pipeline'!H110))+G110)</f>
        <v>0</v>
      </c>
      <c r="H283" s="335">
        <f ca="1">MAX(0,G283+'8. SOH &amp; Pipeline'!I220-'7. Consumption'!K110+MIN(0,(SUM('7. Consumption'!$G110:J110)-'8. SOH &amp; Pipeline'!I110))+H110)</f>
        <v>0</v>
      </c>
      <c r="I283" s="335">
        <f ca="1">MAX(0,H283+'8. SOH &amp; Pipeline'!J220-'7. Consumption'!L110+MIN(0,(SUM('7. Consumption'!$G110:K110)-'8. SOH &amp; Pipeline'!J110))+I110)</f>
        <v>0</v>
      </c>
      <c r="J283" s="335">
        <f ca="1">MAX(0,I283+'8. SOH &amp; Pipeline'!K220-'7. Consumption'!M110+MIN(0,(SUM('7. Consumption'!$G110:L110)-'8. SOH &amp; Pipeline'!K110))+J110)</f>
        <v>0</v>
      </c>
      <c r="K283" s="335">
        <f ca="1">MAX(0,J283+'8. SOH &amp; Pipeline'!L220-'7. Consumption'!N110+MIN(0,(SUM('7. Consumption'!$G110:M110)-'8. SOH &amp; Pipeline'!L110))+K110)</f>
        <v>0</v>
      </c>
      <c r="L283" s="335">
        <f ca="1">MAX(0,K283+'8. SOH &amp; Pipeline'!M220-'7. Consumption'!O110+MIN(0,(SUM('7. Consumption'!$G110:N110)-'8. SOH &amp; Pipeline'!M110))+L110)</f>
        <v>0</v>
      </c>
      <c r="M283" s="335">
        <f ca="1">MAX(0,L283+'8. SOH &amp; Pipeline'!N220-'7. Consumption'!P110+MIN(0,(SUM('7. Consumption'!$G110:O110)-'8. SOH &amp; Pipeline'!N110))+M110)</f>
        <v>0</v>
      </c>
      <c r="N283" s="335">
        <f ca="1">MAX(0,M283+'8. SOH &amp; Pipeline'!O220-'7. Consumption'!Q110+MIN(0,(SUM('7. Consumption'!$G110:P110)-'8. SOH &amp; Pipeline'!O110))+N110)</f>
        <v>0</v>
      </c>
      <c r="O283" s="335">
        <f ca="1">MAX(0,N283+'8. SOH &amp; Pipeline'!P220-'7. Consumption'!R110+MIN(0,(SUM('7. Consumption'!$G110:Q110)-'8. SOH &amp; Pipeline'!P110))+O110)</f>
        <v>0</v>
      </c>
      <c r="P283" s="335">
        <f ca="1">MAX(0,O283+'8. SOH &amp; Pipeline'!Q220-'7. Consumption'!S110+MIN(0,(SUM('7. Consumption'!$G110:R110)-'8. SOH &amp; Pipeline'!Q110))+P110)</f>
        <v>0</v>
      </c>
      <c r="Q283" s="335">
        <f ca="1">MAX(0,P283+'8. SOH &amp; Pipeline'!R220-'7. Consumption'!T110+MIN(0,(SUM('7. Consumption'!$G110:S110)-'8. SOH &amp; Pipeline'!R110))+Q110)</f>
        <v>0</v>
      </c>
      <c r="R283" s="335">
        <f ca="1">MAX(0,Q283+'8. SOH &amp; Pipeline'!S220-'7. Consumption'!U110+MIN(0,(SUM('7. Consumption'!$G110:T110)-'8. SOH &amp; Pipeline'!S110))+R110)</f>
        <v>0</v>
      </c>
      <c r="S283" s="335">
        <f ca="1">MAX(0,R283+'8. SOH &amp; Pipeline'!T220-'7. Consumption'!V110+MIN(0,(SUM('7. Consumption'!$G110:U110)-'8. SOH &amp; Pipeline'!T110))+S110)</f>
        <v>0</v>
      </c>
      <c r="T283" s="335">
        <f ca="1">MAX(0,S283+'8. SOH &amp; Pipeline'!U220-'7. Consumption'!W110+MIN(0,(SUM('7. Consumption'!$G110:V110)-'8. SOH &amp; Pipeline'!U110))+T110)</f>
        <v>0</v>
      </c>
      <c r="U283" s="335">
        <f ca="1">MAX(0,T283+'8. SOH &amp; Pipeline'!V220-'7. Consumption'!X110+MIN(0,(SUM('7. Consumption'!$G110:W110)-'8. SOH &amp; Pipeline'!V110))+U110)</f>
        <v>0</v>
      </c>
      <c r="V283" s="335">
        <f ca="1">MAX(0,U283+'8. SOH &amp; Pipeline'!W220-'7. Consumption'!Y110+MIN(0,(SUM('7. Consumption'!$G110:X110)-'8. SOH &amp; Pipeline'!W110))+V110)</f>
        <v>0</v>
      </c>
      <c r="W283" s="335">
        <f ca="1">MAX(0,V283+'8. SOH &amp; Pipeline'!X220-'7. Consumption'!Z110+MIN(0,(SUM('7. Consumption'!$G110:Y110)-'8. SOH &amp; Pipeline'!X110))+W110)</f>
        <v>0</v>
      </c>
      <c r="X283" s="335">
        <f ca="1">MAX(0,W283+'8. SOH &amp; Pipeline'!Y220-'7. Consumption'!AA110+MIN(0,(SUM('7. Consumption'!$G110:Z110)-'8. SOH &amp; Pipeline'!Y110))+X110)</f>
        <v>0</v>
      </c>
      <c r="Y283" s="335">
        <f ca="1">MAX(0,X283+'8. SOH &amp; Pipeline'!Z220-'7. Consumption'!AB110+MIN(0,(SUM('7. Consumption'!$G110:AA110)-'8. SOH &amp; Pipeline'!Z110))+Y110)</f>
        <v>0</v>
      </c>
      <c r="Z283" s="335">
        <f ca="1">MAX(0,Y283+'8. SOH &amp; Pipeline'!AA220-'7. Consumption'!AC110+MIN(0,(SUM('7. Consumption'!$G110:AB110)-'8. SOH &amp; Pipeline'!AA110))+Z110)</f>
        <v>0</v>
      </c>
      <c r="AA283" s="335">
        <f ca="1">MAX(0,Z283+'8. SOH &amp; Pipeline'!AB220-'7. Consumption'!AD110+MIN(0,(SUM('7. Consumption'!$G110:AC110)-'8. SOH &amp; Pipeline'!AB110))+AA110)</f>
        <v>0</v>
      </c>
      <c r="AB283" s="335">
        <f ca="1">MAX(0,AA283+'8. SOH &amp; Pipeline'!AC220-'7. Consumption'!AE110+MIN(0,(SUM('7. Consumption'!$G110:AD110)-'8. SOH &amp; Pipeline'!AC110))+AB110)</f>
        <v>0</v>
      </c>
      <c r="AC283" s="335">
        <f ca="1">MAX(0,AB283+'8. SOH &amp; Pipeline'!AD220-'7. Consumption'!AF110+MIN(0,(SUM('7. Consumption'!$G110:AE110)-'8. SOH &amp; Pipeline'!AD110))+AC110)</f>
        <v>0</v>
      </c>
      <c r="AD283" s="335">
        <f ca="1">MAX(0,AC283+'8. SOH &amp; Pipeline'!AE220-'7. Consumption'!AG110+MIN(0,(SUM('7. Consumption'!$G110:AF110)-'8. SOH &amp; Pipeline'!AE110))+AD110)</f>
        <v>0</v>
      </c>
      <c r="AE283" s="335">
        <f ca="1">MAX(0,AD283+'8. SOH &amp; Pipeline'!AF220-'7. Consumption'!AH110+MIN(0,(SUM('7. Consumption'!$G110:AG110)-'8. SOH &amp; Pipeline'!AF110))+AE110)</f>
        <v>0</v>
      </c>
      <c r="AF283" s="335">
        <f ca="1">MAX(0,AE283+'8. SOH &amp; Pipeline'!AG220-'7. Consumption'!AI110+MIN(0,(SUM('7. Consumption'!$G110:AH110)-'8. SOH &amp; Pipeline'!AG110))+AF110)</f>
        <v>0</v>
      </c>
      <c r="AG283" s="335">
        <f ca="1">MAX(0,AF283+'8. SOH &amp; Pipeline'!AH220-'7. Consumption'!AJ110+MIN(0,(SUM('7. Consumption'!$G110:AI110)-'8. SOH &amp; Pipeline'!AH110))+AG110)</f>
        <v>0</v>
      </c>
      <c r="AH283" s="335">
        <f ca="1">MAX(0,AG283+'8. SOH &amp; Pipeline'!AI220-'7. Consumption'!AK110+MIN(0,(SUM('7. Consumption'!$G110:AJ110)-'8. SOH &amp; Pipeline'!AI110))+AH110)</f>
        <v>0</v>
      </c>
      <c r="AI283" s="335">
        <f ca="1">MAX(0,AH283+'8. SOH &amp; Pipeline'!AJ220-'7. Consumption'!AL110+MIN(0,(SUM('7. Consumption'!$G110:AK110)-'8. SOH &amp; Pipeline'!AJ110))+AI110)</f>
        <v>0</v>
      </c>
      <c r="AJ283" s="335">
        <f ca="1">MAX(0,AI283+'8. SOH &amp; Pipeline'!AK220-'7. Consumption'!AM110+MIN(0,(SUM('7. Consumption'!$G110:AL110)-'8. SOH &amp; Pipeline'!AK110))+AJ110)</f>
        <v>0</v>
      </c>
      <c r="AK283" s="335">
        <f ca="1">MAX(0,AJ283+'8. SOH &amp; Pipeline'!AL220-'7. Consumption'!AN110+MIN(0,(SUM('7. Consumption'!$G110:AM110)-'8. SOH &amp; Pipeline'!AL110))+AK110)</f>
        <v>0</v>
      </c>
      <c r="AL283" s="335">
        <f ca="1">MAX(0,AK283+'8. SOH &amp; Pipeline'!AM220-'7. Consumption'!AO110+MIN(0,(SUM('7. Consumption'!$G110:AN110)-'8. SOH &amp; Pipeline'!AM110))+AL110)</f>
        <v>0</v>
      </c>
      <c r="AM283" s="335">
        <f ca="1">MAX(0,AL283+'8. SOH &amp; Pipeline'!AN220-'7. Consumption'!AP110+MIN(0,(SUM('7. Consumption'!$G110:AO110)-'8. SOH &amp; Pipeline'!AN110))+AM110)</f>
        <v>0</v>
      </c>
      <c r="AN283" s="335">
        <f ca="1">MAX(0,AM283+'8. SOH &amp; Pipeline'!AO220-'7. Consumption'!AQ110+MIN(0,(SUM('7. Consumption'!$G110:AP110)-'8. SOH &amp; Pipeline'!AO110))+AN110)</f>
        <v>0</v>
      </c>
    </row>
  </sheetData>
  <sheetProtection sheet="1" objects="1" scenarios="1"/>
  <conditionalFormatting sqref="E9:AN110">
    <cfRule type="expression" dxfId="43" priority="27">
      <formula>IF(E$8="Y",TRUE,FALSE)</formula>
    </cfRule>
    <cfRule type="expression" dxfId="42" priority="43">
      <formula>E9=0</formula>
    </cfRule>
  </conditionalFormatting>
  <conditionalFormatting sqref="E182:AN283">
    <cfRule type="cellIs" dxfId="41" priority="40" operator="lessThanOrEqual">
      <formula>0</formula>
    </cfRule>
  </conditionalFormatting>
  <conditionalFormatting sqref="C9:C110 C182:C283">
    <cfRule type="expression" dxfId="40" priority="208">
      <formula>SUM($E9:$AN9)=0</formula>
    </cfRule>
  </conditionalFormatting>
  <conditionalFormatting sqref="B9:B110">
    <cfRule type="expression" dxfId="39" priority="21">
      <formula>SUM($E9:$AN9)=0</formula>
    </cfRule>
  </conditionalFormatting>
  <conditionalFormatting sqref="B182:B283">
    <cfRule type="expression" dxfId="38" priority="16">
      <formula>SUM($E182:$AN182)=0</formula>
    </cfRule>
  </conditionalFormatting>
  <conditionalFormatting sqref="C114:C171">
    <cfRule type="expression" dxfId="37" priority="7">
      <formula>SUM($E114:$AN114)=0</formula>
    </cfRule>
  </conditionalFormatting>
  <conditionalFormatting sqref="B114:B171">
    <cfRule type="expression" dxfId="36" priority="6">
      <formula>SUM($E114:$AN114)=0</formula>
    </cfRule>
  </conditionalFormatting>
  <conditionalFormatting sqref="E114:K171">
    <cfRule type="expression" dxfId="35" priority="1">
      <formula>SUM($E114:$AN114)=0</formula>
    </cfRule>
  </conditionalFormatting>
  <dataValidations count="1">
    <dataValidation type="list" allowBlank="1" showInputMessage="1" showErrorMessage="1" sqref="C5">
      <formula1>$E$7:$AN$7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D382DB6-4079-493F-9AC0-52A318B51631}">
            <xm:f>'7. Consumption'!AZ9=0</xm:f>
            <x14:dxf>
              <font>
                <color theme="0" tint="-4.9989318521683403E-2"/>
              </font>
              <fill>
                <patternFill patternType="solid">
                  <bgColor theme="0" tint="-4.9989318521683403E-2"/>
                </patternFill>
              </fill>
            </x14:dxf>
          </x14:cfRule>
          <x14:cfRule type="cellIs" priority="99" operator="greaterThanOrEqual" id="{3394AD23-529F-4207-9E65-2667D199BA88}">
            <xm:f>'7. Consumption'!AZ9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cellIs" priority="100" operator="between" id="{508E750F-78B5-421B-B304-B9E593A65919}">
            <xm:f>1</xm:f>
            <xm:f>'7. Consumption'!AZ9</xm:f>
            <x14:dxf>
              <font>
                <color theme="5"/>
              </font>
              <fill>
                <patternFill>
                  <bgColor rgb="FFFFFF99"/>
                </patternFill>
              </fill>
            </x14:dxf>
          </x14:cfRule>
          <xm:sqref>E182:AN283</xm:sqref>
        </x14:conditionalFormatting>
        <x14:conditionalFormatting xmlns:xm="http://schemas.microsoft.com/office/excel/2006/main">
          <x14:cfRule type="expression" priority="2102" id="{07C59753-1AE8-40D1-992A-8C3A5689E6CA}">
            <xm:f>INDEX('5a. Dosing'!$K$11:$K$138,MATCH($C9,'5a.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103" id="{038D83C3-3897-4642-9729-CDADCE4E16B6}">
            <xm:f>INDEX('5a. Dosing'!$K$11:$K$138,MATCH($C9,'5a.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104" id="{B9E86A8D-EA22-46BD-B966-117A224561A0}">
            <xm:f>INDEX('5a. Dosing'!$K$11:$K$138,MATCH($C9,'5a.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105" id="{4AAD3D50-AFD3-47D8-AA76-D50FB37E764C}">
            <xm:f>INDEX('5a. Dosing'!$K$11:$K$138,MATCH($C9,'5a.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B9:B110 B182:B283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B2:AI221"/>
  <sheetViews>
    <sheetView showGridLines="0" zoomScale="70" zoomScaleNormal="7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B3" sqref="B3"/>
    </sheetView>
  </sheetViews>
  <sheetFormatPr defaultColWidth="9.109375" defaultRowHeight="14.4" outlineLevelRow="1" x14ac:dyDescent="0.3"/>
  <cols>
    <col min="1" max="2" width="1.6640625" style="106" customWidth="1"/>
    <col min="3" max="3" width="36.44140625" style="106" bestFit="1" customWidth="1"/>
    <col min="4" max="4" width="16.33203125" style="106" customWidth="1"/>
    <col min="5" max="5" width="9.88671875" style="106" bestFit="1" customWidth="1"/>
    <col min="6" max="7" width="9.88671875" style="106" hidden="1" customWidth="1"/>
    <col min="8" max="8" width="1.109375" style="106" customWidth="1"/>
    <col min="9" max="13" width="9.109375" style="106" hidden="1" customWidth="1"/>
    <col min="14" max="16" width="10.88671875" style="106" hidden="1" customWidth="1"/>
    <col min="17" max="17" width="11.88671875" style="106" hidden="1" customWidth="1"/>
    <col min="18" max="20" width="9.109375" style="106" hidden="1" customWidth="1"/>
    <col min="21" max="21" width="9.109375" style="134" hidden="1" customWidth="1"/>
    <col min="22" max="22" width="1.33203125" style="106" hidden="1" customWidth="1"/>
    <col min="23" max="23" width="12.109375" style="106" customWidth="1"/>
    <col min="24" max="24" width="12.44140625" style="106" customWidth="1"/>
    <col min="25" max="25" width="15.6640625" style="106" bestFit="1" customWidth="1"/>
    <col min="26" max="26" width="16.44140625" style="106" bestFit="1" customWidth="1"/>
    <col min="27" max="27" width="12.109375" style="106" bestFit="1" customWidth="1"/>
    <col min="28" max="34" width="13" style="106" bestFit="1" customWidth="1"/>
    <col min="35" max="35" width="16.44140625" style="134" bestFit="1" customWidth="1"/>
    <col min="36" max="16384" width="9.109375" style="106"/>
  </cols>
  <sheetData>
    <row r="2" spans="2:35" s="133" customFormat="1" ht="26.25" x14ac:dyDescent="0.4">
      <c r="B2" s="132" t="s">
        <v>401</v>
      </c>
      <c r="U2" s="343"/>
      <c r="AI2" s="343"/>
    </row>
    <row r="3" spans="2:35" ht="15" x14ac:dyDescent="0.25">
      <c r="I3" s="336"/>
    </row>
    <row r="4" spans="2:35" ht="15" x14ac:dyDescent="0.25">
      <c r="C4" s="396" t="s">
        <v>299</v>
      </c>
      <c r="I4" s="336"/>
    </row>
    <row r="5" spans="2:35" ht="15" x14ac:dyDescent="0.25">
      <c r="C5" s="184" t="s">
        <v>367</v>
      </c>
      <c r="I5" s="134"/>
    </row>
    <row r="6" spans="2:35" ht="18.75" x14ac:dyDescent="0.3">
      <c r="B6" s="325" t="s">
        <v>307</v>
      </c>
      <c r="C6" s="325"/>
      <c r="D6" s="325"/>
      <c r="E6" s="325"/>
      <c r="F6" s="325"/>
      <c r="G6" s="325"/>
      <c r="I6" s="134" t="s">
        <v>168</v>
      </c>
      <c r="W6" s="134" t="s">
        <v>172</v>
      </c>
    </row>
    <row r="7" spans="2:35" ht="15" x14ac:dyDescent="0.25">
      <c r="D7" s="222" t="s">
        <v>171</v>
      </c>
      <c r="E7" s="344"/>
      <c r="G7" s="139"/>
    </row>
    <row r="8" spans="2:35" ht="15" hidden="1" x14ac:dyDescent="0.25">
      <c r="W8" s="106">
        <v>1</v>
      </c>
      <c r="X8" s="106">
        <v>1</v>
      </c>
      <c r="Y8" s="106">
        <v>1</v>
      </c>
      <c r="Z8" s="106">
        <v>1</v>
      </c>
      <c r="AA8" s="106">
        <v>2</v>
      </c>
      <c r="AB8" s="106">
        <v>2</v>
      </c>
      <c r="AC8" s="106">
        <v>2</v>
      </c>
      <c r="AD8" s="106">
        <v>2</v>
      </c>
      <c r="AE8" s="106">
        <v>3</v>
      </c>
      <c r="AF8" s="106">
        <v>3</v>
      </c>
      <c r="AG8" s="106">
        <v>3</v>
      </c>
      <c r="AH8" s="106">
        <v>3</v>
      </c>
    </row>
    <row r="9" spans="2:35" ht="15" x14ac:dyDescent="0.25">
      <c r="B9" s="328" t="s">
        <v>162</v>
      </c>
      <c r="C9" s="329"/>
      <c r="D9" s="345" t="s">
        <v>298</v>
      </c>
      <c r="E9" s="345" t="s">
        <v>285</v>
      </c>
      <c r="F9" s="157" t="s">
        <v>2</v>
      </c>
      <c r="G9" s="157" t="s">
        <v>3</v>
      </c>
      <c r="I9" s="346" t="s">
        <v>54</v>
      </c>
      <c r="J9" s="347" t="s">
        <v>55</v>
      </c>
      <c r="K9" s="346" t="s">
        <v>56</v>
      </c>
      <c r="L9" s="347" t="s">
        <v>57</v>
      </c>
      <c r="M9" s="346" t="s">
        <v>58</v>
      </c>
      <c r="N9" s="347" t="s">
        <v>59</v>
      </c>
      <c r="O9" s="346" t="s">
        <v>60</v>
      </c>
      <c r="P9" s="347" t="s">
        <v>61</v>
      </c>
      <c r="Q9" s="346" t="s">
        <v>62</v>
      </c>
      <c r="R9" s="347" t="s">
        <v>63</v>
      </c>
      <c r="S9" s="346" t="s">
        <v>64</v>
      </c>
      <c r="T9" s="347" t="s">
        <v>65</v>
      </c>
      <c r="U9" s="348" t="s">
        <v>122</v>
      </c>
      <c r="W9" s="346" t="s">
        <v>54</v>
      </c>
      <c r="X9" s="347" t="s">
        <v>55</v>
      </c>
      <c r="Y9" s="346" t="s">
        <v>56</v>
      </c>
      <c r="Z9" s="347" t="s">
        <v>57</v>
      </c>
      <c r="AA9" s="346" t="s">
        <v>58</v>
      </c>
      <c r="AB9" s="347" t="s">
        <v>59</v>
      </c>
      <c r="AC9" s="346" t="s">
        <v>60</v>
      </c>
      <c r="AD9" s="347" t="s">
        <v>61</v>
      </c>
      <c r="AE9" s="346" t="s">
        <v>62</v>
      </c>
      <c r="AF9" s="347" t="s">
        <v>63</v>
      </c>
      <c r="AG9" s="346" t="s">
        <v>64</v>
      </c>
      <c r="AH9" s="347" t="s">
        <v>65</v>
      </c>
      <c r="AI9" s="348" t="s">
        <v>122</v>
      </c>
    </row>
    <row r="10" spans="2:35" ht="15" x14ac:dyDescent="0.25">
      <c r="B10" s="257"/>
      <c r="C10" s="257" t="str">
        <f>'7. Consumption'!C9</f>
        <v>3TC 0 - susp - dose in ml</v>
      </c>
      <c r="D10" s="459">
        <v>1.2</v>
      </c>
      <c r="E10" s="811"/>
      <c r="F10" s="349">
        <f t="shared" ref="F10:G29" si="0">E10</f>
        <v>0</v>
      </c>
      <c r="G10" s="349">
        <f t="shared" si="0"/>
        <v>0</v>
      </c>
      <c r="I10" s="335">
        <f>SUM('9. Ordering'!E9:G9)</f>
        <v>0</v>
      </c>
      <c r="J10" s="335">
        <f>SUM('9. Ordering'!H9:J9)</f>
        <v>0</v>
      </c>
      <c r="K10" s="335">
        <f>SUM('9. Ordering'!K9:M9)</f>
        <v>0</v>
      </c>
      <c r="L10" s="335">
        <f>SUM('9. Ordering'!N9:P9)</f>
        <v>0</v>
      </c>
      <c r="M10" s="335">
        <f>SUM('9. Ordering'!Q9:S9)</f>
        <v>0</v>
      </c>
      <c r="N10" s="335">
        <f>SUM('9. Ordering'!T9:V9)</f>
        <v>0</v>
      </c>
      <c r="O10" s="335">
        <f>SUM('9. Ordering'!W9:Y9)</f>
        <v>0</v>
      </c>
      <c r="P10" s="335">
        <f>SUM('9. Ordering'!Z9:AB9)</f>
        <v>0</v>
      </c>
      <c r="Q10" s="335">
        <f>SUM('9. Ordering'!AC9:AE9)</f>
        <v>0</v>
      </c>
      <c r="R10" s="335">
        <f>SUM('9. Ordering'!AF9:AH9)</f>
        <v>0</v>
      </c>
      <c r="S10" s="335">
        <f>SUM('9. Ordering'!AI9:AK9)</f>
        <v>0</v>
      </c>
      <c r="T10" s="335">
        <f>SUM('9. Ordering'!AL9:AN9)</f>
        <v>0</v>
      </c>
      <c r="U10" s="350">
        <f>SUM(I10:T10)</f>
        <v>0</v>
      </c>
      <c r="W10" s="351">
        <f t="shared" ref="W10:AH11" si="1">CHOOSE(W$8,$E10,$F10,$G10)*I10</f>
        <v>0</v>
      </c>
      <c r="X10" s="351">
        <f t="shared" si="1"/>
        <v>0</v>
      </c>
      <c r="Y10" s="351">
        <f t="shared" si="1"/>
        <v>0</v>
      </c>
      <c r="Z10" s="351">
        <f t="shared" si="1"/>
        <v>0</v>
      </c>
      <c r="AA10" s="351">
        <f t="shared" si="1"/>
        <v>0</v>
      </c>
      <c r="AB10" s="351">
        <f t="shared" si="1"/>
        <v>0</v>
      </c>
      <c r="AC10" s="351">
        <f t="shared" si="1"/>
        <v>0</v>
      </c>
      <c r="AD10" s="351">
        <f t="shared" si="1"/>
        <v>0</v>
      </c>
      <c r="AE10" s="351">
        <f t="shared" si="1"/>
        <v>0</v>
      </c>
      <c r="AF10" s="351">
        <f t="shared" si="1"/>
        <v>0</v>
      </c>
      <c r="AG10" s="351">
        <f t="shared" si="1"/>
        <v>0</v>
      </c>
      <c r="AH10" s="351">
        <f t="shared" si="1"/>
        <v>0</v>
      </c>
      <c r="AI10" s="352">
        <f>SUM(W10:AH10)</f>
        <v>0</v>
      </c>
    </row>
    <row r="11" spans="2:35" ht="15" x14ac:dyDescent="0.25">
      <c r="B11" s="257"/>
      <c r="C11" s="257" t="str">
        <f>'7. Consumption'!C10</f>
        <v>3TC 150 - tab</v>
      </c>
      <c r="D11" s="459">
        <v>2.25</v>
      </c>
      <c r="E11" s="811"/>
      <c r="F11" s="349"/>
      <c r="G11" s="349">
        <f t="shared" si="0"/>
        <v>0</v>
      </c>
      <c r="I11" s="335">
        <f>SUM('9. Ordering'!E10:G10)</f>
        <v>0</v>
      </c>
      <c r="J11" s="335">
        <f>SUM('9. Ordering'!H10:J10)</f>
        <v>0</v>
      </c>
      <c r="K11" s="335">
        <f>SUM('9. Ordering'!K10:M10)</f>
        <v>0</v>
      </c>
      <c r="L11" s="335">
        <f>SUM('9. Ordering'!N10:P10)</f>
        <v>0</v>
      </c>
      <c r="M11" s="335">
        <f>SUM('9. Ordering'!Q10:S10)</f>
        <v>0</v>
      </c>
      <c r="N11" s="335">
        <f>SUM('9. Ordering'!T10:V10)</f>
        <v>0</v>
      </c>
      <c r="O11" s="335">
        <f>SUM('9. Ordering'!W10:Y10)</f>
        <v>0</v>
      </c>
      <c r="P11" s="335">
        <f>SUM('9. Ordering'!Z10:AB10)</f>
        <v>0</v>
      </c>
      <c r="Q11" s="335">
        <f>SUM('9. Ordering'!AC10:AE10)</f>
        <v>0</v>
      </c>
      <c r="R11" s="335">
        <f>SUM('9. Ordering'!AF10:AH10)</f>
        <v>0</v>
      </c>
      <c r="S11" s="335">
        <f>SUM('9. Ordering'!AI10:AK10)</f>
        <v>0</v>
      </c>
      <c r="T11" s="335">
        <f>SUM('9. Ordering'!AL10:AN10)</f>
        <v>0</v>
      </c>
      <c r="U11" s="350">
        <f t="shared" ref="U11:U54" si="2">SUM(I11:T11)</f>
        <v>0</v>
      </c>
      <c r="W11" s="351">
        <f t="shared" si="1"/>
        <v>0</v>
      </c>
      <c r="X11" s="351">
        <f t="shared" si="1"/>
        <v>0</v>
      </c>
      <c r="Y11" s="351">
        <f t="shared" si="1"/>
        <v>0</v>
      </c>
      <c r="Z11" s="351">
        <f t="shared" si="1"/>
        <v>0</v>
      </c>
      <c r="AA11" s="351">
        <f t="shared" si="1"/>
        <v>0</v>
      </c>
      <c r="AB11" s="351">
        <f t="shared" si="1"/>
        <v>0</v>
      </c>
      <c r="AC11" s="351">
        <f t="shared" si="1"/>
        <v>0</v>
      </c>
      <c r="AD11" s="351">
        <f t="shared" si="1"/>
        <v>0</v>
      </c>
      <c r="AE11" s="351">
        <f t="shared" si="1"/>
        <v>0</v>
      </c>
      <c r="AF11" s="351">
        <f t="shared" si="1"/>
        <v>0</v>
      </c>
      <c r="AG11" s="351">
        <f t="shared" si="1"/>
        <v>0</v>
      </c>
      <c r="AH11" s="351">
        <f t="shared" si="1"/>
        <v>0</v>
      </c>
      <c r="AI11" s="352">
        <f>SUM(W11:AH11)</f>
        <v>0</v>
      </c>
    </row>
    <row r="12" spans="2:35" ht="15" x14ac:dyDescent="0.25">
      <c r="B12" s="257"/>
      <c r="C12" s="257" t="str">
        <f>'7. Consumption'!C11</f>
        <v>3TC 300 - tab</v>
      </c>
      <c r="D12" s="459" t="s">
        <v>366</v>
      </c>
      <c r="E12" s="811"/>
      <c r="F12" s="349"/>
      <c r="G12" s="349">
        <f t="shared" si="0"/>
        <v>0</v>
      </c>
      <c r="I12" s="335">
        <f>SUM('9. Ordering'!E11:G11)</f>
        <v>0</v>
      </c>
      <c r="J12" s="335">
        <f>SUM('9. Ordering'!H11:J11)</f>
        <v>0</v>
      </c>
      <c r="K12" s="335">
        <f>SUM('9. Ordering'!K11:M11)</f>
        <v>0</v>
      </c>
      <c r="L12" s="335">
        <f>SUM('9. Ordering'!N11:P11)</f>
        <v>0</v>
      </c>
      <c r="M12" s="335">
        <f>SUM('9. Ordering'!Q11:S11)</f>
        <v>0</v>
      </c>
      <c r="N12" s="335">
        <f>SUM('9. Ordering'!T11:V11)</f>
        <v>0</v>
      </c>
      <c r="O12" s="335">
        <f>SUM('9. Ordering'!W11:Y11)</f>
        <v>0</v>
      </c>
      <c r="P12" s="335">
        <f>SUM('9. Ordering'!Z11:AB11)</f>
        <v>0</v>
      </c>
      <c r="Q12" s="335">
        <f>SUM('9. Ordering'!AC11:AE11)</f>
        <v>0</v>
      </c>
      <c r="R12" s="335">
        <f>SUM('9. Ordering'!AF11:AH11)</f>
        <v>0</v>
      </c>
      <c r="S12" s="335">
        <f>SUM('9. Ordering'!AI11:AK11)</f>
        <v>0</v>
      </c>
      <c r="T12" s="335">
        <f>SUM('9. Ordering'!AL11:AN11)</f>
        <v>0</v>
      </c>
      <c r="U12" s="350">
        <f t="shared" si="2"/>
        <v>0</v>
      </c>
      <c r="W12" s="351">
        <f t="shared" ref="W12:W75" si="3">CHOOSE(W$8,$E12,$F12,$G12)*I12</f>
        <v>0</v>
      </c>
      <c r="X12" s="351">
        <f t="shared" ref="X12:X75" si="4">CHOOSE(X$8,$E12,$F12,$G12)*J12</f>
        <v>0</v>
      </c>
      <c r="Y12" s="351">
        <f t="shared" ref="Y12:Y75" si="5">CHOOSE(Y$8,$E12,$F12,$G12)*K12</f>
        <v>0</v>
      </c>
      <c r="Z12" s="351">
        <f t="shared" ref="Z12:Z75" si="6">CHOOSE(Z$8,$E12,$F12,$G12)*L12</f>
        <v>0</v>
      </c>
      <c r="AA12" s="351">
        <f t="shared" ref="AA12:AA75" si="7">CHOOSE(AA$8,$E12,$F12,$G12)*M12</f>
        <v>0</v>
      </c>
      <c r="AB12" s="351">
        <f t="shared" ref="AB12:AB75" si="8">CHOOSE(AB$8,$E12,$F12,$G12)*N12</f>
        <v>0</v>
      </c>
      <c r="AC12" s="351">
        <f t="shared" ref="AC12:AC75" si="9">CHOOSE(AC$8,$E12,$F12,$G12)*O12</f>
        <v>0</v>
      </c>
      <c r="AD12" s="351">
        <f t="shared" ref="AD12:AD75" si="10">CHOOSE(AD$8,$E12,$F12,$G12)*P12</f>
        <v>0</v>
      </c>
      <c r="AE12" s="351">
        <f t="shared" ref="AE12:AE75" si="11">CHOOSE(AE$8,$E12,$F12,$G12)*Q12</f>
        <v>0</v>
      </c>
      <c r="AF12" s="351">
        <f t="shared" ref="AF12:AF75" si="12">CHOOSE(AF$8,$E12,$F12,$G12)*R12</f>
        <v>0</v>
      </c>
      <c r="AG12" s="351">
        <f t="shared" ref="AG12:AG75" si="13">CHOOSE(AG$8,$E12,$F12,$G12)*S12</f>
        <v>0</v>
      </c>
      <c r="AH12" s="351">
        <f t="shared" ref="AH12:AH75" si="14">CHOOSE(AH$8,$E12,$F12,$G12)*T12</f>
        <v>0</v>
      </c>
      <c r="AI12" s="352">
        <f t="shared" ref="AI12:AI75" si="15">SUM(W12:AH12)</f>
        <v>0</v>
      </c>
    </row>
    <row r="13" spans="2:35" ht="15" x14ac:dyDescent="0.25">
      <c r="B13" s="257"/>
      <c r="C13" s="257" t="str">
        <f>'7. Consumption'!C12</f>
        <v>ABC 0 - susp - dose in ml</v>
      </c>
      <c r="D13" s="459">
        <v>8</v>
      </c>
      <c r="E13" s="811"/>
      <c r="F13" s="349"/>
      <c r="G13" s="349">
        <f t="shared" si="0"/>
        <v>0</v>
      </c>
      <c r="I13" s="335">
        <f>SUM('9. Ordering'!E12:G12)</f>
        <v>0</v>
      </c>
      <c r="J13" s="335">
        <f>SUM('9. Ordering'!H12:J12)</f>
        <v>0</v>
      </c>
      <c r="K13" s="335">
        <f>SUM('9. Ordering'!K12:M12)</f>
        <v>0</v>
      </c>
      <c r="L13" s="335">
        <f>SUM('9. Ordering'!N12:P12)</f>
        <v>0</v>
      </c>
      <c r="M13" s="335">
        <f>SUM('9. Ordering'!Q12:S12)</f>
        <v>0</v>
      </c>
      <c r="N13" s="335">
        <f>SUM('9. Ordering'!T12:V12)</f>
        <v>0</v>
      </c>
      <c r="O13" s="335">
        <f>SUM('9. Ordering'!W12:Y12)</f>
        <v>0</v>
      </c>
      <c r="P13" s="335">
        <f>SUM('9. Ordering'!Z12:AB12)</f>
        <v>0</v>
      </c>
      <c r="Q13" s="335">
        <f>SUM('9. Ordering'!AC12:AE12)</f>
        <v>0</v>
      </c>
      <c r="R13" s="335">
        <f>SUM('9. Ordering'!AF12:AH12)</f>
        <v>0</v>
      </c>
      <c r="S13" s="335">
        <f>SUM('9. Ordering'!AI12:AK12)</f>
        <v>0</v>
      </c>
      <c r="T13" s="335">
        <f>SUM('9. Ordering'!AL12:AN12)</f>
        <v>0</v>
      </c>
      <c r="U13" s="350">
        <f t="shared" si="2"/>
        <v>0</v>
      </c>
      <c r="W13" s="351">
        <f t="shared" si="3"/>
        <v>0</v>
      </c>
      <c r="X13" s="351">
        <f t="shared" si="4"/>
        <v>0</v>
      </c>
      <c r="Y13" s="351">
        <f t="shared" si="5"/>
        <v>0</v>
      </c>
      <c r="Z13" s="351">
        <f t="shared" si="6"/>
        <v>0</v>
      </c>
      <c r="AA13" s="351">
        <f t="shared" si="7"/>
        <v>0</v>
      </c>
      <c r="AB13" s="351">
        <f t="shared" si="8"/>
        <v>0</v>
      </c>
      <c r="AC13" s="351">
        <f t="shared" si="9"/>
        <v>0</v>
      </c>
      <c r="AD13" s="351">
        <f t="shared" si="10"/>
        <v>0</v>
      </c>
      <c r="AE13" s="351">
        <f t="shared" si="11"/>
        <v>0</v>
      </c>
      <c r="AF13" s="351">
        <f t="shared" si="12"/>
        <v>0</v>
      </c>
      <c r="AG13" s="351">
        <f t="shared" si="13"/>
        <v>0</v>
      </c>
      <c r="AH13" s="351">
        <f t="shared" si="14"/>
        <v>0</v>
      </c>
      <c r="AI13" s="352">
        <f t="shared" si="15"/>
        <v>0</v>
      </c>
    </row>
    <row r="14" spans="2:35" ht="15" x14ac:dyDescent="0.25">
      <c r="B14" s="257"/>
      <c r="C14" s="257" t="str">
        <f>'7. Consumption'!C13</f>
        <v>ABC 300 - tab</v>
      </c>
      <c r="D14" s="459">
        <v>11.5</v>
      </c>
      <c r="E14" s="811"/>
      <c r="F14" s="349"/>
      <c r="G14" s="349">
        <f t="shared" si="0"/>
        <v>0</v>
      </c>
      <c r="I14" s="335">
        <f>SUM('9. Ordering'!E13:G13)</f>
        <v>0</v>
      </c>
      <c r="J14" s="335">
        <f>SUM('9. Ordering'!H13:J13)</f>
        <v>0</v>
      </c>
      <c r="K14" s="335">
        <f>SUM('9. Ordering'!K13:M13)</f>
        <v>0</v>
      </c>
      <c r="L14" s="335">
        <f>SUM('9. Ordering'!N13:P13)</f>
        <v>0</v>
      </c>
      <c r="M14" s="335">
        <f>SUM('9. Ordering'!Q13:S13)</f>
        <v>0</v>
      </c>
      <c r="N14" s="335">
        <f>SUM('9. Ordering'!T13:V13)</f>
        <v>0</v>
      </c>
      <c r="O14" s="335">
        <f>SUM('9. Ordering'!W13:Y13)</f>
        <v>0</v>
      </c>
      <c r="P14" s="335">
        <f>SUM('9. Ordering'!Z13:AB13)</f>
        <v>0</v>
      </c>
      <c r="Q14" s="335">
        <f>SUM('9. Ordering'!AC13:AE13)</f>
        <v>0</v>
      </c>
      <c r="R14" s="335">
        <f>SUM('9. Ordering'!AF13:AH13)</f>
        <v>0</v>
      </c>
      <c r="S14" s="335">
        <f>SUM('9. Ordering'!AI13:AK13)</f>
        <v>0</v>
      </c>
      <c r="T14" s="335">
        <f>SUM('9. Ordering'!AL13:AN13)</f>
        <v>0</v>
      </c>
      <c r="U14" s="350">
        <f t="shared" si="2"/>
        <v>0</v>
      </c>
      <c r="W14" s="351">
        <f t="shared" si="3"/>
        <v>0</v>
      </c>
      <c r="X14" s="351">
        <f t="shared" si="4"/>
        <v>0</v>
      </c>
      <c r="Y14" s="351">
        <f t="shared" si="5"/>
        <v>0</v>
      </c>
      <c r="Z14" s="351">
        <f t="shared" si="6"/>
        <v>0</v>
      </c>
      <c r="AA14" s="351">
        <f t="shared" si="7"/>
        <v>0</v>
      </c>
      <c r="AB14" s="351">
        <f t="shared" si="8"/>
        <v>0</v>
      </c>
      <c r="AC14" s="351">
        <f t="shared" si="9"/>
        <v>0</v>
      </c>
      <c r="AD14" s="351">
        <f t="shared" si="10"/>
        <v>0</v>
      </c>
      <c r="AE14" s="351">
        <f t="shared" si="11"/>
        <v>0</v>
      </c>
      <c r="AF14" s="351">
        <f t="shared" si="12"/>
        <v>0</v>
      </c>
      <c r="AG14" s="351">
        <f t="shared" si="13"/>
        <v>0</v>
      </c>
      <c r="AH14" s="351">
        <f t="shared" si="14"/>
        <v>0</v>
      </c>
      <c r="AI14" s="352">
        <f t="shared" si="15"/>
        <v>0</v>
      </c>
    </row>
    <row r="15" spans="2:35" ht="15" x14ac:dyDescent="0.25">
      <c r="B15" s="257"/>
      <c r="C15" s="257" t="str">
        <f>'7. Consumption'!C14</f>
        <v>ABC 60 - tab - dispersible</v>
      </c>
      <c r="D15" s="459">
        <v>3.8</v>
      </c>
      <c r="E15" s="811"/>
      <c r="F15" s="349"/>
      <c r="G15" s="349">
        <f t="shared" si="0"/>
        <v>0</v>
      </c>
      <c r="I15" s="335">
        <f>SUM('9. Ordering'!E14:G14)</f>
        <v>0</v>
      </c>
      <c r="J15" s="335">
        <f>SUM('9. Ordering'!H14:J14)</f>
        <v>0</v>
      </c>
      <c r="K15" s="335">
        <f>SUM('9. Ordering'!K14:M14)</f>
        <v>0</v>
      </c>
      <c r="L15" s="335">
        <f>SUM('9. Ordering'!N14:P14)</f>
        <v>0</v>
      </c>
      <c r="M15" s="335">
        <f>SUM('9. Ordering'!Q14:S14)</f>
        <v>0</v>
      </c>
      <c r="N15" s="335">
        <f>SUM('9. Ordering'!T14:V14)</f>
        <v>0</v>
      </c>
      <c r="O15" s="335">
        <f>SUM('9. Ordering'!W14:Y14)</f>
        <v>0</v>
      </c>
      <c r="P15" s="335">
        <f>SUM('9. Ordering'!Z14:AB14)</f>
        <v>0</v>
      </c>
      <c r="Q15" s="335">
        <f>SUM('9. Ordering'!AC14:AE14)</f>
        <v>0</v>
      </c>
      <c r="R15" s="335">
        <f>SUM('9. Ordering'!AF14:AH14)</f>
        <v>0</v>
      </c>
      <c r="S15" s="335">
        <f>SUM('9. Ordering'!AI14:AK14)</f>
        <v>0</v>
      </c>
      <c r="T15" s="335">
        <f>SUM('9. Ordering'!AL14:AN14)</f>
        <v>0</v>
      </c>
      <c r="U15" s="350">
        <f t="shared" si="2"/>
        <v>0</v>
      </c>
      <c r="W15" s="351">
        <f t="shared" si="3"/>
        <v>0</v>
      </c>
      <c r="X15" s="351">
        <f t="shared" si="4"/>
        <v>0</v>
      </c>
      <c r="Y15" s="351">
        <f t="shared" si="5"/>
        <v>0</v>
      </c>
      <c r="Z15" s="351">
        <f t="shared" si="6"/>
        <v>0</v>
      </c>
      <c r="AA15" s="351">
        <f t="shared" si="7"/>
        <v>0</v>
      </c>
      <c r="AB15" s="351">
        <f t="shared" si="8"/>
        <v>0</v>
      </c>
      <c r="AC15" s="351">
        <f t="shared" si="9"/>
        <v>0</v>
      </c>
      <c r="AD15" s="351">
        <f t="shared" si="10"/>
        <v>0</v>
      </c>
      <c r="AE15" s="351">
        <f t="shared" si="11"/>
        <v>0</v>
      </c>
      <c r="AF15" s="351">
        <f t="shared" si="12"/>
        <v>0</v>
      </c>
      <c r="AG15" s="351">
        <f t="shared" si="13"/>
        <v>0</v>
      </c>
      <c r="AH15" s="351">
        <f t="shared" si="14"/>
        <v>0</v>
      </c>
      <c r="AI15" s="352">
        <f t="shared" si="15"/>
        <v>0</v>
      </c>
    </row>
    <row r="16" spans="2:35" ht="15" x14ac:dyDescent="0.25">
      <c r="B16" s="257"/>
      <c r="C16" s="257" t="str">
        <f>'7. Consumption'!C15</f>
        <v>ABC+3TC 120/60 - tab - dispersible&amp;scored</v>
      </c>
      <c r="D16" s="459">
        <v>3.5</v>
      </c>
      <c r="E16" s="811"/>
      <c r="F16" s="349"/>
      <c r="G16" s="349">
        <f t="shared" si="0"/>
        <v>0</v>
      </c>
      <c r="I16" s="335">
        <f>SUM('9. Ordering'!E15:G15)</f>
        <v>0</v>
      </c>
      <c r="J16" s="335">
        <f>SUM('9. Ordering'!H15:J15)</f>
        <v>0</v>
      </c>
      <c r="K16" s="335">
        <f>SUM('9. Ordering'!K15:M15)</f>
        <v>0</v>
      </c>
      <c r="L16" s="335">
        <f>SUM('9. Ordering'!N15:P15)</f>
        <v>0</v>
      </c>
      <c r="M16" s="335">
        <f>SUM('9. Ordering'!Q15:S15)</f>
        <v>0</v>
      </c>
      <c r="N16" s="335">
        <f>SUM('9. Ordering'!T15:V15)</f>
        <v>0</v>
      </c>
      <c r="O16" s="335">
        <f>SUM('9. Ordering'!W15:Y15)</f>
        <v>0</v>
      </c>
      <c r="P16" s="335">
        <f>SUM('9. Ordering'!Z15:AB15)</f>
        <v>0</v>
      </c>
      <c r="Q16" s="335">
        <f>SUM('9. Ordering'!AC15:AE15)</f>
        <v>0</v>
      </c>
      <c r="R16" s="335">
        <f>SUM('9. Ordering'!AF15:AH15)</f>
        <v>0</v>
      </c>
      <c r="S16" s="335">
        <f>SUM('9. Ordering'!AI15:AK15)</f>
        <v>0</v>
      </c>
      <c r="T16" s="335">
        <f>SUM('9. Ordering'!AL15:AN15)</f>
        <v>0</v>
      </c>
      <c r="U16" s="350">
        <f t="shared" si="2"/>
        <v>0</v>
      </c>
      <c r="W16" s="351">
        <f t="shared" si="3"/>
        <v>0</v>
      </c>
      <c r="X16" s="351">
        <f t="shared" si="4"/>
        <v>0</v>
      </c>
      <c r="Y16" s="351">
        <f t="shared" si="5"/>
        <v>0</v>
      </c>
      <c r="Z16" s="351">
        <f t="shared" si="6"/>
        <v>0</v>
      </c>
      <c r="AA16" s="351">
        <f t="shared" si="7"/>
        <v>0</v>
      </c>
      <c r="AB16" s="351">
        <f t="shared" si="8"/>
        <v>0</v>
      </c>
      <c r="AC16" s="351">
        <f t="shared" si="9"/>
        <v>0</v>
      </c>
      <c r="AD16" s="351">
        <f t="shared" si="10"/>
        <v>0</v>
      </c>
      <c r="AE16" s="351">
        <f t="shared" si="11"/>
        <v>0</v>
      </c>
      <c r="AF16" s="351">
        <f t="shared" si="12"/>
        <v>0</v>
      </c>
      <c r="AG16" s="351">
        <f t="shared" si="13"/>
        <v>0</v>
      </c>
      <c r="AH16" s="351">
        <f t="shared" si="14"/>
        <v>0</v>
      </c>
      <c r="AI16" s="352">
        <f t="shared" si="15"/>
        <v>0</v>
      </c>
    </row>
    <row r="17" spans="2:35" ht="15" x14ac:dyDescent="0.25">
      <c r="B17" s="257"/>
      <c r="C17" s="257" t="str">
        <f>'7. Consumption'!C16</f>
        <v>ABC+3TC 60/30 - tab</v>
      </c>
      <c r="D17" s="459" t="s">
        <v>366</v>
      </c>
      <c r="E17" s="811"/>
      <c r="F17" s="349"/>
      <c r="G17" s="349">
        <f t="shared" si="0"/>
        <v>0</v>
      </c>
      <c r="I17" s="335">
        <f>SUM('9. Ordering'!E16:G16)</f>
        <v>0</v>
      </c>
      <c r="J17" s="335">
        <f>SUM('9. Ordering'!H16:J16)</f>
        <v>0</v>
      </c>
      <c r="K17" s="335">
        <f>SUM('9. Ordering'!K16:M16)</f>
        <v>0</v>
      </c>
      <c r="L17" s="335">
        <f>SUM('9. Ordering'!N16:P16)</f>
        <v>0</v>
      </c>
      <c r="M17" s="335">
        <f>SUM('9. Ordering'!Q16:S16)</f>
        <v>0</v>
      </c>
      <c r="N17" s="335">
        <f>SUM('9. Ordering'!T16:V16)</f>
        <v>0</v>
      </c>
      <c r="O17" s="335">
        <f>SUM('9. Ordering'!W16:Y16)</f>
        <v>0</v>
      </c>
      <c r="P17" s="335">
        <f>SUM('9. Ordering'!Z16:AB16)</f>
        <v>0</v>
      </c>
      <c r="Q17" s="335">
        <f>SUM('9. Ordering'!AC16:AE16)</f>
        <v>0</v>
      </c>
      <c r="R17" s="335">
        <f>SUM('9. Ordering'!AF16:AH16)</f>
        <v>0</v>
      </c>
      <c r="S17" s="335">
        <f>SUM('9. Ordering'!AI16:AK16)</f>
        <v>0</v>
      </c>
      <c r="T17" s="335">
        <f>SUM('9. Ordering'!AL16:AN16)</f>
        <v>0</v>
      </c>
      <c r="U17" s="350">
        <f t="shared" si="2"/>
        <v>0</v>
      </c>
      <c r="W17" s="351">
        <f t="shared" si="3"/>
        <v>0</v>
      </c>
      <c r="X17" s="351">
        <f t="shared" si="4"/>
        <v>0</v>
      </c>
      <c r="Y17" s="351">
        <f t="shared" si="5"/>
        <v>0</v>
      </c>
      <c r="Z17" s="351">
        <f t="shared" si="6"/>
        <v>0</v>
      </c>
      <c r="AA17" s="351">
        <f t="shared" si="7"/>
        <v>0</v>
      </c>
      <c r="AB17" s="351">
        <f t="shared" si="8"/>
        <v>0</v>
      </c>
      <c r="AC17" s="351">
        <f t="shared" si="9"/>
        <v>0</v>
      </c>
      <c r="AD17" s="351">
        <f t="shared" si="10"/>
        <v>0</v>
      </c>
      <c r="AE17" s="351">
        <f t="shared" si="11"/>
        <v>0</v>
      </c>
      <c r="AF17" s="351">
        <f t="shared" si="12"/>
        <v>0</v>
      </c>
      <c r="AG17" s="351">
        <f t="shared" si="13"/>
        <v>0</v>
      </c>
      <c r="AH17" s="351">
        <f t="shared" si="14"/>
        <v>0</v>
      </c>
      <c r="AI17" s="352">
        <f t="shared" si="15"/>
        <v>0</v>
      </c>
    </row>
    <row r="18" spans="2:35" ht="15" x14ac:dyDescent="0.25">
      <c r="B18" s="257"/>
      <c r="C18" s="257" t="str">
        <f>'7. Consumption'!C17</f>
        <v>ABC+3TC 60/30 - tab - dispersible</v>
      </c>
      <c r="D18" s="459">
        <v>3.5</v>
      </c>
      <c r="E18" s="811"/>
      <c r="F18" s="349"/>
      <c r="G18" s="349">
        <f t="shared" si="0"/>
        <v>0</v>
      </c>
      <c r="I18" s="335">
        <f>SUM('9. Ordering'!E17:G17)</f>
        <v>0</v>
      </c>
      <c r="J18" s="335">
        <f>SUM('9. Ordering'!H17:J17)</f>
        <v>0</v>
      </c>
      <c r="K18" s="335">
        <f>SUM('9. Ordering'!K17:M17)</f>
        <v>0</v>
      </c>
      <c r="L18" s="335">
        <f>SUM('9. Ordering'!N17:P17)</f>
        <v>0</v>
      </c>
      <c r="M18" s="335">
        <f>SUM('9. Ordering'!Q17:S17)</f>
        <v>0</v>
      </c>
      <c r="N18" s="335">
        <f>SUM('9. Ordering'!T17:V17)</f>
        <v>0</v>
      </c>
      <c r="O18" s="335">
        <f>SUM('9. Ordering'!W17:Y17)</f>
        <v>0</v>
      </c>
      <c r="P18" s="335">
        <f>SUM('9. Ordering'!Z17:AB17)</f>
        <v>0</v>
      </c>
      <c r="Q18" s="335">
        <f>SUM('9. Ordering'!AC17:AE17)</f>
        <v>0</v>
      </c>
      <c r="R18" s="335">
        <f>SUM('9. Ordering'!AF17:AH17)</f>
        <v>0</v>
      </c>
      <c r="S18" s="335">
        <f>SUM('9. Ordering'!AI17:AK17)</f>
        <v>0</v>
      </c>
      <c r="T18" s="335">
        <f>SUM('9. Ordering'!AL17:AN17)</f>
        <v>0</v>
      </c>
      <c r="U18" s="350">
        <f t="shared" si="2"/>
        <v>0</v>
      </c>
      <c r="W18" s="351">
        <f t="shared" si="3"/>
        <v>0</v>
      </c>
      <c r="X18" s="351">
        <f t="shared" si="4"/>
        <v>0</v>
      </c>
      <c r="Y18" s="351">
        <f t="shared" si="5"/>
        <v>0</v>
      </c>
      <c r="Z18" s="351">
        <f t="shared" si="6"/>
        <v>0</v>
      </c>
      <c r="AA18" s="351">
        <f t="shared" si="7"/>
        <v>0</v>
      </c>
      <c r="AB18" s="351">
        <f t="shared" si="8"/>
        <v>0</v>
      </c>
      <c r="AC18" s="351">
        <f t="shared" si="9"/>
        <v>0</v>
      </c>
      <c r="AD18" s="351">
        <f t="shared" si="10"/>
        <v>0</v>
      </c>
      <c r="AE18" s="351">
        <f t="shared" si="11"/>
        <v>0</v>
      </c>
      <c r="AF18" s="351">
        <f t="shared" si="12"/>
        <v>0</v>
      </c>
      <c r="AG18" s="351">
        <f t="shared" si="13"/>
        <v>0</v>
      </c>
      <c r="AH18" s="351">
        <f t="shared" si="14"/>
        <v>0</v>
      </c>
      <c r="AI18" s="352">
        <f t="shared" si="15"/>
        <v>0</v>
      </c>
    </row>
    <row r="19" spans="2:35" ht="15" x14ac:dyDescent="0.25">
      <c r="B19" s="257"/>
      <c r="C19" s="257" t="str">
        <f>'7. Consumption'!C18</f>
        <v>ABC+3TC 600/300 - tab</v>
      </c>
      <c r="D19" s="459">
        <v>12.75</v>
      </c>
      <c r="E19" s="811"/>
      <c r="F19" s="349"/>
      <c r="G19" s="349">
        <f t="shared" si="0"/>
        <v>0</v>
      </c>
      <c r="I19" s="335">
        <f>SUM('9. Ordering'!E18:G18)</f>
        <v>0</v>
      </c>
      <c r="J19" s="335">
        <f>SUM('9. Ordering'!H18:J18)</f>
        <v>0</v>
      </c>
      <c r="K19" s="335">
        <f>SUM('9. Ordering'!K18:M18)</f>
        <v>0</v>
      </c>
      <c r="L19" s="335">
        <f>SUM('9. Ordering'!N18:P18)</f>
        <v>0</v>
      </c>
      <c r="M19" s="335">
        <f>SUM('9. Ordering'!Q18:S18)</f>
        <v>0</v>
      </c>
      <c r="N19" s="335">
        <f>SUM('9. Ordering'!T18:V18)</f>
        <v>0</v>
      </c>
      <c r="O19" s="335">
        <f>SUM('9. Ordering'!W18:Y18)</f>
        <v>0</v>
      </c>
      <c r="P19" s="335">
        <f>SUM('9. Ordering'!Z18:AB18)</f>
        <v>0</v>
      </c>
      <c r="Q19" s="335">
        <f>SUM('9. Ordering'!AC18:AE18)</f>
        <v>0</v>
      </c>
      <c r="R19" s="335">
        <f>SUM('9. Ordering'!AF18:AH18)</f>
        <v>0</v>
      </c>
      <c r="S19" s="335">
        <f>SUM('9. Ordering'!AI18:AK18)</f>
        <v>0</v>
      </c>
      <c r="T19" s="335">
        <f>SUM('9. Ordering'!AL18:AN18)</f>
        <v>0</v>
      </c>
      <c r="U19" s="350">
        <f t="shared" si="2"/>
        <v>0</v>
      </c>
      <c r="W19" s="351">
        <f t="shared" si="3"/>
        <v>0</v>
      </c>
      <c r="X19" s="351">
        <f t="shared" si="4"/>
        <v>0</v>
      </c>
      <c r="Y19" s="351">
        <f t="shared" si="5"/>
        <v>0</v>
      </c>
      <c r="Z19" s="351">
        <f t="shared" si="6"/>
        <v>0</v>
      </c>
      <c r="AA19" s="351">
        <f t="shared" si="7"/>
        <v>0</v>
      </c>
      <c r="AB19" s="351">
        <f t="shared" si="8"/>
        <v>0</v>
      </c>
      <c r="AC19" s="351">
        <f t="shared" si="9"/>
        <v>0</v>
      </c>
      <c r="AD19" s="351">
        <f t="shared" si="10"/>
        <v>0</v>
      </c>
      <c r="AE19" s="351">
        <f t="shared" si="11"/>
        <v>0</v>
      </c>
      <c r="AF19" s="351">
        <f t="shared" si="12"/>
        <v>0</v>
      </c>
      <c r="AG19" s="351">
        <f t="shared" si="13"/>
        <v>0</v>
      </c>
      <c r="AH19" s="351">
        <f t="shared" si="14"/>
        <v>0</v>
      </c>
      <c r="AI19" s="352">
        <f t="shared" si="15"/>
        <v>0</v>
      </c>
    </row>
    <row r="20" spans="2:35" ht="15" x14ac:dyDescent="0.25">
      <c r="B20" s="257"/>
      <c r="C20" s="257" t="str">
        <f>'7. Consumption'!C19</f>
        <v>ABC+3TC+AZT 300/150/300 - tab</v>
      </c>
      <c r="D20" s="459">
        <v>20</v>
      </c>
      <c r="E20" s="811"/>
      <c r="F20" s="349"/>
      <c r="G20" s="349">
        <f t="shared" si="0"/>
        <v>0</v>
      </c>
      <c r="I20" s="335">
        <f>SUM('9. Ordering'!E19:G19)</f>
        <v>0</v>
      </c>
      <c r="J20" s="335">
        <f>SUM('9. Ordering'!H19:J19)</f>
        <v>0</v>
      </c>
      <c r="K20" s="335">
        <f>SUM('9. Ordering'!K19:M19)</f>
        <v>0</v>
      </c>
      <c r="L20" s="335">
        <f>SUM('9. Ordering'!N19:P19)</f>
        <v>0</v>
      </c>
      <c r="M20" s="335">
        <f>SUM('9. Ordering'!Q19:S19)</f>
        <v>0</v>
      </c>
      <c r="N20" s="335">
        <f>SUM('9. Ordering'!T19:V19)</f>
        <v>0</v>
      </c>
      <c r="O20" s="335">
        <f>SUM('9. Ordering'!W19:Y19)</f>
        <v>0</v>
      </c>
      <c r="P20" s="335">
        <f>SUM('9. Ordering'!Z19:AB19)</f>
        <v>0</v>
      </c>
      <c r="Q20" s="335">
        <f>SUM('9. Ordering'!AC19:AE19)</f>
        <v>0</v>
      </c>
      <c r="R20" s="335">
        <f>SUM('9. Ordering'!AF19:AH19)</f>
        <v>0</v>
      </c>
      <c r="S20" s="335">
        <f>SUM('9. Ordering'!AI19:AK19)</f>
        <v>0</v>
      </c>
      <c r="T20" s="335">
        <f>SUM('9. Ordering'!AL19:AN19)</f>
        <v>0</v>
      </c>
      <c r="U20" s="350">
        <f t="shared" si="2"/>
        <v>0</v>
      </c>
      <c r="W20" s="351">
        <f t="shared" si="3"/>
        <v>0</v>
      </c>
      <c r="X20" s="351">
        <f t="shared" si="4"/>
        <v>0</v>
      </c>
      <c r="Y20" s="351">
        <f t="shared" si="5"/>
        <v>0</v>
      </c>
      <c r="Z20" s="351">
        <f t="shared" si="6"/>
        <v>0</v>
      </c>
      <c r="AA20" s="351">
        <f t="shared" si="7"/>
        <v>0</v>
      </c>
      <c r="AB20" s="351">
        <f t="shared" si="8"/>
        <v>0</v>
      </c>
      <c r="AC20" s="351">
        <f t="shared" si="9"/>
        <v>0</v>
      </c>
      <c r="AD20" s="351">
        <f t="shared" si="10"/>
        <v>0</v>
      </c>
      <c r="AE20" s="351">
        <f t="shared" si="11"/>
        <v>0</v>
      </c>
      <c r="AF20" s="351">
        <f t="shared" si="12"/>
        <v>0</v>
      </c>
      <c r="AG20" s="351">
        <f t="shared" si="13"/>
        <v>0</v>
      </c>
      <c r="AH20" s="351">
        <f t="shared" si="14"/>
        <v>0</v>
      </c>
      <c r="AI20" s="352">
        <f t="shared" si="15"/>
        <v>0</v>
      </c>
    </row>
    <row r="21" spans="2:35" ht="15" x14ac:dyDescent="0.25">
      <c r="B21" s="257"/>
      <c r="C21" s="257" t="str">
        <f>'7. Consumption'!C20</f>
        <v>ABC+3TC+AZT 60/30/60 - tab</v>
      </c>
      <c r="D21" s="459">
        <v>7.5</v>
      </c>
      <c r="E21" s="811"/>
      <c r="F21" s="349"/>
      <c r="G21" s="349">
        <f t="shared" si="0"/>
        <v>0</v>
      </c>
      <c r="I21" s="335">
        <f>SUM('9. Ordering'!E20:G20)</f>
        <v>0</v>
      </c>
      <c r="J21" s="335">
        <f>SUM('9. Ordering'!H20:J20)</f>
        <v>0</v>
      </c>
      <c r="K21" s="335">
        <f>SUM('9. Ordering'!K20:M20)</f>
        <v>0</v>
      </c>
      <c r="L21" s="335">
        <f>SUM('9. Ordering'!N20:P20)</f>
        <v>0</v>
      </c>
      <c r="M21" s="335">
        <f>SUM('9. Ordering'!Q20:S20)</f>
        <v>0</v>
      </c>
      <c r="N21" s="335">
        <f>SUM('9. Ordering'!T20:V20)</f>
        <v>0</v>
      </c>
      <c r="O21" s="335">
        <f>SUM('9. Ordering'!W20:Y20)</f>
        <v>0</v>
      </c>
      <c r="P21" s="335">
        <f>SUM('9. Ordering'!Z20:AB20)</f>
        <v>0</v>
      </c>
      <c r="Q21" s="335">
        <f>SUM('9. Ordering'!AC20:AE20)</f>
        <v>0</v>
      </c>
      <c r="R21" s="335">
        <f>SUM('9. Ordering'!AF20:AH20)</f>
        <v>0</v>
      </c>
      <c r="S21" s="335">
        <f>SUM('9. Ordering'!AI20:AK20)</f>
        <v>0</v>
      </c>
      <c r="T21" s="335">
        <f>SUM('9. Ordering'!AL20:AN20)</f>
        <v>0</v>
      </c>
      <c r="U21" s="350">
        <f t="shared" si="2"/>
        <v>0</v>
      </c>
      <c r="W21" s="351">
        <f t="shared" si="3"/>
        <v>0</v>
      </c>
      <c r="X21" s="351">
        <f t="shared" si="4"/>
        <v>0</v>
      </c>
      <c r="Y21" s="351">
        <f t="shared" si="5"/>
        <v>0</v>
      </c>
      <c r="Z21" s="351">
        <f t="shared" si="6"/>
        <v>0</v>
      </c>
      <c r="AA21" s="351">
        <f t="shared" si="7"/>
        <v>0</v>
      </c>
      <c r="AB21" s="351">
        <f t="shared" si="8"/>
        <v>0</v>
      </c>
      <c r="AC21" s="351">
        <f t="shared" si="9"/>
        <v>0</v>
      </c>
      <c r="AD21" s="351">
        <f t="shared" si="10"/>
        <v>0</v>
      </c>
      <c r="AE21" s="351">
        <f t="shared" si="11"/>
        <v>0</v>
      </c>
      <c r="AF21" s="351">
        <f t="shared" si="12"/>
        <v>0</v>
      </c>
      <c r="AG21" s="351">
        <f t="shared" si="13"/>
        <v>0</v>
      </c>
      <c r="AH21" s="351">
        <f t="shared" si="14"/>
        <v>0</v>
      </c>
      <c r="AI21" s="352">
        <f t="shared" si="15"/>
        <v>0</v>
      </c>
    </row>
    <row r="22" spans="2:35" ht="15" x14ac:dyDescent="0.25">
      <c r="B22" s="257"/>
      <c r="C22" s="257" t="str">
        <f>'7. Consumption'!C21</f>
        <v>ATV 100 - caps</v>
      </c>
      <c r="D22" s="459" t="s">
        <v>366</v>
      </c>
      <c r="E22" s="811"/>
      <c r="F22" s="349"/>
      <c r="G22" s="349">
        <f t="shared" si="0"/>
        <v>0</v>
      </c>
      <c r="I22" s="335">
        <f>SUM('9. Ordering'!E21:G21)</f>
        <v>0</v>
      </c>
      <c r="J22" s="335">
        <f>SUM('9. Ordering'!H21:J21)</f>
        <v>0</v>
      </c>
      <c r="K22" s="335">
        <f>SUM('9. Ordering'!K21:M21)</f>
        <v>0</v>
      </c>
      <c r="L22" s="335">
        <f>SUM('9. Ordering'!N21:P21)</f>
        <v>0</v>
      </c>
      <c r="M22" s="335">
        <f>SUM('9. Ordering'!Q21:S21)</f>
        <v>0</v>
      </c>
      <c r="N22" s="335">
        <f>SUM('9. Ordering'!T21:V21)</f>
        <v>0</v>
      </c>
      <c r="O22" s="335">
        <f>SUM('9. Ordering'!W21:Y21)</f>
        <v>0</v>
      </c>
      <c r="P22" s="335">
        <f>SUM('9. Ordering'!Z21:AB21)</f>
        <v>0</v>
      </c>
      <c r="Q22" s="335">
        <f>SUM('9. Ordering'!AC21:AE21)</f>
        <v>0</v>
      </c>
      <c r="R22" s="335">
        <f>SUM('9. Ordering'!AF21:AH21)</f>
        <v>0</v>
      </c>
      <c r="S22" s="335">
        <f>SUM('9. Ordering'!AI21:AK21)</f>
        <v>0</v>
      </c>
      <c r="T22" s="335">
        <f>SUM('9. Ordering'!AL21:AN21)</f>
        <v>0</v>
      </c>
      <c r="U22" s="350">
        <f t="shared" si="2"/>
        <v>0</v>
      </c>
      <c r="W22" s="351">
        <f t="shared" si="3"/>
        <v>0</v>
      </c>
      <c r="X22" s="351">
        <f t="shared" si="4"/>
        <v>0</v>
      </c>
      <c r="Y22" s="351">
        <f t="shared" si="5"/>
        <v>0</v>
      </c>
      <c r="Z22" s="351">
        <f t="shared" si="6"/>
        <v>0</v>
      </c>
      <c r="AA22" s="351">
        <f t="shared" si="7"/>
        <v>0</v>
      </c>
      <c r="AB22" s="351">
        <f t="shared" si="8"/>
        <v>0</v>
      </c>
      <c r="AC22" s="351">
        <f t="shared" si="9"/>
        <v>0</v>
      </c>
      <c r="AD22" s="351">
        <f t="shared" si="10"/>
        <v>0</v>
      </c>
      <c r="AE22" s="351">
        <f t="shared" si="11"/>
        <v>0</v>
      </c>
      <c r="AF22" s="351">
        <f t="shared" si="12"/>
        <v>0</v>
      </c>
      <c r="AG22" s="351">
        <f t="shared" si="13"/>
        <v>0</v>
      </c>
      <c r="AH22" s="351">
        <f t="shared" si="14"/>
        <v>0</v>
      </c>
      <c r="AI22" s="352">
        <f t="shared" si="15"/>
        <v>0</v>
      </c>
    </row>
    <row r="23" spans="2:35" ht="15" x14ac:dyDescent="0.25">
      <c r="B23" s="257"/>
      <c r="C23" s="257" t="str">
        <f>'7. Consumption'!C22</f>
        <v>ATV 200 - caps</v>
      </c>
      <c r="D23" s="459">
        <v>20</v>
      </c>
      <c r="E23" s="811"/>
      <c r="F23" s="349"/>
      <c r="G23" s="349">
        <f t="shared" si="0"/>
        <v>0</v>
      </c>
      <c r="I23" s="335">
        <f>SUM('9. Ordering'!E22:G22)</f>
        <v>0</v>
      </c>
      <c r="J23" s="335">
        <f>SUM('9. Ordering'!H22:J22)</f>
        <v>0</v>
      </c>
      <c r="K23" s="335">
        <f>SUM('9. Ordering'!K22:M22)</f>
        <v>0</v>
      </c>
      <c r="L23" s="335">
        <f>SUM('9. Ordering'!N22:P22)</f>
        <v>0</v>
      </c>
      <c r="M23" s="335">
        <f>SUM('9. Ordering'!Q22:S22)</f>
        <v>0</v>
      </c>
      <c r="N23" s="335">
        <f>SUM('9. Ordering'!T22:V22)</f>
        <v>0</v>
      </c>
      <c r="O23" s="335">
        <f>SUM('9. Ordering'!W22:Y22)</f>
        <v>0</v>
      </c>
      <c r="P23" s="335">
        <f>SUM('9. Ordering'!Z22:AB22)</f>
        <v>0</v>
      </c>
      <c r="Q23" s="335">
        <f>SUM('9. Ordering'!AC22:AE22)</f>
        <v>0</v>
      </c>
      <c r="R23" s="335">
        <f>SUM('9. Ordering'!AF22:AH22)</f>
        <v>0</v>
      </c>
      <c r="S23" s="335">
        <f>SUM('9. Ordering'!AI22:AK22)</f>
        <v>0</v>
      </c>
      <c r="T23" s="335">
        <f>SUM('9. Ordering'!AL22:AN22)</f>
        <v>0</v>
      </c>
      <c r="U23" s="350">
        <f t="shared" si="2"/>
        <v>0</v>
      </c>
      <c r="W23" s="351">
        <f t="shared" si="3"/>
        <v>0</v>
      </c>
      <c r="X23" s="351">
        <f t="shared" si="4"/>
        <v>0</v>
      </c>
      <c r="Y23" s="351">
        <f t="shared" si="5"/>
        <v>0</v>
      </c>
      <c r="Z23" s="351">
        <f t="shared" si="6"/>
        <v>0</v>
      </c>
      <c r="AA23" s="351">
        <f t="shared" si="7"/>
        <v>0</v>
      </c>
      <c r="AB23" s="351">
        <f t="shared" si="8"/>
        <v>0</v>
      </c>
      <c r="AC23" s="351">
        <f t="shared" si="9"/>
        <v>0</v>
      </c>
      <c r="AD23" s="351">
        <f t="shared" si="10"/>
        <v>0</v>
      </c>
      <c r="AE23" s="351">
        <f t="shared" si="11"/>
        <v>0</v>
      </c>
      <c r="AF23" s="351">
        <f t="shared" si="12"/>
        <v>0</v>
      </c>
      <c r="AG23" s="351">
        <f t="shared" si="13"/>
        <v>0</v>
      </c>
      <c r="AH23" s="351">
        <f t="shared" si="14"/>
        <v>0</v>
      </c>
      <c r="AI23" s="352">
        <f t="shared" si="15"/>
        <v>0</v>
      </c>
    </row>
    <row r="24" spans="2:35" ht="15" x14ac:dyDescent="0.25">
      <c r="B24" s="257"/>
      <c r="C24" s="257" t="str">
        <f>'7. Consumption'!C23</f>
        <v>ATV 300 - caps</v>
      </c>
      <c r="D24" s="459">
        <v>17</v>
      </c>
      <c r="E24" s="811"/>
      <c r="F24" s="349"/>
      <c r="G24" s="349">
        <f t="shared" si="0"/>
        <v>0</v>
      </c>
      <c r="I24" s="335">
        <f>SUM('9. Ordering'!E23:G23)</f>
        <v>0</v>
      </c>
      <c r="J24" s="335">
        <f>SUM('9. Ordering'!H23:J23)</f>
        <v>0</v>
      </c>
      <c r="K24" s="335">
        <f>SUM('9. Ordering'!K23:M23)</f>
        <v>0</v>
      </c>
      <c r="L24" s="335">
        <f>SUM('9. Ordering'!N23:P23)</f>
        <v>0</v>
      </c>
      <c r="M24" s="335">
        <f>SUM('9. Ordering'!Q23:S23)</f>
        <v>0</v>
      </c>
      <c r="N24" s="335">
        <f>SUM('9. Ordering'!T23:V23)</f>
        <v>0</v>
      </c>
      <c r="O24" s="335">
        <f>SUM('9. Ordering'!W23:Y23)</f>
        <v>0</v>
      </c>
      <c r="P24" s="335">
        <f>SUM('9. Ordering'!Z23:AB23)</f>
        <v>0</v>
      </c>
      <c r="Q24" s="335">
        <f>SUM('9. Ordering'!AC23:AE23)</f>
        <v>0</v>
      </c>
      <c r="R24" s="335">
        <f>SUM('9. Ordering'!AF23:AH23)</f>
        <v>0</v>
      </c>
      <c r="S24" s="335">
        <f>SUM('9. Ordering'!AI23:AK23)</f>
        <v>0</v>
      </c>
      <c r="T24" s="335">
        <f>SUM('9. Ordering'!AL23:AN23)</f>
        <v>0</v>
      </c>
      <c r="U24" s="350">
        <f t="shared" si="2"/>
        <v>0</v>
      </c>
      <c r="W24" s="351">
        <f t="shared" si="3"/>
        <v>0</v>
      </c>
      <c r="X24" s="351">
        <f t="shared" si="4"/>
        <v>0</v>
      </c>
      <c r="Y24" s="351">
        <f t="shared" si="5"/>
        <v>0</v>
      </c>
      <c r="Z24" s="351">
        <f t="shared" si="6"/>
        <v>0</v>
      </c>
      <c r="AA24" s="351">
        <f t="shared" si="7"/>
        <v>0</v>
      </c>
      <c r="AB24" s="351">
        <f t="shared" si="8"/>
        <v>0</v>
      </c>
      <c r="AC24" s="351">
        <f t="shared" si="9"/>
        <v>0</v>
      </c>
      <c r="AD24" s="351">
        <f t="shared" si="10"/>
        <v>0</v>
      </c>
      <c r="AE24" s="351">
        <f t="shared" si="11"/>
        <v>0</v>
      </c>
      <c r="AF24" s="351">
        <f t="shared" si="12"/>
        <v>0</v>
      </c>
      <c r="AG24" s="351">
        <f t="shared" si="13"/>
        <v>0</v>
      </c>
      <c r="AH24" s="351">
        <f t="shared" si="14"/>
        <v>0</v>
      </c>
      <c r="AI24" s="352">
        <f t="shared" si="15"/>
        <v>0</v>
      </c>
    </row>
    <row r="25" spans="2:35" ht="15" x14ac:dyDescent="0.25">
      <c r="B25" s="257"/>
      <c r="C25" s="257" t="str">
        <f>'7. Consumption'!C24</f>
        <v>ATV/r 300/100 - tab</v>
      </c>
      <c r="D25" s="459">
        <v>16</v>
      </c>
      <c r="E25" s="811"/>
      <c r="F25" s="349"/>
      <c r="G25" s="349">
        <f t="shared" si="0"/>
        <v>0</v>
      </c>
      <c r="I25" s="335">
        <f>SUM('9. Ordering'!E24:G24)</f>
        <v>0</v>
      </c>
      <c r="J25" s="335">
        <f>SUM('9. Ordering'!H24:J24)</f>
        <v>0</v>
      </c>
      <c r="K25" s="335">
        <f>SUM('9. Ordering'!K24:M24)</f>
        <v>0</v>
      </c>
      <c r="L25" s="335">
        <f>SUM('9. Ordering'!N24:P24)</f>
        <v>0</v>
      </c>
      <c r="M25" s="335">
        <f>SUM('9. Ordering'!Q24:S24)</f>
        <v>0</v>
      </c>
      <c r="N25" s="335">
        <f>SUM('9. Ordering'!T24:V24)</f>
        <v>0</v>
      </c>
      <c r="O25" s="335">
        <f>SUM('9. Ordering'!W24:Y24)</f>
        <v>0</v>
      </c>
      <c r="P25" s="335">
        <f>SUM('9. Ordering'!Z24:AB24)</f>
        <v>0</v>
      </c>
      <c r="Q25" s="335">
        <f>SUM('9. Ordering'!AC24:AE24)</f>
        <v>0</v>
      </c>
      <c r="R25" s="335">
        <f>SUM('9. Ordering'!AF24:AH24)</f>
        <v>0</v>
      </c>
      <c r="S25" s="335">
        <f>SUM('9. Ordering'!AI24:AK24)</f>
        <v>0</v>
      </c>
      <c r="T25" s="335">
        <f>SUM('9. Ordering'!AL24:AN24)</f>
        <v>0</v>
      </c>
      <c r="U25" s="350">
        <f t="shared" si="2"/>
        <v>0</v>
      </c>
      <c r="W25" s="351">
        <f t="shared" si="3"/>
        <v>0</v>
      </c>
      <c r="X25" s="351">
        <f t="shared" si="4"/>
        <v>0</v>
      </c>
      <c r="Y25" s="351">
        <f t="shared" si="5"/>
        <v>0</v>
      </c>
      <c r="Z25" s="351">
        <f t="shared" si="6"/>
        <v>0</v>
      </c>
      <c r="AA25" s="351">
        <f t="shared" si="7"/>
        <v>0</v>
      </c>
      <c r="AB25" s="351">
        <f t="shared" si="8"/>
        <v>0</v>
      </c>
      <c r="AC25" s="351">
        <f t="shared" si="9"/>
        <v>0</v>
      </c>
      <c r="AD25" s="351">
        <f t="shared" si="10"/>
        <v>0</v>
      </c>
      <c r="AE25" s="351">
        <f t="shared" si="11"/>
        <v>0</v>
      </c>
      <c r="AF25" s="351">
        <f t="shared" si="12"/>
        <v>0</v>
      </c>
      <c r="AG25" s="351">
        <f t="shared" si="13"/>
        <v>0</v>
      </c>
      <c r="AH25" s="351">
        <f t="shared" si="14"/>
        <v>0</v>
      </c>
      <c r="AI25" s="352">
        <f t="shared" si="15"/>
        <v>0</v>
      </c>
    </row>
    <row r="26" spans="2:35" ht="15" x14ac:dyDescent="0.25">
      <c r="B26" s="257"/>
      <c r="C26" s="257" t="str">
        <f>'7. Consumption'!C25</f>
        <v>AZT 0 - susp - dose in ml</v>
      </c>
      <c r="D26" s="459">
        <v>1.2</v>
      </c>
      <c r="E26" s="811"/>
      <c r="F26" s="349"/>
      <c r="G26" s="349">
        <f t="shared" si="0"/>
        <v>0</v>
      </c>
      <c r="I26" s="335">
        <f>SUM('9. Ordering'!E25:G25)</f>
        <v>0</v>
      </c>
      <c r="J26" s="335">
        <f>SUM('9. Ordering'!H25:J25)</f>
        <v>0</v>
      </c>
      <c r="K26" s="335">
        <f>SUM('9. Ordering'!K25:M25)</f>
        <v>0</v>
      </c>
      <c r="L26" s="335">
        <f>SUM('9. Ordering'!N25:P25)</f>
        <v>0</v>
      </c>
      <c r="M26" s="335">
        <f>SUM('9. Ordering'!Q25:S25)</f>
        <v>0</v>
      </c>
      <c r="N26" s="335">
        <f>SUM('9. Ordering'!T25:V25)</f>
        <v>0</v>
      </c>
      <c r="O26" s="335">
        <f>SUM('9. Ordering'!W25:Y25)</f>
        <v>0</v>
      </c>
      <c r="P26" s="335">
        <f>SUM('9. Ordering'!Z25:AB25)</f>
        <v>0</v>
      </c>
      <c r="Q26" s="335">
        <f>SUM('9. Ordering'!AC25:AE25)</f>
        <v>0</v>
      </c>
      <c r="R26" s="335">
        <f>SUM('9. Ordering'!AF25:AH25)</f>
        <v>0</v>
      </c>
      <c r="S26" s="335">
        <f>SUM('9. Ordering'!AI25:AK25)</f>
        <v>0</v>
      </c>
      <c r="T26" s="335">
        <f>SUM('9. Ordering'!AL25:AN25)</f>
        <v>0</v>
      </c>
      <c r="U26" s="350">
        <f t="shared" si="2"/>
        <v>0</v>
      </c>
      <c r="W26" s="351">
        <f t="shared" si="3"/>
        <v>0</v>
      </c>
      <c r="X26" s="351">
        <f t="shared" si="4"/>
        <v>0</v>
      </c>
      <c r="Y26" s="351">
        <f t="shared" si="5"/>
        <v>0</v>
      </c>
      <c r="Z26" s="351">
        <f t="shared" si="6"/>
        <v>0</v>
      </c>
      <c r="AA26" s="351">
        <f t="shared" si="7"/>
        <v>0</v>
      </c>
      <c r="AB26" s="351">
        <f t="shared" si="8"/>
        <v>0</v>
      </c>
      <c r="AC26" s="351">
        <f t="shared" si="9"/>
        <v>0</v>
      </c>
      <c r="AD26" s="351">
        <f t="shared" si="10"/>
        <v>0</v>
      </c>
      <c r="AE26" s="351">
        <f t="shared" si="11"/>
        <v>0</v>
      </c>
      <c r="AF26" s="351">
        <f t="shared" si="12"/>
        <v>0</v>
      </c>
      <c r="AG26" s="351">
        <f t="shared" si="13"/>
        <v>0</v>
      </c>
      <c r="AH26" s="351">
        <f t="shared" si="14"/>
        <v>0</v>
      </c>
      <c r="AI26" s="352">
        <f t="shared" si="15"/>
        <v>0</v>
      </c>
    </row>
    <row r="27" spans="2:35" ht="15" x14ac:dyDescent="0.25">
      <c r="B27" s="257"/>
      <c r="C27" s="257" t="str">
        <f>'7. Consumption'!C26</f>
        <v>AZT 100 - caps</v>
      </c>
      <c r="D27" s="459" t="s">
        <v>366</v>
      </c>
      <c r="E27" s="811"/>
      <c r="F27" s="349"/>
      <c r="G27" s="349">
        <f t="shared" si="0"/>
        <v>0</v>
      </c>
      <c r="I27" s="335">
        <f>SUM('9. Ordering'!E26:G26)</f>
        <v>0</v>
      </c>
      <c r="J27" s="335">
        <f>SUM('9. Ordering'!H26:J26)</f>
        <v>0</v>
      </c>
      <c r="K27" s="335">
        <f>SUM('9. Ordering'!K26:M26)</f>
        <v>0</v>
      </c>
      <c r="L27" s="335">
        <f>SUM('9. Ordering'!N26:P26)</f>
        <v>0</v>
      </c>
      <c r="M27" s="335">
        <f>SUM('9. Ordering'!Q26:S26)</f>
        <v>0</v>
      </c>
      <c r="N27" s="335">
        <f>SUM('9. Ordering'!T26:V26)</f>
        <v>0</v>
      </c>
      <c r="O27" s="335">
        <f>SUM('9. Ordering'!W26:Y26)</f>
        <v>0</v>
      </c>
      <c r="P27" s="335">
        <f>SUM('9. Ordering'!Z26:AB26)</f>
        <v>0</v>
      </c>
      <c r="Q27" s="335">
        <f>SUM('9. Ordering'!AC26:AE26)</f>
        <v>0</v>
      </c>
      <c r="R27" s="335">
        <f>SUM('9. Ordering'!AF26:AH26)</f>
        <v>0</v>
      </c>
      <c r="S27" s="335">
        <f>SUM('9. Ordering'!AI26:AK26)</f>
        <v>0</v>
      </c>
      <c r="T27" s="335">
        <f>SUM('9. Ordering'!AL26:AN26)</f>
        <v>0</v>
      </c>
      <c r="U27" s="350">
        <f t="shared" si="2"/>
        <v>0</v>
      </c>
      <c r="W27" s="351">
        <f t="shared" si="3"/>
        <v>0</v>
      </c>
      <c r="X27" s="351">
        <f t="shared" si="4"/>
        <v>0</v>
      </c>
      <c r="Y27" s="351">
        <f t="shared" si="5"/>
        <v>0</v>
      </c>
      <c r="Z27" s="351">
        <f t="shared" si="6"/>
        <v>0</v>
      </c>
      <c r="AA27" s="351">
        <f t="shared" si="7"/>
        <v>0</v>
      </c>
      <c r="AB27" s="351">
        <f t="shared" si="8"/>
        <v>0</v>
      </c>
      <c r="AC27" s="351">
        <f t="shared" si="9"/>
        <v>0</v>
      </c>
      <c r="AD27" s="351">
        <f t="shared" si="10"/>
        <v>0</v>
      </c>
      <c r="AE27" s="351">
        <f t="shared" si="11"/>
        <v>0</v>
      </c>
      <c r="AF27" s="351">
        <f t="shared" si="12"/>
        <v>0</v>
      </c>
      <c r="AG27" s="351">
        <f t="shared" si="13"/>
        <v>0</v>
      </c>
      <c r="AH27" s="351">
        <f t="shared" si="14"/>
        <v>0</v>
      </c>
      <c r="AI27" s="352">
        <f t="shared" si="15"/>
        <v>0</v>
      </c>
    </row>
    <row r="28" spans="2:35" ht="15" x14ac:dyDescent="0.25">
      <c r="B28" s="257"/>
      <c r="C28" s="257" t="str">
        <f>'7. Consumption'!C27</f>
        <v>AZT 300 - tab</v>
      </c>
      <c r="D28" s="459">
        <v>6.25</v>
      </c>
      <c r="E28" s="811"/>
      <c r="F28" s="349"/>
      <c r="G28" s="349">
        <f t="shared" si="0"/>
        <v>0</v>
      </c>
      <c r="I28" s="335">
        <f>SUM('9. Ordering'!E27:G27)</f>
        <v>0</v>
      </c>
      <c r="J28" s="335">
        <f>SUM('9. Ordering'!H27:J27)</f>
        <v>0</v>
      </c>
      <c r="K28" s="335">
        <f>SUM('9. Ordering'!K27:M27)</f>
        <v>0</v>
      </c>
      <c r="L28" s="335">
        <f>SUM('9. Ordering'!N27:P27)</f>
        <v>0</v>
      </c>
      <c r="M28" s="335">
        <f>SUM('9. Ordering'!Q27:S27)</f>
        <v>0</v>
      </c>
      <c r="N28" s="335">
        <f>SUM('9. Ordering'!T27:V27)</f>
        <v>0</v>
      </c>
      <c r="O28" s="335">
        <f>SUM('9. Ordering'!W27:Y27)</f>
        <v>0</v>
      </c>
      <c r="P28" s="335">
        <f>SUM('9. Ordering'!Z27:AB27)</f>
        <v>0</v>
      </c>
      <c r="Q28" s="335">
        <f>SUM('9. Ordering'!AC27:AE27)</f>
        <v>0</v>
      </c>
      <c r="R28" s="335">
        <f>SUM('9. Ordering'!AF27:AH27)</f>
        <v>0</v>
      </c>
      <c r="S28" s="335">
        <f>SUM('9. Ordering'!AI27:AK27)</f>
        <v>0</v>
      </c>
      <c r="T28" s="335">
        <f>SUM('9. Ordering'!AL27:AN27)</f>
        <v>0</v>
      </c>
      <c r="U28" s="350">
        <f t="shared" si="2"/>
        <v>0</v>
      </c>
      <c r="W28" s="351">
        <f t="shared" si="3"/>
        <v>0</v>
      </c>
      <c r="X28" s="351">
        <f t="shared" si="4"/>
        <v>0</v>
      </c>
      <c r="Y28" s="351">
        <f t="shared" si="5"/>
        <v>0</v>
      </c>
      <c r="Z28" s="351">
        <f t="shared" si="6"/>
        <v>0</v>
      </c>
      <c r="AA28" s="351">
        <f t="shared" si="7"/>
        <v>0</v>
      </c>
      <c r="AB28" s="351">
        <f t="shared" si="8"/>
        <v>0</v>
      </c>
      <c r="AC28" s="351">
        <f t="shared" si="9"/>
        <v>0</v>
      </c>
      <c r="AD28" s="351">
        <f t="shared" si="10"/>
        <v>0</v>
      </c>
      <c r="AE28" s="351">
        <f t="shared" si="11"/>
        <v>0</v>
      </c>
      <c r="AF28" s="351">
        <f t="shared" si="12"/>
        <v>0</v>
      </c>
      <c r="AG28" s="351">
        <f t="shared" si="13"/>
        <v>0</v>
      </c>
      <c r="AH28" s="351">
        <f t="shared" si="14"/>
        <v>0</v>
      </c>
      <c r="AI28" s="352">
        <f t="shared" si="15"/>
        <v>0</v>
      </c>
    </row>
    <row r="29" spans="2:35" ht="15" x14ac:dyDescent="0.25">
      <c r="B29" s="257"/>
      <c r="C29" s="257" t="str">
        <f>'7. Consumption'!C28</f>
        <v>AZT 60 - tab - dispersible</v>
      </c>
      <c r="D29" s="459" t="s">
        <v>366</v>
      </c>
      <c r="E29" s="811"/>
      <c r="F29" s="349"/>
      <c r="G29" s="349">
        <f t="shared" si="0"/>
        <v>0</v>
      </c>
      <c r="I29" s="335">
        <f>SUM('9. Ordering'!E28:G28)</f>
        <v>0</v>
      </c>
      <c r="J29" s="335">
        <f>SUM('9. Ordering'!H28:J28)</f>
        <v>0</v>
      </c>
      <c r="K29" s="335">
        <f>SUM('9. Ordering'!K28:M28)</f>
        <v>0</v>
      </c>
      <c r="L29" s="335">
        <f>SUM('9. Ordering'!N28:P28)</f>
        <v>0</v>
      </c>
      <c r="M29" s="335">
        <f>SUM('9. Ordering'!Q28:S28)</f>
        <v>0</v>
      </c>
      <c r="N29" s="335">
        <f>SUM('9. Ordering'!T28:V28)</f>
        <v>0</v>
      </c>
      <c r="O29" s="335">
        <f>SUM('9. Ordering'!W28:Y28)</f>
        <v>0</v>
      </c>
      <c r="P29" s="335">
        <f>SUM('9. Ordering'!Z28:AB28)</f>
        <v>0</v>
      </c>
      <c r="Q29" s="335">
        <f>SUM('9. Ordering'!AC28:AE28)</f>
        <v>0</v>
      </c>
      <c r="R29" s="335">
        <f>SUM('9. Ordering'!AF28:AH28)</f>
        <v>0</v>
      </c>
      <c r="S29" s="335">
        <f>SUM('9. Ordering'!AI28:AK28)</f>
        <v>0</v>
      </c>
      <c r="T29" s="335">
        <f>SUM('9. Ordering'!AL28:AN28)</f>
        <v>0</v>
      </c>
      <c r="U29" s="350">
        <f t="shared" si="2"/>
        <v>0</v>
      </c>
      <c r="W29" s="351">
        <f t="shared" si="3"/>
        <v>0</v>
      </c>
      <c r="X29" s="351">
        <f t="shared" si="4"/>
        <v>0</v>
      </c>
      <c r="Y29" s="351">
        <f t="shared" si="5"/>
        <v>0</v>
      </c>
      <c r="Z29" s="351">
        <f t="shared" si="6"/>
        <v>0</v>
      </c>
      <c r="AA29" s="351">
        <f t="shared" si="7"/>
        <v>0</v>
      </c>
      <c r="AB29" s="351">
        <f t="shared" si="8"/>
        <v>0</v>
      </c>
      <c r="AC29" s="351">
        <f t="shared" si="9"/>
        <v>0</v>
      </c>
      <c r="AD29" s="351">
        <f t="shared" si="10"/>
        <v>0</v>
      </c>
      <c r="AE29" s="351">
        <f t="shared" si="11"/>
        <v>0</v>
      </c>
      <c r="AF29" s="351">
        <f t="shared" si="12"/>
        <v>0</v>
      </c>
      <c r="AG29" s="351">
        <f t="shared" si="13"/>
        <v>0</v>
      </c>
      <c r="AH29" s="351">
        <f t="shared" si="14"/>
        <v>0</v>
      </c>
      <c r="AI29" s="352">
        <f t="shared" si="15"/>
        <v>0</v>
      </c>
    </row>
    <row r="30" spans="2:35" ht="15" x14ac:dyDescent="0.25">
      <c r="B30" s="257"/>
      <c r="C30" s="257" t="str">
        <f>'7. Consumption'!C29</f>
        <v>AZT+3TC 300/150 - tab</v>
      </c>
      <c r="D30" s="459">
        <v>6.6</v>
      </c>
      <c r="E30" s="811"/>
      <c r="F30" s="349"/>
      <c r="G30" s="349">
        <f t="shared" ref="G30:G49" si="16">F30</f>
        <v>0</v>
      </c>
      <c r="I30" s="335">
        <f>SUM('9. Ordering'!E29:G29)</f>
        <v>0</v>
      </c>
      <c r="J30" s="335">
        <f>SUM('9. Ordering'!H29:J29)</f>
        <v>0</v>
      </c>
      <c r="K30" s="335">
        <f>SUM('9. Ordering'!K29:M29)</f>
        <v>0</v>
      </c>
      <c r="L30" s="335">
        <f>SUM('9. Ordering'!N29:P29)</f>
        <v>0</v>
      </c>
      <c r="M30" s="335">
        <f>SUM('9. Ordering'!Q29:S29)</f>
        <v>0</v>
      </c>
      <c r="N30" s="335">
        <f>SUM('9. Ordering'!T29:V29)</f>
        <v>0</v>
      </c>
      <c r="O30" s="335">
        <f>SUM('9. Ordering'!W29:Y29)</f>
        <v>0</v>
      </c>
      <c r="P30" s="335">
        <f>SUM('9. Ordering'!Z29:AB29)</f>
        <v>0</v>
      </c>
      <c r="Q30" s="335">
        <f>SUM('9. Ordering'!AC29:AE29)</f>
        <v>0</v>
      </c>
      <c r="R30" s="335">
        <f>SUM('9. Ordering'!AF29:AH29)</f>
        <v>0</v>
      </c>
      <c r="S30" s="335">
        <f>SUM('9. Ordering'!AI29:AK29)</f>
        <v>0</v>
      </c>
      <c r="T30" s="335">
        <f>SUM('9. Ordering'!AL29:AN29)</f>
        <v>0</v>
      </c>
      <c r="U30" s="350">
        <f t="shared" si="2"/>
        <v>0</v>
      </c>
      <c r="W30" s="351">
        <f t="shared" si="3"/>
        <v>0</v>
      </c>
      <c r="X30" s="351">
        <f t="shared" si="4"/>
        <v>0</v>
      </c>
      <c r="Y30" s="351">
        <f t="shared" si="5"/>
        <v>0</v>
      </c>
      <c r="Z30" s="351">
        <f t="shared" si="6"/>
        <v>0</v>
      </c>
      <c r="AA30" s="351">
        <f t="shared" si="7"/>
        <v>0</v>
      </c>
      <c r="AB30" s="351">
        <f t="shared" si="8"/>
        <v>0</v>
      </c>
      <c r="AC30" s="351">
        <f t="shared" si="9"/>
        <v>0</v>
      </c>
      <c r="AD30" s="351">
        <f t="shared" si="10"/>
        <v>0</v>
      </c>
      <c r="AE30" s="351">
        <f t="shared" si="11"/>
        <v>0</v>
      </c>
      <c r="AF30" s="351">
        <f t="shared" si="12"/>
        <v>0</v>
      </c>
      <c r="AG30" s="351">
        <f t="shared" si="13"/>
        <v>0</v>
      </c>
      <c r="AH30" s="351">
        <f t="shared" si="14"/>
        <v>0</v>
      </c>
      <c r="AI30" s="352">
        <f t="shared" si="15"/>
        <v>0</v>
      </c>
    </row>
    <row r="31" spans="2:35" ht="15" x14ac:dyDescent="0.25">
      <c r="B31" s="257"/>
      <c r="C31" s="257" t="str">
        <f>'7. Consumption'!C30</f>
        <v>AZT+3TC 60/30 - tab</v>
      </c>
      <c r="D31" s="459" t="s">
        <v>366</v>
      </c>
      <c r="E31" s="811"/>
      <c r="F31" s="349"/>
      <c r="G31" s="349">
        <f t="shared" si="16"/>
        <v>0</v>
      </c>
      <c r="I31" s="335">
        <f>SUM('9. Ordering'!E30:G30)</f>
        <v>0</v>
      </c>
      <c r="J31" s="335">
        <f>SUM('9. Ordering'!H30:J30)</f>
        <v>0</v>
      </c>
      <c r="K31" s="335">
        <f>SUM('9. Ordering'!K30:M30)</f>
        <v>0</v>
      </c>
      <c r="L31" s="335">
        <f>SUM('9. Ordering'!N30:P30)</f>
        <v>0</v>
      </c>
      <c r="M31" s="335">
        <f>SUM('9. Ordering'!Q30:S30)</f>
        <v>0</v>
      </c>
      <c r="N31" s="335">
        <f>SUM('9. Ordering'!T30:V30)</f>
        <v>0</v>
      </c>
      <c r="O31" s="335">
        <f>SUM('9. Ordering'!W30:Y30)</f>
        <v>0</v>
      </c>
      <c r="P31" s="335">
        <f>SUM('9. Ordering'!Z30:AB30)</f>
        <v>0</v>
      </c>
      <c r="Q31" s="335">
        <f>SUM('9. Ordering'!AC30:AE30)</f>
        <v>0</v>
      </c>
      <c r="R31" s="335">
        <f>SUM('9. Ordering'!AF30:AH30)</f>
        <v>0</v>
      </c>
      <c r="S31" s="335">
        <f>SUM('9. Ordering'!AI30:AK30)</f>
        <v>0</v>
      </c>
      <c r="T31" s="335">
        <f>SUM('9. Ordering'!AL30:AN30)</f>
        <v>0</v>
      </c>
      <c r="U31" s="350">
        <f t="shared" si="2"/>
        <v>0</v>
      </c>
      <c r="W31" s="351">
        <f t="shared" si="3"/>
        <v>0</v>
      </c>
      <c r="X31" s="351">
        <f t="shared" si="4"/>
        <v>0</v>
      </c>
      <c r="Y31" s="351">
        <f t="shared" si="5"/>
        <v>0</v>
      </c>
      <c r="Z31" s="351">
        <f t="shared" si="6"/>
        <v>0</v>
      </c>
      <c r="AA31" s="351">
        <f t="shared" si="7"/>
        <v>0</v>
      </c>
      <c r="AB31" s="351">
        <f t="shared" si="8"/>
        <v>0</v>
      </c>
      <c r="AC31" s="351">
        <f t="shared" si="9"/>
        <v>0</v>
      </c>
      <c r="AD31" s="351">
        <f t="shared" si="10"/>
        <v>0</v>
      </c>
      <c r="AE31" s="351">
        <f t="shared" si="11"/>
        <v>0</v>
      </c>
      <c r="AF31" s="351">
        <f t="shared" si="12"/>
        <v>0</v>
      </c>
      <c r="AG31" s="351">
        <f t="shared" si="13"/>
        <v>0</v>
      </c>
      <c r="AH31" s="351">
        <f t="shared" si="14"/>
        <v>0</v>
      </c>
      <c r="AI31" s="352">
        <f t="shared" si="15"/>
        <v>0</v>
      </c>
    </row>
    <row r="32" spans="2:35" ht="15" x14ac:dyDescent="0.25">
      <c r="B32" s="257"/>
      <c r="C32" s="257" t="str">
        <f>'7. Consumption'!C31</f>
        <v>AZT+3TC 60/30 - tab - dispersible</v>
      </c>
      <c r="D32" s="459">
        <v>2</v>
      </c>
      <c r="E32" s="811"/>
      <c r="F32" s="349"/>
      <c r="G32" s="349">
        <f t="shared" si="16"/>
        <v>0</v>
      </c>
      <c r="I32" s="335">
        <f>SUM('9. Ordering'!E31:G31)</f>
        <v>0</v>
      </c>
      <c r="J32" s="335">
        <f>SUM('9. Ordering'!H31:J31)</f>
        <v>0</v>
      </c>
      <c r="K32" s="335">
        <f>SUM('9. Ordering'!K31:M31)</f>
        <v>0</v>
      </c>
      <c r="L32" s="335">
        <f>SUM('9. Ordering'!N31:P31)</f>
        <v>0</v>
      </c>
      <c r="M32" s="335">
        <f>SUM('9. Ordering'!Q31:S31)</f>
        <v>0</v>
      </c>
      <c r="N32" s="335">
        <f>SUM('9. Ordering'!T31:V31)</f>
        <v>0</v>
      </c>
      <c r="O32" s="335">
        <f>SUM('9. Ordering'!W31:Y31)</f>
        <v>0</v>
      </c>
      <c r="P32" s="335">
        <f>SUM('9. Ordering'!Z31:AB31)</f>
        <v>0</v>
      </c>
      <c r="Q32" s="335">
        <f>SUM('9. Ordering'!AC31:AE31)</f>
        <v>0</v>
      </c>
      <c r="R32" s="335">
        <f>SUM('9. Ordering'!AF31:AH31)</f>
        <v>0</v>
      </c>
      <c r="S32" s="335">
        <f>SUM('9. Ordering'!AI31:AK31)</f>
        <v>0</v>
      </c>
      <c r="T32" s="335">
        <f>SUM('9. Ordering'!AL31:AN31)</f>
        <v>0</v>
      </c>
      <c r="U32" s="350">
        <f t="shared" si="2"/>
        <v>0</v>
      </c>
      <c r="W32" s="351">
        <f t="shared" si="3"/>
        <v>0</v>
      </c>
      <c r="X32" s="351">
        <f t="shared" si="4"/>
        <v>0</v>
      </c>
      <c r="Y32" s="351">
        <f t="shared" si="5"/>
        <v>0</v>
      </c>
      <c r="Z32" s="351">
        <f t="shared" si="6"/>
        <v>0</v>
      </c>
      <c r="AA32" s="351">
        <f t="shared" si="7"/>
        <v>0</v>
      </c>
      <c r="AB32" s="351">
        <f t="shared" si="8"/>
        <v>0</v>
      </c>
      <c r="AC32" s="351">
        <f t="shared" si="9"/>
        <v>0</v>
      </c>
      <c r="AD32" s="351">
        <f t="shared" si="10"/>
        <v>0</v>
      </c>
      <c r="AE32" s="351">
        <f t="shared" si="11"/>
        <v>0</v>
      </c>
      <c r="AF32" s="351">
        <f t="shared" si="12"/>
        <v>0</v>
      </c>
      <c r="AG32" s="351">
        <f t="shared" si="13"/>
        <v>0</v>
      </c>
      <c r="AH32" s="351">
        <f t="shared" si="14"/>
        <v>0</v>
      </c>
      <c r="AI32" s="352">
        <f t="shared" si="15"/>
        <v>0</v>
      </c>
    </row>
    <row r="33" spans="2:35" ht="15" x14ac:dyDescent="0.25">
      <c r="B33" s="257"/>
      <c r="C33" s="257" t="str">
        <f>'7. Consumption'!C32</f>
        <v>AZT+3TC+NVP 300/150/200 - tab</v>
      </c>
      <c r="D33" s="459">
        <v>8.1999999999999993</v>
      </c>
      <c r="E33" s="811"/>
      <c r="F33" s="349"/>
      <c r="G33" s="349">
        <f t="shared" si="16"/>
        <v>0</v>
      </c>
      <c r="I33" s="335">
        <f>SUM('9. Ordering'!E32:G32)</f>
        <v>0</v>
      </c>
      <c r="J33" s="335">
        <f>SUM('9. Ordering'!H32:J32)</f>
        <v>0</v>
      </c>
      <c r="K33" s="335">
        <f>SUM('9. Ordering'!K32:M32)</f>
        <v>0</v>
      </c>
      <c r="L33" s="335">
        <f>SUM('9. Ordering'!N32:P32)</f>
        <v>0</v>
      </c>
      <c r="M33" s="335">
        <f>SUM('9. Ordering'!Q32:S32)</f>
        <v>0</v>
      </c>
      <c r="N33" s="335">
        <f>SUM('9. Ordering'!T32:V32)</f>
        <v>0</v>
      </c>
      <c r="O33" s="335">
        <f>SUM('9. Ordering'!W32:Y32)</f>
        <v>0</v>
      </c>
      <c r="P33" s="335">
        <f>SUM('9. Ordering'!Z32:AB32)</f>
        <v>0</v>
      </c>
      <c r="Q33" s="335">
        <f>SUM('9. Ordering'!AC32:AE32)</f>
        <v>0</v>
      </c>
      <c r="R33" s="335">
        <f>SUM('9. Ordering'!AF32:AH32)</f>
        <v>0</v>
      </c>
      <c r="S33" s="335">
        <f>SUM('9. Ordering'!AI32:AK32)</f>
        <v>0</v>
      </c>
      <c r="T33" s="335">
        <f>SUM('9. Ordering'!AL32:AN32)</f>
        <v>0</v>
      </c>
      <c r="U33" s="350">
        <f t="shared" si="2"/>
        <v>0</v>
      </c>
      <c r="W33" s="351">
        <f t="shared" si="3"/>
        <v>0</v>
      </c>
      <c r="X33" s="351">
        <f t="shared" si="4"/>
        <v>0</v>
      </c>
      <c r="Y33" s="351">
        <f t="shared" si="5"/>
        <v>0</v>
      </c>
      <c r="Z33" s="351">
        <f t="shared" si="6"/>
        <v>0</v>
      </c>
      <c r="AA33" s="351">
        <f t="shared" si="7"/>
        <v>0</v>
      </c>
      <c r="AB33" s="351">
        <f t="shared" si="8"/>
        <v>0</v>
      </c>
      <c r="AC33" s="351">
        <f t="shared" si="9"/>
        <v>0</v>
      </c>
      <c r="AD33" s="351">
        <f t="shared" si="10"/>
        <v>0</v>
      </c>
      <c r="AE33" s="351">
        <f t="shared" si="11"/>
        <v>0</v>
      </c>
      <c r="AF33" s="351">
        <f t="shared" si="12"/>
        <v>0</v>
      </c>
      <c r="AG33" s="351">
        <f t="shared" si="13"/>
        <v>0</v>
      </c>
      <c r="AH33" s="351">
        <f t="shared" si="14"/>
        <v>0</v>
      </c>
      <c r="AI33" s="352">
        <f t="shared" si="15"/>
        <v>0</v>
      </c>
    </row>
    <row r="34" spans="2:35" ht="15" x14ac:dyDescent="0.25">
      <c r="B34" s="257"/>
      <c r="C34" s="257" t="str">
        <f>'7. Consumption'!C33</f>
        <v>AZT+3TC+NVP 60/30/50 - tab - dispersible</v>
      </c>
      <c r="D34" s="459">
        <v>3.5</v>
      </c>
      <c r="E34" s="811"/>
      <c r="F34" s="349"/>
      <c r="G34" s="349">
        <f t="shared" si="16"/>
        <v>0</v>
      </c>
      <c r="I34" s="335">
        <f>SUM('9. Ordering'!E33:G33)</f>
        <v>0</v>
      </c>
      <c r="J34" s="335">
        <f>SUM('9. Ordering'!H33:J33)</f>
        <v>0</v>
      </c>
      <c r="K34" s="335">
        <f>SUM('9. Ordering'!K33:M33)</f>
        <v>0</v>
      </c>
      <c r="L34" s="335">
        <f>SUM('9. Ordering'!N33:P33)</f>
        <v>0</v>
      </c>
      <c r="M34" s="335">
        <f>SUM('9. Ordering'!Q33:S33)</f>
        <v>0</v>
      </c>
      <c r="N34" s="335">
        <f>SUM('9. Ordering'!T33:V33)</f>
        <v>0</v>
      </c>
      <c r="O34" s="335">
        <f>SUM('9. Ordering'!W33:Y33)</f>
        <v>0</v>
      </c>
      <c r="P34" s="335">
        <f>SUM('9. Ordering'!Z33:AB33)</f>
        <v>0</v>
      </c>
      <c r="Q34" s="335">
        <f>SUM('9. Ordering'!AC33:AE33)</f>
        <v>0</v>
      </c>
      <c r="R34" s="335">
        <f>SUM('9. Ordering'!AF33:AH33)</f>
        <v>0</v>
      </c>
      <c r="S34" s="335">
        <f>SUM('9. Ordering'!AI33:AK33)</f>
        <v>0</v>
      </c>
      <c r="T34" s="335">
        <f>SUM('9. Ordering'!AL33:AN33)</f>
        <v>0</v>
      </c>
      <c r="U34" s="350">
        <f t="shared" si="2"/>
        <v>0</v>
      </c>
      <c r="W34" s="351">
        <f t="shared" si="3"/>
        <v>0</v>
      </c>
      <c r="X34" s="351">
        <f t="shared" si="4"/>
        <v>0</v>
      </c>
      <c r="Y34" s="351">
        <f t="shared" si="5"/>
        <v>0</v>
      </c>
      <c r="Z34" s="351">
        <f t="shared" si="6"/>
        <v>0</v>
      </c>
      <c r="AA34" s="351">
        <f t="shared" si="7"/>
        <v>0</v>
      </c>
      <c r="AB34" s="351">
        <f t="shared" si="8"/>
        <v>0</v>
      </c>
      <c r="AC34" s="351">
        <f t="shared" si="9"/>
        <v>0</v>
      </c>
      <c r="AD34" s="351">
        <f t="shared" si="10"/>
        <v>0</v>
      </c>
      <c r="AE34" s="351">
        <f t="shared" si="11"/>
        <v>0</v>
      </c>
      <c r="AF34" s="351">
        <f t="shared" si="12"/>
        <v>0</v>
      </c>
      <c r="AG34" s="351">
        <f t="shared" si="13"/>
        <v>0</v>
      </c>
      <c r="AH34" s="351">
        <f t="shared" si="14"/>
        <v>0</v>
      </c>
      <c r="AI34" s="352">
        <f t="shared" si="15"/>
        <v>0</v>
      </c>
    </row>
    <row r="35" spans="2:35" ht="15" x14ac:dyDescent="0.25">
      <c r="B35" s="257"/>
      <c r="C35" s="257" t="str">
        <f>'7. Consumption'!C34</f>
        <v>DRV 0 - susp - dose in ml</v>
      </c>
      <c r="D35" s="459" t="s">
        <v>366</v>
      </c>
      <c r="E35" s="811"/>
      <c r="F35" s="349"/>
      <c r="G35" s="349">
        <f t="shared" si="16"/>
        <v>0</v>
      </c>
      <c r="I35" s="335">
        <f>SUM('9. Ordering'!E34:G34)</f>
        <v>0</v>
      </c>
      <c r="J35" s="335">
        <f>SUM('9. Ordering'!H34:J34)</f>
        <v>0</v>
      </c>
      <c r="K35" s="335">
        <f>SUM('9. Ordering'!K34:M34)</f>
        <v>0</v>
      </c>
      <c r="L35" s="335">
        <f>SUM('9. Ordering'!N34:P34)</f>
        <v>0</v>
      </c>
      <c r="M35" s="335">
        <f>SUM('9. Ordering'!Q34:S34)</f>
        <v>0</v>
      </c>
      <c r="N35" s="335">
        <f>SUM('9. Ordering'!T34:V34)</f>
        <v>0</v>
      </c>
      <c r="O35" s="335">
        <f>SUM('9. Ordering'!W34:Y34)</f>
        <v>0</v>
      </c>
      <c r="P35" s="335">
        <f>SUM('9. Ordering'!Z34:AB34)</f>
        <v>0</v>
      </c>
      <c r="Q35" s="335">
        <f>SUM('9. Ordering'!AC34:AE34)</f>
        <v>0</v>
      </c>
      <c r="R35" s="335">
        <f>SUM('9. Ordering'!AF34:AH34)</f>
        <v>0</v>
      </c>
      <c r="S35" s="335">
        <f>SUM('9. Ordering'!AI34:AK34)</f>
        <v>0</v>
      </c>
      <c r="T35" s="335">
        <f>SUM('9. Ordering'!AL34:AN34)</f>
        <v>0</v>
      </c>
      <c r="U35" s="350">
        <f t="shared" si="2"/>
        <v>0</v>
      </c>
      <c r="W35" s="351">
        <f t="shared" si="3"/>
        <v>0</v>
      </c>
      <c r="X35" s="351">
        <f t="shared" si="4"/>
        <v>0</v>
      </c>
      <c r="Y35" s="351">
        <f t="shared" si="5"/>
        <v>0</v>
      </c>
      <c r="Z35" s="351">
        <f t="shared" si="6"/>
        <v>0</v>
      </c>
      <c r="AA35" s="351">
        <f t="shared" si="7"/>
        <v>0</v>
      </c>
      <c r="AB35" s="351">
        <f t="shared" si="8"/>
        <v>0</v>
      </c>
      <c r="AC35" s="351">
        <f t="shared" si="9"/>
        <v>0</v>
      </c>
      <c r="AD35" s="351">
        <f t="shared" si="10"/>
        <v>0</v>
      </c>
      <c r="AE35" s="351">
        <f t="shared" si="11"/>
        <v>0</v>
      </c>
      <c r="AF35" s="351">
        <f t="shared" si="12"/>
        <v>0</v>
      </c>
      <c r="AG35" s="351">
        <f t="shared" si="13"/>
        <v>0</v>
      </c>
      <c r="AH35" s="351">
        <f t="shared" si="14"/>
        <v>0</v>
      </c>
      <c r="AI35" s="352">
        <f t="shared" si="15"/>
        <v>0</v>
      </c>
    </row>
    <row r="36" spans="2:35" x14ac:dyDescent="0.3">
      <c r="B36" s="257"/>
      <c r="C36" s="257" t="str">
        <f>'7. Consumption'!C35</f>
        <v>DRV 150 - tab</v>
      </c>
      <c r="D36" s="459" t="s">
        <v>366</v>
      </c>
      <c r="E36" s="811"/>
      <c r="F36" s="349"/>
      <c r="G36" s="349">
        <f t="shared" si="16"/>
        <v>0</v>
      </c>
      <c r="I36" s="335">
        <f>SUM('9. Ordering'!E35:G35)</f>
        <v>0</v>
      </c>
      <c r="J36" s="335">
        <f>SUM('9. Ordering'!H35:J35)</f>
        <v>0</v>
      </c>
      <c r="K36" s="335">
        <f>SUM('9. Ordering'!K35:M35)</f>
        <v>0</v>
      </c>
      <c r="L36" s="335">
        <f>SUM('9. Ordering'!N35:P35)</f>
        <v>0</v>
      </c>
      <c r="M36" s="335">
        <f>SUM('9. Ordering'!Q35:S35)</f>
        <v>0</v>
      </c>
      <c r="N36" s="335">
        <f>SUM('9. Ordering'!T35:V35)</f>
        <v>0</v>
      </c>
      <c r="O36" s="335">
        <f>SUM('9. Ordering'!W35:Y35)</f>
        <v>0</v>
      </c>
      <c r="P36" s="335">
        <f>SUM('9. Ordering'!Z35:AB35)</f>
        <v>0</v>
      </c>
      <c r="Q36" s="335">
        <f>SUM('9. Ordering'!AC35:AE35)</f>
        <v>0</v>
      </c>
      <c r="R36" s="335">
        <f>SUM('9. Ordering'!AF35:AH35)</f>
        <v>0</v>
      </c>
      <c r="S36" s="335">
        <f>SUM('9. Ordering'!AI35:AK35)</f>
        <v>0</v>
      </c>
      <c r="T36" s="335">
        <f>SUM('9. Ordering'!AL35:AN35)</f>
        <v>0</v>
      </c>
      <c r="U36" s="350">
        <f t="shared" si="2"/>
        <v>0</v>
      </c>
      <c r="W36" s="351">
        <f t="shared" si="3"/>
        <v>0</v>
      </c>
      <c r="X36" s="351">
        <f t="shared" si="4"/>
        <v>0</v>
      </c>
      <c r="Y36" s="351">
        <f t="shared" si="5"/>
        <v>0</v>
      </c>
      <c r="Z36" s="351">
        <f t="shared" si="6"/>
        <v>0</v>
      </c>
      <c r="AA36" s="351">
        <f t="shared" si="7"/>
        <v>0</v>
      </c>
      <c r="AB36" s="351">
        <f t="shared" si="8"/>
        <v>0</v>
      </c>
      <c r="AC36" s="351">
        <f t="shared" si="9"/>
        <v>0</v>
      </c>
      <c r="AD36" s="351">
        <f t="shared" si="10"/>
        <v>0</v>
      </c>
      <c r="AE36" s="351">
        <f t="shared" si="11"/>
        <v>0</v>
      </c>
      <c r="AF36" s="351">
        <f t="shared" si="12"/>
        <v>0</v>
      </c>
      <c r="AG36" s="351">
        <f t="shared" si="13"/>
        <v>0</v>
      </c>
      <c r="AH36" s="351">
        <f t="shared" si="14"/>
        <v>0</v>
      </c>
      <c r="AI36" s="352">
        <f t="shared" si="15"/>
        <v>0</v>
      </c>
    </row>
    <row r="37" spans="2:35" x14ac:dyDescent="0.3">
      <c r="B37" s="257"/>
      <c r="C37" s="257" t="str">
        <f>'7. Consumption'!C36</f>
        <v>DRV 75 - tab</v>
      </c>
      <c r="D37" s="459" t="s">
        <v>366</v>
      </c>
      <c r="E37" s="811"/>
      <c r="F37" s="349"/>
      <c r="G37" s="349">
        <f t="shared" si="16"/>
        <v>0</v>
      </c>
      <c r="I37" s="335">
        <f>SUM('9. Ordering'!E36:G36)</f>
        <v>0</v>
      </c>
      <c r="J37" s="335">
        <f>SUM('9. Ordering'!H36:J36)</f>
        <v>0</v>
      </c>
      <c r="K37" s="335">
        <f>SUM('9. Ordering'!K36:M36)</f>
        <v>0</v>
      </c>
      <c r="L37" s="335">
        <f>SUM('9. Ordering'!N36:P36)</f>
        <v>0</v>
      </c>
      <c r="M37" s="335">
        <f>SUM('9. Ordering'!Q36:S36)</f>
        <v>0</v>
      </c>
      <c r="N37" s="335">
        <f>SUM('9. Ordering'!T36:V36)</f>
        <v>0</v>
      </c>
      <c r="O37" s="335">
        <f>SUM('9. Ordering'!W36:Y36)</f>
        <v>0</v>
      </c>
      <c r="P37" s="335">
        <f>SUM('9. Ordering'!Z36:AB36)</f>
        <v>0</v>
      </c>
      <c r="Q37" s="335">
        <f>SUM('9. Ordering'!AC36:AE36)</f>
        <v>0</v>
      </c>
      <c r="R37" s="335">
        <f>SUM('9. Ordering'!AF36:AH36)</f>
        <v>0</v>
      </c>
      <c r="S37" s="335">
        <f>SUM('9. Ordering'!AI36:AK36)</f>
        <v>0</v>
      </c>
      <c r="T37" s="335">
        <f>SUM('9. Ordering'!AL36:AN36)</f>
        <v>0</v>
      </c>
      <c r="U37" s="350">
        <f t="shared" si="2"/>
        <v>0</v>
      </c>
      <c r="W37" s="351">
        <f t="shared" si="3"/>
        <v>0</v>
      </c>
      <c r="X37" s="351">
        <f t="shared" si="4"/>
        <v>0</v>
      </c>
      <c r="Y37" s="351">
        <f t="shared" si="5"/>
        <v>0</v>
      </c>
      <c r="Z37" s="351">
        <f t="shared" si="6"/>
        <v>0</v>
      </c>
      <c r="AA37" s="351">
        <f t="shared" si="7"/>
        <v>0</v>
      </c>
      <c r="AB37" s="351">
        <f t="shared" si="8"/>
        <v>0</v>
      </c>
      <c r="AC37" s="351">
        <f t="shared" si="9"/>
        <v>0</v>
      </c>
      <c r="AD37" s="351">
        <f t="shared" si="10"/>
        <v>0</v>
      </c>
      <c r="AE37" s="351">
        <f t="shared" si="11"/>
        <v>0</v>
      </c>
      <c r="AF37" s="351">
        <f t="shared" si="12"/>
        <v>0</v>
      </c>
      <c r="AG37" s="351">
        <f t="shared" si="13"/>
        <v>0</v>
      </c>
      <c r="AH37" s="351">
        <f t="shared" si="14"/>
        <v>0</v>
      </c>
      <c r="AI37" s="352">
        <f t="shared" si="15"/>
        <v>0</v>
      </c>
    </row>
    <row r="38" spans="2:35" x14ac:dyDescent="0.3">
      <c r="B38" s="257"/>
      <c r="C38" s="257" t="str">
        <f>'7. Consumption'!C37</f>
        <v>EFV 0 - susp - dose in ml</v>
      </c>
      <c r="D38" s="459" t="s">
        <v>366</v>
      </c>
      <c r="E38" s="811"/>
      <c r="F38" s="349"/>
      <c r="G38" s="349">
        <f t="shared" si="16"/>
        <v>0</v>
      </c>
      <c r="I38" s="335">
        <f>SUM('9. Ordering'!E37:G37)</f>
        <v>0</v>
      </c>
      <c r="J38" s="335">
        <f>SUM('9. Ordering'!H37:J37)</f>
        <v>0</v>
      </c>
      <c r="K38" s="335">
        <f>SUM('9. Ordering'!K37:M37)</f>
        <v>0</v>
      </c>
      <c r="L38" s="335">
        <f>SUM('9. Ordering'!N37:P37)</f>
        <v>0</v>
      </c>
      <c r="M38" s="335">
        <f>SUM('9. Ordering'!Q37:S37)</f>
        <v>0</v>
      </c>
      <c r="N38" s="335">
        <f>SUM('9. Ordering'!T37:V37)</f>
        <v>0</v>
      </c>
      <c r="O38" s="335">
        <f>SUM('9. Ordering'!W37:Y37)</f>
        <v>0</v>
      </c>
      <c r="P38" s="335">
        <f>SUM('9. Ordering'!Z37:AB37)</f>
        <v>0</v>
      </c>
      <c r="Q38" s="335">
        <f>SUM('9. Ordering'!AC37:AE37)</f>
        <v>0</v>
      </c>
      <c r="R38" s="335">
        <f>SUM('9. Ordering'!AF37:AH37)</f>
        <v>0</v>
      </c>
      <c r="S38" s="335">
        <f>SUM('9. Ordering'!AI37:AK37)</f>
        <v>0</v>
      </c>
      <c r="T38" s="335">
        <f>SUM('9. Ordering'!AL37:AN37)</f>
        <v>0</v>
      </c>
      <c r="U38" s="350">
        <f t="shared" si="2"/>
        <v>0</v>
      </c>
      <c r="W38" s="351">
        <f t="shared" si="3"/>
        <v>0</v>
      </c>
      <c r="X38" s="351">
        <f t="shared" si="4"/>
        <v>0</v>
      </c>
      <c r="Y38" s="351">
        <f t="shared" si="5"/>
        <v>0</v>
      </c>
      <c r="Z38" s="351">
        <f t="shared" si="6"/>
        <v>0</v>
      </c>
      <c r="AA38" s="351">
        <f t="shared" si="7"/>
        <v>0</v>
      </c>
      <c r="AB38" s="351">
        <f t="shared" si="8"/>
        <v>0</v>
      </c>
      <c r="AC38" s="351">
        <f t="shared" si="9"/>
        <v>0</v>
      </c>
      <c r="AD38" s="351">
        <f t="shared" si="10"/>
        <v>0</v>
      </c>
      <c r="AE38" s="351">
        <f t="shared" si="11"/>
        <v>0</v>
      </c>
      <c r="AF38" s="351">
        <f t="shared" si="12"/>
        <v>0</v>
      </c>
      <c r="AG38" s="351">
        <f t="shared" si="13"/>
        <v>0</v>
      </c>
      <c r="AH38" s="351">
        <f t="shared" si="14"/>
        <v>0</v>
      </c>
      <c r="AI38" s="352">
        <f t="shared" si="15"/>
        <v>0</v>
      </c>
    </row>
    <row r="39" spans="2:35" x14ac:dyDescent="0.3">
      <c r="B39" s="257"/>
      <c r="C39" s="257" t="str">
        <f>'7. Consumption'!C38</f>
        <v>EFV 200 - caps</v>
      </c>
      <c r="D39" s="459">
        <v>5.5</v>
      </c>
      <c r="E39" s="811"/>
      <c r="F39" s="349"/>
      <c r="G39" s="349">
        <f t="shared" si="16"/>
        <v>0</v>
      </c>
      <c r="I39" s="335">
        <f>SUM('9. Ordering'!E38:G38)</f>
        <v>0</v>
      </c>
      <c r="J39" s="335">
        <f>SUM('9. Ordering'!H38:J38)</f>
        <v>0</v>
      </c>
      <c r="K39" s="335">
        <f>SUM('9. Ordering'!K38:M38)</f>
        <v>0</v>
      </c>
      <c r="L39" s="335">
        <f>SUM('9. Ordering'!N38:P38)</f>
        <v>0</v>
      </c>
      <c r="M39" s="335">
        <f>SUM('9. Ordering'!Q38:S38)</f>
        <v>0</v>
      </c>
      <c r="N39" s="335">
        <f>SUM('9. Ordering'!T38:V38)</f>
        <v>0</v>
      </c>
      <c r="O39" s="335">
        <f>SUM('9. Ordering'!W38:Y38)</f>
        <v>0</v>
      </c>
      <c r="P39" s="335">
        <f>SUM('9. Ordering'!Z38:AB38)</f>
        <v>0</v>
      </c>
      <c r="Q39" s="335">
        <f>SUM('9. Ordering'!AC38:AE38)</f>
        <v>0</v>
      </c>
      <c r="R39" s="335">
        <f>SUM('9. Ordering'!AF38:AH38)</f>
        <v>0</v>
      </c>
      <c r="S39" s="335">
        <f>SUM('9. Ordering'!AI38:AK38)</f>
        <v>0</v>
      </c>
      <c r="T39" s="335">
        <f>SUM('9. Ordering'!AL38:AN38)</f>
        <v>0</v>
      </c>
      <c r="U39" s="350">
        <f t="shared" si="2"/>
        <v>0</v>
      </c>
      <c r="W39" s="351">
        <f t="shared" si="3"/>
        <v>0</v>
      </c>
      <c r="X39" s="351">
        <f t="shared" si="4"/>
        <v>0</v>
      </c>
      <c r="Y39" s="351">
        <f t="shared" si="5"/>
        <v>0</v>
      </c>
      <c r="Z39" s="351">
        <f t="shared" si="6"/>
        <v>0</v>
      </c>
      <c r="AA39" s="351">
        <f t="shared" si="7"/>
        <v>0</v>
      </c>
      <c r="AB39" s="351">
        <f t="shared" si="8"/>
        <v>0</v>
      </c>
      <c r="AC39" s="351">
        <f t="shared" si="9"/>
        <v>0</v>
      </c>
      <c r="AD39" s="351">
        <f t="shared" si="10"/>
        <v>0</v>
      </c>
      <c r="AE39" s="351">
        <f t="shared" si="11"/>
        <v>0</v>
      </c>
      <c r="AF39" s="351">
        <f t="shared" si="12"/>
        <v>0</v>
      </c>
      <c r="AG39" s="351">
        <f t="shared" si="13"/>
        <v>0</v>
      </c>
      <c r="AH39" s="351">
        <f t="shared" si="14"/>
        <v>0</v>
      </c>
      <c r="AI39" s="352">
        <f t="shared" si="15"/>
        <v>0</v>
      </c>
    </row>
    <row r="40" spans="2:35" x14ac:dyDescent="0.3">
      <c r="B40" s="257"/>
      <c r="C40" s="257" t="str">
        <f>'7. Consumption'!C39</f>
        <v>EFV 200 - tab</v>
      </c>
      <c r="D40" s="459">
        <v>4.5</v>
      </c>
      <c r="E40" s="811"/>
      <c r="F40" s="349"/>
      <c r="G40" s="349">
        <f t="shared" si="16"/>
        <v>0</v>
      </c>
      <c r="I40" s="335">
        <f>SUM('9. Ordering'!E39:G39)</f>
        <v>0</v>
      </c>
      <c r="J40" s="335">
        <f>SUM('9. Ordering'!H39:J39)</f>
        <v>0</v>
      </c>
      <c r="K40" s="335">
        <f>SUM('9. Ordering'!K39:M39)</f>
        <v>0</v>
      </c>
      <c r="L40" s="335">
        <f>SUM('9. Ordering'!N39:P39)</f>
        <v>0</v>
      </c>
      <c r="M40" s="335">
        <f>SUM('9. Ordering'!Q39:S39)</f>
        <v>0</v>
      </c>
      <c r="N40" s="335">
        <f>SUM('9. Ordering'!T39:V39)</f>
        <v>0</v>
      </c>
      <c r="O40" s="335">
        <f>SUM('9. Ordering'!W39:Y39)</f>
        <v>0</v>
      </c>
      <c r="P40" s="335">
        <f>SUM('9. Ordering'!Z39:AB39)</f>
        <v>0</v>
      </c>
      <c r="Q40" s="335">
        <f>SUM('9. Ordering'!AC39:AE39)</f>
        <v>0</v>
      </c>
      <c r="R40" s="335">
        <f>SUM('9. Ordering'!AF39:AH39)</f>
        <v>0</v>
      </c>
      <c r="S40" s="335">
        <f>SUM('9. Ordering'!AI39:AK39)</f>
        <v>0</v>
      </c>
      <c r="T40" s="335">
        <f>SUM('9. Ordering'!AL39:AN39)</f>
        <v>0</v>
      </c>
      <c r="U40" s="350">
        <f t="shared" si="2"/>
        <v>0</v>
      </c>
      <c r="W40" s="351">
        <f t="shared" si="3"/>
        <v>0</v>
      </c>
      <c r="X40" s="351">
        <f t="shared" si="4"/>
        <v>0</v>
      </c>
      <c r="Y40" s="351">
        <f t="shared" si="5"/>
        <v>0</v>
      </c>
      <c r="Z40" s="351">
        <f t="shared" si="6"/>
        <v>0</v>
      </c>
      <c r="AA40" s="351">
        <f t="shared" si="7"/>
        <v>0</v>
      </c>
      <c r="AB40" s="351">
        <f t="shared" si="8"/>
        <v>0</v>
      </c>
      <c r="AC40" s="351">
        <f t="shared" si="9"/>
        <v>0</v>
      </c>
      <c r="AD40" s="351">
        <f t="shared" si="10"/>
        <v>0</v>
      </c>
      <c r="AE40" s="351">
        <f t="shared" si="11"/>
        <v>0</v>
      </c>
      <c r="AF40" s="351">
        <f t="shared" si="12"/>
        <v>0</v>
      </c>
      <c r="AG40" s="351">
        <f t="shared" si="13"/>
        <v>0</v>
      </c>
      <c r="AH40" s="351">
        <f t="shared" si="14"/>
        <v>0</v>
      </c>
      <c r="AI40" s="352">
        <f t="shared" si="15"/>
        <v>0</v>
      </c>
    </row>
    <row r="41" spans="2:35" x14ac:dyDescent="0.3">
      <c r="B41" s="257"/>
      <c r="C41" s="257" t="str">
        <f>'7. Consumption'!C40</f>
        <v>EFV 200 - tab - scored</v>
      </c>
      <c r="D41" s="459">
        <v>9.3000000000000007</v>
      </c>
      <c r="E41" s="811"/>
      <c r="F41" s="349"/>
      <c r="G41" s="349">
        <f t="shared" si="16"/>
        <v>0</v>
      </c>
      <c r="I41" s="335">
        <f>SUM('9. Ordering'!E40:G40)</f>
        <v>0</v>
      </c>
      <c r="J41" s="335">
        <f>SUM('9. Ordering'!H40:J40)</f>
        <v>0</v>
      </c>
      <c r="K41" s="335">
        <f>SUM('9. Ordering'!K40:M40)</f>
        <v>0</v>
      </c>
      <c r="L41" s="335">
        <f>SUM('9. Ordering'!N40:P40)</f>
        <v>0</v>
      </c>
      <c r="M41" s="335">
        <f>SUM('9. Ordering'!Q40:S40)</f>
        <v>0</v>
      </c>
      <c r="N41" s="335">
        <f>SUM('9. Ordering'!T40:V40)</f>
        <v>0</v>
      </c>
      <c r="O41" s="335">
        <f>SUM('9. Ordering'!W40:Y40)</f>
        <v>0</v>
      </c>
      <c r="P41" s="335">
        <f>SUM('9. Ordering'!Z40:AB40)</f>
        <v>0</v>
      </c>
      <c r="Q41" s="335">
        <f>SUM('9. Ordering'!AC40:AE40)</f>
        <v>0</v>
      </c>
      <c r="R41" s="335">
        <f>SUM('9. Ordering'!AF40:AH40)</f>
        <v>0</v>
      </c>
      <c r="S41" s="335">
        <f>SUM('9. Ordering'!AI40:AK40)</f>
        <v>0</v>
      </c>
      <c r="T41" s="335">
        <f>SUM('9. Ordering'!AL40:AN40)</f>
        <v>0</v>
      </c>
      <c r="U41" s="350">
        <f t="shared" si="2"/>
        <v>0</v>
      </c>
      <c r="W41" s="351">
        <f t="shared" si="3"/>
        <v>0</v>
      </c>
      <c r="X41" s="351">
        <f t="shared" si="4"/>
        <v>0</v>
      </c>
      <c r="Y41" s="351">
        <f t="shared" si="5"/>
        <v>0</v>
      </c>
      <c r="Z41" s="351">
        <f t="shared" si="6"/>
        <v>0</v>
      </c>
      <c r="AA41" s="351">
        <f t="shared" si="7"/>
        <v>0</v>
      </c>
      <c r="AB41" s="351">
        <f t="shared" si="8"/>
        <v>0</v>
      </c>
      <c r="AC41" s="351">
        <f t="shared" si="9"/>
        <v>0</v>
      </c>
      <c r="AD41" s="351">
        <f t="shared" si="10"/>
        <v>0</v>
      </c>
      <c r="AE41" s="351">
        <f t="shared" si="11"/>
        <v>0</v>
      </c>
      <c r="AF41" s="351">
        <f t="shared" si="12"/>
        <v>0</v>
      </c>
      <c r="AG41" s="351">
        <f t="shared" si="13"/>
        <v>0</v>
      </c>
      <c r="AH41" s="351">
        <f t="shared" si="14"/>
        <v>0</v>
      </c>
      <c r="AI41" s="352">
        <f t="shared" si="15"/>
        <v>0</v>
      </c>
    </row>
    <row r="42" spans="2:35" x14ac:dyDescent="0.3">
      <c r="B42" s="257"/>
      <c r="C42" s="257" t="str">
        <f>'7. Consumption'!C41</f>
        <v>EFV 50 - caps</v>
      </c>
      <c r="D42" s="459" t="s">
        <v>366</v>
      </c>
      <c r="E42" s="811"/>
      <c r="F42" s="349"/>
      <c r="G42" s="349">
        <f t="shared" si="16"/>
        <v>0</v>
      </c>
      <c r="I42" s="335">
        <f>SUM('9. Ordering'!E41:G41)</f>
        <v>0</v>
      </c>
      <c r="J42" s="335">
        <f>SUM('9. Ordering'!H41:J41)</f>
        <v>0</v>
      </c>
      <c r="K42" s="335">
        <f>SUM('9. Ordering'!K41:M41)</f>
        <v>0</v>
      </c>
      <c r="L42" s="335">
        <f>SUM('9. Ordering'!N41:P41)</f>
        <v>0</v>
      </c>
      <c r="M42" s="335">
        <f>SUM('9. Ordering'!Q41:S41)</f>
        <v>0</v>
      </c>
      <c r="N42" s="335">
        <f>SUM('9. Ordering'!T41:V41)</f>
        <v>0</v>
      </c>
      <c r="O42" s="335">
        <f>SUM('9. Ordering'!W41:Y41)</f>
        <v>0</v>
      </c>
      <c r="P42" s="335">
        <f>SUM('9. Ordering'!Z41:AB41)</f>
        <v>0</v>
      </c>
      <c r="Q42" s="335">
        <f>SUM('9. Ordering'!AC41:AE41)</f>
        <v>0</v>
      </c>
      <c r="R42" s="335">
        <f>SUM('9. Ordering'!AF41:AH41)</f>
        <v>0</v>
      </c>
      <c r="S42" s="335">
        <f>SUM('9. Ordering'!AI41:AK41)</f>
        <v>0</v>
      </c>
      <c r="T42" s="335">
        <f>SUM('9. Ordering'!AL41:AN41)</f>
        <v>0</v>
      </c>
      <c r="U42" s="350">
        <f t="shared" si="2"/>
        <v>0</v>
      </c>
      <c r="W42" s="351">
        <f t="shared" si="3"/>
        <v>0</v>
      </c>
      <c r="X42" s="351">
        <f t="shared" si="4"/>
        <v>0</v>
      </c>
      <c r="Y42" s="351">
        <f t="shared" si="5"/>
        <v>0</v>
      </c>
      <c r="Z42" s="351">
        <f t="shared" si="6"/>
        <v>0</v>
      </c>
      <c r="AA42" s="351">
        <f t="shared" si="7"/>
        <v>0</v>
      </c>
      <c r="AB42" s="351">
        <f t="shared" si="8"/>
        <v>0</v>
      </c>
      <c r="AC42" s="351">
        <f t="shared" si="9"/>
        <v>0</v>
      </c>
      <c r="AD42" s="351">
        <f t="shared" si="10"/>
        <v>0</v>
      </c>
      <c r="AE42" s="351">
        <f t="shared" si="11"/>
        <v>0</v>
      </c>
      <c r="AF42" s="351">
        <f t="shared" si="12"/>
        <v>0</v>
      </c>
      <c r="AG42" s="351">
        <f t="shared" si="13"/>
        <v>0</v>
      </c>
      <c r="AH42" s="351">
        <f t="shared" si="14"/>
        <v>0</v>
      </c>
      <c r="AI42" s="352">
        <f t="shared" si="15"/>
        <v>0</v>
      </c>
    </row>
    <row r="43" spans="2:35" x14ac:dyDescent="0.3">
      <c r="B43" s="257"/>
      <c r="C43" s="257" t="str">
        <f>'7. Consumption'!C42</f>
        <v>EFV 50 - tab</v>
      </c>
      <c r="D43" s="459">
        <v>1.5</v>
      </c>
      <c r="E43" s="811"/>
      <c r="F43" s="349"/>
      <c r="G43" s="349">
        <f t="shared" si="16"/>
        <v>0</v>
      </c>
      <c r="I43" s="335">
        <f>SUM('9. Ordering'!E42:G42)</f>
        <v>0</v>
      </c>
      <c r="J43" s="335">
        <f>SUM('9. Ordering'!H42:J42)</f>
        <v>0</v>
      </c>
      <c r="K43" s="335">
        <f>SUM('9. Ordering'!K42:M42)</f>
        <v>0</v>
      </c>
      <c r="L43" s="335">
        <f>SUM('9. Ordering'!N42:P42)</f>
        <v>0</v>
      </c>
      <c r="M43" s="335">
        <f>SUM('9. Ordering'!Q42:S42)</f>
        <v>0</v>
      </c>
      <c r="N43" s="335">
        <f>SUM('9. Ordering'!T42:V42)</f>
        <v>0</v>
      </c>
      <c r="O43" s="335">
        <f>SUM('9. Ordering'!W42:Y42)</f>
        <v>0</v>
      </c>
      <c r="P43" s="335">
        <f>SUM('9. Ordering'!Z42:AB42)</f>
        <v>0</v>
      </c>
      <c r="Q43" s="335">
        <f>SUM('9. Ordering'!AC42:AE42)</f>
        <v>0</v>
      </c>
      <c r="R43" s="335">
        <f>SUM('9. Ordering'!AF42:AH42)</f>
        <v>0</v>
      </c>
      <c r="S43" s="335">
        <f>SUM('9. Ordering'!AI42:AK42)</f>
        <v>0</v>
      </c>
      <c r="T43" s="335">
        <f>SUM('9. Ordering'!AL42:AN42)</f>
        <v>0</v>
      </c>
      <c r="U43" s="350">
        <f t="shared" si="2"/>
        <v>0</v>
      </c>
      <c r="W43" s="351">
        <f t="shared" si="3"/>
        <v>0</v>
      </c>
      <c r="X43" s="351">
        <f t="shared" si="4"/>
        <v>0</v>
      </c>
      <c r="Y43" s="351">
        <f t="shared" si="5"/>
        <v>0</v>
      </c>
      <c r="Z43" s="351">
        <f t="shared" si="6"/>
        <v>0</v>
      </c>
      <c r="AA43" s="351">
        <f t="shared" si="7"/>
        <v>0</v>
      </c>
      <c r="AB43" s="351">
        <f t="shared" si="8"/>
        <v>0</v>
      </c>
      <c r="AC43" s="351">
        <f t="shared" si="9"/>
        <v>0</v>
      </c>
      <c r="AD43" s="351">
        <f t="shared" si="10"/>
        <v>0</v>
      </c>
      <c r="AE43" s="351">
        <f t="shared" si="11"/>
        <v>0</v>
      </c>
      <c r="AF43" s="351">
        <f t="shared" si="12"/>
        <v>0</v>
      </c>
      <c r="AG43" s="351">
        <f t="shared" si="13"/>
        <v>0</v>
      </c>
      <c r="AH43" s="351">
        <f t="shared" si="14"/>
        <v>0</v>
      </c>
      <c r="AI43" s="352">
        <f t="shared" si="15"/>
        <v>0</v>
      </c>
    </row>
    <row r="44" spans="2:35" x14ac:dyDescent="0.3">
      <c r="B44" s="257"/>
      <c r="C44" s="257" t="str">
        <f>'7. Consumption'!C43</f>
        <v>EFV 600 - tab</v>
      </c>
      <c r="D44" s="459">
        <v>3.4</v>
      </c>
      <c r="E44" s="811"/>
      <c r="F44" s="349"/>
      <c r="G44" s="349">
        <f t="shared" si="16"/>
        <v>0</v>
      </c>
      <c r="I44" s="335">
        <f>SUM('9. Ordering'!E43:G43)</f>
        <v>0</v>
      </c>
      <c r="J44" s="335">
        <f>SUM('9. Ordering'!H43:J43)</f>
        <v>0</v>
      </c>
      <c r="K44" s="335">
        <f>SUM('9. Ordering'!K43:M43)</f>
        <v>0</v>
      </c>
      <c r="L44" s="335">
        <f>SUM('9. Ordering'!N43:P43)</f>
        <v>0</v>
      </c>
      <c r="M44" s="335">
        <f>SUM('9. Ordering'!Q43:S43)</f>
        <v>0</v>
      </c>
      <c r="N44" s="335">
        <f>SUM('9. Ordering'!T43:V43)</f>
        <v>0</v>
      </c>
      <c r="O44" s="335">
        <f>SUM('9. Ordering'!W43:Y43)</f>
        <v>0</v>
      </c>
      <c r="P44" s="335">
        <f>SUM('9. Ordering'!Z43:AB43)</f>
        <v>0</v>
      </c>
      <c r="Q44" s="335">
        <f>SUM('9. Ordering'!AC43:AE43)</f>
        <v>0</v>
      </c>
      <c r="R44" s="335">
        <f>SUM('9. Ordering'!AF43:AH43)</f>
        <v>0</v>
      </c>
      <c r="S44" s="335">
        <f>SUM('9. Ordering'!AI43:AK43)</f>
        <v>0</v>
      </c>
      <c r="T44" s="335">
        <f>SUM('9. Ordering'!AL43:AN43)</f>
        <v>0</v>
      </c>
      <c r="U44" s="350">
        <f t="shared" si="2"/>
        <v>0</v>
      </c>
      <c r="W44" s="351">
        <f t="shared" si="3"/>
        <v>0</v>
      </c>
      <c r="X44" s="351">
        <f t="shared" si="4"/>
        <v>0</v>
      </c>
      <c r="Y44" s="351">
        <f t="shared" si="5"/>
        <v>0</v>
      </c>
      <c r="Z44" s="351">
        <f t="shared" si="6"/>
        <v>0</v>
      </c>
      <c r="AA44" s="351">
        <f t="shared" si="7"/>
        <v>0</v>
      </c>
      <c r="AB44" s="351">
        <f t="shared" si="8"/>
        <v>0</v>
      </c>
      <c r="AC44" s="351">
        <f t="shared" si="9"/>
        <v>0</v>
      </c>
      <c r="AD44" s="351">
        <f t="shared" si="10"/>
        <v>0</v>
      </c>
      <c r="AE44" s="351">
        <f t="shared" si="11"/>
        <v>0</v>
      </c>
      <c r="AF44" s="351">
        <f t="shared" si="12"/>
        <v>0</v>
      </c>
      <c r="AG44" s="351">
        <f t="shared" si="13"/>
        <v>0</v>
      </c>
      <c r="AH44" s="351">
        <f t="shared" si="14"/>
        <v>0</v>
      </c>
      <c r="AI44" s="352">
        <f t="shared" si="15"/>
        <v>0</v>
      </c>
    </row>
    <row r="45" spans="2:35" x14ac:dyDescent="0.3">
      <c r="B45" s="257"/>
      <c r="C45" s="257" t="str">
        <f>'7. Consumption'!C44</f>
        <v>ETV 100 - tab</v>
      </c>
      <c r="D45" s="459" t="s">
        <v>366</v>
      </c>
      <c r="E45" s="793"/>
      <c r="F45" s="349"/>
      <c r="G45" s="349">
        <f t="shared" si="16"/>
        <v>0</v>
      </c>
      <c r="I45" s="335">
        <f>SUM('9. Ordering'!E44:G44)</f>
        <v>0</v>
      </c>
      <c r="J45" s="335">
        <f>SUM('9. Ordering'!H44:J44)</f>
        <v>0</v>
      </c>
      <c r="K45" s="335">
        <f>SUM('9. Ordering'!K44:M44)</f>
        <v>0</v>
      </c>
      <c r="L45" s="335">
        <f>SUM('9. Ordering'!N44:P44)</f>
        <v>0</v>
      </c>
      <c r="M45" s="335">
        <f>SUM('9. Ordering'!Q44:S44)</f>
        <v>0</v>
      </c>
      <c r="N45" s="335">
        <f>SUM('9. Ordering'!T44:V44)</f>
        <v>0</v>
      </c>
      <c r="O45" s="335">
        <f>SUM('9. Ordering'!W44:Y44)</f>
        <v>0</v>
      </c>
      <c r="P45" s="335">
        <f>SUM('9. Ordering'!Z44:AB44)</f>
        <v>0</v>
      </c>
      <c r="Q45" s="335">
        <f>SUM('9. Ordering'!AC44:AE44)</f>
        <v>0</v>
      </c>
      <c r="R45" s="335">
        <f>SUM('9. Ordering'!AF44:AH44)</f>
        <v>0</v>
      </c>
      <c r="S45" s="335">
        <f>SUM('9. Ordering'!AI44:AK44)</f>
        <v>0</v>
      </c>
      <c r="T45" s="335">
        <f>SUM('9. Ordering'!AL44:AN44)</f>
        <v>0</v>
      </c>
      <c r="U45" s="350">
        <f t="shared" si="2"/>
        <v>0</v>
      </c>
      <c r="W45" s="351">
        <f t="shared" si="3"/>
        <v>0</v>
      </c>
      <c r="X45" s="351">
        <f t="shared" si="4"/>
        <v>0</v>
      </c>
      <c r="Y45" s="351">
        <f t="shared" si="5"/>
        <v>0</v>
      </c>
      <c r="Z45" s="351">
        <f t="shared" si="6"/>
        <v>0</v>
      </c>
      <c r="AA45" s="351">
        <f t="shared" si="7"/>
        <v>0</v>
      </c>
      <c r="AB45" s="351">
        <f t="shared" si="8"/>
        <v>0</v>
      </c>
      <c r="AC45" s="351">
        <f t="shared" si="9"/>
        <v>0</v>
      </c>
      <c r="AD45" s="351">
        <f t="shared" si="10"/>
        <v>0</v>
      </c>
      <c r="AE45" s="351">
        <f t="shared" si="11"/>
        <v>0</v>
      </c>
      <c r="AF45" s="351">
        <f t="shared" si="12"/>
        <v>0</v>
      </c>
      <c r="AG45" s="351">
        <f t="shared" si="13"/>
        <v>0</v>
      </c>
      <c r="AH45" s="351">
        <f t="shared" si="14"/>
        <v>0</v>
      </c>
      <c r="AI45" s="352">
        <f t="shared" si="15"/>
        <v>0</v>
      </c>
    </row>
    <row r="46" spans="2:35" x14ac:dyDescent="0.3">
      <c r="B46" s="257"/>
      <c r="C46" s="257" t="str">
        <f>'7. Consumption'!C45</f>
        <v>FTC 200 - caps</v>
      </c>
      <c r="D46" s="459" t="s">
        <v>366</v>
      </c>
      <c r="E46" s="811"/>
      <c r="F46" s="349"/>
      <c r="G46" s="349">
        <f t="shared" si="16"/>
        <v>0</v>
      </c>
      <c r="I46" s="335">
        <f>SUM('9. Ordering'!E45:G45)</f>
        <v>0</v>
      </c>
      <c r="J46" s="335">
        <f>SUM('9. Ordering'!H45:J45)</f>
        <v>0</v>
      </c>
      <c r="K46" s="335">
        <f>SUM('9. Ordering'!K45:M45)</f>
        <v>0</v>
      </c>
      <c r="L46" s="335">
        <f>SUM('9. Ordering'!N45:P45)</f>
        <v>0</v>
      </c>
      <c r="M46" s="335">
        <f>SUM('9. Ordering'!Q45:S45)</f>
        <v>0</v>
      </c>
      <c r="N46" s="335">
        <f>SUM('9. Ordering'!T45:V45)</f>
        <v>0</v>
      </c>
      <c r="O46" s="335">
        <f>SUM('9. Ordering'!W45:Y45)</f>
        <v>0</v>
      </c>
      <c r="P46" s="335">
        <f>SUM('9. Ordering'!Z45:AB45)</f>
        <v>0</v>
      </c>
      <c r="Q46" s="335">
        <f>SUM('9. Ordering'!AC45:AE45)</f>
        <v>0</v>
      </c>
      <c r="R46" s="335">
        <f>SUM('9. Ordering'!AF45:AH45)</f>
        <v>0</v>
      </c>
      <c r="S46" s="335">
        <f>SUM('9. Ordering'!AI45:AK45)</f>
        <v>0</v>
      </c>
      <c r="T46" s="335">
        <f>SUM('9. Ordering'!AL45:AN45)</f>
        <v>0</v>
      </c>
      <c r="U46" s="350">
        <f t="shared" si="2"/>
        <v>0</v>
      </c>
      <c r="W46" s="351">
        <f t="shared" si="3"/>
        <v>0</v>
      </c>
      <c r="X46" s="351">
        <f t="shared" si="4"/>
        <v>0</v>
      </c>
      <c r="Y46" s="351">
        <f t="shared" si="5"/>
        <v>0</v>
      </c>
      <c r="Z46" s="351">
        <f t="shared" si="6"/>
        <v>0</v>
      </c>
      <c r="AA46" s="351">
        <f t="shared" si="7"/>
        <v>0</v>
      </c>
      <c r="AB46" s="351">
        <f t="shared" si="8"/>
        <v>0</v>
      </c>
      <c r="AC46" s="351">
        <f t="shared" si="9"/>
        <v>0</v>
      </c>
      <c r="AD46" s="351">
        <f t="shared" si="10"/>
        <v>0</v>
      </c>
      <c r="AE46" s="351">
        <f t="shared" si="11"/>
        <v>0</v>
      </c>
      <c r="AF46" s="351">
        <f t="shared" si="12"/>
        <v>0</v>
      </c>
      <c r="AG46" s="351">
        <f t="shared" si="13"/>
        <v>0</v>
      </c>
      <c r="AH46" s="351">
        <f t="shared" si="14"/>
        <v>0</v>
      </c>
      <c r="AI46" s="352">
        <f t="shared" si="15"/>
        <v>0</v>
      </c>
    </row>
    <row r="47" spans="2:35" x14ac:dyDescent="0.3">
      <c r="B47" s="257"/>
      <c r="C47" s="257" t="str">
        <f>'7. Consumption'!C46</f>
        <v>LPV/r 0 - susp</v>
      </c>
      <c r="D47" s="459">
        <v>30.82</v>
      </c>
      <c r="E47" s="811"/>
      <c r="F47" s="349"/>
      <c r="G47" s="349">
        <f t="shared" si="16"/>
        <v>0</v>
      </c>
      <c r="I47" s="335">
        <f>SUM('9. Ordering'!E46:G46)</f>
        <v>0</v>
      </c>
      <c r="J47" s="335">
        <f>SUM('9. Ordering'!H46:J46)</f>
        <v>0</v>
      </c>
      <c r="K47" s="335">
        <f>SUM('9. Ordering'!K46:M46)</f>
        <v>0</v>
      </c>
      <c r="L47" s="335">
        <f>SUM('9. Ordering'!N46:P46)</f>
        <v>0</v>
      </c>
      <c r="M47" s="335">
        <f>SUM('9. Ordering'!Q46:S46)</f>
        <v>0</v>
      </c>
      <c r="N47" s="335">
        <f>SUM('9. Ordering'!T46:V46)</f>
        <v>0</v>
      </c>
      <c r="O47" s="335">
        <f>SUM('9. Ordering'!W46:Y46)</f>
        <v>0</v>
      </c>
      <c r="P47" s="335">
        <f>SUM('9. Ordering'!Z46:AB46)</f>
        <v>0</v>
      </c>
      <c r="Q47" s="335">
        <f>SUM('9. Ordering'!AC46:AE46)</f>
        <v>0</v>
      </c>
      <c r="R47" s="335">
        <f>SUM('9. Ordering'!AF46:AH46)</f>
        <v>0</v>
      </c>
      <c r="S47" s="335">
        <f>SUM('9. Ordering'!AI46:AK46)</f>
        <v>0</v>
      </c>
      <c r="T47" s="335">
        <f>SUM('9. Ordering'!AL46:AN46)</f>
        <v>0</v>
      </c>
      <c r="U47" s="350">
        <f t="shared" si="2"/>
        <v>0</v>
      </c>
      <c r="W47" s="351">
        <f t="shared" si="3"/>
        <v>0</v>
      </c>
      <c r="X47" s="351">
        <f t="shared" si="4"/>
        <v>0</v>
      </c>
      <c r="Y47" s="351">
        <f t="shared" si="5"/>
        <v>0</v>
      </c>
      <c r="Z47" s="351">
        <f t="shared" si="6"/>
        <v>0</v>
      </c>
      <c r="AA47" s="351">
        <f t="shared" si="7"/>
        <v>0</v>
      </c>
      <c r="AB47" s="351">
        <f t="shared" si="8"/>
        <v>0</v>
      </c>
      <c r="AC47" s="351">
        <f t="shared" si="9"/>
        <v>0</v>
      </c>
      <c r="AD47" s="351">
        <f t="shared" si="10"/>
        <v>0</v>
      </c>
      <c r="AE47" s="351">
        <f t="shared" si="11"/>
        <v>0</v>
      </c>
      <c r="AF47" s="351">
        <f t="shared" si="12"/>
        <v>0</v>
      </c>
      <c r="AG47" s="351">
        <f t="shared" si="13"/>
        <v>0</v>
      </c>
      <c r="AH47" s="351">
        <f t="shared" si="14"/>
        <v>0</v>
      </c>
      <c r="AI47" s="352">
        <f t="shared" si="15"/>
        <v>0</v>
      </c>
    </row>
    <row r="48" spans="2:35" x14ac:dyDescent="0.3">
      <c r="B48" s="257"/>
      <c r="C48" s="257" t="str">
        <f>'7. Consumption'!C47</f>
        <v>LPV/r 100/25 - tab - heat stable</v>
      </c>
      <c r="D48" s="459">
        <v>5.94</v>
      </c>
      <c r="E48" s="811"/>
      <c r="F48" s="349"/>
      <c r="G48" s="349">
        <f t="shared" si="16"/>
        <v>0</v>
      </c>
      <c r="I48" s="335">
        <f>SUM('9. Ordering'!E47:G47)</f>
        <v>0</v>
      </c>
      <c r="J48" s="335">
        <f>SUM('9. Ordering'!H47:J47)</f>
        <v>0</v>
      </c>
      <c r="K48" s="335">
        <f>SUM('9. Ordering'!K47:M47)</f>
        <v>0</v>
      </c>
      <c r="L48" s="335">
        <f>SUM('9. Ordering'!N47:P47)</f>
        <v>0</v>
      </c>
      <c r="M48" s="335">
        <f>SUM('9. Ordering'!Q47:S47)</f>
        <v>0</v>
      </c>
      <c r="N48" s="335">
        <f>SUM('9. Ordering'!T47:V47)</f>
        <v>0</v>
      </c>
      <c r="O48" s="335">
        <f>SUM('9. Ordering'!W47:Y47)</f>
        <v>0</v>
      </c>
      <c r="P48" s="335">
        <f>SUM('9. Ordering'!Z47:AB47)</f>
        <v>0</v>
      </c>
      <c r="Q48" s="335">
        <f>SUM('9. Ordering'!AC47:AE47)</f>
        <v>0</v>
      </c>
      <c r="R48" s="335">
        <f>SUM('9. Ordering'!AF47:AH47)</f>
        <v>0</v>
      </c>
      <c r="S48" s="335">
        <f>SUM('9. Ordering'!AI47:AK47)</f>
        <v>0</v>
      </c>
      <c r="T48" s="335">
        <f>SUM('9. Ordering'!AL47:AN47)</f>
        <v>0</v>
      </c>
      <c r="U48" s="350">
        <f t="shared" si="2"/>
        <v>0</v>
      </c>
      <c r="W48" s="351">
        <f t="shared" si="3"/>
        <v>0</v>
      </c>
      <c r="X48" s="351">
        <f t="shared" si="4"/>
        <v>0</v>
      </c>
      <c r="Y48" s="351">
        <f t="shared" si="5"/>
        <v>0</v>
      </c>
      <c r="Z48" s="351">
        <f t="shared" si="6"/>
        <v>0</v>
      </c>
      <c r="AA48" s="351">
        <f t="shared" si="7"/>
        <v>0</v>
      </c>
      <c r="AB48" s="351">
        <f t="shared" si="8"/>
        <v>0</v>
      </c>
      <c r="AC48" s="351">
        <f t="shared" si="9"/>
        <v>0</v>
      </c>
      <c r="AD48" s="351">
        <f t="shared" si="10"/>
        <v>0</v>
      </c>
      <c r="AE48" s="351">
        <f t="shared" si="11"/>
        <v>0</v>
      </c>
      <c r="AF48" s="351">
        <f t="shared" si="12"/>
        <v>0</v>
      </c>
      <c r="AG48" s="351">
        <f t="shared" si="13"/>
        <v>0</v>
      </c>
      <c r="AH48" s="351">
        <f t="shared" si="14"/>
        <v>0</v>
      </c>
      <c r="AI48" s="352">
        <f t="shared" si="15"/>
        <v>0</v>
      </c>
    </row>
    <row r="49" spans="2:35" x14ac:dyDescent="0.3">
      <c r="B49" s="257"/>
      <c r="C49" s="257" t="str">
        <f>'7. Consumption'!C48</f>
        <v>LPV/r 200/50 - tab</v>
      </c>
      <c r="D49" s="459">
        <v>20</v>
      </c>
      <c r="E49" s="811"/>
      <c r="F49" s="349"/>
      <c r="G49" s="349">
        <f t="shared" si="16"/>
        <v>0</v>
      </c>
      <c r="I49" s="335">
        <f>SUM('9. Ordering'!E48:G48)</f>
        <v>0</v>
      </c>
      <c r="J49" s="335">
        <f>SUM('9. Ordering'!H48:J48)</f>
        <v>0</v>
      </c>
      <c r="K49" s="335">
        <f>SUM('9. Ordering'!K48:M48)</f>
        <v>0</v>
      </c>
      <c r="L49" s="335">
        <f>SUM('9. Ordering'!N48:P48)</f>
        <v>0</v>
      </c>
      <c r="M49" s="335">
        <f>SUM('9. Ordering'!Q48:S48)</f>
        <v>0</v>
      </c>
      <c r="N49" s="335">
        <f>SUM('9. Ordering'!T48:V48)</f>
        <v>0</v>
      </c>
      <c r="O49" s="335">
        <f>SUM('9. Ordering'!W48:Y48)</f>
        <v>0</v>
      </c>
      <c r="P49" s="335">
        <f>SUM('9. Ordering'!Z48:AB48)</f>
        <v>0</v>
      </c>
      <c r="Q49" s="335">
        <f>SUM('9. Ordering'!AC48:AE48)</f>
        <v>0</v>
      </c>
      <c r="R49" s="335">
        <f>SUM('9. Ordering'!AF48:AH48)</f>
        <v>0</v>
      </c>
      <c r="S49" s="335">
        <f>SUM('9. Ordering'!AI48:AK48)</f>
        <v>0</v>
      </c>
      <c r="T49" s="335">
        <f>SUM('9. Ordering'!AL48:AN48)</f>
        <v>0</v>
      </c>
      <c r="U49" s="350">
        <f t="shared" si="2"/>
        <v>0</v>
      </c>
      <c r="W49" s="351">
        <f t="shared" si="3"/>
        <v>0</v>
      </c>
      <c r="X49" s="351">
        <f t="shared" si="4"/>
        <v>0</v>
      </c>
      <c r="Y49" s="351">
        <f t="shared" si="5"/>
        <v>0</v>
      </c>
      <c r="Z49" s="351">
        <f t="shared" si="6"/>
        <v>0</v>
      </c>
      <c r="AA49" s="351">
        <f t="shared" si="7"/>
        <v>0</v>
      </c>
      <c r="AB49" s="351">
        <f t="shared" si="8"/>
        <v>0</v>
      </c>
      <c r="AC49" s="351">
        <f t="shared" si="9"/>
        <v>0</v>
      </c>
      <c r="AD49" s="351">
        <f t="shared" si="10"/>
        <v>0</v>
      </c>
      <c r="AE49" s="351">
        <f t="shared" si="11"/>
        <v>0</v>
      </c>
      <c r="AF49" s="351">
        <f t="shared" si="12"/>
        <v>0</v>
      </c>
      <c r="AG49" s="351">
        <f t="shared" si="13"/>
        <v>0</v>
      </c>
      <c r="AH49" s="351">
        <f t="shared" si="14"/>
        <v>0</v>
      </c>
      <c r="AI49" s="352">
        <f t="shared" si="15"/>
        <v>0</v>
      </c>
    </row>
    <row r="50" spans="2:35" x14ac:dyDescent="0.3">
      <c r="B50" s="257"/>
      <c r="C50" s="257" t="str">
        <f>'7. Consumption'!C49</f>
        <v>LPV/r 40/10 - pellets/caps - heat stable</v>
      </c>
      <c r="D50" s="459">
        <v>19.2</v>
      </c>
      <c r="E50" s="811"/>
      <c r="F50" s="349"/>
      <c r="G50" s="349">
        <f t="shared" ref="F50:G69" si="17">F50</f>
        <v>0</v>
      </c>
      <c r="I50" s="335">
        <f>SUM('9. Ordering'!E49:G49)</f>
        <v>0</v>
      </c>
      <c r="J50" s="335">
        <f>SUM('9. Ordering'!H49:J49)</f>
        <v>0</v>
      </c>
      <c r="K50" s="335">
        <f>SUM('9. Ordering'!K49:M49)</f>
        <v>0</v>
      </c>
      <c r="L50" s="335">
        <f>SUM('9. Ordering'!N49:P49)</f>
        <v>0</v>
      </c>
      <c r="M50" s="335">
        <f>SUM('9. Ordering'!Q49:S49)</f>
        <v>0</v>
      </c>
      <c r="N50" s="335">
        <f>SUM('9. Ordering'!T49:V49)</f>
        <v>0</v>
      </c>
      <c r="O50" s="335">
        <f>SUM('9. Ordering'!W49:Y49)</f>
        <v>0</v>
      </c>
      <c r="P50" s="335">
        <f>SUM('9. Ordering'!Z49:AB49)</f>
        <v>0</v>
      </c>
      <c r="Q50" s="335">
        <f>SUM('9. Ordering'!AC49:AE49)</f>
        <v>0</v>
      </c>
      <c r="R50" s="335">
        <f>SUM('9. Ordering'!AF49:AH49)</f>
        <v>0</v>
      </c>
      <c r="S50" s="335">
        <f>SUM('9. Ordering'!AI49:AK49)</f>
        <v>0</v>
      </c>
      <c r="T50" s="335">
        <f>SUM('9. Ordering'!AL49:AN49)</f>
        <v>0</v>
      </c>
      <c r="U50" s="350">
        <f t="shared" si="2"/>
        <v>0</v>
      </c>
      <c r="W50" s="351">
        <f t="shared" si="3"/>
        <v>0</v>
      </c>
      <c r="X50" s="351">
        <f t="shared" si="4"/>
        <v>0</v>
      </c>
      <c r="Y50" s="351">
        <f t="shared" si="5"/>
        <v>0</v>
      </c>
      <c r="Z50" s="351">
        <f t="shared" si="6"/>
        <v>0</v>
      </c>
      <c r="AA50" s="351">
        <f t="shared" si="7"/>
        <v>0</v>
      </c>
      <c r="AB50" s="351">
        <f t="shared" si="8"/>
        <v>0</v>
      </c>
      <c r="AC50" s="351">
        <f t="shared" si="9"/>
        <v>0</v>
      </c>
      <c r="AD50" s="351">
        <f t="shared" si="10"/>
        <v>0</v>
      </c>
      <c r="AE50" s="351">
        <f t="shared" si="11"/>
        <v>0</v>
      </c>
      <c r="AF50" s="351">
        <f t="shared" si="12"/>
        <v>0</v>
      </c>
      <c r="AG50" s="351">
        <f t="shared" si="13"/>
        <v>0</v>
      </c>
      <c r="AH50" s="351">
        <f t="shared" si="14"/>
        <v>0</v>
      </c>
      <c r="AI50" s="352">
        <f t="shared" si="15"/>
        <v>0</v>
      </c>
    </row>
    <row r="51" spans="2:35" x14ac:dyDescent="0.3">
      <c r="B51" s="257"/>
      <c r="C51" s="257" t="str">
        <f>'7. Consumption'!C50</f>
        <v>NVP 0 - susp - dose in ml</v>
      </c>
      <c r="D51" s="459">
        <v>2.5</v>
      </c>
      <c r="E51" s="811"/>
      <c r="F51" s="349"/>
      <c r="G51" s="349">
        <f t="shared" si="17"/>
        <v>0</v>
      </c>
      <c r="I51" s="335">
        <f>SUM('9. Ordering'!E50:G50)</f>
        <v>0</v>
      </c>
      <c r="J51" s="335">
        <f>SUM('9. Ordering'!H50:J50)</f>
        <v>0</v>
      </c>
      <c r="K51" s="335">
        <f>SUM('9. Ordering'!K50:M50)</f>
        <v>0</v>
      </c>
      <c r="L51" s="335">
        <f>SUM('9. Ordering'!N50:P50)</f>
        <v>0</v>
      </c>
      <c r="M51" s="335">
        <f>SUM('9. Ordering'!Q50:S50)</f>
        <v>0</v>
      </c>
      <c r="N51" s="335">
        <f>SUM('9. Ordering'!T50:V50)</f>
        <v>0</v>
      </c>
      <c r="O51" s="335">
        <f>SUM('9. Ordering'!W50:Y50)</f>
        <v>0</v>
      </c>
      <c r="P51" s="335">
        <f>SUM('9. Ordering'!Z50:AB50)</f>
        <v>0</v>
      </c>
      <c r="Q51" s="335">
        <f>SUM('9. Ordering'!AC50:AE50)</f>
        <v>0</v>
      </c>
      <c r="R51" s="335">
        <f>SUM('9. Ordering'!AF50:AH50)</f>
        <v>0</v>
      </c>
      <c r="S51" s="335">
        <f>SUM('9. Ordering'!AI50:AK50)</f>
        <v>0</v>
      </c>
      <c r="T51" s="335">
        <f>SUM('9. Ordering'!AL50:AN50)</f>
        <v>0</v>
      </c>
      <c r="U51" s="350">
        <f t="shared" si="2"/>
        <v>0</v>
      </c>
      <c r="W51" s="351">
        <f t="shared" si="3"/>
        <v>0</v>
      </c>
      <c r="X51" s="351">
        <f t="shared" si="4"/>
        <v>0</v>
      </c>
      <c r="Y51" s="351">
        <f t="shared" si="5"/>
        <v>0</v>
      </c>
      <c r="Z51" s="351">
        <f t="shared" si="6"/>
        <v>0</v>
      </c>
      <c r="AA51" s="351">
        <f t="shared" si="7"/>
        <v>0</v>
      </c>
      <c r="AB51" s="351">
        <f t="shared" si="8"/>
        <v>0</v>
      </c>
      <c r="AC51" s="351">
        <f t="shared" si="9"/>
        <v>0</v>
      </c>
      <c r="AD51" s="351">
        <f t="shared" si="10"/>
        <v>0</v>
      </c>
      <c r="AE51" s="351">
        <f t="shared" si="11"/>
        <v>0</v>
      </c>
      <c r="AF51" s="351">
        <f t="shared" si="12"/>
        <v>0</v>
      </c>
      <c r="AG51" s="351">
        <f t="shared" si="13"/>
        <v>0</v>
      </c>
      <c r="AH51" s="351">
        <f t="shared" si="14"/>
        <v>0</v>
      </c>
      <c r="AI51" s="352">
        <f t="shared" si="15"/>
        <v>0</v>
      </c>
    </row>
    <row r="52" spans="2:35" x14ac:dyDescent="0.3">
      <c r="B52" s="257"/>
      <c r="C52" s="257" t="str">
        <f>'7. Consumption'!C51</f>
        <v>NVP 200 - tab</v>
      </c>
      <c r="D52" s="459">
        <v>1.3</v>
      </c>
      <c r="E52" s="811"/>
      <c r="F52" s="349"/>
      <c r="G52" s="349">
        <f t="shared" si="17"/>
        <v>0</v>
      </c>
      <c r="I52" s="335">
        <f>SUM('9. Ordering'!E51:G51)</f>
        <v>0</v>
      </c>
      <c r="J52" s="335">
        <f>SUM('9. Ordering'!H51:J51)</f>
        <v>0</v>
      </c>
      <c r="K52" s="335">
        <f>SUM('9. Ordering'!K51:M51)</f>
        <v>0</v>
      </c>
      <c r="L52" s="335">
        <f>SUM('9. Ordering'!N51:P51)</f>
        <v>0</v>
      </c>
      <c r="M52" s="335">
        <f>SUM('9. Ordering'!Q51:S51)</f>
        <v>0</v>
      </c>
      <c r="N52" s="335">
        <f>SUM('9. Ordering'!T51:V51)</f>
        <v>0</v>
      </c>
      <c r="O52" s="335">
        <f>SUM('9. Ordering'!W51:Y51)</f>
        <v>0</v>
      </c>
      <c r="P52" s="335">
        <f>SUM('9. Ordering'!Z51:AB51)</f>
        <v>0</v>
      </c>
      <c r="Q52" s="335">
        <f>SUM('9. Ordering'!AC51:AE51)</f>
        <v>0</v>
      </c>
      <c r="R52" s="335">
        <f>SUM('9. Ordering'!AF51:AH51)</f>
        <v>0</v>
      </c>
      <c r="S52" s="335">
        <f>SUM('9. Ordering'!AI51:AK51)</f>
        <v>0</v>
      </c>
      <c r="T52" s="335">
        <f>SUM('9. Ordering'!AL51:AN51)</f>
        <v>0</v>
      </c>
      <c r="U52" s="350">
        <f t="shared" si="2"/>
        <v>0</v>
      </c>
      <c r="W52" s="351">
        <f t="shared" si="3"/>
        <v>0</v>
      </c>
      <c r="X52" s="351">
        <f t="shared" si="4"/>
        <v>0</v>
      </c>
      <c r="Y52" s="351">
        <f t="shared" si="5"/>
        <v>0</v>
      </c>
      <c r="Z52" s="351">
        <f t="shared" si="6"/>
        <v>0</v>
      </c>
      <c r="AA52" s="351">
        <f t="shared" si="7"/>
        <v>0</v>
      </c>
      <c r="AB52" s="351">
        <f t="shared" si="8"/>
        <v>0</v>
      </c>
      <c r="AC52" s="351">
        <f t="shared" si="9"/>
        <v>0</v>
      </c>
      <c r="AD52" s="351">
        <f t="shared" si="10"/>
        <v>0</v>
      </c>
      <c r="AE52" s="351">
        <f t="shared" si="11"/>
        <v>0</v>
      </c>
      <c r="AF52" s="351">
        <f t="shared" si="12"/>
        <v>0</v>
      </c>
      <c r="AG52" s="351">
        <f t="shared" si="13"/>
        <v>0</v>
      </c>
      <c r="AH52" s="351">
        <f t="shared" si="14"/>
        <v>0</v>
      </c>
      <c r="AI52" s="352">
        <f t="shared" si="15"/>
        <v>0</v>
      </c>
    </row>
    <row r="53" spans="2:35" x14ac:dyDescent="0.3">
      <c r="B53" s="257"/>
      <c r="C53" s="257" t="str">
        <f>'7. Consumption'!C52</f>
        <v>NVP 50 - tab - dispersible</v>
      </c>
      <c r="D53" s="459">
        <v>1.25</v>
      </c>
      <c r="E53" s="811"/>
      <c r="F53" s="349"/>
      <c r="G53" s="349">
        <f t="shared" si="17"/>
        <v>0</v>
      </c>
      <c r="I53" s="335">
        <f>SUM('9. Ordering'!E52:G52)</f>
        <v>0</v>
      </c>
      <c r="J53" s="335">
        <f>SUM('9. Ordering'!H52:J52)</f>
        <v>0</v>
      </c>
      <c r="K53" s="335">
        <f>SUM('9. Ordering'!K52:M52)</f>
        <v>0</v>
      </c>
      <c r="L53" s="335">
        <f>SUM('9. Ordering'!N52:P52)</f>
        <v>0</v>
      </c>
      <c r="M53" s="335">
        <f>SUM('9. Ordering'!Q52:S52)</f>
        <v>0</v>
      </c>
      <c r="N53" s="335">
        <f>SUM('9. Ordering'!T52:V52)</f>
        <v>0</v>
      </c>
      <c r="O53" s="335">
        <f>SUM('9. Ordering'!W52:Y52)</f>
        <v>0</v>
      </c>
      <c r="P53" s="335">
        <f>SUM('9. Ordering'!Z52:AB52)</f>
        <v>0</v>
      </c>
      <c r="Q53" s="335">
        <f>SUM('9. Ordering'!AC52:AE52)</f>
        <v>0</v>
      </c>
      <c r="R53" s="335">
        <f>SUM('9. Ordering'!AF52:AH52)</f>
        <v>0</v>
      </c>
      <c r="S53" s="335">
        <f>SUM('9. Ordering'!AI52:AK52)</f>
        <v>0</v>
      </c>
      <c r="T53" s="335">
        <f>SUM('9. Ordering'!AL52:AN52)</f>
        <v>0</v>
      </c>
      <c r="U53" s="350">
        <f t="shared" si="2"/>
        <v>0</v>
      </c>
      <c r="W53" s="351">
        <f t="shared" si="3"/>
        <v>0</v>
      </c>
      <c r="X53" s="351">
        <f t="shared" si="4"/>
        <v>0</v>
      </c>
      <c r="Y53" s="351">
        <f t="shared" si="5"/>
        <v>0</v>
      </c>
      <c r="Z53" s="351">
        <f t="shared" si="6"/>
        <v>0</v>
      </c>
      <c r="AA53" s="351">
        <f t="shared" si="7"/>
        <v>0</v>
      </c>
      <c r="AB53" s="351">
        <f t="shared" si="8"/>
        <v>0</v>
      </c>
      <c r="AC53" s="351">
        <f t="shared" si="9"/>
        <v>0</v>
      </c>
      <c r="AD53" s="351">
        <f t="shared" si="10"/>
        <v>0</v>
      </c>
      <c r="AE53" s="351">
        <f t="shared" si="11"/>
        <v>0</v>
      </c>
      <c r="AF53" s="351">
        <f t="shared" si="12"/>
        <v>0</v>
      </c>
      <c r="AG53" s="351">
        <f t="shared" si="13"/>
        <v>0</v>
      </c>
      <c r="AH53" s="351">
        <f t="shared" si="14"/>
        <v>0</v>
      </c>
      <c r="AI53" s="352">
        <f t="shared" si="15"/>
        <v>0</v>
      </c>
    </row>
    <row r="54" spans="2:35" x14ac:dyDescent="0.3">
      <c r="B54" s="257"/>
      <c r="C54" s="257" t="str">
        <f>'7. Consumption'!C53</f>
        <v>RAL 100 - tab - chew scored</v>
      </c>
      <c r="D54" s="459" t="s">
        <v>366</v>
      </c>
      <c r="E54" s="811"/>
      <c r="F54" s="349"/>
      <c r="G54" s="349">
        <f t="shared" si="17"/>
        <v>0</v>
      </c>
      <c r="I54" s="335">
        <f>SUM('9. Ordering'!E53:G53)</f>
        <v>0</v>
      </c>
      <c r="J54" s="335">
        <f>SUM('9. Ordering'!H53:J53)</f>
        <v>0</v>
      </c>
      <c r="K54" s="335">
        <f>SUM('9. Ordering'!K53:M53)</f>
        <v>0</v>
      </c>
      <c r="L54" s="335">
        <f>SUM('9. Ordering'!N53:P53)</f>
        <v>0</v>
      </c>
      <c r="M54" s="335">
        <f>SUM('9. Ordering'!Q53:S53)</f>
        <v>0</v>
      </c>
      <c r="N54" s="335">
        <f>SUM('9. Ordering'!T53:V53)</f>
        <v>0</v>
      </c>
      <c r="O54" s="335">
        <f>SUM('9. Ordering'!W53:Y53)</f>
        <v>0</v>
      </c>
      <c r="P54" s="335">
        <f>SUM('9. Ordering'!Z53:AB53)</f>
        <v>0</v>
      </c>
      <c r="Q54" s="335">
        <f>SUM('9. Ordering'!AC53:AE53)</f>
        <v>0</v>
      </c>
      <c r="R54" s="335">
        <f>SUM('9. Ordering'!AF53:AH53)</f>
        <v>0</v>
      </c>
      <c r="S54" s="335">
        <f>SUM('9. Ordering'!AI53:AK53)</f>
        <v>0</v>
      </c>
      <c r="T54" s="335">
        <f>SUM('9. Ordering'!AL53:AN53)</f>
        <v>0</v>
      </c>
      <c r="U54" s="350">
        <f t="shared" si="2"/>
        <v>0</v>
      </c>
      <c r="W54" s="351">
        <f t="shared" si="3"/>
        <v>0</v>
      </c>
      <c r="X54" s="351">
        <f t="shared" si="4"/>
        <v>0</v>
      </c>
      <c r="Y54" s="351">
        <f t="shared" si="5"/>
        <v>0</v>
      </c>
      <c r="Z54" s="351">
        <f t="shared" si="6"/>
        <v>0</v>
      </c>
      <c r="AA54" s="351">
        <f t="shared" si="7"/>
        <v>0</v>
      </c>
      <c r="AB54" s="351">
        <f t="shared" si="8"/>
        <v>0</v>
      </c>
      <c r="AC54" s="351">
        <f t="shared" si="9"/>
        <v>0</v>
      </c>
      <c r="AD54" s="351">
        <f t="shared" si="10"/>
        <v>0</v>
      </c>
      <c r="AE54" s="351">
        <f t="shared" si="11"/>
        <v>0</v>
      </c>
      <c r="AF54" s="351">
        <f t="shared" si="12"/>
        <v>0</v>
      </c>
      <c r="AG54" s="351">
        <f t="shared" si="13"/>
        <v>0</v>
      </c>
      <c r="AH54" s="351">
        <f t="shared" si="14"/>
        <v>0</v>
      </c>
      <c r="AI54" s="352">
        <f t="shared" si="15"/>
        <v>0</v>
      </c>
    </row>
    <row r="55" spans="2:35" x14ac:dyDescent="0.3">
      <c r="B55" s="257"/>
      <c r="C55" s="257" t="str">
        <f>'7. Consumption'!C54</f>
        <v>RAL 25 - tab - chew scored</v>
      </c>
      <c r="D55" s="459" t="s">
        <v>366</v>
      </c>
      <c r="E55" s="811"/>
      <c r="F55" s="349"/>
      <c r="G55" s="349">
        <f t="shared" si="17"/>
        <v>0</v>
      </c>
      <c r="I55" s="335">
        <f>SUM('9. Ordering'!E54:G54)</f>
        <v>0</v>
      </c>
      <c r="J55" s="335">
        <f>SUM('9. Ordering'!H54:J54)</f>
        <v>0</v>
      </c>
      <c r="K55" s="335">
        <f>SUM('9. Ordering'!K54:M54)</f>
        <v>0</v>
      </c>
      <c r="L55" s="335">
        <f>SUM('9. Ordering'!N54:P54)</f>
        <v>0</v>
      </c>
      <c r="M55" s="335">
        <f>SUM('9. Ordering'!Q54:S54)</f>
        <v>0</v>
      </c>
      <c r="N55" s="335">
        <f>SUM('9. Ordering'!T54:V54)</f>
        <v>0</v>
      </c>
      <c r="O55" s="335">
        <f>SUM('9. Ordering'!W54:Y54)</f>
        <v>0</v>
      </c>
      <c r="P55" s="335">
        <f>SUM('9. Ordering'!Z54:AB54)</f>
        <v>0</v>
      </c>
      <c r="Q55" s="335">
        <f>SUM('9. Ordering'!AC54:AE54)</f>
        <v>0</v>
      </c>
      <c r="R55" s="335">
        <f>SUM('9. Ordering'!AF54:AH54)</f>
        <v>0</v>
      </c>
      <c r="S55" s="335">
        <f>SUM('9. Ordering'!AI54:AK54)</f>
        <v>0</v>
      </c>
      <c r="T55" s="335">
        <f>SUM('9. Ordering'!AL54:AN54)</f>
        <v>0</v>
      </c>
      <c r="U55" s="350">
        <f t="shared" ref="U55:U111" si="18">SUM(I55:T55)</f>
        <v>0</v>
      </c>
      <c r="W55" s="351">
        <f t="shared" si="3"/>
        <v>0</v>
      </c>
      <c r="X55" s="351">
        <f t="shared" si="4"/>
        <v>0</v>
      </c>
      <c r="Y55" s="351">
        <f t="shared" si="5"/>
        <v>0</v>
      </c>
      <c r="Z55" s="351">
        <f t="shared" si="6"/>
        <v>0</v>
      </c>
      <c r="AA55" s="351">
        <f t="shared" si="7"/>
        <v>0</v>
      </c>
      <c r="AB55" s="351">
        <f t="shared" si="8"/>
        <v>0</v>
      </c>
      <c r="AC55" s="351">
        <f t="shared" si="9"/>
        <v>0</v>
      </c>
      <c r="AD55" s="351">
        <f t="shared" si="10"/>
        <v>0</v>
      </c>
      <c r="AE55" s="351">
        <f t="shared" si="11"/>
        <v>0</v>
      </c>
      <c r="AF55" s="351">
        <f t="shared" si="12"/>
        <v>0</v>
      </c>
      <c r="AG55" s="351">
        <f t="shared" si="13"/>
        <v>0</v>
      </c>
      <c r="AH55" s="351">
        <f t="shared" si="14"/>
        <v>0</v>
      </c>
      <c r="AI55" s="352">
        <f t="shared" si="15"/>
        <v>0</v>
      </c>
    </row>
    <row r="56" spans="2:35" x14ac:dyDescent="0.3">
      <c r="B56" s="257"/>
      <c r="C56" s="257" t="str">
        <f>'7. Consumption'!C55</f>
        <v>RAL 400 - tab</v>
      </c>
      <c r="D56" s="459">
        <v>50</v>
      </c>
      <c r="E56" s="811"/>
      <c r="F56" s="349"/>
      <c r="G56" s="349">
        <f t="shared" si="17"/>
        <v>0</v>
      </c>
      <c r="I56" s="335">
        <f>SUM('9. Ordering'!E55:G55)</f>
        <v>0</v>
      </c>
      <c r="J56" s="335">
        <f>SUM('9. Ordering'!H55:J55)</f>
        <v>0</v>
      </c>
      <c r="K56" s="335">
        <f>SUM('9. Ordering'!K55:M55)</f>
        <v>0</v>
      </c>
      <c r="L56" s="335">
        <f>SUM('9. Ordering'!N55:P55)</f>
        <v>0</v>
      </c>
      <c r="M56" s="335">
        <f>SUM('9. Ordering'!Q55:S55)</f>
        <v>0</v>
      </c>
      <c r="N56" s="335">
        <f>SUM('9. Ordering'!T55:V55)</f>
        <v>0</v>
      </c>
      <c r="O56" s="335">
        <f>SUM('9. Ordering'!W55:Y55)</f>
        <v>0</v>
      </c>
      <c r="P56" s="335">
        <f>SUM('9. Ordering'!Z55:AB55)</f>
        <v>0</v>
      </c>
      <c r="Q56" s="335">
        <f>SUM('9. Ordering'!AC55:AE55)</f>
        <v>0</v>
      </c>
      <c r="R56" s="335">
        <f>SUM('9. Ordering'!AF55:AH55)</f>
        <v>0</v>
      </c>
      <c r="S56" s="335">
        <f>SUM('9. Ordering'!AI55:AK55)</f>
        <v>0</v>
      </c>
      <c r="T56" s="335">
        <f>SUM('9. Ordering'!AL55:AN55)</f>
        <v>0</v>
      </c>
      <c r="U56" s="350">
        <f t="shared" si="18"/>
        <v>0</v>
      </c>
      <c r="W56" s="351">
        <f t="shared" si="3"/>
        <v>0</v>
      </c>
      <c r="X56" s="351">
        <f t="shared" si="4"/>
        <v>0</v>
      </c>
      <c r="Y56" s="351">
        <f t="shared" si="5"/>
        <v>0</v>
      </c>
      <c r="Z56" s="351">
        <f t="shared" si="6"/>
        <v>0</v>
      </c>
      <c r="AA56" s="351">
        <f t="shared" si="7"/>
        <v>0</v>
      </c>
      <c r="AB56" s="351">
        <f t="shared" si="8"/>
        <v>0</v>
      </c>
      <c r="AC56" s="351">
        <f t="shared" si="9"/>
        <v>0</v>
      </c>
      <c r="AD56" s="351">
        <f t="shared" si="10"/>
        <v>0</v>
      </c>
      <c r="AE56" s="351">
        <f t="shared" si="11"/>
        <v>0</v>
      </c>
      <c r="AF56" s="351">
        <f t="shared" si="12"/>
        <v>0</v>
      </c>
      <c r="AG56" s="351">
        <f t="shared" si="13"/>
        <v>0</v>
      </c>
      <c r="AH56" s="351">
        <f t="shared" si="14"/>
        <v>0</v>
      </c>
      <c r="AI56" s="352">
        <f t="shared" si="15"/>
        <v>0</v>
      </c>
    </row>
    <row r="57" spans="2:35" x14ac:dyDescent="0.3">
      <c r="B57" s="257"/>
      <c r="C57" s="257" t="str">
        <f>'7. Consumption'!C56</f>
        <v>RTV 0 - susp - dose in ml</v>
      </c>
      <c r="D57" s="459">
        <v>8.2200000000000006</v>
      </c>
      <c r="E57" s="811"/>
      <c r="F57" s="349"/>
      <c r="G57" s="349">
        <f t="shared" si="17"/>
        <v>0</v>
      </c>
      <c r="I57" s="335">
        <f>SUM('9. Ordering'!E56:G56)</f>
        <v>0</v>
      </c>
      <c r="J57" s="335">
        <f>SUM('9. Ordering'!H56:J56)</f>
        <v>0</v>
      </c>
      <c r="K57" s="335">
        <f>SUM('9. Ordering'!K56:M56)</f>
        <v>0</v>
      </c>
      <c r="L57" s="335">
        <f>SUM('9. Ordering'!N56:P56)</f>
        <v>0</v>
      </c>
      <c r="M57" s="335">
        <f>SUM('9. Ordering'!Q56:S56)</f>
        <v>0</v>
      </c>
      <c r="N57" s="335">
        <f>SUM('9. Ordering'!T56:V56)</f>
        <v>0</v>
      </c>
      <c r="O57" s="335">
        <f>SUM('9. Ordering'!W56:Y56)</f>
        <v>0</v>
      </c>
      <c r="P57" s="335">
        <f>SUM('9. Ordering'!Z56:AB56)</f>
        <v>0</v>
      </c>
      <c r="Q57" s="335">
        <f>SUM('9. Ordering'!AC56:AE56)</f>
        <v>0</v>
      </c>
      <c r="R57" s="335">
        <f>SUM('9. Ordering'!AF56:AH56)</f>
        <v>0</v>
      </c>
      <c r="S57" s="335">
        <f>SUM('9. Ordering'!AI56:AK56)</f>
        <v>0</v>
      </c>
      <c r="T57" s="335">
        <f>SUM('9. Ordering'!AL56:AN56)</f>
        <v>0</v>
      </c>
      <c r="U57" s="350">
        <f t="shared" si="18"/>
        <v>0</v>
      </c>
      <c r="W57" s="351">
        <f t="shared" si="3"/>
        <v>0</v>
      </c>
      <c r="X57" s="351">
        <f t="shared" si="4"/>
        <v>0</v>
      </c>
      <c r="Y57" s="351">
        <f t="shared" si="5"/>
        <v>0</v>
      </c>
      <c r="Z57" s="351">
        <f t="shared" si="6"/>
        <v>0</v>
      </c>
      <c r="AA57" s="351">
        <f t="shared" si="7"/>
        <v>0</v>
      </c>
      <c r="AB57" s="351">
        <f t="shared" si="8"/>
        <v>0</v>
      </c>
      <c r="AC57" s="351">
        <f t="shared" si="9"/>
        <v>0</v>
      </c>
      <c r="AD57" s="351">
        <f t="shared" si="10"/>
        <v>0</v>
      </c>
      <c r="AE57" s="351">
        <f t="shared" si="11"/>
        <v>0</v>
      </c>
      <c r="AF57" s="351">
        <f t="shared" si="12"/>
        <v>0</v>
      </c>
      <c r="AG57" s="351">
        <f t="shared" si="13"/>
        <v>0</v>
      </c>
      <c r="AH57" s="351">
        <f t="shared" si="14"/>
        <v>0</v>
      </c>
      <c r="AI57" s="352">
        <f t="shared" si="15"/>
        <v>0</v>
      </c>
    </row>
    <row r="58" spans="2:35" x14ac:dyDescent="0.3">
      <c r="B58" s="257"/>
      <c r="C58" s="257" t="str">
        <f>'7. Consumption'!C57</f>
        <v>RTV 100 - tab - heat stable</v>
      </c>
      <c r="D58" s="459">
        <v>7.5</v>
      </c>
      <c r="E58" s="811"/>
      <c r="F58" s="349"/>
      <c r="G58" s="349">
        <f t="shared" si="17"/>
        <v>0</v>
      </c>
      <c r="I58" s="335">
        <f>SUM('9. Ordering'!E57:G57)</f>
        <v>0</v>
      </c>
      <c r="J58" s="335">
        <f>SUM('9. Ordering'!H57:J57)</f>
        <v>0</v>
      </c>
      <c r="K58" s="335">
        <f>SUM('9. Ordering'!K57:M57)</f>
        <v>0</v>
      </c>
      <c r="L58" s="335">
        <f>SUM('9. Ordering'!N57:P57)</f>
        <v>0</v>
      </c>
      <c r="M58" s="335">
        <f>SUM('9. Ordering'!Q57:S57)</f>
        <v>0</v>
      </c>
      <c r="N58" s="335">
        <f>SUM('9. Ordering'!T57:V57)</f>
        <v>0</v>
      </c>
      <c r="O58" s="335">
        <f>SUM('9. Ordering'!W57:Y57)</f>
        <v>0</v>
      </c>
      <c r="P58" s="335">
        <f>SUM('9. Ordering'!Z57:AB57)</f>
        <v>0</v>
      </c>
      <c r="Q58" s="335">
        <f>SUM('9. Ordering'!AC57:AE57)</f>
        <v>0</v>
      </c>
      <c r="R58" s="335">
        <f>SUM('9. Ordering'!AF57:AH57)</f>
        <v>0</v>
      </c>
      <c r="S58" s="335">
        <f>SUM('9. Ordering'!AI57:AK57)</f>
        <v>0</v>
      </c>
      <c r="T58" s="335">
        <f>SUM('9. Ordering'!AL57:AN57)</f>
        <v>0</v>
      </c>
      <c r="U58" s="350">
        <f t="shared" si="18"/>
        <v>0</v>
      </c>
      <c r="W58" s="351">
        <f t="shared" si="3"/>
        <v>0</v>
      </c>
      <c r="X58" s="351">
        <f t="shared" si="4"/>
        <v>0</v>
      </c>
      <c r="Y58" s="351">
        <f t="shared" si="5"/>
        <v>0</v>
      </c>
      <c r="Z58" s="351">
        <f t="shared" si="6"/>
        <v>0</v>
      </c>
      <c r="AA58" s="351">
        <f t="shared" si="7"/>
        <v>0</v>
      </c>
      <c r="AB58" s="351">
        <f t="shared" si="8"/>
        <v>0</v>
      </c>
      <c r="AC58" s="351">
        <f t="shared" si="9"/>
        <v>0</v>
      </c>
      <c r="AD58" s="351">
        <f t="shared" si="10"/>
        <v>0</v>
      </c>
      <c r="AE58" s="351">
        <f t="shared" si="11"/>
        <v>0</v>
      </c>
      <c r="AF58" s="351">
        <f t="shared" si="12"/>
        <v>0</v>
      </c>
      <c r="AG58" s="351">
        <f t="shared" si="13"/>
        <v>0</v>
      </c>
      <c r="AH58" s="351">
        <f t="shared" si="14"/>
        <v>0</v>
      </c>
      <c r="AI58" s="352">
        <f t="shared" si="15"/>
        <v>0</v>
      </c>
    </row>
    <row r="59" spans="2:35" x14ac:dyDescent="0.3">
      <c r="B59" s="257"/>
      <c r="C59" s="257" t="str">
        <f>'7. Consumption'!C58</f>
        <v>RTV 25 - tab - heat stable</v>
      </c>
      <c r="D59" s="459" t="s">
        <v>366</v>
      </c>
      <c r="E59" s="811"/>
      <c r="F59" s="349"/>
      <c r="G59" s="349">
        <f t="shared" si="17"/>
        <v>0</v>
      </c>
      <c r="I59" s="335">
        <f>SUM('9. Ordering'!E58:G58)</f>
        <v>0</v>
      </c>
      <c r="J59" s="335">
        <f>SUM('9. Ordering'!H58:J58)</f>
        <v>0</v>
      </c>
      <c r="K59" s="335">
        <f>SUM('9. Ordering'!K58:M58)</f>
        <v>0</v>
      </c>
      <c r="L59" s="335">
        <f>SUM('9. Ordering'!N58:P58)</f>
        <v>0</v>
      </c>
      <c r="M59" s="335">
        <f>SUM('9. Ordering'!Q58:S58)</f>
        <v>0</v>
      </c>
      <c r="N59" s="335">
        <f>SUM('9. Ordering'!T58:V58)</f>
        <v>0</v>
      </c>
      <c r="O59" s="335">
        <f>SUM('9. Ordering'!W58:Y58)</f>
        <v>0</v>
      </c>
      <c r="P59" s="335">
        <f>SUM('9. Ordering'!Z58:AB58)</f>
        <v>0</v>
      </c>
      <c r="Q59" s="335">
        <f>SUM('9. Ordering'!AC58:AE58)</f>
        <v>0</v>
      </c>
      <c r="R59" s="335">
        <f>SUM('9. Ordering'!AF58:AH58)</f>
        <v>0</v>
      </c>
      <c r="S59" s="335">
        <f>SUM('9. Ordering'!AI58:AK58)</f>
        <v>0</v>
      </c>
      <c r="T59" s="335">
        <f>SUM('9. Ordering'!AL58:AN58)</f>
        <v>0</v>
      </c>
      <c r="U59" s="350">
        <f t="shared" si="18"/>
        <v>0</v>
      </c>
      <c r="W59" s="351">
        <f t="shared" si="3"/>
        <v>0</v>
      </c>
      <c r="X59" s="351">
        <f t="shared" si="4"/>
        <v>0</v>
      </c>
      <c r="Y59" s="351">
        <f t="shared" si="5"/>
        <v>0</v>
      </c>
      <c r="Z59" s="351">
        <f t="shared" si="6"/>
        <v>0</v>
      </c>
      <c r="AA59" s="351">
        <f t="shared" si="7"/>
        <v>0</v>
      </c>
      <c r="AB59" s="351">
        <f t="shared" si="8"/>
        <v>0</v>
      </c>
      <c r="AC59" s="351">
        <f t="shared" si="9"/>
        <v>0</v>
      </c>
      <c r="AD59" s="351">
        <f t="shared" si="10"/>
        <v>0</v>
      </c>
      <c r="AE59" s="351">
        <f t="shared" si="11"/>
        <v>0</v>
      </c>
      <c r="AF59" s="351">
        <f t="shared" si="12"/>
        <v>0</v>
      </c>
      <c r="AG59" s="351">
        <f t="shared" si="13"/>
        <v>0</v>
      </c>
      <c r="AH59" s="351">
        <f t="shared" si="14"/>
        <v>0</v>
      </c>
      <c r="AI59" s="352">
        <f t="shared" si="15"/>
        <v>0</v>
      </c>
    </row>
    <row r="60" spans="2:35" x14ac:dyDescent="0.3">
      <c r="B60" s="257"/>
      <c r="C60" s="257" t="str">
        <f>'7. Consumption'!C59</f>
        <v>TDF 300 - tab</v>
      </c>
      <c r="D60" s="459">
        <v>3</v>
      </c>
      <c r="E60" s="811"/>
      <c r="F60" s="349"/>
      <c r="G60" s="349">
        <f t="shared" si="17"/>
        <v>0</v>
      </c>
      <c r="I60" s="335">
        <f>SUM('9. Ordering'!E59:G59)</f>
        <v>0</v>
      </c>
      <c r="J60" s="335">
        <f>SUM('9. Ordering'!H59:J59)</f>
        <v>0</v>
      </c>
      <c r="K60" s="335">
        <f>SUM('9. Ordering'!K59:M59)</f>
        <v>0</v>
      </c>
      <c r="L60" s="335">
        <f>SUM('9. Ordering'!N59:P59)</f>
        <v>0</v>
      </c>
      <c r="M60" s="335">
        <f>SUM('9. Ordering'!Q59:S59)</f>
        <v>0</v>
      </c>
      <c r="N60" s="335">
        <f>SUM('9. Ordering'!T59:V59)</f>
        <v>0</v>
      </c>
      <c r="O60" s="335">
        <f>SUM('9. Ordering'!W59:Y59)</f>
        <v>0</v>
      </c>
      <c r="P60" s="335">
        <f>SUM('9. Ordering'!Z59:AB59)</f>
        <v>0</v>
      </c>
      <c r="Q60" s="335">
        <f>SUM('9. Ordering'!AC59:AE59)</f>
        <v>0</v>
      </c>
      <c r="R60" s="335">
        <f>SUM('9. Ordering'!AF59:AH59)</f>
        <v>0</v>
      </c>
      <c r="S60" s="335">
        <f>SUM('9. Ordering'!AI59:AK59)</f>
        <v>0</v>
      </c>
      <c r="T60" s="335">
        <f>SUM('9. Ordering'!AL59:AN59)</f>
        <v>0</v>
      </c>
      <c r="U60" s="350">
        <f t="shared" si="18"/>
        <v>0</v>
      </c>
      <c r="W60" s="351">
        <f t="shared" si="3"/>
        <v>0</v>
      </c>
      <c r="X60" s="351">
        <f t="shared" si="4"/>
        <v>0</v>
      </c>
      <c r="Y60" s="351">
        <f t="shared" si="5"/>
        <v>0</v>
      </c>
      <c r="Z60" s="351">
        <f t="shared" si="6"/>
        <v>0</v>
      </c>
      <c r="AA60" s="351">
        <f t="shared" si="7"/>
        <v>0</v>
      </c>
      <c r="AB60" s="351">
        <f t="shared" si="8"/>
        <v>0</v>
      </c>
      <c r="AC60" s="351">
        <f t="shared" si="9"/>
        <v>0</v>
      </c>
      <c r="AD60" s="351">
        <f t="shared" si="10"/>
        <v>0</v>
      </c>
      <c r="AE60" s="351">
        <f t="shared" si="11"/>
        <v>0</v>
      </c>
      <c r="AF60" s="351">
        <f t="shared" si="12"/>
        <v>0</v>
      </c>
      <c r="AG60" s="351">
        <f t="shared" si="13"/>
        <v>0</v>
      </c>
      <c r="AH60" s="351">
        <f t="shared" si="14"/>
        <v>0</v>
      </c>
      <c r="AI60" s="352">
        <f t="shared" si="15"/>
        <v>0</v>
      </c>
    </row>
    <row r="61" spans="2:35" x14ac:dyDescent="0.3">
      <c r="B61" s="257"/>
      <c r="C61" s="257" t="str">
        <f>'7. Consumption'!C60</f>
        <v>TDF 40 - scoop</v>
      </c>
      <c r="D61" s="810" t="s">
        <v>366</v>
      </c>
      <c r="E61" s="811"/>
      <c r="F61" s="349"/>
      <c r="G61" s="349">
        <f t="shared" si="17"/>
        <v>0</v>
      </c>
      <c r="I61" s="335">
        <f>SUM('9. Ordering'!E60:G60)</f>
        <v>0</v>
      </c>
      <c r="J61" s="335">
        <f>SUM('9. Ordering'!H60:J60)</f>
        <v>0</v>
      </c>
      <c r="K61" s="335">
        <f>SUM('9. Ordering'!K60:M60)</f>
        <v>0</v>
      </c>
      <c r="L61" s="335">
        <f>SUM('9. Ordering'!N60:P60)</f>
        <v>0</v>
      </c>
      <c r="M61" s="335">
        <f>SUM('9. Ordering'!Q60:S60)</f>
        <v>0</v>
      </c>
      <c r="N61" s="335">
        <f>SUM('9. Ordering'!T60:V60)</f>
        <v>0</v>
      </c>
      <c r="O61" s="335">
        <f>SUM('9. Ordering'!W60:Y60)</f>
        <v>0</v>
      </c>
      <c r="P61" s="335">
        <f>SUM('9. Ordering'!Z60:AB60)</f>
        <v>0</v>
      </c>
      <c r="Q61" s="335">
        <f>SUM('9. Ordering'!AC60:AE60)</f>
        <v>0</v>
      </c>
      <c r="R61" s="335">
        <f>SUM('9. Ordering'!AF60:AH60)</f>
        <v>0</v>
      </c>
      <c r="S61" s="335">
        <f>SUM('9. Ordering'!AI60:AK60)</f>
        <v>0</v>
      </c>
      <c r="T61" s="335">
        <f>SUM('9. Ordering'!AL60:AN60)</f>
        <v>0</v>
      </c>
      <c r="U61" s="350">
        <f t="shared" si="18"/>
        <v>0</v>
      </c>
      <c r="W61" s="351">
        <f t="shared" si="3"/>
        <v>0</v>
      </c>
      <c r="X61" s="351">
        <f t="shared" si="4"/>
        <v>0</v>
      </c>
      <c r="Y61" s="351">
        <f t="shared" si="5"/>
        <v>0</v>
      </c>
      <c r="Z61" s="351">
        <f t="shared" si="6"/>
        <v>0</v>
      </c>
      <c r="AA61" s="351">
        <f t="shared" si="7"/>
        <v>0</v>
      </c>
      <c r="AB61" s="351">
        <f t="shared" si="8"/>
        <v>0</v>
      </c>
      <c r="AC61" s="351">
        <f t="shared" si="9"/>
        <v>0</v>
      </c>
      <c r="AD61" s="351">
        <f t="shared" si="10"/>
        <v>0</v>
      </c>
      <c r="AE61" s="351">
        <f t="shared" si="11"/>
        <v>0</v>
      </c>
      <c r="AF61" s="351">
        <f t="shared" si="12"/>
        <v>0</v>
      </c>
      <c r="AG61" s="351">
        <f t="shared" si="13"/>
        <v>0</v>
      </c>
      <c r="AH61" s="351">
        <f t="shared" si="14"/>
        <v>0</v>
      </c>
      <c r="AI61" s="352">
        <f t="shared" si="15"/>
        <v>0</v>
      </c>
    </row>
    <row r="62" spans="2:35" x14ac:dyDescent="0.3">
      <c r="B62" s="257"/>
      <c r="C62" s="257" t="str">
        <f>'7. Consumption'!C61</f>
        <v>TDF+3TC 300/300 - tab</v>
      </c>
      <c r="D62" s="459">
        <v>4.5</v>
      </c>
      <c r="E62" s="811"/>
      <c r="F62" s="349"/>
      <c r="G62" s="349">
        <f t="shared" si="17"/>
        <v>0</v>
      </c>
      <c r="I62" s="335">
        <f>SUM('9. Ordering'!E61:G61)</f>
        <v>0</v>
      </c>
      <c r="J62" s="335">
        <f>SUM('9. Ordering'!H61:J61)</f>
        <v>0</v>
      </c>
      <c r="K62" s="335">
        <f>SUM('9. Ordering'!K61:M61)</f>
        <v>0</v>
      </c>
      <c r="L62" s="335">
        <f>SUM('9. Ordering'!N61:P61)</f>
        <v>0</v>
      </c>
      <c r="M62" s="335">
        <f>SUM('9. Ordering'!Q61:S61)</f>
        <v>0</v>
      </c>
      <c r="N62" s="335">
        <f>SUM('9. Ordering'!T61:V61)</f>
        <v>0</v>
      </c>
      <c r="O62" s="335">
        <f>SUM('9. Ordering'!W61:Y61)</f>
        <v>0</v>
      </c>
      <c r="P62" s="335">
        <f>SUM('9. Ordering'!Z61:AB61)</f>
        <v>0</v>
      </c>
      <c r="Q62" s="335">
        <f>SUM('9. Ordering'!AC61:AE61)</f>
        <v>0</v>
      </c>
      <c r="R62" s="335">
        <f>SUM('9. Ordering'!AF61:AH61)</f>
        <v>0</v>
      </c>
      <c r="S62" s="335">
        <f>SUM('9. Ordering'!AI61:AK61)</f>
        <v>0</v>
      </c>
      <c r="T62" s="335">
        <f>SUM('9. Ordering'!AL61:AN61)</f>
        <v>0</v>
      </c>
      <c r="U62" s="350">
        <f t="shared" si="18"/>
        <v>0</v>
      </c>
      <c r="W62" s="351">
        <f t="shared" si="3"/>
        <v>0</v>
      </c>
      <c r="X62" s="351">
        <f t="shared" si="4"/>
        <v>0</v>
      </c>
      <c r="Y62" s="351">
        <f t="shared" si="5"/>
        <v>0</v>
      </c>
      <c r="Z62" s="351">
        <f t="shared" si="6"/>
        <v>0</v>
      </c>
      <c r="AA62" s="351">
        <f t="shared" si="7"/>
        <v>0</v>
      </c>
      <c r="AB62" s="351">
        <f t="shared" si="8"/>
        <v>0</v>
      </c>
      <c r="AC62" s="351">
        <f t="shared" si="9"/>
        <v>0</v>
      </c>
      <c r="AD62" s="351">
        <f t="shared" si="10"/>
        <v>0</v>
      </c>
      <c r="AE62" s="351">
        <f t="shared" si="11"/>
        <v>0</v>
      </c>
      <c r="AF62" s="351">
        <f t="shared" si="12"/>
        <v>0</v>
      </c>
      <c r="AG62" s="351">
        <f t="shared" si="13"/>
        <v>0</v>
      </c>
      <c r="AH62" s="351">
        <f t="shared" si="14"/>
        <v>0</v>
      </c>
      <c r="AI62" s="352">
        <f t="shared" si="15"/>
        <v>0</v>
      </c>
    </row>
    <row r="63" spans="2:35" x14ac:dyDescent="0.3">
      <c r="B63" s="257"/>
      <c r="C63" s="257" t="str">
        <f>'7. Consumption'!C62</f>
        <v>TDF+3TC+EFV 300/300/600 - tab</v>
      </c>
      <c r="D63" s="459">
        <v>8.3000000000000007</v>
      </c>
      <c r="E63" s="811"/>
      <c r="F63" s="349"/>
      <c r="G63" s="349">
        <f t="shared" si="17"/>
        <v>0</v>
      </c>
      <c r="I63" s="335">
        <f>SUM('9. Ordering'!E62:G62)</f>
        <v>0</v>
      </c>
      <c r="J63" s="335">
        <f>SUM('9. Ordering'!H62:J62)</f>
        <v>0</v>
      </c>
      <c r="K63" s="335">
        <f>SUM('9. Ordering'!K62:M62)</f>
        <v>0</v>
      </c>
      <c r="L63" s="335">
        <f>SUM('9. Ordering'!N62:P62)</f>
        <v>0</v>
      </c>
      <c r="M63" s="335">
        <f>SUM('9. Ordering'!Q62:S62)</f>
        <v>0</v>
      </c>
      <c r="N63" s="335">
        <f>SUM('9. Ordering'!T62:V62)</f>
        <v>0</v>
      </c>
      <c r="O63" s="335">
        <f>SUM('9. Ordering'!W62:Y62)</f>
        <v>0</v>
      </c>
      <c r="P63" s="335">
        <f>SUM('9. Ordering'!Z62:AB62)</f>
        <v>0</v>
      </c>
      <c r="Q63" s="335">
        <f>SUM('9. Ordering'!AC62:AE62)</f>
        <v>0</v>
      </c>
      <c r="R63" s="335">
        <f>SUM('9. Ordering'!AF62:AH62)</f>
        <v>0</v>
      </c>
      <c r="S63" s="335">
        <f>SUM('9. Ordering'!AI62:AK62)</f>
        <v>0</v>
      </c>
      <c r="T63" s="335">
        <f>SUM('9. Ordering'!AL62:AN62)</f>
        <v>0</v>
      </c>
      <c r="U63" s="350">
        <f t="shared" si="18"/>
        <v>0</v>
      </c>
      <c r="W63" s="351">
        <f t="shared" si="3"/>
        <v>0</v>
      </c>
      <c r="X63" s="351">
        <f t="shared" si="4"/>
        <v>0</v>
      </c>
      <c r="Y63" s="351">
        <f t="shared" si="5"/>
        <v>0</v>
      </c>
      <c r="Z63" s="351">
        <f t="shared" si="6"/>
        <v>0</v>
      </c>
      <c r="AA63" s="351">
        <f t="shared" si="7"/>
        <v>0</v>
      </c>
      <c r="AB63" s="351">
        <f t="shared" si="8"/>
        <v>0</v>
      </c>
      <c r="AC63" s="351">
        <f t="shared" si="9"/>
        <v>0</v>
      </c>
      <c r="AD63" s="351">
        <f t="shared" si="10"/>
        <v>0</v>
      </c>
      <c r="AE63" s="351">
        <f t="shared" si="11"/>
        <v>0</v>
      </c>
      <c r="AF63" s="351">
        <f t="shared" si="12"/>
        <v>0</v>
      </c>
      <c r="AG63" s="351">
        <f t="shared" si="13"/>
        <v>0</v>
      </c>
      <c r="AH63" s="351">
        <f t="shared" si="14"/>
        <v>0</v>
      </c>
      <c r="AI63" s="352">
        <f t="shared" si="15"/>
        <v>0</v>
      </c>
    </row>
    <row r="64" spans="2:35" x14ac:dyDescent="0.3">
      <c r="B64" s="257"/>
      <c r="C64" s="257" t="str">
        <f>'7. Consumption'!C63</f>
        <v>TDF+FTC 300/200 - tab</v>
      </c>
      <c r="D64" s="459">
        <v>5</v>
      </c>
      <c r="E64" s="811"/>
      <c r="F64" s="349"/>
      <c r="G64" s="349">
        <f t="shared" si="17"/>
        <v>0</v>
      </c>
      <c r="I64" s="335">
        <f>SUM('9. Ordering'!E63:G63)</f>
        <v>0</v>
      </c>
      <c r="J64" s="335">
        <f>SUM('9. Ordering'!H63:J63)</f>
        <v>0</v>
      </c>
      <c r="K64" s="335">
        <f>SUM('9. Ordering'!K63:M63)</f>
        <v>0</v>
      </c>
      <c r="L64" s="335">
        <f>SUM('9. Ordering'!N63:P63)</f>
        <v>0</v>
      </c>
      <c r="M64" s="335">
        <f>SUM('9. Ordering'!Q63:S63)</f>
        <v>0</v>
      </c>
      <c r="N64" s="335">
        <f>SUM('9. Ordering'!T63:V63)</f>
        <v>0</v>
      </c>
      <c r="O64" s="335">
        <f>SUM('9. Ordering'!W63:Y63)</f>
        <v>0</v>
      </c>
      <c r="P64" s="335">
        <f>SUM('9. Ordering'!Z63:AB63)</f>
        <v>0</v>
      </c>
      <c r="Q64" s="335">
        <f>SUM('9. Ordering'!AC63:AE63)</f>
        <v>0</v>
      </c>
      <c r="R64" s="335">
        <f>SUM('9. Ordering'!AF63:AH63)</f>
        <v>0</v>
      </c>
      <c r="S64" s="335">
        <f>SUM('9. Ordering'!AI63:AK63)</f>
        <v>0</v>
      </c>
      <c r="T64" s="335">
        <f>SUM('9. Ordering'!AL63:AN63)</f>
        <v>0</v>
      </c>
      <c r="U64" s="350">
        <f t="shared" si="18"/>
        <v>0</v>
      </c>
      <c r="W64" s="351">
        <f t="shared" si="3"/>
        <v>0</v>
      </c>
      <c r="X64" s="351">
        <f t="shared" si="4"/>
        <v>0</v>
      </c>
      <c r="Y64" s="351">
        <f t="shared" si="5"/>
        <v>0</v>
      </c>
      <c r="Z64" s="351">
        <f t="shared" si="6"/>
        <v>0</v>
      </c>
      <c r="AA64" s="351">
        <f t="shared" si="7"/>
        <v>0</v>
      </c>
      <c r="AB64" s="351">
        <f t="shared" si="8"/>
        <v>0</v>
      </c>
      <c r="AC64" s="351">
        <f t="shared" si="9"/>
        <v>0</v>
      </c>
      <c r="AD64" s="351">
        <f t="shared" si="10"/>
        <v>0</v>
      </c>
      <c r="AE64" s="351">
        <f t="shared" si="11"/>
        <v>0</v>
      </c>
      <c r="AF64" s="351">
        <f t="shared" si="12"/>
        <v>0</v>
      </c>
      <c r="AG64" s="351">
        <f t="shared" si="13"/>
        <v>0</v>
      </c>
      <c r="AH64" s="351">
        <f t="shared" si="14"/>
        <v>0</v>
      </c>
      <c r="AI64" s="352">
        <f t="shared" si="15"/>
        <v>0</v>
      </c>
    </row>
    <row r="65" spans="2:35" x14ac:dyDescent="0.3">
      <c r="B65" s="257"/>
      <c r="C65" s="257" t="str">
        <f>'7. Consumption'!C64</f>
        <v>TDF+FTC+EFV 300/200/600 - tab</v>
      </c>
      <c r="D65" s="459">
        <v>8.5</v>
      </c>
      <c r="E65" s="811"/>
      <c r="F65" s="349">
        <f t="shared" si="17"/>
        <v>0</v>
      </c>
      <c r="G65" s="349">
        <f t="shared" si="17"/>
        <v>0</v>
      </c>
      <c r="I65" s="335">
        <f>SUM('9. Ordering'!E64:G64)</f>
        <v>0</v>
      </c>
      <c r="J65" s="335">
        <f>SUM('9. Ordering'!H64:J64)</f>
        <v>0</v>
      </c>
      <c r="K65" s="335">
        <f>SUM('9. Ordering'!K64:M64)</f>
        <v>0</v>
      </c>
      <c r="L65" s="335">
        <f>SUM('9. Ordering'!N64:P64)</f>
        <v>0</v>
      </c>
      <c r="M65" s="335">
        <f>SUM('9. Ordering'!Q64:S64)</f>
        <v>0</v>
      </c>
      <c r="N65" s="335">
        <f>SUM('9. Ordering'!T64:V64)</f>
        <v>0</v>
      </c>
      <c r="O65" s="335">
        <f>SUM('9. Ordering'!W64:Y64)</f>
        <v>0</v>
      </c>
      <c r="P65" s="335">
        <f>SUM('9. Ordering'!Z64:AB64)</f>
        <v>0</v>
      </c>
      <c r="Q65" s="335">
        <f>SUM('9. Ordering'!AC64:AE64)</f>
        <v>0</v>
      </c>
      <c r="R65" s="335">
        <f>SUM('9. Ordering'!AF64:AH64)</f>
        <v>0</v>
      </c>
      <c r="S65" s="335">
        <f>SUM('9. Ordering'!AI64:AK64)</f>
        <v>0</v>
      </c>
      <c r="T65" s="335">
        <f>SUM('9. Ordering'!AL64:AN64)</f>
        <v>0</v>
      </c>
      <c r="U65" s="350">
        <f t="shared" si="18"/>
        <v>0</v>
      </c>
      <c r="W65" s="351">
        <f t="shared" si="3"/>
        <v>0</v>
      </c>
      <c r="X65" s="351">
        <f t="shared" si="4"/>
        <v>0</v>
      </c>
      <c r="Y65" s="351">
        <f t="shared" si="5"/>
        <v>0</v>
      </c>
      <c r="Z65" s="351">
        <f t="shared" si="6"/>
        <v>0</v>
      </c>
      <c r="AA65" s="351">
        <f t="shared" si="7"/>
        <v>0</v>
      </c>
      <c r="AB65" s="351">
        <f t="shared" si="8"/>
        <v>0</v>
      </c>
      <c r="AC65" s="351">
        <f t="shared" si="9"/>
        <v>0</v>
      </c>
      <c r="AD65" s="351">
        <f t="shared" si="10"/>
        <v>0</v>
      </c>
      <c r="AE65" s="351">
        <f t="shared" si="11"/>
        <v>0</v>
      </c>
      <c r="AF65" s="351">
        <f t="shared" si="12"/>
        <v>0</v>
      </c>
      <c r="AG65" s="351">
        <f t="shared" si="13"/>
        <v>0</v>
      </c>
      <c r="AH65" s="351">
        <f t="shared" si="14"/>
        <v>0</v>
      </c>
      <c r="AI65" s="352">
        <f t="shared" si="15"/>
        <v>0</v>
      </c>
    </row>
    <row r="66" spans="2:35" ht="15" hidden="1" outlineLevel="1" x14ac:dyDescent="0.25">
      <c r="B66" s="257"/>
      <c r="C66" s="257" t="str">
        <f>'7. Consumption'!C65</f>
        <v>x_DTG 50 - tab</v>
      </c>
      <c r="D66" s="459"/>
      <c r="E66" s="811"/>
      <c r="F66" s="349">
        <f t="shared" si="17"/>
        <v>0</v>
      </c>
      <c r="G66" s="349">
        <f t="shared" si="17"/>
        <v>0</v>
      </c>
      <c r="I66" s="335">
        <f>SUM('9. Ordering'!E65:G65)</f>
        <v>0</v>
      </c>
      <c r="J66" s="335">
        <f>SUM('9. Ordering'!H65:J65)</f>
        <v>0</v>
      </c>
      <c r="K66" s="335">
        <f>SUM('9. Ordering'!K65:M65)</f>
        <v>0</v>
      </c>
      <c r="L66" s="335">
        <f>SUM('9. Ordering'!N65:P65)</f>
        <v>0</v>
      </c>
      <c r="M66" s="335">
        <f>SUM('9. Ordering'!Q65:S65)</f>
        <v>0</v>
      </c>
      <c r="N66" s="335">
        <f>SUM('9. Ordering'!T65:V65)</f>
        <v>0</v>
      </c>
      <c r="O66" s="335">
        <f>SUM('9. Ordering'!W65:Y65)</f>
        <v>0</v>
      </c>
      <c r="P66" s="335">
        <f>SUM('9. Ordering'!Z65:AB65)</f>
        <v>0</v>
      </c>
      <c r="Q66" s="335">
        <f>SUM('9. Ordering'!AC65:AE65)</f>
        <v>0</v>
      </c>
      <c r="R66" s="335">
        <f>SUM('9. Ordering'!AF65:AH65)</f>
        <v>0</v>
      </c>
      <c r="S66" s="335">
        <f>SUM('9. Ordering'!AI65:AK65)</f>
        <v>0</v>
      </c>
      <c r="T66" s="335">
        <f>SUM('9. Ordering'!AL65:AN65)</f>
        <v>0</v>
      </c>
      <c r="U66" s="350">
        <f t="shared" si="18"/>
        <v>0</v>
      </c>
      <c r="W66" s="351">
        <f t="shared" si="3"/>
        <v>0</v>
      </c>
      <c r="X66" s="351">
        <f t="shared" si="4"/>
        <v>0</v>
      </c>
      <c r="Y66" s="351">
        <f t="shared" si="5"/>
        <v>0</v>
      </c>
      <c r="Z66" s="351">
        <f t="shared" si="6"/>
        <v>0</v>
      </c>
      <c r="AA66" s="351">
        <f t="shared" si="7"/>
        <v>0</v>
      </c>
      <c r="AB66" s="351">
        <f t="shared" si="8"/>
        <v>0</v>
      </c>
      <c r="AC66" s="351">
        <f t="shared" si="9"/>
        <v>0</v>
      </c>
      <c r="AD66" s="351">
        <f t="shared" si="10"/>
        <v>0</v>
      </c>
      <c r="AE66" s="351">
        <f t="shared" si="11"/>
        <v>0</v>
      </c>
      <c r="AF66" s="351">
        <f t="shared" si="12"/>
        <v>0</v>
      </c>
      <c r="AG66" s="351">
        <f t="shared" si="13"/>
        <v>0</v>
      </c>
      <c r="AH66" s="351">
        <f t="shared" si="14"/>
        <v>0</v>
      </c>
      <c r="AI66" s="352">
        <f t="shared" si="15"/>
        <v>0</v>
      </c>
    </row>
    <row r="67" spans="2:35" ht="15" hidden="1" outlineLevel="1" x14ac:dyDescent="0.25">
      <c r="B67" s="257"/>
      <c r="C67" s="257" t="str">
        <f>'7. Consumption'!C66</f>
        <v/>
      </c>
      <c r="D67" s="459"/>
      <c r="E67" s="811"/>
      <c r="F67" s="349">
        <f t="shared" si="17"/>
        <v>0</v>
      </c>
      <c r="G67" s="349">
        <f t="shared" si="17"/>
        <v>0</v>
      </c>
      <c r="I67" s="335">
        <f>SUM('9. Ordering'!E66:G66)</f>
        <v>0</v>
      </c>
      <c r="J67" s="335">
        <f>SUM('9. Ordering'!H66:J66)</f>
        <v>0</v>
      </c>
      <c r="K67" s="335">
        <f>SUM('9. Ordering'!K66:M66)</f>
        <v>0</v>
      </c>
      <c r="L67" s="335">
        <f>SUM('9. Ordering'!N66:P66)</f>
        <v>0</v>
      </c>
      <c r="M67" s="335">
        <f>SUM('9. Ordering'!Q66:S66)</f>
        <v>0</v>
      </c>
      <c r="N67" s="335">
        <f>SUM('9. Ordering'!T66:V66)</f>
        <v>0</v>
      </c>
      <c r="O67" s="335">
        <f>SUM('9. Ordering'!W66:Y66)</f>
        <v>0</v>
      </c>
      <c r="P67" s="335">
        <f>SUM('9. Ordering'!Z66:AB66)</f>
        <v>0</v>
      </c>
      <c r="Q67" s="335">
        <f>SUM('9. Ordering'!AC66:AE66)</f>
        <v>0</v>
      </c>
      <c r="R67" s="335">
        <f>SUM('9. Ordering'!AF66:AH66)</f>
        <v>0</v>
      </c>
      <c r="S67" s="335">
        <f>SUM('9. Ordering'!AI66:AK66)</f>
        <v>0</v>
      </c>
      <c r="T67" s="335">
        <f>SUM('9. Ordering'!AL66:AN66)</f>
        <v>0</v>
      </c>
      <c r="U67" s="350">
        <f t="shared" si="18"/>
        <v>0</v>
      </c>
      <c r="W67" s="351">
        <f t="shared" si="3"/>
        <v>0</v>
      </c>
      <c r="X67" s="351">
        <f t="shared" si="4"/>
        <v>0</v>
      </c>
      <c r="Y67" s="351">
        <f t="shared" si="5"/>
        <v>0</v>
      </c>
      <c r="Z67" s="351">
        <f t="shared" si="6"/>
        <v>0</v>
      </c>
      <c r="AA67" s="351">
        <f t="shared" si="7"/>
        <v>0</v>
      </c>
      <c r="AB67" s="351">
        <f t="shared" si="8"/>
        <v>0</v>
      </c>
      <c r="AC67" s="351">
        <f t="shared" si="9"/>
        <v>0</v>
      </c>
      <c r="AD67" s="351">
        <f t="shared" si="10"/>
        <v>0</v>
      </c>
      <c r="AE67" s="351">
        <f t="shared" si="11"/>
        <v>0</v>
      </c>
      <c r="AF67" s="351">
        <f t="shared" si="12"/>
        <v>0</v>
      </c>
      <c r="AG67" s="351">
        <f t="shared" si="13"/>
        <v>0</v>
      </c>
      <c r="AH67" s="351">
        <f t="shared" si="14"/>
        <v>0</v>
      </c>
      <c r="AI67" s="352">
        <f t="shared" si="15"/>
        <v>0</v>
      </c>
    </row>
    <row r="68" spans="2:35" ht="15" hidden="1" outlineLevel="1" x14ac:dyDescent="0.25">
      <c r="B68" s="257"/>
      <c r="C68" s="257" t="str">
        <f>'7. Consumption'!C67</f>
        <v/>
      </c>
      <c r="D68" s="459"/>
      <c r="E68" s="811"/>
      <c r="F68" s="349">
        <f t="shared" si="17"/>
        <v>0</v>
      </c>
      <c r="G68" s="349">
        <f t="shared" si="17"/>
        <v>0</v>
      </c>
      <c r="I68" s="335">
        <f>SUM('9. Ordering'!E67:G67)</f>
        <v>0</v>
      </c>
      <c r="J68" s="335">
        <f>SUM('9. Ordering'!H67:J67)</f>
        <v>0</v>
      </c>
      <c r="K68" s="335">
        <f>SUM('9. Ordering'!K67:M67)</f>
        <v>0</v>
      </c>
      <c r="L68" s="335">
        <f>SUM('9. Ordering'!N67:P67)</f>
        <v>0</v>
      </c>
      <c r="M68" s="335">
        <f>SUM('9. Ordering'!Q67:S67)</f>
        <v>0</v>
      </c>
      <c r="N68" s="335">
        <f>SUM('9. Ordering'!T67:V67)</f>
        <v>0</v>
      </c>
      <c r="O68" s="335">
        <f>SUM('9. Ordering'!W67:Y67)</f>
        <v>0</v>
      </c>
      <c r="P68" s="335">
        <f>SUM('9. Ordering'!Z67:AB67)</f>
        <v>0</v>
      </c>
      <c r="Q68" s="335">
        <f>SUM('9. Ordering'!AC67:AE67)</f>
        <v>0</v>
      </c>
      <c r="R68" s="335">
        <f>SUM('9. Ordering'!AF67:AH67)</f>
        <v>0</v>
      </c>
      <c r="S68" s="335">
        <f>SUM('9. Ordering'!AI67:AK67)</f>
        <v>0</v>
      </c>
      <c r="T68" s="335">
        <f>SUM('9. Ordering'!AL67:AN67)</f>
        <v>0</v>
      </c>
      <c r="U68" s="350">
        <f t="shared" si="18"/>
        <v>0</v>
      </c>
      <c r="W68" s="351">
        <f t="shared" si="3"/>
        <v>0</v>
      </c>
      <c r="X68" s="351">
        <f t="shared" si="4"/>
        <v>0</v>
      </c>
      <c r="Y68" s="351">
        <f t="shared" si="5"/>
        <v>0</v>
      </c>
      <c r="Z68" s="351">
        <f t="shared" si="6"/>
        <v>0</v>
      </c>
      <c r="AA68" s="351">
        <f t="shared" si="7"/>
        <v>0</v>
      </c>
      <c r="AB68" s="351">
        <f t="shared" si="8"/>
        <v>0</v>
      </c>
      <c r="AC68" s="351">
        <f t="shared" si="9"/>
        <v>0</v>
      </c>
      <c r="AD68" s="351">
        <f t="shared" si="10"/>
        <v>0</v>
      </c>
      <c r="AE68" s="351">
        <f t="shared" si="11"/>
        <v>0</v>
      </c>
      <c r="AF68" s="351">
        <f t="shared" si="12"/>
        <v>0</v>
      </c>
      <c r="AG68" s="351">
        <f t="shared" si="13"/>
        <v>0</v>
      </c>
      <c r="AH68" s="351">
        <f t="shared" si="14"/>
        <v>0</v>
      </c>
      <c r="AI68" s="352">
        <f t="shared" si="15"/>
        <v>0</v>
      </c>
    </row>
    <row r="69" spans="2:35" ht="15" hidden="1" outlineLevel="1" x14ac:dyDescent="0.25">
      <c r="B69" s="257"/>
      <c r="C69" s="257" t="str">
        <f>'7. Consumption'!C68</f>
        <v/>
      </c>
      <c r="D69" s="459"/>
      <c r="E69" s="460"/>
      <c r="F69" s="349">
        <f t="shared" si="17"/>
        <v>0</v>
      </c>
      <c r="G69" s="349">
        <f t="shared" si="17"/>
        <v>0</v>
      </c>
      <c r="I69" s="335">
        <f>SUM('9. Ordering'!E68:G68)</f>
        <v>0</v>
      </c>
      <c r="J69" s="335">
        <f>SUM('9. Ordering'!H68:J68)</f>
        <v>0</v>
      </c>
      <c r="K69" s="335">
        <f>SUM('9. Ordering'!K68:M68)</f>
        <v>0</v>
      </c>
      <c r="L69" s="335">
        <f>SUM('9. Ordering'!N68:P68)</f>
        <v>0</v>
      </c>
      <c r="M69" s="335">
        <f>SUM('9. Ordering'!Q68:S68)</f>
        <v>0</v>
      </c>
      <c r="N69" s="335">
        <f>SUM('9. Ordering'!T68:V68)</f>
        <v>0</v>
      </c>
      <c r="O69" s="335">
        <f>SUM('9. Ordering'!W68:Y68)</f>
        <v>0</v>
      </c>
      <c r="P69" s="335">
        <f>SUM('9. Ordering'!Z68:AB68)</f>
        <v>0</v>
      </c>
      <c r="Q69" s="335">
        <f>SUM('9. Ordering'!AC68:AE68)</f>
        <v>0</v>
      </c>
      <c r="R69" s="335">
        <f>SUM('9. Ordering'!AF68:AH68)</f>
        <v>0</v>
      </c>
      <c r="S69" s="335">
        <f>SUM('9. Ordering'!AI68:AK68)</f>
        <v>0</v>
      </c>
      <c r="T69" s="335">
        <f>SUM('9. Ordering'!AL68:AN68)</f>
        <v>0</v>
      </c>
      <c r="U69" s="350">
        <f t="shared" si="18"/>
        <v>0</v>
      </c>
      <c r="W69" s="351">
        <f t="shared" si="3"/>
        <v>0</v>
      </c>
      <c r="X69" s="351">
        <f t="shared" si="4"/>
        <v>0</v>
      </c>
      <c r="Y69" s="351">
        <f t="shared" si="5"/>
        <v>0</v>
      </c>
      <c r="Z69" s="351">
        <f t="shared" si="6"/>
        <v>0</v>
      </c>
      <c r="AA69" s="351">
        <f t="shared" si="7"/>
        <v>0</v>
      </c>
      <c r="AB69" s="351">
        <f t="shared" si="8"/>
        <v>0</v>
      </c>
      <c r="AC69" s="351">
        <f t="shared" si="9"/>
        <v>0</v>
      </c>
      <c r="AD69" s="351">
        <f t="shared" si="10"/>
        <v>0</v>
      </c>
      <c r="AE69" s="351">
        <f t="shared" si="11"/>
        <v>0</v>
      </c>
      <c r="AF69" s="351">
        <f t="shared" si="12"/>
        <v>0</v>
      </c>
      <c r="AG69" s="351">
        <f t="shared" si="13"/>
        <v>0</v>
      </c>
      <c r="AH69" s="351">
        <f t="shared" si="14"/>
        <v>0</v>
      </c>
      <c r="AI69" s="352">
        <f t="shared" si="15"/>
        <v>0</v>
      </c>
    </row>
    <row r="70" spans="2:35" ht="15" hidden="1" outlineLevel="1" x14ac:dyDescent="0.25">
      <c r="B70" s="257"/>
      <c r="C70" s="257" t="str">
        <f>'7. Consumption'!C69</f>
        <v/>
      </c>
      <c r="D70" s="459"/>
      <c r="E70" s="460"/>
      <c r="F70" s="349">
        <f t="shared" ref="F70:G89" si="19">E70</f>
        <v>0</v>
      </c>
      <c r="G70" s="349">
        <f t="shared" si="19"/>
        <v>0</v>
      </c>
      <c r="I70" s="335">
        <f>SUM('9. Ordering'!E69:G69)</f>
        <v>0</v>
      </c>
      <c r="J70" s="335">
        <f>SUM('9. Ordering'!H69:J69)</f>
        <v>0</v>
      </c>
      <c r="K70" s="335">
        <f>SUM('9. Ordering'!K69:M69)</f>
        <v>0</v>
      </c>
      <c r="L70" s="335">
        <f>SUM('9. Ordering'!N69:P69)</f>
        <v>0</v>
      </c>
      <c r="M70" s="335">
        <f>SUM('9. Ordering'!Q69:S69)</f>
        <v>0</v>
      </c>
      <c r="N70" s="335">
        <f>SUM('9. Ordering'!T69:V69)</f>
        <v>0</v>
      </c>
      <c r="O70" s="335">
        <f>SUM('9. Ordering'!W69:Y69)</f>
        <v>0</v>
      </c>
      <c r="P70" s="335">
        <f>SUM('9. Ordering'!Z69:AB69)</f>
        <v>0</v>
      </c>
      <c r="Q70" s="335">
        <f>SUM('9. Ordering'!AC69:AE69)</f>
        <v>0</v>
      </c>
      <c r="R70" s="335">
        <f>SUM('9. Ordering'!AF69:AH69)</f>
        <v>0</v>
      </c>
      <c r="S70" s="335">
        <f>SUM('9. Ordering'!AI69:AK69)</f>
        <v>0</v>
      </c>
      <c r="T70" s="335">
        <f>SUM('9. Ordering'!AL69:AN69)</f>
        <v>0</v>
      </c>
      <c r="U70" s="350">
        <f t="shared" si="18"/>
        <v>0</v>
      </c>
      <c r="W70" s="351">
        <f t="shared" si="3"/>
        <v>0</v>
      </c>
      <c r="X70" s="351">
        <f t="shared" si="4"/>
        <v>0</v>
      </c>
      <c r="Y70" s="351">
        <f t="shared" si="5"/>
        <v>0</v>
      </c>
      <c r="Z70" s="351">
        <f t="shared" si="6"/>
        <v>0</v>
      </c>
      <c r="AA70" s="351">
        <f t="shared" si="7"/>
        <v>0</v>
      </c>
      <c r="AB70" s="351">
        <f t="shared" si="8"/>
        <v>0</v>
      </c>
      <c r="AC70" s="351">
        <f t="shared" si="9"/>
        <v>0</v>
      </c>
      <c r="AD70" s="351">
        <f t="shared" si="10"/>
        <v>0</v>
      </c>
      <c r="AE70" s="351">
        <f t="shared" si="11"/>
        <v>0</v>
      </c>
      <c r="AF70" s="351">
        <f t="shared" si="12"/>
        <v>0</v>
      </c>
      <c r="AG70" s="351">
        <f t="shared" si="13"/>
        <v>0</v>
      </c>
      <c r="AH70" s="351">
        <f t="shared" si="14"/>
        <v>0</v>
      </c>
      <c r="AI70" s="352">
        <f t="shared" si="15"/>
        <v>0</v>
      </c>
    </row>
    <row r="71" spans="2:35" ht="15" hidden="1" outlineLevel="1" x14ac:dyDescent="0.25">
      <c r="B71" s="257"/>
      <c r="C71" s="257" t="str">
        <f>'7. Consumption'!C70</f>
        <v/>
      </c>
      <c r="D71" s="459"/>
      <c r="E71" s="460"/>
      <c r="F71" s="349">
        <f t="shared" si="19"/>
        <v>0</v>
      </c>
      <c r="G71" s="349">
        <f t="shared" si="19"/>
        <v>0</v>
      </c>
      <c r="I71" s="335">
        <f>SUM('9. Ordering'!E70:G70)</f>
        <v>0</v>
      </c>
      <c r="J71" s="335">
        <f>SUM('9. Ordering'!H70:J70)</f>
        <v>0</v>
      </c>
      <c r="K71" s="335">
        <f>SUM('9. Ordering'!K70:M70)</f>
        <v>0</v>
      </c>
      <c r="L71" s="335">
        <f>SUM('9. Ordering'!N70:P70)</f>
        <v>0</v>
      </c>
      <c r="M71" s="335">
        <f>SUM('9. Ordering'!Q70:S70)</f>
        <v>0</v>
      </c>
      <c r="N71" s="335">
        <f>SUM('9. Ordering'!T70:V70)</f>
        <v>0</v>
      </c>
      <c r="O71" s="335">
        <f>SUM('9. Ordering'!W70:Y70)</f>
        <v>0</v>
      </c>
      <c r="P71" s="335">
        <f>SUM('9. Ordering'!Z70:AB70)</f>
        <v>0</v>
      </c>
      <c r="Q71" s="335">
        <f>SUM('9. Ordering'!AC70:AE70)</f>
        <v>0</v>
      </c>
      <c r="R71" s="335">
        <f>SUM('9. Ordering'!AF70:AH70)</f>
        <v>0</v>
      </c>
      <c r="S71" s="335">
        <f>SUM('9. Ordering'!AI70:AK70)</f>
        <v>0</v>
      </c>
      <c r="T71" s="335">
        <f>SUM('9. Ordering'!AL70:AN70)</f>
        <v>0</v>
      </c>
      <c r="U71" s="350">
        <f t="shared" si="18"/>
        <v>0</v>
      </c>
      <c r="W71" s="351">
        <f t="shared" si="3"/>
        <v>0</v>
      </c>
      <c r="X71" s="351">
        <f t="shared" si="4"/>
        <v>0</v>
      </c>
      <c r="Y71" s="351">
        <f t="shared" si="5"/>
        <v>0</v>
      </c>
      <c r="Z71" s="351">
        <f t="shared" si="6"/>
        <v>0</v>
      </c>
      <c r="AA71" s="351">
        <f t="shared" si="7"/>
        <v>0</v>
      </c>
      <c r="AB71" s="351">
        <f t="shared" si="8"/>
        <v>0</v>
      </c>
      <c r="AC71" s="351">
        <f t="shared" si="9"/>
        <v>0</v>
      </c>
      <c r="AD71" s="351">
        <f t="shared" si="10"/>
        <v>0</v>
      </c>
      <c r="AE71" s="351">
        <f t="shared" si="11"/>
        <v>0</v>
      </c>
      <c r="AF71" s="351">
        <f t="shared" si="12"/>
        <v>0</v>
      </c>
      <c r="AG71" s="351">
        <f t="shared" si="13"/>
        <v>0</v>
      </c>
      <c r="AH71" s="351">
        <f t="shared" si="14"/>
        <v>0</v>
      </c>
      <c r="AI71" s="352">
        <f t="shared" si="15"/>
        <v>0</v>
      </c>
    </row>
    <row r="72" spans="2:35" ht="15" hidden="1" outlineLevel="1" x14ac:dyDescent="0.25">
      <c r="B72" s="257"/>
      <c r="C72" s="257" t="str">
        <f>'7. Consumption'!C71</f>
        <v/>
      </c>
      <c r="D72" s="459"/>
      <c r="E72" s="460"/>
      <c r="F72" s="349">
        <f t="shared" si="19"/>
        <v>0</v>
      </c>
      <c r="G72" s="349">
        <f t="shared" si="19"/>
        <v>0</v>
      </c>
      <c r="I72" s="335">
        <f>SUM('9. Ordering'!E71:G71)</f>
        <v>0</v>
      </c>
      <c r="J72" s="335">
        <f>SUM('9. Ordering'!H71:J71)</f>
        <v>0</v>
      </c>
      <c r="K72" s="335">
        <f>SUM('9. Ordering'!K71:M71)</f>
        <v>0</v>
      </c>
      <c r="L72" s="335">
        <f>SUM('9. Ordering'!N71:P71)</f>
        <v>0</v>
      </c>
      <c r="M72" s="335">
        <f>SUM('9. Ordering'!Q71:S71)</f>
        <v>0</v>
      </c>
      <c r="N72" s="335">
        <f>SUM('9. Ordering'!T71:V71)</f>
        <v>0</v>
      </c>
      <c r="O72" s="335">
        <f>SUM('9. Ordering'!W71:Y71)</f>
        <v>0</v>
      </c>
      <c r="P72" s="335">
        <f>SUM('9. Ordering'!Z71:AB71)</f>
        <v>0</v>
      </c>
      <c r="Q72" s="335">
        <f>SUM('9. Ordering'!AC71:AE71)</f>
        <v>0</v>
      </c>
      <c r="R72" s="335">
        <f>SUM('9. Ordering'!AF71:AH71)</f>
        <v>0</v>
      </c>
      <c r="S72" s="335">
        <f>SUM('9. Ordering'!AI71:AK71)</f>
        <v>0</v>
      </c>
      <c r="T72" s="335">
        <f>SUM('9. Ordering'!AL71:AN71)</f>
        <v>0</v>
      </c>
      <c r="U72" s="350">
        <f t="shared" si="18"/>
        <v>0</v>
      </c>
      <c r="W72" s="351">
        <f t="shared" si="3"/>
        <v>0</v>
      </c>
      <c r="X72" s="351">
        <f t="shared" si="4"/>
        <v>0</v>
      </c>
      <c r="Y72" s="351">
        <f t="shared" si="5"/>
        <v>0</v>
      </c>
      <c r="Z72" s="351">
        <f t="shared" si="6"/>
        <v>0</v>
      </c>
      <c r="AA72" s="351">
        <f t="shared" si="7"/>
        <v>0</v>
      </c>
      <c r="AB72" s="351">
        <f t="shared" si="8"/>
        <v>0</v>
      </c>
      <c r="AC72" s="351">
        <f t="shared" si="9"/>
        <v>0</v>
      </c>
      <c r="AD72" s="351">
        <f t="shared" si="10"/>
        <v>0</v>
      </c>
      <c r="AE72" s="351">
        <f t="shared" si="11"/>
        <v>0</v>
      </c>
      <c r="AF72" s="351">
        <f t="shared" si="12"/>
        <v>0</v>
      </c>
      <c r="AG72" s="351">
        <f t="shared" si="13"/>
        <v>0</v>
      </c>
      <c r="AH72" s="351">
        <f t="shared" si="14"/>
        <v>0</v>
      </c>
      <c r="AI72" s="352">
        <f t="shared" si="15"/>
        <v>0</v>
      </c>
    </row>
    <row r="73" spans="2:35" ht="15" hidden="1" outlineLevel="1" x14ac:dyDescent="0.25">
      <c r="B73" s="257"/>
      <c r="C73" s="257" t="str">
        <f>'7. Consumption'!C72</f>
        <v/>
      </c>
      <c r="D73" s="459"/>
      <c r="E73" s="460"/>
      <c r="F73" s="349">
        <f t="shared" si="19"/>
        <v>0</v>
      </c>
      <c r="G73" s="349">
        <f t="shared" si="19"/>
        <v>0</v>
      </c>
      <c r="I73" s="335">
        <f>SUM('9. Ordering'!E72:G72)</f>
        <v>0</v>
      </c>
      <c r="J73" s="335">
        <f>SUM('9. Ordering'!H72:J72)</f>
        <v>0</v>
      </c>
      <c r="K73" s="335">
        <f>SUM('9. Ordering'!K72:M72)</f>
        <v>0</v>
      </c>
      <c r="L73" s="335">
        <f>SUM('9. Ordering'!N72:P72)</f>
        <v>0</v>
      </c>
      <c r="M73" s="335">
        <f>SUM('9. Ordering'!Q72:S72)</f>
        <v>0</v>
      </c>
      <c r="N73" s="335">
        <f>SUM('9. Ordering'!T72:V72)</f>
        <v>0</v>
      </c>
      <c r="O73" s="335">
        <f>SUM('9. Ordering'!W72:Y72)</f>
        <v>0</v>
      </c>
      <c r="P73" s="335">
        <f>SUM('9. Ordering'!Z72:AB72)</f>
        <v>0</v>
      </c>
      <c r="Q73" s="335">
        <f>SUM('9. Ordering'!AC72:AE72)</f>
        <v>0</v>
      </c>
      <c r="R73" s="335">
        <f>SUM('9. Ordering'!AF72:AH72)</f>
        <v>0</v>
      </c>
      <c r="S73" s="335">
        <f>SUM('9. Ordering'!AI72:AK72)</f>
        <v>0</v>
      </c>
      <c r="T73" s="335">
        <f>SUM('9. Ordering'!AL72:AN72)</f>
        <v>0</v>
      </c>
      <c r="U73" s="350">
        <f t="shared" si="18"/>
        <v>0</v>
      </c>
      <c r="W73" s="351">
        <f t="shared" si="3"/>
        <v>0</v>
      </c>
      <c r="X73" s="351">
        <f t="shared" si="4"/>
        <v>0</v>
      </c>
      <c r="Y73" s="351">
        <f t="shared" si="5"/>
        <v>0</v>
      </c>
      <c r="Z73" s="351">
        <f t="shared" si="6"/>
        <v>0</v>
      </c>
      <c r="AA73" s="351">
        <f t="shared" si="7"/>
        <v>0</v>
      </c>
      <c r="AB73" s="351">
        <f t="shared" si="8"/>
        <v>0</v>
      </c>
      <c r="AC73" s="351">
        <f t="shared" si="9"/>
        <v>0</v>
      </c>
      <c r="AD73" s="351">
        <f t="shared" si="10"/>
        <v>0</v>
      </c>
      <c r="AE73" s="351">
        <f t="shared" si="11"/>
        <v>0</v>
      </c>
      <c r="AF73" s="351">
        <f t="shared" si="12"/>
        <v>0</v>
      </c>
      <c r="AG73" s="351">
        <f t="shared" si="13"/>
        <v>0</v>
      </c>
      <c r="AH73" s="351">
        <f t="shared" si="14"/>
        <v>0</v>
      </c>
      <c r="AI73" s="352">
        <f t="shared" si="15"/>
        <v>0</v>
      </c>
    </row>
    <row r="74" spans="2:35" ht="15" hidden="1" outlineLevel="1" x14ac:dyDescent="0.25">
      <c r="B74" s="257"/>
      <c r="C74" s="257" t="str">
        <f>'7. Consumption'!C73</f>
        <v/>
      </c>
      <c r="D74" s="459"/>
      <c r="E74" s="460"/>
      <c r="F74" s="349">
        <f t="shared" si="19"/>
        <v>0</v>
      </c>
      <c r="G74" s="349">
        <f t="shared" si="19"/>
        <v>0</v>
      </c>
      <c r="I74" s="335">
        <f>SUM('9. Ordering'!E73:G73)</f>
        <v>0</v>
      </c>
      <c r="J74" s="335">
        <f>SUM('9. Ordering'!H73:J73)</f>
        <v>0</v>
      </c>
      <c r="K74" s="335">
        <f>SUM('9. Ordering'!K73:M73)</f>
        <v>0</v>
      </c>
      <c r="L74" s="335">
        <f>SUM('9. Ordering'!N73:P73)</f>
        <v>0</v>
      </c>
      <c r="M74" s="335">
        <f>SUM('9. Ordering'!Q73:S73)</f>
        <v>0</v>
      </c>
      <c r="N74" s="335">
        <f>SUM('9. Ordering'!T73:V73)</f>
        <v>0</v>
      </c>
      <c r="O74" s="335">
        <f>SUM('9. Ordering'!W73:Y73)</f>
        <v>0</v>
      </c>
      <c r="P74" s="335">
        <f>SUM('9. Ordering'!Z73:AB73)</f>
        <v>0</v>
      </c>
      <c r="Q74" s="335">
        <f>SUM('9. Ordering'!AC73:AE73)</f>
        <v>0</v>
      </c>
      <c r="R74" s="335">
        <f>SUM('9. Ordering'!AF73:AH73)</f>
        <v>0</v>
      </c>
      <c r="S74" s="335">
        <f>SUM('9. Ordering'!AI73:AK73)</f>
        <v>0</v>
      </c>
      <c r="T74" s="335">
        <f>SUM('9. Ordering'!AL73:AN73)</f>
        <v>0</v>
      </c>
      <c r="U74" s="350">
        <f t="shared" si="18"/>
        <v>0</v>
      </c>
      <c r="W74" s="351">
        <f t="shared" si="3"/>
        <v>0</v>
      </c>
      <c r="X74" s="351">
        <f t="shared" si="4"/>
        <v>0</v>
      </c>
      <c r="Y74" s="351">
        <f t="shared" si="5"/>
        <v>0</v>
      </c>
      <c r="Z74" s="351">
        <f t="shared" si="6"/>
        <v>0</v>
      </c>
      <c r="AA74" s="351">
        <f t="shared" si="7"/>
        <v>0</v>
      </c>
      <c r="AB74" s="351">
        <f t="shared" si="8"/>
        <v>0</v>
      </c>
      <c r="AC74" s="351">
        <f t="shared" si="9"/>
        <v>0</v>
      </c>
      <c r="AD74" s="351">
        <f t="shared" si="10"/>
        <v>0</v>
      </c>
      <c r="AE74" s="351">
        <f t="shared" si="11"/>
        <v>0</v>
      </c>
      <c r="AF74" s="351">
        <f t="shared" si="12"/>
        <v>0</v>
      </c>
      <c r="AG74" s="351">
        <f t="shared" si="13"/>
        <v>0</v>
      </c>
      <c r="AH74" s="351">
        <f t="shared" si="14"/>
        <v>0</v>
      </c>
      <c r="AI74" s="352">
        <f t="shared" si="15"/>
        <v>0</v>
      </c>
    </row>
    <row r="75" spans="2:35" ht="15" hidden="1" outlineLevel="1" x14ac:dyDescent="0.25">
      <c r="B75" s="257"/>
      <c r="C75" s="257" t="str">
        <f>'7. Consumption'!C74</f>
        <v/>
      </c>
      <c r="D75" s="459"/>
      <c r="E75" s="460"/>
      <c r="F75" s="349">
        <f t="shared" si="19"/>
        <v>0</v>
      </c>
      <c r="G75" s="349">
        <f t="shared" si="19"/>
        <v>0</v>
      </c>
      <c r="I75" s="335">
        <f>SUM('9. Ordering'!E74:G74)</f>
        <v>0</v>
      </c>
      <c r="J75" s="335">
        <f>SUM('9. Ordering'!H74:J74)</f>
        <v>0</v>
      </c>
      <c r="K75" s="335">
        <f>SUM('9. Ordering'!K74:M74)</f>
        <v>0</v>
      </c>
      <c r="L75" s="335">
        <f>SUM('9. Ordering'!N74:P74)</f>
        <v>0</v>
      </c>
      <c r="M75" s="335">
        <f>SUM('9. Ordering'!Q74:S74)</f>
        <v>0</v>
      </c>
      <c r="N75" s="335">
        <f>SUM('9. Ordering'!T74:V74)</f>
        <v>0</v>
      </c>
      <c r="O75" s="335">
        <f>SUM('9. Ordering'!W74:Y74)</f>
        <v>0</v>
      </c>
      <c r="P75" s="335">
        <f>SUM('9. Ordering'!Z74:AB74)</f>
        <v>0</v>
      </c>
      <c r="Q75" s="335">
        <f>SUM('9. Ordering'!AC74:AE74)</f>
        <v>0</v>
      </c>
      <c r="R75" s="335">
        <f>SUM('9. Ordering'!AF74:AH74)</f>
        <v>0</v>
      </c>
      <c r="S75" s="335">
        <f>SUM('9. Ordering'!AI74:AK74)</f>
        <v>0</v>
      </c>
      <c r="T75" s="335">
        <f>SUM('9. Ordering'!AL74:AN74)</f>
        <v>0</v>
      </c>
      <c r="U75" s="350">
        <f t="shared" si="18"/>
        <v>0</v>
      </c>
      <c r="W75" s="351">
        <f t="shared" si="3"/>
        <v>0</v>
      </c>
      <c r="X75" s="351">
        <f t="shared" si="4"/>
        <v>0</v>
      </c>
      <c r="Y75" s="351">
        <f t="shared" si="5"/>
        <v>0</v>
      </c>
      <c r="Z75" s="351">
        <f t="shared" si="6"/>
        <v>0</v>
      </c>
      <c r="AA75" s="351">
        <f t="shared" si="7"/>
        <v>0</v>
      </c>
      <c r="AB75" s="351">
        <f t="shared" si="8"/>
        <v>0</v>
      </c>
      <c r="AC75" s="351">
        <f t="shared" si="9"/>
        <v>0</v>
      </c>
      <c r="AD75" s="351">
        <f t="shared" si="10"/>
        <v>0</v>
      </c>
      <c r="AE75" s="351">
        <f t="shared" si="11"/>
        <v>0</v>
      </c>
      <c r="AF75" s="351">
        <f t="shared" si="12"/>
        <v>0</v>
      </c>
      <c r="AG75" s="351">
        <f t="shared" si="13"/>
        <v>0</v>
      </c>
      <c r="AH75" s="351">
        <f t="shared" si="14"/>
        <v>0</v>
      </c>
      <c r="AI75" s="352">
        <f t="shared" si="15"/>
        <v>0</v>
      </c>
    </row>
    <row r="76" spans="2:35" ht="15" hidden="1" outlineLevel="1" x14ac:dyDescent="0.25">
      <c r="B76" s="257"/>
      <c r="C76" s="257" t="str">
        <f>'7. Consumption'!C75</f>
        <v/>
      </c>
      <c r="D76" s="459"/>
      <c r="E76" s="460"/>
      <c r="F76" s="349">
        <f t="shared" si="19"/>
        <v>0</v>
      </c>
      <c r="G76" s="349">
        <f t="shared" si="19"/>
        <v>0</v>
      </c>
      <c r="I76" s="335">
        <f>SUM('9. Ordering'!E75:G75)</f>
        <v>0</v>
      </c>
      <c r="J76" s="335">
        <f>SUM('9. Ordering'!H75:J75)</f>
        <v>0</v>
      </c>
      <c r="K76" s="335">
        <f>SUM('9. Ordering'!K75:M75)</f>
        <v>0</v>
      </c>
      <c r="L76" s="335">
        <f>SUM('9. Ordering'!N75:P75)</f>
        <v>0</v>
      </c>
      <c r="M76" s="335">
        <f>SUM('9. Ordering'!Q75:S75)</f>
        <v>0</v>
      </c>
      <c r="N76" s="335">
        <f>SUM('9. Ordering'!T75:V75)</f>
        <v>0</v>
      </c>
      <c r="O76" s="335">
        <f>SUM('9. Ordering'!W75:Y75)</f>
        <v>0</v>
      </c>
      <c r="P76" s="335">
        <f>SUM('9. Ordering'!Z75:AB75)</f>
        <v>0</v>
      </c>
      <c r="Q76" s="335">
        <f>SUM('9. Ordering'!AC75:AE75)</f>
        <v>0</v>
      </c>
      <c r="R76" s="335">
        <f>SUM('9. Ordering'!AF75:AH75)</f>
        <v>0</v>
      </c>
      <c r="S76" s="335">
        <f>SUM('9. Ordering'!AI75:AK75)</f>
        <v>0</v>
      </c>
      <c r="T76" s="335">
        <f>SUM('9. Ordering'!AL75:AN75)</f>
        <v>0</v>
      </c>
      <c r="U76" s="350">
        <f t="shared" si="18"/>
        <v>0</v>
      </c>
      <c r="W76" s="351">
        <f t="shared" ref="W76:W111" si="20">CHOOSE(W$8,$E76,$F76,$G76)*I76</f>
        <v>0</v>
      </c>
      <c r="X76" s="351">
        <f t="shared" ref="X76:X111" si="21">CHOOSE(X$8,$E76,$F76,$G76)*J76</f>
        <v>0</v>
      </c>
      <c r="Y76" s="351">
        <f t="shared" ref="Y76:Y111" si="22">CHOOSE(Y$8,$E76,$F76,$G76)*K76</f>
        <v>0</v>
      </c>
      <c r="Z76" s="351">
        <f t="shared" ref="Z76:Z111" si="23">CHOOSE(Z$8,$E76,$F76,$G76)*L76</f>
        <v>0</v>
      </c>
      <c r="AA76" s="351">
        <f t="shared" ref="AA76:AA111" si="24">CHOOSE(AA$8,$E76,$F76,$G76)*M76</f>
        <v>0</v>
      </c>
      <c r="AB76" s="351">
        <f t="shared" ref="AB76:AB111" si="25">CHOOSE(AB$8,$E76,$F76,$G76)*N76</f>
        <v>0</v>
      </c>
      <c r="AC76" s="351">
        <f t="shared" ref="AC76:AC111" si="26">CHOOSE(AC$8,$E76,$F76,$G76)*O76</f>
        <v>0</v>
      </c>
      <c r="AD76" s="351">
        <f t="shared" ref="AD76:AD111" si="27">CHOOSE(AD$8,$E76,$F76,$G76)*P76</f>
        <v>0</v>
      </c>
      <c r="AE76" s="351">
        <f t="shared" ref="AE76:AE111" si="28">CHOOSE(AE$8,$E76,$F76,$G76)*Q76</f>
        <v>0</v>
      </c>
      <c r="AF76" s="351">
        <f t="shared" ref="AF76:AF111" si="29">CHOOSE(AF$8,$E76,$F76,$G76)*R76</f>
        <v>0</v>
      </c>
      <c r="AG76" s="351">
        <f t="shared" ref="AG76:AG111" si="30">CHOOSE(AG$8,$E76,$F76,$G76)*S76</f>
        <v>0</v>
      </c>
      <c r="AH76" s="351">
        <f t="shared" ref="AH76:AH111" si="31">CHOOSE(AH$8,$E76,$F76,$G76)*T76</f>
        <v>0</v>
      </c>
      <c r="AI76" s="352">
        <f t="shared" ref="AI76:AI111" si="32">SUM(W76:AH76)</f>
        <v>0</v>
      </c>
    </row>
    <row r="77" spans="2:35" ht="15" hidden="1" outlineLevel="1" x14ac:dyDescent="0.25">
      <c r="B77" s="257"/>
      <c r="C77" s="257" t="str">
        <f>'7. Consumption'!C76</f>
        <v/>
      </c>
      <c r="D77" s="459"/>
      <c r="E77" s="460"/>
      <c r="F77" s="349">
        <f t="shared" si="19"/>
        <v>0</v>
      </c>
      <c r="G77" s="349">
        <f t="shared" si="19"/>
        <v>0</v>
      </c>
      <c r="I77" s="335">
        <f>SUM('9. Ordering'!E76:G76)</f>
        <v>0</v>
      </c>
      <c r="J77" s="335">
        <f>SUM('9. Ordering'!H76:J76)</f>
        <v>0</v>
      </c>
      <c r="K77" s="335">
        <f>SUM('9. Ordering'!K76:M76)</f>
        <v>0</v>
      </c>
      <c r="L77" s="335">
        <f>SUM('9. Ordering'!N76:P76)</f>
        <v>0</v>
      </c>
      <c r="M77" s="335">
        <f>SUM('9. Ordering'!Q76:S76)</f>
        <v>0</v>
      </c>
      <c r="N77" s="335">
        <f>SUM('9. Ordering'!T76:V76)</f>
        <v>0</v>
      </c>
      <c r="O77" s="335">
        <f>SUM('9. Ordering'!W76:Y76)</f>
        <v>0</v>
      </c>
      <c r="P77" s="335">
        <f>SUM('9. Ordering'!Z76:AB76)</f>
        <v>0</v>
      </c>
      <c r="Q77" s="335">
        <f>SUM('9. Ordering'!AC76:AE76)</f>
        <v>0</v>
      </c>
      <c r="R77" s="335">
        <f>SUM('9. Ordering'!AF76:AH76)</f>
        <v>0</v>
      </c>
      <c r="S77" s="335">
        <f>SUM('9. Ordering'!AI76:AK76)</f>
        <v>0</v>
      </c>
      <c r="T77" s="335">
        <f>SUM('9. Ordering'!AL76:AN76)</f>
        <v>0</v>
      </c>
      <c r="U77" s="350">
        <f t="shared" si="18"/>
        <v>0</v>
      </c>
      <c r="W77" s="351">
        <f t="shared" si="20"/>
        <v>0</v>
      </c>
      <c r="X77" s="351">
        <f t="shared" si="21"/>
        <v>0</v>
      </c>
      <c r="Y77" s="351">
        <f t="shared" si="22"/>
        <v>0</v>
      </c>
      <c r="Z77" s="351">
        <f t="shared" si="23"/>
        <v>0</v>
      </c>
      <c r="AA77" s="351">
        <f t="shared" si="24"/>
        <v>0</v>
      </c>
      <c r="AB77" s="351">
        <f t="shared" si="25"/>
        <v>0</v>
      </c>
      <c r="AC77" s="351">
        <f t="shared" si="26"/>
        <v>0</v>
      </c>
      <c r="AD77" s="351">
        <f t="shared" si="27"/>
        <v>0</v>
      </c>
      <c r="AE77" s="351">
        <f t="shared" si="28"/>
        <v>0</v>
      </c>
      <c r="AF77" s="351">
        <f t="shared" si="29"/>
        <v>0</v>
      </c>
      <c r="AG77" s="351">
        <f t="shared" si="30"/>
        <v>0</v>
      </c>
      <c r="AH77" s="351">
        <f t="shared" si="31"/>
        <v>0</v>
      </c>
      <c r="AI77" s="352">
        <f t="shared" si="32"/>
        <v>0</v>
      </c>
    </row>
    <row r="78" spans="2:35" ht="15" hidden="1" outlineLevel="1" x14ac:dyDescent="0.25">
      <c r="B78" s="257"/>
      <c r="C78" s="257" t="str">
        <f>'7. Consumption'!C77</f>
        <v/>
      </c>
      <c r="D78" s="459"/>
      <c r="E78" s="460"/>
      <c r="F78" s="349">
        <f t="shared" si="19"/>
        <v>0</v>
      </c>
      <c r="G78" s="349">
        <f t="shared" si="19"/>
        <v>0</v>
      </c>
      <c r="I78" s="335">
        <f>SUM('9. Ordering'!E77:G77)</f>
        <v>0</v>
      </c>
      <c r="J78" s="335">
        <f>SUM('9. Ordering'!H77:J77)</f>
        <v>0</v>
      </c>
      <c r="K78" s="335">
        <f>SUM('9. Ordering'!K77:M77)</f>
        <v>0</v>
      </c>
      <c r="L78" s="335">
        <f>SUM('9. Ordering'!N77:P77)</f>
        <v>0</v>
      </c>
      <c r="M78" s="335">
        <f>SUM('9. Ordering'!Q77:S77)</f>
        <v>0</v>
      </c>
      <c r="N78" s="335">
        <f>SUM('9. Ordering'!T77:V77)</f>
        <v>0</v>
      </c>
      <c r="O78" s="335">
        <f>SUM('9. Ordering'!W77:Y77)</f>
        <v>0</v>
      </c>
      <c r="P78" s="335">
        <f>SUM('9. Ordering'!Z77:AB77)</f>
        <v>0</v>
      </c>
      <c r="Q78" s="335">
        <f>SUM('9. Ordering'!AC77:AE77)</f>
        <v>0</v>
      </c>
      <c r="R78" s="335">
        <f>SUM('9. Ordering'!AF77:AH77)</f>
        <v>0</v>
      </c>
      <c r="S78" s="335">
        <f>SUM('9. Ordering'!AI77:AK77)</f>
        <v>0</v>
      </c>
      <c r="T78" s="335">
        <f>SUM('9. Ordering'!AL77:AN77)</f>
        <v>0</v>
      </c>
      <c r="U78" s="350">
        <f t="shared" si="18"/>
        <v>0</v>
      </c>
      <c r="W78" s="351">
        <f t="shared" si="20"/>
        <v>0</v>
      </c>
      <c r="X78" s="351">
        <f t="shared" si="21"/>
        <v>0</v>
      </c>
      <c r="Y78" s="351">
        <f t="shared" si="22"/>
        <v>0</v>
      </c>
      <c r="Z78" s="351">
        <f t="shared" si="23"/>
        <v>0</v>
      </c>
      <c r="AA78" s="351">
        <f t="shared" si="24"/>
        <v>0</v>
      </c>
      <c r="AB78" s="351">
        <f t="shared" si="25"/>
        <v>0</v>
      </c>
      <c r="AC78" s="351">
        <f t="shared" si="26"/>
        <v>0</v>
      </c>
      <c r="AD78" s="351">
        <f t="shared" si="27"/>
        <v>0</v>
      </c>
      <c r="AE78" s="351">
        <f t="shared" si="28"/>
        <v>0</v>
      </c>
      <c r="AF78" s="351">
        <f t="shared" si="29"/>
        <v>0</v>
      </c>
      <c r="AG78" s="351">
        <f t="shared" si="30"/>
        <v>0</v>
      </c>
      <c r="AH78" s="351">
        <f t="shared" si="31"/>
        <v>0</v>
      </c>
      <c r="AI78" s="352">
        <f t="shared" si="32"/>
        <v>0</v>
      </c>
    </row>
    <row r="79" spans="2:35" ht="15" hidden="1" outlineLevel="1" x14ac:dyDescent="0.25">
      <c r="B79" s="257"/>
      <c r="C79" s="257" t="str">
        <f>'7. Consumption'!C78</f>
        <v/>
      </c>
      <c r="D79" s="459"/>
      <c r="E79" s="460"/>
      <c r="F79" s="349">
        <f t="shared" si="19"/>
        <v>0</v>
      </c>
      <c r="G79" s="349">
        <f t="shared" si="19"/>
        <v>0</v>
      </c>
      <c r="I79" s="335">
        <f>SUM('9. Ordering'!E78:G78)</f>
        <v>0</v>
      </c>
      <c r="J79" s="335">
        <f>SUM('9. Ordering'!H78:J78)</f>
        <v>0</v>
      </c>
      <c r="K79" s="335">
        <f>SUM('9. Ordering'!K78:M78)</f>
        <v>0</v>
      </c>
      <c r="L79" s="335">
        <f>SUM('9. Ordering'!N78:P78)</f>
        <v>0</v>
      </c>
      <c r="M79" s="335">
        <f>SUM('9. Ordering'!Q78:S78)</f>
        <v>0</v>
      </c>
      <c r="N79" s="335">
        <f>SUM('9. Ordering'!T78:V78)</f>
        <v>0</v>
      </c>
      <c r="O79" s="335">
        <f>SUM('9. Ordering'!W78:Y78)</f>
        <v>0</v>
      </c>
      <c r="P79" s="335">
        <f>SUM('9. Ordering'!Z78:AB78)</f>
        <v>0</v>
      </c>
      <c r="Q79" s="335">
        <f>SUM('9. Ordering'!AC78:AE78)</f>
        <v>0</v>
      </c>
      <c r="R79" s="335">
        <f>SUM('9. Ordering'!AF78:AH78)</f>
        <v>0</v>
      </c>
      <c r="S79" s="335">
        <f>SUM('9. Ordering'!AI78:AK78)</f>
        <v>0</v>
      </c>
      <c r="T79" s="335">
        <f>SUM('9. Ordering'!AL78:AN78)</f>
        <v>0</v>
      </c>
      <c r="U79" s="350">
        <f t="shared" si="18"/>
        <v>0</v>
      </c>
      <c r="W79" s="351">
        <f t="shared" si="20"/>
        <v>0</v>
      </c>
      <c r="X79" s="351">
        <f t="shared" si="21"/>
        <v>0</v>
      </c>
      <c r="Y79" s="351">
        <f t="shared" si="22"/>
        <v>0</v>
      </c>
      <c r="Z79" s="351">
        <f t="shared" si="23"/>
        <v>0</v>
      </c>
      <c r="AA79" s="351">
        <f t="shared" si="24"/>
        <v>0</v>
      </c>
      <c r="AB79" s="351">
        <f t="shared" si="25"/>
        <v>0</v>
      </c>
      <c r="AC79" s="351">
        <f t="shared" si="26"/>
        <v>0</v>
      </c>
      <c r="AD79" s="351">
        <f t="shared" si="27"/>
        <v>0</v>
      </c>
      <c r="AE79" s="351">
        <f t="shared" si="28"/>
        <v>0</v>
      </c>
      <c r="AF79" s="351">
        <f t="shared" si="29"/>
        <v>0</v>
      </c>
      <c r="AG79" s="351">
        <f t="shared" si="30"/>
        <v>0</v>
      </c>
      <c r="AH79" s="351">
        <f t="shared" si="31"/>
        <v>0</v>
      </c>
      <c r="AI79" s="352">
        <f t="shared" si="32"/>
        <v>0</v>
      </c>
    </row>
    <row r="80" spans="2:35" ht="15" hidden="1" outlineLevel="1" x14ac:dyDescent="0.25">
      <c r="B80" s="257"/>
      <c r="C80" s="257" t="str">
        <f>'7. Consumption'!C79</f>
        <v/>
      </c>
      <c r="D80" s="459"/>
      <c r="E80" s="460"/>
      <c r="F80" s="349">
        <f t="shared" si="19"/>
        <v>0</v>
      </c>
      <c r="G80" s="349">
        <f t="shared" si="19"/>
        <v>0</v>
      </c>
      <c r="I80" s="335">
        <f>SUM('9. Ordering'!E79:G79)</f>
        <v>0</v>
      </c>
      <c r="J80" s="335">
        <f>SUM('9. Ordering'!H79:J79)</f>
        <v>0</v>
      </c>
      <c r="K80" s="335">
        <f>SUM('9. Ordering'!K79:M79)</f>
        <v>0</v>
      </c>
      <c r="L80" s="335">
        <f>SUM('9. Ordering'!N79:P79)</f>
        <v>0</v>
      </c>
      <c r="M80" s="335">
        <f>SUM('9. Ordering'!Q79:S79)</f>
        <v>0</v>
      </c>
      <c r="N80" s="335">
        <f>SUM('9. Ordering'!T79:V79)</f>
        <v>0</v>
      </c>
      <c r="O80" s="335">
        <f>SUM('9. Ordering'!W79:Y79)</f>
        <v>0</v>
      </c>
      <c r="P80" s="335">
        <f>SUM('9. Ordering'!Z79:AB79)</f>
        <v>0</v>
      </c>
      <c r="Q80" s="335">
        <f>SUM('9. Ordering'!AC79:AE79)</f>
        <v>0</v>
      </c>
      <c r="R80" s="335">
        <f>SUM('9. Ordering'!AF79:AH79)</f>
        <v>0</v>
      </c>
      <c r="S80" s="335">
        <f>SUM('9. Ordering'!AI79:AK79)</f>
        <v>0</v>
      </c>
      <c r="T80" s="335">
        <f>SUM('9. Ordering'!AL79:AN79)</f>
        <v>0</v>
      </c>
      <c r="U80" s="350">
        <f t="shared" si="18"/>
        <v>0</v>
      </c>
      <c r="W80" s="351">
        <f t="shared" si="20"/>
        <v>0</v>
      </c>
      <c r="X80" s="351">
        <f t="shared" si="21"/>
        <v>0</v>
      </c>
      <c r="Y80" s="351">
        <f t="shared" si="22"/>
        <v>0</v>
      </c>
      <c r="Z80" s="351">
        <f t="shared" si="23"/>
        <v>0</v>
      </c>
      <c r="AA80" s="351">
        <f t="shared" si="24"/>
        <v>0</v>
      </c>
      <c r="AB80" s="351">
        <f t="shared" si="25"/>
        <v>0</v>
      </c>
      <c r="AC80" s="351">
        <f t="shared" si="26"/>
        <v>0</v>
      </c>
      <c r="AD80" s="351">
        <f t="shared" si="27"/>
        <v>0</v>
      </c>
      <c r="AE80" s="351">
        <f t="shared" si="28"/>
        <v>0</v>
      </c>
      <c r="AF80" s="351">
        <f t="shared" si="29"/>
        <v>0</v>
      </c>
      <c r="AG80" s="351">
        <f t="shared" si="30"/>
        <v>0</v>
      </c>
      <c r="AH80" s="351">
        <f t="shared" si="31"/>
        <v>0</v>
      </c>
      <c r="AI80" s="352">
        <f t="shared" si="32"/>
        <v>0</v>
      </c>
    </row>
    <row r="81" spans="2:35" ht="15" hidden="1" outlineLevel="1" x14ac:dyDescent="0.25">
      <c r="B81" s="257"/>
      <c r="C81" s="257" t="str">
        <f>'7. Consumption'!C80</f>
        <v/>
      </c>
      <c r="D81" s="459"/>
      <c r="E81" s="460"/>
      <c r="F81" s="349">
        <f t="shared" si="19"/>
        <v>0</v>
      </c>
      <c r="G81" s="349">
        <f t="shared" si="19"/>
        <v>0</v>
      </c>
      <c r="I81" s="335">
        <f>SUM('9. Ordering'!E80:G80)</f>
        <v>0</v>
      </c>
      <c r="J81" s="335">
        <f>SUM('9. Ordering'!H80:J80)</f>
        <v>0</v>
      </c>
      <c r="K81" s="335">
        <f>SUM('9. Ordering'!K80:M80)</f>
        <v>0</v>
      </c>
      <c r="L81" s="335">
        <f>SUM('9. Ordering'!N80:P80)</f>
        <v>0</v>
      </c>
      <c r="M81" s="335">
        <f>SUM('9. Ordering'!Q80:S80)</f>
        <v>0</v>
      </c>
      <c r="N81" s="335">
        <f>SUM('9. Ordering'!T80:V80)</f>
        <v>0</v>
      </c>
      <c r="O81" s="335">
        <f>SUM('9. Ordering'!W80:Y80)</f>
        <v>0</v>
      </c>
      <c r="P81" s="335">
        <f>SUM('9. Ordering'!Z80:AB80)</f>
        <v>0</v>
      </c>
      <c r="Q81" s="335">
        <f>SUM('9. Ordering'!AC80:AE80)</f>
        <v>0</v>
      </c>
      <c r="R81" s="335">
        <f>SUM('9. Ordering'!AF80:AH80)</f>
        <v>0</v>
      </c>
      <c r="S81" s="335">
        <f>SUM('9. Ordering'!AI80:AK80)</f>
        <v>0</v>
      </c>
      <c r="T81" s="335">
        <f>SUM('9. Ordering'!AL80:AN80)</f>
        <v>0</v>
      </c>
      <c r="U81" s="350">
        <f t="shared" si="18"/>
        <v>0</v>
      </c>
      <c r="W81" s="351">
        <f t="shared" si="20"/>
        <v>0</v>
      </c>
      <c r="X81" s="351">
        <f t="shared" si="21"/>
        <v>0</v>
      </c>
      <c r="Y81" s="351">
        <f t="shared" si="22"/>
        <v>0</v>
      </c>
      <c r="Z81" s="351">
        <f t="shared" si="23"/>
        <v>0</v>
      </c>
      <c r="AA81" s="351">
        <f t="shared" si="24"/>
        <v>0</v>
      </c>
      <c r="AB81" s="351">
        <f t="shared" si="25"/>
        <v>0</v>
      </c>
      <c r="AC81" s="351">
        <f t="shared" si="26"/>
        <v>0</v>
      </c>
      <c r="AD81" s="351">
        <f t="shared" si="27"/>
        <v>0</v>
      </c>
      <c r="AE81" s="351">
        <f t="shared" si="28"/>
        <v>0</v>
      </c>
      <c r="AF81" s="351">
        <f t="shared" si="29"/>
        <v>0</v>
      </c>
      <c r="AG81" s="351">
        <f t="shared" si="30"/>
        <v>0</v>
      </c>
      <c r="AH81" s="351">
        <f t="shared" si="31"/>
        <v>0</v>
      </c>
      <c r="AI81" s="352">
        <f t="shared" si="32"/>
        <v>0</v>
      </c>
    </row>
    <row r="82" spans="2:35" ht="15" hidden="1" outlineLevel="1" x14ac:dyDescent="0.25">
      <c r="B82" s="257"/>
      <c r="C82" s="257" t="str">
        <f>'7. Consumption'!C81</f>
        <v/>
      </c>
      <c r="D82" s="459"/>
      <c r="E82" s="460"/>
      <c r="F82" s="349">
        <f t="shared" si="19"/>
        <v>0</v>
      </c>
      <c r="G82" s="349">
        <f t="shared" si="19"/>
        <v>0</v>
      </c>
      <c r="I82" s="335">
        <f>SUM('9. Ordering'!E81:G81)</f>
        <v>0</v>
      </c>
      <c r="J82" s="335">
        <f>SUM('9. Ordering'!H81:J81)</f>
        <v>0</v>
      </c>
      <c r="K82" s="335">
        <f>SUM('9. Ordering'!K81:M81)</f>
        <v>0</v>
      </c>
      <c r="L82" s="335">
        <f>SUM('9. Ordering'!N81:P81)</f>
        <v>0</v>
      </c>
      <c r="M82" s="335">
        <f>SUM('9. Ordering'!Q81:S81)</f>
        <v>0</v>
      </c>
      <c r="N82" s="335">
        <f>SUM('9. Ordering'!T81:V81)</f>
        <v>0</v>
      </c>
      <c r="O82" s="335">
        <f>SUM('9. Ordering'!W81:Y81)</f>
        <v>0</v>
      </c>
      <c r="P82" s="335">
        <f>SUM('9. Ordering'!Z81:AB81)</f>
        <v>0</v>
      </c>
      <c r="Q82" s="335">
        <f>SUM('9. Ordering'!AC81:AE81)</f>
        <v>0</v>
      </c>
      <c r="R82" s="335">
        <f>SUM('9. Ordering'!AF81:AH81)</f>
        <v>0</v>
      </c>
      <c r="S82" s="335">
        <f>SUM('9. Ordering'!AI81:AK81)</f>
        <v>0</v>
      </c>
      <c r="T82" s="335">
        <f>SUM('9. Ordering'!AL81:AN81)</f>
        <v>0</v>
      </c>
      <c r="U82" s="350">
        <f t="shared" si="18"/>
        <v>0</v>
      </c>
      <c r="W82" s="351">
        <f t="shared" si="20"/>
        <v>0</v>
      </c>
      <c r="X82" s="351">
        <f t="shared" si="21"/>
        <v>0</v>
      </c>
      <c r="Y82" s="351">
        <f t="shared" si="22"/>
        <v>0</v>
      </c>
      <c r="Z82" s="351">
        <f t="shared" si="23"/>
        <v>0</v>
      </c>
      <c r="AA82" s="351">
        <f t="shared" si="24"/>
        <v>0</v>
      </c>
      <c r="AB82" s="351">
        <f t="shared" si="25"/>
        <v>0</v>
      </c>
      <c r="AC82" s="351">
        <f t="shared" si="26"/>
        <v>0</v>
      </c>
      <c r="AD82" s="351">
        <f t="shared" si="27"/>
        <v>0</v>
      </c>
      <c r="AE82" s="351">
        <f t="shared" si="28"/>
        <v>0</v>
      </c>
      <c r="AF82" s="351">
        <f t="shared" si="29"/>
        <v>0</v>
      </c>
      <c r="AG82" s="351">
        <f t="shared" si="30"/>
        <v>0</v>
      </c>
      <c r="AH82" s="351">
        <f t="shared" si="31"/>
        <v>0</v>
      </c>
      <c r="AI82" s="352">
        <f t="shared" si="32"/>
        <v>0</v>
      </c>
    </row>
    <row r="83" spans="2:35" ht="15" hidden="1" outlineLevel="1" x14ac:dyDescent="0.25">
      <c r="B83" s="257"/>
      <c r="C83" s="257" t="str">
        <f>'7. Consumption'!C82</f>
        <v/>
      </c>
      <c r="D83" s="459"/>
      <c r="E83" s="460"/>
      <c r="F83" s="349">
        <f t="shared" si="19"/>
        <v>0</v>
      </c>
      <c r="G83" s="349">
        <f t="shared" si="19"/>
        <v>0</v>
      </c>
      <c r="I83" s="335">
        <f>SUM('9. Ordering'!E82:G82)</f>
        <v>0</v>
      </c>
      <c r="J83" s="335">
        <f>SUM('9. Ordering'!H82:J82)</f>
        <v>0</v>
      </c>
      <c r="K83" s="335">
        <f>SUM('9. Ordering'!K82:M82)</f>
        <v>0</v>
      </c>
      <c r="L83" s="335">
        <f>SUM('9. Ordering'!N82:P82)</f>
        <v>0</v>
      </c>
      <c r="M83" s="335">
        <f>SUM('9. Ordering'!Q82:S82)</f>
        <v>0</v>
      </c>
      <c r="N83" s="335">
        <f>SUM('9. Ordering'!T82:V82)</f>
        <v>0</v>
      </c>
      <c r="O83" s="335">
        <f>SUM('9. Ordering'!W82:Y82)</f>
        <v>0</v>
      </c>
      <c r="P83" s="335">
        <f>SUM('9. Ordering'!Z82:AB82)</f>
        <v>0</v>
      </c>
      <c r="Q83" s="335">
        <f>SUM('9. Ordering'!AC82:AE82)</f>
        <v>0</v>
      </c>
      <c r="R83" s="335">
        <f>SUM('9. Ordering'!AF82:AH82)</f>
        <v>0</v>
      </c>
      <c r="S83" s="335">
        <f>SUM('9. Ordering'!AI82:AK82)</f>
        <v>0</v>
      </c>
      <c r="T83" s="335">
        <f>SUM('9. Ordering'!AL82:AN82)</f>
        <v>0</v>
      </c>
      <c r="U83" s="350">
        <f t="shared" si="18"/>
        <v>0</v>
      </c>
      <c r="W83" s="351">
        <f t="shared" si="20"/>
        <v>0</v>
      </c>
      <c r="X83" s="351">
        <f t="shared" si="21"/>
        <v>0</v>
      </c>
      <c r="Y83" s="351">
        <f t="shared" si="22"/>
        <v>0</v>
      </c>
      <c r="Z83" s="351">
        <f t="shared" si="23"/>
        <v>0</v>
      </c>
      <c r="AA83" s="351">
        <f t="shared" si="24"/>
        <v>0</v>
      </c>
      <c r="AB83" s="351">
        <f t="shared" si="25"/>
        <v>0</v>
      </c>
      <c r="AC83" s="351">
        <f t="shared" si="26"/>
        <v>0</v>
      </c>
      <c r="AD83" s="351">
        <f t="shared" si="27"/>
        <v>0</v>
      </c>
      <c r="AE83" s="351">
        <f t="shared" si="28"/>
        <v>0</v>
      </c>
      <c r="AF83" s="351">
        <f t="shared" si="29"/>
        <v>0</v>
      </c>
      <c r="AG83" s="351">
        <f t="shared" si="30"/>
        <v>0</v>
      </c>
      <c r="AH83" s="351">
        <f t="shared" si="31"/>
        <v>0</v>
      </c>
      <c r="AI83" s="352">
        <f t="shared" si="32"/>
        <v>0</v>
      </c>
    </row>
    <row r="84" spans="2:35" ht="15" hidden="1" outlineLevel="1" x14ac:dyDescent="0.25">
      <c r="B84" s="257"/>
      <c r="C84" s="257" t="str">
        <f>'7. Consumption'!C83</f>
        <v/>
      </c>
      <c r="D84" s="459"/>
      <c r="E84" s="460"/>
      <c r="F84" s="349">
        <f t="shared" si="19"/>
        <v>0</v>
      </c>
      <c r="G84" s="349">
        <f t="shared" si="19"/>
        <v>0</v>
      </c>
      <c r="I84" s="335">
        <f>SUM('9. Ordering'!E83:G83)</f>
        <v>0</v>
      </c>
      <c r="J84" s="335">
        <f>SUM('9. Ordering'!H83:J83)</f>
        <v>0</v>
      </c>
      <c r="K84" s="335">
        <f>SUM('9. Ordering'!K83:M83)</f>
        <v>0</v>
      </c>
      <c r="L84" s="335">
        <f>SUM('9. Ordering'!N83:P83)</f>
        <v>0</v>
      </c>
      <c r="M84" s="335">
        <f>SUM('9. Ordering'!Q83:S83)</f>
        <v>0</v>
      </c>
      <c r="N84" s="335">
        <f>SUM('9. Ordering'!T83:V83)</f>
        <v>0</v>
      </c>
      <c r="O84" s="335">
        <f>SUM('9. Ordering'!W83:Y83)</f>
        <v>0</v>
      </c>
      <c r="P84" s="335">
        <f>SUM('9. Ordering'!Z83:AB83)</f>
        <v>0</v>
      </c>
      <c r="Q84" s="335">
        <f>SUM('9. Ordering'!AC83:AE83)</f>
        <v>0</v>
      </c>
      <c r="R84" s="335">
        <f>SUM('9. Ordering'!AF83:AH83)</f>
        <v>0</v>
      </c>
      <c r="S84" s="335">
        <f>SUM('9. Ordering'!AI83:AK83)</f>
        <v>0</v>
      </c>
      <c r="T84" s="335">
        <f>SUM('9. Ordering'!AL83:AN83)</f>
        <v>0</v>
      </c>
      <c r="U84" s="350">
        <f t="shared" si="18"/>
        <v>0</v>
      </c>
      <c r="W84" s="351">
        <f t="shared" si="20"/>
        <v>0</v>
      </c>
      <c r="X84" s="351">
        <f t="shared" si="21"/>
        <v>0</v>
      </c>
      <c r="Y84" s="351">
        <f t="shared" si="22"/>
        <v>0</v>
      </c>
      <c r="Z84" s="351">
        <f t="shared" si="23"/>
        <v>0</v>
      </c>
      <c r="AA84" s="351">
        <f t="shared" si="24"/>
        <v>0</v>
      </c>
      <c r="AB84" s="351">
        <f t="shared" si="25"/>
        <v>0</v>
      </c>
      <c r="AC84" s="351">
        <f t="shared" si="26"/>
        <v>0</v>
      </c>
      <c r="AD84" s="351">
        <f t="shared" si="27"/>
        <v>0</v>
      </c>
      <c r="AE84" s="351">
        <f t="shared" si="28"/>
        <v>0</v>
      </c>
      <c r="AF84" s="351">
        <f t="shared" si="29"/>
        <v>0</v>
      </c>
      <c r="AG84" s="351">
        <f t="shared" si="30"/>
        <v>0</v>
      </c>
      <c r="AH84" s="351">
        <f t="shared" si="31"/>
        <v>0</v>
      </c>
      <c r="AI84" s="352">
        <f t="shared" si="32"/>
        <v>0</v>
      </c>
    </row>
    <row r="85" spans="2:35" ht="15" hidden="1" outlineLevel="1" x14ac:dyDescent="0.25">
      <c r="B85" s="257"/>
      <c r="C85" s="257" t="str">
        <f>'7. Consumption'!C84</f>
        <v/>
      </c>
      <c r="D85" s="459"/>
      <c r="E85" s="460"/>
      <c r="F85" s="349">
        <f t="shared" si="19"/>
        <v>0</v>
      </c>
      <c r="G85" s="349">
        <f t="shared" si="19"/>
        <v>0</v>
      </c>
      <c r="I85" s="335">
        <f>SUM('9. Ordering'!E84:G84)</f>
        <v>0</v>
      </c>
      <c r="J85" s="335">
        <f>SUM('9. Ordering'!H84:J84)</f>
        <v>0</v>
      </c>
      <c r="K85" s="335">
        <f>SUM('9. Ordering'!K84:M84)</f>
        <v>0</v>
      </c>
      <c r="L85" s="335">
        <f>SUM('9. Ordering'!N84:P84)</f>
        <v>0</v>
      </c>
      <c r="M85" s="335">
        <f>SUM('9. Ordering'!Q84:S84)</f>
        <v>0</v>
      </c>
      <c r="N85" s="335">
        <f>SUM('9. Ordering'!T84:V84)</f>
        <v>0</v>
      </c>
      <c r="O85" s="335">
        <f>SUM('9. Ordering'!W84:Y84)</f>
        <v>0</v>
      </c>
      <c r="P85" s="335">
        <f>SUM('9. Ordering'!Z84:AB84)</f>
        <v>0</v>
      </c>
      <c r="Q85" s="335">
        <f>SUM('9. Ordering'!AC84:AE84)</f>
        <v>0</v>
      </c>
      <c r="R85" s="335">
        <f>SUM('9. Ordering'!AF84:AH84)</f>
        <v>0</v>
      </c>
      <c r="S85" s="335">
        <f>SUM('9. Ordering'!AI84:AK84)</f>
        <v>0</v>
      </c>
      <c r="T85" s="335">
        <f>SUM('9. Ordering'!AL84:AN84)</f>
        <v>0</v>
      </c>
      <c r="U85" s="350">
        <f t="shared" si="18"/>
        <v>0</v>
      </c>
      <c r="W85" s="351">
        <f t="shared" si="20"/>
        <v>0</v>
      </c>
      <c r="X85" s="351">
        <f t="shared" si="21"/>
        <v>0</v>
      </c>
      <c r="Y85" s="351">
        <f t="shared" si="22"/>
        <v>0</v>
      </c>
      <c r="Z85" s="351">
        <f t="shared" si="23"/>
        <v>0</v>
      </c>
      <c r="AA85" s="351">
        <f t="shared" si="24"/>
        <v>0</v>
      </c>
      <c r="AB85" s="351">
        <f t="shared" si="25"/>
        <v>0</v>
      </c>
      <c r="AC85" s="351">
        <f t="shared" si="26"/>
        <v>0</v>
      </c>
      <c r="AD85" s="351">
        <f t="shared" si="27"/>
        <v>0</v>
      </c>
      <c r="AE85" s="351">
        <f t="shared" si="28"/>
        <v>0</v>
      </c>
      <c r="AF85" s="351">
        <f t="shared" si="29"/>
        <v>0</v>
      </c>
      <c r="AG85" s="351">
        <f t="shared" si="30"/>
        <v>0</v>
      </c>
      <c r="AH85" s="351">
        <f t="shared" si="31"/>
        <v>0</v>
      </c>
      <c r="AI85" s="352">
        <f t="shared" si="32"/>
        <v>0</v>
      </c>
    </row>
    <row r="86" spans="2:35" ht="15" hidden="1" outlineLevel="1" x14ac:dyDescent="0.25">
      <c r="B86" s="257"/>
      <c r="C86" s="257" t="str">
        <f>'7. Consumption'!C85</f>
        <v/>
      </c>
      <c r="D86" s="459"/>
      <c r="E86" s="460"/>
      <c r="F86" s="349">
        <f t="shared" si="19"/>
        <v>0</v>
      </c>
      <c r="G86" s="349">
        <f t="shared" si="19"/>
        <v>0</v>
      </c>
      <c r="I86" s="335">
        <f>SUM('9. Ordering'!E85:G85)</f>
        <v>0</v>
      </c>
      <c r="J86" s="335">
        <f>SUM('9. Ordering'!H85:J85)</f>
        <v>0</v>
      </c>
      <c r="K86" s="335">
        <f>SUM('9. Ordering'!K85:M85)</f>
        <v>0</v>
      </c>
      <c r="L86" s="335">
        <f>SUM('9. Ordering'!N85:P85)</f>
        <v>0</v>
      </c>
      <c r="M86" s="335">
        <f>SUM('9. Ordering'!Q85:S85)</f>
        <v>0</v>
      </c>
      <c r="N86" s="335">
        <f>SUM('9. Ordering'!T85:V85)</f>
        <v>0</v>
      </c>
      <c r="O86" s="335">
        <f>SUM('9. Ordering'!W85:Y85)</f>
        <v>0</v>
      </c>
      <c r="P86" s="335">
        <f>SUM('9. Ordering'!Z85:AB85)</f>
        <v>0</v>
      </c>
      <c r="Q86" s="335">
        <f>SUM('9. Ordering'!AC85:AE85)</f>
        <v>0</v>
      </c>
      <c r="R86" s="335">
        <f>SUM('9. Ordering'!AF85:AH85)</f>
        <v>0</v>
      </c>
      <c r="S86" s="335">
        <f>SUM('9. Ordering'!AI85:AK85)</f>
        <v>0</v>
      </c>
      <c r="T86" s="335">
        <f>SUM('9. Ordering'!AL85:AN85)</f>
        <v>0</v>
      </c>
      <c r="U86" s="350">
        <f t="shared" si="18"/>
        <v>0</v>
      </c>
      <c r="W86" s="351">
        <f t="shared" si="20"/>
        <v>0</v>
      </c>
      <c r="X86" s="351">
        <f t="shared" si="21"/>
        <v>0</v>
      </c>
      <c r="Y86" s="351">
        <f t="shared" si="22"/>
        <v>0</v>
      </c>
      <c r="Z86" s="351">
        <f t="shared" si="23"/>
        <v>0</v>
      </c>
      <c r="AA86" s="351">
        <f t="shared" si="24"/>
        <v>0</v>
      </c>
      <c r="AB86" s="351">
        <f t="shared" si="25"/>
        <v>0</v>
      </c>
      <c r="AC86" s="351">
        <f t="shared" si="26"/>
        <v>0</v>
      </c>
      <c r="AD86" s="351">
        <f t="shared" si="27"/>
        <v>0</v>
      </c>
      <c r="AE86" s="351">
        <f t="shared" si="28"/>
        <v>0</v>
      </c>
      <c r="AF86" s="351">
        <f t="shared" si="29"/>
        <v>0</v>
      </c>
      <c r="AG86" s="351">
        <f t="shared" si="30"/>
        <v>0</v>
      </c>
      <c r="AH86" s="351">
        <f t="shared" si="31"/>
        <v>0</v>
      </c>
      <c r="AI86" s="352">
        <f t="shared" si="32"/>
        <v>0</v>
      </c>
    </row>
    <row r="87" spans="2:35" ht="15" hidden="1" outlineLevel="1" x14ac:dyDescent="0.25">
      <c r="B87" s="257"/>
      <c r="C87" s="257" t="str">
        <f>'7. Consumption'!C86</f>
        <v/>
      </c>
      <c r="D87" s="459"/>
      <c r="E87" s="460"/>
      <c r="F87" s="349">
        <f t="shared" si="19"/>
        <v>0</v>
      </c>
      <c r="G87" s="349">
        <f t="shared" si="19"/>
        <v>0</v>
      </c>
      <c r="I87" s="335">
        <f>SUM('9. Ordering'!E86:G86)</f>
        <v>0</v>
      </c>
      <c r="J87" s="335">
        <f>SUM('9. Ordering'!H86:J86)</f>
        <v>0</v>
      </c>
      <c r="K87" s="335">
        <f>SUM('9. Ordering'!K86:M86)</f>
        <v>0</v>
      </c>
      <c r="L87" s="335">
        <f>SUM('9. Ordering'!N86:P86)</f>
        <v>0</v>
      </c>
      <c r="M87" s="335">
        <f>SUM('9. Ordering'!Q86:S86)</f>
        <v>0</v>
      </c>
      <c r="N87" s="335">
        <f>SUM('9. Ordering'!T86:V86)</f>
        <v>0</v>
      </c>
      <c r="O87" s="335">
        <f>SUM('9. Ordering'!W86:Y86)</f>
        <v>0</v>
      </c>
      <c r="P87" s="335">
        <f>SUM('9. Ordering'!Z86:AB86)</f>
        <v>0</v>
      </c>
      <c r="Q87" s="335">
        <f>SUM('9. Ordering'!AC86:AE86)</f>
        <v>0</v>
      </c>
      <c r="R87" s="335">
        <f>SUM('9. Ordering'!AF86:AH86)</f>
        <v>0</v>
      </c>
      <c r="S87" s="335">
        <f>SUM('9. Ordering'!AI86:AK86)</f>
        <v>0</v>
      </c>
      <c r="T87" s="335">
        <f>SUM('9. Ordering'!AL86:AN86)</f>
        <v>0</v>
      </c>
      <c r="U87" s="350">
        <f t="shared" si="18"/>
        <v>0</v>
      </c>
      <c r="W87" s="351">
        <f t="shared" si="20"/>
        <v>0</v>
      </c>
      <c r="X87" s="351">
        <f t="shared" si="21"/>
        <v>0</v>
      </c>
      <c r="Y87" s="351">
        <f t="shared" si="22"/>
        <v>0</v>
      </c>
      <c r="Z87" s="351">
        <f t="shared" si="23"/>
        <v>0</v>
      </c>
      <c r="AA87" s="351">
        <f t="shared" si="24"/>
        <v>0</v>
      </c>
      <c r="AB87" s="351">
        <f t="shared" si="25"/>
        <v>0</v>
      </c>
      <c r="AC87" s="351">
        <f t="shared" si="26"/>
        <v>0</v>
      </c>
      <c r="AD87" s="351">
        <f t="shared" si="27"/>
        <v>0</v>
      </c>
      <c r="AE87" s="351">
        <f t="shared" si="28"/>
        <v>0</v>
      </c>
      <c r="AF87" s="351">
        <f t="shared" si="29"/>
        <v>0</v>
      </c>
      <c r="AG87" s="351">
        <f t="shared" si="30"/>
        <v>0</v>
      </c>
      <c r="AH87" s="351">
        <f t="shared" si="31"/>
        <v>0</v>
      </c>
      <c r="AI87" s="352">
        <f t="shared" si="32"/>
        <v>0</v>
      </c>
    </row>
    <row r="88" spans="2:35" ht="15" hidden="1" outlineLevel="1" x14ac:dyDescent="0.25">
      <c r="B88" s="257"/>
      <c r="C88" s="257" t="str">
        <f>'7. Consumption'!C87</f>
        <v/>
      </c>
      <c r="D88" s="459"/>
      <c r="E88" s="460"/>
      <c r="F88" s="349">
        <f t="shared" si="19"/>
        <v>0</v>
      </c>
      <c r="G88" s="349">
        <f t="shared" si="19"/>
        <v>0</v>
      </c>
      <c r="I88" s="335">
        <f>SUM('9. Ordering'!E87:G87)</f>
        <v>0</v>
      </c>
      <c r="J88" s="335">
        <f>SUM('9. Ordering'!H87:J87)</f>
        <v>0</v>
      </c>
      <c r="K88" s="335">
        <f>SUM('9. Ordering'!K87:M87)</f>
        <v>0</v>
      </c>
      <c r="L88" s="335">
        <f>SUM('9. Ordering'!N87:P87)</f>
        <v>0</v>
      </c>
      <c r="M88" s="335">
        <f>SUM('9. Ordering'!Q87:S87)</f>
        <v>0</v>
      </c>
      <c r="N88" s="335">
        <f>SUM('9. Ordering'!T87:V87)</f>
        <v>0</v>
      </c>
      <c r="O88" s="335">
        <f>SUM('9. Ordering'!W87:Y87)</f>
        <v>0</v>
      </c>
      <c r="P88" s="335">
        <f>SUM('9. Ordering'!Z87:AB87)</f>
        <v>0</v>
      </c>
      <c r="Q88" s="335">
        <f>SUM('9. Ordering'!AC87:AE87)</f>
        <v>0</v>
      </c>
      <c r="R88" s="335">
        <f>SUM('9. Ordering'!AF87:AH87)</f>
        <v>0</v>
      </c>
      <c r="S88" s="335">
        <f>SUM('9. Ordering'!AI87:AK87)</f>
        <v>0</v>
      </c>
      <c r="T88" s="335">
        <f>SUM('9. Ordering'!AL87:AN87)</f>
        <v>0</v>
      </c>
      <c r="U88" s="350">
        <f t="shared" si="18"/>
        <v>0</v>
      </c>
      <c r="W88" s="351">
        <f t="shared" si="20"/>
        <v>0</v>
      </c>
      <c r="X88" s="351">
        <f t="shared" si="21"/>
        <v>0</v>
      </c>
      <c r="Y88" s="351">
        <f t="shared" si="22"/>
        <v>0</v>
      </c>
      <c r="Z88" s="351">
        <f t="shared" si="23"/>
        <v>0</v>
      </c>
      <c r="AA88" s="351">
        <f t="shared" si="24"/>
        <v>0</v>
      </c>
      <c r="AB88" s="351">
        <f t="shared" si="25"/>
        <v>0</v>
      </c>
      <c r="AC88" s="351">
        <f t="shared" si="26"/>
        <v>0</v>
      </c>
      <c r="AD88" s="351">
        <f t="shared" si="27"/>
        <v>0</v>
      </c>
      <c r="AE88" s="351">
        <f t="shared" si="28"/>
        <v>0</v>
      </c>
      <c r="AF88" s="351">
        <f t="shared" si="29"/>
        <v>0</v>
      </c>
      <c r="AG88" s="351">
        <f t="shared" si="30"/>
        <v>0</v>
      </c>
      <c r="AH88" s="351">
        <f t="shared" si="31"/>
        <v>0</v>
      </c>
      <c r="AI88" s="352">
        <f t="shared" si="32"/>
        <v>0</v>
      </c>
    </row>
    <row r="89" spans="2:35" ht="15" hidden="1" outlineLevel="1" x14ac:dyDescent="0.25">
      <c r="B89" s="257"/>
      <c r="C89" s="257" t="str">
        <f>'7. Consumption'!C88</f>
        <v/>
      </c>
      <c r="D89" s="459"/>
      <c r="E89" s="460"/>
      <c r="F89" s="349">
        <f t="shared" si="19"/>
        <v>0</v>
      </c>
      <c r="G89" s="349">
        <f t="shared" si="19"/>
        <v>0</v>
      </c>
      <c r="I89" s="335">
        <f>SUM('9. Ordering'!E88:G88)</f>
        <v>0</v>
      </c>
      <c r="J89" s="335">
        <f>SUM('9. Ordering'!H88:J88)</f>
        <v>0</v>
      </c>
      <c r="K89" s="335">
        <f>SUM('9. Ordering'!K88:M88)</f>
        <v>0</v>
      </c>
      <c r="L89" s="335">
        <f>SUM('9. Ordering'!N88:P88)</f>
        <v>0</v>
      </c>
      <c r="M89" s="335">
        <f>SUM('9. Ordering'!Q88:S88)</f>
        <v>0</v>
      </c>
      <c r="N89" s="335">
        <f>SUM('9. Ordering'!T88:V88)</f>
        <v>0</v>
      </c>
      <c r="O89" s="335">
        <f>SUM('9. Ordering'!W88:Y88)</f>
        <v>0</v>
      </c>
      <c r="P89" s="335">
        <f>SUM('9. Ordering'!Z88:AB88)</f>
        <v>0</v>
      </c>
      <c r="Q89" s="335">
        <f>SUM('9. Ordering'!AC88:AE88)</f>
        <v>0</v>
      </c>
      <c r="R89" s="335">
        <f>SUM('9. Ordering'!AF88:AH88)</f>
        <v>0</v>
      </c>
      <c r="S89" s="335">
        <f>SUM('9. Ordering'!AI88:AK88)</f>
        <v>0</v>
      </c>
      <c r="T89" s="335">
        <f>SUM('9. Ordering'!AL88:AN88)</f>
        <v>0</v>
      </c>
      <c r="U89" s="350">
        <f t="shared" si="18"/>
        <v>0</v>
      </c>
      <c r="W89" s="351">
        <f t="shared" si="20"/>
        <v>0</v>
      </c>
      <c r="X89" s="351">
        <f t="shared" si="21"/>
        <v>0</v>
      </c>
      <c r="Y89" s="351">
        <f t="shared" si="22"/>
        <v>0</v>
      </c>
      <c r="Z89" s="351">
        <f t="shared" si="23"/>
        <v>0</v>
      </c>
      <c r="AA89" s="351">
        <f t="shared" si="24"/>
        <v>0</v>
      </c>
      <c r="AB89" s="351">
        <f t="shared" si="25"/>
        <v>0</v>
      </c>
      <c r="AC89" s="351">
        <f t="shared" si="26"/>
        <v>0</v>
      </c>
      <c r="AD89" s="351">
        <f t="shared" si="27"/>
        <v>0</v>
      </c>
      <c r="AE89" s="351">
        <f t="shared" si="28"/>
        <v>0</v>
      </c>
      <c r="AF89" s="351">
        <f t="shared" si="29"/>
        <v>0</v>
      </c>
      <c r="AG89" s="351">
        <f t="shared" si="30"/>
        <v>0</v>
      </c>
      <c r="AH89" s="351">
        <f t="shared" si="31"/>
        <v>0</v>
      </c>
      <c r="AI89" s="352">
        <f t="shared" si="32"/>
        <v>0</v>
      </c>
    </row>
    <row r="90" spans="2:35" ht="15" hidden="1" outlineLevel="1" x14ac:dyDescent="0.25">
      <c r="B90" s="257"/>
      <c r="C90" s="257" t="str">
        <f>'7. Consumption'!C89</f>
        <v/>
      </c>
      <c r="D90" s="459"/>
      <c r="E90" s="460"/>
      <c r="F90" s="349">
        <f t="shared" ref="F90:G109" si="33">E90</f>
        <v>0</v>
      </c>
      <c r="G90" s="349">
        <f t="shared" si="33"/>
        <v>0</v>
      </c>
      <c r="I90" s="335">
        <f>SUM('9. Ordering'!E89:G89)</f>
        <v>0</v>
      </c>
      <c r="J90" s="335">
        <f>SUM('9. Ordering'!H89:J89)</f>
        <v>0</v>
      </c>
      <c r="K90" s="335">
        <f>SUM('9. Ordering'!K89:M89)</f>
        <v>0</v>
      </c>
      <c r="L90" s="335">
        <f>SUM('9. Ordering'!N89:P89)</f>
        <v>0</v>
      </c>
      <c r="M90" s="335">
        <f>SUM('9. Ordering'!Q89:S89)</f>
        <v>0</v>
      </c>
      <c r="N90" s="335">
        <f>SUM('9. Ordering'!T89:V89)</f>
        <v>0</v>
      </c>
      <c r="O90" s="335">
        <f>SUM('9. Ordering'!W89:Y89)</f>
        <v>0</v>
      </c>
      <c r="P90" s="335">
        <f>SUM('9. Ordering'!Z89:AB89)</f>
        <v>0</v>
      </c>
      <c r="Q90" s="335">
        <f>SUM('9. Ordering'!AC89:AE89)</f>
        <v>0</v>
      </c>
      <c r="R90" s="335">
        <f>SUM('9. Ordering'!AF89:AH89)</f>
        <v>0</v>
      </c>
      <c r="S90" s="335">
        <f>SUM('9. Ordering'!AI89:AK89)</f>
        <v>0</v>
      </c>
      <c r="T90" s="335">
        <f>SUM('9. Ordering'!AL89:AN89)</f>
        <v>0</v>
      </c>
      <c r="U90" s="350">
        <f t="shared" si="18"/>
        <v>0</v>
      </c>
      <c r="W90" s="351">
        <f t="shared" si="20"/>
        <v>0</v>
      </c>
      <c r="X90" s="351">
        <f t="shared" si="21"/>
        <v>0</v>
      </c>
      <c r="Y90" s="351">
        <f t="shared" si="22"/>
        <v>0</v>
      </c>
      <c r="Z90" s="351">
        <f t="shared" si="23"/>
        <v>0</v>
      </c>
      <c r="AA90" s="351">
        <f t="shared" si="24"/>
        <v>0</v>
      </c>
      <c r="AB90" s="351">
        <f t="shared" si="25"/>
        <v>0</v>
      </c>
      <c r="AC90" s="351">
        <f t="shared" si="26"/>
        <v>0</v>
      </c>
      <c r="AD90" s="351">
        <f t="shared" si="27"/>
        <v>0</v>
      </c>
      <c r="AE90" s="351">
        <f t="shared" si="28"/>
        <v>0</v>
      </c>
      <c r="AF90" s="351">
        <f t="shared" si="29"/>
        <v>0</v>
      </c>
      <c r="AG90" s="351">
        <f t="shared" si="30"/>
        <v>0</v>
      </c>
      <c r="AH90" s="351">
        <f t="shared" si="31"/>
        <v>0</v>
      </c>
      <c r="AI90" s="352">
        <f t="shared" si="32"/>
        <v>0</v>
      </c>
    </row>
    <row r="91" spans="2:35" ht="15" hidden="1" outlineLevel="1" x14ac:dyDescent="0.25">
      <c r="B91" s="257"/>
      <c r="C91" s="257" t="str">
        <f>'7. Consumption'!C90</f>
        <v/>
      </c>
      <c r="D91" s="459"/>
      <c r="E91" s="460"/>
      <c r="F91" s="349">
        <f t="shared" si="33"/>
        <v>0</v>
      </c>
      <c r="G91" s="349">
        <f t="shared" si="33"/>
        <v>0</v>
      </c>
      <c r="I91" s="335">
        <f>SUM('9. Ordering'!E90:G90)</f>
        <v>0</v>
      </c>
      <c r="J91" s="335">
        <f>SUM('9. Ordering'!H90:J90)</f>
        <v>0</v>
      </c>
      <c r="K91" s="335">
        <f>SUM('9. Ordering'!K90:M90)</f>
        <v>0</v>
      </c>
      <c r="L91" s="335">
        <f>SUM('9. Ordering'!N90:P90)</f>
        <v>0</v>
      </c>
      <c r="M91" s="335">
        <f>SUM('9. Ordering'!Q90:S90)</f>
        <v>0</v>
      </c>
      <c r="N91" s="335">
        <f>SUM('9. Ordering'!T90:V90)</f>
        <v>0</v>
      </c>
      <c r="O91" s="335">
        <f>SUM('9. Ordering'!W90:Y90)</f>
        <v>0</v>
      </c>
      <c r="P91" s="335">
        <f>SUM('9. Ordering'!Z90:AB90)</f>
        <v>0</v>
      </c>
      <c r="Q91" s="335">
        <f>SUM('9. Ordering'!AC90:AE90)</f>
        <v>0</v>
      </c>
      <c r="R91" s="335">
        <f>SUM('9. Ordering'!AF90:AH90)</f>
        <v>0</v>
      </c>
      <c r="S91" s="335">
        <f>SUM('9. Ordering'!AI90:AK90)</f>
        <v>0</v>
      </c>
      <c r="T91" s="335">
        <f>SUM('9. Ordering'!AL90:AN90)</f>
        <v>0</v>
      </c>
      <c r="U91" s="350">
        <f t="shared" si="18"/>
        <v>0</v>
      </c>
      <c r="W91" s="351">
        <f t="shared" si="20"/>
        <v>0</v>
      </c>
      <c r="X91" s="351">
        <f t="shared" si="21"/>
        <v>0</v>
      </c>
      <c r="Y91" s="351">
        <f t="shared" si="22"/>
        <v>0</v>
      </c>
      <c r="Z91" s="351">
        <f t="shared" si="23"/>
        <v>0</v>
      </c>
      <c r="AA91" s="351">
        <f t="shared" si="24"/>
        <v>0</v>
      </c>
      <c r="AB91" s="351">
        <f t="shared" si="25"/>
        <v>0</v>
      </c>
      <c r="AC91" s="351">
        <f t="shared" si="26"/>
        <v>0</v>
      </c>
      <c r="AD91" s="351">
        <f t="shared" si="27"/>
        <v>0</v>
      </c>
      <c r="AE91" s="351">
        <f t="shared" si="28"/>
        <v>0</v>
      </c>
      <c r="AF91" s="351">
        <f t="shared" si="29"/>
        <v>0</v>
      </c>
      <c r="AG91" s="351">
        <f t="shared" si="30"/>
        <v>0</v>
      </c>
      <c r="AH91" s="351">
        <f t="shared" si="31"/>
        <v>0</v>
      </c>
      <c r="AI91" s="352">
        <f t="shared" si="32"/>
        <v>0</v>
      </c>
    </row>
    <row r="92" spans="2:35" ht="15" hidden="1" outlineLevel="1" x14ac:dyDescent="0.25">
      <c r="B92" s="257"/>
      <c r="C92" s="257" t="str">
        <f>'7. Consumption'!C91</f>
        <v/>
      </c>
      <c r="D92" s="459"/>
      <c r="E92" s="460"/>
      <c r="F92" s="349">
        <f t="shared" si="33"/>
        <v>0</v>
      </c>
      <c r="G92" s="349">
        <f t="shared" si="33"/>
        <v>0</v>
      </c>
      <c r="I92" s="335">
        <f>SUM('9. Ordering'!E91:G91)</f>
        <v>0</v>
      </c>
      <c r="J92" s="335">
        <f>SUM('9. Ordering'!H91:J91)</f>
        <v>0</v>
      </c>
      <c r="K92" s="335">
        <f>SUM('9. Ordering'!K91:M91)</f>
        <v>0</v>
      </c>
      <c r="L92" s="335">
        <f>SUM('9. Ordering'!N91:P91)</f>
        <v>0</v>
      </c>
      <c r="M92" s="335">
        <f>SUM('9. Ordering'!Q91:S91)</f>
        <v>0</v>
      </c>
      <c r="N92" s="335">
        <f>SUM('9. Ordering'!T91:V91)</f>
        <v>0</v>
      </c>
      <c r="O92" s="335">
        <f>SUM('9. Ordering'!W91:Y91)</f>
        <v>0</v>
      </c>
      <c r="P92" s="335">
        <f>SUM('9. Ordering'!Z91:AB91)</f>
        <v>0</v>
      </c>
      <c r="Q92" s="335">
        <f>SUM('9. Ordering'!AC91:AE91)</f>
        <v>0</v>
      </c>
      <c r="R92" s="335">
        <f>SUM('9. Ordering'!AF91:AH91)</f>
        <v>0</v>
      </c>
      <c r="S92" s="335">
        <f>SUM('9. Ordering'!AI91:AK91)</f>
        <v>0</v>
      </c>
      <c r="T92" s="335">
        <f>SUM('9. Ordering'!AL91:AN91)</f>
        <v>0</v>
      </c>
      <c r="U92" s="350">
        <f t="shared" si="18"/>
        <v>0</v>
      </c>
      <c r="W92" s="351">
        <f t="shared" si="20"/>
        <v>0</v>
      </c>
      <c r="X92" s="351">
        <f t="shared" si="21"/>
        <v>0</v>
      </c>
      <c r="Y92" s="351">
        <f t="shared" si="22"/>
        <v>0</v>
      </c>
      <c r="Z92" s="351">
        <f t="shared" si="23"/>
        <v>0</v>
      </c>
      <c r="AA92" s="351">
        <f t="shared" si="24"/>
        <v>0</v>
      </c>
      <c r="AB92" s="351">
        <f t="shared" si="25"/>
        <v>0</v>
      </c>
      <c r="AC92" s="351">
        <f t="shared" si="26"/>
        <v>0</v>
      </c>
      <c r="AD92" s="351">
        <f t="shared" si="27"/>
        <v>0</v>
      </c>
      <c r="AE92" s="351">
        <f t="shared" si="28"/>
        <v>0</v>
      </c>
      <c r="AF92" s="351">
        <f t="shared" si="29"/>
        <v>0</v>
      </c>
      <c r="AG92" s="351">
        <f t="shared" si="30"/>
        <v>0</v>
      </c>
      <c r="AH92" s="351">
        <f t="shared" si="31"/>
        <v>0</v>
      </c>
      <c r="AI92" s="352">
        <f t="shared" si="32"/>
        <v>0</v>
      </c>
    </row>
    <row r="93" spans="2:35" ht="15" hidden="1" outlineLevel="1" x14ac:dyDescent="0.25">
      <c r="B93" s="257"/>
      <c r="C93" s="257" t="str">
        <f>'7. Consumption'!C92</f>
        <v/>
      </c>
      <c r="D93" s="459"/>
      <c r="E93" s="460"/>
      <c r="F93" s="349">
        <f t="shared" si="33"/>
        <v>0</v>
      </c>
      <c r="G93" s="349">
        <f t="shared" si="33"/>
        <v>0</v>
      </c>
      <c r="I93" s="335">
        <f>SUM('9. Ordering'!E92:G92)</f>
        <v>0</v>
      </c>
      <c r="J93" s="335">
        <f>SUM('9. Ordering'!H92:J92)</f>
        <v>0</v>
      </c>
      <c r="K93" s="335">
        <f>SUM('9. Ordering'!K92:M92)</f>
        <v>0</v>
      </c>
      <c r="L93" s="335">
        <f>SUM('9. Ordering'!N92:P92)</f>
        <v>0</v>
      </c>
      <c r="M93" s="335">
        <f>SUM('9. Ordering'!Q92:S92)</f>
        <v>0</v>
      </c>
      <c r="N93" s="335">
        <f>SUM('9. Ordering'!T92:V92)</f>
        <v>0</v>
      </c>
      <c r="O93" s="335">
        <f>SUM('9. Ordering'!W92:Y92)</f>
        <v>0</v>
      </c>
      <c r="P93" s="335">
        <f>SUM('9. Ordering'!Z92:AB92)</f>
        <v>0</v>
      </c>
      <c r="Q93" s="335">
        <f>SUM('9. Ordering'!AC92:AE92)</f>
        <v>0</v>
      </c>
      <c r="R93" s="335">
        <f>SUM('9. Ordering'!AF92:AH92)</f>
        <v>0</v>
      </c>
      <c r="S93" s="335">
        <f>SUM('9. Ordering'!AI92:AK92)</f>
        <v>0</v>
      </c>
      <c r="T93" s="335">
        <f>SUM('9. Ordering'!AL92:AN92)</f>
        <v>0</v>
      </c>
      <c r="U93" s="350">
        <f t="shared" si="18"/>
        <v>0</v>
      </c>
      <c r="W93" s="351">
        <f t="shared" si="20"/>
        <v>0</v>
      </c>
      <c r="X93" s="351">
        <f t="shared" si="21"/>
        <v>0</v>
      </c>
      <c r="Y93" s="351">
        <f t="shared" si="22"/>
        <v>0</v>
      </c>
      <c r="Z93" s="351">
        <f t="shared" si="23"/>
        <v>0</v>
      </c>
      <c r="AA93" s="351">
        <f t="shared" si="24"/>
        <v>0</v>
      </c>
      <c r="AB93" s="351">
        <f t="shared" si="25"/>
        <v>0</v>
      </c>
      <c r="AC93" s="351">
        <f t="shared" si="26"/>
        <v>0</v>
      </c>
      <c r="AD93" s="351">
        <f t="shared" si="27"/>
        <v>0</v>
      </c>
      <c r="AE93" s="351">
        <f t="shared" si="28"/>
        <v>0</v>
      </c>
      <c r="AF93" s="351">
        <f t="shared" si="29"/>
        <v>0</v>
      </c>
      <c r="AG93" s="351">
        <f t="shared" si="30"/>
        <v>0</v>
      </c>
      <c r="AH93" s="351">
        <f t="shared" si="31"/>
        <v>0</v>
      </c>
      <c r="AI93" s="352">
        <f t="shared" si="32"/>
        <v>0</v>
      </c>
    </row>
    <row r="94" spans="2:35" ht="15" hidden="1" outlineLevel="1" x14ac:dyDescent="0.25">
      <c r="B94" s="257"/>
      <c r="C94" s="257" t="str">
        <f>'7. Consumption'!C93</f>
        <v/>
      </c>
      <c r="D94" s="459"/>
      <c r="E94" s="460"/>
      <c r="F94" s="349">
        <f t="shared" si="33"/>
        <v>0</v>
      </c>
      <c r="G94" s="349">
        <f t="shared" si="33"/>
        <v>0</v>
      </c>
      <c r="I94" s="335">
        <f>SUM('9. Ordering'!E93:G93)</f>
        <v>0</v>
      </c>
      <c r="J94" s="335">
        <f>SUM('9. Ordering'!H93:J93)</f>
        <v>0</v>
      </c>
      <c r="K94" s="335">
        <f>SUM('9. Ordering'!K93:M93)</f>
        <v>0</v>
      </c>
      <c r="L94" s="335">
        <f>SUM('9. Ordering'!N93:P93)</f>
        <v>0</v>
      </c>
      <c r="M94" s="335">
        <f>SUM('9. Ordering'!Q93:S93)</f>
        <v>0</v>
      </c>
      <c r="N94" s="335">
        <f>SUM('9. Ordering'!T93:V93)</f>
        <v>0</v>
      </c>
      <c r="O94" s="335">
        <f>SUM('9. Ordering'!W93:Y93)</f>
        <v>0</v>
      </c>
      <c r="P94" s="335">
        <f>SUM('9. Ordering'!Z93:AB93)</f>
        <v>0</v>
      </c>
      <c r="Q94" s="335">
        <f>SUM('9. Ordering'!AC93:AE93)</f>
        <v>0</v>
      </c>
      <c r="R94" s="335">
        <f>SUM('9. Ordering'!AF93:AH93)</f>
        <v>0</v>
      </c>
      <c r="S94" s="335">
        <f>SUM('9. Ordering'!AI93:AK93)</f>
        <v>0</v>
      </c>
      <c r="T94" s="335">
        <f>SUM('9. Ordering'!AL93:AN93)</f>
        <v>0</v>
      </c>
      <c r="U94" s="350">
        <f t="shared" si="18"/>
        <v>0</v>
      </c>
      <c r="W94" s="351">
        <f t="shared" si="20"/>
        <v>0</v>
      </c>
      <c r="X94" s="351">
        <f t="shared" si="21"/>
        <v>0</v>
      </c>
      <c r="Y94" s="351">
        <f t="shared" si="22"/>
        <v>0</v>
      </c>
      <c r="Z94" s="351">
        <f t="shared" si="23"/>
        <v>0</v>
      </c>
      <c r="AA94" s="351">
        <f t="shared" si="24"/>
        <v>0</v>
      </c>
      <c r="AB94" s="351">
        <f t="shared" si="25"/>
        <v>0</v>
      </c>
      <c r="AC94" s="351">
        <f t="shared" si="26"/>
        <v>0</v>
      </c>
      <c r="AD94" s="351">
        <f t="shared" si="27"/>
        <v>0</v>
      </c>
      <c r="AE94" s="351">
        <f t="shared" si="28"/>
        <v>0</v>
      </c>
      <c r="AF94" s="351">
        <f t="shared" si="29"/>
        <v>0</v>
      </c>
      <c r="AG94" s="351">
        <f t="shared" si="30"/>
        <v>0</v>
      </c>
      <c r="AH94" s="351">
        <f t="shared" si="31"/>
        <v>0</v>
      </c>
      <c r="AI94" s="352">
        <f t="shared" si="32"/>
        <v>0</v>
      </c>
    </row>
    <row r="95" spans="2:35" ht="15" hidden="1" outlineLevel="1" x14ac:dyDescent="0.25">
      <c r="B95" s="257"/>
      <c r="C95" s="257" t="str">
        <f>'7. Consumption'!C94</f>
        <v/>
      </c>
      <c r="D95" s="459" t="str">
        <f>IFERROR(IF(INDEX('5a. Dosing'!$F$11:$J$138,MATCH('10. Cost'!$C95,'5a. Dosing'!$E$11:$E$138,0),MATCH('5a. Dosing'!#REF!,'5a. Dosing'!$F$9:$J$9,0))="","",INDEX('5a. Dosing'!$F$11:$J$138,MATCH('10. Cost'!$C95,'5a. Dosing'!$E$11:$E$138,0),MATCH('5a. Dosing'!#REF!,'5a. Dosing'!$F$9:$J$9,0))),"")</f>
        <v/>
      </c>
      <c r="E95" s="460"/>
      <c r="F95" s="349">
        <f t="shared" si="33"/>
        <v>0</v>
      </c>
      <c r="G95" s="349">
        <f t="shared" si="33"/>
        <v>0</v>
      </c>
      <c r="I95" s="335">
        <f>SUM('9. Ordering'!E94:G94)</f>
        <v>0</v>
      </c>
      <c r="J95" s="335">
        <f>SUM('9. Ordering'!H94:J94)</f>
        <v>0</v>
      </c>
      <c r="K95" s="335">
        <f>SUM('9. Ordering'!K94:M94)</f>
        <v>0</v>
      </c>
      <c r="L95" s="335">
        <f>SUM('9. Ordering'!N94:P94)</f>
        <v>0</v>
      </c>
      <c r="M95" s="335">
        <f>SUM('9. Ordering'!Q94:S94)</f>
        <v>0</v>
      </c>
      <c r="N95" s="335">
        <f>SUM('9. Ordering'!T94:V94)</f>
        <v>0</v>
      </c>
      <c r="O95" s="335">
        <f>SUM('9. Ordering'!W94:Y94)</f>
        <v>0</v>
      </c>
      <c r="P95" s="335">
        <f>SUM('9. Ordering'!Z94:AB94)</f>
        <v>0</v>
      </c>
      <c r="Q95" s="335">
        <f>SUM('9. Ordering'!AC94:AE94)</f>
        <v>0</v>
      </c>
      <c r="R95" s="335">
        <f>SUM('9. Ordering'!AF94:AH94)</f>
        <v>0</v>
      </c>
      <c r="S95" s="335">
        <f>SUM('9. Ordering'!AI94:AK94)</f>
        <v>0</v>
      </c>
      <c r="T95" s="335">
        <f>SUM('9. Ordering'!AL94:AN94)</f>
        <v>0</v>
      </c>
      <c r="U95" s="350">
        <f t="shared" si="18"/>
        <v>0</v>
      </c>
      <c r="W95" s="351">
        <f t="shared" si="20"/>
        <v>0</v>
      </c>
      <c r="X95" s="351">
        <f t="shared" si="21"/>
        <v>0</v>
      </c>
      <c r="Y95" s="351">
        <f t="shared" si="22"/>
        <v>0</v>
      </c>
      <c r="Z95" s="351">
        <f t="shared" si="23"/>
        <v>0</v>
      </c>
      <c r="AA95" s="351">
        <f t="shared" si="24"/>
        <v>0</v>
      </c>
      <c r="AB95" s="351">
        <f t="shared" si="25"/>
        <v>0</v>
      </c>
      <c r="AC95" s="351">
        <f t="shared" si="26"/>
        <v>0</v>
      </c>
      <c r="AD95" s="351">
        <f t="shared" si="27"/>
        <v>0</v>
      </c>
      <c r="AE95" s="351">
        <f t="shared" si="28"/>
        <v>0</v>
      </c>
      <c r="AF95" s="351">
        <f t="shared" si="29"/>
        <v>0</v>
      </c>
      <c r="AG95" s="351">
        <f t="shared" si="30"/>
        <v>0</v>
      </c>
      <c r="AH95" s="351">
        <f t="shared" si="31"/>
        <v>0</v>
      </c>
      <c r="AI95" s="352">
        <f t="shared" si="32"/>
        <v>0</v>
      </c>
    </row>
    <row r="96" spans="2:35" ht="15" hidden="1" outlineLevel="1" x14ac:dyDescent="0.25">
      <c r="B96" s="257"/>
      <c r="C96" s="257" t="str">
        <f>'7. Consumption'!C95</f>
        <v/>
      </c>
      <c r="D96" s="459" t="str">
        <f>IFERROR(IF(INDEX('5a. Dosing'!$F$11:$J$138,MATCH('10. Cost'!$C96,'5a. Dosing'!$E$11:$E$138,0),MATCH('5a. Dosing'!#REF!,'5a. Dosing'!$F$9:$J$9,0))="","",INDEX('5a. Dosing'!$F$11:$J$138,MATCH('10. Cost'!$C96,'5a. Dosing'!$E$11:$E$138,0),MATCH('5a. Dosing'!#REF!,'5a. Dosing'!$F$9:$J$9,0))),"")</f>
        <v/>
      </c>
      <c r="E96" s="460"/>
      <c r="F96" s="349">
        <f t="shared" si="33"/>
        <v>0</v>
      </c>
      <c r="G96" s="349">
        <f t="shared" si="33"/>
        <v>0</v>
      </c>
      <c r="I96" s="335">
        <f>SUM('9. Ordering'!E95:G95)</f>
        <v>0</v>
      </c>
      <c r="J96" s="335">
        <f>SUM('9. Ordering'!H95:J95)</f>
        <v>0</v>
      </c>
      <c r="K96" s="335">
        <f>SUM('9. Ordering'!K95:M95)</f>
        <v>0</v>
      </c>
      <c r="L96" s="335">
        <f>SUM('9. Ordering'!N95:P95)</f>
        <v>0</v>
      </c>
      <c r="M96" s="335">
        <f>SUM('9. Ordering'!Q95:S95)</f>
        <v>0</v>
      </c>
      <c r="N96" s="335">
        <f>SUM('9. Ordering'!T95:V95)</f>
        <v>0</v>
      </c>
      <c r="O96" s="335">
        <f>SUM('9. Ordering'!W95:Y95)</f>
        <v>0</v>
      </c>
      <c r="P96" s="335">
        <f>SUM('9. Ordering'!Z95:AB95)</f>
        <v>0</v>
      </c>
      <c r="Q96" s="335">
        <f>SUM('9. Ordering'!AC95:AE95)</f>
        <v>0</v>
      </c>
      <c r="R96" s="335">
        <f>SUM('9. Ordering'!AF95:AH95)</f>
        <v>0</v>
      </c>
      <c r="S96" s="335">
        <f>SUM('9. Ordering'!AI95:AK95)</f>
        <v>0</v>
      </c>
      <c r="T96" s="335">
        <f>SUM('9. Ordering'!AL95:AN95)</f>
        <v>0</v>
      </c>
      <c r="U96" s="350">
        <f t="shared" si="18"/>
        <v>0</v>
      </c>
      <c r="W96" s="351">
        <f t="shared" si="20"/>
        <v>0</v>
      </c>
      <c r="X96" s="351">
        <f t="shared" si="21"/>
        <v>0</v>
      </c>
      <c r="Y96" s="351">
        <f t="shared" si="22"/>
        <v>0</v>
      </c>
      <c r="Z96" s="351">
        <f t="shared" si="23"/>
        <v>0</v>
      </c>
      <c r="AA96" s="351">
        <f t="shared" si="24"/>
        <v>0</v>
      </c>
      <c r="AB96" s="351">
        <f t="shared" si="25"/>
        <v>0</v>
      </c>
      <c r="AC96" s="351">
        <f t="shared" si="26"/>
        <v>0</v>
      </c>
      <c r="AD96" s="351">
        <f t="shared" si="27"/>
        <v>0</v>
      </c>
      <c r="AE96" s="351">
        <f t="shared" si="28"/>
        <v>0</v>
      </c>
      <c r="AF96" s="351">
        <f t="shared" si="29"/>
        <v>0</v>
      </c>
      <c r="AG96" s="351">
        <f t="shared" si="30"/>
        <v>0</v>
      </c>
      <c r="AH96" s="351">
        <f t="shared" si="31"/>
        <v>0</v>
      </c>
      <c r="AI96" s="352">
        <f t="shared" si="32"/>
        <v>0</v>
      </c>
    </row>
    <row r="97" spans="2:35" ht="15" hidden="1" outlineLevel="1" x14ac:dyDescent="0.25">
      <c r="B97" s="257"/>
      <c r="C97" s="257" t="str">
        <f>'7. Consumption'!C96</f>
        <v/>
      </c>
      <c r="D97" s="459" t="str">
        <f>IFERROR(IF(INDEX('5a. Dosing'!$F$11:$J$138,MATCH('10. Cost'!$C97,'5a. Dosing'!$E$11:$E$138,0),MATCH('5a. Dosing'!#REF!,'5a. Dosing'!$F$9:$J$9,0))="","",INDEX('5a. Dosing'!$F$11:$J$138,MATCH('10. Cost'!$C97,'5a. Dosing'!$E$11:$E$138,0),MATCH('5a. Dosing'!#REF!,'5a. Dosing'!$F$9:$J$9,0))),"")</f>
        <v/>
      </c>
      <c r="E97" s="460"/>
      <c r="F97" s="349">
        <f t="shared" si="33"/>
        <v>0</v>
      </c>
      <c r="G97" s="349">
        <f t="shared" si="33"/>
        <v>0</v>
      </c>
      <c r="I97" s="335">
        <f>SUM('9. Ordering'!E96:G96)</f>
        <v>0</v>
      </c>
      <c r="J97" s="335">
        <f>SUM('9. Ordering'!H96:J96)</f>
        <v>0</v>
      </c>
      <c r="K97" s="335">
        <f>SUM('9. Ordering'!K96:M96)</f>
        <v>0</v>
      </c>
      <c r="L97" s="335">
        <f>SUM('9. Ordering'!N96:P96)</f>
        <v>0</v>
      </c>
      <c r="M97" s="335">
        <f>SUM('9. Ordering'!Q96:S96)</f>
        <v>0</v>
      </c>
      <c r="N97" s="335">
        <f>SUM('9. Ordering'!T96:V96)</f>
        <v>0</v>
      </c>
      <c r="O97" s="335">
        <f>SUM('9. Ordering'!W96:Y96)</f>
        <v>0</v>
      </c>
      <c r="P97" s="335">
        <f>SUM('9. Ordering'!Z96:AB96)</f>
        <v>0</v>
      </c>
      <c r="Q97" s="335">
        <f>SUM('9. Ordering'!AC96:AE96)</f>
        <v>0</v>
      </c>
      <c r="R97" s="335">
        <f>SUM('9. Ordering'!AF96:AH96)</f>
        <v>0</v>
      </c>
      <c r="S97" s="335">
        <f>SUM('9. Ordering'!AI96:AK96)</f>
        <v>0</v>
      </c>
      <c r="T97" s="335">
        <f>SUM('9. Ordering'!AL96:AN96)</f>
        <v>0</v>
      </c>
      <c r="U97" s="350">
        <f t="shared" si="18"/>
        <v>0</v>
      </c>
      <c r="W97" s="351">
        <f t="shared" si="20"/>
        <v>0</v>
      </c>
      <c r="X97" s="351">
        <f t="shared" si="21"/>
        <v>0</v>
      </c>
      <c r="Y97" s="351">
        <f t="shared" si="22"/>
        <v>0</v>
      </c>
      <c r="Z97" s="351">
        <f t="shared" si="23"/>
        <v>0</v>
      </c>
      <c r="AA97" s="351">
        <f t="shared" si="24"/>
        <v>0</v>
      </c>
      <c r="AB97" s="351">
        <f t="shared" si="25"/>
        <v>0</v>
      </c>
      <c r="AC97" s="351">
        <f t="shared" si="26"/>
        <v>0</v>
      </c>
      <c r="AD97" s="351">
        <f t="shared" si="27"/>
        <v>0</v>
      </c>
      <c r="AE97" s="351">
        <f t="shared" si="28"/>
        <v>0</v>
      </c>
      <c r="AF97" s="351">
        <f t="shared" si="29"/>
        <v>0</v>
      </c>
      <c r="AG97" s="351">
        <f t="shared" si="30"/>
        <v>0</v>
      </c>
      <c r="AH97" s="351">
        <f t="shared" si="31"/>
        <v>0</v>
      </c>
      <c r="AI97" s="352">
        <f t="shared" si="32"/>
        <v>0</v>
      </c>
    </row>
    <row r="98" spans="2:35" ht="15" hidden="1" outlineLevel="1" x14ac:dyDescent="0.25">
      <c r="B98" s="257"/>
      <c r="C98" s="257" t="str">
        <f>'7. Consumption'!C97</f>
        <v/>
      </c>
      <c r="D98" s="459" t="str">
        <f>IFERROR(IF(INDEX('5a. Dosing'!$F$11:$J$138,MATCH('10. Cost'!$C98,'5a. Dosing'!$E$11:$E$138,0),MATCH('5a. Dosing'!#REF!,'5a. Dosing'!$F$9:$J$9,0))="","",INDEX('5a. Dosing'!$F$11:$J$138,MATCH('10. Cost'!$C98,'5a. Dosing'!$E$11:$E$138,0),MATCH('5a. Dosing'!#REF!,'5a. Dosing'!$F$9:$J$9,0))),"")</f>
        <v/>
      </c>
      <c r="E98" s="460"/>
      <c r="F98" s="349">
        <f t="shared" si="33"/>
        <v>0</v>
      </c>
      <c r="G98" s="349">
        <f t="shared" si="33"/>
        <v>0</v>
      </c>
      <c r="I98" s="335">
        <f>SUM('9. Ordering'!E97:G97)</f>
        <v>0</v>
      </c>
      <c r="J98" s="335">
        <f>SUM('9. Ordering'!H97:J97)</f>
        <v>0</v>
      </c>
      <c r="K98" s="335">
        <f>SUM('9. Ordering'!K97:M97)</f>
        <v>0</v>
      </c>
      <c r="L98" s="335">
        <f>SUM('9. Ordering'!N97:P97)</f>
        <v>0</v>
      </c>
      <c r="M98" s="335">
        <f>SUM('9. Ordering'!Q97:S97)</f>
        <v>0</v>
      </c>
      <c r="N98" s="335">
        <f>SUM('9. Ordering'!T97:V97)</f>
        <v>0</v>
      </c>
      <c r="O98" s="335">
        <f>SUM('9. Ordering'!W97:Y97)</f>
        <v>0</v>
      </c>
      <c r="P98" s="335">
        <f>SUM('9. Ordering'!Z97:AB97)</f>
        <v>0</v>
      </c>
      <c r="Q98" s="335">
        <f>SUM('9. Ordering'!AC97:AE97)</f>
        <v>0</v>
      </c>
      <c r="R98" s="335">
        <f>SUM('9. Ordering'!AF97:AH97)</f>
        <v>0</v>
      </c>
      <c r="S98" s="335">
        <f>SUM('9. Ordering'!AI97:AK97)</f>
        <v>0</v>
      </c>
      <c r="T98" s="335">
        <f>SUM('9. Ordering'!AL97:AN97)</f>
        <v>0</v>
      </c>
      <c r="U98" s="350">
        <f t="shared" si="18"/>
        <v>0</v>
      </c>
      <c r="W98" s="351">
        <f t="shared" si="20"/>
        <v>0</v>
      </c>
      <c r="X98" s="351">
        <f t="shared" si="21"/>
        <v>0</v>
      </c>
      <c r="Y98" s="351">
        <f t="shared" si="22"/>
        <v>0</v>
      </c>
      <c r="Z98" s="351">
        <f t="shared" si="23"/>
        <v>0</v>
      </c>
      <c r="AA98" s="351">
        <f t="shared" si="24"/>
        <v>0</v>
      </c>
      <c r="AB98" s="351">
        <f t="shared" si="25"/>
        <v>0</v>
      </c>
      <c r="AC98" s="351">
        <f t="shared" si="26"/>
        <v>0</v>
      </c>
      <c r="AD98" s="351">
        <f t="shared" si="27"/>
        <v>0</v>
      </c>
      <c r="AE98" s="351">
        <f t="shared" si="28"/>
        <v>0</v>
      </c>
      <c r="AF98" s="351">
        <f t="shared" si="29"/>
        <v>0</v>
      </c>
      <c r="AG98" s="351">
        <f t="shared" si="30"/>
        <v>0</v>
      </c>
      <c r="AH98" s="351">
        <f t="shared" si="31"/>
        <v>0</v>
      </c>
      <c r="AI98" s="352">
        <f t="shared" si="32"/>
        <v>0</v>
      </c>
    </row>
    <row r="99" spans="2:35" ht="15" hidden="1" outlineLevel="1" x14ac:dyDescent="0.25">
      <c r="B99" s="257"/>
      <c r="C99" s="257" t="str">
        <f>'7. Consumption'!C98</f>
        <v/>
      </c>
      <c r="D99" s="459" t="str">
        <f>IFERROR(IF(INDEX('5a. Dosing'!$F$11:$J$138,MATCH('10. Cost'!$C99,'5a. Dosing'!$E$11:$E$138,0),MATCH('5a. Dosing'!#REF!,'5a. Dosing'!$F$9:$J$9,0))="","",INDEX('5a. Dosing'!$F$11:$J$138,MATCH('10. Cost'!$C99,'5a. Dosing'!$E$11:$E$138,0),MATCH('5a. Dosing'!#REF!,'5a. Dosing'!$F$9:$J$9,0))),"")</f>
        <v/>
      </c>
      <c r="E99" s="460"/>
      <c r="F99" s="349">
        <f t="shared" si="33"/>
        <v>0</v>
      </c>
      <c r="G99" s="349">
        <f t="shared" si="33"/>
        <v>0</v>
      </c>
      <c r="I99" s="335">
        <f>SUM('9. Ordering'!E98:G98)</f>
        <v>0</v>
      </c>
      <c r="J99" s="335">
        <f>SUM('9. Ordering'!H98:J98)</f>
        <v>0</v>
      </c>
      <c r="K99" s="335">
        <f>SUM('9. Ordering'!K98:M98)</f>
        <v>0</v>
      </c>
      <c r="L99" s="335">
        <f>SUM('9. Ordering'!N98:P98)</f>
        <v>0</v>
      </c>
      <c r="M99" s="335">
        <f>SUM('9. Ordering'!Q98:S98)</f>
        <v>0</v>
      </c>
      <c r="N99" s="335">
        <f>SUM('9. Ordering'!T98:V98)</f>
        <v>0</v>
      </c>
      <c r="O99" s="335">
        <f>SUM('9. Ordering'!W98:Y98)</f>
        <v>0</v>
      </c>
      <c r="P99" s="335">
        <f>SUM('9. Ordering'!Z98:AB98)</f>
        <v>0</v>
      </c>
      <c r="Q99" s="335">
        <f>SUM('9. Ordering'!AC98:AE98)</f>
        <v>0</v>
      </c>
      <c r="R99" s="335">
        <f>SUM('9. Ordering'!AF98:AH98)</f>
        <v>0</v>
      </c>
      <c r="S99" s="335">
        <f>SUM('9. Ordering'!AI98:AK98)</f>
        <v>0</v>
      </c>
      <c r="T99" s="335">
        <f>SUM('9. Ordering'!AL98:AN98)</f>
        <v>0</v>
      </c>
      <c r="U99" s="350">
        <f t="shared" si="18"/>
        <v>0</v>
      </c>
      <c r="W99" s="351">
        <f t="shared" si="20"/>
        <v>0</v>
      </c>
      <c r="X99" s="351">
        <f t="shared" si="21"/>
        <v>0</v>
      </c>
      <c r="Y99" s="351">
        <f t="shared" si="22"/>
        <v>0</v>
      </c>
      <c r="Z99" s="351">
        <f t="shared" si="23"/>
        <v>0</v>
      </c>
      <c r="AA99" s="351">
        <f t="shared" si="24"/>
        <v>0</v>
      </c>
      <c r="AB99" s="351">
        <f t="shared" si="25"/>
        <v>0</v>
      </c>
      <c r="AC99" s="351">
        <f t="shared" si="26"/>
        <v>0</v>
      </c>
      <c r="AD99" s="351">
        <f t="shared" si="27"/>
        <v>0</v>
      </c>
      <c r="AE99" s="351">
        <f t="shared" si="28"/>
        <v>0</v>
      </c>
      <c r="AF99" s="351">
        <f t="shared" si="29"/>
        <v>0</v>
      </c>
      <c r="AG99" s="351">
        <f t="shared" si="30"/>
        <v>0</v>
      </c>
      <c r="AH99" s="351">
        <f t="shared" si="31"/>
        <v>0</v>
      </c>
      <c r="AI99" s="352">
        <f t="shared" si="32"/>
        <v>0</v>
      </c>
    </row>
    <row r="100" spans="2:35" ht="15" hidden="1" outlineLevel="1" x14ac:dyDescent="0.25">
      <c r="B100" s="257"/>
      <c r="C100" s="257" t="str">
        <f>'7. Consumption'!C99</f>
        <v/>
      </c>
      <c r="D100" s="459" t="str">
        <f>IFERROR(IF(INDEX('5a. Dosing'!$F$11:$J$138,MATCH('10. Cost'!$C100,'5a. Dosing'!$E$11:$E$138,0),MATCH('5a. Dosing'!#REF!,'5a. Dosing'!$F$9:$J$9,0))="","",INDEX('5a. Dosing'!$F$11:$J$138,MATCH('10. Cost'!$C100,'5a. Dosing'!$E$11:$E$138,0),MATCH('5a. Dosing'!#REF!,'5a. Dosing'!$F$9:$J$9,0))),"")</f>
        <v/>
      </c>
      <c r="E100" s="460"/>
      <c r="F100" s="349">
        <f t="shared" si="33"/>
        <v>0</v>
      </c>
      <c r="G100" s="349">
        <f t="shared" si="33"/>
        <v>0</v>
      </c>
      <c r="I100" s="335">
        <f>SUM('9. Ordering'!E99:G99)</f>
        <v>0</v>
      </c>
      <c r="J100" s="335">
        <f>SUM('9. Ordering'!H99:J99)</f>
        <v>0</v>
      </c>
      <c r="K100" s="335">
        <f>SUM('9. Ordering'!K99:M99)</f>
        <v>0</v>
      </c>
      <c r="L100" s="335">
        <f>SUM('9. Ordering'!N99:P99)</f>
        <v>0</v>
      </c>
      <c r="M100" s="335">
        <f>SUM('9. Ordering'!Q99:S99)</f>
        <v>0</v>
      </c>
      <c r="N100" s="335">
        <f>SUM('9. Ordering'!T99:V99)</f>
        <v>0</v>
      </c>
      <c r="O100" s="335">
        <f>SUM('9. Ordering'!W99:Y99)</f>
        <v>0</v>
      </c>
      <c r="P100" s="335">
        <f>SUM('9. Ordering'!Z99:AB99)</f>
        <v>0</v>
      </c>
      <c r="Q100" s="335">
        <f>SUM('9. Ordering'!AC99:AE99)</f>
        <v>0</v>
      </c>
      <c r="R100" s="335">
        <f>SUM('9. Ordering'!AF99:AH99)</f>
        <v>0</v>
      </c>
      <c r="S100" s="335">
        <f>SUM('9. Ordering'!AI99:AK99)</f>
        <v>0</v>
      </c>
      <c r="T100" s="335">
        <f>SUM('9. Ordering'!AL99:AN99)</f>
        <v>0</v>
      </c>
      <c r="U100" s="350">
        <f t="shared" si="18"/>
        <v>0</v>
      </c>
      <c r="W100" s="351">
        <f t="shared" si="20"/>
        <v>0</v>
      </c>
      <c r="X100" s="351">
        <f t="shared" si="21"/>
        <v>0</v>
      </c>
      <c r="Y100" s="351">
        <f t="shared" si="22"/>
        <v>0</v>
      </c>
      <c r="Z100" s="351">
        <f t="shared" si="23"/>
        <v>0</v>
      </c>
      <c r="AA100" s="351">
        <f t="shared" si="24"/>
        <v>0</v>
      </c>
      <c r="AB100" s="351">
        <f t="shared" si="25"/>
        <v>0</v>
      </c>
      <c r="AC100" s="351">
        <f t="shared" si="26"/>
        <v>0</v>
      </c>
      <c r="AD100" s="351">
        <f t="shared" si="27"/>
        <v>0</v>
      </c>
      <c r="AE100" s="351">
        <f t="shared" si="28"/>
        <v>0</v>
      </c>
      <c r="AF100" s="351">
        <f t="shared" si="29"/>
        <v>0</v>
      </c>
      <c r="AG100" s="351">
        <f t="shared" si="30"/>
        <v>0</v>
      </c>
      <c r="AH100" s="351">
        <f t="shared" si="31"/>
        <v>0</v>
      </c>
      <c r="AI100" s="352">
        <f t="shared" si="32"/>
        <v>0</v>
      </c>
    </row>
    <row r="101" spans="2:35" ht="15" hidden="1" outlineLevel="1" x14ac:dyDescent="0.25">
      <c r="B101" s="257"/>
      <c r="C101" s="257" t="str">
        <f>'7. Consumption'!C100</f>
        <v/>
      </c>
      <c r="D101" s="459" t="str">
        <f>IFERROR(IF(INDEX('5a. Dosing'!$F$11:$J$138,MATCH('10. Cost'!$C101,'5a. Dosing'!$E$11:$E$138,0),MATCH('5a. Dosing'!#REF!,'5a. Dosing'!$F$9:$J$9,0))="","",INDEX('5a. Dosing'!$F$11:$J$138,MATCH('10. Cost'!$C101,'5a. Dosing'!$E$11:$E$138,0),MATCH('5a. Dosing'!#REF!,'5a. Dosing'!$F$9:$J$9,0))),"")</f>
        <v/>
      </c>
      <c r="E101" s="460"/>
      <c r="F101" s="349">
        <f t="shared" si="33"/>
        <v>0</v>
      </c>
      <c r="G101" s="349">
        <f t="shared" si="33"/>
        <v>0</v>
      </c>
      <c r="I101" s="335">
        <f>SUM('9. Ordering'!E100:G100)</f>
        <v>0</v>
      </c>
      <c r="J101" s="335">
        <f>SUM('9. Ordering'!H100:J100)</f>
        <v>0</v>
      </c>
      <c r="K101" s="335">
        <f>SUM('9. Ordering'!K100:M100)</f>
        <v>0</v>
      </c>
      <c r="L101" s="335">
        <f>SUM('9. Ordering'!N100:P100)</f>
        <v>0</v>
      </c>
      <c r="M101" s="335">
        <f>SUM('9. Ordering'!Q100:S100)</f>
        <v>0</v>
      </c>
      <c r="N101" s="335">
        <f>SUM('9. Ordering'!T100:V100)</f>
        <v>0</v>
      </c>
      <c r="O101" s="335">
        <f>SUM('9. Ordering'!W100:Y100)</f>
        <v>0</v>
      </c>
      <c r="P101" s="335">
        <f>SUM('9. Ordering'!Z100:AB100)</f>
        <v>0</v>
      </c>
      <c r="Q101" s="335">
        <f>SUM('9. Ordering'!AC100:AE100)</f>
        <v>0</v>
      </c>
      <c r="R101" s="335">
        <f>SUM('9. Ordering'!AF100:AH100)</f>
        <v>0</v>
      </c>
      <c r="S101" s="335">
        <f>SUM('9. Ordering'!AI100:AK100)</f>
        <v>0</v>
      </c>
      <c r="T101" s="335">
        <f>SUM('9. Ordering'!AL100:AN100)</f>
        <v>0</v>
      </c>
      <c r="U101" s="350">
        <f t="shared" si="18"/>
        <v>0</v>
      </c>
      <c r="W101" s="351">
        <f t="shared" si="20"/>
        <v>0</v>
      </c>
      <c r="X101" s="351">
        <f t="shared" si="21"/>
        <v>0</v>
      </c>
      <c r="Y101" s="351">
        <f t="shared" si="22"/>
        <v>0</v>
      </c>
      <c r="Z101" s="351">
        <f t="shared" si="23"/>
        <v>0</v>
      </c>
      <c r="AA101" s="351">
        <f t="shared" si="24"/>
        <v>0</v>
      </c>
      <c r="AB101" s="351">
        <f t="shared" si="25"/>
        <v>0</v>
      </c>
      <c r="AC101" s="351">
        <f t="shared" si="26"/>
        <v>0</v>
      </c>
      <c r="AD101" s="351">
        <f t="shared" si="27"/>
        <v>0</v>
      </c>
      <c r="AE101" s="351">
        <f t="shared" si="28"/>
        <v>0</v>
      </c>
      <c r="AF101" s="351">
        <f t="shared" si="29"/>
        <v>0</v>
      </c>
      <c r="AG101" s="351">
        <f t="shared" si="30"/>
        <v>0</v>
      </c>
      <c r="AH101" s="351">
        <f t="shared" si="31"/>
        <v>0</v>
      </c>
      <c r="AI101" s="352">
        <f t="shared" si="32"/>
        <v>0</v>
      </c>
    </row>
    <row r="102" spans="2:35" ht="15" hidden="1" outlineLevel="1" x14ac:dyDescent="0.25">
      <c r="B102" s="257"/>
      <c r="C102" s="257" t="str">
        <f>'7. Consumption'!C101</f>
        <v/>
      </c>
      <c r="D102" s="459" t="str">
        <f>IFERROR(IF(INDEX('5a. Dosing'!$F$11:$J$138,MATCH('10. Cost'!$C102,'5a. Dosing'!$E$11:$E$138,0),MATCH('5a. Dosing'!#REF!,'5a. Dosing'!$F$9:$J$9,0))="","",INDEX('5a. Dosing'!$F$11:$J$138,MATCH('10. Cost'!$C102,'5a. Dosing'!$E$11:$E$138,0),MATCH('5a. Dosing'!#REF!,'5a. Dosing'!$F$9:$J$9,0))),"")</f>
        <v/>
      </c>
      <c r="E102" s="460"/>
      <c r="F102" s="349">
        <f t="shared" si="33"/>
        <v>0</v>
      </c>
      <c r="G102" s="349">
        <f t="shared" si="33"/>
        <v>0</v>
      </c>
      <c r="I102" s="335">
        <f>SUM('9. Ordering'!E101:G101)</f>
        <v>0</v>
      </c>
      <c r="J102" s="335">
        <f>SUM('9. Ordering'!H101:J101)</f>
        <v>0</v>
      </c>
      <c r="K102" s="335">
        <f>SUM('9. Ordering'!K101:M101)</f>
        <v>0</v>
      </c>
      <c r="L102" s="335">
        <f>SUM('9. Ordering'!N101:P101)</f>
        <v>0</v>
      </c>
      <c r="M102" s="335">
        <f>SUM('9. Ordering'!Q101:S101)</f>
        <v>0</v>
      </c>
      <c r="N102" s="335">
        <f>SUM('9. Ordering'!T101:V101)</f>
        <v>0</v>
      </c>
      <c r="O102" s="335">
        <f>SUM('9. Ordering'!W101:Y101)</f>
        <v>0</v>
      </c>
      <c r="P102" s="335">
        <f>SUM('9. Ordering'!Z101:AB101)</f>
        <v>0</v>
      </c>
      <c r="Q102" s="335">
        <f>SUM('9. Ordering'!AC101:AE101)</f>
        <v>0</v>
      </c>
      <c r="R102" s="335">
        <f>SUM('9. Ordering'!AF101:AH101)</f>
        <v>0</v>
      </c>
      <c r="S102" s="335">
        <f>SUM('9. Ordering'!AI101:AK101)</f>
        <v>0</v>
      </c>
      <c r="T102" s="335">
        <f>SUM('9. Ordering'!AL101:AN101)</f>
        <v>0</v>
      </c>
      <c r="U102" s="350">
        <f t="shared" si="18"/>
        <v>0</v>
      </c>
      <c r="W102" s="351">
        <f t="shared" si="20"/>
        <v>0</v>
      </c>
      <c r="X102" s="351">
        <f t="shared" si="21"/>
        <v>0</v>
      </c>
      <c r="Y102" s="351">
        <f t="shared" si="22"/>
        <v>0</v>
      </c>
      <c r="Z102" s="351">
        <f t="shared" si="23"/>
        <v>0</v>
      </c>
      <c r="AA102" s="351">
        <f t="shared" si="24"/>
        <v>0</v>
      </c>
      <c r="AB102" s="351">
        <f t="shared" si="25"/>
        <v>0</v>
      </c>
      <c r="AC102" s="351">
        <f t="shared" si="26"/>
        <v>0</v>
      </c>
      <c r="AD102" s="351">
        <f t="shared" si="27"/>
        <v>0</v>
      </c>
      <c r="AE102" s="351">
        <f t="shared" si="28"/>
        <v>0</v>
      </c>
      <c r="AF102" s="351">
        <f t="shared" si="29"/>
        <v>0</v>
      </c>
      <c r="AG102" s="351">
        <f t="shared" si="30"/>
        <v>0</v>
      </c>
      <c r="AH102" s="351">
        <f t="shared" si="31"/>
        <v>0</v>
      </c>
      <c r="AI102" s="352">
        <f t="shared" si="32"/>
        <v>0</v>
      </c>
    </row>
    <row r="103" spans="2:35" ht="15" hidden="1" outlineLevel="1" x14ac:dyDescent="0.25">
      <c r="B103" s="257"/>
      <c r="C103" s="257" t="str">
        <f>'7. Consumption'!C102</f>
        <v/>
      </c>
      <c r="D103" s="459" t="str">
        <f>IFERROR(IF(INDEX('5a. Dosing'!$F$11:$J$138,MATCH('10. Cost'!$C103,'5a. Dosing'!$E$11:$E$138,0),MATCH('5a. Dosing'!#REF!,'5a. Dosing'!$F$9:$J$9,0))="","",INDEX('5a. Dosing'!$F$11:$J$138,MATCH('10. Cost'!$C103,'5a. Dosing'!$E$11:$E$138,0),MATCH('5a. Dosing'!#REF!,'5a. Dosing'!$F$9:$J$9,0))),"")</f>
        <v/>
      </c>
      <c r="E103" s="460"/>
      <c r="F103" s="349">
        <f t="shared" si="33"/>
        <v>0</v>
      </c>
      <c r="G103" s="349">
        <f t="shared" si="33"/>
        <v>0</v>
      </c>
      <c r="I103" s="335">
        <f>SUM('9. Ordering'!E102:G102)</f>
        <v>0</v>
      </c>
      <c r="J103" s="335">
        <f>SUM('9. Ordering'!H102:J102)</f>
        <v>0</v>
      </c>
      <c r="K103" s="335">
        <f>SUM('9. Ordering'!K102:M102)</f>
        <v>0</v>
      </c>
      <c r="L103" s="335">
        <f>SUM('9. Ordering'!N102:P102)</f>
        <v>0</v>
      </c>
      <c r="M103" s="335">
        <f>SUM('9. Ordering'!Q102:S102)</f>
        <v>0</v>
      </c>
      <c r="N103" s="335">
        <f>SUM('9. Ordering'!T102:V102)</f>
        <v>0</v>
      </c>
      <c r="O103" s="335">
        <f>SUM('9. Ordering'!W102:Y102)</f>
        <v>0</v>
      </c>
      <c r="P103" s="335">
        <f>SUM('9. Ordering'!Z102:AB102)</f>
        <v>0</v>
      </c>
      <c r="Q103" s="335">
        <f>SUM('9. Ordering'!AC102:AE102)</f>
        <v>0</v>
      </c>
      <c r="R103" s="335">
        <f>SUM('9. Ordering'!AF102:AH102)</f>
        <v>0</v>
      </c>
      <c r="S103" s="335">
        <f>SUM('9. Ordering'!AI102:AK102)</f>
        <v>0</v>
      </c>
      <c r="T103" s="335">
        <f>SUM('9. Ordering'!AL102:AN102)</f>
        <v>0</v>
      </c>
      <c r="U103" s="350">
        <f t="shared" si="18"/>
        <v>0</v>
      </c>
      <c r="W103" s="351">
        <f t="shared" si="20"/>
        <v>0</v>
      </c>
      <c r="X103" s="351">
        <f t="shared" si="21"/>
        <v>0</v>
      </c>
      <c r="Y103" s="351">
        <f t="shared" si="22"/>
        <v>0</v>
      </c>
      <c r="Z103" s="351">
        <f t="shared" si="23"/>
        <v>0</v>
      </c>
      <c r="AA103" s="351">
        <f t="shared" si="24"/>
        <v>0</v>
      </c>
      <c r="AB103" s="351">
        <f t="shared" si="25"/>
        <v>0</v>
      </c>
      <c r="AC103" s="351">
        <f t="shared" si="26"/>
        <v>0</v>
      </c>
      <c r="AD103" s="351">
        <f t="shared" si="27"/>
        <v>0</v>
      </c>
      <c r="AE103" s="351">
        <f t="shared" si="28"/>
        <v>0</v>
      </c>
      <c r="AF103" s="351">
        <f t="shared" si="29"/>
        <v>0</v>
      </c>
      <c r="AG103" s="351">
        <f t="shared" si="30"/>
        <v>0</v>
      </c>
      <c r="AH103" s="351">
        <f t="shared" si="31"/>
        <v>0</v>
      </c>
      <c r="AI103" s="352">
        <f t="shared" si="32"/>
        <v>0</v>
      </c>
    </row>
    <row r="104" spans="2:35" ht="15" hidden="1" outlineLevel="1" x14ac:dyDescent="0.25">
      <c r="B104" s="257"/>
      <c r="C104" s="257" t="str">
        <f>'7. Consumption'!C103</f>
        <v/>
      </c>
      <c r="D104" s="459" t="str">
        <f>IFERROR(IF(INDEX('5a. Dosing'!$F$11:$J$138,MATCH('10. Cost'!$C104,'5a. Dosing'!$E$11:$E$138,0),MATCH('5a. Dosing'!#REF!,'5a. Dosing'!$F$9:$J$9,0))="","",INDEX('5a. Dosing'!$F$11:$J$138,MATCH('10. Cost'!$C104,'5a. Dosing'!$E$11:$E$138,0),MATCH('5a. Dosing'!#REF!,'5a. Dosing'!$F$9:$J$9,0))),"")</f>
        <v/>
      </c>
      <c r="E104" s="460"/>
      <c r="F104" s="349">
        <f t="shared" si="33"/>
        <v>0</v>
      </c>
      <c r="G104" s="349">
        <f t="shared" si="33"/>
        <v>0</v>
      </c>
      <c r="I104" s="335">
        <f>SUM('9. Ordering'!E103:G103)</f>
        <v>0</v>
      </c>
      <c r="J104" s="335">
        <f>SUM('9. Ordering'!H103:J103)</f>
        <v>0</v>
      </c>
      <c r="K104" s="335">
        <f>SUM('9. Ordering'!K103:M103)</f>
        <v>0</v>
      </c>
      <c r="L104" s="335">
        <f>SUM('9. Ordering'!N103:P103)</f>
        <v>0</v>
      </c>
      <c r="M104" s="335">
        <f>SUM('9. Ordering'!Q103:S103)</f>
        <v>0</v>
      </c>
      <c r="N104" s="335">
        <f>SUM('9. Ordering'!T103:V103)</f>
        <v>0</v>
      </c>
      <c r="O104" s="335">
        <f>SUM('9. Ordering'!W103:Y103)</f>
        <v>0</v>
      </c>
      <c r="P104" s="335">
        <f>SUM('9. Ordering'!Z103:AB103)</f>
        <v>0</v>
      </c>
      <c r="Q104" s="335">
        <f>SUM('9. Ordering'!AC103:AE103)</f>
        <v>0</v>
      </c>
      <c r="R104" s="335">
        <f>SUM('9. Ordering'!AF103:AH103)</f>
        <v>0</v>
      </c>
      <c r="S104" s="335">
        <f>SUM('9. Ordering'!AI103:AK103)</f>
        <v>0</v>
      </c>
      <c r="T104" s="335">
        <f>SUM('9. Ordering'!AL103:AN103)</f>
        <v>0</v>
      </c>
      <c r="U104" s="350">
        <f t="shared" si="18"/>
        <v>0</v>
      </c>
      <c r="W104" s="351">
        <f t="shared" si="20"/>
        <v>0</v>
      </c>
      <c r="X104" s="351">
        <f t="shared" si="21"/>
        <v>0</v>
      </c>
      <c r="Y104" s="351">
        <f t="shared" si="22"/>
        <v>0</v>
      </c>
      <c r="Z104" s="351">
        <f t="shared" si="23"/>
        <v>0</v>
      </c>
      <c r="AA104" s="351">
        <f t="shared" si="24"/>
        <v>0</v>
      </c>
      <c r="AB104" s="351">
        <f t="shared" si="25"/>
        <v>0</v>
      </c>
      <c r="AC104" s="351">
        <f t="shared" si="26"/>
        <v>0</v>
      </c>
      <c r="AD104" s="351">
        <f t="shared" si="27"/>
        <v>0</v>
      </c>
      <c r="AE104" s="351">
        <f t="shared" si="28"/>
        <v>0</v>
      </c>
      <c r="AF104" s="351">
        <f t="shared" si="29"/>
        <v>0</v>
      </c>
      <c r="AG104" s="351">
        <f t="shared" si="30"/>
        <v>0</v>
      </c>
      <c r="AH104" s="351">
        <f t="shared" si="31"/>
        <v>0</v>
      </c>
      <c r="AI104" s="352">
        <f t="shared" si="32"/>
        <v>0</v>
      </c>
    </row>
    <row r="105" spans="2:35" ht="15" hidden="1" outlineLevel="1" x14ac:dyDescent="0.25">
      <c r="B105" s="257"/>
      <c r="C105" s="257" t="str">
        <f>'7. Consumption'!C104</f>
        <v/>
      </c>
      <c r="D105" s="459" t="str">
        <f>IFERROR(IF(INDEX('5a. Dosing'!$F$11:$J$138,MATCH('10. Cost'!$C105,'5a. Dosing'!$E$11:$E$138,0),MATCH('5a. Dosing'!#REF!,'5a. Dosing'!$F$9:$J$9,0))="","",INDEX('5a. Dosing'!$F$11:$J$138,MATCH('10. Cost'!$C105,'5a. Dosing'!$E$11:$E$138,0),MATCH('5a. Dosing'!#REF!,'5a. Dosing'!$F$9:$J$9,0))),"")</f>
        <v/>
      </c>
      <c r="E105" s="460"/>
      <c r="F105" s="349">
        <f t="shared" si="33"/>
        <v>0</v>
      </c>
      <c r="G105" s="349">
        <f t="shared" si="33"/>
        <v>0</v>
      </c>
      <c r="I105" s="335">
        <f>SUM('9. Ordering'!E104:G104)</f>
        <v>0</v>
      </c>
      <c r="J105" s="335">
        <f>SUM('9. Ordering'!H104:J104)</f>
        <v>0</v>
      </c>
      <c r="K105" s="335">
        <f>SUM('9. Ordering'!K104:M104)</f>
        <v>0</v>
      </c>
      <c r="L105" s="335">
        <f>SUM('9. Ordering'!N104:P104)</f>
        <v>0</v>
      </c>
      <c r="M105" s="335">
        <f>SUM('9. Ordering'!Q104:S104)</f>
        <v>0</v>
      </c>
      <c r="N105" s="335">
        <f>SUM('9. Ordering'!T104:V104)</f>
        <v>0</v>
      </c>
      <c r="O105" s="335">
        <f>SUM('9. Ordering'!W104:Y104)</f>
        <v>0</v>
      </c>
      <c r="P105" s="335">
        <f>SUM('9. Ordering'!Z104:AB104)</f>
        <v>0</v>
      </c>
      <c r="Q105" s="335">
        <f>SUM('9. Ordering'!AC104:AE104)</f>
        <v>0</v>
      </c>
      <c r="R105" s="335">
        <f>SUM('9. Ordering'!AF104:AH104)</f>
        <v>0</v>
      </c>
      <c r="S105" s="335">
        <f>SUM('9. Ordering'!AI104:AK104)</f>
        <v>0</v>
      </c>
      <c r="T105" s="335">
        <f>SUM('9. Ordering'!AL104:AN104)</f>
        <v>0</v>
      </c>
      <c r="U105" s="350">
        <f t="shared" si="18"/>
        <v>0</v>
      </c>
      <c r="W105" s="351">
        <f t="shared" si="20"/>
        <v>0</v>
      </c>
      <c r="X105" s="351">
        <f t="shared" si="21"/>
        <v>0</v>
      </c>
      <c r="Y105" s="351">
        <f t="shared" si="22"/>
        <v>0</v>
      </c>
      <c r="Z105" s="351">
        <f t="shared" si="23"/>
        <v>0</v>
      </c>
      <c r="AA105" s="351">
        <f t="shared" si="24"/>
        <v>0</v>
      </c>
      <c r="AB105" s="351">
        <f t="shared" si="25"/>
        <v>0</v>
      </c>
      <c r="AC105" s="351">
        <f t="shared" si="26"/>
        <v>0</v>
      </c>
      <c r="AD105" s="351">
        <f t="shared" si="27"/>
        <v>0</v>
      </c>
      <c r="AE105" s="351">
        <f t="shared" si="28"/>
        <v>0</v>
      </c>
      <c r="AF105" s="351">
        <f t="shared" si="29"/>
        <v>0</v>
      </c>
      <c r="AG105" s="351">
        <f t="shared" si="30"/>
        <v>0</v>
      </c>
      <c r="AH105" s="351">
        <f t="shared" si="31"/>
        <v>0</v>
      </c>
      <c r="AI105" s="352">
        <f t="shared" si="32"/>
        <v>0</v>
      </c>
    </row>
    <row r="106" spans="2:35" ht="15" hidden="1" outlineLevel="1" x14ac:dyDescent="0.25">
      <c r="B106" s="257"/>
      <c r="C106" s="257" t="str">
        <f>'7. Consumption'!C105</f>
        <v/>
      </c>
      <c r="D106" s="459" t="str">
        <f>IFERROR(IF(INDEX('5a. Dosing'!$F$11:$J$138,MATCH('10. Cost'!$C106,'5a. Dosing'!$E$11:$E$138,0),MATCH('5a. Dosing'!#REF!,'5a. Dosing'!$F$9:$J$9,0))="","",INDEX('5a. Dosing'!$F$11:$J$138,MATCH('10. Cost'!$C106,'5a. Dosing'!$E$11:$E$138,0),MATCH('5a. Dosing'!#REF!,'5a. Dosing'!$F$9:$J$9,0))),"")</f>
        <v/>
      </c>
      <c r="E106" s="460"/>
      <c r="F106" s="349">
        <f t="shared" si="33"/>
        <v>0</v>
      </c>
      <c r="G106" s="349">
        <f t="shared" si="33"/>
        <v>0</v>
      </c>
      <c r="I106" s="335">
        <f>SUM('9. Ordering'!E105:G105)</f>
        <v>0</v>
      </c>
      <c r="J106" s="335">
        <f>SUM('9. Ordering'!H105:J105)</f>
        <v>0</v>
      </c>
      <c r="K106" s="335">
        <f>SUM('9. Ordering'!K105:M105)</f>
        <v>0</v>
      </c>
      <c r="L106" s="335">
        <f>SUM('9. Ordering'!N105:P105)</f>
        <v>0</v>
      </c>
      <c r="M106" s="335">
        <f>SUM('9. Ordering'!Q105:S105)</f>
        <v>0</v>
      </c>
      <c r="N106" s="335">
        <f>SUM('9. Ordering'!T105:V105)</f>
        <v>0</v>
      </c>
      <c r="O106" s="335">
        <f>SUM('9. Ordering'!W105:Y105)</f>
        <v>0</v>
      </c>
      <c r="P106" s="335">
        <f>SUM('9. Ordering'!Z105:AB105)</f>
        <v>0</v>
      </c>
      <c r="Q106" s="335">
        <f>SUM('9. Ordering'!AC105:AE105)</f>
        <v>0</v>
      </c>
      <c r="R106" s="335">
        <f>SUM('9. Ordering'!AF105:AH105)</f>
        <v>0</v>
      </c>
      <c r="S106" s="335">
        <f>SUM('9. Ordering'!AI105:AK105)</f>
        <v>0</v>
      </c>
      <c r="T106" s="335">
        <f>SUM('9. Ordering'!AL105:AN105)</f>
        <v>0</v>
      </c>
      <c r="U106" s="350">
        <f t="shared" si="18"/>
        <v>0</v>
      </c>
      <c r="W106" s="351">
        <f t="shared" si="20"/>
        <v>0</v>
      </c>
      <c r="X106" s="351">
        <f t="shared" si="21"/>
        <v>0</v>
      </c>
      <c r="Y106" s="351">
        <f t="shared" si="22"/>
        <v>0</v>
      </c>
      <c r="Z106" s="351">
        <f t="shared" si="23"/>
        <v>0</v>
      </c>
      <c r="AA106" s="351">
        <f t="shared" si="24"/>
        <v>0</v>
      </c>
      <c r="AB106" s="351">
        <f t="shared" si="25"/>
        <v>0</v>
      </c>
      <c r="AC106" s="351">
        <f t="shared" si="26"/>
        <v>0</v>
      </c>
      <c r="AD106" s="351">
        <f t="shared" si="27"/>
        <v>0</v>
      </c>
      <c r="AE106" s="351">
        <f t="shared" si="28"/>
        <v>0</v>
      </c>
      <c r="AF106" s="351">
        <f t="shared" si="29"/>
        <v>0</v>
      </c>
      <c r="AG106" s="351">
        <f t="shared" si="30"/>
        <v>0</v>
      </c>
      <c r="AH106" s="351">
        <f t="shared" si="31"/>
        <v>0</v>
      </c>
      <c r="AI106" s="352">
        <f t="shared" si="32"/>
        <v>0</v>
      </c>
    </row>
    <row r="107" spans="2:35" ht="15" hidden="1" outlineLevel="1" x14ac:dyDescent="0.25">
      <c r="B107" s="257"/>
      <c r="C107" s="257" t="str">
        <f>'7. Consumption'!C106</f>
        <v/>
      </c>
      <c r="D107" s="459" t="str">
        <f>IFERROR(IF(INDEX('5a. Dosing'!$F$11:$J$138,MATCH('10. Cost'!$C107,'5a. Dosing'!$E$11:$E$138,0),MATCH('5a. Dosing'!#REF!,'5a. Dosing'!$F$9:$J$9,0))="","",INDEX('5a. Dosing'!$F$11:$J$138,MATCH('10. Cost'!$C107,'5a. Dosing'!$E$11:$E$138,0),MATCH('5a. Dosing'!#REF!,'5a. Dosing'!$F$9:$J$9,0))),"")</f>
        <v/>
      </c>
      <c r="E107" s="460"/>
      <c r="F107" s="349">
        <f t="shared" si="33"/>
        <v>0</v>
      </c>
      <c r="G107" s="349">
        <f t="shared" si="33"/>
        <v>0</v>
      </c>
      <c r="I107" s="335">
        <f>SUM('9. Ordering'!E106:G106)</f>
        <v>0</v>
      </c>
      <c r="J107" s="335">
        <f>SUM('9. Ordering'!H106:J106)</f>
        <v>0</v>
      </c>
      <c r="K107" s="335">
        <f>SUM('9. Ordering'!K106:M106)</f>
        <v>0</v>
      </c>
      <c r="L107" s="335">
        <f>SUM('9. Ordering'!N106:P106)</f>
        <v>0</v>
      </c>
      <c r="M107" s="335">
        <f>SUM('9. Ordering'!Q106:S106)</f>
        <v>0</v>
      </c>
      <c r="N107" s="335">
        <f>SUM('9. Ordering'!T106:V106)</f>
        <v>0</v>
      </c>
      <c r="O107" s="335">
        <f>SUM('9. Ordering'!W106:Y106)</f>
        <v>0</v>
      </c>
      <c r="P107" s="335">
        <f>SUM('9. Ordering'!Z106:AB106)</f>
        <v>0</v>
      </c>
      <c r="Q107" s="335">
        <f>SUM('9. Ordering'!AC106:AE106)</f>
        <v>0</v>
      </c>
      <c r="R107" s="335">
        <f>SUM('9. Ordering'!AF106:AH106)</f>
        <v>0</v>
      </c>
      <c r="S107" s="335">
        <f>SUM('9. Ordering'!AI106:AK106)</f>
        <v>0</v>
      </c>
      <c r="T107" s="335">
        <f>SUM('9. Ordering'!AL106:AN106)</f>
        <v>0</v>
      </c>
      <c r="U107" s="350">
        <f t="shared" si="18"/>
        <v>0</v>
      </c>
      <c r="W107" s="351">
        <f t="shared" si="20"/>
        <v>0</v>
      </c>
      <c r="X107" s="351">
        <f t="shared" si="21"/>
        <v>0</v>
      </c>
      <c r="Y107" s="351">
        <f t="shared" si="22"/>
        <v>0</v>
      </c>
      <c r="Z107" s="351">
        <f t="shared" si="23"/>
        <v>0</v>
      </c>
      <c r="AA107" s="351">
        <f t="shared" si="24"/>
        <v>0</v>
      </c>
      <c r="AB107" s="351">
        <f t="shared" si="25"/>
        <v>0</v>
      </c>
      <c r="AC107" s="351">
        <f t="shared" si="26"/>
        <v>0</v>
      </c>
      <c r="AD107" s="351">
        <f t="shared" si="27"/>
        <v>0</v>
      </c>
      <c r="AE107" s="351">
        <f t="shared" si="28"/>
        <v>0</v>
      </c>
      <c r="AF107" s="351">
        <f t="shared" si="29"/>
        <v>0</v>
      </c>
      <c r="AG107" s="351">
        <f t="shared" si="30"/>
        <v>0</v>
      </c>
      <c r="AH107" s="351">
        <f t="shared" si="31"/>
        <v>0</v>
      </c>
      <c r="AI107" s="352">
        <f t="shared" si="32"/>
        <v>0</v>
      </c>
    </row>
    <row r="108" spans="2:35" ht="15" hidden="1" outlineLevel="1" x14ac:dyDescent="0.25">
      <c r="B108" s="257"/>
      <c r="C108" s="257" t="str">
        <f>'7. Consumption'!C107</f>
        <v/>
      </c>
      <c r="D108" s="459" t="str">
        <f>IFERROR(IF(INDEX('5a. Dosing'!$F$11:$J$138,MATCH('10. Cost'!$C108,'5a. Dosing'!$E$11:$E$138,0),MATCH('5a. Dosing'!#REF!,'5a. Dosing'!$F$9:$J$9,0))="","",INDEX('5a. Dosing'!$F$11:$J$138,MATCH('10. Cost'!$C108,'5a. Dosing'!$E$11:$E$138,0),MATCH('5a. Dosing'!#REF!,'5a. Dosing'!$F$9:$J$9,0))),"")</f>
        <v/>
      </c>
      <c r="E108" s="460"/>
      <c r="F108" s="349">
        <f t="shared" si="33"/>
        <v>0</v>
      </c>
      <c r="G108" s="349">
        <f t="shared" si="33"/>
        <v>0</v>
      </c>
      <c r="I108" s="335">
        <f>SUM('9. Ordering'!E107:G107)</f>
        <v>0</v>
      </c>
      <c r="J108" s="335">
        <f>SUM('9. Ordering'!H107:J107)</f>
        <v>0</v>
      </c>
      <c r="K108" s="335">
        <f>SUM('9. Ordering'!K107:M107)</f>
        <v>0</v>
      </c>
      <c r="L108" s="335">
        <f>SUM('9. Ordering'!N107:P107)</f>
        <v>0</v>
      </c>
      <c r="M108" s="335">
        <f>SUM('9. Ordering'!Q107:S107)</f>
        <v>0</v>
      </c>
      <c r="N108" s="335">
        <f>SUM('9. Ordering'!T107:V107)</f>
        <v>0</v>
      </c>
      <c r="O108" s="335">
        <f>SUM('9. Ordering'!W107:Y107)</f>
        <v>0</v>
      </c>
      <c r="P108" s="335">
        <f>SUM('9. Ordering'!Z107:AB107)</f>
        <v>0</v>
      </c>
      <c r="Q108" s="335">
        <f>SUM('9. Ordering'!AC107:AE107)</f>
        <v>0</v>
      </c>
      <c r="R108" s="335">
        <f>SUM('9. Ordering'!AF107:AH107)</f>
        <v>0</v>
      </c>
      <c r="S108" s="335">
        <f>SUM('9. Ordering'!AI107:AK107)</f>
        <v>0</v>
      </c>
      <c r="T108" s="335">
        <f>SUM('9. Ordering'!AL107:AN107)</f>
        <v>0</v>
      </c>
      <c r="U108" s="350">
        <f t="shared" si="18"/>
        <v>0</v>
      </c>
      <c r="W108" s="351">
        <f t="shared" si="20"/>
        <v>0</v>
      </c>
      <c r="X108" s="351">
        <f t="shared" si="21"/>
        <v>0</v>
      </c>
      <c r="Y108" s="351">
        <f t="shared" si="22"/>
        <v>0</v>
      </c>
      <c r="Z108" s="351">
        <f t="shared" si="23"/>
        <v>0</v>
      </c>
      <c r="AA108" s="351">
        <f t="shared" si="24"/>
        <v>0</v>
      </c>
      <c r="AB108" s="351">
        <f t="shared" si="25"/>
        <v>0</v>
      </c>
      <c r="AC108" s="351">
        <f t="shared" si="26"/>
        <v>0</v>
      </c>
      <c r="AD108" s="351">
        <f t="shared" si="27"/>
        <v>0</v>
      </c>
      <c r="AE108" s="351">
        <f t="shared" si="28"/>
        <v>0</v>
      </c>
      <c r="AF108" s="351">
        <f t="shared" si="29"/>
        <v>0</v>
      </c>
      <c r="AG108" s="351">
        <f t="shared" si="30"/>
        <v>0</v>
      </c>
      <c r="AH108" s="351">
        <f t="shared" si="31"/>
        <v>0</v>
      </c>
      <c r="AI108" s="352">
        <f t="shared" si="32"/>
        <v>0</v>
      </c>
    </row>
    <row r="109" spans="2:35" ht="15" hidden="1" outlineLevel="1" x14ac:dyDescent="0.25">
      <c r="B109" s="257"/>
      <c r="C109" s="257" t="str">
        <f>'7. Consumption'!C108</f>
        <v/>
      </c>
      <c r="D109" s="459" t="str">
        <f>IFERROR(IF(INDEX('5a. Dosing'!$F$11:$J$138,MATCH('10. Cost'!$C109,'5a. Dosing'!$E$11:$E$138,0),MATCH('5a. Dosing'!#REF!,'5a. Dosing'!$F$9:$J$9,0))="","",INDEX('5a. Dosing'!$F$11:$J$138,MATCH('10. Cost'!$C109,'5a. Dosing'!$E$11:$E$138,0),MATCH('5a. Dosing'!#REF!,'5a. Dosing'!$F$9:$J$9,0))),"")</f>
        <v/>
      </c>
      <c r="E109" s="460"/>
      <c r="F109" s="349">
        <f t="shared" si="33"/>
        <v>0</v>
      </c>
      <c r="G109" s="349">
        <f t="shared" si="33"/>
        <v>0</v>
      </c>
      <c r="I109" s="335">
        <f>SUM('9. Ordering'!E108:G108)</f>
        <v>0</v>
      </c>
      <c r="J109" s="335">
        <f>SUM('9. Ordering'!H108:J108)</f>
        <v>0</v>
      </c>
      <c r="K109" s="335">
        <f>SUM('9. Ordering'!K108:M108)</f>
        <v>0</v>
      </c>
      <c r="L109" s="335">
        <f>SUM('9. Ordering'!N108:P108)</f>
        <v>0</v>
      </c>
      <c r="M109" s="335">
        <f>SUM('9. Ordering'!Q108:S108)</f>
        <v>0</v>
      </c>
      <c r="N109" s="335">
        <f>SUM('9. Ordering'!T108:V108)</f>
        <v>0</v>
      </c>
      <c r="O109" s="335">
        <f>SUM('9. Ordering'!W108:Y108)</f>
        <v>0</v>
      </c>
      <c r="P109" s="335">
        <f>SUM('9. Ordering'!Z108:AB108)</f>
        <v>0</v>
      </c>
      <c r="Q109" s="335">
        <f>SUM('9. Ordering'!AC108:AE108)</f>
        <v>0</v>
      </c>
      <c r="R109" s="335">
        <f>SUM('9. Ordering'!AF108:AH108)</f>
        <v>0</v>
      </c>
      <c r="S109" s="335">
        <f>SUM('9. Ordering'!AI108:AK108)</f>
        <v>0</v>
      </c>
      <c r="T109" s="335">
        <f>SUM('9. Ordering'!AL108:AN108)</f>
        <v>0</v>
      </c>
      <c r="U109" s="350">
        <f t="shared" si="18"/>
        <v>0</v>
      </c>
      <c r="W109" s="351">
        <f t="shared" si="20"/>
        <v>0</v>
      </c>
      <c r="X109" s="351">
        <f t="shared" si="21"/>
        <v>0</v>
      </c>
      <c r="Y109" s="351">
        <f t="shared" si="22"/>
        <v>0</v>
      </c>
      <c r="Z109" s="351">
        <f t="shared" si="23"/>
        <v>0</v>
      </c>
      <c r="AA109" s="351">
        <f t="shared" si="24"/>
        <v>0</v>
      </c>
      <c r="AB109" s="351">
        <f t="shared" si="25"/>
        <v>0</v>
      </c>
      <c r="AC109" s="351">
        <f t="shared" si="26"/>
        <v>0</v>
      </c>
      <c r="AD109" s="351">
        <f t="shared" si="27"/>
        <v>0</v>
      </c>
      <c r="AE109" s="351">
        <f t="shared" si="28"/>
        <v>0</v>
      </c>
      <c r="AF109" s="351">
        <f t="shared" si="29"/>
        <v>0</v>
      </c>
      <c r="AG109" s="351">
        <f t="shared" si="30"/>
        <v>0</v>
      </c>
      <c r="AH109" s="351">
        <f t="shared" si="31"/>
        <v>0</v>
      </c>
      <c r="AI109" s="352">
        <f t="shared" si="32"/>
        <v>0</v>
      </c>
    </row>
    <row r="110" spans="2:35" ht="15" hidden="1" outlineLevel="1" x14ac:dyDescent="0.25">
      <c r="B110" s="257"/>
      <c r="C110" s="257" t="str">
        <f>'7. Consumption'!C109</f>
        <v/>
      </c>
      <c r="D110" s="459" t="str">
        <f>IFERROR(IF(INDEX('5a. Dosing'!$F$11:$J$138,MATCH('10. Cost'!$C110,'5a. Dosing'!$E$11:$E$138,0),MATCH('5a. Dosing'!#REF!,'5a. Dosing'!$F$9:$J$9,0))="","",INDEX('5a. Dosing'!$F$11:$J$138,MATCH('10. Cost'!$C110,'5a. Dosing'!$E$11:$E$138,0),MATCH('5a. Dosing'!#REF!,'5a. Dosing'!$F$9:$J$9,0))),"")</f>
        <v/>
      </c>
      <c r="E110" s="460"/>
      <c r="F110" s="349">
        <f>E110</f>
        <v>0</v>
      </c>
      <c r="G110" s="349">
        <f>F110</f>
        <v>0</v>
      </c>
      <c r="I110" s="335">
        <f>SUM('9. Ordering'!E109:G109)</f>
        <v>0</v>
      </c>
      <c r="J110" s="335">
        <f>SUM('9. Ordering'!H109:J109)</f>
        <v>0</v>
      </c>
      <c r="K110" s="335">
        <f>SUM('9. Ordering'!K109:M109)</f>
        <v>0</v>
      </c>
      <c r="L110" s="335">
        <f>SUM('9. Ordering'!N109:P109)</f>
        <v>0</v>
      </c>
      <c r="M110" s="335">
        <f>SUM('9. Ordering'!Q109:S109)</f>
        <v>0</v>
      </c>
      <c r="N110" s="335">
        <f>SUM('9. Ordering'!T109:V109)</f>
        <v>0</v>
      </c>
      <c r="O110" s="335">
        <f>SUM('9. Ordering'!W109:Y109)</f>
        <v>0</v>
      </c>
      <c r="P110" s="335">
        <f>SUM('9. Ordering'!Z109:AB109)</f>
        <v>0</v>
      </c>
      <c r="Q110" s="335">
        <f>SUM('9. Ordering'!AC109:AE109)</f>
        <v>0</v>
      </c>
      <c r="R110" s="335">
        <f>SUM('9. Ordering'!AF109:AH109)</f>
        <v>0</v>
      </c>
      <c r="S110" s="335">
        <f>SUM('9. Ordering'!AI109:AK109)</f>
        <v>0</v>
      </c>
      <c r="T110" s="335">
        <f>SUM('9. Ordering'!AL109:AN109)</f>
        <v>0</v>
      </c>
      <c r="U110" s="350">
        <f t="shared" si="18"/>
        <v>0</v>
      </c>
      <c r="W110" s="351">
        <f t="shared" si="20"/>
        <v>0</v>
      </c>
      <c r="X110" s="351">
        <f t="shared" si="21"/>
        <v>0</v>
      </c>
      <c r="Y110" s="351">
        <f t="shared" si="22"/>
        <v>0</v>
      </c>
      <c r="Z110" s="351">
        <f t="shared" si="23"/>
        <v>0</v>
      </c>
      <c r="AA110" s="351">
        <f t="shared" si="24"/>
        <v>0</v>
      </c>
      <c r="AB110" s="351">
        <f t="shared" si="25"/>
        <v>0</v>
      </c>
      <c r="AC110" s="351">
        <f t="shared" si="26"/>
        <v>0</v>
      </c>
      <c r="AD110" s="351">
        <f t="shared" si="27"/>
        <v>0</v>
      </c>
      <c r="AE110" s="351">
        <f t="shared" si="28"/>
        <v>0</v>
      </c>
      <c r="AF110" s="351">
        <f t="shared" si="29"/>
        <v>0</v>
      </c>
      <c r="AG110" s="351">
        <f t="shared" si="30"/>
        <v>0</v>
      </c>
      <c r="AH110" s="351">
        <f t="shared" si="31"/>
        <v>0</v>
      </c>
      <c r="AI110" s="352">
        <f t="shared" si="32"/>
        <v>0</v>
      </c>
    </row>
    <row r="111" spans="2:35" collapsed="1" x14ac:dyDescent="0.3">
      <c r="B111" s="257"/>
      <c r="C111" s="257" t="str">
        <f>'7. Consumption'!C110</f>
        <v/>
      </c>
      <c r="D111" s="459" t="str">
        <f>IFERROR(IF(INDEX('5a. Dosing'!$F$11:$J$138,MATCH('10. Cost'!$C111,'5a. Dosing'!$E$11:$E$138,0),MATCH('5a. Dosing'!#REF!,'5a. Dosing'!$F$9:$J$9,0))="","",INDEX('5a. Dosing'!$F$11:$J$138,MATCH('10. Cost'!$C111,'5a. Dosing'!$E$11:$E$138,0),MATCH('5a. Dosing'!#REF!,'5a. Dosing'!$F$9:$J$9,0))),"")</f>
        <v/>
      </c>
      <c r="E111" s="460"/>
      <c r="F111" s="349">
        <f>E111</f>
        <v>0</v>
      </c>
      <c r="G111" s="349">
        <f>F111</f>
        <v>0</v>
      </c>
      <c r="I111" s="335">
        <f>SUM('9. Ordering'!E110:G110)</f>
        <v>0</v>
      </c>
      <c r="J111" s="335">
        <f>SUM('9. Ordering'!H110:J110)</f>
        <v>0</v>
      </c>
      <c r="K111" s="335">
        <f>SUM('9. Ordering'!K110:M110)</f>
        <v>0</v>
      </c>
      <c r="L111" s="335">
        <f>SUM('9. Ordering'!N110:P110)</f>
        <v>0</v>
      </c>
      <c r="M111" s="335">
        <f>SUM('9. Ordering'!Q110:S110)</f>
        <v>0</v>
      </c>
      <c r="N111" s="335">
        <f>SUM('9. Ordering'!T110:V110)</f>
        <v>0</v>
      </c>
      <c r="O111" s="335">
        <f>SUM('9. Ordering'!W110:Y110)</f>
        <v>0</v>
      </c>
      <c r="P111" s="335">
        <f>SUM('9. Ordering'!Z110:AB110)</f>
        <v>0</v>
      </c>
      <c r="Q111" s="335">
        <f>SUM('9. Ordering'!AC110:AE110)</f>
        <v>0</v>
      </c>
      <c r="R111" s="335">
        <f>SUM('9. Ordering'!AF110:AH110)</f>
        <v>0</v>
      </c>
      <c r="S111" s="335">
        <f>SUM('9. Ordering'!AI110:AK110)</f>
        <v>0</v>
      </c>
      <c r="T111" s="335">
        <f>SUM('9. Ordering'!AL110:AN110)</f>
        <v>0</v>
      </c>
      <c r="U111" s="350">
        <f t="shared" si="18"/>
        <v>0</v>
      </c>
      <c r="W111" s="351">
        <f t="shared" si="20"/>
        <v>0</v>
      </c>
      <c r="X111" s="351">
        <f t="shared" si="21"/>
        <v>0</v>
      </c>
      <c r="Y111" s="351">
        <f t="shared" si="22"/>
        <v>0</v>
      </c>
      <c r="Z111" s="351">
        <f t="shared" si="23"/>
        <v>0</v>
      </c>
      <c r="AA111" s="351">
        <f t="shared" si="24"/>
        <v>0</v>
      </c>
      <c r="AB111" s="351">
        <f t="shared" si="25"/>
        <v>0</v>
      </c>
      <c r="AC111" s="351">
        <f t="shared" si="26"/>
        <v>0</v>
      </c>
      <c r="AD111" s="351">
        <f t="shared" si="27"/>
        <v>0</v>
      </c>
      <c r="AE111" s="351">
        <f t="shared" si="28"/>
        <v>0</v>
      </c>
      <c r="AF111" s="351">
        <f t="shared" si="29"/>
        <v>0</v>
      </c>
      <c r="AG111" s="351">
        <f t="shared" si="30"/>
        <v>0</v>
      </c>
      <c r="AH111" s="351">
        <f t="shared" si="31"/>
        <v>0</v>
      </c>
      <c r="AI111" s="352">
        <f t="shared" si="32"/>
        <v>0</v>
      </c>
    </row>
    <row r="112" spans="2:35" s="134" customFormat="1" x14ac:dyDescent="0.3">
      <c r="C112" s="353" t="s">
        <v>173</v>
      </c>
      <c r="D112" s="354"/>
      <c r="W112" s="352">
        <f>SUM(W10:W111)</f>
        <v>0</v>
      </c>
      <c r="X112" s="352">
        <f t="shared" ref="X112:AI112" si="34">SUM(X10:X111)</f>
        <v>0</v>
      </c>
      <c r="Y112" s="352">
        <f t="shared" si="34"/>
        <v>0</v>
      </c>
      <c r="Z112" s="352">
        <f t="shared" si="34"/>
        <v>0</v>
      </c>
      <c r="AA112" s="352">
        <f t="shared" si="34"/>
        <v>0</v>
      </c>
      <c r="AB112" s="352">
        <f t="shared" si="34"/>
        <v>0</v>
      </c>
      <c r="AC112" s="352">
        <f t="shared" si="34"/>
        <v>0</v>
      </c>
      <c r="AD112" s="352">
        <f t="shared" si="34"/>
        <v>0</v>
      </c>
      <c r="AE112" s="352">
        <f t="shared" si="34"/>
        <v>0</v>
      </c>
      <c r="AF112" s="352">
        <f t="shared" si="34"/>
        <v>0</v>
      </c>
      <c r="AG112" s="352">
        <f t="shared" si="34"/>
        <v>0</v>
      </c>
      <c r="AH112" s="352">
        <f t="shared" si="34"/>
        <v>0</v>
      </c>
      <c r="AI112" s="352">
        <f t="shared" si="34"/>
        <v>0</v>
      </c>
    </row>
    <row r="114" spans="2:26" ht="18" x14ac:dyDescent="0.35">
      <c r="B114" s="325" t="s">
        <v>308</v>
      </c>
      <c r="C114" s="325"/>
      <c r="D114" s="325"/>
      <c r="E114" s="325"/>
      <c r="F114" s="325"/>
      <c r="G114" s="325"/>
      <c r="I114" s="134" t="s">
        <v>168</v>
      </c>
      <c r="W114" s="134" t="s">
        <v>172</v>
      </c>
    </row>
    <row r="115" spans="2:26" x14ac:dyDescent="0.3">
      <c r="D115" s="222" t="s">
        <v>171</v>
      </c>
      <c r="E115" s="344"/>
      <c r="G115" s="355"/>
    </row>
    <row r="116" spans="2:26" x14ac:dyDescent="0.3">
      <c r="B116" s="328" t="s">
        <v>162</v>
      </c>
      <c r="C116" s="329"/>
      <c r="D116" s="345" t="s">
        <v>298</v>
      </c>
      <c r="E116" s="345" t="s">
        <v>285</v>
      </c>
      <c r="F116" s="157" t="s">
        <v>2</v>
      </c>
      <c r="G116" s="157" t="s">
        <v>3</v>
      </c>
      <c r="I116" s="346" t="s">
        <v>87</v>
      </c>
      <c r="J116" s="347" t="s">
        <v>88</v>
      </c>
      <c r="K116" s="346" t="s">
        <v>89</v>
      </c>
      <c r="L116" s="348" t="s">
        <v>122</v>
      </c>
      <c r="W116" s="346" t="s">
        <v>87</v>
      </c>
      <c r="X116" s="347" t="s">
        <v>88</v>
      </c>
      <c r="Y116" s="346" t="s">
        <v>89</v>
      </c>
      <c r="Z116" s="348" t="s">
        <v>122</v>
      </c>
    </row>
    <row r="117" spans="2:26" x14ac:dyDescent="0.3">
      <c r="B117" s="257"/>
      <c r="C117" s="257" t="str">
        <f t="shared" ref="C117:C161" si="35">C10</f>
        <v>3TC 0 - susp - dose in ml</v>
      </c>
      <c r="D117" s="419">
        <f t="shared" ref="D117:E136" si="36">IF(D10="","",D10)</f>
        <v>1.2</v>
      </c>
      <c r="E117" s="419" t="str">
        <f t="shared" si="36"/>
        <v/>
      </c>
      <c r="F117" s="349" t="str">
        <f t="shared" ref="F117:G136" si="37">E117</f>
        <v/>
      </c>
      <c r="G117" s="349" t="str">
        <f t="shared" si="37"/>
        <v/>
      </c>
      <c r="I117" s="335">
        <f t="shared" ref="I117:I161" si="38">SUM(I10:L10)</f>
        <v>0</v>
      </c>
      <c r="J117" s="335">
        <f t="shared" ref="J117:J161" si="39">SUM(M10:P10)</f>
        <v>0</v>
      </c>
      <c r="K117" s="335">
        <f t="shared" ref="K117:K161" si="40">SUM(Q10:T10)</f>
        <v>0</v>
      </c>
      <c r="L117" s="350">
        <f t="shared" ref="L117:L161" si="41">SUM(I117:K117)</f>
        <v>0</v>
      </c>
      <c r="W117" s="351" t="str">
        <f>IFERROR(I117*E117,"")</f>
        <v/>
      </c>
      <c r="X117" s="351" t="str">
        <f>IFERROR(J117*F117,"")</f>
        <v/>
      </c>
      <c r="Y117" s="351" t="str">
        <f>IFERROR(K117*G117,"")</f>
        <v/>
      </c>
      <c r="Z117" s="352">
        <f t="shared" ref="Z117:Z161" si="42">SUM(W117:Y117)</f>
        <v>0</v>
      </c>
    </row>
    <row r="118" spans="2:26" x14ac:dyDescent="0.3">
      <c r="B118" s="257"/>
      <c r="C118" s="257" t="str">
        <f t="shared" si="35"/>
        <v>3TC 150 - tab</v>
      </c>
      <c r="D118" s="419">
        <f t="shared" si="36"/>
        <v>2.25</v>
      </c>
      <c r="E118" s="419" t="str">
        <f t="shared" si="36"/>
        <v/>
      </c>
      <c r="F118" s="349" t="str">
        <f t="shared" si="37"/>
        <v/>
      </c>
      <c r="G118" s="349" t="str">
        <f t="shared" si="37"/>
        <v/>
      </c>
      <c r="I118" s="335">
        <f t="shared" si="38"/>
        <v>0</v>
      </c>
      <c r="J118" s="335">
        <f t="shared" si="39"/>
        <v>0</v>
      </c>
      <c r="K118" s="335">
        <f t="shared" si="40"/>
        <v>0</v>
      </c>
      <c r="L118" s="350">
        <f t="shared" si="41"/>
        <v>0</v>
      </c>
      <c r="W118" s="351" t="str">
        <f t="shared" ref="W118:W181" si="43">IFERROR(I118*E118,"")</f>
        <v/>
      </c>
      <c r="X118" s="351" t="str">
        <f t="shared" ref="X118:X181" si="44">IFERROR(J118*F118,"")</f>
        <v/>
      </c>
      <c r="Y118" s="351" t="str">
        <f t="shared" ref="Y118:Y181" si="45">IFERROR(K118*G118,"")</f>
        <v/>
      </c>
      <c r="Z118" s="352">
        <f t="shared" si="42"/>
        <v>0</v>
      </c>
    </row>
    <row r="119" spans="2:26" x14ac:dyDescent="0.3">
      <c r="B119" s="257"/>
      <c r="C119" s="257" t="str">
        <f t="shared" si="35"/>
        <v>3TC 300 - tab</v>
      </c>
      <c r="D119" s="419" t="str">
        <f t="shared" si="36"/>
        <v>--</v>
      </c>
      <c r="E119" s="419" t="str">
        <f t="shared" si="36"/>
        <v/>
      </c>
      <c r="F119" s="349" t="str">
        <f t="shared" si="37"/>
        <v/>
      </c>
      <c r="G119" s="349" t="str">
        <f t="shared" si="37"/>
        <v/>
      </c>
      <c r="I119" s="335">
        <f t="shared" si="38"/>
        <v>0</v>
      </c>
      <c r="J119" s="335">
        <f t="shared" si="39"/>
        <v>0</v>
      </c>
      <c r="K119" s="335">
        <f t="shared" si="40"/>
        <v>0</v>
      </c>
      <c r="L119" s="350">
        <f t="shared" si="41"/>
        <v>0</v>
      </c>
      <c r="W119" s="351" t="str">
        <f t="shared" si="43"/>
        <v/>
      </c>
      <c r="X119" s="351" t="str">
        <f t="shared" si="44"/>
        <v/>
      </c>
      <c r="Y119" s="351" t="str">
        <f t="shared" si="45"/>
        <v/>
      </c>
      <c r="Z119" s="352">
        <f t="shared" si="42"/>
        <v>0</v>
      </c>
    </row>
    <row r="120" spans="2:26" x14ac:dyDescent="0.3">
      <c r="B120" s="257"/>
      <c r="C120" s="257" t="str">
        <f t="shared" si="35"/>
        <v>ABC 0 - susp - dose in ml</v>
      </c>
      <c r="D120" s="419">
        <f t="shared" si="36"/>
        <v>8</v>
      </c>
      <c r="E120" s="419" t="str">
        <f t="shared" si="36"/>
        <v/>
      </c>
      <c r="F120" s="349" t="str">
        <f t="shared" si="37"/>
        <v/>
      </c>
      <c r="G120" s="349" t="str">
        <f t="shared" si="37"/>
        <v/>
      </c>
      <c r="I120" s="335">
        <f t="shared" si="38"/>
        <v>0</v>
      </c>
      <c r="J120" s="335">
        <f t="shared" si="39"/>
        <v>0</v>
      </c>
      <c r="K120" s="335">
        <f t="shared" si="40"/>
        <v>0</v>
      </c>
      <c r="L120" s="350">
        <f t="shared" si="41"/>
        <v>0</v>
      </c>
      <c r="W120" s="351" t="str">
        <f t="shared" si="43"/>
        <v/>
      </c>
      <c r="X120" s="351" t="str">
        <f t="shared" si="44"/>
        <v/>
      </c>
      <c r="Y120" s="351" t="str">
        <f t="shared" si="45"/>
        <v/>
      </c>
      <c r="Z120" s="352">
        <f t="shared" si="42"/>
        <v>0</v>
      </c>
    </row>
    <row r="121" spans="2:26" x14ac:dyDescent="0.3">
      <c r="B121" s="257"/>
      <c r="C121" s="257" t="str">
        <f t="shared" si="35"/>
        <v>ABC 300 - tab</v>
      </c>
      <c r="D121" s="419">
        <f t="shared" si="36"/>
        <v>11.5</v>
      </c>
      <c r="E121" s="419" t="str">
        <f t="shared" si="36"/>
        <v/>
      </c>
      <c r="F121" s="349" t="str">
        <f t="shared" si="37"/>
        <v/>
      </c>
      <c r="G121" s="349" t="str">
        <f t="shared" si="37"/>
        <v/>
      </c>
      <c r="I121" s="335">
        <f t="shared" si="38"/>
        <v>0</v>
      </c>
      <c r="J121" s="335">
        <f t="shared" si="39"/>
        <v>0</v>
      </c>
      <c r="K121" s="335">
        <f t="shared" si="40"/>
        <v>0</v>
      </c>
      <c r="L121" s="350">
        <f t="shared" si="41"/>
        <v>0</v>
      </c>
      <c r="W121" s="351" t="str">
        <f t="shared" si="43"/>
        <v/>
      </c>
      <c r="X121" s="351" t="str">
        <f t="shared" si="44"/>
        <v/>
      </c>
      <c r="Y121" s="351" t="str">
        <f t="shared" si="45"/>
        <v/>
      </c>
      <c r="Z121" s="352">
        <f t="shared" si="42"/>
        <v>0</v>
      </c>
    </row>
    <row r="122" spans="2:26" x14ac:dyDescent="0.3">
      <c r="B122" s="257"/>
      <c r="C122" s="257" t="str">
        <f t="shared" si="35"/>
        <v>ABC 60 - tab - dispersible</v>
      </c>
      <c r="D122" s="419">
        <f t="shared" si="36"/>
        <v>3.8</v>
      </c>
      <c r="E122" s="419" t="str">
        <f t="shared" si="36"/>
        <v/>
      </c>
      <c r="F122" s="349" t="str">
        <f t="shared" si="37"/>
        <v/>
      </c>
      <c r="G122" s="349" t="str">
        <f t="shared" si="37"/>
        <v/>
      </c>
      <c r="I122" s="335">
        <f t="shared" si="38"/>
        <v>0</v>
      </c>
      <c r="J122" s="335">
        <f t="shared" si="39"/>
        <v>0</v>
      </c>
      <c r="K122" s="335">
        <f t="shared" si="40"/>
        <v>0</v>
      </c>
      <c r="L122" s="350">
        <f t="shared" si="41"/>
        <v>0</v>
      </c>
      <c r="W122" s="351" t="str">
        <f t="shared" si="43"/>
        <v/>
      </c>
      <c r="X122" s="351" t="str">
        <f t="shared" si="44"/>
        <v/>
      </c>
      <c r="Y122" s="351" t="str">
        <f t="shared" si="45"/>
        <v/>
      </c>
      <c r="Z122" s="352">
        <f t="shared" si="42"/>
        <v>0</v>
      </c>
    </row>
    <row r="123" spans="2:26" x14ac:dyDescent="0.3">
      <c r="B123" s="257"/>
      <c r="C123" s="257" t="str">
        <f t="shared" si="35"/>
        <v>ABC+3TC 120/60 - tab - dispersible&amp;scored</v>
      </c>
      <c r="D123" s="419">
        <f t="shared" si="36"/>
        <v>3.5</v>
      </c>
      <c r="E123" s="419" t="str">
        <f t="shared" si="36"/>
        <v/>
      </c>
      <c r="F123" s="349" t="str">
        <f t="shared" si="37"/>
        <v/>
      </c>
      <c r="G123" s="349" t="str">
        <f t="shared" si="37"/>
        <v/>
      </c>
      <c r="I123" s="335">
        <f t="shared" si="38"/>
        <v>0</v>
      </c>
      <c r="J123" s="335">
        <f t="shared" si="39"/>
        <v>0</v>
      </c>
      <c r="K123" s="335">
        <f t="shared" si="40"/>
        <v>0</v>
      </c>
      <c r="L123" s="350">
        <f t="shared" si="41"/>
        <v>0</v>
      </c>
      <c r="W123" s="351" t="str">
        <f t="shared" si="43"/>
        <v/>
      </c>
      <c r="X123" s="351" t="str">
        <f t="shared" si="44"/>
        <v/>
      </c>
      <c r="Y123" s="351" t="str">
        <f t="shared" si="45"/>
        <v/>
      </c>
      <c r="Z123" s="352">
        <f t="shared" si="42"/>
        <v>0</v>
      </c>
    </row>
    <row r="124" spans="2:26" x14ac:dyDescent="0.3">
      <c r="B124" s="257"/>
      <c r="C124" s="257" t="str">
        <f t="shared" si="35"/>
        <v>ABC+3TC 60/30 - tab</v>
      </c>
      <c r="D124" s="419" t="str">
        <f t="shared" si="36"/>
        <v>--</v>
      </c>
      <c r="E124" s="419" t="str">
        <f t="shared" si="36"/>
        <v/>
      </c>
      <c r="F124" s="349" t="str">
        <f t="shared" si="37"/>
        <v/>
      </c>
      <c r="G124" s="349" t="str">
        <f t="shared" si="37"/>
        <v/>
      </c>
      <c r="I124" s="335">
        <f t="shared" si="38"/>
        <v>0</v>
      </c>
      <c r="J124" s="335">
        <f t="shared" si="39"/>
        <v>0</v>
      </c>
      <c r="K124" s="335">
        <f t="shared" si="40"/>
        <v>0</v>
      </c>
      <c r="L124" s="350">
        <f t="shared" si="41"/>
        <v>0</v>
      </c>
      <c r="W124" s="351" t="str">
        <f t="shared" si="43"/>
        <v/>
      </c>
      <c r="X124" s="351" t="str">
        <f t="shared" si="44"/>
        <v/>
      </c>
      <c r="Y124" s="351" t="str">
        <f t="shared" si="45"/>
        <v/>
      </c>
      <c r="Z124" s="352">
        <f t="shared" si="42"/>
        <v>0</v>
      </c>
    </row>
    <row r="125" spans="2:26" x14ac:dyDescent="0.3">
      <c r="B125" s="257"/>
      <c r="C125" s="257" t="str">
        <f t="shared" si="35"/>
        <v>ABC+3TC 60/30 - tab - dispersible</v>
      </c>
      <c r="D125" s="419">
        <f t="shared" si="36"/>
        <v>3.5</v>
      </c>
      <c r="E125" s="419" t="str">
        <f t="shared" si="36"/>
        <v/>
      </c>
      <c r="F125" s="349" t="str">
        <f t="shared" si="37"/>
        <v/>
      </c>
      <c r="G125" s="349" t="str">
        <f t="shared" si="37"/>
        <v/>
      </c>
      <c r="I125" s="335">
        <f t="shared" si="38"/>
        <v>0</v>
      </c>
      <c r="J125" s="335">
        <f t="shared" si="39"/>
        <v>0</v>
      </c>
      <c r="K125" s="335">
        <f t="shared" si="40"/>
        <v>0</v>
      </c>
      <c r="L125" s="350">
        <f t="shared" si="41"/>
        <v>0</v>
      </c>
      <c r="W125" s="351" t="str">
        <f t="shared" si="43"/>
        <v/>
      </c>
      <c r="X125" s="351" t="str">
        <f t="shared" si="44"/>
        <v/>
      </c>
      <c r="Y125" s="351" t="str">
        <f t="shared" si="45"/>
        <v/>
      </c>
      <c r="Z125" s="352">
        <f t="shared" si="42"/>
        <v>0</v>
      </c>
    </row>
    <row r="126" spans="2:26" x14ac:dyDescent="0.3">
      <c r="B126" s="257"/>
      <c r="C126" s="257" t="str">
        <f t="shared" si="35"/>
        <v>ABC+3TC 600/300 - tab</v>
      </c>
      <c r="D126" s="419">
        <f t="shared" si="36"/>
        <v>12.75</v>
      </c>
      <c r="E126" s="419" t="str">
        <f t="shared" si="36"/>
        <v/>
      </c>
      <c r="F126" s="349" t="str">
        <f t="shared" si="37"/>
        <v/>
      </c>
      <c r="G126" s="349" t="str">
        <f t="shared" si="37"/>
        <v/>
      </c>
      <c r="I126" s="335">
        <f t="shared" si="38"/>
        <v>0</v>
      </c>
      <c r="J126" s="335">
        <f t="shared" si="39"/>
        <v>0</v>
      </c>
      <c r="K126" s="335">
        <f t="shared" si="40"/>
        <v>0</v>
      </c>
      <c r="L126" s="350">
        <f t="shared" si="41"/>
        <v>0</v>
      </c>
      <c r="W126" s="351" t="str">
        <f t="shared" si="43"/>
        <v/>
      </c>
      <c r="X126" s="351" t="str">
        <f t="shared" si="44"/>
        <v/>
      </c>
      <c r="Y126" s="351" t="str">
        <f t="shared" si="45"/>
        <v/>
      </c>
      <c r="Z126" s="352">
        <f t="shared" si="42"/>
        <v>0</v>
      </c>
    </row>
    <row r="127" spans="2:26" x14ac:dyDescent="0.3">
      <c r="B127" s="257"/>
      <c r="C127" s="257" t="str">
        <f t="shared" si="35"/>
        <v>ABC+3TC+AZT 300/150/300 - tab</v>
      </c>
      <c r="D127" s="419">
        <f t="shared" si="36"/>
        <v>20</v>
      </c>
      <c r="E127" s="419" t="str">
        <f t="shared" si="36"/>
        <v/>
      </c>
      <c r="F127" s="349" t="str">
        <f t="shared" si="37"/>
        <v/>
      </c>
      <c r="G127" s="349" t="str">
        <f t="shared" si="37"/>
        <v/>
      </c>
      <c r="I127" s="335">
        <f t="shared" si="38"/>
        <v>0</v>
      </c>
      <c r="J127" s="335">
        <f t="shared" si="39"/>
        <v>0</v>
      </c>
      <c r="K127" s="335">
        <f t="shared" si="40"/>
        <v>0</v>
      </c>
      <c r="L127" s="350">
        <f t="shared" si="41"/>
        <v>0</v>
      </c>
      <c r="W127" s="351" t="str">
        <f t="shared" si="43"/>
        <v/>
      </c>
      <c r="X127" s="351" t="str">
        <f t="shared" si="44"/>
        <v/>
      </c>
      <c r="Y127" s="351" t="str">
        <f t="shared" si="45"/>
        <v/>
      </c>
      <c r="Z127" s="352">
        <f t="shared" si="42"/>
        <v>0</v>
      </c>
    </row>
    <row r="128" spans="2:26" x14ac:dyDescent="0.3">
      <c r="B128" s="257"/>
      <c r="C128" s="257" t="str">
        <f t="shared" si="35"/>
        <v>ABC+3TC+AZT 60/30/60 - tab</v>
      </c>
      <c r="D128" s="419">
        <f t="shared" si="36"/>
        <v>7.5</v>
      </c>
      <c r="E128" s="419" t="str">
        <f t="shared" si="36"/>
        <v/>
      </c>
      <c r="F128" s="349" t="str">
        <f t="shared" si="37"/>
        <v/>
      </c>
      <c r="G128" s="349" t="str">
        <f t="shared" si="37"/>
        <v/>
      </c>
      <c r="I128" s="335">
        <f t="shared" si="38"/>
        <v>0</v>
      </c>
      <c r="J128" s="335">
        <f t="shared" si="39"/>
        <v>0</v>
      </c>
      <c r="K128" s="335">
        <f t="shared" si="40"/>
        <v>0</v>
      </c>
      <c r="L128" s="350">
        <f t="shared" si="41"/>
        <v>0</v>
      </c>
      <c r="W128" s="351" t="str">
        <f t="shared" si="43"/>
        <v/>
      </c>
      <c r="X128" s="351" t="str">
        <f t="shared" si="44"/>
        <v/>
      </c>
      <c r="Y128" s="351" t="str">
        <f t="shared" si="45"/>
        <v/>
      </c>
      <c r="Z128" s="352">
        <f t="shared" si="42"/>
        <v>0</v>
      </c>
    </row>
    <row r="129" spans="2:26" x14ac:dyDescent="0.3">
      <c r="B129" s="257"/>
      <c r="C129" s="257" t="str">
        <f t="shared" si="35"/>
        <v>ATV 100 - caps</v>
      </c>
      <c r="D129" s="419" t="str">
        <f t="shared" si="36"/>
        <v>--</v>
      </c>
      <c r="E129" s="419" t="str">
        <f t="shared" si="36"/>
        <v/>
      </c>
      <c r="F129" s="349" t="str">
        <f t="shared" si="37"/>
        <v/>
      </c>
      <c r="G129" s="349" t="str">
        <f t="shared" si="37"/>
        <v/>
      </c>
      <c r="I129" s="335">
        <f t="shared" si="38"/>
        <v>0</v>
      </c>
      <c r="J129" s="335">
        <f t="shared" si="39"/>
        <v>0</v>
      </c>
      <c r="K129" s="335">
        <f t="shared" si="40"/>
        <v>0</v>
      </c>
      <c r="L129" s="350">
        <f t="shared" si="41"/>
        <v>0</v>
      </c>
      <c r="W129" s="351" t="str">
        <f t="shared" si="43"/>
        <v/>
      </c>
      <c r="X129" s="351" t="str">
        <f t="shared" si="44"/>
        <v/>
      </c>
      <c r="Y129" s="351" t="str">
        <f t="shared" si="45"/>
        <v/>
      </c>
      <c r="Z129" s="352">
        <f t="shared" si="42"/>
        <v>0</v>
      </c>
    </row>
    <row r="130" spans="2:26" x14ac:dyDescent="0.3">
      <c r="B130" s="257"/>
      <c r="C130" s="257" t="str">
        <f t="shared" si="35"/>
        <v>ATV 200 - caps</v>
      </c>
      <c r="D130" s="419">
        <f t="shared" si="36"/>
        <v>20</v>
      </c>
      <c r="E130" s="419" t="str">
        <f t="shared" si="36"/>
        <v/>
      </c>
      <c r="F130" s="349" t="str">
        <f t="shared" si="37"/>
        <v/>
      </c>
      <c r="G130" s="349" t="str">
        <f t="shared" si="37"/>
        <v/>
      </c>
      <c r="I130" s="335">
        <f t="shared" si="38"/>
        <v>0</v>
      </c>
      <c r="J130" s="335">
        <f t="shared" si="39"/>
        <v>0</v>
      </c>
      <c r="K130" s="335">
        <f t="shared" si="40"/>
        <v>0</v>
      </c>
      <c r="L130" s="350">
        <f t="shared" si="41"/>
        <v>0</v>
      </c>
      <c r="W130" s="351" t="str">
        <f t="shared" si="43"/>
        <v/>
      </c>
      <c r="X130" s="351" t="str">
        <f t="shared" si="44"/>
        <v/>
      </c>
      <c r="Y130" s="351" t="str">
        <f t="shared" si="45"/>
        <v/>
      </c>
      <c r="Z130" s="352">
        <f t="shared" si="42"/>
        <v>0</v>
      </c>
    </row>
    <row r="131" spans="2:26" x14ac:dyDescent="0.3">
      <c r="B131" s="257"/>
      <c r="C131" s="257" t="str">
        <f t="shared" si="35"/>
        <v>ATV 300 - caps</v>
      </c>
      <c r="D131" s="419">
        <f t="shared" si="36"/>
        <v>17</v>
      </c>
      <c r="E131" s="419" t="str">
        <f t="shared" si="36"/>
        <v/>
      </c>
      <c r="F131" s="349" t="str">
        <f t="shared" si="37"/>
        <v/>
      </c>
      <c r="G131" s="349" t="str">
        <f t="shared" si="37"/>
        <v/>
      </c>
      <c r="I131" s="335">
        <f t="shared" si="38"/>
        <v>0</v>
      </c>
      <c r="J131" s="335">
        <f t="shared" si="39"/>
        <v>0</v>
      </c>
      <c r="K131" s="335">
        <f t="shared" si="40"/>
        <v>0</v>
      </c>
      <c r="L131" s="350">
        <f t="shared" si="41"/>
        <v>0</v>
      </c>
      <c r="W131" s="351" t="str">
        <f t="shared" si="43"/>
        <v/>
      </c>
      <c r="X131" s="351" t="str">
        <f t="shared" si="44"/>
        <v/>
      </c>
      <c r="Y131" s="351" t="str">
        <f t="shared" si="45"/>
        <v/>
      </c>
      <c r="Z131" s="352">
        <f t="shared" si="42"/>
        <v>0</v>
      </c>
    </row>
    <row r="132" spans="2:26" x14ac:dyDescent="0.3">
      <c r="B132" s="257"/>
      <c r="C132" s="257" t="str">
        <f t="shared" si="35"/>
        <v>ATV/r 300/100 - tab</v>
      </c>
      <c r="D132" s="419">
        <f t="shared" si="36"/>
        <v>16</v>
      </c>
      <c r="E132" s="419" t="str">
        <f t="shared" si="36"/>
        <v/>
      </c>
      <c r="F132" s="349" t="str">
        <f t="shared" si="37"/>
        <v/>
      </c>
      <c r="G132" s="349" t="str">
        <f t="shared" si="37"/>
        <v/>
      </c>
      <c r="I132" s="335">
        <f t="shared" si="38"/>
        <v>0</v>
      </c>
      <c r="J132" s="335">
        <f t="shared" si="39"/>
        <v>0</v>
      </c>
      <c r="K132" s="335">
        <f t="shared" si="40"/>
        <v>0</v>
      </c>
      <c r="L132" s="350">
        <f t="shared" si="41"/>
        <v>0</v>
      </c>
      <c r="W132" s="351" t="str">
        <f t="shared" si="43"/>
        <v/>
      </c>
      <c r="X132" s="351" t="str">
        <f t="shared" si="44"/>
        <v/>
      </c>
      <c r="Y132" s="351" t="str">
        <f t="shared" si="45"/>
        <v/>
      </c>
      <c r="Z132" s="352">
        <f t="shared" si="42"/>
        <v>0</v>
      </c>
    </row>
    <row r="133" spans="2:26" x14ac:dyDescent="0.3">
      <c r="B133" s="257"/>
      <c r="C133" s="257" t="str">
        <f t="shared" si="35"/>
        <v>AZT 0 - susp - dose in ml</v>
      </c>
      <c r="D133" s="419">
        <f t="shared" si="36"/>
        <v>1.2</v>
      </c>
      <c r="E133" s="419" t="str">
        <f t="shared" si="36"/>
        <v/>
      </c>
      <c r="F133" s="349" t="str">
        <f t="shared" si="37"/>
        <v/>
      </c>
      <c r="G133" s="349" t="str">
        <f t="shared" si="37"/>
        <v/>
      </c>
      <c r="I133" s="335">
        <f t="shared" si="38"/>
        <v>0</v>
      </c>
      <c r="J133" s="335">
        <f t="shared" si="39"/>
        <v>0</v>
      </c>
      <c r="K133" s="335">
        <f t="shared" si="40"/>
        <v>0</v>
      </c>
      <c r="L133" s="350">
        <f t="shared" si="41"/>
        <v>0</v>
      </c>
      <c r="W133" s="351" t="str">
        <f t="shared" si="43"/>
        <v/>
      </c>
      <c r="X133" s="351" t="str">
        <f t="shared" si="44"/>
        <v/>
      </c>
      <c r="Y133" s="351" t="str">
        <f t="shared" si="45"/>
        <v/>
      </c>
      <c r="Z133" s="352">
        <f t="shared" si="42"/>
        <v>0</v>
      </c>
    </row>
    <row r="134" spans="2:26" x14ac:dyDescent="0.3">
      <c r="B134" s="257"/>
      <c r="C134" s="257" t="str">
        <f t="shared" si="35"/>
        <v>AZT 100 - caps</v>
      </c>
      <c r="D134" s="419" t="str">
        <f t="shared" si="36"/>
        <v>--</v>
      </c>
      <c r="E134" s="419" t="str">
        <f t="shared" si="36"/>
        <v/>
      </c>
      <c r="F134" s="349" t="str">
        <f t="shared" si="37"/>
        <v/>
      </c>
      <c r="G134" s="349" t="str">
        <f t="shared" si="37"/>
        <v/>
      </c>
      <c r="I134" s="335">
        <f t="shared" si="38"/>
        <v>0</v>
      </c>
      <c r="J134" s="335">
        <f t="shared" si="39"/>
        <v>0</v>
      </c>
      <c r="K134" s="335">
        <f t="shared" si="40"/>
        <v>0</v>
      </c>
      <c r="L134" s="350">
        <f t="shared" si="41"/>
        <v>0</v>
      </c>
      <c r="W134" s="351" t="str">
        <f t="shared" si="43"/>
        <v/>
      </c>
      <c r="X134" s="351" t="str">
        <f t="shared" si="44"/>
        <v/>
      </c>
      <c r="Y134" s="351" t="str">
        <f t="shared" si="45"/>
        <v/>
      </c>
      <c r="Z134" s="352">
        <f t="shared" si="42"/>
        <v>0</v>
      </c>
    </row>
    <row r="135" spans="2:26" x14ac:dyDescent="0.3">
      <c r="B135" s="257"/>
      <c r="C135" s="257" t="str">
        <f t="shared" si="35"/>
        <v>AZT 300 - tab</v>
      </c>
      <c r="D135" s="419">
        <f t="shared" si="36"/>
        <v>6.25</v>
      </c>
      <c r="E135" s="419" t="str">
        <f t="shared" si="36"/>
        <v/>
      </c>
      <c r="F135" s="349" t="str">
        <f t="shared" si="37"/>
        <v/>
      </c>
      <c r="G135" s="349" t="str">
        <f t="shared" si="37"/>
        <v/>
      </c>
      <c r="I135" s="335">
        <f t="shared" si="38"/>
        <v>0</v>
      </c>
      <c r="J135" s="335">
        <f t="shared" si="39"/>
        <v>0</v>
      </c>
      <c r="K135" s="335">
        <f t="shared" si="40"/>
        <v>0</v>
      </c>
      <c r="L135" s="350">
        <f t="shared" si="41"/>
        <v>0</v>
      </c>
      <c r="W135" s="351" t="str">
        <f t="shared" si="43"/>
        <v/>
      </c>
      <c r="X135" s="351" t="str">
        <f t="shared" si="44"/>
        <v/>
      </c>
      <c r="Y135" s="351" t="str">
        <f t="shared" si="45"/>
        <v/>
      </c>
      <c r="Z135" s="352">
        <f t="shared" si="42"/>
        <v>0</v>
      </c>
    </row>
    <row r="136" spans="2:26" x14ac:dyDescent="0.3">
      <c r="B136" s="257"/>
      <c r="C136" s="257" t="str">
        <f t="shared" si="35"/>
        <v>AZT 60 - tab - dispersible</v>
      </c>
      <c r="D136" s="419" t="str">
        <f t="shared" si="36"/>
        <v>--</v>
      </c>
      <c r="E136" s="419" t="str">
        <f t="shared" si="36"/>
        <v/>
      </c>
      <c r="F136" s="349" t="str">
        <f t="shared" si="37"/>
        <v/>
      </c>
      <c r="G136" s="349" t="str">
        <f t="shared" si="37"/>
        <v/>
      </c>
      <c r="I136" s="335">
        <f t="shared" si="38"/>
        <v>0</v>
      </c>
      <c r="J136" s="335">
        <f t="shared" si="39"/>
        <v>0</v>
      </c>
      <c r="K136" s="335">
        <f t="shared" si="40"/>
        <v>0</v>
      </c>
      <c r="L136" s="350">
        <f t="shared" si="41"/>
        <v>0</v>
      </c>
      <c r="W136" s="351" t="str">
        <f t="shared" si="43"/>
        <v/>
      </c>
      <c r="X136" s="351" t="str">
        <f t="shared" si="44"/>
        <v/>
      </c>
      <c r="Y136" s="351" t="str">
        <f t="shared" si="45"/>
        <v/>
      </c>
      <c r="Z136" s="352">
        <f t="shared" si="42"/>
        <v>0</v>
      </c>
    </row>
    <row r="137" spans="2:26" x14ac:dyDescent="0.3">
      <c r="B137" s="257"/>
      <c r="C137" s="257" t="str">
        <f t="shared" si="35"/>
        <v>AZT+3TC 300/150 - tab</v>
      </c>
      <c r="D137" s="419">
        <f t="shared" ref="D137:E156" si="46">IF(D30="","",D30)</f>
        <v>6.6</v>
      </c>
      <c r="E137" s="419" t="str">
        <f t="shared" si="46"/>
        <v/>
      </c>
      <c r="F137" s="349" t="str">
        <f t="shared" ref="F137:G156" si="47">E137</f>
        <v/>
      </c>
      <c r="G137" s="349" t="str">
        <f t="shared" si="47"/>
        <v/>
      </c>
      <c r="I137" s="335">
        <f t="shared" si="38"/>
        <v>0</v>
      </c>
      <c r="J137" s="335">
        <f t="shared" si="39"/>
        <v>0</v>
      </c>
      <c r="K137" s="335">
        <f t="shared" si="40"/>
        <v>0</v>
      </c>
      <c r="L137" s="350">
        <f t="shared" si="41"/>
        <v>0</v>
      </c>
      <c r="W137" s="351" t="str">
        <f t="shared" si="43"/>
        <v/>
      </c>
      <c r="X137" s="351" t="str">
        <f t="shared" si="44"/>
        <v/>
      </c>
      <c r="Y137" s="351" t="str">
        <f t="shared" si="45"/>
        <v/>
      </c>
      <c r="Z137" s="352">
        <f t="shared" si="42"/>
        <v>0</v>
      </c>
    </row>
    <row r="138" spans="2:26" x14ac:dyDescent="0.3">
      <c r="B138" s="257"/>
      <c r="C138" s="257" t="str">
        <f t="shared" si="35"/>
        <v>AZT+3TC 60/30 - tab</v>
      </c>
      <c r="D138" s="419" t="str">
        <f t="shared" si="46"/>
        <v>--</v>
      </c>
      <c r="E138" s="419" t="str">
        <f t="shared" si="46"/>
        <v/>
      </c>
      <c r="F138" s="349" t="str">
        <f t="shared" si="47"/>
        <v/>
      </c>
      <c r="G138" s="349" t="str">
        <f t="shared" si="47"/>
        <v/>
      </c>
      <c r="I138" s="335">
        <f t="shared" si="38"/>
        <v>0</v>
      </c>
      <c r="J138" s="335">
        <f t="shared" si="39"/>
        <v>0</v>
      </c>
      <c r="K138" s="335">
        <f t="shared" si="40"/>
        <v>0</v>
      </c>
      <c r="L138" s="350">
        <f t="shared" si="41"/>
        <v>0</v>
      </c>
      <c r="W138" s="351" t="str">
        <f t="shared" si="43"/>
        <v/>
      </c>
      <c r="X138" s="351" t="str">
        <f t="shared" si="44"/>
        <v/>
      </c>
      <c r="Y138" s="351" t="str">
        <f t="shared" si="45"/>
        <v/>
      </c>
      <c r="Z138" s="352">
        <f t="shared" si="42"/>
        <v>0</v>
      </c>
    </row>
    <row r="139" spans="2:26" x14ac:dyDescent="0.3">
      <c r="B139" s="257"/>
      <c r="C139" s="257" t="str">
        <f t="shared" si="35"/>
        <v>AZT+3TC 60/30 - tab - dispersible</v>
      </c>
      <c r="D139" s="419">
        <f t="shared" si="46"/>
        <v>2</v>
      </c>
      <c r="E139" s="419" t="str">
        <f t="shared" si="46"/>
        <v/>
      </c>
      <c r="F139" s="349" t="str">
        <f t="shared" si="47"/>
        <v/>
      </c>
      <c r="G139" s="349" t="str">
        <f t="shared" si="47"/>
        <v/>
      </c>
      <c r="I139" s="335">
        <f t="shared" si="38"/>
        <v>0</v>
      </c>
      <c r="J139" s="335">
        <f t="shared" si="39"/>
        <v>0</v>
      </c>
      <c r="K139" s="335">
        <f t="shared" si="40"/>
        <v>0</v>
      </c>
      <c r="L139" s="350">
        <f t="shared" si="41"/>
        <v>0</v>
      </c>
      <c r="W139" s="351" t="str">
        <f t="shared" si="43"/>
        <v/>
      </c>
      <c r="X139" s="351" t="str">
        <f t="shared" si="44"/>
        <v/>
      </c>
      <c r="Y139" s="351" t="str">
        <f t="shared" si="45"/>
        <v/>
      </c>
      <c r="Z139" s="352">
        <f t="shared" si="42"/>
        <v>0</v>
      </c>
    </row>
    <row r="140" spans="2:26" x14ac:dyDescent="0.3">
      <c r="B140" s="257"/>
      <c r="C140" s="257" t="str">
        <f t="shared" si="35"/>
        <v>AZT+3TC+NVP 300/150/200 - tab</v>
      </c>
      <c r="D140" s="419">
        <f t="shared" si="46"/>
        <v>8.1999999999999993</v>
      </c>
      <c r="E140" s="419" t="str">
        <f t="shared" si="46"/>
        <v/>
      </c>
      <c r="F140" s="349" t="str">
        <f t="shared" si="47"/>
        <v/>
      </c>
      <c r="G140" s="349" t="str">
        <f t="shared" si="47"/>
        <v/>
      </c>
      <c r="I140" s="335">
        <f t="shared" si="38"/>
        <v>0</v>
      </c>
      <c r="J140" s="335">
        <f t="shared" si="39"/>
        <v>0</v>
      </c>
      <c r="K140" s="335">
        <f t="shared" si="40"/>
        <v>0</v>
      </c>
      <c r="L140" s="350">
        <f t="shared" si="41"/>
        <v>0</v>
      </c>
      <c r="W140" s="351" t="str">
        <f t="shared" si="43"/>
        <v/>
      </c>
      <c r="X140" s="351" t="str">
        <f t="shared" si="44"/>
        <v/>
      </c>
      <c r="Y140" s="351" t="str">
        <f t="shared" si="45"/>
        <v/>
      </c>
      <c r="Z140" s="352">
        <f t="shared" si="42"/>
        <v>0</v>
      </c>
    </row>
    <row r="141" spans="2:26" x14ac:dyDescent="0.3">
      <c r="B141" s="257"/>
      <c r="C141" s="257" t="str">
        <f t="shared" si="35"/>
        <v>AZT+3TC+NVP 60/30/50 - tab - dispersible</v>
      </c>
      <c r="D141" s="419">
        <f t="shared" si="46"/>
        <v>3.5</v>
      </c>
      <c r="E141" s="419" t="str">
        <f t="shared" si="46"/>
        <v/>
      </c>
      <c r="F141" s="349" t="str">
        <f t="shared" si="47"/>
        <v/>
      </c>
      <c r="G141" s="349" t="str">
        <f t="shared" si="47"/>
        <v/>
      </c>
      <c r="I141" s="335">
        <f t="shared" si="38"/>
        <v>0</v>
      </c>
      <c r="J141" s="335">
        <f t="shared" si="39"/>
        <v>0</v>
      </c>
      <c r="K141" s="335">
        <f t="shared" si="40"/>
        <v>0</v>
      </c>
      <c r="L141" s="350">
        <f t="shared" si="41"/>
        <v>0</v>
      </c>
      <c r="W141" s="351" t="str">
        <f t="shared" si="43"/>
        <v/>
      </c>
      <c r="X141" s="351" t="str">
        <f t="shared" si="44"/>
        <v/>
      </c>
      <c r="Y141" s="351" t="str">
        <f t="shared" si="45"/>
        <v/>
      </c>
      <c r="Z141" s="352">
        <f t="shared" si="42"/>
        <v>0</v>
      </c>
    </row>
    <row r="142" spans="2:26" x14ac:dyDescent="0.3">
      <c r="B142" s="257"/>
      <c r="C142" s="257" t="str">
        <f t="shared" si="35"/>
        <v>DRV 0 - susp - dose in ml</v>
      </c>
      <c r="D142" s="419" t="str">
        <f t="shared" si="46"/>
        <v>--</v>
      </c>
      <c r="E142" s="419" t="str">
        <f t="shared" si="46"/>
        <v/>
      </c>
      <c r="F142" s="349" t="str">
        <f t="shared" si="47"/>
        <v/>
      </c>
      <c r="G142" s="349" t="str">
        <f t="shared" si="47"/>
        <v/>
      </c>
      <c r="I142" s="335">
        <f t="shared" si="38"/>
        <v>0</v>
      </c>
      <c r="J142" s="335">
        <f t="shared" si="39"/>
        <v>0</v>
      </c>
      <c r="K142" s="335">
        <f t="shared" si="40"/>
        <v>0</v>
      </c>
      <c r="L142" s="350">
        <f t="shared" si="41"/>
        <v>0</v>
      </c>
      <c r="W142" s="351" t="str">
        <f t="shared" si="43"/>
        <v/>
      </c>
      <c r="X142" s="351" t="str">
        <f t="shared" si="44"/>
        <v/>
      </c>
      <c r="Y142" s="351" t="str">
        <f t="shared" si="45"/>
        <v/>
      </c>
      <c r="Z142" s="352">
        <f t="shared" si="42"/>
        <v>0</v>
      </c>
    </row>
    <row r="143" spans="2:26" x14ac:dyDescent="0.3">
      <c r="B143" s="257"/>
      <c r="C143" s="257" t="str">
        <f t="shared" si="35"/>
        <v>DRV 150 - tab</v>
      </c>
      <c r="D143" s="419" t="str">
        <f t="shared" si="46"/>
        <v>--</v>
      </c>
      <c r="E143" s="419" t="str">
        <f t="shared" si="46"/>
        <v/>
      </c>
      <c r="F143" s="349" t="str">
        <f t="shared" si="47"/>
        <v/>
      </c>
      <c r="G143" s="349" t="str">
        <f t="shared" si="47"/>
        <v/>
      </c>
      <c r="I143" s="335">
        <f t="shared" si="38"/>
        <v>0</v>
      </c>
      <c r="J143" s="335">
        <f t="shared" si="39"/>
        <v>0</v>
      </c>
      <c r="K143" s="335">
        <f t="shared" si="40"/>
        <v>0</v>
      </c>
      <c r="L143" s="350">
        <f t="shared" si="41"/>
        <v>0</v>
      </c>
      <c r="W143" s="351" t="str">
        <f t="shared" si="43"/>
        <v/>
      </c>
      <c r="X143" s="351" t="str">
        <f t="shared" si="44"/>
        <v/>
      </c>
      <c r="Y143" s="351" t="str">
        <f t="shared" si="45"/>
        <v/>
      </c>
      <c r="Z143" s="352">
        <f t="shared" si="42"/>
        <v>0</v>
      </c>
    </row>
    <row r="144" spans="2:26" x14ac:dyDescent="0.3">
      <c r="B144" s="257"/>
      <c r="C144" s="257" t="str">
        <f t="shared" si="35"/>
        <v>DRV 75 - tab</v>
      </c>
      <c r="D144" s="419" t="str">
        <f t="shared" si="46"/>
        <v>--</v>
      </c>
      <c r="E144" s="419" t="str">
        <f t="shared" si="46"/>
        <v/>
      </c>
      <c r="F144" s="349" t="str">
        <f t="shared" si="47"/>
        <v/>
      </c>
      <c r="G144" s="349" t="str">
        <f t="shared" si="47"/>
        <v/>
      </c>
      <c r="I144" s="335">
        <f t="shared" si="38"/>
        <v>0</v>
      </c>
      <c r="J144" s="335">
        <f t="shared" si="39"/>
        <v>0</v>
      </c>
      <c r="K144" s="335">
        <f t="shared" si="40"/>
        <v>0</v>
      </c>
      <c r="L144" s="350">
        <f t="shared" si="41"/>
        <v>0</v>
      </c>
      <c r="W144" s="351" t="str">
        <f t="shared" si="43"/>
        <v/>
      </c>
      <c r="X144" s="351" t="str">
        <f t="shared" si="44"/>
        <v/>
      </c>
      <c r="Y144" s="351" t="str">
        <f t="shared" si="45"/>
        <v/>
      </c>
      <c r="Z144" s="352">
        <f t="shared" si="42"/>
        <v>0</v>
      </c>
    </row>
    <row r="145" spans="2:26" x14ac:dyDescent="0.3">
      <c r="B145" s="257"/>
      <c r="C145" s="257" t="str">
        <f t="shared" si="35"/>
        <v>EFV 0 - susp - dose in ml</v>
      </c>
      <c r="D145" s="419" t="str">
        <f t="shared" si="46"/>
        <v>--</v>
      </c>
      <c r="E145" s="419" t="str">
        <f t="shared" si="46"/>
        <v/>
      </c>
      <c r="F145" s="349" t="str">
        <f t="shared" si="47"/>
        <v/>
      </c>
      <c r="G145" s="349" t="str">
        <f t="shared" si="47"/>
        <v/>
      </c>
      <c r="I145" s="335">
        <f t="shared" si="38"/>
        <v>0</v>
      </c>
      <c r="J145" s="335">
        <f t="shared" si="39"/>
        <v>0</v>
      </c>
      <c r="K145" s="335">
        <f t="shared" si="40"/>
        <v>0</v>
      </c>
      <c r="L145" s="350">
        <f t="shared" si="41"/>
        <v>0</v>
      </c>
      <c r="W145" s="351" t="str">
        <f t="shared" si="43"/>
        <v/>
      </c>
      <c r="X145" s="351" t="str">
        <f t="shared" si="44"/>
        <v/>
      </c>
      <c r="Y145" s="351" t="str">
        <f t="shared" si="45"/>
        <v/>
      </c>
      <c r="Z145" s="352">
        <f t="shared" si="42"/>
        <v>0</v>
      </c>
    </row>
    <row r="146" spans="2:26" x14ac:dyDescent="0.3">
      <c r="B146" s="257"/>
      <c r="C146" s="257" t="str">
        <f t="shared" si="35"/>
        <v>EFV 200 - caps</v>
      </c>
      <c r="D146" s="419">
        <f t="shared" si="46"/>
        <v>5.5</v>
      </c>
      <c r="E146" s="419" t="str">
        <f t="shared" si="46"/>
        <v/>
      </c>
      <c r="F146" s="349" t="str">
        <f t="shared" si="47"/>
        <v/>
      </c>
      <c r="G146" s="349" t="str">
        <f t="shared" si="47"/>
        <v/>
      </c>
      <c r="I146" s="335">
        <f t="shared" si="38"/>
        <v>0</v>
      </c>
      <c r="J146" s="335">
        <f t="shared" si="39"/>
        <v>0</v>
      </c>
      <c r="K146" s="335">
        <f t="shared" si="40"/>
        <v>0</v>
      </c>
      <c r="L146" s="350">
        <f t="shared" si="41"/>
        <v>0</v>
      </c>
      <c r="W146" s="351" t="str">
        <f t="shared" si="43"/>
        <v/>
      </c>
      <c r="X146" s="351" t="str">
        <f t="shared" si="44"/>
        <v/>
      </c>
      <c r="Y146" s="351" t="str">
        <f t="shared" si="45"/>
        <v/>
      </c>
      <c r="Z146" s="352">
        <f t="shared" si="42"/>
        <v>0</v>
      </c>
    </row>
    <row r="147" spans="2:26" x14ac:dyDescent="0.3">
      <c r="B147" s="257"/>
      <c r="C147" s="257" t="str">
        <f t="shared" si="35"/>
        <v>EFV 200 - tab</v>
      </c>
      <c r="D147" s="419">
        <f t="shared" si="46"/>
        <v>4.5</v>
      </c>
      <c r="E147" s="419" t="str">
        <f t="shared" si="46"/>
        <v/>
      </c>
      <c r="F147" s="349" t="str">
        <f t="shared" si="47"/>
        <v/>
      </c>
      <c r="G147" s="349" t="str">
        <f t="shared" si="47"/>
        <v/>
      </c>
      <c r="I147" s="335">
        <f t="shared" si="38"/>
        <v>0</v>
      </c>
      <c r="J147" s="335">
        <f t="shared" si="39"/>
        <v>0</v>
      </c>
      <c r="K147" s="335">
        <f t="shared" si="40"/>
        <v>0</v>
      </c>
      <c r="L147" s="350">
        <f t="shared" si="41"/>
        <v>0</v>
      </c>
      <c r="W147" s="351" t="str">
        <f t="shared" si="43"/>
        <v/>
      </c>
      <c r="X147" s="351" t="str">
        <f t="shared" si="44"/>
        <v/>
      </c>
      <c r="Y147" s="351" t="str">
        <f t="shared" si="45"/>
        <v/>
      </c>
      <c r="Z147" s="352">
        <f t="shared" si="42"/>
        <v>0</v>
      </c>
    </row>
    <row r="148" spans="2:26" x14ac:dyDescent="0.3">
      <c r="B148" s="257"/>
      <c r="C148" s="257" t="str">
        <f t="shared" si="35"/>
        <v>EFV 200 - tab - scored</v>
      </c>
      <c r="D148" s="419">
        <f t="shared" si="46"/>
        <v>9.3000000000000007</v>
      </c>
      <c r="E148" s="419" t="str">
        <f t="shared" si="46"/>
        <v/>
      </c>
      <c r="F148" s="349" t="str">
        <f t="shared" si="47"/>
        <v/>
      </c>
      <c r="G148" s="349" t="str">
        <f t="shared" si="47"/>
        <v/>
      </c>
      <c r="I148" s="335">
        <f t="shared" si="38"/>
        <v>0</v>
      </c>
      <c r="J148" s="335">
        <f t="shared" si="39"/>
        <v>0</v>
      </c>
      <c r="K148" s="335">
        <f t="shared" si="40"/>
        <v>0</v>
      </c>
      <c r="L148" s="350">
        <f t="shared" si="41"/>
        <v>0</v>
      </c>
      <c r="W148" s="351" t="str">
        <f t="shared" si="43"/>
        <v/>
      </c>
      <c r="X148" s="351" t="str">
        <f t="shared" si="44"/>
        <v/>
      </c>
      <c r="Y148" s="351" t="str">
        <f t="shared" si="45"/>
        <v/>
      </c>
      <c r="Z148" s="352">
        <f t="shared" si="42"/>
        <v>0</v>
      </c>
    </row>
    <row r="149" spans="2:26" x14ac:dyDescent="0.3">
      <c r="B149" s="257"/>
      <c r="C149" s="257" t="str">
        <f t="shared" si="35"/>
        <v>EFV 50 - caps</v>
      </c>
      <c r="D149" s="419" t="str">
        <f t="shared" si="46"/>
        <v>--</v>
      </c>
      <c r="E149" s="419" t="str">
        <f t="shared" si="46"/>
        <v/>
      </c>
      <c r="F149" s="349" t="str">
        <f t="shared" si="47"/>
        <v/>
      </c>
      <c r="G149" s="349" t="str">
        <f t="shared" si="47"/>
        <v/>
      </c>
      <c r="I149" s="335">
        <f t="shared" si="38"/>
        <v>0</v>
      </c>
      <c r="J149" s="335">
        <f t="shared" si="39"/>
        <v>0</v>
      </c>
      <c r="K149" s="335">
        <f t="shared" si="40"/>
        <v>0</v>
      </c>
      <c r="L149" s="350">
        <f t="shared" si="41"/>
        <v>0</v>
      </c>
      <c r="W149" s="351" t="str">
        <f t="shared" si="43"/>
        <v/>
      </c>
      <c r="X149" s="351" t="str">
        <f t="shared" si="44"/>
        <v/>
      </c>
      <c r="Y149" s="351" t="str">
        <f t="shared" si="45"/>
        <v/>
      </c>
      <c r="Z149" s="352">
        <f t="shared" si="42"/>
        <v>0</v>
      </c>
    </row>
    <row r="150" spans="2:26" x14ac:dyDescent="0.3">
      <c r="B150" s="257"/>
      <c r="C150" s="257" t="str">
        <f t="shared" si="35"/>
        <v>EFV 50 - tab</v>
      </c>
      <c r="D150" s="419">
        <f t="shared" si="46"/>
        <v>1.5</v>
      </c>
      <c r="E150" s="419" t="str">
        <f t="shared" si="46"/>
        <v/>
      </c>
      <c r="F150" s="349" t="str">
        <f t="shared" si="47"/>
        <v/>
      </c>
      <c r="G150" s="349" t="str">
        <f t="shared" si="47"/>
        <v/>
      </c>
      <c r="I150" s="335">
        <f t="shared" si="38"/>
        <v>0</v>
      </c>
      <c r="J150" s="335">
        <f t="shared" si="39"/>
        <v>0</v>
      </c>
      <c r="K150" s="335">
        <f t="shared" si="40"/>
        <v>0</v>
      </c>
      <c r="L150" s="350">
        <f t="shared" si="41"/>
        <v>0</v>
      </c>
      <c r="W150" s="351" t="str">
        <f t="shared" si="43"/>
        <v/>
      </c>
      <c r="X150" s="351" t="str">
        <f t="shared" si="44"/>
        <v/>
      </c>
      <c r="Y150" s="351" t="str">
        <f t="shared" si="45"/>
        <v/>
      </c>
      <c r="Z150" s="352">
        <f t="shared" si="42"/>
        <v>0</v>
      </c>
    </row>
    <row r="151" spans="2:26" x14ac:dyDescent="0.3">
      <c r="B151" s="257"/>
      <c r="C151" s="257" t="str">
        <f t="shared" si="35"/>
        <v>EFV 600 - tab</v>
      </c>
      <c r="D151" s="419">
        <f t="shared" si="46"/>
        <v>3.4</v>
      </c>
      <c r="E151" s="419" t="str">
        <f t="shared" si="46"/>
        <v/>
      </c>
      <c r="F151" s="349" t="str">
        <f t="shared" si="47"/>
        <v/>
      </c>
      <c r="G151" s="349" t="str">
        <f t="shared" si="47"/>
        <v/>
      </c>
      <c r="I151" s="335">
        <f t="shared" si="38"/>
        <v>0</v>
      </c>
      <c r="J151" s="335">
        <f t="shared" si="39"/>
        <v>0</v>
      </c>
      <c r="K151" s="335">
        <f t="shared" si="40"/>
        <v>0</v>
      </c>
      <c r="L151" s="350">
        <f t="shared" si="41"/>
        <v>0</v>
      </c>
      <c r="W151" s="351" t="str">
        <f t="shared" si="43"/>
        <v/>
      </c>
      <c r="X151" s="351" t="str">
        <f t="shared" si="44"/>
        <v/>
      </c>
      <c r="Y151" s="351" t="str">
        <f t="shared" si="45"/>
        <v/>
      </c>
      <c r="Z151" s="352">
        <f t="shared" si="42"/>
        <v>0</v>
      </c>
    </row>
    <row r="152" spans="2:26" x14ac:dyDescent="0.3">
      <c r="B152" s="257"/>
      <c r="C152" s="257" t="str">
        <f t="shared" si="35"/>
        <v>ETV 100 - tab</v>
      </c>
      <c r="D152" s="419" t="str">
        <f t="shared" si="46"/>
        <v>--</v>
      </c>
      <c r="E152" s="419" t="str">
        <f t="shared" si="46"/>
        <v/>
      </c>
      <c r="F152" s="349" t="str">
        <f t="shared" si="47"/>
        <v/>
      </c>
      <c r="G152" s="349" t="str">
        <f t="shared" si="47"/>
        <v/>
      </c>
      <c r="I152" s="335">
        <f t="shared" si="38"/>
        <v>0</v>
      </c>
      <c r="J152" s="335">
        <f t="shared" si="39"/>
        <v>0</v>
      </c>
      <c r="K152" s="335">
        <f t="shared" si="40"/>
        <v>0</v>
      </c>
      <c r="L152" s="350">
        <f t="shared" si="41"/>
        <v>0</v>
      </c>
      <c r="W152" s="351" t="str">
        <f t="shared" si="43"/>
        <v/>
      </c>
      <c r="X152" s="351" t="str">
        <f t="shared" si="44"/>
        <v/>
      </c>
      <c r="Y152" s="351" t="str">
        <f t="shared" si="45"/>
        <v/>
      </c>
      <c r="Z152" s="352">
        <f t="shared" si="42"/>
        <v>0</v>
      </c>
    </row>
    <row r="153" spans="2:26" x14ac:dyDescent="0.3">
      <c r="B153" s="257"/>
      <c r="C153" s="257" t="str">
        <f t="shared" si="35"/>
        <v>FTC 200 - caps</v>
      </c>
      <c r="D153" s="419" t="str">
        <f t="shared" si="46"/>
        <v>--</v>
      </c>
      <c r="E153" s="419" t="str">
        <f t="shared" si="46"/>
        <v/>
      </c>
      <c r="F153" s="349" t="str">
        <f t="shared" si="47"/>
        <v/>
      </c>
      <c r="G153" s="349" t="str">
        <f t="shared" si="47"/>
        <v/>
      </c>
      <c r="I153" s="335">
        <f t="shared" si="38"/>
        <v>0</v>
      </c>
      <c r="J153" s="335">
        <f t="shared" si="39"/>
        <v>0</v>
      </c>
      <c r="K153" s="335">
        <f t="shared" si="40"/>
        <v>0</v>
      </c>
      <c r="L153" s="350">
        <f t="shared" si="41"/>
        <v>0</v>
      </c>
      <c r="W153" s="351" t="str">
        <f t="shared" si="43"/>
        <v/>
      </c>
      <c r="X153" s="351" t="str">
        <f t="shared" si="44"/>
        <v/>
      </c>
      <c r="Y153" s="351" t="str">
        <f t="shared" si="45"/>
        <v/>
      </c>
      <c r="Z153" s="352">
        <f t="shared" si="42"/>
        <v>0</v>
      </c>
    </row>
    <row r="154" spans="2:26" x14ac:dyDescent="0.3">
      <c r="B154" s="257"/>
      <c r="C154" s="257" t="str">
        <f t="shared" si="35"/>
        <v>LPV/r 0 - susp</v>
      </c>
      <c r="D154" s="419">
        <f t="shared" si="46"/>
        <v>30.82</v>
      </c>
      <c r="E154" s="419" t="str">
        <f t="shared" si="46"/>
        <v/>
      </c>
      <c r="F154" s="349" t="str">
        <f t="shared" si="47"/>
        <v/>
      </c>
      <c r="G154" s="349" t="str">
        <f t="shared" si="47"/>
        <v/>
      </c>
      <c r="I154" s="335">
        <f t="shared" si="38"/>
        <v>0</v>
      </c>
      <c r="J154" s="335">
        <f t="shared" si="39"/>
        <v>0</v>
      </c>
      <c r="K154" s="335">
        <f t="shared" si="40"/>
        <v>0</v>
      </c>
      <c r="L154" s="350">
        <f t="shared" si="41"/>
        <v>0</v>
      </c>
      <c r="W154" s="351" t="str">
        <f t="shared" si="43"/>
        <v/>
      </c>
      <c r="X154" s="351" t="str">
        <f t="shared" si="44"/>
        <v/>
      </c>
      <c r="Y154" s="351" t="str">
        <f t="shared" si="45"/>
        <v/>
      </c>
      <c r="Z154" s="352">
        <f t="shared" si="42"/>
        <v>0</v>
      </c>
    </row>
    <row r="155" spans="2:26" x14ac:dyDescent="0.3">
      <c r="B155" s="257"/>
      <c r="C155" s="257" t="str">
        <f t="shared" si="35"/>
        <v>LPV/r 100/25 - tab - heat stable</v>
      </c>
      <c r="D155" s="419">
        <f t="shared" si="46"/>
        <v>5.94</v>
      </c>
      <c r="E155" s="419" t="str">
        <f t="shared" si="46"/>
        <v/>
      </c>
      <c r="F155" s="349" t="str">
        <f t="shared" si="47"/>
        <v/>
      </c>
      <c r="G155" s="349" t="str">
        <f t="shared" si="47"/>
        <v/>
      </c>
      <c r="I155" s="335">
        <f t="shared" si="38"/>
        <v>0</v>
      </c>
      <c r="J155" s="335">
        <f t="shared" si="39"/>
        <v>0</v>
      </c>
      <c r="K155" s="335">
        <f t="shared" si="40"/>
        <v>0</v>
      </c>
      <c r="L155" s="350">
        <f t="shared" si="41"/>
        <v>0</v>
      </c>
      <c r="W155" s="351" t="str">
        <f t="shared" si="43"/>
        <v/>
      </c>
      <c r="X155" s="351" t="str">
        <f t="shared" si="44"/>
        <v/>
      </c>
      <c r="Y155" s="351" t="str">
        <f t="shared" si="45"/>
        <v/>
      </c>
      <c r="Z155" s="352">
        <f t="shared" si="42"/>
        <v>0</v>
      </c>
    </row>
    <row r="156" spans="2:26" x14ac:dyDescent="0.3">
      <c r="B156" s="257"/>
      <c r="C156" s="257" t="str">
        <f t="shared" si="35"/>
        <v>LPV/r 200/50 - tab</v>
      </c>
      <c r="D156" s="419">
        <f t="shared" si="46"/>
        <v>20</v>
      </c>
      <c r="E156" s="419" t="str">
        <f t="shared" si="46"/>
        <v/>
      </c>
      <c r="F156" s="349" t="str">
        <f t="shared" si="47"/>
        <v/>
      </c>
      <c r="G156" s="349" t="str">
        <f t="shared" si="47"/>
        <v/>
      </c>
      <c r="I156" s="335">
        <f t="shared" si="38"/>
        <v>0</v>
      </c>
      <c r="J156" s="335">
        <f t="shared" si="39"/>
        <v>0</v>
      </c>
      <c r="K156" s="335">
        <f t="shared" si="40"/>
        <v>0</v>
      </c>
      <c r="L156" s="350">
        <f t="shared" si="41"/>
        <v>0</v>
      </c>
      <c r="W156" s="351" t="str">
        <f t="shared" si="43"/>
        <v/>
      </c>
      <c r="X156" s="351" t="str">
        <f t="shared" si="44"/>
        <v/>
      </c>
      <c r="Y156" s="351" t="str">
        <f t="shared" si="45"/>
        <v/>
      </c>
      <c r="Z156" s="352">
        <f t="shared" si="42"/>
        <v>0</v>
      </c>
    </row>
    <row r="157" spans="2:26" x14ac:dyDescent="0.3">
      <c r="B157" s="257"/>
      <c r="C157" s="257" t="str">
        <f t="shared" si="35"/>
        <v>LPV/r 40/10 - pellets/caps - heat stable</v>
      </c>
      <c r="D157" s="419">
        <f t="shared" ref="D157:E176" si="48">IF(D50="","",D50)</f>
        <v>19.2</v>
      </c>
      <c r="E157" s="419" t="str">
        <f t="shared" si="48"/>
        <v/>
      </c>
      <c r="F157" s="349" t="str">
        <f t="shared" ref="F157:G176" si="49">E157</f>
        <v/>
      </c>
      <c r="G157" s="349" t="str">
        <f t="shared" si="49"/>
        <v/>
      </c>
      <c r="I157" s="335">
        <f t="shared" si="38"/>
        <v>0</v>
      </c>
      <c r="J157" s="335">
        <f t="shared" si="39"/>
        <v>0</v>
      </c>
      <c r="K157" s="335">
        <f t="shared" si="40"/>
        <v>0</v>
      </c>
      <c r="L157" s="350">
        <f t="shared" si="41"/>
        <v>0</v>
      </c>
      <c r="W157" s="351" t="str">
        <f t="shared" si="43"/>
        <v/>
      </c>
      <c r="X157" s="351" t="str">
        <f t="shared" si="44"/>
        <v/>
      </c>
      <c r="Y157" s="351" t="str">
        <f t="shared" si="45"/>
        <v/>
      </c>
      <c r="Z157" s="352">
        <f t="shared" si="42"/>
        <v>0</v>
      </c>
    </row>
    <row r="158" spans="2:26" x14ac:dyDescent="0.3">
      <c r="B158" s="257"/>
      <c r="C158" s="257" t="str">
        <f t="shared" si="35"/>
        <v>NVP 0 - susp - dose in ml</v>
      </c>
      <c r="D158" s="419">
        <f t="shared" si="48"/>
        <v>2.5</v>
      </c>
      <c r="E158" s="419" t="str">
        <f t="shared" si="48"/>
        <v/>
      </c>
      <c r="F158" s="349" t="str">
        <f t="shared" si="49"/>
        <v/>
      </c>
      <c r="G158" s="349" t="str">
        <f t="shared" si="49"/>
        <v/>
      </c>
      <c r="I158" s="335">
        <f t="shared" si="38"/>
        <v>0</v>
      </c>
      <c r="J158" s="335">
        <f t="shared" si="39"/>
        <v>0</v>
      </c>
      <c r="K158" s="335">
        <f t="shared" si="40"/>
        <v>0</v>
      </c>
      <c r="L158" s="350">
        <f t="shared" si="41"/>
        <v>0</v>
      </c>
      <c r="W158" s="351" t="str">
        <f t="shared" si="43"/>
        <v/>
      </c>
      <c r="X158" s="351" t="str">
        <f t="shared" si="44"/>
        <v/>
      </c>
      <c r="Y158" s="351" t="str">
        <f t="shared" si="45"/>
        <v/>
      </c>
      <c r="Z158" s="352">
        <f t="shared" si="42"/>
        <v>0</v>
      </c>
    </row>
    <row r="159" spans="2:26" x14ac:dyDescent="0.3">
      <c r="B159" s="257"/>
      <c r="C159" s="257" t="str">
        <f t="shared" si="35"/>
        <v>NVP 200 - tab</v>
      </c>
      <c r="D159" s="419">
        <f t="shared" si="48"/>
        <v>1.3</v>
      </c>
      <c r="E159" s="419" t="str">
        <f t="shared" si="48"/>
        <v/>
      </c>
      <c r="F159" s="349" t="str">
        <f t="shared" si="49"/>
        <v/>
      </c>
      <c r="G159" s="349" t="str">
        <f t="shared" si="49"/>
        <v/>
      </c>
      <c r="I159" s="335">
        <f t="shared" si="38"/>
        <v>0</v>
      </c>
      <c r="J159" s="335">
        <f t="shared" si="39"/>
        <v>0</v>
      </c>
      <c r="K159" s="335">
        <f t="shared" si="40"/>
        <v>0</v>
      </c>
      <c r="L159" s="350">
        <f t="shared" si="41"/>
        <v>0</v>
      </c>
      <c r="W159" s="351" t="str">
        <f t="shared" si="43"/>
        <v/>
      </c>
      <c r="X159" s="351" t="str">
        <f t="shared" si="44"/>
        <v/>
      </c>
      <c r="Y159" s="351" t="str">
        <f t="shared" si="45"/>
        <v/>
      </c>
      <c r="Z159" s="352">
        <f t="shared" si="42"/>
        <v>0</v>
      </c>
    </row>
    <row r="160" spans="2:26" x14ac:dyDescent="0.3">
      <c r="B160" s="257"/>
      <c r="C160" s="257" t="str">
        <f t="shared" si="35"/>
        <v>NVP 50 - tab - dispersible</v>
      </c>
      <c r="D160" s="419">
        <f t="shared" si="48"/>
        <v>1.25</v>
      </c>
      <c r="E160" s="419" t="str">
        <f t="shared" si="48"/>
        <v/>
      </c>
      <c r="F160" s="349" t="str">
        <f t="shared" si="49"/>
        <v/>
      </c>
      <c r="G160" s="349" t="str">
        <f t="shared" si="49"/>
        <v/>
      </c>
      <c r="I160" s="335">
        <f t="shared" si="38"/>
        <v>0</v>
      </c>
      <c r="J160" s="335">
        <f t="shared" si="39"/>
        <v>0</v>
      </c>
      <c r="K160" s="335">
        <f t="shared" si="40"/>
        <v>0</v>
      </c>
      <c r="L160" s="350">
        <f t="shared" si="41"/>
        <v>0</v>
      </c>
      <c r="W160" s="351" t="str">
        <f t="shared" si="43"/>
        <v/>
      </c>
      <c r="X160" s="351" t="str">
        <f t="shared" si="44"/>
        <v/>
      </c>
      <c r="Y160" s="351" t="str">
        <f t="shared" si="45"/>
        <v/>
      </c>
      <c r="Z160" s="352">
        <f t="shared" si="42"/>
        <v>0</v>
      </c>
    </row>
    <row r="161" spans="2:26" x14ac:dyDescent="0.3">
      <c r="B161" s="257"/>
      <c r="C161" s="257" t="str">
        <f t="shared" si="35"/>
        <v>RAL 100 - tab - chew scored</v>
      </c>
      <c r="D161" s="419" t="str">
        <f t="shared" si="48"/>
        <v>--</v>
      </c>
      <c r="E161" s="419" t="str">
        <f t="shared" si="48"/>
        <v/>
      </c>
      <c r="F161" s="349" t="str">
        <f t="shared" si="49"/>
        <v/>
      </c>
      <c r="G161" s="349" t="str">
        <f t="shared" si="49"/>
        <v/>
      </c>
      <c r="I161" s="335">
        <f t="shared" si="38"/>
        <v>0</v>
      </c>
      <c r="J161" s="335">
        <f t="shared" si="39"/>
        <v>0</v>
      </c>
      <c r="K161" s="335">
        <f t="shared" si="40"/>
        <v>0</v>
      </c>
      <c r="L161" s="350">
        <f t="shared" si="41"/>
        <v>0</v>
      </c>
      <c r="W161" s="351" t="str">
        <f t="shared" si="43"/>
        <v/>
      </c>
      <c r="X161" s="351" t="str">
        <f t="shared" si="44"/>
        <v/>
      </c>
      <c r="Y161" s="351" t="str">
        <f t="shared" si="45"/>
        <v/>
      </c>
      <c r="Z161" s="352">
        <f t="shared" si="42"/>
        <v>0</v>
      </c>
    </row>
    <row r="162" spans="2:26" x14ac:dyDescent="0.3">
      <c r="B162" s="257"/>
      <c r="C162" s="257" t="str">
        <f t="shared" ref="C162:C218" si="50">C55</f>
        <v>RAL 25 - tab - chew scored</v>
      </c>
      <c r="D162" s="419" t="str">
        <f t="shared" si="48"/>
        <v>--</v>
      </c>
      <c r="E162" s="419" t="str">
        <f t="shared" si="48"/>
        <v/>
      </c>
      <c r="F162" s="349" t="str">
        <f t="shared" si="49"/>
        <v/>
      </c>
      <c r="G162" s="349" t="str">
        <f t="shared" si="49"/>
        <v/>
      </c>
      <c r="I162" s="335">
        <f t="shared" ref="I162:I218" si="51">SUM(I55:L55)</f>
        <v>0</v>
      </c>
      <c r="J162" s="335">
        <f t="shared" ref="J162:J218" si="52">SUM(M55:P55)</f>
        <v>0</v>
      </c>
      <c r="K162" s="335">
        <f t="shared" ref="K162:K218" si="53">SUM(Q55:T55)</f>
        <v>0</v>
      </c>
      <c r="L162" s="350">
        <f t="shared" ref="L162:L218" si="54">SUM(I162:K162)</f>
        <v>0</v>
      </c>
      <c r="W162" s="351" t="str">
        <f t="shared" si="43"/>
        <v/>
      </c>
      <c r="X162" s="351" t="str">
        <f t="shared" si="44"/>
        <v/>
      </c>
      <c r="Y162" s="351" t="str">
        <f t="shared" si="45"/>
        <v/>
      </c>
      <c r="Z162" s="352">
        <f t="shared" ref="Z162:Z218" si="55">SUM(W162:Y162)</f>
        <v>0</v>
      </c>
    </row>
    <row r="163" spans="2:26" x14ac:dyDescent="0.3">
      <c r="B163" s="257"/>
      <c r="C163" s="257" t="str">
        <f t="shared" si="50"/>
        <v>RAL 400 - tab</v>
      </c>
      <c r="D163" s="419">
        <f t="shared" si="48"/>
        <v>50</v>
      </c>
      <c r="E163" s="419" t="str">
        <f t="shared" si="48"/>
        <v/>
      </c>
      <c r="F163" s="349" t="str">
        <f t="shared" si="49"/>
        <v/>
      </c>
      <c r="G163" s="349" t="str">
        <f t="shared" si="49"/>
        <v/>
      </c>
      <c r="I163" s="335">
        <f t="shared" si="51"/>
        <v>0</v>
      </c>
      <c r="J163" s="335">
        <f t="shared" si="52"/>
        <v>0</v>
      </c>
      <c r="K163" s="335">
        <f t="shared" si="53"/>
        <v>0</v>
      </c>
      <c r="L163" s="350">
        <f t="shared" si="54"/>
        <v>0</v>
      </c>
      <c r="W163" s="351" t="str">
        <f t="shared" si="43"/>
        <v/>
      </c>
      <c r="X163" s="351" t="str">
        <f t="shared" si="44"/>
        <v/>
      </c>
      <c r="Y163" s="351" t="str">
        <f t="shared" si="45"/>
        <v/>
      </c>
      <c r="Z163" s="352">
        <f t="shared" si="55"/>
        <v>0</v>
      </c>
    </row>
    <row r="164" spans="2:26" x14ac:dyDescent="0.3">
      <c r="B164" s="257"/>
      <c r="C164" s="257" t="str">
        <f t="shared" si="50"/>
        <v>RTV 0 - susp - dose in ml</v>
      </c>
      <c r="D164" s="419">
        <f t="shared" si="48"/>
        <v>8.2200000000000006</v>
      </c>
      <c r="E164" s="419" t="str">
        <f t="shared" si="48"/>
        <v/>
      </c>
      <c r="F164" s="349" t="str">
        <f t="shared" si="49"/>
        <v/>
      </c>
      <c r="G164" s="349" t="str">
        <f t="shared" si="49"/>
        <v/>
      </c>
      <c r="I164" s="335">
        <f t="shared" si="51"/>
        <v>0</v>
      </c>
      <c r="J164" s="335">
        <f t="shared" si="52"/>
        <v>0</v>
      </c>
      <c r="K164" s="335">
        <f t="shared" si="53"/>
        <v>0</v>
      </c>
      <c r="L164" s="350">
        <f t="shared" si="54"/>
        <v>0</v>
      </c>
      <c r="W164" s="351" t="str">
        <f t="shared" si="43"/>
        <v/>
      </c>
      <c r="X164" s="351" t="str">
        <f t="shared" si="44"/>
        <v/>
      </c>
      <c r="Y164" s="351" t="str">
        <f t="shared" si="45"/>
        <v/>
      </c>
      <c r="Z164" s="352">
        <f t="shared" si="55"/>
        <v>0</v>
      </c>
    </row>
    <row r="165" spans="2:26" x14ac:dyDescent="0.3">
      <c r="B165" s="257"/>
      <c r="C165" s="257" t="str">
        <f t="shared" si="50"/>
        <v>RTV 100 - tab - heat stable</v>
      </c>
      <c r="D165" s="419">
        <f t="shared" si="48"/>
        <v>7.5</v>
      </c>
      <c r="E165" s="419" t="str">
        <f t="shared" si="48"/>
        <v/>
      </c>
      <c r="F165" s="349" t="str">
        <f t="shared" si="49"/>
        <v/>
      </c>
      <c r="G165" s="349" t="str">
        <f t="shared" si="49"/>
        <v/>
      </c>
      <c r="I165" s="335">
        <f t="shared" si="51"/>
        <v>0</v>
      </c>
      <c r="J165" s="335">
        <f t="shared" si="52"/>
        <v>0</v>
      </c>
      <c r="K165" s="335">
        <f t="shared" si="53"/>
        <v>0</v>
      </c>
      <c r="L165" s="350">
        <f t="shared" si="54"/>
        <v>0</v>
      </c>
      <c r="W165" s="351" t="str">
        <f t="shared" si="43"/>
        <v/>
      </c>
      <c r="X165" s="351" t="str">
        <f t="shared" si="44"/>
        <v/>
      </c>
      <c r="Y165" s="351" t="str">
        <f t="shared" si="45"/>
        <v/>
      </c>
      <c r="Z165" s="352">
        <f t="shared" si="55"/>
        <v>0</v>
      </c>
    </row>
    <row r="166" spans="2:26" x14ac:dyDescent="0.3">
      <c r="B166" s="257"/>
      <c r="C166" s="257" t="str">
        <f t="shared" si="50"/>
        <v>RTV 25 - tab - heat stable</v>
      </c>
      <c r="D166" s="419" t="str">
        <f t="shared" si="48"/>
        <v>--</v>
      </c>
      <c r="E166" s="419" t="str">
        <f t="shared" si="48"/>
        <v/>
      </c>
      <c r="F166" s="349" t="str">
        <f t="shared" si="49"/>
        <v/>
      </c>
      <c r="G166" s="349" t="str">
        <f t="shared" si="49"/>
        <v/>
      </c>
      <c r="I166" s="335">
        <f t="shared" si="51"/>
        <v>0</v>
      </c>
      <c r="J166" s="335">
        <f t="shared" si="52"/>
        <v>0</v>
      </c>
      <c r="K166" s="335">
        <f t="shared" si="53"/>
        <v>0</v>
      </c>
      <c r="L166" s="350">
        <f t="shared" si="54"/>
        <v>0</v>
      </c>
      <c r="W166" s="351" t="str">
        <f t="shared" si="43"/>
        <v/>
      </c>
      <c r="X166" s="351" t="str">
        <f t="shared" si="44"/>
        <v/>
      </c>
      <c r="Y166" s="351" t="str">
        <f t="shared" si="45"/>
        <v/>
      </c>
      <c r="Z166" s="352">
        <f t="shared" si="55"/>
        <v>0</v>
      </c>
    </row>
    <row r="167" spans="2:26" x14ac:dyDescent="0.3">
      <c r="B167" s="257"/>
      <c r="C167" s="257" t="str">
        <f t="shared" si="50"/>
        <v>TDF 300 - tab</v>
      </c>
      <c r="D167" s="419">
        <f t="shared" si="48"/>
        <v>3</v>
      </c>
      <c r="E167" s="419" t="str">
        <f t="shared" si="48"/>
        <v/>
      </c>
      <c r="F167" s="349" t="str">
        <f t="shared" si="49"/>
        <v/>
      </c>
      <c r="G167" s="349" t="str">
        <f t="shared" si="49"/>
        <v/>
      </c>
      <c r="I167" s="335">
        <f t="shared" si="51"/>
        <v>0</v>
      </c>
      <c r="J167" s="335">
        <f t="shared" si="52"/>
        <v>0</v>
      </c>
      <c r="K167" s="335">
        <f t="shared" si="53"/>
        <v>0</v>
      </c>
      <c r="L167" s="350">
        <f t="shared" si="54"/>
        <v>0</v>
      </c>
      <c r="W167" s="351" t="str">
        <f t="shared" si="43"/>
        <v/>
      </c>
      <c r="X167" s="351" t="str">
        <f t="shared" si="44"/>
        <v/>
      </c>
      <c r="Y167" s="351" t="str">
        <f t="shared" si="45"/>
        <v/>
      </c>
      <c r="Z167" s="352">
        <f t="shared" si="55"/>
        <v>0</v>
      </c>
    </row>
    <row r="168" spans="2:26" x14ac:dyDescent="0.3">
      <c r="B168" s="257"/>
      <c r="C168" s="257" t="str">
        <f t="shared" si="50"/>
        <v>TDF 40 - scoop</v>
      </c>
      <c r="D168" s="419" t="str">
        <f t="shared" si="48"/>
        <v>--</v>
      </c>
      <c r="E168" s="419" t="str">
        <f t="shared" si="48"/>
        <v/>
      </c>
      <c r="F168" s="349" t="str">
        <f t="shared" si="49"/>
        <v/>
      </c>
      <c r="G168" s="349" t="str">
        <f t="shared" si="49"/>
        <v/>
      </c>
      <c r="I168" s="335">
        <f t="shared" si="51"/>
        <v>0</v>
      </c>
      <c r="J168" s="335">
        <f t="shared" si="52"/>
        <v>0</v>
      </c>
      <c r="K168" s="335">
        <f t="shared" si="53"/>
        <v>0</v>
      </c>
      <c r="L168" s="350">
        <f t="shared" si="54"/>
        <v>0</v>
      </c>
      <c r="W168" s="351" t="str">
        <f t="shared" si="43"/>
        <v/>
      </c>
      <c r="X168" s="351" t="str">
        <f t="shared" si="44"/>
        <v/>
      </c>
      <c r="Y168" s="351" t="str">
        <f t="shared" si="45"/>
        <v/>
      </c>
      <c r="Z168" s="352">
        <f t="shared" si="55"/>
        <v>0</v>
      </c>
    </row>
    <row r="169" spans="2:26" x14ac:dyDescent="0.3">
      <c r="B169" s="257"/>
      <c r="C169" s="257" t="str">
        <f t="shared" si="50"/>
        <v>TDF+3TC 300/300 - tab</v>
      </c>
      <c r="D169" s="419">
        <f t="shared" si="48"/>
        <v>4.5</v>
      </c>
      <c r="E169" s="419" t="str">
        <f t="shared" si="48"/>
        <v/>
      </c>
      <c r="F169" s="349" t="str">
        <f t="shared" si="49"/>
        <v/>
      </c>
      <c r="G169" s="349" t="str">
        <f t="shared" si="49"/>
        <v/>
      </c>
      <c r="I169" s="335">
        <f t="shared" si="51"/>
        <v>0</v>
      </c>
      <c r="J169" s="335">
        <f t="shared" si="52"/>
        <v>0</v>
      </c>
      <c r="K169" s="335">
        <f t="shared" si="53"/>
        <v>0</v>
      </c>
      <c r="L169" s="350">
        <f t="shared" si="54"/>
        <v>0</v>
      </c>
      <c r="W169" s="351" t="str">
        <f t="shared" si="43"/>
        <v/>
      </c>
      <c r="X169" s="351" t="str">
        <f t="shared" si="44"/>
        <v/>
      </c>
      <c r="Y169" s="351" t="str">
        <f t="shared" si="45"/>
        <v/>
      </c>
      <c r="Z169" s="352">
        <f t="shared" si="55"/>
        <v>0</v>
      </c>
    </row>
    <row r="170" spans="2:26" x14ac:dyDescent="0.3">
      <c r="B170" s="257"/>
      <c r="C170" s="257" t="str">
        <f t="shared" si="50"/>
        <v>TDF+3TC+EFV 300/300/600 - tab</v>
      </c>
      <c r="D170" s="419">
        <f t="shared" si="48"/>
        <v>8.3000000000000007</v>
      </c>
      <c r="E170" s="419" t="str">
        <f t="shared" si="48"/>
        <v/>
      </c>
      <c r="F170" s="349" t="str">
        <f t="shared" si="49"/>
        <v/>
      </c>
      <c r="G170" s="349" t="str">
        <f t="shared" si="49"/>
        <v/>
      </c>
      <c r="I170" s="335">
        <f t="shared" si="51"/>
        <v>0</v>
      </c>
      <c r="J170" s="335">
        <f t="shared" si="52"/>
        <v>0</v>
      </c>
      <c r="K170" s="335">
        <f t="shared" si="53"/>
        <v>0</v>
      </c>
      <c r="L170" s="350">
        <f t="shared" si="54"/>
        <v>0</v>
      </c>
      <c r="W170" s="351" t="str">
        <f t="shared" si="43"/>
        <v/>
      </c>
      <c r="X170" s="351" t="str">
        <f t="shared" si="44"/>
        <v/>
      </c>
      <c r="Y170" s="351" t="str">
        <f t="shared" si="45"/>
        <v/>
      </c>
      <c r="Z170" s="352">
        <f t="shared" si="55"/>
        <v>0</v>
      </c>
    </row>
    <row r="171" spans="2:26" x14ac:dyDescent="0.3">
      <c r="B171" s="257"/>
      <c r="C171" s="257" t="str">
        <f t="shared" si="50"/>
        <v>TDF+FTC 300/200 - tab</v>
      </c>
      <c r="D171" s="419">
        <f t="shared" si="48"/>
        <v>5</v>
      </c>
      <c r="E171" s="419" t="str">
        <f t="shared" si="48"/>
        <v/>
      </c>
      <c r="F171" s="349" t="str">
        <f t="shared" si="49"/>
        <v/>
      </c>
      <c r="G171" s="349" t="str">
        <f t="shared" si="49"/>
        <v/>
      </c>
      <c r="I171" s="335">
        <f t="shared" si="51"/>
        <v>0</v>
      </c>
      <c r="J171" s="335">
        <f t="shared" si="52"/>
        <v>0</v>
      </c>
      <c r="K171" s="335">
        <f t="shared" si="53"/>
        <v>0</v>
      </c>
      <c r="L171" s="350">
        <f t="shared" si="54"/>
        <v>0</v>
      </c>
      <c r="W171" s="351" t="str">
        <f t="shared" si="43"/>
        <v/>
      </c>
      <c r="X171" s="351" t="str">
        <f t="shared" si="44"/>
        <v/>
      </c>
      <c r="Y171" s="351" t="str">
        <f t="shared" si="45"/>
        <v/>
      </c>
      <c r="Z171" s="352">
        <f t="shared" si="55"/>
        <v>0</v>
      </c>
    </row>
    <row r="172" spans="2:26" x14ac:dyDescent="0.3">
      <c r="B172" s="257"/>
      <c r="C172" s="257" t="str">
        <f t="shared" si="50"/>
        <v>TDF+FTC+EFV 300/200/600 - tab</v>
      </c>
      <c r="D172" s="419">
        <f t="shared" si="48"/>
        <v>8.5</v>
      </c>
      <c r="E172" s="419" t="str">
        <f t="shared" si="48"/>
        <v/>
      </c>
      <c r="F172" s="349" t="str">
        <f t="shared" si="49"/>
        <v/>
      </c>
      <c r="G172" s="349" t="str">
        <f t="shared" si="49"/>
        <v/>
      </c>
      <c r="I172" s="335">
        <f t="shared" si="51"/>
        <v>0</v>
      </c>
      <c r="J172" s="335">
        <f t="shared" si="52"/>
        <v>0</v>
      </c>
      <c r="K172" s="335">
        <f t="shared" si="53"/>
        <v>0</v>
      </c>
      <c r="L172" s="350">
        <f t="shared" si="54"/>
        <v>0</v>
      </c>
      <c r="W172" s="351" t="str">
        <f t="shared" si="43"/>
        <v/>
      </c>
      <c r="X172" s="351" t="str">
        <f t="shared" si="44"/>
        <v/>
      </c>
      <c r="Y172" s="351" t="str">
        <f t="shared" si="45"/>
        <v/>
      </c>
      <c r="Z172" s="352">
        <f t="shared" si="55"/>
        <v>0</v>
      </c>
    </row>
    <row r="173" spans="2:26" ht="15" hidden="1" outlineLevel="1" x14ac:dyDescent="0.25">
      <c r="B173" s="257"/>
      <c r="C173" s="257" t="str">
        <f t="shared" si="50"/>
        <v>x_DTG 50 - tab</v>
      </c>
      <c r="D173" s="419" t="str">
        <f t="shared" si="48"/>
        <v/>
      </c>
      <c r="E173" s="419" t="str">
        <f t="shared" si="48"/>
        <v/>
      </c>
      <c r="F173" s="349" t="str">
        <f t="shared" si="49"/>
        <v/>
      </c>
      <c r="G173" s="349" t="str">
        <f t="shared" si="49"/>
        <v/>
      </c>
      <c r="I173" s="335">
        <f t="shared" si="51"/>
        <v>0</v>
      </c>
      <c r="J173" s="335">
        <f t="shared" si="52"/>
        <v>0</v>
      </c>
      <c r="K173" s="335">
        <f t="shared" si="53"/>
        <v>0</v>
      </c>
      <c r="L173" s="350">
        <f t="shared" si="54"/>
        <v>0</v>
      </c>
      <c r="W173" s="351" t="str">
        <f t="shared" si="43"/>
        <v/>
      </c>
      <c r="X173" s="351" t="str">
        <f t="shared" si="44"/>
        <v/>
      </c>
      <c r="Y173" s="351" t="str">
        <f t="shared" si="45"/>
        <v/>
      </c>
      <c r="Z173" s="352">
        <f t="shared" si="55"/>
        <v>0</v>
      </c>
    </row>
    <row r="174" spans="2:26" ht="15" hidden="1" outlineLevel="1" x14ac:dyDescent="0.25">
      <c r="B174" s="257"/>
      <c r="C174" s="257" t="str">
        <f t="shared" si="50"/>
        <v/>
      </c>
      <c r="D174" s="419" t="str">
        <f t="shared" si="48"/>
        <v/>
      </c>
      <c r="E174" s="419" t="str">
        <f t="shared" si="48"/>
        <v/>
      </c>
      <c r="F174" s="349" t="str">
        <f t="shared" si="49"/>
        <v/>
      </c>
      <c r="G174" s="349" t="str">
        <f t="shared" si="49"/>
        <v/>
      </c>
      <c r="I174" s="335">
        <f t="shared" si="51"/>
        <v>0</v>
      </c>
      <c r="J174" s="335">
        <f t="shared" si="52"/>
        <v>0</v>
      </c>
      <c r="K174" s="335">
        <f t="shared" si="53"/>
        <v>0</v>
      </c>
      <c r="L174" s="350">
        <f t="shared" si="54"/>
        <v>0</v>
      </c>
      <c r="W174" s="351" t="str">
        <f t="shared" si="43"/>
        <v/>
      </c>
      <c r="X174" s="351" t="str">
        <f t="shared" si="44"/>
        <v/>
      </c>
      <c r="Y174" s="351" t="str">
        <f t="shared" si="45"/>
        <v/>
      </c>
      <c r="Z174" s="352">
        <f t="shared" si="55"/>
        <v>0</v>
      </c>
    </row>
    <row r="175" spans="2:26" ht="15" hidden="1" outlineLevel="1" x14ac:dyDescent="0.25">
      <c r="B175" s="257"/>
      <c r="C175" s="257" t="str">
        <f t="shared" si="50"/>
        <v/>
      </c>
      <c r="D175" s="419" t="str">
        <f t="shared" si="48"/>
        <v/>
      </c>
      <c r="E175" s="419" t="str">
        <f t="shared" si="48"/>
        <v/>
      </c>
      <c r="F175" s="349" t="str">
        <f t="shared" si="49"/>
        <v/>
      </c>
      <c r="G175" s="349" t="str">
        <f t="shared" si="49"/>
        <v/>
      </c>
      <c r="I175" s="335">
        <f t="shared" si="51"/>
        <v>0</v>
      </c>
      <c r="J175" s="335">
        <f t="shared" si="52"/>
        <v>0</v>
      </c>
      <c r="K175" s="335">
        <f t="shared" si="53"/>
        <v>0</v>
      </c>
      <c r="L175" s="350">
        <f t="shared" si="54"/>
        <v>0</v>
      </c>
      <c r="W175" s="351" t="str">
        <f t="shared" si="43"/>
        <v/>
      </c>
      <c r="X175" s="351" t="str">
        <f t="shared" si="44"/>
        <v/>
      </c>
      <c r="Y175" s="351" t="str">
        <f t="shared" si="45"/>
        <v/>
      </c>
      <c r="Z175" s="352">
        <f t="shared" si="55"/>
        <v>0</v>
      </c>
    </row>
    <row r="176" spans="2:26" ht="15" hidden="1" outlineLevel="1" x14ac:dyDescent="0.25">
      <c r="B176" s="257"/>
      <c r="C176" s="257" t="str">
        <f t="shared" si="50"/>
        <v/>
      </c>
      <c r="D176" s="419" t="str">
        <f t="shared" si="48"/>
        <v/>
      </c>
      <c r="E176" s="419" t="str">
        <f t="shared" si="48"/>
        <v/>
      </c>
      <c r="F176" s="349" t="str">
        <f t="shared" si="49"/>
        <v/>
      </c>
      <c r="G176" s="349" t="str">
        <f t="shared" si="49"/>
        <v/>
      </c>
      <c r="I176" s="335">
        <f t="shared" si="51"/>
        <v>0</v>
      </c>
      <c r="J176" s="335">
        <f t="shared" si="52"/>
        <v>0</v>
      </c>
      <c r="K176" s="335">
        <f t="shared" si="53"/>
        <v>0</v>
      </c>
      <c r="L176" s="350">
        <f t="shared" si="54"/>
        <v>0</v>
      </c>
      <c r="W176" s="351" t="str">
        <f t="shared" si="43"/>
        <v/>
      </c>
      <c r="X176" s="351" t="str">
        <f t="shared" si="44"/>
        <v/>
      </c>
      <c r="Y176" s="351" t="str">
        <f t="shared" si="45"/>
        <v/>
      </c>
      <c r="Z176" s="352">
        <f t="shared" si="55"/>
        <v>0</v>
      </c>
    </row>
    <row r="177" spans="2:26" ht="15" hidden="1" outlineLevel="1" x14ac:dyDescent="0.25">
      <c r="B177" s="257"/>
      <c r="C177" s="257" t="str">
        <f t="shared" si="50"/>
        <v/>
      </c>
      <c r="D177" s="419" t="str">
        <f t="shared" ref="D177:E196" si="56">IF(D70="","",D70)</f>
        <v/>
      </c>
      <c r="E177" s="419" t="str">
        <f t="shared" si="56"/>
        <v/>
      </c>
      <c r="F177" s="349" t="str">
        <f t="shared" ref="F177:G196" si="57">E177</f>
        <v/>
      </c>
      <c r="G177" s="349" t="str">
        <f t="shared" si="57"/>
        <v/>
      </c>
      <c r="I177" s="335">
        <f t="shared" si="51"/>
        <v>0</v>
      </c>
      <c r="J177" s="335">
        <f t="shared" si="52"/>
        <v>0</v>
      </c>
      <c r="K177" s="335">
        <f t="shared" si="53"/>
        <v>0</v>
      </c>
      <c r="L177" s="350">
        <f t="shared" si="54"/>
        <v>0</v>
      </c>
      <c r="W177" s="351" t="str">
        <f t="shared" si="43"/>
        <v/>
      </c>
      <c r="X177" s="351" t="str">
        <f t="shared" si="44"/>
        <v/>
      </c>
      <c r="Y177" s="351" t="str">
        <f t="shared" si="45"/>
        <v/>
      </c>
      <c r="Z177" s="352">
        <f t="shared" si="55"/>
        <v>0</v>
      </c>
    </row>
    <row r="178" spans="2:26" ht="15" hidden="1" outlineLevel="1" x14ac:dyDescent="0.25">
      <c r="B178" s="257"/>
      <c r="C178" s="257" t="str">
        <f t="shared" si="50"/>
        <v/>
      </c>
      <c r="D178" s="419" t="str">
        <f t="shared" si="56"/>
        <v/>
      </c>
      <c r="E178" s="419" t="str">
        <f t="shared" si="56"/>
        <v/>
      </c>
      <c r="F178" s="349" t="str">
        <f t="shared" si="57"/>
        <v/>
      </c>
      <c r="G178" s="349" t="str">
        <f t="shared" si="57"/>
        <v/>
      </c>
      <c r="I178" s="335">
        <f t="shared" si="51"/>
        <v>0</v>
      </c>
      <c r="J178" s="335">
        <f t="shared" si="52"/>
        <v>0</v>
      </c>
      <c r="K178" s="335">
        <f t="shared" si="53"/>
        <v>0</v>
      </c>
      <c r="L178" s="350">
        <f t="shared" si="54"/>
        <v>0</v>
      </c>
      <c r="W178" s="351" t="str">
        <f t="shared" si="43"/>
        <v/>
      </c>
      <c r="X178" s="351" t="str">
        <f t="shared" si="44"/>
        <v/>
      </c>
      <c r="Y178" s="351" t="str">
        <f t="shared" si="45"/>
        <v/>
      </c>
      <c r="Z178" s="352">
        <f t="shared" si="55"/>
        <v>0</v>
      </c>
    </row>
    <row r="179" spans="2:26" ht="15" hidden="1" outlineLevel="1" x14ac:dyDescent="0.25">
      <c r="B179" s="257"/>
      <c r="C179" s="257" t="str">
        <f t="shared" si="50"/>
        <v/>
      </c>
      <c r="D179" s="419" t="str">
        <f t="shared" si="56"/>
        <v/>
      </c>
      <c r="E179" s="419" t="str">
        <f t="shared" si="56"/>
        <v/>
      </c>
      <c r="F179" s="349" t="str">
        <f t="shared" si="57"/>
        <v/>
      </c>
      <c r="G179" s="349" t="str">
        <f t="shared" si="57"/>
        <v/>
      </c>
      <c r="I179" s="335">
        <f t="shared" si="51"/>
        <v>0</v>
      </c>
      <c r="J179" s="335">
        <f t="shared" si="52"/>
        <v>0</v>
      </c>
      <c r="K179" s="335">
        <f t="shared" si="53"/>
        <v>0</v>
      </c>
      <c r="L179" s="350">
        <f t="shared" si="54"/>
        <v>0</v>
      </c>
      <c r="W179" s="351" t="str">
        <f t="shared" si="43"/>
        <v/>
      </c>
      <c r="X179" s="351" t="str">
        <f t="shared" si="44"/>
        <v/>
      </c>
      <c r="Y179" s="351" t="str">
        <f t="shared" si="45"/>
        <v/>
      </c>
      <c r="Z179" s="352">
        <f t="shared" si="55"/>
        <v>0</v>
      </c>
    </row>
    <row r="180" spans="2:26" ht="15" hidden="1" outlineLevel="1" x14ac:dyDescent="0.25">
      <c r="B180" s="257"/>
      <c r="C180" s="257" t="str">
        <f t="shared" si="50"/>
        <v/>
      </c>
      <c r="D180" s="419" t="str">
        <f t="shared" si="56"/>
        <v/>
      </c>
      <c r="E180" s="419" t="str">
        <f t="shared" si="56"/>
        <v/>
      </c>
      <c r="F180" s="349" t="str">
        <f t="shared" si="57"/>
        <v/>
      </c>
      <c r="G180" s="349" t="str">
        <f t="shared" si="57"/>
        <v/>
      </c>
      <c r="I180" s="335">
        <f t="shared" si="51"/>
        <v>0</v>
      </c>
      <c r="J180" s="335">
        <f t="shared" si="52"/>
        <v>0</v>
      </c>
      <c r="K180" s="335">
        <f t="shared" si="53"/>
        <v>0</v>
      </c>
      <c r="L180" s="350">
        <f t="shared" si="54"/>
        <v>0</v>
      </c>
      <c r="W180" s="351" t="str">
        <f t="shared" si="43"/>
        <v/>
      </c>
      <c r="X180" s="351" t="str">
        <f t="shared" si="44"/>
        <v/>
      </c>
      <c r="Y180" s="351" t="str">
        <f t="shared" si="45"/>
        <v/>
      </c>
      <c r="Z180" s="352">
        <f t="shared" si="55"/>
        <v>0</v>
      </c>
    </row>
    <row r="181" spans="2:26" ht="15" hidden="1" outlineLevel="1" x14ac:dyDescent="0.25">
      <c r="B181" s="257"/>
      <c r="C181" s="257" t="str">
        <f t="shared" si="50"/>
        <v/>
      </c>
      <c r="D181" s="419" t="str">
        <f t="shared" si="56"/>
        <v/>
      </c>
      <c r="E181" s="419" t="str">
        <f t="shared" si="56"/>
        <v/>
      </c>
      <c r="F181" s="349" t="str">
        <f t="shared" si="57"/>
        <v/>
      </c>
      <c r="G181" s="349" t="str">
        <f t="shared" si="57"/>
        <v/>
      </c>
      <c r="I181" s="335">
        <f t="shared" si="51"/>
        <v>0</v>
      </c>
      <c r="J181" s="335">
        <f t="shared" si="52"/>
        <v>0</v>
      </c>
      <c r="K181" s="335">
        <f t="shared" si="53"/>
        <v>0</v>
      </c>
      <c r="L181" s="350">
        <f t="shared" si="54"/>
        <v>0</v>
      </c>
      <c r="W181" s="351" t="str">
        <f t="shared" si="43"/>
        <v/>
      </c>
      <c r="X181" s="351" t="str">
        <f t="shared" si="44"/>
        <v/>
      </c>
      <c r="Y181" s="351" t="str">
        <f t="shared" si="45"/>
        <v/>
      </c>
      <c r="Z181" s="352">
        <f t="shared" si="55"/>
        <v>0</v>
      </c>
    </row>
    <row r="182" spans="2:26" ht="15" hidden="1" outlineLevel="1" x14ac:dyDescent="0.25">
      <c r="B182" s="257"/>
      <c r="C182" s="257" t="str">
        <f t="shared" si="50"/>
        <v/>
      </c>
      <c r="D182" s="419" t="str">
        <f t="shared" si="56"/>
        <v/>
      </c>
      <c r="E182" s="419" t="str">
        <f t="shared" si="56"/>
        <v/>
      </c>
      <c r="F182" s="349" t="str">
        <f t="shared" si="57"/>
        <v/>
      </c>
      <c r="G182" s="349" t="str">
        <f t="shared" si="57"/>
        <v/>
      </c>
      <c r="I182" s="335">
        <f t="shared" si="51"/>
        <v>0</v>
      </c>
      <c r="J182" s="335">
        <f t="shared" si="52"/>
        <v>0</v>
      </c>
      <c r="K182" s="335">
        <f t="shared" si="53"/>
        <v>0</v>
      </c>
      <c r="L182" s="350">
        <f t="shared" si="54"/>
        <v>0</v>
      </c>
      <c r="W182" s="351" t="str">
        <f t="shared" ref="W182:W218" si="58">IFERROR(I182*E182,"")</f>
        <v/>
      </c>
      <c r="X182" s="351" t="str">
        <f t="shared" ref="X182:X218" si="59">IFERROR(J182*F182,"")</f>
        <v/>
      </c>
      <c r="Y182" s="351" t="str">
        <f t="shared" ref="Y182:Y218" si="60">IFERROR(K182*G182,"")</f>
        <v/>
      </c>
      <c r="Z182" s="352">
        <f t="shared" si="55"/>
        <v>0</v>
      </c>
    </row>
    <row r="183" spans="2:26" ht="15" hidden="1" outlineLevel="1" x14ac:dyDescent="0.25">
      <c r="B183" s="257"/>
      <c r="C183" s="257" t="str">
        <f t="shared" si="50"/>
        <v/>
      </c>
      <c r="D183" s="419" t="str">
        <f t="shared" si="56"/>
        <v/>
      </c>
      <c r="E183" s="419" t="str">
        <f t="shared" si="56"/>
        <v/>
      </c>
      <c r="F183" s="349" t="str">
        <f t="shared" si="57"/>
        <v/>
      </c>
      <c r="G183" s="349" t="str">
        <f t="shared" si="57"/>
        <v/>
      </c>
      <c r="I183" s="335">
        <f t="shared" si="51"/>
        <v>0</v>
      </c>
      <c r="J183" s="335">
        <f t="shared" si="52"/>
        <v>0</v>
      </c>
      <c r="K183" s="335">
        <f t="shared" si="53"/>
        <v>0</v>
      </c>
      <c r="L183" s="350">
        <f t="shared" si="54"/>
        <v>0</v>
      </c>
      <c r="W183" s="351" t="str">
        <f t="shared" si="58"/>
        <v/>
      </c>
      <c r="X183" s="351" t="str">
        <f t="shared" si="59"/>
        <v/>
      </c>
      <c r="Y183" s="351" t="str">
        <f t="shared" si="60"/>
        <v/>
      </c>
      <c r="Z183" s="352">
        <f t="shared" si="55"/>
        <v>0</v>
      </c>
    </row>
    <row r="184" spans="2:26" ht="15" hidden="1" outlineLevel="1" x14ac:dyDescent="0.25">
      <c r="B184" s="257"/>
      <c r="C184" s="257" t="str">
        <f t="shared" si="50"/>
        <v/>
      </c>
      <c r="D184" s="419" t="str">
        <f t="shared" si="56"/>
        <v/>
      </c>
      <c r="E184" s="419" t="str">
        <f t="shared" si="56"/>
        <v/>
      </c>
      <c r="F184" s="349" t="str">
        <f t="shared" si="57"/>
        <v/>
      </c>
      <c r="G184" s="349" t="str">
        <f t="shared" si="57"/>
        <v/>
      </c>
      <c r="I184" s="335">
        <f t="shared" si="51"/>
        <v>0</v>
      </c>
      <c r="J184" s="335">
        <f t="shared" si="52"/>
        <v>0</v>
      </c>
      <c r="K184" s="335">
        <f t="shared" si="53"/>
        <v>0</v>
      </c>
      <c r="L184" s="350">
        <f t="shared" si="54"/>
        <v>0</v>
      </c>
      <c r="W184" s="351" t="str">
        <f t="shared" si="58"/>
        <v/>
      </c>
      <c r="X184" s="351" t="str">
        <f t="shared" si="59"/>
        <v/>
      </c>
      <c r="Y184" s="351" t="str">
        <f t="shared" si="60"/>
        <v/>
      </c>
      <c r="Z184" s="352">
        <f t="shared" si="55"/>
        <v>0</v>
      </c>
    </row>
    <row r="185" spans="2:26" ht="15" hidden="1" outlineLevel="1" x14ac:dyDescent="0.25">
      <c r="B185" s="257"/>
      <c r="C185" s="257" t="str">
        <f t="shared" si="50"/>
        <v/>
      </c>
      <c r="D185" s="419" t="str">
        <f t="shared" si="56"/>
        <v/>
      </c>
      <c r="E185" s="419" t="str">
        <f t="shared" si="56"/>
        <v/>
      </c>
      <c r="F185" s="349" t="str">
        <f t="shared" si="57"/>
        <v/>
      </c>
      <c r="G185" s="349" t="str">
        <f t="shared" si="57"/>
        <v/>
      </c>
      <c r="I185" s="335">
        <f t="shared" si="51"/>
        <v>0</v>
      </c>
      <c r="J185" s="335">
        <f t="shared" si="52"/>
        <v>0</v>
      </c>
      <c r="K185" s="335">
        <f t="shared" si="53"/>
        <v>0</v>
      </c>
      <c r="L185" s="350">
        <f t="shared" si="54"/>
        <v>0</v>
      </c>
      <c r="W185" s="351" t="str">
        <f t="shared" si="58"/>
        <v/>
      </c>
      <c r="X185" s="351" t="str">
        <f t="shared" si="59"/>
        <v/>
      </c>
      <c r="Y185" s="351" t="str">
        <f t="shared" si="60"/>
        <v/>
      </c>
      <c r="Z185" s="352">
        <f t="shared" si="55"/>
        <v>0</v>
      </c>
    </row>
    <row r="186" spans="2:26" ht="15" hidden="1" outlineLevel="1" x14ac:dyDescent="0.25">
      <c r="B186" s="257"/>
      <c r="C186" s="257" t="str">
        <f t="shared" si="50"/>
        <v/>
      </c>
      <c r="D186" s="419" t="str">
        <f t="shared" si="56"/>
        <v/>
      </c>
      <c r="E186" s="419" t="str">
        <f t="shared" si="56"/>
        <v/>
      </c>
      <c r="F186" s="349" t="str">
        <f t="shared" si="57"/>
        <v/>
      </c>
      <c r="G186" s="349" t="str">
        <f t="shared" si="57"/>
        <v/>
      </c>
      <c r="I186" s="335">
        <f t="shared" si="51"/>
        <v>0</v>
      </c>
      <c r="J186" s="335">
        <f t="shared" si="52"/>
        <v>0</v>
      </c>
      <c r="K186" s="335">
        <f t="shared" si="53"/>
        <v>0</v>
      </c>
      <c r="L186" s="350">
        <f t="shared" si="54"/>
        <v>0</v>
      </c>
      <c r="W186" s="351" t="str">
        <f t="shared" si="58"/>
        <v/>
      </c>
      <c r="X186" s="351" t="str">
        <f t="shared" si="59"/>
        <v/>
      </c>
      <c r="Y186" s="351" t="str">
        <f t="shared" si="60"/>
        <v/>
      </c>
      <c r="Z186" s="352">
        <f t="shared" si="55"/>
        <v>0</v>
      </c>
    </row>
    <row r="187" spans="2:26" ht="15" hidden="1" outlineLevel="1" x14ac:dyDescent="0.25">
      <c r="B187" s="257"/>
      <c r="C187" s="257" t="str">
        <f t="shared" si="50"/>
        <v/>
      </c>
      <c r="D187" s="419" t="str">
        <f t="shared" si="56"/>
        <v/>
      </c>
      <c r="E187" s="419" t="str">
        <f t="shared" si="56"/>
        <v/>
      </c>
      <c r="F187" s="349" t="str">
        <f t="shared" si="57"/>
        <v/>
      </c>
      <c r="G187" s="349" t="str">
        <f t="shared" si="57"/>
        <v/>
      </c>
      <c r="I187" s="335">
        <f t="shared" si="51"/>
        <v>0</v>
      </c>
      <c r="J187" s="335">
        <f t="shared" si="52"/>
        <v>0</v>
      </c>
      <c r="K187" s="335">
        <f t="shared" si="53"/>
        <v>0</v>
      </c>
      <c r="L187" s="350">
        <f t="shared" si="54"/>
        <v>0</v>
      </c>
      <c r="W187" s="351" t="str">
        <f t="shared" si="58"/>
        <v/>
      </c>
      <c r="X187" s="351" t="str">
        <f t="shared" si="59"/>
        <v/>
      </c>
      <c r="Y187" s="351" t="str">
        <f t="shared" si="60"/>
        <v/>
      </c>
      <c r="Z187" s="352">
        <f t="shared" si="55"/>
        <v>0</v>
      </c>
    </row>
    <row r="188" spans="2:26" ht="15" hidden="1" outlineLevel="1" x14ac:dyDescent="0.25">
      <c r="B188" s="257"/>
      <c r="C188" s="257" t="str">
        <f t="shared" si="50"/>
        <v/>
      </c>
      <c r="D188" s="419" t="str">
        <f t="shared" si="56"/>
        <v/>
      </c>
      <c r="E188" s="419" t="str">
        <f t="shared" si="56"/>
        <v/>
      </c>
      <c r="F188" s="349" t="str">
        <f t="shared" si="57"/>
        <v/>
      </c>
      <c r="G188" s="349" t="str">
        <f t="shared" si="57"/>
        <v/>
      </c>
      <c r="I188" s="335">
        <f t="shared" si="51"/>
        <v>0</v>
      </c>
      <c r="J188" s="335">
        <f t="shared" si="52"/>
        <v>0</v>
      </c>
      <c r="K188" s="335">
        <f t="shared" si="53"/>
        <v>0</v>
      </c>
      <c r="L188" s="350">
        <f t="shared" si="54"/>
        <v>0</v>
      </c>
      <c r="W188" s="351" t="str">
        <f t="shared" si="58"/>
        <v/>
      </c>
      <c r="X188" s="351" t="str">
        <f t="shared" si="59"/>
        <v/>
      </c>
      <c r="Y188" s="351" t="str">
        <f t="shared" si="60"/>
        <v/>
      </c>
      <c r="Z188" s="352">
        <f t="shared" si="55"/>
        <v>0</v>
      </c>
    </row>
    <row r="189" spans="2:26" ht="15" hidden="1" outlineLevel="1" x14ac:dyDescent="0.25">
      <c r="B189" s="257"/>
      <c r="C189" s="257" t="str">
        <f t="shared" si="50"/>
        <v/>
      </c>
      <c r="D189" s="419" t="str">
        <f t="shared" si="56"/>
        <v/>
      </c>
      <c r="E189" s="419" t="str">
        <f t="shared" si="56"/>
        <v/>
      </c>
      <c r="F189" s="349" t="str">
        <f t="shared" si="57"/>
        <v/>
      </c>
      <c r="G189" s="349" t="str">
        <f t="shared" si="57"/>
        <v/>
      </c>
      <c r="I189" s="335">
        <f t="shared" si="51"/>
        <v>0</v>
      </c>
      <c r="J189" s="335">
        <f t="shared" si="52"/>
        <v>0</v>
      </c>
      <c r="K189" s="335">
        <f t="shared" si="53"/>
        <v>0</v>
      </c>
      <c r="L189" s="350">
        <f t="shared" si="54"/>
        <v>0</v>
      </c>
      <c r="W189" s="351" t="str">
        <f t="shared" si="58"/>
        <v/>
      </c>
      <c r="X189" s="351" t="str">
        <f t="shared" si="59"/>
        <v/>
      </c>
      <c r="Y189" s="351" t="str">
        <f t="shared" si="60"/>
        <v/>
      </c>
      <c r="Z189" s="352">
        <f t="shared" si="55"/>
        <v>0</v>
      </c>
    </row>
    <row r="190" spans="2:26" ht="15" hidden="1" outlineLevel="1" x14ac:dyDescent="0.25">
      <c r="B190" s="257"/>
      <c r="C190" s="257" t="str">
        <f t="shared" si="50"/>
        <v/>
      </c>
      <c r="D190" s="419" t="str">
        <f t="shared" si="56"/>
        <v/>
      </c>
      <c r="E190" s="419" t="str">
        <f t="shared" si="56"/>
        <v/>
      </c>
      <c r="F190" s="349" t="str">
        <f t="shared" si="57"/>
        <v/>
      </c>
      <c r="G190" s="349" t="str">
        <f t="shared" si="57"/>
        <v/>
      </c>
      <c r="I190" s="335">
        <f t="shared" si="51"/>
        <v>0</v>
      </c>
      <c r="J190" s="335">
        <f t="shared" si="52"/>
        <v>0</v>
      </c>
      <c r="K190" s="335">
        <f t="shared" si="53"/>
        <v>0</v>
      </c>
      <c r="L190" s="350">
        <f t="shared" si="54"/>
        <v>0</v>
      </c>
      <c r="W190" s="351" t="str">
        <f t="shared" si="58"/>
        <v/>
      </c>
      <c r="X190" s="351" t="str">
        <f t="shared" si="59"/>
        <v/>
      </c>
      <c r="Y190" s="351" t="str">
        <f t="shared" si="60"/>
        <v/>
      </c>
      <c r="Z190" s="352">
        <f t="shared" si="55"/>
        <v>0</v>
      </c>
    </row>
    <row r="191" spans="2:26" ht="15" hidden="1" outlineLevel="1" x14ac:dyDescent="0.25">
      <c r="B191" s="257"/>
      <c r="C191" s="257" t="str">
        <f t="shared" si="50"/>
        <v/>
      </c>
      <c r="D191" s="419" t="str">
        <f t="shared" si="56"/>
        <v/>
      </c>
      <c r="E191" s="419" t="str">
        <f t="shared" si="56"/>
        <v/>
      </c>
      <c r="F191" s="349" t="str">
        <f t="shared" si="57"/>
        <v/>
      </c>
      <c r="G191" s="349" t="str">
        <f t="shared" si="57"/>
        <v/>
      </c>
      <c r="I191" s="335">
        <f t="shared" si="51"/>
        <v>0</v>
      </c>
      <c r="J191" s="335">
        <f t="shared" si="52"/>
        <v>0</v>
      </c>
      <c r="K191" s="335">
        <f t="shared" si="53"/>
        <v>0</v>
      </c>
      <c r="L191" s="350">
        <f t="shared" si="54"/>
        <v>0</v>
      </c>
      <c r="W191" s="351" t="str">
        <f t="shared" si="58"/>
        <v/>
      </c>
      <c r="X191" s="351" t="str">
        <f t="shared" si="59"/>
        <v/>
      </c>
      <c r="Y191" s="351" t="str">
        <f t="shared" si="60"/>
        <v/>
      </c>
      <c r="Z191" s="352">
        <f t="shared" si="55"/>
        <v>0</v>
      </c>
    </row>
    <row r="192" spans="2:26" ht="15" hidden="1" outlineLevel="1" x14ac:dyDescent="0.25">
      <c r="B192" s="257"/>
      <c r="C192" s="257" t="str">
        <f t="shared" si="50"/>
        <v/>
      </c>
      <c r="D192" s="419" t="str">
        <f t="shared" si="56"/>
        <v/>
      </c>
      <c r="E192" s="419" t="str">
        <f t="shared" si="56"/>
        <v/>
      </c>
      <c r="F192" s="349" t="str">
        <f t="shared" si="57"/>
        <v/>
      </c>
      <c r="G192" s="349" t="str">
        <f t="shared" si="57"/>
        <v/>
      </c>
      <c r="I192" s="335">
        <f t="shared" si="51"/>
        <v>0</v>
      </c>
      <c r="J192" s="335">
        <f t="shared" si="52"/>
        <v>0</v>
      </c>
      <c r="K192" s="335">
        <f t="shared" si="53"/>
        <v>0</v>
      </c>
      <c r="L192" s="350">
        <f t="shared" si="54"/>
        <v>0</v>
      </c>
      <c r="W192" s="351" t="str">
        <f t="shared" si="58"/>
        <v/>
      </c>
      <c r="X192" s="351" t="str">
        <f t="shared" si="59"/>
        <v/>
      </c>
      <c r="Y192" s="351" t="str">
        <f t="shared" si="60"/>
        <v/>
      </c>
      <c r="Z192" s="352">
        <f t="shared" si="55"/>
        <v>0</v>
      </c>
    </row>
    <row r="193" spans="2:26" ht="15" hidden="1" outlineLevel="1" x14ac:dyDescent="0.25">
      <c r="B193" s="257"/>
      <c r="C193" s="257" t="str">
        <f t="shared" si="50"/>
        <v/>
      </c>
      <c r="D193" s="419" t="str">
        <f t="shared" si="56"/>
        <v/>
      </c>
      <c r="E193" s="419" t="str">
        <f t="shared" si="56"/>
        <v/>
      </c>
      <c r="F193" s="349" t="str">
        <f t="shared" si="57"/>
        <v/>
      </c>
      <c r="G193" s="349" t="str">
        <f t="shared" si="57"/>
        <v/>
      </c>
      <c r="I193" s="335">
        <f t="shared" si="51"/>
        <v>0</v>
      </c>
      <c r="J193" s="335">
        <f t="shared" si="52"/>
        <v>0</v>
      </c>
      <c r="K193" s="335">
        <f t="shared" si="53"/>
        <v>0</v>
      </c>
      <c r="L193" s="350">
        <f t="shared" si="54"/>
        <v>0</v>
      </c>
      <c r="W193" s="351" t="str">
        <f t="shared" si="58"/>
        <v/>
      </c>
      <c r="X193" s="351" t="str">
        <f t="shared" si="59"/>
        <v/>
      </c>
      <c r="Y193" s="351" t="str">
        <f t="shared" si="60"/>
        <v/>
      </c>
      <c r="Z193" s="352">
        <f t="shared" si="55"/>
        <v>0</v>
      </c>
    </row>
    <row r="194" spans="2:26" ht="15" hidden="1" outlineLevel="1" x14ac:dyDescent="0.25">
      <c r="B194" s="257"/>
      <c r="C194" s="257" t="str">
        <f t="shared" si="50"/>
        <v/>
      </c>
      <c r="D194" s="419" t="str">
        <f t="shared" si="56"/>
        <v/>
      </c>
      <c r="E194" s="419" t="str">
        <f t="shared" si="56"/>
        <v/>
      </c>
      <c r="F194" s="349" t="str">
        <f t="shared" si="57"/>
        <v/>
      </c>
      <c r="G194" s="349" t="str">
        <f t="shared" si="57"/>
        <v/>
      </c>
      <c r="I194" s="335">
        <f t="shared" si="51"/>
        <v>0</v>
      </c>
      <c r="J194" s="335">
        <f t="shared" si="52"/>
        <v>0</v>
      </c>
      <c r="K194" s="335">
        <f t="shared" si="53"/>
        <v>0</v>
      </c>
      <c r="L194" s="350">
        <f t="shared" si="54"/>
        <v>0</v>
      </c>
      <c r="W194" s="351" t="str">
        <f t="shared" si="58"/>
        <v/>
      </c>
      <c r="X194" s="351" t="str">
        <f t="shared" si="59"/>
        <v/>
      </c>
      <c r="Y194" s="351" t="str">
        <f t="shared" si="60"/>
        <v/>
      </c>
      <c r="Z194" s="352">
        <f t="shared" si="55"/>
        <v>0</v>
      </c>
    </row>
    <row r="195" spans="2:26" ht="15" hidden="1" outlineLevel="1" x14ac:dyDescent="0.25">
      <c r="B195" s="257"/>
      <c r="C195" s="257" t="str">
        <f t="shared" si="50"/>
        <v/>
      </c>
      <c r="D195" s="419" t="str">
        <f t="shared" si="56"/>
        <v/>
      </c>
      <c r="E195" s="419" t="str">
        <f t="shared" si="56"/>
        <v/>
      </c>
      <c r="F195" s="349" t="str">
        <f t="shared" si="57"/>
        <v/>
      </c>
      <c r="G195" s="349" t="str">
        <f t="shared" si="57"/>
        <v/>
      </c>
      <c r="I195" s="335">
        <f t="shared" si="51"/>
        <v>0</v>
      </c>
      <c r="J195" s="335">
        <f t="shared" si="52"/>
        <v>0</v>
      </c>
      <c r="K195" s="335">
        <f t="shared" si="53"/>
        <v>0</v>
      </c>
      <c r="L195" s="350">
        <f t="shared" si="54"/>
        <v>0</v>
      </c>
      <c r="W195" s="351" t="str">
        <f t="shared" si="58"/>
        <v/>
      </c>
      <c r="X195" s="351" t="str">
        <f t="shared" si="59"/>
        <v/>
      </c>
      <c r="Y195" s="351" t="str">
        <f t="shared" si="60"/>
        <v/>
      </c>
      <c r="Z195" s="352">
        <f t="shared" si="55"/>
        <v>0</v>
      </c>
    </row>
    <row r="196" spans="2:26" ht="15" hidden="1" outlineLevel="1" x14ac:dyDescent="0.25">
      <c r="B196" s="257"/>
      <c r="C196" s="257" t="str">
        <f t="shared" si="50"/>
        <v/>
      </c>
      <c r="D196" s="419" t="str">
        <f t="shared" si="56"/>
        <v/>
      </c>
      <c r="E196" s="419" t="str">
        <f t="shared" si="56"/>
        <v/>
      </c>
      <c r="F196" s="349" t="str">
        <f t="shared" si="57"/>
        <v/>
      </c>
      <c r="G196" s="349" t="str">
        <f t="shared" si="57"/>
        <v/>
      </c>
      <c r="I196" s="335">
        <f t="shared" si="51"/>
        <v>0</v>
      </c>
      <c r="J196" s="335">
        <f t="shared" si="52"/>
        <v>0</v>
      </c>
      <c r="K196" s="335">
        <f t="shared" si="53"/>
        <v>0</v>
      </c>
      <c r="L196" s="350">
        <f t="shared" si="54"/>
        <v>0</v>
      </c>
      <c r="W196" s="351" t="str">
        <f t="shared" si="58"/>
        <v/>
      </c>
      <c r="X196" s="351" t="str">
        <f t="shared" si="59"/>
        <v/>
      </c>
      <c r="Y196" s="351" t="str">
        <f t="shared" si="60"/>
        <v/>
      </c>
      <c r="Z196" s="352">
        <f t="shared" si="55"/>
        <v>0</v>
      </c>
    </row>
    <row r="197" spans="2:26" ht="15" hidden="1" outlineLevel="1" x14ac:dyDescent="0.25">
      <c r="B197" s="257"/>
      <c r="C197" s="257" t="str">
        <f t="shared" si="50"/>
        <v/>
      </c>
      <c r="D197" s="419" t="str">
        <f t="shared" ref="D197:E216" si="61">IF(D90="","",D90)</f>
        <v/>
      </c>
      <c r="E197" s="419" t="str">
        <f t="shared" si="61"/>
        <v/>
      </c>
      <c r="F197" s="349" t="str">
        <f t="shared" ref="F197:G216" si="62">E197</f>
        <v/>
      </c>
      <c r="G197" s="349" t="str">
        <f t="shared" si="62"/>
        <v/>
      </c>
      <c r="I197" s="335">
        <f t="shared" si="51"/>
        <v>0</v>
      </c>
      <c r="J197" s="335">
        <f t="shared" si="52"/>
        <v>0</v>
      </c>
      <c r="K197" s="335">
        <f t="shared" si="53"/>
        <v>0</v>
      </c>
      <c r="L197" s="350">
        <f t="shared" si="54"/>
        <v>0</v>
      </c>
      <c r="W197" s="351" t="str">
        <f t="shared" si="58"/>
        <v/>
      </c>
      <c r="X197" s="351" t="str">
        <f t="shared" si="59"/>
        <v/>
      </c>
      <c r="Y197" s="351" t="str">
        <f t="shared" si="60"/>
        <v/>
      </c>
      <c r="Z197" s="352">
        <f t="shared" si="55"/>
        <v>0</v>
      </c>
    </row>
    <row r="198" spans="2:26" ht="15" hidden="1" outlineLevel="1" x14ac:dyDescent="0.25">
      <c r="B198" s="257"/>
      <c r="C198" s="257" t="str">
        <f t="shared" si="50"/>
        <v/>
      </c>
      <c r="D198" s="419" t="str">
        <f t="shared" si="61"/>
        <v/>
      </c>
      <c r="E198" s="419" t="str">
        <f t="shared" si="61"/>
        <v/>
      </c>
      <c r="F198" s="349" t="str">
        <f t="shared" si="62"/>
        <v/>
      </c>
      <c r="G198" s="349" t="str">
        <f t="shared" si="62"/>
        <v/>
      </c>
      <c r="I198" s="335">
        <f t="shared" si="51"/>
        <v>0</v>
      </c>
      <c r="J198" s="335">
        <f t="shared" si="52"/>
        <v>0</v>
      </c>
      <c r="K198" s="335">
        <f t="shared" si="53"/>
        <v>0</v>
      </c>
      <c r="L198" s="350">
        <f t="shared" si="54"/>
        <v>0</v>
      </c>
      <c r="W198" s="351" t="str">
        <f t="shared" si="58"/>
        <v/>
      </c>
      <c r="X198" s="351" t="str">
        <f t="shared" si="59"/>
        <v/>
      </c>
      <c r="Y198" s="351" t="str">
        <f t="shared" si="60"/>
        <v/>
      </c>
      <c r="Z198" s="352">
        <f t="shared" si="55"/>
        <v>0</v>
      </c>
    </row>
    <row r="199" spans="2:26" ht="15" hidden="1" outlineLevel="1" x14ac:dyDescent="0.25">
      <c r="B199" s="257"/>
      <c r="C199" s="257" t="str">
        <f t="shared" si="50"/>
        <v/>
      </c>
      <c r="D199" s="419" t="str">
        <f t="shared" si="61"/>
        <v/>
      </c>
      <c r="E199" s="419" t="str">
        <f t="shared" si="61"/>
        <v/>
      </c>
      <c r="F199" s="349" t="str">
        <f t="shared" si="62"/>
        <v/>
      </c>
      <c r="G199" s="349" t="str">
        <f t="shared" si="62"/>
        <v/>
      </c>
      <c r="I199" s="335">
        <f t="shared" si="51"/>
        <v>0</v>
      </c>
      <c r="J199" s="335">
        <f t="shared" si="52"/>
        <v>0</v>
      </c>
      <c r="K199" s="335">
        <f t="shared" si="53"/>
        <v>0</v>
      </c>
      <c r="L199" s="350">
        <f t="shared" si="54"/>
        <v>0</v>
      </c>
      <c r="W199" s="351" t="str">
        <f t="shared" si="58"/>
        <v/>
      </c>
      <c r="X199" s="351" t="str">
        <f t="shared" si="59"/>
        <v/>
      </c>
      <c r="Y199" s="351" t="str">
        <f t="shared" si="60"/>
        <v/>
      </c>
      <c r="Z199" s="352">
        <f t="shared" si="55"/>
        <v>0</v>
      </c>
    </row>
    <row r="200" spans="2:26" ht="15" hidden="1" outlineLevel="1" x14ac:dyDescent="0.25">
      <c r="B200" s="257"/>
      <c r="C200" s="257" t="str">
        <f t="shared" si="50"/>
        <v/>
      </c>
      <c r="D200" s="419" t="str">
        <f t="shared" si="61"/>
        <v/>
      </c>
      <c r="E200" s="419" t="str">
        <f t="shared" si="61"/>
        <v/>
      </c>
      <c r="F200" s="349" t="str">
        <f t="shared" si="62"/>
        <v/>
      </c>
      <c r="G200" s="349" t="str">
        <f t="shared" si="62"/>
        <v/>
      </c>
      <c r="I200" s="335">
        <f t="shared" si="51"/>
        <v>0</v>
      </c>
      <c r="J200" s="335">
        <f t="shared" si="52"/>
        <v>0</v>
      </c>
      <c r="K200" s="335">
        <f t="shared" si="53"/>
        <v>0</v>
      </c>
      <c r="L200" s="350">
        <f t="shared" si="54"/>
        <v>0</v>
      </c>
      <c r="W200" s="351" t="str">
        <f t="shared" si="58"/>
        <v/>
      </c>
      <c r="X200" s="351" t="str">
        <f t="shared" si="59"/>
        <v/>
      </c>
      <c r="Y200" s="351" t="str">
        <f t="shared" si="60"/>
        <v/>
      </c>
      <c r="Z200" s="352">
        <f t="shared" si="55"/>
        <v>0</v>
      </c>
    </row>
    <row r="201" spans="2:26" ht="15" hidden="1" outlineLevel="1" x14ac:dyDescent="0.25">
      <c r="B201" s="257"/>
      <c r="C201" s="257" t="str">
        <f t="shared" si="50"/>
        <v/>
      </c>
      <c r="D201" s="419" t="str">
        <f t="shared" si="61"/>
        <v/>
      </c>
      <c r="E201" s="419" t="str">
        <f t="shared" si="61"/>
        <v/>
      </c>
      <c r="F201" s="349" t="str">
        <f t="shared" si="62"/>
        <v/>
      </c>
      <c r="G201" s="349" t="str">
        <f t="shared" si="62"/>
        <v/>
      </c>
      <c r="I201" s="335">
        <f t="shared" si="51"/>
        <v>0</v>
      </c>
      <c r="J201" s="335">
        <f t="shared" si="52"/>
        <v>0</v>
      </c>
      <c r="K201" s="335">
        <f t="shared" si="53"/>
        <v>0</v>
      </c>
      <c r="L201" s="350">
        <f t="shared" si="54"/>
        <v>0</v>
      </c>
      <c r="W201" s="351" t="str">
        <f t="shared" si="58"/>
        <v/>
      </c>
      <c r="X201" s="351" t="str">
        <f t="shared" si="59"/>
        <v/>
      </c>
      <c r="Y201" s="351" t="str">
        <f t="shared" si="60"/>
        <v/>
      </c>
      <c r="Z201" s="352">
        <f t="shared" si="55"/>
        <v>0</v>
      </c>
    </row>
    <row r="202" spans="2:26" ht="15" hidden="1" outlineLevel="1" x14ac:dyDescent="0.25">
      <c r="B202" s="257"/>
      <c r="C202" s="257" t="str">
        <f t="shared" si="50"/>
        <v/>
      </c>
      <c r="D202" s="419" t="str">
        <f t="shared" si="61"/>
        <v/>
      </c>
      <c r="E202" s="419" t="str">
        <f t="shared" si="61"/>
        <v/>
      </c>
      <c r="F202" s="349" t="str">
        <f t="shared" si="62"/>
        <v/>
      </c>
      <c r="G202" s="349" t="str">
        <f t="shared" si="62"/>
        <v/>
      </c>
      <c r="I202" s="335">
        <f t="shared" si="51"/>
        <v>0</v>
      </c>
      <c r="J202" s="335">
        <f t="shared" si="52"/>
        <v>0</v>
      </c>
      <c r="K202" s="335">
        <f t="shared" si="53"/>
        <v>0</v>
      </c>
      <c r="L202" s="350">
        <f t="shared" si="54"/>
        <v>0</v>
      </c>
      <c r="W202" s="351" t="str">
        <f t="shared" si="58"/>
        <v/>
      </c>
      <c r="X202" s="351" t="str">
        <f t="shared" si="59"/>
        <v/>
      </c>
      <c r="Y202" s="351" t="str">
        <f t="shared" si="60"/>
        <v/>
      </c>
      <c r="Z202" s="352">
        <f t="shared" si="55"/>
        <v>0</v>
      </c>
    </row>
    <row r="203" spans="2:26" ht="15" hidden="1" outlineLevel="1" x14ac:dyDescent="0.25">
      <c r="B203" s="257"/>
      <c r="C203" s="257" t="str">
        <f t="shared" si="50"/>
        <v/>
      </c>
      <c r="D203" s="419" t="str">
        <f t="shared" si="61"/>
        <v/>
      </c>
      <c r="E203" s="419" t="str">
        <f t="shared" si="61"/>
        <v/>
      </c>
      <c r="F203" s="349" t="str">
        <f t="shared" si="62"/>
        <v/>
      </c>
      <c r="G203" s="349" t="str">
        <f t="shared" si="62"/>
        <v/>
      </c>
      <c r="I203" s="335">
        <f t="shared" si="51"/>
        <v>0</v>
      </c>
      <c r="J203" s="335">
        <f t="shared" si="52"/>
        <v>0</v>
      </c>
      <c r="K203" s="335">
        <f t="shared" si="53"/>
        <v>0</v>
      </c>
      <c r="L203" s="350">
        <f t="shared" si="54"/>
        <v>0</v>
      </c>
      <c r="W203" s="351" t="str">
        <f t="shared" si="58"/>
        <v/>
      </c>
      <c r="X203" s="351" t="str">
        <f t="shared" si="59"/>
        <v/>
      </c>
      <c r="Y203" s="351" t="str">
        <f t="shared" si="60"/>
        <v/>
      </c>
      <c r="Z203" s="352">
        <f t="shared" si="55"/>
        <v>0</v>
      </c>
    </row>
    <row r="204" spans="2:26" ht="15" hidden="1" outlineLevel="1" x14ac:dyDescent="0.25">
      <c r="B204" s="257"/>
      <c r="C204" s="257" t="str">
        <f t="shared" si="50"/>
        <v/>
      </c>
      <c r="D204" s="419" t="str">
        <f t="shared" si="61"/>
        <v/>
      </c>
      <c r="E204" s="419" t="str">
        <f t="shared" si="61"/>
        <v/>
      </c>
      <c r="F204" s="349" t="str">
        <f t="shared" si="62"/>
        <v/>
      </c>
      <c r="G204" s="349" t="str">
        <f t="shared" si="62"/>
        <v/>
      </c>
      <c r="I204" s="335">
        <f t="shared" si="51"/>
        <v>0</v>
      </c>
      <c r="J204" s="335">
        <f t="shared" si="52"/>
        <v>0</v>
      </c>
      <c r="K204" s="335">
        <f t="shared" si="53"/>
        <v>0</v>
      </c>
      <c r="L204" s="350">
        <f t="shared" si="54"/>
        <v>0</v>
      </c>
      <c r="W204" s="351" t="str">
        <f t="shared" si="58"/>
        <v/>
      </c>
      <c r="X204" s="351" t="str">
        <f t="shared" si="59"/>
        <v/>
      </c>
      <c r="Y204" s="351" t="str">
        <f t="shared" si="60"/>
        <v/>
      </c>
      <c r="Z204" s="352">
        <f t="shared" si="55"/>
        <v>0</v>
      </c>
    </row>
    <row r="205" spans="2:26" ht="15" hidden="1" outlineLevel="1" x14ac:dyDescent="0.25">
      <c r="B205" s="257"/>
      <c r="C205" s="257" t="str">
        <f t="shared" si="50"/>
        <v/>
      </c>
      <c r="D205" s="419" t="str">
        <f t="shared" si="61"/>
        <v/>
      </c>
      <c r="E205" s="419" t="str">
        <f t="shared" si="61"/>
        <v/>
      </c>
      <c r="F205" s="349" t="str">
        <f t="shared" si="62"/>
        <v/>
      </c>
      <c r="G205" s="349" t="str">
        <f t="shared" si="62"/>
        <v/>
      </c>
      <c r="I205" s="335">
        <f t="shared" si="51"/>
        <v>0</v>
      </c>
      <c r="J205" s="335">
        <f t="shared" si="52"/>
        <v>0</v>
      </c>
      <c r="K205" s="335">
        <f t="shared" si="53"/>
        <v>0</v>
      </c>
      <c r="L205" s="350">
        <f t="shared" si="54"/>
        <v>0</v>
      </c>
      <c r="W205" s="351" t="str">
        <f t="shared" si="58"/>
        <v/>
      </c>
      <c r="X205" s="351" t="str">
        <f t="shared" si="59"/>
        <v/>
      </c>
      <c r="Y205" s="351" t="str">
        <f t="shared" si="60"/>
        <v/>
      </c>
      <c r="Z205" s="352">
        <f t="shared" si="55"/>
        <v>0</v>
      </c>
    </row>
    <row r="206" spans="2:26" ht="15" hidden="1" outlineLevel="1" x14ac:dyDescent="0.25">
      <c r="B206" s="257"/>
      <c r="C206" s="257" t="str">
        <f t="shared" si="50"/>
        <v/>
      </c>
      <c r="D206" s="419" t="str">
        <f t="shared" si="61"/>
        <v/>
      </c>
      <c r="E206" s="419" t="str">
        <f t="shared" si="61"/>
        <v/>
      </c>
      <c r="F206" s="349" t="str">
        <f t="shared" si="62"/>
        <v/>
      </c>
      <c r="G206" s="349" t="str">
        <f t="shared" si="62"/>
        <v/>
      </c>
      <c r="I206" s="335">
        <f t="shared" si="51"/>
        <v>0</v>
      </c>
      <c r="J206" s="335">
        <f t="shared" si="52"/>
        <v>0</v>
      </c>
      <c r="K206" s="335">
        <f t="shared" si="53"/>
        <v>0</v>
      </c>
      <c r="L206" s="350">
        <f t="shared" si="54"/>
        <v>0</v>
      </c>
      <c r="W206" s="351" t="str">
        <f t="shared" si="58"/>
        <v/>
      </c>
      <c r="X206" s="351" t="str">
        <f t="shared" si="59"/>
        <v/>
      </c>
      <c r="Y206" s="351" t="str">
        <f t="shared" si="60"/>
        <v/>
      </c>
      <c r="Z206" s="352">
        <f t="shared" si="55"/>
        <v>0</v>
      </c>
    </row>
    <row r="207" spans="2:26" ht="15" hidden="1" outlineLevel="1" x14ac:dyDescent="0.25">
      <c r="B207" s="257"/>
      <c r="C207" s="257" t="str">
        <f t="shared" si="50"/>
        <v/>
      </c>
      <c r="D207" s="419" t="str">
        <f t="shared" si="61"/>
        <v/>
      </c>
      <c r="E207" s="419" t="str">
        <f t="shared" si="61"/>
        <v/>
      </c>
      <c r="F207" s="349" t="str">
        <f t="shared" si="62"/>
        <v/>
      </c>
      <c r="G207" s="349" t="str">
        <f t="shared" si="62"/>
        <v/>
      </c>
      <c r="I207" s="335">
        <f t="shared" si="51"/>
        <v>0</v>
      </c>
      <c r="J207" s="335">
        <f t="shared" si="52"/>
        <v>0</v>
      </c>
      <c r="K207" s="335">
        <f t="shared" si="53"/>
        <v>0</v>
      </c>
      <c r="L207" s="350">
        <f t="shared" si="54"/>
        <v>0</v>
      </c>
      <c r="W207" s="351" t="str">
        <f t="shared" si="58"/>
        <v/>
      </c>
      <c r="X207" s="351" t="str">
        <f t="shared" si="59"/>
        <v/>
      </c>
      <c r="Y207" s="351" t="str">
        <f t="shared" si="60"/>
        <v/>
      </c>
      <c r="Z207" s="352">
        <f t="shared" si="55"/>
        <v>0</v>
      </c>
    </row>
    <row r="208" spans="2:26" ht="15" hidden="1" outlineLevel="1" x14ac:dyDescent="0.25">
      <c r="B208" s="257"/>
      <c r="C208" s="257" t="str">
        <f t="shared" si="50"/>
        <v/>
      </c>
      <c r="D208" s="419" t="str">
        <f t="shared" si="61"/>
        <v/>
      </c>
      <c r="E208" s="419" t="str">
        <f t="shared" si="61"/>
        <v/>
      </c>
      <c r="F208" s="349" t="str">
        <f t="shared" si="62"/>
        <v/>
      </c>
      <c r="G208" s="349" t="str">
        <f t="shared" si="62"/>
        <v/>
      </c>
      <c r="I208" s="335">
        <f t="shared" si="51"/>
        <v>0</v>
      </c>
      <c r="J208" s="335">
        <f t="shared" si="52"/>
        <v>0</v>
      </c>
      <c r="K208" s="335">
        <f t="shared" si="53"/>
        <v>0</v>
      </c>
      <c r="L208" s="350">
        <f t="shared" si="54"/>
        <v>0</v>
      </c>
      <c r="W208" s="351" t="str">
        <f t="shared" si="58"/>
        <v/>
      </c>
      <c r="X208" s="351" t="str">
        <f t="shared" si="59"/>
        <v/>
      </c>
      <c r="Y208" s="351" t="str">
        <f t="shared" si="60"/>
        <v/>
      </c>
      <c r="Z208" s="352">
        <f t="shared" si="55"/>
        <v>0</v>
      </c>
    </row>
    <row r="209" spans="2:35" ht="15" hidden="1" outlineLevel="1" x14ac:dyDescent="0.25">
      <c r="B209" s="257"/>
      <c r="C209" s="257" t="str">
        <f t="shared" si="50"/>
        <v/>
      </c>
      <c r="D209" s="419" t="str">
        <f t="shared" si="61"/>
        <v/>
      </c>
      <c r="E209" s="419" t="str">
        <f t="shared" si="61"/>
        <v/>
      </c>
      <c r="F209" s="349" t="str">
        <f t="shared" si="62"/>
        <v/>
      </c>
      <c r="G209" s="349" t="str">
        <f t="shared" si="62"/>
        <v/>
      </c>
      <c r="I209" s="335">
        <f t="shared" si="51"/>
        <v>0</v>
      </c>
      <c r="J209" s="335">
        <f t="shared" si="52"/>
        <v>0</v>
      </c>
      <c r="K209" s="335">
        <f t="shared" si="53"/>
        <v>0</v>
      </c>
      <c r="L209" s="350">
        <f t="shared" si="54"/>
        <v>0</v>
      </c>
      <c r="W209" s="351" t="str">
        <f t="shared" si="58"/>
        <v/>
      </c>
      <c r="X209" s="351" t="str">
        <f t="shared" si="59"/>
        <v/>
      </c>
      <c r="Y209" s="351" t="str">
        <f t="shared" si="60"/>
        <v/>
      </c>
      <c r="Z209" s="352">
        <f t="shared" si="55"/>
        <v>0</v>
      </c>
    </row>
    <row r="210" spans="2:35" ht="15" hidden="1" outlineLevel="1" x14ac:dyDescent="0.25">
      <c r="B210" s="257"/>
      <c r="C210" s="257" t="str">
        <f t="shared" si="50"/>
        <v/>
      </c>
      <c r="D210" s="419" t="str">
        <f t="shared" si="61"/>
        <v/>
      </c>
      <c r="E210" s="419" t="str">
        <f t="shared" si="61"/>
        <v/>
      </c>
      <c r="F210" s="349" t="str">
        <f t="shared" si="62"/>
        <v/>
      </c>
      <c r="G210" s="349" t="str">
        <f t="shared" si="62"/>
        <v/>
      </c>
      <c r="I210" s="335">
        <f t="shared" si="51"/>
        <v>0</v>
      </c>
      <c r="J210" s="335">
        <f t="shared" si="52"/>
        <v>0</v>
      </c>
      <c r="K210" s="335">
        <f t="shared" si="53"/>
        <v>0</v>
      </c>
      <c r="L210" s="350">
        <f t="shared" si="54"/>
        <v>0</v>
      </c>
      <c r="W210" s="351" t="str">
        <f t="shared" si="58"/>
        <v/>
      </c>
      <c r="X210" s="351" t="str">
        <f t="shared" si="59"/>
        <v/>
      </c>
      <c r="Y210" s="351" t="str">
        <f t="shared" si="60"/>
        <v/>
      </c>
      <c r="Z210" s="352">
        <f t="shared" si="55"/>
        <v>0</v>
      </c>
    </row>
    <row r="211" spans="2:35" ht="15" hidden="1" outlineLevel="1" x14ac:dyDescent="0.25">
      <c r="B211" s="257"/>
      <c r="C211" s="257" t="str">
        <f t="shared" si="50"/>
        <v/>
      </c>
      <c r="D211" s="419" t="str">
        <f t="shared" si="61"/>
        <v/>
      </c>
      <c r="E211" s="419" t="str">
        <f t="shared" si="61"/>
        <v/>
      </c>
      <c r="F211" s="349" t="str">
        <f t="shared" si="62"/>
        <v/>
      </c>
      <c r="G211" s="349" t="str">
        <f t="shared" si="62"/>
        <v/>
      </c>
      <c r="I211" s="335">
        <f t="shared" si="51"/>
        <v>0</v>
      </c>
      <c r="J211" s="335">
        <f t="shared" si="52"/>
        <v>0</v>
      </c>
      <c r="K211" s="335">
        <f t="shared" si="53"/>
        <v>0</v>
      </c>
      <c r="L211" s="350">
        <f t="shared" si="54"/>
        <v>0</v>
      </c>
      <c r="W211" s="351" t="str">
        <f t="shared" si="58"/>
        <v/>
      </c>
      <c r="X211" s="351" t="str">
        <f t="shared" si="59"/>
        <v/>
      </c>
      <c r="Y211" s="351" t="str">
        <f t="shared" si="60"/>
        <v/>
      </c>
      <c r="Z211" s="352">
        <f t="shared" si="55"/>
        <v>0</v>
      </c>
    </row>
    <row r="212" spans="2:35" ht="15" hidden="1" outlineLevel="1" x14ac:dyDescent="0.25">
      <c r="B212" s="257"/>
      <c r="C212" s="257" t="str">
        <f t="shared" si="50"/>
        <v/>
      </c>
      <c r="D212" s="419" t="str">
        <f t="shared" si="61"/>
        <v/>
      </c>
      <c r="E212" s="419" t="str">
        <f t="shared" si="61"/>
        <v/>
      </c>
      <c r="F212" s="349" t="str">
        <f t="shared" si="62"/>
        <v/>
      </c>
      <c r="G212" s="349" t="str">
        <f t="shared" si="62"/>
        <v/>
      </c>
      <c r="I212" s="335">
        <f t="shared" si="51"/>
        <v>0</v>
      </c>
      <c r="J212" s="335">
        <f t="shared" si="52"/>
        <v>0</v>
      </c>
      <c r="K212" s="335">
        <f t="shared" si="53"/>
        <v>0</v>
      </c>
      <c r="L212" s="350">
        <f t="shared" si="54"/>
        <v>0</v>
      </c>
      <c r="W212" s="351" t="str">
        <f t="shared" si="58"/>
        <v/>
      </c>
      <c r="X212" s="351" t="str">
        <f t="shared" si="59"/>
        <v/>
      </c>
      <c r="Y212" s="351" t="str">
        <f t="shared" si="60"/>
        <v/>
      </c>
      <c r="Z212" s="352">
        <f t="shared" si="55"/>
        <v>0</v>
      </c>
    </row>
    <row r="213" spans="2:35" ht="15" hidden="1" outlineLevel="1" x14ac:dyDescent="0.25">
      <c r="B213" s="257"/>
      <c r="C213" s="257" t="str">
        <f t="shared" si="50"/>
        <v/>
      </c>
      <c r="D213" s="419" t="str">
        <f t="shared" si="61"/>
        <v/>
      </c>
      <c r="E213" s="419" t="str">
        <f t="shared" si="61"/>
        <v/>
      </c>
      <c r="F213" s="349" t="str">
        <f t="shared" si="62"/>
        <v/>
      </c>
      <c r="G213" s="349" t="str">
        <f t="shared" si="62"/>
        <v/>
      </c>
      <c r="I213" s="335">
        <f t="shared" si="51"/>
        <v>0</v>
      </c>
      <c r="J213" s="335">
        <f t="shared" si="52"/>
        <v>0</v>
      </c>
      <c r="K213" s="335">
        <f t="shared" si="53"/>
        <v>0</v>
      </c>
      <c r="L213" s="350">
        <f t="shared" si="54"/>
        <v>0</v>
      </c>
      <c r="W213" s="351" t="str">
        <f t="shared" si="58"/>
        <v/>
      </c>
      <c r="X213" s="351" t="str">
        <f t="shared" si="59"/>
        <v/>
      </c>
      <c r="Y213" s="351" t="str">
        <f t="shared" si="60"/>
        <v/>
      </c>
      <c r="Z213" s="352">
        <f t="shared" si="55"/>
        <v>0</v>
      </c>
    </row>
    <row r="214" spans="2:35" ht="15" hidden="1" outlineLevel="1" x14ac:dyDescent="0.25">
      <c r="B214" s="257"/>
      <c r="C214" s="257" t="str">
        <f t="shared" si="50"/>
        <v/>
      </c>
      <c r="D214" s="419" t="str">
        <f t="shared" si="61"/>
        <v/>
      </c>
      <c r="E214" s="419" t="str">
        <f t="shared" si="61"/>
        <v/>
      </c>
      <c r="F214" s="349" t="str">
        <f t="shared" si="62"/>
        <v/>
      </c>
      <c r="G214" s="349" t="str">
        <f t="shared" si="62"/>
        <v/>
      </c>
      <c r="I214" s="335">
        <f t="shared" si="51"/>
        <v>0</v>
      </c>
      <c r="J214" s="335">
        <f t="shared" si="52"/>
        <v>0</v>
      </c>
      <c r="K214" s="335">
        <f t="shared" si="53"/>
        <v>0</v>
      </c>
      <c r="L214" s="350">
        <f t="shared" si="54"/>
        <v>0</v>
      </c>
      <c r="W214" s="351" t="str">
        <f t="shared" si="58"/>
        <v/>
      </c>
      <c r="X214" s="351" t="str">
        <f t="shared" si="59"/>
        <v/>
      </c>
      <c r="Y214" s="351" t="str">
        <f t="shared" si="60"/>
        <v/>
      </c>
      <c r="Z214" s="352">
        <f t="shared" si="55"/>
        <v>0</v>
      </c>
    </row>
    <row r="215" spans="2:35" ht="15" hidden="1" outlineLevel="1" x14ac:dyDescent="0.25">
      <c r="B215" s="257"/>
      <c r="C215" s="257" t="str">
        <f t="shared" si="50"/>
        <v/>
      </c>
      <c r="D215" s="419" t="str">
        <f t="shared" si="61"/>
        <v/>
      </c>
      <c r="E215" s="419" t="str">
        <f t="shared" si="61"/>
        <v/>
      </c>
      <c r="F215" s="349" t="str">
        <f t="shared" si="62"/>
        <v/>
      </c>
      <c r="G215" s="349" t="str">
        <f t="shared" si="62"/>
        <v/>
      </c>
      <c r="I215" s="335">
        <f t="shared" si="51"/>
        <v>0</v>
      </c>
      <c r="J215" s="335">
        <f t="shared" si="52"/>
        <v>0</v>
      </c>
      <c r="K215" s="335">
        <f t="shared" si="53"/>
        <v>0</v>
      </c>
      <c r="L215" s="350">
        <f t="shared" si="54"/>
        <v>0</v>
      </c>
      <c r="W215" s="351" t="str">
        <f t="shared" si="58"/>
        <v/>
      </c>
      <c r="X215" s="351" t="str">
        <f t="shared" si="59"/>
        <v/>
      </c>
      <c r="Y215" s="351" t="str">
        <f t="shared" si="60"/>
        <v/>
      </c>
      <c r="Z215" s="352">
        <f t="shared" si="55"/>
        <v>0</v>
      </c>
    </row>
    <row r="216" spans="2:35" ht="15" hidden="1" outlineLevel="1" x14ac:dyDescent="0.25">
      <c r="B216" s="257"/>
      <c r="C216" s="257" t="str">
        <f t="shared" si="50"/>
        <v/>
      </c>
      <c r="D216" s="419" t="str">
        <f t="shared" si="61"/>
        <v/>
      </c>
      <c r="E216" s="419" t="str">
        <f t="shared" si="61"/>
        <v/>
      </c>
      <c r="F216" s="349" t="str">
        <f t="shared" si="62"/>
        <v/>
      </c>
      <c r="G216" s="349" t="str">
        <f t="shared" si="62"/>
        <v/>
      </c>
      <c r="I216" s="335">
        <f t="shared" si="51"/>
        <v>0</v>
      </c>
      <c r="J216" s="335">
        <f t="shared" si="52"/>
        <v>0</v>
      </c>
      <c r="K216" s="335">
        <f t="shared" si="53"/>
        <v>0</v>
      </c>
      <c r="L216" s="350">
        <f t="shared" si="54"/>
        <v>0</v>
      </c>
      <c r="W216" s="351" t="str">
        <f t="shared" si="58"/>
        <v/>
      </c>
      <c r="X216" s="351" t="str">
        <f t="shared" si="59"/>
        <v/>
      </c>
      <c r="Y216" s="351" t="str">
        <f t="shared" si="60"/>
        <v/>
      </c>
      <c r="Z216" s="352">
        <f t="shared" si="55"/>
        <v>0</v>
      </c>
    </row>
    <row r="217" spans="2:35" ht="15" hidden="1" outlineLevel="1" x14ac:dyDescent="0.25">
      <c r="B217" s="257"/>
      <c r="C217" s="257" t="str">
        <f t="shared" si="50"/>
        <v/>
      </c>
      <c r="D217" s="419" t="str">
        <f>IF(D110="","",D110)</f>
        <v/>
      </c>
      <c r="E217" s="419" t="str">
        <f>IF(E110="","",E110)</f>
        <v/>
      </c>
      <c r="F217" s="349" t="str">
        <f>E217</f>
        <v/>
      </c>
      <c r="G217" s="349" t="str">
        <f>F217</f>
        <v/>
      </c>
      <c r="I217" s="335">
        <f t="shared" si="51"/>
        <v>0</v>
      </c>
      <c r="J217" s="335">
        <f t="shared" si="52"/>
        <v>0</v>
      </c>
      <c r="K217" s="335">
        <f t="shared" si="53"/>
        <v>0</v>
      </c>
      <c r="L217" s="350">
        <f t="shared" si="54"/>
        <v>0</v>
      </c>
      <c r="W217" s="351" t="str">
        <f t="shared" si="58"/>
        <v/>
      </c>
      <c r="X217" s="351" t="str">
        <f t="shared" si="59"/>
        <v/>
      </c>
      <c r="Y217" s="351" t="str">
        <f t="shared" si="60"/>
        <v/>
      </c>
      <c r="Z217" s="352">
        <f t="shared" si="55"/>
        <v>0</v>
      </c>
    </row>
    <row r="218" spans="2:35" collapsed="1" x14ac:dyDescent="0.3">
      <c r="B218" s="257"/>
      <c r="C218" s="257" t="str">
        <f t="shared" si="50"/>
        <v/>
      </c>
      <c r="D218" s="419" t="str">
        <f>IF(D111="","",D111)</f>
        <v/>
      </c>
      <c r="E218" s="419" t="str">
        <f>IF(E111="","",E111)</f>
        <v/>
      </c>
      <c r="F218" s="349" t="str">
        <f>E218</f>
        <v/>
      </c>
      <c r="G218" s="349" t="str">
        <f>F218</f>
        <v/>
      </c>
      <c r="I218" s="335">
        <f t="shared" si="51"/>
        <v>0</v>
      </c>
      <c r="J218" s="335">
        <f t="shared" si="52"/>
        <v>0</v>
      </c>
      <c r="K218" s="335">
        <f t="shared" si="53"/>
        <v>0</v>
      </c>
      <c r="L218" s="350">
        <f t="shared" si="54"/>
        <v>0</v>
      </c>
      <c r="W218" s="351" t="str">
        <f t="shared" si="58"/>
        <v/>
      </c>
      <c r="X218" s="351" t="str">
        <f t="shared" si="59"/>
        <v/>
      </c>
      <c r="Y218" s="351" t="str">
        <f t="shared" si="60"/>
        <v/>
      </c>
      <c r="Z218" s="352">
        <f t="shared" si="55"/>
        <v>0</v>
      </c>
    </row>
    <row r="219" spans="2:35" s="134" customFormat="1" x14ac:dyDescent="0.3">
      <c r="C219" s="353" t="s">
        <v>173</v>
      </c>
      <c r="D219" s="354"/>
      <c r="R219" s="106"/>
      <c r="S219" s="106"/>
      <c r="T219" s="106"/>
      <c r="U219" s="106"/>
      <c r="V219" s="106"/>
      <c r="W219" s="352">
        <f>SUM(W117:W218)</f>
        <v>0</v>
      </c>
      <c r="X219" s="352">
        <f>SUM(X117:X218)</f>
        <v>0</v>
      </c>
      <c r="Y219" s="352">
        <f>SUM(Y117:Y218)</f>
        <v>0</v>
      </c>
      <c r="Z219" s="352">
        <f>SUM(Z117:Z218)</f>
        <v>0</v>
      </c>
      <c r="AA219" s="106"/>
      <c r="AB219" s="106"/>
      <c r="AC219" s="106"/>
      <c r="AD219" s="106"/>
      <c r="AE219" s="106"/>
      <c r="AF219" s="106"/>
      <c r="AG219" s="106"/>
      <c r="AH219" s="106"/>
      <c r="AI219" s="106"/>
    </row>
    <row r="221" spans="2:35" x14ac:dyDescent="0.3">
      <c r="C221" s="356" t="s">
        <v>309</v>
      </c>
    </row>
  </sheetData>
  <sheetProtection sheet="1" objects="1" scenarios="1"/>
  <conditionalFormatting sqref="I10:T111">
    <cfRule type="expression" dxfId="27" priority="61">
      <formula>IF(#REF!="Y",TRUE,FALSE)</formula>
    </cfRule>
    <cfRule type="expression" dxfId="26" priority="64">
      <formula>SUM($I10:$T10)=0</formula>
    </cfRule>
  </conditionalFormatting>
  <conditionalFormatting sqref="C10:D111">
    <cfRule type="expression" dxfId="25" priority="804">
      <formula>SUM($I10:$T10)=0</formula>
    </cfRule>
  </conditionalFormatting>
  <conditionalFormatting sqref="B10:B111">
    <cfRule type="expression" dxfId="24" priority="854">
      <formula>SUM($I10:$T10)=0</formula>
    </cfRule>
  </conditionalFormatting>
  <conditionalFormatting sqref="E10:E111 F117:G218">
    <cfRule type="expression" dxfId="23" priority="50">
      <formula>SUM($I10:$T10)=0</formula>
    </cfRule>
  </conditionalFormatting>
  <conditionalFormatting sqref="W10:AH111">
    <cfRule type="expression" dxfId="22" priority="48">
      <formula>IF(#REF!="Y",TRUE,FALSE)</formula>
    </cfRule>
    <cfRule type="expression" dxfId="21" priority="49">
      <formula>SUM($W10:$AH10)=0</formula>
    </cfRule>
  </conditionalFormatting>
  <conditionalFormatting sqref="U10:U111">
    <cfRule type="expression" dxfId="20" priority="46">
      <formula>IF(#REF!="Y",TRUE,FALSE)</formula>
    </cfRule>
    <cfRule type="expression" dxfId="19" priority="47">
      <formula>U10=0</formula>
    </cfRule>
  </conditionalFormatting>
  <conditionalFormatting sqref="Z117:Z218">
    <cfRule type="expression" dxfId="18" priority="27">
      <formula>IF(#REF!="Y",TRUE,FALSE)</formula>
    </cfRule>
    <cfRule type="expression" dxfId="17" priority="28">
      <formula>Z117=0</formula>
    </cfRule>
  </conditionalFormatting>
  <conditionalFormatting sqref="AI10:AI111">
    <cfRule type="expression" dxfId="16" priority="42">
      <formula>IF(#REF!="Y",TRUE,FALSE)</formula>
    </cfRule>
    <cfRule type="expression" dxfId="15" priority="43">
      <formula>AI10=0</formula>
    </cfRule>
  </conditionalFormatting>
  <conditionalFormatting sqref="I117:K218">
    <cfRule type="expression" dxfId="14" priority="34">
      <formula>IF(#REF!="Y",TRUE,FALSE)</formula>
    </cfRule>
    <cfRule type="expression" dxfId="13" priority="35">
      <formula>I117=0</formula>
    </cfRule>
  </conditionalFormatting>
  <conditionalFormatting sqref="W117:Y219">
    <cfRule type="expression" dxfId="12" priority="31">
      <formula>IF(#REF!="Y",TRUE,FALSE)</formula>
    </cfRule>
    <cfRule type="expression" dxfId="11" priority="32">
      <formula>SUM($W117:$Y117)=0</formula>
    </cfRule>
  </conditionalFormatting>
  <conditionalFormatting sqref="L117:L218">
    <cfRule type="expression" dxfId="10" priority="29">
      <formula>IF(#REF!="Y",TRUE,FALSE)</formula>
    </cfRule>
    <cfRule type="expression" dxfId="9" priority="30">
      <formula>L117=0</formula>
    </cfRule>
  </conditionalFormatting>
  <conditionalFormatting sqref="C117:C218">
    <cfRule type="expression" dxfId="8" priority="866">
      <formula>SUM($I117:$K117)=0</formula>
    </cfRule>
  </conditionalFormatting>
  <conditionalFormatting sqref="B117:B218">
    <cfRule type="expression" dxfId="7" priority="871">
      <formula>SUM($I117:$K117)=0</formula>
    </cfRule>
  </conditionalFormatting>
  <conditionalFormatting sqref="F10:G111">
    <cfRule type="expression" dxfId="6" priority="25">
      <formula>SUM($I10:$T10)=0</formula>
    </cfRule>
  </conditionalFormatting>
  <conditionalFormatting sqref="D117:D218">
    <cfRule type="expression" dxfId="5" priority="4">
      <formula>SUM($I117:$T117)=0</formula>
    </cfRule>
  </conditionalFormatting>
  <conditionalFormatting sqref="E117:E218">
    <cfRule type="expression" dxfId="4" priority="2">
      <formula>SUM($I117:$T117)=0</formula>
    </cfRule>
  </conditionalFormatting>
  <pageMargins left="0.7" right="0.7" top="0.75" bottom="0.75" header="0.3" footer="0.3"/>
  <pageSetup orientation="portrait" r:id="rId1"/>
  <ignoredErrors>
    <ignoredError sqref="E218" unlocked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99" id="{A556889D-CA29-4681-A342-A3DF8DA9B5A4}">
            <xm:f>INDEX('5a. Dosing'!$K$11:$K$138,MATCH($C10,'5a.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100" id="{2483F566-7001-46DF-B336-91D01E1ACCA4}">
            <xm:f>INDEX('5a. Dosing'!$K$11:$K$138,MATCH($C10,'5a.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101" id="{39370D48-937D-4A1D-BC63-6E275136E210}">
            <xm:f>INDEX('5a. Dosing'!$K$11:$K$138,MATCH($C10,'5a.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102" id="{5F6BC92B-6357-4F9A-9641-17DAEF82654A}">
            <xm:f>INDEX('5a. Dosing'!$K$11:$K$138,MATCH($C10,'5a.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B10:B111 B117:B218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79998168889431442"/>
  </sheetPr>
  <dimension ref="B2:AE135"/>
  <sheetViews>
    <sheetView showGridLines="0" zoomScale="70" zoomScaleNormal="70" workbookViewId="0">
      <pane ySplit="2" topLeftCell="A3" activePane="bottomLeft" state="frozen"/>
      <selection activeCell="C33" sqref="C33"/>
      <selection pane="bottomLeft" activeCell="A3" sqref="A3"/>
    </sheetView>
  </sheetViews>
  <sheetFormatPr defaultColWidth="9.109375" defaultRowHeight="14.4" outlineLevelRow="1" x14ac:dyDescent="0.3"/>
  <cols>
    <col min="1" max="1" width="1.6640625" style="106" customWidth="1"/>
    <col min="2" max="2" width="14.33203125" style="106" customWidth="1"/>
    <col min="3" max="7" width="9.109375" style="106"/>
    <col min="8" max="8" width="9.6640625" style="106" customWidth="1"/>
    <col min="9" max="9" width="16.44140625" style="148" customWidth="1"/>
    <col min="10" max="10" width="12.44140625" style="106" customWidth="1"/>
    <col min="11" max="21" width="9.109375" style="106"/>
    <col min="22" max="22" width="8.33203125" style="106" customWidth="1"/>
    <col min="23" max="23" width="3.44140625" style="106" customWidth="1"/>
    <col min="24" max="24" width="14.5546875" style="106" customWidth="1"/>
    <col min="25" max="25" width="20.5546875" style="106" bestFit="1" customWidth="1"/>
    <col min="26" max="26" width="9.109375" style="106"/>
    <col min="27" max="27" width="3.44140625" style="106" customWidth="1"/>
    <col min="28" max="29" width="9.109375" style="106"/>
    <col min="30" max="30" width="9.109375" style="106" customWidth="1"/>
    <col min="31" max="31" width="13.88671875" style="106" customWidth="1"/>
    <col min="32" max="16384" width="9.109375" style="106"/>
  </cols>
  <sheetData>
    <row r="2" spans="2:31" s="133" customFormat="1" ht="26.25" x14ac:dyDescent="0.4">
      <c r="B2" s="132" t="s">
        <v>5</v>
      </c>
      <c r="I2" s="147"/>
    </row>
    <row r="3" spans="2:31" ht="15" x14ac:dyDescent="0.25">
      <c r="B3" s="134"/>
    </row>
    <row r="4" spans="2:31" ht="18.75" x14ac:dyDescent="0.3">
      <c r="B4" s="134"/>
      <c r="C4" s="149" t="s">
        <v>167</v>
      </c>
      <c r="D4" s="149"/>
      <c r="E4" s="149"/>
      <c r="F4" s="149"/>
      <c r="G4" s="149"/>
      <c r="I4" s="149" t="s">
        <v>23</v>
      </c>
      <c r="J4" s="149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X4" s="824" t="s">
        <v>344</v>
      </c>
      <c r="Y4" s="824"/>
      <c r="Z4" s="824"/>
      <c r="AA4" s="824"/>
      <c r="AB4" s="824"/>
      <c r="AC4" s="824"/>
      <c r="AD4" s="824"/>
      <c r="AE4" s="824"/>
    </row>
    <row r="5" spans="2:31" ht="7.5" customHeight="1" x14ac:dyDescent="0.25"/>
    <row r="6" spans="2:31" ht="28.8" x14ac:dyDescent="0.3">
      <c r="B6" s="134"/>
      <c r="I6" s="151" t="s">
        <v>313</v>
      </c>
      <c r="J6" s="152"/>
      <c r="K6" s="152" t="s">
        <v>394</v>
      </c>
      <c r="L6" s="153"/>
      <c r="M6" s="153"/>
      <c r="N6" s="154"/>
      <c r="O6" s="152" t="s">
        <v>24</v>
      </c>
      <c r="P6" s="152"/>
      <c r="Q6" s="152"/>
      <c r="R6" s="154"/>
      <c r="S6" s="152" t="s">
        <v>25</v>
      </c>
      <c r="T6" s="152"/>
      <c r="U6" s="152"/>
      <c r="X6" s="152" t="s">
        <v>343</v>
      </c>
      <c r="Y6" s="152"/>
      <c r="AA6" s="152" t="s">
        <v>348</v>
      </c>
      <c r="AB6" s="152"/>
      <c r="AC6" s="152"/>
      <c r="AD6" s="152"/>
      <c r="AE6" s="152"/>
    </row>
    <row r="7" spans="2:31" ht="15" x14ac:dyDescent="0.25">
      <c r="B7" s="134"/>
      <c r="I7" s="155"/>
    </row>
    <row r="8" spans="2:31" ht="18.75" x14ac:dyDescent="0.3">
      <c r="B8" s="134"/>
      <c r="C8" s="156" t="s">
        <v>6</v>
      </c>
      <c r="D8" s="95"/>
      <c r="E8" s="95"/>
      <c r="F8" s="95"/>
      <c r="G8" s="157"/>
      <c r="I8" s="158" t="s">
        <v>128</v>
      </c>
      <c r="J8" s="159"/>
      <c r="K8" s="160" t="s">
        <v>87</v>
      </c>
      <c r="L8" s="160" t="s">
        <v>88</v>
      </c>
      <c r="M8" s="160" t="s">
        <v>89</v>
      </c>
      <c r="N8" s="159"/>
      <c r="X8" s="160" t="s">
        <v>228</v>
      </c>
      <c r="Y8" s="160" t="s">
        <v>229</v>
      </c>
      <c r="AB8" s="711" t="s">
        <v>336</v>
      </c>
      <c r="AC8" s="711" t="s">
        <v>337</v>
      </c>
      <c r="AD8" s="711" t="s">
        <v>338</v>
      </c>
      <c r="AE8" s="425"/>
    </row>
    <row r="9" spans="2:31" ht="15.75" x14ac:dyDescent="0.25">
      <c r="B9" s="134"/>
      <c r="C9" s="83"/>
      <c r="D9" s="115" t="s">
        <v>19</v>
      </c>
      <c r="E9" s="84"/>
      <c r="F9" s="115" t="s">
        <v>19</v>
      </c>
      <c r="G9" s="85"/>
      <c r="I9" s="109"/>
      <c r="J9" s="161" t="str">
        <f>IFERROR(I9/'1. General Inputs'!$J$13,"n/a")</f>
        <v>n/a</v>
      </c>
      <c r="K9" s="427"/>
      <c r="L9" s="427"/>
      <c r="M9" s="427"/>
      <c r="N9" s="162"/>
      <c r="X9" s="111" t="s">
        <v>230</v>
      </c>
      <c r="Y9" s="109"/>
      <c r="Z9" s="161" t="str">
        <f t="shared" ref="Z9:Z14" si="0">IFERROR(Y9/$Y$15,"n/a")</f>
        <v>n/a</v>
      </c>
      <c r="AB9" s="713">
        <v>0.01</v>
      </c>
      <c r="AC9" s="713">
        <v>0.01</v>
      </c>
      <c r="AD9" s="713">
        <v>0.01</v>
      </c>
      <c r="AE9" s="425"/>
    </row>
    <row r="10" spans="2:31" ht="15.75" x14ac:dyDescent="0.25">
      <c r="B10" s="134"/>
      <c r="C10" s="83"/>
      <c r="D10" s="115" t="s">
        <v>19</v>
      </c>
      <c r="E10" s="84"/>
      <c r="F10" s="115" t="s">
        <v>19</v>
      </c>
      <c r="G10" s="85"/>
      <c r="I10" s="109"/>
      <c r="J10" s="161" t="str">
        <f>IFERROR(I10/'1. General Inputs'!$J$13,"n/a")</f>
        <v>n/a</v>
      </c>
      <c r="K10" s="427"/>
      <c r="L10" s="427"/>
      <c r="M10" s="427"/>
      <c r="N10" s="162"/>
      <c r="X10" s="111" t="s">
        <v>231</v>
      </c>
      <c r="Y10" s="109"/>
      <c r="Z10" s="161" t="str">
        <f t="shared" si="0"/>
        <v>n/a</v>
      </c>
      <c r="AB10" s="713">
        <v>0.08</v>
      </c>
      <c r="AC10" s="713">
        <v>0.05</v>
      </c>
      <c r="AD10" s="713">
        <v>0.02</v>
      </c>
      <c r="AE10" s="425"/>
    </row>
    <row r="11" spans="2:31" ht="15.75" x14ac:dyDescent="0.25">
      <c r="B11" s="134"/>
      <c r="C11" s="83"/>
      <c r="D11" s="115" t="s">
        <v>19</v>
      </c>
      <c r="E11" s="84"/>
      <c r="F11" s="115" t="s">
        <v>19</v>
      </c>
      <c r="G11" s="85"/>
      <c r="I11" s="109"/>
      <c r="J11" s="161" t="str">
        <f>IFERROR(I11/'1. General Inputs'!$J$13,"n/a")</f>
        <v>n/a</v>
      </c>
      <c r="K11" s="427"/>
      <c r="L11" s="427"/>
      <c r="M11" s="427"/>
      <c r="N11" s="162"/>
      <c r="R11" s="137"/>
      <c r="X11" s="111" t="s">
        <v>232</v>
      </c>
      <c r="Y11" s="109"/>
      <c r="Z11" s="161" t="str">
        <f t="shared" si="0"/>
        <v>n/a</v>
      </c>
      <c r="AB11" s="713">
        <v>0.18</v>
      </c>
      <c r="AC11" s="713">
        <v>0.15</v>
      </c>
      <c r="AD11" s="713">
        <v>0.1</v>
      </c>
      <c r="AE11" s="425"/>
    </row>
    <row r="12" spans="2:31" ht="15.75" x14ac:dyDescent="0.25">
      <c r="B12" s="134"/>
      <c r="C12" s="83"/>
      <c r="D12" s="115" t="s">
        <v>19</v>
      </c>
      <c r="E12" s="84"/>
      <c r="F12" s="115" t="s">
        <v>19</v>
      </c>
      <c r="G12" s="85"/>
      <c r="I12" s="109"/>
      <c r="J12" s="161" t="str">
        <f>IFERROR(I12/'1. General Inputs'!$J$13,"n/a")</f>
        <v>n/a</v>
      </c>
      <c r="K12" s="427"/>
      <c r="L12" s="427"/>
      <c r="M12" s="427"/>
      <c r="N12" s="162"/>
      <c r="R12" s="137"/>
      <c r="X12" s="111" t="s">
        <v>233</v>
      </c>
      <c r="Y12" s="109"/>
      <c r="Z12" s="161" t="str">
        <f t="shared" si="0"/>
        <v>n/a</v>
      </c>
      <c r="AB12" s="713">
        <v>0.31</v>
      </c>
      <c r="AC12" s="713">
        <v>0.27</v>
      </c>
      <c r="AD12" s="713">
        <v>0.21</v>
      </c>
      <c r="AE12" s="425"/>
    </row>
    <row r="13" spans="2:31" ht="15.75" x14ac:dyDescent="0.25">
      <c r="B13" s="134"/>
      <c r="C13" s="83"/>
      <c r="D13" s="115" t="s">
        <v>19</v>
      </c>
      <c r="E13" s="84"/>
      <c r="F13" s="115" t="s">
        <v>19</v>
      </c>
      <c r="G13" s="85"/>
      <c r="I13" s="109"/>
      <c r="J13" s="161" t="str">
        <f>IFERROR(I13/'1. General Inputs'!$J$13,"n/a")</f>
        <v>n/a</v>
      </c>
      <c r="K13" s="427"/>
      <c r="L13" s="427"/>
      <c r="M13" s="427"/>
      <c r="N13" s="162"/>
      <c r="X13" s="111" t="s">
        <v>234</v>
      </c>
      <c r="Y13" s="109"/>
      <c r="Z13" s="161" t="str">
        <f t="shared" si="0"/>
        <v>n/a</v>
      </c>
      <c r="AB13" s="713">
        <v>0.17</v>
      </c>
      <c r="AC13" s="713">
        <v>0.19</v>
      </c>
      <c r="AD13" s="713">
        <v>0.2</v>
      </c>
      <c r="AE13" s="425"/>
    </row>
    <row r="14" spans="2:31" ht="15.75" x14ac:dyDescent="0.25">
      <c r="B14" s="134"/>
      <c r="C14" s="83"/>
      <c r="D14" s="115" t="s">
        <v>19</v>
      </c>
      <c r="E14" s="84"/>
      <c r="F14" s="115" t="s">
        <v>19</v>
      </c>
      <c r="G14" s="85"/>
      <c r="I14" s="109"/>
      <c r="J14" s="161" t="str">
        <f>IFERROR(I14/'1. General Inputs'!$J$13,"n/a")</f>
        <v>n/a</v>
      </c>
      <c r="K14" s="427"/>
      <c r="L14" s="427"/>
      <c r="M14" s="427"/>
      <c r="N14" s="162"/>
      <c r="X14" s="112" t="s">
        <v>235</v>
      </c>
      <c r="Y14" s="109"/>
      <c r="Z14" s="161" t="str">
        <f t="shared" si="0"/>
        <v>n/a</v>
      </c>
      <c r="AB14" s="713">
        <v>0.25</v>
      </c>
      <c r="AC14" s="713">
        <v>0.33</v>
      </c>
      <c r="AD14" s="713">
        <v>0.46</v>
      </c>
      <c r="AE14" s="425"/>
    </row>
    <row r="15" spans="2:31" ht="15.75" x14ac:dyDescent="0.25">
      <c r="B15" s="134"/>
      <c r="C15" s="728"/>
      <c r="D15" s="115" t="s">
        <v>19</v>
      </c>
      <c r="E15" s="84"/>
      <c r="F15" s="115" t="s">
        <v>19</v>
      </c>
      <c r="G15" s="85"/>
      <c r="I15" s="109"/>
      <c r="J15" s="161" t="str">
        <f>IFERROR(I15/'1. General Inputs'!$J$13,"n/a")</f>
        <v>n/a</v>
      </c>
      <c r="K15" s="427"/>
      <c r="L15" s="427"/>
      <c r="M15" s="427"/>
      <c r="N15" s="162"/>
      <c r="X15" s="163" t="s">
        <v>184</v>
      </c>
      <c r="Y15" s="116">
        <f>SUM(Y9:Y14)</f>
        <v>0</v>
      </c>
      <c r="Z15" s="161">
        <f>SUM(Z9:Z14)</f>
        <v>0</v>
      </c>
      <c r="AB15" s="417"/>
      <c r="AD15" s="428"/>
      <c r="AE15" s="425"/>
    </row>
    <row r="16" spans="2:31" ht="15.75" x14ac:dyDescent="0.25">
      <c r="B16" s="134"/>
      <c r="C16" s="728"/>
      <c r="D16" s="115" t="s">
        <v>19</v>
      </c>
      <c r="E16" s="84"/>
      <c r="F16" s="115" t="s">
        <v>19</v>
      </c>
      <c r="G16" s="85"/>
      <c r="I16" s="109"/>
      <c r="J16" s="161" t="str">
        <f>IFERROR(I16/'1. General Inputs'!$J$13,"n/a")</f>
        <v>n/a</v>
      </c>
      <c r="K16" s="427"/>
      <c r="L16" s="427"/>
      <c r="M16" s="427"/>
      <c r="N16" s="162"/>
      <c r="X16" s="162"/>
      <c r="Y16" s="164" t="str">
        <f>IF(Y15&lt;&gt;'1. General Inputs'!P13,"↑Must be "&amp;TEXT('1. General Inputs'!P13,"0,0")&amp;"","")</f>
        <v/>
      </c>
      <c r="AA16" s="309"/>
      <c r="AD16" s="428"/>
      <c r="AE16" s="425"/>
    </row>
    <row r="17" spans="2:31" ht="15.75" x14ac:dyDescent="0.25">
      <c r="B17" s="134"/>
      <c r="C17" s="728"/>
      <c r="D17" s="115" t="s">
        <v>19</v>
      </c>
      <c r="E17" s="84"/>
      <c r="F17" s="115" t="s">
        <v>19</v>
      </c>
      <c r="G17" s="85"/>
      <c r="I17" s="109"/>
      <c r="J17" s="161" t="str">
        <f>IFERROR(I17/'1. General Inputs'!$J$13,"n/a")</f>
        <v>n/a</v>
      </c>
      <c r="K17" s="427"/>
      <c r="L17" s="427"/>
      <c r="M17" s="427"/>
      <c r="N17" s="162"/>
      <c r="W17" s="820" t="s">
        <v>342</v>
      </c>
      <c r="X17" s="701" t="s">
        <v>374</v>
      </c>
      <c r="Y17" s="702"/>
      <c r="Z17" s="703"/>
      <c r="AA17" s="703"/>
      <c r="AB17" s="703"/>
      <c r="AC17" s="703"/>
      <c r="AD17" s="704"/>
      <c r="AE17" s="705"/>
    </row>
    <row r="18" spans="2:31" ht="15.75" x14ac:dyDescent="0.25">
      <c r="B18" s="134"/>
      <c r="C18" s="83"/>
      <c r="D18" s="115" t="s">
        <v>19</v>
      </c>
      <c r="E18" s="84"/>
      <c r="F18" s="115" t="s">
        <v>19</v>
      </c>
      <c r="G18" s="85"/>
      <c r="I18" s="109"/>
      <c r="J18" s="161" t="str">
        <f>IFERROR(I18/'1. General Inputs'!$J$13,"n/a")</f>
        <v>n/a</v>
      </c>
      <c r="K18" s="427"/>
      <c r="L18" s="427"/>
      <c r="M18" s="427"/>
      <c r="N18" s="162"/>
      <c r="X18" s="706" t="s">
        <v>392</v>
      </c>
      <c r="Y18" s="707"/>
      <c r="Z18" s="708"/>
      <c r="AA18" s="708"/>
      <c r="AB18" s="708"/>
      <c r="AC18" s="708"/>
      <c r="AD18" s="708"/>
      <c r="AE18" s="709"/>
    </row>
    <row r="19" spans="2:31" ht="15.75" x14ac:dyDescent="0.25">
      <c r="B19" s="134"/>
      <c r="C19" s="83"/>
      <c r="D19" s="115" t="s">
        <v>19</v>
      </c>
      <c r="E19" s="84"/>
      <c r="F19" s="115" t="s">
        <v>19</v>
      </c>
      <c r="G19" s="85"/>
      <c r="I19" s="109"/>
      <c r="J19" s="161" t="str">
        <f>IFERROR(I19/'1. General Inputs'!$J$13,"n/a")</f>
        <v>n/a</v>
      </c>
      <c r="K19" s="427"/>
      <c r="L19" s="427"/>
      <c r="M19" s="427"/>
      <c r="N19" s="162"/>
      <c r="V19" s="426"/>
      <c r="X19" s="706" t="s">
        <v>385</v>
      </c>
      <c r="Y19" s="707"/>
      <c r="Z19" s="708"/>
      <c r="AA19" s="708"/>
      <c r="AB19" s="708"/>
      <c r="AC19" s="708"/>
      <c r="AD19" s="708"/>
      <c r="AE19" s="709"/>
    </row>
    <row r="20" spans="2:31" ht="15.75" x14ac:dyDescent="0.25">
      <c r="B20" s="134"/>
      <c r="C20" s="83"/>
      <c r="D20" s="115" t="s">
        <v>19</v>
      </c>
      <c r="E20" s="84"/>
      <c r="F20" s="115" t="s">
        <v>19</v>
      </c>
      <c r="G20" s="85"/>
      <c r="I20" s="109"/>
      <c r="J20" s="161" t="str">
        <f>IFERROR(I20/'1. General Inputs'!$J$13,"n/a")</f>
        <v>n/a</v>
      </c>
      <c r="K20" s="427"/>
      <c r="L20" s="427"/>
      <c r="M20" s="427"/>
      <c r="N20" s="162"/>
      <c r="V20" s="426"/>
      <c r="X20" s="710" t="s">
        <v>386</v>
      </c>
      <c r="Y20" s="707"/>
      <c r="Z20" s="708"/>
      <c r="AA20" s="708"/>
      <c r="AB20" s="708"/>
      <c r="AC20" s="708"/>
      <c r="AD20" s="708"/>
      <c r="AE20" s="709"/>
    </row>
    <row r="21" spans="2:31" ht="15.75" x14ac:dyDescent="0.25">
      <c r="B21" s="134"/>
      <c r="C21" s="83"/>
      <c r="D21" s="115" t="s">
        <v>19</v>
      </c>
      <c r="E21" s="84"/>
      <c r="F21" s="115" t="s">
        <v>19</v>
      </c>
      <c r="G21" s="85"/>
      <c r="I21" s="109"/>
      <c r="J21" s="161" t="str">
        <f>IFERROR(I21/'1. General Inputs'!$J$13,"n/a")</f>
        <v>n/a</v>
      </c>
      <c r="K21" s="427"/>
      <c r="L21" s="427"/>
      <c r="M21" s="427"/>
      <c r="N21" s="162"/>
      <c r="V21" s="426"/>
      <c r="X21" s="819" t="s">
        <v>387</v>
      </c>
      <c r="Y21" s="797"/>
      <c r="Z21" s="183"/>
      <c r="AA21" s="183"/>
      <c r="AB21" s="183"/>
      <c r="AC21" s="183"/>
      <c r="AD21" s="183"/>
      <c r="AE21" s="798"/>
    </row>
    <row r="22" spans="2:31" ht="15.75" x14ac:dyDescent="0.25">
      <c r="B22" s="134"/>
      <c r="C22" s="83"/>
      <c r="D22" s="115" t="s">
        <v>19</v>
      </c>
      <c r="E22" s="84"/>
      <c r="F22" s="115" t="s">
        <v>19</v>
      </c>
      <c r="G22" s="85"/>
      <c r="I22" s="109"/>
      <c r="J22" s="161" t="str">
        <f>IFERROR(I22/'1. General Inputs'!$J$13,"n/a")</f>
        <v>n/a</v>
      </c>
      <c r="K22" s="427"/>
      <c r="L22" s="427"/>
      <c r="M22" s="427"/>
      <c r="N22" s="162"/>
      <c r="V22" s="426"/>
      <c r="X22" s="799" t="s">
        <v>388</v>
      </c>
      <c r="Y22" s="797"/>
      <c r="Z22" s="183"/>
      <c r="AA22" s="183"/>
      <c r="AB22" s="183"/>
      <c r="AC22" s="183"/>
      <c r="AD22" s="183"/>
      <c r="AE22" s="798"/>
    </row>
    <row r="23" spans="2:31" ht="16.5" thickBot="1" x14ac:dyDescent="0.3">
      <c r="B23" s="134"/>
      <c r="C23" s="83"/>
      <c r="D23" s="115" t="s">
        <v>19</v>
      </c>
      <c r="E23" s="84"/>
      <c r="F23" s="115" t="s">
        <v>19</v>
      </c>
      <c r="G23" s="85"/>
      <c r="I23" s="109"/>
      <c r="J23" s="161" t="str">
        <f>IFERROR(I23/'1. General Inputs'!$J$13,"n/a")</f>
        <v>n/a</v>
      </c>
      <c r="K23" s="427"/>
      <c r="L23" s="427"/>
      <c r="M23" s="427"/>
      <c r="N23" s="162"/>
      <c r="V23" s="426"/>
      <c r="X23" s="818" t="s">
        <v>389</v>
      </c>
      <c r="Y23" s="698"/>
      <c r="Z23" s="699"/>
      <c r="AA23" s="699"/>
      <c r="AB23" s="699"/>
      <c r="AC23" s="699"/>
      <c r="AD23" s="699"/>
      <c r="AE23" s="700"/>
    </row>
    <row r="24" spans="2:31" ht="15.75" hidden="1" outlineLevel="1" x14ac:dyDescent="0.25">
      <c r="B24" s="134"/>
      <c r="C24" s="83"/>
      <c r="D24" s="94" t="s">
        <v>19</v>
      </c>
      <c r="E24" s="92"/>
      <c r="F24" s="94" t="s">
        <v>19</v>
      </c>
      <c r="G24" s="85"/>
      <c r="I24" s="109"/>
      <c r="J24" s="161" t="str">
        <f>IFERROR(I24/'1. General Inputs'!$J$13,"n/a")</f>
        <v>n/a</v>
      </c>
      <c r="K24" s="427"/>
      <c r="L24" s="427"/>
      <c r="M24" s="427"/>
      <c r="N24" s="162"/>
      <c r="V24" s="426"/>
      <c r="X24" s="703"/>
      <c r="Y24" s="817"/>
      <c r="Z24" s="703"/>
      <c r="AA24" s="703"/>
      <c r="AB24" s="703"/>
      <c r="AC24" s="703"/>
      <c r="AD24" s="703"/>
      <c r="AE24" s="703"/>
    </row>
    <row r="25" spans="2:31" ht="15.75" hidden="1" outlineLevel="1" x14ac:dyDescent="0.25">
      <c r="B25" s="134"/>
      <c r="C25" s="83"/>
      <c r="D25" s="94" t="s">
        <v>19</v>
      </c>
      <c r="E25" s="92"/>
      <c r="F25" s="94" t="s">
        <v>19</v>
      </c>
      <c r="G25" s="85"/>
      <c r="I25" s="109"/>
      <c r="J25" s="161" t="str">
        <f>IFERROR(I25/'1. General Inputs'!$J$13,"n/a")</f>
        <v>n/a</v>
      </c>
      <c r="K25" s="427"/>
      <c r="L25" s="427"/>
      <c r="M25" s="427"/>
      <c r="N25" s="162"/>
      <c r="V25" s="426"/>
      <c r="X25" s="708"/>
      <c r="Y25" s="707"/>
      <c r="Z25" s="708"/>
      <c r="AA25" s="708"/>
      <c r="AB25" s="708"/>
      <c r="AC25" s="708"/>
      <c r="AD25" s="708"/>
      <c r="AE25" s="708"/>
    </row>
    <row r="26" spans="2:31" ht="15.75" hidden="1" outlineLevel="1" x14ac:dyDescent="0.25">
      <c r="B26" s="134"/>
      <c r="C26" s="83"/>
      <c r="D26" s="94" t="s">
        <v>19</v>
      </c>
      <c r="E26" s="92"/>
      <c r="F26" s="94" t="s">
        <v>19</v>
      </c>
      <c r="G26" s="85"/>
      <c r="I26" s="109"/>
      <c r="J26" s="161" t="str">
        <f>IFERROR(I26/'1. General Inputs'!$J$13,"n/a")</f>
        <v>n/a</v>
      </c>
      <c r="K26" s="427"/>
      <c r="L26" s="427"/>
      <c r="M26" s="427"/>
      <c r="N26" s="162"/>
      <c r="V26" s="426"/>
      <c r="X26" s="708"/>
      <c r="Y26" s="707"/>
      <c r="Z26" s="708"/>
      <c r="AA26" s="708"/>
      <c r="AB26" s="708"/>
      <c r="AC26" s="708"/>
      <c r="AD26" s="708"/>
      <c r="AE26" s="708"/>
    </row>
    <row r="27" spans="2:31" ht="15.75" hidden="1" outlineLevel="1" x14ac:dyDescent="0.25">
      <c r="B27" s="134"/>
      <c r="C27" s="83"/>
      <c r="D27" s="94" t="s">
        <v>19</v>
      </c>
      <c r="E27" s="92"/>
      <c r="F27" s="94" t="s">
        <v>19</v>
      </c>
      <c r="G27" s="85"/>
      <c r="I27" s="109"/>
      <c r="J27" s="161" t="str">
        <f>IFERROR(I27/'1. General Inputs'!$J$13,"n/a")</f>
        <v>n/a</v>
      </c>
      <c r="K27" s="427"/>
      <c r="L27" s="427"/>
      <c r="M27" s="427"/>
      <c r="N27" s="162"/>
      <c r="V27" s="426"/>
      <c r="X27" s="708"/>
      <c r="Y27" s="707"/>
      <c r="Z27" s="708"/>
      <c r="AA27" s="708"/>
      <c r="AB27" s="708"/>
      <c r="AC27" s="708"/>
      <c r="AD27" s="708"/>
      <c r="AE27" s="708"/>
    </row>
    <row r="28" spans="2:31" ht="15.75" hidden="1" outlineLevel="1" x14ac:dyDescent="0.25">
      <c r="B28" s="134"/>
      <c r="C28" s="83"/>
      <c r="D28" s="94" t="s">
        <v>19</v>
      </c>
      <c r="E28" s="92"/>
      <c r="F28" s="94" t="s">
        <v>19</v>
      </c>
      <c r="G28" s="85"/>
      <c r="I28" s="109"/>
      <c r="J28" s="161" t="str">
        <f>IFERROR(I28/'1. General Inputs'!$J$13,"n/a")</f>
        <v>n/a</v>
      </c>
      <c r="K28" s="427"/>
      <c r="L28" s="427"/>
      <c r="M28" s="427"/>
      <c r="N28" s="162"/>
      <c r="V28" s="426"/>
      <c r="X28" s="708"/>
      <c r="Y28" s="707"/>
      <c r="Z28" s="708"/>
      <c r="AA28" s="708"/>
      <c r="AB28" s="708"/>
      <c r="AC28" s="708"/>
      <c r="AD28" s="708"/>
      <c r="AE28" s="708"/>
    </row>
    <row r="29" spans="2:31" ht="15.75" hidden="1" outlineLevel="1" x14ac:dyDescent="0.25">
      <c r="B29" s="134"/>
      <c r="C29" s="83"/>
      <c r="D29" s="94" t="s">
        <v>19</v>
      </c>
      <c r="E29" s="92"/>
      <c r="F29" s="94" t="s">
        <v>19</v>
      </c>
      <c r="G29" s="85"/>
      <c r="I29" s="109"/>
      <c r="J29" s="161" t="str">
        <f>IFERROR(I29/'1. General Inputs'!$J$13,"n/a")</f>
        <v>n/a</v>
      </c>
      <c r="K29" s="427"/>
      <c r="L29" s="427"/>
      <c r="M29" s="427"/>
      <c r="N29" s="162"/>
      <c r="V29" s="426"/>
      <c r="X29" s="708"/>
      <c r="Y29" s="707"/>
      <c r="Z29" s="708"/>
      <c r="AA29" s="708"/>
      <c r="AB29" s="708"/>
      <c r="AC29" s="708"/>
      <c r="AD29" s="708"/>
      <c r="AE29" s="708"/>
    </row>
    <row r="30" spans="2:31" ht="15.75" hidden="1" outlineLevel="1" x14ac:dyDescent="0.25">
      <c r="B30" s="134"/>
      <c r="C30" s="83"/>
      <c r="D30" s="94" t="s">
        <v>19</v>
      </c>
      <c r="E30" s="92"/>
      <c r="F30" s="94" t="s">
        <v>19</v>
      </c>
      <c r="G30" s="85"/>
      <c r="I30" s="109"/>
      <c r="J30" s="161" t="str">
        <f>IFERROR(I30/'1. General Inputs'!$J$13,"n/a")</f>
        <v>n/a</v>
      </c>
      <c r="K30" s="427"/>
      <c r="L30" s="427"/>
      <c r="M30" s="427"/>
      <c r="N30" s="162"/>
      <c r="V30" s="426"/>
      <c r="X30" s="708"/>
      <c r="Y30" s="707"/>
      <c r="Z30" s="708"/>
      <c r="AA30" s="708"/>
      <c r="AB30" s="708"/>
      <c r="AC30" s="708"/>
      <c r="AD30" s="708"/>
      <c r="AE30" s="708"/>
    </row>
    <row r="31" spans="2:31" ht="15.75" hidden="1" outlineLevel="1" x14ac:dyDescent="0.25">
      <c r="B31" s="134"/>
      <c r="C31" s="83"/>
      <c r="D31" s="94" t="s">
        <v>19</v>
      </c>
      <c r="E31" s="92"/>
      <c r="F31" s="94" t="s">
        <v>19</v>
      </c>
      <c r="G31" s="85"/>
      <c r="I31" s="109"/>
      <c r="J31" s="161" t="str">
        <f>IFERROR(I31/'1. General Inputs'!$J$13,"n/a")</f>
        <v>n/a</v>
      </c>
      <c r="K31" s="427"/>
      <c r="L31" s="427"/>
      <c r="M31" s="427"/>
      <c r="N31" s="162"/>
      <c r="V31" s="426"/>
      <c r="X31" s="708"/>
      <c r="Y31" s="707"/>
      <c r="Z31" s="708"/>
      <c r="AA31" s="708"/>
      <c r="AB31" s="708"/>
      <c r="AC31" s="708"/>
      <c r="AD31" s="708"/>
      <c r="AE31" s="708"/>
    </row>
    <row r="32" spans="2:31" ht="15.75" hidden="1" outlineLevel="1" x14ac:dyDescent="0.25">
      <c r="B32" s="134"/>
      <c r="C32" s="83"/>
      <c r="D32" s="94" t="s">
        <v>19</v>
      </c>
      <c r="E32" s="92"/>
      <c r="F32" s="94" t="s">
        <v>19</v>
      </c>
      <c r="G32" s="85"/>
      <c r="I32" s="109"/>
      <c r="J32" s="161" t="str">
        <f>IFERROR(I32/'1. General Inputs'!$J$13,"n/a")</f>
        <v>n/a</v>
      </c>
      <c r="K32" s="427"/>
      <c r="L32" s="427"/>
      <c r="M32" s="427"/>
      <c r="N32" s="162"/>
      <c r="V32" s="426"/>
      <c r="X32" s="708"/>
      <c r="Y32" s="707"/>
      <c r="Z32" s="708"/>
      <c r="AA32" s="708"/>
      <c r="AB32" s="708"/>
      <c r="AC32" s="708"/>
      <c r="AD32" s="708"/>
      <c r="AE32" s="708"/>
    </row>
    <row r="33" spans="2:31" ht="15.75" hidden="1" outlineLevel="1" x14ac:dyDescent="0.25">
      <c r="B33" s="134"/>
      <c r="C33" s="83"/>
      <c r="D33" s="94" t="s">
        <v>19</v>
      </c>
      <c r="E33" s="92"/>
      <c r="F33" s="94" t="s">
        <v>19</v>
      </c>
      <c r="G33" s="85"/>
      <c r="I33" s="109"/>
      <c r="J33" s="161" t="str">
        <f>IFERROR(I33/'1. General Inputs'!$J$13,"n/a")</f>
        <v>n/a</v>
      </c>
      <c r="K33" s="427"/>
      <c r="L33" s="427"/>
      <c r="M33" s="427"/>
      <c r="N33" s="162"/>
      <c r="V33" s="426"/>
      <c r="X33" s="708"/>
      <c r="Y33" s="707"/>
      <c r="Z33" s="708"/>
      <c r="AA33" s="708"/>
      <c r="AB33" s="708"/>
      <c r="AC33" s="708"/>
      <c r="AD33" s="708"/>
      <c r="AE33" s="708"/>
    </row>
    <row r="34" spans="2:31" ht="15.75" hidden="1" outlineLevel="1" x14ac:dyDescent="0.25">
      <c r="B34" s="134"/>
      <c r="C34" s="83"/>
      <c r="D34" s="94" t="s">
        <v>19</v>
      </c>
      <c r="E34" s="92"/>
      <c r="F34" s="94" t="s">
        <v>19</v>
      </c>
      <c r="G34" s="85"/>
      <c r="I34" s="109"/>
      <c r="J34" s="161" t="str">
        <f>IFERROR(I34/'1. General Inputs'!$J$13,"n/a")</f>
        <v>n/a</v>
      </c>
      <c r="K34" s="427"/>
      <c r="L34" s="427"/>
      <c r="M34" s="427"/>
      <c r="N34" s="162"/>
      <c r="V34" s="426"/>
      <c r="X34" s="708"/>
      <c r="Y34" s="707"/>
      <c r="Z34" s="708"/>
      <c r="AA34" s="708"/>
      <c r="AB34" s="708"/>
      <c r="AC34" s="708"/>
      <c r="AD34" s="708"/>
      <c r="AE34" s="708"/>
    </row>
    <row r="35" spans="2:31" ht="15.75" hidden="1" outlineLevel="1" x14ac:dyDescent="0.25">
      <c r="B35" s="134"/>
      <c r="C35" s="83"/>
      <c r="D35" s="94" t="s">
        <v>19</v>
      </c>
      <c r="E35" s="92"/>
      <c r="F35" s="94" t="s">
        <v>19</v>
      </c>
      <c r="G35" s="85"/>
      <c r="I35" s="109"/>
      <c r="J35" s="161" t="str">
        <f>IFERROR(I35/'1. General Inputs'!$J$13,"n/a")</f>
        <v>n/a</v>
      </c>
      <c r="K35" s="427"/>
      <c r="L35" s="427"/>
      <c r="M35" s="427"/>
      <c r="N35" s="162"/>
      <c r="V35" s="426"/>
      <c r="X35" s="708"/>
      <c r="Y35" s="707"/>
      <c r="Z35" s="708"/>
      <c r="AA35" s="708"/>
      <c r="AB35" s="708"/>
      <c r="AC35" s="708"/>
      <c r="AD35" s="708"/>
      <c r="AE35" s="708"/>
    </row>
    <row r="36" spans="2:31" ht="16.5" hidden="1" outlineLevel="1" thickBot="1" x14ac:dyDescent="0.3">
      <c r="B36" s="134"/>
      <c r="C36" s="649"/>
      <c r="D36" s="650" t="s">
        <v>19</v>
      </c>
      <c r="E36" s="651"/>
      <c r="F36" s="650" t="s">
        <v>19</v>
      </c>
      <c r="G36" s="652"/>
      <c r="I36" s="653"/>
      <c r="J36" s="161" t="str">
        <f>IFERROR(I36/'1. General Inputs'!$J$13,"n/a")</f>
        <v>n/a</v>
      </c>
      <c r="K36" s="794"/>
      <c r="L36" s="794"/>
      <c r="M36" s="794"/>
      <c r="N36" s="162"/>
      <c r="V36" s="426"/>
      <c r="X36" s="708"/>
      <c r="Y36" s="707"/>
      <c r="Z36" s="708"/>
      <c r="AA36" s="708"/>
      <c r="AB36" s="708"/>
      <c r="AC36" s="708"/>
      <c r="AD36" s="708"/>
      <c r="AE36" s="708"/>
    </row>
    <row r="37" spans="2:31" ht="15.75" collapsed="1" x14ac:dyDescent="0.25">
      <c r="B37" s="396" t="s">
        <v>335</v>
      </c>
      <c r="C37" s="654"/>
      <c r="D37" s="655" t="s">
        <v>19</v>
      </c>
      <c r="E37" s="656"/>
      <c r="F37" s="655" t="s">
        <v>19</v>
      </c>
      <c r="G37" s="657"/>
      <c r="I37" s="658"/>
      <c r="J37" s="415" t="str">
        <f>IFERROR(I37/'1. General Inputs'!$J$13,"n/a")</f>
        <v>n/a</v>
      </c>
      <c r="K37" s="795"/>
      <c r="L37" s="795"/>
      <c r="M37" s="795"/>
      <c r="N37" s="162"/>
      <c r="V37" s="426"/>
      <c r="X37" s="183"/>
      <c r="Y37" s="183"/>
      <c r="Z37" s="183"/>
      <c r="AA37" s="183"/>
      <c r="AB37" s="183"/>
      <c r="AC37" s="183"/>
      <c r="AD37" s="183"/>
      <c r="AE37" s="183"/>
    </row>
    <row r="38" spans="2:31" ht="15.75" x14ac:dyDescent="0.25">
      <c r="B38" s="396" t="s">
        <v>335</v>
      </c>
      <c r="C38" s="83"/>
      <c r="D38" s="94" t="s">
        <v>19</v>
      </c>
      <c r="E38" s="92"/>
      <c r="F38" s="94" t="s">
        <v>19</v>
      </c>
      <c r="G38" s="85"/>
      <c r="I38" s="109"/>
      <c r="J38" s="415" t="str">
        <f>IFERROR(I38/'1. General Inputs'!$J$13,"n/a")</f>
        <v>n/a</v>
      </c>
      <c r="K38" s="796"/>
      <c r="L38" s="796"/>
      <c r="M38" s="796"/>
      <c r="N38" s="162"/>
      <c r="V38" s="426"/>
    </row>
    <row r="39" spans="2:31" ht="15" x14ac:dyDescent="0.25">
      <c r="C39" s="163" t="s">
        <v>20</v>
      </c>
      <c r="D39" s="165"/>
      <c r="E39" s="165"/>
      <c r="F39" s="165"/>
      <c r="G39" s="166"/>
      <c r="I39" s="167">
        <f>SUM(I9:I36)</f>
        <v>0</v>
      </c>
      <c r="J39" s="161">
        <f>IF(ROUND(I39,10)=ROUND('1. General Inputs'!$J$13,10),1,SUM(J9:J36))</f>
        <v>1</v>
      </c>
      <c r="K39" s="168">
        <f>SUM(K9:K38)</f>
        <v>0</v>
      </c>
      <c r="L39" s="168">
        <f>SUM(L9:L38)</f>
        <v>0</v>
      </c>
      <c r="M39" s="168">
        <f>SUM(M9:M38)</f>
        <v>0</v>
      </c>
      <c r="N39" s="162"/>
    </row>
    <row r="40" spans="2:31" ht="15" x14ac:dyDescent="0.25">
      <c r="I40" s="169" t="str">
        <f>"↑Must be "&amp;TEXT('1. General Inputs'!J13,"0,0")&amp;" &amp; 100% ↑"</f>
        <v>↑Must be 00 &amp; 100% ↑</v>
      </c>
      <c r="V40" s="426"/>
    </row>
    <row r="41" spans="2:31" ht="12.75" customHeight="1" x14ac:dyDescent="0.3">
      <c r="B41" s="134"/>
      <c r="I41" s="106"/>
      <c r="J41" s="148"/>
    </row>
    <row r="42" spans="2:31" ht="18" x14ac:dyDescent="0.35">
      <c r="B42" s="134"/>
      <c r="C42" s="156" t="s">
        <v>21</v>
      </c>
      <c r="D42" s="95"/>
      <c r="E42" s="95"/>
      <c r="F42" s="95"/>
      <c r="G42" s="157"/>
      <c r="I42" s="106"/>
      <c r="J42" s="148"/>
      <c r="O42" s="160" t="s">
        <v>87</v>
      </c>
      <c r="P42" s="160" t="s">
        <v>88</v>
      </c>
      <c r="Q42" s="160" t="s">
        <v>89</v>
      </c>
      <c r="X42" s="418"/>
      <c r="Y42" s="411"/>
    </row>
    <row r="43" spans="2:31" ht="15.6" x14ac:dyDescent="0.3">
      <c r="B43" s="134"/>
      <c r="C43" s="83"/>
      <c r="D43" s="115" t="s">
        <v>19</v>
      </c>
      <c r="E43" s="84"/>
      <c r="F43" s="115" t="s">
        <v>19</v>
      </c>
      <c r="G43" s="85"/>
      <c r="I43" s="109"/>
      <c r="J43" s="161" t="str">
        <f>IFERROR(I43/'1. General Inputs'!$L$13,"0")</f>
        <v>0</v>
      </c>
      <c r="O43" s="427"/>
      <c r="P43" s="427"/>
      <c r="Q43" s="427"/>
      <c r="X43" s="162"/>
    </row>
    <row r="44" spans="2:31" ht="15.6" x14ac:dyDescent="0.3">
      <c r="B44" s="134"/>
      <c r="C44" s="83"/>
      <c r="D44" s="115" t="s">
        <v>19</v>
      </c>
      <c r="E44" s="84"/>
      <c r="F44" s="115" t="s">
        <v>19</v>
      </c>
      <c r="G44" s="85"/>
      <c r="I44" s="109"/>
      <c r="J44" s="161" t="str">
        <f>IFERROR(I44/'1. General Inputs'!$L$13,"0")</f>
        <v>0</v>
      </c>
      <c r="O44" s="427"/>
      <c r="P44" s="427"/>
      <c r="Q44" s="427"/>
      <c r="X44" s="162"/>
    </row>
    <row r="45" spans="2:31" ht="15.6" x14ac:dyDescent="0.3">
      <c r="B45" s="134"/>
      <c r="C45" s="83"/>
      <c r="D45" s="115" t="s">
        <v>19</v>
      </c>
      <c r="E45" s="84"/>
      <c r="F45" s="115" t="s">
        <v>19</v>
      </c>
      <c r="G45" s="85"/>
      <c r="I45" s="109"/>
      <c r="J45" s="161" t="str">
        <f>IFERROR(I45/'1. General Inputs'!$L$13,"0")</f>
        <v>0</v>
      </c>
      <c r="O45" s="427"/>
      <c r="P45" s="427"/>
      <c r="Q45" s="427"/>
      <c r="X45" s="162"/>
    </row>
    <row r="46" spans="2:31" ht="15.6" x14ac:dyDescent="0.3">
      <c r="B46" s="134"/>
      <c r="C46" s="83"/>
      <c r="D46" s="115" t="s">
        <v>19</v>
      </c>
      <c r="E46" s="84"/>
      <c r="F46" s="115" t="s">
        <v>19</v>
      </c>
      <c r="G46" s="85"/>
      <c r="I46" s="109"/>
      <c r="J46" s="161" t="str">
        <f>IFERROR(I46/'1. General Inputs'!$L$13,"0")</f>
        <v>0</v>
      </c>
      <c r="O46" s="427"/>
      <c r="P46" s="427"/>
      <c r="Q46" s="427"/>
      <c r="X46" s="162"/>
    </row>
    <row r="47" spans="2:31" ht="15.6" x14ac:dyDescent="0.3">
      <c r="B47" s="134"/>
      <c r="C47" s="83"/>
      <c r="D47" s="115" t="s">
        <v>19</v>
      </c>
      <c r="E47" s="84"/>
      <c r="F47" s="115" t="s">
        <v>19</v>
      </c>
      <c r="G47" s="729"/>
      <c r="I47" s="109"/>
      <c r="J47" s="161" t="str">
        <f>IFERROR(I47/'1. General Inputs'!$L$13,"0")</f>
        <v>0</v>
      </c>
      <c r="O47" s="427"/>
      <c r="P47" s="427"/>
      <c r="Q47" s="427"/>
      <c r="X47" s="162"/>
    </row>
    <row r="48" spans="2:31" ht="15.6" x14ac:dyDescent="0.3">
      <c r="B48" s="134"/>
      <c r="C48" s="83"/>
      <c r="D48" s="115" t="s">
        <v>19</v>
      </c>
      <c r="E48" s="84"/>
      <c r="F48" s="115" t="s">
        <v>19</v>
      </c>
      <c r="G48" s="729"/>
      <c r="I48" s="109"/>
      <c r="J48" s="161" t="str">
        <f>IFERROR(I48/'1. General Inputs'!$L$13,"0")</f>
        <v>0</v>
      </c>
      <c r="O48" s="427"/>
      <c r="P48" s="427"/>
      <c r="Q48" s="427"/>
      <c r="X48" s="162"/>
    </row>
    <row r="49" spans="2:24" ht="15.6" x14ac:dyDescent="0.3">
      <c r="B49" s="134"/>
      <c r="C49" s="83"/>
      <c r="D49" s="115" t="s">
        <v>19</v>
      </c>
      <c r="E49" s="84"/>
      <c r="F49" s="115" t="s">
        <v>19</v>
      </c>
      <c r="G49" s="729"/>
      <c r="I49" s="109"/>
      <c r="J49" s="161" t="str">
        <f>IFERROR(I49/'1. General Inputs'!$L$13,"0")</f>
        <v>0</v>
      </c>
      <c r="O49" s="427"/>
      <c r="P49" s="427"/>
      <c r="Q49" s="427"/>
      <c r="X49" s="162"/>
    </row>
    <row r="50" spans="2:24" ht="15.6" x14ac:dyDescent="0.3">
      <c r="B50" s="134"/>
      <c r="C50" s="83"/>
      <c r="D50" s="115" t="s">
        <v>19</v>
      </c>
      <c r="E50" s="84"/>
      <c r="F50" s="115" t="s">
        <v>19</v>
      </c>
      <c r="G50" s="729"/>
      <c r="I50" s="109"/>
      <c r="J50" s="161" t="str">
        <f>IFERROR(I50/'1. General Inputs'!$L$13,"0")</f>
        <v>0</v>
      </c>
      <c r="O50" s="427"/>
      <c r="P50" s="427"/>
      <c r="Q50" s="427"/>
      <c r="X50" s="162"/>
    </row>
    <row r="51" spans="2:24" ht="15.6" x14ac:dyDescent="0.3">
      <c r="B51" s="134"/>
      <c r="C51" s="83"/>
      <c r="D51" s="115" t="s">
        <v>19</v>
      </c>
      <c r="E51" s="84"/>
      <c r="F51" s="115" t="s">
        <v>19</v>
      </c>
      <c r="G51" s="85"/>
      <c r="I51" s="109"/>
      <c r="J51" s="161" t="str">
        <f>IFERROR(I51/'1. General Inputs'!$L$13,"0")</f>
        <v>0</v>
      </c>
      <c r="O51" s="427"/>
      <c r="P51" s="427"/>
      <c r="Q51" s="427"/>
      <c r="X51" s="162"/>
    </row>
    <row r="52" spans="2:24" ht="15.6" x14ac:dyDescent="0.3">
      <c r="B52" s="134"/>
      <c r="C52" s="83"/>
      <c r="D52" s="115" t="s">
        <v>19</v>
      </c>
      <c r="E52" s="84"/>
      <c r="F52" s="115" t="s">
        <v>19</v>
      </c>
      <c r="G52" s="85"/>
      <c r="I52" s="109"/>
      <c r="J52" s="161" t="str">
        <f>IFERROR(I52/'1. General Inputs'!$L$13,"0")</f>
        <v>0</v>
      </c>
      <c r="O52" s="86"/>
      <c r="P52" s="86"/>
      <c r="Q52" s="86"/>
      <c r="X52" s="162"/>
    </row>
    <row r="53" spans="2:24" ht="15.6" x14ac:dyDescent="0.3">
      <c r="B53" s="134"/>
      <c r="C53" s="83"/>
      <c r="D53" s="115" t="s">
        <v>19</v>
      </c>
      <c r="E53" s="84"/>
      <c r="F53" s="115" t="s">
        <v>19</v>
      </c>
      <c r="G53" s="85"/>
      <c r="I53" s="109"/>
      <c r="J53" s="161" t="str">
        <f>IFERROR(I53/'1. General Inputs'!$L$13,"0")</f>
        <v>0</v>
      </c>
      <c r="O53" s="86"/>
      <c r="P53" s="86"/>
      <c r="Q53" s="86"/>
      <c r="X53" s="162"/>
    </row>
    <row r="54" spans="2:24" ht="16.2" thickBot="1" x14ac:dyDescent="0.35">
      <c r="B54" s="134"/>
      <c r="C54" s="83"/>
      <c r="D54" s="115" t="s">
        <v>19</v>
      </c>
      <c r="E54" s="84"/>
      <c r="F54" s="115" t="s">
        <v>19</v>
      </c>
      <c r="G54" s="85"/>
      <c r="I54" s="109"/>
      <c r="J54" s="161" t="str">
        <f>IFERROR(I54/'1. General Inputs'!$L$13,"0")</f>
        <v>0</v>
      </c>
      <c r="O54" s="86"/>
      <c r="P54" s="86"/>
      <c r="Q54" s="86"/>
      <c r="X54" s="162"/>
    </row>
    <row r="55" spans="2:24" ht="15.75" hidden="1" outlineLevel="1" x14ac:dyDescent="0.25">
      <c r="B55" s="134"/>
      <c r="C55" s="83"/>
      <c r="D55" s="115" t="s">
        <v>19</v>
      </c>
      <c r="E55" s="84"/>
      <c r="F55" s="115" t="s">
        <v>19</v>
      </c>
      <c r="G55" s="85"/>
      <c r="I55" s="109"/>
      <c r="J55" s="161" t="str">
        <f>IFERROR(I55/'1. General Inputs'!$L$13,"0")</f>
        <v>0</v>
      </c>
      <c r="O55" s="86"/>
      <c r="P55" s="86"/>
      <c r="Q55" s="86"/>
      <c r="X55" s="162"/>
    </row>
    <row r="56" spans="2:24" ht="15.75" hidden="1" outlineLevel="1" x14ac:dyDescent="0.25">
      <c r="B56" s="134"/>
      <c r="C56" s="83"/>
      <c r="D56" s="115" t="s">
        <v>19</v>
      </c>
      <c r="E56" s="84"/>
      <c r="F56" s="115" t="s">
        <v>19</v>
      </c>
      <c r="G56" s="85"/>
      <c r="I56" s="109"/>
      <c r="J56" s="161" t="str">
        <f>IFERROR(I56/'1. General Inputs'!$L$13,"0")</f>
        <v>0</v>
      </c>
      <c r="O56" s="86"/>
      <c r="P56" s="86"/>
      <c r="Q56" s="86"/>
      <c r="X56" s="162"/>
    </row>
    <row r="57" spans="2:24" ht="15.75" hidden="1" outlineLevel="1" x14ac:dyDescent="0.25">
      <c r="B57" s="134"/>
      <c r="C57" s="83"/>
      <c r="D57" s="115" t="s">
        <v>19</v>
      </c>
      <c r="E57" s="84"/>
      <c r="F57" s="115" t="s">
        <v>19</v>
      </c>
      <c r="G57" s="85"/>
      <c r="I57" s="109"/>
      <c r="J57" s="161" t="str">
        <f>IFERROR(I57/'1. General Inputs'!$L$13,"0")</f>
        <v>0</v>
      </c>
      <c r="O57" s="86"/>
      <c r="P57" s="86"/>
      <c r="Q57" s="86"/>
      <c r="X57" s="162"/>
    </row>
    <row r="58" spans="2:24" ht="15.75" hidden="1" outlineLevel="1" x14ac:dyDescent="0.25">
      <c r="B58" s="134"/>
      <c r="C58" s="83"/>
      <c r="D58" s="115" t="s">
        <v>19</v>
      </c>
      <c r="E58" s="84"/>
      <c r="F58" s="115" t="s">
        <v>19</v>
      </c>
      <c r="G58" s="85"/>
      <c r="I58" s="109"/>
      <c r="J58" s="161" t="str">
        <f>IFERROR(I58/'1. General Inputs'!$L$13,"0")</f>
        <v>0</v>
      </c>
      <c r="O58" s="86"/>
      <c r="P58" s="86"/>
      <c r="Q58" s="86"/>
      <c r="X58" s="162"/>
    </row>
    <row r="59" spans="2:24" ht="15.75" hidden="1" outlineLevel="1" x14ac:dyDescent="0.25">
      <c r="B59" s="134"/>
      <c r="C59" s="83"/>
      <c r="D59" s="115" t="s">
        <v>19</v>
      </c>
      <c r="E59" s="84"/>
      <c r="F59" s="115" t="s">
        <v>19</v>
      </c>
      <c r="G59" s="85"/>
      <c r="I59" s="109"/>
      <c r="J59" s="161" t="str">
        <f>IFERROR(I59/'1. General Inputs'!$L$13,"0")</f>
        <v>0</v>
      </c>
      <c r="O59" s="86"/>
      <c r="P59" s="86"/>
      <c r="Q59" s="86"/>
      <c r="X59" s="162"/>
    </row>
    <row r="60" spans="2:24" ht="15.75" hidden="1" outlineLevel="1" x14ac:dyDescent="0.25">
      <c r="B60" s="134"/>
      <c r="C60" s="83"/>
      <c r="D60" s="115" t="s">
        <v>19</v>
      </c>
      <c r="E60" s="84"/>
      <c r="F60" s="115" t="s">
        <v>19</v>
      </c>
      <c r="G60" s="85"/>
      <c r="I60" s="109"/>
      <c r="J60" s="161" t="str">
        <f>IFERROR(I60/'1. General Inputs'!$L$13,"0")</f>
        <v>0</v>
      </c>
      <c r="O60" s="86"/>
      <c r="P60" s="86"/>
      <c r="Q60" s="86"/>
      <c r="X60" s="162"/>
    </row>
    <row r="61" spans="2:24" ht="15.75" hidden="1" outlineLevel="1" x14ac:dyDescent="0.25">
      <c r="B61" s="134"/>
      <c r="C61" s="83"/>
      <c r="D61" s="115" t="s">
        <v>19</v>
      </c>
      <c r="E61" s="84"/>
      <c r="F61" s="115" t="s">
        <v>19</v>
      </c>
      <c r="G61" s="85"/>
      <c r="I61" s="109"/>
      <c r="J61" s="161" t="str">
        <f>IFERROR(I61/'1. General Inputs'!$L$13,"0")</f>
        <v>0</v>
      </c>
      <c r="O61" s="86"/>
      <c r="P61" s="86"/>
      <c r="Q61" s="86"/>
      <c r="X61" s="162"/>
    </row>
    <row r="62" spans="2:24" ht="15.75" hidden="1" outlineLevel="1" x14ac:dyDescent="0.25">
      <c r="B62" s="134"/>
      <c r="C62" s="83"/>
      <c r="D62" s="115" t="s">
        <v>19</v>
      </c>
      <c r="E62" s="84"/>
      <c r="F62" s="115" t="s">
        <v>19</v>
      </c>
      <c r="G62" s="85"/>
      <c r="I62" s="109"/>
      <c r="J62" s="161" t="str">
        <f>IFERROR(I62/'1. General Inputs'!$L$13,"0")</f>
        <v>0</v>
      </c>
      <c r="O62" s="86"/>
      <c r="P62" s="86"/>
      <c r="Q62" s="86"/>
      <c r="X62" s="162"/>
    </row>
    <row r="63" spans="2:24" ht="15.75" hidden="1" outlineLevel="1" x14ac:dyDescent="0.25">
      <c r="B63" s="134"/>
      <c r="C63" s="83"/>
      <c r="D63" s="115" t="s">
        <v>19</v>
      </c>
      <c r="E63" s="84"/>
      <c r="F63" s="115" t="s">
        <v>19</v>
      </c>
      <c r="G63" s="85"/>
      <c r="I63" s="109"/>
      <c r="J63" s="161" t="str">
        <f>IFERROR(I63/'1. General Inputs'!$L$13,"0")</f>
        <v>0</v>
      </c>
      <c r="O63" s="86"/>
      <c r="P63" s="86"/>
      <c r="Q63" s="86"/>
      <c r="X63" s="162"/>
    </row>
    <row r="64" spans="2:24" ht="15.75" hidden="1" outlineLevel="1" x14ac:dyDescent="0.25">
      <c r="B64" s="134"/>
      <c r="C64" s="83"/>
      <c r="D64" s="115" t="s">
        <v>19</v>
      </c>
      <c r="E64" s="84"/>
      <c r="F64" s="115" t="s">
        <v>19</v>
      </c>
      <c r="G64" s="85"/>
      <c r="I64" s="109"/>
      <c r="J64" s="161" t="str">
        <f>IFERROR(I64/'1. General Inputs'!$L$13,"0")</f>
        <v>0</v>
      </c>
      <c r="O64" s="86"/>
      <c r="P64" s="86"/>
      <c r="Q64" s="86"/>
      <c r="X64" s="162"/>
    </row>
    <row r="65" spans="2:24" ht="15.75" hidden="1" outlineLevel="1" x14ac:dyDescent="0.25">
      <c r="B65" s="134"/>
      <c r="C65" s="83"/>
      <c r="D65" s="94" t="s">
        <v>19</v>
      </c>
      <c r="E65" s="84"/>
      <c r="F65" s="94" t="s">
        <v>19</v>
      </c>
      <c r="G65" s="85"/>
      <c r="I65" s="109"/>
      <c r="J65" s="161" t="str">
        <f>IFERROR(I65/'1. General Inputs'!$L$13,"0")</f>
        <v>0</v>
      </c>
      <c r="O65" s="86"/>
      <c r="P65" s="86"/>
      <c r="Q65" s="86"/>
      <c r="X65" s="162"/>
    </row>
    <row r="66" spans="2:24" ht="15.75" hidden="1" outlineLevel="1" x14ac:dyDescent="0.25">
      <c r="B66" s="134"/>
      <c r="C66" s="83"/>
      <c r="D66" s="94" t="s">
        <v>19</v>
      </c>
      <c r="E66" s="84"/>
      <c r="F66" s="94" t="s">
        <v>19</v>
      </c>
      <c r="G66" s="85"/>
      <c r="I66" s="109"/>
      <c r="J66" s="161" t="str">
        <f>IFERROR(I66/'1. General Inputs'!$L$13,"0")</f>
        <v>0</v>
      </c>
      <c r="O66" s="86"/>
      <c r="P66" s="86"/>
      <c r="Q66" s="86"/>
      <c r="X66" s="162"/>
    </row>
    <row r="67" spans="2:24" ht="15.75" hidden="1" outlineLevel="1" x14ac:dyDescent="0.25">
      <c r="B67" s="134"/>
      <c r="C67" s="83"/>
      <c r="D67" s="94" t="s">
        <v>19</v>
      </c>
      <c r="E67" s="84"/>
      <c r="F67" s="94" t="s">
        <v>19</v>
      </c>
      <c r="G67" s="85"/>
      <c r="I67" s="109"/>
      <c r="J67" s="161" t="str">
        <f>IFERROR(I67/'1. General Inputs'!$L$13,"0")</f>
        <v>0</v>
      </c>
      <c r="O67" s="86"/>
      <c r="P67" s="86"/>
      <c r="Q67" s="86"/>
      <c r="X67" s="162"/>
    </row>
    <row r="68" spans="2:24" ht="15.75" hidden="1" outlineLevel="1" x14ac:dyDescent="0.25">
      <c r="B68" s="134"/>
      <c r="C68" s="83"/>
      <c r="D68" s="94" t="s">
        <v>19</v>
      </c>
      <c r="E68" s="84"/>
      <c r="F68" s="94" t="s">
        <v>19</v>
      </c>
      <c r="G68" s="85"/>
      <c r="I68" s="109"/>
      <c r="J68" s="161" t="str">
        <f>IFERROR(I68/'1. General Inputs'!$L$13,"0")</f>
        <v>0</v>
      </c>
      <c r="O68" s="86"/>
      <c r="P68" s="86"/>
      <c r="Q68" s="86"/>
      <c r="X68" s="162"/>
    </row>
    <row r="69" spans="2:24" ht="15.75" hidden="1" outlineLevel="1" x14ac:dyDescent="0.25">
      <c r="B69" s="134"/>
      <c r="C69" s="83"/>
      <c r="D69" s="94" t="s">
        <v>19</v>
      </c>
      <c r="E69" s="84"/>
      <c r="F69" s="94" t="s">
        <v>19</v>
      </c>
      <c r="G69" s="85"/>
      <c r="I69" s="109"/>
      <c r="J69" s="161" t="str">
        <f>IFERROR(I69/'1. General Inputs'!$L$13,"0")</f>
        <v>0</v>
      </c>
      <c r="O69" s="86"/>
      <c r="P69" s="86"/>
      <c r="Q69" s="86"/>
      <c r="X69" s="162"/>
    </row>
    <row r="70" spans="2:24" ht="16.5" hidden="1" outlineLevel="1" thickBot="1" x14ac:dyDescent="0.3">
      <c r="B70" s="134"/>
      <c r="C70" s="668"/>
      <c r="D70" s="660" t="s">
        <v>19</v>
      </c>
      <c r="E70" s="669"/>
      <c r="F70" s="660" t="s">
        <v>19</v>
      </c>
      <c r="G70" s="670"/>
      <c r="I70" s="672"/>
      <c r="J70" s="161" t="str">
        <f>IFERROR(I70/'1. General Inputs'!$L$13,"0")</f>
        <v>0</v>
      </c>
      <c r="O70" s="673"/>
      <c r="P70" s="673"/>
      <c r="Q70" s="673"/>
      <c r="X70" s="162"/>
    </row>
    <row r="71" spans="2:24" ht="15.6" collapsed="1" x14ac:dyDescent="0.3">
      <c r="B71" s="396" t="s">
        <v>335</v>
      </c>
      <c r="C71" s="654"/>
      <c r="D71" s="655" t="s">
        <v>19</v>
      </c>
      <c r="E71" s="671"/>
      <c r="F71" s="655" t="s">
        <v>19</v>
      </c>
      <c r="G71" s="657"/>
      <c r="I71" s="658"/>
      <c r="J71" s="712" t="str">
        <f>IFERROR(I71/'1. General Inputs'!$L$13,"0")</f>
        <v>0</v>
      </c>
      <c r="O71" s="674"/>
      <c r="P71" s="674"/>
      <c r="Q71" s="674"/>
      <c r="X71" s="162"/>
    </row>
    <row r="72" spans="2:24" ht="15.6" x14ac:dyDescent="0.3">
      <c r="B72" s="396" t="s">
        <v>335</v>
      </c>
      <c r="C72" s="83"/>
      <c r="D72" s="94" t="s">
        <v>19</v>
      </c>
      <c r="E72" s="84"/>
      <c r="F72" s="94" t="s">
        <v>19</v>
      </c>
      <c r="G72" s="85"/>
      <c r="I72" s="109"/>
      <c r="J72" s="712" t="str">
        <f>IFERROR(I72/'1. General Inputs'!$L$13,"0")</f>
        <v>0</v>
      </c>
      <c r="O72" s="675"/>
      <c r="P72" s="675"/>
      <c r="Q72" s="675"/>
      <c r="X72" s="162"/>
    </row>
    <row r="73" spans="2:24" x14ac:dyDescent="0.3">
      <c r="B73" s="134"/>
      <c r="C73" s="163" t="s">
        <v>20</v>
      </c>
      <c r="D73" s="165"/>
      <c r="E73" s="165"/>
      <c r="F73" s="165"/>
      <c r="G73" s="166"/>
      <c r="I73" s="167">
        <f>SUM(I42:I70)</f>
        <v>0</v>
      </c>
      <c r="J73" s="161">
        <f>IF(ROUND(I73,10)=ROUND('1. General Inputs'!$L$13,10),1,SUM(J43:J70))</f>
        <v>1</v>
      </c>
      <c r="K73" s="170"/>
      <c r="L73" s="170"/>
      <c r="M73" s="170"/>
      <c r="N73" s="170"/>
      <c r="O73" s="168">
        <f>SUM(O43:O72)</f>
        <v>0</v>
      </c>
      <c r="P73" s="168">
        <f>SUM(P43:P72)</f>
        <v>0</v>
      </c>
      <c r="Q73" s="168">
        <f>SUM(Q43:Q72)</f>
        <v>0</v>
      </c>
      <c r="X73" s="171"/>
    </row>
    <row r="74" spans="2:24" x14ac:dyDescent="0.3">
      <c r="I74" s="169" t="str">
        <f>"↑Must be "&amp;TEXT('1. General Inputs'!L13,"0,0")&amp;" &amp; 100% ↑"</f>
        <v>↑Must be 00 &amp; 100% ↑</v>
      </c>
      <c r="X74" s="148"/>
    </row>
    <row r="75" spans="2:24" ht="11.25" customHeight="1" x14ac:dyDescent="0.3">
      <c r="B75" s="134"/>
      <c r="I75" s="106"/>
      <c r="J75" s="148"/>
      <c r="X75" s="148"/>
    </row>
    <row r="76" spans="2:24" ht="18" x14ac:dyDescent="0.35">
      <c r="B76" s="134"/>
      <c r="C76" s="156" t="s">
        <v>22</v>
      </c>
      <c r="D76" s="95"/>
      <c r="E76" s="95"/>
      <c r="F76" s="95"/>
      <c r="G76" s="157"/>
      <c r="I76" s="106"/>
      <c r="J76" s="148"/>
      <c r="S76" s="160" t="s">
        <v>87</v>
      </c>
      <c r="T76" s="160" t="s">
        <v>88</v>
      </c>
      <c r="U76" s="160" t="s">
        <v>89</v>
      </c>
      <c r="X76" s="148"/>
    </row>
    <row r="77" spans="2:24" x14ac:dyDescent="0.3">
      <c r="B77" s="134"/>
      <c r="C77" s="91"/>
      <c r="D77" s="94" t="s">
        <v>19</v>
      </c>
      <c r="E77" s="92"/>
      <c r="F77" s="94" t="s">
        <v>19</v>
      </c>
      <c r="G77" s="93"/>
      <c r="I77" s="110"/>
      <c r="J77" s="161">
        <f>IFERROR(I77/'1. General Inputs'!$N$13,0)</f>
        <v>0</v>
      </c>
      <c r="S77" s="88"/>
      <c r="T77" s="88"/>
      <c r="U77" s="88"/>
      <c r="X77" s="162"/>
    </row>
    <row r="78" spans="2:24" x14ac:dyDescent="0.3">
      <c r="B78" s="134"/>
      <c r="C78" s="91"/>
      <c r="D78" s="94" t="s">
        <v>19</v>
      </c>
      <c r="E78" s="92"/>
      <c r="F78" s="94" t="s">
        <v>19</v>
      </c>
      <c r="G78" s="93"/>
      <c r="I78" s="110"/>
      <c r="J78" s="161">
        <f>IFERROR(I78/'1. General Inputs'!$N$13,0)</f>
        <v>0</v>
      </c>
      <c r="S78" s="88"/>
      <c r="T78" s="88"/>
      <c r="U78" s="88"/>
      <c r="X78" s="162"/>
    </row>
    <row r="79" spans="2:24" x14ac:dyDescent="0.3">
      <c r="B79" s="134"/>
      <c r="C79" s="91"/>
      <c r="D79" s="94" t="s">
        <v>19</v>
      </c>
      <c r="E79" s="92"/>
      <c r="F79" s="94" t="s">
        <v>19</v>
      </c>
      <c r="G79" s="93"/>
      <c r="I79" s="110"/>
      <c r="J79" s="161">
        <f>IFERROR(I79/'1. General Inputs'!$N$13,0)</f>
        <v>0</v>
      </c>
      <c r="S79" s="88"/>
      <c r="T79" s="88"/>
      <c r="U79" s="88"/>
      <c r="X79" s="162"/>
    </row>
    <row r="80" spans="2:24" ht="15" thickBot="1" x14ac:dyDescent="0.35">
      <c r="B80" s="134"/>
      <c r="C80" s="91"/>
      <c r="D80" s="94" t="s">
        <v>19</v>
      </c>
      <c r="E80" s="92"/>
      <c r="F80" s="94" t="s">
        <v>19</v>
      </c>
      <c r="G80" s="93"/>
      <c r="I80" s="110"/>
      <c r="J80" s="161">
        <f>IFERROR(I80/'1. General Inputs'!$N$13,0)</f>
        <v>0</v>
      </c>
      <c r="S80" s="88"/>
      <c r="T80" s="88"/>
      <c r="U80" s="88"/>
      <c r="X80" s="162"/>
    </row>
    <row r="81" spans="2:24" ht="15" hidden="1" outlineLevel="1" x14ac:dyDescent="0.25">
      <c r="B81" s="134"/>
      <c r="C81" s="91"/>
      <c r="D81" s="94" t="s">
        <v>19</v>
      </c>
      <c r="E81" s="92"/>
      <c r="F81" s="94" t="s">
        <v>19</v>
      </c>
      <c r="G81" s="93"/>
      <c r="I81" s="110"/>
      <c r="J81" s="161">
        <f>IFERROR(I81/'1. General Inputs'!$N$13,0)</f>
        <v>0</v>
      </c>
      <c r="S81" s="88"/>
      <c r="T81" s="88"/>
      <c r="U81" s="88"/>
      <c r="X81" s="162"/>
    </row>
    <row r="82" spans="2:24" ht="15" hidden="1" outlineLevel="1" x14ac:dyDescent="0.25">
      <c r="B82" s="134"/>
      <c r="C82" s="91"/>
      <c r="D82" s="94" t="s">
        <v>19</v>
      </c>
      <c r="E82" s="92"/>
      <c r="F82" s="94" t="s">
        <v>19</v>
      </c>
      <c r="G82" s="93"/>
      <c r="I82" s="110"/>
      <c r="J82" s="161">
        <f>IFERROR(I82/'1. General Inputs'!$N$13,0)</f>
        <v>0</v>
      </c>
      <c r="S82" s="88"/>
      <c r="T82" s="88"/>
      <c r="U82" s="88"/>
      <c r="X82" s="162"/>
    </row>
    <row r="83" spans="2:24" ht="15" hidden="1" outlineLevel="1" x14ac:dyDescent="0.25">
      <c r="B83" s="134"/>
      <c r="C83" s="91"/>
      <c r="D83" s="94" t="s">
        <v>19</v>
      </c>
      <c r="E83" s="92"/>
      <c r="F83" s="94" t="s">
        <v>19</v>
      </c>
      <c r="G83" s="93"/>
      <c r="I83" s="110"/>
      <c r="J83" s="161">
        <f>IFERROR(I83/'1. General Inputs'!$N$13,0)</f>
        <v>0</v>
      </c>
      <c r="S83" s="88"/>
      <c r="T83" s="88"/>
      <c r="U83" s="88"/>
      <c r="X83" s="162"/>
    </row>
    <row r="84" spans="2:24" ht="15" hidden="1" outlineLevel="1" x14ac:dyDescent="0.25">
      <c r="B84" s="134"/>
      <c r="C84" s="91"/>
      <c r="D84" s="94" t="s">
        <v>19</v>
      </c>
      <c r="E84" s="92"/>
      <c r="F84" s="94" t="s">
        <v>19</v>
      </c>
      <c r="G84" s="93"/>
      <c r="I84" s="110"/>
      <c r="J84" s="161">
        <f>IFERROR(I84/'1. General Inputs'!$N$13,0)</f>
        <v>0</v>
      </c>
      <c r="S84" s="88"/>
      <c r="T84" s="88"/>
      <c r="U84" s="88"/>
      <c r="X84" s="162"/>
    </row>
    <row r="85" spans="2:24" ht="15" hidden="1" outlineLevel="1" x14ac:dyDescent="0.25">
      <c r="B85" s="134"/>
      <c r="C85" s="91"/>
      <c r="D85" s="94" t="s">
        <v>19</v>
      </c>
      <c r="E85" s="92"/>
      <c r="F85" s="94" t="s">
        <v>19</v>
      </c>
      <c r="G85" s="93"/>
      <c r="I85" s="110"/>
      <c r="J85" s="161">
        <f>IFERROR(I85/'1. General Inputs'!$N$13,0)</f>
        <v>0</v>
      </c>
      <c r="S85" s="88"/>
      <c r="T85" s="88"/>
      <c r="U85" s="88"/>
      <c r="X85" s="162"/>
    </row>
    <row r="86" spans="2:24" ht="15" hidden="1" outlineLevel="1" x14ac:dyDescent="0.25">
      <c r="B86" s="134"/>
      <c r="C86" s="91"/>
      <c r="D86" s="94" t="s">
        <v>19</v>
      </c>
      <c r="E86" s="92"/>
      <c r="F86" s="94" t="s">
        <v>19</v>
      </c>
      <c r="G86" s="93"/>
      <c r="I86" s="110"/>
      <c r="J86" s="161">
        <f>IFERROR(I86/'1. General Inputs'!$N$13,0)</f>
        <v>0</v>
      </c>
      <c r="S86" s="88"/>
      <c r="T86" s="88"/>
      <c r="U86" s="88"/>
      <c r="X86" s="162"/>
    </row>
    <row r="87" spans="2:24" ht="15" hidden="1" outlineLevel="1" x14ac:dyDescent="0.25">
      <c r="B87" s="134"/>
      <c r="C87" s="91"/>
      <c r="D87" s="94" t="s">
        <v>19</v>
      </c>
      <c r="E87" s="92"/>
      <c r="F87" s="94" t="s">
        <v>19</v>
      </c>
      <c r="G87" s="93"/>
      <c r="I87" s="110"/>
      <c r="J87" s="161">
        <f>IFERROR(I87/'1. General Inputs'!$N$13,0)</f>
        <v>0</v>
      </c>
      <c r="S87" s="88"/>
      <c r="T87" s="88"/>
      <c r="U87" s="88"/>
      <c r="X87" s="162"/>
    </row>
    <row r="88" spans="2:24" ht="15" hidden="1" outlineLevel="1" x14ac:dyDescent="0.25">
      <c r="B88" s="134"/>
      <c r="C88" s="91"/>
      <c r="D88" s="94" t="s">
        <v>19</v>
      </c>
      <c r="E88" s="92"/>
      <c r="F88" s="94" t="s">
        <v>19</v>
      </c>
      <c r="G88" s="93"/>
      <c r="I88" s="110"/>
      <c r="J88" s="161">
        <f>IFERROR(I88/'1. General Inputs'!$N$13,0)</f>
        <v>0</v>
      </c>
      <c r="S88" s="88"/>
      <c r="T88" s="88"/>
      <c r="U88" s="88"/>
      <c r="X88" s="162"/>
    </row>
    <row r="89" spans="2:24" ht="15" hidden="1" outlineLevel="1" x14ac:dyDescent="0.25">
      <c r="B89" s="134"/>
      <c r="C89" s="91"/>
      <c r="D89" s="94" t="s">
        <v>19</v>
      </c>
      <c r="E89" s="92"/>
      <c r="F89" s="94" t="s">
        <v>19</v>
      </c>
      <c r="G89" s="93"/>
      <c r="I89" s="110"/>
      <c r="J89" s="161">
        <f>IFERROR(I89/'1. General Inputs'!$N$13,0)</f>
        <v>0</v>
      </c>
      <c r="S89" s="88"/>
      <c r="T89" s="88"/>
      <c r="U89" s="88"/>
      <c r="X89" s="162"/>
    </row>
    <row r="90" spans="2:24" ht="15" hidden="1" outlineLevel="1" x14ac:dyDescent="0.25">
      <c r="B90" s="134"/>
      <c r="C90" s="91"/>
      <c r="D90" s="94" t="s">
        <v>19</v>
      </c>
      <c r="E90" s="92"/>
      <c r="F90" s="94" t="s">
        <v>19</v>
      </c>
      <c r="G90" s="93"/>
      <c r="I90" s="110"/>
      <c r="J90" s="161">
        <f>IFERROR(I90/'1. General Inputs'!$N$13,0)</f>
        <v>0</v>
      </c>
      <c r="S90" s="88"/>
      <c r="T90" s="88"/>
      <c r="U90" s="88"/>
      <c r="X90" s="162"/>
    </row>
    <row r="91" spans="2:24" ht="15" hidden="1" outlineLevel="1" x14ac:dyDescent="0.25">
      <c r="B91" s="134"/>
      <c r="C91" s="91"/>
      <c r="D91" s="94" t="s">
        <v>19</v>
      </c>
      <c r="E91" s="92"/>
      <c r="F91" s="94" t="s">
        <v>19</v>
      </c>
      <c r="G91" s="93"/>
      <c r="I91" s="110"/>
      <c r="J91" s="161">
        <f>IFERROR(I91/'1. General Inputs'!$N$13,0)</f>
        <v>0</v>
      </c>
      <c r="S91" s="88"/>
      <c r="T91" s="88"/>
      <c r="U91" s="88"/>
      <c r="X91" s="162"/>
    </row>
    <row r="92" spans="2:24" ht="15" hidden="1" outlineLevel="1" x14ac:dyDescent="0.25">
      <c r="B92" s="134"/>
      <c r="C92" s="91"/>
      <c r="D92" s="94" t="s">
        <v>19</v>
      </c>
      <c r="E92" s="92"/>
      <c r="F92" s="94" t="s">
        <v>19</v>
      </c>
      <c r="G92" s="93"/>
      <c r="I92" s="110"/>
      <c r="J92" s="161">
        <f>IFERROR(I92/'1. General Inputs'!$N$13,0)</f>
        <v>0</v>
      </c>
      <c r="S92" s="88"/>
      <c r="T92" s="88"/>
      <c r="U92" s="88"/>
      <c r="X92" s="162"/>
    </row>
    <row r="93" spans="2:24" ht="15" hidden="1" outlineLevel="1" x14ac:dyDescent="0.25">
      <c r="B93" s="134"/>
      <c r="C93" s="91"/>
      <c r="D93" s="94" t="s">
        <v>19</v>
      </c>
      <c r="E93" s="92"/>
      <c r="F93" s="94" t="s">
        <v>19</v>
      </c>
      <c r="G93" s="93"/>
      <c r="I93" s="110"/>
      <c r="J93" s="161">
        <f>IFERROR(I93/'1. General Inputs'!$N$13,0)</f>
        <v>0</v>
      </c>
      <c r="S93" s="88"/>
      <c r="T93" s="88"/>
      <c r="U93" s="88"/>
      <c r="X93" s="162"/>
    </row>
    <row r="94" spans="2:24" ht="15" hidden="1" outlineLevel="1" x14ac:dyDescent="0.25">
      <c r="B94" s="134"/>
      <c r="C94" s="91"/>
      <c r="D94" s="94" t="s">
        <v>19</v>
      </c>
      <c r="E94" s="92"/>
      <c r="F94" s="94" t="s">
        <v>19</v>
      </c>
      <c r="G94" s="93"/>
      <c r="I94" s="110"/>
      <c r="J94" s="161">
        <f>IFERROR(I94/'1. General Inputs'!$N$13,0)</f>
        <v>0</v>
      </c>
      <c r="S94" s="88"/>
      <c r="T94" s="88"/>
      <c r="U94" s="88"/>
      <c r="X94" s="162"/>
    </row>
    <row r="95" spans="2:24" ht="15" hidden="1" outlineLevel="1" x14ac:dyDescent="0.25">
      <c r="B95" s="134"/>
      <c r="C95" s="91"/>
      <c r="D95" s="94" t="s">
        <v>19</v>
      </c>
      <c r="E95" s="92"/>
      <c r="F95" s="94" t="s">
        <v>19</v>
      </c>
      <c r="G95" s="93"/>
      <c r="I95" s="110"/>
      <c r="J95" s="161">
        <f>IFERROR(I95/'1. General Inputs'!$N$13,0)</f>
        <v>0</v>
      </c>
      <c r="S95" s="88"/>
      <c r="T95" s="88"/>
      <c r="U95" s="88"/>
      <c r="X95" s="162"/>
    </row>
    <row r="96" spans="2:24" ht="15" hidden="1" outlineLevel="1" x14ac:dyDescent="0.25">
      <c r="B96" s="134"/>
      <c r="C96" s="91"/>
      <c r="D96" s="94" t="s">
        <v>19</v>
      </c>
      <c r="E96" s="92"/>
      <c r="F96" s="94" t="s">
        <v>19</v>
      </c>
      <c r="G96" s="93"/>
      <c r="I96" s="110"/>
      <c r="J96" s="161">
        <f>IFERROR(I96/'1. General Inputs'!$N$13,0)</f>
        <v>0</v>
      </c>
      <c r="S96" s="88"/>
      <c r="T96" s="88"/>
      <c r="U96" s="88"/>
      <c r="X96" s="162"/>
    </row>
    <row r="97" spans="2:24" ht="15" hidden="1" outlineLevel="1" x14ac:dyDescent="0.25">
      <c r="B97" s="134"/>
      <c r="C97" s="91"/>
      <c r="D97" s="94" t="s">
        <v>19</v>
      </c>
      <c r="E97" s="92"/>
      <c r="F97" s="94" t="s">
        <v>19</v>
      </c>
      <c r="G97" s="93"/>
      <c r="I97" s="110"/>
      <c r="J97" s="161">
        <f>IFERROR(I97/'1. General Inputs'!$N$13,0)</f>
        <v>0</v>
      </c>
      <c r="S97" s="88"/>
      <c r="T97" s="88"/>
      <c r="U97" s="88"/>
      <c r="X97" s="162"/>
    </row>
    <row r="98" spans="2:24" ht="15" hidden="1" outlineLevel="1" x14ac:dyDescent="0.25">
      <c r="B98" s="134"/>
      <c r="C98" s="91"/>
      <c r="D98" s="94" t="s">
        <v>19</v>
      </c>
      <c r="E98" s="92"/>
      <c r="F98" s="94" t="s">
        <v>19</v>
      </c>
      <c r="G98" s="93"/>
      <c r="I98" s="110"/>
      <c r="J98" s="161">
        <f>IFERROR(I98/'1. General Inputs'!$N$13,0)</f>
        <v>0</v>
      </c>
      <c r="S98" s="88"/>
      <c r="T98" s="88"/>
      <c r="U98" s="88"/>
      <c r="X98" s="162"/>
    </row>
    <row r="99" spans="2:24" ht="15" hidden="1" outlineLevel="1" x14ac:dyDescent="0.25">
      <c r="B99" s="134"/>
      <c r="C99" s="91"/>
      <c r="D99" s="94" t="s">
        <v>19</v>
      </c>
      <c r="E99" s="92"/>
      <c r="F99" s="94" t="s">
        <v>19</v>
      </c>
      <c r="G99" s="93"/>
      <c r="I99" s="110"/>
      <c r="J99" s="161">
        <f>IFERROR(I99/'1. General Inputs'!$N$13,0)</f>
        <v>0</v>
      </c>
      <c r="S99" s="88"/>
      <c r="T99" s="88"/>
      <c r="U99" s="88"/>
      <c r="X99" s="162"/>
    </row>
    <row r="100" spans="2:24" ht="15" hidden="1" outlineLevel="1" x14ac:dyDescent="0.25">
      <c r="B100" s="134"/>
      <c r="C100" s="91"/>
      <c r="D100" s="94" t="s">
        <v>19</v>
      </c>
      <c r="E100" s="92"/>
      <c r="F100" s="94" t="s">
        <v>19</v>
      </c>
      <c r="G100" s="93"/>
      <c r="I100" s="110"/>
      <c r="J100" s="161">
        <f>IFERROR(I100/'1. General Inputs'!$N$13,0)</f>
        <v>0</v>
      </c>
      <c r="S100" s="88"/>
      <c r="T100" s="88"/>
      <c r="U100" s="88"/>
      <c r="X100" s="162"/>
    </row>
    <row r="101" spans="2:24" ht="15" hidden="1" outlineLevel="1" x14ac:dyDescent="0.25">
      <c r="B101" s="134"/>
      <c r="C101" s="91"/>
      <c r="D101" s="94" t="s">
        <v>19</v>
      </c>
      <c r="E101" s="92"/>
      <c r="F101" s="94" t="s">
        <v>19</v>
      </c>
      <c r="G101" s="93"/>
      <c r="I101" s="110"/>
      <c r="J101" s="161">
        <f>IFERROR(I101/'1. General Inputs'!$N$13,0)</f>
        <v>0</v>
      </c>
      <c r="S101" s="88"/>
      <c r="T101" s="88"/>
      <c r="U101" s="88"/>
      <c r="X101" s="162"/>
    </row>
    <row r="102" spans="2:24" ht="15" hidden="1" outlineLevel="1" x14ac:dyDescent="0.25">
      <c r="B102" s="134"/>
      <c r="C102" s="91"/>
      <c r="D102" s="94" t="s">
        <v>19</v>
      </c>
      <c r="E102" s="92"/>
      <c r="F102" s="94" t="s">
        <v>19</v>
      </c>
      <c r="G102" s="93"/>
      <c r="I102" s="110"/>
      <c r="J102" s="161">
        <f>IFERROR(I102/'1. General Inputs'!$N$13,0)</f>
        <v>0</v>
      </c>
      <c r="S102" s="88"/>
      <c r="T102" s="88"/>
      <c r="U102" s="88"/>
      <c r="X102" s="162"/>
    </row>
    <row r="103" spans="2:24" ht="15" hidden="1" outlineLevel="1" x14ac:dyDescent="0.25">
      <c r="B103" s="134"/>
      <c r="C103" s="91"/>
      <c r="D103" s="94" t="s">
        <v>19</v>
      </c>
      <c r="E103" s="92"/>
      <c r="F103" s="94" t="s">
        <v>19</v>
      </c>
      <c r="G103" s="93"/>
      <c r="I103" s="110"/>
      <c r="J103" s="161">
        <f>IFERROR(I103/'1. General Inputs'!$N$13,0)</f>
        <v>0</v>
      </c>
      <c r="S103" s="88"/>
      <c r="T103" s="88"/>
      <c r="U103" s="88"/>
      <c r="X103" s="162"/>
    </row>
    <row r="104" spans="2:24" ht="15.75" hidden="1" outlineLevel="1" thickBot="1" x14ac:dyDescent="0.3">
      <c r="B104" s="134"/>
      <c r="C104" s="659"/>
      <c r="D104" s="660" t="s">
        <v>19</v>
      </c>
      <c r="E104" s="661"/>
      <c r="F104" s="660" t="s">
        <v>19</v>
      </c>
      <c r="G104" s="662"/>
      <c r="I104" s="665"/>
      <c r="J104" s="161">
        <f>IFERROR(I104/'1. General Inputs'!$N$13,0)</f>
        <v>0</v>
      </c>
      <c r="S104" s="667"/>
      <c r="T104" s="667"/>
      <c r="U104" s="667"/>
      <c r="X104" s="162"/>
    </row>
    <row r="105" spans="2:24" collapsed="1" x14ac:dyDescent="0.3">
      <c r="B105" s="396" t="s">
        <v>335</v>
      </c>
      <c r="C105" s="663"/>
      <c r="D105" s="655" t="s">
        <v>19</v>
      </c>
      <c r="E105" s="656"/>
      <c r="F105" s="655" t="s">
        <v>19</v>
      </c>
      <c r="G105" s="664"/>
      <c r="I105" s="666"/>
      <c r="J105" s="712">
        <f>IFERROR(I105/'1. General Inputs'!$N$13,0)</f>
        <v>0</v>
      </c>
      <c r="S105" s="676"/>
      <c r="T105" s="676"/>
      <c r="U105" s="676"/>
      <c r="X105" s="162"/>
    </row>
    <row r="106" spans="2:24" x14ac:dyDescent="0.3">
      <c r="B106" s="396" t="s">
        <v>335</v>
      </c>
      <c r="C106" s="91"/>
      <c r="D106" s="94" t="s">
        <v>19</v>
      </c>
      <c r="E106" s="92"/>
      <c r="F106" s="94" t="s">
        <v>19</v>
      </c>
      <c r="G106" s="93"/>
      <c r="I106" s="110"/>
      <c r="J106" s="712">
        <f>IFERROR(I106/'1. General Inputs'!$N$13,0)</f>
        <v>0</v>
      </c>
      <c r="S106" s="677"/>
      <c r="T106" s="677"/>
      <c r="U106" s="677"/>
      <c r="X106" s="162"/>
    </row>
    <row r="107" spans="2:24" x14ac:dyDescent="0.3">
      <c r="C107" s="163" t="s">
        <v>20</v>
      </c>
      <c r="D107" s="165"/>
      <c r="E107" s="165"/>
      <c r="F107" s="165"/>
      <c r="G107" s="166"/>
      <c r="I107" s="167">
        <f>SUM(I77:I104)</f>
        <v>0</v>
      </c>
      <c r="J107" s="161">
        <f>IF(ROUND(I107,10)=ROUND('1. General Inputs'!$N$13,10),1,SUM(J77:J104))</f>
        <v>1</v>
      </c>
      <c r="K107" s="170"/>
      <c r="L107" s="170"/>
      <c r="M107" s="170"/>
      <c r="N107" s="170"/>
      <c r="O107" s="170"/>
      <c r="P107" s="170"/>
      <c r="Q107" s="170"/>
      <c r="R107" s="170"/>
      <c r="S107" s="168">
        <f>SUM(S77:S106)</f>
        <v>0</v>
      </c>
      <c r="T107" s="168">
        <f>SUM(T77:T106)</f>
        <v>0</v>
      </c>
      <c r="U107" s="168">
        <f>SUM(U77:U106)</f>
        <v>0</v>
      </c>
      <c r="X107" s="171"/>
    </row>
    <row r="108" spans="2:24" s="173" customFormat="1" x14ac:dyDescent="0.3">
      <c r="B108" s="172"/>
      <c r="I108" s="169" t="str">
        <f>"↑Must be "&amp;TEXT('1. General Inputs'!L46,"0,0")&amp;" &amp; 100% ↑"</f>
        <v>↑Must be 00 &amp; 100% ↑</v>
      </c>
      <c r="J108" s="106"/>
      <c r="K108" s="174"/>
      <c r="L108" s="174"/>
      <c r="M108" s="174"/>
      <c r="N108" s="174"/>
      <c r="O108" s="174"/>
      <c r="P108" s="174"/>
      <c r="Q108" s="174"/>
      <c r="R108" s="174"/>
      <c r="S108" s="175"/>
      <c r="T108" s="175"/>
      <c r="U108" s="175"/>
      <c r="X108" s="176"/>
    </row>
    <row r="109" spans="2:24" x14ac:dyDescent="0.3">
      <c r="B109" s="134"/>
      <c r="I109" s="177">
        <f>SUM(I107,I73,I39)</f>
        <v>0</v>
      </c>
      <c r="J109" s="161" t="e">
        <f>ROUND(SUM(I107,I73,I39)/SUM('1. General Inputs'!$J$13,'1. General Inputs'!$L$13,'1. General Inputs'!$N$13),10)</f>
        <v>#DIV/0!</v>
      </c>
      <c r="K109" s="178">
        <f>K39</f>
        <v>0</v>
      </c>
      <c r="L109" s="178">
        <f>L39</f>
        <v>0</v>
      </c>
      <c r="M109" s="178">
        <f>M39</f>
        <v>0</v>
      </c>
      <c r="N109" s="134"/>
      <c r="O109" s="178">
        <f>O73</f>
        <v>0</v>
      </c>
      <c r="P109" s="178">
        <f>P73</f>
        <v>0</v>
      </c>
      <c r="Q109" s="178">
        <f>Q73</f>
        <v>0</v>
      </c>
      <c r="R109" s="134"/>
      <c r="S109" s="178">
        <f>S107</f>
        <v>0</v>
      </c>
      <c r="T109" s="178">
        <f>T107</f>
        <v>0</v>
      </c>
      <c r="U109" s="178">
        <f>U107</f>
        <v>0</v>
      </c>
      <c r="X109" s="162"/>
    </row>
    <row r="110" spans="2:24" s="173" customFormat="1" x14ac:dyDescent="0.3">
      <c r="B110" s="172"/>
      <c r="I110" s="169" t="str">
        <f>"↑Must be "&amp;TEXT('1. General Inputs'!P13,"0,0")&amp;" &amp; 100% ↑"</f>
        <v>↑Must be 00 &amp; 100% ↑</v>
      </c>
      <c r="J110" s="173" t="s">
        <v>182</v>
      </c>
      <c r="K110" s="179" t="s">
        <v>182</v>
      </c>
      <c r="L110" s="179" t="s">
        <v>182</v>
      </c>
      <c r="M110" s="179" t="s">
        <v>182</v>
      </c>
      <c r="N110" s="180"/>
      <c r="O110" s="179" t="s">
        <v>182</v>
      </c>
      <c r="P110" s="179" t="s">
        <v>182</v>
      </c>
      <c r="Q110" s="179" t="s">
        <v>182</v>
      </c>
      <c r="R110" s="180"/>
      <c r="S110" s="179" t="s">
        <v>182</v>
      </c>
      <c r="T110" s="179" t="s">
        <v>182</v>
      </c>
      <c r="U110" s="179" t="s">
        <v>182</v>
      </c>
    </row>
    <row r="111" spans="2:24" x14ac:dyDescent="0.3">
      <c r="B111" s="134"/>
      <c r="I111" s="181"/>
    </row>
    <row r="114" spans="3:18" x14ac:dyDescent="0.3">
      <c r="D114" s="431"/>
    </row>
    <row r="117" spans="3:18" x14ac:dyDescent="0.3">
      <c r="D117" s="431"/>
    </row>
    <row r="118" spans="3:18" x14ac:dyDescent="0.3">
      <c r="C118" s="429"/>
      <c r="D118" s="430"/>
      <c r="E118" s="430"/>
      <c r="F118" s="430"/>
      <c r="G118" s="430"/>
      <c r="H118" s="430"/>
      <c r="I118" s="430"/>
      <c r="J118" s="430"/>
      <c r="N118" s="137"/>
    </row>
    <row r="119" spans="3:18" x14ac:dyDescent="0.3"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</row>
    <row r="120" spans="3:18" x14ac:dyDescent="0.3"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</row>
    <row r="121" spans="3:18" x14ac:dyDescent="0.3"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</row>
    <row r="122" spans="3:18" x14ac:dyDescent="0.3"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</row>
    <row r="123" spans="3:18" x14ac:dyDescent="0.3"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</row>
    <row r="124" spans="3:18" x14ac:dyDescent="0.3"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</row>
    <row r="125" spans="3:18" x14ac:dyDescent="0.3"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</row>
    <row r="126" spans="3:18" x14ac:dyDescent="0.3"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</row>
    <row r="127" spans="3:18" x14ac:dyDescent="0.3"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</row>
    <row r="128" spans="3:18" x14ac:dyDescent="0.3"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</row>
    <row r="129" spans="3:18" x14ac:dyDescent="0.3"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</row>
    <row r="130" spans="3:18" x14ac:dyDescent="0.3"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</row>
    <row r="131" spans="3:18" x14ac:dyDescent="0.3"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</row>
    <row r="132" spans="3:18" x14ac:dyDescent="0.3"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</row>
    <row r="133" spans="3:18" x14ac:dyDescent="0.3"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</row>
    <row r="134" spans="3:18" x14ac:dyDescent="0.3"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</row>
    <row r="135" spans="3:18" x14ac:dyDescent="0.3"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</row>
  </sheetData>
  <sheetProtection sheet="1" objects="1" scenarios="1"/>
  <mergeCells count="1">
    <mergeCell ref="X4:AE4"/>
  </mergeCells>
  <conditionalFormatting sqref="N110 R110">
    <cfRule type="expression" dxfId="321" priority="57">
      <formula>IF(N109&lt;&gt;1,TRUE,FALSE)</formula>
    </cfRule>
  </conditionalFormatting>
  <conditionalFormatting sqref="K39:M39 O73:Q73 S107:U108">
    <cfRule type="cellIs" dxfId="320" priority="56" operator="notEqual">
      <formula>1</formula>
    </cfRule>
  </conditionalFormatting>
  <conditionalFormatting sqref="K110:M110">
    <cfRule type="expression" dxfId="319" priority="42">
      <formula>IF(K109&lt;&gt;1,TRUE,FALSE)</formula>
    </cfRule>
  </conditionalFormatting>
  <conditionalFormatting sqref="O110:Q110">
    <cfRule type="expression" dxfId="318" priority="41">
      <formula>IF(O109&lt;&gt;1,TRUE,FALSE)</formula>
    </cfRule>
  </conditionalFormatting>
  <conditionalFormatting sqref="S110:U110">
    <cfRule type="expression" dxfId="317" priority="40">
      <formula>IF(S109&lt;&gt;1,TRUE,FALSE)</formula>
    </cfRule>
  </conditionalFormatting>
  <conditionalFormatting sqref="O73:Q73 K39:M39">
    <cfRule type="expression" dxfId="316" priority="39">
      <formula>ROUND(K39,10)=1</formula>
    </cfRule>
  </conditionalFormatting>
  <conditionalFormatting sqref="S107:U107">
    <cfRule type="expression" dxfId="315" priority="38">
      <formula>ROUND(S107,10)=1</formula>
    </cfRule>
  </conditionalFormatting>
  <conditionalFormatting sqref="K109:M109">
    <cfRule type="cellIs" dxfId="314" priority="37" operator="notEqual">
      <formula>1</formula>
    </cfRule>
  </conditionalFormatting>
  <conditionalFormatting sqref="K109:M109">
    <cfRule type="expression" dxfId="313" priority="36">
      <formula>ROUND(K109,10)=1</formula>
    </cfRule>
  </conditionalFormatting>
  <conditionalFormatting sqref="O109:Q109">
    <cfRule type="cellIs" dxfId="312" priority="33" operator="notEqual">
      <formula>1</formula>
    </cfRule>
  </conditionalFormatting>
  <conditionalFormatting sqref="O109:Q109">
    <cfRule type="expression" dxfId="311" priority="32">
      <formula>ROUND(O109,10)=1</formula>
    </cfRule>
  </conditionalFormatting>
  <conditionalFormatting sqref="S109:U109">
    <cfRule type="cellIs" dxfId="310" priority="31" operator="notEqual">
      <formula>1</formula>
    </cfRule>
  </conditionalFormatting>
  <conditionalFormatting sqref="S109:U109">
    <cfRule type="expression" dxfId="309" priority="30">
      <formula>ROUND(S109,10)=1</formula>
    </cfRule>
  </conditionalFormatting>
  <conditionalFormatting sqref="I108">
    <cfRule type="expression" dxfId="308" priority="14">
      <formula>amd(J107&lt;&gt;1,J107&lt;&gt;"n/a")</formula>
    </cfRule>
  </conditionalFormatting>
  <conditionalFormatting sqref="I40">
    <cfRule type="expression" dxfId="307" priority="12">
      <formula>ROUND(J39,10)&lt;&gt;1</formula>
    </cfRule>
  </conditionalFormatting>
  <conditionalFormatting sqref="I107">
    <cfRule type="expression" dxfId="306" priority="10">
      <formula>ROUND(J107,10)=1</formula>
    </cfRule>
  </conditionalFormatting>
  <conditionalFormatting sqref="I73">
    <cfRule type="expression" dxfId="305" priority="9">
      <formula>ROUND(J73,10)=1</formula>
    </cfRule>
  </conditionalFormatting>
  <conditionalFormatting sqref="I39">
    <cfRule type="expression" dxfId="304" priority="8">
      <formula>ROUND(J39,10)=1</formula>
    </cfRule>
  </conditionalFormatting>
  <conditionalFormatting sqref="I74">
    <cfRule type="expression" dxfId="303" priority="7">
      <formula>ROUND(J73,10)&lt;&gt;1</formula>
    </cfRule>
  </conditionalFormatting>
  <conditionalFormatting sqref="I110">
    <cfRule type="expression" dxfId="302" priority="6">
      <formula>ROUND(J109,10)&lt;&gt;1</formula>
    </cfRule>
  </conditionalFormatting>
  <conditionalFormatting sqref="I109">
    <cfRule type="expression" dxfId="301" priority="5">
      <formula>ROUND(J109,10)=1</formula>
    </cfRule>
  </conditionalFormatting>
  <dataValidations count="1">
    <dataValidation allowBlank="1" showInputMessage="1" showErrorMessage="1" sqref="F9:F38 D43:D72 F43:F72"/>
  </dataValidations>
  <pageMargins left="0.7" right="0.7" top="0.75" bottom="0.75" header="0.3" footer="0.3"/>
  <pageSetup orientation="portrait" r:id="rId1"/>
  <ignoredErrors>
    <ignoredError sqref="Y15" unlockedFormula="1"/>
    <ignoredError sqref="I39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C74D082-1D29-4CEF-953D-10FA4A40FCBD}">
            <xm:f>'1. General Inputs'!$P$13</xm:f>
            <x14:dxf>
              <font>
                <b/>
                <i/>
              </font>
              <fill>
                <patternFill>
                  <bgColor rgb="FF92D050"/>
                </patternFill>
              </fill>
            </x14:dxf>
          </x14:cfRule>
          <xm:sqref>Y15</xm:sqref>
        </x14:conditionalFormatting>
        <x14:conditionalFormatting xmlns:xm="http://schemas.microsoft.com/office/excel/2006/main">
          <x14:cfRule type="expression" priority="3" id="{7F20BDC7-A38A-423E-9BC9-628BA6C4A13A}">
            <xm:f>ISNUMBER(SEARCH("*Low*",'1. General Inputs'!$J$27))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AB9:AB14</xm:sqref>
        </x14:conditionalFormatting>
        <x14:conditionalFormatting xmlns:xm="http://schemas.microsoft.com/office/excel/2006/main">
          <x14:cfRule type="expression" priority="2" id="{F4847B6D-4D14-4DFF-9717-659DCF92A30B}">
            <xm:f>ISNUMBER(SEARCH("*Med*",'1. General Inputs'!$J$27))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AC9:AC14</xm:sqref>
        </x14:conditionalFormatting>
        <x14:conditionalFormatting xmlns:xm="http://schemas.microsoft.com/office/excel/2006/main">
          <x14:cfRule type="expression" priority="1" id="{B64CDCA3-CB7B-4157-90C4-034470844EF1}">
            <xm:f>ISNUMBER(SEARCH("*High*",'1. General Inputs'!$J$27))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AD9:AD14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'5. Form Breakdown'!$U$12:$U$29</xm:f>
          </x14:formula1>
          <xm:sqref>G9:G38 C77:G106 C9:C38 E9:E38 C43:C72 E43:E72 G43:G72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79998168889431442"/>
  </sheetPr>
  <dimension ref="A1:XDS127"/>
  <sheetViews>
    <sheetView showGridLines="0" zoomScale="85" zoomScaleNormal="85" workbookViewId="0">
      <pane ySplit="2" topLeftCell="A3" activePane="bottomLeft" state="frozen"/>
      <selection activeCell="C33" sqref="C33"/>
      <selection pane="bottomLeft" activeCell="A3" sqref="A3"/>
    </sheetView>
  </sheetViews>
  <sheetFormatPr defaultRowHeight="14.4" x14ac:dyDescent="0.3"/>
  <cols>
    <col min="1" max="1" width="2" customWidth="1"/>
    <col min="2" max="2" width="12.88671875" customWidth="1"/>
    <col min="3" max="3" width="14.6640625" bestFit="1" customWidth="1"/>
    <col min="4" max="4" width="14.44140625" bestFit="1" customWidth="1"/>
    <col min="5" max="6" width="5.5546875" bestFit="1" customWidth="1"/>
    <col min="7" max="7" width="11.33203125" bestFit="1" customWidth="1"/>
    <col min="8" max="8" width="9.6640625" customWidth="1"/>
    <col min="9" max="9" width="12.109375" customWidth="1"/>
    <col min="10" max="10" width="15.109375" customWidth="1"/>
    <col min="11" max="11" width="9" customWidth="1"/>
    <col min="12" max="12" width="8.88671875" bestFit="1" customWidth="1"/>
    <col min="13" max="13" width="8.109375" customWidth="1"/>
    <col min="14" max="14" width="7.44140625" bestFit="1" customWidth="1"/>
    <col min="15" max="15" width="8" bestFit="1" customWidth="1"/>
    <col min="16" max="16" width="7.44140625" bestFit="1" customWidth="1"/>
    <col min="17" max="17" width="8.33203125" customWidth="1"/>
    <col min="18" max="47" width="7.44140625" bestFit="1" customWidth="1"/>
    <col min="48" max="48" width="6.44140625" bestFit="1" customWidth="1"/>
    <col min="49" max="49" width="32.6640625" bestFit="1" customWidth="1"/>
    <col min="50" max="50" width="10.109375" customWidth="1"/>
    <col min="51" max="51" width="8.6640625" customWidth="1"/>
    <col min="52" max="52" width="10" customWidth="1"/>
    <col min="53" max="54" width="6.44140625" bestFit="1" customWidth="1"/>
    <col min="55" max="55" width="8.44140625" customWidth="1"/>
    <col min="56" max="56" width="6.44140625" bestFit="1" customWidth="1"/>
    <col min="57" max="57" width="8.33203125" customWidth="1"/>
    <col min="58" max="63" width="6.44140625" bestFit="1" customWidth="1"/>
    <col min="64" max="64" width="6" bestFit="1" customWidth="1"/>
    <col min="65" max="65" width="3.109375" bestFit="1" customWidth="1"/>
    <col min="66" max="66" width="3.5546875" bestFit="1" customWidth="1"/>
    <col min="67" max="68" width="3.109375" bestFit="1" customWidth="1"/>
    <col min="69" max="69" width="3.5546875" bestFit="1" customWidth="1"/>
    <col min="70" max="71" width="3.109375" bestFit="1" customWidth="1"/>
    <col min="72" max="72" width="3.5546875" bestFit="1" customWidth="1"/>
    <col min="73" max="74" width="3.109375" bestFit="1" customWidth="1"/>
    <col min="75" max="75" width="3.5546875" bestFit="1" customWidth="1"/>
    <col min="76" max="77" width="3.109375" bestFit="1" customWidth="1"/>
    <col min="78" max="78" width="4.5546875" bestFit="1" customWidth="1"/>
    <col min="79" max="80" width="3.109375" bestFit="1" customWidth="1"/>
    <col min="81" max="81" width="4.5546875" bestFit="1" customWidth="1"/>
    <col min="82" max="83" width="3.109375" bestFit="1" customWidth="1"/>
    <col min="84" max="84" width="4.5546875" bestFit="1" customWidth="1"/>
    <col min="85" max="85" width="3.109375" bestFit="1" customWidth="1"/>
    <col min="86" max="86" width="3.5546875" customWidth="1"/>
    <col min="87" max="87" width="29" bestFit="1" customWidth="1"/>
    <col min="88" max="88" width="2.44140625" bestFit="1" customWidth="1"/>
    <col min="89" max="89" width="3.5546875" bestFit="1" customWidth="1"/>
    <col min="90" max="90" width="2.44140625" bestFit="1" customWidth="1"/>
    <col min="91" max="91" width="7.44140625" bestFit="1" customWidth="1"/>
    <col min="92" max="92" width="3.5546875" bestFit="1" customWidth="1"/>
    <col min="93" max="93" width="7.44140625" bestFit="1" customWidth="1"/>
    <col min="94" max="94" width="2.44140625" bestFit="1" customWidth="1"/>
    <col min="95" max="95" width="4.88671875" bestFit="1" customWidth="1"/>
    <col min="96" max="96" width="2.44140625" bestFit="1" customWidth="1"/>
    <col min="97" max="97" width="4.88671875" bestFit="1" customWidth="1"/>
    <col min="98" max="98" width="3.5546875" bestFit="1" customWidth="1"/>
    <col min="99" max="99" width="4.88671875" bestFit="1" customWidth="1"/>
    <col min="100" max="100" width="3.109375" bestFit="1" customWidth="1"/>
    <col min="101" max="101" width="3.5546875" bestFit="1" customWidth="1"/>
    <col min="102" max="103" width="3.109375" bestFit="1" customWidth="1"/>
    <col min="104" max="104" width="3.5546875" bestFit="1" customWidth="1"/>
    <col min="105" max="106" width="3.109375" bestFit="1" customWidth="1"/>
    <col min="107" max="107" width="3.5546875" bestFit="1" customWidth="1"/>
    <col min="108" max="109" width="3.109375" bestFit="1" customWidth="1"/>
    <col min="110" max="110" width="3.5546875" bestFit="1" customWidth="1"/>
    <col min="111" max="112" width="3.109375" bestFit="1" customWidth="1"/>
    <col min="113" max="113" width="3.5546875" bestFit="1" customWidth="1"/>
    <col min="114" max="115" width="3.109375" bestFit="1" customWidth="1"/>
    <col min="116" max="116" width="4.5546875" bestFit="1" customWidth="1"/>
    <col min="117" max="117" width="3.109375" bestFit="1" customWidth="1"/>
    <col min="118" max="118" width="38.88671875" bestFit="1" customWidth="1"/>
    <col min="119" max="119" width="4.5546875" bestFit="1" customWidth="1"/>
    <col min="120" max="121" width="3.109375" bestFit="1" customWidth="1"/>
    <col min="122" max="122" width="4.5546875" bestFit="1" customWidth="1"/>
    <col min="123" max="123" width="3.109375" bestFit="1" customWidth="1"/>
  </cols>
  <sheetData>
    <row r="1" spans="2:16347" ht="15" x14ac:dyDescent="0.25">
      <c r="I1" s="54" t="str">
        <f>$DN$10</f>
        <v>ERROR: Ensure regimens match 1L/2L/3L.</v>
      </c>
    </row>
    <row r="2" spans="2:16347" s="1" customFormat="1" ht="26.25" x14ac:dyDescent="0.4">
      <c r="B2" s="42" t="s">
        <v>395</v>
      </c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</row>
    <row r="3" spans="2:16347" ht="15" x14ac:dyDescent="0.25">
      <c r="D3" s="421"/>
    </row>
    <row r="4" spans="2:16347" ht="15" x14ac:dyDescent="0.25">
      <c r="B4" s="2"/>
      <c r="D4" s="421"/>
    </row>
    <row r="5" spans="2:16347" ht="18.75" x14ac:dyDescent="0.3">
      <c r="B5" s="44" t="e">
        <f ca="1">IF(SUM(L35:AU127)&gt;0.0000001,(IFERROR(IF(SUM($L$35:$AU$127)&lt;&gt;SUM($AX$35:$CG$127,$CJ$35:$DS$127),"Switches manually entered (read cell '"&amp;CELL("address",B34)&amp;"', below)!!","Regimen Substitution Table"),"Complete table")),"Regimen Substitution Table")</f>
        <v>#VALUE!</v>
      </c>
      <c r="C5" s="44"/>
      <c r="D5" s="44"/>
      <c r="E5" s="44"/>
      <c r="F5" s="44"/>
      <c r="G5" s="44"/>
      <c r="H5" s="44"/>
      <c r="J5" s="2" t="s">
        <v>142</v>
      </c>
    </row>
    <row r="6" spans="2:16347" ht="15" x14ac:dyDescent="0.25">
      <c r="B6" s="423" t="s">
        <v>327</v>
      </c>
      <c r="J6" s="56" t="s">
        <v>125</v>
      </c>
    </row>
    <row r="7" spans="2:16347" ht="15" x14ac:dyDescent="0.25">
      <c r="B7" s="59" t="s">
        <v>139</v>
      </c>
      <c r="C7" s="60" t="s">
        <v>143</v>
      </c>
      <c r="D7" s="19"/>
      <c r="E7" s="60" t="s">
        <v>132</v>
      </c>
      <c r="F7" s="19"/>
      <c r="G7" s="19" t="s">
        <v>133</v>
      </c>
      <c r="H7" s="20" t="s">
        <v>133</v>
      </c>
      <c r="L7" s="29"/>
      <c r="M7" s="30" t="s">
        <v>54</v>
      </c>
      <c r="N7" s="31"/>
      <c r="O7" s="32"/>
      <c r="P7" s="33" t="s">
        <v>55</v>
      </c>
      <c r="Q7" s="34"/>
      <c r="R7" s="29"/>
      <c r="S7" s="30" t="s">
        <v>56</v>
      </c>
      <c r="T7" s="31"/>
      <c r="U7" s="32"/>
      <c r="V7" s="33" t="s">
        <v>57</v>
      </c>
      <c r="W7" s="34"/>
      <c r="X7" s="29"/>
      <c r="Y7" s="30" t="s">
        <v>58</v>
      </c>
      <c r="Z7" s="31"/>
      <c r="AA7" s="32"/>
      <c r="AB7" s="33" t="s">
        <v>59</v>
      </c>
      <c r="AC7" s="34"/>
      <c r="AD7" s="29"/>
      <c r="AE7" s="30" t="s">
        <v>60</v>
      </c>
      <c r="AF7" s="31"/>
      <c r="AG7" s="32"/>
      <c r="AH7" s="33" t="s">
        <v>61</v>
      </c>
      <c r="AI7" s="34"/>
      <c r="AJ7" s="29"/>
      <c r="AK7" s="30" t="s">
        <v>62</v>
      </c>
      <c r="AL7" s="31"/>
      <c r="AM7" s="32"/>
      <c r="AN7" s="33" t="s">
        <v>63</v>
      </c>
      <c r="AO7" s="34"/>
      <c r="AP7" s="29"/>
      <c r="AQ7" s="30" t="s">
        <v>64</v>
      </c>
      <c r="AR7" s="31"/>
      <c r="AS7" s="32"/>
      <c r="AT7" s="33" t="s">
        <v>65</v>
      </c>
      <c r="AU7" s="34"/>
      <c r="DN7" t="s">
        <v>6</v>
      </c>
    </row>
    <row r="8" spans="2:16347" ht="15" x14ac:dyDescent="0.25">
      <c r="B8" s="61" t="s">
        <v>138</v>
      </c>
      <c r="C8" s="58" t="s">
        <v>129</v>
      </c>
      <c r="D8" s="58" t="s">
        <v>130</v>
      </c>
      <c r="E8" s="58" t="s">
        <v>53</v>
      </c>
      <c r="F8" s="58" t="s">
        <v>131</v>
      </c>
      <c r="G8" s="58" t="s">
        <v>183</v>
      </c>
      <c r="H8" s="62" t="s">
        <v>134</v>
      </c>
      <c r="J8" s="47"/>
      <c r="K8" s="35" t="s">
        <v>53</v>
      </c>
      <c r="L8" s="35" t="s">
        <v>29</v>
      </c>
      <c r="M8" s="35" t="s">
        <v>30</v>
      </c>
      <c r="N8" s="35" t="s">
        <v>31</v>
      </c>
      <c r="O8" s="35" t="s">
        <v>32</v>
      </c>
      <c r="P8" s="35" t="s">
        <v>33</v>
      </c>
      <c r="Q8" s="35" t="s">
        <v>34</v>
      </c>
      <c r="R8" s="35" t="s">
        <v>35</v>
      </c>
      <c r="S8" s="35" t="s">
        <v>36</v>
      </c>
      <c r="T8" s="35" t="s">
        <v>37</v>
      </c>
      <c r="U8" s="35" t="s">
        <v>38</v>
      </c>
      <c r="V8" s="35" t="s">
        <v>39</v>
      </c>
      <c r="W8" s="35" t="s">
        <v>40</v>
      </c>
      <c r="X8" s="35" t="s">
        <v>41</v>
      </c>
      <c r="Y8" s="35" t="s">
        <v>42</v>
      </c>
      <c r="Z8" s="35" t="s">
        <v>43</v>
      </c>
      <c r="AA8" s="35" t="s">
        <v>44</v>
      </c>
      <c r="AB8" s="35" t="s">
        <v>45</v>
      </c>
      <c r="AC8" s="35" t="s">
        <v>46</v>
      </c>
      <c r="AD8" s="35" t="s">
        <v>47</v>
      </c>
      <c r="AE8" s="35" t="s">
        <v>48</v>
      </c>
      <c r="AF8" s="35" t="s">
        <v>49</v>
      </c>
      <c r="AG8" s="35" t="s">
        <v>50</v>
      </c>
      <c r="AH8" s="35" t="s">
        <v>51</v>
      </c>
      <c r="AI8" s="35" t="s">
        <v>52</v>
      </c>
      <c r="AJ8" s="35" t="s">
        <v>66</v>
      </c>
      <c r="AK8" s="35" t="s">
        <v>67</v>
      </c>
      <c r="AL8" s="35" t="s">
        <v>68</v>
      </c>
      <c r="AM8" s="35" t="s">
        <v>69</v>
      </c>
      <c r="AN8" s="35" t="s">
        <v>70</v>
      </c>
      <c r="AO8" s="35" t="s">
        <v>71</v>
      </c>
      <c r="AP8" s="35" t="s">
        <v>72</v>
      </c>
      <c r="AQ8" s="35" t="s">
        <v>73</v>
      </c>
      <c r="AR8" s="35" t="s">
        <v>74</v>
      </c>
      <c r="AS8" s="35" t="s">
        <v>75</v>
      </c>
      <c r="AT8" s="35" t="s">
        <v>76</v>
      </c>
      <c r="AU8" s="35" t="s">
        <v>77</v>
      </c>
      <c r="DN8" t="s">
        <v>21</v>
      </c>
    </row>
    <row r="9" spans="2:16347" ht="15" x14ac:dyDescent="0.25">
      <c r="B9" s="96"/>
      <c r="C9" s="96"/>
      <c r="D9" s="96"/>
      <c r="E9" s="97"/>
      <c r="F9" s="97"/>
      <c r="G9" s="98"/>
      <c r="H9" s="82">
        <f>1-(1+($G9*-1))^(1/(F9-E9+1))</f>
        <v>0</v>
      </c>
      <c r="I9" s="55" t="str">
        <f t="shared" ref="I9:I28" si="0">IF(ISERROR(VLOOKUP(C9,IF($B9=$DN$7,$J$35:$J$63,IF($B9=$DN$8,$J$66:$J$95,IF($B9=$DN$9,$J$98:$J$127,0))),1,0)&amp;VLOOKUP(D9,IF($B9=$DN$7,$J$35:$J$63,IF($B9=$DN$8,$J$66:$J$95,IF($B9=$DN$9,$J$98:$J$127,0))),1,0)),IF(AND(ISBLANK(C9),ISBLANK(D9)),"",$DN$10),"")</f>
        <v/>
      </c>
      <c r="J9" s="53">
        <f t="shared" ref="J9:J28" si="1">C9</f>
        <v>0</v>
      </c>
      <c r="K9" s="51">
        <f>IFERROR(IF($B9=$DN$7,VLOOKUP($C9,'6. Patients'!$C$10:$AQ$39,COLUMNS('6. Patients'!$C$8:G$8),0),IF($B9=$DN$8,VLOOKUP($C9,'6. Patients'!$C$43:$AQ$73,COLUMNS('6. Patients'!$C$8:G$8),0),VLOOKUP($C9,'6. Patients'!$C$78:$AQ$107,COLUMNS('6. Patients'!$C$8:G$8),0))),0)</f>
        <v>0</v>
      </c>
      <c r="L9" s="51">
        <f>IFERROR(IF($B9=$DN$7,VLOOKUP($C9,'6. Patients'!$C$10:$AQ$39,COLUMNS('6. Patients'!$C$8:H$8),0),IF($B9=$DN$8,VLOOKUP($C9,'6. Patients'!$C$43:$AQ$73,COLUMNS('6. Patients'!$C$8:H$8),0),VLOOKUP($C9,'6. Patients'!$C$78:$AQ$107,COLUMNS('6. Patients'!$C$8:H$8),0))),0)</f>
        <v>0</v>
      </c>
      <c r="M9" s="51">
        <f>IFERROR(IF($B9=$DN$7,VLOOKUP($C9,'6. Patients'!$C$10:$AQ$39,COLUMNS('6. Patients'!$C$8:I$8),0),IF($B9=$DN$8,VLOOKUP($C9,'6. Patients'!$C$43:$AQ$73,COLUMNS('6. Patients'!$C$8:I$8),0),VLOOKUP($C9,'6. Patients'!$C$78:$AQ$107,COLUMNS('6. Patients'!$C$8:I$8),0))),0)</f>
        <v>0</v>
      </c>
      <c r="N9" s="51">
        <f>IFERROR(IF($B9=$DN$7,VLOOKUP($C9,'6. Patients'!$C$10:$AQ$39,COLUMNS('6. Patients'!$C$8:J$8),0),IF($B9=$DN$8,VLOOKUP($C9,'6. Patients'!$C$43:$AQ$73,COLUMNS('6. Patients'!$C$8:J$8),0),VLOOKUP($C9,'6. Patients'!$C$78:$AQ$107,COLUMNS('6. Patients'!$C$8:J$8),0))),0)</f>
        <v>0</v>
      </c>
      <c r="O9" s="51">
        <f>IFERROR(IF($B9=$DN$7,VLOOKUP($C9,'6. Patients'!$C$10:$AQ$39,COLUMNS('6. Patients'!$C$8:K$8),0),IF($B9=$DN$8,VLOOKUP($C9,'6. Patients'!$C$43:$AQ$73,COLUMNS('6. Patients'!$C$8:K$8),0),VLOOKUP($C9,'6. Patients'!$C$78:$AQ$107,COLUMNS('6. Patients'!$C$8:K$8),0))),0)</f>
        <v>0</v>
      </c>
      <c r="P9" s="51">
        <f>IFERROR(IF($B9=$DN$7,VLOOKUP($C9,'6. Patients'!$C$10:$AQ$39,COLUMNS('6. Patients'!$C$8:L$8),0),IF($B9=$DN$8,VLOOKUP($C9,'6. Patients'!$C$43:$AQ$73,COLUMNS('6. Patients'!$C$8:L$8),0),VLOOKUP($C9,'6. Patients'!$C$78:$AQ$107,COLUMNS('6. Patients'!$C$8:L$8),0))),0)</f>
        <v>0</v>
      </c>
      <c r="Q9" s="51">
        <f>IFERROR(IF($B9=$DN$7,VLOOKUP($C9,'6. Patients'!$C$10:$AQ$39,COLUMNS('6. Patients'!$C$8:M$8),0),IF($B9=$DN$8,VLOOKUP($C9,'6. Patients'!$C$43:$AQ$73,COLUMNS('6. Patients'!$C$8:M$8),0),VLOOKUP($C9,'6. Patients'!$C$78:$AQ$107,COLUMNS('6. Patients'!$C$8:M$8),0))),0)</f>
        <v>0</v>
      </c>
      <c r="R9" s="51">
        <f>IFERROR(IF($B9=$DN$7,VLOOKUP($C9,'6. Patients'!$C$10:$AQ$39,COLUMNS('6. Patients'!$C$8:N$8),0),IF($B9=$DN$8,VLOOKUP($C9,'6. Patients'!$C$43:$AQ$73,COLUMNS('6. Patients'!$C$8:N$8),0),VLOOKUP($C9,'6. Patients'!$C$78:$AQ$107,COLUMNS('6. Patients'!$C$8:N$8),0))),0)</f>
        <v>0</v>
      </c>
      <c r="S9" s="51">
        <f>IFERROR(IF($B9=$DN$7,VLOOKUP($C9,'6. Patients'!$C$10:$AQ$39,COLUMNS('6. Patients'!$C$8:O$8),0),IF($B9=$DN$8,VLOOKUP($C9,'6. Patients'!$C$43:$AQ$73,COLUMNS('6. Patients'!$C$8:O$8),0),VLOOKUP($C9,'6. Patients'!$C$78:$AQ$107,COLUMNS('6. Patients'!$C$8:O$8),0))),0)</f>
        <v>0</v>
      </c>
      <c r="T9" s="51">
        <f>IFERROR(IF($B9=$DN$7,VLOOKUP($C9,'6. Patients'!$C$10:$AQ$39,COLUMNS('6. Patients'!$C$8:P$8),0),IF($B9=$DN$8,VLOOKUP($C9,'6. Patients'!$C$43:$AQ$73,COLUMNS('6. Patients'!$C$8:P$8),0),VLOOKUP($C9,'6. Patients'!$C$78:$AQ$107,COLUMNS('6. Patients'!$C$8:P$8),0))),0)</f>
        <v>0</v>
      </c>
      <c r="U9" s="51">
        <f>IFERROR(IF($B9=$DN$7,VLOOKUP($C9,'6. Patients'!$C$10:$AQ$39,COLUMNS('6. Patients'!$C$8:Q$8),0),IF($B9=$DN$8,VLOOKUP($C9,'6. Patients'!$C$43:$AQ$73,COLUMNS('6. Patients'!$C$8:Q$8),0),VLOOKUP($C9,'6. Patients'!$C$78:$AQ$107,COLUMNS('6. Patients'!$C$8:Q$8),0))),0)</f>
        <v>0</v>
      </c>
      <c r="V9" s="51">
        <f>IFERROR(IF($B9=$DN$7,VLOOKUP($C9,'6. Patients'!$C$10:$AQ$39,COLUMNS('6. Patients'!$C$8:R$8),0),IF($B9=$DN$8,VLOOKUP($C9,'6. Patients'!$C$43:$AQ$73,COLUMNS('6. Patients'!$C$8:R$8),0),VLOOKUP($C9,'6. Patients'!$C$78:$AQ$107,COLUMNS('6. Patients'!$C$8:R$8),0))),0)</f>
        <v>0</v>
      </c>
      <c r="W9" s="51">
        <f>IFERROR(IF($B9=$DN$7,VLOOKUP($C9,'6. Patients'!$C$10:$AQ$39,COLUMNS('6. Patients'!$C$8:S$8),0),IF($B9=$DN$8,VLOOKUP($C9,'6. Patients'!$C$43:$AQ$73,COLUMNS('6. Patients'!$C$8:S$8),0),VLOOKUP($C9,'6. Patients'!$C$78:$AQ$107,COLUMNS('6. Patients'!$C$8:S$8),0))),0)</f>
        <v>0</v>
      </c>
      <c r="X9" s="51">
        <f>IFERROR(IF($B9=$DN$7,VLOOKUP($C9,'6. Patients'!$C$10:$AQ$39,COLUMNS('6. Patients'!$C$8:T$8),0),IF($B9=$DN$8,VLOOKUP($C9,'6. Patients'!$C$43:$AQ$73,COLUMNS('6. Patients'!$C$8:T$8),0),VLOOKUP($C9,'6. Patients'!$C$78:$AQ$107,COLUMNS('6. Patients'!$C$8:T$8),0))),0)</f>
        <v>0</v>
      </c>
      <c r="Y9" s="51">
        <f>IFERROR(IF($B9=$DN$7,VLOOKUP($C9,'6. Patients'!$C$10:$AQ$39,COLUMNS('6. Patients'!$C$8:U$8),0),IF($B9=$DN$8,VLOOKUP($C9,'6. Patients'!$C$43:$AQ$73,COLUMNS('6. Patients'!$C$8:U$8),0),VLOOKUP($C9,'6. Patients'!$C$78:$AQ$107,COLUMNS('6. Patients'!$C$8:U$8),0))),0)</f>
        <v>0</v>
      </c>
      <c r="Z9" s="51">
        <f>IFERROR(IF($B9=$DN$7,VLOOKUP($C9,'6. Patients'!$C$10:$AQ$39,COLUMNS('6. Patients'!$C$8:V$8),0),IF($B9=$DN$8,VLOOKUP($C9,'6. Patients'!$C$43:$AQ$73,COLUMNS('6. Patients'!$C$8:V$8),0),VLOOKUP($C9,'6. Patients'!$C$78:$AQ$107,COLUMNS('6. Patients'!$C$8:V$8),0))),0)</f>
        <v>0</v>
      </c>
      <c r="AA9" s="51">
        <f>IFERROR(IF($B9=$DN$7,VLOOKUP($C9,'6. Patients'!$C$10:$AQ$39,COLUMNS('6. Patients'!$C$8:W$8),0),IF($B9=$DN$8,VLOOKUP($C9,'6. Patients'!$C$43:$AQ$73,COLUMNS('6. Patients'!$C$8:W$8),0),VLOOKUP($C9,'6. Patients'!$C$78:$AQ$107,COLUMNS('6. Patients'!$C$8:W$8),0))),0)</f>
        <v>0</v>
      </c>
      <c r="AB9" s="51">
        <f>IFERROR(IF($B9=$DN$7,VLOOKUP($C9,'6. Patients'!$C$10:$AQ$39,COLUMNS('6. Patients'!$C$8:X$8),0),IF($B9=$DN$8,VLOOKUP($C9,'6. Patients'!$C$43:$AQ$73,COLUMNS('6. Patients'!$C$8:X$8),0),VLOOKUP($C9,'6. Patients'!$C$78:$AQ$107,COLUMNS('6. Patients'!$C$8:X$8),0))),0)</f>
        <v>0</v>
      </c>
      <c r="AC9" s="51">
        <f>IFERROR(IF($B9=$DN$7,VLOOKUP($C9,'6. Patients'!$C$10:$AQ$39,COLUMNS('6. Patients'!$C$8:Y$8),0),IF($B9=$DN$8,VLOOKUP($C9,'6. Patients'!$C$43:$AQ$73,COLUMNS('6. Patients'!$C$8:Y$8),0),VLOOKUP($C9,'6. Patients'!$C$78:$AQ$107,COLUMNS('6. Patients'!$C$8:Y$8),0))),0)</f>
        <v>0</v>
      </c>
      <c r="AD9" s="51">
        <f>IFERROR(IF($B9=$DN$7,VLOOKUP($C9,'6. Patients'!$C$10:$AQ$39,COLUMNS('6. Patients'!$C$8:Z$8),0),IF($B9=$DN$8,VLOOKUP($C9,'6. Patients'!$C$43:$AQ$73,COLUMNS('6. Patients'!$C$8:Z$8),0),VLOOKUP($C9,'6. Patients'!$C$78:$AQ$107,COLUMNS('6. Patients'!$C$8:Z$8),0))),0)</f>
        <v>0</v>
      </c>
      <c r="AE9" s="51">
        <f>IFERROR(IF($B9=$DN$7,VLOOKUP($C9,'6. Patients'!$C$10:$AQ$39,COLUMNS('6. Patients'!$C$8:AA$8),0),IF($B9=$DN$8,VLOOKUP($C9,'6. Patients'!$C$43:$AQ$73,COLUMNS('6. Patients'!$C$8:AA$8),0),VLOOKUP($C9,'6. Patients'!$C$78:$AQ$107,COLUMNS('6. Patients'!$C$8:AA$8),0))),0)</f>
        <v>0</v>
      </c>
      <c r="AF9" s="51">
        <f>IFERROR(IF($B9=$DN$7,VLOOKUP($C9,'6. Patients'!$C$10:$AQ$39,COLUMNS('6. Patients'!$C$8:AB$8),0),IF($B9=$DN$8,VLOOKUP($C9,'6. Patients'!$C$43:$AQ$73,COLUMNS('6. Patients'!$C$8:AB$8),0),VLOOKUP($C9,'6. Patients'!$C$78:$AQ$107,COLUMNS('6. Patients'!$C$8:AB$8),0))),0)</f>
        <v>0</v>
      </c>
      <c r="AG9" s="51">
        <f>IFERROR(IF($B9=$DN$7,VLOOKUP($C9,'6. Patients'!$C$10:$AQ$39,COLUMNS('6. Patients'!$C$8:AC$8),0),IF($B9=$DN$8,VLOOKUP($C9,'6. Patients'!$C$43:$AQ$73,COLUMNS('6. Patients'!$C$8:AC$8),0),VLOOKUP($C9,'6. Patients'!$C$78:$AQ$107,COLUMNS('6. Patients'!$C$8:AC$8),0))),0)</f>
        <v>0</v>
      </c>
      <c r="AH9" s="51">
        <f>IFERROR(IF($B9=$DN$7,VLOOKUP($C9,'6. Patients'!$C$10:$AQ$39,COLUMNS('6. Patients'!$C$8:AD$8),0),IF($B9=$DN$8,VLOOKUP($C9,'6. Patients'!$C$43:$AQ$73,COLUMNS('6. Patients'!$C$8:AD$8),0),VLOOKUP($C9,'6. Patients'!$C$78:$AQ$107,COLUMNS('6. Patients'!$C$8:AD$8),0))),0)</f>
        <v>0</v>
      </c>
      <c r="AI9" s="51">
        <f>IFERROR(IF($B9=$DN$7,VLOOKUP($C9,'6. Patients'!$C$10:$AQ$39,COLUMNS('6. Patients'!$C$8:AE$8),0),IF($B9=$DN$8,VLOOKUP($C9,'6. Patients'!$C$43:$AQ$73,COLUMNS('6. Patients'!$C$8:AE$8),0),VLOOKUP($C9,'6. Patients'!$C$78:$AQ$107,COLUMNS('6. Patients'!$C$8:AE$8),0))),0)</f>
        <v>0</v>
      </c>
      <c r="AJ9" s="51">
        <f>IFERROR(IF($B9=$DN$7,VLOOKUP($C9,'6. Patients'!$C$10:$AQ$39,COLUMNS('6. Patients'!$C$8:AF$8),0),IF($B9=$DN$8,VLOOKUP($C9,'6. Patients'!$C$43:$AQ$73,COLUMNS('6. Patients'!$C$8:AF$8),0),VLOOKUP($C9,'6. Patients'!$C$78:$AQ$107,COLUMNS('6. Patients'!$C$8:AF$8),0))),0)</f>
        <v>0</v>
      </c>
      <c r="AK9" s="51">
        <f>IFERROR(IF($B9=$DN$7,VLOOKUP($C9,'6. Patients'!$C$10:$AQ$39,COLUMNS('6. Patients'!$C$8:AG$8),0),IF($B9=$DN$8,VLOOKUP($C9,'6. Patients'!$C$43:$AQ$73,COLUMNS('6. Patients'!$C$8:AG$8),0),VLOOKUP($C9,'6. Patients'!$C$78:$AQ$107,COLUMNS('6. Patients'!$C$8:AG$8),0))),0)</f>
        <v>0</v>
      </c>
      <c r="AL9" s="51">
        <f>IFERROR(IF($B9=$DN$7,VLOOKUP($C9,'6. Patients'!$C$10:$AQ$39,COLUMNS('6. Patients'!$C$8:AH$8),0),IF($B9=$DN$8,VLOOKUP($C9,'6. Patients'!$C$43:$AQ$73,COLUMNS('6. Patients'!$C$8:AH$8),0),VLOOKUP($C9,'6. Patients'!$C$78:$AQ$107,COLUMNS('6. Patients'!$C$8:AH$8),0))),0)</f>
        <v>0</v>
      </c>
      <c r="AM9" s="51">
        <f>IFERROR(IF($B9=$DN$7,VLOOKUP($C9,'6. Patients'!$C$10:$AQ$39,COLUMNS('6. Patients'!$C$8:AI$8),0),IF($B9=$DN$8,VLOOKUP($C9,'6. Patients'!$C$43:$AQ$73,COLUMNS('6. Patients'!$C$8:AI$8),0),VLOOKUP($C9,'6. Patients'!$C$78:$AQ$107,COLUMNS('6. Patients'!$C$8:AI$8),0))),0)</f>
        <v>0</v>
      </c>
      <c r="AN9" s="51">
        <f>IFERROR(IF($B9=$DN$7,VLOOKUP($C9,'6. Patients'!$C$10:$AQ$39,COLUMNS('6. Patients'!$C$8:AJ$8),0),IF($B9=$DN$8,VLOOKUP($C9,'6. Patients'!$C$43:$AQ$73,COLUMNS('6. Patients'!$C$8:AJ$8),0),VLOOKUP($C9,'6. Patients'!$C$78:$AQ$107,COLUMNS('6. Patients'!$C$8:AJ$8),0))),0)</f>
        <v>0</v>
      </c>
      <c r="AO9" s="51">
        <f>IFERROR(IF($B9=$DN$7,VLOOKUP($C9,'6. Patients'!$C$10:$AQ$39,COLUMNS('6. Patients'!$C$8:AK$8),0),IF($B9=$DN$8,VLOOKUP($C9,'6. Patients'!$C$43:$AQ$73,COLUMNS('6. Patients'!$C$8:AK$8),0),VLOOKUP($C9,'6. Patients'!$C$78:$AQ$107,COLUMNS('6. Patients'!$C$8:AK$8),0))),0)</f>
        <v>0</v>
      </c>
      <c r="AP9" s="51">
        <f>IFERROR(IF($B9=$DN$7,VLOOKUP($C9,'6. Patients'!$C$10:$AQ$39,COLUMNS('6. Patients'!$C$8:AL$8),0),IF($B9=$DN$8,VLOOKUP($C9,'6. Patients'!$C$43:$AQ$73,COLUMNS('6. Patients'!$C$8:AL$8),0),VLOOKUP($C9,'6. Patients'!$C$78:$AQ$107,COLUMNS('6. Patients'!$C$8:AL$8),0))),0)</f>
        <v>0</v>
      </c>
      <c r="AQ9" s="51">
        <f>IFERROR(IF($B9=$DN$7,VLOOKUP($C9,'6. Patients'!$C$10:$AQ$39,COLUMNS('6. Patients'!$C$8:AM$8),0),IF($B9=$DN$8,VLOOKUP($C9,'6. Patients'!$C$43:$AQ$73,COLUMNS('6. Patients'!$C$8:AM$8),0),VLOOKUP($C9,'6. Patients'!$C$78:$AQ$107,COLUMNS('6. Patients'!$C$8:AM$8),0))),0)</f>
        <v>0</v>
      </c>
      <c r="AR9" s="51">
        <f>IFERROR(IF($B9=$DN$7,VLOOKUP($C9,'6. Patients'!$C$10:$AQ$39,COLUMNS('6. Patients'!$C$8:AN$8),0),IF($B9=$DN$8,VLOOKUP($C9,'6. Patients'!$C$43:$AQ$73,COLUMNS('6. Patients'!$C$8:AN$8),0),VLOOKUP($C9,'6. Patients'!$C$78:$AQ$107,COLUMNS('6. Patients'!$C$8:AN$8),0))),0)</f>
        <v>0</v>
      </c>
      <c r="AS9" s="51">
        <f>IFERROR(IF($B9=$DN$7,VLOOKUP($C9,'6. Patients'!$C$10:$AQ$39,COLUMNS('6. Patients'!$C$8:AO$8),0),IF($B9=$DN$8,VLOOKUP($C9,'6. Patients'!$C$43:$AQ$73,COLUMNS('6. Patients'!$C$8:AO$8),0),VLOOKUP($C9,'6. Patients'!$C$78:$AQ$107,COLUMNS('6. Patients'!$C$8:AO$8),0))),0)</f>
        <v>0</v>
      </c>
      <c r="AT9" s="51">
        <f>IFERROR(IF($B9=$DN$7,VLOOKUP($C9,'6. Patients'!$C$10:$AQ$39,COLUMNS('6. Patients'!$C$8:AP$8),0),IF($B9=$DN$8,VLOOKUP($C9,'6. Patients'!$C$43:$AQ$73,COLUMNS('6. Patients'!$C$8:AP$8),0),VLOOKUP($C9,'6. Patients'!$C$78:$AQ$107,COLUMNS('6. Patients'!$C$8:AP$8),0))),0)</f>
        <v>0</v>
      </c>
      <c r="AU9" s="51">
        <f>IFERROR(IF($B9=$DN$7,VLOOKUP($C9,'6. Patients'!$C$10:$AQ$39,COLUMNS('6. Patients'!$C$8:AQ$8),0),IF($B9=$DN$8,VLOOKUP($C9,'6. Patients'!$C$43:$AQ$73,COLUMNS('6. Patients'!$C$8:AQ$8),0),VLOOKUP($C9,'6. Patients'!$C$78:$AQ$107,COLUMNS('6. Patients'!$C$8:AQ$8),0))),0)</f>
        <v>0</v>
      </c>
      <c r="DN9" t="s">
        <v>22</v>
      </c>
    </row>
    <row r="10" spans="2:16347" ht="15" x14ac:dyDescent="0.25">
      <c r="B10" s="96"/>
      <c r="C10" s="96"/>
      <c r="D10" s="96"/>
      <c r="E10" s="97"/>
      <c r="F10" s="97"/>
      <c r="G10" s="98"/>
      <c r="H10" s="82">
        <f t="shared" ref="H10:H28" si="2">1-(1+($G10*-1))^(1/(F10-E10+1))</f>
        <v>0</v>
      </c>
      <c r="I10" s="55" t="str">
        <f t="shared" si="0"/>
        <v/>
      </c>
      <c r="J10" s="53">
        <f t="shared" si="1"/>
        <v>0</v>
      </c>
      <c r="K10" s="51">
        <f>IFERROR(IF($B10=$DN$7,VLOOKUP($C10,'6. Patients'!$C$10:$AQ$39,COLUMNS('6. Patients'!$C$8:G$8),0),IF($B10=$DN$8,VLOOKUP($C10,'6. Patients'!$C$43:$AQ$73,COLUMNS('6. Patients'!$C$8:G$8),0),VLOOKUP($C10,'6. Patients'!$C$78:$AQ$107,COLUMNS('6. Patients'!$C$8:G$8),0))),0)</f>
        <v>0</v>
      </c>
      <c r="L10" s="51">
        <f>IFERROR(IF($B10=$DN$7,VLOOKUP($C10,'6. Patients'!$C$10:$AQ$39,COLUMNS('6. Patients'!$C$8:H$8),0),IF($B10=$DN$8,VLOOKUP($C10,'6. Patients'!$C$43:$AQ$73,COLUMNS('6. Patients'!$C$8:H$8),0),VLOOKUP($C10,'6. Patients'!$C$78:$AQ$107,COLUMNS('6. Patients'!$C$8:H$8),0))),0)</f>
        <v>0</v>
      </c>
      <c r="M10" s="51">
        <f>IFERROR(IF($B10=$DN$7,VLOOKUP($C10,'6. Patients'!$C$10:$AQ$39,COLUMNS('6. Patients'!$C$8:I$8),0),IF($B10=$DN$8,VLOOKUP($C10,'6. Patients'!$C$43:$AQ$73,COLUMNS('6. Patients'!$C$8:I$8),0),VLOOKUP($C10,'6. Patients'!$C$78:$AQ$107,COLUMNS('6. Patients'!$C$8:I$8),0))),0)</f>
        <v>0</v>
      </c>
      <c r="N10" s="51">
        <f>IFERROR(IF($B10=$DN$7,VLOOKUP($C10,'6. Patients'!$C$10:$AQ$39,COLUMNS('6. Patients'!$C$8:J$8),0),IF($B10=$DN$8,VLOOKUP($C10,'6. Patients'!$C$43:$AQ$73,COLUMNS('6. Patients'!$C$8:J$8),0),VLOOKUP($C10,'6. Patients'!$C$78:$AQ$107,COLUMNS('6. Patients'!$C$8:J$8),0))),0)</f>
        <v>0</v>
      </c>
      <c r="O10" s="51">
        <f>IFERROR(IF($B10=$DN$7,VLOOKUP($C10,'6. Patients'!$C$10:$AQ$39,COLUMNS('6. Patients'!$C$8:K$8),0),IF($B10=$DN$8,VLOOKUP($C10,'6. Patients'!$C$43:$AQ$73,COLUMNS('6. Patients'!$C$8:K$8),0),VLOOKUP($C10,'6. Patients'!$C$78:$AQ$107,COLUMNS('6. Patients'!$C$8:K$8),0))),0)</f>
        <v>0</v>
      </c>
      <c r="P10" s="51">
        <f>IFERROR(IF($B10=$DN$7,VLOOKUP($C10,'6. Patients'!$C$10:$AQ$39,COLUMNS('6. Patients'!$C$8:L$8),0),IF($B10=$DN$8,VLOOKUP($C10,'6. Patients'!$C$43:$AQ$73,COLUMNS('6. Patients'!$C$8:L$8),0),VLOOKUP($C10,'6. Patients'!$C$78:$AQ$107,COLUMNS('6. Patients'!$C$8:L$8),0))),0)</f>
        <v>0</v>
      </c>
      <c r="Q10" s="51">
        <f>IFERROR(IF($B10=$DN$7,VLOOKUP($C10,'6. Patients'!$C$10:$AQ$39,COLUMNS('6. Patients'!$C$8:M$8),0),IF($B10=$DN$8,VLOOKUP($C10,'6. Patients'!$C$43:$AQ$73,COLUMNS('6. Patients'!$C$8:M$8),0),VLOOKUP($C10,'6. Patients'!$C$78:$AQ$107,COLUMNS('6. Patients'!$C$8:M$8),0))),0)</f>
        <v>0</v>
      </c>
      <c r="R10" s="51">
        <f>IFERROR(IF($B10=$DN$7,VLOOKUP($C10,'6. Patients'!$C$10:$AQ$39,COLUMNS('6. Patients'!$C$8:N$8),0),IF($B10=$DN$8,VLOOKUP($C10,'6. Patients'!$C$43:$AQ$73,COLUMNS('6. Patients'!$C$8:N$8),0),VLOOKUP($C10,'6. Patients'!$C$78:$AQ$107,COLUMNS('6. Patients'!$C$8:N$8),0))),0)</f>
        <v>0</v>
      </c>
      <c r="S10" s="51">
        <f>IFERROR(IF($B10=$DN$7,VLOOKUP($C10,'6. Patients'!$C$10:$AQ$39,COLUMNS('6. Patients'!$C$8:O$8),0),IF($B10=$DN$8,VLOOKUP($C10,'6. Patients'!$C$43:$AQ$73,COLUMNS('6. Patients'!$C$8:O$8),0),VLOOKUP($C10,'6. Patients'!$C$78:$AQ$107,COLUMNS('6. Patients'!$C$8:O$8),0))),0)</f>
        <v>0</v>
      </c>
      <c r="T10" s="51">
        <f>IFERROR(IF($B10=$DN$7,VLOOKUP($C10,'6. Patients'!$C$10:$AQ$39,COLUMNS('6. Patients'!$C$8:P$8),0),IF($B10=$DN$8,VLOOKUP($C10,'6. Patients'!$C$43:$AQ$73,COLUMNS('6. Patients'!$C$8:P$8),0),VLOOKUP($C10,'6. Patients'!$C$78:$AQ$107,COLUMNS('6. Patients'!$C$8:P$8),0))),0)</f>
        <v>0</v>
      </c>
      <c r="U10" s="51">
        <f>IFERROR(IF($B10=$DN$7,VLOOKUP($C10,'6. Patients'!$C$10:$AQ$39,COLUMNS('6. Patients'!$C$8:Q$8),0),IF($B10=$DN$8,VLOOKUP($C10,'6. Patients'!$C$43:$AQ$73,COLUMNS('6. Patients'!$C$8:Q$8),0),VLOOKUP($C10,'6. Patients'!$C$78:$AQ$107,COLUMNS('6. Patients'!$C$8:Q$8),0))),0)</f>
        <v>0</v>
      </c>
      <c r="V10" s="51">
        <f>IFERROR(IF($B10=$DN$7,VLOOKUP($C10,'6. Patients'!$C$10:$AQ$39,COLUMNS('6. Patients'!$C$8:R$8),0),IF($B10=$DN$8,VLOOKUP($C10,'6. Patients'!$C$43:$AQ$73,COLUMNS('6. Patients'!$C$8:R$8),0),VLOOKUP($C10,'6. Patients'!$C$78:$AQ$107,COLUMNS('6. Patients'!$C$8:R$8),0))),0)</f>
        <v>0</v>
      </c>
      <c r="W10" s="51">
        <f>IFERROR(IF($B10=$DN$7,VLOOKUP($C10,'6. Patients'!$C$10:$AQ$39,COLUMNS('6. Patients'!$C$8:S$8),0),IF($B10=$DN$8,VLOOKUP($C10,'6. Patients'!$C$43:$AQ$73,COLUMNS('6. Patients'!$C$8:S$8),0),VLOOKUP($C10,'6. Patients'!$C$78:$AQ$107,COLUMNS('6. Patients'!$C$8:S$8),0))),0)</f>
        <v>0</v>
      </c>
      <c r="X10" s="51">
        <f>IFERROR(IF($B10=$DN$7,VLOOKUP($C10,'6. Patients'!$C$10:$AQ$39,COLUMNS('6. Patients'!$C$8:T$8),0),IF($B10=$DN$8,VLOOKUP($C10,'6. Patients'!$C$43:$AQ$73,COLUMNS('6. Patients'!$C$8:T$8),0),VLOOKUP($C10,'6. Patients'!$C$78:$AQ$107,COLUMNS('6. Patients'!$C$8:T$8),0))),0)</f>
        <v>0</v>
      </c>
      <c r="Y10" s="51">
        <f>IFERROR(IF($B10=$DN$7,VLOOKUP($C10,'6. Patients'!$C$10:$AQ$39,COLUMNS('6. Patients'!$C$8:U$8),0),IF($B10=$DN$8,VLOOKUP($C10,'6. Patients'!$C$43:$AQ$73,COLUMNS('6. Patients'!$C$8:U$8),0),VLOOKUP($C10,'6. Patients'!$C$78:$AQ$107,COLUMNS('6. Patients'!$C$8:U$8),0))),0)</f>
        <v>0</v>
      </c>
      <c r="Z10" s="51">
        <f>IFERROR(IF($B10=$DN$7,VLOOKUP($C10,'6. Patients'!$C$10:$AQ$39,COLUMNS('6. Patients'!$C$8:V$8),0),IF($B10=$DN$8,VLOOKUP($C10,'6. Patients'!$C$43:$AQ$73,COLUMNS('6. Patients'!$C$8:V$8),0),VLOOKUP($C10,'6. Patients'!$C$78:$AQ$107,COLUMNS('6. Patients'!$C$8:V$8),0))),0)</f>
        <v>0</v>
      </c>
      <c r="AA10" s="51">
        <f>IFERROR(IF($B10=$DN$7,VLOOKUP($C10,'6. Patients'!$C$10:$AQ$39,COLUMNS('6. Patients'!$C$8:W$8),0),IF($B10=$DN$8,VLOOKUP($C10,'6. Patients'!$C$43:$AQ$73,COLUMNS('6. Patients'!$C$8:W$8),0),VLOOKUP($C10,'6. Patients'!$C$78:$AQ$107,COLUMNS('6. Patients'!$C$8:W$8),0))),0)</f>
        <v>0</v>
      </c>
      <c r="AB10" s="51">
        <f>IFERROR(IF($B10=$DN$7,VLOOKUP($C10,'6. Patients'!$C$10:$AQ$39,COLUMNS('6. Patients'!$C$8:X$8),0),IF($B10=$DN$8,VLOOKUP($C10,'6. Patients'!$C$43:$AQ$73,COLUMNS('6. Patients'!$C$8:X$8),0),VLOOKUP($C10,'6. Patients'!$C$78:$AQ$107,COLUMNS('6. Patients'!$C$8:X$8),0))),0)</f>
        <v>0</v>
      </c>
      <c r="AC10" s="51">
        <f>IFERROR(IF($B10=$DN$7,VLOOKUP($C10,'6. Patients'!$C$10:$AQ$39,COLUMNS('6. Patients'!$C$8:Y$8),0),IF($B10=$DN$8,VLOOKUP($C10,'6. Patients'!$C$43:$AQ$73,COLUMNS('6. Patients'!$C$8:Y$8),0),VLOOKUP($C10,'6. Patients'!$C$78:$AQ$107,COLUMNS('6. Patients'!$C$8:Y$8),0))),0)</f>
        <v>0</v>
      </c>
      <c r="AD10" s="51">
        <f>IFERROR(IF($B10=$DN$7,VLOOKUP($C10,'6. Patients'!$C$10:$AQ$39,COLUMNS('6. Patients'!$C$8:Z$8),0),IF($B10=$DN$8,VLOOKUP($C10,'6. Patients'!$C$43:$AQ$73,COLUMNS('6. Patients'!$C$8:Z$8),0),VLOOKUP($C10,'6. Patients'!$C$78:$AQ$107,COLUMNS('6. Patients'!$C$8:Z$8),0))),0)</f>
        <v>0</v>
      </c>
      <c r="AE10" s="51">
        <f>IFERROR(IF($B10=$DN$7,VLOOKUP($C10,'6. Patients'!$C$10:$AQ$39,COLUMNS('6. Patients'!$C$8:AA$8),0),IF($B10=$DN$8,VLOOKUP($C10,'6. Patients'!$C$43:$AQ$73,COLUMNS('6. Patients'!$C$8:AA$8),0),VLOOKUP($C10,'6. Patients'!$C$78:$AQ$107,COLUMNS('6. Patients'!$C$8:AA$8),0))),0)</f>
        <v>0</v>
      </c>
      <c r="AF10" s="51">
        <f>IFERROR(IF($B10=$DN$7,VLOOKUP($C10,'6. Patients'!$C$10:$AQ$39,COLUMNS('6. Patients'!$C$8:AB$8),0),IF($B10=$DN$8,VLOOKUP($C10,'6. Patients'!$C$43:$AQ$73,COLUMNS('6. Patients'!$C$8:AB$8),0),VLOOKUP($C10,'6. Patients'!$C$78:$AQ$107,COLUMNS('6. Patients'!$C$8:AB$8),0))),0)</f>
        <v>0</v>
      </c>
      <c r="AG10" s="51">
        <f>IFERROR(IF($B10=$DN$7,VLOOKUP($C10,'6. Patients'!$C$10:$AQ$39,COLUMNS('6. Patients'!$C$8:AC$8),0),IF($B10=$DN$8,VLOOKUP($C10,'6. Patients'!$C$43:$AQ$73,COLUMNS('6. Patients'!$C$8:AC$8),0),VLOOKUP($C10,'6. Patients'!$C$78:$AQ$107,COLUMNS('6. Patients'!$C$8:AC$8),0))),0)</f>
        <v>0</v>
      </c>
      <c r="AH10" s="51">
        <f>IFERROR(IF($B10=$DN$7,VLOOKUP($C10,'6. Patients'!$C$10:$AQ$39,COLUMNS('6. Patients'!$C$8:AD$8),0),IF($B10=$DN$8,VLOOKUP($C10,'6. Patients'!$C$43:$AQ$73,COLUMNS('6. Patients'!$C$8:AD$8),0),VLOOKUP($C10,'6. Patients'!$C$78:$AQ$107,COLUMNS('6. Patients'!$C$8:AD$8),0))),0)</f>
        <v>0</v>
      </c>
      <c r="AI10" s="51">
        <f>IFERROR(IF($B10=$DN$7,VLOOKUP($C10,'6. Patients'!$C$10:$AQ$39,COLUMNS('6. Patients'!$C$8:AE$8),0),IF($B10=$DN$8,VLOOKUP($C10,'6. Patients'!$C$43:$AQ$73,COLUMNS('6. Patients'!$C$8:AE$8),0),VLOOKUP($C10,'6. Patients'!$C$78:$AQ$107,COLUMNS('6. Patients'!$C$8:AE$8),0))),0)</f>
        <v>0</v>
      </c>
      <c r="AJ10" s="51">
        <f>IFERROR(IF($B10=$DN$7,VLOOKUP($C10,'6. Patients'!$C$10:$AQ$39,COLUMNS('6. Patients'!$C$8:AF$8),0),IF($B10=$DN$8,VLOOKUP($C10,'6. Patients'!$C$43:$AQ$73,COLUMNS('6. Patients'!$C$8:AF$8),0),VLOOKUP($C10,'6. Patients'!$C$78:$AQ$107,COLUMNS('6. Patients'!$C$8:AF$8),0))),0)</f>
        <v>0</v>
      </c>
      <c r="AK10" s="51">
        <f>IFERROR(IF($B10=$DN$7,VLOOKUP($C10,'6. Patients'!$C$10:$AQ$39,COLUMNS('6. Patients'!$C$8:AG$8),0),IF($B10=$DN$8,VLOOKUP($C10,'6. Patients'!$C$43:$AQ$73,COLUMNS('6. Patients'!$C$8:AG$8),0),VLOOKUP($C10,'6. Patients'!$C$78:$AQ$107,COLUMNS('6. Patients'!$C$8:AG$8),0))),0)</f>
        <v>0</v>
      </c>
      <c r="AL10" s="51">
        <f>IFERROR(IF($B10=$DN$7,VLOOKUP($C10,'6. Patients'!$C$10:$AQ$39,COLUMNS('6. Patients'!$C$8:AH$8),0),IF($B10=$DN$8,VLOOKUP($C10,'6. Patients'!$C$43:$AQ$73,COLUMNS('6. Patients'!$C$8:AH$8),0),VLOOKUP($C10,'6. Patients'!$C$78:$AQ$107,COLUMNS('6. Patients'!$C$8:AH$8),0))),0)</f>
        <v>0</v>
      </c>
      <c r="AM10" s="51">
        <f>IFERROR(IF($B10=$DN$7,VLOOKUP($C10,'6. Patients'!$C$10:$AQ$39,COLUMNS('6. Patients'!$C$8:AI$8),0),IF($B10=$DN$8,VLOOKUP($C10,'6. Patients'!$C$43:$AQ$73,COLUMNS('6. Patients'!$C$8:AI$8),0),VLOOKUP($C10,'6. Patients'!$C$78:$AQ$107,COLUMNS('6. Patients'!$C$8:AI$8),0))),0)</f>
        <v>0</v>
      </c>
      <c r="AN10" s="51">
        <f>IFERROR(IF($B10=$DN$7,VLOOKUP($C10,'6. Patients'!$C$10:$AQ$39,COLUMNS('6. Patients'!$C$8:AJ$8),0),IF($B10=$DN$8,VLOOKUP($C10,'6. Patients'!$C$43:$AQ$73,COLUMNS('6. Patients'!$C$8:AJ$8),0),VLOOKUP($C10,'6. Patients'!$C$78:$AQ$107,COLUMNS('6. Patients'!$C$8:AJ$8),0))),0)</f>
        <v>0</v>
      </c>
      <c r="AO10" s="51">
        <f>IFERROR(IF($B10=$DN$7,VLOOKUP($C10,'6. Patients'!$C$10:$AQ$39,COLUMNS('6. Patients'!$C$8:AK$8),0),IF($B10=$DN$8,VLOOKUP($C10,'6. Patients'!$C$43:$AQ$73,COLUMNS('6. Patients'!$C$8:AK$8),0),VLOOKUP($C10,'6. Patients'!$C$78:$AQ$107,COLUMNS('6. Patients'!$C$8:AK$8),0))),0)</f>
        <v>0</v>
      </c>
      <c r="AP10" s="51">
        <f>IFERROR(IF($B10=$DN$7,VLOOKUP($C10,'6. Patients'!$C$10:$AQ$39,COLUMNS('6. Patients'!$C$8:AL$8),0),IF($B10=$DN$8,VLOOKUP($C10,'6. Patients'!$C$43:$AQ$73,COLUMNS('6. Patients'!$C$8:AL$8),0),VLOOKUP($C10,'6. Patients'!$C$78:$AQ$107,COLUMNS('6. Patients'!$C$8:AL$8),0))),0)</f>
        <v>0</v>
      </c>
      <c r="AQ10" s="51">
        <f>IFERROR(IF($B10=$DN$7,VLOOKUP($C10,'6. Patients'!$C$10:$AQ$39,COLUMNS('6. Patients'!$C$8:AM$8),0),IF($B10=$DN$8,VLOOKUP($C10,'6. Patients'!$C$43:$AQ$73,COLUMNS('6. Patients'!$C$8:AM$8),0),VLOOKUP($C10,'6. Patients'!$C$78:$AQ$107,COLUMNS('6. Patients'!$C$8:AM$8),0))),0)</f>
        <v>0</v>
      </c>
      <c r="AR10" s="51">
        <f>IFERROR(IF($B10=$DN$7,VLOOKUP($C10,'6. Patients'!$C$10:$AQ$39,COLUMNS('6. Patients'!$C$8:AN$8),0),IF($B10=$DN$8,VLOOKUP($C10,'6. Patients'!$C$43:$AQ$73,COLUMNS('6. Patients'!$C$8:AN$8),0),VLOOKUP($C10,'6. Patients'!$C$78:$AQ$107,COLUMNS('6. Patients'!$C$8:AN$8),0))),0)</f>
        <v>0</v>
      </c>
      <c r="AS10" s="51">
        <f>IFERROR(IF($B10=$DN$7,VLOOKUP($C10,'6. Patients'!$C$10:$AQ$39,COLUMNS('6. Patients'!$C$8:AO$8),0),IF($B10=$DN$8,VLOOKUP($C10,'6. Patients'!$C$43:$AQ$73,COLUMNS('6. Patients'!$C$8:AO$8),0),VLOOKUP($C10,'6. Patients'!$C$78:$AQ$107,COLUMNS('6. Patients'!$C$8:AO$8),0))),0)</f>
        <v>0</v>
      </c>
      <c r="AT10" s="51">
        <f>IFERROR(IF($B10=$DN$7,VLOOKUP($C10,'6. Patients'!$C$10:$AQ$39,COLUMNS('6. Patients'!$C$8:AP$8),0),IF($B10=$DN$8,VLOOKUP($C10,'6. Patients'!$C$43:$AQ$73,COLUMNS('6. Patients'!$C$8:AP$8),0),VLOOKUP($C10,'6. Patients'!$C$78:$AQ$107,COLUMNS('6. Patients'!$C$8:AP$8),0))),0)</f>
        <v>0</v>
      </c>
      <c r="AU10" s="51">
        <f>IFERROR(IF($B10=$DN$7,VLOOKUP($C10,'6. Patients'!$C$10:$AQ$39,COLUMNS('6. Patients'!$C$8:AQ$8),0),IF($B10=$DN$8,VLOOKUP($C10,'6. Patients'!$C$43:$AQ$73,COLUMNS('6. Patients'!$C$8:AQ$8),0),VLOOKUP($C10,'6. Patients'!$C$78:$AQ$107,COLUMNS('6. Patients'!$C$8:AQ$8),0))),0)</f>
        <v>0</v>
      </c>
      <c r="DN10" t="s">
        <v>140</v>
      </c>
    </row>
    <row r="11" spans="2:16347" ht="15" x14ac:dyDescent="0.25">
      <c r="B11" s="96"/>
      <c r="C11" s="96"/>
      <c r="D11" s="96"/>
      <c r="E11" s="97"/>
      <c r="F11" s="97"/>
      <c r="G11" s="98"/>
      <c r="H11" s="82">
        <f t="shared" si="2"/>
        <v>0</v>
      </c>
      <c r="I11" s="55" t="str">
        <f t="shared" si="0"/>
        <v/>
      </c>
      <c r="J11" s="53">
        <f t="shared" si="1"/>
        <v>0</v>
      </c>
      <c r="K11" s="51">
        <f>IFERROR(IF($B11=$DN$7,VLOOKUP($C11,'6. Patients'!$C$10:$AQ$39,COLUMNS('6. Patients'!$C$8:G$8),0),IF($B11=$DN$8,VLOOKUP($C11,'6. Patients'!$C$43:$AQ$73,COLUMNS('6. Patients'!$C$8:G$8),0),VLOOKUP($C11,'6. Patients'!$C$78:$AQ$107,COLUMNS('6. Patients'!$C$8:G$8),0))),0)</f>
        <v>0</v>
      </c>
      <c r="L11" s="51">
        <f>IFERROR(IF($B11=$DN$7,VLOOKUP($C11,'6. Patients'!$C$10:$AQ$39,COLUMNS('6. Patients'!$C$8:H$8),0),IF($B11=$DN$8,VLOOKUP($C11,'6. Patients'!$C$43:$AQ$73,COLUMNS('6. Patients'!$C$8:H$8),0),VLOOKUP($C11,'6. Patients'!$C$78:$AQ$107,COLUMNS('6. Patients'!$C$8:H$8),0))),0)</f>
        <v>0</v>
      </c>
      <c r="M11" s="51">
        <f>IFERROR(IF($B11=$DN$7,VLOOKUP($C11,'6. Patients'!$C$10:$AQ$39,COLUMNS('6. Patients'!$C$8:I$8),0),IF($B11=$DN$8,VLOOKUP($C11,'6. Patients'!$C$43:$AQ$73,COLUMNS('6. Patients'!$C$8:I$8),0),VLOOKUP($C11,'6. Patients'!$C$78:$AQ$107,COLUMNS('6. Patients'!$C$8:I$8),0))),0)</f>
        <v>0</v>
      </c>
      <c r="N11" s="51">
        <f>IFERROR(IF($B11=$DN$7,VLOOKUP($C11,'6. Patients'!$C$10:$AQ$39,COLUMNS('6. Patients'!$C$8:J$8),0),IF($B11=$DN$8,VLOOKUP($C11,'6. Patients'!$C$43:$AQ$73,COLUMNS('6. Patients'!$C$8:J$8),0),VLOOKUP($C11,'6. Patients'!$C$78:$AQ$107,COLUMNS('6. Patients'!$C$8:J$8),0))),0)</f>
        <v>0</v>
      </c>
      <c r="O11" s="51">
        <f>IFERROR(IF($B11=$DN$7,VLOOKUP($C11,'6. Patients'!$C$10:$AQ$39,COLUMNS('6. Patients'!$C$8:K$8),0),IF($B11=$DN$8,VLOOKUP($C11,'6. Patients'!$C$43:$AQ$73,COLUMNS('6. Patients'!$C$8:K$8),0),VLOOKUP($C11,'6. Patients'!$C$78:$AQ$107,COLUMNS('6. Patients'!$C$8:K$8),0))),0)</f>
        <v>0</v>
      </c>
      <c r="P11" s="51">
        <f>IFERROR(IF($B11=$DN$7,VLOOKUP($C11,'6. Patients'!$C$10:$AQ$39,COLUMNS('6. Patients'!$C$8:L$8),0),IF($B11=$DN$8,VLOOKUP($C11,'6. Patients'!$C$43:$AQ$73,COLUMNS('6. Patients'!$C$8:L$8),0),VLOOKUP($C11,'6. Patients'!$C$78:$AQ$107,COLUMNS('6. Patients'!$C$8:L$8),0))),0)</f>
        <v>0</v>
      </c>
      <c r="Q11" s="51">
        <f>IFERROR(IF($B11=$DN$7,VLOOKUP($C11,'6. Patients'!$C$10:$AQ$39,COLUMNS('6. Patients'!$C$8:M$8),0),IF($B11=$DN$8,VLOOKUP($C11,'6. Patients'!$C$43:$AQ$73,COLUMNS('6. Patients'!$C$8:M$8),0),VLOOKUP($C11,'6. Patients'!$C$78:$AQ$107,COLUMNS('6. Patients'!$C$8:M$8),0))),0)</f>
        <v>0</v>
      </c>
      <c r="R11" s="51">
        <f>IFERROR(IF($B11=$DN$7,VLOOKUP($C11,'6. Patients'!$C$10:$AQ$39,COLUMNS('6. Patients'!$C$8:N$8),0),IF($B11=$DN$8,VLOOKUP($C11,'6. Patients'!$C$43:$AQ$73,COLUMNS('6. Patients'!$C$8:N$8),0),VLOOKUP($C11,'6. Patients'!$C$78:$AQ$107,COLUMNS('6. Patients'!$C$8:N$8),0))),0)</f>
        <v>0</v>
      </c>
      <c r="S11" s="51">
        <f>IFERROR(IF($B11=$DN$7,VLOOKUP($C11,'6. Patients'!$C$10:$AQ$39,COLUMNS('6. Patients'!$C$8:O$8),0),IF($B11=$DN$8,VLOOKUP($C11,'6. Patients'!$C$43:$AQ$73,COLUMNS('6. Patients'!$C$8:O$8),0),VLOOKUP($C11,'6. Patients'!$C$78:$AQ$107,COLUMNS('6. Patients'!$C$8:O$8),0))),0)</f>
        <v>0</v>
      </c>
      <c r="T11" s="51">
        <f>IFERROR(IF($B11=$DN$7,VLOOKUP($C11,'6. Patients'!$C$10:$AQ$39,COLUMNS('6. Patients'!$C$8:P$8),0),IF($B11=$DN$8,VLOOKUP($C11,'6. Patients'!$C$43:$AQ$73,COLUMNS('6. Patients'!$C$8:P$8),0),VLOOKUP($C11,'6. Patients'!$C$78:$AQ$107,COLUMNS('6. Patients'!$C$8:P$8),0))),0)</f>
        <v>0</v>
      </c>
      <c r="U11" s="51">
        <f>IFERROR(IF($B11=$DN$7,VLOOKUP($C11,'6. Patients'!$C$10:$AQ$39,COLUMNS('6. Patients'!$C$8:Q$8),0),IF($B11=$DN$8,VLOOKUP($C11,'6. Patients'!$C$43:$AQ$73,COLUMNS('6. Patients'!$C$8:Q$8),0),VLOOKUP($C11,'6. Patients'!$C$78:$AQ$107,COLUMNS('6. Patients'!$C$8:Q$8),0))),0)</f>
        <v>0</v>
      </c>
      <c r="V11" s="51">
        <f>IFERROR(IF($B11=$DN$7,VLOOKUP($C11,'6. Patients'!$C$10:$AQ$39,COLUMNS('6. Patients'!$C$8:R$8),0),IF($B11=$DN$8,VLOOKUP($C11,'6. Patients'!$C$43:$AQ$73,COLUMNS('6. Patients'!$C$8:R$8),0),VLOOKUP($C11,'6. Patients'!$C$78:$AQ$107,COLUMNS('6. Patients'!$C$8:R$8),0))),0)</f>
        <v>0</v>
      </c>
      <c r="W11" s="51">
        <f>IFERROR(IF($B11=$DN$7,VLOOKUP($C11,'6. Patients'!$C$10:$AQ$39,COLUMNS('6. Patients'!$C$8:S$8),0),IF($B11=$DN$8,VLOOKUP($C11,'6. Patients'!$C$43:$AQ$73,COLUMNS('6. Patients'!$C$8:S$8),0),VLOOKUP($C11,'6. Patients'!$C$78:$AQ$107,COLUMNS('6. Patients'!$C$8:S$8),0))),0)</f>
        <v>0</v>
      </c>
      <c r="X11" s="51">
        <f>IFERROR(IF($B11=$DN$7,VLOOKUP($C11,'6. Patients'!$C$10:$AQ$39,COLUMNS('6. Patients'!$C$8:T$8),0),IF($B11=$DN$8,VLOOKUP($C11,'6. Patients'!$C$43:$AQ$73,COLUMNS('6. Patients'!$C$8:T$8),0),VLOOKUP($C11,'6. Patients'!$C$78:$AQ$107,COLUMNS('6. Patients'!$C$8:T$8),0))),0)</f>
        <v>0</v>
      </c>
      <c r="Y11" s="51">
        <f>IFERROR(IF($B11=$DN$7,VLOOKUP($C11,'6. Patients'!$C$10:$AQ$39,COLUMNS('6. Patients'!$C$8:U$8),0),IF($B11=$DN$8,VLOOKUP($C11,'6. Patients'!$C$43:$AQ$73,COLUMNS('6. Patients'!$C$8:U$8),0),VLOOKUP($C11,'6. Patients'!$C$78:$AQ$107,COLUMNS('6. Patients'!$C$8:U$8),0))),0)</f>
        <v>0</v>
      </c>
      <c r="Z11" s="51">
        <f>IFERROR(IF($B11=$DN$7,VLOOKUP($C11,'6. Patients'!$C$10:$AQ$39,COLUMNS('6. Patients'!$C$8:V$8),0),IF($B11=$DN$8,VLOOKUP($C11,'6. Patients'!$C$43:$AQ$73,COLUMNS('6. Patients'!$C$8:V$8),0),VLOOKUP($C11,'6. Patients'!$C$78:$AQ$107,COLUMNS('6. Patients'!$C$8:V$8),0))),0)</f>
        <v>0</v>
      </c>
      <c r="AA11" s="51">
        <f>IFERROR(IF($B11=$DN$7,VLOOKUP($C11,'6. Patients'!$C$10:$AQ$39,COLUMNS('6. Patients'!$C$8:W$8),0),IF($B11=$DN$8,VLOOKUP($C11,'6. Patients'!$C$43:$AQ$73,COLUMNS('6. Patients'!$C$8:W$8),0),VLOOKUP($C11,'6. Patients'!$C$78:$AQ$107,COLUMNS('6. Patients'!$C$8:W$8),0))),0)</f>
        <v>0</v>
      </c>
      <c r="AB11" s="51">
        <f>IFERROR(IF($B11=$DN$7,VLOOKUP($C11,'6. Patients'!$C$10:$AQ$39,COLUMNS('6. Patients'!$C$8:X$8),0),IF($B11=$DN$8,VLOOKUP($C11,'6. Patients'!$C$43:$AQ$73,COLUMNS('6. Patients'!$C$8:X$8),0),VLOOKUP($C11,'6. Patients'!$C$78:$AQ$107,COLUMNS('6. Patients'!$C$8:X$8),0))),0)</f>
        <v>0</v>
      </c>
      <c r="AC11" s="51">
        <f>IFERROR(IF($B11=$DN$7,VLOOKUP($C11,'6. Patients'!$C$10:$AQ$39,COLUMNS('6. Patients'!$C$8:Y$8),0),IF($B11=$DN$8,VLOOKUP($C11,'6. Patients'!$C$43:$AQ$73,COLUMNS('6. Patients'!$C$8:Y$8),0),VLOOKUP($C11,'6. Patients'!$C$78:$AQ$107,COLUMNS('6. Patients'!$C$8:Y$8),0))),0)</f>
        <v>0</v>
      </c>
      <c r="AD11" s="51">
        <f>IFERROR(IF($B11=$DN$7,VLOOKUP($C11,'6. Patients'!$C$10:$AQ$39,COLUMNS('6. Patients'!$C$8:Z$8),0),IF($B11=$DN$8,VLOOKUP($C11,'6. Patients'!$C$43:$AQ$73,COLUMNS('6. Patients'!$C$8:Z$8),0),VLOOKUP($C11,'6. Patients'!$C$78:$AQ$107,COLUMNS('6. Patients'!$C$8:Z$8),0))),0)</f>
        <v>0</v>
      </c>
      <c r="AE11" s="51">
        <f>IFERROR(IF($B11=$DN$7,VLOOKUP($C11,'6. Patients'!$C$10:$AQ$39,COLUMNS('6. Patients'!$C$8:AA$8),0),IF($B11=$DN$8,VLOOKUP($C11,'6. Patients'!$C$43:$AQ$73,COLUMNS('6. Patients'!$C$8:AA$8),0),VLOOKUP($C11,'6. Patients'!$C$78:$AQ$107,COLUMNS('6. Patients'!$C$8:AA$8),0))),0)</f>
        <v>0</v>
      </c>
      <c r="AF11" s="51">
        <f>IFERROR(IF($B11=$DN$7,VLOOKUP($C11,'6. Patients'!$C$10:$AQ$39,COLUMNS('6. Patients'!$C$8:AB$8),0),IF($B11=$DN$8,VLOOKUP($C11,'6. Patients'!$C$43:$AQ$73,COLUMNS('6. Patients'!$C$8:AB$8),0),VLOOKUP($C11,'6. Patients'!$C$78:$AQ$107,COLUMNS('6. Patients'!$C$8:AB$8),0))),0)</f>
        <v>0</v>
      </c>
      <c r="AG11" s="51">
        <f>IFERROR(IF($B11=$DN$7,VLOOKUP($C11,'6. Patients'!$C$10:$AQ$39,COLUMNS('6. Patients'!$C$8:AC$8),0),IF($B11=$DN$8,VLOOKUP($C11,'6. Patients'!$C$43:$AQ$73,COLUMNS('6. Patients'!$C$8:AC$8),0),VLOOKUP($C11,'6. Patients'!$C$78:$AQ$107,COLUMNS('6. Patients'!$C$8:AC$8),0))),0)</f>
        <v>0</v>
      </c>
      <c r="AH11" s="51">
        <f>IFERROR(IF($B11=$DN$7,VLOOKUP($C11,'6. Patients'!$C$10:$AQ$39,COLUMNS('6. Patients'!$C$8:AD$8),0),IF($B11=$DN$8,VLOOKUP($C11,'6. Patients'!$C$43:$AQ$73,COLUMNS('6. Patients'!$C$8:AD$8),0),VLOOKUP($C11,'6. Patients'!$C$78:$AQ$107,COLUMNS('6. Patients'!$C$8:AD$8),0))),0)</f>
        <v>0</v>
      </c>
      <c r="AI11" s="51">
        <f>IFERROR(IF($B11=$DN$7,VLOOKUP($C11,'6. Patients'!$C$10:$AQ$39,COLUMNS('6. Patients'!$C$8:AE$8),0),IF($B11=$DN$8,VLOOKUP($C11,'6. Patients'!$C$43:$AQ$73,COLUMNS('6. Patients'!$C$8:AE$8),0),VLOOKUP($C11,'6. Patients'!$C$78:$AQ$107,COLUMNS('6. Patients'!$C$8:AE$8),0))),0)</f>
        <v>0</v>
      </c>
      <c r="AJ11" s="51">
        <f>IFERROR(IF($B11=$DN$7,VLOOKUP($C11,'6. Patients'!$C$10:$AQ$39,COLUMNS('6. Patients'!$C$8:AF$8),0),IF($B11=$DN$8,VLOOKUP($C11,'6. Patients'!$C$43:$AQ$73,COLUMNS('6. Patients'!$C$8:AF$8),0),VLOOKUP($C11,'6. Patients'!$C$78:$AQ$107,COLUMNS('6. Patients'!$C$8:AF$8),0))),0)</f>
        <v>0</v>
      </c>
      <c r="AK11" s="51">
        <f>IFERROR(IF($B11=$DN$7,VLOOKUP($C11,'6. Patients'!$C$10:$AQ$39,COLUMNS('6. Patients'!$C$8:AG$8),0),IF($B11=$DN$8,VLOOKUP($C11,'6. Patients'!$C$43:$AQ$73,COLUMNS('6. Patients'!$C$8:AG$8),0),VLOOKUP($C11,'6. Patients'!$C$78:$AQ$107,COLUMNS('6. Patients'!$C$8:AG$8),0))),0)</f>
        <v>0</v>
      </c>
      <c r="AL11" s="51">
        <f>IFERROR(IF($B11=$DN$7,VLOOKUP($C11,'6. Patients'!$C$10:$AQ$39,COLUMNS('6. Patients'!$C$8:AH$8),0),IF($B11=$DN$8,VLOOKUP($C11,'6. Patients'!$C$43:$AQ$73,COLUMNS('6. Patients'!$C$8:AH$8),0),VLOOKUP($C11,'6. Patients'!$C$78:$AQ$107,COLUMNS('6. Patients'!$C$8:AH$8),0))),0)</f>
        <v>0</v>
      </c>
      <c r="AM11" s="51">
        <f>IFERROR(IF($B11=$DN$7,VLOOKUP($C11,'6. Patients'!$C$10:$AQ$39,COLUMNS('6. Patients'!$C$8:AI$8),0),IF($B11=$DN$8,VLOOKUP($C11,'6. Patients'!$C$43:$AQ$73,COLUMNS('6. Patients'!$C$8:AI$8),0),VLOOKUP($C11,'6. Patients'!$C$78:$AQ$107,COLUMNS('6. Patients'!$C$8:AI$8),0))),0)</f>
        <v>0</v>
      </c>
      <c r="AN11" s="51">
        <f>IFERROR(IF($B11=$DN$7,VLOOKUP($C11,'6. Patients'!$C$10:$AQ$39,COLUMNS('6. Patients'!$C$8:AJ$8),0),IF($B11=$DN$8,VLOOKUP($C11,'6. Patients'!$C$43:$AQ$73,COLUMNS('6. Patients'!$C$8:AJ$8),0),VLOOKUP($C11,'6. Patients'!$C$78:$AQ$107,COLUMNS('6. Patients'!$C$8:AJ$8),0))),0)</f>
        <v>0</v>
      </c>
      <c r="AO11" s="51">
        <f>IFERROR(IF($B11=$DN$7,VLOOKUP($C11,'6. Patients'!$C$10:$AQ$39,COLUMNS('6. Patients'!$C$8:AK$8),0),IF($B11=$DN$8,VLOOKUP($C11,'6. Patients'!$C$43:$AQ$73,COLUMNS('6. Patients'!$C$8:AK$8),0),VLOOKUP($C11,'6. Patients'!$C$78:$AQ$107,COLUMNS('6. Patients'!$C$8:AK$8),0))),0)</f>
        <v>0</v>
      </c>
      <c r="AP11" s="51">
        <f>IFERROR(IF($B11=$DN$7,VLOOKUP($C11,'6. Patients'!$C$10:$AQ$39,COLUMNS('6. Patients'!$C$8:AL$8),0),IF($B11=$DN$8,VLOOKUP($C11,'6. Patients'!$C$43:$AQ$73,COLUMNS('6. Patients'!$C$8:AL$8),0),VLOOKUP($C11,'6. Patients'!$C$78:$AQ$107,COLUMNS('6. Patients'!$C$8:AL$8),0))),0)</f>
        <v>0</v>
      </c>
      <c r="AQ11" s="51">
        <f>IFERROR(IF($B11=$DN$7,VLOOKUP($C11,'6. Patients'!$C$10:$AQ$39,COLUMNS('6. Patients'!$C$8:AM$8),0),IF($B11=$DN$8,VLOOKUP($C11,'6. Patients'!$C$43:$AQ$73,COLUMNS('6. Patients'!$C$8:AM$8),0),VLOOKUP($C11,'6. Patients'!$C$78:$AQ$107,COLUMNS('6. Patients'!$C$8:AM$8),0))),0)</f>
        <v>0</v>
      </c>
      <c r="AR11" s="51">
        <f>IFERROR(IF($B11=$DN$7,VLOOKUP($C11,'6. Patients'!$C$10:$AQ$39,COLUMNS('6. Patients'!$C$8:AN$8),0),IF($B11=$DN$8,VLOOKUP($C11,'6. Patients'!$C$43:$AQ$73,COLUMNS('6. Patients'!$C$8:AN$8),0),VLOOKUP($C11,'6. Patients'!$C$78:$AQ$107,COLUMNS('6. Patients'!$C$8:AN$8),0))),0)</f>
        <v>0</v>
      </c>
      <c r="AS11" s="51">
        <f>IFERROR(IF($B11=$DN$7,VLOOKUP($C11,'6. Patients'!$C$10:$AQ$39,COLUMNS('6. Patients'!$C$8:AO$8),0),IF($B11=$DN$8,VLOOKUP($C11,'6. Patients'!$C$43:$AQ$73,COLUMNS('6. Patients'!$C$8:AO$8),0),VLOOKUP($C11,'6. Patients'!$C$78:$AQ$107,COLUMNS('6. Patients'!$C$8:AO$8),0))),0)</f>
        <v>0</v>
      </c>
      <c r="AT11" s="51">
        <f>IFERROR(IF($B11=$DN$7,VLOOKUP($C11,'6. Patients'!$C$10:$AQ$39,COLUMNS('6. Patients'!$C$8:AP$8),0),IF($B11=$DN$8,VLOOKUP($C11,'6. Patients'!$C$43:$AQ$73,COLUMNS('6. Patients'!$C$8:AP$8),0),VLOOKUP($C11,'6. Patients'!$C$78:$AQ$107,COLUMNS('6. Patients'!$C$8:AP$8),0))),0)</f>
        <v>0</v>
      </c>
      <c r="AU11" s="51">
        <f>IFERROR(IF($B11=$DN$7,VLOOKUP($C11,'6. Patients'!$C$10:$AQ$39,COLUMNS('6. Patients'!$C$8:AQ$8),0),IF($B11=$DN$8,VLOOKUP($C11,'6. Patients'!$C$43:$AQ$73,COLUMNS('6. Patients'!$C$8:AQ$8),0),VLOOKUP($C11,'6. Patients'!$C$78:$AQ$107,COLUMNS('6. Patients'!$C$8:AQ$8),0))),0)</f>
        <v>0</v>
      </c>
    </row>
    <row r="12" spans="2:16347" ht="15" x14ac:dyDescent="0.25">
      <c r="B12" s="96"/>
      <c r="C12" s="96"/>
      <c r="D12" s="96"/>
      <c r="E12" s="97"/>
      <c r="F12" s="97"/>
      <c r="G12" s="98"/>
      <c r="H12" s="82">
        <f t="shared" si="2"/>
        <v>0</v>
      </c>
      <c r="I12" s="55" t="str">
        <f t="shared" si="0"/>
        <v/>
      </c>
      <c r="J12" s="53">
        <f t="shared" si="1"/>
        <v>0</v>
      </c>
      <c r="K12" s="51">
        <f>IFERROR(IF($B12=$DN$7,VLOOKUP($C12,'6. Patients'!$C$10:$AQ$39,COLUMNS('6. Patients'!$C$8:G$8),0),IF($B12=$DN$8,VLOOKUP($C12,'6. Patients'!$C$43:$AQ$73,COLUMNS('6. Patients'!$C$8:G$8),0),VLOOKUP($C12,'6. Patients'!$C$78:$AQ$107,COLUMNS('6. Patients'!$C$8:G$8),0))),0)</f>
        <v>0</v>
      </c>
      <c r="L12" s="51">
        <f>IFERROR(IF($B12=$DN$7,VLOOKUP($C12,'6. Patients'!$C$10:$AQ$39,COLUMNS('6. Patients'!$C$8:H$8),0),IF($B12=$DN$8,VLOOKUP($C12,'6. Patients'!$C$43:$AQ$73,COLUMNS('6. Patients'!$C$8:H$8),0),VLOOKUP($C12,'6. Patients'!$C$78:$AQ$107,COLUMNS('6. Patients'!$C$8:H$8),0))),0)</f>
        <v>0</v>
      </c>
      <c r="M12" s="51">
        <f>IFERROR(IF($B12=$DN$7,VLOOKUP($C12,'6. Patients'!$C$10:$AQ$39,COLUMNS('6. Patients'!$C$8:I$8),0),IF($B12=$DN$8,VLOOKUP($C12,'6. Patients'!$C$43:$AQ$73,COLUMNS('6. Patients'!$C$8:I$8),0),VLOOKUP($C12,'6. Patients'!$C$78:$AQ$107,COLUMNS('6. Patients'!$C$8:I$8),0))),0)</f>
        <v>0</v>
      </c>
      <c r="N12" s="51">
        <f>IFERROR(IF($B12=$DN$7,VLOOKUP($C12,'6. Patients'!$C$10:$AQ$39,COLUMNS('6. Patients'!$C$8:J$8),0),IF($B12=$DN$8,VLOOKUP($C12,'6. Patients'!$C$43:$AQ$73,COLUMNS('6. Patients'!$C$8:J$8),0),VLOOKUP($C12,'6. Patients'!$C$78:$AQ$107,COLUMNS('6. Patients'!$C$8:J$8),0))),0)</f>
        <v>0</v>
      </c>
      <c r="O12" s="51">
        <f>IFERROR(IF($B12=$DN$7,VLOOKUP($C12,'6. Patients'!$C$10:$AQ$39,COLUMNS('6. Patients'!$C$8:K$8),0),IF($B12=$DN$8,VLOOKUP($C12,'6. Patients'!$C$43:$AQ$73,COLUMNS('6. Patients'!$C$8:K$8),0),VLOOKUP($C12,'6. Patients'!$C$78:$AQ$107,COLUMNS('6. Patients'!$C$8:K$8),0))),0)</f>
        <v>0</v>
      </c>
      <c r="P12" s="51">
        <f>IFERROR(IF($B12=$DN$7,VLOOKUP($C12,'6. Patients'!$C$10:$AQ$39,COLUMNS('6. Patients'!$C$8:L$8),0),IF($B12=$DN$8,VLOOKUP($C12,'6. Patients'!$C$43:$AQ$73,COLUMNS('6. Patients'!$C$8:L$8),0),VLOOKUP($C12,'6. Patients'!$C$78:$AQ$107,COLUMNS('6. Patients'!$C$8:L$8),0))),0)</f>
        <v>0</v>
      </c>
      <c r="Q12" s="51">
        <f>IFERROR(IF($B12=$DN$7,VLOOKUP($C12,'6. Patients'!$C$10:$AQ$39,COLUMNS('6. Patients'!$C$8:M$8),0),IF($B12=$DN$8,VLOOKUP($C12,'6. Patients'!$C$43:$AQ$73,COLUMNS('6. Patients'!$C$8:M$8),0),VLOOKUP($C12,'6. Patients'!$C$78:$AQ$107,COLUMNS('6. Patients'!$C$8:M$8),0))),0)</f>
        <v>0</v>
      </c>
      <c r="R12" s="51">
        <f>IFERROR(IF($B12=$DN$7,VLOOKUP($C12,'6. Patients'!$C$10:$AQ$39,COLUMNS('6. Patients'!$C$8:N$8),0),IF($B12=$DN$8,VLOOKUP($C12,'6. Patients'!$C$43:$AQ$73,COLUMNS('6. Patients'!$C$8:N$8),0),VLOOKUP($C12,'6. Patients'!$C$78:$AQ$107,COLUMNS('6. Patients'!$C$8:N$8),0))),0)</f>
        <v>0</v>
      </c>
      <c r="S12" s="51">
        <f>IFERROR(IF($B12=$DN$7,VLOOKUP($C12,'6. Patients'!$C$10:$AQ$39,COLUMNS('6. Patients'!$C$8:O$8),0),IF($B12=$DN$8,VLOOKUP($C12,'6. Patients'!$C$43:$AQ$73,COLUMNS('6. Patients'!$C$8:O$8),0),VLOOKUP($C12,'6. Patients'!$C$78:$AQ$107,COLUMNS('6. Patients'!$C$8:O$8),0))),0)</f>
        <v>0</v>
      </c>
      <c r="T12" s="51">
        <f>IFERROR(IF($B12=$DN$7,VLOOKUP($C12,'6. Patients'!$C$10:$AQ$39,COLUMNS('6. Patients'!$C$8:P$8),0),IF($B12=$DN$8,VLOOKUP($C12,'6. Patients'!$C$43:$AQ$73,COLUMNS('6. Patients'!$C$8:P$8),0),VLOOKUP($C12,'6. Patients'!$C$78:$AQ$107,COLUMNS('6. Patients'!$C$8:P$8),0))),0)</f>
        <v>0</v>
      </c>
      <c r="U12" s="51">
        <f>IFERROR(IF($B12=$DN$7,VLOOKUP($C12,'6. Patients'!$C$10:$AQ$39,COLUMNS('6. Patients'!$C$8:Q$8),0),IF($B12=$DN$8,VLOOKUP($C12,'6. Patients'!$C$43:$AQ$73,COLUMNS('6. Patients'!$C$8:Q$8),0),VLOOKUP($C12,'6. Patients'!$C$78:$AQ$107,COLUMNS('6. Patients'!$C$8:Q$8),0))),0)</f>
        <v>0</v>
      </c>
      <c r="V12" s="51">
        <f>IFERROR(IF($B12=$DN$7,VLOOKUP($C12,'6. Patients'!$C$10:$AQ$39,COLUMNS('6. Patients'!$C$8:R$8),0),IF($B12=$DN$8,VLOOKUP($C12,'6. Patients'!$C$43:$AQ$73,COLUMNS('6. Patients'!$C$8:R$8),0),VLOOKUP($C12,'6. Patients'!$C$78:$AQ$107,COLUMNS('6. Patients'!$C$8:R$8),0))),0)</f>
        <v>0</v>
      </c>
      <c r="W12" s="51">
        <f>IFERROR(IF($B12=$DN$7,VLOOKUP($C12,'6. Patients'!$C$10:$AQ$39,COLUMNS('6. Patients'!$C$8:S$8),0),IF($B12=$DN$8,VLOOKUP($C12,'6. Patients'!$C$43:$AQ$73,COLUMNS('6. Patients'!$C$8:S$8),0),VLOOKUP($C12,'6. Patients'!$C$78:$AQ$107,COLUMNS('6. Patients'!$C$8:S$8),0))),0)</f>
        <v>0</v>
      </c>
      <c r="X12" s="51">
        <f>IFERROR(IF($B12=$DN$7,VLOOKUP($C12,'6. Patients'!$C$10:$AQ$39,COLUMNS('6. Patients'!$C$8:T$8),0),IF($B12=$DN$8,VLOOKUP($C12,'6. Patients'!$C$43:$AQ$73,COLUMNS('6. Patients'!$C$8:T$8),0),VLOOKUP($C12,'6. Patients'!$C$78:$AQ$107,COLUMNS('6. Patients'!$C$8:T$8),0))),0)</f>
        <v>0</v>
      </c>
      <c r="Y12" s="51">
        <f>IFERROR(IF($B12=$DN$7,VLOOKUP($C12,'6. Patients'!$C$10:$AQ$39,COLUMNS('6. Patients'!$C$8:U$8),0),IF($B12=$DN$8,VLOOKUP($C12,'6. Patients'!$C$43:$AQ$73,COLUMNS('6. Patients'!$C$8:U$8),0),VLOOKUP($C12,'6. Patients'!$C$78:$AQ$107,COLUMNS('6. Patients'!$C$8:U$8),0))),0)</f>
        <v>0</v>
      </c>
      <c r="Z12" s="51">
        <f>IFERROR(IF($B12=$DN$7,VLOOKUP($C12,'6. Patients'!$C$10:$AQ$39,COLUMNS('6. Patients'!$C$8:V$8),0),IF($B12=$DN$8,VLOOKUP($C12,'6. Patients'!$C$43:$AQ$73,COLUMNS('6. Patients'!$C$8:V$8),0),VLOOKUP($C12,'6. Patients'!$C$78:$AQ$107,COLUMNS('6. Patients'!$C$8:V$8),0))),0)</f>
        <v>0</v>
      </c>
      <c r="AA12" s="51">
        <f>IFERROR(IF($B12=$DN$7,VLOOKUP($C12,'6. Patients'!$C$10:$AQ$39,COLUMNS('6. Patients'!$C$8:W$8),0),IF($B12=$DN$8,VLOOKUP($C12,'6. Patients'!$C$43:$AQ$73,COLUMNS('6. Patients'!$C$8:W$8),0),VLOOKUP($C12,'6. Patients'!$C$78:$AQ$107,COLUMNS('6. Patients'!$C$8:W$8),0))),0)</f>
        <v>0</v>
      </c>
      <c r="AB12" s="51">
        <f>IFERROR(IF($B12=$DN$7,VLOOKUP($C12,'6. Patients'!$C$10:$AQ$39,COLUMNS('6. Patients'!$C$8:X$8),0),IF($B12=$DN$8,VLOOKUP($C12,'6. Patients'!$C$43:$AQ$73,COLUMNS('6. Patients'!$C$8:X$8),0),VLOOKUP($C12,'6. Patients'!$C$78:$AQ$107,COLUMNS('6. Patients'!$C$8:X$8),0))),0)</f>
        <v>0</v>
      </c>
      <c r="AC12" s="51">
        <f>IFERROR(IF($B12=$DN$7,VLOOKUP($C12,'6. Patients'!$C$10:$AQ$39,COLUMNS('6. Patients'!$C$8:Y$8),0),IF($B12=$DN$8,VLOOKUP($C12,'6. Patients'!$C$43:$AQ$73,COLUMNS('6. Patients'!$C$8:Y$8),0),VLOOKUP($C12,'6. Patients'!$C$78:$AQ$107,COLUMNS('6. Patients'!$C$8:Y$8),0))),0)</f>
        <v>0</v>
      </c>
      <c r="AD12" s="51">
        <f>IFERROR(IF($B12=$DN$7,VLOOKUP($C12,'6. Patients'!$C$10:$AQ$39,COLUMNS('6. Patients'!$C$8:Z$8),0),IF($B12=$DN$8,VLOOKUP($C12,'6. Patients'!$C$43:$AQ$73,COLUMNS('6. Patients'!$C$8:Z$8),0),VLOOKUP($C12,'6. Patients'!$C$78:$AQ$107,COLUMNS('6. Patients'!$C$8:Z$8),0))),0)</f>
        <v>0</v>
      </c>
      <c r="AE12" s="51">
        <f>IFERROR(IF($B12=$DN$7,VLOOKUP($C12,'6. Patients'!$C$10:$AQ$39,COLUMNS('6. Patients'!$C$8:AA$8),0),IF($B12=$DN$8,VLOOKUP($C12,'6. Patients'!$C$43:$AQ$73,COLUMNS('6. Patients'!$C$8:AA$8),0),VLOOKUP($C12,'6. Patients'!$C$78:$AQ$107,COLUMNS('6. Patients'!$C$8:AA$8),0))),0)</f>
        <v>0</v>
      </c>
      <c r="AF12" s="51">
        <f>IFERROR(IF($B12=$DN$7,VLOOKUP($C12,'6. Patients'!$C$10:$AQ$39,COLUMNS('6. Patients'!$C$8:AB$8),0),IF($B12=$DN$8,VLOOKUP($C12,'6. Patients'!$C$43:$AQ$73,COLUMNS('6. Patients'!$C$8:AB$8),0),VLOOKUP($C12,'6. Patients'!$C$78:$AQ$107,COLUMNS('6. Patients'!$C$8:AB$8),0))),0)</f>
        <v>0</v>
      </c>
      <c r="AG12" s="51">
        <f>IFERROR(IF($B12=$DN$7,VLOOKUP($C12,'6. Patients'!$C$10:$AQ$39,COLUMNS('6. Patients'!$C$8:AC$8),0),IF($B12=$DN$8,VLOOKUP($C12,'6. Patients'!$C$43:$AQ$73,COLUMNS('6. Patients'!$C$8:AC$8),0),VLOOKUP($C12,'6. Patients'!$C$78:$AQ$107,COLUMNS('6. Patients'!$C$8:AC$8),0))),0)</f>
        <v>0</v>
      </c>
      <c r="AH12" s="51">
        <f>IFERROR(IF($B12=$DN$7,VLOOKUP($C12,'6. Patients'!$C$10:$AQ$39,COLUMNS('6. Patients'!$C$8:AD$8),0),IF($B12=$DN$8,VLOOKUP($C12,'6. Patients'!$C$43:$AQ$73,COLUMNS('6. Patients'!$C$8:AD$8),0),VLOOKUP($C12,'6. Patients'!$C$78:$AQ$107,COLUMNS('6. Patients'!$C$8:AD$8),0))),0)</f>
        <v>0</v>
      </c>
      <c r="AI12" s="51">
        <f>IFERROR(IF($B12=$DN$7,VLOOKUP($C12,'6. Patients'!$C$10:$AQ$39,COLUMNS('6. Patients'!$C$8:AE$8),0),IF($B12=$DN$8,VLOOKUP($C12,'6. Patients'!$C$43:$AQ$73,COLUMNS('6. Patients'!$C$8:AE$8),0),VLOOKUP($C12,'6. Patients'!$C$78:$AQ$107,COLUMNS('6. Patients'!$C$8:AE$8),0))),0)</f>
        <v>0</v>
      </c>
      <c r="AJ12" s="51">
        <f>IFERROR(IF($B12=$DN$7,VLOOKUP($C12,'6. Patients'!$C$10:$AQ$39,COLUMNS('6. Patients'!$C$8:AF$8),0),IF($B12=$DN$8,VLOOKUP($C12,'6. Patients'!$C$43:$AQ$73,COLUMNS('6. Patients'!$C$8:AF$8),0),VLOOKUP($C12,'6. Patients'!$C$78:$AQ$107,COLUMNS('6. Patients'!$C$8:AF$8),0))),0)</f>
        <v>0</v>
      </c>
      <c r="AK12" s="51">
        <f>IFERROR(IF($B12=$DN$7,VLOOKUP($C12,'6. Patients'!$C$10:$AQ$39,COLUMNS('6. Patients'!$C$8:AG$8),0),IF($B12=$DN$8,VLOOKUP($C12,'6. Patients'!$C$43:$AQ$73,COLUMNS('6. Patients'!$C$8:AG$8),0),VLOOKUP($C12,'6. Patients'!$C$78:$AQ$107,COLUMNS('6. Patients'!$C$8:AG$8),0))),0)</f>
        <v>0</v>
      </c>
      <c r="AL12" s="51">
        <f>IFERROR(IF($B12=$DN$7,VLOOKUP($C12,'6. Patients'!$C$10:$AQ$39,COLUMNS('6. Patients'!$C$8:AH$8),0),IF($B12=$DN$8,VLOOKUP($C12,'6. Patients'!$C$43:$AQ$73,COLUMNS('6. Patients'!$C$8:AH$8),0),VLOOKUP($C12,'6. Patients'!$C$78:$AQ$107,COLUMNS('6. Patients'!$C$8:AH$8),0))),0)</f>
        <v>0</v>
      </c>
      <c r="AM12" s="51">
        <f>IFERROR(IF($B12=$DN$7,VLOOKUP($C12,'6. Patients'!$C$10:$AQ$39,COLUMNS('6. Patients'!$C$8:AI$8),0),IF($B12=$DN$8,VLOOKUP($C12,'6. Patients'!$C$43:$AQ$73,COLUMNS('6. Patients'!$C$8:AI$8),0),VLOOKUP($C12,'6. Patients'!$C$78:$AQ$107,COLUMNS('6. Patients'!$C$8:AI$8),0))),0)</f>
        <v>0</v>
      </c>
      <c r="AN12" s="51">
        <f>IFERROR(IF($B12=$DN$7,VLOOKUP($C12,'6. Patients'!$C$10:$AQ$39,COLUMNS('6. Patients'!$C$8:AJ$8),0),IF($B12=$DN$8,VLOOKUP($C12,'6. Patients'!$C$43:$AQ$73,COLUMNS('6. Patients'!$C$8:AJ$8),0),VLOOKUP($C12,'6. Patients'!$C$78:$AQ$107,COLUMNS('6. Patients'!$C$8:AJ$8),0))),0)</f>
        <v>0</v>
      </c>
      <c r="AO12" s="51">
        <f>IFERROR(IF($B12=$DN$7,VLOOKUP($C12,'6. Patients'!$C$10:$AQ$39,COLUMNS('6. Patients'!$C$8:AK$8),0),IF($B12=$DN$8,VLOOKUP($C12,'6. Patients'!$C$43:$AQ$73,COLUMNS('6. Patients'!$C$8:AK$8),0),VLOOKUP($C12,'6. Patients'!$C$78:$AQ$107,COLUMNS('6. Patients'!$C$8:AK$8),0))),0)</f>
        <v>0</v>
      </c>
      <c r="AP12" s="51">
        <f>IFERROR(IF($B12=$DN$7,VLOOKUP($C12,'6. Patients'!$C$10:$AQ$39,COLUMNS('6. Patients'!$C$8:AL$8),0),IF($B12=$DN$8,VLOOKUP($C12,'6. Patients'!$C$43:$AQ$73,COLUMNS('6. Patients'!$C$8:AL$8),0),VLOOKUP($C12,'6. Patients'!$C$78:$AQ$107,COLUMNS('6. Patients'!$C$8:AL$8),0))),0)</f>
        <v>0</v>
      </c>
      <c r="AQ12" s="51">
        <f>IFERROR(IF($B12=$DN$7,VLOOKUP($C12,'6. Patients'!$C$10:$AQ$39,COLUMNS('6. Patients'!$C$8:AM$8),0),IF($B12=$DN$8,VLOOKUP($C12,'6. Patients'!$C$43:$AQ$73,COLUMNS('6. Patients'!$C$8:AM$8),0),VLOOKUP($C12,'6. Patients'!$C$78:$AQ$107,COLUMNS('6. Patients'!$C$8:AM$8),0))),0)</f>
        <v>0</v>
      </c>
      <c r="AR12" s="51">
        <f>IFERROR(IF($B12=$DN$7,VLOOKUP($C12,'6. Patients'!$C$10:$AQ$39,COLUMNS('6. Patients'!$C$8:AN$8),0),IF($B12=$DN$8,VLOOKUP($C12,'6. Patients'!$C$43:$AQ$73,COLUMNS('6. Patients'!$C$8:AN$8),0),VLOOKUP($C12,'6. Patients'!$C$78:$AQ$107,COLUMNS('6. Patients'!$C$8:AN$8),0))),0)</f>
        <v>0</v>
      </c>
      <c r="AS12" s="51">
        <f>IFERROR(IF($B12=$DN$7,VLOOKUP($C12,'6. Patients'!$C$10:$AQ$39,COLUMNS('6. Patients'!$C$8:AO$8),0),IF($B12=$DN$8,VLOOKUP($C12,'6. Patients'!$C$43:$AQ$73,COLUMNS('6. Patients'!$C$8:AO$8),0),VLOOKUP($C12,'6. Patients'!$C$78:$AQ$107,COLUMNS('6. Patients'!$C$8:AO$8),0))),0)</f>
        <v>0</v>
      </c>
      <c r="AT12" s="51">
        <f>IFERROR(IF($B12=$DN$7,VLOOKUP($C12,'6. Patients'!$C$10:$AQ$39,COLUMNS('6. Patients'!$C$8:AP$8),0),IF($B12=$DN$8,VLOOKUP($C12,'6. Patients'!$C$43:$AQ$73,COLUMNS('6. Patients'!$C$8:AP$8),0),VLOOKUP($C12,'6. Patients'!$C$78:$AQ$107,COLUMNS('6. Patients'!$C$8:AP$8),0))),0)</f>
        <v>0</v>
      </c>
      <c r="AU12" s="51">
        <f>IFERROR(IF($B12=$DN$7,VLOOKUP($C12,'6. Patients'!$C$10:$AQ$39,COLUMNS('6. Patients'!$C$8:AQ$8),0),IF($B12=$DN$8,VLOOKUP($C12,'6. Patients'!$C$43:$AQ$73,COLUMNS('6. Patients'!$C$8:AQ$8),0),VLOOKUP($C12,'6. Patients'!$C$78:$AQ$107,COLUMNS('6. Patients'!$C$8:AQ$8),0))),0)</f>
        <v>0</v>
      </c>
    </row>
    <row r="13" spans="2:16347" ht="15" x14ac:dyDescent="0.25">
      <c r="B13" s="96"/>
      <c r="C13" s="96"/>
      <c r="D13" s="96"/>
      <c r="E13" s="97"/>
      <c r="F13" s="97"/>
      <c r="G13" s="98"/>
      <c r="H13" s="82">
        <f t="shared" si="2"/>
        <v>0</v>
      </c>
      <c r="I13" s="55" t="str">
        <f t="shared" si="0"/>
        <v/>
      </c>
      <c r="J13" s="53">
        <f t="shared" si="1"/>
        <v>0</v>
      </c>
      <c r="K13" s="51">
        <f>IFERROR(IF($B13=$DN$7,VLOOKUP($C13,'6. Patients'!$C$10:$AQ$39,COLUMNS('6. Patients'!$C$8:G$8),0),IF($B13=$DN$8,VLOOKUP($C13,'6. Patients'!$C$43:$AQ$73,COLUMNS('6. Patients'!$C$8:G$8),0),VLOOKUP($C13,'6. Patients'!$C$78:$AQ$107,COLUMNS('6. Patients'!$C$8:G$8),0))),0)</f>
        <v>0</v>
      </c>
      <c r="L13" s="51">
        <f>IFERROR(IF($B13=$DN$7,VLOOKUP($C13,'6. Patients'!$C$10:$AQ$39,COLUMNS('6. Patients'!$C$8:H$8),0),IF($B13=$DN$8,VLOOKUP($C13,'6. Patients'!$C$43:$AQ$73,COLUMNS('6. Patients'!$C$8:H$8),0),VLOOKUP($C13,'6. Patients'!$C$78:$AQ$107,COLUMNS('6. Patients'!$C$8:H$8),0))),0)</f>
        <v>0</v>
      </c>
      <c r="M13" s="51">
        <f>IFERROR(IF($B13=$DN$7,VLOOKUP($C13,'6. Patients'!$C$10:$AQ$39,COLUMNS('6. Patients'!$C$8:I$8),0),IF($B13=$DN$8,VLOOKUP($C13,'6. Patients'!$C$43:$AQ$73,COLUMNS('6. Patients'!$C$8:I$8),0),VLOOKUP($C13,'6. Patients'!$C$78:$AQ$107,COLUMNS('6. Patients'!$C$8:I$8),0))),0)</f>
        <v>0</v>
      </c>
      <c r="N13" s="51">
        <f>IFERROR(IF($B13=$DN$7,VLOOKUP($C13,'6. Patients'!$C$10:$AQ$39,COLUMNS('6. Patients'!$C$8:J$8),0),IF($B13=$DN$8,VLOOKUP($C13,'6. Patients'!$C$43:$AQ$73,COLUMNS('6. Patients'!$C$8:J$8),0),VLOOKUP($C13,'6. Patients'!$C$78:$AQ$107,COLUMNS('6. Patients'!$C$8:J$8),0))),0)</f>
        <v>0</v>
      </c>
      <c r="O13" s="51">
        <f>IFERROR(IF($B13=$DN$7,VLOOKUP($C13,'6. Patients'!$C$10:$AQ$39,COLUMNS('6. Patients'!$C$8:K$8),0),IF($B13=$DN$8,VLOOKUP($C13,'6. Patients'!$C$43:$AQ$73,COLUMNS('6. Patients'!$C$8:K$8),0),VLOOKUP($C13,'6. Patients'!$C$78:$AQ$107,COLUMNS('6. Patients'!$C$8:K$8),0))),0)</f>
        <v>0</v>
      </c>
      <c r="P13" s="51">
        <f>IFERROR(IF($B13=$DN$7,VLOOKUP($C13,'6. Patients'!$C$10:$AQ$39,COLUMNS('6. Patients'!$C$8:L$8),0),IF($B13=$DN$8,VLOOKUP($C13,'6. Patients'!$C$43:$AQ$73,COLUMNS('6. Patients'!$C$8:L$8),0),VLOOKUP($C13,'6. Patients'!$C$78:$AQ$107,COLUMNS('6. Patients'!$C$8:L$8),0))),0)</f>
        <v>0</v>
      </c>
      <c r="Q13" s="51">
        <f>IFERROR(IF($B13=$DN$7,VLOOKUP($C13,'6. Patients'!$C$10:$AQ$39,COLUMNS('6. Patients'!$C$8:M$8),0),IF($B13=$DN$8,VLOOKUP($C13,'6. Patients'!$C$43:$AQ$73,COLUMNS('6. Patients'!$C$8:M$8),0),VLOOKUP($C13,'6. Patients'!$C$78:$AQ$107,COLUMNS('6. Patients'!$C$8:M$8),0))),0)</f>
        <v>0</v>
      </c>
      <c r="R13" s="51">
        <f>IFERROR(IF($B13=$DN$7,VLOOKUP($C13,'6. Patients'!$C$10:$AQ$39,COLUMNS('6. Patients'!$C$8:N$8),0),IF($B13=$DN$8,VLOOKUP($C13,'6. Patients'!$C$43:$AQ$73,COLUMNS('6. Patients'!$C$8:N$8),0),VLOOKUP($C13,'6. Patients'!$C$78:$AQ$107,COLUMNS('6. Patients'!$C$8:N$8),0))),0)</f>
        <v>0</v>
      </c>
      <c r="S13" s="51">
        <f>IFERROR(IF($B13=$DN$7,VLOOKUP($C13,'6. Patients'!$C$10:$AQ$39,COLUMNS('6. Patients'!$C$8:O$8),0),IF($B13=$DN$8,VLOOKUP($C13,'6. Patients'!$C$43:$AQ$73,COLUMNS('6. Patients'!$C$8:O$8),0),VLOOKUP($C13,'6. Patients'!$C$78:$AQ$107,COLUMNS('6. Patients'!$C$8:O$8),0))),0)</f>
        <v>0</v>
      </c>
      <c r="T13" s="51">
        <f>IFERROR(IF($B13=$DN$7,VLOOKUP($C13,'6. Patients'!$C$10:$AQ$39,COLUMNS('6. Patients'!$C$8:P$8),0),IF($B13=$DN$8,VLOOKUP($C13,'6. Patients'!$C$43:$AQ$73,COLUMNS('6. Patients'!$C$8:P$8),0),VLOOKUP($C13,'6. Patients'!$C$78:$AQ$107,COLUMNS('6. Patients'!$C$8:P$8),0))),0)</f>
        <v>0</v>
      </c>
      <c r="U13" s="51">
        <f>IFERROR(IF($B13=$DN$7,VLOOKUP($C13,'6. Patients'!$C$10:$AQ$39,COLUMNS('6. Patients'!$C$8:Q$8),0),IF($B13=$DN$8,VLOOKUP($C13,'6. Patients'!$C$43:$AQ$73,COLUMNS('6. Patients'!$C$8:Q$8),0),VLOOKUP($C13,'6. Patients'!$C$78:$AQ$107,COLUMNS('6. Patients'!$C$8:Q$8),0))),0)</f>
        <v>0</v>
      </c>
      <c r="V13" s="51">
        <f>IFERROR(IF($B13=$DN$7,VLOOKUP($C13,'6. Patients'!$C$10:$AQ$39,COLUMNS('6. Patients'!$C$8:R$8),0),IF($B13=$DN$8,VLOOKUP($C13,'6. Patients'!$C$43:$AQ$73,COLUMNS('6. Patients'!$C$8:R$8),0),VLOOKUP($C13,'6. Patients'!$C$78:$AQ$107,COLUMNS('6. Patients'!$C$8:R$8),0))),0)</f>
        <v>0</v>
      </c>
      <c r="W13" s="51">
        <f>IFERROR(IF($B13=$DN$7,VLOOKUP($C13,'6. Patients'!$C$10:$AQ$39,COLUMNS('6. Patients'!$C$8:S$8),0),IF($B13=$DN$8,VLOOKUP($C13,'6. Patients'!$C$43:$AQ$73,COLUMNS('6. Patients'!$C$8:S$8),0),VLOOKUP($C13,'6. Patients'!$C$78:$AQ$107,COLUMNS('6. Patients'!$C$8:S$8),0))),0)</f>
        <v>0</v>
      </c>
      <c r="X13" s="51">
        <f>IFERROR(IF($B13=$DN$7,VLOOKUP($C13,'6. Patients'!$C$10:$AQ$39,COLUMNS('6. Patients'!$C$8:T$8),0),IF($B13=$DN$8,VLOOKUP($C13,'6. Patients'!$C$43:$AQ$73,COLUMNS('6. Patients'!$C$8:T$8),0),VLOOKUP($C13,'6. Patients'!$C$78:$AQ$107,COLUMNS('6. Patients'!$C$8:T$8),0))),0)</f>
        <v>0</v>
      </c>
      <c r="Y13" s="51">
        <f>IFERROR(IF($B13=$DN$7,VLOOKUP($C13,'6. Patients'!$C$10:$AQ$39,COLUMNS('6. Patients'!$C$8:U$8),0),IF($B13=$DN$8,VLOOKUP($C13,'6. Patients'!$C$43:$AQ$73,COLUMNS('6. Patients'!$C$8:U$8),0),VLOOKUP($C13,'6. Patients'!$C$78:$AQ$107,COLUMNS('6. Patients'!$C$8:U$8),0))),0)</f>
        <v>0</v>
      </c>
      <c r="Z13" s="51">
        <f>IFERROR(IF($B13=$DN$7,VLOOKUP($C13,'6. Patients'!$C$10:$AQ$39,COLUMNS('6. Patients'!$C$8:V$8),0),IF($B13=$DN$8,VLOOKUP($C13,'6. Patients'!$C$43:$AQ$73,COLUMNS('6. Patients'!$C$8:V$8),0),VLOOKUP($C13,'6. Patients'!$C$78:$AQ$107,COLUMNS('6. Patients'!$C$8:V$8),0))),0)</f>
        <v>0</v>
      </c>
      <c r="AA13" s="51">
        <f>IFERROR(IF($B13=$DN$7,VLOOKUP($C13,'6. Patients'!$C$10:$AQ$39,COLUMNS('6. Patients'!$C$8:W$8),0),IF($B13=$DN$8,VLOOKUP($C13,'6. Patients'!$C$43:$AQ$73,COLUMNS('6. Patients'!$C$8:W$8),0),VLOOKUP($C13,'6. Patients'!$C$78:$AQ$107,COLUMNS('6. Patients'!$C$8:W$8),0))),0)</f>
        <v>0</v>
      </c>
      <c r="AB13" s="51">
        <f>IFERROR(IF($B13=$DN$7,VLOOKUP($C13,'6. Patients'!$C$10:$AQ$39,COLUMNS('6. Patients'!$C$8:X$8),0),IF($B13=$DN$8,VLOOKUP($C13,'6. Patients'!$C$43:$AQ$73,COLUMNS('6. Patients'!$C$8:X$8),0),VLOOKUP($C13,'6. Patients'!$C$78:$AQ$107,COLUMNS('6. Patients'!$C$8:X$8),0))),0)</f>
        <v>0</v>
      </c>
      <c r="AC13" s="51">
        <f>IFERROR(IF($B13=$DN$7,VLOOKUP($C13,'6. Patients'!$C$10:$AQ$39,COLUMNS('6. Patients'!$C$8:Y$8),0),IF($B13=$DN$8,VLOOKUP($C13,'6. Patients'!$C$43:$AQ$73,COLUMNS('6. Patients'!$C$8:Y$8),0),VLOOKUP($C13,'6. Patients'!$C$78:$AQ$107,COLUMNS('6. Patients'!$C$8:Y$8),0))),0)</f>
        <v>0</v>
      </c>
      <c r="AD13" s="51">
        <f>IFERROR(IF($B13=$DN$7,VLOOKUP($C13,'6. Patients'!$C$10:$AQ$39,COLUMNS('6. Patients'!$C$8:Z$8),0),IF($B13=$DN$8,VLOOKUP($C13,'6. Patients'!$C$43:$AQ$73,COLUMNS('6. Patients'!$C$8:Z$8),0),VLOOKUP($C13,'6. Patients'!$C$78:$AQ$107,COLUMNS('6. Patients'!$C$8:Z$8),0))),0)</f>
        <v>0</v>
      </c>
      <c r="AE13" s="51">
        <f>IFERROR(IF($B13=$DN$7,VLOOKUP($C13,'6. Patients'!$C$10:$AQ$39,COLUMNS('6. Patients'!$C$8:AA$8),0),IF($B13=$DN$8,VLOOKUP($C13,'6. Patients'!$C$43:$AQ$73,COLUMNS('6. Patients'!$C$8:AA$8),0),VLOOKUP($C13,'6. Patients'!$C$78:$AQ$107,COLUMNS('6. Patients'!$C$8:AA$8),0))),0)</f>
        <v>0</v>
      </c>
      <c r="AF13" s="51">
        <f>IFERROR(IF($B13=$DN$7,VLOOKUP($C13,'6. Patients'!$C$10:$AQ$39,COLUMNS('6. Patients'!$C$8:AB$8),0),IF($B13=$DN$8,VLOOKUP($C13,'6. Patients'!$C$43:$AQ$73,COLUMNS('6. Patients'!$C$8:AB$8),0),VLOOKUP($C13,'6. Patients'!$C$78:$AQ$107,COLUMNS('6. Patients'!$C$8:AB$8),0))),0)</f>
        <v>0</v>
      </c>
      <c r="AG13" s="51">
        <f>IFERROR(IF($B13=$DN$7,VLOOKUP($C13,'6. Patients'!$C$10:$AQ$39,COLUMNS('6. Patients'!$C$8:AC$8),0),IF($B13=$DN$8,VLOOKUP($C13,'6. Patients'!$C$43:$AQ$73,COLUMNS('6. Patients'!$C$8:AC$8),0),VLOOKUP($C13,'6. Patients'!$C$78:$AQ$107,COLUMNS('6. Patients'!$C$8:AC$8),0))),0)</f>
        <v>0</v>
      </c>
      <c r="AH13" s="51">
        <f>IFERROR(IF($B13=$DN$7,VLOOKUP($C13,'6. Patients'!$C$10:$AQ$39,COLUMNS('6. Patients'!$C$8:AD$8),0),IF($B13=$DN$8,VLOOKUP($C13,'6. Patients'!$C$43:$AQ$73,COLUMNS('6. Patients'!$C$8:AD$8),0),VLOOKUP($C13,'6. Patients'!$C$78:$AQ$107,COLUMNS('6. Patients'!$C$8:AD$8),0))),0)</f>
        <v>0</v>
      </c>
      <c r="AI13" s="51">
        <f>IFERROR(IF($B13=$DN$7,VLOOKUP($C13,'6. Patients'!$C$10:$AQ$39,COLUMNS('6. Patients'!$C$8:AE$8),0),IF($B13=$DN$8,VLOOKUP($C13,'6. Patients'!$C$43:$AQ$73,COLUMNS('6. Patients'!$C$8:AE$8),0),VLOOKUP($C13,'6. Patients'!$C$78:$AQ$107,COLUMNS('6. Patients'!$C$8:AE$8),0))),0)</f>
        <v>0</v>
      </c>
      <c r="AJ13" s="51">
        <f>IFERROR(IF($B13=$DN$7,VLOOKUP($C13,'6. Patients'!$C$10:$AQ$39,COLUMNS('6. Patients'!$C$8:AF$8),0),IF($B13=$DN$8,VLOOKUP($C13,'6. Patients'!$C$43:$AQ$73,COLUMNS('6. Patients'!$C$8:AF$8),0),VLOOKUP($C13,'6. Patients'!$C$78:$AQ$107,COLUMNS('6. Patients'!$C$8:AF$8),0))),0)</f>
        <v>0</v>
      </c>
      <c r="AK13" s="51">
        <f>IFERROR(IF($B13=$DN$7,VLOOKUP($C13,'6. Patients'!$C$10:$AQ$39,COLUMNS('6. Patients'!$C$8:AG$8),0),IF($B13=$DN$8,VLOOKUP($C13,'6. Patients'!$C$43:$AQ$73,COLUMNS('6. Patients'!$C$8:AG$8),0),VLOOKUP($C13,'6. Patients'!$C$78:$AQ$107,COLUMNS('6. Patients'!$C$8:AG$8),0))),0)</f>
        <v>0</v>
      </c>
      <c r="AL13" s="51">
        <f>IFERROR(IF($B13=$DN$7,VLOOKUP($C13,'6. Patients'!$C$10:$AQ$39,COLUMNS('6. Patients'!$C$8:AH$8),0),IF($B13=$DN$8,VLOOKUP($C13,'6. Patients'!$C$43:$AQ$73,COLUMNS('6. Patients'!$C$8:AH$8),0),VLOOKUP($C13,'6. Patients'!$C$78:$AQ$107,COLUMNS('6. Patients'!$C$8:AH$8),0))),0)</f>
        <v>0</v>
      </c>
      <c r="AM13" s="51">
        <f>IFERROR(IF($B13=$DN$7,VLOOKUP($C13,'6. Patients'!$C$10:$AQ$39,COLUMNS('6. Patients'!$C$8:AI$8),0),IF($B13=$DN$8,VLOOKUP($C13,'6. Patients'!$C$43:$AQ$73,COLUMNS('6. Patients'!$C$8:AI$8),0),VLOOKUP($C13,'6. Patients'!$C$78:$AQ$107,COLUMNS('6. Patients'!$C$8:AI$8),0))),0)</f>
        <v>0</v>
      </c>
      <c r="AN13" s="51">
        <f>IFERROR(IF($B13=$DN$7,VLOOKUP($C13,'6. Patients'!$C$10:$AQ$39,COLUMNS('6. Patients'!$C$8:AJ$8),0),IF($B13=$DN$8,VLOOKUP($C13,'6. Patients'!$C$43:$AQ$73,COLUMNS('6. Patients'!$C$8:AJ$8),0),VLOOKUP($C13,'6. Patients'!$C$78:$AQ$107,COLUMNS('6. Patients'!$C$8:AJ$8),0))),0)</f>
        <v>0</v>
      </c>
      <c r="AO13" s="51">
        <f>IFERROR(IF($B13=$DN$7,VLOOKUP($C13,'6. Patients'!$C$10:$AQ$39,COLUMNS('6. Patients'!$C$8:AK$8),0),IF($B13=$DN$8,VLOOKUP($C13,'6. Patients'!$C$43:$AQ$73,COLUMNS('6. Patients'!$C$8:AK$8),0),VLOOKUP($C13,'6. Patients'!$C$78:$AQ$107,COLUMNS('6. Patients'!$C$8:AK$8),0))),0)</f>
        <v>0</v>
      </c>
      <c r="AP13" s="51">
        <f>IFERROR(IF($B13=$DN$7,VLOOKUP($C13,'6. Patients'!$C$10:$AQ$39,COLUMNS('6. Patients'!$C$8:AL$8),0),IF($B13=$DN$8,VLOOKUP($C13,'6. Patients'!$C$43:$AQ$73,COLUMNS('6. Patients'!$C$8:AL$8),0),VLOOKUP($C13,'6. Patients'!$C$78:$AQ$107,COLUMNS('6. Patients'!$C$8:AL$8),0))),0)</f>
        <v>0</v>
      </c>
      <c r="AQ13" s="51">
        <f>IFERROR(IF($B13=$DN$7,VLOOKUP($C13,'6. Patients'!$C$10:$AQ$39,COLUMNS('6. Patients'!$C$8:AM$8),0),IF($B13=$DN$8,VLOOKUP($C13,'6. Patients'!$C$43:$AQ$73,COLUMNS('6. Patients'!$C$8:AM$8),0),VLOOKUP($C13,'6. Patients'!$C$78:$AQ$107,COLUMNS('6. Patients'!$C$8:AM$8),0))),0)</f>
        <v>0</v>
      </c>
      <c r="AR13" s="51">
        <f>IFERROR(IF($B13=$DN$7,VLOOKUP($C13,'6. Patients'!$C$10:$AQ$39,COLUMNS('6. Patients'!$C$8:AN$8),0),IF($B13=$DN$8,VLOOKUP($C13,'6. Patients'!$C$43:$AQ$73,COLUMNS('6. Patients'!$C$8:AN$8),0),VLOOKUP($C13,'6. Patients'!$C$78:$AQ$107,COLUMNS('6. Patients'!$C$8:AN$8),0))),0)</f>
        <v>0</v>
      </c>
      <c r="AS13" s="51">
        <f>IFERROR(IF($B13=$DN$7,VLOOKUP($C13,'6. Patients'!$C$10:$AQ$39,COLUMNS('6. Patients'!$C$8:AO$8),0),IF($B13=$DN$8,VLOOKUP($C13,'6. Patients'!$C$43:$AQ$73,COLUMNS('6. Patients'!$C$8:AO$8),0),VLOOKUP($C13,'6. Patients'!$C$78:$AQ$107,COLUMNS('6. Patients'!$C$8:AO$8),0))),0)</f>
        <v>0</v>
      </c>
      <c r="AT13" s="51">
        <f>IFERROR(IF($B13=$DN$7,VLOOKUP($C13,'6. Patients'!$C$10:$AQ$39,COLUMNS('6. Patients'!$C$8:AP$8),0),IF($B13=$DN$8,VLOOKUP($C13,'6. Patients'!$C$43:$AQ$73,COLUMNS('6. Patients'!$C$8:AP$8),0),VLOOKUP($C13,'6. Patients'!$C$78:$AQ$107,COLUMNS('6. Patients'!$C$8:AP$8),0))),0)</f>
        <v>0</v>
      </c>
      <c r="AU13" s="51">
        <f>IFERROR(IF($B13=$DN$7,VLOOKUP($C13,'6. Patients'!$C$10:$AQ$39,COLUMNS('6. Patients'!$C$8:AQ$8),0),IF($B13=$DN$8,VLOOKUP($C13,'6. Patients'!$C$43:$AQ$73,COLUMNS('6. Patients'!$C$8:AQ$8),0),VLOOKUP($C13,'6. Patients'!$C$78:$AQ$107,COLUMNS('6. Patients'!$C$8:AQ$8),0))),0)</f>
        <v>0</v>
      </c>
    </row>
    <row r="14" spans="2:16347" ht="15" x14ac:dyDescent="0.25">
      <c r="B14" s="96"/>
      <c r="C14" s="96"/>
      <c r="D14" s="96"/>
      <c r="E14" s="97"/>
      <c r="F14" s="97"/>
      <c r="G14" s="98"/>
      <c r="H14" s="82">
        <f t="shared" si="2"/>
        <v>0</v>
      </c>
      <c r="I14" s="55" t="str">
        <f t="shared" si="0"/>
        <v/>
      </c>
      <c r="J14" s="53">
        <f t="shared" si="1"/>
        <v>0</v>
      </c>
      <c r="K14" s="51">
        <f>IFERROR(IF($B14=$DN$7,VLOOKUP($C14,'6. Patients'!$C$10:$AQ$39,COLUMNS('6. Patients'!$C$8:G$8),0),IF($B14=$DN$8,VLOOKUP($C14,'6. Patients'!$C$43:$AQ$73,COLUMNS('6. Patients'!$C$8:G$8),0),VLOOKUP($C14,'6. Patients'!$C$78:$AQ$107,COLUMNS('6. Patients'!$C$8:G$8),0))),0)</f>
        <v>0</v>
      </c>
      <c r="L14" s="51">
        <f>IFERROR(IF($B14=$DN$7,VLOOKUP($C14,'6. Patients'!$C$10:$AQ$39,COLUMNS('6. Patients'!$C$8:H$8),0),IF($B14=$DN$8,VLOOKUP($C14,'6. Patients'!$C$43:$AQ$73,COLUMNS('6. Patients'!$C$8:H$8),0),VLOOKUP($C14,'6. Patients'!$C$78:$AQ$107,COLUMNS('6. Patients'!$C$8:H$8),0))),0)</f>
        <v>0</v>
      </c>
      <c r="M14" s="51">
        <f>IFERROR(IF($B14=$DN$7,VLOOKUP($C14,'6. Patients'!$C$10:$AQ$39,COLUMNS('6. Patients'!$C$8:I$8),0),IF($B14=$DN$8,VLOOKUP($C14,'6. Patients'!$C$43:$AQ$73,COLUMNS('6. Patients'!$C$8:I$8),0),VLOOKUP($C14,'6. Patients'!$C$78:$AQ$107,COLUMNS('6. Patients'!$C$8:I$8),0))),0)</f>
        <v>0</v>
      </c>
      <c r="N14" s="51">
        <f>IFERROR(IF($B14=$DN$7,VLOOKUP($C14,'6. Patients'!$C$10:$AQ$39,COLUMNS('6. Patients'!$C$8:J$8),0),IF($B14=$DN$8,VLOOKUP($C14,'6. Patients'!$C$43:$AQ$73,COLUMNS('6. Patients'!$C$8:J$8),0),VLOOKUP($C14,'6. Patients'!$C$78:$AQ$107,COLUMNS('6. Patients'!$C$8:J$8),0))),0)</f>
        <v>0</v>
      </c>
      <c r="O14" s="51">
        <f>IFERROR(IF($B14=$DN$7,VLOOKUP($C14,'6. Patients'!$C$10:$AQ$39,COLUMNS('6. Patients'!$C$8:K$8),0),IF($B14=$DN$8,VLOOKUP($C14,'6. Patients'!$C$43:$AQ$73,COLUMNS('6. Patients'!$C$8:K$8),0),VLOOKUP($C14,'6. Patients'!$C$78:$AQ$107,COLUMNS('6. Patients'!$C$8:K$8),0))),0)</f>
        <v>0</v>
      </c>
      <c r="P14" s="51">
        <f>IFERROR(IF($B14=$DN$7,VLOOKUP($C14,'6. Patients'!$C$10:$AQ$39,COLUMNS('6. Patients'!$C$8:L$8),0),IF($B14=$DN$8,VLOOKUP($C14,'6. Patients'!$C$43:$AQ$73,COLUMNS('6. Patients'!$C$8:L$8),0),VLOOKUP($C14,'6. Patients'!$C$78:$AQ$107,COLUMNS('6. Patients'!$C$8:L$8),0))),0)</f>
        <v>0</v>
      </c>
      <c r="Q14" s="51">
        <f>IFERROR(IF($B14=$DN$7,VLOOKUP($C14,'6. Patients'!$C$10:$AQ$39,COLUMNS('6. Patients'!$C$8:M$8),0),IF($B14=$DN$8,VLOOKUP($C14,'6. Patients'!$C$43:$AQ$73,COLUMNS('6. Patients'!$C$8:M$8),0),VLOOKUP($C14,'6. Patients'!$C$78:$AQ$107,COLUMNS('6. Patients'!$C$8:M$8),0))),0)</f>
        <v>0</v>
      </c>
      <c r="R14" s="51">
        <f>IFERROR(IF($B14=$DN$7,VLOOKUP($C14,'6. Patients'!$C$10:$AQ$39,COLUMNS('6. Patients'!$C$8:N$8),0),IF($B14=$DN$8,VLOOKUP($C14,'6. Patients'!$C$43:$AQ$73,COLUMNS('6. Patients'!$C$8:N$8),0),VLOOKUP($C14,'6. Patients'!$C$78:$AQ$107,COLUMNS('6. Patients'!$C$8:N$8),0))),0)</f>
        <v>0</v>
      </c>
      <c r="S14" s="51">
        <f>IFERROR(IF($B14=$DN$7,VLOOKUP($C14,'6. Patients'!$C$10:$AQ$39,COLUMNS('6. Patients'!$C$8:O$8),0),IF($B14=$DN$8,VLOOKUP($C14,'6. Patients'!$C$43:$AQ$73,COLUMNS('6. Patients'!$C$8:O$8),0),VLOOKUP($C14,'6. Patients'!$C$78:$AQ$107,COLUMNS('6. Patients'!$C$8:O$8),0))),0)</f>
        <v>0</v>
      </c>
      <c r="T14" s="51">
        <f>IFERROR(IF($B14=$DN$7,VLOOKUP($C14,'6. Patients'!$C$10:$AQ$39,COLUMNS('6. Patients'!$C$8:P$8),0),IF($B14=$DN$8,VLOOKUP($C14,'6. Patients'!$C$43:$AQ$73,COLUMNS('6. Patients'!$C$8:P$8),0),VLOOKUP($C14,'6. Patients'!$C$78:$AQ$107,COLUMNS('6. Patients'!$C$8:P$8),0))),0)</f>
        <v>0</v>
      </c>
      <c r="U14" s="51">
        <f>IFERROR(IF($B14=$DN$7,VLOOKUP($C14,'6. Patients'!$C$10:$AQ$39,COLUMNS('6. Patients'!$C$8:Q$8),0),IF($B14=$DN$8,VLOOKUP($C14,'6. Patients'!$C$43:$AQ$73,COLUMNS('6. Patients'!$C$8:Q$8),0),VLOOKUP($C14,'6. Patients'!$C$78:$AQ$107,COLUMNS('6. Patients'!$C$8:Q$8),0))),0)</f>
        <v>0</v>
      </c>
      <c r="V14" s="51">
        <f>IFERROR(IF($B14=$DN$7,VLOOKUP($C14,'6. Patients'!$C$10:$AQ$39,COLUMNS('6. Patients'!$C$8:R$8),0),IF($B14=$DN$8,VLOOKUP($C14,'6. Patients'!$C$43:$AQ$73,COLUMNS('6. Patients'!$C$8:R$8),0),VLOOKUP($C14,'6. Patients'!$C$78:$AQ$107,COLUMNS('6. Patients'!$C$8:R$8),0))),0)</f>
        <v>0</v>
      </c>
      <c r="W14" s="51">
        <f>IFERROR(IF($B14=$DN$7,VLOOKUP($C14,'6. Patients'!$C$10:$AQ$39,COLUMNS('6. Patients'!$C$8:S$8),0),IF($B14=$DN$8,VLOOKUP($C14,'6. Patients'!$C$43:$AQ$73,COLUMNS('6. Patients'!$C$8:S$8),0),VLOOKUP($C14,'6. Patients'!$C$78:$AQ$107,COLUMNS('6. Patients'!$C$8:S$8),0))),0)</f>
        <v>0</v>
      </c>
      <c r="X14" s="51">
        <f>IFERROR(IF($B14=$DN$7,VLOOKUP($C14,'6. Patients'!$C$10:$AQ$39,COLUMNS('6. Patients'!$C$8:T$8),0),IF($B14=$DN$8,VLOOKUP($C14,'6. Patients'!$C$43:$AQ$73,COLUMNS('6. Patients'!$C$8:T$8),0),VLOOKUP($C14,'6. Patients'!$C$78:$AQ$107,COLUMNS('6. Patients'!$C$8:T$8),0))),0)</f>
        <v>0</v>
      </c>
      <c r="Y14" s="51">
        <f>IFERROR(IF($B14=$DN$7,VLOOKUP($C14,'6. Patients'!$C$10:$AQ$39,COLUMNS('6. Patients'!$C$8:U$8),0),IF($B14=$DN$8,VLOOKUP($C14,'6. Patients'!$C$43:$AQ$73,COLUMNS('6. Patients'!$C$8:U$8),0),VLOOKUP($C14,'6. Patients'!$C$78:$AQ$107,COLUMNS('6. Patients'!$C$8:U$8),0))),0)</f>
        <v>0</v>
      </c>
      <c r="Z14" s="51">
        <f>IFERROR(IF($B14=$DN$7,VLOOKUP($C14,'6. Patients'!$C$10:$AQ$39,COLUMNS('6. Patients'!$C$8:V$8),0),IF($B14=$DN$8,VLOOKUP($C14,'6. Patients'!$C$43:$AQ$73,COLUMNS('6. Patients'!$C$8:V$8),0),VLOOKUP($C14,'6. Patients'!$C$78:$AQ$107,COLUMNS('6. Patients'!$C$8:V$8),0))),0)</f>
        <v>0</v>
      </c>
      <c r="AA14" s="51">
        <f>IFERROR(IF($B14=$DN$7,VLOOKUP($C14,'6. Patients'!$C$10:$AQ$39,COLUMNS('6. Patients'!$C$8:W$8),0),IF($B14=$DN$8,VLOOKUP($C14,'6. Patients'!$C$43:$AQ$73,COLUMNS('6. Patients'!$C$8:W$8),0),VLOOKUP($C14,'6. Patients'!$C$78:$AQ$107,COLUMNS('6. Patients'!$C$8:W$8),0))),0)</f>
        <v>0</v>
      </c>
      <c r="AB14" s="51">
        <f>IFERROR(IF($B14=$DN$7,VLOOKUP($C14,'6. Patients'!$C$10:$AQ$39,COLUMNS('6. Patients'!$C$8:X$8),0),IF($B14=$DN$8,VLOOKUP($C14,'6. Patients'!$C$43:$AQ$73,COLUMNS('6. Patients'!$C$8:X$8),0),VLOOKUP($C14,'6. Patients'!$C$78:$AQ$107,COLUMNS('6. Patients'!$C$8:X$8),0))),0)</f>
        <v>0</v>
      </c>
      <c r="AC14" s="51">
        <f>IFERROR(IF($B14=$DN$7,VLOOKUP($C14,'6. Patients'!$C$10:$AQ$39,COLUMNS('6. Patients'!$C$8:Y$8),0),IF($B14=$DN$8,VLOOKUP($C14,'6. Patients'!$C$43:$AQ$73,COLUMNS('6. Patients'!$C$8:Y$8),0),VLOOKUP($C14,'6. Patients'!$C$78:$AQ$107,COLUMNS('6. Patients'!$C$8:Y$8),0))),0)</f>
        <v>0</v>
      </c>
      <c r="AD14" s="51">
        <f>IFERROR(IF($B14=$DN$7,VLOOKUP($C14,'6. Patients'!$C$10:$AQ$39,COLUMNS('6. Patients'!$C$8:Z$8),0),IF($B14=$DN$8,VLOOKUP($C14,'6. Patients'!$C$43:$AQ$73,COLUMNS('6. Patients'!$C$8:Z$8),0),VLOOKUP($C14,'6. Patients'!$C$78:$AQ$107,COLUMNS('6. Patients'!$C$8:Z$8),0))),0)</f>
        <v>0</v>
      </c>
      <c r="AE14" s="51">
        <f>IFERROR(IF($B14=$DN$7,VLOOKUP($C14,'6. Patients'!$C$10:$AQ$39,COLUMNS('6. Patients'!$C$8:AA$8),0),IF($B14=$DN$8,VLOOKUP($C14,'6. Patients'!$C$43:$AQ$73,COLUMNS('6. Patients'!$C$8:AA$8),0),VLOOKUP($C14,'6. Patients'!$C$78:$AQ$107,COLUMNS('6. Patients'!$C$8:AA$8),0))),0)</f>
        <v>0</v>
      </c>
      <c r="AF14" s="51">
        <f>IFERROR(IF($B14=$DN$7,VLOOKUP($C14,'6. Patients'!$C$10:$AQ$39,COLUMNS('6. Patients'!$C$8:AB$8),0),IF($B14=$DN$8,VLOOKUP($C14,'6. Patients'!$C$43:$AQ$73,COLUMNS('6. Patients'!$C$8:AB$8),0),VLOOKUP($C14,'6. Patients'!$C$78:$AQ$107,COLUMNS('6. Patients'!$C$8:AB$8),0))),0)</f>
        <v>0</v>
      </c>
      <c r="AG14" s="51">
        <f>IFERROR(IF($B14=$DN$7,VLOOKUP($C14,'6. Patients'!$C$10:$AQ$39,COLUMNS('6. Patients'!$C$8:AC$8),0),IF($B14=$DN$8,VLOOKUP($C14,'6. Patients'!$C$43:$AQ$73,COLUMNS('6. Patients'!$C$8:AC$8),0),VLOOKUP($C14,'6. Patients'!$C$78:$AQ$107,COLUMNS('6. Patients'!$C$8:AC$8),0))),0)</f>
        <v>0</v>
      </c>
      <c r="AH14" s="51">
        <f>IFERROR(IF($B14=$DN$7,VLOOKUP($C14,'6. Patients'!$C$10:$AQ$39,COLUMNS('6. Patients'!$C$8:AD$8),0),IF($B14=$DN$8,VLOOKUP($C14,'6. Patients'!$C$43:$AQ$73,COLUMNS('6. Patients'!$C$8:AD$8),0),VLOOKUP($C14,'6. Patients'!$C$78:$AQ$107,COLUMNS('6. Patients'!$C$8:AD$8),0))),0)</f>
        <v>0</v>
      </c>
      <c r="AI14" s="51">
        <f>IFERROR(IF($B14=$DN$7,VLOOKUP($C14,'6. Patients'!$C$10:$AQ$39,COLUMNS('6. Patients'!$C$8:AE$8),0),IF($B14=$DN$8,VLOOKUP($C14,'6. Patients'!$C$43:$AQ$73,COLUMNS('6. Patients'!$C$8:AE$8),0),VLOOKUP($C14,'6. Patients'!$C$78:$AQ$107,COLUMNS('6. Patients'!$C$8:AE$8),0))),0)</f>
        <v>0</v>
      </c>
      <c r="AJ14" s="51">
        <f>IFERROR(IF($B14=$DN$7,VLOOKUP($C14,'6. Patients'!$C$10:$AQ$39,COLUMNS('6. Patients'!$C$8:AF$8),0),IF($B14=$DN$8,VLOOKUP($C14,'6. Patients'!$C$43:$AQ$73,COLUMNS('6. Patients'!$C$8:AF$8),0),VLOOKUP($C14,'6. Patients'!$C$78:$AQ$107,COLUMNS('6. Patients'!$C$8:AF$8),0))),0)</f>
        <v>0</v>
      </c>
      <c r="AK14" s="51">
        <f>IFERROR(IF($B14=$DN$7,VLOOKUP($C14,'6. Patients'!$C$10:$AQ$39,COLUMNS('6. Patients'!$C$8:AG$8),0),IF($B14=$DN$8,VLOOKUP($C14,'6. Patients'!$C$43:$AQ$73,COLUMNS('6. Patients'!$C$8:AG$8),0),VLOOKUP($C14,'6. Patients'!$C$78:$AQ$107,COLUMNS('6. Patients'!$C$8:AG$8),0))),0)</f>
        <v>0</v>
      </c>
      <c r="AL14" s="51">
        <f>IFERROR(IF($B14=$DN$7,VLOOKUP($C14,'6. Patients'!$C$10:$AQ$39,COLUMNS('6. Patients'!$C$8:AH$8),0),IF($B14=$DN$8,VLOOKUP($C14,'6. Patients'!$C$43:$AQ$73,COLUMNS('6. Patients'!$C$8:AH$8),0),VLOOKUP($C14,'6. Patients'!$C$78:$AQ$107,COLUMNS('6. Patients'!$C$8:AH$8),0))),0)</f>
        <v>0</v>
      </c>
      <c r="AM14" s="51">
        <f>IFERROR(IF($B14=$DN$7,VLOOKUP($C14,'6. Patients'!$C$10:$AQ$39,COLUMNS('6. Patients'!$C$8:AI$8),0),IF($B14=$DN$8,VLOOKUP($C14,'6. Patients'!$C$43:$AQ$73,COLUMNS('6. Patients'!$C$8:AI$8),0),VLOOKUP($C14,'6. Patients'!$C$78:$AQ$107,COLUMNS('6. Patients'!$C$8:AI$8),0))),0)</f>
        <v>0</v>
      </c>
      <c r="AN14" s="51">
        <f>IFERROR(IF($B14=$DN$7,VLOOKUP($C14,'6. Patients'!$C$10:$AQ$39,COLUMNS('6. Patients'!$C$8:AJ$8),0),IF($B14=$DN$8,VLOOKUP($C14,'6. Patients'!$C$43:$AQ$73,COLUMNS('6. Patients'!$C$8:AJ$8),0),VLOOKUP($C14,'6. Patients'!$C$78:$AQ$107,COLUMNS('6. Patients'!$C$8:AJ$8),0))),0)</f>
        <v>0</v>
      </c>
      <c r="AO14" s="51">
        <f>IFERROR(IF($B14=$DN$7,VLOOKUP($C14,'6. Patients'!$C$10:$AQ$39,COLUMNS('6. Patients'!$C$8:AK$8),0),IF($B14=$DN$8,VLOOKUP($C14,'6. Patients'!$C$43:$AQ$73,COLUMNS('6. Patients'!$C$8:AK$8),0),VLOOKUP($C14,'6. Patients'!$C$78:$AQ$107,COLUMNS('6. Patients'!$C$8:AK$8),0))),0)</f>
        <v>0</v>
      </c>
      <c r="AP14" s="51">
        <f>IFERROR(IF($B14=$DN$7,VLOOKUP($C14,'6. Patients'!$C$10:$AQ$39,COLUMNS('6. Patients'!$C$8:AL$8),0),IF($B14=$DN$8,VLOOKUP($C14,'6. Patients'!$C$43:$AQ$73,COLUMNS('6. Patients'!$C$8:AL$8),0),VLOOKUP($C14,'6. Patients'!$C$78:$AQ$107,COLUMNS('6. Patients'!$C$8:AL$8),0))),0)</f>
        <v>0</v>
      </c>
      <c r="AQ14" s="51">
        <f>IFERROR(IF($B14=$DN$7,VLOOKUP($C14,'6. Patients'!$C$10:$AQ$39,COLUMNS('6. Patients'!$C$8:AM$8),0),IF($B14=$DN$8,VLOOKUP($C14,'6. Patients'!$C$43:$AQ$73,COLUMNS('6. Patients'!$C$8:AM$8),0),VLOOKUP($C14,'6. Patients'!$C$78:$AQ$107,COLUMNS('6. Patients'!$C$8:AM$8),0))),0)</f>
        <v>0</v>
      </c>
      <c r="AR14" s="51">
        <f>IFERROR(IF($B14=$DN$7,VLOOKUP($C14,'6. Patients'!$C$10:$AQ$39,COLUMNS('6. Patients'!$C$8:AN$8),0),IF($B14=$DN$8,VLOOKUP($C14,'6. Patients'!$C$43:$AQ$73,COLUMNS('6. Patients'!$C$8:AN$8),0),VLOOKUP($C14,'6. Patients'!$C$78:$AQ$107,COLUMNS('6. Patients'!$C$8:AN$8),0))),0)</f>
        <v>0</v>
      </c>
      <c r="AS14" s="51">
        <f>IFERROR(IF($B14=$DN$7,VLOOKUP($C14,'6. Patients'!$C$10:$AQ$39,COLUMNS('6. Patients'!$C$8:AO$8),0),IF($B14=$DN$8,VLOOKUP($C14,'6. Patients'!$C$43:$AQ$73,COLUMNS('6. Patients'!$C$8:AO$8),0),VLOOKUP($C14,'6. Patients'!$C$78:$AQ$107,COLUMNS('6. Patients'!$C$8:AO$8),0))),0)</f>
        <v>0</v>
      </c>
      <c r="AT14" s="51">
        <f>IFERROR(IF($B14=$DN$7,VLOOKUP($C14,'6. Patients'!$C$10:$AQ$39,COLUMNS('6. Patients'!$C$8:AP$8),0),IF($B14=$DN$8,VLOOKUP($C14,'6. Patients'!$C$43:$AQ$73,COLUMNS('6. Patients'!$C$8:AP$8),0),VLOOKUP($C14,'6. Patients'!$C$78:$AQ$107,COLUMNS('6. Patients'!$C$8:AP$8),0))),0)</f>
        <v>0</v>
      </c>
      <c r="AU14" s="51">
        <f>IFERROR(IF($B14=$DN$7,VLOOKUP($C14,'6. Patients'!$C$10:$AQ$39,COLUMNS('6. Patients'!$C$8:AQ$8),0),IF($B14=$DN$8,VLOOKUP($C14,'6. Patients'!$C$43:$AQ$73,COLUMNS('6. Patients'!$C$8:AQ$8),0),VLOOKUP($C14,'6. Patients'!$C$78:$AQ$107,COLUMNS('6. Patients'!$C$8:AQ$8),0))),0)</f>
        <v>0</v>
      </c>
    </row>
    <row r="15" spans="2:16347" ht="15" x14ac:dyDescent="0.25">
      <c r="B15" s="96"/>
      <c r="C15" s="96"/>
      <c r="D15" s="96"/>
      <c r="E15" s="97"/>
      <c r="F15" s="97"/>
      <c r="G15" s="98"/>
      <c r="H15" s="82">
        <f t="shared" si="2"/>
        <v>0</v>
      </c>
      <c r="I15" s="55" t="str">
        <f t="shared" si="0"/>
        <v/>
      </c>
      <c r="J15" s="53">
        <f t="shared" si="1"/>
        <v>0</v>
      </c>
      <c r="K15" s="51">
        <f>IFERROR(IF($B15=$DN$7,VLOOKUP($C15,'6. Patients'!$C$10:$AQ$39,COLUMNS('6. Patients'!$C$8:G$8),0),IF($B15=$DN$8,VLOOKUP($C15,'6. Patients'!$C$43:$AQ$73,COLUMNS('6. Patients'!$C$8:G$8),0),VLOOKUP($C15,'6. Patients'!$C$78:$AQ$107,COLUMNS('6. Patients'!$C$8:G$8),0))),0)</f>
        <v>0</v>
      </c>
      <c r="L15" s="51">
        <f>IFERROR(IF($B15=$DN$7,VLOOKUP($C15,'6. Patients'!$C$10:$AQ$39,COLUMNS('6. Patients'!$C$8:H$8),0),IF($B15=$DN$8,VLOOKUP($C15,'6. Patients'!$C$43:$AQ$73,COLUMNS('6. Patients'!$C$8:H$8),0),VLOOKUP($C15,'6. Patients'!$C$78:$AQ$107,COLUMNS('6. Patients'!$C$8:H$8),0))),0)</f>
        <v>0</v>
      </c>
      <c r="M15" s="51">
        <f>IFERROR(IF($B15=$DN$7,VLOOKUP($C15,'6. Patients'!$C$10:$AQ$39,COLUMNS('6. Patients'!$C$8:I$8),0),IF($B15=$DN$8,VLOOKUP($C15,'6. Patients'!$C$43:$AQ$73,COLUMNS('6. Patients'!$C$8:I$8),0),VLOOKUP($C15,'6. Patients'!$C$78:$AQ$107,COLUMNS('6. Patients'!$C$8:I$8),0))),0)</f>
        <v>0</v>
      </c>
      <c r="N15" s="51">
        <f>IFERROR(IF($B15=$DN$7,VLOOKUP($C15,'6. Patients'!$C$10:$AQ$39,COLUMNS('6. Patients'!$C$8:J$8),0),IF($B15=$DN$8,VLOOKUP($C15,'6. Patients'!$C$43:$AQ$73,COLUMNS('6. Patients'!$C$8:J$8),0),VLOOKUP($C15,'6. Patients'!$C$78:$AQ$107,COLUMNS('6. Patients'!$C$8:J$8),0))),0)</f>
        <v>0</v>
      </c>
      <c r="O15" s="51">
        <f>IFERROR(IF($B15=$DN$7,VLOOKUP($C15,'6. Patients'!$C$10:$AQ$39,COLUMNS('6. Patients'!$C$8:K$8),0),IF($B15=$DN$8,VLOOKUP($C15,'6. Patients'!$C$43:$AQ$73,COLUMNS('6. Patients'!$C$8:K$8),0),VLOOKUP($C15,'6. Patients'!$C$78:$AQ$107,COLUMNS('6. Patients'!$C$8:K$8),0))),0)</f>
        <v>0</v>
      </c>
      <c r="P15" s="51">
        <f>IFERROR(IF($B15=$DN$7,VLOOKUP($C15,'6. Patients'!$C$10:$AQ$39,COLUMNS('6. Patients'!$C$8:L$8),0),IF($B15=$DN$8,VLOOKUP($C15,'6. Patients'!$C$43:$AQ$73,COLUMNS('6. Patients'!$C$8:L$8),0),VLOOKUP($C15,'6. Patients'!$C$78:$AQ$107,COLUMNS('6. Patients'!$C$8:L$8),0))),0)</f>
        <v>0</v>
      </c>
      <c r="Q15" s="51">
        <f>IFERROR(IF($B15=$DN$7,VLOOKUP($C15,'6. Patients'!$C$10:$AQ$39,COLUMNS('6. Patients'!$C$8:M$8),0),IF($B15=$DN$8,VLOOKUP($C15,'6. Patients'!$C$43:$AQ$73,COLUMNS('6. Patients'!$C$8:M$8),0),VLOOKUP($C15,'6. Patients'!$C$78:$AQ$107,COLUMNS('6. Patients'!$C$8:M$8),0))),0)</f>
        <v>0</v>
      </c>
      <c r="R15" s="51">
        <f>IFERROR(IF($B15=$DN$7,VLOOKUP($C15,'6. Patients'!$C$10:$AQ$39,COLUMNS('6. Patients'!$C$8:N$8),0),IF($B15=$DN$8,VLOOKUP($C15,'6. Patients'!$C$43:$AQ$73,COLUMNS('6. Patients'!$C$8:N$8),0),VLOOKUP($C15,'6. Patients'!$C$78:$AQ$107,COLUMNS('6. Patients'!$C$8:N$8),0))),0)</f>
        <v>0</v>
      </c>
      <c r="S15" s="51">
        <f>IFERROR(IF($B15=$DN$7,VLOOKUP($C15,'6. Patients'!$C$10:$AQ$39,COLUMNS('6. Patients'!$C$8:O$8),0),IF($B15=$DN$8,VLOOKUP($C15,'6. Patients'!$C$43:$AQ$73,COLUMNS('6. Patients'!$C$8:O$8),0),VLOOKUP($C15,'6. Patients'!$C$78:$AQ$107,COLUMNS('6. Patients'!$C$8:O$8),0))),0)</f>
        <v>0</v>
      </c>
      <c r="T15" s="51">
        <f>IFERROR(IF($B15=$DN$7,VLOOKUP($C15,'6. Patients'!$C$10:$AQ$39,COLUMNS('6. Patients'!$C$8:P$8),0),IF($B15=$DN$8,VLOOKUP($C15,'6. Patients'!$C$43:$AQ$73,COLUMNS('6. Patients'!$C$8:P$8),0),VLOOKUP($C15,'6. Patients'!$C$78:$AQ$107,COLUMNS('6. Patients'!$C$8:P$8),0))),0)</f>
        <v>0</v>
      </c>
      <c r="U15" s="51">
        <f>IFERROR(IF($B15=$DN$7,VLOOKUP($C15,'6. Patients'!$C$10:$AQ$39,COLUMNS('6. Patients'!$C$8:Q$8),0),IF($B15=$DN$8,VLOOKUP($C15,'6. Patients'!$C$43:$AQ$73,COLUMNS('6. Patients'!$C$8:Q$8),0),VLOOKUP($C15,'6. Patients'!$C$78:$AQ$107,COLUMNS('6. Patients'!$C$8:Q$8),0))),0)</f>
        <v>0</v>
      </c>
      <c r="V15" s="51">
        <f>IFERROR(IF($B15=$DN$7,VLOOKUP($C15,'6. Patients'!$C$10:$AQ$39,COLUMNS('6. Patients'!$C$8:R$8),0),IF($B15=$DN$8,VLOOKUP($C15,'6. Patients'!$C$43:$AQ$73,COLUMNS('6. Patients'!$C$8:R$8),0),VLOOKUP($C15,'6. Patients'!$C$78:$AQ$107,COLUMNS('6. Patients'!$C$8:R$8),0))),0)</f>
        <v>0</v>
      </c>
      <c r="W15" s="51">
        <f>IFERROR(IF($B15=$DN$7,VLOOKUP($C15,'6. Patients'!$C$10:$AQ$39,COLUMNS('6. Patients'!$C$8:S$8),0),IF($B15=$DN$8,VLOOKUP($C15,'6. Patients'!$C$43:$AQ$73,COLUMNS('6. Patients'!$C$8:S$8),0),VLOOKUP($C15,'6. Patients'!$C$78:$AQ$107,COLUMNS('6. Patients'!$C$8:S$8),0))),0)</f>
        <v>0</v>
      </c>
      <c r="X15" s="51">
        <f>IFERROR(IF($B15=$DN$7,VLOOKUP($C15,'6. Patients'!$C$10:$AQ$39,COLUMNS('6. Patients'!$C$8:T$8),0),IF($B15=$DN$8,VLOOKUP($C15,'6. Patients'!$C$43:$AQ$73,COLUMNS('6. Patients'!$C$8:T$8),0),VLOOKUP($C15,'6. Patients'!$C$78:$AQ$107,COLUMNS('6. Patients'!$C$8:T$8),0))),0)</f>
        <v>0</v>
      </c>
      <c r="Y15" s="51">
        <f>IFERROR(IF($B15=$DN$7,VLOOKUP($C15,'6. Patients'!$C$10:$AQ$39,COLUMNS('6. Patients'!$C$8:U$8),0),IF($B15=$DN$8,VLOOKUP($C15,'6. Patients'!$C$43:$AQ$73,COLUMNS('6. Patients'!$C$8:U$8),0),VLOOKUP($C15,'6. Patients'!$C$78:$AQ$107,COLUMNS('6. Patients'!$C$8:U$8),0))),0)</f>
        <v>0</v>
      </c>
      <c r="Z15" s="51">
        <f>IFERROR(IF($B15=$DN$7,VLOOKUP($C15,'6. Patients'!$C$10:$AQ$39,COLUMNS('6. Patients'!$C$8:V$8),0),IF($B15=$DN$8,VLOOKUP($C15,'6. Patients'!$C$43:$AQ$73,COLUMNS('6. Patients'!$C$8:V$8),0),VLOOKUP($C15,'6. Patients'!$C$78:$AQ$107,COLUMNS('6. Patients'!$C$8:V$8),0))),0)</f>
        <v>0</v>
      </c>
      <c r="AA15" s="51">
        <f>IFERROR(IF($B15=$DN$7,VLOOKUP($C15,'6. Patients'!$C$10:$AQ$39,COLUMNS('6. Patients'!$C$8:W$8),0),IF($B15=$DN$8,VLOOKUP($C15,'6. Patients'!$C$43:$AQ$73,COLUMNS('6. Patients'!$C$8:W$8),0),VLOOKUP($C15,'6. Patients'!$C$78:$AQ$107,COLUMNS('6. Patients'!$C$8:W$8),0))),0)</f>
        <v>0</v>
      </c>
      <c r="AB15" s="51">
        <f>IFERROR(IF($B15=$DN$7,VLOOKUP($C15,'6. Patients'!$C$10:$AQ$39,COLUMNS('6. Patients'!$C$8:X$8),0),IF($B15=$DN$8,VLOOKUP($C15,'6. Patients'!$C$43:$AQ$73,COLUMNS('6. Patients'!$C$8:X$8),0),VLOOKUP($C15,'6. Patients'!$C$78:$AQ$107,COLUMNS('6. Patients'!$C$8:X$8),0))),0)</f>
        <v>0</v>
      </c>
      <c r="AC15" s="51">
        <f>IFERROR(IF($B15=$DN$7,VLOOKUP($C15,'6. Patients'!$C$10:$AQ$39,COLUMNS('6. Patients'!$C$8:Y$8),0),IF($B15=$DN$8,VLOOKUP($C15,'6. Patients'!$C$43:$AQ$73,COLUMNS('6. Patients'!$C$8:Y$8),0),VLOOKUP($C15,'6. Patients'!$C$78:$AQ$107,COLUMNS('6. Patients'!$C$8:Y$8),0))),0)</f>
        <v>0</v>
      </c>
      <c r="AD15" s="51">
        <f>IFERROR(IF($B15=$DN$7,VLOOKUP($C15,'6. Patients'!$C$10:$AQ$39,COLUMNS('6. Patients'!$C$8:Z$8),0),IF($B15=$DN$8,VLOOKUP($C15,'6. Patients'!$C$43:$AQ$73,COLUMNS('6. Patients'!$C$8:Z$8),0),VLOOKUP($C15,'6. Patients'!$C$78:$AQ$107,COLUMNS('6. Patients'!$C$8:Z$8),0))),0)</f>
        <v>0</v>
      </c>
      <c r="AE15" s="51">
        <f>IFERROR(IF($B15=$DN$7,VLOOKUP($C15,'6. Patients'!$C$10:$AQ$39,COLUMNS('6. Patients'!$C$8:AA$8),0),IF($B15=$DN$8,VLOOKUP($C15,'6. Patients'!$C$43:$AQ$73,COLUMNS('6. Patients'!$C$8:AA$8),0),VLOOKUP($C15,'6. Patients'!$C$78:$AQ$107,COLUMNS('6. Patients'!$C$8:AA$8),0))),0)</f>
        <v>0</v>
      </c>
      <c r="AF15" s="51">
        <f>IFERROR(IF($B15=$DN$7,VLOOKUP($C15,'6. Patients'!$C$10:$AQ$39,COLUMNS('6. Patients'!$C$8:AB$8),0),IF($B15=$DN$8,VLOOKUP($C15,'6. Patients'!$C$43:$AQ$73,COLUMNS('6. Patients'!$C$8:AB$8),0),VLOOKUP($C15,'6. Patients'!$C$78:$AQ$107,COLUMNS('6. Patients'!$C$8:AB$8),0))),0)</f>
        <v>0</v>
      </c>
      <c r="AG15" s="51">
        <f>IFERROR(IF($B15=$DN$7,VLOOKUP($C15,'6. Patients'!$C$10:$AQ$39,COLUMNS('6. Patients'!$C$8:AC$8),0),IF($B15=$DN$8,VLOOKUP($C15,'6. Patients'!$C$43:$AQ$73,COLUMNS('6. Patients'!$C$8:AC$8),0),VLOOKUP($C15,'6. Patients'!$C$78:$AQ$107,COLUMNS('6. Patients'!$C$8:AC$8),0))),0)</f>
        <v>0</v>
      </c>
      <c r="AH15" s="51">
        <f>IFERROR(IF($B15=$DN$7,VLOOKUP($C15,'6. Patients'!$C$10:$AQ$39,COLUMNS('6. Patients'!$C$8:AD$8),0),IF($B15=$DN$8,VLOOKUP($C15,'6. Patients'!$C$43:$AQ$73,COLUMNS('6. Patients'!$C$8:AD$8),0),VLOOKUP($C15,'6. Patients'!$C$78:$AQ$107,COLUMNS('6. Patients'!$C$8:AD$8),0))),0)</f>
        <v>0</v>
      </c>
      <c r="AI15" s="51">
        <f>IFERROR(IF($B15=$DN$7,VLOOKUP($C15,'6. Patients'!$C$10:$AQ$39,COLUMNS('6. Patients'!$C$8:AE$8),0),IF($B15=$DN$8,VLOOKUP($C15,'6. Patients'!$C$43:$AQ$73,COLUMNS('6. Patients'!$C$8:AE$8),0),VLOOKUP($C15,'6. Patients'!$C$78:$AQ$107,COLUMNS('6. Patients'!$C$8:AE$8),0))),0)</f>
        <v>0</v>
      </c>
      <c r="AJ15" s="51">
        <f>IFERROR(IF($B15=$DN$7,VLOOKUP($C15,'6. Patients'!$C$10:$AQ$39,COLUMNS('6. Patients'!$C$8:AF$8),0),IF($B15=$DN$8,VLOOKUP($C15,'6. Patients'!$C$43:$AQ$73,COLUMNS('6. Patients'!$C$8:AF$8),0),VLOOKUP($C15,'6. Patients'!$C$78:$AQ$107,COLUMNS('6. Patients'!$C$8:AF$8),0))),0)</f>
        <v>0</v>
      </c>
      <c r="AK15" s="51">
        <f>IFERROR(IF($B15=$DN$7,VLOOKUP($C15,'6. Patients'!$C$10:$AQ$39,COLUMNS('6. Patients'!$C$8:AG$8),0),IF($B15=$DN$8,VLOOKUP($C15,'6. Patients'!$C$43:$AQ$73,COLUMNS('6. Patients'!$C$8:AG$8),0),VLOOKUP($C15,'6. Patients'!$C$78:$AQ$107,COLUMNS('6. Patients'!$C$8:AG$8),0))),0)</f>
        <v>0</v>
      </c>
      <c r="AL15" s="51">
        <f>IFERROR(IF($B15=$DN$7,VLOOKUP($C15,'6. Patients'!$C$10:$AQ$39,COLUMNS('6. Patients'!$C$8:AH$8),0),IF($B15=$DN$8,VLOOKUP($C15,'6. Patients'!$C$43:$AQ$73,COLUMNS('6. Patients'!$C$8:AH$8),0),VLOOKUP($C15,'6. Patients'!$C$78:$AQ$107,COLUMNS('6. Patients'!$C$8:AH$8),0))),0)</f>
        <v>0</v>
      </c>
      <c r="AM15" s="51">
        <f>IFERROR(IF($B15=$DN$7,VLOOKUP($C15,'6. Patients'!$C$10:$AQ$39,COLUMNS('6. Patients'!$C$8:AI$8),0),IF($B15=$DN$8,VLOOKUP($C15,'6. Patients'!$C$43:$AQ$73,COLUMNS('6. Patients'!$C$8:AI$8),0),VLOOKUP($C15,'6. Patients'!$C$78:$AQ$107,COLUMNS('6. Patients'!$C$8:AI$8),0))),0)</f>
        <v>0</v>
      </c>
      <c r="AN15" s="51">
        <f>IFERROR(IF($B15=$DN$7,VLOOKUP($C15,'6. Patients'!$C$10:$AQ$39,COLUMNS('6. Patients'!$C$8:AJ$8),0),IF($B15=$DN$8,VLOOKUP($C15,'6. Patients'!$C$43:$AQ$73,COLUMNS('6. Patients'!$C$8:AJ$8),0),VLOOKUP($C15,'6. Patients'!$C$78:$AQ$107,COLUMNS('6. Patients'!$C$8:AJ$8),0))),0)</f>
        <v>0</v>
      </c>
      <c r="AO15" s="51">
        <f>IFERROR(IF($B15=$DN$7,VLOOKUP($C15,'6. Patients'!$C$10:$AQ$39,COLUMNS('6. Patients'!$C$8:AK$8),0),IF($B15=$DN$8,VLOOKUP($C15,'6. Patients'!$C$43:$AQ$73,COLUMNS('6. Patients'!$C$8:AK$8),0),VLOOKUP($C15,'6. Patients'!$C$78:$AQ$107,COLUMNS('6. Patients'!$C$8:AK$8),0))),0)</f>
        <v>0</v>
      </c>
      <c r="AP15" s="51">
        <f>IFERROR(IF($B15=$DN$7,VLOOKUP($C15,'6. Patients'!$C$10:$AQ$39,COLUMNS('6. Patients'!$C$8:AL$8),0),IF($B15=$DN$8,VLOOKUP($C15,'6. Patients'!$C$43:$AQ$73,COLUMNS('6. Patients'!$C$8:AL$8),0),VLOOKUP($C15,'6. Patients'!$C$78:$AQ$107,COLUMNS('6. Patients'!$C$8:AL$8),0))),0)</f>
        <v>0</v>
      </c>
      <c r="AQ15" s="51">
        <f>IFERROR(IF($B15=$DN$7,VLOOKUP($C15,'6. Patients'!$C$10:$AQ$39,COLUMNS('6. Patients'!$C$8:AM$8),0),IF($B15=$DN$8,VLOOKUP($C15,'6. Patients'!$C$43:$AQ$73,COLUMNS('6. Patients'!$C$8:AM$8),0),VLOOKUP($C15,'6. Patients'!$C$78:$AQ$107,COLUMNS('6. Patients'!$C$8:AM$8),0))),0)</f>
        <v>0</v>
      </c>
      <c r="AR15" s="51">
        <f>IFERROR(IF($B15=$DN$7,VLOOKUP($C15,'6. Patients'!$C$10:$AQ$39,COLUMNS('6. Patients'!$C$8:AN$8),0),IF($B15=$DN$8,VLOOKUP($C15,'6. Patients'!$C$43:$AQ$73,COLUMNS('6. Patients'!$C$8:AN$8),0),VLOOKUP($C15,'6. Patients'!$C$78:$AQ$107,COLUMNS('6. Patients'!$C$8:AN$8),0))),0)</f>
        <v>0</v>
      </c>
      <c r="AS15" s="51">
        <f>IFERROR(IF($B15=$DN$7,VLOOKUP($C15,'6. Patients'!$C$10:$AQ$39,COLUMNS('6. Patients'!$C$8:AO$8),0),IF($B15=$DN$8,VLOOKUP($C15,'6. Patients'!$C$43:$AQ$73,COLUMNS('6. Patients'!$C$8:AO$8),0),VLOOKUP($C15,'6. Patients'!$C$78:$AQ$107,COLUMNS('6. Patients'!$C$8:AO$8),0))),0)</f>
        <v>0</v>
      </c>
      <c r="AT15" s="51">
        <f>IFERROR(IF($B15=$DN$7,VLOOKUP($C15,'6. Patients'!$C$10:$AQ$39,COLUMNS('6. Patients'!$C$8:AP$8),0),IF($B15=$DN$8,VLOOKUP($C15,'6. Patients'!$C$43:$AQ$73,COLUMNS('6. Patients'!$C$8:AP$8),0),VLOOKUP($C15,'6. Patients'!$C$78:$AQ$107,COLUMNS('6. Patients'!$C$8:AP$8),0))),0)</f>
        <v>0</v>
      </c>
      <c r="AU15" s="51">
        <f>IFERROR(IF($B15=$DN$7,VLOOKUP($C15,'6. Patients'!$C$10:$AQ$39,COLUMNS('6. Patients'!$C$8:AQ$8),0),IF($B15=$DN$8,VLOOKUP($C15,'6. Patients'!$C$43:$AQ$73,COLUMNS('6. Patients'!$C$8:AQ$8),0),VLOOKUP($C15,'6. Patients'!$C$78:$AQ$107,COLUMNS('6. Patients'!$C$8:AQ$8),0))),0)</f>
        <v>0</v>
      </c>
    </row>
    <row r="16" spans="2:16347" ht="15" x14ac:dyDescent="0.25">
      <c r="B16" s="96"/>
      <c r="C16" s="96"/>
      <c r="D16" s="96"/>
      <c r="E16" s="97"/>
      <c r="F16" s="97"/>
      <c r="G16" s="98"/>
      <c r="H16" s="82">
        <f t="shared" si="2"/>
        <v>0</v>
      </c>
      <c r="I16" s="55" t="str">
        <f t="shared" si="0"/>
        <v/>
      </c>
      <c r="J16" s="53">
        <f t="shared" si="1"/>
        <v>0</v>
      </c>
      <c r="K16" s="51">
        <f>IFERROR(IF($B16=$DN$7,VLOOKUP($C16,'6. Patients'!$C$10:$AQ$39,COLUMNS('6. Patients'!$C$8:G$8),0),IF($B16=$DN$8,VLOOKUP($C16,'6. Patients'!$C$43:$AQ$73,COLUMNS('6. Patients'!$C$8:G$8),0),VLOOKUP($C16,'6. Patients'!$C$78:$AQ$107,COLUMNS('6. Patients'!$C$8:G$8),0))),0)</f>
        <v>0</v>
      </c>
      <c r="L16" s="51">
        <f>IFERROR(IF($B16=$DN$7,VLOOKUP($C16,'6. Patients'!$C$10:$AQ$39,COLUMNS('6. Patients'!$C$8:H$8),0),IF($B16=$DN$8,VLOOKUP($C16,'6. Patients'!$C$43:$AQ$73,COLUMNS('6. Patients'!$C$8:H$8),0),VLOOKUP($C16,'6. Patients'!$C$78:$AQ$107,COLUMNS('6. Patients'!$C$8:H$8),0))),0)</f>
        <v>0</v>
      </c>
      <c r="M16" s="51">
        <f>IFERROR(IF($B16=$DN$7,VLOOKUP($C16,'6. Patients'!$C$10:$AQ$39,COLUMNS('6. Patients'!$C$8:I$8),0),IF($B16=$DN$8,VLOOKUP($C16,'6. Patients'!$C$43:$AQ$73,COLUMNS('6. Patients'!$C$8:I$8),0),VLOOKUP($C16,'6. Patients'!$C$78:$AQ$107,COLUMNS('6. Patients'!$C$8:I$8),0))),0)</f>
        <v>0</v>
      </c>
      <c r="N16" s="51">
        <f>IFERROR(IF($B16=$DN$7,VLOOKUP($C16,'6. Patients'!$C$10:$AQ$39,COLUMNS('6. Patients'!$C$8:J$8),0),IF($B16=$DN$8,VLOOKUP($C16,'6. Patients'!$C$43:$AQ$73,COLUMNS('6. Patients'!$C$8:J$8),0),VLOOKUP($C16,'6. Patients'!$C$78:$AQ$107,COLUMNS('6. Patients'!$C$8:J$8),0))),0)</f>
        <v>0</v>
      </c>
      <c r="O16" s="51">
        <f>IFERROR(IF($B16=$DN$7,VLOOKUP($C16,'6. Patients'!$C$10:$AQ$39,COLUMNS('6. Patients'!$C$8:K$8),0),IF($B16=$DN$8,VLOOKUP($C16,'6. Patients'!$C$43:$AQ$73,COLUMNS('6. Patients'!$C$8:K$8),0),VLOOKUP($C16,'6. Patients'!$C$78:$AQ$107,COLUMNS('6. Patients'!$C$8:K$8),0))),0)</f>
        <v>0</v>
      </c>
      <c r="P16" s="51">
        <f>IFERROR(IF($B16=$DN$7,VLOOKUP($C16,'6. Patients'!$C$10:$AQ$39,COLUMNS('6. Patients'!$C$8:L$8),0),IF($B16=$DN$8,VLOOKUP($C16,'6. Patients'!$C$43:$AQ$73,COLUMNS('6. Patients'!$C$8:L$8),0),VLOOKUP($C16,'6. Patients'!$C$78:$AQ$107,COLUMNS('6. Patients'!$C$8:L$8),0))),0)</f>
        <v>0</v>
      </c>
      <c r="Q16" s="51">
        <f>IFERROR(IF($B16=$DN$7,VLOOKUP($C16,'6. Patients'!$C$10:$AQ$39,COLUMNS('6. Patients'!$C$8:M$8),0),IF($B16=$DN$8,VLOOKUP($C16,'6. Patients'!$C$43:$AQ$73,COLUMNS('6. Patients'!$C$8:M$8),0),VLOOKUP($C16,'6. Patients'!$C$78:$AQ$107,COLUMNS('6. Patients'!$C$8:M$8),0))),0)</f>
        <v>0</v>
      </c>
      <c r="R16" s="51">
        <f>IFERROR(IF($B16=$DN$7,VLOOKUP($C16,'6. Patients'!$C$10:$AQ$39,COLUMNS('6. Patients'!$C$8:N$8),0),IF($B16=$DN$8,VLOOKUP($C16,'6. Patients'!$C$43:$AQ$73,COLUMNS('6. Patients'!$C$8:N$8),0),VLOOKUP($C16,'6. Patients'!$C$78:$AQ$107,COLUMNS('6. Patients'!$C$8:N$8),0))),0)</f>
        <v>0</v>
      </c>
      <c r="S16" s="51">
        <f>IFERROR(IF($B16=$DN$7,VLOOKUP($C16,'6. Patients'!$C$10:$AQ$39,COLUMNS('6. Patients'!$C$8:O$8),0),IF($B16=$DN$8,VLOOKUP($C16,'6. Patients'!$C$43:$AQ$73,COLUMNS('6. Patients'!$C$8:O$8),0),VLOOKUP($C16,'6. Patients'!$C$78:$AQ$107,COLUMNS('6. Patients'!$C$8:O$8),0))),0)</f>
        <v>0</v>
      </c>
      <c r="T16" s="51">
        <f>IFERROR(IF($B16=$DN$7,VLOOKUP($C16,'6. Patients'!$C$10:$AQ$39,COLUMNS('6. Patients'!$C$8:P$8),0),IF($B16=$DN$8,VLOOKUP($C16,'6. Patients'!$C$43:$AQ$73,COLUMNS('6. Patients'!$C$8:P$8),0),VLOOKUP($C16,'6. Patients'!$C$78:$AQ$107,COLUMNS('6. Patients'!$C$8:P$8),0))),0)</f>
        <v>0</v>
      </c>
      <c r="U16" s="51">
        <f>IFERROR(IF($B16=$DN$7,VLOOKUP($C16,'6. Patients'!$C$10:$AQ$39,COLUMNS('6. Patients'!$C$8:Q$8),0),IF($B16=$DN$8,VLOOKUP($C16,'6. Patients'!$C$43:$AQ$73,COLUMNS('6. Patients'!$C$8:Q$8),0),VLOOKUP($C16,'6. Patients'!$C$78:$AQ$107,COLUMNS('6. Patients'!$C$8:Q$8),0))),0)</f>
        <v>0</v>
      </c>
      <c r="V16" s="51">
        <f>IFERROR(IF($B16=$DN$7,VLOOKUP($C16,'6. Patients'!$C$10:$AQ$39,COLUMNS('6. Patients'!$C$8:R$8),0),IF($B16=$DN$8,VLOOKUP($C16,'6. Patients'!$C$43:$AQ$73,COLUMNS('6. Patients'!$C$8:R$8),0),VLOOKUP($C16,'6. Patients'!$C$78:$AQ$107,COLUMNS('6. Patients'!$C$8:R$8),0))),0)</f>
        <v>0</v>
      </c>
      <c r="W16" s="51">
        <f>IFERROR(IF($B16=$DN$7,VLOOKUP($C16,'6. Patients'!$C$10:$AQ$39,COLUMNS('6. Patients'!$C$8:S$8),0),IF($B16=$DN$8,VLOOKUP($C16,'6. Patients'!$C$43:$AQ$73,COLUMNS('6. Patients'!$C$8:S$8),0),VLOOKUP($C16,'6. Patients'!$C$78:$AQ$107,COLUMNS('6. Patients'!$C$8:S$8),0))),0)</f>
        <v>0</v>
      </c>
      <c r="X16" s="51">
        <f>IFERROR(IF($B16=$DN$7,VLOOKUP($C16,'6. Patients'!$C$10:$AQ$39,COLUMNS('6. Patients'!$C$8:T$8),0),IF($B16=$DN$8,VLOOKUP($C16,'6. Patients'!$C$43:$AQ$73,COLUMNS('6. Patients'!$C$8:T$8),0),VLOOKUP($C16,'6. Patients'!$C$78:$AQ$107,COLUMNS('6. Patients'!$C$8:T$8),0))),0)</f>
        <v>0</v>
      </c>
      <c r="Y16" s="51">
        <f>IFERROR(IF($B16=$DN$7,VLOOKUP($C16,'6. Patients'!$C$10:$AQ$39,COLUMNS('6. Patients'!$C$8:U$8),0),IF($B16=$DN$8,VLOOKUP($C16,'6. Patients'!$C$43:$AQ$73,COLUMNS('6. Patients'!$C$8:U$8),0),VLOOKUP($C16,'6. Patients'!$C$78:$AQ$107,COLUMNS('6. Patients'!$C$8:U$8),0))),0)</f>
        <v>0</v>
      </c>
      <c r="Z16" s="51">
        <f>IFERROR(IF($B16=$DN$7,VLOOKUP($C16,'6. Patients'!$C$10:$AQ$39,COLUMNS('6. Patients'!$C$8:V$8),0),IF($B16=$DN$8,VLOOKUP($C16,'6. Patients'!$C$43:$AQ$73,COLUMNS('6. Patients'!$C$8:V$8),0),VLOOKUP($C16,'6. Patients'!$C$78:$AQ$107,COLUMNS('6. Patients'!$C$8:V$8),0))),0)</f>
        <v>0</v>
      </c>
      <c r="AA16" s="51">
        <f>IFERROR(IF($B16=$DN$7,VLOOKUP($C16,'6. Patients'!$C$10:$AQ$39,COLUMNS('6. Patients'!$C$8:W$8),0),IF($B16=$DN$8,VLOOKUP($C16,'6. Patients'!$C$43:$AQ$73,COLUMNS('6. Patients'!$C$8:W$8),0),VLOOKUP($C16,'6. Patients'!$C$78:$AQ$107,COLUMNS('6. Patients'!$C$8:W$8),0))),0)</f>
        <v>0</v>
      </c>
      <c r="AB16" s="51">
        <f>IFERROR(IF($B16=$DN$7,VLOOKUP($C16,'6. Patients'!$C$10:$AQ$39,COLUMNS('6. Patients'!$C$8:X$8),0),IF($B16=$DN$8,VLOOKUP($C16,'6. Patients'!$C$43:$AQ$73,COLUMNS('6. Patients'!$C$8:X$8),0),VLOOKUP($C16,'6. Patients'!$C$78:$AQ$107,COLUMNS('6. Patients'!$C$8:X$8),0))),0)</f>
        <v>0</v>
      </c>
      <c r="AC16" s="51">
        <f>IFERROR(IF($B16=$DN$7,VLOOKUP($C16,'6. Patients'!$C$10:$AQ$39,COLUMNS('6. Patients'!$C$8:Y$8),0),IF($B16=$DN$8,VLOOKUP($C16,'6. Patients'!$C$43:$AQ$73,COLUMNS('6. Patients'!$C$8:Y$8),0),VLOOKUP($C16,'6. Patients'!$C$78:$AQ$107,COLUMNS('6. Patients'!$C$8:Y$8),0))),0)</f>
        <v>0</v>
      </c>
      <c r="AD16" s="51">
        <f>IFERROR(IF($B16=$DN$7,VLOOKUP($C16,'6. Patients'!$C$10:$AQ$39,COLUMNS('6. Patients'!$C$8:Z$8),0),IF($B16=$DN$8,VLOOKUP($C16,'6. Patients'!$C$43:$AQ$73,COLUMNS('6. Patients'!$C$8:Z$8),0),VLOOKUP($C16,'6. Patients'!$C$78:$AQ$107,COLUMNS('6. Patients'!$C$8:Z$8),0))),0)</f>
        <v>0</v>
      </c>
      <c r="AE16" s="51">
        <f>IFERROR(IF($B16=$DN$7,VLOOKUP($C16,'6. Patients'!$C$10:$AQ$39,COLUMNS('6. Patients'!$C$8:AA$8),0),IF($B16=$DN$8,VLOOKUP($C16,'6. Patients'!$C$43:$AQ$73,COLUMNS('6. Patients'!$C$8:AA$8),0),VLOOKUP($C16,'6. Patients'!$C$78:$AQ$107,COLUMNS('6. Patients'!$C$8:AA$8),0))),0)</f>
        <v>0</v>
      </c>
      <c r="AF16" s="51">
        <f>IFERROR(IF($B16=$DN$7,VLOOKUP($C16,'6. Patients'!$C$10:$AQ$39,COLUMNS('6. Patients'!$C$8:AB$8),0),IF($B16=$DN$8,VLOOKUP($C16,'6. Patients'!$C$43:$AQ$73,COLUMNS('6. Patients'!$C$8:AB$8),0),VLOOKUP($C16,'6. Patients'!$C$78:$AQ$107,COLUMNS('6. Patients'!$C$8:AB$8),0))),0)</f>
        <v>0</v>
      </c>
      <c r="AG16" s="51">
        <f>IFERROR(IF($B16=$DN$7,VLOOKUP($C16,'6. Patients'!$C$10:$AQ$39,COLUMNS('6. Patients'!$C$8:AC$8),0),IF($B16=$DN$8,VLOOKUP($C16,'6. Patients'!$C$43:$AQ$73,COLUMNS('6. Patients'!$C$8:AC$8),0),VLOOKUP($C16,'6. Patients'!$C$78:$AQ$107,COLUMNS('6. Patients'!$C$8:AC$8),0))),0)</f>
        <v>0</v>
      </c>
      <c r="AH16" s="51">
        <f>IFERROR(IF($B16=$DN$7,VLOOKUP($C16,'6. Patients'!$C$10:$AQ$39,COLUMNS('6. Patients'!$C$8:AD$8),0),IF($B16=$DN$8,VLOOKUP($C16,'6. Patients'!$C$43:$AQ$73,COLUMNS('6. Patients'!$C$8:AD$8),0),VLOOKUP($C16,'6. Patients'!$C$78:$AQ$107,COLUMNS('6. Patients'!$C$8:AD$8),0))),0)</f>
        <v>0</v>
      </c>
      <c r="AI16" s="51">
        <f>IFERROR(IF($B16=$DN$7,VLOOKUP($C16,'6. Patients'!$C$10:$AQ$39,COLUMNS('6. Patients'!$C$8:AE$8),0),IF($B16=$DN$8,VLOOKUP($C16,'6. Patients'!$C$43:$AQ$73,COLUMNS('6. Patients'!$C$8:AE$8),0),VLOOKUP($C16,'6. Patients'!$C$78:$AQ$107,COLUMNS('6. Patients'!$C$8:AE$8),0))),0)</f>
        <v>0</v>
      </c>
      <c r="AJ16" s="51">
        <f>IFERROR(IF($B16=$DN$7,VLOOKUP($C16,'6. Patients'!$C$10:$AQ$39,COLUMNS('6. Patients'!$C$8:AF$8),0),IF($B16=$DN$8,VLOOKUP($C16,'6. Patients'!$C$43:$AQ$73,COLUMNS('6. Patients'!$C$8:AF$8),0),VLOOKUP($C16,'6. Patients'!$C$78:$AQ$107,COLUMNS('6. Patients'!$C$8:AF$8),0))),0)</f>
        <v>0</v>
      </c>
      <c r="AK16" s="51">
        <f>IFERROR(IF($B16=$DN$7,VLOOKUP($C16,'6. Patients'!$C$10:$AQ$39,COLUMNS('6. Patients'!$C$8:AG$8),0),IF($B16=$DN$8,VLOOKUP($C16,'6. Patients'!$C$43:$AQ$73,COLUMNS('6. Patients'!$C$8:AG$8),0),VLOOKUP($C16,'6. Patients'!$C$78:$AQ$107,COLUMNS('6. Patients'!$C$8:AG$8),0))),0)</f>
        <v>0</v>
      </c>
      <c r="AL16" s="51">
        <f>IFERROR(IF($B16=$DN$7,VLOOKUP($C16,'6. Patients'!$C$10:$AQ$39,COLUMNS('6. Patients'!$C$8:AH$8),0),IF($B16=$DN$8,VLOOKUP($C16,'6. Patients'!$C$43:$AQ$73,COLUMNS('6. Patients'!$C$8:AH$8),0),VLOOKUP($C16,'6. Patients'!$C$78:$AQ$107,COLUMNS('6. Patients'!$C$8:AH$8),0))),0)</f>
        <v>0</v>
      </c>
      <c r="AM16" s="51">
        <f>IFERROR(IF($B16=$DN$7,VLOOKUP($C16,'6. Patients'!$C$10:$AQ$39,COLUMNS('6. Patients'!$C$8:AI$8),0),IF($B16=$DN$8,VLOOKUP($C16,'6. Patients'!$C$43:$AQ$73,COLUMNS('6. Patients'!$C$8:AI$8),0),VLOOKUP($C16,'6. Patients'!$C$78:$AQ$107,COLUMNS('6. Patients'!$C$8:AI$8),0))),0)</f>
        <v>0</v>
      </c>
      <c r="AN16" s="51">
        <f>IFERROR(IF($B16=$DN$7,VLOOKUP($C16,'6. Patients'!$C$10:$AQ$39,COLUMNS('6. Patients'!$C$8:AJ$8),0),IF($B16=$DN$8,VLOOKUP($C16,'6. Patients'!$C$43:$AQ$73,COLUMNS('6. Patients'!$C$8:AJ$8),0),VLOOKUP($C16,'6. Patients'!$C$78:$AQ$107,COLUMNS('6. Patients'!$C$8:AJ$8),0))),0)</f>
        <v>0</v>
      </c>
      <c r="AO16" s="51">
        <f>IFERROR(IF($B16=$DN$7,VLOOKUP($C16,'6. Patients'!$C$10:$AQ$39,COLUMNS('6. Patients'!$C$8:AK$8),0),IF($B16=$DN$8,VLOOKUP($C16,'6. Patients'!$C$43:$AQ$73,COLUMNS('6. Patients'!$C$8:AK$8),0),VLOOKUP($C16,'6. Patients'!$C$78:$AQ$107,COLUMNS('6. Patients'!$C$8:AK$8),0))),0)</f>
        <v>0</v>
      </c>
      <c r="AP16" s="51">
        <f>IFERROR(IF($B16=$DN$7,VLOOKUP($C16,'6. Patients'!$C$10:$AQ$39,COLUMNS('6. Patients'!$C$8:AL$8),0),IF($B16=$DN$8,VLOOKUP($C16,'6. Patients'!$C$43:$AQ$73,COLUMNS('6. Patients'!$C$8:AL$8),0),VLOOKUP($C16,'6. Patients'!$C$78:$AQ$107,COLUMNS('6. Patients'!$C$8:AL$8),0))),0)</f>
        <v>0</v>
      </c>
      <c r="AQ16" s="51">
        <f>IFERROR(IF($B16=$DN$7,VLOOKUP($C16,'6. Patients'!$C$10:$AQ$39,COLUMNS('6. Patients'!$C$8:AM$8),0),IF($B16=$DN$8,VLOOKUP($C16,'6. Patients'!$C$43:$AQ$73,COLUMNS('6. Patients'!$C$8:AM$8),0),VLOOKUP($C16,'6. Patients'!$C$78:$AQ$107,COLUMNS('6. Patients'!$C$8:AM$8),0))),0)</f>
        <v>0</v>
      </c>
      <c r="AR16" s="51">
        <f>IFERROR(IF($B16=$DN$7,VLOOKUP($C16,'6. Patients'!$C$10:$AQ$39,COLUMNS('6. Patients'!$C$8:AN$8),0),IF($B16=$DN$8,VLOOKUP($C16,'6. Patients'!$C$43:$AQ$73,COLUMNS('6. Patients'!$C$8:AN$8),0),VLOOKUP($C16,'6. Patients'!$C$78:$AQ$107,COLUMNS('6. Patients'!$C$8:AN$8),0))),0)</f>
        <v>0</v>
      </c>
      <c r="AS16" s="51">
        <f>IFERROR(IF($B16=$DN$7,VLOOKUP($C16,'6. Patients'!$C$10:$AQ$39,COLUMNS('6. Patients'!$C$8:AO$8),0),IF($B16=$DN$8,VLOOKUP($C16,'6. Patients'!$C$43:$AQ$73,COLUMNS('6. Patients'!$C$8:AO$8),0),VLOOKUP($C16,'6. Patients'!$C$78:$AQ$107,COLUMNS('6. Patients'!$C$8:AO$8),0))),0)</f>
        <v>0</v>
      </c>
      <c r="AT16" s="51">
        <f>IFERROR(IF($B16=$DN$7,VLOOKUP($C16,'6. Patients'!$C$10:$AQ$39,COLUMNS('6. Patients'!$C$8:AP$8),0),IF($B16=$DN$8,VLOOKUP($C16,'6. Patients'!$C$43:$AQ$73,COLUMNS('6. Patients'!$C$8:AP$8),0),VLOOKUP($C16,'6. Patients'!$C$78:$AQ$107,COLUMNS('6. Patients'!$C$8:AP$8),0))),0)</f>
        <v>0</v>
      </c>
      <c r="AU16" s="51">
        <f>IFERROR(IF($B16=$DN$7,VLOOKUP($C16,'6. Patients'!$C$10:$AQ$39,COLUMNS('6. Patients'!$C$8:AQ$8),0),IF($B16=$DN$8,VLOOKUP($C16,'6. Patients'!$C$43:$AQ$73,COLUMNS('6. Patients'!$C$8:AQ$8),0),VLOOKUP($C16,'6. Patients'!$C$78:$AQ$107,COLUMNS('6. Patients'!$C$8:AQ$8),0))),0)</f>
        <v>0</v>
      </c>
    </row>
    <row r="17" spans="2:123" ht="15" x14ac:dyDescent="0.25">
      <c r="B17" s="96"/>
      <c r="C17" s="96"/>
      <c r="D17" s="96"/>
      <c r="E17" s="97"/>
      <c r="F17" s="97"/>
      <c r="G17" s="98"/>
      <c r="H17" s="82">
        <f t="shared" si="2"/>
        <v>0</v>
      </c>
      <c r="I17" s="55" t="str">
        <f t="shared" si="0"/>
        <v/>
      </c>
      <c r="J17" s="53">
        <f t="shared" si="1"/>
        <v>0</v>
      </c>
      <c r="K17" s="51">
        <f>IFERROR(IF($B17=$DN$7,VLOOKUP($C17,'6. Patients'!$C$10:$AQ$39,COLUMNS('6. Patients'!$C$8:G$8),0),IF($B17=$DN$8,VLOOKUP($C17,'6. Patients'!$C$43:$AQ$73,COLUMNS('6. Patients'!$C$8:G$8),0),VLOOKUP($C17,'6. Patients'!$C$78:$AQ$107,COLUMNS('6. Patients'!$C$8:G$8),0))),0)</f>
        <v>0</v>
      </c>
      <c r="L17" s="51">
        <f>IFERROR(IF($B17=$DN$7,VLOOKUP($C17,'6. Patients'!$C$10:$AQ$39,COLUMNS('6. Patients'!$C$8:H$8),0),IF($B17=$DN$8,VLOOKUP($C17,'6. Patients'!$C$43:$AQ$73,COLUMNS('6. Patients'!$C$8:H$8),0),VLOOKUP($C17,'6. Patients'!$C$78:$AQ$107,COLUMNS('6. Patients'!$C$8:H$8),0))),0)</f>
        <v>0</v>
      </c>
      <c r="M17" s="51">
        <f>IFERROR(IF($B17=$DN$7,VLOOKUP($C17,'6. Patients'!$C$10:$AQ$39,COLUMNS('6. Patients'!$C$8:I$8),0),IF($B17=$DN$8,VLOOKUP($C17,'6. Patients'!$C$43:$AQ$73,COLUMNS('6. Patients'!$C$8:I$8),0),VLOOKUP($C17,'6. Patients'!$C$78:$AQ$107,COLUMNS('6. Patients'!$C$8:I$8),0))),0)</f>
        <v>0</v>
      </c>
      <c r="N17" s="51">
        <f>IFERROR(IF($B17=$DN$7,VLOOKUP($C17,'6. Patients'!$C$10:$AQ$39,COLUMNS('6. Patients'!$C$8:J$8),0),IF($B17=$DN$8,VLOOKUP($C17,'6. Patients'!$C$43:$AQ$73,COLUMNS('6. Patients'!$C$8:J$8),0),VLOOKUP($C17,'6. Patients'!$C$78:$AQ$107,COLUMNS('6. Patients'!$C$8:J$8),0))),0)</f>
        <v>0</v>
      </c>
      <c r="O17" s="51">
        <f>IFERROR(IF($B17=$DN$7,VLOOKUP($C17,'6. Patients'!$C$10:$AQ$39,COLUMNS('6. Patients'!$C$8:K$8),0),IF($B17=$DN$8,VLOOKUP($C17,'6. Patients'!$C$43:$AQ$73,COLUMNS('6. Patients'!$C$8:K$8),0),VLOOKUP($C17,'6. Patients'!$C$78:$AQ$107,COLUMNS('6. Patients'!$C$8:K$8),0))),0)</f>
        <v>0</v>
      </c>
      <c r="P17" s="51">
        <f>IFERROR(IF($B17=$DN$7,VLOOKUP($C17,'6. Patients'!$C$10:$AQ$39,COLUMNS('6. Patients'!$C$8:L$8),0),IF($B17=$DN$8,VLOOKUP($C17,'6. Patients'!$C$43:$AQ$73,COLUMNS('6. Patients'!$C$8:L$8),0),VLOOKUP($C17,'6. Patients'!$C$78:$AQ$107,COLUMNS('6. Patients'!$C$8:L$8),0))),0)</f>
        <v>0</v>
      </c>
      <c r="Q17" s="51">
        <f>IFERROR(IF($B17=$DN$7,VLOOKUP($C17,'6. Patients'!$C$10:$AQ$39,COLUMNS('6. Patients'!$C$8:M$8),0),IF($B17=$DN$8,VLOOKUP($C17,'6. Patients'!$C$43:$AQ$73,COLUMNS('6. Patients'!$C$8:M$8),0),VLOOKUP($C17,'6. Patients'!$C$78:$AQ$107,COLUMNS('6. Patients'!$C$8:M$8),0))),0)</f>
        <v>0</v>
      </c>
      <c r="R17" s="51">
        <f>IFERROR(IF($B17=$DN$7,VLOOKUP($C17,'6. Patients'!$C$10:$AQ$39,COLUMNS('6. Patients'!$C$8:N$8),0),IF($B17=$DN$8,VLOOKUP($C17,'6. Patients'!$C$43:$AQ$73,COLUMNS('6. Patients'!$C$8:N$8),0),VLOOKUP($C17,'6. Patients'!$C$78:$AQ$107,COLUMNS('6. Patients'!$C$8:N$8),0))),0)</f>
        <v>0</v>
      </c>
      <c r="S17" s="51">
        <f>IFERROR(IF($B17=$DN$7,VLOOKUP($C17,'6. Patients'!$C$10:$AQ$39,COLUMNS('6. Patients'!$C$8:O$8),0),IF($B17=$DN$8,VLOOKUP($C17,'6. Patients'!$C$43:$AQ$73,COLUMNS('6. Patients'!$C$8:O$8),0),VLOOKUP($C17,'6. Patients'!$C$78:$AQ$107,COLUMNS('6. Patients'!$C$8:O$8),0))),0)</f>
        <v>0</v>
      </c>
      <c r="T17" s="51">
        <f>IFERROR(IF($B17=$DN$7,VLOOKUP($C17,'6. Patients'!$C$10:$AQ$39,COLUMNS('6. Patients'!$C$8:P$8),0),IF($B17=$DN$8,VLOOKUP($C17,'6. Patients'!$C$43:$AQ$73,COLUMNS('6. Patients'!$C$8:P$8),0),VLOOKUP($C17,'6. Patients'!$C$78:$AQ$107,COLUMNS('6. Patients'!$C$8:P$8),0))),0)</f>
        <v>0</v>
      </c>
      <c r="U17" s="51">
        <f>IFERROR(IF($B17=$DN$7,VLOOKUP($C17,'6. Patients'!$C$10:$AQ$39,COLUMNS('6. Patients'!$C$8:Q$8),0),IF($B17=$DN$8,VLOOKUP($C17,'6. Patients'!$C$43:$AQ$73,COLUMNS('6. Patients'!$C$8:Q$8),0),VLOOKUP($C17,'6. Patients'!$C$78:$AQ$107,COLUMNS('6. Patients'!$C$8:Q$8),0))),0)</f>
        <v>0</v>
      </c>
      <c r="V17" s="51">
        <f>IFERROR(IF($B17=$DN$7,VLOOKUP($C17,'6. Patients'!$C$10:$AQ$39,COLUMNS('6. Patients'!$C$8:R$8),0),IF($B17=$DN$8,VLOOKUP($C17,'6. Patients'!$C$43:$AQ$73,COLUMNS('6. Patients'!$C$8:R$8),0),VLOOKUP($C17,'6. Patients'!$C$78:$AQ$107,COLUMNS('6. Patients'!$C$8:R$8),0))),0)</f>
        <v>0</v>
      </c>
      <c r="W17" s="51">
        <f>IFERROR(IF($B17=$DN$7,VLOOKUP($C17,'6. Patients'!$C$10:$AQ$39,COLUMNS('6. Patients'!$C$8:S$8),0),IF($B17=$DN$8,VLOOKUP($C17,'6. Patients'!$C$43:$AQ$73,COLUMNS('6. Patients'!$C$8:S$8),0),VLOOKUP($C17,'6. Patients'!$C$78:$AQ$107,COLUMNS('6. Patients'!$C$8:S$8),0))),0)</f>
        <v>0</v>
      </c>
      <c r="X17" s="51">
        <f>IFERROR(IF($B17=$DN$7,VLOOKUP($C17,'6. Patients'!$C$10:$AQ$39,COLUMNS('6. Patients'!$C$8:T$8),0),IF($B17=$DN$8,VLOOKUP($C17,'6. Patients'!$C$43:$AQ$73,COLUMNS('6. Patients'!$C$8:T$8),0),VLOOKUP($C17,'6. Patients'!$C$78:$AQ$107,COLUMNS('6. Patients'!$C$8:T$8),0))),0)</f>
        <v>0</v>
      </c>
      <c r="Y17" s="51">
        <f>IFERROR(IF($B17=$DN$7,VLOOKUP($C17,'6. Patients'!$C$10:$AQ$39,COLUMNS('6. Patients'!$C$8:U$8),0),IF($B17=$DN$8,VLOOKUP($C17,'6. Patients'!$C$43:$AQ$73,COLUMNS('6. Patients'!$C$8:U$8),0),VLOOKUP($C17,'6. Patients'!$C$78:$AQ$107,COLUMNS('6. Patients'!$C$8:U$8),0))),0)</f>
        <v>0</v>
      </c>
      <c r="Z17" s="51">
        <f>IFERROR(IF($B17=$DN$7,VLOOKUP($C17,'6. Patients'!$C$10:$AQ$39,COLUMNS('6. Patients'!$C$8:V$8),0),IF($B17=$DN$8,VLOOKUP($C17,'6. Patients'!$C$43:$AQ$73,COLUMNS('6. Patients'!$C$8:V$8),0),VLOOKUP($C17,'6. Patients'!$C$78:$AQ$107,COLUMNS('6. Patients'!$C$8:V$8),0))),0)</f>
        <v>0</v>
      </c>
      <c r="AA17" s="51">
        <f>IFERROR(IF($B17=$DN$7,VLOOKUP($C17,'6. Patients'!$C$10:$AQ$39,COLUMNS('6. Patients'!$C$8:W$8),0),IF($B17=$DN$8,VLOOKUP($C17,'6. Patients'!$C$43:$AQ$73,COLUMNS('6. Patients'!$C$8:W$8),0),VLOOKUP($C17,'6. Patients'!$C$78:$AQ$107,COLUMNS('6. Patients'!$C$8:W$8),0))),0)</f>
        <v>0</v>
      </c>
      <c r="AB17" s="51">
        <f>IFERROR(IF($B17=$DN$7,VLOOKUP($C17,'6. Patients'!$C$10:$AQ$39,COLUMNS('6. Patients'!$C$8:X$8),0),IF($B17=$DN$8,VLOOKUP($C17,'6. Patients'!$C$43:$AQ$73,COLUMNS('6. Patients'!$C$8:X$8),0),VLOOKUP($C17,'6. Patients'!$C$78:$AQ$107,COLUMNS('6. Patients'!$C$8:X$8),0))),0)</f>
        <v>0</v>
      </c>
      <c r="AC17" s="51">
        <f>IFERROR(IF($B17=$DN$7,VLOOKUP($C17,'6. Patients'!$C$10:$AQ$39,COLUMNS('6. Patients'!$C$8:Y$8),0),IF($B17=$DN$8,VLOOKUP($C17,'6. Patients'!$C$43:$AQ$73,COLUMNS('6. Patients'!$C$8:Y$8),0),VLOOKUP($C17,'6. Patients'!$C$78:$AQ$107,COLUMNS('6. Patients'!$C$8:Y$8),0))),0)</f>
        <v>0</v>
      </c>
      <c r="AD17" s="51">
        <f>IFERROR(IF($B17=$DN$7,VLOOKUP($C17,'6. Patients'!$C$10:$AQ$39,COLUMNS('6. Patients'!$C$8:Z$8),0),IF($B17=$DN$8,VLOOKUP($C17,'6. Patients'!$C$43:$AQ$73,COLUMNS('6. Patients'!$C$8:Z$8),0),VLOOKUP($C17,'6. Patients'!$C$78:$AQ$107,COLUMNS('6. Patients'!$C$8:Z$8),0))),0)</f>
        <v>0</v>
      </c>
      <c r="AE17" s="51">
        <f>IFERROR(IF($B17=$DN$7,VLOOKUP($C17,'6. Patients'!$C$10:$AQ$39,COLUMNS('6. Patients'!$C$8:AA$8),0),IF($B17=$DN$8,VLOOKUP($C17,'6. Patients'!$C$43:$AQ$73,COLUMNS('6. Patients'!$C$8:AA$8),0),VLOOKUP($C17,'6. Patients'!$C$78:$AQ$107,COLUMNS('6. Patients'!$C$8:AA$8),0))),0)</f>
        <v>0</v>
      </c>
      <c r="AF17" s="51">
        <f>IFERROR(IF($B17=$DN$7,VLOOKUP($C17,'6. Patients'!$C$10:$AQ$39,COLUMNS('6. Patients'!$C$8:AB$8),0),IF($B17=$DN$8,VLOOKUP($C17,'6. Patients'!$C$43:$AQ$73,COLUMNS('6. Patients'!$C$8:AB$8),0),VLOOKUP($C17,'6. Patients'!$C$78:$AQ$107,COLUMNS('6. Patients'!$C$8:AB$8),0))),0)</f>
        <v>0</v>
      </c>
      <c r="AG17" s="51">
        <f>IFERROR(IF($B17=$DN$7,VLOOKUP($C17,'6. Patients'!$C$10:$AQ$39,COLUMNS('6. Patients'!$C$8:AC$8),0),IF($B17=$DN$8,VLOOKUP($C17,'6. Patients'!$C$43:$AQ$73,COLUMNS('6. Patients'!$C$8:AC$8),0),VLOOKUP($C17,'6. Patients'!$C$78:$AQ$107,COLUMNS('6. Patients'!$C$8:AC$8),0))),0)</f>
        <v>0</v>
      </c>
      <c r="AH17" s="51">
        <f>IFERROR(IF($B17=$DN$7,VLOOKUP($C17,'6. Patients'!$C$10:$AQ$39,COLUMNS('6. Patients'!$C$8:AD$8),0),IF($B17=$DN$8,VLOOKUP($C17,'6. Patients'!$C$43:$AQ$73,COLUMNS('6. Patients'!$C$8:AD$8),0),VLOOKUP($C17,'6. Patients'!$C$78:$AQ$107,COLUMNS('6. Patients'!$C$8:AD$8),0))),0)</f>
        <v>0</v>
      </c>
      <c r="AI17" s="51">
        <f>IFERROR(IF($B17=$DN$7,VLOOKUP($C17,'6. Patients'!$C$10:$AQ$39,COLUMNS('6. Patients'!$C$8:AE$8),0),IF($B17=$DN$8,VLOOKUP($C17,'6. Patients'!$C$43:$AQ$73,COLUMNS('6. Patients'!$C$8:AE$8),0),VLOOKUP($C17,'6. Patients'!$C$78:$AQ$107,COLUMNS('6. Patients'!$C$8:AE$8),0))),0)</f>
        <v>0</v>
      </c>
      <c r="AJ17" s="51">
        <f>IFERROR(IF($B17=$DN$7,VLOOKUP($C17,'6. Patients'!$C$10:$AQ$39,COLUMNS('6. Patients'!$C$8:AF$8),0),IF($B17=$DN$8,VLOOKUP($C17,'6. Patients'!$C$43:$AQ$73,COLUMNS('6. Patients'!$C$8:AF$8),0),VLOOKUP($C17,'6. Patients'!$C$78:$AQ$107,COLUMNS('6. Patients'!$C$8:AF$8),0))),0)</f>
        <v>0</v>
      </c>
      <c r="AK17" s="51">
        <f>IFERROR(IF($B17=$DN$7,VLOOKUP($C17,'6. Patients'!$C$10:$AQ$39,COLUMNS('6. Patients'!$C$8:AG$8),0),IF($B17=$DN$8,VLOOKUP($C17,'6. Patients'!$C$43:$AQ$73,COLUMNS('6. Patients'!$C$8:AG$8),0),VLOOKUP($C17,'6. Patients'!$C$78:$AQ$107,COLUMNS('6. Patients'!$C$8:AG$8),0))),0)</f>
        <v>0</v>
      </c>
      <c r="AL17" s="51">
        <f>IFERROR(IF($B17=$DN$7,VLOOKUP($C17,'6. Patients'!$C$10:$AQ$39,COLUMNS('6. Patients'!$C$8:AH$8),0),IF($B17=$DN$8,VLOOKUP($C17,'6. Patients'!$C$43:$AQ$73,COLUMNS('6. Patients'!$C$8:AH$8),0),VLOOKUP($C17,'6. Patients'!$C$78:$AQ$107,COLUMNS('6. Patients'!$C$8:AH$8),0))),0)</f>
        <v>0</v>
      </c>
      <c r="AM17" s="51">
        <f>IFERROR(IF($B17=$DN$7,VLOOKUP($C17,'6. Patients'!$C$10:$AQ$39,COLUMNS('6. Patients'!$C$8:AI$8),0),IF($B17=$DN$8,VLOOKUP($C17,'6. Patients'!$C$43:$AQ$73,COLUMNS('6. Patients'!$C$8:AI$8),0),VLOOKUP($C17,'6. Patients'!$C$78:$AQ$107,COLUMNS('6. Patients'!$C$8:AI$8),0))),0)</f>
        <v>0</v>
      </c>
      <c r="AN17" s="51">
        <f>IFERROR(IF($B17=$DN$7,VLOOKUP($C17,'6. Patients'!$C$10:$AQ$39,COLUMNS('6. Patients'!$C$8:AJ$8),0),IF($B17=$DN$8,VLOOKUP($C17,'6. Patients'!$C$43:$AQ$73,COLUMNS('6. Patients'!$C$8:AJ$8),0),VLOOKUP($C17,'6. Patients'!$C$78:$AQ$107,COLUMNS('6. Patients'!$C$8:AJ$8),0))),0)</f>
        <v>0</v>
      </c>
      <c r="AO17" s="51">
        <f>IFERROR(IF($B17=$DN$7,VLOOKUP($C17,'6. Patients'!$C$10:$AQ$39,COLUMNS('6. Patients'!$C$8:AK$8),0),IF($B17=$DN$8,VLOOKUP($C17,'6. Patients'!$C$43:$AQ$73,COLUMNS('6. Patients'!$C$8:AK$8),0),VLOOKUP($C17,'6. Patients'!$C$78:$AQ$107,COLUMNS('6. Patients'!$C$8:AK$8),0))),0)</f>
        <v>0</v>
      </c>
      <c r="AP17" s="51">
        <f>IFERROR(IF($B17=$DN$7,VLOOKUP($C17,'6. Patients'!$C$10:$AQ$39,COLUMNS('6. Patients'!$C$8:AL$8),0),IF($B17=$DN$8,VLOOKUP($C17,'6. Patients'!$C$43:$AQ$73,COLUMNS('6. Patients'!$C$8:AL$8),0),VLOOKUP($C17,'6. Patients'!$C$78:$AQ$107,COLUMNS('6. Patients'!$C$8:AL$8),0))),0)</f>
        <v>0</v>
      </c>
      <c r="AQ17" s="51">
        <f>IFERROR(IF($B17=$DN$7,VLOOKUP($C17,'6. Patients'!$C$10:$AQ$39,COLUMNS('6. Patients'!$C$8:AM$8),0),IF($B17=$DN$8,VLOOKUP($C17,'6. Patients'!$C$43:$AQ$73,COLUMNS('6. Patients'!$C$8:AM$8),0),VLOOKUP($C17,'6. Patients'!$C$78:$AQ$107,COLUMNS('6. Patients'!$C$8:AM$8),0))),0)</f>
        <v>0</v>
      </c>
      <c r="AR17" s="51">
        <f>IFERROR(IF($B17=$DN$7,VLOOKUP($C17,'6. Patients'!$C$10:$AQ$39,COLUMNS('6. Patients'!$C$8:AN$8),0),IF($B17=$DN$8,VLOOKUP($C17,'6. Patients'!$C$43:$AQ$73,COLUMNS('6. Patients'!$C$8:AN$8),0),VLOOKUP($C17,'6. Patients'!$C$78:$AQ$107,COLUMNS('6. Patients'!$C$8:AN$8),0))),0)</f>
        <v>0</v>
      </c>
      <c r="AS17" s="51">
        <f>IFERROR(IF($B17=$DN$7,VLOOKUP($C17,'6. Patients'!$C$10:$AQ$39,COLUMNS('6. Patients'!$C$8:AO$8),0),IF($B17=$DN$8,VLOOKUP($C17,'6. Patients'!$C$43:$AQ$73,COLUMNS('6. Patients'!$C$8:AO$8),0),VLOOKUP($C17,'6. Patients'!$C$78:$AQ$107,COLUMNS('6. Patients'!$C$8:AO$8),0))),0)</f>
        <v>0</v>
      </c>
      <c r="AT17" s="51">
        <f>IFERROR(IF($B17=$DN$7,VLOOKUP($C17,'6. Patients'!$C$10:$AQ$39,COLUMNS('6. Patients'!$C$8:AP$8),0),IF($B17=$DN$8,VLOOKUP($C17,'6. Patients'!$C$43:$AQ$73,COLUMNS('6. Patients'!$C$8:AP$8),0),VLOOKUP($C17,'6. Patients'!$C$78:$AQ$107,COLUMNS('6. Patients'!$C$8:AP$8),0))),0)</f>
        <v>0</v>
      </c>
      <c r="AU17" s="51">
        <f>IFERROR(IF($B17=$DN$7,VLOOKUP($C17,'6. Patients'!$C$10:$AQ$39,COLUMNS('6. Patients'!$C$8:AQ$8),0),IF($B17=$DN$8,VLOOKUP($C17,'6. Patients'!$C$43:$AQ$73,COLUMNS('6. Patients'!$C$8:AQ$8),0),VLOOKUP($C17,'6. Patients'!$C$78:$AQ$107,COLUMNS('6. Patients'!$C$8:AQ$8),0))),0)</f>
        <v>0</v>
      </c>
    </row>
    <row r="18" spans="2:123" ht="15" x14ac:dyDescent="0.25">
      <c r="B18" s="96"/>
      <c r="C18" s="96"/>
      <c r="D18" s="96"/>
      <c r="E18" s="97"/>
      <c r="F18" s="97"/>
      <c r="G18" s="98"/>
      <c r="H18" s="82">
        <f t="shared" si="2"/>
        <v>0</v>
      </c>
      <c r="I18" s="55" t="str">
        <f t="shared" si="0"/>
        <v/>
      </c>
      <c r="J18" s="53">
        <f t="shared" si="1"/>
        <v>0</v>
      </c>
      <c r="K18" s="51">
        <f>IFERROR(IF($B18=$DN$7,VLOOKUP($C18,'6. Patients'!$C$10:$AQ$39,COLUMNS('6. Patients'!$C$8:G$8),0),IF($B18=$DN$8,VLOOKUP($C18,'6. Patients'!$C$43:$AQ$73,COLUMNS('6. Patients'!$C$8:G$8),0),VLOOKUP($C18,'6. Patients'!$C$78:$AQ$107,COLUMNS('6. Patients'!$C$8:G$8),0))),0)</f>
        <v>0</v>
      </c>
      <c r="L18" s="51">
        <f>IFERROR(IF($B18=$DN$7,VLOOKUP($C18,'6. Patients'!$C$10:$AQ$39,COLUMNS('6. Patients'!$C$8:H$8),0),IF($B18=$DN$8,VLOOKUP($C18,'6. Patients'!$C$43:$AQ$73,COLUMNS('6. Patients'!$C$8:H$8),0),VLOOKUP($C18,'6. Patients'!$C$78:$AQ$107,COLUMNS('6. Patients'!$C$8:H$8),0))),0)</f>
        <v>0</v>
      </c>
      <c r="M18" s="51">
        <f>IFERROR(IF($B18=$DN$7,VLOOKUP($C18,'6. Patients'!$C$10:$AQ$39,COLUMNS('6. Patients'!$C$8:I$8),0),IF($B18=$DN$8,VLOOKUP($C18,'6. Patients'!$C$43:$AQ$73,COLUMNS('6. Patients'!$C$8:I$8),0),VLOOKUP($C18,'6. Patients'!$C$78:$AQ$107,COLUMNS('6. Patients'!$C$8:I$8),0))),0)</f>
        <v>0</v>
      </c>
      <c r="N18" s="51">
        <f>IFERROR(IF($B18=$DN$7,VLOOKUP($C18,'6. Patients'!$C$10:$AQ$39,COLUMNS('6. Patients'!$C$8:J$8),0),IF($B18=$DN$8,VLOOKUP($C18,'6. Patients'!$C$43:$AQ$73,COLUMNS('6. Patients'!$C$8:J$8),0),VLOOKUP($C18,'6. Patients'!$C$78:$AQ$107,COLUMNS('6. Patients'!$C$8:J$8),0))),0)</f>
        <v>0</v>
      </c>
      <c r="O18" s="51">
        <f>IFERROR(IF($B18=$DN$7,VLOOKUP($C18,'6. Patients'!$C$10:$AQ$39,COLUMNS('6. Patients'!$C$8:K$8),0),IF($B18=$DN$8,VLOOKUP($C18,'6. Patients'!$C$43:$AQ$73,COLUMNS('6. Patients'!$C$8:K$8),0),VLOOKUP($C18,'6. Patients'!$C$78:$AQ$107,COLUMNS('6. Patients'!$C$8:K$8),0))),0)</f>
        <v>0</v>
      </c>
      <c r="P18" s="51">
        <f>IFERROR(IF($B18=$DN$7,VLOOKUP($C18,'6. Patients'!$C$10:$AQ$39,COLUMNS('6. Patients'!$C$8:L$8),0),IF($B18=$DN$8,VLOOKUP($C18,'6. Patients'!$C$43:$AQ$73,COLUMNS('6. Patients'!$C$8:L$8),0),VLOOKUP($C18,'6. Patients'!$C$78:$AQ$107,COLUMNS('6. Patients'!$C$8:L$8),0))),0)</f>
        <v>0</v>
      </c>
      <c r="Q18" s="51">
        <f>IFERROR(IF($B18=$DN$7,VLOOKUP($C18,'6. Patients'!$C$10:$AQ$39,COLUMNS('6. Patients'!$C$8:M$8),0),IF($B18=$DN$8,VLOOKUP($C18,'6. Patients'!$C$43:$AQ$73,COLUMNS('6. Patients'!$C$8:M$8),0),VLOOKUP($C18,'6. Patients'!$C$78:$AQ$107,COLUMNS('6. Patients'!$C$8:M$8),0))),0)</f>
        <v>0</v>
      </c>
      <c r="R18" s="51">
        <f>IFERROR(IF($B18=$DN$7,VLOOKUP($C18,'6. Patients'!$C$10:$AQ$39,COLUMNS('6. Patients'!$C$8:N$8),0),IF($B18=$DN$8,VLOOKUP($C18,'6. Patients'!$C$43:$AQ$73,COLUMNS('6. Patients'!$C$8:N$8),0),VLOOKUP($C18,'6. Patients'!$C$78:$AQ$107,COLUMNS('6. Patients'!$C$8:N$8),0))),0)</f>
        <v>0</v>
      </c>
      <c r="S18" s="51">
        <f>IFERROR(IF($B18=$DN$7,VLOOKUP($C18,'6. Patients'!$C$10:$AQ$39,COLUMNS('6. Patients'!$C$8:O$8),0),IF($B18=$DN$8,VLOOKUP($C18,'6. Patients'!$C$43:$AQ$73,COLUMNS('6. Patients'!$C$8:O$8),0),VLOOKUP($C18,'6. Patients'!$C$78:$AQ$107,COLUMNS('6. Patients'!$C$8:O$8),0))),0)</f>
        <v>0</v>
      </c>
      <c r="T18" s="51">
        <f>IFERROR(IF($B18=$DN$7,VLOOKUP($C18,'6. Patients'!$C$10:$AQ$39,COLUMNS('6. Patients'!$C$8:P$8),0),IF($B18=$DN$8,VLOOKUP($C18,'6. Patients'!$C$43:$AQ$73,COLUMNS('6. Patients'!$C$8:P$8),0),VLOOKUP($C18,'6. Patients'!$C$78:$AQ$107,COLUMNS('6. Patients'!$C$8:P$8),0))),0)</f>
        <v>0</v>
      </c>
      <c r="U18" s="51">
        <f>IFERROR(IF($B18=$DN$7,VLOOKUP($C18,'6. Patients'!$C$10:$AQ$39,COLUMNS('6. Patients'!$C$8:Q$8),0),IF($B18=$DN$8,VLOOKUP($C18,'6. Patients'!$C$43:$AQ$73,COLUMNS('6. Patients'!$C$8:Q$8),0),VLOOKUP($C18,'6. Patients'!$C$78:$AQ$107,COLUMNS('6. Patients'!$C$8:Q$8),0))),0)</f>
        <v>0</v>
      </c>
      <c r="V18" s="51">
        <f>IFERROR(IF($B18=$DN$7,VLOOKUP($C18,'6. Patients'!$C$10:$AQ$39,COLUMNS('6. Patients'!$C$8:R$8),0),IF($B18=$DN$8,VLOOKUP($C18,'6. Patients'!$C$43:$AQ$73,COLUMNS('6. Patients'!$C$8:R$8),0),VLOOKUP($C18,'6. Patients'!$C$78:$AQ$107,COLUMNS('6. Patients'!$C$8:R$8),0))),0)</f>
        <v>0</v>
      </c>
      <c r="W18" s="51">
        <f>IFERROR(IF($B18=$DN$7,VLOOKUP($C18,'6. Patients'!$C$10:$AQ$39,COLUMNS('6. Patients'!$C$8:S$8),0),IF($B18=$DN$8,VLOOKUP($C18,'6. Patients'!$C$43:$AQ$73,COLUMNS('6. Patients'!$C$8:S$8),0),VLOOKUP($C18,'6. Patients'!$C$78:$AQ$107,COLUMNS('6. Patients'!$C$8:S$8),0))),0)</f>
        <v>0</v>
      </c>
      <c r="X18" s="51">
        <f>IFERROR(IF($B18=$DN$7,VLOOKUP($C18,'6. Patients'!$C$10:$AQ$39,COLUMNS('6. Patients'!$C$8:T$8),0),IF($B18=$DN$8,VLOOKUP($C18,'6. Patients'!$C$43:$AQ$73,COLUMNS('6. Patients'!$C$8:T$8),0),VLOOKUP($C18,'6. Patients'!$C$78:$AQ$107,COLUMNS('6. Patients'!$C$8:T$8),0))),0)</f>
        <v>0</v>
      </c>
      <c r="Y18" s="51">
        <f>IFERROR(IF($B18=$DN$7,VLOOKUP($C18,'6. Patients'!$C$10:$AQ$39,COLUMNS('6. Patients'!$C$8:U$8),0),IF($B18=$DN$8,VLOOKUP($C18,'6. Patients'!$C$43:$AQ$73,COLUMNS('6. Patients'!$C$8:U$8),0),VLOOKUP($C18,'6. Patients'!$C$78:$AQ$107,COLUMNS('6. Patients'!$C$8:U$8),0))),0)</f>
        <v>0</v>
      </c>
      <c r="Z18" s="51">
        <f>IFERROR(IF($B18=$DN$7,VLOOKUP($C18,'6. Patients'!$C$10:$AQ$39,COLUMNS('6. Patients'!$C$8:V$8),0),IF($B18=$DN$8,VLOOKUP($C18,'6. Patients'!$C$43:$AQ$73,COLUMNS('6. Patients'!$C$8:V$8),0),VLOOKUP($C18,'6. Patients'!$C$78:$AQ$107,COLUMNS('6. Patients'!$C$8:V$8),0))),0)</f>
        <v>0</v>
      </c>
      <c r="AA18" s="51">
        <f>IFERROR(IF($B18=$DN$7,VLOOKUP($C18,'6. Patients'!$C$10:$AQ$39,COLUMNS('6. Patients'!$C$8:W$8),0),IF($B18=$DN$8,VLOOKUP($C18,'6. Patients'!$C$43:$AQ$73,COLUMNS('6. Patients'!$C$8:W$8),0),VLOOKUP($C18,'6. Patients'!$C$78:$AQ$107,COLUMNS('6. Patients'!$C$8:W$8),0))),0)</f>
        <v>0</v>
      </c>
      <c r="AB18" s="51">
        <f>IFERROR(IF($B18=$DN$7,VLOOKUP($C18,'6. Patients'!$C$10:$AQ$39,COLUMNS('6. Patients'!$C$8:X$8),0),IF($B18=$DN$8,VLOOKUP($C18,'6. Patients'!$C$43:$AQ$73,COLUMNS('6. Patients'!$C$8:X$8),0),VLOOKUP($C18,'6. Patients'!$C$78:$AQ$107,COLUMNS('6. Patients'!$C$8:X$8),0))),0)</f>
        <v>0</v>
      </c>
      <c r="AC18" s="51">
        <f>IFERROR(IF($B18=$DN$7,VLOOKUP($C18,'6. Patients'!$C$10:$AQ$39,COLUMNS('6. Patients'!$C$8:Y$8),0),IF($B18=$DN$8,VLOOKUP($C18,'6. Patients'!$C$43:$AQ$73,COLUMNS('6. Patients'!$C$8:Y$8),0),VLOOKUP($C18,'6. Patients'!$C$78:$AQ$107,COLUMNS('6. Patients'!$C$8:Y$8),0))),0)</f>
        <v>0</v>
      </c>
      <c r="AD18" s="51">
        <f>IFERROR(IF($B18=$DN$7,VLOOKUP($C18,'6. Patients'!$C$10:$AQ$39,COLUMNS('6. Patients'!$C$8:Z$8),0),IF($B18=$DN$8,VLOOKUP($C18,'6. Patients'!$C$43:$AQ$73,COLUMNS('6. Patients'!$C$8:Z$8),0),VLOOKUP($C18,'6. Patients'!$C$78:$AQ$107,COLUMNS('6. Patients'!$C$8:Z$8),0))),0)</f>
        <v>0</v>
      </c>
      <c r="AE18" s="51">
        <f>IFERROR(IF($B18=$DN$7,VLOOKUP($C18,'6. Patients'!$C$10:$AQ$39,COLUMNS('6. Patients'!$C$8:AA$8),0),IF($B18=$DN$8,VLOOKUP($C18,'6. Patients'!$C$43:$AQ$73,COLUMNS('6. Patients'!$C$8:AA$8),0),VLOOKUP($C18,'6. Patients'!$C$78:$AQ$107,COLUMNS('6. Patients'!$C$8:AA$8),0))),0)</f>
        <v>0</v>
      </c>
      <c r="AF18" s="51">
        <f>IFERROR(IF($B18=$DN$7,VLOOKUP($C18,'6. Patients'!$C$10:$AQ$39,COLUMNS('6. Patients'!$C$8:AB$8),0),IF($B18=$DN$8,VLOOKUP($C18,'6. Patients'!$C$43:$AQ$73,COLUMNS('6. Patients'!$C$8:AB$8),0),VLOOKUP($C18,'6. Patients'!$C$78:$AQ$107,COLUMNS('6. Patients'!$C$8:AB$8),0))),0)</f>
        <v>0</v>
      </c>
      <c r="AG18" s="51">
        <f>IFERROR(IF($B18=$DN$7,VLOOKUP($C18,'6. Patients'!$C$10:$AQ$39,COLUMNS('6. Patients'!$C$8:AC$8),0),IF($B18=$DN$8,VLOOKUP($C18,'6. Patients'!$C$43:$AQ$73,COLUMNS('6. Patients'!$C$8:AC$8),0),VLOOKUP($C18,'6. Patients'!$C$78:$AQ$107,COLUMNS('6. Patients'!$C$8:AC$8),0))),0)</f>
        <v>0</v>
      </c>
      <c r="AH18" s="51">
        <f>IFERROR(IF($B18=$DN$7,VLOOKUP($C18,'6. Patients'!$C$10:$AQ$39,COLUMNS('6. Patients'!$C$8:AD$8),0),IF($B18=$DN$8,VLOOKUP($C18,'6. Patients'!$C$43:$AQ$73,COLUMNS('6. Patients'!$C$8:AD$8),0),VLOOKUP($C18,'6. Patients'!$C$78:$AQ$107,COLUMNS('6. Patients'!$C$8:AD$8),0))),0)</f>
        <v>0</v>
      </c>
      <c r="AI18" s="51">
        <f>IFERROR(IF($B18=$DN$7,VLOOKUP($C18,'6. Patients'!$C$10:$AQ$39,COLUMNS('6. Patients'!$C$8:AE$8),0),IF($B18=$DN$8,VLOOKUP($C18,'6. Patients'!$C$43:$AQ$73,COLUMNS('6. Patients'!$C$8:AE$8),0),VLOOKUP($C18,'6. Patients'!$C$78:$AQ$107,COLUMNS('6. Patients'!$C$8:AE$8),0))),0)</f>
        <v>0</v>
      </c>
      <c r="AJ18" s="51">
        <f>IFERROR(IF($B18=$DN$7,VLOOKUP($C18,'6. Patients'!$C$10:$AQ$39,COLUMNS('6. Patients'!$C$8:AF$8),0),IF($B18=$DN$8,VLOOKUP($C18,'6. Patients'!$C$43:$AQ$73,COLUMNS('6. Patients'!$C$8:AF$8),0),VLOOKUP($C18,'6. Patients'!$C$78:$AQ$107,COLUMNS('6. Patients'!$C$8:AF$8),0))),0)</f>
        <v>0</v>
      </c>
      <c r="AK18" s="51">
        <f>IFERROR(IF($B18=$DN$7,VLOOKUP($C18,'6. Patients'!$C$10:$AQ$39,COLUMNS('6. Patients'!$C$8:AG$8),0),IF($B18=$DN$8,VLOOKUP($C18,'6. Patients'!$C$43:$AQ$73,COLUMNS('6. Patients'!$C$8:AG$8),0),VLOOKUP($C18,'6. Patients'!$C$78:$AQ$107,COLUMNS('6. Patients'!$C$8:AG$8),0))),0)</f>
        <v>0</v>
      </c>
      <c r="AL18" s="51">
        <f>IFERROR(IF($B18=$DN$7,VLOOKUP($C18,'6. Patients'!$C$10:$AQ$39,COLUMNS('6. Patients'!$C$8:AH$8),0),IF($B18=$DN$8,VLOOKUP($C18,'6. Patients'!$C$43:$AQ$73,COLUMNS('6. Patients'!$C$8:AH$8),0),VLOOKUP($C18,'6. Patients'!$C$78:$AQ$107,COLUMNS('6. Patients'!$C$8:AH$8),0))),0)</f>
        <v>0</v>
      </c>
      <c r="AM18" s="51">
        <f>IFERROR(IF($B18=$DN$7,VLOOKUP($C18,'6. Patients'!$C$10:$AQ$39,COLUMNS('6. Patients'!$C$8:AI$8),0),IF($B18=$DN$8,VLOOKUP($C18,'6. Patients'!$C$43:$AQ$73,COLUMNS('6. Patients'!$C$8:AI$8),0),VLOOKUP($C18,'6. Patients'!$C$78:$AQ$107,COLUMNS('6. Patients'!$C$8:AI$8),0))),0)</f>
        <v>0</v>
      </c>
      <c r="AN18" s="51">
        <f>IFERROR(IF($B18=$DN$7,VLOOKUP($C18,'6. Patients'!$C$10:$AQ$39,COLUMNS('6. Patients'!$C$8:AJ$8),0),IF($B18=$DN$8,VLOOKUP($C18,'6. Patients'!$C$43:$AQ$73,COLUMNS('6. Patients'!$C$8:AJ$8),0),VLOOKUP($C18,'6. Patients'!$C$78:$AQ$107,COLUMNS('6. Patients'!$C$8:AJ$8),0))),0)</f>
        <v>0</v>
      </c>
      <c r="AO18" s="51">
        <f>IFERROR(IF($B18=$DN$7,VLOOKUP($C18,'6. Patients'!$C$10:$AQ$39,COLUMNS('6. Patients'!$C$8:AK$8),0),IF($B18=$DN$8,VLOOKUP($C18,'6. Patients'!$C$43:$AQ$73,COLUMNS('6. Patients'!$C$8:AK$8),0),VLOOKUP($C18,'6. Patients'!$C$78:$AQ$107,COLUMNS('6. Patients'!$C$8:AK$8),0))),0)</f>
        <v>0</v>
      </c>
      <c r="AP18" s="51">
        <f>IFERROR(IF($B18=$DN$7,VLOOKUP($C18,'6. Patients'!$C$10:$AQ$39,COLUMNS('6. Patients'!$C$8:AL$8),0),IF($B18=$DN$8,VLOOKUP($C18,'6. Patients'!$C$43:$AQ$73,COLUMNS('6. Patients'!$C$8:AL$8),0),VLOOKUP($C18,'6. Patients'!$C$78:$AQ$107,COLUMNS('6. Patients'!$C$8:AL$8),0))),0)</f>
        <v>0</v>
      </c>
      <c r="AQ18" s="51">
        <f>IFERROR(IF($B18=$DN$7,VLOOKUP($C18,'6. Patients'!$C$10:$AQ$39,COLUMNS('6. Patients'!$C$8:AM$8),0),IF($B18=$DN$8,VLOOKUP($C18,'6. Patients'!$C$43:$AQ$73,COLUMNS('6. Patients'!$C$8:AM$8),0),VLOOKUP($C18,'6. Patients'!$C$78:$AQ$107,COLUMNS('6. Patients'!$C$8:AM$8),0))),0)</f>
        <v>0</v>
      </c>
      <c r="AR18" s="51">
        <f>IFERROR(IF($B18=$DN$7,VLOOKUP($C18,'6. Patients'!$C$10:$AQ$39,COLUMNS('6. Patients'!$C$8:AN$8),0),IF($B18=$DN$8,VLOOKUP($C18,'6. Patients'!$C$43:$AQ$73,COLUMNS('6. Patients'!$C$8:AN$8),0),VLOOKUP($C18,'6. Patients'!$C$78:$AQ$107,COLUMNS('6. Patients'!$C$8:AN$8),0))),0)</f>
        <v>0</v>
      </c>
      <c r="AS18" s="51">
        <f>IFERROR(IF($B18=$DN$7,VLOOKUP($C18,'6. Patients'!$C$10:$AQ$39,COLUMNS('6. Patients'!$C$8:AO$8),0),IF($B18=$DN$8,VLOOKUP($C18,'6. Patients'!$C$43:$AQ$73,COLUMNS('6. Patients'!$C$8:AO$8),0),VLOOKUP($C18,'6. Patients'!$C$78:$AQ$107,COLUMNS('6. Patients'!$C$8:AO$8),0))),0)</f>
        <v>0</v>
      </c>
      <c r="AT18" s="51">
        <f>IFERROR(IF($B18=$DN$7,VLOOKUP($C18,'6. Patients'!$C$10:$AQ$39,COLUMNS('6. Patients'!$C$8:AP$8),0),IF($B18=$DN$8,VLOOKUP($C18,'6. Patients'!$C$43:$AQ$73,COLUMNS('6. Patients'!$C$8:AP$8),0),VLOOKUP($C18,'6. Patients'!$C$78:$AQ$107,COLUMNS('6. Patients'!$C$8:AP$8),0))),0)</f>
        <v>0</v>
      </c>
      <c r="AU18" s="51">
        <f>IFERROR(IF($B18=$DN$7,VLOOKUP($C18,'6. Patients'!$C$10:$AQ$39,COLUMNS('6. Patients'!$C$8:AQ$8),0),IF($B18=$DN$8,VLOOKUP($C18,'6. Patients'!$C$43:$AQ$73,COLUMNS('6. Patients'!$C$8:AQ$8),0),VLOOKUP($C18,'6. Patients'!$C$78:$AQ$107,COLUMNS('6. Patients'!$C$8:AQ$8),0))),0)</f>
        <v>0</v>
      </c>
    </row>
    <row r="19" spans="2:123" ht="15" x14ac:dyDescent="0.25">
      <c r="B19" s="96"/>
      <c r="C19" s="96"/>
      <c r="D19" s="96"/>
      <c r="E19" s="97"/>
      <c r="F19" s="97"/>
      <c r="G19" s="98"/>
      <c r="H19" s="82">
        <f t="shared" si="2"/>
        <v>0</v>
      </c>
      <c r="I19" s="55" t="str">
        <f t="shared" si="0"/>
        <v/>
      </c>
      <c r="J19" s="53">
        <f t="shared" si="1"/>
        <v>0</v>
      </c>
      <c r="K19" s="51">
        <f>IFERROR(IF($B19=$DN$7,VLOOKUP($C19,'6. Patients'!$C$10:$AQ$39,COLUMNS('6. Patients'!$C$8:G$8),0),IF($B19=$DN$8,VLOOKUP($C19,'6. Patients'!$C$43:$AQ$73,COLUMNS('6. Patients'!$C$8:G$8),0),VLOOKUP($C19,'6. Patients'!$C$78:$AQ$107,COLUMNS('6. Patients'!$C$8:G$8),0))),0)</f>
        <v>0</v>
      </c>
      <c r="L19" s="51">
        <f>IFERROR(IF($B19=$DN$7,VLOOKUP($C19,'6. Patients'!$C$10:$AQ$39,COLUMNS('6. Patients'!$C$8:H$8),0),IF($B19=$DN$8,VLOOKUP($C19,'6. Patients'!$C$43:$AQ$73,COLUMNS('6. Patients'!$C$8:H$8),0),VLOOKUP($C19,'6. Patients'!$C$78:$AQ$107,COLUMNS('6. Patients'!$C$8:H$8),0))),0)</f>
        <v>0</v>
      </c>
      <c r="M19" s="51">
        <f>IFERROR(IF($B19=$DN$7,VLOOKUP($C19,'6. Patients'!$C$10:$AQ$39,COLUMNS('6. Patients'!$C$8:I$8),0),IF($B19=$DN$8,VLOOKUP($C19,'6. Patients'!$C$43:$AQ$73,COLUMNS('6. Patients'!$C$8:I$8),0),VLOOKUP($C19,'6. Patients'!$C$78:$AQ$107,COLUMNS('6. Patients'!$C$8:I$8),0))),0)</f>
        <v>0</v>
      </c>
      <c r="N19" s="51">
        <f>IFERROR(IF($B19=$DN$7,VLOOKUP($C19,'6. Patients'!$C$10:$AQ$39,COLUMNS('6. Patients'!$C$8:J$8),0),IF($B19=$DN$8,VLOOKUP($C19,'6. Patients'!$C$43:$AQ$73,COLUMNS('6. Patients'!$C$8:J$8),0),VLOOKUP($C19,'6. Patients'!$C$78:$AQ$107,COLUMNS('6. Patients'!$C$8:J$8),0))),0)</f>
        <v>0</v>
      </c>
      <c r="O19" s="51">
        <f>IFERROR(IF($B19=$DN$7,VLOOKUP($C19,'6. Patients'!$C$10:$AQ$39,COLUMNS('6. Patients'!$C$8:K$8),0),IF($B19=$DN$8,VLOOKUP($C19,'6. Patients'!$C$43:$AQ$73,COLUMNS('6. Patients'!$C$8:K$8),0),VLOOKUP($C19,'6. Patients'!$C$78:$AQ$107,COLUMNS('6. Patients'!$C$8:K$8),0))),0)</f>
        <v>0</v>
      </c>
      <c r="P19" s="51">
        <f>IFERROR(IF($B19=$DN$7,VLOOKUP($C19,'6. Patients'!$C$10:$AQ$39,COLUMNS('6. Patients'!$C$8:L$8),0),IF($B19=$DN$8,VLOOKUP($C19,'6. Patients'!$C$43:$AQ$73,COLUMNS('6. Patients'!$C$8:L$8),0),VLOOKUP($C19,'6. Patients'!$C$78:$AQ$107,COLUMNS('6. Patients'!$C$8:L$8),0))),0)</f>
        <v>0</v>
      </c>
      <c r="Q19" s="51">
        <f>IFERROR(IF($B19=$DN$7,VLOOKUP($C19,'6. Patients'!$C$10:$AQ$39,COLUMNS('6. Patients'!$C$8:M$8),0),IF($B19=$DN$8,VLOOKUP($C19,'6. Patients'!$C$43:$AQ$73,COLUMNS('6. Patients'!$C$8:M$8),0),VLOOKUP($C19,'6. Patients'!$C$78:$AQ$107,COLUMNS('6. Patients'!$C$8:M$8),0))),0)</f>
        <v>0</v>
      </c>
      <c r="R19" s="51">
        <f>IFERROR(IF($B19=$DN$7,VLOOKUP($C19,'6. Patients'!$C$10:$AQ$39,COLUMNS('6. Patients'!$C$8:N$8),0),IF($B19=$DN$8,VLOOKUP($C19,'6. Patients'!$C$43:$AQ$73,COLUMNS('6. Patients'!$C$8:N$8),0),VLOOKUP($C19,'6. Patients'!$C$78:$AQ$107,COLUMNS('6. Patients'!$C$8:N$8),0))),0)</f>
        <v>0</v>
      </c>
      <c r="S19" s="51">
        <f>IFERROR(IF($B19=$DN$7,VLOOKUP($C19,'6. Patients'!$C$10:$AQ$39,COLUMNS('6. Patients'!$C$8:O$8),0),IF($B19=$DN$8,VLOOKUP($C19,'6. Patients'!$C$43:$AQ$73,COLUMNS('6. Patients'!$C$8:O$8),0),VLOOKUP($C19,'6. Patients'!$C$78:$AQ$107,COLUMNS('6. Patients'!$C$8:O$8),0))),0)</f>
        <v>0</v>
      </c>
      <c r="T19" s="51">
        <f>IFERROR(IF($B19=$DN$7,VLOOKUP($C19,'6. Patients'!$C$10:$AQ$39,COLUMNS('6. Patients'!$C$8:P$8),0),IF($B19=$DN$8,VLOOKUP($C19,'6. Patients'!$C$43:$AQ$73,COLUMNS('6. Patients'!$C$8:P$8),0),VLOOKUP($C19,'6. Patients'!$C$78:$AQ$107,COLUMNS('6. Patients'!$C$8:P$8),0))),0)</f>
        <v>0</v>
      </c>
      <c r="U19" s="51">
        <f>IFERROR(IF($B19=$DN$7,VLOOKUP($C19,'6. Patients'!$C$10:$AQ$39,COLUMNS('6. Patients'!$C$8:Q$8),0),IF($B19=$DN$8,VLOOKUP($C19,'6. Patients'!$C$43:$AQ$73,COLUMNS('6. Patients'!$C$8:Q$8),0),VLOOKUP($C19,'6. Patients'!$C$78:$AQ$107,COLUMNS('6. Patients'!$C$8:Q$8),0))),0)</f>
        <v>0</v>
      </c>
      <c r="V19" s="51">
        <f>IFERROR(IF($B19=$DN$7,VLOOKUP($C19,'6. Patients'!$C$10:$AQ$39,COLUMNS('6. Patients'!$C$8:R$8),0),IF($B19=$DN$8,VLOOKUP($C19,'6. Patients'!$C$43:$AQ$73,COLUMNS('6. Patients'!$C$8:R$8),0),VLOOKUP($C19,'6. Patients'!$C$78:$AQ$107,COLUMNS('6. Patients'!$C$8:R$8),0))),0)</f>
        <v>0</v>
      </c>
      <c r="W19" s="51">
        <f>IFERROR(IF($B19=$DN$7,VLOOKUP($C19,'6. Patients'!$C$10:$AQ$39,COLUMNS('6. Patients'!$C$8:S$8),0),IF($B19=$DN$8,VLOOKUP($C19,'6. Patients'!$C$43:$AQ$73,COLUMNS('6. Patients'!$C$8:S$8),0),VLOOKUP($C19,'6. Patients'!$C$78:$AQ$107,COLUMNS('6. Patients'!$C$8:S$8),0))),0)</f>
        <v>0</v>
      </c>
      <c r="X19" s="51">
        <f>IFERROR(IF($B19=$DN$7,VLOOKUP($C19,'6. Patients'!$C$10:$AQ$39,COLUMNS('6. Patients'!$C$8:T$8),0),IF($B19=$DN$8,VLOOKUP($C19,'6. Patients'!$C$43:$AQ$73,COLUMNS('6. Patients'!$C$8:T$8),0),VLOOKUP($C19,'6. Patients'!$C$78:$AQ$107,COLUMNS('6. Patients'!$C$8:T$8),0))),0)</f>
        <v>0</v>
      </c>
      <c r="Y19" s="51">
        <f>IFERROR(IF($B19=$DN$7,VLOOKUP($C19,'6. Patients'!$C$10:$AQ$39,COLUMNS('6. Patients'!$C$8:U$8),0),IF($B19=$DN$8,VLOOKUP($C19,'6. Patients'!$C$43:$AQ$73,COLUMNS('6. Patients'!$C$8:U$8),0),VLOOKUP($C19,'6. Patients'!$C$78:$AQ$107,COLUMNS('6. Patients'!$C$8:U$8),0))),0)</f>
        <v>0</v>
      </c>
      <c r="Z19" s="51">
        <f>IFERROR(IF($B19=$DN$7,VLOOKUP($C19,'6. Patients'!$C$10:$AQ$39,COLUMNS('6. Patients'!$C$8:V$8),0),IF($B19=$DN$8,VLOOKUP($C19,'6. Patients'!$C$43:$AQ$73,COLUMNS('6. Patients'!$C$8:V$8),0),VLOOKUP($C19,'6. Patients'!$C$78:$AQ$107,COLUMNS('6. Patients'!$C$8:V$8),0))),0)</f>
        <v>0</v>
      </c>
      <c r="AA19" s="51">
        <f>IFERROR(IF($B19=$DN$7,VLOOKUP($C19,'6. Patients'!$C$10:$AQ$39,COLUMNS('6. Patients'!$C$8:W$8),0),IF($B19=$DN$8,VLOOKUP($C19,'6. Patients'!$C$43:$AQ$73,COLUMNS('6. Patients'!$C$8:W$8),0),VLOOKUP($C19,'6. Patients'!$C$78:$AQ$107,COLUMNS('6. Patients'!$C$8:W$8),0))),0)</f>
        <v>0</v>
      </c>
      <c r="AB19" s="51">
        <f>IFERROR(IF($B19=$DN$7,VLOOKUP($C19,'6. Patients'!$C$10:$AQ$39,COLUMNS('6. Patients'!$C$8:X$8),0),IF($B19=$DN$8,VLOOKUP($C19,'6. Patients'!$C$43:$AQ$73,COLUMNS('6. Patients'!$C$8:X$8),0),VLOOKUP($C19,'6. Patients'!$C$78:$AQ$107,COLUMNS('6. Patients'!$C$8:X$8),0))),0)</f>
        <v>0</v>
      </c>
      <c r="AC19" s="51">
        <f>IFERROR(IF($B19=$DN$7,VLOOKUP($C19,'6. Patients'!$C$10:$AQ$39,COLUMNS('6. Patients'!$C$8:Y$8),0),IF($B19=$DN$8,VLOOKUP($C19,'6. Patients'!$C$43:$AQ$73,COLUMNS('6. Patients'!$C$8:Y$8),0),VLOOKUP($C19,'6. Patients'!$C$78:$AQ$107,COLUMNS('6. Patients'!$C$8:Y$8),0))),0)</f>
        <v>0</v>
      </c>
      <c r="AD19" s="51">
        <f>IFERROR(IF($B19=$DN$7,VLOOKUP($C19,'6. Patients'!$C$10:$AQ$39,COLUMNS('6. Patients'!$C$8:Z$8),0),IF($B19=$DN$8,VLOOKUP($C19,'6. Patients'!$C$43:$AQ$73,COLUMNS('6. Patients'!$C$8:Z$8),0),VLOOKUP($C19,'6. Patients'!$C$78:$AQ$107,COLUMNS('6. Patients'!$C$8:Z$8),0))),0)</f>
        <v>0</v>
      </c>
      <c r="AE19" s="51">
        <f>IFERROR(IF($B19=$DN$7,VLOOKUP($C19,'6. Patients'!$C$10:$AQ$39,COLUMNS('6. Patients'!$C$8:AA$8),0),IF($B19=$DN$8,VLOOKUP($C19,'6. Patients'!$C$43:$AQ$73,COLUMNS('6. Patients'!$C$8:AA$8),0),VLOOKUP($C19,'6. Patients'!$C$78:$AQ$107,COLUMNS('6. Patients'!$C$8:AA$8),0))),0)</f>
        <v>0</v>
      </c>
      <c r="AF19" s="51">
        <f>IFERROR(IF($B19=$DN$7,VLOOKUP($C19,'6. Patients'!$C$10:$AQ$39,COLUMNS('6. Patients'!$C$8:AB$8),0),IF($B19=$DN$8,VLOOKUP($C19,'6. Patients'!$C$43:$AQ$73,COLUMNS('6. Patients'!$C$8:AB$8),0),VLOOKUP($C19,'6. Patients'!$C$78:$AQ$107,COLUMNS('6. Patients'!$C$8:AB$8),0))),0)</f>
        <v>0</v>
      </c>
      <c r="AG19" s="51">
        <f>IFERROR(IF($B19=$DN$7,VLOOKUP($C19,'6. Patients'!$C$10:$AQ$39,COLUMNS('6. Patients'!$C$8:AC$8),0),IF($B19=$DN$8,VLOOKUP($C19,'6. Patients'!$C$43:$AQ$73,COLUMNS('6. Patients'!$C$8:AC$8),0),VLOOKUP($C19,'6. Patients'!$C$78:$AQ$107,COLUMNS('6. Patients'!$C$8:AC$8),0))),0)</f>
        <v>0</v>
      </c>
      <c r="AH19" s="51">
        <f>IFERROR(IF($B19=$DN$7,VLOOKUP($C19,'6. Patients'!$C$10:$AQ$39,COLUMNS('6. Patients'!$C$8:AD$8),0),IF($B19=$DN$8,VLOOKUP($C19,'6. Patients'!$C$43:$AQ$73,COLUMNS('6. Patients'!$C$8:AD$8),0),VLOOKUP($C19,'6. Patients'!$C$78:$AQ$107,COLUMNS('6. Patients'!$C$8:AD$8),0))),0)</f>
        <v>0</v>
      </c>
      <c r="AI19" s="51">
        <f>IFERROR(IF($B19=$DN$7,VLOOKUP($C19,'6. Patients'!$C$10:$AQ$39,COLUMNS('6. Patients'!$C$8:AE$8),0),IF($B19=$DN$8,VLOOKUP($C19,'6. Patients'!$C$43:$AQ$73,COLUMNS('6. Patients'!$C$8:AE$8),0),VLOOKUP($C19,'6. Patients'!$C$78:$AQ$107,COLUMNS('6. Patients'!$C$8:AE$8),0))),0)</f>
        <v>0</v>
      </c>
      <c r="AJ19" s="51">
        <f>IFERROR(IF($B19=$DN$7,VLOOKUP($C19,'6. Patients'!$C$10:$AQ$39,COLUMNS('6. Patients'!$C$8:AF$8),0),IF($B19=$DN$8,VLOOKUP($C19,'6. Patients'!$C$43:$AQ$73,COLUMNS('6. Patients'!$C$8:AF$8),0),VLOOKUP($C19,'6. Patients'!$C$78:$AQ$107,COLUMNS('6. Patients'!$C$8:AF$8),0))),0)</f>
        <v>0</v>
      </c>
      <c r="AK19" s="51">
        <f>IFERROR(IF($B19=$DN$7,VLOOKUP($C19,'6. Patients'!$C$10:$AQ$39,COLUMNS('6. Patients'!$C$8:AG$8),0),IF($B19=$DN$8,VLOOKUP($C19,'6. Patients'!$C$43:$AQ$73,COLUMNS('6. Patients'!$C$8:AG$8),0),VLOOKUP($C19,'6. Patients'!$C$78:$AQ$107,COLUMNS('6. Patients'!$C$8:AG$8),0))),0)</f>
        <v>0</v>
      </c>
      <c r="AL19" s="51">
        <f>IFERROR(IF($B19=$DN$7,VLOOKUP($C19,'6. Patients'!$C$10:$AQ$39,COLUMNS('6. Patients'!$C$8:AH$8),0),IF($B19=$DN$8,VLOOKUP($C19,'6. Patients'!$C$43:$AQ$73,COLUMNS('6. Patients'!$C$8:AH$8),0),VLOOKUP($C19,'6. Patients'!$C$78:$AQ$107,COLUMNS('6. Patients'!$C$8:AH$8),0))),0)</f>
        <v>0</v>
      </c>
      <c r="AM19" s="51">
        <f>IFERROR(IF($B19=$DN$7,VLOOKUP($C19,'6. Patients'!$C$10:$AQ$39,COLUMNS('6. Patients'!$C$8:AI$8),0),IF($B19=$DN$8,VLOOKUP($C19,'6. Patients'!$C$43:$AQ$73,COLUMNS('6. Patients'!$C$8:AI$8),0),VLOOKUP($C19,'6. Patients'!$C$78:$AQ$107,COLUMNS('6. Patients'!$C$8:AI$8),0))),0)</f>
        <v>0</v>
      </c>
      <c r="AN19" s="51">
        <f>IFERROR(IF($B19=$DN$7,VLOOKUP($C19,'6. Patients'!$C$10:$AQ$39,COLUMNS('6. Patients'!$C$8:AJ$8),0),IF($B19=$DN$8,VLOOKUP($C19,'6. Patients'!$C$43:$AQ$73,COLUMNS('6. Patients'!$C$8:AJ$8),0),VLOOKUP($C19,'6. Patients'!$C$78:$AQ$107,COLUMNS('6. Patients'!$C$8:AJ$8),0))),0)</f>
        <v>0</v>
      </c>
      <c r="AO19" s="51">
        <f>IFERROR(IF($B19=$DN$7,VLOOKUP($C19,'6. Patients'!$C$10:$AQ$39,COLUMNS('6. Patients'!$C$8:AK$8),0),IF($B19=$DN$8,VLOOKUP($C19,'6. Patients'!$C$43:$AQ$73,COLUMNS('6. Patients'!$C$8:AK$8),0),VLOOKUP($C19,'6. Patients'!$C$78:$AQ$107,COLUMNS('6. Patients'!$C$8:AK$8),0))),0)</f>
        <v>0</v>
      </c>
      <c r="AP19" s="51">
        <f>IFERROR(IF($B19=$DN$7,VLOOKUP($C19,'6. Patients'!$C$10:$AQ$39,COLUMNS('6. Patients'!$C$8:AL$8),0),IF($B19=$DN$8,VLOOKUP($C19,'6. Patients'!$C$43:$AQ$73,COLUMNS('6. Patients'!$C$8:AL$8),0),VLOOKUP($C19,'6. Patients'!$C$78:$AQ$107,COLUMNS('6. Patients'!$C$8:AL$8),0))),0)</f>
        <v>0</v>
      </c>
      <c r="AQ19" s="51">
        <f>IFERROR(IF($B19=$DN$7,VLOOKUP($C19,'6. Patients'!$C$10:$AQ$39,COLUMNS('6. Patients'!$C$8:AM$8),0),IF($B19=$DN$8,VLOOKUP($C19,'6. Patients'!$C$43:$AQ$73,COLUMNS('6. Patients'!$C$8:AM$8),0),VLOOKUP($C19,'6. Patients'!$C$78:$AQ$107,COLUMNS('6. Patients'!$C$8:AM$8),0))),0)</f>
        <v>0</v>
      </c>
      <c r="AR19" s="51">
        <f>IFERROR(IF($B19=$DN$7,VLOOKUP($C19,'6. Patients'!$C$10:$AQ$39,COLUMNS('6. Patients'!$C$8:AN$8),0),IF($B19=$DN$8,VLOOKUP($C19,'6. Patients'!$C$43:$AQ$73,COLUMNS('6. Patients'!$C$8:AN$8),0),VLOOKUP($C19,'6. Patients'!$C$78:$AQ$107,COLUMNS('6. Patients'!$C$8:AN$8),0))),0)</f>
        <v>0</v>
      </c>
      <c r="AS19" s="51">
        <f>IFERROR(IF($B19=$DN$7,VLOOKUP($C19,'6. Patients'!$C$10:$AQ$39,COLUMNS('6. Patients'!$C$8:AO$8),0),IF($B19=$DN$8,VLOOKUP($C19,'6. Patients'!$C$43:$AQ$73,COLUMNS('6. Patients'!$C$8:AO$8),0),VLOOKUP($C19,'6. Patients'!$C$78:$AQ$107,COLUMNS('6. Patients'!$C$8:AO$8),0))),0)</f>
        <v>0</v>
      </c>
      <c r="AT19" s="51">
        <f>IFERROR(IF($B19=$DN$7,VLOOKUP($C19,'6. Patients'!$C$10:$AQ$39,COLUMNS('6. Patients'!$C$8:AP$8),0),IF($B19=$DN$8,VLOOKUP($C19,'6. Patients'!$C$43:$AQ$73,COLUMNS('6. Patients'!$C$8:AP$8),0),VLOOKUP($C19,'6. Patients'!$C$78:$AQ$107,COLUMNS('6. Patients'!$C$8:AP$8),0))),0)</f>
        <v>0</v>
      </c>
      <c r="AU19" s="51">
        <f>IFERROR(IF($B19=$DN$7,VLOOKUP($C19,'6. Patients'!$C$10:$AQ$39,COLUMNS('6. Patients'!$C$8:AQ$8),0),IF($B19=$DN$8,VLOOKUP($C19,'6. Patients'!$C$43:$AQ$73,COLUMNS('6. Patients'!$C$8:AQ$8),0),VLOOKUP($C19,'6. Patients'!$C$78:$AQ$107,COLUMNS('6. Patients'!$C$8:AQ$8),0))),0)</f>
        <v>0</v>
      </c>
    </row>
    <row r="20" spans="2:123" ht="15" x14ac:dyDescent="0.25">
      <c r="B20" s="96"/>
      <c r="C20" s="96"/>
      <c r="D20" s="96"/>
      <c r="E20" s="97"/>
      <c r="F20" s="97"/>
      <c r="G20" s="98"/>
      <c r="H20" s="82">
        <f t="shared" si="2"/>
        <v>0</v>
      </c>
      <c r="I20" s="55" t="str">
        <f t="shared" si="0"/>
        <v/>
      </c>
      <c r="J20" s="53">
        <f t="shared" si="1"/>
        <v>0</v>
      </c>
      <c r="K20" s="51">
        <f>IFERROR(IF($B20=$DN$7,VLOOKUP($C20,'6. Patients'!$C$10:$AQ$39,COLUMNS('6. Patients'!$C$8:G$8),0),IF($B20=$DN$8,VLOOKUP($C20,'6. Patients'!$C$43:$AQ$73,COLUMNS('6. Patients'!$C$8:G$8),0),VLOOKUP($C20,'6. Patients'!$C$78:$AQ$107,COLUMNS('6. Patients'!$C$8:G$8),0))),0)</f>
        <v>0</v>
      </c>
      <c r="L20" s="51">
        <f>IFERROR(IF($B20=$DN$7,VLOOKUP($C20,'6. Patients'!$C$10:$AQ$39,COLUMNS('6. Patients'!$C$8:H$8),0),IF($B20=$DN$8,VLOOKUP($C20,'6. Patients'!$C$43:$AQ$73,COLUMNS('6. Patients'!$C$8:H$8),0),VLOOKUP($C20,'6. Patients'!$C$78:$AQ$107,COLUMNS('6. Patients'!$C$8:H$8),0))),0)</f>
        <v>0</v>
      </c>
      <c r="M20" s="51">
        <f>IFERROR(IF($B20=$DN$7,VLOOKUP($C20,'6. Patients'!$C$10:$AQ$39,COLUMNS('6. Patients'!$C$8:I$8),0),IF($B20=$DN$8,VLOOKUP($C20,'6. Patients'!$C$43:$AQ$73,COLUMNS('6. Patients'!$C$8:I$8),0),VLOOKUP($C20,'6. Patients'!$C$78:$AQ$107,COLUMNS('6. Patients'!$C$8:I$8),0))),0)</f>
        <v>0</v>
      </c>
      <c r="N20" s="51">
        <f>IFERROR(IF($B20=$DN$7,VLOOKUP($C20,'6. Patients'!$C$10:$AQ$39,COLUMNS('6. Patients'!$C$8:J$8),0),IF($B20=$DN$8,VLOOKUP($C20,'6. Patients'!$C$43:$AQ$73,COLUMNS('6. Patients'!$C$8:J$8),0),VLOOKUP($C20,'6. Patients'!$C$78:$AQ$107,COLUMNS('6. Patients'!$C$8:J$8),0))),0)</f>
        <v>0</v>
      </c>
      <c r="O20" s="51">
        <f>IFERROR(IF($B20=$DN$7,VLOOKUP($C20,'6. Patients'!$C$10:$AQ$39,COLUMNS('6. Patients'!$C$8:K$8),0),IF($B20=$DN$8,VLOOKUP($C20,'6. Patients'!$C$43:$AQ$73,COLUMNS('6. Patients'!$C$8:K$8),0),VLOOKUP($C20,'6. Patients'!$C$78:$AQ$107,COLUMNS('6. Patients'!$C$8:K$8),0))),0)</f>
        <v>0</v>
      </c>
      <c r="P20" s="51">
        <f>IFERROR(IF($B20=$DN$7,VLOOKUP($C20,'6. Patients'!$C$10:$AQ$39,COLUMNS('6. Patients'!$C$8:L$8),0),IF($B20=$DN$8,VLOOKUP($C20,'6. Patients'!$C$43:$AQ$73,COLUMNS('6. Patients'!$C$8:L$8),0),VLOOKUP($C20,'6. Patients'!$C$78:$AQ$107,COLUMNS('6. Patients'!$C$8:L$8),0))),0)</f>
        <v>0</v>
      </c>
      <c r="Q20" s="51">
        <f>IFERROR(IF($B20=$DN$7,VLOOKUP($C20,'6. Patients'!$C$10:$AQ$39,COLUMNS('6. Patients'!$C$8:M$8),0),IF($B20=$DN$8,VLOOKUP($C20,'6. Patients'!$C$43:$AQ$73,COLUMNS('6. Patients'!$C$8:M$8),0),VLOOKUP($C20,'6. Patients'!$C$78:$AQ$107,COLUMNS('6. Patients'!$C$8:M$8),0))),0)</f>
        <v>0</v>
      </c>
      <c r="R20" s="51">
        <f>IFERROR(IF($B20=$DN$7,VLOOKUP($C20,'6. Patients'!$C$10:$AQ$39,COLUMNS('6. Patients'!$C$8:N$8),0),IF($B20=$DN$8,VLOOKUP($C20,'6. Patients'!$C$43:$AQ$73,COLUMNS('6. Patients'!$C$8:N$8),0),VLOOKUP($C20,'6. Patients'!$C$78:$AQ$107,COLUMNS('6. Patients'!$C$8:N$8),0))),0)</f>
        <v>0</v>
      </c>
      <c r="S20" s="51">
        <f>IFERROR(IF($B20=$DN$7,VLOOKUP($C20,'6. Patients'!$C$10:$AQ$39,COLUMNS('6. Patients'!$C$8:O$8),0),IF($B20=$DN$8,VLOOKUP($C20,'6. Patients'!$C$43:$AQ$73,COLUMNS('6. Patients'!$C$8:O$8),0),VLOOKUP($C20,'6. Patients'!$C$78:$AQ$107,COLUMNS('6. Patients'!$C$8:O$8),0))),0)</f>
        <v>0</v>
      </c>
      <c r="T20" s="51">
        <f>IFERROR(IF($B20=$DN$7,VLOOKUP($C20,'6. Patients'!$C$10:$AQ$39,COLUMNS('6. Patients'!$C$8:P$8),0),IF($B20=$DN$8,VLOOKUP($C20,'6. Patients'!$C$43:$AQ$73,COLUMNS('6. Patients'!$C$8:P$8),0),VLOOKUP($C20,'6. Patients'!$C$78:$AQ$107,COLUMNS('6. Patients'!$C$8:P$8),0))),0)</f>
        <v>0</v>
      </c>
      <c r="U20" s="51">
        <f>IFERROR(IF($B20=$DN$7,VLOOKUP($C20,'6. Patients'!$C$10:$AQ$39,COLUMNS('6. Patients'!$C$8:Q$8),0),IF($B20=$DN$8,VLOOKUP($C20,'6. Patients'!$C$43:$AQ$73,COLUMNS('6. Patients'!$C$8:Q$8),0),VLOOKUP($C20,'6. Patients'!$C$78:$AQ$107,COLUMNS('6. Patients'!$C$8:Q$8),0))),0)</f>
        <v>0</v>
      </c>
      <c r="V20" s="51">
        <f>IFERROR(IF($B20=$DN$7,VLOOKUP($C20,'6. Patients'!$C$10:$AQ$39,COLUMNS('6. Patients'!$C$8:R$8),0),IF($B20=$DN$8,VLOOKUP($C20,'6. Patients'!$C$43:$AQ$73,COLUMNS('6. Patients'!$C$8:R$8),0),VLOOKUP($C20,'6. Patients'!$C$78:$AQ$107,COLUMNS('6. Patients'!$C$8:R$8),0))),0)</f>
        <v>0</v>
      </c>
      <c r="W20" s="51">
        <f>IFERROR(IF($B20=$DN$7,VLOOKUP($C20,'6. Patients'!$C$10:$AQ$39,COLUMNS('6. Patients'!$C$8:S$8),0),IF($B20=$DN$8,VLOOKUP($C20,'6. Patients'!$C$43:$AQ$73,COLUMNS('6. Patients'!$C$8:S$8),0),VLOOKUP($C20,'6. Patients'!$C$78:$AQ$107,COLUMNS('6. Patients'!$C$8:S$8),0))),0)</f>
        <v>0</v>
      </c>
      <c r="X20" s="51">
        <f>IFERROR(IF($B20=$DN$7,VLOOKUP($C20,'6. Patients'!$C$10:$AQ$39,COLUMNS('6. Patients'!$C$8:T$8),0),IF($B20=$DN$8,VLOOKUP($C20,'6. Patients'!$C$43:$AQ$73,COLUMNS('6. Patients'!$C$8:T$8),0),VLOOKUP($C20,'6. Patients'!$C$78:$AQ$107,COLUMNS('6. Patients'!$C$8:T$8),0))),0)</f>
        <v>0</v>
      </c>
      <c r="Y20" s="51">
        <f>IFERROR(IF($B20=$DN$7,VLOOKUP($C20,'6. Patients'!$C$10:$AQ$39,COLUMNS('6. Patients'!$C$8:U$8),0),IF($B20=$DN$8,VLOOKUP($C20,'6. Patients'!$C$43:$AQ$73,COLUMNS('6. Patients'!$C$8:U$8),0),VLOOKUP($C20,'6. Patients'!$C$78:$AQ$107,COLUMNS('6. Patients'!$C$8:U$8),0))),0)</f>
        <v>0</v>
      </c>
      <c r="Z20" s="51">
        <f>IFERROR(IF($B20=$DN$7,VLOOKUP($C20,'6. Patients'!$C$10:$AQ$39,COLUMNS('6. Patients'!$C$8:V$8),0),IF($B20=$DN$8,VLOOKUP($C20,'6. Patients'!$C$43:$AQ$73,COLUMNS('6. Patients'!$C$8:V$8),0),VLOOKUP($C20,'6. Patients'!$C$78:$AQ$107,COLUMNS('6. Patients'!$C$8:V$8),0))),0)</f>
        <v>0</v>
      </c>
      <c r="AA20" s="51">
        <f>IFERROR(IF($B20=$DN$7,VLOOKUP($C20,'6. Patients'!$C$10:$AQ$39,COLUMNS('6. Patients'!$C$8:W$8),0),IF($B20=$DN$8,VLOOKUP($C20,'6. Patients'!$C$43:$AQ$73,COLUMNS('6. Patients'!$C$8:W$8),0),VLOOKUP($C20,'6. Patients'!$C$78:$AQ$107,COLUMNS('6. Patients'!$C$8:W$8),0))),0)</f>
        <v>0</v>
      </c>
      <c r="AB20" s="51">
        <f>IFERROR(IF($B20=$DN$7,VLOOKUP($C20,'6. Patients'!$C$10:$AQ$39,COLUMNS('6. Patients'!$C$8:X$8),0),IF($B20=$DN$8,VLOOKUP($C20,'6. Patients'!$C$43:$AQ$73,COLUMNS('6. Patients'!$C$8:X$8),0),VLOOKUP($C20,'6. Patients'!$C$78:$AQ$107,COLUMNS('6. Patients'!$C$8:X$8),0))),0)</f>
        <v>0</v>
      </c>
      <c r="AC20" s="51">
        <f>IFERROR(IF($B20=$DN$7,VLOOKUP($C20,'6. Patients'!$C$10:$AQ$39,COLUMNS('6. Patients'!$C$8:Y$8),0),IF($B20=$DN$8,VLOOKUP($C20,'6. Patients'!$C$43:$AQ$73,COLUMNS('6. Patients'!$C$8:Y$8),0),VLOOKUP($C20,'6. Patients'!$C$78:$AQ$107,COLUMNS('6. Patients'!$C$8:Y$8),0))),0)</f>
        <v>0</v>
      </c>
      <c r="AD20" s="51">
        <f>IFERROR(IF($B20=$DN$7,VLOOKUP($C20,'6. Patients'!$C$10:$AQ$39,COLUMNS('6. Patients'!$C$8:Z$8),0),IF($B20=$DN$8,VLOOKUP($C20,'6. Patients'!$C$43:$AQ$73,COLUMNS('6. Patients'!$C$8:Z$8),0),VLOOKUP($C20,'6. Patients'!$C$78:$AQ$107,COLUMNS('6. Patients'!$C$8:Z$8),0))),0)</f>
        <v>0</v>
      </c>
      <c r="AE20" s="51">
        <f>IFERROR(IF($B20=$DN$7,VLOOKUP($C20,'6. Patients'!$C$10:$AQ$39,COLUMNS('6. Patients'!$C$8:AA$8),0),IF($B20=$DN$8,VLOOKUP($C20,'6. Patients'!$C$43:$AQ$73,COLUMNS('6. Patients'!$C$8:AA$8),0),VLOOKUP($C20,'6. Patients'!$C$78:$AQ$107,COLUMNS('6. Patients'!$C$8:AA$8),0))),0)</f>
        <v>0</v>
      </c>
      <c r="AF20" s="51">
        <f>IFERROR(IF($B20=$DN$7,VLOOKUP($C20,'6. Patients'!$C$10:$AQ$39,COLUMNS('6. Patients'!$C$8:AB$8),0),IF($B20=$DN$8,VLOOKUP($C20,'6. Patients'!$C$43:$AQ$73,COLUMNS('6. Patients'!$C$8:AB$8),0),VLOOKUP($C20,'6. Patients'!$C$78:$AQ$107,COLUMNS('6. Patients'!$C$8:AB$8),0))),0)</f>
        <v>0</v>
      </c>
      <c r="AG20" s="51">
        <f>IFERROR(IF($B20=$DN$7,VLOOKUP($C20,'6. Patients'!$C$10:$AQ$39,COLUMNS('6. Patients'!$C$8:AC$8),0),IF($B20=$DN$8,VLOOKUP($C20,'6. Patients'!$C$43:$AQ$73,COLUMNS('6. Patients'!$C$8:AC$8),0),VLOOKUP($C20,'6. Patients'!$C$78:$AQ$107,COLUMNS('6. Patients'!$C$8:AC$8),0))),0)</f>
        <v>0</v>
      </c>
      <c r="AH20" s="51">
        <f>IFERROR(IF($B20=$DN$7,VLOOKUP($C20,'6. Patients'!$C$10:$AQ$39,COLUMNS('6. Patients'!$C$8:AD$8),0),IF($B20=$DN$8,VLOOKUP($C20,'6. Patients'!$C$43:$AQ$73,COLUMNS('6. Patients'!$C$8:AD$8),0),VLOOKUP($C20,'6. Patients'!$C$78:$AQ$107,COLUMNS('6. Patients'!$C$8:AD$8),0))),0)</f>
        <v>0</v>
      </c>
      <c r="AI20" s="51">
        <f>IFERROR(IF($B20=$DN$7,VLOOKUP($C20,'6. Patients'!$C$10:$AQ$39,COLUMNS('6. Patients'!$C$8:AE$8),0),IF($B20=$DN$8,VLOOKUP($C20,'6. Patients'!$C$43:$AQ$73,COLUMNS('6. Patients'!$C$8:AE$8),0),VLOOKUP($C20,'6. Patients'!$C$78:$AQ$107,COLUMNS('6. Patients'!$C$8:AE$8),0))),0)</f>
        <v>0</v>
      </c>
      <c r="AJ20" s="51">
        <f>IFERROR(IF($B20=$DN$7,VLOOKUP($C20,'6. Patients'!$C$10:$AQ$39,COLUMNS('6. Patients'!$C$8:AF$8),0),IF($B20=$DN$8,VLOOKUP($C20,'6. Patients'!$C$43:$AQ$73,COLUMNS('6. Patients'!$C$8:AF$8),0),VLOOKUP($C20,'6. Patients'!$C$78:$AQ$107,COLUMNS('6. Patients'!$C$8:AF$8),0))),0)</f>
        <v>0</v>
      </c>
      <c r="AK20" s="51">
        <f>IFERROR(IF($B20=$DN$7,VLOOKUP($C20,'6. Patients'!$C$10:$AQ$39,COLUMNS('6. Patients'!$C$8:AG$8),0),IF($B20=$DN$8,VLOOKUP($C20,'6. Patients'!$C$43:$AQ$73,COLUMNS('6. Patients'!$C$8:AG$8),0),VLOOKUP($C20,'6. Patients'!$C$78:$AQ$107,COLUMNS('6. Patients'!$C$8:AG$8),0))),0)</f>
        <v>0</v>
      </c>
      <c r="AL20" s="51">
        <f>IFERROR(IF($B20=$DN$7,VLOOKUP($C20,'6. Patients'!$C$10:$AQ$39,COLUMNS('6. Patients'!$C$8:AH$8),0),IF($B20=$DN$8,VLOOKUP($C20,'6. Patients'!$C$43:$AQ$73,COLUMNS('6. Patients'!$C$8:AH$8),0),VLOOKUP($C20,'6. Patients'!$C$78:$AQ$107,COLUMNS('6. Patients'!$C$8:AH$8),0))),0)</f>
        <v>0</v>
      </c>
      <c r="AM20" s="51">
        <f>IFERROR(IF($B20=$DN$7,VLOOKUP($C20,'6. Patients'!$C$10:$AQ$39,COLUMNS('6. Patients'!$C$8:AI$8),0),IF($B20=$DN$8,VLOOKUP($C20,'6. Patients'!$C$43:$AQ$73,COLUMNS('6. Patients'!$C$8:AI$8),0),VLOOKUP($C20,'6. Patients'!$C$78:$AQ$107,COLUMNS('6. Patients'!$C$8:AI$8),0))),0)</f>
        <v>0</v>
      </c>
      <c r="AN20" s="51">
        <f>IFERROR(IF($B20=$DN$7,VLOOKUP($C20,'6. Patients'!$C$10:$AQ$39,COLUMNS('6. Patients'!$C$8:AJ$8),0),IF($B20=$DN$8,VLOOKUP($C20,'6. Patients'!$C$43:$AQ$73,COLUMNS('6. Patients'!$C$8:AJ$8),0),VLOOKUP($C20,'6. Patients'!$C$78:$AQ$107,COLUMNS('6. Patients'!$C$8:AJ$8),0))),0)</f>
        <v>0</v>
      </c>
      <c r="AO20" s="51">
        <f>IFERROR(IF($B20=$DN$7,VLOOKUP($C20,'6. Patients'!$C$10:$AQ$39,COLUMNS('6. Patients'!$C$8:AK$8),0),IF($B20=$DN$8,VLOOKUP($C20,'6. Patients'!$C$43:$AQ$73,COLUMNS('6. Patients'!$C$8:AK$8),0),VLOOKUP($C20,'6. Patients'!$C$78:$AQ$107,COLUMNS('6. Patients'!$C$8:AK$8),0))),0)</f>
        <v>0</v>
      </c>
      <c r="AP20" s="51">
        <f>IFERROR(IF($B20=$DN$7,VLOOKUP($C20,'6. Patients'!$C$10:$AQ$39,COLUMNS('6. Patients'!$C$8:AL$8),0),IF($B20=$DN$8,VLOOKUP($C20,'6. Patients'!$C$43:$AQ$73,COLUMNS('6. Patients'!$C$8:AL$8),0),VLOOKUP($C20,'6. Patients'!$C$78:$AQ$107,COLUMNS('6. Patients'!$C$8:AL$8),0))),0)</f>
        <v>0</v>
      </c>
      <c r="AQ20" s="51">
        <f>IFERROR(IF($B20=$DN$7,VLOOKUP($C20,'6. Patients'!$C$10:$AQ$39,COLUMNS('6. Patients'!$C$8:AM$8),0),IF($B20=$DN$8,VLOOKUP($C20,'6. Patients'!$C$43:$AQ$73,COLUMNS('6. Patients'!$C$8:AM$8),0),VLOOKUP($C20,'6. Patients'!$C$78:$AQ$107,COLUMNS('6. Patients'!$C$8:AM$8),0))),0)</f>
        <v>0</v>
      </c>
      <c r="AR20" s="51">
        <f>IFERROR(IF($B20=$DN$7,VLOOKUP($C20,'6. Patients'!$C$10:$AQ$39,COLUMNS('6. Patients'!$C$8:AN$8),0),IF($B20=$DN$8,VLOOKUP($C20,'6. Patients'!$C$43:$AQ$73,COLUMNS('6. Patients'!$C$8:AN$8),0),VLOOKUP($C20,'6. Patients'!$C$78:$AQ$107,COLUMNS('6. Patients'!$C$8:AN$8),0))),0)</f>
        <v>0</v>
      </c>
      <c r="AS20" s="51">
        <f>IFERROR(IF($B20=$DN$7,VLOOKUP($C20,'6. Patients'!$C$10:$AQ$39,COLUMNS('6. Patients'!$C$8:AO$8),0),IF($B20=$DN$8,VLOOKUP($C20,'6. Patients'!$C$43:$AQ$73,COLUMNS('6. Patients'!$C$8:AO$8),0),VLOOKUP($C20,'6. Patients'!$C$78:$AQ$107,COLUMNS('6. Patients'!$C$8:AO$8),0))),0)</f>
        <v>0</v>
      </c>
      <c r="AT20" s="51">
        <f>IFERROR(IF($B20=$DN$7,VLOOKUP($C20,'6. Patients'!$C$10:$AQ$39,COLUMNS('6. Patients'!$C$8:AP$8),0),IF($B20=$DN$8,VLOOKUP($C20,'6. Patients'!$C$43:$AQ$73,COLUMNS('6. Patients'!$C$8:AP$8),0),VLOOKUP($C20,'6. Patients'!$C$78:$AQ$107,COLUMNS('6. Patients'!$C$8:AP$8),0))),0)</f>
        <v>0</v>
      </c>
      <c r="AU20" s="51">
        <f>IFERROR(IF($B20=$DN$7,VLOOKUP($C20,'6. Patients'!$C$10:$AQ$39,COLUMNS('6. Patients'!$C$8:AQ$8),0),IF($B20=$DN$8,VLOOKUP($C20,'6. Patients'!$C$43:$AQ$73,COLUMNS('6. Patients'!$C$8:AQ$8),0),VLOOKUP($C20,'6. Patients'!$C$78:$AQ$107,COLUMNS('6. Patients'!$C$8:AQ$8),0))),0)</f>
        <v>0</v>
      </c>
    </row>
    <row r="21" spans="2:123" ht="15" x14ac:dyDescent="0.25">
      <c r="B21" s="96"/>
      <c r="C21" s="96"/>
      <c r="D21" s="96"/>
      <c r="E21" s="97"/>
      <c r="F21" s="97"/>
      <c r="G21" s="98"/>
      <c r="H21" s="82">
        <f t="shared" si="2"/>
        <v>0</v>
      </c>
      <c r="I21" s="55" t="str">
        <f t="shared" si="0"/>
        <v/>
      </c>
      <c r="J21" s="53">
        <f t="shared" si="1"/>
        <v>0</v>
      </c>
      <c r="K21" s="51">
        <f>IFERROR(IF($B21=$DN$7,VLOOKUP($C21,'6. Patients'!$C$10:$AQ$39,COLUMNS('6. Patients'!$C$8:G$8),0),IF($B21=$DN$8,VLOOKUP($C21,'6. Patients'!$C$43:$AQ$73,COLUMNS('6. Patients'!$C$8:G$8),0),VLOOKUP($C21,'6. Patients'!$C$78:$AQ$107,COLUMNS('6. Patients'!$C$8:G$8),0))),0)</f>
        <v>0</v>
      </c>
      <c r="L21" s="51">
        <f>IFERROR(IF($B21=$DN$7,VLOOKUP($C21,'6. Patients'!$C$10:$AQ$39,COLUMNS('6. Patients'!$C$8:H$8),0),IF($B21=$DN$8,VLOOKUP($C21,'6. Patients'!$C$43:$AQ$73,COLUMNS('6. Patients'!$C$8:H$8),0),VLOOKUP($C21,'6. Patients'!$C$78:$AQ$107,COLUMNS('6. Patients'!$C$8:H$8),0))),0)</f>
        <v>0</v>
      </c>
      <c r="M21" s="51">
        <f>IFERROR(IF($B21=$DN$7,VLOOKUP($C21,'6. Patients'!$C$10:$AQ$39,COLUMNS('6. Patients'!$C$8:I$8),0),IF($B21=$DN$8,VLOOKUP($C21,'6. Patients'!$C$43:$AQ$73,COLUMNS('6. Patients'!$C$8:I$8),0),VLOOKUP($C21,'6. Patients'!$C$78:$AQ$107,COLUMNS('6. Patients'!$C$8:I$8),0))),0)</f>
        <v>0</v>
      </c>
      <c r="N21" s="51">
        <f>IFERROR(IF($B21=$DN$7,VLOOKUP($C21,'6. Patients'!$C$10:$AQ$39,COLUMNS('6. Patients'!$C$8:J$8),0),IF($B21=$DN$8,VLOOKUP($C21,'6. Patients'!$C$43:$AQ$73,COLUMNS('6. Patients'!$C$8:J$8),0),VLOOKUP($C21,'6. Patients'!$C$78:$AQ$107,COLUMNS('6. Patients'!$C$8:J$8),0))),0)</f>
        <v>0</v>
      </c>
      <c r="O21" s="51">
        <f>IFERROR(IF($B21=$DN$7,VLOOKUP($C21,'6. Patients'!$C$10:$AQ$39,COLUMNS('6. Patients'!$C$8:K$8),0),IF($B21=$DN$8,VLOOKUP($C21,'6. Patients'!$C$43:$AQ$73,COLUMNS('6. Patients'!$C$8:K$8),0),VLOOKUP($C21,'6. Patients'!$C$78:$AQ$107,COLUMNS('6. Patients'!$C$8:K$8),0))),0)</f>
        <v>0</v>
      </c>
      <c r="P21" s="51">
        <f>IFERROR(IF($B21=$DN$7,VLOOKUP($C21,'6. Patients'!$C$10:$AQ$39,COLUMNS('6. Patients'!$C$8:L$8),0),IF($B21=$DN$8,VLOOKUP($C21,'6. Patients'!$C$43:$AQ$73,COLUMNS('6. Patients'!$C$8:L$8),0),VLOOKUP($C21,'6. Patients'!$C$78:$AQ$107,COLUMNS('6. Patients'!$C$8:L$8),0))),0)</f>
        <v>0</v>
      </c>
      <c r="Q21" s="51">
        <f>IFERROR(IF($B21=$DN$7,VLOOKUP($C21,'6. Patients'!$C$10:$AQ$39,COLUMNS('6. Patients'!$C$8:M$8),0),IF($B21=$DN$8,VLOOKUP($C21,'6. Patients'!$C$43:$AQ$73,COLUMNS('6. Patients'!$C$8:M$8),0),VLOOKUP($C21,'6. Patients'!$C$78:$AQ$107,COLUMNS('6. Patients'!$C$8:M$8),0))),0)</f>
        <v>0</v>
      </c>
      <c r="R21" s="51">
        <f>IFERROR(IF($B21=$DN$7,VLOOKUP($C21,'6. Patients'!$C$10:$AQ$39,COLUMNS('6. Patients'!$C$8:N$8),0),IF($B21=$DN$8,VLOOKUP($C21,'6. Patients'!$C$43:$AQ$73,COLUMNS('6. Patients'!$C$8:N$8),0),VLOOKUP($C21,'6. Patients'!$C$78:$AQ$107,COLUMNS('6. Patients'!$C$8:N$8),0))),0)</f>
        <v>0</v>
      </c>
      <c r="S21" s="51">
        <f>IFERROR(IF($B21=$DN$7,VLOOKUP($C21,'6. Patients'!$C$10:$AQ$39,COLUMNS('6. Patients'!$C$8:O$8),0),IF($B21=$DN$8,VLOOKUP($C21,'6. Patients'!$C$43:$AQ$73,COLUMNS('6. Patients'!$C$8:O$8),0),VLOOKUP($C21,'6. Patients'!$C$78:$AQ$107,COLUMNS('6. Patients'!$C$8:O$8),0))),0)</f>
        <v>0</v>
      </c>
      <c r="T21" s="51">
        <f>IFERROR(IF($B21=$DN$7,VLOOKUP($C21,'6. Patients'!$C$10:$AQ$39,COLUMNS('6. Patients'!$C$8:P$8),0),IF($B21=$DN$8,VLOOKUP($C21,'6. Patients'!$C$43:$AQ$73,COLUMNS('6. Patients'!$C$8:P$8),0),VLOOKUP($C21,'6. Patients'!$C$78:$AQ$107,COLUMNS('6. Patients'!$C$8:P$8),0))),0)</f>
        <v>0</v>
      </c>
      <c r="U21" s="51">
        <f>IFERROR(IF($B21=$DN$7,VLOOKUP($C21,'6. Patients'!$C$10:$AQ$39,COLUMNS('6. Patients'!$C$8:Q$8),0),IF($B21=$DN$8,VLOOKUP($C21,'6. Patients'!$C$43:$AQ$73,COLUMNS('6. Patients'!$C$8:Q$8),0),VLOOKUP($C21,'6. Patients'!$C$78:$AQ$107,COLUMNS('6. Patients'!$C$8:Q$8),0))),0)</f>
        <v>0</v>
      </c>
      <c r="V21" s="51">
        <f>IFERROR(IF($B21=$DN$7,VLOOKUP($C21,'6. Patients'!$C$10:$AQ$39,COLUMNS('6. Patients'!$C$8:R$8),0),IF($B21=$DN$8,VLOOKUP($C21,'6. Patients'!$C$43:$AQ$73,COLUMNS('6. Patients'!$C$8:R$8),0),VLOOKUP($C21,'6. Patients'!$C$78:$AQ$107,COLUMNS('6. Patients'!$C$8:R$8),0))),0)</f>
        <v>0</v>
      </c>
      <c r="W21" s="51">
        <f>IFERROR(IF($B21=$DN$7,VLOOKUP($C21,'6. Patients'!$C$10:$AQ$39,COLUMNS('6. Patients'!$C$8:S$8),0),IF($B21=$DN$8,VLOOKUP($C21,'6. Patients'!$C$43:$AQ$73,COLUMNS('6. Patients'!$C$8:S$8),0),VLOOKUP($C21,'6. Patients'!$C$78:$AQ$107,COLUMNS('6. Patients'!$C$8:S$8),0))),0)</f>
        <v>0</v>
      </c>
      <c r="X21" s="51">
        <f>IFERROR(IF($B21=$DN$7,VLOOKUP($C21,'6. Patients'!$C$10:$AQ$39,COLUMNS('6. Patients'!$C$8:T$8),0),IF($B21=$DN$8,VLOOKUP($C21,'6. Patients'!$C$43:$AQ$73,COLUMNS('6. Patients'!$C$8:T$8),0),VLOOKUP($C21,'6. Patients'!$C$78:$AQ$107,COLUMNS('6. Patients'!$C$8:T$8),0))),0)</f>
        <v>0</v>
      </c>
      <c r="Y21" s="51">
        <f>IFERROR(IF($B21=$DN$7,VLOOKUP($C21,'6. Patients'!$C$10:$AQ$39,COLUMNS('6. Patients'!$C$8:U$8),0),IF($B21=$DN$8,VLOOKUP($C21,'6. Patients'!$C$43:$AQ$73,COLUMNS('6. Patients'!$C$8:U$8),0),VLOOKUP($C21,'6. Patients'!$C$78:$AQ$107,COLUMNS('6. Patients'!$C$8:U$8),0))),0)</f>
        <v>0</v>
      </c>
      <c r="Z21" s="51">
        <f>IFERROR(IF($B21=$DN$7,VLOOKUP($C21,'6. Patients'!$C$10:$AQ$39,COLUMNS('6. Patients'!$C$8:V$8),0),IF($B21=$DN$8,VLOOKUP($C21,'6. Patients'!$C$43:$AQ$73,COLUMNS('6. Patients'!$C$8:V$8),0),VLOOKUP($C21,'6. Patients'!$C$78:$AQ$107,COLUMNS('6. Patients'!$C$8:V$8),0))),0)</f>
        <v>0</v>
      </c>
      <c r="AA21" s="51">
        <f>IFERROR(IF($B21=$DN$7,VLOOKUP($C21,'6. Patients'!$C$10:$AQ$39,COLUMNS('6. Patients'!$C$8:W$8),0),IF($B21=$DN$8,VLOOKUP($C21,'6. Patients'!$C$43:$AQ$73,COLUMNS('6. Patients'!$C$8:W$8),0),VLOOKUP($C21,'6. Patients'!$C$78:$AQ$107,COLUMNS('6. Patients'!$C$8:W$8),0))),0)</f>
        <v>0</v>
      </c>
      <c r="AB21" s="51">
        <f>IFERROR(IF($B21=$DN$7,VLOOKUP($C21,'6. Patients'!$C$10:$AQ$39,COLUMNS('6. Patients'!$C$8:X$8),0),IF($B21=$DN$8,VLOOKUP($C21,'6. Patients'!$C$43:$AQ$73,COLUMNS('6. Patients'!$C$8:X$8),0),VLOOKUP($C21,'6. Patients'!$C$78:$AQ$107,COLUMNS('6. Patients'!$C$8:X$8),0))),0)</f>
        <v>0</v>
      </c>
      <c r="AC21" s="51">
        <f>IFERROR(IF($B21=$DN$7,VLOOKUP($C21,'6. Patients'!$C$10:$AQ$39,COLUMNS('6. Patients'!$C$8:Y$8),0),IF($B21=$DN$8,VLOOKUP($C21,'6. Patients'!$C$43:$AQ$73,COLUMNS('6. Patients'!$C$8:Y$8),0),VLOOKUP($C21,'6. Patients'!$C$78:$AQ$107,COLUMNS('6. Patients'!$C$8:Y$8),0))),0)</f>
        <v>0</v>
      </c>
      <c r="AD21" s="51">
        <f>IFERROR(IF($B21=$DN$7,VLOOKUP($C21,'6. Patients'!$C$10:$AQ$39,COLUMNS('6. Patients'!$C$8:Z$8),0),IF($B21=$DN$8,VLOOKUP($C21,'6. Patients'!$C$43:$AQ$73,COLUMNS('6. Patients'!$C$8:Z$8),0),VLOOKUP($C21,'6. Patients'!$C$78:$AQ$107,COLUMNS('6. Patients'!$C$8:Z$8),0))),0)</f>
        <v>0</v>
      </c>
      <c r="AE21" s="51">
        <f>IFERROR(IF($B21=$DN$7,VLOOKUP($C21,'6. Patients'!$C$10:$AQ$39,COLUMNS('6. Patients'!$C$8:AA$8),0),IF($B21=$DN$8,VLOOKUP($C21,'6. Patients'!$C$43:$AQ$73,COLUMNS('6. Patients'!$C$8:AA$8),0),VLOOKUP($C21,'6. Patients'!$C$78:$AQ$107,COLUMNS('6. Patients'!$C$8:AA$8),0))),0)</f>
        <v>0</v>
      </c>
      <c r="AF21" s="51">
        <f>IFERROR(IF($B21=$DN$7,VLOOKUP($C21,'6. Patients'!$C$10:$AQ$39,COLUMNS('6. Patients'!$C$8:AB$8),0),IF($B21=$DN$8,VLOOKUP($C21,'6. Patients'!$C$43:$AQ$73,COLUMNS('6. Patients'!$C$8:AB$8),0),VLOOKUP($C21,'6. Patients'!$C$78:$AQ$107,COLUMNS('6. Patients'!$C$8:AB$8),0))),0)</f>
        <v>0</v>
      </c>
      <c r="AG21" s="51">
        <f>IFERROR(IF($B21=$DN$7,VLOOKUP($C21,'6. Patients'!$C$10:$AQ$39,COLUMNS('6. Patients'!$C$8:AC$8),0),IF($B21=$DN$8,VLOOKUP($C21,'6. Patients'!$C$43:$AQ$73,COLUMNS('6. Patients'!$C$8:AC$8),0),VLOOKUP($C21,'6. Patients'!$C$78:$AQ$107,COLUMNS('6. Patients'!$C$8:AC$8),0))),0)</f>
        <v>0</v>
      </c>
      <c r="AH21" s="51">
        <f>IFERROR(IF($B21=$DN$7,VLOOKUP($C21,'6. Patients'!$C$10:$AQ$39,COLUMNS('6. Patients'!$C$8:AD$8),0),IF($B21=$DN$8,VLOOKUP($C21,'6. Patients'!$C$43:$AQ$73,COLUMNS('6. Patients'!$C$8:AD$8),0),VLOOKUP($C21,'6. Patients'!$C$78:$AQ$107,COLUMNS('6. Patients'!$C$8:AD$8),0))),0)</f>
        <v>0</v>
      </c>
      <c r="AI21" s="51">
        <f>IFERROR(IF($B21=$DN$7,VLOOKUP($C21,'6. Patients'!$C$10:$AQ$39,COLUMNS('6. Patients'!$C$8:AE$8),0),IF($B21=$DN$8,VLOOKUP($C21,'6. Patients'!$C$43:$AQ$73,COLUMNS('6. Patients'!$C$8:AE$8),0),VLOOKUP($C21,'6. Patients'!$C$78:$AQ$107,COLUMNS('6. Patients'!$C$8:AE$8),0))),0)</f>
        <v>0</v>
      </c>
      <c r="AJ21" s="51">
        <f>IFERROR(IF($B21=$DN$7,VLOOKUP($C21,'6. Patients'!$C$10:$AQ$39,COLUMNS('6. Patients'!$C$8:AF$8),0),IF($B21=$DN$8,VLOOKUP($C21,'6. Patients'!$C$43:$AQ$73,COLUMNS('6. Patients'!$C$8:AF$8),0),VLOOKUP($C21,'6. Patients'!$C$78:$AQ$107,COLUMNS('6. Patients'!$C$8:AF$8),0))),0)</f>
        <v>0</v>
      </c>
      <c r="AK21" s="51">
        <f>IFERROR(IF($B21=$DN$7,VLOOKUP($C21,'6. Patients'!$C$10:$AQ$39,COLUMNS('6. Patients'!$C$8:AG$8),0),IF($B21=$DN$8,VLOOKUP($C21,'6. Patients'!$C$43:$AQ$73,COLUMNS('6. Patients'!$C$8:AG$8),0),VLOOKUP($C21,'6. Patients'!$C$78:$AQ$107,COLUMNS('6. Patients'!$C$8:AG$8),0))),0)</f>
        <v>0</v>
      </c>
      <c r="AL21" s="51">
        <f>IFERROR(IF($B21=$DN$7,VLOOKUP($C21,'6. Patients'!$C$10:$AQ$39,COLUMNS('6. Patients'!$C$8:AH$8),0),IF($B21=$DN$8,VLOOKUP($C21,'6. Patients'!$C$43:$AQ$73,COLUMNS('6. Patients'!$C$8:AH$8),0),VLOOKUP($C21,'6. Patients'!$C$78:$AQ$107,COLUMNS('6. Patients'!$C$8:AH$8),0))),0)</f>
        <v>0</v>
      </c>
      <c r="AM21" s="51">
        <f>IFERROR(IF($B21=$DN$7,VLOOKUP($C21,'6. Patients'!$C$10:$AQ$39,COLUMNS('6. Patients'!$C$8:AI$8),0),IF($B21=$DN$8,VLOOKUP($C21,'6. Patients'!$C$43:$AQ$73,COLUMNS('6. Patients'!$C$8:AI$8),0),VLOOKUP($C21,'6. Patients'!$C$78:$AQ$107,COLUMNS('6. Patients'!$C$8:AI$8),0))),0)</f>
        <v>0</v>
      </c>
      <c r="AN21" s="51">
        <f>IFERROR(IF($B21=$DN$7,VLOOKUP($C21,'6. Patients'!$C$10:$AQ$39,COLUMNS('6. Patients'!$C$8:AJ$8),0),IF($B21=$DN$8,VLOOKUP($C21,'6. Patients'!$C$43:$AQ$73,COLUMNS('6. Patients'!$C$8:AJ$8),0),VLOOKUP($C21,'6. Patients'!$C$78:$AQ$107,COLUMNS('6. Patients'!$C$8:AJ$8),0))),0)</f>
        <v>0</v>
      </c>
      <c r="AO21" s="51">
        <f>IFERROR(IF($B21=$DN$7,VLOOKUP($C21,'6. Patients'!$C$10:$AQ$39,COLUMNS('6. Patients'!$C$8:AK$8),0),IF($B21=$DN$8,VLOOKUP($C21,'6. Patients'!$C$43:$AQ$73,COLUMNS('6. Patients'!$C$8:AK$8),0),VLOOKUP($C21,'6. Patients'!$C$78:$AQ$107,COLUMNS('6. Patients'!$C$8:AK$8),0))),0)</f>
        <v>0</v>
      </c>
      <c r="AP21" s="51">
        <f>IFERROR(IF($B21=$DN$7,VLOOKUP($C21,'6. Patients'!$C$10:$AQ$39,COLUMNS('6. Patients'!$C$8:AL$8),0),IF($B21=$DN$8,VLOOKUP($C21,'6. Patients'!$C$43:$AQ$73,COLUMNS('6. Patients'!$C$8:AL$8),0),VLOOKUP($C21,'6. Patients'!$C$78:$AQ$107,COLUMNS('6. Patients'!$C$8:AL$8),0))),0)</f>
        <v>0</v>
      </c>
      <c r="AQ21" s="51">
        <f>IFERROR(IF($B21=$DN$7,VLOOKUP($C21,'6. Patients'!$C$10:$AQ$39,COLUMNS('6. Patients'!$C$8:AM$8),0),IF($B21=$DN$8,VLOOKUP($C21,'6. Patients'!$C$43:$AQ$73,COLUMNS('6. Patients'!$C$8:AM$8),0),VLOOKUP($C21,'6. Patients'!$C$78:$AQ$107,COLUMNS('6. Patients'!$C$8:AM$8),0))),0)</f>
        <v>0</v>
      </c>
      <c r="AR21" s="51">
        <f>IFERROR(IF($B21=$DN$7,VLOOKUP($C21,'6. Patients'!$C$10:$AQ$39,COLUMNS('6. Patients'!$C$8:AN$8),0),IF($B21=$DN$8,VLOOKUP($C21,'6. Patients'!$C$43:$AQ$73,COLUMNS('6. Patients'!$C$8:AN$8),0),VLOOKUP($C21,'6. Patients'!$C$78:$AQ$107,COLUMNS('6. Patients'!$C$8:AN$8),0))),0)</f>
        <v>0</v>
      </c>
      <c r="AS21" s="51">
        <f>IFERROR(IF($B21=$DN$7,VLOOKUP($C21,'6. Patients'!$C$10:$AQ$39,COLUMNS('6. Patients'!$C$8:AO$8),0),IF($B21=$DN$8,VLOOKUP($C21,'6. Patients'!$C$43:$AQ$73,COLUMNS('6. Patients'!$C$8:AO$8),0),VLOOKUP($C21,'6. Patients'!$C$78:$AQ$107,COLUMNS('6. Patients'!$C$8:AO$8),0))),0)</f>
        <v>0</v>
      </c>
      <c r="AT21" s="51">
        <f>IFERROR(IF($B21=$DN$7,VLOOKUP($C21,'6. Patients'!$C$10:$AQ$39,COLUMNS('6. Patients'!$C$8:AP$8),0),IF($B21=$DN$8,VLOOKUP($C21,'6. Patients'!$C$43:$AQ$73,COLUMNS('6. Patients'!$C$8:AP$8),0),VLOOKUP($C21,'6. Patients'!$C$78:$AQ$107,COLUMNS('6. Patients'!$C$8:AP$8),0))),0)</f>
        <v>0</v>
      </c>
      <c r="AU21" s="51">
        <f>IFERROR(IF($B21=$DN$7,VLOOKUP($C21,'6. Patients'!$C$10:$AQ$39,COLUMNS('6. Patients'!$C$8:AQ$8),0),IF($B21=$DN$8,VLOOKUP($C21,'6. Patients'!$C$43:$AQ$73,COLUMNS('6. Patients'!$C$8:AQ$8),0),VLOOKUP($C21,'6. Patients'!$C$78:$AQ$107,COLUMNS('6. Patients'!$C$8:AQ$8),0))),0)</f>
        <v>0</v>
      </c>
    </row>
    <row r="22" spans="2:123" ht="15" x14ac:dyDescent="0.25">
      <c r="B22" s="96"/>
      <c r="C22" s="96"/>
      <c r="D22" s="96"/>
      <c r="E22" s="97"/>
      <c r="F22" s="97"/>
      <c r="G22" s="98"/>
      <c r="H22" s="82">
        <f t="shared" si="2"/>
        <v>0</v>
      </c>
      <c r="I22" s="55" t="str">
        <f t="shared" si="0"/>
        <v/>
      </c>
      <c r="J22" s="53">
        <f t="shared" si="1"/>
        <v>0</v>
      </c>
      <c r="K22" s="51">
        <f>IFERROR(IF($B22=$DN$7,VLOOKUP($C22,'6. Patients'!$C$10:$AQ$39,COLUMNS('6. Patients'!$C$8:G$8),0),IF($B22=$DN$8,VLOOKUP($C22,'6. Patients'!$C$43:$AQ$73,COLUMNS('6. Patients'!$C$8:G$8),0),VLOOKUP($C22,'6. Patients'!$C$78:$AQ$107,COLUMNS('6. Patients'!$C$8:G$8),0))),0)</f>
        <v>0</v>
      </c>
      <c r="L22" s="51">
        <f>IFERROR(IF($B22=$DN$7,VLOOKUP($C22,'6. Patients'!$C$10:$AQ$39,COLUMNS('6. Patients'!$C$8:H$8),0),IF($B22=$DN$8,VLOOKUP($C22,'6. Patients'!$C$43:$AQ$73,COLUMNS('6. Patients'!$C$8:H$8),0),VLOOKUP($C22,'6. Patients'!$C$78:$AQ$107,COLUMNS('6. Patients'!$C$8:H$8),0))),0)</f>
        <v>0</v>
      </c>
      <c r="M22" s="51">
        <f>IFERROR(IF($B22=$DN$7,VLOOKUP($C22,'6. Patients'!$C$10:$AQ$39,COLUMNS('6. Patients'!$C$8:I$8),0),IF($B22=$DN$8,VLOOKUP($C22,'6. Patients'!$C$43:$AQ$73,COLUMNS('6. Patients'!$C$8:I$8),0),VLOOKUP($C22,'6. Patients'!$C$78:$AQ$107,COLUMNS('6. Patients'!$C$8:I$8),0))),0)</f>
        <v>0</v>
      </c>
      <c r="N22" s="51">
        <f>IFERROR(IF($B22=$DN$7,VLOOKUP($C22,'6. Patients'!$C$10:$AQ$39,COLUMNS('6. Patients'!$C$8:J$8),0),IF($B22=$DN$8,VLOOKUP($C22,'6. Patients'!$C$43:$AQ$73,COLUMNS('6. Patients'!$C$8:J$8),0),VLOOKUP($C22,'6. Patients'!$C$78:$AQ$107,COLUMNS('6. Patients'!$C$8:J$8),0))),0)</f>
        <v>0</v>
      </c>
      <c r="O22" s="51">
        <f>IFERROR(IF($B22=$DN$7,VLOOKUP($C22,'6. Patients'!$C$10:$AQ$39,COLUMNS('6. Patients'!$C$8:K$8),0),IF($B22=$DN$8,VLOOKUP($C22,'6. Patients'!$C$43:$AQ$73,COLUMNS('6. Patients'!$C$8:K$8),0),VLOOKUP($C22,'6. Patients'!$C$78:$AQ$107,COLUMNS('6. Patients'!$C$8:K$8),0))),0)</f>
        <v>0</v>
      </c>
      <c r="P22" s="51">
        <f>IFERROR(IF($B22=$DN$7,VLOOKUP($C22,'6. Patients'!$C$10:$AQ$39,COLUMNS('6. Patients'!$C$8:L$8),0),IF($B22=$DN$8,VLOOKUP($C22,'6. Patients'!$C$43:$AQ$73,COLUMNS('6. Patients'!$C$8:L$8),0),VLOOKUP($C22,'6. Patients'!$C$78:$AQ$107,COLUMNS('6. Patients'!$C$8:L$8),0))),0)</f>
        <v>0</v>
      </c>
      <c r="Q22" s="51">
        <f>IFERROR(IF($B22=$DN$7,VLOOKUP($C22,'6. Patients'!$C$10:$AQ$39,COLUMNS('6. Patients'!$C$8:M$8),0),IF($B22=$DN$8,VLOOKUP($C22,'6. Patients'!$C$43:$AQ$73,COLUMNS('6. Patients'!$C$8:M$8),0),VLOOKUP($C22,'6. Patients'!$C$78:$AQ$107,COLUMNS('6. Patients'!$C$8:M$8),0))),0)</f>
        <v>0</v>
      </c>
      <c r="R22" s="51">
        <f>IFERROR(IF($B22=$DN$7,VLOOKUP($C22,'6. Patients'!$C$10:$AQ$39,COLUMNS('6. Patients'!$C$8:N$8),0),IF($B22=$DN$8,VLOOKUP($C22,'6. Patients'!$C$43:$AQ$73,COLUMNS('6. Patients'!$C$8:N$8),0),VLOOKUP($C22,'6. Patients'!$C$78:$AQ$107,COLUMNS('6. Patients'!$C$8:N$8),0))),0)</f>
        <v>0</v>
      </c>
      <c r="S22" s="51">
        <f>IFERROR(IF($B22=$DN$7,VLOOKUP($C22,'6. Patients'!$C$10:$AQ$39,COLUMNS('6. Patients'!$C$8:O$8),0),IF($B22=$DN$8,VLOOKUP($C22,'6. Patients'!$C$43:$AQ$73,COLUMNS('6. Patients'!$C$8:O$8),0),VLOOKUP($C22,'6. Patients'!$C$78:$AQ$107,COLUMNS('6. Patients'!$C$8:O$8),0))),0)</f>
        <v>0</v>
      </c>
      <c r="T22" s="51">
        <f>IFERROR(IF($B22=$DN$7,VLOOKUP($C22,'6. Patients'!$C$10:$AQ$39,COLUMNS('6. Patients'!$C$8:P$8),0),IF($B22=$DN$8,VLOOKUP($C22,'6. Patients'!$C$43:$AQ$73,COLUMNS('6. Patients'!$C$8:P$8),0),VLOOKUP($C22,'6. Patients'!$C$78:$AQ$107,COLUMNS('6. Patients'!$C$8:P$8),0))),0)</f>
        <v>0</v>
      </c>
      <c r="U22" s="51">
        <f>IFERROR(IF($B22=$DN$7,VLOOKUP($C22,'6. Patients'!$C$10:$AQ$39,COLUMNS('6. Patients'!$C$8:Q$8),0),IF($B22=$DN$8,VLOOKUP($C22,'6. Patients'!$C$43:$AQ$73,COLUMNS('6. Patients'!$C$8:Q$8),0),VLOOKUP($C22,'6. Patients'!$C$78:$AQ$107,COLUMNS('6. Patients'!$C$8:Q$8),0))),0)</f>
        <v>0</v>
      </c>
      <c r="V22" s="51">
        <f>IFERROR(IF($B22=$DN$7,VLOOKUP($C22,'6. Patients'!$C$10:$AQ$39,COLUMNS('6. Patients'!$C$8:R$8),0),IF($B22=$DN$8,VLOOKUP($C22,'6. Patients'!$C$43:$AQ$73,COLUMNS('6. Patients'!$C$8:R$8),0),VLOOKUP($C22,'6. Patients'!$C$78:$AQ$107,COLUMNS('6. Patients'!$C$8:R$8),0))),0)</f>
        <v>0</v>
      </c>
      <c r="W22" s="51">
        <f>IFERROR(IF($B22=$DN$7,VLOOKUP($C22,'6. Patients'!$C$10:$AQ$39,COLUMNS('6. Patients'!$C$8:S$8),0),IF($B22=$DN$8,VLOOKUP($C22,'6. Patients'!$C$43:$AQ$73,COLUMNS('6. Patients'!$C$8:S$8),0),VLOOKUP($C22,'6. Patients'!$C$78:$AQ$107,COLUMNS('6. Patients'!$C$8:S$8),0))),0)</f>
        <v>0</v>
      </c>
      <c r="X22" s="51">
        <f>IFERROR(IF($B22=$DN$7,VLOOKUP($C22,'6. Patients'!$C$10:$AQ$39,COLUMNS('6. Patients'!$C$8:T$8),0),IF($B22=$DN$8,VLOOKUP($C22,'6. Patients'!$C$43:$AQ$73,COLUMNS('6. Patients'!$C$8:T$8),0),VLOOKUP($C22,'6. Patients'!$C$78:$AQ$107,COLUMNS('6. Patients'!$C$8:T$8),0))),0)</f>
        <v>0</v>
      </c>
      <c r="Y22" s="51">
        <f>IFERROR(IF($B22=$DN$7,VLOOKUP($C22,'6. Patients'!$C$10:$AQ$39,COLUMNS('6. Patients'!$C$8:U$8),0),IF($B22=$DN$8,VLOOKUP($C22,'6. Patients'!$C$43:$AQ$73,COLUMNS('6. Patients'!$C$8:U$8),0),VLOOKUP($C22,'6. Patients'!$C$78:$AQ$107,COLUMNS('6. Patients'!$C$8:U$8),0))),0)</f>
        <v>0</v>
      </c>
      <c r="Z22" s="51">
        <f>IFERROR(IF($B22=$DN$7,VLOOKUP($C22,'6. Patients'!$C$10:$AQ$39,COLUMNS('6. Patients'!$C$8:V$8),0),IF($B22=$DN$8,VLOOKUP($C22,'6. Patients'!$C$43:$AQ$73,COLUMNS('6. Patients'!$C$8:V$8),0),VLOOKUP($C22,'6. Patients'!$C$78:$AQ$107,COLUMNS('6. Patients'!$C$8:V$8),0))),0)</f>
        <v>0</v>
      </c>
      <c r="AA22" s="51">
        <f>IFERROR(IF($B22=$DN$7,VLOOKUP($C22,'6. Patients'!$C$10:$AQ$39,COLUMNS('6. Patients'!$C$8:W$8),0),IF($B22=$DN$8,VLOOKUP($C22,'6. Patients'!$C$43:$AQ$73,COLUMNS('6. Patients'!$C$8:W$8),0),VLOOKUP($C22,'6. Patients'!$C$78:$AQ$107,COLUMNS('6. Patients'!$C$8:W$8),0))),0)</f>
        <v>0</v>
      </c>
      <c r="AB22" s="51">
        <f>IFERROR(IF($B22=$DN$7,VLOOKUP($C22,'6. Patients'!$C$10:$AQ$39,COLUMNS('6. Patients'!$C$8:X$8),0),IF($B22=$DN$8,VLOOKUP($C22,'6. Patients'!$C$43:$AQ$73,COLUMNS('6. Patients'!$C$8:X$8),0),VLOOKUP($C22,'6. Patients'!$C$78:$AQ$107,COLUMNS('6. Patients'!$C$8:X$8),0))),0)</f>
        <v>0</v>
      </c>
      <c r="AC22" s="51">
        <f>IFERROR(IF($B22=$DN$7,VLOOKUP($C22,'6. Patients'!$C$10:$AQ$39,COLUMNS('6. Patients'!$C$8:Y$8),0),IF($B22=$DN$8,VLOOKUP($C22,'6. Patients'!$C$43:$AQ$73,COLUMNS('6. Patients'!$C$8:Y$8),0),VLOOKUP($C22,'6. Patients'!$C$78:$AQ$107,COLUMNS('6. Patients'!$C$8:Y$8),0))),0)</f>
        <v>0</v>
      </c>
      <c r="AD22" s="51">
        <f>IFERROR(IF($B22=$DN$7,VLOOKUP($C22,'6. Patients'!$C$10:$AQ$39,COLUMNS('6. Patients'!$C$8:Z$8),0),IF($B22=$DN$8,VLOOKUP($C22,'6. Patients'!$C$43:$AQ$73,COLUMNS('6. Patients'!$C$8:Z$8),0),VLOOKUP($C22,'6. Patients'!$C$78:$AQ$107,COLUMNS('6. Patients'!$C$8:Z$8),0))),0)</f>
        <v>0</v>
      </c>
      <c r="AE22" s="51">
        <f>IFERROR(IF($B22=$DN$7,VLOOKUP($C22,'6. Patients'!$C$10:$AQ$39,COLUMNS('6. Patients'!$C$8:AA$8),0),IF($B22=$DN$8,VLOOKUP($C22,'6. Patients'!$C$43:$AQ$73,COLUMNS('6. Patients'!$C$8:AA$8),0),VLOOKUP($C22,'6. Patients'!$C$78:$AQ$107,COLUMNS('6. Patients'!$C$8:AA$8),0))),0)</f>
        <v>0</v>
      </c>
      <c r="AF22" s="51">
        <f>IFERROR(IF($B22=$DN$7,VLOOKUP($C22,'6. Patients'!$C$10:$AQ$39,COLUMNS('6. Patients'!$C$8:AB$8),0),IF($B22=$DN$8,VLOOKUP($C22,'6. Patients'!$C$43:$AQ$73,COLUMNS('6. Patients'!$C$8:AB$8),0),VLOOKUP($C22,'6. Patients'!$C$78:$AQ$107,COLUMNS('6. Patients'!$C$8:AB$8),0))),0)</f>
        <v>0</v>
      </c>
      <c r="AG22" s="51">
        <f>IFERROR(IF($B22=$DN$7,VLOOKUP($C22,'6. Patients'!$C$10:$AQ$39,COLUMNS('6. Patients'!$C$8:AC$8),0),IF($B22=$DN$8,VLOOKUP($C22,'6. Patients'!$C$43:$AQ$73,COLUMNS('6. Patients'!$C$8:AC$8),0),VLOOKUP($C22,'6. Patients'!$C$78:$AQ$107,COLUMNS('6. Patients'!$C$8:AC$8),0))),0)</f>
        <v>0</v>
      </c>
      <c r="AH22" s="51">
        <f>IFERROR(IF($B22=$DN$7,VLOOKUP($C22,'6. Patients'!$C$10:$AQ$39,COLUMNS('6. Patients'!$C$8:AD$8),0),IF($B22=$DN$8,VLOOKUP($C22,'6. Patients'!$C$43:$AQ$73,COLUMNS('6. Patients'!$C$8:AD$8),0),VLOOKUP($C22,'6. Patients'!$C$78:$AQ$107,COLUMNS('6. Patients'!$C$8:AD$8),0))),0)</f>
        <v>0</v>
      </c>
      <c r="AI22" s="51">
        <f>IFERROR(IF($B22=$DN$7,VLOOKUP($C22,'6. Patients'!$C$10:$AQ$39,COLUMNS('6. Patients'!$C$8:AE$8),0),IF($B22=$DN$8,VLOOKUP($C22,'6. Patients'!$C$43:$AQ$73,COLUMNS('6. Patients'!$C$8:AE$8),0),VLOOKUP($C22,'6. Patients'!$C$78:$AQ$107,COLUMNS('6. Patients'!$C$8:AE$8),0))),0)</f>
        <v>0</v>
      </c>
      <c r="AJ22" s="51">
        <f>IFERROR(IF($B22=$DN$7,VLOOKUP($C22,'6. Patients'!$C$10:$AQ$39,COLUMNS('6. Patients'!$C$8:AF$8),0),IF($B22=$DN$8,VLOOKUP($C22,'6. Patients'!$C$43:$AQ$73,COLUMNS('6. Patients'!$C$8:AF$8),0),VLOOKUP($C22,'6. Patients'!$C$78:$AQ$107,COLUMNS('6. Patients'!$C$8:AF$8),0))),0)</f>
        <v>0</v>
      </c>
      <c r="AK22" s="51">
        <f>IFERROR(IF($B22=$DN$7,VLOOKUP($C22,'6. Patients'!$C$10:$AQ$39,COLUMNS('6. Patients'!$C$8:AG$8),0),IF($B22=$DN$8,VLOOKUP($C22,'6. Patients'!$C$43:$AQ$73,COLUMNS('6. Patients'!$C$8:AG$8),0),VLOOKUP($C22,'6. Patients'!$C$78:$AQ$107,COLUMNS('6. Patients'!$C$8:AG$8),0))),0)</f>
        <v>0</v>
      </c>
      <c r="AL22" s="51">
        <f>IFERROR(IF($B22=$DN$7,VLOOKUP($C22,'6. Patients'!$C$10:$AQ$39,COLUMNS('6. Patients'!$C$8:AH$8),0),IF($B22=$DN$8,VLOOKUP($C22,'6. Patients'!$C$43:$AQ$73,COLUMNS('6. Patients'!$C$8:AH$8),0),VLOOKUP($C22,'6. Patients'!$C$78:$AQ$107,COLUMNS('6. Patients'!$C$8:AH$8),0))),0)</f>
        <v>0</v>
      </c>
      <c r="AM22" s="51">
        <f>IFERROR(IF($B22=$DN$7,VLOOKUP($C22,'6. Patients'!$C$10:$AQ$39,COLUMNS('6. Patients'!$C$8:AI$8),0),IF($B22=$DN$8,VLOOKUP($C22,'6. Patients'!$C$43:$AQ$73,COLUMNS('6. Patients'!$C$8:AI$8),0),VLOOKUP($C22,'6. Patients'!$C$78:$AQ$107,COLUMNS('6. Patients'!$C$8:AI$8),0))),0)</f>
        <v>0</v>
      </c>
      <c r="AN22" s="51">
        <f>IFERROR(IF($B22=$DN$7,VLOOKUP($C22,'6. Patients'!$C$10:$AQ$39,COLUMNS('6. Patients'!$C$8:AJ$8),0),IF($B22=$DN$8,VLOOKUP($C22,'6. Patients'!$C$43:$AQ$73,COLUMNS('6. Patients'!$C$8:AJ$8),0),VLOOKUP($C22,'6. Patients'!$C$78:$AQ$107,COLUMNS('6. Patients'!$C$8:AJ$8),0))),0)</f>
        <v>0</v>
      </c>
      <c r="AO22" s="51">
        <f>IFERROR(IF($B22=$DN$7,VLOOKUP($C22,'6. Patients'!$C$10:$AQ$39,COLUMNS('6. Patients'!$C$8:AK$8),0),IF($B22=$DN$8,VLOOKUP($C22,'6. Patients'!$C$43:$AQ$73,COLUMNS('6. Patients'!$C$8:AK$8),0),VLOOKUP($C22,'6. Patients'!$C$78:$AQ$107,COLUMNS('6. Patients'!$C$8:AK$8),0))),0)</f>
        <v>0</v>
      </c>
      <c r="AP22" s="51">
        <f>IFERROR(IF($B22=$DN$7,VLOOKUP($C22,'6. Patients'!$C$10:$AQ$39,COLUMNS('6. Patients'!$C$8:AL$8),0),IF($B22=$DN$8,VLOOKUP($C22,'6. Patients'!$C$43:$AQ$73,COLUMNS('6. Patients'!$C$8:AL$8),0),VLOOKUP($C22,'6. Patients'!$C$78:$AQ$107,COLUMNS('6. Patients'!$C$8:AL$8),0))),0)</f>
        <v>0</v>
      </c>
      <c r="AQ22" s="51">
        <f>IFERROR(IF($B22=$DN$7,VLOOKUP($C22,'6. Patients'!$C$10:$AQ$39,COLUMNS('6. Patients'!$C$8:AM$8),0),IF($B22=$DN$8,VLOOKUP($C22,'6. Patients'!$C$43:$AQ$73,COLUMNS('6. Patients'!$C$8:AM$8),0),VLOOKUP($C22,'6. Patients'!$C$78:$AQ$107,COLUMNS('6. Patients'!$C$8:AM$8),0))),0)</f>
        <v>0</v>
      </c>
      <c r="AR22" s="51">
        <f>IFERROR(IF($B22=$DN$7,VLOOKUP($C22,'6. Patients'!$C$10:$AQ$39,COLUMNS('6. Patients'!$C$8:AN$8),0),IF($B22=$DN$8,VLOOKUP($C22,'6. Patients'!$C$43:$AQ$73,COLUMNS('6. Patients'!$C$8:AN$8),0),VLOOKUP($C22,'6. Patients'!$C$78:$AQ$107,COLUMNS('6. Patients'!$C$8:AN$8),0))),0)</f>
        <v>0</v>
      </c>
      <c r="AS22" s="51">
        <f>IFERROR(IF($B22=$DN$7,VLOOKUP($C22,'6. Patients'!$C$10:$AQ$39,COLUMNS('6. Patients'!$C$8:AO$8),0),IF($B22=$DN$8,VLOOKUP($C22,'6. Patients'!$C$43:$AQ$73,COLUMNS('6. Patients'!$C$8:AO$8),0),VLOOKUP($C22,'6. Patients'!$C$78:$AQ$107,COLUMNS('6. Patients'!$C$8:AO$8),0))),0)</f>
        <v>0</v>
      </c>
      <c r="AT22" s="51">
        <f>IFERROR(IF($B22=$DN$7,VLOOKUP($C22,'6. Patients'!$C$10:$AQ$39,COLUMNS('6. Patients'!$C$8:AP$8),0),IF($B22=$DN$8,VLOOKUP($C22,'6. Patients'!$C$43:$AQ$73,COLUMNS('6. Patients'!$C$8:AP$8),0),VLOOKUP($C22,'6. Patients'!$C$78:$AQ$107,COLUMNS('6. Patients'!$C$8:AP$8),0))),0)</f>
        <v>0</v>
      </c>
      <c r="AU22" s="51">
        <f>IFERROR(IF($B22=$DN$7,VLOOKUP($C22,'6. Patients'!$C$10:$AQ$39,COLUMNS('6. Patients'!$C$8:AQ$8),0),IF($B22=$DN$8,VLOOKUP($C22,'6. Patients'!$C$43:$AQ$73,COLUMNS('6. Patients'!$C$8:AQ$8),0),VLOOKUP($C22,'6. Patients'!$C$78:$AQ$107,COLUMNS('6. Patients'!$C$8:AQ$8),0))),0)</f>
        <v>0</v>
      </c>
    </row>
    <row r="23" spans="2:123" ht="15" x14ac:dyDescent="0.25">
      <c r="B23" s="96"/>
      <c r="C23" s="96"/>
      <c r="D23" s="96"/>
      <c r="E23" s="97"/>
      <c r="F23" s="97"/>
      <c r="G23" s="98"/>
      <c r="H23" s="82">
        <f t="shared" si="2"/>
        <v>0</v>
      </c>
      <c r="I23" s="55" t="str">
        <f t="shared" si="0"/>
        <v/>
      </c>
      <c r="J23" s="53">
        <f t="shared" si="1"/>
        <v>0</v>
      </c>
      <c r="K23" s="51">
        <f>IFERROR(IF($B23=$DN$7,VLOOKUP($C23,'6. Patients'!$C$10:$AQ$39,COLUMNS('6. Patients'!$C$8:G$8),0),IF($B23=$DN$8,VLOOKUP($C23,'6. Patients'!$C$43:$AQ$73,COLUMNS('6. Patients'!$C$8:G$8),0),VLOOKUP($C23,'6. Patients'!$C$78:$AQ$107,COLUMNS('6. Patients'!$C$8:G$8),0))),0)</f>
        <v>0</v>
      </c>
      <c r="L23" s="51">
        <f>IFERROR(IF($B23=$DN$7,VLOOKUP($C23,'6. Patients'!$C$10:$AQ$39,COLUMNS('6. Patients'!$C$8:H$8),0),IF($B23=$DN$8,VLOOKUP($C23,'6. Patients'!$C$43:$AQ$73,COLUMNS('6. Patients'!$C$8:H$8),0),VLOOKUP($C23,'6. Patients'!$C$78:$AQ$107,COLUMNS('6. Patients'!$C$8:H$8),0))),0)</f>
        <v>0</v>
      </c>
      <c r="M23" s="51">
        <f>IFERROR(IF($B23=$DN$7,VLOOKUP($C23,'6. Patients'!$C$10:$AQ$39,COLUMNS('6. Patients'!$C$8:I$8),0),IF($B23=$DN$8,VLOOKUP($C23,'6. Patients'!$C$43:$AQ$73,COLUMNS('6. Patients'!$C$8:I$8),0),VLOOKUP($C23,'6. Patients'!$C$78:$AQ$107,COLUMNS('6. Patients'!$C$8:I$8),0))),0)</f>
        <v>0</v>
      </c>
      <c r="N23" s="51">
        <f>IFERROR(IF($B23=$DN$7,VLOOKUP($C23,'6. Patients'!$C$10:$AQ$39,COLUMNS('6. Patients'!$C$8:J$8),0),IF($B23=$DN$8,VLOOKUP($C23,'6. Patients'!$C$43:$AQ$73,COLUMNS('6. Patients'!$C$8:J$8),0),VLOOKUP($C23,'6. Patients'!$C$78:$AQ$107,COLUMNS('6. Patients'!$C$8:J$8),0))),0)</f>
        <v>0</v>
      </c>
      <c r="O23" s="51">
        <f>IFERROR(IF($B23=$DN$7,VLOOKUP($C23,'6. Patients'!$C$10:$AQ$39,COLUMNS('6. Patients'!$C$8:K$8),0),IF($B23=$DN$8,VLOOKUP($C23,'6. Patients'!$C$43:$AQ$73,COLUMNS('6. Patients'!$C$8:K$8),0),VLOOKUP($C23,'6. Patients'!$C$78:$AQ$107,COLUMNS('6. Patients'!$C$8:K$8),0))),0)</f>
        <v>0</v>
      </c>
      <c r="P23" s="51">
        <f>IFERROR(IF($B23=$DN$7,VLOOKUP($C23,'6. Patients'!$C$10:$AQ$39,COLUMNS('6. Patients'!$C$8:L$8),0),IF($B23=$DN$8,VLOOKUP($C23,'6. Patients'!$C$43:$AQ$73,COLUMNS('6. Patients'!$C$8:L$8),0),VLOOKUP($C23,'6. Patients'!$C$78:$AQ$107,COLUMNS('6. Patients'!$C$8:L$8),0))),0)</f>
        <v>0</v>
      </c>
      <c r="Q23" s="51">
        <f>IFERROR(IF($B23=$DN$7,VLOOKUP($C23,'6. Patients'!$C$10:$AQ$39,COLUMNS('6. Patients'!$C$8:M$8),0),IF($B23=$DN$8,VLOOKUP($C23,'6. Patients'!$C$43:$AQ$73,COLUMNS('6. Patients'!$C$8:M$8),0),VLOOKUP($C23,'6. Patients'!$C$78:$AQ$107,COLUMNS('6. Patients'!$C$8:M$8),0))),0)</f>
        <v>0</v>
      </c>
      <c r="R23" s="51">
        <f>IFERROR(IF($B23=$DN$7,VLOOKUP($C23,'6. Patients'!$C$10:$AQ$39,COLUMNS('6. Patients'!$C$8:N$8),0),IF($B23=$DN$8,VLOOKUP($C23,'6. Patients'!$C$43:$AQ$73,COLUMNS('6. Patients'!$C$8:N$8),0),VLOOKUP($C23,'6. Patients'!$C$78:$AQ$107,COLUMNS('6. Patients'!$C$8:N$8),0))),0)</f>
        <v>0</v>
      </c>
      <c r="S23" s="51">
        <f>IFERROR(IF($B23=$DN$7,VLOOKUP($C23,'6. Patients'!$C$10:$AQ$39,COLUMNS('6. Patients'!$C$8:O$8),0),IF($B23=$DN$8,VLOOKUP($C23,'6. Patients'!$C$43:$AQ$73,COLUMNS('6. Patients'!$C$8:O$8),0),VLOOKUP($C23,'6. Patients'!$C$78:$AQ$107,COLUMNS('6. Patients'!$C$8:O$8),0))),0)</f>
        <v>0</v>
      </c>
      <c r="T23" s="51">
        <f>IFERROR(IF($B23=$DN$7,VLOOKUP($C23,'6. Patients'!$C$10:$AQ$39,COLUMNS('6. Patients'!$C$8:P$8),0),IF($B23=$DN$8,VLOOKUP($C23,'6. Patients'!$C$43:$AQ$73,COLUMNS('6. Patients'!$C$8:P$8),0),VLOOKUP($C23,'6. Patients'!$C$78:$AQ$107,COLUMNS('6. Patients'!$C$8:P$8),0))),0)</f>
        <v>0</v>
      </c>
      <c r="U23" s="51">
        <f>IFERROR(IF($B23=$DN$7,VLOOKUP($C23,'6. Patients'!$C$10:$AQ$39,COLUMNS('6. Patients'!$C$8:Q$8),0),IF($B23=$DN$8,VLOOKUP($C23,'6. Patients'!$C$43:$AQ$73,COLUMNS('6. Patients'!$C$8:Q$8),0),VLOOKUP($C23,'6. Patients'!$C$78:$AQ$107,COLUMNS('6. Patients'!$C$8:Q$8),0))),0)</f>
        <v>0</v>
      </c>
      <c r="V23" s="51">
        <f>IFERROR(IF($B23=$DN$7,VLOOKUP($C23,'6. Patients'!$C$10:$AQ$39,COLUMNS('6. Patients'!$C$8:R$8),0),IF($B23=$DN$8,VLOOKUP($C23,'6. Patients'!$C$43:$AQ$73,COLUMNS('6. Patients'!$C$8:R$8),0),VLOOKUP($C23,'6. Patients'!$C$78:$AQ$107,COLUMNS('6. Patients'!$C$8:R$8),0))),0)</f>
        <v>0</v>
      </c>
      <c r="W23" s="51">
        <f>IFERROR(IF($B23=$DN$7,VLOOKUP($C23,'6. Patients'!$C$10:$AQ$39,COLUMNS('6. Patients'!$C$8:S$8),0),IF($B23=$DN$8,VLOOKUP($C23,'6. Patients'!$C$43:$AQ$73,COLUMNS('6. Patients'!$C$8:S$8),0),VLOOKUP($C23,'6. Patients'!$C$78:$AQ$107,COLUMNS('6. Patients'!$C$8:S$8),0))),0)</f>
        <v>0</v>
      </c>
      <c r="X23" s="51">
        <f>IFERROR(IF($B23=$DN$7,VLOOKUP($C23,'6. Patients'!$C$10:$AQ$39,COLUMNS('6. Patients'!$C$8:T$8),0),IF($B23=$DN$8,VLOOKUP($C23,'6. Patients'!$C$43:$AQ$73,COLUMNS('6. Patients'!$C$8:T$8),0),VLOOKUP($C23,'6. Patients'!$C$78:$AQ$107,COLUMNS('6. Patients'!$C$8:T$8),0))),0)</f>
        <v>0</v>
      </c>
      <c r="Y23" s="51">
        <f>IFERROR(IF($B23=$DN$7,VLOOKUP($C23,'6. Patients'!$C$10:$AQ$39,COLUMNS('6. Patients'!$C$8:U$8),0),IF($B23=$DN$8,VLOOKUP($C23,'6. Patients'!$C$43:$AQ$73,COLUMNS('6. Patients'!$C$8:U$8),0),VLOOKUP($C23,'6. Patients'!$C$78:$AQ$107,COLUMNS('6. Patients'!$C$8:U$8),0))),0)</f>
        <v>0</v>
      </c>
      <c r="Z23" s="51">
        <f>IFERROR(IF($B23=$DN$7,VLOOKUP($C23,'6. Patients'!$C$10:$AQ$39,COLUMNS('6. Patients'!$C$8:V$8),0),IF($B23=$DN$8,VLOOKUP($C23,'6. Patients'!$C$43:$AQ$73,COLUMNS('6. Patients'!$C$8:V$8),0),VLOOKUP($C23,'6. Patients'!$C$78:$AQ$107,COLUMNS('6. Patients'!$C$8:V$8),0))),0)</f>
        <v>0</v>
      </c>
      <c r="AA23" s="51">
        <f>IFERROR(IF($B23=$DN$7,VLOOKUP($C23,'6. Patients'!$C$10:$AQ$39,COLUMNS('6. Patients'!$C$8:W$8),0),IF($B23=$DN$8,VLOOKUP($C23,'6. Patients'!$C$43:$AQ$73,COLUMNS('6. Patients'!$C$8:W$8),0),VLOOKUP($C23,'6. Patients'!$C$78:$AQ$107,COLUMNS('6. Patients'!$C$8:W$8),0))),0)</f>
        <v>0</v>
      </c>
      <c r="AB23" s="51">
        <f>IFERROR(IF($B23=$DN$7,VLOOKUP($C23,'6. Patients'!$C$10:$AQ$39,COLUMNS('6. Patients'!$C$8:X$8),0),IF($B23=$DN$8,VLOOKUP($C23,'6. Patients'!$C$43:$AQ$73,COLUMNS('6. Patients'!$C$8:X$8),0),VLOOKUP($C23,'6. Patients'!$C$78:$AQ$107,COLUMNS('6. Patients'!$C$8:X$8),0))),0)</f>
        <v>0</v>
      </c>
      <c r="AC23" s="51">
        <f>IFERROR(IF($B23=$DN$7,VLOOKUP($C23,'6. Patients'!$C$10:$AQ$39,COLUMNS('6. Patients'!$C$8:Y$8),0),IF($B23=$DN$8,VLOOKUP($C23,'6. Patients'!$C$43:$AQ$73,COLUMNS('6. Patients'!$C$8:Y$8),0),VLOOKUP($C23,'6. Patients'!$C$78:$AQ$107,COLUMNS('6. Patients'!$C$8:Y$8),0))),0)</f>
        <v>0</v>
      </c>
      <c r="AD23" s="51">
        <f>IFERROR(IF($B23=$DN$7,VLOOKUP($C23,'6. Patients'!$C$10:$AQ$39,COLUMNS('6. Patients'!$C$8:Z$8),0),IF($B23=$DN$8,VLOOKUP($C23,'6. Patients'!$C$43:$AQ$73,COLUMNS('6. Patients'!$C$8:Z$8),0),VLOOKUP($C23,'6. Patients'!$C$78:$AQ$107,COLUMNS('6. Patients'!$C$8:Z$8),0))),0)</f>
        <v>0</v>
      </c>
      <c r="AE23" s="51">
        <f>IFERROR(IF($B23=$DN$7,VLOOKUP($C23,'6. Patients'!$C$10:$AQ$39,COLUMNS('6. Patients'!$C$8:AA$8),0),IF($B23=$DN$8,VLOOKUP($C23,'6. Patients'!$C$43:$AQ$73,COLUMNS('6. Patients'!$C$8:AA$8),0),VLOOKUP($C23,'6. Patients'!$C$78:$AQ$107,COLUMNS('6. Patients'!$C$8:AA$8),0))),0)</f>
        <v>0</v>
      </c>
      <c r="AF23" s="51">
        <f>IFERROR(IF($B23=$DN$7,VLOOKUP($C23,'6. Patients'!$C$10:$AQ$39,COLUMNS('6. Patients'!$C$8:AB$8),0),IF($B23=$DN$8,VLOOKUP($C23,'6. Patients'!$C$43:$AQ$73,COLUMNS('6. Patients'!$C$8:AB$8),0),VLOOKUP($C23,'6. Patients'!$C$78:$AQ$107,COLUMNS('6. Patients'!$C$8:AB$8),0))),0)</f>
        <v>0</v>
      </c>
      <c r="AG23" s="51">
        <f>IFERROR(IF($B23=$DN$7,VLOOKUP($C23,'6. Patients'!$C$10:$AQ$39,COLUMNS('6. Patients'!$C$8:AC$8),0),IF($B23=$DN$8,VLOOKUP($C23,'6. Patients'!$C$43:$AQ$73,COLUMNS('6. Patients'!$C$8:AC$8),0),VLOOKUP($C23,'6. Patients'!$C$78:$AQ$107,COLUMNS('6. Patients'!$C$8:AC$8),0))),0)</f>
        <v>0</v>
      </c>
      <c r="AH23" s="51">
        <f>IFERROR(IF($B23=$DN$7,VLOOKUP($C23,'6. Patients'!$C$10:$AQ$39,COLUMNS('6. Patients'!$C$8:AD$8),0),IF($B23=$DN$8,VLOOKUP($C23,'6. Patients'!$C$43:$AQ$73,COLUMNS('6. Patients'!$C$8:AD$8),0),VLOOKUP($C23,'6. Patients'!$C$78:$AQ$107,COLUMNS('6. Patients'!$C$8:AD$8),0))),0)</f>
        <v>0</v>
      </c>
      <c r="AI23" s="51">
        <f>IFERROR(IF($B23=$DN$7,VLOOKUP($C23,'6. Patients'!$C$10:$AQ$39,COLUMNS('6. Patients'!$C$8:AE$8),0),IF($B23=$DN$8,VLOOKUP($C23,'6. Patients'!$C$43:$AQ$73,COLUMNS('6. Patients'!$C$8:AE$8),0),VLOOKUP($C23,'6. Patients'!$C$78:$AQ$107,COLUMNS('6. Patients'!$C$8:AE$8),0))),0)</f>
        <v>0</v>
      </c>
      <c r="AJ23" s="51">
        <f>IFERROR(IF($B23=$DN$7,VLOOKUP($C23,'6. Patients'!$C$10:$AQ$39,COLUMNS('6. Patients'!$C$8:AF$8),0),IF($B23=$DN$8,VLOOKUP($C23,'6. Patients'!$C$43:$AQ$73,COLUMNS('6. Patients'!$C$8:AF$8),0),VLOOKUP($C23,'6. Patients'!$C$78:$AQ$107,COLUMNS('6. Patients'!$C$8:AF$8),0))),0)</f>
        <v>0</v>
      </c>
      <c r="AK23" s="51">
        <f>IFERROR(IF($B23=$DN$7,VLOOKUP($C23,'6. Patients'!$C$10:$AQ$39,COLUMNS('6. Patients'!$C$8:AG$8),0),IF($B23=$DN$8,VLOOKUP($C23,'6. Patients'!$C$43:$AQ$73,COLUMNS('6. Patients'!$C$8:AG$8),0),VLOOKUP($C23,'6. Patients'!$C$78:$AQ$107,COLUMNS('6. Patients'!$C$8:AG$8),0))),0)</f>
        <v>0</v>
      </c>
      <c r="AL23" s="51">
        <f>IFERROR(IF($B23=$DN$7,VLOOKUP($C23,'6. Patients'!$C$10:$AQ$39,COLUMNS('6. Patients'!$C$8:AH$8),0),IF($B23=$DN$8,VLOOKUP($C23,'6. Patients'!$C$43:$AQ$73,COLUMNS('6. Patients'!$C$8:AH$8),0),VLOOKUP($C23,'6. Patients'!$C$78:$AQ$107,COLUMNS('6. Patients'!$C$8:AH$8),0))),0)</f>
        <v>0</v>
      </c>
      <c r="AM23" s="51">
        <f>IFERROR(IF($B23=$DN$7,VLOOKUP($C23,'6. Patients'!$C$10:$AQ$39,COLUMNS('6. Patients'!$C$8:AI$8),0),IF($B23=$DN$8,VLOOKUP($C23,'6. Patients'!$C$43:$AQ$73,COLUMNS('6. Patients'!$C$8:AI$8),0),VLOOKUP($C23,'6. Patients'!$C$78:$AQ$107,COLUMNS('6. Patients'!$C$8:AI$8),0))),0)</f>
        <v>0</v>
      </c>
      <c r="AN23" s="51">
        <f>IFERROR(IF($B23=$DN$7,VLOOKUP($C23,'6. Patients'!$C$10:$AQ$39,COLUMNS('6. Patients'!$C$8:AJ$8),0),IF($B23=$DN$8,VLOOKUP($C23,'6. Patients'!$C$43:$AQ$73,COLUMNS('6. Patients'!$C$8:AJ$8),0),VLOOKUP($C23,'6. Patients'!$C$78:$AQ$107,COLUMNS('6. Patients'!$C$8:AJ$8),0))),0)</f>
        <v>0</v>
      </c>
      <c r="AO23" s="51">
        <f>IFERROR(IF($B23=$DN$7,VLOOKUP($C23,'6. Patients'!$C$10:$AQ$39,COLUMNS('6. Patients'!$C$8:AK$8),0),IF($B23=$DN$8,VLOOKUP($C23,'6. Patients'!$C$43:$AQ$73,COLUMNS('6. Patients'!$C$8:AK$8),0),VLOOKUP($C23,'6. Patients'!$C$78:$AQ$107,COLUMNS('6. Patients'!$C$8:AK$8),0))),0)</f>
        <v>0</v>
      </c>
      <c r="AP23" s="51">
        <f>IFERROR(IF($B23=$DN$7,VLOOKUP($C23,'6. Patients'!$C$10:$AQ$39,COLUMNS('6. Patients'!$C$8:AL$8),0),IF($B23=$DN$8,VLOOKUP($C23,'6. Patients'!$C$43:$AQ$73,COLUMNS('6. Patients'!$C$8:AL$8),0),VLOOKUP($C23,'6. Patients'!$C$78:$AQ$107,COLUMNS('6. Patients'!$C$8:AL$8),0))),0)</f>
        <v>0</v>
      </c>
      <c r="AQ23" s="51">
        <f>IFERROR(IF($B23=$DN$7,VLOOKUP($C23,'6. Patients'!$C$10:$AQ$39,COLUMNS('6. Patients'!$C$8:AM$8),0),IF($B23=$DN$8,VLOOKUP($C23,'6. Patients'!$C$43:$AQ$73,COLUMNS('6. Patients'!$C$8:AM$8),0),VLOOKUP($C23,'6. Patients'!$C$78:$AQ$107,COLUMNS('6. Patients'!$C$8:AM$8),0))),0)</f>
        <v>0</v>
      </c>
      <c r="AR23" s="51">
        <f>IFERROR(IF($B23=$DN$7,VLOOKUP($C23,'6. Patients'!$C$10:$AQ$39,COLUMNS('6. Patients'!$C$8:AN$8),0),IF($B23=$DN$8,VLOOKUP($C23,'6. Patients'!$C$43:$AQ$73,COLUMNS('6. Patients'!$C$8:AN$8),0),VLOOKUP($C23,'6. Patients'!$C$78:$AQ$107,COLUMNS('6. Patients'!$C$8:AN$8),0))),0)</f>
        <v>0</v>
      </c>
      <c r="AS23" s="51">
        <f>IFERROR(IF($B23=$DN$7,VLOOKUP($C23,'6. Patients'!$C$10:$AQ$39,COLUMNS('6. Patients'!$C$8:AO$8),0),IF($B23=$DN$8,VLOOKUP($C23,'6. Patients'!$C$43:$AQ$73,COLUMNS('6. Patients'!$C$8:AO$8),0),VLOOKUP($C23,'6. Patients'!$C$78:$AQ$107,COLUMNS('6. Patients'!$C$8:AO$8),0))),0)</f>
        <v>0</v>
      </c>
      <c r="AT23" s="51">
        <f>IFERROR(IF($B23=$DN$7,VLOOKUP($C23,'6. Patients'!$C$10:$AQ$39,COLUMNS('6. Patients'!$C$8:AP$8),0),IF($B23=$DN$8,VLOOKUP($C23,'6. Patients'!$C$43:$AQ$73,COLUMNS('6. Patients'!$C$8:AP$8),0),VLOOKUP($C23,'6. Patients'!$C$78:$AQ$107,COLUMNS('6. Patients'!$C$8:AP$8),0))),0)</f>
        <v>0</v>
      </c>
      <c r="AU23" s="51">
        <f>IFERROR(IF($B23=$DN$7,VLOOKUP($C23,'6. Patients'!$C$10:$AQ$39,COLUMNS('6. Patients'!$C$8:AQ$8),0),IF($B23=$DN$8,VLOOKUP($C23,'6. Patients'!$C$43:$AQ$73,COLUMNS('6. Patients'!$C$8:AQ$8),0),VLOOKUP($C23,'6. Patients'!$C$78:$AQ$107,COLUMNS('6. Patients'!$C$8:AQ$8),0))),0)</f>
        <v>0</v>
      </c>
    </row>
    <row r="24" spans="2:123" ht="15" x14ac:dyDescent="0.25">
      <c r="B24" s="96"/>
      <c r="C24" s="96"/>
      <c r="D24" s="96"/>
      <c r="E24" s="97"/>
      <c r="F24" s="97"/>
      <c r="G24" s="98"/>
      <c r="H24" s="82">
        <f t="shared" si="2"/>
        <v>0</v>
      </c>
      <c r="I24" s="55" t="str">
        <f t="shared" si="0"/>
        <v/>
      </c>
      <c r="J24" s="53">
        <f t="shared" si="1"/>
        <v>0</v>
      </c>
      <c r="K24" s="51">
        <f>IFERROR(IF($B24=$DN$7,VLOOKUP($C24,'6. Patients'!$C$10:$AQ$39,COLUMNS('6. Patients'!$C$8:G$8),0),IF($B24=$DN$8,VLOOKUP($C24,'6. Patients'!$C$43:$AQ$73,COLUMNS('6. Patients'!$C$8:G$8),0),VLOOKUP($C24,'6. Patients'!$C$78:$AQ$107,COLUMNS('6. Patients'!$C$8:G$8),0))),0)</f>
        <v>0</v>
      </c>
      <c r="L24" s="51">
        <f>IFERROR(IF($B24=$DN$7,VLOOKUP($C24,'6. Patients'!$C$10:$AQ$39,COLUMNS('6. Patients'!$C$8:H$8),0),IF($B24=$DN$8,VLOOKUP($C24,'6. Patients'!$C$43:$AQ$73,COLUMNS('6. Patients'!$C$8:H$8),0),VLOOKUP($C24,'6. Patients'!$C$78:$AQ$107,COLUMNS('6. Patients'!$C$8:H$8),0))),0)</f>
        <v>0</v>
      </c>
      <c r="M24" s="51">
        <f>IFERROR(IF($B24=$DN$7,VLOOKUP($C24,'6. Patients'!$C$10:$AQ$39,COLUMNS('6. Patients'!$C$8:I$8),0),IF($B24=$DN$8,VLOOKUP($C24,'6. Patients'!$C$43:$AQ$73,COLUMNS('6. Patients'!$C$8:I$8),0),VLOOKUP($C24,'6. Patients'!$C$78:$AQ$107,COLUMNS('6. Patients'!$C$8:I$8),0))),0)</f>
        <v>0</v>
      </c>
      <c r="N24" s="51">
        <f>IFERROR(IF($B24=$DN$7,VLOOKUP($C24,'6. Patients'!$C$10:$AQ$39,COLUMNS('6. Patients'!$C$8:J$8),0),IF($B24=$DN$8,VLOOKUP($C24,'6. Patients'!$C$43:$AQ$73,COLUMNS('6. Patients'!$C$8:J$8),0),VLOOKUP($C24,'6. Patients'!$C$78:$AQ$107,COLUMNS('6. Patients'!$C$8:J$8),0))),0)</f>
        <v>0</v>
      </c>
      <c r="O24" s="51">
        <f>IFERROR(IF($B24=$DN$7,VLOOKUP($C24,'6. Patients'!$C$10:$AQ$39,COLUMNS('6. Patients'!$C$8:K$8),0),IF($B24=$DN$8,VLOOKUP($C24,'6. Patients'!$C$43:$AQ$73,COLUMNS('6. Patients'!$C$8:K$8),0),VLOOKUP($C24,'6. Patients'!$C$78:$AQ$107,COLUMNS('6. Patients'!$C$8:K$8),0))),0)</f>
        <v>0</v>
      </c>
      <c r="P24" s="51">
        <f>IFERROR(IF($B24=$DN$7,VLOOKUP($C24,'6. Patients'!$C$10:$AQ$39,COLUMNS('6. Patients'!$C$8:L$8),0),IF($B24=$DN$8,VLOOKUP($C24,'6. Patients'!$C$43:$AQ$73,COLUMNS('6. Patients'!$C$8:L$8),0),VLOOKUP($C24,'6. Patients'!$C$78:$AQ$107,COLUMNS('6. Patients'!$C$8:L$8),0))),0)</f>
        <v>0</v>
      </c>
      <c r="Q24" s="51">
        <f>IFERROR(IF($B24=$DN$7,VLOOKUP($C24,'6. Patients'!$C$10:$AQ$39,COLUMNS('6. Patients'!$C$8:M$8),0),IF($B24=$DN$8,VLOOKUP($C24,'6. Patients'!$C$43:$AQ$73,COLUMNS('6. Patients'!$C$8:M$8),0),VLOOKUP($C24,'6. Patients'!$C$78:$AQ$107,COLUMNS('6. Patients'!$C$8:M$8),0))),0)</f>
        <v>0</v>
      </c>
      <c r="R24" s="51">
        <f>IFERROR(IF($B24=$DN$7,VLOOKUP($C24,'6. Patients'!$C$10:$AQ$39,COLUMNS('6. Patients'!$C$8:N$8),0),IF($B24=$DN$8,VLOOKUP($C24,'6. Patients'!$C$43:$AQ$73,COLUMNS('6. Patients'!$C$8:N$8),0),VLOOKUP($C24,'6. Patients'!$C$78:$AQ$107,COLUMNS('6. Patients'!$C$8:N$8),0))),0)</f>
        <v>0</v>
      </c>
      <c r="S24" s="51">
        <f>IFERROR(IF($B24=$DN$7,VLOOKUP($C24,'6. Patients'!$C$10:$AQ$39,COLUMNS('6. Patients'!$C$8:O$8),0),IF($B24=$DN$8,VLOOKUP($C24,'6. Patients'!$C$43:$AQ$73,COLUMNS('6. Patients'!$C$8:O$8),0),VLOOKUP($C24,'6. Patients'!$C$78:$AQ$107,COLUMNS('6. Patients'!$C$8:O$8),0))),0)</f>
        <v>0</v>
      </c>
      <c r="T24" s="51">
        <f>IFERROR(IF($B24=$DN$7,VLOOKUP($C24,'6. Patients'!$C$10:$AQ$39,COLUMNS('6. Patients'!$C$8:P$8),0),IF($B24=$DN$8,VLOOKUP($C24,'6. Patients'!$C$43:$AQ$73,COLUMNS('6. Patients'!$C$8:P$8),0),VLOOKUP($C24,'6. Patients'!$C$78:$AQ$107,COLUMNS('6. Patients'!$C$8:P$8),0))),0)</f>
        <v>0</v>
      </c>
      <c r="U24" s="51">
        <f>IFERROR(IF($B24=$DN$7,VLOOKUP($C24,'6. Patients'!$C$10:$AQ$39,COLUMNS('6. Patients'!$C$8:Q$8),0),IF($B24=$DN$8,VLOOKUP($C24,'6. Patients'!$C$43:$AQ$73,COLUMNS('6. Patients'!$C$8:Q$8),0),VLOOKUP($C24,'6. Patients'!$C$78:$AQ$107,COLUMNS('6. Patients'!$C$8:Q$8),0))),0)</f>
        <v>0</v>
      </c>
      <c r="V24" s="51">
        <f>IFERROR(IF($B24=$DN$7,VLOOKUP($C24,'6. Patients'!$C$10:$AQ$39,COLUMNS('6. Patients'!$C$8:R$8),0),IF($B24=$DN$8,VLOOKUP($C24,'6. Patients'!$C$43:$AQ$73,COLUMNS('6. Patients'!$C$8:R$8),0),VLOOKUP($C24,'6. Patients'!$C$78:$AQ$107,COLUMNS('6. Patients'!$C$8:R$8),0))),0)</f>
        <v>0</v>
      </c>
      <c r="W24" s="51">
        <f>IFERROR(IF($B24=$DN$7,VLOOKUP($C24,'6. Patients'!$C$10:$AQ$39,COLUMNS('6. Patients'!$C$8:S$8),0),IF($B24=$DN$8,VLOOKUP($C24,'6. Patients'!$C$43:$AQ$73,COLUMNS('6. Patients'!$C$8:S$8),0),VLOOKUP($C24,'6. Patients'!$C$78:$AQ$107,COLUMNS('6. Patients'!$C$8:S$8),0))),0)</f>
        <v>0</v>
      </c>
      <c r="X24" s="51">
        <f>IFERROR(IF($B24=$DN$7,VLOOKUP($C24,'6. Patients'!$C$10:$AQ$39,COLUMNS('6. Patients'!$C$8:T$8),0),IF($B24=$DN$8,VLOOKUP($C24,'6. Patients'!$C$43:$AQ$73,COLUMNS('6. Patients'!$C$8:T$8),0),VLOOKUP($C24,'6. Patients'!$C$78:$AQ$107,COLUMNS('6. Patients'!$C$8:T$8),0))),0)</f>
        <v>0</v>
      </c>
      <c r="Y24" s="51">
        <f>IFERROR(IF($B24=$DN$7,VLOOKUP($C24,'6. Patients'!$C$10:$AQ$39,COLUMNS('6. Patients'!$C$8:U$8),0),IF($B24=$DN$8,VLOOKUP($C24,'6. Patients'!$C$43:$AQ$73,COLUMNS('6. Patients'!$C$8:U$8),0),VLOOKUP($C24,'6. Patients'!$C$78:$AQ$107,COLUMNS('6. Patients'!$C$8:U$8),0))),0)</f>
        <v>0</v>
      </c>
      <c r="Z24" s="51">
        <f>IFERROR(IF($B24=$DN$7,VLOOKUP($C24,'6. Patients'!$C$10:$AQ$39,COLUMNS('6. Patients'!$C$8:V$8),0),IF($B24=$DN$8,VLOOKUP($C24,'6. Patients'!$C$43:$AQ$73,COLUMNS('6. Patients'!$C$8:V$8),0),VLOOKUP($C24,'6. Patients'!$C$78:$AQ$107,COLUMNS('6. Patients'!$C$8:V$8),0))),0)</f>
        <v>0</v>
      </c>
      <c r="AA24" s="51">
        <f>IFERROR(IF($B24=$DN$7,VLOOKUP($C24,'6. Patients'!$C$10:$AQ$39,COLUMNS('6. Patients'!$C$8:W$8),0),IF($B24=$DN$8,VLOOKUP($C24,'6. Patients'!$C$43:$AQ$73,COLUMNS('6. Patients'!$C$8:W$8),0),VLOOKUP($C24,'6. Patients'!$C$78:$AQ$107,COLUMNS('6. Patients'!$C$8:W$8),0))),0)</f>
        <v>0</v>
      </c>
      <c r="AB24" s="51">
        <f>IFERROR(IF($B24=$DN$7,VLOOKUP($C24,'6. Patients'!$C$10:$AQ$39,COLUMNS('6. Patients'!$C$8:X$8),0),IF($B24=$DN$8,VLOOKUP($C24,'6. Patients'!$C$43:$AQ$73,COLUMNS('6. Patients'!$C$8:X$8),0),VLOOKUP($C24,'6. Patients'!$C$78:$AQ$107,COLUMNS('6. Patients'!$C$8:X$8),0))),0)</f>
        <v>0</v>
      </c>
      <c r="AC24" s="51">
        <f>IFERROR(IF($B24=$DN$7,VLOOKUP($C24,'6. Patients'!$C$10:$AQ$39,COLUMNS('6. Patients'!$C$8:Y$8),0),IF($B24=$DN$8,VLOOKUP($C24,'6. Patients'!$C$43:$AQ$73,COLUMNS('6. Patients'!$C$8:Y$8),0),VLOOKUP($C24,'6. Patients'!$C$78:$AQ$107,COLUMNS('6. Patients'!$C$8:Y$8),0))),0)</f>
        <v>0</v>
      </c>
      <c r="AD24" s="51">
        <f>IFERROR(IF($B24=$DN$7,VLOOKUP($C24,'6. Patients'!$C$10:$AQ$39,COLUMNS('6. Patients'!$C$8:Z$8),0),IF($B24=$DN$8,VLOOKUP($C24,'6. Patients'!$C$43:$AQ$73,COLUMNS('6. Patients'!$C$8:Z$8),0),VLOOKUP($C24,'6. Patients'!$C$78:$AQ$107,COLUMNS('6. Patients'!$C$8:Z$8),0))),0)</f>
        <v>0</v>
      </c>
      <c r="AE24" s="51">
        <f>IFERROR(IF($B24=$DN$7,VLOOKUP($C24,'6. Patients'!$C$10:$AQ$39,COLUMNS('6. Patients'!$C$8:AA$8),0),IF($B24=$DN$8,VLOOKUP($C24,'6. Patients'!$C$43:$AQ$73,COLUMNS('6. Patients'!$C$8:AA$8),0),VLOOKUP($C24,'6. Patients'!$C$78:$AQ$107,COLUMNS('6. Patients'!$C$8:AA$8),0))),0)</f>
        <v>0</v>
      </c>
      <c r="AF24" s="51">
        <f>IFERROR(IF($B24=$DN$7,VLOOKUP($C24,'6. Patients'!$C$10:$AQ$39,COLUMNS('6. Patients'!$C$8:AB$8),0),IF($B24=$DN$8,VLOOKUP($C24,'6. Patients'!$C$43:$AQ$73,COLUMNS('6. Patients'!$C$8:AB$8),0),VLOOKUP($C24,'6. Patients'!$C$78:$AQ$107,COLUMNS('6. Patients'!$C$8:AB$8),0))),0)</f>
        <v>0</v>
      </c>
      <c r="AG24" s="51">
        <f>IFERROR(IF($B24=$DN$7,VLOOKUP($C24,'6. Patients'!$C$10:$AQ$39,COLUMNS('6. Patients'!$C$8:AC$8),0),IF($B24=$DN$8,VLOOKUP($C24,'6. Patients'!$C$43:$AQ$73,COLUMNS('6. Patients'!$C$8:AC$8),0),VLOOKUP($C24,'6. Patients'!$C$78:$AQ$107,COLUMNS('6. Patients'!$C$8:AC$8),0))),0)</f>
        <v>0</v>
      </c>
      <c r="AH24" s="51">
        <f>IFERROR(IF($B24=$DN$7,VLOOKUP($C24,'6. Patients'!$C$10:$AQ$39,COLUMNS('6. Patients'!$C$8:AD$8),0),IF($B24=$DN$8,VLOOKUP($C24,'6. Patients'!$C$43:$AQ$73,COLUMNS('6. Patients'!$C$8:AD$8),0),VLOOKUP($C24,'6. Patients'!$C$78:$AQ$107,COLUMNS('6. Patients'!$C$8:AD$8),0))),0)</f>
        <v>0</v>
      </c>
      <c r="AI24" s="51">
        <f>IFERROR(IF($B24=$DN$7,VLOOKUP($C24,'6. Patients'!$C$10:$AQ$39,COLUMNS('6. Patients'!$C$8:AE$8),0),IF($B24=$DN$8,VLOOKUP($C24,'6. Patients'!$C$43:$AQ$73,COLUMNS('6. Patients'!$C$8:AE$8),0),VLOOKUP($C24,'6. Patients'!$C$78:$AQ$107,COLUMNS('6. Patients'!$C$8:AE$8),0))),0)</f>
        <v>0</v>
      </c>
      <c r="AJ24" s="51">
        <f>IFERROR(IF($B24=$DN$7,VLOOKUP($C24,'6. Patients'!$C$10:$AQ$39,COLUMNS('6. Patients'!$C$8:AF$8),0),IF($B24=$DN$8,VLOOKUP($C24,'6. Patients'!$C$43:$AQ$73,COLUMNS('6. Patients'!$C$8:AF$8),0),VLOOKUP($C24,'6. Patients'!$C$78:$AQ$107,COLUMNS('6. Patients'!$C$8:AF$8),0))),0)</f>
        <v>0</v>
      </c>
      <c r="AK24" s="51">
        <f>IFERROR(IF($B24=$DN$7,VLOOKUP($C24,'6. Patients'!$C$10:$AQ$39,COLUMNS('6. Patients'!$C$8:AG$8),0),IF($B24=$DN$8,VLOOKUP($C24,'6. Patients'!$C$43:$AQ$73,COLUMNS('6. Patients'!$C$8:AG$8),0),VLOOKUP($C24,'6. Patients'!$C$78:$AQ$107,COLUMNS('6. Patients'!$C$8:AG$8),0))),0)</f>
        <v>0</v>
      </c>
      <c r="AL24" s="51">
        <f>IFERROR(IF($B24=$DN$7,VLOOKUP($C24,'6. Patients'!$C$10:$AQ$39,COLUMNS('6. Patients'!$C$8:AH$8),0),IF($B24=$DN$8,VLOOKUP($C24,'6. Patients'!$C$43:$AQ$73,COLUMNS('6. Patients'!$C$8:AH$8),0),VLOOKUP($C24,'6. Patients'!$C$78:$AQ$107,COLUMNS('6. Patients'!$C$8:AH$8),0))),0)</f>
        <v>0</v>
      </c>
      <c r="AM24" s="51">
        <f>IFERROR(IF($B24=$DN$7,VLOOKUP($C24,'6. Patients'!$C$10:$AQ$39,COLUMNS('6. Patients'!$C$8:AI$8),0),IF($B24=$DN$8,VLOOKUP($C24,'6. Patients'!$C$43:$AQ$73,COLUMNS('6. Patients'!$C$8:AI$8),0),VLOOKUP($C24,'6. Patients'!$C$78:$AQ$107,COLUMNS('6. Patients'!$C$8:AI$8),0))),0)</f>
        <v>0</v>
      </c>
      <c r="AN24" s="51">
        <f>IFERROR(IF($B24=$DN$7,VLOOKUP($C24,'6. Patients'!$C$10:$AQ$39,COLUMNS('6. Patients'!$C$8:AJ$8),0),IF($B24=$DN$8,VLOOKUP($C24,'6. Patients'!$C$43:$AQ$73,COLUMNS('6. Patients'!$C$8:AJ$8),0),VLOOKUP($C24,'6. Patients'!$C$78:$AQ$107,COLUMNS('6. Patients'!$C$8:AJ$8),0))),0)</f>
        <v>0</v>
      </c>
      <c r="AO24" s="51">
        <f>IFERROR(IF($B24=$DN$7,VLOOKUP($C24,'6. Patients'!$C$10:$AQ$39,COLUMNS('6. Patients'!$C$8:AK$8),0),IF($B24=$DN$8,VLOOKUP($C24,'6. Patients'!$C$43:$AQ$73,COLUMNS('6. Patients'!$C$8:AK$8),0),VLOOKUP($C24,'6. Patients'!$C$78:$AQ$107,COLUMNS('6. Patients'!$C$8:AK$8),0))),0)</f>
        <v>0</v>
      </c>
      <c r="AP24" s="51">
        <f>IFERROR(IF($B24=$DN$7,VLOOKUP($C24,'6. Patients'!$C$10:$AQ$39,COLUMNS('6. Patients'!$C$8:AL$8),0),IF($B24=$DN$8,VLOOKUP($C24,'6. Patients'!$C$43:$AQ$73,COLUMNS('6. Patients'!$C$8:AL$8),0),VLOOKUP($C24,'6. Patients'!$C$78:$AQ$107,COLUMNS('6. Patients'!$C$8:AL$8),0))),0)</f>
        <v>0</v>
      </c>
      <c r="AQ24" s="51">
        <f>IFERROR(IF($B24=$DN$7,VLOOKUP($C24,'6. Patients'!$C$10:$AQ$39,COLUMNS('6. Patients'!$C$8:AM$8),0),IF($B24=$DN$8,VLOOKUP($C24,'6. Patients'!$C$43:$AQ$73,COLUMNS('6. Patients'!$C$8:AM$8),0),VLOOKUP($C24,'6. Patients'!$C$78:$AQ$107,COLUMNS('6. Patients'!$C$8:AM$8),0))),0)</f>
        <v>0</v>
      </c>
      <c r="AR24" s="51">
        <f>IFERROR(IF($B24=$DN$7,VLOOKUP($C24,'6. Patients'!$C$10:$AQ$39,COLUMNS('6. Patients'!$C$8:AN$8),0),IF($B24=$DN$8,VLOOKUP($C24,'6. Patients'!$C$43:$AQ$73,COLUMNS('6. Patients'!$C$8:AN$8),0),VLOOKUP($C24,'6. Patients'!$C$78:$AQ$107,COLUMNS('6. Patients'!$C$8:AN$8),0))),0)</f>
        <v>0</v>
      </c>
      <c r="AS24" s="51">
        <f>IFERROR(IF($B24=$DN$7,VLOOKUP($C24,'6. Patients'!$C$10:$AQ$39,COLUMNS('6. Patients'!$C$8:AO$8),0),IF($B24=$DN$8,VLOOKUP($C24,'6. Patients'!$C$43:$AQ$73,COLUMNS('6. Patients'!$C$8:AO$8),0),VLOOKUP($C24,'6. Patients'!$C$78:$AQ$107,COLUMNS('6. Patients'!$C$8:AO$8),0))),0)</f>
        <v>0</v>
      </c>
      <c r="AT24" s="51">
        <f>IFERROR(IF($B24=$DN$7,VLOOKUP($C24,'6. Patients'!$C$10:$AQ$39,COLUMNS('6. Patients'!$C$8:AP$8),0),IF($B24=$DN$8,VLOOKUP($C24,'6. Patients'!$C$43:$AQ$73,COLUMNS('6. Patients'!$C$8:AP$8),0),VLOOKUP($C24,'6. Patients'!$C$78:$AQ$107,COLUMNS('6. Patients'!$C$8:AP$8),0))),0)</f>
        <v>0</v>
      </c>
      <c r="AU24" s="51">
        <f>IFERROR(IF($B24=$DN$7,VLOOKUP($C24,'6. Patients'!$C$10:$AQ$39,COLUMNS('6. Patients'!$C$8:AQ$8),0),IF($B24=$DN$8,VLOOKUP($C24,'6. Patients'!$C$43:$AQ$73,COLUMNS('6. Patients'!$C$8:AQ$8),0),VLOOKUP($C24,'6. Patients'!$C$78:$AQ$107,COLUMNS('6. Patients'!$C$8:AQ$8),0))),0)</f>
        <v>0</v>
      </c>
    </row>
    <row r="25" spans="2:123" ht="15" x14ac:dyDescent="0.25">
      <c r="B25" s="96"/>
      <c r="C25" s="96"/>
      <c r="D25" s="96"/>
      <c r="E25" s="97"/>
      <c r="F25" s="97"/>
      <c r="G25" s="98"/>
      <c r="H25" s="82">
        <f t="shared" si="2"/>
        <v>0</v>
      </c>
      <c r="I25" s="55" t="str">
        <f t="shared" si="0"/>
        <v/>
      </c>
      <c r="J25" s="53">
        <f t="shared" si="1"/>
        <v>0</v>
      </c>
      <c r="K25" s="51">
        <f>IFERROR(IF($B25=$DN$7,VLOOKUP($C25,'6. Patients'!$C$10:$AQ$39,COLUMNS('6. Patients'!$C$8:G$8),0),IF($B25=$DN$8,VLOOKUP($C25,'6. Patients'!$C$43:$AQ$73,COLUMNS('6. Patients'!$C$8:G$8),0),VLOOKUP($C25,'6. Patients'!$C$78:$AQ$107,COLUMNS('6. Patients'!$C$8:G$8),0))),0)</f>
        <v>0</v>
      </c>
      <c r="L25" s="51">
        <f>IFERROR(IF($B25=$DN$7,VLOOKUP($C25,'6. Patients'!$C$10:$AQ$39,COLUMNS('6. Patients'!$C$8:H$8),0),IF($B25=$DN$8,VLOOKUP($C25,'6. Patients'!$C$43:$AQ$73,COLUMNS('6. Patients'!$C$8:H$8),0),VLOOKUP($C25,'6. Patients'!$C$78:$AQ$107,COLUMNS('6. Patients'!$C$8:H$8),0))),0)</f>
        <v>0</v>
      </c>
      <c r="M25" s="51">
        <f>IFERROR(IF($B25=$DN$7,VLOOKUP($C25,'6. Patients'!$C$10:$AQ$39,COLUMNS('6. Patients'!$C$8:I$8),0),IF($B25=$DN$8,VLOOKUP($C25,'6. Patients'!$C$43:$AQ$73,COLUMNS('6. Patients'!$C$8:I$8),0),VLOOKUP($C25,'6. Patients'!$C$78:$AQ$107,COLUMNS('6. Patients'!$C$8:I$8),0))),0)</f>
        <v>0</v>
      </c>
      <c r="N25" s="51">
        <f>IFERROR(IF($B25=$DN$7,VLOOKUP($C25,'6. Patients'!$C$10:$AQ$39,COLUMNS('6. Patients'!$C$8:J$8),0),IF($B25=$DN$8,VLOOKUP($C25,'6. Patients'!$C$43:$AQ$73,COLUMNS('6. Patients'!$C$8:J$8),0),VLOOKUP($C25,'6. Patients'!$C$78:$AQ$107,COLUMNS('6. Patients'!$C$8:J$8),0))),0)</f>
        <v>0</v>
      </c>
      <c r="O25" s="51">
        <f>IFERROR(IF($B25=$DN$7,VLOOKUP($C25,'6. Patients'!$C$10:$AQ$39,COLUMNS('6. Patients'!$C$8:K$8),0),IF($B25=$DN$8,VLOOKUP($C25,'6. Patients'!$C$43:$AQ$73,COLUMNS('6. Patients'!$C$8:K$8),0),VLOOKUP($C25,'6. Patients'!$C$78:$AQ$107,COLUMNS('6. Patients'!$C$8:K$8),0))),0)</f>
        <v>0</v>
      </c>
      <c r="P25" s="51">
        <f>IFERROR(IF($B25=$DN$7,VLOOKUP($C25,'6. Patients'!$C$10:$AQ$39,COLUMNS('6. Patients'!$C$8:L$8),0),IF($B25=$DN$8,VLOOKUP($C25,'6. Patients'!$C$43:$AQ$73,COLUMNS('6. Patients'!$C$8:L$8),0),VLOOKUP($C25,'6. Patients'!$C$78:$AQ$107,COLUMNS('6. Patients'!$C$8:L$8),0))),0)</f>
        <v>0</v>
      </c>
      <c r="Q25" s="51">
        <f>IFERROR(IF($B25=$DN$7,VLOOKUP($C25,'6. Patients'!$C$10:$AQ$39,COLUMNS('6. Patients'!$C$8:M$8),0),IF($B25=$DN$8,VLOOKUP($C25,'6. Patients'!$C$43:$AQ$73,COLUMNS('6. Patients'!$C$8:M$8),0),VLOOKUP($C25,'6. Patients'!$C$78:$AQ$107,COLUMNS('6. Patients'!$C$8:M$8),0))),0)</f>
        <v>0</v>
      </c>
      <c r="R25" s="51">
        <f>IFERROR(IF($B25=$DN$7,VLOOKUP($C25,'6. Patients'!$C$10:$AQ$39,COLUMNS('6. Patients'!$C$8:N$8),0),IF($B25=$DN$8,VLOOKUP($C25,'6. Patients'!$C$43:$AQ$73,COLUMNS('6. Patients'!$C$8:N$8),0),VLOOKUP($C25,'6. Patients'!$C$78:$AQ$107,COLUMNS('6. Patients'!$C$8:N$8),0))),0)</f>
        <v>0</v>
      </c>
      <c r="S25" s="51">
        <f>IFERROR(IF($B25=$DN$7,VLOOKUP($C25,'6. Patients'!$C$10:$AQ$39,COLUMNS('6. Patients'!$C$8:O$8),0),IF($B25=$DN$8,VLOOKUP($C25,'6. Patients'!$C$43:$AQ$73,COLUMNS('6. Patients'!$C$8:O$8),0),VLOOKUP($C25,'6. Patients'!$C$78:$AQ$107,COLUMNS('6. Patients'!$C$8:O$8),0))),0)</f>
        <v>0</v>
      </c>
      <c r="T25" s="51">
        <f>IFERROR(IF($B25=$DN$7,VLOOKUP($C25,'6. Patients'!$C$10:$AQ$39,COLUMNS('6. Patients'!$C$8:P$8),0),IF($B25=$DN$8,VLOOKUP($C25,'6. Patients'!$C$43:$AQ$73,COLUMNS('6. Patients'!$C$8:P$8),0),VLOOKUP($C25,'6. Patients'!$C$78:$AQ$107,COLUMNS('6. Patients'!$C$8:P$8),0))),0)</f>
        <v>0</v>
      </c>
      <c r="U25" s="51">
        <f>IFERROR(IF($B25=$DN$7,VLOOKUP($C25,'6. Patients'!$C$10:$AQ$39,COLUMNS('6. Patients'!$C$8:Q$8),0),IF($B25=$DN$8,VLOOKUP($C25,'6. Patients'!$C$43:$AQ$73,COLUMNS('6. Patients'!$C$8:Q$8),0),VLOOKUP($C25,'6. Patients'!$C$78:$AQ$107,COLUMNS('6. Patients'!$C$8:Q$8),0))),0)</f>
        <v>0</v>
      </c>
      <c r="V25" s="51">
        <f>IFERROR(IF($B25=$DN$7,VLOOKUP($C25,'6. Patients'!$C$10:$AQ$39,COLUMNS('6. Patients'!$C$8:R$8),0),IF($B25=$DN$8,VLOOKUP($C25,'6. Patients'!$C$43:$AQ$73,COLUMNS('6. Patients'!$C$8:R$8),0),VLOOKUP($C25,'6. Patients'!$C$78:$AQ$107,COLUMNS('6. Patients'!$C$8:R$8),0))),0)</f>
        <v>0</v>
      </c>
      <c r="W25" s="51">
        <f>IFERROR(IF($B25=$DN$7,VLOOKUP($C25,'6. Patients'!$C$10:$AQ$39,COLUMNS('6. Patients'!$C$8:S$8),0),IF($B25=$DN$8,VLOOKUP($C25,'6. Patients'!$C$43:$AQ$73,COLUMNS('6. Patients'!$C$8:S$8),0),VLOOKUP($C25,'6. Patients'!$C$78:$AQ$107,COLUMNS('6. Patients'!$C$8:S$8),0))),0)</f>
        <v>0</v>
      </c>
      <c r="X25" s="51">
        <f>IFERROR(IF($B25=$DN$7,VLOOKUP($C25,'6. Patients'!$C$10:$AQ$39,COLUMNS('6. Patients'!$C$8:T$8),0),IF($B25=$DN$8,VLOOKUP($C25,'6. Patients'!$C$43:$AQ$73,COLUMNS('6. Patients'!$C$8:T$8),0),VLOOKUP($C25,'6. Patients'!$C$78:$AQ$107,COLUMNS('6. Patients'!$C$8:T$8),0))),0)</f>
        <v>0</v>
      </c>
      <c r="Y25" s="51">
        <f>IFERROR(IF($B25=$DN$7,VLOOKUP($C25,'6. Patients'!$C$10:$AQ$39,COLUMNS('6. Patients'!$C$8:U$8),0),IF($B25=$DN$8,VLOOKUP($C25,'6. Patients'!$C$43:$AQ$73,COLUMNS('6. Patients'!$C$8:U$8),0),VLOOKUP($C25,'6. Patients'!$C$78:$AQ$107,COLUMNS('6. Patients'!$C$8:U$8),0))),0)</f>
        <v>0</v>
      </c>
      <c r="Z25" s="51">
        <f>IFERROR(IF($B25=$DN$7,VLOOKUP($C25,'6. Patients'!$C$10:$AQ$39,COLUMNS('6. Patients'!$C$8:V$8),0),IF($B25=$DN$8,VLOOKUP($C25,'6. Patients'!$C$43:$AQ$73,COLUMNS('6. Patients'!$C$8:V$8),0),VLOOKUP($C25,'6. Patients'!$C$78:$AQ$107,COLUMNS('6. Patients'!$C$8:V$8),0))),0)</f>
        <v>0</v>
      </c>
      <c r="AA25" s="51">
        <f>IFERROR(IF($B25=$DN$7,VLOOKUP($C25,'6. Patients'!$C$10:$AQ$39,COLUMNS('6. Patients'!$C$8:W$8),0),IF($B25=$DN$8,VLOOKUP($C25,'6. Patients'!$C$43:$AQ$73,COLUMNS('6. Patients'!$C$8:W$8),0),VLOOKUP($C25,'6. Patients'!$C$78:$AQ$107,COLUMNS('6. Patients'!$C$8:W$8),0))),0)</f>
        <v>0</v>
      </c>
      <c r="AB25" s="51">
        <f>IFERROR(IF($B25=$DN$7,VLOOKUP($C25,'6. Patients'!$C$10:$AQ$39,COLUMNS('6. Patients'!$C$8:X$8),0),IF($B25=$DN$8,VLOOKUP($C25,'6. Patients'!$C$43:$AQ$73,COLUMNS('6. Patients'!$C$8:X$8),0),VLOOKUP($C25,'6. Patients'!$C$78:$AQ$107,COLUMNS('6. Patients'!$C$8:X$8),0))),0)</f>
        <v>0</v>
      </c>
      <c r="AC25" s="51">
        <f>IFERROR(IF($B25=$DN$7,VLOOKUP($C25,'6. Patients'!$C$10:$AQ$39,COLUMNS('6. Patients'!$C$8:Y$8),0),IF($B25=$DN$8,VLOOKUP($C25,'6. Patients'!$C$43:$AQ$73,COLUMNS('6. Patients'!$C$8:Y$8),0),VLOOKUP($C25,'6. Patients'!$C$78:$AQ$107,COLUMNS('6. Patients'!$C$8:Y$8),0))),0)</f>
        <v>0</v>
      </c>
      <c r="AD25" s="51">
        <f>IFERROR(IF($B25=$DN$7,VLOOKUP($C25,'6. Patients'!$C$10:$AQ$39,COLUMNS('6. Patients'!$C$8:Z$8),0),IF($B25=$DN$8,VLOOKUP($C25,'6. Patients'!$C$43:$AQ$73,COLUMNS('6. Patients'!$C$8:Z$8),0),VLOOKUP($C25,'6. Patients'!$C$78:$AQ$107,COLUMNS('6. Patients'!$C$8:Z$8),0))),0)</f>
        <v>0</v>
      </c>
      <c r="AE25" s="51">
        <f>IFERROR(IF($B25=$DN$7,VLOOKUP($C25,'6. Patients'!$C$10:$AQ$39,COLUMNS('6. Patients'!$C$8:AA$8),0),IF($B25=$DN$8,VLOOKUP($C25,'6. Patients'!$C$43:$AQ$73,COLUMNS('6. Patients'!$C$8:AA$8),0),VLOOKUP($C25,'6. Patients'!$C$78:$AQ$107,COLUMNS('6. Patients'!$C$8:AA$8),0))),0)</f>
        <v>0</v>
      </c>
      <c r="AF25" s="51">
        <f>IFERROR(IF($B25=$DN$7,VLOOKUP($C25,'6. Patients'!$C$10:$AQ$39,COLUMNS('6. Patients'!$C$8:AB$8),0),IF($B25=$DN$8,VLOOKUP($C25,'6. Patients'!$C$43:$AQ$73,COLUMNS('6. Patients'!$C$8:AB$8),0),VLOOKUP($C25,'6. Patients'!$C$78:$AQ$107,COLUMNS('6. Patients'!$C$8:AB$8),0))),0)</f>
        <v>0</v>
      </c>
      <c r="AG25" s="51">
        <f>IFERROR(IF($B25=$DN$7,VLOOKUP($C25,'6. Patients'!$C$10:$AQ$39,COLUMNS('6. Patients'!$C$8:AC$8),0),IF($B25=$DN$8,VLOOKUP($C25,'6. Patients'!$C$43:$AQ$73,COLUMNS('6. Patients'!$C$8:AC$8),0),VLOOKUP($C25,'6. Patients'!$C$78:$AQ$107,COLUMNS('6. Patients'!$C$8:AC$8),0))),0)</f>
        <v>0</v>
      </c>
      <c r="AH25" s="51">
        <f>IFERROR(IF($B25=$DN$7,VLOOKUP($C25,'6. Patients'!$C$10:$AQ$39,COLUMNS('6. Patients'!$C$8:AD$8),0),IF($B25=$DN$8,VLOOKUP($C25,'6. Patients'!$C$43:$AQ$73,COLUMNS('6. Patients'!$C$8:AD$8),0),VLOOKUP($C25,'6. Patients'!$C$78:$AQ$107,COLUMNS('6. Patients'!$C$8:AD$8),0))),0)</f>
        <v>0</v>
      </c>
      <c r="AI25" s="51">
        <f>IFERROR(IF($B25=$DN$7,VLOOKUP($C25,'6. Patients'!$C$10:$AQ$39,COLUMNS('6. Patients'!$C$8:AE$8),0),IF($B25=$DN$8,VLOOKUP($C25,'6. Patients'!$C$43:$AQ$73,COLUMNS('6. Patients'!$C$8:AE$8),0),VLOOKUP($C25,'6. Patients'!$C$78:$AQ$107,COLUMNS('6. Patients'!$C$8:AE$8),0))),0)</f>
        <v>0</v>
      </c>
      <c r="AJ25" s="51">
        <f>IFERROR(IF($B25=$DN$7,VLOOKUP($C25,'6. Patients'!$C$10:$AQ$39,COLUMNS('6. Patients'!$C$8:AF$8),0),IF($B25=$DN$8,VLOOKUP($C25,'6. Patients'!$C$43:$AQ$73,COLUMNS('6. Patients'!$C$8:AF$8),0),VLOOKUP($C25,'6. Patients'!$C$78:$AQ$107,COLUMNS('6. Patients'!$C$8:AF$8),0))),0)</f>
        <v>0</v>
      </c>
      <c r="AK25" s="51">
        <f>IFERROR(IF($B25=$DN$7,VLOOKUP($C25,'6. Patients'!$C$10:$AQ$39,COLUMNS('6. Patients'!$C$8:AG$8),0),IF($B25=$DN$8,VLOOKUP($C25,'6. Patients'!$C$43:$AQ$73,COLUMNS('6. Patients'!$C$8:AG$8),0),VLOOKUP($C25,'6. Patients'!$C$78:$AQ$107,COLUMNS('6. Patients'!$C$8:AG$8),0))),0)</f>
        <v>0</v>
      </c>
      <c r="AL25" s="51">
        <f>IFERROR(IF($B25=$DN$7,VLOOKUP($C25,'6. Patients'!$C$10:$AQ$39,COLUMNS('6. Patients'!$C$8:AH$8),0),IF($B25=$DN$8,VLOOKUP($C25,'6. Patients'!$C$43:$AQ$73,COLUMNS('6. Patients'!$C$8:AH$8),0),VLOOKUP($C25,'6. Patients'!$C$78:$AQ$107,COLUMNS('6. Patients'!$C$8:AH$8),0))),0)</f>
        <v>0</v>
      </c>
      <c r="AM25" s="51">
        <f>IFERROR(IF($B25=$DN$7,VLOOKUP($C25,'6. Patients'!$C$10:$AQ$39,COLUMNS('6. Patients'!$C$8:AI$8),0),IF($B25=$DN$8,VLOOKUP($C25,'6. Patients'!$C$43:$AQ$73,COLUMNS('6. Patients'!$C$8:AI$8),0),VLOOKUP($C25,'6. Patients'!$C$78:$AQ$107,COLUMNS('6. Patients'!$C$8:AI$8),0))),0)</f>
        <v>0</v>
      </c>
      <c r="AN25" s="51">
        <f>IFERROR(IF($B25=$DN$7,VLOOKUP($C25,'6. Patients'!$C$10:$AQ$39,COLUMNS('6. Patients'!$C$8:AJ$8),0),IF($B25=$DN$8,VLOOKUP($C25,'6. Patients'!$C$43:$AQ$73,COLUMNS('6. Patients'!$C$8:AJ$8),0),VLOOKUP($C25,'6. Patients'!$C$78:$AQ$107,COLUMNS('6. Patients'!$C$8:AJ$8),0))),0)</f>
        <v>0</v>
      </c>
      <c r="AO25" s="51">
        <f>IFERROR(IF($B25=$DN$7,VLOOKUP($C25,'6. Patients'!$C$10:$AQ$39,COLUMNS('6. Patients'!$C$8:AK$8),0),IF($B25=$DN$8,VLOOKUP($C25,'6. Patients'!$C$43:$AQ$73,COLUMNS('6. Patients'!$C$8:AK$8),0),VLOOKUP($C25,'6. Patients'!$C$78:$AQ$107,COLUMNS('6. Patients'!$C$8:AK$8),0))),0)</f>
        <v>0</v>
      </c>
      <c r="AP25" s="51">
        <f>IFERROR(IF($B25=$DN$7,VLOOKUP($C25,'6. Patients'!$C$10:$AQ$39,COLUMNS('6. Patients'!$C$8:AL$8),0),IF($B25=$DN$8,VLOOKUP($C25,'6. Patients'!$C$43:$AQ$73,COLUMNS('6. Patients'!$C$8:AL$8),0),VLOOKUP($C25,'6. Patients'!$C$78:$AQ$107,COLUMNS('6. Patients'!$C$8:AL$8),0))),0)</f>
        <v>0</v>
      </c>
      <c r="AQ25" s="51">
        <f>IFERROR(IF($B25=$DN$7,VLOOKUP($C25,'6. Patients'!$C$10:$AQ$39,COLUMNS('6. Patients'!$C$8:AM$8),0),IF($B25=$DN$8,VLOOKUP($C25,'6. Patients'!$C$43:$AQ$73,COLUMNS('6. Patients'!$C$8:AM$8),0),VLOOKUP($C25,'6. Patients'!$C$78:$AQ$107,COLUMNS('6. Patients'!$C$8:AM$8),0))),0)</f>
        <v>0</v>
      </c>
      <c r="AR25" s="51">
        <f>IFERROR(IF($B25=$DN$7,VLOOKUP($C25,'6. Patients'!$C$10:$AQ$39,COLUMNS('6. Patients'!$C$8:AN$8),0),IF($B25=$DN$8,VLOOKUP($C25,'6. Patients'!$C$43:$AQ$73,COLUMNS('6. Patients'!$C$8:AN$8),0),VLOOKUP($C25,'6. Patients'!$C$78:$AQ$107,COLUMNS('6. Patients'!$C$8:AN$8),0))),0)</f>
        <v>0</v>
      </c>
      <c r="AS25" s="51">
        <f>IFERROR(IF($B25=$DN$7,VLOOKUP($C25,'6. Patients'!$C$10:$AQ$39,COLUMNS('6. Patients'!$C$8:AO$8),0),IF($B25=$DN$8,VLOOKUP($C25,'6. Patients'!$C$43:$AQ$73,COLUMNS('6. Patients'!$C$8:AO$8),0),VLOOKUP($C25,'6. Patients'!$C$78:$AQ$107,COLUMNS('6. Patients'!$C$8:AO$8),0))),0)</f>
        <v>0</v>
      </c>
      <c r="AT25" s="51">
        <f>IFERROR(IF($B25=$DN$7,VLOOKUP($C25,'6. Patients'!$C$10:$AQ$39,COLUMNS('6. Patients'!$C$8:AP$8),0),IF($B25=$DN$8,VLOOKUP($C25,'6. Patients'!$C$43:$AQ$73,COLUMNS('6. Patients'!$C$8:AP$8),0),VLOOKUP($C25,'6. Patients'!$C$78:$AQ$107,COLUMNS('6. Patients'!$C$8:AP$8),0))),0)</f>
        <v>0</v>
      </c>
      <c r="AU25" s="51">
        <f>IFERROR(IF($B25=$DN$7,VLOOKUP($C25,'6. Patients'!$C$10:$AQ$39,COLUMNS('6. Patients'!$C$8:AQ$8),0),IF($B25=$DN$8,VLOOKUP($C25,'6. Patients'!$C$43:$AQ$73,COLUMNS('6. Patients'!$C$8:AQ$8),0),VLOOKUP($C25,'6. Patients'!$C$78:$AQ$107,COLUMNS('6. Patients'!$C$8:AQ$8),0))),0)</f>
        <v>0</v>
      </c>
    </row>
    <row r="26" spans="2:123" ht="15" x14ac:dyDescent="0.25">
      <c r="B26" s="96"/>
      <c r="C26" s="96"/>
      <c r="D26" s="96"/>
      <c r="E26" s="97"/>
      <c r="F26" s="97"/>
      <c r="G26" s="98"/>
      <c r="H26" s="82">
        <f t="shared" si="2"/>
        <v>0</v>
      </c>
      <c r="I26" s="55" t="str">
        <f t="shared" si="0"/>
        <v/>
      </c>
      <c r="J26" s="53">
        <f t="shared" si="1"/>
        <v>0</v>
      </c>
      <c r="K26" s="51">
        <f>IFERROR(IF($B26=$DN$7,VLOOKUP($C26,'6. Patients'!$C$10:$AQ$39,COLUMNS('6. Patients'!$C$8:G$8),0),IF($B26=$DN$8,VLOOKUP($C26,'6. Patients'!$C$43:$AQ$73,COLUMNS('6. Patients'!$C$8:G$8),0),VLOOKUP($C26,'6. Patients'!$C$78:$AQ$107,COLUMNS('6. Patients'!$C$8:G$8),0))),0)</f>
        <v>0</v>
      </c>
      <c r="L26" s="51">
        <f>IFERROR(IF($B26=$DN$7,VLOOKUP($C26,'6. Patients'!$C$10:$AQ$39,COLUMNS('6. Patients'!$C$8:H$8),0),IF($B26=$DN$8,VLOOKUP($C26,'6. Patients'!$C$43:$AQ$73,COLUMNS('6. Patients'!$C$8:H$8),0),VLOOKUP($C26,'6. Patients'!$C$78:$AQ$107,COLUMNS('6. Patients'!$C$8:H$8),0))),0)</f>
        <v>0</v>
      </c>
      <c r="M26" s="51">
        <f>IFERROR(IF($B26=$DN$7,VLOOKUP($C26,'6. Patients'!$C$10:$AQ$39,COLUMNS('6. Patients'!$C$8:I$8),0),IF($B26=$DN$8,VLOOKUP($C26,'6. Patients'!$C$43:$AQ$73,COLUMNS('6. Patients'!$C$8:I$8),0),VLOOKUP($C26,'6. Patients'!$C$78:$AQ$107,COLUMNS('6. Patients'!$C$8:I$8),0))),0)</f>
        <v>0</v>
      </c>
      <c r="N26" s="51">
        <f>IFERROR(IF($B26=$DN$7,VLOOKUP($C26,'6. Patients'!$C$10:$AQ$39,COLUMNS('6. Patients'!$C$8:J$8),0),IF($B26=$DN$8,VLOOKUP($C26,'6. Patients'!$C$43:$AQ$73,COLUMNS('6. Patients'!$C$8:J$8),0),VLOOKUP($C26,'6. Patients'!$C$78:$AQ$107,COLUMNS('6. Patients'!$C$8:J$8),0))),0)</f>
        <v>0</v>
      </c>
      <c r="O26" s="51">
        <f>IFERROR(IF($B26=$DN$7,VLOOKUP($C26,'6. Patients'!$C$10:$AQ$39,COLUMNS('6. Patients'!$C$8:K$8),0),IF($B26=$DN$8,VLOOKUP($C26,'6. Patients'!$C$43:$AQ$73,COLUMNS('6. Patients'!$C$8:K$8),0),VLOOKUP($C26,'6. Patients'!$C$78:$AQ$107,COLUMNS('6. Patients'!$C$8:K$8),0))),0)</f>
        <v>0</v>
      </c>
      <c r="P26" s="51">
        <f>IFERROR(IF($B26=$DN$7,VLOOKUP($C26,'6. Patients'!$C$10:$AQ$39,COLUMNS('6. Patients'!$C$8:L$8),0),IF($B26=$DN$8,VLOOKUP($C26,'6. Patients'!$C$43:$AQ$73,COLUMNS('6. Patients'!$C$8:L$8),0),VLOOKUP($C26,'6. Patients'!$C$78:$AQ$107,COLUMNS('6. Patients'!$C$8:L$8),0))),0)</f>
        <v>0</v>
      </c>
      <c r="Q26" s="51">
        <f>IFERROR(IF($B26=$DN$7,VLOOKUP($C26,'6. Patients'!$C$10:$AQ$39,COLUMNS('6. Patients'!$C$8:M$8),0),IF($B26=$DN$8,VLOOKUP($C26,'6. Patients'!$C$43:$AQ$73,COLUMNS('6. Patients'!$C$8:M$8),0),VLOOKUP($C26,'6. Patients'!$C$78:$AQ$107,COLUMNS('6. Patients'!$C$8:M$8),0))),0)</f>
        <v>0</v>
      </c>
      <c r="R26" s="51">
        <f>IFERROR(IF($B26=$DN$7,VLOOKUP($C26,'6. Patients'!$C$10:$AQ$39,COLUMNS('6. Patients'!$C$8:N$8),0),IF($B26=$DN$8,VLOOKUP($C26,'6. Patients'!$C$43:$AQ$73,COLUMNS('6. Patients'!$C$8:N$8),0),VLOOKUP($C26,'6. Patients'!$C$78:$AQ$107,COLUMNS('6. Patients'!$C$8:N$8),0))),0)</f>
        <v>0</v>
      </c>
      <c r="S26" s="51">
        <f>IFERROR(IF($B26=$DN$7,VLOOKUP($C26,'6. Patients'!$C$10:$AQ$39,COLUMNS('6. Patients'!$C$8:O$8),0),IF($B26=$DN$8,VLOOKUP($C26,'6. Patients'!$C$43:$AQ$73,COLUMNS('6. Patients'!$C$8:O$8),0),VLOOKUP($C26,'6. Patients'!$C$78:$AQ$107,COLUMNS('6. Patients'!$C$8:O$8),0))),0)</f>
        <v>0</v>
      </c>
      <c r="T26" s="51">
        <f>IFERROR(IF($B26=$DN$7,VLOOKUP($C26,'6. Patients'!$C$10:$AQ$39,COLUMNS('6. Patients'!$C$8:P$8),0),IF($B26=$DN$8,VLOOKUP($C26,'6. Patients'!$C$43:$AQ$73,COLUMNS('6. Patients'!$C$8:P$8),0),VLOOKUP($C26,'6. Patients'!$C$78:$AQ$107,COLUMNS('6. Patients'!$C$8:P$8),0))),0)</f>
        <v>0</v>
      </c>
      <c r="U26" s="51">
        <f>IFERROR(IF($B26=$DN$7,VLOOKUP($C26,'6. Patients'!$C$10:$AQ$39,COLUMNS('6. Patients'!$C$8:Q$8),0),IF($B26=$DN$8,VLOOKUP($C26,'6. Patients'!$C$43:$AQ$73,COLUMNS('6. Patients'!$C$8:Q$8),0),VLOOKUP($C26,'6. Patients'!$C$78:$AQ$107,COLUMNS('6. Patients'!$C$8:Q$8),0))),0)</f>
        <v>0</v>
      </c>
      <c r="V26" s="51">
        <f>IFERROR(IF($B26=$DN$7,VLOOKUP($C26,'6. Patients'!$C$10:$AQ$39,COLUMNS('6. Patients'!$C$8:R$8),0),IF($B26=$DN$8,VLOOKUP($C26,'6. Patients'!$C$43:$AQ$73,COLUMNS('6. Patients'!$C$8:R$8),0),VLOOKUP($C26,'6. Patients'!$C$78:$AQ$107,COLUMNS('6. Patients'!$C$8:R$8),0))),0)</f>
        <v>0</v>
      </c>
      <c r="W26" s="51">
        <f>IFERROR(IF($B26=$DN$7,VLOOKUP($C26,'6. Patients'!$C$10:$AQ$39,COLUMNS('6. Patients'!$C$8:S$8),0),IF($B26=$DN$8,VLOOKUP($C26,'6. Patients'!$C$43:$AQ$73,COLUMNS('6. Patients'!$C$8:S$8),0),VLOOKUP($C26,'6. Patients'!$C$78:$AQ$107,COLUMNS('6. Patients'!$C$8:S$8),0))),0)</f>
        <v>0</v>
      </c>
      <c r="X26" s="51">
        <f>IFERROR(IF($B26=$DN$7,VLOOKUP($C26,'6. Patients'!$C$10:$AQ$39,COLUMNS('6. Patients'!$C$8:T$8),0),IF($B26=$DN$8,VLOOKUP($C26,'6. Patients'!$C$43:$AQ$73,COLUMNS('6. Patients'!$C$8:T$8),0),VLOOKUP($C26,'6. Patients'!$C$78:$AQ$107,COLUMNS('6. Patients'!$C$8:T$8),0))),0)</f>
        <v>0</v>
      </c>
      <c r="Y26" s="51">
        <f>IFERROR(IF($B26=$DN$7,VLOOKUP($C26,'6. Patients'!$C$10:$AQ$39,COLUMNS('6. Patients'!$C$8:U$8),0),IF($B26=$DN$8,VLOOKUP($C26,'6. Patients'!$C$43:$AQ$73,COLUMNS('6. Patients'!$C$8:U$8),0),VLOOKUP($C26,'6. Patients'!$C$78:$AQ$107,COLUMNS('6. Patients'!$C$8:U$8),0))),0)</f>
        <v>0</v>
      </c>
      <c r="Z26" s="51">
        <f>IFERROR(IF($B26=$DN$7,VLOOKUP($C26,'6. Patients'!$C$10:$AQ$39,COLUMNS('6. Patients'!$C$8:V$8),0),IF($B26=$DN$8,VLOOKUP($C26,'6. Patients'!$C$43:$AQ$73,COLUMNS('6. Patients'!$C$8:V$8),0),VLOOKUP($C26,'6. Patients'!$C$78:$AQ$107,COLUMNS('6. Patients'!$C$8:V$8),0))),0)</f>
        <v>0</v>
      </c>
      <c r="AA26" s="51">
        <f>IFERROR(IF($B26=$DN$7,VLOOKUP($C26,'6. Patients'!$C$10:$AQ$39,COLUMNS('6. Patients'!$C$8:W$8),0),IF($B26=$DN$8,VLOOKUP($C26,'6. Patients'!$C$43:$AQ$73,COLUMNS('6. Patients'!$C$8:W$8),0),VLOOKUP($C26,'6. Patients'!$C$78:$AQ$107,COLUMNS('6. Patients'!$C$8:W$8),0))),0)</f>
        <v>0</v>
      </c>
      <c r="AB26" s="51">
        <f>IFERROR(IF($B26=$DN$7,VLOOKUP($C26,'6. Patients'!$C$10:$AQ$39,COLUMNS('6. Patients'!$C$8:X$8),0),IF($B26=$DN$8,VLOOKUP($C26,'6. Patients'!$C$43:$AQ$73,COLUMNS('6. Patients'!$C$8:X$8),0),VLOOKUP($C26,'6. Patients'!$C$78:$AQ$107,COLUMNS('6. Patients'!$C$8:X$8),0))),0)</f>
        <v>0</v>
      </c>
      <c r="AC26" s="51">
        <f>IFERROR(IF($B26=$DN$7,VLOOKUP($C26,'6. Patients'!$C$10:$AQ$39,COLUMNS('6. Patients'!$C$8:Y$8),0),IF($B26=$DN$8,VLOOKUP($C26,'6. Patients'!$C$43:$AQ$73,COLUMNS('6. Patients'!$C$8:Y$8),0),VLOOKUP($C26,'6. Patients'!$C$78:$AQ$107,COLUMNS('6. Patients'!$C$8:Y$8),0))),0)</f>
        <v>0</v>
      </c>
      <c r="AD26" s="51">
        <f>IFERROR(IF($B26=$DN$7,VLOOKUP($C26,'6. Patients'!$C$10:$AQ$39,COLUMNS('6. Patients'!$C$8:Z$8),0),IF($B26=$DN$8,VLOOKUP($C26,'6. Patients'!$C$43:$AQ$73,COLUMNS('6. Patients'!$C$8:Z$8),0),VLOOKUP($C26,'6. Patients'!$C$78:$AQ$107,COLUMNS('6. Patients'!$C$8:Z$8),0))),0)</f>
        <v>0</v>
      </c>
      <c r="AE26" s="51">
        <f>IFERROR(IF($B26=$DN$7,VLOOKUP($C26,'6. Patients'!$C$10:$AQ$39,COLUMNS('6. Patients'!$C$8:AA$8),0),IF($B26=$DN$8,VLOOKUP($C26,'6. Patients'!$C$43:$AQ$73,COLUMNS('6. Patients'!$C$8:AA$8),0),VLOOKUP($C26,'6. Patients'!$C$78:$AQ$107,COLUMNS('6. Patients'!$C$8:AA$8),0))),0)</f>
        <v>0</v>
      </c>
      <c r="AF26" s="51">
        <f>IFERROR(IF($B26=$DN$7,VLOOKUP($C26,'6. Patients'!$C$10:$AQ$39,COLUMNS('6. Patients'!$C$8:AB$8),0),IF($B26=$DN$8,VLOOKUP($C26,'6. Patients'!$C$43:$AQ$73,COLUMNS('6. Patients'!$C$8:AB$8),0),VLOOKUP($C26,'6. Patients'!$C$78:$AQ$107,COLUMNS('6. Patients'!$C$8:AB$8),0))),0)</f>
        <v>0</v>
      </c>
      <c r="AG26" s="51">
        <f>IFERROR(IF($B26=$DN$7,VLOOKUP($C26,'6. Patients'!$C$10:$AQ$39,COLUMNS('6. Patients'!$C$8:AC$8),0),IF($B26=$DN$8,VLOOKUP($C26,'6. Patients'!$C$43:$AQ$73,COLUMNS('6. Patients'!$C$8:AC$8),0),VLOOKUP($C26,'6. Patients'!$C$78:$AQ$107,COLUMNS('6. Patients'!$C$8:AC$8),0))),0)</f>
        <v>0</v>
      </c>
      <c r="AH26" s="51">
        <f>IFERROR(IF($B26=$DN$7,VLOOKUP($C26,'6. Patients'!$C$10:$AQ$39,COLUMNS('6. Patients'!$C$8:AD$8),0),IF($B26=$DN$8,VLOOKUP($C26,'6. Patients'!$C$43:$AQ$73,COLUMNS('6. Patients'!$C$8:AD$8),0),VLOOKUP($C26,'6. Patients'!$C$78:$AQ$107,COLUMNS('6. Patients'!$C$8:AD$8),0))),0)</f>
        <v>0</v>
      </c>
      <c r="AI26" s="51">
        <f>IFERROR(IF($B26=$DN$7,VLOOKUP($C26,'6. Patients'!$C$10:$AQ$39,COLUMNS('6. Patients'!$C$8:AE$8),0),IF($B26=$DN$8,VLOOKUP($C26,'6. Patients'!$C$43:$AQ$73,COLUMNS('6. Patients'!$C$8:AE$8),0),VLOOKUP($C26,'6. Patients'!$C$78:$AQ$107,COLUMNS('6. Patients'!$C$8:AE$8),0))),0)</f>
        <v>0</v>
      </c>
      <c r="AJ26" s="51">
        <f>IFERROR(IF($B26=$DN$7,VLOOKUP($C26,'6. Patients'!$C$10:$AQ$39,COLUMNS('6. Patients'!$C$8:AF$8),0),IF($B26=$DN$8,VLOOKUP($C26,'6. Patients'!$C$43:$AQ$73,COLUMNS('6. Patients'!$C$8:AF$8),0),VLOOKUP($C26,'6. Patients'!$C$78:$AQ$107,COLUMNS('6. Patients'!$C$8:AF$8),0))),0)</f>
        <v>0</v>
      </c>
      <c r="AK26" s="51">
        <f>IFERROR(IF($B26=$DN$7,VLOOKUP($C26,'6. Patients'!$C$10:$AQ$39,COLUMNS('6. Patients'!$C$8:AG$8),0),IF($B26=$DN$8,VLOOKUP($C26,'6. Patients'!$C$43:$AQ$73,COLUMNS('6. Patients'!$C$8:AG$8),0),VLOOKUP($C26,'6. Patients'!$C$78:$AQ$107,COLUMNS('6. Patients'!$C$8:AG$8),0))),0)</f>
        <v>0</v>
      </c>
      <c r="AL26" s="51">
        <f>IFERROR(IF($B26=$DN$7,VLOOKUP($C26,'6. Patients'!$C$10:$AQ$39,COLUMNS('6. Patients'!$C$8:AH$8),0),IF($B26=$DN$8,VLOOKUP($C26,'6. Patients'!$C$43:$AQ$73,COLUMNS('6. Patients'!$C$8:AH$8),0),VLOOKUP($C26,'6. Patients'!$C$78:$AQ$107,COLUMNS('6. Patients'!$C$8:AH$8),0))),0)</f>
        <v>0</v>
      </c>
      <c r="AM26" s="51">
        <f>IFERROR(IF($B26=$DN$7,VLOOKUP($C26,'6. Patients'!$C$10:$AQ$39,COLUMNS('6. Patients'!$C$8:AI$8),0),IF($B26=$DN$8,VLOOKUP($C26,'6. Patients'!$C$43:$AQ$73,COLUMNS('6. Patients'!$C$8:AI$8),0),VLOOKUP($C26,'6. Patients'!$C$78:$AQ$107,COLUMNS('6. Patients'!$C$8:AI$8),0))),0)</f>
        <v>0</v>
      </c>
      <c r="AN26" s="51">
        <f>IFERROR(IF($B26=$DN$7,VLOOKUP($C26,'6. Patients'!$C$10:$AQ$39,COLUMNS('6. Patients'!$C$8:AJ$8),0),IF($B26=$DN$8,VLOOKUP($C26,'6. Patients'!$C$43:$AQ$73,COLUMNS('6. Patients'!$C$8:AJ$8),0),VLOOKUP($C26,'6. Patients'!$C$78:$AQ$107,COLUMNS('6. Patients'!$C$8:AJ$8),0))),0)</f>
        <v>0</v>
      </c>
      <c r="AO26" s="51">
        <f>IFERROR(IF($B26=$DN$7,VLOOKUP($C26,'6. Patients'!$C$10:$AQ$39,COLUMNS('6. Patients'!$C$8:AK$8),0),IF($B26=$DN$8,VLOOKUP($C26,'6. Patients'!$C$43:$AQ$73,COLUMNS('6. Patients'!$C$8:AK$8),0),VLOOKUP($C26,'6. Patients'!$C$78:$AQ$107,COLUMNS('6. Patients'!$C$8:AK$8),0))),0)</f>
        <v>0</v>
      </c>
      <c r="AP26" s="51">
        <f>IFERROR(IF($B26=$DN$7,VLOOKUP($C26,'6. Patients'!$C$10:$AQ$39,COLUMNS('6. Patients'!$C$8:AL$8),0),IF($B26=$DN$8,VLOOKUP($C26,'6. Patients'!$C$43:$AQ$73,COLUMNS('6. Patients'!$C$8:AL$8),0),VLOOKUP($C26,'6. Patients'!$C$78:$AQ$107,COLUMNS('6. Patients'!$C$8:AL$8),0))),0)</f>
        <v>0</v>
      </c>
      <c r="AQ26" s="51">
        <f>IFERROR(IF($B26=$DN$7,VLOOKUP($C26,'6. Patients'!$C$10:$AQ$39,COLUMNS('6. Patients'!$C$8:AM$8),0),IF($B26=$DN$8,VLOOKUP($C26,'6. Patients'!$C$43:$AQ$73,COLUMNS('6. Patients'!$C$8:AM$8),0),VLOOKUP($C26,'6. Patients'!$C$78:$AQ$107,COLUMNS('6. Patients'!$C$8:AM$8),0))),0)</f>
        <v>0</v>
      </c>
      <c r="AR26" s="51">
        <f>IFERROR(IF($B26=$DN$7,VLOOKUP($C26,'6. Patients'!$C$10:$AQ$39,COLUMNS('6. Patients'!$C$8:AN$8),0),IF($B26=$DN$8,VLOOKUP($C26,'6. Patients'!$C$43:$AQ$73,COLUMNS('6. Patients'!$C$8:AN$8),0),VLOOKUP($C26,'6. Patients'!$C$78:$AQ$107,COLUMNS('6. Patients'!$C$8:AN$8),0))),0)</f>
        <v>0</v>
      </c>
      <c r="AS26" s="51">
        <f>IFERROR(IF($B26=$DN$7,VLOOKUP($C26,'6. Patients'!$C$10:$AQ$39,COLUMNS('6. Patients'!$C$8:AO$8),0),IF($B26=$DN$8,VLOOKUP($C26,'6. Patients'!$C$43:$AQ$73,COLUMNS('6. Patients'!$C$8:AO$8),0),VLOOKUP($C26,'6. Patients'!$C$78:$AQ$107,COLUMNS('6. Patients'!$C$8:AO$8),0))),0)</f>
        <v>0</v>
      </c>
      <c r="AT26" s="51">
        <f>IFERROR(IF($B26=$DN$7,VLOOKUP($C26,'6. Patients'!$C$10:$AQ$39,COLUMNS('6. Patients'!$C$8:AP$8),0),IF($B26=$DN$8,VLOOKUP($C26,'6. Patients'!$C$43:$AQ$73,COLUMNS('6. Patients'!$C$8:AP$8),0),VLOOKUP($C26,'6. Patients'!$C$78:$AQ$107,COLUMNS('6. Patients'!$C$8:AP$8),0))),0)</f>
        <v>0</v>
      </c>
      <c r="AU26" s="51">
        <f>IFERROR(IF($B26=$DN$7,VLOOKUP($C26,'6. Patients'!$C$10:$AQ$39,COLUMNS('6. Patients'!$C$8:AQ$8),0),IF($B26=$DN$8,VLOOKUP($C26,'6. Patients'!$C$43:$AQ$73,COLUMNS('6. Patients'!$C$8:AQ$8),0),VLOOKUP($C26,'6. Patients'!$C$78:$AQ$107,COLUMNS('6. Patients'!$C$8:AQ$8),0))),0)</f>
        <v>0</v>
      </c>
    </row>
    <row r="27" spans="2:123" ht="15" x14ac:dyDescent="0.25">
      <c r="B27" s="96"/>
      <c r="C27" s="96"/>
      <c r="D27" s="96"/>
      <c r="E27" s="97"/>
      <c r="F27" s="97"/>
      <c r="G27" s="98"/>
      <c r="H27" s="82">
        <f t="shared" si="2"/>
        <v>0</v>
      </c>
      <c r="I27" s="55" t="str">
        <f t="shared" si="0"/>
        <v/>
      </c>
      <c r="J27" s="53">
        <f t="shared" si="1"/>
        <v>0</v>
      </c>
      <c r="K27" s="51">
        <f>IFERROR(IF($B27=$DN$7,VLOOKUP($C27,'6. Patients'!$C$10:$AQ$39,COLUMNS('6. Patients'!$C$8:G$8),0),IF($B27=$DN$8,VLOOKUP($C27,'6. Patients'!$C$43:$AQ$73,COLUMNS('6. Patients'!$C$8:G$8),0),VLOOKUP($C27,'6. Patients'!$C$78:$AQ$107,COLUMNS('6. Patients'!$C$8:G$8),0))),0)</f>
        <v>0</v>
      </c>
      <c r="L27" s="51">
        <f>IFERROR(IF($B27=$DN$7,VLOOKUP($C27,'6. Patients'!$C$10:$AQ$39,COLUMNS('6. Patients'!$C$8:H$8),0),IF($B27=$DN$8,VLOOKUP($C27,'6. Patients'!$C$43:$AQ$73,COLUMNS('6. Patients'!$C$8:H$8),0),VLOOKUP($C27,'6. Patients'!$C$78:$AQ$107,COLUMNS('6. Patients'!$C$8:H$8),0))),0)</f>
        <v>0</v>
      </c>
      <c r="M27" s="51">
        <f>IFERROR(IF($B27=$DN$7,VLOOKUP($C27,'6. Patients'!$C$10:$AQ$39,COLUMNS('6. Patients'!$C$8:I$8),0),IF($B27=$DN$8,VLOOKUP($C27,'6. Patients'!$C$43:$AQ$73,COLUMNS('6. Patients'!$C$8:I$8),0),VLOOKUP($C27,'6. Patients'!$C$78:$AQ$107,COLUMNS('6. Patients'!$C$8:I$8),0))),0)</f>
        <v>0</v>
      </c>
      <c r="N27" s="51">
        <f>IFERROR(IF($B27=$DN$7,VLOOKUP($C27,'6. Patients'!$C$10:$AQ$39,COLUMNS('6. Patients'!$C$8:J$8),0),IF($B27=$DN$8,VLOOKUP($C27,'6. Patients'!$C$43:$AQ$73,COLUMNS('6. Patients'!$C$8:J$8),0),VLOOKUP($C27,'6. Patients'!$C$78:$AQ$107,COLUMNS('6. Patients'!$C$8:J$8),0))),0)</f>
        <v>0</v>
      </c>
      <c r="O27" s="51">
        <f>IFERROR(IF($B27=$DN$7,VLOOKUP($C27,'6. Patients'!$C$10:$AQ$39,COLUMNS('6. Patients'!$C$8:K$8),0),IF($B27=$DN$8,VLOOKUP($C27,'6. Patients'!$C$43:$AQ$73,COLUMNS('6. Patients'!$C$8:K$8),0),VLOOKUP($C27,'6. Patients'!$C$78:$AQ$107,COLUMNS('6. Patients'!$C$8:K$8),0))),0)</f>
        <v>0</v>
      </c>
      <c r="P27" s="51">
        <f>IFERROR(IF($B27=$DN$7,VLOOKUP($C27,'6. Patients'!$C$10:$AQ$39,COLUMNS('6. Patients'!$C$8:L$8),0),IF($B27=$DN$8,VLOOKUP($C27,'6. Patients'!$C$43:$AQ$73,COLUMNS('6. Patients'!$C$8:L$8),0),VLOOKUP($C27,'6. Patients'!$C$78:$AQ$107,COLUMNS('6. Patients'!$C$8:L$8),0))),0)</f>
        <v>0</v>
      </c>
      <c r="Q27" s="51">
        <f>IFERROR(IF($B27=$DN$7,VLOOKUP($C27,'6. Patients'!$C$10:$AQ$39,COLUMNS('6. Patients'!$C$8:M$8),0),IF($B27=$DN$8,VLOOKUP($C27,'6. Patients'!$C$43:$AQ$73,COLUMNS('6. Patients'!$C$8:M$8),0),VLOOKUP($C27,'6. Patients'!$C$78:$AQ$107,COLUMNS('6. Patients'!$C$8:M$8),0))),0)</f>
        <v>0</v>
      </c>
      <c r="R27" s="51">
        <f>IFERROR(IF($B27=$DN$7,VLOOKUP($C27,'6. Patients'!$C$10:$AQ$39,COLUMNS('6. Patients'!$C$8:N$8),0),IF($B27=$DN$8,VLOOKUP($C27,'6. Patients'!$C$43:$AQ$73,COLUMNS('6. Patients'!$C$8:N$8),0),VLOOKUP($C27,'6. Patients'!$C$78:$AQ$107,COLUMNS('6. Patients'!$C$8:N$8),0))),0)</f>
        <v>0</v>
      </c>
      <c r="S27" s="51">
        <f>IFERROR(IF($B27=$DN$7,VLOOKUP($C27,'6. Patients'!$C$10:$AQ$39,COLUMNS('6. Patients'!$C$8:O$8),0),IF($B27=$DN$8,VLOOKUP($C27,'6. Patients'!$C$43:$AQ$73,COLUMNS('6. Patients'!$C$8:O$8),0),VLOOKUP($C27,'6. Patients'!$C$78:$AQ$107,COLUMNS('6. Patients'!$C$8:O$8),0))),0)</f>
        <v>0</v>
      </c>
      <c r="T27" s="51">
        <f>IFERROR(IF($B27=$DN$7,VLOOKUP($C27,'6. Patients'!$C$10:$AQ$39,COLUMNS('6. Patients'!$C$8:P$8),0),IF($B27=$DN$8,VLOOKUP($C27,'6. Patients'!$C$43:$AQ$73,COLUMNS('6. Patients'!$C$8:P$8),0),VLOOKUP($C27,'6. Patients'!$C$78:$AQ$107,COLUMNS('6. Patients'!$C$8:P$8),0))),0)</f>
        <v>0</v>
      </c>
      <c r="U27" s="51">
        <f>IFERROR(IF($B27=$DN$7,VLOOKUP($C27,'6. Patients'!$C$10:$AQ$39,COLUMNS('6. Patients'!$C$8:Q$8),0),IF($B27=$DN$8,VLOOKUP($C27,'6. Patients'!$C$43:$AQ$73,COLUMNS('6. Patients'!$C$8:Q$8),0),VLOOKUP($C27,'6. Patients'!$C$78:$AQ$107,COLUMNS('6. Patients'!$C$8:Q$8),0))),0)</f>
        <v>0</v>
      </c>
      <c r="V27" s="51">
        <f>IFERROR(IF($B27=$DN$7,VLOOKUP($C27,'6. Patients'!$C$10:$AQ$39,COLUMNS('6. Patients'!$C$8:R$8),0),IF($B27=$DN$8,VLOOKUP($C27,'6. Patients'!$C$43:$AQ$73,COLUMNS('6. Patients'!$C$8:R$8),0),VLOOKUP($C27,'6. Patients'!$C$78:$AQ$107,COLUMNS('6. Patients'!$C$8:R$8),0))),0)</f>
        <v>0</v>
      </c>
      <c r="W27" s="51">
        <f>IFERROR(IF($B27=$DN$7,VLOOKUP($C27,'6. Patients'!$C$10:$AQ$39,COLUMNS('6. Patients'!$C$8:S$8),0),IF($B27=$DN$8,VLOOKUP($C27,'6. Patients'!$C$43:$AQ$73,COLUMNS('6. Patients'!$C$8:S$8),0),VLOOKUP($C27,'6. Patients'!$C$78:$AQ$107,COLUMNS('6. Patients'!$C$8:S$8),0))),0)</f>
        <v>0</v>
      </c>
      <c r="X27" s="51">
        <f>IFERROR(IF($B27=$DN$7,VLOOKUP($C27,'6. Patients'!$C$10:$AQ$39,COLUMNS('6. Patients'!$C$8:T$8),0),IF($B27=$DN$8,VLOOKUP($C27,'6. Patients'!$C$43:$AQ$73,COLUMNS('6. Patients'!$C$8:T$8),0),VLOOKUP($C27,'6. Patients'!$C$78:$AQ$107,COLUMNS('6. Patients'!$C$8:T$8),0))),0)</f>
        <v>0</v>
      </c>
      <c r="Y27" s="51">
        <f>IFERROR(IF($B27=$DN$7,VLOOKUP($C27,'6. Patients'!$C$10:$AQ$39,COLUMNS('6. Patients'!$C$8:U$8),0),IF($B27=$DN$8,VLOOKUP($C27,'6. Patients'!$C$43:$AQ$73,COLUMNS('6. Patients'!$C$8:U$8),0),VLOOKUP($C27,'6. Patients'!$C$78:$AQ$107,COLUMNS('6. Patients'!$C$8:U$8),0))),0)</f>
        <v>0</v>
      </c>
      <c r="Z27" s="51">
        <f>IFERROR(IF($B27=$DN$7,VLOOKUP($C27,'6. Patients'!$C$10:$AQ$39,COLUMNS('6. Patients'!$C$8:V$8),0),IF($B27=$DN$8,VLOOKUP($C27,'6. Patients'!$C$43:$AQ$73,COLUMNS('6. Patients'!$C$8:V$8),0),VLOOKUP($C27,'6. Patients'!$C$78:$AQ$107,COLUMNS('6. Patients'!$C$8:V$8),0))),0)</f>
        <v>0</v>
      </c>
      <c r="AA27" s="51">
        <f>IFERROR(IF($B27=$DN$7,VLOOKUP($C27,'6. Patients'!$C$10:$AQ$39,COLUMNS('6. Patients'!$C$8:W$8),0),IF($B27=$DN$8,VLOOKUP($C27,'6. Patients'!$C$43:$AQ$73,COLUMNS('6. Patients'!$C$8:W$8),0),VLOOKUP($C27,'6. Patients'!$C$78:$AQ$107,COLUMNS('6. Patients'!$C$8:W$8),0))),0)</f>
        <v>0</v>
      </c>
      <c r="AB27" s="51">
        <f>IFERROR(IF($B27=$DN$7,VLOOKUP($C27,'6. Patients'!$C$10:$AQ$39,COLUMNS('6. Patients'!$C$8:X$8),0),IF($B27=$DN$8,VLOOKUP($C27,'6. Patients'!$C$43:$AQ$73,COLUMNS('6. Patients'!$C$8:X$8),0),VLOOKUP($C27,'6. Patients'!$C$78:$AQ$107,COLUMNS('6. Patients'!$C$8:X$8),0))),0)</f>
        <v>0</v>
      </c>
      <c r="AC27" s="51">
        <f>IFERROR(IF($B27=$DN$7,VLOOKUP($C27,'6. Patients'!$C$10:$AQ$39,COLUMNS('6. Patients'!$C$8:Y$8),0),IF($B27=$DN$8,VLOOKUP($C27,'6. Patients'!$C$43:$AQ$73,COLUMNS('6. Patients'!$C$8:Y$8),0),VLOOKUP($C27,'6. Patients'!$C$78:$AQ$107,COLUMNS('6. Patients'!$C$8:Y$8),0))),0)</f>
        <v>0</v>
      </c>
      <c r="AD27" s="51">
        <f>IFERROR(IF($B27=$DN$7,VLOOKUP($C27,'6. Patients'!$C$10:$AQ$39,COLUMNS('6. Patients'!$C$8:Z$8),0),IF($B27=$DN$8,VLOOKUP($C27,'6. Patients'!$C$43:$AQ$73,COLUMNS('6. Patients'!$C$8:Z$8),0),VLOOKUP($C27,'6. Patients'!$C$78:$AQ$107,COLUMNS('6. Patients'!$C$8:Z$8),0))),0)</f>
        <v>0</v>
      </c>
      <c r="AE27" s="51">
        <f>IFERROR(IF($B27=$DN$7,VLOOKUP($C27,'6. Patients'!$C$10:$AQ$39,COLUMNS('6. Patients'!$C$8:AA$8),0),IF($B27=$DN$8,VLOOKUP($C27,'6. Patients'!$C$43:$AQ$73,COLUMNS('6. Patients'!$C$8:AA$8),0),VLOOKUP($C27,'6. Patients'!$C$78:$AQ$107,COLUMNS('6. Patients'!$C$8:AA$8),0))),0)</f>
        <v>0</v>
      </c>
      <c r="AF27" s="51">
        <f>IFERROR(IF($B27=$DN$7,VLOOKUP($C27,'6. Patients'!$C$10:$AQ$39,COLUMNS('6. Patients'!$C$8:AB$8),0),IF($B27=$DN$8,VLOOKUP($C27,'6. Patients'!$C$43:$AQ$73,COLUMNS('6. Patients'!$C$8:AB$8),0),VLOOKUP($C27,'6. Patients'!$C$78:$AQ$107,COLUMNS('6. Patients'!$C$8:AB$8),0))),0)</f>
        <v>0</v>
      </c>
      <c r="AG27" s="51">
        <f>IFERROR(IF($B27=$DN$7,VLOOKUP($C27,'6. Patients'!$C$10:$AQ$39,COLUMNS('6. Patients'!$C$8:AC$8),0),IF($B27=$DN$8,VLOOKUP($C27,'6. Patients'!$C$43:$AQ$73,COLUMNS('6. Patients'!$C$8:AC$8),0),VLOOKUP($C27,'6. Patients'!$C$78:$AQ$107,COLUMNS('6. Patients'!$C$8:AC$8),0))),0)</f>
        <v>0</v>
      </c>
      <c r="AH27" s="51">
        <f>IFERROR(IF($B27=$DN$7,VLOOKUP($C27,'6. Patients'!$C$10:$AQ$39,COLUMNS('6. Patients'!$C$8:AD$8),0),IF($B27=$DN$8,VLOOKUP($C27,'6. Patients'!$C$43:$AQ$73,COLUMNS('6. Patients'!$C$8:AD$8),0),VLOOKUP($C27,'6. Patients'!$C$78:$AQ$107,COLUMNS('6. Patients'!$C$8:AD$8),0))),0)</f>
        <v>0</v>
      </c>
      <c r="AI27" s="51">
        <f>IFERROR(IF($B27=$DN$7,VLOOKUP($C27,'6. Patients'!$C$10:$AQ$39,COLUMNS('6. Patients'!$C$8:AE$8),0),IF($B27=$DN$8,VLOOKUP($C27,'6. Patients'!$C$43:$AQ$73,COLUMNS('6. Patients'!$C$8:AE$8),0),VLOOKUP($C27,'6. Patients'!$C$78:$AQ$107,COLUMNS('6. Patients'!$C$8:AE$8),0))),0)</f>
        <v>0</v>
      </c>
      <c r="AJ27" s="51">
        <f>IFERROR(IF($B27=$DN$7,VLOOKUP($C27,'6. Patients'!$C$10:$AQ$39,COLUMNS('6. Patients'!$C$8:AF$8),0),IF($B27=$DN$8,VLOOKUP($C27,'6. Patients'!$C$43:$AQ$73,COLUMNS('6. Patients'!$C$8:AF$8),0),VLOOKUP($C27,'6. Patients'!$C$78:$AQ$107,COLUMNS('6. Patients'!$C$8:AF$8),0))),0)</f>
        <v>0</v>
      </c>
      <c r="AK27" s="51">
        <f>IFERROR(IF($B27=$DN$7,VLOOKUP($C27,'6. Patients'!$C$10:$AQ$39,COLUMNS('6. Patients'!$C$8:AG$8),0),IF($B27=$DN$8,VLOOKUP($C27,'6. Patients'!$C$43:$AQ$73,COLUMNS('6. Patients'!$C$8:AG$8),0),VLOOKUP($C27,'6. Patients'!$C$78:$AQ$107,COLUMNS('6. Patients'!$C$8:AG$8),0))),0)</f>
        <v>0</v>
      </c>
      <c r="AL27" s="51">
        <f>IFERROR(IF($B27=$DN$7,VLOOKUP($C27,'6. Patients'!$C$10:$AQ$39,COLUMNS('6. Patients'!$C$8:AH$8),0),IF($B27=$DN$8,VLOOKUP($C27,'6. Patients'!$C$43:$AQ$73,COLUMNS('6. Patients'!$C$8:AH$8),0),VLOOKUP($C27,'6. Patients'!$C$78:$AQ$107,COLUMNS('6. Patients'!$C$8:AH$8),0))),0)</f>
        <v>0</v>
      </c>
      <c r="AM27" s="51">
        <f>IFERROR(IF($B27=$DN$7,VLOOKUP($C27,'6. Patients'!$C$10:$AQ$39,COLUMNS('6. Patients'!$C$8:AI$8),0),IF($B27=$DN$8,VLOOKUP($C27,'6. Patients'!$C$43:$AQ$73,COLUMNS('6. Patients'!$C$8:AI$8),0),VLOOKUP($C27,'6. Patients'!$C$78:$AQ$107,COLUMNS('6. Patients'!$C$8:AI$8),0))),0)</f>
        <v>0</v>
      </c>
      <c r="AN27" s="51">
        <f>IFERROR(IF($B27=$DN$7,VLOOKUP($C27,'6. Patients'!$C$10:$AQ$39,COLUMNS('6. Patients'!$C$8:AJ$8),0),IF($B27=$DN$8,VLOOKUP($C27,'6. Patients'!$C$43:$AQ$73,COLUMNS('6. Patients'!$C$8:AJ$8),0),VLOOKUP($C27,'6. Patients'!$C$78:$AQ$107,COLUMNS('6. Patients'!$C$8:AJ$8),0))),0)</f>
        <v>0</v>
      </c>
      <c r="AO27" s="51">
        <f>IFERROR(IF($B27=$DN$7,VLOOKUP($C27,'6. Patients'!$C$10:$AQ$39,COLUMNS('6. Patients'!$C$8:AK$8),0),IF($B27=$DN$8,VLOOKUP($C27,'6. Patients'!$C$43:$AQ$73,COLUMNS('6. Patients'!$C$8:AK$8),0),VLOOKUP($C27,'6. Patients'!$C$78:$AQ$107,COLUMNS('6. Patients'!$C$8:AK$8),0))),0)</f>
        <v>0</v>
      </c>
      <c r="AP27" s="51">
        <f>IFERROR(IF($B27=$DN$7,VLOOKUP($C27,'6. Patients'!$C$10:$AQ$39,COLUMNS('6. Patients'!$C$8:AL$8),0),IF($B27=$DN$8,VLOOKUP($C27,'6. Patients'!$C$43:$AQ$73,COLUMNS('6. Patients'!$C$8:AL$8),0),VLOOKUP($C27,'6. Patients'!$C$78:$AQ$107,COLUMNS('6. Patients'!$C$8:AL$8),0))),0)</f>
        <v>0</v>
      </c>
      <c r="AQ27" s="51">
        <f>IFERROR(IF($B27=$DN$7,VLOOKUP($C27,'6. Patients'!$C$10:$AQ$39,COLUMNS('6. Patients'!$C$8:AM$8),0),IF($B27=$DN$8,VLOOKUP($C27,'6. Patients'!$C$43:$AQ$73,COLUMNS('6. Patients'!$C$8:AM$8),0),VLOOKUP($C27,'6. Patients'!$C$78:$AQ$107,COLUMNS('6. Patients'!$C$8:AM$8),0))),0)</f>
        <v>0</v>
      </c>
      <c r="AR27" s="51">
        <f>IFERROR(IF($B27=$DN$7,VLOOKUP($C27,'6. Patients'!$C$10:$AQ$39,COLUMNS('6. Patients'!$C$8:AN$8),0),IF($B27=$DN$8,VLOOKUP($C27,'6. Patients'!$C$43:$AQ$73,COLUMNS('6. Patients'!$C$8:AN$8),0),VLOOKUP($C27,'6. Patients'!$C$78:$AQ$107,COLUMNS('6. Patients'!$C$8:AN$8),0))),0)</f>
        <v>0</v>
      </c>
      <c r="AS27" s="51">
        <f>IFERROR(IF($B27=$DN$7,VLOOKUP($C27,'6. Patients'!$C$10:$AQ$39,COLUMNS('6. Patients'!$C$8:AO$8),0),IF($B27=$DN$8,VLOOKUP($C27,'6. Patients'!$C$43:$AQ$73,COLUMNS('6. Patients'!$C$8:AO$8),0),VLOOKUP($C27,'6. Patients'!$C$78:$AQ$107,COLUMNS('6. Patients'!$C$8:AO$8),0))),0)</f>
        <v>0</v>
      </c>
      <c r="AT27" s="51">
        <f>IFERROR(IF($B27=$DN$7,VLOOKUP($C27,'6. Patients'!$C$10:$AQ$39,COLUMNS('6. Patients'!$C$8:AP$8),0),IF($B27=$DN$8,VLOOKUP($C27,'6. Patients'!$C$43:$AQ$73,COLUMNS('6. Patients'!$C$8:AP$8),0),VLOOKUP($C27,'6. Patients'!$C$78:$AQ$107,COLUMNS('6. Patients'!$C$8:AP$8),0))),0)</f>
        <v>0</v>
      </c>
      <c r="AU27" s="51">
        <f>IFERROR(IF($B27=$DN$7,VLOOKUP($C27,'6. Patients'!$C$10:$AQ$39,COLUMNS('6. Patients'!$C$8:AQ$8),0),IF($B27=$DN$8,VLOOKUP($C27,'6. Patients'!$C$43:$AQ$73,COLUMNS('6. Patients'!$C$8:AQ$8),0),VLOOKUP($C27,'6. Patients'!$C$78:$AQ$107,COLUMNS('6. Patients'!$C$8:AQ$8),0))),0)</f>
        <v>0</v>
      </c>
    </row>
    <row r="28" spans="2:123" ht="15" x14ac:dyDescent="0.25">
      <c r="B28" s="96"/>
      <c r="C28" s="96"/>
      <c r="D28" s="96"/>
      <c r="E28" s="97"/>
      <c r="F28" s="97"/>
      <c r="G28" s="98"/>
      <c r="H28" s="82">
        <f t="shared" si="2"/>
        <v>0</v>
      </c>
      <c r="I28" s="55" t="str">
        <f t="shared" si="0"/>
        <v/>
      </c>
      <c r="J28" s="53">
        <f t="shared" si="1"/>
        <v>0</v>
      </c>
      <c r="K28" s="51">
        <f>IFERROR(IF($B28=$DN$7,VLOOKUP($C28,'6. Patients'!$C$10:$AQ$39,COLUMNS('6. Patients'!$C$8:G$8),0),IF($B28=$DN$8,VLOOKUP($C28,'6. Patients'!$C$43:$AQ$73,COLUMNS('6. Patients'!$C$8:G$8),0),VLOOKUP($C28,'6. Patients'!$C$78:$AQ$107,COLUMNS('6. Patients'!$C$8:G$8),0))),0)</f>
        <v>0</v>
      </c>
      <c r="L28" s="51">
        <f>IFERROR(IF($B28=$DN$7,VLOOKUP($C28,'6. Patients'!$C$10:$AQ$39,COLUMNS('6. Patients'!$C$8:H$8),0),IF($B28=$DN$8,VLOOKUP($C28,'6. Patients'!$C$43:$AQ$73,COLUMNS('6. Patients'!$C$8:H$8),0),VLOOKUP($C28,'6. Patients'!$C$78:$AQ$107,COLUMNS('6. Patients'!$C$8:H$8),0))),0)</f>
        <v>0</v>
      </c>
      <c r="M28" s="51">
        <f>IFERROR(IF($B28=$DN$7,VLOOKUP($C28,'6. Patients'!$C$10:$AQ$39,COLUMNS('6. Patients'!$C$8:I$8),0),IF($B28=$DN$8,VLOOKUP($C28,'6. Patients'!$C$43:$AQ$73,COLUMNS('6. Patients'!$C$8:I$8),0),VLOOKUP($C28,'6. Patients'!$C$78:$AQ$107,COLUMNS('6. Patients'!$C$8:I$8),0))),0)</f>
        <v>0</v>
      </c>
      <c r="N28" s="51">
        <f>IFERROR(IF($B28=$DN$7,VLOOKUP($C28,'6. Patients'!$C$10:$AQ$39,COLUMNS('6. Patients'!$C$8:J$8),0),IF($B28=$DN$8,VLOOKUP($C28,'6. Patients'!$C$43:$AQ$73,COLUMNS('6. Patients'!$C$8:J$8),0),VLOOKUP($C28,'6. Patients'!$C$78:$AQ$107,COLUMNS('6. Patients'!$C$8:J$8),0))),0)</f>
        <v>0</v>
      </c>
      <c r="O28" s="51">
        <f>IFERROR(IF($B28=$DN$7,VLOOKUP($C28,'6. Patients'!$C$10:$AQ$39,COLUMNS('6. Patients'!$C$8:K$8),0),IF($B28=$DN$8,VLOOKUP($C28,'6. Patients'!$C$43:$AQ$73,COLUMNS('6. Patients'!$C$8:K$8),0),VLOOKUP($C28,'6. Patients'!$C$78:$AQ$107,COLUMNS('6. Patients'!$C$8:K$8),0))),0)</f>
        <v>0</v>
      </c>
      <c r="P28" s="51">
        <f>IFERROR(IF($B28=$DN$7,VLOOKUP($C28,'6. Patients'!$C$10:$AQ$39,COLUMNS('6. Patients'!$C$8:L$8),0),IF($B28=$DN$8,VLOOKUP($C28,'6. Patients'!$C$43:$AQ$73,COLUMNS('6. Patients'!$C$8:L$8),0),VLOOKUP($C28,'6. Patients'!$C$78:$AQ$107,COLUMNS('6. Patients'!$C$8:L$8),0))),0)</f>
        <v>0</v>
      </c>
      <c r="Q28" s="51">
        <f>IFERROR(IF($B28=$DN$7,VLOOKUP($C28,'6. Patients'!$C$10:$AQ$39,COLUMNS('6. Patients'!$C$8:M$8),0),IF($B28=$DN$8,VLOOKUP($C28,'6. Patients'!$C$43:$AQ$73,COLUMNS('6. Patients'!$C$8:M$8),0),VLOOKUP($C28,'6. Patients'!$C$78:$AQ$107,COLUMNS('6. Patients'!$C$8:M$8),0))),0)</f>
        <v>0</v>
      </c>
      <c r="R28" s="51">
        <f>IFERROR(IF($B28=$DN$7,VLOOKUP($C28,'6. Patients'!$C$10:$AQ$39,COLUMNS('6. Patients'!$C$8:N$8),0),IF($B28=$DN$8,VLOOKUP($C28,'6. Patients'!$C$43:$AQ$73,COLUMNS('6. Patients'!$C$8:N$8),0),VLOOKUP($C28,'6. Patients'!$C$78:$AQ$107,COLUMNS('6. Patients'!$C$8:N$8),0))),0)</f>
        <v>0</v>
      </c>
      <c r="S28" s="51">
        <f>IFERROR(IF($B28=$DN$7,VLOOKUP($C28,'6. Patients'!$C$10:$AQ$39,COLUMNS('6. Patients'!$C$8:O$8),0),IF($B28=$DN$8,VLOOKUP($C28,'6. Patients'!$C$43:$AQ$73,COLUMNS('6. Patients'!$C$8:O$8),0),VLOOKUP($C28,'6. Patients'!$C$78:$AQ$107,COLUMNS('6. Patients'!$C$8:O$8),0))),0)</f>
        <v>0</v>
      </c>
      <c r="T28" s="51">
        <f>IFERROR(IF($B28=$DN$7,VLOOKUP($C28,'6. Patients'!$C$10:$AQ$39,COLUMNS('6. Patients'!$C$8:P$8),0),IF($B28=$DN$8,VLOOKUP($C28,'6. Patients'!$C$43:$AQ$73,COLUMNS('6. Patients'!$C$8:P$8),0),VLOOKUP($C28,'6. Patients'!$C$78:$AQ$107,COLUMNS('6. Patients'!$C$8:P$8),0))),0)</f>
        <v>0</v>
      </c>
      <c r="U28" s="51">
        <f>IFERROR(IF($B28=$DN$7,VLOOKUP($C28,'6. Patients'!$C$10:$AQ$39,COLUMNS('6. Patients'!$C$8:Q$8),0),IF($B28=$DN$8,VLOOKUP($C28,'6. Patients'!$C$43:$AQ$73,COLUMNS('6. Patients'!$C$8:Q$8),0),VLOOKUP($C28,'6. Patients'!$C$78:$AQ$107,COLUMNS('6. Patients'!$C$8:Q$8),0))),0)</f>
        <v>0</v>
      </c>
      <c r="V28" s="51">
        <f>IFERROR(IF($B28=$DN$7,VLOOKUP($C28,'6. Patients'!$C$10:$AQ$39,COLUMNS('6. Patients'!$C$8:R$8),0),IF($B28=$DN$8,VLOOKUP($C28,'6. Patients'!$C$43:$AQ$73,COLUMNS('6. Patients'!$C$8:R$8),0),VLOOKUP($C28,'6. Patients'!$C$78:$AQ$107,COLUMNS('6. Patients'!$C$8:R$8),0))),0)</f>
        <v>0</v>
      </c>
      <c r="W28" s="51">
        <f>IFERROR(IF($B28=$DN$7,VLOOKUP($C28,'6. Patients'!$C$10:$AQ$39,COLUMNS('6. Patients'!$C$8:S$8),0),IF($B28=$DN$8,VLOOKUP($C28,'6. Patients'!$C$43:$AQ$73,COLUMNS('6. Patients'!$C$8:S$8),0),VLOOKUP($C28,'6. Patients'!$C$78:$AQ$107,COLUMNS('6. Patients'!$C$8:S$8),0))),0)</f>
        <v>0</v>
      </c>
      <c r="X28" s="51">
        <f>IFERROR(IF($B28=$DN$7,VLOOKUP($C28,'6. Patients'!$C$10:$AQ$39,COLUMNS('6. Patients'!$C$8:T$8),0),IF($B28=$DN$8,VLOOKUP($C28,'6. Patients'!$C$43:$AQ$73,COLUMNS('6. Patients'!$C$8:T$8),0),VLOOKUP($C28,'6. Patients'!$C$78:$AQ$107,COLUMNS('6. Patients'!$C$8:T$8),0))),0)</f>
        <v>0</v>
      </c>
      <c r="Y28" s="51">
        <f>IFERROR(IF($B28=$DN$7,VLOOKUP($C28,'6. Patients'!$C$10:$AQ$39,COLUMNS('6. Patients'!$C$8:U$8),0),IF($B28=$DN$8,VLOOKUP($C28,'6. Patients'!$C$43:$AQ$73,COLUMNS('6. Patients'!$C$8:U$8),0),VLOOKUP($C28,'6. Patients'!$C$78:$AQ$107,COLUMNS('6. Patients'!$C$8:U$8),0))),0)</f>
        <v>0</v>
      </c>
      <c r="Z28" s="51">
        <f>IFERROR(IF($B28=$DN$7,VLOOKUP($C28,'6. Patients'!$C$10:$AQ$39,COLUMNS('6. Patients'!$C$8:V$8),0),IF($B28=$DN$8,VLOOKUP($C28,'6. Patients'!$C$43:$AQ$73,COLUMNS('6. Patients'!$C$8:V$8),0),VLOOKUP($C28,'6. Patients'!$C$78:$AQ$107,COLUMNS('6. Patients'!$C$8:V$8),0))),0)</f>
        <v>0</v>
      </c>
      <c r="AA28" s="51">
        <f>IFERROR(IF($B28=$DN$7,VLOOKUP($C28,'6. Patients'!$C$10:$AQ$39,COLUMNS('6. Patients'!$C$8:W$8),0),IF($B28=$DN$8,VLOOKUP($C28,'6. Patients'!$C$43:$AQ$73,COLUMNS('6. Patients'!$C$8:W$8),0),VLOOKUP($C28,'6. Patients'!$C$78:$AQ$107,COLUMNS('6. Patients'!$C$8:W$8),0))),0)</f>
        <v>0</v>
      </c>
      <c r="AB28" s="51">
        <f>IFERROR(IF($B28=$DN$7,VLOOKUP($C28,'6. Patients'!$C$10:$AQ$39,COLUMNS('6. Patients'!$C$8:X$8),0),IF($B28=$DN$8,VLOOKUP($C28,'6. Patients'!$C$43:$AQ$73,COLUMNS('6. Patients'!$C$8:X$8),0),VLOOKUP($C28,'6. Patients'!$C$78:$AQ$107,COLUMNS('6. Patients'!$C$8:X$8),0))),0)</f>
        <v>0</v>
      </c>
      <c r="AC28" s="51">
        <f>IFERROR(IF($B28=$DN$7,VLOOKUP($C28,'6. Patients'!$C$10:$AQ$39,COLUMNS('6. Patients'!$C$8:Y$8),0),IF($B28=$DN$8,VLOOKUP($C28,'6. Patients'!$C$43:$AQ$73,COLUMNS('6. Patients'!$C$8:Y$8),0),VLOOKUP($C28,'6. Patients'!$C$78:$AQ$107,COLUMNS('6. Patients'!$C$8:Y$8),0))),0)</f>
        <v>0</v>
      </c>
      <c r="AD28" s="51">
        <f>IFERROR(IF($B28=$DN$7,VLOOKUP($C28,'6. Patients'!$C$10:$AQ$39,COLUMNS('6. Patients'!$C$8:Z$8),0),IF($B28=$DN$8,VLOOKUP($C28,'6. Patients'!$C$43:$AQ$73,COLUMNS('6. Patients'!$C$8:Z$8),0),VLOOKUP($C28,'6. Patients'!$C$78:$AQ$107,COLUMNS('6. Patients'!$C$8:Z$8),0))),0)</f>
        <v>0</v>
      </c>
      <c r="AE28" s="51">
        <f>IFERROR(IF($B28=$DN$7,VLOOKUP($C28,'6. Patients'!$C$10:$AQ$39,COLUMNS('6. Patients'!$C$8:AA$8),0),IF($B28=$DN$8,VLOOKUP($C28,'6. Patients'!$C$43:$AQ$73,COLUMNS('6. Patients'!$C$8:AA$8),0),VLOOKUP($C28,'6. Patients'!$C$78:$AQ$107,COLUMNS('6. Patients'!$C$8:AA$8),0))),0)</f>
        <v>0</v>
      </c>
      <c r="AF28" s="51">
        <f>IFERROR(IF($B28=$DN$7,VLOOKUP($C28,'6. Patients'!$C$10:$AQ$39,COLUMNS('6. Patients'!$C$8:AB$8),0),IF($B28=$DN$8,VLOOKUP($C28,'6. Patients'!$C$43:$AQ$73,COLUMNS('6. Patients'!$C$8:AB$8),0),VLOOKUP($C28,'6. Patients'!$C$78:$AQ$107,COLUMNS('6. Patients'!$C$8:AB$8),0))),0)</f>
        <v>0</v>
      </c>
      <c r="AG28" s="51">
        <f>IFERROR(IF($B28=$DN$7,VLOOKUP($C28,'6. Patients'!$C$10:$AQ$39,COLUMNS('6. Patients'!$C$8:AC$8),0),IF($B28=$DN$8,VLOOKUP($C28,'6. Patients'!$C$43:$AQ$73,COLUMNS('6. Patients'!$C$8:AC$8),0),VLOOKUP($C28,'6. Patients'!$C$78:$AQ$107,COLUMNS('6. Patients'!$C$8:AC$8),0))),0)</f>
        <v>0</v>
      </c>
      <c r="AH28" s="51">
        <f>IFERROR(IF($B28=$DN$7,VLOOKUP($C28,'6. Patients'!$C$10:$AQ$39,COLUMNS('6. Patients'!$C$8:AD$8),0),IF($B28=$DN$8,VLOOKUP($C28,'6. Patients'!$C$43:$AQ$73,COLUMNS('6. Patients'!$C$8:AD$8),0),VLOOKUP($C28,'6. Patients'!$C$78:$AQ$107,COLUMNS('6. Patients'!$C$8:AD$8),0))),0)</f>
        <v>0</v>
      </c>
      <c r="AI28" s="51">
        <f>IFERROR(IF($B28=$DN$7,VLOOKUP($C28,'6. Patients'!$C$10:$AQ$39,COLUMNS('6. Patients'!$C$8:AE$8),0),IF($B28=$DN$8,VLOOKUP($C28,'6. Patients'!$C$43:$AQ$73,COLUMNS('6. Patients'!$C$8:AE$8),0),VLOOKUP($C28,'6. Patients'!$C$78:$AQ$107,COLUMNS('6. Patients'!$C$8:AE$8),0))),0)</f>
        <v>0</v>
      </c>
      <c r="AJ28" s="51">
        <f>IFERROR(IF($B28=$DN$7,VLOOKUP($C28,'6. Patients'!$C$10:$AQ$39,COLUMNS('6. Patients'!$C$8:AF$8),0),IF($B28=$DN$8,VLOOKUP($C28,'6. Patients'!$C$43:$AQ$73,COLUMNS('6. Patients'!$C$8:AF$8),0),VLOOKUP($C28,'6. Patients'!$C$78:$AQ$107,COLUMNS('6. Patients'!$C$8:AF$8),0))),0)</f>
        <v>0</v>
      </c>
      <c r="AK28" s="51">
        <f>IFERROR(IF($B28=$DN$7,VLOOKUP($C28,'6. Patients'!$C$10:$AQ$39,COLUMNS('6. Patients'!$C$8:AG$8),0),IF($B28=$DN$8,VLOOKUP($C28,'6. Patients'!$C$43:$AQ$73,COLUMNS('6. Patients'!$C$8:AG$8),0),VLOOKUP($C28,'6. Patients'!$C$78:$AQ$107,COLUMNS('6. Patients'!$C$8:AG$8),0))),0)</f>
        <v>0</v>
      </c>
      <c r="AL28" s="51">
        <f>IFERROR(IF($B28=$DN$7,VLOOKUP($C28,'6. Patients'!$C$10:$AQ$39,COLUMNS('6. Patients'!$C$8:AH$8),0),IF($B28=$DN$8,VLOOKUP($C28,'6. Patients'!$C$43:$AQ$73,COLUMNS('6. Patients'!$C$8:AH$8),0),VLOOKUP($C28,'6. Patients'!$C$78:$AQ$107,COLUMNS('6. Patients'!$C$8:AH$8),0))),0)</f>
        <v>0</v>
      </c>
      <c r="AM28" s="51">
        <f>IFERROR(IF($B28=$DN$7,VLOOKUP($C28,'6. Patients'!$C$10:$AQ$39,COLUMNS('6. Patients'!$C$8:AI$8),0),IF($B28=$DN$8,VLOOKUP($C28,'6. Patients'!$C$43:$AQ$73,COLUMNS('6. Patients'!$C$8:AI$8),0),VLOOKUP($C28,'6. Patients'!$C$78:$AQ$107,COLUMNS('6. Patients'!$C$8:AI$8),0))),0)</f>
        <v>0</v>
      </c>
      <c r="AN28" s="51">
        <f>IFERROR(IF($B28=$DN$7,VLOOKUP($C28,'6. Patients'!$C$10:$AQ$39,COLUMNS('6. Patients'!$C$8:AJ$8),0),IF($B28=$DN$8,VLOOKUP($C28,'6. Patients'!$C$43:$AQ$73,COLUMNS('6. Patients'!$C$8:AJ$8),0),VLOOKUP($C28,'6. Patients'!$C$78:$AQ$107,COLUMNS('6. Patients'!$C$8:AJ$8),0))),0)</f>
        <v>0</v>
      </c>
      <c r="AO28" s="51">
        <f>IFERROR(IF($B28=$DN$7,VLOOKUP($C28,'6. Patients'!$C$10:$AQ$39,COLUMNS('6. Patients'!$C$8:AK$8),0),IF($B28=$DN$8,VLOOKUP($C28,'6. Patients'!$C$43:$AQ$73,COLUMNS('6. Patients'!$C$8:AK$8),0),VLOOKUP($C28,'6. Patients'!$C$78:$AQ$107,COLUMNS('6. Patients'!$C$8:AK$8),0))),0)</f>
        <v>0</v>
      </c>
      <c r="AP28" s="51">
        <f>IFERROR(IF($B28=$DN$7,VLOOKUP($C28,'6. Patients'!$C$10:$AQ$39,COLUMNS('6. Patients'!$C$8:AL$8),0),IF($B28=$DN$8,VLOOKUP($C28,'6. Patients'!$C$43:$AQ$73,COLUMNS('6. Patients'!$C$8:AL$8),0),VLOOKUP($C28,'6. Patients'!$C$78:$AQ$107,COLUMNS('6. Patients'!$C$8:AL$8),0))),0)</f>
        <v>0</v>
      </c>
      <c r="AQ28" s="51">
        <f>IFERROR(IF($B28=$DN$7,VLOOKUP($C28,'6. Patients'!$C$10:$AQ$39,COLUMNS('6. Patients'!$C$8:AM$8),0),IF($B28=$DN$8,VLOOKUP($C28,'6. Patients'!$C$43:$AQ$73,COLUMNS('6. Patients'!$C$8:AM$8),0),VLOOKUP($C28,'6. Patients'!$C$78:$AQ$107,COLUMNS('6. Patients'!$C$8:AM$8),0))),0)</f>
        <v>0</v>
      </c>
      <c r="AR28" s="51">
        <f>IFERROR(IF($B28=$DN$7,VLOOKUP($C28,'6. Patients'!$C$10:$AQ$39,COLUMNS('6. Patients'!$C$8:AN$8),0),IF($B28=$DN$8,VLOOKUP($C28,'6. Patients'!$C$43:$AQ$73,COLUMNS('6. Patients'!$C$8:AN$8),0),VLOOKUP($C28,'6. Patients'!$C$78:$AQ$107,COLUMNS('6. Patients'!$C$8:AN$8),0))),0)</f>
        <v>0</v>
      </c>
      <c r="AS28" s="51">
        <f>IFERROR(IF($B28=$DN$7,VLOOKUP($C28,'6. Patients'!$C$10:$AQ$39,COLUMNS('6. Patients'!$C$8:AO$8),0),IF($B28=$DN$8,VLOOKUP($C28,'6. Patients'!$C$43:$AQ$73,COLUMNS('6. Patients'!$C$8:AO$8),0),VLOOKUP($C28,'6. Patients'!$C$78:$AQ$107,COLUMNS('6. Patients'!$C$8:AO$8),0))),0)</f>
        <v>0</v>
      </c>
      <c r="AT28" s="51">
        <f>IFERROR(IF($B28=$DN$7,VLOOKUP($C28,'6. Patients'!$C$10:$AQ$39,COLUMNS('6. Patients'!$C$8:AP$8),0),IF($B28=$DN$8,VLOOKUP($C28,'6. Patients'!$C$43:$AQ$73,COLUMNS('6. Patients'!$C$8:AP$8),0),VLOOKUP($C28,'6. Patients'!$C$78:$AQ$107,COLUMNS('6. Patients'!$C$8:AP$8),0))),0)</f>
        <v>0</v>
      </c>
      <c r="AU28" s="51">
        <f>IFERROR(IF($B28=$DN$7,VLOOKUP($C28,'6. Patients'!$C$10:$AQ$39,COLUMNS('6. Patients'!$C$8:AQ$8),0),IF($B28=$DN$8,VLOOKUP($C28,'6. Patients'!$C$43:$AQ$73,COLUMNS('6. Patients'!$C$8:AQ$8),0),VLOOKUP($C28,'6. Patients'!$C$78:$AQ$107,COLUMNS('6. Patients'!$C$8:AQ$8),0))),0)</f>
        <v>0</v>
      </c>
    </row>
    <row r="30" spans="2:123" x14ac:dyDescent="0.3">
      <c r="B30" s="825" t="str">
        <f>IF(ISERROR(HLOOKUP("ERROR!",$M$31:$AU$31,1,0)),"","ERROR (see right) --&gt;
Note: If switching away from one regimen to various others, ensure above that there's not switching of more than 100% of the patients of the old regimen in a given period.")</f>
        <v/>
      </c>
      <c r="C30" s="825"/>
      <c r="D30" s="825"/>
      <c r="E30" s="825"/>
      <c r="F30" s="825"/>
      <c r="G30" s="825"/>
      <c r="H30" s="825"/>
      <c r="J30" s="2" t="s">
        <v>393</v>
      </c>
      <c r="AW30" s="2" t="s">
        <v>144</v>
      </c>
      <c r="CI30" s="2" t="s">
        <v>145</v>
      </c>
    </row>
    <row r="31" spans="2:123" ht="15" customHeight="1" x14ac:dyDescent="0.3">
      <c r="B31" s="825"/>
      <c r="C31" s="825"/>
      <c r="D31" s="825"/>
      <c r="E31" s="825"/>
      <c r="F31" s="825"/>
      <c r="G31" s="825"/>
      <c r="H31" s="825"/>
      <c r="L31" s="375" t="e">
        <f>IF(ROUND(SUM(L35:L127),0)=0,0,"ERROR! Column must sum to 0")</f>
        <v>#VALUE!</v>
      </c>
      <c r="M31" s="375" t="e">
        <f t="shared" ref="M31:AU31" si="3">IF(ROUND(SUM(M35:M127),0)=0,0,"ERROR! Column must sum to 0")</f>
        <v>#VALUE!</v>
      </c>
      <c r="N31" s="375" t="e">
        <f t="shared" si="3"/>
        <v>#VALUE!</v>
      </c>
      <c r="O31" s="375" t="e">
        <f t="shared" si="3"/>
        <v>#VALUE!</v>
      </c>
      <c r="P31" s="375" t="e">
        <f t="shared" si="3"/>
        <v>#VALUE!</v>
      </c>
      <c r="Q31" s="375" t="e">
        <f t="shared" si="3"/>
        <v>#VALUE!</v>
      </c>
      <c r="R31" s="375" t="e">
        <f t="shared" si="3"/>
        <v>#VALUE!</v>
      </c>
      <c r="S31" s="375" t="e">
        <f t="shared" si="3"/>
        <v>#VALUE!</v>
      </c>
      <c r="T31" s="375" t="e">
        <f t="shared" si="3"/>
        <v>#VALUE!</v>
      </c>
      <c r="U31" s="375" t="e">
        <f t="shared" si="3"/>
        <v>#VALUE!</v>
      </c>
      <c r="V31" s="375" t="e">
        <f t="shared" si="3"/>
        <v>#VALUE!</v>
      </c>
      <c r="W31" s="375" t="e">
        <f t="shared" si="3"/>
        <v>#VALUE!</v>
      </c>
      <c r="X31" s="375" t="e">
        <f t="shared" si="3"/>
        <v>#VALUE!</v>
      </c>
      <c r="Y31" s="375" t="e">
        <f t="shared" si="3"/>
        <v>#VALUE!</v>
      </c>
      <c r="Z31" s="375" t="e">
        <f t="shared" si="3"/>
        <v>#VALUE!</v>
      </c>
      <c r="AA31" s="375" t="e">
        <f t="shared" si="3"/>
        <v>#VALUE!</v>
      </c>
      <c r="AB31" s="375" t="e">
        <f t="shared" si="3"/>
        <v>#VALUE!</v>
      </c>
      <c r="AC31" s="375" t="e">
        <f t="shared" si="3"/>
        <v>#VALUE!</v>
      </c>
      <c r="AD31" s="375" t="e">
        <f t="shared" si="3"/>
        <v>#VALUE!</v>
      </c>
      <c r="AE31" s="375" t="e">
        <f t="shared" si="3"/>
        <v>#VALUE!</v>
      </c>
      <c r="AF31" s="375" t="e">
        <f t="shared" si="3"/>
        <v>#VALUE!</v>
      </c>
      <c r="AG31" s="375" t="e">
        <f t="shared" si="3"/>
        <v>#VALUE!</v>
      </c>
      <c r="AH31" s="375" t="e">
        <f t="shared" si="3"/>
        <v>#VALUE!</v>
      </c>
      <c r="AI31" s="375" t="e">
        <f t="shared" si="3"/>
        <v>#VALUE!</v>
      </c>
      <c r="AJ31" s="375" t="e">
        <f t="shared" si="3"/>
        <v>#VALUE!</v>
      </c>
      <c r="AK31" s="375" t="e">
        <f t="shared" si="3"/>
        <v>#VALUE!</v>
      </c>
      <c r="AL31" s="375" t="e">
        <f t="shared" si="3"/>
        <v>#VALUE!</v>
      </c>
      <c r="AM31" s="375" t="e">
        <f t="shared" si="3"/>
        <v>#VALUE!</v>
      </c>
      <c r="AN31" s="375" t="e">
        <f t="shared" si="3"/>
        <v>#VALUE!</v>
      </c>
      <c r="AO31" s="375" t="e">
        <f t="shared" si="3"/>
        <v>#VALUE!</v>
      </c>
      <c r="AP31" s="375" t="e">
        <f t="shared" si="3"/>
        <v>#VALUE!</v>
      </c>
      <c r="AQ31" s="375" t="e">
        <f t="shared" si="3"/>
        <v>#VALUE!</v>
      </c>
      <c r="AR31" s="375" t="e">
        <f t="shared" si="3"/>
        <v>#VALUE!</v>
      </c>
      <c r="AS31" s="375" t="e">
        <f t="shared" si="3"/>
        <v>#VALUE!</v>
      </c>
      <c r="AT31" s="375" t="e">
        <f t="shared" si="3"/>
        <v>#VALUE!</v>
      </c>
      <c r="AU31" s="375" t="e">
        <f t="shared" si="3"/>
        <v>#VALUE!</v>
      </c>
    </row>
    <row r="32" spans="2:123" x14ac:dyDescent="0.3">
      <c r="B32" s="825"/>
      <c r="C32" s="825"/>
      <c r="D32" s="825"/>
      <c r="E32" s="825"/>
      <c r="F32" s="825"/>
      <c r="G32" s="825"/>
      <c r="H32" s="825"/>
      <c r="K32" s="49" t="s">
        <v>136</v>
      </c>
      <c r="L32" s="29"/>
      <c r="M32" s="30" t="s">
        <v>54</v>
      </c>
      <c r="N32" s="31"/>
      <c r="O32" s="32"/>
      <c r="P32" s="33" t="s">
        <v>55</v>
      </c>
      <c r="Q32" s="34"/>
      <c r="R32" s="29"/>
      <c r="S32" s="30" t="s">
        <v>56</v>
      </c>
      <c r="T32" s="31"/>
      <c r="U32" s="32"/>
      <c r="V32" s="33" t="s">
        <v>57</v>
      </c>
      <c r="W32" s="34"/>
      <c r="X32" s="29"/>
      <c r="Y32" s="30" t="s">
        <v>58</v>
      </c>
      <c r="Z32" s="31"/>
      <c r="AA32" s="32"/>
      <c r="AB32" s="33" t="s">
        <v>59</v>
      </c>
      <c r="AC32" s="34"/>
      <c r="AD32" s="29"/>
      <c r="AE32" s="30" t="s">
        <v>60</v>
      </c>
      <c r="AF32" s="31"/>
      <c r="AG32" s="32"/>
      <c r="AH32" s="33" t="s">
        <v>61</v>
      </c>
      <c r="AI32" s="34"/>
      <c r="AJ32" s="29"/>
      <c r="AK32" s="30" t="s">
        <v>62</v>
      </c>
      <c r="AL32" s="31"/>
      <c r="AM32" s="32"/>
      <c r="AN32" s="33" t="s">
        <v>63</v>
      </c>
      <c r="AO32" s="34"/>
      <c r="AP32" s="29"/>
      <c r="AQ32" s="30" t="s">
        <v>64</v>
      </c>
      <c r="AR32" s="31"/>
      <c r="AS32" s="32"/>
      <c r="AT32" s="33" t="s">
        <v>65</v>
      </c>
      <c r="AU32" s="34"/>
      <c r="AX32" s="29"/>
      <c r="AY32" s="30" t="s">
        <v>54</v>
      </c>
      <c r="AZ32" s="31"/>
      <c r="BA32" s="32"/>
      <c r="BB32" s="33" t="s">
        <v>55</v>
      </c>
      <c r="BC32" s="34"/>
      <c r="BD32" s="29"/>
      <c r="BE32" s="30" t="s">
        <v>56</v>
      </c>
      <c r="BF32" s="31"/>
      <c r="BG32" s="32"/>
      <c r="BH32" s="33" t="s">
        <v>57</v>
      </c>
      <c r="BI32" s="34"/>
      <c r="BJ32" s="29"/>
      <c r="BK32" s="30" t="s">
        <v>58</v>
      </c>
      <c r="BL32" s="31"/>
      <c r="BM32" s="32"/>
      <c r="BN32" s="33" t="s">
        <v>59</v>
      </c>
      <c r="BO32" s="34"/>
      <c r="BP32" s="29"/>
      <c r="BQ32" s="30" t="s">
        <v>60</v>
      </c>
      <c r="BR32" s="31"/>
      <c r="BS32" s="32"/>
      <c r="BT32" s="33" t="s">
        <v>61</v>
      </c>
      <c r="BU32" s="34"/>
      <c r="BV32" s="29"/>
      <c r="BW32" s="30" t="s">
        <v>62</v>
      </c>
      <c r="BX32" s="31"/>
      <c r="BY32" s="32"/>
      <c r="BZ32" s="33" t="s">
        <v>63</v>
      </c>
      <c r="CA32" s="34"/>
      <c r="CB32" s="29"/>
      <c r="CC32" s="30" t="s">
        <v>64</v>
      </c>
      <c r="CD32" s="31"/>
      <c r="CE32" s="32"/>
      <c r="CF32" s="33" t="s">
        <v>65</v>
      </c>
      <c r="CG32" s="34"/>
      <c r="CJ32" s="29"/>
      <c r="CK32" s="30" t="s">
        <v>54</v>
      </c>
      <c r="CL32" s="31"/>
      <c r="CM32" s="32"/>
      <c r="CN32" s="33" t="s">
        <v>55</v>
      </c>
      <c r="CO32" s="34"/>
      <c r="CP32" s="29"/>
      <c r="CQ32" s="30" t="s">
        <v>56</v>
      </c>
      <c r="CR32" s="31"/>
      <c r="CS32" s="32"/>
      <c r="CT32" s="33" t="s">
        <v>57</v>
      </c>
      <c r="CU32" s="34"/>
      <c r="CV32" s="29"/>
      <c r="CW32" s="30" t="s">
        <v>58</v>
      </c>
      <c r="CX32" s="31"/>
      <c r="CY32" s="32"/>
      <c r="CZ32" s="33" t="s">
        <v>59</v>
      </c>
      <c r="DA32" s="34"/>
      <c r="DB32" s="29"/>
      <c r="DC32" s="30" t="s">
        <v>60</v>
      </c>
      <c r="DD32" s="31"/>
      <c r="DE32" s="32"/>
      <c r="DF32" s="33" t="s">
        <v>61</v>
      </c>
      <c r="DG32" s="34"/>
      <c r="DH32" s="29"/>
      <c r="DI32" s="30" t="s">
        <v>62</v>
      </c>
      <c r="DJ32" s="31"/>
      <c r="DK32" s="32"/>
      <c r="DL32" s="33" t="s">
        <v>63</v>
      </c>
      <c r="DM32" s="34"/>
      <c r="DN32" s="29"/>
      <c r="DO32" s="30" t="s">
        <v>64</v>
      </c>
      <c r="DP32" s="31"/>
      <c r="DQ32" s="32"/>
      <c r="DR32" s="33" t="s">
        <v>65</v>
      </c>
      <c r="DS32" s="34"/>
    </row>
    <row r="33" spans="1:123" x14ac:dyDescent="0.3">
      <c r="B33" s="825"/>
      <c r="C33" s="825"/>
      <c r="D33" s="825"/>
      <c r="E33" s="825"/>
      <c r="F33" s="825"/>
      <c r="G33" s="825"/>
      <c r="H33" s="825"/>
      <c r="K33" s="49" t="s">
        <v>135</v>
      </c>
      <c r="L33" s="35" t="s">
        <v>29</v>
      </c>
      <c r="M33" s="35" t="s">
        <v>30</v>
      </c>
      <c r="N33" s="35" t="s">
        <v>31</v>
      </c>
      <c r="O33" s="35" t="s">
        <v>32</v>
      </c>
      <c r="P33" s="35" t="s">
        <v>33</v>
      </c>
      <c r="Q33" s="35" t="s">
        <v>34</v>
      </c>
      <c r="R33" s="35" t="s">
        <v>35</v>
      </c>
      <c r="S33" s="35" t="s">
        <v>36</v>
      </c>
      <c r="T33" s="35" t="s">
        <v>37</v>
      </c>
      <c r="U33" s="35" t="s">
        <v>38</v>
      </c>
      <c r="V33" s="35" t="s">
        <v>39</v>
      </c>
      <c r="W33" s="35" t="s">
        <v>40</v>
      </c>
      <c r="X33" s="35" t="s">
        <v>41</v>
      </c>
      <c r="Y33" s="35" t="s">
        <v>42</v>
      </c>
      <c r="Z33" s="35" t="s">
        <v>43</v>
      </c>
      <c r="AA33" s="35" t="s">
        <v>44</v>
      </c>
      <c r="AB33" s="35" t="s">
        <v>45</v>
      </c>
      <c r="AC33" s="35" t="s">
        <v>46</v>
      </c>
      <c r="AD33" s="35" t="s">
        <v>47</v>
      </c>
      <c r="AE33" s="35" t="s">
        <v>48</v>
      </c>
      <c r="AF33" s="35" t="s">
        <v>49</v>
      </c>
      <c r="AG33" s="35" t="s">
        <v>50</v>
      </c>
      <c r="AH33" s="35" t="s">
        <v>51</v>
      </c>
      <c r="AI33" s="35" t="s">
        <v>52</v>
      </c>
      <c r="AJ33" s="35" t="s">
        <v>66</v>
      </c>
      <c r="AK33" s="35" t="s">
        <v>67</v>
      </c>
      <c r="AL33" s="35" t="s">
        <v>68</v>
      </c>
      <c r="AM33" s="35" t="s">
        <v>69</v>
      </c>
      <c r="AN33" s="35" t="s">
        <v>70</v>
      </c>
      <c r="AO33" s="35" t="s">
        <v>71</v>
      </c>
      <c r="AP33" s="35" t="s">
        <v>72</v>
      </c>
      <c r="AQ33" s="35" t="s">
        <v>73</v>
      </c>
      <c r="AR33" s="35" t="s">
        <v>74</v>
      </c>
      <c r="AS33" s="35" t="s">
        <v>75</v>
      </c>
      <c r="AT33" s="35" t="s">
        <v>76</v>
      </c>
      <c r="AU33" s="35" t="s">
        <v>77</v>
      </c>
      <c r="AW33" s="52"/>
      <c r="AX33" s="35">
        <v>1</v>
      </c>
      <c r="AY33" s="35">
        <v>2</v>
      </c>
      <c r="AZ33" s="35">
        <v>3</v>
      </c>
      <c r="BA33" s="35">
        <v>4</v>
      </c>
      <c r="BB33" s="35">
        <v>5</v>
      </c>
      <c r="BC33" s="35">
        <v>6</v>
      </c>
      <c r="BD33" s="35">
        <v>7</v>
      </c>
      <c r="BE33" s="35">
        <v>8</v>
      </c>
      <c r="BF33" s="35">
        <v>9</v>
      </c>
      <c r="BG33" s="35">
        <v>10</v>
      </c>
      <c r="BH33" s="35">
        <v>11</v>
      </c>
      <c r="BI33" s="35">
        <v>12</v>
      </c>
      <c r="BJ33" s="35">
        <v>13</v>
      </c>
      <c r="BK33" s="35">
        <v>14</v>
      </c>
      <c r="BL33" s="35">
        <v>15</v>
      </c>
      <c r="BM33" s="35">
        <v>16</v>
      </c>
      <c r="BN33" s="35">
        <v>17</v>
      </c>
      <c r="BO33" s="35">
        <v>18</v>
      </c>
      <c r="BP33" s="35">
        <v>19</v>
      </c>
      <c r="BQ33" s="35">
        <v>20</v>
      </c>
      <c r="BR33" s="35">
        <v>21</v>
      </c>
      <c r="BS33" s="35">
        <v>22</v>
      </c>
      <c r="BT33" s="35">
        <v>23</v>
      </c>
      <c r="BU33" s="35">
        <v>24</v>
      </c>
      <c r="BV33" s="35">
        <v>25</v>
      </c>
      <c r="BW33" s="35">
        <v>26</v>
      </c>
      <c r="BX33" s="35">
        <v>27</v>
      </c>
      <c r="BY33" s="35">
        <v>28</v>
      </c>
      <c r="BZ33" s="35">
        <v>29</v>
      </c>
      <c r="CA33" s="35">
        <v>30</v>
      </c>
      <c r="CB33" s="35">
        <v>31</v>
      </c>
      <c r="CC33" s="35">
        <v>32</v>
      </c>
      <c r="CD33" s="35">
        <v>33</v>
      </c>
      <c r="CE33" s="35">
        <v>34</v>
      </c>
      <c r="CF33" s="35">
        <v>35</v>
      </c>
      <c r="CG33" s="35">
        <v>36</v>
      </c>
      <c r="CH33" s="2"/>
      <c r="CJ33" s="35">
        <v>1</v>
      </c>
      <c r="CK33" s="35">
        <v>2</v>
      </c>
      <c r="CL33" s="35">
        <v>3</v>
      </c>
      <c r="CM33" s="35">
        <v>4</v>
      </c>
      <c r="CN33" s="35">
        <v>5</v>
      </c>
      <c r="CO33" s="35">
        <v>6</v>
      </c>
      <c r="CP33" s="35">
        <v>7</v>
      </c>
      <c r="CQ33" s="35">
        <v>8</v>
      </c>
      <c r="CR33" s="35">
        <v>9</v>
      </c>
      <c r="CS33" s="35">
        <v>10</v>
      </c>
      <c r="CT33" s="35">
        <v>11</v>
      </c>
      <c r="CU33" s="35">
        <v>12</v>
      </c>
      <c r="CV33" s="35">
        <v>13</v>
      </c>
      <c r="CW33" s="35">
        <v>14</v>
      </c>
      <c r="CX33" s="35">
        <v>15</v>
      </c>
      <c r="CY33" s="35">
        <v>16</v>
      </c>
      <c r="CZ33" s="35">
        <v>17</v>
      </c>
      <c r="DA33" s="35">
        <v>18</v>
      </c>
      <c r="DB33" s="35">
        <v>19</v>
      </c>
      <c r="DC33" s="35">
        <v>20</v>
      </c>
      <c r="DD33" s="35">
        <v>21</v>
      </c>
      <c r="DE33" s="35">
        <v>22</v>
      </c>
      <c r="DF33" s="35">
        <v>23</v>
      </c>
      <c r="DG33" s="35">
        <v>24</v>
      </c>
      <c r="DH33" s="35">
        <v>25</v>
      </c>
      <c r="DI33" s="35">
        <v>26</v>
      </c>
      <c r="DJ33" s="35">
        <v>27</v>
      </c>
      <c r="DK33" s="35">
        <v>28</v>
      </c>
      <c r="DL33" s="35">
        <v>29</v>
      </c>
      <c r="DM33" s="35">
        <v>30</v>
      </c>
      <c r="DN33" s="35">
        <v>31</v>
      </c>
      <c r="DO33" s="35">
        <v>32</v>
      </c>
      <c r="DP33" s="35">
        <v>33</v>
      </c>
      <c r="DQ33" s="35">
        <v>34</v>
      </c>
      <c r="DR33" s="35">
        <v>35</v>
      </c>
      <c r="DS33" s="35">
        <v>36</v>
      </c>
    </row>
    <row r="34" spans="1:123" ht="15" customHeight="1" x14ac:dyDescent="0.3">
      <c r="B34" s="826" t="s">
        <v>224</v>
      </c>
      <c r="C34" s="827"/>
      <c r="D34" s="827"/>
      <c r="E34" s="827"/>
      <c r="F34" s="827"/>
      <c r="G34" s="827"/>
      <c r="H34" s="828"/>
      <c r="J34" s="47" t="str">
        <f>DN7</f>
        <v>1st Line</v>
      </c>
      <c r="K34" s="48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2"/>
      <c r="AW34" s="47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2"/>
      <c r="CI34" s="47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2"/>
    </row>
    <row r="35" spans="1:123" x14ac:dyDescent="0.3">
      <c r="B35" s="829"/>
      <c r="C35" s="830"/>
      <c r="D35" s="830"/>
      <c r="E35" s="830"/>
      <c r="F35" s="830"/>
      <c r="G35" s="830"/>
      <c r="H35" s="831"/>
      <c r="J35" s="5" t="str">
        <f>'6. Patients'!C10</f>
        <v/>
      </c>
      <c r="K35" s="5"/>
      <c r="L35" s="99" t="e">
        <f>SUM(AX35,CJ35)</f>
        <v>#VALUE!</v>
      </c>
      <c r="M35" s="99" t="e">
        <f t="shared" ref="M35:AU35" si="4">SUM(AY35,CK35)</f>
        <v>#VALUE!</v>
      </c>
      <c r="N35" s="99" t="e">
        <f t="shared" si="4"/>
        <v>#VALUE!</v>
      </c>
      <c r="O35" s="99" t="e">
        <f t="shared" si="4"/>
        <v>#VALUE!</v>
      </c>
      <c r="P35" s="99" t="e">
        <f t="shared" si="4"/>
        <v>#VALUE!</v>
      </c>
      <c r="Q35" s="99" t="e">
        <f t="shared" si="4"/>
        <v>#VALUE!</v>
      </c>
      <c r="R35" s="99" t="e">
        <f t="shared" si="4"/>
        <v>#VALUE!</v>
      </c>
      <c r="S35" s="99" t="e">
        <f t="shared" si="4"/>
        <v>#VALUE!</v>
      </c>
      <c r="T35" s="99" t="e">
        <f t="shared" si="4"/>
        <v>#VALUE!</v>
      </c>
      <c r="U35" s="99" t="e">
        <f t="shared" si="4"/>
        <v>#VALUE!</v>
      </c>
      <c r="V35" s="99" t="e">
        <f t="shared" si="4"/>
        <v>#VALUE!</v>
      </c>
      <c r="W35" s="99" t="e">
        <f t="shared" si="4"/>
        <v>#VALUE!</v>
      </c>
      <c r="X35" s="99" t="e">
        <f t="shared" si="4"/>
        <v>#VALUE!</v>
      </c>
      <c r="Y35" s="99" t="e">
        <f t="shared" si="4"/>
        <v>#VALUE!</v>
      </c>
      <c r="Z35" s="99" t="e">
        <f t="shared" si="4"/>
        <v>#VALUE!</v>
      </c>
      <c r="AA35" s="99" t="e">
        <f t="shared" si="4"/>
        <v>#VALUE!</v>
      </c>
      <c r="AB35" s="99" t="e">
        <f t="shared" si="4"/>
        <v>#VALUE!</v>
      </c>
      <c r="AC35" s="99" t="e">
        <f t="shared" si="4"/>
        <v>#VALUE!</v>
      </c>
      <c r="AD35" s="99" t="e">
        <f t="shared" si="4"/>
        <v>#VALUE!</v>
      </c>
      <c r="AE35" s="99" t="e">
        <f t="shared" si="4"/>
        <v>#VALUE!</v>
      </c>
      <c r="AF35" s="99" t="e">
        <f t="shared" si="4"/>
        <v>#VALUE!</v>
      </c>
      <c r="AG35" s="99" t="e">
        <f t="shared" si="4"/>
        <v>#VALUE!</v>
      </c>
      <c r="AH35" s="99" t="e">
        <f t="shared" si="4"/>
        <v>#VALUE!</v>
      </c>
      <c r="AI35" s="99" t="e">
        <f t="shared" si="4"/>
        <v>#VALUE!</v>
      </c>
      <c r="AJ35" s="99" t="e">
        <f t="shared" si="4"/>
        <v>#VALUE!</v>
      </c>
      <c r="AK35" s="99" t="e">
        <f t="shared" si="4"/>
        <v>#VALUE!</v>
      </c>
      <c r="AL35" s="99" t="e">
        <f t="shared" si="4"/>
        <v>#VALUE!</v>
      </c>
      <c r="AM35" s="99" t="e">
        <f t="shared" si="4"/>
        <v>#VALUE!</v>
      </c>
      <c r="AN35" s="99" t="e">
        <f t="shared" si="4"/>
        <v>#VALUE!</v>
      </c>
      <c r="AO35" s="99" t="e">
        <f t="shared" si="4"/>
        <v>#VALUE!</v>
      </c>
      <c r="AP35" s="99" t="e">
        <f t="shared" si="4"/>
        <v>#VALUE!</v>
      </c>
      <c r="AQ35" s="99" t="e">
        <f t="shared" si="4"/>
        <v>#VALUE!</v>
      </c>
      <c r="AR35" s="99" t="e">
        <f t="shared" si="4"/>
        <v>#VALUE!</v>
      </c>
      <c r="AS35" s="99" t="e">
        <f t="shared" si="4"/>
        <v>#VALUE!</v>
      </c>
      <c r="AT35" s="99" t="e">
        <f t="shared" si="4"/>
        <v>#VALUE!</v>
      </c>
      <c r="AU35" s="99" t="e">
        <f t="shared" si="4"/>
        <v>#VALUE!</v>
      </c>
      <c r="AW35" s="5" t="str">
        <f t="shared" ref="AW35:AW63" si="5">J35</f>
        <v/>
      </c>
      <c r="AX35" s="51" t="e">
        <f>-MIN(SUMPRODUCT(--($E$9:$E$28&lt;=AX$33),--($B$9:$B$28=$J$34),--($F$9:$F$28&gt;=AX$33),--($C$9:$C$28=$AW35),$H$9:$H$28,K$9:K$28),VLOOKUP($AW35,'6. Patients'!$C$10:$AQ$39,COLUMNS('6. Patients'!$C$9:G$9),0))</f>
        <v>#VALUE!</v>
      </c>
      <c r="AY35" s="51" t="e">
        <f>-MIN(SUMPRODUCT(--($E$9:$E$28&lt;=AY$33),--($B$9:$B$28=$J$34),--($F$9:$F$28&gt;=AY$33),--($C$9:$C$28=$AW35),$H$9:$H$28,L$9:L$28),VLOOKUP($AW35,'6. Patients'!$C$10:$AQ$39,COLUMNS('6. Patients'!$C$9:H$9),0))</f>
        <v>#VALUE!</v>
      </c>
      <c r="AZ35" s="51" t="e">
        <f>-MIN(SUMPRODUCT(--($E$9:$E$28&lt;=AZ$33),--($B$9:$B$28=$J$34),--($F$9:$F$28&gt;=AZ$33),--($C$9:$C$28=$AW35),$H$9:$H$28,M$9:M$28),VLOOKUP($AW35,'6. Patients'!$C$10:$AQ$39,COLUMNS('6. Patients'!$C$9:I$9),0))</f>
        <v>#VALUE!</v>
      </c>
      <c r="BA35" s="51" t="e">
        <f>-MIN(SUMPRODUCT(--($E$9:$E$28&lt;=BA$33),--($B$9:$B$28=$J$34),--($F$9:$F$28&gt;=BA$33),--($C$9:$C$28=$AW35),$H$9:$H$28,N$9:N$28),VLOOKUP($AW35,'6. Patients'!$C$10:$AQ$39,COLUMNS('6. Patients'!$C$9:J$9),0))</f>
        <v>#VALUE!</v>
      </c>
      <c r="BB35" s="51" t="e">
        <f>-MIN(SUMPRODUCT(--($E$9:$E$28&lt;=BB$33),--($B$9:$B$28=$J$34),--($F$9:$F$28&gt;=BB$33),--($C$9:$C$28=$AW35),$H$9:$H$28,O$9:O$28),VLOOKUP($AW35,'6. Patients'!$C$10:$AQ$39,COLUMNS('6. Patients'!$C$9:K$9),0))</f>
        <v>#VALUE!</v>
      </c>
      <c r="BC35" s="51" t="e">
        <f>-MIN(SUMPRODUCT(--($E$9:$E$28&lt;=BC$33),--($B$9:$B$28=$J$34),--($F$9:$F$28&gt;=BC$33),--($C$9:$C$28=$AW35),$H$9:$H$28,P$9:P$28),VLOOKUP($AW35,'6. Patients'!$C$10:$AQ$39,COLUMNS('6. Patients'!$C$9:L$9),0))</f>
        <v>#VALUE!</v>
      </c>
      <c r="BD35" s="51" t="e">
        <f>-MIN(SUMPRODUCT(--($E$9:$E$28&lt;=BD$33),--($B$9:$B$28=$J$34),--($F$9:$F$28&gt;=BD$33),--($C$9:$C$28=$AW35),$H$9:$H$28,Q$9:Q$28),VLOOKUP($AW35,'6. Patients'!$C$10:$AQ$39,COLUMNS('6. Patients'!$C$9:M$9),0))</f>
        <v>#VALUE!</v>
      </c>
      <c r="BE35" s="51" t="e">
        <f>-MIN(SUMPRODUCT(--($E$9:$E$28&lt;=BE$33),--($B$9:$B$28=$J$34),--($F$9:$F$28&gt;=BE$33),--($C$9:$C$28=$AW35),$H$9:$H$28,R$9:R$28),VLOOKUP($AW35,'6. Patients'!$C$10:$AQ$39,COLUMNS('6. Patients'!$C$9:N$9),0))</f>
        <v>#VALUE!</v>
      </c>
      <c r="BF35" s="51" t="e">
        <f>-MIN(SUMPRODUCT(--($E$9:$E$28&lt;=BF$33),--($B$9:$B$28=$J$34),--($F$9:$F$28&gt;=BF$33),--($C$9:$C$28=$AW35),$H$9:$H$28,S$9:S$28),VLOOKUP($AW35,'6. Patients'!$C$10:$AQ$39,COLUMNS('6. Patients'!$C$9:O$9),0))</f>
        <v>#VALUE!</v>
      </c>
      <c r="BG35" s="51" t="e">
        <f>-MIN(SUMPRODUCT(--($E$9:$E$28&lt;=BG$33),--($B$9:$B$28=$J$34),--($F$9:$F$28&gt;=BG$33),--($C$9:$C$28=$AW35),$H$9:$H$28,T$9:T$28),VLOOKUP($AW35,'6. Patients'!$C$10:$AQ$39,COLUMNS('6. Patients'!$C$9:P$9),0))</f>
        <v>#VALUE!</v>
      </c>
      <c r="BH35" s="51" t="e">
        <f>-MIN(SUMPRODUCT(--($E$9:$E$28&lt;=BH$33),--($B$9:$B$28=$J$34),--($F$9:$F$28&gt;=BH$33),--($C$9:$C$28=$AW35),$H$9:$H$28,U$9:U$28),VLOOKUP($AW35,'6. Patients'!$C$10:$AQ$39,COLUMNS('6. Patients'!$C$9:Q$9),0))</f>
        <v>#VALUE!</v>
      </c>
      <c r="BI35" s="51" t="e">
        <f>-MIN(SUMPRODUCT(--($E$9:$E$28&lt;=BI$33),--($B$9:$B$28=$J$34),--($F$9:$F$28&gt;=BI$33),--($C$9:$C$28=$AW35),$H$9:$H$28,V$9:V$28),VLOOKUP($AW35,'6. Patients'!$C$10:$AQ$39,COLUMNS('6. Patients'!$C$9:R$9),0))</f>
        <v>#VALUE!</v>
      </c>
      <c r="BJ35" s="51" t="e">
        <f>-MIN(SUMPRODUCT(--($E$9:$E$28&lt;=BJ$33),--($B$9:$B$28=$J$34),--($F$9:$F$28&gt;=BJ$33),--($C$9:$C$28=$AW35),$H$9:$H$28,W$9:W$28),VLOOKUP($AW35,'6. Patients'!$C$10:$AQ$39,COLUMNS('6. Patients'!$C$9:S$9),0))</f>
        <v>#VALUE!</v>
      </c>
      <c r="BK35" s="51" t="e">
        <f>-MIN(SUMPRODUCT(--($E$9:$E$28&lt;=BK$33),--($B$9:$B$28=$J$34),--($F$9:$F$28&gt;=BK$33),--($C$9:$C$28=$AW35),$H$9:$H$28,X$9:X$28),VLOOKUP($AW35,'6. Patients'!$C$10:$AQ$39,COLUMNS('6. Patients'!$C$9:T$9),0))</f>
        <v>#VALUE!</v>
      </c>
      <c r="BL35" s="51" t="e">
        <f>-MIN(SUMPRODUCT(--($E$9:$E$28&lt;=BL$33),--($B$9:$B$28=$J$34),--($F$9:$F$28&gt;=BL$33),--($C$9:$C$28=$AW35),$H$9:$H$28,Y$9:Y$28),VLOOKUP($AW35,'6. Patients'!$C$10:$AQ$39,COLUMNS('6. Patients'!$C$9:U$9),0))</f>
        <v>#VALUE!</v>
      </c>
      <c r="BM35" s="51" t="e">
        <f>-MIN(SUMPRODUCT(--($E$9:$E$28&lt;=BM$33),--($B$9:$B$28=$J$34),--($F$9:$F$28&gt;=BM$33),--($C$9:$C$28=$AW35),$H$9:$H$28,Z$9:Z$28),VLOOKUP($AW35,'6. Patients'!$C$10:$AQ$39,COLUMNS('6. Patients'!$C$9:V$9),0))</f>
        <v>#VALUE!</v>
      </c>
      <c r="BN35" s="51" t="e">
        <f>-MIN(SUMPRODUCT(--($E$9:$E$28&lt;=BN$33),--($B$9:$B$28=$J$34),--($F$9:$F$28&gt;=BN$33),--($C$9:$C$28=$AW35),$H$9:$H$28,AA$9:AA$28),VLOOKUP($AW35,'6. Patients'!$C$10:$AQ$39,COLUMNS('6. Patients'!$C$9:W$9),0))</f>
        <v>#VALUE!</v>
      </c>
      <c r="BO35" s="51" t="e">
        <f>-MIN(SUMPRODUCT(--($E$9:$E$28&lt;=BO$33),--($B$9:$B$28=$J$34),--($F$9:$F$28&gt;=BO$33),--($C$9:$C$28=$AW35),$H$9:$H$28,AB$9:AB$28),VLOOKUP($AW35,'6. Patients'!$C$10:$AQ$39,COLUMNS('6. Patients'!$C$9:X$9),0))</f>
        <v>#VALUE!</v>
      </c>
      <c r="BP35" s="51" t="e">
        <f>-MIN(SUMPRODUCT(--($E$9:$E$28&lt;=BP$33),--($B$9:$B$28=$J$34),--($F$9:$F$28&gt;=BP$33),--($C$9:$C$28=$AW35),$H$9:$H$28,AC$9:AC$28),VLOOKUP($AW35,'6. Patients'!$C$10:$AQ$39,COLUMNS('6. Patients'!$C$9:Y$9),0))</f>
        <v>#VALUE!</v>
      </c>
      <c r="BQ35" s="51" t="e">
        <f>-MIN(SUMPRODUCT(--($E$9:$E$28&lt;=BQ$33),--($B$9:$B$28=$J$34),--($F$9:$F$28&gt;=BQ$33),--($C$9:$C$28=$AW35),$H$9:$H$28,AD$9:AD$28),VLOOKUP($AW35,'6. Patients'!$C$10:$AQ$39,COLUMNS('6. Patients'!$C$9:Z$9),0))</f>
        <v>#VALUE!</v>
      </c>
      <c r="BR35" s="51" t="e">
        <f>-MIN(SUMPRODUCT(--($E$9:$E$28&lt;=BR$33),--($B$9:$B$28=$J$34),--($F$9:$F$28&gt;=BR$33),--($C$9:$C$28=$AW35),$H$9:$H$28,AE$9:AE$28),VLOOKUP($AW35,'6. Patients'!$C$10:$AQ$39,COLUMNS('6. Patients'!$C$9:AA$9),0))</f>
        <v>#VALUE!</v>
      </c>
      <c r="BS35" s="51" t="e">
        <f>-MIN(SUMPRODUCT(--($E$9:$E$28&lt;=BS$33),--($B$9:$B$28=$J$34),--($F$9:$F$28&gt;=BS$33),--($C$9:$C$28=$AW35),$H$9:$H$28,AF$9:AF$28),VLOOKUP($AW35,'6. Patients'!$C$10:$AQ$39,COLUMNS('6. Patients'!$C$9:AB$9),0))</f>
        <v>#VALUE!</v>
      </c>
      <c r="BT35" s="51" t="e">
        <f>-MIN(SUMPRODUCT(--($E$9:$E$28&lt;=BT$33),--($B$9:$B$28=$J$34),--($F$9:$F$28&gt;=BT$33),--($C$9:$C$28=$AW35),$H$9:$H$28,AG$9:AG$28),VLOOKUP($AW35,'6. Patients'!$C$10:$AQ$39,COLUMNS('6. Patients'!$C$9:AC$9),0))</f>
        <v>#VALUE!</v>
      </c>
      <c r="BU35" s="51" t="e">
        <f>-MIN(SUMPRODUCT(--($E$9:$E$28&lt;=BU$33),--($B$9:$B$28=$J$34),--($F$9:$F$28&gt;=BU$33),--($C$9:$C$28=$AW35),$H$9:$H$28,AH$9:AH$28),VLOOKUP($AW35,'6. Patients'!$C$10:$AQ$39,COLUMNS('6. Patients'!$C$9:AD$9),0))</f>
        <v>#VALUE!</v>
      </c>
      <c r="BV35" s="51" t="e">
        <f>-MIN(SUMPRODUCT(--($E$9:$E$28&lt;=BV$33),--($B$9:$B$28=$J$34),--($F$9:$F$28&gt;=BV$33),--($C$9:$C$28=$AW35),$H$9:$H$28,AI$9:AI$28),VLOOKUP($AW35,'6. Patients'!$C$10:$AQ$39,COLUMNS('6. Patients'!$C$9:AE$9),0))</f>
        <v>#VALUE!</v>
      </c>
      <c r="BW35" s="51" t="e">
        <f>-MIN(SUMPRODUCT(--($E$9:$E$28&lt;=BW$33),--($B$9:$B$28=$J$34),--($F$9:$F$28&gt;=BW$33),--($C$9:$C$28=$AW35),$H$9:$H$28,AJ$9:AJ$28),VLOOKUP($AW35,'6. Patients'!$C$10:$AQ$39,COLUMNS('6. Patients'!$C$9:AF$9),0))</f>
        <v>#VALUE!</v>
      </c>
      <c r="BX35" s="51" t="e">
        <f>-MIN(SUMPRODUCT(--($E$9:$E$28&lt;=BX$33),--($B$9:$B$28=$J$34),--($F$9:$F$28&gt;=BX$33),--($C$9:$C$28=$AW35),$H$9:$H$28,AK$9:AK$28),VLOOKUP($AW35,'6. Patients'!$C$10:$AQ$39,COLUMNS('6. Patients'!$C$9:AG$9),0))</f>
        <v>#VALUE!</v>
      </c>
      <c r="BY35" s="51" t="e">
        <f>-MIN(SUMPRODUCT(--($E$9:$E$28&lt;=BY$33),--($B$9:$B$28=$J$34),--($F$9:$F$28&gt;=BY$33),--($C$9:$C$28=$AW35),$H$9:$H$28,AL$9:AL$28),VLOOKUP($AW35,'6. Patients'!$C$10:$AQ$39,COLUMNS('6. Patients'!$C$9:AH$9),0))</f>
        <v>#VALUE!</v>
      </c>
      <c r="BZ35" s="51" t="e">
        <f>-MIN(SUMPRODUCT(--($E$9:$E$28&lt;=BZ$33),--($B$9:$B$28=$J$34),--($F$9:$F$28&gt;=BZ$33),--($C$9:$C$28=$AW35),$H$9:$H$28,AM$9:AM$28),VLOOKUP($AW35,'6. Patients'!$C$10:$AQ$39,COLUMNS('6. Patients'!$C$9:AI$9),0))</f>
        <v>#VALUE!</v>
      </c>
      <c r="CA35" s="51" t="e">
        <f>-MIN(SUMPRODUCT(--($E$9:$E$28&lt;=CA$33),--($B$9:$B$28=$J$34),--($F$9:$F$28&gt;=CA$33),--($C$9:$C$28=$AW35),$H$9:$H$28,AN$9:AN$28),VLOOKUP($AW35,'6. Patients'!$C$10:$AQ$39,COLUMNS('6. Patients'!$C$9:AJ$9),0))</f>
        <v>#VALUE!</v>
      </c>
      <c r="CB35" s="51" t="e">
        <f>-MIN(SUMPRODUCT(--($E$9:$E$28&lt;=CB$33),--($B$9:$B$28=$J$34),--($F$9:$F$28&gt;=CB$33),--($C$9:$C$28=$AW35),$H$9:$H$28,AO$9:AO$28),VLOOKUP($AW35,'6. Patients'!$C$10:$AQ$39,COLUMNS('6. Patients'!$C$9:AK$9),0))</f>
        <v>#VALUE!</v>
      </c>
      <c r="CC35" s="51" t="e">
        <f>-MIN(SUMPRODUCT(--($E$9:$E$28&lt;=CC$33),--($B$9:$B$28=$J$34),--($F$9:$F$28&gt;=CC$33),--($C$9:$C$28=$AW35),$H$9:$H$28,AP$9:AP$28),VLOOKUP($AW35,'6. Patients'!$C$10:$AQ$39,COLUMNS('6. Patients'!$C$9:AL$9),0))</f>
        <v>#VALUE!</v>
      </c>
      <c r="CD35" s="51" t="e">
        <f>-MIN(SUMPRODUCT(--($E$9:$E$28&lt;=CD$33),--($B$9:$B$28=$J$34),--($F$9:$F$28&gt;=CD$33),--($C$9:$C$28=$AW35),$H$9:$H$28,AQ$9:AQ$28),VLOOKUP($AW35,'6. Patients'!$C$10:$AQ$39,COLUMNS('6. Patients'!$C$9:AM$9),0))</f>
        <v>#VALUE!</v>
      </c>
      <c r="CE35" s="51" t="e">
        <f>-MIN(SUMPRODUCT(--($E$9:$E$28&lt;=CE$33),--($B$9:$B$28=$J$34),--($F$9:$F$28&gt;=CE$33),--($C$9:$C$28=$AW35),$H$9:$H$28,AR$9:AR$28),VLOOKUP($AW35,'6. Patients'!$C$10:$AQ$39,COLUMNS('6. Patients'!$C$9:AN$9),0))</f>
        <v>#VALUE!</v>
      </c>
      <c r="CF35" s="51" t="e">
        <f>-MIN(SUMPRODUCT(--($E$9:$E$28&lt;=CF$33),--($B$9:$B$28=$J$34),--($F$9:$F$28&gt;=CF$33),--($C$9:$C$28=$AW35),$H$9:$H$28,AS$9:AS$28),VLOOKUP($AW35,'6. Patients'!$C$10:$AQ$39,COLUMNS('6. Patients'!$C$9:AO$9),0))</f>
        <v>#VALUE!</v>
      </c>
      <c r="CG35" s="51" t="e">
        <f>-MIN(SUMPRODUCT(--($E$9:$E$28&lt;=CG$33),--($B$9:$B$28=$J$34),--($F$9:$F$28&gt;=CG$33),--($C$9:$C$28=$AW35),$H$9:$H$28,AT$9:AT$28),VLOOKUP($AW35,'6. Patients'!$C$10:$AQ$39,COLUMNS('6. Patients'!$C$9:AP$9),0))</f>
        <v>#VALUE!</v>
      </c>
      <c r="CI35" s="5" t="str">
        <f>AW35</f>
        <v/>
      </c>
      <c r="CJ35" s="51">
        <f t="shared" ref="CJ35:CJ63" si="6">SUMPRODUCT(--($E$9:$E$28&lt;=CJ$33),--($B$9:$B$28=$J$34),--($F$9:$F$28&gt;=CJ$33),--($D$9:$D$28=$AW35),$H$9:$H$28,K$9:K$28)</f>
        <v>0</v>
      </c>
      <c r="CK35" s="51">
        <f t="shared" ref="CK35:CK63" si="7">SUMPRODUCT(--($E$9:$E$28&lt;=CK$33),--($B$9:$B$28=$J$34),--($F$9:$F$28&gt;=CK$33),--($D$9:$D$28=$AW35),$H$9:$H$28,L$9:L$28)</f>
        <v>0</v>
      </c>
      <c r="CL35" s="51">
        <f t="shared" ref="CL35:CL63" si="8">SUMPRODUCT(--($E$9:$E$28&lt;=CL$33),--($B$9:$B$28=$J$34),--($F$9:$F$28&gt;=CL$33),--($D$9:$D$28=$AW35),$H$9:$H$28,M$9:M$28)</f>
        <v>0</v>
      </c>
      <c r="CM35" s="51">
        <f t="shared" ref="CM35:CM63" si="9">SUMPRODUCT(--($E$9:$E$28&lt;=CM$33),--($B$9:$B$28=$J$34),--($F$9:$F$28&gt;=CM$33),--($D$9:$D$28=$AW35),$H$9:$H$28,N$9:N$28)</f>
        <v>0</v>
      </c>
      <c r="CN35" s="51">
        <f t="shared" ref="CN35:CN63" si="10">SUMPRODUCT(--($E$9:$E$28&lt;=CN$33),--($B$9:$B$28=$J$34),--($F$9:$F$28&gt;=CN$33),--($D$9:$D$28=$AW35),$H$9:$H$28,O$9:O$28)</f>
        <v>0</v>
      </c>
      <c r="CO35" s="51">
        <f t="shared" ref="CO35:CO63" si="11">SUMPRODUCT(--($E$9:$E$28&lt;=CO$33),--($B$9:$B$28=$J$34),--($F$9:$F$28&gt;=CO$33),--($D$9:$D$28=$AW35),$H$9:$H$28,P$9:P$28)</f>
        <v>0</v>
      </c>
      <c r="CP35" s="51">
        <f t="shared" ref="CP35:CP63" si="12">SUMPRODUCT(--($E$9:$E$28&lt;=CP$33),--($B$9:$B$28=$J$34),--($F$9:$F$28&gt;=CP$33),--($D$9:$D$28=$AW35),$H$9:$H$28,Q$9:Q$28)</f>
        <v>0</v>
      </c>
      <c r="CQ35" s="51">
        <f t="shared" ref="CQ35:CQ63" si="13">SUMPRODUCT(--($E$9:$E$28&lt;=CQ$33),--($B$9:$B$28=$J$34),--($F$9:$F$28&gt;=CQ$33),--($D$9:$D$28=$AW35),$H$9:$H$28,R$9:R$28)</f>
        <v>0</v>
      </c>
      <c r="CR35" s="51">
        <f t="shared" ref="CR35:CR63" si="14">SUMPRODUCT(--($E$9:$E$28&lt;=CR$33),--($B$9:$B$28=$J$34),--($F$9:$F$28&gt;=CR$33),--($D$9:$D$28=$AW35),$H$9:$H$28,S$9:S$28)</f>
        <v>0</v>
      </c>
      <c r="CS35" s="51">
        <f t="shared" ref="CS35:CS63" si="15">SUMPRODUCT(--($E$9:$E$28&lt;=CS$33),--($B$9:$B$28=$J$34),--($F$9:$F$28&gt;=CS$33),--($D$9:$D$28=$AW35),$H$9:$H$28,T$9:T$28)</f>
        <v>0</v>
      </c>
      <c r="CT35" s="51">
        <f t="shared" ref="CT35:CT63" si="16">SUMPRODUCT(--($E$9:$E$28&lt;=CT$33),--($B$9:$B$28=$J$34),--($F$9:$F$28&gt;=CT$33),--($D$9:$D$28=$AW35),$H$9:$H$28,U$9:U$28)</f>
        <v>0</v>
      </c>
      <c r="CU35" s="51">
        <f t="shared" ref="CU35:CU63" si="17">SUMPRODUCT(--($E$9:$E$28&lt;=CU$33),--($B$9:$B$28=$J$34),--($F$9:$F$28&gt;=CU$33),--($D$9:$D$28=$AW35),$H$9:$H$28,V$9:V$28)</f>
        <v>0</v>
      </c>
      <c r="CV35" s="51">
        <f t="shared" ref="CV35:CV63" si="18">SUMPRODUCT(--($E$9:$E$28&lt;=CV$33),--($B$9:$B$28=$J$34),--($F$9:$F$28&gt;=CV$33),--($D$9:$D$28=$AW35),$H$9:$H$28,W$9:W$28)</f>
        <v>0</v>
      </c>
      <c r="CW35" s="51">
        <f t="shared" ref="CW35:CW63" si="19">SUMPRODUCT(--($E$9:$E$28&lt;=CW$33),--($B$9:$B$28=$J$34),--($F$9:$F$28&gt;=CW$33),--($D$9:$D$28=$AW35),$H$9:$H$28,X$9:X$28)</f>
        <v>0</v>
      </c>
      <c r="CX35" s="51">
        <f t="shared" ref="CX35:CX63" si="20">SUMPRODUCT(--($E$9:$E$28&lt;=CX$33),--($B$9:$B$28=$J$34),--($F$9:$F$28&gt;=CX$33),--($D$9:$D$28=$AW35),$H$9:$H$28,Y$9:Y$28)</f>
        <v>0</v>
      </c>
      <c r="CY35" s="51">
        <f t="shared" ref="CY35:CY63" si="21">SUMPRODUCT(--($E$9:$E$28&lt;=CY$33),--($B$9:$B$28=$J$34),--($F$9:$F$28&gt;=CY$33),--($D$9:$D$28=$AW35),$H$9:$H$28,Z$9:Z$28)</f>
        <v>0</v>
      </c>
      <c r="CZ35" s="51">
        <f t="shared" ref="CZ35:CZ63" si="22">SUMPRODUCT(--($E$9:$E$28&lt;=CZ$33),--($B$9:$B$28=$J$34),--($F$9:$F$28&gt;=CZ$33),--($D$9:$D$28=$AW35),$H$9:$H$28,AA$9:AA$28)</f>
        <v>0</v>
      </c>
      <c r="DA35" s="51">
        <f t="shared" ref="DA35:DA63" si="23">SUMPRODUCT(--($E$9:$E$28&lt;=DA$33),--($B$9:$B$28=$J$34),--($F$9:$F$28&gt;=DA$33),--($D$9:$D$28=$AW35),$H$9:$H$28,AB$9:AB$28)</f>
        <v>0</v>
      </c>
      <c r="DB35" s="51">
        <f t="shared" ref="DB35:DB63" si="24">SUMPRODUCT(--($E$9:$E$28&lt;=DB$33),--($B$9:$B$28=$J$34),--($F$9:$F$28&gt;=DB$33),--($D$9:$D$28=$AW35),$H$9:$H$28,AC$9:AC$28)</f>
        <v>0</v>
      </c>
      <c r="DC35" s="51">
        <f t="shared" ref="DC35:DC63" si="25">SUMPRODUCT(--($E$9:$E$28&lt;=DC$33),--($B$9:$B$28=$J$34),--($F$9:$F$28&gt;=DC$33),--($D$9:$D$28=$AW35),$H$9:$H$28,AD$9:AD$28)</f>
        <v>0</v>
      </c>
      <c r="DD35" s="51">
        <f t="shared" ref="DD35:DD63" si="26">SUMPRODUCT(--($E$9:$E$28&lt;=DD$33),--($B$9:$B$28=$J$34),--($F$9:$F$28&gt;=DD$33),--($D$9:$D$28=$AW35),$H$9:$H$28,AE$9:AE$28)</f>
        <v>0</v>
      </c>
      <c r="DE35" s="51">
        <f t="shared" ref="DE35:DE63" si="27">SUMPRODUCT(--($E$9:$E$28&lt;=DE$33),--($B$9:$B$28=$J$34),--($F$9:$F$28&gt;=DE$33),--($D$9:$D$28=$AW35),$H$9:$H$28,AF$9:AF$28)</f>
        <v>0</v>
      </c>
      <c r="DF35" s="51">
        <f t="shared" ref="DF35:DF63" si="28">SUMPRODUCT(--($E$9:$E$28&lt;=DF$33),--($B$9:$B$28=$J$34),--($F$9:$F$28&gt;=DF$33),--($D$9:$D$28=$AW35),$H$9:$H$28,AG$9:AG$28)</f>
        <v>0</v>
      </c>
      <c r="DG35" s="51">
        <f t="shared" ref="DG35:DG63" si="29">SUMPRODUCT(--($E$9:$E$28&lt;=DG$33),--($B$9:$B$28=$J$34),--($F$9:$F$28&gt;=DG$33),--($D$9:$D$28=$AW35),$H$9:$H$28,AH$9:AH$28)</f>
        <v>0</v>
      </c>
      <c r="DH35" s="51">
        <f t="shared" ref="DH35:DH63" si="30">SUMPRODUCT(--($E$9:$E$28&lt;=DH$33),--($B$9:$B$28=$J$34),--($F$9:$F$28&gt;=DH$33),--($D$9:$D$28=$AW35),$H$9:$H$28,AI$9:AI$28)</f>
        <v>0</v>
      </c>
      <c r="DI35" s="51">
        <f t="shared" ref="DI35:DI63" si="31">SUMPRODUCT(--($E$9:$E$28&lt;=DI$33),--($B$9:$B$28=$J$34),--($F$9:$F$28&gt;=DI$33),--($D$9:$D$28=$AW35),$H$9:$H$28,AJ$9:AJ$28)</f>
        <v>0</v>
      </c>
      <c r="DJ35" s="51">
        <f t="shared" ref="DJ35:DJ63" si="32">SUMPRODUCT(--($E$9:$E$28&lt;=DJ$33),--($B$9:$B$28=$J$34),--($F$9:$F$28&gt;=DJ$33),--($D$9:$D$28=$AW35),$H$9:$H$28,AK$9:AK$28)</f>
        <v>0</v>
      </c>
      <c r="DK35" s="51">
        <f t="shared" ref="DK35:DK63" si="33">SUMPRODUCT(--($E$9:$E$28&lt;=DK$33),--($B$9:$B$28=$J$34),--($F$9:$F$28&gt;=DK$33),--($D$9:$D$28=$AW35),$H$9:$H$28,AL$9:AL$28)</f>
        <v>0</v>
      </c>
      <c r="DL35" s="51">
        <f t="shared" ref="DL35:DL63" si="34">SUMPRODUCT(--($E$9:$E$28&lt;=DL$33),--($B$9:$B$28=$J$34),--($F$9:$F$28&gt;=DL$33),--($D$9:$D$28=$AW35),$H$9:$H$28,AM$9:AM$28)</f>
        <v>0</v>
      </c>
      <c r="DM35" s="51">
        <f t="shared" ref="DM35:DM63" si="35">SUMPRODUCT(--($E$9:$E$28&lt;=DM$33),--($B$9:$B$28=$J$34),--($F$9:$F$28&gt;=DM$33),--($D$9:$D$28=$AW35),$H$9:$H$28,AN$9:AN$28)</f>
        <v>0</v>
      </c>
      <c r="DN35" s="51">
        <f t="shared" ref="DN35:DN63" si="36">SUMPRODUCT(--($E$9:$E$28&lt;=DN$33),--($B$9:$B$28=$J$34),--($F$9:$F$28&gt;=DN$33),--($D$9:$D$28=$AW35),$H$9:$H$28,AO$9:AO$28)</f>
        <v>0</v>
      </c>
      <c r="DO35" s="51">
        <f t="shared" ref="DO35:DO63" si="37">SUMPRODUCT(--($E$9:$E$28&lt;=DO$33),--($B$9:$B$28=$J$34),--($F$9:$F$28&gt;=DO$33),--($D$9:$D$28=$AW35),$H$9:$H$28,AP$9:AP$28)</f>
        <v>0</v>
      </c>
      <c r="DP35" s="51">
        <f t="shared" ref="DP35:DP63" si="38">SUMPRODUCT(--($E$9:$E$28&lt;=DP$33),--($B$9:$B$28=$J$34),--($F$9:$F$28&gt;=DP$33),--($D$9:$D$28=$AW35),$H$9:$H$28,AQ$9:AQ$28)</f>
        <v>0</v>
      </c>
      <c r="DQ35" s="51">
        <f t="shared" ref="DQ35:DQ63" si="39">SUMPRODUCT(--($E$9:$E$28&lt;=DQ$33),--($B$9:$B$28=$J$34),--($F$9:$F$28&gt;=DQ$33),--($D$9:$D$28=$AW35),$H$9:$H$28,AR$9:AR$28)</f>
        <v>0</v>
      </c>
      <c r="DR35" s="51">
        <f t="shared" ref="DR35:DR63" si="40">SUMPRODUCT(--($E$9:$E$28&lt;=DR$33),--($B$9:$B$28=$J$34),--($F$9:$F$28&gt;=DR$33),--($D$9:$D$28=$AW35),$H$9:$H$28,AS$9:AS$28)</f>
        <v>0</v>
      </c>
      <c r="DS35" s="51">
        <f t="shared" ref="DS35:DS63" si="41">SUMPRODUCT(--($E$9:$E$28&lt;=DS$33),--($B$9:$B$28=$J$34),--($F$9:$F$28&gt;=DS$33),--($D$9:$D$28=$AW35),$H$9:$H$28,AT$9:AT$28)</f>
        <v>0</v>
      </c>
    </row>
    <row r="36" spans="1:123" x14ac:dyDescent="0.3">
      <c r="B36" s="829"/>
      <c r="C36" s="830"/>
      <c r="D36" s="830"/>
      <c r="E36" s="830"/>
      <c r="F36" s="830"/>
      <c r="G36" s="830"/>
      <c r="H36" s="831"/>
      <c r="J36" s="5" t="str">
        <f>'6. Patients'!C11</f>
        <v/>
      </c>
      <c r="K36" s="5"/>
      <c r="L36" s="99" t="e">
        <f t="shared" ref="L36:L46" si="42">SUM(AX36,CJ36)</f>
        <v>#VALUE!</v>
      </c>
      <c r="M36" s="99" t="e">
        <f t="shared" ref="M36:M46" si="43">SUM(AY36,CK36)</f>
        <v>#VALUE!</v>
      </c>
      <c r="N36" s="99" t="e">
        <f t="shared" ref="N36:N46" si="44">SUM(AZ36,CL36)</f>
        <v>#VALUE!</v>
      </c>
      <c r="O36" s="99" t="e">
        <f t="shared" ref="O36:O46" si="45">SUM(BA36,CM36)</f>
        <v>#VALUE!</v>
      </c>
      <c r="P36" s="99" t="e">
        <f t="shared" ref="P36:P46" si="46">SUM(BB36,CN36)</f>
        <v>#VALUE!</v>
      </c>
      <c r="Q36" s="99" t="e">
        <f t="shared" ref="Q36:Q46" si="47">SUM(BC36,CO36)</f>
        <v>#VALUE!</v>
      </c>
      <c r="R36" s="99" t="e">
        <f t="shared" ref="R36:R46" si="48">SUM(BD36,CP36)</f>
        <v>#VALUE!</v>
      </c>
      <c r="S36" s="99" t="e">
        <f t="shared" ref="S36:S63" si="49">SUM(BE36,CQ36)</f>
        <v>#VALUE!</v>
      </c>
      <c r="T36" s="99" t="e">
        <f t="shared" ref="T36:T63" si="50">SUM(BF36,CR36)</f>
        <v>#VALUE!</v>
      </c>
      <c r="U36" s="99" t="e">
        <f t="shared" ref="U36:U63" si="51">SUM(BG36,CS36)</f>
        <v>#VALUE!</v>
      </c>
      <c r="V36" s="99" t="e">
        <f t="shared" ref="V36:V63" si="52">SUM(BH36,CT36)</f>
        <v>#VALUE!</v>
      </c>
      <c r="W36" s="99" t="e">
        <f t="shared" ref="W36:W63" si="53">SUM(BI36,CU36)</f>
        <v>#VALUE!</v>
      </c>
      <c r="X36" s="99" t="e">
        <f t="shared" ref="X36:X63" si="54">SUM(BJ36,CV36)</f>
        <v>#VALUE!</v>
      </c>
      <c r="Y36" s="99" t="e">
        <f t="shared" ref="Y36:Y63" si="55">SUM(BK36,CW36)</f>
        <v>#VALUE!</v>
      </c>
      <c r="Z36" s="99" t="e">
        <f t="shared" ref="Z36:Z63" si="56">SUM(BL36,CX36)</f>
        <v>#VALUE!</v>
      </c>
      <c r="AA36" s="99" t="e">
        <f t="shared" ref="AA36:AA63" si="57">SUM(BM36,CY36)</f>
        <v>#VALUE!</v>
      </c>
      <c r="AB36" s="99" t="e">
        <f t="shared" ref="AB36:AB63" si="58">SUM(BN36,CZ36)</f>
        <v>#VALUE!</v>
      </c>
      <c r="AC36" s="99" t="e">
        <f t="shared" ref="AC36:AC63" si="59">SUM(BO36,DA36)</f>
        <v>#VALUE!</v>
      </c>
      <c r="AD36" s="99" t="e">
        <f t="shared" ref="AD36:AD63" si="60">SUM(BP36,DB36)</f>
        <v>#VALUE!</v>
      </c>
      <c r="AE36" s="99" t="e">
        <f t="shared" ref="AE36:AE63" si="61">SUM(BQ36,DC36)</f>
        <v>#VALUE!</v>
      </c>
      <c r="AF36" s="99" t="e">
        <f t="shared" ref="AF36:AF63" si="62">SUM(BR36,DD36)</f>
        <v>#VALUE!</v>
      </c>
      <c r="AG36" s="99" t="e">
        <f t="shared" ref="AG36:AG63" si="63">SUM(BS36,DE36)</f>
        <v>#VALUE!</v>
      </c>
      <c r="AH36" s="99" t="e">
        <f t="shared" ref="AH36:AH63" si="64">SUM(BT36,DF36)</f>
        <v>#VALUE!</v>
      </c>
      <c r="AI36" s="99" t="e">
        <f t="shared" ref="AI36:AI63" si="65">SUM(BU36,DG36)</f>
        <v>#VALUE!</v>
      </c>
      <c r="AJ36" s="99" t="e">
        <f t="shared" ref="AJ36:AJ63" si="66">SUM(BV36,DH36)</f>
        <v>#VALUE!</v>
      </c>
      <c r="AK36" s="99" t="e">
        <f t="shared" ref="AK36:AK63" si="67">SUM(BW36,DI36)</f>
        <v>#VALUE!</v>
      </c>
      <c r="AL36" s="99" t="e">
        <f t="shared" ref="AL36:AL63" si="68">SUM(BX36,DJ36)</f>
        <v>#VALUE!</v>
      </c>
      <c r="AM36" s="99" t="e">
        <f t="shared" ref="AM36:AM63" si="69">SUM(BY36,DK36)</f>
        <v>#VALUE!</v>
      </c>
      <c r="AN36" s="99" t="e">
        <f t="shared" ref="AN36:AN63" si="70">SUM(BZ36,DL36)</f>
        <v>#VALUE!</v>
      </c>
      <c r="AO36" s="99" t="e">
        <f t="shared" ref="AO36:AO63" si="71">SUM(CA36,DM36)</f>
        <v>#VALUE!</v>
      </c>
      <c r="AP36" s="99" t="e">
        <f t="shared" ref="AP36:AP63" si="72">SUM(CB36,DN36)</f>
        <v>#VALUE!</v>
      </c>
      <c r="AQ36" s="99" t="e">
        <f t="shared" ref="AQ36:AQ63" si="73">SUM(CC36,DO36)</f>
        <v>#VALUE!</v>
      </c>
      <c r="AR36" s="99" t="e">
        <f t="shared" ref="AR36:AR63" si="74">SUM(CD36,DP36)</f>
        <v>#VALUE!</v>
      </c>
      <c r="AS36" s="99" t="e">
        <f t="shared" ref="AS36:AS63" si="75">SUM(CE36,DQ36)</f>
        <v>#VALUE!</v>
      </c>
      <c r="AT36" s="99" t="e">
        <f t="shared" ref="AT36:AT63" si="76">SUM(CF36,DR36)</f>
        <v>#VALUE!</v>
      </c>
      <c r="AU36" s="99" t="e">
        <f t="shared" ref="AU36:AU63" si="77">SUM(CG36,DS36)</f>
        <v>#VALUE!</v>
      </c>
      <c r="AW36" s="5" t="str">
        <f t="shared" si="5"/>
        <v/>
      </c>
      <c r="AX36" s="51" t="e">
        <f>-MIN(SUMPRODUCT(--($E$9:$E$28&lt;=AX$33),--($B$9:$B$28=$J$34),--($F$9:$F$28&gt;=AX$33),--($C$9:$C$28=$AW36),$H$9:$H$28,K$9:K$28),VLOOKUP($AW36,'6. Patients'!$C$10:$AQ$39,COLUMNS('6. Patients'!$C$9:G$9),0))</f>
        <v>#VALUE!</v>
      </c>
      <c r="AY36" s="51" t="e">
        <f>-MIN(SUMPRODUCT(--($E$9:$E$28&lt;=AY$33),--($B$9:$B$28=$J$34),--($F$9:$F$28&gt;=AY$33),--($C$9:$C$28=$AW36),$H$9:$H$28,L$9:L$28),VLOOKUP($AW36,'6. Patients'!$C$10:$AQ$39,COLUMNS('6. Patients'!$C$9:H$9),0))</f>
        <v>#VALUE!</v>
      </c>
      <c r="AZ36" s="51" t="e">
        <f>-MIN(SUMPRODUCT(--($E$9:$E$28&lt;=AZ$33),--($B$9:$B$28=$J$34),--($F$9:$F$28&gt;=AZ$33),--($C$9:$C$28=$AW36),$H$9:$H$28,M$9:M$28),VLOOKUP($AW36,'6. Patients'!$C$10:$AQ$39,COLUMNS('6. Patients'!$C$9:I$9),0))</f>
        <v>#VALUE!</v>
      </c>
      <c r="BA36" s="51" t="e">
        <f>-MIN(SUMPRODUCT(--($E$9:$E$28&lt;=BA$33),--($B$9:$B$28=$J$34),--($F$9:$F$28&gt;=BA$33),--($C$9:$C$28=$AW36),$H$9:$H$28,N$9:N$28),VLOOKUP($AW36,'6. Patients'!$C$10:$AQ$39,COLUMNS('6. Patients'!$C$9:J$9),0))</f>
        <v>#VALUE!</v>
      </c>
      <c r="BB36" s="51" t="e">
        <f>-MIN(SUMPRODUCT(--($E$9:$E$28&lt;=BB$33),--($B$9:$B$28=$J$34),--($F$9:$F$28&gt;=BB$33),--($C$9:$C$28=$AW36),$H$9:$H$28,O$9:O$28),VLOOKUP($AW36,'6. Patients'!$C$10:$AQ$39,COLUMNS('6. Patients'!$C$9:K$9),0))</f>
        <v>#VALUE!</v>
      </c>
      <c r="BC36" s="51" t="e">
        <f>-MIN(SUMPRODUCT(--($E$9:$E$28&lt;=BC$33),--($B$9:$B$28=$J$34),--($F$9:$F$28&gt;=BC$33),--($C$9:$C$28=$AW36),$H$9:$H$28,P$9:P$28),VLOOKUP($AW36,'6. Patients'!$C$10:$AQ$39,COLUMNS('6. Patients'!$C$9:L$9),0))</f>
        <v>#VALUE!</v>
      </c>
      <c r="BD36" s="51" t="e">
        <f>-MIN(SUMPRODUCT(--($E$9:$E$28&lt;=BD$33),--($B$9:$B$28=$J$34),--($F$9:$F$28&gt;=BD$33),--($C$9:$C$28=$AW36),$H$9:$H$28,Q$9:Q$28),VLOOKUP($AW36,'6. Patients'!$C$10:$AQ$39,COLUMNS('6. Patients'!$C$9:M$9),0))</f>
        <v>#VALUE!</v>
      </c>
      <c r="BE36" s="51" t="e">
        <f>-MIN(SUMPRODUCT(--($E$9:$E$28&lt;=BE$33),--($B$9:$B$28=$J$34),--($F$9:$F$28&gt;=BE$33),--($C$9:$C$28=$AW36),$H$9:$H$28,R$9:R$28),VLOOKUP($AW36,'6. Patients'!$C$10:$AQ$39,COLUMNS('6. Patients'!$C$9:N$9),0))</f>
        <v>#VALUE!</v>
      </c>
      <c r="BF36" s="51" t="e">
        <f>-MIN(SUMPRODUCT(--($E$9:$E$28&lt;=BF$33),--($B$9:$B$28=$J$34),--($F$9:$F$28&gt;=BF$33),--($C$9:$C$28=$AW36),$H$9:$H$28,S$9:S$28),VLOOKUP($AW36,'6. Patients'!$C$10:$AQ$39,COLUMNS('6. Patients'!$C$9:O$9),0))</f>
        <v>#VALUE!</v>
      </c>
      <c r="BG36" s="51" t="e">
        <f>-MIN(SUMPRODUCT(--($E$9:$E$28&lt;=BG$33),--($B$9:$B$28=$J$34),--($F$9:$F$28&gt;=BG$33),--($C$9:$C$28=$AW36),$H$9:$H$28,T$9:T$28),VLOOKUP($AW36,'6. Patients'!$C$10:$AQ$39,COLUMNS('6. Patients'!$C$9:P$9),0))</f>
        <v>#VALUE!</v>
      </c>
      <c r="BH36" s="51" t="e">
        <f>-MIN(SUMPRODUCT(--($E$9:$E$28&lt;=BH$33),--($B$9:$B$28=$J$34),--($F$9:$F$28&gt;=BH$33),--($C$9:$C$28=$AW36),$H$9:$H$28,U$9:U$28),VLOOKUP($AW36,'6. Patients'!$C$10:$AQ$39,COLUMNS('6. Patients'!$C$9:Q$9),0))</f>
        <v>#VALUE!</v>
      </c>
      <c r="BI36" s="51" t="e">
        <f>-MIN(SUMPRODUCT(--($E$9:$E$28&lt;=BI$33),--($B$9:$B$28=$J$34),--($F$9:$F$28&gt;=BI$33),--($C$9:$C$28=$AW36),$H$9:$H$28,V$9:V$28),VLOOKUP($AW36,'6. Patients'!$C$10:$AQ$39,COLUMNS('6. Patients'!$C$9:R$9),0))</f>
        <v>#VALUE!</v>
      </c>
      <c r="BJ36" s="51" t="e">
        <f>-MIN(SUMPRODUCT(--($E$9:$E$28&lt;=BJ$33),--($B$9:$B$28=$J$34),--($F$9:$F$28&gt;=BJ$33),--($C$9:$C$28=$AW36),$H$9:$H$28,W$9:W$28),VLOOKUP($AW36,'6. Patients'!$C$10:$AQ$39,COLUMNS('6. Patients'!$C$9:S$9),0))</f>
        <v>#VALUE!</v>
      </c>
      <c r="BK36" s="51" t="e">
        <f>-MIN(SUMPRODUCT(--($E$9:$E$28&lt;=BK$33),--($B$9:$B$28=$J$34),--($F$9:$F$28&gt;=BK$33),--($C$9:$C$28=$AW36),$H$9:$H$28,X$9:X$28),VLOOKUP($AW36,'6. Patients'!$C$10:$AQ$39,COLUMNS('6. Patients'!$C$9:T$9),0))</f>
        <v>#VALUE!</v>
      </c>
      <c r="BL36" s="51" t="e">
        <f>-MIN(SUMPRODUCT(--($E$9:$E$28&lt;=BL$33),--($B$9:$B$28=$J$34),--($F$9:$F$28&gt;=BL$33),--($C$9:$C$28=$AW36),$H$9:$H$28,Y$9:Y$28),VLOOKUP($AW36,'6. Patients'!$C$10:$AQ$39,COLUMNS('6. Patients'!$C$9:U$9),0))</f>
        <v>#VALUE!</v>
      </c>
      <c r="BM36" s="51" t="e">
        <f>-MIN(SUMPRODUCT(--($E$9:$E$28&lt;=BM$33),--($B$9:$B$28=$J$34),--($F$9:$F$28&gt;=BM$33),--($C$9:$C$28=$AW36),$H$9:$H$28,Z$9:Z$28),VLOOKUP($AW36,'6. Patients'!$C$10:$AQ$39,COLUMNS('6. Patients'!$C$9:V$9),0))</f>
        <v>#VALUE!</v>
      </c>
      <c r="BN36" s="51" t="e">
        <f>-MIN(SUMPRODUCT(--($E$9:$E$28&lt;=BN$33),--($B$9:$B$28=$J$34),--($F$9:$F$28&gt;=BN$33),--($C$9:$C$28=$AW36),$H$9:$H$28,AA$9:AA$28),VLOOKUP($AW36,'6. Patients'!$C$10:$AQ$39,COLUMNS('6. Patients'!$C$9:W$9),0))</f>
        <v>#VALUE!</v>
      </c>
      <c r="BO36" s="51" t="e">
        <f>-MIN(SUMPRODUCT(--($E$9:$E$28&lt;=BO$33),--($B$9:$B$28=$J$34),--($F$9:$F$28&gt;=BO$33),--($C$9:$C$28=$AW36),$H$9:$H$28,AB$9:AB$28),VLOOKUP($AW36,'6. Patients'!$C$10:$AQ$39,COLUMNS('6. Patients'!$C$9:X$9),0))</f>
        <v>#VALUE!</v>
      </c>
      <c r="BP36" s="51" t="e">
        <f>-MIN(SUMPRODUCT(--($E$9:$E$28&lt;=BP$33),--($B$9:$B$28=$J$34),--($F$9:$F$28&gt;=BP$33),--($C$9:$C$28=$AW36),$H$9:$H$28,AC$9:AC$28),VLOOKUP($AW36,'6. Patients'!$C$10:$AQ$39,COLUMNS('6. Patients'!$C$9:Y$9),0))</f>
        <v>#VALUE!</v>
      </c>
      <c r="BQ36" s="51" t="e">
        <f>-MIN(SUMPRODUCT(--($E$9:$E$28&lt;=BQ$33),--($B$9:$B$28=$J$34),--($F$9:$F$28&gt;=BQ$33),--($C$9:$C$28=$AW36),$H$9:$H$28,AD$9:AD$28),VLOOKUP($AW36,'6. Patients'!$C$10:$AQ$39,COLUMNS('6. Patients'!$C$9:Z$9),0))</f>
        <v>#VALUE!</v>
      </c>
      <c r="BR36" s="51" t="e">
        <f>-MIN(SUMPRODUCT(--($E$9:$E$28&lt;=BR$33),--($B$9:$B$28=$J$34),--($F$9:$F$28&gt;=BR$33),--($C$9:$C$28=$AW36),$H$9:$H$28,AE$9:AE$28),VLOOKUP($AW36,'6. Patients'!$C$10:$AQ$39,COLUMNS('6. Patients'!$C$9:AA$9),0))</f>
        <v>#VALUE!</v>
      </c>
      <c r="BS36" s="51" t="e">
        <f>-MIN(SUMPRODUCT(--($E$9:$E$28&lt;=BS$33),--($B$9:$B$28=$J$34),--($F$9:$F$28&gt;=BS$33),--($C$9:$C$28=$AW36),$H$9:$H$28,AF$9:AF$28),VLOOKUP($AW36,'6. Patients'!$C$10:$AQ$39,COLUMNS('6. Patients'!$C$9:AB$9),0))</f>
        <v>#VALUE!</v>
      </c>
      <c r="BT36" s="51" t="e">
        <f>-MIN(SUMPRODUCT(--($E$9:$E$28&lt;=BT$33),--($B$9:$B$28=$J$34),--($F$9:$F$28&gt;=BT$33),--($C$9:$C$28=$AW36),$H$9:$H$28,AG$9:AG$28),VLOOKUP($AW36,'6. Patients'!$C$10:$AQ$39,COLUMNS('6. Patients'!$C$9:AC$9),0))</f>
        <v>#VALUE!</v>
      </c>
      <c r="BU36" s="51" t="e">
        <f>-MIN(SUMPRODUCT(--($E$9:$E$28&lt;=BU$33),--($B$9:$B$28=$J$34),--($F$9:$F$28&gt;=BU$33),--($C$9:$C$28=$AW36),$H$9:$H$28,AH$9:AH$28),VLOOKUP($AW36,'6. Patients'!$C$10:$AQ$39,COLUMNS('6. Patients'!$C$9:AD$9),0))</f>
        <v>#VALUE!</v>
      </c>
      <c r="BV36" s="51" t="e">
        <f>-MIN(SUMPRODUCT(--($E$9:$E$28&lt;=BV$33),--($B$9:$B$28=$J$34),--($F$9:$F$28&gt;=BV$33),--($C$9:$C$28=$AW36),$H$9:$H$28,AI$9:AI$28),VLOOKUP($AW36,'6. Patients'!$C$10:$AQ$39,COLUMNS('6. Patients'!$C$9:AE$9),0))</f>
        <v>#VALUE!</v>
      </c>
      <c r="BW36" s="51" t="e">
        <f>-MIN(SUMPRODUCT(--($E$9:$E$28&lt;=BW$33),--($B$9:$B$28=$J$34),--($F$9:$F$28&gt;=BW$33),--($C$9:$C$28=$AW36),$H$9:$H$28,AJ$9:AJ$28),VLOOKUP($AW36,'6. Patients'!$C$10:$AQ$39,COLUMNS('6. Patients'!$C$9:AF$9),0))</f>
        <v>#VALUE!</v>
      </c>
      <c r="BX36" s="51" t="e">
        <f>-MIN(SUMPRODUCT(--($E$9:$E$28&lt;=BX$33),--($B$9:$B$28=$J$34),--($F$9:$F$28&gt;=BX$33),--($C$9:$C$28=$AW36),$H$9:$H$28,AK$9:AK$28),VLOOKUP($AW36,'6. Patients'!$C$10:$AQ$39,COLUMNS('6. Patients'!$C$9:AG$9),0))</f>
        <v>#VALUE!</v>
      </c>
      <c r="BY36" s="51" t="e">
        <f>-MIN(SUMPRODUCT(--($E$9:$E$28&lt;=BY$33),--($B$9:$B$28=$J$34),--($F$9:$F$28&gt;=BY$33),--($C$9:$C$28=$AW36),$H$9:$H$28,AL$9:AL$28),VLOOKUP($AW36,'6. Patients'!$C$10:$AQ$39,COLUMNS('6. Patients'!$C$9:AH$9),0))</f>
        <v>#VALUE!</v>
      </c>
      <c r="BZ36" s="51" t="e">
        <f>-MIN(SUMPRODUCT(--($E$9:$E$28&lt;=BZ$33),--($B$9:$B$28=$J$34),--($F$9:$F$28&gt;=BZ$33),--($C$9:$C$28=$AW36),$H$9:$H$28,AM$9:AM$28),VLOOKUP($AW36,'6. Patients'!$C$10:$AQ$39,COLUMNS('6. Patients'!$C$9:AI$9),0))</f>
        <v>#VALUE!</v>
      </c>
      <c r="CA36" s="51" t="e">
        <f>-MIN(SUMPRODUCT(--($E$9:$E$28&lt;=CA$33),--($B$9:$B$28=$J$34),--($F$9:$F$28&gt;=CA$33),--($C$9:$C$28=$AW36),$H$9:$H$28,AN$9:AN$28),VLOOKUP($AW36,'6. Patients'!$C$10:$AQ$39,COLUMNS('6. Patients'!$C$9:AJ$9),0))</f>
        <v>#VALUE!</v>
      </c>
      <c r="CB36" s="51" t="e">
        <f>-MIN(SUMPRODUCT(--($E$9:$E$28&lt;=CB$33),--($B$9:$B$28=$J$34),--($F$9:$F$28&gt;=CB$33),--($C$9:$C$28=$AW36),$H$9:$H$28,AO$9:AO$28),VLOOKUP($AW36,'6. Patients'!$C$10:$AQ$39,COLUMNS('6. Patients'!$C$9:AK$9),0))</f>
        <v>#VALUE!</v>
      </c>
      <c r="CC36" s="51" t="e">
        <f>-MIN(SUMPRODUCT(--($E$9:$E$28&lt;=CC$33),--($B$9:$B$28=$J$34),--($F$9:$F$28&gt;=CC$33),--($C$9:$C$28=$AW36),$H$9:$H$28,AP$9:AP$28),VLOOKUP($AW36,'6. Patients'!$C$10:$AQ$39,COLUMNS('6. Patients'!$C$9:AL$9),0))</f>
        <v>#VALUE!</v>
      </c>
      <c r="CD36" s="51" t="e">
        <f>-MIN(SUMPRODUCT(--($E$9:$E$28&lt;=CD$33),--($B$9:$B$28=$J$34),--($F$9:$F$28&gt;=CD$33),--($C$9:$C$28=$AW36),$H$9:$H$28,AQ$9:AQ$28),VLOOKUP($AW36,'6. Patients'!$C$10:$AQ$39,COLUMNS('6. Patients'!$C$9:AM$9),0))</f>
        <v>#VALUE!</v>
      </c>
      <c r="CE36" s="51" t="e">
        <f>-MIN(SUMPRODUCT(--($E$9:$E$28&lt;=CE$33),--($B$9:$B$28=$J$34),--($F$9:$F$28&gt;=CE$33),--($C$9:$C$28=$AW36),$H$9:$H$28,AR$9:AR$28),VLOOKUP($AW36,'6. Patients'!$C$10:$AQ$39,COLUMNS('6. Patients'!$C$9:AN$9),0))</f>
        <v>#VALUE!</v>
      </c>
      <c r="CF36" s="51" t="e">
        <f>-MIN(SUMPRODUCT(--($E$9:$E$28&lt;=CF$33),--($B$9:$B$28=$J$34),--($F$9:$F$28&gt;=CF$33),--($C$9:$C$28=$AW36),$H$9:$H$28,AS$9:AS$28),VLOOKUP($AW36,'6. Patients'!$C$10:$AQ$39,COLUMNS('6. Patients'!$C$9:AO$9),0))</f>
        <v>#VALUE!</v>
      </c>
      <c r="CG36" s="51" t="e">
        <f>-MIN(SUMPRODUCT(--($E$9:$E$28&lt;=CG$33),--($B$9:$B$28=$J$34),--($F$9:$F$28&gt;=CG$33),--($C$9:$C$28=$AW36),$H$9:$H$28,AT$9:AT$28),VLOOKUP($AW36,'6. Patients'!$C$10:$AQ$39,COLUMNS('6. Patients'!$C$9:AP$9),0))</f>
        <v>#VALUE!</v>
      </c>
      <c r="CI36" s="5" t="str">
        <f t="shared" ref="CI36:CI63" si="78">AW36</f>
        <v/>
      </c>
      <c r="CJ36" s="51">
        <f t="shared" si="6"/>
        <v>0</v>
      </c>
      <c r="CK36" s="51">
        <f t="shared" si="7"/>
        <v>0</v>
      </c>
      <c r="CL36" s="51">
        <f t="shared" si="8"/>
        <v>0</v>
      </c>
      <c r="CM36" s="51">
        <f t="shared" si="9"/>
        <v>0</v>
      </c>
      <c r="CN36" s="51">
        <f t="shared" si="10"/>
        <v>0</v>
      </c>
      <c r="CO36" s="51">
        <f t="shared" si="11"/>
        <v>0</v>
      </c>
      <c r="CP36" s="51">
        <f t="shared" si="12"/>
        <v>0</v>
      </c>
      <c r="CQ36" s="51">
        <f t="shared" si="13"/>
        <v>0</v>
      </c>
      <c r="CR36" s="51">
        <f t="shared" si="14"/>
        <v>0</v>
      </c>
      <c r="CS36" s="51">
        <f t="shared" si="15"/>
        <v>0</v>
      </c>
      <c r="CT36" s="51">
        <f t="shared" si="16"/>
        <v>0</v>
      </c>
      <c r="CU36" s="51">
        <f t="shared" si="17"/>
        <v>0</v>
      </c>
      <c r="CV36" s="51">
        <f t="shared" si="18"/>
        <v>0</v>
      </c>
      <c r="CW36" s="51">
        <f t="shared" si="19"/>
        <v>0</v>
      </c>
      <c r="CX36" s="51">
        <f t="shared" si="20"/>
        <v>0</v>
      </c>
      <c r="CY36" s="51">
        <f t="shared" si="21"/>
        <v>0</v>
      </c>
      <c r="CZ36" s="51">
        <f t="shared" si="22"/>
        <v>0</v>
      </c>
      <c r="DA36" s="51">
        <f t="shared" si="23"/>
        <v>0</v>
      </c>
      <c r="DB36" s="51">
        <f t="shared" si="24"/>
        <v>0</v>
      </c>
      <c r="DC36" s="51">
        <f t="shared" si="25"/>
        <v>0</v>
      </c>
      <c r="DD36" s="51">
        <f t="shared" si="26"/>
        <v>0</v>
      </c>
      <c r="DE36" s="51">
        <f t="shared" si="27"/>
        <v>0</v>
      </c>
      <c r="DF36" s="51">
        <f t="shared" si="28"/>
        <v>0</v>
      </c>
      <c r="DG36" s="51">
        <f t="shared" si="29"/>
        <v>0</v>
      </c>
      <c r="DH36" s="51">
        <f t="shared" si="30"/>
        <v>0</v>
      </c>
      <c r="DI36" s="51">
        <f t="shared" si="31"/>
        <v>0</v>
      </c>
      <c r="DJ36" s="51">
        <f t="shared" si="32"/>
        <v>0</v>
      </c>
      <c r="DK36" s="51">
        <f t="shared" si="33"/>
        <v>0</v>
      </c>
      <c r="DL36" s="51">
        <f t="shared" si="34"/>
        <v>0</v>
      </c>
      <c r="DM36" s="51">
        <f t="shared" si="35"/>
        <v>0</v>
      </c>
      <c r="DN36" s="51">
        <f t="shared" si="36"/>
        <v>0</v>
      </c>
      <c r="DO36" s="51">
        <f t="shared" si="37"/>
        <v>0</v>
      </c>
      <c r="DP36" s="51">
        <f t="shared" si="38"/>
        <v>0</v>
      </c>
      <c r="DQ36" s="51">
        <f t="shared" si="39"/>
        <v>0</v>
      </c>
      <c r="DR36" s="51">
        <f t="shared" si="40"/>
        <v>0</v>
      </c>
      <c r="DS36" s="51">
        <f t="shared" si="41"/>
        <v>0</v>
      </c>
    </row>
    <row r="37" spans="1:123" x14ac:dyDescent="0.3">
      <c r="A37" t="s">
        <v>137</v>
      </c>
      <c r="B37" s="829"/>
      <c r="C37" s="830"/>
      <c r="D37" s="830"/>
      <c r="E37" s="830"/>
      <c r="F37" s="830"/>
      <c r="G37" s="830"/>
      <c r="H37" s="831"/>
      <c r="J37" s="5" t="str">
        <f>'6. Patients'!C12</f>
        <v/>
      </c>
      <c r="K37" s="5"/>
      <c r="L37" s="99" t="e">
        <f t="shared" si="42"/>
        <v>#VALUE!</v>
      </c>
      <c r="M37" s="99" t="e">
        <f t="shared" si="43"/>
        <v>#VALUE!</v>
      </c>
      <c r="N37" s="99" t="e">
        <f t="shared" si="44"/>
        <v>#VALUE!</v>
      </c>
      <c r="O37" s="99" t="e">
        <f t="shared" si="45"/>
        <v>#VALUE!</v>
      </c>
      <c r="P37" s="99" t="e">
        <f t="shared" si="46"/>
        <v>#VALUE!</v>
      </c>
      <c r="Q37" s="99" t="e">
        <f t="shared" si="47"/>
        <v>#VALUE!</v>
      </c>
      <c r="R37" s="99" t="e">
        <f t="shared" si="48"/>
        <v>#VALUE!</v>
      </c>
      <c r="S37" s="99" t="e">
        <f t="shared" si="49"/>
        <v>#VALUE!</v>
      </c>
      <c r="T37" s="99" t="e">
        <f t="shared" si="50"/>
        <v>#VALUE!</v>
      </c>
      <c r="U37" s="99" t="e">
        <f t="shared" si="51"/>
        <v>#VALUE!</v>
      </c>
      <c r="V37" s="99" t="e">
        <f t="shared" si="52"/>
        <v>#VALUE!</v>
      </c>
      <c r="W37" s="99" t="e">
        <f t="shared" si="53"/>
        <v>#VALUE!</v>
      </c>
      <c r="X37" s="99" t="e">
        <f t="shared" si="54"/>
        <v>#VALUE!</v>
      </c>
      <c r="Y37" s="99" t="e">
        <f t="shared" si="55"/>
        <v>#VALUE!</v>
      </c>
      <c r="Z37" s="99" t="e">
        <f t="shared" si="56"/>
        <v>#VALUE!</v>
      </c>
      <c r="AA37" s="99" t="e">
        <f t="shared" si="57"/>
        <v>#VALUE!</v>
      </c>
      <c r="AB37" s="99" t="e">
        <f t="shared" si="58"/>
        <v>#VALUE!</v>
      </c>
      <c r="AC37" s="99" t="e">
        <f t="shared" si="59"/>
        <v>#VALUE!</v>
      </c>
      <c r="AD37" s="99" t="e">
        <f t="shared" si="60"/>
        <v>#VALUE!</v>
      </c>
      <c r="AE37" s="99" t="e">
        <f t="shared" si="61"/>
        <v>#VALUE!</v>
      </c>
      <c r="AF37" s="99" t="e">
        <f t="shared" si="62"/>
        <v>#VALUE!</v>
      </c>
      <c r="AG37" s="99" t="e">
        <f t="shared" si="63"/>
        <v>#VALUE!</v>
      </c>
      <c r="AH37" s="99" t="e">
        <f t="shared" si="64"/>
        <v>#VALUE!</v>
      </c>
      <c r="AI37" s="99" t="e">
        <f t="shared" si="65"/>
        <v>#VALUE!</v>
      </c>
      <c r="AJ37" s="99" t="e">
        <f t="shared" si="66"/>
        <v>#VALUE!</v>
      </c>
      <c r="AK37" s="99" t="e">
        <f t="shared" si="67"/>
        <v>#VALUE!</v>
      </c>
      <c r="AL37" s="99" t="e">
        <f t="shared" si="68"/>
        <v>#VALUE!</v>
      </c>
      <c r="AM37" s="99" t="e">
        <f t="shared" si="69"/>
        <v>#VALUE!</v>
      </c>
      <c r="AN37" s="99" t="e">
        <f t="shared" si="70"/>
        <v>#VALUE!</v>
      </c>
      <c r="AO37" s="99" t="e">
        <f t="shared" si="71"/>
        <v>#VALUE!</v>
      </c>
      <c r="AP37" s="99" t="e">
        <f t="shared" si="72"/>
        <v>#VALUE!</v>
      </c>
      <c r="AQ37" s="99" t="e">
        <f t="shared" si="73"/>
        <v>#VALUE!</v>
      </c>
      <c r="AR37" s="99" t="e">
        <f t="shared" si="74"/>
        <v>#VALUE!</v>
      </c>
      <c r="AS37" s="99" t="e">
        <f t="shared" si="75"/>
        <v>#VALUE!</v>
      </c>
      <c r="AT37" s="99" t="e">
        <f t="shared" si="76"/>
        <v>#VALUE!</v>
      </c>
      <c r="AU37" s="99" t="e">
        <f t="shared" si="77"/>
        <v>#VALUE!</v>
      </c>
      <c r="AW37" s="5" t="str">
        <f t="shared" si="5"/>
        <v/>
      </c>
      <c r="AX37" s="51" t="e">
        <f>-MIN(SUMPRODUCT(--($E$9:$E$28&lt;=AX$33),--($B$9:$B$28=$J$34),--($F$9:$F$28&gt;=AX$33),--($C$9:$C$28=$AW37),$H$9:$H$28,K$9:K$28),VLOOKUP($AW37,'6. Patients'!$C$10:$AQ$39,COLUMNS('6. Patients'!$C$9:G$9),0))</f>
        <v>#VALUE!</v>
      </c>
      <c r="AY37" s="51" t="e">
        <f>-MIN(SUMPRODUCT(--($E$9:$E$28&lt;=AY$33),--($B$9:$B$28=$J$34),--($F$9:$F$28&gt;=AY$33),--($C$9:$C$28=$AW37),$H$9:$H$28,L$9:L$28),VLOOKUP($AW37,'6. Patients'!$C$10:$AQ$39,COLUMNS('6. Patients'!$C$9:H$9),0))</f>
        <v>#VALUE!</v>
      </c>
      <c r="AZ37" s="51" t="e">
        <f>-MIN(SUMPRODUCT(--($E$9:$E$28&lt;=AZ$33),--($B$9:$B$28=$J$34),--($F$9:$F$28&gt;=AZ$33),--($C$9:$C$28=$AW37),$H$9:$H$28,M$9:M$28),VLOOKUP($AW37,'6. Patients'!$C$10:$AQ$39,COLUMNS('6. Patients'!$C$9:I$9),0))</f>
        <v>#VALUE!</v>
      </c>
      <c r="BA37" s="51" t="e">
        <f>-MIN(SUMPRODUCT(--($E$9:$E$28&lt;=BA$33),--($B$9:$B$28=$J$34),--($F$9:$F$28&gt;=BA$33),--($C$9:$C$28=$AW37),$H$9:$H$28,N$9:N$28),VLOOKUP($AW37,'6. Patients'!$C$10:$AQ$39,COLUMNS('6. Patients'!$C$9:J$9),0))</f>
        <v>#VALUE!</v>
      </c>
      <c r="BB37" s="51" t="e">
        <f>-MIN(SUMPRODUCT(--($E$9:$E$28&lt;=BB$33),--($B$9:$B$28=$J$34),--($F$9:$F$28&gt;=BB$33),--($C$9:$C$28=$AW37),$H$9:$H$28,O$9:O$28),VLOOKUP($AW37,'6. Patients'!$C$10:$AQ$39,COLUMNS('6. Patients'!$C$9:K$9),0))</f>
        <v>#VALUE!</v>
      </c>
      <c r="BC37" s="51" t="e">
        <f>-MIN(SUMPRODUCT(--($E$9:$E$28&lt;=BC$33),--($B$9:$B$28=$J$34),--($F$9:$F$28&gt;=BC$33),--($C$9:$C$28=$AW37),$H$9:$H$28,P$9:P$28),VLOOKUP($AW37,'6. Patients'!$C$10:$AQ$39,COLUMNS('6. Patients'!$C$9:L$9),0))</f>
        <v>#VALUE!</v>
      </c>
      <c r="BD37" s="51" t="e">
        <f>-MIN(SUMPRODUCT(--($E$9:$E$28&lt;=BD$33),--($B$9:$B$28=$J$34),--($F$9:$F$28&gt;=BD$33),--($C$9:$C$28=$AW37),$H$9:$H$28,Q$9:Q$28),VLOOKUP($AW37,'6. Patients'!$C$10:$AQ$39,COLUMNS('6. Patients'!$C$9:M$9),0))</f>
        <v>#VALUE!</v>
      </c>
      <c r="BE37" s="51" t="e">
        <f>-MIN(SUMPRODUCT(--($E$9:$E$28&lt;=BE$33),--($B$9:$B$28=$J$34),--($F$9:$F$28&gt;=BE$33),--($C$9:$C$28=$AW37),$H$9:$H$28,R$9:R$28),VLOOKUP($AW37,'6. Patients'!$C$10:$AQ$39,COLUMNS('6. Patients'!$C$9:N$9),0))</f>
        <v>#VALUE!</v>
      </c>
      <c r="BF37" s="51" t="e">
        <f>-MIN(SUMPRODUCT(--($E$9:$E$28&lt;=BF$33),--($B$9:$B$28=$J$34),--($F$9:$F$28&gt;=BF$33),--($C$9:$C$28=$AW37),$H$9:$H$28,S$9:S$28),VLOOKUP($AW37,'6. Patients'!$C$10:$AQ$39,COLUMNS('6. Patients'!$C$9:O$9),0))</f>
        <v>#VALUE!</v>
      </c>
      <c r="BG37" s="51" t="e">
        <f>-MIN(SUMPRODUCT(--($E$9:$E$28&lt;=BG$33),--($B$9:$B$28=$J$34),--($F$9:$F$28&gt;=BG$33),--($C$9:$C$28=$AW37),$H$9:$H$28,T$9:T$28),VLOOKUP($AW37,'6. Patients'!$C$10:$AQ$39,COLUMNS('6. Patients'!$C$9:P$9),0))</f>
        <v>#VALUE!</v>
      </c>
      <c r="BH37" s="51" t="e">
        <f>-MIN(SUMPRODUCT(--($E$9:$E$28&lt;=BH$33),--($B$9:$B$28=$J$34),--($F$9:$F$28&gt;=BH$33),--($C$9:$C$28=$AW37),$H$9:$H$28,U$9:U$28),VLOOKUP($AW37,'6. Patients'!$C$10:$AQ$39,COLUMNS('6. Patients'!$C$9:Q$9),0))</f>
        <v>#VALUE!</v>
      </c>
      <c r="BI37" s="51" t="e">
        <f>-MIN(SUMPRODUCT(--($E$9:$E$28&lt;=BI$33),--($B$9:$B$28=$J$34),--($F$9:$F$28&gt;=BI$33),--($C$9:$C$28=$AW37),$H$9:$H$28,V$9:V$28),VLOOKUP($AW37,'6. Patients'!$C$10:$AQ$39,COLUMNS('6. Patients'!$C$9:R$9),0))</f>
        <v>#VALUE!</v>
      </c>
      <c r="BJ37" s="51" t="e">
        <f>-MIN(SUMPRODUCT(--($E$9:$E$28&lt;=BJ$33),--($B$9:$B$28=$J$34),--($F$9:$F$28&gt;=BJ$33),--($C$9:$C$28=$AW37),$H$9:$H$28,W$9:W$28),VLOOKUP($AW37,'6. Patients'!$C$10:$AQ$39,COLUMNS('6. Patients'!$C$9:S$9),0))</f>
        <v>#VALUE!</v>
      </c>
      <c r="BK37" s="51" t="e">
        <f>-MIN(SUMPRODUCT(--($E$9:$E$28&lt;=BK$33),--($B$9:$B$28=$J$34),--($F$9:$F$28&gt;=BK$33),--($C$9:$C$28=$AW37),$H$9:$H$28,X$9:X$28),VLOOKUP($AW37,'6. Patients'!$C$10:$AQ$39,COLUMNS('6. Patients'!$C$9:T$9),0))</f>
        <v>#VALUE!</v>
      </c>
      <c r="BL37" s="51" t="e">
        <f>-MIN(SUMPRODUCT(--($E$9:$E$28&lt;=BL$33),--($B$9:$B$28=$J$34),--($F$9:$F$28&gt;=BL$33),--($C$9:$C$28=$AW37),$H$9:$H$28,Y$9:Y$28),VLOOKUP($AW37,'6. Patients'!$C$10:$AQ$39,COLUMNS('6. Patients'!$C$9:U$9),0))</f>
        <v>#VALUE!</v>
      </c>
      <c r="BM37" s="51" t="e">
        <f>-MIN(SUMPRODUCT(--($E$9:$E$28&lt;=BM$33),--($B$9:$B$28=$J$34),--($F$9:$F$28&gt;=BM$33),--($C$9:$C$28=$AW37),$H$9:$H$28,Z$9:Z$28),VLOOKUP($AW37,'6. Patients'!$C$10:$AQ$39,COLUMNS('6. Patients'!$C$9:V$9),0))</f>
        <v>#VALUE!</v>
      </c>
      <c r="BN37" s="51" t="e">
        <f>-MIN(SUMPRODUCT(--($E$9:$E$28&lt;=BN$33),--($B$9:$B$28=$J$34),--($F$9:$F$28&gt;=BN$33),--($C$9:$C$28=$AW37),$H$9:$H$28,AA$9:AA$28),VLOOKUP($AW37,'6. Patients'!$C$10:$AQ$39,COLUMNS('6. Patients'!$C$9:W$9),0))</f>
        <v>#VALUE!</v>
      </c>
      <c r="BO37" s="51" t="e">
        <f>-MIN(SUMPRODUCT(--($E$9:$E$28&lt;=BO$33),--($B$9:$B$28=$J$34),--($F$9:$F$28&gt;=BO$33),--($C$9:$C$28=$AW37),$H$9:$H$28,AB$9:AB$28),VLOOKUP($AW37,'6. Patients'!$C$10:$AQ$39,COLUMNS('6. Patients'!$C$9:X$9),0))</f>
        <v>#VALUE!</v>
      </c>
      <c r="BP37" s="51" t="e">
        <f>-MIN(SUMPRODUCT(--($E$9:$E$28&lt;=BP$33),--($B$9:$B$28=$J$34),--($F$9:$F$28&gt;=BP$33),--($C$9:$C$28=$AW37),$H$9:$H$28,AC$9:AC$28),VLOOKUP($AW37,'6. Patients'!$C$10:$AQ$39,COLUMNS('6. Patients'!$C$9:Y$9),0))</f>
        <v>#VALUE!</v>
      </c>
      <c r="BQ37" s="51" t="e">
        <f>-MIN(SUMPRODUCT(--($E$9:$E$28&lt;=BQ$33),--($B$9:$B$28=$J$34),--($F$9:$F$28&gt;=BQ$33),--($C$9:$C$28=$AW37),$H$9:$H$28,AD$9:AD$28),VLOOKUP($AW37,'6. Patients'!$C$10:$AQ$39,COLUMNS('6. Patients'!$C$9:Z$9),0))</f>
        <v>#VALUE!</v>
      </c>
      <c r="BR37" s="51" t="e">
        <f>-MIN(SUMPRODUCT(--($E$9:$E$28&lt;=BR$33),--($B$9:$B$28=$J$34),--($F$9:$F$28&gt;=BR$33),--($C$9:$C$28=$AW37),$H$9:$H$28,AE$9:AE$28),VLOOKUP($AW37,'6. Patients'!$C$10:$AQ$39,COLUMNS('6. Patients'!$C$9:AA$9),0))</f>
        <v>#VALUE!</v>
      </c>
      <c r="BS37" s="51" t="e">
        <f>-MIN(SUMPRODUCT(--($E$9:$E$28&lt;=BS$33),--($B$9:$B$28=$J$34),--($F$9:$F$28&gt;=BS$33),--($C$9:$C$28=$AW37),$H$9:$H$28,AF$9:AF$28),VLOOKUP($AW37,'6. Patients'!$C$10:$AQ$39,COLUMNS('6. Patients'!$C$9:AB$9),0))</f>
        <v>#VALUE!</v>
      </c>
      <c r="BT37" s="51" t="e">
        <f>-MIN(SUMPRODUCT(--($E$9:$E$28&lt;=BT$33),--($B$9:$B$28=$J$34),--($F$9:$F$28&gt;=BT$33),--($C$9:$C$28=$AW37),$H$9:$H$28,AG$9:AG$28),VLOOKUP($AW37,'6. Patients'!$C$10:$AQ$39,COLUMNS('6. Patients'!$C$9:AC$9),0))</f>
        <v>#VALUE!</v>
      </c>
      <c r="BU37" s="51" t="e">
        <f>-MIN(SUMPRODUCT(--($E$9:$E$28&lt;=BU$33),--($B$9:$B$28=$J$34),--($F$9:$F$28&gt;=BU$33),--($C$9:$C$28=$AW37),$H$9:$H$28,AH$9:AH$28),VLOOKUP($AW37,'6. Patients'!$C$10:$AQ$39,COLUMNS('6. Patients'!$C$9:AD$9),0))</f>
        <v>#VALUE!</v>
      </c>
      <c r="BV37" s="51" t="e">
        <f>-MIN(SUMPRODUCT(--($E$9:$E$28&lt;=BV$33),--($B$9:$B$28=$J$34),--($F$9:$F$28&gt;=BV$33),--($C$9:$C$28=$AW37),$H$9:$H$28,AI$9:AI$28),VLOOKUP($AW37,'6. Patients'!$C$10:$AQ$39,COLUMNS('6. Patients'!$C$9:AE$9),0))</f>
        <v>#VALUE!</v>
      </c>
      <c r="BW37" s="51" t="e">
        <f>-MIN(SUMPRODUCT(--($E$9:$E$28&lt;=BW$33),--($B$9:$B$28=$J$34),--($F$9:$F$28&gt;=BW$33),--($C$9:$C$28=$AW37),$H$9:$H$28,AJ$9:AJ$28),VLOOKUP($AW37,'6. Patients'!$C$10:$AQ$39,COLUMNS('6. Patients'!$C$9:AF$9),0))</f>
        <v>#VALUE!</v>
      </c>
      <c r="BX37" s="51" t="e">
        <f>-MIN(SUMPRODUCT(--($E$9:$E$28&lt;=BX$33),--($B$9:$B$28=$J$34),--($F$9:$F$28&gt;=BX$33),--($C$9:$C$28=$AW37),$H$9:$H$28,AK$9:AK$28),VLOOKUP($AW37,'6. Patients'!$C$10:$AQ$39,COLUMNS('6. Patients'!$C$9:AG$9),0))</f>
        <v>#VALUE!</v>
      </c>
      <c r="BY37" s="51" t="e">
        <f>-MIN(SUMPRODUCT(--($E$9:$E$28&lt;=BY$33),--($B$9:$B$28=$J$34),--($F$9:$F$28&gt;=BY$33),--($C$9:$C$28=$AW37),$H$9:$H$28,AL$9:AL$28),VLOOKUP($AW37,'6. Patients'!$C$10:$AQ$39,COLUMNS('6. Patients'!$C$9:AH$9),0))</f>
        <v>#VALUE!</v>
      </c>
      <c r="BZ37" s="51" t="e">
        <f>-MIN(SUMPRODUCT(--($E$9:$E$28&lt;=BZ$33),--($B$9:$B$28=$J$34),--($F$9:$F$28&gt;=BZ$33),--($C$9:$C$28=$AW37),$H$9:$H$28,AM$9:AM$28),VLOOKUP($AW37,'6. Patients'!$C$10:$AQ$39,COLUMNS('6. Patients'!$C$9:AI$9),0))</f>
        <v>#VALUE!</v>
      </c>
      <c r="CA37" s="51" t="e">
        <f>-MIN(SUMPRODUCT(--($E$9:$E$28&lt;=CA$33),--($B$9:$B$28=$J$34),--($F$9:$F$28&gt;=CA$33),--($C$9:$C$28=$AW37),$H$9:$H$28,AN$9:AN$28),VLOOKUP($AW37,'6. Patients'!$C$10:$AQ$39,COLUMNS('6. Patients'!$C$9:AJ$9),0))</f>
        <v>#VALUE!</v>
      </c>
      <c r="CB37" s="51" t="e">
        <f>-MIN(SUMPRODUCT(--($E$9:$E$28&lt;=CB$33),--($B$9:$B$28=$J$34),--($F$9:$F$28&gt;=CB$33),--($C$9:$C$28=$AW37),$H$9:$H$28,AO$9:AO$28),VLOOKUP($AW37,'6. Patients'!$C$10:$AQ$39,COLUMNS('6. Patients'!$C$9:AK$9),0))</f>
        <v>#VALUE!</v>
      </c>
      <c r="CC37" s="51" t="e">
        <f>-MIN(SUMPRODUCT(--($E$9:$E$28&lt;=CC$33),--($B$9:$B$28=$J$34),--($F$9:$F$28&gt;=CC$33),--($C$9:$C$28=$AW37),$H$9:$H$28,AP$9:AP$28),VLOOKUP($AW37,'6. Patients'!$C$10:$AQ$39,COLUMNS('6. Patients'!$C$9:AL$9),0))</f>
        <v>#VALUE!</v>
      </c>
      <c r="CD37" s="51" t="e">
        <f>-MIN(SUMPRODUCT(--($E$9:$E$28&lt;=CD$33),--($B$9:$B$28=$J$34),--($F$9:$F$28&gt;=CD$33),--($C$9:$C$28=$AW37),$H$9:$H$28,AQ$9:AQ$28),VLOOKUP($AW37,'6. Patients'!$C$10:$AQ$39,COLUMNS('6. Patients'!$C$9:AM$9),0))</f>
        <v>#VALUE!</v>
      </c>
      <c r="CE37" s="51" t="e">
        <f>-MIN(SUMPRODUCT(--($E$9:$E$28&lt;=CE$33),--($B$9:$B$28=$J$34),--($F$9:$F$28&gt;=CE$33),--($C$9:$C$28=$AW37),$H$9:$H$28,AR$9:AR$28),VLOOKUP($AW37,'6. Patients'!$C$10:$AQ$39,COLUMNS('6. Patients'!$C$9:AN$9),0))</f>
        <v>#VALUE!</v>
      </c>
      <c r="CF37" s="51" t="e">
        <f>-MIN(SUMPRODUCT(--($E$9:$E$28&lt;=CF$33),--($B$9:$B$28=$J$34),--($F$9:$F$28&gt;=CF$33),--($C$9:$C$28=$AW37),$H$9:$H$28,AS$9:AS$28),VLOOKUP($AW37,'6. Patients'!$C$10:$AQ$39,COLUMNS('6. Patients'!$C$9:AO$9),0))</f>
        <v>#VALUE!</v>
      </c>
      <c r="CG37" s="51" t="e">
        <f>-MIN(SUMPRODUCT(--($E$9:$E$28&lt;=CG$33),--($B$9:$B$28=$J$34),--($F$9:$F$28&gt;=CG$33),--($C$9:$C$28=$AW37),$H$9:$H$28,AT$9:AT$28),VLOOKUP($AW37,'6. Patients'!$C$10:$AQ$39,COLUMNS('6. Patients'!$C$9:AP$9),0))</f>
        <v>#VALUE!</v>
      </c>
      <c r="CI37" s="5" t="str">
        <f t="shared" si="78"/>
        <v/>
      </c>
      <c r="CJ37" s="51">
        <f t="shared" si="6"/>
        <v>0</v>
      </c>
      <c r="CK37" s="51">
        <f t="shared" si="7"/>
        <v>0</v>
      </c>
      <c r="CL37" s="51">
        <f t="shared" si="8"/>
        <v>0</v>
      </c>
      <c r="CM37" s="51">
        <f t="shared" si="9"/>
        <v>0</v>
      </c>
      <c r="CN37" s="51">
        <f t="shared" si="10"/>
        <v>0</v>
      </c>
      <c r="CO37" s="51">
        <f t="shared" si="11"/>
        <v>0</v>
      </c>
      <c r="CP37" s="51">
        <f t="shared" si="12"/>
        <v>0</v>
      </c>
      <c r="CQ37" s="51">
        <f t="shared" si="13"/>
        <v>0</v>
      </c>
      <c r="CR37" s="51">
        <f t="shared" si="14"/>
        <v>0</v>
      </c>
      <c r="CS37" s="51">
        <f t="shared" si="15"/>
        <v>0</v>
      </c>
      <c r="CT37" s="51">
        <f t="shared" si="16"/>
        <v>0</v>
      </c>
      <c r="CU37" s="51">
        <f t="shared" si="17"/>
        <v>0</v>
      </c>
      <c r="CV37" s="51">
        <f t="shared" si="18"/>
        <v>0</v>
      </c>
      <c r="CW37" s="51">
        <f t="shared" si="19"/>
        <v>0</v>
      </c>
      <c r="CX37" s="51">
        <f t="shared" si="20"/>
        <v>0</v>
      </c>
      <c r="CY37" s="51">
        <f t="shared" si="21"/>
        <v>0</v>
      </c>
      <c r="CZ37" s="51">
        <f t="shared" si="22"/>
        <v>0</v>
      </c>
      <c r="DA37" s="51">
        <f t="shared" si="23"/>
        <v>0</v>
      </c>
      <c r="DB37" s="51">
        <f t="shared" si="24"/>
        <v>0</v>
      </c>
      <c r="DC37" s="51">
        <f t="shared" si="25"/>
        <v>0</v>
      </c>
      <c r="DD37" s="51">
        <f t="shared" si="26"/>
        <v>0</v>
      </c>
      <c r="DE37" s="51">
        <f t="shared" si="27"/>
        <v>0</v>
      </c>
      <c r="DF37" s="51">
        <f t="shared" si="28"/>
        <v>0</v>
      </c>
      <c r="DG37" s="51">
        <f t="shared" si="29"/>
        <v>0</v>
      </c>
      <c r="DH37" s="51">
        <f t="shared" si="30"/>
        <v>0</v>
      </c>
      <c r="DI37" s="51">
        <f t="shared" si="31"/>
        <v>0</v>
      </c>
      <c r="DJ37" s="51">
        <f t="shared" si="32"/>
        <v>0</v>
      </c>
      <c r="DK37" s="51">
        <f t="shared" si="33"/>
        <v>0</v>
      </c>
      <c r="DL37" s="51">
        <f t="shared" si="34"/>
        <v>0</v>
      </c>
      <c r="DM37" s="51">
        <f t="shared" si="35"/>
        <v>0</v>
      </c>
      <c r="DN37" s="51">
        <f t="shared" si="36"/>
        <v>0</v>
      </c>
      <c r="DO37" s="51">
        <f t="shared" si="37"/>
        <v>0</v>
      </c>
      <c r="DP37" s="51">
        <f t="shared" si="38"/>
        <v>0</v>
      </c>
      <c r="DQ37" s="51">
        <f t="shared" si="39"/>
        <v>0</v>
      </c>
      <c r="DR37" s="51">
        <f t="shared" si="40"/>
        <v>0</v>
      </c>
      <c r="DS37" s="51">
        <f t="shared" si="41"/>
        <v>0</v>
      </c>
    </row>
    <row r="38" spans="1:123" x14ac:dyDescent="0.3">
      <c r="B38" s="832"/>
      <c r="C38" s="833"/>
      <c r="D38" s="833"/>
      <c r="E38" s="833"/>
      <c r="F38" s="833"/>
      <c r="G38" s="833"/>
      <c r="H38" s="834"/>
      <c r="J38" s="5" t="str">
        <f>'6. Patients'!C13</f>
        <v/>
      </c>
      <c r="K38" s="5"/>
      <c r="L38" s="99" t="e">
        <f t="shared" si="42"/>
        <v>#VALUE!</v>
      </c>
      <c r="M38" s="99" t="e">
        <f t="shared" si="43"/>
        <v>#VALUE!</v>
      </c>
      <c r="N38" s="99" t="e">
        <f t="shared" si="44"/>
        <v>#VALUE!</v>
      </c>
      <c r="O38" s="99" t="e">
        <f t="shared" si="45"/>
        <v>#VALUE!</v>
      </c>
      <c r="P38" s="99" t="e">
        <f t="shared" si="46"/>
        <v>#VALUE!</v>
      </c>
      <c r="Q38" s="99" t="e">
        <f t="shared" si="47"/>
        <v>#VALUE!</v>
      </c>
      <c r="R38" s="99" t="e">
        <f t="shared" si="48"/>
        <v>#VALUE!</v>
      </c>
      <c r="S38" s="99" t="e">
        <f t="shared" si="49"/>
        <v>#VALUE!</v>
      </c>
      <c r="T38" s="99" t="e">
        <f t="shared" si="50"/>
        <v>#VALUE!</v>
      </c>
      <c r="U38" s="99" t="e">
        <f t="shared" si="51"/>
        <v>#VALUE!</v>
      </c>
      <c r="V38" s="99" t="e">
        <f t="shared" si="52"/>
        <v>#VALUE!</v>
      </c>
      <c r="W38" s="99" t="e">
        <f t="shared" si="53"/>
        <v>#VALUE!</v>
      </c>
      <c r="X38" s="99" t="e">
        <f t="shared" si="54"/>
        <v>#VALUE!</v>
      </c>
      <c r="Y38" s="99" t="e">
        <f t="shared" si="55"/>
        <v>#VALUE!</v>
      </c>
      <c r="Z38" s="99" t="e">
        <f t="shared" si="56"/>
        <v>#VALUE!</v>
      </c>
      <c r="AA38" s="99" t="e">
        <f t="shared" si="57"/>
        <v>#VALUE!</v>
      </c>
      <c r="AB38" s="99" t="e">
        <f t="shared" si="58"/>
        <v>#VALUE!</v>
      </c>
      <c r="AC38" s="99" t="e">
        <f t="shared" si="59"/>
        <v>#VALUE!</v>
      </c>
      <c r="AD38" s="99" t="e">
        <f t="shared" si="60"/>
        <v>#VALUE!</v>
      </c>
      <c r="AE38" s="99" t="e">
        <f t="shared" si="61"/>
        <v>#VALUE!</v>
      </c>
      <c r="AF38" s="99" t="e">
        <f t="shared" si="62"/>
        <v>#VALUE!</v>
      </c>
      <c r="AG38" s="99" t="e">
        <f t="shared" si="63"/>
        <v>#VALUE!</v>
      </c>
      <c r="AH38" s="99" t="e">
        <f t="shared" si="64"/>
        <v>#VALUE!</v>
      </c>
      <c r="AI38" s="99" t="e">
        <f t="shared" si="65"/>
        <v>#VALUE!</v>
      </c>
      <c r="AJ38" s="99" t="e">
        <f t="shared" si="66"/>
        <v>#VALUE!</v>
      </c>
      <c r="AK38" s="99" t="e">
        <f t="shared" si="67"/>
        <v>#VALUE!</v>
      </c>
      <c r="AL38" s="99" t="e">
        <f t="shared" si="68"/>
        <v>#VALUE!</v>
      </c>
      <c r="AM38" s="99" t="e">
        <f t="shared" si="69"/>
        <v>#VALUE!</v>
      </c>
      <c r="AN38" s="99" t="e">
        <f t="shared" si="70"/>
        <v>#VALUE!</v>
      </c>
      <c r="AO38" s="99" t="e">
        <f t="shared" si="71"/>
        <v>#VALUE!</v>
      </c>
      <c r="AP38" s="99" t="e">
        <f t="shared" si="72"/>
        <v>#VALUE!</v>
      </c>
      <c r="AQ38" s="99" t="e">
        <f t="shared" si="73"/>
        <v>#VALUE!</v>
      </c>
      <c r="AR38" s="99" t="e">
        <f t="shared" si="74"/>
        <v>#VALUE!</v>
      </c>
      <c r="AS38" s="99" t="e">
        <f t="shared" si="75"/>
        <v>#VALUE!</v>
      </c>
      <c r="AT38" s="99" t="e">
        <f t="shared" si="76"/>
        <v>#VALUE!</v>
      </c>
      <c r="AU38" s="99" t="e">
        <f t="shared" si="77"/>
        <v>#VALUE!</v>
      </c>
      <c r="AW38" s="5" t="str">
        <f t="shared" si="5"/>
        <v/>
      </c>
      <c r="AX38" s="51" t="e">
        <f>-MIN(SUMPRODUCT(--($E$9:$E$28&lt;=AX$33),--($B$9:$B$28=$J$34),--($F$9:$F$28&gt;=AX$33),--($C$9:$C$28=$AW38),$H$9:$H$28,K$9:K$28),VLOOKUP($AW38,'6. Patients'!$C$10:$AQ$39,COLUMNS('6. Patients'!$C$9:G$9),0))</f>
        <v>#VALUE!</v>
      </c>
      <c r="AY38" s="51" t="e">
        <f>-MIN(SUMPRODUCT(--($E$9:$E$28&lt;=AY$33),--($B$9:$B$28=$J$34),--($F$9:$F$28&gt;=AY$33),--($C$9:$C$28=$AW38),$H$9:$H$28,L$9:L$28),VLOOKUP($AW38,'6. Patients'!$C$10:$AQ$39,COLUMNS('6. Patients'!$C$9:H$9),0))</f>
        <v>#VALUE!</v>
      </c>
      <c r="AZ38" s="51" t="e">
        <f>-MIN(SUMPRODUCT(--($E$9:$E$28&lt;=AZ$33),--($B$9:$B$28=$J$34),--($F$9:$F$28&gt;=AZ$33),--($C$9:$C$28=$AW38),$H$9:$H$28,M$9:M$28),VLOOKUP($AW38,'6. Patients'!$C$10:$AQ$39,COLUMNS('6. Patients'!$C$9:I$9),0))</f>
        <v>#VALUE!</v>
      </c>
      <c r="BA38" s="51" t="e">
        <f>-MIN(SUMPRODUCT(--($E$9:$E$28&lt;=BA$33),--($B$9:$B$28=$J$34),--($F$9:$F$28&gt;=BA$33),--($C$9:$C$28=$AW38),$H$9:$H$28,N$9:N$28),VLOOKUP($AW38,'6. Patients'!$C$10:$AQ$39,COLUMNS('6. Patients'!$C$9:J$9),0))</f>
        <v>#VALUE!</v>
      </c>
      <c r="BB38" s="51" t="e">
        <f>-MIN(SUMPRODUCT(--($E$9:$E$28&lt;=BB$33),--($B$9:$B$28=$J$34),--($F$9:$F$28&gt;=BB$33),--($C$9:$C$28=$AW38),$H$9:$H$28,O$9:O$28),VLOOKUP($AW38,'6. Patients'!$C$10:$AQ$39,COLUMNS('6. Patients'!$C$9:K$9),0))</f>
        <v>#VALUE!</v>
      </c>
      <c r="BC38" s="51" t="e">
        <f>-MIN(SUMPRODUCT(--($E$9:$E$28&lt;=BC$33),--($B$9:$B$28=$J$34),--($F$9:$F$28&gt;=BC$33),--($C$9:$C$28=$AW38),$H$9:$H$28,P$9:P$28),VLOOKUP($AW38,'6. Patients'!$C$10:$AQ$39,COLUMNS('6. Patients'!$C$9:L$9),0))</f>
        <v>#VALUE!</v>
      </c>
      <c r="BD38" s="51" t="e">
        <f>-MIN(SUMPRODUCT(--($E$9:$E$28&lt;=BD$33),--($B$9:$B$28=$J$34),--($F$9:$F$28&gt;=BD$33),--($C$9:$C$28=$AW38),$H$9:$H$28,Q$9:Q$28),VLOOKUP($AW38,'6. Patients'!$C$10:$AQ$39,COLUMNS('6. Patients'!$C$9:M$9),0))</f>
        <v>#VALUE!</v>
      </c>
      <c r="BE38" s="51" t="e">
        <f>-MIN(SUMPRODUCT(--($E$9:$E$28&lt;=BE$33),--($B$9:$B$28=$J$34),--($F$9:$F$28&gt;=BE$33),--($C$9:$C$28=$AW38),$H$9:$H$28,R$9:R$28),VLOOKUP($AW38,'6. Patients'!$C$10:$AQ$39,COLUMNS('6. Patients'!$C$9:N$9),0))</f>
        <v>#VALUE!</v>
      </c>
      <c r="BF38" s="51" t="e">
        <f>-MIN(SUMPRODUCT(--($E$9:$E$28&lt;=BF$33),--($B$9:$B$28=$J$34),--($F$9:$F$28&gt;=BF$33),--($C$9:$C$28=$AW38),$H$9:$H$28,S$9:S$28),VLOOKUP($AW38,'6. Patients'!$C$10:$AQ$39,COLUMNS('6. Patients'!$C$9:O$9),0))</f>
        <v>#VALUE!</v>
      </c>
      <c r="BG38" s="51" t="e">
        <f>-MIN(SUMPRODUCT(--($E$9:$E$28&lt;=BG$33),--($B$9:$B$28=$J$34),--($F$9:$F$28&gt;=BG$33),--($C$9:$C$28=$AW38),$H$9:$H$28,T$9:T$28),VLOOKUP($AW38,'6. Patients'!$C$10:$AQ$39,COLUMNS('6. Patients'!$C$9:P$9),0))</f>
        <v>#VALUE!</v>
      </c>
      <c r="BH38" s="51" t="e">
        <f>-MIN(SUMPRODUCT(--($E$9:$E$28&lt;=BH$33),--($B$9:$B$28=$J$34),--($F$9:$F$28&gt;=BH$33),--($C$9:$C$28=$AW38),$H$9:$H$28,U$9:U$28),VLOOKUP($AW38,'6. Patients'!$C$10:$AQ$39,COLUMNS('6. Patients'!$C$9:Q$9),0))</f>
        <v>#VALUE!</v>
      </c>
      <c r="BI38" s="51" t="e">
        <f>-MIN(SUMPRODUCT(--($E$9:$E$28&lt;=BI$33),--($B$9:$B$28=$J$34),--($F$9:$F$28&gt;=BI$33),--($C$9:$C$28=$AW38),$H$9:$H$28,V$9:V$28),VLOOKUP($AW38,'6. Patients'!$C$10:$AQ$39,COLUMNS('6. Patients'!$C$9:R$9),0))</f>
        <v>#VALUE!</v>
      </c>
      <c r="BJ38" s="51" t="e">
        <f>-MIN(SUMPRODUCT(--($E$9:$E$28&lt;=BJ$33),--($B$9:$B$28=$J$34),--($F$9:$F$28&gt;=BJ$33),--($C$9:$C$28=$AW38),$H$9:$H$28,W$9:W$28),VLOOKUP($AW38,'6. Patients'!$C$10:$AQ$39,COLUMNS('6. Patients'!$C$9:S$9),0))</f>
        <v>#VALUE!</v>
      </c>
      <c r="BK38" s="51" t="e">
        <f>-MIN(SUMPRODUCT(--($E$9:$E$28&lt;=BK$33),--($B$9:$B$28=$J$34),--($F$9:$F$28&gt;=BK$33),--($C$9:$C$28=$AW38),$H$9:$H$28,X$9:X$28),VLOOKUP($AW38,'6. Patients'!$C$10:$AQ$39,COLUMNS('6. Patients'!$C$9:T$9),0))</f>
        <v>#VALUE!</v>
      </c>
      <c r="BL38" s="51" t="e">
        <f>-MIN(SUMPRODUCT(--($E$9:$E$28&lt;=BL$33),--($B$9:$B$28=$J$34),--($F$9:$F$28&gt;=BL$33),--($C$9:$C$28=$AW38),$H$9:$H$28,Y$9:Y$28),VLOOKUP($AW38,'6. Patients'!$C$10:$AQ$39,COLUMNS('6. Patients'!$C$9:U$9),0))</f>
        <v>#VALUE!</v>
      </c>
      <c r="BM38" s="51" t="e">
        <f>-MIN(SUMPRODUCT(--($E$9:$E$28&lt;=BM$33),--($B$9:$B$28=$J$34),--($F$9:$F$28&gt;=BM$33),--($C$9:$C$28=$AW38),$H$9:$H$28,Z$9:Z$28),VLOOKUP($AW38,'6. Patients'!$C$10:$AQ$39,COLUMNS('6. Patients'!$C$9:V$9),0))</f>
        <v>#VALUE!</v>
      </c>
      <c r="BN38" s="51" t="e">
        <f>-MIN(SUMPRODUCT(--($E$9:$E$28&lt;=BN$33),--($B$9:$B$28=$J$34),--($F$9:$F$28&gt;=BN$33),--($C$9:$C$28=$AW38),$H$9:$H$28,AA$9:AA$28),VLOOKUP($AW38,'6. Patients'!$C$10:$AQ$39,COLUMNS('6. Patients'!$C$9:W$9),0))</f>
        <v>#VALUE!</v>
      </c>
      <c r="BO38" s="51" t="e">
        <f>-MIN(SUMPRODUCT(--($E$9:$E$28&lt;=BO$33),--($B$9:$B$28=$J$34),--($F$9:$F$28&gt;=BO$33),--($C$9:$C$28=$AW38),$H$9:$H$28,AB$9:AB$28),VLOOKUP($AW38,'6. Patients'!$C$10:$AQ$39,COLUMNS('6. Patients'!$C$9:X$9),0))</f>
        <v>#VALUE!</v>
      </c>
      <c r="BP38" s="51" t="e">
        <f>-MIN(SUMPRODUCT(--($E$9:$E$28&lt;=BP$33),--($B$9:$B$28=$J$34),--($F$9:$F$28&gt;=BP$33),--($C$9:$C$28=$AW38),$H$9:$H$28,AC$9:AC$28),VLOOKUP($AW38,'6. Patients'!$C$10:$AQ$39,COLUMNS('6. Patients'!$C$9:Y$9),0))</f>
        <v>#VALUE!</v>
      </c>
      <c r="BQ38" s="51" t="e">
        <f>-MIN(SUMPRODUCT(--($E$9:$E$28&lt;=BQ$33),--($B$9:$B$28=$J$34),--($F$9:$F$28&gt;=BQ$33),--($C$9:$C$28=$AW38),$H$9:$H$28,AD$9:AD$28),VLOOKUP($AW38,'6. Patients'!$C$10:$AQ$39,COLUMNS('6. Patients'!$C$9:Z$9),0))</f>
        <v>#VALUE!</v>
      </c>
      <c r="BR38" s="51" t="e">
        <f>-MIN(SUMPRODUCT(--($E$9:$E$28&lt;=BR$33),--($B$9:$B$28=$J$34),--($F$9:$F$28&gt;=BR$33),--($C$9:$C$28=$AW38),$H$9:$H$28,AE$9:AE$28),VLOOKUP($AW38,'6. Patients'!$C$10:$AQ$39,COLUMNS('6. Patients'!$C$9:AA$9),0))</f>
        <v>#VALUE!</v>
      </c>
      <c r="BS38" s="51" t="e">
        <f>-MIN(SUMPRODUCT(--($E$9:$E$28&lt;=BS$33),--($B$9:$B$28=$J$34),--($F$9:$F$28&gt;=BS$33),--($C$9:$C$28=$AW38),$H$9:$H$28,AF$9:AF$28),VLOOKUP($AW38,'6. Patients'!$C$10:$AQ$39,COLUMNS('6. Patients'!$C$9:AB$9),0))</f>
        <v>#VALUE!</v>
      </c>
      <c r="BT38" s="51" t="e">
        <f>-MIN(SUMPRODUCT(--($E$9:$E$28&lt;=BT$33),--($B$9:$B$28=$J$34),--($F$9:$F$28&gt;=BT$33),--($C$9:$C$28=$AW38),$H$9:$H$28,AG$9:AG$28),VLOOKUP($AW38,'6. Patients'!$C$10:$AQ$39,COLUMNS('6. Patients'!$C$9:AC$9),0))</f>
        <v>#VALUE!</v>
      </c>
      <c r="BU38" s="51" t="e">
        <f>-MIN(SUMPRODUCT(--($E$9:$E$28&lt;=BU$33),--($B$9:$B$28=$J$34),--($F$9:$F$28&gt;=BU$33),--($C$9:$C$28=$AW38),$H$9:$H$28,AH$9:AH$28),VLOOKUP($AW38,'6. Patients'!$C$10:$AQ$39,COLUMNS('6. Patients'!$C$9:AD$9),0))</f>
        <v>#VALUE!</v>
      </c>
      <c r="BV38" s="51" t="e">
        <f>-MIN(SUMPRODUCT(--($E$9:$E$28&lt;=BV$33),--($B$9:$B$28=$J$34),--($F$9:$F$28&gt;=BV$33),--($C$9:$C$28=$AW38),$H$9:$H$28,AI$9:AI$28),VLOOKUP($AW38,'6. Patients'!$C$10:$AQ$39,COLUMNS('6. Patients'!$C$9:AE$9),0))</f>
        <v>#VALUE!</v>
      </c>
      <c r="BW38" s="51" t="e">
        <f>-MIN(SUMPRODUCT(--($E$9:$E$28&lt;=BW$33),--($B$9:$B$28=$J$34),--($F$9:$F$28&gt;=BW$33),--($C$9:$C$28=$AW38),$H$9:$H$28,AJ$9:AJ$28),VLOOKUP($AW38,'6. Patients'!$C$10:$AQ$39,COLUMNS('6. Patients'!$C$9:AF$9),0))</f>
        <v>#VALUE!</v>
      </c>
      <c r="BX38" s="51" t="e">
        <f>-MIN(SUMPRODUCT(--($E$9:$E$28&lt;=BX$33),--($B$9:$B$28=$J$34),--($F$9:$F$28&gt;=BX$33),--($C$9:$C$28=$AW38),$H$9:$H$28,AK$9:AK$28),VLOOKUP($AW38,'6. Patients'!$C$10:$AQ$39,COLUMNS('6. Patients'!$C$9:AG$9),0))</f>
        <v>#VALUE!</v>
      </c>
      <c r="BY38" s="51" t="e">
        <f>-MIN(SUMPRODUCT(--($E$9:$E$28&lt;=BY$33),--($B$9:$B$28=$J$34),--($F$9:$F$28&gt;=BY$33),--($C$9:$C$28=$AW38),$H$9:$H$28,AL$9:AL$28),VLOOKUP($AW38,'6. Patients'!$C$10:$AQ$39,COLUMNS('6. Patients'!$C$9:AH$9),0))</f>
        <v>#VALUE!</v>
      </c>
      <c r="BZ38" s="51" t="e">
        <f>-MIN(SUMPRODUCT(--($E$9:$E$28&lt;=BZ$33),--($B$9:$B$28=$J$34),--($F$9:$F$28&gt;=BZ$33),--($C$9:$C$28=$AW38),$H$9:$H$28,AM$9:AM$28),VLOOKUP($AW38,'6. Patients'!$C$10:$AQ$39,COLUMNS('6. Patients'!$C$9:AI$9),0))</f>
        <v>#VALUE!</v>
      </c>
      <c r="CA38" s="51" t="e">
        <f>-MIN(SUMPRODUCT(--($E$9:$E$28&lt;=CA$33),--($B$9:$B$28=$J$34),--($F$9:$F$28&gt;=CA$33),--($C$9:$C$28=$AW38),$H$9:$H$28,AN$9:AN$28),VLOOKUP($AW38,'6. Patients'!$C$10:$AQ$39,COLUMNS('6. Patients'!$C$9:AJ$9),0))</f>
        <v>#VALUE!</v>
      </c>
      <c r="CB38" s="51" t="e">
        <f>-MIN(SUMPRODUCT(--($E$9:$E$28&lt;=CB$33),--($B$9:$B$28=$J$34),--($F$9:$F$28&gt;=CB$33),--($C$9:$C$28=$AW38),$H$9:$H$28,AO$9:AO$28),VLOOKUP($AW38,'6. Patients'!$C$10:$AQ$39,COLUMNS('6. Patients'!$C$9:AK$9),0))</f>
        <v>#VALUE!</v>
      </c>
      <c r="CC38" s="51" t="e">
        <f>-MIN(SUMPRODUCT(--($E$9:$E$28&lt;=CC$33),--($B$9:$B$28=$J$34),--($F$9:$F$28&gt;=CC$33),--($C$9:$C$28=$AW38),$H$9:$H$28,AP$9:AP$28),VLOOKUP($AW38,'6. Patients'!$C$10:$AQ$39,COLUMNS('6. Patients'!$C$9:AL$9),0))</f>
        <v>#VALUE!</v>
      </c>
      <c r="CD38" s="51" t="e">
        <f>-MIN(SUMPRODUCT(--($E$9:$E$28&lt;=CD$33),--($B$9:$B$28=$J$34),--($F$9:$F$28&gt;=CD$33),--($C$9:$C$28=$AW38),$H$9:$H$28,AQ$9:AQ$28),VLOOKUP($AW38,'6. Patients'!$C$10:$AQ$39,COLUMNS('6. Patients'!$C$9:AM$9),0))</f>
        <v>#VALUE!</v>
      </c>
      <c r="CE38" s="51" t="e">
        <f>-MIN(SUMPRODUCT(--($E$9:$E$28&lt;=CE$33),--($B$9:$B$28=$J$34),--($F$9:$F$28&gt;=CE$33),--($C$9:$C$28=$AW38),$H$9:$H$28,AR$9:AR$28),VLOOKUP($AW38,'6. Patients'!$C$10:$AQ$39,COLUMNS('6. Patients'!$C$9:AN$9),0))</f>
        <v>#VALUE!</v>
      </c>
      <c r="CF38" s="51" t="e">
        <f>-MIN(SUMPRODUCT(--($E$9:$E$28&lt;=CF$33),--($B$9:$B$28=$J$34),--($F$9:$F$28&gt;=CF$33),--($C$9:$C$28=$AW38),$H$9:$H$28,AS$9:AS$28),VLOOKUP($AW38,'6. Patients'!$C$10:$AQ$39,COLUMNS('6. Patients'!$C$9:AO$9),0))</f>
        <v>#VALUE!</v>
      </c>
      <c r="CG38" s="51" t="e">
        <f>-MIN(SUMPRODUCT(--($E$9:$E$28&lt;=CG$33),--($B$9:$B$28=$J$34),--($F$9:$F$28&gt;=CG$33),--($C$9:$C$28=$AW38),$H$9:$H$28,AT$9:AT$28),VLOOKUP($AW38,'6. Patients'!$C$10:$AQ$39,COLUMNS('6. Patients'!$C$9:AP$9),0))</f>
        <v>#VALUE!</v>
      </c>
      <c r="CI38" s="5" t="str">
        <f t="shared" si="78"/>
        <v/>
      </c>
      <c r="CJ38" s="51">
        <f t="shared" si="6"/>
        <v>0</v>
      </c>
      <c r="CK38" s="51">
        <f t="shared" si="7"/>
        <v>0</v>
      </c>
      <c r="CL38" s="51">
        <f t="shared" si="8"/>
        <v>0</v>
      </c>
      <c r="CM38" s="51">
        <f t="shared" si="9"/>
        <v>0</v>
      </c>
      <c r="CN38" s="51">
        <f t="shared" si="10"/>
        <v>0</v>
      </c>
      <c r="CO38" s="51">
        <f t="shared" si="11"/>
        <v>0</v>
      </c>
      <c r="CP38" s="51">
        <f t="shared" si="12"/>
        <v>0</v>
      </c>
      <c r="CQ38" s="51">
        <f t="shared" si="13"/>
        <v>0</v>
      </c>
      <c r="CR38" s="51">
        <f t="shared" si="14"/>
        <v>0</v>
      </c>
      <c r="CS38" s="51">
        <f t="shared" si="15"/>
        <v>0</v>
      </c>
      <c r="CT38" s="51">
        <f t="shared" si="16"/>
        <v>0</v>
      </c>
      <c r="CU38" s="51">
        <f t="shared" si="17"/>
        <v>0</v>
      </c>
      <c r="CV38" s="51">
        <f t="shared" si="18"/>
        <v>0</v>
      </c>
      <c r="CW38" s="51">
        <f t="shared" si="19"/>
        <v>0</v>
      </c>
      <c r="CX38" s="51">
        <f t="shared" si="20"/>
        <v>0</v>
      </c>
      <c r="CY38" s="51">
        <f t="shared" si="21"/>
        <v>0</v>
      </c>
      <c r="CZ38" s="51">
        <f t="shared" si="22"/>
        <v>0</v>
      </c>
      <c r="DA38" s="51">
        <f t="shared" si="23"/>
        <v>0</v>
      </c>
      <c r="DB38" s="51">
        <f t="shared" si="24"/>
        <v>0</v>
      </c>
      <c r="DC38" s="51">
        <f t="shared" si="25"/>
        <v>0</v>
      </c>
      <c r="DD38" s="51">
        <f t="shared" si="26"/>
        <v>0</v>
      </c>
      <c r="DE38" s="51">
        <f t="shared" si="27"/>
        <v>0</v>
      </c>
      <c r="DF38" s="51">
        <f t="shared" si="28"/>
        <v>0</v>
      </c>
      <c r="DG38" s="51">
        <f t="shared" si="29"/>
        <v>0</v>
      </c>
      <c r="DH38" s="51">
        <f t="shared" si="30"/>
        <v>0</v>
      </c>
      <c r="DI38" s="51">
        <f t="shared" si="31"/>
        <v>0</v>
      </c>
      <c r="DJ38" s="51">
        <f t="shared" si="32"/>
        <v>0</v>
      </c>
      <c r="DK38" s="51">
        <f t="shared" si="33"/>
        <v>0</v>
      </c>
      <c r="DL38" s="51">
        <f t="shared" si="34"/>
        <v>0</v>
      </c>
      <c r="DM38" s="51">
        <f t="shared" si="35"/>
        <v>0</v>
      </c>
      <c r="DN38" s="51">
        <f t="shared" si="36"/>
        <v>0</v>
      </c>
      <c r="DO38" s="51">
        <f t="shared" si="37"/>
        <v>0</v>
      </c>
      <c r="DP38" s="51">
        <f t="shared" si="38"/>
        <v>0</v>
      </c>
      <c r="DQ38" s="51">
        <f t="shared" si="39"/>
        <v>0</v>
      </c>
      <c r="DR38" s="51">
        <f t="shared" si="40"/>
        <v>0</v>
      </c>
      <c r="DS38" s="51">
        <f t="shared" si="41"/>
        <v>0</v>
      </c>
    </row>
    <row r="39" spans="1:123" x14ac:dyDescent="0.3">
      <c r="J39" s="5" t="str">
        <f>'6. Patients'!C14</f>
        <v/>
      </c>
      <c r="K39" s="5"/>
      <c r="L39" s="99" t="e">
        <f t="shared" si="42"/>
        <v>#VALUE!</v>
      </c>
      <c r="M39" s="99" t="e">
        <f t="shared" si="43"/>
        <v>#VALUE!</v>
      </c>
      <c r="N39" s="99" t="e">
        <f t="shared" si="44"/>
        <v>#VALUE!</v>
      </c>
      <c r="O39" s="99" t="e">
        <f t="shared" si="45"/>
        <v>#VALUE!</v>
      </c>
      <c r="P39" s="99" t="e">
        <f t="shared" si="46"/>
        <v>#VALUE!</v>
      </c>
      <c r="Q39" s="99" t="e">
        <f t="shared" si="47"/>
        <v>#VALUE!</v>
      </c>
      <c r="R39" s="99" t="e">
        <f t="shared" si="48"/>
        <v>#VALUE!</v>
      </c>
      <c r="S39" s="99" t="e">
        <f t="shared" si="49"/>
        <v>#VALUE!</v>
      </c>
      <c r="T39" s="99" t="e">
        <f t="shared" si="50"/>
        <v>#VALUE!</v>
      </c>
      <c r="U39" s="99" t="e">
        <f t="shared" si="51"/>
        <v>#VALUE!</v>
      </c>
      <c r="V39" s="99" t="e">
        <f t="shared" si="52"/>
        <v>#VALUE!</v>
      </c>
      <c r="W39" s="99" t="e">
        <f t="shared" si="53"/>
        <v>#VALUE!</v>
      </c>
      <c r="X39" s="99" t="e">
        <f t="shared" si="54"/>
        <v>#VALUE!</v>
      </c>
      <c r="Y39" s="99" t="e">
        <f t="shared" si="55"/>
        <v>#VALUE!</v>
      </c>
      <c r="Z39" s="99" t="e">
        <f t="shared" si="56"/>
        <v>#VALUE!</v>
      </c>
      <c r="AA39" s="99" t="e">
        <f t="shared" si="57"/>
        <v>#VALUE!</v>
      </c>
      <c r="AB39" s="99" t="e">
        <f t="shared" si="58"/>
        <v>#VALUE!</v>
      </c>
      <c r="AC39" s="99" t="e">
        <f t="shared" si="59"/>
        <v>#VALUE!</v>
      </c>
      <c r="AD39" s="99" t="e">
        <f t="shared" si="60"/>
        <v>#VALUE!</v>
      </c>
      <c r="AE39" s="99" t="e">
        <f t="shared" si="61"/>
        <v>#VALUE!</v>
      </c>
      <c r="AF39" s="99" t="e">
        <f t="shared" si="62"/>
        <v>#VALUE!</v>
      </c>
      <c r="AG39" s="99" t="e">
        <f t="shared" si="63"/>
        <v>#VALUE!</v>
      </c>
      <c r="AH39" s="99" t="e">
        <f t="shared" si="64"/>
        <v>#VALUE!</v>
      </c>
      <c r="AI39" s="99" t="e">
        <f t="shared" si="65"/>
        <v>#VALUE!</v>
      </c>
      <c r="AJ39" s="99" t="e">
        <f t="shared" si="66"/>
        <v>#VALUE!</v>
      </c>
      <c r="AK39" s="99" t="e">
        <f t="shared" si="67"/>
        <v>#VALUE!</v>
      </c>
      <c r="AL39" s="99" t="e">
        <f t="shared" si="68"/>
        <v>#VALUE!</v>
      </c>
      <c r="AM39" s="99" t="e">
        <f t="shared" si="69"/>
        <v>#VALUE!</v>
      </c>
      <c r="AN39" s="99" t="e">
        <f t="shared" si="70"/>
        <v>#VALUE!</v>
      </c>
      <c r="AO39" s="99" t="e">
        <f t="shared" si="71"/>
        <v>#VALUE!</v>
      </c>
      <c r="AP39" s="99" t="e">
        <f t="shared" si="72"/>
        <v>#VALUE!</v>
      </c>
      <c r="AQ39" s="99" t="e">
        <f t="shared" si="73"/>
        <v>#VALUE!</v>
      </c>
      <c r="AR39" s="99" t="e">
        <f t="shared" si="74"/>
        <v>#VALUE!</v>
      </c>
      <c r="AS39" s="99" t="e">
        <f t="shared" si="75"/>
        <v>#VALUE!</v>
      </c>
      <c r="AT39" s="99" t="e">
        <f t="shared" si="76"/>
        <v>#VALUE!</v>
      </c>
      <c r="AU39" s="99" t="e">
        <f t="shared" si="77"/>
        <v>#VALUE!</v>
      </c>
      <c r="AW39" s="5" t="str">
        <f t="shared" si="5"/>
        <v/>
      </c>
      <c r="AX39" s="51" t="e">
        <f>-MIN(SUMPRODUCT(--($E$9:$E$28&lt;=AX$33),--($B$9:$B$28=$J$34),--($F$9:$F$28&gt;=AX$33),--($C$9:$C$28=$AW39),$H$9:$H$28,K$9:K$28),VLOOKUP($AW39,'6. Patients'!$C$10:$AQ$39,COLUMNS('6. Patients'!$C$9:G$9),0))</f>
        <v>#VALUE!</v>
      </c>
      <c r="AY39" s="51" t="e">
        <f>-MIN(SUMPRODUCT(--($E$9:$E$28&lt;=AY$33),--($B$9:$B$28=$J$34),--($F$9:$F$28&gt;=AY$33),--($C$9:$C$28=$AW39),$H$9:$H$28,L$9:L$28),VLOOKUP($AW39,'6. Patients'!$C$10:$AQ$39,COLUMNS('6. Patients'!$C$9:H$9),0))</f>
        <v>#VALUE!</v>
      </c>
      <c r="AZ39" s="51" t="e">
        <f>-MIN(SUMPRODUCT(--($E$9:$E$28&lt;=AZ$33),--($B$9:$B$28=$J$34),--($F$9:$F$28&gt;=AZ$33),--($C$9:$C$28=$AW39),$H$9:$H$28,M$9:M$28),VLOOKUP($AW39,'6. Patients'!$C$10:$AQ$39,COLUMNS('6. Patients'!$C$9:I$9),0))</f>
        <v>#VALUE!</v>
      </c>
      <c r="BA39" s="51" t="e">
        <f>-MIN(SUMPRODUCT(--($E$9:$E$28&lt;=BA$33),--($B$9:$B$28=$J$34),--($F$9:$F$28&gt;=BA$33),--($C$9:$C$28=$AW39),$H$9:$H$28,N$9:N$28),VLOOKUP($AW39,'6. Patients'!$C$10:$AQ$39,COLUMNS('6. Patients'!$C$9:J$9),0))</f>
        <v>#VALUE!</v>
      </c>
      <c r="BB39" s="51" t="e">
        <f>-MIN(SUMPRODUCT(--($E$9:$E$28&lt;=BB$33),--($B$9:$B$28=$J$34),--($F$9:$F$28&gt;=BB$33),--($C$9:$C$28=$AW39),$H$9:$H$28,O$9:O$28),VLOOKUP($AW39,'6. Patients'!$C$10:$AQ$39,COLUMNS('6. Patients'!$C$9:K$9),0))</f>
        <v>#VALUE!</v>
      </c>
      <c r="BC39" s="51" t="e">
        <f>-MIN(SUMPRODUCT(--($E$9:$E$28&lt;=BC$33),--($B$9:$B$28=$J$34),--($F$9:$F$28&gt;=BC$33),--($C$9:$C$28=$AW39),$H$9:$H$28,P$9:P$28),VLOOKUP($AW39,'6. Patients'!$C$10:$AQ$39,COLUMNS('6. Patients'!$C$9:L$9),0))</f>
        <v>#VALUE!</v>
      </c>
      <c r="BD39" s="51" t="e">
        <f>-MIN(SUMPRODUCT(--($E$9:$E$28&lt;=BD$33),--($B$9:$B$28=$J$34),--($F$9:$F$28&gt;=BD$33),--($C$9:$C$28=$AW39),$H$9:$H$28,Q$9:Q$28),VLOOKUP($AW39,'6. Patients'!$C$10:$AQ$39,COLUMNS('6. Patients'!$C$9:M$9),0))</f>
        <v>#VALUE!</v>
      </c>
      <c r="BE39" s="51" t="e">
        <f>-MIN(SUMPRODUCT(--($E$9:$E$28&lt;=BE$33),--($B$9:$B$28=$J$34),--($F$9:$F$28&gt;=BE$33),--($C$9:$C$28=$AW39),$H$9:$H$28,R$9:R$28),VLOOKUP($AW39,'6. Patients'!$C$10:$AQ$39,COLUMNS('6. Patients'!$C$9:N$9),0))</f>
        <v>#VALUE!</v>
      </c>
      <c r="BF39" s="51" t="e">
        <f>-MIN(SUMPRODUCT(--($E$9:$E$28&lt;=BF$33),--($B$9:$B$28=$J$34),--($F$9:$F$28&gt;=BF$33),--($C$9:$C$28=$AW39),$H$9:$H$28,S$9:S$28),VLOOKUP($AW39,'6. Patients'!$C$10:$AQ$39,COLUMNS('6. Patients'!$C$9:O$9),0))</f>
        <v>#VALUE!</v>
      </c>
      <c r="BG39" s="51" t="e">
        <f>-MIN(SUMPRODUCT(--($E$9:$E$28&lt;=BG$33),--($B$9:$B$28=$J$34),--($F$9:$F$28&gt;=BG$33),--($C$9:$C$28=$AW39),$H$9:$H$28,T$9:T$28),VLOOKUP($AW39,'6. Patients'!$C$10:$AQ$39,COLUMNS('6. Patients'!$C$9:P$9),0))</f>
        <v>#VALUE!</v>
      </c>
      <c r="BH39" s="51" t="e">
        <f>-MIN(SUMPRODUCT(--($E$9:$E$28&lt;=BH$33),--($B$9:$B$28=$J$34),--($F$9:$F$28&gt;=BH$33),--($C$9:$C$28=$AW39),$H$9:$H$28,U$9:U$28),VLOOKUP($AW39,'6. Patients'!$C$10:$AQ$39,COLUMNS('6. Patients'!$C$9:Q$9),0))</f>
        <v>#VALUE!</v>
      </c>
      <c r="BI39" s="51" t="e">
        <f>-MIN(SUMPRODUCT(--($E$9:$E$28&lt;=BI$33),--($B$9:$B$28=$J$34),--($F$9:$F$28&gt;=BI$33),--($C$9:$C$28=$AW39),$H$9:$H$28,V$9:V$28),VLOOKUP($AW39,'6. Patients'!$C$10:$AQ$39,COLUMNS('6. Patients'!$C$9:R$9),0))</f>
        <v>#VALUE!</v>
      </c>
      <c r="BJ39" s="51" t="e">
        <f>-MIN(SUMPRODUCT(--($E$9:$E$28&lt;=BJ$33),--($B$9:$B$28=$J$34),--($F$9:$F$28&gt;=BJ$33),--($C$9:$C$28=$AW39),$H$9:$H$28,W$9:W$28),VLOOKUP($AW39,'6. Patients'!$C$10:$AQ$39,COLUMNS('6. Patients'!$C$9:S$9),0))</f>
        <v>#VALUE!</v>
      </c>
      <c r="BK39" s="51" t="e">
        <f>-MIN(SUMPRODUCT(--($E$9:$E$28&lt;=BK$33),--($B$9:$B$28=$J$34),--($F$9:$F$28&gt;=BK$33),--($C$9:$C$28=$AW39),$H$9:$H$28,X$9:X$28),VLOOKUP($AW39,'6. Patients'!$C$10:$AQ$39,COLUMNS('6. Patients'!$C$9:T$9),0))</f>
        <v>#VALUE!</v>
      </c>
      <c r="BL39" s="51" t="e">
        <f>-MIN(SUMPRODUCT(--($E$9:$E$28&lt;=BL$33),--($B$9:$B$28=$J$34),--($F$9:$F$28&gt;=BL$33),--($C$9:$C$28=$AW39),$H$9:$H$28,Y$9:Y$28),VLOOKUP($AW39,'6. Patients'!$C$10:$AQ$39,COLUMNS('6. Patients'!$C$9:U$9),0))</f>
        <v>#VALUE!</v>
      </c>
      <c r="BM39" s="51" t="e">
        <f>-MIN(SUMPRODUCT(--($E$9:$E$28&lt;=BM$33),--($B$9:$B$28=$J$34),--($F$9:$F$28&gt;=BM$33),--($C$9:$C$28=$AW39),$H$9:$H$28,Z$9:Z$28),VLOOKUP($AW39,'6. Patients'!$C$10:$AQ$39,COLUMNS('6. Patients'!$C$9:V$9),0))</f>
        <v>#VALUE!</v>
      </c>
      <c r="BN39" s="51" t="e">
        <f>-MIN(SUMPRODUCT(--($E$9:$E$28&lt;=BN$33),--($B$9:$B$28=$J$34),--($F$9:$F$28&gt;=BN$33),--($C$9:$C$28=$AW39),$H$9:$H$28,AA$9:AA$28),VLOOKUP($AW39,'6. Patients'!$C$10:$AQ$39,COLUMNS('6. Patients'!$C$9:W$9),0))</f>
        <v>#VALUE!</v>
      </c>
      <c r="BO39" s="51" t="e">
        <f>-MIN(SUMPRODUCT(--($E$9:$E$28&lt;=BO$33),--($B$9:$B$28=$J$34),--($F$9:$F$28&gt;=BO$33),--($C$9:$C$28=$AW39),$H$9:$H$28,AB$9:AB$28),VLOOKUP($AW39,'6. Patients'!$C$10:$AQ$39,COLUMNS('6. Patients'!$C$9:X$9),0))</f>
        <v>#VALUE!</v>
      </c>
      <c r="BP39" s="51" t="e">
        <f>-MIN(SUMPRODUCT(--($E$9:$E$28&lt;=BP$33),--($B$9:$B$28=$J$34),--($F$9:$F$28&gt;=BP$33),--($C$9:$C$28=$AW39),$H$9:$H$28,AC$9:AC$28),VLOOKUP($AW39,'6. Patients'!$C$10:$AQ$39,COLUMNS('6. Patients'!$C$9:Y$9),0))</f>
        <v>#VALUE!</v>
      </c>
      <c r="BQ39" s="51" t="e">
        <f>-MIN(SUMPRODUCT(--($E$9:$E$28&lt;=BQ$33),--($B$9:$B$28=$J$34),--($F$9:$F$28&gt;=BQ$33),--($C$9:$C$28=$AW39),$H$9:$H$28,AD$9:AD$28),VLOOKUP($AW39,'6. Patients'!$C$10:$AQ$39,COLUMNS('6. Patients'!$C$9:Z$9),0))</f>
        <v>#VALUE!</v>
      </c>
      <c r="BR39" s="51" t="e">
        <f>-MIN(SUMPRODUCT(--($E$9:$E$28&lt;=BR$33),--($B$9:$B$28=$J$34),--($F$9:$F$28&gt;=BR$33),--($C$9:$C$28=$AW39),$H$9:$H$28,AE$9:AE$28),VLOOKUP($AW39,'6. Patients'!$C$10:$AQ$39,COLUMNS('6. Patients'!$C$9:AA$9),0))</f>
        <v>#VALUE!</v>
      </c>
      <c r="BS39" s="51" t="e">
        <f>-MIN(SUMPRODUCT(--($E$9:$E$28&lt;=BS$33),--($B$9:$B$28=$J$34),--($F$9:$F$28&gt;=BS$33),--($C$9:$C$28=$AW39),$H$9:$H$28,AF$9:AF$28),VLOOKUP($AW39,'6. Patients'!$C$10:$AQ$39,COLUMNS('6. Patients'!$C$9:AB$9),0))</f>
        <v>#VALUE!</v>
      </c>
      <c r="BT39" s="51" t="e">
        <f>-MIN(SUMPRODUCT(--($E$9:$E$28&lt;=BT$33),--($B$9:$B$28=$J$34),--($F$9:$F$28&gt;=BT$33),--($C$9:$C$28=$AW39),$H$9:$H$28,AG$9:AG$28),VLOOKUP($AW39,'6. Patients'!$C$10:$AQ$39,COLUMNS('6. Patients'!$C$9:AC$9),0))</f>
        <v>#VALUE!</v>
      </c>
      <c r="BU39" s="51" t="e">
        <f>-MIN(SUMPRODUCT(--($E$9:$E$28&lt;=BU$33),--($B$9:$B$28=$J$34),--($F$9:$F$28&gt;=BU$33),--($C$9:$C$28=$AW39),$H$9:$H$28,AH$9:AH$28),VLOOKUP($AW39,'6. Patients'!$C$10:$AQ$39,COLUMNS('6. Patients'!$C$9:AD$9),0))</f>
        <v>#VALUE!</v>
      </c>
      <c r="BV39" s="51" t="e">
        <f>-MIN(SUMPRODUCT(--($E$9:$E$28&lt;=BV$33),--($B$9:$B$28=$J$34),--($F$9:$F$28&gt;=BV$33),--($C$9:$C$28=$AW39),$H$9:$H$28,AI$9:AI$28),VLOOKUP($AW39,'6. Patients'!$C$10:$AQ$39,COLUMNS('6. Patients'!$C$9:AE$9),0))</f>
        <v>#VALUE!</v>
      </c>
      <c r="BW39" s="51" t="e">
        <f>-MIN(SUMPRODUCT(--($E$9:$E$28&lt;=BW$33),--($B$9:$B$28=$J$34),--($F$9:$F$28&gt;=BW$33),--($C$9:$C$28=$AW39),$H$9:$H$28,AJ$9:AJ$28),VLOOKUP($AW39,'6. Patients'!$C$10:$AQ$39,COLUMNS('6. Patients'!$C$9:AF$9),0))</f>
        <v>#VALUE!</v>
      </c>
      <c r="BX39" s="51" t="e">
        <f>-MIN(SUMPRODUCT(--($E$9:$E$28&lt;=BX$33),--($B$9:$B$28=$J$34),--($F$9:$F$28&gt;=BX$33),--($C$9:$C$28=$AW39),$H$9:$H$28,AK$9:AK$28),VLOOKUP($AW39,'6. Patients'!$C$10:$AQ$39,COLUMNS('6. Patients'!$C$9:AG$9),0))</f>
        <v>#VALUE!</v>
      </c>
      <c r="BY39" s="51" t="e">
        <f>-MIN(SUMPRODUCT(--($E$9:$E$28&lt;=BY$33),--($B$9:$B$28=$J$34),--($F$9:$F$28&gt;=BY$33),--($C$9:$C$28=$AW39),$H$9:$H$28,AL$9:AL$28),VLOOKUP($AW39,'6. Patients'!$C$10:$AQ$39,COLUMNS('6. Patients'!$C$9:AH$9),0))</f>
        <v>#VALUE!</v>
      </c>
      <c r="BZ39" s="51" t="e">
        <f>-MIN(SUMPRODUCT(--($E$9:$E$28&lt;=BZ$33),--($B$9:$B$28=$J$34),--($F$9:$F$28&gt;=BZ$33),--($C$9:$C$28=$AW39),$H$9:$H$28,AM$9:AM$28),VLOOKUP($AW39,'6. Patients'!$C$10:$AQ$39,COLUMNS('6. Patients'!$C$9:AI$9),0))</f>
        <v>#VALUE!</v>
      </c>
      <c r="CA39" s="51" t="e">
        <f>-MIN(SUMPRODUCT(--($E$9:$E$28&lt;=CA$33),--($B$9:$B$28=$J$34),--($F$9:$F$28&gt;=CA$33),--($C$9:$C$28=$AW39),$H$9:$H$28,AN$9:AN$28),VLOOKUP($AW39,'6. Patients'!$C$10:$AQ$39,COLUMNS('6. Patients'!$C$9:AJ$9),0))</f>
        <v>#VALUE!</v>
      </c>
      <c r="CB39" s="51" t="e">
        <f>-MIN(SUMPRODUCT(--($E$9:$E$28&lt;=CB$33),--($B$9:$B$28=$J$34),--($F$9:$F$28&gt;=CB$33),--($C$9:$C$28=$AW39),$H$9:$H$28,AO$9:AO$28),VLOOKUP($AW39,'6. Patients'!$C$10:$AQ$39,COLUMNS('6. Patients'!$C$9:AK$9),0))</f>
        <v>#VALUE!</v>
      </c>
      <c r="CC39" s="51" t="e">
        <f>-MIN(SUMPRODUCT(--($E$9:$E$28&lt;=CC$33),--($B$9:$B$28=$J$34),--($F$9:$F$28&gt;=CC$33),--($C$9:$C$28=$AW39),$H$9:$H$28,AP$9:AP$28),VLOOKUP($AW39,'6. Patients'!$C$10:$AQ$39,COLUMNS('6. Patients'!$C$9:AL$9),0))</f>
        <v>#VALUE!</v>
      </c>
      <c r="CD39" s="51" t="e">
        <f>-MIN(SUMPRODUCT(--($E$9:$E$28&lt;=CD$33),--($B$9:$B$28=$J$34),--($F$9:$F$28&gt;=CD$33),--($C$9:$C$28=$AW39),$H$9:$H$28,AQ$9:AQ$28),VLOOKUP($AW39,'6. Patients'!$C$10:$AQ$39,COLUMNS('6. Patients'!$C$9:AM$9),0))</f>
        <v>#VALUE!</v>
      </c>
      <c r="CE39" s="51" t="e">
        <f>-MIN(SUMPRODUCT(--($E$9:$E$28&lt;=CE$33),--($B$9:$B$28=$J$34),--($F$9:$F$28&gt;=CE$33),--($C$9:$C$28=$AW39),$H$9:$H$28,AR$9:AR$28),VLOOKUP($AW39,'6. Patients'!$C$10:$AQ$39,COLUMNS('6. Patients'!$C$9:AN$9),0))</f>
        <v>#VALUE!</v>
      </c>
      <c r="CF39" s="51" t="e">
        <f>-MIN(SUMPRODUCT(--($E$9:$E$28&lt;=CF$33),--($B$9:$B$28=$J$34),--($F$9:$F$28&gt;=CF$33),--($C$9:$C$28=$AW39),$H$9:$H$28,AS$9:AS$28),VLOOKUP($AW39,'6. Patients'!$C$10:$AQ$39,COLUMNS('6. Patients'!$C$9:AO$9),0))</f>
        <v>#VALUE!</v>
      </c>
      <c r="CG39" s="51" t="e">
        <f>-MIN(SUMPRODUCT(--($E$9:$E$28&lt;=CG$33),--($B$9:$B$28=$J$34),--($F$9:$F$28&gt;=CG$33),--($C$9:$C$28=$AW39),$H$9:$H$28,AT$9:AT$28),VLOOKUP($AW39,'6. Patients'!$C$10:$AQ$39,COLUMNS('6. Patients'!$C$9:AP$9),0))</f>
        <v>#VALUE!</v>
      </c>
      <c r="CI39" s="5" t="str">
        <f t="shared" si="78"/>
        <v/>
      </c>
      <c r="CJ39" s="51">
        <f t="shared" si="6"/>
        <v>0</v>
      </c>
      <c r="CK39" s="51">
        <f t="shared" si="7"/>
        <v>0</v>
      </c>
      <c r="CL39" s="51">
        <f t="shared" si="8"/>
        <v>0</v>
      </c>
      <c r="CM39" s="51">
        <f t="shared" si="9"/>
        <v>0</v>
      </c>
      <c r="CN39" s="51">
        <f t="shared" si="10"/>
        <v>0</v>
      </c>
      <c r="CO39" s="51">
        <f t="shared" si="11"/>
        <v>0</v>
      </c>
      <c r="CP39" s="51">
        <f t="shared" si="12"/>
        <v>0</v>
      </c>
      <c r="CQ39" s="51">
        <f t="shared" si="13"/>
        <v>0</v>
      </c>
      <c r="CR39" s="51">
        <f t="shared" si="14"/>
        <v>0</v>
      </c>
      <c r="CS39" s="51">
        <f t="shared" si="15"/>
        <v>0</v>
      </c>
      <c r="CT39" s="51">
        <f t="shared" si="16"/>
        <v>0</v>
      </c>
      <c r="CU39" s="51">
        <f t="shared" si="17"/>
        <v>0</v>
      </c>
      <c r="CV39" s="51">
        <f t="shared" si="18"/>
        <v>0</v>
      </c>
      <c r="CW39" s="51">
        <f t="shared" si="19"/>
        <v>0</v>
      </c>
      <c r="CX39" s="51">
        <f t="shared" si="20"/>
        <v>0</v>
      </c>
      <c r="CY39" s="51">
        <f t="shared" si="21"/>
        <v>0</v>
      </c>
      <c r="CZ39" s="51">
        <f t="shared" si="22"/>
        <v>0</v>
      </c>
      <c r="DA39" s="51">
        <f t="shared" si="23"/>
        <v>0</v>
      </c>
      <c r="DB39" s="51">
        <f t="shared" si="24"/>
        <v>0</v>
      </c>
      <c r="DC39" s="51">
        <f t="shared" si="25"/>
        <v>0</v>
      </c>
      <c r="DD39" s="51">
        <f t="shared" si="26"/>
        <v>0</v>
      </c>
      <c r="DE39" s="51">
        <f t="shared" si="27"/>
        <v>0</v>
      </c>
      <c r="DF39" s="51">
        <f t="shared" si="28"/>
        <v>0</v>
      </c>
      <c r="DG39" s="51">
        <f t="shared" si="29"/>
        <v>0</v>
      </c>
      <c r="DH39" s="51">
        <f t="shared" si="30"/>
        <v>0</v>
      </c>
      <c r="DI39" s="51">
        <f t="shared" si="31"/>
        <v>0</v>
      </c>
      <c r="DJ39" s="51">
        <f t="shared" si="32"/>
        <v>0</v>
      </c>
      <c r="DK39" s="51">
        <f t="shared" si="33"/>
        <v>0</v>
      </c>
      <c r="DL39" s="51">
        <f t="shared" si="34"/>
        <v>0</v>
      </c>
      <c r="DM39" s="51">
        <f t="shared" si="35"/>
        <v>0</v>
      </c>
      <c r="DN39" s="51">
        <f t="shared" si="36"/>
        <v>0</v>
      </c>
      <c r="DO39" s="51">
        <f t="shared" si="37"/>
        <v>0</v>
      </c>
      <c r="DP39" s="51">
        <f t="shared" si="38"/>
        <v>0</v>
      </c>
      <c r="DQ39" s="51">
        <f t="shared" si="39"/>
        <v>0</v>
      </c>
      <c r="DR39" s="51">
        <f t="shared" si="40"/>
        <v>0</v>
      </c>
      <c r="DS39" s="51">
        <f t="shared" si="41"/>
        <v>0</v>
      </c>
    </row>
    <row r="40" spans="1:123" x14ac:dyDescent="0.3">
      <c r="J40" s="5" t="str">
        <f>'6. Patients'!C15</f>
        <v/>
      </c>
      <c r="K40" s="5"/>
      <c r="L40" s="99" t="e">
        <f t="shared" si="42"/>
        <v>#VALUE!</v>
      </c>
      <c r="M40" s="99" t="e">
        <f t="shared" si="43"/>
        <v>#VALUE!</v>
      </c>
      <c r="N40" s="99" t="e">
        <f t="shared" si="44"/>
        <v>#VALUE!</v>
      </c>
      <c r="O40" s="99" t="e">
        <f t="shared" si="45"/>
        <v>#VALUE!</v>
      </c>
      <c r="P40" s="99" t="e">
        <f t="shared" si="46"/>
        <v>#VALUE!</v>
      </c>
      <c r="Q40" s="99" t="e">
        <f t="shared" si="47"/>
        <v>#VALUE!</v>
      </c>
      <c r="R40" s="99" t="e">
        <f t="shared" si="48"/>
        <v>#VALUE!</v>
      </c>
      <c r="S40" s="99" t="e">
        <f t="shared" si="49"/>
        <v>#VALUE!</v>
      </c>
      <c r="T40" s="99" t="e">
        <f t="shared" si="50"/>
        <v>#VALUE!</v>
      </c>
      <c r="U40" s="99" t="e">
        <f t="shared" si="51"/>
        <v>#VALUE!</v>
      </c>
      <c r="V40" s="99" t="e">
        <f t="shared" si="52"/>
        <v>#VALUE!</v>
      </c>
      <c r="W40" s="99" t="e">
        <f t="shared" si="53"/>
        <v>#VALUE!</v>
      </c>
      <c r="X40" s="99" t="e">
        <f t="shared" si="54"/>
        <v>#VALUE!</v>
      </c>
      <c r="Y40" s="99" t="e">
        <f t="shared" si="55"/>
        <v>#VALUE!</v>
      </c>
      <c r="Z40" s="99" t="e">
        <f t="shared" si="56"/>
        <v>#VALUE!</v>
      </c>
      <c r="AA40" s="99" t="e">
        <f t="shared" si="57"/>
        <v>#VALUE!</v>
      </c>
      <c r="AB40" s="99" t="e">
        <f t="shared" si="58"/>
        <v>#VALUE!</v>
      </c>
      <c r="AC40" s="99" t="e">
        <f t="shared" si="59"/>
        <v>#VALUE!</v>
      </c>
      <c r="AD40" s="99" t="e">
        <f t="shared" si="60"/>
        <v>#VALUE!</v>
      </c>
      <c r="AE40" s="99" t="e">
        <f t="shared" si="61"/>
        <v>#VALUE!</v>
      </c>
      <c r="AF40" s="99" t="e">
        <f t="shared" si="62"/>
        <v>#VALUE!</v>
      </c>
      <c r="AG40" s="99" t="e">
        <f t="shared" si="63"/>
        <v>#VALUE!</v>
      </c>
      <c r="AH40" s="99" t="e">
        <f t="shared" si="64"/>
        <v>#VALUE!</v>
      </c>
      <c r="AI40" s="99" t="e">
        <f t="shared" si="65"/>
        <v>#VALUE!</v>
      </c>
      <c r="AJ40" s="99" t="e">
        <f t="shared" si="66"/>
        <v>#VALUE!</v>
      </c>
      <c r="AK40" s="99" t="e">
        <f t="shared" si="67"/>
        <v>#VALUE!</v>
      </c>
      <c r="AL40" s="99" t="e">
        <f t="shared" si="68"/>
        <v>#VALUE!</v>
      </c>
      <c r="AM40" s="99" t="e">
        <f t="shared" si="69"/>
        <v>#VALUE!</v>
      </c>
      <c r="AN40" s="99" t="e">
        <f t="shared" si="70"/>
        <v>#VALUE!</v>
      </c>
      <c r="AO40" s="99" t="e">
        <f t="shared" si="71"/>
        <v>#VALUE!</v>
      </c>
      <c r="AP40" s="99" t="e">
        <f t="shared" si="72"/>
        <v>#VALUE!</v>
      </c>
      <c r="AQ40" s="99" t="e">
        <f t="shared" si="73"/>
        <v>#VALUE!</v>
      </c>
      <c r="AR40" s="99" t="e">
        <f t="shared" si="74"/>
        <v>#VALUE!</v>
      </c>
      <c r="AS40" s="99" t="e">
        <f t="shared" si="75"/>
        <v>#VALUE!</v>
      </c>
      <c r="AT40" s="99" t="e">
        <f t="shared" si="76"/>
        <v>#VALUE!</v>
      </c>
      <c r="AU40" s="99" t="e">
        <f t="shared" si="77"/>
        <v>#VALUE!</v>
      </c>
      <c r="AW40" s="5" t="str">
        <f t="shared" si="5"/>
        <v/>
      </c>
      <c r="AX40" s="51" t="e">
        <f>-MIN(SUMPRODUCT(--($E$9:$E$28&lt;=AX$33),--($B$9:$B$28=$J$34),--($F$9:$F$28&gt;=AX$33),--($C$9:$C$28=$AW40),$H$9:$H$28,K$9:K$28),VLOOKUP($AW40,'6. Patients'!$C$10:$AQ$39,COLUMNS('6. Patients'!$C$9:G$9),0))</f>
        <v>#VALUE!</v>
      </c>
      <c r="AY40" s="51" t="e">
        <f>-MIN(SUMPRODUCT(--($E$9:$E$28&lt;=AY$33),--($B$9:$B$28=$J$34),--($F$9:$F$28&gt;=AY$33),--($C$9:$C$28=$AW40),$H$9:$H$28,L$9:L$28),VLOOKUP($AW40,'6. Patients'!$C$10:$AQ$39,COLUMNS('6. Patients'!$C$9:H$9),0))</f>
        <v>#VALUE!</v>
      </c>
      <c r="AZ40" s="51" t="e">
        <f>-MIN(SUMPRODUCT(--($E$9:$E$28&lt;=AZ$33),--($B$9:$B$28=$J$34),--($F$9:$F$28&gt;=AZ$33),--($C$9:$C$28=$AW40),$H$9:$H$28,M$9:M$28),VLOOKUP($AW40,'6. Patients'!$C$10:$AQ$39,COLUMNS('6. Patients'!$C$9:I$9),0))</f>
        <v>#VALUE!</v>
      </c>
      <c r="BA40" s="51" t="e">
        <f>-MIN(SUMPRODUCT(--($E$9:$E$28&lt;=BA$33),--($B$9:$B$28=$J$34),--($F$9:$F$28&gt;=BA$33),--($C$9:$C$28=$AW40),$H$9:$H$28,N$9:N$28),VLOOKUP($AW40,'6. Patients'!$C$10:$AQ$39,COLUMNS('6. Patients'!$C$9:J$9),0))</f>
        <v>#VALUE!</v>
      </c>
      <c r="BB40" s="51" t="e">
        <f>-MIN(SUMPRODUCT(--($E$9:$E$28&lt;=BB$33),--($B$9:$B$28=$J$34),--($F$9:$F$28&gt;=BB$33),--($C$9:$C$28=$AW40),$H$9:$H$28,O$9:O$28),VLOOKUP($AW40,'6. Patients'!$C$10:$AQ$39,COLUMNS('6. Patients'!$C$9:K$9),0))</f>
        <v>#VALUE!</v>
      </c>
      <c r="BC40" s="51" t="e">
        <f>-MIN(SUMPRODUCT(--($E$9:$E$28&lt;=BC$33),--($B$9:$B$28=$J$34),--($F$9:$F$28&gt;=BC$33),--($C$9:$C$28=$AW40),$H$9:$H$28,P$9:P$28),VLOOKUP($AW40,'6. Patients'!$C$10:$AQ$39,COLUMNS('6. Patients'!$C$9:L$9),0))</f>
        <v>#VALUE!</v>
      </c>
      <c r="BD40" s="51" t="e">
        <f>-MIN(SUMPRODUCT(--($E$9:$E$28&lt;=BD$33),--($B$9:$B$28=$J$34),--($F$9:$F$28&gt;=BD$33),--($C$9:$C$28=$AW40),$H$9:$H$28,Q$9:Q$28),VLOOKUP($AW40,'6. Patients'!$C$10:$AQ$39,COLUMNS('6. Patients'!$C$9:M$9),0))</f>
        <v>#VALUE!</v>
      </c>
      <c r="BE40" s="51" t="e">
        <f>-MIN(SUMPRODUCT(--($E$9:$E$28&lt;=BE$33),--($B$9:$B$28=$J$34),--($F$9:$F$28&gt;=BE$33),--($C$9:$C$28=$AW40),$H$9:$H$28,R$9:R$28),VLOOKUP($AW40,'6. Patients'!$C$10:$AQ$39,COLUMNS('6. Patients'!$C$9:N$9),0))</f>
        <v>#VALUE!</v>
      </c>
      <c r="BF40" s="51" t="e">
        <f>-MIN(SUMPRODUCT(--($E$9:$E$28&lt;=BF$33),--($B$9:$B$28=$J$34),--($F$9:$F$28&gt;=BF$33),--($C$9:$C$28=$AW40),$H$9:$H$28,S$9:S$28),VLOOKUP($AW40,'6. Patients'!$C$10:$AQ$39,COLUMNS('6. Patients'!$C$9:O$9),0))</f>
        <v>#VALUE!</v>
      </c>
      <c r="BG40" s="51" t="e">
        <f>-MIN(SUMPRODUCT(--($E$9:$E$28&lt;=BG$33),--($B$9:$B$28=$J$34),--($F$9:$F$28&gt;=BG$33),--($C$9:$C$28=$AW40),$H$9:$H$28,T$9:T$28),VLOOKUP($AW40,'6. Patients'!$C$10:$AQ$39,COLUMNS('6. Patients'!$C$9:P$9),0))</f>
        <v>#VALUE!</v>
      </c>
      <c r="BH40" s="51" t="e">
        <f>-MIN(SUMPRODUCT(--($E$9:$E$28&lt;=BH$33),--($B$9:$B$28=$J$34),--($F$9:$F$28&gt;=BH$33),--($C$9:$C$28=$AW40),$H$9:$H$28,U$9:U$28),VLOOKUP($AW40,'6. Patients'!$C$10:$AQ$39,COLUMNS('6. Patients'!$C$9:Q$9),0))</f>
        <v>#VALUE!</v>
      </c>
      <c r="BI40" s="51" t="e">
        <f>-MIN(SUMPRODUCT(--($E$9:$E$28&lt;=BI$33),--($B$9:$B$28=$J$34),--($F$9:$F$28&gt;=BI$33),--($C$9:$C$28=$AW40),$H$9:$H$28,V$9:V$28),VLOOKUP($AW40,'6. Patients'!$C$10:$AQ$39,COLUMNS('6. Patients'!$C$9:R$9),0))</f>
        <v>#VALUE!</v>
      </c>
      <c r="BJ40" s="51" t="e">
        <f>-MIN(SUMPRODUCT(--($E$9:$E$28&lt;=BJ$33),--($B$9:$B$28=$J$34),--($F$9:$F$28&gt;=BJ$33),--($C$9:$C$28=$AW40),$H$9:$H$28,W$9:W$28),VLOOKUP($AW40,'6. Patients'!$C$10:$AQ$39,COLUMNS('6. Patients'!$C$9:S$9),0))</f>
        <v>#VALUE!</v>
      </c>
      <c r="BK40" s="51" t="e">
        <f>-MIN(SUMPRODUCT(--($E$9:$E$28&lt;=BK$33),--($B$9:$B$28=$J$34),--($F$9:$F$28&gt;=BK$33),--($C$9:$C$28=$AW40),$H$9:$H$28,X$9:X$28),VLOOKUP($AW40,'6. Patients'!$C$10:$AQ$39,COLUMNS('6. Patients'!$C$9:T$9),0))</f>
        <v>#VALUE!</v>
      </c>
      <c r="BL40" s="51" t="e">
        <f>-MIN(SUMPRODUCT(--($E$9:$E$28&lt;=BL$33),--($B$9:$B$28=$J$34),--($F$9:$F$28&gt;=BL$33),--($C$9:$C$28=$AW40),$H$9:$H$28,Y$9:Y$28),VLOOKUP($AW40,'6. Patients'!$C$10:$AQ$39,COLUMNS('6. Patients'!$C$9:U$9),0))</f>
        <v>#VALUE!</v>
      </c>
      <c r="BM40" s="51" t="e">
        <f>-MIN(SUMPRODUCT(--($E$9:$E$28&lt;=BM$33),--($B$9:$B$28=$J$34),--($F$9:$F$28&gt;=BM$33),--($C$9:$C$28=$AW40),$H$9:$H$28,Z$9:Z$28),VLOOKUP($AW40,'6. Patients'!$C$10:$AQ$39,COLUMNS('6. Patients'!$C$9:V$9),0))</f>
        <v>#VALUE!</v>
      </c>
      <c r="BN40" s="51" t="e">
        <f>-MIN(SUMPRODUCT(--($E$9:$E$28&lt;=BN$33),--($B$9:$B$28=$J$34),--($F$9:$F$28&gt;=BN$33),--($C$9:$C$28=$AW40),$H$9:$H$28,AA$9:AA$28),VLOOKUP($AW40,'6. Patients'!$C$10:$AQ$39,COLUMNS('6. Patients'!$C$9:W$9),0))</f>
        <v>#VALUE!</v>
      </c>
      <c r="BO40" s="51" t="e">
        <f>-MIN(SUMPRODUCT(--($E$9:$E$28&lt;=BO$33),--($B$9:$B$28=$J$34),--($F$9:$F$28&gt;=BO$33),--($C$9:$C$28=$AW40),$H$9:$H$28,AB$9:AB$28),VLOOKUP($AW40,'6. Patients'!$C$10:$AQ$39,COLUMNS('6. Patients'!$C$9:X$9),0))</f>
        <v>#VALUE!</v>
      </c>
      <c r="BP40" s="51" t="e">
        <f>-MIN(SUMPRODUCT(--($E$9:$E$28&lt;=BP$33),--($B$9:$B$28=$J$34),--($F$9:$F$28&gt;=BP$33),--($C$9:$C$28=$AW40),$H$9:$H$28,AC$9:AC$28),VLOOKUP($AW40,'6. Patients'!$C$10:$AQ$39,COLUMNS('6. Patients'!$C$9:Y$9),0))</f>
        <v>#VALUE!</v>
      </c>
      <c r="BQ40" s="51" t="e">
        <f>-MIN(SUMPRODUCT(--($E$9:$E$28&lt;=BQ$33),--($B$9:$B$28=$J$34),--($F$9:$F$28&gt;=BQ$33),--($C$9:$C$28=$AW40),$H$9:$H$28,AD$9:AD$28),VLOOKUP($AW40,'6. Patients'!$C$10:$AQ$39,COLUMNS('6. Patients'!$C$9:Z$9),0))</f>
        <v>#VALUE!</v>
      </c>
      <c r="BR40" s="51" t="e">
        <f>-MIN(SUMPRODUCT(--($E$9:$E$28&lt;=BR$33),--($B$9:$B$28=$J$34),--($F$9:$F$28&gt;=BR$33),--($C$9:$C$28=$AW40),$H$9:$H$28,AE$9:AE$28),VLOOKUP($AW40,'6. Patients'!$C$10:$AQ$39,COLUMNS('6. Patients'!$C$9:AA$9),0))</f>
        <v>#VALUE!</v>
      </c>
      <c r="BS40" s="51" t="e">
        <f>-MIN(SUMPRODUCT(--($E$9:$E$28&lt;=BS$33),--($B$9:$B$28=$J$34),--($F$9:$F$28&gt;=BS$33),--($C$9:$C$28=$AW40),$H$9:$H$28,AF$9:AF$28),VLOOKUP($AW40,'6. Patients'!$C$10:$AQ$39,COLUMNS('6. Patients'!$C$9:AB$9),0))</f>
        <v>#VALUE!</v>
      </c>
      <c r="BT40" s="51" t="e">
        <f>-MIN(SUMPRODUCT(--($E$9:$E$28&lt;=BT$33),--($B$9:$B$28=$J$34),--($F$9:$F$28&gt;=BT$33),--($C$9:$C$28=$AW40),$H$9:$H$28,AG$9:AG$28),VLOOKUP($AW40,'6. Patients'!$C$10:$AQ$39,COLUMNS('6. Patients'!$C$9:AC$9),0))</f>
        <v>#VALUE!</v>
      </c>
      <c r="BU40" s="51" t="e">
        <f>-MIN(SUMPRODUCT(--($E$9:$E$28&lt;=BU$33),--($B$9:$B$28=$J$34),--($F$9:$F$28&gt;=BU$33),--($C$9:$C$28=$AW40),$H$9:$H$28,AH$9:AH$28),VLOOKUP($AW40,'6. Patients'!$C$10:$AQ$39,COLUMNS('6. Patients'!$C$9:AD$9),0))</f>
        <v>#VALUE!</v>
      </c>
      <c r="BV40" s="51" t="e">
        <f>-MIN(SUMPRODUCT(--($E$9:$E$28&lt;=BV$33),--($B$9:$B$28=$J$34),--($F$9:$F$28&gt;=BV$33),--($C$9:$C$28=$AW40),$H$9:$H$28,AI$9:AI$28),VLOOKUP($AW40,'6. Patients'!$C$10:$AQ$39,COLUMNS('6. Patients'!$C$9:AE$9),0))</f>
        <v>#VALUE!</v>
      </c>
      <c r="BW40" s="51" t="e">
        <f>-MIN(SUMPRODUCT(--($E$9:$E$28&lt;=BW$33),--($B$9:$B$28=$J$34),--($F$9:$F$28&gt;=BW$33),--($C$9:$C$28=$AW40),$H$9:$H$28,AJ$9:AJ$28),VLOOKUP($AW40,'6. Patients'!$C$10:$AQ$39,COLUMNS('6. Patients'!$C$9:AF$9),0))</f>
        <v>#VALUE!</v>
      </c>
      <c r="BX40" s="51" t="e">
        <f>-MIN(SUMPRODUCT(--($E$9:$E$28&lt;=BX$33),--($B$9:$B$28=$J$34),--($F$9:$F$28&gt;=BX$33),--($C$9:$C$28=$AW40),$H$9:$H$28,AK$9:AK$28),VLOOKUP($AW40,'6. Patients'!$C$10:$AQ$39,COLUMNS('6. Patients'!$C$9:AG$9),0))</f>
        <v>#VALUE!</v>
      </c>
      <c r="BY40" s="51" t="e">
        <f>-MIN(SUMPRODUCT(--($E$9:$E$28&lt;=BY$33),--($B$9:$B$28=$J$34),--($F$9:$F$28&gt;=BY$33),--($C$9:$C$28=$AW40),$H$9:$H$28,AL$9:AL$28),VLOOKUP($AW40,'6. Patients'!$C$10:$AQ$39,COLUMNS('6. Patients'!$C$9:AH$9),0))</f>
        <v>#VALUE!</v>
      </c>
      <c r="BZ40" s="51" t="e">
        <f>-MIN(SUMPRODUCT(--($E$9:$E$28&lt;=BZ$33),--($B$9:$B$28=$J$34),--($F$9:$F$28&gt;=BZ$33),--($C$9:$C$28=$AW40),$H$9:$H$28,AM$9:AM$28),VLOOKUP($AW40,'6. Patients'!$C$10:$AQ$39,COLUMNS('6. Patients'!$C$9:AI$9),0))</f>
        <v>#VALUE!</v>
      </c>
      <c r="CA40" s="51" t="e">
        <f>-MIN(SUMPRODUCT(--($E$9:$E$28&lt;=CA$33),--($B$9:$B$28=$J$34),--($F$9:$F$28&gt;=CA$33),--($C$9:$C$28=$AW40),$H$9:$H$28,AN$9:AN$28),VLOOKUP($AW40,'6. Patients'!$C$10:$AQ$39,COLUMNS('6. Patients'!$C$9:AJ$9),0))</f>
        <v>#VALUE!</v>
      </c>
      <c r="CB40" s="51" t="e">
        <f>-MIN(SUMPRODUCT(--($E$9:$E$28&lt;=CB$33),--($B$9:$B$28=$J$34),--($F$9:$F$28&gt;=CB$33),--($C$9:$C$28=$AW40),$H$9:$H$28,AO$9:AO$28),VLOOKUP($AW40,'6. Patients'!$C$10:$AQ$39,COLUMNS('6. Patients'!$C$9:AK$9),0))</f>
        <v>#VALUE!</v>
      </c>
      <c r="CC40" s="51" t="e">
        <f>-MIN(SUMPRODUCT(--($E$9:$E$28&lt;=CC$33),--($B$9:$B$28=$J$34),--($F$9:$F$28&gt;=CC$33),--($C$9:$C$28=$AW40),$H$9:$H$28,AP$9:AP$28),VLOOKUP($AW40,'6. Patients'!$C$10:$AQ$39,COLUMNS('6. Patients'!$C$9:AL$9),0))</f>
        <v>#VALUE!</v>
      </c>
      <c r="CD40" s="51" t="e">
        <f>-MIN(SUMPRODUCT(--($E$9:$E$28&lt;=CD$33),--($B$9:$B$28=$J$34),--($F$9:$F$28&gt;=CD$33),--($C$9:$C$28=$AW40),$H$9:$H$28,AQ$9:AQ$28),VLOOKUP($AW40,'6. Patients'!$C$10:$AQ$39,COLUMNS('6. Patients'!$C$9:AM$9),0))</f>
        <v>#VALUE!</v>
      </c>
      <c r="CE40" s="51" t="e">
        <f>-MIN(SUMPRODUCT(--($E$9:$E$28&lt;=CE$33),--($B$9:$B$28=$J$34),--($F$9:$F$28&gt;=CE$33),--($C$9:$C$28=$AW40),$H$9:$H$28,AR$9:AR$28),VLOOKUP($AW40,'6. Patients'!$C$10:$AQ$39,COLUMNS('6. Patients'!$C$9:AN$9),0))</f>
        <v>#VALUE!</v>
      </c>
      <c r="CF40" s="51" t="e">
        <f>-MIN(SUMPRODUCT(--($E$9:$E$28&lt;=CF$33),--($B$9:$B$28=$J$34),--($F$9:$F$28&gt;=CF$33),--($C$9:$C$28=$AW40),$H$9:$H$28,AS$9:AS$28),VLOOKUP($AW40,'6. Patients'!$C$10:$AQ$39,COLUMNS('6. Patients'!$C$9:AO$9),0))</f>
        <v>#VALUE!</v>
      </c>
      <c r="CG40" s="51" t="e">
        <f>-MIN(SUMPRODUCT(--($E$9:$E$28&lt;=CG$33),--($B$9:$B$28=$J$34),--($F$9:$F$28&gt;=CG$33),--($C$9:$C$28=$AW40),$H$9:$H$28,AT$9:AT$28),VLOOKUP($AW40,'6. Patients'!$C$10:$AQ$39,COLUMNS('6. Patients'!$C$9:AP$9),0))</f>
        <v>#VALUE!</v>
      </c>
      <c r="CI40" s="5" t="str">
        <f t="shared" si="78"/>
        <v/>
      </c>
      <c r="CJ40" s="51">
        <f t="shared" si="6"/>
        <v>0</v>
      </c>
      <c r="CK40" s="51">
        <f t="shared" si="7"/>
        <v>0</v>
      </c>
      <c r="CL40" s="51">
        <f t="shared" si="8"/>
        <v>0</v>
      </c>
      <c r="CM40" s="51">
        <f t="shared" si="9"/>
        <v>0</v>
      </c>
      <c r="CN40" s="51">
        <f t="shared" si="10"/>
        <v>0</v>
      </c>
      <c r="CO40" s="51">
        <f t="shared" si="11"/>
        <v>0</v>
      </c>
      <c r="CP40" s="51">
        <f t="shared" si="12"/>
        <v>0</v>
      </c>
      <c r="CQ40" s="51">
        <f t="shared" si="13"/>
        <v>0</v>
      </c>
      <c r="CR40" s="51">
        <f t="shared" si="14"/>
        <v>0</v>
      </c>
      <c r="CS40" s="51">
        <f t="shared" si="15"/>
        <v>0</v>
      </c>
      <c r="CT40" s="51">
        <f t="shared" si="16"/>
        <v>0</v>
      </c>
      <c r="CU40" s="51">
        <f t="shared" si="17"/>
        <v>0</v>
      </c>
      <c r="CV40" s="51">
        <f t="shared" si="18"/>
        <v>0</v>
      </c>
      <c r="CW40" s="51">
        <f t="shared" si="19"/>
        <v>0</v>
      </c>
      <c r="CX40" s="51">
        <f t="shared" si="20"/>
        <v>0</v>
      </c>
      <c r="CY40" s="51">
        <f t="shared" si="21"/>
        <v>0</v>
      </c>
      <c r="CZ40" s="51">
        <f t="shared" si="22"/>
        <v>0</v>
      </c>
      <c r="DA40" s="51">
        <f t="shared" si="23"/>
        <v>0</v>
      </c>
      <c r="DB40" s="51">
        <f t="shared" si="24"/>
        <v>0</v>
      </c>
      <c r="DC40" s="51">
        <f t="shared" si="25"/>
        <v>0</v>
      </c>
      <c r="DD40" s="51">
        <f t="shared" si="26"/>
        <v>0</v>
      </c>
      <c r="DE40" s="51">
        <f t="shared" si="27"/>
        <v>0</v>
      </c>
      <c r="DF40" s="51">
        <f t="shared" si="28"/>
        <v>0</v>
      </c>
      <c r="DG40" s="51">
        <f t="shared" si="29"/>
        <v>0</v>
      </c>
      <c r="DH40" s="51">
        <f t="shared" si="30"/>
        <v>0</v>
      </c>
      <c r="DI40" s="51">
        <f t="shared" si="31"/>
        <v>0</v>
      </c>
      <c r="DJ40" s="51">
        <f t="shared" si="32"/>
        <v>0</v>
      </c>
      <c r="DK40" s="51">
        <f t="shared" si="33"/>
        <v>0</v>
      </c>
      <c r="DL40" s="51">
        <f t="shared" si="34"/>
        <v>0</v>
      </c>
      <c r="DM40" s="51">
        <f t="shared" si="35"/>
        <v>0</v>
      </c>
      <c r="DN40" s="51">
        <f t="shared" si="36"/>
        <v>0</v>
      </c>
      <c r="DO40" s="51">
        <f t="shared" si="37"/>
        <v>0</v>
      </c>
      <c r="DP40" s="51">
        <f t="shared" si="38"/>
        <v>0</v>
      </c>
      <c r="DQ40" s="51">
        <f t="shared" si="39"/>
        <v>0</v>
      </c>
      <c r="DR40" s="51">
        <f t="shared" si="40"/>
        <v>0</v>
      </c>
      <c r="DS40" s="51">
        <f t="shared" si="41"/>
        <v>0</v>
      </c>
    </row>
    <row r="41" spans="1:123" x14ac:dyDescent="0.3">
      <c r="J41" s="5" t="str">
        <f>'6. Patients'!C16</f>
        <v/>
      </c>
      <c r="K41" s="5"/>
      <c r="L41" s="99" t="e">
        <f t="shared" si="42"/>
        <v>#VALUE!</v>
      </c>
      <c r="M41" s="99" t="e">
        <f t="shared" si="43"/>
        <v>#VALUE!</v>
      </c>
      <c r="N41" s="99" t="e">
        <f t="shared" si="44"/>
        <v>#VALUE!</v>
      </c>
      <c r="O41" s="99" t="e">
        <f t="shared" si="45"/>
        <v>#VALUE!</v>
      </c>
      <c r="P41" s="99" t="e">
        <f t="shared" si="46"/>
        <v>#VALUE!</v>
      </c>
      <c r="Q41" s="99" t="e">
        <f t="shared" si="47"/>
        <v>#VALUE!</v>
      </c>
      <c r="R41" s="99" t="e">
        <f t="shared" si="48"/>
        <v>#VALUE!</v>
      </c>
      <c r="S41" s="99" t="e">
        <f t="shared" si="49"/>
        <v>#VALUE!</v>
      </c>
      <c r="T41" s="99" t="e">
        <f t="shared" si="50"/>
        <v>#VALUE!</v>
      </c>
      <c r="U41" s="99" t="e">
        <f t="shared" si="51"/>
        <v>#VALUE!</v>
      </c>
      <c r="V41" s="99" t="e">
        <f t="shared" si="52"/>
        <v>#VALUE!</v>
      </c>
      <c r="W41" s="99" t="e">
        <f t="shared" si="53"/>
        <v>#VALUE!</v>
      </c>
      <c r="X41" s="99" t="e">
        <f t="shared" si="54"/>
        <v>#VALUE!</v>
      </c>
      <c r="Y41" s="99" t="e">
        <f t="shared" si="55"/>
        <v>#VALUE!</v>
      </c>
      <c r="Z41" s="99" t="e">
        <f t="shared" si="56"/>
        <v>#VALUE!</v>
      </c>
      <c r="AA41" s="99" t="e">
        <f t="shared" si="57"/>
        <v>#VALUE!</v>
      </c>
      <c r="AB41" s="99" t="e">
        <f t="shared" si="58"/>
        <v>#VALUE!</v>
      </c>
      <c r="AC41" s="99" t="e">
        <f t="shared" si="59"/>
        <v>#VALUE!</v>
      </c>
      <c r="AD41" s="99" t="e">
        <f t="shared" si="60"/>
        <v>#VALUE!</v>
      </c>
      <c r="AE41" s="99" t="e">
        <f t="shared" si="61"/>
        <v>#VALUE!</v>
      </c>
      <c r="AF41" s="99" t="e">
        <f t="shared" si="62"/>
        <v>#VALUE!</v>
      </c>
      <c r="AG41" s="99" t="e">
        <f t="shared" si="63"/>
        <v>#VALUE!</v>
      </c>
      <c r="AH41" s="99" t="e">
        <f t="shared" si="64"/>
        <v>#VALUE!</v>
      </c>
      <c r="AI41" s="99" t="e">
        <f t="shared" si="65"/>
        <v>#VALUE!</v>
      </c>
      <c r="AJ41" s="99" t="e">
        <f t="shared" si="66"/>
        <v>#VALUE!</v>
      </c>
      <c r="AK41" s="99" t="e">
        <f t="shared" si="67"/>
        <v>#VALUE!</v>
      </c>
      <c r="AL41" s="99" t="e">
        <f t="shared" si="68"/>
        <v>#VALUE!</v>
      </c>
      <c r="AM41" s="99" t="e">
        <f t="shared" si="69"/>
        <v>#VALUE!</v>
      </c>
      <c r="AN41" s="99" t="e">
        <f t="shared" si="70"/>
        <v>#VALUE!</v>
      </c>
      <c r="AO41" s="99" t="e">
        <f t="shared" si="71"/>
        <v>#VALUE!</v>
      </c>
      <c r="AP41" s="99" t="e">
        <f t="shared" si="72"/>
        <v>#VALUE!</v>
      </c>
      <c r="AQ41" s="99" t="e">
        <f t="shared" si="73"/>
        <v>#VALUE!</v>
      </c>
      <c r="AR41" s="99" t="e">
        <f t="shared" si="74"/>
        <v>#VALUE!</v>
      </c>
      <c r="AS41" s="99" t="e">
        <f t="shared" si="75"/>
        <v>#VALUE!</v>
      </c>
      <c r="AT41" s="99" t="e">
        <f t="shared" si="76"/>
        <v>#VALUE!</v>
      </c>
      <c r="AU41" s="99" t="e">
        <f t="shared" si="77"/>
        <v>#VALUE!</v>
      </c>
      <c r="AW41" s="5" t="str">
        <f t="shared" si="5"/>
        <v/>
      </c>
      <c r="AX41" s="51" t="e">
        <f>-MIN(SUMPRODUCT(--($E$9:$E$28&lt;=AX$33),--($B$9:$B$28=$J$34),--($F$9:$F$28&gt;=AX$33),--($C$9:$C$28=$AW41),$H$9:$H$28,K$9:K$28),VLOOKUP($AW41,'6. Patients'!$C$10:$AQ$39,COLUMNS('6. Patients'!$C$9:G$9),0))</f>
        <v>#VALUE!</v>
      </c>
      <c r="AY41" s="51" t="e">
        <f>-MIN(SUMPRODUCT(--($E$9:$E$28&lt;=AY$33),--($B$9:$B$28=$J$34),--($F$9:$F$28&gt;=AY$33),--($C$9:$C$28=$AW41),$H$9:$H$28,L$9:L$28),VLOOKUP($AW41,'6. Patients'!$C$10:$AQ$39,COLUMNS('6. Patients'!$C$9:H$9),0))</f>
        <v>#VALUE!</v>
      </c>
      <c r="AZ41" s="51" t="e">
        <f>-MIN(SUMPRODUCT(--($E$9:$E$28&lt;=AZ$33),--($B$9:$B$28=$J$34),--($F$9:$F$28&gt;=AZ$33),--($C$9:$C$28=$AW41),$H$9:$H$28,M$9:M$28),VLOOKUP($AW41,'6. Patients'!$C$10:$AQ$39,COLUMNS('6. Patients'!$C$9:I$9),0))</f>
        <v>#VALUE!</v>
      </c>
      <c r="BA41" s="51" t="e">
        <f>-MIN(SUMPRODUCT(--($E$9:$E$28&lt;=BA$33),--($B$9:$B$28=$J$34),--($F$9:$F$28&gt;=BA$33),--($C$9:$C$28=$AW41),$H$9:$H$28,N$9:N$28),VLOOKUP($AW41,'6. Patients'!$C$10:$AQ$39,COLUMNS('6. Patients'!$C$9:J$9),0))</f>
        <v>#VALUE!</v>
      </c>
      <c r="BB41" s="51" t="e">
        <f>-MIN(SUMPRODUCT(--($E$9:$E$28&lt;=BB$33),--($B$9:$B$28=$J$34),--($F$9:$F$28&gt;=BB$33),--($C$9:$C$28=$AW41),$H$9:$H$28,O$9:O$28),VLOOKUP($AW41,'6. Patients'!$C$10:$AQ$39,COLUMNS('6. Patients'!$C$9:K$9),0))</f>
        <v>#VALUE!</v>
      </c>
      <c r="BC41" s="51" t="e">
        <f>-MIN(SUMPRODUCT(--($E$9:$E$28&lt;=BC$33),--($B$9:$B$28=$J$34),--($F$9:$F$28&gt;=BC$33),--($C$9:$C$28=$AW41),$H$9:$H$28,P$9:P$28),VLOOKUP($AW41,'6. Patients'!$C$10:$AQ$39,COLUMNS('6. Patients'!$C$9:L$9),0))</f>
        <v>#VALUE!</v>
      </c>
      <c r="BD41" s="51" t="e">
        <f>-MIN(SUMPRODUCT(--($E$9:$E$28&lt;=BD$33),--($B$9:$B$28=$J$34),--($F$9:$F$28&gt;=BD$33),--($C$9:$C$28=$AW41),$H$9:$H$28,Q$9:Q$28),VLOOKUP($AW41,'6. Patients'!$C$10:$AQ$39,COLUMNS('6. Patients'!$C$9:M$9),0))</f>
        <v>#VALUE!</v>
      </c>
      <c r="BE41" s="51" t="e">
        <f>-MIN(SUMPRODUCT(--($E$9:$E$28&lt;=BE$33),--($B$9:$B$28=$J$34),--($F$9:$F$28&gt;=BE$33),--($C$9:$C$28=$AW41),$H$9:$H$28,R$9:R$28),VLOOKUP($AW41,'6. Patients'!$C$10:$AQ$39,COLUMNS('6. Patients'!$C$9:N$9),0))</f>
        <v>#VALUE!</v>
      </c>
      <c r="BF41" s="51" t="e">
        <f>-MIN(SUMPRODUCT(--($E$9:$E$28&lt;=BF$33),--($B$9:$B$28=$J$34),--($F$9:$F$28&gt;=BF$33),--($C$9:$C$28=$AW41),$H$9:$H$28,S$9:S$28),VLOOKUP($AW41,'6. Patients'!$C$10:$AQ$39,COLUMNS('6. Patients'!$C$9:O$9),0))</f>
        <v>#VALUE!</v>
      </c>
      <c r="BG41" s="51" t="e">
        <f>-MIN(SUMPRODUCT(--($E$9:$E$28&lt;=BG$33),--($B$9:$B$28=$J$34),--($F$9:$F$28&gt;=BG$33),--($C$9:$C$28=$AW41),$H$9:$H$28,T$9:T$28),VLOOKUP($AW41,'6. Patients'!$C$10:$AQ$39,COLUMNS('6. Patients'!$C$9:P$9),0))</f>
        <v>#VALUE!</v>
      </c>
      <c r="BH41" s="51" t="e">
        <f>-MIN(SUMPRODUCT(--($E$9:$E$28&lt;=BH$33),--($B$9:$B$28=$J$34),--($F$9:$F$28&gt;=BH$33),--($C$9:$C$28=$AW41),$H$9:$H$28,U$9:U$28),VLOOKUP($AW41,'6. Patients'!$C$10:$AQ$39,COLUMNS('6. Patients'!$C$9:Q$9),0))</f>
        <v>#VALUE!</v>
      </c>
      <c r="BI41" s="51" t="e">
        <f>-MIN(SUMPRODUCT(--($E$9:$E$28&lt;=BI$33),--($B$9:$B$28=$J$34),--($F$9:$F$28&gt;=BI$33),--($C$9:$C$28=$AW41),$H$9:$H$28,V$9:V$28),VLOOKUP($AW41,'6. Patients'!$C$10:$AQ$39,COLUMNS('6. Patients'!$C$9:R$9),0))</f>
        <v>#VALUE!</v>
      </c>
      <c r="BJ41" s="51" t="e">
        <f>-MIN(SUMPRODUCT(--($E$9:$E$28&lt;=BJ$33),--($B$9:$B$28=$J$34),--($F$9:$F$28&gt;=BJ$33),--($C$9:$C$28=$AW41),$H$9:$H$28,W$9:W$28),VLOOKUP($AW41,'6. Patients'!$C$10:$AQ$39,COLUMNS('6. Patients'!$C$9:S$9),0))</f>
        <v>#VALUE!</v>
      </c>
      <c r="BK41" s="51" t="e">
        <f>-MIN(SUMPRODUCT(--($E$9:$E$28&lt;=BK$33),--($B$9:$B$28=$J$34),--($F$9:$F$28&gt;=BK$33),--($C$9:$C$28=$AW41),$H$9:$H$28,X$9:X$28),VLOOKUP($AW41,'6. Patients'!$C$10:$AQ$39,COLUMNS('6. Patients'!$C$9:T$9),0))</f>
        <v>#VALUE!</v>
      </c>
      <c r="BL41" s="51" t="e">
        <f>-MIN(SUMPRODUCT(--($E$9:$E$28&lt;=BL$33),--($B$9:$B$28=$J$34),--($F$9:$F$28&gt;=BL$33),--($C$9:$C$28=$AW41),$H$9:$H$28,Y$9:Y$28),VLOOKUP($AW41,'6. Patients'!$C$10:$AQ$39,COLUMNS('6. Patients'!$C$9:U$9),0))</f>
        <v>#VALUE!</v>
      </c>
      <c r="BM41" s="51" t="e">
        <f>-MIN(SUMPRODUCT(--($E$9:$E$28&lt;=BM$33),--($B$9:$B$28=$J$34),--($F$9:$F$28&gt;=BM$33),--($C$9:$C$28=$AW41),$H$9:$H$28,Z$9:Z$28),VLOOKUP($AW41,'6. Patients'!$C$10:$AQ$39,COLUMNS('6. Patients'!$C$9:V$9),0))</f>
        <v>#VALUE!</v>
      </c>
      <c r="BN41" s="51" t="e">
        <f>-MIN(SUMPRODUCT(--($E$9:$E$28&lt;=BN$33),--($B$9:$B$28=$J$34),--($F$9:$F$28&gt;=BN$33),--($C$9:$C$28=$AW41),$H$9:$H$28,AA$9:AA$28),VLOOKUP($AW41,'6. Patients'!$C$10:$AQ$39,COLUMNS('6. Patients'!$C$9:W$9),0))</f>
        <v>#VALUE!</v>
      </c>
      <c r="BO41" s="51" t="e">
        <f>-MIN(SUMPRODUCT(--($E$9:$E$28&lt;=BO$33),--($B$9:$B$28=$J$34),--($F$9:$F$28&gt;=BO$33),--($C$9:$C$28=$AW41),$H$9:$H$28,AB$9:AB$28),VLOOKUP($AW41,'6. Patients'!$C$10:$AQ$39,COLUMNS('6. Patients'!$C$9:X$9),0))</f>
        <v>#VALUE!</v>
      </c>
      <c r="BP41" s="51" t="e">
        <f>-MIN(SUMPRODUCT(--($E$9:$E$28&lt;=BP$33),--($B$9:$B$28=$J$34),--($F$9:$F$28&gt;=BP$33),--($C$9:$C$28=$AW41),$H$9:$H$28,AC$9:AC$28),VLOOKUP($AW41,'6. Patients'!$C$10:$AQ$39,COLUMNS('6. Patients'!$C$9:Y$9),0))</f>
        <v>#VALUE!</v>
      </c>
      <c r="BQ41" s="51" t="e">
        <f>-MIN(SUMPRODUCT(--($E$9:$E$28&lt;=BQ$33),--($B$9:$B$28=$J$34),--($F$9:$F$28&gt;=BQ$33),--($C$9:$C$28=$AW41),$H$9:$H$28,AD$9:AD$28),VLOOKUP($AW41,'6. Patients'!$C$10:$AQ$39,COLUMNS('6. Patients'!$C$9:Z$9),0))</f>
        <v>#VALUE!</v>
      </c>
      <c r="BR41" s="51" t="e">
        <f>-MIN(SUMPRODUCT(--($E$9:$E$28&lt;=BR$33),--($B$9:$B$28=$J$34),--($F$9:$F$28&gt;=BR$33),--($C$9:$C$28=$AW41),$H$9:$H$28,AE$9:AE$28),VLOOKUP($AW41,'6. Patients'!$C$10:$AQ$39,COLUMNS('6. Patients'!$C$9:AA$9),0))</f>
        <v>#VALUE!</v>
      </c>
      <c r="BS41" s="51" t="e">
        <f>-MIN(SUMPRODUCT(--($E$9:$E$28&lt;=BS$33),--($B$9:$B$28=$J$34),--($F$9:$F$28&gt;=BS$33),--($C$9:$C$28=$AW41),$H$9:$H$28,AF$9:AF$28),VLOOKUP($AW41,'6. Patients'!$C$10:$AQ$39,COLUMNS('6. Patients'!$C$9:AB$9),0))</f>
        <v>#VALUE!</v>
      </c>
      <c r="BT41" s="51" t="e">
        <f>-MIN(SUMPRODUCT(--($E$9:$E$28&lt;=BT$33),--($B$9:$B$28=$J$34),--($F$9:$F$28&gt;=BT$33),--($C$9:$C$28=$AW41),$H$9:$H$28,AG$9:AG$28),VLOOKUP($AW41,'6. Patients'!$C$10:$AQ$39,COLUMNS('6. Patients'!$C$9:AC$9),0))</f>
        <v>#VALUE!</v>
      </c>
      <c r="BU41" s="51" t="e">
        <f>-MIN(SUMPRODUCT(--($E$9:$E$28&lt;=BU$33),--($B$9:$B$28=$J$34),--($F$9:$F$28&gt;=BU$33),--($C$9:$C$28=$AW41),$H$9:$H$28,AH$9:AH$28),VLOOKUP($AW41,'6. Patients'!$C$10:$AQ$39,COLUMNS('6. Patients'!$C$9:AD$9),0))</f>
        <v>#VALUE!</v>
      </c>
      <c r="BV41" s="51" t="e">
        <f>-MIN(SUMPRODUCT(--($E$9:$E$28&lt;=BV$33),--($B$9:$B$28=$J$34),--($F$9:$F$28&gt;=BV$33),--($C$9:$C$28=$AW41),$H$9:$H$28,AI$9:AI$28),VLOOKUP($AW41,'6. Patients'!$C$10:$AQ$39,COLUMNS('6. Patients'!$C$9:AE$9),0))</f>
        <v>#VALUE!</v>
      </c>
      <c r="BW41" s="51" t="e">
        <f>-MIN(SUMPRODUCT(--($E$9:$E$28&lt;=BW$33),--($B$9:$B$28=$J$34),--($F$9:$F$28&gt;=BW$33),--($C$9:$C$28=$AW41),$H$9:$H$28,AJ$9:AJ$28),VLOOKUP($AW41,'6. Patients'!$C$10:$AQ$39,COLUMNS('6. Patients'!$C$9:AF$9),0))</f>
        <v>#VALUE!</v>
      </c>
      <c r="BX41" s="51" t="e">
        <f>-MIN(SUMPRODUCT(--($E$9:$E$28&lt;=BX$33),--($B$9:$B$28=$J$34),--($F$9:$F$28&gt;=BX$33),--($C$9:$C$28=$AW41),$H$9:$H$28,AK$9:AK$28),VLOOKUP($AW41,'6. Patients'!$C$10:$AQ$39,COLUMNS('6. Patients'!$C$9:AG$9),0))</f>
        <v>#VALUE!</v>
      </c>
      <c r="BY41" s="51" t="e">
        <f>-MIN(SUMPRODUCT(--($E$9:$E$28&lt;=BY$33),--($B$9:$B$28=$J$34),--($F$9:$F$28&gt;=BY$33),--($C$9:$C$28=$AW41),$H$9:$H$28,AL$9:AL$28),VLOOKUP($AW41,'6. Patients'!$C$10:$AQ$39,COLUMNS('6. Patients'!$C$9:AH$9),0))</f>
        <v>#VALUE!</v>
      </c>
      <c r="BZ41" s="51" t="e">
        <f>-MIN(SUMPRODUCT(--($E$9:$E$28&lt;=BZ$33),--($B$9:$B$28=$J$34),--($F$9:$F$28&gt;=BZ$33),--($C$9:$C$28=$AW41),$H$9:$H$28,AM$9:AM$28),VLOOKUP($AW41,'6. Patients'!$C$10:$AQ$39,COLUMNS('6. Patients'!$C$9:AI$9),0))</f>
        <v>#VALUE!</v>
      </c>
      <c r="CA41" s="51" t="e">
        <f>-MIN(SUMPRODUCT(--($E$9:$E$28&lt;=CA$33),--($B$9:$B$28=$J$34),--($F$9:$F$28&gt;=CA$33),--($C$9:$C$28=$AW41),$H$9:$H$28,AN$9:AN$28),VLOOKUP($AW41,'6. Patients'!$C$10:$AQ$39,COLUMNS('6. Patients'!$C$9:AJ$9),0))</f>
        <v>#VALUE!</v>
      </c>
      <c r="CB41" s="51" t="e">
        <f>-MIN(SUMPRODUCT(--($E$9:$E$28&lt;=CB$33),--($B$9:$B$28=$J$34),--($F$9:$F$28&gt;=CB$33),--($C$9:$C$28=$AW41),$H$9:$H$28,AO$9:AO$28),VLOOKUP($AW41,'6. Patients'!$C$10:$AQ$39,COLUMNS('6. Patients'!$C$9:AK$9),0))</f>
        <v>#VALUE!</v>
      </c>
      <c r="CC41" s="51" t="e">
        <f>-MIN(SUMPRODUCT(--($E$9:$E$28&lt;=CC$33),--($B$9:$B$28=$J$34),--($F$9:$F$28&gt;=CC$33),--($C$9:$C$28=$AW41),$H$9:$H$28,AP$9:AP$28),VLOOKUP($AW41,'6. Patients'!$C$10:$AQ$39,COLUMNS('6. Patients'!$C$9:AL$9),0))</f>
        <v>#VALUE!</v>
      </c>
      <c r="CD41" s="51" t="e">
        <f>-MIN(SUMPRODUCT(--($E$9:$E$28&lt;=CD$33),--($B$9:$B$28=$J$34),--($F$9:$F$28&gt;=CD$33),--($C$9:$C$28=$AW41),$H$9:$H$28,AQ$9:AQ$28),VLOOKUP($AW41,'6. Patients'!$C$10:$AQ$39,COLUMNS('6. Patients'!$C$9:AM$9),0))</f>
        <v>#VALUE!</v>
      </c>
      <c r="CE41" s="51" t="e">
        <f>-MIN(SUMPRODUCT(--($E$9:$E$28&lt;=CE$33),--($B$9:$B$28=$J$34),--($F$9:$F$28&gt;=CE$33),--($C$9:$C$28=$AW41),$H$9:$H$28,AR$9:AR$28),VLOOKUP($AW41,'6. Patients'!$C$10:$AQ$39,COLUMNS('6. Patients'!$C$9:AN$9),0))</f>
        <v>#VALUE!</v>
      </c>
      <c r="CF41" s="51" t="e">
        <f>-MIN(SUMPRODUCT(--($E$9:$E$28&lt;=CF$33),--($B$9:$B$28=$J$34),--($F$9:$F$28&gt;=CF$33),--($C$9:$C$28=$AW41),$H$9:$H$28,AS$9:AS$28),VLOOKUP($AW41,'6. Patients'!$C$10:$AQ$39,COLUMNS('6. Patients'!$C$9:AO$9),0))</f>
        <v>#VALUE!</v>
      </c>
      <c r="CG41" s="51" t="e">
        <f>-MIN(SUMPRODUCT(--($E$9:$E$28&lt;=CG$33),--($B$9:$B$28=$J$34),--($F$9:$F$28&gt;=CG$33),--($C$9:$C$28=$AW41),$H$9:$H$28,AT$9:AT$28),VLOOKUP($AW41,'6. Patients'!$C$10:$AQ$39,COLUMNS('6. Patients'!$C$9:AP$9),0))</f>
        <v>#VALUE!</v>
      </c>
      <c r="CI41" s="5" t="str">
        <f t="shared" si="78"/>
        <v/>
      </c>
      <c r="CJ41" s="51">
        <f t="shared" si="6"/>
        <v>0</v>
      </c>
      <c r="CK41" s="51">
        <f t="shared" si="7"/>
        <v>0</v>
      </c>
      <c r="CL41" s="51">
        <f t="shared" si="8"/>
        <v>0</v>
      </c>
      <c r="CM41" s="51">
        <f t="shared" si="9"/>
        <v>0</v>
      </c>
      <c r="CN41" s="51">
        <f t="shared" si="10"/>
        <v>0</v>
      </c>
      <c r="CO41" s="51">
        <f t="shared" si="11"/>
        <v>0</v>
      </c>
      <c r="CP41" s="51">
        <f t="shared" si="12"/>
        <v>0</v>
      </c>
      <c r="CQ41" s="51">
        <f t="shared" si="13"/>
        <v>0</v>
      </c>
      <c r="CR41" s="51">
        <f t="shared" si="14"/>
        <v>0</v>
      </c>
      <c r="CS41" s="51">
        <f t="shared" si="15"/>
        <v>0</v>
      </c>
      <c r="CT41" s="51">
        <f t="shared" si="16"/>
        <v>0</v>
      </c>
      <c r="CU41" s="51">
        <f t="shared" si="17"/>
        <v>0</v>
      </c>
      <c r="CV41" s="51">
        <f t="shared" si="18"/>
        <v>0</v>
      </c>
      <c r="CW41" s="51">
        <f t="shared" si="19"/>
        <v>0</v>
      </c>
      <c r="CX41" s="51">
        <f t="shared" si="20"/>
        <v>0</v>
      </c>
      <c r="CY41" s="51">
        <f t="shared" si="21"/>
        <v>0</v>
      </c>
      <c r="CZ41" s="51">
        <f t="shared" si="22"/>
        <v>0</v>
      </c>
      <c r="DA41" s="51">
        <f t="shared" si="23"/>
        <v>0</v>
      </c>
      <c r="DB41" s="51">
        <f t="shared" si="24"/>
        <v>0</v>
      </c>
      <c r="DC41" s="51">
        <f t="shared" si="25"/>
        <v>0</v>
      </c>
      <c r="DD41" s="51">
        <f t="shared" si="26"/>
        <v>0</v>
      </c>
      <c r="DE41" s="51">
        <f t="shared" si="27"/>
        <v>0</v>
      </c>
      <c r="DF41" s="51">
        <f t="shared" si="28"/>
        <v>0</v>
      </c>
      <c r="DG41" s="51">
        <f t="shared" si="29"/>
        <v>0</v>
      </c>
      <c r="DH41" s="51">
        <f t="shared" si="30"/>
        <v>0</v>
      </c>
      <c r="DI41" s="51">
        <f t="shared" si="31"/>
        <v>0</v>
      </c>
      <c r="DJ41" s="51">
        <f t="shared" si="32"/>
        <v>0</v>
      </c>
      <c r="DK41" s="51">
        <f t="shared" si="33"/>
        <v>0</v>
      </c>
      <c r="DL41" s="51">
        <f t="shared" si="34"/>
        <v>0</v>
      </c>
      <c r="DM41" s="51">
        <f t="shared" si="35"/>
        <v>0</v>
      </c>
      <c r="DN41" s="51">
        <f t="shared" si="36"/>
        <v>0</v>
      </c>
      <c r="DO41" s="51">
        <f t="shared" si="37"/>
        <v>0</v>
      </c>
      <c r="DP41" s="51">
        <f t="shared" si="38"/>
        <v>0</v>
      </c>
      <c r="DQ41" s="51">
        <f t="shared" si="39"/>
        <v>0</v>
      </c>
      <c r="DR41" s="51">
        <f t="shared" si="40"/>
        <v>0</v>
      </c>
      <c r="DS41" s="51">
        <f t="shared" si="41"/>
        <v>0</v>
      </c>
    </row>
    <row r="42" spans="1:123" ht="15" customHeight="1" x14ac:dyDescent="0.3">
      <c r="B42" s="835"/>
      <c r="C42" s="835"/>
      <c r="D42" s="835"/>
      <c r="E42" s="835"/>
      <c r="F42" s="835"/>
      <c r="G42" s="835"/>
      <c r="H42" s="835"/>
      <c r="I42" s="836"/>
      <c r="J42" s="5" t="str">
        <f>'6. Patients'!C17</f>
        <v/>
      </c>
      <c r="K42" s="5"/>
      <c r="L42" s="99" t="e">
        <f t="shared" si="42"/>
        <v>#VALUE!</v>
      </c>
      <c r="M42" s="99" t="e">
        <f t="shared" si="43"/>
        <v>#VALUE!</v>
      </c>
      <c r="N42" s="99" t="e">
        <f t="shared" si="44"/>
        <v>#VALUE!</v>
      </c>
      <c r="O42" s="99" t="e">
        <f t="shared" si="45"/>
        <v>#VALUE!</v>
      </c>
      <c r="P42" s="99" t="e">
        <f t="shared" si="46"/>
        <v>#VALUE!</v>
      </c>
      <c r="Q42" s="99" t="e">
        <f t="shared" si="47"/>
        <v>#VALUE!</v>
      </c>
      <c r="R42" s="99" t="e">
        <f t="shared" si="48"/>
        <v>#VALUE!</v>
      </c>
      <c r="S42" s="99" t="e">
        <f t="shared" si="49"/>
        <v>#VALUE!</v>
      </c>
      <c r="T42" s="99" t="e">
        <f t="shared" si="50"/>
        <v>#VALUE!</v>
      </c>
      <c r="U42" s="99" t="e">
        <f t="shared" si="51"/>
        <v>#VALUE!</v>
      </c>
      <c r="V42" s="99" t="e">
        <f t="shared" si="52"/>
        <v>#VALUE!</v>
      </c>
      <c r="W42" s="99" t="e">
        <f t="shared" si="53"/>
        <v>#VALUE!</v>
      </c>
      <c r="X42" s="99" t="e">
        <f t="shared" si="54"/>
        <v>#VALUE!</v>
      </c>
      <c r="Y42" s="99" t="e">
        <f t="shared" si="55"/>
        <v>#VALUE!</v>
      </c>
      <c r="Z42" s="99" t="e">
        <f t="shared" si="56"/>
        <v>#VALUE!</v>
      </c>
      <c r="AA42" s="99" t="e">
        <f t="shared" si="57"/>
        <v>#VALUE!</v>
      </c>
      <c r="AB42" s="99" t="e">
        <f t="shared" si="58"/>
        <v>#VALUE!</v>
      </c>
      <c r="AC42" s="99" t="e">
        <f t="shared" si="59"/>
        <v>#VALUE!</v>
      </c>
      <c r="AD42" s="99" t="e">
        <f t="shared" si="60"/>
        <v>#VALUE!</v>
      </c>
      <c r="AE42" s="99" t="e">
        <f t="shared" si="61"/>
        <v>#VALUE!</v>
      </c>
      <c r="AF42" s="99" t="e">
        <f t="shared" si="62"/>
        <v>#VALUE!</v>
      </c>
      <c r="AG42" s="99" t="e">
        <f t="shared" si="63"/>
        <v>#VALUE!</v>
      </c>
      <c r="AH42" s="99" t="e">
        <f t="shared" si="64"/>
        <v>#VALUE!</v>
      </c>
      <c r="AI42" s="99" t="e">
        <f t="shared" si="65"/>
        <v>#VALUE!</v>
      </c>
      <c r="AJ42" s="99" t="e">
        <f t="shared" si="66"/>
        <v>#VALUE!</v>
      </c>
      <c r="AK42" s="99" t="e">
        <f t="shared" si="67"/>
        <v>#VALUE!</v>
      </c>
      <c r="AL42" s="99" t="e">
        <f t="shared" si="68"/>
        <v>#VALUE!</v>
      </c>
      <c r="AM42" s="99" t="e">
        <f t="shared" si="69"/>
        <v>#VALUE!</v>
      </c>
      <c r="AN42" s="99" t="e">
        <f t="shared" si="70"/>
        <v>#VALUE!</v>
      </c>
      <c r="AO42" s="99" t="e">
        <f t="shared" si="71"/>
        <v>#VALUE!</v>
      </c>
      <c r="AP42" s="99" t="e">
        <f t="shared" si="72"/>
        <v>#VALUE!</v>
      </c>
      <c r="AQ42" s="99" t="e">
        <f t="shared" si="73"/>
        <v>#VALUE!</v>
      </c>
      <c r="AR42" s="99" t="e">
        <f t="shared" si="74"/>
        <v>#VALUE!</v>
      </c>
      <c r="AS42" s="99" t="e">
        <f t="shared" si="75"/>
        <v>#VALUE!</v>
      </c>
      <c r="AT42" s="99" t="e">
        <f t="shared" si="76"/>
        <v>#VALUE!</v>
      </c>
      <c r="AU42" s="99" t="e">
        <f t="shared" si="77"/>
        <v>#VALUE!</v>
      </c>
      <c r="AW42" s="5" t="str">
        <f t="shared" si="5"/>
        <v/>
      </c>
      <c r="AX42" s="51" t="e">
        <f>-MIN(SUMPRODUCT(--($E$9:$E$28&lt;=AX$33),--($B$9:$B$28=$J$34),--($F$9:$F$28&gt;=AX$33),--($C$9:$C$28=$AW42),$H$9:$H$28,K$9:K$28),VLOOKUP($AW42,'6. Patients'!$C$10:$AQ$39,COLUMNS('6. Patients'!$C$9:G$9),0))</f>
        <v>#VALUE!</v>
      </c>
      <c r="AY42" s="51" t="e">
        <f>-MIN(SUMPRODUCT(--($E$9:$E$28&lt;=AY$33),--($B$9:$B$28=$J$34),--($F$9:$F$28&gt;=AY$33),--($C$9:$C$28=$AW42),$H$9:$H$28,L$9:L$28),VLOOKUP($AW42,'6. Patients'!$C$10:$AQ$39,COLUMNS('6. Patients'!$C$9:H$9),0))</f>
        <v>#VALUE!</v>
      </c>
      <c r="AZ42" s="51" t="e">
        <f>-MIN(SUMPRODUCT(--($E$9:$E$28&lt;=AZ$33),--($B$9:$B$28=$J$34),--($F$9:$F$28&gt;=AZ$33),--($C$9:$C$28=$AW42),$H$9:$H$28,M$9:M$28),VLOOKUP($AW42,'6. Patients'!$C$10:$AQ$39,COLUMNS('6. Patients'!$C$9:I$9),0))</f>
        <v>#VALUE!</v>
      </c>
      <c r="BA42" s="51" t="e">
        <f>-MIN(SUMPRODUCT(--($E$9:$E$28&lt;=BA$33),--($B$9:$B$28=$J$34),--($F$9:$F$28&gt;=BA$33),--($C$9:$C$28=$AW42),$H$9:$H$28,N$9:N$28),VLOOKUP($AW42,'6. Patients'!$C$10:$AQ$39,COLUMNS('6. Patients'!$C$9:J$9),0))</f>
        <v>#VALUE!</v>
      </c>
      <c r="BB42" s="51" t="e">
        <f>-MIN(SUMPRODUCT(--($E$9:$E$28&lt;=BB$33),--($B$9:$B$28=$J$34),--($F$9:$F$28&gt;=BB$33),--($C$9:$C$28=$AW42),$H$9:$H$28,O$9:O$28),VLOOKUP($AW42,'6. Patients'!$C$10:$AQ$39,COLUMNS('6. Patients'!$C$9:K$9),0))</f>
        <v>#VALUE!</v>
      </c>
      <c r="BC42" s="51" t="e">
        <f>-MIN(SUMPRODUCT(--($E$9:$E$28&lt;=BC$33),--($B$9:$B$28=$J$34),--($F$9:$F$28&gt;=BC$33),--($C$9:$C$28=$AW42),$H$9:$H$28,P$9:P$28),VLOOKUP($AW42,'6. Patients'!$C$10:$AQ$39,COLUMNS('6. Patients'!$C$9:L$9),0))</f>
        <v>#VALUE!</v>
      </c>
      <c r="BD42" s="51" t="e">
        <f>-MIN(SUMPRODUCT(--($E$9:$E$28&lt;=BD$33),--($B$9:$B$28=$J$34),--($F$9:$F$28&gt;=BD$33),--($C$9:$C$28=$AW42),$H$9:$H$28,Q$9:Q$28),VLOOKUP($AW42,'6. Patients'!$C$10:$AQ$39,COLUMNS('6. Patients'!$C$9:M$9),0))</f>
        <v>#VALUE!</v>
      </c>
      <c r="BE42" s="51" t="e">
        <f>-MIN(SUMPRODUCT(--($E$9:$E$28&lt;=BE$33),--($B$9:$B$28=$J$34),--($F$9:$F$28&gt;=BE$33),--($C$9:$C$28=$AW42),$H$9:$H$28,R$9:R$28),VLOOKUP($AW42,'6. Patients'!$C$10:$AQ$39,COLUMNS('6. Patients'!$C$9:N$9),0))</f>
        <v>#VALUE!</v>
      </c>
      <c r="BF42" s="51" t="e">
        <f>-MIN(SUMPRODUCT(--($E$9:$E$28&lt;=BF$33),--($B$9:$B$28=$J$34),--($F$9:$F$28&gt;=BF$33),--($C$9:$C$28=$AW42),$H$9:$H$28,S$9:S$28),VLOOKUP($AW42,'6. Patients'!$C$10:$AQ$39,COLUMNS('6. Patients'!$C$9:O$9),0))</f>
        <v>#VALUE!</v>
      </c>
      <c r="BG42" s="51" t="e">
        <f>-MIN(SUMPRODUCT(--($E$9:$E$28&lt;=BG$33),--($B$9:$B$28=$J$34),--($F$9:$F$28&gt;=BG$33),--($C$9:$C$28=$AW42),$H$9:$H$28,T$9:T$28),VLOOKUP($AW42,'6. Patients'!$C$10:$AQ$39,COLUMNS('6. Patients'!$C$9:P$9),0))</f>
        <v>#VALUE!</v>
      </c>
      <c r="BH42" s="51" t="e">
        <f>-MIN(SUMPRODUCT(--($E$9:$E$28&lt;=BH$33),--($B$9:$B$28=$J$34),--($F$9:$F$28&gt;=BH$33),--($C$9:$C$28=$AW42),$H$9:$H$28,U$9:U$28),VLOOKUP($AW42,'6. Patients'!$C$10:$AQ$39,COLUMNS('6. Patients'!$C$9:Q$9),0))</f>
        <v>#VALUE!</v>
      </c>
      <c r="BI42" s="51" t="e">
        <f>-MIN(SUMPRODUCT(--($E$9:$E$28&lt;=BI$33),--($B$9:$B$28=$J$34),--($F$9:$F$28&gt;=BI$33),--($C$9:$C$28=$AW42),$H$9:$H$28,V$9:V$28),VLOOKUP($AW42,'6. Patients'!$C$10:$AQ$39,COLUMNS('6. Patients'!$C$9:R$9),0))</f>
        <v>#VALUE!</v>
      </c>
      <c r="BJ42" s="51" t="e">
        <f>-MIN(SUMPRODUCT(--($E$9:$E$28&lt;=BJ$33),--($B$9:$B$28=$J$34),--($F$9:$F$28&gt;=BJ$33),--($C$9:$C$28=$AW42),$H$9:$H$28,W$9:W$28),VLOOKUP($AW42,'6. Patients'!$C$10:$AQ$39,COLUMNS('6. Patients'!$C$9:S$9),0))</f>
        <v>#VALUE!</v>
      </c>
      <c r="BK42" s="51" t="e">
        <f>-MIN(SUMPRODUCT(--($E$9:$E$28&lt;=BK$33),--($B$9:$B$28=$J$34),--($F$9:$F$28&gt;=BK$33),--($C$9:$C$28=$AW42),$H$9:$H$28,X$9:X$28),VLOOKUP($AW42,'6. Patients'!$C$10:$AQ$39,COLUMNS('6. Patients'!$C$9:T$9),0))</f>
        <v>#VALUE!</v>
      </c>
      <c r="BL42" s="51" t="e">
        <f>-MIN(SUMPRODUCT(--($E$9:$E$28&lt;=BL$33),--($B$9:$B$28=$J$34),--($F$9:$F$28&gt;=BL$33),--($C$9:$C$28=$AW42),$H$9:$H$28,Y$9:Y$28),VLOOKUP($AW42,'6. Patients'!$C$10:$AQ$39,COLUMNS('6. Patients'!$C$9:U$9),0))</f>
        <v>#VALUE!</v>
      </c>
      <c r="BM42" s="51" t="e">
        <f>-MIN(SUMPRODUCT(--($E$9:$E$28&lt;=BM$33),--($B$9:$B$28=$J$34),--($F$9:$F$28&gt;=BM$33),--($C$9:$C$28=$AW42),$H$9:$H$28,Z$9:Z$28),VLOOKUP($AW42,'6. Patients'!$C$10:$AQ$39,COLUMNS('6. Patients'!$C$9:V$9),0))</f>
        <v>#VALUE!</v>
      </c>
      <c r="BN42" s="51" t="e">
        <f>-MIN(SUMPRODUCT(--($E$9:$E$28&lt;=BN$33),--($B$9:$B$28=$J$34),--($F$9:$F$28&gt;=BN$33),--($C$9:$C$28=$AW42),$H$9:$H$28,AA$9:AA$28),VLOOKUP($AW42,'6. Patients'!$C$10:$AQ$39,COLUMNS('6. Patients'!$C$9:W$9),0))</f>
        <v>#VALUE!</v>
      </c>
      <c r="BO42" s="51" t="e">
        <f>-MIN(SUMPRODUCT(--($E$9:$E$28&lt;=BO$33),--($B$9:$B$28=$J$34),--($F$9:$F$28&gt;=BO$33),--($C$9:$C$28=$AW42),$H$9:$H$28,AB$9:AB$28),VLOOKUP($AW42,'6. Patients'!$C$10:$AQ$39,COLUMNS('6. Patients'!$C$9:X$9),0))</f>
        <v>#VALUE!</v>
      </c>
      <c r="BP42" s="51" t="e">
        <f>-MIN(SUMPRODUCT(--($E$9:$E$28&lt;=BP$33),--($B$9:$B$28=$J$34),--($F$9:$F$28&gt;=BP$33),--($C$9:$C$28=$AW42),$H$9:$H$28,AC$9:AC$28),VLOOKUP($AW42,'6. Patients'!$C$10:$AQ$39,COLUMNS('6. Patients'!$C$9:Y$9),0))</f>
        <v>#VALUE!</v>
      </c>
      <c r="BQ42" s="51" t="e">
        <f>-MIN(SUMPRODUCT(--($E$9:$E$28&lt;=BQ$33),--($B$9:$B$28=$J$34),--($F$9:$F$28&gt;=BQ$33),--($C$9:$C$28=$AW42),$H$9:$H$28,AD$9:AD$28),VLOOKUP($AW42,'6. Patients'!$C$10:$AQ$39,COLUMNS('6. Patients'!$C$9:Z$9),0))</f>
        <v>#VALUE!</v>
      </c>
      <c r="BR42" s="51" t="e">
        <f>-MIN(SUMPRODUCT(--($E$9:$E$28&lt;=BR$33),--($B$9:$B$28=$J$34),--($F$9:$F$28&gt;=BR$33),--($C$9:$C$28=$AW42),$H$9:$H$28,AE$9:AE$28),VLOOKUP($AW42,'6. Patients'!$C$10:$AQ$39,COLUMNS('6. Patients'!$C$9:AA$9),0))</f>
        <v>#VALUE!</v>
      </c>
      <c r="BS42" s="51" t="e">
        <f>-MIN(SUMPRODUCT(--($E$9:$E$28&lt;=BS$33),--($B$9:$B$28=$J$34),--($F$9:$F$28&gt;=BS$33),--($C$9:$C$28=$AW42),$H$9:$H$28,AF$9:AF$28),VLOOKUP($AW42,'6. Patients'!$C$10:$AQ$39,COLUMNS('6. Patients'!$C$9:AB$9),0))</f>
        <v>#VALUE!</v>
      </c>
      <c r="BT42" s="51" t="e">
        <f>-MIN(SUMPRODUCT(--($E$9:$E$28&lt;=BT$33),--($B$9:$B$28=$J$34),--($F$9:$F$28&gt;=BT$33),--($C$9:$C$28=$AW42),$H$9:$H$28,AG$9:AG$28),VLOOKUP($AW42,'6. Patients'!$C$10:$AQ$39,COLUMNS('6. Patients'!$C$9:AC$9),0))</f>
        <v>#VALUE!</v>
      </c>
      <c r="BU42" s="51" t="e">
        <f>-MIN(SUMPRODUCT(--($E$9:$E$28&lt;=BU$33),--($B$9:$B$28=$J$34),--($F$9:$F$28&gt;=BU$33),--($C$9:$C$28=$AW42),$H$9:$H$28,AH$9:AH$28),VLOOKUP($AW42,'6. Patients'!$C$10:$AQ$39,COLUMNS('6. Patients'!$C$9:AD$9),0))</f>
        <v>#VALUE!</v>
      </c>
      <c r="BV42" s="51" t="e">
        <f>-MIN(SUMPRODUCT(--($E$9:$E$28&lt;=BV$33),--($B$9:$B$28=$J$34),--($F$9:$F$28&gt;=BV$33),--($C$9:$C$28=$AW42),$H$9:$H$28,AI$9:AI$28),VLOOKUP($AW42,'6. Patients'!$C$10:$AQ$39,COLUMNS('6. Patients'!$C$9:AE$9),0))</f>
        <v>#VALUE!</v>
      </c>
      <c r="BW42" s="51" t="e">
        <f>-MIN(SUMPRODUCT(--($E$9:$E$28&lt;=BW$33),--($B$9:$B$28=$J$34),--($F$9:$F$28&gt;=BW$33),--($C$9:$C$28=$AW42),$H$9:$H$28,AJ$9:AJ$28),VLOOKUP($AW42,'6. Patients'!$C$10:$AQ$39,COLUMNS('6. Patients'!$C$9:AF$9),0))</f>
        <v>#VALUE!</v>
      </c>
      <c r="BX42" s="51" t="e">
        <f>-MIN(SUMPRODUCT(--($E$9:$E$28&lt;=BX$33),--($B$9:$B$28=$J$34),--($F$9:$F$28&gt;=BX$33),--($C$9:$C$28=$AW42),$H$9:$H$28,AK$9:AK$28),VLOOKUP($AW42,'6. Patients'!$C$10:$AQ$39,COLUMNS('6. Patients'!$C$9:AG$9),0))</f>
        <v>#VALUE!</v>
      </c>
      <c r="BY42" s="51" t="e">
        <f>-MIN(SUMPRODUCT(--($E$9:$E$28&lt;=BY$33),--($B$9:$B$28=$J$34),--($F$9:$F$28&gt;=BY$33),--($C$9:$C$28=$AW42),$H$9:$H$28,AL$9:AL$28),VLOOKUP($AW42,'6. Patients'!$C$10:$AQ$39,COLUMNS('6. Patients'!$C$9:AH$9),0))</f>
        <v>#VALUE!</v>
      </c>
      <c r="BZ42" s="51" t="e">
        <f>-MIN(SUMPRODUCT(--($E$9:$E$28&lt;=BZ$33),--($B$9:$B$28=$J$34),--($F$9:$F$28&gt;=BZ$33),--($C$9:$C$28=$AW42),$H$9:$H$28,AM$9:AM$28),VLOOKUP($AW42,'6. Patients'!$C$10:$AQ$39,COLUMNS('6. Patients'!$C$9:AI$9),0))</f>
        <v>#VALUE!</v>
      </c>
      <c r="CA42" s="51" t="e">
        <f>-MIN(SUMPRODUCT(--($E$9:$E$28&lt;=CA$33),--($B$9:$B$28=$J$34),--($F$9:$F$28&gt;=CA$33),--($C$9:$C$28=$AW42),$H$9:$H$28,AN$9:AN$28),VLOOKUP($AW42,'6. Patients'!$C$10:$AQ$39,COLUMNS('6. Patients'!$C$9:AJ$9),0))</f>
        <v>#VALUE!</v>
      </c>
      <c r="CB42" s="51" t="e">
        <f>-MIN(SUMPRODUCT(--($E$9:$E$28&lt;=CB$33),--($B$9:$B$28=$J$34),--($F$9:$F$28&gt;=CB$33),--($C$9:$C$28=$AW42),$H$9:$H$28,AO$9:AO$28),VLOOKUP($AW42,'6. Patients'!$C$10:$AQ$39,COLUMNS('6. Patients'!$C$9:AK$9),0))</f>
        <v>#VALUE!</v>
      </c>
      <c r="CC42" s="51" t="e">
        <f>-MIN(SUMPRODUCT(--($E$9:$E$28&lt;=CC$33),--($B$9:$B$28=$J$34),--($F$9:$F$28&gt;=CC$33),--($C$9:$C$28=$AW42),$H$9:$H$28,AP$9:AP$28),VLOOKUP($AW42,'6. Patients'!$C$10:$AQ$39,COLUMNS('6. Patients'!$C$9:AL$9),0))</f>
        <v>#VALUE!</v>
      </c>
      <c r="CD42" s="51" t="e">
        <f>-MIN(SUMPRODUCT(--($E$9:$E$28&lt;=CD$33),--($B$9:$B$28=$J$34),--($F$9:$F$28&gt;=CD$33),--($C$9:$C$28=$AW42),$H$9:$H$28,AQ$9:AQ$28),VLOOKUP($AW42,'6. Patients'!$C$10:$AQ$39,COLUMNS('6. Patients'!$C$9:AM$9),0))</f>
        <v>#VALUE!</v>
      </c>
      <c r="CE42" s="51" t="e">
        <f>-MIN(SUMPRODUCT(--($E$9:$E$28&lt;=CE$33),--($B$9:$B$28=$J$34),--($F$9:$F$28&gt;=CE$33),--($C$9:$C$28=$AW42),$H$9:$H$28,AR$9:AR$28),VLOOKUP($AW42,'6. Patients'!$C$10:$AQ$39,COLUMNS('6. Patients'!$C$9:AN$9),0))</f>
        <v>#VALUE!</v>
      </c>
      <c r="CF42" s="51" t="e">
        <f>-MIN(SUMPRODUCT(--($E$9:$E$28&lt;=CF$33),--($B$9:$B$28=$J$34),--($F$9:$F$28&gt;=CF$33),--($C$9:$C$28=$AW42),$H$9:$H$28,AS$9:AS$28),VLOOKUP($AW42,'6. Patients'!$C$10:$AQ$39,COLUMNS('6. Patients'!$C$9:AO$9),0))</f>
        <v>#VALUE!</v>
      </c>
      <c r="CG42" s="51" t="e">
        <f>-MIN(SUMPRODUCT(--($E$9:$E$28&lt;=CG$33),--($B$9:$B$28=$J$34),--($F$9:$F$28&gt;=CG$33),--($C$9:$C$28=$AW42),$H$9:$H$28,AT$9:AT$28),VLOOKUP($AW42,'6. Patients'!$C$10:$AQ$39,COLUMNS('6. Patients'!$C$9:AP$9),0))</f>
        <v>#VALUE!</v>
      </c>
      <c r="CI42" s="5" t="str">
        <f t="shared" si="78"/>
        <v/>
      </c>
      <c r="CJ42" s="51">
        <f t="shared" si="6"/>
        <v>0</v>
      </c>
      <c r="CK42" s="51">
        <f t="shared" si="7"/>
        <v>0</v>
      </c>
      <c r="CL42" s="51">
        <f t="shared" si="8"/>
        <v>0</v>
      </c>
      <c r="CM42" s="51">
        <f t="shared" si="9"/>
        <v>0</v>
      </c>
      <c r="CN42" s="51">
        <f t="shared" si="10"/>
        <v>0</v>
      </c>
      <c r="CO42" s="51">
        <f t="shared" si="11"/>
        <v>0</v>
      </c>
      <c r="CP42" s="51">
        <f t="shared" si="12"/>
        <v>0</v>
      </c>
      <c r="CQ42" s="51">
        <f t="shared" si="13"/>
        <v>0</v>
      </c>
      <c r="CR42" s="51">
        <f t="shared" si="14"/>
        <v>0</v>
      </c>
      <c r="CS42" s="51">
        <f t="shared" si="15"/>
        <v>0</v>
      </c>
      <c r="CT42" s="51">
        <f t="shared" si="16"/>
        <v>0</v>
      </c>
      <c r="CU42" s="51">
        <f t="shared" si="17"/>
        <v>0</v>
      </c>
      <c r="CV42" s="51">
        <f t="shared" si="18"/>
        <v>0</v>
      </c>
      <c r="CW42" s="51">
        <f t="shared" si="19"/>
        <v>0</v>
      </c>
      <c r="CX42" s="51">
        <f t="shared" si="20"/>
        <v>0</v>
      </c>
      <c r="CY42" s="51">
        <f t="shared" si="21"/>
        <v>0</v>
      </c>
      <c r="CZ42" s="51">
        <f t="shared" si="22"/>
        <v>0</v>
      </c>
      <c r="DA42" s="51">
        <f t="shared" si="23"/>
        <v>0</v>
      </c>
      <c r="DB42" s="51">
        <f t="shared" si="24"/>
        <v>0</v>
      </c>
      <c r="DC42" s="51">
        <f t="shared" si="25"/>
        <v>0</v>
      </c>
      <c r="DD42" s="51">
        <f t="shared" si="26"/>
        <v>0</v>
      </c>
      <c r="DE42" s="51">
        <f t="shared" si="27"/>
        <v>0</v>
      </c>
      <c r="DF42" s="51">
        <f t="shared" si="28"/>
        <v>0</v>
      </c>
      <c r="DG42" s="51">
        <f t="shared" si="29"/>
        <v>0</v>
      </c>
      <c r="DH42" s="51">
        <f t="shared" si="30"/>
        <v>0</v>
      </c>
      <c r="DI42" s="51">
        <f t="shared" si="31"/>
        <v>0</v>
      </c>
      <c r="DJ42" s="51">
        <f t="shared" si="32"/>
        <v>0</v>
      </c>
      <c r="DK42" s="51">
        <f t="shared" si="33"/>
        <v>0</v>
      </c>
      <c r="DL42" s="51">
        <f t="shared" si="34"/>
        <v>0</v>
      </c>
      <c r="DM42" s="51">
        <f t="shared" si="35"/>
        <v>0</v>
      </c>
      <c r="DN42" s="51">
        <f t="shared" si="36"/>
        <v>0</v>
      </c>
      <c r="DO42" s="51">
        <f t="shared" si="37"/>
        <v>0</v>
      </c>
      <c r="DP42" s="51">
        <f t="shared" si="38"/>
        <v>0</v>
      </c>
      <c r="DQ42" s="51">
        <f t="shared" si="39"/>
        <v>0</v>
      </c>
      <c r="DR42" s="51">
        <f t="shared" si="40"/>
        <v>0</v>
      </c>
      <c r="DS42" s="51">
        <f t="shared" si="41"/>
        <v>0</v>
      </c>
    </row>
    <row r="43" spans="1:123" x14ac:dyDescent="0.3">
      <c r="B43" s="835"/>
      <c r="C43" s="835"/>
      <c r="D43" s="835"/>
      <c r="E43" s="835"/>
      <c r="F43" s="835"/>
      <c r="G43" s="835"/>
      <c r="H43" s="835"/>
      <c r="I43" s="836"/>
      <c r="J43" s="5" t="str">
        <f>'6. Patients'!C18</f>
        <v/>
      </c>
      <c r="K43" s="5"/>
      <c r="L43" s="99" t="e">
        <f t="shared" si="42"/>
        <v>#VALUE!</v>
      </c>
      <c r="M43" s="99" t="e">
        <f t="shared" si="43"/>
        <v>#VALUE!</v>
      </c>
      <c r="N43" s="99" t="e">
        <f t="shared" si="44"/>
        <v>#VALUE!</v>
      </c>
      <c r="O43" s="99" t="e">
        <f t="shared" si="45"/>
        <v>#VALUE!</v>
      </c>
      <c r="P43" s="99" t="e">
        <f t="shared" si="46"/>
        <v>#VALUE!</v>
      </c>
      <c r="Q43" s="99" t="e">
        <f t="shared" si="47"/>
        <v>#VALUE!</v>
      </c>
      <c r="R43" s="99" t="e">
        <f t="shared" si="48"/>
        <v>#VALUE!</v>
      </c>
      <c r="S43" s="99" t="e">
        <f t="shared" si="49"/>
        <v>#VALUE!</v>
      </c>
      <c r="T43" s="99" t="e">
        <f t="shared" si="50"/>
        <v>#VALUE!</v>
      </c>
      <c r="U43" s="99" t="e">
        <f t="shared" si="51"/>
        <v>#VALUE!</v>
      </c>
      <c r="V43" s="99" t="e">
        <f t="shared" si="52"/>
        <v>#VALUE!</v>
      </c>
      <c r="W43" s="99" t="e">
        <f t="shared" si="53"/>
        <v>#VALUE!</v>
      </c>
      <c r="X43" s="99" t="e">
        <f t="shared" si="54"/>
        <v>#VALUE!</v>
      </c>
      <c r="Y43" s="99" t="e">
        <f t="shared" si="55"/>
        <v>#VALUE!</v>
      </c>
      <c r="Z43" s="99" t="e">
        <f t="shared" si="56"/>
        <v>#VALUE!</v>
      </c>
      <c r="AA43" s="99" t="e">
        <f t="shared" si="57"/>
        <v>#VALUE!</v>
      </c>
      <c r="AB43" s="99" t="e">
        <f t="shared" si="58"/>
        <v>#VALUE!</v>
      </c>
      <c r="AC43" s="99" t="e">
        <f t="shared" si="59"/>
        <v>#VALUE!</v>
      </c>
      <c r="AD43" s="99" t="e">
        <f t="shared" si="60"/>
        <v>#VALUE!</v>
      </c>
      <c r="AE43" s="99" t="e">
        <f t="shared" si="61"/>
        <v>#VALUE!</v>
      </c>
      <c r="AF43" s="99" t="e">
        <f t="shared" si="62"/>
        <v>#VALUE!</v>
      </c>
      <c r="AG43" s="99" t="e">
        <f t="shared" si="63"/>
        <v>#VALUE!</v>
      </c>
      <c r="AH43" s="99" t="e">
        <f t="shared" si="64"/>
        <v>#VALUE!</v>
      </c>
      <c r="AI43" s="99" t="e">
        <f t="shared" si="65"/>
        <v>#VALUE!</v>
      </c>
      <c r="AJ43" s="99" t="e">
        <f t="shared" si="66"/>
        <v>#VALUE!</v>
      </c>
      <c r="AK43" s="99" t="e">
        <f t="shared" si="67"/>
        <v>#VALUE!</v>
      </c>
      <c r="AL43" s="99" t="e">
        <f t="shared" si="68"/>
        <v>#VALUE!</v>
      </c>
      <c r="AM43" s="99" t="e">
        <f t="shared" si="69"/>
        <v>#VALUE!</v>
      </c>
      <c r="AN43" s="99" t="e">
        <f t="shared" si="70"/>
        <v>#VALUE!</v>
      </c>
      <c r="AO43" s="99" t="e">
        <f t="shared" si="71"/>
        <v>#VALUE!</v>
      </c>
      <c r="AP43" s="99" t="e">
        <f t="shared" si="72"/>
        <v>#VALUE!</v>
      </c>
      <c r="AQ43" s="99" t="e">
        <f t="shared" si="73"/>
        <v>#VALUE!</v>
      </c>
      <c r="AR43" s="99" t="e">
        <f t="shared" si="74"/>
        <v>#VALUE!</v>
      </c>
      <c r="AS43" s="99" t="e">
        <f t="shared" si="75"/>
        <v>#VALUE!</v>
      </c>
      <c r="AT43" s="99" t="e">
        <f t="shared" si="76"/>
        <v>#VALUE!</v>
      </c>
      <c r="AU43" s="99" t="e">
        <f t="shared" si="77"/>
        <v>#VALUE!</v>
      </c>
      <c r="AW43" s="5" t="str">
        <f t="shared" si="5"/>
        <v/>
      </c>
      <c r="AX43" s="51" t="e">
        <f>-MIN(SUMPRODUCT(--($E$9:$E$28&lt;=AX$33),--($B$9:$B$28=$J$34),--($F$9:$F$28&gt;=AX$33),--($C$9:$C$28=$AW43),$H$9:$H$28,K$9:K$28),VLOOKUP($AW43,'6. Patients'!$C$10:$AQ$39,COLUMNS('6. Patients'!$C$9:G$9),0))</f>
        <v>#VALUE!</v>
      </c>
      <c r="AY43" s="51" t="e">
        <f>-MIN(SUMPRODUCT(--($E$9:$E$28&lt;=AY$33),--($B$9:$B$28=$J$34),--($F$9:$F$28&gt;=AY$33),--($C$9:$C$28=$AW43),$H$9:$H$28,L$9:L$28),VLOOKUP($AW43,'6. Patients'!$C$10:$AQ$39,COLUMNS('6. Patients'!$C$9:H$9),0))</f>
        <v>#VALUE!</v>
      </c>
      <c r="AZ43" s="51" t="e">
        <f>-MIN(SUMPRODUCT(--($E$9:$E$28&lt;=AZ$33),--($B$9:$B$28=$J$34),--($F$9:$F$28&gt;=AZ$33),--($C$9:$C$28=$AW43),$H$9:$H$28,M$9:M$28),VLOOKUP($AW43,'6. Patients'!$C$10:$AQ$39,COLUMNS('6. Patients'!$C$9:I$9),0))</f>
        <v>#VALUE!</v>
      </c>
      <c r="BA43" s="51" t="e">
        <f>-MIN(SUMPRODUCT(--($E$9:$E$28&lt;=BA$33),--($B$9:$B$28=$J$34),--($F$9:$F$28&gt;=BA$33),--($C$9:$C$28=$AW43),$H$9:$H$28,N$9:N$28),VLOOKUP($AW43,'6. Patients'!$C$10:$AQ$39,COLUMNS('6. Patients'!$C$9:J$9),0))</f>
        <v>#VALUE!</v>
      </c>
      <c r="BB43" s="51" t="e">
        <f>-MIN(SUMPRODUCT(--($E$9:$E$28&lt;=BB$33),--($B$9:$B$28=$J$34),--($F$9:$F$28&gt;=BB$33),--($C$9:$C$28=$AW43),$H$9:$H$28,O$9:O$28),VLOOKUP($AW43,'6. Patients'!$C$10:$AQ$39,COLUMNS('6. Patients'!$C$9:K$9),0))</f>
        <v>#VALUE!</v>
      </c>
      <c r="BC43" s="51" t="e">
        <f>-MIN(SUMPRODUCT(--($E$9:$E$28&lt;=BC$33),--($B$9:$B$28=$J$34),--($F$9:$F$28&gt;=BC$33),--($C$9:$C$28=$AW43),$H$9:$H$28,P$9:P$28),VLOOKUP($AW43,'6. Patients'!$C$10:$AQ$39,COLUMNS('6. Patients'!$C$9:L$9),0))</f>
        <v>#VALUE!</v>
      </c>
      <c r="BD43" s="51" t="e">
        <f>-MIN(SUMPRODUCT(--($E$9:$E$28&lt;=BD$33),--($B$9:$B$28=$J$34),--($F$9:$F$28&gt;=BD$33),--($C$9:$C$28=$AW43),$H$9:$H$28,Q$9:Q$28),VLOOKUP($AW43,'6. Patients'!$C$10:$AQ$39,COLUMNS('6. Patients'!$C$9:M$9),0))</f>
        <v>#VALUE!</v>
      </c>
      <c r="BE43" s="51" t="e">
        <f>-MIN(SUMPRODUCT(--($E$9:$E$28&lt;=BE$33),--($B$9:$B$28=$J$34),--($F$9:$F$28&gt;=BE$33),--($C$9:$C$28=$AW43),$H$9:$H$28,R$9:R$28),VLOOKUP($AW43,'6. Patients'!$C$10:$AQ$39,COLUMNS('6. Patients'!$C$9:N$9),0))</f>
        <v>#VALUE!</v>
      </c>
      <c r="BF43" s="51" t="e">
        <f>-MIN(SUMPRODUCT(--($E$9:$E$28&lt;=BF$33),--($B$9:$B$28=$J$34),--($F$9:$F$28&gt;=BF$33),--($C$9:$C$28=$AW43),$H$9:$H$28,S$9:S$28),VLOOKUP($AW43,'6. Patients'!$C$10:$AQ$39,COLUMNS('6. Patients'!$C$9:O$9),0))</f>
        <v>#VALUE!</v>
      </c>
      <c r="BG43" s="51" t="e">
        <f>-MIN(SUMPRODUCT(--($E$9:$E$28&lt;=BG$33),--($B$9:$B$28=$J$34),--($F$9:$F$28&gt;=BG$33),--($C$9:$C$28=$AW43),$H$9:$H$28,T$9:T$28),VLOOKUP($AW43,'6. Patients'!$C$10:$AQ$39,COLUMNS('6. Patients'!$C$9:P$9),0))</f>
        <v>#VALUE!</v>
      </c>
      <c r="BH43" s="51" t="e">
        <f>-MIN(SUMPRODUCT(--($E$9:$E$28&lt;=BH$33),--($B$9:$B$28=$J$34),--($F$9:$F$28&gt;=BH$33),--($C$9:$C$28=$AW43),$H$9:$H$28,U$9:U$28),VLOOKUP($AW43,'6. Patients'!$C$10:$AQ$39,COLUMNS('6. Patients'!$C$9:Q$9),0))</f>
        <v>#VALUE!</v>
      </c>
      <c r="BI43" s="51" t="e">
        <f>-MIN(SUMPRODUCT(--($E$9:$E$28&lt;=BI$33),--($B$9:$B$28=$J$34),--($F$9:$F$28&gt;=BI$33),--($C$9:$C$28=$AW43),$H$9:$H$28,V$9:V$28),VLOOKUP($AW43,'6. Patients'!$C$10:$AQ$39,COLUMNS('6. Patients'!$C$9:R$9),0))</f>
        <v>#VALUE!</v>
      </c>
      <c r="BJ43" s="51" t="e">
        <f>-MIN(SUMPRODUCT(--($E$9:$E$28&lt;=BJ$33),--($B$9:$B$28=$J$34),--($F$9:$F$28&gt;=BJ$33),--($C$9:$C$28=$AW43),$H$9:$H$28,W$9:W$28),VLOOKUP($AW43,'6. Patients'!$C$10:$AQ$39,COLUMNS('6. Patients'!$C$9:S$9),0))</f>
        <v>#VALUE!</v>
      </c>
      <c r="BK43" s="51" t="e">
        <f>-MIN(SUMPRODUCT(--($E$9:$E$28&lt;=BK$33),--($B$9:$B$28=$J$34),--($F$9:$F$28&gt;=BK$33),--($C$9:$C$28=$AW43),$H$9:$H$28,X$9:X$28),VLOOKUP($AW43,'6. Patients'!$C$10:$AQ$39,COLUMNS('6. Patients'!$C$9:T$9),0))</f>
        <v>#VALUE!</v>
      </c>
      <c r="BL43" s="51" t="e">
        <f>-MIN(SUMPRODUCT(--($E$9:$E$28&lt;=BL$33),--($B$9:$B$28=$J$34),--($F$9:$F$28&gt;=BL$33),--($C$9:$C$28=$AW43),$H$9:$H$28,Y$9:Y$28),VLOOKUP($AW43,'6. Patients'!$C$10:$AQ$39,COLUMNS('6. Patients'!$C$9:U$9),0))</f>
        <v>#VALUE!</v>
      </c>
      <c r="BM43" s="51" t="e">
        <f>-MIN(SUMPRODUCT(--($E$9:$E$28&lt;=BM$33),--($B$9:$B$28=$J$34),--($F$9:$F$28&gt;=BM$33),--($C$9:$C$28=$AW43),$H$9:$H$28,Z$9:Z$28),VLOOKUP($AW43,'6. Patients'!$C$10:$AQ$39,COLUMNS('6. Patients'!$C$9:V$9),0))</f>
        <v>#VALUE!</v>
      </c>
      <c r="BN43" s="51" t="e">
        <f>-MIN(SUMPRODUCT(--($E$9:$E$28&lt;=BN$33),--($B$9:$B$28=$J$34),--($F$9:$F$28&gt;=BN$33),--($C$9:$C$28=$AW43),$H$9:$H$28,AA$9:AA$28),VLOOKUP($AW43,'6. Patients'!$C$10:$AQ$39,COLUMNS('6. Patients'!$C$9:W$9),0))</f>
        <v>#VALUE!</v>
      </c>
      <c r="BO43" s="51" t="e">
        <f>-MIN(SUMPRODUCT(--($E$9:$E$28&lt;=BO$33),--($B$9:$B$28=$J$34),--($F$9:$F$28&gt;=BO$33),--($C$9:$C$28=$AW43),$H$9:$H$28,AB$9:AB$28),VLOOKUP($AW43,'6. Patients'!$C$10:$AQ$39,COLUMNS('6. Patients'!$C$9:X$9),0))</f>
        <v>#VALUE!</v>
      </c>
      <c r="BP43" s="51" t="e">
        <f>-MIN(SUMPRODUCT(--($E$9:$E$28&lt;=BP$33),--($B$9:$B$28=$J$34),--($F$9:$F$28&gt;=BP$33),--($C$9:$C$28=$AW43),$H$9:$H$28,AC$9:AC$28),VLOOKUP($AW43,'6. Patients'!$C$10:$AQ$39,COLUMNS('6. Patients'!$C$9:Y$9),0))</f>
        <v>#VALUE!</v>
      </c>
      <c r="BQ43" s="51" t="e">
        <f>-MIN(SUMPRODUCT(--($E$9:$E$28&lt;=BQ$33),--($B$9:$B$28=$J$34),--($F$9:$F$28&gt;=BQ$33),--($C$9:$C$28=$AW43),$H$9:$H$28,AD$9:AD$28),VLOOKUP($AW43,'6. Patients'!$C$10:$AQ$39,COLUMNS('6. Patients'!$C$9:Z$9),0))</f>
        <v>#VALUE!</v>
      </c>
      <c r="BR43" s="51" t="e">
        <f>-MIN(SUMPRODUCT(--($E$9:$E$28&lt;=BR$33),--($B$9:$B$28=$J$34),--($F$9:$F$28&gt;=BR$33),--($C$9:$C$28=$AW43),$H$9:$H$28,AE$9:AE$28),VLOOKUP($AW43,'6. Patients'!$C$10:$AQ$39,COLUMNS('6. Patients'!$C$9:AA$9),0))</f>
        <v>#VALUE!</v>
      </c>
      <c r="BS43" s="51" t="e">
        <f>-MIN(SUMPRODUCT(--($E$9:$E$28&lt;=BS$33),--($B$9:$B$28=$J$34),--($F$9:$F$28&gt;=BS$33),--($C$9:$C$28=$AW43),$H$9:$H$28,AF$9:AF$28),VLOOKUP($AW43,'6. Patients'!$C$10:$AQ$39,COLUMNS('6. Patients'!$C$9:AB$9),0))</f>
        <v>#VALUE!</v>
      </c>
      <c r="BT43" s="51" t="e">
        <f>-MIN(SUMPRODUCT(--($E$9:$E$28&lt;=BT$33),--($B$9:$B$28=$J$34),--($F$9:$F$28&gt;=BT$33),--($C$9:$C$28=$AW43),$H$9:$H$28,AG$9:AG$28),VLOOKUP($AW43,'6. Patients'!$C$10:$AQ$39,COLUMNS('6. Patients'!$C$9:AC$9),0))</f>
        <v>#VALUE!</v>
      </c>
      <c r="BU43" s="51" t="e">
        <f>-MIN(SUMPRODUCT(--($E$9:$E$28&lt;=BU$33),--($B$9:$B$28=$J$34),--($F$9:$F$28&gt;=BU$33),--($C$9:$C$28=$AW43),$H$9:$H$28,AH$9:AH$28),VLOOKUP($AW43,'6. Patients'!$C$10:$AQ$39,COLUMNS('6. Patients'!$C$9:AD$9),0))</f>
        <v>#VALUE!</v>
      </c>
      <c r="BV43" s="51" t="e">
        <f>-MIN(SUMPRODUCT(--($E$9:$E$28&lt;=BV$33),--($B$9:$B$28=$J$34),--($F$9:$F$28&gt;=BV$33),--($C$9:$C$28=$AW43),$H$9:$H$28,AI$9:AI$28),VLOOKUP($AW43,'6. Patients'!$C$10:$AQ$39,COLUMNS('6. Patients'!$C$9:AE$9),0))</f>
        <v>#VALUE!</v>
      </c>
      <c r="BW43" s="51" t="e">
        <f>-MIN(SUMPRODUCT(--($E$9:$E$28&lt;=BW$33),--($B$9:$B$28=$J$34),--($F$9:$F$28&gt;=BW$33),--($C$9:$C$28=$AW43),$H$9:$H$28,AJ$9:AJ$28),VLOOKUP($AW43,'6. Patients'!$C$10:$AQ$39,COLUMNS('6. Patients'!$C$9:AF$9),0))</f>
        <v>#VALUE!</v>
      </c>
      <c r="BX43" s="51" t="e">
        <f>-MIN(SUMPRODUCT(--($E$9:$E$28&lt;=BX$33),--($B$9:$B$28=$J$34),--($F$9:$F$28&gt;=BX$33),--($C$9:$C$28=$AW43),$H$9:$H$28,AK$9:AK$28),VLOOKUP($AW43,'6. Patients'!$C$10:$AQ$39,COLUMNS('6. Patients'!$C$9:AG$9),0))</f>
        <v>#VALUE!</v>
      </c>
      <c r="BY43" s="51" t="e">
        <f>-MIN(SUMPRODUCT(--($E$9:$E$28&lt;=BY$33),--($B$9:$B$28=$J$34),--($F$9:$F$28&gt;=BY$33),--($C$9:$C$28=$AW43),$H$9:$H$28,AL$9:AL$28),VLOOKUP($AW43,'6. Patients'!$C$10:$AQ$39,COLUMNS('6. Patients'!$C$9:AH$9),0))</f>
        <v>#VALUE!</v>
      </c>
      <c r="BZ43" s="51" t="e">
        <f>-MIN(SUMPRODUCT(--($E$9:$E$28&lt;=BZ$33),--($B$9:$B$28=$J$34),--($F$9:$F$28&gt;=BZ$33),--($C$9:$C$28=$AW43),$H$9:$H$28,AM$9:AM$28),VLOOKUP($AW43,'6. Patients'!$C$10:$AQ$39,COLUMNS('6. Patients'!$C$9:AI$9),0))</f>
        <v>#VALUE!</v>
      </c>
      <c r="CA43" s="51" t="e">
        <f>-MIN(SUMPRODUCT(--($E$9:$E$28&lt;=CA$33),--($B$9:$B$28=$J$34),--($F$9:$F$28&gt;=CA$33),--($C$9:$C$28=$AW43),$H$9:$H$28,AN$9:AN$28),VLOOKUP($AW43,'6. Patients'!$C$10:$AQ$39,COLUMNS('6. Patients'!$C$9:AJ$9),0))</f>
        <v>#VALUE!</v>
      </c>
      <c r="CB43" s="51" t="e">
        <f>-MIN(SUMPRODUCT(--($E$9:$E$28&lt;=CB$33),--($B$9:$B$28=$J$34),--($F$9:$F$28&gt;=CB$33),--($C$9:$C$28=$AW43),$H$9:$H$28,AO$9:AO$28),VLOOKUP($AW43,'6. Patients'!$C$10:$AQ$39,COLUMNS('6. Patients'!$C$9:AK$9),0))</f>
        <v>#VALUE!</v>
      </c>
      <c r="CC43" s="51" t="e">
        <f>-MIN(SUMPRODUCT(--($E$9:$E$28&lt;=CC$33),--($B$9:$B$28=$J$34),--($F$9:$F$28&gt;=CC$33),--($C$9:$C$28=$AW43),$H$9:$H$28,AP$9:AP$28),VLOOKUP($AW43,'6. Patients'!$C$10:$AQ$39,COLUMNS('6. Patients'!$C$9:AL$9),0))</f>
        <v>#VALUE!</v>
      </c>
      <c r="CD43" s="51" t="e">
        <f>-MIN(SUMPRODUCT(--($E$9:$E$28&lt;=CD$33),--($B$9:$B$28=$J$34),--($F$9:$F$28&gt;=CD$33),--($C$9:$C$28=$AW43),$H$9:$H$28,AQ$9:AQ$28),VLOOKUP($AW43,'6. Patients'!$C$10:$AQ$39,COLUMNS('6. Patients'!$C$9:AM$9),0))</f>
        <v>#VALUE!</v>
      </c>
      <c r="CE43" s="51" t="e">
        <f>-MIN(SUMPRODUCT(--($E$9:$E$28&lt;=CE$33),--($B$9:$B$28=$J$34),--($F$9:$F$28&gt;=CE$33),--($C$9:$C$28=$AW43),$H$9:$H$28,AR$9:AR$28),VLOOKUP($AW43,'6. Patients'!$C$10:$AQ$39,COLUMNS('6. Patients'!$C$9:AN$9),0))</f>
        <v>#VALUE!</v>
      </c>
      <c r="CF43" s="51" t="e">
        <f>-MIN(SUMPRODUCT(--($E$9:$E$28&lt;=CF$33),--($B$9:$B$28=$J$34),--($F$9:$F$28&gt;=CF$33),--($C$9:$C$28=$AW43),$H$9:$H$28,AS$9:AS$28),VLOOKUP($AW43,'6. Patients'!$C$10:$AQ$39,COLUMNS('6. Patients'!$C$9:AO$9),0))</f>
        <v>#VALUE!</v>
      </c>
      <c r="CG43" s="51" t="e">
        <f>-MIN(SUMPRODUCT(--($E$9:$E$28&lt;=CG$33),--($B$9:$B$28=$J$34),--($F$9:$F$28&gt;=CG$33),--($C$9:$C$28=$AW43),$H$9:$H$28,AT$9:AT$28),VLOOKUP($AW43,'6. Patients'!$C$10:$AQ$39,COLUMNS('6. Patients'!$C$9:AP$9),0))</f>
        <v>#VALUE!</v>
      </c>
      <c r="CI43" s="5" t="str">
        <f t="shared" si="78"/>
        <v/>
      </c>
      <c r="CJ43" s="51">
        <f t="shared" si="6"/>
        <v>0</v>
      </c>
      <c r="CK43" s="51">
        <f t="shared" si="7"/>
        <v>0</v>
      </c>
      <c r="CL43" s="51">
        <f t="shared" si="8"/>
        <v>0</v>
      </c>
      <c r="CM43" s="51">
        <f t="shared" si="9"/>
        <v>0</v>
      </c>
      <c r="CN43" s="51">
        <f t="shared" si="10"/>
        <v>0</v>
      </c>
      <c r="CO43" s="51">
        <f t="shared" si="11"/>
        <v>0</v>
      </c>
      <c r="CP43" s="51">
        <f t="shared" si="12"/>
        <v>0</v>
      </c>
      <c r="CQ43" s="51">
        <f t="shared" si="13"/>
        <v>0</v>
      </c>
      <c r="CR43" s="51">
        <f t="shared" si="14"/>
        <v>0</v>
      </c>
      <c r="CS43" s="51">
        <f t="shared" si="15"/>
        <v>0</v>
      </c>
      <c r="CT43" s="51">
        <f t="shared" si="16"/>
        <v>0</v>
      </c>
      <c r="CU43" s="51">
        <f t="shared" si="17"/>
        <v>0</v>
      </c>
      <c r="CV43" s="51">
        <f t="shared" si="18"/>
        <v>0</v>
      </c>
      <c r="CW43" s="51">
        <f t="shared" si="19"/>
        <v>0</v>
      </c>
      <c r="CX43" s="51">
        <f t="shared" si="20"/>
        <v>0</v>
      </c>
      <c r="CY43" s="51">
        <f t="shared" si="21"/>
        <v>0</v>
      </c>
      <c r="CZ43" s="51">
        <f t="shared" si="22"/>
        <v>0</v>
      </c>
      <c r="DA43" s="51">
        <f t="shared" si="23"/>
        <v>0</v>
      </c>
      <c r="DB43" s="51">
        <f t="shared" si="24"/>
        <v>0</v>
      </c>
      <c r="DC43" s="51">
        <f t="shared" si="25"/>
        <v>0</v>
      </c>
      <c r="DD43" s="51">
        <f t="shared" si="26"/>
        <v>0</v>
      </c>
      <c r="DE43" s="51">
        <f t="shared" si="27"/>
        <v>0</v>
      </c>
      <c r="DF43" s="51">
        <f t="shared" si="28"/>
        <v>0</v>
      </c>
      <c r="DG43" s="51">
        <f t="shared" si="29"/>
        <v>0</v>
      </c>
      <c r="DH43" s="51">
        <f t="shared" si="30"/>
        <v>0</v>
      </c>
      <c r="DI43" s="51">
        <f t="shared" si="31"/>
        <v>0</v>
      </c>
      <c r="DJ43" s="51">
        <f t="shared" si="32"/>
        <v>0</v>
      </c>
      <c r="DK43" s="51">
        <f t="shared" si="33"/>
        <v>0</v>
      </c>
      <c r="DL43" s="51">
        <f t="shared" si="34"/>
        <v>0</v>
      </c>
      <c r="DM43" s="51">
        <f t="shared" si="35"/>
        <v>0</v>
      </c>
      <c r="DN43" s="51">
        <f t="shared" si="36"/>
        <v>0</v>
      </c>
      <c r="DO43" s="51">
        <f t="shared" si="37"/>
        <v>0</v>
      </c>
      <c r="DP43" s="51">
        <f t="shared" si="38"/>
        <v>0</v>
      </c>
      <c r="DQ43" s="51">
        <f t="shared" si="39"/>
        <v>0</v>
      </c>
      <c r="DR43" s="51">
        <f t="shared" si="40"/>
        <v>0</v>
      </c>
      <c r="DS43" s="51">
        <f t="shared" si="41"/>
        <v>0</v>
      </c>
    </row>
    <row r="44" spans="1:123" x14ac:dyDescent="0.3">
      <c r="B44" s="835"/>
      <c r="C44" s="835"/>
      <c r="D44" s="835"/>
      <c r="E44" s="835"/>
      <c r="F44" s="835"/>
      <c r="G44" s="835"/>
      <c r="H44" s="835"/>
      <c r="I44" s="836"/>
      <c r="J44" s="5" t="str">
        <f>'6. Patients'!C19</f>
        <v/>
      </c>
      <c r="K44" s="5"/>
      <c r="L44" s="99" t="e">
        <f t="shared" si="42"/>
        <v>#VALUE!</v>
      </c>
      <c r="M44" s="99" t="e">
        <f t="shared" si="43"/>
        <v>#VALUE!</v>
      </c>
      <c r="N44" s="99" t="e">
        <f t="shared" si="44"/>
        <v>#VALUE!</v>
      </c>
      <c r="O44" s="99" t="e">
        <f t="shared" si="45"/>
        <v>#VALUE!</v>
      </c>
      <c r="P44" s="99" t="e">
        <f t="shared" si="46"/>
        <v>#VALUE!</v>
      </c>
      <c r="Q44" s="99" t="e">
        <f t="shared" si="47"/>
        <v>#VALUE!</v>
      </c>
      <c r="R44" s="99" t="e">
        <f t="shared" si="48"/>
        <v>#VALUE!</v>
      </c>
      <c r="S44" s="99" t="e">
        <f t="shared" si="49"/>
        <v>#VALUE!</v>
      </c>
      <c r="T44" s="99" t="e">
        <f t="shared" si="50"/>
        <v>#VALUE!</v>
      </c>
      <c r="U44" s="99" t="e">
        <f t="shared" si="51"/>
        <v>#VALUE!</v>
      </c>
      <c r="V44" s="99" t="e">
        <f t="shared" si="52"/>
        <v>#VALUE!</v>
      </c>
      <c r="W44" s="99" t="e">
        <f t="shared" si="53"/>
        <v>#VALUE!</v>
      </c>
      <c r="X44" s="99" t="e">
        <f t="shared" si="54"/>
        <v>#VALUE!</v>
      </c>
      <c r="Y44" s="99" t="e">
        <f t="shared" si="55"/>
        <v>#VALUE!</v>
      </c>
      <c r="Z44" s="99" t="e">
        <f t="shared" si="56"/>
        <v>#VALUE!</v>
      </c>
      <c r="AA44" s="99" t="e">
        <f t="shared" si="57"/>
        <v>#VALUE!</v>
      </c>
      <c r="AB44" s="99" t="e">
        <f t="shared" si="58"/>
        <v>#VALUE!</v>
      </c>
      <c r="AC44" s="99" t="e">
        <f t="shared" si="59"/>
        <v>#VALUE!</v>
      </c>
      <c r="AD44" s="99" t="e">
        <f t="shared" si="60"/>
        <v>#VALUE!</v>
      </c>
      <c r="AE44" s="99" t="e">
        <f t="shared" si="61"/>
        <v>#VALUE!</v>
      </c>
      <c r="AF44" s="99" t="e">
        <f t="shared" si="62"/>
        <v>#VALUE!</v>
      </c>
      <c r="AG44" s="99" t="e">
        <f t="shared" si="63"/>
        <v>#VALUE!</v>
      </c>
      <c r="AH44" s="99" t="e">
        <f t="shared" si="64"/>
        <v>#VALUE!</v>
      </c>
      <c r="AI44" s="99" t="e">
        <f t="shared" si="65"/>
        <v>#VALUE!</v>
      </c>
      <c r="AJ44" s="99" t="e">
        <f t="shared" si="66"/>
        <v>#VALUE!</v>
      </c>
      <c r="AK44" s="99" t="e">
        <f t="shared" si="67"/>
        <v>#VALUE!</v>
      </c>
      <c r="AL44" s="99" t="e">
        <f t="shared" si="68"/>
        <v>#VALUE!</v>
      </c>
      <c r="AM44" s="99" t="e">
        <f t="shared" si="69"/>
        <v>#VALUE!</v>
      </c>
      <c r="AN44" s="99" t="e">
        <f t="shared" si="70"/>
        <v>#VALUE!</v>
      </c>
      <c r="AO44" s="99" t="e">
        <f t="shared" si="71"/>
        <v>#VALUE!</v>
      </c>
      <c r="AP44" s="99" t="e">
        <f t="shared" si="72"/>
        <v>#VALUE!</v>
      </c>
      <c r="AQ44" s="99" t="e">
        <f t="shared" si="73"/>
        <v>#VALUE!</v>
      </c>
      <c r="AR44" s="99" t="e">
        <f t="shared" si="74"/>
        <v>#VALUE!</v>
      </c>
      <c r="AS44" s="99" t="e">
        <f t="shared" si="75"/>
        <v>#VALUE!</v>
      </c>
      <c r="AT44" s="99" t="e">
        <f t="shared" si="76"/>
        <v>#VALUE!</v>
      </c>
      <c r="AU44" s="99" t="e">
        <f t="shared" si="77"/>
        <v>#VALUE!</v>
      </c>
      <c r="AW44" s="5" t="str">
        <f t="shared" si="5"/>
        <v/>
      </c>
      <c r="AX44" s="51" t="e">
        <f>-MIN(SUMPRODUCT(--($E$9:$E$28&lt;=AX$33),--($B$9:$B$28=$J$34),--($F$9:$F$28&gt;=AX$33),--($C$9:$C$28=$AW44),$H$9:$H$28,K$9:K$28),VLOOKUP($AW44,'6. Patients'!$C$10:$AQ$39,COLUMNS('6. Patients'!$C$9:G$9),0))</f>
        <v>#VALUE!</v>
      </c>
      <c r="AY44" s="51" t="e">
        <f>-MIN(SUMPRODUCT(--($E$9:$E$28&lt;=AY$33),--($B$9:$B$28=$J$34),--($F$9:$F$28&gt;=AY$33),--($C$9:$C$28=$AW44),$H$9:$H$28,L$9:L$28),VLOOKUP($AW44,'6. Patients'!$C$10:$AQ$39,COLUMNS('6. Patients'!$C$9:H$9),0))</f>
        <v>#VALUE!</v>
      </c>
      <c r="AZ44" s="51" t="e">
        <f>-MIN(SUMPRODUCT(--($E$9:$E$28&lt;=AZ$33),--($B$9:$B$28=$J$34),--($F$9:$F$28&gt;=AZ$33),--($C$9:$C$28=$AW44),$H$9:$H$28,M$9:M$28),VLOOKUP($AW44,'6. Patients'!$C$10:$AQ$39,COLUMNS('6. Patients'!$C$9:I$9),0))</f>
        <v>#VALUE!</v>
      </c>
      <c r="BA44" s="51" t="e">
        <f>-MIN(SUMPRODUCT(--($E$9:$E$28&lt;=BA$33),--($B$9:$B$28=$J$34),--($F$9:$F$28&gt;=BA$33),--($C$9:$C$28=$AW44),$H$9:$H$28,N$9:N$28),VLOOKUP($AW44,'6. Patients'!$C$10:$AQ$39,COLUMNS('6. Patients'!$C$9:J$9),0))</f>
        <v>#VALUE!</v>
      </c>
      <c r="BB44" s="51" t="e">
        <f>-MIN(SUMPRODUCT(--($E$9:$E$28&lt;=BB$33),--($B$9:$B$28=$J$34),--($F$9:$F$28&gt;=BB$33),--($C$9:$C$28=$AW44),$H$9:$H$28,O$9:O$28),VLOOKUP($AW44,'6. Patients'!$C$10:$AQ$39,COLUMNS('6. Patients'!$C$9:K$9),0))</f>
        <v>#VALUE!</v>
      </c>
      <c r="BC44" s="51" t="e">
        <f>-MIN(SUMPRODUCT(--($E$9:$E$28&lt;=BC$33),--($B$9:$B$28=$J$34),--($F$9:$F$28&gt;=BC$33),--($C$9:$C$28=$AW44),$H$9:$H$28,P$9:P$28),VLOOKUP($AW44,'6. Patients'!$C$10:$AQ$39,COLUMNS('6. Patients'!$C$9:L$9),0))</f>
        <v>#VALUE!</v>
      </c>
      <c r="BD44" s="51" t="e">
        <f>-MIN(SUMPRODUCT(--($E$9:$E$28&lt;=BD$33),--($B$9:$B$28=$J$34),--($F$9:$F$28&gt;=BD$33),--($C$9:$C$28=$AW44),$H$9:$H$28,Q$9:Q$28),VLOOKUP($AW44,'6. Patients'!$C$10:$AQ$39,COLUMNS('6. Patients'!$C$9:M$9),0))</f>
        <v>#VALUE!</v>
      </c>
      <c r="BE44" s="51" t="e">
        <f>-MIN(SUMPRODUCT(--($E$9:$E$28&lt;=BE$33),--($B$9:$B$28=$J$34),--($F$9:$F$28&gt;=BE$33),--($C$9:$C$28=$AW44),$H$9:$H$28,R$9:R$28),VLOOKUP($AW44,'6. Patients'!$C$10:$AQ$39,COLUMNS('6. Patients'!$C$9:N$9),0))</f>
        <v>#VALUE!</v>
      </c>
      <c r="BF44" s="51" t="e">
        <f>-MIN(SUMPRODUCT(--($E$9:$E$28&lt;=BF$33),--($B$9:$B$28=$J$34),--($F$9:$F$28&gt;=BF$33),--($C$9:$C$28=$AW44),$H$9:$H$28,S$9:S$28),VLOOKUP($AW44,'6. Patients'!$C$10:$AQ$39,COLUMNS('6. Patients'!$C$9:O$9),0))</f>
        <v>#VALUE!</v>
      </c>
      <c r="BG44" s="51" t="e">
        <f>-MIN(SUMPRODUCT(--($E$9:$E$28&lt;=BG$33),--($B$9:$B$28=$J$34),--($F$9:$F$28&gt;=BG$33),--($C$9:$C$28=$AW44),$H$9:$H$28,T$9:T$28),VLOOKUP($AW44,'6. Patients'!$C$10:$AQ$39,COLUMNS('6. Patients'!$C$9:P$9),0))</f>
        <v>#VALUE!</v>
      </c>
      <c r="BH44" s="51" t="e">
        <f>-MIN(SUMPRODUCT(--($E$9:$E$28&lt;=BH$33),--($B$9:$B$28=$J$34),--($F$9:$F$28&gt;=BH$33),--($C$9:$C$28=$AW44),$H$9:$H$28,U$9:U$28),VLOOKUP($AW44,'6. Patients'!$C$10:$AQ$39,COLUMNS('6. Patients'!$C$9:Q$9),0))</f>
        <v>#VALUE!</v>
      </c>
      <c r="BI44" s="51" t="e">
        <f>-MIN(SUMPRODUCT(--($E$9:$E$28&lt;=BI$33),--($B$9:$B$28=$J$34),--($F$9:$F$28&gt;=BI$33),--($C$9:$C$28=$AW44),$H$9:$H$28,V$9:V$28),VLOOKUP($AW44,'6. Patients'!$C$10:$AQ$39,COLUMNS('6. Patients'!$C$9:R$9),0))</f>
        <v>#VALUE!</v>
      </c>
      <c r="BJ44" s="51" t="e">
        <f>-MIN(SUMPRODUCT(--($E$9:$E$28&lt;=BJ$33),--($B$9:$B$28=$J$34),--($F$9:$F$28&gt;=BJ$33),--($C$9:$C$28=$AW44),$H$9:$H$28,W$9:W$28),VLOOKUP($AW44,'6. Patients'!$C$10:$AQ$39,COLUMNS('6. Patients'!$C$9:S$9),0))</f>
        <v>#VALUE!</v>
      </c>
      <c r="BK44" s="51" t="e">
        <f>-MIN(SUMPRODUCT(--($E$9:$E$28&lt;=BK$33),--($B$9:$B$28=$J$34),--($F$9:$F$28&gt;=BK$33),--($C$9:$C$28=$AW44),$H$9:$H$28,X$9:X$28),VLOOKUP($AW44,'6. Patients'!$C$10:$AQ$39,COLUMNS('6. Patients'!$C$9:T$9),0))</f>
        <v>#VALUE!</v>
      </c>
      <c r="BL44" s="51" t="e">
        <f>-MIN(SUMPRODUCT(--($E$9:$E$28&lt;=BL$33),--($B$9:$B$28=$J$34),--($F$9:$F$28&gt;=BL$33),--($C$9:$C$28=$AW44),$H$9:$H$28,Y$9:Y$28),VLOOKUP($AW44,'6. Patients'!$C$10:$AQ$39,COLUMNS('6. Patients'!$C$9:U$9),0))</f>
        <v>#VALUE!</v>
      </c>
      <c r="BM44" s="51" t="e">
        <f>-MIN(SUMPRODUCT(--($E$9:$E$28&lt;=BM$33),--($B$9:$B$28=$J$34),--($F$9:$F$28&gt;=BM$33),--($C$9:$C$28=$AW44),$H$9:$H$28,Z$9:Z$28),VLOOKUP($AW44,'6. Patients'!$C$10:$AQ$39,COLUMNS('6. Patients'!$C$9:V$9),0))</f>
        <v>#VALUE!</v>
      </c>
      <c r="BN44" s="51" t="e">
        <f>-MIN(SUMPRODUCT(--($E$9:$E$28&lt;=BN$33),--($B$9:$B$28=$J$34),--($F$9:$F$28&gt;=BN$33),--($C$9:$C$28=$AW44),$H$9:$H$28,AA$9:AA$28),VLOOKUP($AW44,'6. Patients'!$C$10:$AQ$39,COLUMNS('6. Patients'!$C$9:W$9),0))</f>
        <v>#VALUE!</v>
      </c>
      <c r="BO44" s="51" t="e">
        <f>-MIN(SUMPRODUCT(--($E$9:$E$28&lt;=BO$33),--($B$9:$B$28=$J$34),--($F$9:$F$28&gt;=BO$33),--($C$9:$C$28=$AW44),$H$9:$H$28,AB$9:AB$28),VLOOKUP($AW44,'6. Patients'!$C$10:$AQ$39,COLUMNS('6. Patients'!$C$9:X$9),0))</f>
        <v>#VALUE!</v>
      </c>
      <c r="BP44" s="51" t="e">
        <f>-MIN(SUMPRODUCT(--($E$9:$E$28&lt;=BP$33),--($B$9:$B$28=$J$34),--($F$9:$F$28&gt;=BP$33),--($C$9:$C$28=$AW44),$H$9:$H$28,AC$9:AC$28),VLOOKUP($AW44,'6. Patients'!$C$10:$AQ$39,COLUMNS('6. Patients'!$C$9:Y$9),0))</f>
        <v>#VALUE!</v>
      </c>
      <c r="BQ44" s="51" t="e">
        <f>-MIN(SUMPRODUCT(--($E$9:$E$28&lt;=BQ$33),--($B$9:$B$28=$J$34),--($F$9:$F$28&gt;=BQ$33),--($C$9:$C$28=$AW44),$H$9:$H$28,AD$9:AD$28),VLOOKUP($AW44,'6. Patients'!$C$10:$AQ$39,COLUMNS('6. Patients'!$C$9:Z$9),0))</f>
        <v>#VALUE!</v>
      </c>
      <c r="BR44" s="51" t="e">
        <f>-MIN(SUMPRODUCT(--($E$9:$E$28&lt;=BR$33),--($B$9:$B$28=$J$34),--($F$9:$F$28&gt;=BR$33),--($C$9:$C$28=$AW44),$H$9:$H$28,AE$9:AE$28),VLOOKUP($AW44,'6. Patients'!$C$10:$AQ$39,COLUMNS('6. Patients'!$C$9:AA$9),0))</f>
        <v>#VALUE!</v>
      </c>
      <c r="BS44" s="51" t="e">
        <f>-MIN(SUMPRODUCT(--($E$9:$E$28&lt;=BS$33),--($B$9:$B$28=$J$34),--($F$9:$F$28&gt;=BS$33),--($C$9:$C$28=$AW44),$H$9:$H$28,AF$9:AF$28),VLOOKUP($AW44,'6. Patients'!$C$10:$AQ$39,COLUMNS('6. Patients'!$C$9:AB$9),0))</f>
        <v>#VALUE!</v>
      </c>
      <c r="BT44" s="51" t="e">
        <f>-MIN(SUMPRODUCT(--($E$9:$E$28&lt;=BT$33),--($B$9:$B$28=$J$34),--($F$9:$F$28&gt;=BT$33),--($C$9:$C$28=$AW44),$H$9:$H$28,AG$9:AG$28),VLOOKUP($AW44,'6. Patients'!$C$10:$AQ$39,COLUMNS('6. Patients'!$C$9:AC$9),0))</f>
        <v>#VALUE!</v>
      </c>
      <c r="BU44" s="51" t="e">
        <f>-MIN(SUMPRODUCT(--($E$9:$E$28&lt;=BU$33),--($B$9:$B$28=$J$34),--($F$9:$F$28&gt;=BU$33),--($C$9:$C$28=$AW44),$H$9:$H$28,AH$9:AH$28),VLOOKUP($AW44,'6. Patients'!$C$10:$AQ$39,COLUMNS('6. Patients'!$C$9:AD$9),0))</f>
        <v>#VALUE!</v>
      </c>
      <c r="BV44" s="51" t="e">
        <f>-MIN(SUMPRODUCT(--($E$9:$E$28&lt;=BV$33),--($B$9:$B$28=$J$34),--($F$9:$F$28&gt;=BV$33),--($C$9:$C$28=$AW44),$H$9:$H$28,AI$9:AI$28),VLOOKUP($AW44,'6. Patients'!$C$10:$AQ$39,COLUMNS('6. Patients'!$C$9:AE$9),0))</f>
        <v>#VALUE!</v>
      </c>
      <c r="BW44" s="51" t="e">
        <f>-MIN(SUMPRODUCT(--($E$9:$E$28&lt;=BW$33),--($B$9:$B$28=$J$34),--($F$9:$F$28&gt;=BW$33),--($C$9:$C$28=$AW44),$H$9:$H$28,AJ$9:AJ$28),VLOOKUP($AW44,'6. Patients'!$C$10:$AQ$39,COLUMNS('6. Patients'!$C$9:AF$9),0))</f>
        <v>#VALUE!</v>
      </c>
      <c r="BX44" s="51" t="e">
        <f>-MIN(SUMPRODUCT(--($E$9:$E$28&lt;=BX$33),--($B$9:$B$28=$J$34),--($F$9:$F$28&gt;=BX$33),--($C$9:$C$28=$AW44),$H$9:$H$28,AK$9:AK$28),VLOOKUP($AW44,'6. Patients'!$C$10:$AQ$39,COLUMNS('6. Patients'!$C$9:AG$9),0))</f>
        <v>#VALUE!</v>
      </c>
      <c r="BY44" s="51" t="e">
        <f>-MIN(SUMPRODUCT(--($E$9:$E$28&lt;=BY$33),--($B$9:$B$28=$J$34),--($F$9:$F$28&gt;=BY$33),--($C$9:$C$28=$AW44),$H$9:$H$28,AL$9:AL$28),VLOOKUP($AW44,'6. Patients'!$C$10:$AQ$39,COLUMNS('6. Patients'!$C$9:AH$9),0))</f>
        <v>#VALUE!</v>
      </c>
      <c r="BZ44" s="51" t="e">
        <f>-MIN(SUMPRODUCT(--($E$9:$E$28&lt;=BZ$33),--($B$9:$B$28=$J$34),--($F$9:$F$28&gt;=BZ$33),--($C$9:$C$28=$AW44),$H$9:$H$28,AM$9:AM$28),VLOOKUP($AW44,'6. Patients'!$C$10:$AQ$39,COLUMNS('6. Patients'!$C$9:AI$9),0))</f>
        <v>#VALUE!</v>
      </c>
      <c r="CA44" s="51" t="e">
        <f>-MIN(SUMPRODUCT(--($E$9:$E$28&lt;=CA$33),--($B$9:$B$28=$J$34),--($F$9:$F$28&gt;=CA$33),--($C$9:$C$28=$AW44),$H$9:$H$28,AN$9:AN$28),VLOOKUP($AW44,'6. Patients'!$C$10:$AQ$39,COLUMNS('6. Patients'!$C$9:AJ$9),0))</f>
        <v>#VALUE!</v>
      </c>
      <c r="CB44" s="51" t="e">
        <f>-MIN(SUMPRODUCT(--($E$9:$E$28&lt;=CB$33),--($B$9:$B$28=$J$34),--($F$9:$F$28&gt;=CB$33),--($C$9:$C$28=$AW44),$H$9:$H$28,AO$9:AO$28),VLOOKUP($AW44,'6. Patients'!$C$10:$AQ$39,COLUMNS('6. Patients'!$C$9:AK$9),0))</f>
        <v>#VALUE!</v>
      </c>
      <c r="CC44" s="51" t="e">
        <f>-MIN(SUMPRODUCT(--($E$9:$E$28&lt;=CC$33),--($B$9:$B$28=$J$34),--($F$9:$F$28&gt;=CC$33),--($C$9:$C$28=$AW44),$H$9:$H$28,AP$9:AP$28),VLOOKUP($AW44,'6. Patients'!$C$10:$AQ$39,COLUMNS('6. Patients'!$C$9:AL$9),0))</f>
        <v>#VALUE!</v>
      </c>
      <c r="CD44" s="51" t="e">
        <f>-MIN(SUMPRODUCT(--($E$9:$E$28&lt;=CD$33),--($B$9:$B$28=$J$34),--($F$9:$F$28&gt;=CD$33),--($C$9:$C$28=$AW44),$H$9:$H$28,AQ$9:AQ$28),VLOOKUP($AW44,'6. Patients'!$C$10:$AQ$39,COLUMNS('6. Patients'!$C$9:AM$9),0))</f>
        <v>#VALUE!</v>
      </c>
      <c r="CE44" s="51" t="e">
        <f>-MIN(SUMPRODUCT(--($E$9:$E$28&lt;=CE$33),--($B$9:$B$28=$J$34),--($F$9:$F$28&gt;=CE$33),--($C$9:$C$28=$AW44),$H$9:$H$28,AR$9:AR$28),VLOOKUP($AW44,'6. Patients'!$C$10:$AQ$39,COLUMNS('6. Patients'!$C$9:AN$9),0))</f>
        <v>#VALUE!</v>
      </c>
      <c r="CF44" s="51" t="e">
        <f>-MIN(SUMPRODUCT(--($E$9:$E$28&lt;=CF$33),--($B$9:$B$28=$J$34),--($F$9:$F$28&gt;=CF$33),--($C$9:$C$28=$AW44),$H$9:$H$28,AS$9:AS$28),VLOOKUP($AW44,'6. Patients'!$C$10:$AQ$39,COLUMNS('6. Patients'!$C$9:AO$9),0))</f>
        <v>#VALUE!</v>
      </c>
      <c r="CG44" s="51" t="e">
        <f>-MIN(SUMPRODUCT(--($E$9:$E$28&lt;=CG$33),--($B$9:$B$28=$J$34),--($F$9:$F$28&gt;=CG$33),--($C$9:$C$28=$AW44),$H$9:$H$28,AT$9:AT$28),VLOOKUP($AW44,'6. Patients'!$C$10:$AQ$39,COLUMNS('6. Patients'!$C$9:AP$9),0))</f>
        <v>#VALUE!</v>
      </c>
      <c r="CI44" s="5" t="str">
        <f t="shared" si="78"/>
        <v/>
      </c>
      <c r="CJ44" s="51">
        <f t="shared" si="6"/>
        <v>0</v>
      </c>
      <c r="CK44" s="51">
        <f t="shared" si="7"/>
        <v>0</v>
      </c>
      <c r="CL44" s="51">
        <f t="shared" si="8"/>
        <v>0</v>
      </c>
      <c r="CM44" s="51">
        <f t="shared" si="9"/>
        <v>0</v>
      </c>
      <c r="CN44" s="51">
        <f t="shared" si="10"/>
        <v>0</v>
      </c>
      <c r="CO44" s="51">
        <f t="shared" si="11"/>
        <v>0</v>
      </c>
      <c r="CP44" s="51">
        <f t="shared" si="12"/>
        <v>0</v>
      </c>
      <c r="CQ44" s="51">
        <f t="shared" si="13"/>
        <v>0</v>
      </c>
      <c r="CR44" s="51">
        <f t="shared" si="14"/>
        <v>0</v>
      </c>
      <c r="CS44" s="51">
        <f t="shared" si="15"/>
        <v>0</v>
      </c>
      <c r="CT44" s="51">
        <f t="shared" si="16"/>
        <v>0</v>
      </c>
      <c r="CU44" s="51">
        <f t="shared" si="17"/>
        <v>0</v>
      </c>
      <c r="CV44" s="51">
        <f t="shared" si="18"/>
        <v>0</v>
      </c>
      <c r="CW44" s="51">
        <f t="shared" si="19"/>
        <v>0</v>
      </c>
      <c r="CX44" s="51">
        <f t="shared" si="20"/>
        <v>0</v>
      </c>
      <c r="CY44" s="51">
        <f t="shared" si="21"/>
        <v>0</v>
      </c>
      <c r="CZ44" s="51">
        <f t="shared" si="22"/>
        <v>0</v>
      </c>
      <c r="DA44" s="51">
        <f t="shared" si="23"/>
        <v>0</v>
      </c>
      <c r="DB44" s="51">
        <f t="shared" si="24"/>
        <v>0</v>
      </c>
      <c r="DC44" s="51">
        <f t="shared" si="25"/>
        <v>0</v>
      </c>
      <c r="DD44" s="51">
        <f t="shared" si="26"/>
        <v>0</v>
      </c>
      <c r="DE44" s="51">
        <f t="shared" si="27"/>
        <v>0</v>
      </c>
      <c r="DF44" s="51">
        <f t="shared" si="28"/>
        <v>0</v>
      </c>
      <c r="DG44" s="51">
        <f t="shared" si="29"/>
        <v>0</v>
      </c>
      <c r="DH44" s="51">
        <f t="shared" si="30"/>
        <v>0</v>
      </c>
      <c r="DI44" s="51">
        <f t="shared" si="31"/>
        <v>0</v>
      </c>
      <c r="DJ44" s="51">
        <f t="shared" si="32"/>
        <v>0</v>
      </c>
      <c r="DK44" s="51">
        <f t="shared" si="33"/>
        <v>0</v>
      </c>
      <c r="DL44" s="51">
        <f t="shared" si="34"/>
        <v>0</v>
      </c>
      <c r="DM44" s="51">
        <f t="shared" si="35"/>
        <v>0</v>
      </c>
      <c r="DN44" s="51">
        <f t="shared" si="36"/>
        <v>0</v>
      </c>
      <c r="DO44" s="51">
        <f t="shared" si="37"/>
        <v>0</v>
      </c>
      <c r="DP44" s="51">
        <f t="shared" si="38"/>
        <v>0</v>
      </c>
      <c r="DQ44" s="51">
        <f t="shared" si="39"/>
        <v>0</v>
      </c>
      <c r="DR44" s="51">
        <f t="shared" si="40"/>
        <v>0</v>
      </c>
      <c r="DS44" s="51">
        <f t="shared" si="41"/>
        <v>0</v>
      </c>
    </row>
    <row r="45" spans="1:123" x14ac:dyDescent="0.3">
      <c r="B45" s="421"/>
      <c r="J45" s="5" t="str">
        <f>'6. Patients'!C20</f>
        <v/>
      </c>
      <c r="K45" s="5"/>
      <c r="L45" s="99" t="e">
        <f t="shared" si="42"/>
        <v>#VALUE!</v>
      </c>
      <c r="M45" s="99" t="e">
        <f t="shared" si="43"/>
        <v>#VALUE!</v>
      </c>
      <c r="N45" s="99" t="e">
        <f t="shared" si="44"/>
        <v>#VALUE!</v>
      </c>
      <c r="O45" s="99" t="e">
        <f t="shared" si="45"/>
        <v>#VALUE!</v>
      </c>
      <c r="P45" s="99" t="e">
        <f t="shared" si="46"/>
        <v>#VALUE!</v>
      </c>
      <c r="Q45" s="99" t="e">
        <f t="shared" si="47"/>
        <v>#VALUE!</v>
      </c>
      <c r="R45" s="99" t="e">
        <f t="shared" si="48"/>
        <v>#VALUE!</v>
      </c>
      <c r="S45" s="99" t="e">
        <f t="shared" si="49"/>
        <v>#VALUE!</v>
      </c>
      <c r="T45" s="99" t="e">
        <f t="shared" si="50"/>
        <v>#VALUE!</v>
      </c>
      <c r="U45" s="99" t="e">
        <f t="shared" si="51"/>
        <v>#VALUE!</v>
      </c>
      <c r="V45" s="99" t="e">
        <f t="shared" si="52"/>
        <v>#VALUE!</v>
      </c>
      <c r="W45" s="99" t="e">
        <f t="shared" si="53"/>
        <v>#VALUE!</v>
      </c>
      <c r="X45" s="99" t="e">
        <f t="shared" si="54"/>
        <v>#VALUE!</v>
      </c>
      <c r="Y45" s="99" t="e">
        <f t="shared" si="55"/>
        <v>#VALUE!</v>
      </c>
      <c r="Z45" s="99" t="e">
        <f t="shared" si="56"/>
        <v>#VALUE!</v>
      </c>
      <c r="AA45" s="99" t="e">
        <f t="shared" si="57"/>
        <v>#VALUE!</v>
      </c>
      <c r="AB45" s="99" t="e">
        <f t="shared" si="58"/>
        <v>#VALUE!</v>
      </c>
      <c r="AC45" s="99" t="e">
        <f t="shared" si="59"/>
        <v>#VALUE!</v>
      </c>
      <c r="AD45" s="99" t="e">
        <f t="shared" si="60"/>
        <v>#VALUE!</v>
      </c>
      <c r="AE45" s="99" t="e">
        <f t="shared" si="61"/>
        <v>#VALUE!</v>
      </c>
      <c r="AF45" s="99" t="e">
        <f t="shared" si="62"/>
        <v>#VALUE!</v>
      </c>
      <c r="AG45" s="99" t="e">
        <f t="shared" si="63"/>
        <v>#VALUE!</v>
      </c>
      <c r="AH45" s="99" t="e">
        <f t="shared" si="64"/>
        <v>#VALUE!</v>
      </c>
      <c r="AI45" s="99" t="e">
        <f t="shared" si="65"/>
        <v>#VALUE!</v>
      </c>
      <c r="AJ45" s="99" t="e">
        <f t="shared" si="66"/>
        <v>#VALUE!</v>
      </c>
      <c r="AK45" s="99" t="e">
        <f t="shared" si="67"/>
        <v>#VALUE!</v>
      </c>
      <c r="AL45" s="99" t="e">
        <f t="shared" si="68"/>
        <v>#VALUE!</v>
      </c>
      <c r="AM45" s="99" t="e">
        <f t="shared" si="69"/>
        <v>#VALUE!</v>
      </c>
      <c r="AN45" s="99" t="e">
        <f t="shared" si="70"/>
        <v>#VALUE!</v>
      </c>
      <c r="AO45" s="99" t="e">
        <f t="shared" si="71"/>
        <v>#VALUE!</v>
      </c>
      <c r="AP45" s="99" t="e">
        <f t="shared" si="72"/>
        <v>#VALUE!</v>
      </c>
      <c r="AQ45" s="99" t="e">
        <f t="shared" si="73"/>
        <v>#VALUE!</v>
      </c>
      <c r="AR45" s="99" t="e">
        <f t="shared" si="74"/>
        <v>#VALUE!</v>
      </c>
      <c r="AS45" s="99" t="e">
        <f t="shared" si="75"/>
        <v>#VALUE!</v>
      </c>
      <c r="AT45" s="99" t="e">
        <f t="shared" si="76"/>
        <v>#VALUE!</v>
      </c>
      <c r="AU45" s="99" t="e">
        <f t="shared" si="77"/>
        <v>#VALUE!</v>
      </c>
      <c r="AW45" s="5" t="str">
        <f t="shared" si="5"/>
        <v/>
      </c>
      <c r="AX45" s="51" t="e">
        <f>-MIN(SUMPRODUCT(--($E$9:$E$28&lt;=AX$33),--($B$9:$B$28=$J$34),--($F$9:$F$28&gt;=AX$33),--($C$9:$C$28=$AW45),$H$9:$H$28,K$9:K$28),VLOOKUP($AW45,'6. Patients'!$C$10:$AQ$39,COLUMNS('6. Patients'!$C$9:G$9),0))</f>
        <v>#VALUE!</v>
      </c>
      <c r="AY45" s="51" t="e">
        <f>-MIN(SUMPRODUCT(--($E$9:$E$28&lt;=AY$33),--($B$9:$B$28=$J$34),--($F$9:$F$28&gt;=AY$33),--($C$9:$C$28=$AW45),$H$9:$H$28,L$9:L$28),VLOOKUP($AW45,'6. Patients'!$C$10:$AQ$39,COLUMNS('6. Patients'!$C$9:H$9),0))</f>
        <v>#VALUE!</v>
      </c>
      <c r="AZ45" s="51" t="e">
        <f>-MIN(SUMPRODUCT(--($E$9:$E$28&lt;=AZ$33),--($B$9:$B$28=$J$34),--($F$9:$F$28&gt;=AZ$33),--($C$9:$C$28=$AW45),$H$9:$H$28,M$9:M$28),VLOOKUP($AW45,'6. Patients'!$C$10:$AQ$39,COLUMNS('6. Patients'!$C$9:I$9),0))</f>
        <v>#VALUE!</v>
      </c>
      <c r="BA45" s="51" t="e">
        <f>-MIN(SUMPRODUCT(--($E$9:$E$28&lt;=BA$33),--($B$9:$B$28=$J$34),--($F$9:$F$28&gt;=BA$33),--($C$9:$C$28=$AW45),$H$9:$H$28,N$9:N$28),VLOOKUP($AW45,'6. Patients'!$C$10:$AQ$39,COLUMNS('6. Patients'!$C$9:J$9),0))</f>
        <v>#VALUE!</v>
      </c>
      <c r="BB45" s="51" t="e">
        <f>-MIN(SUMPRODUCT(--($E$9:$E$28&lt;=BB$33),--($B$9:$B$28=$J$34),--($F$9:$F$28&gt;=BB$33),--($C$9:$C$28=$AW45),$H$9:$H$28,O$9:O$28),VLOOKUP($AW45,'6. Patients'!$C$10:$AQ$39,COLUMNS('6. Patients'!$C$9:K$9),0))</f>
        <v>#VALUE!</v>
      </c>
      <c r="BC45" s="51" t="e">
        <f>-MIN(SUMPRODUCT(--($E$9:$E$28&lt;=BC$33),--($B$9:$B$28=$J$34),--($F$9:$F$28&gt;=BC$33),--($C$9:$C$28=$AW45),$H$9:$H$28,P$9:P$28),VLOOKUP($AW45,'6. Patients'!$C$10:$AQ$39,COLUMNS('6. Patients'!$C$9:L$9),0))</f>
        <v>#VALUE!</v>
      </c>
      <c r="BD45" s="51" t="e">
        <f>-MIN(SUMPRODUCT(--($E$9:$E$28&lt;=BD$33),--($B$9:$B$28=$J$34),--($F$9:$F$28&gt;=BD$33),--($C$9:$C$28=$AW45),$H$9:$H$28,Q$9:Q$28),VLOOKUP($AW45,'6. Patients'!$C$10:$AQ$39,COLUMNS('6. Patients'!$C$9:M$9),0))</f>
        <v>#VALUE!</v>
      </c>
      <c r="BE45" s="51" t="e">
        <f>-MIN(SUMPRODUCT(--($E$9:$E$28&lt;=BE$33),--($B$9:$B$28=$J$34),--($F$9:$F$28&gt;=BE$33),--($C$9:$C$28=$AW45),$H$9:$H$28,R$9:R$28),VLOOKUP($AW45,'6. Patients'!$C$10:$AQ$39,COLUMNS('6. Patients'!$C$9:N$9),0))</f>
        <v>#VALUE!</v>
      </c>
      <c r="BF45" s="51" t="e">
        <f>-MIN(SUMPRODUCT(--($E$9:$E$28&lt;=BF$33),--($B$9:$B$28=$J$34),--($F$9:$F$28&gt;=BF$33),--($C$9:$C$28=$AW45),$H$9:$H$28,S$9:S$28),VLOOKUP($AW45,'6. Patients'!$C$10:$AQ$39,COLUMNS('6. Patients'!$C$9:O$9),0))</f>
        <v>#VALUE!</v>
      </c>
      <c r="BG45" s="51" t="e">
        <f>-MIN(SUMPRODUCT(--($E$9:$E$28&lt;=BG$33),--($B$9:$B$28=$J$34),--($F$9:$F$28&gt;=BG$33),--($C$9:$C$28=$AW45),$H$9:$H$28,T$9:T$28),VLOOKUP($AW45,'6. Patients'!$C$10:$AQ$39,COLUMNS('6. Patients'!$C$9:P$9),0))</f>
        <v>#VALUE!</v>
      </c>
      <c r="BH45" s="51" t="e">
        <f>-MIN(SUMPRODUCT(--($E$9:$E$28&lt;=BH$33),--($B$9:$B$28=$J$34),--($F$9:$F$28&gt;=BH$33),--($C$9:$C$28=$AW45),$H$9:$H$28,U$9:U$28),VLOOKUP($AW45,'6. Patients'!$C$10:$AQ$39,COLUMNS('6. Patients'!$C$9:Q$9),0))</f>
        <v>#VALUE!</v>
      </c>
      <c r="BI45" s="51" t="e">
        <f>-MIN(SUMPRODUCT(--($E$9:$E$28&lt;=BI$33),--($B$9:$B$28=$J$34),--($F$9:$F$28&gt;=BI$33),--($C$9:$C$28=$AW45),$H$9:$H$28,V$9:V$28),VLOOKUP($AW45,'6. Patients'!$C$10:$AQ$39,COLUMNS('6. Patients'!$C$9:R$9),0))</f>
        <v>#VALUE!</v>
      </c>
      <c r="BJ45" s="51" t="e">
        <f>-MIN(SUMPRODUCT(--($E$9:$E$28&lt;=BJ$33),--($B$9:$B$28=$J$34),--($F$9:$F$28&gt;=BJ$33),--($C$9:$C$28=$AW45),$H$9:$H$28,W$9:W$28),VLOOKUP($AW45,'6. Patients'!$C$10:$AQ$39,COLUMNS('6. Patients'!$C$9:S$9),0))</f>
        <v>#VALUE!</v>
      </c>
      <c r="BK45" s="51" t="e">
        <f>-MIN(SUMPRODUCT(--($E$9:$E$28&lt;=BK$33),--($B$9:$B$28=$J$34),--($F$9:$F$28&gt;=BK$33),--($C$9:$C$28=$AW45),$H$9:$H$28,X$9:X$28),VLOOKUP($AW45,'6. Patients'!$C$10:$AQ$39,COLUMNS('6. Patients'!$C$9:T$9),0))</f>
        <v>#VALUE!</v>
      </c>
      <c r="BL45" s="51" t="e">
        <f>-MIN(SUMPRODUCT(--($E$9:$E$28&lt;=BL$33),--($B$9:$B$28=$J$34),--($F$9:$F$28&gt;=BL$33),--($C$9:$C$28=$AW45),$H$9:$H$28,Y$9:Y$28),VLOOKUP($AW45,'6. Patients'!$C$10:$AQ$39,COLUMNS('6. Patients'!$C$9:U$9),0))</f>
        <v>#VALUE!</v>
      </c>
      <c r="BM45" s="51" t="e">
        <f>-MIN(SUMPRODUCT(--($E$9:$E$28&lt;=BM$33),--($B$9:$B$28=$J$34),--($F$9:$F$28&gt;=BM$33),--($C$9:$C$28=$AW45),$H$9:$H$28,Z$9:Z$28),VLOOKUP($AW45,'6. Patients'!$C$10:$AQ$39,COLUMNS('6. Patients'!$C$9:V$9),0))</f>
        <v>#VALUE!</v>
      </c>
      <c r="BN45" s="51" t="e">
        <f>-MIN(SUMPRODUCT(--($E$9:$E$28&lt;=BN$33),--($B$9:$B$28=$J$34),--($F$9:$F$28&gt;=BN$33),--($C$9:$C$28=$AW45),$H$9:$H$28,AA$9:AA$28),VLOOKUP($AW45,'6. Patients'!$C$10:$AQ$39,COLUMNS('6. Patients'!$C$9:W$9),0))</f>
        <v>#VALUE!</v>
      </c>
      <c r="BO45" s="51" t="e">
        <f>-MIN(SUMPRODUCT(--($E$9:$E$28&lt;=BO$33),--($B$9:$B$28=$J$34),--($F$9:$F$28&gt;=BO$33),--($C$9:$C$28=$AW45),$H$9:$H$28,AB$9:AB$28),VLOOKUP($AW45,'6. Patients'!$C$10:$AQ$39,COLUMNS('6. Patients'!$C$9:X$9),0))</f>
        <v>#VALUE!</v>
      </c>
      <c r="BP45" s="51" t="e">
        <f>-MIN(SUMPRODUCT(--($E$9:$E$28&lt;=BP$33),--($B$9:$B$28=$J$34),--($F$9:$F$28&gt;=BP$33),--($C$9:$C$28=$AW45),$H$9:$H$28,AC$9:AC$28),VLOOKUP($AW45,'6. Patients'!$C$10:$AQ$39,COLUMNS('6. Patients'!$C$9:Y$9),0))</f>
        <v>#VALUE!</v>
      </c>
      <c r="BQ45" s="51" t="e">
        <f>-MIN(SUMPRODUCT(--($E$9:$E$28&lt;=BQ$33),--($B$9:$B$28=$J$34),--($F$9:$F$28&gt;=BQ$33),--($C$9:$C$28=$AW45),$H$9:$H$28,AD$9:AD$28),VLOOKUP($AW45,'6. Patients'!$C$10:$AQ$39,COLUMNS('6. Patients'!$C$9:Z$9),0))</f>
        <v>#VALUE!</v>
      </c>
      <c r="BR45" s="51" t="e">
        <f>-MIN(SUMPRODUCT(--($E$9:$E$28&lt;=BR$33),--($B$9:$B$28=$J$34),--($F$9:$F$28&gt;=BR$33),--($C$9:$C$28=$AW45),$H$9:$H$28,AE$9:AE$28),VLOOKUP($AW45,'6. Patients'!$C$10:$AQ$39,COLUMNS('6. Patients'!$C$9:AA$9),0))</f>
        <v>#VALUE!</v>
      </c>
      <c r="BS45" s="51" t="e">
        <f>-MIN(SUMPRODUCT(--($E$9:$E$28&lt;=BS$33),--($B$9:$B$28=$J$34),--($F$9:$F$28&gt;=BS$33),--($C$9:$C$28=$AW45),$H$9:$H$28,AF$9:AF$28),VLOOKUP($AW45,'6. Patients'!$C$10:$AQ$39,COLUMNS('6. Patients'!$C$9:AB$9),0))</f>
        <v>#VALUE!</v>
      </c>
      <c r="BT45" s="51" t="e">
        <f>-MIN(SUMPRODUCT(--($E$9:$E$28&lt;=BT$33),--($B$9:$B$28=$J$34),--($F$9:$F$28&gt;=BT$33),--($C$9:$C$28=$AW45),$H$9:$H$28,AG$9:AG$28),VLOOKUP($AW45,'6. Patients'!$C$10:$AQ$39,COLUMNS('6. Patients'!$C$9:AC$9),0))</f>
        <v>#VALUE!</v>
      </c>
      <c r="BU45" s="51" t="e">
        <f>-MIN(SUMPRODUCT(--($E$9:$E$28&lt;=BU$33),--($B$9:$B$28=$J$34),--($F$9:$F$28&gt;=BU$33),--($C$9:$C$28=$AW45),$H$9:$H$28,AH$9:AH$28),VLOOKUP($AW45,'6. Patients'!$C$10:$AQ$39,COLUMNS('6. Patients'!$C$9:AD$9),0))</f>
        <v>#VALUE!</v>
      </c>
      <c r="BV45" s="51" t="e">
        <f>-MIN(SUMPRODUCT(--($E$9:$E$28&lt;=BV$33),--($B$9:$B$28=$J$34),--($F$9:$F$28&gt;=BV$33),--($C$9:$C$28=$AW45),$H$9:$H$28,AI$9:AI$28),VLOOKUP($AW45,'6. Patients'!$C$10:$AQ$39,COLUMNS('6. Patients'!$C$9:AE$9),0))</f>
        <v>#VALUE!</v>
      </c>
      <c r="BW45" s="51" t="e">
        <f>-MIN(SUMPRODUCT(--($E$9:$E$28&lt;=BW$33),--($B$9:$B$28=$J$34),--($F$9:$F$28&gt;=BW$33),--($C$9:$C$28=$AW45),$H$9:$H$28,AJ$9:AJ$28),VLOOKUP($AW45,'6. Patients'!$C$10:$AQ$39,COLUMNS('6. Patients'!$C$9:AF$9),0))</f>
        <v>#VALUE!</v>
      </c>
      <c r="BX45" s="51" t="e">
        <f>-MIN(SUMPRODUCT(--($E$9:$E$28&lt;=BX$33),--($B$9:$B$28=$J$34),--($F$9:$F$28&gt;=BX$33),--($C$9:$C$28=$AW45),$H$9:$H$28,AK$9:AK$28),VLOOKUP($AW45,'6. Patients'!$C$10:$AQ$39,COLUMNS('6. Patients'!$C$9:AG$9),0))</f>
        <v>#VALUE!</v>
      </c>
      <c r="BY45" s="51" t="e">
        <f>-MIN(SUMPRODUCT(--($E$9:$E$28&lt;=BY$33),--($B$9:$B$28=$J$34),--($F$9:$F$28&gt;=BY$33),--($C$9:$C$28=$AW45),$H$9:$H$28,AL$9:AL$28),VLOOKUP($AW45,'6. Patients'!$C$10:$AQ$39,COLUMNS('6. Patients'!$C$9:AH$9),0))</f>
        <v>#VALUE!</v>
      </c>
      <c r="BZ45" s="51" t="e">
        <f>-MIN(SUMPRODUCT(--($E$9:$E$28&lt;=BZ$33),--($B$9:$B$28=$J$34),--($F$9:$F$28&gt;=BZ$33),--($C$9:$C$28=$AW45),$H$9:$H$28,AM$9:AM$28),VLOOKUP($AW45,'6. Patients'!$C$10:$AQ$39,COLUMNS('6. Patients'!$C$9:AI$9),0))</f>
        <v>#VALUE!</v>
      </c>
      <c r="CA45" s="51" t="e">
        <f>-MIN(SUMPRODUCT(--($E$9:$E$28&lt;=CA$33),--($B$9:$B$28=$J$34),--($F$9:$F$28&gt;=CA$33),--($C$9:$C$28=$AW45),$H$9:$H$28,AN$9:AN$28),VLOOKUP($AW45,'6. Patients'!$C$10:$AQ$39,COLUMNS('6. Patients'!$C$9:AJ$9),0))</f>
        <v>#VALUE!</v>
      </c>
      <c r="CB45" s="51" t="e">
        <f>-MIN(SUMPRODUCT(--($E$9:$E$28&lt;=CB$33),--($B$9:$B$28=$J$34),--($F$9:$F$28&gt;=CB$33),--($C$9:$C$28=$AW45),$H$9:$H$28,AO$9:AO$28),VLOOKUP($AW45,'6. Patients'!$C$10:$AQ$39,COLUMNS('6. Patients'!$C$9:AK$9),0))</f>
        <v>#VALUE!</v>
      </c>
      <c r="CC45" s="51" t="e">
        <f>-MIN(SUMPRODUCT(--($E$9:$E$28&lt;=CC$33),--($B$9:$B$28=$J$34),--($F$9:$F$28&gt;=CC$33),--($C$9:$C$28=$AW45),$H$9:$H$28,AP$9:AP$28),VLOOKUP($AW45,'6. Patients'!$C$10:$AQ$39,COLUMNS('6. Patients'!$C$9:AL$9),0))</f>
        <v>#VALUE!</v>
      </c>
      <c r="CD45" s="51" t="e">
        <f>-MIN(SUMPRODUCT(--($E$9:$E$28&lt;=CD$33),--($B$9:$B$28=$J$34),--($F$9:$F$28&gt;=CD$33),--($C$9:$C$28=$AW45),$H$9:$H$28,AQ$9:AQ$28),VLOOKUP($AW45,'6. Patients'!$C$10:$AQ$39,COLUMNS('6. Patients'!$C$9:AM$9),0))</f>
        <v>#VALUE!</v>
      </c>
      <c r="CE45" s="51" t="e">
        <f>-MIN(SUMPRODUCT(--($E$9:$E$28&lt;=CE$33),--($B$9:$B$28=$J$34),--($F$9:$F$28&gt;=CE$33),--($C$9:$C$28=$AW45),$H$9:$H$28,AR$9:AR$28),VLOOKUP($AW45,'6. Patients'!$C$10:$AQ$39,COLUMNS('6. Patients'!$C$9:AN$9),0))</f>
        <v>#VALUE!</v>
      </c>
      <c r="CF45" s="51" t="e">
        <f>-MIN(SUMPRODUCT(--($E$9:$E$28&lt;=CF$33),--($B$9:$B$28=$J$34),--($F$9:$F$28&gt;=CF$33),--($C$9:$C$28=$AW45),$H$9:$H$28,AS$9:AS$28),VLOOKUP($AW45,'6. Patients'!$C$10:$AQ$39,COLUMNS('6. Patients'!$C$9:AO$9),0))</f>
        <v>#VALUE!</v>
      </c>
      <c r="CG45" s="51" t="e">
        <f>-MIN(SUMPRODUCT(--($E$9:$E$28&lt;=CG$33),--($B$9:$B$28=$J$34),--($F$9:$F$28&gt;=CG$33),--($C$9:$C$28=$AW45),$H$9:$H$28,AT$9:AT$28),VLOOKUP($AW45,'6. Patients'!$C$10:$AQ$39,COLUMNS('6. Patients'!$C$9:AP$9),0))</f>
        <v>#VALUE!</v>
      </c>
      <c r="CI45" s="5" t="str">
        <f t="shared" si="78"/>
        <v/>
      </c>
      <c r="CJ45" s="51">
        <f t="shared" si="6"/>
        <v>0</v>
      </c>
      <c r="CK45" s="51">
        <f t="shared" si="7"/>
        <v>0</v>
      </c>
      <c r="CL45" s="51">
        <f t="shared" si="8"/>
        <v>0</v>
      </c>
      <c r="CM45" s="51">
        <f t="shared" si="9"/>
        <v>0</v>
      </c>
      <c r="CN45" s="51">
        <f t="shared" si="10"/>
        <v>0</v>
      </c>
      <c r="CO45" s="51">
        <f t="shared" si="11"/>
        <v>0</v>
      </c>
      <c r="CP45" s="51">
        <f t="shared" si="12"/>
        <v>0</v>
      </c>
      <c r="CQ45" s="51">
        <f t="shared" si="13"/>
        <v>0</v>
      </c>
      <c r="CR45" s="51">
        <f t="shared" si="14"/>
        <v>0</v>
      </c>
      <c r="CS45" s="51">
        <f t="shared" si="15"/>
        <v>0</v>
      </c>
      <c r="CT45" s="51">
        <f t="shared" si="16"/>
        <v>0</v>
      </c>
      <c r="CU45" s="51">
        <f t="shared" si="17"/>
        <v>0</v>
      </c>
      <c r="CV45" s="51">
        <f t="shared" si="18"/>
        <v>0</v>
      </c>
      <c r="CW45" s="51">
        <f t="shared" si="19"/>
        <v>0</v>
      </c>
      <c r="CX45" s="51">
        <f t="shared" si="20"/>
        <v>0</v>
      </c>
      <c r="CY45" s="51">
        <f t="shared" si="21"/>
        <v>0</v>
      </c>
      <c r="CZ45" s="51">
        <f t="shared" si="22"/>
        <v>0</v>
      </c>
      <c r="DA45" s="51">
        <f t="shared" si="23"/>
        <v>0</v>
      </c>
      <c r="DB45" s="51">
        <f t="shared" si="24"/>
        <v>0</v>
      </c>
      <c r="DC45" s="51">
        <f t="shared" si="25"/>
        <v>0</v>
      </c>
      <c r="DD45" s="51">
        <f t="shared" si="26"/>
        <v>0</v>
      </c>
      <c r="DE45" s="51">
        <f t="shared" si="27"/>
        <v>0</v>
      </c>
      <c r="DF45" s="51">
        <f t="shared" si="28"/>
        <v>0</v>
      </c>
      <c r="DG45" s="51">
        <f t="shared" si="29"/>
        <v>0</v>
      </c>
      <c r="DH45" s="51">
        <f t="shared" si="30"/>
        <v>0</v>
      </c>
      <c r="DI45" s="51">
        <f t="shared" si="31"/>
        <v>0</v>
      </c>
      <c r="DJ45" s="51">
        <f t="shared" si="32"/>
        <v>0</v>
      </c>
      <c r="DK45" s="51">
        <f t="shared" si="33"/>
        <v>0</v>
      </c>
      <c r="DL45" s="51">
        <f t="shared" si="34"/>
        <v>0</v>
      </c>
      <c r="DM45" s="51">
        <f t="shared" si="35"/>
        <v>0</v>
      </c>
      <c r="DN45" s="51">
        <f t="shared" si="36"/>
        <v>0</v>
      </c>
      <c r="DO45" s="51">
        <f t="shared" si="37"/>
        <v>0</v>
      </c>
      <c r="DP45" s="51">
        <f t="shared" si="38"/>
        <v>0</v>
      </c>
      <c r="DQ45" s="51">
        <f t="shared" si="39"/>
        <v>0</v>
      </c>
      <c r="DR45" s="51">
        <f t="shared" si="40"/>
        <v>0</v>
      </c>
      <c r="DS45" s="51">
        <f t="shared" si="41"/>
        <v>0</v>
      </c>
    </row>
    <row r="46" spans="1:123" x14ac:dyDescent="0.3">
      <c r="B46" s="358"/>
      <c r="C46" s="358"/>
      <c r="J46" s="5" t="str">
        <f>'6. Patients'!C21</f>
        <v/>
      </c>
      <c r="K46" s="5"/>
      <c r="L46" s="99" t="e">
        <f t="shared" si="42"/>
        <v>#VALUE!</v>
      </c>
      <c r="M46" s="99" t="e">
        <f t="shared" si="43"/>
        <v>#VALUE!</v>
      </c>
      <c r="N46" s="99" t="e">
        <f t="shared" si="44"/>
        <v>#VALUE!</v>
      </c>
      <c r="O46" s="99" t="e">
        <f t="shared" si="45"/>
        <v>#VALUE!</v>
      </c>
      <c r="P46" s="99" t="e">
        <f t="shared" si="46"/>
        <v>#VALUE!</v>
      </c>
      <c r="Q46" s="99" t="e">
        <f t="shared" si="47"/>
        <v>#VALUE!</v>
      </c>
      <c r="R46" s="99" t="e">
        <f t="shared" si="48"/>
        <v>#VALUE!</v>
      </c>
      <c r="S46" s="99" t="e">
        <f t="shared" si="49"/>
        <v>#VALUE!</v>
      </c>
      <c r="T46" s="99" t="e">
        <f t="shared" si="50"/>
        <v>#VALUE!</v>
      </c>
      <c r="U46" s="99" t="e">
        <f t="shared" si="51"/>
        <v>#VALUE!</v>
      </c>
      <c r="V46" s="99" t="e">
        <f t="shared" si="52"/>
        <v>#VALUE!</v>
      </c>
      <c r="W46" s="99" t="e">
        <f t="shared" si="53"/>
        <v>#VALUE!</v>
      </c>
      <c r="X46" s="99" t="e">
        <f t="shared" si="54"/>
        <v>#VALUE!</v>
      </c>
      <c r="Y46" s="99" t="e">
        <f t="shared" si="55"/>
        <v>#VALUE!</v>
      </c>
      <c r="Z46" s="99" t="e">
        <f t="shared" si="56"/>
        <v>#VALUE!</v>
      </c>
      <c r="AA46" s="99" t="e">
        <f t="shared" si="57"/>
        <v>#VALUE!</v>
      </c>
      <c r="AB46" s="99" t="e">
        <f t="shared" si="58"/>
        <v>#VALUE!</v>
      </c>
      <c r="AC46" s="99" t="e">
        <f t="shared" si="59"/>
        <v>#VALUE!</v>
      </c>
      <c r="AD46" s="99" t="e">
        <f t="shared" si="60"/>
        <v>#VALUE!</v>
      </c>
      <c r="AE46" s="99" t="e">
        <f t="shared" si="61"/>
        <v>#VALUE!</v>
      </c>
      <c r="AF46" s="99" t="e">
        <f t="shared" si="62"/>
        <v>#VALUE!</v>
      </c>
      <c r="AG46" s="99" t="e">
        <f t="shared" si="63"/>
        <v>#VALUE!</v>
      </c>
      <c r="AH46" s="99" t="e">
        <f t="shared" si="64"/>
        <v>#VALUE!</v>
      </c>
      <c r="AI46" s="99" t="e">
        <f t="shared" si="65"/>
        <v>#VALUE!</v>
      </c>
      <c r="AJ46" s="99" t="e">
        <f t="shared" si="66"/>
        <v>#VALUE!</v>
      </c>
      <c r="AK46" s="99" t="e">
        <f t="shared" si="67"/>
        <v>#VALUE!</v>
      </c>
      <c r="AL46" s="99" t="e">
        <f t="shared" si="68"/>
        <v>#VALUE!</v>
      </c>
      <c r="AM46" s="99" t="e">
        <f t="shared" si="69"/>
        <v>#VALUE!</v>
      </c>
      <c r="AN46" s="99" t="e">
        <f t="shared" si="70"/>
        <v>#VALUE!</v>
      </c>
      <c r="AO46" s="99" t="e">
        <f t="shared" si="71"/>
        <v>#VALUE!</v>
      </c>
      <c r="AP46" s="99" t="e">
        <f t="shared" si="72"/>
        <v>#VALUE!</v>
      </c>
      <c r="AQ46" s="99" t="e">
        <f t="shared" si="73"/>
        <v>#VALUE!</v>
      </c>
      <c r="AR46" s="99" t="e">
        <f t="shared" si="74"/>
        <v>#VALUE!</v>
      </c>
      <c r="AS46" s="99" t="e">
        <f t="shared" si="75"/>
        <v>#VALUE!</v>
      </c>
      <c r="AT46" s="99" t="e">
        <f t="shared" si="76"/>
        <v>#VALUE!</v>
      </c>
      <c r="AU46" s="99" t="e">
        <f t="shared" si="77"/>
        <v>#VALUE!</v>
      </c>
      <c r="AW46" s="5" t="str">
        <f t="shared" si="5"/>
        <v/>
      </c>
      <c r="AX46" s="51" t="e">
        <f>-MIN(SUMPRODUCT(--($E$9:$E$28&lt;=AX$33),--($B$9:$B$28=$J$34),--($F$9:$F$28&gt;=AX$33),--($C$9:$C$28=$AW46),$H$9:$H$28,K$9:K$28),VLOOKUP($AW46,'6. Patients'!$C$10:$AQ$39,COLUMNS('6. Patients'!$C$9:G$9),0))</f>
        <v>#VALUE!</v>
      </c>
      <c r="AY46" s="51" t="e">
        <f>-MIN(SUMPRODUCT(--($E$9:$E$28&lt;=AY$33),--($B$9:$B$28=$J$34),--($F$9:$F$28&gt;=AY$33),--($C$9:$C$28=$AW46),$H$9:$H$28,L$9:L$28),VLOOKUP($AW46,'6. Patients'!$C$10:$AQ$39,COLUMNS('6. Patients'!$C$9:H$9),0))</f>
        <v>#VALUE!</v>
      </c>
      <c r="AZ46" s="51" t="e">
        <f>-MIN(SUMPRODUCT(--($E$9:$E$28&lt;=AZ$33),--($B$9:$B$28=$J$34),--($F$9:$F$28&gt;=AZ$33),--($C$9:$C$28=$AW46),$H$9:$H$28,M$9:M$28),VLOOKUP($AW46,'6. Patients'!$C$10:$AQ$39,COLUMNS('6. Patients'!$C$9:I$9),0))</f>
        <v>#VALUE!</v>
      </c>
      <c r="BA46" s="51" t="e">
        <f>-MIN(SUMPRODUCT(--($E$9:$E$28&lt;=BA$33),--($B$9:$B$28=$J$34),--($F$9:$F$28&gt;=BA$33),--($C$9:$C$28=$AW46),$H$9:$H$28,N$9:N$28),VLOOKUP($AW46,'6. Patients'!$C$10:$AQ$39,COLUMNS('6. Patients'!$C$9:J$9),0))</f>
        <v>#VALUE!</v>
      </c>
      <c r="BB46" s="51" t="e">
        <f>-MIN(SUMPRODUCT(--($E$9:$E$28&lt;=BB$33),--($B$9:$B$28=$J$34),--($F$9:$F$28&gt;=BB$33),--($C$9:$C$28=$AW46),$H$9:$H$28,O$9:O$28),VLOOKUP($AW46,'6. Patients'!$C$10:$AQ$39,COLUMNS('6. Patients'!$C$9:K$9),0))</f>
        <v>#VALUE!</v>
      </c>
      <c r="BC46" s="51" t="e">
        <f>-MIN(SUMPRODUCT(--($E$9:$E$28&lt;=BC$33),--($B$9:$B$28=$J$34),--($F$9:$F$28&gt;=BC$33),--($C$9:$C$28=$AW46),$H$9:$H$28,P$9:P$28),VLOOKUP($AW46,'6. Patients'!$C$10:$AQ$39,COLUMNS('6. Patients'!$C$9:L$9),0))</f>
        <v>#VALUE!</v>
      </c>
      <c r="BD46" s="51" t="e">
        <f>-MIN(SUMPRODUCT(--($E$9:$E$28&lt;=BD$33),--($B$9:$B$28=$J$34),--($F$9:$F$28&gt;=BD$33),--($C$9:$C$28=$AW46),$H$9:$H$28,Q$9:Q$28),VLOOKUP($AW46,'6. Patients'!$C$10:$AQ$39,COLUMNS('6. Patients'!$C$9:M$9),0))</f>
        <v>#VALUE!</v>
      </c>
      <c r="BE46" s="51" t="e">
        <f>-MIN(SUMPRODUCT(--($E$9:$E$28&lt;=BE$33),--($B$9:$B$28=$J$34),--($F$9:$F$28&gt;=BE$33),--($C$9:$C$28=$AW46),$H$9:$H$28,R$9:R$28),VLOOKUP($AW46,'6. Patients'!$C$10:$AQ$39,COLUMNS('6. Patients'!$C$9:N$9),0))</f>
        <v>#VALUE!</v>
      </c>
      <c r="BF46" s="51" t="e">
        <f>-MIN(SUMPRODUCT(--($E$9:$E$28&lt;=BF$33),--($B$9:$B$28=$J$34),--($F$9:$F$28&gt;=BF$33),--($C$9:$C$28=$AW46),$H$9:$H$28,S$9:S$28),VLOOKUP($AW46,'6. Patients'!$C$10:$AQ$39,COLUMNS('6. Patients'!$C$9:O$9),0))</f>
        <v>#VALUE!</v>
      </c>
      <c r="BG46" s="51" t="e">
        <f>-MIN(SUMPRODUCT(--($E$9:$E$28&lt;=BG$33),--($B$9:$B$28=$J$34),--($F$9:$F$28&gt;=BG$33),--($C$9:$C$28=$AW46),$H$9:$H$28,T$9:T$28),VLOOKUP($AW46,'6. Patients'!$C$10:$AQ$39,COLUMNS('6. Patients'!$C$9:P$9),0))</f>
        <v>#VALUE!</v>
      </c>
      <c r="BH46" s="51" t="e">
        <f>-MIN(SUMPRODUCT(--($E$9:$E$28&lt;=BH$33),--($B$9:$B$28=$J$34),--($F$9:$F$28&gt;=BH$33),--($C$9:$C$28=$AW46),$H$9:$H$28,U$9:U$28),VLOOKUP($AW46,'6. Patients'!$C$10:$AQ$39,COLUMNS('6. Patients'!$C$9:Q$9),0))</f>
        <v>#VALUE!</v>
      </c>
      <c r="BI46" s="51" t="e">
        <f>-MIN(SUMPRODUCT(--($E$9:$E$28&lt;=BI$33),--($B$9:$B$28=$J$34),--($F$9:$F$28&gt;=BI$33),--($C$9:$C$28=$AW46),$H$9:$H$28,V$9:V$28),VLOOKUP($AW46,'6. Patients'!$C$10:$AQ$39,COLUMNS('6. Patients'!$C$9:R$9),0))</f>
        <v>#VALUE!</v>
      </c>
      <c r="BJ46" s="51" t="e">
        <f>-MIN(SUMPRODUCT(--($E$9:$E$28&lt;=BJ$33),--($B$9:$B$28=$J$34),--($F$9:$F$28&gt;=BJ$33),--($C$9:$C$28=$AW46),$H$9:$H$28,W$9:W$28),VLOOKUP($AW46,'6. Patients'!$C$10:$AQ$39,COLUMNS('6. Patients'!$C$9:S$9),0))</f>
        <v>#VALUE!</v>
      </c>
      <c r="BK46" s="51" t="e">
        <f>-MIN(SUMPRODUCT(--($E$9:$E$28&lt;=BK$33),--($B$9:$B$28=$J$34),--($F$9:$F$28&gt;=BK$33),--($C$9:$C$28=$AW46),$H$9:$H$28,X$9:X$28),VLOOKUP($AW46,'6. Patients'!$C$10:$AQ$39,COLUMNS('6. Patients'!$C$9:T$9),0))</f>
        <v>#VALUE!</v>
      </c>
      <c r="BL46" s="51" t="e">
        <f>-MIN(SUMPRODUCT(--($E$9:$E$28&lt;=BL$33),--($B$9:$B$28=$J$34),--($F$9:$F$28&gt;=BL$33),--($C$9:$C$28=$AW46),$H$9:$H$28,Y$9:Y$28),VLOOKUP($AW46,'6. Patients'!$C$10:$AQ$39,COLUMNS('6. Patients'!$C$9:U$9),0))</f>
        <v>#VALUE!</v>
      </c>
      <c r="BM46" s="51" t="e">
        <f>-MIN(SUMPRODUCT(--($E$9:$E$28&lt;=BM$33),--($B$9:$B$28=$J$34),--($F$9:$F$28&gt;=BM$33),--($C$9:$C$28=$AW46),$H$9:$H$28,Z$9:Z$28),VLOOKUP($AW46,'6. Patients'!$C$10:$AQ$39,COLUMNS('6. Patients'!$C$9:V$9),0))</f>
        <v>#VALUE!</v>
      </c>
      <c r="BN46" s="51" t="e">
        <f>-MIN(SUMPRODUCT(--($E$9:$E$28&lt;=BN$33),--($B$9:$B$28=$J$34),--($F$9:$F$28&gt;=BN$33),--($C$9:$C$28=$AW46),$H$9:$H$28,AA$9:AA$28),VLOOKUP($AW46,'6. Patients'!$C$10:$AQ$39,COLUMNS('6. Patients'!$C$9:W$9),0))</f>
        <v>#VALUE!</v>
      </c>
      <c r="BO46" s="51" t="e">
        <f>-MIN(SUMPRODUCT(--($E$9:$E$28&lt;=BO$33),--($B$9:$B$28=$J$34),--($F$9:$F$28&gt;=BO$33),--($C$9:$C$28=$AW46),$H$9:$H$28,AB$9:AB$28),VLOOKUP($AW46,'6. Patients'!$C$10:$AQ$39,COLUMNS('6. Patients'!$C$9:X$9),0))</f>
        <v>#VALUE!</v>
      </c>
      <c r="BP46" s="51" t="e">
        <f>-MIN(SUMPRODUCT(--($E$9:$E$28&lt;=BP$33),--($B$9:$B$28=$J$34),--($F$9:$F$28&gt;=BP$33),--($C$9:$C$28=$AW46),$H$9:$H$28,AC$9:AC$28),VLOOKUP($AW46,'6. Patients'!$C$10:$AQ$39,COLUMNS('6. Patients'!$C$9:Y$9),0))</f>
        <v>#VALUE!</v>
      </c>
      <c r="BQ46" s="51" t="e">
        <f>-MIN(SUMPRODUCT(--($E$9:$E$28&lt;=BQ$33),--($B$9:$B$28=$J$34),--($F$9:$F$28&gt;=BQ$33),--($C$9:$C$28=$AW46),$H$9:$H$28,AD$9:AD$28),VLOOKUP($AW46,'6. Patients'!$C$10:$AQ$39,COLUMNS('6. Patients'!$C$9:Z$9),0))</f>
        <v>#VALUE!</v>
      </c>
      <c r="BR46" s="51" t="e">
        <f>-MIN(SUMPRODUCT(--($E$9:$E$28&lt;=BR$33),--($B$9:$B$28=$J$34),--($F$9:$F$28&gt;=BR$33),--($C$9:$C$28=$AW46),$H$9:$H$28,AE$9:AE$28),VLOOKUP($AW46,'6. Patients'!$C$10:$AQ$39,COLUMNS('6. Patients'!$C$9:AA$9),0))</f>
        <v>#VALUE!</v>
      </c>
      <c r="BS46" s="51" t="e">
        <f>-MIN(SUMPRODUCT(--($E$9:$E$28&lt;=BS$33),--($B$9:$B$28=$J$34),--($F$9:$F$28&gt;=BS$33),--($C$9:$C$28=$AW46),$H$9:$H$28,AF$9:AF$28),VLOOKUP($AW46,'6. Patients'!$C$10:$AQ$39,COLUMNS('6. Patients'!$C$9:AB$9),0))</f>
        <v>#VALUE!</v>
      </c>
      <c r="BT46" s="51" t="e">
        <f>-MIN(SUMPRODUCT(--($E$9:$E$28&lt;=BT$33),--($B$9:$B$28=$J$34),--($F$9:$F$28&gt;=BT$33),--($C$9:$C$28=$AW46),$H$9:$H$28,AG$9:AG$28),VLOOKUP($AW46,'6. Patients'!$C$10:$AQ$39,COLUMNS('6. Patients'!$C$9:AC$9),0))</f>
        <v>#VALUE!</v>
      </c>
      <c r="BU46" s="51" t="e">
        <f>-MIN(SUMPRODUCT(--($E$9:$E$28&lt;=BU$33),--($B$9:$B$28=$J$34),--($F$9:$F$28&gt;=BU$33),--($C$9:$C$28=$AW46),$H$9:$H$28,AH$9:AH$28),VLOOKUP($AW46,'6. Patients'!$C$10:$AQ$39,COLUMNS('6. Patients'!$C$9:AD$9),0))</f>
        <v>#VALUE!</v>
      </c>
      <c r="BV46" s="51" t="e">
        <f>-MIN(SUMPRODUCT(--($E$9:$E$28&lt;=BV$33),--($B$9:$B$28=$J$34),--($F$9:$F$28&gt;=BV$33),--($C$9:$C$28=$AW46),$H$9:$H$28,AI$9:AI$28),VLOOKUP($AW46,'6. Patients'!$C$10:$AQ$39,COLUMNS('6. Patients'!$C$9:AE$9),0))</f>
        <v>#VALUE!</v>
      </c>
      <c r="BW46" s="51" t="e">
        <f>-MIN(SUMPRODUCT(--($E$9:$E$28&lt;=BW$33),--($B$9:$B$28=$J$34),--($F$9:$F$28&gt;=BW$33),--($C$9:$C$28=$AW46),$H$9:$H$28,AJ$9:AJ$28),VLOOKUP($AW46,'6. Patients'!$C$10:$AQ$39,COLUMNS('6. Patients'!$C$9:AF$9),0))</f>
        <v>#VALUE!</v>
      </c>
      <c r="BX46" s="51" t="e">
        <f>-MIN(SUMPRODUCT(--($E$9:$E$28&lt;=BX$33),--($B$9:$B$28=$J$34),--($F$9:$F$28&gt;=BX$33),--($C$9:$C$28=$AW46),$H$9:$H$28,AK$9:AK$28),VLOOKUP($AW46,'6. Patients'!$C$10:$AQ$39,COLUMNS('6. Patients'!$C$9:AG$9),0))</f>
        <v>#VALUE!</v>
      </c>
      <c r="BY46" s="51" t="e">
        <f>-MIN(SUMPRODUCT(--($E$9:$E$28&lt;=BY$33),--($B$9:$B$28=$J$34),--($F$9:$F$28&gt;=BY$33),--($C$9:$C$28=$AW46),$H$9:$H$28,AL$9:AL$28),VLOOKUP($AW46,'6. Patients'!$C$10:$AQ$39,COLUMNS('6. Patients'!$C$9:AH$9),0))</f>
        <v>#VALUE!</v>
      </c>
      <c r="BZ46" s="51" t="e">
        <f>-MIN(SUMPRODUCT(--($E$9:$E$28&lt;=BZ$33),--($B$9:$B$28=$J$34),--($F$9:$F$28&gt;=BZ$33),--($C$9:$C$28=$AW46),$H$9:$H$28,AM$9:AM$28),VLOOKUP($AW46,'6. Patients'!$C$10:$AQ$39,COLUMNS('6. Patients'!$C$9:AI$9),0))</f>
        <v>#VALUE!</v>
      </c>
      <c r="CA46" s="51" t="e">
        <f>-MIN(SUMPRODUCT(--($E$9:$E$28&lt;=CA$33),--($B$9:$B$28=$J$34),--($F$9:$F$28&gt;=CA$33),--($C$9:$C$28=$AW46),$H$9:$H$28,AN$9:AN$28),VLOOKUP($AW46,'6. Patients'!$C$10:$AQ$39,COLUMNS('6. Patients'!$C$9:AJ$9),0))</f>
        <v>#VALUE!</v>
      </c>
      <c r="CB46" s="51" t="e">
        <f>-MIN(SUMPRODUCT(--($E$9:$E$28&lt;=CB$33),--($B$9:$B$28=$J$34),--($F$9:$F$28&gt;=CB$33),--($C$9:$C$28=$AW46),$H$9:$H$28,AO$9:AO$28),VLOOKUP($AW46,'6. Patients'!$C$10:$AQ$39,COLUMNS('6. Patients'!$C$9:AK$9),0))</f>
        <v>#VALUE!</v>
      </c>
      <c r="CC46" s="51" t="e">
        <f>-MIN(SUMPRODUCT(--($E$9:$E$28&lt;=CC$33),--($B$9:$B$28=$J$34),--($F$9:$F$28&gt;=CC$33),--($C$9:$C$28=$AW46),$H$9:$H$28,AP$9:AP$28),VLOOKUP($AW46,'6. Patients'!$C$10:$AQ$39,COLUMNS('6. Patients'!$C$9:AL$9),0))</f>
        <v>#VALUE!</v>
      </c>
      <c r="CD46" s="51" t="e">
        <f>-MIN(SUMPRODUCT(--($E$9:$E$28&lt;=CD$33),--($B$9:$B$28=$J$34),--($F$9:$F$28&gt;=CD$33),--($C$9:$C$28=$AW46),$H$9:$H$28,AQ$9:AQ$28),VLOOKUP($AW46,'6. Patients'!$C$10:$AQ$39,COLUMNS('6. Patients'!$C$9:AM$9),0))</f>
        <v>#VALUE!</v>
      </c>
      <c r="CE46" s="51" t="e">
        <f>-MIN(SUMPRODUCT(--($E$9:$E$28&lt;=CE$33),--($B$9:$B$28=$J$34),--($F$9:$F$28&gt;=CE$33),--($C$9:$C$28=$AW46),$H$9:$H$28,AR$9:AR$28),VLOOKUP($AW46,'6. Patients'!$C$10:$AQ$39,COLUMNS('6. Patients'!$C$9:AN$9),0))</f>
        <v>#VALUE!</v>
      </c>
      <c r="CF46" s="51" t="e">
        <f>-MIN(SUMPRODUCT(--($E$9:$E$28&lt;=CF$33),--($B$9:$B$28=$J$34),--($F$9:$F$28&gt;=CF$33),--($C$9:$C$28=$AW46),$H$9:$H$28,AS$9:AS$28),VLOOKUP($AW46,'6. Patients'!$C$10:$AQ$39,COLUMNS('6. Patients'!$C$9:AO$9),0))</f>
        <v>#VALUE!</v>
      </c>
      <c r="CG46" s="51" t="e">
        <f>-MIN(SUMPRODUCT(--($E$9:$E$28&lt;=CG$33),--($B$9:$B$28=$J$34),--($F$9:$F$28&gt;=CG$33),--($C$9:$C$28=$AW46),$H$9:$H$28,AT$9:AT$28),VLOOKUP($AW46,'6. Patients'!$C$10:$AQ$39,COLUMNS('6. Patients'!$C$9:AP$9),0))</f>
        <v>#VALUE!</v>
      </c>
      <c r="CI46" s="5" t="str">
        <f t="shared" si="78"/>
        <v/>
      </c>
      <c r="CJ46" s="51">
        <f t="shared" si="6"/>
        <v>0</v>
      </c>
      <c r="CK46" s="51">
        <f t="shared" si="7"/>
        <v>0</v>
      </c>
      <c r="CL46" s="51">
        <f t="shared" si="8"/>
        <v>0</v>
      </c>
      <c r="CM46" s="51">
        <f t="shared" si="9"/>
        <v>0</v>
      </c>
      <c r="CN46" s="51">
        <f t="shared" si="10"/>
        <v>0</v>
      </c>
      <c r="CO46" s="51">
        <f t="shared" si="11"/>
        <v>0</v>
      </c>
      <c r="CP46" s="51">
        <f t="shared" si="12"/>
        <v>0</v>
      </c>
      <c r="CQ46" s="51">
        <f t="shared" si="13"/>
        <v>0</v>
      </c>
      <c r="CR46" s="51">
        <f t="shared" si="14"/>
        <v>0</v>
      </c>
      <c r="CS46" s="51">
        <f t="shared" si="15"/>
        <v>0</v>
      </c>
      <c r="CT46" s="51">
        <f t="shared" si="16"/>
        <v>0</v>
      </c>
      <c r="CU46" s="51">
        <f t="shared" si="17"/>
        <v>0</v>
      </c>
      <c r="CV46" s="51">
        <f t="shared" si="18"/>
        <v>0</v>
      </c>
      <c r="CW46" s="51">
        <f t="shared" si="19"/>
        <v>0</v>
      </c>
      <c r="CX46" s="51">
        <f t="shared" si="20"/>
        <v>0</v>
      </c>
      <c r="CY46" s="51">
        <f t="shared" si="21"/>
        <v>0</v>
      </c>
      <c r="CZ46" s="51">
        <f t="shared" si="22"/>
        <v>0</v>
      </c>
      <c r="DA46" s="51">
        <f t="shared" si="23"/>
        <v>0</v>
      </c>
      <c r="DB46" s="51">
        <f t="shared" si="24"/>
        <v>0</v>
      </c>
      <c r="DC46" s="51">
        <f t="shared" si="25"/>
        <v>0</v>
      </c>
      <c r="DD46" s="51">
        <f t="shared" si="26"/>
        <v>0</v>
      </c>
      <c r="DE46" s="51">
        <f t="shared" si="27"/>
        <v>0</v>
      </c>
      <c r="DF46" s="51">
        <f t="shared" si="28"/>
        <v>0</v>
      </c>
      <c r="DG46" s="51">
        <f t="shared" si="29"/>
        <v>0</v>
      </c>
      <c r="DH46" s="51">
        <f t="shared" si="30"/>
        <v>0</v>
      </c>
      <c r="DI46" s="51">
        <f t="shared" si="31"/>
        <v>0</v>
      </c>
      <c r="DJ46" s="51">
        <f t="shared" si="32"/>
        <v>0</v>
      </c>
      <c r="DK46" s="51">
        <f t="shared" si="33"/>
        <v>0</v>
      </c>
      <c r="DL46" s="51">
        <f t="shared" si="34"/>
        <v>0</v>
      </c>
      <c r="DM46" s="51">
        <f t="shared" si="35"/>
        <v>0</v>
      </c>
      <c r="DN46" s="51">
        <f t="shared" si="36"/>
        <v>0</v>
      </c>
      <c r="DO46" s="51">
        <f t="shared" si="37"/>
        <v>0</v>
      </c>
      <c r="DP46" s="51">
        <f t="shared" si="38"/>
        <v>0</v>
      </c>
      <c r="DQ46" s="51">
        <f t="shared" si="39"/>
        <v>0</v>
      </c>
      <c r="DR46" s="51">
        <f t="shared" si="40"/>
        <v>0</v>
      </c>
      <c r="DS46" s="51">
        <f t="shared" si="41"/>
        <v>0</v>
      </c>
    </row>
    <row r="47" spans="1:123" x14ac:dyDescent="0.3">
      <c r="B47" s="358"/>
      <c r="J47" s="5" t="str">
        <f>'6. Patients'!C22</f>
        <v/>
      </c>
      <c r="K47" s="5"/>
      <c r="L47" s="99" t="e">
        <f t="shared" ref="L47:L63" si="79">SUM(AX47,CJ47)</f>
        <v>#VALUE!</v>
      </c>
      <c r="M47" s="99" t="e">
        <f t="shared" ref="M47:M63" si="80">SUM(AY47,CK47)</f>
        <v>#VALUE!</v>
      </c>
      <c r="N47" s="99" t="e">
        <f t="shared" ref="N47:N63" si="81">SUM(AZ47,CL47)</f>
        <v>#VALUE!</v>
      </c>
      <c r="O47" s="99" t="e">
        <f t="shared" ref="O47:O63" si="82">SUM(BA47,CM47)</f>
        <v>#VALUE!</v>
      </c>
      <c r="P47" s="99" t="e">
        <f t="shared" ref="P47:P63" si="83">SUM(BB47,CN47)</f>
        <v>#VALUE!</v>
      </c>
      <c r="Q47" s="99" t="e">
        <f t="shared" ref="Q47:Q63" si="84">SUM(BC47,CO47)</f>
        <v>#VALUE!</v>
      </c>
      <c r="R47" s="99" t="e">
        <f t="shared" ref="R47:R63" si="85">SUM(BD47,CP47)</f>
        <v>#VALUE!</v>
      </c>
      <c r="S47" s="99" t="e">
        <f t="shared" si="49"/>
        <v>#VALUE!</v>
      </c>
      <c r="T47" s="99" t="e">
        <f t="shared" si="50"/>
        <v>#VALUE!</v>
      </c>
      <c r="U47" s="99" t="e">
        <f t="shared" si="51"/>
        <v>#VALUE!</v>
      </c>
      <c r="V47" s="99" t="e">
        <f t="shared" si="52"/>
        <v>#VALUE!</v>
      </c>
      <c r="W47" s="99" t="e">
        <f t="shared" si="53"/>
        <v>#VALUE!</v>
      </c>
      <c r="X47" s="99" t="e">
        <f t="shared" si="54"/>
        <v>#VALUE!</v>
      </c>
      <c r="Y47" s="99" t="e">
        <f t="shared" si="55"/>
        <v>#VALUE!</v>
      </c>
      <c r="Z47" s="99" t="e">
        <f t="shared" si="56"/>
        <v>#VALUE!</v>
      </c>
      <c r="AA47" s="99" t="e">
        <f t="shared" si="57"/>
        <v>#VALUE!</v>
      </c>
      <c r="AB47" s="99" t="e">
        <f t="shared" si="58"/>
        <v>#VALUE!</v>
      </c>
      <c r="AC47" s="99" t="e">
        <f t="shared" si="59"/>
        <v>#VALUE!</v>
      </c>
      <c r="AD47" s="99" t="e">
        <f t="shared" si="60"/>
        <v>#VALUE!</v>
      </c>
      <c r="AE47" s="99" t="e">
        <f t="shared" si="61"/>
        <v>#VALUE!</v>
      </c>
      <c r="AF47" s="99" t="e">
        <f t="shared" si="62"/>
        <v>#VALUE!</v>
      </c>
      <c r="AG47" s="99" t="e">
        <f t="shared" si="63"/>
        <v>#VALUE!</v>
      </c>
      <c r="AH47" s="99" t="e">
        <f t="shared" si="64"/>
        <v>#VALUE!</v>
      </c>
      <c r="AI47" s="99" t="e">
        <f t="shared" si="65"/>
        <v>#VALUE!</v>
      </c>
      <c r="AJ47" s="99" t="e">
        <f t="shared" si="66"/>
        <v>#VALUE!</v>
      </c>
      <c r="AK47" s="99" t="e">
        <f t="shared" si="67"/>
        <v>#VALUE!</v>
      </c>
      <c r="AL47" s="99" t="e">
        <f t="shared" si="68"/>
        <v>#VALUE!</v>
      </c>
      <c r="AM47" s="99" t="e">
        <f t="shared" si="69"/>
        <v>#VALUE!</v>
      </c>
      <c r="AN47" s="99" t="e">
        <f t="shared" si="70"/>
        <v>#VALUE!</v>
      </c>
      <c r="AO47" s="99" t="e">
        <f t="shared" si="71"/>
        <v>#VALUE!</v>
      </c>
      <c r="AP47" s="99" t="e">
        <f t="shared" si="72"/>
        <v>#VALUE!</v>
      </c>
      <c r="AQ47" s="99" t="e">
        <f t="shared" si="73"/>
        <v>#VALUE!</v>
      </c>
      <c r="AR47" s="99" t="e">
        <f t="shared" si="74"/>
        <v>#VALUE!</v>
      </c>
      <c r="AS47" s="99" t="e">
        <f t="shared" si="75"/>
        <v>#VALUE!</v>
      </c>
      <c r="AT47" s="99" t="e">
        <f t="shared" si="76"/>
        <v>#VALUE!</v>
      </c>
      <c r="AU47" s="99" t="e">
        <f t="shared" si="77"/>
        <v>#VALUE!</v>
      </c>
      <c r="AW47" s="5" t="str">
        <f t="shared" si="5"/>
        <v/>
      </c>
      <c r="AX47" s="51" t="e">
        <f>-MIN(SUMPRODUCT(--($E$9:$E$28&lt;=AX$33),--($B$9:$B$28=$J$34),--($F$9:$F$28&gt;=AX$33),--($C$9:$C$28=$AW47),$H$9:$H$28,K$9:K$28),VLOOKUP($AW47,'6. Patients'!$C$10:$AQ$39,COLUMNS('6. Patients'!$C$9:G$9),0))</f>
        <v>#VALUE!</v>
      </c>
      <c r="AY47" s="51" t="e">
        <f>-MIN(SUMPRODUCT(--($E$9:$E$28&lt;=AY$33),--($B$9:$B$28=$J$34),--($F$9:$F$28&gt;=AY$33),--($C$9:$C$28=$AW47),$H$9:$H$28,L$9:L$28),VLOOKUP($AW47,'6. Patients'!$C$10:$AQ$39,COLUMNS('6. Patients'!$C$9:H$9),0))</f>
        <v>#VALUE!</v>
      </c>
      <c r="AZ47" s="51" t="e">
        <f>-MIN(SUMPRODUCT(--($E$9:$E$28&lt;=AZ$33),--($B$9:$B$28=$J$34),--($F$9:$F$28&gt;=AZ$33),--($C$9:$C$28=$AW47),$H$9:$H$28,M$9:M$28),VLOOKUP($AW47,'6. Patients'!$C$10:$AQ$39,COLUMNS('6. Patients'!$C$9:I$9),0))</f>
        <v>#VALUE!</v>
      </c>
      <c r="BA47" s="51" t="e">
        <f>-MIN(SUMPRODUCT(--($E$9:$E$28&lt;=BA$33),--($B$9:$B$28=$J$34),--($F$9:$F$28&gt;=BA$33),--($C$9:$C$28=$AW47),$H$9:$H$28,N$9:N$28),VLOOKUP($AW47,'6. Patients'!$C$10:$AQ$39,COLUMNS('6. Patients'!$C$9:J$9),0))</f>
        <v>#VALUE!</v>
      </c>
      <c r="BB47" s="51" t="e">
        <f>-MIN(SUMPRODUCT(--($E$9:$E$28&lt;=BB$33),--($B$9:$B$28=$J$34),--($F$9:$F$28&gt;=BB$33),--($C$9:$C$28=$AW47),$H$9:$H$28,O$9:O$28),VLOOKUP($AW47,'6. Patients'!$C$10:$AQ$39,COLUMNS('6. Patients'!$C$9:K$9),0))</f>
        <v>#VALUE!</v>
      </c>
      <c r="BC47" s="51" t="e">
        <f>-MIN(SUMPRODUCT(--($E$9:$E$28&lt;=BC$33),--($B$9:$B$28=$J$34),--($F$9:$F$28&gt;=BC$33),--($C$9:$C$28=$AW47),$H$9:$H$28,P$9:P$28),VLOOKUP($AW47,'6. Patients'!$C$10:$AQ$39,COLUMNS('6. Patients'!$C$9:L$9),0))</f>
        <v>#VALUE!</v>
      </c>
      <c r="BD47" s="51" t="e">
        <f>-MIN(SUMPRODUCT(--($E$9:$E$28&lt;=BD$33),--($B$9:$B$28=$J$34),--($F$9:$F$28&gt;=BD$33),--($C$9:$C$28=$AW47),$H$9:$H$28,Q$9:Q$28),VLOOKUP($AW47,'6. Patients'!$C$10:$AQ$39,COLUMNS('6. Patients'!$C$9:M$9),0))</f>
        <v>#VALUE!</v>
      </c>
      <c r="BE47" s="51" t="e">
        <f>-MIN(SUMPRODUCT(--($E$9:$E$28&lt;=BE$33),--($B$9:$B$28=$J$34),--($F$9:$F$28&gt;=BE$33),--($C$9:$C$28=$AW47),$H$9:$H$28,R$9:R$28),VLOOKUP($AW47,'6. Patients'!$C$10:$AQ$39,COLUMNS('6. Patients'!$C$9:N$9),0))</f>
        <v>#VALUE!</v>
      </c>
      <c r="BF47" s="51" t="e">
        <f>-MIN(SUMPRODUCT(--($E$9:$E$28&lt;=BF$33),--($B$9:$B$28=$J$34),--($F$9:$F$28&gt;=BF$33),--($C$9:$C$28=$AW47),$H$9:$H$28,S$9:S$28),VLOOKUP($AW47,'6. Patients'!$C$10:$AQ$39,COLUMNS('6. Patients'!$C$9:O$9),0))</f>
        <v>#VALUE!</v>
      </c>
      <c r="BG47" s="51" t="e">
        <f>-MIN(SUMPRODUCT(--($E$9:$E$28&lt;=BG$33),--($B$9:$B$28=$J$34),--($F$9:$F$28&gt;=BG$33),--($C$9:$C$28=$AW47),$H$9:$H$28,T$9:T$28),VLOOKUP($AW47,'6. Patients'!$C$10:$AQ$39,COLUMNS('6. Patients'!$C$9:P$9),0))</f>
        <v>#VALUE!</v>
      </c>
      <c r="BH47" s="51" t="e">
        <f>-MIN(SUMPRODUCT(--($E$9:$E$28&lt;=BH$33),--($B$9:$B$28=$J$34),--($F$9:$F$28&gt;=BH$33),--($C$9:$C$28=$AW47),$H$9:$H$28,U$9:U$28),VLOOKUP($AW47,'6. Patients'!$C$10:$AQ$39,COLUMNS('6. Patients'!$C$9:Q$9),0))</f>
        <v>#VALUE!</v>
      </c>
      <c r="BI47" s="51" t="e">
        <f>-MIN(SUMPRODUCT(--($E$9:$E$28&lt;=BI$33),--($B$9:$B$28=$J$34),--($F$9:$F$28&gt;=BI$33),--($C$9:$C$28=$AW47),$H$9:$H$28,V$9:V$28),VLOOKUP($AW47,'6. Patients'!$C$10:$AQ$39,COLUMNS('6. Patients'!$C$9:R$9),0))</f>
        <v>#VALUE!</v>
      </c>
      <c r="BJ47" s="51" t="e">
        <f>-MIN(SUMPRODUCT(--($E$9:$E$28&lt;=BJ$33),--($B$9:$B$28=$J$34),--($F$9:$F$28&gt;=BJ$33),--($C$9:$C$28=$AW47),$H$9:$H$28,W$9:W$28),VLOOKUP($AW47,'6. Patients'!$C$10:$AQ$39,COLUMNS('6. Patients'!$C$9:S$9),0))</f>
        <v>#VALUE!</v>
      </c>
      <c r="BK47" s="51" t="e">
        <f>-MIN(SUMPRODUCT(--($E$9:$E$28&lt;=BK$33),--($B$9:$B$28=$J$34),--($F$9:$F$28&gt;=BK$33),--($C$9:$C$28=$AW47),$H$9:$H$28,X$9:X$28),VLOOKUP($AW47,'6. Patients'!$C$10:$AQ$39,COLUMNS('6. Patients'!$C$9:T$9),0))</f>
        <v>#VALUE!</v>
      </c>
      <c r="BL47" s="51" t="e">
        <f>-MIN(SUMPRODUCT(--($E$9:$E$28&lt;=BL$33),--($B$9:$B$28=$J$34),--($F$9:$F$28&gt;=BL$33),--($C$9:$C$28=$AW47),$H$9:$H$28,Y$9:Y$28),VLOOKUP($AW47,'6. Patients'!$C$10:$AQ$39,COLUMNS('6. Patients'!$C$9:U$9),0))</f>
        <v>#VALUE!</v>
      </c>
      <c r="BM47" s="51" t="e">
        <f>-MIN(SUMPRODUCT(--($E$9:$E$28&lt;=BM$33),--($B$9:$B$28=$J$34),--($F$9:$F$28&gt;=BM$33),--($C$9:$C$28=$AW47),$H$9:$H$28,Z$9:Z$28),VLOOKUP($AW47,'6. Patients'!$C$10:$AQ$39,COLUMNS('6. Patients'!$C$9:V$9),0))</f>
        <v>#VALUE!</v>
      </c>
      <c r="BN47" s="51" t="e">
        <f>-MIN(SUMPRODUCT(--($E$9:$E$28&lt;=BN$33),--($B$9:$B$28=$J$34),--($F$9:$F$28&gt;=BN$33),--($C$9:$C$28=$AW47),$H$9:$H$28,AA$9:AA$28),VLOOKUP($AW47,'6. Patients'!$C$10:$AQ$39,COLUMNS('6. Patients'!$C$9:W$9),0))</f>
        <v>#VALUE!</v>
      </c>
      <c r="BO47" s="51" t="e">
        <f>-MIN(SUMPRODUCT(--($E$9:$E$28&lt;=BO$33),--($B$9:$B$28=$J$34),--($F$9:$F$28&gt;=BO$33),--($C$9:$C$28=$AW47),$H$9:$H$28,AB$9:AB$28),VLOOKUP($AW47,'6. Patients'!$C$10:$AQ$39,COLUMNS('6. Patients'!$C$9:X$9),0))</f>
        <v>#VALUE!</v>
      </c>
      <c r="BP47" s="51" t="e">
        <f>-MIN(SUMPRODUCT(--($E$9:$E$28&lt;=BP$33),--($B$9:$B$28=$J$34),--($F$9:$F$28&gt;=BP$33),--($C$9:$C$28=$AW47),$H$9:$H$28,AC$9:AC$28),VLOOKUP($AW47,'6. Patients'!$C$10:$AQ$39,COLUMNS('6. Patients'!$C$9:Y$9),0))</f>
        <v>#VALUE!</v>
      </c>
      <c r="BQ47" s="51" t="e">
        <f>-MIN(SUMPRODUCT(--($E$9:$E$28&lt;=BQ$33),--($B$9:$B$28=$J$34),--($F$9:$F$28&gt;=BQ$33),--($C$9:$C$28=$AW47),$H$9:$H$28,AD$9:AD$28),VLOOKUP($AW47,'6. Patients'!$C$10:$AQ$39,COLUMNS('6. Patients'!$C$9:Z$9),0))</f>
        <v>#VALUE!</v>
      </c>
      <c r="BR47" s="51" t="e">
        <f>-MIN(SUMPRODUCT(--($E$9:$E$28&lt;=BR$33),--($B$9:$B$28=$J$34),--($F$9:$F$28&gt;=BR$33),--($C$9:$C$28=$AW47),$H$9:$H$28,AE$9:AE$28),VLOOKUP($AW47,'6. Patients'!$C$10:$AQ$39,COLUMNS('6. Patients'!$C$9:AA$9),0))</f>
        <v>#VALUE!</v>
      </c>
      <c r="BS47" s="51" t="e">
        <f>-MIN(SUMPRODUCT(--($E$9:$E$28&lt;=BS$33),--($B$9:$B$28=$J$34),--($F$9:$F$28&gt;=BS$33),--($C$9:$C$28=$AW47),$H$9:$H$28,AF$9:AF$28),VLOOKUP($AW47,'6. Patients'!$C$10:$AQ$39,COLUMNS('6. Patients'!$C$9:AB$9),0))</f>
        <v>#VALUE!</v>
      </c>
      <c r="BT47" s="51" t="e">
        <f>-MIN(SUMPRODUCT(--($E$9:$E$28&lt;=BT$33),--($B$9:$B$28=$J$34),--($F$9:$F$28&gt;=BT$33),--($C$9:$C$28=$AW47),$H$9:$H$28,AG$9:AG$28),VLOOKUP($AW47,'6. Patients'!$C$10:$AQ$39,COLUMNS('6. Patients'!$C$9:AC$9),0))</f>
        <v>#VALUE!</v>
      </c>
      <c r="BU47" s="51" t="e">
        <f>-MIN(SUMPRODUCT(--($E$9:$E$28&lt;=BU$33),--($B$9:$B$28=$J$34),--($F$9:$F$28&gt;=BU$33),--($C$9:$C$28=$AW47),$H$9:$H$28,AH$9:AH$28),VLOOKUP($AW47,'6. Patients'!$C$10:$AQ$39,COLUMNS('6. Patients'!$C$9:AD$9),0))</f>
        <v>#VALUE!</v>
      </c>
      <c r="BV47" s="51" t="e">
        <f>-MIN(SUMPRODUCT(--($E$9:$E$28&lt;=BV$33),--($B$9:$B$28=$J$34),--($F$9:$F$28&gt;=BV$33),--($C$9:$C$28=$AW47),$H$9:$H$28,AI$9:AI$28),VLOOKUP($AW47,'6. Patients'!$C$10:$AQ$39,COLUMNS('6. Patients'!$C$9:AE$9),0))</f>
        <v>#VALUE!</v>
      </c>
      <c r="BW47" s="51" t="e">
        <f>-MIN(SUMPRODUCT(--($E$9:$E$28&lt;=BW$33),--($B$9:$B$28=$J$34),--($F$9:$F$28&gt;=BW$33),--($C$9:$C$28=$AW47),$H$9:$H$28,AJ$9:AJ$28),VLOOKUP($AW47,'6. Patients'!$C$10:$AQ$39,COLUMNS('6. Patients'!$C$9:AF$9),0))</f>
        <v>#VALUE!</v>
      </c>
      <c r="BX47" s="51" t="e">
        <f>-MIN(SUMPRODUCT(--($E$9:$E$28&lt;=BX$33),--($B$9:$B$28=$J$34),--($F$9:$F$28&gt;=BX$33),--($C$9:$C$28=$AW47),$H$9:$H$28,AK$9:AK$28),VLOOKUP($AW47,'6. Patients'!$C$10:$AQ$39,COLUMNS('6. Patients'!$C$9:AG$9),0))</f>
        <v>#VALUE!</v>
      </c>
      <c r="BY47" s="51" t="e">
        <f>-MIN(SUMPRODUCT(--($E$9:$E$28&lt;=BY$33),--($B$9:$B$28=$J$34),--($F$9:$F$28&gt;=BY$33),--($C$9:$C$28=$AW47),$H$9:$H$28,AL$9:AL$28),VLOOKUP($AW47,'6. Patients'!$C$10:$AQ$39,COLUMNS('6. Patients'!$C$9:AH$9),0))</f>
        <v>#VALUE!</v>
      </c>
      <c r="BZ47" s="51" t="e">
        <f>-MIN(SUMPRODUCT(--($E$9:$E$28&lt;=BZ$33),--($B$9:$B$28=$J$34),--($F$9:$F$28&gt;=BZ$33),--($C$9:$C$28=$AW47),$H$9:$H$28,AM$9:AM$28),VLOOKUP($AW47,'6. Patients'!$C$10:$AQ$39,COLUMNS('6. Patients'!$C$9:AI$9),0))</f>
        <v>#VALUE!</v>
      </c>
      <c r="CA47" s="51" t="e">
        <f>-MIN(SUMPRODUCT(--($E$9:$E$28&lt;=CA$33),--($B$9:$B$28=$J$34),--($F$9:$F$28&gt;=CA$33),--($C$9:$C$28=$AW47),$H$9:$H$28,AN$9:AN$28),VLOOKUP($AW47,'6. Patients'!$C$10:$AQ$39,COLUMNS('6. Patients'!$C$9:AJ$9),0))</f>
        <v>#VALUE!</v>
      </c>
      <c r="CB47" s="51" t="e">
        <f>-MIN(SUMPRODUCT(--($E$9:$E$28&lt;=CB$33),--($B$9:$B$28=$J$34),--($F$9:$F$28&gt;=CB$33),--($C$9:$C$28=$AW47),$H$9:$H$28,AO$9:AO$28),VLOOKUP($AW47,'6. Patients'!$C$10:$AQ$39,COLUMNS('6. Patients'!$C$9:AK$9),0))</f>
        <v>#VALUE!</v>
      </c>
      <c r="CC47" s="51" t="e">
        <f>-MIN(SUMPRODUCT(--($E$9:$E$28&lt;=CC$33),--($B$9:$B$28=$J$34),--($F$9:$F$28&gt;=CC$33),--($C$9:$C$28=$AW47),$H$9:$H$28,AP$9:AP$28),VLOOKUP($AW47,'6. Patients'!$C$10:$AQ$39,COLUMNS('6. Patients'!$C$9:AL$9),0))</f>
        <v>#VALUE!</v>
      </c>
      <c r="CD47" s="51" t="e">
        <f>-MIN(SUMPRODUCT(--($E$9:$E$28&lt;=CD$33),--($B$9:$B$28=$J$34),--($F$9:$F$28&gt;=CD$33),--($C$9:$C$28=$AW47),$H$9:$H$28,AQ$9:AQ$28),VLOOKUP($AW47,'6. Patients'!$C$10:$AQ$39,COLUMNS('6. Patients'!$C$9:AM$9),0))</f>
        <v>#VALUE!</v>
      </c>
      <c r="CE47" s="51" t="e">
        <f>-MIN(SUMPRODUCT(--($E$9:$E$28&lt;=CE$33),--($B$9:$B$28=$J$34),--($F$9:$F$28&gt;=CE$33),--($C$9:$C$28=$AW47),$H$9:$H$28,AR$9:AR$28),VLOOKUP($AW47,'6. Patients'!$C$10:$AQ$39,COLUMNS('6. Patients'!$C$9:AN$9),0))</f>
        <v>#VALUE!</v>
      </c>
      <c r="CF47" s="51" t="e">
        <f>-MIN(SUMPRODUCT(--($E$9:$E$28&lt;=CF$33),--($B$9:$B$28=$J$34),--($F$9:$F$28&gt;=CF$33),--($C$9:$C$28=$AW47),$H$9:$H$28,AS$9:AS$28),VLOOKUP($AW47,'6. Patients'!$C$10:$AQ$39,COLUMNS('6. Patients'!$C$9:AO$9),0))</f>
        <v>#VALUE!</v>
      </c>
      <c r="CG47" s="51" t="e">
        <f>-MIN(SUMPRODUCT(--($E$9:$E$28&lt;=CG$33),--($B$9:$B$28=$J$34),--($F$9:$F$28&gt;=CG$33),--($C$9:$C$28=$AW47),$H$9:$H$28,AT$9:AT$28),VLOOKUP($AW47,'6. Patients'!$C$10:$AQ$39,COLUMNS('6. Patients'!$C$9:AP$9),0))</f>
        <v>#VALUE!</v>
      </c>
      <c r="CI47" s="5" t="str">
        <f t="shared" si="78"/>
        <v/>
      </c>
      <c r="CJ47" s="51">
        <f t="shared" si="6"/>
        <v>0</v>
      </c>
      <c r="CK47" s="51">
        <f t="shared" si="7"/>
        <v>0</v>
      </c>
      <c r="CL47" s="51">
        <f t="shared" si="8"/>
        <v>0</v>
      </c>
      <c r="CM47" s="51">
        <f t="shared" si="9"/>
        <v>0</v>
      </c>
      <c r="CN47" s="51">
        <f t="shared" si="10"/>
        <v>0</v>
      </c>
      <c r="CO47" s="51">
        <f t="shared" si="11"/>
        <v>0</v>
      </c>
      <c r="CP47" s="51">
        <f t="shared" si="12"/>
        <v>0</v>
      </c>
      <c r="CQ47" s="51">
        <f t="shared" si="13"/>
        <v>0</v>
      </c>
      <c r="CR47" s="51">
        <f t="shared" si="14"/>
        <v>0</v>
      </c>
      <c r="CS47" s="51">
        <f t="shared" si="15"/>
        <v>0</v>
      </c>
      <c r="CT47" s="51">
        <f t="shared" si="16"/>
        <v>0</v>
      </c>
      <c r="CU47" s="51">
        <f t="shared" si="17"/>
        <v>0</v>
      </c>
      <c r="CV47" s="51">
        <f t="shared" si="18"/>
        <v>0</v>
      </c>
      <c r="CW47" s="51">
        <f t="shared" si="19"/>
        <v>0</v>
      </c>
      <c r="CX47" s="51">
        <f t="shared" si="20"/>
        <v>0</v>
      </c>
      <c r="CY47" s="51">
        <f t="shared" si="21"/>
        <v>0</v>
      </c>
      <c r="CZ47" s="51">
        <f t="shared" si="22"/>
        <v>0</v>
      </c>
      <c r="DA47" s="51">
        <f t="shared" si="23"/>
        <v>0</v>
      </c>
      <c r="DB47" s="51">
        <f t="shared" si="24"/>
        <v>0</v>
      </c>
      <c r="DC47" s="51">
        <f t="shared" si="25"/>
        <v>0</v>
      </c>
      <c r="DD47" s="51">
        <f t="shared" si="26"/>
        <v>0</v>
      </c>
      <c r="DE47" s="51">
        <f t="shared" si="27"/>
        <v>0</v>
      </c>
      <c r="DF47" s="51">
        <f t="shared" si="28"/>
        <v>0</v>
      </c>
      <c r="DG47" s="51">
        <f t="shared" si="29"/>
        <v>0</v>
      </c>
      <c r="DH47" s="51">
        <f t="shared" si="30"/>
        <v>0</v>
      </c>
      <c r="DI47" s="51">
        <f t="shared" si="31"/>
        <v>0</v>
      </c>
      <c r="DJ47" s="51">
        <f t="shared" si="32"/>
        <v>0</v>
      </c>
      <c r="DK47" s="51">
        <f t="shared" si="33"/>
        <v>0</v>
      </c>
      <c r="DL47" s="51">
        <f t="shared" si="34"/>
        <v>0</v>
      </c>
      <c r="DM47" s="51">
        <f t="shared" si="35"/>
        <v>0</v>
      </c>
      <c r="DN47" s="51">
        <f t="shared" si="36"/>
        <v>0</v>
      </c>
      <c r="DO47" s="51">
        <f t="shared" si="37"/>
        <v>0</v>
      </c>
      <c r="DP47" s="51">
        <f t="shared" si="38"/>
        <v>0</v>
      </c>
      <c r="DQ47" s="51">
        <f t="shared" si="39"/>
        <v>0</v>
      </c>
      <c r="DR47" s="51">
        <f t="shared" si="40"/>
        <v>0</v>
      </c>
      <c r="DS47" s="51">
        <f t="shared" si="41"/>
        <v>0</v>
      </c>
    </row>
    <row r="48" spans="1:123" x14ac:dyDescent="0.3">
      <c r="J48" s="5" t="str">
        <f>'6. Patients'!C23</f>
        <v/>
      </c>
      <c r="K48" s="5"/>
      <c r="L48" s="99" t="e">
        <f t="shared" si="79"/>
        <v>#VALUE!</v>
      </c>
      <c r="M48" s="99" t="e">
        <f t="shared" si="80"/>
        <v>#VALUE!</v>
      </c>
      <c r="N48" s="99" t="e">
        <f t="shared" si="81"/>
        <v>#VALUE!</v>
      </c>
      <c r="O48" s="99" t="e">
        <f t="shared" si="82"/>
        <v>#VALUE!</v>
      </c>
      <c r="P48" s="99" t="e">
        <f t="shared" si="83"/>
        <v>#VALUE!</v>
      </c>
      <c r="Q48" s="99" t="e">
        <f t="shared" si="84"/>
        <v>#VALUE!</v>
      </c>
      <c r="R48" s="99" t="e">
        <f t="shared" si="85"/>
        <v>#VALUE!</v>
      </c>
      <c r="S48" s="99" t="e">
        <f t="shared" si="49"/>
        <v>#VALUE!</v>
      </c>
      <c r="T48" s="99" t="e">
        <f t="shared" si="50"/>
        <v>#VALUE!</v>
      </c>
      <c r="U48" s="99" t="e">
        <f t="shared" si="51"/>
        <v>#VALUE!</v>
      </c>
      <c r="V48" s="99" t="e">
        <f t="shared" si="52"/>
        <v>#VALUE!</v>
      </c>
      <c r="W48" s="99" t="e">
        <f t="shared" si="53"/>
        <v>#VALUE!</v>
      </c>
      <c r="X48" s="99" t="e">
        <f t="shared" si="54"/>
        <v>#VALUE!</v>
      </c>
      <c r="Y48" s="99" t="e">
        <f t="shared" si="55"/>
        <v>#VALUE!</v>
      </c>
      <c r="Z48" s="99" t="e">
        <f t="shared" si="56"/>
        <v>#VALUE!</v>
      </c>
      <c r="AA48" s="99" t="e">
        <f t="shared" si="57"/>
        <v>#VALUE!</v>
      </c>
      <c r="AB48" s="99" t="e">
        <f t="shared" si="58"/>
        <v>#VALUE!</v>
      </c>
      <c r="AC48" s="99" t="e">
        <f t="shared" si="59"/>
        <v>#VALUE!</v>
      </c>
      <c r="AD48" s="99" t="e">
        <f t="shared" si="60"/>
        <v>#VALUE!</v>
      </c>
      <c r="AE48" s="99" t="e">
        <f t="shared" si="61"/>
        <v>#VALUE!</v>
      </c>
      <c r="AF48" s="99" t="e">
        <f t="shared" si="62"/>
        <v>#VALUE!</v>
      </c>
      <c r="AG48" s="99" t="e">
        <f t="shared" si="63"/>
        <v>#VALUE!</v>
      </c>
      <c r="AH48" s="99" t="e">
        <f t="shared" si="64"/>
        <v>#VALUE!</v>
      </c>
      <c r="AI48" s="99" t="e">
        <f t="shared" si="65"/>
        <v>#VALUE!</v>
      </c>
      <c r="AJ48" s="99" t="e">
        <f t="shared" si="66"/>
        <v>#VALUE!</v>
      </c>
      <c r="AK48" s="99" t="e">
        <f t="shared" si="67"/>
        <v>#VALUE!</v>
      </c>
      <c r="AL48" s="99" t="e">
        <f t="shared" si="68"/>
        <v>#VALUE!</v>
      </c>
      <c r="AM48" s="99" t="e">
        <f t="shared" si="69"/>
        <v>#VALUE!</v>
      </c>
      <c r="AN48" s="99" t="e">
        <f t="shared" si="70"/>
        <v>#VALUE!</v>
      </c>
      <c r="AO48" s="99" t="e">
        <f t="shared" si="71"/>
        <v>#VALUE!</v>
      </c>
      <c r="AP48" s="99" t="e">
        <f t="shared" si="72"/>
        <v>#VALUE!</v>
      </c>
      <c r="AQ48" s="99" t="e">
        <f t="shared" si="73"/>
        <v>#VALUE!</v>
      </c>
      <c r="AR48" s="99" t="e">
        <f t="shared" si="74"/>
        <v>#VALUE!</v>
      </c>
      <c r="AS48" s="99" t="e">
        <f t="shared" si="75"/>
        <v>#VALUE!</v>
      </c>
      <c r="AT48" s="99" t="e">
        <f t="shared" si="76"/>
        <v>#VALUE!</v>
      </c>
      <c r="AU48" s="99" t="e">
        <f t="shared" si="77"/>
        <v>#VALUE!</v>
      </c>
      <c r="AW48" s="5" t="str">
        <f t="shared" si="5"/>
        <v/>
      </c>
      <c r="AX48" s="51" t="e">
        <f>-MIN(SUMPRODUCT(--($E$9:$E$28&lt;=AX$33),--($B$9:$B$28=$J$34),--($F$9:$F$28&gt;=AX$33),--($C$9:$C$28=$AW48),$H$9:$H$28,K$9:K$28),VLOOKUP($AW48,'6. Patients'!$C$10:$AQ$39,COLUMNS('6. Patients'!$C$9:G$9),0))</f>
        <v>#VALUE!</v>
      </c>
      <c r="AY48" s="51" t="e">
        <f>-MIN(SUMPRODUCT(--($E$9:$E$28&lt;=AY$33),--($B$9:$B$28=$J$34),--($F$9:$F$28&gt;=AY$33),--($C$9:$C$28=$AW48),$H$9:$H$28,L$9:L$28),VLOOKUP($AW48,'6. Patients'!$C$10:$AQ$39,COLUMNS('6. Patients'!$C$9:H$9),0))</f>
        <v>#VALUE!</v>
      </c>
      <c r="AZ48" s="51" t="e">
        <f>-MIN(SUMPRODUCT(--($E$9:$E$28&lt;=AZ$33),--($B$9:$B$28=$J$34),--($F$9:$F$28&gt;=AZ$33),--($C$9:$C$28=$AW48),$H$9:$H$28,M$9:M$28),VLOOKUP($AW48,'6. Patients'!$C$10:$AQ$39,COLUMNS('6. Patients'!$C$9:I$9),0))</f>
        <v>#VALUE!</v>
      </c>
      <c r="BA48" s="51" t="e">
        <f>-MIN(SUMPRODUCT(--($E$9:$E$28&lt;=BA$33),--($B$9:$B$28=$J$34),--($F$9:$F$28&gt;=BA$33),--($C$9:$C$28=$AW48),$H$9:$H$28,N$9:N$28),VLOOKUP($AW48,'6. Patients'!$C$10:$AQ$39,COLUMNS('6. Patients'!$C$9:J$9),0))</f>
        <v>#VALUE!</v>
      </c>
      <c r="BB48" s="51" t="e">
        <f>-MIN(SUMPRODUCT(--($E$9:$E$28&lt;=BB$33),--($B$9:$B$28=$J$34),--($F$9:$F$28&gt;=BB$33),--($C$9:$C$28=$AW48),$H$9:$H$28,O$9:O$28),VLOOKUP($AW48,'6. Patients'!$C$10:$AQ$39,COLUMNS('6. Patients'!$C$9:K$9),0))</f>
        <v>#VALUE!</v>
      </c>
      <c r="BC48" s="51" t="e">
        <f>-MIN(SUMPRODUCT(--($E$9:$E$28&lt;=BC$33),--($B$9:$B$28=$J$34),--($F$9:$F$28&gt;=BC$33),--($C$9:$C$28=$AW48),$H$9:$H$28,P$9:P$28),VLOOKUP($AW48,'6. Patients'!$C$10:$AQ$39,COLUMNS('6. Patients'!$C$9:L$9),0))</f>
        <v>#VALUE!</v>
      </c>
      <c r="BD48" s="51" t="e">
        <f>-MIN(SUMPRODUCT(--($E$9:$E$28&lt;=BD$33),--($B$9:$B$28=$J$34),--($F$9:$F$28&gt;=BD$33),--($C$9:$C$28=$AW48),$H$9:$H$28,Q$9:Q$28),VLOOKUP($AW48,'6. Patients'!$C$10:$AQ$39,COLUMNS('6. Patients'!$C$9:M$9),0))</f>
        <v>#VALUE!</v>
      </c>
      <c r="BE48" s="51" t="e">
        <f>-MIN(SUMPRODUCT(--($E$9:$E$28&lt;=BE$33),--($B$9:$B$28=$J$34),--($F$9:$F$28&gt;=BE$33),--($C$9:$C$28=$AW48),$H$9:$H$28,R$9:R$28),VLOOKUP($AW48,'6. Patients'!$C$10:$AQ$39,COLUMNS('6. Patients'!$C$9:N$9),0))</f>
        <v>#VALUE!</v>
      </c>
      <c r="BF48" s="51" t="e">
        <f>-MIN(SUMPRODUCT(--($E$9:$E$28&lt;=BF$33),--($B$9:$B$28=$J$34),--($F$9:$F$28&gt;=BF$33),--($C$9:$C$28=$AW48),$H$9:$H$28,S$9:S$28),VLOOKUP($AW48,'6. Patients'!$C$10:$AQ$39,COLUMNS('6. Patients'!$C$9:O$9),0))</f>
        <v>#VALUE!</v>
      </c>
      <c r="BG48" s="51" t="e">
        <f>-MIN(SUMPRODUCT(--($E$9:$E$28&lt;=BG$33),--($B$9:$B$28=$J$34),--($F$9:$F$28&gt;=BG$33),--($C$9:$C$28=$AW48),$H$9:$H$28,T$9:T$28),VLOOKUP($AW48,'6. Patients'!$C$10:$AQ$39,COLUMNS('6. Patients'!$C$9:P$9),0))</f>
        <v>#VALUE!</v>
      </c>
      <c r="BH48" s="51" t="e">
        <f>-MIN(SUMPRODUCT(--($E$9:$E$28&lt;=BH$33),--($B$9:$B$28=$J$34),--($F$9:$F$28&gt;=BH$33),--($C$9:$C$28=$AW48),$H$9:$H$28,U$9:U$28),VLOOKUP($AW48,'6. Patients'!$C$10:$AQ$39,COLUMNS('6. Patients'!$C$9:Q$9),0))</f>
        <v>#VALUE!</v>
      </c>
      <c r="BI48" s="51" t="e">
        <f>-MIN(SUMPRODUCT(--($E$9:$E$28&lt;=BI$33),--($B$9:$B$28=$J$34),--($F$9:$F$28&gt;=BI$33),--($C$9:$C$28=$AW48),$H$9:$H$28,V$9:V$28),VLOOKUP($AW48,'6. Patients'!$C$10:$AQ$39,COLUMNS('6. Patients'!$C$9:R$9),0))</f>
        <v>#VALUE!</v>
      </c>
      <c r="BJ48" s="51" t="e">
        <f>-MIN(SUMPRODUCT(--($E$9:$E$28&lt;=BJ$33),--($B$9:$B$28=$J$34),--($F$9:$F$28&gt;=BJ$33),--($C$9:$C$28=$AW48),$H$9:$H$28,W$9:W$28),VLOOKUP($AW48,'6. Patients'!$C$10:$AQ$39,COLUMNS('6. Patients'!$C$9:S$9),0))</f>
        <v>#VALUE!</v>
      </c>
      <c r="BK48" s="51" t="e">
        <f>-MIN(SUMPRODUCT(--($E$9:$E$28&lt;=BK$33),--($B$9:$B$28=$J$34),--($F$9:$F$28&gt;=BK$33),--($C$9:$C$28=$AW48),$H$9:$H$28,X$9:X$28),VLOOKUP($AW48,'6. Patients'!$C$10:$AQ$39,COLUMNS('6. Patients'!$C$9:T$9),0))</f>
        <v>#VALUE!</v>
      </c>
      <c r="BL48" s="51" t="e">
        <f>-MIN(SUMPRODUCT(--($E$9:$E$28&lt;=BL$33),--($B$9:$B$28=$J$34),--($F$9:$F$28&gt;=BL$33),--($C$9:$C$28=$AW48),$H$9:$H$28,Y$9:Y$28),VLOOKUP($AW48,'6. Patients'!$C$10:$AQ$39,COLUMNS('6. Patients'!$C$9:U$9),0))</f>
        <v>#VALUE!</v>
      </c>
      <c r="BM48" s="51" t="e">
        <f>-MIN(SUMPRODUCT(--($E$9:$E$28&lt;=BM$33),--($B$9:$B$28=$J$34),--($F$9:$F$28&gt;=BM$33),--($C$9:$C$28=$AW48),$H$9:$H$28,Z$9:Z$28),VLOOKUP($AW48,'6. Patients'!$C$10:$AQ$39,COLUMNS('6. Patients'!$C$9:V$9),0))</f>
        <v>#VALUE!</v>
      </c>
      <c r="BN48" s="51" t="e">
        <f>-MIN(SUMPRODUCT(--($E$9:$E$28&lt;=BN$33),--($B$9:$B$28=$J$34),--($F$9:$F$28&gt;=BN$33),--($C$9:$C$28=$AW48),$H$9:$H$28,AA$9:AA$28),VLOOKUP($AW48,'6. Patients'!$C$10:$AQ$39,COLUMNS('6. Patients'!$C$9:W$9),0))</f>
        <v>#VALUE!</v>
      </c>
      <c r="BO48" s="51" t="e">
        <f>-MIN(SUMPRODUCT(--($E$9:$E$28&lt;=BO$33),--($B$9:$B$28=$J$34),--($F$9:$F$28&gt;=BO$33),--($C$9:$C$28=$AW48),$H$9:$H$28,AB$9:AB$28),VLOOKUP($AW48,'6. Patients'!$C$10:$AQ$39,COLUMNS('6. Patients'!$C$9:X$9),0))</f>
        <v>#VALUE!</v>
      </c>
      <c r="BP48" s="51" t="e">
        <f>-MIN(SUMPRODUCT(--($E$9:$E$28&lt;=BP$33),--($B$9:$B$28=$J$34),--($F$9:$F$28&gt;=BP$33),--($C$9:$C$28=$AW48),$H$9:$H$28,AC$9:AC$28),VLOOKUP($AW48,'6. Patients'!$C$10:$AQ$39,COLUMNS('6. Patients'!$C$9:Y$9),0))</f>
        <v>#VALUE!</v>
      </c>
      <c r="BQ48" s="51" t="e">
        <f>-MIN(SUMPRODUCT(--($E$9:$E$28&lt;=BQ$33),--($B$9:$B$28=$J$34),--($F$9:$F$28&gt;=BQ$33),--($C$9:$C$28=$AW48),$H$9:$H$28,AD$9:AD$28),VLOOKUP($AW48,'6. Patients'!$C$10:$AQ$39,COLUMNS('6. Patients'!$C$9:Z$9),0))</f>
        <v>#VALUE!</v>
      </c>
      <c r="BR48" s="51" t="e">
        <f>-MIN(SUMPRODUCT(--($E$9:$E$28&lt;=BR$33),--($B$9:$B$28=$J$34),--($F$9:$F$28&gt;=BR$33),--($C$9:$C$28=$AW48),$H$9:$H$28,AE$9:AE$28),VLOOKUP($AW48,'6. Patients'!$C$10:$AQ$39,COLUMNS('6. Patients'!$C$9:AA$9),0))</f>
        <v>#VALUE!</v>
      </c>
      <c r="BS48" s="51" t="e">
        <f>-MIN(SUMPRODUCT(--($E$9:$E$28&lt;=BS$33),--($B$9:$B$28=$J$34),--($F$9:$F$28&gt;=BS$33),--($C$9:$C$28=$AW48),$H$9:$H$28,AF$9:AF$28),VLOOKUP($AW48,'6. Patients'!$C$10:$AQ$39,COLUMNS('6. Patients'!$C$9:AB$9),0))</f>
        <v>#VALUE!</v>
      </c>
      <c r="BT48" s="51" t="e">
        <f>-MIN(SUMPRODUCT(--($E$9:$E$28&lt;=BT$33),--($B$9:$B$28=$J$34),--($F$9:$F$28&gt;=BT$33),--($C$9:$C$28=$AW48),$H$9:$H$28,AG$9:AG$28),VLOOKUP($AW48,'6. Patients'!$C$10:$AQ$39,COLUMNS('6. Patients'!$C$9:AC$9),0))</f>
        <v>#VALUE!</v>
      </c>
      <c r="BU48" s="51" t="e">
        <f>-MIN(SUMPRODUCT(--($E$9:$E$28&lt;=BU$33),--($B$9:$B$28=$J$34),--($F$9:$F$28&gt;=BU$33),--($C$9:$C$28=$AW48),$H$9:$H$28,AH$9:AH$28),VLOOKUP($AW48,'6. Patients'!$C$10:$AQ$39,COLUMNS('6. Patients'!$C$9:AD$9),0))</f>
        <v>#VALUE!</v>
      </c>
      <c r="BV48" s="51" t="e">
        <f>-MIN(SUMPRODUCT(--($E$9:$E$28&lt;=BV$33),--($B$9:$B$28=$J$34),--($F$9:$F$28&gt;=BV$33),--($C$9:$C$28=$AW48),$H$9:$H$28,AI$9:AI$28),VLOOKUP($AW48,'6. Patients'!$C$10:$AQ$39,COLUMNS('6. Patients'!$C$9:AE$9),0))</f>
        <v>#VALUE!</v>
      </c>
      <c r="BW48" s="51" t="e">
        <f>-MIN(SUMPRODUCT(--($E$9:$E$28&lt;=BW$33),--($B$9:$B$28=$J$34),--($F$9:$F$28&gt;=BW$33),--($C$9:$C$28=$AW48),$H$9:$H$28,AJ$9:AJ$28),VLOOKUP($AW48,'6. Patients'!$C$10:$AQ$39,COLUMNS('6. Patients'!$C$9:AF$9),0))</f>
        <v>#VALUE!</v>
      </c>
      <c r="BX48" s="51" t="e">
        <f>-MIN(SUMPRODUCT(--($E$9:$E$28&lt;=BX$33),--($B$9:$B$28=$J$34),--($F$9:$F$28&gt;=BX$33),--($C$9:$C$28=$AW48),$H$9:$H$28,AK$9:AK$28),VLOOKUP($AW48,'6. Patients'!$C$10:$AQ$39,COLUMNS('6. Patients'!$C$9:AG$9),0))</f>
        <v>#VALUE!</v>
      </c>
      <c r="BY48" s="51" t="e">
        <f>-MIN(SUMPRODUCT(--($E$9:$E$28&lt;=BY$33),--($B$9:$B$28=$J$34),--($F$9:$F$28&gt;=BY$33),--($C$9:$C$28=$AW48),$H$9:$H$28,AL$9:AL$28),VLOOKUP($AW48,'6. Patients'!$C$10:$AQ$39,COLUMNS('6. Patients'!$C$9:AH$9),0))</f>
        <v>#VALUE!</v>
      </c>
      <c r="BZ48" s="51" t="e">
        <f>-MIN(SUMPRODUCT(--($E$9:$E$28&lt;=BZ$33),--($B$9:$B$28=$J$34),--($F$9:$F$28&gt;=BZ$33),--($C$9:$C$28=$AW48),$H$9:$H$28,AM$9:AM$28),VLOOKUP($AW48,'6. Patients'!$C$10:$AQ$39,COLUMNS('6. Patients'!$C$9:AI$9),0))</f>
        <v>#VALUE!</v>
      </c>
      <c r="CA48" s="51" t="e">
        <f>-MIN(SUMPRODUCT(--($E$9:$E$28&lt;=CA$33),--($B$9:$B$28=$J$34),--($F$9:$F$28&gt;=CA$33),--($C$9:$C$28=$AW48),$H$9:$H$28,AN$9:AN$28),VLOOKUP($AW48,'6. Patients'!$C$10:$AQ$39,COLUMNS('6. Patients'!$C$9:AJ$9),0))</f>
        <v>#VALUE!</v>
      </c>
      <c r="CB48" s="51" t="e">
        <f>-MIN(SUMPRODUCT(--($E$9:$E$28&lt;=CB$33),--($B$9:$B$28=$J$34),--($F$9:$F$28&gt;=CB$33),--($C$9:$C$28=$AW48),$H$9:$H$28,AO$9:AO$28),VLOOKUP($AW48,'6. Patients'!$C$10:$AQ$39,COLUMNS('6. Patients'!$C$9:AK$9),0))</f>
        <v>#VALUE!</v>
      </c>
      <c r="CC48" s="51" t="e">
        <f>-MIN(SUMPRODUCT(--($E$9:$E$28&lt;=CC$33),--($B$9:$B$28=$J$34),--($F$9:$F$28&gt;=CC$33),--($C$9:$C$28=$AW48),$H$9:$H$28,AP$9:AP$28),VLOOKUP($AW48,'6. Patients'!$C$10:$AQ$39,COLUMNS('6. Patients'!$C$9:AL$9),0))</f>
        <v>#VALUE!</v>
      </c>
      <c r="CD48" s="51" t="e">
        <f>-MIN(SUMPRODUCT(--($E$9:$E$28&lt;=CD$33),--($B$9:$B$28=$J$34),--($F$9:$F$28&gt;=CD$33),--($C$9:$C$28=$AW48),$H$9:$H$28,AQ$9:AQ$28),VLOOKUP($AW48,'6. Patients'!$C$10:$AQ$39,COLUMNS('6. Patients'!$C$9:AM$9),0))</f>
        <v>#VALUE!</v>
      </c>
      <c r="CE48" s="51" t="e">
        <f>-MIN(SUMPRODUCT(--($E$9:$E$28&lt;=CE$33),--($B$9:$B$28=$J$34),--($F$9:$F$28&gt;=CE$33),--($C$9:$C$28=$AW48),$H$9:$H$28,AR$9:AR$28),VLOOKUP($AW48,'6. Patients'!$C$10:$AQ$39,COLUMNS('6. Patients'!$C$9:AN$9),0))</f>
        <v>#VALUE!</v>
      </c>
      <c r="CF48" s="51" t="e">
        <f>-MIN(SUMPRODUCT(--($E$9:$E$28&lt;=CF$33),--($B$9:$B$28=$J$34),--($F$9:$F$28&gt;=CF$33),--($C$9:$C$28=$AW48),$H$9:$H$28,AS$9:AS$28),VLOOKUP($AW48,'6. Patients'!$C$10:$AQ$39,COLUMNS('6. Patients'!$C$9:AO$9),0))</f>
        <v>#VALUE!</v>
      </c>
      <c r="CG48" s="51" t="e">
        <f>-MIN(SUMPRODUCT(--($E$9:$E$28&lt;=CG$33),--($B$9:$B$28=$J$34),--($F$9:$F$28&gt;=CG$33),--($C$9:$C$28=$AW48),$H$9:$H$28,AT$9:AT$28),VLOOKUP($AW48,'6. Patients'!$C$10:$AQ$39,COLUMNS('6. Patients'!$C$9:AP$9),0))</f>
        <v>#VALUE!</v>
      </c>
      <c r="CI48" s="5" t="str">
        <f t="shared" si="78"/>
        <v/>
      </c>
      <c r="CJ48" s="51">
        <f t="shared" si="6"/>
        <v>0</v>
      </c>
      <c r="CK48" s="51">
        <f t="shared" si="7"/>
        <v>0</v>
      </c>
      <c r="CL48" s="51">
        <f t="shared" si="8"/>
        <v>0</v>
      </c>
      <c r="CM48" s="51">
        <f t="shared" si="9"/>
        <v>0</v>
      </c>
      <c r="CN48" s="51">
        <f t="shared" si="10"/>
        <v>0</v>
      </c>
      <c r="CO48" s="51">
        <f t="shared" si="11"/>
        <v>0</v>
      </c>
      <c r="CP48" s="51">
        <f t="shared" si="12"/>
        <v>0</v>
      </c>
      <c r="CQ48" s="51">
        <f t="shared" si="13"/>
        <v>0</v>
      </c>
      <c r="CR48" s="51">
        <f t="shared" si="14"/>
        <v>0</v>
      </c>
      <c r="CS48" s="51">
        <f t="shared" si="15"/>
        <v>0</v>
      </c>
      <c r="CT48" s="51">
        <f t="shared" si="16"/>
        <v>0</v>
      </c>
      <c r="CU48" s="51">
        <f t="shared" si="17"/>
        <v>0</v>
      </c>
      <c r="CV48" s="51">
        <f t="shared" si="18"/>
        <v>0</v>
      </c>
      <c r="CW48" s="51">
        <f t="shared" si="19"/>
        <v>0</v>
      </c>
      <c r="CX48" s="51">
        <f t="shared" si="20"/>
        <v>0</v>
      </c>
      <c r="CY48" s="51">
        <f t="shared" si="21"/>
        <v>0</v>
      </c>
      <c r="CZ48" s="51">
        <f t="shared" si="22"/>
        <v>0</v>
      </c>
      <c r="DA48" s="51">
        <f t="shared" si="23"/>
        <v>0</v>
      </c>
      <c r="DB48" s="51">
        <f t="shared" si="24"/>
        <v>0</v>
      </c>
      <c r="DC48" s="51">
        <f t="shared" si="25"/>
        <v>0</v>
      </c>
      <c r="DD48" s="51">
        <f t="shared" si="26"/>
        <v>0</v>
      </c>
      <c r="DE48" s="51">
        <f t="shared" si="27"/>
        <v>0</v>
      </c>
      <c r="DF48" s="51">
        <f t="shared" si="28"/>
        <v>0</v>
      </c>
      <c r="DG48" s="51">
        <f t="shared" si="29"/>
        <v>0</v>
      </c>
      <c r="DH48" s="51">
        <f t="shared" si="30"/>
        <v>0</v>
      </c>
      <c r="DI48" s="51">
        <f t="shared" si="31"/>
        <v>0</v>
      </c>
      <c r="DJ48" s="51">
        <f t="shared" si="32"/>
        <v>0</v>
      </c>
      <c r="DK48" s="51">
        <f t="shared" si="33"/>
        <v>0</v>
      </c>
      <c r="DL48" s="51">
        <f t="shared" si="34"/>
        <v>0</v>
      </c>
      <c r="DM48" s="51">
        <f t="shared" si="35"/>
        <v>0</v>
      </c>
      <c r="DN48" s="51">
        <f t="shared" si="36"/>
        <v>0</v>
      </c>
      <c r="DO48" s="51">
        <f t="shared" si="37"/>
        <v>0</v>
      </c>
      <c r="DP48" s="51">
        <f t="shared" si="38"/>
        <v>0</v>
      </c>
      <c r="DQ48" s="51">
        <f t="shared" si="39"/>
        <v>0</v>
      </c>
      <c r="DR48" s="51">
        <f t="shared" si="40"/>
        <v>0</v>
      </c>
      <c r="DS48" s="51">
        <f t="shared" si="41"/>
        <v>0</v>
      </c>
    </row>
    <row r="49" spans="2:16347" x14ac:dyDescent="0.3">
      <c r="B49" s="358"/>
      <c r="J49" s="5" t="str">
        <f>'6. Patients'!C24</f>
        <v/>
      </c>
      <c r="K49" s="5"/>
      <c r="L49" s="99" t="e">
        <f t="shared" si="79"/>
        <v>#VALUE!</v>
      </c>
      <c r="M49" s="99" t="e">
        <f t="shared" si="80"/>
        <v>#VALUE!</v>
      </c>
      <c r="N49" s="99" t="e">
        <f t="shared" si="81"/>
        <v>#VALUE!</v>
      </c>
      <c r="O49" s="99" t="e">
        <f t="shared" si="82"/>
        <v>#VALUE!</v>
      </c>
      <c r="P49" s="99" t="e">
        <f t="shared" si="83"/>
        <v>#VALUE!</v>
      </c>
      <c r="Q49" s="99" t="e">
        <f t="shared" si="84"/>
        <v>#VALUE!</v>
      </c>
      <c r="R49" s="99" t="e">
        <f t="shared" si="85"/>
        <v>#VALUE!</v>
      </c>
      <c r="S49" s="99" t="e">
        <f t="shared" si="49"/>
        <v>#VALUE!</v>
      </c>
      <c r="T49" s="99" t="e">
        <f t="shared" si="50"/>
        <v>#VALUE!</v>
      </c>
      <c r="U49" s="99" t="e">
        <f t="shared" si="51"/>
        <v>#VALUE!</v>
      </c>
      <c r="V49" s="99" t="e">
        <f t="shared" si="52"/>
        <v>#VALUE!</v>
      </c>
      <c r="W49" s="99" t="e">
        <f t="shared" si="53"/>
        <v>#VALUE!</v>
      </c>
      <c r="X49" s="99" t="e">
        <f t="shared" si="54"/>
        <v>#VALUE!</v>
      </c>
      <c r="Y49" s="99" t="e">
        <f t="shared" si="55"/>
        <v>#VALUE!</v>
      </c>
      <c r="Z49" s="99" t="e">
        <f t="shared" si="56"/>
        <v>#VALUE!</v>
      </c>
      <c r="AA49" s="99" t="e">
        <f t="shared" si="57"/>
        <v>#VALUE!</v>
      </c>
      <c r="AB49" s="99" t="e">
        <f t="shared" si="58"/>
        <v>#VALUE!</v>
      </c>
      <c r="AC49" s="99" t="e">
        <f t="shared" si="59"/>
        <v>#VALUE!</v>
      </c>
      <c r="AD49" s="99" t="e">
        <f t="shared" si="60"/>
        <v>#VALUE!</v>
      </c>
      <c r="AE49" s="99" t="e">
        <f t="shared" si="61"/>
        <v>#VALUE!</v>
      </c>
      <c r="AF49" s="99" t="e">
        <f t="shared" si="62"/>
        <v>#VALUE!</v>
      </c>
      <c r="AG49" s="99" t="e">
        <f t="shared" si="63"/>
        <v>#VALUE!</v>
      </c>
      <c r="AH49" s="99" t="e">
        <f t="shared" si="64"/>
        <v>#VALUE!</v>
      </c>
      <c r="AI49" s="99" t="e">
        <f t="shared" si="65"/>
        <v>#VALUE!</v>
      </c>
      <c r="AJ49" s="99" t="e">
        <f t="shared" si="66"/>
        <v>#VALUE!</v>
      </c>
      <c r="AK49" s="99" t="e">
        <f t="shared" si="67"/>
        <v>#VALUE!</v>
      </c>
      <c r="AL49" s="99" t="e">
        <f t="shared" si="68"/>
        <v>#VALUE!</v>
      </c>
      <c r="AM49" s="99" t="e">
        <f t="shared" si="69"/>
        <v>#VALUE!</v>
      </c>
      <c r="AN49" s="99" t="e">
        <f t="shared" si="70"/>
        <v>#VALUE!</v>
      </c>
      <c r="AO49" s="99" t="e">
        <f t="shared" si="71"/>
        <v>#VALUE!</v>
      </c>
      <c r="AP49" s="99" t="e">
        <f t="shared" si="72"/>
        <v>#VALUE!</v>
      </c>
      <c r="AQ49" s="99" t="e">
        <f t="shared" si="73"/>
        <v>#VALUE!</v>
      </c>
      <c r="AR49" s="99" t="e">
        <f t="shared" si="74"/>
        <v>#VALUE!</v>
      </c>
      <c r="AS49" s="99" t="e">
        <f t="shared" si="75"/>
        <v>#VALUE!</v>
      </c>
      <c r="AT49" s="99" t="e">
        <f t="shared" si="76"/>
        <v>#VALUE!</v>
      </c>
      <c r="AU49" s="99" t="e">
        <f t="shared" si="77"/>
        <v>#VALUE!</v>
      </c>
      <c r="AW49" s="5" t="str">
        <f t="shared" si="5"/>
        <v/>
      </c>
      <c r="AX49" s="51" t="e">
        <f>-MIN(SUMPRODUCT(--($E$9:$E$28&lt;=AX$33),--($B$9:$B$28=$J$34),--($F$9:$F$28&gt;=AX$33),--($C$9:$C$28=$AW49),$H$9:$H$28,K$9:K$28),VLOOKUP($AW49,'6. Patients'!$C$10:$AQ$39,COLUMNS('6. Patients'!$C$9:G$9),0))</f>
        <v>#VALUE!</v>
      </c>
      <c r="AY49" s="51" t="e">
        <f>-MIN(SUMPRODUCT(--($E$9:$E$28&lt;=AY$33),--($B$9:$B$28=$J$34),--($F$9:$F$28&gt;=AY$33),--($C$9:$C$28=$AW49),$H$9:$H$28,L$9:L$28),VLOOKUP($AW49,'6. Patients'!$C$10:$AQ$39,COLUMNS('6. Patients'!$C$9:H$9),0))</f>
        <v>#VALUE!</v>
      </c>
      <c r="AZ49" s="51" t="e">
        <f>-MIN(SUMPRODUCT(--($E$9:$E$28&lt;=AZ$33),--($B$9:$B$28=$J$34),--($F$9:$F$28&gt;=AZ$33),--($C$9:$C$28=$AW49),$H$9:$H$28,M$9:M$28),VLOOKUP($AW49,'6. Patients'!$C$10:$AQ$39,COLUMNS('6. Patients'!$C$9:I$9),0))</f>
        <v>#VALUE!</v>
      </c>
      <c r="BA49" s="51" t="e">
        <f>-MIN(SUMPRODUCT(--($E$9:$E$28&lt;=BA$33),--($B$9:$B$28=$J$34),--($F$9:$F$28&gt;=BA$33),--($C$9:$C$28=$AW49),$H$9:$H$28,N$9:N$28),VLOOKUP($AW49,'6. Patients'!$C$10:$AQ$39,COLUMNS('6. Patients'!$C$9:J$9),0))</f>
        <v>#VALUE!</v>
      </c>
      <c r="BB49" s="51" t="e">
        <f>-MIN(SUMPRODUCT(--($E$9:$E$28&lt;=BB$33),--($B$9:$B$28=$J$34),--($F$9:$F$28&gt;=BB$33),--($C$9:$C$28=$AW49),$H$9:$H$28,O$9:O$28),VLOOKUP($AW49,'6. Patients'!$C$10:$AQ$39,COLUMNS('6. Patients'!$C$9:K$9),0))</f>
        <v>#VALUE!</v>
      </c>
      <c r="BC49" s="51" t="e">
        <f>-MIN(SUMPRODUCT(--($E$9:$E$28&lt;=BC$33),--($B$9:$B$28=$J$34),--($F$9:$F$28&gt;=BC$33),--($C$9:$C$28=$AW49),$H$9:$H$28,P$9:P$28),VLOOKUP($AW49,'6. Patients'!$C$10:$AQ$39,COLUMNS('6. Patients'!$C$9:L$9),0))</f>
        <v>#VALUE!</v>
      </c>
      <c r="BD49" s="51" t="e">
        <f>-MIN(SUMPRODUCT(--($E$9:$E$28&lt;=BD$33),--($B$9:$B$28=$J$34),--($F$9:$F$28&gt;=BD$33),--($C$9:$C$28=$AW49),$H$9:$H$28,Q$9:Q$28),VLOOKUP($AW49,'6. Patients'!$C$10:$AQ$39,COLUMNS('6. Patients'!$C$9:M$9),0))</f>
        <v>#VALUE!</v>
      </c>
      <c r="BE49" s="51" t="e">
        <f>-MIN(SUMPRODUCT(--($E$9:$E$28&lt;=BE$33),--($B$9:$B$28=$J$34),--($F$9:$F$28&gt;=BE$33),--($C$9:$C$28=$AW49),$H$9:$H$28,R$9:R$28),VLOOKUP($AW49,'6. Patients'!$C$10:$AQ$39,COLUMNS('6. Patients'!$C$9:N$9),0))</f>
        <v>#VALUE!</v>
      </c>
      <c r="BF49" s="51" t="e">
        <f>-MIN(SUMPRODUCT(--($E$9:$E$28&lt;=BF$33),--($B$9:$B$28=$J$34),--($F$9:$F$28&gt;=BF$33),--($C$9:$C$28=$AW49),$H$9:$H$28,S$9:S$28),VLOOKUP($AW49,'6. Patients'!$C$10:$AQ$39,COLUMNS('6. Patients'!$C$9:O$9),0))</f>
        <v>#VALUE!</v>
      </c>
      <c r="BG49" s="51" t="e">
        <f>-MIN(SUMPRODUCT(--($E$9:$E$28&lt;=BG$33),--($B$9:$B$28=$J$34),--($F$9:$F$28&gt;=BG$33),--($C$9:$C$28=$AW49),$H$9:$H$28,T$9:T$28),VLOOKUP($AW49,'6. Patients'!$C$10:$AQ$39,COLUMNS('6. Patients'!$C$9:P$9),0))</f>
        <v>#VALUE!</v>
      </c>
      <c r="BH49" s="51" t="e">
        <f>-MIN(SUMPRODUCT(--($E$9:$E$28&lt;=BH$33),--($B$9:$B$28=$J$34),--($F$9:$F$28&gt;=BH$33),--($C$9:$C$28=$AW49),$H$9:$H$28,U$9:U$28),VLOOKUP($AW49,'6. Patients'!$C$10:$AQ$39,COLUMNS('6. Patients'!$C$9:Q$9),0))</f>
        <v>#VALUE!</v>
      </c>
      <c r="BI49" s="51" t="e">
        <f>-MIN(SUMPRODUCT(--($E$9:$E$28&lt;=BI$33),--($B$9:$B$28=$J$34),--($F$9:$F$28&gt;=BI$33),--($C$9:$C$28=$AW49),$H$9:$H$28,V$9:V$28),VLOOKUP($AW49,'6. Patients'!$C$10:$AQ$39,COLUMNS('6. Patients'!$C$9:R$9),0))</f>
        <v>#VALUE!</v>
      </c>
      <c r="BJ49" s="51" t="e">
        <f>-MIN(SUMPRODUCT(--($E$9:$E$28&lt;=BJ$33),--($B$9:$B$28=$J$34),--($F$9:$F$28&gt;=BJ$33),--($C$9:$C$28=$AW49),$H$9:$H$28,W$9:W$28),VLOOKUP($AW49,'6. Patients'!$C$10:$AQ$39,COLUMNS('6. Patients'!$C$9:S$9),0))</f>
        <v>#VALUE!</v>
      </c>
      <c r="BK49" s="51" t="e">
        <f>-MIN(SUMPRODUCT(--($E$9:$E$28&lt;=BK$33),--($B$9:$B$28=$J$34),--($F$9:$F$28&gt;=BK$33),--($C$9:$C$28=$AW49),$H$9:$H$28,X$9:X$28),VLOOKUP($AW49,'6. Patients'!$C$10:$AQ$39,COLUMNS('6. Patients'!$C$9:T$9),0))</f>
        <v>#VALUE!</v>
      </c>
      <c r="BL49" s="51" t="e">
        <f>-MIN(SUMPRODUCT(--($E$9:$E$28&lt;=BL$33),--($B$9:$B$28=$J$34),--($F$9:$F$28&gt;=BL$33),--($C$9:$C$28=$AW49),$H$9:$H$28,Y$9:Y$28),VLOOKUP($AW49,'6. Patients'!$C$10:$AQ$39,COLUMNS('6. Patients'!$C$9:U$9),0))</f>
        <v>#VALUE!</v>
      </c>
      <c r="BM49" s="51" t="e">
        <f>-MIN(SUMPRODUCT(--($E$9:$E$28&lt;=BM$33),--($B$9:$B$28=$J$34),--($F$9:$F$28&gt;=BM$33),--($C$9:$C$28=$AW49),$H$9:$H$28,Z$9:Z$28),VLOOKUP($AW49,'6. Patients'!$C$10:$AQ$39,COLUMNS('6. Patients'!$C$9:V$9),0))</f>
        <v>#VALUE!</v>
      </c>
      <c r="BN49" s="51" t="e">
        <f>-MIN(SUMPRODUCT(--($E$9:$E$28&lt;=BN$33),--($B$9:$B$28=$J$34),--($F$9:$F$28&gt;=BN$33),--($C$9:$C$28=$AW49),$H$9:$H$28,AA$9:AA$28),VLOOKUP($AW49,'6. Patients'!$C$10:$AQ$39,COLUMNS('6. Patients'!$C$9:W$9),0))</f>
        <v>#VALUE!</v>
      </c>
      <c r="BO49" s="51" t="e">
        <f>-MIN(SUMPRODUCT(--($E$9:$E$28&lt;=BO$33),--($B$9:$B$28=$J$34),--($F$9:$F$28&gt;=BO$33),--($C$9:$C$28=$AW49),$H$9:$H$28,AB$9:AB$28),VLOOKUP($AW49,'6. Patients'!$C$10:$AQ$39,COLUMNS('6. Patients'!$C$9:X$9),0))</f>
        <v>#VALUE!</v>
      </c>
      <c r="BP49" s="51" t="e">
        <f>-MIN(SUMPRODUCT(--($E$9:$E$28&lt;=BP$33),--($B$9:$B$28=$J$34),--($F$9:$F$28&gt;=BP$33),--($C$9:$C$28=$AW49),$H$9:$H$28,AC$9:AC$28),VLOOKUP($AW49,'6. Patients'!$C$10:$AQ$39,COLUMNS('6. Patients'!$C$9:Y$9),0))</f>
        <v>#VALUE!</v>
      </c>
      <c r="BQ49" s="51" t="e">
        <f>-MIN(SUMPRODUCT(--($E$9:$E$28&lt;=BQ$33),--($B$9:$B$28=$J$34),--($F$9:$F$28&gt;=BQ$33),--($C$9:$C$28=$AW49),$H$9:$H$28,AD$9:AD$28),VLOOKUP($AW49,'6. Patients'!$C$10:$AQ$39,COLUMNS('6. Patients'!$C$9:Z$9),0))</f>
        <v>#VALUE!</v>
      </c>
      <c r="BR49" s="51" t="e">
        <f>-MIN(SUMPRODUCT(--($E$9:$E$28&lt;=BR$33),--($B$9:$B$28=$J$34),--($F$9:$F$28&gt;=BR$33),--($C$9:$C$28=$AW49),$H$9:$H$28,AE$9:AE$28),VLOOKUP($AW49,'6. Patients'!$C$10:$AQ$39,COLUMNS('6. Patients'!$C$9:AA$9),0))</f>
        <v>#VALUE!</v>
      </c>
      <c r="BS49" s="51" t="e">
        <f>-MIN(SUMPRODUCT(--($E$9:$E$28&lt;=BS$33),--($B$9:$B$28=$J$34),--($F$9:$F$28&gt;=BS$33),--($C$9:$C$28=$AW49),$H$9:$H$28,AF$9:AF$28),VLOOKUP($AW49,'6. Patients'!$C$10:$AQ$39,COLUMNS('6. Patients'!$C$9:AB$9),0))</f>
        <v>#VALUE!</v>
      </c>
      <c r="BT49" s="51" t="e">
        <f>-MIN(SUMPRODUCT(--($E$9:$E$28&lt;=BT$33),--($B$9:$B$28=$J$34),--($F$9:$F$28&gt;=BT$33),--($C$9:$C$28=$AW49),$H$9:$H$28,AG$9:AG$28),VLOOKUP($AW49,'6. Patients'!$C$10:$AQ$39,COLUMNS('6. Patients'!$C$9:AC$9),0))</f>
        <v>#VALUE!</v>
      </c>
      <c r="BU49" s="51" t="e">
        <f>-MIN(SUMPRODUCT(--($E$9:$E$28&lt;=BU$33),--($B$9:$B$28=$J$34),--($F$9:$F$28&gt;=BU$33),--($C$9:$C$28=$AW49),$H$9:$H$28,AH$9:AH$28),VLOOKUP($AW49,'6. Patients'!$C$10:$AQ$39,COLUMNS('6. Patients'!$C$9:AD$9),0))</f>
        <v>#VALUE!</v>
      </c>
      <c r="BV49" s="51" t="e">
        <f>-MIN(SUMPRODUCT(--($E$9:$E$28&lt;=BV$33),--($B$9:$B$28=$J$34),--($F$9:$F$28&gt;=BV$33),--($C$9:$C$28=$AW49),$H$9:$H$28,AI$9:AI$28),VLOOKUP($AW49,'6. Patients'!$C$10:$AQ$39,COLUMNS('6. Patients'!$C$9:AE$9),0))</f>
        <v>#VALUE!</v>
      </c>
      <c r="BW49" s="51" t="e">
        <f>-MIN(SUMPRODUCT(--($E$9:$E$28&lt;=BW$33),--($B$9:$B$28=$J$34),--($F$9:$F$28&gt;=BW$33),--($C$9:$C$28=$AW49),$H$9:$H$28,AJ$9:AJ$28),VLOOKUP($AW49,'6. Patients'!$C$10:$AQ$39,COLUMNS('6. Patients'!$C$9:AF$9),0))</f>
        <v>#VALUE!</v>
      </c>
      <c r="BX49" s="51" t="e">
        <f>-MIN(SUMPRODUCT(--($E$9:$E$28&lt;=BX$33),--($B$9:$B$28=$J$34),--($F$9:$F$28&gt;=BX$33),--($C$9:$C$28=$AW49),$H$9:$H$28,AK$9:AK$28),VLOOKUP($AW49,'6. Patients'!$C$10:$AQ$39,COLUMNS('6. Patients'!$C$9:AG$9),0))</f>
        <v>#VALUE!</v>
      </c>
      <c r="BY49" s="51" t="e">
        <f>-MIN(SUMPRODUCT(--($E$9:$E$28&lt;=BY$33),--($B$9:$B$28=$J$34),--($F$9:$F$28&gt;=BY$33),--($C$9:$C$28=$AW49),$H$9:$H$28,AL$9:AL$28),VLOOKUP($AW49,'6. Patients'!$C$10:$AQ$39,COLUMNS('6. Patients'!$C$9:AH$9),0))</f>
        <v>#VALUE!</v>
      </c>
      <c r="BZ49" s="51" t="e">
        <f>-MIN(SUMPRODUCT(--($E$9:$E$28&lt;=BZ$33),--($B$9:$B$28=$J$34),--($F$9:$F$28&gt;=BZ$33),--($C$9:$C$28=$AW49),$H$9:$H$28,AM$9:AM$28),VLOOKUP($AW49,'6. Patients'!$C$10:$AQ$39,COLUMNS('6. Patients'!$C$9:AI$9),0))</f>
        <v>#VALUE!</v>
      </c>
      <c r="CA49" s="51" t="e">
        <f>-MIN(SUMPRODUCT(--($E$9:$E$28&lt;=CA$33),--($B$9:$B$28=$J$34),--($F$9:$F$28&gt;=CA$33),--($C$9:$C$28=$AW49),$H$9:$H$28,AN$9:AN$28),VLOOKUP($AW49,'6. Patients'!$C$10:$AQ$39,COLUMNS('6. Patients'!$C$9:AJ$9),0))</f>
        <v>#VALUE!</v>
      </c>
      <c r="CB49" s="51" t="e">
        <f>-MIN(SUMPRODUCT(--($E$9:$E$28&lt;=CB$33),--($B$9:$B$28=$J$34),--($F$9:$F$28&gt;=CB$33),--($C$9:$C$28=$AW49),$H$9:$H$28,AO$9:AO$28),VLOOKUP($AW49,'6. Patients'!$C$10:$AQ$39,COLUMNS('6. Patients'!$C$9:AK$9),0))</f>
        <v>#VALUE!</v>
      </c>
      <c r="CC49" s="51" t="e">
        <f>-MIN(SUMPRODUCT(--($E$9:$E$28&lt;=CC$33),--($B$9:$B$28=$J$34),--($F$9:$F$28&gt;=CC$33),--($C$9:$C$28=$AW49),$H$9:$H$28,AP$9:AP$28),VLOOKUP($AW49,'6. Patients'!$C$10:$AQ$39,COLUMNS('6. Patients'!$C$9:AL$9),0))</f>
        <v>#VALUE!</v>
      </c>
      <c r="CD49" s="51" t="e">
        <f>-MIN(SUMPRODUCT(--($E$9:$E$28&lt;=CD$33),--($B$9:$B$28=$J$34),--($F$9:$F$28&gt;=CD$33),--($C$9:$C$28=$AW49),$H$9:$H$28,AQ$9:AQ$28),VLOOKUP($AW49,'6. Patients'!$C$10:$AQ$39,COLUMNS('6. Patients'!$C$9:AM$9),0))</f>
        <v>#VALUE!</v>
      </c>
      <c r="CE49" s="51" t="e">
        <f>-MIN(SUMPRODUCT(--($E$9:$E$28&lt;=CE$33),--($B$9:$B$28=$J$34),--($F$9:$F$28&gt;=CE$33),--($C$9:$C$28=$AW49),$H$9:$H$28,AR$9:AR$28),VLOOKUP($AW49,'6. Patients'!$C$10:$AQ$39,COLUMNS('6. Patients'!$C$9:AN$9),0))</f>
        <v>#VALUE!</v>
      </c>
      <c r="CF49" s="51" t="e">
        <f>-MIN(SUMPRODUCT(--($E$9:$E$28&lt;=CF$33),--($B$9:$B$28=$J$34),--($F$9:$F$28&gt;=CF$33),--($C$9:$C$28=$AW49),$H$9:$H$28,AS$9:AS$28),VLOOKUP($AW49,'6. Patients'!$C$10:$AQ$39,COLUMNS('6. Patients'!$C$9:AO$9),0))</f>
        <v>#VALUE!</v>
      </c>
      <c r="CG49" s="51" t="e">
        <f>-MIN(SUMPRODUCT(--($E$9:$E$28&lt;=CG$33),--($B$9:$B$28=$J$34),--($F$9:$F$28&gt;=CG$33),--($C$9:$C$28=$AW49),$H$9:$H$28,AT$9:AT$28),VLOOKUP($AW49,'6. Patients'!$C$10:$AQ$39,COLUMNS('6. Patients'!$C$9:AP$9),0))</f>
        <v>#VALUE!</v>
      </c>
      <c r="CI49" s="5" t="str">
        <f t="shared" si="78"/>
        <v/>
      </c>
      <c r="CJ49" s="51">
        <f t="shared" si="6"/>
        <v>0</v>
      </c>
      <c r="CK49" s="51">
        <f t="shared" si="7"/>
        <v>0</v>
      </c>
      <c r="CL49" s="51">
        <f t="shared" si="8"/>
        <v>0</v>
      </c>
      <c r="CM49" s="51">
        <f t="shared" si="9"/>
        <v>0</v>
      </c>
      <c r="CN49" s="51">
        <f t="shared" si="10"/>
        <v>0</v>
      </c>
      <c r="CO49" s="51">
        <f t="shared" si="11"/>
        <v>0</v>
      </c>
      <c r="CP49" s="51">
        <f t="shared" si="12"/>
        <v>0</v>
      </c>
      <c r="CQ49" s="51">
        <f t="shared" si="13"/>
        <v>0</v>
      </c>
      <c r="CR49" s="51">
        <f t="shared" si="14"/>
        <v>0</v>
      </c>
      <c r="CS49" s="51">
        <f t="shared" si="15"/>
        <v>0</v>
      </c>
      <c r="CT49" s="51">
        <f t="shared" si="16"/>
        <v>0</v>
      </c>
      <c r="CU49" s="51">
        <f t="shared" si="17"/>
        <v>0</v>
      </c>
      <c r="CV49" s="51">
        <f t="shared" si="18"/>
        <v>0</v>
      </c>
      <c r="CW49" s="51">
        <f t="shared" si="19"/>
        <v>0</v>
      </c>
      <c r="CX49" s="51">
        <f t="shared" si="20"/>
        <v>0</v>
      </c>
      <c r="CY49" s="51">
        <f t="shared" si="21"/>
        <v>0</v>
      </c>
      <c r="CZ49" s="51">
        <f t="shared" si="22"/>
        <v>0</v>
      </c>
      <c r="DA49" s="51">
        <f t="shared" si="23"/>
        <v>0</v>
      </c>
      <c r="DB49" s="51">
        <f t="shared" si="24"/>
        <v>0</v>
      </c>
      <c r="DC49" s="51">
        <f t="shared" si="25"/>
        <v>0</v>
      </c>
      <c r="DD49" s="51">
        <f t="shared" si="26"/>
        <v>0</v>
      </c>
      <c r="DE49" s="51">
        <f t="shared" si="27"/>
        <v>0</v>
      </c>
      <c r="DF49" s="51">
        <f t="shared" si="28"/>
        <v>0</v>
      </c>
      <c r="DG49" s="51">
        <f t="shared" si="29"/>
        <v>0</v>
      </c>
      <c r="DH49" s="51">
        <f t="shared" si="30"/>
        <v>0</v>
      </c>
      <c r="DI49" s="51">
        <f t="shared" si="31"/>
        <v>0</v>
      </c>
      <c r="DJ49" s="51">
        <f t="shared" si="32"/>
        <v>0</v>
      </c>
      <c r="DK49" s="51">
        <f t="shared" si="33"/>
        <v>0</v>
      </c>
      <c r="DL49" s="51">
        <f t="shared" si="34"/>
        <v>0</v>
      </c>
      <c r="DM49" s="51">
        <f t="shared" si="35"/>
        <v>0</v>
      </c>
      <c r="DN49" s="51">
        <f t="shared" si="36"/>
        <v>0</v>
      </c>
      <c r="DO49" s="51">
        <f t="shared" si="37"/>
        <v>0</v>
      </c>
      <c r="DP49" s="51">
        <f t="shared" si="38"/>
        <v>0</v>
      </c>
      <c r="DQ49" s="51">
        <f t="shared" si="39"/>
        <v>0</v>
      </c>
      <c r="DR49" s="51">
        <f t="shared" si="40"/>
        <v>0</v>
      </c>
      <c r="DS49" s="51">
        <f t="shared" si="41"/>
        <v>0</v>
      </c>
    </row>
    <row r="50" spans="2:16347" x14ac:dyDescent="0.3">
      <c r="B50" s="359"/>
      <c r="J50" s="5" t="str">
        <f>'6. Patients'!C25</f>
        <v/>
      </c>
      <c r="K50" s="5"/>
      <c r="L50" s="99" t="e">
        <f t="shared" si="79"/>
        <v>#VALUE!</v>
      </c>
      <c r="M50" s="99" t="e">
        <f t="shared" si="80"/>
        <v>#VALUE!</v>
      </c>
      <c r="N50" s="99" t="e">
        <f t="shared" si="81"/>
        <v>#VALUE!</v>
      </c>
      <c r="O50" s="99" t="e">
        <f t="shared" si="82"/>
        <v>#VALUE!</v>
      </c>
      <c r="P50" s="99" t="e">
        <f t="shared" si="83"/>
        <v>#VALUE!</v>
      </c>
      <c r="Q50" s="99" t="e">
        <f t="shared" si="84"/>
        <v>#VALUE!</v>
      </c>
      <c r="R50" s="99" t="e">
        <f t="shared" si="85"/>
        <v>#VALUE!</v>
      </c>
      <c r="S50" s="99" t="e">
        <f t="shared" si="49"/>
        <v>#VALUE!</v>
      </c>
      <c r="T50" s="99" t="e">
        <f t="shared" si="50"/>
        <v>#VALUE!</v>
      </c>
      <c r="U50" s="99" t="e">
        <f t="shared" si="51"/>
        <v>#VALUE!</v>
      </c>
      <c r="V50" s="99" t="e">
        <f t="shared" si="52"/>
        <v>#VALUE!</v>
      </c>
      <c r="W50" s="99" t="e">
        <f t="shared" si="53"/>
        <v>#VALUE!</v>
      </c>
      <c r="X50" s="99" t="e">
        <f t="shared" si="54"/>
        <v>#VALUE!</v>
      </c>
      <c r="Y50" s="99" t="e">
        <f t="shared" si="55"/>
        <v>#VALUE!</v>
      </c>
      <c r="Z50" s="99" t="e">
        <f t="shared" si="56"/>
        <v>#VALUE!</v>
      </c>
      <c r="AA50" s="99" t="e">
        <f t="shared" si="57"/>
        <v>#VALUE!</v>
      </c>
      <c r="AB50" s="99" t="e">
        <f t="shared" si="58"/>
        <v>#VALUE!</v>
      </c>
      <c r="AC50" s="99" t="e">
        <f t="shared" si="59"/>
        <v>#VALUE!</v>
      </c>
      <c r="AD50" s="99" t="e">
        <f t="shared" si="60"/>
        <v>#VALUE!</v>
      </c>
      <c r="AE50" s="99" t="e">
        <f t="shared" si="61"/>
        <v>#VALUE!</v>
      </c>
      <c r="AF50" s="99" t="e">
        <f t="shared" si="62"/>
        <v>#VALUE!</v>
      </c>
      <c r="AG50" s="99" t="e">
        <f t="shared" si="63"/>
        <v>#VALUE!</v>
      </c>
      <c r="AH50" s="99" t="e">
        <f t="shared" si="64"/>
        <v>#VALUE!</v>
      </c>
      <c r="AI50" s="99" t="e">
        <f t="shared" si="65"/>
        <v>#VALUE!</v>
      </c>
      <c r="AJ50" s="99" t="e">
        <f t="shared" si="66"/>
        <v>#VALUE!</v>
      </c>
      <c r="AK50" s="99" t="e">
        <f t="shared" si="67"/>
        <v>#VALUE!</v>
      </c>
      <c r="AL50" s="99" t="e">
        <f t="shared" si="68"/>
        <v>#VALUE!</v>
      </c>
      <c r="AM50" s="99" t="e">
        <f t="shared" si="69"/>
        <v>#VALUE!</v>
      </c>
      <c r="AN50" s="99" t="e">
        <f t="shared" si="70"/>
        <v>#VALUE!</v>
      </c>
      <c r="AO50" s="99" t="e">
        <f t="shared" si="71"/>
        <v>#VALUE!</v>
      </c>
      <c r="AP50" s="99" t="e">
        <f t="shared" si="72"/>
        <v>#VALUE!</v>
      </c>
      <c r="AQ50" s="99" t="e">
        <f t="shared" si="73"/>
        <v>#VALUE!</v>
      </c>
      <c r="AR50" s="99" t="e">
        <f t="shared" si="74"/>
        <v>#VALUE!</v>
      </c>
      <c r="AS50" s="99" t="e">
        <f t="shared" si="75"/>
        <v>#VALUE!</v>
      </c>
      <c r="AT50" s="99" t="e">
        <f t="shared" si="76"/>
        <v>#VALUE!</v>
      </c>
      <c r="AU50" s="99" t="e">
        <f t="shared" si="77"/>
        <v>#VALUE!</v>
      </c>
      <c r="AW50" s="5" t="str">
        <f t="shared" si="5"/>
        <v/>
      </c>
      <c r="AX50" s="51" t="e">
        <f>-MIN(SUMPRODUCT(--($E$9:$E$28&lt;=AX$33),--($B$9:$B$28=$J$34),--($F$9:$F$28&gt;=AX$33),--($C$9:$C$28=$AW50),$H$9:$H$28,K$9:K$28),VLOOKUP($AW50,'6. Patients'!$C$10:$AQ$39,COLUMNS('6. Patients'!$C$9:G$9),0))</f>
        <v>#VALUE!</v>
      </c>
      <c r="AY50" s="51" t="e">
        <f>-MIN(SUMPRODUCT(--($E$9:$E$28&lt;=AY$33),--($B$9:$B$28=$J$34),--($F$9:$F$28&gt;=AY$33),--($C$9:$C$28=$AW50),$H$9:$H$28,L$9:L$28),VLOOKUP($AW50,'6. Patients'!$C$10:$AQ$39,COLUMNS('6. Patients'!$C$9:H$9),0))</f>
        <v>#VALUE!</v>
      </c>
      <c r="AZ50" s="51" t="e">
        <f>-MIN(SUMPRODUCT(--($E$9:$E$28&lt;=AZ$33),--($B$9:$B$28=$J$34),--($F$9:$F$28&gt;=AZ$33),--($C$9:$C$28=$AW50),$H$9:$H$28,M$9:M$28),VLOOKUP($AW50,'6. Patients'!$C$10:$AQ$39,COLUMNS('6. Patients'!$C$9:I$9),0))</f>
        <v>#VALUE!</v>
      </c>
      <c r="BA50" s="51" t="e">
        <f>-MIN(SUMPRODUCT(--($E$9:$E$28&lt;=BA$33),--($B$9:$B$28=$J$34),--($F$9:$F$28&gt;=BA$33),--($C$9:$C$28=$AW50),$H$9:$H$28,N$9:N$28),VLOOKUP($AW50,'6. Patients'!$C$10:$AQ$39,COLUMNS('6. Patients'!$C$9:J$9),0))</f>
        <v>#VALUE!</v>
      </c>
      <c r="BB50" s="51" t="e">
        <f>-MIN(SUMPRODUCT(--($E$9:$E$28&lt;=BB$33),--($B$9:$B$28=$J$34),--($F$9:$F$28&gt;=BB$33),--($C$9:$C$28=$AW50),$H$9:$H$28,O$9:O$28),VLOOKUP($AW50,'6. Patients'!$C$10:$AQ$39,COLUMNS('6. Patients'!$C$9:K$9),0))</f>
        <v>#VALUE!</v>
      </c>
      <c r="BC50" s="51" t="e">
        <f>-MIN(SUMPRODUCT(--($E$9:$E$28&lt;=BC$33),--($B$9:$B$28=$J$34),--($F$9:$F$28&gt;=BC$33),--($C$9:$C$28=$AW50),$H$9:$H$28,P$9:P$28),VLOOKUP($AW50,'6. Patients'!$C$10:$AQ$39,COLUMNS('6. Patients'!$C$9:L$9),0))</f>
        <v>#VALUE!</v>
      </c>
      <c r="BD50" s="51" t="e">
        <f>-MIN(SUMPRODUCT(--($E$9:$E$28&lt;=BD$33),--($B$9:$B$28=$J$34),--($F$9:$F$28&gt;=BD$33),--($C$9:$C$28=$AW50),$H$9:$H$28,Q$9:Q$28),VLOOKUP($AW50,'6. Patients'!$C$10:$AQ$39,COLUMNS('6. Patients'!$C$9:M$9),0))</f>
        <v>#VALUE!</v>
      </c>
      <c r="BE50" s="51" t="e">
        <f>-MIN(SUMPRODUCT(--($E$9:$E$28&lt;=BE$33),--($B$9:$B$28=$J$34),--($F$9:$F$28&gt;=BE$33),--($C$9:$C$28=$AW50),$H$9:$H$28,R$9:R$28),VLOOKUP($AW50,'6. Patients'!$C$10:$AQ$39,COLUMNS('6. Patients'!$C$9:N$9),0))</f>
        <v>#VALUE!</v>
      </c>
      <c r="BF50" s="51" t="e">
        <f>-MIN(SUMPRODUCT(--($E$9:$E$28&lt;=BF$33),--($B$9:$B$28=$J$34),--($F$9:$F$28&gt;=BF$33),--($C$9:$C$28=$AW50),$H$9:$H$28,S$9:S$28),VLOOKUP($AW50,'6. Patients'!$C$10:$AQ$39,COLUMNS('6. Patients'!$C$9:O$9),0))</f>
        <v>#VALUE!</v>
      </c>
      <c r="BG50" s="51" t="e">
        <f>-MIN(SUMPRODUCT(--($E$9:$E$28&lt;=BG$33),--($B$9:$B$28=$J$34),--($F$9:$F$28&gt;=BG$33),--($C$9:$C$28=$AW50),$H$9:$H$28,T$9:T$28),VLOOKUP($AW50,'6. Patients'!$C$10:$AQ$39,COLUMNS('6. Patients'!$C$9:P$9),0))</f>
        <v>#VALUE!</v>
      </c>
      <c r="BH50" s="51" t="e">
        <f>-MIN(SUMPRODUCT(--($E$9:$E$28&lt;=BH$33),--($B$9:$B$28=$J$34),--($F$9:$F$28&gt;=BH$33),--($C$9:$C$28=$AW50),$H$9:$H$28,U$9:U$28),VLOOKUP($AW50,'6. Patients'!$C$10:$AQ$39,COLUMNS('6. Patients'!$C$9:Q$9),0))</f>
        <v>#VALUE!</v>
      </c>
      <c r="BI50" s="51" t="e">
        <f>-MIN(SUMPRODUCT(--($E$9:$E$28&lt;=BI$33),--($B$9:$B$28=$J$34),--($F$9:$F$28&gt;=BI$33),--($C$9:$C$28=$AW50),$H$9:$H$28,V$9:V$28),VLOOKUP($AW50,'6. Patients'!$C$10:$AQ$39,COLUMNS('6. Patients'!$C$9:R$9),0))</f>
        <v>#VALUE!</v>
      </c>
      <c r="BJ50" s="51" t="e">
        <f>-MIN(SUMPRODUCT(--($E$9:$E$28&lt;=BJ$33),--($B$9:$B$28=$J$34),--($F$9:$F$28&gt;=BJ$33),--($C$9:$C$28=$AW50),$H$9:$H$28,W$9:W$28),VLOOKUP($AW50,'6. Patients'!$C$10:$AQ$39,COLUMNS('6. Patients'!$C$9:S$9),0))</f>
        <v>#VALUE!</v>
      </c>
      <c r="BK50" s="51" t="e">
        <f>-MIN(SUMPRODUCT(--($E$9:$E$28&lt;=BK$33),--($B$9:$B$28=$J$34),--($F$9:$F$28&gt;=BK$33),--($C$9:$C$28=$AW50),$H$9:$H$28,X$9:X$28),VLOOKUP($AW50,'6. Patients'!$C$10:$AQ$39,COLUMNS('6. Patients'!$C$9:T$9),0))</f>
        <v>#VALUE!</v>
      </c>
      <c r="BL50" s="51" t="e">
        <f>-MIN(SUMPRODUCT(--($E$9:$E$28&lt;=BL$33),--($B$9:$B$28=$J$34),--($F$9:$F$28&gt;=BL$33),--($C$9:$C$28=$AW50),$H$9:$H$28,Y$9:Y$28),VLOOKUP($AW50,'6. Patients'!$C$10:$AQ$39,COLUMNS('6. Patients'!$C$9:U$9),0))</f>
        <v>#VALUE!</v>
      </c>
      <c r="BM50" s="51" t="e">
        <f>-MIN(SUMPRODUCT(--($E$9:$E$28&lt;=BM$33),--($B$9:$B$28=$J$34),--($F$9:$F$28&gt;=BM$33),--($C$9:$C$28=$AW50),$H$9:$H$28,Z$9:Z$28),VLOOKUP($AW50,'6. Patients'!$C$10:$AQ$39,COLUMNS('6. Patients'!$C$9:V$9),0))</f>
        <v>#VALUE!</v>
      </c>
      <c r="BN50" s="51" t="e">
        <f>-MIN(SUMPRODUCT(--($E$9:$E$28&lt;=BN$33),--($B$9:$B$28=$J$34),--($F$9:$F$28&gt;=BN$33),--($C$9:$C$28=$AW50),$H$9:$H$28,AA$9:AA$28),VLOOKUP($AW50,'6. Patients'!$C$10:$AQ$39,COLUMNS('6. Patients'!$C$9:W$9),0))</f>
        <v>#VALUE!</v>
      </c>
      <c r="BO50" s="51" t="e">
        <f>-MIN(SUMPRODUCT(--($E$9:$E$28&lt;=BO$33),--($B$9:$B$28=$J$34),--($F$9:$F$28&gt;=BO$33),--($C$9:$C$28=$AW50),$H$9:$H$28,AB$9:AB$28),VLOOKUP($AW50,'6. Patients'!$C$10:$AQ$39,COLUMNS('6. Patients'!$C$9:X$9),0))</f>
        <v>#VALUE!</v>
      </c>
      <c r="BP50" s="51" t="e">
        <f>-MIN(SUMPRODUCT(--($E$9:$E$28&lt;=BP$33),--($B$9:$B$28=$J$34),--($F$9:$F$28&gt;=BP$33),--($C$9:$C$28=$AW50),$H$9:$H$28,AC$9:AC$28),VLOOKUP($AW50,'6. Patients'!$C$10:$AQ$39,COLUMNS('6. Patients'!$C$9:Y$9),0))</f>
        <v>#VALUE!</v>
      </c>
      <c r="BQ50" s="51" t="e">
        <f>-MIN(SUMPRODUCT(--($E$9:$E$28&lt;=BQ$33),--($B$9:$B$28=$J$34),--($F$9:$F$28&gt;=BQ$33),--($C$9:$C$28=$AW50),$H$9:$H$28,AD$9:AD$28),VLOOKUP($AW50,'6. Patients'!$C$10:$AQ$39,COLUMNS('6. Patients'!$C$9:Z$9),0))</f>
        <v>#VALUE!</v>
      </c>
      <c r="BR50" s="51" t="e">
        <f>-MIN(SUMPRODUCT(--($E$9:$E$28&lt;=BR$33),--($B$9:$B$28=$J$34),--($F$9:$F$28&gt;=BR$33),--($C$9:$C$28=$AW50),$H$9:$H$28,AE$9:AE$28),VLOOKUP($AW50,'6. Patients'!$C$10:$AQ$39,COLUMNS('6. Patients'!$C$9:AA$9),0))</f>
        <v>#VALUE!</v>
      </c>
      <c r="BS50" s="51" t="e">
        <f>-MIN(SUMPRODUCT(--($E$9:$E$28&lt;=BS$33),--($B$9:$B$28=$J$34),--($F$9:$F$28&gt;=BS$33),--($C$9:$C$28=$AW50),$H$9:$H$28,AF$9:AF$28),VLOOKUP($AW50,'6. Patients'!$C$10:$AQ$39,COLUMNS('6. Patients'!$C$9:AB$9),0))</f>
        <v>#VALUE!</v>
      </c>
      <c r="BT50" s="51" t="e">
        <f>-MIN(SUMPRODUCT(--($E$9:$E$28&lt;=BT$33),--($B$9:$B$28=$J$34),--($F$9:$F$28&gt;=BT$33),--($C$9:$C$28=$AW50),$H$9:$H$28,AG$9:AG$28),VLOOKUP($AW50,'6. Patients'!$C$10:$AQ$39,COLUMNS('6. Patients'!$C$9:AC$9),0))</f>
        <v>#VALUE!</v>
      </c>
      <c r="BU50" s="51" t="e">
        <f>-MIN(SUMPRODUCT(--($E$9:$E$28&lt;=BU$33),--($B$9:$B$28=$J$34),--($F$9:$F$28&gt;=BU$33),--($C$9:$C$28=$AW50),$H$9:$H$28,AH$9:AH$28),VLOOKUP($AW50,'6. Patients'!$C$10:$AQ$39,COLUMNS('6. Patients'!$C$9:AD$9),0))</f>
        <v>#VALUE!</v>
      </c>
      <c r="BV50" s="51" t="e">
        <f>-MIN(SUMPRODUCT(--($E$9:$E$28&lt;=BV$33),--($B$9:$B$28=$J$34),--($F$9:$F$28&gt;=BV$33),--($C$9:$C$28=$AW50),$H$9:$H$28,AI$9:AI$28),VLOOKUP($AW50,'6. Patients'!$C$10:$AQ$39,COLUMNS('6. Patients'!$C$9:AE$9),0))</f>
        <v>#VALUE!</v>
      </c>
      <c r="BW50" s="51" t="e">
        <f>-MIN(SUMPRODUCT(--($E$9:$E$28&lt;=BW$33),--($B$9:$B$28=$J$34),--($F$9:$F$28&gt;=BW$33),--($C$9:$C$28=$AW50),$H$9:$H$28,AJ$9:AJ$28),VLOOKUP($AW50,'6. Patients'!$C$10:$AQ$39,COLUMNS('6. Patients'!$C$9:AF$9),0))</f>
        <v>#VALUE!</v>
      </c>
      <c r="BX50" s="51" t="e">
        <f>-MIN(SUMPRODUCT(--($E$9:$E$28&lt;=BX$33),--($B$9:$B$28=$J$34),--($F$9:$F$28&gt;=BX$33),--($C$9:$C$28=$AW50),$H$9:$H$28,AK$9:AK$28),VLOOKUP($AW50,'6. Patients'!$C$10:$AQ$39,COLUMNS('6. Patients'!$C$9:AG$9),0))</f>
        <v>#VALUE!</v>
      </c>
      <c r="BY50" s="51" t="e">
        <f>-MIN(SUMPRODUCT(--($E$9:$E$28&lt;=BY$33),--($B$9:$B$28=$J$34),--($F$9:$F$28&gt;=BY$33),--($C$9:$C$28=$AW50),$H$9:$H$28,AL$9:AL$28),VLOOKUP($AW50,'6. Patients'!$C$10:$AQ$39,COLUMNS('6. Patients'!$C$9:AH$9),0))</f>
        <v>#VALUE!</v>
      </c>
      <c r="BZ50" s="51" t="e">
        <f>-MIN(SUMPRODUCT(--($E$9:$E$28&lt;=BZ$33),--($B$9:$B$28=$J$34),--($F$9:$F$28&gt;=BZ$33),--($C$9:$C$28=$AW50),$H$9:$H$28,AM$9:AM$28),VLOOKUP($AW50,'6. Patients'!$C$10:$AQ$39,COLUMNS('6. Patients'!$C$9:AI$9),0))</f>
        <v>#VALUE!</v>
      </c>
      <c r="CA50" s="51" t="e">
        <f>-MIN(SUMPRODUCT(--($E$9:$E$28&lt;=CA$33),--($B$9:$B$28=$J$34),--($F$9:$F$28&gt;=CA$33),--($C$9:$C$28=$AW50),$H$9:$H$28,AN$9:AN$28),VLOOKUP($AW50,'6. Patients'!$C$10:$AQ$39,COLUMNS('6. Patients'!$C$9:AJ$9),0))</f>
        <v>#VALUE!</v>
      </c>
      <c r="CB50" s="51" t="e">
        <f>-MIN(SUMPRODUCT(--($E$9:$E$28&lt;=CB$33),--($B$9:$B$28=$J$34),--($F$9:$F$28&gt;=CB$33),--($C$9:$C$28=$AW50),$H$9:$H$28,AO$9:AO$28),VLOOKUP($AW50,'6. Patients'!$C$10:$AQ$39,COLUMNS('6. Patients'!$C$9:AK$9),0))</f>
        <v>#VALUE!</v>
      </c>
      <c r="CC50" s="51" t="e">
        <f>-MIN(SUMPRODUCT(--($E$9:$E$28&lt;=CC$33),--($B$9:$B$28=$J$34),--($F$9:$F$28&gt;=CC$33),--($C$9:$C$28=$AW50),$H$9:$H$28,AP$9:AP$28),VLOOKUP($AW50,'6. Patients'!$C$10:$AQ$39,COLUMNS('6. Patients'!$C$9:AL$9),0))</f>
        <v>#VALUE!</v>
      </c>
      <c r="CD50" s="51" t="e">
        <f>-MIN(SUMPRODUCT(--($E$9:$E$28&lt;=CD$33),--($B$9:$B$28=$J$34),--($F$9:$F$28&gt;=CD$33),--($C$9:$C$28=$AW50),$H$9:$H$28,AQ$9:AQ$28),VLOOKUP($AW50,'6. Patients'!$C$10:$AQ$39,COLUMNS('6. Patients'!$C$9:AM$9),0))</f>
        <v>#VALUE!</v>
      </c>
      <c r="CE50" s="51" t="e">
        <f>-MIN(SUMPRODUCT(--($E$9:$E$28&lt;=CE$33),--($B$9:$B$28=$J$34),--($F$9:$F$28&gt;=CE$33),--($C$9:$C$28=$AW50),$H$9:$H$28,AR$9:AR$28),VLOOKUP($AW50,'6. Patients'!$C$10:$AQ$39,COLUMNS('6. Patients'!$C$9:AN$9),0))</f>
        <v>#VALUE!</v>
      </c>
      <c r="CF50" s="51" t="e">
        <f>-MIN(SUMPRODUCT(--($E$9:$E$28&lt;=CF$33),--($B$9:$B$28=$J$34),--($F$9:$F$28&gt;=CF$33),--($C$9:$C$28=$AW50),$H$9:$H$28,AS$9:AS$28),VLOOKUP($AW50,'6. Patients'!$C$10:$AQ$39,COLUMNS('6. Patients'!$C$9:AO$9),0))</f>
        <v>#VALUE!</v>
      </c>
      <c r="CG50" s="51" t="e">
        <f>-MIN(SUMPRODUCT(--($E$9:$E$28&lt;=CG$33),--($B$9:$B$28=$J$34),--($F$9:$F$28&gt;=CG$33),--($C$9:$C$28=$AW50),$H$9:$H$28,AT$9:AT$28),VLOOKUP($AW50,'6. Patients'!$C$10:$AQ$39,COLUMNS('6. Patients'!$C$9:AP$9),0))</f>
        <v>#VALUE!</v>
      </c>
      <c r="CI50" s="5" t="str">
        <f t="shared" si="78"/>
        <v/>
      </c>
      <c r="CJ50" s="51">
        <f t="shared" si="6"/>
        <v>0</v>
      </c>
      <c r="CK50" s="51">
        <f t="shared" si="7"/>
        <v>0</v>
      </c>
      <c r="CL50" s="51">
        <f t="shared" si="8"/>
        <v>0</v>
      </c>
      <c r="CM50" s="51">
        <f t="shared" si="9"/>
        <v>0</v>
      </c>
      <c r="CN50" s="51">
        <f t="shared" si="10"/>
        <v>0</v>
      </c>
      <c r="CO50" s="51">
        <f t="shared" si="11"/>
        <v>0</v>
      </c>
      <c r="CP50" s="51">
        <f t="shared" si="12"/>
        <v>0</v>
      </c>
      <c r="CQ50" s="51">
        <f t="shared" si="13"/>
        <v>0</v>
      </c>
      <c r="CR50" s="51">
        <f t="shared" si="14"/>
        <v>0</v>
      </c>
      <c r="CS50" s="51">
        <f t="shared" si="15"/>
        <v>0</v>
      </c>
      <c r="CT50" s="51">
        <f t="shared" si="16"/>
        <v>0</v>
      </c>
      <c r="CU50" s="51">
        <f t="shared" si="17"/>
        <v>0</v>
      </c>
      <c r="CV50" s="51">
        <f t="shared" si="18"/>
        <v>0</v>
      </c>
      <c r="CW50" s="51">
        <f t="shared" si="19"/>
        <v>0</v>
      </c>
      <c r="CX50" s="51">
        <f t="shared" si="20"/>
        <v>0</v>
      </c>
      <c r="CY50" s="51">
        <f t="shared" si="21"/>
        <v>0</v>
      </c>
      <c r="CZ50" s="51">
        <f t="shared" si="22"/>
        <v>0</v>
      </c>
      <c r="DA50" s="51">
        <f t="shared" si="23"/>
        <v>0</v>
      </c>
      <c r="DB50" s="51">
        <f t="shared" si="24"/>
        <v>0</v>
      </c>
      <c r="DC50" s="51">
        <f t="shared" si="25"/>
        <v>0</v>
      </c>
      <c r="DD50" s="51">
        <f t="shared" si="26"/>
        <v>0</v>
      </c>
      <c r="DE50" s="51">
        <f t="shared" si="27"/>
        <v>0</v>
      </c>
      <c r="DF50" s="51">
        <f t="shared" si="28"/>
        <v>0</v>
      </c>
      <c r="DG50" s="51">
        <f t="shared" si="29"/>
        <v>0</v>
      </c>
      <c r="DH50" s="51">
        <f t="shared" si="30"/>
        <v>0</v>
      </c>
      <c r="DI50" s="51">
        <f t="shared" si="31"/>
        <v>0</v>
      </c>
      <c r="DJ50" s="51">
        <f t="shared" si="32"/>
        <v>0</v>
      </c>
      <c r="DK50" s="51">
        <f t="shared" si="33"/>
        <v>0</v>
      </c>
      <c r="DL50" s="51">
        <f t="shared" si="34"/>
        <v>0</v>
      </c>
      <c r="DM50" s="51">
        <f t="shared" si="35"/>
        <v>0</v>
      </c>
      <c r="DN50" s="51">
        <f t="shared" si="36"/>
        <v>0</v>
      </c>
      <c r="DO50" s="51">
        <f t="shared" si="37"/>
        <v>0</v>
      </c>
      <c r="DP50" s="51">
        <f t="shared" si="38"/>
        <v>0</v>
      </c>
      <c r="DQ50" s="51">
        <f t="shared" si="39"/>
        <v>0</v>
      </c>
      <c r="DR50" s="51">
        <f t="shared" si="40"/>
        <v>0</v>
      </c>
      <c r="DS50" s="51">
        <f t="shared" si="41"/>
        <v>0</v>
      </c>
    </row>
    <row r="51" spans="2:16347" x14ac:dyDescent="0.3">
      <c r="J51" s="5" t="str">
        <f>'6. Patients'!C26</f>
        <v/>
      </c>
      <c r="K51" s="5"/>
      <c r="L51" s="99" t="e">
        <f t="shared" si="79"/>
        <v>#VALUE!</v>
      </c>
      <c r="M51" s="99" t="e">
        <f t="shared" si="80"/>
        <v>#VALUE!</v>
      </c>
      <c r="N51" s="99" t="e">
        <f t="shared" si="81"/>
        <v>#VALUE!</v>
      </c>
      <c r="O51" s="99" t="e">
        <f t="shared" si="82"/>
        <v>#VALUE!</v>
      </c>
      <c r="P51" s="99" t="e">
        <f t="shared" si="83"/>
        <v>#VALUE!</v>
      </c>
      <c r="Q51" s="99" t="e">
        <f t="shared" si="84"/>
        <v>#VALUE!</v>
      </c>
      <c r="R51" s="99" t="e">
        <f t="shared" si="85"/>
        <v>#VALUE!</v>
      </c>
      <c r="S51" s="99" t="e">
        <f t="shared" si="49"/>
        <v>#VALUE!</v>
      </c>
      <c r="T51" s="99" t="e">
        <f t="shared" si="50"/>
        <v>#VALUE!</v>
      </c>
      <c r="U51" s="99" t="e">
        <f t="shared" si="51"/>
        <v>#VALUE!</v>
      </c>
      <c r="V51" s="99" t="e">
        <f t="shared" si="52"/>
        <v>#VALUE!</v>
      </c>
      <c r="W51" s="99" t="e">
        <f t="shared" si="53"/>
        <v>#VALUE!</v>
      </c>
      <c r="X51" s="99" t="e">
        <f t="shared" si="54"/>
        <v>#VALUE!</v>
      </c>
      <c r="Y51" s="99" t="e">
        <f t="shared" si="55"/>
        <v>#VALUE!</v>
      </c>
      <c r="Z51" s="99" t="e">
        <f t="shared" si="56"/>
        <v>#VALUE!</v>
      </c>
      <c r="AA51" s="99" t="e">
        <f t="shared" si="57"/>
        <v>#VALUE!</v>
      </c>
      <c r="AB51" s="99" t="e">
        <f t="shared" si="58"/>
        <v>#VALUE!</v>
      </c>
      <c r="AC51" s="99" t="e">
        <f t="shared" si="59"/>
        <v>#VALUE!</v>
      </c>
      <c r="AD51" s="99" t="e">
        <f t="shared" si="60"/>
        <v>#VALUE!</v>
      </c>
      <c r="AE51" s="99" t="e">
        <f t="shared" si="61"/>
        <v>#VALUE!</v>
      </c>
      <c r="AF51" s="99" t="e">
        <f t="shared" si="62"/>
        <v>#VALUE!</v>
      </c>
      <c r="AG51" s="99" t="e">
        <f t="shared" si="63"/>
        <v>#VALUE!</v>
      </c>
      <c r="AH51" s="99" t="e">
        <f t="shared" si="64"/>
        <v>#VALUE!</v>
      </c>
      <c r="AI51" s="99" t="e">
        <f t="shared" si="65"/>
        <v>#VALUE!</v>
      </c>
      <c r="AJ51" s="99" t="e">
        <f t="shared" si="66"/>
        <v>#VALUE!</v>
      </c>
      <c r="AK51" s="99" t="e">
        <f t="shared" si="67"/>
        <v>#VALUE!</v>
      </c>
      <c r="AL51" s="99" t="e">
        <f t="shared" si="68"/>
        <v>#VALUE!</v>
      </c>
      <c r="AM51" s="99" t="e">
        <f t="shared" si="69"/>
        <v>#VALUE!</v>
      </c>
      <c r="AN51" s="99" t="e">
        <f t="shared" si="70"/>
        <v>#VALUE!</v>
      </c>
      <c r="AO51" s="99" t="e">
        <f t="shared" si="71"/>
        <v>#VALUE!</v>
      </c>
      <c r="AP51" s="99" t="e">
        <f t="shared" si="72"/>
        <v>#VALUE!</v>
      </c>
      <c r="AQ51" s="99" t="e">
        <f t="shared" si="73"/>
        <v>#VALUE!</v>
      </c>
      <c r="AR51" s="99" t="e">
        <f t="shared" si="74"/>
        <v>#VALUE!</v>
      </c>
      <c r="AS51" s="99" t="e">
        <f t="shared" si="75"/>
        <v>#VALUE!</v>
      </c>
      <c r="AT51" s="99" t="e">
        <f t="shared" si="76"/>
        <v>#VALUE!</v>
      </c>
      <c r="AU51" s="99" t="e">
        <f t="shared" si="77"/>
        <v>#VALUE!</v>
      </c>
      <c r="AW51" s="5" t="str">
        <f t="shared" si="5"/>
        <v/>
      </c>
      <c r="AX51" s="51" t="e">
        <f>-MIN(SUMPRODUCT(--($E$9:$E$28&lt;=AX$33),--($B$9:$B$28=$J$34),--($F$9:$F$28&gt;=AX$33),--($C$9:$C$28=$AW51),$H$9:$H$28,K$9:K$28),VLOOKUP($AW51,'6. Patients'!$C$10:$AQ$39,COLUMNS('6. Patients'!$C$9:G$9),0))</f>
        <v>#VALUE!</v>
      </c>
      <c r="AY51" s="51" t="e">
        <f>-MIN(SUMPRODUCT(--($E$9:$E$28&lt;=AY$33),--($B$9:$B$28=$J$34),--($F$9:$F$28&gt;=AY$33),--($C$9:$C$28=$AW51),$H$9:$H$28,L$9:L$28),VLOOKUP($AW51,'6. Patients'!$C$10:$AQ$39,COLUMNS('6. Patients'!$C$9:H$9),0))</f>
        <v>#VALUE!</v>
      </c>
      <c r="AZ51" s="51" t="e">
        <f>-MIN(SUMPRODUCT(--($E$9:$E$28&lt;=AZ$33),--($B$9:$B$28=$J$34),--($F$9:$F$28&gt;=AZ$33),--($C$9:$C$28=$AW51),$H$9:$H$28,M$9:M$28),VLOOKUP($AW51,'6. Patients'!$C$10:$AQ$39,COLUMNS('6. Patients'!$C$9:I$9),0))</f>
        <v>#VALUE!</v>
      </c>
      <c r="BA51" s="51" t="e">
        <f>-MIN(SUMPRODUCT(--($E$9:$E$28&lt;=BA$33),--($B$9:$B$28=$J$34),--($F$9:$F$28&gt;=BA$33),--($C$9:$C$28=$AW51),$H$9:$H$28,N$9:N$28),VLOOKUP($AW51,'6. Patients'!$C$10:$AQ$39,COLUMNS('6. Patients'!$C$9:J$9),0))</f>
        <v>#VALUE!</v>
      </c>
      <c r="BB51" s="51" t="e">
        <f>-MIN(SUMPRODUCT(--($E$9:$E$28&lt;=BB$33),--($B$9:$B$28=$J$34),--($F$9:$F$28&gt;=BB$33),--($C$9:$C$28=$AW51),$H$9:$H$28,O$9:O$28),VLOOKUP($AW51,'6. Patients'!$C$10:$AQ$39,COLUMNS('6. Patients'!$C$9:K$9),0))</f>
        <v>#VALUE!</v>
      </c>
      <c r="BC51" s="51" t="e">
        <f>-MIN(SUMPRODUCT(--($E$9:$E$28&lt;=BC$33),--($B$9:$B$28=$J$34),--($F$9:$F$28&gt;=BC$33),--($C$9:$C$28=$AW51),$H$9:$H$28,P$9:P$28),VLOOKUP($AW51,'6. Patients'!$C$10:$AQ$39,COLUMNS('6. Patients'!$C$9:L$9),0))</f>
        <v>#VALUE!</v>
      </c>
      <c r="BD51" s="51" t="e">
        <f>-MIN(SUMPRODUCT(--($E$9:$E$28&lt;=BD$33),--($B$9:$B$28=$J$34),--($F$9:$F$28&gt;=BD$33),--($C$9:$C$28=$AW51),$H$9:$H$28,Q$9:Q$28),VLOOKUP($AW51,'6. Patients'!$C$10:$AQ$39,COLUMNS('6. Patients'!$C$9:M$9),0))</f>
        <v>#VALUE!</v>
      </c>
      <c r="BE51" s="51" t="e">
        <f>-MIN(SUMPRODUCT(--($E$9:$E$28&lt;=BE$33),--($B$9:$B$28=$J$34),--($F$9:$F$28&gt;=BE$33),--($C$9:$C$28=$AW51),$H$9:$H$28,R$9:R$28),VLOOKUP($AW51,'6. Patients'!$C$10:$AQ$39,COLUMNS('6. Patients'!$C$9:N$9),0))</f>
        <v>#VALUE!</v>
      </c>
      <c r="BF51" s="51" t="e">
        <f>-MIN(SUMPRODUCT(--($E$9:$E$28&lt;=BF$33),--($B$9:$B$28=$J$34),--($F$9:$F$28&gt;=BF$33),--($C$9:$C$28=$AW51),$H$9:$H$28,S$9:S$28),VLOOKUP($AW51,'6. Patients'!$C$10:$AQ$39,COLUMNS('6. Patients'!$C$9:O$9),0))</f>
        <v>#VALUE!</v>
      </c>
      <c r="BG51" s="51" t="e">
        <f>-MIN(SUMPRODUCT(--($E$9:$E$28&lt;=BG$33),--($B$9:$B$28=$J$34),--($F$9:$F$28&gt;=BG$33),--($C$9:$C$28=$AW51),$H$9:$H$28,T$9:T$28),VLOOKUP($AW51,'6. Patients'!$C$10:$AQ$39,COLUMNS('6. Patients'!$C$9:P$9),0))</f>
        <v>#VALUE!</v>
      </c>
      <c r="BH51" s="51" t="e">
        <f>-MIN(SUMPRODUCT(--($E$9:$E$28&lt;=BH$33),--($B$9:$B$28=$J$34),--($F$9:$F$28&gt;=BH$33),--($C$9:$C$28=$AW51),$H$9:$H$28,U$9:U$28),VLOOKUP($AW51,'6. Patients'!$C$10:$AQ$39,COLUMNS('6. Patients'!$C$9:Q$9),0))</f>
        <v>#VALUE!</v>
      </c>
      <c r="BI51" s="51" t="e">
        <f>-MIN(SUMPRODUCT(--($E$9:$E$28&lt;=BI$33),--($B$9:$B$28=$J$34),--($F$9:$F$28&gt;=BI$33),--($C$9:$C$28=$AW51),$H$9:$H$28,V$9:V$28),VLOOKUP($AW51,'6. Patients'!$C$10:$AQ$39,COLUMNS('6. Patients'!$C$9:R$9),0))</f>
        <v>#VALUE!</v>
      </c>
      <c r="BJ51" s="51" t="e">
        <f>-MIN(SUMPRODUCT(--($E$9:$E$28&lt;=BJ$33),--($B$9:$B$28=$J$34),--($F$9:$F$28&gt;=BJ$33),--($C$9:$C$28=$AW51),$H$9:$H$28,W$9:W$28),VLOOKUP($AW51,'6. Patients'!$C$10:$AQ$39,COLUMNS('6. Patients'!$C$9:S$9),0))</f>
        <v>#VALUE!</v>
      </c>
      <c r="BK51" s="51" t="e">
        <f>-MIN(SUMPRODUCT(--($E$9:$E$28&lt;=BK$33),--($B$9:$B$28=$J$34),--($F$9:$F$28&gt;=BK$33),--($C$9:$C$28=$AW51),$H$9:$H$28,X$9:X$28),VLOOKUP($AW51,'6. Patients'!$C$10:$AQ$39,COLUMNS('6. Patients'!$C$9:T$9),0))</f>
        <v>#VALUE!</v>
      </c>
      <c r="BL51" s="51" t="e">
        <f>-MIN(SUMPRODUCT(--($E$9:$E$28&lt;=BL$33),--($B$9:$B$28=$J$34),--($F$9:$F$28&gt;=BL$33),--($C$9:$C$28=$AW51),$H$9:$H$28,Y$9:Y$28),VLOOKUP($AW51,'6. Patients'!$C$10:$AQ$39,COLUMNS('6. Patients'!$C$9:U$9),0))</f>
        <v>#VALUE!</v>
      </c>
      <c r="BM51" s="51" t="e">
        <f>-MIN(SUMPRODUCT(--($E$9:$E$28&lt;=BM$33),--($B$9:$B$28=$J$34),--($F$9:$F$28&gt;=BM$33),--($C$9:$C$28=$AW51),$H$9:$H$28,Z$9:Z$28),VLOOKUP($AW51,'6. Patients'!$C$10:$AQ$39,COLUMNS('6. Patients'!$C$9:V$9),0))</f>
        <v>#VALUE!</v>
      </c>
      <c r="BN51" s="51" t="e">
        <f>-MIN(SUMPRODUCT(--($E$9:$E$28&lt;=BN$33),--($B$9:$B$28=$J$34),--($F$9:$F$28&gt;=BN$33),--($C$9:$C$28=$AW51),$H$9:$H$28,AA$9:AA$28),VLOOKUP($AW51,'6. Patients'!$C$10:$AQ$39,COLUMNS('6. Patients'!$C$9:W$9),0))</f>
        <v>#VALUE!</v>
      </c>
      <c r="BO51" s="51" t="e">
        <f>-MIN(SUMPRODUCT(--($E$9:$E$28&lt;=BO$33),--($B$9:$B$28=$J$34),--($F$9:$F$28&gt;=BO$33),--($C$9:$C$28=$AW51),$H$9:$H$28,AB$9:AB$28),VLOOKUP($AW51,'6. Patients'!$C$10:$AQ$39,COLUMNS('6. Patients'!$C$9:X$9),0))</f>
        <v>#VALUE!</v>
      </c>
      <c r="BP51" s="51" t="e">
        <f>-MIN(SUMPRODUCT(--($E$9:$E$28&lt;=BP$33),--($B$9:$B$28=$J$34),--($F$9:$F$28&gt;=BP$33),--($C$9:$C$28=$AW51),$H$9:$H$28,AC$9:AC$28),VLOOKUP($AW51,'6. Patients'!$C$10:$AQ$39,COLUMNS('6. Patients'!$C$9:Y$9),0))</f>
        <v>#VALUE!</v>
      </c>
      <c r="BQ51" s="51" t="e">
        <f>-MIN(SUMPRODUCT(--($E$9:$E$28&lt;=BQ$33),--($B$9:$B$28=$J$34),--($F$9:$F$28&gt;=BQ$33),--($C$9:$C$28=$AW51),$H$9:$H$28,AD$9:AD$28),VLOOKUP($AW51,'6. Patients'!$C$10:$AQ$39,COLUMNS('6. Patients'!$C$9:Z$9),0))</f>
        <v>#VALUE!</v>
      </c>
      <c r="BR51" s="51" t="e">
        <f>-MIN(SUMPRODUCT(--($E$9:$E$28&lt;=BR$33),--($B$9:$B$28=$J$34),--($F$9:$F$28&gt;=BR$33),--($C$9:$C$28=$AW51),$H$9:$H$28,AE$9:AE$28),VLOOKUP($AW51,'6. Patients'!$C$10:$AQ$39,COLUMNS('6. Patients'!$C$9:AA$9),0))</f>
        <v>#VALUE!</v>
      </c>
      <c r="BS51" s="51" t="e">
        <f>-MIN(SUMPRODUCT(--($E$9:$E$28&lt;=BS$33),--($B$9:$B$28=$J$34),--($F$9:$F$28&gt;=BS$33),--($C$9:$C$28=$AW51),$H$9:$H$28,AF$9:AF$28),VLOOKUP($AW51,'6. Patients'!$C$10:$AQ$39,COLUMNS('6. Patients'!$C$9:AB$9),0))</f>
        <v>#VALUE!</v>
      </c>
      <c r="BT51" s="51" t="e">
        <f>-MIN(SUMPRODUCT(--($E$9:$E$28&lt;=BT$33),--($B$9:$B$28=$J$34),--($F$9:$F$28&gt;=BT$33),--($C$9:$C$28=$AW51),$H$9:$H$28,AG$9:AG$28),VLOOKUP($AW51,'6. Patients'!$C$10:$AQ$39,COLUMNS('6. Patients'!$C$9:AC$9),0))</f>
        <v>#VALUE!</v>
      </c>
      <c r="BU51" s="51" t="e">
        <f>-MIN(SUMPRODUCT(--($E$9:$E$28&lt;=BU$33),--($B$9:$B$28=$J$34),--($F$9:$F$28&gt;=BU$33),--($C$9:$C$28=$AW51),$H$9:$H$28,AH$9:AH$28),VLOOKUP($AW51,'6. Patients'!$C$10:$AQ$39,COLUMNS('6. Patients'!$C$9:AD$9),0))</f>
        <v>#VALUE!</v>
      </c>
      <c r="BV51" s="51" t="e">
        <f>-MIN(SUMPRODUCT(--($E$9:$E$28&lt;=BV$33),--($B$9:$B$28=$J$34),--($F$9:$F$28&gt;=BV$33),--($C$9:$C$28=$AW51),$H$9:$H$28,AI$9:AI$28),VLOOKUP($AW51,'6. Patients'!$C$10:$AQ$39,COLUMNS('6. Patients'!$C$9:AE$9),0))</f>
        <v>#VALUE!</v>
      </c>
      <c r="BW51" s="51" t="e">
        <f>-MIN(SUMPRODUCT(--($E$9:$E$28&lt;=BW$33),--($B$9:$B$28=$J$34),--($F$9:$F$28&gt;=BW$33),--($C$9:$C$28=$AW51),$H$9:$H$28,AJ$9:AJ$28),VLOOKUP($AW51,'6. Patients'!$C$10:$AQ$39,COLUMNS('6. Patients'!$C$9:AF$9),0))</f>
        <v>#VALUE!</v>
      </c>
      <c r="BX51" s="51" t="e">
        <f>-MIN(SUMPRODUCT(--($E$9:$E$28&lt;=BX$33),--($B$9:$B$28=$J$34),--($F$9:$F$28&gt;=BX$33),--($C$9:$C$28=$AW51),$H$9:$H$28,AK$9:AK$28),VLOOKUP($AW51,'6. Patients'!$C$10:$AQ$39,COLUMNS('6. Patients'!$C$9:AG$9),0))</f>
        <v>#VALUE!</v>
      </c>
      <c r="BY51" s="51" t="e">
        <f>-MIN(SUMPRODUCT(--($E$9:$E$28&lt;=BY$33),--($B$9:$B$28=$J$34),--($F$9:$F$28&gt;=BY$33),--($C$9:$C$28=$AW51),$H$9:$H$28,AL$9:AL$28),VLOOKUP($AW51,'6. Patients'!$C$10:$AQ$39,COLUMNS('6. Patients'!$C$9:AH$9),0))</f>
        <v>#VALUE!</v>
      </c>
      <c r="BZ51" s="51" t="e">
        <f>-MIN(SUMPRODUCT(--($E$9:$E$28&lt;=BZ$33),--($B$9:$B$28=$J$34),--($F$9:$F$28&gt;=BZ$33),--($C$9:$C$28=$AW51),$H$9:$H$28,AM$9:AM$28),VLOOKUP($AW51,'6. Patients'!$C$10:$AQ$39,COLUMNS('6. Patients'!$C$9:AI$9),0))</f>
        <v>#VALUE!</v>
      </c>
      <c r="CA51" s="51" t="e">
        <f>-MIN(SUMPRODUCT(--($E$9:$E$28&lt;=CA$33),--($B$9:$B$28=$J$34),--($F$9:$F$28&gt;=CA$33),--($C$9:$C$28=$AW51),$H$9:$H$28,AN$9:AN$28),VLOOKUP($AW51,'6. Patients'!$C$10:$AQ$39,COLUMNS('6. Patients'!$C$9:AJ$9),0))</f>
        <v>#VALUE!</v>
      </c>
      <c r="CB51" s="51" t="e">
        <f>-MIN(SUMPRODUCT(--($E$9:$E$28&lt;=CB$33),--($B$9:$B$28=$J$34),--($F$9:$F$28&gt;=CB$33),--($C$9:$C$28=$AW51),$H$9:$H$28,AO$9:AO$28),VLOOKUP($AW51,'6. Patients'!$C$10:$AQ$39,COLUMNS('6. Patients'!$C$9:AK$9),0))</f>
        <v>#VALUE!</v>
      </c>
      <c r="CC51" s="51" t="e">
        <f>-MIN(SUMPRODUCT(--($E$9:$E$28&lt;=CC$33),--($B$9:$B$28=$J$34),--($F$9:$F$28&gt;=CC$33),--($C$9:$C$28=$AW51),$H$9:$H$28,AP$9:AP$28),VLOOKUP($AW51,'6. Patients'!$C$10:$AQ$39,COLUMNS('6. Patients'!$C$9:AL$9),0))</f>
        <v>#VALUE!</v>
      </c>
      <c r="CD51" s="51" t="e">
        <f>-MIN(SUMPRODUCT(--($E$9:$E$28&lt;=CD$33),--($B$9:$B$28=$J$34),--($F$9:$F$28&gt;=CD$33),--($C$9:$C$28=$AW51),$H$9:$H$28,AQ$9:AQ$28),VLOOKUP($AW51,'6. Patients'!$C$10:$AQ$39,COLUMNS('6. Patients'!$C$9:AM$9),0))</f>
        <v>#VALUE!</v>
      </c>
      <c r="CE51" s="51" t="e">
        <f>-MIN(SUMPRODUCT(--($E$9:$E$28&lt;=CE$33),--($B$9:$B$28=$J$34),--($F$9:$F$28&gt;=CE$33),--($C$9:$C$28=$AW51),$H$9:$H$28,AR$9:AR$28),VLOOKUP($AW51,'6. Patients'!$C$10:$AQ$39,COLUMNS('6. Patients'!$C$9:AN$9),0))</f>
        <v>#VALUE!</v>
      </c>
      <c r="CF51" s="51" t="e">
        <f>-MIN(SUMPRODUCT(--($E$9:$E$28&lt;=CF$33),--($B$9:$B$28=$J$34),--($F$9:$F$28&gt;=CF$33),--($C$9:$C$28=$AW51),$H$9:$H$28,AS$9:AS$28),VLOOKUP($AW51,'6. Patients'!$C$10:$AQ$39,COLUMNS('6. Patients'!$C$9:AO$9),0))</f>
        <v>#VALUE!</v>
      </c>
      <c r="CG51" s="51" t="e">
        <f>-MIN(SUMPRODUCT(--($E$9:$E$28&lt;=CG$33),--($B$9:$B$28=$J$34),--($F$9:$F$28&gt;=CG$33),--($C$9:$C$28=$AW51),$H$9:$H$28,AT$9:AT$28),VLOOKUP($AW51,'6. Patients'!$C$10:$AQ$39,COLUMNS('6. Patients'!$C$9:AP$9),0))</f>
        <v>#VALUE!</v>
      </c>
      <c r="CI51" s="5" t="str">
        <f t="shared" si="78"/>
        <v/>
      </c>
      <c r="CJ51" s="51">
        <f t="shared" si="6"/>
        <v>0</v>
      </c>
      <c r="CK51" s="51">
        <f t="shared" si="7"/>
        <v>0</v>
      </c>
      <c r="CL51" s="51">
        <f t="shared" si="8"/>
        <v>0</v>
      </c>
      <c r="CM51" s="51">
        <f t="shared" si="9"/>
        <v>0</v>
      </c>
      <c r="CN51" s="51">
        <f t="shared" si="10"/>
        <v>0</v>
      </c>
      <c r="CO51" s="51">
        <f t="shared" si="11"/>
        <v>0</v>
      </c>
      <c r="CP51" s="51">
        <f t="shared" si="12"/>
        <v>0</v>
      </c>
      <c r="CQ51" s="51">
        <f t="shared" si="13"/>
        <v>0</v>
      </c>
      <c r="CR51" s="51">
        <f t="shared" si="14"/>
        <v>0</v>
      </c>
      <c r="CS51" s="51">
        <f t="shared" si="15"/>
        <v>0</v>
      </c>
      <c r="CT51" s="51">
        <f t="shared" si="16"/>
        <v>0</v>
      </c>
      <c r="CU51" s="51">
        <f t="shared" si="17"/>
        <v>0</v>
      </c>
      <c r="CV51" s="51">
        <f t="shared" si="18"/>
        <v>0</v>
      </c>
      <c r="CW51" s="51">
        <f t="shared" si="19"/>
        <v>0</v>
      </c>
      <c r="CX51" s="51">
        <f t="shared" si="20"/>
        <v>0</v>
      </c>
      <c r="CY51" s="51">
        <f t="shared" si="21"/>
        <v>0</v>
      </c>
      <c r="CZ51" s="51">
        <f t="shared" si="22"/>
        <v>0</v>
      </c>
      <c r="DA51" s="51">
        <f t="shared" si="23"/>
        <v>0</v>
      </c>
      <c r="DB51" s="51">
        <f t="shared" si="24"/>
        <v>0</v>
      </c>
      <c r="DC51" s="51">
        <f t="shared" si="25"/>
        <v>0</v>
      </c>
      <c r="DD51" s="51">
        <f t="shared" si="26"/>
        <v>0</v>
      </c>
      <c r="DE51" s="51">
        <f t="shared" si="27"/>
        <v>0</v>
      </c>
      <c r="DF51" s="51">
        <f t="shared" si="28"/>
        <v>0</v>
      </c>
      <c r="DG51" s="51">
        <f t="shared" si="29"/>
        <v>0</v>
      </c>
      <c r="DH51" s="51">
        <f t="shared" si="30"/>
        <v>0</v>
      </c>
      <c r="DI51" s="51">
        <f t="shared" si="31"/>
        <v>0</v>
      </c>
      <c r="DJ51" s="51">
        <f t="shared" si="32"/>
        <v>0</v>
      </c>
      <c r="DK51" s="51">
        <f t="shared" si="33"/>
        <v>0</v>
      </c>
      <c r="DL51" s="51">
        <f t="shared" si="34"/>
        <v>0</v>
      </c>
      <c r="DM51" s="51">
        <f t="shared" si="35"/>
        <v>0</v>
      </c>
      <c r="DN51" s="51">
        <f t="shared" si="36"/>
        <v>0</v>
      </c>
      <c r="DO51" s="51">
        <f t="shared" si="37"/>
        <v>0</v>
      </c>
      <c r="DP51" s="51">
        <f t="shared" si="38"/>
        <v>0</v>
      </c>
      <c r="DQ51" s="51">
        <f t="shared" si="39"/>
        <v>0</v>
      </c>
      <c r="DR51" s="51">
        <f t="shared" si="40"/>
        <v>0</v>
      </c>
      <c r="DS51" s="51">
        <f t="shared" si="41"/>
        <v>0</v>
      </c>
    </row>
    <row r="52" spans="2:16347" x14ac:dyDescent="0.3">
      <c r="J52" s="5" t="str">
        <f>'6. Patients'!C27</f>
        <v/>
      </c>
      <c r="K52" s="5"/>
      <c r="L52" s="99" t="e">
        <f t="shared" si="79"/>
        <v>#VALUE!</v>
      </c>
      <c r="M52" s="99" t="e">
        <f t="shared" si="80"/>
        <v>#VALUE!</v>
      </c>
      <c r="N52" s="99" t="e">
        <f t="shared" si="81"/>
        <v>#VALUE!</v>
      </c>
      <c r="O52" s="99" t="e">
        <f t="shared" si="82"/>
        <v>#VALUE!</v>
      </c>
      <c r="P52" s="99" t="e">
        <f t="shared" si="83"/>
        <v>#VALUE!</v>
      </c>
      <c r="Q52" s="99" t="e">
        <f t="shared" si="84"/>
        <v>#VALUE!</v>
      </c>
      <c r="R52" s="99" t="e">
        <f t="shared" si="85"/>
        <v>#VALUE!</v>
      </c>
      <c r="S52" s="99" t="e">
        <f t="shared" si="49"/>
        <v>#VALUE!</v>
      </c>
      <c r="T52" s="99" t="e">
        <f t="shared" si="50"/>
        <v>#VALUE!</v>
      </c>
      <c r="U52" s="99" t="e">
        <f t="shared" si="51"/>
        <v>#VALUE!</v>
      </c>
      <c r="V52" s="99" t="e">
        <f t="shared" si="52"/>
        <v>#VALUE!</v>
      </c>
      <c r="W52" s="99" t="e">
        <f t="shared" si="53"/>
        <v>#VALUE!</v>
      </c>
      <c r="X52" s="99" t="e">
        <f t="shared" si="54"/>
        <v>#VALUE!</v>
      </c>
      <c r="Y52" s="99" t="e">
        <f t="shared" si="55"/>
        <v>#VALUE!</v>
      </c>
      <c r="Z52" s="99" t="e">
        <f t="shared" si="56"/>
        <v>#VALUE!</v>
      </c>
      <c r="AA52" s="99" t="e">
        <f t="shared" si="57"/>
        <v>#VALUE!</v>
      </c>
      <c r="AB52" s="99" t="e">
        <f t="shared" si="58"/>
        <v>#VALUE!</v>
      </c>
      <c r="AC52" s="99" t="e">
        <f t="shared" si="59"/>
        <v>#VALUE!</v>
      </c>
      <c r="AD52" s="99" t="e">
        <f t="shared" si="60"/>
        <v>#VALUE!</v>
      </c>
      <c r="AE52" s="99" t="e">
        <f t="shared" si="61"/>
        <v>#VALUE!</v>
      </c>
      <c r="AF52" s="99" t="e">
        <f t="shared" si="62"/>
        <v>#VALUE!</v>
      </c>
      <c r="AG52" s="99" t="e">
        <f t="shared" si="63"/>
        <v>#VALUE!</v>
      </c>
      <c r="AH52" s="99" t="e">
        <f t="shared" si="64"/>
        <v>#VALUE!</v>
      </c>
      <c r="AI52" s="99" t="e">
        <f t="shared" si="65"/>
        <v>#VALUE!</v>
      </c>
      <c r="AJ52" s="99" t="e">
        <f t="shared" si="66"/>
        <v>#VALUE!</v>
      </c>
      <c r="AK52" s="99" t="e">
        <f t="shared" si="67"/>
        <v>#VALUE!</v>
      </c>
      <c r="AL52" s="99" t="e">
        <f t="shared" si="68"/>
        <v>#VALUE!</v>
      </c>
      <c r="AM52" s="99" t="e">
        <f t="shared" si="69"/>
        <v>#VALUE!</v>
      </c>
      <c r="AN52" s="99" t="e">
        <f t="shared" si="70"/>
        <v>#VALUE!</v>
      </c>
      <c r="AO52" s="99" t="e">
        <f t="shared" si="71"/>
        <v>#VALUE!</v>
      </c>
      <c r="AP52" s="99" t="e">
        <f t="shared" si="72"/>
        <v>#VALUE!</v>
      </c>
      <c r="AQ52" s="99" t="e">
        <f t="shared" si="73"/>
        <v>#VALUE!</v>
      </c>
      <c r="AR52" s="99" t="e">
        <f t="shared" si="74"/>
        <v>#VALUE!</v>
      </c>
      <c r="AS52" s="99" t="e">
        <f t="shared" si="75"/>
        <v>#VALUE!</v>
      </c>
      <c r="AT52" s="99" t="e">
        <f t="shared" si="76"/>
        <v>#VALUE!</v>
      </c>
      <c r="AU52" s="99" t="e">
        <f t="shared" si="77"/>
        <v>#VALUE!</v>
      </c>
      <c r="AW52" s="5" t="str">
        <f t="shared" si="5"/>
        <v/>
      </c>
      <c r="AX52" s="51" t="e">
        <f>-MIN(SUMPRODUCT(--($E$9:$E$28&lt;=AX$33),--($B$9:$B$28=$J$34),--($F$9:$F$28&gt;=AX$33),--($C$9:$C$28=$AW52),$H$9:$H$28,K$9:K$28),VLOOKUP($AW52,'6. Patients'!$C$10:$AQ$39,COLUMNS('6. Patients'!$C$9:G$9),0))</f>
        <v>#VALUE!</v>
      </c>
      <c r="AY52" s="51" t="e">
        <f>-MIN(SUMPRODUCT(--($E$9:$E$28&lt;=AY$33),--($B$9:$B$28=$J$34),--($F$9:$F$28&gt;=AY$33),--($C$9:$C$28=$AW52),$H$9:$H$28,L$9:L$28),VLOOKUP($AW52,'6. Patients'!$C$10:$AQ$39,COLUMNS('6. Patients'!$C$9:H$9),0))</f>
        <v>#VALUE!</v>
      </c>
      <c r="AZ52" s="51" t="e">
        <f>-MIN(SUMPRODUCT(--($E$9:$E$28&lt;=AZ$33),--($B$9:$B$28=$J$34),--($F$9:$F$28&gt;=AZ$33),--($C$9:$C$28=$AW52),$H$9:$H$28,M$9:M$28),VLOOKUP($AW52,'6. Patients'!$C$10:$AQ$39,COLUMNS('6. Patients'!$C$9:I$9),0))</f>
        <v>#VALUE!</v>
      </c>
      <c r="BA52" s="51" t="e">
        <f>-MIN(SUMPRODUCT(--($E$9:$E$28&lt;=BA$33),--($B$9:$B$28=$J$34),--($F$9:$F$28&gt;=BA$33),--($C$9:$C$28=$AW52),$H$9:$H$28,N$9:N$28),VLOOKUP($AW52,'6. Patients'!$C$10:$AQ$39,COLUMNS('6. Patients'!$C$9:J$9),0))</f>
        <v>#VALUE!</v>
      </c>
      <c r="BB52" s="51" t="e">
        <f>-MIN(SUMPRODUCT(--($E$9:$E$28&lt;=BB$33),--($B$9:$B$28=$J$34),--($F$9:$F$28&gt;=BB$33),--($C$9:$C$28=$AW52),$H$9:$H$28,O$9:O$28),VLOOKUP($AW52,'6. Patients'!$C$10:$AQ$39,COLUMNS('6. Patients'!$C$9:K$9),0))</f>
        <v>#VALUE!</v>
      </c>
      <c r="BC52" s="51" t="e">
        <f>-MIN(SUMPRODUCT(--($E$9:$E$28&lt;=BC$33),--($B$9:$B$28=$J$34),--($F$9:$F$28&gt;=BC$33),--($C$9:$C$28=$AW52),$H$9:$H$28,P$9:P$28),VLOOKUP($AW52,'6. Patients'!$C$10:$AQ$39,COLUMNS('6. Patients'!$C$9:L$9),0))</f>
        <v>#VALUE!</v>
      </c>
      <c r="BD52" s="51" t="e">
        <f>-MIN(SUMPRODUCT(--($E$9:$E$28&lt;=BD$33),--($B$9:$B$28=$J$34),--($F$9:$F$28&gt;=BD$33),--($C$9:$C$28=$AW52),$H$9:$H$28,Q$9:Q$28),VLOOKUP($AW52,'6. Patients'!$C$10:$AQ$39,COLUMNS('6. Patients'!$C$9:M$9),0))</f>
        <v>#VALUE!</v>
      </c>
      <c r="BE52" s="51" t="e">
        <f>-MIN(SUMPRODUCT(--($E$9:$E$28&lt;=BE$33),--($B$9:$B$28=$J$34),--($F$9:$F$28&gt;=BE$33),--($C$9:$C$28=$AW52),$H$9:$H$28,R$9:R$28),VLOOKUP($AW52,'6. Patients'!$C$10:$AQ$39,COLUMNS('6. Patients'!$C$9:N$9),0))</f>
        <v>#VALUE!</v>
      </c>
      <c r="BF52" s="51" t="e">
        <f>-MIN(SUMPRODUCT(--($E$9:$E$28&lt;=BF$33),--($B$9:$B$28=$J$34),--($F$9:$F$28&gt;=BF$33),--($C$9:$C$28=$AW52),$H$9:$H$28,S$9:S$28),VLOOKUP($AW52,'6. Patients'!$C$10:$AQ$39,COLUMNS('6. Patients'!$C$9:O$9),0))</f>
        <v>#VALUE!</v>
      </c>
      <c r="BG52" s="51" t="e">
        <f>-MIN(SUMPRODUCT(--($E$9:$E$28&lt;=BG$33),--($B$9:$B$28=$J$34),--($F$9:$F$28&gt;=BG$33),--($C$9:$C$28=$AW52),$H$9:$H$28,T$9:T$28),VLOOKUP($AW52,'6. Patients'!$C$10:$AQ$39,COLUMNS('6. Patients'!$C$9:P$9),0))</f>
        <v>#VALUE!</v>
      </c>
      <c r="BH52" s="51" t="e">
        <f>-MIN(SUMPRODUCT(--($E$9:$E$28&lt;=BH$33),--($B$9:$B$28=$J$34),--($F$9:$F$28&gt;=BH$33),--($C$9:$C$28=$AW52),$H$9:$H$28,U$9:U$28),VLOOKUP($AW52,'6. Patients'!$C$10:$AQ$39,COLUMNS('6. Patients'!$C$9:Q$9),0))</f>
        <v>#VALUE!</v>
      </c>
      <c r="BI52" s="51" t="e">
        <f>-MIN(SUMPRODUCT(--($E$9:$E$28&lt;=BI$33),--($B$9:$B$28=$J$34),--($F$9:$F$28&gt;=BI$33),--($C$9:$C$28=$AW52),$H$9:$H$28,V$9:V$28),VLOOKUP($AW52,'6. Patients'!$C$10:$AQ$39,COLUMNS('6. Patients'!$C$9:R$9),0))</f>
        <v>#VALUE!</v>
      </c>
      <c r="BJ52" s="51" t="e">
        <f>-MIN(SUMPRODUCT(--($E$9:$E$28&lt;=BJ$33),--($B$9:$B$28=$J$34),--($F$9:$F$28&gt;=BJ$33),--($C$9:$C$28=$AW52),$H$9:$H$28,W$9:W$28),VLOOKUP($AW52,'6. Patients'!$C$10:$AQ$39,COLUMNS('6. Patients'!$C$9:S$9),0))</f>
        <v>#VALUE!</v>
      </c>
      <c r="BK52" s="51" t="e">
        <f>-MIN(SUMPRODUCT(--($E$9:$E$28&lt;=BK$33),--($B$9:$B$28=$J$34),--($F$9:$F$28&gt;=BK$33),--($C$9:$C$28=$AW52),$H$9:$H$28,X$9:X$28),VLOOKUP($AW52,'6. Patients'!$C$10:$AQ$39,COLUMNS('6. Patients'!$C$9:T$9),0))</f>
        <v>#VALUE!</v>
      </c>
      <c r="BL52" s="51" t="e">
        <f>-MIN(SUMPRODUCT(--($E$9:$E$28&lt;=BL$33),--($B$9:$B$28=$J$34),--($F$9:$F$28&gt;=BL$33),--($C$9:$C$28=$AW52),$H$9:$H$28,Y$9:Y$28),VLOOKUP($AW52,'6. Patients'!$C$10:$AQ$39,COLUMNS('6. Patients'!$C$9:U$9),0))</f>
        <v>#VALUE!</v>
      </c>
      <c r="BM52" s="51" t="e">
        <f>-MIN(SUMPRODUCT(--($E$9:$E$28&lt;=BM$33),--($B$9:$B$28=$J$34),--($F$9:$F$28&gt;=BM$33),--($C$9:$C$28=$AW52),$H$9:$H$28,Z$9:Z$28),VLOOKUP($AW52,'6. Patients'!$C$10:$AQ$39,COLUMNS('6. Patients'!$C$9:V$9),0))</f>
        <v>#VALUE!</v>
      </c>
      <c r="BN52" s="51" t="e">
        <f>-MIN(SUMPRODUCT(--($E$9:$E$28&lt;=BN$33),--($B$9:$B$28=$J$34),--($F$9:$F$28&gt;=BN$33),--($C$9:$C$28=$AW52),$H$9:$H$28,AA$9:AA$28),VLOOKUP($AW52,'6. Patients'!$C$10:$AQ$39,COLUMNS('6. Patients'!$C$9:W$9),0))</f>
        <v>#VALUE!</v>
      </c>
      <c r="BO52" s="51" t="e">
        <f>-MIN(SUMPRODUCT(--($E$9:$E$28&lt;=BO$33),--($B$9:$B$28=$J$34),--($F$9:$F$28&gt;=BO$33),--($C$9:$C$28=$AW52),$H$9:$H$28,AB$9:AB$28),VLOOKUP($AW52,'6. Patients'!$C$10:$AQ$39,COLUMNS('6. Patients'!$C$9:X$9),0))</f>
        <v>#VALUE!</v>
      </c>
      <c r="BP52" s="51" t="e">
        <f>-MIN(SUMPRODUCT(--($E$9:$E$28&lt;=BP$33),--($B$9:$B$28=$J$34),--($F$9:$F$28&gt;=BP$33),--($C$9:$C$28=$AW52),$H$9:$H$28,AC$9:AC$28),VLOOKUP($AW52,'6. Patients'!$C$10:$AQ$39,COLUMNS('6. Patients'!$C$9:Y$9),0))</f>
        <v>#VALUE!</v>
      </c>
      <c r="BQ52" s="51" t="e">
        <f>-MIN(SUMPRODUCT(--($E$9:$E$28&lt;=BQ$33),--($B$9:$B$28=$J$34),--($F$9:$F$28&gt;=BQ$33),--($C$9:$C$28=$AW52),$H$9:$H$28,AD$9:AD$28),VLOOKUP($AW52,'6. Patients'!$C$10:$AQ$39,COLUMNS('6. Patients'!$C$9:Z$9),0))</f>
        <v>#VALUE!</v>
      </c>
      <c r="BR52" s="51" t="e">
        <f>-MIN(SUMPRODUCT(--($E$9:$E$28&lt;=BR$33),--($B$9:$B$28=$J$34),--($F$9:$F$28&gt;=BR$33),--($C$9:$C$28=$AW52),$H$9:$H$28,AE$9:AE$28),VLOOKUP($AW52,'6. Patients'!$C$10:$AQ$39,COLUMNS('6. Patients'!$C$9:AA$9),0))</f>
        <v>#VALUE!</v>
      </c>
      <c r="BS52" s="51" t="e">
        <f>-MIN(SUMPRODUCT(--($E$9:$E$28&lt;=BS$33),--($B$9:$B$28=$J$34),--($F$9:$F$28&gt;=BS$33),--($C$9:$C$28=$AW52),$H$9:$H$28,AF$9:AF$28),VLOOKUP($AW52,'6. Patients'!$C$10:$AQ$39,COLUMNS('6. Patients'!$C$9:AB$9),0))</f>
        <v>#VALUE!</v>
      </c>
      <c r="BT52" s="51" t="e">
        <f>-MIN(SUMPRODUCT(--($E$9:$E$28&lt;=BT$33),--($B$9:$B$28=$J$34),--($F$9:$F$28&gt;=BT$33),--($C$9:$C$28=$AW52),$H$9:$H$28,AG$9:AG$28),VLOOKUP($AW52,'6. Patients'!$C$10:$AQ$39,COLUMNS('6. Patients'!$C$9:AC$9),0))</f>
        <v>#VALUE!</v>
      </c>
      <c r="BU52" s="51" t="e">
        <f>-MIN(SUMPRODUCT(--($E$9:$E$28&lt;=BU$33),--($B$9:$B$28=$J$34),--($F$9:$F$28&gt;=BU$33),--($C$9:$C$28=$AW52),$H$9:$H$28,AH$9:AH$28),VLOOKUP($AW52,'6. Patients'!$C$10:$AQ$39,COLUMNS('6. Patients'!$C$9:AD$9),0))</f>
        <v>#VALUE!</v>
      </c>
      <c r="BV52" s="51" t="e">
        <f>-MIN(SUMPRODUCT(--($E$9:$E$28&lt;=BV$33),--($B$9:$B$28=$J$34),--($F$9:$F$28&gt;=BV$33),--($C$9:$C$28=$AW52),$H$9:$H$28,AI$9:AI$28),VLOOKUP($AW52,'6. Patients'!$C$10:$AQ$39,COLUMNS('6. Patients'!$C$9:AE$9),0))</f>
        <v>#VALUE!</v>
      </c>
      <c r="BW52" s="51" t="e">
        <f>-MIN(SUMPRODUCT(--($E$9:$E$28&lt;=BW$33),--($B$9:$B$28=$J$34),--($F$9:$F$28&gt;=BW$33),--($C$9:$C$28=$AW52),$H$9:$H$28,AJ$9:AJ$28),VLOOKUP($AW52,'6. Patients'!$C$10:$AQ$39,COLUMNS('6. Patients'!$C$9:AF$9),0))</f>
        <v>#VALUE!</v>
      </c>
      <c r="BX52" s="51" t="e">
        <f>-MIN(SUMPRODUCT(--($E$9:$E$28&lt;=BX$33),--($B$9:$B$28=$J$34),--($F$9:$F$28&gt;=BX$33),--($C$9:$C$28=$AW52),$H$9:$H$28,AK$9:AK$28),VLOOKUP($AW52,'6. Patients'!$C$10:$AQ$39,COLUMNS('6. Patients'!$C$9:AG$9),0))</f>
        <v>#VALUE!</v>
      </c>
      <c r="BY52" s="51" t="e">
        <f>-MIN(SUMPRODUCT(--($E$9:$E$28&lt;=BY$33),--($B$9:$B$28=$J$34),--($F$9:$F$28&gt;=BY$33),--($C$9:$C$28=$AW52),$H$9:$H$28,AL$9:AL$28),VLOOKUP($AW52,'6. Patients'!$C$10:$AQ$39,COLUMNS('6. Patients'!$C$9:AH$9),0))</f>
        <v>#VALUE!</v>
      </c>
      <c r="BZ52" s="51" t="e">
        <f>-MIN(SUMPRODUCT(--($E$9:$E$28&lt;=BZ$33),--($B$9:$B$28=$J$34),--($F$9:$F$28&gt;=BZ$33),--($C$9:$C$28=$AW52),$H$9:$H$28,AM$9:AM$28),VLOOKUP($AW52,'6. Patients'!$C$10:$AQ$39,COLUMNS('6. Patients'!$C$9:AI$9),0))</f>
        <v>#VALUE!</v>
      </c>
      <c r="CA52" s="51" t="e">
        <f>-MIN(SUMPRODUCT(--($E$9:$E$28&lt;=CA$33),--($B$9:$B$28=$J$34),--($F$9:$F$28&gt;=CA$33),--($C$9:$C$28=$AW52),$H$9:$H$28,AN$9:AN$28),VLOOKUP($AW52,'6. Patients'!$C$10:$AQ$39,COLUMNS('6. Patients'!$C$9:AJ$9),0))</f>
        <v>#VALUE!</v>
      </c>
      <c r="CB52" s="51" t="e">
        <f>-MIN(SUMPRODUCT(--($E$9:$E$28&lt;=CB$33),--($B$9:$B$28=$J$34),--($F$9:$F$28&gt;=CB$33),--($C$9:$C$28=$AW52),$H$9:$H$28,AO$9:AO$28),VLOOKUP($AW52,'6. Patients'!$C$10:$AQ$39,COLUMNS('6. Patients'!$C$9:AK$9),0))</f>
        <v>#VALUE!</v>
      </c>
      <c r="CC52" s="51" t="e">
        <f>-MIN(SUMPRODUCT(--($E$9:$E$28&lt;=CC$33),--($B$9:$B$28=$J$34),--($F$9:$F$28&gt;=CC$33),--($C$9:$C$28=$AW52),$H$9:$H$28,AP$9:AP$28),VLOOKUP($AW52,'6. Patients'!$C$10:$AQ$39,COLUMNS('6. Patients'!$C$9:AL$9),0))</f>
        <v>#VALUE!</v>
      </c>
      <c r="CD52" s="51" t="e">
        <f>-MIN(SUMPRODUCT(--($E$9:$E$28&lt;=CD$33),--($B$9:$B$28=$J$34),--($F$9:$F$28&gt;=CD$33),--($C$9:$C$28=$AW52),$H$9:$H$28,AQ$9:AQ$28),VLOOKUP($AW52,'6. Patients'!$C$10:$AQ$39,COLUMNS('6. Patients'!$C$9:AM$9),0))</f>
        <v>#VALUE!</v>
      </c>
      <c r="CE52" s="51" t="e">
        <f>-MIN(SUMPRODUCT(--($E$9:$E$28&lt;=CE$33),--($B$9:$B$28=$J$34),--($F$9:$F$28&gt;=CE$33),--($C$9:$C$28=$AW52),$H$9:$H$28,AR$9:AR$28),VLOOKUP($AW52,'6. Patients'!$C$10:$AQ$39,COLUMNS('6. Patients'!$C$9:AN$9),0))</f>
        <v>#VALUE!</v>
      </c>
      <c r="CF52" s="51" t="e">
        <f>-MIN(SUMPRODUCT(--($E$9:$E$28&lt;=CF$33),--($B$9:$B$28=$J$34),--($F$9:$F$28&gt;=CF$33),--($C$9:$C$28=$AW52),$H$9:$H$28,AS$9:AS$28),VLOOKUP($AW52,'6. Patients'!$C$10:$AQ$39,COLUMNS('6. Patients'!$C$9:AO$9),0))</f>
        <v>#VALUE!</v>
      </c>
      <c r="CG52" s="51" t="e">
        <f>-MIN(SUMPRODUCT(--($E$9:$E$28&lt;=CG$33),--($B$9:$B$28=$J$34),--($F$9:$F$28&gt;=CG$33),--($C$9:$C$28=$AW52),$H$9:$H$28,AT$9:AT$28),VLOOKUP($AW52,'6. Patients'!$C$10:$AQ$39,COLUMNS('6. Patients'!$C$9:AP$9),0))</f>
        <v>#VALUE!</v>
      </c>
      <c r="CI52" s="5" t="str">
        <f t="shared" si="78"/>
        <v/>
      </c>
      <c r="CJ52" s="51">
        <f t="shared" si="6"/>
        <v>0</v>
      </c>
      <c r="CK52" s="51">
        <f t="shared" si="7"/>
        <v>0</v>
      </c>
      <c r="CL52" s="51">
        <f t="shared" si="8"/>
        <v>0</v>
      </c>
      <c r="CM52" s="51">
        <f t="shared" si="9"/>
        <v>0</v>
      </c>
      <c r="CN52" s="51">
        <f t="shared" si="10"/>
        <v>0</v>
      </c>
      <c r="CO52" s="51">
        <f t="shared" si="11"/>
        <v>0</v>
      </c>
      <c r="CP52" s="51">
        <f t="shared" si="12"/>
        <v>0</v>
      </c>
      <c r="CQ52" s="51">
        <f t="shared" si="13"/>
        <v>0</v>
      </c>
      <c r="CR52" s="51">
        <f t="shared" si="14"/>
        <v>0</v>
      </c>
      <c r="CS52" s="51">
        <f t="shared" si="15"/>
        <v>0</v>
      </c>
      <c r="CT52" s="51">
        <f t="shared" si="16"/>
        <v>0</v>
      </c>
      <c r="CU52" s="51">
        <f t="shared" si="17"/>
        <v>0</v>
      </c>
      <c r="CV52" s="51">
        <f t="shared" si="18"/>
        <v>0</v>
      </c>
      <c r="CW52" s="51">
        <f t="shared" si="19"/>
        <v>0</v>
      </c>
      <c r="CX52" s="51">
        <f t="shared" si="20"/>
        <v>0</v>
      </c>
      <c r="CY52" s="51">
        <f t="shared" si="21"/>
        <v>0</v>
      </c>
      <c r="CZ52" s="51">
        <f t="shared" si="22"/>
        <v>0</v>
      </c>
      <c r="DA52" s="51">
        <f t="shared" si="23"/>
        <v>0</v>
      </c>
      <c r="DB52" s="51">
        <f t="shared" si="24"/>
        <v>0</v>
      </c>
      <c r="DC52" s="51">
        <f t="shared" si="25"/>
        <v>0</v>
      </c>
      <c r="DD52" s="51">
        <f t="shared" si="26"/>
        <v>0</v>
      </c>
      <c r="DE52" s="51">
        <f t="shared" si="27"/>
        <v>0</v>
      </c>
      <c r="DF52" s="51">
        <f t="shared" si="28"/>
        <v>0</v>
      </c>
      <c r="DG52" s="51">
        <f t="shared" si="29"/>
        <v>0</v>
      </c>
      <c r="DH52" s="51">
        <f t="shared" si="30"/>
        <v>0</v>
      </c>
      <c r="DI52" s="51">
        <f t="shared" si="31"/>
        <v>0</v>
      </c>
      <c r="DJ52" s="51">
        <f t="shared" si="32"/>
        <v>0</v>
      </c>
      <c r="DK52" s="51">
        <f t="shared" si="33"/>
        <v>0</v>
      </c>
      <c r="DL52" s="51">
        <f t="shared" si="34"/>
        <v>0</v>
      </c>
      <c r="DM52" s="51">
        <f t="shared" si="35"/>
        <v>0</v>
      </c>
      <c r="DN52" s="51">
        <f t="shared" si="36"/>
        <v>0</v>
      </c>
      <c r="DO52" s="51">
        <f t="shared" si="37"/>
        <v>0</v>
      </c>
      <c r="DP52" s="51">
        <f t="shared" si="38"/>
        <v>0</v>
      </c>
      <c r="DQ52" s="51">
        <f t="shared" si="39"/>
        <v>0</v>
      </c>
      <c r="DR52" s="51">
        <f t="shared" si="40"/>
        <v>0</v>
      </c>
      <c r="DS52" s="51">
        <f t="shared" si="41"/>
        <v>0</v>
      </c>
    </row>
    <row r="53" spans="2:16347" x14ac:dyDescent="0.3">
      <c r="J53" s="5" t="str">
        <f>'6. Patients'!C28</f>
        <v/>
      </c>
      <c r="K53" s="5"/>
      <c r="L53" s="99" t="e">
        <f t="shared" si="79"/>
        <v>#VALUE!</v>
      </c>
      <c r="M53" s="99" t="e">
        <f t="shared" si="80"/>
        <v>#VALUE!</v>
      </c>
      <c r="N53" s="99" t="e">
        <f t="shared" si="81"/>
        <v>#VALUE!</v>
      </c>
      <c r="O53" s="99" t="e">
        <f t="shared" si="82"/>
        <v>#VALUE!</v>
      </c>
      <c r="P53" s="99" t="e">
        <f t="shared" si="83"/>
        <v>#VALUE!</v>
      </c>
      <c r="Q53" s="99" t="e">
        <f t="shared" si="84"/>
        <v>#VALUE!</v>
      </c>
      <c r="R53" s="99" t="e">
        <f t="shared" si="85"/>
        <v>#VALUE!</v>
      </c>
      <c r="S53" s="99" t="e">
        <f t="shared" si="49"/>
        <v>#VALUE!</v>
      </c>
      <c r="T53" s="99" t="e">
        <f t="shared" si="50"/>
        <v>#VALUE!</v>
      </c>
      <c r="U53" s="99" t="e">
        <f t="shared" si="51"/>
        <v>#VALUE!</v>
      </c>
      <c r="V53" s="99" t="e">
        <f t="shared" si="52"/>
        <v>#VALUE!</v>
      </c>
      <c r="W53" s="99" t="e">
        <f t="shared" si="53"/>
        <v>#VALUE!</v>
      </c>
      <c r="X53" s="99" t="e">
        <f t="shared" si="54"/>
        <v>#VALUE!</v>
      </c>
      <c r="Y53" s="99" t="e">
        <f t="shared" si="55"/>
        <v>#VALUE!</v>
      </c>
      <c r="Z53" s="99" t="e">
        <f t="shared" si="56"/>
        <v>#VALUE!</v>
      </c>
      <c r="AA53" s="99" t="e">
        <f t="shared" si="57"/>
        <v>#VALUE!</v>
      </c>
      <c r="AB53" s="99" t="e">
        <f t="shared" si="58"/>
        <v>#VALUE!</v>
      </c>
      <c r="AC53" s="99" t="e">
        <f t="shared" si="59"/>
        <v>#VALUE!</v>
      </c>
      <c r="AD53" s="99" t="e">
        <f t="shared" si="60"/>
        <v>#VALUE!</v>
      </c>
      <c r="AE53" s="99" t="e">
        <f t="shared" si="61"/>
        <v>#VALUE!</v>
      </c>
      <c r="AF53" s="99" t="e">
        <f t="shared" si="62"/>
        <v>#VALUE!</v>
      </c>
      <c r="AG53" s="99" t="e">
        <f t="shared" si="63"/>
        <v>#VALUE!</v>
      </c>
      <c r="AH53" s="99" t="e">
        <f t="shared" si="64"/>
        <v>#VALUE!</v>
      </c>
      <c r="AI53" s="99" t="e">
        <f t="shared" si="65"/>
        <v>#VALUE!</v>
      </c>
      <c r="AJ53" s="99" t="e">
        <f t="shared" si="66"/>
        <v>#VALUE!</v>
      </c>
      <c r="AK53" s="99" t="e">
        <f t="shared" si="67"/>
        <v>#VALUE!</v>
      </c>
      <c r="AL53" s="99" t="e">
        <f t="shared" si="68"/>
        <v>#VALUE!</v>
      </c>
      <c r="AM53" s="99" t="e">
        <f t="shared" si="69"/>
        <v>#VALUE!</v>
      </c>
      <c r="AN53" s="99" t="e">
        <f t="shared" si="70"/>
        <v>#VALUE!</v>
      </c>
      <c r="AO53" s="99" t="e">
        <f t="shared" si="71"/>
        <v>#VALUE!</v>
      </c>
      <c r="AP53" s="99" t="e">
        <f t="shared" si="72"/>
        <v>#VALUE!</v>
      </c>
      <c r="AQ53" s="99" t="e">
        <f t="shared" si="73"/>
        <v>#VALUE!</v>
      </c>
      <c r="AR53" s="99" t="e">
        <f t="shared" si="74"/>
        <v>#VALUE!</v>
      </c>
      <c r="AS53" s="99" t="e">
        <f t="shared" si="75"/>
        <v>#VALUE!</v>
      </c>
      <c r="AT53" s="99" t="e">
        <f t="shared" si="76"/>
        <v>#VALUE!</v>
      </c>
      <c r="AU53" s="99" t="e">
        <f t="shared" si="77"/>
        <v>#VALUE!</v>
      </c>
      <c r="AW53" s="5" t="str">
        <f t="shared" si="5"/>
        <v/>
      </c>
      <c r="AX53" s="51" t="e">
        <f>-MIN(SUMPRODUCT(--($E$9:$E$28&lt;=AX$33),--($B$9:$B$28=$J$34),--($F$9:$F$28&gt;=AX$33),--($C$9:$C$28=$AW53),$H$9:$H$28,K$9:K$28),VLOOKUP($AW53,'6. Patients'!$C$10:$AQ$39,COLUMNS('6. Patients'!$C$9:G$9),0))</f>
        <v>#VALUE!</v>
      </c>
      <c r="AY53" s="51" t="e">
        <f>-MIN(SUMPRODUCT(--($E$9:$E$28&lt;=AY$33),--($B$9:$B$28=$J$34),--($F$9:$F$28&gt;=AY$33),--($C$9:$C$28=$AW53),$H$9:$H$28,L$9:L$28),VLOOKUP($AW53,'6. Patients'!$C$10:$AQ$39,COLUMNS('6. Patients'!$C$9:H$9),0))</f>
        <v>#VALUE!</v>
      </c>
      <c r="AZ53" s="51" t="e">
        <f>-MIN(SUMPRODUCT(--($E$9:$E$28&lt;=AZ$33),--($B$9:$B$28=$J$34),--($F$9:$F$28&gt;=AZ$33),--($C$9:$C$28=$AW53),$H$9:$H$28,M$9:M$28),VLOOKUP($AW53,'6. Patients'!$C$10:$AQ$39,COLUMNS('6. Patients'!$C$9:I$9),0))</f>
        <v>#VALUE!</v>
      </c>
      <c r="BA53" s="51" t="e">
        <f>-MIN(SUMPRODUCT(--($E$9:$E$28&lt;=BA$33),--($B$9:$B$28=$J$34),--($F$9:$F$28&gt;=BA$33),--($C$9:$C$28=$AW53),$H$9:$H$28,N$9:N$28),VLOOKUP($AW53,'6. Patients'!$C$10:$AQ$39,COLUMNS('6. Patients'!$C$9:J$9),0))</f>
        <v>#VALUE!</v>
      </c>
      <c r="BB53" s="51" t="e">
        <f>-MIN(SUMPRODUCT(--($E$9:$E$28&lt;=BB$33),--($B$9:$B$28=$J$34),--($F$9:$F$28&gt;=BB$33),--($C$9:$C$28=$AW53),$H$9:$H$28,O$9:O$28),VLOOKUP($AW53,'6. Patients'!$C$10:$AQ$39,COLUMNS('6. Patients'!$C$9:K$9),0))</f>
        <v>#VALUE!</v>
      </c>
      <c r="BC53" s="51" t="e">
        <f>-MIN(SUMPRODUCT(--($E$9:$E$28&lt;=BC$33),--($B$9:$B$28=$J$34),--($F$9:$F$28&gt;=BC$33),--($C$9:$C$28=$AW53),$H$9:$H$28,P$9:P$28),VLOOKUP($AW53,'6. Patients'!$C$10:$AQ$39,COLUMNS('6. Patients'!$C$9:L$9),0))</f>
        <v>#VALUE!</v>
      </c>
      <c r="BD53" s="51" t="e">
        <f>-MIN(SUMPRODUCT(--($E$9:$E$28&lt;=BD$33),--($B$9:$B$28=$J$34),--($F$9:$F$28&gt;=BD$33),--($C$9:$C$28=$AW53),$H$9:$H$28,Q$9:Q$28),VLOOKUP($AW53,'6. Patients'!$C$10:$AQ$39,COLUMNS('6. Patients'!$C$9:M$9),0))</f>
        <v>#VALUE!</v>
      </c>
      <c r="BE53" s="51" t="e">
        <f>-MIN(SUMPRODUCT(--($E$9:$E$28&lt;=BE$33),--($B$9:$B$28=$J$34),--($F$9:$F$28&gt;=BE$33),--($C$9:$C$28=$AW53),$H$9:$H$28,R$9:R$28),VLOOKUP($AW53,'6. Patients'!$C$10:$AQ$39,COLUMNS('6. Patients'!$C$9:N$9),0))</f>
        <v>#VALUE!</v>
      </c>
      <c r="BF53" s="51" t="e">
        <f>-MIN(SUMPRODUCT(--($E$9:$E$28&lt;=BF$33),--($B$9:$B$28=$J$34),--($F$9:$F$28&gt;=BF$33),--($C$9:$C$28=$AW53),$H$9:$H$28,S$9:S$28),VLOOKUP($AW53,'6. Patients'!$C$10:$AQ$39,COLUMNS('6. Patients'!$C$9:O$9),0))</f>
        <v>#VALUE!</v>
      </c>
      <c r="BG53" s="51" t="e">
        <f>-MIN(SUMPRODUCT(--($E$9:$E$28&lt;=BG$33),--($B$9:$B$28=$J$34),--($F$9:$F$28&gt;=BG$33),--($C$9:$C$28=$AW53),$H$9:$H$28,T$9:T$28),VLOOKUP($AW53,'6. Patients'!$C$10:$AQ$39,COLUMNS('6. Patients'!$C$9:P$9),0))</f>
        <v>#VALUE!</v>
      </c>
      <c r="BH53" s="51" t="e">
        <f>-MIN(SUMPRODUCT(--($E$9:$E$28&lt;=BH$33),--($B$9:$B$28=$J$34),--($F$9:$F$28&gt;=BH$33),--($C$9:$C$28=$AW53),$H$9:$H$28,U$9:U$28),VLOOKUP($AW53,'6. Patients'!$C$10:$AQ$39,COLUMNS('6. Patients'!$C$9:Q$9),0))</f>
        <v>#VALUE!</v>
      </c>
      <c r="BI53" s="51" t="e">
        <f>-MIN(SUMPRODUCT(--($E$9:$E$28&lt;=BI$33),--($B$9:$B$28=$J$34),--($F$9:$F$28&gt;=BI$33),--($C$9:$C$28=$AW53),$H$9:$H$28,V$9:V$28),VLOOKUP($AW53,'6. Patients'!$C$10:$AQ$39,COLUMNS('6. Patients'!$C$9:R$9),0))</f>
        <v>#VALUE!</v>
      </c>
      <c r="BJ53" s="51" t="e">
        <f>-MIN(SUMPRODUCT(--($E$9:$E$28&lt;=BJ$33),--($B$9:$B$28=$J$34),--($F$9:$F$28&gt;=BJ$33),--($C$9:$C$28=$AW53),$H$9:$H$28,W$9:W$28),VLOOKUP($AW53,'6. Patients'!$C$10:$AQ$39,COLUMNS('6. Patients'!$C$9:S$9),0))</f>
        <v>#VALUE!</v>
      </c>
      <c r="BK53" s="51" t="e">
        <f>-MIN(SUMPRODUCT(--($E$9:$E$28&lt;=BK$33),--($B$9:$B$28=$J$34),--($F$9:$F$28&gt;=BK$33),--($C$9:$C$28=$AW53),$H$9:$H$28,X$9:X$28),VLOOKUP($AW53,'6. Patients'!$C$10:$AQ$39,COLUMNS('6. Patients'!$C$9:T$9),0))</f>
        <v>#VALUE!</v>
      </c>
      <c r="BL53" s="51" t="e">
        <f>-MIN(SUMPRODUCT(--($E$9:$E$28&lt;=BL$33),--($B$9:$B$28=$J$34),--($F$9:$F$28&gt;=BL$33),--($C$9:$C$28=$AW53),$H$9:$H$28,Y$9:Y$28),VLOOKUP($AW53,'6. Patients'!$C$10:$AQ$39,COLUMNS('6. Patients'!$C$9:U$9),0))</f>
        <v>#VALUE!</v>
      </c>
      <c r="BM53" s="51" t="e">
        <f>-MIN(SUMPRODUCT(--($E$9:$E$28&lt;=BM$33),--($B$9:$B$28=$J$34),--($F$9:$F$28&gt;=BM$33),--($C$9:$C$28=$AW53),$H$9:$H$28,Z$9:Z$28),VLOOKUP($AW53,'6. Patients'!$C$10:$AQ$39,COLUMNS('6. Patients'!$C$9:V$9),0))</f>
        <v>#VALUE!</v>
      </c>
      <c r="BN53" s="51" t="e">
        <f>-MIN(SUMPRODUCT(--($E$9:$E$28&lt;=BN$33),--($B$9:$B$28=$J$34),--($F$9:$F$28&gt;=BN$33),--($C$9:$C$28=$AW53),$H$9:$H$28,AA$9:AA$28),VLOOKUP($AW53,'6. Patients'!$C$10:$AQ$39,COLUMNS('6. Patients'!$C$9:W$9),0))</f>
        <v>#VALUE!</v>
      </c>
      <c r="BO53" s="51" t="e">
        <f>-MIN(SUMPRODUCT(--($E$9:$E$28&lt;=BO$33),--($B$9:$B$28=$J$34),--($F$9:$F$28&gt;=BO$33),--($C$9:$C$28=$AW53),$H$9:$H$28,AB$9:AB$28),VLOOKUP($AW53,'6. Patients'!$C$10:$AQ$39,COLUMNS('6. Patients'!$C$9:X$9),0))</f>
        <v>#VALUE!</v>
      </c>
      <c r="BP53" s="51" t="e">
        <f>-MIN(SUMPRODUCT(--($E$9:$E$28&lt;=BP$33),--($B$9:$B$28=$J$34),--($F$9:$F$28&gt;=BP$33),--($C$9:$C$28=$AW53),$H$9:$H$28,AC$9:AC$28),VLOOKUP($AW53,'6. Patients'!$C$10:$AQ$39,COLUMNS('6. Patients'!$C$9:Y$9),0))</f>
        <v>#VALUE!</v>
      </c>
      <c r="BQ53" s="51" t="e">
        <f>-MIN(SUMPRODUCT(--($E$9:$E$28&lt;=BQ$33),--($B$9:$B$28=$J$34),--($F$9:$F$28&gt;=BQ$33),--($C$9:$C$28=$AW53),$H$9:$H$28,AD$9:AD$28),VLOOKUP($AW53,'6. Patients'!$C$10:$AQ$39,COLUMNS('6. Patients'!$C$9:Z$9),0))</f>
        <v>#VALUE!</v>
      </c>
      <c r="BR53" s="51" t="e">
        <f>-MIN(SUMPRODUCT(--($E$9:$E$28&lt;=BR$33),--($B$9:$B$28=$J$34),--($F$9:$F$28&gt;=BR$33),--($C$9:$C$28=$AW53),$H$9:$H$28,AE$9:AE$28),VLOOKUP($AW53,'6. Patients'!$C$10:$AQ$39,COLUMNS('6. Patients'!$C$9:AA$9),0))</f>
        <v>#VALUE!</v>
      </c>
      <c r="BS53" s="51" t="e">
        <f>-MIN(SUMPRODUCT(--($E$9:$E$28&lt;=BS$33),--($B$9:$B$28=$J$34),--($F$9:$F$28&gt;=BS$33),--($C$9:$C$28=$AW53),$H$9:$H$28,AF$9:AF$28),VLOOKUP($AW53,'6. Patients'!$C$10:$AQ$39,COLUMNS('6. Patients'!$C$9:AB$9),0))</f>
        <v>#VALUE!</v>
      </c>
      <c r="BT53" s="51" t="e">
        <f>-MIN(SUMPRODUCT(--($E$9:$E$28&lt;=BT$33),--($B$9:$B$28=$J$34),--($F$9:$F$28&gt;=BT$33),--($C$9:$C$28=$AW53),$H$9:$H$28,AG$9:AG$28),VLOOKUP($AW53,'6. Patients'!$C$10:$AQ$39,COLUMNS('6. Patients'!$C$9:AC$9),0))</f>
        <v>#VALUE!</v>
      </c>
      <c r="BU53" s="51" t="e">
        <f>-MIN(SUMPRODUCT(--($E$9:$E$28&lt;=BU$33),--($B$9:$B$28=$J$34),--($F$9:$F$28&gt;=BU$33),--($C$9:$C$28=$AW53),$H$9:$H$28,AH$9:AH$28),VLOOKUP($AW53,'6. Patients'!$C$10:$AQ$39,COLUMNS('6. Patients'!$C$9:AD$9),0))</f>
        <v>#VALUE!</v>
      </c>
      <c r="BV53" s="51" t="e">
        <f>-MIN(SUMPRODUCT(--($E$9:$E$28&lt;=BV$33),--($B$9:$B$28=$J$34),--($F$9:$F$28&gt;=BV$33),--($C$9:$C$28=$AW53),$H$9:$H$28,AI$9:AI$28),VLOOKUP($AW53,'6. Patients'!$C$10:$AQ$39,COLUMNS('6. Patients'!$C$9:AE$9),0))</f>
        <v>#VALUE!</v>
      </c>
      <c r="BW53" s="51" t="e">
        <f>-MIN(SUMPRODUCT(--($E$9:$E$28&lt;=BW$33),--($B$9:$B$28=$J$34),--($F$9:$F$28&gt;=BW$33),--($C$9:$C$28=$AW53),$H$9:$H$28,AJ$9:AJ$28),VLOOKUP($AW53,'6. Patients'!$C$10:$AQ$39,COLUMNS('6. Patients'!$C$9:AF$9),0))</f>
        <v>#VALUE!</v>
      </c>
      <c r="BX53" s="51" t="e">
        <f>-MIN(SUMPRODUCT(--($E$9:$E$28&lt;=BX$33),--($B$9:$B$28=$J$34),--($F$9:$F$28&gt;=BX$33),--($C$9:$C$28=$AW53),$H$9:$H$28,AK$9:AK$28),VLOOKUP($AW53,'6. Patients'!$C$10:$AQ$39,COLUMNS('6. Patients'!$C$9:AG$9),0))</f>
        <v>#VALUE!</v>
      </c>
      <c r="BY53" s="51" t="e">
        <f>-MIN(SUMPRODUCT(--($E$9:$E$28&lt;=BY$33),--($B$9:$B$28=$J$34),--($F$9:$F$28&gt;=BY$33),--($C$9:$C$28=$AW53),$H$9:$H$28,AL$9:AL$28),VLOOKUP($AW53,'6. Patients'!$C$10:$AQ$39,COLUMNS('6. Patients'!$C$9:AH$9),0))</f>
        <v>#VALUE!</v>
      </c>
      <c r="BZ53" s="51" t="e">
        <f>-MIN(SUMPRODUCT(--($E$9:$E$28&lt;=BZ$33),--($B$9:$B$28=$J$34),--($F$9:$F$28&gt;=BZ$33),--($C$9:$C$28=$AW53),$H$9:$H$28,AM$9:AM$28),VLOOKUP($AW53,'6. Patients'!$C$10:$AQ$39,COLUMNS('6. Patients'!$C$9:AI$9),0))</f>
        <v>#VALUE!</v>
      </c>
      <c r="CA53" s="51" t="e">
        <f>-MIN(SUMPRODUCT(--($E$9:$E$28&lt;=CA$33),--($B$9:$B$28=$J$34),--($F$9:$F$28&gt;=CA$33),--($C$9:$C$28=$AW53),$H$9:$H$28,AN$9:AN$28),VLOOKUP($AW53,'6. Patients'!$C$10:$AQ$39,COLUMNS('6. Patients'!$C$9:AJ$9),0))</f>
        <v>#VALUE!</v>
      </c>
      <c r="CB53" s="51" t="e">
        <f>-MIN(SUMPRODUCT(--($E$9:$E$28&lt;=CB$33),--($B$9:$B$28=$J$34),--($F$9:$F$28&gt;=CB$33),--($C$9:$C$28=$AW53),$H$9:$H$28,AO$9:AO$28),VLOOKUP($AW53,'6. Patients'!$C$10:$AQ$39,COLUMNS('6. Patients'!$C$9:AK$9),0))</f>
        <v>#VALUE!</v>
      </c>
      <c r="CC53" s="51" t="e">
        <f>-MIN(SUMPRODUCT(--($E$9:$E$28&lt;=CC$33),--($B$9:$B$28=$J$34),--($F$9:$F$28&gt;=CC$33),--($C$9:$C$28=$AW53),$H$9:$H$28,AP$9:AP$28),VLOOKUP($AW53,'6. Patients'!$C$10:$AQ$39,COLUMNS('6. Patients'!$C$9:AL$9),0))</f>
        <v>#VALUE!</v>
      </c>
      <c r="CD53" s="51" t="e">
        <f>-MIN(SUMPRODUCT(--($E$9:$E$28&lt;=CD$33),--($B$9:$B$28=$J$34),--($F$9:$F$28&gt;=CD$33),--($C$9:$C$28=$AW53),$H$9:$H$28,AQ$9:AQ$28),VLOOKUP($AW53,'6. Patients'!$C$10:$AQ$39,COLUMNS('6. Patients'!$C$9:AM$9),0))</f>
        <v>#VALUE!</v>
      </c>
      <c r="CE53" s="51" t="e">
        <f>-MIN(SUMPRODUCT(--($E$9:$E$28&lt;=CE$33),--($B$9:$B$28=$J$34),--($F$9:$F$28&gt;=CE$33),--($C$9:$C$28=$AW53),$H$9:$H$28,AR$9:AR$28),VLOOKUP($AW53,'6. Patients'!$C$10:$AQ$39,COLUMNS('6. Patients'!$C$9:AN$9),0))</f>
        <v>#VALUE!</v>
      </c>
      <c r="CF53" s="51" t="e">
        <f>-MIN(SUMPRODUCT(--($E$9:$E$28&lt;=CF$33),--($B$9:$B$28=$J$34),--($F$9:$F$28&gt;=CF$33),--($C$9:$C$28=$AW53),$H$9:$H$28,AS$9:AS$28),VLOOKUP($AW53,'6. Patients'!$C$10:$AQ$39,COLUMNS('6. Patients'!$C$9:AO$9),0))</f>
        <v>#VALUE!</v>
      </c>
      <c r="CG53" s="51" t="e">
        <f>-MIN(SUMPRODUCT(--($E$9:$E$28&lt;=CG$33),--($B$9:$B$28=$J$34),--($F$9:$F$28&gt;=CG$33),--($C$9:$C$28=$AW53),$H$9:$H$28,AT$9:AT$28),VLOOKUP($AW53,'6. Patients'!$C$10:$AQ$39,COLUMNS('6. Patients'!$C$9:AP$9),0))</f>
        <v>#VALUE!</v>
      </c>
      <c r="CI53" s="5" t="str">
        <f t="shared" si="78"/>
        <v/>
      </c>
      <c r="CJ53" s="51">
        <f t="shared" si="6"/>
        <v>0</v>
      </c>
      <c r="CK53" s="51">
        <f t="shared" si="7"/>
        <v>0</v>
      </c>
      <c r="CL53" s="51">
        <f t="shared" si="8"/>
        <v>0</v>
      </c>
      <c r="CM53" s="51">
        <f t="shared" si="9"/>
        <v>0</v>
      </c>
      <c r="CN53" s="51">
        <f t="shared" si="10"/>
        <v>0</v>
      </c>
      <c r="CO53" s="51">
        <f t="shared" si="11"/>
        <v>0</v>
      </c>
      <c r="CP53" s="51">
        <f t="shared" si="12"/>
        <v>0</v>
      </c>
      <c r="CQ53" s="51">
        <f t="shared" si="13"/>
        <v>0</v>
      </c>
      <c r="CR53" s="51">
        <f t="shared" si="14"/>
        <v>0</v>
      </c>
      <c r="CS53" s="51">
        <f t="shared" si="15"/>
        <v>0</v>
      </c>
      <c r="CT53" s="51">
        <f t="shared" si="16"/>
        <v>0</v>
      </c>
      <c r="CU53" s="51">
        <f t="shared" si="17"/>
        <v>0</v>
      </c>
      <c r="CV53" s="51">
        <f t="shared" si="18"/>
        <v>0</v>
      </c>
      <c r="CW53" s="51">
        <f t="shared" si="19"/>
        <v>0</v>
      </c>
      <c r="CX53" s="51">
        <f t="shared" si="20"/>
        <v>0</v>
      </c>
      <c r="CY53" s="51">
        <f t="shared" si="21"/>
        <v>0</v>
      </c>
      <c r="CZ53" s="51">
        <f t="shared" si="22"/>
        <v>0</v>
      </c>
      <c r="DA53" s="51">
        <f t="shared" si="23"/>
        <v>0</v>
      </c>
      <c r="DB53" s="51">
        <f t="shared" si="24"/>
        <v>0</v>
      </c>
      <c r="DC53" s="51">
        <f t="shared" si="25"/>
        <v>0</v>
      </c>
      <c r="DD53" s="51">
        <f t="shared" si="26"/>
        <v>0</v>
      </c>
      <c r="DE53" s="51">
        <f t="shared" si="27"/>
        <v>0</v>
      </c>
      <c r="DF53" s="51">
        <f t="shared" si="28"/>
        <v>0</v>
      </c>
      <c r="DG53" s="51">
        <f t="shared" si="29"/>
        <v>0</v>
      </c>
      <c r="DH53" s="51">
        <f t="shared" si="30"/>
        <v>0</v>
      </c>
      <c r="DI53" s="51">
        <f t="shared" si="31"/>
        <v>0</v>
      </c>
      <c r="DJ53" s="51">
        <f t="shared" si="32"/>
        <v>0</v>
      </c>
      <c r="DK53" s="51">
        <f t="shared" si="33"/>
        <v>0</v>
      </c>
      <c r="DL53" s="51">
        <f t="shared" si="34"/>
        <v>0</v>
      </c>
      <c r="DM53" s="51">
        <f t="shared" si="35"/>
        <v>0</v>
      </c>
      <c r="DN53" s="51">
        <f t="shared" si="36"/>
        <v>0</v>
      </c>
      <c r="DO53" s="51">
        <f t="shared" si="37"/>
        <v>0</v>
      </c>
      <c r="DP53" s="51">
        <f t="shared" si="38"/>
        <v>0</v>
      </c>
      <c r="DQ53" s="51">
        <f t="shared" si="39"/>
        <v>0</v>
      </c>
      <c r="DR53" s="51">
        <f t="shared" si="40"/>
        <v>0</v>
      </c>
      <c r="DS53" s="51">
        <f t="shared" si="41"/>
        <v>0</v>
      </c>
    </row>
    <row r="54" spans="2:16347" x14ac:dyDescent="0.3">
      <c r="J54" s="5" t="str">
        <f>'6. Patients'!C29</f>
        <v/>
      </c>
      <c r="K54" s="5"/>
      <c r="L54" s="99" t="e">
        <f t="shared" si="79"/>
        <v>#VALUE!</v>
      </c>
      <c r="M54" s="99" t="e">
        <f t="shared" si="80"/>
        <v>#VALUE!</v>
      </c>
      <c r="N54" s="99" t="e">
        <f t="shared" si="81"/>
        <v>#VALUE!</v>
      </c>
      <c r="O54" s="99" t="e">
        <f t="shared" si="82"/>
        <v>#VALUE!</v>
      </c>
      <c r="P54" s="99" t="e">
        <f t="shared" si="83"/>
        <v>#VALUE!</v>
      </c>
      <c r="Q54" s="99" t="e">
        <f t="shared" si="84"/>
        <v>#VALUE!</v>
      </c>
      <c r="R54" s="99" t="e">
        <f t="shared" si="85"/>
        <v>#VALUE!</v>
      </c>
      <c r="S54" s="99" t="e">
        <f t="shared" si="49"/>
        <v>#VALUE!</v>
      </c>
      <c r="T54" s="99" t="e">
        <f t="shared" si="50"/>
        <v>#VALUE!</v>
      </c>
      <c r="U54" s="99" t="e">
        <f t="shared" si="51"/>
        <v>#VALUE!</v>
      </c>
      <c r="V54" s="99" t="e">
        <f t="shared" si="52"/>
        <v>#VALUE!</v>
      </c>
      <c r="W54" s="99" t="e">
        <f t="shared" si="53"/>
        <v>#VALUE!</v>
      </c>
      <c r="X54" s="99" t="e">
        <f t="shared" si="54"/>
        <v>#VALUE!</v>
      </c>
      <c r="Y54" s="99" t="e">
        <f t="shared" si="55"/>
        <v>#VALUE!</v>
      </c>
      <c r="Z54" s="99" t="e">
        <f t="shared" si="56"/>
        <v>#VALUE!</v>
      </c>
      <c r="AA54" s="99" t="e">
        <f t="shared" si="57"/>
        <v>#VALUE!</v>
      </c>
      <c r="AB54" s="99" t="e">
        <f t="shared" si="58"/>
        <v>#VALUE!</v>
      </c>
      <c r="AC54" s="99" t="e">
        <f t="shared" si="59"/>
        <v>#VALUE!</v>
      </c>
      <c r="AD54" s="99" t="e">
        <f t="shared" si="60"/>
        <v>#VALUE!</v>
      </c>
      <c r="AE54" s="99" t="e">
        <f t="shared" si="61"/>
        <v>#VALUE!</v>
      </c>
      <c r="AF54" s="99" t="e">
        <f t="shared" si="62"/>
        <v>#VALUE!</v>
      </c>
      <c r="AG54" s="99" t="e">
        <f t="shared" si="63"/>
        <v>#VALUE!</v>
      </c>
      <c r="AH54" s="99" t="e">
        <f t="shared" si="64"/>
        <v>#VALUE!</v>
      </c>
      <c r="AI54" s="99" t="e">
        <f t="shared" si="65"/>
        <v>#VALUE!</v>
      </c>
      <c r="AJ54" s="99" t="e">
        <f t="shared" si="66"/>
        <v>#VALUE!</v>
      </c>
      <c r="AK54" s="99" t="e">
        <f t="shared" si="67"/>
        <v>#VALUE!</v>
      </c>
      <c r="AL54" s="99" t="e">
        <f t="shared" si="68"/>
        <v>#VALUE!</v>
      </c>
      <c r="AM54" s="99" t="e">
        <f t="shared" si="69"/>
        <v>#VALUE!</v>
      </c>
      <c r="AN54" s="99" t="e">
        <f t="shared" si="70"/>
        <v>#VALUE!</v>
      </c>
      <c r="AO54" s="99" t="e">
        <f t="shared" si="71"/>
        <v>#VALUE!</v>
      </c>
      <c r="AP54" s="99" t="e">
        <f t="shared" si="72"/>
        <v>#VALUE!</v>
      </c>
      <c r="AQ54" s="99" t="e">
        <f t="shared" si="73"/>
        <v>#VALUE!</v>
      </c>
      <c r="AR54" s="99" t="e">
        <f t="shared" si="74"/>
        <v>#VALUE!</v>
      </c>
      <c r="AS54" s="99" t="e">
        <f t="shared" si="75"/>
        <v>#VALUE!</v>
      </c>
      <c r="AT54" s="99" t="e">
        <f t="shared" si="76"/>
        <v>#VALUE!</v>
      </c>
      <c r="AU54" s="99" t="e">
        <f t="shared" si="77"/>
        <v>#VALUE!</v>
      </c>
      <c r="AW54" s="5" t="str">
        <f t="shared" si="5"/>
        <v/>
      </c>
      <c r="AX54" s="51" t="e">
        <f>-MIN(SUMPRODUCT(--($E$9:$E$28&lt;=AX$33),--($B$9:$B$28=$J$34),--($F$9:$F$28&gt;=AX$33),--($C$9:$C$28=$AW54),$H$9:$H$28,K$9:K$28),VLOOKUP($AW54,'6. Patients'!$C$10:$AQ$39,COLUMNS('6. Patients'!$C$9:G$9),0))</f>
        <v>#VALUE!</v>
      </c>
      <c r="AY54" s="51" t="e">
        <f>-MIN(SUMPRODUCT(--($E$9:$E$28&lt;=AY$33),--($B$9:$B$28=$J$34),--($F$9:$F$28&gt;=AY$33),--($C$9:$C$28=$AW54),$H$9:$H$28,L$9:L$28),VLOOKUP($AW54,'6. Patients'!$C$10:$AQ$39,COLUMNS('6. Patients'!$C$9:H$9),0))</f>
        <v>#VALUE!</v>
      </c>
      <c r="AZ54" s="51" t="e">
        <f>-MIN(SUMPRODUCT(--($E$9:$E$28&lt;=AZ$33),--($B$9:$B$28=$J$34),--($F$9:$F$28&gt;=AZ$33),--($C$9:$C$28=$AW54),$H$9:$H$28,M$9:M$28),VLOOKUP($AW54,'6. Patients'!$C$10:$AQ$39,COLUMNS('6. Patients'!$C$9:I$9),0))</f>
        <v>#VALUE!</v>
      </c>
      <c r="BA54" s="51" t="e">
        <f>-MIN(SUMPRODUCT(--($E$9:$E$28&lt;=BA$33),--($B$9:$B$28=$J$34),--($F$9:$F$28&gt;=BA$33),--($C$9:$C$28=$AW54),$H$9:$H$28,N$9:N$28),VLOOKUP($AW54,'6. Patients'!$C$10:$AQ$39,COLUMNS('6. Patients'!$C$9:J$9),0))</f>
        <v>#VALUE!</v>
      </c>
      <c r="BB54" s="51" t="e">
        <f>-MIN(SUMPRODUCT(--($E$9:$E$28&lt;=BB$33),--($B$9:$B$28=$J$34),--($F$9:$F$28&gt;=BB$33),--($C$9:$C$28=$AW54),$H$9:$H$28,O$9:O$28),VLOOKUP($AW54,'6. Patients'!$C$10:$AQ$39,COLUMNS('6. Patients'!$C$9:K$9),0))</f>
        <v>#VALUE!</v>
      </c>
      <c r="BC54" s="51" t="e">
        <f>-MIN(SUMPRODUCT(--($E$9:$E$28&lt;=BC$33),--($B$9:$B$28=$J$34),--($F$9:$F$28&gt;=BC$33),--($C$9:$C$28=$AW54),$H$9:$H$28,P$9:P$28),VLOOKUP($AW54,'6. Patients'!$C$10:$AQ$39,COLUMNS('6. Patients'!$C$9:L$9),0))</f>
        <v>#VALUE!</v>
      </c>
      <c r="BD54" s="51" t="e">
        <f>-MIN(SUMPRODUCT(--($E$9:$E$28&lt;=BD$33),--($B$9:$B$28=$J$34),--($F$9:$F$28&gt;=BD$33),--($C$9:$C$28=$AW54),$H$9:$H$28,Q$9:Q$28),VLOOKUP($AW54,'6. Patients'!$C$10:$AQ$39,COLUMNS('6. Patients'!$C$9:M$9),0))</f>
        <v>#VALUE!</v>
      </c>
      <c r="BE54" s="51" t="e">
        <f>-MIN(SUMPRODUCT(--($E$9:$E$28&lt;=BE$33),--($B$9:$B$28=$J$34),--($F$9:$F$28&gt;=BE$33),--($C$9:$C$28=$AW54),$H$9:$H$28,R$9:R$28),VLOOKUP($AW54,'6. Patients'!$C$10:$AQ$39,COLUMNS('6. Patients'!$C$9:N$9),0))</f>
        <v>#VALUE!</v>
      </c>
      <c r="BF54" s="51" t="e">
        <f>-MIN(SUMPRODUCT(--($E$9:$E$28&lt;=BF$33),--($B$9:$B$28=$J$34),--($F$9:$F$28&gt;=BF$33),--($C$9:$C$28=$AW54),$H$9:$H$28,S$9:S$28),VLOOKUP($AW54,'6. Patients'!$C$10:$AQ$39,COLUMNS('6. Patients'!$C$9:O$9),0))</f>
        <v>#VALUE!</v>
      </c>
      <c r="BG54" s="51" t="e">
        <f>-MIN(SUMPRODUCT(--($E$9:$E$28&lt;=BG$33),--($B$9:$B$28=$J$34),--($F$9:$F$28&gt;=BG$33),--($C$9:$C$28=$AW54),$H$9:$H$28,T$9:T$28),VLOOKUP($AW54,'6. Patients'!$C$10:$AQ$39,COLUMNS('6. Patients'!$C$9:P$9),0))</f>
        <v>#VALUE!</v>
      </c>
      <c r="BH54" s="51" t="e">
        <f>-MIN(SUMPRODUCT(--($E$9:$E$28&lt;=BH$33),--($B$9:$B$28=$J$34),--($F$9:$F$28&gt;=BH$33),--($C$9:$C$28=$AW54),$H$9:$H$28,U$9:U$28),VLOOKUP($AW54,'6. Patients'!$C$10:$AQ$39,COLUMNS('6. Patients'!$C$9:Q$9),0))</f>
        <v>#VALUE!</v>
      </c>
      <c r="BI54" s="51" t="e">
        <f>-MIN(SUMPRODUCT(--($E$9:$E$28&lt;=BI$33),--($B$9:$B$28=$J$34),--($F$9:$F$28&gt;=BI$33),--($C$9:$C$28=$AW54),$H$9:$H$28,V$9:V$28),VLOOKUP($AW54,'6. Patients'!$C$10:$AQ$39,COLUMNS('6. Patients'!$C$9:R$9),0))</f>
        <v>#VALUE!</v>
      </c>
      <c r="BJ54" s="51" t="e">
        <f>-MIN(SUMPRODUCT(--($E$9:$E$28&lt;=BJ$33),--($B$9:$B$28=$J$34),--($F$9:$F$28&gt;=BJ$33),--($C$9:$C$28=$AW54),$H$9:$H$28,W$9:W$28),VLOOKUP($AW54,'6. Patients'!$C$10:$AQ$39,COLUMNS('6. Patients'!$C$9:S$9),0))</f>
        <v>#VALUE!</v>
      </c>
      <c r="BK54" s="51" t="e">
        <f>-MIN(SUMPRODUCT(--($E$9:$E$28&lt;=BK$33),--($B$9:$B$28=$J$34),--($F$9:$F$28&gt;=BK$33),--($C$9:$C$28=$AW54),$H$9:$H$28,X$9:X$28),VLOOKUP($AW54,'6. Patients'!$C$10:$AQ$39,COLUMNS('6. Patients'!$C$9:T$9),0))</f>
        <v>#VALUE!</v>
      </c>
      <c r="BL54" s="51" t="e">
        <f>-MIN(SUMPRODUCT(--($E$9:$E$28&lt;=BL$33),--($B$9:$B$28=$J$34),--($F$9:$F$28&gt;=BL$33),--($C$9:$C$28=$AW54),$H$9:$H$28,Y$9:Y$28),VLOOKUP($AW54,'6. Patients'!$C$10:$AQ$39,COLUMNS('6. Patients'!$C$9:U$9),0))</f>
        <v>#VALUE!</v>
      </c>
      <c r="BM54" s="51" t="e">
        <f>-MIN(SUMPRODUCT(--($E$9:$E$28&lt;=BM$33),--($B$9:$B$28=$J$34),--($F$9:$F$28&gt;=BM$33),--($C$9:$C$28=$AW54),$H$9:$H$28,Z$9:Z$28),VLOOKUP($AW54,'6. Patients'!$C$10:$AQ$39,COLUMNS('6. Patients'!$C$9:V$9),0))</f>
        <v>#VALUE!</v>
      </c>
      <c r="BN54" s="51" t="e">
        <f>-MIN(SUMPRODUCT(--($E$9:$E$28&lt;=BN$33),--($B$9:$B$28=$J$34),--($F$9:$F$28&gt;=BN$33),--($C$9:$C$28=$AW54),$H$9:$H$28,AA$9:AA$28),VLOOKUP($AW54,'6. Patients'!$C$10:$AQ$39,COLUMNS('6. Patients'!$C$9:W$9),0))</f>
        <v>#VALUE!</v>
      </c>
      <c r="BO54" s="51" t="e">
        <f>-MIN(SUMPRODUCT(--($E$9:$E$28&lt;=BO$33),--($B$9:$B$28=$J$34),--($F$9:$F$28&gt;=BO$33),--($C$9:$C$28=$AW54),$H$9:$H$28,AB$9:AB$28),VLOOKUP($AW54,'6. Patients'!$C$10:$AQ$39,COLUMNS('6. Patients'!$C$9:X$9),0))</f>
        <v>#VALUE!</v>
      </c>
      <c r="BP54" s="51" t="e">
        <f>-MIN(SUMPRODUCT(--($E$9:$E$28&lt;=BP$33),--($B$9:$B$28=$J$34),--($F$9:$F$28&gt;=BP$33),--($C$9:$C$28=$AW54),$H$9:$H$28,AC$9:AC$28),VLOOKUP($AW54,'6. Patients'!$C$10:$AQ$39,COLUMNS('6. Patients'!$C$9:Y$9),0))</f>
        <v>#VALUE!</v>
      </c>
      <c r="BQ54" s="51" t="e">
        <f>-MIN(SUMPRODUCT(--($E$9:$E$28&lt;=BQ$33),--($B$9:$B$28=$J$34),--($F$9:$F$28&gt;=BQ$33),--($C$9:$C$28=$AW54),$H$9:$H$28,AD$9:AD$28),VLOOKUP($AW54,'6. Patients'!$C$10:$AQ$39,COLUMNS('6. Patients'!$C$9:Z$9),0))</f>
        <v>#VALUE!</v>
      </c>
      <c r="BR54" s="51" t="e">
        <f>-MIN(SUMPRODUCT(--($E$9:$E$28&lt;=BR$33),--($B$9:$B$28=$J$34),--($F$9:$F$28&gt;=BR$33),--($C$9:$C$28=$AW54),$H$9:$H$28,AE$9:AE$28),VLOOKUP($AW54,'6. Patients'!$C$10:$AQ$39,COLUMNS('6. Patients'!$C$9:AA$9),0))</f>
        <v>#VALUE!</v>
      </c>
      <c r="BS54" s="51" t="e">
        <f>-MIN(SUMPRODUCT(--($E$9:$E$28&lt;=BS$33),--($B$9:$B$28=$J$34),--($F$9:$F$28&gt;=BS$33),--($C$9:$C$28=$AW54),$H$9:$H$28,AF$9:AF$28),VLOOKUP($AW54,'6. Patients'!$C$10:$AQ$39,COLUMNS('6. Patients'!$C$9:AB$9),0))</f>
        <v>#VALUE!</v>
      </c>
      <c r="BT54" s="51" t="e">
        <f>-MIN(SUMPRODUCT(--($E$9:$E$28&lt;=BT$33),--($B$9:$B$28=$J$34),--($F$9:$F$28&gt;=BT$33),--($C$9:$C$28=$AW54),$H$9:$H$28,AG$9:AG$28),VLOOKUP($AW54,'6. Patients'!$C$10:$AQ$39,COLUMNS('6. Patients'!$C$9:AC$9),0))</f>
        <v>#VALUE!</v>
      </c>
      <c r="BU54" s="51" t="e">
        <f>-MIN(SUMPRODUCT(--($E$9:$E$28&lt;=BU$33),--($B$9:$B$28=$J$34),--($F$9:$F$28&gt;=BU$33),--($C$9:$C$28=$AW54),$H$9:$H$28,AH$9:AH$28),VLOOKUP($AW54,'6. Patients'!$C$10:$AQ$39,COLUMNS('6. Patients'!$C$9:AD$9),0))</f>
        <v>#VALUE!</v>
      </c>
      <c r="BV54" s="51" t="e">
        <f>-MIN(SUMPRODUCT(--($E$9:$E$28&lt;=BV$33),--($B$9:$B$28=$J$34),--($F$9:$F$28&gt;=BV$33),--($C$9:$C$28=$AW54),$H$9:$H$28,AI$9:AI$28),VLOOKUP($AW54,'6. Patients'!$C$10:$AQ$39,COLUMNS('6. Patients'!$C$9:AE$9),0))</f>
        <v>#VALUE!</v>
      </c>
      <c r="BW54" s="51" t="e">
        <f>-MIN(SUMPRODUCT(--($E$9:$E$28&lt;=BW$33),--($B$9:$B$28=$J$34),--($F$9:$F$28&gt;=BW$33),--($C$9:$C$28=$AW54),$H$9:$H$28,AJ$9:AJ$28),VLOOKUP($AW54,'6. Patients'!$C$10:$AQ$39,COLUMNS('6. Patients'!$C$9:AF$9),0))</f>
        <v>#VALUE!</v>
      </c>
      <c r="BX54" s="51" t="e">
        <f>-MIN(SUMPRODUCT(--($E$9:$E$28&lt;=BX$33),--($B$9:$B$28=$J$34),--($F$9:$F$28&gt;=BX$33),--($C$9:$C$28=$AW54),$H$9:$H$28,AK$9:AK$28),VLOOKUP($AW54,'6. Patients'!$C$10:$AQ$39,COLUMNS('6. Patients'!$C$9:AG$9),0))</f>
        <v>#VALUE!</v>
      </c>
      <c r="BY54" s="51" t="e">
        <f>-MIN(SUMPRODUCT(--($E$9:$E$28&lt;=BY$33),--($B$9:$B$28=$J$34),--($F$9:$F$28&gt;=BY$33),--($C$9:$C$28=$AW54),$H$9:$H$28,AL$9:AL$28),VLOOKUP($AW54,'6. Patients'!$C$10:$AQ$39,COLUMNS('6. Patients'!$C$9:AH$9),0))</f>
        <v>#VALUE!</v>
      </c>
      <c r="BZ54" s="51" t="e">
        <f>-MIN(SUMPRODUCT(--($E$9:$E$28&lt;=BZ$33),--($B$9:$B$28=$J$34),--($F$9:$F$28&gt;=BZ$33),--($C$9:$C$28=$AW54),$H$9:$H$28,AM$9:AM$28),VLOOKUP($AW54,'6. Patients'!$C$10:$AQ$39,COLUMNS('6. Patients'!$C$9:AI$9),0))</f>
        <v>#VALUE!</v>
      </c>
      <c r="CA54" s="51" t="e">
        <f>-MIN(SUMPRODUCT(--($E$9:$E$28&lt;=CA$33),--($B$9:$B$28=$J$34),--($F$9:$F$28&gt;=CA$33),--($C$9:$C$28=$AW54),$H$9:$H$28,AN$9:AN$28),VLOOKUP($AW54,'6. Patients'!$C$10:$AQ$39,COLUMNS('6. Patients'!$C$9:AJ$9),0))</f>
        <v>#VALUE!</v>
      </c>
      <c r="CB54" s="51" t="e">
        <f>-MIN(SUMPRODUCT(--($E$9:$E$28&lt;=CB$33),--($B$9:$B$28=$J$34),--($F$9:$F$28&gt;=CB$33),--($C$9:$C$28=$AW54),$H$9:$H$28,AO$9:AO$28),VLOOKUP($AW54,'6. Patients'!$C$10:$AQ$39,COLUMNS('6. Patients'!$C$9:AK$9),0))</f>
        <v>#VALUE!</v>
      </c>
      <c r="CC54" s="51" t="e">
        <f>-MIN(SUMPRODUCT(--($E$9:$E$28&lt;=CC$33),--($B$9:$B$28=$J$34),--($F$9:$F$28&gt;=CC$33),--($C$9:$C$28=$AW54),$H$9:$H$28,AP$9:AP$28),VLOOKUP($AW54,'6. Patients'!$C$10:$AQ$39,COLUMNS('6. Patients'!$C$9:AL$9),0))</f>
        <v>#VALUE!</v>
      </c>
      <c r="CD54" s="51" t="e">
        <f>-MIN(SUMPRODUCT(--($E$9:$E$28&lt;=CD$33),--($B$9:$B$28=$J$34),--($F$9:$F$28&gt;=CD$33),--($C$9:$C$28=$AW54),$H$9:$H$28,AQ$9:AQ$28),VLOOKUP($AW54,'6. Patients'!$C$10:$AQ$39,COLUMNS('6. Patients'!$C$9:AM$9),0))</f>
        <v>#VALUE!</v>
      </c>
      <c r="CE54" s="51" t="e">
        <f>-MIN(SUMPRODUCT(--($E$9:$E$28&lt;=CE$33),--($B$9:$B$28=$J$34),--($F$9:$F$28&gt;=CE$33),--($C$9:$C$28=$AW54),$H$9:$H$28,AR$9:AR$28),VLOOKUP($AW54,'6. Patients'!$C$10:$AQ$39,COLUMNS('6. Patients'!$C$9:AN$9),0))</f>
        <v>#VALUE!</v>
      </c>
      <c r="CF54" s="51" t="e">
        <f>-MIN(SUMPRODUCT(--($E$9:$E$28&lt;=CF$33),--($B$9:$B$28=$J$34),--($F$9:$F$28&gt;=CF$33),--($C$9:$C$28=$AW54),$H$9:$H$28,AS$9:AS$28),VLOOKUP($AW54,'6. Patients'!$C$10:$AQ$39,COLUMNS('6. Patients'!$C$9:AO$9),0))</f>
        <v>#VALUE!</v>
      </c>
      <c r="CG54" s="51" t="e">
        <f>-MIN(SUMPRODUCT(--($E$9:$E$28&lt;=CG$33),--($B$9:$B$28=$J$34),--($F$9:$F$28&gt;=CG$33),--($C$9:$C$28=$AW54),$H$9:$H$28,AT$9:AT$28),VLOOKUP($AW54,'6. Patients'!$C$10:$AQ$39,COLUMNS('6. Patients'!$C$9:AP$9),0))</f>
        <v>#VALUE!</v>
      </c>
      <c r="CI54" s="5" t="str">
        <f t="shared" si="78"/>
        <v/>
      </c>
      <c r="CJ54" s="51">
        <f t="shared" si="6"/>
        <v>0</v>
      </c>
      <c r="CK54" s="51">
        <f t="shared" si="7"/>
        <v>0</v>
      </c>
      <c r="CL54" s="51">
        <f t="shared" si="8"/>
        <v>0</v>
      </c>
      <c r="CM54" s="51">
        <f t="shared" si="9"/>
        <v>0</v>
      </c>
      <c r="CN54" s="51">
        <f t="shared" si="10"/>
        <v>0</v>
      </c>
      <c r="CO54" s="51">
        <f t="shared" si="11"/>
        <v>0</v>
      </c>
      <c r="CP54" s="51">
        <f t="shared" si="12"/>
        <v>0</v>
      </c>
      <c r="CQ54" s="51">
        <f t="shared" si="13"/>
        <v>0</v>
      </c>
      <c r="CR54" s="51">
        <f t="shared" si="14"/>
        <v>0</v>
      </c>
      <c r="CS54" s="51">
        <f t="shared" si="15"/>
        <v>0</v>
      </c>
      <c r="CT54" s="51">
        <f t="shared" si="16"/>
        <v>0</v>
      </c>
      <c r="CU54" s="51">
        <f t="shared" si="17"/>
        <v>0</v>
      </c>
      <c r="CV54" s="51">
        <f t="shared" si="18"/>
        <v>0</v>
      </c>
      <c r="CW54" s="51">
        <f t="shared" si="19"/>
        <v>0</v>
      </c>
      <c r="CX54" s="51">
        <f t="shared" si="20"/>
        <v>0</v>
      </c>
      <c r="CY54" s="51">
        <f t="shared" si="21"/>
        <v>0</v>
      </c>
      <c r="CZ54" s="51">
        <f t="shared" si="22"/>
        <v>0</v>
      </c>
      <c r="DA54" s="51">
        <f t="shared" si="23"/>
        <v>0</v>
      </c>
      <c r="DB54" s="51">
        <f t="shared" si="24"/>
        <v>0</v>
      </c>
      <c r="DC54" s="51">
        <f t="shared" si="25"/>
        <v>0</v>
      </c>
      <c r="DD54" s="51">
        <f t="shared" si="26"/>
        <v>0</v>
      </c>
      <c r="DE54" s="51">
        <f t="shared" si="27"/>
        <v>0</v>
      </c>
      <c r="DF54" s="51">
        <f t="shared" si="28"/>
        <v>0</v>
      </c>
      <c r="DG54" s="51">
        <f t="shared" si="29"/>
        <v>0</v>
      </c>
      <c r="DH54" s="51">
        <f t="shared" si="30"/>
        <v>0</v>
      </c>
      <c r="DI54" s="51">
        <f t="shared" si="31"/>
        <v>0</v>
      </c>
      <c r="DJ54" s="51">
        <f t="shared" si="32"/>
        <v>0</v>
      </c>
      <c r="DK54" s="51">
        <f t="shared" si="33"/>
        <v>0</v>
      </c>
      <c r="DL54" s="51">
        <f t="shared" si="34"/>
        <v>0</v>
      </c>
      <c r="DM54" s="51">
        <f t="shared" si="35"/>
        <v>0</v>
      </c>
      <c r="DN54" s="51">
        <f t="shared" si="36"/>
        <v>0</v>
      </c>
      <c r="DO54" s="51">
        <f t="shared" si="37"/>
        <v>0</v>
      </c>
      <c r="DP54" s="51">
        <f t="shared" si="38"/>
        <v>0</v>
      </c>
      <c r="DQ54" s="51">
        <f t="shared" si="39"/>
        <v>0</v>
      </c>
      <c r="DR54" s="51">
        <f t="shared" si="40"/>
        <v>0</v>
      </c>
      <c r="DS54" s="51">
        <f t="shared" si="41"/>
        <v>0</v>
      </c>
    </row>
    <row r="55" spans="2:16347" x14ac:dyDescent="0.3">
      <c r="J55" s="5" t="str">
        <f>'6. Patients'!C30</f>
        <v/>
      </c>
      <c r="K55" s="5"/>
      <c r="L55" s="99" t="e">
        <f t="shared" si="79"/>
        <v>#VALUE!</v>
      </c>
      <c r="M55" s="99" t="e">
        <f t="shared" si="80"/>
        <v>#VALUE!</v>
      </c>
      <c r="N55" s="99" t="e">
        <f t="shared" si="81"/>
        <v>#VALUE!</v>
      </c>
      <c r="O55" s="99" t="e">
        <f t="shared" si="82"/>
        <v>#VALUE!</v>
      </c>
      <c r="P55" s="99" t="e">
        <f t="shared" si="83"/>
        <v>#VALUE!</v>
      </c>
      <c r="Q55" s="99" t="e">
        <f t="shared" si="84"/>
        <v>#VALUE!</v>
      </c>
      <c r="R55" s="99" t="e">
        <f t="shared" si="85"/>
        <v>#VALUE!</v>
      </c>
      <c r="S55" s="99" t="e">
        <f t="shared" si="49"/>
        <v>#VALUE!</v>
      </c>
      <c r="T55" s="99" t="e">
        <f t="shared" si="50"/>
        <v>#VALUE!</v>
      </c>
      <c r="U55" s="99" t="e">
        <f t="shared" si="51"/>
        <v>#VALUE!</v>
      </c>
      <c r="V55" s="99" t="e">
        <f t="shared" si="52"/>
        <v>#VALUE!</v>
      </c>
      <c r="W55" s="99" t="e">
        <f t="shared" si="53"/>
        <v>#VALUE!</v>
      </c>
      <c r="X55" s="99" t="e">
        <f t="shared" si="54"/>
        <v>#VALUE!</v>
      </c>
      <c r="Y55" s="99" t="e">
        <f t="shared" si="55"/>
        <v>#VALUE!</v>
      </c>
      <c r="Z55" s="99" t="e">
        <f t="shared" si="56"/>
        <v>#VALUE!</v>
      </c>
      <c r="AA55" s="99" t="e">
        <f t="shared" si="57"/>
        <v>#VALUE!</v>
      </c>
      <c r="AB55" s="99" t="e">
        <f t="shared" si="58"/>
        <v>#VALUE!</v>
      </c>
      <c r="AC55" s="99" t="e">
        <f t="shared" si="59"/>
        <v>#VALUE!</v>
      </c>
      <c r="AD55" s="99" t="e">
        <f t="shared" si="60"/>
        <v>#VALUE!</v>
      </c>
      <c r="AE55" s="99" t="e">
        <f t="shared" si="61"/>
        <v>#VALUE!</v>
      </c>
      <c r="AF55" s="99" t="e">
        <f t="shared" si="62"/>
        <v>#VALUE!</v>
      </c>
      <c r="AG55" s="99" t="e">
        <f t="shared" si="63"/>
        <v>#VALUE!</v>
      </c>
      <c r="AH55" s="99" t="e">
        <f t="shared" si="64"/>
        <v>#VALUE!</v>
      </c>
      <c r="AI55" s="99" t="e">
        <f t="shared" si="65"/>
        <v>#VALUE!</v>
      </c>
      <c r="AJ55" s="99" t="e">
        <f t="shared" si="66"/>
        <v>#VALUE!</v>
      </c>
      <c r="AK55" s="99" t="e">
        <f t="shared" si="67"/>
        <v>#VALUE!</v>
      </c>
      <c r="AL55" s="99" t="e">
        <f t="shared" si="68"/>
        <v>#VALUE!</v>
      </c>
      <c r="AM55" s="99" t="e">
        <f t="shared" si="69"/>
        <v>#VALUE!</v>
      </c>
      <c r="AN55" s="99" t="e">
        <f t="shared" si="70"/>
        <v>#VALUE!</v>
      </c>
      <c r="AO55" s="99" t="e">
        <f t="shared" si="71"/>
        <v>#VALUE!</v>
      </c>
      <c r="AP55" s="99" t="e">
        <f t="shared" si="72"/>
        <v>#VALUE!</v>
      </c>
      <c r="AQ55" s="99" t="e">
        <f t="shared" si="73"/>
        <v>#VALUE!</v>
      </c>
      <c r="AR55" s="99" t="e">
        <f t="shared" si="74"/>
        <v>#VALUE!</v>
      </c>
      <c r="AS55" s="99" t="e">
        <f t="shared" si="75"/>
        <v>#VALUE!</v>
      </c>
      <c r="AT55" s="99" t="e">
        <f t="shared" si="76"/>
        <v>#VALUE!</v>
      </c>
      <c r="AU55" s="99" t="e">
        <f t="shared" si="77"/>
        <v>#VALUE!</v>
      </c>
      <c r="AW55" s="5" t="str">
        <f t="shared" si="5"/>
        <v/>
      </c>
      <c r="AX55" s="51" t="e">
        <f>-MIN(SUMPRODUCT(--($E$9:$E$28&lt;=AX$33),--($B$9:$B$28=$J$34),--($F$9:$F$28&gt;=AX$33),--($C$9:$C$28=$AW55),$H$9:$H$28,K$9:K$28),VLOOKUP($AW55,'6. Patients'!$C$10:$AQ$39,COLUMNS('6. Patients'!$C$9:G$9),0))</f>
        <v>#VALUE!</v>
      </c>
      <c r="AY55" s="51" t="e">
        <f>-MIN(SUMPRODUCT(--($E$9:$E$28&lt;=AY$33),--($B$9:$B$28=$J$34),--($F$9:$F$28&gt;=AY$33),--($C$9:$C$28=$AW55),$H$9:$H$28,L$9:L$28),VLOOKUP($AW55,'6. Patients'!$C$10:$AQ$39,COLUMNS('6. Patients'!$C$9:H$9),0))</f>
        <v>#VALUE!</v>
      </c>
      <c r="AZ55" s="51" t="e">
        <f>-MIN(SUMPRODUCT(--($E$9:$E$28&lt;=AZ$33),--($B$9:$B$28=$J$34),--($F$9:$F$28&gt;=AZ$33),--($C$9:$C$28=$AW55),$H$9:$H$28,M$9:M$28),VLOOKUP($AW55,'6. Patients'!$C$10:$AQ$39,COLUMNS('6. Patients'!$C$9:I$9),0))</f>
        <v>#VALUE!</v>
      </c>
      <c r="BA55" s="51" t="e">
        <f>-MIN(SUMPRODUCT(--($E$9:$E$28&lt;=BA$33),--($B$9:$B$28=$J$34),--($F$9:$F$28&gt;=BA$33),--($C$9:$C$28=$AW55),$H$9:$H$28,N$9:N$28),VLOOKUP($AW55,'6. Patients'!$C$10:$AQ$39,COLUMNS('6. Patients'!$C$9:J$9),0))</f>
        <v>#VALUE!</v>
      </c>
      <c r="BB55" s="51" t="e">
        <f>-MIN(SUMPRODUCT(--($E$9:$E$28&lt;=BB$33),--($B$9:$B$28=$J$34),--($F$9:$F$28&gt;=BB$33),--($C$9:$C$28=$AW55),$H$9:$H$28,O$9:O$28),VLOOKUP($AW55,'6. Patients'!$C$10:$AQ$39,COLUMNS('6. Patients'!$C$9:K$9),0))</f>
        <v>#VALUE!</v>
      </c>
      <c r="BC55" s="51" t="e">
        <f>-MIN(SUMPRODUCT(--($E$9:$E$28&lt;=BC$33),--($B$9:$B$28=$J$34),--($F$9:$F$28&gt;=BC$33),--($C$9:$C$28=$AW55),$H$9:$H$28,P$9:P$28),VLOOKUP($AW55,'6. Patients'!$C$10:$AQ$39,COLUMNS('6. Patients'!$C$9:L$9),0))</f>
        <v>#VALUE!</v>
      </c>
      <c r="BD55" s="51" t="e">
        <f>-MIN(SUMPRODUCT(--($E$9:$E$28&lt;=BD$33),--($B$9:$B$28=$J$34),--($F$9:$F$28&gt;=BD$33),--($C$9:$C$28=$AW55),$H$9:$H$28,Q$9:Q$28),VLOOKUP($AW55,'6. Patients'!$C$10:$AQ$39,COLUMNS('6. Patients'!$C$9:M$9),0))</f>
        <v>#VALUE!</v>
      </c>
      <c r="BE55" s="51" t="e">
        <f>-MIN(SUMPRODUCT(--($E$9:$E$28&lt;=BE$33),--($B$9:$B$28=$J$34),--($F$9:$F$28&gt;=BE$33),--($C$9:$C$28=$AW55),$H$9:$H$28,R$9:R$28),VLOOKUP($AW55,'6. Patients'!$C$10:$AQ$39,COLUMNS('6. Patients'!$C$9:N$9),0))</f>
        <v>#VALUE!</v>
      </c>
      <c r="BF55" s="51" t="e">
        <f>-MIN(SUMPRODUCT(--($E$9:$E$28&lt;=BF$33),--($B$9:$B$28=$J$34),--($F$9:$F$28&gt;=BF$33),--($C$9:$C$28=$AW55),$H$9:$H$28,S$9:S$28),VLOOKUP($AW55,'6. Patients'!$C$10:$AQ$39,COLUMNS('6. Patients'!$C$9:O$9),0))</f>
        <v>#VALUE!</v>
      </c>
      <c r="BG55" s="51" t="e">
        <f>-MIN(SUMPRODUCT(--($E$9:$E$28&lt;=BG$33),--($B$9:$B$28=$J$34),--($F$9:$F$28&gt;=BG$33),--($C$9:$C$28=$AW55),$H$9:$H$28,T$9:T$28),VLOOKUP($AW55,'6. Patients'!$C$10:$AQ$39,COLUMNS('6. Patients'!$C$9:P$9),0))</f>
        <v>#VALUE!</v>
      </c>
      <c r="BH55" s="51" t="e">
        <f>-MIN(SUMPRODUCT(--($E$9:$E$28&lt;=BH$33),--($B$9:$B$28=$J$34),--($F$9:$F$28&gt;=BH$33),--($C$9:$C$28=$AW55),$H$9:$H$28,U$9:U$28),VLOOKUP($AW55,'6. Patients'!$C$10:$AQ$39,COLUMNS('6. Patients'!$C$9:Q$9),0))</f>
        <v>#VALUE!</v>
      </c>
      <c r="BI55" s="51" t="e">
        <f>-MIN(SUMPRODUCT(--($E$9:$E$28&lt;=BI$33),--($B$9:$B$28=$J$34),--($F$9:$F$28&gt;=BI$33),--($C$9:$C$28=$AW55),$H$9:$H$28,V$9:V$28),VLOOKUP($AW55,'6. Patients'!$C$10:$AQ$39,COLUMNS('6. Patients'!$C$9:R$9),0))</f>
        <v>#VALUE!</v>
      </c>
      <c r="BJ55" s="51" t="e">
        <f>-MIN(SUMPRODUCT(--($E$9:$E$28&lt;=BJ$33),--($B$9:$B$28=$J$34),--($F$9:$F$28&gt;=BJ$33),--($C$9:$C$28=$AW55),$H$9:$H$28,W$9:W$28),VLOOKUP($AW55,'6. Patients'!$C$10:$AQ$39,COLUMNS('6. Patients'!$C$9:S$9),0))</f>
        <v>#VALUE!</v>
      </c>
      <c r="BK55" s="51" t="e">
        <f>-MIN(SUMPRODUCT(--($E$9:$E$28&lt;=BK$33),--($B$9:$B$28=$J$34),--($F$9:$F$28&gt;=BK$33),--($C$9:$C$28=$AW55),$H$9:$H$28,X$9:X$28),VLOOKUP($AW55,'6. Patients'!$C$10:$AQ$39,COLUMNS('6. Patients'!$C$9:T$9),0))</f>
        <v>#VALUE!</v>
      </c>
      <c r="BL55" s="51" t="e">
        <f>-MIN(SUMPRODUCT(--($E$9:$E$28&lt;=BL$33),--($B$9:$B$28=$J$34),--($F$9:$F$28&gt;=BL$33),--($C$9:$C$28=$AW55),$H$9:$H$28,Y$9:Y$28),VLOOKUP($AW55,'6. Patients'!$C$10:$AQ$39,COLUMNS('6. Patients'!$C$9:U$9),0))</f>
        <v>#VALUE!</v>
      </c>
      <c r="BM55" s="51" t="e">
        <f>-MIN(SUMPRODUCT(--($E$9:$E$28&lt;=BM$33),--($B$9:$B$28=$J$34),--($F$9:$F$28&gt;=BM$33),--($C$9:$C$28=$AW55),$H$9:$H$28,Z$9:Z$28),VLOOKUP($AW55,'6. Patients'!$C$10:$AQ$39,COLUMNS('6. Patients'!$C$9:V$9),0))</f>
        <v>#VALUE!</v>
      </c>
      <c r="BN55" s="51" t="e">
        <f>-MIN(SUMPRODUCT(--($E$9:$E$28&lt;=BN$33),--($B$9:$B$28=$J$34),--($F$9:$F$28&gt;=BN$33),--($C$9:$C$28=$AW55),$H$9:$H$28,AA$9:AA$28),VLOOKUP($AW55,'6. Patients'!$C$10:$AQ$39,COLUMNS('6. Patients'!$C$9:W$9),0))</f>
        <v>#VALUE!</v>
      </c>
      <c r="BO55" s="51" t="e">
        <f>-MIN(SUMPRODUCT(--($E$9:$E$28&lt;=BO$33),--($B$9:$B$28=$J$34),--($F$9:$F$28&gt;=BO$33),--($C$9:$C$28=$AW55),$H$9:$H$28,AB$9:AB$28),VLOOKUP($AW55,'6. Patients'!$C$10:$AQ$39,COLUMNS('6. Patients'!$C$9:X$9),0))</f>
        <v>#VALUE!</v>
      </c>
      <c r="BP55" s="51" t="e">
        <f>-MIN(SUMPRODUCT(--($E$9:$E$28&lt;=BP$33),--($B$9:$B$28=$J$34),--($F$9:$F$28&gt;=BP$33),--($C$9:$C$28=$AW55),$H$9:$H$28,AC$9:AC$28),VLOOKUP($AW55,'6. Patients'!$C$10:$AQ$39,COLUMNS('6. Patients'!$C$9:Y$9),0))</f>
        <v>#VALUE!</v>
      </c>
      <c r="BQ55" s="51" t="e">
        <f>-MIN(SUMPRODUCT(--($E$9:$E$28&lt;=BQ$33),--($B$9:$B$28=$J$34),--($F$9:$F$28&gt;=BQ$33),--($C$9:$C$28=$AW55),$H$9:$H$28,AD$9:AD$28),VLOOKUP($AW55,'6. Patients'!$C$10:$AQ$39,COLUMNS('6. Patients'!$C$9:Z$9),0))</f>
        <v>#VALUE!</v>
      </c>
      <c r="BR55" s="51" t="e">
        <f>-MIN(SUMPRODUCT(--($E$9:$E$28&lt;=BR$33),--($B$9:$B$28=$J$34),--($F$9:$F$28&gt;=BR$33),--($C$9:$C$28=$AW55),$H$9:$H$28,AE$9:AE$28),VLOOKUP($AW55,'6. Patients'!$C$10:$AQ$39,COLUMNS('6. Patients'!$C$9:AA$9),0))</f>
        <v>#VALUE!</v>
      </c>
      <c r="BS55" s="51" t="e">
        <f>-MIN(SUMPRODUCT(--($E$9:$E$28&lt;=BS$33),--($B$9:$B$28=$J$34),--($F$9:$F$28&gt;=BS$33),--($C$9:$C$28=$AW55),$H$9:$H$28,AF$9:AF$28),VLOOKUP($AW55,'6. Patients'!$C$10:$AQ$39,COLUMNS('6. Patients'!$C$9:AB$9),0))</f>
        <v>#VALUE!</v>
      </c>
      <c r="BT55" s="51" t="e">
        <f>-MIN(SUMPRODUCT(--($E$9:$E$28&lt;=BT$33),--($B$9:$B$28=$J$34),--($F$9:$F$28&gt;=BT$33),--($C$9:$C$28=$AW55),$H$9:$H$28,AG$9:AG$28),VLOOKUP($AW55,'6. Patients'!$C$10:$AQ$39,COLUMNS('6. Patients'!$C$9:AC$9),0))</f>
        <v>#VALUE!</v>
      </c>
      <c r="BU55" s="51" t="e">
        <f>-MIN(SUMPRODUCT(--($E$9:$E$28&lt;=BU$33),--($B$9:$B$28=$J$34),--($F$9:$F$28&gt;=BU$33),--($C$9:$C$28=$AW55),$H$9:$H$28,AH$9:AH$28),VLOOKUP($AW55,'6. Patients'!$C$10:$AQ$39,COLUMNS('6. Patients'!$C$9:AD$9),0))</f>
        <v>#VALUE!</v>
      </c>
      <c r="BV55" s="51" t="e">
        <f>-MIN(SUMPRODUCT(--($E$9:$E$28&lt;=BV$33),--($B$9:$B$28=$J$34),--($F$9:$F$28&gt;=BV$33),--($C$9:$C$28=$AW55),$H$9:$H$28,AI$9:AI$28),VLOOKUP($AW55,'6. Patients'!$C$10:$AQ$39,COLUMNS('6. Patients'!$C$9:AE$9),0))</f>
        <v>#VALUE!</v>
      </c>
      <c r="BW55" s="51" t="e">
        <f>-MIN(SUMPRODUCT(--($E$9:$E$28&lt;=BW$33),--($B$9:$B$28=$J$34),--($F$9:$F$28&gt;=BW$33),--($C$9:$C$28=$AW55),$H$9:$H$28,AJ$9:AJ$28),VLOOKUP($AW55,'6. Patients'!$C$10:$AQ$39,COLUMNS('6. Patients'!$C$9:AF$9),0))</f>
        <v>#VALUE!</v>
      </c>
      <c r="BX55" s="51" t="e">
        <f>-MIN(SUMPRODUCT(--($E$9:$E$28&lt;=BX$33),--($B$9:$B$28=$J$34),--($F$9:$F$28&gt;=BX$33),--($C$9:$C$28=$AW55),$H$9:$H$28,AK$9:AK$28),VLOOKUP($AW55,'6. Patients'!$C$10:$AQ$39,COLUMNS('6. Patients'!$C$9:AG$9),0))</f>
        <v>#VALUE!</v>
      </c>
      <c r="BY55" s="51" t="e">
        <f>-MIN(SUMPRODUCT(--($E$9:$E$28&lt;=BY$33),--($B$9:$B$28=$J$34),--($F$9:$F$28&gt;=BY$33),--($C$9:$C$28=$AW55),$H$9:$H$28,AL$9:AL$28),VLOOKUP($AW55,'6. Patients'!$C$10:$AQ$39,COLUMNS('6. Patients'!$C$9:AH$9),0))</f>
        <v>#VALUE!</v>
      </c>
      <c r="BZ55" s="51" t="e">
        <f>-MIN(SUMPRODUCT(--($E$9:$E$28&lt;=BZ$33),--($B$9:$B$28=$J$34),--($F$9:$F$28&gt;=BZ$33),--($C$9:$C$28=$AW55),$H$9:$H$28,AM$9:AM$28),VLOOKUP($AW55,'6. Patients'!$C$10:$AQ$39,COLUMNS('6. Patients'!$C$9:AI$9),0))</f>
        <v>#VALUE!</v>
      </c>
      <c r="CA55" s="51" t="e">
        <f>-MIN(SUMPRODUCT(--($E$9:$E$28&lt;=CA$33),--($B$9:$B$28=$J$34),--($F$9:$F$28&gt;=CA$33),--($C$9:$C$28=$AW55),$H$9:$H$28,AN$9:AN$28),VLOOKUP($AW55,'6. Patients'!$C$10:$AQ$39,COLUMNS('6. Patients'!$C$9:AJ$9),0))</f>
        <v>#VALUE!</v>
      </c>
      <c r="CB55" s="51" t="e">
        <f>-MIN(SUMPRODUCT(--($E$9:$E$28&lt;=CB$33),--($B$9:$B$28=$J$34),--($F$9:$F$28&gt;=CB$33),--($C$9:$C$28=$AW55),$H$9:$H$28,AO$9:AO$28),VLOOKUP($AW55,'6. Patients'!$C$10:$AQ$39,COLUMNS('6. Patients'!$C$9:AK$9),0))</f>
        <v>#VALUE!</v>
      </c>
      <c r="CC55" s="51" t="e">
        <f>-MIN(SUMPRODUCT(--($E$9:$E$28&lt;=CC$33),--($B$9:$B$28=$J$34),--($F$9:$F$28&gt;=CC$33),--($C$9:$C$28=$AW55),$H$9:$H$28,AP$9:AP$28),VLOOKUP($AW55,'6. Patients'!$C$10:$AQ$39,COLUMNS('6. Patients'!$C$9:AL$9),0))</f>
        <v>#VALUE!</v>
      </c>
      <c r="CD55" s="51" t="e">
        <f>-MIN(SUMPRODUCT(--($E$9:$E$28&lt;=CD$33),--($B$9:$B$28=$J$34),--($F$9:$F$28&gt;=CD$33),--($C$9:$C$28=$AW55),$H$9:$H$28,AQ$9:AQ$28),VLOOKUP($AW55,'6. Patients'!$C$10:$AQ$39,COLUMNS('6. Patients'!$C$9:AM$9),0))</f>
        <v>#VALUE!</v>
      </c>
      <c r="CE55" s="51" t="e">
        <f>-MIN(SUMPRODUCT(--($E$9:$E$28&lt;=CE$33),--($B$9:$B$28=$J$34),--($F$9:$F$28&gt;=CE$33),--($C$9:$C$28=$AW55),$H$9:$H$28,AR$9:AR$28),VLOOKUP($AW55,'6. Patients'!$C$10:$AQ$39,COLUMNS('6. Patients'!$C$9:AN$9),0))</f>
        <v>#VALUE!</v>
      </c>
      <c r="CF55" s="51" t="e">
        <f>-MIN(SUMPRODUCT(--($E$9:$E$28&lt;=CF$33),--($B$9:$B$28=$J$34),--($F$9:$F$28&gt;=CF$33),--($C$9:$C$28=$AW55),$H$9:$H$28,AS$9:AS$28),VLOOKUP($AW55,'6. Patients'!$C$10:$AQ$39,COLUMNS('6. Patients'!$C$9:AO$9),0))</f>
        <v>#VALUE!</v>
      </c>
      <c r="CG55" s="51" t="e">
        <f>-MIN(SUMPRODUCT(--($E$9:$E$28&lt;=CG$33),--($B$9:$B$28=$J$34),--($F$9:$F$28&gt;=CG$33),--($C$9:$C$28=$AW55),$H$9:$H$28,AT$9:AT$28),VLOOKUP($AW55,'6. Patients'!$C$10:$AQ$39,COLUMNS('6. Patients'!$C$9:AP$9),0))</f>
        <v>#VALUE!</v>
      </c>
      <c r="CI55" s="5" t="str">
        <f t="shared" si="78"/>
        <v/>
      </c>
      <c r="CJ55" s="51">
        <f t="shared" si="6"/>
        <v>0</v>
      </c>
      <c r="CK55" s="51">
        <f t="shared" si="7"/>
        <v>0</v>
      </c>
      <c r="CL55" s="51">
        <f t="shared" si="8"/>
        <v>0</v>
      </c>
      <c r="CM55" s="51">
        <f t="shared" si="9"/>
        <v>0</v>
      </c>
      <c r="CN55" s="51">
        <f t="shared" si="10"/>
        <v>0</v>
      </c>
      <c r="CO55" s="51">
        <f t="shared" si="11"/>
        <v>0</v>
      </c>
      <c r="CP55" s="51">
        <f t="shared" si="12"/>
        <v>0</v>
      </c>
      <c r="CQ55" s="51">
        <f t="shared" si="13"/>
        <v>0</v>
      </c>
      <c r="CR55" s="51">
        <f t="shared" si="14"/>
        <v>0</v>
      </c>
      <c r="CS55" s="51">
        <f t="shared" si="15"/>
        <v>0</v>
      </c>
      <c r="CT55" s="51">
        <f t="shared" si="16"/>
        <v>0</v>
      </c>
      <c r="CU55" s="51">
        <f t="shared" si="17"/>
        <v>0</v>
      </c>
      <c r="CV55" s="51">
        <f t="shared" si="18"/>
        <v>0</v>
      </c>
      <c r="CW55" s="51">
        <f t="shared" si="19"/>
        <v>0</v>
      </c>
      <c r="CX55" s="51">
        <f t="shared" si="20"/>
        <v>0</v>
      </c>
      <c r="CY55" s="51">
        <f t="shared" si="21"/>
        <v>0</v>
      </c>
      <c r="CZ55" s="51">
        <f t="shared" si="22"/>
        <v>0</v>
      </c>
      <c r="DA55" s="51">
        <f t="shared" si="23"/>
        <v>0</v>
      </c>
      <c r="DB55" s="51">
        <f t="shared" si="24"/>
        <v>0</v>
      </c>
      <c r="DC55" s="51">
        <f t="shared" si="25"/>
        <v>0</v>
      </c>
      <c r="DD55" s="51">
        <f t="shared" si="26"/>
        <v>0</v>
      </c>
      <c r="DE55" s="51">
        <f t="shared" si="27"/>
        <v>0</v>
      </c>
      <c r="DF55" s="51">
        <f t="shared" si="28"/>
        <v>0</v>
      </c>
      <c r="DG55" s="51">
        <f t="shared" si="29"/>
        <v>0</v>
      </c>
      <c r="DH55" s="51">
        <f t="shared" si="30"/>
        <v>0</v>
      </c>
      <c r="DI55" s="51">
        <f t="shared" si="31"/>
        <v>0</v>
      </c>
      <c r="DJ55" s="51">
        <f t="shared" si="32"/>
        <v>0</v>
      </c>
      <c r="DK55" s="51">
        <f t="shared" si="33"/>
        <v>0</v>
      </c>
      <c r="DL55" s="51">
        <f t="shared" si="34"/>
        <v>0</v>
      </c>
      <c r="DM55" s="51">
        <f t="shared" si="35"/>
        <v>0</v>
      </c>
      <c r="DN55" s="51">
        <f t="shared" si="36"/>
        <v>0</v>
      </c>
      <c r="DO55" s="51">
        <f t="shared" si="37"/>
        <v>0</v>
      </c>
      <c r="DP55" s="51">
        <f t="shared" si="38"/>
        <v>0</v>
      </c>
      <c r="DQ55" s="51">
        <f t="shared" si="39"/>
        <v>0</v>
      </c>
      <c r="DR55" s="51">
        <f t="shared" si="40"/>
        <v>0</v>
      </c>
      <c r="DS55" s="51">
        <f t="shared" si="41"/>
        <v>0</v>
      </c>
    </row>
    <row r="56" spans="2:16347" x14ac:dyDescent="0.3">
      <c r="J56" s="5" t="str">
        <f>'6. Patients'!C31</f>
        <v/>
      </c>
      <c r="K56" s="5"/>
      <c r="L56" s="99" t="e">
        <f t="shared" si="79"/>
        <v>#VALUE!</v>
      </c>
      <c r="M56" s="99" t="e">
        <f t="shared" si="80"/>
        <v>#VALUE!</v>
      </c>
      <c r="N56" s="99" t="e">
        <f t="shared" si="81"/>
        <v>#VALUE!</v>
      </c>
      <c r="O56" s="99" t="e">
        <f t="shared" si="82"/>
        <v>#VALUE!</v>
      </c>
      <c r="P56" s="99" t="e">
        <f t="shared" si="83"/>
        <v>#VALUE!</v>
      </c>
      <c r="Q56" s="99" t="e">
        <f t="shared" si="84"/>
        <v>#VALUE!</v>
      </c>
      <c r="R56" s="99" t="e">
        <f t="shared" si="85"/>
        <v>#VALUE!</v>
      </c>
      <c r="S56" s="99" t="e">
        <f t="shared" si="49"/>
        <v>#VALUE!</v>
      </c>
      <c r="T56" s="99" t="e">
        <f t="shared" si="50"/>
        <v>#VALUE!</v>
      </c>
      <c r="U56" s="99" t="e">
        <f t="shared" si="51"/>
        <v>#VALUE!</v>
      </c>
      <c r="V56" s="99" t="e">
        <f t="shared" si="52"/>
        <v>#VALUE!</v>
      </c>
      <c r="W56" s="99" t="e">
        <f t="shared" si="53"/>
        <v>#VALUE!</v>
      </c>
      <c r="X56" s="99" t="e">
        <f t="shared" si="54"/>
        <v>#VALUE!</v>
      </c>
      <c r="Y56" s="99" t="e">
        <f t="shared" si="55"/>
        <v>#VALUE!</v>
      </c>
      <c r="Z56" s="99" t="e">
        <f t="shared" si="56"/>
        <v>#VALUE!</v>
      </c>
      <c r="AA56" s="99" t="e">
        <f t="shared" si="57"/>
        <v>#VALUE!</v>
      </c>
      <c r="AB56" s="99" t="e">
        <f t="shared" si="58"/>
        <v>#VALUE!</v>
      </c>
      <c r="AC56" s="99" t="e">
        <f t="shared" si="59"/>
        <v>#VALUE!</v>
      </c>
      <c r="AD56" s="99" t="e">
        <f t="shared" si="60"/>
        <v>#VALUE!</v>
      </c>
      <c r="AE56" s="99" t="e">
        <f t="shared" si="61"/>
        <v>#VALUE!</v>
      </c>
      <c r="AF56" s="99" t="e">
        <f t="shared" si="62"/>
        <v>#VALUE!</v>
      </c>
      <c r="AG56" s="99" t="e">
        <f t="shared" si="63"/>
        <v>#VALUE!</v>
      </c>
      <c r="AH56" s="99" t="e">
        <f t="shared" si="64"/>
        <v>#VALUE!</v>
      </c>
      <c r="AI56" s="99" t="e">
        <f t="shared" si="65"/>
        <v>#VALUE!</v>
      </c>
      <c r="AJ56" s="99" t="e">
        <f t="shared" si="66"/>
        <v>#VALUE!</v>
      </c>
      <c r="AK56" s="99" t="e">
        <f t="shared" si="67"/>
        <v>#VALUE!</v>
      </c>
      <c r="AL56" s="99" t="e">
        <f t="shared" si="68"/>
        <v>#VALUE!</v>
      </c>
      <c r="AM56" s="99" t="e">
        <f t="shared" si="69"/>
        <v>#VALUE!</v>
      </c>
      <c r="AN56" s="99" t="e">
        <f t="shared" si="70"/>
        <v>#VALUE!</v>
      </c>
      <c r="AO56" s="99" t="e">
        <f t="shared" si="71"/>
        <v>#VALUE!</v>
      </c>
      <c r="AP56" s="99" t="e">
        <f t="shared" si="72"/>
        <v>#VALUE!</v>
      </c>
      <c r="AQ56" s="99" t="e">
        <f t="shared" si="73"/>
        <v>#VALUE!</v>
      </c>
      <c r="AR56" s="99" t="e">
        <f t="shared" si="74"/>
        <v>#VALUE!</v>
      </c>
      <c r="AS56" s="99" t="e">
        <f t="shared" si="75"/>
        <v>#VALUE!</v>
      </c>
      <c r="AT56" s="99" t="e">
        <f t="shared" si="76"/>
        <v>#VALUE!</v>
      </c>
      <c r="AU56" s="99" t="e">
        <f t="shared" si="77"/>
        <v>#VALUE!</v>
      </c>
      <c r="AW56" s="5" t="str">
        <f t="shared" si="5"/>
        <v/>
      </c>
      <c r="AX56" s="51" t="e">
        <f>-MIN(SUMPRODUCT(--($E$9:$E$28&lt;=AX$33),--($B$9:$B$28=$J$34),--($F$9:$F$28&gt;=AX$33),--($C$9:$C$28=$AW56),$H$9:$H$28,K$9:K$28),VLOOKUP($AW56,'6. Patients'!$C$10:$AQ$39,COLUMNS('6. Patients'!$C$9:G$9),0))</f>
        <v>#VALUE!</v>
      </c>
      <c r="AY56" s="51" t="e">
        <f>-MIN(SUMPRODUCT(--($E$9:$E$28&lt;=AY$33),--($B$9:$B$28=$J$34),--($F$9:$F$28&gt;=AY$33),--($C$9:$C$28=$AW56),$H$9:$H$28,L$9:L$28),VLOOKUP($AW56,'6. Patients'!$C$10:$AQ$39,COLUMNS('6. Patients'!$C$9:H$9),0))</f>
        <v>#VALUE!</v>
      </c>
      <c r="AZ56" s="51" t="e">
        <f>-MIN(SUMPRODUCT(--($E$9:$E$28&lt;=AZ$33),--($B$9:$B$28=$J$34),--($F$9:$F$28&gt;=AZ$33),--($C$9:$C$28=$AW56),$H$9:$H$28,M$9:M$28),VLOOKUP($AW56,'6. Patients'!$C$10:$AQ$39,COLUMNS('6. Patients'!$C$9:I$9),0))</f>
        <v>#VALUE!</v>
      </c>
      <c r="BA56" s="51" t="e">
        <f>-MIN(SUMPRODUCT(--($E$9:$E$28&lt;=BA$33),--($B$9:$B$28=$J$34),--($F$9:$F$28&gt;=BA$33),--($C$9:$C$28=$AW56),$H$9:$H$28,N$9:N$28),VLOOKUP($AW56,'6. Patients'!$C$10:$AQ$39,COLUMNS('6. Patients'!$C$9:J$9),0))</f>
        <v>#VALUE!</v>
      </c>
      <c r="BB56" s="51" t="e">
        <f>-MIN(SUMPRODUCT(--($E$9:$E$28&lt;=BB$33),--($B$9:$B$28=$J$34),--($F$9:$F$28&gt;=BB$33),--($C$9:$C$28=$AW56),$H$9:$H$28,O$9:O$28),VLOOKUP($AW56,'6. Patients'!$C$10:$AQ$39,COLUMNS('6. Patients'!$C$9:K$9),0))</f>
        <v>#VALUE!</v>
      </c>
      <c r="BC56" s="51" t="e">
        <f>-MIN(SUMPRODUCT(--($E$9:$E$28&lt;=BC$33),--($B$9:$B$28=$J$34),--($F$9:$F$28&gt;=BC$33),--($C$9:$C$28=$AW56),$H$9:$H$28,P$9:P$28),VLOOKUP($AW56,'6. Patients'!$C$10:$AQ$39,COLUMNS('6. Patients'!$C$9:L$9),0))</f>
        <v>#VALUE!</v>
      </c>
      <c r="BD56" s="51" t="e">
        <f>-MIN(SUMPRODUCT(--($E$9:$E$28&lt;=BD$33),--($B$9:$B$28=$J$34),--($F$9:$F$28&gt;=BD$33),--($C$9:$C$28=$AW56),$H$9:$H$28,Q$9:Q$28),VLOOKUP($AW56,'6. Patients'!$C$10:$AQ$39,COLUMNS('6. Patients'!$C$9:M$9),0))</f>
        <v>#VALUE!</v>
      </c>
      <c r="BE56" s="51" t="e">
        <f>-MIN(SUMPRODUCT(--($E$9:$E$28&lt;=BE$33),--($B$9:$B$28=$J$34),--($F$9:$F$28&gt;=BE$33),--($C$9:$C$28=$AW56),$H$9:$H$28,R$9:R$28),VLOOKUP($AW56,'6. Patients'!$C$10:$AQ$39,COLUMNS('6. Patients'!$C$9:N$9),0))</f>
        <v>#VALUE!</v>
      </c>
      <c r="BF56" s="51" t="e">
        <f>-MIN(SUMPRODUCT(--($E$9:$E$28&lt;=BF$33),--($B$9:$B$28=$J$34),--($F$9:$F$28&gt;=BF$33),--($C$9:$C$28=$AW56),$H$9:$H$28,S$9:S$28),VLOOKUP($AW56,'6. Patients'!$C$10:$AQ$39,COLUMNS('6. Patients'!$C$9:O$9),0))</f>
        <v>#VALUE!</v>
      </c>
      <c r="BG56" s="51" t="e">
        <f>-MIN(SUMPRODUCT(--($E$9:$E$28&lt;=BG$33),--($B$9:$B$28=$J$34),--($F$9:$F$28&gt;=BG$33),--($C$9:$C$28=$AW56),$H$9:$H$28,T$9:T$28),VLOOKUP($AW56,'6. Patients'!$C$10:$AQ$39,COLUMNS('6. Patients'!$C$9:P$9),0))</f>
        <v>#VALUE!</v>
      </c>
      <c r="BH56" s="51" t="e">
        <f>-MIN(SUMPRODUCT(--($E$9:$E$28&lt;=BH$33),--($B$9:$B$28=$J$34),--($F$9:$F$28&gt;=BH$33),--($C$9:$C$28=$AW56),$H$9:$H$28,U$9:U$28),VLOOKUP($AW56,'6. Patients'!$C$10:$AQ$39,COLUMNS('6. Patients'!$C$9:Q$9),0))</f>
        <v>#VALUE!</v>
      </c>
      <c r="BI56" s="51" t="e">
        <f>-MIN(SUMPRODUCT(--($E$9:$E$28&lt;=BI$33),--($B$9:$B$28=$J$34),--($F$9:$F$28&gt;=BI$33),--($C$9:$C$28=$AW56),$H$9:$H$28,V$9:V$28),VLOOKUP($AW56,'6. Patients'!$C$10:$AQ$39,COLUMNS('6. Patients'!$C$9:R$9),0))</f>
        <v>#VALUE!</v>
      </c>
      <c r="BJ56" s="51" t="e">
        <f>-MIN(SUMPRODUCT(--($E$9:$E$28&lt;=BJ$33),--($B$9:$B$28=$J$34),--($F$9:$F$28&gt;=BJ$33),--($C$9:$C$28=$AW56),$H$9:$H$28,W$9:W$28),VLOOKUP($AW56,'6. Patients'!$C$10:$AQ$39,COLUMNS('6. Patients'!$C$9:S$9),0))</f>
        <v>#VALUE!</v>
      </c>
      <c r="BK56" s="51" t="e">
        <f>-MIN(SUMPRODUCT(--($E$9:$E$28&lt;=BK$33),--($B$9:$B$28=$J$34),--($F$9:$F$28&gt;=BK$33),--($C$9:$C$28=$AW56),$H$9:$H$28,X$9:X$28),VLOOKUP($AW56,'6. Patients'!$C$10:$AQ$39,COLUMNS('6. Patients'!$C$9:T$9),0))</f>
        <v>#VALUE!</v>
      </c>
      <c r="BL56" s="51" t="e">
        <f>-MIN(SUMPRODUCT(--($E$9:$E$28&lt;=BL$33),--($B$9:$B$28=$J$34),--($F$9:$F$28&gt;=BL$33),--($C$9:$C$28=$AW56),$H$9:$H$28,Y$9:Y$28),VLOOKUP($AW56,'6. Patients'!$C$10:$AQ$39,COLUMNS('6. Patients'!$C$9:U$9),0))</f>
        <v>#VALUE!</v>
      </c>
      <c r="BM56" s="51" t="e">
        <f>-MIN(SUMPRODUCT(--($E$9:$E$28&lt;=BM$33),--($B$9:$B$28=$J$34),--($F$9:$F$28&gt;=BM$33),--($C$9:$C$28=$AW56),$H$9:$H$28,Z$9:Z$28),VLOOKUP($AW56,'6. Patients'!$C$10:$AQ$39,COLUMNS('6. Patients'!$C$9:V$9),0))</f>
        <v>#VALUE!</v>
      </c>
      <c r="BN56" s="51" t="e">
        <f>-MIN(SUMPRODUCT(--($E$9:$E$28&lt;=BN$33),--($B$9:$B$28=$J$34),--($F$9:$F$28&gt;=BN$33),--($C$9:$C$28=$AW56),$H$9:$H$28,AA$9:AA$28),VLOOKUP($AW56,'6. Patients'!$C$10:$AQ$39,COLUMNS('6. Patients'!$C$9:W$9),0))</f>
        <v>#VALUE!</v>
      </c>
      <c r="BO56" s="51" t="e">
        <f>-MIN(SUMPRODUCT(--($E$9:$E$28&lt;=BO$33),--($B$9:$B$28=$J$34),--($F$9:$F$28&gt;=BO$33),--($C$9:$C$28=$AW56),$H$9:$H$28,AB$9:AB$28),VLOOKUP($AW56,'6. Patients'!$C$10:$AQ$39,COLUMNS('6. Patients'!$C$9:X$9),0))</f>
        <v>#VALUE!</v>
      </c>
      <c r="BP56" s="51" t="e">
        <f>-MIN(SUMPRODUCT(--($E$9:$E$28&lt;=BP$33),--($B$9:$B$28=$J$34),--($F$9:$F$28&gt;=BP$33),--($C$9:$C$28=$AW56),$H$9:$H$28,AC$9:AC$28),VLOOKUP($AW56,'6. Patients'!$C$10:$AQ$39,COLUMNS('6. Patients'!$C$9:Y$9),0))</f>
        <v>#VALUE!</v>
      </c>
      <c r="BQ56" s="51" t="e">
        <f>-MIN(SUMPRODUCT(--($E$9:$E$28&lt;=BQ$33),--($B$9:$B$28=$J$34),--($F$9:$F$28&gt;=BQ$33),--($C$9:$C$28=$AW56),$H$9:$H$28,AD$9:AD$28),VLOOKUP($AW56,'6. Patients'!$C$10:$AQ$39,COLUMNS('6. Patients'!$C$9:Z$9),0))</f>
        <v>#VALUE!</v>
      </c>
      <c r="BR56" s="51" t="e">
        <f>-MIN(SUMPRODUCT(--($E$9:$E$28&lt;=BR$33),--($B$9:$B$28=$J$34),--($F$9:$F$28&gt;=BR$33),--($C$9:$C$28=$AW56),$H$9:$H$28,AE$9:AE$28),VLOOKUP($AW56,'6. Patients'!$C$10:$AQ$39,COLUMNS('6. Patients'!$C$9:AA$9),0))</f>
        <v>#VALUE!</v>
      </c>
      <c r="BS56" s="51" t="e">
        <f>-MIN(SUMPRODUCT(--($E$9:$E$28&lt;=BS$33),--($B$9:$B$28=$J$34),--($F$9:$F$28&gt;=BS$33),--($C$9:$C$28=$AW56),$H$9:$H$28,AF$9:AF$28),VLOOKUP($AW56,'6. Patients'!$C$10:$AQ$39,COLUMNS('6. Patients'!$C$9:AB$9),0))</f>
        <v>#VALUE!</v>
      </c>
      <c r="BT56" s="51" t="e">
        <f>-MIN(SUMPRODUCT(--($E$9:$E$28&lt;=BT$33),--($B$9:$B$28=$J$34),--($F$9:$F$28&gt;=BT$33),--($C$9:$C$28=$AW56),$H$9:$H$28,AG$9:AG$28),VLOOKUP($AW56,'6. Patients'!$C$10:$AQ$39,COLUMNS('6. Patients'!$C$9:AC$9),0))</f>
        <v>#VALUE!</v>
      </c>
      <c r="BU56" s="51" t="e">
        <f>-MIN(SUMPRODUCT(--($E$9:$E$28&lt;=BU$33),--($B$9:$B$28=$J$34),--($F$9:$F$28&gt;=BU$33),--($C$9:$C$28=$AW56),$H$9:$H$28,AH$9:AH$28),VLOOKUP($AW56,'6. Patients'!$C$10:$AQ$39,COLUMNS('6. Patients'!$C$9:AD$9),0))</f>
        <v>#VALUE!</v>
      </c>
      <c r="BV56" s="51" t="e">
        <f>-MIN(SUMPRODUCT(--($E$9:$E$28&lt;=BV$33),--($B$9:$B$28=$J$34),--($F$9:$F$28&gt;=BV$33),--($C$9:$C$28=$AW56),$H$9:$H$28,AI$9:AI$28),VLOOKUP($AW56,'6. Patients'!$C$10:$AQ$39,COLUMNS('6. Patients'!$C$9:AE$9),0))</f>
        <v>#VALUE!</v>
      </c>
      <c r="BW56" s="51" t="e">
        <f>-MIN(SUMPRODUCT(--($E$9:$E$28&lt;=BW$33),--($B$9:$B$28=$J$34),--($F$9:$F$28&gt;=BW$33),--($C$9:$C$28=$AW56),$H$9:$H$28,AJ$9:AJ$28),VLOOKUP($AW56,'6. Patients'!$C$10:$AQ$39,COLUMNS('6. Patients'!$C$9:AF$9),0))</f>
        <v>#VALUE!</v>
      </c>
      <c r="BX56" s="51" t="e">
        <f>-MIN(SUMPRODUCT(--($E$9:$E$28&lt;=BX$33),--($B$9:$B$28=$J$34),--($F$9:$F$28&gt;=BX$33),--($C$9:$C$28=$AW56),$H$9:$H$28,AK$9:AK$28),VLOOKUP($AW56,'6. Patients'!$C$10:$AQ$39,COLUMNS('6. Patients'!$C$9:AG$9),0))</f>
        <v>#VALUE!</v>
      </c>
      <c r="BY56" s="51" t="e">
        <f>-MIN(SUMPRODUCT(--($E$9:$E$28&lt;=BY$33),--($B$9:$B$28=$J$34),--($F$9:$F$28&gt;=BY$33),--($C$9:$C$28=$AW56),$H$9:$H$28,AL$9:AL$28),VLOOKUP($AW56,'6. Patients'!$C$10:$AQ$39,COLUMNS('6. Patients'!$C$9:AH$9),0))</f>
        <v>#VALUE!</v>
      </c>
      <c r="BZ56" s="51" t="e">
        <f>-MIN(SUMPRODUCT(--($E$9:$E$28&lt;=BZ$33),--($B$9:$B$28=$J$34),--($F$9:$F$28&gt;=BZ$33),--($C$9:$C$28=$AW56),$H$9:$H$28,AM$9:AM$28),VLOOKUP($AW56,'6. Patients'!$C$10:$AQ$39,COLUMNS('6. Patients'!$C$9:AI$9),0))</f>
        <v>#VALUE!</v>
      </c>
      <c r="CA56" s="51" t="e">
        <f>-MIN(SUMPRODUCT(--($E$9:$E$28&lt;=CA$33),--($B$9:$B$28=$J$34),--($F$9:$F$28&gt;=CA$33),--($C$9:$C$28=$AW56),$H$9:$H$28,AN$9:AN$28),VLOOKUP($AW56,'6. Patients'!$C$10:$AQ$39,COLUMNS('6. Patients'!$C$9:AJ$9),0))</f>
        <v>#VALUE!</v>
      </c>
      <c r="CB56" s="51" t="e">
        <f>-MIN(SUMPRODUCT(--($E$9:$E$28&lt;=CB$33),--($B$9:$B$28=$J$34),--($F$9:$F$28&gt;=CB$33),--($C$9:$C$28=$AW56),$H$9:$H$28,AO$9:AO$28),VLOOKUP($AW56,'6. Patients'!$C$10:$AQ$39,COLUMNS('6. Patients'!$C$9:AK$9),0))</f>
        <v>#VALUE!</v>
      </c>
      <c r="CC56" s="51" t="e">
        <f>-MIN(SUMPRODUCT(--($E$9:$E$28&lt;=CC$33),--($B$9:$B$28=$J$34),--($F$9:$F$28&gt;=CC$33),--($C$9:$C$28=$AW56),$H$9:$H$28,AP$9:AP$28),VLOOKUP($AW56,'6. Patients'!$C$10:$AQ$39,COLUMNS('6. Patients'!$C$9:AL$9),0))</f>
        <v>#VALUE!</v>
      </c>
      <c r="CD56" s="51" t="e">
        <f>-MIN(SUMPRODUCT(--($E$9:$E$28&lt;=CD$33),--($B$9:$B$28=$J$34),--($F$9:$F$28&gt;=CD$33),--($C$9:$C$28=$AW56),$H$9:$H$28,AQ$9:AQ$28),VLOOKUP($AW56,'6. Patients'!$C$10:$AQ$39,COLUMNS('6. Patients'!$C$9:AM$9),0))</f>
        <v>#VALUE!</v>
      </c>
      <c r="CE56" s="51" t="e">
        <f>-MIN(SUMPRODUCT(--($E$9:$E$28&lt;=CE$33),--($B$9:$B$28=$J$34),--($F$9:$F$28&gt;=CE$33),--($C$9:$C$28=$AW56),$H$9:$H$28,AR$9:AR$28),VLOOKUP($AW56,'6. Patients'!$C$10:$AQ$39,COLUMNS('6. Patients'!$C$9:AN$9),0))</f>
        <v>#VALUE!</v>
      </c>
      <c r="CF56" s="51" t="e">
        <f>-MIN(SUMPRODUCT(--($E$9:$E$28&lt;=CF$33),--($B$9:$B$28=$J$34),--($F$9:$F$28&gt;=CF$33),--($C$9:$C$28=$AW56),$H$9:$H$28,AS$9:AS$28),VLOOKUP($AW56,'6. Patients'!$C$10:$AQ$39,COLUMNS('6. Patients'!$C$9:AO$9),0))</f>
        <v>#VALUE!</v>
      </c>
      <c r="CG56" s="51" t="e">
        <f>-MIN(SUMPRODUCT(--($E$9:$E$28&lt;=CG$33),--($B$9:$B$28=$J$34),--($F$9:$F$28&gt;=CG$33),--($C$9:$C$28=$AW56),$H$9:$H$28,AT$9:AT$28),VLOOKUP($AW56,'6. Patients'!$C$10:$AQ$39,COLUMNS('6. Patients'!$C$9:AP$9),0))</f>
        <v>#VALUE!</v>
      </c>
      <c r="CI56" s="5" t="str">
        <f t="shared" si="78"/>
        <v/>
      </c>
      <c r="CJ56" s="51">
        <f t="shared" si="6"/>
        <v>0</v>
      </c>
      <c r="CK56" s="51">
        <f t="shared" si="7"/>
        <v>0</v>
      </c>
      <c r="CL56" s="51">
        <f t="shared" si="8"/>
        <v>0</v>
      </c>
      <c r="CM56" s="51">
        <f t="shared" si="9"/>
        <v>0</v>
      </c>
      <c r="CN56" s="51">
        <f t="shared" si="10"/>
        <v>0</v>
      </c>
      <c r="CO56" s="51">
        <f t="shared" si="11"/>
        <v>0</v>
      </c>
      <c r="CP56" s="51">
        <f t="shared" si="12"/>
        <v>0</v>
      </c>
      <c r="CQ56" s="51">
        <f t="shared" si="13"/>
        <v>0</v>
      </c>
      <c r="CR56" s="51">
        <f t="shared" si="14"/>
        <v>0</v>
      </c>
      <c r="CS56" s="51">
        <f t="shared" si="15"/>
        <v>0</v>
      </c>
      <c r="CT56" s="51">
        <f t="shared" si="16"/>
        <v>0</v>
      </c>
      <c r="CU56" s="51">
        <f t="shared" si="17"/>
        <v>0</v>
      </c>
      <c r="CV56" s="51">
        <f t="shared" si="18"/>
        <v>0</v>
      </c>
      <c r="CW56" s="51">
        <f t="shared" si="19"/>
        <v>0</v>
      </c>
      <c r="CX56" s="51">
        <f t="shared" si="20"/>
        <v>0</v>
      </c>
      <c r="CY56" s="51">
        <f t="shared" si="21"/>
        <v>0</v>
      </c>
      <c r="CZ56" s="51">
        <f t="shared" si="22"/>
        <v>0</v>
      </c>
      <c r="DA56" s="51">
        <f t="shared" si="23"/>
        <v>0</v>
      </c>
      <c r="DB56" s="51">
        <f t="shared" si="24"/>
        <v>0</v>
      </c>
      <c r="DC56" s="51">
        <f t="shared" si="25"/>
        <v>0</v>
      </c>
      <c r="DD56" s="51">
        <f t="shared" si="26"/>
        <v>0</v>
      </c>
      <c r="DE56" s="51">
        <f t="shared" si="27"/>
        <v>0</v>
      </c>
      <c r="DF56" s="51">
        <f t="shared" si="28"/>
        <v>0</v>
      </c>
      <c r="DG56" s="51">
        <f t="shared" si="29"/>
        <v>0</v>
      </c>
      <c r="DH56" s="51">
        <f t="shared" si="30"/>
        <v>0</v>
      </c>
      <c r="DI56" s="51">
        <f t="shared" si="31"/>
        <v>0</v>
      </c>
      <c r="DJ56" s="51">
        <f t="shared" si="32"/>
        <v>0</v>
      </c>
      <c r="DK56" s="51">
        <f t="shared" si="33"/>
        <v>0</v>
      </c>
      <c r="DL56" s="51">
        <f t="shared" si="34"/>
        <v>0</v>
      </c>
      <c r="DM56" s="51">
        <f t="shared" si="35"/>
        <v>0</v>
      </c>
      <c r="DN56" s="51">
        <f t="shared" si="36"/>
        <v>0</v>
      </c>
      <c r="DO56" s="51">
        <f t="shared" si="37"/>
        <v>0</v>
      </c>
      <c r="DP56" s="51">
        <f t="shared" si="38"/>
        <v>0</v>
      </c>
      <c r="DQ56" s="51">
        <f t="shared" si="39"/>
        <v>0</v>
      </c>
      <c r="DR56" s="51">
        <f t="shared" si="40"/>
        <v>0</v>
      </c>
      <c r="DS56" s="51">
        <f t="shared" si="41"/>
        <v>0</v>
      </c>
    </row>
    <row r="57" spans="2:16347" x14ac:dyDescent="0.3">
      <c r="J57" s="5" t="str">
        <f>'6. Patients'!C32</f>
        <v/>
      </c>
      <c r="K57" s="5"/>
      <c r="L57" s="99" t="e">
        <f t="shared" si="79"/>
        <v>#VALUE!</v>
      </c>
      <c r="M57" s="99" t="e">
        <f t="shared" si="80"/>
        <v>#VALUE!</v>
      </c>
      <c r="N57" s="99" t="e">
        <f t="shared" si="81"/>
        <v>#VALUE!</v>
      </c>
      <c r="O57" s="99" t="e">
        <f t="shared" si="82"/>
        <v>#VALUE!</v>
      </c>
      <c r="P57" s="99" t="e">
        <f t="shared" si="83"/>
        <v>#VALUE!</v>
      </c>
      <c r="Q57" s="99" t="e">
        <f t="shared" si="84"/>
        <v>#VALUE!</v>
      </c>
      <c r="R57" s="99" t="e">
        <f t="shared" si="85"/>
        <v>#VALUE!</v>
      </c>
      <c r="S57" s="99" t="e">
        <f t="shared" si="49"/>
        <v>#VALUE!</v>
      </c>
      <c r="T57" s="99" t="e">
        <f t="shared" si="50"/>
        <v>#VALUE!</v>
      </c>
      <c r="U57" s="99" t="e">
        <f t="shared" si="51"/>
        <v>#VALUE!</v>
      </c>
      <c r="V57" s="99" t="e">
        <f t="shared" si="52"/>
        <v>#VALUE!</v>
      </c>
      <c r="W57" s="99" t="e">
        <f t="shared" si="53"/>
        <v>#VALUE!</v>
      </c>
      <c r="X57" s="99" t="e">
        <f t="shared" si="54"/>
        <v>#VALUE!</v>
      </c>
      <c r="Y57" s="99" t="e">
        <f t="shared" si="55"/>
        <v>#VALUE!</v>
      </c>
      <c r="Z57" s="99" t="e">
        <f t="shared" si="56"/>
        <v>#VALUE!</v>
      </c>
      <c r="AA57" s="99" t="e">
        <f t="shared" si="57"/>
        <v>#VALUE!</v>
      </c>
      <c r="AB57" s="99" t="e">
        <f t="shared" si="58"/>
        <v>#VALUE!</v>
      </c>
      <c r="AC57" s="99" t="e">
        <f t="shared" si="59"/>
        <v>#VALUE!</v>
      </c>
      <c r="AD57" s="99" t="e">
        <f t="shared" si="60"/>
        <v>#VALUE!</v>
      </c>
      <c r="AE57" s="99" t="e">
        <f t="shared" si="61"/>
        <v>#VALUE!</v>
      </c>
      <c r="AF57" s="99" t="e">
        <f t="shared" si="62"/>
        <v>#VALUE!</v>
      </c>
      <c r="AG57" s="99" t="e">
        <f t="shared" si="63"/>
        <v>#VALUE!</v>
      </c>
      <c r="AH57" s="99" t="e">
        <f t="shared" si="64"/>
        <v>#VALUE!</v>
      </c>
      <c r="AI57" s="99" t="e">
        <f t="shared" si="65"/>
        <v>#VALUE!</v>
      </c>
      <c r="AJ57" s="99" t="e">
        <f t="shared" si="66"/>
        <v>#VALUE!</v>
      </c>
      <c r="AK57" s="99" t="e">
        <f t="shared" si="67"/>
        <v>#VALUE!</v>
      </c>
      <c r="AL57" s="99" t="e">
        <f t="shared" si="68"/>
        <v>#VALUE!</v>
      </c>
      <c r="AM57" s="99" t="e">
        <f t="shared" si="69"/>
        <v>#VALUE!</v>
      </c>
      <c r="AN57" s="99" t="e">
        <f t="shared" si="70"/>
        <v>#VALUE!</v>
      </c>
      <c r="AO57" s="99" t="e">
        <f t="shared" si="71"/>
        <v>#VALUE!</v>
      </c>
      <c r="AP57" s="99" t="e">
        <f t="shared" si="72"/>
        <v>#VALUE!</v>
      </c>
      <c r="AQ57" s="99" t="e">
        <f t="shared" si="73"/>
        <v>#VALUE!</v>
      </c>
      <c r="AR57" s="99" t="e">
        <f t="shared" si="74"/>
        <v>#VALUE!</v>
      </c>
      <c r="AS57" s="99" t="e">
        <f t="shared" si="75"/>
        <v>#VALUE!</v>
      </c>
      <c r="AT57" s="99" t="e">
        <f t="shared" si="76"/>
        <v>#VALUE!</v>
      </c>
      <c r="AU57" s="99" t="e">
        <f t="shared" si="77"/>
        <v>#VALUE!</v>
      </c>
      <c r="AW57" s="5" t="str">
        <f t="shared" si="5"/>
        <v/>
      </c>
      <c r="AX57" s="51" t="e">
        <f>-MIN(SUMPRODUCT(--($E$9:$E$28&lt;=AX$33),--($B$9:$B$28=$J$34),--($F$9:$F$28&gt;=AX$33),--($C$9:$C$28=$AW57),$H$9:$H$28,K$9:K$28),VLOOKUP($AW57,'6. Patients'!$C$10:$AQ$39,COLUMNS('6. Patients'!$C$9:G$9),0))</f>
        <v>#VALUE!</v>
      </c>
      <c r="AY57" s="51" t="e">
        <f>-MIN(SUMPRODUCT(--($E$9:$E$28&lt;=AY$33),--($B$9:$B$28=$J$34),--($F$9:$F$28&gt;=AY$33),--($C$9:$C$28=$AW57),$H$9:$H$28,L$9:L$28),VLOOKUP($AW57,'6. Patients'!$C$10:$AQ$39,COLUMNS('6. Patients'!$C$9:H$9),0))</f>
        <v>#VALUE!</v>
      </c>
      <c r="AZ57" s="51" t="e">
        <f>-MIN(SUMPRODUCT(--($E$9:$E$28&lt;=AZ$33),--($B$9:$B$28=$J$34),--($F$9:$F$28&gt;=AZ$33),--($C$9:$C$28=$AW57),$H$9:$H$28,M$9:M$28),VLOOKUP($AW57,'6. Patients'!$C$10:$AQ$39,COLUMNS('6. Patients'!$C$9:I$9),0))</f>
        <v>#VALUE!</v>
      </c>
      <c r="BA57" s="51" t="e">
        <f>-MIN(SUMPRODUCT(--($E$9:$E$28&lt;=BA$33),--($B$9:$B$28=$J$34),--($F$9:$F$28&gt;=BA$33),--($C$9:$C$28=$AW57),$H$9:$H$28,N$9:N$28),VLOOKUP($AW57,'6. Patients'!$C$10:$AQ$39,COLUMNS('6. Patients'!$C$9:J$9),0))</f>
        <v>#VALUE!</v>
      </c>
      <c r="BB57" s="51" t="e">
        <f>-MIN(SUMPRODUCT(--($E$9:$E$28&lt;=BB$33),--($B$9:$B$28=$J$34),--($F$9:$F$28&gt;=BB$33),--($C$9:$C$28=$AW57),$H$9:$H$28,O$9:O$28),VLOOKUP($AW57,'6. Patients'!$C$10:$AQ$39,COLUMNS('6. Patients'!$C$9:K$9),0))</f>
        <v>#VALUE!</v>
      </c>
      <c r="BC57" s="51" t="e">
        <f>-MIN(SUMPRODUCT(--($E$9:$E$28&lt;=BC$33),--($B$9:$B$28=$J$34),--($F$9:$F$28&gt;=BC$33),--($C$9:$C$28=$AW57),$H$9:$H$28,P$9:P$28),VLOOKUP($AW57,'6. Patients'!$C$10:$AQ$39,COLUMNS('6. Patients'!$C$9:L$9),0))</f>
        <v>#VALUE!</v>
      </c>
      <c r="BD57" s="51" t="e">
        <f>-MIN(SUMPRODUCT(--($E$9:$E$28&lt;=BD$33),--($B$9:$B$28=$J$34),--($F$9:$F$28&gt;=BD$33),--($C$9:$C$28=$AW57),$H$9:$H$28,Q$9:Q$28),VLOOKUP($AW57,'6. Patients'!$C$10:$AQ$39,COLUMNS('6. Patients'!$C$9:M$9),0))</f>
        <v>#VALUE!</v>
      </c>
      <c r="BE57" s="51" t="e">
        <f>-MIN(SUMPRODUCT(--($E$9:$E$28&lt;=BE$33),--($B$9:$B$28=$J$34),--($F$9:$F$28&gt;=BE$33),--($C$9:$C$28=$AW57),$H$9:$H$28,R$9:R$28),VLOOKUP($AW57,'6. Patients'!$C$10:$AQ$39,COLUMNS('6. Patients'!$C$9:N$9),0))</f>
        <v>#VALUE!</v>
      </c>
      <c r="BF57" s="51" t="e">
        <f>-MIN(SUMPRODUCT(--($E$9:$E$28&lt;=BF$33),--($B$9:$B$28=$J$34),--($F$9:$F$28&gt;=BF$33),--($C$9:$C$28=$AW57),$H$9:$H$28,S$9:S$28),VLOOKUP($AW57,'6. Patients'!$C$10:$AQ$39,COLUMNS('6. Patients'!$C$9:O$9),0))</f>
        <v>#VALUE!</v>
      </c>
      <c r="BG57" s="51" t="e">
        <f>-MIN(SUMPRODUCT(--($E$9:$E$28&lt;=BG$33),--($B$9:$B$28=$J$34),--($F$9:$F$28&gt;=BG$33),--($C$9:$C$28=$AW57),$H$9:$H$28,T$9:T$28),VLOOKUP($AW57,'6. Patients'!$C$10:$AQ$39,COLUMNS('6. Patients'!$C$9:P$9),0))</f>
        <v>#VALUE!</v>
      </c>
      <c r="BH57" s="51" t="e">
        <f>-MIN(SUMPRODUCT(--($E$9:$E$28&lt;=BH$33),--($B$9:$B$28=$J$34),--($F$9:$F$28&gt;=BH$33),--($C$9:$C$28=$AW57),$H$9:$H$28,U$9:U$28),VLOOKUP($AW57,'6. Patients'!$C$10:$AQ$39,COLUMNS('6. Patients'!$C$9:Q$9),0))</f>
        <v>#VALUE!</v>
      </c>
      <c r="BI57" s="51" t="e">
        <f>-MIN(SUMPRODUCT(--($E$9:$E$28&lt;=BI$33),--($B$9:$B$28=$J$34),--($F$9:$F$28&gt;=BI$33),--($C$9:$C$28=$AW57),$H$9:$H$28,V$9:V$28),VLOOKUP($AW57,'6. Patients'!$C$10:$AQ$39,COLUMNS('6. Patients'!$C$9:R$9),0))</f>
        <v>#VALUE!</v>
      </c>
      <c r="BJ57" s="51" t="e">
        <f>-MIN(SUMPRODUCT(--($E$9:$E$28&lt;=BJ$33),--($B$9:$B$28=$J$34),--($F$9:$F$28&gt;=BJ$33),--($C$9:$C$28=$AW57),$H$9:$H$28,W$9:W$28),VLOOKUP($AW57,'6. Patients'!$C$10:$AQ$39,COLUMNS('6. Patients'!$C$9:S$9),0))</f>
        <v>#VALUE!</v>
      </c>
      <c r="BK57" s="51" t="e">
        <f>-MIN(SUMPRODUCT(--($E$9:$E$28&lt;=BK$33),--($B$9:$B$28=$J$34),--($F$9:$F$28&gt;=BK$33),--($C$9:$C$28=$AW57),$H$9:$H$28,X$9:X$28),VLOOKUP($AW57,'6. Patients'!$C$10:$AQ$39,COLUMNS('6. Patients'!$C$9:T$9),0))</f>
        <v>#VALUE!</v>
      </c>
      <c r="BL57" s="51" t="e">
        <f>-MIN(SUMPRODUCT(--($E$9:$E$28&lt;=BL$33),--($B$9:$B$28=$J$34),--($F$9:$F$28&gt;=BL$33),--($C$9:$C$28=$AW57),$H$9:$H$28,Y$9:Y$28),VLOOKUP($AW57,'6. Patients'!$C$10:$AQ$39,COLUMNS('6. Patients'!$C$9:U$9),0))</f>
        <v>#VALUE!</v>
      </c>
      <c r="BM57" s="51" t="e">
        <f>-MIN(SUMPRODUCT(--($E$9:$E$28&lt;=BM$33),--($B$9:$B$28=$J$34),--($F$9:$F$28&gt;=BM$33),--($C$9:$C$28=$AW57),$H$9:$H$28,Z$9:Z$28),VLOOKUP($AW57,'6. Patients'!$C$10:$AQ$39,COLUMNS('6. Patients'!$C$9:V$9),0))</f>
        <v>#VALUE!</v>
      </c>
      <c r="BN57" s="51" t="e">
        <f>-MIN(SUMPRODUCT(--($E$9:$E$28&lt;=BN$33),--($B$9:$B$28=$J$34),--($F$9:$F$28&gt;=BN$33),--($C$9:$C$28=$AW57),$H$9:$H$28,AA$9:AA$28),VLOOKUP($AW57,'6. Patients'!$C$10:$AQ$39,COLUMNS('6. Patients'!$C$9:W$9),0))</f>
        <v>#VALUE!</v>
      </c>
      <c r="BO57" s="51" t="e">
        <f>-MIN(SUMPRODUCT(--($E$9:$E$28&lt;=BO$33),--($B$9:$B$28=$J$34),--($F$9:$F$28&gt;=BO$33),--($C$9:$C$28=$AW57),$H$9:$H$28,AB$9:AB$28),VLOOKUP($AW57,'6. Patients'!$C$10:$AQ$39,COLUMNS('6. Patients'!$C$9:X$9),0))</f>
        <v>#VALUE!</v>
      </c>
      <c r="BP57" s="51" t="e">
        <f>-MIN(SUMPRODUCT(--($E$9:$E$28&lt;=BP$33),--($B$9:$B$28=$J$34),--($F$9:$F$28&gt;=BP$33),--($C$9:$C$28=$AW57),$H$9:$H$28,AC$9:AC$28),VLOOKUP($AW57,'6. Patients'!$C$10:$AQ$39,COLUMNS('6. Patients'!$C$9:Y$9),0))</f>
        <v>#VALUE!</v>
      </c>
      <c r="BQ57" s="51" t="e">
        <f>-MIN(SUMPRODUCT(--($E$9:$E$28&lt;=BQ$33),--($B$9:$B$28=$J$34),--($F$9:$F$28&gt;=BQ$33),--($C$9:$C$28=$AW57),$H$9:$H$28,AD$9:AD$28),VLOOKUP($AW57,'6. Patients'!$C$10:$AQ$39,COLUMNS('6. Patients'!$C$9:Z$9),0))</f>
        <v>#VALUE!</v>
      </c>
      <c r="BR57" s="51" t="e">
        <f>-MIN(SUMPRODUCT(--($E$9:$E$28&lt;=BR$33),--($B$9:$B$28=$J$34),--($F$9:$F$28&gt;=BR$33),--($C$9:$C$28=$AW57),$H$9:$H$28,AE$9:AE$28),VLOOKUP($AW57,'6. Patients'!$C$10:$AQ$39,COLUMNS('6. Patients'!$C$9:AA$9),0))</f>
        <v>#VALUE!</v>
      </c>
      <c r="BS57" s="51" t="e">
        <f>-MIN(SUMPRODUCT(--($E$9:$E$28&lt;=BS$33),--($B$9:$B$28=$J$34),--($F$9:$F$28&gt;=BS$33),--($C$9:$C$28=$AW57),$H$9:$H$28,AF$9:AF$28),VLOOKUP($AW57,'6. Patients'!$C$10:$AQ$39,COLUMNS('6. Patients'!$C$9:AB$9),0))</f>
        <v>#VALUE!</v>
      </c>
      <c r="BT57" s="51" t="e">
        <f>-MIN(SUMPRODUCT(--($E$9:$E$28&lt;=BT$33),--($B$9:$B$28=$J$34),--($F$9:$F$28&gt;=BT$33),--($C$9:$C$28=$AW57),$H$9:$H$28,AG$9:AG$28),VLOOKUP($AW57,'6. Patients'!$C$10:$AQ$39,COLUMNS('6. Patients'!$C$9:AC$9),0))</f>
        <v>#VALUE!</v>
      </c>
      <c r="BU57" s="51" t="e">
        <f>-MIN(SUMPRODUCT(--($E$9:$E$28&lt;=BU$33),--($B$9:$B$28=$J$34),--($F$9:$F$28&gt;=BU$33),--($C$9:$C$28=$AW57),$H$9:$H$28,AH$9:AH$28),VLOOKUP($AW57,'6. Patients'!$C$10:$AQ$39,COLUMNS('6. Patients'!$C$9:AD$9),0))</f>
        <v>#VALUE!</v>
      </c>
      <c r="BV57" s="51" t="e">
        <f>-MIN(SUMPRODUCT(--($E$9:$E$28&lt;=BV$33),--($B$9:$B$28=$J$34),--($F$9:$F$28&gt;=BV$33),--($C$9:$C$28=$AW57),$H$9:$H$28,AI$9:AI$28),VLOOKUP($AW57,'6. Patients'!$C$10:$AQ$39,COLUMNS('6. Patients'!$C$9:AE$9),0))</f>
        <v>#VALUE!</v>
      </c>
      <c r="BW57" s="51" t="e">
        <f>-MIN(SUMPRODUCT(--($E$9:$E$28&lt;=BW$33),--($B$9:$B$28=$J$34),--($F$9:$F$28&gt;=BW$33),--($C$9:$C$28=$AW57),$H$9:$H$28,AJ$9:AJ$28),VLOOKUP($AW57,'6. Patients'!$C$10:$AQ$39,COLUMNS('6. Patients'!$C$9:AF$9),0))</f>
        <v>#VALUE!</v>
      </c>
      <c r="BX57" s="51" t="e">
        <f>-MIN(SUMPRODUCT(--($E$9:$E$28&lt;=BX$33),--($B$9:$B$28=$J$34),--($F$9:$F$28&gt;=BX$33),--($C$9:$C$28=$AW57),$H$9:$H$28,AK$9:AK$28),VLOOKUP($AW57,'6. Patients'!$C$10:$AQ$39,COLUMNS('6. Patients'!$C$9:AG$9),0))</f>
        <v>#VALUE!</v>
      </c>
      <c r="BY57" s="51" t="e">
        <f>-MIN(SUMPRODUCT(--($E$9:$E$28&lt;=BY$33),--($B$9:$B$28=$J$34),--($F$9:$F$28&gt;=BY$33),--($C$9:$C$28=$AW57),$H$9:$H$28,AL$9:AL$28),VLOOKUP($AW57,'6. Patients'!$C$10:$AQ$39,COLUMNS('6. Patients'!$C$9:AH$9),0))</f>
        <v>#VALUE!</v>
      </c>
      <c r="BZ57" s="51" t="e">
        <f>-MIN(SUMPRODUCT(--($E$9:$E$28&lt;=BZ$33),--($B$9:$B$28=$J$34),--($F$9:$F$28&gt;=BZ$33),--($C$9:$C$28=$AW57),$H$9:$H$28,AM$9:AM$28),VLOOKUP($AW57,'6. Patients'!$C$10:$AQ$39,COLUMNS('6. Patients'!$C$9:AI$9),0))</f>
        <v>#VALUE!</v>
      </c>
      <c r="CA57" s="51" t="e">
        <f>-MIN(SUMPRODUCT(--($E$9:$E$28&lt;=CA$33),--($B$9:$B$28=$J$34),--($F$9:$F$28&gt;=CA$33),--($C$9:$C$28=$AW57),$H$9:$H$28,AN$9:AN$28),VLOOKUP($AW57,'6. Patients'!$C$10:$AQ$39,COLUMNS('6. Patients'!$C$9:AJ$9),0))</f>
        <v>#VALUE!</v>
      </c>
      <c r="CB57" s="51" t="e">
        <f>-MIN(SUMPRODUCT(--($E$9:$E$28&lt;=CB$33),--($B$9:$B$28=$J$34),--($F$9:$F$28&gt;=CB$33),--($C$9:$C$28=$AW57),$H$9:$H$28,AO$9:AO$28),VLOOKUP($AW57,'6. Patients'!$C$10:$AQ$39,COLUMNS('6. Patients'!$C$9:AK$9),0))</f>
        <v>#VALUE!</v>
      </c>
      <c r="CC57" s="51" t="e">
        <f>-MIN(SUMPRODUCT(--($E$9:$E$28&lt;=CC$33),--($B$9:$B$28=$J$34),--($F$9:$F$28&gt;=CC$33),--($C$9:$C$28=$AW57),$H$9:$H$28,AP$9:AP$28),VLOOKUP($AW57,'6. Patients'!$C$10:$AQ$39,COLUMNS('6. Patients'!$C$9:AL$9),0))</f>
        <v>#VALUE!</v>
      </c>
      <c r="CD57" s="51" t="e">
        <f>-MIN(SUMPRODUCT(--($E$9:$E$28&lt;=CD$33),--($B$9:$B$28=$J$34),--($F$9:$F$28&gt;=CD$33),--($C$9:$C$28=$AW57),$H$9:$H$28,AQ$9:AQ$28),VLOOKUP($AW57,'6. Patients'!$C$10:$AQ$39,COLUMNS('6. Patients'!$C$9:AM$9),0))</f>
        <v>#VALUE!</v>
      </c>
      <c r="CE57" s="51" t="e">
        <f>-MIN(SUMPRODUCT(--($E$9:$E$28&lt;=CE$33),--($B$9:$B$28=$J$34),--($F$9:$F$28&gt;=CE$33),--($C$9:$C$28=$AW57),$H$9:$H$28,AR$9:AR$28),VLOOKUP($AW57,'6. Patients'!$C$10:$AQ$39,COLUMNS('6. Patients'!$C$9:AN$9),0))</f>
        <v>#VALUE!</v>
      </c>
      <c r="CF57" s="51" t="e">
        <f>-MIN(SUMPRODUCT(--($E$9:$E$28&lt;=CF$33),--($B$9:$B$28=$J$34),--($F$9:$F$28&gt;=CF$33),--($C$9:$C$28=$AW57),$H$9:$H$28,AS$9:AS$28),VLOOKUP($AW57,'6. Patients'!$C$10:$AQ$39,COLUMNS('6. Patients'!$C$9:AO$9),0))</f>
        <v>#VALUE!</v>
      </c>
      <c r="CG57" s="51" t="e">
        <f>-MIN(SUMPRODUCT(--($E$9:$E$28&lt;=CG$33),--($B$9:$B$28=$J$34),--($F$9:$F$28&gt;=CG$33),--($C$9:$C$28=$AW57),$H$9:$H$28,AT$9:AT$28),VLOOKUP($AW57,'6. Patients'!$C$10:$AQ$39,COLUMNS('6. Patients'!$C$9:AP$9),0))</f>
        <v>#VALUE!</v>
      </c>
      <c r="CI57" s="5" t="str">
        <f t="shared" si="78"/>
        <v/>
      </c>
      <c r="CJ57" s="51">
        <f t="shared" si="6"/>
        <v>0</v>
      </c>
      <c r="CK57" s="51">
        <f t="shared" si="7"/>
        <v>0</v>
      </c>
      <c r="CL57" s="51">
        <f t="shared" si="8"/>
        <v>0</v>
      </c>
      <c r="CM57" s="51">
        <f t="shared" si="9"/>
        <v>0</v>
      </c>
      <c r="CN57" s="51">
        <f t="shared" si="10"/>
        <v>0</v>
      </c>
      <c r="CO57" s="51">
        <f t="shared" si="11"/>
        <v>0</v>
      </c>
      <c r="CP57" s="51">
        <f t="shared" si="12"/>
        <v>0</v>
      </c>
      <c r="CQ57" s="51">
        <f t="shared" si="13"/>
        <v>0</v>
      </c>
      <c r="CR57" s="51">
        <f t="shared" si="14"/>
        <v>0</v>
      </c>
      <c r="CS57" s="51">
        <f t="shared" si="15"/>
        <v>0</v>
      </c>
      <c r="CT57" s="51">
        <f t="shared" si="16"/>
        <v>0</v>
      </c>
      <c r="CU57" s="51">
        <f t="shared" si="17"/>
        <v>0</v>
      </c>
      <c r="CV57" s="51">
        <f t="shared" si="18"/>
        <v>0</v>
      </c>
      <c r="CW57" s="51">
        <f t="shared" si="19"/>
        <v>0</v>
      </c>
      <c r="CX57" s="51">
        <f t="shared" si="20"/>
        <v>0</v>
      </c>
      <c r="CY57" s="51">
        <f t="shared" si="21"/>
        <v>0</v>
      </c>
      <c r="CZ57" s="51">
        <f t="shared" si="22"/>
        <v>0</v>
      </c>
      <c r="DA57" s="51">
        <f t="shared" si="23"/>
        <v>0</v>
      </c>
      <c r="DB57" s="51">
        <f t="shared" si="24"/>
        <v>0</v>
      </c>
      <c r="DC57" s="51">
        <f t="shared" si="25"/>
        <v>0</v>
      </c>
      <c r="DD57" s="51">
        <f t="shared" si="26"/>
        <v>0</v>
      </c>
      <c r="DE57" s="51">
        <f t="shared" si="27"/>
        <v>0</v>
      </c>
      <c r="DF57" s="51">
        <f t="shared" si="28"/>
        <v>0</v>
      </c>
      <c r="DG57" s="51">
        <f t="shared" si="29"/>
        <v>0</v>
      </c>
      <c r="DH57" s="51">
        <f t="shared" si="30"/>
        <v>0</v>
      </c>
      <c r="DI57" s="51">
        <f t="shared" si="31"/>
        <v>0</v>
      </c>
      <c r="DJ57" s="51">
        <f t="shared" si="32"/>
        <v>0</v>
      </c>
      <c r="DK57" s="51">
        <f t="shared" si="33"/>
        <v>0</v>
      </c>
      <c r="DL57" s="51">
        <f t="shared" si="34"/>
        <v>0</v>
      </c>
      <c r="DM57" s="51">
        <f t="shared" si="35"/>
        <v>0</v>
      </c>
      <c r="DN57" s="51">
        <f t="shared" si="36"/>
        <v>0</v>
      </c>
      <c r="DO57" s="51">
        <f t="shared" si="37"/>
        <v>0</v>
      </c>
      <c r="DP57" s="51">
        <f t="shared" si="38"/>
        <v>0</v>
      </c>
      <c r="DQ57" s="51">
        <f t="shared" si="39"/>
        <v>0</v>
      </c>
      <c r="DR57" s="51">
        <f t="shared" si="40"/>
        <v>0</v>
      </c>
      <c r="DS57" s="51">
        <f t="shared" si="41"/>
        <v>0</v>
      </c>
    </row>
    <row r="58" spans="2:16347" x14ac:dyDescent="0.3">
      <c r="J58" s="5" t="str">
        <f>'6. Patients'!C33</f>
        <v/>
      </c>
      <c r="K58" s="5"/>
      <c r="L58" s="99" t="e">
        <f t="shared" si="79"/>
        <v>#VALUE!</v>
      </c>
      <c r="M58" s="99" t="e">
        <f t="shared" si="80"/>
        <v>#VALUE!</v>
      </c>
      <c r="N58" s="99" t="e">
        <f t="shared" si="81"/>
        <v>#VALUE!</v>
      </c>
      <c r="O58" s="99" t="e">
        <f t="shared" si="82"/>
        <v>#VALUE!</v>
      </c>
      <c r="P58" s="99" t="e">
        <f t="shared" si="83"/>
        <v>#VALUE!</v>
      </c>
      <c r="Q58" s="99" t="e">
        <f t="shared" si="84"/>
        <v>#VALUE!</v>
      </c>
      <c r="R58" s="99" t="e">
        <f t="shared" si="85"/>
        <v>#VALUE!</v>
      </c>
      <c r="S58" s="99" t="e">
        <f t="shared" si="49"/>
        <v>#VALUE!</v>
      </c>
      <c r="T58" s="99" t="e">
        <f t="shared" si="50"/>
        <v>#VALUE!</v>
      </c>
      <c r="U58" s="99" t="e">
        <f t="shared" si="51"/>
        <v>#VALUE!</v>
      </c>
      <c r="V58" s="99" t="e">
        <f t="shared" si="52"/>
        <v>#VALUE!</v>
      </c>
      <c r="W58" s="99" t="e">
        <f t="shared" si="53"/>
        <v>#VALUE!</v>
      </c>
      <c r="X58" s="99" t="e">
        <f t="shared" si="54"/>
        <v>#VALUE!</v>
      </c>
      <c r="Y58" s="99" t="e">
        <f t="shared" si="55"/>
        <v>#VALUE!</v>
      </c>
      <c r="Z58" s="99" t="e">
        <f t="shared" si="56"/>
        <v>#VALUE!</v>
      </c>
      <c r="AA58" s="99" t="e">
        <f t="shared" si="57"/>
        <v>#VALUE!</v>
      </c>
      <c r="AB58" s="99" t="e">
        <f t="shared" si="58"/>
        <v>#VALUE!</v>
      </c>
      <c r="AC58" s="99" t="e">
        <f t="shared" si="59"/>
        <v>#VALUE!</v>
      </c>
      <c r="AD58" s="99" t="e">
        <f t="shared" si="60"/>
        <v>#VALUE!</v>
      </c>
      <c r="AE58" s="99" t="e">
        <f t="shared" si="61"/>
        <v>#VALUE!</v>
      </c>
      <c r="AF58" s="99" t="e">
        <f t="shared" si="62"/>
        <v>#VALUE!</v>
      </c>
      <c r="AG58" s="99" t="e">
        <f t="shared" si="63"/>
        <v>#VALUE!</v>
      </c>
      <c r="AH58" s="99" t="e">
        <f t="shared" si="64"/>
        <v>#VALUE!</v>
      </c>
      <c r="AI58" s="99" t="e">
        <f t="shared" si="65"/>
        <v>#VALUE!</v>
      </c>
      <c r="AJ58" s="99" t="e">
        <f t="shared" si="66"/>
        <v>#VALUE!</v>
      </c>
      <c r="AK58" s="99" t="e">
        <f t="shared" si="67"/>
        <v>#VALUE!</v>
      </c>
      <c r="AL58" s="99" t="e">
        <f t="shared" si="68"/>
        <v>#VALUE!</v>
      </c>
      <c r="AM58" s="99" t="e">
        <f t="shared" si="69"/>
        <v>#VALUE!</v>
      </c>
      <c r="AN58" s="99" t="e">
        <f t="shared" si="70"/>
        <v>#VALUE!</v>
      </c>
      <c r="AO58" s="99" t="e">
        <f t="shared" si="71"/>
        <v>#VALUE!</v>
      </c>
      <c r="AP58" s="99" t="e">
        <f t="shared" si="72"/>
        <v>#VALUE!</v>
      </c>
      <c r="AQ58" s="99" t="e">
        <f t="shared" si="73"/>
        <v>#VALUE!</v>
      </c>
      <c r="AR58" s="99" t="e">
        <f t="shared" si="74"/>
        <v>#VALUE!</v>
      </c>
      <c r="AS58" s="99" t="e">
        <f t="shared" si="75"/>
        <v>#VALUE!</v>
      </c>
      <c r="AT58" s="99" t="e">
        <f t="shared" si="76"/>
        <v>#VALUE!</v>
      </c>
      <c r="AU58" s="99" t="e">
        <f t="shared" si="77"/>
        <v>#VALUE!</v>
      </c>
      <c r="AW58" s="5" t="str">
        <f t="shared" si="5"/>
        <v/>
      </c>
      <c r="AX58" s="51" t="e">
        <f>-MIN(SUMPRODUCT(--($E$9:$E$28&lt;=AX$33),--($B$9:$B$28=$J$34),--($F$9:$F$28&gt;=AX$33),--($C$9:$C$28=$AW58),$H$9:$H$28,K$9:K$28),VLOOKUP($AW58,'6. Patients'!$C$10:$AQ$39,COLUMNS('6. Patients'!$C$9:G$9),0))</f>
        <v>#VALUE!</v>
      </c>
      <c r="AY58" s="51" t="e">
        <f>-MIN(SUMPRODUCT(--($E$9:$E$28&lt;=AY$33),--($B$9:$B$28=$J$34),--($F$9:$F$28&gt;=AY$33),--($C$9:$C$28=$AW58),$H$9:$H$28,L$9:L$28),VLOOKUP($AW58,'6. Patients'!$C$10:$AQ$39,COLUMNS('6. Patients'!$C$9:H$9),0))</f>
        <v>#VALUE!</v>
      </c>
      <c r="AZ58" s="51" t="e">
        <f>-MIN(SUMPRODUCT(--($E$9:$E$28&lt;=AZ$33),--($B$9:$B$28=$J$34),--($F$9:$F$28&gt;=AZ$33),--($C$9:$C$28=$AW58),$H$9:$H$28,M$9:M$28),VLOOKUP($AW58,'6. Patients'!$C$10:$AQ$39,COLUMNS('6. Patients'!$C$9:I$9),0))</f>
        <v>#VALUE!</v>
      </c>
      <c r="BA58" s="51" t="e">
        <f>-MIN(SUMPRODUCT(--($E$9:$E$28&lt;=BA$33),--($B$9:$B$28=$J$34),--($F$9:$F$28&gt;=BA$33),--($C$9:$C$28=$AW58),$H$9:$H$28,N$9:N$28),VLOOKUP($AW58,'6. Patients'!$C$10:$AQ$39,COLUMNS('6. Patients'!$C$9:J$9),0))</f>
        <v>#VALUE!</v>
      </c>
      <c r="BB58" s="51" t="e">
        <f>-MIN(SUMPRODUCT(--($E$9:$E$28&lt;=BB$33),--($B$9:$B$28=$J$34),--($F$9:$F$28&gt;=BB$33),--($C$9:$C$28=$AW58),$H$9:$H$28,O$9:O$28),VLOOKUP($AW58,'6. Patients'!$C$10:$AQ$39,COLUMNS('6. Patients'!$C$9:K$9),0))</f>
        <v>#VALUE!</v>
      </c>
      <c r="BC58" s="51" t="e">
        <f>-MIN(SUMPRODUCT(--($E$9:$E$28&lt;=BC$33),--($B$9:$B$28=$J$34),--($F$9:$F$28&gt;=BC$33),--($C$9:$C$28=$AW58),$H$9:$H$28,P$9:P$28),VLOOKUP($AW58,'6. Patients'!$C$10:$AQ$39,COLUMNS('6. Patients'!$C$9:L$9),0))</f>
        <v>#VALUE!</v>
      </c>
      <c r="BD58" s="51" t="e">
        <f>-MIN(SUMPRODUCT(--($E$9:$E$28&lt;=BD$33),--($B$9:$B$28=$J$34),--($F$9:$F$28&gt;=BD$33),--($C$9:$C$28=$AW58),$H$9:$H$28,Q$9:Q$28),VLOOKUP($AW58,'6. Patients'!$C$10:$AQ$39,COLUMNS('6. Patients'!$C$9:M$9),0))</f>
        <v>#VALUE!</v>
      </c>
      <c r="BE58" s="51" t="e">
        <f>-MIN(SUMPRODUCT(--($E$9:$E$28&lt;=BE$33),--($B$9:$B$28=$J$34),--($F$9:$F$28&gt;=BE$33),--($C$9:$C$28=$AW58),$H$9:$H$28,R$9:R$28),VLOOKUP($AW58,'6. Patients'!$C$10:$AQ$39,COLUMNS('6. Patients'!$C$9:N$9),0))</f>
        <v>#VALUE!</v>
      </c>
      <c r="BF58" s="51" t="e">
        <f>-MIN(SUMPRODUCT(--($E$9:$E$28&lt;=BF$33),--($B$9:$B$28=$J$34),--($F$9:$F$28&gt;=BF$33),--($C$9:$C$28=$AW58),$H$9:$H$28,S$9:S$28),VLOOKUP($AW58,'6. Patients'!$C$10:$AQ$39,COLUMNS('6. Patients'!$C$9:O$9),0))</f>
        <v>#VALUE!</v>
      </c>
      <c r="BG58" s="51" t="e">
        <f>-MIN(SUMPRODUCT(--($E$9:$E$28&lt;=BG$33),--($B$9:$B$28=$J$34),--($F$9:$F$28&gt;=BG$33),--($C$9:$C$28=$AW58),$H$9:$H$28,T$9:T$28),VLOOKUP($AW58,'6. Patients'!$C$10:$AQ$39,COLUMNS('6. Patients'!$C$9:P$9),0))</f>
        <v>#VALUE!</v>
      </c>
      <c r="BH58" s="51" t="e">
        <f>-MIN(SUMPRODUCT(--($E$9:$E$28&lt;=BH$33),--($B$9:$B$28=$J$34),--($F$9:$F$28&gt;=BH$33),--($C$9:$C$28=$AW58),$H$9:$H$28,U$9:U$28),VLOOKUP($AW58,'6. Patients'!$C$10:$AQ$39,COLUMNS('6. Patients'!$C$9:Q$9),0))</f>
        <v>#VALUE!</v>
      </c>
      <c r="BI58" s="51" t="e">
        <f>-MIN(SUMPRODUCT(--($E$9:$E$28&lt;=BI$33),--($B$9:$B$28=$J$34),--($F$9:$F$28&gt;=BI$33),--($C$9:$C$28=$AW58),$H$9:$H$28,V$9:V$28),VLOOKUP($AW58,'6. Patients'!$C$10:$AQ$39,COLUMNS('6. Patients'!$C$9:R$9),0))</f>
        <v>#VALUE!</v>
      </c>
      <c r="BJ58" s="51" t="e">
        <f>-MIN(SUMPRODUCT(--($E$9:$E$28&lt;=BJ$33),--($B$9:$B$28=$J$34),--($F$9:$F$28&gt;=BJ$33),--($C$9:$C$28=$AW58),$H$9:$H$28,W$9:W$28),VLOOKUP($AW58,'6. Patients'!$C$10:$AQ$39,COLUMNS('6. Patients'!$C$9:S$9),0))</f>
        <v>#VALUE!</v>
      </c>
      <c r="BK58" s="51" t="e">
        <f>-MIN(SUMPRODUCT(--($E$9:$E$28&lt;=BK$33),--($B$9:$B$28=$J$34),--($F$9:$F$28&gt;=BK$33),--($C$9:$C$28=$AW58),$H$9:$H$28,X$9:X$28),VLOOKUP($AW58,'6. Patients'!$C$10:$AQ$39,COLUMNS('6. Patients'!$C$9:T$9),0))</f>
        <v>#VALUE!</v>
      </c>
      <c r="BL58" s="51" t="e">
        <f>-MIN(SUMPRODUCT(--($E$9:$E$28&lt;=BL$33),--($B$9:$B$28=$J$34),--($F$9:$F$28&gt;=BL$33),--($C$9:$C$28=$AW58),$H$9:$H$28,Y$9:Y$28),VLOOKUP($AW58,'6. Patients'!$C$10:$AQ$39,COLUMNS('6. Patients'!$C$9:U$9),0))</f>
        <v>#VALUE!</v>
      </c>
      <c r="BM58" s="51" t="e">
        <f>-MIN(SUMPRODUCT(--($E$9:$E$28&lt;=BM$33),--($B$9:$B$28=$J$34),--($F$9:$F$28&gt;=BM$33),--($C$9:$C$28=$AW58),$H$9:$H$28,Z$9:Z$28),VLOOKUP($AW58,'6. Patients'!$C$10:$AQ$39,COLUMNS('6. Patients'!$C$9:V$9),0))</f>
        <v>#VALUE!</v>
      </c>
      <c r="BN58" s="51" t="e">
        <f>-MIN(SUMPRODUCT(--($E$9:$E$28&lt;=BN$33),--($B$9:$B$28=$J$34),--($F$9:$F$28&gt;=BN$33),--($C$9:$C$28=$AW58),$H$9:$H$28,AA$9:AA$28),VLOOKUP($AW58,'6. Patients'!$C$10:$AQ$39,COLUMNS('6. Patients'!$C$9:W$9),0))</f>
        <v>#VALUE!</v>
      </c>
      <c r="BO58" s="51" t="e">
        <f>-MIN(SUMPRODUCT(--($E$9:$E$28&lt;=BO$33),--($B$9:$B$28=$J$34),--($F$9:$F$28&gt;=BO$33),--($C$9:$C$28=$AW58),$H$9:$H$28,AB$9:AB$28),VLOOKUP($AW58,'6. Patients'!$C$10:$AQ$39,COLUMNS('6. Patients'!$C$9:X$9),0))</f>
        <v>#VALUE!</v>
      </c>
      <c r="BP58" s="51" t="e">
        <f>-MIN(SUMPRODUCT(--($E$9:$E$28&lt;=BP$33),--($B$9:$B$28=$J$34),--($F$9:$F$28&gt;=BP$33),--($C$9:$C$28=$AW58),$H$9:$H$28,AC$9:AC$28),VLOOKUP($AW58,'6. Patients'!$C$10:$AQ$39,COLUMNS('6. Patients'!$C$9:Y$9),0))</f>
        <v>#VALUE!</v>
      </c>
      <c r="BQ58" s="51" t="e">
        <f>-MIN(SUMPRODUCT(--($E$9:$E$28&lt;=BQ$33),--($B$9:$B$28=$J$34),--($F$9:$F$28&gt;=BQ$33),--($C$9:$C$28=$AW58),$H$9:$H$28,AD$9:AD$28),VLOOKUP($AW58,'6. Patients'!$C$10:$AQ$39,COLUMNS('6. Patients'!$C$9:Z$9),0))</f>
        <v>#VALUE!</v>
      </c>
      <c r="BR58" s="51" t="e">
        <f>-MIN(SUMPRODUCT(--($E$9:$E$28&lt;=BR$33),--($B$9:$B$28=$J$34),--($F$9:$F$28&gt;=BR$33),--($C$9:$C$28=$AW58),$H$9:$H$28,AE$9:AE$28),VLOOKUP($AW58,'6. Patients'!$C$10:$AQ$39,COLUMNS('6. Patients'!$C$9:AA$9),0))</f>
        <v>#VALUE!</v>
      </c>
      <c r="BS58" s="51" t="e">
        <f>-MIN(SUMPRODUCT(--($E$9:$E$28&lt;=BS$33),--($B$9:$B$28=$J$34),--($F$9:$F$28&gt;=BS$33),--($C$9:$C$28=$AW58),$H$9:$H$28,AF$9:AF$28),VLOOKUP($AW58,'6. Patients'!$C$10:$AQ$39,COLUMNS('6. Patients'!$C$9:AB$9),0))</f>
        <v>#VALUE!</v>
      </c>
      <c r="BT58" s="51" t="e">
        <f>-MIN(SUMPRODUCT(--($E$9:$E$28&lt;=BT$33),--($B$9:$B$28=$J$34),--($F$9:$F$28&gt;=BT$33),--($C$9:$C$28=$AW58),$H$9:$H$28,AG$9:AG$28),VLOOKUP($AW58,'6. Patients'!$C$10:$AQ$39,COLUMNS('6. Patients'!$C$9:AC$9),0))</f>
        <v>#VALUE!</v>
      </c>
      <c r="BU58" s="51" t="e">
        <f>-MIN(SUMPRODUCT(--($E$9:$E$28&lt;=BU$33),--($B$9:$B$28=$J$34),--($F$9:$F$28&gt;=BU$33),--($C$9:$C$28=$AW58),$H$9:$H$28,AH$9:AH$28),VLOOKUP($AW58,'6. Patients'!$C$10:$AQ$39,COLUMNS('6. Patients'!$C$9:AD$9),0))</f>
        <v>#VALUE!</v>
      </c>
      <c r="BV58" s="51" t="e">
        <f>-MIN(SUMPRODUCT(--($E$9:$E$28&lt;=BV$33),--($B$9:$B$28=$J$34),--($F$9:$F$28&gt;=BV$33),--($C$9:$C$28=$AW58),$H$9:$H$28,AI$9:AI$28),VLOOKUP($AW58,'6. Patients'!$C$10:$AQ$39,COLUMNS('6. Patients'!$C$9:AE$9),0))</f>
        <v>#VALUE!</v>
      </c>
      <c r="BW58" s="51" t="e">
        <f>-MIN(SUMPRODUCT(--($E$9:$E$28&lt;=BW$33),--($B$9:$B$28=$J$34),--($F$9:$F$28&gt;=BW$33),--($C$9:$C$28=$AW58),$H$9:$H$28,AJ$9:AJ$28),VLOOKUP($AW58,'6. Patients'!$C$10:$AQ$39,COLUMNS('6. Patients'!$C$9:AF$9),0))</f>
        <v>#VALUE!</v>
      </c>
      <c r="BX58" s="51" t="e">
        <f>-MIN(SUMPRODUCT(--($E$9:$E$28&lt;=BX$33),--($B$9:$B$28=$J$34),--($F$9:$F$28&gt;=BX$33),--($C$9:$C$28=$AW58),$H$9:$H$28,AK$9:AK$28),VLOOKUP($AW58,'6. Patients'!$C$10:$AQ$39,COLUMNS('6. Patients'!$C$9:AG$9),0))</f>
        <v>#VALUE!</v>
      </c>
      <c r="BY58" s="51" t="e">
        <f>-MIN(SUMPRODUCT(--($E$9:$E$28&lt;=BY$33),--($B$9:$B$28=$J$34),--($F$9:$F$28&gt;=BY$33),--($C$9:$C$28=$AW58),$H$9:$H$28,AL$9:AL$28),VLOOKUP($AW58,'6. Patients'!$C$10:$AQ$39,COLUMNS('6. Patients'!$C$9:AH$9),0))</f>
        <v>#VALUE!</v>
      </c>
      <c r="BZ58" s="51" t="e">
        <f>-MIN(SUMPRODUCT(--($E$9:$E$28&lt;=BZ$33),--($B$9:$B$28=$J$34),--($F$9:$F$28&gt;=BZ$33),--($C$9:$C$28=$AW58),$H$9:$H$28,AM$9:AM$28),VLOOKUP($AW58,'6. Patients'!$C$10:$AQ$39,COLUMNS('6. Patients'!$C$9:AI$9),0))</f>
        <v>#VALUE!</v>
      </c>
      <c r="CA58" s="51" t="e">
        <f>-MIN(SUMPRODUCT(--($E$9:$E$28&lt;=CA$33),--($B$9:$B$28=$J$34),--($F$9:$F$28&gt;=CA$33),--($C$9:$C$28=$AW58),$H$9:$H$28,AN$9:AN$28),VLOOKUP($AW58,'6. Patients'!$C$10:$AQ$39,COLUMNS('6. Patients'!$C$9:AJ$9),0))</f>
        <v>#VALUE!</v>
      </c>
      <c r="CB58" s="51" t="e">
        <f>-MIN(SUMPRODUCT(--($E$9:$E$28&lt;=CB$33),--($B$9:$B$28=$J$34),--($F$9:$F$28&gt;=CB$33),--($C$9:$C$28=$AW58),$H$9:$H$28,AO$9:AO$28),VLOOKUP($AW58,'6. Patients'!$C$10:$AQ$39,COLUMNS('6. Patients'!$C$9:AK$9),0))</f>
        <v>#VALUE!</v>
      </c>
      <c r="CC58" s="51" t="e">
        <f>-MIN(SUMPRODUCT(--($E$9:$E$28&lt;=CC$33),--($B$9:$B$28=$J$34),--($F$9:$F$28&gt;=CC$33),--($C$9:$C$28=$AW58),$H$9:$H$28,AP$9:AP$28),VLOOKUP($AW58,'6. Patients'!$C$10:$AQ$39,COLUMNS('6. Patients'!$C$9:AL$9),0))</f>
        <v>#VALUE!</v>
      </c>
      <c r="CD58" s="51" t="e">
        <f>-MIN(SUMPRODUCT(--($E$9:$E$28&lt;=CD$33),--($B$9:$B$28=$J$34),--($F$9:$F$28&gt;=CD$33),--($C$9:$C$28=$AW58),$H$9:$H$28,AQ$9:AQ$28),VLOOKUP($AW58,'6. Patients'!$C$10:$AQ$39,COLUMNS('6. Patients'!$C$9:AM$9),0))</f>
        <v>#VALUE!</v>
      </c>
      <c r="CE58" s="51" t="e">
        <f>-MIN(SUMPRODUCT(--($E$9:$E$28&lt;=CE$33),--($B$9:$B$28=$J$34),--($F$9:$F$28&gt;=CE$33),--($C$9:$C$28=$AW58),$H$9:$H$28,AR$9:AR$28),VLOOKUP($AW58,'6. Patients'!$C$10:$AQ$39,COLUMNS('6. Patients'!$C$9:AN$9),0))</f>
        <v>#VALUE!</v>
      </c>
      <c r="CF58" s="51" t="e">
        <f>-MIN(SUMPRODUCT(--($E$9:$E$28&lt;=CF$33),--($B$9:$B$28=$J$34),--($F$9:$F$28&gt;=CF$33),--($C$9:$C$28=$AW58),$H$9:$H$28,AS$9:AS$28),VLOOKUP($AW58,'6. Patients'!$C$10:$AQ$39,COLUMNS('6. Patients'!$C$9:AO$9),0))</f>
        <v>#VALUE!</v>
      </c>
      <c r="CG58" s="51" t="e">
        <f>-MIN(SUMPRODUCT(--($E$9:$E$28&lt;=CG$33),--($B$9:$B$28=$J$34),--($F$9:$F$28&gt;=CG$33),--($C$9:$C$28=$AW58),$H$9:$H$28,AT$9:AT$28),VLOOKUP($AW58,'6. Patients'!$C$10:$AQ$39,COLUMNS('6. Patients'!$C$9:AP$9),0))</f>
        <v>#VALUE!</v>
      </c>
      <c r="CI58" s="5" t="str">
        <f t="shared" si="78"/>
        <v/>
      </c>
      <c r="CJ58" s="51">
        <f t="shared" si="6"/>
        <v>0</v>
      </c>
      <c r="CK58" s="51">
        <f t="shared" si="7"/>
        <v>0</v>
      </c>
      <c r="CL58" s="51">
        <f t="shared" si="8"/>
        <v>0</v>
      </c>
      <c r="CM58" s="51">
        <f t="shared" si="9"/>
        <v>0</v>
      </c>
      <c r="CN58" s="51">
        <f t="shared" si="10"/>
        <v>0</v>
      </c>
      <c r="CO58" s="51">
        <f t="shared" si="11"/>
        <v>0</v>
      </c>
      <c r="CP58" s="51">
        <f t="shared" si="12"/>
        <v>0</v>
      </c>
      <c r="CQ58" s="51">
        <f t="shared" si="13"/>
        <v>0</v>
      </c>
      <c r="CR58" s="51">
        <f t="shared" si="14"/>
        <v>0</v>
      </c>
      <c r="CS58" s="51">
        <f t="shared" si="15"/>
        <v>0</v>
      </c>
      <c r="CT58" s="51">
        <f t="shared" si="16"/>
        <v>0</v>
      </c>
      <c r="CU58" s="51">
        <f t="shared" si="17"/>
        <v>0</v>
      </c>
      <c r="CV58" s="51">
        <f t="shared" si="18"/>
        <v>0</v>
      </c>
      <c r="CW58" s="51">
        <f t="shared" si="19"/>
        <v>0</v>
      </c>
      <c r="CX58" s="51">
        <f t="shared" si="20"/>
        <v>0</v>
      </c>
      <c r="CY58" s="51">
        <f t="shared" si="21"/>
        <v>0</v>
      </c>
      <c r="CZ58" s="51">
        <f t="shared" si="22"/>
        <v>0</v>
      </c>
      <c r="DA58" s="51">
        <f t="shared" si="23"/>
        <v>0</v>
      </c>
      <c r="DB58" s="51">
        <f t="shared" si="24"/>
        <v>0</v>
      </c>
      <c r="DC58" s="51">
        <f t="shared" si="25"/>
        <v>0</v>
      </c>
      <c r="DD58" s="51">
        <f t="shared" si="26"/>
        <v>0</v>
      </c>
      <c r="DE58" s="51">
        <f t="shared" si="27"/>
        <v>0</v>
      </c>
      <c r="DF58" s="51">
        <f t="shared" si="28"/>
        <v>0</v>
      </c>
      <c r="DG58" s="51">
        <f t="shared" si="29"/>
        <v>0</v>
      </c>
      <c r="DH58" s="51">
        <f t="shared" si="30"/>
        <v>0</v>
      </c>
      <c r="DI58" s="51">
        <f t="shared" si="31"/>
        <v>0</v>
      </c>
      <c r="DJ58" s="51">
        <f t="shared" si="32"/>
        <v>0</v>
      </c>
      <c r="DK58" s="51">
        <f t="shared" si="33"/>
        <v>0</v>
      </c>
      <c r="DL58" s="51">
        <f t="shared" si="34"/>
        <v>0</v>
      </c>
      <c r="DM58" s="51">
        <f t="shared" si="35"/>
        <v>0</v>
      </c>
      <c r="DN58" s="51">
        <f t="shared" si="36"/>
        <v>0</v>
      </c>
      <c r="DO58" s="51">
        <f t="shared" si="37"/>
        <v>0</v>
      </c>
      <c r="DP58" s="51">
        <f t="shared" si="38"/>
        <v>0</v>
      </c>
      <c r="DQ58" s="51">
        <f t="shared" si="39"/>
        <v>0</v>
      </c>
      <c r="DR58" s="51">
        <f t="shared" si="40"/>
        <v>0</v>
      </c>
      <c r="DS58" s="51">
        <f t="shared" si="41"/>
        <v>0</v>
      </c>
    </row>
    <row r="59" spans="2:16347" x14ac:dyDescent="0.3">
      <c r="J59" s="5" t="str">
        <f>'6. Patients'!C34</f>
        <v/>
      </c>
      <c r="K59" s="5"/>
      <c r="L59" s="99" t="e">
        <f t="shared" si="79"/>
        <v>#VALUE!</v>
      </c>
      <c r="M59" s="99" t="e">
        <f t="shared" si="80"/>
        <v>#VALUE!</v>
      </c>
      <c r="N59" s="99" t="e">
        <f t="shared" si="81"/>
        <v>#VALUE!</v>
      </c>
      <c r="O59" s="99" t="e">
        <f t="shared" si="82"/>
        <v>#VALUE!</v>
      </c>
      <c r="P59" s="99" t="e">
        <f t="shared" si="83"/>
        <v>#VALUE!</v>
      </c>
      <c r="Q59" s="99" t="e">
        <f t="shared" si="84"/>
        <v>#VALUE!</v>
      </c>
      <c r="R59" s="99" t="e">
        <f t="shared" si="85"/>
        <v>#VALUE!</v>
      </c>
      <c r="S59" s="99" t="e">
        <f t="shared" si="49"/>
        <v>#VALUE!</v>
      </c>
      <c r="T59" s="99" t="e">
        <f t="shared" si="50"/>
        <v>#VALUE!</v>
      </c>
      <c r="U59" s="99" t="e">
        <f t="shared" si="51"/>
        <v>#VALUE!</v>
      </c>
      <c r="V59" s="99" t="e">
        <f t="shared" si="52"/>
        <v>#VALUE!</v>
      </c>
      <c r="W59" s="99" t="e">
        <f t="shared" si="53"/>
        <v>#VALUE!</v>
      </c>
      <c r="X59" s="99" t="e">
        <f t="shared" si="54"/>
        <v>#VALUE!</v>
      </c>
      <c r="Y59" s="99" t="e">
        <f t="shared" si="55"/>
        <v>#VALUE!</v>
      </c>
      <c r="Z59" s="99" t="e">
        <f t="shared" si="56"/>
        <v>#VALUE!</v>
      </c>
      <c r="AA59" s="99" t="e">
        <f t="shared" si="57"/>
        <v>#VALUE!</v>
      </c>
      <c r="AB59" s="99" t="e">
        <f t="shared" si="58"/>
        <v>#VALUE!</v>
      </c>
      <c r="AC59" s="99" t="e">
        <f t="shared" si="59"/>
        <v>#VALUE!</v>
      </c>
      <c r="AD59" s="99" t="e">
        <f t="shared" si="60"/>
        <v>#VALUE!</v>
      </c>
      <c r="AE59" s="99" t="e">
        <f t="shared" si="61"/>
        <v>#VALUE!</v>
      </c>
      <c r="AF59" s="99" t="e">
        <f t="shared" si="62"/>
        <v>#VALUE!</v>
      </c>
      <c r="AG59" s="99" t="e">
        <f t="shared" si="63"/>
        <v>#VALUE!</v>
      </c>
      <c r="AH59" s="99" t="e">
        <f t="shared" si="64"/>
        <v>#VALUE!</v>
      </c>
      <c r="AI59" s="99" t="e">
        <f t="shared" si="65"/>
        <v>#VALUE!</v>
      </c>
      <c r="AJ59" s="99" t="e">
        <f t="shared" si="66"/>
        <v>#VALUE!</v>
      </c>
      <c r="AK59" s="99" t="e">
        <f t="shared" si="67"/>
        <v>#VALUE!</v>
      </c>
      <c r="AL59" s="99" t="e">
        <f t="shared" si="68"/>
        <v>#VALUE!</v>
      </c>
      <c r="AM59" s="99" t="e">
        <f t="shared" si="69"/>
        <v>#VALUE!</v>
      </c>
      <c r="AN59" s="99" t="e">
        <f t="shared" si="70"/>
        <v>#VALUE!</v>
      </c>
      <c r="AO59" s="99" t="e">
        <f t="shared" si="71"/>
        <v>#VALUE!</v>
      </c>
      <c r="AP59" s="99" t="e">
        <f t="shared" si="72"/>
        <v>#VALUE!</v>
      </c>
      <c r="AQ59" s="99" t="e">
        <f t="shared" si="73"/>
        <v>#VALUE!</v>
      </c>
      <c r="AR59" s="99" t="e">
        <f t="shared" si="74"/>
        <v>#VALUE!</v>
      </c>
      <c r="AS59" s="99" t="e">
        <f t="shared" si="75"/>
        <v>#VALUE!</v>
      </c>
      <c r="AT59" s="99" t="e">
        <f t="shared" si="76"/>
        <v>#VALUE!</v>
      </c>
      <c r="AU59" s="99" t="e">
        <f t="shared" si="77"/>
        <v>#VALUE!</v>
      </c>
      <c r="AW59" s="5" t="str">
        <f t="shared" si="5"/>
        <v/>
      </c>
      <c r="AX59" s="51" t="e">
        <f>-MIN(SUMPRODUCT(--($E$9:$E$28&lt;=AX$33),--($B$9:$B$28=$J$34),--($F$9:$F$28&gt;=AX$33),--($C$9:$C$28=$AW59),$H$9:$H$28,K$9:K$28),VLOOKUP($AW59,'6. Patients'!$C$10:$AQ$39,COLUMNS('6. Patients'!$C$9:G$9),0))</f>
        <v>#VALUE!</v>
      </c>
      <c r="AY59" s="51" t="e">
        <f>-MIN(SUMPRODUCT(--($E$9:$E$28&lt;=AY$33),--($B$9:$B$28=$J$34),--($F$9:$F$28&gt;=AY$33),--($C$9:$C$28=$AW59),$H$9:$H$28,L$9:L$28),VLOOKUP($AW59,'6. Patients'!$C$10:$AQ$39,COLUMNS('6. Patients'!$C$9:H$9),0))</f>
        <v>#VALUE!</v>
      </c>
      <c r="AZ59" s="51" t="e">
        <f>-MIN(SUMPRODUCT(--($E$9:$E$28&lt;=AZ$33),--($B$9:$B$28=$J$34),--($F$9:$F$28&gt;=AZ$33),--($C$9:$C$28=$AW59),$H$9:$H$28,M$9:M$28),VLOOKUP($AW59,'6. Patients'!$C$10:$AQ$39,COLUMNS('6. Patients'!$C$9:I$9),0))</f>
        <v>#VALUE!</v>
      </c>
      <c r="BA59" s="51" t="e">
        <f>-MIN(SUMPRODUCT(--($E$9:$E$28&lt;=BA$33),--($B$9:$B$28=$J$34),--($F$9:$F$28&gt;=BA$33),--($C$9:$C$28=$AW59),$H$9:$H$28,N$9:N$28),VLOOKUP($AW59,'6. Patients'!$C$10:$AQ$39,COLUMNS('6. Patients'!$C$9:J$9),0))</f>
        <v>#VALUE!</v>
      </c>
      <c r="BB59" s="51" t="e">
        <f>-MIN(SUMPRODUCT(--($E$9:$E$28&lt;=BB$33),--($B$9:$B$28=$J$34),--($F$9:$F$28&gt;=BB$33),--($C$9:$C$28=$AW59),$H$9:$H$28,O$9:O$28),VLOOKUP($AW59,'6. Patients'!$C$10:$AQ$39,COLUMNS('6. Patients'!$C$9:K$9),0))</f>
        <v>#VALUE!</v>
      </c>
      <c r="BC59" s="51" t="e">
        <f>-MIN(SUMPRODUCT(--($E$9:$E$28&lt;=BC$33),--($B$9:$B$28=$J$34),--($F$9:$F$28&gt;=BC$33),--($C$9:$C$28=$AW59),$H$9:$H$28,P$9:P$28),VLOOKUP($AW59,'6. Patients'!$C$10:$AQ$39,COLUMNS('6. Patients'!$C$9:L$9),0))</f>
        <v>#VALUE!</v>
      </c>
      <c r="BD59" s="51" t="e">
        <f>-MIN(SUMPRODUCT(--($E$9:$E$28&lt;=BD$33),--($B$9:$B$28=$J$34),--($F$9:$F$28&gt;=BD$33),--($C$9:$C$28=$AW59),$H$9:$H$28,Q$9:Q$28),VLOOKUP($AW59,'6. Patients'!$C$10:$AQ$39,COLUMNS('6. Patients'!$C$9:M$9),0))</f>
        <v>#VALUE!</v>
      </c>
      <c r="BE59" s="51" t="e">
        <f>-MIN(SUMPRODUCT(--($E$9:$E$28&lt;=BE$33),--($B$9:$B$28=$J$34),--($F$9:$F$28&gt;=BE$33),--($C$9:$C$28=$AW59),$H$9:$H$28,R$9:R$28),VLOOKUP($AW59,'6. Patients'!$C$10:$AQ$39,COLUMNS('6. Patients'!$C$9:N$9),0))</f>
        <v>#VALUE!</v>
      </c>
      <c r="BF59" s="51" t="e">
        <f>-MIN(SUMPRODUCT(--($E$9:$E$28&lt;=BF$33),--($B$9:$B$28=$J$34),--($F$9:$F$28&gt;=BF$33),--($C$9:$C$28=$AW59),$H$9:$H$28,S$9:S$28),VLOOKUP($AW59,'6. Patients'!$C$10:$AQ$39,COLUMNS('6. Patients'!$C$9:O$9),0))</f>
        <v>#VALUE!</v>
      </c>
      <c r="BG59" s="51" t="e">
        <f>-MIN(SUMPRODUCT(--($E$9:$E$28&lt;=BG$33),--($B$9:$B$28=$J$34),--($F$9:$F$28&gt;=BG$33),--($C$9:$C$28=$AW59),$H$9:$H$28,T$9:T$28),VLOOKUP($AW59,'6. Patients'!$C$10:$AQ$39,COLUMNS('6. Patients'!$C$9:P$9),0))</f>
        <v>#VALUE!</v>
      </c>
      <c r="BH59" s="51" t="e">
        <f>-MIN(SUMPRODUCT(--($E$9:$E$28&lt;=BH$33),--($B$9:$B$28=$J$34),--($F$9:$F$28&gt;=BH$33),--($C$9:$C$28=$AW59),$H$9:$H$28,U$9:U$28),VLOOKUP($AW59,'6. Patients'!$C$10:$AQ$39,COLUMNS('6. Patients'!$C$9:Q$9),0))</f>
        <v>#VALUE!</v>
      </c>
      <c r="BI59" s="51" t="e">
        <f>-MIN(SUMPRODUCT(--($E$9:$E$28&lt;=BI$33),--($B$9:$B$28=$J$34),--($F$9:$F$28&gt;=BI$33),--($C$9:$C$28=$AW59),$H$9:$H$28,V$9:V$28),VLOOKUP($AW59,'6. Patients'!$C$10:$AQ$39,COLUMNS('6. Patients'!$C$9:R$9),0))</f>
        <v>#VALUE!</v>
      </c>
      <c r="BJ59" s="51" t="e">
        <f>-MIN(SUMPRODUCT(--($E$9:$E$28&lt;=BJ$33),--($B$9:$B$28=$J$34),--($F$9:$F$28&gt;=BJ$33),--($C$9:$C$28=$AW59),$H$9:$H$28,W$9:W$28),VLOOKUP($AW59,'6. Patients'!$C$10:$AQ$39,COLUMNS('6. Patients'!$C$9:S$9),0))</f>
        <v>#VALUE!</v>
      </c>
      <c r="BK59" s="51" t="e">
        <f>-MIN(SUMPRODUCT(--($E$9:$E$28&lt;=BK$33),--($B$9:$B$28=$J$34),--($F$9:$F$28&gt;=BK$33),--($C$9:$C$28=$AW59),$H$9:$H$28,X$9:X$28),VLOOKUP($AW59,'6. Patients'!$C$10:$AQ$39,COLUMNS('6. Patients'!$C$9:T$9),0))</f>
        <v>#VALUE!</v>
      </c>
      <c r="BL59" s="51" t="e">
        <f>-MIN(SUMPRODUCT(--($E$9:$E$28&lt;=BL$33),--($B$9:$B$28=$J$34),--($F$9:$F$28&gt;=BL$33),--($C$9:$C$28=$AW59),$H$9:$H$28,Y$9:Y$28),VLOOKUP($AW59,'6. Patients'!$C$10:$AQ$39,COLUMNS('6. Patients'!$C$9:U$9),0))</f>
        <v>#VALUE!</v>
      </c>
      <c r="BM59" s="51" t="e">
        <f>-MIN(SUMPRODUCT(--($E$9:$E$28&lt;=BM$33),--($B$9:$B$28=$J$34),--($F$9:$F$28&gt;=BM$33),--($C$9:$C$28=$AW59),$H$9:$H$28,Z$9:Z$28),VLOOKUP($AW59,'6. Patients'!$C$10:$AQ$39,COLUMNS('6. Patients'!$C$9:V$9),0))</f>
        <v>#VALUE!</v>
      </c>
      <c r="BN59" s="51" t="e">
        <f>-MIN(SUMPRODUCT(--($E$9:$E$28&lt;=BN$33),--($B$9:$B$28=$J$34),--($F$9:$F$28&gt;=BN$33),--($C$9:$C$28=$AW59),$H$9:$H$28,AA$9:AA$28),VLOOKUP($AW59,'6. Patients'!$C$10:$AQ$39,COLUMNS('6. Patients'!$C$9:W$9),0))</f>
        <v>#VALUE!</v>
      </c>
      <c r="BO59" s="51" t="e">
        <f>-MIN(SUMPRODUCT(--($E$9:$E$28&lt;=BO$33),--($B$9:$B$28=$J$34),--($F$9:$F$28&gt;=BO$33),--($C$9:$C$28=$AW59),$H$9:$H$28,AB$9:AB$28),VLOOKUP($AW59,'6. Patients'!$C$10:$AQ$39,COLUMNS('6. Patients'!$C$9:X$9),0))</f>
        <v>#VALUE!</v>
      </c>
      <c r="BP59" s="51" t="e">
        <f>-MIN(SUMPRODUCT(--($E$9:$E$28&lt;=BP$33),--($B$9:$B$28=$J$34),--($F$9:$F$28&gt;=BP$33),--($C$9:$C$28=$AW59),$H$9:$H$28,AC$9:AC$28),VLOOKUP($AW59,'6. Patients'!$C$10:$AQ$39,COLUMNS('6. Patients'!$C$9:Y$9),0))</f>
        <v>#VALUE!</v>
      </c>
      <c r="BQ59" s="51" t="e">
        <f>-MIN(SUMPRODUCT(--($E$9:$E$28&lt;=BQ$33),--($B$9:$B$28=$J$34),--($F$9:$F$28&gt;=BQ$33),--($C$9:$C$28=$AW59),$H$9:$H$28,AD$9:AD$28),VLOOKUP($AW59,'6. Patients'!$C$10:$AQ$39,COLUMNS('6. Patients'!$C$9:Z$9),0))</f>
        <v>#VALUE!</v>
      </c>
      <c r="BR59" s="51" t="e">
        <f>-MIN(SUMPRODUCT(--($E$9:$E$28&lt;=BR$33),--($B$9:$B$28=$J$34),--($F$9:$F$28&gt;=BR$33),--($C$9:$C$28=$AW59),$H$9:$H$28,AE$9:AE$28),VLOOKUP($AW59,'6. Patients'!$C$10:$AQ$39,COLUMNS('6. Patients'!$C$9:AA$9),0))</f>
        <v>#VALUE!</v>
      </c>
      <c r="BS59" s="51" t="e">
        <f>-MIN(SUMPRODUCT(--($E$9:$E$28&lt;=BS$33),--($B$9:$B$28=$J$34),--($F$9:$F$28&gt;=BS$33),--($C$9:$C$28=$AW59),$H$9:$H$28,AF$9:AF$28),VLOOKUP($AW59,'6. Patients'!$C$10:$AQ$39,COLUMNS('6. Patients'!$C$9:AB$9),0))</f>
        <v>#VALUE!</v>
      </c>
      <c r="BT59" s="51" t="e">
        <f>-MIN(SUMPRODUCT(--($E$9:$E$28&lt;=BT$33),--($B$9:$B$28=$J$34),--($F$9:$F$28&gt;=BT$33),--($C$9:$C$28=$AW59),$H$9:$H$28,AG$9:AG$28),VLOOKUP($AW59,'6. Patients'!$C$10:$AQ$39,COLUMNS('6. Patients'!$C$9:AC$9),0))</f>
        <v>#VALUE!</v>
      </c>
      <c r="BU59" s="51" t="e">
        <f>-MIN(SUMPRODUCT(--($E$9:$E$28&lt;=BU$33),--($B$9:$B$28=$J$34),--($F$9:$F$28&gt;=BU$33),--($C$9:$C$28=$AW59),$H$9:$H$28,AH$9:AH$28),VLOOKUP($AW59,'6. Patients'!$C$10:$AQ$39,COLUMNS('6. Patients'!$C$9:AD$9),0))</f>
        <v>#VALUE!</v>
      </c>
      <c r="BV59" s="51" t="e">
        <f>-MIN(SUMPRODUCT(--($E$9:$E$28&lt;=BV$33),--($B$9:$B$28=$J$34),--($F$9:$F$28&gt;=BV$33),--($C$9:$C$28=$AW59),$H$9:$H$28,AI$9:AI$28),VLOOKUP($AW59,'6. Patients'!$C$10:$AQ$39,COLUMNS('6. Patients'!$C$9:AE$9),0))</f>
        <v>#VALUE!</v>
      </c>
      <c r="BW59" s="51" t="e">
        <f>-MIN(SUMPRODUCT(--($E$9:$E$28&lt;=BW$33),--($B$9:$B$28=$J$34),--($F$9:$F$28&gt;=BW$33),--($C$9:$C$28=$AW59),$H$9:$H$28,AJ$9:AJ$28),VLOOKUP($AW59,'6. Patients'!$C$10:$AQ$39,COLUMNS('6. Patients'!$C$9:AF$9),0))</f>
        <v>#VALUE!</v>
      </c>
      <c r="BX59" s="51" t="e">
        <f>-MIN(SUMPRODUCT(--($E$9:$E$28&lt;=BX$33),--($B$9:$B$28=$J$34),--($F$9:$F$28&gt;=BX$33),--($C$9:$C$28=$AW59),$H$9:$H$28,AK$9:AK$28),VLOOKUP($AW59,'6. Patients'!$C$10:$AQ$39,COLUMNS('6. Patients'!$C$9:AG$9),0))</f>
        <v>#VALUE!</v>
      </c>
      <c r="BY59" s="51" t="e">
        <f>-MIN(SUMPRODUCT(--($E$9:$E$28&lt;=BY$33),--($B$9:$B$28=$J$34),--($F$9:$F$28&gt;=BY$33),--($C$9:$C$28=$AW59),$H$9:$H$28,AL$9:AL$28),VLOOKUP($AW59,'6. Patients'!$C$10:$AQ$39,COLUMNS('6. Patients'!$C$9:AH$9),0))</f>
        <v>#VALUE!</v>
      </c>
      <c r="BZ59" s="51" t="e">
        <f>-MIN(SUMPRODUCT(--($E$9:$E$28&lt;=BZ$33),--($B$9:$B$28=$J$34),--($F$9:$F$28&gt;=BZ$33),--($C$9:$C$28=$AW59),$H$9:$H$28,AM$9:AM$28),VLOOKUP($AW59,'6. Patients'!$C$10:$AQ$39,COLUMNS('6. Patients'!$C$9:AI$9),0))</f>
        <v>#VALUE!</v>
      </c>
      <c r="CA59" s="51" t="e">
        <f>-MIN(SUMPRODUCT(--($E$9:$E$28&lt;=CA$33),--($B$9:$B$28=$J$34),--($F$9:$F$28&gt;=CA$33),--($C$9:$C$28=$AW59),$H$9:$H$28,AN$9:AN$28),VLOOKUP($AW59,'6. Patients'!$C$10:$AQ$39,COLUMNS('6. Patients'!$C$9:AJ$9),0))</f>
        <v>#VALUE!</v>
      </c>
      <c r="CB59" s="51" t="e">
        <f>-MIN(SUMPRODUCT(--($E$9:$E$28&lt;=CB$33),--($B$9:$B$28=$J$34),--($F$9:$F$28&gt;=CB$33),--($C$9:$C$28=$AW59),$H$9:$H$28,AO$9:AO$28),VLOOKUP($AW59,'6. Patients'!$C$10:$AQ$39,COLUMNS('6. Patients'!$C$9:AK$9),0))</f>
        <v>#VALUE!</v>
      </c>
      <c r="CC59" s="51" t="e">
        <f>-MIN(SUMPRODUCT(--($E$9:$E$28&lt;=CC$33),--($B$9:$B$28=$J$34),--($F$9:$F$28&gt;=CC$33),--($C$9:$C$28=$AW59),$H$9:$H$28,AP$9:AP$28),VLOOKUP($AW59,'6. Patients'!$C$10:$AQ$39,COLUMNS('6. Patients'!$C$9:AL$9),0))</f>
        <v>#VALUE!</v>
      </c>
      <c r="CD59" s="51" t="e">
        <f>-MIN(SUMPRODUCT(--($E$9:$E$28&lt;=CD$33),--($B$9:$B$28=$J$34),--($F$9:$F$28&gt;=CD$33),--($C$9:$C$28=$AW59),$H$9:$H$28,AQ$9:AQ$28),VLOOKUP($AW59,'6. Patients'!$C$10:$AQ$39,COLUMNS('6. Patients'!$C$9:AM$9),0))</f>
        <v>#VALUE!</v>
      </c>
      <c r="CE59" s="51" t="e">
        <f>-MIN(SUMPRODUCT(--($E$9:$E$28&lt;=CE$33),--($B$9:$B$28=$J$34),--($F$9:$F$28&gt;=CE$33),--($C$9:$C$28=$AW59),$H$9:$H$28,AR$9:AR$28),VLOOKUP($AW59,'6. Patients'!$C$10:$AQ$39,COLUMNS('6. Patients'!$C$9:AN$9),0))</f>
        <v>#VALUE!</v>
      </c>
      <c r="CF59" s="51" t="e">
        <f>-MIN(SUMPRODUCT(--($E$9:$E$28&lt;=CF$33),--($B$9:$B$28=$J$34),--($F$9:$F$28&gt;=CF$33),--($C$9:$C$28=$AW59),$H$9:$H$28,AS$9:AS$28),VLOOKUP($AW59,'6. Patients'!$C$10:$AQ$39,COLUMNS('6. Patients'!$C$9:AO$9),0))</f>
        <v>#VALUE!</v>
      </c>
      <c r="CG59" s="51" t="e">
        <f>-MIN(SUMPRODUCT(--($E$9:$E$28&lt;=CG$33),--($B$9:$B$28=$J$34),--($F$9:$F$28&gt;=CG$33),--($C$9:$C$28=$AW59),$H$9:$H$28,AT$9:AT$28),VLOOKUP($AW59,'6. Patients'!$C$10:$AQ$39,COLUMNS('6. Patients'!$C$9:AP$9),0))</f>
        <v>#VALUE!</v>
      </c>
      <c r="CI59" s="5" t="str">
        <f t="shared" si="78"/>
        <v/>
      </c>
      <c r="CJ59" s="51">
        <f t="shared" si="6"/>
        <v>0</v>
      </c>
      <c r="CK59" s="51">
        <f t="shared" si="7"/>
        <v>0</v>
      </c>
      <c r="CL59" s="51">
        <f t="shared" si="8"/>
        <v>0</v>
      </c>
      <c r="CM59" s="51">
        <f t="shared" si="9"/>
        <v>0</v>
      </c>
      <c r="CN59" s="51">
        <f t="shared" si="10"/>
        <v>0</v>
      </c>
      <c r="CO59" s="51">
        <f t="shared" si="11"/>
        <v>0</v>
      </c>
      <c r="CP59" s="51">
        <f t="shared" si="12"/>
        <v>0</v>
      </c>
      <c r="CQ59" s="51">
        <f t="shared" si="13"/>
        <v>0</v>
      </c>
      <c r="CR59" s="51">
        <f t="shared" si="14"/>
        <v>0</v>
      </c>
      <c r="CS59" s="51">
        <f t="shared" si="15"/>
        <v>0</v>
      </c>
      <c r="CT59" s="51">
        <f t="shared" si="16"/>
        <v>0</v>
      </c>
      <c r="CU59" s="51">
        <f t="shared" si="17"/>
        <v>0</v>
      </c>
      <c r="CV59" s="51">
        <f t="shared" si="18"/>
        <v>0</v>
      </c>
      <c r="CW59" s="51">
        <f t="shared" si="19"/>
        <v>0</v>
      </c>
      <c r="CX59" s="51">
        <f t="shared" si="20"/>
        <v>0</v>
      </c>
      <c r="CY59" s="51">
        <f t="shared" si="21"/>
        <v>0</v>
      </c>
      <c r="CZ59" s="51">
        <f t="shared" si="22"/>
        <v>0</v>
      </c>
      <c r="DA59" s="51">
        <f t="shared" si="23"/>
        <v>0</v>
      </c>
      <c r="DB59" s="51">
        <f t="shared" si="24"/>
        <v>0</v>
      </c>
      <c r="DC59" s="51">
        <f t="shared" si="25"/>
        <v>0</v>
      </c>
      <c r="DD59" s="51">
        <f t="shared" si="26"/>
        <v>0</v>
      </c>
      <c r="DE59" s="51">
        <f t="shared" si="27"/>
        <v>0</v>
      </c>
      <c r="DF59" s="51">
        <f t="shared" si="28"/>
        <v>0</v>
      </c>
      <c r="DG59" s="51">
        <f t="shared" si="29"/>
        <v>0</v>
      </c>
      <c r="DH59" s="51">
        <f t="shared" si="30"/>
        <v>0</v>
      </c>
      <c r="DI59" s="51">
        <f t="shared" si="31"/>
        <v>0</v>
      </c>
      <c r="DJ59" s="51">
        <f t="shared" si="32"/>
        <v>0</v>
      </c>
      <c r="DK59" s="51">
        <f t="shared" si="33"/>
        <v>0</v>
      </c>
      <c r="DL59" s="51">
        <f t="shared" si="34"/>
        <v>0</v>
      </c>
      <c r="DM59" s="51">
        <f t="shared" si="35"/>
        <v>0</v>
      </c>
      <c r="DN59" s="51">
        <f t="shared" si="36"/>
        <v>0</v>
      </c>
      <c r="DO59" s="51">
        <f t="shared" si="37"/>
        <v>0</v>
      </c>
      <c r="DP59" s="51">
        <f t="shared" si="38"/>
        <v>0</v>
      </c>
      <c r="DQ59" s="51">
        <f t="shared" si="39"/>
        <v>0</v>
      </c>
      <c r="DR59" s="51">
        <f t="shared" si="40"/>
        <v>0</v>
      </c>
      <c r="DS59" s="51">
        <f t="shared" si="41"/>
        <v>0</v>
      </c>
    </row>
    <row r="60" spans="2:16347" x14ac:dyDescent="0.3">
      <c r="J60" s="5" t="str">
        <f>'6. Patients'!C35</f>
        <v/>
      </c>
      <c r="K60" s="5"/>
      <c r="L60" s="99" t="e">
        <f t="shared" si="79"/>
        <v>#VALUE!</v>
      </c>
      <c r="M60" s="99" t="e">
        <f t="shared" si="80"/>
        <v>#VALUE!</v>
      </c>
      <c r="N60" s="99" t="e">
        <f t="shared" si="81"/>
        <v>#VALUE!</v>
      </c>
      <c r="O60" s="99" t="e">
        <f t="shared" si="82"/>
        <v>#VALUE!</v>
      </c>
      <c r="P60" s="99" t="e">
        <f t="shared" si="83"/>
        <v>#VALUE!</v>
      </c>
      <c r="Q60" s="99" t="e">
        <f t="shared" si="84"/>
        <v>#VALUE!</v>
      </c>
      <c r="R60" s="99" t="e">
        <f t="shared" si="85"/>
        <v>#VALUE!</v>
      </c>
      <c r="S60" s="99" t="e">
        <f t="shared" si="49"/>
        <v>#VALUE!</v>
      </c>
      <c r="T60" s="99" t="e">
        <f t="shared" si="50"/>
        <v>#VALUE!</v>
      </c>
      <c r="U60" s="99" t="e">
        <f t="shared" si="51"/>
        <v>#VALUE!</v>
      </c>
      <c r="V60" s="99" t="e">
        <f t="shared" si="52"/>
        <v>#VALUE!</v>
      </c>
      <c r="W60" s="99" t="e">
        <f t="shared" si="53"/>
        <v>#VALUE!</v>
      </c>
      <c r="X60" s="99" t="e">
        <f t="shared" si="54"/>
        <v>#VALUE!</v>
      </c>
      <c r="Y60" s="99" t="e">
        <f t="shared" si="55"/>
        <v>#VALUE!</v>
      </c>
      <c r="Z60" s="99" t="e">
        <f t="shared" si="56"/>
        <v>#VALUE!</v>
      </c>
      <c r="AA60" s="99" t="e">
        <f t="shared" si="57"/>
        <v>#VALUE!</v>
      </c>
      <c r="AB60" s="99" t="e">
        <f t="shared" si="58"/>
        <v>#VALUE!</v>
      </c>
      <c r="AC60" s="99" t="e">
        <f t="shared" si="59"/>
        <v>#VALUE!</v>
      </c>
      <c r="AD60" s="99" t="e">
        <f t="shared" si="60"/>
        <v>#VALUE!</v>
      </c>
      <c r="AE60" s="99" t="e">
        <f t="shared" si="61"/>
        <v>#VALUE!</v>
      </c>
      <c r="AF60" s="99" t="e">
        <f t="shared" si="62"/>
        <v>#VALUE!</v>
      </c>
      <c r="AG60" s="99" t="e">
        <f t="shared" si="63"/>
        <v>#VALUE!</v>
      </c>
      <c r="AH60" s="99" t="e">
        <f t="shared" si="64"/>
        <v>#VALUE!</v>
      </c>
      <c r="AI60" s="99" t="e">
        <f t="shared" si="65"/>
        <v>#VALUE!</v>
      </c>
      <c r="AJ60" s="99" t="e">
        <f t="shared" si="66"/>
        <v>#VALUE!</v>
      </c>
      <c r="AK60" s="99" t="e">
        <f t="shared" si="67"/>
        <v>#VALUE!</v>
      </c>
      <c r="AL60" s="99" t="e">
        <f t="shared" si="68"/>
        <v>#VALUE!</v>
      </c>
      <c r="AM60" s="99" t="e">
        <f t="shared" si="69"/>
        <v>#VALUE!</v>
      </c>
      <c r="AN60" s="99" t="e">
        <f t="shared" si="70"/>
        <v>#VALUE!</v>
      </c>
      <c r="AO60" s="99" t="e">
        <f t="shared" si="71"/>
        <v>#VALUE!</v>
      </c>
      <c r="AP60" s="99" t="e">
        <f t="shared" si="72"/>
        <v>#VALUE!</v>
      </c>
      <c r="AQ60" s="99" t="e">
        <f t="shared" si="73"/>
        <v>#VALUE!</v>
      </c>
      <c r="AR60" s="99" t="e">
        <f t="shared" si="74"/>
        <v>#VALUE!</v>
      </c>
      <c r="AS60" s="99" t="e">
        <f t="shared" si="75"/>
        <v>#VALUE!</v>
      </c>
      <c r="AT60" s="99" t="e">
        <f t="shared" si="76"/>
        <v>#VALUE!</v>
      </c>
      <c r="AU60" s="99" t="e">
        <f t="shared" si="77"/>
        <v>#VALUE!</v>
      </c>
      <c r="AW60" s="5" t="str">
        <f t="shared" si="5"/>
        <v/>
      </c>
      <c r="AX60" s="51" t="e">
        <f>-MIN(SUMPRODUCT(--($E$9:$E$28&lt;=AX$33),--($B$9:$B$28=$J$34),--($F$9:$F$28&gt;=AX$33),--($C$9:$C$28=$AW60),$H$9:$H$28,K$9:K$28),VLOOKUP($AW60,'6. Patients'!$C$10:$AQ$39,COLUMNS('6. Patients'!$C$9:G$9),0))</f>
        <v>#VALUE!</v>
      </c>
      <c r="AY60" s="51" t="e">
        <f>-MIN(SUMPRODUCT(--($E$9:$E$28&lt;=AY$33),--($B$9:$B$28=$J$34),--($F$9:$F$28&gt;=AY$33),--($C$9:$C$28=$AW60),$H$9:$H$28,L$9:L$28),VLOOKUP($AW60,'6. Patients'!$C$10:$AQ$39,COLUMNS('6. Patients'!$C$9:H$9),0))</f>
        <v>#VALUE!</v>
      </c>
      <c r="AZ60" s="51" t="e">
        <f>-MIN(SUMPRODUCT(--($E$9:$E$28&lt;=AZ$33),--($B$9:$B$28=$J$34),--($F$9:$F$28&gt;=AZ$33),--($C$9:$C$28=$AW60),$H$9:$H$28,M$9:M$28),VLOOKUP($AW60,'6. Patients'!$C$10:$AQ$39,COLUMNS('6. Patients'!$C$9:I$9),0))</f>
        <v>#VALUE!</v>
      </c>
      <c r="BA60" s="51" t="e">
        <f>-MIN(SUMPRODUCT(--($E$9:$E$28&lt;=BA$33),--($B$9:$B$28=$J$34),--($F$9:$F$28&gt;=BA$33),--($C$9:$C$28=$AW60),$H$9:$H$28,N$9:N$28),VLOOKUP($AW60,'6. Patients'!$C$10:$AQ$39,COLUMNS('6. Patients'!$C$9:J$9),0))</f>
        <v>#VALUE!</v>
      </c>
      <c r="BB60" s="51" t="e">
        <f>-MIN(SUMPRODUCT(--($E$9:$E$28&lt;=BB$33),--($B$9:$B$28=$J$34),--($F$9:$F$28&gt;=BB$33),--($C$9:$C$28=$AW60),$H$9:$H$28,O$9:O$28),VLOOKUP($AW60,'6. Patients'!$C$10:$AQ$39,COLUMNS('6. Patients'!$C$9:K$9),0))</f>
        <v>#VALUE!</v>
      </c>
      <c r="BC60" s="51" t="e">
        <f>-MIN(SUMPRODUCT(--($E$9:$E$28&lt;=BC$33),--($B$9:$B$28=$J$34),--($F$9:$F$28&gt;=BC$33),--($C$9:$C$28=$AW60),$H$9:$H$28,P$9:P$28),VLOOKUP($AW60,'6. Patients'!$C$10:$AQ$39,COLUMNS('6. Patients'!$C$9:L$9),0))</f>
        <v>#VALUE!</v>
      </c>
      <c r="BD60" s="51" t="e">
        <f>-MIN(SUMPRODUCT(--($E$9:$E$28&lt;=BD$33),--($B$9:$B$28=$J$34),--($F$9:$F$28&gt;=BD$33),--($C$9:$C$28=$AW60),$H$9:$H$28,Q$9:Q$28),VLOOKUP($AW60,'6. Patients'!$C$10:$AQ$39,COLUMNS('6. Patients'!$C$9:M$9),0))</f>
        <v>#VALUE!</v>
      </c>
      <c r="BE60" s="51" t="e">
        <f>-MIN(SUMPRODUCT(--($E$9:$E$28&lt;=BE$33),--($B$9:$B$28=$J$34),--($F$9:$F$28&gt;=BE$33),--($C$9:$C$28=$AW60),$H$9:$H$28,R$9:R$28),VLOOKUP($AW60,'6. Patients'!$C$10:$AQ$39,COLUMNS('6. Patients'!$C$9:N$9),0))</f>
        <v>#VALUE!</v>
      </c>
      <c r="BF60" s="51" t="e">
        <f>-MIN(SUMPRODUCT(--($E$9:$E$28&lt;=BF$33),--($B$9:$B$28=$J$34),--($F$9:$F$28&gt;=BF$33),--($C$9:$C$28=$AW60),$H$9:$H$28,S$9:S$28),VLOOKUP($AW60,'6. Patients'!$C$10:$AQ$39,COLUMNS('6. Patients'!$C$9:O$9),0))</f>
        <v>#VALUE!</v>
      </c>
      <c r="BG60" s="51" t="e">
        <f>-MIN(SUMPRODUCT(--($E$9:$E$28&lt;=BG$33),--($B$9:$B$28=$J$34),--($F$9:$F$28&gt;=BG$33),--($C$9:$C$28=$AW60),$H$9:$H$28,T$9:T$28),VLOOKUP($AW60,'6. Patients'!$C$10:$AQ$39,COLUMNS('6. Patients'!$C$9:P$9),0))</f>
        <v>#VALUE!</v>
      </c>
      <c r="BH60" s="51" t="e">
        <f>-MIN(SUMPRODUCT(--($E$9:$E$28&lt;=BH$33),--($B$9:$B$28=$J$34),--($F$9:$F$28&gt;=BH$33),--($C$9:$C$28=$AW60),$H$9:$H$28,U$9:U$28),VLOOKUP($AW60,'6. Patients'!$C$10:$AQ$39,COLUMNS('6. Patients'!$C$9:Q$9),0))</f>
        <v>#VALUE!</v>
      </c>
      <c r="BI60" s="51" t="e">
        <f>-MIN(SUMPRODUCT(--($E$9:$E$28&lt;=BI$33),--($B$9:$B$28=$J$34),--($F$9:$F$28&gt;=BI$33),--($C$9:$C$28=$AW60),$H$9:$H$28,V$9:V$28),VLOOKUP($AW60,'6. Patients'!$C$10:$AQ$39,COLUMNS('6. Patients'!$C$9:R$9),0))</f>
        <v>#VALUE!</v>
      </c>
      <c r="BJ60" s="51" t="e">
        <f>-MIN(SUMPRODUCT(--($E$9:$E$28&lt;=BJ$33),--($B$9:$B$28=$J$34),--($F$9:$F$28&gt;=BJ$33),--($C$9:$C$28=$AW60),$H$9:$H$28,W$9:W$28),VLOOKUP($AW60,'6. Patients'!$C$10:$AQ$39,COLUMNS('6. Patients'!$C$9:S$9),0))</f>
        <v>#VALUE!</v>
      </c>
      <c r="BK60" s="51" t="e">
        <f>-MIN(SUMPRODUCT(--($E$9:$E$28&lt;=BK$33),--($B$9:$B$28=$J$34),--($F$9:$F$28&gt;=BK$33),--($C$9:$C$28=$AW60),$H$9:$H$28,X$9:X$28),VLOOKUP($AW60,'6. Patients'!$C$10:$AQ$39,COLUMNS('6. Patients'!$C$9:T$9),0))</f>
        <v>#VALUE!</v>
      </c>
      <c r="BL60" s="51" t="e">
        <f>-MIN(SUMPRODUCT(--($E$9:$E$28&lt;=BL$33),--($B$9:$B$28=$J$34),--($F$9:$F$28&gt;=BL$33),--($C$9:$C$28=$AW60),$H$9:$H$28,Y$9:Y$28),VLOOKUP($AW60,'6. Patients'!$C$10:$AQ$39,COLUMNS('6. Patients'!$C$9:U$9),0))</f>
        <v>#VALUE!</v>
      </c>
      <c r="BM60" s="51" t="e">
        <f>-MIN(SUMPRODUCT(--($E$9:$E$28&lt;=BM$33),--($B$9:$B$28=$J$34),--($F$9:$F$28&gt;=BM$33),--($C$9:$C$28=$AW60),$H$9:$H$28,Z$9:Z$28),VLOOKUP($AW60,'6. Patients'!$C$10:$AQ$39,COLUMNS('6. Patients'!$C$9:V$9),0))</f>
        <v>#VALUE!</v>
      </c>
      <c r="BN60" s="51" t="e">
        <f>-MIN(SUMPRODUCT(--($E$9:$E$28&lt;=BN$33),--($B$9:$B$28=$J$34),--($F$9:$F$28&gt;=BN$33),--($C$9:$C$28=$AW60),$H$9:$H$28,AA$9:AA$28),VLOOKUP($AW60,'6. Patients'!$C$10:$AQ$39,COLUMNS('6. Patients'!$C$9:W$9),0))</f>
        <v>#VALUE!</v>
      </c>
      <c r="BO60" s="51" t="e">
        <f>-MIN(SUMPRODUCT(--($E$9:$E$28&lt;=BO$33),--($B$9:$B$28=$J$34),--($F$9:$F$28&gt;=BO$33),--($C$9:$C$28=$AW60),$H$9:$H$28,AB$9:AB$28),VLOOKUP($AW60,'6. Patients'!$C$10:$AQ$39,COLUMNS('6. Patients'!$C$9:X$9),0))</f>
        <v>#VALUE!</v>
      </c>
      <c r="BP60" s="51" t="e">
        <f>-MIN(SUMPRODUCT(--($E$9:$E$28&lt;=BP$33),--($B$9:$B$28=$J$34),--($F$9:$F$28&gt;=BP$33),--($C$9:$C$28=$AW60),$H$9:$H$28,AC$9:AC$28),VLOOKUP($AW60,'6. Patients'!$C$10:$AQ$39,COLUMNS('6. Patients'!$C$9:Y$9),0))</f>
        <v>#VALUE!</v>
      </c>
      <c r="BQ60" s="51" t="e">
        <f>-MIN(SUMPRODUCT(--($E$9:$E$28&lt;=BQ$33),--($B$9:$B$28=$J$34),--($F$9:$F$28&gt;=BQ$33),--($C$9:$C$28=$AW60),$H$9:$H$28,AD$9:AD$28),VLOOKUP($AW60,'6. Patients'!$C$10:$AQ$39,COLUMNS('6. Patients'!$C$9:Z$9),0))</f>
        <v>#VALUE!</v>
      </c>
      <c r="BR60" s="51" t="e">
        <f>-MIN(SUMPRODUCT(--($E$9:$E$28&lt;=BR$33),--($B$9:$B$28=$J$34),--($F$9:$F$28&gt;=BR$33),--($C$9:$C$28=$AW60),$H$9:$H$28,AE$9:AE$28),VLOOKUP($AW60,'6. Patients'!$C$10:$AQ$39,COLUMNS('6. Patients'!$C$9:AA$9),0))</f>
        <v>#VALUE!</v>
      </c>
      <c r="BS60" s="51" t="e">
        <f>-MIN(SUMPRODUCT(--($E$9:$E$28&lt;=BS$33),--($B$9:$B$28=$J$34),--($F$9:$F$28&gt;=BS$33),--($C$9:$C$28=$AW60),$H$9:$H$28,AF$9:AF$28),VLOOKUP($AW60,'6. Patients'!$C$10:$AQ$39,COLUMNS('6. Patients'!$C$9:AB$9),0))</f>
        <v>#VALUE!</v>
      </c>
      <c r="BT60" s="51" t="e">
        <f>-MIN(SUMPRODUCT(--($E$9:$E$28&lt;=BT$33),--($B$9:$B$28=$J$34),--($F$9:$F$28&gt;=BT$33),--($C$9:$C$28=$AW60),$H$9:$H$28,AG$9:AG$28),VLOOKUP($AW60,'6. Patients'!$C$10:$AQ$39,COLUMNS('6. Patients'!$C$9:AC$9),0))</f>
        <v>#VALUE!</v>
      </c>
      <c r="BU60" s="51" t="e">
        <f>-MIN(SUMPRODUCT(--($E$9:$E$28&lt;=BU$33),--($B$9:$B$28=$J$34),--($F$9:$F$28&gt;=BU$33),--($C$9:$C$28=$AW60),$H$9:$H$28,AH$9:AH$28),VLOOKUP($AW60,'6. Patients'!$C$10:$AQ$39,COLUMNS('6. Patients'!$C$9:AD$9),0))</f>
        <v>#VALUE!</v>
      </c>
      <c r="BV60" s="51" t="e">
        <f>-MIN(SUMPRODUCT(--($E$9:$E$28&lt;=BV$33),--($B$9:$B$28=$J$34),--($F$9:$F$28&gt;=BV$33),--($C$9:$C$28=$AW60),$H$9:$H$28,AI$9:AI$28),VLOOKUP($AW60,'6. Patients'!$C$10:$AQ$39,COLUMNS('6. Patients'!$C$9:AE$9),0))</f>
        <v>#VALUE!</v>
      </c>
      <c r="BW60" s="51" t="e">
        <f>-MIN(SUMPRODUCT(--($E$9:$E$28&lt;=BW$33),--($B$9:$B$28=$J$34),--($F$9:$F$28&gt;=BW$33),--($C$9:$C$28=$AW60),$H$9:$H$28,AJ$9:AJ$28),VLOOKUP($AW60,'6. Patients'!$C$10:$AQ$39,COLUMNS('6. Patients'!$C$9:AF$9),0))</f>
        <v>#VALUE!</v>
      </c>
      <c r="BX60" s="51" t="e">
        <f>-MIN(SUMPRODUCT(--($E$9:$E$28&lt;=BX$33),--($B$9:$B$28=$J$34),--($F$9:$F$28&gt;=BX$33),--($C$9:$C$28=$AW60),$H$9:$H$28,AK$9:AK$28),VLOOKUP($AW60,'6. Patients'!$C$10:$AQ$39,COLUMNS('6. Patients'!$C$9:AG$9),0))</f>
        <v>#VALUE!</v>
      </c>
      <c r="BY60" s="51" t="e">
        <f>-MIN(SUMPRODUCT(--($E$9:$E$28&lt;=BY$33),--($B$9:$B$28=$J$34),--($F$9:$F$28&gt;=BY$33),--($C$9:$C$28=$AW60),$H$9:$H$28,AL$9:AL$28),VLOOKUP($AW60,'6. Patients'!$C$10:$AQ$39,COLUMNS('6. Patients'!$C$9:AH$9),0))</f>
        <v>#VALUE!</v>
      </c>
      <c r="BZ60" s="51" t="e">
        <f>-MIN(SUMPRODUCT(--($E$9:$E$28&lt;=BZ$33),--($B$9:$B$28=$J$34),--($F$9:$F$28&gt;=BZ$33),--($C$9:$C$28=$AW60),$H$9:$H$28,AM$9:AM$28),VLOOKUP($AW60,'6. Patients'!$C$10:$AQ$39,COLUMNS('6. Patients'!$C$9:AI$9),0))</f>
        <v>#VALUE!</v>
      </c>
      <c r="CA60" s="51" t="e">
        <f>-MIN(SUMPRODUCT(--($E$9:$E$28&lt;=CA$33),--($B$9:$B$28=$J$34),--($F$9:$F$28&gt;=CA$33),--($C$9:$C$28=$AW60),$H$9:$H$28,AN$9:AN$28),VLOOKUP($AW60,'6. Patients'!$C$10:$AQ$39,COLUMNS('6. Patients'!$C$9:AJ$9),0))</f>
        <v>#VALUE!</v>
      </c>
      <c r="CB60" s="51" t="e">
        <f>-MIN(SUMPRODUCT(--($E$9:$E$28&lt;=CB$33),--($B$9:$B$28=$J$34),--($F$9:$F$28&gt;=CB$33),--($C$9:$C$28=$AW60),$H$9:$H$28,AO$9:AO$28),VLOOKUP($AW60,'6. Patients'!$C$10:$AQ$39,COLUMNS('6. Patients'!$C$9:AK$9),0))</f>
        <v>#VALUE!</v>
      </c>
      <c r="CC60" s="51" t="e">
        <f>-MIN(SUMPRODUCT(--($E$9:$E$28&lt;=CC$33),--($B$9:$B$28=$J$34),--($F$9:$F$28&gt;=CC$33),--($C$9:$C$28=$AW60),$H$9:$H$28,AP$9:AP$28),VLOOKUP($AW60,'6. Patients'!$C$10:$AQ$39,COLUMNS('6. Patients'!$C$9:AL$9),0))</f>
        <v>#VALUE!</v>
      </c>
      <c r="CD60" s="51" t="e">
        <f>-MIN(SUMPRODUCT(--($E$9:$E$28&lt;=CD$33),--($B$9:$B$28=$J$34),--($F$9:$F$28&gt;=CD$33),--($C$9:$C$28=$AW60),$H$9:$H$28,AQ$9:AQ$28),VLOOKUP($AW60,'6. Patients'!$C$10:$AQ$39,COLUMNS('6. Patients'!$C$9:AM$9),0))</f>
        <v>#VALUE!</v>
      </c>
      <c r="CE60" s="51" t="e">
        <f>-MIN(SUMPRODUCT(--($E$9:$E$28&lt;=CE$33),--($B$9:$B$28=$J$34),--($F$9:$F$28&gt;=CE$33),--($C$9:$C$28=$AW60),$H$9:$H$28,AR$9:AR$28),VLOOKUP($AW60,'6. Patients'!$C$10:$AQ$39,COLUMNS('6. Patients'!$C$9:AN$9),0))</f>
        <v>#VALUE!</v>
      </c>
      <c r="CF60" s="51" t="e">
        <f>-MIN(SUMPRODUCT(--($E$9:$E$28&lt;=CF$33),--($B$9:$B$28=$J$34),--($F$9:$F$28&gt;=CF$33),--($C$9:$C$28=$AW60),$H$9:$H$28,AS$9:AS$28),VLOOKUP($AW60,'6. Patients'!$C$10:$AQ$39,COLUMNS('6. Patients'!$C$9:AO$9),0))</f>
        <v>#VALUE!</v>
      </c>
      <c r="CG60" s="51" t="e">
        <f>-MIN(SUMPRODUCT(--($E$9:$E$28&lt;=CG$33),--($B$9:$B$28=$J$34),--($F$9:$F$28&gt;=CG$33),--($C$9:$C$28=$AW60),$H$9:$H$28,AT$9:AT$28),VLOOKUP($AW60,'6. Patients'!$C$10:$AQ$39,COLUMNS('6. Patients'!$C$9:AP$9),0))</f>
        <v>#VALUE!</v>
      </c>
      <c r="CI60" s="5" t="str">
        <f t="shared" si="78"/>
        <v/>
      </c>
      <c r="CJ60" s="51">
        <f t="shared" si="6"/>
        <v>0</v>
      </c>
      <c r="CK60" s="51">
        <f t="shared" si="7"/>
        <v>0</v>
      </c>
      <c r="CL60" s="51">
        <f t="shared" si="8"/>
        <v>0</v>
      </c>
      <c r="CM60" s="51">
        <f t="shared" si="9"/>
        <v>0</v>
      </c>
      <c r="CN60" s="51">
        <f t="shared" si="10"/>
        <v>0</v>
      </c>
      <c r="CO60" s="51">
        <f t="shared" si="11"/>
        <v>0</v>
      </c>
      <c r="CP60" s="51">
        <f t="shared" si="12"/>
        <v>0</v>
      </c>
      <c r="CQ60" s="51">
        <f t="shared" si="13"/>
        <v>0</v>
      </c>
      <c r="CR60" s="51">
        <f t="shared" si="14"/>
        <v>0</v>
      </c>
      <c r="CS60" s="51">
        <f t="shared" si="15"/>
        <v>0</v>
      </c>
      <c r="CT60" s="51">
        <f t="shared" si="16"/>
        <v>0</v>
      </c>
      <c r="CU60" s="51">
        <f t="shared" si="17"/>
        <v>0</v>
      </c>
      <c r="CV60" s="51">
        <f t="shared" si="18"/>
        <v>0</v>
      </c>
      <c r="CW60" s="51">
        <f t="shared" si="19"/>
        <v>0</v>
      </c>
      <c r="CX60" s="51">
        <f t="shared" si="20"/>
        <v>0</v>
      </c>
      <c r="CY60" s="51">
        <f t="shared" si="21"/>
        <v>0</v>
      </c>
      <c r="CZ60" s="51">
        <f t="shared" si="22"/>
        <v>0</v>
      </c>
      <c r="DA60" s="51">
        <f t="shared" si="23"/>
        <v>0</v>
      </c>
      <c r="DB60" s="51">
        <f t="shared" si="24"/>
        <v>0</v>
      </c>
      <c r="DC60" s="51">
        <f t="shared" si="25"/>
        <v>0</v>
      </c>
      <c r="DD60" s="51">
        <f t="shared" si="26"/>
        <v>0</v>
      </c>
      <c r="DE60" s="51">
        <f t="shared" si="27"/>
        <v>0</v>
      </c>
      <c r="DF60" s="51">
        <f t="shared" si="28"/>
        <v>0</v>
      </c>
      <c r="DG60" s="51">
        <f t="shared" si="29"/>
        <v>0</v>
      </c>
      <c r="DH60" s="51">
        <f t="shared" si="30"/>
        <v>0</v>
      </c>
      <c r="DI60" s="51">
        <f t="shared" si="31"/>
        <v>0</v>
      </c>
      <c r="DJ60" s="51">
        <f t="shared" si="32"/>
        <v>0</v>
      </c>
      <c r="DK60" s="51">
        <f t="shared" si="33"/>
        <v>0</v>
      </c>
      <c r="DL60" s="51">
        <f t="shared" si="34"/>
        <v>0</v>
      </c>
      <c r="DM60" s="51">
        <f t="shared" si="35"/>
        <v>0</v>
      </c>
      <c r="DN60" s="51">
        <f t="shared" si="36"/>
        <v>0</v>
      </c>
      <c r="DO60" s="51">
        <f t="shared" si="37"/>
        <v>0</v>
      </c>
      <c r="DP60" s="51">
        <f t="shared" si="38"/>
        <v>0</v>
      </c>
      <c r="DQ60" s="51">
        <f t="shared" si="39"/>
        <v>0</v>
      </c>
      <c r="DR60" s="51">
        <f t="shared" si="40"/>
        <v>0</v>
      </c>
      <c r="DS60" s="51">
        <f t="shared" si="41"/>
        <v>0</v>
      </c>
    </row>
    <row r="61" spans="2:16347" x14ac:dyDescent="0.3">
      <c r="J61" s="5" t="str">
        <f>'6. Patients'!C36</f>
        <v/>
      </c>
      <c r="K61" s="5"/>
      <c r="L61" s="99" t="e">
        <f t="shared" si="79"/>
        <v>#VALUE!</v>
      </c>
      <c r="M61" s="99" t="e">
        <f t="shared" si="80"/>
        <v>#VALUE!</v>
      </c>
      <c r="N61" s="99" t="e">
        <f t="shared" si="81"/>
        <v>#VALUE!</v>
      </c>
      <c r="O61" s="99" t="e">
        <f t="shared" si="82"/>
        <v>#VALUE!</v>
      </c>
      <c r="P61" s="99" t="e">
        <f t="shared" si="83"/>
        <v>#VALUE!</v>
      </c>
      <c r="Q61" s="99" t="e">
        <f t="shared" si="84"/>
        <v>#VALUE!</v>
      </c>
      <c r="R61" s="99" t="e">
        <f t="shared" si="85"/>
        <v>#VALUE!</v>
      </c>
      <c r="S61" s="99" t="e">
        <f t="shared" si="49"/>
        <v>#VALUE!</v>
      </c>
      <c r="T61" s="99" t="e">
        <f t="shared" si="50"/>
        <v>#VALUE!</v>
      </c>
      <c r="U61" s="99" t="e">
        <f t="shared" si="51"/>
        <v>#VALUE!</v>
      </c>
      <c r="V61" s="99" t="e">
        <f t="shared" si="52"/>
        <v>#VALUE!</v>
      </c>
      <c r="W61" s="99" t="e">
        <f t="shared" si="53"/>
        <v>#VALUE!</v>
      </c>
      <c r="X61" s="99" t="e">
        <f t="shared" si="54"/>
        <v>#VALUE!</v>
      </c>
      <c r="Y61" s="99" t="e">
        <f t="shared" si="55"/>
        <v>#VALUE!</v>
      </c>
      <c r="Z61" s="99" t="e">
        <f t="shared" si="56"/>
        <v>#VALUE!</v>
      </c>
      <c r="AA61" s="99" t="e">
        <f t="shared" si="57"/>
        <v>#VALUE!</v>
      </c>
      <c r="AB61" s="99" t="e">
        <f t="shared" si="58"/>
        <v>#VALUE!</v>
      </c>
      <c r="AC61" s="99" t="e">
        <f t="shared" si="59"/>
        <v>#VALUE!</v>
      </c>
      <c r="AD61" s="99" t="e">
        <f t="shared" si="60"/>
        <v>#VALUE!</v>
      </c>
      <c r="AE61" s="99" t="e">
        <f t="shared" si="61"/>
        <v>#VALUE!</v>
      </c>
      <c r="AF61" s="99" t="e">
        <f t="shared" si="62"/>
        <v>#VALUE!</v>
      </c>
      <c r="AG61" s="99" t="e">
        <f t="shared" si="63"/>
        <v>#VALUE!</v>
      </c>
      <c r="AH61" s="99" t="e">
        <f t="shared" si="64"/>
        <v>#VALUE!</v>
      </c>
      <c r="AI61" s="99" t="e">
        <f t="shared" si="65"/>
        <v>#VALUE!</v>
      </c>
      <c r="AJ61" s="99" t="e">
        <f t="shared" si="66"/>
        <v>#VALUE!</v>
      </c>
      <c r="AK61" s="99" t="e">
        <f t="shared" si="67"/>
        <v>#VALUE!</v>
      </c>
      <c r="AL61" s="99" t="e">
        <f t="shared" si="68"/>
        <v>#VALUE!</v>
      </c>
      <c r="AM61" s="99" t="e">
        <f t="shared" si="69"/>
        <v>#VALUE!</v>
      </c>
      <c r="AN61" s="99" t="e">
        <f t="shared" si="70"/>
        <v>#VALUE!</v>
      </c>
      <c r="AO61" s="99" t="e">
        <f t="shared" si="71"/>
        <v>#VALUE!</v>
      </c>
      <c r="AP61" s="99" t="e">
        <f t="shared" si="72"/>
        <v>#VALUE!</v>
      </c>
      <c r="AQ61" s="99" t="e">
        <f t="shared" si="73"/>
        <v>#VALUE!</v>
      </c>
      <c r="AR61" s="99" t="e">
        <f t="shared" si="74"/>
        <v>#VALUE!</v>
      </c>
      <c r="AS61" s="99" t="e">
        <f t="shared" si="75"/>
        <v>#VALUE!</v>
      </c>
      <c r="AT61" s="99" t="e">
        <f t="shared" si="76"/>
        <v>#VALUE!</v>
      </c>
      <c r="AU61" s="99" t="e">
        <f t="shared" si="77"/>
        <v>#VALUE!</v>
      </c>
      <c r="AW61" s="5" t="str">
        <f t="shared" si="5"/>
        <v/>
      </c>
      <c r="AX61" s="51" t="e">
        <f>-MIN(SUMPRODUCT(--($E$9:$E$28&lt;=AX$33),--($B$9:$B$28=$J$34),--($F$9:$F$28&gt;=AX$33),--($C$9:$C$28=$AW61),$H$9:$H$28,K$9:K$28),VLOOKUP($AW61,'6. Patients'!$C$10:$AQ$39,COLUMNS('6. Patients'!$C$9:G$9),0))</f>
        <v>#VALUE!</v>
      </c>
      <c r="AY61" s="51" t="e">
        <f>-MIN(SUMPRODUCT(--($E$9:$E$28&lt;=AY$33),--($B$9:$B$28=$J$34),--($F$9:$F$28&gt;=AY$33),--($C$9:$C$28=$AW61),$H$9:$H$28,L$9:L$28),VLOOKUP($AW61,'6. Patients'!$C$10:$AQ$39,COLUMNS('6. Patients'!$C$9:H$9),0))</f>
        <v>#VALUE!</v>
      </c>
      <c r="AZ61" s="51" t="e">
        <f>-MIN(SUMPRODUCT(--($E$9:$E$28&lt;=AZ$33),--($B$9:$B$28=$J$34),--($F$9:$F$28&gt;=AZ$33),--($C$9:$C$28=$AW61),$H$9:$H$28,M$9:M$28),VLOOKUP($AW61,'6. Patients'!$C$10:$AQ$39,COLUMNS('6. Patients'!$C$9:I$9),0))</f>
        <v>#VALUE!</v>
      </c>
      <c r="BA61" s="51" t="e">
        <f>-MIN(SUMPRODUCT(--($E$9:$E$28&lt;=BA$33),--($B$9:$B$28=$J$34),--($F$9:$F$28&gt;=BA$33),--($C$9:$C$28=$AW61),$H$9:$H$28,N$9:N$28),VLOOKUP($AW61,'6. Patients'!$C$10:$AQ$39,COLUMNS('6. Patients'!$C$9:J$9),0))</f>
        <v>#VALUE!</v>
      </c>
      <c r="BB61" s="51" t="e">
        <f>-MIN(SUMPRODUCT(--($E$9:$E$28&lt;=BB$33),--($B$9:$B$28=$J$34),--($F$9:$F$28&gt;=BB$33),--($C$9:$C$28=$AW61),$H$9:$H$28,O$9:O$28),VLOOKUP($AW61,'6. Patients'!$C$10:$AQ$39,COLUMNS('6. Patients'!$C$9:K$9),0))</f>
        <v>#VALUE!</v>
      </c>
      <c r="BC61" s="51" t="e">
        <f>-MIN(SUMPRODUCT(--($E$9:$E$28&lt;=BC$33),--($B$9:$B$28=$J$34),--($F$9:$F$28&gt;=BC$33),--($C$9:$C$28=$AW61),$H$9:$H$28,P$9:P$28),VLOOKUP($AW61,'6. Patients'!$C$10:$AQ$39,COLUMNS('6. Patients'!$C$9:L$9),0))</f>
        <v>#VALUE!</v>
      </c>
      <c r="BD61" s="51" t="e">
        <f>-MIN(SUMPRODUCT(--($E$9:$E$28&lt;=BD$33),--($B$9:$B$28=$J$34),--($F$9:$F$28&gt;=BD$33),--($C$9:$C$28=$AW61),$H$9:$H$28,Q$9:Q$28),VLOOKUP($AW61,'6. Patients'!$C$10:$AQ$39,COLUMNS('6. Patients'!$C$9:M$9),0))</f>
        <v>#VALUE!</v>
      </c>
      <c r="BE61" s="51" t="e">
        <f>-MIN(SUMPRODUCT(--($E$9:$E$28&lt;=BE$33),--($B$9:$B$28=$J$34),--($F$9:$F$28&gt;=BE$33),--($C$9:$C$28=$AW61),$H$9:$H$28,R$9:R$28),VLOOKUP($AW61,'6. Patients'!$C$10:$AQ$39,COLUMNS('6. Patients'!$C$9:N$9),0))</f>
        <v>#VALUE!</v>
      </c>
      <c r="BF61" s="51" t="e">
        <f>-MIN(SUMPRODUCT(--($E$9:$E$28&lt;=BF$33),--($B$9:$B$28=$J$34),--($F$9:$F$28&gt;=BF$33),--($C$9:$C$28=$AW61),$H$9:$H$28,S$9:S$28),VLOOKUP($AW61,'6. Patients'!$C$10:$AQ$39,COLUMNS('6. Patients'!$C$9:O$9),0))</f>
        <v>#VALUE!</v>
      </c>
      <c r="BG61" s="51" t="e">
        <f>-MIN(SUMPRODUCT(--($E$9:$E$28&lt;=BG$33),--($B$9:$B$28=$J$34),--($F$9:$F$28&gt;=BG$33),--($C$9:$C$28=$AW61),$H$9:$H$28,T$9:T$28),VLOOKUP($AW61,'6. Patients'!$C$10:$AQ$39,COLUMNS('6. Patients'!$C$9:P$9),0))</f>
        <v>#VALUE!</v>
      </c>
      <c r="BH61" s="51" t="e">
        <f>-MIN(SUMPRODUCT(--($E$9:$E$28&lt;=BH$33),--($B$9:$B$28=$J$34),--($F$9:$F$28&gt;=BH$33),--($C$9:$C$28=$AW61),$H$9:$H$28,U$9:U$28),VLOOKUP($AW61,'6. Patients'!$C$10:$AQ$39,COLUMNS('6. Patients'!$C$9:Q$9),0))</f>
        <v>#VALUE!</v>
      </c>
      <c r="BI61" s="51" t="e">
        <f>-MIN(SUMPRODUCT(--($E$9:$E$28&lt;=BI$33),--($B$9:$B$28=$J$34),--($F$9:$F$28&gt;=BI$33),--($C$9:$C$28=$AW61),$H$9:$H$28,V$9:V$28),VLOOKUP($AW61,'6. Patients'!$C$10:$AQ$39,COLUMNS('6. Patients'!$C$9:R$9),0))</f>
        <v>#VALUE!</v>
      </c>
      <c r="BJ61" s="51" t="e">
        <f>-MIN(SUMPRODUCT(--($E$9:$E$28&lt;=BJ$33),--($B$9:$B$28=$J$34),--($F$9:$F$28&gt;=BJ$33),--($C$9:$C$28=$AW61),$H$9:$H$28,W$9:W$28),VLOOKUP($AW61,'6. Patients'!$C$10:$AQ$39,COLUMNS('6. Patients'!$C$9:S$9),0))</f>
        <v>#VALUE!</v>
      </c>
      <c r="BK61" s="51" t="e">
        <f>-MIN(SUMPRODUCT(--($E$9:$E$28&lt;=BK$33),--($B$9:$B$28=$J$34),--($F$9:$F$28&gt;=BK$33),--($C$9:$C$28=$AW61),$H$9:$H$28,X$9:X$28),VLOOKUP($AW61,'6. Patients'!$C$10:$AQ$39,COLUMNS('6. Patients'!$C$9:T$9),0))</f>
        <v>#VALUE!</v>
      </c>
      <c r="BL61" s="51" t="e">
        <f>-MIN(SUMPRODUCT(--($E$9:$E$28&lt;=BL$33),--($B$9:$B$28=$J$34),--($F$9:$F$28&gt;=BL$33),--($C$9:$C$28=$AW61),$H$9:$H$28,Y$9:Y$28),VLOOKUP($AW61,'6. Patients'!$C$10:$AQ$39,COLUMNS('6. Patients'!$C$9:U$9),0))</f>
        <v>#VALUE!</v>
      </c>
      <c r="BM61" s="51" t="e">
        <f>-MIN(SUMPRODUCT(--($E$9:$E$28&lt;=BM$33),--($B$9:$B$28=$J$34),--($F$9:$F$28&gt;=BM$33),--($C$9:$C$28=$AW61),$H$9:$H$28,Z$9:Z$28),VLOOKUP($AW61,'6. Patients'!$C$10:$AQ$39,COLUMNS('6. Patients'!$C$9:V$9),0))</f>
        <v>#VALUE!</v>
      </c>
      <c r="BN61" s="51" t="e">
        <f>-MIN(SUMPRODUCT(--($E$9:$E$28&lt;=BN$33),--($B$9:$B$28=$J$34),--($F$9:$F$28&gt;=BN$33),--($C$9:$C$28=$AW61),$H$9:$H$28,AA$9:AA$28),VLOOKUP($AW61,'6. Patients'!$C$10:$AQ$39,COLUMNS('6. Patients'!$C$9:W$9),0))</f>
        <v>#VALUE!</v>
      </c>
      <c r="BO61" s="51" t="e">
        <f>-MIN(SUMPRODUCT(--($E$9:$E$28&lt;=BO$33),--($B$9:$B$28=$J$34),--($F$9:$F$28&gt;=BO$33),--($C$9:$C$28=$AW61),$H$9:$H$28,AB$9:AB$28),VLOOKUP($AW61,'6. Patients'!$C$10:$AQ$39,COLUMNS('6. Patients'!$C$9:X$9),0))</f>
        <v>#VALUE!</v>
      </c>
      <c r="BP61" s="51" t="e">
        <f>-MIN(SUMPRODUCT(--($E$9:$E$28&lt;=BP$33),--($B$9:$B$28=$J$34),--($F$9:$F$28&gt;=BP$33),--($C$9:$C$28=$AW61),$H$9:$H$28,AC$9:AC$28),VLOOKUP($AW61,'6. Patients'!$C$10:$AQ$39,COLUMNS('6. Patients'!$C$9:Y$9),0))</f>
        <v>#VALUE!</v>
      </c>
      <c r="BQ61" s="51" t="e">
        <f>-MIN(SUMPRODUCT(--($E$9:$E$28&lt;=BQ$33),--($B$9:$B$28=$J$34),--($F$9:$F$28&gt;=BQ$33),--($C$9:$C$28=$AW61),$H$9:$H$28,AD$9:AD$28),VLOOKUP($AW61,'6. Patients'!$C$10:$AQ$39,COLUMNS('6. Patients'!$C$9:Z$9),0))</f>
        <v>#VALUE!</v>
      </c>
      <c r="BR61" s="51" t="e">
        <f>-MIN(SUMPRODUCT(--($E$9:$E$28&lt;=BR$33),--($B$9:$B$28=$J$34),--($F$9:$F$28&gt;=BR$33),--($C$9:$C$28=$AW61),$H$9:$H$28,AE$9:AE$28),VLOOKUP($AW61,'6. Patients'!$C$10:$AQ$39,COLUMNS('6. Patients'!$C$9:AA$9),0))</f>
        <v>#VALUE!</v>
      </c>
      <c r="BS61" s="51" t="e">
        <f>-MIN(SUMPRODUCT(--($E$9:$E$28&lt;=BS$33),--($B$9:$B$28=$J$34),--($F$9:$F$28&gt;=BS$33),--($C$9:$C$28=$AW61),$H$9:$H$28,AF$9:AF$28),VLOOKUP($AW61,'6. Patients'!$C$10:$AQ$39,COLUMNS('6. Patients'!$C$9:AB$9),0))</f>
        <v>#VALUE!</v>
      </c>
      <c r="BT61" s="51" t="e">
        <f>-MIN(SUMPRODUCT(--($E$9:$E$28&lt;=BT$33),--($B$9:$B$28=$J$34),--($F$9:$F$28&gt;=BT$33),--($C$9:$C$28=$AW61),$H$9:$H$28,AG$9:AG$28),VLOOKUP($AW61,'6. Patients'!$C$10:$AQ$39,COLUMNS('6. Patients'!$C$9:AC$9),0))</f>
        <v>#VALUE!</v>
      </c>
      <c r="BU61" s="51" t="e">
        <f>-MIN(SUMPRODUCT(--($E$9:$E$28&lt;=BU$33),--($B$9:$B$28=$J$34),--($F$9:$F$28&gt;=BU$33),--($C$9:$C$28=$AW61),$H$9:$H$28,AH$9:AH$28),VLOOKUP($AW61,'6. Patients'!$C$10:$AQ$39,COLUMNS('6. Patients'!$C$9:AD$9),0))</f>
        <v>#VALUE!</v>
      </c>
      <c r="BV61" s="51" t="e">
        <f>-MIN(SUMPRODUCT(--($E$9:$E$28&lt;=BV$33),--($B$9:$B$28=$J$34),--($F$9:$F$28&gt;=BV$33),--($C$9:$C$28=$AW61),$H$9:$H$28,AI$9:AI$28),VLOOKUP($AW61,'6. Patients'!$C$10:$AQ$39,COLUMNS('6. Patients'!$C$9:AE$9),0))</f>
        <v>#VALUE!</v>
      </c>
      <c r="BW61" s="51" t="e">
        <f>-MIN(SUMPRODUCT(--($E$9:$E$28&lt;=BW$33),--($B$9:$B$28=$J$34),--($F$9:$F$28&gt;=BW$33),--($C$9:$C$28=$AW61),$H$9:$H$28,AJ$9:AJ$28),VLOOKUP($AW61,'6. Patients'!$C$10:$AQ$39,COLUMNS('6. Patients'!$C$9:AF$9),0))</f>
        <v>#VALUE!</v>
      </c>
      <c r="BX61" s="51" t="e">
        <f>-MIN(SUMPRODUCT(--($E$9:$E$28&lt;=BX$33),--($B$9:$B$28=$J$34),--($F$9:$F$28&gt;=BX$33),--($C$9:$C$28=$AW61),$H$9:$H$28,AK$9:AK$28),VLOOKUP($AW61,'6. Patients'!$C$10:$AQ$39,COLUMNS('6. Patients'!$C$9:AG$9),0))</f>
        <v>#VALUE!</v>
      </c>
      <c r="BY61" s="51" t="e">
        <f>-MIN(SUMPRODUCT(--($E$9:$E$28&lt;=BY$33),--($B$9:$B$28=$J$34),--($F$9:$F$28&gt;=BY$33),--($C$9:$C$28=$AW61),$H$9:$H$28,AL$9:AL$28),VLOOKUP($AW61,'6. Patients'!$C$10:$AQ$39,COLUMNS('6. Patients'!$C$9:AH$9),0))</f>
        <v>#VALUE!</v>
      </c>
      <c r="BZ61" s="51" t="e">
        <f>-MIN(SUMPRODUCT(--($E$9:$E$28&lt;=BZ$33),--($B$9:$B$28=$J$34),--($F$9:$F$28&gt;=BZ$33),--($C$9:$C$28=$AW61),$H$9:$H$28,AM$9:AM$28),VLOOKUP($AW61,'6. Patients'!$C$10:$AQ$39,COLUMNS('6. Patients'!$C$9:AI$9),0))</f>
        <v>#VALUE!</v>
      </c>
      <c r="CA61" s="51" t="e">
        <f>-MIN(SUMPRODUCT(--($E$9:$E$28&lt;=CA$33),--($B$9:$B$28=$J$34),--($F$9:$F$28&gt;=CA$33),--($C$9:$C$28=$AW61),$H$9:$H$28,AN$9:AN$28),VLOOKUP($AW61,'6. Patients'!$C$10:$AQ$39,COLUMNS('6. Patients'!$C$9:AJ$9),0))</f>
        <v>#VALUE!</v>
      </c>
      <c r="CB61" s="51" t="e">
        <f>-MIN(SUMPRODUCT(--($E$9:$E$28&lt;=CB$33),--($B$9:$B$28=$J$34),--($F$9:$F$28&gt;=CB$33),--($C$9:$C$28=$AW61),$H$9:$H$28,AO$9:AO$28),VLOOKUP($AW61,'6. Patients'!$C$10:$AQ$39,COLUMNS('6. Patients'!$C$9:AK$9),0))</f>
        <v>#VALUE!</v>
      </c>
      <c r="CC61" s="51" t="e">
        <f>-MIN(SUMPRODUCT(--($E$9:$E$28&lt;=CC$33),--($B$9:$B$28=$J$34),--($F$9:$F$28&gt;=CC$33),--($C$9:$C$28=$AW61),$H$9:$H$28,AP$9:AP$28),VLOOKUP($AW61,'6. Patients'!$C$10:$AQ$39,COLUMNS('6. Patients'!$C$9:AL$9),0))</f>
        <v>#VALUE!</v>
      </c>
      <c r="CD61" s="51" t="e">
        <f>-MIN(SUMPRODUCT(--($E$9:$E$28&lt;=CD$33),--($B$9:$B$28=$J$34),--($F$9:$F$28&gt;=CD$33),--($C$9:$C$28=$AW61),$H$9:$H$28,AQ$9:AQ$28),VLOOKUP($AW61,'6. Patients'!$C$10:$AQ$39,COLUMNS('6. Patients'!$C$9:AM$9),0))</f>
        <v>#VALUE!</v>
      </c>
      <c r="CE61" s="51" t="e">
        <f>-MIN(SUMPRODUCT(--($E$9:$E$28&lt;=CE$33),--($B$9:$B$28=$J$34),--($F$9:$F$28&gt;=CE$33),--($C$9:$C$28=$AW61),$H$9:$H$28,AR$9:AR$28),VLOOKUP($AW61,'6. Patients'!$C$10:$AQ$39,COLUMNS('6. Patients'!$C$9:AN$9),0))</f>
        <v>#VALUE!</v>
      </c>
      <c r="CF61" s="51" t="e">
        <f>-MIN(SUMPRODUCT(--($E$9:$E$28&lt;=CF$33),--($B$9:$B$28=$J$34),--($F$9:$F$28&gt;=CF$33),--($C$9:$C$28=$AW61),$H$9:$H$28,AS$9:AS$28),VLOOKUP($AW61,'6. Patients'!$C$10:$AQ$39,COLUMNS('6. Patients'!$C$9:AO$9),0))</f>
        <v>#VALUE!</v>
      </c>
      <c r="CG61" s="51" t="e">
        <f>-MIN(SUMPRODUCT(--($E$9:$E$28&lt;=CG$33),--($B$9:$B$28=$J$34),--($F$9:$F$28&gt;=CG$33),--($C$9:$C$28=$AW61),$H$9:$H$28,AT$9:AT$28),VLOOKUP($AW61,'6. Patients'!$C$10:$AQ$39,COLUMNS('6. Patients'!$C$9:AP$9),0))</f>
        <v>#VALUE!</v>
      </c>
      <c r="CI61" s="5" t="str">
        <f t="shared" si="78"/>
        <v/>
      </c>
      <c r="CJ61" s="51">
        <f t="shared" si="6"/>
        <v>0</v>
      </c>
      <c r="CK61" s="51">
        <f t="shared" si="7"/>
        <v>0</v>
      </c>
      <c r="CL61" s="51">
        <f t="shared" si="8"/>
        <v>0</v>
      </c>
      <c r="CM61" s="51">
        <f t="shared" si="9"/>
        <v>0</v>
      </c>
      <c r="CN61" s="51">
        <f t="shared" si="10"/>
        <v>0</v>
      </c>
      <c r="CO61" s="51">
        <f t="shared" si="11"/>
        <v>0</v>
      </c>
      <c r="CP61" s="51">
        <f t="shared" si="12"/>
        <v>0</v>
      </c>
      <c r="CQ61" s="51">
        <f t="shared" si="13"/>
        <v>0</v>
      </c>
      <c r="CR61" s="51">
        <f t="shared" si="14"/>
        <v>0</v>
      </c>
      <c r="CS61" s="51">
        <f t="shared" si="15"/>
        <v>0</v>
      </c>
      <c r="CT61" s="51">
        <f t="shared" si="16"/>
        <v>0</v>
      </c>
      <c r="CU61" s="51">
        <f t="shared" si="17"/>
        <v>0</v>
      </c>
      <c r="CV61" s="51">
        <f t="shared" si="18"/>
        <v>0</v>
      </c>
      <c r="CW61" s="51">
        <f t="shared" si="19"/>
        <v>0</v>
      </c>
      <c r="CX61" s="51">
        <f t="shared" si="20"/>
        <v>0</v>
      </c>
      <c r="CY61" s="51">
        <f t="shared" si="21"/>
        <v>0</v>
      </c>
      <c r="CZ61" s="51">
        <f t="shared" si="22"/>
        <v>0</v>
      </c>
      <c r="DA61" s="51">
        <f t="shared" si="23"/>
        <v>0</v>
      </c>
      <c r="DB61" s="51">
        <f t="shared" si="24"/>
        <v>0</v>
      </c>
      <c r="DC61" s="51">
        <f t="shared" si="25"/>
        <v>0</v>
      </c>
      <c r="DD61" s="51">
        <f t="shared" si="26"/>
        <v>0</v>
      </c>
      <c r="DE61" s="51">
        <f t="shared" si="27"/>
        <v>0</v>
      </c>
      <c r="DF61" s="51">
        <f t="shared" si="28"/>
        <v>0</v>
      </c>
      <c r="DG61" s="51">
        <f t="shared" si="29"/>
        <v>0</v>
      </c>
      <c r="DH61" s="51">
        <f t="shared" si="30"/>
        <v>0</v>
      </c>
      <c r="DI61" s="51">
        <f t="shared" si="31"/>
        <v>0</v>
      </c>
      <c r="DJ61" s="51">
        <f t="shared" si="32"/>
        <v>0</v>
      </c>
      <c r="DK61" s="51">
        <f t="shared" si="33"/>
        <v>0</v>
      </c>
      <c r="DL61" s="51">
        <f t="shared" si="34"/>
        <v>0</v>
      </c>
      <c r="DM61" s="51">
        <f t="shared" si="35"/>
        <v>0</v>
      </c>
      <c r="DN61" s="51">
        <f t="shared" si="36"/>
        <v>0</v>
      </c>
      <c r="DO61" s="51">
        <f t="shared" si="37"/>
        <v>0</v>
      </c>
      <c r="DP61" s="51">
        <f t="shared" si="38"/>
        <v>0</v>
      </c>
      <c r="DQ61" s="51">
        <f t="shared" si="39"/>
        <v>0</v>
      </c>
      <c r="DR61" s="51">
        <f t="shared" si="40"/>
        <v>0</v>
      </c>
      <c r="DS61" s="51">
        <f t="shared" si="41"/>
        <v>0</v>
      </c>
    </row>
    <row r="62" spans="2:16347" x14ac:dyDescent="0.3">
      <c r="J62" s="5" t="str">
        <f>'6. Patients'!C37</f>
        <v/>
      </c>
      <c r="K62" s="5"/>
      <c r="L62" s="99" t="e">
        <f t="shared" si="79"/>
        <v>#VALUE!</v>
      </c>
      <c r="M62" s="99" t="e">
        <f t="shared" si="80"/>
        <v>#VALUE!</v>
      </c>
      <c r="N62" s="99" t="e">
        <f t="shared" si="81"/>
        <v>#VALUE!</v>
      </c>
      <c r="O62" s="99" t="e">
        <f t="shared" si="82"/>
        <v>#VALUE!</v>
      </c>
      <c r="P62" s="99" t="e">
        <f t="shared" si="83"/>
        <v>#VALUE!</v>
      </c>
      <c r="Q62" s="99" t="e">
        <f t="shared" si="84"/>
        <v>#VALUE!</v>
      </c>
      <c r="R62" s="99" t="e">
        <f t="shared" si="85"/>
        <v>#VALUE!</v>
      </c>
      <c r="S62" s="99" t="e">
        <f t="shared" si="49"/>
        <v>#VALUE!</v>
      </c>
      <c r="T62" s="99" t="e">
        <f t="shared" si="50"/>
        <v>#VALUE!</v>
      </c>
      <c r="U62" s="99" t="e">
        <f t="shared" si="51"/>
        <v>#VALUE!</v>
      </c>
      <c r="V62" s="99" t="e">
        <f t="shared" si="52"/>
        <v>#VALUE!</v>
      </c>
      <c r="W62" s="99" t="e">
        <f t="shared" si="53"/>
        <v>#VALUE!</v>
      </c>
      <c r="X62" s="99" t="e">
        <f t="shared" si="54"/>
        <v>#VALUE!</v>
      </c>
      <c r="Y62" s="99" t="e">
        <f t="shared" si="55"/>
        <v>#VALUE!</v>
      </c>
      <c r="Z62" s="99" t="e">
        <f t="shared" si="56"/>
        <v>#VALUE!</v>
      </c>
      <c r="AA62" s="99" t="e">
        <f t="shared" si="57"/>
        <v>#VALUE!</v>
      </c>
      <c r="AB62" s="99" t="e">
        <f t="shared" si="58"/>
        <v>#VALUE!</v>
      </c>
      <c r="AC62" s="99" t="e">
        <f t="shared" si="59"/>
        <v>#VALUE!</v>
      </c>
      <c r="AD62" s="99" t="e">
        <f t="shared" si="60"/>
        <v>#VALUE!</v>
      </c>
      <c r="AE62" s="99" t="e">
        <f t="shared" si="61"/>
        <v>#VALUE!</v>
      </c>
      <c r="AF62" s="99" t="e">
        <f t="shared" si="62"/>
        <v>#VALUE!</v>
      </c>
      <c r="AG62" s="99" t="e">
        <f t="shared" si="63"/>
        <v>#VALUE!</v>
      </c>
      <c r="AH62" s="99" t="e">
        <f t="shared" si="64"/>
        <v>#VALUE!</v>
      </c>
      <c r="AI62" s="99" t="e">
        <f t="shared" si="65"/>
        <v>#VALUE!</v>
      </c>
      <c r="AJ62" s="99" t="e">
        <f t="shared" si="66"/>
        <v>#VALUE!</v>
      </c>
      <c r="AK62" s="99" t="e">
        <f t="shared" si="67"/>
        <v>#VALUE!</v>
      </c>
      <c r="AL62" s="99" t="e">
        <f t="shared" si="68"/>
        <v>#VALUE!</v>
      </c>
      <c r="AM62" s="99" t="e">
        <f t="shared" si="69"/>
        <v>#VALUE!</v>
      </c>
      <c r="AN62" s="99" t="e">
        <f t="shared" si="70"/>
        <v>#VALUE!</v>
      </c>
      <c r="AO62" s="99" t="e">
        <f t="shared" si="71"/>
        <v>#VALUE!</v>
      </c>
      <c r="AP62" s="99" t="e">
        <f t="shared" si="72"/>
        <v>#VALUE!</v>
      </c>
      <c r="AQ62" s="99" t="e">
        <f t="shared" si="73"/>
        <v>#VALUE!</v>
      </c>
      <c r="AR62" s="99" t="e">
        <f t="shared" si="74"/>
        <v>#VALUE!</v>
      </c>
      <c r="AS62" s="99" t="e">
        <f t="shared" si="75"/>
        <v>#VALUE!</v>
      </c>
      <c r="AT62" s="99" t="e">
        <f t="shared" si="76"/>
        <v>#VALUE!</v>
      </c>
      <c r="AU62" s="99" t="e">
        <f t="shared" si="77"/>
        <v>#VALUE!</v>
      </c>
      <c r="AW62" s="5" t="str">
        <f t="shared" si="5"/>
        <v/>
      </c>
      <c r="AX62" s="51" t="e">
        <f>-MIN(SUMPRODUCT(--($E$9:$E$28&lt;=AX$33),--($B$9:$B$28=$J$34),--($F$9:$F$28&gt;=AX$33),--($C$9:$C$28=$AW62),$H$9:$H$28,K$9:K$28),VLOOKUP($AW62,'6. Patients'!$C$10:$AQ$39,COLUMNS('6. Patients'!$C$9:G$9),0))</f>
        <v>#VALUE!</v>
      </c>
      <c r="AY62" s="51" t="e">
        <f>-MIN(SUMPRODUCT(--($E$9:$E$28&lt;=AY$33),--($B$9:$B$28=$J$34),--($F$9:$F$28&gt;=AY$33),--($C$9:$C$28=$AW62),$H$9:$H$28,L$9:L$28),VLOOKUP($AW62,'6. Patients'!$C$10:$AQ$39,COLUMNS('6. Patients'!$C$9:H$9),0))</f>
        <v>#VALUE!</v>
      </c>
      <c r="AZ62" s="51" t="e">
        <f>-MIN(SUMPRODUCT(--($E$9:$E$28&lt;=AZ$33),--($B$9:$B$28=$J$34),--($F$9:$F$28&gt;=AZ$33),--($C$9:$C$28=$AW62),$H$9:$H$28,M$9:M$28),VLOOKUP($AW62,'6. Patients'!$C$10:$AQ$39,COLUMNS('6. Patients'!$C$9:I$9),0))</f>
        <v>#VALUE!</v>
      </c>
      <c r="BA62" s="51" t="e">
        <f>-MIN(SUMPRODUCT(--($E$9:$E$28&lt;=BA$33),--($B$9:$B$28=$J$34),--($F$9:$F$28&gt;=BA$33),--($C$9:$C$28=$AW62),$H$9:$H$28,N$9:N$28),VLOOKUP($AW62,'6. Patients'!$C$10:$AQ$39,COLUMNS('6. Patients'!$C$9:J$9),0))</f>
        <v>#VALUE!</v>
      </c>
      <c r="BB62" s="51" t="e">
        <f>-MIN(SUMPRODUCT(--($E$9:$E$28&lt;=BB$33),--($B$9:$B$28=$J$34),--($F$9:$F$28&gt;=BB$33),--($C$9:$C$28=$AW62),$H$9:$H$28,O$9:O$28),VLOOKUP($AW62,'6. Patients'!$C$10:$AQ$39,COLUMNS('6. Patients'!$C$9:K$9),0))</f>
        <v>#VALUE!</v>
      </c>
      <c r="BC62" s="51" t="e">
        <f>-MIN(SUMPRODUCT(--($E$9:$E$28&lt;=BC$33),--($B$9:$B$28=$J$34),--($F$9:$F$28&gt;=BC$33),--($C$9:$C$28=$AW62),$H$9:$H$28,P$9:P$28),VLOOKUP($AW62,'6. Patients'!$C$10:$AQ$39,COLUMNS('6. Patients'!$C$9:L$9),0))</f>
        <v>#VALUE!</v>
      </c>
      <c r="BD62" s="51" t="e">
        <f>-MIN(SUMPRODUCT(--($E$9:$E$28&lt;=BD$33),--($B$9:$B$28=$J$34),--($F$9:$F$28&gt;=BD$33),--($C$9:$C$28=$AW62),$H$9:$H$28,Q$9:Q$28),VLOOKUP($AW62,'6. Patients'!$C$10:$AQ$39,COLUMNS('6. Patients'!$C$9:M$9),0))</f>
        <v>#VALUE!</v>
      </c>
      <c r="BE62" s="51" t="e">
        <f>-MIN(SUMPRODUCT(--($E$9:$E$28&lt;=BE$33),--($B$9:$B$28=$J$34),--($F$9:$F$28&gt;=BE$33),--($C$9:$C$28=$AW62),$H$9:$H$28,R$9:R$28),VLOOKUP($AW62,'6. Patients'!$C$10:$AQ$39,COLUMNS('6. Patients'!$C$9:N$9),0))</f>
        <v>#VALUE!</v>
      </c>
      <c r="BF62" s="51" t="e">
        <f>-MIN(SUMPRODUCT(--($E$9:$E$28&lt;=BF$33),--($B$9:$B$28=$J$34),--($F$9:$F$28&gt;=BF$33),--($C$9:$C$28=$AW62),$H$9:$H$28,S$9:S$28),VLOOKUP($AW62,'6. Patients'!$C$10:$AQ$39,COLUMNS('6. Patients'!$C$9:O$9),0))</f>
        <v>#VALUE!</v>
      </c>
      <c r="BG62" s="51" t="e">
        <f>-MIN(SUMPRODUCT(--($E$9:$E$28&lt;=BG$33),--($B$9:$B$28=$J$34),--($F$9:$F$28&gt;=BG$33),--($C$9:$C$28=$AW62),$H$9:$H$28,T$9:T$28),VLOOKUP($AW62,'6. Patients'!$C$10:$AQ$39,COLUMNS('6. Patients'!$C$9:P$9),0))</f>
        <v>#VALUE!</v>
      </c>
      <c r="BH62" s="51" t="e">
        <f>-MIN(SUMPRODUCT(--($E$9:$E$28&lt;=BH$33),--($B$9:$B$28=$J$34),--($F$9:$F$28&gt;=BH$33),--($C$9:$C$28=$AW62),$H$9:$H$28,U$9:U$28),VLOOKUP($AW62,'6. Patients'!$C$10:$AQ$39,COLUMNS('6. Patients'!$C$9:Q$9),0))</f>
        <v>#VALUE!</v>
      </c>
      <c r="BI62" s="51" t="e">
        <f>-MIN(SUMPRODUCT(--($E$9:$E$28&lt;=BI$33),--($B$9:$B$28=$J$34),--($F$9:$F$28&gt;=BI$33),--($C$9:$C$28=$AW62),$H$9:$H$28,V$9:V$28),VLOOKUP($AW62,'6. Patients'!$C$10:$AQ$39,COLUMNS('6. Patients'!$C$9:R$9),0))</f>
        <v>#VALUE!</v>
      </c>
      <c r="BJ62" s="51" t="e">
        <f>-MIN(SUMPRODUCT(--($E$9:$E$28&lt;=BJ$33),--($B$9:$B$28=$J$34),--($F$9:$F$28&gt;=BJ$33),--($C$9:$C$28=$AW62),$H$9:$H$28,W$9:W$28),VLOOKUP($AW62,'6. Patients'!$C$10:$AQ$39,COLUMNS('6. Patients'!$C$9:S$9),0))</f>
        <v>#VALUE!</v>
      </c>
      <c r="BK62" s="51" t="e">
        <f>-MIN(SUMPRODUCT(--($E$9:$E$28&lt;=BK$33),--($B$9:$B$28=$J$34),--($F$9:$F$28&gt;=BK$33),--($C$9:$C$28=$AW62),$H$9:$H$28,X$9:X$28),VLOOKUP($AW62,'6. Patients'!$C$10:$AQ$39,COLUMNS('6. Patients'!$C$9:T$9),0))</f>
        <v>#VALUE!</v>
      </c>
      <c r="BL62" s="51" t="e">
        <f>-MIN(SUMPRODUCT(--($E$9:$E$28&lt;=BL$33),--($B$9:$B$28=$J$34),--($F$9:$F$28&gt;=BL$33),--($C$9:$C$28=$AW62),$H$9:$H$28,Y$9:Y$28),VLOOKUP($AW62,'6. Patients'!$C$10:$AQ$39,COLUMNS('6. Patients'!$C$9:U$9),0))</f>
        <v>#VALUE!</v>
      </c>
      <c r="BM62" s="51" t="e">
        <f>-MIN(SUMPRODUCT(--($E$9:$E$28&lt;=BM$33),--($B$9:$B$28=$J$34),--($F$9:$F$28&gt;=BM$33),--($C$9:$C$28=$AW62),$H$9:$H$28,Z$9:Z$28),VLOOKUP($AW62,'6. Patients'!$C$10:$AQ$39,COLUMNS('6. Patients'!$C$9:V$9),0))</f>
        <v>#VALUE!</v>
      </c>
      <c r="BN62" s="51" t="e">
        <f>-MIN(SUMPRODUCT(--($E$9:$E$28&lt;=BN$33),--($B$9:$B$28=$J$34),--($F$9:$F$28&gt;=BN$33),--($C$9:$C$28=$AW62),$H$9:$H$28,AA$9:AA$28),VLOOKUP($AW62,'6. Patients'!$C$10:$AQ$39,COLUMNS('6. Patients'!$C$9:W$9),0))</f>
        <v>#VALUE!</v>
      </c>
      <c r="BO62" s="51" t="e">
        <f>-MIN(SUMPRODUCT(--($E$9:$E$28&lt;=BO$33),--($B$9:$B$28=$J$34),--($F$9:$F$28&gt;=BO$33),--($C$9:$C$28=$AW62),$H$9:$H$28,AB$9:AB$28),VLOOKUP($AW62,'6. Patients'!$C$10:$AQ$39,COLUMNS('6. Patients'!$C$9:X$9),0))</f>
        <v>#VALUE!</v>
      </c>
      <c r="BP62" s="51" t="e">
        <f>-MIN(SUMPRODUCT(--($E$9:$E$28&lt;=BP$33),--($B$9:$B$28=$J$34),--($F$9:$F$28&gt;=BP$33),--($C$9:$C$28=$AW62),$H$9:$H$28,AC$9:AC$28),VLOOKUP($AW62,'6. Patients'!$C$10:$AQ$39,COLUMNS('6. Patients'!$C$9:Y$9),0))</f>
        <v>#VALUE!</v>
      </c>
      <c r="BQ62" s="51" t="e">
        <f>-MIN(SUMPRODUCT(--($E$9:$E$28&lt;=BQ$33),--($B$9:$B$28=$J$34),--($F$9:$F$28&gt;=BQ$33),--($C$9:$C$28=$AW62),$H$9:$H$28,AD$9:AD$28),VLOOKUP($AW62,'6. Patients'!$C$10:$AQ$39,COLUMNS('6. Patients'!$C$9:Z$9),0))</f>
        <v>#VALUE!</v>
      </c>
      <c r="BR62" s="51" t="e">
        <f>-MIN(SUMPRODUCT(--($E$9:$E$28&lt;=BR$33),--($B$9:$B$28=$J$34),--($F$9:$F$28&gt;=BR$33),--($C$9:$C$28=$AW62),$H$9:$H$28,AE$9:AE$28),VLOOKUP($AW62,'6. Patients'!$C$10:$AQ$39,COLUMNS('6. Patients'!$C$9:AA$9),0))</f>
        <v>#VALUE!</v>
      </c>
      <c r="BS62" s="51" t="e">
        <f>-MIN(SUMPRODUCT(--($E$9:$E$28&lt;=BS$33),--($B$9:$B$28=$J$34),--($F$9:$F$28&gt;=BS$33),--($C$9:$C$28=$AW62),$H$9:$H$28,AF$9:AF$28),VLOOKUP($AW62,'6. Patients'!$C$10:$AQ$39,COLUMNS('6. Patients'!$C$9:AB$9),0))</f>
        <v>#VALUE!</v>
      </c>
      <c r="BT62" s="51" t="e">
        <f>-MIN(SUMPRODUCT(--($E$9:$E$28&lt;=BT$33),--($B$9:$B$28=$J$34),--($F$9:$F$28&gt;=BT$33),--($C$9:$C$28=$AW62),$H$9:$H$28,AG$9:AG$28),VLOOKUP($AW62,'6. Patients'!$C$10:$AQ$39,COLUMNS('6. Patients'!$C$9:AC$9),0))</f>
        <v>#VALUE!</v>
      </c>
      <c r="BU62" s="51" t="e">
        <f>-MIN(SUMPRODUCT(--($E$9:$E$28&lt;=BU$33),--($B$9:$B$28=$J$34),--($F$9:$F$28&gt;=BU$33),--($C$9:$C$28=$AW62),$H$9:$H$28,AH$9:AH$28),VLOOKUP($AW62,'6. Patients'!$C$10:$AQ$39,COLUMNS('6. Patients'!$C$9:AD$9),0))</f>
        <v>#VALUE!</v>
      </c>
      <c r="BV62" s="51" t="e">
        <f>-MIN(SUMPRODUCT(--($E$9:$E$28&lt;=BV$33),--($B$9:$B$28=$J$34),--($F$9:$F$28&gt;=BV$33),--($C$9:$C$28=$AW62),$H$9:$H$28,AI$9:AI$28),VLOOKUP($AW62,'6. Patients'!$C$10:$AQ$39,COLUMNS('6. Patients'!$C$9:AE$9),0))</f>
        <v>#VALUE!</v>
      </c>
      <c r="BW62" s="51" t="e">
        <f>-MIN(SUMPRODUCT(--($E$9:$E$28&lt;=BW$33),--($B$9:$B$28=$J$34),--($F$9:$F$28&gt;=BW$33),--($C$9:$C$28=$AW62),$H$9:$H$28,AJ$9:AJ$28),VLOOKUP($AW62,'6. Patients'!$C$10:$AQ$39,COLUMNS('6. Patients'!$C$9:AF$9),0))</f>
        <v>#VALUE!</v>
      </c>
      <c r="BX62" s="51" t="e">
        <f>-MIN(SUMPRODUCT(--($E$9:$E$28&lt;=BX$33),--($B$9:$B$28=$J$34),--($F$9:$F$28&gt;=BX$33),--($C$9:$C$28=$AW62),$H$9:$H$28,AK$9:AK$28),VLOOKUP($AW62,'6. Patients'!$C$10:$AQ$39,COLUMNS('6. Patients'!$C$9:AG$9),0))</f>
        <v>#VALUE!</v>
      </c>
      <c r="BY62" s="51" t="e">
        <f>-MIN(SUMPRODUCT(--($E$9:$E$28&lt;=BY$33),--($B$9:$B$28=$J$34),--($F$9:$F$28&gt;=BY$33),--($C$9:$C$28=$AW62),$H$9:$H$28,AL$9:AL$28),VLOOKUP($AW62,'6. Patients'!$C$10:$AQ$39,COLUMNS('6. Patients'!$C$9:AH$9),0))</f>
        <v>#VALUE!</v>
      </c>
      <c r="BZ62" s="51" t="e">
        <f>-MIN(SUMPRODUCT(--($E$9:$E$28&lt;=BZ$33),--($B$9:$B$28=$J$34),--($F$9:$F$28&gt;=BZ$33),--($C$9:$C$28=$AW62),$H$9:$H$28,AM$9:AM$28),VLOOKUP($AW62,'6. Patients'!$C$10:$AQ$39,COLUMNS('6. Patients'!$C$9:AI$9),0))</f>
        <v>#VALUE!</v>
      </c>
      <c r="CA62" s="51" t="e">
        <f>-MIN(SUMPRODUCT(--($E$9:$E$28&lt;=CA$33),--($B$9:$B$28=$J$34),--($F$9:$F$28&gt;=CA$33),--($C$9:$C$28=$AW62),$H$9:$H$28,AN$9:AN$28),VLOOKUP($AW62,'6. Patients'!$C$10:$AQ$39,COLUMNS('6. Patients'!$C$9:AJ$9),0))</f>
        <v>#VALUE!</v>
      </c>
      <c r="CB62" s="51" t="e">
        <f>-MIN(SUMPRODUCT(--($E$9:$E$28&lt;=CB$33),--($B$9:$B$28=$J$34),--($F$9:$F$28&gt;=CB$33),--($C$9:$C$28=$AW62),$H$9:$H$28,AO$9:AO$28),VLOOKUP($AW62,'6. Patients'!$C$10:$AQ$39,COLUMNS('6. Patients'!$C$9:AK$9),0))</f>
        <v>#VALUE!</v>
      </c>
      <c r="CC62" s="51" t="e">
        <f>-MIN(SUMPRODUCT(--($E$9:$E$28&lt;=CC$33),--($B$9:$B$28=$J$34),--($F$9:$F$28&gt;=CC$33),--($C$9:$C$28=$AW62),$H$9:$H$28,AP$9:AP$28),VLOOKUP($AW62,'6. Patients'!$C$10:$AQ$39,COLUMNS('6. Patients'!$C$9:AL$9),0))</f>
        <v>#VALUE!</v>
      </c>
      <c r="CD62" s="51" t="e">
        <f>-MIN(SUMPRODUCT(--($E$9:$E$28&lt;=CD$33),--($B$9:$B$28=$J$34),--($F$9:$F$28&gt;=CD$33),--($C$9:$C$28=$AW62),$H$9:$H$28,AQ$9:AQ$28),VLOOKUP($AW62,'6. Patients'!$C$10:$AQ$39,COLUMNS('6. Patients'!$C$9:AM$9),0))</f>
        <v>#VALUE!</v>
      </c>
      <c r="CE62" s="51" t="e">
        <f>-MIN(SUMPRODUCT(--($E$9:$E$28&lt;=CE$33),--($B$9:$B$28=$J$34),--($F$9:$F$28&gt;=CE$33),--($C$9:$C$28=$AW62),$H$9:$H$28,AR$9:AR$28),VLOOKUP($AW62,'6. Patients'!$C$10:$AQ$39,COLUMNS('6. Patients'!$C$9:AN$9),0))</f>
        <v>#VALUE!</v>
      </c>
      <c r="CF62" s="51" t="e">
        <f>-MIN(SUMPRODUCT(--($E$9:$E$28&lt;=CF$33),--($B$9:$B$28=$J$34),--($F$9:$F$28&gt;=CF$33),--($C$9:$C$28=$AW62),$H$9:$H$28,AS$9:AS$28),VLOOKUP($AW62,'6. Patients'!$C$10:$AQ$39,COLUMNS('6. Patients'!$C$9:AO$9),0))</f>
        <v>#VALUE!</v>
      </c>
      <c r="CG62" s="51" t="e">
        <f>-MIN(SUMPRODUCT(--($E$9:$E$28&lt;=CG$33),--($B$9:$B$28=$J$34),--($F$9:$F$28&gt;=CG$33),--($C$9:$C$28=$AW62),$H$9:$H$28,AT$9:AT$28),VLOOKUP($AW62,'6. Patients'!$C$10:$AQ$39,COLUMNS('6. Patients'!$C$9:AP$9),0))</f>
        <v>#VALUE!</v>
      </c>
      <c r="CI62" s="5" t="str">
        <f t="shared" si="78"/>
        <v/>
      </c>
      <c r="CJ62" s="51">
        <f t="shared" si="6"/>
        <v>0</v>
      </c>
      <c r="CK62" s="51">
        <f t="shared" si="7"/>
        <v>0</v>
      </c>
      <c r="CL62" s="51">
        <f t="shared" si="8"/>
        <v>0</v>
      </c>
      <c r="CM62" s="51">
        <f t="shared" si="9"/>
        <v>0</v>
      </c>
      <c r="CN62" s="51">
        <f t="shared" si="10"/>
        <v>0</v>
      </c>
      <c r="CO62" s="51">
        <f t="shared" si="11"/>
        <v>0</v>
      </c>
      <c r="CP62" s="51">
        <f t="shared" si="12"/>
        <v>0</v>
      </c>
      <c r="CQ62" s="51">
        <f t="shared" si="13"/>
        <v>0</v>
      </c>
      <c r="CR62" s="51">
        <f t="shared" si="14"/>
        <v>0</v>
      </c>
      <c r="CS62" s="51">
        <f t="shared" si="15"/>
        <v>0</v>
      </c>
      <c r="CT62" s="51">
        <f t="shared" si="16"/>
        <v>0</v>
      </c>
      <c r="CU62" s="51">
        <f t="shared" si="17"/>
        <v>0</v>
      </c>
      <c r="CV62" s="51">
        <f t="shared" si="18"/>
        <v>0</v>
      </c>
      <c r="CW62" s="51">
        <f t="shared" si="19"/>
        <v>0</v>
      </c>
      <c r="CX62" s="51">
        <f t="shared" si="20"/>
        <v>0</v>
      </c>
      <c r="CY62" s="51">
        <f t="shared" si="21"/>
        <v>0</v>
      </c>
      <c r="CZ62" s="51">
        <f t="shared" si="22"/>
        <v>0</v>
      </c>
      <c r="DA62" s="51">
        <f t="shared" si="23"/>
        <v>0</v>
      </c>
      <c r="DB62" s="51">
        <f t="shared" si="24"/>
        <v>0</v>
      </c>
      <c r="DC62" s="51">
        <f t="shared" si="25"/>
        <v>0</v>
      </c>
      <c r="DD62" s="51">
        <f t="shared" si="26"/>
        <v>0</v>
      </c>
      <c r="DE62" s="51">
        <f t="shared" si="27"/>
        <v>0</v>
      </c>
      <c r="DF62" s="51">
        <f t="shared" si="28"/>
        <v>0</v>
      </c>
      <c r="DG62" s="51">
        <f t="shared" si="29"/>
        <v>0</v>
      </c>
      <c r="DH62" s="51">
        <f t="shared" si="30"/>
        <v>0</v>
      </c>
      <c r="DI62" s="51">
        <f t="shared" si="31"/>
        <v>0</v>
      </c>
      <c r="DJ62" s="51">
        <f t="shared" si="32"/>
        <v>0</v>
      </c>
      <c r="DK62" s="51">
        <f t="shared" si="33"/>
        <v>0</v>
      </c>
      <c r="DL62" s="51">
        <f t="shared" si="34"/>
        <v>0</v>
      </c>
      <c r="DM62" s="51">
        <f t="shared" si="35"/>
        <v>0</v>
      </c>
      <c r="DN62" s="51">
        <f t="shared" si="36"/>
        <v>0</v>
      </c>
      <c r="DO62" s="51">
        <f t="shared" si="37"/>
        <v>0</v>
      </c>
      <c r="DP62" s="51">
        <f t="shared" si="38"/>
        <v>0</v>
      </c>
      <c r="DQ62" s="51">
        <f t="shared" si="39"/>
        <v>0</v>
      </c>
      <c r="DR62" s="51">
        <f t="shared" si="40"/>
        <v>0</v>
      </c>
      <c r="DS62" s="51">
        <f t="shared" si="41"/>
        <v>0</v>
      </c>
    </row>
    <row r="63" spans="2:16347" x14ac:dyDescent="0.3">
      <c r="J63" s="5" t="str">
        <f>'6. Patients'!C38</f>
        <v/>
      </c>
      <c r="K63" s="5"/>
      <c r="L63" s="99" t="e">
        <f t="shared" si="79"/>
        <v>#VALUE!</v>
      </c>
      <c r="M63" s="99" t="e">
        <f t="shared" si="80"/>
        <v>#VALUE!</v>
      </c>
      <c r="N63" s="99" t="e">
        <f t="shared" si="81"/>
        <v>#VALUE!</v>
      </c>
      <c r="O63" s="99" t="e">
        <f t="shared" si="82"/>
        <v>#VALUE!</v>
      </c>
      <c r="P63" s="99" t="e">
        <f t="shared" si="83"/>
        <v>#VALUE!</v>
      </c>
      <c r="Q63" s="99" t="e">
        <f t="shared" si="84"/>
        <v>#VALUE!</v>
      </c>
      <c r="R63" s="99" t="e">
        <f t="shared" si="85"/>
        <v>#VALUE!</v>
      </c>
      <c r="S63" s="99" t="e">
        <f t="shared" si="49"/>
        <v>#VALUE!</v>
      </c>
      <c r="T63" s="99" t="e">
        <f t="shared" si="50"/>
        <v>#VALUE!</v>
      </c>
      <c r="U63" s="99" t="e">
        <f t="shared" si="51"/>
        <v>#VALUE!</v>
      </c>
      <c r="V63" s="99" t="e">
        <f t="shared" si="52"/>
        <v>#VALUE!</v>
      </c>
      <c r="W63" s="99" t="e">
        <f t="shared" si="53"/>
        <v>#VALUE!</v>
      </c>
      <c r="X63" s="99" t="e">
        <f t="shared" si="54"/>
        <v>#VALUE!</v>
      </c>
      <c r="Y63" s="99" t="e">
        <f t="shared" si="55"/>
        <v>#VALUE!</v>
      </c>
      <c r="Z63" s="99" t="e">
        <f t="shared" si="56"/>
        <v>#VALUE!</v>
      </c>
      <c r="AA63" s="99" t="e">
        <f t="shared" si="57"/>
        <v>#VALUE!</v>
      </c>
      <c r="AB63" s="99" t="e">
        <f t="shared" si="58"/>
        <v>#VALUE!</v>
      </c>
      <c r="AC63" s="99" t="e">
        <f t="shared" si="59"/>
        <v>#VALUE!</v>
      </c>
      <c r="AD63" s="99" t="e">
        <f t="shared" si="60"/>
        <v>#VALUE!</v>
      </c>
      <c r="AE63" s="99" t="e">
        <f t="shared" si="61"/>
        <v>#VALUE!</v>
      </c>
      <c r="AF63" s="99" t="e">
        <f t="shared" si="62"/>
        <v>#VALUE!</v>
      </c>
      <c r="AG63" s="99" t="e">
        <f t="shared" si="63"/>
        <v>#VALUE!</v>
      </c>
      <c r="AH63" s="99" t="e">
        <f t="shared" si="64"/>
        <v>#VALUE!</v>
      </c>
      <c r="AI63" s="99" t="e">
        <f t="shared" si="65"/>
        <v>#VALUE!</v>
      </c>
      <c r="AJ63" s="99" t="e">
        <f t="shared" si="66"/>
        <v>#VALUE!</v>
      </c>
      <c r="AK63" s="99" t="e">
        <f t="shared" si="67"/>
        <v>#VALUE!</v>
      </c>
      <c r="AL63" s="99" t="e">
        <f t="shared" si="68"/>
        <v>#VALUE!</v>
      </c>
      <c r="AM63" s="99" t="e">
        <f t="shared" si="69"/>
        <v>#VALUE!</v>
      </c>
      <c r="AN63" s="99" t="e">
        <f t="shared" si="70"/>
        <v>#VALUE!</v>
      </c>
      <c r="AO63" s="99" t="e">
        <f t="shared" si="71"/>
        <v>#VALUE!</v>
      </c>
      <c r="AP63" s="99" t="e">
        <f t="shared" si="72"/>
        <v>#VALUE!</v>
      </c>
      <c r="AQ63" s="99" t="e">
        <f t="shared" si="73"/>
        <v>#VALUE!</v>
      </c>
      <c r="AR63" s="99" t="e">
        <f t="shared" si="74"/>
        <v>#VALUE!</v>
      </c>
      <c r="AS63" s="99" t="e">
        <f t="shared" si="75"/>
        <v>#VALUE!</v>
      </c>
      <c r="AT63" s="99" t="e">
        <f t="shared" si="76"/>
        <v>#VALUE!</v>
      </c>
      <c r="AU63" s="99" t="e">
        <f t="shared" si="77"/>
        <v>#VALUE!</v>
      </c>
      <c r="AW63" s="5" t="str">
        <f t="shared" si="5"/>
        <v/>
      </c>
      <c r="AX63" s="51" t="e">
        <f>-MIN(SUMPRODUCT(--($E$9:$E$28&lt;=AX$33),--($B$9:$B$28=$J$34),--($F$9:$F$28&gt;=AX$33),--($C$9:$C$28=$AW63),$H$9:$H$28,K$9:K$28),VLOOKUP($AW63,'6. Patients'!$C$10:$AQ$39,COLUMNS('6. Patients'!$C$9:G$9),0))</f>
        <v>#VALUE!</v>
      </c>
      <c r="AY63" s="51" t="e">
        <f>-MIN(SUMPRODUCT(--($E$9:$E$28&lt;=AY$33),--($B$9:$B$28=$J$34),--($F$9:$F$28&gt;=AY$33),--($C$9:$C$28=$AW63),$H$9:$H$28,L$9:L$28),VLOOKUP($AW63,'6. Patients'!$C$10:$AQ$39,COLUMNS('6. Patients'!$C$9:H$9),0))</f>
        <v>#VALUE!</v>
      </c>
      <c r="AZ63" s="51" t="e">
        <f>-MIN(SUMPRODUCT(--($E$9:$E$28&lt;=AZ$33),--($B$9:$B$28=$J$34),--($F$9:$F$28&gt;=AZ$33),--($C$9:$C$28=$AW63),$H$9:$H$28,M$9:M$28),VLOOKUP($AW63,'6. Patients'!$C$10:$AQ$39,COLUMNS('6. Patients'!$C$9:I$9),0))</f>
        <v>#VALUE!</v>
      </c>
      <c r="BA63" s="51" t="e">
        <f>-MIN(SUMPRODUCT(--($E$9:$E$28&lt;=BA$33),--($B$9:$B$28=$J$34),--($F$9:$F$28&gt;=BA$33),--($C$9:$C$28=$AW63),$H$9:$H$28,N$9:N$28),VLOOKUP($AW63,'6. Patients'!$C$10:$AQ$39,COLUMNS('6. Patients'!$C$9:J$9),0))</f>
        <v>#VALUE!</v>
      </c>
      <c r="BB63" s="51" t="e">
        <f>-MIN(SUMPRODUCT(--($E$9:$E$28&lt;=BB$33),--($B$9:$B$28=$J$34),--($F$9:$F$28&gt;=BB$33),--($C$9:$C$28=$AW63),$H$9:$H$28,O$9:O$28),VLOOKUP($AW63,'6. Patients'!$C$10:$AQ$39,COLUMNS('6. Patients'!$C$9:K$9),0))</f>
        <v>#VALUE!</v>
      </c>
      <c r="BC63" s="51" t="e">
        <f>-MIN(SUMPRODUCT(--($E$9:$E$28&lt;=BC$33),--($B$9:$B$28=$J$34),--($F$9:$F$28&gt;=BC$33),--($C$9:$C$28=$AW63),$H$9:$H$28,P$9:P$28),VLOOKUP($AW63,'6. Patients'!$C$10:$AQ$39,COLUMNS('6. Patients'!$C$9:L$9),0))</f>
        <v>#VALUE!</v>
      </c>
      <c r="BD63" s="51" t="e">
        <f>-MIN(SUMPRODUCT(--($E$9:$E$28&lt;=BD$33),--($B$9:$B$28=$J$34),--($F$9:$F$28&gt;=BD$33),--($C$9:$C$28=$AW63),$H$9:$H$28,Q$9:Q$28),VLOOKUP($AW63,'6. Patients'!$C$10:$AQ$39,COLUMNS('6. Patients'!$C$9:M$9),0))</f>
        <v>#VALUE!</v>
      </c>
      <c r="BE63" s="51" t="e">
        <f>-MIN(SUMPRODUCT(--($E$9:$E$28&lt;=BE$33),--($B$9:$B$28=$J$34),--($F$9:$F$28&gt;=BE$33),--($C$9:$C$28=$AW63),$H$9:$H$28,R$9:R$28),VLOOKUP($AW63,'6. Patients'!$C$10:$AQ$39,COLUMNS('6. Patients'!$C$9:N$9),0))</f>
        <v>#VALUE!</v>
      </c>
      <c r="BF63" s="51" t="e">
        <f>-MIN(SUMPRODUCT(--($E$9:$E$28&lt;=BF$33),--($B$9:$B$28=$J$34),--($F$9:$F$28&gt;=BF$33),--($C$9:$C$28=$AW63),$H$9:$H$28,S$9:S$28),VLOOKUP($AW63,'6. Patients'!$C$10:$AQ$39,COLUMNS('6. Patients'!$C$9:O$9),0))</f>
        <v>#VALUE!</v>
      </c>
      <c r="BG63" s="51" t="e">
        <f>-MIN(SUMPRODUCT(--($E$9:$E$28&lt;=BG$33),--($B$9:$B$28=$J$34),--($F$9:$F$28&gt;=BG$33),--($C$9:$C$28=$AW63),$H$9:$H$28,T$9:T$28),VLOOKUP($AW63,'6. Patients'!$C$10:$AQ$39,COLUMNS('6. Patients'!$C$9:P$9),0))</f>
        <v>#VALUE!</v>
      </c>
      <c r="BH63" s="51" t="e">
        <f>-MIN(SUMPRODUCT(--($E$9:$E$28&lt;=BH$33),--($B$9:$B$28=$J$34),--($F$9:$F$28&gt;=BH$33),--($C$9:$C$28=$AW63),$H$9:$H$28,U$9:U$28),VLOOKUP($AW63,'6. Patients'!$C$10:$AQ$39,COLUMNS('6. Patients'!$C$9:Q$9),0))</f>
        <v>#VALUE!</v>
      </c>
      <c r="BI63" s="51" t="e">
        <f>-MIN(SUMPRODUCT(--($E$9:$E$28&lt;=BI$33),--($B$9:$B$28=$J$34),--($F$9:$F$28&gt;=BI$33),--($C$9:$C$28=$AW63),$H$9:$H$28,V$9:V$28),VLOOKUP($AW63,'6. Patients'!$C$10:$AQ$39,COLUMNS('6. Patients'!$C$9:R$9),0))</f>
        <v>#VALUE!</v>
      </c>
      <c r="BJ63" s="51" t="e">
        <f>-MIN(SUMPRODUCT(--($E$9:$E$28&lt;=BJ$33),--($B$9:$B$28=$J$34),--($F$9:$F$28&gt;=BJ$33),--($C$9:$C$28=$AW63),$H$9:$H$28,W$9:W$28),VLOOKUP($AW63,'6. Patients'!$C$10:$AQ$39,COLUMNS('6. Patients'!$C$9:S$9),0))</f>
        <v>#VALUE!</v>
      </c>
      <c r="BK63" s="51" t="e">
        <f>-MIN(SUMPRODUCT(--($E$9:$E$28&lt;=BK$33),--($B$9:$B$28=$J$34),--($F$9:$F$28&gt;=BK$33),--($C$9:$C$28=$AW63),$H$9:$H$28,X$9:X$28),VLOOKUP($AW63,'6. Patients'!$C$10:$AQ$39,COLUMNS('6. Patients'!$C$9:T$9),0))</f>
        <v>#VALUE!</v>
      </c>
      <c r="BL63" s="51" t="e">
        <f>-MIN(SUMPRODUCT(--($E$9:$E$28&lt;=BL$33),--($B$9:$B$28=$J$34),--($F$9:$F$28&gt;=BL$33),--($C$9:$C$28=$AW63),$H$9:$H$28,Y$9:Y$28),VLOOKUP($AW63,'6. Patients'!$C$10:$AQ$39,COLUMNS('6. Patients'!$C$9:U$9),0))</f>
        <v>#VALUE!</v>
      </c>
      <c r="BM63" s="51" t="e">
        <f>-MIN(SUMPRODUCT(--($E$9:$E$28&lt;=BM$33),--($B$9:$B$28=$J$34),--($F$9:$F$28&gt;=BM$33),--($C$9:$C$28=$AW63),$H$9:$H$28,Z$9:Z$28),VLOOKUP($AW63,'6. Patients'!$C$10:$AQ$39,COLUMNS('6. Patients'!$C$9:V$9),0))</f>
        <v>#VALUE!</v>
      </c>
      <c r="BN63" s="51" t="e">
        <f>-MIN(SUMPRODUCT(--($E$9:$E$28&lt;=BN$33),--($B$9:$B$28=$J$34),--($F$9:$F$28&gt;=BN$33),--($C$9:$C$28=$AW63),$H$9:$H$28,AA$9:AA$28),VLOOKUP($AW63,'6. Patients'!$C$10:$AQ$39,COLUMNS('6. Patients'!$C$9:W$9),0))</f>
        <v>#VALUE!</v>
      </c>
      <c r="BO63" s="51" t="e">
        <f>-MIN(SUMPRODUCT(--($E$9:$E$28&lt;=BO$33),--($B$9:$B$28=$J$34),--($F$9:$F$28&gt;=BO$33),--($C$9:$C$28=$AW63),$H$9:$H$28,AB$9:AB$28),VLOOKUP($AW63,'6. Patients'!$C$10:$AQ$39,COLUMNS('6. Patients'!$C$9:X$9),0))</f>
        <v>#VALUE!</v>
      </c>
      <c r="BP63" s="51" t="e">
        <f>-MIN(SUMPRODUCT(--($E$9:$E$28&lt;=BP$33),--($B$9:$B$28=$J$34),--($F$9:$F$28&gt;=BP$33),--($C$9:$C$28=$AW63),$H$9:$H$28,AC$9:AC$28),VLOOKUP($AW63,'6. Patients'!$C$10:$AQ$39,COLUMNS('6. Patients'!$C$9:Y$9),0))</f>
        <v>#VALUE!</v>
      </c>
      <c r="BQ63" s="51" t="e">
        <f>-MIN(SUMPRODUCT(--($E$9:$E$28&lt;=BQ$33),--($B$9:$B$28=$J$34),--($F$9:$F$28&gt;=BQ$33),--($C$9:$C$28=$AW63),$H$9:$H$28,AD$9:AD$28),VLOOKUP($AW63,'6. Patients'!$C$10:$AQ$39,COLUMNS('6. Patients'!$C$9:Z$9),0))</f>
        <v>#VALUE!</v>
      </c>
      <c r="BR63" s="51" t="e">
        <f>-MIN(SUMPRODUCT(--($E$9:$E$28&lt;=BR$33),--($B$9:$B$28=$J$34),--($F$9:$F$28&gt;=BR$33),--($C$9:$C$28=$AW63),$H$9:$H$28,AE$9:AE$28),VLOOKUP($AW63,'6. Patients'!$C$10:$AQ$39,COLUMNS('6. Patients'!$C$9:AA$9),0))</f>
        <v>#VALUE!</v>
      </c>
      <c r="BS63" s="51" t="e">
        <f>-MIN(SUMPRODUCT(--($E$9:$E$28&lt;=BS$33),--($B$9:$B$28=$J$34),--($F$9:$F$28&gt;=BS$33),--($C$9:$C$28=$AW63),$H$9:$H$28,AF$9:AF$28),VLOOKUP($AW63,'6. Patients'!$C$10:$AQ$39,COLUMNS('6. Patients'!$C$9:AB$9),0))</f>
        <v>#VALUE!</v>
      </c>
      <c r="BT63" s="51" t="e">
        <f>-MIN(SUMPRODUCT(--($E$9:$E$28&lt;=BT$33),--($B$9:$B$28=$J$34),--($F$9:$F$28&gt;=BT$33),--($C$9:$C$28=$AW63),$H$9:$H$28,AG$9:AG$28),VLOOKUP($AW63,'6. Patients'!$C$10:$AQ$39,COLUMNS('6. Patients'!$C$9:AC$9),0))</f>
        <v>#VALUE!</v>
      </c>
      <c r="BU63" s="51" t="e">
        <f>-MIN(SUMPRODUCT(--($E$9:$E$28&lt;=BU$33),--($B$9:$B$28=$J$34),--($F$9:$F$28&gt;=BU$33),--($C$9:$C$28=$AW63),$H$9:$H$28,AH$9:AH$28),VLOOKUP($AW63,'6. Patients'!$C$10:$AQ$39,COLUMNS('6. Patients'!$C$9:AD$9),0))</f>
        <v>#VALUE!</v>
      </c>
      <c r="BV63" s="51" t="e">
        <f>-MIN(SUMPRODUCT(--($E$9:$E$28&lt;=BV$33),--($B$9:$B$28=$J$34),--($F$9:$F$28&gt;=BV$33),--($C$9:$C$28=$AW63),$H$9:$H$28,AI$9:AI$28),VLOOKUP($AW63,'6. Patients'!$C$10:$AQ$39,COLUMNS('6. Patients'!$C$9:AE$9),0))</f>
        <v>#VALUE!</v>
      </c>
      <c r="BW63" s="51" t="e">
        <f>-MIN(SUMPRODUCT(--($E$9:$E$28&lt;=BW$33),--($B$9:$B$28=$J$34),--($F$9:$F$28&gt;=BW$33),--($C$9:$C$28=$AW63),$H$9:$H$28,AJ$9:AJ$28),VLOOKUP($AW63,'6. Patients'!$C$10:$AQ$39,COLUMNS('6. Patients'!$C$9:AF$9),0))</f>
        <v>#VALUE!</v>
      </c>
      <c r="BX63" s="51" t="e">
        <f>-MIN(SUMPRODUCT(--($E$9:$E$28&lt;=BX$33),--($B$9:$B$28=$J$34),--($F$9:$F$28&gt;=BX$33),--($C$9:$C$28=$AW63),$H$9:$H$28,AK$9:AK$28),VLOOKUP($AW63,'6. Patients'!$C$10:$AQ$39,COLUMNS('6. Patients'!$C$9:AG$9),0))</f>
        <v>#VALUE!</v>
      </c>
      <c r="BY63" s="51" t="e">
        <f>-MIN(SUMPRODUCT(--($E$9:$E$28&lt;=BY$33),--($B$9:$B$28=$J$34),--($F$9:$F$28&gt;=BY$33),--($C$9:$C$28=$AW63),$H$9:$H$28,AL$9:AL$28),VLOOKUP($AW63,'6. Patients'!$C$10:$AQ$39,COLUMNS('6. Patients'!$C$9:AH$9),0))</f>
        <v>#VALUE!</v>
      </c>
      <c r="BZ63" s="51" t="e">
        <f>-MIN(SUMPRODUCT(--($E$9:$E$28&lt;=BZ$33),--($B$9:$B$28=$J$34),--($F$9:$F$28&gt;=BZ$33),--($C$9:$C$28=$AW63),$H$9:$H$28,AM$9:AM$28),VLOOKUP($AW63,'6. Patients'!$C$10:$AQ$39,COLUMNS('6. Patients'!$C$9:AI$9),0))</f>
        <v>#VALUE!</v>
      </c>
      <c r="CA63" s="51" t="e">
        <f>-MIN(SUMPRODUCT(--($E$9:$E$28&lt;=CA$33),--($B$9:$B$28=$J$34),--($F$9:$F$28&gt;=CA$33),--($C$9:$C$28=$AW63),$H$9:$H$28,AN$9:AN$28),VLOOKUP($AW63,'6. Patients'!$C$10:$AQ$39,COLUMNS('6. Patients'!$C$9:AJ$9),0))</f>
        <v>#VALUE!</v>
      </c>
      <c r="CB63" s="51" t="e">
        <f>-MIN(SUMPRODUCT(--($E$9:$E$28&lt;=CB$33),--($B$9:$B$28=$J$34),--($F$9:$F$28&gt;=CB$33),--($C$9:$C$28=$AW63),$H$9:$H$28,AO$9:AO$28),VLOOKUP($AW63,'6. Patients'!$C$10:$AQ$39,COLUMNS('6. Patients'!$C$9:AK$9),0))</f>
        <v>#VALUE!</v>
      </c>
      <c r="CC63" s="51" t="e">
        <f>-MIN(SUMPRODUCT(--($E$9:$E$28&lt;=CC$33),--($B$9:$B$28=$J$34),--($F$9:$F$28&gt;=CC$33),--($C$9:$C$28=$AW63),$H$9:$H$28,AP$9:AP$28),VLOOKUP($AW63,'6. Patients'!$C$10:$AQ$39,COLUMNS('6. Patients'!$C$9:AL$9),0))</f>
        <v>#VALUE!</v>
      </c>
      <c r="CD63" s="51" t="e">
        <f>-MIN(SUMPRODUCT(--($E$9:$E$28&lt;=CD$33),--($B$9:$B$28=$J$34),--($F$9:$F$28&gt;=CD$33),--($C$9:$C$28=$AW63),$H$9:$H$28,AQ$9:AQ$28),VLOOKUP($AW63,'6. Patients'!$C$10:$AQ$39,COLUMNS('6. Patients'!$C$9:AM$9),0))</f>
        <v>#VALUE!</v>
      </c>
      <c r="CE63" s="51" t="e">
        <f>-MIN(SUMPRODUCT(--($E$9:$E$28&lt;=CE$33),--($B$9:$B$28=$J$34),--($F$9:$F$28&gt;=CE$33),--($C$9:$C$28=$AW63),$H$9:$H$28,AR$9:AR$28),VLOOKUP($AW63,'6. Patients'!$C$10:$AQ$39,COLUMNS('6. Patients'!$C$9:AN$9),0))</f>
        <v>#VALUE!</v>
      </c>
      <c r="CF63" s="51" t="e">
        <f>-MIN(SUMPRODUCT(--($E$9:$E$28&lt;=CF$33),--($B$9:$B$28=$J$34),--($F$9:$F$28&gt;=CF$33),--($C$9:$C$28=$AW63),$H$9:$H$28,AS$9:AS$28),VLOOKUP($AW63,'6. Patients'!$C$10:$AQ$39,COLUMNS('6. Patients'!$C$9:AO$9),0))</f>
        <v>#VALUE!</v>
      </c>
      <c r="CG63" s="51" t="e">
        <f>-MIN(SUMPRODUCT(--($E$9:$E$28&lt;=CG$33),--($B$9:$B$28=$J$34),--($F$9:$F$28&gt;=CG$33),--($C$9:$C$28=$AW63),$H$9:$H$28,AT$9:AT$28),VLOOKUP($AW63,'6. Patients'!$C$10:$AQ$39,COLUMNS('6. Patients'!$C$9:AP$9),0))</f>
        <v>#VALUE!</v>
      </c>
      <c r="CI63" s="5" t="str">
        <f t="shared" si="78"/>
        <v/>
      </c>
      <c r="CJ63" s="51">
        <f t="shared" si="6"/>
        <v>0</v>
      </c>
      <c r="CK63" s="51">
        <f t="shared" si="7"/>
        <v>0</v>
      </c>
      <c r="CL63" s="51">
        <f t="shared" si="8"/>
        <v>0</v>
      </c>
      <c r="CM63" s="51">
        <f t="shared" si="9"/>
        <v>0</v>
      </c>
      <c r="CN63" s="51">
        <f t="shared" si="10"/>
        <v>0</v>
      </c>
      <c r="CO63" s="51">
        <f t="shared" si="11"/>
        <v>0</v>
      </c>
      <c r="CP63" s="51">
        <f t="shared" si="12"/>
        <v>0</v>
      </c>
      <c r="CQ63" s="51">
        <f t="shared" si="13"/>
        <v>0</v>
      </c>
      <c r="CR63" s="51">
        <f t="shared" si="14"/>
        <v>0</v>
      </c>
      <c r="CS63" s="51">
        <f t="shared" si="15"/>
        <v>0</v>
      </c>
      <c r="CT63" s="51">
        <f t="shared" si="16"/>
        <v>0</v>
      </c>
      <c r="CU63" s="51">
        <f t="shared" si="17"/>
        <v>0</v>
      </c>
      <c r="CV63" s="51">
        <f t="shared" si="18"/>
        <v>0</v>
      </c>
      <c r="CW63" s="51">
        <f t="shared" si="19"/>
        <v>0</v>
      </c>
      <c r="CX63" s="51">
        <f t="shared" si="20"/>
        <v>0</v>
      </c>
      <c r="CY63" s="51">
        <f t="shared" si="21"/>
        <v>0</v>
      </c>
      <c r="CZ63" s="51">
        <f t="shared" si="22"/>
        <v>0</v>
      </c>
      <c r="DA63" s="51">
        <f t="shared" si="23"/>
        <v>0</v>
      </c>
      <c r="DB63" s="51">
        <f t="shared" si="24"/>
        <v>0</v>
      </c>
      <c r="DC63" s="51">
        <f t="shared" si="25"/>
        <v>0</v>
      </c>
      <c r="DD63" s="51">
        <f t="shared" si="26"/>
        <v>0</v>
      </c>
      <c r="DE63" s="51">
        <f t="shared" si="27"/>
        <v>0</v>
      </c>
      <c r="DF63" s="51">
        <f t="shared" si="28"/>
        <v>0</v>
      </c>
      <c r="DG63" s="51">
        <f t="shared" si="29"/>
        <v>0</v>
      </c>
      <c r="DH63" s="51">
        <f t="shared" si="30"/>
        <v>0</v>
      </c>
      <c r="DI63" s="51">
        <f t="shared" si="31"/>
        <v>0</v>
      </c>
      <c r="DJ63" s="51">
        <f t="shared" si="32"/>
        <v>0</v>
      </c>
      <c r="DK63" s="51">
        <f t="shared" si="33"/>
        <v>0</v>
      </c>
      <c r="DL63" s="51">
        <f t="shared" si="34"/>
        <v>0</v>
      </c>
      <c r="DM63" s="51">
        <f t="shared" si="35"/>
        <v>0</v>
      </c>
      <c r="DN63" s="51">
        <f t="shared" si="36"/>
        <v>0</v>
      </c>
      <c r="DO63" s="51">
        <f t="shared" si="37"/>
        <v>0</v>
      </c>
      <c r="DP63" s="51">
        <f t="shared" si="38"/>
        <v>0</v>
      </c>
      <c r="DQ63" s="51">
        <f t="shared" si="39"/>
        <v>0</v>
      </c>
      <c r="DR63" s="51">
        <f t="shared" si="40"/>
        <v>0</v>
      </c>
      <c r="DS63" s="51">
        <f t="shared" si="41"/>
        <v>0</v>
      </c>
    </row>
    <row r="64" spans="2:16347" s="46" customFormat="1" x14ac:dyDescent="0.3">
      <c r="L64" s="357"/>
      <c r="M64" s="357"/>
      <c r="N64" s="357"/>
      <c r="O64" s="357"/>
      <c r="P64" s="357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</row>
    <row r="65" spans="10:123" x14ac:dyDescent="0.3">
      <c r="J65" s="47" t="str">
        <f>DN8</f>
        <v>2nd Line</v>
      </c>
      <c r="K65" s="48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2"/>
      <c r="AW65" s="47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2"/>
      <c r="CI65" s="47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2"/>
    </row>
    <row r="66" spans="10:123" x14ac:dyDescent="0.3">
      <c r="J66" s="5" t="str">
        <f>'6. Patients'!C44</f>
        <v/>
      </c>
      <c r="K66" s="5"/>
      <c r="L66" s="99">
        <f t="shared" ref="L66:L95" si="86">SUM(AX66,CJ66)</f>
        <v>0</v>
      </c>
      <c r="M66" s="99" t="e">
        <f t="shared" ref="M66:M95" si="87">SUM(AY66,CK66)</f>
        <v>#VALUE!</v>
      </c>
      <c r="N66" s="99" t="e">
        <f t="shared" ref="N66:N95" si="88">SUM(AZ66,CL66)</f>
        <v>#VALUE!</v>
      </c>
      <c r="O66" s="99" t="e">
        <f t="shared" ref="O66:O95" si="89">SUM(BA66,CM66)</f>
        <v>#VALUE!</v>
      </c>
      <c r="P66" s="99" t="e">
        <f t="shared" ref="P66:P95" si="90">SUM(BB66,CN66)</f>
        <v>#VALUE!</v>
      </c>
      <c r="Q66" s="99" t="e">
        <f t="shared" ref="Q66:Q95" si="91">SUM(BC66,CO66)</f>
        <v>#VALUE!</v>
      </c>
      <c r="R66" s="99" t="e">
        <f t="shared" ref="R66:R95" si="92">SUM(BD66,CP66)</f>
        <v>#VALUE!</v>
      </c>
      <c r="S66" s="99" t="e">
        <f t="shared" ref="S66:S95" si="93">SUM(BE66,CQ66)</f>
        <v>#VALUE!</v>
      </c>
      <c r="T66" s="99" t="e">
        <f t="shared" ref="T66:T95" si="94">SUM(BF66,CR66)</f>
        <v>#VALUE!</v>
      </c>
      <c r="U66" s="99" t="e">
        <f t="shared" ref="U66:U95" si="95">SUM(BG66,CS66)</f>
        <v>#VALUE!</v>
      </c>
      <c r="V66" s="99" t="e">
        <f t="shared" ref="V66:V95" si="96">SUM(BH66,CT66)</f>
        <v>#VALUE!</v>
      </c>
      <c r="W66" s="99" t="e">
        <f t="shared" ref="W66:W95" si="97">SUM(BI66,CU66)</f>
        <v>#VALUE!</v>
      </c>
      <c r="X66" s="99" t="e">
        <f t="shared" ref="X66:X95" si="98">SUM(BJ66,CV66)</f>
        <v>#VALUE!</v>
      </c>
      <c r="Y66" s="99" t="e">
        <f t="shared" ref="Y66:Y95" si="99">SUM(BK66,CW66)</f>
        <v>#VALUE!</v>
      </c>
      <c r="Z66" s="99" t="e">
        <f t="shared" ref="Z66:Z95" si="100">SUM(BL66,CX66)</f>
        <v>#VALUE!</v>
      </c>
      <c r="AA66" s="99" t="e">
        <f t="shared" ref="AA66:AA95" si="101">SUM(BM66,CY66)</f>
        <v>#VALUE!</v>
      </c>
      <c r="AB66" s="99" t="e">
        <f t="shared" ref="AB66:AB95" si="102">SUM(BN66,CZ66)</f>
        <v>#VALUE!</v>
      </c>
      <c r="AC66" s="99" t="e">
        <f t="shared" ref="AC66:AC95" si="103">SUM(BO66,DA66)</f>
        <v>#VALUE!</v>
      </c>
      <c r="AD66" s="99" t="e">
        <f t="shared" ref="AD66:AD95" si="104">SUM(BP66,DB66)</f>
        <v>#VALUE!</v>
      </c>
      <c r="AE66" s="99" t="e">
        <f t="shared" ref="AE66:AE95" si="105">SUM(BQ66,DC66)</f>
        <v>#VALUE!</v>
      </c>
      <c r="AF66" s="99" t="e">
        <f t="shared" ref="AF66:AF95" si="106">SUM(BR66,DD66)</f>
        <v>#VALUE!</v>
      </c>
      <c r="AG66" s="99" t="e">
        <f t="shared" ref="AG66:AG95" si="107">SUM(BS66,DE66)</f>
        <v>#VALUE!</v>
      </c>
      <c r="AH66" s="99" t="e">
        <f t="shared" ref="AH66:AH95" si="108">SUM(BT66,DF66)</f>
        <v>#VALUE!</v>
      </c>
      <c r="AI66" s="99" t="e">
        <f t="shared" ref="AI66:AI95" si="109">SUM(BU66,DG66)</f>
        <v>#VALUE!</v>
      </c>
      <c r="AJ66" s="99" t="e">
        <f t="shared" ref="AJ66:AJ95" si="110">SUM(BV66,DH66)</f>
        <v>#VALUE!</v>
      </c>
      <c r="AK66" s="99" t="e">
        <f t="shared" ref="AK66:AK95" si="111">SUM(BW66,DI66)</f>
        <v>#VALUE!</v>
      </c>
      <c r="AL66" s="99" t="e">
        <f t="shared" ref="AL66:AL95" si="112">SUM(BX66,DJ66)</f>
        <v>#VALUE!</v>
      </c>
      <c r="AM66" s="99" t="e">
        <f t="shared" ref="AM66:AM95" si="113">SUM(BY66,DK66)</f>
        <v>#VALUE!</v>
      </c>
      <c r="AN66" s="99" t="e">
        <f t="shared" ref="AN66:AN95" si="114">SUM(BZ66,DL66)</f>
        <v>#VALUE!</v>
      </c>
      <c r="AO66" s="99" t="e">
        <f t="shared" ref="AO66:AO95" si="115">SUM(CA66,DM66)</f>
        <v>#VALUE!</v>
      </c>
      <c r="AP66" s="99" t="e">
        <f t="shared" ref="AP66:AP95" si="116">SUM(CB66,DN66)</f>
        <v>#VALUE!</v>
      </c>
      <c r="AQ66" s="99" t="e">
        <f t="shared" ref="AQ66:AQ95" si="117">SUM(CC66,DO66)</f>
        <v>#VALUE!</v>
      </c>
      <c r="AR66" s="99" t="e">
        <f t="shared" ref="AR66:AR95" si="118">SUM(CD66,DP66)</f>
        <v>#VALUE!</v>
      </c>
      <c r="AS66" s="99" t="e">
        <f t="shared" ref="AS66:AS95" si="119">SUM(CE66,DQ66)</f>
        <v>#VALUE!</v>
      </c>
      <c r="AT66" s="99" t="e">
        <f t="shared" ref="AT66:AT95" si="120">SUM(CF66,DR66)</f>
        <v>#VALUE!</v>
      </c>
      <c r="AU66" s="99" t="e">
        <f t="shared" ref="AU66:AU95" si="121">SUM(CG66,DS66)</f>
        <v>#VALUE!</v>
      </c>
      <c r="AW66" s="5" t="str">
        <f t="shared" ref="AW66:AW95" si="122">J66</f>
        <v/>
      </c>
      <c r="AX66" s="51">
        <f>-MIN(SUMPRODUCT(--($E$9:$E$28&lt;=AX$33),--($B$9:$B$28=$J$65),--($F$9:$F$28&gt;=AX$33),--($C$9:$C$28=$AW66),$H$9:$H$28,K$9:K$28),VLOOKUP($AW66,'6. Patients'!$C$44:$AQ$73,COLUMNS('6. Patients'!$C$9:G$9),0))</f>
        <v>0</v>
      </c>
      <c r="AY66" s="51" t="e">
        <f>-MIN(SUMPRODUCT(--($E$9:$E$28&lt;=AY$33),--($B$9:$B$28=$J$65),--($F$9:$F$28&gt;=AY$33),--($C$9:$C$28=$AW66),$H$9:$H$28,L$9:L$28),VLOOKUP($AW66,'6. Patients'!$C$44:$AQ$73,COLUMNS('6. Patients'!$C$9:H$9),0))</f>
        <v>#VALUE!</v>
      </c>
      <c r="AZ66" s="51" t="e">
        <f>-MIN(SUMPRODUCT(--($E$9:$E$28&lt;=AZ$33),--($B$9:$B$28=$J$65),--($F$9:$F$28&gt;=AZ$33),--($C$9:$C$28=$AW66),$H$9:$H$28,M$9:M$28),VLOOKUP($AW66,'6. Patients'!$C$44:$AQ$73,COLUMNS('6. Patients'!$C$9:I$9),0))</f>
        <v>#VALUE!</v>
      </c>
      <c r="BA66" s="51" t="e">
        <f>-MIN(SUMPRODUCT(--($E$9:$E$28&lt;=BA$33),--($B$9:$B$28=$J$65),--($F$9:$F$28&gt;=BA$33),--($C$9:$C$28=$AW66),$H$9:$H$28,N$9:N$28),VLOOKUP($AW66,'6. Patients'!$C$44:$AQ$73,COLUMNS('6. Patients'!$C$9:J$9),0))</f>
        <v>#VALUE!</v>
      </c>
      <c r="BB66" s="51" t="e">
        <f>-MIN(SUMPRODUCT(--($E$9:$E$28&lt;=BB$33),--($B$9:$B$28=$J$65),--($F$9:$F$28&gt;=BB$33),--($C$9:$C$28=$AW66),$H$9:$H$28,O$9:O$28),VLOOKUP($AW66,'6. Patients'!$C$44:$AQ$73,COLUMNS('6. Patients'!$C$9:K$9),0))</f>
        <v>#VALUE!</v>
      </c>
      <c r="BC66" s="51" t="e">
        <f>-MIN(SUMPRODUCT(--($E$9:$E$28&lt;=BC$33),--($B$9:$B$28=$J$65),--($F$9:$F$28&gt;=BC$33),--($C$9:$C$28=$AW66),$H$9:$H$28,P$9:P$28),VLOOKUP($AW66,'6. Patients'!$C$44:$AQ$73,COLUMNS('6. Patients'!$C$9:L$9),0))</f>
        <v>#VALUE!</v>
      </c>
      <c r="BD66" s="51" t="e">
        <f>-MIN(SUMPRODUCT(--($E$9:$E$28&lt;=BD$33),--($B$9:$B$28=$J$65),--($F$9:$F$28&gt;=BD$33),--($C$9:$C$28=$AW66),$H$9:$H$28,Q$9:Q$28),VLOOKUP($AW66,'6. Patients'!$C$44:$AQ$73,COLUMNS('6. Patients'!$C$9:M$9),0))</f>
        <v>#VALUE!</v>
      </c>
      <c r="BE66" s="51" t="e">
        <f>-MIN(SUMPRODUCT(--($E$9:$E$28&lt;=BE$33),--($B$9:$B$28=$J$65),--($F$9:$F$28&gt;=BE$33),--($C$9:$C$28=$AW66),$H$9:$H$28,R$9:R$28),VLOOKUP($AW66,'6. Patients'!$C$44:$AQ$73,COLUMNS('6. Patients'!$C$9:N$9),0))</f>
        <v>#VALUE!</v>
      </c>
      <c r="BF66" s="51" t="e">
        <f>-MIN(SUMPRODUCT(--($E$9:$E$28&lt;=BF$33),--($B$9:$B$28=$J$65),--($F$9:$F$28&gt;=BF$33),--($C$9:$C$28=$AW66),$H$9:$H$28,S$9:S$28),VLOOKUP($AW66,'6. Patients'!$C$44:$AQ$73,COLUMNS('6. Patients'!$C$9:O$9),0))</f>
        <v>#VALUE!</v>
      </c>
      <c r="BG66" s="51" t="e">
        <f>-MIN(SUMPRODUCT(--($E$9:$E$28&lt;=BG$33),--($B$9:$B$28=$J$65),--($F$9:$F$28&gt;=BG$33),--($C$9:$C$28=$AW66),$H$9:$H$28,T$9:T$28),VLOOKUP($AW66,'6. Patients'!$C$44:$AQ$73,COLUMNS('6. Patients'!$C$9:P$9),0))</f>
        <v>#VALUE!</v>
      </c>
      <c r="BH66" s="51" t="e">
        <f>-MIN(SUMPRODUCT(--($E$9:$E$28&lt;=BH$33),--($B$9:$B$28=$J$65),--($F$9:$F$28&gt;=BH$33),--($C$9:$C$28=$AW66),$H$9:$H$28,U$9:U$28),VLOOKUP($AW66,'6. Patients'!$C$44:$AQ$73,COLUMNS('6. Patients'!$C$9:Q$9),0))</f>
        <v>#VALUE!</v>
      </c>
      <c r="BI66" s="51" t="e">
        <f>-MIN(SUMPRODUCT(--($E$9:$E$28&lt;=BI$33),--($B$9:$B$28=$J$65),--($F$9:$F$28&gt;=BI$33),--($C$9:$C$28=$AW66),$H$9:$H$28,V$9:V$28),VLOOKUP($AW66,'6. Patients'!$C$44:$AQ$73,COLUMNS('6. Patients'!$C$9:R$9),0))</f>
        <v>#VALUE!</v>
      </c>
      <c r="BJ66" s="51" t="e">
        <f>-MIN(SUMPRODUCT(--($E$9:$E$28&lt;=BJ$33),--($B$9:$B$28=$J$65),--($F$9:$F$28&gt;=BJ$33),--($C$9:$C$28=$AW66),$H$9:$H$28,W$9:W$28),VLOOKUP($AW66,'6. Patients'!$C$44:$AQ$73,COLUMNS('6. Patients'!$C$9:S$9),0))</f>
        <v>#VALUE!</v>
      </c>
      <c r="BK66" s="51" t="e">
        <f>-MIN(SUMPRODUCT(--($E$9:$E$28&lt;=BK$33),--($B$9:$B$28=$J$65),--($F$9:$F$28&gt;=BK$33),--($C$9:$C$28=$AW66),$H$9:$H$28,X$9:X$28),VLOOKUP($AW66,'6. Patients'!$C$44:$AQ$73,COLUMNS('6. Patients'!$C$9:T$9),0))</f>
        <v>#VALUE!</v>
      </c>
      <c r="BL66" s="51" t="e">
        <f>-MIN(SUMPRODUCT(--($E$9:$E$28&lt;=BL$33),--($B$9:$B$28=$J$65),--($F$9:$F$28&gt;=BL$33),--($C$9:$C$28=$AW66),$H$9:$H$28,Y$9:Y$28),VLOOKUP($AW66,'6. Patients'!$C$44:$AQ$73,COLUMNS('6. Patients'!$C$9:U$9),0))</f>
        <v>#VALUE!</v>
      </c>
      <c r="BM66" s="51" t="e">
        <f>-MIN(SUMPRODUCT(--($E$9:$E$28&lt;=BM$33),--($B$9:$B$28=$J$65),--($F$9:$F$28&gt;=BM$33),--($C$9:$C$28=$AW66),$H$9:$H$28,Z$9:Z$28),VLOOKUP($AW66,'6. Patients'!$C$44:$AQ$73,COLUMNS('6. Patients'!$C$9:V$9),0))</f>
        <v>#VALUE!</v>
      </c>
      <c r="BN66" s="51" t="e">
        <f>-MIN(SUMPRODUCT(--($E$9:$E$28&lt;=BN$33),--($B$9:$B$28=$J$65),--($F$9:$F$28&gt;=BN$33),--($C$9:$C$28=$AW66),$H$9:$H$28,AA$9:AA$28),VLOOKUP($AW66,'6. Patients'!$C$44:$AQ$73,COLUMNS('6. Patients'!$C$9:W$9),0))</f>
        <v>#VALUE!</v>
      </c>
      <c r="BO66" s="51" t="e">
        <f>-MIN(SUMPRODUCT(--($E$9:$E$28&lt;=BO$33),--($B$9:$B$28=$J$65),--($F$9:$F$28&gt;=BO$33),--($C$9:$C$28=$AW66),$H$9:$H$28,AB$9:AB$28),VLOOKUP($AW66,'6. Patients'!$C$44:$AQ$73,COLUMNS('6. Patients'!$C$9:X$9),0))</f>
        <v>#VALUE!</v>
      </c>
      <c r="BP66" s="51" t="e">
        <f>-MIN(SUMPRODUCT(--($E$9:$E$28&lt;=BP$33),--($B$9:$B$28=$J$65),--($F$9:$F$28&gt;=BP$33),--($C$9:$C$28=$AW66),$H$9:$H$28,AC$9:AC$28),VLOOKUP($AW66,'6. Patients'!$C$44:$AQ$73,COLUMNS('6. Patients'!$C$9:Y$9),0))</f>
        <v>#VALUE!</v>
      </c>
      <c r="BQ66" s="51" t="e">
        <f>-MIN(SUMPRODUCT(--($E$9:$E$28&lt;=BQ$33),--($B$9:$B$28=$J$65),--($F$9:$F$28&gt;=BQ$33),--($C$9:$C$28=$AW66),$H$9:$H$28,AD$9:AD$28),VLOOKUP($AW66,'6. Patients'!$C$44:$AQ$73,COLUMNS('6. Patients'!$C$9:Z$9),0))</f>
        <v>#VALUE!</v>
      </c>
      <c r="BR66" s="51" t="e">
        <f>-MIN(SUMPRODUCT(--($E$9:$E$28&lt;=BR$33),--($B$9:$B$28=$J$65),--($F$9:$F$28&gt;=BR$33),--($C$9:$C$28=$AW66),$H$9:$H$28,AE$9:AE$28),VLOOKUP($AW66,'6. Patients'!$C$44:$AQ$73,COLUMNS('6. Patients'!$C$9:AA$9),0))</f>
        <v>#VALUE!</v>
      </c>
      <c r="BS66" s="51" t="e">
        <f>-MIN(SUMPRODUCT(--($E$9:$E$28&lt;=BS$33),--($B$9:$B$28=$J$65),--($F$9:$F$28&gt;=BS$33),--($C$9:$C$28=$AW66),$H$9:$H$28,AF$9:AF$28),VLOOKUP($AW66,'6. Patients'!$C$44:$AQ$73,COLUMNS('6. Patients'!$C$9:AB$9),0))</f>
        <v>#VALUE!</v>
      </c>
      <c r="BT66" s="51" t="e">
        <f>-MIN(SUMPRODUCT(--($E$9:$E$28&lt;=BT$33),--($B$9:$B$28=$J$65),--($F$9:$F$28&gt;=BT$33),--($C$9:$C$28=$AW66),$H$9:$H$28,AG$9:AG$28),VLOOKUP($AW66,'6. Patients'!$C$44:$AQ$73,COLUMNS('6. Patients'!$C$9:AC$9),0))</f>
        <v>#VALUE!</v>
      </c>
      <c r="BU66" s="51" t="e">
        <f>-MIN(SUMPRODUCT(--($E$9:$E$28&lt;=BU$33),--($B$9:$B$28=$J$65),--($F$9:$F$28&gt;=BU$33),--($C$9:$C$28=$AW66),$H$9:$H$28,AH$9:AH$28),VLOOKUP($AW66,'6. Patients'!$C$44:$AQ$73,COLUMNS('6. Patients'!$C$9:AD$9),0))</f>
        <v>#VALUE!</v>
      </c>
      <c r="BV66" s="51" t="e">
        <f>-MIN(SUMPRODUCT(--($E$9:$E$28&lt;=BV$33),--($B$9:$B$28=$J$65),--($F$9:$F$28&gt;=BV$33),--($C$9:$C$28=$AW66),$H$9:$H$28,AI$9:AI$28),VLOOKUP($AW66,'6. Patients'!$C$44:$AQ$73,COLUMNS('6. Patients'!$C$9:AE$9),0))</f>
        <v>#VALUE!</v>
      </c>
      <c r="BW66" s="51" t="e">
        <f>-MIN(SUMPRODUCT(--($E$9:$E$28&lt;=BW$33),--($B$9:$B$28=$J$65),--($F$9:$F$28&gt;=BW$33),--($C$9:$C$28=$AW66),$H$9:$H$28,AJ$9:AJ$28),VLOOKUP($AW66,'6. Patients'!$C$44:$AQ$73,COLUMNS('6. Patients'!$C$9:AF$9),0))</f>
        <v>#VALUE!</v>
      </c>
      <c r="BX66" s="51" t="e">
        <f>-MIN(SUMPRODUCT(--($E$9:$E$28&lt;=BX$33),--($B$9:$B$28=$J$65),--($F$9:$F$28&gt;=BX$33),--($C$9:$C$28=$AW66),$H$9:$H$28,AK$9:AK$28),VLOOKUP($AW66,'6. Patients'!$C$44:$AQ$73,COLUMNS('6. Patients'!$C$9:AG$9),0))</f>
        <v>#VALUE!</v>
      </c>
      <c r="BY66" s="51" t="e">
        <f>-MIN(SUMPRODUCT(--($E$9:$E$28&lt;=BY$33),--($B$9:$B$28=$J$65),--($F$9:$F$28&gt;=BY$33),--($C$9:$C$28=$AW66),$H$9:$H$28,AL$9:AL$28),VLOOKUP($AW66,'6. Patients'!$C$44:$AQ$73,COLUMNS('6. Patients'!$C$9:AH$9),0))</f>
        <v>#VALUE!</v>
      </c>
      <c r="BZ66" s="51" t="e">
        <f>-MIN(SUMPRODUCT(--($E$9:$E$28&lt;=BZ$33),--($B$9:$B$28=$J$65),--($F$9:$F$28&gt;=BZ$33),--($C$9:$C$28=$AW66),$H$9:$H$28,AM$9:AM$28),VLOOKUP($AW66,'6. Patients'!$C$44:$AQ$73,COLUMNS('6. Patients'!$C$9:AI$9),0))</f>
        <v>#VALUE!</v>
      </c>
      <c r="CA66" s="51" t="e">
        <f>-MIN(SUMPRODUCT(--($E$9:$E$28&lt;=CA$33),--($B$9:$B$28=$J$65),--($F$9:$F$28&gt;=CA$33),--($C$9:$C$28=$AW66),$H$9:$H$28,AN$9:AN$28),VLOOKUP($AW66,'6. Patients'!$C$44:$AQ$73,COLUMNS('6. Patients'!$C$9:AJ$9),0))</f>
        <v>#VALUE!</v>
      </c>
      <c r="CB66" s="51" t="e">
        <f>-MIN(SUMPRODUCT(--($E$9:$E$28&lt;=CB$33),--($B$9:$B$28=$J$65),--($F$9:$F$28&gt;=CB$33),--($C$9:$C$28=$AW66),$H$9:$H$28,AO$9:AO$28),VLOOKUP($AW66,'6. Patients'!$C$44:$AQ$73,COLUMNS('6. Patients'!$C$9:AK$9),0))</f>
        <v>#VALUE!</v>
      </c>
      <c r="CC66" s="51" t="e">
        <f>-MIN(SUMPRODUCT(--($E$9:$E$28&lt;=CC$33),--($B$9:$B$28=$J$65),--($F$9:$F$28&gt;=CC$33),--($C$9:$C$28=$AW66),$H$9:$H$28,AP$9:AP$28),VLOOKUP($AW66,'6. Patients'!$C$44:$AQ$73,COLUMNS('6. Patients'!$C$9:AL$9),0))</f>
        <v>#VALUE!</v>
      </c>
      <c r="CD66" s="51" t="e">
        <f>-MIN(SUMPRODUCT(--($E$9:$E$28&lt;=CD$33),--($B$9:$B$28=$J$65),--($F$9:$F$28&gt;=CD$33),--($C$9:$C$28=$AW66),$H$9:$H$28,AQ$9:AQ$28),VLOOKUP($AW66,'6. Patients'!$C$44:$AQ$73,COLUMNS('6. Patients'!$C$9:AM$9),0))</f>
        <v>#VALUE!</v>
      </c>
      <c r="CE66" s="51" t="e">
        <f>-MIN(SUMPRODUCT(--($E$9:$E$28&lt;=CE$33),--($B$9:$B$28=$J$65),--($F$9:$F$28&gt;=CE$33),--($C$9:$C$28=$AW66),$H$9:$H$28,AR$9:AR$28),VLOOKUP($AW66,'6. Patients'!$C$44:$AQ$73,COLUMNS('6. Patients'!$C$9:AN$9),0))</f>
        <v>#VALUE!</v>
      </c>
      <c r="CF66" s="51" t="e">
        <f>-MIN(SUMPRODUCT(--($E$9:$E$28&lt;=CF$33),--($B$9:$B$28=$J$65),--($F$9:$F$28&gt;=CF$33),--($C$9:$C$28=$AW66),$H$9:$H$28,AS$9:AS$28),VLOOKUP($AW66,'6. Patients'!$C$44:$AQ$73,COLUMNS('6. Patients'!$C$9:AO$9),0))</f>
        <v>#VALUE!</v>
      </c>
      <c r="CG66" s="51" t="e">
        <f>-MIN(SUMPRODUCT(--($E$9:$E$28&lt;=CG$33),--($B$9:$B$28=$J$65),--($F$9:$F$28&gt;=CG$33),--($C$9:$C$28=$AW66),$H$9:$H$28,AT$9:AT$28),VLOOKUP($AW66,'6. Patients'!$C$44:$AQ$73,COLUMNS('6. Patients'!$C$9:AP$9),0))</f>
        <v>#VALUE!</v>
      </c>
      <c r="CI66" s="5" t="str">
        <f t="shared" ref="CI66:CI95" si="123">AW66</f>
        <v/>
      </c>
      <c r="CJ66" s="51">
        <f t="shared" ref="CJ66:CJ95" si="124">SUMPRODUCT(--($E$9:$E$28&lt;=CJ$33),--($B$9:$B$28=$J$65),--($F$9:$F$28&gt;=CJ$33),--($D$9:$D$28=$AW66),$H$9:$H$28,K$9:K$28)</f>
        <v>0</v>
      </c>
      <c r="CK66" s="51">
        <f t="shared" ref="CK66:CK95" si="125">SUMPRODUCT(--($E$9:$E$28&lt;=CK$33),--($B$9:$B$28=$J$65),--($F$9:$F$28&gt;=CK$33),--($D$9:$D$28=$AW66),$H$9:$H$28,L$9:L$28)</f>
        <v>0</v>
      </c>
      <c r="CL66" s="51">
        <f t="shared" ref="CL66:CL95" si="126">SUMPRODUCT(--($E$9:$E$28&lt;=CL$33),--($B$9:$B$28=$J$65),--($F$9:$F$28&gt;=CL$33),--($D$9:$D$28=$AW66),$H$9:$H$28,M$9:M$28)</f>
        <v>0</v>
      </c>
      <c r="CM66" s="51">
        <f t="shared" ref="CM66:CM95" si="127">SUMPRODUCT(--($E$9:$E$28&lt;=CM$33),--($B$9:$B$28=$J$65),--($F$9:$F$28&gt;=CM$33),--($D$9:$D$28=$AW66),$H$9:$H$28,N$9:N$28)</f>
        <v>0</v>
      </c>
      <c r="CN66" s="51">
        <f t="shared" ref="CN66:CN95" si="128">SUMPRODUCT(--($E$9:$E$28&lt;=CN$33),--($B$9:$B$28=$J$65),--($F$9:$F$28&gt;=CN$33),--($D$9:$D$28=$AW66),$H$9:$H$28,O$9:O$28)</f>
        <v>0</v>
      </c>
      <c r="CO66" s="51">
        <f t="shared" ref="CO66:CO95" si="129">SUMPRODUCT(--($E$9:$E$28&lt;=CO$33),--($B$9:$B$28=$J$65),--($F$9:$F$28&gt;=CO$33),--($D$9:$D$28=$AW66),$H$9:$H$28,P$9:P$28)</f>
        <v>0</v>
      </c>
      <c r="CP66" s="51">
        <f t="shared" ref="CP66:CP95" si="130">SUMPRODUCT(--($E$9:$E$28&lt;=CP$33),--($B$9:$B$28=$J$65),--($F$9:$F$28&gt;=CP$33),--($D$9:$D$28=$AW66),$H$9:$H$28,Q$9:Q$28)</f>
        <v>0</v>
      </c>
      <c r="CQ66" s="51">
        <f t="shared" ref="CQ66:CQ95" si="131">SUMPRODUCT(--($E$9:$E$28&lt;=CQ$33),--($B$9:$B$28=$J$65),--($F$9:$F$28&gt;=CQ$33),--($D$9:$D$28=$AW66),$H$9:$H$28,R$9:R$28)</f>
        <v>0</v>
      </c>
      <c r="CR66" s="51">
        <f t="shared" ref="CR66:CR95" si="132">SUMPRODUCT(--($E$9:$E$28&lt;=CR$33),--($B$9:$B$28=$J$65),--($F$9:$F$28&gt;=CR$33),--($D$9:$D$28=$AW66),$H$9:$H$28,S$9:S$28)</f>
        <v>0</v>
      </c>
      <c r="CS66" s="51">
        <f t="shared" ref="CS66:CS95" si="133">SUMPRODUCT(--($E$9:$E$28&lt;=CS$33),--($B$9:$B$28=$J$65),--($F$9:$F$28&gt;=CS$33),--($D$9:$D$28=$AW66),$H$9:$H$28,T$9:T$28)</f>
        <v>0</v>
      </c>
      <c r="CT66" s="51">
        <f t="shared" ref="CT66:CT95" si="134">SUMPRODUCT(--($E$9:$E$28&lt;=CT$33),--($B$9:$B$28=$J$65),--($F$9:$F$28&gt;=CT$33),--($D$9:$D$28=$AW66),$H$9:$H$28,U$9:U$28)</f>
        <v>0</v>
      </c>
      <c r="CU66" s="51">
        <f t="shared" ref="CU66:CU95" si="135">SUMPRODUCT(--($E$9:$E$28&lt;=CU$33),--($B$9:$B$28=$J$65),--($F$9:$F$28&gt;=CU$33),--($D$9:$D$28=$AW66),$H$9:$H$28,V$9:V$28)</f>
        <v>0</v>
      </c>
      <c r="CV66" s="51">
        <f t="shared" ref="CV66:CV95" si="136">SUMPRODUCT(--($E$9:$E$28&lt;=CV$33),--($B$9:$B$28=$J$65),--($F$9:$F$28&gt;=CV$33),--($D$9:$D$28=$AW66),$H$9:$H$28,W$9:W$28)</f>
        <v>0</v>
      </c>
      <c r="CW66" s="51">
        <f t="shared" ref="CW66:CW95" si="137">SUMPRODUCT(--($E$9:$E$28&lt;=CW$33),--($B$9:$B$28=$J$65),--($F$9:$F$28&gt;=CW$33),--($D$9:$D$28=$AW66),$H$9:$H$28,X$9:X$28)</f>
        <v>0</v>
      </c>
      <c r="CX66" s="51">
        <f t="shared" ref="CX66:CX95" si="138">SUMPRODUCT(--($E$9:$E$28&lt;=CX$33),--($B$9:$B$28=$J$65),--($F$9:$F$28&gt;=CX$33),--($D$9:$D$28=$AW66),$H$9:$H$28,Y$9:Y$28)</f>
        <v>0</v>
      </c>
      <c r="CY66" s="51">
        <f t="shared" ref="CY66:CY95" si="139">SUMPRODUCT(--($E$9:$E$28&lt;=CY$33),--($B$9:$B$28=$J$65),--($F$9:$F$28&gt;=CY$33),--($D$9:$D$28=$AW66),$H$9:$H$28,Z$9:Z$28)</f>
        <v>0</v>
      </c>
      <c r="CZ66" s="51">
        <f t="shared" ref="CZ66:CZ95" si="140">SUMPRODUCT(--($E$9:$E$28&lt;=CZ$33),--($B$9:$B$28=$J$65),--($F$9:$F$28&gt;=CZ$33),--($D$9:$D$28=$AW66),$H$9:$H$28,AA$9:AA$28)</f>
        <v>0</v>
      </c>
      <c r="DA66" s="51">
        <f t="shared" ref="DA66:DA95" si="141">SUMPRODUCT(--($E$9:$E$28&lt;=DA$33),--($B$9:$B$28=$J$65),--($F$9:$F$28&gt;=DA$33),--($D$9:$D$28=$AW66),$H$9:$H$28,AB$9:AB$28)</f>
        <v>0</v>
      </c>
      <c r="DB66" s="51">
        <f t="shared" ref="DB66:DB95" si="142">SUMPRODUCT(--($E$9:$E$28&lt;=DB$33),--($B$9:$B$28=$J$65),--($F$9:$F$28&gt;=DB$33),--($D$9:$D$28=$AW66),$H$9:$H$28,AC$9:AC$28)</f>
        <v>0</v>
      </c>
      <c r="DC66" s="51">
        <f t="shared" ref="DC66:DC95" si="143">SUMPRODUCT(--($E$9:$E$28&lt;=DC$33),--($B$9:$B$28=$J$65),--($F$9:$F$28&gt;=DC$33),--($D$9:$D$28=$AW66),$H$9:$H$28,AD$9:AD$28)</f>
        <v>0</v>
      </c>
      <c r="DD66" s="51">
        <f t="shared" ref="DD66:DD95" si="144">SUMPRODUCT(--($E$9:$E$28&lt;=DD$33),--($B$9:$B$28=$J$65),--($F$9:$F$28&gt;=DD$33),--($D$9:$D$28=$AW66),$H$9:$H$28,AE$9:AE$28)</f>
        <v>0</v>
      </c>
      <c r="DE66" s="51">
        <f t="shared" ref="DE66:DE95" si="145">SUMPRODUCT(--($E$9:$E$28&lt;=DE$33),--($B$9:$B$28=$J$65),--($F$9:$F$28&gt;=DE$33),--($D$9:$D$28=$AW66),$H$9:$H$28,AF$9:AF$28)</f>
        <v>0</v>
      </c>
      <c r="DF66" s="51">
        <f t="shared" ref="DF66:DF95" si="146">SUMPRODUCT(--($E$9:$E$28&lt;=DF$33),--($B$9:$B$28=$J$65),--($F$9:$F$28&gt;=DF$33),--($D$9:$D$28=$AW66),$H$9:$H$28,AG$9:AG$28)</f>
        <v>0</v>
      </c>
      <c r="DG66" s="51">
        <f t="shared" ref="DG66:DG95" si="147">SUMPRODUCT(--($E$9:$E$28&lt;=DG$33),--($B$9:$B$28=$J$65),--($F$9:$F$28&gt;=DG$33),--($D$9:$D$28=$AW66),$H$9:$H$28,AH$9:AH$28)</f>
        <v>0</v>
      </c>
      <c r="DH66" s="51">
        <f t="shared" ref="DH66:DH95" si="148">SUMPRODUCT(--($E$9:$E$28&lt;=DH$33),--($B$9:$B$28=$J$65),--($F$9:$F$28&gt;=DH$33),--($D$9:$D$28=$AW66),$H$9:$H$28,AI$9:AI$28)</f>
        <v>0</v>
      </c>
      <c r="DI66" s="51">
        <f t="shared" ref="DI66:DI95" si="149">SUMPRODUCT(--($E$9:$E$28&lt;=DI$33),--($B$9:$B$28=$J$65),--($F$9:$F$28&gt;=DI$33),--($D$9:$D$28=$AW66),$H$9:$H$28,AJ$9:AJ$28)</f>
        <v>0</v>
      </c>
      <c r="DJ66" s="51">
        <f t="shared" ref="DJ66:DJ95" si="150">SUMPRODUCT(--($E$9:$E$28&lt;=DJ$33),--($B$9:$B$28=$J$65),--($F$9:$F$28&gt;=DJ$33),--($D$9:$D$28=$AW66),$H$9:$H$28,AK$9:AK$28)</f>
        <v>0</v>
      </c>
      <c r="DK66" s="51">
        <f t="shared" ref="DK66:DK95" si="151">SUMPRODUCT(--($E$9:$E$28&lt;=DK$33),--($B$9:$B$28=$J$65),--($F$9:$F$28&gt;=DK$33),--($D$9:$D$28=$AW66),$H$9:$H$28,AL$9:AL$28)</f>
        <v>0</v>
      </c>
      <c r="DL66" s="51">
        <f t="shared" ref="DL66:DL95" si="152">SUMPRODUCT(--($E$9:$E$28&lt;=DL$33),--($B$9:$B$28=$J$65),--($F$9:$F$28&gt;=DL$33),--($D$9:$D$28=$AW66),$H$9:$H$28,AM$9:AM$28)</f>
        <v>0</v>
      </c>
      <c r="DM66" s="51">
        <f t="shared" ref="DM66:DM95" si="153">SUMPRODUCT(--($E$9:$E$28&lt;=DM$33),--($B$9:$B$28=$J$65),--($F$9:$F$28&gt;=DM$33),--($D$9:$D$28=$AW66),$H$9:$H$28,AN$9:AN$28)</f>
        <v>0</v>
      </c>
      <c r="DN66" s="51">
        <f t="shared" ref="DN66:DN95" si="154">SUMPRODUCT(--($E$9:$E$28&lt;=DN$33),--($B$9:$B$28=$J$65),--($F$9:$F$28&gt;=DN$33),--($D$9:$D$28=$AW66),$H$9:$H$28,AO$9:AO$28)</f>
        <v>0</v>
      </c>
      <c r="DO66" s="51">
        <f t="shared" ref="DO66:DO95" si="155">SUMPRODUCT(--($E$9:$E$28&lt;=DO$33),--($B$9:$B$28=$J$65),--($F$9:$F$28&gt;=DO$33),--($D$9:$D$28=$AW66),$H$9:$H$28,AP$9:AP$28)</f>
        <v>0</v>
      </c>
      <c r="DP66" s="51">
        <f t="shared" ref="DP66:DP95" si="156">SUMPRODUCT(--($E$9:$E$28&lt;=DP$33),--($B$9:$B$28=$J$65),--($F$9:$F$28&gt;=DP$33),--($D$9:$D$28=$AW66),$H$9:$H$28,AQ$9:AQ$28)</f>
        <v>0</v>
      </c>
      <c r="DQ66" s="51">
        <f t="shared" ref="DQ66:DQ95" si="157">SUMPRODUCT(--($E$9:$E$28&lt;=DQ$33),--($B$9:$B$28=$J$65),--($F$9:$F$28&gt;=DQ$33),--($D$9:$D$28=$AW66),$H$9:$H$28,AR$9:AR$28)</f>
        <v>0</v>
      </c>
      <c r="DR66" s="51">
        <f t="shared" ref="DR66:DR95" si="158">SUMPRODUCT(--($E$9:$E$28&lt;=DR$33),--($B$9:$B$28=$J$65),--($F$9:$F$28&gt;=DR$33),--($D$9:$D$28=$AW66),$H$9:$H$28,AS$9:AS$28)</f>
        <v>0</v>
      </c>
      <c r="DS66" s="51">
        <f t="shared" ref="DS66:DS95" si="159">SUMPRODUCT(--($E$9:$E$28&lt;=DS$33),--($B$9:$B$28=$J$65),--($F$9:$F$28&gt;=DS$33),--($D$9:$D$28=$AW66),$H$9:$H$28,AT$9:AT$28)</f>
        <v>0</v>
      </c>
    </row>
    <row r="67" spans="10:123" x14ac:dyDescent="0.3">
      <c r="J67" s="5" t="str">
        <f>'6. Patients'!C45</f>
        <v/>
      </c>
      <c r="K67" s="5"/>
      <c r="L67" s="99">
        <f t="shared" si="86"/>
        <v>0</v>
      </c>
      <c r="M67" s="99" t="e">
        <f t="shared" si="87"/>
        <v>#VALUE!</v>
      </c>
      <c r="N67" s="99" t="e">
        <f t="shared" si="88"/>
        <v>#VALUE!</v>
      </c>
      <c r="O67" s="99" t="e">
        <f t="shared" si="89"/>
        <v>#VALUE!</v>
      </c>
      <c r="P67" s="99" t="e">
        <f t="shared" si="90"/>
        <v>#VALUE!</v>
      </c>
      <c r="Q67" s="99" t="e">
        <f t="shared" si="91"/>
        <v>#VALUE!</v>
      </c>
      <c r="R67" s="99" t="e">
        <f t="shared" si="92"/>
        <v>#VALUE!</v>
      </c>
      <c r="S67" s="99" t="e">
        <f t="shared" si="93"/>
        <v>#VALUE!</v>
      </c>
      <c r="T67" s="99" t="e">
        <f t="shared" si="94"/>
        <v>#VALUE!</v>
      </c>
      <c r="U67" s="99" t="e">
        <f t="shared" si="95"/>
        <v>#VALUE!</v>
      </c>
      <c r="V67" s="99" t="e">
        <f t="shared" si="96"/>
        <v>#VALUE!</v>
      </c>
      <c r="W67" s="99" t="e">
        <f t="shared" si="97"/>
        <v>#VALUE!</v>
      </c>
      <c r="X67" s="99" t="e">
        <f t="shared" si="98"/>
        <v>#VALUE!</v>
      </c>
      <c r="Y67" s="99" t="e">
        <f t="shared" si="99"/>
        <v>#VALUE!</v>
      </c>
      <c r="Z67" s="99" t="e">
        <f t="shared" si="100"/>
        <v>#VALUE!</v>
      </c>
      <c r="AA67" s="99" t="e">
        <f t="shared" si="101"/>
        <v>#VALUE!</v>
      </c>
      <c r="AB67" s="99" t="e">
        <f t="shared" si="102"/>
        <v>#VALUE!</v>
      </c>
      <c r="AC67" s="99" t="e">
        <f t="shared" si="103"/>
        <v>#VALUE!</v>
      </c>
      <c r="AD67" s="99" t="e">
        <f t="shared" si="104"/>
        <v>#VALUE!</v>
      </c>
      <c r="AE67" s="99" t="e">
        <f t="shared" si="105"/>
        <v>#VALUE!</v>
      </c>
      <c r="AF67" s="99" t="e">
        <f t="shared" si="106"/>
        <v>#VALUE!</v>
      </c>
      <c r="AG67" s="99" t="e">
        <f t="shared" si="107"/>
        <v>#VALUE!</v>
      </c>
      <c r="AH67" s="99" t="e">
        <f t="shared" si="108"/>
        <v>#VALUE!</v>
      </c>
      <c r="AI67" s="99" t="e">
        <f t="shared" si="109"/>
        <v>#VALUE!</v>
      </c>
      <c r="AJ67" s="99" t="e">
        <f t="shared" si="110"/>
        <v>#VALUE!</v>
      </c>
      <c r="AK67" s="99" t="e">
        <f t="shared" si="111"/>
        <v>#VALUE!</v>
      </c>
      <c r="AL67" s="99" t="e">
        <f t="shared" si="112"/>
        <v>#VALUE!</v>
      </c>
      <c r="AM67" s="99" t="e">
        <f t="shared" si="113"/>
        <v>#VALUE!</v>
      </c>
      <c r="AN67" s="99" t="e">
        <f t="shared" si="114"/>
        <v>#VALUE!</v>
      </c>
      <c r="AO67" s="99" t="e">
        <f t="shared" si="115"/>
        <v>#VALUE!</v>
      </c>
      <c r="AP67" s="99" t="e">
        <f t="shared" si="116"/>
        <v>#VALUE!</v>
      </c>
      <c r="AQ67" s="99" t="e">
        <f t="shared" si="117"/>
        <v>#VALUE!</v>
      </c>
      <c r="AR67" s="99" t="e">
        <f t="shared" si="118"/>
        <v>#VALUE!</v>
      </c>
      <c r="AS67" s="99" t="e">
        <f t="shared" si="119"/>
        <v>#VALUE!</v>
      </c>
      <c r="AT67" s="99" t="e">
        <f t="shared" si="120"/>
        <v>#VALUE!</v>
      </c>
      <c r="AU67" s="99" t="e">
        <f t="shared" si="121"/>
        <v>#VALUE!</v>
      </c>
      <c r="AW67" s="5" t="str">
        <f t="shared" si="122"/>
        <v/>
      </c>
      <c r="AX67" s="51">
        <f>-MIN(SUMPRODUCT(--($E$9:$E$28&lt;=AX$33),--($B$9:$B$28=$J$65),--($F$9:$F$28&gt;=AX$33),--($C$9:$C$28=$AW67),$H$9:$H$28,K$9:K$28),VLOOKUP($AW67,'6. Patients'!$C$44:$AQ$73,COLUMNS('6. Patients'!$C$9:G$9),0))</f>
        <v>0</v>
      </c>
      <c r="AY67" s="51" t="e">
        <f>-MIN(SUMPRODUCT(--($E$9:$E$28&lt;=AY$33),--($B$9:$B$28=$J$65),--($F$9:$F$28&gt;=AY$33),--($C$9:$C$28=$AW67),$H$9:$H$28,L$9:L$28),VLOOKUP($AW67,'6. Patients'!$C$44:$AQ$73,COLUMNS('6. Patients'!$C$9:H$9),0))</f>
        <v>#VALUE!</v>
      </c>
      <c r="AZ67" s="51" t="e">
        <f>-MIN(SUMPRODUCT(--($E$9:$E$28&lt;=AZ$33),--($B$9:$B$28=$J$65),--($F$9:$F$28&gt;=AZ$33),--($C$9:$C$28=$AW67),$H$9:$H$28,M$9:M$28),VLOOKUP($AW67,'6. Patients'!$C$44:$AQ$73,COLUMNS('6. Patients'!$C$9:I$9),0))</f>
        <v>#VALUE!</v>
      </c>
      <c r="BA67" s="51" t="e">
        <f>-MIN(SUMPRODUCT(--($E$9:$E$28&lt;=BA$33),--($B$9:$B$28=$J$65),--($F$9:$F$28&gt;=BA$33),--($C$9:$C$28=$AW67),$H$9:$H$28,N$9:N$28),VLOOKUP($AW67,'6. Patients'!$C$44:$AQ$73,COLUMNS('6. Patients'!$C$9:J$9),0))</f>
        <v>#VALUE!</v>
      </c>
      <c r="BB67" s="51" t="e">
        <f>-MIN(SUMPRODUCT(--($E$9:$E$28&lt;=BB$33),--($B$9:$B$28=$J$65),--($F$9:$F$28&gt;=BB$33),--($C$9:$C$28=$AW67),$H$9:$H$28,O$9:O$28),VLOOKUP($AW67,'6. Patients'!$C$44:$AQ$73,COLUMNS('6. Patients'!$C$9:K$9),0))</f>
        <v>#VALUE!</v>
      </c>
      <c r="BC67" s="51" t="e">
        <f>-MIN(SUMPRODUCT(--($E$9:$E$28&lt;=BC$33),--($B$9:$B$28=$J$65),--($F$9:$F$28&gt;=BC$33),--($C$9:$C$28=$AW67),$H$9:$H$28,P$9:P$28),VLOOKUP($AW67,'6. Patients'!$C$44:$AQ$73,COLUMNS('6. Patients'!$C$9:L$9),0))</f>
        <v>#VALUE!</v>
      </c>
      <c r="BD67" s="51" t="e">
        <f>-MIN(SUMPRODUCT(--($E$9:$E$28&lt;=BD$33),--($B$9:$B$28=$J$65),--($F$9:$F$28&gt;=BD$33),--($C$9:$C$28=$AW67),$H$9:$H$28,Q$9:Q$28),VLOOKUP($AW67,'6. Patients'!$C$44:$AQ$73,COLUMNS('6. Patients'!$C$9:M$9),0))</f>
        <v>#VALUE!</v>
      </c>
      <c r="BE67" s="51" t="e">
        <f>-MIN(SUMPRODUCT(--($E$9:$E$28&lt;=BE$33),--($B$9:$B$28=$J$65),--($F$9:$F$28&gt;=BE$33),--($C$9:$C$28=$AW67),$H$9:$H$28,R$9:R$28),VLOOKUP($AW67,'6. Patients'!$C$44:$AQ$73,COLUMNS('6. Patients'!$C$9:N$9),0))</f>
        <v>#VALUE!</v>
      </c>
      <c r="BF67" s="51" t="e">
        <f>-MIN(SUMPRODUCT(--($E$9:$E$28&lt;=BF$33),--($B$9:$B$28=$J$65),--($F$9:$F$28&gt;=BF$33),--($C$9:$C$28=$AW67),$H$9:$H$28,S$9:S$28),VLOOKUP($AW67,'6. Patients'!$C$44:$AQ$73,COLUMNS('6. Patients'!$C$9:O$9),0))</f>
        <v>#VALUE!</v>
      </c>
      <c r="BG67" s="51" t="e">
        <f>-MIN(SUMPRODUCT(--($E$9:$E$28&lt;=BG$33),--($B$9:$B$28=$J$65),--($F$9:$F$28&gt;=BG$33),--($C$9:$C$28=$AW67),$H$9:$H$28,T$9:T$28),VLOOKUP($AW67,'6. Patients'!$C$44:$AQ$73,COLUMNS('6. Patients'!$C$9:P$9),0))</f>
        <v>#VALUE!</v>
      </c>
      <c r="BH67" s="51" t="e">
        <f>-MIN(SUMPRODUCT(--($E$9:$E$28&lt;=BH$33),--($B$9:$B$28=$J$65),--($F$9:$F$28&gt;=BH$33),--($C$9:$C$28=$AW67),$H$9:$H$28,U$9:U$28),VLOOKUP($AW67,'6. Patients'!$C$44:$AQ$73,COLUMNS('6. Patients'!$C$9:Q$9),0))</f>
        <v>#VALUE!</v>
      </c>
      <c r="BI67" s="51" t="e">
        <f>-MIN(SUMPRODUCT(--($E$9:$E$28&lt;=BI$33),--($B$9:$B$28=$J$65),--($F$9:$F$28&gt;=BI$33),--($C$9:$C$28=$AW67),$H$9:$H$28,V$9:V$28),VLOOKUP($AW67,'6. Patients'!$C$44:$AQ$73,COLUMNS('6. Patients'!$C$9:R$9),0))</f>
        <v>#VALUE!</v>
      </c>
      <c r="BJ67" s="51" t="e">
        <f>-MIN(SUMPRODUCT(--($E$9:$E$28&lt;=BJ$33),--($B$9:$B$28=$J$65),--($F$9:$F$28&gt;=BJ$33),--($C$9:$C$28=$AW67),$H$9:$H$28,W$9:W$28),VLOOKUP($AW67,'6. Patients'!$C$44:$AQ$73,COLUMNS('6. Patients'!$C$9:S$9),0))</f>
        <v>#VALUE!</v>
      </c>
      <c r="BK67" s="51" t="e">
        <f>-MIN(SUMPRODUCT(--($E$9:$E$28&lt;=BK$33),--($B$9:$B$28=$J$65),--($F$9:$F$28&gt;=BK$33),--($C$9:$C$28=$AW67),$H$9:$H$28,X$9:X$28),VLOOKUP($AW67,'6. Patients'!$C$44:$AQ$73,COLUMNS('6. Patients'!$C$9:T$9),0))</f>
        <v>#VALUE!</v>
      </c>
      <c r="BL67" s="51" t="e">
        <f>-MIN(SUMPRODUCT(--($E$9:$E$28&lt;=BL$33),--($B$9:$B$28=$J$65),--($F$9:$F$28&gt;=BL$33),--($C$9:$C$28=$AW67),$H$9:$H$28,Y$9:Y$28),VLOOKUP($AW67,'6. Patients'!$C$44:$AQ$73,COLUMNS('6. Patients'!$C$9:U$9),0))</f>
        <v>#VALUE!</v>
      </c>
      <c r="BM67" s="51" t="e">
        <f>-MIN(SUMPRODUCT(--($E$9:$E$28&lt;=BM$33),--($B$9:$B$28=$J$65),--($F$9:$F$28&gt;=BM$33),--($C$9:$C$28=$AW67),$H$9:$H$28,Z$9:Z$28),VLOOKUP($AW67,'6. Patients'!$C$44:$AQ$73,COLUMNS('6. Patients'!$C$9:V$9),0))</f>
        <v>#VALUE!</v>
      </c>
      <c r="BN67" s="51" t="e">
        <f>-MIN(SUMPRODUCT(--($E$9:$E$28&lt;=BN$33),--($B$9:$B$28=$J$65),--($F$9:$F$28&gt;=BN$33),--($C$9:$C$28=$AW67),$H$9:$H$28,AA$9:AA$28),VLOOKUP($AW67,'6. Patients'!$C$44:$AQ$73,COLUMNS('6. Patients'!$C$9:W$9),0))</f>
        <v>#VALUE!</v>
      </c>
      <c r="BO67" s="51" t="e">
        <f>-MIN(SUMPRODUCT(--($E$9:$E$28&lt;=BO$33),--($B$9:$B$28=$J$65),--($F$9:$F$28&gt;=BO$33),--($C$9:$C$28=$AW67),$H$9:$H$28,AB$9:AB$28),VLOOKUP($AW67,'6. Patients'!$C$44:$AQ$73,COLUMNS('6. Patients'!$C$9:X$9),0))</f>
        <v>#VALUE!</v>
      </c>
      <c r="BP67" s="51" t="e">
        <f>-MIN(SUMPRODUCT(--($E$9:$E$28&lt;=BP$33),--($B$9:$B$28=$J$65),--($F$9:$F$28&gt;=BP$33),--($C$9:$C$28=$AW67),$H$9:$H$28,AC$9:AC$28),VLOOKUP($AW67,'6. Patients'!$C$44:$AQ$73,COLUMNS('6. Patients'!$C$9:Y$9),0))</f>
        <v>#VALUE!</v>
      </c>
      <c r="BQ67" s="51" t="e">
        <f>-MIN(SUMPRODUCT(--($E$9:$E$28&lt;=BQ$33),--($B$9:$B$28=$J$65),--($F$9:$F$28&gt;=BQ$33),--($C$9:$C$28=$AW67),$H$9:$H$28,AD$9:AD$28),VLOOKUP($AW67,'6. Patients'!$C$44:$AQ$73,COLUMNS('6. Patients'!$C$9:Z$9),0))</f>
        <v>#VALUE!</v>
      </c>
      <c r="BR67" s="51" t="e">
        <f>-MIN(SUMPRODUCT(--($E$9:$E$28&lt;=BR$33),--($B$9:$B$28=$J$65),--($F$9:$F$28&gt;=BR$33),--($C$9:$C$28=$AW67),$H$9:$H$28,AE$9:AE$28),VLOOKUP($AW67,'6. Patients'!$C$44:$AQ$73,COLUMNS('6. Patients'!$C$9:AA$9),0))</f>
        <v>#VALUE!</v>
      </c>
      <c r="BS67" s="51" t="e">
        <f>-MIN(SUMPRODUCT(--($E$9:$E$28&lt;=BS$33),--($B$9:$B$28=$J$65),--($F$9:$F$28&gt;=BS$33),--($C$9:$C$28=$AW67),$H$9:$H$28,AF$9:AF$28),VLOOKUP($AW67,'6. Patients'!$C$44:$AQ$73,COLUMNS('6. Patients'!$C$9:AB$9),0))</f>
        <v>#VALUE!</v>
      </c>
      <c r="BT67" s="51" t="e">
        <f>-MIN(SUMPRODUCT(--($E$9:$E$28&lt;=BT$33),--($B$9:$B$28=$J$65),--($F$9:$F$28&gt;=BT$33),--($C$9:$C$28=$AW67),$H$9:$H$28,AG$9:AG$28),VLOOKUP($AW67,'6. Patients'!$C$44:$AQ$73,COLUMNS('6. Patients'!$C$9:AC$9),0))</f>
        <v>#VALUE!</v>
      </c>
      <c r="BU67" s="51" t="e">
        <f>-MIN(SUMPRODUCT(--($E$9:$E$28&lt;=BU$33),--($B$9:$B$28=$J$65),--($F$9:$F$28&gt;=BU$33),--($C$9:$C$28=$AW67),$H$9:$H$28,AH$9:AH$28),VLOOKUP($AW67,'6. Patients'!$C$44:$AQ$73,COLUMNS('6. Patients'!$C$9:AD$9),0))</f>
        <v>#VALUE!</v>
      </c>
      <c r="BV67" s="51" t="e">
        <f>-MIN(SUMPRODUCT(--($E$9:$E$28&lt;=BV$33),--($B$9:$B$28=$J$65),--($F$9:$F$28&gt;=BV$33),--($C$9:$C$28=$AW67),$H$9:$H$28,AI$9:AI$28),VLOOKUP($AW67,'6. Patients'!$C$44:$AQ$73,COLUMNS('6. Patients'!$C$9:AE$9),0))</f>
        <v>#VALUE!</v>
      </c>
      <c r="BW67" s="51" t="e">
        <f>-MIN(SUMPRODUCT(--($E$9:$E$28&lt;=BW$33),--($B$9:$B$28=$J$65),--($F$9:$F$28&gt;=BW$33),--($C$9:$C$28=$AW67),$H$9:$H$28,AJ$9:AJ$28),VLOOKUP($AW67,'6. Patients'!$C$44:$AQ$73,COLUMNS('6. Patients'!$C$9:AF$9),0))</f>
        <v>#VALUE!</v>
      </c>
      <c r="BX67" s="51" t="e">
        <f>-MIN(SUMPRODUCT(--($E$9:$E$28&lt;=BX$33),--($B$9:$B$28=$J$65),--($F$9:$F$28&gt;=BX$33),--($C$9:$C$28=$AW67),$H$9:$H$28,AK$9:AK$28),VLOOKUP($AW67,'6. Patients'!$C$44:$AQ$73,COLUMNS('6. Patients'!$C$9:AG$9),0))</f>
        <v>#VALUE!</v>
      </c>
      <c r="BY67" s="51" t="e">
        <f>-MIN(SUMPRODUCT(--($E$9:$E$28&lt;=BY$33),--($B$9:$B$28=$J$65),--($F$9:$F$28&gt;=BY$33),--($C$9:$C$28=$AW67),$H$9:$H$28,AL$9:AL$28),VLOOKUP($AW67,'6. Patients'!$C$44:$AQ$73,COLUMNS('6. Patients'!$C$9:AH$9),0))</f>
        <v>#VALUE!</v>
      </c>
      <c r="BZ67" s="51" t="e">
        <f>-MIN(SUMPRODUCT(--($E$9:$E$28&lt;=BZ$33),--($B$9:$B$28=$J$65),--($F$9:$F$28&gt;=BZ$33),--($C$9:$C$28=$AW67),$H$9:$H$28,AM$9:AM$28),VLOOKUP($AW67,'6. Patients'!$C$44:$AQ$73,COLUMNS('6. Patients'!$C$9:AI$9),0))</f>
        <v>#VALUE!</v>
      </c>
      <c r="CA67" s="51" t="e">
        <f>-MIN(SUMPRODUCT(--($E$9:$E$28&lt;=CA$33),--($B$9:$B$28=$J$65),--($F$9:$F$28&gt;=CA$33),--($C$9:$C$28=$AW67),$H$9:$H$28,AN$9:AN$28),VLOOKUP($AW67,'6. Patients'!$C$44:$AQ$73,COLUMNS('6. Patients'!$C$9:AJ$9),0))</f>
        <v>#VALUE!</v>
      </c>
      <c r="CB67" s="51" t="e">
        <f>-MIN(SUMPRODUCT(--($E$9:$E$28&lt;=CB$33),--($B$9:$B$28=$J$65),--($F$9:$F$28&gt;=CB$33),--($C$9:$C$28=$AW67),$H$9:$H$28,AO$9:AO$28),VLOOKUP($AW67,'6. Patients'!$C$44:$AQ$73,COLUMNS('6. Patients'!$C$9:AK$9),0))</f>
        <v>#VALUE!</v>
      </c>
      <c r="CC67" s="51" t="e">
        <f>-MIN(SUMPRODUCT(--($E$9:$E$28&lt;=CC$33),--($B$9:$B$28=$J$65),--($F$9:$F$28&gt;=CC$33),--($C$9:$C$28=$AW67),$H$9:$H$28,AP$9:AP$28),VLOOKUP($AW67,'6. Patients'!$C$44:$AQ$73,COLUMNS('6. Patients'!$C$9:AL$9),0))</f>
        <v>#VALUE!</v>
      </c>
      <c r="CD67" s="51" t="e">
        <f>-MIN(SUMPRODUCT(--($E$9:$E$28&lt;=CD$33),--($B$9:$B$28=$J$65),--($F$9:$F$28&gt;=CD$33),--($C$9:$C$28=$AW67),$H$9:$H$28,AQ$9:AQ$28),VLOOKUP($AW67,'6. Patients'!$C$44:$AQ$73,COLUMNS('6. Patients'!$C$9:AM$9),0))</f>
        <v>#VALUE!</v>
      </c>
      <c r="CE67" s="51" t="e">
        <f>-MIN(SUMPRODUCT(--($E$9:$E$28&lt;=CE$33),--($B$9:$B$28=$J$65),--($F$9:$F$28&gt;=CE$33),--($C$9:$C$28=$AW67),$H$9:$H$28,AR$9:AR$28),VLOOKUP($AW67,'6. Patients'!$C$44:$AQ$73,COLUMNS('6. Patients'!$C$9:AN$9),0))</f>
        <v>#VALUE!</v>
      </c>
      <c r="CF67" s="51" t="e">
        <f>-MIN(SUMPRODUCT(--($E$9:$E$28&lt;=CF$33),--($B$9:$B$28=$J$65),--($F$9:$F$28&gt;=CF$33),--($C$9:$C$28=$AW67),$H$9:$H$28,AS$9:AS$28),VLOOKUP($AW67,'6. Patients'!$C$44:$AQ$73,COLUMNS('6. Patients'!$C$9:AO$9),0))</f>
        <v>#VALUE!</v>
      </c>
      <c r="CG67" s="51" t="e">
        <f>-MIN(SUMPRODUCT(--($E$9:$E$28&lt;=CG$33),--($B$9:$B$28=$J$65),--($F$9:$F$28&gt;=CG$33),--($C$9:$C$28=$AW67),$H$9:$H$28,AT$9:AT$28),VLOOKUP($AW67,'6. Patients'!$C$44:$AQ$73,COLUMNS('6. Patients'!$C$9:AP$9),0))</f>
        <v>#VALUE!</v>
      </c>
      <c r="CI67" s="5" t="str">
        <f t="shared" si="123"/>
        <v/>
      </c>
      <c r="CJ67" s="51">
        <f t="shared" si="124"/>
        <v>0</v>
      </c>
      <c r="CK67" s="51">
        <f t="shared" si="125"/>
        <v>0</v>
      </c>
      <c r="CL67" s="51">
        <f t="shared" si="126"/>
        <v>0</v>
      </c>
      <c r="CM67" s="51">
        <f t="shared" si="127"/>
        <v>0</v>
      </c>
      <c r="CN67" s="51">
        <f t="shared" si="128"/>
        <v>0</v>
      </c>
      <c r="CO67" s="51">
        <f t="shared" si="129"/>
        <v>0</v>
      </c>
      <c r="CP67" s="51">
        <f t="shared" si="130"/>
        <v>0</v>
      </c>
      <c r="CQ67" s="51">
        <f t="shared" si="131"/>
        <v>0</v>
      </c>
      <c r="CR67" s="51">
        <f t="shared" si="132"/>
        <v>0</v>
      </c>
      <c r="CS67" s="51">
        <f t="shared" si="133"/>
        <v>0</v>
      </c>
      <c r="CT67" s="51">
        <f t="shared" si="134"/>
        <v>0</v>
      </c>
      <c r="CU67" s="51">
        <f t="shared" si="135"/>
        <v>0</v>
      </c>
      <c r="CV67" s="51">
        <f t="shared" si="136"/>
        <v>0</v>
      </c>
      <c r="CW67" s="51">
        <f t="shared" si="137"/>
        <v>0</v>
      </c>
      <c r="CX67" s="51">
        <f t="shared" si="138"/>
        <v>0</v>
      </c>
      <c r="CY67" s="51">
        <f t="shared" si="139"/>
        <v>0</v>
      </c>
      <c r="CZ67" s="51">
        <f t="shared" si="140"/>
        <v>0</v>
      </c>
      <c r="DA67" s="51">
        <f t="shared" si="141"/>
        <v>0</v>
      </c>
      <c r="DB67" s="51">
        <f t="shared" si="142"/>
        <v>0</v>
      </c>
      <c r="DC67" s="51">
        <f t="shared" si="143"/>
        <v>0</v>
      </c>
      <c r="DD67" s="51">
        <f t="shared" si="144"/>
        <v>0</v>
      </c>
      <c r="DE67" s="51">
        <f t="shared" si="145"/>
        <v>0</v>
      </c>
      <c r="DF67" s="51">
        <f t="shared" si="146"/>
        <v>0</v>
      </c>
      <c r="DG67" s="51">
        <f t="shared" si="147"/>
        <v>0</v>
      </c>
      <c r="DH67" s="51">
        <f t="shared" si="148"/>
        <v>0</v>
      </c>
      <c r="DI67" s="51">
        <f t="shared" si="149"/>
        <v>0</v>
      </c>
      <c r="DJ67" s="51">
        <f t="shared" si="150"/>
        <v>0</v>
      </c>
      <c r="DK67" s="51">
        <f t="shared" si="151"/>
        <v>0</v>
      </c>
      <c r="DL67" s="51">
        <f t="shared" si="152"/>
        <v>0</v>
      </c>
      <c r="DM67" s="51">
        <f t="shared" si="153"/>
        <v>0</v>
      </c>
      <c r="DN67" s="51">
        <f t="shared" si="154"/>
        <v>0</v>
      </c>
      <c r="DO67" s="51">
        <f t="shared" si="155"/>
        <v>0</v>
      </c>
      <c r="DP67" s="51">
        <f t="shared" si="156"/>
        <v>0</v>
      </c>
      <c r="DQ67" s="51">
        <f t="shared" si="157"/>
        <v>0</v>
      </c>
      <c r="DR67" s="51">
        <f t="shared" si="158"/>
        <v>0</v>
      </c>
      <c r="DS67" s="51">
        <f t="shared" si="159"/>
        <v>0</v>
      </c>
    </row>
    <row r="68" spans="10:123" x14ac:dyDescent="0.3">
      <c r="J68" s="5" t="str">
        <f>'6. Patients'!C46</f>
        <v/>
      </c>
      <c r="K68" s="5"/>
      <c r="L68" s="99">
        <f t="shared" si="86"/>
        <v>0</v>
      </c>
      <c r="M68" s="99" t="e">
        <f t="shared" si="87"/>
        <v>#VALUE!</v>
      </c>
      <c r="N68" s="99" t="e">
        <f t="shared" si="88"/>
        <v>#VALUE!</v>
      </c>
      <c r="O68" s="99" t="e">
        <f t="shared" si="89"/>
        <v>#VALUE!</v>
      </c>
      <c r="P68" s="99" t="e">
        <f t="shared" si="90"/>
        <v>#VALUE!</v>
      </c>
      <c r="Q68" s="99" t="e">
        <f t="shared" si="91"/>
        <v>#VALUE!</v>
      </c>
      <c r="R68" s="99" t="e">
        <f t="shared" si="92"/>
        <v>#VALUE!</v>
      </c>
      <c r="S68" s="99" t="e">
        <f t="shared" si="93"/>
        <v>#VALUE!</v>
      </c>
      <c r="T68" s="99" t="e">
        <f t="shared" si="94"/>
        <v>#VALUE!</v>
      </c>
      <c r="U68" s="99" t="e">
        <f t="shared" si="95"/>
        <v>#VALUE!</v>
      </c>
      <c r="V68" s="99" t="e">
        <f t="shared" si="96"/>
        <v>#VALUE!</v>
      </c>
      <c r="W68" s="99" t="e">
        <f t="shared" si="97"/>
        <v>#VALUE!</v>
      </c>
      <c r="X68" s="99" t="e">
        <f t="shared" si="98"/>
        <v>#VALUE!</v>
      </c>
      <c r="Y68" s="99" t="e">
        <f t="shared" si="99"/>
        <v>#VALUE!</v>
      </c>
      <c r="Z68" s="99" t="e">
        <f t="shared" si="100"/>
        <v>#VALUE!</v>
      </c>
      <c r="AA68" s="99" t="e">
        <f t="shared" si="101"/>
        <v>#VALUE!</v>
      </c>
      <c r="AB68" s="99" t="e">
        <f t="shared" si="102"/>
        <v>#VALUE!</v>
      </c>
      <c r="AC68" s="99" t="e">
        <f t="shared" si="103"/>
        <v>#VALUE!</v>
      </c>
      <c r="AD68" s="99" t="e">
        <f t="shared" si="104"/>
        <v>#VALUE!</v>
      </c>
      <c r="AE68" s="99" t="e">
        <f t="shared" si="105"/>
        <v>#VALUE!</v>
      </c>
      <c r="AF68" s="99" t="e">
        <f t="shared" si="106"/>
        <v>#VALUE!</v>
      </c>
      <c r="AG68" s="99" t="e">
        <f t="shared" si="107"/>
        <v>#VALUE!</v>
      </c>
      <c r="AH68" s="99" t="e">
        <f t="shared" si="108"/>
        <v>#VALUE!</v>
      </c>
      <c r="AI68" s="99" t="e">
        <f t="shared" si="109"/>
        <v>#VALUE!</v>
      </c>
      <c r="AJ68" s="99" t="e">
        <f t="shared" si="110"/>
        <v>#VALUE!</v>
      </c>
      <c r="AK68" s="99" t="e">
        <f t="shared" si="111"/>
        <v>#VALUE!</v>
      </c>
      <c r="AL68" s="99" t="e">
        <f t="shared" si="112"/>
        <v>#VALUE!</v>
      </c>
      <c r="AM68" s="99" t="e">
        <f t="shared" si="113"/>
        <v>#VALUE!</v>
      </c>
      <c r="AN68" s="99" t="e">
        <f t="shared" si="114"/>
        <v>#VALUE!</v>
      </c>
      <c r="AO68" s="99" t="e">
        <f t="shared" si="115"/>
        <v>#VALUE!</v>
      </c>
      <c r="AP68" s="99" t="e">
        <f t="shared" si="116"/>
        <v>#VALUE!</v>
      </c>
      <c r="AQ68" s="99" t="e">
        <f t="shared" si="117"/>
        <v>#VALUE!</v>
      </c>
      <c r="AR68" s="99" t="e">
        <f t="shared" si="118"/>
        <v>#VALUE!</v>
      </c>
      <c r="AS68" s="99" t="e">
        <f t="shared" si="119"/>
        <v>#VALUE!</v>
      </c>
      <c r="AT68" s="99" t="e">
        <f t="shared" si="120"/>
        <v>#VALUE!</v>
      </c>
      <c r="AU68" s="99" t="e">
        <f t="shared" si="121"/>
        <v>#VALUE!</v>
      </c>
      <c r="AW68" s="5" t="str">
        <f t="shared" si="122"/>
        <v/>
      </c>
      <c r="AX68" s="51">
        <f>-MIN(SUMPRODUCT(--($E$9:$E$28&lt;=AX$33),--($B$9:$B$28=$J$65),--($F$9:$F$28&gt;=AX$33),--($C$9:$C$28=$AW68),$H$9:$H$28,K$9:K$28),VLOOKUP($AW68,'6. Patients'!$C$44:$AQ$73,COLUMNS('6. Patients'!$C$9:G$9),0))</f>
        <v>0</v>
      </c>
      <c r="AY68" s="51" t="e">
        <f>-MIN(SUMPRODUCT(--($E$9:$E$28&lt;=AY$33),--($B$9:$B$28=$J$65),--($F$9:$F$28&gt;=AY$33),--($C$9:$C$28=$AW68),$H$9:$H$28,L$9:L$28),VLOOKUP($AW68,'6. Patients'!$C$44:$AQ$73,COLUMNS('6. Patients'!$C$9:H$9),0))</f>
        <v>#VALUE!</v>
      </c>
      <c r="AZ68" s="51" t="e">
        <f>-MIN(SUMPRODUCT(--($E$9:$E$28&lt;=AZ$33),--($B$9:$B$28=$J$65),--($F$9:$F$28&gt;=AZ$33),--($C$9:$C$28=$AW68),$H$9:$H$28,M$9:M$28),VLOOKUP($AW68,'6. Patients'!$C$44:$AQ$73,COLUMNS('6. Patients'!$C$9:I$9),0))</f>
        <v>#VALUE!</v>
      </c>
      <c r="BA68" s="51" t="e">
        <f>-MIN(SUMPRODUCT(--($E$9:$E$28&lt;=BA$33),--($B$9:$B$28=$J$65),--($F$9:$F$28&gt;=BA$33),--($C$9:$C$28=$AW68),$H$9:$H$28,N$9:N$28),VLOOKUP($AW68,'6. Patients'!$C$44:$AQ$73,COLUMNS('6. Patients'!$C$9:J$9),0))</f>
        <v>#VALUE!</v>
      </c>
      <c r="BB68" s="51" t="e">
        <f>-MIN(SUMPRODUCT(--($E$9:$E$28&lt;=BB$33),--($B$9:$B$28=$J$65),--($F$9:$F$28&gt;=BB$33),--($C$9:$C$28=$AW68),$H$9:$H$28,O$9:O$28),VLOOKUP($AW68,'6. Patients'!$C$44:$AQ$73,COLUMNS('6. Patients'!$C$9:K$9),0))</f>
        <v>#VALUE!</v>
      </c>
      <c r="BC68" s="51" t="e">
        <f>-MIN(SUMPRODUCT(--($E$9:$E$28&lt;=BC$33),--($B$9:$B$28=$J$65),--($F$9:$F$28&gt;=BC$33),--($C$9:$C$28=$AW68),$H$9:$H$28,P$9:P$28),VLOOKUP($AW68,'6. Patients'!$C$44:$AQ$73,COLUMNS('6. Patients'!$C$9:L$9),0))</f>
        <v>#VALUE!</v>
      </c>
      <c r="BD68" s="51" t="e">
        <f>-MIN(SUMPRODUCT(--($E$9:$E$28&lt;=BD$33),--($B$9:$B$28=$J$65),--($F$9:$F$28&gt;=BD$33),--($C$9:$C$28=$AW68),$H$9:$H$28,Q$9:Q$28),VLOOKUP($AW68,'6. Patients'!$C$44:$AQ$73,COLUMNS('6. Patients'!$C$9:M$9),0))</f>
        <v>#VALUE!</v>
      </c>
      <c r="BE68" s="51" t="e">
        <f>-MIN(SUMPRODUCT(--($E$9:$E$28&lt;=BE$33),--($B$9:$B$28=$J$65),--($F$9:$F$28&gt;=BE$33),--($C$9:$C$28=$AW68),$H$9:$H$28,R$9:R$28),VLOOKUP($AW68,'6. Patients'!$C$44:$AQ$73,COLUMNS('6. Patients'!$C$9:N$9),0))</f>
        <v>#VALUE!</v>
      </c>
      <c r="BF68" s="51" t="e">
        <f>-MIN(SUMPRODUCT(--($E$9:$E$28&lt;=BF$33),--($B$9:$B$28=$J$65),--($F$9:$F$28&gt;=BF$33),--($C$9:$C$28=$AW68),$H$9:$H$28,S$9:S$28),VLOOKUP($AW68,'6. Patients'!$C$44:$AQ$73,COLUMNS('6. Patients'!$C$9:O$9),0))</f>
        <v>#VALUE!</v>
      </c>
      <c r="BG68" s="51" t="e">
        <f>-MIN(SUMPRODUCT(--($E$9:$E$28&lt;=BG$33),--($B$9:$B$28=$J$65),--($F$9:$F$28&gt;=BG$33),--($C$9:$C$28=$AW68),$H$9:$H$28,T$9:T$28),VLOOKUP($AW68,'6. Patients'!$C$44:$AQ$73,COLUMNS('6. Patients'!$C$9:P$9),0))</f>
        <v>#VALUE!</v>
      </c>
      <c r="BH68" s="51" t="e">
        <f>-MIN(SUMPRODUCT(--($E$9:$E$28&lt;=BH$33),--($B$9:$B$28=$J$65),--($F$9:$F$28&gt;=BH$33),--($C$9:$C$28=$AW68),$H$9:$H$28,U$9:U$28),VLOOKUP($AW68,'6. Patients'!$C$44:$AQ$73,COLUMNS('6. Patients'!$C$9:Q$9),0))</f>
        <v>#VALUE!</v>
      </c>
      <c r="BI68" s="51" t="e">
        <f>-MIN(SUMPRODUCT(--($E$9:$E$28&lt;=BI$33),--($B$9:$B$28=$J$65),--($F$9:$F$28&gt;=BI$33),--($C$9:$C$28=$AW68),$H$9:$H$28,V$9:V$28),VLOOKUP($AW68,'6. Patients'!$C$44:$AQ$73,COLUMNS('6. Patients'!$C$9:R$9),0))</f>
        <v>#VALUE!</v>
      </c>
      <c r="BJ68" s="51" t="e">
        <f>-MIN(SUMPRODUCT(--($E$9:$E$28&lt;=BJ$33),--($B$9:$B$28=$J$65),--($F$9:$F$28&gt;=BJ$33),--($C$9:$C$28=$AW68),$H$9:$H$28,W$9:W$28),VLOOKUP($AW68,'6. Patients'!$C$44:$AQ$73,COLUMNS('6. Patients'!$C$9:S$9),0))</f>
        <v>#VALUE!</v>
      </c>
      <c r="BK68" s="51" t="e">
        <f>-MIN(SUMPRODUCT(--($E$9:$E$28&lt;=BK$33),--($B$9:$B$28=$J$65),--($F$9:$F$28&gt;=BK$33),--($C$9:$C$28=$AW68),$H$9:$H$28,X$9:X$28),VLOOKUP($AW68,'6. Patients'!$C$44:$AQ$73,COLUMNS('6. Patients'!$C$9:T$9),0))</f>
        <v>#VALUE!</v>
      </c>
      <c r="BL68" s="51" t="e">
        <f>-MIN(SUMPRODUCT(--($E$9:$E$28&lt;=BL$33),--($B$9:$B$28=$J$65),--($F$9:$F$28&gt;=BL$33),--($C$9:$C$28=$AW68),$H$9:$H$28,Y$9:Y$28),VLOOKUP($AW68,'6. Patients'!$C$44:$AQ$73,COLUMNS('6. Patients'!$C$9:U$9),0))</f>
        <v>#VALUE!</v>
      </c>
      <c r="BM68" s="51" t="e">
        <f>-MIN(SUMPRODUCT(--($E$9:$E$28&lt;=BM$33),--($B$9:$B$28=$J$65),--($F$9:$F$28&gt;=BM$33),--($C$9:$C$28=$AW68),$H$9:$H$28,Z$9:Z$28),VLOOKUP($AW68,'6. Patients'!$C$44:$AQ$73,COLUMNS('6. Patients'!$C$9:V$9),0))</f>
        <v>#VALUE!</v>
      </c>
      <c r="BN68" s="51" t="e">
        <f>-MIN(SUMPRODUCT(--($E$9:$E$28&lt;=BN$33),--($B$9:$B$28=$J$65),--($F$9:$F$28&gt;=BN$33),--($C$9:$C$28=$AW68),$H$9:$H$28,AA$9:AA$28),VLOOKUP($AW68,'6. Patients'!$C$44:$AQ$73,COLUMNS('6. Patients'!$C$9:W$9),0))</f>
        <v>#VALUE!</v>
      </c>
      <c r="BO68" s="51" t="e">
        <f>-MIN(SUMPRODUCT(--($E$9:$E$28&lt;=BO$33),--($B$9:$B$28=$J$65),--($F$9:$F$28&gt;=BO$33),--($C$9:$C$28=$AW68),$H$9:$H$28,AB$9:AB$28),VLOOKUP($AW68,'6. Patients'!$C$44:$AQ$73,COLUMNS('6. Patients'!$C$9:X$9),0))</f>
        <v>#VALUE!</v>
      </c>
      <c r="BP68" s="51" t="e">
        <f>-MIN(SUMPRODUCT(--($E$9:$E$28&lt;=BP$33),--($B$9:$B$28=$J$65),--($F$9:$F$28&gt;=BP$33),--($C$9:$C$28=$AW68),$H$9:$H$28,AC$9:AC$28),VLOOKUP($AW68,'6. Patients'!$C$44:$AQ$73,COLUMNS('6. Patients'!$C$9:Y$9),0))</f>
        <v>#VALUE!</v>
      </c>
      <c r="BQ68" s="51" t="e">
        <f>-MIN(SUMPRODUCT(--($E$9:$E$28&lt;=BQ$33),--($B$9:$B$28=$J$65),--($F$9:$F$28&gt;=BQ$33),--($C$9:$C$28=$AW68),$H$9:$H$28,AD$9:AD$28),VLOOKUP($AW68,'6. Patients'!$C$44:$AQ$73,COLUMNS('6. Patients'!$C$9:Z$9),0))</f>
        <v>#VALUE!</v>
      </c>
      <c r="BR68" s="51" t="e">
        <f>-MIN(SUMPRODUCT(--($E$9:$E$28&lt;=BR$33),--($B$9:$B$28=$J$65),--($F$9:$F$28&gt;=BR$33),--($C$9:$C$28=$AW68),$H$9:$H$28,AE$9:AE$28),VLOOKUP($AW68,'6. Patients'!$C$44:$AQ$73,COLUMNS('6. Patients'!$C$9:AA$9),0))</f>
        <v>#VALUE!</v>
      </c>
      <c r="BS68" s="51" t="e">
        <f>-MIN(SUMPRODUCT(--($E$9:$E$28&lt;=BS$33),--($B$9:$B$28=$J$65),--($F$9:$F$28&gt;=BS$33),--($C$9:$C$28=$AW68),$H$9:$H$28,AF$9:AF$28),VLOOKUP($AW68,'6. Patients'!$C$44:$AQ$73,COLUMNS('6. Patients'!$C$9:AB$9),0))</f>
        <v>#VALUE!</v>
      </c>
      <c r="BT68" s="51" t="e">
        <f>-MIN(SUMPRODUCT(--($E$9:$E$28&lt;=BT$33),--($B$9:$B$28=$J$65),--($F$9:$F$28&gt;=BT$33),--($C$9:$C$28=$AW68),$H$9:$H$28,AG$9:AG$28),VLOOKUP($AW68,'6. Patients'!$C$44:$AQ$73,COLUMNS('6. Patients'!$C$9:AC$9),0))</f>
        <v>#VALUE!</v>
      </c>
      <c r="BU68" s="51" t="e">
        <f>-MIN(SUMPRODUCT(--($E$9:$E$28&lt;=BU$33),--($B$9:$B$28=$J$65),--($F$9:$F$28&gt;=BU$33),--($C$9:$C$28=$AW68),$H$9:$H$28,AH$9:AH$28),VLOOKUP($AW68,'6. Patients'!$C$44:$AQ$73,COLUMNS('6. Patients'!$C$9:AD$9),0))</f>
        <v>#VALUE!</v>
      </c>
      <c r="BV68" s="51" t="e">
        <f>-MIN(SUMPRODUCT(--($E$9:$E$28&lt;=BV$33),--($B$9:$B$28=$J$65),--($F$9:$F$28&gt;=BV$33),--($C$9:$C$28=$AW68),$H$9:$H$28,AI$9:AI$28),VLOOKUP($AW68,'6. Patients'!$C$44:$AQ$73,COLUMNS('6. Patients'!$C$9:AE$9),0))</f>
        <v>#VALUE!</v>
      </c>
      <c r="BW68" s="51" t="e">
        <f>-MIN(SUMPRODUCT(--($E$9:$E$28&lt;=BW$33),--($B$9:$B$28=$J$65),--($F$9:$F$28&gt;=BW$33),--($C$9:$C$28=$AW68),$H$9:$H$28,AJ$9:AJ$28),VLOOKUP($AW68,'6. Patients'!$C$44:$AQ$73,COLUMNS('6. Patients'!$C$9:AF$9),0))</f>
        <v>#VALUE!</v>
      </c>
      <c r="BX68" s="51" t="e">
        <f>-MIN(SUMPRODUCT(--($E$9:$E$28&lt;=BX$33),--($B$9:$B$28=$J$65),--($F$9:$F$28&gt;=BX$33),--($C$9:$C$28=$AW68),$H$9:$H$28,AK$9:AK$28),VLOOKUP($AW68,'6. Patients'!$C$44:$AQ$73,COLUMNS('6. Patients'!$C$9:AG$9),0))</f>
        <v>#VALUE!</v>
      </c>
      <c r="BY68" s="51" t="e">
        <f>-MIN(SUMPRODUCT(--($E$9:$E$28&lt;=BY$33),--($B$9:$B$28=$J$65),--($F$9:$F$28&gt;=BY$33),--($C$9:$C$28=$AW68),$H$9:$H$28,AL$9:AL$28),VLOOKUP($AW68,'6. Patients'!$C$44:$AQ$73,COLUMNS('6. Patients'!$C$9:AH$9),0))</f>
        <v>#VALUE!</v>
      </c>
      <c r="BZ68" s="51" t="e">
        <f>-MIN(SUMPRODUCT(--($E$9:$E$28&lt;=BZ$33),--($B$9:$B$28=$J$65),--($F$9:$F$28&gt;=BZ$33),--($C$9:$C$28=$AW68),$H$9:$H$28,AM$9:AM$28),VLOOKUP($AW68,'6. Patients'!$C$44:$AQ$73,COLUMNS('6. Patients'!$C$9:AI$9),0))</f>
        <v>#VALUE!</v>
      </c>
      <c r="CA68" s="51" t="e">
        <f>-MIN(SUMPRODUCT(--($E$9:$E$28&lt;=CA$33),--($B$9:$B$28=$J$65),--($F$9:$F$28&gt;=CA$33),--($C$9:$C$28=$AW68),$H$9:$H$28,AN$9:AN$28),VLOOKUP($AW68,'6. Patients'!$C$44:$AQ$73,COLUMNS('6. Patients'!$C$9:AJ$9),0))</f>
        <v>#VALUE!</v>
      </c>
      <c r="CB68" s="51" t="e">
        <f>-MIN(SUMPRODUCT(--($E$9:$E$28&lt;=CB$33),--($B$9:$B$28=$J$65),--($F$9:$F$28&gt;=CB$33),--($C$9:$C$28=$AW68),$H$9:$H$28,AO$9:AO$28),VLOOKUP($AW68,'6. Patients'!$C$44:$AQ$73,COLUMNS('6. Patients'!$C$9:AK$9),0))</f>
        <v>#VALUE!</v>
      </c>
      <c r="CC68" s="51" t="e">
        <f>-MIN(SUMPRODUCT(--($E$9:$E$28&lt;=CC$33),--($B$9:$B$28=$J$65),--($F$9:$F$28&gt;=CC$33),--($C$9:$C$28=$AW68),$H$9:$H$28,AP$9:AP$28),VLOOKUP($AW68,'6. Patients'!$C$44:$AQ$73,COLUMNS('6. Patients'!$C$9:AL$9),0))</f>
        <v>#VALUE!</v>
      </c>
      <c r="CD68" s="51" t="e">
        <f>-MIN(SUMPRODUCT(--($E$9:$E$28&lt;=CD$33),--($B$9:$B$28=$J$65),--($F$9:$F$28&gt;=CD$33),--($C$9:$C$28=$AW68),$H$9:$H$28,AQ$9:AQ$28),VLOOKUP($AW68,'6. Patients'!$C$44:$AQ$73,COLUMNS('6. Patients'!$C$9:AM$9),0))</f>
        <v>#VALUE!</v>
      </c>
      <c r="CE68" s="51" t="e">
        <f>-MIN(SUMPRODUCT(--($E$9:$E$28&lt;=CE$33),--($B$9:$B$28=$J$65),--($F$9:$F$28&gt;=CE$33),--($C$9:$C$28=$AW68),$H$9:$H$28,AR$9:AR$28),VLOOKUP($AW68,'6. Patients'!$C$44:$AQ$73,COLUMNS('6. Patients'!$C$9:AN$9),0))</f>
        <v>#VALUE!</v>
      </c>
      <c r="CF68" s="51" t="e">
        <f>-MIN(SUMPRODUCT(--($E$9:$E$28&lt;=CF$33),--($B$9:$B$28=$J$65),--($F$9:$F$28&gt;=CF$33),--($C$9:$C$28=$AW68),$H$9:$H$28,AS$9:AS$28),VLOOKUP($AW68,'6. Patients'!$C$44:$AQ$73,COLUMNS('6. Patients'!$C$9:AO$9),0))</f>
        <v>#VALUE!</v>
      </c>
      <c r="CG68" s="51" t="e">
        <f>-MIN(SUMPRODUCT(--($E$9:$E$28&lt;=CG$33),--($B$9:$B$28=$J$65),--($F$9:$F$28&gt;=CG$33),--($C$9:$C$28=$AW68),$H$9:$H$28,AT$9:AT$28),VLOOKUP($AW68,'6. Patients'!$C$44:$AQ$73,COLUMNS('6. Patients'!$C$9:AP$9),0))</f>
        <v>#VALUE!</v>
      </c>
      <c r="CI68" s="5" t="str">
        <f t="shared" si="123"/>
        <v/>
      </c>
      <c r="CJ68" s="51">
        <f t="shared" si="124"/>
        <v>0</v>
      </c>
      <c r="CK68" s="51">
        <f t="shared" si="125"/>
        <v>0</v>
      </c>
      <c r="CL68" s="51">
        <f t="shared" si="126"/>
        <v>0</v>
      </c>
      <c r="CM68" s="51">
        <f t="shared" si="127"/>
        <v>0</v>
      </c>
      <c r="CN68" s="51">
        <f t="shared" si="128"/>
        <v>0</v>
      </c>
      <c r="CO68" s="51">
        <f t="shared" si="129"/>
        <v>0</v>
      </c>
      <c r="CP68" s="51">
        <f t="shared" si="130"/>
        <v>0</v>
      </c>
      <c r="CQ68" s="51">
        <f t="shared" si="131"/>
        <v>0</v>
      </c>
      <c r="CR68" s="51">
        <f t="shared" si="132"/>
        <v>0</v>
      </c>
      <c r="CS68" s="51">
        <f t="shared" si="133"/>
        <v>0</v>
      </c>
      <c r="CT68" s="51">
        <f t="shared" si="134"/>
        <v>0</v>
      </c>
      <c r="CU68" s="51">
        <f t="shared" si="135"/>
        <v>0</v>
      </c>
      <c r="CV68" s="51">
        <f t="shared" si="136"/>
        <v>0</v>
      </c>
      <c r="CW68" s="51">
        <f t="shared" si="137"/>
        <v>0</v>
      </c>
      <c r="CX68" s="51">
        <f t="shared" si="138"/>
        <v>0</v>
      </c>
      <c r="CY68" s="51">
        <f t="shared" si="139"/>
        <v>0</v>
      </c>
      <c r="CZ68" s="51">
        <f t="shared" si="140"/>
        <v>0</v>
      </c>
      <c r="DA68" s="51">
        <f t="shared" si="141"/>
        <v>0</v>
      </c>
      <c r="DB68" s="51">
        <f t="shared" si="142"/>
        <v>0</v>
      </c>
      <c r="DC68" s="51">
        <f t="shared" si="143"/>
        <v>0</v>
      </c>
      <c r="DD68" s="51">
        <f t="shared" si="144"/>
        <v>0</v>
      </c>
      <c r="DE68" s="51">
        <f t="shared" si="145"/>
        <v>0</v>
      </c>
      <c r="DF68" s="51">
        <f t="shared" si="146"/>
        <v>0</v>
      </c>
      <c r="DG68" s="51">
        <f t="shared" si="147"/>
        <v>0</v>
      </c>
      <c r="DH68" s="51">
        <f t="shared" si="148"/>
        <v>0</v>
      </c>
      <c r="DI68" s="51">
        <f t="shared" si="149"/>
        <v>0</v>
      </c>
      <c r="DJ68" s="51">
        <f t="shared" si="150"/>
        <v>0</v>
      </c>
      <c r="DK68" s="51">
        <f t="shared" si="151"/>
        <v>0</v>
      </c>
      <c r="DL68" s="51">
        <f t="shared" si="152"/>
        <v>0</v>
      </c>
      <c r="DM68" s="51">
        <f t="shared" si="153"/>
        <v>0</v>
      </c>
      <c r="DN68" s="51">
        <f t="shared" si="154"/>
        <v>0</v>
      </c>
      <c r="DO68" s="51">
        <f t="shared" si="155"/>
        <v>0</v>
      </c>
      <c r="DP68" s="51">
        <f t="shared" si="156"/>
        <v>0</v>
      </c>
      <c r="DQ68" s="51">
        <f t="shared" si="157"/>
        <v>0</v>
      </c>
      <c r="DR68" s="51">
        <f t="shared" si="158"/>
        <v>0</v>
      </c>
      <c r="DS68" s="51">
        <f t="shared" si="159"/>
        <v>0</v>
      </c>
    </row>
    <row r="69" spans="10:123" x14ac:dyDescent="0.3">
      <c r="J69" s="5" t="str">
        <f>'6. Patients'!C47</f>
        <v/>
      </c>
      <c r="K69" s="5"/>
      <c r="L69" s="99">
        <f t="shared" si="86"/>
        <v>0</v>
      </c>
      <c r="M69" s="99" t="e">
        <f t="shared" si="87"/>
        <v>#VALUE!</v>
      </c>
      <c r="N69" s="99" t="e">
        <f t="shared" si="88"/>
        <v>#VALUE!</v>
      </c>
      <c r="O69" s="99" t="e">
        <f t="shared" si="89"/>
        <v>#VALUE!</v>
      </c>
      <c r="P69" s="99" t="e">
        <f t="shared" si="90"/>
        <v>#VALUE!</v>
      </c>
      <c r="Q69" s="99" t="e">
        <f t="shared" si="91"/>
        <v>#VALUE!</v>
      </c>
      <c r="R69" s="99" t="e">
        <f t="shared" si="92"/>
        <v>#VALUE!</v>
      </c>
      <c r="S69" s="99" t="e">
        <f t="shared" si="93"/>
        <v>#VALUE!</v>
      </c>
      <c r="T69" s="99" t="e">
        <f t="shared" si="94"/>
        <v>#VALUE!</v>
      </c>
      <c r="U69" s="99" t="e">
        <f t="shared" si="95"/>
        <v>#VALUE!</v>
      </c>
      <c r="V69" s="99" t="e">
        <f t="shared" si="96"/>
        <v>#VALUE!</v>
      </c>
      <c r="W69" s="99" t="e">
        <f t="shared" si="97"/>
        <v>#VALUE!</v>
      </c>
      <c r="X69" s="99" t="e">
        <f t="shared" si="98"/>
        <v>#VALUE!</v>
      </c>
      <c r="Y69" s="99" t="e">
        <f t="shared" si="99"/>
        <v>#VALUE!</v>
      </c>
      <c r="Z69" s="99" t="e">
        <f t="shared" si="100"/>
        <v>#VALUE!</v>
      </c>
      <c r="AA69" s="99" t="e">
        <f t="shared" si="101"/>
        <v>#VALUE!</v>
      </c>
      <c r="AB69" s="99" t="e">
        <f t="shared" si="102"/>
        <v>#VALUE!</v>
      </c>
      <c r="AC69" s="99" t="e">
        <f t="shared" si="103"/>
        <v>#VALUE!</v>
      </c>
      <c r="AD69" s="99" t="e">
        <f t="shared" si="104"/>
        <v>#VALUE!</v>
      </c>
      <c r="AE69" s="99" t="e">
        <f t="shared" si="105"/>
        <v>#VALUE!</v>
      </c>
      <c r="AF69" s="99" t="e">
        <f t="shared" si="106"/>
        <v>#VALUE!</v>
      </c>
      <c r="AG69" s="99" t="e">
        <f t="shared" si="107"/>
        <v>#VALUE!</v>
      </c>
      <c r="AH69" s="99" t="e">
        <f t="shared" si="108"/>
        <v>#VALUE!</v>
      </c>
      <c r="AI69" s="99" t="e">
        <f t="shared" si="109"/>
        <v>#VALUE!</v>
      </c>
      <c r="AJ69" s="99" t="e">
        <f t="shared" si="110"/>
        <v>#VALUE!</v>
      </c>
      <c r="AK69" s="99" t="e">
        <f t="shared" si="111"/>
        <v>#VALUE!</v>
      </c>
      <c r="AL69" s="99" t="e">
        <f t="shared" si="112"/>
        <v>#VALUE!</v>
      </c>
      <c r="AM69" s="99" t="e">
        <f t="shared" si="113"/>
        <v>#VALUE!</v>
      </c>
      <c r="AN69" s="99" t="e">
        <f t="shared" si="114"/>
        <v>#VALUE!</v>
      </c>
      <c r="AO69" s="99" t="e">
        <f t="shared" si="115"/>
        <v>#VALUE!</v>
      </c>
      <c r="AP69" s="99" t="e">
        <f t="shared" si="116"/>
        <v>#VALUE!</v>
      </c>
      <c r="AQ69" s="99" t="e">
        <f t="shared" si="117"/>
        <v>#VALUE!</v>
      </c>
      <c r="AR69" s="99" t="e">
        <f t="shared" si="118"/>
        <v>#VALUE!</v>
      </c>
      <c r="AS69" s="99" t="e">
        <f t="shared" si="119"/>
        <v>#VALUE!</v>
      </c>
      <c r="AT69" s="99" t="e">
        <f t="shared" si="120"/>
        <v>#VALUE!</v>
      </c>
      <c r="AU69" s="99" t="e">
        <f t="shared" si="121"/>
        <v>#VALUE!</v>
      </c>
      <c r="AW69" s="5" t="str">
        <f t="shared" si="122"/>
        <v/>
      </c>
      <c r="AX69" s="51">
        <f>-MIN(SUMPRODUCT(--($E$9:$E$28&lt;=AX$33),--($B$9:$B$28=$J$65),--($F$9:$F$28&gt;=AX$33),--($C$9:$C$28=$AW69),$H$9:$H$28,K$9:K$28),VLOOKUP($AW69,'6. Patients'!$C$44:$AQ$73,COLUMNS('6. Patients'!$C$9:G$9),0))</f>
        <v>0</v>
      </c>
      <c r="AY69" s="51" t="e">
        <f>-MIN(SUMPRODUCT(--($E$9:$E$28&lt;=AY$33),--($B$9:$B$28=$J$65),--($F$9:$F$28&gt;=AY$33),--($C$9:$C$28=$AW69),$H$9:$H$28,L$9:L$28),VLOOKUP($AW69,'6. Patients'!$C$44:$AQ$73,COLUMNS('6. Patients'!$C$9:H$9),0))</f>
        <v>#VALUE!</v>
      </c>
      <c r="AZ69" s="51" t="e">
        <f>-MIN(SUMPRODUCT(--($E$9:$E$28&lt;=AZ$33),--($B$9:$B$28=$J$65),--($F$9:$F$28&gt;=AZ$33),--($C$9:$C$28=$AW69),$H$9:$H$28,M$9:M$28),VLOOKUP($AW69,'6. Patients'!$C$44:$AQ$73,COLUMNS('6. Patients'!$C$9:I$9),0))</f>
        <v>#VALUE!</v>
      </c>
      <c r="BA69" s="51" t="e">
        <f>-MIN(SUMPRODUCT(--($E$9:$E$28&lt;=BA$33),--($B$9:$B$28=$J$65),--($F$9:$F$28&gt;=BA$33),--($C$9:$C$28=$AW69),$H$9:$H$28,N$9:N$28),VLOOKUP($AW69,'6. Patients'!$C$44:$AQ$73,COLUMNS('6. Patients'!$C$9:J$9),0))</f>
        <v>#VALUE!</v>
      </c>
      <c r="BB69" s="51" t="e">
        <f>-MIN(SUMPRODUCT(--($E$9:$E$28&lt;=BB$33),--($B$9:$B$28=$J$65),--($F$9:$F$28&gt;=BB$33),--($C$9:$C$28=$AW69),$H$9:$H$28,O$9:O$28),VLOOKUP($AW69,'6. Patients'!$C$44:$AQ$73,COLUMNS('6. Patients'!$C$9:K$9),0))</f>
        <v>#VALUE!</v>
      </c>
      <c r="BC69" s="51" t="e">
        <f>-MIN(SUMPRODUCT(--($E$9:$E$28&lt;=BC$33),--($B$9:$B$28=$J$65),--($F$9:$F$28&gt;=BC$33),--($C$9:$C$28=$AW69),$H$9:$H$28,P$9:P$28),VLOOKUP($AW69,'6. Patients'!$C$44:$AQ$73,COLUMNS('6. Patients'!$C$9:L$9),0))</f>
        <v>#VALUE!</v>
      </c>
      <c r="BD69" s="51" t="e">
        <f>-MIN(SUMPRODUCT(--($E$9:$E$28&lt;=BD$33),--($B$9:$B$28=$J$65),--($F$9:$F$28&gt;=BD$33),--($C$9:$C$28=$AW69),$H$9:$H$28,Q$9:Q$28),VLOOKUP($AW69,'6. Patients'!$C$44:$AQ$73,COLUMNS('6. Patients'!$C$9:M$9),0))</f>
        <v>#VALUE!</v>
      </c>
      <c r="BE69" s="51" t="e">
        <f>-MIN(SUMPRODUCT(--($E$9:$E$28&lt;=BE$33),--($B$9:$B$28=$J$65),--($F$9:$F$28&gt;=BE$33),--($C$9:$C$28=$AW69),$H$9:$H$28,R$9:R$28),VLOOKUP($AW69,'6. Patients'!$C$44:$AQ$73,COLUMNS('6. Patients'!$C$9:N$9),0))</f>
        <v>#VALUE!</v>
      </c>
      <c r="BF69" s="51" t="e">
        <f>-MIN(SUMPRODUCT(--($E$9:$E$28&lt;=BF$33),--($B$9:$B$28=$J$65),--($F$9:$F$28&gt;=BF$33),--($C$9:$C$28=$AW69),$H$9:$H$28,S$9:S$28),VLOOKUP($AW69,'6. Patients'!$C$44:$AQ$73,COLUMNS('6. Patients'!$C$9:O$9),0))</f>
        <v>#VALUE!</v>
      </c>
      <c r="BG69" s="51" t="e">
        <f>-MIN(SUMPRODUCT(--($E$9:$E$28&lt;=BG$33),--($B$9:$B$28=$J$65),--($F$9:$F$28&gt;=BG$33),--($C$9:$C$28=$AW69),$H$9:$H$28,T$9:T$28),VLOOKUP($AW69,'6. Patients'!$C$44:$AQ$73,COLUMNS('6. Patients'!$C$9:P$9),0))</f>
        <v>#VALUE!</v>
      </c>
      <c r="BH69" s="51" t="e">
        <f>-MIN(SUMPRODUCT(--($E$9:$E$28&lt;=BH$33),--($B$9:$B$28=$J$65),--($F$9:$F$28&gt;=BH$33),--($C$9:$C$28=$AW69),$H$9:$H$28,U$9:U$28),VLOOKUP($AW69,'6. Patients'!$C$44:$AQ$73,COLUMNS('6. Patients'!$C$9:Q$9),0))</f>
        <v>#VALUE!</v>
      </c>
      <c r="BI69" s="51" t="e">
        <f>-MIN(SUMPRODUCT(--($E$9:$E$28&lt;=BI$33),--($B$9:$B$28=$J$65),--($F$9:$F$28&gt;=BI$33),--($C$9:$C$28=$AW69),$H$9:$H$28,V$9:V$28),VLOOKUP($AW69,'6. Patients'!$C$44:$AQ$73,COLUMNS('6. Patients'!$C$9:R$9),0))</f>
        <v>#VALUE!</v>
      </c>
      <c r="BJ69" s="51" t="e">
        <f>-MIN(SUMPRODUCT(--($E$9:$E$28&lt;=BJ$33),--($B$9:$B$28=$J$65),--($F$9:$F$28&gt;=BJ$33),--($C$9:$C$28=$AW69),$H$9:$H$28,W$9:W$28),VLOOKUP($AW69,'6. Patients'!$C$44:$AQ$73,COLUMNS('6. Patients'!$C$9:S$9),0))</f>
        <v>#VALUE!</v>
      </c>
      <c r="BK69" s="51" t="e">
        <f>-MIN(SUMPRODUCT(--($E$9:$E$28&lt;=BK$33),--($B$9:$B$28=$J$65),--($F$9:$F$28&gt;=BK$33),--($C$9:$C$28=$AW69),$H$9:$H$28,X$9:X$28),VLOOKUP($AW69,'6. Patients'!$C$44:$AQ$73,COLUMNS('6. Patients'!$C$9:T$9),0))</f>
        <v>#VALUE!</v>
      </c>
      <c r="BL69" s="51" t="e">
        <f>-MIN(SUMPRODUCT(--($E$9:$E$28&lt;=BL$33),--($B$9:$B$28=$J$65),--($F$9:$F$28&gt;=BL$33),--($C$9:$C$28=$AW69),$H$9:$H$28,Y$9:Y$28),VLOOKUP($AW69,'6. Patients'!$C$44:$AQ$73,COLUMNS('6. Patients'!$C$9:U$9),0))</f>
        <v>#VALUE!</v>
      </c>
      <c r="BM69" s="51" t="e">
        <f>-MIN(SUMPRODUCT(--($E$9:$E$28&lt;=BM$33),--($B$9:$B$28=$J$65),--($F$9:$F$28&gt;=BM$33),--($C$9:$C$28=$AW69),$H$9:$H$28,Z$9:Z$28),VLOOKUP($AW69,'6. Patients'!$C$44:$AQ$73,COLUMNS('6. Patients'!$C$9:V$9),0))</f>
        <v>#VALUE!</v>
      </c>
      <c r="BN69" s="51" t="e">
        <f>-MIN(SUMPRODUCT(--($E$9:$E$28&lt;=BN$33),--($B$9:$B$28=$J$65),--($F$9:$F$28&gt;=BN$33),--($C$9:$C$28=$AW69),$H$9:$H$28,AA$9:AA$28),VLOOKUP($AW69,'6. Patients'!$C$44:$AQ$73,COLUMNS('6. Patients'!$C$9:W$9),0))</f>
        <v>#VALUE!</v>
      </c>
      <c r="BO69" s="51" t="e">
        <f>-MIN(SUMPRODUCT(--($E$9:$E$28&lt;=BO$33),--($B$9:$B$28=$J$65),--($F$9:$F$28&gt;=BO$33),--($C$9:$C$28=$AW69),$H$9:$H$28,AB$9:AB$28),VLOOKUP($AW69,'6. Patients'!$C$44:$AQ$73,COLUMNS('6. Patients'!$C$9:X$9),0))</f>
        <v>#VALUE!</v>
      </c>
      <c r="BP69" s="51" t="e">
        <f>-MIN(SUMPRODUCT(--($E$9:$E$28&lt;=BP$33),--($B$9:$B$28=$J$65),--($F$9:$F$28&gt;=BP$33),--($C$9:$C$28=$AW69),$H$9:$H$28,AC$9:AC$28),VLOOKUP($AW69,'6. Patients'!$C$44:$AQ$73,COLUMNS('6. Patients'!$C$9:Y$9),0))</f>
        <v>#VALUE!</v>
      </c>
      <c r="BQ69" s="51" t="e">
        <f>-MIN(SUMPRODUCT(--($E$9:$E$28&lt;=BQ$33),--($B$9:$B$28=$J$65),--($F$9:$F$28&gt;=BQ$33),--($C$9:$C$28=$AW69),$H$9:$H$28,AD$9:AD$28),VLOOKUP($AW69,'6. Patients'!$C$44:$AQ$73,COLUMNS('6. Patients'!$C$9:Z$9),0))</f>
        <v>#VALUE!</v>
      </c>
      <c r="BR69" s="51" t="e">
        <f>-MIN(SUMPRODUCT(--($E$9:$E$28&lt;=BR$33),--($B$9:$B$28=$J$65),--($F$9:$F$28&gt;=BR$33),--($C$9:$C$28=$AW69),$H$9:$H$28,AE$9:AE$28),VLOOKUP($AW69,'6. Patients'!$C$44:$AQ$73,COLUMNS('6. Patients'!$C$9:AA$9),0))</f>
        <v>#VALUE!</v>
      </c>
      <c r="BS69" s="51" t="e">
        <f>-MIN(SUMPRODUCT(--($E$9:$E$28&lt;=BS$33),--($B$9:$B$28=$J$65),--($F$9:$F$28&gt;=BS$33),--($C$9:$C$28=$AW69),$H$9:$H$28,AF$9:AF$28),VLOOKUP($AW69,'6. Patients'!$C$44:$AQ$73,COLUMNS('6. Patients'!$C$9:AB$9),0))</f>
        <v>#VALUE!</v>
      </c>
      <c r="BT69" s="51" t="e">
        <f>-MIN(SUMPRODUCT(--($E$9:$E$28&lt;=BT$33),--($B$9:$B$28=$J$65),--($F$9:$F$28&gt;=BT$33),--($C$9:$C$28=$AW69),$H$9:$H$28,AG$9:AG$28),VLOOKUP($AW69,'6. Patients'!$C$44:$AQ$73,COLUMNS('6. Patients'!$C$9:AC$9),0))</f>
        <v>#VALUE!</v>
      </c>
      <c r="BU69" s="51" t="e">
        <f>-MIN(SUMPRODUCT(--($E$9:$E$28&lt;=BU$33),--($B$9:$B$28=$J$65),--($F$9:$F$28&gt;=BU$33),--($C$9:$C$28=$AW69),$H$9:$H$28,AH$9:AH$28),VLOOKUP($AW69,'6. Patients'!$C$44:$AQ$73,COLUMNS('6. Patients'!$C$9:AD$9),0))</f>
        <v>#VALUE!</v>
      </c>
      <c r="BV69" s="51" t="e">
        <f>-MIN(SUMPRODUCT(--($E$9:$E$28&lt;=BV$33),--($B$9:$B$28=$J$65),--($F$9:$F$28&gt;=BV$33),--($C$9:$C$28=$AW69),$H$9:$H$28,AI$9:AI$28),VLOOKUP($AW69,'6. Patients'!$C$44:$AQ$73,COLUMNS('6. Patients'!$C$9:AE$9),0))</f>
        <v>#VALUE!</v>
      </c>
      <c r="BW69" s="51" t="e">
        <f>-MIN(SUMPRODUCT(--($E$9:$E$28&lt;=BW$33),--($B$9:$B$28=$J$65),--($F$9:$F$28&gt;=BW$33),--($C$9:$C$28=$AW69),$H$9:$H$28,AJ$9:AJ$28),VLOOKUP($AW69,'6. Patients'!$C$44:$AQ$73,COLUMNS('6. Patients'!$C$9:AF$9),0))</f>
        <v>#VALUE!</v>
      </c>
      <c r="BX69" s="51" t="e">
        <f>-MIN(SUMPRODUCT(--($E$9:$E$28&lt;=BX$33),--($B$9:$B$28=$J$65),--($F$9:$F$28&gt;=BX$33),--($C$9:$C$28=$AW69),$H$9:$H$28,AK$9:AK$28),VLOOKUP($AW69,'6. Patients'!$C$44:$AQ$73,COLUMNS('6. Patients'!$C$9:AG$9),0))</f>
        <v>#VALUE!</v>
      </c>
      <c r="BY69" s="51" t="e">
        <f>-MIN(SUMPRODUCT(--($E$9:$E$28&lt;=BY$33),--($B$9:$B$28=$J$65),--($F$9:$F$28&gt;=BY$33),--($C$9:$C$28=$AW69),$H$9:$H$28,AL$9:AL$28),VLOOKUP($AW69,'6. Patients'!$C$44:$AQ$73,COLUMNS('6. Patients'!$C$9:AH$9),0))</f>
        <v>#VALUE!</v>
      </c>
      <c r="BZ69" s="51" t="e">
        <f>-MIN(SUMPRODUCT(--($E$9:$E$28&lt;=BZ$33),--($B$9:$B$28=$J$65),--($F$9:$F$28&gt;=BZ$33),--($C$9:$C$28=$AW69),$H$9:$H$28,AM$9:AM$28),VLOOKUP($AW69,'6. Patients'!$C$44:$AQ$73,COLUMNS('6. Patients'!$C$9:AI$9),0))</f>
        <v>#VALUE!</v>
      </c>
      <c r="CA69" s="51" t="e">
        <f>-MIN(SUMPRODUCT(--($E$9:$E$28&lt;=CA$33),--($B$9:$B$28=$J$65),--($F$9:$F$28&gt;=CA$33),--($C$9:$C$28=$AW69),$H$9:$H$28,AN$9:AN$28),VLOOKUP($AW69,'6. Patients'!$C$44:$AQ$73,COLUMNS('6. Patients'!$C$9:AJ$9),0))</f>
        <v>#VALUE!</v>
      </c>
      <c r="CB69" s="51" t="e">
        <f>-MIN(SUMPRODUCT(--($E$9:$E$28&lt;=CB$33),--($B$9:$B$28=$J$65),--($F$9:$F$28&gt;=CB$33),--($C$9:$C$28=$AW69),$H$9:$H$28,AO$9:AO$28),VLOOKUP($AW69,'6. Patients'!$C$44:$AQ$73,COLUMNS('6. Patients'!$C$9:AK$9),0))</f>
        <v>#VALUE!</v>
      </c>
      <c r="CC69" s="51" t="e">
        <f>-MIN(SUMPRODUCT(--($E$9:$E$28&lt;=CC$33),--($B$9:$B$28=$J$65),--($F$9:$F$28&gt;=CC$33),--($C$9:$C$28=$AW69),$H$9:$H$28,AP$9:AP$28),VLOOKUP($AW69,'6. Patients'!$C$44:$AQ$73,COLUMNS('6. Patients'!$C$9:AL$9),0))</f>
        <v>#VALUE!</v>
      </c>
      <c r="CD69" s="51" t="e">
        <f>-MIN(SUMPRODUCT(--($E$9:$E$28&lt;=CD$33),--($B$9:$B$28=$J$65),--($F$9:$F$28&gt;=CD$33),--($C$9:$C$28=$AW69),$H$9:$H$28,AQ$9:AQ$28),VLOOKUP($AW69,'6. Patients'!$C$44:$AQ$73,COLUMNS('6. Patients'!$C$9:AM$9),0))</f>
        <v>#VALUE!</v>
      </c>
      <c r="CE69" s="51" t="e">
        <f>-MIN(SUMPRODUCT(--($E$9:$E$28&lt;=CE$33),--($B$9:$B$28=$J$65),--($F$9:$F$28&gt;=CE$33),--($C$9:$C$28=$AW69),$H$9:$H$28,AR$9:AR$28),VLOOKUP($AW69,'6. Patients'!$C$44:$AQ$73,COLUMNS('6. Patients'!$C$9:AN$9),0))</f>
        <v>#VALUE!</v>
      </c>
      <c r="CF69" s="51" t="e">
        <f>-MIN(SUMPRODUCT(--($E$9:$E$28&lt;=CF$33),--($B$9:$B$28=$J$65),--($F$9:$F$28&gt;=CF$33),--($C$9:$C$28=$AW69),$H$9:$H$28,AS$9:AS$28),VLOOKUP($AW69,'6. Patients'!$C$44:$AQ$73,COLUMNS('6. Patients'!$C$9:AO$9),0))</f>
        <v>#VALUE!</v>
      </c>
      <c r="CG69" s="51" t="e">
        <f>-MIN(SUMPRODUCT(--($E$9:$E$28&lt;=CG$33),--($B$9:$B$28=$J$65),--($F$9:$F$28&gt;=CG$33),--($C$9:$C$28=$AW69),$H$9:$H$28,AT$9:AT$28),VLOOKUP($AW69,'6. Patients'!$C$44:$AQ$73,COLUMNS('6. Patients'!$C$9:AP$9),0))</f>
        <v>#VALUE!</v>
      </c>
      <c r="CI69" s="5" t="str">
        <f t="shared" si="123"/>
        <v/>
      </c>
      <c r="CJ69" s="51">
        <f t="shared" si="124"/>
        <v>0</v>
      </c>
      <c r="CK69" s="51">
        <f t="shared" si="125"/>
        <v>0</v>
      </c>
      <c r="CL69" s="51">
        <f t="shared" si="126"/>
        <v>0</v>
      </c>
      <c r="CM69" s="51">
        <f t="shared" si="127"/>
        <v>0</v>
      </c>
      <c r="CN69" s="51">
        <f t="shared" si="128"/>
        <v>0</v>
      </c>
      <c r="CO69" s="51">
        <f t="shared" si="129"/>
        <v>0</v>
      </c>
      <c r="CP69" s="51">
        <f t="shared" si="130"/>
        <v>0</v>
      </c>
      <c r="CQ69" s="51">
        <f t="shared" si="131"/>
        <v>0</v>
      </c>
      <c r="CR69" s="51">
        <f t="shared" si="132"/>
        <v>0</v>
      </c>
      <c r="CS69" s="51">
        <f t="shared" si="133"/>
        <v>0</v>
      </c>
      <c r="CT69" s="51">
        <f t="shared" si="134"/>
        <v>0</v>
      </c>
      <c r="CU69" s="51">
        <f t="shared" si="135"/>
        <v>0</v>
      </c>
      <c r="CV69" s="51">
        <f t="shared" si="136"/>
        <v>0</v>
      </c>
      <c r="CW69" s="51">
        <f t="shared" si="137"/>
        <v>0</v>
      </c>
      <c r="CX69" s="51">
        <f t="shared" si="138"/>
        <v>0</v>
      </c>
      <c r="CY69" s="51">
        <f t="shared" si="139"/>
        <v>0</v>
      </c>
      <c r="CZ69" s="51">
        <f t="shared" si="140"/>
        <v>0</v>
      </c>
      <c r="DA69" s="51">
        <f t="shared" si="141"/>
        <v>0</v>
      </c>
      <c r="DB69" s="51">
        <f t="shared" si="142"/>
        <v>0</v>
      </c>
      <c r="DC69" s="51">
        <f t="shared" si="143"/>
        <v>0</v>
      </c>
      <c r="DD69" s="51">
        <f t="shared" si="144"/>
        <v>0</v>
      </c>
      <c r="DE69" s="51">
        <f t="shared" si="145"/>
        <v>0</v>
      </c>
      <c r="DF69" s="51">
        <f t="shared" si="146"/>
        <v>0</v>
      </c>
      <c r="DG69" s="51">
        <f t="shared" si="147"/>
        <v>0</v>
      </c>
      <c r="DH69" s="51">
        <f t="shared" si="148"/>
        <v>0</v>
      </c>
      <c r="DI69" s="51">
        <f t="shared" si="149"/>
        <v>0</v>
      </c>
      <c r="DJ69" s="51">
        <f t="shared" si="150"/>
        <v>0</v>
      </c>
      <c r="DK69" s="51">
        <f t="shared" si="151"/>
        <v>0</v>
      </c>
      <c r="DL69" s="51">
        <f t="shared" si="152"/>
        <v>0</v>
      </c>
      <c r="DM69" s="51">
        <f t="shared" si="153"/>
        <v>0</v>
      </c>
      <c r="DN69" s="51">
        <f t="shared" si="154"/>
        <v>0</v>
      </c>
      <c r="DO69" s="51">
        <f t="shared" si="155"/>
        <v>0</v>
      </c>
      <c r="DP69" s="51">
        <f t="shared" si="156"/>
        <v>0</v>
      </c>
      <c r="DQ69" s="51">
        <f t="shared" si="157"/>
        <v>0</v>
      </c>
      <c r="DR69" s="51">
        <f t="shared" si="158"/>
        <v>0</v>
      </c>
      <c r="DS69" s="51">
        <f t="shared" si="159"/>
        <v>0</v>
      </c>
    </row>
    <row r="70" spans="10:123" x14ac:dyDescent="0.3">
      <c r="J70" s="5" t="str">
        <f>'6. Patients'!C48</f>
        <v/>
      </c>
      <c r="K70" s="5"/>
      <c r="L70" s="99">
        <f t="shared" si="86"/>
        <v>0</v>
      </c>
      <c r="M70" s="99" t="e">
        <f t="shared" si="87"/>
        <v>#VALUE!</v>
      </c>
      <c r="N70" s="99" t="e">
        <f t="shared" si="88"/>
        <v>#VALUE!</v>
      </c>
      <c r="O70" s="99" t="e">
        <f t="shared" si="89"/>
        <v>#VALUE!</v>
      </c>
      <c r="P70" s="99" t="e">
        <f t="shared" si="90"/>
        <v>#VALUE!</v>
      </c>
      <c r="Q70" s="99" t="e">
        <f t="shared" si="91"/>
        <v>#VALUE!</v>
      </c>
      <c r="R70" s="99" t="e">
        <f t="shared" si="92"/>
        <v>#VALUE!</v>
      </c>
      <c r="S70" s="99" t="e">
        <f t="shared" si="93"/>
        <v>#VALUE!</v>
      </c>
      <c r="T70" s="99" t="e">
        <f t="shared" si="94"/>
        <v>#VALUE!</v>
      </c>
      <c r="U70" s="99" t="e">
        <f t="shared" si="95"/>
        <v>#VALUE!</v>
      </c>
      <c r="V70" s="99" t="e">
        <f t="shared" si="96"/>
        <v>#VALUE!</v>
      </c>
      <c r="W70" s="99" t="e">
        <f t="shared" si="97"/>
        <v>#VALUE!</v>
      </c>
      <c r="X70" s="99" t="e">
        <f t="shared" si="98"/>
        <v>#VALUE!</v>
      </c>
      <c r="Y70" s="99" t="e">
        <f t="shared" si="99"/>
        <v>#VALUE!</v>
      </c>
      <c r="Z70" s="99" t="e">
        <f t="shared" si="100"/>
        <v>#VALUE!</v>
      </c>
      <c r="AA70" s="99" t="e">
        <f t="shared" si="101"/>
        <v>#VALUE!</v>
      </c>
      <c r="AB70" s="99" t="e">
        <f t="shared" si="102"/>
        <v>#VALUE!</v>
      </c>
      <c r="AC70" s="99" t="e">
        <f t="shared" si="103"/>
        <v>#VALUE!</v>
      </c>
      <c r="AD70" s="99" t="e">
        <f t="shared" si="104"/>
        <v>#VALUE!</v>
      </c>
      <c r="AE70" s="99" t="e">
        <f t="shared" si="105"/>
        <v>#VALUE!</v>
      </c>
      <c r="AF70" s="99" t="e">
        <f t="shared" si="106"/>
        <v>#VALUE!</v>
      </c>
      <c r="AG70" s="99" t="e">
        <f t="shared" si="107"/>
        <v>#VALUE!</v>
      </c>
      <c r="AH70" s="99" t="e">
        <f t="shared" si="108"/>
        <v>#VALUE!</v>
      </c>
      <c r="AI70" s="99" t="e">
        <f t="shared" si="109"/>
        <v>#VALUE!</v>
      </c>
      <c r="AJ70" s="99" t="e">
        <f t="shared" si="110"/>
        <v>#VALUE!</v>
      </c>
      <c r="AK70" s="99" t="e">
        <f t="shared" si="111"/>
        <v>#VALUE!</v>
      </c>
      <c r="AL70" s="99" t="e">
        <f t="shared" si="112"/>
        <v>#VALUE!</v>
      </c>
      <c r="AM70" s="99" t="e">
        <f t="shared" si="113"/>
        <v>#VALUE!</v>
      </c>
      <c r="AN70" s="99" t="e">
        <f t="shared" si="114"/>
        <v>#VALUE!</v>
      </c>
      <c r="AO70" s="99" t="e">
        <f t="shared" si="115"/>
        <v>#VALUE!</v>
      </c>
      <c r="AP70" s="99" t="e">
        <f t="shared" si="116"/>
        <v>#VALUE!</v>
      </c>
      <c r="AQ70" s="99" t="e">
        <f t="shared" si="117"/>
        <v>#VALUE!</v>
      </c>
      <c r="AR70" s="99" t="e">
        <f t="shared" si="118"/>
        <v>#VALUE!</v>
      </c>
      <c r="AS70" s="99" t="e">
        <f t="shared" si="119"/>
        <v>#VALUE!</v>
      </c>
      <c r="AT70" s="99" t="e">
        <f t="shared" si="120"/>
        <v>#VALUE!</v>
      </c>
      <c r="AU70" s="99" t="e">
        <f t="shared" si="121"/>
        <v>#VALUE!</v>
      </c>
      <c r="AW70" s="5" t="str">
        <f t="shared" si="122"/>
        <v/>
      </c>
      <c r="AX70" s="51">
        <f>-MIN(SUMPRODUCT(--($E$9:$E$28&lt;=AX$33),--($B$9:$B$28=$J$65),--($F$9:$F$28&gt;=AX$33),--($C$9:$C$28=$AW70),$H$9:$H$28,K$9:K$28),VLOOKUP($AW70,'6. Patients'!$C$44:$AQ$73,COLUMNS('6. Patients'!$C$9:G$9),0))</f>
        <v>0</v>
      </c>
      <c r="AY70" s="51" t="e">
        <f>-MIN(SUMPRODUCT(--($E$9:$E$28&lt;=AY$33),--($B$9:$B$28=$J$65),--($F$9:$F$28&gt;=AY$33),--($C$9:$C$28=$AW70),$H$9:$H$28,L$9:L$28),VLOOKUP($AW70,'6. Patients'!$C$44:$AQ$73,COLUMNS('6. Patients'!$C$9:H$9),0))</f>
        <v>#VALUE!</v>
      </c>
      <c r="AZ70" s="51" t="e">
        <f>-MIN(SUMPRODUCT(--($E$9:$E$28&lt;=AZ$33),--($B$9:$B$28=$J$65),--($F$9:$F$28&gt;=AZ$33),--($C$9:$C$28=$AW70),$H$9:$H$28,M$9:M$28),VLOOKUP($AW70,'6. Patients'!$C$44:$AQ$73,COLUMNS('6. Patients'!$C$9:I$9),0))</f>
        <v>#VALUE!</v>
      </c>
      <c r="BA70" s="51" t="e">
        <f>-MIN(SUMPRODUCT(--($E$9:$E$28&lt;=BA$33),--($B$9:$B$28=$J$65),--($F$9:$F$28&gt;=BA$33),--($C$9:$C$28=$AW70),$H$9:$H$28,N$9:N$28),VLOOKUP($AW70,'6. Patients'!$C$44:$AQ$73,COLUMNS('6. Patients'!$C$9:J$9),0))</f>
        <v>#VALUE!</v>
      </c>
      <c r="BB70" s="51" t="e">
        <f>-MIN(SUMPRODUCT(--($E$9:$E$28&lt;=BB$33),--($B$9:$B$28=$J$65),--($F$9:$F$28&gt;=BB$33),--($C$9:$C$28=$AW70),$H$9:$H$28,O$9:O$28),VLOOKUP($AW70,'6. Patients'!$C$44:$AQ$73,COLUMNS('6. Patients'!$C$9:K$9),0))</f>
        <v>#VALUE!</v>
      </c>
      <c r="BC70" s="51" t="e">
        <f>-MIN(SUMPRODUCT(--($E$9:$E$28&lt;=BC$33),--($B$9:$B$28=$J$65),--($F$9:$F$28&gt;=BC$33),--($C$9:$C$28=$AW70),$H$9:$H$28,P$9:P$28),VLOOKUP($AW70,'6. Patients'!$C$44:$AQ$73,COLUMNS('6. Patients'!$C$9:L$9),0))</f>
        <v>#VALUE!</v>
      </c>
      <c r="BD70" s="51" t="e">
        <f>-MIN(SUMPRODUCT(--($E$9:$E$28&lt;=BD$33),--($B$9:$B$28=$J$65),--($F$9:$F$28&gt;=BD$33),--($C$9:$C$28=$AW70),$H$9:$H$28,Q$9:Q$28),VLOOKUP($AW70,'6. Patients'!$C$44:$AQ$73,COLUMNS('6. Patients'!$C$9:M$9),0))</f>
        <v>#VALUE!</v>
      </c>
      <c r="BE70" s="51" t="e">
        <f>-MIN(SUMPRODUCT(--($E$9:$E$28&lt;=BE$33),--($B$9:$B$28=$J$65),--($F$9:$F$28&gt;=BE$33),--($C$9:$C$28=$AW70),$H$9:$H$28,R$9:R$28),VLOOKUP($AW70,'6. Patients'!$C$44:$AQ$73,COLUMNS('6. Patients'!$C$9:N$9),0))</f>
        <v>#VALUE!</v>
      </c>
      <c r="BF70" s="51" t="e">
        <f>-MIN(SUMPRODUCT(--($E$9:$E$28&lt;=BF$33),--($B$9:$B$28=$J$65),--($F$9:$F$28&gt;=BF$33),--($C$9:$C$28=$AW70),$H$9:$H$28,S$9:S$28),VLOOKUP($AW70,'6. Patients'!$C$44:$AQ$73,COLUMNS('6. Patients'!$C$9:O$9),0))</f>
        <v>#VALUE!</v>
      </c>
      <c r="BG70" s="51" t="e">
        <f>-MIN(SUMPRODUCT(--($E$9:$E$28&lt;=BG$33),--($B$9:$B$28=$J$65),--($F$9:$F$28&gt;=BG$33),--($C$9:$C$28=$AW70),$H$9:$H$28,T$9:T$28),VLOOKUP($AW70,'6. Patients'!$C$44:$AQ$73,COLUMNS('6. Patients'!$C$9:P$9),0))</f>
        <v>#VALUE!</v>
      </c>
      <c r="BH70" s="51" t="e">
        <f>-MIN(SUMPRODUCT(--($E$9:$E$28&lt;=BH$33),--($B$9:$B$28=$J$65),--($F$9:$F$28&gt;=BH$33),--($C$9:$C$28=$AW70),$H$9:$H$28,U$9:U$28),VLOOKUP($AW70,'6. Patients'!$C$44:$AQ$73,COLUMNS('6. Patients'!$C$9:Q$9),0))</f>
        <v>#VALUE!</v>
      </c>
      <c r="BI70" s="51" t="e">
        <f>-MIN(SUMPRODUCT(--($E$9:$E$28&lt;=BI$33),--($B$9:$B$28=$J$65),--($F$9:$F$28&gt;=BI$33),--($C$9:$C$28=$AW70),$H$9:$H$28,V$9:V$28),VLOOKUP($AW70,'6. Patients'!$C$44:$AQ$73,COLUMNS('6. Patients'!$C$9:R$9),0))</f>
        <v>#VALUE!</v>
      </c>
      <c r="BJ70" s="51" t="e">
        <f>-MIN(SUMPRODUCT(--($E$9:$E$28&lt;=BJ$33),--($B$9:$B$28=$J$65),--($F$9:$F$28&gt;=BJ$33),--($C$9:$C$28=$AW70),$H$9:$H$28,W$9:W$28),VLOOKUP($AW70,'6. Patients'!$C$44:$AQ$73,COLUMNS('6. Patients'!$C$9:S$9),0))</f>
        <v>#VALUE!</v>
      </c>
      <c r="BK70" s="51" t="e">
        <f>-MIN(SUMPRODUCT(--($E$9:$E$28&lt;=BK$33),--($B$9:$B$28=$J$65),--($F$9:$F$28&gt;=BK$33),--($C$9:$C$28=$AW70),$H$9:$H$28,X$9:X$28),VLOOKUP($AW70,'6. Patients'!$C$44:$AQ$73,COLUMNS('6. Patients'!$C$9:T$9),0))</f>
        <v>#VALUE!</v>
      </c>
      <c r="BL70" s="51" t="e">
        <f>-MIN(SUMPRODUCT(--($E$9:$E$28&lt;=BL$33),--($B$9:$B$28=$J$65),--($F$9:$F$28&gt;=BL$33),--($C$9:$C$28=$AW70),$H$9:$H$28,Y$9:Y$28),VLOOKUP($AW70,'6. Patients'!$C$44:$AQ$73,COLUMNS('6. Patients'!$C$9:U$9),0))</f>
        <v>#VALUE!</v>
      </c>
      <c r="BM70" s="51" t="e">
        <f>-MIN(SUMPRODUCT(--($E$9:$E$28&lt;=BM$33),--($B$9:$B$28=$J$65),--($F$9:$F$28&gt;=BM$33),--($C$9:$C$28=$AW70),$H$9:$H$28,Z$9:Z$28),VLOOKUP($AW70,'6. Patients'!$C$44:$AQ$73,COLUMNS('6. Patients'!$C$9:V$9),0))</f>
        <v>#VALUE!</v>
      </c>
      <c r="BN70" s="51" t="e">
        <f>-MIN(SUMPRODUCT(--($E$9:$E$28&lt;=BN$33),--($B$9:$B$28=$J$65),--($F$9:$F$28&gt;=BN$33),--($C$9:$C$28=$AW70),$H$9:$H$28,AA$9:AA$28),VLOOKUP($AW70,'6. Patients'!$C$44:$AQ$73,COLUMNS('6. Patients'!$C$9:W$9),0))</f>
        <v>#VALUE!</v>
      </c>
      <c r="BO70" s="51" t="e">
        <f>-MIN(SUMPRODUCT(--($E$9:$E$28&lt;=BO$33),--($B$9:$B$28=$J$65),--($F$9:$F$28&gt;=BO$33),--($C$9:$C$28=$AW70),$H$9:$H$28,AB$9:AB$28),VLOOKUP($AW70,'6. Patients'!$C$44:$AQ$73,COLUMNS('6. Patients'!$C$9:X$9),0))</f>
        <v>#VALUE!</v>
      </c>
      <c r="BP70" s="51" t="e">
        <f>-MIN(SUMPRODUCT(--($E$9:$E$28&lt;=BP$33),--($B$9:$B$28=$J$65),--($F$9:$F$28&gt;=BP$33),--($C$9:$C$28=$AW70),$H$9:$H$28,AC$9:AC$28),VLOOKUP($AW70,'6. Patients'!$C$44:$AQ$73,COLUMNS('6. Patients'!$C$9:Y$9),0))</f>
        <v>#VALUE!</v>
      </c>
      <c r="BQ70" s="51" t="e">
        <f>-MIN(SUMPRODUCT(--($E$9:$E$28&lt;=BQ$33),--($B$9:$B$28=$J$65),--($F$9:$F$28&gt;=BQ$33),--($C$9:$C$28=$AW70),$H$9:$H$28,AD$9:AD$28),VLOOKUP($AW70,'6. Patients'!$C$44:$AQ$73,COLUMNS('6. Patients'!$C$9:Z$9),0))</f>
        <v>#VALUE!</v>
      </c>
      <c r="BR70" s="51" t="e">
        <f>-MIN(SUMPRODUCT(--($E$9:$E$28&lt;=BR$33),--($B$9:$B$28=$J$65),--($F$9:$F$28&gt;=BR$33),--($C$9:$C$28=$AW70),$H$9:$H$28,AE$9:AE$28),VLOOKUP($AW70,'6. Patients'!$C$44:$AQ$73,COLUMNS('6. Patients'!$C$9:AA$9),0))</f>
        <v>#VALUE!</v>
      </c>
      <c r="BS70" s="51" t="e">
        <f>-MIN(SUMPRODUCT(--($E$9:$E$28&lt;=BS$33),--($B$9:$B$28=$J$65),--($F$9:$F$28&gt;=BS$33),--($C$9:$C$28=$AW70),$H$9:$H$28,AF$9:AF$28),VLOOKUP($AW70,'6. Patients'!$C$44:$AQ$73,COLUMNS('6. Patients'!$C$9:AB$9),0))</f>
        <v>#VALUE!</v>
      </c>
      <c r="BT70" s="51" t="e">
        <f>-MIN(SUMPRODUCT(--($E$9:$E$28&lt;=BT$33),--($B$9:$B$28=$J$65),--($F$9:$F$28&gt;=BT$33),--($C$9:$C$28=$AW70),$H$9:$H$28,AG$9:AG$28),VLOOKUP($AW70,'6. Patients'!$C$44:$AQ$73,COLUMNS('6. Patients'!$C$9:AC$9),0))</f>
        <v>#VALUE!</v>
      </c>
      <c r="BU70" s="51" t="e">
        <f>-MIN(SUMPRODUCT(--($E$9:$E$28&lt;=BU$33),--($B$9:$B$28=$J$65),--($F$9:$F$28&gt;=BU$33),--($C$9:$C$28=$AW70),$H$9:$H$28,AH$9:AH$28),VLOOKUP($AW70,'6. Patients'!$C$44:$AQ$73,COLUMNS('6. Patients'!$C$9:AD$9),0))</f>
        <v>#VALUE!</v>
      </c>
      <c r="BV70" s="51" t="e">
        <f>-MIN(SUMPRODUCT(--($E$9:$E$28&lt;=BV$33),--($B$9:$B$28=$J$65),--($F$9:$F$28&gt;=BV$33),--($C$9:$C$28=$AW70),$H$9:$H$28,AI$9:AI$28),VLOOKUP($AW70,'6. Patients'!$C$44:$AQ$73,COLUMNS('6. Patients'!$C$9:AE$9),0))</f>
        <v>#VALUE!</v>
      </c>
      <c r="BW70" s="51" t="e">
        <f>-MIN(SUMPRODUCT(--($E$9:$E$28&lt;=BW$33),--($B$9:$B$28=$J$65),--($F$9:$F$28&gt;=BW$33),--($C$9:$C$28=$AW70),$H$9:$H$28,AJ$9:AJ$28),VLOOKUP($AW70,'6. Patients'!$C$44:$AQ$73,COLUMNS('6. Patients'!$C$9:AF$9),0))</f>
        <v>#VALUE!</v>
      </c>
      <c r="BX70" s="51" t="e">
        <f>-MIN(SUMPRODUCT(--($E$9:$E$28&lt;=BX$33),--($B$9:$B$28=$J$65),--($F$9:$F$28&gt;=BX$33),--($C$9:$C$28=$AW70),$H$9:$H$28,AK$9:AK$28),VLOOKUP($AW70,'6. Patients'!$C$44:$AQ$73,COLUMNS('6. Patients'!$C$9:AG$9),0))</f>
        <v>#VALUE!</v>
      </c>
      <c r="BY70" s="51" t="e">
        <f>-MIN(SUMPRODUCT(--($E$9:$E$28&lt;=BY$33),--($B$9:$B$28=$J$65),--($F$9:$F$28&gt;=BY$33),--($C$9:$C$28=$AW70),$H$9:$H$28,AL$9:AL$28),VLOOKUP($AW70,'6. Patients'!$C$44:$AQ$73,COLUMNS('6. Patients'!$C$9:AH$9),0))</f>
        <v>#VALUE!</v>
      </c>
      <c r="BZ70" s="51" t="e">
        <f>-MIN(SUMPRODUCT(--($E$9:$E$28&lt;=BZ$33),--($B$9:$B$28=$J$65),--($F$9:$F$28&gt;=BZ$33),--($C$9:$C$28=$AW70),$H$9:$H$28,AM$9:AM$28),VLOOKUP($AW70,'6. Patients'!$C$44:$AQ$73,COLUMNS('6. Patients'!$C$9:AI$9),0))</f>
        <v>#VALUE!</v>
      </c>
      <c r="CA70" s="51" t="e">
        <f>-MIN(SUMPRODUCT(--($E$9:$E$28&lt;=CA$33),--($B$9:$B$28=$J$65),--($F$9:$F$28&gt;=CA$33),--($C$9:$C$28=$AW70),$H$9:$H$28,AN$9:AN$28),VLOOKUP($AW70,'6. Patients'!$C$44:$AQ$73,COLUMNS('6. Patients'!$C$9:AJ$9),0))</f>
        <v>#VALUE!</v>
      </c>
      <c r="CB70" s="51" t="e">
        <f>-MIN(SUMPRODUCT(--($E$9:$E$28&lt;=CB$33),--($B$9:$B$28=$J$65),--($F$9:$F$28&gt;=CB$33),--($C$9:$C$28=$AW70),$H$9:$H$28,AO$9:AO$28),VLOOKUP($AW70,'6. Patients'!$C$44:$AQ$73,COLUMNS('6. Patients'!$C$9:AK$9),0))</f>
        <v>#VALUE!</v>
      </c>
      <c r="CC70" s="51" t="e">
        <f>-MIN(SUMPRODUCT(--($E$9:$E$28&lt;=CC$33),--($B$9:$B$28=$J$65),--($F$9:$F$28&gt;=CC$33),--($C$9:$C$28=$AW70),$H$9:$H$28,AP$9:AP$28),VLOOKUP($AW70,'6. Patients'!$C$44:$AQ$73,COLUMNS('6. Patients'!$C$9:AL$9),0))</f>
        <v>#VALUE!</v>
      </c>
      <c r="CD70" s="51" t="e">
        <f>-MIN(SUMPRODUCT(--($E$9:$E$28&lt;=CD$33),--($B$9:$B$28=$J$65),--($F$9:$F$28&gt;=CD$33),--($C$9:$C$28=$AW70),$H$9:$H$28,AQ$9:AQ$28),VLOOKUP($AW70,'6. Patients'!$C$44:$AQ$73,COLUMNS('6. Patients'!$C$9:AM$9),0))</f>
        <v>#VALUE!</v>
      </c>
      <c r="CE70" s="51" t="e">
        <f>-MIN(SUMPRODUCT(--($E$9:$E$28&lt;=CE$33),--($B$9:$B$28=$J$65),--($F$9:$F$28&gt;=CE$33),--($C$9:$C$28=$AW70),$H$9:$H$28,AR$9:AR$28),VLOOKUP($AW70,'6. Patients'!$C$44:$AQ$73,COLUMNS('6. Patients'!$C$9:AN$9),0))</f>
        <v>#VALUE!</v>
      </c>
      <c r="CF70" s="51" t="e">
        <f>-MIN(SUMPRODUCT(--($E$9:$E$28&lt;=CF$33),--($B$9:$B$28=$J$65),--($F$9:$F$28&gt;=CF$33),--($C$9:$C$28=$AW70),$H$9:$H$28,AS$9:AS$28),VLOOKUP($AW70,'6. Patients'!$C$44:$AQ$73,COLUMNS('6. Patients'!$C$9:AO$9),0))</f>
        <v>#VALUE!</v>
      </c>
      <c r="CG70" s="51" t="e">
        <f>-MIN(SUMPRODUCT(--($E$9:$E$28&lt;=CG$33),--($B$9:$B$28=$J$65),--($F$9:$F$28&gt;=CG$33),--($C$9:$C$28=$AW70),$H$9:$H$28,AT$9:AT$28),VLOOKUP($AW70,'6. Patients'!$C$44:$AQ$73,COLUMNS('6. Patients'!$C$9:AP$9),0))</f>
        <v>#VALUE!</v>
      </c>
      <c r="CI70" s="5" t="str">
        <f t="shared" si="123"/>
        <v/>
      </c>
      <c r="CJ70" s="51">
        <f t="shared" si="124"/>
        <v>0</v>
      </c>
      <c r="CK70" s="51">
        <f t="shared" si="125"/>
        <v>0</v>
      </c>
      <c r="CL70" s="51">
        <f t="shared" si="126"/>
        <v>0</v>
      </c>
      <c r="CM70" s="51">
        <f t="shared" si="127"/>
        <v>0</v>
      </c>
      <c r="CN70" s="51">
        <f t="shared" si="128"/>
        <v>0</v>
      </c>
      <c r="CO70" s="51">
        <f t="shared" si="129"/>
        <v>0</v>
      </c>
      <c r="CP70" s="51">
        <f t="shared" si="130"/>
        <v>0</v>
      </c>
      <c r="CQ70" s="51">
        <f t="shared" si="131"/>
        <v>0</v>
      </c>
      <c r="CR70" s="51">
        <f t="shared" si="132"/>
        <v>0</v>
      </c>
      <c r="CS70" s="51">
        <f t="shared" si="133"/>
        <v>0</v>
      </c>
      <c r="CT70" s="51">
        <f t="shared" si="134"/>
        <v>0</v>
      </c>
      <c r="CU70" s="51">
        <f t="shared" si="135"/>
        <v>0</v>
      </c>
      <c r="CV70" s="51">
        <f t="shared" si="136"/>
        <v>0</v>
      </c>
      <c r="CW70" s="51">
        <f t="shared" si="137"/>
        <v>0</v>
      </c>
      <c r="CX70" s="51">
        <f t="shared" si="138"/>
        <v>0</v>
      </c>
      <c r="CY70" s="51">
        <f t="shared" si="139"/>
        <v>0</v>
      </c>
      <c r="CZ70" s="51">
        <f t="shared" si="140"/>
        <v>0</v>
      </c>
      <c r="DA70" s="51">
        <f t="shared" si="141"/>
        <v>0</v>
      </c>
      <c r="DB70" s="51">
        <f t="shared" si="142"/>
        <v>0</v>
      </c>
      <c r="DC70" s="51">
        <f t="shared" si="143"/>
        <v>0</v>
      </c>
      <c r="DD70" s="51">
        <f t="shared" si="144"/>
        <v>0</v>
      </c>
      <c r="DE70" s="51">
        <f t="shared" si="145"/>
        <v>0</v>
      </c>
      <c r="DF70" s="51">
        <f t="shared" si="146"/>
        <v>0</v>
      </c>
      <c r="DG70" s="51">
        <f t="shared" si="147"/>
        <v>0</v>
      </c>
      <c r="DH70" s="51">
        <f t="shared" si="148"/>
        <v>0</v>
      </c>
      <c r="DI70" s="51">
        <f t="shared" si="149"/>
        <v>0</v>
      </c>
      <c r="DJ70" s="51">
        <f t="shared" si="150"/>
        <v>0</v>
      </c>
      <c r="DK70" s="51">
        <f t="shared" si="151"/>
        <v>0</v>
      </c>
      <c r="DL70" s="51">
        <f t="shared" si="152"/>
        <v>0</v>
      </c>
      <c r="DM70" s="51">
        <f t="shared" si="153"/>
        <v>0</v>
      </c>
      <c r="DN70" s="51">
        <f t="shared" si="154"/>
        <v>0</v>
      </c>
      <c r="DO70" s="51">
        <f t="shared" si="155"/>
        <v>0</v>
      </c>
      <c r="DP70" s="51">
        <f t="shared" si="156"/>
        <v>0</v>
      </c>
      <c r="DQ70" s="51">
        <f t="shared" si="157"/>
        <v>0</v>
      </c>
      <c r="DR70" s="51">
        <f t="shared" si="158"/>
        <v>0</v>
      </c>
      <c r="DS70" s="51">
        <f t="shared" si="159"/>
        <v>0</v>
      </c>
    </row>
    <row r="71" spans="10:123" x14ac:dyDescent="0.3">
      <c r="J71" s="5" t="str">
        <f>'6. Patients'!C49</f>
        <v/>
      </c>
      <c r="K71" s="5"/>
      <c r="L71" s="99">
        <f t="shared" si="86"/>
        <v>0</v>
      </c>
      <c r="M71" s="99" t="e">
        <f t="shared" si="87"/>
        <v>#VALUE!</v>
      </c>
      <c r="N71" s="99" t="e">
        <f t="shared" si="88"/>
        <v>#VALUE!</v>
      </c>
      <c r="O71" s="99" t="e">
        <f t="shared" si="89"/>
        <v>#VALUE!</v>
      </c>
      <c r="P71" s="99" t="e">
        <f t="shared" si="90"/>
        <v>#VALUE!</v>
      </c>
      <c r="Q71" s="99" t="e">
        <f t="shared" si="91"/>
        <v>#VALUE!</v>
      </c>
      <c r="R71" s="99" t="e">
        <f t="shared" si="92"/>
        <v>#VALUE!</v>
      </c>
      <c r="S71" s="99" t="e">
        <f t="shared" si="93"/>
        <v>#VALUE!</v>
      </c>
      <c r="T71" s="99" t="e">
        <f t="shared" si="94"/>
        <v>#VALUE!</v>
      </c>
      <c r="U71" s="99" t="e">
        <f t="shared" si="95"/>
        <v>#VALUE!</v>
      </c>
      <c r="V71" s="99" t="e">
        <f t="shared" si="96"/>
        <v>#VALUE!</v>
      </c>
      <c r="W71" s="99" t="e">
        <f t="shared" si="97"/>
        <v>#VALUE!</v>
      </c>
      <c r="X71" s="99" t="e">
        <f t="shared" si="98"/>
        <v>#VALUE!</v>
      </c>
      <c r="Y71" s="99" t="e">
        <f t="shared" si="99"/>
        <v>#VALUE!</v>
      </c>
      <c r="Z71" s="99" t="e">
        <f t="shared" si="100"/>
        <v>#VALUE!</v>
      </c>
      <c r="AA71" s="99" t="e">
        <f t="shared" si="101"/>
        <v>#VALUE!</v>
      </c>
      <c r="AB71" s="99" t="e">
        <f t="shared" si="102"/>
        <v>#VALUE!</v>
      </c>
      <c r="AC71" s="99" t="e">
        <f t="shared" si="103"/>
        <v>#VALUE!</v>
      </c>
      <c r="AD71" s="99" t="e">
        <f t="shared" si="104"/>
        <v>#VALUE!</v>
      </c>
      <c r="AE71" s="99" t="e">
        <f t="shared" si="105"/>
        <v>#VALUE!</v>
      </c>
      <c r="AF71" s="99" t="e">
        <f t="shared" si="106"/>
        <v>#VALUE!</v>
      </c>
      <c r="AG71" s="99" t="e">
        <f t="shared" si="107"/>
        <v>#VALUE!</v>
      </c>
      <c r="AH71" s="99" t="e">
        <f t="shared" si="108"/>
        <v>#VALUE!</v>
      </c>
      <c r="AI71" s="99" t="e">
        <f t="shared" si="109"/>
        <v>#VALUE!</v>
      </c>
      <c r="AJ71" s="99" t="e">
        <f t="shared" si="110"/>
        <v>#VALUE!</v>
      </c>
      <c r="AK71" s="99" t="e">
        <f t="shared" si="111"/>
        <v>#VALUE!</v>
      </c>
      <c r="AL71" s="99" t="e">
        <f t="shared" si="112"/>
        <v>#VALUE!</v>
      </c>
      <c r="AM71" s="99" t="e">
        <f t="shared" si="113"/>
        <v>#VALUE!</v>
      </c>
      <c r="AN71" s="99" t="e">
        <f t="shared" si="114"/>
        <v>#VALUE!</v>
      </c>
      <c r="AO71" s="99" t="e">
        <f t="shared" si="115"/>
        <v>#VALUE!</v>
      </c>
      <c r="AP71" s="99" t="e">
        <f t="shared" si="116"/>
        <v>#VALUE!</v>
      </c>
      <c r="AQ71" s="99" t="e">
        <f t="shared" si="117"/>
        <v>#VALUE!</v>
      </c>
      <c r="AR71" s="99" t="e">
        <f t="shared" si="118"/>
        <v>#VALUE!</v>
      </c>
      <c r="AS71" s="99" t="e">
        <f t="shared" si="119"/>
        <v>#VALUE!</v>
      </c>
      <c r="AT71" s="99" t="e">
        <f t="shared" si="120"/>
        <v>#VALUE!</v>
      </c>
      <c r="AU71" s="99" t="e">
        <f t="shared" si="121"/>
        <v>#VALUE!</v>
      </c>
      <c r="AW71" s="5" t="str">
        <f t="shared" si="122"/>
        <v/>
      </c>
      <c r="AX71" s="51">
        <f>-MIN(SUMPRODUCT(--($E$9:$E$28&lt;=AX$33),--($B$9:$B$28=$J$65),--($F$9:$F$28&gt;=AX$33),--($C$9:$C$28=$AW71),$H$9:$H$28,K$9:K$28),VLOOKUP($AW71,'6. Patients'!$C$44:$AQ$73,COLUMNS('6. Patients'!$C$9:G$9),0))</f>
        <v>0</v>
      </c>
      <c r="AY71" s="51" t="e">
        <f>-MIN(SUMPRODUCT(--($E$9:$E$28&lt;=AY$33),--($B$9:$B$28=$J$65),--($F$9:$F$28&gt;=AY$33),--($C$9:$C$28=$AW71),$H$9:$H$28,L$9:L$28),VLOOKUP($AW71,'6. Patients'!$C$44:$AQ$73,COLUMNS('6. Patients'!$C$9:H$9),0))</f>
        <v>#VALUE!</v>
      </c>
      <c r="AZ71" s="51" t="e">
        <f>-MIN(SUMPRODUCT(--($E$9:$E$28&lt;=AZ$33),--($B$9:$B$28=$J$65),--($F$9:$F$28&gt;=AZ$33),--($C$9:$C$28=$AW71),$H$9:$H$28,M$9:M$28),VLOOKUP($AW71,'6. Patients'!$C$44:$AQ$73,COLUMNS('6. Patients'!$C$9:I$9),0))</f>
        <v>#VALUE!</v>
      </c>
      <c r="BA71" s="51" t="e">
        <f>-MIN(SUMPRODUCT(--($E$9:$E$28&lt;=BA$33),--($B$9:$B$28=$J$65),--($F$9:$F$28&gt;=BA$33),--($C$9:$C$28=$AW71),$H$9:$H$28,N$9:N$28),VLOOKUP($AW71,'6. Patients'!$C$44:$AQ$73,COLUMNS('6. Patients'!$C$9:J$9),0))</f>
        <v>#VALUE!</v>
      </c>
      <c r="BB71" s="51" t="e">
        <f>-MIN(SUMPRODUCT(--($E$9:$E$28&lt;=BB$33),--($B$9:$B$28=$J$65),--($F$9:$F$28&gt;=BB$33),--($C$9:$C$28=$AW71),$H$9:$H$28,O$9:O$28),VLOOKUP($AW71,'6. Patients'!$C$44:$AQ$73,COLUMNS('6. Patients'!$C$9:K$9),0))</f>
        <v>#VALUE!</v>
      </c>
      <c r="BC71" s="51" t="e">
        <f>-MIN(SUMPRODUCT(--($E$9:$E$28&lt;=BC$33),--($B$9:$B$28=$J$65),--($F$9:$F$28&gt;=BC$33),--($C$9:$C$28=$AW71),$H$9:$H$28,P$9:P$28),VLOOKUP($AW71,'6. Patients'!$C$44:$AQ$73,COLUMNS('6. Patients'!$C$9:L$9),0))</f>
        <v>#VALUE!</v>
      </c>
      <c r="BD71" s="51" t="e">
        <f>-MIN(SUMPRODUCT(--($E$9:$E$28&lt;=BD$33),--($B$9:$B$28=$J$65),--($F$9:$F$28&gt;=BD$33),--($C$9:$C$28=$AW71),$H$9:$H$28,Q$9:Q$28),VLOOKUP($AW71,'6. Patients'!$C$44:$AQ$73,COLUMNS('6. Patients'!$C$9:M$9),0))</f>
        <v>#VALUE!</v>
      </c>
      <c r="BE71" s="51" t="e">
        <f>-MIN(SUMPRODUCT(--($E$9:$E$28&lt;=BE$33),--($B$9:$B$28=$J$65),--($F$9:$F$28&gt;=BE$33),--($C$9:$C$28=$AW71),$H$9:$H$28,R$9:R$28),VLOOKUP($AW71,'6. Patients'!$C$44:$AQ$73,COLUMNS('6. Patients'!$C$9:N$9),0))</f>
        <v>#VALUE!</v>
      </c>
      <c r="BF71" s="51" t="e">
        <f>-MIN(SUMPRODUCT(--($E$9:$E$28&lt;=BF$33),--($B$9:$B$28=$J$65),--($F$9:$F$28&gt;=BF$33),--($C$9:$C$28=$AW71),$H$9:$H$28,S$9:S$28),VLOOKUP($AW71,'6. Patients'!$C$44:$AQ$73,COLUMNS('6. Patients'!$C$9:O$9),0))</f>
        <v>#VALUE!</v>
      </c>
      <c r="BG71" s="51" t="e">
        <f>-MIN(SUMPRODUCT(--($E$9:$E$28&lt;=BG$33),--($B$9:$B$28=$J$65),--($F$9:$F$28&gt;=BG$33),--($C$9:$C$28=$AW71),$H$9:$H$28,T$9:T$28),VLOOKUP($AW71,'6. Patients'!$C$44:$AQ$73,COLUMNS('6. Patients'!$C$9:P$9),0))</f>
        <v>#VALUE!</v>
      </c>
      <c r="BH71" s="51" t="e">
        <f>-MIN(SUMPRODUCT(--($E$9:$E$28&lt;=BH$33),--($B$9:$B$28=$J$65),--($F$9:$F$28&gt;=BH$33),--($C$9:$C$28=$AW71),$H$9:$H$28,U$9:U$28),VLOOKUP($AW71,'6. Patients'!$C$44:$AQ$73,COLUMNS('6. Patients'!$C$9:Q$9),0))</f>
        <v>#VALUE!</v>
      </c>
      <c r="BI71" s="51" t="e">
        <f>-MIN(SUMPRODUCT(--($E$9:$E$28&lt;=BI$33),--($B$9:$B$28=$J$65),--($F$9:$F$28&gt;=BI$33),--($C$9:$C$28=$AW71),$H$9:$H$28,V$9:V$28),VLOOKUP($AW71,'6. Patients'!$C$44:$AQ$73,COLUMNS('6. Patients'!$C$9:R$9),0))</f>
        <v>#VALUE!</v>
      </c>
      <c r="BJ71" s="51" t="e">
        <f>-MIN(SUMPRODUCT(--($E$9:$E$28&lt;=BJ$33),--($B$9:$B$28=$J$65),--($F$9:$F$28&gt;=BJ$33),--($C$9:$C$28=$AW71),$H$9:$H$28,W$9:W$28),VLOOKUP($AW71,'6. Patients'!$C$44:$AQ$73,COLUMNS('6. Patients'!$C$9:S$9),0))</f>
        <v>#VALUE!</v>
      </c>
      <c r="BK71" s="51" t="e">
        <f>-MIN(SUMPRODUCT(--($E$9:$E$28&lt;=BK$33),--($B$9:$B$28=$J$65),--($F$9:$F$28&gt;=BK$33),--($C$9:$C$28=$AW71),$H$9:$H$28,X$9:X$28),VLOOKUP($AW71,'6. Patients'!$C$44:$AQ$73,COLUMNS('6. Patients'!$C$9:T$9),0))</f>
        <v>#VALUE!</v>
      </c>
      <c r="BL71" s="51" t="e">
        <f>-MIN(SUMPRODUCT(--($E$9:$E$28&lt;=BL$33),--($B$9:$B$28=$J$65),--($F$9:$F$28&gt;=BL$33),--($C$9:$C$28=$AW71),$H$9:$H$28,Y$9:Y$28),VLOOKUP($AW71,'6. Patients'!$C$44:$AQ$73,COLUMNS('6. Patients'!$C$9:U$9),0))</f>
        <v>#VALUE!</v>
      </c>
      <c r="BM71" s="51" t="e">
        <f>-MIN(SUMPRODUCT(--($E$9:$E$28&lt;=BM$33),--($B$9:$B$28=$J$65),--($F$9:$F$28&gt;=BM$33),--($C$9:$C$28=$AW71),$H$9:$H$28,Z$9:Z$28),VLOOKUP($AW71,'6. Patients'!$C$44:$AQ$73,COLUMNS('6. Patients'!$C$9:V$9),0))</f>
        <v>#VALUE!</v>
      </c>
      <c r="BN71" s="51" t="e">
        <f>-MIN(SUMPRODUCT(--($E$9:$E$28&lt;=BN$33),--($B$9:$B$28=$J$65),--($F$9:$F$28&gt;=BN$33),--($C$9:$C$28=$AW71),$H$9:$H$28,AA$9:AA$28),VLOOKUP($AW71,'6. Patients'!$C$44:$AQ$73,COLUMNS('6. Patients'!$C$9:W$9),0))</f>
        <v>#VALUE!</v>
      </c>
      <c r="BO71" s="51" t="e">
        <f>-MIN(SUMPRODUCT(--($E$9:$E$28&lt;=BO$33),--($B$9:$B$28=$J$65),--($F$9:$F$28&gt;=BO$33),--($C$9:$C$28=$AW71),$H$9:$H$28,AB$9:AB$28),VLOOKUP($AW71,'6. Patients'!$C$44:$AQ$73,COLUMNS('6. Patients'!$C$9:X$9),0))</f>
        <v>#VALUE!</v>
      </c>
      <c r="BP71" s="51" t="e">
        <f>-MIN(SUMPRODUCT(--($E$9:$E$28&lt;=BP$33),--($B$9:$B$28=$J$65),--($F$9:$F$28&gt;=BP$33),--($C$9:$C$28=$AW71),$H$9:$H$28,AC$9:AC$28),VLOOKUP($AW71,'6. Patients'!$C$44:$AQ$73,COLUMNS('6. Patients'!$C$9:Y$9),0))</f>
        <v>#VALUE!</v>
      </c>
      <c r="BQ71" s="51" t="e">
        <f>-MIN(SUMPRODUCT(--($E$9:$E$28&lt;=BQ$33),--($B$9:$B$28=$J$65),--($F$9:$F$28&gt;=BQ$33),--($C$9:$C$28=$AW71),$H$9:$H$28,AD$9:AD$28),VLOOKUP($AW71,'6. Patients'!$C$44:$AQ$73,COLUMNS('6. Patients'!$C$9:Z$9),0))</f>
        <v>#VALUE!</v>
      </c>
      <c r="BR71" s="51" t="e">
        <f>-MIN(SUMPRODUCT(--($E$9:$E$28&lt;=BR$33),--($B$9:$B$28=$J$65),--($F$9:$F$28&gt;=BR$33),--($C$9:$C$28=$AW71),$H$9:$H$28,AE$9:AE$28),VLOOKUP($AW71,'6. Patients'!$C$44:$AQ$73,COLUMNS('6. Patients'!$C$9:AA$9),0))</f>
        <v>#VALUE!</v>
      </c>
      <c r="BS71" s="51" t="e">
        <f>-MIN(SUMPRODUCT(--($E$9:$E$28&lt;=BS$33),--($B$9:$B$28=$J$65),--($F$9:$F$28&gt;=BS$33),--($C$9:$C$28=$AW71),$H$9:$H$28,AF$9:AF$28),VLOOKUP($AW71,'6. Patients'!$C$44:$AQ$73,COLUMNS('6. Patients'!$C$9:AB$9),0))</f>
        <v>#VALUE!</v>
      </c>
      <c r="BT71" s="51" t="e">
        <f>-MIN(SUMPRODUCT(--($E$9:$E$28&lt;=BT$33),--($B$9:$B$28=$J$65),--($F$9:$F$28&gt;=BT$33),--($C$9:$C$28=$AW71),$H$9:$H$28,AG$9:AG$28),VLOOKUP($AW71,'6. Patients'!$C$44:$AQ$73,COLUMNS('6. Patients'!$C$9:AC$9),0))</f>
        <v>#VALUE!</v>
      </c>
      <c r="BU71" s="51" t="e">
        <f>-MIN(SUMPRODUCT(--($E$9:$E$28&lt;=BU$33),--($B$9:$B$28=$J$65),--($F$9:$F$28&gt;=BU$33),--($C$9:$C$28=$AW71),$H$9:$H$28,AH$9:AH$28),VLOOKUP($AW71,'6. Patients'!$C$44:$AQ$73,COLUMNS('6. Patients'!$C$9:AD$9),0))</f>
        <v>#VALUE!</v>
      </c>
      <c r="BV71" s="51" t="e">
        <f>-MIN(SUMPRODUCT(--($E$9:$E$28&lt;=BV$33),--($B$9:$B$28=$J$65),--($F$9:$F$28&gt;=BV$33),--($C$9:$C$28=$AW71),$H$9:$H$28,AI$9:AI$28),VLOOKUP($AW71,'6. Patients'!$C$44:$AQ$73,COLUMNS('6. Patients'!$C$9:AE$9),0))</f>
        <v>#VALUE!</v>
      </c>
      <c r="BW71" s="51" t="e">
        <f>-MIN(SUMPRODUCT(--($E$9:$E$28&lt;=BW$33),--($B$9:$B$28=$J$65),--($F$9:$F$28&gt;=BW$33),--($C$9:$C$28=$AW71),$H$9:$H$28,AJ$9:AJ$28),VLOOKUP($AW71,'6. Patients'!$C$44:$AQ$73,COLUMNS('6. Patients'!$C$9:AF$9),0))</f>
        <v>#VALUE!</v>
      </c>
      <c r="BX71" s="51" t="e">
        <f>-MIN(SUMPRODUCT(--($E$9:$E$28&lt;=BX$33),--($B$9:$B$28=$J$65),--($F$9:$F$28&gt;=BX$33),--($C$9:$C$28=$AW71),$H$9:$H$28,AK$9:AK$28),VLOOKUP($AW71,'6. Patients'!$C$44:$AQ$73,COLUMNS('6. Patients'!$C$9:AG$9),0))</f>
        <v>#VALUE!</v>
      </c>
      <c r="BY71" s="51" t="e">
        <f>-MIN(SUMPRODUCT(--($E$9:$E$28&lt;=BY$33),--($B$9:$B$28=$J$65),--($F$9:$F$28&gt;=BY$33),--($C$9:$C$28=$AW71),$H$9:$H$28,AL$9:AL$28),VLOOKUP($AW71,'6. Patients'!$C$44:$AQ$73,COLUMNS('6. Patients'!$C$9:AH$9),0))</f>
        <v>#VALUE!</v>
      </c>
      <c r="BZ71" s="51" t="e">
        <f>-MIN(SUMPRODUCT(--($E$9:$E$28&lt;=BZ$33),--($B$9:$B$28=$J$65),--($F$9:$F$28&gt;=BZ$33),--($C$9:$C$28=$AW71),$H$9:$H$28,AM$9:AM$28),VLOOKUP($AW71,'6. Patients'!$C$44:$AQ$73,COLUMNS('6. Patients'!$C$9:AI$9),0))</f>
        <v>#VALUE!</v>
      </c>
      <c r="CA71" s="51" t="e">
        <f>-MIN(SUMPRODUCT(--($E$9:$E$28&lt;=CA$33),--($B$9:$B$28=$J$65),--($F$9:$F$28&gt;=CA$33),--($C$9:$C$28=$AW71),$H$9:$H$28,AN$9:AN$28),VLOOKUP($AW71,'6. Patients'!$C$44:$AQ$73,COLUMNS('6. Patients'!$C$9:AJ$9),0))</f>
        <v>#VALUE!</v>
      </c>
      <c r="CB71" s="51" t="e">
        <f>-MIN(SUMPRODUCT(--($E$9:$E$28&lt;=CB$33),--($B$9:$B$28=$J$65),--($F$9:$F$28&gt;=CB$33),--($C$9:$C$28=$AW71),$H$9:$H$28,AO$9:AO$28),VLOOKUP($AW71,'6. Patients'!$C$44:$AQ$73,COLUMNS('6. Patients'!$C$9:AK$9),0))</f>
        <v>#VALUE!</v>
      </c>
      <c r="CC71" s="51" t="e">
        <f>-MIN(SUMPRODUCT(--($E$9:$E$28&lt;=CC$33),--($B$9:$B$28=$J$65),--($F$9:$F$28&gt;=CC$33),--($C$9:$C$28=$AW71),$H$9:$H$28,AP$9:AP$28),VLOOKUP($AW71,'6. Patients'!$C$44:$AQ$73,COLUMNS('6. Patients'!$C$9:AL$9),0))</f>
        <v>#VALUE!</v>
      </c>
      <c r="CD71" s="51" t="e">
        <f>-MIN(SUMPRODUCT(--($E$9:$E$28&lt;=CD$33),--($B$9:$B$28=$J$65),--($F$9:$F$28&gt;=CD$33),--($C$9:$C$28=$AW71),$H$9:$H$28,AQ$9:AQ$28),VLOOKUP($AW71,'6. Patients'!$C$44:$AQ$73,COLUMNS('6. Patients'!$C$9:AM$9),0))</f>
        <v>#VALUE!</v>
      </c>
      <c r="CE71" s="51" t="e">
        <f>-MIN(SUMPRODUCT(--($E$9:$E$28&lt;=CE$33),--($B$9:$B$28=$J$65),--($F$9:$F$28&gt;=CE$33),--($C$9:$C$28=$AW71),$H$9:$H$28,AR$9:AR$28),VLOOKUP($AW71,'6. Patients'!$C$44:$AQ$73,COLUMNS('6. Patients'!$C$9:AN$9),0))</f>
        <v>#VALUE!</v>
      </c>
      <c r="CF71" s="51" t="e">
        <f>-MIN(SUMPRODUCT(--($E$9:$E$28&lt;=CF$33),--($B$9:$B$28=$J$65),--($F$9:$F$28&gt;=CF$33),--($C$9:$C$28=$AW71),$H$9:$H$28,AS$9:AS$28),VLOOKUP($AW71,'6. Patients'!$C$44:$AQ$73,COLUMNS('6. Patients'!$C$9:AO$9),0))</f>
        <v>#VALUE!</v>
      </c>
      <c r="CG71" s="51" t="e">
        <f>-MIN(SUMPRODUCT(--($E$9:$E$28&lt;=CG$33),--($B$9:$B$28=$J$65),--($F$9:$F$28&gt;=CG$33),--($C$9:$C$28=$AW71),$H$9:$H$28,AT$9:AT$28),VLOOKUP($AW71,'6. Patients'!$C$44:$AQ$73,COLUMNS('6. Patients'!$C$9:AP$9),0))</f>
        <v>#VALUE!</v>
      </c>
      <c r="CI71" s="5" t="str">
        <f t="shared" si="123"/>
        <v/>
      </c>
      <c r="CJ71" s="51">
        <f t="shared" si="124"/>
        <v>0</v>
      </c>
      <c r="CK71" s="51">
        <f t="shared" si="125"/>
        <v>0</v>
      </c>
      <c r="CL71" s="51">
        <f t="shared" si="126"/>
        <v>0</v>
      </c>
      <c r="CM71" s="51">
        <f t="shared" si="127"/>
        <v>0</v>
      </c>
      <c r="CN71" s="51">
        <f t="shared" si="128"/>
        <v>0</v>
      </c>
      <c r="CO71" s="51">
        <f t="shared" si="129"/>
        <v>0</v>
      </c>
      <c r="CP71" s="51">
        <f t="shared" si="130"/>
        <v>0</v>
      </c>
      <c r="CQ71" s="51">
        <f t="shared" si="131"/>
        <v>0</v>
      </c>
      <c r="CR71" s="51">
        <f t="shared" si="132"/>
        <v>0</v>
      </c>
      <c r="CS71" s="51">
        <f t="shared" si="133"/>
        <v>0</v>
      </c>
      <c r="CT71" s="51">
        <f t="shared" si="134"/>
        <v>0</v>
      </c>
      <c r="CU71" s="51">
        <f t="shared" si="135"/>
        <v>0</v>
      </c>
      <c r="CV71" s="51">
        <f t="shared" si="136"/>
        <v>0</v>
      </c>
      <c r="CW71" s="51">
        <f t="shared" si="137"/>
        <v>0</v>
      </c>
      <c r="CX71" s="51">
        <f t="shared" si="138"/>
        <v>0</v>
      </c>
      <c r="CY71" s="51">
        <f t="shared" si="139"/>
        <v>0</v>
      </c>
      <c r="CZ71" s="51">
        <f t="shared" si="140"/>
        <v>0</v>
      </c>
      <c r="DA71" s="51">
        <f t="shared" si="141"/>
        <v>0</v>
      </c>
      <c r="DB71" s="51">
        <f t="shared" si="142"/>
        <v>0</v>
      </c>
      <c r="DC71" s="51">
        <f t="shared" si="143"/>
        <v>0</v>
      </c>
      <c r="DD71" s="51">
        <f t="shared" si="144"/>
        <v>0</v>
      </c>
      <c r="DE71" s="51">
        <f t="shared" si="145"/>
        <v>0</v>
      </c>
      <c r="DF71" s="51">
        <f t="shared" si="146"/>
        <v>0</v>
      </c>
      <c r="DG71" s="51">
        <f t="shared" si="147"/>
        <v>0</v>
      </c>
      <c r="DH71" s="51">
        <f t="shared" si="148"/>
        <v>0</v>
      </c>
      <c r="DI71" s="51">
        <f t="shared" si="149"/>
        <v>0</v>
      </c>
      <c r="DJ71" s="51">
        <f t="shared" si="150"/>
        <v>0</v>
      </c>
      <c r="DK71" s="51">
        <f t="shared" si="151"/>
        <v>0</v>
      </c>
      <c r="DL71" s="51">
        <f t="shared" si="152"/>
        <v>0</v>
      </c>
      <c r="DM71" s="51">
        <f t="shared" si="153"/>
        <v>0</v>
      </c>
      <c r="DN71" s="51">
        <f t="shared" si="154"/>
        <v>0</v>
      </c>
      <c r="DO71" s="51">
        <f t="shared" si="155"/>
        <v>0</v>
      </c>
      <c r="DP71" s="51">
        <f t="shared" si="156"/>
        <v>0</v>
      </c>
      <c r="DQ71" s="51">
        <f t="shared" si="157"/>
        <v>0</v>
      </c>
      <c r="DR71" s="51">
        <f t="shared" si="158"/>
        <v>0</v>
      </c>
      <c r="DS71" s="51">
        <f t="shared" si="159"/>
        <v>0</v>
      </c>
    </row>
    <row r="72" spans="10:123" x14ac:dyDescent="0.3">
      <c r="J72" s="5" t="str">
        <f>'6. Patients'!C50</f>
        <v/>
      </c>
      <c r="K72" s="5"/>
      <c r="L72" s="99">
        <f t="shared" si="86"/>
        <v>0</v>
      </c>
      <c r="M72" s="99" t="e">
        <f t="shared" si="87"/>
        <v>#VALUE!</v>
      </c>
      <c r="N72" s="99" t="e">
        <f t="shared" si="88"/>
        <v>#VALUE!</v>
      </c>
      <c r="O72" s="99" t="e">
        <f t="shared" si="89"/>
        <v>#VALUE!</v>
      </c>
      <c r="P72" s="99" t="e">
        <f t="shared" si="90"/>
        <v>#VALUE!</v>
      </c>
      <c r="Q72" s="99" t="e">
        <f t="shared" si="91"/>
        <v>#VALUE!</v>
      </c>
      <c r="R72" s="99" t="e">
        <f t="shared" si="92"/>
        <v>#VALUE!</v>
      </c>
      <c r="S72" s="99" t="e">
        <f t="shared" si="93"/>
        <v>#VALUE!</v>
      </c>
      <c r="T72" s="99" t="e">
        <f t="shared" si="94"/>
        <v>#VALUE!</v>
      </c>
      <c r="U72" s="99" t="e">
        <f t="shared" si="95"/>
        <v>#VALUE!</v>
      </c>
      <c r="V72" s="99" t="e">
        <f t="shared" si="96"/>
        <v>#VALUE!</v>
      </c>
      <c r="W72" s="99" t="e">
        <f t="shared" si="97"/>
        <v>#VALUE!</v>
      </c>
      <c r="X72" s="99" t="e">
        <f t="shared" si="98"/>
        <v>#VALUE!</v>
      </c>
      <c r="Y72" s="99" t="e">
        <f t="shared" si="99"/>
        <v>#VALUE!</v>
      </c>
      <c r="Z72" s="99" t="e">
        <f t="shared" si="100"/>
        <v>#VALUE!</v>
      </c>
      <c r="AA72" s="99" t="e">
        <f t="shared" si="101"/>
        <v>#VALUE!</v>
      </c>
      <c r="AB72" s="99" t="e">
        <f t="shared" si="102"/>
        <v>#VALUE!</v>
      </c>
      <c r="AC72" s="99" t="e">
        <f t="shared" si="103"/>
        <v>#VALUE!</v>
      </c>
      <c r="AD72" s="99" t="e">
        <f t="shared" si="104"/>
        <v>#VALUE!</v>
      </c>
      <c r="AE72" s="99" t="e">
        <f t="shared" si="105"/>
        <v>#VALUE!</v>
      </c>
      <c r="AF72" s="99" t="e">
        <f t="shared" si="106"/>
        <v>#VALUE!</v>
      </c>
      <c r="AG72" s="99" t="e">
        <f t="shared" si="107"/>
        <v>#VALUE!</v>
      </c>
      <c r="AH72" s="99" t="e">
        <f t="shared" si="108"/>
        <v>#VALUE!</v>
      </c>
      <c r="AI72" s="99" t="e">
        <f t="shared" si="109"/>
        <v>#VALUE!</v>
      </c>
      <c r="AJ72" s="99" t="e">
        <f t="shared" si="110"/>
        <v>#VALUE!</v>
      </c>
      <c r="AK72" s="99" t="e">
        <f t="shared" si="111"/>
        <v>#VALUE!</v>
      </c>
      <c r="AL72" s="99" t="e">
        <f t="shared" si="112"/>
        <v>#VALUE!</v>
      </c>
      <c r="AM72" s="99" t="e">
        <f t="shared" si="113"/>
        <v>#VALUE!</v>
      </c>
      <c r="AN72" s="99" t="e">
        <f t="shared" si="114"/>
        <v>#VALUE!</v>
      </c>
      <c r="AO72" s="99" t="e">
        <f t="shared" si="115"/>
        <v>#VALUE!</v>
      </c>
      <c r="AP72" s="99" t="e">
        <f t="shared" si="116"/>
        <v>#VALUE!</v>
      </c>
      <c r="AQ72" s="99" t="e">
        <f t="shared" si="117"/>
        <v>#VALUE!</v>
      </c>
      <c r="AR72" s="99" t="e">
        <f t="shared" si="118"/>
        <v>#VALUE!</v>
      </c>
      <c r="AS72" s="99" t="e">
        <f t="shared" si="119"/>
        <v>#VALUE!</v>
      </c>
      <c r="AT72" s="99" t="e">
        <f t="shared" si="120"/>
        <v>#VALUE!</v>
      </c>
      <c r="AU72" s="99" t="e">
        <f t="shared" si="121"/>
        <v>#VALUE!</v>
      </c>
      <c r="AW72" s="5" t="str">
        <f t="shared" si="122"/>
        <v/>
      </c>
      <c r="AX72" s="51">
        <f>-MIN(SUMPRODUCT(--($E$9:$E$28&lt;=AX$33),--($B$9:$B$28=$J$65),--($F$9:$F$28&gt;=AX$33),--($C$9:$C$28=$AW72),$H$9:$H$28,K$9:K$28),VLOOKUP($AW72,'6. Patients'!$C$44:$AQ$73,COLUMNS('6. Patients'!$C$9:G$9),0))</f>
        <v>0</v>
      </c>
      <c r="AY72" s="51" t="e">
        <f>-MIN(SUMPRODUCT(--($E$9:$E$28&lt;=AY$33),--($B$9:$B$28=$J$65),--($F$9:$F$28&gt;=AY$33),--($C$9:$C$28=$AW72),$H$9:$H$28,L$9:L$28),VLOOKUP($AW72,'6. Patients'!$C$44:$AQ$73,COLUMNS('6. Patients'!$C$9:H$9),0))</f>
        <v>#VALUE!</v>
      </c>
      <c r="AZ72" s="51" t="e">
        <f>-MIN(SUMPRODUCT(--($E$9:$E$28&lt;=AZ$33),--($B$9:$B$28=$J$65),--($F$9:$F$28&gt;=AZ$33),--($C$9:$C$28=$AW72),$H$9:$H$28,M$9:M$28),VLOOKUP($AW72,'6. Patients'!$C$44:$AQ$73,COLUMNS('6. Patients'!$C$9:I$9),0))</f>
        <v>#VALUE!</v>
      </c>
      <c r="BA72" s="51" t="e">
        <f>-MIN(SUMPRODUCT(--($E$9:$E$28&lt;=BA$33),--($B$9:$B$28=$J$65),--($F$9:$F$28&gt;=BA$33),--($C$9:$C$28=$AW72),$H$9:$H$28,N$9:N$28),VLOOKUP($AW72,'6. Patients'!$C$44:$AQ$73,COLUMNS('6. Patients'!$C$9:J$9),0))</f>
        <v>#VALUE!</v>
      </c>
      <c r="BB72" s="51" t="e">
        <f>-MIN(SUMPRODUCT(--($E$9:$E$28&lt;=BB$33),--($B$9:$B$28=$J$65),--($F$9:$F$28&gt;=BB$33),--($C$9:$C$28=$AW72),$H$9:$H$28,O$9:O$28),VLOOKUP($AW72,'6. Patients'!$C$44:$AQ$73,COLUMNS('6. Patients'!$C$9:K$9),0))</f>
        <v>#VALUE!</v>
      </c>
      <c r="BC72" s="51" t="e">
        <f>-MIN(SUMPRODUCT(--($E$9:$E$28&lt;=BC$33),--($B$9:$B$28=$J$65),--($F$9:$F$28&gt;=BC$33),--($C$9:$C$28=$AW72),$H$9:$H$28,P$9:P$28),VLOOKUP($AW72,'6. Patients'!$C$44:$AQ$73,COLUMNS('6. Patients'!$C$9:L$9),0))</f>
        <v>#VALUE!</v>
      </c>
      <c r="BD72" s="51" t="e">
        <f>-MIN(SUMPRODUCT(--($E$9:$E$28&lt;=BD$33),--($B$9:$B$28=$J$65),--($F$9:$F$28&gt;=BD$33),--($C$9:$C$28=$AW72),$H$9:$H$28,Q$9:Q$28),VLOOKUP($AW72,'6. Patients'!$C$44:$AQ$73,COLUMNS('6. Patients'!$C$9:M$9),0))</f>
        <v>#VALUE!</v>
      </c>
      <c r="BE72" s="51" t="e">
        <f>-MIN(SUMPRODUCT(--($E$9:$E$28&lt;=BE$33),--($B$9:$B$28=$J$65),--($F$9:$F$28&gt;=BE$33),--($C$9:$C$28=$AW72),$H$9:$H$28,R$9:R$28),VLOOKUP($AW72,'6. Patients'!$C$44:$AQ$73,COLUMNS('6. Patients'!$C$9:N$9),0))</f>
        <v>#VALUE!</v>
      </c>
      <c r="BF72" s="51" t="e">
        <f>-MIN(SUMPRODUCT(--($E$9:$E$28&lt;=BF$33),--($B$9:$B$28=$J$65),--($F$9:$F$28&gt;=BF$33),--($C$9:$C$28=$AW72),$H$9:$H$28,S$9:S$28),VLOOKUP($AW72,'6. Patients'!$C$44:$AQ$73,COLUMNS('6. Patients'!$C$9:O$9),0))</f>
        <v>#VALUE!</v>
      </c>
      <c r="BG72" s="51" t="e">
        <f>-MIN(SUMPRODUCT(--($E$9:$E$28&lt;=BG$33),--($B$9:$B$28=$J$65),--($F$9:$F$28&gt;=BG$33),--($C$9:$C$28=$AW72),$H$9:$H$28,T$9:T$28),VLOOKUP($AW72,'6. Patients'!$C$44:$AQ$73,COLUMNS('6. Patients'!$C$9:P$9),0))</f>
        <v>#VALUE!</v>
      </c>
      <c r="BH72" s="51" t="e">
        <f>-MIN(SUMPRODUCT(--($E$9:$E$28&lt;=BH$33),--($B$9:$B$28=$J$65),--($F$9:$F$28&gt;=BH$33),--($C$9:$C$28=$AW72),$H$9:$H$28,U$9:U$28),VLOOKUP($AW72,'6. Patients'!$C$44:$AQ$73,COLUMNS('6. Patients'!$C$9:Q$9),0))</f>
        <v>#VALUE!</v>
      </c>
      <c r="BI72" s="51" t="e">
        <f>-MIN(SUMPRODUCT(--($E$9:$E$28&lt;=BI$33),--($B$9:$B$28=$J$65),--($F$9:$F$28&gt;=BI$33),--($C$9:$C$28=$AW72),$H$9:$H$28,V$9:V$28),VLOOKUP($AW72,'6. Patients'!$C$44:$AQ$73,COLUMNS('6. Patients'!$C$9:R$9),0))</f>
        <v>#VALUE!</v>
      </c>
      <c r="BJ72" s="51" t="e">
        <f>-MIN(SUMPRODUCT(--($E$9:$E$28&lt;=BJ$33),--($B$9:$B$28=$J$65),--($F$9:$F$28&gt;=BJ$33),--($C$9:$C$28=$AW72),$H$9:$H$28,W$9:W$28),VLOOKUP($AW72,'6. Patients'!$C$44:$AQ$73,COLUMNS('6. Patients'!$C$9:S$9),0))</f>
        <v>#VALUE!</v>
      </c>
      <c r="BK72" s="51" t="e">
        <f>-MIN(SUMPRODUCT(--($E$9:$E$28&lt;=BK$33),--($B$9:$B$28=$J$65),--($F$9:$F$28&gt;=BK$33),--($C$9:$C$28=$AW72),$H$9:$H$28,X$9:X$28),VLOOKUP($AW72,'6. Patients'!$C$44:$AQ$73,COLUMNS('6. Patients'!$C$9:T$9),0))</f>
        <v>#VALUE!</v>
      </c>
      <c r="BL72" s="51" t="e">
        <f>-MIN(SUMPRODUCT(--($E$9:$E$28&lt;=BL$33),--($B$9:$B$28=$J$65),--($F$9:$F$28&gt;=BL$33),--($C$9:$C$28=$AW72),$H$9:$H$28,Y$9:Y$28),VLOOKUP($AW72,'6. Patients'!$C$44:$AQ$73,COLUMNS('6. Patients'!$C$9:U$9),0))</f>
        <v>#VALUE!</v>
      </c>
      <c r="BM72" s="51" t="e">
        <f>-MIN(SUMPRODUCT(--($E$9:$E$28&lt;=BM$33),--($B$9:$B$28=$J$65),--($F$9:$F$28&gt;=BM$33),--($C$9:$C$28=$AW72),$H$9:$H$28,Z$9:Z$28),VLOOKUP($AW72,'6. Patients'!$C$44:$AQ$73,COLUMNS('6. Patients'!$C$9:V$9),0))</f>
        <v>#VALUE!</v>
      </c>
      <c r="BN72" s="51" t="e">
        <f>-MIN(SUMPRODUCT(--($E$9:$E$28&lt;=BN$33),--($B$9:$B$28=$J$65),--($F$9:$F$28&gt;=BN$33),--($C$9:$C$28=$AW72),$H$9:$H$28,AA$9:AA$28),VLOOKUP($AW72,'6. Patients'!$C$44:$AQ$73,COLUMNS('6. Patients'!$C$9:W$9),0))</f>
        <v>#VALUE!</v>
      </c>
      <c r="BO72" s="51" t="e">
        <f>-MIN(SUMPRODUCT(--($E$9:$E$28&lt;=BO$33),--($B$9:$B$28=$J$65),--($F$9:$F$28&gt;=BO$33),--($C$9:$C$28=$AW72),$H$9:$H$28,AB$9:AB$28),VLOOKUP($AW72,'6. Patients'!$C$44:$AQ$73,COLUMNS('6. Patients'!$C$9:X$9),0))</f>
        <v>#VALUE!</v>
      </c>
      <c r="BP72" s="51" t="e">
        <f>-MIN(SUMPRODUCT(--($E$9:$E$28&lt;=BP$33),--($B$9:$B$28=$J$65),--($F$9:$F$28&gt;=BP$33),--($C$9:$C$28=$AW72),$H$9:$H$28,AC$9:AC$28),VLOOKUP($AW72,'6. Patients'!$C$44:$AQ$73,COLUMNS('6. Patients'!$C$9:Y$9),0))</f>
        <v>#VALUE!</v>
      </c>
      <c r="BQ72" s="51" t="e">
        <f>-MIN(SUMPRODUCT(--($E$9:$E$28&lt;=BQ$33),--($B$9:$B$28=$J$65),--($F$9:$F$28&gt;=BQ$33),--($C$9:$C$28=$AW72),$H$9:$H$28,AD$9:AD$28),VLOOKUP($AW72,'6. Patients'!$C$44:$AQ$73,COLUMNS('6. Patients'!$C$9:Z$9),0))</f>
        <v>#VALUE!</v>
      </c>
      <c r="BR72" s="51" t="e">
        <f>-MIN(SUMPRODUCT(--($E$9:$E$28&lt;=BR$33),--($B$9:$B$28=$J$65),--($F$9:$F$28&gt;=BR$33),--($C$9:$C$28=$AW72),$H$9:$H$28,AE$9:AE$28),VLOOKUP($AW72,'6. Patients'!$C$44:$AQ$73,COLUMNS('6. Patients'!$C$9:AA$9),0))</f>
        <v>#VALUE!</v>
      </c>
      <c r="BS72" s="51" t="e">
        <f>-MIN(SUMPRODUCT(--($E$9:$E$28&lt;=BS$33),--($B$9:$B$28=$J$65),--($F$9:$F$28&gt;=BS$33),--($C$9:$C$28=$AW72),$H$9:$H$28,AF$9:AF$28),VLOOKUP($AW72,'6. Patients'!$C$44:$AQ$73,COLUMNS('6. Patients'!$C$9:AB$9),0))</f>
        <v>#VALUE!</v>
      </c>
      <c r="BT72" s="51" t="e">
        <f>-MIN(SUMPRODUCT(--($E$9:$E$28&lt;=BT$33),--($B$9:$B$28=$J$65),--($F$9:$F$28&gt;=BT$33),--($C$9:$C$28=$AW72),$H$9:$H$28,AG$9:AG$28),VLOOKUP($AW72,'6. Patients'!$C$44:$AQ$73,COLUMNS('6. Patients'!$C$9:AC$9),0))</f>
        <v>#VALUE!</v>
      </c>
      <c r="BU72" s="51" t="e">
        <f>-MIN(SUMPRODUCT(--($E$9:$E$28&lt;=BU$33),--($B$9:$B$28=$J$65),--($F$9:$F$28&gt;=BU$33),--($C$9:$C$28=$AW72),$H$9:$H$28,AH$9:AH$28),VLOOKUP($AW72,'6. Patients'!$C$44:$AQ$73,COLUMNS('6. Patients'!$C$9:AD$9),0))</f>
        <v>#VALUE!</v>
      </c>
      <c r="BV72" s="51" t="e">
        <f>-MIN(SUMPRODUCT(--($E$9:$E$28&lt;=BV$33),--($B$9:$B$28=$J$65),--($F$9:$F$28&gt;=BV$33),--($C$9:$C$28=$AW72),$H$9:$H$28,AI$9:AI$28),VLOOKUP($AW72,'6. Patients'!$C$44:$AQ$73,COLUMNS('6. Patients'!$C$9:AE$9),0))</f>
        <v>#VALUE!</v>
      </c>
      <c r="BW72" s="51" t="e">
        <f>-MIN(SUMPRODUCT(--($E$9:$E$28&lt;=BW$33),--($B$9:$B$28=$J$65),--($F$9:$F$28&gt;=BW$33),--($C$9:$C$28=$AW72),$H$9:$H$28,AJ$9:AJ$28),VLOOKUP($AW72,'6. Patients'!$C$44:$AQ$73,COLUMNS('6. Patients'!$C$9:AF$9),0))</f>
        <v>#VALUE!</v>
      </c>
      <c r="BX72" s="51" t="e">
        <f>-MIN(SUMPRODUCT(--($E$9:$E$28&lt;=BX$33),--($B$9:$B$28=$J$65),--($F$9:$F$28&gt;=BX$33),--($C$9:$C$28=$AW72),$H$9:$H$28,AK$9:AK$28),VLOOKUP($AW72,'6. Patients'!$C$44:$AQ$73,COLUMNS('6. Patients'!$C$9:AG$9),0))</f>
        <v>#VALUE!</v>
      </c>
      <c r="BY72" s="51" t="e">
        <f>-MIN(SUMPRODUCT(--($E$9:$E$28&lt;=BY$33),--($B$9:$B$28=$J$65),--($F$9:$F$28&gt;=BY$33),--($C$9:$C$28=$AW72),$H$9:$H$28,AL$9:AL$28),VLOOKUP($AW72,'6. Patients'!$C$44:$AQ$73,COLUMNS('6. Patients'!$C$9:AH$9),0))</f>
        <v>#VALUE!</v>
      </c>
      <c r="BZ72" s="51" t="e">
        <f>-MIN(SUMPRODUCT(--($E$9:$E$28&lt;=BZ$33),--($B$9:$B$28=$J$65),--($F$9:$F$28&gt;=BZ$33),--($C$9:$C$28=$AW72),$H$9:$H$28,AM$9:AM$28),VLOOKUP($AW72,'6. Patients'!$C$44:$AQ$73,COLUMNS('6. Patients'!$C$9:AI$9),0))</f>
        <v>#VALUE!</v>
      </c>
      <c r="CA72" s="51" t="e">
        <f>-MIN(SUMPRODUCT(--($E$9:$E$28&lt;=CA$33),--($B$9:$B$28=$J$65),--($F$9:$F$28&gt;=CA$33),--($C$9:$C$28=$AW72),$H$9:$H$28,AN$9:AN$28),VLOOKUP($AW72,'6. Patients'!$C$44:$AQ$73,COLUMNS('6. Patients'!$C$9:AJ$9),0))</f>
        <v>#VALUE!</v>
      </c>
      <c r="CB72" s="51" t="e">
        <f>-MIN(SUMPRODUCT(--($E$9:$E$28&lt;=CB$33),--($B$9:$B$28=$J$65),--($F$9:$F$28&gt;=CB$33),--($C$9:$C$28=$AW72),$H$9:$H$28,AO$9:AO$28),VLOOKUP($AW72,'6. Patients'!$C$44:$AQ$73,COLUMNS('6. Patients'!$C$9:AK$9),0))</f>
        <v>#VALUE!</v>
      </c>
      <c r="CC72" s="51" t="e">
        <f>-MIN(SUMPRODUCT(--($E$9:$E$28&lt;=CC$33),--($B$9:$B$28=$J$65),--($F$9:$F$28&gt;=CC$33),--($C$9:$C$28=$AW72),$H$9:$H$28,AP$9:AP$28),VLOOKUP($AW72,'6. Patients'!$C$44:$AQ$73,COLUMNS('6. Patients'!$C$9:AL$9),0))</f>
        <v>#VALUE!</v>
      </c>
      <c r="CD72" s="51" t="e">
        <f>-MIN(SUMPRODUCT(--($E$9:$E$28&lt;=CD$33),--($B$9:$B$28=$J$65),--($F$9:$F$28&gt;=CD$33),--($C$9:$C$28=$AW72),$H$9:$H$28,AQ$9:AQ$28),VLOOKUP($AW72,'6. Patients'!$C$44:$AQ$73,COLUMNS('6. Patients'!$C$9:AM$9),0))</f>
        <v>#VALUE!</v>
      </c>
      <c r="CE72" s="51" t="e">
        <f>-MIN(SUMPRODUCT(--($E$9:$E$28&lt;=CE$33),--($B$9:$B$28=$J$65),--($F$9:$F$28&gt;=CE$33),--($C$9:$C$28=$AW72),$H$9:$H$28,AR$9:AR$28),VLOOKUP($AW72,'6. Patients'!$C$44:$AQ$73,COLUMNS('6. Patients'!$C$9:AN$9),0))</f>
        <v>#VALUE!</v>
      </c>
      <c r="CF72" s="51" t="e">
        <f>-MIN(SUMPRODUCT(--($E$9:$E$28&lt;=CF$33),--($B$9:$B$28=$J$65),--($F$9:$F$28&gt;=CF$33),--($C$9:$C$28=$AW72),$H$9:$H$28,AS$9:AS$28),VLOOKUP($AW72,'6. Patients'!$C$44:$AQ$73,COLUMNS('6. Patients'!$C$9:AO$9),0))</f>
        <v>#VALUE!</v>
      </c>
      <c r="CG72" s="51" t="e">
        <f>-MIN(SUMPRODUCT(--($E$9:$E$28&lt;=CG$33),--($B$9:$B$28=$J$65),--($F$9:$F$28&gt;=CG$33),--($C$9:$C$28=$AW72),$H$9:$H$28,AT$9:AT$28),VLOOKUP($AW72,'6. Patients'!$C$44:$AQ$73,COLUMNS('6. Patients'!$C$9:AP$9),0))</f>
        <v>#VALUE!</v>
      </c>
      <c r="CI72" s="5" t="str">
        <f t="shared" si="123"/>
        <v/>
      </c>
      <c r="CJ72" s="51">
        <f t="shared" si="124"/>
        <v>0</v>
      </c>
      <c r="CK72" s="51">
        <f t="shared" si="125"/>
        <v>0</v>
      </c>
      <c r="CL72" s="51">
        <f t="shared" si="126"/>
        <v>0</v>
      </c>
      <c r="CM72" s="51">
        <f t="shared" si="127"/>
        <v>0</v>
      </c>
      <c r="CN72" s="51">
        <f t="shared" si="128"/>
        <v>0</v>
      </c>
      <c r="CO72" s="51">
        <f t="shared" si="129"/>
        <v>0</v>
      </c>
      <c r="CP72" s="51">
        <f t="shared" si="130"/>
        <v>0</v>
      </c>
      <c r="CQ72" s="51">
        <f t="shared" si="131"/>
        <v>0</v>
      </c>
      <c r="CR72" s="51">
        <f t="shared" si="132"/>
        <v>0</v>
      </c>
      <c r="CS72" s="51">
        <f t="shared" si="133"/>
        <v>0</v>
      </c>
      <c r="CT72" s="51">
        <f t="shared" si="134"/>
        <v>0</v>
      </c>
      <c r="CU72" s="51">
        <f t="shared" si="135"/>
        <v>0</v>
      </c>
      <c r="CV72" s="51">
        <f t="shared" si="136"/>
        <v>0</v>
      </c>
      <c r="CW72" s="51">
        <f t="shared" si="137"/>
        <v>0</v>
      </c>
      <c r="CX72" s="51">
        <f t="shared" si="138"/>
        <v>0</v>
      </c>
      <c r="CY72" s="51">
        <f t="shared" si="139"/>
        <v>0</v>
      </c>
      <c r="CZ72" s="51">
        <f t="shared" si="140"/>
        <v>0</v>
      </c>
      <c r="DA72" s="51">
        <f t="shared" si="141"/>
        <v>0</v>
      </c>
      <c r="DB72" s="51">
        <f t="shared" si="142"/>
        <v>0</v>
      </c>
      <c r="DC72" s="51">
        <f t="shared" si="143"/>
        <v>0</v>
      </c>
      <c r="DD72" s="51">
        <f t="shared" si="144"/>
        <v>0</v>
      </c>
      <c r="DE72" s="51">
        <f t="shared" si="145"/>
        <v>0</v>
      </c>
      <c r="DF72" s="51">
        <f t="shared" si="146"/>
        <v>0</v>
      </c>
      <c r="DG72" s="51">
        <f t="shared" si="147"/>
        <v>0</v>
      </c>
      <c r="DH72" s="51">
        <f t="shared" si="148"/>
        <v>0</v>
      </c>
      <c r="DI72" s="51">
        <f t="shared" si="149"/>
        <v>0</v>
      </c>
      <c r="DJ72" s="51">
        <f t="shared" si="150"/>
        <v>0</v>
      </c>
      <c r="DK72" s="51">
        <f t="shared" si="151"/>
        <v>0</v>
      </c>
      <c r="DL72" s="51">
        <f t="shared" si="152"/>
        <v>0</v>
      </c>
      <c r="DM72" s="51">
        <f t="shared" si="153"/>
        <v>0</v>
      </c>
      <c r="DN72" s="51">
        <f t="shared" si="154"/>
        <v>0</v>
      </c>
      <c r="DO72" s="51">
        <f t="shared" si="155"/>
        <v>0</v>
      </c>
      <c r="DP72" s="51">
        <f t="shared" si="156"/>
        <v>0</v>
      </c>
      <c r="DQ72" s="51">
        <f t="shared" si="157"/>
        <v>0</v>
      </c>
      <c r="DR72" s="51">
        <f t="shared" si="158"/>
        <v>0</v>
      </c>
      <c r="DS72" s="51">
        <f t="shared" si="159"/>
        <v>0</v>
      </c>
    </row>
    <row r="73" spans="10:123" x14ac:dyDescent="0.3">
      <c r="J73" s="5" t="str">
        <f>'6. Patients'!C51</f>
        <v/>
      </c>
      <c r="K73" s="5"/>
      <c r="L73" s="99">
        <f t="shared" si="86"/>
        <v>0</v>
      </c>
      <c r="M73" s="99" t="e">
        <f t="shared" si="87"/>
        <v>#VALUE!</v>
      </c>
      <c r="N73" s="99" t="e">
        <f t="shared" si="88"/>
        <v>#VALUE!</v>
      </c>
      <c r="O73" s="99" t="e">
        <f t="shared" si="89"/>
        <v>#VALUE!</v>
      </c>
      <c r="P73" s="99" t="e">
        <f t="shared" si="90"/>
        <v>#VALUE!</v>
      </c>
      <c r="Q73" s="99" t="e">
        <f t="shared" si="91"/>
        <v>#VALUE!</v>
      </c>
      <c r="R73" s="99" t="e">
        <f t="shared" si="92"/>
        <v>#VALUE!</v>
      </c>
      <c r="S73" s="99" t="e">
        <f t="shared" si="93"/>
        <v>#VALUE!</v>
      </c>
      <c r="T73" s="99" t="e">
        <f t="shared" si="94"/>
        <v>#VALUE!</v>
      </c>
      <c r="U73" s="99" t="e">
        <f t="shared" si="95"/>
        <v>#VALUE!</v>
      </c>
      <c r="V73" s="99" t="e">
        <f t="shared" si="96"/>
        <v>#VALUE!</v>
      </c>
      <c r="W73" s="99" t="e">
        <f t="shared" si="97"/>
        <v>#VALUE!</v>
      </c>
      <c r="X73" s="99" t="e">
        <f t="shared" si="98"/>
        <v>#VALUE!</v>
      </c>
      <c r="Y73" s="99" t="e">
        <f t="shared" si="99"/>
        <v>#VALUE!</v>
      </c>
      <c r="Z73" s="99" t="e">
        <f t="shared" si="100"/>
        <v>#VALUE!</v>
      </c>
      <c r="AA73" s="99" t="e">
        <f t="shared" si="101"/>
        <v>#VALUE!</v>
      </c>
      <c r="AB73" s="99" t="e">
        <f t="shared" si="102"/>
        <v>#VALUE!</v>
      </c>
      <c r="AC73" s="99" t="e">
        <f t="shared" si="103"/>
        <v>#VALUE!</v>
      </c>
      <c r="AD73" s="99" t="e">
        <f t="shared" si="104"/>
        <v>#VALUE!</v>
      </c>
      <c r="AE73" s="99" t="e">
        <f t="shared" si="105"/>
        <v>#VALUE!</v>
      </c>
      <c r="AF73" s="99" t="e">
        <f t="shared" si="106"/>
        <v>#VALUE!</v>
      </c>
      <c r="AG73" s="99" t="e">
        <f t="shared" si="107"/>
        <v>#VALUE!</v>
      </c>
      <c r="AH73" s="99" t="e">
        <f t="shared" si="108"/>
        <v>#VALUE!</v>
      </c>
      <c r="AI73" s="99" t="e">
        <f t="shared" si="109"/>
        <v>#VALUE!</v>
      </c>
      <c r="AJ73" s="99" t="e">
        <f t="shared" si="110"/>
        <v>#VALUE!</v>
      </c>
      <c r="AK73" s="99" t="e">
        <f t="shared" si="111"/>
        <v>#VALUE!</v>
      </c>
      <c r="AL73" s="99" t="e">
        <f t="shared" si="112"/>
        <v>#VALUE!</v>
      </c>
      <c r="AM73" s="99" t="e">
        <f t="shared" si="113"/>
        <v>#VALUE!</v>
      </c>
      <c r="AN73" s="99" t="e">
        <f t="shared" si="114"/>
        <v>#VALUE!</v>
      </c>
      <c r="AO73" s="99" t="e">
        <f t="shared" si="115"/>
        <v>#VALUE!</v>
      </c>
      <c r="AP73" s="99" t="e">
        <f t="shared" si="116"/>
        <v>#VALUE!</v>
      </c>
      <c r="AQ73" s="99" t="e">
        <f t="shared" si="117"/>
        <v>#VALUE!</v>
      </c>
      <c r="AR73" s="99" t="e">
        <f t="shared" si="118"/>
        <v>#VALUE!</v>
      </c>
      <c r="AS73" s="99" t="e">
        <f t="shared" si="119"/>
        <v>#VALUE!</v>
      </c>
      <c r="AT73" s="99" t="e">
        <f t="shared" si="120"/>
        <v>#VALUE!</v>
      </c>
      <c r="AU73" s="99" t="e">
        <f t="shared" si="121"/>
        <v>#VALUE!</v>
      </c>
      <c r="AW73" s="5" t="str">
        <f t="shared" si="122"/>
        <v/>
      </c>
      <c r="AX73" s="51">
        <f>-MIN(SUMPRODUCT(--($E$9:$E$28&lt;=AX$33),--($B$9:$B$28=$J$65),--($F$9:$F$28&gt;=AX$33),--($C$9:$C$28=$AW73),$H$9:$H$28,K$9:K$28),VLOOKUP($AW73,'6. Patients'!$C$44:$AQ$73,COLUMNS('6. Patients'!$C$9:G$9),0))</f>
        <v>0</v>
      </c>
      <c r="AY73" s="51" t="e">
        <f>-MIN(SUMPRODUCT(--($E$9:$E$28&lt;=AY$33),--($B$9:$B$28=$J$65),--($F$9:$F$28&gt;=AY$33),--($C$9:$C$28=$AW73),$H$9:$H$28,L$9:L$28),VLOOKUP($AW73,'6. Patients'!$C$44:$AQ$73,COLUMNS('6. Patients'!$C$9:H$9),0))</f>
        <v>#VALUE!</v>
      </c>
      <c r="AZ73" s="51" t="e">
        <f>-MIN(SUMPRODUCT(--($E$9:$E$28&lt;=AZ$33),--($B$9:$B$28=$J$65),--($F$9:$F$28&gt;=AZ$33),--($C$9:$C$28=$AW73),$H$9:$H$28,M$9:M$28),VLOOKUP($AW73,'6. Patients'!$C$44:$AQ$73,COLUMNS('6. Patients'!$C$9:I$9),0))</f>
        <v>#VALUE!</v>
      </c>
      <c r="BA73" s="51" t="e">
        <f>-MIN(SUMPRODUCT(--($E$9:$E$28&lt;=BA$33),--($B$9:$B$28=$J$65),--($F$9:$F$28&gt;=BA$33),--($C$9:$C$28=$AW73),$H$9:$H$28,N$9:N$28),VLOOKUP($AW73,'6. Patients'!$C$44:$AQ$73,COLUMNS('6. Patients'!$C$9:J$9),0))</f>
        <v>#VALUE!</v>
      </c>
      <c r="BB73" s="51" t="e">
        <f>-MIN(SUMPRODUCT(--($E$9:$E$28&lt;=BB$33),--($B$9:$B$28=$J$65),--($F$9:$F$28&gt;=BB$33),--($C$9:$C$28=$AW73),$H$9:$H$28,O$9:O$28),VLOOKUP($AW73,'6. Patients'!$C$44:$AQ$73,COLUMNS('6. Patients'!$C$9:K$9),0))</f>
        <v>#VALUE!</v>
      </c>
      <c r="BC73" s="51" t="e">
        <f>-MIN(SUMPRODUCT(--($E$9:$E$28&lt;=BC$33),--($B$9:$B$28=$J$65),--($F$9:$F$28&gt;=BC$33),--($C$9:$C$28=$AW73),$H$9:$H$28,P$9:P$28),VLOOKUP($AW73,'6. Patients'!$C$44:$AQ$73,COLUMNS('6. Patients'!$C$9:L$9),0))</f>
        <v>#VALUE!</v>
      </c>
      <c r="BD73" s="51" t="e">
        <f>-MIN(SUMPRODUCT(--($E$9:$E$28&lt;=BD$33),--($B$9:$B$28=$J$65),--($F$9:$F$28&gt;=BD$33),--($C$9:$C$28=$AW73),$H$9:$H$28,Q$9:Q$28),VLOOKUP($AW73,'6. Patients'!$C$44:$AQ$73,COLUMNS('6. Patients'!$C$9:M$9),0))</f>
        <v>#VALUE!</v>
      </c>
      <c r="BE73" s="51" t="e">
        <f>-MIN(SUMPRODUCT(--($E$9:$E$28&lt;=BE$33),--($B$9:$B$28=$J$65),--($F$9:$F$28&gt;=BE$33),--($C$9:$C$28=$AW73),$H$9:$H$28,R$9:R$28),VLOOKUP($AW73,'6. Patients'!$C$44:$AQ$73,COLUMNS('6. Patients'!$C$9:N$9),0))</f>
        <v>#VALUE!</v>
      </c>
      <c r="BF73" s="51" t="e">
        <f>-MIN(SUMPRODUCT(--($E$9:$E$28&lt;=BF$33),--($B$9:$B$28=$J$65),--($F$9:$F$28&gt;=BF$33),--($C$9:$C$28=$AW73),$H$9:$H$28,S$9:S$28),VLOOKUP($AW73,'6. Patients'!$C$44:$AQ$73,COLUMNS('6. Patients'!$C$9:O$9),0))</f>
        <v>#VALUE!</v>
      </c>
      <c r="BG73" s="51" t="e">
        <f>-MIN(SUMPRODUCT(--($E$9:$E$28&lt;=BG$33),--($B$9:$B$28=$J$65),--($F$9:$F$28&gt;=BG$33),--($C$9:$C$28=$AW73),$H$9:$H$28,T$9:T$28),VLOOKUP($AW73,'6. Patients'!$C$44:$AQ$73,COLUMNS('6. Patients'!$C$9:P$9),0))</f>
        <v>#VALUE!</v>
      </c>
      <c r="BH73" s="51" t="e">
        <f>-MIN(SUMPRODUCT(--($E$9:$E$28&lt;=BH$33),--($B$9:$B$28=$J$65),--($F$9:$F$28&gt;=BH$33),--($C$9:$C$28=$AW73),$H$9:$H$28,U$9:U$28),VLOOKUP($AW73,'6. Patients'!$C$44:$AQ$73,COLUMNS('6. Patients'!$C$9:Q$9),0))</f>
        <v>#VALUE!</v>
      </c>
      <c r="BI73" s="51" t="e">
        <f>-MIN(SUMPRODUCT(--($E$9:$E$28&lt;=BI$33),--($B$9:$B$28=$J$65),--($F$9:$F$28&gt;=BI$33),--($C$9:$C$28=$AW73),$H$9:$H$28,V$9:V$28),VLOOKUP($AW73,'6. Patients'!$C$44:$AQ$73,COLUMNS('6. Patients'!$C$9:R$9),0))</f>
        <v>#VALUE!</v>
      </c>
      <c r="BJ73" s="51" t="e">
        <f>-MIN(SUMPRODUCT(--($E$9:$E$28&lt;=BJ$33),--($B$9:$B$28=$J$65),--($F$9:$F$28&gt;=BJ$33),--($C$9:$C$28=$AW73),$H$9:$H$28,W$9:W$28),VLOOKUP($AW73,'6. Patients'!$C$44:$AQ$73,COLUMNS('6. Patients'!$C$9:S$9),0))</f>
        <v>#VALUE!</v>
      </c>
      <c r="BK73" s="51" t="e">
        <f>-MIN(SUMPRODUCT(--($E$9:$E$28&lt;=BK$33),--($B$9:$B$28=$J$65),--($F$9:$F$28&gt;=BK$33),--($C$9:$C$28=$AW73),$H$9:$H$28,X$9:X$28),VLOOKUP($AW73,'6. Patients'!$C$44:$AQ$73,COLUMNS('6. Patients'!$C$9:T$9),0))</f>
        <v>#VALUE!</v>
      </c>
      <c r="BL73" s="51" t="e">
        <f>-MIN(SUMPRODUCT(--($E$9:$E$28&lt;=BL$33),--($B$9:$B$28=$J$65),--($F$9:$F$28&gt;=BL$33),--($C$9:$C$28=$AW73),$H$9:$H$28,Y$9:Y$28),VLOOKUP($AW73,'6. Patients'!$C$44:$AQ$73,COLUMNS('6. Patients'!$C$9:U$9),0))</f>
        <v>#VALUE!</v>
      </c>
      <c r="BM73" s="51" t="e">
        <f>-MIN(SUMPRODUCT(--($E$9:$E$28&lt;=BM$33),--($B$9:$B$28=$J$65),--($F$9:$F$28&gt;=BM$33),--($C$9:$C$28=$AW73),$H$9:$H$28,Z$9:Z$28),VLOOKUP($AW73,'6. Patients'!$C$44:$AQ$73,COLUMNS('6. Patients'!$C$9:V$9),0))</f>
        <v>#VALUE!</v>
      </c>
      <c r="BN73" s="51" t="e">
        <f>-MIN(SUMPRODUCT(--($E$9:$E$28&lt;=BN$33),--($B$9:$B$28=$J$65),--($F$9:$F$28&gt;=BN$33),--($C$9:$C$28=$AW73),$H$9:$H$28,AA$9:AA$28),VLOOKUP($AW73,'6. Patients'!$C$44:$AQ$73,COLUMNS('6. Patients'!$C$9:W$9),0))</f>
        <v>#VALUE!</v>
      </c>
      <c r="BO73" s="51" t="e">
        <f>-MIN(SUMPRODUCT(--($E$9:$E$28&lt;=BO$33),--($B$9:$B$28=$J$65),--($F$9:$F$28&gt;=BO$33),--($C$9:$C$28=$AW73),$H$9:$H$28,AB$9:AB$28),VLOOKUP($AW73,'6. Patients'!$C$44:$AQ$73,COLUMNS('6. Patients'!$C$9:X$9),0))</f>
        <v>#VALUE!</v>
      </c>
      <c r="BP73" s="51" t="e">
        <f>-MIN(SUMPRODUCT(--($E$9:$E$28&lt;=BP$33),--($B$9:$B$28=$J$65),--($F$9:$F$28&gt;=BP$33),--($C$9:$C$28=$AW73),$H$9:$H$28,AC$9:AC$28),VLOOKUP($AW73,'6. Patients'!$C$44:$AQ$73,COLUMNS('6. Patients'!$C$9:Y$9),0))</f>
        <v>#VALUE!</v>
      </c>
      <c r="BQ73" s="51" t="e">
        <f>-MIN(SUMPRODUCT(--($E$9:$E$28&lt;=BQ$33),--($B$9:$B$28=$J$65),--($F$9:$F$28&gt;=BQ$33),--($C$9:$C$28=$AW73),$H$9:$H$28,AD$9:AD$28),VLOOKUP($AW73,'6. Patients'!$C$44:$AQ$73,COLUMNS('6. Patients'!$C$9:Z$9),0))</f>
        <v>#VALUE!</v>
      </c>
      <c r="BR73" s="51" t="e">
        <f>-MIN(SUMPRODUCT(--($E$9:$E$28&lt;=BR$33),--($B$9:$B$28=$J$65),--($F$9:$F$28&gt;=BR$33),--($C$9:$C$28=$AW73),$H$9:$H$28,AE$9:AE$28),VLOOKUP($AW73,'6. Patients'!$C$44:$AQ$73,COLUMNS('6. Patients'!$C$9:AA$9),0))</f>
        <v>#VALUE!</v>
      </c>
      <c r="BS73" s="51" t="e">
        <f>-MIN(SUMPRODUCT(--($E$9:$E$28&lt;=BS$33),--($B$9:$B$28=$J$65),--($F$9:$F$28&gt;=BS$33),--($C$9:$C$28=$AW73),$H$9:$H$28,AF$9:AF$28),VLOOKUP($AW73,'6. Patients'!$C$44:$AQ$73,COLUMNS('6. Patients'!$C$9:AB$9),0))</f>
        <v>#VALUE!</v>
      </c>
      <c r="BT73" s="51" t="e">
        <f>-MIN(SUMPRODUCT(--($E$9:$E$28&lt;=BT$33),--($B$9:$B$28=$J$65),--($F$9:$F$28&gt;=BT$33),--($C$9:$C$28=$AW73),$H$9:$H$28,AG$9:AG$28),VLOOKUP($AW73,'6. Patients'!$C$44:$AQ$73,COLUMNS('6. Patients'!$C$9:AC$9),0))</f>
        <v>#VALUE!</v>
      </c>
      <c r="BU73" s="51" t="e">
        <f>-MIN(SUMPRODUCT(--($E$9:$E$28&lt;=BU$33),--($B$9:$B$28=$J$65),--($F$9:$F$28&gt;=BU$33),--($C$9:$C$28=$AW73),$H$9:$H$28,AH$9:AH$28),VLOOKUP($AW73,'6. Patients'!$C$44:$AQ$73,COLUMNS('6. Patients'!$C$9:AD$9),0))</f>
        <v>#VALUE!</v>
      </c>
      <c r="BV73" s="51" t="e">
        <f>-MIN(SUMPRODUCT(--($E$9:$E$28&lt;=BV$33),--($B$9:$B$28=$J$65),--($F$9:$F$28&gt;=BV$33),--($C$9:$C$28=$AW73),$H$9:$H$28,AI$9:AI$28),VLOOKUP($AW73,'6. Patients'!$C$44:$AQ$73,COLUMNS('6. Patients'!$C$9:AE$9),0))</f>
        <v>#VALUE!</v>
      </c>
      <c r="BW73" s="51" t="e">
        <f>-MIN(SUMPRODUCT(--($E$9:$E$28&lt;=BW$33),--($B$9:$B$28=$J$65),--($F$9:$F$28&gt;=BW$33),--($C$9:$C$28=$AW73),$H$9:$H$28,AJ$9:AJ$28),VLOOKUP($AW73,'6. Patients'!$C$44:$AQ$73,COLUMNS('6. Patients'!$C$9:AF$9),0))</f>
        <v>#VALUE!</v>
      </c>
      <c r="BX73" s="51" t="e">
        <f>-MIN(SUMPRODUCT(--($E$9:$E$28&lt;=BX$33),--($B$9:$B$28=$J$65),--($F$9:$F$28&gt;=BX$33),--($C$9:$C$28=$AW73),$H$9:$H$28,AK$9:AK$28),VLOOKUP($AW73,'6. Patients'!$C$44:$AQ$73,COLUMNS('6. Patients'!$C$9:AG$9),0))</f>
        <v>#VALUE!</v>
      </c>
      <c r="BY73" s="51" t="e">
        <f>-MIN(SUMPRODUCT(--($E$9:$E$28&lt;=BY$33),--($B$9:$B$28=$J$65),--($F$9:$F$28&gt;=BY$33),--($C$9:$C$28=$AW73),$H$9:$H$28,AL$9:AL$28),VLOOKUP($AW73,'6. Patients'!$C$44:$AQ$73,COLUMNS('6. Patients'!$C$9:AH$9),0))</f>
        <v>#VALUE!</v>
      </c>
      <c r="BZ73" s="51" t="e">
        <f>-MIN(SUMPRODUCT(--($E$9:$E$28&lt;=BZ$33),--($B$9:$B$28=$J$65),--($F$9:$F$28&gt;=BZ$33),--($C$9:$C$28=$AW73),$H$9:$H$28,AM$9:AM$28),VLOOKUP($AW73,'6. Patients'!$C$44:$AQ$73,COLUMNS('6. Patients'!$C$9:AI$9),0))</f>
        <v>#VALUE!</v>
      </c>
      <c r="CA73" s="51" t="e">
        <f>-MIN(SUMPRODUCT(--($E$9:$E$28&lt;=CA$33),--($B$9:$B$28=$J$65),--($F$9:$F$28&gt;=CA$33),--($C$9:$C$28=$AW73),$H$9:$H$28,AN$9:AN$28),VLOOKUP($AW73,'6. Patients'!$C$44:$AQ$73,COLUMNS('6. Patients'!$C$9:AJ$9),0))</f>
        <v>#VALUE!</v>
      </c>
      <c r="CB73" s="51" t="e">
        <f>-MIN(SUMPRODUCT(--($E$9:$E$28&lt;=CB$33),--($B$9:$B$28=$J$65),--($F$9:$F$28&gt;=CB$33),--($C$9:$C$28=$AW73),$H$9:$H$28,AO$9:AO$28),VLOOKUP($AW73,'6. Patients'!$C$44:$AQ$73,COLUMNS('6. Patients'!$C$9:AK$9),0))</f>
        <v>#VALUE!</v>
      </c>
      <c r="CC73" s="51" t="e">
        <f>-MIN(SUMPRODUCT(--($E$9:$E$28&lt;=CC$33),--($B$9:$B$28=$J$65),--($F$9:$F$28&gt;=CC$33),--($C$9:$C$28=$AW73),$H$9:$H$28,AP$9:AP$28),VLOOKUP($AW73,'6. Patients'!$C$44:$AQ$73,COLUMNS('6. Patients'!$C$9:AL$9),0))</f>
        <v>#VALUE!</v>
      </c>
      <c r="CD73" s="51" t="e">
        <f>-MIN(SUMPRODUCT(--($E$9:$E$28&lt;=CD$33),--($B$9:$B$28=$J$65),--($F$9:$F$28&gt;=CD$33),--($C$9:$C$28=$AW73),$H$9:$H$28,AQ$9:AQ$28),VLOOKUP($AW73,'6. Patients'!$C$44:$AQ$73,COLUMNS('6. Patients'!$C$9:AM$9),0))</f>
        <v>#VALUE!</v>
      </c>
      <c r="CE73" s="51" t="e">
        <f>-MIN(SUMPRODUCT(--($E$9:$E$28&lt;=CE$33),--($B$9:$B$28=$J$65),--($F$9:$F$28&gt;=CE$33),--($C$9:$C$28=$AW73),$H$9:$H$28,AR$9:AR$28),VLOOKUP($AW73,'6. Patients'!$C$44:$AQ$73,COLUMNS('6. Patients'!$C$9:AN$9),0))</f>
        <v>#VALUE!</v>
      </c>
      <c r="CF73" s="51" t="e">
        <f>-MIN(SUMPRODUCT(--($E$9:$E$28&lt;=CF$33),--($B$9:$B$28=$J$65),--($F$9:$F$28&gt;=CF$33),--($C$9:$C$28=$AW73),$H$9:$H$28,AS$9:AS$28),VLOOKUP($AW73,'6. Patients'!$C$44:$AQ$73,COLUMNS('6. Patients'!$C$9:AO$9),0))</f>
        <v>#VALUE!</v>
      </c>
      <c r="CG73" s="51" t="e">
        <f>-MIN(SUMPRODUCT(--($E$9:$E$28&lt;=CG$33),--($B$9:$B$28=$J$65),--($F$9:$F$28&gt;=CG$33),--($C$9:$C$28=$AW73),$H$9:$H$28,AT$9:AT$28),VLOOKUP($AW73,'6. Patients'!$C$44:$AQ$73,COLUMNS('6. Patients'!$C$9:AP$9),0))</f>
        <v>#VALUE!</v>
      </c>
      <c r="CI73" s="5" t="str">
        <f t="shared" si="123"/>
        <v/>
      </c>
      <c r="CJ73" s="51">
        <f t="shared" si="124"/>
        <v>0</v>
      </c>
      <c r="CK73" s="51">
        <f t="shared" si="125"/>
        <v>0</v>
      </c>
      <c r="CL73" s="51">
        <f t="shared" si="126"/>
        <v>0</v>
      </c>
      <c r="CM73" s="51">
        <f t="shared" si="127"/>
        <v>0</v>
      </c>
      <c r="CN73" s="51">
        <f t="shared" si="128"/>
        <v>0</v>
      </c>
      <c r="CO73" s="51">
        <f t="shared" si="129"/>
        <v>0</v>
      </c>
      <c r="CP73" s="51">
        <f t="shared" si="130"/>
        <v>0</v>
      </c>
      <c r="CQ73" s="51">
        <f t="shared" si="131"/>
        <v>0</v>
      </c>
      <c r="CR73" s="51">
        <f t="shared" si="132"/>
        <v>0</v>
      </c>
      <c r="CS73" s="51">
        <f t="shared" si="133"/>
        <v>0</v>
      </c>
      <c r="CT73" s="51">
        <f t="shared" si="134"/>
        <v>0</v>
      </c>
      <c r="CU73" s="51">
        <f t="shared" si="135"/>
        <v>0</v>
      </c>
      <c r="CV73" s="51">
        <f t="shared" si="136"/>
        <v>0</v>
      </c>
      <c r="CW73" s="51">
        <f t="shared" si="137"/>
        <v>0</v>
      </c>
      <c r="CX73" s="51">
        <f t="shared" si="138"/>
        <v>0</v>
      </c>
      <c r="CY73" s="51">
        <f t="shared" si="139"/>
        <v>0</v>
      </c>
      <c r="CZ73" s="51">
        <f t="shared" si="140"/>
        <v>0</v>
      </c>
      <c r="DA73" s="51">
        <f t="shared" si="141"/>
        <v>0</v>
      </c>
      <c r="DB73" s="51">
        <f t="shared" si="142"/>
        <v>0</v>
      </c>
      <c r="DC73" s="51">
        <f t="shared" si="143"/>
        <v>0</v>
      </c>
      <c r="DD73" s="51">
        <f t="shared" si="144"/>
        <v>0</v>
      </c>
      <c r="DE73" s="51">
        <f t="shared" si="145"/>
        <v>0</v>
      </c>
      <c r="DF73" s="51">
        <f t="shared" si="146"/>
        <v>0</v>
      </c>
      <c r="DG73" s="51">
        <f t="shared" si="147"/>
        <v>0</v>
      </c>
      <c r="DH73" s="51">
        <f t="shared" si="148"/>
        <v>0</v>
      </c>
      <c r="DI73" s="51">
        <f t="shared" si="149"/>
        <v>0</v>
      </c>
      <c r="DJ73" s="51">
        <f t="shared" si="150"/>
        <v>0</v>
      </c>
      <c r="DK73" s="51">
        <f t="shared" si="151"/>
        <v>0</v>
      </c>
      <c r="DL73" s="51">
        <f t="shared" si="152"/>
        <v>0</v>
      </c>
      <c r="DM73" s="51">
        <f t="shared" si="153"/>
        <v>0</v>
      </c>
      <c r="DN73" s="51">
        <f t="shared" si="154"/>
        <v>0</v>
      </c>
      <c r="DO73" s="51">
        <f t="shared" si="155"/>
        <v>0</v>
      </c>
      <c r="DP73" s="51">
        <f t="shared" si="156"/>
        <v>0</v>
      </c>
      <c r="DQ73" s="51">
        <f t="shared" si="157"/>
        <v>0</v>
      </c>
      <c r="DR73" s="51">
        <f t="shared" si="158"/>
        <v>0</v>
      </c>
      <c r="DS73" s="51">
        <f t="shared" si="159"/>
        <v>0</v>
      </c>
    </row>
    <row r="74" spans="10:123" x14ac:dyDescent="0.3">
      <c r="J74" s="5" t="str">
        <f>'6. Patients'!C52</f>
        <v/>
      </c>
      <c r="K74" s="5"/>
      <c r="L74" s="99">
        <f t="shared" si="86"/>
        <v>0</v>
      </c>
      <c r="M74" s="99" t="e">
        <f t="shared" si="87"/>
        <v>#VALUE!</v>
      </c>
      <c r="N74" s="99" t="e">
        <f t="shared" si="88"/>
        <v>#VALUE!</v>
      </c>
      <c r="O74" s="99" t="e">
        <f t="shared" si="89"/>
        <v>#VALUE!</v>
      </c>
      <c r="P74" s="99" t="e">
        <f t="shared" si="90"/>
        <v>#VALUE!</v>
      </c>
      <c r="Q74" s="99" t="e">
        <f t="shared" si="91"/>
        <v>#VALUE!</v>
      </c>
      <c r="R74" s="99" t="e">
        <f t="shared" si="92"/>
        <v>#VALUE!</v>
      </c>
      <c r="S74" s="99" t="e">
        <f t="shared" si="93"/>
        <v>#VALUE!</v>
      </c>
      <c r="T74" s="99" t="e">
        <f t="shared" si="94"/>
        <v>#VALUE!</v>
      </c>
      <c r="U74" s="99" t="e">
        <f t="shared" si="95"/>
        <v>#VALUE!</v>
      </c>
      <c r="V74" s="99" t="e">
        <f t="shared" si="96"/>
        <v>#VALUE!</v>
      </c>
      <c r="W74" s="99" t="e">
        <f t="shared" si="97"/>
        <v>#VALUE!</v>
      </c>
      <c r="X74" s="99" t="e">
        <f t="shared" si="98"/>
        <v>#VALUE!</v>
      </c>
      <c r="Y74" s="99" t="e">
        <f t="shared" si="99"/>
        <v>#VALUE!</v>
      </c>
      <c r="Z74" s="99" t="e">
        <f t="shared" si="100"/>
        <v>#VALUE!</v>
      </c>
      <c r="AA74" s="99" t="e">
        <f t="shared" si="101"/>
        <v>#VALUE!</v>
      </c>
      <c r="AB74" s="99" t="e">
        <f t="shared" si="102"/>
        <v>#VALUE!</v>
      </c>
      <c r="AC74" s="99" t="e">
        <f t="shared" si="103"/>
        <v>#VALUE!</v>
      </c>
      <c r="AD74" s="99" t="e">
        <f t="shared" si="104"/>
        <v>#VALUE!</v>
      </c>
      <c r="AE74" s="99" t="e">
        <f t="shared" si="105"/>
        <v>#VALUE!</v>
      </c>
      <c r="AF74" s="99" t="e">
        <f t="shared" si="106"/>
        <v>#VALUE!</v>
      </c>
      <c r="AG74" s="99" t="e">
        <f t="shared" si="107"/>
        <v>#VALUE!</v>
      </c>
      <c r="AH74" s="99" t="e">
        <f t="shared" si="108"/>
        <v>#VALUE!</v>
      </c>
      <c r="AI74" s="99" t="e">
        <f t="shared" si="109"/>
        <v>#VALUE!</v>
      </c>
      <c r="AJ74" s="99" t="e">
        <f t="shared" si="110"/>
        <v>#VALUE!</v>
      </c>
      <c r="AK74" s="99" t="e">
        <f t="shared" si="111"/>
        <v>#VALUE!</v>
      </c>
      <c r="AL74" s="99" t="e">
        <f t="shared" si="112"/>
        <v>#VALUE!</v>
      </c>
      <c r="AM74" s="99" t="e">
        <f t="shared" si="113"/>
        <v>#VALUE!</v>
      </c>
      <c r="AN74" s="99" t="e">
        <f t="shared" si="114"/>
        <v>#VALUE!</v>
      </c>
      <c r="AO74" s="99" t="e">
        <f t="shared" si="115"/>
        <v>#VALUE!</v>
      </c>
      <c r="AP74" s="99" t="e">
        <f t="shared" si="116"/>
        <v>#VALUE!</v>
      </c>
      <c r="AQ74" s="99" t="e">
        <f t="shared" si="117"/>
        <v>#VALUE!</v>
      </c>
      <c r="AR74" s="99" t="e">
        <f t="shared" si="118"/>
        <v>#VALUE!</v>
      </c>
      <c r="AS74" s="99" t="e">
        <f t="shared" si="119"/>
        <v>#VALUE!</v>
      </c>
      <c r="AT74" s="99" t="e">
        <f t="shared" si="120"/>
        <v>#VALUE!</v>
      </c>
      <c r="AU74" s="99" t="e">
        <f t="shared" si="121"/>
        <v>#VALUE!</v>
      </c>
      <c r="AW74" s="5" t="str">
        <f t="shared" si="122"/>
        <v/>
      </c>
      <c r="AX74" s="51">
        <f>-MIN(SUMPRODUCT(--($E$9:$E$28&lt;=AX$33),--($B$9:$B$28=$J$65),--($F$9:$F$28&gt;=AX$33),--($C$9:$C$28=$AW74),$H$9:$H$28,K$9:K$28),VLOOKUP($AW74,'6. Patients'!$C$44:$AQ$73,COLUMNS('6. Patients'!$C$9:G$9),0))</f>
        <v>0</v>
      </c>
      <c r="AY74" s="51" t="e">
        <f>-MIN(SUMPRODUCT(--($E$9:$E$28&lt;=AY$33),--($B$9:$B$28=$J$65),--($F$9:$F$28&gt;=AY$33),--($C$9:$C$28=$AW74),$H$9:$H$28,L$9:L$28),VLOOKUP($AW74,'6. Patients'!$C$44:$AQ$73,COLUMNS('6. Patients'!$C$9:H$9),0))</f>
        <v>#VALUE!</v>
      </c>
      <c r="AZ74" s="51" t="e">
        <f>-MIN(SUMPRODUCT(--($E$9:$E$28&lt;=AZ$33),--($B$9:$B$28=$J$65),--($F$9:$F$28&gt;=AZ$33),--($C$9:$C$28=$AW74),$H$9:$H$28,M$9:M$28),VLOOKUP($AW74,'6. Patients'!$C$44:$AQ$73,COLUMNS('6. Patients'!$C$9:I$9),0))</f>
        <v>#VALUE!</v>
      </c>
      <c r="BA74" s="51" t="e">
        <f>-MIN(SUMPRODUCT(--($E$9:$E$28&lt;=BA$33),--($B$9:$B$28=$J$65),--($F$9:$F$28&gt;=BA$33),--($C$9:$C$28=$AW74),$H$9:$H$28,N$9:N$28),VLOOKUP($AW74,'6. Patients'!$C$44:$AQ$73,COLUMNS('6. Patients'!$C$9:J$9),0))</f>
        <v>#VALUE!</v>
      </c>
      <c r="BB74" s="51" t="e">
        <f>-MIN(SUMPRODUCT(--($E$9:$E$28&lt;=BB$33),--($B$9:$B$28=$J$65),--($F$9:$F$28&gt;=BB$33),--($C$9:$C$28=$AW74),$H$9:$H$28,O$9:O$28),VLOOKUP($AW74,'6. Patients'!$C$44:$AQ$73,COLUMNS('6. Patients'!$C$9:K$9),0))</f>
        <v>#VALUE!</v>
      </c>
      <c r="BC74" s="51" t="e">
        <f>-MIN(SUMPRODUCT(--($E$9:$E$28&lt;=BC$33),--($B$9:$B$28=$J$65),--($F$9:$F$28&gt;=BC$33),--($C$9:$C$28=$AW74),$H$9:$H$28,P$9:P$28),VLOOKUP($AW74,'6. Patients'!$C$44:$AQ$73,COLUMNS('6. Patients'!$C$9:L$9),0))</f>
        <v>#VALUE!</v>
      </c>
      <c r="BD74" s="51" t="e">
        <f>-MIN(SUMPRODUCT(--($E$9:$E$28&lt;=BD$33),--($B$9:$B$28=$J$65),--($F$9:$F$28&gt;=BD$33),--($C$9:$C$28=$AW74),$H$9:$H$28,Q$9:Q$28),VLOOKUP($AW74,'6. Patients'!$C$44:$AQ$73,COLUMNS('6. Patients'!$C$9:M$9),0))</f>
        <v>#VALUE!</v>
      </c>
      <c r="BE74" s="51" t="e">
        <f>-MIN(SUMPRODUCT(--($E$9:$E$28&lt;=BE$33),--($B$9:$B$28=$J$65),--($F$9:$F$28&gt;=BE$33),--($C$9:$C$28=$AW74),$H$9:$H$28,R$9:R$28),VLOOKUP($AW74,'6. Patients'!$C$44:$AQ$73,COLUMNS('6. Patients'!$C$9:N$9),0))</f>
        <v>#VALUE!</v>
      </c>
      <c r="BF74" s="51" t="e">
        <f>-MIN(SUMPRODUCT(--($E$9:$E$28&lt;=BF$33),--($B$9:$B$28=$J$65),--($F$9:$F$28&gt;=BF$33),--($C$9:$C$28=$AW74),$H$9:$H$28,S$9:S$28),VLOOKUP($AW74,'6. Patients'!$C$44:$AQ$73,COLUMNS('6. Patients'!$C$9:O$9),0))</f>
        <v>#VALUE!</v>
      </c>
      <c r="BG74" s="51" t="e">
        <f>-MIN(SUMPRODUCT(--($E$9:$E$28&lt;=BG$33),--($B$9:$B$28=$J$65),--($F$9:$F$28&gt;=BG$33),--($C$9:$C$28=$AW74),$H$9:$H$28,T$9:T$28),VLOOKUP($AW74,'6. Patients'!$C$44:$AQ$73,COLUMNS('6. Patients'!$C$9:P$9),0))</f>
        <v>#VALUE!</v>
      </c>
      <c r="BH74" s="51" t="e">
        <f>-MIN(SUMPRODUCT(--($E$9:$E$28&lt;=BH$33),--($B$9:$B$28=$J$65),--($F$9:$F$28&gt;=BH$33),--($C$9:$C$28=$AW74),$H$9:$H$28,U$9:U$28),VLOOKUP($AW74,'6. Patients'!$C$44:$AQ$73,COLUMNS('6. Patients'!$C$9:Q$9),0))</f>
        <v>#VALUE!</v>
      </c>
      <c r="BI74" s="51" t="e">
        <f>-MIN(SUMPRODUCT(--($E$9:$E$28&lt;=BI$33),--($B$9:$B$28=$J$65),--($F$9:$F$28&gt;=BI$33),--($C$9:$C$28=$AW74),$H$9:$H$28,V$9:V$28),VLOOKUP($AW74,'6. Patients'!$C$44:$AQ$73,COLUMNS('6. Patients'!$C$9:R$9),0))</f>
        <v>#VALUE!</v>
      </c>
      <c r="BJ74" s="51" t="e">
        <f>-MIN(SUMPRODUCT(--($E$9:$E$28&lt;=BJ$33),--($B$9:$B$28=$J$65),--($F$9:$F$28&gt;=BJ$33),--($C$9:$C$28=$AW74),$H$9:$H$28,W$9:W$28),VLOOKUP($AW74,'6. Patients'!$C$44:$AQ$73,COLUMNS('6. Patients'!$C$9:S$9),0))</f>
        <v>#VALUE!</v>
      </c>
      <c r="BK74" s="51" t="e">
        <f>-MIN(SUMPRODUCT(--($E$9:$E$28&lt;=BK$33),--($B$9:$B$28=$J$65),--($F$9:$F$28&gt;=BK$33),--($C$9:$C$28=$AW74),$H$9:$H$28,X$9:X$28),VLOOKUP($AW74,'6. Patients'!$C$44:$AQ$73,COLUMNS('6. Patients'!$C$9:T$9),0))</f>
        <v>#VALUE!</v>
      </c>
      <c r="BL74" s="51" t="e">
        <f>-MIN(SUMPRODUCT(--($E$9:$E$28&lt;=BL$33),--($B$9:$B$28=$J$65),--($F$9:$F$28&gt;=BL$33),--($C$9:$C$28=$AW74),$H$9:$H$28,Y$9:Y$28),VLOOKUP($AW74,'6. Patients'!$C$44:$AQ$73,COLUMNS('6. Patients'!$C$9:U$9),0))</f>
        <v>#VALUE!</v>
      </c>
      <c r="BM74" s="51" t="e">
        <f>-MIN(SUMPRODUCT(--($E$9:$E$28&lt;=BM$33),--($B$9:$B$28=$J$65),--($F$9:$F$28&gt;=BM$33),--($C$9:$C$28=$AW74),$H$9:$H$28,Z$9:Z$28),VLOOKUP($AW74,'6. Patients'!$C$44:$AQ$73,COLUMNS('6. Patients'!$C$9:V$9),0))</f>
        <v>#VALUE!</v>
      </c>
      <c r="BN74" s="51" t="e">
        <f>-MIN(SUMPRODUCT(--($E$9:$E$28&lt;=BN$33),--($B$9:$B$28=$J$65),--($F$9:$F$28&gt;=BN$33),--($C$9:$C$28=$AW74),$H$9:$H$28,AA$9:AA$28),VLOOKUP($AW74,'6. Patients'!$C$44:$AQ$73,COLUMNS('6. Patients'!$C$9:W$9),0))</f>
        <v>#VALUE!</v>
      </c>
      <c r="BO74" s="51" t="e">
        <f>-MIN(SUMPRODUCT(--($E$9:$E$28&lt;=BO$33),--($B$9:$B$28=$J$65),--($F$9:$F$28&gt;=BO$33),--($C$9:$C$28=$AW74),$H$9:$H$28,AB$9:AB$28),VLOOKUP($AW74,'6. Patients'!$C$44:$AQ$73,COLUMNS('6. Patients'!$C$9:X$9),0))</f>
        <v>#VALUE!</v>
      </c>
      <c r="BP74" s="51" t="e">
        <f>-MIN(SUMPRODUCT(--($E$9:$E$28&lt;=BP$33),--($B$9:$B$28=$J$65),--($F$9:$F$28&gt;=BP$33),--($C$9:$C$28=$AW74),$H$9:$H$28,AC$9:AC$28),VLOOKUP($AW74,'6. Patients'!$C$44:$AQ$73,COLUMNS('6. Patients'!$C$9:Y$9),0))</f>
        <v>#VALUE!</v>
      </c>
      <c r="BQ74" s="51" t="e">
        <f>-MIN(SUMPRODUCT(--($E$9:$E$28&lt;=BQ$33),--($B$9:$B$28=$J$65),--($F$9:$F$28&gt;=BQ$33),--($C$9:$C$28=$AW74),$H$9:$H$28,AD$9:AD$28),VLOOKUP($AW74,'6. Patients'!$C$44:$AQ$73,COLUMNS('6. Patients'!$C$9:Z$9),0))</f>
        <v>#VALUE!</v>
      </c>
      <c r="BR74" s="51" t="e">
        <f>-MIN(SUMPRODUCT(--($E$9:$E$28&lt;=BR$33),--($B$9:$B$28=$J$65),--($F$9:$F$28&gt;=BR$33),--($C$9:$C$28=$AW74),$H$9:$H$28,AE$9:AE$28),VLOOKUP($AW74,'6. Patients'!$C$44:$AQ$73,COLUMNS('6. Patients'!$C$9:AA$9),0))</f>
        <v>#VALUE!</v>
      </c>
      <c r="BS74" s="51" t="e">
        <f>-MIN(SUMPRODUCT(--($E$9:$E$28&lt;=BS$33),--($B$9:$B$28=$J$65),--($F$9:$F$28&gt;=BS$33),--($C$9:$C$28=$AW74),$H$9:$H$28,AF$9:AF$28),VLOOKUP($AW74,'6. Patients'!$C$44:$AQ$73,COLUMNS('6. Patients'!$C$9:AB$9),0))</f>
        <v>#VALUE!</v>
      </c>
      <c r="BT74" s="51" t="e">
        <f>-MIN(SUMPRODUCT(--($E$9:$E$28&lt;=BT$33),--($B$9:$B$28=$J$65),--($F$9:$F$28&gt;=BT$33),--($C$9:$C$28=$AW74),$H$9:$H$28,AG$9:AG$28),VLOOKUP($AW74,'6. Patients'!$C$44:$AQ$73,COLUMNS('6. Patients'!$C$9:AC$9),0))</f>
        <v>#VALUE!</v>
      </c>
      <c r="BU74" s="51" t="e">
        <f>-MIN(SUMPRODUCT(--($E$9:$E$28&lt;=BU$33),--($B$9:$B$28=$J$65),--($F$9:$F$28&gt;=BU$33),--($C$9:$C$28=$AW74),$H$9:$H$28,AH$9:AH$28),VLOOKUP($AW74,'6. Patients'!$C$44:$AQ$73,COLUMNS('6. Patients'!$C$9:AD$9),0))</f>
        <v>#VALUE!</v>
      </c>
      <c r="BV74" s="51" t="e">
        <f>-MIN(SUMPRODUCT(--($E$9:$E$28&lt;=BV$33),--($B$9:$B$28=$J$65),--($F$9:$F$28&gt;=BV$33),--($C$9:$C$28=$AW74),$H$9:$H$28,AI$9:AI$28),VLOOKUP($AW74,'6. Patients'!$C$44:$AQ$73,COLUMNS('6. Patients'!$C$9:AE$9),0))</f>
        <v>#VALUE!</v>
      </c>
      <c r="BW74" s="51" t="e">
        <f>-MIN(SUMPRODUCT(--($E$9:$E$28&lt;=BW$33),--($B$9:$B$28=$J$65),--($F$9:$F$28&gt;=BW$33),--($C$9:$C$28=$AW74),$H$9:$H$28,AJ$9:AJ$28),VLOOKUP($AW74,'6. Patients'!$C$44:$AQ$73,COLUMNS('6. Patients'!$C$9:AF$9),0))</f>
        <v>#VALUE!</v>
      </c>
      <c r="BX74" s="51" t="e">
        <f>-MIN(SUMPRODUCT(--($E$9:$E$28&lt;=BX$33),--($B$9:$B$28=$J$65),--($F$9:$F$28&gt;=BX$33),--($C$9:$C$28=$AW74),$H$9:$H$28,AK$9:AK$28),VLOOKUP($AW74,'6. Patients'!$C$44:$AQ$73,COLUMNS('6. Patients'!$C$9:AG$9),0))</f>
        <v>#VALUE!</v>
      </c>
      <c r="BY74" s="51" t="e">
        <f>-MIN(SUMPRODUCT(--($E$9:$E$28&lt;=BY$33),--($B$9:$B$28=$J$65),--($F$9:$F$28&gt;=BY$33),--($C$9:$C$28=$AW74),$H$9:$H$28,AL$9:AL$28),VLOOKUP($AW74,'6. Patients'!$C$44:$AQ$73,COLUMNS('6. Patients'!$C$9:AH$9),0))</f>
        <v>#VALUE!</v>
      </c>
      <c r="BZ74" s="51" t="e">
        <f>-MIN(SUMPRODUCT(--($E$9:$E$28&lt;=BZ$33),--($B$9:$B$28=$J$65),--($F$9:$F$28&gt;=BZ$33),--($C$9:$C$28=$AW74),$H$9:$H$28,AM$9:AM$28),VLOOKUP($AW74,'6. Patients'!$C$44:$AQ$73,COLUMNS('6. Patients'!$C$9:AI$9),0))</f>
        <v>#VALUE!</v>
      </c>
      <c r="CA74" s="51" t="e">
        <f>-MIN(SUMPRODUCT(--($E$9:$E$28&lt;=CA$33),--($B$9:$B$28=$J$65),--($F$9:$F$28&gt;=CA$33),--($C$9:$C$28=$AW74),$H$9:$H$28,AN$9:AN$28),VLOOKUP($AW74,'6. Patients'!$C$44:$AQ$73,COLUMNS('6. Patients'!$C$9:AJ$9),0))</f>
        <v>#VALUE!</v>
      </c>
      <c r="CB74" s="51" t="e">
        <f>-MIN(SUMPRODUCT(--($E$9:$E$28&lt;=CB$33),--($B$9:$B$28=$J$65),--($F$9:$F$28&gt;=CB$33),--($C$9:$C$28=$AW74),$H$9:$H$28,AO$9:AO$28),VLOOKUP($AW74,'6. Patients'!$C$44:$AQ$73,COLUMNS('6. Patients'!$C$9:AK$9),0))</f>
        <v>#VALUE!</v>
      </c>
      <c r="CC74" s="51" t="e">
        <f>-MIN(SUMPRODUCT(--($E$9:$E$28&lt;=CC$33),--($B$9:$B$28=$J$65),--($F$9:$F$28&gt;=CC$33),--($C$9:$C$28=$AW74),$H$9:$H$28,AP$9:AP$28),VLOOKUP($AW74,'6. Patients'!$C$44:$AQ$73,COLUMNS('6. Patients'!$C$9:AL$9),0))</f>
        <v>#VALUE!</v>
      </c>
      <c r="CD74" s="51" t="e">
        <f>-MIN(SUMPRODUCT(--($E$9:$E$28&lt;=CD$33),--($B$9:$B$28=$J$65),--($F$9:$F$28&gt;=CD$33),--($C$9:$C$28=$AW74),$H$9:$H$28,AQ$9:AQ$28),VLOOKUP($AW74,'6. Patients'!$C$44:$AQ$73,COLUMNS('6. Patients'!$C$9:AM$9),0))</f>
        <v>#VALUE!</v>
      </c>
      <c r="CE74" s="51" t="e">
        <f>-MIN(SUMPRODUCT(--($E$9:$E$28&lt;=CE$33),--($B$9:$B$28=$J$65),--($F$9:$F$28&gt;=CE$33),--($C$9:$C$28=$AW74),$H$9:$H$28,AR$9:AR$28),VLOOKUP($AW74,'6. Patients'!$C$44:$AQ$73,COLUMNS('6. Patients'!$C$9:AN$9),0))</f>
        <v>#VALUE!</v>
      </c>
      <c r="CF74" s="51" t="e">
        <f>-MIN(SUMPRODUCT(--($E$9:$E$28&lt;=CF$33),--($B$9:$B$28=$J$65),--($F$9:$F$28&gt;=CF$33),--($C$9:$C$28=$AW74),$H$9:$H$28,AS$9:AS$28),VLOOKUP($AW74,'6. Patients'!$C$44:$AQ$73,COLUMNS('6. Patients'!$C$9:AO$9),0))</f>
        <v>#VALUE!</v>
      </c>
      <c r="CG74" s="51" t="e">
        <f>-MIN(SUMPRODUCT(--($E$9:$E$28&lt;=CG$33),--($B$9:$B$28=$J$65),--($F$9:$F$28&gt;=CG$33),--($C$9:$C$28=$AW74),$H$9:$H$28,AT$9:AT$28),VLOOKUP($AW74,'6. Patients'!$C$44:$AQ$73,COLUMNS('6. Patients'!$C$9:AP$9),0))</f>
        <v>#VALUE!</v>
      </c>
      <c r="CI74" s="5" t="str">
        <f t="shared" si="123"/>
        <v/>
      </c>
      <c r="CJ74" s="51">
        <f t="shared" si="124"/>
        <v>0</v>
      </c>
      <c r="CK74" s="51">
        <f t="shared" si="125"/>
        <v>0</v>
      </c>
      <c r="CL74" s="51">
        <f t="shared" si="126"/>
        <v>0</v>
      </c>
      <c r="CM74" s="51">
        <f t="shared" si="127"/>
        <v>0</v>
      </c>
      <c r="CN74" s="51">
        <f t="shared" si="128"/>
        <v>0</v>
      </c>
      <c r="CO74" s="51">
        <f t="shared" si="129"/>
        <v>0</v>
      </c>
      <c r="CP74" s="51">
        <f t="shared" si="130"/>
        <v>0</v>
      </c>
      <c r="CQ74" s="51">
        <f t="shared" si="131"/>
        <v>0</v>
      </c>
      <c r="CR74" s="51">
        <f t="shared" si="132"/>
        <v>0</v>
      </c>
      <c r="CS74" s="51">
        <f t="shared" si="133"/>
        <v>0</v>
      </c>
      <c r="CT74" s="51">
        <f t="shared" si="134"/>
        <v>0</v>
      </c>
      <c r="CU74" s="51">
        <f t="shared" si="135"/>
        <v>0</v>
      </c>
      <c r="CV74" s="51">
        <f t="shared" si="136"/>
        <v>0</v>
      </c>
      <c r="CW74" s="51">
        <f t="shared" si="137"/>
        <v>0</v>
      </c>
      <c r="CX74" s="51">
        <f t="shared" si="138"/>
        <v>0</v>
      </c>
      <c r="CY74" s="51">
        <f t="shared" si="139"/>
        <v>0</v>
      </c>
      <c r="CZ74" s="51">
        <f t="shared" si="140"/>
        <v>0</v>
      </c>
      <c r="DA74" s="51">
        <f t="shared" si="141"/>
        <v>0</v>
      </c>
      <c r="DB74" s="51">
        <f t="shared" si="142"/>
        <v>0</v>
      </c>
      <c r="DC74" s="51">
        <f t="shared" si="143"/>
        <v>0</v>
      </c>
      <c r="DD74" s="51">
        <f t="shared" si="144"/>
        <v>0</v>
      </c>
      <c r="DE74" s="51">
        <f t="shared" si="145"/>
        <v>0</v>
      </c>
      <c r="DF74" s="51">
        <f t="shared" si="146"/>
        <v>0</v>
      </c>
      <c r="DG74" s="51">
        <f t="shared" si="147"/>
        <v>0</v>
      </c>
      <c r="DH74" s="51">
        <f t="shared" si="148"/>
        <v>0</v>
      </c>
      <c r="DI74" s="51">
        <f t="shared" si="149"/>
        <v>0</v>
      </c>
      <c r="DJ74" s="51">
        <f t="shared" si="150"/>
        <v>0</v>
      </c>
      <c r="DK74" s="51">
        <f t="shared" si="151"/>
        <v>0</v>
      </c>
      <c r="DL74" s="51">
        <f t="shared" si="152"/>
        <v>0</v>
      </c>
      <c r="DM74" s="51">
        <f t="shared" si="153"/>
        <v>0</v>
      </c>
      <c r="DN74" s="51">
        <f t="shared" si="154"/>
        <v>0</v>
      </c>
      <c r="DO74" s="51">
        <f t="shared" si="155"/>
        <v>0</v>
      </c>
      <c r="DP74" s="51">
        <f t="shared" si="156"/>
        <v>0</v>
      </c>
      <c r="DQ74" s="51">
        <f t="shared" si="157"/>
        <v>0</v>
      </c>
      <c r="DR74" s="51">
        <f t="shared" si="158"/>
        <v>0</v>
      </c>
      <c r="DS74" s="51">
        <f t="shared" si="159"/>
        <v>0</v>
      </c>
    </row>
    <row r="75" spans="10:123" x14ac:dyDescent="0.3">
      <c r="J75" s="5" t="str">
        <f>'6. Patients'!C53</f>
        <v/>
      </c>
      <c r="K75" s="5"/>
      <c r="L75" s="99">
        <f t="shared" si="86"/>
        <v>0</v>
      </c>
      <c r="M75" s="99" t="e">
        <f t="shared" si="87"/>
        <v>#VALUE!</v>
      </c>
      <c r="N75" s="99" t="e">
        <f t="shared" si="88"/>
        <v>#VALUE!</v>
      </c>
      <c r="O75" s="99" t="e">
        <f t="shared" si="89"/>
        <v>#VALUE!</v>
      </c>
      <c r="P75" s="99" t="e">
        <f t="shared" si="90"/>
        <v>#VALUE!</v>
      </c>
      <c r="Q75" s="99" t="e">
        <f t="shared" si="91"/>
        <v>#VALUE!</v>
      </c>
      <c r="R75" s="99" t="e">
        <f t="shared" si="92"/>
        <v>#VALUE!</v>
      </c>
      <c r="S75" s="99" t="e">
        <f t="shared" si="93"/>
        <v>#VALUE!</v>
      </c>
      <c r="T75" s="99" t="e">
        <f t="shared" si="94"/>
        <v>#VALUE!</v>
      </c>
      <c r="U75" s="99" t="e">
        <f t="shared" si="95"/>
        <v>#VALUE!</v>
      </c>
      <c r="V75" s="99" t="e">
        <f t="shared" si="96"/>
        <v>#VALUE!</v>
      </c>
      <c r="W75" s="99" t="e">
        <f t="shared" si="97"/>
        <v>#VALUE!</v>
      </c>
      <c r="X75" s="99" t="e">
        <f t="shared" si="98"/>
        <v>#VALUE!</v>
      </c>
      <c r="Y75" s="99" t="e">
        <f t="shared" si="99"/>
        <v>#VALUE!</v>
      </c>
      <c r="Z75" s="99" t="e">
        <f t="shared" si="100"/>
        <v>#VALUE!</v>
      </c>
      <c r="AA75" s="99" t="e">
        <f t="shared" si="101"/>
        <v>#VALUE!</v>
      </c>
      <c r="AB75" s="99" t="e">
        <f t="shared" si="102"/>
        <v>#VALUE!</v>
      </c>
      <c r="AC75" s="99" t="e">
        <f t="shared" si="103"/>
        <v>#VALUE!</v>
      </c>
      <c r="AD75" s="99" t="e">
        <f t="shared" si="104"/>
        <v>#VALUE!</v>
      </c>
      <c r="AE75" s="99" t="e">
        <f t="shared" si="105"/>
        <v>#VALUE!</v>
      </c>
      <c r="AF75" s="99" t="e">
        <f t="shared" si="106"/>
        <v>#VALUE!</v>
      </c>
      <c r="AG75" s="99" t="e">
        <f t="shared" si="107"/>
        <v>#VALUE!</v>
      </c>
      <c r="AH75" s="99" t="e">
        <f t="shared" si="108"/>
        <v>#VALUE!</v>
      </c>
      <c r="AI75" s="99" t="e">
        <f t="shared" si="109"/>
        <v>#VALUE!</v>
      </c>
      <c r="AJ75" s="99" t="e">
        <f t="shared" si="110"/>
        <v>#VALUE!</v>
      </c>
      <c r="AK75" s="99" t="e">
        <f t="shared" si="111"/>
        <v>#VALUE!</v>
      </c>
      <c r="AL75" s="99" t="e">
        <f t="shared" si="112"/>
        <v>#VALUE!</v>
      </c>
      <c r="AM75" s="99" t="e">
        <f t="shared" si="113"/>
        <v>#VALUE!</v>
      </c>
      <c r="AN75" s="99" t="e">
        <f t="shared" si="114"/>
        <v>#VALUE!</v>
      </c>
      <c r="AO75" s="99" t="e">
        <f t="shared" si="115"/>
        <v>#VALUE!</v>
      </c>
      <c r="AP75" s="99" t="e">
        <f t="shared" si="116"/>
        <v>#VALUE!</v>
      </c>
      <c r="AQ75" s="99" t="e">
        <f t="shared" si="117"/>
        <v>#VALUE!</v>
      </c>
      <c r="AR75" s="99" t="e">
        <f t="shared" si="118"/>
        <v>#VALUE!</v>
      </c>
      <c r="AS75" s="99" t="e">
        <f t="shared" si="119"/>
        <v>#VALUE!</v>
      </c>
      <c r="AT75" s="99" t="e">
        <f t="shared" si="120"/>
        <v>#VALUE!</v>
      </c>
      <c r="AU75" s="99" t="e">
        <f t="shared" si="121"/>
        <v>#VALUE!</v>
      </c>
      <c r="AW75" s="5" t="str">
        <f t="shared" si="122"/>
        <v/>
      </c>
      <c r="AX75" s="51">
        <f>-MIN(SUMPRODUCT(--($E$9:$E$28&lt;=AX$33),--($B$9:$B$28=$J$65),--($F$9:$F$28&gt;=AX$33),--($C$9:$C$28=$AW75),$H$9:$H$28,K$9:K$28),VLOOKUP($AW75,'6. Patients'!$C$44:$AQ$73,COLUMNS('6. Patients'!$C$9:G$9),0))</f>
        <v>0</v>
      </c>
      <c r="AY75" s="51" t="e">
        <f>-MIN(SUMPRODUCT(--($E$9:$E$28&lt;=AY$33),--($B$9:$B$28=$J$65),--($F$9:$F$28&gt;=AY$33),--($C$9:$C$28=$AW75),$H$9:$H$28,L$9:L$28),VLOOKUP($AW75,'6. Patients'!$C$44:$AQ$73,COLUMNS('6. Patients'!$C$9:H$9),0))</f>
        <v>#VALUE!</v>
      </c>
      <c r="AZ75" s="51" t="e">
        <f>-MIN(SUMPRODUCT(--($E$9:$E$28&lt;=AZ$33),--($B$9:$B$28=$J$65),--($F$9:$F$28&gt;=AZ$33),--($C$9:$C$28=$AW75),$H$9:$H$28,M$9:M$28),VLOOKUP($AW75,'6. Patients'!$C$44:$AQ$73,COLUMNS('6. Patients'!$C$9:I$9),0))</f>
        <v>#VALUE!</v>
      </c>
      <c r="BA75" s="51" t="e">
        <f>-MIN(SUMPRODUCT(--($E$9:$E$28&lt;=BA$33),--($B$9:$B$28=$J$65),--($F$9:$F$28&gt;=BA$33),--($C$9:$C$28=$AW75),$H$9:$H$28,N$9:N$28),VLOOKUP($AW75,'6. Patients'!$C$44:$AQ$73,COLUMNS('6. Patients'!$C$9:J$9),0))</f>
        <v>#VALUE!</v>
      </c>
      <c r="BB75" s="51" t="e">
        <f>-MIN(SUMPRODUCT(--($E$9:$E$28&lt;=BB$33),--($B$9:$B$28=$J$65),--($F$9:$F$28&gt;=BB$33),--($C$9:$C$28=$AW75),$H$9:$H$28,O$9:O$28),VLOOKUP($AW75,'6. Patients'!$C$44:$AQ$73,COLUMNS('6. Patients'!$C$9:K$9),0))</f>
        <v>#VALUE!</v>
      </c>
      <c r="BC75" s="51" t="e">
        <f>-MIN(SUMPRODUCT(--($E$9:$E$28&lt;=BC$33),--($B$9:$B$28=$J$65),--($F$9:$F$28&gt;=BC$33),--($C$9:$C$28=$AW75),$H$9:$H$28,P$9:P$28),VLOOKUP($AW75,'6. Patients'!$C$44:$AQ$73,COLUMNS('6. Patients'!$C$9:L$9),0))</f>
        <v>#VALUE!</v>
      </c>
      <c r="BD75" s="51" t="e">
        <f>-MIN(SUMPRODUCT(--($E$9:$E$28&lt;=BD$33),--($B$9:$B$28=$J$65),--($F$9:$F$28&gt;=BD$33),--($C$9:$C$28=$AW75),$H$9:$H$28,Q$9:Q$28),VLOOKUP($AW75,'6. Patients'!$C$44:$AQ$73,COLUMNS('6. Patients'!$C$9:M$9),0))</f>
        <v>#VALUE!</v>
      </c>
      <c r="BE75" s="51" t="e">
        <f>-MIN(SUMPRODUCT(--($E$9:$E$28&lt;=BE$33),--($B$9:$B$28=$J$65),--($F$9:$F$28&gt;=BE$33),--($C$9:$C$28=$AW75),$H$9:$H$28,R$9:R$28),VLOOKUP($AW75,'6. Patients'!$C$44:$AQ$73,COLUMNS('6. Patients'!$C$9:N$9),0))</f>
        <v>#VALUE!</v>
      </c>
      <c r="BF75" s="51" t="e">
        <f>-MIN(SUMPRODUCT(--($E$9:$E$28&lt;=BF$33),--($B$9:$B$28=$J$65),--($F$9:$F$28&gt;=BF$33),--($C$9:$C$28=$AW75),$H$9:$H$28,S$9:S$28),VLOOKUP($AW75,'6. Patients'!$C$44:$AQ$73,COLUMNS('6. Patients'!$C$9:O$9),0))</f>
        <v>#VALUE!</v>
      </c>
      <c r="BG75" s="51" t="e">
        <f>-MIN(SUMPRODUCT(--($E$9:$E$28&lt;=BG$33),--($B$9:$B$28=$J$65),--($F$9:$F$28&gt;=BG$33),--($C$9:$C$28=$AW75),$H$9:$H$28,T$9:T$28),VLOOKUP($AW75,'6. Patients'!$C$44:$AQ$73,COLUMNS('6. Patients'!$C$9:P$9),0))</f>
        <v>#VALUE!</v>
      </c>
      <c r="BH75" s="51" t="e">
        <f>-MIN(SUMPRODUCT(--($E$9:$E$28&lt;=BH$33),--($B$9:$B$28=$J$65),--($F$9:$F$28&gt;=BH$33),--($C$9:$C$28=$AW75),$H$9:$H$28,U$9:U$28),VLOOKUP($AW75,'6. Patients'!$C$44:$AQ$73,COLUMNS('6. Patients'!$C$9:Q$9),0))</f>
        <v>#VALUE!</v>
      </c>
      <c r="BI75" s="51" t="e">
        <f>-MIN(SUMPRODUCT(--($E$9:$E$28&lt;=BI$33),--($B$9:$B$28=$J$65),--($F$9:$F$28&gt;=BI$33),--($C$9:$C$28=$AW75),$H$9:$H$28,V$9:V$28),VLOOKUP($AW75,'6. Patients'!$C$44:$AQ$73,COLUMNS('6. Patients'!$C$9:R$9),0))</f>
        <v>#VALUE!</v>
      </c>
      <c r="BJ75" s="51" t="e">
        <f>-MIN(SUMPRODUCT(--($E$9:$E$28&lt;=BJ$33),--($B$9:$B$28=$J$65),--($F$9:$F$28&gt;=BJ$33),--($C$9:$C$28=$AW75),$H$9:$H$28,W$9:W$28),VLOOKUP($AW75,'6. Patients'!$C$44:$AQ$73,COLUMNS('6. Patients'!$C$9:S$9),0))</f>
        <v>#VALUE!</v>
      </c>
      <c r="BK75" s="51" t="e">
        <f>-MIN(SUMPRODUCT(--($E$9:$E$28&lt;=BK$33),--($B$9:$B$28=$J$65),--($F$9:$F$28&gt;=BK$33),--($C$9:$C$28=$AW75),$H$9:$H$28,X$9:X$28),VLOOKUP($AW75,'6. Patients'!$C$44:$AQ$73,COLUMNS('6. Patients'!$C$9:T$9),0))</f>
        <v>#VALUE!</v>
      </c>
      <c r="BL75" s="51" t="e">
        <f>-MIN(SUMPRODUCT(--($E$9:$E$28&lt;=BL$33),--($B$9:$B$28=$J$65),--($F$9:$F$28&gt;=BL$33),--($C$9:$C$28=$AW75),$H$9:$H$28,Y$9:Y$28),VLOOKUP($AW75,'6. Patients'!$C$44:$AQ$73,COLUMNS('6. Patients'!$C$9:U$9),0))</f>
        <v>#VALUE!</v>
      </c>
      <c r="BM75" s="51" t="e">
        <f>-MIN(SUMPRODUCT(--($E$9:$E$28&lt;=BM$33),--($B$9:$B$28=$J$65),--($F$9:$F$28&gt;=BM$33),--($C$9:$C$28=$AW75),$H$9:$H$28,Z$9:Z$28),VLOOKUP($AW75,'6. Patients'!$C$44:$AQ$73,COLUMNS('6. Patients'!$C$9:V$9),0))</f>
        <v>#VALUE!</v>
      </c>
      <c r="BN75" s="51" t="e">
        <f>-MIN(SUMPRODUCT(--($E$9:$E$28&lt;=BN$33),--($B$9:$B$28=$J$65),--($F$9:$F$28&gt;=BN$33),--($C$9:$C$28=$AW75),$H$9:$H$28,AA$9:AA$28),VLOOKUP($AW75,'6. Patients'!$C$44:$AQ$73,COLUMNS('6. Patients'!$C$9:W$9),0))</f>
        <v>#VALUE!</v>
      </c>
      <c r="BO75" s="51" t="e">
        <f>-MIN(SUMPRODUCT(--($E$9:$E$28&lt;=BO$33),--($B$9:$B$28=$J$65),--($F$9:$F$28&gt;=BO$33),--($C$9:$C$28=$AW75),$H$9:$H$28,AB$9:AB$28),VLOOKUP($AW75,'6. Patients'!$C$44:$AQ$73,COLUMNS('6. Patients'!$C$9:X$9),0))</f>
        <v>#VALUE!</v>
      </c>
      <c r="BP75" s="51" t="e">
        <f>-MIN(SUMPRODUCT(--($E$9:$E$28&lt;=BP$33),--($B$9:$B$28=$J$65),--($F$9:$F$28&gt;=BP$33),--($C$9:$C$28=$AW75),$H$9:$H$28,AC$9:AC$28),VLOOKUP($AW75,'6. Patients'!$C$44:$AQ$73,COLUMNS('6. Patients'!$C$9:Y$9),0))</f>
        <v>#VALUE!</v>
      </c>
      <c r="BQ75" s="51" t="e">
        <f>-MIN(SUMPRODUCT(--($E$9:$E$28&lt;=BQ$33),--($B$9:$B$28=$J$65),--($F$9:$F$28&gt;=BQ$33),--($C$9:$C$28=$AW75),$H$9:$H$28,AD$9:AD$28),VLOOKUP($AW75,'6. Patients'!$C$44:$AQ$73,COLUMNS('6. Patients'!$C$9:Z$9),0))</f>
        <v>#VALUE!</v>
      </c>
      <c r="BR75" s="51" t="e">
        <f>-MIN(SUMPRODUCT(--($E$9:$E$28&lt;=BR$33),--($B$9:$B$28=$J$65),--($F$9:$F$28&gt;=BR$33),--($C$9:$C$28=$AW75),$H$9:$H$28,AE$9:AE$28),VLOOKUP($AW75,'6. Patients'!$C$44:$AQ$73,COLUMNS('6. Patients'!$C$9:AA$9),0))</f>
        <v>#VALUE!</v>
      </c>
      <c r="BS75" s="51" t="e">
        <f>-MIN(SUMPRODUCT(--($E$9:$E$28&lt;=BS$33),--($B$9:$B$28=$J$65),--($F$9:$F$28&gt;=BS$33),--($C$9:$C$28=$AW75),$H$9:$H$28,AF$9:AF$28),VLOOKUP($AW75,'6. Patients'!$C$44:$AQ$73,COLUMNS('6. Patients'!$C$9:AB$9),0))</f>
        <v>#VALUE!</v>
      </c>
      <c r="BT75" s="51" t="e">
        <f>-MIN(SUMPRODUCT(--($E$9:$E$28&lt;=BT$33),--($B$9:$B$28=$J$65),--($F$9:$F$28&gt;=BT$33),--($C$9:$C$28=$AW75),$H$9:$H$28,AG$9:AG$28),VLOOKUP($AW75,'6. Patients'!$C$44:$AQ$73,COLUMNS('6. Patients'!$C$9:AC$9),0))</f>
        <v>#VALUE!</v>
      </c>
      <c r="BU75" s="51" t="e">
        <f>-MIN(SUMPRODUCT(--($E$9:$E$28&lt;=BU$33),--($B$9:$B$28=$J$65),--($F$9:$F$28&gt;=BU$33),--($C$9:$C$28=$AW75),$H$9:$H$28,AH$9:AH$28),VLOOKUP($AW75,'6. Patients'!$C$44:$AQ$73,COLUMNS('6. Patients'!$C$9:AD$9),0))</f>
        <v>#VALUE!</v>
      </c>
      <c r="BV75" s="51" t="e">
        <f>-MIN(SUMPRODUCT(--($E$9:$E$28&lt;=BV$33),--($B$9:$B$28=$J$65),--($F$9:$F$28&gt;=BV$33),--($C$9:$C$28=$AW75),$H$9:$H$28,AI$9:AI$28),VLOOKUP($AW75,'6. Patients'!$C$44:$AQ$73,COLUMNS('6. Patients'!$C$9:AE$9),0))</f>
        <v>#VALUE!</v>
      </c>
      <c r="BW75" s="51" t="e">
        <f>-MIN(SUMPRODUCT(--($E$9:$E$28&lt;=BW$33),--($B$9:$B$28=$J$65),--($F$9:$F$28&gt;=BW$33),--($C$9:$C$28=$AW75),$H$9:$H$28,AJ$9:AJ$28),VLOOKUP($AW75,'6. Patients'!$C$44:$AQ$73,COLUMNS('6. Patients'!$C$9:AF$9),0))</f>
        <v>#VALUE!</v>
      </c>
      <c r="BX75" s="51" t="e">
        <f>-MIN(SUMPRODUCT(--($E$9:$E$28&lt;=BX$33),--($B$9:$B$28=$J$65),--($F$9:$F$28&gt;=BX$33),--($C$9:$C$28=$AW75),$H$9:$H$28,AK$9:AK$28),VLOOKUP($AW75,'6. Patients'!$C$44:$AQ$73,COLUMNS('6. Patients'!$C$9:AG$9),0))</f>
        <v>#VALUE!</v>
      </c>
      <c r="BY75" s="51" t="e">
        <f>-MIN(SUMPRODUCT(--($E$9:$E$28&lt;=BY$33),--($B$9:$B$28=$J$65),--($F$9:$F$28&gt;=BY$33),--($C$9:$C$28=$AW75),$H$9:$H$28,AL$9:AL$28),VLOOKUP($AW75,'6. Patients'!$C$44:$AQ$73,COLUMNS('6. Patients'!$C$9:AH$9),0))</f>
        <v>#VALUE!</v>
      </c>
      <c r="BZ75" s="51" t="e">
        <f>-MIN(SUMPRODUCT(--($E$9:$E$28&lt;=BZ$33),--($B$9:$B$28=$J$65),--($F$9:$F$28&gt;=BZ$33),--($C$9:$C$28=$AW75),$H$9:$H$28,AM$9:AM$28),VLOOKUP($AW75,'6. Patients'!$C$44:$AQ$73,COLUMNS('6. Patients'!$C$9:AI$9),0))</f>
        <v>#VALUE!</v>
      </c>
      <c r="CA75" s="51" t="e">
        <f>-MIN(SUMPRODUCT(--($E$9:$E$28&lt;=CA$33),--($B$9:$B$28=$J$65),--($F$9:$F$28&gt;=CA$33),--($C$9:$C$28=$AW75),$H$9:$H$28,AN$9:AN$28),VLOOKUP($AW75,'6. Patients'!$C$44:$AQ$73,COLUMNS('6. Patients'!$C$9:AJ$9),0))</f>
        <v>#VALUE!</v>
      </c>
      <c r="CB75" s="51" t="e">
        <f>-MIN(SUMPRODUCT(--($E$9:$E$28&lt;=CB$33),--($B$9:$B$28=$J$65),--($F$9:$F$28&gt;=CB$33),--($C$9:$C$28=$AW75),$H$9:$H$28,AO$9:AO$28),VLOOKUP($AW75,'6. Patients'!$C$44:$AQ$73,COLUMNS('6. Patients'!$C$9:AK$9),0))</f>
        <v>#VALUE!</v>
      </c>
      <c r="CC75" s="51" t="e">
        <f>-MIN(SUMPRODUCT(--($E$9:$E$28&lt;=CC$33),--($B$9:$B$28=$J$65),--($F$9:$F$28&gt;=CC$33),--($C$9:$C$28=$AW75),$H$9:$H$28,AP$9:AP$28),VLOOKUP($AW75,'6. Patients'!$C$44:$AQ$73,COLUMNS('6. Patients'!$C$9:AL$9),0))</f>
        <v>#VALUE!</v>
      </c>
      <c r="CD75" s="51" t="e">
        <f>-MIN(SUMPRODUCT(--($E$9:$E$28&lt;=CD$33),--($B$9:$B$28=$J$65),--($F$9:$F$28&gt;=CD$33),--($C$9:$C$28=$AW75),$H$9:$H$28,AQ$9:AQ$28),VLOOKUP($AW75,'6. Patients'!$C$44:$AQ$73,COLUMNS('6. Patients'!$C$9:AM$9),0))</f>
        <v>#VALUE!</v>
      </c>
      <c r="CE75" s="51" t="e">
        <f>-MIN(SUMPRODUCT(--($E$9:$E$28&lt;=CE$33),--($B$9:$B$28=$J$65),--($F$9:$F$28&gt;=CE$33),--($C$9:$C$28=$AW75),$H$9:$H$28,AR$9:AR$28),VLOOKUP($AW75,'6. Patients'!$C$44:$AQ$73,COLUMNS('6. Patients'!$C$9:AN$9),0))</f>
        <v>#VALUE!</v>
      </c>
      <c r="CF75" s="51" t="e">
        <f>-MIN(SUMPRODUCT(--($E$9:$E$28&lt;=CF$33),--($B$9:$B$28=$J$65),--($F$9:$F$28&gt;=CF$33),--($C$9:$C$28=$AW75),$H$9:$H$28,AS$9:AS$28),VLOOKUP($AW75,'6. Patients'!$C$44:$AQ$73,COLUMNS('6. Patients'!$C$9:AO$9),0))</f>
        <v>#VALUE!</v>
      </c>
      <c r="CG75" s="51" t="e">
        <f>-MIN(SUMPRODUCT(--($E$9:$E$28&lt;=CG$33),--($B$9:$B$28=$J$65),--($F$9:$F$28&gt;=CG$33),--($C$9:$C$28=$AW75),$H$9:$H$28,AT$9:AT$28),VLOOKUP($AW75,'6. Patients'!$C$44:$AQ$73,COLUMNS('6. Patients'!$C$9:AP$9),0))</f>
        <v>#VALUE!</v>
      </c>
      <c r="CI75" s="5" t="str">
        <f t="shared" si="123"/>
        <v/>
      </c>
      <c r="CJ75" s="51">
        <f t="shared" si="124"/>
        <v>0</v>
      </c>
      <c r="CK75" s="51">
        <f t="shared" si="125"/>
        <v>0</v>
      </c>
      <c r="CL75" s="51">
        <f t="shared" si="126"/>
        <v>0</v>
      </c>
      <c r="CM75" s="51">
        <f t="shared" si="127"/>
        <v>0</v>
      </c>
      <c r="CN75" s="51">
        <f t="shared" si="128"/>
        <v>0</v>
      </c>
      <c r="CO75" s="51">
        <f t="shared" si="129"/>
        <v>0</v>
      </c>
      <c r="CP75" s="51">
        <f t="shared" si="130"/>
        <v>0</v>
      </c>
      <c r="CQ75" s="51">
        <f t="shared" si="131"/>
        <v>0</v>
      </c>
      <c r="CR75" s="51">
        <f t="shared" si="132"/>
        <v>0</v>
      </c>
      <c r="CS75" s="51">
        <f t="shared" si="133"/>
        <v>0</v>
      </c>
      <c r="CT75" s="51">
        <f t="shared" si="134"/>
        <v>0</v>
      </c>
      <c r="CU75" s="51">
        <f t="shared" si="135"/>
        <v>0</v>
      </c>
      <c r="CV75" s="51">
        <f t="shared" si="136"/>
        <v>0</v>
      </c>
      <c r="CW75" s="51">
        <f t="shared" si="137"/>
        <v>0</v>
      </c>
      <c r="CX75" s="51">
        <f t="shared" si="138"/>
        <v>0</v>
      </c>
      <c r="CY75" s="51">
        <f t="shared" si="139"/>
        <v>0</v>
      </c>
      <c r="CZ75" s="51">
        <f t="shared" si="140"/>
        <v>0</v>
      </c>
      <c r="DA75" s="51">
        <f t="shared" si="141"/>
        <v>0</v>
      </c>
      <c r="DB75" s="51">
        <f t="shared" si="142"/>
        <v>0</v>
      </c>
      <c r="DC75" s="51">
        <f t="shared" si="143"/>
        <v>0</v>
      </c>
      <c r="DD75" s="51">
        <f t="shared" si="144"/>
        <v>0</v>
      </c>
      <c r="DE75" s="51">
        <f t="shared" si="145"/>
        <v>0</v>
      </c>
      <c r="DF75" s="51">
        <f t="shared" si="146"/>
        <v>0</v>
      </c>
      <c r="DG75" s="51">
        <f t="shared" si="147"/>
        <v>0</v>
      </c>
      <c r="DH75" s="51">
        <f t="shared" si="148"/>
        <v>0</v>
      </c>
      <c r="DI75" s="51">
        <f t="shared" si="149"/>
        <v>0</v>
      </c>
      <c r="DJ75" s="51">
        <f t="shared" si="150"/>
        <v>0</v>
      </c>
      <c r="DK75" s="51">
        <f t="shared" si="151"/>
        <v>0</v>
      </c>
      <c r="DL75" s="51">
        <f t="shared" si="152"/>
        <v>0</v>
      </c>
      <c r="DM75" s="51">
        <f t="shared" si="153"/>
        <v>0</v>
      </c>
      <c r="DN75" s="51">
        <f t="shared" si="154"/>
        <v>0</v>
      </c>
      <c r="DO75" s="51">
        <f t="shared" si="155"/>
        <v>0</v>
      </c>
      <c r="DP75" s="51">
        <f t="shared" si="156"/>
        <v>0</v>
      </c>
      <c r="DQ75" s="51">
        <f t="shared" si="157"/>
        <v>0</v>
      </c>
      <c r="DR75" s="51">
        <f t="shared" si="158"/>
        <v>0</v>
      </c>
      <c r="DS75" s="51">
        <f t="shared" si="159"/>
        <v>0</v>
      </c>
    </row>
    <row r="76" spans="10:123" x14ac:dyDescent="0.3">
      <c r="J76" s="5" t="str">
        <f>'6. Patients'!C54</f>
        <v/>
      </c>
      <c r="K76" s="5"/>
      <c r="L76" s="99">
        <f t="shared" si="86"/>
        <v>0</v>
      </c>
      <c r="M76" s="99" t="e">
        <f t="shared" si="87"/>
        <v>#VALUE!</v>
      </c>
      <c r="N76" s="99" t="e">
        <f t="shared" si="88"/>
        <v>#VALUE!</v>
      </c>
      <c r="O76" s="99" t="e">
        <f t="shared" si="89"/>
        <v>#VALUE!</v>
      </c>
      <c r="P76" s="99" t="e">
        <f t="shared" si="90"/>
        <v>#VALUE!</v>
      </c>
      <c r="Q76" s="99" t="e">
        <f t="shared" si="91"/>
        <v>#VALUE!</v>
      </c>
      <c r="R76" s="99" t="e">
        <f t="shared" si="92"/>
        <v>#VALUE!</v>
      </c>
      <c r="S76" s="99" t="e">
        <f t="shared" si="93"/>
        <v>#VALUE!</v>
      </c>
      <c r="T76" s="99" t="e">
        <f t="shared" si="94"/>
        <v>#VALUE!</v>
      </c>
      <c r="U76" s="99" t="e">
        <f t="shared" si="95"/>
        <v>#VALUE!</v>
      </c>
      <c r="V76" s="99" t="e">
        <f t="shared" si="96"/>
        <v>#VALUE!</v>
      </c>
      <c r="W76" s="99" t="e">
        <f t="shared" si="97"/>
        <v>#VALUE!</v>
      </c>
      <c r="X76" s="99" t="e">
        <f t="shared" si="98"/>
        <v>#VALUE!</v>
      </c>
      <c r="Y76" s="99" t="e">
        <f t="shared" si="99"/>
        <v>#VALUE!</v>
      </c>
      <c r="Z76" s="99" t="e">
        <f t="shared" si="100"/>
        <v>#VALUE!</v>
      </c>
      <c r="AA76" s="99" t="e">
        <f t="shared" si="101"/>
        <v>#VALUE!</v>
      </c>
      <c r="AB76" s="99" t="e">
        <f t="shared" si="102"/>
        <v>#VALUE!</v>
      </c>
      <c r="AC76" s="99" t="e">
        <f t="shared" si="103"/>
        <v>#VALUE!</v>
      </c>
      <c r="AD76" s="99" t="e">
        <f t="shared" si="104"/>
        <v>#VALUE!</v>
      </c>
      <c r="AE76" s="99" t="e">
        <f t="shared" si="105"/>
        <v>#VALUE!</v>
      </c>
      <c r="AF76" s="99" t="e">
        <f t="shared" si="106"/>
        <v>#VALUE!</v>
      </c>
      <c r="AG76" s="99" t="e">
        <f t="shared" si="107"/>
        <v>#VALUE!</v>
      </c>
      <c r="AH76" s="99" t="e">
        <f t="shared" si="108"/>
        <v>#VALUE!</v>
      </c>
      <c r="AI76" s="99" t="e">
        <f t="shared" si="109"/>
        <v>#VALUE!</v>
      </c>
      <c r="AJ76" s="99" t="e">
        <f t="shared" si="110"/>
        <v>#VALUE!</v>
      </c>
      <c r="AK76" s="99" t="e">
        <f t="shared" si="111"/>
        <v>#VALUE!</v>
      </c>
      <c r="AL76" s="99" t="e">
        <f t="shared" si="112"/>
        <v>#VALUE!</v>
      </c>
      <c r="AM76" s="99" t="e">
        <f t="shared" si="113"/>
        <v>#VALUE!</v>
      </c>
      <c r="AN76" s="99" t="e">
        <f t="shared" si="114"/>
        <v>#VALUE!</v>
      </c>
      <c r="AO76" s="99" t="e">
        <f t="shared" si="115"/>
        <v>#VALUE!</v>
      </c>
      <c r="AP76" s="99" t="e">
        <f t="shared" si="116"/>
        <v>#VALUE!</v>
      </c>
      <c r="AQ76" s="99" t="e">
        <f t="shared" si="117"/>
        <v>#VALUE!</v>
      </c>
      <c r="AR76" s="99" t="e">
        <f t="shared" si="118"/>
        <v>#VALUE!</v>
      </c>
      <c r="AS76" s="99" t="e">
        <f t="shared" si="119"/>
        <v>#VALUE!</v>
      </c>
      <c r="AT76" s="99" t="e">
        <f t="shared" si="120"/>
        <v>#VALUE!</v>
      </c>
      <c r="AU76" s="99" t="e">
        <f t="shared" si="121"/>
        <v>#VALUE!</v>
      </c>
      <c r="AW76" s="5" t="str">
        <f t="shared" si="122"/>
        <v/>
      </c>
      <c r="AX76" s="51">
        <f>-MIN(SUMPRODUCT(--($E$9:$E$28&lt;=AX$33),--($B$9:$B$28=$J$65),--($F$9:$F$28&gt;=AX$33),--($C$9:$C$28=$AW76),$H$9:$H$28,K$9:K$28),VLOOKUP($AW76,'6. Patients'!$C$44:$AQ$73,COLUMNS('6. Patients'!$C$9:G$9),0))</f>
        <v>0</v>
      </c>
      <c r="AY76" s="51" t="e">
        <f>-MIN(SUMPRODUCT(--($E$9:$E$28&lt;=AY$33),--($B$9:$B$28=$J$65),--($F$9:$F$28&gt;=AY$33),--($C$9:$C$28=$AW76),$H$9:$H$28,L$9:L$28),VLOOKUP($AW76,'6. Patients'!$C$44:$AQ$73,COLUMNS('6. Patients'!$C$9:H$9),0))</f>
        <v>#VALUE!</v>
      </c>
      <c r="AZ76" s="51" t="e">
        <f>-MIN(SUMPRODUCT(--($E$9:$E$28&lt;=AZ$33),--($B$9:$B$28=$J$65),--($F$9:$F$28&gt;=AZ$33),--($C$9:$C$28=$AW76),$H$9:$H$28,M$9:M$28),VLOOKUP($AW76,'6. Patients'!$C$44:$AQ$73,COLUMNS('6. Patients'!$C$9:I$9),0))</f>
        <v>#VALUE!</v>
      </c>
      <c r="BA76" s="51" t="e">
        <f>-MIN(SUMPRODUCT(--($E$9:$E$28&lt;=BA$33),--($B$9:$B$28=$J$65),--($F$9:$F$28&gt;=BA$33),--($C$9:$C$28=$AW76),$H$9:$H$28,N$9:N$28),VLOOKUP($AW76,'6. Patients'!$C$44:$AQ$73,COLUMNS('6. Patients'!$C$9:J$9),0))</f>
        <v>#VALUE!</v>
      </c>
      <c r="BB76" s="51" t="e">
        <f>-MIN(SUMPRODUCT(--($E$9:$E$28&lt;=BB$33),--($B$9:$B$28=$J$65),--($F$9:$F$28&gt;=BB$33),--($C$9:$C$28=$AW76),$H$9:$H$28,O$9:O$28),VLOOKUP($AW76,'6. Patients'!$C$44:$AQ$73,COLUMNS('6. Patients'!$C$9:K$9),0))</f>
        <v>#VALUE!</v>
      </c>
      <c r="BC76" s="51" t="e">
        <f>-MIN(SUMPRODUCT(--($E$9:$E$28&lt;=BC$33),--($B$9:$B$28=$J$65),--($F$9:$F$28&gt;=BC$33),--($C$9:$C$28=$AW76),$H$9:$H$28,P$9:P$28),VLOOKUP($AW76,'6. Patients'!$C$44:$AQ$73,COLUMNS('6. Patients'!$C$9:L$9),0))</f>
        <v>#VALUE!</v>
      </c>
      <c r="BD76" s="51" t="e">
        <f>-MIN(SUMPRODUCT(--($E$9:$E$28&lt;=BD$33),--($B$9:$B$28=$J$65),--($F$9:$F$28&gt;=BD$33),--($C$9:$C$28=$AW76),$H$9:$H$28,Q$9:Q$28),VLOOKUP($AW76,'6. Patients'!$C$44:$AQ$73,COLUMNS('6. Patients'!$C$9:M$9),0))</f>
        <v>#VALUE!</v>
      </c>
      <c r="BE76" s="51" t="e">
        <f>-MIN(SUMPRODUCT(--($E$9:$E$28&lt;=BE$33),--($B$9:$B$28=$J$65),--($F$9:$F$28&gt;=BE$33),--($C$9:$C$28=$AW76),$H$9:$H$28,R$9:R$28),VLOOKUP($AW76,'6. Patients'!$C$44:$AQ$73,COLUMNS('6. Patients'!$C$9:N$9),0))</f>
        <v>#VALUE!</v>
      </c>
      <c r="BF76" s="51" t="e">
        <f>-MIN(SUMPRODUCT(--($E$9:$E$28&lt;=BF$33),--($B$9:$B$28=$J$65),--($F$9:$F$28&gt;=BF$33),--($C$9:$C$28=$AW76),$H$9:$H$28,S$9:S$28),VLOOKUP($AW76,'6. Patients'!$C$44:$AQ$73,COLUMNS('6. Patients'!$C$9:O$9),0))</f>
        <v>#VALUE!</v>
      </c>
      <c r="BG76" s="51" t="e">
        <f>-MIN(SUMPRODUCT(--($E$9:$E$28&lt;=BG$33),--($B$9:$B$28=$J$65),--($F$9:$F$28&gt;=BG$33),--($C$9:$C$28=$AW76),$H$9:$H$28,T$9:T$28),VLOOKUP($AW76,'6. Patients'!$C$44:$AQ$73,COLUMNS('6. Patients'!$C$9:P$9),0))</f>
        <v>#VALUE!</v>
      </c>
      <c r="BH76" s="51" t="e">
        <f>-MIN(SUMPRODUCT(--($E$9:$E$28&lt;=BH$33),--($B$9:$B$28=$J$65),--($F$9:$F$28&gt;=BH$33),--($C$9:$C$28=$AW76),$H$9:$H$28,U$9:U$28),VLOOKUP($AW76,'6. Patients'!$C$44:$AQ$73,COLUMNS('6. Patients'!$C$9:Q$9),0))</f>
        <v>#VALUE!</v>
      </c>
      <c r="BI76" s="51" t="e">
        <f>-MIN(SUMPRODUCT(--($E$9:$E$28&lt;=BI$33),--($B$9:$B$28=$J$65),--($F$9:$F$28&gt;=BI$33),--($C$9:$C$28=$AW76),$H$9:$H$28,V$9:V$28),VLOOKUP($AW76,'6. Patients'!$C$44:$AQ$73,COLUMNS('6. Patients'!$C$9:R$9),0))</f>
        <v>#VALUE!</v>
      </c>
      <c r="BJ76" s="51" t="e">
        <f>-MIN(SUMPRODUCT(--($E$9:$E$28&lt;=BJ$33),--($B$9:$B$28=$J$65),--($F$9:$F$28&gt;=BJ$33),--($C$9:$C$28=$AW76),$H$9:$H$28,W$9:W$28),VLOOKUP($AW76,'6. Patients'!$C$44:$AQ$73,COLUMNS('6. Patients'!$C$9:S$9),0))</f>
        <v>#VALUE!</v>
      </c>
      <c r="BK76" s="51" t="e">
        <f>-MIN(SUMPRODUCT(--($E$9:$E$28&lt;=BK$33),--($B$9:$B$28=$J$65),--($F$9:$F$28&gt;=BK$33),--($C$9:$C$28=$AW76),$H$9:$H$28,X$9:X$28),VLOOKUP($AW76,'6. Patients'!$C$44:$AQ$73,COLUMNS('6. Patients'!$C$9:T$9),0))</f>
        <v>#VALUE!</v>
      </c>
      <c r="BL76" s="51" t="e">
        <f>-MIN(SUMPRODUCT(--($E$9:$E$28&lt;=BL$33),--($B$9:$B$28=$J$65),--($F$9:$F$28&gt;=BL$33),--($C$9:$C$28=$AW76),$H$9:$H$28,Y$9:Y$28),VLOOKUP($AW76,'6. Patients'!$C$44:$AQ$73,COLUMNS('6. Patients'!$C$9:U$9),0))</f>
        <v>#VALUE!</v>
      </c>
      <c r="BM76" s="51" t="e">
        <f>-MIN(SUMPRODUCT(--($E$9:$E$28&lt;=BM$33),--($B$9:$B$28=$J$65),--($F$9:$F$28&gt;=BM$33),--($C$9:$C$28=$AW76),$H$9:$H$28,Z$9:Z$28),VLOOKUP($AW76,'6. Patients'!$C$44:$AQ$73,COLUMNS('6. Patients'!$C$9:V$9),0))</f>
        <v>#VALUE!</v>
      </c>
      <c r="BN76" s="51" t="e">
        <f>-MIN(SUMPRODUCT(--($E$9:$E$28&lt;=BN$33),--($B$9:$B$28=$J$65),--($F$9:$F$28&gt;=BN$33),--($C$9:$C$28=$AW76),$H$9:$H$28,AA$9:AA$28),VLOOKUP($AW76,'6. Patients'!$C$44:$AQ$73,COLUMNS('6. Patients'!$C$9:W$9),0))</f>
        <v>#VALUE!</v>
      </c>
      <c r="BO76" s="51" t="e">
        <f>-MIN(SUMPRODUCT(--($E$9:$E$28&lt;=BO$33),--($B$9:$B$28=$J$65),--($F$9:$F$28&gt;=BO$33),--($C$9:$C$28=$AW76),$H$9:$H$28,AB$9:AB$28),VLOOKUP($AW76,'6. Patients'!$C$44:$AQ$73,COLUMNS('6. Patients'!$C$9:X$9),0))</f>
        <v>#VALUE!</v>
      </c>
      <c r="BP76" s="51" t="e">
        <f>-MIN(SUMPRODUCT(--($E$9:$E$28&lt;=BP$33),--($B$9:$B$28=$J$65),--($F$9:$F$28&gt;=BP$33),--($C$9:$C$28=$AW76),$H$9:$H$28,AC$9:AC$28),VLOOKUP($AW76,'6. Patients'!$C$44:$AQ$73,COLUMNS('6. Patients'!$C$9:Y$9),0))</f>
        <v>#VALUE!</v>
      </c>
      <c r="BQ76" s="51" t="e">
        <f>-MIN(SUMPRODUCT(--($E$9:$E$28&lt;=BQ$33),--($B$9:$B$28=$J$65),--($F$9:$F$28&gt;=BQ$33),--($C$9:$C$28=$AW76),$H$9:$H$28,AD$9:AD$28),VLOOKUP($AW76,'6. Patients'!$C$44:$AQ$73,COLUMNS('6. Patients'!$C$9:Z$9),0))</f>
        <v>#VALUE!</v>
      </c>
      <c r="BR76" s="51" t="e">
        <f>-MIN(SUMPRODUCT(--($E$9:$E$28&lt;=BR$33),--($B$9:$B$28=$J$65),--($F$9:$F$28&gt;=BR$33),--($C$9:$C$28=$AW76),$H$9:$H$28,AE$9:AE$28),VLOOKUP($AW76,'6. Patients'!$C$44:$AQ$73,COLUMNS('6. Patients'!$C$9:AA$9),0))</f>
        <v>#VALUE!</v>
      </c>
      <c r="BS76" s="51" t="e">
        <f>-MIN(SUMPRODUCT(--($E$9:$E$28&lt;=BS$33),--($B$9:$B$28=$J$65),--($F$9:$F$28&gt;=BS$33),--($C$9:$C$28=$AW76),$H$9:$H$28,AF$9:AF$28),VLOOKUP($AW76,'6. Patients'!$C$44:$AQ$73,COLUMNS('6. Patients'!$C$9:AB$9),0))</f>
        <v>#VALUE!</v>
      </c>
      <c r="BT76" s="51" t="e">
        <f>-MIN(SUMPRODUCT(--($E$9:$E$28&lt;=BT$33),--($B$9:$B$28=$J$65),--($F$9:$F$28&gt;=BT$33),--($C$9:$C$28=$AW76),$H$9:$H$28,AG$9:AG$28),VLOOKUP($AW76,'6. Patients'!$C$44:$AQ$73,COLUMNS('6. Patients'!$C$9:AC$9),0))</f>
        <v>#VALUE!</v>
      </c>
      <c r="BU76" s="51" t="e">
        <f>-MIN(SUMPRODUCT(--($E$9:$E$28&lt;=BU$33),--($B$9:$B$28=$J$65),--($F$9:$F$28&gt;=BU$33),--($C$9:$C$28=$AW76),$H$9:$H$28,AH$9:AH$28),VLOOKUP($AW76,'6. Patients'!$C$44:$AQ$73,COLUMNS('6. Patients'!$C$9:AD$9),0))</f>
        <v>#VALUE!</v>
      </c>
      <c r="BV76" s="51" t="e">
        <f>-MIN(SUMPRODUCT(--($E$9:$E$28&lt;=BV$33),--($B$9:$B$28=$J$65),--($F$9:$F$28&gt;=BV$33),--($C$9:$C$28=$AW76),$H$9:$H$28,AI$9:AI$28),VLOOKUP($AW76,'6. Patients'!$C$44:$AQ$73,COLUMNS('6. Patients'!$C$9:AE$9),0))</f>
        <v>#VALUE!</v>
      </c>
      <c r="BW76" s="51" t="e">
        <f>-MIN(SUMPRODUCT(--($E$9:$E$28&lt;=BW$33),--($B$9:$B$28=$J$65),--($F$9:$F$28&gt;=BW$33),--($C$9:$C$28=$AW76),$H$9:$H$28,AJ$9:AJ$28),VLOOKUP($AW76,'6. Patients'!$C$44:$AQ$73,COLUMNS('6. Patients'!$C$9:AF$9),0))</f>
        <v>#VALUE!</v>
      </c>
      <c r="BX76" s="51" t="e">
        <f>-MIN(SUMPRODUCT(--($E$9:$E$28&lt;=BX$33),--($B$9:$B$28=$J$65),--($F$9:$F$28&gt;=BX$33),--($C$9:$C$28=$AW76),$H$9:$H$28,AK$9:AK$28),VLOOKUP($AW76,'6. Patients'!$C$44:$AQ$73,COLUMNS('6. Patients'!$C$9:AG$9),0))</f>
        <v>#VALUE!</v>
      </c>
      <c r="BY76" s="51" t="e">
        <f>-MIN(SUMPRODUCT(--($E$9:$E$28&lt;=BY$33),--($B$9:$B$28=$J$65),--($F$9:$F$28&gt;=BY$33),--($C$9:$C$28=$AW76),$H$9:$H$28,AL$9:AL$28),VLOOKUP($AW76,'6. Patients'!$C$44:$AQ$73,COLUMNS('6. Patients'!$C$9:AH$9),0))</f>
        <v>#VALUE!</v>
      </c>
      <c r="BZ76" s="51" t="e">
        <f>-MIN(SUMPRODUCT(--($E$9:$E$28&lt;=BZ$33),--($B$9:$B$28=$J$65),--($F$9:$F$28&gt;=BZ$33),--($C$9:$C$28=$AW76),$H$9:$H$28,AM$9:AM$28),VLOOKUP($AW76,'6. Patients'!$C$44:$AQ$73,COLUMNS('6. Patients'!$C$9:AI$9),0))</f>
        <v>#VALUE!</v>
      </c>
      <c r="CA76" s="51" t="e">
        <f>-MIN(SUMPRODUCT(--($E$9:$E$28&lt;=CA$33),--($B$9:$B$28=$J$65),--($F$9:$F$28&gt;=CA$33),--($C$9:$C$28=$AW76),$H$9:$H$28,AN$9:AN$28),VLOOKUP($AW76,'6. Patients'!$C$44:$AQ$73,COLUMNS('6. Patients'!$C$9:AJ$9),0))</f>
        <v>#VALUE!</v>
      </c>
      <c r="CB76" s="51" t="e">
        <f>-MIN(SUMPRODUCT(--($E$9:$E$28&lt;=CB$33),--($B$9:$B$28=$J$65),--($F$9:$F$28&gt;=CB$33),--($C$9:$C$28=$AW76),$H$9:$H$28,AO$9:AO$28),VLOOKUP($AW76,'6. Patients'!$C$44:$AQ$73,COLUMNS('6. Patients'!$C$9:AK$9),0))</f>
        <v>#VALUE!</v>
      </c>
      <c r="CC76" s="51" t="e">
        <f>-MIN(SUMPRODUCT(--($E$9:$E$28&lt;=CC$33),--($B$9:$B$28=$J$65),--($F$9:$F$28&gt;=CC$33),--($C$9:$C$28=$AW76),$H$9:$H$28,AP$9:AP$28),VLOOKUP($AW76,'6. Patients'!$C$44:$AQ$73,COLUMNS('6. Patients'!$C$9:AL$9),0))</f>
        <v>#VALUE!</v>
      </c>
      <c r="CD76" s="51" t="e">
        <f>-MIN(SUMPRODUCT(--($E$9:$E$28&lt;=CD$33),--($B$9:$B$28=$J$65),--($F$9:$F$28&gt;=CD$33),--($C$9:$C$28=$AW76),$H$9:$H$28,AQ$9:AQ$28),VLOOKUP($AW76,'6. Patients'!$C$44:$AQ$73,COLUMNS('6. Patients'!$C$9:AM$9),0))</f>
        <v>#VALUE!</v>
      </c>
      <c r="CE76" s="51" t="e">
        <f>-MIN(SUMPRODUCT(--($E$9:$E$28&lt;=CE$33),--($B$9:$B$28=$J$65),--($F$9:$F$28&gt;=CE$33),--($C$9:$C$28=$AW76),$H$9:$H$28,AR$9:AR$28),VLOOKUP($AW76,'6. Patients'!$C$44:$AQ$73,COLUMNS('6. Patients'!$C$9:AN$9),0))</f>
        <v>#VALUE!</v>
      </c>
      <c r="CF76" s="51" t="e">
        <f>-MIN(SUMPRODUCT(--($E$9:$E$28&lt;=CF$33),--($B$9:$B$28=$J$65),--($F$9:$F$28&gt;=CF$33),--($C$9:$C$28=$AW76),$H$9:$H$28,AS$9:AS$28),VLOOKUP($AW76,'6. Patients'!$C$44:$AQ$73,COLUMNS('6. Patients'!$C$9:AO$9),0))</f>
        <v>#VALUE!</v>
      </c>
      <c r="CG76" s="51" t="e">
        <f>-MIN(SUMPRODUCT(--($E$9:$E$28&lt;=CG$33),--($B$9:$B$28=$J$65),--($F$9:$F$28&gt;=CG$33),--($C$9:$C$28=$AW76),$H$9:$H$28,AT$9:AT$28),VLOOKUP($AW76,'6. Patients'!$C$44:$AQ$73,COLUMNS('6. Patients'!$C$9:AP$9),0))</f>
        <v>#VALUE!</v>
      </c>
      <c r="CI76" s="5" t="str">
        <f t="shared" si="123"/>
        <v/>
      </c>
      <c r="CJ76" s="51">
        <f t="shared" si="124"/>
        <v>0</v>
      </c>
      <c r="CK76" s="51">
        <f t="shared" si="125"/>
        <v>0</v>
      </c>
      <c r="CL76" s="51">
        <f t="shared" si="126"/>
        <v>0</v>
      </c>
      <c r="CM76" s="51">
        <f t="shared" si="127"/>
        <v>0</v>
      </c>
      <c r="CN76" s="51">
        <f t="shared" si="128"/>
        <v>0</v>
      </c>
      <c r="CO76" s="51">
        <f t="shared" si="129"/>
        <v>0</v>
      </c>
      <c r="CP76" s="51">
        <f t="shared" si="130"/>
        <v>0</v>
      </c>
      <c r="CQ76" s="51">
        <f t="shared" si="131"/>
        <v>0</v>
      </c>
      <c r="CR76" s="51">
        <f t="shared" si="132"/>
        <v>0</v>
      </c>
      <c r="CS76" s="51">
        <f t="shared" si="133"/>
        <v>0</v>
      </c>
      <c r="CT76" s="51">
        <f t="shared" si="134"/>
        <v>0</v>
      </c>
      <c r="CU76" s="51">
        <f t="shared" si="135"/>
        <v>0</v>
      </c>
      <c r="CV76" s="51">
        <f t="shared" si="136"/>
        <v>0</v>
      </c>
      <c r="CW76" s="51">
        <f t="shared" si="137"/>
        <v>0</v>
      </c>
      <c r="CX76" s="51">
        <f t="shared" si="138"/>
        <v>0</v>
      </c>
      <c r="CY76" s="51">
        <f t="shared" si="139"/>
        <v>0</v>
      </c>
      <c r="CZ76" s="51">
        <f t="shared" si="140"/>
        <v>0</v>
      </c>
      <c r="DA76" s="51">
        <f t="shared" si="141"/>
        <v>0</v>
      </c>
      <c r="DB76" s="51">
        <f t="shared" si="142"/>
        <v>0</v>
      </c>
      <c r="DC76" s="51">
        <f t="shared" si="143"/>
        <v>0</v>
      </c>
      <c r="DD76" s="51">
        <f t="shared" si="144"/>
        <v>0</v>
      </c>
      <c r="DE76" s="51">
        <f t="shared" si="145"/>
        <v>0</v>
      </c>
      <c r="DF76" s="51">
        <f t="shared" si="146"/>
        <v>0</v>
      </c>
      <c r="DG76" s="51">
        <f t="shared" si="147"/>
        <v>0</v>
      </c>
      <c r="DH76" s="51">
        <f t="shared" si="148"/>
        <v>0</v>
      </c>
      <c r="DI76" s="51">
        <f t="shared" si="149"/>
        <v>0</v>
      </c>
      <c r="DJ76" s="51">
        <f t="shared" si="150"/>
        <v>0</v>
      </c>
      <c r="DK76" s="51">
        <f t="shared" si="151"/>
        <v>0</v>
      </c>
      <c r="DL76" s="51">
        <f t="shared" si="152"/>
        <v>0</v>
      </c>
      <c r="DM76" s="51">
        <f t="shared" si="153"/>
        <v>0</v>
      </c>
      <c r="DN76" s="51">
        <f t="shared" si="154"/>
        <v>0</v>
      </c>
      <c r="DO76" s="51">
        <f t="shared" si="155"/>
        <v>0</v>
      </c>
      <c r="DP76" s="51">
        <f t="shared" si="156"/>
        <v>0</v>
      </c>
      <c r="DQ76" s="51">
        <f t="shared" si="157"/>
        <v>0</v>
      </c>
      <c r="DR76" s="51">
        <f t="shared" si="158"/>
        <v>0</v>
      </c>
      <c r="DS76" s="51">
        <f t="shared" si="159"/>
        <v>0</v>
      </c>
    </row>
    <row r="77" spans="10:123" x14ac:dyDescent="0.3">
      <c r="J77" s="5" t="str">
        <f>'6. Patients'!C55</f>
        <v/>
      </c>
      <c r="K77" s="5"/>
      <c r="L77" s="99">
        <f t="shared" si="86"/>
        <v>0</v>
      </c>
      <c r="M77" s="99" t="e">
        <f t="shared" si="87"/>
        <v>#VALUE!</v>
      </c>
      <c r="N77" s="99" t="e">
        <f t="shared" si="88"/>
        <v>#VALUE!</v>
      </c>
      <c r="O77" s="99" t="e">
        <f t="shared" si="89"/>
        <v>#VALUE!</v>
      </c>
      <c r="P77" s="99" t="e">
        <f t="shared" si="90"/>
        <v>#VALUE!</v>
      </c>
      <c r="Q77" s="99" t="e">
        <f t="shared" si="91"/>
        <v>#VALUE!</v>
      </c>
      <c r="R77" s="99" t="e">
        <f t="shared" si="92"/>
        <v>#VALUE!</v>
      </c>
      <c r="S77" s="99" t="e">
        <f t="shared" si="93"/>
        <v>#VALUE!</v>
      </c>
      <c r="T77" s="99" t="e">
        <f t="shared" si="94"/>
        <v>#VALUE!</v>
      </c>
      <c r="U77" s="99" t="e">
        <f t="shared" si="95"/>
        <v>#VALUE!</v>
      </c>
      <c r="V77" s="99" t="e">
        <f t="shared" si="96"/>
        <v>#VALUE!</v>
      </c>
      <c r="W77" s="99" t="e">
        <f t="shared" si="97"/>
        <v>#VALUE!</v>
      </c>
      <c r="X77" s="99" t="e">
        <f t="shared" si="98"/>
        <v>#VALUE!</v>
      </c>
      <c r="Y77" s="99" t="e">
        <f t="shared" si="99"/>
        <v>#VALUE!</v>
      </c>
      <c r="Z77" s="99" t="e">
        <f t="shared" si="100"/>
        <v>#VALUE!</v>
      </c>
      <c r="AA77" s="99" t="e">
        <f t="shared" si="101"/>
        <v>#VALUE!</v>
      </c>
      <c r="AB77" s="99" t="e">
        <f t="shared" si="102"/>
        <v>#VALUE!</v>
      </c>
      <c r="AC77" s="99" t="e">
        <f t="shared" si="103"/>
        <v>#VALUE!</v>
      </c>
      <c r="AD77" s="99" t="e">
        <f t="shared" si="104"/>
        <v>#VALUE!</v>
      </c>
      <c r="AE77" s="99" t="e">
        <f t="shared" si="105"/>
        <v>#VALUE!</v>
      </c>
      <c r="AF77" s="99" t="e">
        <f t="shared" si="106"/>
        <v>#VALUE!</v>
      </c>
      <c r="AG77" s="99" t="e">
        <f t="shared" si="107"/>
        <v>#VALUE!</v>
      </c>
      <c r="AH77" s="99" t="e">
        <f t="shared" si="108"/>
        <v>#VALUE!</v>
      </c>
      <c r="AI77" s="99" t="e">
        <f t="shared" si="109"/>
        <v>#VALUE!</v>
      </c>
      <c r="AJ77" s="99" t="e">
        <f t="shared" si="110"/>
        <v>#VALUE!</v>
      </c>
      <c r="AK77" s="99" t="e">
        <f t="shared" si="111"/>
        <v>#VALUE!</v>
      </c>
      <c r="AL77" s="99" t="e">
        <f t="shared" si="112"/>
        <v>#VALUE!</v>
      </c>
      <c r="AM77" s="99" t="e">
        <f t="shared" si="113"/>
        <v>#VALUE!</v>
      </c>
      <c r="AN77" s="99" t="e">
        <f t="shared" si="114"/>
        <v>#VALUE!</v>
      </c>
      <c r="AO77" s="99" t="e">
        <f t="shared" si="115"/>
        <v>#VALUE!</v>
      </c>
      <c r="AP77" s="99" t="e">
        <f t="shared" si="116"/>
        <v>#VALUE!</v>
      </c>
      <c r="AQ77" s="99" t="e">
        <f t="shared" si="117"/>
        <v>#VALUE!</v>
      </c>
      <c r="AR77" s="99" t="e">
        <f t="shared" si="118"/>
        <v>#VALUE!</v>
      </c>
      <c r="AS77" s="99" t="e">
        <f t="shared" si="119"/>
        <v>#VALUE!</v>
      </c>
      <c r="AT77" s="99" t="e">
        <f t="shared" si="120"/>
        <v>#VALUE!</v>
      </c>
      <c r="AU77" s="99" t="e">
        <f t="shared" si="121"/>
        <v>#VALUE!</v>
      </c>
      <c r="AW77" s="5" t="str">
        <f t="shared" si="122"/>
        <v/>
      </c>
      <c r="AX77" s="51">
        <f>-MIN(SUMPRODUCT(--($E$9:$E$28&lt;=AX$33),--($B$9:$B$28=$J$65),--($F$9:$F$28&gt;=AX$33),--($C$9:$C$28=$AW77),$H$9:$H$28,K$9:K$28),VLOOKUP($AW77,'6. Patients'!$C$44:$AQ$73,COLUMNS('6. Patients'!$C$9:G$9),0))</f>
        <v>0</v>
      </c>
      <c r="AY77" s="51" t="e">
        <f>-MIN(SUMPRODUCT(--($E$9:$E$28&lt;=AY$33),--($B$9:$B$28=$J$65),--($F$9:$F$28&gt;=AY$33),--($C$9:$C$28=$AW77),$H$9:$H$28,L$9:L$28),VLOOKUP($AW77,'6. Patients'!$C$44:$AQ$73,COLUMNS('6. Patients'!$C$9:H$9),0))</f>
        <v>#VALUE!</v>
      </c>
      <c r="AZ77" s="51" t="e">
        <f>-MIN(SUMPRODUCT(--($E$9:$E$28&lt;=AZ$33),--($B$9:$B$28=$J$65),--($F$9:$F$28&gt;=AZ$33),--($C$9:$C$28=$AW77),$H$9:$H$28,M$9:M$28),VLOOKUP($AW77,'6. Patients'!$C$44:$AQ$73,COLUMNS('6. Patients'!$C$9:I$9),0))</f>
        <v>#VALUE!</v>
      </c>
      <c r="BA77" s="51" t="e">
        <f>-MIN(SUMPRODUCT(--($E$9:$E$28&lt;=BA$33),--($B$9:$B$28=$J$65),--($F$9:$F$28&gt;=BA$33),--($C$9:$C$28=$AW77),$H$9:$H$28,N$9:N$28),VLOOKUP($AW77,'6. Patients'!$C$44:$AQ$73,COLUMNS('6. Patients'!$C$9:J$9),0))</f>
        <v>#VALUE!</v>
      </c>
      <c r="BB77" s="51" t="e">
        <f>-MIN(SUMPRODUCT(--($E$9:$E$28&lt;=BB$33),--($B$9:$B$28=$J$65),--($F$9:$F$28&gt;=BB$33),--($C$9:$C$28=$AW77),$H$9:$H$28,O$9:O$28),VLOOKUP($AW77,'6. Patients'!$C$44:$AQ$73,COLUMNS('6. Patients'!$C$9:K$9),0))</f>
        <v>#VALUE!</v>
      </c>
      <c r="BC77" s="51" t="e">
        <f>-MIN(SUMPRODUCT(--($E$9:$E$28&lt;=BC$33),--($B$9:$B$28=$J$65),--($F$9:$F$28&gt;=BC$33),--($C$9:$C$28=$AW77),$H$9:$H$28,P$9:P$28),VLOOKUP($AW77,'6. Patients'!$C$44:$AQ$73,COLUMNS('6. Patients'!$C$9:L$9),0))</f>
        <v>#VALUE!</v>
      </c>
      <c r="BD77" s="51" t="e">
        <f>-MIN(SUMPRODUCT(--($E$9:$E$28&lt;=BD$33),--($B$9:$B$28=$J$65),--($F$9:$F$28&gt;=BD$33),--($C$9:$C$28=$AW77),$H$9:$H$28,Q$9:Q$28),VLOOKUP($AW77,'6. Patients'!$C$44:$AQ$73,COLUMNS('6. Patients'!$C$9:M$9),0))</f>
        <v>#VALUE!</v>
      </c>
      <c r="BE77" s="51" t="e">
        <f>-MIN(SUMPRODUCT(--($E$9:$E$28&lt;=BE$33),--($B$9:$B$28=$J$65),--($F$9:$F$28&gt;=BE$33),--($C$9:$C$28=$AW77),$H$9:$H$28,R$9:R$28),VLOOKUP($AW77,'6. Patients'!$C$44:$AQ$73,COLUMNS('6. Patients'!$C$9:N$9),0))</f>
        <v>#VALUE!</v>
      </c>
      <c r="BF77" s="51" t="e">
        <f>-MIN(SUMPRODUCT(--($E$9:$E$28&lt;=BF$33),--($B$9:$B$28=$J$65),--($F$9:$F$28&gt;=BF$33),--($C$9:$C$28=$AW77),$H$9:$H$28,S$9:S$28),VLOOKUP($AW77,'6. Patients'!$C$44:$AQ$73,COLUMNS('6. Patients'!$C$9:O$9),0))</f>
        <v>#VALUE!</v>
      </c>
      <c r="BG77" s="51" t="e">
        <f>-MIN(SUMPRODUCT(--($E$9:$E$28&lt;=BG$33),--($B$9:$B$28=$J$65),--($F$9:$F$28&gt;=BG$33),--($C$9:$C$28=$AW77),$H$9:$H$28,T$9:T$28),VLOOKUP($AW77,'6. Patients'!$C$44:$AQ$73,COLUMNS('6. Patients'!$C$9:P$9),0))</f>
        <v>#VALUE!</v>
      </c>
      <c r="BH77" s="51" t="e">
        <f>-MIN(SUMPRODUCT(--($E$9:$E$28&lt;=BH$33),--($B$9:$B$28=$J$65),--($F$9:$F$28&gt;=BH$33),--($C$9:$C$28=$AW77),$H$9:$H$28,U$9:U$28),VLOOKUP($AW77,'6. Patients'!$C$44:$AQ$73,COLUMNS('6. Patients'!$C$9:Q$9),0))</f>
        <v>#VALUE!</v>
      </c>
      <c r="BI77" s="51" t="e">
        <f>-MIN(SUMPRODUCT(--($E$9:$E$28&lt;=BI$33),--($B$9:$B$28=$J$65),--($F$9:$F$28&gt;=BI$33),--($C$9:$C$28=$AW77),$H$9:$H$28,V$9:V$28),VLOOKUP($AW77,'6. Patients'!$C$44:$AQ$73,COLUMNS('6. Patients'!$C$9:R$9),0))</f>
        <v>#VALUE!</v>
      </c>
      <c r="BJ77" s="51" t="e">
        <f>-MIN(SUMPRODUCT(--($E$9:$E$28&lt;=BJ$33),--($B$9:$B$28=$J$65),--($F$9:$F$28&gt;=BJ$33),--($C$9:$C$28=$AW77),$H$9:$H$28,W$9:W$28),VLOOKUP($AW77,'6. Patients'!$C$44:$AQ$73,COLUMNS('6. Patients'!$C$9:S$9),0))</f>
        <v>#VALUE!</v>
      </c>
      <c r="BK77" s="51" t="e">
        <f>-MIN(SUMPRODUCT(--($E$9:$E$28&lt;=BK$33),--($B$9:$B$28=$J$65),--($F$9:$F$28&gt;=BK$33),--($C$9:$C$28=$AW77),$H$9:$H$28,X$9:X$28),VLOOKUP($AW77,'6. Patients'!$C$44:$AQ$73,COLUMNS('6. Patients'!$C$9:T$9),0))</f>
        <v>#VALUE!</v>
      </c>
      <c r="BL77" s="51" t="e">
        <f>-MIN(SUMPRODUCT(--($E$9:$E$28&lt;=BL$33),--($B$9:$B$28=$J$65),--($F$9:$F$28&gt;=BL$33),--($C$9:$C$28=$AW77),$H$9:$H$28,Y$9:Y$28),VLOOKUP($AW77,'6. Patients'!$C$44:$AQ$73,COLUMNS('6. Patients'!$C$9:U$9),0))</f>
        <v>#VALUE!</v>
      </c>
      <c r="BM77" s="51" t="e">
        <f>-MIN(SUMPRODUCT(--($E$9:$E$28&lt;=BM$33),--($B$9:$B$28=$J$65),--($F$9:$F$28&gt;=BM$33),--($C$9:$C$28=$AW77),$H$9:$H$28,Z$9:Z$28),VLOOKUP($AW77,'6. Patients'!$C$44:$AQ$73,COLUMNS('6. Patients'!$C$9:V$9),0))</f>
        <v>#VALUE!</v>
      </c>
      <c r="BN77" s="51" t="e">
        <f>-MIN(SUMPRODUCT(--($E$9:$E$28&lt;=BN$33),--($B$9:$B$28=$J$65),--($F$9:$F$28&gt;=BN$33),--($C$9:$C$28=$AW77),$H$9:$H$28,AA$9:AA$28),VLOOKUP($AW77,'6. Patients'!$C$44:$AQ$73,COLUMNS('6. Patients'!$C$9:W$9),0))</f>
        <v>#VALUE!</v>
      </c>
      <c r="BO77" s="51" t="e">
        <f>-MIN(SUMPRODUCT(--($E$9:$E$28&lt;=BO$33),--($B$9:$B$28=$J$65),--($F$9:$F$28&gt;=BO$33),--($C$9:$C$28=$AW77),$H$9:$H$28,AB$9:AB$28),VLOOKUP($AW77,'6. Patients'!$C$44:$AQ$73,COLUMNS('6. Patients'!$C$9:X$9),0))</f>
        <v>#VALUE!</v>
      </c>
      <c r="BP77" s="51" t="e">
        <f>-MIN(SUMPRODUCT(--($E$9:$E$28&lt;=BP$33),--($B$9:$B$28=$J$65),--($F$9:$F$28&gt;=BP$33),--($C$9:$C$28=$AW77),$H$9:$H$28,AC$9:AC$28),VLOOKUP($AW77,'6. Patients'!$C$44:$AQ$73,COLUMNS('6. Patients'!$C$9:Y$9),0))</f>
        <v>#VALUE!</v>
      </c>
      <c r="BQ77" s="51" t="e">
        <f>-MIN(SUMPRODUCT(--($E$9:$E$28&lt;=BQ$33),--($B$9:$B$28=$J$65),--($F$9:$F$28&gt;=BQ$33),--($C$9:$C$28=$AW77),$H$9:$H$28,AD$9:AD$28),VLOOKUP($AW77,'6. Patients'!$C$44:$AQ$73,COLUMNS('6. Patients'!$C$9:Z$9),0))</f>
        <v>#VALUE!</v>
      </c>
      <c r="BR77" s="51" t="e">
        <f>-MIN(SUMPRODUCT(--($E$9:$E$28&lt;=BR$33),--($B$9:$B$28=$J$65),--($F$9:$F$28&gt;=BR$33),--($C$9:$C$28=$AW77),$H$9:$H$28,AE$9:AE$28),VLOOKUP($AW77,'6. Patients'!$C$44:$AQ$73,COLUMNS('6. Patients'!$C$9:AA$9),0))</f>
        <v>#VALUE!</v>
      </c>
      <c r="BS77" s="51" t="e">
        <f>-MIN(SUMPRODUCT(--($E$9:$E$28&lt;=BS$33),--($B$9:$B$28=$J$65),--($F$9:$F$28&gt;=BS$33),--($C$9:$C$28=$AW77),$H$9:$H$28,AF$9:AF$28),VLOOKUP($AW77,'6. Patients'!$C$44:$AQ$73,COLUMNS('6. Patients'!$C$9:AB$9),0))</f>
        <v>#VALUE!</v>
      </c>
      <c r="BT77" s="51" t="e">
        <f>-MIN(SUMPRODUCT(--($E$9:$E$28&lt;=BT$33),--($B$9:$B$28=$J$65),--($F$9:$F$28&gt;=BT$33),--($C$9:$C$28=$AW77),$H$9:$H$28,AG$9:AG$28),VLOOKUP($AW77,'6. Patients'!$C$44:$AQ$73,COLUMNS('6. Patients'!$C$9:AC$9),0))</f>
        <v>#VALUE!</v>
      </c>
      <c r="BU77" s="51" t="e">
        <f>-MIN(SUMPRODUCT(--($E$9:$E$28&lt;=BU$33),--($B$9:$B$28=$J$65),--($F$9:$F$28&gt;=BU$33),--($C$9:$C$28=$AW77),$H$9:$H$28,AH$9:AH$28),VLOOKUP($AW77,'6. Patients'!$C$44:$AQ$73,COLUMNS('6. Patients'!$C$9:AD$9),0))</f>
        <v>#VALUE!</v>
      </c>
      <c r="BV77" s="51" t="e">
        <f>-MIN(SUMPRODUCT(--($E$9:$E$28&lt;=BV$33),--($B$9:$B$28=$J$65),--($F$9:$F$28&gt;=BV$33),--($C$9:$C$28=$AW77),$H$9:$H$28,AI$9:AI$28),VLOOKUP($AW77,'6. Patients'!$C$44:$AQ$73,COLUMNS('6. Patients'!$C$9:AE$9),0))</f>
        <v>#VALUE!</v>
      </c>
      <c r="BW77" s="51" t="e">
        <f>-MIN(SUMPRODUCT(--($E$9:$E$28&lt;=BW$33),--($B$9:$B$28=$J$65),--($F$9:$F$28&gt;=BW$33),--($C$9:$C$28=$AW77),$H$9:$H$28,AJ$9:AJ$28),VLOOKUP($AW77,'6. Patients'!$C$44:$AQ$73,COLUMNS('6. Patients'!$C$9:AF$9),0))</f>
        <v>#VALUE!</v>
      </c>
      <c r="BX77" s="51" t="e">
        <f>-MIN(SUMPRODUCT(--($E$9:$E$28&lt;=BX$33),--($B$9:$B$28=$J$65),--($F$9:$F$28&gt;=BX$33),--($C$9:$C$28=$AW77),$H$9:$H$28,AK$9:AK$28),VLOOKUP($AW77,'6. Patients'!$C$44:$AQ$73,COLUMNS('6. Patients'!$C$9:AG$9),0))</f>
        <v>#VALUE!</v>
      </c>
      <c r="BY77" s="51" t="e">
        <f>-MIN(SUMPRODUCT(--($E$9:$E$28&lt;=BY$33),--($B$9:$B$28=$J$65),--($F$9:$F$28&gt;=BY$33),--($C$9:$C$28=$AW77),$H$9:$H$28,AL$9:AL$28),VLOOKUP($AW77,'6. Patients'!$C$44:$AQ$73,COLUMNS('6. Patients'!$C$9:AH$9),0))</f>
        <v>#VALUE!</v>
      </c>
      <c r="BZ77" s="51" t="e">
        <f>-MIN(SUMPRODUCT(--($E$9:$E$28&lt;=BZ$33),--($B$9:$B$28=$J$65),--($F$9:$F$28&gt;=BZ$33),--($C$9:$C$28=$AW77),$H$9:$H$28,AM$9:AM$28),VLOOKUP($AW77,'6. Patients'!$C$44:$AQ$73,COLUMNS('6. Patients'!$C$9:AI$9),0))</f>
        <v>#VALUE!</v>
      </c>
      <c r="CA77" s="51" t="e">
        <f>-MIN(SUMPRODUCT(--($E$9:$E$28&lt;=CA$33),--($B$9:$B$28=$J$65),--($F$9:$F$28&gt;=CA$33),--($C$9:$C$28=$AW77),$H$9:$H$28,AN$9:AN$28),VLOOKUP($AW77,'6. Patients'!$C$44:$AQ$73,COLUMNS('6. Patients'!$C$9:AJ$9),0))</f>
        <v>#VALUE!</v>
      </c>
      <c r="CB77" s="51" t="e">
        <f>-MIN(SUMPRODUCT(--($E$9:$E$28&lt;=CB$33),--($B$9:$B$28=$J$65),--($F$9:$F$28&gt;=CB$33),--($C$9:$C$28=$AW77),$H$9:$H$28,AO$9:AO$28),VLOOKUP($AW77,'6. Patients'!$C$44:$AQ$73,COLUMNS('6. Patients'!$C$9:AK$9),0))</f>
        <v>#VALUE!</v>
      </c>
      <c r="CC77" s="51" t="e">
        <f>-MIN(SUMPRODUCT(--($E$9:$E$28&lt;=CC$33),--($B$9:$B$28=$J$65),--($F$9:$F$28&gt;=CC$33),--($C$9:$C$28=$AW77),$H$9:$H$28,AP$9:AP$28),VLOOKUP($AW77,'6. Patients'!$C$44:$AQ$73,COLUMNS('6. Patients'!$C$9:AL$9),0))</f>
        <v>#VALUE!</v>
      </c>
      <c r="CD77" s="51" t="e">
        <f>-MIN(SUMPRODUCT(--($E$9:$E$28&lt;=CD$33),--($B$9:$B$28=$J$65),--($F$9:$F$28&gt;=CD$33),--($C$9:$C$28=$AW77),$H$9:$H$28,AQ$9:AQ$28),VLOOKUP($AW77,'6. Patients'!$C$44:$AQ$73,COLUMNS('6. Patients'!$C$9:AM$9),0))</f>
        <v>#VALUE!</v>
      </c>
      <c r="CE77" s="51" t="e">
        <f>-MIN(SUMPRODUCT(--($E$9:$E$28&lt;=CE$33),--($B$9:$B$28=$J$65),--($F$9:$F$28&gt;=CE$33),--($C$9:$C$28=$AW77),$H$9:$H$28,AR$9:AR$28),VLOOKUP($AW77,'6. Patients'!$C$44:$AQ$73,COLUMNS('6. Patients'!$C$9:AN$9),0))</f>
        <v>#VALUE!</v>
      </c>
      <c r="CF77" s="51" t="e">
        <f>-MIN(SUMPRODUCT(--($E$9:$E$28&lt;=CF$33),--($B$9:$B$28=$J$65),--($F$9:$F$28&gt;=CF$33),--($C$9:$C$28=$AW77),$H$9:$H$28,AS$9:AS$28),VLOOKUP($AW77,'6. Patients'!$C$44:$AQ$73,COLUMNS('6. Patients'!$C$9:AO$9),0))</f>
        <v>#VALUE!</v>
      </c>
      <c r="CG77" s="51" t="e">
        <f>-MIN(SUMPRODUCT(--($E$9:$E$28&lt;=CG$33),--($B$9:$B$28=$J$65),--($F$9:$F$28&gt;=CG$33),--($C$9:$C$28=$AW77),$H$9:$H$28,AT$9:AT$28),VLOOKUP($AW77,'6. Patients'!$C$44:$AQ$73,COLUMNS('6. Patients'!$C$9:AP$9),0))</f>
        <v>#VALUE!</v>
      </c>
      <c r="CI77" s="5" t="str">
        <f t="shared" si="123"/>
        <v/>
      </c>
      <c r="CJ77" s="51">
        <f t="shared" si="124"/>
        <v>0</v>
      </c>
      <c r="CK77" s="51">
        <f t="shared" si="125"/>
        <v>0</v>
      </c>
      <c r="CL77" s="51">
        <f t="shared" si="126"/>
        <v>0</v>
      </c>
      <c r="CM77" s="51">
        <f t="shared" si="127"/>
        <v>0</v>
      </c>
      <c r="CN77" s="51">
        <f t="shared" si="128"/>
        <v>0</v>
      </c>
      <c r="CO77" s="51">
        <f t="shared" si="129"/>
        <v>0</v>
      </c>
      <c r="CP77" s="51">
        <f t="shared" si="130"/>
        <v>0</v>
      </c>
      <c r="CQ77" s="51">
        <f t="shared" si="131"/>
        <v>0</v>
      </c>
      <c r="CR77" s="51">
        <f t="shared" si="132"/>
        <v>0</v>
      </c>
      <c r="CS77" s="51">
        <f t="shared" si="133"/>
        <v>0</v>
      </c>
      <c r="CT77" s="51">
        <f t="shared" si="134"/>
        <v>0</v>
      </c>
      <c r="CU77" s="51">
        <f t="shared" si="135"/>
        <v>0</v>
      </c>
      <c r="CV77" s="51">
        <f t="shared" si="136"/>
        <v>0</v>
      </c>
      <c r="CW77" s="51">
        <f t="shared" si="137"/>
        <v>0</v>
      </c>
      <c r="CX77" s="51">
        <f t="shared" si="138"/>
        <v>0</v>
      </c>
      <c r="CY77" s="51">
        <f t="shared" si="139"/>
        <v>0</v>
      </c>
      <c r="CZ77" s="51">
        <f t="shared" si="140"/>
        <v>0</v>
      </c>
      <c r="DA77" s="51">
        <f t="shared" si="141"/>
        <v>0</v>
      </c>
      <c r="DB77" s="51">
        <f t="shared" si="142"/>
        <v>0</v>
      </c>
      <c r="DC77" s="51">
        <f t="shared" si="143"/>
        <v>0</v>
      </c>
      <c r="DD77" s="51">
        <f t="shared" si="144"/>
        <v>0</v>
      </c>
      <c r="DE77" s="51">
        <f t="shared" si="145"/>
        <v>0</v>
      </c>
      <c r="DF77" s="51">
        <f t="shared" si="146"/>
        <v>0</v>
      </c>
      <c r="DG77" s="51">
        <f t="shared" si="147"/>
        <v>0</v>
      </c>
      <c r="DH77" s="51">
        <f t="shared" si="148"/>
        <v>0</v>
      </c>
      <c r="DI77" s="51">
        <f t="shared" si="149"/>
        <v>0</v>
      </c>
      <c r="DJ77" s="51">
        <f t="shared" si="150"/>
        <v>0</v>
      </c>
      <c r="DK77" s="51">
        <f t="shared" si="151"/>
        <v>0</v>
      </c>
      <c r="DL77" s="51">
        <f t="shared" si="152"/>
        <v>0</v>
      </c>
      <c r="DM77" s="51">
        <f t="shared" si="153"/>
        <v>0</v>
      </c>
      <c r="DN77" s="51">
        <f t="shared" si="154"/>
        <v>0</v>
      </c>
      <c r="DO77" s="51">
        <f t="shared" si="155"/>
        <v>0</v>
      </c>
      <c r="DP77" s="51">
        <f t="shared" si="156"/>
        <v>0</v>
      </c>
      <c r="DQ77" s="51">
        <f t="shared" si="157"/>
        <v>0</v>
      </c>
      <c r="DR77" s="51">
        <f t="shared" si="158"/>
        <v>0</v>
      </c>
      <c r="DS77" s="51">
        <f t="shared" si="159"/>
        <v>0</v>
      </c>
    </row>
    <row r="78" spans="10:123" x14ac:dyDescent="0.3">
      <c r="J78" s="5" t="str">
        <f>'6. Patients'!C56</f>
        <v/>
      </c>
      <c r="K78" s="5"/>
      <c r="L78" s="99">
        <f t="shared" si="86"/>
        <v>0</v>
      </c>
      <c r="M78" s="99" t="e">
        <f t="shared" si="87"/>
        <v>#VALUE!</v>
      </c>
      <c r="N78" s="99" t="e">
        <f t="shared" si="88"/>
        <v>#VALUE!</v>
      </c>
      <c r="O78" s="99" t="e">
        <f t="shared" si="89"/>
        <v>#VALUE!</v>
      </c>
      <c r="P78" s="99" t="e">
        <f t="shared" si="90"/>
        <v>#VALUE!</v>
      </c>
      <c r="Q78" s="99" t="e">
        <f t="shared" si="91"/>
        <v>#VALUE!</v>
      </c>
      <c r="R78" s="99" t="e">
        <f t="shared" si="92"/>
        <v>#VALUE!</v>
      </c>
      <c r="S78" s="99" t="e">
        <f t="shared" si="93"/>
        <v>#VALUE!</v>
      </c>
      <c r="T78" s="99" t="e">
        <f t="shared" si="94"/>
        <v>#VALUE!</v>
      </c>
      <c r="U78" s="99" t="e">
        <f t="shared" si="95"/>
        <v>#VALUE!</v>
      </c>
      <c r="V78" s="99" t="e">
        <f t="shared" si="96"/>
        <v>#VALUE!</v>
      </c>
      <c r="W78" s="99" t="e">
        <f t="shared" si="97"/>
        <v>#VALUE!</v>
      </c>
      <c r="X78" s="99" t="e">
        <f t="shared" si="98"/>
        <v>#VALUE!</v>
      </c>
      <c r="Y78" s="99" t="e">
        <f t="shared" si="99"/>
        <v>#VALUE!</v>
      </c>
      <c r="Z78" s="99" t="e">
        <f t="shared" si="100"/>
        <v>#VALUE!</v>
      </c>
      <c r="AA78" s="99" t="e">
        <f t="shared" si="101"/>
        <v>#VALUE!</v>
      </c>
      <c r="AB78" s="99" t="e">
        <f t="shared" si="102"/>
        <v>#VALUE!</v>
      </c>
      <c r="AC78" s="99" t="e">
        <f t="shared" si="103"/>
        <v>#VALUE!</v>
      </c>
      <c r="AD78" s="99" t="e">
        <f t="shared" si="104"/>
        <v>#VALUE!</v>
      </c>
      <c r="AE78" s="99" t="e">
        <f t="shared" si="105"/>
        <v>#VALUE!</v>
      </c>
      <c r="AF78" s="99" t="e">
        <f t="shared" si="106"/>
        <v>#VALUE!</v>
      </c>
      <c r="AG78" s="99" t="e">
        <f t="shared" si="107"/>
        <v>#VALUE!</v>
      </c>
      <c r="AH78" s="99" t="e">
        <f t="shared" si="108"/>
        <v>#VALUE!</v>
      </c>
      <c r="AI78" s="99" t="e">
        <f t="shared" si="109"/>
        <v>#VALUE!</v>
      </c>
      <c r="AJ78" s="99" t="e">
        <f t="shared" si="110"/>
        <v>#VALUE!</v>
      </c>
      <c r="AK78" s="99" t="e">
        <f t="shared" si="111"/>
        <v>#VALUE!</v>
      </c>
      <c r="AL78" s="99" t="e">
        <f t="shared" si="112"/>
        <v>#VALUE!</v>
      </c>
      <c r="AM78" s="99" t="e">
        <f t="shared" si="113"/>
        <v>#VALUE!</v>
      </c>
      <c r="AN78" s="99" t="e">
        <f t="shared" si="114"/>
        <v>#VALUE!</v>
      </c>
      <c r="AO78" s="99" t="e">
        <f t="shared" si="115"/>
        <v>#VALUE!</v>
      </c>
      <c r="AP78" s="99" t="e">
        <f t="shared" si="116"/>
        <v>#VALUE!</v>
      </c>
      <c r="AQ78" s="99" t="e">
        <f t="shared" si="117"/>
        <v>#VALUE!</v>
      </c>
      <c r="AR78" s="99" t="e">
        <f t="shared" si="118"/>
        <v>#VALUE!</v>
      </c>
      <c r="AS78" s="99" t="e">
        <f t="shared" si="119"/>
        <v>#VALUE!</v>
      </c>
      <c r="AT78" s="99" t="e">
        <f t="shared" si="120"/>
        <v>#VALUE!</v>
      </c>
      <c r="AU78" s="99" t="e">
        <f t="shared" si="121"/>
        <v>#VALUE!</v>
      </c>
      <c r="AW78" s="5" t="str">
        <f t="shared" si="122"/>
        <v/>
      </c>
      <c r="AX78" s="51">
        <f>-MIN(SUMPRODUCT(--($E$9:$E$28&lt;=AX$33),--($B$9:$B$28=$J$65),--($F$9:$F$28&gt;=AX$33),--($C$9:$C$28=$AW78),$H$9:$H$28,K$9:K$28),VLOOKUP($AW78,'6. Patients'!$C$44:$AQ$73,COLUMNS('6. Patients'!$C$9:G$9),0))</f>
        <v>0</v>
      </c>
      <c r="AY78" s="51" t="e">
        <f>-MIN(SUMPRODUCT(--($E$9:$E$28&lt;=AY$33),--($B$9:$B$28=$J$65),--($F$9:$F$28&gt;=AY$33),--($C$9:$C$28=$AW78),$H$9:$H$28,L$9:L$28),VLOOKUP($AW78,'6. Patients'!$C$44:$AQ$73,COLUMNS('6. Patients'!$C$9:H$9),0))</f>
        <v>#VALUE!</v>
      </c>
      <c r="AZ78" s="51" t="e">
        <f>-MIN(SUMPRODUCT(--($E$9:$E$28&lt;=AZ$33),--($B$9:$B$28=$J$65),--($F$9:$F$28&gt;=AZ$33),--($C$9:$C$28=$AW78),$H$9:$H$28,M$9:M$28),VLOOKUP($AW78,'6. Patients'!$C$44:$AQ$73,COLUMNS('6. Patients'!$C$9:I$9),0))</f>
        <v>#VALUE!</v>
      </c>
      <c r="BA78" s="51" t="e">
        <f>-MIN(SUMPRODUCT(--($E$9:$E$28&lt;=BA$33),--($B$9:$B$28=$J$65),--($F$9:$F$28&gt;=BA$33),--($C$9:$C$28=$AW78),$H$9:$H$28,N$9:N$28),VLOOKUP($AW78,'6. Patients'!$C$44:$AQ$73,COLUMNS('6. Patients'!$C$9:J$9),0))</f>
        <v>#VALUE!</v>
      </c>
      <c r="BB78" s="51" t="e">
        <f>-MIN(SUMPRODUCT(--($E$9:$E$28&lt;=BB$33),--($B$9:$B$28=$J$65),--($F$9:$F$28&gt;=BB$33),--($C$9:$C$28=$AW78),$H$9:$H$28,O$9:O$28),VLOOKUP($AW78,'6. Patients'!$C$44:$AQ$73,COLUMNS('6. Patients'!$C$9:K$9),0))</f>
        <v>#VALUE!</v>
      </c>
      <c r="BC78" s="51" t="e">
        <f>-MIN(SUMPRODUCT(--($E$9:$E$28&lt;=BC$33),--($B$9:$B$28=$J$65),--($F$9:$F$28&gt;=BC$33),--($C$9:$C$28=$AW78),$H$9:$H$28,P$9:P$28),VLOOKUP($AW78,'6. Patients'!$C$44:$AQ$73,COLUMNS('6. Patients'!$C$9:L$9),0))</f>
        <v>#VALUE!</v>
      </c>
      <c r="BD78" s="51" t="e">
        <f>-MIN(SUMPRODUCT(--($E$9:$E$28&lt;=BD$33),--($B$9:$B$28=$J$65),--($F$9:$F$28&gt;=BD$33),--($C$9:$C$28=$AW78),$H$9:$H$28,Q$9:Q$28),VLOOKUP($AW78,'6. Patients'!$C$44:$AQ$73,COLUMNS('6. Patients'!$C$9:M$9),0))</f>
        <v>#VALUE!</v>
      </c>
      <c r="BE78" s="51" t="e">
        <f>-MIN(SUMPRODUCT(--($E$9:$E$28&lt;=BE$33),--($B$9:$B$28=$J$65),--($F$9:$F$28&gt;=BE$33),--($C$9:$C$28=$AW78),$H$9:$H$28,R$9:R$28),VLOOKUP($AW78,'6. Patients'!$C$44:$AQ$73,COLUMNS('6. Patients'!$C$9:N$9),0))</f>
        <v>#VALUE!</v>
      </c>
      <c r="BF78" s="51" t="e">
        <f>-MIN(SUMPRODUCT(--($E$9:$E$28&lt;=BF$33),--($B$9:$B$28=$J$65),--($F$9:$F$28&gt;=BF$33),--($C$9:$C$28=$AW78),$H$9:$H$28,S$9:S$28),VLOOKUP($AW78,'6. Patients'!$C$44:$AQ$73,COLUMNS('6. Patients'!$C$9:O$9),0))</f>
        <v>#VALUE!</v>
      </c>
      <c r="BG78" s="51" t="e">
        <f>-MIN(SUMPRODUCT(--($E$9:$E$28&lt;=BG$33),--($B$9:$B$28=$J$65),--($F$9:$F$28&gt;=BG$33),--($C$9:$C$28=$AW78),$H$9:$H$28,T$9:T$28),VLOOKUP($AW78,'6. Patients'!$C$44:$AQ$73,COLUMNS('6. Patients'!$C$9:P$9),0))</f>
        <v>#VALUE!</v>
      </c>
      <c r="BH78" s="51" t="e">
        <f>-MIN(SUMPRODUCT(--($E$9:$E$28&lt;=BH$33),--($B$9:$B$28=$J$65),--($F$9:$F$28&gt;=BH$33),--($C$9:$C$28=$AW78),$H$9:$H$28,U$9:U$28),VLOOKUP($AW78,'6. Patients'!$C$44:$AQ$73,COLUMNS('6. Patients'!$C$9:Q$9),0))</f>
        <v>#VALUE!</v>
      </c>
      <c r="BI78" s="51" t="e">
        <f>-MIN(SUMPRODUCT(--($E$9:$E$28&lt;=BI$33),--($B$9:$B$28=$J$65),--($F$9:$F$28&gt;=BI$33),--($C$9:$C$28=$AW78),$H$9:$H$28,V$9:V$28),VLOOKUP($AW78,'6. Patients'!$C$44:$AQ$73,COLUMNS('6. Patients'!$C$9:R$9),0))</f>
        <v>#VALUE!</v>
      </c>
      <c r="BJ78" s="51" t="e">
        <f>-MIN(SUMPRODUCT(--($E$9:$E$28&lt;=BJ$33),--($B$9:$B$28=$J$65),--($F$9:$F$28&gt;=BJ$33),--($C$9:$C$28=$AW78),$H$9:$H$28,W$9:W$28),VLOOKUP($AW78,'6. Patients'!$C$44:$AQ$73,COLUMNS('6. Patients'!$C$9:S$9),0))</f>
        <v>#VALUE!</v>
      </c>
      <c r="BK78" s="51" t="e">
        <f>-MIN(SUMPRODUCT(--($E$9:$E$28&lt;=BK$33),--($B$9:$B$28=$J$65),--($F$9:$F$28&gt;=BK$33),--($C$9:$C$28=$AW78),$H$9:$H$28,X$9:X$28),VLOOKUP($AW78,'6. Patients'!$C$44:$AQ$73,COLUMNS('6. Patients'!$C$9:T$9),0))</f>
        <v>#VALUE!</v>
      </c>
      <c r="BL78" s="51" t="e">
        <f>-MIN(SUMPRODUCT(--($E$9:$E$28&lt;=BL$33),--($B$9:$B$28=$J$65),--($F$9:$F$28&gt;=BL$33),--($C$9:$C$28=$AW78),$H$9:$H$28,Y$9:Y$28),VLOOKUP($AW78,'6. Patients'!$C$44:$AQ$73,COLUMNS('6. Patients'!$C$9:U$9),0))</f>
        <v>#VALUE!</v>
      </c>
      <c r="BM78" s="51" t="e">
        <f>-MIN(SUMPRODUCT(--($E$9:$E$28&lt;=BM$33),--($B$9:$B$28=$J$65),--($F$9:$F$28&gt;=BM$33),--($C$9:$C$28=$AW78),$H$9:$H$28,Z$9:Z$28),VLOOKUP($AW78,'6. Patients'!$C$44:$AQ$73,COLUMNS('6. Patients'!$C$9:V$9),0))</f>
        <v>#VALUE!</v>
      </c>
      <c r="BN78" s="51" t="e">
        <f>-MIN(SUMPRODUCT(--($E$9:$E$28&lt;=BN$33),--($B$9:$B$28=$J$65),--($F$9:$F$28&gt;=BN$33),--($C$9:$C$28=$AW78),$H$9:$H$28,AA$9:AA$28),VLOOKUP($AW78,'6. Patients'!$C$44:$AQ$73,COLUMNS('6. Patients'!$C$9:W$9),0))</f>
        <v>#VALUE!</v>
      </c>
      <c r="BO78" s="51" t="e">
        <f>-MIN(SUMPRODUCT(--($E$9:$E$28&lt;=BO$33),--($B$9:$B$28=$J$65),--($F$9:$F$28&gt;=BO$33),--($C$9:$C$28=$AW78),$H$9:$H$28,AB$9:AB$28),VLOOKUP($AW78,'6. Patients'!$C$44:$AQ$73,COLUMNS('6. Patients'!$C$9:X$9),0))</f>
        <v>#VALUE!</v>
      </c>
      <c r="BP78" s="51" t="e">
        <f>-MIN(SUMPRODUCT(--($E$9:$E$28&lt;=BP$33),--($B$9:$B$28=$J$65),--($F$9:$F$28&gt;=BP$33),--($C$9:$C$28=$AW78),$H$9:$H$28,AC$9:AC$28),VLOOKUP($AW78,'6. Patients'!$C$44:$AQ$73,COLUMNS('6. Patients'!$C$9:Y$9),0))</f>
        <v>#VALUE!</v>
      </c>
      <c r="BQ78" s="51" t="e">
        <f>-MIN(SUMPRODUCT(--($E$9:$E$28&lt;=BQ$33),--($B$9:$B$28=$J$65),--($F$9:$F$28&gt;=BQ$33),--($C$9:$C$28=$AW78),$H$9:$H$28,AD$9:AD$28),VLOOKUP($AW78,'6. Patients'!$C$44:$AQ$73,COLUMNS('6. Patients'!$C$9:Z$9),0))</f>
        <v>#VALUE!</v>
      </c>
      <c r="BR78" s="51" t="e">
        <f>-MIN(SUMPRODUCT(--($E$9:$E$28&lt;=BR$33),--($B$9:$B$28=$J$65),--($F$9:$F$28&gt;=BR$33),--($C$9:$C$28=$AW78),$H$9:$H$28,AE$9:AE$28),VLOOKUP($AW78,'6. Patients'!$C$44:$AQ$73,COLUMNS('6. Patients'!$C$9:AA$9),0))</f>
        <v>#VALUE!</v>
      </c>
      <c r="BS78" s="51" t="e">
        <f>-MIN(SUMPRODUCT(--($E$9:$E$28&lt;=BS$33),--($B$9:$B$28=$J$65),--($F$9:$F$28&gt;=BS$33),--($C$9:$C$28=$AW78),$H$9:$H$28,AF$9:AF$28),VLOOKUP($AW78,'6. Patients'!$C$44:$AQ$73,COLUMNS('6. Patients'!$C$9:AB$9),0))</f>
        <v>#VALUE!</v>
      </c>
      <c r="BT78" s="51" t="e">
        <f>-MIN(SUMPRODUCT(--($E$9:$E$28&lt;=BT$33),--($B$9:$B$28=$J$65),--($F$9:$F$28&gt;=BT$33),--($C$9:$C$28=$AW78),$H$9:$H$28,AG$9:AG$28),VLOOKUP($AW78,'6. Patients'!$C$44:$AQ$73,COLUMNS('6. Patients'!$C$9:AC$9),0))</f>
        <v>#VALUE!</v>
      </c>
      <c r="BU78" s="51" t="e">
        <f>-MIN(SUMPRODUCT(--($E$9:$E$28&lt;=BU$33),--($B$9:$B$28=$J$65),--($F$9:$F$28&gt;=BU$33),--($C$9:$C$28=$AW78),$H$9:$H$28,AH$9:AH$28),VLOOKUP($AW78,'6. Patients'!$C$44:$AQ$73,COLUMNS('6. Patients'!$C$9:AD$9),0))</f>
        <v>#VALUE!</v>
      </c>
      <c r="BV78" s="51" t="e">
        <f>-MIN(SUMPRODUCT(--($E$9:$E$28&lt;=BV$33),--($B$9:$B$28=$J$65),--($F$9:$F$28&gt;=BV$33),--($C$9:$C$28=$AW78),$H$9:$H$28,AI$9:AI$28),VLOOKUP($AW78,'6. Patients'!$C$44:$AQ$73,COLUMNS('6. Patients'!$C$9:AE$9),0))</f>
        <v>#VALUE!</v>
      </c>
      <c r="BW78" s="51" t="e">
        <f>-MIN(SUMPRODUCT(--($E$9:$E$28&lt;=BW$33),--($B$9:$B$28=$J$65),--($F$9:$F$28&gt;=BW$33),--($C$9:$C$28=$AW78),$H$9:$H$28,AJ$9:AJ$28),VLOOKUP($AW78,'6. Patients'!$C$44:$AQ$73,COLUMNS('6. Patients'!$C$9:AF$9),0))</f>
        <v>#VALUE!</v>
      </c>
      <c r="BX78" s="51" t="e">
        <f>-MIN(SUMPRODUCT(--($E$9:$E$28&lt;=BX$33),--($B$9:$B$28=$J$65),--($F$9:$F$28&gt;=BX$33),--($C$9:$C$28=$AW78),$H$9:$H$28,AK$9:AK$28),VLOOKUP($AW78,'6. Patients'!$C$44:$AQ$73,COLUMNS('6. Patients'!$C$9:AG$9),0))</f>
        <v>#VALUE!</v>
      </c>
      <c r="BY78" s="51" t="e">
        <f>-MIN(SUMPRODUCT(--($E$9:$E$28&lt;=BY$33),--($B$9:$B$28=$J$65),--($F$9:$F$28&gt;=BY$33),--($C$9:$C$28=$AW78),$H$9:$H$28,AL$9:AL$28),VLOOKUP($AW78,'6. Patients'!$C$44:$AQ$73,COLUMNS('6. Patients'!$C$9:AH$9),0))</f>
        <v>#VALUE!</v>
      </c>
      <c r="BZ78" s="51" t="e">
        <f>-MIN(SUMPRODUCT(--($E$9:$E$28&lt;=BZ$33),--($B$9:$B$28=$J$65),--($F$9:$F$28&gt;=BZ$33),--($C$9:$C$28=$AW78),$H$9:$H$28,AM$9:AM$28),VLOOKUP($AW78,'6. Patients'!$C$44:$AQ$73,COLUMNS('6. Patients'!$C$9:AI$9),0))</f>
        <v>#VALUE!</v>
      </c>
      <c r="CA78" s="51" t="e">
        <f>-MIN(SUMPRODUCT(--($E$9:$E$28&lt;=CA$33),--($B$9:$B$28=$J$65),--($F$9:$F$28&gt;=CA$33),--($C$9:$C$28=$AW78),$H$9:$H$28,AN$9:AN$28),VLOOKUP($AW78,'6. Patients'!$C$44:$AQ$73,COLUMNS('6. Patients'!$C$9:AJ$9),0))</f>
        <v>#VALUE!</v>
      </c>
      <c r="CB78" s="51" t="e">
        <f>-MIN(SUMPRODUCT(--($E$9:$E$28&lt;=CB$33),--($B$9:$B$28=$J$65),--($F$9:$F$28&gt;=CB$33),--($C$9:$C$28=$AW78),$H$9:$H$28,AO$9:AO$28),VLOOKUP($AW78,'6. Patients'!$C$44:$AQ$73,COLUMNS('6. Patients'!$C$9:AK$9),0))</f>
        <v>#VALUE!</v>
      </c>
      <c r="CC78" s="51" t="e">
        <f>-MIN(SUMPRODUCT(--($E$9:$E$28&lt;=CC$33),--($B$9:$B$28=$J$65),--($F$9:$F$28&gt;=CC$33),--($C$9:$C$28=$AW78),$H$9:$H$28,AP$9:AP$28),VLOOKUP($AW78,'6. Patients'!$C$44:$AQ$73,COLUMNS('6. Patients'!$C$9:AL$9),0))</f>
        <v>#VALUE!</v>
      </c>
      <c r="CD78" s="51" t="e">
        <f>-MIN(SUMPRODUCT(--($E$9:$E$28&lt;=CD$33),--($B$9:$B$28=$J$65),--($F$9:$F$28&gt;=CD$33),--($C$9:$C$28=$AW78),$H$9:$H$28,AQ$9:AQ$28),VLOOKUP($AW78,'6. Patients'!$C$44:$AQ$73,COLUMNS('6. Patients'!$C$9:AM$9),0))</f>
        <v>#VALUE!</v>
      </c>
      <c r="CE78" s="51" t="e">
        <f>-MIN(SUMPRODUCT(--($E$9:$E$28&lt;=CE$33),--($B$9:$B$28=$J$65),--($F$9:$F$28&gt;=CE$33),--($C$9:$C$28=$AW78),$H$9:$H$28,AR$9:AR$28),VLOOKUP($AW78,'6. Patients'!$C$44:$AQ$73,COLUMNS('6. Patients'!$C$9:AN$9),0))</f>
        <v>#VALUE!</v>
      </c>
      <c r="CF78" s="51" t="e">
        <f>-MIN(SUMPRODUCT(--($E$9:$E$28&lt;=CF$33),--($B$9:$B$28=$J$65),--($F$9:$F$28&gt;=CF$33),--($C$9:$C$28=$AW78),$H$9:$H$28,AS$9:AS$28),VLOOKUP($AW78,'6. Patients'!$C$44:$AQ$73,COLUMNS('6. Patients'!$C$9:AO$9),0))</f>
        <v>#VALUE!</v>
      </c>
      <c r="CG78" s="51" t="e">
        <f>-MIN(SUMPRODUCT(--($E$9:$E$28&lt;=CG$33),--($B$9:$B$28=$J$65),--($F$9:$F$28&gt;=CG$33),--($C$9:$C$28=$AW78),$H$9:$H$28,AT$9:AT$28),VLOOKUP($AW78,'6. Patients'!$C$44:$AQ$73,COLUMNS('6. Patients'!$C$9:AP$9),0))</f>
        <v>#VALUE!</v>
      </c>
      <c r="CI78" s="5" t="str">
        <f t="shared" si="123"/>
        <v/>
      </c>
      <c r="CJ78" s="51">
        <f t="shared" si="124"/>
        <v>0</v>
      </c>
      <c r="CK78" s="51">
        <f t="shared" si="125"/>
        <v>0</v>
      </c>
      <c r="CL78" s="51">
        <f t="shared" si="126"/>
        <v>0</v>
      </c>
      <c r="CM78" s="51">
        <f t="shared" si="127"/>
        <v>0</v>
      </c>
      <c r="CN78" s="51">
        <f t="shared" si="128"/>
        <v>0</v>
      </c>
      <c r="CO78" s="51">
        <f t="shared" si="129"/>
        <v>0</v>
      </c>
      <c r="CP78" s="51">
        <f t="shared" si="130"/>
        <v>0</v>
      </c>
      <c r="CQ78" s="51">
        <f t="shared" si="131"/>
        <v>0</v>
      </c>
      <c r="CR78" s="51">
        <f t="shared" si="132"/>
        <v>0</v>
      </c>
      <c r="CS78" s="51">
        <f t="shared" si="133"/>
        <v>0</v>
      </c>
      <c r="CT78" s="51">
        <f t="shared" si="134"/>
        <v>0</v>
      </c>
      <c r="CU78" s="51">
        <f t="shared" si="135"/>
        <v>0</v>
      </c>
      <c r="CV78" s="51">
        <f t="shared" si="136"/>
        <v>0</v>
      </c>
      <c r="CW78" s="51">
        <f t="shared" si="137"/>
        <v>0</v>
      </c>
      <c r="CX78" s="51">
        <f t="shared" si="138"/>
        <v>0</v>
      </c>
      <c r="CY78" s="51">
        <f t="shared" si="139"/>
        <v>0</v>
      </c>
      <c r="CZ78" s="51">
        <f t="shared" si="140"/>
        <v>0</v>
      </c>
      <c r="DA78" s="51">
        <f t="shared" si="141"/>
        <v>0</v>
      </c>
      <c r="DB78" s="51">
        <f t="shared" si="142"/>
        <v>0</v>
      </c>
      <c r="DC78" s="51">
        <f t="shared" si="143"/>
        <v>0</v>
      </c>
      <c r="DD78" s="51">
        <f t="shared" si="144"/>
        <v>0</v>
      </c>
      <c r="DE78" s="51">
        <f t="shared" si="145"/>
        <v>0</v>
      </c>
      <c r="DF78" s="51">
        <f t="shared" si="146"/>
        <v>0</v>
      </c>
      <c r="DG78" s="51">
        <f t="shared" si="147"/>
        <v>0</v>
      </c>
      <c r="DH78" s="51">
        <f t="shared" si="148"/>
        <v>0</v>
      </c>
      <c r="DI78" s="51">
        <f t="shared" si="149"/>
        <v>0</v>
      </c>
      <c r="DJ78" s="51">
        <f t="shared" si="150"/>
        <v>0</v>
      </c>
      <c r="DK78" s="51">
        <f t="shared" si="151"/>
        <v>0</v>
      </c>
      <c r="DL78" s="51">
        <f t="shared" si="152"/>
        <v>0</v>
      </c>
      <c r="DM78" s="51">
        <f t="shared" si="153"/>
        <v>0</v>
      </c>
      <c r="DN78" s="51">
        <f t="shared" si="154"/>
        <v>0</v>
      </c>
      <c r="DO78" s="51">
        <f t="shared" si="155"/>
        <v>0</v>
      </c>
      <c r="DP78" s="51">
        <f t="shared" si="156"/>
        <v>0</v>
      </c>
      <c r="DQ78" s="51">
        <f t="shared" si="157"/>
        <v>0</v>
      </c>
      <c r="DR78" s="51">
        <f t="shared" si="158"/>
        <v>0</v>
      </c>
      <c r="DS78" s="51">
        <f t="shared" si="159"/>
        <v>0</v>
      </c>
    </row>
    <row r="79" spans="10:123" x14ac:dyDescent="0.3">
      <c r="J79" s="5" t="str">
        <f>'6. Patients'!C57</f>
        <v/>
      </c>
      <c r="K79" s="5"/>
      <c r="L79" s="99">
        <f t="shared" si="86"/>
        <v>0</v>
      </c>
      <c r="M79" s="99" t="e">
        <f t="shared" si="87"/>
        <v>#VALUE!</v>
      </c>
      <c r="N79" s="99" t="e">
        <f t="shared" si="88"/>
        <v>#VALUE!</v>
      </c>
      <c r="O79" s="99" t="e">
        <f t="shared" si="89"/>
        <v>#VALUE!</v>
      </c>
      <c r="P79" s="99" t="e">
        <f t="shared" si="90"/>
        <v>#VALUE!</v>
      </c>
      <c r="Q79" s="99" t="e">
        <f t="shared" si="91"/>
        <v>#VALUE!</v>
      </c>
      <c r="R79" s="99" t="e">
        <f t="shared" si="92"/>
        <v>#VALUE!</v>
      </c>
      <c r="S79" s="99" t="e">
        <f t="shared" si="93"/>
        <v>#VALUE!</v>
      </c>
      <c r="T79" s="99" t="e">
        <f t="shared" si="94"/>
        <v>#VALUE!</v>
      </c>
      <c r="U79" s="99" t="e">
        <f t="shared" si="95"/>
        <v>#VALUE!</v>
      </c>
      <c r="V79" s="99" t="e">
        <f t="shared" si="96"/>
        <v>#VALUE!</v>
      </c>
      <c r="W79" s="99" t="e">
        <f t="shared" si="97"/>
        <v>#VALUE!</v>
      </c>
      <c r="X79" s="99" t="e">
        <f t="shared" si="98"/>
        <v>#VALUE!</v>
      </c>
      <c r="Y79" s="99" t="e">
        <f t="shared" si="99"/>
        <v>#VALUE!</v>
      </c>
      <c r="Z79" s="99" t="e">
        <f t="shared" si="100"/>
        <v>#VALUE!</v>
      </c>
      <c r="AA79" s="99" t="e">
        <f t="shared" si="101"/>
        <v>#VALUE!</v>
      </c>
      <c r="AB79" s="99" t="e">
        <f t="shared" si="102"/>
        <v>#VALUE!</v>
      </c>
      <c r="AC79" s="99" t="e">
        <f t="shared" si="103"/>
        <v>#VALUE!</v>
      </c>
      <c r="AD79" s="99" t="e">
        <f t="shared" si="104"/>
        <v>#VALUE!</v>
      </c>
      <c r="AE79" s="99" t="e">
        <f t="shared" si="105"/>
        <v>#VALUE!</v>
      </c>
      <c r="AF79" s="99" t="e">
        <f t="shared" si="106"/>
        <v>#VALUE!</v>
      </c>
      <c r="AG79" s="99" t="e">
        <f t="shared" si="107"/>
        <v>#VALUE!</v>
      </c>
      <c r="AH79" s="99" t="e">
        <f t="shared" si="108"/>
        <v>#VALUE!</v>
      </c>
      <c r="AI79" s="99" t="e">
        <f t="shared" si="109"/>
        <v>#VALUE!</v>
      </c>
      <c r="AJ79" s="99" t="e">
        <f t="shared" si="110"/>
        <v>#VALUE!</v>
      </c>
      <c r="AK79" s="99" t="e">
        <f t="shared" si="111"/>
        <v>#VALUE!</v>
      </c>
      <c r="AL79" s="99" t="e">
        <f t="shared" si="112"/>
        <v>#VALUE!</v>
      </c>
      <c r="AM79" s="99" t="e">
        <f t="shared" si="113"/>
        <v>#VALUE!</v>
      </c>
      <c r="AN79" s="99" t="e">
        <f t="shared" si="114"/>
        <v>#VALUE!</v>
      </c>
      <c r="AO79" s="99" t="e">
        <f t="shared" si="115"/>
        <v>#VALUE!</v>
      </c>
      <c r="AP79" s="99" t="e">
        <f t="shared" si="116"/>
        <v>#VALUE!</v>
      </c>
      <c r="AQ79" s="99" t="e">
        <f t="shared" si="117"/>
        <v>#VALUE!</v>
      </c>
      <c r="AR79" s="99" t="e">
        <f t="shared" si="118"/>
        <v>#VALUE!</v>
      </c>
      <c r="AS79" s="99" t="e">
        <f t="shared" si="119"/>
        <v>#VALUE!</v>
      </c>
      <c r="AT79" s="99" t="e">
        <f t="shared" si="120"/>
        <v>#VALUE!</v>
      </c>
      <c r="AU79" s="99" t="e">
        <f t="shared" si="121"/>
        <v>#VALUE!</v>
      </c>
      <c r="AW79" s="5" t="str">
        <f t="shared" si="122"/>
        <v/>
      </c>
      <c r="AX79" s="51">
        <f>-MIN(SUMPRODUCT(--($E$9:$E$28&lt;=AX$33),--($B$9:$B$28=$J$65),--($F$9:$F$28&gt;=AX$33),--($C$9:$C$28=$AW79),$H$9:$H$28,K$9:K$28),VLOOKUP($AW79,'6. Patients'!$C$44:$AQ$73,COLUMNS('6. Patients'!$C$9:G$9),0))</f>
        <v>0</v>
      </c>
      <c r="AY79" s="51" t="e">
        <f>-MIN(SUMPRODUCT(--($E$9:$E$28&lt;=AY$33),--($B$9:$B$28=$J$65),--($F$9:$F$28&gt;=AY$33),--($C$9:$C$28=$AW79),$H$9:$H$28,L$9:L$28),VLOOKUP($AW79,'6. Patients'!$C$44:$AQ$73,COLUMNS('6. Patients'!$C$9:H$9),0))</f>
        <v>#VALUE!</v>
      </c>
      <c r="AZ79" s="51" t="e">
        <f>-MIN(SUMPRODUCT(--($E$9:$E$28&lt;=AZ$33),--($B$9:$B$28=$J$65),--($F$9:$F$28&gt;=AZ$33),--($C$9:$C$28=$AW79),$H$9:$H$28,M$9:M$28),VLOOKUP($AW79,'6. Patients'!$C$44:$AQ$73,COLUMNS('6. Patients'!$C$9:I$9),0))</f>
        <v>#VALUE!</v>
      </c>
      <c r="BA79" s="51" t="e">
        <f>-MIN(SUMPRODUCT(--($E$9:$E$28&lt;=BA$33),--($B$9:$B$28=$J$65),--($F$9:$F$28&gt;=BA$33),--($C$9:$C$28=$AW79),$H$9:$H$28,N$9:N$28),VLOOKUP($AW79,'6. Patients'!$C$44:$AQ$73,COLUMNS('6. Patients'!$C$9:J$9),0))</f>
        <v>#VALUE!</v>
      </c>
      <c r="BB79" s="51" t="e">
        <f>-MIN(SUMPRODUCT(--($E$9:$E$28&lt;=BB$33),--($B$9:$B$28=$J$65),--($F$9:$F$28&gt;=BB$33),--($C$9:$C$28=$AW79),$H$9:$H$28,O$9:O$28),VLOOKUP($AW79,'6. Patients'!$C$44:$AQ$73,COLUMNS('6. Patients'!$C$9:K$9),0))</f>
        <v>#VALUE!</v>
      </c>
      <c r="BC79" s="51" t="e">
        <f>-MIN(SUMPRODUCT(--($E$9:$E$28&lt;=BC$33),--($B$9:$B$28=$J$65),--($F$9:$F$28&gt;=BC$33),--($C$9:$C$28=$AW79),$H$9:$H$28,P$9:P$28),VLOOKUP($AW79,'6. Patients'!$C$44:$AQ$73,COLUMNS('6. Patients'!$C$9:L$9),0))</f>
        <v>#VALUE!</v>
      </c>
      <c r="BD79" s="51" t="e">
        <f>-MIN(SUMPRODUCT(--($E$9:$E$28&lt;=BD$33),--($B$9:$B$28=$J$65),--($F$9:$F$28&gt;=BD$33),--($C$9:$C$28=$AW79),$H$9:$H$28,Q$9:Q$28),VLOOKUP($AW79,'6. Patients'!$C$44:$AQ$73,COLUMNS('6. Patients'!$C$9:M$9),0))</f>
        <v>#VALUE!</v>
      </c>
      <c r="BE79" s="51" t="e">
        <f>-MIN(SUMPRODUCT(--($E$9:$E$28&lt;=BE$33),--($B$9:$B$28=$J$65),--($F$9:$F$28&gt;=BE$33),--($C$9:$C$28=$AW79),$H$9:$H$28,R$9:R$28),VLOOKUP($AW79,'6. Patients'!$C$44:$AQ$73,COLUMNS('6. Patients'!$C$9:N$9),0))</f>
        <v>#VALUE!</v>
      </c>
      <c r="BF79" s="51" t="e">
        <f>-MIN(SUMPRODUCT(--($E$9:$E$28&lt;=BF$33),--($B$9:$B$28=$J$65),--($F$9:$F$28&gt;=BF$33),--($C$9:$C$28=$AW79),$H$9:$H$28,S$9:S$28),VLOOKUP($AW79,'6. Patients'!$C$44:$AQ$73,COLUMNS('6. Patients'!$C$9:O$9),0))</f>
        <v>#VALUE!</v>
      </c>
      <c r="BG79" s="51" t="e">
        <f>-MIN(SUMPRODUCT(--($E$9:$E$28&lt;=BG$33),--($B$9:$B$28=$J$65),--($F$9:$F$28&gt;=BG$33),--($C$9:$C$28=$AW79),$H$9:$H$28,T$9:T$28),VLOOKUP($AW79,'6. Patients'!$C$44:$AQ$73,COLUMNS('6. Patients'!$C$9:P$9),0))</f>
        <v>#VALUE!</v>
      </c>
      <c r="BH79" s="51" t="e">
        <f>-MIN(SUMPRODUCT(--($E$9:$E$28&lt;=BH$33),--($B$9:$B$28=$J$65),--($F$9:$F$28&gt;=BH$33),--($C$9:$C$28=$AW79),$H$9:$H$28,U$9:U$28),VLOOKUP($AW79,'6. Patients'!$C$44:$AQ$73,COLUMNS('6. Patients'!$C$9:Q$9),0))</f>
        <v>#VALUE!</v>
      </c>
      <c r="BI79" s="51" t="e">
        <f>-MIN(SUMPRODUCT(--($E$9:$E$28&lt;=BI$33),--($B$9:$B$28=$J$65),--($F$9:$F$28&gt;=BI$33),--($C$9:$C$28=$AW79),$H$9:$H$28,V$9:V$28),VLOOKUP($AW79,'6. Patients'!$C$44:$AQ$73,COLUMNS('6. Patients'!$C$9:R$9),0))</f>
        <v>#VALUE!</v>
      </c>
      <c r="BJ79" s="51" t="e">
        <f>-MIN(SUMPRODUCT(--($E$9:$E$28&lt;=BJ$33),--($B$9:$B$28=$J$65),--($F$9:$F$28&gt;=BJ$33),--($C$9:$C$28=$AW79),$H$9:$H$28,W$9:W$28),VLOOKUP($AW79,'6. Patients'!$C$44:$AQ$73,COLUMNS('6. Patients'!$C$9:S$9),0))</f>
        <v>#VALUE!</v>
      </c>
      <c r="BK79" s="51" t="e">
        <f>-MIN(SUMPRODUCT(--($E$9:$E$28&lt;=BK$33),--($B$9:$B$28=$J$65),--($F$9:$F$28&gt;=BK$33),--($C$9:$C$28=$AW79),$H$9:$H$28,X$9:X$28),VLOOKUP($AW79,'6. Patients'!$C$44:$AQ$73,COLUMNS('6. Patients'!$C$9:T$9),0))</f>
        <v>#VALUE!</v>
      </c>
      <c r="BL79" s="51" t="e">
        <f>-MIN(SUMPRODUCT(--($E$9:$E$28&lt;=BL$33),--($B$9:$B$28=$J$65),--($F$9:$F$28&gt;=BL$33),--($C$9:$C$28=$AW79),$H$9:$H$28,Y$9:Y$28),VLOOKUP($AW79,'6. Patients'!$C$44:$AQ$73,COLUMNS('6. Patients'!$C$9:U$9),0))</f>
        <v>#VALUE!</v>
      </c>
      <c r="BM79" s="51" t="e">
        <f>-MIN(SUMPRODUCT(--($E$9:$E$28&lt;=BM$33),--($B$9:$B$28=$J$65),--($F$9:$F$28&gt;=BM$33),--($C$9:$C$28=$AW79),$H$9:$H$28,Z$9:Z$28),VLOOKUP($AW79,'6. Patients'!$C$44:$AQ$73,COLUMNS('6. Patients'!$C$9:V$9),0))</f>
        <v>#VALUE!</v>
      </c>
      <c r="BN79" s="51" t="e">
        <f>-MIN(SUMPRODUCT(--($E$9:$E$28&lt;=BN$33),--($B$9:$B$28=$J$65),--($F$9:$F$28&gt;=BN$33),--($C$9:$C$28=$AW79),$H$9:$H$28,AA$9:AA$28),VLOOKUP($AW79,'6. Patients'!$C$44:$AQ$73,COLUMNS('6. Patients'!$C$9:W$9),0))</f>
        <v>#VALUE!</v>
      </c>
      <c r="BO79" s="51" t="e">
        <f>-MIN(SUMPRODUCT(--($E$9:$E$28&lt;=BO$33),--($B$9:$B$28=$J$65),--($F$9:$F$28&gt;=BO$33),--($C$9:$C$28=$AW79),$H$9:$H$28,AB$9:AB$28),VLOOKUP($AW79,'6. Patients'!$C$44:$AQ$73,COLUMNS('6. Patients'!$C$9:X$9),0))</f>
        <v>#VALUE!</v>
      </c>
      <c r="BP79" s="51" t="e">
        <f>-MIN(SUMPRODUCT(--($E$9:$E$28&lt;=BP$33),--($B$9:$B$28=$J$65),--($F$9:$F$28&gt;=BP$33),--($C$9:$C$28=$AW79),$H$9:$H$28,AC$9:AC$28),VLOOKUP($AW79,'6. Patients'!$C$44:$AQ$73,COLUMNS('6. Patients'!$C$9:Y$9),0))</f>
        <v>#VALUE!</v>
      </c>
      <c r="BQ79" s="51" t="e">
        <f>-MIN(SUMPRODUCT(--($E$9:$E$28&lt;=BQ$33),--($B$9:$B$28=$J$65),--($F$9:$F$28&gt;=BQ$33),--($C$9:$C$28=$AW79),$H$9:$H$28,AD$9:AD$28),VLOOKUP($AW79,'6. Patients'!$C$44:$AQ$73,COLUMNS('6. Patients'!$C$9:Z$9),0))</f>
        <v>#VALUE!</v>
      </c>
      <c r="BR79" s="51" t="e">
        <f>-MIN(SUMPRODUCT(--($E$9:$E$28&lt;=BR$33),--($B$9:$B$28=$J$65),--($F$9:$F$28&gt;=BR$33),--($C$9:$C$28=$AW79),$H$9:$H$28,AE$9:AE$28),VLOOKUP($AW79,'6. Patients'!$C$44:$AQ$73,COLUMNS('6. Patients'!$C$9:AA$9),0))</f>
        <v>#VALUE!</v>
      </c>
      <c r="BS79" s="51" t="e">
        <f>-MIN(SUMPRODUCT(--($E$9:$E$28&lt;=BS$33),--($B$9:$B$28=$J$65),--($F$9:$F$28&gt;=BS$33),--($C$9:$C$28=$AW79),$H$9:$H$28,AF$9:AF$28),VLOOKUP($AW79,'6. Patients'!$C$44:$AQ$73,COLUMNS('6. Patients'!$C$9:AB$9),0))</f>
        <v>#VALUE!</v>
      </c>
      <c r="BT79" s="51" t="e">
        <f>-MIN(SUMPRODUCT(--($E$9:$E$28&lt;=BT$33),--($B$9:$B$28=$J$65),--($F$9:$F$28&gt;=BT$33),--($C$9:$C$28=$AW79),$H$9:$H$28,AG$9:AG$28),VLOOKUP($AW79,'6. Patients'!$C$44:$AQ$73,COLUMNS('6. Patients'!$C$9:AC$9),0))</f>
        <v>#VALUE!</v>
      </c>
      <c r="BU79" s="51" t="e">
        <f>-MIN(SUMPRODUCT(--($E$9:$E$28&lt;=BU$33),--($B$9:$B$28=$J$65),--($F$9:$F$28&gt;=BU$33),--($C$9:$C$28=$AW79),$H$9:$H$28,AH$9:AH$28),VLOOKUP($AW79,'6. Patients'!$C$44:$AQ$73,COLUMNS('6. Patients'!$C$9:AD$9),0))</f>
        <v>#VALUE!</v>
      </c>
      <c r="BV79" s="51" t="e">
        <f>-MIN(SUMPRODUCT(--($E$9:$E$28&lt;=BV$33),--($B$9:$B$28=$J$65),--($F$9:$F$28&gt;=BV$33),--($C$9:$C$28=$AW79),$H$9:$H$28,AI$9:AI$28),VLOOKUP($AW79,'6. Patients'!$C$44:$AQ$73,COLUMNS('6. Patients'!$C$9:AE$9),0))</f>
        <v>#VALUE!</v>
      </c>
      <c r="BW79" s="51" t="e">
        <f>-MIN(SUMPRODUCT(--($E$9:$E$28&lt;=BW$33),--($B$9:$B$28=$J$65),--($F$9:$F$28&gt;=BW$33),--($C$9:$C$28=$AW79),$H$9:$H$28,AJ$9:AJ$28),VLOOKUP($AW79,'6. Patients'!$C$44:$AQ$73,COLUMNS('6. Patients'!$C$9:AF$9),0))</f>
        <v>#VALUE!</v>
      </c>
      <c r="BX79" s="51" t="e">
        <f>-MIN(SUMPRODUCT(--($E$9:$E$28&lt;=BX$33),--($B$9:$B$28=$J$65),--($F$9:$F$28&gt;=BX$33),--($C$9:$C$28=$AW79),$H$9:$H$28,AK$9:AK$28),VLOOKUP($AW79,'6. Patients'!$C$44:$AQ$73,COLUMNS('6. Patients'!$C$9:AG$9),0))</f>
        <v>#VALUE!</v>
      </c>
      <c r="BY79" s="51" t="e">
        <f>-MIN(SUMPRODUCT(--($E$9:$E$28&lt;=BY$33),--($B$9:$B$28=$J$65),--($F$9:$F$28&gt;=BY$33),--($C$9:$C$28=$AW79),$H$9:$H$28,AL$9:AL$28),VLOOKUP($AW79,'6. Patients'!$C$44:$AQ$73,COLUMNS('6. Patients'!$C$9:AH$9),0))</f>
        <v>#VALUE!</v>
      </c>
      <c r="BZ79" s="51" t="e">
        <f>-MIN(SUMPRODUCT(--($E$9:$E$28&lt;=BZ$33),--($B$9:$B$28=$J$65),--($F$9:$F$28&gt;=BZ$33),--($C$9:$C$28=$AW79),$H$9:$H$28,AM$9:AM$28),VLOOKUP($AW79,'6. Patients'!$C$44:$AQ$73,COLUMNS('6. Patients'!$C$9:AI$9),0))</f>
        <v>#VALUE!</v>
      </c>
      <c r="CA79" s="51" t="e">
        <f>-MIN(SUMPRODUCT(--($E$9:$E$28&lt;=CA$33),--($B$9:$B$28=$J$65),--($F$9:$F$28&gt;=CA$33),--($C$9:$C$28=$AW79),$H$9:$H$28,AN$9:AN$28),VLOOKUP($AW79,'6. Patients'!$C$44:$AQ$73,COLUMNS('6. Patients'!$C$9:AJ$9),0))</f>
        <v>#VALUE!</v>
      </c>
      <c r="CB79" s="51" t="e">
        <f>-MIN(SUMPRODUCT(--($E$9:$E$28&lt;=CB$33),--($B$9:$B$28=$J$65),--($F$9:$F$28&gt;=CB$33),--($C$9:$C$28=$AW79),$H$9:$H$28,AO$9:AO$28),VLOOKUP($AW79,'6. Patients'!$C$44:$AQ$73,COLUMNS('6. Patients'!$C$9:AK$9),0))</f>
        <v>#VALUE!</v>
      </c>
      <c r="CC79" s="51" t="e">
        <f>-MIN(SUMPRODUCT(--($E$9:$E$28&lt;=CC$33),--($B$9:$B$28=$J$65),--($F$9:$F$28&gt;=CC$33),--($C$9:$C$28=$AW79),$H$9:$H$28,AP$9:AP$28),VLOOKUP($AW79,'6. Patients'!$C$44:$AQ$73,COLUMNS('6. Patients'!$C$9:AL$9),0))</f>
        <v>#VALUE!</v>
      </c>
      <c r="CD79" s="51" t="e">
        <f>-MIN(SUMPRODUCT(--($E$9:$E$28&lt;=CD$33),--($B$9:$B$28=$J$65),--($F$9:$F$28&gt;=CD$33),--($C$9:$C$28=$AW79),$H$9:$H$28,AQ$9:AQ$28),VLOOKUP($AW79,'6. Patients'!$C$44:$AQ$73,COLUMNS('6. Patients'!$C$9:AM$9),0))</f>
        <v>#VALUE!</v>
      </c>
      <c r="CE79" s="51" t="e">
        <f>-MIN(SUMPRODUCT(--($E$9:$E$28&lt;=CE$33),--($B$9:$B$28=$J$65),--($F$9:$F$28&gt;=CE$33),--($C$9:$C$28=$AW79),$H$9:$H$28,AR$9:AR$28),VLOOKUP($AW79,'6. Patients'!$C$44:$AQ$73,COLUMNS('6. Patients'!$C$9:AN$9),0))</f>
        <v>#VALUE!</v>
      </c>
      <c r="CF79" s="51" t="e">
        <f>-MIN(SUMPRODUCT(--($E$9:$E$28&lt;=CF$33),--($B$9:$B$28=$J$65),--($F$9:$F$28&gt;=CF$33),--($C$9:$C$28=$AW79),$H$9:$H$28,AS$9:AS$28),VLOOKUP($AW79,'6. Patients'!$C$44:$AQ$73,COLUMNS('6. Patients'!$C$9:AO$9),0))</f>
        <v>#VALUE!</v>
      </c>
      <c r="CG79" s="51" t="e">
        <f>-MIN(SUMPRODUCT(--($E$9:$E$28&lt;=CG$33),--($B$9:$B$28=$J$65),--($F$9:$F$28&gt;=CG$33),--($C$9:$C$28=$AW79),$H$9:$H$28,AT$9:AT$28),VLOOKUP($AW79,'6. Patients'!$C$44:$AQ$73,COLUMNS('6. Patients'!$C$9:AP$9),0))</f>
        <v>#VALUE!</v>
      </c>
      <c r="CI79" s="5" t="str">
        <f t="shared" si="123"/>
        <v/>
      </c>
      <c r="CJ79" s="51">
        <f t="shared" si="124"/>
        <v>0</v>
      </c>
      <c r="CK79" s="51">
        <f t="shared" si="125"/>
        <v>0</v>
      </c>
      <c r="CL79" s="51">
        <f t="shared" si="126"/>
        <v>0</v>
      </c>
      <c r="CM79" s="51">
        <f t="shared" si="127"/>
        <v>0</v>
      </c>
      <c r="CN79" s="51">
        <f t="shared" si="128"/>
        <v>0</v>
      </c>
      <c r="CO79" s="51">
        <f t="shared" si="129"/>
        <v>0</v>
      </c>
      <c r="CP79" s="51">
        <f t="shared" si="130"/>
        <v>0</v>
      </c>
      <c r="CQ79" s="51">
        <f t="shared" si="131"/>
        <v>0</v>
      </c>
      <c r="CR79" s="51">
        <f t="shared" si="132"/>
        <v>0</v>
      </c>
      <c r="CS79" s="51">
        <f t="shared" si="133"/>
        <v>0</v>
      </c>
      <c r="CT79" s="51">
        <f t="shared" si="134"/>
        <v>0</v>
      </c>
      <c r="CU79" s="51">
        <f t="shared" si="135"/>
        <v>0</v>
      </c>
      <c r="CV79" s="51">
        <f t="shared" si="136"/>
        <v>0</v>
      </c>
      <c r="CW79" s="51">
        <f t="shared" si="137"/>
        <v>0</v>
      </c>
      <c r="CX79" s="51">
        <f t="shared" si="138"/>
        <v>0</v>
      </c>
      <c r="CY79" s="51">
        <f t="shared" si="139"/>
        <v>0</v>
      </c>
      <c r="CZ79" s="51">
        <f t="shared" si="140"/>
        <v>0</v>
      </c>
      <c r="DA79" s="51">
        <f t="shared" si="141"/>
        <v>0</v>
      </c>
      <c r="DB79" s="51">
        <f t="shared" si="142"/>
        <v>0</v>
      </c>
      <c r="DC79" s="51">
        <f t="shared" si="143"/>
        <v>0</v>
      </c>
      <c r="DD79" s="51">
        <f t="shared" si="144"/>
        <v>0</v>
      </c>
      <c r="DE79" s="51">
        <f t="shared" si="145"/>
        <v>0</v>
      </c>
      <c r="DF79" s="51">
        <f t="shared" si="146"/>
        <v>0</v>
      </c>
      <c r="DG79" s="51">
        <f t="shared" si="147"/>
        <v>0</v>
      </c>
      <c r="DH79" s="51">
        <f t="shared" si="148"/>
        <v>0</v>
      </c>
      <c r="DI79" s="51">
        <f t="shared" si="149"/>
        <v>0</v>
      </c>
      <c r="DJ79" s="51">
        <f t="shared" si="150"/>
        <v>0</v>
      </c>
      <c r="DK79" s="51">
        <f t="shared" si="151"/>
        <v>0</v>
      </c>
      <c r="DL79" s="51">
        <f t="shared" si="152"/>
        <v>0</v>
      </c>
      <c r="DM79" s="51">
        <f t="shared" si="153"/>
        <v>0</v>
      </c>
      <c r="DN79" s="51">
        <f t="shared" si="154"/>
        <v>0</v>
      </c>
      <c r="DO79" s="51">
        <f t="shared" si="155"/>
        <v>0</v>
      </c>
      <c r="DP79" s="51">
        <f t="shared" si="156"/>
        <v>0</v>
      </c>
      <c r="DQ79" s="51">
        <f t="shared" si="157"/>
        <v>0</v>
      </c>
      <c r="DR79" s="51">
        <f t="shared" si="158"/>
        <v>0</v>
      </c>
      <c r="DS79" s="51">
        <f t="shared" si="159"/>
        <v>0</v>
      </c>
    </row>
    <row r="80" spans="10:123" x14ac:dyDescent="0.3">
      <c r="J80" s="5" t="str">
        <f>'6. Patients'!C58</f>
        <v/>
      </c>
      <c r="K80" s="5"/>
      <c r="L80" s="99">
        <f t="shared" si="86"/>
        <v>0</v>
      </c>
      <c r="M80" s="99" t="e">
        <f t="shared" si="87"/>
        <v>#VALUE!</v>
      </c>
      <c r="N80" s="99" t="e">
        <f t="shared" si="88"/>
        <v>#VALUE!</v>
      </c>
      <c r="O80" s="99" t="e">
        <f t="shared" si="89"/>
        <v>#VALUE!</v>
      </c>
      <c r="P80" s="99" t="e">
        <f t="shared" si="90"/>
        <v>#VALUE!</v>
      </c>
      <c r="Q80" s="99" t="e">
        <f t="shared" si="91"/>
        <v>#VALUE!</v>
      </c>
      <c r="R80" s="99" t="e">
        <f t="shared" si="92"/>
        <v>#VALUE!</v>
      </c>
      <c r="S80" s="99" t="e">
        <f t="shared" si="93"/>
        <v>#VALUE!</v>
      </c>
      <c r="T80" s="99" t="e">
        <f t="shared" si="94"/>
        <v>#VALUE!</v>
      </c>
      <c r="U80" s="99" t="e">
        <f t="shared" si="95"/>
        <v>#VALUE!</v>
      </c>
      <c r="V80" s="99" t="e">
        <f t="shared" si="96"/>
        <v>#VALUE!</v>
      </c>
      <c r="W80" s="99" t="e">
        <f t="shared" si="97"/>
        <v>#VALUE!</v>
      </c>
      <c r="X80" s="99" t="e">
        <f t="shared" si="98"/>
        <v>#VALUE!</v>
      </c>
      <c r="Y80" s="99" t="e">
        <f t="shared" si="99"/>
        <v>#VALUE!</v>
      </c>
      <c r="Z80" s="99" t="e">
        <f t="shared" si="100"/>
        <v>#VALUE!</v>
      </c>
      <c r="AA80" s="99" t="e">
        <f t="shared" si="101"/>
        <v>#VALUE!</v>
      </c>
      <c r="AB80" s="99" t="e">
        <f t="shared" si="102"/>
        <v>#VALUE!</v>
      </c>
      <c r="AC80" s="99" t="e">
        <f t="shared" si="103"/>
        <v>#VALUE!</v>
      </c>
      <c r="AD80" s="99" t="e">
        <f t="shared" si="104"/>
        <v>#VALUE!</v>
      </c>
      <c r="AE80" s="99" t="e">
        <f t="shared" si="105"/>
        <v>#VALUE!</v>
      </c>
      <c r="AF80" s="99" t="e">
        <f t="shared" si="106"/>
        <v>#VALUE!</v>
      </c>
      <c r="AG80" s="99" t="e">
        <f t="shared" si="107"/>
        <v>#VALUE!</v>
      </c>
      <c r="AH80" s="99" t="e">
        <f t="shared" si="108"/>
        <v>#VALUE!</v>
      </c>
      <c r="AI80" s="99" t="e">
        <f t="shared" si="109"/>
        <v>#VALUE!</v>
      </c>
      <c r="AJ80" s="99" t="e">
        <f t="shared" si="110"/>
        <v>#VALUE!</v>
      </c>
      <c r="AK80" s="99" t="e">
        <f t="shared" si="111"/>
        <v>#VALUE!</v>
      </c>
      <c r="AL80" s="99" t="e">
        <f t="shared" si="112"/>
        <v>#VALUE!</v>
      </c>
      <c r="AM80" s="99" t="e">
        <f t="shared" si="113"/>
        <v>#VALUE!</v>
      </c>
      <c r="AN80" s="99" t="e">
        <f t="shared" si="114"/>
        <v>#VALUE!</v>
      </c>
      <c r="AO80" s="99" t="e">
        <f t="shared" si="115"/>
        <v>#VALUE!</v>
      </c>
      <c r="AP80" s="99" t="e">
        <f t="shared" si="116"/>
        <v>#VALUE!</v>
      </c>
      <c r="AQ80" s="99" t="e">
        <f t="shared" si="117"/>
        <v>#VALUE!</v>
      </c>
      <c r="AR80" s="99" t="e">
        <f t="shared" si="118"/>
        <v>#VALUE!</v>
      </c>
      <c r="AS80" s="99" t="e">
        <f t="shared" si="119"/>
        <v>#VALUE!</v>
      </c>
      <c r="AT80" s="99" t="e">
        <f t="shared" si="120"/>
        <v>#VALUE!</v>
      </c>
      <c r="AU80" s="99" t="e">
        <f t="shared" si="121"/>
        <v>#VALUE!</v>
      </c>
      <c r="AW80" s="5" t="str">
        <f t="shared" si="122"/>
        <v/>
      </c>
      <c r="AX80" s="51">
        <f>-MIN(SUMPRODUCT(--($E$9:$E$28&lt;=AX$33),--($B$9:$B$28=$J$65),--($F$9:$F$28&gt;=AX$33),--($C$9:$C$28=$AW80),$H$9:$H$28,K$9:K$28),VLOOKUP($AW80,'6. Patients'!$C$44:$AQ$73,COLUMNS('6. Patients'!$C$9:G$9),0))</f>
        <v>0</v>
      </c>
      <c r="AY80" s="51" t="e">
        <f>-MIN(SUMPRODUCT(--($E$9:$E$28&lt;=AY$33),--($B$9:$B$28=$J$65),--($F$9:$F$28&gt;=AY$33),--($C$9:$C$28=$AW80),$H$9:$H$28,L$9:L$28),VLOOKUP($AW80,'6. Patients'!$C$44:$AQ$73,COLUMNS('6. Patients'!$C$9:H$9),0))</f>
        <v>#VALUE!</v>
      </c>
      <c r="AZ80" s="51" t="e">
        <f>-MIN(SUMPRODUCT(--($E$9:$E$28&lt;=AZ$33),--($B$9:$B$28=$J$65),--($F$9:$F$28&gt;=AZ$33),--($C$9:$C$28=$AW80),$H$9:$H$28,M$9:M$28),VLOOKUP($AW80,'6. Patients'!$C$44:$AQ$73,COLUMNS('6. Patients'!$C$9:I$9),0))</f>
        <v>#VALUE!</v>
      </c>
      <c r="BA80" s="51" t="e">
        <f>-MIN(SUMPRODUCT(--($E$9:$E$28&lt;=BA$33),--($B$9:$B$28=$J$65),--($F$9:$F$28&gt;=BA$33),--($C$9:$C$28=$AW80),$H$9:$H$28,N$9:N$28),VLOOKUP($AW80,'6. Patients'!$C$44:$AQ$73,COLUMNS('6. Patients'!$C$9:J$9),0))</f>
        <v>#VALUE!</v>
      </c>
      <c r="BB80" s="51" t="e">
        <f>-MIN(SUMPRODUCT(--($E$9:$E$28&lt;=BB$33),--($B$9:$B$28=$J$65),--($F$9:$F$28&gt;=BB$33),--($C$9:$C$28=$AW80),$H$9:$H$28,O$9:O$28),VLOOKUP($AW80,'6. Patients'!$C$44:$AQ$73,COLUMNS('6. Patients'!$C$9:K$9),0))</f>
        <v>#VALUE!</v>
      </c>
      <c r="BC80" s="51" t="e">
        <f>-MIN(SUMPRODUCT(--($E$9:$E$28&lt;=BC$33),--($B$9:$B$28=$J$65),--($F$9:$F$28&gt;=BC$33),--($C$9:$C$28=$AW80),$H$9:$H$28,P$9:P$28),VLOOKUP($AW80,'6. Patients'!$C$44:$AQ$73,COLUMNS('6. Patients'!$C$9:L$9),0))</f>
        <v>#VALUE!</v>
      </c>
      <c r="BD80" s="51" t="e">
        <f>-MIN(SUMPRODUCT(--($E$9:$E$28&lt;=BD$33),--($B$9:$B$28=$J$65),--($F$9:$F$28&gt;=BD$33),--($C$9:$C$28=$AW80),$H$9:$H$28,Q$9:Q$28),VLOOKUP($AW80,'6. Patients'!$C$44:$AQ$73,COLUMNS('6. Patients'!$C$9:M$9),0))</f>
        <v>#VALUE!</v>
      </c>
      <c r="BE80" s="51" t="e">
        <f>-MIN(SUMPRODUCT(--($E$9:$E$28&lt;=BE$33),--($B$9:$B$28=$J$65),--($F$9:$F$28&gt;=BE$33),--($C$9:$C$28=$AW80),$H$9:$H$28,R$9:R$28),VLOOKUP($AW80,'6. Patients'!$C$44:$AQ$73,COLUMNS('6. Patients'!$C$9:N$9),0))</f>
        <v>#VALUE!</v>
      </c>
      <c r="BF80" s="51" t="e">
        <f>-MIN(SUMPRODUCT(--($E$9:$E$28&lt;=BF$33),--($B$9:$B$28=$J$65),--($F$9:$F$28&gt;=BF$33),--($C$9:$C$28=$AW80),$H$9:$H$28,S$9:S$28),VLOOKUP($AW80,'6. Patients'!$C$44:$AQ$73,COLUMNS('6. Patients'!$C$9:O$9),0))</f>
        <v>#VALUE!</v>
      </c>
      <c r="BG80" s="51" t="e">
        <f>-MIN(SUMPRODUCT(--($E$9:$E$28&lt;=BG$33),--($B$9:$B$28=$J$65),--($F$9:$F$28&gt;=BG$33),--($C$9:$C$28=$AW80),$H$9:$H$28,T$9:T$28),VLOOKUP($AW80,'6. Patients'!$C$44:$AQ$73,COLUMNS('6. Patients'!$C$9:P$9),0))</f>
        <v>#VALUE!</v>
      </c>
      <c r="BH80" s="51" t="e">
        <f>-MIN(SUMPRODUCT(--($E$9:$E$28&lt;=BH$33),--($B$9:$B$28=$J$65),--($F$9:$F$28&gt;=BH$33),--($C$9:$C$28=$AW80),$H$9:$H$28,U$9:U$28),VLOOKUP($AW80,'6. Patients'!$C$44:$AQ$73,COLUMNS('6. Patients'!$C$9:Q$9),0))</f>
        <v>#VALUE!</v>
      </c>
      <c r="BI80" s="51" t="e">
        <f>-MIN(SUMPRODUCT(--($E$9:$E$28&lt;=BI$33),--($B$9:$B$28=$J$65),--($F$9:$F$28&gt;=BI$33),--($C$9:$C$28=$AW80),$H$9:$H$28,V$9:V$28),VLOOKUP($AW80,'6. Patients'!$C$44:$AQ$73,COLUMNS('6. Patients'!$C$9:R$9),0))</f>
        <v>#VALUE!</v>
      </c>
      <c r="BJ80" s="51" t="e">
        <f>-MIN(SUMPRODUCT(--($E$9:$E$28&lt;=BJ$33),--($B$9:$B$28=$J$65),--($F$9:$F$28&gt;=BJ$33),--($C$9:$C$28=$AW80),$H$9:$H$28,W$9:W$28),VLOOKUP($AW80,'6. Patients'!$C$44:$AQ$73,COLUMNS('6. Patients'!$C$9:S$9),0))</f>
        <v>#VALUE!</v>
      </c>
      <c r="BK80" s="51" t="e">
        <f>-MIN(SUMPRODUCT(--($E$9:$E$28&lt;=BK$33),--($B$9:$B$28=$J$65),--($F$9:$F$28&gt;=BK$33),--($C$9:$C$28=$AW80),$H$9:$H$28,X$9:X$28),VLOOKUP($AW80,'6. Patients'!$C$44:$AQ$73,COLUMNS('6. Patients'!$C$9:T$9),0))</f>
        <v>#VALUE!</v>
      </c>
      <c r="BL80" s="51" t="e">
        <f>-MIN(SUMPRODUCT(--($E$9:$E$28&lt;=BL$33),--($B$9:$B$28=$J$65),--($F$9:$F$28&gt;=BL$33),--($C$9:$C$28=$AW80),$H$9:$H$28,Y$9:Y$28),VLOOKUP($AW80,'6. Patients'!$C$44:$AQ$73,COLUMNS('6. Patients'!$C$9:U$9),0))</f>
        <v>#VALUE!</v>
      </c>
      <c r="BM80" s="51" t="e">
        <f>-MIN(SUMPRODUCT(--($E$9:$E$28&lt;=BM$33),--($B$9:$B$28=$J$65),--($F$9:$F$28&gt;=BM$33),--($C$9:$C$28=$AW80),$H$9:$H$28,Z$9:Z$28),VLOOKUP($AW80,'6. Patients'!$C$44:$AQ$73,COLUMNS('6. Patients'!$C$9:V$9),0))</f>
        <v>#VALUE!</v>
      </c>
      <c r="BN80" s="51" t="e">
        <f>-MIN(SUMPRODUCT(--($E$9:$E$28&lt;=BN$33),--($B$9:$B$28=$J$65),--($F$9:$F$28&gt;=BN$33),--($C$9:$C$28=$AW80),$H$9:$H$28,AA$9:AA$28),VLOOKUP($AW80,'6. Patients'!$C$44:$AQ$73,COLUMNS('6. Patients'!$C$9:W$9),0))</f>
        <v>#VALUE!</v>
      </c>
      <c r="BO80" s="51" t="e">
        <f>-MIN(SUMPRODUCT(--($E$9:$E$28&lt;=BO$33),--($B$9:$B$28=$J$65),--($F$9:$F$28&gt;=BO$33),--($C$9:$C$28=$AW80),$H$9:$H$28,AB$9:AB$28),VLOOKUP($AW80,'6. Patients'!$C$44:$AQ$73,COLUMNS('6. Patients'!$C$9:X$9),0))</f>
        <v>#VALUE!</v>
      </c>
      <c r="BP80" s="51" t="e">
        <f>-MIN(SUMPRODUCT(--($E$9:$E$28&lt;=BP$33),--($B$9:$B$28=$J$65),--($F$9:$F$28&gt;=BP$33),--($C$9:$C$28=$AW80),$H$9:$H$28,AC$9:AC$28),VLOOKUP($AW80,'6. Patients'!$C$44:$AQ$73,COLUMNS('6. Patients'!$C$9:Y$9),0))</f>
        <v>#VALUE!</v>
      </c>
      <c r="BQ80" s="51" t="e">
        <f>-MIN(SUMPRODUCT(--($E$9:$E$28&lt;=BQ$33),--($B$9:$B$28=$J$65),--($F$9:$F$28&gt;=BQ$33),--($C$9:$C$28=$AW80),$H$9:$H$28,AD$9:AD$28),VLOOKUP($AW80,'6. Patients'!$C$44:$AQ$73,COLUMNS('6. Patients'!$C$9:Z$9),0))</f>
        <v>#VALUE!</v>
      </c>
      <c r="BR80" s="51" t="e">
        <f>-MIN(SUMPRODUCT(--($E$9:$E$28&lt;=BR$33),--($B$9:$B$28=$J$65),--($F$9:$F$28&gt;=BR$33),--($C$9:$C$28=$AW80),$H$9:$H$28,AE$9:AE$28),VLOOKUP($AW80,'6. Patients'!$C$44:$AQ$73,COLUMNS('6. Patients'!$C$9:AA$9),0))</f>
        <v>#VALUE!</v>
      </c>
      <c r="BS80" s="51" t="e">
        <f>-MIN(SUMPRODUCT(--($E$9:$E$28&lt;=BS$33),--($B$9:$B$28=$J$65),--($F$9:$F$28&gt;=BS$33),--($C$9:$C$28=$AW80),$H$9:$H$28,AF$9:AF$28),VLOOKUP($AW80,'6. Patients'!$C$44:$AQ$73,COLUMNS('6. Patients'!$C$9:AB$9),0))</f>
        <v>#VALUE!</v>
      </c>
      <c r="BT80" s="51" t="e">
        <f>-MIN(SUMPRODUCT(--($E$9:$E$28&lt;=BT$33),--($B$9:$B$28=$J$65),--($F$9:$F$28&gt;=BT$33),--($C$9:$C$28=$AW80),$H$9:$H$28,AG$9:AG$28),VLOOKUP($AW80,'6. Patients'!$C$44:$AQ$73,COLUMNS('6. Patients'!$C$9:AC$9),0))</f>
        <v>#VALUE!</v>
      </c>
      <c r="BU80" s="51" t="e">
        <f>-MIN(SUMPRODUCT(--($E$9:$E$28&lt;=BU$33),--($B$9:$B$28=$J$65),--($F$9:$F$28&gt;=BU$33),--($C$9:$C$28=$AW80),$H$9:$H$28,AH$9:AH$28),VLOOKUP($AW80,'6. Patients'!$C$44:$AQ$73,COLUMNS('6. Patients'!$C$9:AD$9),0))</f>
        <v>#VALUE!</v>
      </c>
      <c r="BV80" s="51" t="e">
        <f>-MIN(SUMPRODUCT(--($E$9:$E$28&lt;=BV$33),--($B$9:$B$28=$J$65),--($F$9:$F$28&gt;=BV$33),--($C$9:$C$28=$AW80),$H$9:$H$28,AI$9:AI$28),VLOOKUP($AW80,'6. Patients'!$C$44:$AQ$73,COLUMNS('6. Patients'!$C$9:AE$9),0))</f>
        <v>#VALUE!</v>
      </c>
      <c r="BW80" s="51" t="e">
        <f>-MIN(SUMPRODUCT(--($E$9:$E$28&lt;=BW$33),--($B$9:$B$28=$J$65),--($F$9:$F$28&gt;=BW$33),--($C$9:$C$28=$AW80),$H$9:$H$28,AJ$9:AJ$28),VLOOKUP($AW80,'6. Patients'!$C$44:$AQ$73,COLUMNS('6. Patients'!$C$9:AF$9),0))</f>
        <v>#VALUE!</v>
      </c>
      <c r="BX80" s="51" t="e">
        <f>-MIN(SUMPRODUCT(--($E$9:$E$28&lt;=BX$33),--($B$9:$B$28=$J$65),--($F$9:$F$28&gt;=BX$33),--($C$9:$C$28=$AW80),$H$9:$H$28,AK$9:AK$28),VLOOKUP($AW80,'6. Patients'!$C$44:$AQ$73,COLUMNS('6. Patients'!$C$9:AG$9),0))</f>
        <v>#VALUE!</v>
      </c>
      <c r="BY80" s="51" t="e">
        <f>-MIN(SUMPRODUCT(--($E$9:$E$28&lt;=BY$33),--($B$9:$B$28=$J$65),--($F$9:$F$28&gt;=BY$33),--($C$9:$C$28=$AW80),$H$9:$H$28,AL$9:AL$28),VLOOKUP($AW80,'6. Patients'!$C$44:$AQ$73,COLUMNS('6. Patients'!$C$9:AH$9),0))</f>
        <v>#VALUE!</v>
      </c>
      <c r="BZ80" s="51" t="e">
        <f>-MIN(SUMPRODUCT(--($E$9:$E$28&lt;=BZ$33),--($B$9:$B$28=$J$65),--($F$9:$F$28&gt;=BZ$33),--($C$9:$C$28=$AW80),$H$9:$H$28,AM$9:AM$28),VLOOKUP($AW80,'6. Patients'!$C$44:$AQ$73,COLUMNS('6. Patients'!$C$9:AI$9),0))</f>
        <v>#VALUE!</v>
      </c>
      <c r="CA80" s="51" t="e">
        <f>-MIN(SUMPRODUCT(--($E$9:$E$28&lt;=CA$33),--($B$9:$B$28=$J$65),--($F$9:$F$28&gt;=CA$33),--($C$9:$C$28=$AW80),$H$9:$H$28,AN$9:AN$28),VLOOKUP($AW80,'6. Patients'!$C$44:$AQ$73,COLUMNS('6. Patients'!$C$9:AJ$9),0))</f>
        <v>#VALUE!</v>
      </c>
      <c r="CB80" s="51" t="e">
        <f>-MIN(SUMPRODUCT(--($E$9:$E$28&lt;=CB$33),--($B$9:$B$28=$J$65),--($F$9:$F$28&gt;=CB$33),--($C$9:$C$28=$AW80),$H$9:$H$28,AO$9:AO$28),VLOOKUP($AW80,'6. Patients'!$C$44:$AQ$73,COLUMNS('6. Patients'!$C$9:AK$9),0))</f>
        <v>#VALUE!</v>
      </c>
      <c r="CC80" s="51" t="e">
        <f>-MIN(SUMPRODUCT(--($E$9:$E$28&lt;=CC$33),--($B$9:$B$28=$J$65),--($F$9:$F$28&gt;=CC$33),--($C$9:$C$28=$AW80),$H$9:$H$28,AP$9:AP$28),VLOOKUP($AW80,'6. Patients'!$C$44:$AQ$73,COLUMNS('6. Patients'!$C$9:AL$9),0))</f>
        <v>#VALUE!</v>
      </c>
      <c r="CD80" s="51" t="e">
        <f>-MIN(SUMPRODUCT(--($E$9:$E$28&lt;=CD$33),--($B$9:$B$28=$J$65),--($F$9:$F$28&gt;=CD$33),--($C$9:$C$28=$AW80),$H$9:$H$28,AQ$9:AQ$28),VLOOKUP($AW80,'6. Patients'!$C$44:$AQ$73,COLUMNS('6. Patients'!$C$9:AM$9),0))</f>
        <v>#VALUE!</v>
      </c>
      <c r="CE80" s="51" t="e">
        <f>-MIN(SUMPRODUCT(--($E$9:$E$28&lt;=CE$33),--($B$9:$B$28=$J$65),--($F$9:$F$28&gt;=CE$33),--($C$9:$C$28=$AW80),$H$9:$H$28,AR$9:AR$28),VLOOKUP($AW80,'6. Patients'!$C$44:$AQ$73,COLUMNS('6. Patients'!$C$9:AN$9),0))</f>
        <v>#VALUE!</v>
      </c>
      <c r="CF80" s="51" t="e">
        <f>-MIN(SUMPRODUCT(--($E$9:$E$28&lt;=CF$33),--($B$9:$B$28=$J$65),--($F$9:$F$28&gt;=CF$33),--($C$9:$C$28=$AW80),$H$9:$H$28,AS$9:AS$28),VLOOKUP($AW80,'6. Patients'!$C$44:$AQ$73,COLUMNS('6. Patients'!$C$9:AO$9),0))</f>
        <v>#VALUE!</v>
      </c>
      <c r="CG80" s="51" t="e">
        <f>-MIN(SUMPRODUCT(--($E$9:$E$28&lt;=CG$33),--($B$9:$B$28=$J$65),--($F$9:$F$28&gt;=CG$33),--($C$9:$C$28=$AW80),$H$9:$H$28,AT$9:AT$28),VLOOKUP($AW80,'6. Patients'!$C$44:$AQ$73,COLUMNS('6. Patients'!$C$9:AP$9),0))</f>
        <v>#VALUE!</v>
      </c>
      <c r="CI80" s="5" t="str">
        <f t="shared" si="123"/>
        <v/>
      </c>
      <c r="CJ80" s="51">
        <f t="shared" si="124"/>
        <v>0</v>
      </c>
      <c r="CK80" s="51">
        <f t="shared" si="125"/>
        <v>0</v>
      </c>
      <c r="CL80" s="51">
        <f t="shared" si="126"/>
        <v>0</v>
      </c>
      <c r="CM80" s="51">
        <f t="shared" si="127"/>
        <v>0</v>
      </c>
      <c r="CN80" s="51">
        <f t="shared" si="128"/>
        <v>0</v>
      </c>
      <c r="CO80" s="51">
        <f t="shared" si="129"/>
        <v>0</v>
      </c>
      <c r="CP80" s="51">
        <f t="shared" si="130"/>
        <v>0</v>
      </c>
      <c r="CQ80" s="51">
        <f t="shared" si="131"/>
        <v>0</v>
      </c>
      <c r="CR80" s="51">
        <f t="shared" si="132"/>
        <v>0</v>
      </c>
      <c r="CS80" s="51">
        <f t="shared" si="133"/>
        <v>0</v>
      </c>
      <c r="CT80" s="51">
        <f t="shared" si="134"/>
        <v>0</v>
      </c>
      <c r="CU80" s="51">
        <f t="shared" si="135"/>
        <v>0</v>
      </c>
      <c r="CV80" s="51">
        <f t="shared" si="136"/>
        <v>0</v>
      </c>
      <c r="CW80" s="51">
        <f t="shared" si="137"/>
        <v>0</v>
      </c>
      <c r="CX80" s="51">
        <f t="shared" si="138"/>
        <v>0</v>
      </c>
      <c r="CY80" s="51">
        <f t="shared" si="139"/>
        <v>0</v>
      </c>
      <c r="CZ80" s="51">
        <f t="shared" si="140"/>
        <v>0</v>
      </c>
      <c r="DA80" s="51">
        <f t="shared" si="141"/>
        <v>0</v>
      </c>
      <c r="DB80" s="51">
        <f t="shared" si="142"/>
        <v>0</v>
      </c>
      <c r="DC80" s="51">
        <f t="shared" si="143"/>
        <v>0</v>
      </c>
      <c r="DD80" s="51">
        <f t="shared" si="144"/>
        <v>0</v>
      </c>
      <c r="DE80" s="51">
        <f t="shared" si="145"/>
        <v>0</v>
      </c>
      <c r="DF80" s="51">
        <f t="shared" si="146"/>
        <v>0</v>
      </c>
      <c r="DG80" s="51">
        <f t="shared" si="147"/>
        <v>0</v>
      </c>
      <c r="DH80" s="51">
        <f t="shared" si="148"/>
        <v>0</v>
      </c>
      <c r="DI80" s="51">
        <f t="shared" si="149"/>
        <v>0</v>
      </c>
      <c r="DJ80" s="51">
        <f t="shared" si="150"/>
        <v>0</v>
      </c>
      <c r="DK80" s="51">
        <f t="shared" si="151"/>
        <v>0</v>
      </c>
      <c r="DL80" s="51">
        <f t="shared" si="152"/>
        <v>0</v>
      </c>
      <c r="DM80" s="51">
        <f t="shared" si="153"/>
        <v>0</v>
      </c>
      <c r="DN80" s="51">
        <f t="shared" si="154"/>
        <v>0</v>
      </c>
      <c r="DO80" s="51">
        <f t="shared" si="155"/>
        <v>0</v>
      </c>
      <c r="DP80" s="51">
        <f t="shared" si="156"/>
        <v>0</v>
      </c>
      <c r="DQ80" s="51">
        <f t="shared" si="157"/>
        <v>0</v>
      </c>
      <c r="DR80" s="51">
        <f t="shared" si="158"/>
        <v>0</v>
      </c>
      <c r="DS80" s="51">
        <f t="shared" si="159"/>
        <v>0</v>
      </c>
    </row>
    <row r="81" spans="10:123" x14ac:dyDescent="0.3">
      <c r="J81" s="5" t="str">
        <f>'6. Patients'!C59</f>
        <v/>
      </c>
      <c r="K81" s="5"/>
      <c r="L81" s="99">
        <f t="shared" si="86"/>
        <v>0</v>
      </c>
      <c r="M81" s="99" t="e">
        <f t="shared" si="87"/>
        <v>#VALUE!</v>
      </c>
      <c r="N81" s="99" t="e">
        <f t="shared" si="88"/>
        <v>#VALUE!</v>
      </c>
      <c r="O81" s="99" t="e">
        <f t="shared" si="89"/>
        <v>#VALUE!</v>
      </c>
      <c r="P81" s="99" t="e">
        <f t="shared" si="90"/>
        <v>#VALUE!</v>
      </c>
      <c r="Q81" s="99" t="e">
        <f t="shared" si="91"/>
        <v>#VALUE!</v>
      </c>
      <c r="R81" s="99" t="e">
        <f t="shared" si="92"/>
        <v>#VALUE!</v>
      </c>
      <c r="S81" s="99" t="e">
        <f t="shared" si="93"/>
        <v>#VALUE!</v>
      </c>
      <c r="T81" s="99" t="e">
        <f t="shared" si="94"/>
        <v>#VALUE!</v>
      </c>
      <c r="U81" s="99" t="e">
        <f t="shared" si="95"/>
        <v>#VALUE!</v>
      </c>
      <c r="V81" s="99" t="e">
        <f t="shared" si="96"/>
        <v>#VALUE!</v>
      </c>
      <c r="W81" s="99" t="e">
        <f t="shared" si="97"/>
        <v>#VALUE!</v>
      </c>
      <c r="X81" s="99" t="e">
        <f t="shared" si="98"/>
        <v>#VALUE!</v>
      </c>
      <c r="Y81" s="99" t="e">
        <f t="shared" si="99"/>
        <v>#VALUE!</v>
      </c>
      <c r="Z81" s="99" t="e">
        <f t="shared" si="100"/>
        <v>#VALUE!</v>
      </c>
      <c r="AA81" s="99" t="e">
        <f t="shared" si="101"/>
        <v>#VALUE!</v>
      </c>
      <c r="AB81" s="99" t="e">
        <f t="shared" si="102"/>
        <v>#VALUE!</v>
      </c>
      <c r="AC81" s="99" t="e">
        <f t="shared" si="103"/>
        <v>#VALUE!</v>
      </c>
      <c r="AD81" s="99" t="e">
        <f t="shared" si="104"/>
        <v>#VALUE!</v>
      </c>
      <c r="AE81" s="99" t="e">
        <f t="shared" si="105"/>
        <v>#VALUE!</v>
      </c>
      <c r="AF81" s="99" t="e">
        <f t="shared" si="106"/>
        <v>#VALUE!</v>
      </c>
      <c r="AG81" s="99" t="e">
        <f t="shared" si="107"/>
        <v>#VALUE!</v>
      </c>
      <c r="AH81" s="99" t="e">
        <f t="shared" si="108"/>
        <v>#VALUE!</v>
      </c>
      <c r="AI81" s="99" t="e">
        <f t="shared" si="109"/>
        <v>#VALUE!</v>
      </c>
      <c r="AJ81" s="99" t="e">
        <f t="shared" si="110"/>
        <v>#VALUE!</v>
      </c>
      <c r="AK81" s="99" t="e">
        <f t="shared" si="111"/>
        <v>#VALUE!</v>
      </c>
      <c r="AL81" s="99" t="e">
        <f t="shared" si="112"/>
        <v>#VALUE!</v>
      </c>
      <c r="AM81" s="99" t="e">
        <f t="shared" si="113"/>
        <v>#VALUE!</v>
      </c>
      <c r="AN81" s="99" t="e">
        <f t="shared" si="114"/>
        <v>#VALUE!</v>
      </c>
      <c r="AO81" s="99" t="e">
        <f t="shared" si="115"/>
        <v>#VALUE!</v>
      </c>
      <c r="AP81" s="99" t="e">
        <f t="shared" si="116"/>
        <v>#VALUE!</v>
      </c>
      <c r="AQ81" s="99" t="e">
        <f t="shared" si="117"/>
        <v>#VALUE!</v>
      </c>
      <c r="AR81" s="99" t="e">
        <f t="shared" si="118"/>
        <v>#VALUE!</v>
      </c>
      <c r="AS81" s="99" t="e">
        <f t="shared" si="119"/>
        <v>#VALUE!</v>
      </c>
      <c r="AT81" s="99" t="e">
        <f t="shared" si="120"/>
        <v>#VALUE!</v>
      </c>
      <c r="AU81" s="99" t="e">
        <f t="shared" si="121"/>
        <v>#VALUE!</v>
      </c>
      <c r="AW81" s="5" t="str">
        <f t="shared" si="122"/>
        <v/>
      </c>
      <c r="AX81" s="51">
        <f>-MIN(SUMPRODUCT(--($E$9:$E$28&lt;=AX$33),--($B$9:$B$28=$J$65),--($F$9:$F$28&gt;=AX$33),--($C$9:$C$28=$AW81),$H$9:$H$28,K$9:K$28),VLOOKUP($AW81,'6. Patients'!$C$44:$AQ$73,COLUMNS('6. Patients'!$C$9:G$9),0))</f>
        <v>0</v>
      </c>
      <c r="AY81" s="51" t="e">
        <f>-MIN(SUMPRODUCT(--($E$9:$E$28&lt;=AY$33),--($B$9:$B$28=$J$65),--($F$9:$F$28&gt;=AY$33),--($C$9:$C$28=$AW81),$H$9:$H$28,L$9:L$28),VLOOKUP($AW81,'6. Patients'!$C$44:$AQ$73,COLUMNS('6. Patients'!$C$9:H$9),0))</f>
        <v>#VALUE!</v>
      </c>
      <c r="AZ81" s="51" t="e">
        <f>-MIN(SUMPRODUCT(--($E$9:$E$28&lt;=AZ$33),--($B$9:$B$28=$J$65),--($F$9:$F$28&gt;=AZ$33),--($C$9:$C$28=$AW81),$H$9:$H$28,M$9:M$28),VLOOKUP($AW81,'6. Patients'!$C$44:$AQ$73,COLUMNS('6. Patients'!$C$9:I$9),0))</f>
        <v>#VALUE!</v>
      </c>
      <c r="BA81" s="51" t="e">
        <f>-MIN(SUMPRODUCT(--($E$9:$E$28&lt;=BA$33),--($B$9:$B$28=$J$65),--($F$9:$F$28&gt;=BA$33),--($C$9:$C$28=$AW81),$H$9:$H$28,N$9:N$28),VLOOKUP($AW81,'6. Patients'!$C$44:$AQ$73,COLUMNS('6. Patients'!$C$9:J$9),0))</f>
        <v>#VALUE!</v>
      </c>
      <c r="BB81" s="51" t="e">
        <f>-MIN(SUMPRODUCT(--($E$9:$E$28&lt;=BB$33),--($B$9:$B$28=$J$65),--($F$9:$F$28&gt;=BB$33),--($C$9:$C$28=$AW81),$H$9:$H$28,O$9:O$28),VLOOKUP($AW81,'6. Patients'!$C$44:$AQ$73,COLUMNS('6. Patients'!$C$9:K$9),0))</f>
        <v>#VALUE!</v>
      </c>
      <c r="BC81" s="51" t="e">
        <f>-MIN(SUMPRODUCT(--($E$9:$E$28&lt;=BC$33),--($B$9:$B$28=$J$65),--($F$9:$F$28&gt;=BC$33),--($C$9:$C$28=$AW81),$H$9:$H$28,P$9:P$28),VLOOKUP($AW81,'6. Patients'!$C$44:$AQ$73,COLUMNS('6. Patients'!$C$9:L$9),0))</f>
        <v>#VALUE!</v>
      </c>
      <c r="BD81" s="51" t="e">
        <f>-MIN(SUMPRODUCT(--($E$9:$E$28&lt;=BD$33),--($B$9:$B$28=$J$65),--($F$9:$F$28&gt;=BD$33),--($C$9:$C$28=$AW81),$H$9:$H$28,Q$9:Q$28),VLOOKUP($AW81,'6. Patients'!$C$44:$AQ$73,COLUMNS('6. Patients'!$C$9:M$9),0))</f>
        <v>#VALUE!</v>
      </c>
      <c r="BE81" s="51" t="e">
        <f>-MIN(SUMPRODUCT(--($E$9:$E$28&lt;=BE$33),--($B$9:$B$28=$J$65),--($F$9:$F$28&gt;=BE$33),--($C$9:$C$28=$AW81),$H$9:$H$28,R$9:R$28),VLOOKUP($AW81,'6. Patients'!$C$44:$AQ$73,COLUMNS('6. Patients'!$C$9:N$9),0))</f>
        <v>#VALUE!</v>
      </c>
      <c r="BF81" s="51" t="e">
        <f>-MIN(SUMPRODUCT(--($E$9:$E$28&lt;=BF$33),--($B$9:$B$28=$J$65),--($F$9:$F$28&gt;=BF$33),--($C$9:$C$28=$AW81),$H$9:$H$28,S$9:S$28),VLOOKUP($AW81,'6. Patients'!$C$44:$AQ$73,COLUMNS('6. Patients'!$C$9:O$9),0))</f>
        <v>#VALUE!</v>
      </c>
      <c r="BG81" s="51" t="e">
        <f>-MIN(SUMPRODUCT(--($E$9:$E$28&lt;=BG$33),--($B$9:$B$28=$J$65),--($F$9:$F$28&gt;=BG$33),--($C$9:$C$28=$AW81),$H$9:$H$28,T$9:T$28),VLOOKUP($AW81,'6. Patients'!$C$44:$AQ$73,COLUMNS('6. Patients'!$C$9:P$9),0))</f>
        <v>#VALUE!</v>
      </c>
      <c r="BH81" s="51" t="e">
        <f>-MIN(SUMPRODUCT(--($E$9:$E$28&lt;=BH$33),--($B$9:$B$28=$J$65),--($F$9:$F$28&gt;=BH$33),--($C$9:$C$28=$AW81),$H$9:$H$28,U$9:U$28),VLOOKUP($AW81,'6. Patients'!$C$44:$AQ$73,COLUMNS('6. Patients'!$C$9:Q$9),0))</f>
        <v>#VALUE!</v>
      </c>
      <c r="BI81" s="51" t="e">
        <f>-MIN(SUMPRODUCT(--($E$9:$E$28&lt;=BI$33),--($B$9:$B$28=$J$65),--($F$9:$F$28&gt;=BI$33),--($C$9:$C$28=$AW81),$H$9:$H$28,V$9:V$28),VLOOKUP($AW81,'6. Patients'!$C$44:$AQ$73,COLUMNS('6. Patients'!$C$9:R$9),0))</f>
        <v>#VALUE!</v>
      </c>
      <c r="BJ81" s="51" t="e">
        <f>-MIN(SUMPRODUCT(--($E$9:$E$28&lt;=BJ$33),--($B$9:$B$28=$J$65),--($F$9:$F$28&gt;=BJ$33),--($C$9:$C$28=$AW81),$H$9:$H$28,W$9:W$28),VLOOKUP($AW81,'6. Patients'!$C$44:$AQ$73,COLUMNS('6. Patients'!$C$9:S$9),0))</f>
        <v>#VALUE!</v>
      </c>
      <c r="BK81" s="51" t="e">
        <f>-MIN(SUMPRODUCT(--($E$9:$E$28&lt;=BK$33),--($B$9:$B$28=$J$65),--($F$9:$F$28&gt;=BK$33),--($C$9:$C$28=$AW81),$H$9:$H$28,X$9:X$28),VLOOKUP($AW81,'6. Patients'!$C$44:$AQ$73,COLUMNS('6. Patients'!$C$9:T$9),0))</f>
        <v>#VALUE!</v>
      </c>
      <c r="BL81" s="51" t="e">
        <f>-MIN(SUMPRODUCT(--($E$9:$E$28&lt;=BL$33),--($B$9:$B$28=$J$65),--($F$9:$F$28&gt;=BL$33),--($C$9:$C$28=$AW81),$H$9:$H$28,Y$9:Y$28),VLOOKUP($AW81,'6. Patients'!$C$44:$AQ$73,COLUMNS('6. Patients'!$C$9:U$9),0))</f>
        <v>#VALUE!</v>
      </c>
      <c r="BM81" s="51" t="e">
        <f>-MIN(SUMPRODUCT(--($E$9:$E$28&lt;=BM$33),--($B$9:$B$28=$J$65),--($F$9:$F$28&gt;=BM$33),--($C$9:$C$28=$AW81),$H$9:$H$28,Z$9:Z$28),VLOOKUP($AW81,'6. Patients'!$C$44:$AQ$73,COLUMNS('6. Patients'!$C$9:V$9),0))</f>
        <v>#VALUE!</v>
      </c>
      <c r="BN81" s="51" t="e">
        <f>-MIN(SUMPRODUCT(--($E$9:$E$28&lt;=BN$33),--($B$9:$B$28=$J$65),--($F$9:$F$28&gt;=BN$33),--($C$9:$C$28=$AW81),$H$9:$H$28,AA$9:AA$28),VLOOKUP($AW81,'6. Patients'!$C$44:$AQ$73,COLUMNS('6. Patients'!$C$9:W$9),0))</f>
        <v>#VALUE!</v>
      </c>
      <c r="BO81" s="51" t="e">
        <f>-MIN(SUMPRODUCT(--($E$9:$E$28&lt;=BO$33),--($B$9:$B$28=$J$65),--($F$9:$F$28&gt;=BO$33),--($C$9:$C$28=$AW81),$H$9:$H$28,AB$9:AB$28),VLOOKUP($AW81,'6. Patients'!$C$44:$AQ$73,COLUMNS('6. Patients'!$C$9:X$9),0))</f>
        <v>#VALUE!</v>
      </c>
      <c r="BP81" s="51" t="e">
        <f>-MIN(SUMPRODUCT(--($E$9:$E$28&lt;=BP$33),--($B$9:$B$28=$J$65),--($F$9:$F$28&gt;=BP$33),--($C$9:$C$28=$AW81),$H$9:$H$28,AC$9:AC$28),VLOOKUP($AW81,'6. Patients'!$C$44:$AQ$73,COLUMNS('6. Patients'!$C$9:Y$9),0))</f>
        <v>#VALUE!</v>
      </c>
      <c r="BQ81" s="51" t="e">
        <f>-MIN(SUMPRODUCT(--($E$9:$E$28&lt;=BQ$33),--($B$9:$B$28=$J$65),--($F$9:$F$28&gt;=BQ$33),--($C$9:$C$28=$AW81),$H$9:$H$28,AD$9:AD$28),VLOOKUP($AW81,'6. Patients'!$C$44:$AQ$73,COLUMNS('6. Patients'!$C$9:Z$9),0))</f>
        <v>#VALUE!</v>
      </c>
      <c r="BR81" s="51" t="e">
        <f>-MIN(SUMPRODUCT(--($E$9:$E$28&lt;=BR$33),--($B$9:$B$28=$J$65),--($F$9:$F$28&gt;=BR$33),--($C$9:$C$28=$AW81),$H$9:$H$28,AE$9:AE$28),VLOOKUP($AW81,'6. Patients'!$C$44:$AQ$73,COLUMNS('6. Patients'!$C$9:AA$9),0))</f>
        <v>#VALUE!</v>
      </c>
      <c r="BS81" s="51" t="e">
        <f>-MIN(SUMPRODUCT(--($E$9:$E$28&lt;=BS$33),--($B$9:$B$28=$J$65),--($F$9:$F$28&gt;=BS$33),--($C$9:$C$28=$AW81),$H$9:$H$28,AF$9:AF$28),VLOOKUP($AW81,'6. Patients'!$C$44:$AQ$73,COLUMNS('6. Patients'!$C$9:AB$9),0))</f>
        <v>#VALUE!</v>
      </c>
      <c r="BT81" s="51" t="e">
        <f>-MIN(SUMPRODUCT(--($E$9:$E$28&lt;=BT$33),--($B$9:$B$28=$J$65),--($F$9:$F$28&gt;=BT$33),--($C$9:$C$28=$AW81),$H$9:$H$28,AG$9:AG$28),VLOOKUP($AW81,'6. Patients'!$C$44:$AQ$73,COLUMNS('6. Patients'!$C$9:AC$9),0))</f>
        <v>#VALUE!</v>
      </c>
      <c r="BU81" s="51" t="e">
        <f>-MIN(SUMPRODUCT(--($E$9:$E$28&lt;=BU$33),--($B$9:$B$28=$J$65),--($F$9:$F$28&gt;=BU$33),--($C$9:$C$28=$AW81),$H$9:$H$28,AH$9:AH$28),VLOOKUP($AW81,'6. Patients'!$C$44:$AQ$73,COLUMNS('6. Patients'!$C$9:AD$9),0))</f>
        <v>#VALUE!</v>
      </c>
      <c r="BV81" s="51" t="e">
        <f>-MIN(SUMPRODUCT(--($E$9:$E$28&lt;=BV$33),--($B$9:$B$28=$J$65),--($F$9:$F$28&gt;=BV$33),--($C$9:$C$28=$AW81),$H$9:$H$28,AI$9:AI$28),VLOOKUP($AW81,'6. Patients'!$C$44:$AQ$73,COLUMNS('6. Patients'!$C$9:AE$9),0))</f>
        <v>#VALUE!</v>
      </c>
      <c r="BW81" s="51" t="e">
        <f>-MIN(SUMPRODUCT(--($E$9:$E$28&lt;=BW$33),--($B$9:$B$28=$J$65),--($F$9:$F$28&gt;=BW$33),--($C$9:$C$28=$AW81),$H$9:$H$28,AJ$9:AJ$28),VLOOKUP($AW81,'6. Patients'!$C$44:$AQ$73,COLUMNS('6. Patients'!$C$9:AF$9),0))</f>
        <v>#VALUE!</v>
      </c>
      <c r="BX81" s="51" t="e">
        <f>-MIN(SUMPRODUCT(--($E$9:$E$28&lt;=BX$33),--($B$9:$B$28=$J$65),--($F$9:$F$28&gt;=BX$33),--($C$9:$C$28=$AW81),$H$9:$H$28,AK$9:AK$28),VLOOKUP($AW81,'6. Patients'!$C$44:$AQ$73,COLUMNS('6. Patients'!$C$9:AG$9),0))</f>
        <v>#VALUE!</v>
      </c>
      <c r="BY81" s="51" t="e">
        <f>-MIN(SUMPRODUCT(--($E$9:$E$28&lt;=BY$33),--($B$9:$B$28=$J$65),--($F$9:$F$28&gt;=BY$33),--($C$9:$C$28=$AW81),$H$9:$H$28,AL$9:AL$28),VLOOKUP($AW81,'6. Patients'!$C$44:$AQ$73,COLUMNS('6. Patients'!$C$9:AH$9),0))</f>
        <v>#VALUE!</v>
      </c>
      <c r="BZ81" s="51" t="e">
        <f>-MIN(SUMPRODUCT(--($E$9:$E$28&lt;=BZ$33),--($B$9:$B$28=$J$65),--($F$9:$F$28&gt;=BZ$33),--($C$9:$C$28=$AW81),$H$9:$H$28,AM$9:AM$28),VLOOKUP($AW81,'6. Patients'!$C$44:$AQ$73,COLUMNS('6. Patients'!$C$9:AI$9),0))</f>
        <v>#VALUE!</v>
      </c>
      <c r="CA81" s="51" t="e">
        <f>-MIN(SUMPRODUCT(--($E$9:$E$28&lt;=CA$33),--($B$9:$B$28=$J$65),--($F$9:$F$28&gt;=CA$33),--($C$9:$C$28=$AW81),$H$9:$H$28,AN$9:AN$28),VLOOKUP($AW81,'6. Patients'!$C$44:$AQ$73,COLUMNS('6. Patients'!$C$9:AJ$9),0))</f>
        <v>#VALUE!</v>
      </c>
      <c r="CB81" s="51" t="e">
        <f>-MIN(SUMPRODUCT(--($E$9:$E$28&lt;=CB$33),--($B$9:$B$28=$J$65),--($F$9:$F$28&gt;=CB$33),--($C$9:$C$28=$AW81),$H$9:$H$28,AO$9:AO$28),VLOOKUP($AW81,'6. Patients'!$C$44:$AQ$73,COLUMNS('6. Patients'!$C$9:AK$9),0))</f>
        <v>#VALUE!</v>
      </c>
      <c r="CC81" s="51" t="e">
        <f>-MIN(SUMPRODUCT(--($E$9:$E$28&lt;=CC$33),--($B$9:$B$28=$J$65),--($F$9:$F$28&gt;=CC$33),--($C$9:$C$28=$AW81),$H$9:$H$28,AP$9:AP$28),VLOOKUP($AW81,'6. Patients'!$C$44:$AQ$73,COLUMNS('6. Patients'!$C$9:AL$9),0))</f>
        <v>#VALUE!</v>
      </c>
      <c r="CD81" s="51" t="e">
        <f>-MIN(SUMPRODUCT(--($E$9:$E$28&lt;=CD$33),--($B$9:$B$28=$J$65),--($F$9:$F$28&gt;=CD$33),--($C$9:$C$28=$AW81),$H$9:$H$28,AQ$9:AQ$28),VLOOKUP($AW81,'6. Patients'!$C$44:$AQ$73,COLUMNS('6. Patients'!$C$9:AM$9),0))</f>
        <v>#VALUE!</v>
      </c>
      <c r="CE81" s="51" t="e">
        <f>-MIN(SUMPRODUCT(--($E$9:$E$28&lt;=CE$33),--($B$9:$B$28=$J$65),--($F$9:$F$28&gt;=CE$33),--($C$9:$C$28=$AW81),$H$9:$H$28,AR$9:AR$28),VLOOKUP($AW81,'6. Patients'!$C$44:$AQ$73,COLUMNS('6. Patients'!$C$9:AN$9),0))</f>
        <v>#VALUE!</v>
      </c>
      <c r="CF81" s="51" t="e">
        <f>-MIN(SUMPRODUCT(--($E$9:$E$28&lt;=CF$33),--($B$9:$B$28=$J$65),--($F$9:$F$28&gt;=CF$33),--($C$9:$C$28=$AW81),$H$9:$H$28,AS$9:AS$28),VLOOKUP($AW81,'6. Patients'!$C$44:$AQ$73,COLUMNS('6. Patients'!$C$9:AO$9),0))</f>
        <v>#VALUE!</v>
      </c>
      <c r="CG81" s="51" t="e">
        <f>-MIN(SUMPRODUCT(--($E$9:$E$28&lt;=CG$33),--($B$9:$B$28=$J$65),--($F$9:$F$28&gt;=CG$33),--($C$9:$C$28=$AW81),$H$9:$H$28,AT$9:AT$28),VLOOKUP($AW81,'6. Patients'!$C$44:$AQ$73,COLUMNS('6. Patients'!$C$9:AP$9),0))</f>
        <v>#VALUE!</v>
      </c>
      <c r="CI81" s="5" t="str">
        <f t="shared" si="123"/>
        <v/>
      </c>
      <c r="CJ81" s="51">
        <f t="shared" si="124"/>
        <v>0</v>
      </c>
      <c r="CK81" s="51">
        <f t="shared" si="125"/>
        <v>0</v>
      </c>
      <c r="CL81" s="51">
        <f t="shared" si="126"/>
        <v>0</v>
      </c>
      <c r="CM81" s="51">
        <f t="shared" si="127"/>
        <v>0</v>
      </c>
      <c r="CN81" s="51">
        <f t="shared" si="128"/>
        <v>0</v>
      </c>
      <c r="CO81" s="51">
        <f t="shared" si="129"/>
        <v>0</v>
      </c>
      <c r="CP81" s="51">
        <f t="shared" si="130"/>
        <v>0</v>
      </c>
      <c r="CQ81" s="51">
        <f t="shared" si="131"/>
        <v>0</v>
      </c>
      <c r="CR81" s="51">
        <f t="shared" si="132"/>
        <v>0</v>
      </c>
      <c r="CS81" s="51">
        <f t="shared" si="133"/>
        <v>0</v>
      </c>
      <c r="CT81" s="51">
        <f t="shared" si="134"/>
        <v>0</v>
      </c>
      <c r="CU81" s="51">
        <f t="shared" si="135"/>
        <v>0</v>
      </c>
      <c r="CV81" s="51">
        <f t="shared" si="136"/>
        <v>0</v>
      </c>
      <c r="CW81" s="51">
        <f t="shared" si="137"/>
        <v>0</v>
      </c>
      <c r="CX81" s="51">
        <f t="shared" si="138"/>
        <v>0</v>
      </c>
      <c r="CY81" s="51">
        <f t="shared" si="139"/>
        <v>0</v>
      </c>
      <c r="CZ81" s="51">
        <f t="shared" si="140"/>
        <v>0</v>
      </c>
      <c r="DA81" s="51">
        <f t="shared" si="141"/>
        <v>0</v>
      </c>
      <c r="DB81" s="51">
        <f t="shared" si="142"/>
        <v>0</v>
      </c>
      <c r="DC81" s="51">
        <f t="shared" si="143"/>
        <v>0</v>
      </c>
      <c r="DD81" s="51">
        <f t="shared" si="144"/>
        <v>0</v>
      </c>
      <c r="DE81" s="51">
        <f t="shared" si="145"/>
        <v>0</v>
      </c>
      <c r="DF81" s="51">
        <f t="shared" si="146"/>
        <v>0</v>
      </c>
      <c r="DG81" s="51">
        <f t="shared" si="147"/>
        <v>0</v>
      </c>
      <c r="DH81" s="51">
        <f t="shared" si="148"/>
        <v>0</v>
      </c>
      <c r="DI81" s="51">
        <f t="shared" si="149"/>
        <v>0</v>
      </c>
      <c r="DJ81" s="51">
        <f t="shared" si="150"/>
        <v>0</v>
      </c>
      <c r="DK81" s="51">
        <f t="shared" si="151"/>
        <v>0</v>
      </c>
      <c r="DL81" s="51">
        <f t="shared" si="152"/>
        <v>0</v>
      </c>
      <c r="DM81" s="51">
        <f t="shared" si="153"/>
        <v>0</v>
      </c>
      <c r="DN81" s="51">
        <f t="shared" si="154"/>
        <v>0</v>
      </c>
      <c r="DO81" s="51">
        <f t="shared" si="155"/>
        <v>0</v>
      </c>
      <c r="DP81" s="51">
        <f t="shared" si="156"/>
        <v>0</v>
      </c>
      <c r="DQ81" s="51">
        <f t="shared" si="157"/>
        <v>0</v>
      </c>
      <c r="DR81" s="51">
        <f t="shared" si="158"/>
        <v>0</v>
      </c>
      <c r="DS81" s="51">
        <f t="shared" si="159"/>
        <v>0</v>
      </c>
    </row>
    <row r="82" spans="10:123" x14ac:dyDescent="0.3">
      <c r="J82" s="5" t="str">
        <f>'6. Patients'!C60</f>
        <v/>
      </c>
      <c r="K82" s="5"/>
      <c r="L82" s="99">
        <f t="shared" si="86"/>
        <v>0</v>
      </c>
      <c r="M82" s="99" t="e">
        <f t="shared" si="87"/>
        <v>#VALUE!</v>
      </c>
      <c r="N82" s="99" t="e">
        <f t="shared" si="88"/>
        <v>#VALUE!</v>
      </c>
      <c r="O82" s="99" t="e">
        <f t="shared" si="89"/>
        <v>#VALUE!</v>
      </c>
      <c r="P82" s="99" t="e">
        <f t="shared" si="90"/>
        <v>#VALUE!</v>
      </c>
      <c r="Q82" s="99" t="e">
        <f t="shared" si="91"/>
        <v>#VALUE!</v>
      </c>
      <c r="R82" s="99" t="e">
        <f t="shared" si="92"/>
        <v>#VALUE!</v>
      </c>
      <c r="S82" s="99" t="e">
        <f t="shared" si="93"/>
        <v>#VALUE!</v>
      </c>
      <c r="T82" s="99" t="e">
        <f t="shared" si="94"/>
        <v>#VALUE!</v>
      </c>
      <c r="U82" s="99" t="e">
        <f t="shared" si="95"/>
        <v>#VALUE!</v>
      </c>
      <c r="V82" s="99" t="e">
        <f t="shared" si="96"/>
        <v>#VALUE!</v>
      </c>
      <c r="W82" s="99" t="e">
        <f t="shared" si="97"/>
        <v>#VALUE!</v>
      </c>
      <c r="X82" s="99" t="e">
        <f t="shared" si="98"/>
        <v>#VALUE!</v>
      </c>
      <c r="Y82" s="99" t="e">
        <f t="shared" si="99"/>
        <v>#VALUE!</v>
      </c>
      <c r="Z82" s="99" t="e">
        <f t="shared" si="100"/>
        <v>#VALUE!</v>
      </c>
      <c r="AA82" s="99" t="e">
        <f t="shared" si="101"/>
        <v>#VALUE!</v>
      </c>
      <c r="AB82" s="99" t="e">
        <f t="shared" si="102"/>
        <v>#VALUE!</v>
      </c>
      <c r="AC82" s="99" t="e">
        <f t="shared" si="103"/>
        <v>#VALUE!</v>
      </c>
      <c r="AD82" s="99" t="e">
        <f t="shared" si="104"/>
        <v>#VALUE!</v>
      </c>
      <c r="AE82" s="99" t="e">
        <f t="shared" si="105"/>
        <v>#VALUE!</v>
      </c>
      <c r="AF82" s="99" t="e">
        <f t="shared" si="106"/>
        <v>#VALUE!</v>
      </c>
      <c r="AG82" s="99" t="e">
        <f t="shared" si="107"/>
        <v>#VALUE!</v>
      </c>
      <c r="AH82" s="99" t="e">
        <f t="shared" si="108"/>
        <v>#VALUE!</v>
      </c>
      <c r="AI82" s="99" t="e">
        <f t="shared" si="109"/>
        <v>#VALUE!</v>
      </c>
      <c r="AJ82" s="99" t="e">
        <f t="shared" si="110"/>
        <v>#VALUE!</v>
      </c>
      <c r="AK82" s="99" t="e">
        <f t="shared" si="111"/>
        <v>#VALUE!</v>
      </c>
      <c r="AL82" s="99" t="e">
        <f t="shared" si="112"/>
        <v>#VALUE!</v>
      </c>
      <c r="AM82" s="99" t="e">
        <f t="shared" si="113"/>
        <v>#VALUE!</v>
      </c>
      <c r="AN82" s="99" t="e">
        <f t="shared" si="114"/>
        <v>#VALUE!</v>
      </c>
      <c r="AO82" s="99" t="e">
        <f t="shared" si="115"/>
        <v>#VALUE!</v>
      </c>
      <c r="AP82" s="99" t="e">
        <f t="shared" si="116"/>
        <v>#VALUE!</v>
      </c>
      <c r="AQ82" s="99" t="e">
        <f t="shared" si="117"/>
        <v>#VALUE!</v>
      </c>
      <c r="AR82" s="99" t="e">
        <f t="shared" si="118"/>
        <v>#VALUE!</v>
      </c>
      <c r="AS82" s="99" t="e">
        <f t="shared" si="119"/>
        <v>#VALUE!</v>
      </c>
      <c r="AT82" s="99" t="e">
        <f t="shared" si="120"/>
        <v>#VALUE!</v>
      </c>
      <c r="AU82" s="99" t="e">
        <f t="shared" si="121"/>
        <v>#VALUE!</v>
      </c>
      <c r="AW82" s="5" t="str">
        <f t="shared" si="122"/>
        <v/>
      </c>
      <c r="AX82" s="51">
        <f>-MIN(SUMPRODUCT(--($E$9:$E$28&lt;=AX$33),--($B$9:$B$28=$J$65),--($F$9:$F$28&gt;=AX$33),--($C$9:$C$28=$AW82),$H$9:$H$28,K$9:K$28),VLOOKUP($AW82,'6. Patients'!$C$44:$AQ$73,COLUMNS('6. Patients'!$C$9:G$9),0))</f>
        <v>0</v>
      </c>
      <c r="AY82" s="51" t="e">
        <f>-MIN(SUMPRODUCT(--($E$9:$E$28&lt;=AY$33),--($B$9:$B$28=$J$65),--($F$9:$F$28&gt;=AY$33),--($C$9:$C$28=$AW82),$H$9:$H$28,L$9:L$28),VLOOKUP($AW82,'6. Patients'!$C$44:$AQ$73,COLUMNS('6. Patients'!$C$9:H$9),0))</f>
        <v>#VALUE!</v>
      </c>
      <c r="AZ82" s="51" t="e">
        <f>-MIN(SUMPRODUCT(--($E$9:$E$28&lt;=AZ$33),--($B$9:$B$28=$J$65),--($F$9:$F$28&gt;=AZ$33),--($C$9:$C$28=$AW82),$H$9:$H$28,M$9:M$28),VLOOKUP($AW82,'6. Patients'!$C$44:$AQ$73,COLUMNS('6. Patients'!$C$9:I$9),0))</f>
        <v>#VALUE!</v>
      </c>
      <c r="BA82" s="51" t="e">
        <f>-MIN(SUMPRODUCT(--($E$9:$E$28&lt;=BA$33),--($B$9:$B$28=$J$65),--($F$9:$F$28&gt;=BA$33),--($C$9:$C$28=$AW82),$H$9:$H$28,N$9:N$28),VLOOKUP($AW82,'6. Patients'!$C$44:$AQ$73,COLUMNS('6. Patients'!$C$9:J$9),0))</f>
        <v>#VALUE!</v>
      </c>
      <c r="BB82" s="51" t="e">
        <f>-MIN(SUMPRODUCT(--($E$9:$E$28&lt;=BB$33),--($B$9:$B$28=$J$65),--($F$9:$F$28&gt;=BB$33),--($C$9:$C$28=$AW82),$H$9:$H$28,O$9:O$28),VLOOKUP($AW82,'6. Patients'!$C$44:$AQ$73,COLUMNS('6. Patients'!$C$9:K$9),0))</f>
        <v>#VALUE!</v>
      </c>
      <c r="BC82" s="51" t="e">
        <f>-MIN(SUMPRODUCT(--($E$9:$E$28&lt;=BC$33),--($B$9:$B$28=$J$65),--($F$9:$F$28&gt;=BC$33),--($C$9:$C$28=$AW82),$H$9:$H$28,P$9:P$28),VLOOKUP($AW82,'6. Patients'!$C$44:$AQ$73,COLUMNS('6. Patients'!$C$9:L$9),0))</f>
        <v>#VALUE!</v>
      </c>
      <c r="BD82" s="51" t="e">
        <f>-MIN(SUMPRODUCT(--($E$9:$E$28&lt;=BD$33),--($B$9:$B$28=$J$65),--($F$9:$F$28&gt;=BD$33),--($C$9:$C$28=$AW82),$H$9:$H$28,Q$9:Q$28),VLOOKUP($AW82,'6. Patients'!$C$44:$AQ$73,COLUMNS('6. Patients'!$C$9:M$9),0))</f>
        <v>#VALUE!</v>
      </c>
      <c r="BE82" s="51" t="e">
        <f>-MIN(SUMPRODUCT(--($E$9:$E$28&lt;=BE$33),--($B$9:$B$28=$J$65),--($F$9:$F$28&gt;=BE$33),--($C$9:$C$28=$AW82),$H$9:$H$28,R$9:R$28),VLOOKUP($AW82,'6. Patients'!$C$44:$AQ$73,COLUMNS('6. Patients'!$C$9:N$9),0))</f>
        <v>#VALUE!</v>
      </c>
      <c r="BF82" s="51" t="e">
        <f>-MIN(SUMPRODUCT(--($E$9:$E$28&lt;=BF$33),--($B$9:$B$28=$J$65),--($F$9:$F$28&gt;=BF$33),--($C$9:$C$28=$AW82),$H$9:$H$28,S$9:S$28),VLOOKUP($AW82,'6. Patients'!$C$44:$AQ$73,COLUMNS('6. Patients'!$C$9:O$9),0))</f>
        <v>#VALUE!</v>
      </c>
      <c r="BG82" s="51" t="e">
        <f>-MIN(SUMPRODUCT(--($E$9:$E$28&lt;=BG$33),--($B$9:$B$28=$J$65),--($F$9:$F$28&gt;=BG$33),--($C$9:$C$28=$AW82),$H$9:$H$28,T$9:T$28),VLOOKUP($AW82,'6. Patients'!$C$44:$AQ$73,COLUMNS('6. Patients'!$C$9:P$9),0))</f>
        <v>#VALUE!</v>
      </c>
      <c r="BH82" s="51" t="e">
        <f>-MIN(SUMPRODUCT(--($E$9:$E$28&lt;=BH$33),--($B$9:$B$28=$J$65),--($F$9:$F$28&gt;=BH$33),--($C$9:$C$28=$AW82),$H$9:$H$28,U$9:U$28),VLOOKUP($AW82,'6. Patients'!$C$44:$AQ$73,COLUMNS('6. Patients'!$C$9:Q$9),0))</f>
        <v>#VALUE!</v>
      </c>
      <c r="BI82" s="51" t="e">
        <f>-MIN(SUMPRODUCT(--($E$9:$E$28&lt;=BI$33),--($B$9:$B$28=$J$65),--($F$9:$F$28&gt;=BI$33),--($C$9:$C$28=$AW82),$H$9:$H$28,V$9:V$28),VLOOKUP($AW82,'6. Patients'!$C$44:$AQ$73,COLUMNS('6. Patients'!$C$9:R$9),0))</f>
        <v>#VALUE!</v>
      </c>
      <c r="BJ82" s="51" t="e">
        <f>-MIN(SUMPRODUCT(--($E$9:$E$28&lt;=BJ$33),--($B$9:$B$28=$J$65),--($F$9:$F$28&gt;=BJ$33),--($C$9:$C$28=$AW82),$H$9:$H$28,W$9:W$28),VLOOKUP($AW82,'6. Patients'!$C$44:$AQ$73,COLUMNS('6. Patients'!$C$9:S$9),0))</f>
        <v>#VALUE!</v>
      </c>
      <c r="BK82" s="51" t="e">
        <f>-MIN(SUMPRODUCT(--($E$9:$E$28&lt;=BK$33),--($B$9:$B$28=$J$65),--($F$9:$F$28&gt;=BK$33),--($C$9:$C$28=$AW82),$H$9:$H$28,X$9:X$28),VLOOKUP($AW82,'6. Patients'!$C$44:$AQ$73,COLUMNS('6. Patients'!$C$9:T$9),0))</f>
        <v>#VALUE!</v>
      </c>
      <c r="BL82" s="51" t="e">
        <f>-MIN(SUMPRODUCT(--($E$9:$E$28&lt;=BL$33),--($B$9:$B$28=$J$65),--($F$9:$F$28&gt;=BL$33),--($C$9:$C$28=$AW82),$H$9:$H$28,Y$9:Y$28),VLOOKUP($AW82,'6. Patients'!$C$44:$AQ$73,COLUMNS('6. Patients'!$C$9:U$9),0))</f>
        <v>#VALUE!</v>
      </c>
      <c r="BM82" s="51" t="e">
        <f>-MIN(SUMPRODUCT(--($E$9:$E$28&lt;=BM$33),--($B$9:$B$28=$J$65),--($F$9:$F$28&gt;=BM$33),--($C$9:$C$28=$AW82),$H$9:$H$28,Z$9:Z$28),VLOOKUP($AW82,'6. Patients'!$C$44:$AQ$73,COLUMNS('6. Patients'!$C$9:V$9),0))</f>
        <v>#VALUE!</v>
      </c>
      <c r="BN82" s="51" t="e">
        <f>-MIN(SUMPRODUCT(--($E$9:$E$28&lt;=BN$33),--($B$9:$B$28=$J$65),--($F$9:$F$28&gt;=BN$33),--($C$9:$C$28=$AW82),$H$9:$H$28,AA$9:AA$28),VLOOKUP($AW82,'6. Patients'!$C$44:$AQ$73,COLUMNS('6. Patients'!$C$9:W$9),0))</f>
        <v>#VALUE!</v>
      </c>
      <c r="BO82" s="51" t="e">
        <f>-MIN(SUMPRODUCT(--($E$9:$E$28&lt;=BO$33),--($B$9:$B$28=$J$65),--($F$9:$F$28&gt;=BO$33),--($C$9:$C$28=$AW82),$H$9:$H$28,AB$9:AB$28),VLOOKUP($AW82,'6. Patients'!$C$44:$AQ$73,COLUMNS('6. Patients'!$C$9:X$9),0))</f>
        <v>#VALUE!</v>
      </c>
      <c r="BP82" s="51" t="e">
        <f>-MIN(SUMPRODUCT(--($E$9:$E$28&lt;=BP$33),--($B$9:$B$28=$J$65),--($F$9:$F$28&gt;=BP$33),--($C$9:$C$28=$AW82),$H$9:$H$28,AC$9:AC$28),VLOOKUP($AW82,'6. Patients'!$C$44:$AQ$73,COLUMNS('6. Patients'!$C$9:Y$9),0))</f>
        <v>#VALUE!</v>
      </c>
      <c r="BQ82" s="51" t="e">
        <f>-MIN(SUMPRODUCT(--($E$9:$E$28&lt;=BQ$33),--($B$9:$B$28=$J$65),--($F$9:$F$28&gt;=BQ$33),--($C$9:$C$28=$AW82),$H$9:$H$28,AD$9:AD$28),VLOOKUP($AW82,'6. Patients'!$C$44:$AQ$73,COLUMNS('6. Patients'!$C$9:Z$9),0))</f>
        <v>#VALUE!</v>
      </c>
      <c r="BR82" s="51" t="e">
        <f>-MIN(SUMPRODUCT(--($E$9:$E$28&lt;=BR$33),--($B$9:$B$28=$J$65),--($F$9:$F$28&gt;=BR$33),--($C$9:$C$28=$AW82),$H$9:$H$28,AE$9:AE$28),VLOOKUP($AW82,'6. Patients'!$C$44:$AQ$73,COLUMNS('6. Patients'!$C$9:AA$9),0))</f>
        <v>#VALUE!</v>
      </c>
      <c r="BS82" s="51" t="e">
        <f>-MIN(SUMPRODUCT(--($E$9:$E$28&lt;=BS$33),--($B$9:$B$28=$J$65),--($F$9:$F$28&gt;=BS$33),--($C$9:$C$28=$AW82),$H$9:$H$28,AF$9:AF$28),VLOOKUP($AW82,'6. Patients'!$C$44:$AQ$73,COLUMNS('6. Patients'!$C$9:AB$9),0))</f>
        <v>#VALUE!</v>
      </c>
      <c r="BT82" s="51" t="e">
        <f>-MIN(SUMPRODUCT(--($E$9:$E$28&lt;=BT$33),--($B$9:$B$28=$J$65),--($F$9:$F$28&gt;=BT$33),--($C$9:$C$28=$AW82),$H$9:$H$28,AG$9:AG$28),VLOOKUP($AW82,'6. Patients'!$C$44:$AQ$73,COLUMNS('6. Patients'!$C$9:AC$9),0))</f>
        <v>#VALUE!</v>
      </c>
      <c r="BU82" s="51" t="e">
        <f>-MIN(SUMPRODUCT(--($E$9:$E$28&lt;=BU$33),--($B$9:$B$28=$J$65),--($F$9:$F$28&gt;=BU$33),--($C$9:$C$28=$AW82),$H$9:$H$28,AH$9:AH$28),VLOOKUP($AW82,'6. Patients'!$C$44:$AQ$73,COLUMNS('6. Patients'!$C$9:AD$9),0))</f>
        <v>#VALUE!</v>
      </c>
      <c r="BV82" s="51" t="e">
        <f>-MIN(SUMPRODUCT(--($E$9:$E$28&lt;=BV$33),--($B$9:$B$28=$J$65),--($F$9:$F$28&gt;=BV$33),--($C$9:$C$28=$AW82),$H$9:$H$28,AI$9:AI$28),VLOOKUP($AW82,'6. Patients'!$C$44:$AQ$73,COLUMNS('6. Patients'!$C$9:AE$9),0))</f>
        <v>#VALUE!</v>
      </c>
      <c r="BW82" s="51" t="e">
        <f>-MIN(SUMPRODUCT(--($E$9:$E$28&lt;=BW$33),--($B$9:$B$28=$J$65),--($F$9:$F$28&gt;=BW$33),--($C$9:$C$28=$AW82),$H$9:$H$28,AJ$9:AJ$28),VLOOKUP($AW82,'6. Patients'!$C$44:$AQ$73,COLUMNS('6. Patients'!$C$9:AF$9),0))</f>
        <v>#VALUE!</v>
      </c>
      <c r="BX82" s="51" t="e">
        <f>-MIN(SUMPRODUCT(--($E$9:$E$28&lt;=BX$33),--($B$9:$B$28=$J$65),--($F$9:$F$28&gt;=BX$33),--($C$9:$C$28=$AW82),$H$9:$H$28,AK$9:AK$28),VLOOKUP($AW82,'6. Patients'!$C$44:$AQ$73,COLUMNS('6. Patients'!$C$9:AG$9),0))</f>
        <v>#VALUE!</v>
      </c>
      <c r="BY82" s="51" t="e">
        <f>-MIN(SUMPRODUCT(--($E$9:$E$28&lt;=BY$33),--($B$9:$B$28=$J$65),--($F$9:$F$28&gt;=BY$33),--($C$9:$C$28=$AW82),$H$9:$H$28,AL$9:AL$28),VLOOKUP($AW82,'6. Patients'!$C$44:$AQ$73,COLUMNS('6. Patients'!$C$9:AH$9),0))</f>
        <v>#VALUE!</v>
      </c>
      <c r="BZ82" s="51" t="e">
        <f>-MIN(SUMPRODUCT(--($E$9:$E$28&lt;=BZ$33),--($B$9:$B$28=$J$65),--($F$9:$F$28&gt;=BZ$33),--($C$9:$C$28=$AW82),$H$9:$H$28,AM$9:AM$28),VLOOKUP($AW82,'6. Patients'!$C$44:$AQ$73,COLUMNS('6. Patients'!$C$9:AI$9),0))</f>
        <v>#VALUE!</v>
      </c>
      <c r="CA82" s="51" t="e">
        <f>-MIN(SUMPRODUCT(--($E$9:$E$28&lt;=CA$33),--($B$9:$B$28=$J$65),--($F$9:$F$28&gt;=CA$33),--($C$9:$C$28=$AW82),$H$9:$H$28,AN$9:AN$28),VLOOKUP($AW82,'6. Patients'!$C$44:$AQ$73,COLUMNS('6. Patients'!$C$9:AJ$9),0))</f>
        <v>#VALUE!</v>
      </c>
      <c r="CB82" s="51" t="e">
        <f>-MIN(SUMPRODUCT(--($E$9:$E$28&lt;=CB$33),--($B$9:$B$28=$J$65),--($F$9:$F$28&gt;=CB$33),--($C$9:$C$28=$AW82),$H$9:$H$28,AO$9:AO$28),VLOOKUP($AW82,'6. Patients'!$C$44:$AQ$73,COLUMNS('6. Patients'!$C$9:AK$9),0))</f>
        <v>#VALUE!</v>
      </c>
      <c r="CC82" s="51" t="e">
        <f>-MIN(SUMPRODUCT(--($E$9:$E$28&lt;=CC$33),--($B$9:$B$28=$J$65),--($F$9:$F$28&gt;=CC$33),--($C$9:$C$28=$AW82),$H$9:$H$28,AP$9:AP$28),VLOOKUP($AW82,'6. Patients'!$C$44:$AQ$73,COLUMNS('6. Patients'!$C$9:AL$9),0))</f>
        <v>#VALUE!</v>
      </c>
      <c r="CD82" s="51" t="e">
        <f>-MIN(SUMPRODUCT(--($E$9:$E$28&lt;=CD$33),--($B$9:$B$28=$J$65),--($F$9:$F$28&gt;=CD$33),--($C$9:$C$28=$AW82),$H$9:$H$28,AQ$9:AQ$28),VLOOKUP($AW82,'6. Patients'!$C$44:$AQ$73,COLUMNS('6. Patients'!$C$9:AM$9),0))</f>
        <v>#VALUE!</v>
      </c>
      <c r="CE82" s="51" t="e">
        <f>-MIN(SUMPRODUCT(--($E$9:$E$28&lt;=CE$33),--($B$9:$B$28=$J$65),--($F$9:$F$28&gt;=CE$33),--($C$9:$C$28=$AW82),$H$9:$H$28,AR$9:AR$28),VLOOKUP($AW82,'6. Patients'!$C$44:$AQ$73,COLUMNS('6. Patients'!$C$9:AN$9),0))</f>
        <v>#VALUE!</v>
      </c>
      <c r="CF82" s="51" t="e">
        <f>-MIN(SUMPRODUCT(--($E$9:$E$28&lt;=CF$33),--($B$9:$B$28=$J$65),--($F$9:$F$28&gt;=CF$33),--($C$9:$C$28=$AW82),$H$9:$H$28,AS$9:AS$28),VLOOKUP($AW82,'6. Patients'!$C$44:$AQ$73,COLUMNS('6. Patients'!$C$9:AO$9),0))</f>
        <v>#VALUE!</v>
      </c>
      <c r="CG82" s="51" t="e">
        <f>-MIN(SUMPRODUCT(--($E$9:$E$28&lt;=CG$33),--($B$9:$B$28=$J$65),--($F$9:$F$28&gt;=CG$33),--($C$9:$C$28=$AW82),$H$9:$H$28,AT$9:AT$28),VLOOKUP($AW82,'6. Patients'!$C$44:$AQ$73,COLUMNS('6. Patients'!$C$9:AP$9),0))</f>
        <v>#VALUE!</v>
      </c>
      <c r="CI82" s="5" t="str">
        <f t="shared" si="123"/>
        <v/>
      </c>
      <c r="CJ82" s="51">
        <f t="shared" si="124"/>
        <v>0</v>
      </c>
      <c r="CK82" s="51">
        <f t="shared" si="125"/>
        <v>0</v>
      </c>
      <c r="CL82" s="51">
        <f t="shared" si="126"/>
        <v>0</v>
      </c>
      <c r="CM82" s="51">
        <f t="shared" si="127"/>
        <v>0</v>
      </c>
      <c r="CN82" s="51">
        <f t="shared" si="128"/>
        <v>0</v>
      </c>
      <c r="CO82" s="51">
        <f t="shared" si="129"/>
        <v>0</v>
      </c>
      <c r="CP82" s="51">
        <f t="shared" si="130"/>
        <v>0</v>
      </c>
      <c r="CQ82" s="51">
        <f t="shared" si="131"/>
        <v>0</v>
      </c>
      <c r="CR82" s="51">
        <f t="shared" si="132"/>
        <v>0</v>
      </c>
      <c r="CS82" s="51">
        <f t="shared" si="133"/>
        <v>0</v>
      </c>
      <c r="CT82" s="51">
        <f t="shared" si="134"/>
        <v>0</v>
      </c>
      <c r="CU82" s="51">
        <f t="shared" si="135"/>
        <v>0</v>
      </c>
      <c r="CV82" s="51">
        <f t="shared" si="136"/>
        <v>0</v>
      </c>
      <c r="CW82" s="51">
        <f t="shared" si="137"/>
        <v>0</v>
      </c>
      <c r="CX82" s="51">
        <f t="shared" si="138"/>
        <v>0</v>
      </c>
      <c r="CY82" s="51">
        <f t="shared" si="139"/>
        <v>0</v>
      </c>
      <c r="CZ82" s="51">
        <f t="shared" si="140"/>
        <v>0</v>
      </c>
      <c r="DA82" s="51">
        <f t="shared" si="141"/>
        <v>0</v>
      </c>
      <c r="DB82" s="51">
        <f t="shared" si="142"/>
        <v>0</v>
      </c>
      <c r="DC82" s="51">
        <f t="shared" si="143"/>
        <v>0</v>
      </c>
      <c r="DD82" s="51">
        <f t="shared" si="144"/>
        <v>0</v>
      </c>
      <c r="DE82" s="51">
        <f t="shared" si="145"/>
        <v>0</v>
      </c>
      <c r="DF82" s="51">
        <f t="shared" si="146"/>
        <v>0</v>
      </c>
      <c r="DG82" s="51">
        <f t="shared" si="147"/>
        <v>0</v>
      </c>
      <c r="DH82" s="51">
        <f t="shared" si="148"/>
        <v>0</v>
      </c>
      <c r="DI82" s="51">
        <f t="shared" si="149"/>
        <v>0</v>
      </c>
      <c r="DJ82" s="51">
        <f t="shared" si="150"/>
        <v>0</v>
      </c>
      <c r="DK82" s="51">
        <f t="shared" si="151"/>
        <v>0</v>
      </c>
      <c r="DL82" s="51">
        <f t="shared" si="152"/>
        <v>0</v>
      </c>
      <c r="DM82" s="51">
        <f t="shared" si="153"/>
        <v>0</v>
      </c>
      <c r="DN82" s="51">
        <f t="shared" si="154"/>
        <v>0</v>
      </c>
      <c r="DO82" s="51">
        <f t="shared" si="155"/>
        <v>0</v>
      </c>
      <c r="DP82" s="51">
        <f t="shared" si="156"/>
        <v>0</v>
      </c>
      <c r="DQ82" s="51">
        <f t="shared" si="157"/>
        <v>0</v>
      </c>
      <c r="DR82" s="51">
        <f t="shared" si="158"/>
        <v>0</v>
      </c>
      <c r="DS82" s="51">
        <f t="shared" si="159"/>
        <v>0</v>
      </c>
    </row>
    <row r="83" spans="10:123" x14ac:dyDescent="0.3">
      <c r="J83" s="5" t="str">
        <f>'6. Patients'!C61</f>
        <v/>
      </c>
      <c r="K83" s="5"/>
      <c r="L83" s="99">
        <f t="shared" si="86"/>
        <v>0</v>
      </c>
      <c r="M83" s="99" t="e">
        <f t="shared" si="87"/>
        <v>#VALUE!</v>
      </c>
      <c r="N83" s="99" t="e">
        <f t="shared" si="88"/>
        <v>#VALUE!</v>
      </c>
      <c r="O83" s="99" t="e">
        <f t="shared" si="89"/>
        <v>#VALUE!</v>
      </c>
      <c r="P83" s="99" t="e">
        <f t="shared" si="90"/>
        <v>#VALUE!</v>
      </c>
      <c r="Q83" s="99" t="e">
        <f t="shared" si="91"/>
        <v>#VALUE!</v>
      </c>
      <c r="R83" s="99" t="e">
        <f t="shared" si="92"/>
        <v>#VALUE!</v>
      </c>
      <c r="S83" s="99" t="e">
        <f t="shared" si="93"/>
        <v>#VALUE!</v>
      </c>
      <c r="T83" s="99" t="e">
        <f t="shared" si="94"/>
        <v>#VALUE!</v>
      </c>
      <c r="U83" s="99" t="e">
        <f t="shared" si="95"/>
        <v>#VALUE!</v>
      </c>
      <c r="V83" s="99" t="e">
        <f t="shared" si="96"/>
        <v>#VALUE!</v>
      </c>
      <c r="W83" s="99" t="e">
        <f t="shared" si="97"/>
        <v>#VALUE!</v>
      </c>
      <c r="X83" s="99" t="e">
        <f t="shared" si="98"/>
        <v>#VALUE!</v>
      </c>
      <c r="Y83" s="99" t="e">
        <f t="shared" si="99"/>
        <v>#VALUE!</v>
      </c>
      <c r="Z83" s="99" t="e">
        <f t="shared" si="100"/>
        <v>#VALUE!</v>
      </c>
      <c r="AA83" s="99" t="e">
        <f t="shared" si="101"/>
        <v>#VALUE!</v>
      </c>
      <c r="AB83" s="99" t="e">
        <f t="shared" si="102"/>
        <v>#VALUE!</v>
      </c>
      <c r="AC83" s="99" t="e">
        <f t="shared" si="103"/>
        <v>#VALUE!</v>
      </c>
      <c r="AD83" s="99" t="e">
        <f t="shared" si="104"/>
        <v>#VALUE!</v>
      </c>
      <c r="AE83" s="99" t="e">
        <f t="shared" si="105"/>
        <v>#VALUE!</v>
      </c>
      <c r="AF83" s="99" t="e">
        <f t="shared" si="106"/>
        <v>#VALUE!</v>
      </c>
      <c r="AG83" s="99" t="e">
        <f t="shared" si="107"/>
        <v>#VALUE!</v>
      </c>
      <c r="AH83" s="99" t="e">
        <f t="shared" si="108"/>
        <v>#VALUE!</v>
      </c>
      <c r="AI83" s="99" t="e">
        <f t="shared" si="109"/>
        <v>#VALUE!</v>
      </c>
      <c r="AJ83" s="99" t="e">
        <f t="shared" si="110"/>
        <v>#VALUE!</v>
      </c>
      <c r="AK83" s="99" t="e">
        <f t="shared" si="111"/>
        <v>#VALUE!</v>
      </c>
      <c r="AL83" s="99" t="e">
        <f t="shared" si="112"/>
        <v>#VALUE!</v>
      </c>
      <c r="AM83" s="99" t="e">
        <f t="shared" si="113"/>
        <v>#VALUE!</v>
      </c>
      <c r="AN83" s="99" t="e">
        <f t="shared" si="114"/>
        <v>#VALUE!</v>
      </c>
      <c r="AO83" s="99" t="e">
        <f t="shared" si="115"/>
        <v>#VALUE!</v>
      </c>
      <c r="AP83" s="99" t="e">
        <f t="shared" si="116"/>
        <v>#VALUE!</v>
      </c>
      <c r="AQ83" s="99" t="e">
        <f t="shared" si="117"/>
        <v>#VALUE!</v>
      </c>
      <c r="AR83" s="99" t="e">
        <f t="shared" si="118"/>
        <v>#VALUE!</v>
      </c>
      <c r="AS83" s="99" t="e">
        <f t="shared" si="119"/>
        <v>#VALUE!</v>
      </c>
      <c r="AT83" s="99" t="e">
        <f t="shared" si="120"/>
        <v>#VALUE!</v>
      </c>
      <c r="AU83" s="99" t="e">
        <f t="shared" si="121"/>
        <v>#VALUE!</v>
      </c>
      <c r="AW83" s="5" t="str">
        <f t="shared" si="122"/>
        <v/>
      </c>
      <c r="AX83" s="51">
        <f>-MIN(SUMPRODUCT(--($E$9:$E$28&lt;=AX$33),--($B$9:$B$28=$J$65),--($F$9:$F$28&gt;=AX$33),--($C$9:$C$28=$AW83),$H$9:$H$28,K$9:K$28),VLOOKUP($AW83,'6. Patients'!$C$44:$AQ$73,COLUMNS('6. Patients'!$C$9:G$9),0))</f>
        <v>0</v>
      </c>
      <c r="AY83" s="51" t="e">
        <f>-MIN(SUMPRODUCT(--($E$9:$E$28&lt;=AY$33),--($B$9:$B$28=$J$65),--($F$9:$F$28&gt;=AY$33),--($C$9:$C$28=$AW83),$H$9:$H$28,L$9:L$28),VLOOKUP($AW83,'6. Patients'!$C$44:$AQ$73,COLUMNS('6. Patients'!$C$9:H$9),0))</f>
        <v>#VALUE!</v>
      </c>
      <c r="AZ83" s="51" t="e">
        <f>-MIN(SUMPRODUCT(--($E$9:$E$28&lt;=AZ$33),--($B$9:$B$28=$J$65),--($F$9:$F$28&gt;=AZ$33),--($C$9:$C$28=$AW83),$H$9:$H$28,M$9:M$28),VLOOKUP($AW83,'6. Patients'!$C$44:$AQ$73,COLUMNS('6. Patients'!$C$9:I$9),0))</f>
        <v>#VALUE!</v>
      </c>
      <c r="BA83" s="51" t="e">
        <f>-MIN(SUMPRODUCT(--($E$9:$E$28&lt;=BA$33),--($B$9:$B$28=$J$65),--($F$9:$F$28&gt;=BA$33),--($C$9:$C$28=$AW83),$H$9:$H$28,N$9:N$28),VLOOKUP($AW83,'6. Patients'!$C$44:$AQ$73,COLUMNS('6. Patients'!$C$9:J$9),0))</f>
        <v>#VALUE!</v>
      </c>
      <c r="BB83" s="51" t="e">
        <f>-MIN(SUMPRODUCT(--($E$9:$E$28&lt;=BB$33),--($B$9:$B$28=$J$65),--($F$9:$F$28&gt;=BB$33),--($C$9:$C$28=$AW83),$H$9:$H$28,O$9:O$28),VLOOKUP($AW83,'6. Patients'!$C$44:$AQ$73,COLUMNS('6. Patients'!$C$9:K$9),0))</f>
        <v>#VALUE!</v>
      </c>
      <c r="BC83" s="51" t="e">
        <f>-MIN(SUMPRODUCT(--($E$9:$E$28&lt;=BC$33),--($B$9:$B$28=$J$65),--($F$9:$F$28&gt;=BC$33),--($C$9:$C$28=$AW83),$H$9:$H$28,P$9:P$28),VLOOKUP($AW83,'6. Patients'!$C$44:$AQ$73,COLUMNS('6. Patients'!$C$9:L$9),0))</f>
        <v>#VALUE!</v>
      </c>
      <c r="BD83" s="51" t="e">
        <f>-MIN(SUMPRODUCT(--($E$9:$E$28&lt;=BD$33),--($B$9:$B$28=$J$65),--($F$9:$F$28&gt;=BD$33),--($C$9:$C$28=$AW83),$H$9:$H$28,Q$9:Q$28),VLOOKUP($AW83,'6. Patients'!$C$44:$AQ$73,COLUMNS('6. Patients'!$C$9:M$9),0))</f>
        <v>#VALUE!</v>
      </c>
      <c r="BE83" s="51" t="e">
        <f>-MIN(SUMPRODUCT(--($E$9:$E$28&lt;=BE$33),--($B$9:$B$28=$J$65),--($F$9:$F$28&gt;=BE$33),--($C$9:$C$28=$AW83),$H$9:$H$28,R$9:R$28),VLOOKUP($AW83,'6. Patients'!$C$44:$AQ$73,COLUMNS('6. Patients'!$C$9:N$9),0))</f>
        <v>#VALUE!</v>
      </c>
      <c r="BF83" s="51" t="e">
        <f>-MIN(SUMPRODUCT(--($E$9:$E$28&lt;=BF$33),--($B$9:$B$28=$J$65),--($F$9:$F$28&gt;=BF$33),--($C$9:$C$28=$AW83),$H$9:$H$28,S$9:S$28),VLOOKUP($AW83,'6. Patients'!$C$44:$AQ$73,COLUMNS('6. Patients'!$C$9:O$9),0))</f>
        <v>#VALUE!</v>
      </c>
      <c r="BG83" s="51" t="e">
        <f>-MIN(SUMPRODUCT(--($E$9:$E$28&lt;=BG$33),--($B$9:$B$28=$J$65),--($F$9:$F$28&gt;=BG$33),--($C$9:$C$28=$AW83),$H$9:$H$28,T$9:T$28),VLOOKUP($AW83,'6. Patients'!$C$44:$AQ$73,COLUMNS('6. Patients'!$C$9:P$9),0))</f>
        <v>#VALUE!</v>
      </c>
      <c r="BH83" s="51" t="e">
        <f>-MIN(SUMPRODUCT(--($E$9:$E$28&lt;=BH$33),--($B$9:$B$28=$J$65),--($F$9:$F$28&gt;=BH$33),--($C$9:$C$28=$AW83),$H$9:$H$28,U$9:U$28),VLOOKUP($AW83,'6. Patients'!$C$44:$AQ$73,COLUMNS('6. Patients'!$C$9:Q$9),0))</f>
        <v>#VALUE!</v>
      </c>
      <c r="BI83" s="51" t="e">
        <f>-MIN(SUMPRODUCT(--($E$9:$E$28&lt;=BI$33),--($B$9:$B$28=$J$65),--($F$9:$F$28&gt;=BI$33),--($C$9:$C$28=$AW83),$H$9:$H$28,V$9:V$28),VLOOKUP($AW83,'6. Patients'!$C$44:$AQ$73,COLUMNS('6. Patients'!$C$9:R$9),0))</f>
        <v>#VALUE!</v>
      </c>
      <c r="BJ83" s="51" t="e">
        <f>-MIN(SUMPRODUCT(--($E$9:$E$28&lt;=BJ$33),--($B$9:$B$28=$J$65),--($F$9:$F$28&gt;=BJ$33),--($C$9:$C$28=$AW83),$H$9:$H$28,W$9:W$28),VLOOKUP($AW83,'6. Patients'!$C$44:$AQ$73,COLUMNS('6. Patients'!$C$9:S$9),0))</f>
        <v>#VALUE!</v>
      </c>
      <c r="BK83" s="51" t="e">
        <f>-MIN(SUMPRODUCT(--($E$9:$E$28&lt;=BK$33),--($B$9:$B$28=$J$65),--($F$9:$F$28&gt;=BK$33),--($C$9:$C$28=$AW83),$H$9:$H$28,X$9:X$28),VLOOKUP($AW83,'6. Patients'!$C$44:$AQ$73,COLUMNS('6. Patients'!$C$9:T$9),0))</f>
        <v>#VALUE!</v>
      </c>
      <c r="BL83" s="51" t="e">
        <f>-MIN(SUMPRODUCT(--($E$9:$E$28&lt;=BL$33),--($B$9:$B$28=$J$65),--($F$9:$F$28&gt;=BL$33),--($C$9:$C$28=$AW83),$H$9:$H$28,Y$9:Y$28),VLOOKUP($AW83,'6. Patients'!$C$44:$AQ$73,COLUMNS('6. Patients'!$C$9:U$9),0))</f>
        <v>#VALUE!</v>
      </c>
      <c r="BM83" s="51" t="e">
        <f>-MIN(SUMPRODUCT(--($E$9:$E$28&lt;=BM$33),--($B$9:$B$28=$J$65),--($F$9:$F$28&gt;=BM$33),--($C$9:$C$28=$AW83),$H$9:$H$28,Z$9:Z$28),VLOOKUP($AW83,'6. Patients'!$C$44:$AQ$73,COLUMNS('6. Patients'!$C$9:V$9),0))</f>
        <v>#VALUE!</v>
      </c>
      <c r="BN83" s="51" t="e">
        <f>-MIN(SUMPRODUCT(--($E$9:$E$28&lt;=BN$33),--($B$9:$B$28=$J$65),--($F$9:$F$28&gt;=BN$33),--($C$9:$C$28=$AW83),$H$9:$H$28,AA$9:AA$28),VLOOKUP($AW83,'6. Patients'!$C$44:$AQ$73,COLUMNS('6. Patients'!$C$9:W$9),0))</f>
        <v>#VALUE!</v>
      </c>
      <c r="BO83" s="51" t="e">
        <f>-MIN(SUMPRODUCT(--($E$9:$E$28&lt;=BO$33),--($B$9:$B$28=$J$65),--($F$9:$F$28&gt;=BO$33),--($C$9:$C$28=$AW83),$H$9:$H$28,AB$9:AB$28),VLOOKUP($AW83,'6. Patients'!$C$44:$AQ$73,COLUMNS('6. Patients'!$C$9:X$9),0))</f>
        <v>#VALUE!</v>
      </c>
      <c r="BP83" s="51" t="e">
        <f>-MIN(SUMPRODUCT(--($E$9:$E$28&lt;=BP$33),--($B$9:$B$28=$J$65),--($F$9:$F$28&gt;=BP$33),--($C$9:$C$28=$AW83),$H$9:$H$28,AC$9:AC$28),VLOOKUP($AW83,'6. Patients'!$C$44:$AQ$73,COLUMNS('6. Patients'!$C$9:Y$9),0))</f>
        <v>#VALUE!</v>
      </c>
      <c r="BQ83" s="51" t="e">
        <f>-MIN(SUMPRODUCT(--($E$9:$E$28&lt;=BQ$33),--($B$9:$B$28=$J$65),--($F$9:$F$28&gt;=BQ$33),--($C$9:$C$28=$AW83),$H$9:$H$28,AD$9:AD$28),VLOOKUP($AW83,'6. Patients'!$C$44:$AQ$73,COLUMNS('6. Patients'!$C$9:Z$9),0))</f>
        <v>#VALUE!</v>
      </c>
      <c r="BR83" s="51" t="e">
        <f>-MIN(SUMPRODUCT(--($E$9:$E$28&lt;=BR$33),--($B$9:$B$28=$J$65),--($F$9:$F$28&gt;=BR$33),--($C$9:$C$28=$AW83),$H$9:$H$28,AE$9:AE$28),VLOOKUP($AW83,'6. Patients'!$C$44:$AQ$73,COLUMNS('6. Patients'!$C$9:AA$9),0))</f>
        <v>#VALUE!</v>
      </c>
      <c r="BS83" s="51" t="e">
        <f>-MIN(SUMPRODUCT(--($E$9:$E$28&lt;=BS$33),--($B$9:$B$28=$J$65),--($F$9:$F$28&gt;=BS$33),--($C$9:$C$28=$AW83),$H$9:$H$28,AF$9:AF$28),VLOOKUP($AW83,'6. Patients'!$C$44:$AQ$73,COLUMNS('6. Patients'!$C$9:AB$9),0))</f>
        <v>#VALUE!</v>
      </c>
      <c r="BT83" s="51" t="e">
        <f>-MIN(SUMPRODUCT(--($E$9:$E$28&lt;=BT$33),--($B$9:$B$28=$J$65),--($F$9:$F$28&gt;=BT$33),--($C$9:$C$28=$AW83),$H$9:$H$28,AG$9:AG$28),VLOOKUP($AW83,'6. Patients'!$C$44:$AQ$73,COLUMNS('6. Patients'!$C$9:AC$9),0))</f>
        <v>#VALUE!</v>
      </c>
      <c r="BU83" s="51" t="e">
        <f>-MIN(SUMPRODUCT(--($E$9:$E$28&lt;=BU$33),--($B$9:$B$28=$J$65),--($F$9:$F$28&gt;=BU$33),--($C$9:$C$28=$AW83),$H$9:$H$28,AH$9:AH$28),VLOOKUP($AW83,'6. Patients'!$C$44:$AQ$73,COLUMNS('6. Patients'!$C$9:AD$9),0))</f>
        <v>#VALUE!</v>
      </c>
      <c r="BV83" s="51" t="e">
        <f>-MIN(SUMPRODUCT(--($E$9:$E$28&lt;=BV$33),--($B$9:$B$28=$J$65),--($F$9:$F$28&gt;=BV$33),--($C$9:$C$28=$AW83),$H$9:$H$28,AI$9:AI$28),VLOOKUP($AW83,'6. Patients'!$C$44:$AQ$73,COLUMNS('6. Patients'!$C$9:AE$9),0))</f>
        <v>#VALUE!</v>
      </c>
      <c r="BW83" s="51" t="e">
        <f>-MIN(SUMPRODUCT(--($E$9:$E$28&lt;=BW$33),--($B$9:$B$28=$J$65),--($F$9:$F$28&gt;=BW$33),--($C$9:$C$28=$AW83),$H$9:$H$28,AJ$9:AJ$28),VLOOKUP($AW83,'6. Patients'!$C$44:$AQ$73,COLUMNS('6. Patients'!$C$9:AF$9),0))</f>
        <v>#VALUE!</v>
      </c>
      <c r="BX83" s="51" t="e">
        <f>-MIN(SUMPRODUCT(--($E$9:$E$28&lt;=BX$33),--($B$9:$B$28=$J$65),--($F$9:$F$28&gt;=BX$33),--($C$9:$C$28=$AW83),$H$9:$H$28,AK$9:AK$28),VLOOKUP($AW83,'6. Patients'!$C$44:$AQ$73,COLUMNS('6. Patients'!$C$9:AG$9),0))</f>
        <v>#VALUE!</v>
      </c>
      <c r="BY83" s="51" t="e">
        <f>-MIN(SUMPRODUCT(--($E$9:$E$28&lt;=BY$33),--($B$9:$B$28=$J$65),--($F$9:$F$28&gt;=BY$33),--($C$9:$C$28=$AW83),$H$9:$H$28,AL$9:AL$28),VLOOKUP($AW83,'6. Patients'!$C$44:$AQ$73,COLUMNS('6. Patients'!$C$9:AH$9),0))</f>
        <v>#VALUE!</v>
      </c>
      <c r="BZ83" s="51" t="e">
        <f>-MIN(SUMPRODUCT(--($E$9:$E$28&lt;=BZ$33),--($B$9:$B$28=$J$65),--($F$9:$F$28&gt;=BZ$33),--($C$9:$C$28=$AW83),$H$9:$H$28,AM$9:AM$28),VLOOKUP($AW83,'6. Patients'!$C$44:$AQ$73,COLUMNS('6. Patients'!$C$9:AI$9),0))</f>
        <v>#VALUE!</v>
      </c>
      <c r="CA83" s="51" t="e">
        <f>-MIN(SUMPRODUCT(--($E$9:$E$28&lt;=CA$33),--($B$9:$B$28=$J$65),--($F$9:$F$28&gt;=CA$33),--($C$9:$C$28=$AW83),$H$9:$H$28,AN$9:AN$28),VLOOKUP($AW83,'6. Patients'!$C$44:$AQ$73,COLUMNS('6. Patients'!$C$9:AJ$9),0))</f>
        <v>#VALUE!</v>
      </c>
      <c r="CB83" s="51" t="e">
        <f>-MIN(SUMPRODUCT(--($E$9:$E$28&lt;=CB$33),--($B$9:$B$28=$J$65),--($F$9:$F$28&gt;=CB$33),--($C$9:$C$28=$AW83),$H$9:$H$28,AO$9:AO$28),VLOOKUP($AW83,'6. Patients'!$C$44:$AQ$73,COLUMNS('6. Patients'!$C$9:AK$9),0))</f>
        <v>#VALUE!</v>
      </c>
      <c r="CC83" s="51" t="e">
        <f>-MIN(SUMPRODUCT(--($E$9:$E$28&lt;=CC$33),--($B$9:$B$28=$J$65),--($F$9:$F$28&gt;=CC$33),--($C$9:$C$28=$AW83),$H$9:$H$28,AP$9:AP$28),VLOOKUP($AW83,'6. Patients'!$C$44:$AQ$73,COLUMNS('6. Patients'!$C$9:AL$9),0))</f>
        <v>#VALUE!</v>
      </c>
      <c r="CD83" s="51" t="e">
        <f>-MIN(SUMPRODUCT(--($E$9:$E$28&lt;=CD$33),--($B$9:$B$28=$J$65),--($F$9:$F$28&gt;=CD$33),--($C$9:$C$28=$AW83),$H$9:$H$28,AQ$9:AQ$28),VLOOKUP($AW83,'6. Patients'!$C$44:$AQ$73,COLUMNS('6. Patients'!$C$9:AM$9),0))</f>
        <v>#VALUE!</v>
      </c>
      <c r="CE83" s="51" t="e">
        <f>-MIN(SUMPRODUCT(--($E$9:$E$28&lt;=CE$33),--($B$9:$B$28=$J$65),--($F$9:$F$28&gt;=CE$33),--($C$9:$C$28=$AW83),$H$9:$H$28,AR$9:AR$28),VLOOKUP($AW83,'6. Patients'!$C$44:$AQ$73,COLUMNS('6. Patients'!$C$9:AN$9),0))</f>
        <v>#VALUE!</v>
      </c>
      <c r="CF83" s="51" t="e">
        <f>-MIN(SUMPRODUCT(--($E$9:$E$28&lt;=CF$33),--($B$9:$B$28=$J$65),--($F$9:$F$28&gt;=CF$33),--($C$9:$C$28=$AW83),$H$9:$H$28,AS$9:AS$28),VLOOKUP($AW83,'6. Patients'!$C$44:$AQ$73,COLUMNS('6. Patients'!$C$9:AO$9),0))</f>
        <v>#VALUE!</v>
      </c>
      <c r="CG83" s="51" t="e">
        <f>-MIN(SUMPRODUCT(--($E$9:$E$28&lt;=CG$33),--($B$9:$B$28=$J$65),--($F$9:$F$28&gt;=CG$33),--($C$9:$C$28=$AW83),$H$9:$H$28,AT$9:AT$28),VLOOKUP($AW83,'6. Patients'!$C$44:$AQ$73,COLUMNS('6. Patients'!$C$9:AP$9),0))</f>
        <v>#VALUE!</v>
      </c>
      <c r="CI83" s="5" t="str">
        <f t="shared" si="123"/>
        <v/>
      </c>
      <c r="CJ83" s="51">
        <f t="shared" si="124"/>
        <v>0</v>
      </c>
      <c r="CK83" s="51">
        <f t="shared" si="125"/>
        <v>0</v>
      </c>
      <c r="CL83" s="51">
        <f t="shared" si="126"/>
        <v>0</v>
      </c>
      <c r="CM83" s="51">
        <f t="shared" si="127"/>
        <v>0</v>
      </c>
      <c r="CN83" s="51">
        <f t="shared" si="128"/>
        <v>0</v>
      </c>
      <c r="CO83" s="51">
        <f t="shared" si="129"/>
        <v>0</v>
      </c>
      <c r="CP83" s="51">
        <f t="shared" si="130"/>
        <v>0</v>
      </c>
      <c r="CQ83" s="51">
        <f t="shared" si="131"/>
        <v>0</v>
      </c>
      <c r="CR83" s="51">
        <f t="shared" si="132"/>
        <v>0</v>
      </c>
      <c r="CS83" s="51">
        <f t="shared" si="133"/>
        <v>0</v>
      </c>
      <c r="CT83" s="51">
        <f t="shared" si="134"/>
        <v>0</v>
      </c>
      <c r="CU83" s="51">
        <f t="shared" si="135"/>
        <v>0</v>
      </c>
      <c r="CV83" s="51">
        <f t="shared" si="136"/>
        <v>0</v>
      </c>
      <c r="CW83" s="51">
        <f t="shared" si="137"/>
        <v>0</v>
      </c>
      <c r="CX83" s="51">
        <f t="shared" si="138"/>
        <v>0</v>
      </c>
      <c r="CY83" s="51">
        <f t="shared" si="139"/>
        <v>0</v>
      </c>
      <c r="CZ83" s="51">
        <f t="shared" si="140"/>
        <v>0</v>
      </c>
      <c r="DA83" s="51">
        <f t="shared" si="141"/>
        <v>0</v>
      </c>
      <c r="DB83" s="51">
        <f t="shared" si="142"/>
        <v>0</v>
      </c>
      <c r="DC83" s="51">
        <f t="shared" si="143"/>
        <v>0</v>
      </c>
      <c r="DD83" s="51">
        <f t="shared" si="144"/>
        <v>0</v>
      </c>
      <c r="DE83" s="51">
        <f t="shared" si="145"/>
        <v>0</v>
      </c>
      <c r="DF83" s="51">
        <f t="shared" si="146"/>
        <v>0</v>
      </c>
      <c r="DG83" s="51">
        <f t="shared" si="147"/>
        <v>0</v>
      </c>
      <c r="DH83" s="51">
        <f t="shared" si="148"/>
        <v>0</v>
      </c>
      <c r="DI83" s="51">
        <f t="shared" si="149"/>
        <v>0</v>
      </c>
      <c r="DJ83" s="51">
        <f t="shared" si="150"/>
        <v>0</v>
      </c>
      <c r="DK83" s="51">
        <f t="shared" si="151"/>
        <v>0</v>
      </c>
      <c r="DL83" s="51">
        <f t="shared" si="152"/>
        <v>0</v>
      </c>
      <c r="DM83" s="51">
        <f t="shared" si="153"/>
        <v>0</v>
      </c>
      <c r="DN83" s="51">
        <f t="shared" si="154"/>
        <v>0</v>
      </c>
      <c r="DO83" s="51">
        <f t="shared" si="155"/>
        <v>0</v>
      </c>
      <c r="DP83" s="51">
        <f t="shared" si="156"/>
        <v>0</v>
      </c>
      <c r="DQ83" s="51">
        <f t="shared" si="157"/>
        <v>0</v>
      </c>
      <c r="DR83" s="51">
        <f t="shared" si="158"/>
        <v>0</v>
      </c>
      <c r="DS83" s="51">
        <f t="shared" si="159"/>
        <v>0</v>
      </c>
    </row>
    <row r="84" spans="10:123" x14ac:dyDescent="0.3">
      <c r="J84" s="5" t="str">
        <f>'6. Patients'!C62</f>
        <v/>
      </c>
      <c r="K84" s="5"/>
      <c r="L84" s="99">
        <f t="shared" si="86"/>
        <v>0</v>
      </c>
      <c r="M84" s="99" t="e">
        <f t="shared" si="87"/>
        <v>#VALUE!</v>
      </c>
      <c r="N84" s="99" t="e">
        <f t="shared" si="88"/>
        <v>#VALUE!</v>
      </c>
      <c r="O84" s="99" t="e">
        <f t="shared" si="89"/>
        <v>#VALUE!</v>
      </c>
      <c r="P84" s="99" t="e">
        <f t="shared" si="90"/>
        <v>#VALUE!</v>
      </c>
      <c r="Q84" s="99" t="e">
        <f t="shared" si="91"/>
        <v>#VALUE!</v>
      </c>
      <c r="R84" s="99" t="e">
        <f t="shared" si="92"/>
        <v>#VALUE!</v>
      </c>
      <c r="S84" s="99" t="e">
        <f t="shared" si="93"/>
        <v>#VALUE!</v>
      </c>
      <c r="T84" s="99" t="e">
        <f t="shared" si="94"/>
        <v>#VALUE!</v>
      </c>
      <c r="U84" s="99" t="e">
        <f t="shared" si="95"/>
        <v>#VALUE!</v>
      </c>
      <c r="V84" s="99" t="e">
        <f t="shared" si="96"/>
        <v>#VALUE!</v>
      </c>
      <c r="W84" s="99" t="e">
        <f t="shared" si="97"/>
        <v>#VALUE!</v>
      </c>
      <c r="X84" s="99" t="e">
        <f t="shared" si="98"/>
        <v>#VALUE!</v>
      </c>
      <c r="Y84" s="99" t="e">
        <f t="shared" si="99"/>
        <v>#VALUE!</v>
      </c>
      <c r="Z84" s="99" t="e">
        <f t="shared" si="100"/>
        <v>#VALUE!</v>
      </c>
      <c r="AA84" s="99" t="e">
        <f t="shared" si="101"/>
        <v>#VALUE!</v>
      </c>
      <c r="AB84" s="99" t="e">
        <f t="shared" si="102"/>
        <v>#VALUE!</v>
      </c>
      <c r="AC84" s="99" t="e">
        <f t="shared" si="103"/>
        <v>#VALUE!</v>
      </c>
      <c r="AD84" s="99" t="e">
        <f t="shared" si="104"/>
        <v>#VALUE!</v>
      </c>
      <c r="AE84" s="99" t="e">
        <f t="shared" si="105"/>
        <v>#VALUE!</v>
      </c>
      <c r="AF84" s="99" t="e">
        <f t="shared" si="106"/>
        <v>#VALUE!</v>
      </c>
      <c r="AG84" s="99" t="e">
        <f t="shared" si="107"/>
        <v>#VALUE!</v>
      </c>
      <c r="AH84" s="99" t="e">
        <f t="shared" si="108"/>
        <v>#VALUE!</v>
      </c>
      <c r="AI84" s="99" t="e">
        <f t="shared" si="109"/>
        <v>#VALUE!</v>
      </c>
      <c r="AJ84" s="99" t="e">
        <f t="shared" si="110"/>
        <v>#VALUE!</v>
      </c>
      <c r="AK84" s="99" t="e">
        <f t="shared" si="111"/>
        <v>#VALUE!</v>
      </c>
      <c r="AL84" s="99" t="e">
        <f t="shared" si="112"/>
        <v>#VALUE!</v>
      </c>
      <c r="AM84" s="99" t="e">
        <f t="shared" si="113"/>
        <v>#VALUE!</v>
      </c>
      <c r="AN84" s="99" t="e">
        <f t="shared" si="114"/>
        <v>#VALUE!</v>
      </c>
      <c r="AO84" s="99" t="e">
        <f t="shared" si="115"/>
        <v>#VALUE!</v>
      </c>
      <c r="AP84" s="99" t="e">
        <f t="shared" si="116"/>
        <v>#VALUE!</v>
      </c>
      <c r="AQ84" s="99" t="e">
        <f t="shared" si="117"/>
        <v>#VALUE!</v>
      </c>
      <c r="AR84" s="99" t="e">
        <f t="shared" si="118"/>
        <v>#VALUE!</v>
      </c>
      <c r="AS84" s="99" t="e">
        <f t="shared" si="119"/>
        <v>#VALUE!</v>
      </c>
      <c r="AT84" s="99" t="e">
        <f t="shared" si="120"/>
        <v>#VALUE!</v>
      </c>
      <c r="AU84" s="99" t="e">
        <f t="shared" si="121"/>
        <v>#VALUE!</v>
      </c>
      <c r="AW84" s="5" t="str">
        <f t="shared" si="122"/>
        <v/>
      </c>
      <c r="AX84" s="51">
        <f>-MIN(SUMPRODUCT(--($E$9:$E$28&lt;=AX$33),--($B$9:$B$28=$J$65),--($F$9:$F$28&gt;=AX$33),--($C$9:$C$28=$AW84),$H$9:$H$28,K$9:K$28),VLOOKUP($AW84,'6. Patients'!$C$44:$AQ$73,COLUMNS('6. Patients'!$C$9:G$9),0))</f>
        <v>0</v>
      </c>
      <c r="AY84" s="51" t="e">
        <f>-MIN(SUMPRODUCT(--($E$9:$E$28&lt;=AY$33),--($B$9:$B$28=$J$65),--($F$9:$F$28&gt;=AY$33),--($C$9:$C$28=$AW84),$H$9:$H$28,L$9:L$28),VLOOKUP($AW84,'6. Patients'!$C$44:$AQ$73,COLUMNS('6. Patients'!$C$9:H$9),0))</f>
        <v>#VALUE!</v>
      </c>
      <c r="AZ84" s="51" t="e">
        <f>-MIN(SUMPRODUCT(--($E$9:$E$28&lt;=AZ$33),--($B$9:$B$28=$J$65),--($F$9:$F$28&gt;=AZ$33),--($C$9:$C$28=$AW84),$H$9:$H$28,M$9:M$28),VLOOKUP($AW84,'6. Patients'!$C$44:$AQ$73,COLUMNS('6. Patients'!$C$9:I$9),0))</f>
        <v>#VALUE!</v>
      </c>
      <c r="BA84" s="51" t="e">
        <f>-MIN(SUMPRODUCT(--($E$9:$E$28&lt;=BA$33),--($B$9:$B$28=$J$65),--($F$9:$F$28&gt;=BA$33),--($C$9:$C$28=$AW84),$H$9:$H$28,N$9:N$28),VLOOKUP($AW84,'6. Patients'!$C$44:$AQ$73,COLUMNS('6. Patients'!$C$9:J$9),0))</f>
        <v>#VALUE!</v>
      </c>
      <c r="BB84" s="51" t="e">
        <f>-MIN(SUMPRODUCT(--($E$9:$E$28&lt;=BB$33),--($B$9:$B$28=$J$65),--($F$9:$F$28&gt;=BB$33),--($C$9:$C$28=$AW84),$H$9:$H$28,O$9:O$28),VLOOKUP($AW84,'6. Patients'!$C$44:$AQ$73,COLUMNS('6. Patients'!$C$9:K$9),0))</f>
        <v>#VALUE!</v>
      </c>
      <c r="BC84" s="51" t="e">
        <f>-MIN(SUMPRODUCT(--($E$9:$E$28&lt;=BC$33),--($B$9:$B$28=$J$65),--($F$9:$F$28&gt;=BC$33),--($C$9:$C$28=$AW84),$H$9:$H$28,P$9:P$28),VLOOKUP($AW84,'6. Patients'!$C$44:$AQ$73,COLUMNS('6. Patients'!$C$9:L$9),0))</f>
        <v>#VALUE!</v>
      </c>
      <c r="BD84" s="51" t="e">
        <f>-MIN(SUMPRODUCT(--($E$9:$E$28&lt;=BD$33),--($B$9:$B$28=$J$65),--($F$9:$F$28&gt;=BD$33),--($C$9:$C$28=$AW84),$H$9:$H$28,Q$9:Q$28),VLOOKUP($AW84,'6. Patients'!$C$44:$AQ$73,COLUMNS('6. Patients'!$C$9:M$9),0))</f>
        <v>#VALUE!</v>
      </c>
      <c r="BE84" s="51" t="e">
        <f>-MIN(SUMPRODUCT(--($E$9:$E$28&lt;=BE$33),--($B$9:$B$28=$J$65),--($F$9:$F$28&gt;=BE$33),--($C$9:$C$28=$AW84),$H$9:$H$28,R$9:R$28),VLOOKUP($AW84,'6. Patients'!$C$44:$AQ$73,COLUMNS('6. Patients'!$C$9:N$9),0))</f>
        <v>#VALUE!</v>
      </c>
      <c r="BF84" s="51" t="e">
        <f>-MIN(SUMPRODUCT(--($E$9:$E$28&lt;=BF$33),--($B$9:$B$28=$J$65),--($F$9:$F$28&gt;=BF$33),--($C$9:$C$28=$AW84),$H$9:$H$28,S$9:S$28),VLOOKUP($AW84,'6. Patients'!$C$44:$AQ$73,COLUMNS('6. Patients'!$C$9:O$9),0))</f>
        <v>#VALUE!</v>
      </c>
      <c r="BG84" s="51" t="e">
        <f>-MIN(SUMPRODUCT(--($E$9:$E$28&lt;=BG$33),--($B$9:$B$28=$J$65),--($F$9:$F$28&gt;=BG$33),--($C$9:$C$28=$AW84),$H$9:$H$28,T$9:T$28),VLOOKUP($AW84,'6. Patients'!$C$44:$AQ$73,COLUMNS('6. Patients'!$C$9:P$9),0))</f>
        <v>#VALUE!</v>
      </c>
      <c r="BH84" s="51" t="e">
        <f>-MIN(SUMPRODUCT(--($E$9:$E$28&lt;=BH$33),--($B$9:$B$28=$J$65),--($F$9:$F$28&gt;=BH$33),--($C$9:$C$28=$AW84),$H$9:$H$28,U$9:U$28),VLOOKUP($AW84,'6. Patients'!$C$44:$AQ$73,COLUMNS('6. Patients'!$C$9:Q$9),0))</f>
        <v>#VALUE!</v>
      </c>
      <c r="BI84" s="51" t="e">
        <f>-MIN(SUMPRODUCT(--($E$9:$E$28&lt;=BI$33),--($B$9:$B$28=$J$65),--($F$9:$F$28&gt;=BI$33),--($C$9:$C$28=$AW84),$H$9:$H$28,V$9:V$28),VLOOKUP($AW84,'6. Patients'!$C$44:$AQ$73,COLUMNS('6. Patients'!$C$9:R$9),0))</f>
        <v>#VALUE!</v>
      </c>
      <c r="BJ84" s="51" t="e">
        <f>-MIN(SUMPRODUCT(--($E$9:$E$28&lt;=BJ$33),--($B$9:$B$28=$J$65),--($F$9:$F$28&gt;=BJ$33),--($C$9:$C$28=$AW84),$H$9:$H$28,W$9:W$28),VLOOKUP($AW84,'6. Patients'!$C$44:$AQ$73,COLUMNS('6. Patients'!$C$9:S$9),0))</f>
        <v>#VALUE!</v>
      </c>
      <c r="BK84" s="51" t="e">
        <f>-MIN(SUMPRODUCT(--($E$9:$E$28&lt;=BK$33),--($B$9:$B$28=$J$65),--($F$9:$F$28&gt;=BK$33),--($C$9:$C$28=$AW84),$H$9:$H$28,X$9:X$28),VLOOKUP($AW84,'6. Patients'!$C$44:$AQ$73,COLUMNS('6. Patients'!$C$9:T$9),0))</f>
        <v>#VALUE!</v>
      </c>
      <c r="BL84" s="51" t="e">
        <f>-MIN(SUMPRODUCT(--($E$9:$E$28&lt;=BL$33),--($B$9:$B$28=$J$65),--($F$9:$F$28&gt;=BL$33),--($C$9:$C$28=$AW84),$H$9:$H$28,Y$9:Y$28),VLOOKUP($AW84,'6. Patients'!$C$44:$AQ$73,COLUMNS('6. Patients'!$C$9:U$9),0))</f>
        <v>#VALUE!</v>
      </c>
      <c r="BM84" s="51" t="e">
        <f>-MIN(SUMPRODUCT(--($E$9:$E$28&lt;=BM$33),--($B$9:$B$28=$J$65),--($F$9:$F$28&gt;=BM$33),--($C$9:$C$28=$AW84),$H$9:$H$28,Z$9:Z$28),VLOOKUP($AW84,'6. Patients'!$C$44:$AQ$73,COLUMNS('6. Patients'!$C$9:V$9),0))</f>
        <v>#VALUE!</v>
      </c>
      <c r="BN84" s="51" t="e">
        <f>-MIN(SUMPRODUCT(--($E$9:$E$28&lt;=BN$33),--($B$9:$B$28=$J$65),--($F$9:$F$28&gt;=BN$33),--($C$9:$C$28=$AW84),$H$9:$H$28,AA$9:AA$28),VLOOKUP($AW84,'6. Patients'!$C$44:$AQ$73,COLUMNS('6. Patients'!$C$9:W$9),0))</f>
        <v>#VALUE!</v>
      </c>
      <c r="BO84" s="51" t="e">
        <f>-MIN(SUMPRODUCT(--($E$9:$E$28&lt;=BO$33),--($B$9:$B$28=$J$65),--($F$9:$F$28&gt;=BO$33),--($C$9:$C$28=$AW84),$H$9:$H$28,AB$9:AB$28),VLOOKUP($AW84,'6. Patients'!$C$44:$AQ$73,COLUMNS('6. Patients'!$C$9:X$9),0))</f>
        <v>#VALUE!</v>
      </c>
      <c r="BP84" s="51" t="e">
        <f>-MIN(SUMPRODUCT(--($E$9:$E$28&lt;=BP$33),--($B$9:$B$28=$J$65),--($F$9:$F$28&gt;=BP$33),--($C$9:$C$28=$AW84),$H$9:$H$28,AC$9:AC$28),VLOOKUP($AW84,'6. Patients'!$C$44:$AQ$73,COLUMNS('6. Patients'!$C$9:Y$9),0))</f>
        <v>#VALUE!</v>
      </c>
      <c r="BQ84" s="51" t="e">
        <f>-MIN(SUMPRODUCT(--($E$9:$E$28&lt;=BQ$33),--($B$9:$B$28=$J$65),--($F$9:$F$28&gt;=BQ$33),--($C$9:$C$28=$AW84),$H$9:$H$28,AD$9:AD$28),VLOOKUP($AW84,'6. Patients'!$C$44:$AQ$73,COLUMNS('6. Patients'!$C$9:Z$9),0))</f>
        <v>#VALUE!</v>
      </c>
      <c r="BR84" s="51" t="e">
        <f>-MIN(SUMPRODUCT(--($E$9:$E$28&lt;=BR$33),--($B$9:$B$28=$J$65),--($F$9:$F$28&gt;=BR$33),--($C$9:$C$28=$AW84),$H$9:$H$28,AE$9:AE$28),VLOOKUP($AW84,'6. Patients'!$C$44:$AQ$73,COLUMNS('6. Patients'!$C$9:AA$9),0))</f>
        <v>#VALUE!</v>
      </c>
      <c r="BS84" s="51" t="e">
        <f>-MIN(SUMPRODUCT(--($E$9:$E$28&lt;=BS$33),--($B$9:$B$28=$J$65),--($F$9:$F$28&gt;=BS$33),--($C$9:$C$28=$AW84),$H$9:$H$28,AF$9:AF$28),VLOOKUP($AW84,'6. Patients'!$C$44:$AQ$73,COLUMNS('6. Patients'!$C$9:AB$9),0))</f>
        <v>#VALUE!</v>
      </c>
      <c r="BT84" s="51" t="e">
        <f>-MIN(SUMPRODUCT(--($E$9:$E$28&lt;=BT$33),--($B$9:$B$28=$J$65),--($F$9:$F$28&gt;=BT$33),--($C$9:$C$28=$AW84),$H$9:$H$28,AG$9:AG$28),VLOOKUP($AW84,'6. Patients'!$C$44:$AQ$73,COLUMNS('6. Patients'!$C$9:AC$9),0))</f>
        <v>#VALUE!</v>
      </c>
      <c r="BU84" s="51" t="e">
        <f>-MIN(SUMPRODUCT(--($E$9:$E$28&lt;=BU$33),--($B$9:$B$28=$J$65),--($F$9:$F$28&gt;=BU$33),--($C$9:$C$28=$AW84),$H$9:$H$28,AH$9:AH$28),VLOOKUP($AW84,'6. Patients'!$C$44:$AQ$73,COLUMNS('6. Patients'!$C$9:AD$9),0))</f>
        <v>#VALUE!</v>
      </c>
      <c r="BV84" s="51" t="e">
        <f>-MIN(SUMPRODUCT(--($E$9:$E$28&lt;=BV$33),--($B$9:$B$28=$J$65),--($F$9:$F$28&gt;=BV$33),--($C$9:$C$28=$AW84),$H$9:$H$28,AI$9:AI$28),VLOOKUP($AW84,'6. Patients'!$C$44:$AQ$73,COLUMNS('6. Patients'!$C$9:AE$9),0))</f>
        <v>#VALUE!</v>
      </c>
      <c r="BW84" s="51" t="e">
        <f>-MIN(SUMPRODUCT(--($E$9:$E$28&lt;=BW$33),--($B$9:$B$28=$J$65),--($F$9:$F$28&gt;=BW$33),--($C$9:$C$28=$AW84),$H$9:$H$28,AJ$9:AJ$28),VLOOKUP($AW84,'6. Patients'!$C$44:$AQ$73,COLUMNS('6. Patients'!$C$9:AF$9),0))</f>
        <v>#VALUE!</v>
      </c>
      <c r="BX84" s="51" t="e">
        <f>-MIN(SUMPRODUCT(--($E$9:$E$28&lt;=BX$33),--($B$9:$B$28=$J$65),--($F$9:$F$28&gt;=BX$33),--($C$9:$C$28=$AW84),$H$9:$H$28,AK$9:AK$28),VLOOKUP($AW84,'6. Patients'!$C$44:$AQ$73,COLUMNS('6. Patients'!$C$9:AG$9),0))</f>
        <v>#VALUE!</v>
      </c>
      <c r="BY84" s="51" t="e">
        <f>-MIN(SUMPRODUCT(--($E$9:$E$28&lt;=BY$33),--($B$9:$B$28=$J$65),--($F$9:$F$28&gt;=BY$33),--($C$9:$C$28=$AW84),$H$9:$H$28,AL$9:AL$28),VLOOKUP($AW84,'6. Patients'!$C$44:$AQ$73,COLUMNS('6. Patients'!$C$9:AH$9),0))</f>
        <v>#VALUE!</v>
      </c>
      <c r="BZ84" s="51" t="e">
        <f>-MIN(SUMPRODUCT(--($E$9:$E$28&lt;=BZ$33),--($B$9:$B$28=$J$65),--($F$9:$F$28&gt;=BZ$33),--($C$9:$C$28=$AW84),$H$9:$H$28,AM$9:AM$28),VLOOKUP($AW84,'6. Patients'!$C$44:$AQ$73,COLUMNS('6. Patients'!$C$9:AI$9),0))</f>
        <v>#VALUE!</v>
      </c>
      <c r="CA84" s="51" t="e">
        <f>-MIN(SUMPRODUCT(--($E$9:$E$28&lt;=CA$33),--($B$9:$B$28=$J$65),--($F$9:$F$28&gt;=CA$33),--($C$9:$C$28=$AW84),$H$9:$H$28,AN$9:AN$28),VLOOKUP($AW84,'6. Patients'!$C$44:$AQ$73,COLUMNS('6. Patients'!$C$9:AJ$9),0))</f>
        <v>#VALUE!</v>
      </c>
      <c r="CB84" s="51" t="e">
        <f>-MIN(SUMPRODUCT(--($E$9:$E$28&lt;=CB$33),--($B$9:$B$28=$J$65),--($F$9:$F$28&gt;=CB$33),--($C$9:$C$28=$AW84),$H$9:$H$28,AO$9:AO$28),VLOOKUP($AW84,'6. Patients'!$C$44:$AQ$73,COLUMNS('6. Patients'!$C$9:AK$9),0))</f>
        <v>#VALUE!</v>
      </c>
      <c r="CC84" s="51" t="e">
        <f>-MIN(SUMPRODUCT(--($E$9:$E$28&lt;=CC$33),--($B$9:$B$28=$J$65),--($F$9:$F$28&gt;=CC$33),--($C$9:$C$28=$AW84),$H$9:$H$28,AP$9:AP$28),VLOOKUP($AW84,'6. Patients'!$C$44:$AQ$73,COLUMNS('6. Patients'!$C$9:AL$9),0))</f>
        <v>#VALUE!</v>
      </c>
      <c r="CD84" s="51" t="e">
        <f>-MIN(SUMPRODUCT(--($E$9:$E$28&lt;=CD$33),--($B$9:$B$28=$J$65),--($F$9:$F$28&gt;=CD$33),--($C$9:$C$28=$AW84),$H$9:$H$28,AQ$9:AQ$28),VLOOKUP($AW84,'6. Patients'!$C$44:$AQ$73,COLUMNS('6. Patients'!$C$9:AM$9),0))</f>
        <v>#VALUE!</v>
      </c>
      <c r="CE84" s="51" t="e">
        <f>-MIN(SUMPRODUCT(--($E$9:$E$28&lt;=CE$33),--($B$9:$B$28=$J$65),--($F$9:$F$28&gt;=CE$33),--($C$9:$C$28=$AW84),$H$9:$H$28,AR$9:AR$28),VLOOKUP($AW84,'6. Patients'!$C$44:$AQ$73,COLUMNS('6. Patients'!$C$9:AN$9),0))</f>
        <v>#VALUE!</v>
      </c>
      <c r="CF84" s="51" t="e">
        <f>-MIN(SUMPRODUCT(--($E$9:$E$28&lt;=CF$33),--($B$9:$B$28=$J$65),--($F$9:$F$28&gt;=CF$33),--($C$9:$C$28=$AW84),$H$9:$H$28,AS$9:AS$28),VLOOKUP($AW84,'6. Patients'!$C$44:$AQ$73,COLUMNS('6. Patients'!$C$9:AO$9),0))</f>
        <v>#VALUE!</v>
      </c>
      <c r="CG84" s="51" t="e">
        <f>-MIN(SUMPRODUCT(--($E$9:$E$28&lt;=CG$33),--($B$9:$B$28=$J$65),--($F$9:$F$28&gt;=CG$33),--($C$9:$C$28=$AW84),$H$9:$H$28,AT$9:AT$28),VLOOKUP($AW84,'6. Patients'!$C$44:$AQ$73,COLUMNS('6. Patients'!$C$9:AP$9),0))</f>
        <v>#VALUE!</v>
      </c>
      <c r="CI84" s="5" t="str">
        <f t="shared" si="123"/>
        <v/>
      </c>
      <c r="CJ84" s="51">
        <f t="shared" si="124"/>
        <v>0</v>
      </c>
      <c r="CK84" s="51">
        <f t="shared" si="125"/>
        <v>0</v>
      </c>
      <c r="CL84" s="51">
        <f t="shared" si="126"/>
        <v>0</v>
      </c>
      <c r="CM84" s="51">
        <f t="shared" si="127"/>
        <v>0</v>
      </c>
      <c r="CN84" s="51">
        <f t="shared" si="128"/>
        <v>0</v>
      </c>
      <c r="CO84" s="51">
        <f t="shared" si="129"/>
        <v>0</v>
      </c>
      <c r="CP84" s="51">
        <f t="shared" si="130"/>
        <v>0</v>
      </c>
      <c r="CQ84" s="51">
        <f t="shared" si="131"/>
        <v>0</v>
      </c>
      <c r="CR84" s="51">
        <f t="shared" si="132"/>
        <v>0</v>
      </c>
      <c r="CS84" s="51">
        <f t="shared" si="133"/>
        <v>0</v>
      </c>
      <c r="CT84" s="51">
        <f t="shared" si="134"/>
        <v>0</v>
      </c>
      <c r="CU84" s="51">
        <f t="shared" si="135"/>
        <v>0</v>
      </c>
      <c r="CV84" s="51">
        <f t="shared" si="136"/>
        <v>0</v>
      </c>
      <c r="CW84" s="51">
        <f t="shared" si="137"/>
        <v>0</v>
      </c>
      <c r="CX84" s="51">
        <f t="shared" si="138"/>
        <v>0</v>
      </c>
      <c r="CY84" s="51">
        <f t="shared" si="139"/>
        <v>0</v>
      </c>
      <c r="CZ84" s="51">
        <f t="shared" si="140"/>
        <v>0</v>
      </c>
      <c r="DA84" s="51">
        <f t="shared" si="141"/>
        <v>0</v>
      </c>
      <c r="DB84" s="51">
        <f t="shared" si="142"/>
        <v>0</v>
      </c>
      <c r="DC84" s="51">
        <f t="shared" si="143"/>
        <v>0</v>
      </c>
      <c r="DD84" s="51">
        <f t="shared" si="144"/>
        <v>0</v>
      </c>
      <c r="DE84" s="51">
        <f t="shared" si="145"/>
        <v>0</v>
      </c>
      <c r="DF84" s="51">
        <f t="shared" si="146"/>
        <v>0</v>
      </c>
      <c r="DG84" s="51">
        <f t="shared" si="147"/>
        <v>0</v>
      </c>
      <c r="DH84" s="51">
        <f t="shared" si="148"/>
        <v>0</v>
      </c>
      <c r="DI84" s="51">
        <f t="shared" si="149"/>
        <v>0</v>
      </c>
      <c r="DJ84" s="51">
        <f t="shared" si="150"/>
        <v>0</v>
      </c>
      <c r="DK84" s="51">
        <f t="shared" si="151"/>
        <v>0</v>
      </c>
      <c r="DL84" s="51">
        <f t="shared" si="152"/>
        <v>0</v>
      </c>
      <c r="DM84" s="51">
        <f t="shared" si="153"/>
        <v>0</v>
      </c>
      <c r="DN84" s="51">
        <f t="shared" si="154"/>
        <v>0</v>
      </c>
      <c r="DO84" s="51">
        <f t="shared" si="155"/>
        <v>0</v>
      </c>
      <c r="DP84" s="51">
        <f t="shared" si="156"/>
        <v>0</v>
      </c>
      <c r="DQ84" s="51">
        <f t="shared" si="157"/>
        <v>0</v>
      </c>
      <c r="DR84" s="51">
        <f t="shared" si="158"/>
        <v>0</v>
      </c>
      <c r="DS84" s="51">
        <f t="shared" si="159"/>
        <v>0</v>
      </c>
    </row>
    <row r="85" spans="10:123" x14ac:dyDescent="0.3">
      <c r="J85" s="5" t="str">
        <f>'6. Patients'!C63</f>
        <v/>
      </c>
      <c r="K85" s="5"/>
      <c r="L85" s="99">
        <f t="shared" si="86"/>
        <v>0</v>
      </c>
      <c r="M85" s="99" t="e">
        <f t="shared" si="87"/>
        <v>#VALUE!</v>
      </c>
      <c r="N85" s="99" t="e">
        <f t="shared" si="88"/>
        <v>#VALUE!</v>
      </c>
      <c r="O85" s="99" t="e">
        <f t="shared" si="89"/>
        <v>#VALUE!</v>
      </c>
      <c r="P85" s="99" t="e">
        <f t="shared" si="90"/>
        <v>#VALUE!</v>
      </c>
      <c r="Q85" s="99" t="e">
        <f t="shared" si="91"/>
        <v>#VALUE!</v>
      </c>
      <c r="R85" s="99" t="e">
        <f t="shared" si="92"/>
        <v>#VALUE!</v>
      </c>
      <c r="S85" s="99" t="e">
        <f t="shared" si="93"/>
        <v>#VALUE!</v>
      </c>
      <c r="T85" s="99" t="e">
        <f t="shared" si="94"/>
        <v>#VALUE!</v>
      </c>
      <c r="U85" s="99" t="e">
        <f t="shared" si="95"/>
        <v>#VALUE!</v>
      </c>
      <c r="V85" s="99" t="e">
        <f t="shared" si="96"/>
        <v>#VALUE!</v>
      </c>
      <c r="W85" s="99" t="e">
        <f t="shared" si="97"/>
        <v>#VALUE!</v>
      </c>
      <c r="X85" s="99" t="e">
        <f t="shared" si="98"/>
        <v>#VALUE!</v>
      </c>
      <c r="Y85" s="99" t="e">
        <f t="shared" si="99"/>
        <v>#VALUE!</v>
      </c>
      <c r="Z85" s="99" t="e">
        <f t="shared" si="100"/>
        <v>#VALUE!</v>
      </c>
      <c r="AA85" s="99" t="e">
        <f t="shared" si="101"/>
        <v>#VALUE!</v>
      </c>
      <c r="AB85" s="99" t="e">
        <f t="shared" si="102"/>
        <v>#VALUE!</v>
      </c>
      <c r="AC85" s="99" t="e">
        <f t="shared" si="103"/>
        <v>#VALUE!</v>
      </c>
      <c r="AD85" s="99" t="e">
        <f t="shared" si="104"/>
        <v>#VALUE!</v>
      </c>
      <c r="AE85" s="99" t="e">
        <f t="shared" si="105"/>
        <v>#VALUE!</v>
      </c>
      <c r="AF85" s="99" t="e">
        <f t="shared" si="106"/>
        <v>#VALUE!</v>
      </c>
      <c r="AG85" s="99" t="e">
        <f t="shared" si="107"/>
        <v>#VALUE!</v>
      </c>
      <c r="AH85" s="99" t="e">
        <f t="shared" si="108"/>
        <v>#VALUE!</v>
      </c>
      <c r="AI85" s="99" t="e">
        <f t="shared" si="109"/>
        <v>#VALUE!</v>
      </c>
      <c r="AJ85" s="99" t="e">
        <f t="shared" si="110"/>
        <v>#VALUE!</v>
      </c>
      <c r="AK85" s="99" t="e">
        <f t="shared" si="111"/>
        <v>#VALUE!</v>
      </c>
      <c r="AL85" s="99" t="e">
        <f t="shared" si="112"/>
        <v>#VALUE!</v>
      </c>
      <c r="AM85" s="99" t="e">
        <f t="shared" si="113"/>
        <v>#VALUE!</v>
      </c>
      <c r="AN85" s="99" t="e">
        <f t="shared" si="114"/>
        <v>#VALUE!</v>
      </c>
      <c r="AO85" s="99" t="e">
        <f t="shared" si="115"/>
        <v>#VALUE!</v>
      </c>
      <c r="AP85" s="99" t="e">
        <f t="shared" si="116"/>
        <v>#VALUE!</v>
      </c>
      <c r="AQ85" s="99" t="e">
        <f t="shared" si="117"/>
        <v>#VALUE!</v>
      </c>
      <c r="AR85" s="99" t="e">
        <f t="shared" si="118"/>
        <v>#VALUE!</v>
      </c>
      <c r="AS85" s="99" t="e">
        <f t="shared" si="119"/>
        <v>#VALUE!</v>
      </c>
      <c r="AT85" s="99" t="e">
        <f t="shared" si="120"/>
        <v>#VALUE!</v>
      </c>
      <c r="AU85" s="99" t="e">
        <f t="shared" si="121"/>
        <v>#VALUE!</v>
      </c>
      <c r="AW85" s="5" t="str">
        <f t="shared" si="122"/>
        <v/>
      </c>
      <c r="AX85" s="51">
        <f>-MIN(SUMPRODUCT(--($E$9:$E$28&lt;=AX$33),--($B$9:$B$28=$J$65),--($F$9:$F$28&gt;=AX$33),--($C$9:$C$28=$AW85),$H$9:$H$28,K$9:K$28),VLOOKUP($AW85,'6. Patients'!$C$44:$AQ$73,COLUMNS('6. Patients'!$C$9:G$9),0))</f>
        <v>0</v>
      </c>
      <c r="AY85" s="51" t="e">
        <f>-MIN(SUMPRODUCT(--($E$9:$E$28&lt;=AY$33),--($B$9:$B$28=$J$65),--($F$9:$F$28&gt;=AY$33),--($C$9:$C$28=$AW85),$H$9:$H$28,L$9:L$28),VLOOKUP($AW85,'6. Patients'!$C$44:$AQ$73,COLUMNS('6. Patients'!$C$9:H$9),0))</f>
        <v>#VALUE!</v>
      </c>
      <c r="AZ85" s="51" t="e">
        <f>-MIN(SUMPRODUCT(--($E$9:$E$28&lt;=AZ$33),--($B$9:$B$28=$J$65),--($F$9:$F$28&gt;=AZ$33),--($C$9:$C$28=$AW85),$H$9:$H$28,M$9:M$28),VLOOKUP($AW85,'6. Patients'!$C$44:$AQ$73,COLUMNS('6. Patients'!$C$9:I$9),0))</f>
        <v>#VALUE!</v>
      </c>
      <c r="BA85" s="51" t="e">
        <f>-MIN(SUMPRODUCT(--($E$9:$E$28&lt;=BA$33),--($B$9:$B$28=$J$65),--($F$9:$F$28&gt;=BA$33),--($C$9:$C$28=$AW85),$H$9:$H$28,N$9:N$28),VLOOKUP($AW85,'6. Patients'!$C$44:$AQ$73,COLUMNS('6. Patients'!$C$9:J$9),0))</f>
        <v>#VALUE!</v>
      </c>
      <c r="BB85" s="51" t="e">
        <f>-MIN(SUMPRODUCT(--($E$9:$E$28&lt;=BB$33),--($B$9:$B$28=$J$65),--($F$9:$F$28&gt;=BB$33),--($C$9:$C$28=$AW85),$H$9:$H$28,O$9:O$28),VLOOKUP($AW85,'6. Patients'!$C$44:$AQ$73,COLUMNS('6. Patients'!$C$9:K$9),0))</f>
        <v>#VALUE!</v>
      </c>
      <c r="BC85" s="51" t="e">
        <f>-MIN(SUMPRODUCT(--($E$9:$E$28&lt;=BC$33),--($B$9:$B$28=$J$65),--($F$9:$F$28&gt;=BC$33),--($C$9:$C$28=$AW85),$H$9:$H$28,P$9:P$28),VLOOKUP($AW85,'6. Patients'!$C$44:$AQ$73,COLUMNS('6. Patients'!$C$9:L$9),0))</f>
        <v>#VALUE!</v>
      </c>
      <c r="BD85" s="51" t="e">
        <f>-MIN(SUMPRODUCT(--($E$9:$E$28&lt;=BD$33),--($B$9:$B$28=$J$65),--($F$9:$F$28&gt;=BD$33),--($C$9:$C$28=$AW85),$H$9:$H$28,Q$9:Q$28),VLOOKUP($AW85,'6. Patients'!$C$44:$AQ$73,COLUMNS('6. Patients'!$C$9:M$9),0))</f>
        <v>#VALUE!</v>
      </c>
      <c r="BE85" s="51" t="e">
        <f>-MIN(SUMPRODUCT(--($E$9:$E$28&lt;=BE$33),--($B$9:$B$28=$J$65),--($F$9:$F$28&gt;=BE$33),--($C$9:$C$28=$AW85),$H$9:$H$28,R$9:R$28),VLOOKUP($AW85,'6. Patients'!$C$44:$AQ$73,COLUMNS('6. Patients'!$C$9:N$9),0))</f>
        <v>#VALUE!</v>
      </c>
      <c r="BF85" s="51" t="e">
        <f>-MIN(SUMPRODUCT(--($E$9:$E$28&lt;=BF$33),--($B$9:$B$28=$J$65),--($F$9:$F$28&gt;=BF$33),--($C$9:$C$28=$AW85),$H$9:$H$28,S$9:S$28),VLOOKUP($AW85,'6. Patients'!$C$44:$AQ$73,COLUMNS('6. Patients'!$C$9:O$9),0))</f>
        <v>#VALUE!</v>
      </c>
      <c r="BG85" s="51" t="e">
        <f>-MIN(SUMPRODUCT(--($E$9:$E$28&lt;=BG$33),--($B$9:$B$28=$J$65),--($F$9:$F$28&gt;=BG$33),--($C$9:$C$28=$AW85),$H$9:$H$28,T$9:T$28),VLOOKUP($AW85,'6. Patients'!$C$44:$AQ$73,COLUMNS('6. Patients'!$C$9:P$9),0))</f>
        <v>#VALUE!</v>
      </c>
      <c r="BH85" s="51" t="e">
        <f>-MIN(SUMPRODUCT(--($E$9:$E$28&lt;=BH$33),--($B$9:$B$28=$J$65),--($F$9:$F$28&gt;=BH$33),--($C$9:$C$28=$AW85),$H$9:$H$28,U$9:U$28),VLOOKUP($AW85,'6. Patients'!$C$44:$AQ$73,COLUMNS('6. Patients'!$C$9:Q$9),0))</f>
        <v>#VALUE!</v>
      </c>
      <c r="BI85" s="51" t="e">
        <f>-MIN(SUMPRODUCT(--($E$9:$E$28&lt;=BI$33),--($B$9:$B$28=$J$65),--($F$9:$F$28&gt;=BI$33),--($C$9:$C$28=$AW85),$H$9:$H$28,V$9:V$28),VLOOKUP($AW85,'6. Patients'!$C$44:$AQ$73,COLUMNS('6. Patients'!$C$9:R$9),0))</f>
        <v>#VALUE!</v>
      </c>
      <c r="BJ85" s="51" t="e">
        <f>-MIN(SUMPRODUCT(--($E$9:$E$28&lt;=BJ$33),--($B$9:$B$28=$J$65),--($F$9:$F$28&gt;=BJ$33),--($C$9:$C$28=$AW85),$H$9:$H$28,W$9:W$28),VLOOKUP($AW85,'6. Patients'!$C$44:$AQ$73,COLUMNS('6. Patients'!$C$9:S$9),0))</f>
        <v>#VALUE!</v>
      </c>
      <c r="BK85" s="51" t="e">
        <f>-MIN(SUMPRODUCT(--($E$9:$E$28&lt;=BK$33),--($B$9:$B$28=$J$65),--($F$9:$F$28&gt;=BK$33),--($C$9:$C$28=$AW85),$H$9:$H$28,X$9:X$28),VLOOKUP($AW85,'6. Patients'!$C$44:$AQ$73,COLUMNS('6. Patients'!$C$9:T$9),0))</f>
        <v>#VALUE!</v>
      </c>
      <c r="BL85" s="51" t="e">
        <f>-MIN(SUMPRODUCT(--($E$9:$E$28&lt;=BL$33),--($B$9:$B$28=$J$65),--($F$9:$F$28&gt;=BL$33),--($C$9:$C$28=$AW85),$H$9:$H$28,Y$9:Y$28),VLOOKUP($AW85,'6. Patients'!$C$44:$AQ$73,COLUMNS('6. Patients'!$C$9:U$9),0))</f>
        <v>#VALUE!</v>
      </c>
      <c r="BM85" s="51" t="e">
        <f>-MIN(SUMPRODUCT(--($E$9:$E$28&lt;=BM$33),--($B$9:$B$28=$J$65),--($F$9:$F$28&gt;=BM$33),--($C$9:$C$28=$AW85),$H$9:$H$28,Z$9:Z$28),VLOOKUP($AW85,'6. Patients'!$C$44:$AQ$73,COLUMNS('6. Patients'!$C$9:V$9),0))</f>
        <v>#VALUE!</v>
      </c>
      <c r="BN85" s="51" t="e">
        <f>-MIN(SUMPRODUCT(--($E$9:$E$28&lt;=BN$33),--($B$9:$B$28=$J$65),--($F$9:$F$28&gt;=BN$33),--($C$9:$C$28=$AW85),$H$9:$H$28,AA$9:AA$28),VLOOKUP($AW85,'6. Patients'!$C$44:$AQ$73,COLUMNS('6. Patients'!$C$9:W$9),0))</f>
        <v>#VALUE!</v>
      </c>
      <c r="BO85" s="51" t="e">
        <f>-MIN(SUMPRODUCT(--($E$9:$E$28&lt;=BO$33),--($B$9:$B$28=$J$65),--($F$9:$F$28&gt;=BO$33),--($C$9:$C$28=$AW85),$H$9:$H$28,AB$9:AB$28),VLOOKUP($AW85,'6. Patients'!$C$44:$AQ$73,COLUMNS('6. Patients'!$C$9:X$9),0))</f>
        <v>#VALUE!</v>
      </c>
      <c r="BP85" s="51" t="e">
        <f>-MIN(SUMPRODUCT(--($E$9:$E$28&lt;=BP$33),--($B$9:$B$28=$J$65),--($F$9:$F$28&gt;=BP$33),--($C$9:$C$28=$AW85),$H$9:$H$28,AC$9:AC$28),VLOOKUP($AW85,'6. Patients'!$C$44:$AQ$73,COLUMNS('6. Patients'!$C$9:Y$9),0))</f>
        <v>#VALUE!</v>
      </c>
      <c r="BQ85" s="51" t="e">
        <f>-MIN(SUMPRODUCT(--($E$9:$E$28&lt;=BQ$33),--($B$9:$B$28=$J$65),--($F$9:$F$28&gt;=BQ$33),--($C$9:$C$28=$AW85),$H$9:$H$28,AD$9:AD$28),VLOOKUP($AW85,'6. Patients'!$C$44:$AQ$73,COLUMNS('6. Patients'!$C$9:Z$9),0))</f>
        <v>#VALUE!</v>
      </c>
      <c r="BR85" s="51" t="e">
        <f>-MIN(SUMPRODUCT(--($E$9:$E$28&lt;=BR$33),--($B$9:$B$28=$J$65),--($F$9:$F$28&gt;=BR$33),--($C$9:$C$28=$AW85),$H$9:$H$28,AE$9:AE$28),VLOOKUP($AW85,'6. Patients'!$C$44:$AQ$73,COLUMNS('6. Patients'!$C$9:AA$9),0))</f>
        <v>#VALUE!</v>
      </c>
      <c r="BS85" s="51" t="e">
        <f>-MIN(SUMPRODUCT(--($E$9:$E$28&lt;=BS$33),--($B$9:$B$28=$J$65),--($F$9:$F$28&gt;=BS$33),--($C$9:$C$28=$AW85),$H$9:$H$28,AF$9:AF$28),VLOOKUP($AW85,'6. Patients'!$C$44:$AQ$73,COLUMNS('6. Patients'!$C$9:AB$9),0))</f>
        <v>#VALUE!</v>
      </c>
      <c r="BT85" s="51" t="e">
        <f>-MIN(SUMPRODUCT(--($E$9:$E$28&lt;=BT$33),--($B$9:$B$28=$J$65),--($F$9:$F$28&gt;=BT$33),--($C$9:$C$28=$AW85),$H$9:$H$28,AG$9:AG$28),VLOOKUP($AW85,'6. Patients'!$C$44:$AQ$73,COLUMNS('6. Patients'!$C$9:AC$9),0))</f>
        <v>#VALUE!</v>
      </c>
      <c r="BU85" s="51" t="e">
        <f>-MIN(SUMPRODUCT(--($E$9:$E$28&lt;=BU$33),--($B$9:$B$28=$J$65),--($F$9:$F$28&gt;=BU$33),--($C$9:$C$28=$AW85),$H$9:$H$28,AH$9:AH$28),VLOOKUP($AW85,'6. Patients'!$C$44:$AQ$73,COLUMNS('6. Patients'!$C$9:AD$9),0))</f>
        <v>#VALUE!</v>
      </c>
      <c r="BV85" s="51" t="e">
        <f>-MIN(SUMPRODUCT(--($E$9:$E$28&lt;=BV$33),--($B$9:$B$28=$J$65),--($F$9:$F$28&gt;=BV$33),--($C$9:$C$28=$AW85),$H$9:$H$28,AI$9:AI$28),VLOOKUP($AW85,'6. Patients'!$C$44:$AQ$73,COLUMNS('6. Patients'!$C$9:AE$9),0))</f>
        <v>#VALUE!</v>
      </c>
      <c r="BW85" s="51" t="e">
        <f>-MIN(SUMPRODUCT(--($E$9:$E$28&lt;=BW$33),--($B$9:$B$28=$J$65),--($F$9:$F$28&gt;=BW$33),--($C$9:$C$28=$AW85),$H$9:$H$28,AJ$9:AJ$28),VLOOKUP($AW85,'6. Patients'!$C$44:$AQ$73,COLUMNS('6. Patients'!$C$9:AF$9),0))</f>
        <v>#VALUE!</v>
      </c>
      <c r="BX85" s="51" t="e">
        <f>-MIN(SUMPRODUCT(--($E$9:$E$28&lt;=BX$33),--($B$9:$B$28=$J$65),--($F$9:$F$28&gt;=BX$33),--($C$9:$C$28=$AW85),$H$9:$H$28,AK$9:AK$28),VLOOKUP($AW85,'6. Patients'!$C$44:$AQ$73,COLUMNS('6. Patients'!$C$9:AG$9),0))</f>
        <v>#VALUE!</v>
      </c>
      <c r="BY85" s="51" t="e">
        <f>-MIN(SUMPRODUCT(--($E$9:$E$28&lt;=BY$33),--($B$9:$B$28=$J$65),--($F$9:$F$28&gt;=BY$33),--($C$9:$C$28=$AW85),$H$9:$H$28,AL$9:AL$28),VLOOKUP($AW85,'6. Patients'!$C$44:$AQ$73,COLUMNS('6. Patients'!$C$9:AH$9),0))</f>
        <v>#VALUE!</v>
      </c>
      <c r="BZ85" s="51" t="e">
        <f>-MIN(SUMPRODUCT(--($E$9:$E$28&lt;=BZ$33),--($B$9:$B$28=$J$65),--($F$9:$F$28&gt;=BZ$33),--($C$9:$C$28=$AW85),$H$9:$H$28,AM$9:AM$28),VLOOKUP($AW85,'6. Patients'!$C$44:$AQ$73,COLUMNS('6. Patients'!$C$9:AI$9),0))</f>
        <v>#VALUE!</v>
      </c>
      <c r="CA85" s="51" t="e">
        <f>-MIN(SUMPRODUCT(--($E$9:$E$28&lt;=CA$33),--($B$9:$B$28=$J$65),--($F$9:$F$28&gt;=CA$33),--($C$9:$C$28=$AW85),$H$9:$H$28,AN$9:AN$28),VLOOKUP($AW85,'6. Patients'!$C$44:$AQ$73,COLUMNS('6. Patients'!$C$9:AJ$9),0))</f>
        <v>#VALUE!</v>
      </c>
      <c r="CB85" s="51" t="e">
        <f>-MIN(SUMPRODUCT(--($E$9:$E$28&lt;=CB$33),--($B$9:$B$28=$J$65),--($F$9:$F$28&gt;=CB$33),--($C$9:$C$28=$AW85),$H$9:$H$28,AO$9:AO$28),VLOOKUP($AW85,'6. Patients'!$C$44:$AQ$73,COLUMNS('6. Patients'!$C$9:AK$9),0))</f>
        <v>#VALUE!</v>
      </c>
      <c r="CC85" s="51" t="e">
        <f>-MIN(SUMPRODUCT(--($E$9:$E$28&lt;=CC$33),--($B$9:$B$28=$J$65),--($F$9:$F$28&gt;=CC$33),--($C$9:$C$28=$AW85),$H$9:$H$28,AP$9:AP$28),VLOOKUP($AW85,'6. Patients'!$C$44:$AQ$73,COLUMNS('6. Patients'!$C$9:AL$9),0))</f>
        <v>#VALUE!</v>
      </c>
      <c r="CD85" s="51" t="e">
        <f>-MIN(SUMPRODUCT(--($E$9:$E$28&lt;=CD$33),--($B$9:$B$28=$J$65),--($F$9:$F$28&gt;=CD$33),--($C$9:$C$28=$AW85),$H$9:$H$28,AQ$9:AQ$28),VLOOKUP($AW85,'6. Patients'!$C$44:$AQ$73,COLUMNS('6. Patients'!$C$9:AM$9),0))</f>
        <v>#VALUE!</v>
      </c>
      <c r="CE85" s="51" t="e">
        <f>-MIN(SUMPRODUCT(--($E$9:$E$28&lt;=CE$33),--($B$9:$B$28=$J$65),--($F$9:$F$28&gt;=CE$33),--($C$9:$C$28=$AW85),$H$9:$H$28,AR$9:AR$28),VLOOKUP($AW85,'6. Patients'!$C$44:$AQ$73,COLUMNS('6. Patients'!$C$9:AN$9),0))</f>
        <v>#VALUE!</v>
      </c>
      <c r="CF85" s="51" t="e">
        <f>-MIN(SUMPRODUCT(--($E$9:$E$28&lt;=CF$33),--($B$9:$B$28=$J$65),--($F$9:$F$28&gt;=CF$33),--($C$9:$C$28=$AW85),$H$9:$H$28,AS$9:AS$28),VLOOKUP($AW85,'6. Patients'!$C$44:$AQ$73,COLUMNS('6. Patients'!$C$9:AO$9),0))</f>
        <v>#VALUE!</v>
      </c>
      <c r="CG85" s="51" t="e">
        <f>-MIN(SUMPRODUCT(--($E$9:$E$28&lt;=CG$33),--($B$9:$B$28=$J$65),--($F$9:$F$28&gt;=CG$33),--($C$9:$C$28=$AW85),$H$9:$H$28,AT$9:AT$28),VLOOKUP($AW85,'6. Patients'!$C$44:$AQ$73,COLUMNS('6. Patients'!$C$9:AP$9),0))</f>
        <v>#VALUE!</v>
      </c>
      <c r="CI85" s="5" t="str">
        <f t="shared" si="123"/>
        <v/>
      </c>
      <c r="CJ85" s="51">
        <f t="shared" si="124"/>
        <v>0</v>
      </c>
      <c r="CK85" s="51">
        <f t="shared" si="125"/>
        <v>0</v>
      </c>
      <c r="CL85" s="51">
        <f t="shared" si="126"/>
        <v>0</v>
      </c>
      <c r="CM85" s="51">
        <f t="shared" si="127"/>
        <v>0</v>
      </c>
      <c r="CN85" s="51">
        <f t="shared" si="128"/>
        <v>0</v>
      </c>
      <c r="CO85" s="51">
        <f t="shared" si="129"/>
        <v>0</v>
      </c>
      <c r="CP85" s="51">
        <f t="shared" si="130"/>
        <v>0</v>
      </c>
      <c r="CQ85" s="51">
        <f t="shared" si="131"/>
        <v>0</v>
      </c>
      <c r="CR85" s="51">
        <f t="shared" si="132"/>
        <v>0</v>
      </c>
      <c r="CS85" s="51">
        <f t="shared" si="133"/>
        <v>0</v>
      </c>
      <c r="CT85" s="51">
        <f t="shared" si="134"/>
        <v>0</v>
      </c>
      <c r="CU85" s="51">
        <f t="shared" si="135"/>
        <v>0</v>
      </c>
      <c r="CV85" s="51">
        <f t="shared" si="136"/>
        <v>0</v>
      </c>
      <c r="CW85" s="51">
        <f t="shared" si="137"/>
        <v>0</v>
      </c>
      <c r="CX85" s="51">
        <f t="shared" si="138"/>
        <v>0</v>
      </c>
      <c r="CY85" s="51">
        <f t="shared" si="139"/>
        <v>0</v>
      </c>
      <c r="CZ85" s="51">
        <f t="shared" si="140"/>
        <v>0</v>
      </c>
      <c r="DA85" s="51">
        <f t="shared" si="141"/>
        <v>0</v>
      </c>
      <c r="DB85" s="51">
        <f t="shared" si="142"/>
        <v>0</v>
      </c>
      <c r="DC85" s="51">
        <f t="shared" si="143"/>
        <v>0</v>
      </c>
      <c r="DD85" s="51">
        <f t="shared" si="144"/>
        <v>0</v>
      </c>
      <c r="DE85" s="51">
        <f t="shared" si="145"/>
        <v>0</v>
      </c>
      <c r="DF85" s="51">
        <f t="shared" si="146"/>
        <v>0</v>
      </c>
      <c r="DG85" s="51">
        <f t="shared" si="147"/>
        <v>0</v>
      </c>
      <c r="DH85" s="51">
        <f t="shared" si="148"/>
        <v>0</v>
      </c>
      <c r="DI85" s="51">
        <f t="shared" si="149"/>
        <v>0</v>
      </c>
      <c r="DJ85" s="51">
        <f t="shared" si="150"/>
        <v>0</v>
      </c>
      <c r="DK85" s="51">
        <f t="shared" si="151"/>
        <v>0</v>
      </c>
      <c r="DL85" s="51">
        <f t="shared" si="152"/>
        <v>0</v>
      </c>
      <c r="DM85" s="51">
        <f t="shared" si="153"/>
        <v>0</v>
      </c>
      <c r="DN85" s="51">
        <f t="shared" si="154"/>
        <v>0</v>
      </c>
      <c r="DO85" s="51">
        <f t="shared" si="155"/>
        <v>0</v>
      </c>
      <c r="DP85" s="51">
        <f t="shared" si="156"/>
        <v>0</v>
      </c>
      <c r="DQ85" s="51">
        <f t="shared" si="157"/>
        <v>0</v>
      </c>
      <c r="DR85" s="51">
        <f t="shared" si="158"/>
        <v>0</v>
      </c>
      <c r="DS85" s="51">
        <f t="shared" si="159"/>
        <v>0</v>
      </c>
    </row>
    <row r="86" spans="10:123" x14ac:dyDescent="0.3">
      <c r="J86" s="5" t="str">
        <f>'6. Patients'!C64</f>
        <v/>
      </c>
      <c r="K86" s="5"/>
      <c r="L86" s="99">
        <f t="shared" si="86"/>
        <v>0</v>
      </c>
      <c r="M86" s="99" t="e">
        <f t="shared" si="87"/>
        <v>#VALUE!</v>
      </c>
      <c r="N86" s="99" t="e">
        <f t="shared" si="88"/>
        <v>#VALUE!</v>
      </c>
      <c r="O86" s="99" t="e">
        <f t="shared" si="89"/>
        <v>#VALUE!</v>
      </c>
      <c r="P86" s="99" t="e">
        <f t="shared" si="90"/>
        <v>#VALUE!</v>
      </c>
      <c r="Q86" s="99" t="e">
        <f t="shared" si="91"/>
        <v>#VALUE!</v>
      </c>
      <c r="R86" s="99" t="e">
        <f t="shared" si="92"/>
        <v>#VALUE!</v>
      </c>
      <c r="S86" s="99" t="e">
        <f t="shared" si="93"/>
        <v>#VALUE!</v>
      </c>
      <c r="T86" s="99" t="e">
        <f t="shared" si="94"/>
        <v>#VALUE!</v>
      </c>
      <c r="U86" s="99" t="e">
        <f t="shared" si="95"/>
        <v>#VALUE!</v>
      </c>
      <c r="V86" s="99" t="e">
        <f t="shared" si="96"/>
        <v>#VALUE!</v>
      </c>
      <c r="W86" s="99" t="e">
        <f t="shared" si="97"/>
        <v>#VALUE!</v>
      </c>
      <c r="X86" s="99" t="e">
        <f t="shared" si="98"/>
        <v>#VALUE!</v>
      </c>
      <c r="Y86" s="99" t="e">
        <f t="shared" si="99"/>
        <v>#VALUE!</v>
      </c>
      <c r="Z86" s="99" t="e">
        <f t="shared" si="100"/>
        <v>#VALUE!</v>
      </c>
      <c r="AA86" s="99" t="e">
        <f t="shared" si="101"/>
        <v>#VALUE!</v>
      </c>
      <c r="AB86" s="99" t="e">
        <f t="shared" si="102"/>
        <v>#VALUE!</v>
      </c>
      <c r="AC86" s="99" t="e">
        <f t="shared" si="103"/>
        <v>#VALUE!</v>
      </c>
      <c r="AD86" s="99" t="e">
        <f t="shared" si="104"/>
        <v>#VALUE!</v>
      </c>
      <c r="AE86" s="99" t="e">
        <f t="shared" si="105"/>
        <v>#VALUE!</v>
      </c>
      <c r="AF86" s="99" t="e">
        <f t="shared" si="106"/>
        <v>#VALUE!</v>
      </c>
      <c r="AG86" s="99" t="e">
        <f t="shared" si="107"/>
        <v>#VALUE!</v>
      </c>
      <c r="AH86" s="99" t="e">
        <f t="shared" si="108"/>
        <v>#VALUE!</v>
      </c>
      <c r="AI86" s="99" t="e">
        <f t="shared" si="109"/>
        <v>#VALUE!</v>
      </c>
      <c r="AJ86" s="99" t="e">
        <f t="shared" si="110"/>
        <v>#VALUE!</v>
      </c>
      <c r="AK86" s="99" t="e">
        <f t="shared" si="111"/>
        <v>#VALUE!</v>
      </c>
      <c r="AL86" s="99" t="e">
        <f t="shared" si="112"/>
        <v>#VALUE!</v>
      </c>
      <c r="AM86" s="99" t="e">
        <f t="shared" si="113"/>
        <v>#VALUE!</v>
      </c>
      <c r="AN86" s="99" t="e">
        <f t="shared" si="114"/>
        <v>#VALUE!</v>
      </c>
      <c r="AO86" s="99" t="e">
        <f t="shared" si="115"/>
        <v>#VALUE!</v>
      </c>
      <c r="AP86" s="99" t="e">
        <f t="shared" si="116"/>
        <v>#VALUE!</v>
      </c>
      <c r="AQ86" s="99" t="e">
        <f t="shared" si="117"/>
        <v>#VALUE!</v>
      </c>
      <c r="AR86" s="99" t="e">
        <f t="shared" si="118"/>
        <v>#VALUE!</v>
      </c>
      <c r="AS86" s="99" t="e">
        <f t="shared" si="119"/>
        <v>#VALUE!</v>
      </c>
      <c r="AT86" s="99" t="e">
        <f t="shared" si="120"/>
        <v>#VALUE!</v>
      </c>
      <c r="AU86" s="99" t="e">
        <f t="shared" si="121"/>
        <v>#VALUE!</v>
      </c>
      <c r="AW86" s="5" t="str">
        <f t="shared" si="122"/>
        <v/>
      </c>
      <c r="AX86" s="51">
        <f>-MIN(SUMPRODUCT(--($E$9:$E$28&lt;=AX$33),--($B$9:$B$28=$J$65),--($F$9:$F$28&gt;=AX$33),--($C$9:$C$28=$AW86),$H$9:$H$28,K$9:K$28),VLOOKUP($AW86,'6. Patients'!$C$44:$AQ$73,COLUMNS('6. Patients'!$C$9:G$9),0))</f>
        <v>0</v>
      </c>
      <c r="AY86" s="51" t="e">
        <f>-MIN(SUMPRODUCT(--($E$9:$E$28&lt;=AY$33),--($B$9:$B$28=$J$65),--($F$9:$F$28&gt;=AY$33),--($C$9:$C$28=$AW86),$H$9:$H$28,L$9:L$28),VLOOKUP($AW86,'6. Patients'!$C$44:$AQ$73,COLUMNS('6. Patients'!$C$9:H$9),0))</f>
        <v>#VALUE!</v>
      </c>
      <c r="AZ86" s="51" t="e">
        <f>-MIN(SUMPRODUCT(--($E$9:$E$28&lt;=AZ$33),--($B$9:$B$28=$J$65),--($F$9:$F$28&gt;=AZ$33),--($C$9:$C$28=$AW86),$H$9:$H$28,M$9:M$28),VLOOKUP($AW86,'6. Patients'!$C$44:$AQ$73,COLUMNS('6. Patients'!$C$9:I$9),0))</f>
        <v>#VALUE!</v>
      </c>
      <c r="BA86" s="51" t="e">
        <f>-MIN(SUMPRODUCT(--($E$9:$E$28&lt;=BA$33),--($B$9:$B$28=$J$65),--($F$9:$F$28&gt;=BA$33),--($C$9:$C$28=$AW86),$H$9:$H$28,N$9:N$28),VLOOKUP($AW86,'6. Patients'!$C$44:$AQ$73,COLUMNS('6. Patients'!$C$9:J$9),0))</f>
        <v>#VALUE!</v>
      </c>
      <c r="BB86" s="51" t="e">
        <f>-MIN(SUMPRODUCT(--($E$9:$E$28&lt;=BB$33),--($B$9:$B$28=$J$65),--($F$9:$F$28&gt;=BB$33),--($C$9:$C$28=$AW86),$H$9:$H$28,O$9:O$28),VLOOKUP($AW86,'6. Patients'!$C$44:$AQ$73,COLUMNS('6. Patients'!$C$9:K$9),0))</f>
        <v>#VALUE!</v>
      </c>
      <c r="BC86" s="51" t="e">
        <f>-MIN(SUMPRODUCT(--($E$9:$E$28&lt;=BC$33),--($B$9:$B$28=$J$65),--($F$9:$F$28&gt;=BC$33),--($C$9:$C$28=$AW86),$H$9:$H$28,P$9:P$28),VLOOKUP($AW86,'6. Patients'!$C$44:$AQ$73,COLUMNS('6. Patients'!$C$9:L$9),0))</f>
        <v>#VALUE!</v>
      </c>
      <c r="BD86" s="51" t="e">
        <f>-MIN(SUMPRODUCT(--($E$9:$E$28&lt;=BD$33),--($B$9:$B$28=$J$65),--($F$9:$F$28&gt;=BD$33),--($C$9:$C$28=$AW86),$H$9:$H$28,Q$9:Q$28),VLOOKUP($AW86,'6. Patients'!$C$44:$AQ$73,COLUMNS('6. Patients'!$C$9:M$9),0))</f>
        <v>#VALUE!</v>
      </c>
      <c r="BE86" s="51" t="e">
        <f>-MIN(SUMPRODUCT(--($E$9:$E$28&lt;=BE$33),--($B$9:$B$28=$J$65),--($F$9:$F$28&gt;=BE$33),--($C$9:$C$28=$AW86),$H$9:$H$28,R$9:R$28),VLOOKUP($AW86,'6. Patients'!$C$44:$AQ$73,COLUMNS('6. Patients'!$C$9:N$9),0))</f>
        <v>#VALUE!</v>
      </c>
      <c r="BF86" s="51" t="e">
        <f>-MIN(SUMPRODUCT(--($E$9:$E$28&lt;=BF$33),--($B$9:$B$28=$J$65),--($F$9:$F$28&gt;=BF$33),--($C$9:$C$28=$AW86),$H$9:$H$28,S$9:S$28),VLOOKUP($AW86,'6. Patients'!$C$44:$AQ$73,COLUMNS('6. Patients'!$C$9:O$9),0))</f>
        <v>#VALUE!</v>
      </c>
      <c r="BG86" s="51" t="e">
        <f>-MIN(SUMPRODUCT(--($E$9:$E$28&lt;=BG$33),--($B$9:$B$28=$J$65),--($F$9:$F$28&gt;=BG$33),--($C$9:$C$28=$AW86),$H$9:$H$28,T$9:T$28),VLOOKUP($AW86,'6. Patients'!$C$44:$AQ$73,COLUMNS('6. Patients'!$C$9:P$9),0))</f>
        <v>#VALUE!</v>
      </c>
      <c r="BH86" s="51" t="e">
        <f>-MIN(SUMPRODUCT(--($E$9:$E$28&lt;=BH$33),--($B$9:$B$28=$J$65),--($F$9:$F$28&gt;=BH$33),--($C$9:$C$28=$AW86),$H$9:$H$28,U$9:U$28),VLOOKUP($AW86,'6. Patients'!$C$44:$AQ$73,COLUMNS('6. Patients'!$C$9:Q$9),0))</f>
        <v>#VALUE!</v>
      </c>
      <c r="BI86" s="51" t="e">
        <f>-MIN(SUMPRODUCT(--($E$9:$E$28&lt;=BI$33),--($B$9:$B$28=$J$65),--($F$9:$F$28&gt;=BI$33),--($C$9:$C$28=$AW86),$H$9:$H$28,V$9:V$28),VLOOKUP($AW86,'6. Patients'!$C$44:$AQ$73,COLUMNS('6. Patients'!$C$9:R$9),0))</f>
        <v>#VALUE!</v>
      </c>
      <c r="BJ86" s="51" t="e">
        <f>-MIN(SUMPRODUCT(--($E$9:$E$28&lt;=BJ$33),--($B$9:$B$28=$J$65),--($F$9:$F$28&gt;=BJ$33),--($C$9:$C$28=$AW86),$H$9:$H$28,W$9:W$28),VLOOKUP($AW86,'6. Patients'!$C$44:$AQ$73,COLUMNS('6. Patients'!$C$9:S$9),0))</f>
        <v>#VALUE!</v>
      </c>
      <c r="BK86" s="51" t="e">
        <f>-MIN(SUMPRODUCT(--($E$9:$E$28&lt;=BK$33),--($B$9:$B$28=$J$65),--($F$9:$F$28&gt;=BK$33),--($C$9:$C$28=$AW86),$H$9:$H$28,X$9:X$28),VLOOKUP($AW86,'6. Patients'!$C$44:$AQ$73,COLUMNS('6. Patients'!$C$9:T$9),0))</f>
        <v>#VALUE!</v>
      </c>
      <c r="BL86" s="51" t="e">
        <f>-MIN(SUMPRODUCT(--($E$9:$E$28&lt;=BL$33),--($B$9:$B$28=$J$65),--($F$9:$F$28&gt;=BL$33),--($C$9:$C$28=$AW86),$H$9:$H$28,Y$9:Y$28),VLOOKUP($AW86,'6. Patients'!$C$44:$AQ$73,COLUMNS('6. Patients'!$C$9:U$9),0))</f>
        <v>#VALUE!</v>
      </c>
      <c r="BM86" s="51" t="e">
        <f>-MIN(SUMPRODUCT(--($E$9:$E$28&lt;=BM$33),--($B$9:$B$28=$J$65),--($F$9:$F$28&gt;=BM$33),--($C$9:$C$28=$AW86),$H$9:$H$28,Z$9:Z$28),VLOOKUP($AW86,'6. Patients'!$C$44:$AQ$73,COLUMNS('6. Patients'!$C$9:V$9),0))</f>
        <v>#VALUE!</v>
      </c>
      <c r="BN86" s="51" t="e">
        <f>-MIN(SUMPRODUCT(--($E$9:$E$28&lt;=BN$33),--($B$9:$B$28=$J$65),--($F$9:$F$28&gt;=BN$33),--($C$9:$C$28=$AW86),$H$9:$H$28,AA$9:AA$28),VLOOKUP($AW86,'6. Patients'!$C$44:$AQ$73,COLUMNS('6. Patients'!$C$9:W$9),0))</f>
        <v>#VALUE!</v>
      </c>
      <c r="BO86" s="51" t="e">
        <f>-MIN(SUMPRODUCT(--($E$9:$E$28&lt;=BO$33),--($B$9:$B$28=$J$65),--($F$9:$F$28&gt;=BO$33),--($C$9:$C$28=$AW86),$H$9:$H$28,AB$9:AB$28),VLOOKUP($AW86,'6. Patients'!$C$44:$AQ$73,COLUMNS('6. Patients'!$C$9:X$9),0))</f>
        <v>#VALUE!</v>
      </c>
      <c r="BP86" s="51" t="e">
        <f>-MIN(SUMPRODUCT(--($E$9:$E$28&lt;=BP$33),--($B$9:$B$28=$J$65),--($F$9:$F$28&gt;=BP$33),--($C$9:$C$28=$AW86),$H$9:$H$28,AC$9:AC$28),VLOOKUP($AW86,'6. Patients'!$C$44:$AQ$73,COLUMNS('6. Patients'!$C$9:Y$9),0))</f>
        <v>#VALUE!</v>
      </c>
      <c r="BQ86" s="51" t="e">
        <f>-MIN(SUMPRODUCT(--($E$9:$E$28&lt;=BQ$33),--($B$9:$B$28=$J$65),--($F$9:$F$28&gt;=BQ$33),--($C$9:$C$28=$AW86),$H$9:$H$28,AD$9:AD$28),VLOOKUP($AW86,'6. Patients'!$C$44:$AQ$73,COLUMNS('6. Patients'!$C$9:Z$9),0))</f>
        <v>#VALUE!</v>
      </c>
      <c r="BR86" s="51" t="e">
        <f>-MIN(SUMPRODUCT(--($E$9:$E$28&lt;=BR$33),--($B$9:$B$28=$J$65),--($F$9:$F$28&gt;=BR$33),--($C$9:$C$28=$AW86),$H$9:$H$28,AE$9:AE$28),VLOOKUP($AW86,'6. Patients'!$C$44:$AQ$73,COLUMNS('6. Patients'!$C$9:AA$9),0))</f>
        <v>#VALUE!</v>
      </c>
      <c r="BS86" s="51" t="e">
        <f>-MIN(SUMPRODUCT(--($E$9:$E$28&lt;=BS$33),--($B$9:$B$28=$J$65),--($F$9:$F$28&gt;=BS$33),--($C$9:$C$28=$AW86),$H$9:$H$28,AF$9:AF$28),VLOOKUP($AW86,'6. Patients'!$C$44:$AQ$73,COLUMNS('6. Patients'!$C$9:AB$9),0))</f>
        <v>#VALUE!</v>
      </c>
      <c r="BT86" s="51" t="e">
        <f>-MIN(SUMPRODUCT(--($E$9:$E$28&lt;=BT$33),--($B$9:$B$28=$J$65),--($F$9:$F$28&gt;=BT$33),--($C$9:$C$28=$AW86),$H$9:$H$28,AG$9:AG$28),VLOOKUP($AW86,'6. Patients'!$C$44:$AQ$73,COLUMNS('6. Patients'!$C$9:AC$9),0))</f>
        <v>#VALUE!</v>
      </c>
      <c r="BU86" s="51" t="e">
        <f>-MIN(SUMPRODUCT(--($E$9:$E$28&lt;=BU$33),--($B$9:$B$28=$J$65),--($F$9:$F$28&gt;=BU$33),--($C$9:$C$28=$AW86),$H$9:$H$28,AH$9:AH$28),VLOOKUP($AW86,'6. Patients'!$C$44:$AQ$73,COLUMNS('6. Patients'!$C$9:AD$9),0))</f>
        <v>#VALUE!</v>
      </c>
      <c r="BV86" s="51" t="e">
        <f>-MIN(SUMPRODUCT(--($E$9:$E$28&lt;=BV$33),--($B$9:$B$28=$J$65),--($F$9:$F$28&gt;=BV$33),--($C$9:$C$28=$AW86),$H$9:$H$28,AI$9:AI$28),VLOOKUP($AW86,'6. Patients'!$C$44:$AQ$73,COLUMNS('6. Patients'!$C$9:AE$9),0))</f>
        <v>#VALUE!</v>
      </c>
      <c r="BW86" s="51" t="e">
        <f>-MIN(SUMPRODUCT(--($E$9:$E$28&lt;=BW$33),--($B$9:$B$28=$J$65),--($F$9:$F$28&gt;=BW$33),--($C$9:$C$28=$AW86),$H$9:$H$28,AJ$9:AJ$28),VLOOKUP($AW86,'6. Patients'!$C$44:$AQ$73,COLUMNS('6. Patients'!$C$9:AF$9),0))</f>
        <v>#VALUE!</v>
      </c>
      <c r="BX86" s="51" t="e">
        <f>-MIN(SUMPRODUCT(--($E$9:$E$28&lt;=BX$33),--($B$9:$B$28=$J$65),--($F$9:$F$28&gt;=BX$33),--($C$9:$C$28=$AW86),$H$9:$H$28,AK$9:AK$28),VLOOKUP($AW86,'6. Patients'!$C$44:$AQ$73,COLUMNS('6. Patients'!$C$9:AG$9),0))</f>
        <v>#VALUE!</v>
      </c>
      <c r="BY86" s="51" t="e">
        <f>-MIN(SUMPRODUCT(--($E$9:$E$28&lt;=BY$33),--($B$9:$B$28=$J$65),--($F$9:$F$28&gt;=BY$33),--($C$9:$C$28=$AW86),$H$9:$H$28,AL$9:AL$28),VLOOKUP($AW86,'6. Patients'!$C$44:$AQ$73,COLUMNS('6. Patients'!$C$9:AH$9),0))</f>
        <v>#VALUE!</v>
      </c>
      <c r="BZ86" s="51" t="e">
        <f>-MIN(SUMPRODUCT(--($E$9:$E$28&lt;=BZ$33),--($B$9:$B$28=$J$65),--($F$9:$F$28&gt;=BZ$33),--($C$9:$C$28=$AW86),$H$9:$H$28,AM$9:AM$28),VLOOKUP($AW86,'6. Patients'!$C$44:$AQ$73,COLUMNS('6. Patients'!$C$9:AI$9),0))</f>
        <v>#VALUE!</v>
      </c>
      <c r="CA86" s="51" t="e">
        <f>-MIN(SUMPRODUCT(--($E$9:$E$28&lt;=CA$33),--($B$9:$B$28=$J$65),--($F$9:$F$28&gt;=CA$33),--($C$9:$C$28=$AW86),$H$9:$H$28,AN$9:AN$28),VLOOKUP($AW86,'6. Patients'!$C$44:$AQ$73,COLUMNS('6. Patients'!$C$9:AJ$9),0))</f>
        <v>#VALUE!</v>
      </c>
      <c r="CB86" s="51" t="e">
        <f>-MIN(SUMPRODUCT(--($E$9:$E$28&lt;=CB$33),--($B$9:$B$28=$J$65),--($F$9:$F$28&gt;=CB$33),--($C$9:$C$28=$AW86),$H$9:$H$28,AO$9:AO$28),VLOOKUP($AW86,'6. Patients'!$C$44:$AQ$73,COLUMNS('6. Patients'!$C$9:AK$9),0))</f>
        <v>#VALUE!</v>
      </c>
      <c r="CC86" s="51" t="e">
        <f>-MIN(SUMPRODUCT(--($E$9:$E$28&lt;=CC$33),--($B$9:$B$28=$J$65),--($F$9:$F$28&gt;=CC$33),--($C$9:$C$28=$AW86),$H$9:$H$28,AP$9:AP$28),VLOOKUP($AW86,'6. Patients'!$C$44:$AQ$73,COLUMNS('6. Patients'!$C$9:AL$9),0))</f>
        <v>#VALUE!</v>
      </c>
      <c r="CD86" s="51" t="e">
        <f>-MIN(SUMPRODUCT(--($E$9:$E$28&lt;=CD$33),--($B$9:$B$28=$J$65),--($F$9:$F$28&gt;=CD$33),--($C$9:$C$28=$AW86),$H$9:$H$28,AQ$9:AQ$28),VLOOKUP($AW86,'6. Patients'!$C$44:$AQ$73,COLUMNS('6. Patients'!$C$9:AM$9),0))</f>
        <v>#VALUE!</v>
      </c>
      <c r="CE86" s="51" t="e">
        <f>-MIN(SUMPRODUCT(--($E$9:$E$28&lt;=CE$33),--($B$9:$B$28=$J$65),--($F$9:$F$28&gt;=CE$33),--($C$9:$C$28=$AW86),$H$9:$H$28,AR$9:AR$28),VLOOKUP($AW86,'6. Patients'!$C$44:$AQ$73,COLUMNS('6. Patients'!$C$9:AN$9),0))</f>
        <v>#VALUE!</v>
      </c>
      <c r="CF86" s="51" t="e">
        <f>-MIN(SUMPRODUCT(--($E$9:$E$28&lt;=CF$33),--($B$9:$B$28=$J$65),--($F$9:$F$28&gt;=CF$33),--($C$9:$C$28=$AW86),$H$9:$H$28,AS$9:AS$28),VLOOKUP($AW86,'6. Patients'!$C$44:$AQ$73,COLUMNS('6. Patients'!$C$9:AO$9),0))</f>
        <v>#VALUE!</v>
      </c>
      <c r="CG86" s="51" t="e">
        <f>-MIN(SUMPRODUCT(--($E$9:$E$28&lt;=CG$33),--($B$9:$B$28=$J$65),--($F$9:$F$28&gt;=CG$33),--($C$9:$C$28=$AW86),$H$9:$H$28,AT$9:AT$28),VLOOKUP($AW86,'6. Patients'!$C$44:$AQ$73,COLUMNS('6. Patients'!$C$9:AP$9),0))</f>
        <v>#VALUE!</v>
      </c>
      <c r="CI86" s="5" t="str">
        <f t="shared" si="123"/>
        <v/>
      </c>
      <c r="CJ86" s="51">
        <f t="shared" si="124"/>
        <v>0</v>
      </c>
      <c r="CK86" s="51">
        <f t="shared" si="125"/>
        <v>0</v>
      </c>
      <c r="CL86" s="51">
        <f t="shared" si="126"/>
        <v>0</v>
      </c>
      <c r="CM86" s="51">
        <f t="shared" si="127"/>
        <v>0</v>
      </c>
      <c r="CN86" s="51">
        <f t="shared" si="128"/>
        <v>0</v>
      </c>
      <c r="CO86" s="51">
        <f t="shared" si="129"/>
        <v>0</v>
      </c>
      <c r="CP86" s="51">
        <f t="shared" si="130"/>
        <v>0</v>
      </c>
      <c r="CQ86" s="51">
        <f t="shared" si="131"/>
        <v>0</v>
      </c>
      <c r="CR86" s="51">
        <f t="shared" si="132"/>
        <v>0</v>
      </c>
      <c r="CS86" s="51">
        <f t="shared" si="133"/>
        <v>0</v>
      </c>
      <c r="CT86" s="51">
        <f t="shared" si="134"/>
        <v>0</v>
      </c>
      <c r="CU86" s="51">
        <f t="shared" si="135"/>
        <v>0</v>
      </c>
      <c r="CV86" s="51">
        <f t="shared" si="136"/>
        <v>0</v>
      </c>
      <c r="CW86" s="51">
        <f t="shared" si="137"/>
        <v>0</v>
      </c>
      <c r="CX86" s="51">
        <f t="shared" si="138"/>
        <v>0</v>
      </c>
      <c r="CY86" s="51">
        <f t="shared" si="139"/>
        <v>0</v>
      </c>
      <c r="CZ86" s="51">
        <f t="shared" si="140"/>
        <v>0</v>
      </c>
      <c r="DA86" s="51">
        <f t="shared" si="141"/>
        <v>0</v>
      </c>
      <c r="DB86" s="51">
        <f t="shared" si="142"/>
        <v>0</v>
      </c>
      <c r="DC86" s="51">
        <f t="shared" si="143"/>
        <v>0</v>
      </c>
      <c r="DD86" s="51">
        <f t="shared" si="144"/>
        <v>0</v>
      </c>
      <c r="DE86" s="51">
        <f t="shared" si="145"/>
        <v>0</v>
      </c>
      <c r="DF86" s="51">
        <f t="shared" si="146"/>
        <v>0</v>
      </c>
      <c r="DG86" s="51">
        <f t="shared" si="147"/>
        <v>0</v>
      </c>
      <c r="DH86" s="51">
        <f t="shared" si="148"/>
        <v>0</v>
      </c>
      <c r="DI86" s="51">
        <f t="shared" si="149"/>
        <v>0</v>
      </c>
      <c r="DJ86" s="51">
        <f t="shared" si="150"/>
        <v>0</v>
      </c>
      <c r="DK86" s="51">
        <f t="shared" si="151"/>
        <v>0</v>
      </c>
      <c r="DL86" s="51">
        <f t="shared" si="152"/>
        <v>0</v>
      </c>
      <c r="DM86" s="51">
        <f t="shared" si="153"/>
        <v>0</v>
      </c>
      <c r="DN86" s="51">
        <f t="shared" si="154"/>
        <v>0</v>
      </c>
      <c r="DO86" s="51">
        <f t="shared" si="155"/>
        <v>0</v>
      </c>
      <c r="DP86" s="51">
        <f t="shared" si="156"/>
        <v>0</v>
      </c>
      <c r="DQ86" s="51">
        <f t="shared" si="157"/>
        <v>0</v>
      </c>
      <c r="DR86" s="51">
        <f t="shared" si="158"/>
        <v>0</v>
      </c>
      <c r="DS86" s="51">
        <f t="shared" si="159"/>
        <v>0</v>
      </c>
    </row>
    <row r="87" spans="10:123" x14ac:dyDescent="0.3">
      <c r="J87" s="5" t="str">
        <f>'6. Patients'!C65</f>
        <v/>
      </c>
      <c r="K87" s="5"/>
      <c r="L87" s="99">
        <f t="shared" si="86"/>
        <v>0</v>
      </c>
      <c r="M87" s="99" t="e">
        <f t="shared" si="87"/>
        <v>#VALUE!</v>
      </c>
      <c r="N87" s="99" t="e">
        <f t="shared" si="88"/>
        <v>#VALUE!</v>
      </c>
      <c r="O87" s="99" t="e">
        <f t="shared" si="89"/>
        <v>#VALUE!</v>
      </c>
      <c r="P87" s="99" t="e">
        <f t="shared" si="90"/>
        <v>#VALUE!</v>
      </c>
      <c r="Q87" s="99" t="e">
        <f t="shared" si="91"/>
        <v>#VALUE!</v>
      </c>
      <c r="R87" s="99" t="e">
        <f t="shared" si="92"/>
        <v>#VALUE!</v>
      </c>
      <c r="S87" s="99" t="e">
        <f t="shared" si="93"/>
        <v>#VALUE!</v>
      </c>
      <c r="T87" s="99" t="e">
        <f t="shared" si="94"/>
        <v>#VALUE!</v>
      </c>
      <c r="U87" s="99" t="e">
        <f t="shared" si="95"/>
        <v>#VALUE!</v>
      </c>
      <c r="V87" s="99" t="e">
        <f t="shared" si="96"/>
        <v>#VALUE!</v>
      </c>
      <c r="W87" s="99" t="e">
        <f t="shared" si="97"/>
        <v>#VALUE!</v>
      </c>
      <c r="X87" s="99" t="e">
        <f t="shared" si="98"/>
        <v>#VALUE!</v>
      </c>
      <c r="Y87" s="99" t="e">
        <f t="shared" si="99"/>
        <v>#VALUE!</v>
      </c>
      <c r="Z87" s="99" t="e">
        <f t="shared" si="100"/>
        <v>#VALUE!</v>
      </c>
      <c r="AA87" s="99" t="e">
        <f t="shared" si="101"/>
        <v>#VALUE!</v>
      </c>
      <c r="AB87" s="99" t="e">
        <f t="shared" si="102"/>
        <v>#VALUE!</v>
      </c>
      <c r="AC87" s="99" t="e">
        <f t="shared" si="103"/>
        <v>#VALUE!</v>
      </c>
      <c r="AD87" s="99" t="e">
        <f t="shared" si="104"/>
        <v>#VALUE!</v>
      </c>
      <c r="AE87" s="99" t="e">
        <f t="shared" si="105"/>
        <v>#VALUE!</v>
      </c>
      <c r="AF87" s="99" t="e">
        <f t="shared" si="106"/>
        <v>#VALUE!</v>
      </c>
      <c r="AG87" s="99" t="e">
        <f t="shared" si="107"/>
        <v>#VALUE!</v>
      </c>
      <c r="AH87" s="99" t="e">
        <f t="shared" si="108"/>
        <v>#VALUE!</v>
      </c>
      <c r="AI87" s="99" t="e">
        <f t="shared" si="109"/>
        <v>#VALUE!</v>
      </c>
      <c r="AJ87" s="99" t="e">
        <f t="shared" si="110"/>
        <v>#VALUE!</v>
      </c>
      <c r="AK87" s="99" t="e">
        <f t="shared" si="111"/>
        <v>#VALUE!</v>
      </c>
      <c r="AL87" s="99" t="e">
        <f t="shared" si="112"/>
        <v>#VALUE!</v>
      </c>
      <c r="AM87" s="99" t="e">
        <f t="shared" si="113"/>
        <v>#VALUE!</v>
      </c>
      <c r="AN87" s="99" t="e">
        <f t="shared" si="114"/>
        <v>#VALUE!</v>
      </c>
      <c r="AO87" s="99" t="e">
        <f t="shared" si="115"/>
        <v>#VALUE!</v>
      </c>
      <c r="AP87" s="99" t="e">
        <f t="shared" si="116"/>
        <v>#VALUE!</v>
      </c>
      <c r="AQ87" s="99" t="e">
        <f t="shared" si="117"/>
        <v>#VALUE!</v>
      </c>
      <c r="AR87" s="99" t="e">
        <f t="shared" si="118"/>
        <v>#VALUE!</v>
      </c>
      <c r="AS87" s="99" t="e">
        <f t="shared" si="119"/>
        <v>#VALUE!</v>
      </c>
      <c r="AT87" s="99" t="e">
        <f t="shared" si="120"/>
        <v>#VALUE!</v>
      </c>
      <c r="AU87" s="99" t="e">
        <f t="shared" si="121"/>
        <v>#VALUE!</v>
      </c>
      <c r="AW87" s="5" t="str">
        <f t="shared" si="122"/>
        <v/>
      </c>
      <c r="AX87" s="51">
        <f>-MIN(SUMPRODUCT(--($E$9:$E$28&lt;=AX$33),--($B$9:$B$28=$J$65),--($F$9:$F$28&gt;=AX$33),--($C$9:$C$28=$AW87),$H$9:$H$28,K$9:K$28),VLOOKUP($AW87,'6. Patients'!$C$44:$AQ$73,COLUMNS('6. Patients'!$C$9:G$9),0))</f>
        <v>0</v>
      </c>
      <c r="AY87" s="51" t="e">
        <f>-MIN(SUMPRODUCT(--($E$9:$E$28&lt;=AY$33),--($B$9:$B$28=$J$65),--($F$9:$F$28&gt;=AY$33),--($C$9:$C$28=$AW87),$H$9:$H$28,L$9:L$28),VLOOKUP($AW87,'6. Patients'!$C$44:$AQ$73,COLUMNS('6. Patients'!$C$9:H$9),0))</f>
        <v>#VALUE!</v>
      </c>
      <c r="AZ87" s="51" t="e">
        <f>-MIN(SUMPRODUCT(--($E$9:$E$28&lt;=AZ$33),--($B$9:$B$28=$J$65),--($F$9:$F$28&gt;=AZ$33),--($C$9:$C$28=$AW87),$H$9:$H$28,M$9:M$28),VLOOKUP($AW87,'6. Patients'!$C$44:$AQ$73,COLUMNS('6. Patients'!$C$9:I$9),0))</f>
        <v>#VALUE!</v>
      </c>
      <c r="BA87" s="51" t="e">
        <f>-MIN(SUMPRODUCT(--($E$9:$E$28&lt;=BA$33),--($B$9:$B$28=$J$65),--($F$9:$F$28&gt;=BA$33),--($C$9:$C$28=$AW87),$H$9:$H$28,N$9:N$28),VLOOKUP($AW87,'6. Patients'!$C$44:$AQ$73,COLUMNS('6. Patients'!$C$9:J$9),0))</f>
        <v>#VALUE!</v>
      </c>
      <c r="BB87" s="51" t="e">
        <f>-MIN(SUMPRODUCT(--($E$9:$E$28&lt;=BB$33),--($B$9:$B$28=$J$65),--($F$9:$F$28&gt;=BB$33),--($C$9:$C$28=$AW87),$H$9:$H$28,O$9:O$28),VLOOKUP($AW87,'6. Patients'!$C$44:$AQ$73,COLUMNS('6. Patients'!$C$9:K$9),0))</f>
        <v>#VALUE!</v>
      </c>
      <c r="BC87" s="51" t="e">
        <f>-MIN(SUMPRODUCT(--($E$9:$E$28&lt;=BC$33),--($B$9:$B$28=$J$65),--($F$9:$F$28&gt;=BC$33),--($C$9:$C$28=$AW87),$H$9:$H$28,P$9:P$28),VLOOKUP($AW87,'6. Patients'!$C$44:$AQ$73,COLUMNS('6. Patients'!$C$9:L$9),0))</f>
        <v>#VALUE!</v>
      </c>
      <c r="BD87" s="51" t="e">
        <f>-MIN(SUMPRODUCT(--($E$9:$E$28&lt;=BD$33),--($B$9:$B$28=$J$65),--($F$9:$F$28&gt;=BD$33),--($C$9:$C$28=$AW87),$H$9:$H$28,Q$9:Q$28),VLOOKUP($AW87,'6. Patients'!$C$44:$AQ$73,COLUMNS('6. Patients'!$C$9:M$9),0))</f>
        <v>#VALUE!</v>
      </c>
      <c r="BE87" s="51" t="e">
        <f>-MIN(SUMPRODUCT(--($E$9:$E$28&lt;=BE$33),--($B$9:$B$28=$J$65),--($F$9:$F$28&gt;=BE$33),--($C$9:$C$28=$AW87),$H$9:$H$28,R$9:R$28),VLOOKUP($AW87,'6. Patients'!$C$44:$AQ$73,COLUMNS('6. Patients'!$C$9:N$9),0))</f>
        <v>#VALUE!</v>
      </c>
      <c r="BF87" s="51" t="e">
        <f>-MIN(SUMPRODUCT(--($E$9:$E$28&lt;=BF$33),--($B$9:$B$28=$J$65),--($F$9:$F$28&gt;=BF$33),--($C$9:$C$28=$AW87),$H$9:$H$28,S$9:S$28),VLOOKUP($AW87,'6. Patients'!$C$44:$AQ$73,COLUMNS('6. Patients'!$C$9:O$9),0))</f>
        <v>#VALUE!</v>
      </c>
      <c r="BG87" s="51" t="e">
        <f>-MIN(SUMPRODUCT(--($E$9:$E$28&lt;=BG$33),--($B$9:$B$28=$J$65),--($F$9:$F$28&gt;=BG$33),--($C$9:$C$28=$AW87),$H$9:$H$28,T$9:T$28),VLOOKUP($AW87,'6. Patients'!$C$44:$AQ$73,COLUMNS('6. Patients'!$C$9:P$9),0))</f>
        <v>#VALUE!</v>
      </c>
      <c r="BH87" s="51" t="e">
        <f>-MIN(SUMPRODUCT(--($E$9:$E$28&lt;=BH$33),--($B$9:$B$28=$J$65),--($F$9:$F$28&gt;=BH$33),--($C$9:$C$28=$AW87),$H$9:$H$28,U$9:U$28),VLOOKUP($AW87,'6. Patients'!$C$44:$AQ$73,COLUMNS('6. Patients'!$C$9:Q$9),0))</f>
        <v>#VALUE!</v>
      </c>
      <c r="BI87" s="51" t="e">
        <f>-MIN(SUMPRODUCT(--($E$9:$E$28&lt;=BI$33),--($B$9:$B$28=$J$65),--($F$9:$F$28&gt;=BI$33),--($C$9:$C$28=$AW87),$H$9:$H$28,V$9:V$28),VLOOKUP($AW87,'6. Patients'!$C$44:$AQ$73,COLUMNS('6. Patients'!$C$9:R$9),0))</f>
        <v>#VALUE!</v>
      </c>
      <c r="BJ87" s="51" t="e">
        <f>-MIN(SUMPRODUCT(--($E$9:$E$28&lt;=BJ$33),--($B$9:$B$28=$J$65),--($F$9:$F$28&gt;=BJ$33),--($C$9:$C$28=$AW87),$H$9:$H$28,W$9:W$28),VLOOKUP($AW87,'6. Patients'!$C$44:$AQ$73,COLUMNS('6. Patients'!$C$9:S$9),0))</f>
        <v>#VALUE!</v>
      </c>
      <c r="BK87" s="51" t="e">
        <f>-MIN(SUMPRODUCT(--($E$9:$E$28&lt;=BK$33),--($B$9:$B$28=$J$65),--($F$9:$F$28&gt;=BK$33),--($C$9:$C$28=$AW87),$H$9:$H$28,X$9:X$28),VLOOKUP($AW87,'6. Patients'!$C$44:$AQ$73,COLUMNS('6. Patients'!$C$9:T$9),0))</f>
        <v>#VALUE!</v>
      </c>
      <c r="BL87" s="51" t="e">
        <f>-MIN(SUMPRODUCT(--($E$9:$E$28&lt;=BL$33),--($B$9:$B$28=$J$65),--($F$9:$F$28&gt;=BL$33),--($C$9:$C$28=$AW87),$H$9:$H$28,Y$9:Y$28),VLOOKUP($AW87,'6. Patients'!$C$44:$AQ$73,COLUMNS('6. Patients'!$C$9:U$9),0))</f>
        <v>#VALUE!</v>
      </c>
      <c r="BM87" s="51" t="e">
        <f>-MIN(SUMPRODUCT(--($E$9:$E$28&lt;=BM$33),--($B$9:$B$28=$J$65),--($F$9:$F$28&gt;=BM$33),--($C$9:$C$28=$AW87),$H$9:$H$28,Z$9:Z$28),VLOOKUP($AW87,'6. Patients'!$C$44:$AQ$73,COLUMNS('6. Patients'!$C$9:V$9),0))</f>
        <v>#VALUE!</v>
      </c>
      <c r="BN87" s="51" t="e">
        <f>-MIN(SUMPRODUCT(--($E$9:$E$28&lt;=BN$33),--($B$9:$B$28=$J$65),--($F$9:$F$28&gt;=BN$33),--($C$9:$C$28=$AW87),$H$9:$H$28,AA$9:AA$28),VLOOKUP($AW87,'6. Patients'!$C$44:$AQ$73,COLUMNS('6. Patients'!$C$9:W$9),0))</f>
        <v>#VALUE!</v>
      </c>
      <c r="BO87" s="51" t="e">
        <f>-MIN(SUMPRODUCT(--($E$9:$E$28&lt;=BO$33),--($B$9:$B$28=$J$65),--($F$9:$F$28&gt;=BO$33),--($C$9:$C$28=$AW87),$H$9:$H$28,AB$9:AB$28),VLOOKUP($AW87,'6. Patients'!$C$44:$AQ$73,COLUMNS('6. Patients'!$C$9:X$9),0))</f>
        <v>#VALUE!</v>
      </c>
      <c r="BP87" s="51" t="e">
        <f>-MIN(SUMPRODUCT(--($E$9:$E$28&lt;=BP$33),--($B$9:$B$28=$J$65),--($F$9:$F$28&gt;=BP$33),--($C$9:$C$28=$AW87),$H$9:$H$28,AC$9:AC$28),VLOOKUP($AW87,'6. Patients'!$C$44:$AQ$73,COLUMNS('6. Patients'!$C$9:Y$9),0))</f>
        <v>#VALUE!</v>
      </c>
      <c r="BQ87" s="51" t="e">
        <f>-MIN(SUMPRODUCT(--($E$9:$E$28&lt;=BQ$33),--($B$9:$B$28=$J$65),--($F$9:$F$28&gt;=BQ$33),--($C$9:$C$28=$AW87),$H$9:$H$28,AD$9:AD$28),VLOOKUP($AW87,'6. Patients'!$C$44:$AQ$73,COLUMNS('6. Patients'!$C$9:Z$9),0))</f>
        <v>#VALUE!</v>
      </c>
      <c r="BR87" s="51" t="e">
        <f>-MIN(SUMPRODUCT(--($E$9:$E$28&lt;=BR$33),--($B$9:$B$28=$J$65),--($F$9:$F$28&gt;=BR$33),--($C$9:$C$28=$AW87),$H$9:$H$28,AE$9:AE$28),VLOOKUP($AW87,'6. Patients'!$C$44:$AQ$73,COLUMNS('6. Patients'!$C$9:AA$9),0))</f>
        <v>#VALUE!</v>
      </c>
      <c r="BS87" s="51" t="e">
        <f>-MIN(SUMPRODUCT(--($E$9:$E$28&lt;=BS$33),--($B$9:$B$28=$J$65),--($F$9:$F$28&gt;=BS$33),--($C$9:$C$28=$AW87),$H$9:$H$28,AF$9:AF$28),VLOOKUP($AW87,'6. Patients'!$C$44:$AQ$73,COLUMNS('6. Patients'!$C$9:AB$9),0))</f>
        <v>#VALUE!</v>
      </c>
      <c r="BT87" s="51" t="e">
        <f>-MIN(SUMPRODUCT(--($E$9:$E$28&lt;=BT$33),--($B$9:$B$28=$J$65),--($F$9:$F$28&gt;=BT$33),--($C$9:$C$28=$AW87),$H$9:$H$28,AG$9:AG$28),VLOOKUP($AW87,'6. Patients'!$C$44:$AQ$73,COLUMNS('6. Patients'!$C$9:AC$9),0))</f>
        <v>#VALUE!</v>
      </c>
      <c r="BU87" s="51" t="e">
        <f>-MIN(SUMPRODUCT(--($E$9:$E$28&lt;=BU$33),--($B$9:$B$28=$J$65),--($F$9:$F$28&gt;=BU$33),--($C$9:$C$28=$AW87),$H$9:$H$28,AH$9:AH$28),VLOOKUP($AW87,'6. Patients'!$C$44:$AQ$73,COLUMNS('6. Patients'!$C$9:AD$9),0))</f>
        <v>#VALUE!</v>
      </c>
      <c r="BV87" s="51" t="e">
        <f>-MIN(SUMPRODUCT(--($E$9:$E$28&lt;=BV$33),--($B$9:$B$28=$J$65),--($F$9:$F$28&gt;=BV$33),--($C$9:$C$28=$AW87),$H$9:$H$28,AI$9:AI$28),VLOOKUP($AW87,'6. Patients'!$C$44:$AQ$73,COLUMNS('6. Patients'!$C$9:AE$9),0))</f>
        <v>#VALUE!</v>
      </c>
      <c r="BW87" s="51" t="e">
        <f>-MIN(SUMPRODUCT(--($E$9:$E$28&lt;=BW$33),--($B$9:$B$28=$J$65),--($F$9:$F$28&gt;=BW$33),--($C$9:$C$28=$AW87),$H$9:$H$28,AJ$9:AJ$28),VLOOKUP($AW87,'6. Patients'!$C$44:$AQ$73,COLUMNS('6. Patients'!$C$9:AF$9),0))</f>
        <v>#VALUE!</v>
      </c>
      <c r="BX87" s="51" t="e">
        <f>-MIN(SUMPRODUCT(--($E$9:$E$28&lt;=BX$33),--($B$9:$B$28=$J$65),--($F$9:$F$28&gt;=BX$33),--($C$9:$C$28=$AW87),$H$9:$H$28,AK$9:AK$28),VLOOKUP($AW87,'6. Patients'!$C$44:$AQ$73,COLUMNS('6. Patients'!$C$9:AG$9),0))</f>
        <v>#VALUE!</v>
      </c>
      <c r="BY87" s="51" t="e">
        <f>-MIN(SUMPRODUCT(--($E$9:$E$28&lt;=BY$33),--($B$9:$B$28=$J$65),--($F$9:$F$28&gt;=BY$33),--($C$9:$C$28=$AW87),$H$9:$H$28,AL$9:AL$28),VLOOKUP($AW87,'6. Patients'!$C$44:$AQ$73,COLUMNS('6. Patients'!$C$9:AH$9),0))</f>
        <v>#VALUE!</v>
      </c>
      <c r="BZ87" s="51" t="e">
        <f>-MIN(SUMPRODUCT(--($E$9:$E$28&lt;=BZ$33),--($B$9:$B$28=$J$65),--($F$9:$F$28&gt;=BZ$33),--($C$9:$C$28=$AW87),$H$9:$H$28,AM$9:AM$28),VLOOKUP($AW87,'6. Patients'!$C$44:$AQ$73,COLUMNS('6. Patients'!$C$9:AI$9),0))</f>
        <v>#VALUE!</v>
      </c>
      <c r="CA87" s="51" t="e">
        <f>-MIN(SUMPRODUCT(--($E$9:$E$28&lt;=CA$33),--($B$9:$B$28=$J$65),--($F$9:$F$28&gt;=CA$33),--($C$9:$C$28=$AW87),$H$9:$H$28,AN$9:AN$28),VLOOKUP($AW87,'6. Patients'!$C$44:$AQ$73,COLUMNS('6. Patients'!$C$9:AJ$9),0))</f>
        <v>#VALUE!</v>
      </c>
      <c r="CB87" s="51" t="e">
        <f>-MIN(SUMPRODUCT(--($E$9:$E$28&lt;=CB$33),--($B$9:$B$28=$J$65),--($F$9:$F$28&gt;=CB$33),--($C$9:$C$28=$AW87),$H$9:$H$28,AO$9:AO$28),VLOOKUP($AW87,'6. Patients'!$C$44:$AQ$73,COLUMNS('6. Patients'!$C$9:AK$9),0))</f>
        <v>#VALUE!</v>
      </c>
      <c r="CC87" s="51" t="e">
        <f>-MIN(SUMPRODUCT(--($E$9:$E$28&lt;=CC$33),--($B$9:$B$28=$J$65),--($F$9:$F$28&gt;=CC$33),--($C$9:$C$28=$AW87),$H$9:$H$28,AP$9:AP$28),VLOOKUP($AW87,'6. Patients'!$C$44:$AQ$73,COLUMNS('6. Patients'!$C$9:AL$9),0))</f>
        <v>#VALUE!</v>
      </c>
      <c r="CD87" s="51" t="e">
        <f>-MIN(SUMPRODUCT(--($E$9:$E$28&lt;=CD$33),--($B$9:$B$28=$J$65),--($F$9:$F$28&gt;=CD$33),--($C$9:$C$28=$AW87),$H$9:$H$28,AQ$9:AQ$28),VLOOKUP($AW87,'6. Patients'!$C$44:$AQ$73,COLUMNS('6. Patients'!$C$9:AM$9),0))</f>
        <v>#VALUE!</v>
      </c>
      <c r="CE87" s="51" t="e">
        <f>-MIN(SUMPRODUCT(--($E$9:$E$28&lt;=CE$33),--($B$9:$B$28=$J$65),--($F$9:$F$28&gt;=CE$33),--($C$9:$C$28=$AW87),$H$9:$H$28,AR$9:AR$28),VLOOKUP($AW87,'6. Patients'!$C$44:$AQ$73,COLUMNS('6. Patients'!$C$9:AN$9),0))</f>
        <v>#VALUE!</v>
      </c>
      <c r="CF87" s="51" t="e">
        <f>-MIN(SUMPRODUCT(--($E$9:$E$28&lt;=CF$33),--($B$9:$B$28=$J$65),--($F$9:$F$28&gt;=CF$33),--($C$9:$C$28=$AW87),$H$9:$H$28,AS$9:AS$28),VLOOKUP($AW87,'6. Patients'!$C$44:$AQ$73,COLUMNS('6. Patients'!$C$9:AO$9),0))</f>
        <v>#VALUE!</v>
      </c>
      <c r="CG87" s="51" t="e">
        <f>-MIN(SUMPRODUCT(--($E$9:$E$28&lt;=CG$33),--($B$9:$B$28=$J$65),--($F$9:$F$28&gt;=CG$33),--($C$9:$C$28=$AW87),$H$9:$H$28,AT$9:AT$28),VLOOKUP($AW87,'6. Patients'!$C$44:$AQ$73,COLUMNS('6. Patients'!$C$9:AP$9),0))</f>
        <v>#VALUE!</v>
      </c>
      <c r="CI87" s="5" t="str">
        <f t="shared" si="123"/>
        <v/>
      </c>
      <c r="CJ87" s="51">
        <f t="shared" si="124"/>
        <v>0</v>
      </c>
      <c r="CK87" s="51">
        <f t="shared" si="125"/>
        <v>0</v>
      </c>
      <c r="CL87" s="51">
        <f t="shared" si="126"/>
        <v>0</v>
      </c>
      <c r="CM87" s="51">
        <f t="shared" si="127"/>
        <v>0</v>
      </c>
      <c r="CN87" s="51">
        <f t="shared" si="128"/>
        <v>0</v>
      </c>
      <c r="CO87" s="51">
        <f t="shared" si="129"/>
        <v>0</v>
      </c>
      <c r="CP87" s="51">
        <f t="shared" si="130"/>
        <v>0</v>
      </c>
      <c r="CQ87" s="51">
        <f t="shared" si="131"/>
        <v>0</v>
      </c>
      <c r="CR87" s="51">
        <f t="shared" si="132"/>
        <v>0</v>
      </c>
      <c r="CS87" s="51">
        <f t="shared" si="133"/>
        <v>0</v>
      </c>
      <c r="CT87" s="51">
        <f t="shared" si="134"/>
        <v>0</v>
      </c>
      <c r="CU87" s="51">
        <f t="shared" si="135"/>
        <v>0</v>
      </c>
      <c r="CV87" s="51">
        <f t="shared" si="136"/>
        <v>0</v>
      </c>
      <c r="CW87" s="51">
        <f t="shared" si="137"/>
        <v>0</v>
      </c>
      <c r="CX87" s="51">
        <f t="shared" si="138"/>
        <v>0</v>
      </c>
      <c r="CY87" s="51">
        <f t="shared" si="139"/>
        <v>0</v>
      </c>
      <c r="CZ87" s="51">
        <f t="shared" si="140"/>
        <v>0</v>
      </c>
      <c r="DA87" s="51">
        <f t="shared" si="141"/>
        <v>0</v>
      </c>
      <c r="DB87" s="51">
        <f t="shared" si="142"/>
        <v>0</v>
      </c>
      <c r="DC87" s="51">
        <f t="shared" si="143"/>
        <v>0</v>
      </c>
      <c r="DD87" s="51">
        <f t="shared" si="144"/>
        <v>0</v>
      </c>
      <c r="DE87" s="51">
        <f t="shared" si="145"/>
        <v>0</v>
      </c>
      <c r="DF87" s="51">
        <f t="shared" si="146"/>
        <v>0</v>
      </c>
      <c r="DG87" s="51">
        <f t="shared" si="147"/>
        <v>0</v>
      </c>
      <c r="DH87" s="51">
        <f t="shared" si="148"/>
        <v>0</v>
      </c>
      <c r="DI87" s="51">
        <f t="shared" si="149"/>
        <v>0</v>
      </c>
      <c r="DJ87" s="51">
        <f t="shared" si="150"/>
        <v>0</v>
      </c>
      <c r="DK87" s="51">
        <f t="shared" si="151"/>
        <v>0</v>
      </c>
      <c r="DL87" s="51">
        <f t="shared" si="152"/>
        <v>0</v>
      </c>
      <c r="DM87" s="51">
        <f t="shared" si="153"/>
        <v>0</v>
      </c>
      <c r="DN87" s="51">
        <f t="shared" si="154"/>
        <v>0</v>
      </c>
      <c r="DO87" s="51">
        <f t="shared" si="155"/>
        <v>0</v>
      </c>
      <c r="DP87" s="51">
        <f t="shared" si="156"/>
        <v>0</v>
      </c>
      <c r="DQ87" s="51">
        <f t="shared" si="157"/>
        <v>0</v>
      </c>
      <c r="DR87" s="51">
        <f t="shared" si="158"/>
        <v>0</v>
      </c>
      <c r="DS87" s="51">
        <f t="shared" si="159"/>
        <v>0</v>
      </c>
    </row>
    <row r="88" spans="10:123" x14ac:dyDescent="0.3">
      <c r="J88" s="5" t="str">
        <f>'6. Patients'!C66</f>
        <v/>
      </c>
      <c r="K88" s="5"/>
      <c r="L88" s="99">
        <f t="shared" si="86"/>
        <v>0</v>
      </c>
      <c r="M88" s="99" t="e">
        <f t="shared" si="87"/>
        <v>#VALUE!</v>
      </c>
      <c r="N88" s="99" t="e">
        <f t="shared" si="88"/>
        <v>#VALUE!</v>
      </c>
      <c r="O88" s="99" t="e">
        <f t="shared" si="89"/>
        <v>#VALUE!</v>
      </c>
      <c r="P88" s="99" t="e">
        <f t="shared" si="90"/>
        <v>#VALUE!</v>
      </c>
      <c r="Q88" s="99" t="e">
        <f t="shared" si="91"/>
        <v>#VALUE!</v>
      </c>
      <c r="R88" s="99" t="e">
        <f t="shared" si="92"/>
        <v>#VALUE!</v>
      </c>
      <c r="S88" s="99" t="e">
        <f t="shared" si="93"/>
        <v>#VALUE!</v>
      </c>
      <c r="T88" s="99" t="e">
        <f t="shared" si="94"/>
        <v>#VALUE!</v>
      </c>
      <c r="U88" s="99" t="e">
        <f t="shared" si="95"/>
        <v>#VALUE!</v>
      </c>
      <c r="V88" s="99" t="e">
        <f t="shared" si="96"/>
        <v>#VALUE!</v>
      </c>
      <c r="W88" s="99" t="e">
        <f t="shared" si="97"/>
        <v>#VALUE!</v>
      </c>
      <c r="X88" s="99" t="e">
        <f t="shared" si="98"/>
        <v>#VALUE!</v>
      </c>
      <c r="Y88" s="99" t="e">
        <f t="shared" si="99"/>
        <v>#VALUE!</v>
      </c>
      <c r="Z88" s="99" t="e">
        <f t="shared" si="100"/>
        <v>#VALUE!</v>
      </c>
      <c r="AA88" s="99" t="e">
        <f t="shared" si="101"/>
        <v>#VALUE!</v>
      </c>
      <c r="AB88" s="99" t="e">
        <f t="shared" si="102"/>
        <v>#VALUE!</v>
      </c>
      <c r="AC88" s="99" t="e">
        <f t="shared" si="103"/>
        <v>#VALUE!</v>
      </c>
      <c r="AD88" s="99" t="e">
        <f t="shared" si="104"/>
        <v>#VALUE!</v>
      </c>
      <c r="AE88" s="99" t="e">
        <f t="shared" si="105"/>
        <v>#VALUE!</v>
      </c>
      <c r="AF88" s="99" t="e">
        <f t="shared" si="106"/>
        <v>#VALUE!</v>
      </c>
      <c r="AG88" s="99" t="e">
        <f t="shared" si="107"/>
        <v>#VALUE!</v>
      </c>
      <c r="AH88" s="99" t="e">
        <f t="shared" si="108"/>
        <v>#VALUE!</v>
      </c>
      <c r="AI88" s="99" t="e">
        <f t="shared" si="109"/>
        <v>#VALUE!</v>
      </c>
      <c r="AJ88" s="99" t="e">
        <f t="shared" si="110"/>
        <v>#VALUE!</v>
      </c>
      <c r="AK88" s="99" t="e">
        <f t="shared" si="111"/>
        <v>#VALUE!</v>
      </c>
      <c r="AL88" s="99" t="e">
        <f t="shared" si="112"/>
        <v>#VALUE!</v>
      </c>
      <c r="AM88" s="99" t="e">
        <f t="shared" si="113"/>
        <v>#VALUE!</v>
      </c>
      <c r="AN88" s="99" t="e">
        <f t="shared" si="114"/>
        <v>#VALUE!</v>
      </c>
      <c r="AO88" s="99" t="e">
        <f t="shared" si="115"/>
        <v>#VALUE!</v>
      </c>
      <c r="AP88" s="99" t="e">
        <f t="shared" si="116"/>
        <v>#VALUE!</v>
      </c>
      <c r="AQ88" s="99" t="e">
        <f t="shared" si="117"/>
        <v>#VALUE!</v>
      </c>
      <c r="AR88" s="99" t="e">
        <f t="shared" si="118"/>
        <v>#VALUE!</v>
      </c>
      <c r="AS88" s="99" t="e">
        <f t="shared" si="119"/>
        <v>#VALUE!</v>
      </c>
      <c r="AT88" s="99" t="e">
        <f t="shared" si="120"/>
        <v>#VALUE!</v>
      </c>
      <c r="AU88" s="99" t="e">
        <f t="shared" si="121"/>
        <v>#VALUE!</v>
      </c>
      <c r="AW88" s="5" t="str">
        <f t="shared" si="122"/>
        <v/>
      </c>
      <c r="AX88" s="51">
        <f>-MIN(SUMPRODUCT(--($E$9:$E$28&lt;=AX$33),--($B$9:$B$28=$J$65),--($F$9:$F$28&gt;=AX$33),--($C$9:$C$28=$AW88),$H$9:$H$28,K$9:K$28),VLOOKUP($AW88,'6. Patients'!$C$44:$AQ$73,COLUMNS('6. Patients'!$C$9:G$9),0))</f>
        <v>0</v>
      </c>
      <c r="AY88" s="51" t="e">
        <f>-MIN(SUMPRODUCT(--($E$9:$E$28&lt;=AY$33),--($B$9:$B$28=$J$65),--($F$9:$F$28&gt;=AY$33),--($C$9:$C$28=$AW88),$H$9:$H$28,L$9:L$28),VLOOKUP($AW88,'6. Patients'!$C$44:$AQ$73,COLUMNS('6. Patients'!$C$9:H$9),0))</f>
        <v>#VALUE!</v>
      </c>
      <c r="AZ88" s="51" t="e">
        <f>-MIN(SUMPRODUCT(--($E$9:$E$28&lt;=AZ$33),--($B$9:$B$28=$J$65),--($F$9:$F$28&gt;=AZ$33),--($C$9:$C$28=$AW88),$H$9:$H$28,M$9:M$28),VLOOKUP($AW88,'6. Patients'!$C$44:$AQ$73,COLUMNS('6. Patients'!$C$9:I$9),0))</f>
        <v>#VALUE!</v>
      </c>
      <c r="BA88" s="51" t="e">
        <f>-MIN(SUMPRODUCT(--($E$9:$E$28&lt;=BA$33),--($B$9:$B$28=$J$65),--($F$9:$F$28&gt;=BA$33),--($C$9:$C$28=$AW88),$H$9:$H$28,N$9:N$28),VLOOKUP($AW88,'6. Patients'!$C$44:$AQ$73,COLUMNS('6. Patients'!$C$9:J$9),0))</f>
        <v>#VALUE!</v>
      </c>
      <c r="BB88" s="51" t="e">
        <f>-MIN(SUMPRODUCT(--($E$9:$E$28&lt;=BB$33),--($B$9:$B$28=$J$65),--($F$9:$F$28&gt;=BB$33),--($C$9:$C$28=$AW88),$H$9:$H$28,O$9:O$28),VLOOKUP($AW88,'6. Patients'!$C$44:$AQ$73,COLUMNS('6. Patients'!$C$9:K$9),0))</f>
        <v>#VALUE!</v>
      </c>
      <c r="BC88" s="51" t="e">
        <f>-MIN(SUMPRODUCT(--($E$9:$E$28&lt;=BC$33),--($B$9:$B$28=$J$65),--($F$9:$F$28&gt;=BC$33),--($C$9:$C$28=$AW88),$H$9:$H$28,P$9:P$28),VLOOKUP($AW88,'6. Patients'!$C$44:$AQ$73,COLUMNS('6. Patients'!$C$9:L$9),0))</f>
        <v>#VALUE!</v>
      </c>
      <c r="BD88" s="51" t="e">
        <f>-MIN(SUMPRODUCT(--($E$9:$E$28&lt;=BD$33),--($B$9:$B$28=$J$65),--($F$9:$F$28&gt;=BD$33),--($C$9:$C$28=$AW88),$H$9:$H$28,Q$9:Q$28),VLOOKUP($AW88,'6. Patients'!$C$44:$AQ$73,COLUMNS('6. Patients'!$C$9:M$9),0))</f>
        <v>#VALUE!</v>
      </c>
      <c r="BE88" s="51" t="e">
        <f>-MIN(SUMPRODUCT(--($E$9:$E$28&lt;=BE$33),--($B$9:$B$28=$J$65),--($F$9:$F$28&gt;=BE$33),--($C$9:$C$28=$AW88),$H$9:$H$28,R$9:R$28),VLOOKUP($AW88,'6. Patients'!$C$44:$AQ$73,COLUMNS('6. Patients'!$C$9:N$9),0))</f>
        <v>#VALUE!</v>
      </c>
      <c r="BF88" s="51" t="e">
        <f>-MIN(SUMPRODUCT(--($E$9:$E$28&lt;=BF$33),--($B$9:$B$28=$J$65),--($F$9:$F$28&gt;=BF$33),--($C$9:$C$28=$AW88),$H$9:$H$28,S$9:S$28),VLOOKUP($AW88,'6. Patients'!$C$44:$AQ$73,COLUMNS('6. Patients'!$C$9:O$9),0))</f>
        <v>#VALUE!</v>
      </c>
      <c r="BG88" s="51" t="e">
        <f>-MIN(SUMPRODUCT(--($E$9:$E$28&lt;=BG$33),--($B$9:$B$28=$J$65),--($F$9:$F$28&gt;=BG$33),--($C$9:$C$28=$AW88),$H$9:$H$28,T$9:T$28),VLOOKUP($AW88,'6. Patients'!$C$44:$AQ$73,COLUMNS('6. Patients'!$C$9:P$9),0))</f>
        <v>#VALUE!</v>
      </c>
      <c r="BH88" s="51" t="e">
        <f>-MIN(SUMPRODUCT(--($E$9:$E$28&lt;=BH$33),--($B$9:$B$28=$J$65),--($F$9:$F$28&gt;=BH$33),--($C$9:$C$28=$AW88),$H$9:$H$28,U$9:U$28),VLOOKUP($AW88,'6. Patients'!$C$44:$AQ$73,COLUMNS('6. Patients'!$C$9:Q$9),0))</f>
        <v>#VALUE!</v>
      </c>
      <c r="BI88" s="51" t="e">
        <f>-MIN(SUMPRODUCT(--($E$9:$E$28&lt;=BI$33),--($B$9:$B$28=$J$65),--($F$9:$F$28&gt;=BI$33),--($C$9:$C$28=$AW88),$H$9:$H$28,V$9:V$28),VLOOKUP($AW88,'6. Patients'!$C$44:$AQ$73,COLUMNS('6. Patients'!$C$9:R$9),0))</f>
        <v>#VALUE!</v>
      </c>
      <c r="BJ88" s="51" t="e">
        <f>-MIN(SUMPRODUCT(--($E$9:$E$28&lt;=BJ$33),--($B$9:$B$28=$J$65),--($F$9:$F$28&gt;=BJ$33),--($C$9:$C$28=$AW88),$H$9:$H$28,W$9:W$28),VLOOKUP($AW88,'6. Patients'!$C$44:$AQ$73,COLUMNS('6. Patients'!$C$9:S$9),0))</f>
        <v>#VALUE!</v>
      </c>
      <c r="BK88" s="51" t="e">
        <f>-MIN(SUMPRODUCT(--($E$9:$E$28&lt;=BK$33),--($B$9:$B$28=$J$65),--($F$9:$F$28&gt;=BK$33),--($C$9:$C$28=$AW88),$H$9:$H$28,X$9:X$28),VLOOKUP($AW88,'6. Patients'!$C$44:$AQ$73,COLUMNS('6. Patients'!$C$9:T$9),0))</f>
        <v>#VALUE!</v>
      </c>
      <c r="BL88" s="51" t="e">
        <f>-MIN(SUMPRODUCT(--($E$9:$E$28&lt;=BL$33),--($B$9:$B$28=$J$65),--($F$9:$F$28&gt;=BL$33),--($C$9:$C$28=$AW88),$H$9:$H$28,Y$9:Y$28),VLOOKUP($AW88,'6. Patients'!$C$44:$AQ$73,COLUMNS('6. Patients'!$C$9:U$9),0))</f>
        <v>#VALUE!</v>
      </c>
      <c r="BM88" s="51" t="e">
        <f>-MIN(SUMPRODUCT(--($E$9:$E$28&lt;=BM$33),--($B$9:$B$28=$J$65),--($F$9:$F$28&gt;=BM$33),--($C$9:$C$28=$AW88),$H$9:$H$28,Z$9:Z$28),VLOOKUP($AW88,'6. Patients'!$C$44:$AQ$73,COLUMNS('6. Patients'!$C$9:V$9),0))</f>
        <v>#VALUE!</v>
      </c>
      <c r="BN88" s="51" t="e">
        <f>-MIN(SUMPRODUCT(--($E$9:$E$28&lt;=BN$33),--($B$9:$B$28=$J$65),--($F$9:$F$28&gt;=BN$33),--($C$9:$C$28=$AW88),$H$9:$H$28,AA$9:AA$28),VLOOKUP($AW88,'6. Patients'!$C$44:$AQ$73,COLUMNS('6. Patients'!$C$9:W$9),0))</f>
        <v>#VALUE!</v>
      </c>
      <c r="BO88" s="51" t="e">
        <f>-MIN(SUMPRODUCT(--($E$9:$E$28&lt;=BO$33),--($B$9:$B$28=$J$65),--($F$9:$F$28&gt;=BO$33),--($C$9:$C$28=$AW88),$H$9:$H$28,AB$9:AB$28),VLOOKUP($AW88,'6. Patients'!$C$44:$AQ$73,COLUMNS('6. Patients'!$C$9:X$9),0))</f>
        <v>#VALUE!</v>
      </c>
      <c r="BP88" s="51" t="e">
        <f>-MIN(SUMPRODUCT(--($E$9:$E$28&lt;=BP$33),--($B$9:$B$28=$J$65),--($F$9:$F$28&gt;=BP$33),--($C$9:$C$28=$AW88),$H$9:$H$28,AC$9:AC$28),VLOOKUP($AW88,'6. Patients'!$C$44:$AQ$73,COLUMNS('6. Patients'!$C$9:Y$9),0))</f>
        <v>#VALUE!</v>
      </c>
      <c r="BQ88" s="51" t="e">
        <f>-MIN(SUMPRODUCT(--($E$9:$E$28&lt;=BQ$33),--($B$9:$B$28=$J$65),--($F$9:$F$28&gt;=BQ$33),--($C$9:$C$28=$AW88),$H$9:$H$28,AD$9:AD$28),VLOOKUP($AW88,'6. Patients'!$C$44:$AQ$73,COLUMNS('6. Patients'!$C$9:Z$9),0))</f>
        <v>#VALUE!</v>
      </c>
      <c r="BR88" s="51" t="e">
        <f>-MIN(SUMPRODUCT(--($E$9:$E$28&lt;=BR$33),--($B$9:$B$28=$J$65),--($F$9:$F$28&gt;=BR$33),--($C$9:$C$28=$AW88),$H$9:$H$28,AE$9:AE$28),VLOOKUP($AW88,'6. Patients'!$C$44:$AQ$73,COLUMNS('6. Patients'!$C$9:AA$9),0))</f>
        <v>#VALUE!</v>
      </c>
      <c r="BS88" s="51" t="e">
        <f>-MIN(SUMPRODUCT(--($E$9:$E$28&lt;=BS$33),--($B$9:$B$28=$J$65),--($F$9:$F$28&gt;=BS$33),--($C$9:$C$28=$AW88),$H$9:$H$28,AF$9:AF$28),VLOOKUP($AW88,'6. Patients'!$C$44:$AQ$73,COLUMNS('6. Patients'!$C$9:AB$9),0))</f>
        <v>#VALUE!</v>
      </c>
      <c r="BT88" s="51" t="e">
        <f>-MIN(SUMPRODUCT(--($E$9:$E$28&lt;=BT$33),--($B$9:$B$28=$J$65),--($F$9:$F$28&gt;=BT$33),--($C$9:$C$28=$AW88),$H$9:$H$28,AG$9:AG$28),VLOOKUP($AW88,'6. Patients'!$C$44:$AQ$73,COLUMNS('6. Patients'!$C$9:AC$9),0))</f>
        <v>#VALUE!</v>
      </c>
      <c r="BU88" s="51" t="e">
        <f>-MIN(SUMPRODUCT(--($E$9:$E$28&lt;=BU$33),--($B$9:$B$28=$J$65),--($F$9:$F$28&gt;=BU$33),--($C$9:$C$28=$AW88),$H$9:$H$28,AH$9:AH$28),VLOOKUP($AW88,'6. Patients'!$C$44:$AQ$73,COLUMNS('6. Patients'!$C$9:AD$9),0))</f>
        <v>#VALUE!</v>
      </c>
      <c r="BV88" s="51" t="e">
        <f>-MIN(SUMPRODUCT(--($E$9:$E$28&lt;=BV$33),--($B$9:$B$28=$J$65),--($F$9:$F$28&gt;=BV$33),--($C$9:$C$28=$AW88),$H$9:$H$28,AI$9:AI$28),VLOOKUP($AW88,'6. Patients'!$C$44:$AQ$73,COLUMNS('6. Patients'!$C$9:AE$9),0))</f>
        <v>#VALUE!</v>
      </c>
      <c r="BW88" s="51" t="e">
        <f>-MIN(SUMPRODUCT(--($E$9:$E$28&lt;=BW$33),--($B$9:$B$28=$J$65),--($F$9:$F$28&gt;=BW$33),--($C$9:$C$28=$AW88),$H$9:$H$28,AJ$9:AJ$28),VLOOKUP($AW88,'6. Patients'!$C$44:$AQ$73,COLUMNS('6. Patients'!$C$9:AF$9),0))</f>
        <v>#VALUE!</v>
      </c>
      <c r="BX88" s="51" t="e">
        <f>-MIN(SUMPRODUCT(--($E$9:$E$28&lt;=BX$33),--($B$9:$B$28=$J$65),--($F$9:$F$28&gt;=BX$33),--($C$9:$C$28=$AW88),$H$9:$H$28,AK$9:AK$28),VLOOKUP($AW88,'6. Patients'!$C$44:$AQ$73,COLUMNS('6. Patients'!$C$9:AG$9),0))</f>
        <v>#VALUE!</v>
      </c>
      <c r="BY88" s="51" t="e">
        <f>-MIN(SUMPRODUCT(--($E$9:$E$28&lt;=BY$33),--($B$9:$B$28=$J$65),--($F$9:$F$28&gt;=BY$33),--($C$9:$C$28=$AW88),$H$9:$H$28,AL$9:AL$28),VLOOKUP($AW88,'6. Patients'!$C$44:$AQ$73,COLUMNS('6. Patients'!$C$9:AH$9),0))</f>
        <v>#VALUE!</v>
      </c>
      <c r="BZ88" s="51" t="e">
        <f>-MIN(SUMPRODUCT(--($E$9:$E$28&lt;=BZ$33),--($B$9:$B$28=$J$65),--($F$9:$F$28&gt;=BZ$33),--($C$9:$C$28=$AW88),$H$9:$H$28,AM$9:AM$28),VLOOKUP($AW88,'6. Patients'!$C$44:$AQ$73,COLUMNS('6. Patients'!$C$9:AI$9),0))</f>
        <v>#VALUE!</v>
      </c>
      <c r="CA88" s="51" t="e">
        <f>-MIN(SUMPRODUCT(--($E$9:$E$28&lt;=CA$33),--($B$9:$B$28=$J$65),--($F$9:$F$28&gt;=CA$33),--($C$9:$C$28=$AW88),$H$9:$H$28,AN$9:AN$28),VLOOKUP($AW88,'6. Patients'!$C$44:$AQ$73,COLUMNS('6. Patients'!$C$9:AJ$9),0))</f>
        <v>#VALUE!</v>
      </c>
      <c r="CB88" s="51" t="e">
        <f>-MIN(SUMPRODUCT(--($E$9:$E$28&lt;=CB$33),--($B$9:$B$28=$J$65),--($F$9:$F$28&gt;=CB$33),--($C$9:$C$28=$AW88),$H$9:$H$28,AO$9:AO$28),VLOOKUP($AW88,'6. Patients'!$C$44:$AQ$73,COLUMNS('6. Patients'!$C$9:AK$9),0))</f>
        <v>#VALUE!</v>
      </c>
      <c r="CC88" s="51" t="e">
        <f>-MIN(SUMPRODUCT(--($E$9:$E$28&lt;=CC$33),--($B$9:$B$28=$J$65),--($F$9:$F$28&gt;=CC$33),--($C$9:$C$28=$AW88),$H$9:$H$28,AP$9:AP$28),VLOOKUP($AW88,'6. Patients'!$C$44:$AQ$73,COLUMNS('6. Patients'!$C$9:AL$9),0))</f>
        <v>#VALUE!</v>
      </c>
      <c r="CD88" s="51" t="e">
        <f>-MIN(SUMPRODUCT(--($E$9:$E$28&lt;=CD$33),--($B$9:$B$28=$J$65),--($F$9:$F$28&gt;=CD$33),--($C$9:$C$28=$AW88),$H$9:$H$28,AQ$9:AQ$28),VLOOKUP($AW88,'6. Patients'!$C$44:$AQ$73,COLUMNS('6. Patients'!$C$9:AM$9),0))</f>
        <v>#VALUE!</v>
      </c>
      <c r="CE88" s="51" t="e">
        <f>-MIN(SUMPRODUCT(--($E$9:$E$28&lt;=CE$33),--($B$9:$B$28=$J$65),--($F$9:$F$28&gt;=CE$33),--($C$9:$C$28=$AW88),$H$9:$H$28,AR$9:AR$28),VLOOKUP($AW88,'6. Patients'!$C$44:$AQ$73,COLUMNS('6. Patients'!$C$9:AN$9),0))</f>
        <v>#VALUE!</v>
      </c>
      <c r="CF88" s="51" t="e">
        <f>-MIN(SUMPRODUCT(--($E$9:$E$28&lt;=CF$33),--($B$9:$B$28=$J$65),--($F$9:$F$28&gt;=CF$33),--($C$9:$C$28=$AW88),$H$9:$H$28,AS$9:AS$28),VLOOKUP($AW88,'6. Patients'!$C$44:$AQ$73,COLUMNS('6. Patients'!$C$9:AO$9),0))</f>
        <v>#VALUE!</v>
      </c>
      <c r="CG88" s="51" t="e">
        <f>-MIN(SUMPRODUCT(--($E$9:$E$28&lt;=CG$33),--($B$9:$B$28=$J$65),--($F$9:$F$28&gt;=CG$33),--($C$9:$C$28=$AW88),$H$9:$H$28,AT$9:AT$28),VLOOKUP($AW88,'6. Patients'!$C$44:$AQ$73,COLUMNS('6. Patients'!$C$9:AP$9),0))</f>
        <v>#VALUE!</v>
      </c>
      <c r="CI88" s="5" t="str">
        <f t="shared" si="123"/>
        <v/>
      </c>
      <c r="CJ88" s="51">
        <f t="shared" si="124"/>
        <v>0</v>
      </c>
      <c r="CK88" s="51">
        <f t="shared" si="125"/>
        <v>0</v>
      </c>
      <c r="CL88" s="51">
        <f t="shared" si="126"/>
        <v>0</v>
      </c>
      <c r="CM88" s="51">
        <f t="shared" si="127"/>
        <v>0</v>
      </c>
      <c r="CN88" s="51">
        <f t="shared" si="128"/>
        <v>0</v>
      </c>
      <c r="CO88" s="51">
        <f t="shared" si="129"/>
        <v>0</v>
      </c>
      <c r="CP88" s="51">
        <f t="shared" si="130"/>
        <v>0</v>
      </c>
      <c r="CQ88" s="51">
        <f t="shared" si="131"/>
        <v>0</v>
      </c>
      <c r="CR88" s="51">
        <f t="shared" si="132"/>
        <v>0</v>
      </c>
      <c r="CS88" s="51">
        <f t="shared" si="133"/>
        <v>0</v>
      </c>
      <c r="CT88" s="51">
        <f t="shared" si="134"/>
        <v>0</v>
      </c>
      <c r="CU88" s="51">
        <f t="shared" si="135"/>
        <v>0</v>
      </c>
      <c r="CV88" s="51">
        <f t="shared" si="136"/>
        <v>0</v>
      </c>
      <c r="CW88" s="51">
        <f t="shared" si="137"/>
        <v>0</v>
      </c>
      <c r="CX88" s="51">
        <f t="shared" si="138"/>
        <v>0</v>
      </c>
      <c r="CY88" s="51">
        <f t="shared" si="139"/>
        <v>0</v>
      </c>
      <c r="CZ88" s="51">
        <f t="shared" si="140"/>
        <v>0</v>
      </c>
      <c r="DA88" s="51">
        <f t="shared" si="141"/>
        <v>0</v>
      </c>
      <c r="DB88" s="51">
        <f t="shared" si="142"/>
        <v>0</v>
      </c>
      <c r="DC88" s="51">
        <f t="shared" si="143"/>
        <v>0</v>
      </c>
      <c r="DD88" s="51">
        <f t="shared" si="144"/>
        <v>0</v>
      </c>
      <c r="DE88" s="51">
        <f t="shared" si="145"/>
        <v>0</v>
      </c>
      <c r="DF88" s="51">
        <f t="shared" si="146"/>
        <v>0</v>
      </c>
      <c r="DG88" s="51">
        <f t="shared" si="147"/>
        <v>0</v>
      </c>
      <c r="DH88" s="51">
        <f t="shared" si="148"/>
        <v>0</v>
      </c>
      <c r="DI88" s="51">
        <f t="shared" si="149"/>
        <v>0</v>
      </c>
      <c r="DJ88" s="51">
        <f t="shared" si="150"/>
        <v>0</v>
      </c>
      <c r="DK88" s="51">
        <f t="shared" si="151"/>
        <v>0</v>
      </c>
      <c r="DL88" s="51">
        <f t="shared" si="152"/>
        <v>0</v>
      </c>
      <c r="DM88" s="51">
        <f t="shared" si="153"/>
        <v>0</v>
      </c>
      <c r="DN88" s="51">
        <f t="shared" si="154"/>
        <v>0</v>
      </c>
      <c r="DO88" s="51">
        <f t="shared" si="155"/>
        <v>0</v>
      </c>
      <c r="DP88" s="51">
        <f t="shared" si="156"/>
        <v>0</v>
      </c>
      <c r="DQ88" s="51">
        <f t="shared" si="157"/>
        <v>0</v>
      </c>
      <c r="DR88" s="51">
        <f t="shared" si="158"/>
        <v>0</v>
      </c>
      <c r="DS88" s="51">
        <f t="shared" si="159"/>
        <v>0</v>
      </c>
    </row>
    <row r="89" spans="10:123" x14ac:dyDescent="0.3">
      <c r="J89" s="5" t="str">
        <f>'6. Patients'!C67</f>
        <v/>
      </c>
      <c r="K89" s="5"/>
      <c r="L89" s="99">
        <f t="shared" si="86"/>
        <v>0</v>
      </c>
      <c r="M89" s="99" t="e">
        <f t="shared" si="87"/>
        <v>#VALUE!</v>
      </c>
      <c r="N89" s="99" t="e">
        <f t="shared" si="88"/>
        <v>#VALUE!</v>
      </c>
      <c r="O89" s="99" t="e">
        <f t="shared" si="89"/>
        <v>#VALUE!</v>
      </c>
      <c r="P89" s="99" t="e">
        <f t="shared" si="90"/>
        <v>#VALUE!</v>
      </c>
      <c r="Q89" s="99" t="e">
        <f t="shared" si="91"/>
        <v>#VALUE!</v>
      </c>
      <c r="R89" s="99" t="e">
        <f t="shared" si="92"/>
        <v>#VALUE!</v>
      </c>
      <c r="S89" s="99" t="e">
        <f t="shared" si="93"/>
        <v>#VALUE!</v>
      </c>
      <c r="T89" s="99" t="e">
        <f t="shared" si="94"/>
        <v>#VALUE!</v>
      </c>
      <c r="U89" s="99" t="e">
        <f t="shared" si="95"/>
        <v>#VALUE!</v>
      </c>
      <c r="V89" s="99" t="e">
        <f t="shared" si="96"/>
        <v>#VALUE!</v>
      </c>
      <c r="W89" s="99" t="e">
        <f t="shared" si="97"/>
        <v>#VALUE!</v>
      </c>
      <c r="X89" s="99" t="e">
        <f t="shared" si="98"/>
        <v>#VALUE!</v>
      </c>
      <c r="Y89" s="99" t="e">
        <f t="shared" si="99"/>
        <v>#VALUE!</v>
      </c>
      <c r="Z89" s="99" t="e">
        <f t="shared" si="100"/>
        <v>#VALUE!</v>
      </c>
      <c r="AA89" s="99" t="e">
        <f t="shared" si="101"/>
        <v>#VALUE!</v>
      </c>
      <c r="AB89" s="99" t="e">
        <f t="shared" si="102"/>
        <v>#VALUE!</v>
      </c>
      <c r="AC89" s="99" t="e">
        <f t="shared" si="103"/>
        <v>#VALUE!</v>
      </c>
      <c r="AD89" s="99" t="e">
        <f t="shared" si="104"/>
        <v>#VALUE!</v>
      </c>
      <c r="AE89" s="99" t="e">
        <f t="shared" si="105"/>
        <v>#VALUE!</v>
      </c>
      <c r="AF89" s="99" t="e">
        <f t="shared" si="106"/>
        <v>#VALUE!</v>
      </c>
      <c r="AG89" s="99" t="e">
        <f t="shared" si="107"/>
        <v>#VALUE!</v>
      </c>
      <c r="AH89" s="99" t="e">
        <f t="shared" si="108"/>
        <v>#VALUE!</v>
      </c>
      <c r="AI89" s="99" t="e">
        <f t="shared" si="109"/>
        <v>#VALUE!</v>
      </c>
      <c r="AJ89" s="99" t="e">
        <f t="shared" si="110"/>
        <v>#VALUE!</v>
      </c>
      <c r="AK89" s="99" t="e">
        <f t="shared" si="111"/>
        <v>#VALUE!</v>
      </c>
      <c r="AL89" s="99" t="e">
        <f t="shared" si="112"/>
        <v>#VALUE!</v>
      </c>
      <c r="AM89" s="99" t="e">
        <f t="shared" si="113"/>
        <v>#VALUE!</v>
      </c>
      <c r="AN89" s="99" t="e">
        <f t="shared" si="114"/>
        <v>#VALUE!</v>
      </c>
      <c r="AO89" s="99" t="e">
        <f t="shared" si="115"/>
        <v>#VALUE!</v>
      </c>
      <c r="AP89" s="99" t="e">
        <f t="shared" si="116"/>
        <v>#VALUE!</v>
      </c>
      <c r="AQ89" s="99" t="e">
        <f t="shared" si="117"/>
        <v>#VALUE!</v>
      </c>
      <c r="AR89" s="99" t="e">
        <f t="shared" si="118"/>
        <v>#VALUE!</v>
      </c>
      <c r="AS89" s="99" t="e">
        <f t="shared" si="119"/>
        <v>#VALUE!</v>
      </c>
      <c r="AT89" s="99" t="e">
        <f t="shared" si="120"/>
        <v>#VALUE!</v>
      </c>
      <c r="AU89" s="99" t="e">
        <f t="shared" si="121"/>
        <v>#VALUE!</v>
      </c>
      <c r="AW89" s="5" t="str">
        <f t="shared" si="122"/>
        <v/>
      </c>
      <c r="AX89" s="51">
        <f>-MIN(SUMPRODUCT(--($E$9:$E$28&lt;=AX$33),--($B$9:$B$28=$J$65),--($F$9:$F$28&gt;=AX$33),--($C$9:$C$28=$AW89),$H$9:$H$28,K$9:K$28),VLOOKUP($AW89,'6. Patients'!$C$44:$AQ$73,COLUMNS('6. Patients'!$C$9:G$9),0))</f>
        <v>0</v>
      </c>
      <c r="AY89" s="51" t="e">
        <f>-MIN(SUMPRODUCT(--($E$9:$E$28&lt;=AY$33),--($B$9:$B$28=$J$65),--($F$9:$F$28&gt;=AY$33),--($C$9:$C$28=$AW89),$H$9:$H$28,L$9:L$28),VLOOKUP($AW89,'6. Patients'!$C$44:$AQ$73,COLUMNS('6. Patients'!$C$9:H$9),0))</f>
        <v>#VALUE!</v>
      </c>
      <c r="AZ89" s="51" t="e">
        <f>-MIN(SUMPRODUCT(--($E$9:$E$28&lt;=AZ$33),--($B$9:$B$28=$J$65),--($F$9:$F$28&gt;=AZ$33),--($C$9:$C$28=$AW89),$H$9:$H$28,M$9:M$28),VLOOKUP($AW89,'6. Patients'!$C$44:$AQ$73,COLUMNS('6. Patients'!$C$9:I$9),0))</f>
        <v>#VALUE!</v>
      </c>
      <c r="BA89" s="51" t="e">
        <f>-MIN(SUMPRODUCT(--($E$9:$E$28&lt;=BA$33),--($B$9:$B$28=$J$65),--($F$9:$F$28&gt;=BA$33),--($C$9:$C$28=$AW89),$H$9:$H$28,N$9:N$28),VLOOKUP($AW89,'6. Patients'!$C$44:$AQ$73,COLUMNS('6. Patients'!$C$9:J$9),0))</f>
        <v>#VALUE!</v>
      </c>
      <c r="BB89" s="51" t="e">
        <f>-MIN(SUMPRODUCT(--($E$9:$E$28&lt;=BB$33),--($B$9:$B$28=$J$65),--($F$9:$F$28&gt;=BB$33),--($C$9:$C$28=$AW89),$H$9:$H$28,O$9:O$28),VLOOKUP($AW89,'6. Patients'!$C$44:$AQ$73,COLUMNS('6. Patients'!$C$9:K$9),0))</f>
        <v>#VALUE!</v>
      </c>
      <c r="BC89" s="51" t="e">
        <f>-MIN(SUMPRODUCT(--($E$9:$E$28&lt;=BC$33),--($B$9:$B$28=$J$65),--($F$9:$F$28&gt;=BC$33),--($C$9:$C$28=$AW89),$H$9:$H$28,P$9:P$28),VLOOKUP($AW89,'6. Patients'!$C$44:$AQ$73,COLUMNS('6. Patients'!$C$9:L$9),0))</f>
        <v>#VALUE!</v>
      </c>
      <c r="BD89" s="51" t="e">
        <f>-MIN(SUMPRODUCT(--($E$9:$E$28&lt;=BD$33),--($B$9:$B$28=$J$65),--($F$9:$F$28&gt;=BD$33),--($C$9:$C$28=$AW89),$H$9:$H$28,Q$9:Q$28),VLOOKUP($AW89,'6. Patients'!$C$44:$AQ$73,COLUMNS('6. Patients'!$C$9:M$9),0))</f>
        <v>#VALUE!</v>
      </c>
      <c r="BE89" s="51" t="e">
        <f>-MIN(SUMPRODUCT(--($E$9:$E$28&lt;=BE$33),--($B$9:$B$28=$J$65),--($F$9:$F$28&gt;=BE$33),--($C$9:$C$28=$AW89),$H$9:$H$28,R$9:R$28),VLOOKUP($AW89,'6. Patients'!$C$44:$AQ$73,COLUMNS('6. Patients'!$C$9:N$9),0))</f>
        <v>#VALUE!</v>
      </c>
      <c r="BF89" s="51" t="e">
        <f>-MIN(SUMPRODUCT(--($E$9:$E$28&lt;=BF$33),--($B$9:$B$28=$J$65),--($F$9:$F$28&gt;=BF$33),--($C$9:$C$28=$AW89),$H$9:$H$28,S$9:S$28),VLOOKUP($AW89,'6. Patients'!$C$44:$AQ$73,COLUMNS('6. Patients'!$C$9:O$9),0))</f>
        <v>#VALUE!</v>
      </c>
      <c r="BG89" s="51" t="e">
        <f>-MIN(SUMPRODUCT(--($E$9:$E$28&lt;=BG$33),--($B$9:$B$28=$J$65),--($F$9:$F$28&gt;=BG$33),--($C$9:$C$28=$AW89),$H$9:$H$28,T$9:T$28),VLOOKUP($AW89,'6. Patients'!$C$44:$AQ$73,COLUMNS('6. Patients'!$C$9:P$9),0))</f>
        <v>#VALUE!</v>
      </c>
      <c r="BH89" s="51" t="e">
        <f>-MIN(SUMPRODUCT(--($E$9:$E$28&lt;=BH$33),--($B$9:$B$28=$J$65),--($F$9:$F$28&gt;=BH$33),--($C$9:$C$28=$AW89),$H$9:$H$28,U$9:U$28),VLOOKUP($AW89,'6. Patients'!$C$44:$AQ$73,COLUMNS('6. Patients'!$C$9:Q$9),0))</f>
        <v>#VALUE!</v>
      </c>
      <c r="BI89" s="51" t="e">
        <f>-MIN(SUMPRODUCT(--($E$9:$E$28&lt;=BI$33),--($B$9:$B$28=$J$65),--($F$9:$F$28&gt;=BI$33),--($C$9:$C$28=$AW89),$H$9:$H$28,V$9:V$28),VLOOKUP($AW89,'6. Patients'!$C$44:$AQ$73,COLUMNS('6. Patients'!$C$9:R$9),0))</f>
        <v>#VALUE!</v>
      </c>
      <c r="BJ89" s="51" t="e">
        <f>-MIN(SUMPRODUCT(--($E$9:$E$28&lt;=BJ$33),--($B$9:$B$28=$J$65),--($F$9:$F$28&gt;=BJ$33),--($C$9:$C$28=$AW89),$H$9:$H$28,W$9:W$28),VLOOKUP($AW89,'6. Patients'!$C$44:$AQ$73,COLUMNS('6. Patients'!$C$9:S$9),0))</f>
        <v>#VALUE!</v>
      </c>
      <c r="BK89" s="51" t="e">
        <f>-MIN(SUMPRODUCT(--($E$9:$E$28&lt;=BK$33),--($B$9:$B$28=$J$65),--($F$9:$F$28&gt;=BK$33),--($C$9:$C$28=$AW89),$H$9:$H$28,X$9:X$28),VLOOKUP($AW89,'6. Patients'!$C$44:$AQ$73,COLUMNS('6. Patients'!$C$9:T$9),0))</f>
        <v>#VALUE!</v>
      </c>
      <c r="BL89" s="51" t="e">
        <f>-MIN(SUMPRODUCT(--($E$9:$E$28&lt;=BL$33),--($B$9:$B$28=$J$65),--($F$9:$F$28&gt;=BL$33),--($C$9:$C$28=$AW89),$H$9:$H$28,Y$9:Y$28),VLOOKUP($AW89,'6. Patients'!$C$44:$AQ$73,COLUMNS('6. Patients'!$C$9:U$9),0))</f>
        <v>#VALUE!</v>
      </c>
      <c r="BM89" s="51" t="e">
        <f>-MIN(SUMPRODUCT(--($E$9:$E$28&lt;=BM$33),--($B$9:$B$28=$J$65),--($F$9:$F$28&gt;=BM$33),--($C$9:$C$28=$AW89),$H$9:$H$28,Z$9:Z$28),VLOOKUP($AW89,'6. Patients'!$C$44:$AQ$73,COLUMNS('6. Patients'!$C$9:V$9),0))</f>
        <v>#VALUE!</v>
      </c>
      <c r="BN89" s="51" t="e">
        <f>-MIN(SUMPRODUCT(--($E$9:$E$28&lt;=BN$33),--($B$9:$B$28=$J$65),--($F$9:$F$28&gt;=BN$33),--($C$9:$C$28=$AW89),$H$9:$H$28,AA$9:AA$28),VLOOKUP($AW89,'6. Patients'!$C$44:$AQ$73,COLUMNS('6. Patients'!$C$9:W$9),0))</f>
        <v>#VALUE!</v>
      </c>
      <c r="BO89" s="51" t="e">
        <f>-MIN(SUMPRODUCT(--($E$9:$E$28&lt;=BO$33),--($B$9:$B$28=$J$65),--($F$9:$F$28&gt;=BO$33),--($C$9:$C$28=$AW89),$H$9:$H$28,AB$9:AB$28),VLOOKUP($AW89,'6. Patients'!$C$44:$AQ$73,COLUMNS('6. Patients'!$C$9:X$9),0))</f>
        <v>#VALUE!</v>
      </c>
      <c r="BP89" s="51" t="e">
        <f>-MIN(SUMPRODUCT(--($E$9:$E$28&lt;=BP$33),--($B$9:$B$28=$J$65),--($F$9:$F$28&gt;=BP$33),--($C$9:$C$28=$AW89),$H$9:$H$28,AC$9:AC$28),VLOOKUP($AW89,'6. Patients'!$C$44:$AQ$73,COLUMNS('6. Patients'!$C$9:Y$9),0))</f>
        <v>#VALUE!</v>
      </c>
      <c r="BQ89" s="51" t="e">
        <f>-MIN(SUMPRODUCT(--($E$9:$E$28&lt;=BQ$33),--($B$9:$B$28=$J$65),--($F$9:$F$28&gt;=BQ$33),--($C$9:$C$28=$AW89),$H$9:$H$28,AD$9:AD$28),VLOOKUP($AW89,'6. Patients'!$C$44:$AQ$73,COLUMNS('6. Patients'!$C$9:Z$9),0))</f>
        <v>#VALUE!</v>
      </c>
      <c r="BR89" s="51" t="e">
        <f>-MIN(SUMPRODUCT(--($E$9:$E$28&lt;=BR$33),--($B$9:$B$28=$J$65),--($F$9:$F$28&gt;=BR$33),--($C$9:$C$28=$AW89),$H$9:$H$28,AE$9:AE$28),VLOOKUP($AW89,'6. Patients'!$C$44:$AQ$73,COLUMNS('6. Patients'!$C$9:AA$9),0))</f>
        <v>#VALUE!</v>
      </c>
      <c r="BS89" s="51" t="e">
        <f>-MIN(SUMPRODUCT(--($E$9:$E$28&lt;=BS$33),--($B$9:$B$28=$J$65),--($F$9:$F$28&gt;=BS$33),--($C$9:$C$28=$AW89),$H$9:$H$28,AF$9:AF$28),VLOOKUP($AW89,'6. Patients'!$C$44:$AQ$73,COLUMNS('6. Patients'!$C$9:AB$9),0))</f>
        <v>#VALUE!</v>
      </c>
      <c r="BT89" s="51" t="e">
        <f>-MIN(SUMPRODUCT(--($E$9:$E$28&lt;=BT$33),--($B$9:$B$28=$J$65),--($F$9:$F$28&gt;=BT$33),--($C$9:$C$28=$AW89),$H$9:$H$28,AG$9:AG$28),VLOOKUP($AW89,'6. Patients'!$C$44:$AQ$73,COLUMNS('6. Patients'!$C$9:AC$9),0))</f>
        <v>#VALUE!</v>
      </c>
      <c r="BU89" s="51" t="e">
        <f>-MIN(SUMPRODUCT(--($E$9:$E$28&lt;=BU$33),--($B$9:$B$28=$J$65),--($F$9:$F$28&gt;=BU$33),--($C$9:$C$28=$AW89),$H$9:$H$28,AH$9:AH$28),VLOOKUP($AW89,'6. Patients'!$C$44:$AQ$73,COLUMNS('6. Patients'!$C$9:AD$9),0))</f>
        <v>#VALUE!</v>
      </c>
      <c r="BV89" s="51" t="e">
        <f>-MIN(SUMPRODUCT(--($E$9:$E$28&lt;=BV$33),--($B$9:$B$28=$J$65),--($F$9:$F$28&gt;=BV$33),--($C$9:$C$28=$AW89),$H$9:$H$28,AI$9:AI$28),VLOOKUP($AW89,'6. Patients'!$C$44:$AQ$73,COLUMNS('6. Patients'!$C$9:AE$9),0))</f>
        <v>#VALUE!</v>
      </c>
      <c r="BW89" s="51" t="e">
        <f>-MIN(SUMPRODUCT(--($E$9:$E$28&lt;=BW$33),--($B$9:$B$28=$J$65),--($F$9:$F$28&gt;=BW$33),--($C$9:$C$28=$AW89),$H$9:$H$28,AJ$9:AJ$28),VLOOKUP($AW89,'6. Patients'!$C$44:$AQ$73,COLUMNS('6. Patients'!$C$9:AF$9),0))</f>
        <v>#VALUE!</v>
      </c>
      <c r="BX89" s="51" t="e">
        <f>-MIN(SUMPRODUCT(--($E$9:$E$28&lt;=BX$33),--($B$9:$B$28=$J$65),--($F$9:$F$28&gt;=BX$33),--($C$9:$C$28=$AW89),$H$9:$H$28,AK$9:AK$28),VLOOKUP($AW89,'6. Patients'!$C$44:$AQ$73,COLUMNS('6. Patients'!$C$9:AG$9),0))</f>
        <v>#VALUE!</v>
      </c>
      <c r="BY89" s="51" t="e">
        <f>-MIN(SUMPRODUCT(--($E$9:$E$28&lt;=BY$33),--($B$9:$B$28=$J$65),--($F$9:$F$28&gt;=BY$33),--($C$9:$C$28=$AW89),$H$9:$H$28,AL$9:AL$28),VLOOKUP($AW89,'6. Patients'!$C$44:$AQ$73,COLUMNS('6. Patients'!$C$9:AH$9),0))</f>
        <v>#VALUE!</v>
      </c>
      <c r="BZ89" s="51" t="e">
        <f>-MIN(SUMPRODUCT(--($E$9:$E$28&lt;=BZ$33),--($B$9:$B$28=$J$65),--($F$9:$F$28&gt;=BZ$33),--($C$9:$C$28=$AW89),$H$9:$H$28,AM$9:AM$28),VLOOKUP($AW89,'6. Patients'!$C$44:$AQ$73,COLUMNS('6. Patients'!$C$9:AI$9),0))</f>
        <v>#VALUE!</v>
      </c>
      <c r="CA89" s="51" t="e">
        <f>-MIN(SUMPRODUCT(--($E$9:$E$28&lt;=CA$33),--($B$9:$B$28=$J$65),--($F$9:$F$28&gt;=CA$33),--($C$9:$C$28=$AW89),$H$9:$H$28,AN$9:AN$28),VLOOKUP($AW89,'6. Patients'!$C$44:$AQ$73,COLUMNS('6. Patients'!$C$9:AJ$9),0))</f>
        <v>#VALUE!</v>
      </c>
      <c r="CB89" s="51" t="e">
        <f>-MIN(SUMPRODUCT(--($E$9:$E$28&lt;=CB$33),--($B$9:$B$28=$J$65),--($F$9:$F$28&gt;=CB$33),--($C$9:$C$28=$AW89),$H$9:$H$28,AO$9:AO$28),VLOOKUP($AW89,'6. Patients'!$C$44:$AQ$73,COLUMNS('6. Patients'!$C$9:AK$9),0))</f>
        <v>#VALUE!</v>
      </c>
      <c r="CC89" s="51" t="e">
        <f>-MIN(SUMPRODUCT(--($E$9:$E$28&lt;=CC$33),--($B$9:$B$28=$J$65),--($F$9:$F$28&gt;=CC$33),--($C$9:$C$28=$AW89),$H$9:$H$28,AP$9:AP$28),VLOOKUP($AW89,'6. Patients'!$C$44:$AQ$73,COLUMNS('6. Patients'!$C$9:AL$9),0))</f>
        <v>#VALUE!</v>
      </c>
      <c r="CD89" s="51" t="e">
        <f>-MIN(SUMPRODUCT(--($E$9:$E$28&lt;=CD$33),--($B$9:$B$28=$J$65),--($F$9:$F$28&gt;=CD$33),--($C$9:$C$28=$AW89),$H$9:$H$28,AQ$9:AQ$28),VLOOKUP($AW89,'6. Patients'!$C$44:$AQ$73,COLUMNS('6. Patients'!$C$9:AM$9),0))</f>
        <v>#VALUE!</v>
      </c>
      <c r="CE89" s="51" t="e">
        <f>-MIN(SUMPRODUCT(--($E$9:$E$28&lt;=CE$33),--($B$9:$B$28=$J$65),--($F$9:$F$28&gt;=CE$33),--($C$9:$C$28=$AW89),$H$9:$H$28,AR$9:AR$28),VLOOKUP($AW89,'6. Patients'!$C$44:$AQ$73,COLUMNS('6. Patients'!$C$9:AN$9),0))</f>
        <v>#VALUE!</v>
      </c>
      <c r="CF89" s="51" t="e">
        <f>-MIN(SUMPRODUCT(--($E$9:$E$28&lt;=CF$33),--($B$9:$B$28=$J$65),--($F$9:$F$28&gt;=CF$33),--($C$9:$C$28=$AW89),$H$9:$H$28,AS$9:AS$28),VLOOKUP($AW89,'6. Patients'!$C$44:$AQ$73,COLUMNS('6. Patients'!$C$9:AO$9),0))</f>
        <v>#VALUE!</v>
      </c>
      <c r="CG89" s="51" t="e">
        <f>-MIN(SUMPRODUCT(--($E$9:$E$28&lt;=CG$33),--($B$9:$B$28=$J$65),--($F$9:$F$28&gt;=CG$33),--($C$9:$C$28=$AW89),$H$9:$H$28,AT$9:AT$28),VLOOKUP($AW89,'6. Patients'!$C$44:$AQ$73,COLUMNS('6. Patients'!$C$9:AP$9),0))</f>
        <v>#VALUE!</v>
      </c>
      <c r="CI89" s="5" t="str">
        <f t="shared" si="123"/>
        <v/>
      </c>
      <c r="CJ89" s="51">
        <f t="shared" si="124"/>
        <v>0</v>
      </c>
      <c r="CK89" s="51">
        <f t="shared" si="125"/>
        <v>0</v>
      </c>
      <c r="CL89" s="51">
        <f t="shared" si="126"/>
        <v>0</v>
      </c>
      <c r="CM89" s="51">
        <f t="shared" si="127"/>
        <v>0</v>
      </c>
      <c r="CN89" s="51">
        <f t="shared" si="128"/>
        <v>0</v>
      </c>
      <c r="CO89" s="51">
        <f t="shared" si="129"/>
        <v>0</v>
      </c>
      <c r="CP89" s="51">
        <f t="shared" si="130"/>
        <v>0</v>
      </c>
      <c r="CQ89" s="51">
        <f t="shared" si="131"/>
        <v>0</v>
      </c>
      <c r="CR89" s="51">
        <f t="shared" si="132"/>
        <v>0</v>
      </c>
      <c r="CS89" s="51">
        <f t="shared" si="133"/>
        <v>0</v>
      </c>
      <c r="CT89" s="51">
        <f t="shared" si="134"/>
        <v>0</v>
      </c>
      <c r="CU89" s="51">
        <f t="shared" si="135"/>
        <v>0</v>
      </c>
      <c r="CV89" s="51">
        <f t="shared" si="136"/>
        <v>0</v>
      </c>
      <c r="CW89" s="51">
        <f t="shared" si="137"/>
        <v>0</v>
      </c>
      <c r="CX89" s="51">
        <f t="shared" si="138"/>
        <v>0</v>
      </c>
      <c r="CY89" s="51">
        <f t="shared" si="139"/>
        <v>0</v>
      </c>
      <c r="CZ89" s="51">
        <f t="shared" si="140"/>
        <v>0</v>
      </c>
      <c r="DA89" s="51">
        <f t="shared" si="141"/>
        <v>0</v>
      </c>
      <c r="DB89" s="51">
        <f t="shared" si="142"/>
        <v>0</v>
      </c>
      <c r="DC89" s="51">
        <f t="shared" si="143"/>
        <v>0</v>
      </c>
      <c r="DD89" s="51">
        <f t="shared" si="144"/>
        <v>0</v>
      </c>
      <c r="DE89" s="51">
        <f t="shared" si="145"/>
        <v>0</v>
      </c>
      <c r="DF89" s="51">
        <f t="shared" si="146"/>
        <v>0</v>
      </c>
      <c r="DG89" s="51">
        <f t="shared" si="147"/>
        <v>0</v>
      </c>
      <c r="DH89" s="51">
        <f t="shared" si="148"/>
        <v>0</v>
      </c>
      <c r="DI89" s="51">
        <f t="shared" si="149"/>
        <v>0</v>
      </c>
      <c r="DJ89" s="51">
        <f t="shared" si="150"/>
        <v>0</v>
      </c>
      <c r="DK89" s="51">
        <f t="shared" si="151"/>
        <v>0</v>
      </c>
      <c r="DL89" s="51">
        <f t="shared" si="152"/>
        <v>0</v>
      </c>
      <c r="DM89" s="51">
        <f t="shared" si="153"/>
        <v>0</v>
      </c>
      <c r="DN89" s="51">
        <f t="shared" si="154"/>
        <v>0</v>
      </c>
      <c r="DO89" s="51">
        <f t="shared" si="155"/>
        <v>0</v>
      </c>
      <c r="DP89" s="51">
        <f t="shared" si="156"/>
        <v>0</v>
      </c>
      <c r="DQ89" s="51">
        <f t="shared" si="157"/>
        <v>0</v>
      </c>
      <c r="DR89" s="51">
        <f t="shared" si="158"/>
        <v>0</v>
      </c>
      <c r="DS89" s="51">
        <f t="shared" si="159"/>
        <v>0</v>
      </c>
    </row>
    <row r="90" spans="10:123" x14ac:dyDescent="0.3">
      <c r="J90" s="5" t="str">
        <f>'6. Patients'!C68</f>
        <v/>
      </c>
      <c r="K90" s="5"/>
      <c r="L90" s="99">
        <f t="shared" si="86"/>
        <v>0</v>
      </c>
      <c r="M90" s="99" t="e">
        <f t="shared" si="87"/>
        <v>#VALUE!</v>
      </c>
      <c r="N90" s="99" t="e">
        <f t="shared" si="88"/>
        <v>#VALUE!</v>
      </c>
      <c r="O90" s="99" t="e">
        <f t="shared" si="89"/>
        <v>#VALUE!</v>
      </c>
      <c r="P90" s="99" t="e">
        <f t="shared" si="90"/>
        <v>#VALUE!</v>
      </c>
      <c r="Q90" s="99" t="e">
        <f t="shared" si="91"/>
        <v>#VALUE!</v>
      </c>
      <c r="R90" s="99" t="e">
        <f t="shared" si="92"/>
        <v>#VALUE!</v>
      </c>
      <c r="S90" s="99" t="e">
        <f t="shared" si="93"/>
        <v>#VALUE!</v>
      </c>
      <c r="T90" s="99" t="e">
        <f t="shared" si="94"/>
        <v>#VALUE!</v>
      </c>
      <c r="U90" s="99" t="e">
        <f t="shared" si="95"/>
        <v>#VALUE!</v>
      </c>
      <c r="V90" s="99" t="e">
        <f t="shared" si="96"/>
        <v>#VALUE!</v>
      </c>
      <c r="W90" s="99" t="e">
        <f t="shared" si="97"/>
        <v>#VALUE!</v>
      </c>
      <c r="X90" s="99" t="e">
        <f t="shared" si="98"/>
        <v>#VALUE!</v>
      </c>
      <c r="Y90" s="99" t="e">
        <f t="shared" si="99"/>
        <v>#VALUE!</v>
      </c>
      <c r="Z90" s="99" t="e">
        <f t="shared" si="100"/>
        <v>#VALUE!</v>
      </c>
      <c r="AA90" s="99" t="e">
        <f t="shared" si="101"/>
        <v>#VALUE!</v>
      </c>
      <c r="AB90" s="99" t="e">
        <f t="shared" si="102"/>
        <v>#VALUE!</v>
      </c>
      <c r="AC90" s="99" t="e">
        <f t="shared" si="103"/>
        <v>#VALUE!</v>
      </c>
      <c r="AD90" s="99" t="e">
        <f t="shared" si="104"/>
        <v>#VALUE!</v>
      </c>
      <c r="AE90" s="99" t="e">
        <f t="shared" si="105"/>
        <v>#VALUE!</v>
      </c>
      <c r="AF90" s="99" t="e">
        <f t="shared" si="106"/>
        <v>#VALUE!</v>
      </c>
      <c r="AG90" s="99" t="e">
        <f t="shared" si="107"/>
        <v>#VALUE!</v>
      </c>
      <c r="AH90" s="99" t="e">
        <f t="shared" si="108"/>
        <v>#VALUE!</v>
      </c>
      <c r="AI90" s="99" t="e">
        <f t="shared" si="109"/>
        <v>#VALUE!</v>
      </c>
      <c r="AJ90" s="99" t="e">
        <f t="shared" si="110"/>
        <v>#VALUE!</v>
      </c>
      <c r="AK90" s="99" t="e">
        <f t="shared" si="111"/>
        <v>#VALUE!</v>
      </c>
      <c r="AL90" s="99" t="e">
        <f t="shared" si="112"/>
        <v>#VALUE!</v>
      </c>
      <c r="AM90" s="99" t="e">
        <f t="shared" si="113"/>
        <v>#VALUE!</v>
      </c>
      <c r="AN90" s="99" t="e">
        <f t="shared" si="114"/>
        <v>#VALUE!</v>
      </c>
      <c r="AO90" s="99" t="e">
        <f t="shared" si="115"/>
        <v>#VALUE!</v>
      </c>
      <c r="AP90" s="99" t="e">
        <f t="shared" si="116"/>
        <v>#VALUE!</v>
      </c>
      <c r="AQ90" s="99" t="e">
        <f t="shared" si="117"/>
        <v>#VALUE!</v>
      </c>
      <c r="AR90" s="99" t="e">
        <f t="shared" si="118"/>
        <v>#VALUE!</v>
      </c>
      <c r="AS90" s="99" t="e">
        <f t="shared" si="119"/>
        <v>#VALUE!</v>
      </c>
      <c r="AT90" s="99" t="e">
        <f t="shared" si="120"/>
        <v>#VALUE!</v>
      </c>
      <c r="AU90" s="99" t="e">
        <f t="shared" si="121"/>
        <v>#VALUE!</v>
      </c>
      <c r="AW90" s="5" t="str">
        <f t="shared" si="122"/>
        <v/>
      </c>
      <c r="AX90" s="51">
        <f>-MIN(SUMPRODUCT(--($E$9:$E$28&lt;=AX$33),--($B$9:$B$28=$J$65),--($F$9:$F$28&gt;=AX$33),--($C$9:$C$28=$AW90),$H$9:$H$28,K$9:K$28),VLOOKUP($AW90,'6. Patients'!$C$44:$AQ$73,COLUMNS('6. Patients'!$C$9:G$9),0))</f>
        <v>0</v>
      </c>
      <c r="AY90" s="51" t="e">
        <f>-MIN(SUMPRODUCT(--($E$9:$E$28&lt;=AY$33),--($B$9:$B$28=$J$65),--($F$9:$F$28&gt;=AY$33),--($C$9:$C$28=$AW90),$H$9:$H$28,L$9:L$28),VLOOKUP($AW90,'6. Patients'!$C$44:$AQ$73,COLUMNS('6. Patients'!$C$9:H$9),0))</f>
        <v>#VALUE!</v>
      </c>
      <c r="AZ90" s="51" t="e">
        <f>-MIN(SUMPRODUCT(--($E$9:$E$28&lt;=AZ$33),--($B$9:$B$28=$J$65),--($F$9:$F$28&gt;=AZ$33),--($C$9:$C$28=$AW90),$H$9:$H$28,M$9:M$28),VLOOKUP($AW90,'6. Patients'!$C$44:$AQ$73,COLUMNS('6. Patients'!$C$9:I$9),0))</f>
        <v>#VALUE!</v>
      </c>
      <c r="BA90" s="51" t="e">
        <f>-MIN(SUMPRODUCT(--($E$9:$E$28&lt;=BA$33),--($B$9:$B$28=$J$65),--($F$9:$F$28&gt;=BA$33),--($C$9:$C$28=$AW90),$H$9:$H$28,N$9:N$28),VLOOKUP($AW90,'6. Patients'!$C$44:$AQ$73,COLUMNS('6. Patients'!$C$9:J$9),0))</f>
        <v>#VALUE!</v>
      </c>
      <c r="BB90" s="51" t="e">
        <f>-MIN(SUMPRODUCT(--($E$9:$E$28&lt;=BB$33),--($B$9:$B$28=$J$65),--($F$9:$F$28&gt;=BB$33),--($C$9:$C$28=$AW90),$H$9:$H$28,O$9:O$28),VLOOKUP($AW90,'6. Patients'!$C$44:$AQ$73,COLUMNS('6. Patients'!$C$9:K$9),0))</f>
        <v>#VALUE!</v>
      </c>
      <c r="BC90" s="51" t="e">
        <f>-MIN(SUMPRODUCT(--($E$9:$E$28&lt;=BC$33),--($B$9:$B$28=$J$65),--($F$9:$F$28&gt;=BC$33),--($C$9:$C$28=$AW90),$H$9:$H$28,P$9:P$28),VLOOKUP($AW90,'6. Patients'!$C$44:$AQ$73,COLUMNS('6. Patients'!$C$9:L$9),0))</f>
        <v>#VALUE!</v>
      </c>
      <c r="BD90" s="51" t="e">
        <f>-MIN(SUMPRODUCT(--($E$9:$E$28&lt;=BD$33),--($B$9:$B$28=$J$65),--($F$9:$F$28&gt;=BD$33),--($C$9:$C$28=$AW90),$H$9:$H$28,Q$9:Q$28),VLOOKUP($AW90,'6. Patients'!$C$44:$AQ$73,COLUMNS('6. Patients'!$C$9:M$9),0))</f>
        <v>#VALUE!</v>
      </c>
      <c r="BE90" s="51" t="e">
        <f>-MIN(SUMPRODUCT(--($E$9:$E$28&lt;=BE$33),--($B$9:$B$28=$J$65),--($F$9:$F$28&gt;=BE$33),--($C$9:$C$28=$AW90),$H$9:$H$28,R$9:R$28),VLOOKUP($AW90,'6. Patients'!$C$44:$AQ$73,COLUMNS('6. Patients'!$C$9:N$9),0))</f>
        <v>#VALUE!</v>
      </c>
      <c r="BF90" s="51" t="e">
        <f>-MIN(SUMPRODUCT(--($E$9:$E$28&lt;=BF$33),--($B$9:$B$28=$J$65),--($F$9:$F$28&gt;=BF$33),--($C$9:$C$28=$AW90),$H$9:$H$28,S$9:S$28),VLOOKUP($AW90,'6. Patients'!$C$44:$AQ$73,COLUMNS('6. Patients'!$C$9:O$9),0))</f>
        <v>#VALUE!</v>
      </c>
      <c r="BG90" s="51" t="e">
        <f>-MIN(SUMPRODUCT(--($E$9:$E$28&lt;=BG$33),--($B$9:$B$28=$J$65),--($F$9:$F$28&gt;=BG$33),--($C$9:$C$28=$AW90),$H$9:$H$28,T$9:T$28),VLOOKUP($AW90,'6. Patients'!$C$44:$AQ$73,COLUMNS('6. Patients'!$C$9:P$9),0))</f>
        <v>#VALUE!</v>
      </c>
      <c r="BH90" s="51" t="e">
        <f>-MIN(SUMPRODUCT(--($E$9:$E$28&lt;=BH$33),--($B$9:$B$28=$J$65),--($F$9:$F$28&gt;=BH$33),--($C$9:$C$28=$AW90),$H$9:$H$28,U$9:U$28),VLOOKUP($AW90,'6. Patients'!$C$44:$AQ$73,COLUMNS('6. Patients'!$C$9:Q$9),0))</f>
        <v>#VALUE!</v>
      </c>
      <c r="BI90" s="51" t="e">
        <f>-MIN(SUMPRODUCT(--($E$9:$E$28&lt;=BI$33),--($B$9:$B$28=$J$65),--($F$9:$F$28&gt;=BI$33),--($C$9:$C$28=$AW90),$H$9:$H$28,V$9:V$28),VLOOKUP($AW90,'6. Patients'!$C$44:$AQ$73,COLUMNS('6. Patients'!$C$9:R$9),0))</f>
        <v>#VALUE!</v>
      </c>
      <c r="BJ90" s="51" t="e">
        <f>-MIN(SUMPRODUCT(--($E$9:$E$28&lt;=BJ$33),--($B$9:$B$28=$J$65),--($F$9:$F$28&gt;=BJ$33),--($C$9:$C$28=$AW90),$H$9:$H$28,W$9:W$28),VLOOKUP($AW90,'6. Patients'!$C$44:$AQ$73,COLUMNS('6. Patients'!$C$9:S$9),0))</f>
        <v>#VALUE!</v>
      </c>
      <c r="BK90" s="51" t="e">
        <f>-MIN(SUMPRODUCT(--($E$9:$E$28&lt;=BK$33),--($B$9:$B$28=$J$65),--($F$9:$F$28&gt;=BK$33),--($C$9:$C$28=$AW90),$H$9:$H$28,X$9:X$28),VLOOKUP($AW90,'6. Patients'!$C$44:$AQ$73,COLUMNS('6. Patients'!$C$9:T$9),0))</f>
        <v>#VALUE!</v>
      </c>
      <c r="BL90" s="51" t="e">
        <f>-MIN(SUMPRODUCT(--($E$9:$E$28&lt;=BL$33),--($B$9:$B$28=$J$65),--($F$9:$F$28&gt;=BL$33),--($C$9:$C$28=$AW90),$H$9:$H$28,Y$9:Y$28),VLOOKUP($AW90,'6. Patients'!$C$44:$AQ$73,COLUMNS('6. Patients'!$C$9:U$9),0))</f>
        <v>#VALUE!</v>
      </c>
      <c r="BM90" s="51" t="e">
        <f>-MIN(SUMPRODUCT(--($E$9:$E$28&lt;=BM$33),--($B$9:$B$28=$J$65),--($F$9:$F$28&gt;=BM$33),--($C$9:$C$28=$AW90),$H$9:$H$28,Z$9:Z$28),VLOOKUP($AW90,'6. Patients'!$C$44:$AQ$73,COLUMNS('6. Patients'!$C$9:V$9),0))</f>
        <v>#VALUE!</v>
      </c>
      <c r="BN90" s="51" t="e">
        <f>-MIN(SUMPRODUCT(--($E$9:$E$28&lt;=BN$33),--($B$9:$B$28=$J$65),--($F$9:$F$28&gt;=BN$33),--($C$9:$C$28=$AW90),$H$9:$H$28,AA$9:AA$28),VLOOKUP($AW90,'6. Patients'!$C$44:$AQ$73,COLUMNS('6. Patients'!$C$9:W$9),0))</f>
        <v>#VALUE!</v>
      </c>
      <c r="BO90" s="51" t="e">
        <f>-MIN(SUMPRODUCT(--($E$9:$E$28&lt;=BO$33),--($B$9:$B$28=$J$65),--($F$9:$F$28&gt;=BO$33),--($C$9:$C$28=$AW90),$H$9:$H$28,AB$9:AB$28),VLOOKUP($AW90,'6. Patients'!$C$44:$AQ$73,COLUMNS('6. Patients'!$C$9:X$9),0))</f>
        <v>#VALUE!</v>
      </c>
      <c r="BP90" s="51" t="e">
        <f>-MIN(SUMPRODUCT(--($E$9:$E$28&lt;=BP$33),--($B$9:$B$28=$J$65),--($F$9:$F$28&gt;=BP$33),--($C$9:$C$28=$AW90),$H$9:$H$28,AC$9:AC$28),VLOOKUP($AW90,'6. Patients'!$C$44:$AQ$73,COLUMNS('6. Patients'!$C$9:Y$9),0))</f>
        <v>#VALUE!</v>
      </c>
      <c r="BQ90" s="51" t="e">
        <f>-MIN(SUMPRODUCT(--($E$9:$E$28&lt;=BQ$33),--($B$9:$B$28=$J$65),--($F$9:$F$28&gt;=BQ$33),--($C$9:$C$28=$AW90),$H$9:$H$28,AD$9:AD$28),VLOOKUP($AW90,'6. Patients'!$C$44:$AQ$73,COLUMNS('6. Patients'!$C$9:Z$9),0))</f>
        <v>#VALUE!</v>
      </c>
      <c r="BR90" s="51" t="e">
        <f>-MIN(SUMPRODUCT(--($E$9:$E$28&lt;=BR$33),--($B$9:$B$28=$J$65),--($F$9:$F$28&gt;=BR$33),--($C$9:$C$28=$AW90),$H$9:$H$28,AE$9:AE$28),VLOOKUP($AW90,'6. Patients'!$C$44:$AQ$73,COLUMNS('6. Patients'!$C$9:AA$9),0))</f>
        <v>#VALUE!</v>
      </c>
      <c r="BS90" s="51" t="e">
        <f>-MIN(SUMPRODUCT(--($E$9:$E$28&lt;=BS$33),--($B$9:$B$28=$J$65),--($F$9:$F$28&gt;=BS$33),--($C$9:$C$28=$AW90),$H$9:$H$28,AF$9:AF$28),VLOOKUP($AW90,'6. Patients'!$C$44:$AQ$73,COLUMNS('6. Patients'!$C$9:AB$9),0))</f>
        <v>#VALUE!</v>
      </c>
      <c r="BT90" s="51" t="e">
        <f>-MIN(SUMPRODUCT(--($E$9:$E$28&lt;=BT$33),--($B$9:$B$28=$J$65),--($F$9:$F$28&gt;=BT$33),--($C$9:$C$28=$AW90),$H$9:$H$28,AG$9:AG$28),VLOOKUP($AW90,'6. Patients'!$C$44:$AQ$73,COLUMNS('6. Patients'!$C$9:AC$9),0))</f>
        <v>#VALUE!</v>
      </c>
      <c r="BU90" s="51" t="e">
        <f>-MIN(SUMPRODUCT(--($E$9:$E$28&lt;=BU$33),--($B$9:$B$28=$J$65),--($F$9:$F$28&gt;=BU$33),--($C$9:$C$28=$AW90),$H$9:$H$28,AH$9:AH$28),VLOOKUP($AW90,'6. Patients'!$C$44:$AQ$73,COLUMNS('6. Patients'!$C$9:AD$9),0))</f>
        <v>#VALUE!</v>
      </c>
      <c r="BV90" s="51" t="e">
        <f>-MIN(SUMPRODUCT(--($E$9:$E$28&lt;=BV$33),--($B$9:$B$28=$J$65),--($F$9:$F$28&gt;=BV$33),--($C$9:$C$28=$AW90),$H$9:$H$28,AI$9:AI$28),VLOOKUP($AW90,'6. Patients'!$C$44:$AQ$73,COLUMNS('6. Patients'!$C$9:AE$9),0))</f>
        <v>#VALUE!</v>
      </c>
      <c r="BW90" s="51" t="e">
        <f>-MIN(SUMPRODUCT(--($E$9:$E$28&lt;=BW$33),--($B$9:$B$28=$J$65),--($F$9:$F$28&gt;=BW$33),--($C$9:$C$28=$AW90),$H$9:$H$28,AJ$9:AJ$28),VLOOKUP($AW90,'6. Patients'!$C$44:$AQ$73,COLUMNS('6. Patients'!$C$9:AF$9),0))</f>
        <v>#VALUE!</v>
      </c>
      <c r="BX90" s="51" t="e">
        <f>-MIN(SUMPRODUCT(--($E$9:$E$28&lt;=BX$33),--($B$9:$B$28=$J$65),--($F$9:$F$28&gt;=BX$33),--($C$9:$C$28=$AW90),$H$9:$H$28,AK$9:AK$28),VLOOKUP($AW90,'6. Patients'!$C$44:$AQ$73,COLUMNS('6. Patients'!$C$9:AG$9),0))</f>
        <v>#VALUE!</v>
      </c>
      <c r="BY90" s="51" t="e">
        <f>-MIN(SUMPRODUCT(--($E$9:$E$28&lt;=BY$33),--($B$9:$B$28=$J$65),--($F$9:$F$28&gt;=BY$33),--($C$9:$C$28=$AW90),$H$9:$H$28,AL$9:AL$28),VLOOKUP($AW90,'6. Patients'!$C$44:$AQ$73,COLUMNS('6. Patients'!$C$9:AH$9),0))</f>
        <v>#VALUE!</v>
      </c>
      <c r="BZ90" s="51" t="e">
        <f>-MIN(SUMPRODUCT(--($E$9:$E$28&lt;=BZ$33),--($B$9:$B$28=$J$65),--($F$9:$F$28&gt;=BZ$33),--($C$9:$C$28=$AW90),$H$9:$H$28,AM$9:AM$28),VLOOKUP($AW90,'6. Patients'!$C$44:$AQ$73,COLUMNS('6. Patients'!$C$9:AI$9),0))</f>
        <v>#VALUE!</v>
      </c>
      <c r="CA90" s="51" t="e">
        <f>-MIN(SUMPRODUCT(--($E$9:$E$28&lt;=CA$33),--($B$9:$B$28=$J$65),--($F$9:$F$28&gt;=CA$33),--($C$9:$C$28=$AW90),$H$9:$H$28,AN$9:AN$28),VLOOKUP($AW90,'6. Patients'!$C$44:$AQ$73,COLUMNS('6. Patients'!$C$9:AJ$9),0))</f>
        <v>#VALUE!</v>
      </c>
      <c r="CB90" s="51" t="e">
        <f>-MIN(SUMPRODUCT(--($E$9:$E$28&lt;=CB$33),--($B$9:$B$28=$J$65),--($F$9:$F$28&gt;=CB$33),--($C$9:$C$28=$AW90),$H$9:$H$28,AO$9:AO$28),VLOOKUP($AW90,'6. Patients'!$C$44:$AQ$73,COLUMNS('6. Patients'!$C$9:AK$9),0))</f>
        <v>#VALUE!</v>
      </c>
      <c r="CC90" s="51" t="e">
        <f>-MIN(SUMPRODUCT(--($E$9:$E$28&lt;=CC$33),--($B$9:$B$28=$J$65),--($F$9:$F$28&gt;=CC$33),--($C$9:$C$28=$AW90),$H$9:$H$28,AP$9:AP$28),VLOOKUP($AW90,'6. Patients'!$C$44:$AQ$73,COLUMNS('6. Patients'!$C$9:AL$9),0))</f>
        <v>#VALUE!</v>
      </c>
      <c r="CD90" s="51" t="e">
        <f>-MIN(SUMPRODUCT(--($E$9:$E$28&lt;=CD$33),--($B$9:$B$28=$J$65),--($F$9:$F$28&gt;=CD$33),--($C$9:$C$28=$AW90),$H$9:$H$28,AQ$9:AQ$28),VLOOKUP($AW90,'6. Patients'!$C$44:$AQ$73,COLUMNS('6. Patients'!$C$9:AM$9),0))</f>
        <v>#VALUE!</v>
      </c>
      <c r="CE90" s="51" t="e">
        <f>-MIN(SUMPRODUCT(--($E$9:$E$28&lt;=CE$33),--($B$9:$B$28=$J$65),--($F$9:$F$28&gt;=CE$33),--($C$9:$C$28=$AW90),$H$9:$H$28,AR$9:AR$28),VLOOKUP($AW90,'6. Patients'!$C$44:$AQ$73,COLUMNS('6. Patients'!$C$9:AN$9),0))</f>
        <v>#VALUE!</v>
      </c>
      <c r="CF90" s="51" t="e">
        <f>-MIN(SUMPRODUCT(--($E$9:$E$28&lt;=CF$33),--($B$9:$B$28=$J$65),--($F$9:$F$28&gt;=CF$33),--($C$9:$C$28=$AW90),$H$9:$H$28,AS$9:AS$28),VLOOKUP($AW90,'6. Patients'!$C$44:$AQ$73,COLUMNS('6. Patients'!$C$9:AO$9),0))</f>
        <v>#VALUE!</v>
      </c>
      <c r="CG90" s="51" t="e">
        <f>-MIN(SUMPRODUCT(--($E$9:$E$28&lt;=CG$33),--($B$9:$B$28=$J$65),--($F$9:$F$28&gt;=CG$33),--($C$9:$C$28=$AW90),$H$9:$H$28,AT$9:AT$28),VLOOKUP($AW90,'6. Patients'!$C$44:$AQ$73,COLUMNS('6. Patients'!$C$9:AP$9),0))</f>
        <v>#VALUE!</v>
      </c>
      <c r="CI90" s="5" t="str">
        <f t="shared" si="123"/>
        <v/>
      </c>
      <c r="CJ90" s="51">
        <f t="shared" si="124"/>
        <v>0</v>
      </c>
      <c r="CK90" s="51">
        <f t="shared" si="125"/>
        <v>0</v>
      </c>
      <c r="CL90" s="51">
        <f t="shared" si="126"/>
        <v>0</v>
      </c>
      <c r="CM90" s="51">
        <f t="shared" si="127"/>
        <v>0</v>
      </c>
      <c r="CN90" s="51">
        <f t="shared" si="128"/>
        <v>0</v>
      </c>
      <c r="CO90" s="51">
        <f t="shared" si="129"/>
        <v>0</v>
      </c>
      <c r="CP90" s="51">
        <f t="shared" si="130"/>
        <v>0</v>
      </c>
      <c r="CQ90" s="51">
        <f t="shared" si="131"/>
        <v>0</v>
      </c>
      <c r="CR90" s="51">
        <f t="shared" si="132"/>
        <v>0</v>
      </c>
      <c r="CS90" s="51">
        <f t="shared" si="133"/>
        <v>0</v>
      </c>
      <c r="CT90" s="51">
        <f t="shared" si="134"/>
        <v>0</v>
      </c>
      <c r="CU90" s="51">
        <f t="shared" si="135"/>
        <v>0</v>
      </c>
      <c r="CV90" s="51">
        <f t="shared" si="136"/>
        <v>0</v>
      </c>
      <c r="CW90" s="51">
        <f t="shared" si="137"/>
        <v>0</v>
      </c>
      <c r="CX90" s="51">
        <f t="shared" si="138"/>
        <v>0</v>
      </c>
      <c r="CY90" s="51">
        <f t="shared" si="139"/>
        <v>0</v>
      </c>
      <c r="CZ90" s="51">
        <f t="shared" si="140"/>
        <v>0</v>
      </c>
      <c r="DA90" s="51">
        <f t="shared" si="141"/>
        <v>0</v>
      </c>
      <c r="DB90" s="51">
        <f t="shared" si="142"/>
        <v>0</v>
      </c>
      <c r="DC90" s="51">
        <f t="shared" si="143"/>
        <v>0</v>
      </c>
      <c r="DD90" s="51">
        <f t="shared" si="144"/>
        <v>0</v>
      </c>
      <c r="DE90" s="51">
        <f t="shared" si="145"/>
        <v>0</v>
      </c>
      <c r="DF90" s="51">
        <f t="shared" si="146"/>
        <v>0</v>
      </c>
      <c r="DG90" s="51">
        <f t="shared" si="147"/>
        <v>0</v>
      </c>
      <c r="DH90" s="51">
        <f t="shared" si="148"/>
        <v>0</v>
      </c>
      <c r="DI90" s="51">
        <f t="shared" si="149"/>
        <v>0</v>
      </c>
      <c r="DJ90" s="51">
        <f t="shared" si="150"/>
        <v>0</v>
      </c>
      <c r="DK90" s="51">
        <f t="shared" si="151"/>
        <v>0</v>
      </c>
      <c r="DL90" s="51">
        <f t="shared" si="152"/>
        <v>0</v>
      </c>
      <c r="DM90" s="51">
        <f t="shared" si="153"/>
        <v>0</v>
      </c>
      <c r="DN90" s="51">
        <f t="shared" si="154"/>
        <v>0</v>
      </c>
      <c r="DO90" s="51">
        <f t="shared" si="155"/>
        <v>0</v>
      </c>
      <c r="DP90" s="51">
        <f t="shared" si="156"/>
        <v>0</v>
      </c>
      <c r="DQ90" s="51">
        <f t="shared" si="157"/>
        <v>0</v>
      </c>
      <c r="DR90" s="51">
        <f t="shared" si="158"/>
        <v>0</v>
      </c>
      <c r="DS90" s="51">
        <f t="shared" si="159"/>
        <v>0</v>
      </c>
    </row>
    <row r="91" spans="10:123" x14ac:dyDescent="0.3">
      <c r="J91" s="5" t="str">
        <f>'6. Patients'!C69</f>
        <v/>
      </c>
      <c r="K91" s="5"/>
      <c r="L91" s="99">
        <f t="shared" si="86"/>
        <v>0</v>
      </c>
      <c r="M91" s="99" t="e">
        <f t="shared" si="87"/>
        <v>#VALUE!</v>
      </c>
      <c r="N91" s="99" t="e">
        <f t="shared" si="88"/>
        <v>#VALUE!</v>
      </c>
      <c r="O91" s="99" t="e">
        <f t="shared" si="89"/>
        <v>#VALUE!</v>
      </c>
      <c r="P91" s="99" t="e">
        <f t="shared" si="90"/>
        <v>#VALUE!</v>
      </c>
      <c r="Q91" s="99" t="e">
        <f t="shared" si="91"/>
        <v>#VALUE!</v>
      </c>
      <c r="R91" s="99" t="e">
        <f t="shared" si="92"/>
        <v>#VALUE!</v>
      </c>
      <c r="S91" s="99" t="e">
        <f t="shared" si="93"/>
        <v>#VALUE!</v>
      </c>
      <c r="T91" s="99" t="e">
        <f t="shared" si="94"/>
        <v>#VALUE!</v>
      </c>
      <c r="U91" s="99" t="e">
        <f t="shared" si="95"/>
        <v>#VALUE!</v>
      </c>
      <c r="V91" s="99" t="e">
        <f t="shared" si="96"/>
        <v>#VALUE!</v>
      </c>
      <c r="W91" s="99" t="e">
        <f t="shared" si="97"/>
        <v>#VALUE!</v>
      </c>
      <c r="X91" s="99" t="e">
        <f t="shared" si="98"/>
        <v>#VALUE!</v>
      </c>
      <c r="Y91" s="99" t="e">
        <f t="shared" si="99"/>
        <v>#VALUE!</v>
      </c>
      <c r="Z91" s="99" t="e">
        <f t="shared" si="100"/>
        <v>#VALUE!</v>
      </c>
      <c r="AA91" s="99" t="e">
        <f t="shared" si="101"/>
        <v>#VALUE!</v>
      </c>
      <c r="AB91" s="99" t="e">
        <f t="shared" si="102"/>
        <v>#VALUE!</v>
      </c>
      <c r="AC91" s="99" t="e">
        <f t="shared" si="103"/>
        <v>#VALUE!</v>
      </c>
      <c r="AD91" s="99" t="e">
        <f t="shared" si="104"/>
        <v>#VALUE!</v>
      </c>
      <c r="AE91" s="99" t="e">
        <f t="shared" si="105"/>
        <v>#VALUE!</v>
      </c>
      <c r="AF91" s="99" t="e">
        <f t="shared" si="106"/>
        <v>#VALUE!</v>
      </c>
      <c r="AG91" s="99" t="e">
        <f t="shared" si="107"/>
        <v>#VALUE!</v>
      </c>
      <c r="AH91" s="99" t="e">
        <f t="shared" si="108"/>
        <v>#VALUE!</v>
      </c>
      <c r="AI91" s="99" t="e">
        <f t="shared" si="109"/>
        <v>#VALUE!</v>
      </c>
      <c r="AJ91" s="99" t="e">
        <f t="shared" si="110"/>
        <v>#VALUE!</v>
      </c>
      <c r="AK91" s="99" t="e">
        <f t="shared" si="111"/>
        <v>#VALUE!</v>
      </c>
      <c r="AL91" s="99" t="e">
        <f t="shared" si="112"/>
        <v>#VALUE!</v>
      </c>
      <c r="AM91" s="99" t="e">
        <f t="shared" si="113"/>
        <v>#VALUE!</v>
      </c>
      <c r="AN91" s="99" t="e">
        <f t="shared" si="114"/>
        <v>#VALUE!</v>
      </c>
      <c r="AO91" s="99" t="e">
        <f t="shared" si="115"/>
        <v>#VALUE!</v>
      </c>
      <c r="AP91" s="99" t="e">
        <f t="shared" si="116"/>
        <v>#VALUE!</v>
      </c>
      <c r="AQ91" s="99" t="e">
        <f t="shared" si="117"/>
        <v>#VALUE!</v>
      </c>
      <c r="AR91" s="99" t="e">
        <f t="shared" si="118"/>
        <v>#VALUE!</v>
      </c>
      <c r="AS91" s="99" t="e">
        <f t="shared" si="119"/>
        <v>#VALUE!</v>
      </c>
      <c r="AT91" s="99" t="e">
        <f t="shared" si="120"/>
        <v>#VALUE!</v>
      </c>
      <c r="AU91" s="99" t="e">
        <f t="shared" si="121"/>
        <v>#VALUE!</v>
      </c>
      <c r="AW91" s="5" t="str">
        <f t="shared" si="122"/>
        <v/>
      </c>
      <c r="AX91" s="51">
        <f>-MIN(SUMPRODUCT(--($E$9:$E$28&lt;=AX$33),--($B$9:$B$28=$J$65),--($F$9:$F$28&gt;=AX$33),--($C$9:$C$28=$AW91),$H$9:$H$28,K$9:K$28),VLOOKUP($AW91,'6. Patients'!$C$44:$AQ$73,COLUMNS('6. Patients'!$C$9:G$9),0))</f>
        <v>0</v>
      </c>
      <c r="AY91" s="51" t="e">
        <f>-MIN(SUMPRODUCT(--($E$9:$E$28&lt;=AY$33),--($B$9:$B$28=$J$65),--($F$9:$F$28&gt;=AY$33),--($C$9:$C$28=$AW91),$H$9:$H$28,L$9:L$28),VLOOKUP($AW91,'6. Patients'!$C$44:$AQ$73,COLUMNS('6. Patients'!$C$9:H$9),0))</f>
        <v>#VALUE!</v>
      </c>
      <c r="AZ91" s="51" t="e">
        <f>-MIN(SUMPRODUCT(--($E$9:$E$28&lt;=AZ$33),--($B$9:$B$28=$J$65),--($F$9:$F$28&gt;=AZ$33),--($C$9:$C$28=$AW91),$H$9:$H$28,M$9:M$28),VLOOKUP($AW91,'6. Patients'!$C$44:$AQ$73,COLUMNS('6. Patients'!$C$9:I$9),0))</f>
        <v>#VALUE!</v>
      </c>
      <c r="BA91" s="51" t="e">
        <f>-MIN(SUMPRODUCT(--($E$9:$E$28&lt;=BA$33),--($B$9:$B$28=$J$65),--($F$9:$F$28&gt;=BA$33),--($C$9:$C$28=$AW91),$H$9:$H$28,N$9:N$28),VLOOKUP($AW91,'6. Patients'!$C$44:$AQ$73,COLUMNS('6. Patients'!$C$9:J$9),0))</f>
        <v>#VALUE!</v>
      </c>
      <c r="BB91" s="51" t="e">
        <f>-MIN(SUMPRODUCT(--($E$9:$E$28&lt;=BB$33),--($B$9:$B$28=$J$65),--($F$9:$F$28&gt;=BB$33),--($C$9:$C$28=$AW91),$H$9:$H$28,O$9:O$28),VLOOKUP($AW91,'6. Patients'!$C$44:$AQ$73,COLUMNS('6. Patients'!$C$9:K$9),0))</f>
        <v>#VALUE!</v>
      </c>
      <c r="BC91" s="51" t="e">
        <f>-MIN(SUMPRODUCT(--($E$9:$E$28&lt;=BC$33),--($B$9:$B$28=$J$65),--($F$9:$F$28&gt;=BC$33),--($C$9:$C$28=$AW91),$H$9:$H$28,P$9:P$28),VLOOKUP($AW91,'6. Patients'!$C$44:$AQ$73,COLUMNS('6. Patients'!$C$9:L$9),0))</f>
        <v>#VALUE!</v>
      </c>
      <c r="BD91" s="51" t="e">
        <f>-MIN(SUMPRODUCT(--($E$9:$E$28&lt;=BD$33),--($B$9:$B$28=$J$65),--($F$9:$F$28&gt;=BD$33),--($C$9:$C$28=$AW91),$H$9:$H$28,Q$9:Q$28),VLOOKUP($AW91,'6. Patients'!$C$44:$AQ$73,COLUMNS('6. Patients'!$C$9:M$9),0))</f>
        <v>#VALUE!</v>
      </c>
      <c r="BE91" s="51" t="e">
        <f>-MIN(SUMPRODUCT(--($E$9:$E$28&lt;=BE$33),--($B$9:$B$28=$J$65),--($F$9:$F$28&gt;=BE$33),--($C$9:$C$28=$AW91),$H$9:$H$28,R$9:R$28),VLOOKUP($AW91,'6. Patients'!$C$44:$AQ$73,COLUMNS('6. Patients'!$C$9:N$9),0))</f>
        <v>#VALUE!</v>
      </c>
      <c r="BF91" s="51" t="e">
        <f>-MIN(SUMPRODUCT(--($E$9:$E$28&lt;=BF$33),--($B$9:$B$28=$J$65),--($F$9:$F$28&gt;=BF$33),--($C$9:$C$28=$AW91),$H$9:$H$28,S$9:S$28),VLOOKUP($AW91,'6. Patients'!$C$44:$AQ$73,COLUMNS('6. Patients'!$C$9:O$9),0))</f>
        <v>#VALUE!</v>
      </c>
      <c r="BG91" s="51" t="e">
        <f>-MIN(SUMPRODUCT(--($E$9:$E$28&lt;=BG$33),--($B$9:$B$28=$J$65),--($F$9:$F$28&gt;=BG$33),--($C$9:$C$28=$AW91),$H$9:$H$28,T$9:T$28),VLOOKUP($AW91,'6. Patients'!$C$44:$AQ$73,COLUMNS('6. Patients'!$C$9:P$9),0))</f>
        <v>#VALUE!</v>
      </c>
      <c r="BH91" s="51" t="e">
        <f>-MIN(SUMPRODUCT(--($E$9:$E$28&lt;=BH$33),--($B$9:$B$28=$J$65),--($F$9:$F$28&gt;=BH$33),--($C$9:$C$28=$AW91),$H$9:$H$28,U$9:U$28),VLOOKUP($AW91,'6. Patients'!$C$44:$AQ$73,COLUMNS('6. Patients'!$C$9:Q$9),0))</f>
        <v>#VALUE!</v>
      </c>
      <c r="BI91" s="51" t="e">
        <f>-MIN(SUMPRODUCT(--($E$9:$E$28&lt;=BI$33),--($B$9:$B$28=$J$65),--($F$9:$F$28&gt;=BI$33),--($C$9:$C$28=$AW91),$H$9:$H$28,V$9:V$28),VLOOKUP($AW91,'6. Patients'!$C$44:$AQ$73,COLUMNS('6. Patients'!$C$9:R$9),0))</f>
        <v>#VALUE!</v>
      </c>
      <c r="BJ91" s="51" t="e">
        <f>-MIN(SUMPRODUCT(--($E$9:$E$28&lt;=BJ$33),--($B$9:$B$28=$J$65),--($F$9:$F$28&gt;=BJ$33),--($C$9:$C$28=$AW91),$H$9:$H$28,W$9:W$28),VLOOKUP($AW91,'6. Patients'!$C$44:$AQ$73,COLUMNS('6. Patients'!$C$9:S$9),0))</f>
        <v>#VALUE!</v>
      </c>
      <c r="BK91" s="51" t="e">
        <f>-MIN(SUMPRODUCT(--($E$9:$E$28&lt;=BK$33),--($B$9:$B$28=$J$65),--($F$9:$F$28&gt;=BK$33),--($C$9:$C$28=$AW91),$H$9:$H$28,X$9:X$28),VLOOKUP($AW91,'6. Patients'!$C$44:$AQ$73,COLUMNS('6. Patients'!$C$9:T$9),0))</f>
        <v>#VALUE!</v>
      </c>
      <c r="BL91" s="51" t="e">
        <f>-MIN(SUMPRODUCT(--($E$9:$E$28&lt;=BL$33),--($B$9:$B$28=$J$65),--($F$9:$F$28&gt;=BL$33),--($C$9:$C$28=$AW91),$H$9:$H$28,Y$9:Y$28),VLOOKUP($AW91,'6. Patients'!$C$44:$AQ$73,COLUMNS('6. Patients'!$C$9:U$9),0))</f>
        <v>#VALUE!</v>
      </c>
      <c r="BM91" s="51" t="e">
        <f>-MIN(SUMPRODUCT(--($E$9:$E$28&lt;=BM$33),--($B$9:$B$28=$J$65),--($F$9:$F$28&gt;=BM$33),--($C$9:$C$28=$AW91),$H$9:$H$28,Z$9:Z$28),VLOOKUP($AW91,'6. Patients'!$C$44:$AQ$73,COLUMNS('6. Patients'!$C$9:V$9),0))</f>
        <v>#VALUE!</v>
      </c>
      <c r="BN91" s="51" t="e">
        <f>-MIN(SUMPRODUCT(--($E$9:$E$28&lt;=BN$33),--($B$9:$B$28=$J$65),--($F$9:$F$28&gt;=BN$33),--($C$9:$C$28=$AW91),$H$9:$H$28,AA$9:AA$28),VLOOKUP($AW91,'6. Patients'!$C$44:$AQ$73,COLUMNS('6. Patients'!$C$9:W$9),0))</f>
        <v>#VALUE!</v>
      </c>
      <c r="BO91" s="51" t="e">
        <f>-MIN(SUMPRODUCT(--($E$9:$E$28&lt;=BO$33),--($B$9:$B$28=$J$65),--($F$9:$F$28&gt;=BO$33),--($C$9:$C$28=$AW91),$H$9:$H$28,AB$9:AB$28),VLOOKUP($AW91,'6. Patients'!$C$44:$AQ$73,COLUMNS('6. Patients'!$C$9:X$9),0))</f>
        <v>#VALUE!</v>
      </c>
      <c r="BP91" s="51" t="e">
        <f>-MIN(SUMPRODUCT(--($E$9:$E$28&lt;=BP$33),--($B$9:$B$28=$J$65),--($F$9:$F$28&gt;=BP$33),--($C$9:$C$28=$AW91),$H$9:$H$28,AC$9:AC$28),VLOOKUP($AW91,'6. Patients'!$C$44:$AQ$73,COLUMNS('6. Patients'!$C$9:Y$9),0))</f>
        <v>#VALUE!</v>
      </c>
      <c r="BQ91" s="51" t="e">
        <f>-MIN(SUMPRODUCT(--($E$9:$E$28&lt;=BQ$33),--($B$9:$B$28=$J$65),--($F$9:$F$28&gt;=BQ$33),--($C$9:$C$28=$AW91),$H$9:$H$28,AD$9:AD$28),VLOOKUP($AW91,'6. Patients'!$C$44:$AQ$73,COLUMNS('6. Patients'!$C$9:Z$9),0))</f>
        <v>#VALUE!</v>
      </c>
      <c r="BR91" s="51" t="e">
        <f>-MIN(SUMPRODUCT(--($E$9:$E$28&lt;=BR$33),--($B$9:$B$28=$J$65),--($F$9:$F$28&gt;=BR$33),--($C$9:$C$28=$AW91),$H$9:$H$28,AE$9:AE$28),VLOOKUP($AW91,'6. Patients'!$C$44:$AQ$73,COLUMNS('6. Patients'!$C$9:AA$9),0))</f>
        <v>#VALUE!</v>
      </c>
      <c r="BS91" s="51" t="e">
        <f>-MIN(SUMPRODUCT(--($E$9:$E$28&lt;=BS$33),--($B$9:$B$28=$J$65),--($F$9:$F$28&gt;=BS$33),--($C$9:$C$28=$AW91),$H$9:$H$28,AF$9:AF$28),VLOOKUP($AW91,'6. Patients'!$C$44:$AQ$73,COLUMNS('6. Patients'!$C$9:AB$9),0))</f>
        <v>#VALUE!</v>
      </c>
      <c r="BT91" s="51" t="e">
        <f>-MIN(SUMPRODUCT(--($E$9:$E$28&lt;=BT$33),--($B$9:$B$28=$J$65),--($F$9:$F$28&gt;=BT$33),--($C$9:$C$28=$AW91),$H$9:$H$28,AG$9:AG$28),VLOOKUP($AW91,'6. Patients'!$C$44:$AQ$73,COLUMNS('6. Patients'!$C$9:AC$9),0))</f>
        <v>#VALUE!</v>
      </c>
      <c r="BU91" s="51" t="e">
        <f>-MIN(SUMPRODUCT(--($E$9:$E$28&lt;=BU$33),--($B$9:$B$28=$J$65),--($F$9:$F$28&gt;=BU$33),--($C$9:$C$28=$AW91),$H$9:$H$28,AH$9:AH$28),VLOOKUP($AW91,'6. Patients'!$C$44:$AQ$73,COLUMNS('6. Patients'!$C$9:AD$9),0))</f>
        <v>#VALUE!</v>
      </c>
      <c r="BV91" s="51" t="e">
        <f>-MIN(SUMPRODUCT(--($E$9:$E$28&lt;=BV$33),--($B$9:$B$28=$J$65),--($F$9:$F$28&gt;=BV$33),--($C$9:$C$28=$AW91),$H$9:$H$28,AI$9:AI$28),VLOOKUP($AW91,'6. Patients'!$C$44:$AQ$73,COLUMNS('6. Patients'!$C$9:AE$9),0))</f>
        <v>#VALUE!</v>
      </c>
      <c r="BW91" s="51" t="e">
        <f>-MIN(SUMPRODUCT(--($E$9:$E$28&lt;=BW$33),--($B$9:$B$28=$J$65),--($F$9:$F$28&gt;=BW$33),--($C$9:$C$28=$AW91),$H$9:$H$28,AJ$9:AJ$28),VLOOKUP($AW91,'6. Patients'!$C$44:$AQ$73,COLUMNS('6. Patients'!$C$9:AF$9),0))</f>
        <v>#VALUE!</v>
      </c>
      <c r="BX91" s="51" t="e">
        <f>-MIN(SUMPRODUCT(--($E$9:$E$28&lt;=BX$33),--($B$9:$B$28=$J$65),--($F$9:$F$28&gt;=BX$33),--($C$9:$C$28=$AW91),$H$9:$H$28,AK$9:AK$28),VLOOKUP($AW91,'6. Patients'!$C$44:$AQ$73,COLUMNS('6. Patients'!$C$9:AG$9),0))</f>
        <v>#VALUE!</v>
      </c>
      <c r="BY91" s="51" t="e">
        <f>-MIN(SUMPRODUCT(--($E$9:$E$28&lt;=BY$33),--($B$9:$B$28=$J$65),--($F$9:$F$28&gt;=BY$33),--($C$9:$C$28=$AW91),$H$9:$H$28,AL$9:AL$28),VLOOKUP($AW91,'6. Patients'!$C$44:$AQ$73,COLUMNS('6. Patients'!$C$9:AH$9),0))</f>
        <v>#VALUE!</v>
      </c>
      <c r="BZ91" s="51" t="e">
        <f>-MIN(SUMPRODUCT(--($E$9:$E$28&lt;=BZ$33),--($B$9:$B$28=$J$65),--($F$9:$F$28&gt;=BZ$33),--($C$9:$C$28=$AW91),$H$9:$H$28,AM$9:AM$28),VLOOKUP($AW91,'6. Patients'!$C$44:$AQ$73,COLUMNS('6. Patients'!$C$9:AI$9),0))</f>
        <v>#VALUE!</v>
      </c>
      <c r="CA91" s="51" t="e">
        <f>-MIN(SUMPRODUCT(--($E$9:$E$28&lt;=CA$33),--($B$9:$B$28=$J$65),--($F$9:$F$28&gt;=CA$33),--($C$9:$C$28=$AW91),$H$9:$H$28,AN$9:AN$28),VLOOKUP($AW91,'6. Patients'!$C$44:$AQ$73,COLUMNS('6. Patients'!$C$9:AJ$9),0))</f>
        <v>#VALUE!</v>
      </c>
      <c r="CB91" s="51" t="e">
        <f>-MIN(SUMPRODUCT(--($E$9:$E$28&lt;=CB$33),--($B$9:$B$28=$J$65),--($F$9:$F$28&gt;=CB$33),--($C$9:$C$28=$AW91),$H$9:$H$28,AO$9:AO$28),VLOOKUP($AW91,'6. Patients'!$C$44:$AQ$73,COLUMNS('6. Patients'!$C$9:AK$9),0))</f>
        <v>#VALUE!</v>
      </c>
      <c r="CC91" s="51" t="e">
        <f>-MIN(SUMPRODUCT(--($E$9:$E$28&lt;=CC$33),--($B$9:$B$28=$J$65),--($F$9:$F$28&gt;=CC$33),--($C$9:$C$28=$AW91),$H$9:$H$28,AP$9:AP$28),VLOOKUP($AW91,'6. Patients'!$C$44:$AQ$73,COLUMNS('6. Patients'!$C$9:AL$9),0))</f>
        <v>#VALUE!</v>
      </c>
      <c r="CD91" s="51" t="e">
        <f>-MIN(SUMPRODUCT(--($E$9:$E$28&lt;=CD$33),--($B$9:$B$28=$J$65),--($F$9:$F$28&gt;=CD$33),--($C$9:$C$28=$AW91),$H$9:$H$28,AQ$9:AQ$28),VLOOKUP($AW91,'6. Patients'!$C$44:$AQ$73,COLUMNS('6. Patients'!$C$9:AM$9),0))</f>
        <v>#VALUE!</v>
      </c>
      <c r="CE91" s="51" t="e">
        <f>-MIN(SUMPRODUCT(--($E$9:$E$28&lt;=CE$33),--($B$9:$B$28=$J$65),--($F$9:$F$28&gt;=CE$33),--($C$9:$C$28=$AW91),$H$9:$H$28,AR$9:AR$28),VLOOKUP($AW91,'6. Patients'!$C$44:$AQ$73,COLUMNS('6. Patients'!$C$9:AN$9),0))</f>
        <v>#VALUE!</v>
      </c>
      <c r="CF91" s="51" t="e">
        <f>-MIN(SUMPRODUCT(--($E$9:$E$28&lt;=CF$33),--($B$9:$B$28=$J$65),--($F$9:$F$28&gt;=CF$33),--($C$9:$C$28=$AW91),$H$9:$H$28,AS$9:AS$28),VLOOKUP($AW91,'6. Patients'!$C$44:$AQ$73,COLUMNS('6. Patients'!$C$9:AO$9),0))</f>
        <v>#VALUE!</v>
      </c>
      <c r="CG91" s="51" t="e">
        <f>-MIN(SUMPRODUCT(--($E$9:$E$28&lt;=CG$33),--($B$9:$B$28=$J$65),--($F$9:$F$28&gt;=CG$33),--($C$9:$C$28=$AW91),$H$9:$H$28,AT$9:AT$28),VLOOKUP($AW91,'6. Patients'!$C$44:$AQ$73,COLUMNS('6. Patients'!$C$9:AP$9),0))</f>
        <v>#VALUE!</v>
      </c>
      <c r="CI91" s="5" t="str">
        <f t="shared" si="123"/>
        <v/>
      </c>
      <c r="CJ91" s="51">
        <f t="shared" si="124"/>
        <v>0</v>
      </c>
      <c r="CK91" s="51">
        <f t="shared" si="125"/>
        <v>0</v>
      </c>
      <c r="CL91" s="51">
        <f t="shared" si="126"/>
        <v>0</v>
      </c>
      <c r="CM91" s="51">
        <f t="shared" si="127"/>
        <v>0</v>
      </c>
      <c r="CN91" s="51">
        <f t="shared" si="128"/>
        <v>0</v>
      </c>
      <c r="CO91" s="51">
        <f t="shared" si="129"/>
        <v>0</v>
      </c>
      <c r="CP91" s="51">
        <f t="shared" si="130"/>
        <v>0</v>
      </c>
      <c r="CQ91" s="51">
        <f t="shared" si="131"/>
        <v>0</v>
      </c>
      <c r="CR91" s="51">
        <f t="shared" si="132"/>
        <v>0</v>
      </c>
      <c r="CS91" s="51">
        <f t="shared" si="133"/>
        <v>0</v>
      </c>
      <c r="CT91" s="51">
        <f t="shared" si="134"/>
        <v>0</v>
      </c>
      <c r="CU91" s="51">
        <f t="shared" si="135"/>
        <v>0</v>
      </c>
      <c r="CV91" s="51">
        <f t="shared" si="136"/>
        <v>0</v>
      </c>
      <c r="CW91" s="51">
        <f t="shared" si="137"/>
        <v>0</v>
      </c>
      <c r="CX91" s="51">
        <f t="shared" si="138"/>
        <v>0</v>
      </c>
      <c r="CY91" s="51">
        <f t="shared" si="139"/>
        <v>0</v>
      </c>
      <c r="CZ91" s="51">
        <f t="shared" si="140"/>
        <v>0</v>
      </c>
      <c r="DA91" s="51">
        <f t="shared" si="141"/>
        <v>0</v>
      </c>
      <c r="DB91" s="51">
        <f t="shared" si="142"/>
        <v>0</v>
      </c>
      <c r="DC91" s="51">
        <f t="shared" si="143"/>
        <v>0</v>
      </c>
      <c r="DD91" s="51">
        <f t="shared" si="144"/>
        <v>0</v>
      </c>
      <c r="DE91" s="51">
        <f t="shared" si="145"/>
        <v>0</v>
      </c>
      <c r="DF91" s="51">
        <f t="shared" si="146"/>
        <v>0</v>
      </c>
      <c r="DG91" s="51">
        <f t="shared" si="147"/>
        <v>0</v>
      </c>
      <c r="DH91" s="51">
        <f t="shared" si="148"/>
        <v>0</v>
      </c>
      <c r="DI91" s="51">
        <f t="shared" si="149"/>
        <v>0</v>
      </c>
      <c r="DJ91" s="51">
        <f t="shared" si="150"/>
        <v>0</v>
      </c>
      <c r="DK91" s="51">
        <f t="shared" si="151"/>
        <v>0</v>
      </c>
      <c r="DL91" s="51">
        <f t="shared" si="152"/>
        <v>0</v>
      </c>
      <c r="DM91" s="51">
        <f t="shared" si="153"/>
        <v>0</v>
      </c>
      <c r="DN91" s="51">
        <f t="shared" si="154"/>
        <v>0</v>
      </c>
      <c r="DO91" s="51">
        <f t="shared" si="155"/>
        <v>0</v>
      </c>
      <c r="DP91" s="51">
        <f t="shared" si="156"/>
        <v>0</v>
      </c>
      <c r="DQ91" s="51">
        <f t="shared" si="157"/>
        <v>0</v>
      </c>
      <c r="DR91" s="51">
        <f t="shared" si="158"/>
        <v>0</v>
      </c>
      <c r="DS91" s="51">
        <f t="shared" si="159"/>
        <v>0</v>
      </c>
    </row>
    <row r="92" spans="10:123" x14ac:dyDescent="0.3">
      <c r="J92" s="5" t="str">
        <f>'6. Patients'!C70</f>
        <v/>
      </c>
      <c r="K92" s="5"/>
      <c r="L92" s="99">
        <f t="shared" si="86"/>
        <v>0</v>
      </c>
      <c r="M92" s="99" t="e">
        <f t="shared" si="87"/>
        <v>#VALUE!</v>
      </c>
      <c r="N92" s="99" t="e">
        <f t="shared" si="88"/>
        <v>#VALUE!</v>
      </c>
      <c r="O92" s="99" t="e">
        <f t="shared" si="89"/>
        <v>#VALUE!</v>
      </c>
      <c r="P92" s="99" t="e">
        <f t="shared" si="90"/>
        <v>#VALUE!</v>
      </c>
      <c r="Q92" s="99" t="e">
        <f t="shared" si="91"/>
        <v>#VALUE!</v>
      </c>
      <c r="R92" s="99" t="e">
        <f t="shared" si="92"/>
        <v>#VALUE!</v>
      </c>
      <c r="S92" s="99" t="e">
        <f t="shared" si="93"/>
        <v>#VALUE!</v>
      </c>
      <c r="T92" s="99" t="e">
        <f t="shared" si="94"/>
        <v>#VALUE!</v>
      </c>
      <c r="U92" s="99" t="e">
        <f t="shared" si="95"/>
        <v>#VALUE!</v>
      </c>
      <c r="V92" s="99" t="e">
        <f t="shared" si="96"/>
        <v>#VALUE!</v>
      </c>
      <c r="W92" s="99" t="e">
        <f t="shared" si="97"/>
        <v>#VALUE!</v>
      </c>
      <c r="X92" s="99" t="e">
        <f t="shared" si="98"/>
        <v>#VALUE!</v>
      </c>
      <c r="Y92" s="99" t="e">
        <f t="shared" si="99"/>
        <v>#VALUE!</v>
      </c>
      <c r="Z92" s="99" t="e">
        <f t="shared" si="100"/>
        <v>#VALUE!</v>
      </c>
      <c r="AA92" s="99" t="e">
        <f t="shared" si="101"/>
        <v>#VALUE!</v>
      </c>
      <c r="AB92" s="99" t="e">
        <f t="shared" si="102"/>
        <v>#VALUE!</v>
      </c>
      <c r="AC92" s="99" t="e">
        <f t="shared" si="103"/>
        <v>#VALUE!</v>
      </c>
      <c r="AD92" s="99" t="e">
        <f t="shared" si="104"/>
        <v>#VALUE!</v>
      </c>
      <c r="AE92" s="99" t="e">
        <f t="shared" si="105"/>
        <v>#VALUE!</v>
      </c>
      <c r="AF92" s="99" t="e">
        <f t="shared" si="106"/>
        <v>#VALUE!</v>
      </c>
      <c r="AG92" s="99" t="e">
        <f t="shared" si="107"/>
        <v>#VALUE!</v>
      </c>
      <c r="AH92" s="99" t="e">
        <f t="shared" si="108"/>
        <v>#VALUE!</v>
      </c>
      <c r="AI92" s="99" t="e">
        <f t="shared" si="109"/>
        <v>#VALUE!</v>
      </c>
      <c r="AJ92" s="99" t="e">
        <f t="shared" si="110"/>
        <v>#VALUE!</v>
      </c>
      <c r="AK92" s="99" t="e">
        <f t="shared" si="111"/>
        <v>#VALUE!</v>
      </c>
      <c r="AL92" s="99" t="e">
        <f t="shared" si="112"/>
        <v>#VALUE!</v>
      </c>
      <c r="AM92" s="99" t="e">
        <f t="shared" si="113"/>
        <v>#VALUE!</v>
      </c>
      <c r="AN92" s="99" t="e">
        <f t="shared" si="114"/>
        <v>#VALUE!</v>
      </c>
      <c r="AO92" s="99" t="e">
        <f t="shared" si="115"/>
        <v>#VALUE!</v>
      </c>
      <c r="AP92" s="99" t="e">
        <f t="shared" si="116"/>
        <v>#VALUE!</v>
      </c>
      <c r="AQ92" s="99" t="e">
        <f t="shared" si="117"/>
        <v>#VALUE!</v>
      </c>
      <c r="AR92" s="99" t="e">
        <f t="shared" si="118"/>
        <v>#VALUE!</v>
      </c>
      <c r="AS92" s="99" t="e">
        <f t="shared" si="119"/>
        <v>#VALUE!</v>
      </c>
      <c r="AT92" s="99" t="e">
        <f t="shared" si="120"/>
        <v>#VALUE!</v>
      </c>
      <c r="AU92" s="99" t="e">
        <f t="shared" si="121"/>
        <v>#VALUE!</v>
      </c>
      <c r="AW92" s="5" t="str">
        <f t="shared" si="122"/>
        <v/>
      </c>
      <c r="AX92" s="51">
        <f>-MIN(SUMPRODUCT(--($E$9:$E$28&lt;=AX$33),--($B$9:$B$28=$J$65),--($F$9:$F$28&gt;=AX$33),--($C$9:$C$28=$AW92),$H$9:$H$28,K$9:K$28),VLOOKUP($AW92,'6. Patients'!$C$44:$AQ$73,COLUMNS('6. Patients'!$C$9:G$9),0))</f>
        <v>0</v>
      </c>
      <c r="AY92" s="51" t="e">
        <f>-MIN(SUMPRODUCT(--($E$9:$E$28&lt;=AY$33),--($B$9:$B$28=$J$65),--($F$9:$F$28&gt;=AY$33),--($C$9:$C$28=$AW92),$H$9:$H$28,L$9:L$28),VLOOKUP($AW92,'6. Patients'!$C$44:$AQ$73,COLUMNS('6. Patients'!$C$9:H$9),0))</f>
        <v>#VALUE!</v>
      </c>
      <c r="AZ92" s="51" t="e">
        <f>-MIN(SUMPRODUCT(--($E$9:$E$28&lt;=AZ$33),--($B$9:$B$28=$J$65),--($F$9:$F$28&gt;=AZ$33),--($C$9:$C$28=$AW92),$H$9:$H$28,M$9:M$28),VLOOKUP($AW92,'6. Patients'!$C$44:$AQ$73,COLUMNS('6. Patients'!$C$9:I$9),0))</f>
        <v>#VALUE!</v>
      </c>
      <c r="BA92" s="51" t="e">
        <f>-MIN(SUMPRODUCT(--($E$9:$E$28&lt;=BA$33),--($B$9:$B$28=$J$65),--($F$9:$F$28&gt;=BA$33),--($C$9:$C$28=$AW92),$H$9:$H$28,N$9:N$28),VLOOKUP($AW92,'6. Patients'!$C$44:$AQ$73,COLUMNS('6. Patients'!$C$9:J$9),0))</f>
        <v>#VALUE!</v>
      </c>
      <c r="BB92" s="51" t="e">
        <f>-MIN(SUMPRODUCT(--($E$9:$E$28&lt;=BB$33),--($B$9:$B$28=$J$65),--($F$9:$F$28&gt;=BB$33),--($C$9:$C$28=$AW92),$H$9:$H$28,O$9:O$28),VLOOKUP($AW92,'6. Patients'!$C$44:$AQ$73,COLUMNS('6. Patients'!$C$9:K$9),0))</f>
        <v>#VALUE!</v>
      </c>
      <c r="BC92" s="51" t="e">
        <f>-MIN(SUMPRODUCT(--($E$9:$E$28&lt;=BC$33),--($B$9:$B$28=$J$65),--($F$9:$F$28&gt;=BC$33),--($C$9:$C$28=$AW92),$H$9:$H$28,P$9:P$28),VLOOKUP($AW92,'6. Patients'!$C$44:$AQ$73,COLUMNS('6. Patients'!$C$9:L$9),0))</f>
        <v>#VALUE!</v>
      </c>
      <c r="BD92" s="51" t="e">
        <f>-MIN(SUMPRODUCT(--($E$9:$E$28&lt;=BD$33),--($B$9:$B$28=$J$65),--($F$9:$F$28&gt;=BD$33),--($C$9:$C$28=$AW92),$H$9:$H$28,Q$9:Q$28),VLOOKUP($AW92,'6. Patients'!$C$44:$AQ$73,COLUMNS('6. Patients'!$C$9:M$9),0))</f>
        <v>#VALUE!</v>
      </c>
      <c r="BE92" s="51" t="e">
        <f>-MIN(SUMPRODUCT(--($E$9:$E$28&lt;=BE$33),--($B$9:$B$28=$J$65),--($F$9:$F$28&gt;=BE$33),--($C$9:$C$28=$AW92),$H$9:$H$28,R$9:R$28),VLOOKUP($AW92,'6. Patients'!$C$44:$AQ$73,COLUMNS('6. Patients'!$C$9:N$9),0))</f>
        <v>#VALUE!</v>
      </c>
      <c r="BF92" s="51" t="e">
        <f>-MIN(SUMPRODUCT(--($E$9:$E$28&lt;=BF$33),--($B$9:$B$28=$J$65),--($F$9:$F$28&gt;=BF$33),--($C$9:$C$28=$AW92),$H$9:$H$28,S$9:S$28),VLOOKUP($AW92,'6. Patients'!$C$44:$AQ$73,COLUMNS('6. Patients'!$C$9:O$9),0))</f>
        <v>#VALUE!</v>
      </c>
      <c r="BG92" s="51" t="e">
        <f>-MIN(SUMPRODUCT(--($E$9:$E$28&lt;=BG$33),--($B$9:$B$28=$J$65),--($F$9:$F$28&gt;=BG$33),--($C$9:$C$28=$AW92),$H$9:$H$28,T$9:T$28),VLOOKUP($AW92,'6. Patients'!$C$44:$AQ$73,COLUMNS('6. Patients'!$C$9:P$9),0))</f>
        <v>#VALUE!</v>
      </c>
      <c r="BH92" s="51" t="e">
        <f>-MIN(SUMPRODUCT(--($E$9:$E$28&lt;=BH$33),--($B$9:$B$28=$J$65),--($F$9:$F$28&gt;=BH$33),--($C$9:$C$28=$AW92),$H$9:$H$28,U$9:U$28),VLOOKUP($AW92,'6. Patients'!$C$44:$AQ$73,COLUMNS('6. Patients'!$C$9:Q$9),0))</f>
        <v>#VALUE!</v>
      </c>
      <c r="BI92" s="51" t="e">
        <f>-MIN(SUMPRODUCT(--($E$9:$E$28&lt;=BI$33),--($B$9:$B$28=$J$65),--($F$9:$F$28&gt;=BI$33),--($C$9:$C$28=$AW92),$H$9:$H$28,V$9:V$28),VLOOKUP($AW92,'6. Patients'!$C$44:$AQ$73,COLUMNS('6. Patients'!$C$9:R$9),0))</f>
        <v>#VALUE!</v>
      </c>
      <c r="BJ92" s="51" t="e">
        <f>-MIN(SUMPRODUCT(--($E$9:$E$28&lt;=BJ$33),--($B$9:$B$28=$J$65),--($F$9:$F$28&gt;=BJ$33),--($C$9:$C$28=$AW92),$H$9:$H$28,W$9:W$28),VLOOKUP($AW92,'6. Patients'!$C$44:$AQ$73,COLUMNS('6. Patients'!$C$9:S$9),0))</f>
        <v>#VALUE!</v>
      </c>
      <c r="BK92" s="51" t="e">
        <f>-MIN(SUMPRODUCT(--($E$9:$E$28&lt;=BK$33),--($B$9:$B$28=$J$65),--($F$9:$F$28&gt;=BK$33),--($C$9:$C$28=$AW92),$H$9:$H$28,X$9:X$28),VLOOKUP($AW92,'6. Patients'!$C$44:$AQ$73,COLUMNS('6. Patients'!$C$9:T$9),0))</f>
        <v>#VALUE!</v>
      </c>
      <c r="BL92" s="51" t="e">
        <f>-MIN(SUMPRODUCT(--($E$9:$E$28&lt;=BL$33),--($B$9:$B$28=$J$65),--($F$9:$F$28&gt;=BL$33),--($C$9:$C$28=$AW92),$H$9:$H$28,Y$9:Y$28),VLOOKUP($AW92,'6. Patients'!$C$44:$AQ$73,COLUMNS('6. Patients'!$C$9:U$9),0))</f>
        <v>#VALUE!</v>
      </c>
      <c r="BM92" s="51" t="e">
        <f>-MIN(SUMPRODUCT(--($E$9:$E$28&lt;=BM$33),--($B$9:$B$28=$J$65),--($F$9:$F$28&gt;=BM$33),--($C$9:$C$28=$AW92),$H$9:$H$28,Z$9:Z$28),VLOOKUP($AW92,'6. Patients'!$C$44:$AQ$73,COLUMNS('6. Patients'!$C$9:V$9),0))</f>
        <v>#VALUE!</v>
      </c>
      <c r="BN92" s="51" t="e">
        <f>-MIN(SUMPRODUCT(--($E$9:$E$28&lt;=BN$33),--($B$9:$B$28=$J$65),--($F$9:$F$28&gt;=BN$33),--($C$9:$C$28=$AW92),$H$9:$H$28,AA$9:AA$28),VLOOKUP($AW92,'6. Patients'!$C$44:$AQ$73,COLUMNS('6. Patients'!$C$9:W$9),0))</f>
        <v>#VALUE!</v>
      </c>
      <c r="BO92" s="51" t="e">
        <f>-MIN(SUMPRODUCT(--($E$9:$E$28&lt;=BO$33),--($B$9:$B$28=$J$65),--($F$9:$F$28&gt;=BO$33),--($C$9:$C$28=$AW92),$H$9:$H$28,AB$9:AB$28),VLOOKUP($AW92,'6. Patients'!$C$44:$AQ$73,COLUMNS('6. Patients'!$C$9:X$9),0))</f>
        <v>#VALUE!</v>
      </c>
      <c r="BP92" s="51" t="e">
        <f>-MIN(SUMPRODUCT(--($E$9:$E$28&lt;=BP$33),--($B$9:$B$28=$J$65),--($F$9:$F$28&gt;=BP$33),--($C$9:$C$28=$AW92),$H$9:$H$28,AC$9:AC$28),VLOOKUP($AW92,'6. Patients'!$C$44:$AQ$73,COLUMNS('6. Patients'!$C$9:Y$9),0))</f>
        <v>#VALUE!</v>
      </c>
      <c r="BQ92" s="51" t="e">
        <f>-MIN(SUMPRODUCT(--($E$9:$E$28&lt;=BQ$33),--($B$9:$B$28=$J$65),--($F$9:$F$28&gt;=BQ$33),--($C$9:$C$28=$AW92),$H$9:$H$28,AD$9:AD$28),VLOOKUP($AW92,'6. Patients'!$C$44:$AQ$73,COLUMNS('6. Patients'!$C$9:Z$9),0))</f>
        <v>#VALUE!</v>
      </c>
      <c r="BR92" s="51" t="e">
        <f>-MIN(SUMPRODUCT(--($E$9:$E$28&lt;=BR$33),--($B$9:$B$28=$J$65),--($F$9:$F$28&gt;=BR$33),--($C$9:$C$28=$AW92),$H$9:$H$28,AE$9:AE$28),VLOOKUP($AW92,'6. Patients'!$C$44:$AQ$73,COLUMNS('6. Patients'!$C$9:AA$9),0))</f>
        <v>#VALUE!</v>
      </c>
      <c r="BS92" s="51" t="e">
        <f>-MIN(SUMPRODUCT(--($E$9:$E$28&lt;=BS$33),--($B$9:$B$28=$J$65),--($F$9:$F$28&gt;=BS$33),--($C$9:$C$28=$AW92),$H$9:$H$28,AF$9:AF$28),VLOOKUP($AW92,'6. Patients'!$C$44:$AQ$73,COLUMNS('6. Patients'!$C$9:AB$9),0))</f>
        <v>#VALUE!</v>
      </c>
      <c r="BT92" s="51" t="e">
        <f>-MIN(SUMPRODUCT(--($E$9:$E$28&lt;=BT$33),--($B$9:$B$28=$J$65),--($F$9:$F$28&gt;=BT$33),--($C$9:$C$28=$AW92),$H$9:$H$28,AG$9:AG$28),VLOOKUP($AW92,'6. Patients'!$C$44:$AQ$73,COLUMNS('6. Patients'!$C$9:AC$9),0))</f>
        <v>#VALUE!</v>
      </c>
      <c r="BU92" s="51" t="e">
        <f>-MIN(SUMPRODUCT(--($E$9:$E$28&lt;=BU$33),--($B$9:$B$28=$J$65),--($F$9:$F$28&gt;=BU$33),--($C$9:$C$28=$AW92),$H$9:$H$28,AH$9:AH$28),VLOOKUP($AW92,'6. Patients'!$C$44:$AQ$73,COLUMNS('6. Patients'!$C$9:AD$9),0))</f>
        <v>#VALUE!</v>
      </c>
      <c r="BV92" s="51" t="e">
        <f>-MIN(SUMPRODUCT(--($E$9:$E$28&lt;=BV$33),--($B$9:$B$28=$J$65),--($F$9:$F$28&gt;=BV$33),--($C$9:$C$28=$AW92),$H$9:$H$28,AI$9:AI$28),VLOOKUP($AW92,'6. Patients'!$C$44:$AQ$73,COLUMNS('6. Patients'!$C$9:AE$9),0))</f>
        <v>#VALUE!</v>
      </c>
      <c r="BW92" s="51" t="e">
        <f>-MIN(SUMPRODUCT(--($E$9:$E$28&lt;=BW$33),--($B$9:$B$28=$J$65),--($F$9:$F$28&gt;=BW$33),--($C$9:$C$28=$AW92),$H$9:$H$28,AJ$9:AJ$28),VLOOKUP($AW92,'6. Patients'!$C$44:$AQ$73,COLUMNS('6. Patients'!$C$9:AF$9),0))</f>
        <v>#VALUE!</v>
      </c>
      <c r="BX92" s="51" t="e">
        <f>-MIN(SUMPRODUCT(--($E$9:$E$28&lt;=BX$33),--($B$9:$B$28=$J$65),--($F$9:$F$28&gt;=BX$33),--($C$9:$C$28=$AW92),$H$9:$H$28,AK$9:AK$28),VLOOKUP($AW92,'6. Patients'!$C$44:$AQ$73,COLUMNS('6. Patients'!$C$9:AG$9),0))</f>
        <v>#VALUE!</v>
      </c>
      <c r="BY92" s="51" t="e">
        <f>-MIN(SUMPRODUCT(--($E$9:$E$28&lt;=BY$33),--($B$9:$B$28=$J$65),--($F$9:$F$28&gt;=BY$33),--($C$9:$C$28=$AW92),$H$9:$H$28,AL$9:AL$28),VLOOKUP($AW92,'6. Patients'!$C$44:$AQ$73,COLUMNS('6. Patients'!$C$9:AH$9),0))</f>
        <v>#VALUE!</v>
      </c>
      <c r="BZ92" s="51" t="e">
        <f>-MIN(SUMPRODUCT(--($E$9:$E$28&lt;=BZ$33),--($B$9:$B$28=$J$65),--($F$9:$F$28&gt;=BZ$33),--($C$9:$C$28=$AW92),$H$9:$H$28,AM$9:AM$28),VLOOKUP($AW92,'6. Patients'!$C$44:$AQ$73,COLUMNS('6. Patients'!$C$9:AI$9),0))</f>
        <v>#VALUE!</v>
      </c>
      <c r="CA92" s="51" t="e">
        <f>-MIN(SUMPRODUCT(--($E$9:$E$28&lt;=CA$33),--($B$9:$B$28=$J$65),--($F$9:$F$28&gt;=CA$33),--($C$9:$C$28=$AW92),$H$9:$H$28,AN$9:AN$28),VLOOKUP($AW92,'6. Patients'!$C$44:$AQ$73,COLUMNS('6. Patients'!$C$9:AJ$9),0))</f>
        <v>#VALUE!</v>
      </c>
      <c r="CB92" s="51" t="e">
        <f>-MIN(SUMPRODUCT(--($E$9:$E$28&lt;=CB$33),--($B$9:$B$28=$J$65),--($F$9:$F$28&gt;=CB$33),--($C$9:$C$28=$AW92),$H$9:$H$28,AO$9:AO$28),VLOOKUP($AW92,'6. Patients'!$C$44:$AQ$73,COLUMNS('6. Patients'!$C$9:AK$9),0))</f>
        <v>#VALUE!</v>
      </c>
      <c r="CC92" s="51" t="e">
        <f>-MIN(SUMPRODUCT(--($E$9:$E$28&lt;=CC$33),--($B$9:$B$28=$J$65),--($F$9:$F$28&gt;=CC$33),--($C$9:$C$28=$AW92),$H$9:$H$28,AP$9:AP$28),VLOOKUP($AW92,'6. Patients'!$C$44:$AQ$73,COLUMNS('6. Patients'!$C$9:AL$9),0))</f>
        <v>#VALUE!</v>
      </c>
      <c r="CD92" s="51" t="e">
        <f>-MIN(SUMPRODUCT(--($E$9:$E$28&lt;=CD$33),--($B$9:$B$28=$J$65),--($F$9:$F$28&gt;=CD$33),--($C$9:$C$28=$AW92),$H$9:$H$28,AQ$9:AQ$28),VLOOKUP($AW92,'6. Patients'!$C$44:$AQ$73,COLUMNS('6. Patients'!$C$9:AM$9),0))</f>
        <v>#VALUE!</v>
      </c>
      <c r="CE92" s="51" t="e">
        <f>-MIN(SUMPRODUCT(--($E$9:$E$28&lt;=CE$33),--($B$9:$B$28=$J$65),--($F$9:$F$28&gt;=CE$33),--($C$9:$C$28=$AW92),$H$9:$H$28,AR$9:AR$28),VLOOKUP($AW92,'6. Patients'!$C$44:$AQ$73,COLUMNS('6. Patients'!$C$9:AN$9),0))</f>
        <v>#VALUE!</v>
      </c>
      <c r="CF92" s="51" t="e">
        <f>-MIN(SUMPRODUCT(--($E$9:$E$28&lt;=CF$33),--($B$9:$B$28=$J$65),--($F$9:$F$28&gt;=CF$33),--($C$9:$C$28=$AW92),$H$9:$H$28,AS$9:AS$28),VLOOKUP($AW92,'6. Patients'!$C$44:$AQ$73,COLUMNS('6. Patients'!$C$9:AO$9),0))</f>
        <v>#VALUE!</v>
      </c>
      <c r="CG92" s="51" t="e">
        <f>-MIN(SUMPRODUCT(--($E$9:$E$28&lt;=CG$33),--($B$9:$B$28=$J$65),--($F$9:$F$28&gt;=CG$33),--($C$9:$C$28=$AW92),$H$9:$H$28,AT$9:AT$28),VLOOKUP($AW92,'6. Patients'!$C$44:$AQ$73,COLUMNS('6. Patients'!$C$9:AP$9),0))</f>
        <v>#VALUE!</v>
      </c>
      <c r="CI92" s="5" t="str">
        <f t="shared" si="123"/>
        <v/>
      </c>
      <c r="CJ92" s="51">
        <f t="shared" si="124"/>
        <v>0</v>
      </c>
      <c r="CK92" s="51">
        <f t="shared" si="125"/>
        <v>0</v>
      </c>
      <c r="CL92" s="51">
        <f t="shared" si="126"/>
        <v>0</v>
      </c>
      <c r="CM92" s="51">
        <f t="shared" si="127"/>
        <v>0</v>
      </c>
      <c r="CN92" s="51">
        <f t="shared" si="128"/>
        <v>0</v>
      </c>
      <c r="CO92" s="51">
        <f t="shared" si="129"/>
        <v>0</v>
      </c>
      <c r="CP92" s="51">
        <f t="shared" si="130"/>
        <v>0</v>
      </c>
      <c r="CQ92" s="51">
        <f t="shared" si="131"/>
        <v>0</v>
      </c>
      <c r="CR92" s="51">
        <f t="shared" si="132"/>
        <v>0</v>
      </c>
      <c r="CS92" s="51">
        <f t="shared" si="133"/>
        <v>0</v>
      </c>
      <c r="CT92" s="51">
        <f t="shared" si="134"/>
        <v>0</v>
      </c>
      <c r="CU92" s="51">
        <f t="shared" si="135"/>
        <v>0</v>
      </c>
      <c r="CV92" s="51">
        <f t="shared" si="136"/>
        <v>0</v>
      </c>
      <c r="CW92" s="51">
        <f t="shared" si="137"/>
        <v>0</v>
      </c>
      <c r="CX92" s="51">
        <f t="shared" si="138"/>
        <v>0</v>
      </c>
      <c r="CY92" s="51">
        <f t="shared" si="139"/>
        <v>0</v>
      </c>
      <c r="CZ92" s="51">
        <f t="shared" si="140"/>
        <v>0</v>
      </c>
      <c r="DA92" s="51">
        <f t="shared" si="141"/>
        <v>0</v>
      </c>
      <c r="DB92" s="51">
        <f t="shared" si="142"/>
        <v>0</v>
      </c>
      <c r="DC92" s="51">
        <f t="shared" si="143"/>
        <v>0</v>
      </c>
      <c r="DD92" s="51">
        <f t="shared" si="144"/>
        <v>0</v>
      </c>
      <c r="DE92" s="51">
        <f t="shared" si="145"/>
        <v>0</v>
      </c>
      <c r="DF92" s="51">
        <f t="shared" si="146"/>
        <v>0</v>
      </c>
      <c r="DG92" s="51">
        <f t="shared" si="147"/>
        <v>0</v>
      </c>
      <c r="DH92" s="51">
        <f t="shared" si="148"/>
        <v>0</v>
      </c>
      <c r="DI92" s="51">
        <f t="shared" si="149"/>
        <v>0</v>
      </c>
      <c r="DJ92" s="51">
        <f t="shared" si="150"/>
        <v>0</v>
      </c>
      <c r="DK92" s="51">
        <f t="shared" si="151"/>
        <v>0</v>
      </c>
      <c r="DL92" s="51">
        <f t="shared" si="152"/>
        <v>0</v>
      </c>
      <c r="DM92" s="51">
        <f t="shared" si="153"/>
        <v>0</v>
      </c>
      <c r="DN92" s="51">
        <f t="shared" si="154"/>
        <v>0</v>
      </c>
      <c r="DO92" s="51">
        <f t="shared" si="155"/>
        <v>0</v>
      </c>
      <c r="DP92" s="51">
        <f t="shared" si="156"/>
        <v>0</v>
      </c>
      <c r="DQ92" s="51">
        <f t="shared" si="157"/>
        <v>0</v>
      </c>
      <c r="DR92" s="51">
        <f t="shared" si="158"/>
        <v>0</v>
      </c>
      <c r="DS92" s="51">
        <f t="shared" si="159"/>
        <v>0</v>
      </c>
    </row>
    <row r="93" spans="10:123" x14ac:dyDescent="0.3">
      <c r="J93" s="5" t="str">
        <f>'6. Patients'!C71</f>
        <v/>
      </c>
      <c r="K93" s="5"/>
      <c r="L93" s="99">
        <f t="shared" si="86"/>
        <v>0</v>
      </c>
      <c r="M93" s="99" t="e">
        <f t="shared" si="87"/>
        <v>#VALUE!</v>
      </c>
      <c r="N93" s="99" t="e">
        <f t="shared" si="88"/>
        <v>#VALUE!</v>
      </c>
      <c r="O93" s="99" t="e">
        <f t="shared" si="89"/>
        <v>#VALUE!</v>
      </c>
      <c r="P93" s="99" t="e">
        <f t="shared" si="90"/>
        <v>#VALUE!</v>
      </c>
      <c r="Q93" s="99" t="e">
        <f t="shared" si="91"/>
        <v>#VALUE!</v>
      </c>
      <c r="R93" s="99" t="e">
        <f t="shared" si="92"/>
        <v>#VALUE!</v>
      </c>
      <c r="S93" s="99" t="e">
        <f t="shared" si="93"/>
        <v>#VALUE!</v>
      </c>
      <c r="T93" s="99" t="e">
        <f t="shared" si="94"/>
        <v>#VALUE!</v>
      </c>
      <c r="U93" s="99" t="e">
        <f t="shared" si="95"/>
        <v>#VALUE!</v>
      </c>
      <c r="V93" s="99" t="e">
        <f t="shared" si="96"/>
        <v>#VALUE!</v>
      </c>
      <c r="W93" s="99" t="e">
        <f t="shared" si="97"/>
        <v>#VALUE!</v>
      </c>
      <c r="X93" s="99" t="e">
        <f t="shared" si="98"/>
        <v>#VALUE!</v>
      </c>
      <c r="Y93" s="99" t="e">
        <f t="shared" si="99"/>
        <v>#VALUE!</v>
      </c>
      <c r="Z93" s="99" t="e">
        <f t="shared" si="100"/>
        <v>#VALUE!</v>
      </c>
      <c r="AA93" s="99" t="e">
        <f t="shared" si="101"/>
        <v>#VALUE!</v>
      </c>
      <c r="AB93" s="99" t="e">
        <f t="shared" si="102"/>
        <v>#VALUE!</v>
      </c>
      <c r="AC93" s="99" t="e">
        <f t="shared" si="103"/>
        <v>#VALUE!</v>
      </c>
      <c r="AD93" s="99" t="e">
        <f t="shared" si="104"/>
        <v>#VALUE!</v>
      </c>
      <c r="AE93" s="99" t="e">
        <f t="shared" si="105"/>
        <v>#VALUE!</v>
      </c>
      <c r="AF93" s="99" t="e">
        <f t="shared" si="106"/>
        <v>#VALUE!</v>
      </c>
      <c r="AG93" s="99" t="e">
        <f t="shared" si="107"/>
        <v>#VALUE!</v>
      </c>
      <c r="AH93" s="99" t="e">
        <f t="shared" si="108"/>
        <v>#VALUE!</v>
      </c>
      <c r="AI93" s="99" t="e">
        <f t="shared" si="109"/>
        <v>#VALUE!</v>
      </c>
      <c r="AJ93" s="99" t="e">
        <f t="shared" si="110"/>
        <v>#VALUE!</v>
      </c>
      <c r="AK93" s="99" t="e">
        <f t="shared" si="111"/>
        <v>#VALUE!</v>
      </c>
      <c r="AL93" s="99" t="e">
        <f t="shared" si="112"/>
        <v>#VALUE!</v>
      </c>
      <c r="AM93" s="99" t="e">
        <f t="shared" si="113"/>
        <v>#VALUE!</v>
      </c>
      <c r="AN93" s="99" t="e">
        <f t="shared" si="114"/>
        <v>#VALUE!</v>
      </c>
      <c r="AO93" s="99" t="e">
        <f t="shared" si="115"/>
        <v>#VALUE!</v>
      </c>
      <c r="AP93" s="99" t="e">
        <f t="shared" si="116"/>
        <v>#VALUE!</v>
      </c>
      <c r="AQ93" s="99" t="e">
        <f t="shared" si="117"/>
        <v>#VALUE!</v>
      </c>
      <c r="AR93" s="99" t="e">
        <f t="shared" si="118"/>
        <v>#VALUE!</v>
      </c>
      <c r="AS93" s="99" t="e">
        <f t="shared" si="119"/>
        <v>#VALUE!</v>
      </c>
      <c r="AT93" s="99" t="e">
        <f t="shared" si="120"/>
        <v>#VALUE!</v>
      </c>
      <c r="AU93" s="99" t="e">
        <f t="shared" si="121"/>
        <v>#VALUE!</v>
      </c>
      <c r="AW93" s="5" t="str">
        <f t="shared" si="122"/>
        <v/>
      </c>
      <c r="AX93" s="51">
        <f>-MIN(SUMPRODUCT(--($E$9:$E$28&lt;=AX$33),--($B$9:$B$28=$J$65),--($F$9:$F$28&gt;=AX$33),--($C$9:$C$28=$AW93),$H$9:$H$28,K$9:K$28),VLOOKUP($AW93,'6. Patients'!$C$44:$AQ$73,COLUMNS('6. Patients'!$C$9:G$9),0))</f>
        <v>0</v>
      </c>
      <c r="AY93" s="51" t="e">
        <f>-MIN(SUMPRODUCT(--($E$9:$E$28&lt;=AY$33),--($B$9:$B$28=$J$65),--($F$9:$F$28&gt;=AY$33),--($C$9:$C$28=$AW93),$H$9:$H$28,L$9:L$28),VLOOKUP($AW93,'6. Patients'!$C$44:$AQ$73,COLUMNS('6. Patients'!$C$9:H$9),0))</f>
        <v>#VALUE!</v>
      </c>
      <c r="AZ93" s="51" t="e">
        <f>-MIN(SUMPRODUCT(--($E$9:$E$28&lt;=AZ$33),--($B$9:$B$28=$J$65),--($F$9:$F$28&gt;=AZ$33),--($C$9:$C$28=$AW93),$H$9:$H$28,M$9:M$28),VLOOKUP($AW93,'6. Patients'!$C$44:$AQ$73,COLUMNS('6. Patients'!$C$9:I$9),0))</f>
        <v>#VALUE!</v>
      </c>
      <c r="BA93" s="51" t="e">
        <f>-MIN(SUMPRODUCT(--($E$9:$E$28&lt;=BA$33),--($B$9:$B$28=$J$65),--($F$9:$F$28&gt;=BA$33),--($C$9:$C$28=$AW93),$H$9:$H$28,N$9:N$28),VLOOKUP($AW93,'6. Patients'!$C$44:$AQ$73,COLUMNS('6. Patients'!$C$9:J$9),0))</f>
        <v>#VALUE!</v>
      </c>
      <c r="BB93" s="51" t="e">
        <f>-MIN(SUMPRODUCT(--($E$9:$E$28&lt;=BB$33),--($B$9:$B$28=$J$65),--($F$9:$F$28&gt;=BB$33),--($C$9:$C$28=$AW93),$H$9:$H$28,O$9:O$28),VLOOKUP($AW93,'6. Patients'!$C$44:$AQ$73,COLUMNS('6. Patients'!$C$9:K$9),0))</f>
        <v>#VALUE!</v>
      </c>
      <c r="BC93" s="51" t="e">
        <f>-MIN(SUMPRODUCT(--($E$9:$E$28&lt;=BC$33),--($B$9:$B$28=$J$65),--($F$9:$F$28&gt;=BC$33),--($C$9:$C$28=$AW93),$H$9:$H$28,P$9:P$28),VLOOKUP($AW93,'6. Patients'!$C$44:$AQ$73,COLUMNS('6. Patients'!$C$9:L$9),0))</f>
        <v>#VALUE!</v>
      </c>
      <c r="BD93" s="51" t="e">
        <f>-MIN(SUMPRODUCT(--($E$9:$E$28&lt;=BD$33),--($B$9:$B$28=$J$65),--($F$9:$F$28&gt;=BD$33),--($C$9:$C$28=$AW93),$H$9:$H$28,Q$9:Q$28),VLOOKUP($AW93,'6. Patients'!$C$44:$AQ$73,COLUMNS('6. Patients'!$C$9:M$9),0))</f>
        <v>#VALUE!</v>
      </c>
      <c r="BE93" s="51" t="e">
        <f>-MIN(SUMPRODUCT(--($E$9:$E$28&lt;=BE$33),--($B$9:$B$28=$J$65),--($F$9:$F$28&gt;=BE$33),--($C$9:$C$28=$AW93),$H$9:$H$28,R$9:R$28),VLOOKUP($AW93,'6. Patients'!$C$44:$AQ$73,COLUMNS('6. Patients'!$C$9:N$9),0))</f>
        <v>#VALUE!</v>
      </c>
      <c r="BF93" s="51" t="e">
        <f>-MIN(SUMPRODUCT(--($E$9:$E$28&lt;=BF$33),--($B$9:$B$28=$J$65),--($F$9:$F$28&gt;=BF$33),--($C$9:$C$28=$AW93),$H$9:$H$28,S$9:S$28),VLOOKUP($AW93,'6. Patients'!$C$44:$AQ$73,COLUMNS('6. Patients'!$C$9:O$9),0))</f>
        <v>#VALUE!</v>
      </c>
      <c r="BG93" s="51" t="e">
        <f>-MIN(SUMPRODUCT(--($E$9:$E$28&lt;=BG$33),--($B$9:$B$28=$J$65),--($F$9:$F$28&gt;=BG$33),--($C$9:$C$28=$AW93),$H$9:$H$28,T$9:T$28),VLOOKUP($AW93,'6. Patients'!$C$44:$AQ$73,COLUMNS('6. Patients'!$C$9:P$9),0))</f>
        <v>#VALUE!</v>
      </c>
      <c r="BH93" s="51" t="e">
        <f>-MIN(SUMPRODUCT(--($E$9:$E$28&lt;=BH$33),--($B$9:$B$28=$J$65),--($F$9:$F$28&gt;=BH$33),--($C$9:$C$28=$AW93),$H$9:$H$28,U$9:U$28),VLOOKUP($AW93,'6. Patients'!$C$44:$AQ$73,COLUMNS('6. Patients'!$C$9:Q$9),0))</f>
        <v>#VALUE!</v>
      </c>
      <c r="BI93" s="51" t="e">
        <f>-MIN(SUMPRODUCT(--($E$9:$E$28&lt;=BI$33),--($B$9:$B$28=$J$65),--($F$9:$F$28&gt;=BI$33),--($C$9:$C$28=$AW93),$H$9:$H$28,V$9:V$28),VLOOKUP($AW93,'6. Patients'!$C$44:$AQ$73,COLUMNS('6. Patients'!$C$9:R$9),0))</f>
        <v>#VALUE!</v>
      </c>
      <c r="BJ93" s="51" t="e">
        <f>-MIN(SUMPRODUCT(--($E$9:$E$28&lt;=BJ$33),--($B$9:$B$28=$J$65),--($F$9:$F$28&gt;=BJ$33),--($C$9:$C$28=$AW93),$H$9:$H$28,W$9:W$28),VLOOKUP($AW93,'6. Patients'!$C$44:$AQ$73,COLUMNS('6. Patients'!$C$9:S$9),0))</f>
        <v>#VALUE!</v>
      </c>
      <c r="BK93" s="51" t="e">
        <f>-MIN(SUMPRODUCT(--($E$9:$E$28&lt;=BK$33),--($B$9:$B$28=$J$65),--($F$9:$F$28&gt;=BK$33),--($C$9:$C$28=$AW93),$H$9:$H$28,X$9:X$28),VLOOKUP($AW93,'6. Patients'!$C$44:$AQ$73,COLUMNS('6. Patients'!$C$9:T$9),0))</f>
        <v>#VALUE!</v>
      </c>
      <c r="BL93" s="51" t="e">
        <f>-MIN(SUMPRODUCT(--($E$9:$E$28&lt;=BL$33),--($B$9:$B$28=$J$65),--($F$9:$F$28&gt;=BL$33),--($C$9:$C$28=$AW93),$H$9:$H$28,Y$9:Y$28),VLOOKUP($AW93,'6. Patients'!$C$44:$AQ$73,COLUMNS('6. Patients'!$C$9:U$9),0))</f>
        <v>#VALUE!</v>
      </c>
      <c r="BM93" s="51" t="e">
        <f>-MIN(SUMPRODUCT(--($E$9:$E$28&lt;=BM$33),--($B$9:$B$28=$J$65),--($F$9:$F$28&gt;=BM$33),--($C$9:$C$28=$AW93),$H$9:$H$28,Z$9:Z$28),VLOOKUP($AW93,'6. Patients'!$C$44:$AQ$73,COLUMNS('6. Patients'!$C$9:V$9),0))</f>
        <v>#VALUE!</v>
      </c>
      <c r="BN93" s="51" t="e">
        <f>-MIN(SUMPRODUCT(--($E$9:$E$28&lt;=BN$33),--($B$9:$B$28=$J$65),--($F$9:$F$28&gt;=BN$33),--($C$9:$C$28=$AW93),$H$9:$H$28,AA$9:AA$28),VLOOKUP($AW93,'6. Patients'!$C$44:$AQ$73,COLUMNS('6. Patients'!$C$9:W$9),0))</f>
        <v>#VALUE!</v>
      </c>
      <c r="BO93" s="51" t="e">
        <f>-MIN(SUMPRODUCT(--($E$9:$E$28&lt;=BO$33),--($B$9:$B$28=$J$65),--($F$9:$F$28&gt;=BO$33),--($C$9:$C$28=$AW93),$H$9:$H$28,AB$9:AB$28),VLOOKUP($AW93,'6. Patients'!$C$44:$AQ$73,COLUMNS('6. Patients'!$C$9:X$9),0))</f>
        <v>#VALUE!</v>
      </c>
      <c r="BP93" s="51" t="e">
        <f>-MIN(SUMPRODUCT(--($E$9:$E$28&lt;=BP$33),--($B$9:$B$28=$J$65),--($F$9:$F$28&gt;=BP$33),--($C$9:$C$28=$AW93),$H$9:$H$28,AC$9:AC$28),VLOOKUP($AW93,'6. Patients'!$C$44:$AQ$73,COLUMNS('6. Patients'!$C$9:Y$9),0))</f>
        <v>#VALUE!</v>
      </c>
      <c r="BQ93" s="51" t="e">
        <f>-MIN(SUMPRODUCT(--($E$9:$E$28&lt;=BQ$33),--($B$9:$B$28=$J$65),--($F$9:$F$28&gt;=BQ$33),--($C$9:$C$28=$AW93),$H$9:$H$28,AD$9:AD$28),VLOOKUP($AW93,'6. Patients'!$C$44:$AQ$73,COLUMNS('6. Patients'!$C$9:Z$9),0))</f>
        <v>#VALUE!</v>
      </c>
      <c r="BR93" s="51" t="e">
        <f>-MIN(SUMPRODUCT(--($E$9:$E$28&lt;=BR$33),--($B$9:$B$28=$J$65),--($F$9:$F$28&gt;=BR$33),--($C$9:$C$28=$AW93),$H$9:$H$28,AE$9:AE$28),VLOOKUP($AW93,'6. Patients'!$C$44:$AQ$73,COLUMNS('6. Patients'!$C$9:AA$9),0))</f>
        <v>#VALUE!</v>
      </c>
      <c r="BS93" s="51" t="e">
        <f>-MIN(SUMPRODUCT(--($E$9:$E$28&lt;=BS$33),--($B$9:$B$28=$J$65),--($F$9:$F$28&gt;=BS$33),--($C$9:$C$28=$AW93),$H$9:$H$28,AF$9:AF$28),VLOOKUP($AW93,'6. Patients'!$C$44:$AQ$73,COLUMNS('6. Patients'!$C$9:AB$9),0))</f>
        <v>#VALUE!</v>
      </c>
      <c r="BT93" s="51" t="e">
        <f>-MIN(SUMPRODUCT(--($E$9:$E$28&lt;=BT$33),--($B$9:$B$28=$J$65),--($F$9:$F$28&gt;=BT$33),--($C$9:$C$28=$AW93),$H$9:$H$28,AG$9:AG$28),VLOOKUP($AW93,'6. Patients'!$C$44:$AQ$73,COLUMNS('6. Patients'!$C$9:AC$9),0))</f>
        <v>#VALUE!</v>
      </c>
      <c r="BU93" s="51" t="e">
        <f>-MIN(SUMPRODUCT(--($E$9:$E$28&lt;=BU$33),--($B$9:$B$28=$J$65),--($F$9:$F$28&gt;=BU$33),--($C$9:$C$28=$AW93),$H$9:$H$28,AH$9:AH$28),VLOOKUP($AW93,'6. Patients'!$C$44:$AQ$73,COLUMNS('6. Patients'!$C$9:AD$9),0))</f>
        <v>#VALUE!</v>
      </c>
      <c r="BV93" s="51" t="e">
        <f>-MIN(SUMPRODUCT(--($E$9:$E$28&lt;=BV$33),--($B$9:$B$28=$J$65),--($F$9:$F$28&gt;=BV$33),--($C$9:$C$28=$AW93),$H$9:$H$28,AI$9:AI$28),VLOOKUP($AW93,'6. Patients'!$C$44:$AQ$73,COLUMNS('6. Patients'!$C$9:AE$9),0))</f>
        <v>#VALUE!</v>
      </c>
      <c r="BW93" s="51" t="e">
        <f>-MIN(SUMPRODUCT(--($E$9:$E$28&lt;=BW$33),--($B$9:$B$28=$J$65),--($F$9:$F$28&gt;=BW$33),--($C$9:$C$28=$AW93),$H$9:$H$28,AJ$9:AJ$28),VLOOKUP($AW93,'6. Patients'!$C$44:$AQ$73,COLUMNS('6. Patients'!$C$9:AF$9),0))</f>
        <v>#VALUE!</v>
      </c>
      <c r="BX93" s="51" t="e">
        <f>-MIN(SUMPRODUCT(--($E$9:$E$28&lt;=BX$33),--($B$9:$B$28=$J$65),--($F$9:$F$28&gt;=BX$33),--($C$9:$C$28=$AW93),$H$9:$H$28,AK$9:AK$28),VLOOKUP($AW93,'6. Patients'!$C$44:$AQ$73,COLUMNS('6. Patients'!$C$9:AG$9),0))</f>
        <v>#VALUE!</v>
      </c>
      <c r="BY93" s="51" t="e">
        <f>-MIN(SUMPRODUCT(--($E$9:$E$28&lt;=BY$33),--($B$9:$B$28=$J$65),--($F$9:$F$28&gt;=BY$33),--($C$9:$C$28=$AW93),$H$9:$H$28,AL$9:AL$28),VLOOKUP($AW93,'6. Patients'!$C$44:$AQ$73,COLUMNS('6. Patients'!$C$9:AH$9),0))</f>
        <v>#VALUE!</v>
      </c>
      <c r="BZ93" s="51" t="e">
        <f>-MIN(SUMPRODUCT(--($E$9:$E$28&lt;=BZ$33),--($B$9:$B$28=$J$65),--($F$9:$F$28&gt;=BZ$33),--($C$9:$C$28=$AW93),$H$9:$H$28,AM$9:AM$28),VLOOKUP($AW93,'6. Patients'!$C$44:$AQ$73,COLUMNS('6. Patients'!$C$9:AI$9),0))</f>
        <v>#VALUE!</v>
      </c>
      <c r="CA93" s="51" t="e">
        <f>-MIN(SUMPRODUCT(--($E$9:$E$28&lt;=CA$33),--($B$9:$B$28=$J$65),--($F$9:$F$28&gt;=CA$33),--($C$9:$C$28=$AW93),$H$9:$H$28,AN$9:AN$28),VLOOKUP($AW93,'6. Patients'!$C$44:$AQ$73,COLUMNS('6. Patients'!$C$9:AJ$9),0))</f>
        <v>#VALUE!</v>
      </c>
      <c r="CB93" s="51" t="e">
        <f>-MIN(SUMPRODUCT(--($E$9:$E$28&lt;=CB$33),--($B$9:$B$28=$J$65),--($F$9:$F$28&gt;=CB$33),--($C$9:$C$28=$AW93),$H$9:$H$28,AO$9:AO$28),VLOOKUP($AW93,'6. Patients'!$C$44:$AQ$73,COLUMNS('6. Patients'!$C$9:AK$9),0))</f>
        <v>#VALUE!</v>
      </c>
      <c r="CC93" s="51" t="e">
        <f>-MIN(SUMPRODUCT(--($E$9:$E$28&lt;=CC$33),--($B$9:$B$28=$J$65),--($F$9:$F$28&gt;=CC$33),--($C$9:$C$28=$AW93),$H$9:$H$28,AP$9:AP$28),VLOOKUP($AW93,'6. Patients'!$C$44:$AQ$73,COLUMNS('6. Patients'!$C$9:AL$9),0))</f>
        <v>#VALUE!</v>
      </c>
      <c r="CD93" s="51" t="e">
        <f>-MIN(SUMPRODUCT(--($E$9:$E$28&lt;=CD$33),--($B$9:$B$28=$J$65),--($F$9:$F$28&gt;=CD$33),--($C$9:$C$28=$AW93),$H$9:$H$28,AQ$9:AQ$28),VLOOKUP($AW93,'6. Patients'!$C$44:$AQ$73,COLUMNS('6. Patients'!$C$9:AM$9),0))</f>
        <v>#VALUE!</v>
      </c>
      <c r="CE93" s="51" t="e">
        <f>-MIN(SUMPRODUCT(--($E$9:$E$28&lt;=CE$33),--($B$9:$B$28=$J$65),--($F$9:$F$28&gt;=CE$33),--($C$9:$C$28=$AW93),$H$9:$H$28,AR$9:AR$28),VLOOKUP($AW93,'6. Patients'!$C$44:$AQ$73,COLUMNS('6. Patients'!$C$9:AN$9),0))</f>
        <v>#VALUE!</v>
      </c>
      <c r="CF93" s="51" t="e">
        <f>-MIN(SUMPRODUCT(--($E$9:$E$28&lt;=CF$33),--($B$9:$B$28=$J$65),--($F$9:$F$28&gt;=CF$33),--($C$9:$C$28=$AW93),$H$9:$H$28,AS$9:AS$28),VLOOKUP($AW93,'6. Patients'!$C$44:$AQ$73,COLUMNS('6. Patients'!$C$9:AO$9),0))</f>
        <v>#VALUE!</v>
      </c>
      <c r="CG93" s="51" t="e">
        <f>-MIN(SUMPRODUCT(--($E$9:$E$28&lt;=CG$33),--($B$9:$B$28=$J$65),--($F$9:$F$28&gt;=CG$33),--($C$9:$C$28=$AW93),$H$9:$H$28,AT$9:AT$28),VLOOKUP($AW93,'6. Patients'!$C$44:$AQ$73,COLUMNS('6. Patients'!$C$9:AP$9),0))</f>
        <v>#VALUE!</v>
      </c>
      <c r="CI93" s="5" t="str">
        <f t="shared" si="123"/>
        <v/>
      </c>
      <c r="CJ93" s="51">
        <f t="shared" si="124"/>
        <v>0</v>
      </c>
      <c r="CK93" s="51">
        <f t="shared" si="125"/>
        <v>0</v>
      </c>
      <c r="CL93" s="51">
        <f t="shared" si="126"/>
        <v>0</v>
      </c>
      <c r="CM93" s="51">
        <f t="shared" si="127"/>
        <v>0</v>
      </c>
      <c r="CN93" s="51">
        <f t="shared" si="128"/>
        <v>0</v>
      </c>
      <c r="CO93" s="51">
        <f t="shared" si="129"/>
        <v>0</v>
      </c>
      <c r="CP93" s="51">
        <f t="shared" si="130"/>
        <v>0</v>
      </c>
      <c r="CQ93" s="51">
        <f t="shared" si="131"/>
        <v>0</v>
      </c>
      <c r="CR93" s="51">
        <f t="shared" si="132"/>
        <v>0</v>
      </c>
      <c r="CS93" s="51">
        <f t="shared" si="133"/>
        <v>0</v>
      </c>
      <c r="CT93" s="51">
        <f t="shared" si="134"/>
        <v>0</v>
      </c>
      <c r="CU93" s="51">
        <f t="shared" si="135"/>
        <v>0</v>
      </c>
      <c r="CV93" s="51">
        <f t="shared" si="136"/>
        <v>0</v>
      </c>
      <c r="CW93" s="51">
        <f t="shared" si="137"/>
        <v>0</v>
      </c>
      <c r="CX93" s="51">
        <f t="shared" si="138"/>
        <v>0</v>
      </c>
      <c r="CY93" s="51">
        <f t="shared" si="139"/>
        <v>0</v>
      </c>
      <c r="CZ93" s="51">
        <f t="shared" si="140"/>
        <v>0</v>
      </c>
      <c r="DA93" s="51">
        <f t="shared" si="141"/>
        <v>0</v>
      </c>
      <c r="DB93" s="51">
        <f t="shared" si="142"/>
        <v>0</v>
      </c>
      <c r="DC93" s="51">
        <f t="shared" si="143"/>
        <v>0</v>
      </c>
      <c r="DD93" s="51">
        <f t="shared" si="144"/>
        <v>0</v>
      </c>
      <c r="DE93" s="51">
        <f t="shared" si="145"/>
        <v>0</v>
      </c>
      <c r="DF93" s="51">
        <f t="shared" si="146"/>
        <v>0</v>
      </c>
      <c r="DG93" s="51">
        <f t="shared" si="147"/>
        <v>0</v>
      </c>
      <c r="DH93" s="51">
        <f t="shared" si="148"/>
        <v>0</v>
      </c>
      <c r="DI93" s="51">
        <f t="shared" si="149"/>
        <v>0</v>
      </c>
      <c r="DJ93" s="51">
        <f t="shared" si="150"/>
        <v>0</v>
      </c>
      <c r="DK93" s="51">
        <f t="shared" si="151"/>
        <v>0</v>
      </c>
      <c r="DL93" s="51">
        <f t="shared" si="152"/>
        <v>0</v>
      </c>
      <c r="DM93" s="51">
        <f t="shared" si="153"/>
        <v>0</v>
      </c>
      <c r="DN93" s="51">
        <f t="shared" si="154"/>
        <v>0</v>
      </c>
      <c r="DO93" s="51">
        <f t="shared" si="155"/>
        <v>0</v>
      </c>
      <c r="DP93" s="51">
        <f t="shared" si="156"/>
        <v>0</v>
      </c>
      <c r="DQ93" s="51">
        <f t="shared" si="157"/>
        <v>0</v>
      </c>
      <c r="DR93" s="51">
        <f t="shared" si="158"/>
        <v>0</v>
      </c>
      <c r="DS93" s="51">
        <f t="shared" si="159"/>
        <v>0</v>
      </c>
    </row>
    <row r="94" spans="10:123" x14ac:dyDescent="0.3">
      <c r="J94" s="5" t="str">
        <f>'6. Patients'!C72</f>
        <v/>
      </c>
      <c r="K94" s="5"/>
      <c r="L94" s="99">
        <f t="shared" si="86"/>
        <v>0</v>
      </c>
      <c r="M94" s="99" t="e">
        <f t="shared" si="87"/>
        <v>#VALUE!</v>
      </c>
      <c r="N94" s="99" t="e">
        <f t="shared" si="88"/>
        <v>#VALUE!</v>
      </c>
      <c r="O94" s="99" t="e">
        <f t="shared" si="89"/>
        <v>#VALUE!</v>
      </c>
      <c r="P94" s="99" t="e">
        <f t="shared" si="90"/>
        <v>#VALUE!</v>
      </c>
      <c r="Q94" s="99" t="e">
        <f t="shared" si="91"/>
        <v>#VALUE!</v>
      </c>
      <c r="R94" s="99" t="e">
        <f t="shared" si="92"/>
        <v>#VALUE!</v>
      </c>
      <c r="S94" s="99" t="e">
        <f t="shared" si="93"/>
        <v>#VALUE!</v>
      </c>
      <c r="T94" s="99" t="e">
        <f t="shared" si="94"/>
        <v>#VALUE!</v>
      </c>
      <c r="U94" s="99" t="e">
        <f t="shared" si="95"/>
        <v>#VALUE!</v>
      </c>
      <c r="V94" s="99" t="e">
        <f t="shared" si="96"/>
        <v>#VALUE!</v>
      </c>
      <c r="W94" s="99" t="e">
        <f t="shared" si="97"/>
        <v>#VALUE!</v>
      </c>
      <c r="X94" s="99" t="e">
        <f t="shared" si="98"/>
        <v>#VALUE!</v>
      </c>
      <c r="Y94" s="99" t="e">
        <f t="shared" si="99"/>
        <v>#VALUE!</v>
      </c>
      <c r="Z94" s="99" t="e">
        <f t="shared" si="100"/>
        <v>#VALUE!</v>
      </c>
      <c r="AA94" s="99" t="e">
        <f t="shared" si="101"/>
        <v>#VALUE!</v>
      </c>
      <c r="AB94" s="99" t="e">
        <f t="shared" si="102"/>
        <v>#VALUE!</v>
      </c>
      <c r="AC94" s="99" t="e">
        <f t="shared" si="103"/>
        <v>#VALUE!</v>
      </c>
      <c r="AD94" s="99" t="e">
        <f t="shared" si="104"/>
        <v>#VALUE!</v>
      </c>
      <c r="AE94" s="99" t="e">
        <f t="shared" si="105"/>
        <v>#VALUE!</v>
      </c>
      <c r="AF94" s="99" t="e">
        <f t="shared" si="106"/>
        <v>#VALUE!</v>
      </c>
      <c r="AG94" s="99" t="e">
        <f t="shared" si="107"/>
        <v>#VALUE!</v>
      </c>
      <c r="AH94" s="99" t="e">
        <f t="shared" si="108"/>
        <v>#VALUE!</v>
      </c>
      <c r="AI94" s="99" t="e">
        <f t="shared" si="109"/>
        <v>#VALUE!</v>
      </c>
      <c r="AJ94" s="99" t="e">
        <f t="shared" si="110"/>
        <v>#VALUE!</v>
      </c>
      <c r="AK94" s="99" t="e">
        <f t="shared" si="111"/>
        <v>#VALUE!</v>
      </c>
      <c r="AL94" s="99" t="e">
        <f t="shared" si="112"/>
        <v>#VALUE!</v>
      </c>
      <c r="AM94" s="99" t="e">
        <f t="shared" si="113"/>
        <v>#VALUE!</v>
      </c>
      <c r="AN94" s="99" t="e">
        <f t="shared" si="114"/>
        <v>#VALUE!</v>
      </c>
      <c r="AO94" s="99" t="e">
        <f t="shared" si="115"/>
        <v>#VALUE!</v>
      </c>
      <c r="AP94" s="99" t="e">
        <f t="shared" si="116"/>
        <v>#VALUE!</v>
      </c>
      <c r="AQ94" s="99" t="e">
        <f t="shared" si="117"/>
        <v>#VALUE!</v>
      </c>
      <c r="AR94" s="99" t="e">
        <f t="shared" si="118"/>
        <v>#VALUE!</v>
      </c>
      <c r="AS94" s="99" t="e">
        <f t="shared" si="119"/>
        <v>#VALUE!</v>
      </c>
      <c r="AT94" s="99" t="e">
        <f t="shared" si="120"/>
        <v>#VALUE!</v>
      </c>
      <c r="AU94" s="99" t="e">
        <f t="shared" si="121"/>
        <v>#VALUE!</v>
      </c>
      <c r="AW94" s="5" t="str">
        <f t="shared" si="122"/>
        <v/>
      </c>
      <c r="AX94" s="51">
        <f>-MIN(SUMPRODUCT(--($E$9:$E$28&lt;=AX$33),--($B$9:$B$28=$J$65),--($F$9:$F$28&gt;=AX$33),--($C$9:$C$28=$AW94),$H$9:$H$28,K$9:K$28),VLOOKUP($AW94,'6. Patients'!$C$44:$AQ$73,COLUMNS('6. Patients'!$C$9:G$9),0))</f>
        <v>0</v>
      </c>
      <c r="AY94" s="51" t="e">
        <f>-MIN(SUMPRODUCT(--($E$9:$E$28&lt;=AY$33),--($B$9:$B$28=$J$65),--($F$9:$F$28&gt;=AY$33),--($C$9:$C$28=$AW94),$H$9:$H$28,L$9:L$28),VLOOKUP($AW94,'6. Patients'!$C$44:$AQ$73,COLUMNS('6. Patients'!$C$9:H$9),0))</f>
        <v>#VALUE!</v>
      </c>
      <c r="AZ94" s="51" t="e">
        <f>-MIN(SUMPRODUCT(--($E$9:$E$28&lt;=AZ$33),--($B$9:$B$28=$J$65),--($F$9:$F$28&gt;=AZ$33),--($C$9:$C$28=$AW94),$H$9:$H$28,M$9:M$28),VLOOKUP($AW94,'6. Patients'!$C$44:$AQ$73,COLUMNS('6. Patients'!$C$9:I$9),0))</f>
        <v>#VALUE!</v>
      </c>
      <c r="BA94" s="51" t="e">
        <f>-MIN(SUMPRODUCT(--($E$9:$E$28&lt;=BA$33),--($B$9:$B$28=$J$65),--($F$9:$F$28&gt;=BA$33),--($C$9:$C$28=$AW94),$H$9:$H$28,N$9:N$28),VLOOKUP($AW94,'6. Patients'!$C$44:$AQ$73,COLUMNS('6. Patients'!$C$9:J$9),0))</f>
        <v>#VALUE!</v>
      </c>
      <c r="BB94" s="51" t="e">
        <f>-MIN(SUMPRODUCT(--($E$9:$E$28&lt;=BB$33),--($B$9:$B$28=$J$65),--($F$9:$F$28&gt;=BB$33),--($C$9:$C$28=$AW94),$H$9:$H$28,O$9:O$28),VLOOKUP($AW94,'6. Patients'!$C$44:$AQ$73,COLUMNS('6. Patients'!$C$9:K$9),0))</f>
        <v>#VALUE!</v>
      </c>
      <c r="BC94" s="51" t="e">
        <f>-MIN(SUMPRODUCT(--($E$9:$E$28&lt;=BC$33),--($B$9:$B$28=$J$65),--($F$9:$F$28&gt;=BC$33),--($C$9:$C$28=$AW94),$H$9:$H$28,P$9:P$28),VLOOKUP($AW94,'6. Patients'!$C$44:$AQ$73,COLUMNS('6. Patients'!$C$9:L$9),0))</f>
        <v>#VALUE!</v>
      </c>
      <c r="BD94" s="51" t="e">
        <f>-MIN(SUMPRODUCT(--($E$9:$E$28&lt;=BD$33),--($B$9:$B$28=$J$65),--($F$9:$F$28&gt;=BD$33),--($C$9:$C$28=$AW94),$H$9:$H$28,Q$9:Q$28),VLOOKUP($AW94,'6. Patients'!$C$44:$AQ$73,COLUMNS('6. Patients'!$C$9:M$9),0))</f>
        <v>#VALUE!</v>
      </c>
      <c r="BE94" s="51" t="e">
        <f>-MIN(SUMPRODUCT(--($E$9:$E$28&lt;=BE$33),--($B$9:$B$28=$J$65),--($F$9:$F$28&gt;=BE$33),--($C$9:$C$28=$AW94),$H$9:$H$28,R$9:R$28),VLOOKUP($AW94,'6. Patients'!$C$44:$AQ$73,COLUMNS('6. Patients'!$C$9:N$9),0))</f>
        <v>#VALUE!</v>
      </c>
      <c r="BF94" s="51" t="e">
        <f>-MIN(SUMPRODUCT(--($E$9:$E$28&lt;=BF$33),--($B$9:$B$28=$J$65),--($F$9:$F$28&gt;=BF$33),--($C$9:$C$28=$AW94),$H$9:$H$28,S$9:S$28),VLOOKUP($AW94,'6. Patients'!$C$44:$AQ$73,COLUMNS('6. Patients'!$C$9:O$9),0))</f>
        <v>#VALUE!</v>
      </c>
      <c r="BG94" s="51" t="e">
        <f>-MIN(SUMPRODUCT(--($E$9:$E$28&lt;=BG$33),--($B$9:$B$28=$J$65),--($F$9:$F$28&gt;=BG$33),--($C$9:$C$28=$AW94),$H$9:$H$28,T$9:T$28),VLOOKUP($AW94,'6. Patients'!$C$44:$AQ$73,COLUMNS('6. Patients'!$C$9:P$9),0))</f>
        <v>#VALUE!</v>
      </c>
      <c r="BH94" s="51" t="e">
        <f>-MIN(SUMPRODUCT(--($E$9:$E$28&lt;=BH$33),--($B$9:$B$28=$J$65),--($F$9:$F$28&gt;=BH$33),--($C$9:$C$28=$AW94),$H$9:$H$28,U$9:U$28),VLOOKUP($AW94,'6. Patients'!$C$44:$AQ$73,COLUMNS('6. Patients'!$C$9:Q$9),0))</f>
        <v>#VALUE!</v>
      </c>
      <c r="BI94" s="51" t="e">
        <f>-MIN(SUMPRODUCT(--($E$9:$E$28&lt;=BI$33),--($B$9:$B$28=$J$65),--($F$9:$F$28&gt;=BI$33),--($C$9:$C$28=$AW94),$H$9:$H$28,V$9:V$28),VLOOKUP($AW94,'6. Patients'!$C$44:$AQ$73,COLUMNS('6. Patients'!$C$9:R$9),0))</f>
        <v>#VALUE!</v>
      </c>
      <c r="BJ94" s="51" t="e">
        <f>-MIN(SUMPRODUCT(--($E$9:$E$28&lt;=BJ$33),--($B$9:$B$28=$J$65),--($F$9:$F$28&gt;=BJ$33),--($C$9:$C$28=$AW94),$H$9:$H$28,W$9:W$28),VLOOKUP($AW94,'6. Patients'!$C$44:$AQ$73,COLUMNS('6. Patients'!$C$9:S$9),0))</f>
        <v>#VALUE!</v>
      </c>
      <c r="BK94" s="51" t="e">
        <f>-MIN(SUMPRODUCT(--($E$9:$E$28&lt;=BK$33),--($B$9:$B$28=$J$65),--($F$9:$F$28&gt;=BK$33),--($C$9:$C$28=$AW94),$H$9:$H$28,X$9:X$28),VLOOKUP($AW94,'6. Patients'!$C$44:$AQ$73,COLUMNS('6. Patients'!$C$9:T$9),0))</f>
        <v>#VALUE!</v>
      </c>
      <c r="BL94" s="51" t="e">
        <f>-MIN(SUMPRODUCT(--($E$9:$E$28&lt;=BL$33),--($B$9:$B$28=$J$65),--($F$9:$F$28&gt;=BL$33),--($C$9:$C$28=$AW94),$H$9:$H$28,Y$9:Y$28),VLOOKUP($AW94,'6. Patients'!$C$44:$AQ$73,COLUMNS('6. Patients'!$C$9:U$9),0))</f>
        <v>#VALUE!</v>
      </c>
      <c r="BM94" s="51" t="e">
        <f>-MIN(SUMPRODUCT(--($E$9:$E$28&lt;=BM$33),--($B$9:$B$28=$J$65),--($F$9:$F$28&gt;=BM$33),--($C$9:$C$28=$AW94),$H$9:$H$28,Z$9:Z$28),VLOOKUP($AW94,'6. Patients'!$C$44:$AQ$73,COLUMNS('6. Patients'!$C$9:V$9),0))</f>
        <v>#VALUE!</v>
      </c>
      <c r="BN94" s="51" t="e">
        <f>-MIN(SUMPRODUCT(--($E$9:$E$28&lt;=BN$33),--($B$9:$B$28=$J$65),--($F$9:$F$28&gt;=BN$33),--($C$9:$C$28=$AW94),$H$9:$H$28,AA$9:AA$28),VLOOKUP($AW94,'6. Patients'!$C$44:$AQ$73,COLUMNS('6. Patients'!$C$9:W$9),0))</f>
        <v>#VALUE!</v>
      </c>
      <c r="BO94" s="51" t="e">
        <f>-MIN(SUMPRODUCT(--($E$9:$E$28&lt;=BO$33),--($B$9:$B$28=$J$65),--($F$9:$F$28&gt;=BO$33),--($C$9:$C$28=$AW94),$H$9:$H$28,AB$9:AB$28),VLOOKUP($AW94,'6. Patients'!$C$44:$AQ$73,COLUMNS('6. Patients'!$C$9:X$9),0))</f>
        <v>#VALUE!</v>
      </c>
      <c r="BP94" s="51" t="e">
        <f>-MIN(SUMPRODUCT(--($E$9:$E$28&lt;=BP$33),--($B$9:$B$28=$J$65),--($F$9:$F$28&gt;=BP$33),--($C$9:$C$28=$AW94),$H$9:$H$28,AC$9:AC$28),VLOOKUP($AW94,'6. Patients'!$C$44:$AQ$73,COLUMNS('6. Patients'!$C$9:Y$9),0))</f>
        <v>#VALUE!</v>
      </c>
      <c r="BQ94" s="51" t="e">
        <f>-MIN(SUMPRODUCT(--($E$9:$E$28&lt;=BQ$33),--($B$9:$B$28=$J$65),--($F$9:$F$28&gt;=BQ$33),--($C$9:$C$28=$AW94),$H$9:$H$28,AD$9:AD$28),VLOOKUP($AW94,'6. Patients'!$C$44:$AQ$73,COLUMNS('6. Patients'!$C$9:Z$9),0))</f>
        <v>#VALUE!</v>
      </c>
      <c r="BR94" s="51" t="e">
        <f>-MIN(SUMPRODUCT(--($E$9:$E$28&lt;=BR$33),--($B$9:$B$28=$J$65),--($F$9:$F$28&gt;=BR$33),--($C$9:$C$28=$AW94),$H$9:$H$28,AE$9:AE$28),VLOOKUP($AW94,'6. Patients'!$C$44:$AQ$73,COLUMNS('6. Patients'!$C$9:AA$9),0))</f>
        <v>#VALUE!</v>
      </c>
      <c r="BS94" s="51" t="e">
        <f>-MIN(SUMPRODUCT(--($E$9:$E$28&lt;=BS$33),--($B$9:$B$28=$J$65),--($F$9:$F$28&gt;=BS$33),--($C$9:$C$28=$AW94),$H$9:$H$28,AF$9:AF$28),VLOOKUP($AW94,'6. Patients'!$C$44:$AQ$73,COLUMNS('6. Patients'!$C$9:AB$9),0))</f>
        <v>#VALUE!</v>
      </c>
      <c r="BT94" s="51" t="e">
        <f>-MIN(SUMPRODUCT(--($E$9:$E$28&lt;=BT$33),--($B$9:$B$28=$J$65),--($F$9:$F$28&gt;=BT$33),--($C$9:$C$28=$AW94),$H$9:$H$28,AG$9:AG$28),VLOOKUP($AW94,'6. Patients'!$C$44:$AQ$73,COLUMNS('6. Patients'!$C$9:AC$9),0))</f>
        <v>#VALUE!</v>
      </c>
      <c r="BU94" s="51" t="e">
        <f>-MIN(SUMPRODUCT(--($E$9:$E$28&lt;=BU$33),--($B$9:$B$28=$J$65),--($F$9:$F$28&gt;=BU$33),--($C$9:$C$28=$AW94),$H$9:$H$28,AH$9:AH$28),VLOOKUP($AW94,'6. Patients'!$C$44:$AQ$73,COLUMNS('6. Patients'!$C$9:AD$9),0))</f>
        <v>#VALUE!</v>
      </c>
      <c r="BV94" s="51" t="e">
        <f>-MIN(SUMPRODUCT(--($E$9:$E$28&lt;=BV$33),--($B$9:$B$28=$J$65),--($F$9:$F$28&gt;=BV$33),--($C$9:$C$28=$AW94),$H$9:$H$28,AI$9:AI$28),VLOOKUP($AW94,'6. Patients'!$C$44:$AQ$73,COLUMNS('6. Patients'!$C$9:AE$9),0))</f>
        <v>#VALUE!</v>
      </c>
      <c r="BW94" s="51" t="e">
        <f>-MIN(SUMPRODUCT(--($E$9:$E$28&lt;=BW$33),--($B$9:$B$28=$J$65),--($F$9:$F$28&gt;=BW$33),--($C$9:$C$28=$AW94),$H$9:$H$28,AJ$9:AJ$28),VLOOKUP($AW94,'6. Patients'!$C$44:$AQ$73,COLUMNS('6. Patients'!$C$9:AF$9),0))</f>
        <v>#VALUE!</v>
      </c>
      <c r="BX94" s="51" t="e">
        <f>-MIN(SUMPRODUCT(--($E$9:$E$28&lt;=BX$33),--($B$9:$B$28=$J$65),--($F$9:$F$28&gt;=BX$33),--($C$9:$C$28=$AW94),$H$9:$H$28,AK$9:AK$28),VLOOKUP($AW94,'6. Patients'!$C$44:$AQ$73,COLUMNS('6. Patients'!$C$9:AG$9),0))</f>
        <v>#VALUE!</v>
      </c>
      <c r="BY94" s="51" t="e">
        <f>-MIN(SUMPRODUCT(--($E$9:$E$28&lt;=BY$33),--($B$9:$B$28=$J$65),--($F$9:$F$28&gt;=BY$33),--($C$9:$C$28=$AW94),$H$9:$H$28,AL$9:AL$28),VLOOKUP($AW94,'6. Patients'!$C$44:$AQ$73,COLUMNS('6. Patients'!$C$9:AH$9),0))</f>
        <v>#VALUE!</v>
      </c>
      <c r="BZ94" s="51" t="e">
        <f>-MIN(SUMPRODUCT(--($E$9:$E$28&lt;=BZ$33),--($B$9:$B$28=$J$65),--($F$9:$F$28&gt;=BZ$33),--($C$9:$C$28=$AW94),$H$9:$H$28,AM$9:AM$28),VLOOKUP($AW94,'6. Patients'!$C$44:$AQ$73,COLUMNS('6. Patients'!$C$9:AI$9),0))</f>
        <v>#VALUE!</v>
      </c>
      <c r="CA94" s="51" t="e">
        <f>-MIN(SUMPRODUCT(--($E$9:$E$28&lt;=CA$33),--($B$9:$B$28=$J$65),--($F$9:$F$28&gt;=CA$33),--($C$9:$C$28=$AW94),$H$9:$H$28,AN$9:AN$28),VLOOKUP($AW94,'6. Patients'!$C$44:$AQ$73,COLUMNS('6. Patients'!$C$9:AJ$9),0))</f>
        <v>#VALUE!</v>
      </c>
      <c r="CB94" s="51" t="e">
        <f>-MIN(SUMPRODUCT(--($E$9:$E$28&lt;=CB$33),--($B$9:$B$28=$J$65),--($F$9:$F$28&gt;=CB$33),--($C$9:$C$28=$AW94),$H$9:$H$28,AO$9:AO$28),VLOOKUP($AW94,'6. Patients'!$C$44:$AQ$73,COLUMNS('6. Patients'!$C$9:AK$9),0))</f>
        <v>#VALUE!</v>
      </c>
      <c r="CC94" s="51" t="e">
        <f>-MIN(SUMPRODUCT(--($E$9:$E$28&lt;=CC$33),--($B$9:$B$28=$J$65),--($F$9:$F$28&gt;=CC$33),--($C$9:$C$28=$AW94),$H$9:$H$28,AP$9:AP$28),VLOOKUP($AW94,'6. Patients'!$C$44:$AQ$73,COLUMNS('6. Patients'!$C$9:AL$9),0))</f>
        <v>#VALUE!</v>
      </c>
      <c r="CD94" s="51" t="e">
        <f>-MIN(SUMPRODUCT(--($E$9:$E$28&lt;=CD$33),--($B$9:$B$28=$J$65),--($F$9:$F$28&gt;=CD$33),--($C$9:$C$28=$AW94),$H$9:$H$28,AQ$9:AQ$28),VLOOKUP($AW94,'6. Patients'!$C$44:$AQ$73,COLUMNS('6. Patients'!$C$9:AM$9),0))</f>
        <v>#VALUE!</v>
      </c>
      <c r="CE94" s="51" t="e">
        <f>-MIN(SUMPRODUCT(--($E$9:$E$28&lt;=CE$33),--($B$9:$B$28=$J$65),--($F$9:$F$28&gt;=CE$33),--($C$9:$C$28=$AW94),$H$9:$H$28,AR$9:AR$28),VLOOKUP($AW94,'6. Patients'!$C$44:$AQ$73,COLUMNS('6. Patients'!$C$9:AN$9),0))</f>
        <v>#VALUE!</v>
      </c>
      <c r="CF94" s="51" t="e">
        <f>-MIN(SUMPRODUCT(--($E$9:$E$28&lt;=CF$33),--($B$9:$B$28=$J$65),--($F$9:$F$28&gt;=CF$33),--($C$9:$C$28=$AW94),$H$9:$H$28,AS$9:AS$28),VLOOKUP($AW94,'6. Patients'!$C$44:$AQ$73,COLUMNS('6. Patients'!$C$9:AO$9),0))</f>
        <v>#VALUE!</v>
      </c>
      <c r="CG94" s="51" t="e">
        <f>-MIN(SUMPRODUCT(--($E$9:$E$28&lt;=CG$33),--($B$9:$B$28=$J$65),--($F$9:$F$28&gt;=CG$33),--($C$9:$C$28=$AW94),$H$9:$H$28,AT$9:AT$28),VLOOKUP($AW94,'6. Patients'!$C$44:$AQ$73,COLUMNS('6. Patients'!$C$9:AP$9),0))</f>
        <v>#VALUE!</v>
      </c>
      <c r="CI94" s="5" t="str">
        <f t="shared" si="123"/>
        <v/>
      </c>
      <c r="CJ94" s="51">
        <f t="shared" si="124"/>
        <v>0</v>
      </c>
      <c r="CK94" s="51">
        <f t="shared" si="125"/>
        <v>0</v>
      </c>
      <c r="CL94" s="51">
        <f t="shared" si="126"/>
        <v>0</v>
      </c>
      <c r="CM94" s="51">
        <f t="shared" si="127"/>
        <v>0</v>
      </c>
      <c r="CN94" s="51">
        <f t="shared" si="128"/>
        <v>0</v>
      </c>
      <c r="CO94" s="51">
        <f t="shared" si="129"/>
        <v>0</v>
      </c>
      <c r="CP94" s="51">
        <f t="shared" si="130"/>
        <v>0</v>
      </c>
      <c r="CQ94" s="51">
        <f t="shared" si="131"/>
        <v>0</v>
      </c>
      <c r="CR94" s="51">
        <f t="shared" si="132"/>
        <v>0</v>
      </c>
      <c r="CS94" s="51">
        <f t="shared" si="133"/>
        <v>0</v>
      </c>
      <c r="CT94" s="51">
        <f t="shared" si="134"/>
        <v>0</v>
      </c>
      <c r="CU94" s="51">
        <f t="shared" si="135"/>
        <v>0</v>
      </c>
      <c r="CV94" s="51">
        <f t="shared" si="136"/>
        <v>0</v>
      </c>
      <c r="CW94" s="51">
        <f t="shared" si="137"/>
        <v>0</v>
      </c>
      <c r="CX94" s="51">
        <f t="shared" si="138"/>
        <v>0</v>
      </c>
      <c r="CY94" s="51">
        <f t="shared" si="139"/>
        <v>0</v>
      </c>
      <c r="CZ94" s="51">
        <f t="shared" si="140"/>
        <v>0</v>
      </c>
      <c r="DA94" s="51">
        <f t="shared" si="141"/>
        <v>0</v>
      </c>
      <c r="DB94" s="51">
        <f t="shared" si="142"/>
        <v>0</v>
      </c>
      <c r="DC94" s="51">
        <f t="shared" si="143"/>
        <v>0</v>
      </c>
      <c r="DD94" s="51">
        <f t="shared" si="144"/>
        <v>0</v>
      </c>
      <c r="DE94" s="51">
        <f t="shared" si="145"/>
        <v>0</v>
      </c>
      <c r="DF94" s="51">
        <f t="shared" si="146"/>
        <v>0</v>
      </c>
      <c r="DG94" s="51">
        <f t="shared" si="147"/>
        <v>0</v>
      </c>
      <c r="DH94" s="51">
        <f t="shared" si="148"/>
        <v>0</v>
      </c>
      <c r="DI94" s="51">
        <f t="shared" si="149"/>
        <v>0</v>
      </c>
      <c r="DJ94" s="51">
        <f t="shared" si="150"/>
        <v>0</v>
      </c>
      <c r="DK94" s="51">
        <f t="shared" si="151"/>
        <v>0</v>
      </c>
      <c r="DL94" s="51">
        <f t="shared" si="152"/>
        <v>0</v>
      </c>
      <c r="DM94" s="51">
        <f t="shared" si="153"/>
        <v>0</v>
      </c>
      <c r="DN94" s="51">
        <f t="shared" si="154"/>
        <v>0</v>
      </c>
      <c r="DO94" s="51">
        <f t="shared" si="155"/>
        <v>0</v>
      </c>
      <c r="DP94" s="51">
        <f t="shared" si="156"/>
        <v>0</v>
      </c>
      <c r="DQ94" s="51">
        <f t="shared" si="157"/>
        <v>0</v>
      </c>
      <c r="DR94" s="51">
        <f t="shared" si="158"/>
        <v>0</v>
      </c>
      <c r="DS94" s="51">
        <f t="shared" si="159"/>
        <v>0</v>
      </c>
    </row>
    <row r="95" spans="10:123" x14ac:dyDescent="0.3">
      <c r="J95" s="5" t="str">
        <f>'6. Patients'!C73</f>
        <v/>
      </c>
      <c r="K95" s="5"/>
      <c r="L95" s="99">
        <f t="shared" si="86"/>
        <v>0</v>
      </c>
      <c r="M95" s="99" t="e">
        <f t="shared" si="87"/>
        <v>#VALUE!</v>
      </c>
      <c r="N95" s="99" t="e">
        <f t="shared" si="88"/>
        <v>#VALUE!</v>
      </c>
      <c r="O95" s="99" t="e">
        <f t="shared" si="89"/>
        <v>#VALUE!</v>
      </c>
      <c r="P95" s="99" t="e">
        <f t="shared" si="90"/>
        <v>#VALUE!</v>
      </c>
      <c r="Q95" s="99" t="e">
        <f t="shared" si="91"/>
        <v>#VALUE!</v>
      </c>
      <c r="R95" s="99" t="e">
        <f t="shared" si="92"/>
        <v>#VALUE!</v>
      </c>
      <c r="S95" s="99" t="e">
        <f t="shared" si="93"/>
        <v>#VALUE!</v>
      </c>
      <c r="T95" s="99" t="e">
        <f t="shared" si="94"/>
        <v>#VALUE!</v>
      </c>
      <c r="U95" s="99" t="e">
        <f t="shared" si="95"/>
        <v>#VALUE!</v>
      </c>
      <c r="V95" s="99" t="e">
        <f t="shared" si="96"/>
        <v>#VALUE!</v>
      </c>
      <c r="W95" s="99" t="e">
        <f t="shared" si="97"/>
        <v>#VALUE!</v>
      </c>
      <c r="X95" s="99" t="e">
        <f t="shared" si="98"/>
        <v>#VALUE!</v>
      </c>
      <c r="Y95" s="99" t="e">
        <f t="shared" si="99"/>
        <v>#VALUE!</v>
      </c>
      <c r="Z95" s="99" t="e">
        <f t="shared" si="100"/>
        <v>#VALUE!</v>
      </c>
      <c r="AA95" s="99" t="e">
        <f t="shared" si="101"/>
        <v>#VALUE!</v>
      </c>
      <c r="AB95" s="99" t="e">
        <f t="shared" si="102"/>
        <v>#VALUE!</v>
      </c>
      <c r="AC95" s="99" t="e">
        <f t="shared" si="103"/>
        <v>#VALUE!</v>
      </c>
      <c r="AD95" s="99" t="e">
        <f t="shared" si="104"/>
        <v>#VALUE!</v>
      </c>
      <c r="AE95" s="99" t="e">
        <f t="shared" si="105"/>
        <v>#VALUE!</v>
      </c>
      <c r="AF95" s="99" t="e">
        <f t="shared" si="106"/>
        <v>#VALUE!</v>
      </c>
      <c r="AG95" s="99" t="e">
        <f t="shared" si="107"/>
        <v>#VALUE!</v>
      </c>
      <c r="AH95" s="99" t="e">
        <f t="shared" si="108"/>
        <v>#VALUE!</v>
      </c>
      <c r="AI95" s="99" t="e">
        <f t="shared" si="109"/>
        <v>#VALUE!</v>
      </c>
      <c r="AJ95" s="99" t="e">
        <f t="shared" si="110"/>
        <v>#VALUE!</v>
      </c>
      <c r="AK95" s="99" t="e">
        <f t="shared" si="111"/>
        <v>#VALUE!</v>
      </c>
      <c r="AL95" s="99" t="e">
        <f t="shared" si="112"/>
        <v>#VALUE!</v>
      </c>
      <c r="AM95" s="99" t="e">
        <f t="shared" si="113"/>
        <v>#VALUE!</v>
      </c>
      <c r="AN95" s="99" t="e">
        <f t="shared" si="114"/>
        <v>#VALUE!</v>
      </c>
      <c r="AO95" s="99" t="e">
        <f t="shared" si="115"/>
        <v>#VALUE!</v>
      </c>
      <c r="AP95" s="99" t="e">
        <f t="shared" si="116"/>
        <v>#VALUE!</v>
      </c>
      <c r="AQ95" s="99" t="e">
        <f t="shared" si="117"/>
        <v>#VALUE!</v>
      </c>
      <c r="AR95" s="99" t="e">
        <f t="shared" si="118"/>
        <v>#VALUE!</v>
      </c>
      <c r="AS95" s="99" t="e">
        <f t="shared" si="119"/>
        <v>#VALUE!</v>
      </c>
      <c r="AT95" s="99" t="e">
        <f t="shared" si="120"/>
        <v>#VALUE!</v>
      </c>
      <c r="AU95" s="99" t="e">
        <f t="shared" si="121"/>
        <v>#VALUE!</v>
      </c>
      <c r="AW95" s="5" t="str">
        <f t="shared" si="122"/>
        <v/>
      </c>
      <c r="AX95" s="51">
        <f>-MIN(SUMPRODUCT(--($E$9:$E$28&lt;=AX$33),--($B$9:$B$28=$J$65),--($F$9:$F$28&gt;=AX$33),--($C$9:$C$28=$AW95),$H$9:$H$28,K$9:K$28),VLOOKUP($AW95,'6. Patients'!$C$44:$AQ$73,COLUMNS('6. Patients'!$C$9:G$9),0))</f>
        <v>0</v>
      </c>
      <c r="AY95" s="51" t="e">
        <f>-MIN(SUMPRODUCT(--($E$9:$E$28&lt;=AY$33),--($B$9:$B$28=$J$65),--($F$9:$F$28&gt;=AY$33),--($C$9:$C$28=$AW95),$H$9:$H$28,L$9:L$28),VLOOKUP($AW95,'6. Patients'!$C$44:$AQ$73,COLUMNS('6. Patients'!$C$9:H$9),0))</f>
        <v>#VALUE!</v>
      </c>
      <c r="AZ95" s="51" t="e">
        <f>-MIN(SUMPRODUCT(--($E$9:$E$28&lt;=AZ$33),--($B$9:$B$28=$J$65),--($F$9:$F$28&gt;=AZ$33),--($C$9:$C$28=$AW95),$H$9:$H$28,M$9:M$28),VLOOKUP($AW95,'6. Patients'!$C$44:$AQ$73,COLUMNS('6. Patients'!$C$9:I$9),0))</f>
        <v>#VALUE!</v>
      </c>
      <c r="BA95" s="51" t="e">
        <f>-MIN(SUMPRODUCT(--($E$9:$E$28&lt;=BA$33),--($B$9:$B$28=$J$65),--($F$9:$F$28&gt;=BA$33),--($C$9:$C$28=$AW95),$H$9:$H$28,N$9:N$28),VLOOKUP($AW95,'6. Patients'!$C$44:$AQ$73,COLUMNS('6. Patients'!$C$9:J$9),0))</f>
        <v>#VALUE!</v>
      </c>
      <c r="BB95" s="51" t="e">
        <f>-MIN(SUMPRODUCT(--($E$9:$E$28&lt;=BB$33),--($B$9:$B$28=$J$65),--($F$9:$F$28&gt;=BB$33),--($C$9:$C$28=$AW95),$H$9:$H$28,O$9:O$28),VLOOKUP($AW95,'6. Patients'!$C$44:$AQ$73,COLUMNS('6. Patients'!$C$9:K$9),0))</f>
        <v>#VALUE!</v>
      </c>
      <c r="BC95" s="51" t="e">
        <f>-MIN(SUMPRODUCT(--($E$9:$E$28&lt;=BC$33),--($B$9:$B$28=$J$65),--($F$9:$F$28&gt;=BC$33),--($C$9:$C$28=$AW95),$H$9:$H$28,P$9:P$28),VLOOKUP($AW95,'6. Patients'!$C$44:$AQ$73,COLUMNS('6. Patients'!$C$9:L$9),0))</f>
        <v>#VALUE!</v>
      </c>
      <c r="BD95" s="51" t="e">
        <f>-MIN(SUMPRODUCT(--($E$9:$E$28&lt;=BD$33),--($B$9:$B$28=$J$65),--($F$9:$F$28&gt;=BD$33),--($C$9:$C$28=$AW95),$H$9:$H$28,Q$9:Q$28),VLOOKUP($AW95,'6. Patients'!$C$44:$AQ$73,COLUMNS('6. Patients'!$C$9:M$9),0))</f>
        <v>#VALUE!</v>
      </c>
      <c r="BE95" s="51" t="e">
        <f>-MIN(SUMPRODUCT(--($E$9:$E$28&lt;=BE$33),--($B$9:$B$28=$J$65),--($F$9:$F$28&gt;=BE$33),--($C$9:$C$28=$AW95),$H$9:$H$28,R$9:R$28),VLOOKUP($AW95,'6. Patients'!$C$44:$AQ$73,COLUMNS('6. Patients'!$C$9:N$9),0))</f>
        <v>#VALUE!</v>
      </c>
      <c r="BF95" s="51" t="e">
        <f>-MIN(SUMPRODUCT(--($E$9:$E$28&lt;=BF$33),--($B$9:$B$28=$J$65),--($F$9:$F$28&gt;=BF$33),--($C$9:$C$28=$AW95),$H$9:$H$28,S$9:S$28),VLOOKUP($AW95,'6. Patients'!$C$44:$AQ$73,COLUMNS('6. Patients'!$C$9:O$9),0))</f>
        <v>#VALUE!</v>
      </c>
      <c r="BG95" s="51" t="e">
        <f>-MIN(SUMPRODUCT(--($E$9:$E$28&lt;=BG$33),--($B$9:$B$28=$J$65),--($F$9:$F$28&gt;=BG$33),--($C$9:$C$28=$AW95),$H$9:$H$28,T$9:T$28),VLOOKUP($AW95,'6. Patients'!$C$44:$AQ$73,COLUMNS('6. Patients'!$C$9:P$9),0))</f>
        <v>#VALUE!</v>
      </c>
      <c r="BH95" s="51" t="e">
        <f>-MIN(SUMPRODUCT(--($E$9:$E$28&lt;=BH$33),--($B$9:$B$28=$J$65),--($F$9:$F$28&gt;=BH$33),--($C$9:$C$28=$AW95),$H$9:$H$28,U$9:U$28),VLOOKUP($AW95,'6. Patients'!$C$44:$AQ$73,COLUMNS('6. Patients'!$C$9:Q$9),0))</f>
        <v>#VALUE!</v>
      </c>
      <c r="BI95" s="51" t="e">
        <f>-MIN(SUMPRODUCT(--($E$9:$E$28&lt;=BI$33),--($B$9:$B$28=$J$65),--($F$9:$F$28&gt;=BI$33),--($C$9:$C$28=$AW95),$H$9:$H$28,V$9:V$28),VLOOKUP($AW95,'6. Patients'!$C$44:$AQ$73,COLUMNS('6. Patients'!$C$9:R$9),0))</f>
        <v>#VALUE!</v>
      </c>
      <c r="BJ95" s="51" t="e">
        <f>-MIN(SUMPRODUCT(--($E$9:$E$28&lt;=BJ$33),--($B$9:$B$28=$J$65),--($F$9:$F$28&gt;=BJ$33),--($C$9:$C$28=$AW95),$H$9:$H$28,W$9:W$28),VLOOKUP($AW95,'6. Patients'!$C$44:$AQ$73,COLUMNS('6. Patients'!$C$9:S$9),0))</f>
        <v>#VALUE!</v>
      </c>
      <c r="BK95" s="51" t="e">
        <f>-MIN(SUMPRODUCT(--($E$9:$E$28&lt;=BK$33),--($B$9:$B$28=$J$65),--($F$9:$F$28&gt;=BK$33),--($C$9:$C$28=$AW95),$H$9:$H$28,X$9:X$28),VLOOKUP($AW95,'6. Patients'!$C$44:$AQ$73,COLUMNS('6. Patients'!$C$9:T$9),0))</f>
        <v>#VALUE!</v>
      </c>
      <c r="BL95" s="51" t="e">
        <f>-MIN(SUMPRODUCT(--($E$9:$E$28&lt;=BL$33),--($B$9:$B$28=$J$65),--($F$9:$F$28&gt;=BL$33),--($C$9:$C$28=$AW95),$H$9:$H$28,Y$9:Y$28),VLOOKUP($AW95,'6. Patients'!$C$44:$AQ$73,COLUMNS('6. Patients'!$C$9:U$9),0))</f>
        <v>#VALUE!</v>
      </c>
      <c r="BM95" s="51" t="e">
        <f>-MIN(SUMPRODUCT(--($E$9:$E$28&lt;=BM$33),--($B$9:$B$28=$J$65),--($F$9:$F$28&gt;=BM$33),--($C$9:$C$28=$AW95),$H$9:$H$28,Z$9:Z$28),VLOOKUP($AW95,'6. Patients'!$C$44:$AQ$73,COLUMNS('6. Patients'!$C$9:V$9),0))</f>
        <v>#VALUE!</v>
      </c>
      <c r="BN95" s="51" t="e">
        <f>-MIN(SUMPRODUCT(--($E$9:$E$28&lt;=BN$33),--($B$9:$B$28=$J$65),--($F$9:$F$28&gt;=BN$33),--($C$9:$C$28=$AW95),$H$9:$H$28,AA$9:AA$28),VLOOKUP($AW95,'6. Patients'!$C$44:$AQ$73,COLUMNS('6. Patients'!$C$9:W$9),0))</f>
        <v>#VALUE!</v>
      </c>
      <c r="BO95" s="51" t="e">
        <f>-MIN(SUMPRODUCT(--($E$9:$E$28&lt;=BO$33),--($B$9:$B$28=$J$65),--($F$9:$F$28&gt;=BO$33),--($C$9:$C$28=$AW95),$H$9:$H$28,AB$9:AB$28),VLOOKUP($AW95,'6. Patients'!$C$44:$AQ$73,COLUMNS('6. Patients'!$C$9:X$9),0))</f>
        <v>#VALUE!</v>
      </c>
      <c r="BP95" s="51" t="e">
        <f>-MIN(SUMPRODUCT(--($E$9:$E$28&lt;=BP$33),--($B$9:$B$28=$J$65),--($F$9:$F$28&gt;=BP$33),--($C$9:$C$28=$AW95),$H$9:$H$28,AC$9:AC$28),VLOOKUP($AW95,'6. Patients'!$C$44:$AQ$73,COLUMNS('6. Patients'!$C$9:Y$9),0))</f>
        <v>#VALUE!</v>
      </c>
      <c r="BQ95" s="51" t="e">
        <f>-MIN(SUMPRODUCT(--($E$9:$E$28&lt;=BQ$33),--($B$9:$B$28=$J$65),--($F$9:$F$28&gt;=BQ$33),--($C$9:$C$28=$AW95),$H$9:$H$28,AD$9:AD$28),VLOOKUP($AW95,'6. Patients'!$C$44:$AQ$73,COLUMNS('6. Patients'!$C$9:Z$9),0))</f>
        <v>#VALUE!</v>
      </c>
      <c r="BR95" s="51" t="e">
        <f>-MIN(SUMPRODUCT(--($E$9:$E$28&lt;=BR$33),--($B$9:$B$28=$J$65),--($F$9:$F$28&gt;=BR$33),--($C$9:$C$28=$AW95),$H$9:$H$28,AE$9:AE$28),VLOOKUP($AW95,'6. Patients'!$C$44:$AQ$73,COLUMNS('6. Patients'!$C$9:AA$9),0))</f>
        <v>#VALUE!</v>
      </c>
      <c r="BS95" s="51" t="e">
        <f>-MIN(SUMPRODUCT(--($E$9:$E$28&lt;=BS$33),--($B$9:$B$28=$J$65),--($F$9:$F$28&gt;=BS$33),--($C$9:$C$28=$AW95),$H$9:$H$28,AF$9:AF$28),VLOOKUP($AW95,'6. Patients'!$C$44:$AQ$73,COLUMNS('6. Patients'!$C$9:AB$9),0))</f>
        <v>#VALUE!</v>
      </c>
      <c r="BT95" s="51" t="e">
        <f>-MIN(SUMPRODUCT(--($E$9:$E$28&lt;=BT$33),--($B$9:$B$28=$J$65),--($F$9:$F$28&gt;=BT$33),--($C$9:$C$28=$AW95),$H$9:$H$28,AG$9:AG$28),VLOOKUP($AW95,'6. Patients'!$C$44:$AQ$73,COLUMNS('6. Patients'!$C$9:AC$9),0))</f>
        <v>#VALUE!</v>
      </c>
      <c r="BU95" s="51" t="e">
        <f>-MIN(SUMPRODUCT(--($E$9:$E$28&lt;=BU$33),--($B$9:$B$28=$J$65),--($F$9:$F$28&gt;=BU$33),--($C$9:$C$28=$AW95),$H$9:$H$28,AH$9:AH$28),VLOOKUP($AW95,'6. Patients'!$C$44:$AQ$73,COLUMNS('6. Patients'!$C$9:AD$9),0))</f>
        <v>#VALUE!</v>
      </c>
      <c r="BV95" s="51" t="e">
        <f>-MIN(SUMPRODUCT(--($E$9:$E$28&lt;=BV$33),--($B$9:$B$28=$J$65),--($F$9:$F$28&gt;=BV$33),--($C$9:$C$28=$AW95),$H$9:$H$28,AI$9:AI$28),VLOOKUP($AW95,'6. Patients'!$C$44:$AQ$73,COLUMNS('6. Patients'!$C$9:AE$9),0))</f>
        <v>#VALUE!</v>
      </c>
      <c r="BW95" s="51" t="e">
        <f>-MIN(SUMPRODUCT(--($E$9:$E$28&lt;=BW$33),--($B$9:$B$28=$J$65),--($F$9:$F$28&gt;=BW$33),--($C$9:$C$28=$AW95),$H$9:$H$28,AJ$9:AJ$28),VLOOKUP($AW95,'6. Patients'!$C$44:$AQ$73,COLUMNS('6. Patients'!$C$9:AF$9),0))</f>
        <v>#VALUE!</v>
      </c>
      <c r="BX95" s="51" t="e">
        <f>-MIN(SUMPRODUCT(--($E$9:$E$28&lt;=BX$33),--($B$9:$B$28=$J$65),--($F$9:$F$28&gt;=BX$33),--($C$9:$C$28=$AW95),$H$9:$H$28,AK$9:AK$28),VLOOKUP($AW95,'6. Patients'!$C$44:$AQ$73,COLUMNS('6. Patients'!$C$9:AG$9),0))</f>
        <v>#VALUE!</v>
      </c>
      <c r="BY95" s="51" t="e">
        <f>-MIN(SUMPRODUCT(--($E$9:$E$28&lt;=BY$33),--($B$9:$B$28=$J$65),--($F$9:$F$28&gt;=BY$33),--($C$9:$C$28=$AW95),$H$9:$H$28,AL$9:AL$28),VLOOKUP($AW95,'6. Patients'!$C$44:$AQ$73,COLUMNS('6. Patients'!$C$9:AH$9),0))</f>
        <v>#VALUE!</v>
      </c>
      <c r="BZ95" s="51" t="e">
        <f>-MIN(SUMPRODUCT(--($E$9:$E$28&lt;=BZ$33),--($B$9:$B$28=$J$65),--($F$9:$F$28&gt;=BZ$33),--($C$9:$C$28=$AW95),$H$9:$H$28,AM$9:AM$28),VLOOKUP($AW95,'6. Patients'!$C$44:$AQ$73,COLUMNS('6. Patients'!$C$9:AI$9),0))</f>
        <v>#VALUE!</v>
      </c>
      <c r="CA95" s="51" t="e">
        <f>-MIN(SUMPRODUCT(--($E$9:$E$28&lt;=CA$33),--($B$9:$B$28=$J$65),--($F$9:$F$28&gt;=CA$33),--($C$9:$C$28=$AW95),$H$9:$H$28,AN$9:AN$28),VLOOKUP($AW95,'6. Patients'!$C$44:$AQ$73,COLUMNS('6. Patients'!$C$9:AJ$9),0))</f>
        <v>#VALUE!</v>
      </c>
      <c r="CB95" s="51" t="e">
        <f>-MIN(SUMPRODUCT(--($E$9:$E$28&lt;=CB$33),--($B$9:$B$28=$J$65),--($F$9:$F$28&gt;=CB$33),--($C$9:$C$28=$AW95),$H$9:$H$28,AO$9:AO$28),VLOOKUP($AW95,'6. Patients'!$C$44:$AQ$73,COLUMNS('6. Patients'!$C$9:AK$9),0))</f>
        <v>#VALUE!</v>
      </c>
      <c r="CC95" s="51" t="e">
        <f>-MIN(SUMPRODUCT(--($E$9:$E$28&lt;=CC$33),--($B$9:$B$28=$J$65),--($F$9:$F$28&gt;=CC$33),--($C$9:$C$28=$AW95),$H$9:$H$28,AP$9:AP$28),VLOOKUP($AW95,'6. Patients'!$C$44:$AQ$73,COLUMNS('6. Patients'!$C$9:AL$9),0))</f>
        <v>#VALUE!</v>
      </c>
      <c r="CD95" s="51" t="e">
        <f>-MIN(SUMPRODUCT(--($E$9:$E$28&lt;=CD$33),--($B$9:$B$28=$J$65),--($F$9:$F$28&gt;=CD$33),--($C$9:$C$28=$AW95),$H$9:$H$28,AQ$9:AQ$28),VLOOKUP($AW95,'6. Patients'!$C$44:$AQ$73,COLUMNS('6. Patients'!$C$9:AM$9),0))</f>
        <v>#VALUE!</v>
      </c>
      <c r="CE95" s="51" t="e">
        <f>-MIN(SUMPRODUCT(--($E$9:$E$28&lt;=CE$33),--($B$9:$B$28=$J$65),--($F$9:$F$28&gt;=CE$33),--($C$9:$C$28=$AW95),$H$9:$H$28,AR$9:AR$28),VLOOKUP($AW95,'6. Patients'!$C$44:$AQ$73,COLUMNS('6. Patients'!$C$9:AN$9),0))</f>
        <v>#VALUE!</v>
      </c>
      <c r="CF95" s="51" t="e">
        <f>-MIN(SUMPRODUCT(--($E$9:$E$28&lt;=CF$33),--($B$9:$B$28=$J$65),--($F$9:$F$28&gt;=CF$33),--($C$9:$C$28=$AW95),$H$9:$H$28,AS$9:AS$28),VLOOKUP($AW95,'6. Patients'!$C$44:$AQ$73,COLUMNS('6. Patients'!$C$9:AO$9),0))</f>
        <v>#VALUE!</v>
      </c>
      <c r="CG95" s="51" t="e">
        <f>-MIN(SUMPRODUCT(--($E$9:$E$28&lt;=CG$33),--($B$9:$B$28=$J$65),--($F$9:$F$28&gt;=CG$33),--($C$9:$C$28=$AW95),$H$9:$H$28,AT$9:AT$28),VLOOKUP($AW95,'6. Patients'!$C$44:$AQ$73,COLUMNS('6. Patients'!$C$9:AP$9),0))</f>
        <v>#VALUE!</v>
      </c>
      <c r="CI95" s="5" t="str">
        <f t="shared" si="123"/>
        <v/>
      </c>
      <c r="CJ95" s="51">
        <f t="shared" si="124"/>
        <v>0</v>
      </c>
      <c r="CK95" s="51">
        <f t="shared" si="125"/>
        <v>0</v>
      </c>
      <c r="CL95" s="51">
        <f t="shared" si="126"/>
        <v>0</v>
      </c>
      <c r="CM95" s="51">
        <f t="shared" si="127"/>
        <v>0</v>
      </c>
      <c r="CN95" s="51">
        <f t="shared" si="128"/>
        <v>0</v>
      </c>
      <c r="CO95" s="51">
        <f t="shared" si="129"/>
        <v>0</v>
      </c>
      <c r="CP95" s="51">
        <f t="shared" si="130"/>
        <v>0</v>
      </c>
      <c r="CQ95" s="51">
        <f t="shared" si="131"/>
        <v>0</v>
      </c>
      <c r="CR95" s="51">
        <f t="shared" si="132"/>
        <v>0</v>
      </c>
      <c r="CS95" s="51">
        <f t="shared" si="133"/>
        <v>0</v>
      </c>
      <c r="CT95" s="51">
        <f t="shared" si="134"/>
        <v>0</v>
      </c>
      <c r="CU95" s="51">
        <f t="shared" si="135"/>
        <v>0</v>
      </c>
      <c r="CV95" s="51">
        <f t="shared" si="136"/>
        <v>0</v>
      </c>
      <c r="CW95" s="51">
        <f t="shared" si="137"/>
        <v>0</v>
      </c>
      <c r="CX95" s="51">
        <f t="shared" si="138"/>
        <v>0</v>
      </c>
      <c r="CY95" s="51">
        <f t="shared" si="139"/>
        <v>0</v>
      </c>
      <c r="CZ95" s="51">
        <f t="shared" si="140"/>
        <v>0</v>
      </c>
      <c r="DA95" s="51">
        <f t="shared" si="141"/>
        <v>0</v>
      </c>
      <c r="DB95" s="51">
        <f t="shared" si="142"/>
        <v>0</v>
      </c>
      <c r="DC95" s="51">
        <f t="shared" si="143"/>
        <v>0</v>
      </c>
      <c r="DD95" s="51">
        <f t="shared" si="144"/>
        <v>0</v>
      </c>
      <c r="DE95" s="51">
        <f t="shared" si="145"/>
        <v>0</v>
      </c>
      <c r="DF95" s="51">
        <f t="shared" si="146"/>
        <v>0</v>
      </c>
      <c r="DG95" s="51">
        <f t="shared" si="147"/>
        <v>0</v>
      </c>
      <c r="DH95" s="51">
        <f t="shared" si="148"/>
        <v>0</v>
      </c>
      <c r="DI95" s="51">
        <f t="shared" si="149"/>
        <v>0</v>
      </c>
      <c r="DJ95" s="51">
        <f t="shared" si="150"/>
        <v>0</v>
      </c>
      <c r="DK95" s="51">
        <f t="shared" si="151"/>
        <v>0</v>
      </c>
      <c r="DL95" s="51">
        <f t="shared" si="152"/>
        <v>0</v>
      </c>
      <c r="DM95" s="51">
        <f t="shared" si="153"/>
        <v>0</v>
      </c>
      <c r="DN95" s="51">
        <f t="shared" si="154"/>
        <v>0</v>
      </c>
      <c r="DO95" s="51">
        <f t="shared" si="155"/>
        <v>0</v>
      </c>
      <c r="DP95" s="51">
        <f t="shared" si="156"/>
        <v>0</v>
      </c>
      <c r="DQ95" s="51">
        <f t="shared" si="157"/>
        <v>0</v>
      </c>
      <c r="DR95" s="51">
        <f t="shared" si="158"/>
        <v>0</v>
      </c>
      <c r="DS95" s="51">
        <f t="shared" si="159"/>
        <v>0</v>
      </c>
    </row>
    <row r="97" spans="10:123" x14ac:dyDescent="0.3">
      <c r="J97" s="47" t="str">
        <f>DN9</f>
        <v>3rd Line</v>
      </c>
      <c r="K97" s="48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2"/>
      <c r="AW97" s="47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2"/>
      <c r="CI97" s="47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</row>
    <row r="98" spans="10:123" x14ac:dyDescent="0.3">
      <c r="J98" s="5" t="str">
        <f>'6. Patients'!C78</f>
        <v/>
      </c>
      <c r="K98" s="5"/>
      <c r="L98" s="99">
        <f t="shared" ref="L98:AU98" si="160">SUM(AX98,CJ98)</f>
        <v>0</v>
      </c>
      <c r="M98" s="99">
        <f t="shared" si="160"/>
        <v>0</v>
      </c>
      <c r="N98" s="99">
        <f t="shared" si="160"/>
        <v>0</v>
      </c>
      <c r="O98" s="99">
        <f t="shared" si="160"/>
        <v>0</v>
      </c>
      <c r="P98" s="99">
        <f t="shared" si="160"/>
        <v>0</v>
      </c>
      <c r="Q98" s="99">
        <f t="shared" si="160"/>
        <v>0</v>
      </c>
      <c r="R98" s="99">
        <f t="shared" si="160"/>
        <v>0</v>
      </c>
      <c r="S98" s="99">
        <f t="shared" si="160"/>
        <v>0</v>
      </c>
      <c r="T98" s="99">
        <f t="shared" si="160"/>
        <v>0</v>
      </c>
      <c r="U98" s="99">
        <f t="shared" si="160"/>
        <v>0</v>
      </c>
      <c r="V98" s="99">
        <f t="shared" si="160"/>
        <v>0</v>
      </c>
      <c r="W98" s="99">
        <f t="shared" si="160"/>
        <v>0</v>
      </c>
      <c r="X98" s="99">
        <f t="shared" si="160"/>
        <v>0</v>
      </c>
      <c r="Y98" s="99">
        <f t="shared" si="160"/>
        <v>0</v>
      </c>
      <c r="Z98" s="99">
        <f t="shared" si="160"/>
        <v>0</v>
      </c>
      <c r="AA98" s="99">
        <f t="shared" si="160"/>
        <v>0</v>
      </c>
      <c r="AB98" s="99">
        <f t="shared" si="160"/>
        <v>0</v>
      </c>
      <c r="AC98" s="99">
        <f t="shared" si="160"/>
        <v>0</v>
      </c>
      <c r="AD98" s="99">
        <f t="shared" si="160"/>
        <v>0</v>
      </c>
      <c r="AE98" s="99">
        <f t="shared" si="160"/>
        <v>0</v>
      </c>
      <c r="AF98" s="99">
        <f t="shared" si="160"/>
        <v>0</v>
      </c>
      <c r="AG98" s="99">
        <f t="shared" si="160"/>
        <v>0</v>
      </c>
      <c r="AH98" s="99">
        <f t="shared" si="160"/>
        <v>0</v>
      </c>
      <c r="AI98" s="99">
        <f t="shared" si="160"/>
        <v>0</v>
      </c>
      <c r="AJ98" s="99">
        <f t="shared" si="160"/>
        <v>0</v>
      </c>
      <c r="AK98" s="99">
        <f t="shared" si="160"/>
        <v>0</v>
      </c>
      <c r="AL98" s="99">
        <f t="shared" si="160"/>
        <v>0</v>
      </c>
      <c r="AM98" s="99">
        <f t="shared" si="160"/>
        <v>0</v>
      </c>
      <c r="AN98" s="99">
        <f t="shared" si="160"/>
        <v>0</v>
      </c>
      <c r="AO98" s="99">
        <f t="shared" si="160"/>
        <v>0</v>
      </c>
      <c r="AP98" s="99">
        <f t="shared" si="160"/>
        <v>0</v>
      </c>
      <c r="AQ98" s="99">
        <f t="shared" si="160"/>
        <v>0</v>
      </c>
      <c r="AR98" s="99">
        <f t="shared" si="160"/>
        <v>0</v>
      </c>
      <c r="AS98" s="99">
        <f t="shared" si="160"/>
        <v>0</v>
      </c>
      <c r="AT98" s="99">
        <f t="shared" si="160"/>
        <v>0</v>
      </c>
      <c r="AU98" s="99">
        <f t="shared" si="160"/>
        <v>0</v>
      </c>
      <c r="AW98" s="5" t="str">
        <f t="shared" ref="AW98:AW127" si="161">J98</f>
        <v/>
      </c>
      <c r="AX98" s="51">
        <f>-MIN(SUMPRODUCT(--($E$9:$E$28&lt;=AX$33),--($B$9:$B$28=$J$97),--($F$9:$F$28&gt;=AX$33),--($C$9:$C$28=$AW98),$H$9:$H$28,K$9:K$28),VLOOKUP($AW98,'6. Patients'!$C$78:$AQ$107,COLUMNS('6. Patients'!$C$9:$G$9),0))</f>
        <v>0</v>
      </c>
      <c r="AY98" s="51">
        <f>-MIN(SUMPRODUCT(--($E$9:$E$28&lt;=AY$33),--($B$9:$B$28=$J$97),--($F$9:$F$28&gt;=AY$33),--($C$9:$C$28=$AW98),$H$9:$H$28,L$9:L$28),VLOOKUP($AW98,'6. Patients'!$C$78:$AQ$107,COLUMNS('6. Patients'!$C$9:$G$9),0))</f>
        <v>0</v>
      </c>
      <c r="AZ98" s="51">
        <f>-MIN(SUMPRODUCT(--($E$9:$E$28&lt;=AZ$33),--($B$9:$B$28=$J$97),--($F$9:$F$28&gt;=AZ$33),--($C$9:$C$28=$AW98),$H$9:$H$28,M$9:M$28),VLOOKUP($AW98,'6. Patients'!$C$78:$AQ$107,COLUMNS('6. Patients'!$C$9:$G$9),0))</f>
        <v>0</v>
      </c>
      <c r="BA98" s="51">
        <f>-MIN(SUMPRODUCT(--($E$9:$E$28&lt;=BA$33),--($B$9:$B$28=$J$97),--($F$9:$F$28&gt;=BA$33),--($C$9:$C$28=$AW98),$H$9:$H$28,N$9:N$28),VLOOKUP($AW98,'6. Patients'!$C$78:$AQ$107,COLUMNS('6. Patients'!$C$9:$G$9),0))</f>
        <v>0</v>
      </c>
      <c r="BB98" s="51">
        <f>-MIN(SUMPRODUCT(--($E$9:$E$28&lt;=BB$33),--($B$9:$B$28=$J$97),--($F$9:$F$28&gt;=BB$33),--($C$9:$C$28=$AW98),$H$9:$H$28,O$9:O$28),VLOOKUP($AW98,'6. Patients'!$C$78:$AQ$107,COLUMNS('6. Patients'!$C$9:$G$9),0))</f>
        <v>0</v>
      </c>
      <c r="BC98" s="51">
        <f>-MIN(SUMPRODUCT(--($E$9:$E$28&lt;=BC$33),--($B$9:$B$28=$J$97),--($F$9:$F$28&gt;=BC$33),--($C$9:$C$28=$AW98),$H$9:$H$28,P$9:P$28),VLOOKUP($AW98,'6. Patients'!$C$78:$AQ$107,COLUMNS('6. Patients'!$C$9:$G$9),0))</f>
        <v>0</v>
      </c>
      <c r="BD98" s="51">
        <f>-MIN(SUMPRODUCT(--($E$9:$E$28&lt;=BD$33),--($B$9:$B$28=$J$97),--($F$9:$F$28&gt;=BD$33),--($C$9:$C$28=$AW98),$H$9:$H$28,Q$9:Q$28),VLOOKUP($AW98,'6. Patients'!$C$78:$AQ$107,COLUMNS('6. Patients'!$C$9:$G$9),0))</f>
        <v>0</v>
      </c>
      <c r="BE98" s="51">
        <f>-MIN(SUMPRODUCT(--($E$9:$E$28&lt;=BE$33),--($B$9:$B$28=$J$97),--($F$9:$F$28&gt;=BE$33),--($C$9:$C$28=$AW98),$H$9:$H$28,R$9:R$28),VLOOKUP($AW98,'6. Patients'!$C$78:$AQ$107,COLUMNS('6. Patients'!$C$9:$G$9),0))</f>
        <v>0</v>
      </c>
      <c r="BF98" s="51">
        <f>-MIN(SUMPRODUCT(--($E$9:$E$28&lt;=BF$33),--($B$9:$B$28=$J$97),--($F$9:$F$28&gt;=BF$33),--($C$9:$C$28=$AW98),$H$9:$H$28,S$9:S$28),VLOOKUP($AW98,'6. Patients'!$C$78:$AQ$107,COLUMNS('6. Patients'!$C$9:$G$9),0))</f>
        <v>0</v>
      </c>
      <c r="BG98" s="51">
        <f>-MIN(SUMPRODUCT(--($E$9:$E$28&lt;=BG$33),--($B$9:$B$28=$J$97),--($F$9:$F$28&gt;=BG$33),--($C$9:$C$28=$AW98),$H$9:$H$28,T$9:T$28),VLOOKUP($AW98,'6. Patients'!$C$78:$AQ$107,COLUMNS('6. Patients'!$C$9:$G$9),0))</f>
        <v>0</v>
      </c>
      <c r="BH98" s="51">
        <f>-MIN(SUMPRODUCT(--($E$9:$E$28&lt;=BH$33),--($B$9:$B$28=$J$97),--($F$9:$F$28&gt;=BH$33),--($C$9:$C$28=$AW98),$H$9:$H$28,U$9:U$28),VLOOKUP($AW98,'6. Patients'!$C$78:$AQ$107,COLUMNS('6. Patients'!$C$9:$G$9),0))</f>
        <v>0</v>
      </c>
      <c r="BI98" s="51">
        <f>-MIN(SUMPRODUCT(--($E$9:$E$28&lt;=BI$33),--($B$9:$B$28=$J$97),--($F$9:$F$28&gt;=BI$33),--($C$9:$C$28=$AW98),$H$9:$H$28,V$9:V$28),VLOOKUP($AW98,'6. Patients'!$C$78:$AQ$107,COLUMNS('6. Patients'!$C$9:$G$9),0))</f>
        <v>0</v>
      </c>
      <c r="BJ98" s="51">
        <f>-MIN(SUMPRODUCT(--($E$9:$E$28&lt;=BJ$33),--($B$9:$B$28=$J$97),--($F$9:$F$28&gt;=BJ$33),--($C$9:$C$28=$AW98),$H$9:$H$28,W$9:W$28),VLOOKUP($AW98,'6. Patients'!$C$78:$AQ$107,COLUMNS('6. Patients'!$C$9:$G$9),0))</f>
        <v>0</v>
      </c>
      <c r="BK98" s="51">
        <f>-MIN(SUMPRODUCT(--($E$9:$E$28&lt;=BK$33),--($B$9:$B$28=$J$97),--($F$9:$F$28&gt;=BK$33),--($C$9:$C$28=$AW98),$H$9:$H$28,X$9:X$28),VLOOKUP($AW98,'6. Patients'!$C$78:$AQ$107,COLUMNS('6. Patients'!$C$9:$G$9),0))</f>
        <v>0</v>
      </c>
      <c r="BL98" s="51">
        <f>-MIN(SUMPRODUCT(--($E$9:$E$28&lt;=BL$33),--($B$9:$B$28=$J$97),--($F$9:$F$28&gt;=BL$33),--($C$9:$C$28=$AW98),$H$9:$H$28,Y$9:Y$28),VLOOKUP($AW98,'6. Patients'!$C$78:$AQ$107,COLUMNS('6. Patients'!$C$9:$G$9),0))</f>
        <v>0</v>
      </c>
      <c r="BM98" s="51">
        <f>-MIN(SUMPRODUCT(--($E$9:$E$28&lt;=BM$33),--($B$9:$B$28=$J$97),--($F$9:$F$28&gt;=BM$33),--($C$9:$C$28=$AW98),$H$9:$H$28,Z$9:Z$28),VLOOKUP($AW98,'6. Patients'!$C$78:$AQ$107,COLUMNS('6. Patients'!$C$9:$G$9),0))</f>
        <v>0</v>
      </c>
      <c r="BN98" s="51">
        <f>-MIN(SUMPRODUCT(--($E$9:$E$28&lt;=BN$33),--($B$9:$B$28=$J$97),--($F$9:$F$28&gt;=BN$33),--($C$9:$C$28=$AW98),$H$9:$H$28,AA$9:AA$28),VLOOKUP($AW98,'6. Patients'!$C$78:$AQ$107,COLUMNS('6. Patients'!$C$9:$G$9),0))</f>
        <v>0</v>
      </c>
      <c r="BO98" s="51">
        <f>-MIN(SUMPRODUCT(--($E$9:$E$28&lt;=BO$33),--($B$9:$B$28=$J$97),--($F$9:$F$28&gt;=BO$33),--($C$9:$C$28=$AW98),$H$9:$H$28,AB$9:AB$28),VLOOKUP($AW98,'6. Patients'!$C$78:$AQ$107,COLUMNS('6. Patients'!$C$9:$G$9),0))</f>
        <v>0</v>
      </c>
      <c r="BP98" s="51">
        <f>-MIN(SUMPRODUCT(--($E$9:$E$28&lt;=BP$33),--($B$9:$B$28=$J$97),--($F$9:$F$28&gt;=BP$33),--($C$9:$C$28=$AW98),$H$9:$H$28,AC$9:AC$28),VLOOKUP($AW98,'6. Patients'!$C$78:$AQ$107,COLUMNS('6. Patients'!$C$9:$G$9),0))</f>
        <v>0</v>
      </c>
      <c r="BQ98" s="51">
        <f>-MIN(SUMPRODUCT(--($E$9:$E$28&lt;=BQ$33),--($B$9:$B$28=$J$97),--($F$9:$F$28&gt;=BQ$33),--($C$9:$C$28=$AW98),$H$9:$H$28,AD$9:AD$28),VLOOKUP($AW98,'6. Patients'!$C$78:$AQ$107,COLUMNS('6. Patients'!$C$9:$G$9),0))</f>
        <v>0</v>
      </c>
      <c r="BR98" s="51">
        <f>-MIN(SUMPRODUCT(--($E$9:$E$28&lt;=BR$33),--($B$9:$B$28=$J$97),--($F$9:$F$28&gt;=BR$33),--($C$9:$C$28=$AW98),$H$9:$H$28,AE$9:AE$28),VLOOKUP($AW98,'6. Patients'!$C$78:$AQ$107,COLUMNS('6. Patients'!$C$9:$G$9),0))</f>
        <v>0</v>
      </c>
      <c r="BS98" s="51">
        <f>-MIN(SUMPRODUCT(--($E$9:$E$28&lt;=BS$33),--($B$9:$B$28=$J$97),--($F$9:$F$28&gt;=BS$33),--($C$9:$C$28=$AW98),$H$9:$H$28,AF$9:AF$28),VLOOKUP($AW98,'6. Patients'!$C$78:$AQ$107,COLUMNS('6. Patients'!$C$9:$G$9),0))</f>
        <v>0</v>
      </c>
      <c r="BT98" s="51">
        <f>-MIN(SUMPRODUCT(--($E$9:$E$28&lt;=BT$33),--($B$9:$B$28=$J$97),--($F$9:$F$28&gt;=BT$33),--($C$9:$C$28=$AW98),$H$9:$H$28,AG$9:AG$28),VLOOKUP($AW98,'6. Patients'!$C$78:$AQ$107,COLUMNS('6. Patients'!$C$9:$G$9),0))</f>
        <v>0</v>
      </c>
      <c r="BU98" s="51">
        <f>-MIN(SUMPRODUCT(--($E$9:$E$28&lt;=BU$33),--($B$9:$B$28=$J$97),--($F$9:$F$28&gt;=BU$33),--($C$9:$C$28=$AW98),$H$9:$H$28,AH$9:AH$28),VLOOKUP($AW98,'6. Patients'!$C$78:$AQ$107,COLUMNS('6. Patients'!$C$9:$G$9),0))</f>
        <v>0</v>
      </c>
      <c r="BV98" s="51">
        <f>-MIN(SUMPRODUCT(--($E$9:$E$28&lt;=BV$33),--($B$9:$B$28=$J$97),--($F$9:$F$28&gt;=BV$33),--($C$9:$C$28=$AW98),$H$9:$H$28,AI$9:AI$28),VLOOKUP($AW98,'6. Patients'!$C$78:$AQ$107,COLUMNS('6. Patients'!$C$9:$G$9),0))</f>
        <v>0</v>
      </c>
      <c r="BW98" s="51">
        <f>-MIN(SUMPRODUCT(--($E$9:$E$28&lt;=BW$33),--($B$9:$B$28=$J$97),--($F$9:$F$28&gt;=BW$33),--($C$9:$C$28=$AW98),$H$9:$H$28,AJ$9:AJ$28),VLOOKUP($AW98,'6. Patients'!$C$78:$AQ$107,COLUMNS('6. Patients'!$C$9:$G$9),0))</f>
        <v>0</v>
      </c>
      <c r="BX98" s="51">
        <f>-MIN(SUMPRODUCT(--($E$9:$E$28&lt;=BX$33),--($B$9:$B$28=$J$97),--($F$9:$F$28&gt;=BX$33),--($C$9:$C$28=$AW98),$H$9:$H$28,AK$9:AK$28),VLOOKUP($AW98,'6. Patients'!$C$78:$AQ$107,COLUMNS('6. Patients'!$C$9:$G$9),0))</f>
        <v>0</v>
      </c>
      <c r="BY98" s="51">
        <f>-MIN(SUMPRODUCT(--($E$9:$E$28&lt;=BY$33),--($B$9:$B$28=$J$97),--($F$9:$F$28&gt;=BY$33),--($C$9:$C$28=$AW98),$H$9:$H$28,AL$9:AL$28),VLOOKUP($AW98,'6. Patients'!$C$78:$AQ$107,COLUMNS('6. Patients'!$C$9:$G$9),0))</f>
        <v>0</v>
      </c>
      <c r="BZ98" s="51">
        <f>-MIN(SUMPRODUCT(--($E$9:$E$28&lt;=BZ$33),--($B$9:$B$28=$J$97),--($F$9:$F$28&gt;=BZ$33),--($C$9:$C$28=$AW98),$H$9:$H$28,AM$9:AM$28),VLOOKUP($AW98,'6. Patients'!$C$78:$AQ$107,COLUMNS('6. Patients'!$C$9:$G$9),0))</f>
        <v>0</v>
      </c>
      <c r="CA98" s="51">
        <f>-MIN(SUMPRODUCT(--($E$9:$E$28&lt;=CA$33),--($B$9:$B$28=$J$97),--($F$9:$F$28&gt;=CA$33),--($C$9:$C$28=$AW98),$H$9:$H$28,AN$9:AN$28),VLOOKUP($AW98,'6. Patients'!$C$78:$AQ$107,COLUMNS('6. Patients'!$C$9:$G$9),0))</f>
        <v>0</v>
      </c>
      <c r="CB98" s="51">
        <f>-MIN(SUMPRODUCT(--($E$9:$E$28&lt;=CB$33),--($B$9:$B$28=$J$97),--($F$9:$F$28&gt;=CB$33),--($C$9:$C$28=$AW98),$H$9:$H$28,AO$9:AO$28),VLOOKUP($AW98,'6. Patients'!$C$78:$AQ$107,COLUMNS('6. Patients'!$C$9:$G$9),0))</f>
        <v>0</v>
      </c>
      <c r="CC98" s="51">
        <f>-MIN(SUMPRODUCT(--($E$9:$E$28&lt;=CC$33),--($B$9:$B$28=$J$97),--($F$9:$F$28&gt;=CC$33),--($C$9:$C$28=$AW98),$H$9:$H$28,AP$9:AP$28),VLOOKUP($AW98,'6. Patients'!$C$78:$AQ$107,COLUMNS('6. Patients'!$C$9:$G$9),0))</f>
        <v>0</v>
      </c>
      <c r="CD98" s="51">
        <f>-MIN(SUMPRODUCT(--($E$9:$E$28&lt;=CD$33),--($B$9:$B$28=$J$97),--($F$9:$F$28&gt;=CD$33),--($C$9:$C$28=$AW98),$H$9:$H$28,AQ$9:AQ$28),VLOOKUP($AW98,'6. Patients'!$C$78:$AQ$107,COLUMNS('6. Patients'!$C$9:$G$9),0))</f>
        <v>0</v>
      </c>
      <c r="CE98" s="51">
        <f>-MIN(SUMPRODUCT(--($E$9:$E$28&lt;=CE$33),--($B$9:$B$28=$J$97),--($F$9:$F$28&gt;=CE$33),--($C$9:$C$28=$AW98),$H$9:$H$28,AR$9:AR$28),VLOOKUP($AW98,'6. Patients'!$C$78:$AQ$107,COLUMNS('6. Patients'!$C$9:$G$9),0))</f>
        <v>0</v>
      </c>
      <c r="CF98" s="51">
        <f>-MIN(SUMPRODUCT(--($E$9:$E$28&lt;=CF$33),--($B$9:$B$28=$J$97),--($F$9:$F$28&gt;=CF$33),--($C$9:$C$28=$AW98),$H$9:$H$28,AS$9:AS$28),VLOOKUP($AW98,'6. Patients'!$C$78:$AQ$107,COLUMNS('6. Patients'!$C$9:$G$9),0))</f>
        <v>0</v>
      </c>
      <c r="CG98" s="51">
        <f>-MIN(SUMPRODUCT(--($E$9:$E$28&lt;=CG$33),--($B$9:$B$28=$J$97),--($F$9:$F$28&gt;=CG$33),--($C$9:$C$28=$AW98),$H$9:$H$28,AT$9:AT$28),VLOOKUP($AW98,'6. Patients'!$C$78:$AQ$107,COLUMNS('6. Patients'!$C$9:$G$9),0))</f>
        <v>0</v>
      </c>
      <c r="CI98" s="5" t="str">
        <f t="shared" ref="CI98:CI127" si="162">AW98</f>
        <v/>
      </c>
      <c r="CJ98" s="51">
        <f t="shared" ref="CJ98:CJ127" si="163">SUMPRODUCT(--($E$9:$E$28&lt;=CJ$33),--($B$9:$B$28=$J$97),--($F$9:$F$28&gt;=CJ$33),--($D$9:$D$28=$AW98),$H$9:$H$28,K$9:K$28)</f>
        <v>0</v>
      </c>
      <c r="CK98" s="51">
        <f t="shared" ref="CK98:CK127" si="164">SUMPRODUCT(--($E$9:$E$28&lt;=CK$33),--($B$9:$B$28=$J$97),--($F$9:$F$28&gt;=CK$33),--($D$9:$D$28=$AW98),$H$9:$H$28,L$9:L$28)</f>
        <v>0</v>
      </c>
      <c r="CL98" s="51">
        <f t="shared" ref="CL98:CL127" si="165">SUMPRODUCT(--($E$9:$E$28&lt;=CL$33),--($B$9:$B$28=$J$97),--($F$9:$F$28&gt;=CL$33),--($D$9:$D$28=$AW98),$H$9:$H$28,M$9:M$28)</f>
        <v>0</v>
      </c>
      <c r="CM98" s="51">
        <f t="shared" ref="CM98:CM127" si="166">SUMPRODUCT(--($E$9:$E$28&lt;=CM$33),--($B$9:$B$28=$J$97),--($F$9:$F$28&gt;=CM$33),--($D$9:$D$28=$AW98),$H$9:$H$28,N$9:N$28)</f>
        <v>0</v>
      </c>
      <c r="CN98" s="51">
        <f t="shared" ref="CN98:CN127" si="167">SUMPRODUCT(--($E$9:$E$28&lt;=CN$33),--($B$9:$B$28=$J$97),--($F$9:$F$28&gt;=CN$33),--($D$9:$D$28=$AW98),$H$9:$H$28,O$9:O$28)</f>
        <v>0</v>
      </c>
      <c r="CO98" s="51">
        <f t="shared" ref="CO98:CO127" si="168">SUMPRODUCT(--($E$9:$E$28&lt;=CO$33),--($B$9:$B$28=$J$97),--($F$9:$F$28&gt;=CO$33),--($D$9:$D$28=$AW98),$H$9:$H$28,P$9:P$28)</f>
        <v>0</v>
      </c>
      <c r="CP98" s="51">
        <f t="shared" ref="CP98:CP127" si="169">SUMPRODUCT(--($E$9:$E$28&lt;=CP$33),--($B$9:$B$28=$J$97),--($F$9:$F$28&gt;=CP$33),--($D$9:$D$28=$AW98),$H$9:$H$28,Q$9:Q$28)</f>
        <v>0</v>
      </c>
      <c r="CQ98" s="51">
        <f t="shared" ref="CQ98:CQ127" si="170">SUMPRODUCT(--($E$9:$E$28&lt;=CQ$33),--($B$9:$B$28=$J$97),--($F$9:$F$28&gt;=CQ$33),--($D$9:$D$28=$AW98),$H$9:$H$28,R$9:R$28)</f>
        <v>0</v>
      </c>
      <c r="CR98" s="51">
        <f t="shared" ref="CR98:CR127" si="171">SUMPRODUCT(--($E$9:$E$28&lt;=CR$33),--($B$9:$B$28=$J$97),--($F$9:$F$28&gt;=CR$33),--($D$9:$D$28=$AW98),$H$9:$H$28,S$9:S$28)</f>
        <v>0</v>
      </c>
      <c r="CS98" s="51">
        <f t="shared" ref="CS98:CS127" si="172">SUMPRODUCT(--($E$9:$E$28&lt;=CS$33),--($B$9:$B$28=$J$97),--($F$9:$F$28&gt;=CS$33),--($D$9:$D$28=$AW98),$H$9:$H$28,T$9:T$28)</f>
        <v>0</v>
      </c>
      <c r="CT98" s="51">
        <f t="shared" ref="CT98:CT127" si="173">SUMPRODUCT(--($E$9:$E$28&lt;=CT$33),--($B$9:$B$28=$J$97),--($F$9:$F$28&gt;=CT$33),--($D$9:$D$28=$AW98),$H$9:$H$28,U$9:U$28)</f>
        <v>0</v>
      </c>
      <c r="CU98" s="51">
        <f t="shared" ref="CU98:CU127" si="174">SUMPRODUCT(--($E$9:$E$28&lt;=CU$33),--($B$9:$B$28=$J$97),--($F$9:$F$28&gt;=CU$33),--($D$9:$D$28=$AW98),$H$9:$H$28,V$9:V$28)</f>
        <v>0</v>
      </c>
      <c r="CV98" s="51">
        <f t="shared" ref="CV98:CV127" si="175">SUMPRODUCT(--($E$9:$E$28&lt;=CV$33),--($B$9:$B$28=$J$97),--($F$9:$F$28&gt;=CV$33),--($D$9:$D$28=$AW98),$H$9:$H$28,W$9:W$28)</f>
        <v>0</v>
      </c>
      <c r="CW98" s="51">
        <f t="shared" ref="CW98:CW127" si="176">SUMPRODUCT(--($E$9:$E$28&lt;=CW$33),--($B$9:$B$28=$J$97),--($F$9:$F$28&gt;=CW$33),--($D$9:$D$28=$AW98),$H$9:$H$28,X$9:X$28)</f>
        <v>0</v>
      </c>
      <c r="CX98" s="51">
        <f t="shared" ref="CX98:CX127" si="177">SUMPRODUCT(--($E$9:$E$28&lt;=CX$33),--($B$9:$B$28=$J$97),--($F$9:$F$28&gt;=CX$33),--($D$9:$D$28=$AW98),$H$9:$H$28,Y$9:Y$28)</f>
        <v>0</v>
      </c>
      <c r="CY98" s="51">
        <f t="shared" ref="CY98:CY127" si="178">SUMPRODUCT(--($E$9:$E$28&lt;=CY$33),--($B$9:$B$28=$J$97),--($F$9:$F$28&gt;=CY$33),--($D$9:$D$28=$AW98),$H$9:$H$28,Z$9:Z$28)</f>
        <v>0</v>
      </c>
      <c r="CZ98" s="51">
        <f t="shared" ref="CZ98:CZ127" si="179">SUMPRODUCT(--($E$9:$E$28&lt;=CZ$33),--($B$9:$B$28=$J$97),--($F$9:$F$28&gt;=CZ$33),--($D$9:$D$28=$AW98),$H$9:$H$28,AA$9:AA$28)</f>
        <v>0</v>
      </c>
      <c r="DA98" s="51">
        <f t="shared" ref="DA98:DA127" si="180">SUMPRODUCT(--($E$9:$E$28&lt;=DA$33),--($B$9:$B$28=$J$97),--($F$9:$F$28&gt;=DA$33),--($D$9:$D$28=$AW98),$H$9:$H$28,AB$9:AB$28)</f>
        <v>0</v>
      </c>
      <c r="DB98" s="51">
        <f t="shared" ref="DB98:DB127" si="181">SUMPRODUCT(--($E$9:$E$28&lt;=DB$33),--($B$9:$B$28=$J$97),--($F$9:$F$28&gt;=DB$33),--($D$9:$D$28=$AW98),$H$9:$H$28,AC$9:AC$28)</f>
        <v>0</v>
      </c>
      <c r="DC98" s="51">
        <f t="shared" ref="DC98:DC127" si="182">SUMPRODUCT(--($E$9:$E$28&lt;=DC$33),--($B$9:$B$28=$J$97),--($F$9:$F$28&gt;=DC$33),--($D$9:$D$28=$AW98),$H$9:$H$28,AD$9:AD$28)</f>
        <v>0</v>
      </c>
      <c r="DD98" s="51">
        <f t="shared" ref="DD98:DD127" si="183">SUMPRODUCT(--($E$9:$E$28&lt;=DD$33),--($B$9:$B$28=$J$97),--($F$9:$F$28&gt;=DD$33),--($D$9:$D$28=$AW98),$H$9:$H$28,AE$9:AE$28)</f>
        <v>0</v>
      </c>
      <c r="DE98" s="51">
        <f t="shared" ref="DE98:DE127" si="184">SUMPRODUCT(--($E$9:$E$28&lt;=DE$33),--($B$9:$B$28=$J$97),--($F$9:$F$28&gt;=DE$33),--($D$9:$D$28=$AW98),$H$9:$H$28,AF$9:AF$28)</f>
        <v>0</v>
      </c>
      <c r="DF98" s="51">
        <f t="shared" ref="DF98:DF127" si="185">SUMPRODUCT(--($E$9:$E$28&lt;=DF$33),--($B$9:$B$28=$J$97),--($F$9:$F$28&gt;=DF$33),--($D$9:$D$28=$AW98),$H$9:$H$28,AG$9:AG$28)</f>
        <v>0</v>
      </c>
      <c r="DG98" s="51">
        <f t="shared" ref="DG98:DG127" si="186">SUMPRODUCT(--($E$9:$E$28&lt;=DG$33),--($B$9:$B$28=$J$97),--($F$9:$F$28&gt;=DG$33),--($D$9:$D$28=$AW98),$H$9:$H$28,AH$9:AH$28)</f>
        <v>0</v>
      </c>
      <c r="DH98" s="51">
        <f t="shared" ref="DH98:DH127" si="187">SUMPRODUCT(--($E$9:$E$28&lt;=DH$33),--($B$9:$B$28=$J$97),--($F$9:$F$28&gt;=DH$33),--($D$9:$D$28=$AW98),$H$9:$H$28,AI$9:AI$28)</f>
        <v>0</v>
      </c>
      <c r="DI98" s="51">
        <f t="shared" ref="DI98:DI127" si="188">SUMPRODUCT(--($E$9:$E$28&lt;=DI$33),--($B$9:$B$28=$J$97),--($F$9:$F$28&gt;=DI$33),--($D$9:$D$28=$AW98),$H$9:$H$28,AJ$9:AJ$28)</f>
        <v>0</v>
      </c>
      <c r="DJ98" s="51">
        <f t="shared" ref="DJ98:DJ127" si="189">SUMPRODUCT(--($E$9:$E$28&lt;=DJ$33),--($B$9:$B$28=$J$97),--($F$9:$F$28&gt;=DJ$33),--($D$9:$D$28=$AW98),$H$9:$H$28,AK$9:AK$28)</f>
        <v>0</v>
      </c>
      <c r="DK98" s="51">
        <f t="shared" ref="DK98:DK127" si="190">SUMPRODUCT(--($E$9:$E$28&lt;=DK$33),--($B$9:$B$28=$J$97),--($F$9:$F$28&gt;=DK$33),--($D$9:$D$28=$AW98),$H$9:$H$28,AL$9:AL$28)</f>
        <v>0</v>
      </c>
      <c r="DL98" s="51">
        <f t="shared" ref="DL98:DL127" si="191">SUMPRODUCT(--($E$9:$E$28&lt;=DL$33),--($B$9:$B$28=$J$97),--($F$9:$F$28&gt;=DL$33),--($D$9:$D$28=$AW98),$H$9:$H$28,AM$9:AM$28)</f>
        <v>0</v>
      </c>
      <c r="DM98" s="51">
        <f t="shared" ref="DM98:DM127" si="192">SUMPRODUCT(--($E$9:$E$28&lt;=DM$33),--($B$9:$B$28=$J$97),--($F$9:$F$28&gt;=DM$33),--($D$9:$D$28=$AW98),$H$9:$H$28,AN$9:AN$28)</f>
        <v>0</v>
      </c>
      <c r="DN98" s="51">
        <f t="shared" ref="DN98:DN127" si="193">SUMPRODUCT(--($E$9:$E$28&lt;=DN$33),--($B$9:$B$28=$J$97),--($F$9:$F$28&gt;=DN$33),--($D$9:$D$28=$AW98),$H$9:$H$28,AO$9:AO$28)</f>
        <v>0</v>
      </c>
      <c r="DO98" s="51">
        <f t="shared" ref="DO98:DO127" si="194">SUMPRODUCT(--($E$9:$E$28&lt;=DO$33),--($B$9:$B$28=$J$97),--($F$9:$F$28&gt;=DO$33),--($D$9:$D$28=$AW98),$H$9:$H$28,AP$9:AP$28)</f>
        <v>0</v>
      </c>
      <c r="DP98" s="51">
        <f t="shared" ref="DP98:DP127" si="195">SUMPRODUCT(--($E$9:$E$28&lt;=DP$33),--($B$9:$B$28=$J$97),--($F$9:$F$28&gt;=DP$33),--($D$9:$D$28=$AW98),$H$9:$H$28,AQ$9:AQ$28)</f>
        <v>0</v>
      </c>
      <c r="DQ98" s="51">
        <f t="shared" ref="DQ98:DQ127" si="196">SUMPRODUCT(--($E$9:$E$28&lt;=DQ$33),--($B$9:$B$28=$J$97),--($F$9:$F$28&gt;=DQ$33),--($D$9:$D$28=$AW98),$H$9:$H$28,AR$9:AR$28)</f>
        <v>0</v>
      </c>
      <c r="DR98" s="51">
        <f t="shared" ref="DR98:DR127" si="197">SUMPRODUCT(--($E$9:$E$28&lt;=DR$33),--($B$9:$B$28=$J$97),--($F$9:$F$28&gt;=DR$33),--($D$9:$D$28=$AW98),$H$9:$H$28,AS$9:AS$28)</f>
        <v>0</v>
      </c>
      <c r="DS98" s="51">
        <f t="shared" ref="DS98:DS127" si="198">SUMPRODUCT(--($E$9:$E$28&lt;=DS$33),--($B$9:$B$28=$J$97),--($F$9:$F$28&gt;=DS$33),--($D$9:$D$28=$AW98),$H$9:$H$28,AT$9:AT$28)</f>
        <v>0</v>
      </c>
    </row>
    <row r="99" spans="10:123" x14ac:dyDescent="0.3">
      <c r="J99" s="5" t="str">
        <f>'6. Patients'!C79</f>
        <v/>
      </c>
      <c r="K99" s="5"/>
      <c r="L99" s="99">
        <f t="shared" ref="L99:L127" si="199">SUM(AX99,CJ99)</f>
        <v>0</v>
      </c>
      <c r="M99" s="99">
        <f t="shared" ref="M99:M127" si="200">SUM(AY99,CK99)</f>
        <v>0</v>
      </c>
      <c r="N99" s="99">
        <f t="shared" ref="N99:N127" si="201">SUM(AZ99,CL99)</f>
        <v>0</v>
      </c>
      <c r="O99" s="99">
        <f t="shared" ref="O99:O127" si="202">SUM(BA99,CM99)</f>
        <v>0</v>
      </c>
      <c r="P99" s="99">
        <f t="shared" ref="P99:P127" si="203">SUM(BB99,CN99)</f>
        <v>0</v>
      </c>
      <c r="Q99" s="99">
        <f t="shared" ref="Q99:Q127" si="204">SUM(BC99,CO99)</f>
        <v>0</v>
      </c>
      <c r="R99" s="99">
        <f t="shared" ref="R99:R127" si="205">SUM(BD99,CP99)</f>
        <v>0</v>
      </c>
      <c r="S99" s="99">
        <f t="shared" ref="S99:S127" si="206">SUM(BE99,CQ99)</f>
        <v>0</v>
      </c>
      <c r="T99" s="99">
        <f t="shared" ref="T99:T127" si="207">SUM(BF99,CR99)</f>
        <v>0</v>
      </c>
      <c r="U99" s="99">
        <f t="shared" ref="U99:U127" si="208">SUM(BG99,CS99)</f>
        <v>0</v>
      </c>
      <c r="V99" s="99">
        <f t="shared" ref="V99:V127" si="209">SUM(BH99,CT99)</f>
        <v>0</v>
      </c>
      <c r="W99" s="99">
        <f t="shared" ref="W99:W127" si="210">SUM(BI99,CU99)</f>
        <v>0</v>
      </c>
      <c r="X99" s="99">
        <f t="shared" ref="X99:X127" si="211">SUM(BJ99,CV99)</f>
        <v>0</v>
      </c>
      <c r="Y99" s="99">
        <f t="shared" ref="Y99:Y127" si="212">SUM(BK99,CW99)</f>
        <v>0</v>
      </c>
      <c r="Z99" s="99">
        <f t="shared" ref="Z99:Z127" si="213">SUM(BL99,CX99)</f>
        <v>0</v>
      </c>
      <c r="AA99" s="99">
        <f t="shared" ref="AA99:AA127" si="214">SUM(BM99,CY99)</f>
        <v>0</v>
      </c>
      <c r="AB99" s="99">
        <f t="shared" ref="AB99:AB127" si="215">SUM(BN99,CZ99)</f>
        <v>0</v>
      </c>
      <c r="AC99" s="99">
        <f t="shared" ref="AC99:AC127" si="216">SUM(BO99,DA99)</f>
        <v>0</v>
      </c>
      <c r="AD99" s="99">
        <f t="shared" ref="AD99:AD127" si="217">SUM(BP99,DB99)</f>
        <v>0</v>
      </c>
      <c r="AE99" s="99">
        <f t="shared" ref="AE99:AE127" si="218">SUM(BQ99,DC99)</f>
        <v>0</v>
      </c>
      <c r="AF99" s="99">
        <f t="shared" ref="AF99:AF127" si="219">SUM(BR99,DD99)</f>
        <v>0</v>
      </c>
      <c r="AG99" s="99">
        <f t="shared" ref="AG99:AG127" si="220">SUM(BS99,DE99)</f>
        <v>0</v>
      </c>
      <c r="AH99" s="99">
        <f t="shared" ref="AH99:AH127" si="221">SUM(BT99,DF99)</f>
        <v>0</v>
      </c>
      <c r="AI99" s="99">
        <f t="shared" ref="AI99:AI127" si="222">SUM(BU99,DG99)</f>
        <v>0</v>
      </c>
      <c r="AJ99" s="99">
        <f t="shared" ref="AJ99:AJ127" si="223">SUM(BV99,DH99)</f>
        <v>0</v>
      </c>
      <c r="AK99" s="99">
        <f t="shared" ref="AK99:AK127" si="224">SUM(BW99,DI99)</f>
        <v>0</v>
      </c>
      <c r="AL99" s="99">
        <f t="shared" ref="AL99:AL127" si="225">SUM(BX99,DJ99)</f>
        <v>0</v>
      </c>
      <c r="AM99" s="99">
        <f t="shared" ref="AM99:AM127" si="226">SUM(BY99,DK99)</f>
        <v>0</v>
      </c>
      <c r="AN99" s="99">
        <f t="shared" ref="AN99:AN127" si="227">SUM(BZ99,DL99)</f>
        <v>0</v>
      </c>
      <c r="AO99" s="99">
        <f t="shared" ref="AO99:AO127" si="228">SUM(CA99,DM99)</f>
        <v>0</v>
      </c>
      <c r="AP99" s="99">
        <f t="shared" ref="AP99:AP127" si="229">SUM(CB99,DN99)</f>
        <v>0</v>
      </c>
      <c r="AQ99" s="99">
        <f t="shared" ref="AQ99:AQ127" si="230">SUM(CC99,DO99)</f>
        <v>0</v>
      </c>
      <c r="AR99" s="99">
        <f t="shared" ref="AR99:AR127" si="231">SUM(CD99,DP99)</f>
        <v>0</v>
      </c>
      <c r="AS99" s="99">
        <f t="shared" ref="AS99:AS127" si="232">SUM(CE99,DQ99)</f>
        <v>0</v>
      </c>
      <c r="AT99" s="99">
        <f t="shared" ref="AT99:AT127" si="233">SUM(CF99,DR99)</f>
        <v>0</v>
      </c>
      <c r="AU99" s="99">
        <f t="shared" ref="AU99:AU127" si="234">SUM(CG99,DS99)</f>
        <v>0</v>
      </c>
      <c r="AW99" s="5" t="str">
        <f t="shared" si="161"/>
        <v/>
      </c>
      <c r="AX99" s="51">
        <f>-MIN(SUMPRODUCT(--($E$9:$E$28&lt;=AX$33),--($B$9:$B$28=$J$97),--($F$9:$F$28&gt;=AX$33),--($C$9:$C$28=$AW99),$H$9:$H$28,K$9:K$28),VLOOKUP($AW99,'6. Patients'!$C$78:$AQ$107,COLUMNS('6. Patients'!$C$9:$G$9),0))</f>
        <v>0</v>
      </c>
      <c r="AY99" s="51">
        <f>-MIN(SUMPRODUCT(--($E$9:$E$28&lt;=AY$33),--($B$9:$B$28=$J$97),--($F$9:$F$28&gt;=AY$33),--($C$9:$C$28=$AW99),$H$9:$H$28,L$9:L$28),VLOOKUP($AW99,'6. Patients'!$C$78:$AQ$107,COLUMNS('6. Patients'!$C$9:$G$9),0))</f>
        <v>0</v>
      </c>
      <c r="AZ99" s="51">
        <f>-MIN(SUMPRODUCT(--($E$9:$E$28&lt;=AZ$33),--($B$9:$B$28=$J$97),--($F$9:$F$28&gt;=AZ$33),--($C$9:$C$28=$AW99),$H$9:$H$28,M$9:M$28),VLOOKUP($AW99,'6. Patients'!$C$78:$AQ$107,COLUMNS('6. Patients'!$C$9:$G$9),0))</f>
        <v>0</v>
      </c>
      <c r="BA99" s="51">
        <f>-MIN(SUMPRODUCT(--($E$9:$E$28&lt;=BA$33),--($B$9:$B$28=$J$97),--($F$9:$F$28&gt;=BA$33),--($C$9:$C$28=$AW99),$H$9:$H$28,N$9:N$28),VLOOKUP($AW99,'6. Patients'!$C$78:$AQ$107,COLUMNS('6. Patients'!$C$9:$G$9),0))</f>
        <v>0</v>
      </c>
      <c r="BB99" s="51">
        <f>-MIN(SUMPRODUCT(--($E$9:$E$28&lt;=BB$33),--($B$9:$B$28=$J$97),--($F$9:$F$28&gt;=BB$33),--($C$9:$C$28=$AW99),$H$9:$H$28,O$9:O$28),VLOOKUP($AW99,'6. Patients'!$C$78:$AQ$107,COLUMNS('6. Patients'!$C$9:$G$9),0))</f>
        <v>0</v>
      </c>
      <c r="BC99" s="51">
        <f>-MIN(SUMPRODUCT(--($E$9:$E$28&lt;=BC$33),--($B$9:$B$28=$J$97),--($F$9:$F$28&gt;=BC$33),--($C$9:$C$28=$AW99),$H$9:$H$28,P$9:P$28),VLOOKUP($AW99,'6. Patients'!$C$78:$AQ$107,COLUMNS('6. Patients'!$C$9:$G$9),0))</f>
        <v>0</v>
      </c>
      <c r="BD99" s="51">
        <f>-MIN(SUMPRODUCT(--($E$9:$E$28&lt;=BD$33),--($B$9:$B$28=$J$97),--($F$9:$F$28&gt;=BD$33),--($C$9:$C$28=$AW99),$H$9:$H$28,Q$9:Q$28),VLOOKUP($AW99,'6. Patients'!$C$78:$AQ$107,COLUMNS('6. Patients'!$C$9:$G$9),0))</f>
        <v>0</v>
      </c>
      <c r="BE99" s="51">
        <f>-MIN(SUMPRODUCT(--($E$9:$E$28&lt;=BE$33),--($B$9:$B$28=$J$97),--($F$9:$F$28&gt;=BE$33),--($C$9:$C$28=$AW99),$H$9:$H$28,R$9:R$28),VLOOKUP($AW99,'6. Patients'!$C$78:$AQ$107,COLUMNS('6. Patients'!$C$9:$G$9),0))</f>
        <v>0</v>
      </c>
      <c r="BF99" s="51">
        <f>-MIN(SUMPRODUCT(--($E$9:$E$28&lt;=BF$33),--($B$9:$B$28=$J$97),--($F$9:$F$28&gt;=BF$33),--($C$9:$C$28=$AW99),$H$9:$H$28,S$9:S$28),VLOOKUP($AW99,'6. Patients'!$C$78:$AQ$107,COLUMNS('6. Patients'!$C$9:$G$9),0))</f>
        <v>0</v>
      </c>
      <c r="BG99" s="51">
        <f>-MIN(SUMPRODUCT(--($E$9:$E$28&lt;=BG$33),--($B$9:$B$28=$J$97),--($F$9:$F$28&gt;=BG$33),--($C$9:$C$28=$AW99),$H$9:$H$28,T$9:T$28),VLOOKUP($AW99,'6. Patients'!$C$78:$AQ$107,COLUMNS('6. Patients'!$C$9:$G$9),0))</f>
        <v>0</v>
      </c>
      <c r="BH99" s="51">
        <f>-MIN(SUMPRODUCT(--($E$9:$E$28&lt;=BH$33),--($B$9:$B$28=$J$97),--($F$9:$F$28&gt;=BH$33),--($C$9:$C$28=$AW99),$H$9:$H$28,U$9:U$28),VLOOKUP($AW99,'6. Patients'!$C$78:$AQ$107,COLUMNS('6. Patients'!$C$9:$G$9),0))</f>
        <v>0</v>
      </c>
      <c r="BI99" s="51">
        <f>-MIN(SUMPRODUCT(--($E$9:$E$28&lt;=BI$33),--($B$9:$B$28=$J$97),--($F$9:$F$28&gt;=BI$33),--($C$9:$C$28=$AW99),$H$9:$H$28,V$9:V$28),VLOOKUP($AW99,'6. Patients'!$C$78:$AQ$107,COLUMNS('6. Patients'!$C$9:$G$9),0))</f>
        <v>0</v>
      </c>
      <c r="BJ99" s="51">
        <f>-MIN(SUMPRODUCT(--($E$9:$E$28&lt;=BJ$33),--($B$9:$B$28=$J$97),--($F$9:$F$28&gt;=BJ$33),--($C$9:$C$28=$AW99),$H$9:$H$28,W$9:W$28),VLOOKUP($AW99,'6. Patients'!$C$78:$AQ$107,COLUMNS('6. Patients'!$C$9:$G$9),0))</f>
        <v>0</v>
      </c>
      <c r="BK99" s="51">
        <f>-MIN(SUMPRODUCT(--($E$9:$E$28&lt;=BK$33),--($B$9:$B$28=$J$97),--($F$9:$F$28&gt;=BK$33),--($C$9:$C$28=$AW99),$H$9:$H$28,X$9:X$28),VLOOKUP($AW99,'6. Patients'!$C$78:$AQ$107,COLUMNS('6. Patients'!$C$9:$G$9),0))</f>
        <v>0</v>
      </c>
      <c r="BL99" s="51">
        <f>-MIN(SUMPRODUCT(--($E$9:$E$28&lt;=BL$33),--($B$9:$B$28=$J$97),--($F$9:$F$28&gt;=BL$33),--($C$9:$C$28=$AW99),$H$9:$H$28,Y$9:Y$28),VLOOKUP($AW99,'6. Patients'!$C$78:$AQ$107,COLUMNS('6. Patients'!$C$9:$G$9),0))</f>
        <v>0</v>
      </c>
      <c r="BM99" s="51">
        <f>-MIN(SUMPRODUCT(--($E$9:$E$28&lt;=BM$33),--($B$9:$B$28=$J$97),--($F$9:$F$28&gt;=BM$33),--($C$9:$C$28=$AW99),$H$9:$H$28,Z$9:Z$28),VLOOKUP($AW99,'6. Patients'!$C$78:$AQ$107,COLUMNS('6. Patients'!$C$9:$G$9),0))</f>
        <v>0</v>
      </c>
      <c r="BN99" s="51">
        <f>-MIN(SUMPRODUCT(--($E$9:$E$28&lt;=BN$33),--($B$9:$B$28=$J$97),--($F$9:$F$28&gt;=BN$33),--($C$9:$C$28=$AW99),$H$9:$H$28,AA$9:AA$28),VLOOKUP($AW99,'6. Patients'!$C$78:$AQ$107,COLUMNS('6. Patients'!$C$9:$G$9),0))</f>
        <v>0</v>
      </c>
      <c r="BO99" s="51">
        <f>-MIN(SUMPRODUCT(--($E$9:$E$28&lt;=BO$33),--($B$9:$B$28=$J$97),--($F$9:$F$28&gt;=BO$33),--($C$9:$C$28=$AW99),$H$9:$H$28,AB$9:AB$28),VLOOKUP($AW99,'6. Patients'!$C$78:$AQ$107,COLUMNS('6. Patients'!$C$9:$G$9),0))</f>
        <v>0</v>
      </c>
      <c r="BP99" s="51">
        <f>-MIN(SUMPRODUCT(--($E$9:$E$28&lt;=BP$33),--($B$9:$B$28=$J$97),--($F$9:$F$28&gt;=BP$33),--($C$9:$C$28=$AW99),$H$9:$H$28,AC$9:AC$28),VLOOKUP($AW99,'6. Patients'!$C$78:$AQ$107,COLUMNS('6. Patients'!$C$9:$G$9),0))</f>
        <v>0</v>
      </c>
      <c r="BQ99" s="51">
        <f>-MIN(SUMPRODUCT(--($E$9:$E$28&lt;=BQ$33),--($B$9:$B$28=$J$97),--($F$9:$F$28&gt;=BQ$33),--($C$9:$C$28=$AW99),$H$9:$H$28,AD$9:AD$28),VLOOKUP($AW99,'6. Patients'!$C$78:$AQ$107,COLUMNS('6. Patients'!$C$9:$G$9),0))</f>
        <v>0</v>
      </c>
      <c r="BR99" s="51">
        <f>-MIN(SUMPRODUCT(--($E$9:$E$28&lt;=BR$33),--($B$9:$B$28=$J$97),--($F$9:$F$28&gt;=BR$33),--($C$9:$C$28=$AW99),$H$9:$H$28,AE$9:AE$28),VLOOKUP($AW99,'6. Patients'!$C$78:$AQ$107,COLUMNS('6. Patients'!$C$9:$G$9),0))</f>
        <v>0</v>
      </c>
      <c r="BS99" s="51">
        <f>-MIN(SUMPRODUCT(--($E$9:$E$28&lt;=BS$33),--($B$9:$B$28=$J$97),--($F$9:$F$28&gt;=BS$33),--($C$9:$C$28=$AW99),$H$9:$H$28,AF$9:AF$28),VLOOKUP($AW99,'6. Patients'!$C$78:$AQ$107,COLUMNS('6. Patients'!$C$9:$G$9),0))</f>
        <v>0</v>
      </c>
      <c r="BT99" s="51">
        <f>-MIN(SUMPRODUCT(--($E$9:$E$28&lt;=BT$33),--($B$9:$B$28=$J$97),--($F$9:$F$28&gt;=BT$33),--($C$9:$C$28=$AW99),$H$9:$H$28,AG$9:AG$28),VLOOKUP($AW99,'6. Patients'!$C$78:$AQ$107,COLUMNS('6. Patients'!$C$9:$G$9),0))</f>
        <v>0</v>
      </c>
      <c r="BU99" s="51">
        <f>-MIN(SUMPRODUCT(--($E$9:$E$28&lt;=BU$33),--($B$9:$B$28=$J$97),--($F$9:$F$28&gt;=BU$33),--($C$9:$C$28=$AW99),$H$9:$H$28,AH$9:AH$28),VLOOKUP($AW99,'6. Patients'!$C$78:$AQ$107,COLUMNS('6. Patients'!$C$9:$G$9),0))</f>
        <v>0</v>
      </c>
      <c r="BV99" s="51">
        <f>-MIN(SUMPRODUCT(--($E$9:$E$28&lt;=BV$33),--($B$9:$B$28=$J$97),--($F$9:$F$28&gt;=BV$33),--($C$9:$C$28=$AW99),$H$9:$H$28,AI$9:AI$28),VLOOKUP($AW99,'6. Patients'!$C$78:$AQ$107,COLUMNS('6. Patients'!$C$9:$G$9),0))</f>
        <v>0</v>
      </c>
      <c r="BW99" s="51">
        <f>-MIN(SUMPRODUCT(--($E$9:$E$28&lt;=BW$33),--($B$9:$B$28=$J$97),--($F$9:$F$28&gt;=BW$33),--($C$9:$C$28=$AW99),$H$9:$H$28,AJ$9:AJ$28),VLOOKUP($AW99,'6. Patients'!$C$78:$AQ$107,COLUMNS('6. Patients'!$C$9:$G$9),0))</f>
        <v>0</v>
      </c>
      <c r="BX99" s="51">
        <f>-MIN(SUMPRODUCT(--($E$9:$E$28&lt;=BX$33),--($B$9:$B$28=$J$97),--($F$9:$F$28&gt;=BX$33),--($C$9:$C$28=$AW99),$H$9:$H$28,AK$9:AK$28),VLOOKUP($AW99,'6. Patients'!$C$78:$AQ$107,COLUMNS('6. Patients'!$C$9:$G$9),0))</f>
        <v>0</v>
      </c>
      <c r="BY99" s="51">
        <f>-MIN(SUMPRODUCT(--($E$9:$E$28&lt;=BY$33),--($B$9:$B$28=$J$97),--($F$9:$F$28&gt;=BY$33),--($C$9:$C$28=$AW99),$H$9:$H$28,AL$9:AL$28),VLOOKUP($AW99,'6. Patients'!$C$78:$AQ$107,COLUMNS('6. Patients'!$C$9:$G$9),0))</f>
        <v>0</v>
      </c>
      <c r="BZ99" s="51">
        <f>-MIN(SUMPRODUCT(--($E$9:$E$28&lt;=BZ$33),--($B$9:$B$28=$J$97),--($F$9:$F$28&gt;=BZ$33),--($C$9:$C$28=$AW99),$H$9:$H$28,AM$9:AM$28),VLOOKUP($AW99,'6. Patients'!$C$78:$AQ$107,COLUMNS('6. Patients'!$C$9:$G$9),0))</f>
        <v>0</v>
      </c>
      <c r="CA99" s="51">
        <f>-MIN(SUMPRODUCT(--($E$9:$E$28&lt;=CA$33),--($B$9:$B$28=$J$97),--($F$9:$F$28&gt;=CA$33),--($C$9:$C$28=$AW99),$H$9:$H$28,AN$9:AN$28),VLOOKUP($AW99,'6. Patients'!$C$78:$AQ$107,COLUMNS('6. Patients'!$C$9:$G$9),0))</f>
        <v>0</v>
      </c>
      <c r="CB99" s="51">
        <f>-MIN(SUMPRODUCT(--($E$9:$E$28&lt;=CB$33),--($B$9:$B$28=$J$97),--($F$9:$F$28&gt;=CB$33),--($C$9:$C$28=$AW99),$H$9:$H$28,AO$9:AO$28),VLOOKUP($AW99,'6. Patients'!$C$78:$AQ$107,COLUMNS('6. Patients'!$C$9:$G$9),0))</f>
        <v>0</v>
      </c>
      <c r="CC99" s="51">
        <f>-MIN(SUMPRODUCT(--($E$9:$E$28&lt;=CC$33),--($B$9:$B$28=$J$97),--($F$9:$F$28&gt;=CC$33),--($C$9:$C$28=$AW99),$H$9:$H$28,AP$9:AP$28),VLOOKUP($AW99,'6. Patients'!$C$78:$AQ$107,COLUMNS('6. Patients'!$C$9:$G$9),0))</f>
        <v>0</v>
      </c>
      <c r="CD99" s="51">
        <f>-MIN(SUMPRODUCT(--($E$9:$E$28&lt;=CD$33),--($B$9:$B$28=$J$97),--($F$9:$F$28&gt;=CD$33),--($C$9:$C$28=$AW99),$H$9:$H$28,AQ$9:AQ$28),VLOOKUP($AW99,'6. Patients'!$C$78:$AQ$107,COLUMNS('6. Patients'!$C$9:$G$9),0))</f>
        <v>0</v>
      </c>
      <c r="CE99" s="51">
        <f>-MIN(SUMPRODUCT(--($E$9:$E$28&lt;=CE$33),--($B$9:$B$28=$J$97),--($F$9:$F$28&gt;=CE$33),--($C$9:$C$28=$AW99),$H$9:$H$28,AR$9:AR$28),VLOOKUP($AW99,'6. Patients'!$C$78:$AQ$107,COLUMNS('6. Patients'!$C$9:$G$9),0))</f>
        <v>0</v>
      </c>
      <c r="CF99" s="51">
        <f>-MIN(SUMPRODUCT(--($E$9:$E$28&lt;=CF$33),--($B$9:$B$28=$J$97),--($F$9:$F$28&gt;=CF$33),--($C$9:$C$28=$AW99),$H$9:$H$28,AS$9:AS$28),VLOOKUP($AW99,'6. Patients'!$C$78:$AQ$107,COLUMNS('6. Patients'!$C$9:$G$9),0))</f>
        <v>0</v>
      </c>
      <c r="CG99" s="51">
        <f>-MIN(SUMPRODUCT(--($E$9:$E$28&lt;=CG$33),--($B$9:$B$28=$J$97),--($F$9:$F$28&gt;=CG$33),--($C$9:$C$28=$AW99),$H$9:$H$28,AT$9:AT$28),VLOOKUP($AW99,'6. Patients'!$C$78:$AQ$107,COLUMNS('6. Patients'!$C$9:$G$9),0))</f>
        <v>0</v>
      </c>
      <c r="CI99" s="5" t="str">
        <f t="shared" si="162"/>
        <v/>
      </c>
      <c r="CJ99" s="51">
        <f t="shared" si="163"/>
        <v>0</v>
      </c>
      <c r="CK99" s="51">
        <f t="shared" si="164"/>
        <v>0</v>
      </c>
      <c r="CL99" s="51">
        <f t="shared" si="165"/>
        <v>0</v>
      </c>
      <c r="CM99" s="51">
        <f t="shared" si="166"/>
        <v>0</v>
      </c>
      <c r="CN99" s="51">
        <f t="shared" si="167"/>
        <v>0</v>
      </c>
      <c r="CO99" s="51">
        <f t="shared" si="168"/>
        <v>0</v>
      </c>
      <c r="CP99" s="51">
        <f t="shared" si="169"/>
        <v>0</v>
      </c>
      <c r="CQ99" s="51">
        <f t="shared" si="170"/>
        <v>0</v>
      </c>
      <c r="CR99" s="51">
        <f t="shared" si="171"/>
        <v>0</v>
      </c>
      <c r="CS99" s="51">
        <f t="shared" si="172"/>
        <v>0</v>
      </c>
      <c r="CT99" s="51">
        <f t="shared" si="173"/>
        <v>0</v>
      </c>
      <c r="CU99" s="51">
        <f t="shared" si="174"/>
        <v>0</v>
      </c>
      <c r="CV99" s="51">
        <f t="shared" si="175"/>
        <v>0</v>
      </c>
      <c r="CW99" s="51">
        <f t="shared" si="176"/>
        <v>0</v>
      </c>
      <c r="CX99" s="51">
        <f t="shared" si="177"/>
        <v>0</v>
      </c>
      <c r="CY99" s="51">
        <f t="shared" si="178"/>
        <v>0</v>
      </c>
      <c r="CZ99" s="51">
        <f t="shared" si="179"/>
        <v>0</v>
      </c>
      <c r="DA99" s="51">
        <f t="shared" si="180"/>
        <v>0</v>
      </c>
      <c r="DB99" s="51">
        <f t="shared" si="181"/>
        <v>0</v>
      </c>
      <c r="DC99" s="51">
        <f t="shared" si="182"/>
        <v>0</v>
      </c>
      <c r="DD99" s="51">
        <f t="shared" si="183"/>
        <v>0</v>
      </c>
      <c r="DE99" s="51">
        <f t="shared" si="184"/>
        <v>0</v>
      </c>
      <c r="DF99" s="51">
        <f t="shared" si="185"/>
        <v>0</v>
      </c>
      <c r="DG99" s="51">
        <f t="shared" si="186"/>
        <v>0</v>
      </c>
      <c r="DH99" s="51">
        <f t="shared" si="187"/>
        <v>0</v>
      </c>
      <c r="DI99" s="51">
        <f t="shared" si="188"/>
        <v>0</v>
      </c>
      <c r="DJ99" s="51">
        <f t="shared" si="189"/>
        <v>0</v>
      </c>
      <c r="DK99" s="51">
        <f t="shared" si="190"/>
        <v>0</v>
      </c>
      <c r="DL99" s="51">
        <f t="shared" si="191"/>
        <v>0</v>
      </c>
      <c r="DM99" s="51">
        <f t="shared" si="192"/>
        <v>0</v>
      </c>
      <c r="DN99" s="51">
        <f t="shared" si="193"/>
        <v>0</v>
      </c>
      <c r="DO99" s="51">
        <f t="shared" si="194"/>
        <v>0</v>
      </c>
      <c r="DP99" s="51">
        <f t="shared" si="195"/>
        <v>0</v>
      </c>
      <c r="DQ99" s="51">
        <f t="shared" si="196"/>
        <v>0</v>
      </c>
      <c r="DR99" s="51">
        <f t="shared" si="197"/>
        <v>0</v>
      </c>
      <c r="DS99" s="51">
        <f t="shared" si="198"/>
        <v>0</v>
      </c>
    </row>
    <row r="100" spans="10:123" x14ac:dyDescent="0.3">
      <c r="J100" s="5" t="str">
        <f>'6. Patients'!C80</f>
        <v/>
      </c>
      <c r="K100" s="5"/>
      <c r="L100" s="99">
        <f t="shared" si="199"/>
        <v>0</v>
      </c>
      <c r="M100" s="99">
        <f t="shared" si="200"/>
        <v>0</v>
      </c>
      <c r="N100" s="99">
        <f t="shared" si="201"/>
        <v>0</v>
      </c>
      <c r="O100" s="99">
        <f t="shared" si="202"/>
        <v>0</v>
      </c>
      <c r="P100" s="99">
        <f t="shared" si="203"/>
        <v>0</v>
      </c>
      <c r="Q100" s="99">
        <f t="shared" si="204"/>
        <v>0</v>
      </c>
      <c r="R100" s="99">
        <f t="shared" si="205"/>
        <v>0</v>
      </c>
      <c r="S100" s="99">
        <f t="shared" si="206"/>
        <v>0</v>
      </c>
      <c r="T100" s="99">
        <f t="shared" si="207"/>
        <v>0</v>
      </c>
      <c r="U100" s="99">
        <f t="shared" si="208"/>
        <v>0</v>
      </c>
      <c r="V100" s="99">
        <f t="shared" si="209"/>
        <v>0</v>
      </c>
      <c r="W100" s="99">
        <f t="shared" si="210"/>
        <v>0</v>
      </c>
      <c r="X100" s="99">
        <f t="shared" si="211"/>
        <v>0</v>
      </c>
      <c r="Y100" s="99">
        <f t="shared" si="212"/>
        <v>0</v>
      </c>
      <c r="Z100" s="99">
        <f t="shared" si="213"/>
        <v>0</v>
      </c>
      <c r="AA100" s="99">
        <f t="shared" si="214"/>
        <v>0</v>
      </c>
      <c r="AB100" s="99">
        <f t="shared" si="215"/>
        <v>0</v>
      </c>
      <c r="AC100" s="99">
        <f t="shared" si="216"/>
        <v>0</v>
      </c>
      <c r="AD100" s="99">
        <f t="shared" si="217"/>
        <v>0</v>
      </c>
      <c r="AE100" s="99">
        <f t="shared" si="218"/>
        <v>0</v>
      </c>
      <c r="AF100" s="99">
        <f t="shared" si="219"/>
        <v>0</v>
      </c>
      <c r="AG100" s="99">
        <f t="shared" si="220"/>
        <v>0</v>
      </c>
      <c r="AH100" s="99">
        <f t="shared" si="221"/>
        <v>0</v>
      </c>
      <c r="AI100" s="99">
        <f t="shared" si="222"/>
        <v>0</v>
      </c>
      <c r="AJ100" s="99">
        <f t="shared" si="223"/>
        <v>0</v>
      </c>
      <c r="AK100" s="99">
        <f t="shared" si="224"/>
        <v>0</v>
      </c>
      <c r="AL100" s="99">
        <f t="shared" si="225"/>
        <v>0</v>
      </c>
      <c r="AM100" s="99">
        <f t="shared" si="226"/>
        <v>0</v>
      </c>
      <c r="AN100" s="99">
        <f t="shared" si="227"/>
        <v>0</v>
      </c>
      <c r="AO100" s="99">
        <f t="shared" si="228"/>
        <v>0</v>
      </c>
      <c r="AP100" s="99">
        <f t="shared" si="229"/>
        <v>0</v>
      </c>
      <c r="AQ100" s="99">
        <f t="shared" si="230"/>
        <v>0</v>
      </c>
      <c r="AR100" s="99">
        <f t="shared" si="231"/>
        <v>0</v>
      </c>
      <c r="AS100" s="99">
        <f t="shared" si="232"/>
        <v>0</v>
      </c>
      <c r="AT100" s="99">
        <f t="shared" si="233"/>
        <v>0</v>
      </c>
      <c r="AU100" s="99">
        <f t="shared" si="234"/>
        <v>0</v>
      </c>
      <c r="AW100" s="5" t="str">
        <f t="shared" si="161"/>
        <v/>
      </c>
      <c r="AX100" s="51">
        <f>-MIN(SUMPRODUCT(--($E$9:$E$28&lt;=AX$33),--($B$9:$B$28=$J$97),--($F$9:$F$28&gt;=AX$33),--($C$9:$C$28=$AW100),$H$9:$H$28,K$9:K$28),VLOOKUP($AW100,'6. Patients'!$C$78:$AQ$107,COLUMNS('6. Patients'!$C$9:$G$9),0))</f>
        <v>0</v>
      </c>
      <c r="AY100" s="51">
        <f>-MIN(SUMPRODUCT(--($E$9:$E$28&lt;=AY$33),--($B$9:$B$28=$J$97),--($F$9:$F$28&gt;=AY$33),--($C$9:$C$28=$AW100),$H$9:$H$28,L$9:L$28),VLOOKUP($AW100,'6. Patients'!$C$78:$AQ$107,COLUMNS('6. Patients'!$C$9:$G$9),0))</f>
        <v>0</v>
      </c>
      <c r="AZ100" s="51">
        <f>-MIN(SUMPRODUCT(--($E$9:$E$28&lt;=AZ$33),--($B$9:$B$28=$J$97),--($F$9:$F$28&gt;=AZ$33),--($C$9:$C$28=$AW100),$H$9:$H$28,M$9:M$28),VLOOKUP($AW100,'6. Patients'!$C$78:$AQ$107,COLUMNS('6. Patients'!$C$9:$G$9),0))</f>
        <v>0</v>
      </c>
      <c r="BA100" s="51">
        <f>-MIN(SUMPRODUCT(--($E$9:$E$28&lt;=BA$33),--($B$9:$B$28=$J$97),--($F$9:$F$28&gt;=BA$33),--($C$9:$C$28=$AW100),$H$9:$H$28,N$9:N$28),VLOOKUP($AW100,'6. Patients'!$C$78:$AQ$107,COLUMNS('6. Patients'!$C$9:$G$9),0))</f>
        <v>0</v>
      </c>
      <c r="BB100" s="51">
        <f>-MIN(SUMPRODUCT(--($E$9:$E$28&lt;=BB$33),--($B$9:$B$28=$J$97),--($F$9:$F$28&gt;=BB$33),--($C$9:$C$28=$AW100),$H$9:$H$28,O$9:O$28),VLOOKUP($AW100,'6. Patients'!$C$78:$AQ$107,COLUMNS('6. Patients'!$C$9:$G$9),0))</f>
        <v>0</v>
      </c>
      <c r="BC100" s="51">
        <f>-MIN(SUMPRODUCT(--($E$9:$E$28&lt;=BC$33),--($B$9:$B$28=$J$97),--($F$9:$F$28&gt;=BC$33),--($C$9:$C$28=$AW100),$H$9:$H$28,P$9:P$28),VLOOKUP($AW100,'6. Patients'!$C$78:$AQ$107,COLUMNS('6. Patients'!$C$9:$G$9),0))</f>
        <v>0</v>
      </c>
      <c r="BD100" s="51">
        <f>-MIN(SUMPRODUCT(--($E$9:$E$28&lt;=BD$33),--($B$9:$B$28=$J$97),--($F$9:$F$28&gt;=BD$33),--($C$9:$C$28=$AW100),$H$9:$H$28,Q$9:Q$28),VLOOKUP($AW100,'6. Patients'!$C$78:$AQ$107,COLUMNS('6. Patients'!$C$9:$G$9),0))</f>
        <v>0</v>
      </c>
      <c r="BE100" s="51">
        <f>-MIN(SUMPRODUCT(--($E$9:$E$28&lt;=BE$33),--($B$9:$B$28=$J$97),--($F$9:$F$28&gt;=BE$33),--($C$9:$C$28=$AW100),$H$9:$H$28,R$9:R$28),VLOOKUP($AW100,'6. Patients'!$C$78:$AQ$107,COLUMNS('6. Patients'!$C$9:$G$9),0))</f>
        <v>0</v>
      </c>
      <c r="BF100" s="51">
        <f>-MIN(SUMPRODUCT(--($E$9:$E$28&lt;=BF$33),--($B$9:$B$28=$J$97),--($F$9:$F$28&gt;=BF$33),--($C$9:$C$28=$AW100),$H$9:$H$28,S$9:S$28),VLOOKUP($AW100,'6. Patients'!$C$78:$AQ$107,COLUMNS('6. Patients'!$C$9:$G$9),0))</f>
        <v>0</v>
      </c>
      <c r="BG100" s="51">
        <f>-MIN(SUMPRODUCT(--($E$9:$E$28&lt;=BG$33),--($B$9:$B$28=$J$97),--($F$9:$F$28&gt;=BG$33),--($C$9:$C$28=$AW100),$H$9:$H$28,T$9:T$28),VLOOKUP($AW100,'6. Patients'!$C$78:$AQ$107,COLUMNS('6. Patients'!$C$9:$G$9),0))</f>
        <v>0</v>
      </c>
      <c r="BH100" s="51">
        <f>-MIN(SUMPRODUCT(--($E$9:$E$28&lt;=BH$33),--($B$9:$B$28=$J$97),--($F$9:$F$28&gt;=BH$33),--($C$9:$C$28=$AW100),$H$9:$H$28,U$9:U$28),VLOOKUP($AW100,'6. Patients'!$C$78:$AQ$107,COLUMNS('6. Patients'!$C$9:$G$9),0))</f>
        <v>0</v>
      </c>
      <c r="BI100" s="51">
        <f>-MIN(SUMPRODUCT(--($E$9:$E$28&lt;=BI$33),--($B$9:$B$28=$J$97),--($F$9:$F$28&gt;=BI$33),--($C$9:$C$28=$AW100),$H$9:$H$28,V$9:V$28),VLOOKUP($AW100,'6. Patients'!$C$78:$AQ$107,COLUMNS('6. Patients'!$C$9:$G$9),0))</f>
        <v>0</v>
      </c>
      <c r="BJ100" s="51">
        <f>-MIN(SUMPRODUCT(--($E$9:$E$28&lt;=BJ$33),--($B$9:$B$28=$J$97),--($F$9:$F$28&gt;=BJ$33),--($C$9:$C$28=$AW100),$H$9:$H$28,W$9:W$28),VLOOKUP($AW100,'6. Patients'!$C$78:$AQ$107,COLUMNS('6. Patients'!$C$9:$G$9),0))</f>
        <v>0</v>
      </c>
      <c r="BK100" s="51">
        <f>-MIN(SUMPRODUCT(--($E$9:$E$28&lt;=BK$33),--($B$9:$B$28=$J$97),--($F$9:$F$28&gt;=BK$33),--($C$9:$C$28=$AW100),$H$9:$H$28,X$9:X$28),VLOOKUP($AW100,'6. Patients'!$C$78:$AQ$107,COLUMNS('6. Patients'!$C$9:$G$9),0))</f>
        <v>0</v>
      </c>
      <c r="BL100" s="51">
        <f>-MIN(SUMPRODUCT(--($E$9:$E$28&lt;=BL$33),--($B$9:$B$28=$J$97),--($F$9:$F$28&gt;=BL$33),--($C$9:$C$28=$AW100),$H$9:$H$28,Y$9:Y$28),VLOOKUP($AW100,'6. Patients'!$C$78:$AQ$107,COLUMNS('6. Patients'!$C$9:$G$9),0))</f>
        <v>0</v>
      </c>
      <c r="BM100" s="51">
        <f>-MIN(SUMPRODUCT(--($E$9:$E$28&lt;=BM$33),--($B$9:$B$28=$J$97),--($F$9:$F$28&gt;=BM$33),--($C$9:$C$28=$AW100),$H$9:$H$28,Z$9:Z$28),VLOOKUP($AW100,'6. Patients'!$C$78:$AQ$107,COLUMNS('6. Patients'!$C$9:$G$9),0))</f>
        <v>0</v>
      </c>
      <c r="BN100" s="51">
        <f>-MIN(SUMPRODUCT(--($E$9:$E$28&lt;=BN$33),--($B$9:$B$28=$J$97),--($F$9:$F$28&gt;=BN$33),--($C$9:$C$28=$AW100),$H$9:$H$28,AA$9:AA$28),VLOOKUP($AW100,'6. Patients'!$C$78:$AQ$107,COLUMNS('6. Patients'!$C$9:$G$9),0))</f>
        <v>0</v>
      </c>
      <c r="BO100" s="51">
        <f>-MIN(SUMPRODUCT(--($E$9:$E$28&lt;=BO$33),--($B$9:$B$28=$J$97),--($F$9:$F$28&gt;=BO$33),--($C$9:$C$28=$AW100),$H$9:$H$28,AB$9:AB$28),VLOOKUP($AW100,'6. Patients'!$C$78:$AQ$107,COLUMNS('6. Patients'!$C$9:$G$9),0))</f>
        <v>0</v>
      </c>
      <c r="BP100" s="51">
        <f>-MIN(SUMPRODUCT(--($E$9:$E$28&lt;=BP$33),--($B$9:$B$28=$J$97),--($F$9:$F$28&gt;=BP$33),--($C$9:$C$28=$AW100),$H$9:$H$28,AC$9:AC$28),VLOOKUP($AW100,'6. Patients'!$C$78:$AQ$107,COLUMNS('6. Patients'!$C$9:$G$9),0))</f>
        <v>0</v>
      </c>
      <c r="BQ100" s="51">
        <f>-MIN(SUMPRODUCT(--($E$9:$E$28&lt;=BQ$33),--($B$9:$B$28=$J$97),--($F$9:$F$28&gt;=BQ$33),--($C$9:$C$28=$AW100),$H$9:$H$28,AD$9:AD$28),VLOOKUP($AW100,'6. Patients'!$C$78:$AQ$107,COLUMNS('6. Patients'!$C$9:$G$9),0))</f>
        <v>0</v>
      </c>
      <c r="BR100" s="51">
        <f>-MIN(SUMPRODUCT(--($E$9:$E$28&lt;=BR$33),--($B$9:$B$28=$J$97),--($F$9:$F$28&gt;=BR$33),--($C$9:$C$28=$AW100),$H$9:$H$28,AE$9:AE$28),VLOOKUP($AW100,'6. Patients'!$C$78:$AQ$107,COLUMNS('6. Patients'!$C$9:$G$9),0))</f>
        <v>0</v>
      </c>
      <c r="BS100" s="51">
        <f>-MIN(SUMPRODUCT(--($E$9:$E$28&lt;=BS$33),--($B$9:$B$28=$J$97),--($F$9:$F$28&gt;=BS$33),--($C$9:$C$28=$AW100),$H$9:$H$28,AF$9:AF$28),VLOOKUP($AW100,'6. Patients'!$C$78:$AQ$107,COLUMNS('6. Patients'!$C$9:$G$9),0))</f>
        <v>0</v>
      </c>
      <c r="BT100" s="51">
        <f>-MIN(SUMPRODUCT(--($E$9:$E$28&lt;=BT$33),--($B$9:$B$28=$J$97),--($F$9:$F$28&gt;=BT$33),--($C$9:$C$28=$AW100),$H$9:$H$28,AG$9:AG$28),VLOOKUP($AW100,'6. Patients'!$C$78:$AQ$107,COLUMNS('6. Patients'!$C$9:$G$9),0))</f>
        <v>0</v>
      </c>
      <c r="BU100" s="51">
        <f>-MIN(SUMPRODUCT(--($E$9:$E$28&lt;=BU$33),--($B$9:$B$28=$J$97),--($F$9:$F$28&gt;=BU$33),--($C$9:$C$28=$AW100),$H$9:$H$28,AH$9:AH$28),VLOOKUP($AW100,'6. Patients'!$C$78:$AQ$107,COLUMNS('6. Patients'!$C$9:$G$9),0))</f>
        <v>0</v>
      </c>
      <c r="BV100" s="51">
        <f>-MIN(SUMPRODUCT(--($E$9:$E$28&lt;=BV$33),--($B$9:$B$28=$J$97),--($F$9:$F$28&gt;=BV$33),--($C$9:$C$28=$AW100),$H$9:$H$28,AI$9:AI$28),VLOOKUP($AW100,'6. Patients'!$C$78:$AQ$107,COLUMNS('6. Patients'!$C$9:$G$9),0))</f>
        <v>0</v>
      </c>
      <c r="BW100" s="51">
        <f>-MIN(SUMPRODUCT(--($E$9:$E$28&lt;=BW$33),--($B$9:$B$28=$J$97),--($F$9:$F$28&gt;=BW$33),--($C$9:$C$28=$AW100),$H$9:$H$28,AJ$9:AJ$28),VLOOKUP($AW100,'6. Patients'!$C$78:$AQ$107,COLUMNS('6. Patients'!$C$9:$G$9),0))</f>
        <v>0</v>
      </c>
      <c r="BX100" s="51">
        <f>-MIN(SUMPRODUCT(--($E$9:$E$28&lt;=BX$33),--($B$9:$B$28=$J$97),--($F$9:$F$28&gt;=BX$33),--($C$9:$C$28=$AW100),$H$9:$H$28,AK$9:AK$28),VLOOKUP($AW100,'6. Patients'!$C$78:$AQ$107,COLUMNS('6. Patients'!$C$9:$G$9),0))</f>
        <v>0</v>
      </c>
      <c r="BY100" s="51">
        <f>-MIN(SUMPRODUCT(--($E$9:$E$28&lt;=BY$33),--($B$9:$B$28=$J$97),--($F$9:$F$28&gt;=BY$33),--($C$9:$C$28=$AW100),$H$9:$H$28,AL$9:AL$28),VLOOKUP($AW100,'6. Patients'!$C$78:$AQ$107,COLUMNS('6. Patients'!$C$9:$G$9),0))</f>
        <v>0</v>
      </c>
      <c r="BZ100" s="51">
        <f>-MIN(SUMPRODUCT(--($E$9:$E$28&lt;=BZ$33),--($B$9:$B$28=$J$97),--($F$9:$F$28&gt;=BZ$33),--($C$9:$C$28=$AW100),$H$9:$H$28,AM$9:AM$28),VLOOKUP($AW100,'6. Patients'!$C$78:$AQ$107,COLUMNS('6. Patients'!$C$9:$G$9),0))</f>
        <v>0</v>
      </c>
      <c r="CA100" s="51">
        <f>-MIN(SUMPRODUCT(--($E$9:$E$28&lt;=CA$33),--($B$9:$B$28=$J$97),--($F$9:$F$28&gt;=CA$33),--($C$9:$C$28=$AW100),$H$9:$H$28,AN$9:AN$28),VLOOKUP($AW100,'6. Patients'!$C$78:$AQ$107,COLUMNS('6. Patients'!$C$9:$G$9),0))</f>
        <v>0</v>
      </c>
      <c r="CB100" s="51">
        <f>-MIN(SUMPRODUCT(--($E$9:$E$28&lt;=CB$33),--($B$9:$B$28=$J$97),--($F$9:$F$28&gt;=CB$33),--($C$9:$C$28=$AW100),$H$9:$H$28,AO$9:AO$28),VLOOKUP($AW100,'6. Patients'!$C$78:$AQ$107,COLUMNS('6. Patients'!$C$9:$G$9),0))</f>
        <v>0</v>
      </c>
      <c r="CC100" s="51">
        <f>-MIN(SUMPRODUCT(--($E$9:$E$28&lt;=CC$33),--($B$9:$B$28=$J$97),--($F$9:$F$28&gt;=CC$33),--($C$9:$C$28=$AW100),$H$9:$H$28,AP$9:AP$28),VLOOKUP($AW100,'6. Patients'!$C$78:$AQ$107,COLUMNS('6. Patients'!$C$9:$G$9),0))</f>
        <v>0</v>
      </c>
      <c r="CD100" s="51">
        <f>-MIN(SUMPRODUCT(--($E$9:$E$28&lt;=CD$33),--($B$9:$B$28=$J$97),--($F$9:$F$28&gt;=CD$33),--($C$9:$C$28=$AW100),$H$9:$H$28,AQ$9:AQ$28),VLOOKUP($AW100,'6. Patients'!$C$78:$AQ$107,COLUMNS('6. Patients'!$C$9:$G$9),0))</f>
        <v>0</v>
      </c>
      <c r="CE100" s="51">
        <f>-MIN(SUMPRODUCT(--($E$9:$E$28&lt;=CE$33),--($B$9:$B$28=$J$97),--($F$9:$F$28&gt;=CE$33),--($C$9:$C$28=$AW100),$H$9:$H$28,AR$9:AR$28),VLOOKUP($AW100,'6. Patients'!$C$78:$AQ$107,COLUMNS('6. Patients'!$C$9:$G$9),0))</f>
        <v>0</v>
      </c>
      <c r="CF100" s="51">
        <f>-MIN(SUMPRODUCT(--($E$9:$E$28&lt;=CF$33),--($B$9:$B$28=$J$97),--($F$9:$F$28&gt;=CF$33),--($C$9:$C$28=$AW100),$H$9:$H$28,AS$9:AS$28),VLOOKUP($AW100,'6. Patients'!$C$78:$AQ$107,COLUMNS('6. Patients'!$C$9:$G$9),0))</f>
        <v>0</v>
      </c>
      <c r="CG100" s="51">
        <f>-MIN(SUMPRODUCT(--($E$9:$E$28&lt;=CG$33),--($B$9:$B$28=$J$97),--($F$9:$F$28&gt;=CG$33),--($C$9:$C$28=$AW100),$H$9:$H$28,AT$9:AT$28),VLOOKUP($AW100,'6. Patients'!$C$78:$AQ$107,COLUMNS('6. Patients'!$C$9:$G$9),0))</f>
        <v>0</v>
      </c>
      <c r="CI100" s="5" t="str">
        <f t="shared" si="162"/>
        <v/>
      </c>
      <c r="CJ100" s="51">
        <f t="shared" si="163"/>
        <v>0</v>
      </c>
      <c r="CK100" s="51">
        <f t="shared" si="164"/>
        <v>0</v>
      </c>
      <c r="CL100" s="51">
        <f t="shared" si="165"/>
        <v>0</v>
      </c>
      <c r="CM100" s="51">
        <f t="shared" si="166"/>
        <v>0</v>
      </c>
      <c r="CN100" s="51">
        <f t="shared" si="167"/>
        <v>0</v>
      </c>
      <c r="CO100" s="51">
        <f t="shared" si="168"/>
        <v>0</v>
      </c>
      <c r="CP100" s="51">
        <f t="shared" si="169"/>
        <v>0</v>
      </c>
      <c r="CQ100" s="51">
        <f t="shared" si="170"/>
        <v>0</v>
      </c>
      <c r="CR100" s="51">
        <f t="shared" si="171"/>
        <v>0</v>
      </c>
      <c r="CS100" s="51">
        <f t="shared" si="172"/>
        <v>0</v>
      </c>
      <c r="CT100" s="51">
        <f t="shared" si="173"/>
        <v>0</v>
      </c>
      <c r="CU100" s="51">
        <f t="shared" si="174"/>
        <v>0</v>
      </c>
      <c r="CV100" s="51">
        <f t="shared" si="175"/>
        <v>0</v>
      </c>
      <c r="CW100" s="51">
        <f t="shared" si="176"/>
        <v>0</v>
      </c>
      <c r="CX100" s="51">
        <f t="shared" si="177"/>
        <v>0</v>
      </c>
      <c r="CY100" s="51">
        <f t="shared" si="178"/>
        <v>0</v>
      </c>
      <c r="CZ100" s="51">
        <f t="shared" si="179"/>
        <v>0</v>
      </c>
      <c r="DA100" s="51">
        <f t="shared" si="180"/>
        <v>0</v>
      </c>
      <c r="DB100" s="51">
        <f t="shared" si="181"/>
        <v>0</v>
      </c>
      <c r="DC100" s="51">
        <f t="shared" si="182"/>
        <v>0</v>
      </c>
      <c r="DD100" s="51">
        <f t="shared" si="183"/>
        <v>0</v>
      </c>
      <c r="DE100" s="51">
        <f t="shared" si="184"/>
        <v>0</v>
      </c>
      <c r="DF100" s="51">
        <f t="shared" si="185"/>
        <v>0</v>
      </c>
      <c r="DG100" s="51">
        <f t="shared" si="186"/>
        <v>0</v>
      </c>
      <c r="DH100" s="51">
        <f t="shared" si="187"/>
        <v>0</v>
      </c>
      <c r="DI100" s="51">
        <f t="shared" si="188"/>
        <v>0</v>
      </c>
      <c r="DJ100" s="51">
        <f t="shared" si="189"/>
        <v>0</v>
      </c>
      <c r="DK100" s="51">
        <f t="shared" si="190"/>
        <v>0</v>
      </c>
      <c r="DL100" s="51">
        <f t="shared" si="191"/>
        <v>0</v>
      </c>
      <c r="DM100" s="51">
        <f t="shared" si="192"/>
        <v>0</v>
      </c>
      <c r="DN100" s="51">
        <f t="shared" si="193"/>
        <v>0</v>
      </c>
      <c r="DO100" s="51">
        <f t="shared" si="194"/>
        <v>0</v>
      </c>
      <c r="DP100" s="51">
        <f t="shared" si="195"/>
        <v>0</v>
      </c>
      <c r="DQ100" s="51">
        <f t="shared" si="196"/>
        <v>0</v>
      </c>
      <c r="DR100" s="51">
        <f t="shared" si="197"/>
        <v>0</v>
      </c>
      <c r="DS100" s="51">
        <f t="shared" si="198"/>
        <v>0</v>
      </c>
    </row>
    <row r="101" spans="10:123" x14ac:dyDescent="0.3">
      <c r="J101" s="5" t="str">
        <f>'6. Patients'!C81</f>
        <v/>
      </c>
      <c r="K101" s="5"/>
      <c r="L101" s="99">
        <f t="shared" si="199"/>
        <v>0</v>
      </c>
      <c r="M101" s="99">
        <f t="shared" si="200"/>
        <v>0</v>
      </c>
      <c r="N101" s="99">
        <f t="shared" si="201"/>
        <v>0</v>
      </c>
      <c r="O101" s="99">
        <f t="shared" si="202"/>
        <v>0</v>
      </c>
      <c r="P101" s="99">
        <f t="shared" si="203"/>
        <v>0</v>
      </c>
      <c r="Q101" s="99">
        <f t="shared" si="204"/>
        <v>0</v>
      </c>
      <c r="R101" s="99">
        <f t="shared" si="205"/>
        <v>0</v>
      </c>
      <c r="S101" s="99">
        <f t="shared" si="206"/>
        <v>0</v>
      </c>
      <c r="T101" s="99">
        <f t="shared" si="207"/>
        <v>0</v>
      </c>
      <c r="U101" s="99">
        <f t="shared" si="208"/>
        <v>0</v>
      </c>
      <c r="V101" s="99">
        <f t="shared" si="209"/>
        <v>0</v>
      </c>
      <c r="W101" s="99">
        <f t="shared" si="210"/>
        <v>0</v>
      </c>
      <c r="X101" s="99">
        <f t="shared" si="211"/>
        <v>0</v>
      </c>
      <c r="Y101" s="99">
        <f t="shared" si="212"/>
        <v>0</v>
      </c>
      <c r="Z101" s="99">
        <f t="shared" si="213"/>
        <v>0</v>
      </c>
      <c r="AA101" s="99">
        <f t="shared" si="214"/>
        <v>0</v>
      </c>
      <c r="AB101" s="99">
        <f t="shared" si="215"/>
        <v>0</v>
      </c>
      <c r="AC101" s="99">
        <f t="shared" si="216"/>
        <v>0</v>
      </c>
      <c r="AD101" s="99">
        <f t="shared" si="217"/>
        <v>0</v>
      </c>
      <c r="AE101" s="99">
        <f t="shared" si="218"/>
        <v>0</v>
      </c>
      <c r="AF101" s="99">
        <f t="shared" si="219"/>
        <v>0</v>
      </c>
      <c r="AG101" s="99">
        <f t="shared" si="220"/>
        <v>0</v>
      </c>
      <c r="AH101" s="99">
        <f t="shared" si="221"/>
        <v>0</v>
      </c>
      <c r="AI101" s="99">
        <f t="shared" si="222"/>
        <v>0</v>
      </c>
      <c r="AJ101" s="99">
        <f t="shared" si="223"/>
        <v>0</v>
      </c>
      <c r="AK101" s="99">
        <f t="shared" si="224"/>
        <v>0</v>
      </c>
      <c r="AL101" s="99">
        <f t="shared" si="225"/>
        <v>0</v>
      </c>
      <c r="AM101" s="99">
        <f t="shared" si="226"/>
        <v>0</v>
      </c>
      <c r="AN101" s="99">
        <f t="shared" si="227"/>
        <v>0</v>
      </c>
      <c r="AO101" s="99">
        <f t="shared" si="228"/>
        <v>0</v>
      </c>
      <c r="AP101" s="99">
        <f t="shared" si="229"/>
        <v>0</v>
      </c>
      <c r="AQ101" s="99">
        <f t="shared" si="230"/>
        <v>0</v>
      </c>
      <c r="AR101" s="99">
        <f t="shared" si="231"/>
        <v>0</v>
      </c>
      <c r="AS101" s="99">
        <f t="shared" si="232"/>
        <v>0</v>
      </c>
      <c r="AT101" s="99">
        <f t="shared" si="233"/>
        <v>0</v>
      </c>
      <c r="AU101" s="99">
        <f t="shared" si="234"/>
        <v>0</v>
      </c>
      <c r="AW101" s="5" t="str">
        <f t="shared" si="161"/>
        <v/>
      </c>
      <c r="AX101" s="51">
        <f>-MIN(SUMPRODUCT(--($E$9:$E$28&lt;=AX$33),--($B$9:$B$28=$J$97),--($F$9:$F$28&gt;=AX$33),--($C$9:$C$28=$AW101),$H$9:$H$28,K$9:K$28),VLOOKUP($AW101,'6. Patients'!$C$78:$AQ$107,COLUMNS('6. Patients'!$C$9:$G$9),0))</f>
        <v>0</v>
      </c>
      <c r="AY101" s="51">
        <f>-MIN(SUMPRODUCT(--($E$9:$E$28&lt;=AY$33),--($B$9:$B$28=$J$97),--($F$9:$F$28&gt;=AY$33),--($C$9:$C$28=$AW101),$H$9:$H$28,L$9:L$28),VLOOKUP($AW101,'6. Patients'!$C$78:$AQ$107,COLUMNS('6. Patients'!$C$9:$G$9),0))</f>
        <v>0</v>
      </c>
      <c r="AZ101" s="51">
        <f>-MIN(SUMPRODUCT(--($E$9:$E$28&lt;=AZ$33),--($B$9:$B$28=$J$97),--($F$9:$F$28&gt;=AZ$33),--($C$9:$C$28=$AW101),$H$9:$H$28,M$9:M$28),VLOOKUP($AW101,'6. Patients'!$C$78:$AQ$107,COLUMNS('6. Patients'!$C$9:$G$9),0))</f>
        <v>0</v>
      </c>
      <c r="BA101" s="51">
        <f>-MIN(SUMPRODUCT(--($E$9:$E$28&lt;=BA$33),--($B$9:$B$28=$J$97),--($F$9:$F$28&gt;=BA$33),--($C$9:$C$28=$AW101),$H$9:$H$28,N$9:N$28),VLOOKUP($AW101,'6. Patients'!$C$78:$AQ$107,COLUMNS('6. Patients'!$C$9:$G$9),0))</f>
        <v>0</v>
      </c>
      <c r="BB101" s="51">
        <f>-MIN(SUMPRODUCT(--($E$9:$E$28&lt;=BB$33),--($B$9:$B$28=$J$97),--($F$9:$F$28&gt;=BB$33),--($C$9:$C$28=$AW101),$H$9:$H$28,O$9:O$28),VLOOKUP($AW101,'6. Patients'!$C$78:$AQ$107,COLUMNS('6. Patients'!$C$9:$G$9),0))</f>
        <v>0</v>
      </c>
      <c r="BC101" s="51">
        <f>-MIN(SUMPRODUCT(--($E$9:$E$28&lt;=BC$33),--($B$9:$B$28=$J$97),--($F$9:$F$28&gt;=BC$33),--($C$9:$C$28=$AW101),$H$9:$H$28,P$9:P$28),VLOOKUP($AW101,'6. Patients'!$C$78:$AQ$107,COLUMNS('6. Patients'!$C$9:$G$9),0))</f>
        <v>0</v>
      </c>
      <c r="BD101" s="51">
        <f>-MIN(SUMPRODUCT(--($E$9:$E$28&lt;=BD$33),--($B$9:$B$28=$J$97),--($F$9:$F$28&gt;=BD$33),--($C$9:$C$28=$AW101),$H$9:$H$28,Q$9:Q$28),VLOOKUP($AW101,'6. Patients'!$C$78:$AQ$107,COLUMNS('6. Patients'!$C$9:$G$9),0))</f>
        <v>0</v>
      </c>
      <c r="BE101" s="51">
        <f>-MIN(SUMPRODUCT(--($E$9:$E$28&lt;=BE$33),--($B$9:$B$28=$J$97),--($F$9:$F$28&gt;=BE$33),--($C$9:$C$28=$AW101),$H$9:$H$28,R$9:R$28),VLOOKUP($AW101,'6. Patients'!$C$78:$AQ$107,COLUMNS('6. Patients'!$C$9:$G$9),0))</f>
        <v>0</v>
      </c>
      <c r="BF101" s="51">
        <f>-MIN(SUMPRODUCT(--($E$9:$E$28&lt;=BF$33),--($B$9:$B$28=$J$97),--($F$9:$F$28&gt;=BF$33),--($C$9:$C$28=$AW101),$H$9:$H$28,S$9:S$28),VLOOKUP($AW101,'6. Patients'!$C$78:$AQ$107,COLUMNS('6. Patients'!$C$9:$G$9),0))</f>
        <v>0</v>
      </c>
      <c r="BG101" s="51">
        <f>-MIN(SUMPRODUCT(--($E$9:$E$28&lt;=BG$33),--($B$9:$B$28=$J$97),--($F$9:$F$28&gt;=BG$33),--($C$9:$C$28=$AW101),$H$9:$H$28,T$9:T$28),VLOOKUP($AW101,'6. Patients'!$C$78:$AQ$107,COLUMNS('6. Patients'!$C$9:$G$9),0))</f>
        <v>0</v>
      </c>
      <c r="BH101" s="51">
        <f>-MIN(SUMPRODUCT(--($E$9:$E$28&lt;=BH$33),--($B$9:$B$28=$J$97),--($F$9:$F$28&gt;=BH$33),--($C$9:$C$28=$AW101),$H$9:$H$28,U$9:U$28),VLOOKUP($AW101,'6. Patients'!$C$78:$AQ$107,COLUMNS('6. Patients'!$C$9:$G$9),0))</f>
        <v>0</v>
      </c>
      <c r="BI101" s="51">
        <f>-MIN(SUMPRODUCT(--($E$9:$E$28&lt;=BI$33),--($B$9:$B$28=$J$97),--($F$9:$F$28&gt;=BI$33),--($C$9:$C$28=$AW101),$H$9:$H$28,V$9:V$28),VLOOKUP($AW101,'6. Patients'!$C$78:$AQ$107,COLUMNS('6. Patients'!$C$9:$G$9),0))</f>
        <v>0</v>
      </c>
      <c r="BJ101" s="51">
        <f>-MIN(SUMPRODUCT(--($E$9:$E$28&lt;=BJ$33),--($B$9:$B$28=$J$97),--($F$9:$F$28&gt;=BJ$33),--($C$9:$C$28=$AW101),$H$9:$H$28,W$9:W$28),VLOOKUP($AW101,'6. Patients'!$C$78:$AQ$107,COLUMNS('6. Patients'!$C$9:$G$9),0))</f>
        <v>0</v>
      </c>
      <c r="BK101" s="51">
        <f>-MIN(SUMPRODUCT(--($E$9:$E$28&lt;=BK$33),--($B$9:$B$28=$J$97),--($F$9:$F$28&gt;=BK$33),--($C$9:$C$28=$AW101),$H$9:$H$28,X$9:X$28),VLOOKUP($AW101,'6. Patients'!$C$78:$AQ$107,COLUMNS('6. Patients'!$C$9:$G$9),0))</f>
        <v>0</v>
      </c>
      <c r="BL101" s="51">
        <f>-MIN(SUMPRODUCT(--($E$9:$E$28&lt;=BL$33),--($B$9:$B$28=$J$97),--($F$9:$F$28&gt;=BL$33),--($C$9:$C$28=$AW101),$H$9:$H$28,Y$9:Y$28),VLOOKUP($AW101,'6. Patients'!$C$78:$AQ$107,COLUMNS('6. Patients'!$C$9:$G$9),0))</f>
        <v>0</v>
      </c>
      <c r="BM101" s="51">
        <f>-MIN(SUMPRODUCT(--($E$9:$E$28&lt;=BM$33),--($B$9:$B$28=$J$97),--($F$9:$F$28&gt;=BM$33),--($C$9:$C$28=$AW101),$H$9:$H$28,Z$9:Z$28),VLOOKUP($AW101,'6. Patients'!$C$78:$AQ$107,COLUMNS('6. Patients'!$C$9:$G$9),0))</f>
        <v>0</v>
      </c>
      <c r="BN101" s="51">
        <f>-MIN(SUMPRODUCT(--($E$9:$E$28&lt;=BN$33),--($B$9:$B$28=$J$97),--($F$9:$F$28&gt;=BN$33),--($C$9:$C$28=$AW101),$H$9:$H$28,AA$9:AA$28),VLOOKUP($AW101,'6. Patients'!$C$78:$AQ$107,COLUMNS('6. Patients'!$C$9:$G$9),0))</f>
        <v>0</v>
      </c>
      <c r="BO101" s="51">
        <f>-MIN(SUMPRODUCT(--($E$9:$E$28&lt;=BO$33),--($B$9:$B$28=$J$97),--($F$9:$F$28&gt;=BO$33),--($C$9:$C$28=$AW101),$H$9:$H$28,AB$9:AB$28),VLOOKUP($AW101,'6. Patients'!$C$78:$AQ$107,COLUMNS('6. Patients'!$C$9:$G$9),0))</f>
        <v>0</v>
      </c>
      <c r="BP101" s="51">
        <f>-MIN(SUMPRODUCT(--($E$9:$E$28&lt;=BP$33),--($B$9:$B$28=$J$97),--($F$9:$F$28&gt;=BP$33),--($C$9:$C$28=$AW101),$H$9:$H$28,AC$9:AC$28),VLOOKUP($AW101,'6. Patients'!$C$78:$AQ$107,COLUMNS('6. Patients'!$C$9:$G$9),0))</f>
        <v>0</v>
      </c>
      <c r="BQ101" s="51">
        <f>-MIN(SUMPRODUCT(--($E$9:$E$28&lt;=BQ$33),--($B$9:$B$28=$J$97),--($F$9:$F$28&gt;=BQ$33),--($C$9:$C$28=$AW101),$H$9:$H$28,AD$9:AD$28),VLOOKUP($AW101,'6. Patients'!$C$78:$AQ$107,COLUMNS('6. Patients'!$C$9:$G$9),0))</f>
        <v>0</v>
      </c>
      <c r="BR101" s="51">
        <f>-MIN(SUMPRODUCT(--($E$9:$E$28&lt;=BR$33),--($B$9:$B$28=$J$97),--($F$9:$F$28&gt;=BR$33),--($C$9:$C$28=$AW101),$H$9:$H$28,AE$9:AE$28),VLOOKUP($AW101,'6. Patients'!$C$78:$AQ$107,COLUMNS('6. Patients'!$C$9:$G$9),0))</f>
        <v>0</v>
      </c>
      <c r="BS101" s="51">
        <f>-MIN(SUMPRODUCT(--($E$9:$E$28&lt;=BS$33),--($B$9:$B$28=$J$97),--($F$9:$F$28&gt;=BS$33),--($C$9:$C$28=$AW101),$H$9:$H$28,AF$9:AF$28),VLOOKUP($AW101,'6. Patients'!$C$78:$AQ$107,COLUMNS('6. Patients'!$C$9:$G$9),0))</f>
        <v>0</v>
      </c>
      <c r="BT101" s="51">
        <f>-MIN(SUMPRODUCT(--($E$9:$E$28&lt;=BT$33),--($B$9:$B$28=$J$97),--($F$9:$F$28&gt;=BT$33),--($C$9:$C$28=$AW101),$H$9:$H$28,AG$9:AG$28),VLOOKUP($AW101,'6. Patients'!$C$78:$AQ$107,COLUMNS('6. Patients'!$C$9:$G$9),0))</f>
        <v>0</v>
      </c>
      <c r="BU101" s="51">
        <f>-MIN(SUMPRODUCT(--($E$9:$E$28&lt;=BU$33),--($B$9:$B$28=$J$97),--($F$9:$F$28&gt;=BU$33),--($C$9:$C$28=$AW101),$H$9:$H$28,AH$9:AH$28),VLOOKUP($AW101,'6. Patients'!$C$78:$AQ$107,COLUMNS('6. Patients'!$C$9:$G$9),0))</f>
        <v>0</v>
      </c>
      <c r="BV101" s="51">
        <f>-MIN(SUMPRODUCT(--($E$9:$E$28&lt;=BV$33),--($B$9:$B$28=$J$97),--($F$9:$F$28&gt;=BV$33),--($C$9:$C$28=$AW101),$H$9:$H$28,AI$9:AI$28),VLOOKUP($AW101,'6. Patients'!$C$78:$AQ$107,COLUMNS('6. Patients'!$C$9:$G$9),0))</f>
        <v>0</v>
      </c>
      <c r="BW101" s="51">
        <f>-MIN(SUMPRODUCT(--($E$9:$E$28&lt;=BW$33),--($B$9:$B$28=$J$97),--($F$9:$F$28&gt;=BW$33),--($C$9:$C$28=$AW101),$H$9:$H$28,AJ$9:AJ$28),VLOOKUP($AW101,'6. Patients'!$C$78:$AQ$107,COLUMNS('6. Patients'!$C$9:$G$9),0))</f>
        <v>0</v>
      </c>
      <c r="BX101" s="51">
        <f>-MIN(SUMPRODUCT(--($E$9:$E$28&lt;=BX$33),--($B$9:$B$28=$J$97),--($F$9:$F$28&gt;=BX$33),--($C$9:$C$28=$AW101),$H$9:$H$28,AK$9:AK$28),VLOOKUP($AW101,'6. Patients'!$C$78:$AQ$107,COLUMNS('6. Patients'!$C$9:$G$9),0))</f>
        <v>0</v>
      </c>
      <c r="BY101" s="51">
        <f>-MIN(SUMPRODUCT(--($E$9:$E$28&lt;=BY$33),--($B$9:$B$28=$J$97),--($F$9:$F$28&gt;=BY$33),--($C$9:$C$28=$AW101),$H$9:$H$28,AL$9:AL$28),VLOOKUP($AW101,'6. Patients'!$C$78:$AQ$107,COLUMNS('6. Patients'!$C$9:$G$9),0))</f>
        <v>0</v>
      </c>
      <c r="BZ101" s="51">
        <f>-MIN(SUMPRODUCT(--($E$9:$E$28&lt;=BZ$33),--($B$9:$B$28=$J$97),--($F$9:$F$28&gt;=BZ$33),--($C$9:$C$28=$AW101),$H$9:$H$28,AM$9:AM$28),VLOOKUP($AW101,'6. Patients'!$C$78:$AQ$107,COLUMNS('6. Patients'!$C$9:$G$9),0))</f>
        <v>0</v>
      </c>
      <c r="CA101" s="51">
        <f>-MIN(SUMPRODUCT(--($E$9:$E$28&lt;=CA$33),--($B$9:$B$28=$J$97),--($F$9:$F$28&gt;=CA$33),--($C$9:$C$28=$AW101),$H$9:$H$28,AN$9:AN$28),VLOOKUP($AW101,'6. Patients'!$C$78:$AQ$107,COLUMNS('6. Patients'!$C$9:$G$9),0))</f>
        <v>0</v>
      </c>
      <c r="CB101" s="51">
        <f>-MIN(SUMPRODUCT(--($E$9:$E$28&lt;=CB$33),--($B$9:$B$28=$J$97),--($F$9:$F$28&gt;=CB$33),--($C$9:$C$28=$AW101),$H$9:$H$28,AO$9:AO$28),VLOOKUP($AW101,'6. Patients'!$C$78:$AQ$107,COLUMNS('6. Patients'!$C$9:$G$9),0))</f>
        <v>0</v>
      </c>
      <c r="CC101" s="51">
        <f>-MIN(SUMPRODUCT(--($E$9:$E$28&lt;=CC$33),--($B$9:$B$28=$J$97),--($F$9:$F$28&gt;=CC$33),--($C$9:$C$28=$AW101),$H$9:$H$28,AP$9:AP$28),VLOOKUP($AW101,'6. Patients'!$C$78:$AQ$107,COLUMNS('6. Patients'!$C$9:$G$9),0))</f>
        <v>0</v>
      </c>
      <c r="CD101" s="51">
        <f>-MIN(SUMPRODUCT(--($E$9:$E$28&lt;=CD$33),--($B$9:$B$28=$J$97),--($F$9:$F$28&gt;=CD$33),--($C$9:$C$28=$AW101),$H$9:$H$28,AQ$9:AQ$28),VLOOKUP($AW101,'6. Patients'!$C$78:$AQ$107,COLUMNS('6. Patients'!$C$9:$G$9),0))</f>
        <v>0</v>
      </c>
      <c r="CE101" s="51">
        <f>-MIN(SUMPRODUCT(--($E$9:$E$28&lt;=CE$33),--($B$9:$B$28=$J$97),--($F$9:$F$28&gt;=CE$33),--($C$9:$C$28=$AW101),$H$9:$H$28,AR$9:AR$28),VLOOKUP($AW101,'6. Patients'!$C$78:$AQ$107,COLUMNS('6. Patients'!$C$9:$G$9),0))</f>
        <v>0</v>
      </c>
      <c r="CF101" s="51">
        <f>-MIN(SUMPRODUCT(--($E$9:$E$28&lt;=CF$33),--($B$9:$B$28=$J$97),--($F$9:$F$28&gt;=CF$33),--($C$9:$C$28=$AW101),$H$9:$H$28,AS$9:AS$28),VLOOKUP($AW101,'6. Patients'!$C$78:$AQ$107,COLUMNS('6. Patients'!$C$9:$G$9),0))</f>
        <v>0</v>
      </c>
      <c r="CG101" s="51">
        <f>-MIN(SUMPRODUCT(--($E$9:$E$28&lt;=CG$33),--($B$9:$B$28=$J$97),--($F$9:$F$28&gt;=CG$33),--($C$9:$C$28=$AW101),$H$9:$H$28,AT$9:AT$28),VLOOKUP($AW101,'6. Patients'!$C$78:$AQ$107,COLUMNS('6. Patients'!$C$9:$G$9),0))</f>
        <v>0</v>
      </c>
      <c r="CI101" s="5" t="str">
        <f t="shared" si="162"/>
        <v/>
      </c>
      <c r="CJ101" s="51">
        <f t="shared" si="163"/>
        <v>0</v>
      </c>
      <c r="CK101" s="51">
        <f t="shared" si="164"/>
        <v>0</v>
      </c>
      <c r="CL101" s="51">
        <f t="shared" si="165"/>
        <v>0</v>
      </c>
      <c r="CM101" s="51">
        <f t="shared" si="166"/>
        <v>0</v>
      </c>
      <c r="CN101" s="51">
        <f t="shared" si="167"/>
        <v>0</v>
      </c>
      <c r="CO101" s="51">
        <f t="shared" si="168"/>
        <v>0</v>
      </c>
      <c r="CP101" s="51">
        <f t="shared" si="169"/>
        <v>0</v>
      </c>
      <c r="CQ101" s="51">
        <f t="shared" si="170"/>
        <v>0</v>
      </c>
      <c r="CR101" s="51">
        <f t="shared" si="171"/>
        <v>0</v>
      </c>
      <c r="CS101" s="51">
        <f t="shared" si="172"/>
        <v>0</v>
      </c>
      <c r="CT101" s="51">
        <f t="shared" si="173"/>
        <v>0</v>
      </c>
      <c r="CU101" s="51">
        <f t="shared" si="174"/>
        <v>0</v>
      </c>
      <c r="CV101" s="51">
        <f t="shared" si="175"/>
        <v>0</v>
      </c>
      <c r="CW101" s="51">
        <f t="shared" si="176"/>
        <v>0</v>
      </c>
      <c r="CX101" s="51">
        <f t="shared" si="177"/>
        <v>0</v>
      </c>
      <c r="CY101" s="51">
        <f t="shared" si="178"/>
        <v>0</v>
      </c>
      <c r="CZ101" s="51">
        <f t="shared" si="179"/>
        <v>0</v>
      </c>
      <c r="DA101" s="51">
        <f t="shared" si="180"/>
        <v>0</v>
      </c>
      <c r="DB101" s="51">
        <f t="shared" si="181"/>
        <v>0</v>
      </c>
      <c r="DC101" s="51">
        <f t="shared" si="182"/>
        <v>0</v>
      </c>
      <c r="DD101" s="51">
        <f t="shared" si="183"/>
        <v>0</v>
      </c>
      <c r="DE101" s="51">
        <f t="shared" si="184"/>
        <v>0</v>
      </c>
      <c r="DF101" s="51">
        <f t="shared" si="185"/>
        <v>0</v>
      </c>
      <c r="DG101" s="51">
        <f t="shared" si="186"/>
        <v>0</v>
      </c>
      <c r="DH101" s="51">
        <f t="shared" si="187"/>
        <v>0</v>
      </c>
      <c r="DI101" s="51">
        <f t="shared" si="188"/>
        <v>0</v>
      </c>
      <c r="DJ101" s="51">
        <f t="shared" si="189"/>
        <v>0</v>
      </c>
      <c r="DK101" s="51">
        <f t="shared" si="190"/>
        <v>0</v>
      </c>
      <c r="DL101" s="51">
        <f t="shared" si="191"/>
        <v>0</v>
      </c>
      <c r="DM101" s="51">
        <f t="shared" si="192"/>
        <v>0</v>
      </c>
      <c r="DN101" s="51">
        <f t="shared" si="193"/>
        <v>0</v>
      </c>
      <c r="DO101" s="51">
        <f t="shared" si="194"/>
        <v>0</v>
      </c>
      <c r="DP101" s="51">
        <f t="shared" si="195"/>
        <v>0</v>
      </c>
      <c r="DQ101" s="51">
        <f t="shared" si="196"/>
        <v>0</v>
      </c>
      <c r="DR101" s="51">
        <f t="shared" si="197"/>
        <v>0</v>
      </c>
      <c r="DS101" s="51">
        <f t="shared" si="198"/>
        <v>0</v>
      </c>
    </row>
    <row r="102" spans="10:123" x14ac:dyDescent="0.3">
      <c r="J102" s="5" t="str">
        <f>'6. Patients'!C82</f>
        <v/>
      </c>
      <c r="K102" s="5"/>
      <c r="L102" s="99">
        <f t="shared" si="199"/>
        <v>0</v>
      </c>
      <c r="M102" s="99">
        <f t="shared" si="200"/>
        <v>0</v>
      </c>
      <c r="N102" s="99">
        <f t="shared" si="201"/>
        <v>0</v>
      </c>
      <c r="O102" s="99">
        <f t="shared" si="202"/>
        <v>0</v>
      </c>
      <c r="P102" s="99">
        <f t="shared" si="203"/>
        <v>0</v>
      </c>
      <c r="Q102" s="99">
        <f t="shared" si="204"/>
        <v>0</v>
      </c>
      <c r="R102" s="99">
        <f t="shared" si="205"/>
        <v>0</v>
      </c>
      <c r="S102" s="99">
        <f t="shared" si="206"/>
        <v>0</v>
      </c>
      <c r="T102" s="99">
        <f t="shared" si="207"/>
        <v>0</v>
      </c>
      <c r="U102" s="99">
        <f t="shared" si="208"/>
        <v>0</v>
      </c>
      <c r="V102" s="99">
        <f t="shared" si="209"/>
        <v>0</v>
      </c>
      <c r="W102" s="99">
        <f t="shared" si="210"/>
        <v>0</v>
      </c>
      <c r="X102" s="99">
        <f t="shared" si="211"/>
        <v>0</v>
      </c>
      <c r="Y102" s="99">
        <f t="shared" si="212"/>
        <v>0</v>
      </c>
      <c r="Z102" s="99">
        <f t="shared" si="213"/>
        <v>0</v>
      </c>
      <c r="AA102" s="99">
        <f t="shared" si="214"/>
        <v>0</v>
      </c>
      <c r="AB102" s="99">
        <f t="shared" si="215"/>
        <v>0</v>
      </c>
      <c r="AC102" s="99">
        <f t="shared" si="216"/>
        <v>0</v>
      </c>
      <c r="AD102" s="99">
        <f t="shared" si="217"/>
        <v>0</v>
      </c>
      <c r="AE102" s="99">
        <f t="shared" si="218"/>
        <v>0</v>
      </c>
      <c r="AF102" s="99">
        <f t="shared" si="219"/>
        <v>0</v>
      </c>
      <c r="AG102" s="99">
        <f t="shared" si="220"/>
        <v>0</v>
      </c>
      <c r="AH102" s="99">
        <f t="shared" si="221"/>
        <v>0</v>
      </c>
      <c r="AI102" s="99">
        <f t="shared" si="222"/>
        <v>0</v>
      </c>
      <c r="AJ102" s="99">
        <f t="shared" si="223"/>
        <v>0</v>
      </c>
      <c r="AK102" s="99">
        <f t="shared" si="224"/>
        <v>0</v>
      </c>
      <c r="AL102" s="99">
        <f t="shared" si="225"/>
        <v>0</v>
      </c>
      <c r="AM102" s="99">
        <f t="shared" si="226"/>
        <v>0</v>
      </c>
      <c r="AN102" s="99">
        <f t="shared" si="227"/>
        <v>0</v>
      </c>
      <c r="AO102" s="99">
        <f t="shared" si="228"/>
        <v>0</v>
      </c>
      <c r="AP102" s="99">
        <f t="shared" si="229"/>
        <v>0</v>
      </c>
      <c r="AQ102" s="99">
        <f t="shared" si="230"/>
        <v>0</v>
      </c>
      <c r="AR102" s="99">
        <f t="shared" si="231"/>
        <v>0</v>
      </c>
      <c r="AS102" s="99">
        <f t="shared" si="232"/>
        <v>0</v>
      </c>
      <c r="AT102" s="99">
        <f t="shared" si="233"/>
        <v>0</v>
      </c>
      <c r="AU102" s="99">
        <f t="shared" si="234"/>
        <v>0</v>
      </c>
      <c r="AW102" s="5" t="str">
        <f t="shared" si="161"/>
        <v/>
      </c>
      <c r="AX102" s="51">
        <f>-MIN(SUMPRODUCT(--($E$9:$E$28&lt;=AX$33),--($B$9:$B$28=$J$97),--($F$9:$F$28&gt;=AX$33),--($C$9:$C$28=$AW102),$H$9:$H$28,K$9:K$28),VLOOKUP($AW102,'6. Patients'!$C$78:$AQ$107,COLUMNS('6. Patients'!$C$9:$G$9),0))</f>
        <v>0</v>
      </c>
      <c r="AY102" s="51">
        <f>-MIN(SUMPRODUCT(--($E$9:$E$28&lt;=AY$33),--($B$9:$B$28=$J$97),--($F$9:$F$28&gt;=AY$33),--($C$9:$C$28=$AW102),$H$9:$H$28,L$9:L$28),VLOOKUP($AW102,'6. Patients'!$C$78:$AQ$107,COLUMNS('6. Patients'!$C$9:$G$9),0))</f>
        <v>0</v>
      </c>
      <c r="AZ102" s="51">
        <f>-MIN(SUMPRODUCT(--($E$9:$E$28&lt;=AZ$33),--($B$9:$B$28=$J$97),--($F$9:$F$28&gt;=AZ$33),--($C$9:$C$28=$AW102),$H$9:$H$28,M$9:M$28),VLOOKUP($AW102,'6. Patients'!$C$78:$AQ$107,COLUMNS('6. Patients'!$C$9:$G$9),0))</f>
        <v>0</v>
      </c>
      <c r="BA102" s="51">
        <f>-MIN(SUMPRODUCT(--($E$9:$E$28&lt;=BA$33),--($B$9:$B$28=$J$97),--($F$9:$F$28&gt;=BA$33),--($C$9:$C$28=$AW102),$H$9:$H$28,N$9:N$28),VLOOKUP($AW102,'6. Patients'!$C$78:$AQ$107,COLUMNS('6. Patients'!$C$9:$G$9),0))</f>
        <v>0</v>
      </c>
      <c r="BB102" s="51">
        <f>-MIN(SUMPRODUCT(--($E$9:$E$28&lt;=BB$33),--($B$9:$B$28=$J$97),--($F$9:$F$28&gt;=BB$33),--($C$9:$C$28=$AW102),$H$9:$H$28,O$9:O$28),VLOOKUP($AW102,'6. Patients'!$C$78:$AQ$107,COLUMNS('6. Patients'!$C$9:$G$9),0))</f>
        <v>0</v>
      </c>
      <c r="BC102" s="51">
        <f>-MIN(SUMPRODUCT(--($E$9:$E$28&lt;=BC$33),--($B$9:$B$28=$J$97),--($F$9:$F$28&gt;=BC$33),--($C$9:$C$28=$AW102),$H$9:$H$28,P$9:P$28),VLOOKUP($AW102,'6. Patients'!$C$78:$AQ$107,COLUMNS('6. Patients'!$C$9:$G$9),0))</f>
        <v>0</v>
      </c>
      <c r="BD102" s="51">
        <f>-MIN(SUMPRODUCT(--($E$9:$E$28&lt;=BD$33),--($B$9:$B$28=$J$97),--($F$9:$F$28&gt;=BD$33),--($C$9:$C$28=$AW102),$H$9:$H$28,Q$9:Q$28),VLOOKUP($AW102,'6. Patients'!$C$78:$AQ$107,COLUMNS('6. Patients'!$C$9:$G$9),0))</f>
        <v>0</v>
      </c>
      <c r="BE102" s="51">
        <f>-MIN(SUMPRODUCT(--($E$9:$E$28&lt;=BE$33),--($B$9:$B$28=$J$97),--($F$9:$F$28&gt;=BE$33),--($C$9:$C$28=$AW102),$H$9:$H$28,R$9:R$28),VLOOKUP($AW102,'6. Patients'!$C$78:$AQ$107,COLUMNS('6. Patients'!$C$9:$G$9),0))</f>
        <v>0</v>
      </c>
      <c r="BF102" s="51">
        <f>-MIN(SUMPRODUCT(--($E$9:$E$28&lt;=BF$33),--($B$9:$B$28=$J$97),--($F$9:$F$28&gt;=BF$33),--($C$9:$C$28=$AW102),$H$9:$H$28,S$9:S$28),VLOOKUP($AW102,'6. Patients'!$C$78:$AQ$107,COLUMNS('6. Patients'!$C$9:$G$9),0))</f>
        <v>0</v>
      </c>
      <c r="BG102" s="51">
        <f>-MIN(SUMPRODUCT(--($E$9:$E$28&lt;=BG$33),--($B$9:$B$28=$J$97),--($F$9:$F$28&gt;=BG$33),--($C$9:$C$28=$AW102),$H$9:$H$28,T$9:T$28),VLOOKUP($AW102,'6. Patients'!$C$78:$AQ$107,COLUMNS('6. Patients'!$C$9:$G$9),0))</f>
        <v>0</v>
      </c>
      <c r="BH102" s="51">
        <f>-MIN(SUMPRODUCT(--($E$9:$E$28&lt;=BH$33),--($B$9:$B$28=$J$97),--($F$9:$F$28&gt;=BH$33),--($C$9:$C$28=$AW102),$H$9:$H$28,U$9:U$28),VLOOKUP($AW102,'6. Patients'!$C$78:$AQ$107,COLUMNS('6. Patients'!$C$9:$G$9),0))</f>
        <v>0</v>
      </c>
      <c r="BI102" s="51">
        <f>-MIN(SUMPRODUCT(--($E$9:$E$28&lt;=BI$33),--($B$9:$B$28=$J$97),--($F$9:$F$28&gt;=BI$33),--($C$9:$C$28=$AW102),$H$9:$H$28,V$9:V$28),VLOOKUP($AW102,'6. Patients'!$C$78:$AQ$107,COLUMNS('6. Patients'!$C$9:$G$9),0))</f>
        <v>0</v>
      </c>
      <c r="BJ102" s="51">
        <f>-MIN(SUMPRODUCT(--($E$9:$E$28&lt;=BJ$33),--($B$9:$B$28=$J$97),--($F$9:$F$28&gt;=BJ$33),--($C$9:$C$28=$AW102),$H$9:$H$28,W$9:W$28),VLOOKUP($AW102,'6. Patients'!$C$78:$AQ$107,COLUMNS('6. Patients'!$C$9:$G$9),0))</f>
        <v>0</v>
      </c>
      <c r="BK102" s="51">
        <f>-MIN(SUMPRODUCT(--($E$9:$E$28&lt;=BK$33),--($B$9:$B$28=$J$97),--($F$9:$F$28&gt;=BK$33),--($C$9:$C$28=$AW102),$H$9:$H$28,X$9:X$28),VLOOKUP($AW102,'6. Patients'!$C$78:$AQ$107,COLUMNS('6. Patients'!$C$9:$G$9),0))</f>
        <v>0</v>
      </c>
      <c r="BL102" s="51">
        <f>-MIN(SUMPRODUCT(--($E$9:$E$28&lt;=BL$33),--($B$9:$B$28=$J$97),--($F$9:$F$28&gt;=BL$33),--($C$9:$C$28=$AW102),$H$9:$H$28,Y$9:Y$28),VLOOKUP($AW102,'6. Patients'!$C$78:$AQ$107,COLUMNS('6. Patients'!$C$9:$G$9),0))</f>
        <v>0</v>
      </c>
      <c r="BM102" s="51">
        <f>-MIN(SUMPRODUCT(--($E$9:$E$28&lt;=BM$33),--($B$9:$B$28=$J$97),--($F$9:$F$28&gt;=BM$33),--($C$9:$C$28=$AW102),$H$9:$H$28,Z$9:Z$28),VLOOKUP($AW102,'6. Patients'!$C$78:$AQ$107,COLUMNS('6. Patients'!$C$9:$G$9),0))</f>
        <v>0</v>
      </c>
      <c r="BN102" s="51">
        <f>-MIN(SUMPRODUCT(--($E$9:$E$28&lt;=BN$33),--($B$9:$B$28=$J$97),--($F$9:$F$28&gt;=BN$33),--($C$9:$C$28=$AW102),$H$9:$H$28,AA$9:AA$28),VLOOKUP($AW102,'6. Patients'!$C$78:$AQ$107,COLUMNS('6. Patients'!$C$9:$G$9),0))</f>
        <v>0</v>
      </c>
      <c r="BO102" s="51">
        <f>-MIN(SUMPRODUCT(--($E$9:$E$28&lt;=BO$33),--($B$9:$B$28=$J$97),--($F$9:$F$28&gt;=BO$33),--($C$9:$C$28=$AW102),$H$9:$H$28,AB$9:AB$28),VLOOKUP($AW102,'6. Patients'!$C$78:$AQ$107,COLUMNS('6. Patients'!$C$9:$G$9),0))</f>
        <v>0</v>
      </c>
      <c r="BP102" s="51">
        <f>-MIN(SUMPRODUCT(--($E$9:$E$28&lt;=BP$33),--($B$9:$B$28=$J$97),--($F$9:$F$28&gt;=BP$33),--($C$9:$C$28=$AW102),$H$9:$H$28,AC$9:AC$28),VLOOKUP($AW102,'6. Patients'!$C$78:$AQ$107,COLUMNS('6. Patients'!$C$9:$G$9),0))</f>
        <v>0</v>
      </c>
      <c r="BQ102" s="51">
        <f>-MIN(SUMPRODUCT(--($E$9:$E$28&lt;=BQ$33),--($B$9:$B$28=$J$97),--($F$9:$F$28&gt;=BQ$33),--($C$9:$C$28=$AW102),$H$9:$H$28,AD$9:AD$28),VLOOKUP($AW102,'6. Patients'!$C$78:$AQ$107,COLUMNS('6. Patients'!$C$9:$G$9),0))</f>
        <v>0</v>
      </c>
      <c r="BR102" s="51">
        <f>-MIN(SUMPRODUCT(--($E$9:$E$28&lt;=BR$33),--($B$9:$B$28=$J$97),--($F$9:$F$28&gt;=BR$33),--($C$9:$C$28=$AW102),$H$9:$H$28,AE$9:AE$28),VLOOKUP($AW102,'6. Patients'!$C$78:$AQ$107,COLUMNS('6. Patients'!$C$9:$G$9),0))</f>
        <v>0</v>
      </c>
      <c r="BS102" s="51">
        <f>-MIN(SUMPRODUCT(--($E$9:$E$28&lt;=BS$33),--($B$9:$B$28=$J$97),--($F$9:$F$28&gt;=BS$33),--($C$9:$C$28=$AW102),$H$9:$H$28,AF$9:AF$28),VLOOKUP($AW102,'6. Patients'!$C$78:$AQ$107,COLUMNS('6. Patients'!$C$9:$G$9),0))</f>
        <v>0</v>
      </c>
      <c r="BT102" s="51">
        <f>-MIN(SUMPRODUCT(--($E$9:$E$28&lt;=BT$33),--($B$9:$B$28=$J$97),--($F$9:$F$28&gt;=BT$33),--($C$9:$C$28=$AW102),$H$9:$H$28,AG$9:AG$28),VLOOKUP($AW102,'6. Patients'!$C$78:$AQ$107,COLUMNS('6. Patients'!$C$9:$G$9),0))</f>
        <v>0</v>
      </c>
      <c r="BU102" s="51">
        <f>-MIN(SUMPRODUCT(--($E$9:$E$28&lt;=BU$33),--($B$9:$B$28=$J$97),--($F$9:$F$28&gt;=BU$33),--($C$9:$C$28=$AW102),$H$9:$H$28,AH$9:AH$28),VLOOKUP($AW102,'6. Patients'!$C$78:$AQ$107,COLUMNS('6. Patients'!$C$9:$G$9),0))</f>
        <v>0</v>
      </c>
      <c r="BV102" s="51">
        <f>-MIN(SUMPRODUCT(--($E$9:$E$28&lt;=BV$33),--($B$9:$B$28=$J$97),--($F$9:$F$28&gt;=BV$33),--($C$9:$C$28=$AW102),$H$9:$H$28,AI$9:AI$28),VLOOKUP($AW102,'6. Patients'!$C$78:$AQ$107,COLUMNS('6. Patients'!$C$9:$G$9),0))</f>
        <v>0</v>
      </c>
      <c r="BW102" s="51">
        <f>-MIN(SUMPRODUCT(--($E$9:$E$28&lt;=BW$33),--($B$9:$B$28=$J$97),--($F$9:$F$28&gt;=BW$33),--($C$9:$C$28=$AW102),$H$9:$H$28,AJ$9:AJ$28),VLOOKUP($AW102,'6. Patients'!$C$78:$AQ$107,COLUMNS('6. Patients'!$C$9:$G$9),0))</f>
        <v>0</v>
      </c>
      <c r="BX102" s="51">
        <f>-MIN(SUMPRODUCT(--($E$9:$E$28&lt;=BX$33),--($B$9:$B$28=$J$97),--($F$9:$F$28&gt;=BX$33),--($C$9:$C$28=$AW102),$H$9:$H$28,AK$9:AK$28),VLOOKUP($AW102,'6. Patients'!$C$78:$AQ$107,COLUMNS('6. Patients'!$C$9:$G$9),0))</f>
        <v>0</v>
      </c>
      <c r="BY102" s="51">
        <f>-MIN(SUMPRODUCT(--($E$9:$E$28&lt;=BY$33),--($B$9:$B$28=$J$97),--($F$9:$F$28&gt;=BY$33),--($C$9:$C$28=$AW102),$H$9:$H$28,AL$9:AL$28),VLOOKUP($AW102,'6. Patients'!$C$78:$AQ$107,COLUMNS('6. Patients'!$C$9:$G$9),0))</f>
        <v>0</v>
      </c>
      <c r="BZ102" s="51">
        <f>-MIN(SUMPRODUCT(--($E$9:$E$28&lt;=BZ$33),--($B$9:$B$28=$J$97),--($F$9:$F$28&gt;=BZ$33),--($C$9:$C$28=$AW102),$H$9:$H$28,AM$9:AM$28),VLOOKUP($AW102,'6. Patients'!$C$78:$AQ$107,COLUMNS('6. Patients'!$C$9:$G$9),0))</f>
        <v>0</v>
      </c>
      <c r="CA102" s="51">
        <f>-MIN(SUMPRODUCT(--($E$9:$E$28&lt;=CA$33),--($B$9:$B$28=$J$97),--($F$9:$F$28&gt;=CA$33),--($C$9:$C$28=$AW102),$H$9:$H$28,AN$9:AN$28),VLOOKUP($AW102,'6. Patients'!$C$78:$AQ$107,COLUMNS('6. Patients'!$C$9:$G$9),0))</f>
        <v>0</v>
      </c>
      <c r="CB102" s="51">
        <f>-MIN(SUMPRODUCT(--($E$9:$E$28&lt;=CB$33),--($B$9:$B$28=$J$97),--($F$9:$F$28&gt;=CB$33),--($C$9:$C$28=$AW102),$H$9:$H$28,AO$9:AO$28),VLOOKUP($AW102,'6. Patients'!$C$78:$AQ$107,COLUMNS('6. Patients'!$C$9:$G$9),0))</f>
        <v>0</v>
      </c>
      <c r="CC102" s="51">
        <f>-MIN(SUMPRODUCT(--($E$9:$E$28&lt;=CC$33),--($B$9:$B$28=$J$97),--($F$9:$F$28&gt;=CC$33),--($C$9:$C$28=$AW102),$H$9:$H$28,AP$9:AP$28),VLOOKUP($AW102,'6. Patients'!$C$78:$AQ$107,COLUMNS('6. Patients'!$C$9:$G$9),0))</f>
        <v>0</v>
      </c>
      <c r="CD102" s="51">
        <f>-MIN(SUMPRODUCT(--($E$9:$E$28&lt;=CD$33),--($B$9:$B$28=$J$97),--($F$9:$F$28&gt;=CD$33),--($C$9:$C$28=$AW102),$H$9:$H$28,AQ$9:AQ$28),VLOOKUP($AW102,'6. Patients'!$C$78:$AQ$107,COLUMNS('6. Patients'!$C$9:$G$9),0))</f>
        <v>0</v>
      </c>
      <c r="CE102" s="51">
        <f>-MIN(SUMPRODUCT(--($E$9:$E$28&lt;=CE$33),--($B$9:$B$28=$J$97),--($F$9:$F$28&gt;=CE$33),--($C$9:$C$28=$AW102),$H$9:$H$28,AR$9:AR$28),VLOOKUP($AW102,'6. Patients'!$C$78:$AQ$107,COLUMNS('6. Patients'!$C$9:$G$9),0))</f>
        <v>0</v>
      </c>
      <c r="CF102" s="51">
        <f>-MIN(SUMPRODUCT(--($E$9:$E$28&lt;=CF$33),--($B$9:$B$28=$J$97),--($F$9:$F$28&gt;=CF$33),--($C$9:$C$28=$AW102),$H$9:$H$28,AS$9:AS$28),VLOOKUP($AW102,'6. Patients'!$C$78:$AQ$107,COLUMNS('6. Patients'!$C$9:$G$9),0))</f>
        <v>0</v>
      </c>
      <c r="CG102" s="51">
        <f>-MIN(SUMPRODUCT(--($E$9:$E$28&lt;=CG$33),--($B$9:$B$28=$J$97),--($F$9:$F$28&gt;=CG$33),--($C$9:$C$28=$AW102),$H$9:$H$28,AT$9:AT$28),VLOOKUP($AW102,'6. Patients'!$C$78:$AQ$107,COLUMNS('6. Patients'!$C$9:$G$9),0))</f>
        <v>0</v>
      </c>
      <c r="CI102" s="5" t="str">
        <f t="shared" si="162"/>
        <v/>
      </c>
      <c r="CJ102" s="51">
        <f t="shared" si="163"/>
        <v>0</v>
      </c>
      <c r="CK102" s="51">
        <f t="shared" si="164"/>
        <v>0</v>
      </c>
      <c r="CL102" s="51">
        <f t="shared" si="165"/>
        <v>0</v>
      </c>
      <c r="CM102" s="51">
        <f t="shared" si="166"/>
        <v>0</v>
      </c>
      <c r="CN102" s="51">
        <f t="shared" si="167"/>
        <v>0</v>
      </c>
      <c r="CO102" s="51">
        <f t="shared" si="168"/>
        <v>0</v>
      </c>
      <c r="CP102" s="51">
        <f t="shared" si="169"/>
        <v>0</v>
      </c>
      <c r="CQ102" s="51">
        <f t="shared" si="170"/>
        <v>0</v>
      </c>
      <c r="CR102" s="51">
        <f t="shared" si="171"/>
        <v>0</v>
      </c>
      <c r="CS102" s="51">
        <f t="shared" si="172"/>
        <v>0</v>
      </c>
      <c r="CT102" s="51">
        <f t="shared" si="173"/>
        <v>0</v>
      </c>
      <c r="CU102" s="51">
        <f t="shared" si="174"/>
        <v>0</v>
      </c>
      <c r="CV102" s="51">
        <f t="shared" si="175"/>
        <v>0</v>
      </c>
      <c r="CW102" s="51">
        <f t="shared" si="176"/>
        <v>0</v>
      </c>
      <c r="CX102" s="51">
        <f t="shared" si="177"/>
        <v>0</v>
      </c>
      <c r="CY102" s="51">
        <f t="shared" si="178"/>
        <v>0</v>
      </c>
      <c r="CZ102" s="51">
        <f t="shared" si="179"/>
        <v>0</v>
      </c>
      <c r="DA102" s="51">
        <f t="shared" si="180"/>
        <v>0</v>
      </c>
      <c r="DB102" s="51">
        <f t="shared" si="181"/>
        <v>0</v>
      </c>
      <c r="DC102" s="51">
        <f t="shared" si="182"/>
        <v>0</v>
      </c>
      <c r="DD102" s="51">
        <f t="shared" si="183"/>
        <v>0</v>
      </c>
      <c r="DE102" s="51">
        <f t="shared" si="184"/>
        <v>0</v>
      </c>
      <c r="DF102" s="51">
        <f t="shared" si="185"/>
        <v>0</v>
      </c>
      <c r="DG102" s="51">
        <f t="shared" si="186"/>
        <v>0</v>
      </c>
      <c r="DH102" s="51">
        <f t="shared" si="187"/>
        <v>0</v>
      </c>
      <c r="DI102" s="51">
        <f t="shared" si="188"/>
        <v>0</v>
      </c>
      <c r="DJ102" s="51">
        <f t="shared" si="189"/>
        <v>0</v>
      </c>
      <c r="DK102" s="51">
        <f t="shared" si="190"/>
        <v>0</v>
      </c>
      <c r="DL102" s="51">
        <f t="shared" si="191"/>
        <v>0</v>
      </c>
      <c r="DM102" s="51">
        <f t="shared" si="192"/>
        <v>0</v>
      </c>
      <c r="DN102" s="51">
        <f t="shared" si="193"/>
        <v>0</v>
      </c>
      <c r="DO102" s="51">
        <f t="shared" si="194"/>
        <v>0</v>
      </c>
      <c r="DP102" s="51">
        <f t="shared" si="195"/>
        <v>0</v>
      </c>
      <c r="DQ102" s="51">
        <f t="shared" si="196"/>
        <v>0</v>
      </c>
      <c r="DR102" s="51">
        <f t="shared" si="197"/>
        <v>0</v>
      </c>
      <c r="DS102" s="51">
        <f t="shared" si="198"/>
        <v>0</v>
      </c>
    </row>
    <row r="103" spans="10:123" x14ac:dyDescent="0.3">
      <c r="J103" s="5" t="str">
        <f>'6. Patients'!C83</f>
        <v/>
      </c>
      <c r="K103" s="5"/>
      <c r="L103" s="99">
        <f t="shared" si="199"/>
        <v>0</v>
      </c>
      <c r="M103" s="99">
        <f t="shared" si="200"/>
        <v>0</v>
      </c>
      <c r="N103" s="99">
        <f t="shared" si="201"/>
        <v>0</v>
      </c>
      <c r="O103" s="99">
        <f t="shared" si="202"/>
        <v>0</v>
      </c>
      <c r="P103" s="99">
        <f t="shared" si="203"/>
        <v>0</v>
      </c>
      <c r="Q103" s="99">
        <f t="shared" si="204"/>
        <v>0</v>
      </c>
      <c r="R103" s="99">
        <f t="shared" si="205"/>
        <v>0</v>
      </c>
      <c r="S103" s="99">
        <f t="shared" si="206"/>
        <v>0</v>
      </c>
      <c r="T103" s="99">
        <f t="shared" si="207"/>
        <v>0</v>
      </c>
      <c r="U103" s="99">
        <f t="shared" si="208"/>
        <v>0</v>
      </c>
      <c r="V103" s="99">
        <f t="shared" si="209"/>
        <v>0</v>
      </c>
      <c r="W103" s="99">
        <f t="shared" si="210"/>
        <v>0</v>
      </c>
      <c r="X103" s="99">
        <f t="shared" si="211"/>
        <v>0</v>
      </c>
      <c r="Y103" s="99">
        <f t="shared" si="212"/>
        <v>0</v>
      </c>
      <c r="Z103" s="99">
        <f t="shared" si="213"/>
        <v>0</v>
      </c>
      <c r="AA103" s="99">
        <f t="shared" si="214"/>
        <v>0</v>
      </c>
      <c r="AB103" s="99">
        <f t="shared" si="215"/>
        <v>0</v>
      </c>
      <c r="AC103" s="99">
        <f t="shared" si="216"/>
        <v>0</v>
      </c>
      <c r="AD103" s="99">
        <f t="shared" si="217"/>
        <v>0</v>
      </c>
      <c r="AE103" s="99">
        <f t="shared" si="218"/>
        <v>0</v>
      </c>
      <c r="AF103" s="99">
        <f t="shared" si="219"/>
        <v>0</v>
      </c>
      <c r="AG103" s="99">
        <f t="shared" si="220"/>
        <v>0</v>
      </c>
      <c r="AH103" s="99">
        <f t="shared" si="221"/>
        <v>0</v>
      </c>
      <c r="AI103" s="99">
        <f t="shared" si="222"/>
        <v>0</v>
      </c>
      <c r="AJ103" s="99">
        <f t="shared" si="223"/>
        <v>0</v>
      </c>
      <c r="AK103" s="99">
        <f t="shared" si="224"/>
        <v>0</v>
      </c>
      <c r="AL103" s="99">
        <f t="shared" si="225"/>
        <v>0</v>
      </c>
      <c r="AM103" s="99">
        <f t="shared" si="226"/>
        <v>0</v>
      </c>
      <c r="AN103" s="99">
        <f t="shared" si="227"/>
        <v>0</v>
      </c>
      <c r="AO103" s="99">
        <f t="shared" si="228"/>
        <v>0</v>
      </c>
      <c r="AP103" s="99">
        <f t="shared" si="229"/>
        <v>0</v>
      </c>
      <c r="AQ103" s="99">
        <f t="shared" si="230"/>
        <v>0</v>
      </c>
      <c r="AR103" s="99">
        <f t="shared" si="231"/>
        <v>0</v>
      </c>
      <c r="AS103" s="99">
        <f t="shared" si="232"/>
        <v>0</v>
      </c>
      <c r="AT103" s="99">
        <f t="shared" si="233"/>
        <v>0</v>
      </c>
      <c r="AU103" s="99">
        <f t="shared" si="234"/>
        <v>0</v>
      </c>
      <c r="AW103" s="5" t="str">
        <f t="shared" si="161"/>
        <v/>
      </c>
      <c r="AX103" s="51">
        <f>-MIN(SUMPRODUCT(--($E$9:$E$28&lt;=AX$33),--($B$9:$B$28=$J$97),--($F$9:$F$28&gt;=AX$33),--($C$9:$C$28=$AW103),$H$9:$H$28,K$9:K$28),VLOOKUP($AW103,'6. Patients'!$C$78:$AQ$107,COLUMNS('6. Patients'!$C$9:$G$9),0))</f>
        <v>0</v>
      </c>
      <c r="AY103" s="51">
        <f>-MIN(SUMPRODUCT(--($E$9:$E$28&lt;=AY$33),--($B$9:$B$28=$J$97),--($F$9:$F$28&gt;=AY$33),--($C$9:$C$28=$AW103),$H$9:$H$28,L$9:L$28),VLOOKUP($AW103,'6. Patients'!$C$78:$AQ$107,COLUMNS('6. Patients'!$C$9:$G$9),0))</f>
        <v>0</v>
      </c>
      <c r="AZ103" s="51">
        <f>-MIN(SUMPRODUCT(--($E$9:$E$28&lt;=AZ$33),--($B$9:$B$28=$J$97),--($F$9:$F$28&gt;=AZ$33),--($C$9:$C$28=$AW103),$H$9:$H$28,M$9:M$28),VLOOKUP($AW103,'6. Patients'!$C$78:$AQ$107,COLUMNS('6. Patients'!$C$9:$G$9),0))</f>
        <v>0</v>
      </c>
      <c r="BA103" s="51">
        <f>-MIN(SUMPRODUCT(--($E$9:$E$28&lt;=BA$33),--($B$9:$B$28=$J$97),--($F$9:$F$28&gt;=BA$33),--($C$9:$C$28=$AW103),$H$9:$H$28,N$9:N$28),VLOOKUP($AW103,'6. Patients'!$C$78:$AQ$107,COLUMNS('6. Patients'!$C$9:$G$9),0))</f>
        <v>0</v>
      </c>
      <c r="BB103" s="51">
        <f>-MIN(SUMPRODUCT(--($E$9:$E$28&lt;=BB$33),--($B$9:$B$28=$J$97),--($F$9:$F$28&gt;=BB$33),--($C$9:$C$28=$AW103),$H$9:$H$28,O$9:O$28),VLOOKUP($AW103,'6. Patients'!$C$78:$AQ$107,COLUMNS('6. Patients'!$C$9:$G$9),0))</f>
        <v>0</v>
      </c>
      <c r="BC103" s="51">
        <f>-MIN(SUMPRODUCT(--($E$9:$E$28&lt;=BC$33),--($B$9:$B$28=$J$97),--($F$9:$F$28&gt;=BC$33),--($C$9:$C$28=$AW103),$H$9:$H$28,P$9:P$28),VLOOKUP($AW103,'6. Patients'!$C$78:$AQ$107,COLUMNS('6. Patients'!$C$9:$G$9),0))</f>
        <v>0</v>
      </c>
      <c r="BD103" s="51">
        <f>-MIN(SUMPRODUCT(--($E$9:$E$28&lt;=BD$33),--($B$9:$B$28=$J$97),--($F$9:$F$28&gt;=BD$33),--($C$9:$C$28=$AW103),$H$9:$H$28,Q$9:Q$28),VLOOKUP($AW103,'6. Patients'!$C$78:$AQ$107,COLUMNS('6. Patients'!$C$9:$G$9),0))</f>
        <v>0</v>
      </c>
      <c r="BE103" s="51">
        <f>-MIN(SUMPRODUCT(--($E$9:$E$28&lt;=BE$33),--($B$9:$B$28=$J$97),--($F$9:$F$28&gt;=BE$33),--($C$9:$C$28=$AW103),$H$9:$H$28,R$9:R$28),VLOOKUP($AW103,'6. Patients'!$C$78:$AQ$107,COLUMNS('6. Patients'!$C$9:$G$9),0))</f>
        <v>0</v>
      </c>
      <c r="BF103" s="51">
        <f>-MIN(SUMPRODUCT(--($E$9:$E$28&lt;=BF$33),--($B$9:$B$28=$J$97),--($F$9:$F$28&gt;=BF$33),--($C$9:$C$28=$AW103),$H$9:$H$28,S$9:S$28),VLOOKUP($AW103,'6. Patients'!$C$78:$AQ$107,COLUMNS('6. Patients'!$C$9:$G$9),0))</f>
        <v>0</v>
      </c>
      <c r="BG103" s="51">
        <f>-MIN(SUMPRODUCT(--($E$9:$E$28&lt;=BG$33),--($B$9:$B$28=$J$97),--($F$9:$F$28&gt;=BG$33),--($C$9:$C$28=$AW103),$H$9:$H$28,T$9:T$28),VLOOKUP($AW103,'6. Patients'!$C$78:$AQ$107,COLUMNS('6. Patients'!$C$9:$G$9),0))</f>
        <v>0</v>
      </c>
      <c r="BH103" s="51">
        <f>-MIN(SUMPRODUCT(--($E$9:$E$28&lt;=BH$33),--($B$9:$B$28=$J$97),--($F$9:$F$28&gt;=BH$33),--($C$9:$C$28=$AW103),$H$9:$H$28,U$9:U$28),VLOOKUP($AW103,'6. Patients'!$C$78:$AQ$107,COLUMNS('6. Patients'!$C$9:$G$9),0))</f>
        <v>0</v>
      </c>
      <c r="BI103" s="51">
        <f>-MIN(SUMPRODUCT(--($E$9:$E$28&lt;=BI$33),--($B$9:$B$28=$J$97),--($F$9:$F$28&gt;=BI$33),--($C$9:$C$28=$AW103),$H$9:$H$28,V$9:V$28),VLOOKUP($AW103,'6. Patients'!$C$78:$AQ$107,COLUMNS('6. Patients'!$C$9:$G$9),0))</f>
        <v>0</v>
      </c>
      <c r="BJ103" s="51">
        <f>-MIN(SUMPRODUCT(--($E$9:$E$28&lt;=BJ$33),--($B$9:$B$28=$J$97),--($F$9:$F$28&gt;=BJ$33),--($C$9:$C$28=$AW103),$H$9:$H$28,W$9:W$28),VLOOKUP($AW103,'6. Patients'!$C$78:$AQ$107,COLUMNS('6. Patients'!$C$9:$G$9),0))</f>
        <v>0</v>
      </c>
      <c r="BK103" s="51">
        <f>-MIN(SUMPRODUCT(--($E$9:$E$28&lt;=BK$33),--($B$9:$B$28=$J$97),--($F$9:$F$28&gt;=BK$33),--($C$9:$C$28=$AW103),$H$9:$H$28,X$9:X$28),VLOOKUP($AW103,'6. Patients'!$C$78:$AQ$107,COLUMNS('6. Patients'!$C$9:$G$9),0))</f>
        <v>0</v>
      </c>
      <c r="BL103" s="51">
        <f>-MIN(SUMPRODUCT(--($E$9:$E$28&lt;=BL$33),--($B$9:$B$28=$J$97),--($F$9:$F$28&gt;=BL$33),--($C$9:$C$28=$AW103),$H$9:$H$28,Y$9:Y$28),VLOOKUP($AW103,'6. Patients'!$C$78:$AQ$107,COLUMNS('6. Patients'!$C$9:$G$9),0))</f>
        <v>0</v>
      </c>
      <c r="BM103" s="51">
        <f>-MIN(SUMPRODUCT(--($E$9:$E$28&lt;=BM$33),--($B$9:$B$28=$J$97),--($F$9:$F$28&gt;=BM$33),--($C$9:$C$28=$AW103),$H$9:$H$28,Z$9:Z$28),VLOOKUP($AW103,'6. Patients'!$C$78:$AQ$107,COLUMNS('6. Patients'!$C$9:$G$9),0))</f>
        <v>0</v>
      </c>
      <c r="BN103" s="51">
        <f>-MIN(SUMPRODUCT(--($E$9:$E$28&lt;=BN$33),--($B$9:$B$28=$J$97),--($F$9:$F$28&gt;=BN$33),--($C$9:$C$28=$AW103),$H$9:$H$28,AA$9:AA$28),VLOOKUP($AW103,'6. Patients'!$C$78:$AQ$107,COLUMNS('6. Patients'!$C$9:$G$9),0))</f>
        <v>0</v>
      </c>
      <c r="BO103" s="51">
        <f>-MIN(SUMPRODUCT(--($E$9:$E$28&lt;=BO$33),--($B$9:$B$28=$J$97),--($F$9:$F$28&gt;=BO$33),--($C$9:$C$28=$AW103),$H$9:$H$28,AB$9:AB$28),VLOOKUP($AW103,'6. Patients'!$C$78:$AQ$107,COLUMNS('6. Patients'!$C$9:$G$9),0))</f>
        <v>0</v>
      </c>
      <c r="BP103" s="51">
        <f>-MIN(SUMPRODUCT(--($E$9:$E$28&lt;=BP$33),--($B$9:$B$28=$J$97),--($F$9:$F$28&gt;=BP$33),--($C$9:$C$28=$AW103),$H$9:$H$28,AC$9:AC$28),VLOOKUP($AW103,'6. Patients'!$C$78:$AQ$107,COLUMNS('6. Patients'!$C$9:$G$9),0))</f>
        <v>0</v>
      </c>
      <c r="BQ103" s="51">
        <f>-MIN(SUMPRODUCT(--($E$9:$E$28&lt;=BQ$33),--($B$9:$B$28=$J$97),--($F$9:$F$28&gt;=BQ$33),--($C$9:$C$28=$AW103),$H$9:$H$28,AD$9:AD$28),VLOOKUP($AW103,'6. Patients'!$C$78:$AQ$107,COLUMNS('6. Patients'!$C$9:$G$9),0))</f>
        <v>0</v>
      </c>
      <c r="BR103" s="51">
        <f>-MIN(SUMPRODUCT(--($E$9:$E$28&lt;=BR$33),--($B$9:$B$28=$J$97),--($F$9:$F$28&gt;=BR$33),--($C$9:$C$28=$AW103),$H$9:$H$28,AE$9:AE$28),VLOOKUP($AW103,'6. Patients'!$C$78:$AQ$107,COLUMNS('6. Patients'!$C$9:$G$9),0))</f>
        <v>0</v>
      </c>
      <c r="BS103" s="51">
        <f>-MIN(SUMPRODUCT(--($E$9:$E$28&lt;=BS$33),--($B$9:$B$28=$J$97),--($F$9:$F$28&gt;=BS$33),--($C$9:$C$28=$AW103),$H$9:$H$28,AF$9:AF$28),VLOOKUP($AW103,'6. Patients'!$C$78:$AQ$107,COLUMNS('6. Patients'!$C$9:$G$9),0))</f>
        <v>0</v>
      </c>
      <c r="BT103" s="51">
        <f>-MIN(SUMPRODUCT(--($E$9:$E$28&lt;=BT$33),--($B$9:$B$28=$J$97),--($F$9:$F$28&gt;=BT$33),--($C$9:$C$28=$AW103),$H$9:$H$28,AG$9:AG$28),VLOOKUP($AW103,'6. Patients'!$C$78:$AQ$107,COLUMNS('6. Patients'!$C$9:$G$9),0))</f>
        <v>0</v>
      </c>
      <c r="BU103" s="51">
        <f>-MIN(SUMPRODUCT(--($E$9:$E$28&lt;=BU$33),--($B$9:$B$28=$J$97),--($F$9:$F$28&gt;=BU$33),--($C$9:$C$28=$AW103),$H$9:$H$28,AH$9:AH$28),VLOOKUP($AW103,'6. Patients'!$C$78:$AQ$107,COLUMNS('6. Patients'!$C$9:$G$9),0))</f>
        <v>0</v>
      </c>
      <c r="BV103" s="51">
        <f>-MIN(SUMPRODUCT(--($E$9:$E$28&lt;=BV$33),--($B$9:$B$28=$J$97),--($F$9:$F$28&gt;=BV$33),--($C$9:$C$28=$AW103),$H$9:$H$28,AI$9:AI$28),VLOOKUP($AW103,'6. Patients'!$C$78:$AQ$107,COLUMNS('6. Patients'!$C$9:$G$9),0))</f>
        <v>0</v>
      </c>
      <c r="BW103" s="51">
        <f>-MIN(SUMPRODUCT(--($E$9:$E$28&lt;=BW$33),--($B$9:$B$28=$J$97),--($F$9:$F$28&gt;=BW$33),--($C$9:$C$28=$AW103),$H$9:$H$28,AJ$9:AJ$28),VLOOKUP($AW103,'6. Patients'!$C$78:$AQ$107,COLUMNS('6. Patients'!$C$9:$G$9),0))</f>
        <v>0</v>
      </c>
      <c r="BX103" s="51">
        <f>-MIN(SUMPRODUCT(--($E$9:$E$28&lt;=BX$33),--($B$9:$B$28=$J$97),--($F$9:$F$28&gt;=BX$33),--($C$9:$C$28=$AW103),$H$9:$H$28,AK$9:AK$28),VLOOKUP($AW103,'6. Patients'!$C$78:$AQ$107,COLUMNS('6. Patients'!$C$9:$G$9),0))</f>
        <v>0</v>
      </c>
      <c r="BY103" s="51">
        <f>-MIN(SUMPRODUCT(--($E$9:$E$28&lt;=BY$33),--($B$9:$B$28=$J$97),--($F$9:$F$28&gt;=BY$33),--($C$9:$C$28=$AW103),$H$9:$H$28,AL$9:AL$28),VLOOKUP($AW103,'6. Patients'!$C$78:$AQ$107,COLUMNS('6. Patients'!$C$9:$G$9),0))</f>
        <v>0</v>
      </c>
      <c r="BZ103" s="51">
        <f>-MIN(SUMPRODUCT(--($E$9:$E$28&lt;=BZ$33),--($B$9:$B$28=$J$97),--($F$9:$F$28&gt;=BZ$33),--($C$9:$C$28=$AW103),$H$9:$H$28,AM$9:AM$28),VLOOKUP($AW103,'6. Patients'!$C$78:$AQ$107,COLUMNS('6. Patients'!$C$9:$G$9),0))</f>
        <v>0</v>
      </c>
      <c r="CA103" s="51">
        <f>-MIN(SUMPRODUCT(--($E$9:$E$28&lt;=CA$33),--($B$9:$B$28=$J$97),--($F$9:$F$28&gt;=CA$33),--($C$9:$C$28=$AW103),$H$9:$H$28,AN$9:AN$28),VLOOKUP($AW103,'6. Patients'!$C$78:$AQ$107,COLUMNS('6. Patients'!$C$9:$G$9),0))</f>
        <v>0</v>
      </c>
      <c r="CB103" s="51">
        <f>-MIN(SUMPRODUCT(--($E$9:$E$28&lt;=CB$33),--($B$9:$B$28=$J$97),--($F$9:$F$28&gt;=CB$33),--($C$9:$C$28=$AW103),$H$9:$H$28,AO$9:AO$28),VLOOKUP($AW103,'6. Patients'!$C$78:$AQ$107,COLUMNS('6. Patients'!$C$9:$G$9),0))</f>
        <v>0</v>
      </c>
      <c r="CC103" s="51">
        <f>-MIN(SUMPRODUCT(--($E$9:$E$28&lt;=CC$33),--($B$9:$B$28=$J$97),--($F$9:$F$28&gt;=CC$33),--($C$9:$C$28=$AW103),$H$9:$H$28,AP$9:AP$28),VLOOKUP($AW103,'6. Patients'!$C$78:$AQ$107,COLUMNS('6. Patients'!$C$9:$G$9),0))</f>
        <v>0</v>
      </c>
      <c r="CD103" s="51">
        <f>-MIN(SUMPRODUCT(--($E$9:$E$28&lt;=CD$33),--($B$9:$B$28=$J$97),--($F$9:$F$28&gt;=CD$33),--($C$9:$C$28=$AW103),$H$9:$H$28,AQ$9:AQ$28),VLOOKUP($AW103,'6. Patients'!$C$78:$AQ$107,COLUMNS('6. Patients'!$C$9:$G$9),0))</f>
        <v>0</v>
      </c>
      <c r="CE103" s="51">
        <f>-MIN(SUMPRODUCT(--($E$9:$E$28&lt;=CE$33),--($B$9:$B$28=$J$97),--($F$9:$F$28&gt;=CE$33),--($C$9:$C$28=$AW103),$H$9:$H$28,AR$9:AR$28),VLOOKUP($AW103,'6. Patients'!$C$78:$AQ$107,COLUMNS('6. Patients'!$C$9:$G$9),0))</f>
        <v>0</v>
      </c>
      <c r="CF103" s="51">
        <f>-MIN(SUMPRODUCT(--($E$9:$E$28&lt;=CF$33),--($B$9:$B$28=$J$97),--($F$9:$F$28&gt;=CF$33),--($C$9:$C$28=$AW103),$H$9:$H$28,AS$9:AS$28),VLOOKUP($AW103,'6. Patients'!$C$78:$AQ$107,COLUMNS('6. Patients'!$C$9:$G$9),0))</f>
        <v>0</v>
      </c>
      <c r="CG103" s="51">
        <f>-MIN(SUMPRODUCT(--($E$9:$E$28&lt;=CG$33),--($B$9:$B$28=$J$97),--($F$9:$F$28&gt;=CG$33),--($C$9:$C$28=$AW103),$H$9:$H$28,AT$9:AT$28),VLOOKUP($AW103,'6. Patients'!$C$78:$AQ$107,COLUMNS('6. Patients'!$C$9:$G$9),0))</f>
        <v>0</v>
      </c>
      <c r="CI103" s="5" t="str">
        <f t="shared" si="162"/>
        <v/>
      </c>
      <c r="CJ103" s="51">
        <f t="shared" si="163"/>
        <v>0</v>
      </c>
      <c r="CK103" s="51">
        <f t="shared" si="164"/>
        <v>0</v>
      </c>
      <c r="CL103" s="51">
        <f t="shared" si="165"/>
        <v>0</v>
      </c>
      <c r="CM103" s="51">
        <f t="shared" si="166"/>
        <v>0</v>
      </c>
      <c r="CN103" s="51">
        <f t="shared" si="167"/>
        <v>0</v>
      </c>
      <c r="CO103" s="51">
        <f t="shared" si="168"/>
        <v>0</v>
      </c>
      <c r="CP103" s="51">
        <f t="shared" si="169"/>
        <v>0</v>
      </c>
      <c r="CQ103" s="51">
        <f t="shared" si="170"/>
        <v>0</v>
      </c>
      <c r="CR103" s="51">
        <f t="shared" si="171"/>
        <v>0</v>
      </c>
      <c r="CS103" s="51">
        <f t="shared" si="172"/>
        <v>0</v>
      </c>
      <c r="CT103" s="51">
        <f t="shared" si="173"/>
        <v>0</v>
      </c>
      <c r="CU103" s="51">
        <f t="shared" si="174"/>
        <v>0</v>
      </c>
      <c r="CV103" s="51">
        <f t="shared" si="175"/>
        <v>0</v>
      </c>
      <c r="CW103" s="51">
        <f t="shared" si="176"/>
        <v>0</v>
      </c>
      <c r="CX103" s="51">
        <f t="shared" si="177"/>
        <v>0</v>
      </c>
      <c r="CY103" s="51">
        <f t="shared" si="178"/>
        <v>0</v>
      </c>
      <c r="CZ103" s="51">
        <f t="shared" si="179"/>
        <v>0</v>
      </c>
      <c r="DA103" s="51">
        <f t="shared" si="180"/>
        <v>0</v>
      </c>
      <c r="DB103" s="51">
        <f t="shared" si="181"/>
        <v>0</v>
      </c>
      <c r="DC103" s="51">
        <f t="shared" si="182"/>
        <v>0</v>
      </c>
      <c r="DD103" s="51">
        <f t="shared" si="183"/>
        <v>0</v>
      </c>
      <c r="DE103" s="51">
        <f t="shared" si="184"/>
        <v>0</v>
      </c>
      <c r="DF103" s="51">
        <f t="shared" si="185"/>
        <v>0</v>
      </c>
      <c r="DG103" s="51">
        <f t="shared" si="186"/>
        <v>0</v>
      </c>
      <c r="DH103" s="51">
        <f t="shared" si="187"/>
        <v>0</v>
      </c>
      <c r="DI103" s="51">
        <f t="shared" si="188"/>
        <v>0</v>
      </c>
      <c r="DJ103" s="51">
        <f t="shared" si="189"/>
        <v>0</v>
      </c>
      <c r="DK103" s="51">
        <f t="shared" si="190"/>
        <v>0</v>
      </c>
      <c r="DL103" s="51">
        <f t="shared" si="191"/>
        <v>0</v>
      </c>
      <c r="DM103" s="51">
        <f t="shared" si="192"/>
        <v>0</v>
      </c>
      <c r="DN103" s="51">
        <f t="shared" si="193"/>
        <v>0</v>
      </c>
      <c r="DO103" s="51">
        <f t="shared" si="194"/>
        <v>0</v>
      </c>
      <c r="DP103" s="51">
        <f t="shared" si="195"/>
        <v>0</v>
      </c>
      <c r="DQ103" s="51">
        <f t="shared" si="196"/>
        <v>0</v>
      </c>
      <c r="DR103" s="51">
        <f t="shared" si="197"/>
        <v>0</v>
      </c>
      <c r="DS103" s="51">
        <f t="shared" si="198"/>
        <v>0</v>
      </c>
    </row>
    <row r="104" spans="10:123" x14ac:dyDescent="0.3">
      <c r="J104" s="5" t="str">
        <f>'6. Patients'!C84</f>
        <v/>
      </c>
      <c r="K104" s="5"/>
      <c r="L104" s="99">
        <f t="shared" si="199"/>
        <v>0</v>
      </c>
      <c r="M104" s="99">
        <f t="shared" si="200"/>
        <v>0</v>
      </c>
      <c r="N104" s="99">
        <f t="shared" si="201"/>
        <v>0</v>
      </c>
      <c r="O104" s="99">
        <f t="shared" si="202"/>
        <v>0</v>
      </c>
      <c r="P104" s="99">
        <f t="shared" si="203"/>
        <v>0</v>
      </c>
      <c r="Q104" s="99">
        <f t="shared" si="204"/>
        <v>0</v>
      </c>
      <c r="R104" s="99">
        <f t="shared" si="205"/>
        <v>0</v>
      </c>
      <c r="S104" s="99">
        <f t="shared" si="206"/>
        <v>0</v>
      </c>
      <c r="T104" s="99">
        <f t="shared" si="207"/>
        <v>0</v>
      </c>
      <c r="U104" s="99">
        <f t="shared" si="208"/>
        <v>0</v>
      </c>
      <c r="V104" s="99">
        <f t="shared" si="209"/>
        <v>0</v>
      </c>
      <c r="W104" s="99">
        <f t="shared" si="210"/>
        <v>0</v>
      </c>
      <c r="X104" s="99">
        <f t="shared" si="211"/>
        <v>0</v>
      </c>
      <c r="Y104" s="99">
        <f t="shared" si="212"/>
        <v>0</v>
      </c>
      <c r="Z104" s="99">
        <f t="shared" si="213"/>
        <v>0</v>
      </c>
      <c r="AA104" s="99">
        <f t="shared" si="214"/>
        <v>0</v>
      </c>
      <c r="AB104" s="99">
        <f t="shared" si="215"/>
        <v>0</v>
      </c>
      <c r="AC104" s="99">
        <f t="shared" si="216"/>
        <v>0</v>
      </c>
      <c r="AD104" s="99">
        <f t="shared" si="217"/>
        <v>0</v>
      </c>
      <c r="AE104" s="99">
        <f t="shared" si="218"/>
        <v>0</v>
      </c>
      <c r="AF104" s="99">
        <f t="shared" si="219"/>
        <v>0</v>
      </c>
      <c r="AG104" s="99">
        <f t="shared" si="220"/>
        <v>0</v>
      </c>
      <c r="AH104" s="99">
        <f t="shared" si="221"/>
        <v>0</v>
      </c>
      <c r="AI104" s="99">
        <f t="shared" si="222"/>
        <v>0</v>
      </c>
      <c r="AJ104" s="99">
        <f t="shared" si="223"/>
        <v>0</v>
      </c>
      <c r="AK104" s="99">
        <f t="shared" si="224"/>
        <v>0</v>
      </c>
      <c r="AL104" s="99">
        <f t="shared" si="225"/>
        <v>0</v>
      </c>
      <c r="AM104" s="99">
        <f t="shared" si="226"/>
        <v>0</v>
      </c>
      <c r="AN104" s="99">
        <f t="shared" si="227"/>
        <v>0</v>
      </c>
      <c r="AO104" s="99">
        <f t="shared" si="228"/>
        <v>0</v>
      </c>
      <c r="AP104" s="99">
        <f t="shared" si="229"/>
        <v>0</v>
      </c>
      <c r="AQ104" s="99">
        <f t="shared" si="230"/>
        <v>0</v>
      </c>
      <c r="AR104" s="99">
        <f t="shared" si="231"/>
        <v>0</v>
      </c>
      <c r="AS104" s="99">
        <f t="shared" si="232"/>
        <v>0</v>
      </c>
      <c r="AT104" s="99">
        <f t="shared" si="233"/>
        <v>0</v>
      </c>
      <c r="AU104" s="99">
        <f t="shared" si="234"/>
        <v>0</v>
      </c>
      <c r="AW104" s="5" t="str">
        <f t="shared" si="161"/>
        <v/>
      </c>
      <c r="AX104" s="51">
        <f>-MIN(SUMPRODUCT(--($E$9:$E$28&lt;=AX$33),--($B$9:$B$28=$J$97),--($F$9:$F$28&gt;=AX$33),--($C$9:$C$28=$AW104),$H$9:$H$28,K$9:K$28),VLOOKUP($AW104,'6. Patients'!$C$78:$AQ$107,COLUMNS('6. Patients'!$C$9:$G$9),0))</f>
        <v>0</v>
      </c>
      <c r="AY104" s="51">
        <f>-MIN(SUMPRODUCT(--($E$9:$E$28&lt;=AY$33),--($B$9:$B$28=$J$97),--($F$9:$F$28&gt;=AY$33),--($C$9:$C$28=$AW104),$H$9:$H$28,L$9:L$28),VLOOKUP($AW104,'6. Patients'!$C$78:$AQ$107,COLUMNS('6. Patients'!$C$9:$G$9),0))</f>
        <v>0</v>
      </c>
      <c r="AZ104" s="51">
        <f>-MIN(SUMPRODUCT(--($E$9:$E$28&lt;=AZ$33),--($B$9:$B$28=$J$97),--($F$9:$F$28&gt;=AZ$33),--($C$9:$C$28=$AW104),$H$9:$H$28,M$9:M$28),VLOOKUP($AW104,'6. Patients'!$C$78:$AQ$107,COLUMNS('6. Patients'!$C$9:$G$9),0))</f>
        <v>0</v>
      </c>
      <c r="BA104" s="51">
        <f>-MIN(SUMPRODUCT(--($E$9:$E$28&lt;=BA$33),--($B$9:$B$28=$J$97),--($F$9:$F$28&gt;=BA$33),--($C$9:$C$28=$AW104),$H$9:$H$28,N$9:N$28),VLOOKUP($AW104,'6. Patients'!$C$78:$AQ$107,COLUMNS('6. Patients'!$C$9:$G$9),0))</f>
        <v>0</v>
      </c>
      <c r="BB104" s="51">
        <f>-MIN(SUMPRODUCT(--($E$9:$E$28&lt;=BB$33),--($B$9:$B$28=$J$97),--($F$9:$F$28&gt;=BB$33),--($C$9:$C$28=$AW104),$H$9:$H$28,O$9:O$28),VLOOKUP($AW104,'6. Patients'!$C$78:$AQ$107,COLUMNS('6. Patients'!$C$9:$G$9),0))</f>
        <v>0</v>
      </c>
      <c r="BC104" s="51">
        <f>-MIN(SUMPRODUCT(--($E$9:$E$28&lt;=BC$33),--($B$9:$B$28=$J$97),--($F$9:$F$28&gt;=BC$33),--($C$9:$C$28=$AW104),$H$9:$H$28,P$9:P$28),VLOOKUP($AW104,'6. Patients'!$C$78:$AQ$107,COLUMNS('6. Patients'!$C$9:$G$9),0))</f>
        <v>0</v>
      </c>
      <c r="BD104" s="51">
        <f>-MIN(SUMPRODUCT(--($E$9:$E$28&lt;=BD$33),--($B$9:$B$28=$J$97),--($F$9:$F$28&gt;=BD$33),--($C$9:$C$28=$AW104),$H$9:$H$28,Q$9:Q$28),VLOOKUP($AW104,'6. Patients'!$C$78:$AQ$107,COLUMNS('6. Patients'!$C$9:$G$9),0))</f>
        <v>0</v>
      </c>
      <c r="BE104" s="51">
        <f>-MIN(SUMPRODUCT(--($E$9:$E$28&lt;=BE$33),--($B$9:$B$28=$J$97),--($F$9:$F$28&gt;=BE$33),--($C$9:$C$28=$AW104),$H$9:$H$28,R$9:R$28),VLOOKUP($AW104,'6. Patients'!$C$78:$AQ$107,COLUMNS('6. Patients'!$C$9:$G$9),0))</f>
        <v>0</v>
      </c>
      <c r="BF104" s="51">
        <f>-MIN(SUMPRODUCT(--($E$9:$E$28&lt;=BF$33),--($B$9:$B$28=$J$97),--($F$9:$F$28&gt;=BF$33),--($C$9:$C$28=$AW104),$H$9:$H$28,S$9:S$28),VLOOKUP($AW104,'6. Patients'!$C$78:$AQ$107,COLUMNS('6. Patients'!$C$9:$G$9),0))</f>
        <v>0</v>
      </c>
      <c r="BG104" s="51">
        <f>-MIN(SUMPRODUCT(--($E$9:$E$28&lt;=BG$33),--($B$9:$B$28=$J$97),--($F$9:$F$28&gt;=BG$33),--($C$9:$C$28=$AW104),$H$9:$H$28,T$9:T$28),VLOOKUP($AW104,'6. Patients'!$C$78:$AQ$107,COLUMNS('6. Patients'!$C$9:$G$9),0))</f>
        <v>0</v>
      </c>
      <c r="BH104" s="51">
        <f>-MIN(SUMPRODUCT(--($E$9:$E$28&lt;=BH$33),--($B$9:$B$28=$J$97),--($F$9:$F$28&gt;=BH$33),--($C$9:$C$28=$AW104),$H$9:$H$28,U$9:U$28),VLOOKUP($AW104,'6. Patients'!$C$78:$AQ$107,COLUMNS('6. Patients'!$C$9:$G$9),0))</f>
        <v>0</v>
      </c>
      <c r="BI104" s="51">
        <f>-MIN(SUMPRODUCT(--($E$9:$E$28&lt;=BI$33),--($B$9:$B$28=$J$97),--($F$9:$F$28&gt;=BI$33),--($C$9:$C$28=$AW104),$H$9:$H$28,V$9:V$28),VLOOKUP($AW104,'6. Patients'!$C$78:$AQ$107,COLUMNS('6. Patients'!$C$9:$G$9),0))</f>
        <v>0</v>
      </c>
      <c r="BJ104" s="51">
        <f>-MIN(SUMPRODUCT(--($E$9:$E$28&lt;=BJ$33),--($B$9:$B$28=$J$97),--($F$9:$F$28&gt;=BJ$33),--($C$9:$C$28=$AW104),$H$9:$H$28,W$9:W$28),VLOOKUP($AW104,'6. Patients'!$C$78:$AQ$107,COLUMNS('6. Patients'!$C$9:$G$9),0))</f>
        <v>0</v>
      </c>
      <c r="BK104" s="51">
        <f>-MIN(SUMPRODUCT(--($E$9:$E$28&lt;=BK$33),--($B$9:$B$28=$J$97),--($F$9:$F$28&gt;=BK$33),--($C$9:$C$28=$AW104),$H$9:$H$28,X$9:X$28),VLOOKUP($AW104,'6. Patients'!$C$78:$AQ$107,COLUMNS('6. Patients'!$C$9:$G$9),0))</f>
        <v>0</v>
      </c>
      <c r="BL104" s="51">
        <f>-MIN(SUMPRODUCT(--($E$9:$E$28&lt;=BL$33),--($B$9:$B$28=$J$97),--($F$9:$F$28&gt;=BL$33),--($C$9:$C$28=$AW104),$H$9:$H$28,Y$9:Y$28),VLOOKUP($AW104,'6. Patients'!$C$78:$AQ$107,COLUMNS('6. Patients'!$C$9:$G$9),0))</f>
        <v>0</v>
      </c>
      <c r="BM104" s="51">
        <f>-MIN(SUMPRODUCT(--($E$9:$E$28&lt;=BM$33),--($B$9:$B$28=$J$97),--($F$9:$F$28&gt;=BM$33),--($C$9:$C$28=$AW104),$H$9:$H$28,Z$9:Z$28),VLOOKUP($AW104,'6. Patients'!$C$78:$AQ$107,COLUMNS('6. Patients'!$C$9:$G$9),0))</f>
        <v>0</v>
      </c>
      <c r="BN104" s="51">
        <f>-MIN(SUMPRODUCT(--($E$9:$E$28&lt;=BN$33),--($B$9:$B$28=$J$97),--($F$9:$F$28&gt;=BN$33),--($C$9:$C$28=$AW104),$H$9:$H$28,AA$9:AA$28),VLOOKUP($AW104,'6. Patients'!$C$78:$AQ$107,COLUMNS('6. Patients'!$C$9:$G$9),0))</f>
        <v>0</v>
      </c>
      <c r="BO104" s="51">
        <f>-MIN(SUMPRODUCT(--($E$9:$E$28&lt;=BO$33),--($B$9:$B$28=$J$97),--($F$9:$F$28&gt;=BO$33),--($C$9:$C$28=$AW104),$H$9:$H$28,AB$9:AB$28),VLOOKUP($AW104,'6. Patients'!$C$78:$AQ$107,COLUMNS('6. Patients'!$C$9:$G$9),0))</f>
        <v>0</v>
      </c>
      <c r="BP104" s="51">
        <f>-MIN(SUMPRODUCT(--($E$9:$E$28&lt;=BP$33),--($B$9:$B$28=$J$97),--($F$9:$F$28&gt;=BP$33),--($C$9:$C$28=$AW104),$H$9:$H$28,AC$9:AC$28),VLOOKUP($AW104,'6. Patients'!$C$78:$AQ$107,COLUMNS('6. Patients'!$C$9:$G$9),0))</f>
        <v>0</v>
      </c>
      <c r="BQ104" s="51">
        <f>-MIN(SUMPRODUCT(--($E$9:$E$28&lt;=BQ$33),--($B$9:$B$28=$J$97),--($F$9:$F$28&gt;=BQ$33),--($C$9:$C$28=$AW104),$H$9:$H$28,AD$9:AD$28),VLOOKUP($AW104,'6. Patients'!$C$78:$AQ$107,COLUMNS('6. Patients'!$C$9:$G$9),0))</f>
        <v>0</v>
      </c>
      <c r="BR104" s="51">
        <f>-MIN(SUMPRODUCT(--($E$9:$E$28&lt;=BR$33),--($B$9:$B$28=$J$97),--($F$9:$F$28&gt;=BR$33),--($C$9:$C$28=$AW104),$H$9:$H$28,AE$9:AE$28),VLOOKUP($AW104,'6. Patients'!$C$78:$AQ$107,COLUMNS('6. Patients'!$C$9:$G$9),0))</f>
        <v>0</v>
      </c>
      <c r="BS104" s="51">
        <f>-MIN(SUMPRODUCT(--($E$9:$E$28&lt;=BS$33),--($B$9:$B$28=$J$97),--($F$9:$F$28&gt;=BS$33),--($C$9:$C$28=$AW104),$H$9:$H$28,AF$9:AF$28),VLOOKUP($AW104,'6. Patients'!$C$78:$AQ$107,COLUMNS('6. Patients'!$C$9:$G$9),0))</f>
        <v>0</v>
      </c>
      <c r="BT104" s="51">
        <f>-MIN(SUMPRODUCT(--($E$9:$E$28&lt;=BT$33),--($B$9:$B$28=$J$97),--($F$9:$F$28&gt;=BT$33),--($C$9:$C$28=$AW104),$H$9:$H$28,AG$9:AG$28),VLOOKUP($AW104,'6. Patients'!$C$78:$AQ$107,COLUMNS('6. Patients'!$C$9:$G$9),0))</f>
        <v>0</v>
      </c>
      <c r="BU104" s="51">
        <f>-MIN(SUMPRODUCT(--($E$9:$E$28&lt;=BU$33),--($B$9:$B$28=$J$97),--($F$9:$F$28&gt;=BU$33),--($C$9:$C$28=$AW104),$H$9:$H$28,AH$9:AH$28),VLOOKUP($AW104,'6. Patients'!$C$78:$AQ$107,COLUMNS('6. Patients'!$C$9:$G$9),0))</f>
        <v>0</v>
      </c>
      <c r="BV104" s="51">
        <f>-MIN(SUMPRODUCT(--($E$9:$E$28&lt;=BV$33),--($B$9:$B$28=$J$97),--($F$9:$F$28&gt;=BV$33),--($C$9:$C$28=$AW104),$H$9:$H$28,AI$9:AI$28),VLOOKUP($AW104,'6. Patients'!$C$78:$AQ$107,COLUMNS('6. Patients'!$C$9:$G$9),0))</f>
        <v>0</v>
      </c>
      <c r="BW104" s="51">
        <f>-MIN(SUMPRODUCT(--($E$9:$E$28&lt;=BW$33),--($B$9:$B$28=$J$97),--($F$9:$F$28&gt;=BW$33),--($C$9:$C$28=$AW104),$H$9:$H$28,AJ$9:AJ$28),VLOOKUP($AW104,'6. Patients'!$C$78:$AQ$107,COLUMNS('6. Patients'!$C$9:$G$9),0))</f>
        <v>0</v>
      </c>
      <c r="BX104" s="51">
        <f>-MIN(SUMPRODUCT(--($E$9:$E$28&lt;=BX$33),--($B$9:$B$28=$J$97),--($F$9:$F$28&gt;=BX$33),--($C$9:$C$28=$AW104),$H$9:$H$28,AK$9:AK$28),VLOOKUP($AW104,'6. Patients'!$C$78:$AQ$107,COLUMNS('6. Patients'!$C$9:$G$9),0))</f>
        <v>0</v>
      </c>
      <c r="BY104" s="51">
        <f>-MIN(SUMPRODUCT(--($E$9:$E$28&lt;=BY$33),--($B$9:$B$28=$J$97),--($F$9:$F$28&gt;=BY$33),--($C$9:$C$28=$AW104),$H$9:$H$28,AL$9:AL$28),VLOOKUP($AW104,'6. Patients'!$C$78:$AQ$107,COLUMNS('6. Patients'!$C$9:$G$9),0))</f>
        <v>0</v>
      </c>
      <c r="BZ104" s="51">
        <f>-MIN(SUMPRODUCT(--($E$9:$E$28&lt;=BZ$33),--($B$9:$B$28=$J$97),--($F$9:$F$28&gt;=BZ$33),--($C$9:$C$28=$AW104),$H$9:$H$28,AM$9:AM$28),VLOOKUP($AW104,'6. Patients'!$C$78:$AQ$107,COLUMNS('6. Patients'!$C$9:$G$9),0))</f>
        <v>0</v>
      </c>
      <c r="CA104" s="51">
        <f>-MIN(SUMPRODUCT(--($E$9:$E$28&lt;=CA$33),--($B$9:$B$28=$J$97),--($F$9:$F$28&gt;=CA$33),--($C$9:$C$28=$AW104),$H$9:$H$28,AN$9:AN$28),VLOOKUP($AW104,'6. Patients'!$C$78:$AQ$107,COLUMNS('6. Patients'!$C$9:$G$9),0))</f>
        <v>0</v>
      </c>
      <c r="CB104" s="51">
        <f>-MIN(SUMPRODUCT(--($E$9:$E$28&lt;=CB$33),--($B$9:$B$28=$J$97),--($F$9:$F$28&gt;=CB$33),--($C$9:$C$28=$AW104),$H$9:$H$28,AO$9:AO$28),VLOOKUP($AW104,'6. Patients'!$C$78:$AQ$107,COLUMNS('6. Patients'!$C$9:$G$9),0))</f>
        <v>0</v>
      </c>
      <c r="CC104" s="51">
        <f>-MIN(SUMPRODUCT(--($E$9:$E$28&lt;=CC$33),--($B$9:$B$28=$J$97),--($F$9:$F$28&gt;=CC$33),--($C$9:$C$28=$AW104),$H$9:$H$28,AP$9:AP$28),VLOOKUP($AW104,'6. Patients'!$C$78:$AQ$107,COLUMNS('6. Patients'!$C$9:$G$9),0))</f>
        <v>0</v>
      </c>
      <c r="CD104" s="51">
        <f>-MIN(SUMPRODUCT(--($E$9:$E$28&lt;=CD$33),--($B$9:$B$28=$J$97),--($F$9:$F$28&gt;=CD$33),--($C$9:$C$28=$AW104),$H$9:$H$28,AQ$9:AQ$28),VLOOKUP($AW104,'6. Patients'!$C$78:$AQ$107,COLUMNS('6. Patients'!$C$9:$G$9),0))</f>
        <v>0</v>
      </c>
      <c r="CE104" s="51">
        <f>-MIN(SUMPRODUCT(--($E$9:$E$28&lt;=CE$33),--($B$9:$B$28=$J$97),--($F$9:$F$28&gt;=CE$33),--($C$9:$C$28=$AW104),$H$9:$H$28,AR$9:AR$28),VLOOKUP($AW104,'6. Patients'!$C$78:$AQ$107,COLUMNS('6. Patients'!$C$9:$G$9),0))</f>
        <v>0</v>
      </c>
      <c r="CF104" s="51">
        <f>-MIN(SUMPRODUCT(--($E$9:$E$28&lt;=CF$33),--($B$9:$B$28=$J$97),--($F$9:$F$28&gt;=CF$33),--($C$9:$C$28=$AW104),$H$9:$H$28,AS$9:AS$28),VLOOKUP($AW104,'6. Patients'!$C$78:$AQ$107,COLUMNS('6. Patients'!$C$9:$G$9),0))</f>
        <v>0</v>
      </c>
      <c r="CG104" s="51">
        <f>-MIN(SUMPRODUCT(--($E$9:$E$28&lt;=CG$33),--($B$9:$B$28=$J$97),--($F$9:$F$28&gt;=CG$33),--($C$9:$C$28=$AW104),$H$9:$H$28,AT$9:AT$28),VLOOKUP($AW104,'6. Patients'!$C$78:$AQ$107,COLUMNS('6. Patients'!$C$9:$G$9),0))</f>
        <v>0</v>
      </c>
      <c r="CI104" s="5" t="str">
        <f t="shared" si="162"/>
        <v/>
      </c>
      <c r="CJ104" s="51">
        <f t="shared" si="163"/>
        <v>0</v>
      </c>
      <c r="CK104" s="51">
        <f t="shared" si="164"/>
        <v>0</v>
      </c>
      <c r="CL104" s="51">
        <f t="shared" si="165"/>
        <v>0</v>
      </c>
      <c r="CM104" s="51">
        <f t="shared" si="166"/>
        <v>0</v>
      </c>
      <c r="CN104" s="51">
        <f t="shared" si="167"/>
        <v>0</v>
      </c>
      <c r="CO104" s="51">
        <f t="shared" si="168"/>
        <v>0</v>
      </c>
      <c r="CP104" s="51">
        <f t="shared" si="169"/>
        <v>0</v>
      </c>
      <c r="CQ104" s="51">
        <f t="shared" si="170"/>
        <v>0</v>
      </c>
      <c r="CR104" s="51">
        <f t="shared" si="171"/>
        <v>0</v>
      </c>
      <c r="CS104" s="51">
        <f t="shared" si="172"/>
        <v>0</v>
      </c>
      <c r="CT104" s="51">
        <f t="shared" si="173"/>
        <v>0</v>
      </c>
      <c r="CU104" s="51">
        <f t="shared" si="174"/>
        <v>0</v>
      </c>
      <c r="CV104" s="51">
        <f t="shared" si="175"/>
        <v>0</v>
      </c>
      <c r="CW104" s="51">
        <f t="shared" si="176"/>
        <v>0</v>
      </c>
      <c r="CX104" s="51">
        <f t="shared" si="177"/>
        <v>0</v>
      </c>
      <c r="CY104" s="51">
        <f t="shared" si="178"/>
        <v>0</v>
      </c>
      <c r="CZ104" s="51">
        <f t="shared" si="179"/>
        <v>0</v>
      </c>
      <c r="DA104" s="51">
        <f t="shared" si="180"/>
        <v>0</v>
      </c>
      <c r="DB104" s="51">
        <f t="shared" si="181"/>
        <v>0</v>
      </c>
      <c r="DC104" s="51">
        <f t="shared" si="182"/>
        <v>0</v>
      </c>
      <c r="DD104" s="51">
        <f t="shared" si="183"/>
        <v>0</v>
      </c>
      <c r="DE104" s="51">
        <f t="shared" si="184"/>
        <v>0</v>
      </c>
      <c r="DF104" s="51">
        <f t="shared" si="185"/>
        <v>0</v>
      </c>
      <c r="DG104" s="51">
        <f t="shared" si="186"/>
        <v>0</v>
      </c>
      <c r="DH104" s="51">
        <f t="shared" si="187"/>
        <v>0</v>
      </c>
      <c r="DI104" s="51">
        <f t="shared" si="188"/>
        <v>0</v>
      </c>
      <c r="DJ104" s="51">
        <f t="shared" si="189"/>
        <v>0</v>
      </c>
      <c r="DK104" s="51">
        <f t="shared" si="190"/>
        <v>0</v>
      </c>
      <c r="DL104" s="51">
        <f t="shared" si="191"/>
        <v>0</v>
      </c>
      <c r="DM104" s="51">
        <f t="shared" si="192"/>
        <v>0</v>
      </c>
      <c r="DN104" s="51">
        <f t="shared" si="193"/>
        <v>0</v>
      </c>
      <c r="DO104" s="51">
        <f t="shared" si="194"/>
        <v>0</v>
      </c>
      <c r="DP104" s="51">
        <f t="shared" si="195"/>
        <v>0</v>
      </c>
      <c r="DQ104" s="51">
        <f t="shared" si="196"/>
        <v>0</v>
      </c>
      <c r="DR104" s="51">
        <f t="shared" si="197"/>
        <v>0</v>
      </c>
      <c r="DS104" s="51">
        <f t="shared" si="198"/>
        <v>0</v>
      </c>
    </row>
    <row r="105" spans="10:123" x14ac:dyDescent="0.3">
      <c r="J105" s="5" t="str">
        <f>'6. Patients'!C85</f>
        <v/>
      </c>
      <c r="K105" s="5"/>
      <c r="L105" s="99">
        <f t="shared" si="199"/>
        <v>0</v>
      </c>
      <c r="M105" s="99">
        <f t="shared" si="200"/>
        <v>0</v>
      </c>
      <c r="N105" s="99">
        <f t="shared" si="201"/>
        <v>0</v>
      </c>
      <c r="O105" s="99">
        <f t="shared" si="202"/>
        <v>0</v>
      </c>
      <c r="P105" s="99">
        <f t="shared" si="203"/>
        <v>0</v>
      </c>
      <c r="Q105" s="99">
        <f t="shared" si="204"/>
        <v>0</v>
      </c>
      <c r="R105" s="99">
        <f t="shared" si="205"/>
        <v>0</v>
      </c>
      <c r="S105" s="99">
        <f t="shared" si="206"/>
        <v>0</v>
      </c>
      <c r="T105" s="99">
        <f t="shared" si="207"/>
        <v>0</v>
      </c>
      <c r="U105" s="99">
        <f t="shared" si="208"/>
        <v>0</v>
      </c>
      <c r="V105" s="99">
        <f t="shared" si="209"/>
        <v>0</v>
      </c>
      <c r="W105" s="99">
        <f t="shared" si="210"/>
        <v>0</v>
      </c>
      <c r="X105" s="99">
        <f t="shared" si="211"/>
        <v>0</v>
      </c>
      <c r="Y105" s="99">
        <f t="shared" si="212"/>
        <v>0</v>
      </c>
      <c r="Z105" s="99">
        <f t="shared" si="213"/>
        <v>0</v>
      </c>
      <c r="AA105" s="99">
        <f t="shared" si="214"/>
        <v>0</v>
      </c>
      <c r="AB105" s="99">
        <f t="shared" si="215"/>
        <v>0</v>
      </c>
      <c r="AC105" s="99">
        <f t="shared" si="216"/>
        <v>0</v>
      </c>
      <c r="AD105" s="99">
        <f t="shared" si="217"/>
        <v>0</v>
      </c>
      <c r="AE105" s="99">
        <f t="shared" si="218"/>
        <v>0</v>
      </c>
      <c r="AF105" s="99">
        <f t="shared" si="219"/>
        <v>0</v>
      </c>
      <c r="AG105" s="99">
        <f t="shared" si="220"/>
        <v>0</v>
      </c>
      <c r="AH105" s="99">
        <f t="shared" si="221"/>
        <v>0</v>
      </c>
      <c r="AI105" s="99">
        <f t="shared" si="222"/>
        <v>0</v>
      </c>
      <c r="AJ105" s="99">
        <f t="shared" si="223"/>
        <v>0</v>
      </c>
      <c r="AK105" s="99">
        <f t="shared" si="224"/>
        <v>0</v>
      </c>
      <c r="AL105" s="99">
        <f t="shared" si="225"/>
        <v>0</v>
      </c>
      <c r="AM105" s="99">
        <f t="shared" si="226"/>
        <v>0</v>
      </c>
      <c r="AN105" s="99">
        <f t="shared" si="227"/>
        <v>0</v>
      </c>
      <c r="AO105" s="99">
        <f t="shared" si="228"/>
        <v>0</v>
      </c>
      <c r="AP105" s="99">
        <f t="shared" si="229"/>
        <v>0</v>
      </c>
      <c r="AQ105" s="99">
        <f t="shared" si="230"/>
        <v>0</v>
      </c>
      <c r="AR105" s="99">
        <f t="shared" si="231"/>
        <v>0</v>
      </c>
      <c r="AS105" s="99">
        <f t="shared" si="232"/>
        <v>0</v>
      </c>
      <c r="AT105" s="99">
        <f t="shared" si="233"/>
        <v>0</v>
      </c>
      <c r="AU105" s="99">
        <f t="shared" si="234"/>
        <v>0</v>
      </c>
      <c r="AW105" s="5" t="str">
        <f t="shared" si="161"/>
        <v/>
      </c>
      <c r="AX105" s="51">
        <f>-MIN(SUMPRODUCT(--($E$9:$E$28&lt;=AX$33),--($B$9:$B$28=$J$97),--($F$9:$F$28&gt;=AX$33),--($C$9:$C$28=$AW105),$H$9:$H$28,K$9:K$28),VLOOKUP($AW105,'6. Patients'!$C$78:$AQ$107,COLUMNS('6. Patients'!$C$9:$G$9),0))</f>
        <v>0</v>
      </c>
      <c r="AY105" s="51">
        <f>-MIN(SUMPRODUCT(--($E$9:$E$28&lt;=AY$33),--($B$9:$B$28=$J$97),--($F$9:$F$28&gt;=AY$33),--($C$9:$C$28=$AW105),$H$9:$H$28,L$9:L$28),VLOOKUP($AW105,'6. Patients'!$C$78:$AQ$107,COLUMNS('6. Patients'!$C$9:$G$9),0))</f>
        <v>0</v>
      </c>
      <c r="AZ105" s="51">
        <f>-MIN(SUMPRODUCT(--($E$9:$E$28&lt;=AZ$33),--($B$9:$B$28=$J$97),--($F$9:$F$28&gt;=AZ$33),--($C$9:$C$28=$AW105),$H$9:$H$28,M$9:M$28),VLOOKUP($AW105,'6. Patients'!$C$78:$AQ$107,COLUMNS('6. Patients'!$C$9:$G$9),0))</f>
        <v>0</v>
      </c>
      <c r="BA105" s="51">
        <f>-MIN(SUMPRODUCT(--($E$9:$E$28&lt;=BA$33),--($B$9:$B$28=$J$97),--($F$9:$F$28&gt;=BA$33),--($C$9:$C$28=$AW105),$H$9:$H$28,N$9:N$28),VLOOKUP($AW105,'6. Patients'!$C$78:$AQ$107,COLUMNS('6. Patients'!$C$9:$G$9),0))</f>
        <v>0</v>
      </c>
      <c r="BB105" s="51">
        <f>-MIN(SUMPRODUCT(--($E$9:$E$28&lt;=BB$33),--($B$9:$B$28=$J$97),--($F$9:$F$28&gt;=BB$33),--($C$9:$C$28=$AW105),$H$9:$H$28,O$9:O$28),VLOOKUP($AW105,'6. Patients'!$C$78:$AQ$107,COLUMNS('6. Patients'!$C$9:$G$9),0))</f>
        <v>0</v>
      </c>
      <c r="BC105" s="51">
        <f>-MIN(SUMPRODUCT(--($E$9:$E$28&lt;=BC$33),--($B$9:$B$28=$J$97),--($F$9:$F$28&gt;=BC$33),--($C$9:$C$28=$AW105),$H$9:$H$28,P$9:P$28),VLOOKUP($AW105,'6. Patients'!$C$78:$AQ$107,COLUMNS('6. Patients'!$C$9:$G$9),0))</f>
        <v>0</v>
      </c>
      <c r="BD105" s="51">
        <f>-MIN(SUMPRODUCT(--($E$9:$E$28&lt;=BD$33),--($B$9:$B$28=$J$97),--($F$9:$F$28&gt;=BD$33),--($C$9:$C$28=$AW105),$H$9:$H$28,Q$9:Q$28),VLOOKUP($AW105,'6. Patients'!$C$78:$AQ$107,COLUMNS('6. Patients'!$C$9:$G$9),0))</f>
        <v>0</v>
      </c>
      <c r="BE105" s="51">
        <f>-MIN(SUMPRODUCT(--($E$9:$E$28&lt;=BE$33),--($B$9:$B$28=$J$97),--($F$9:$F$28&gt;=BE$33),--($C$9:$C$28=$AW105),$H$9:$H$28,R$9:R$28),VLOOKUP($AW105,'6. Patients'!$C$78:$AQ$107,COLUMNS('6. Patients'!$C$9:$G$9),0))</f>
        <v>0</v>
      </c>
      <c r="BF105" s="51">
        <f>-MIN(SUMPRODUCT(--($E$9:$E$28&lt;=BF$33),--($B$9:$B$28=$J$97),--($F$9:$F$28&gt;=BF$33),--($C$9:$C$28=$AW105),$H$9:$H$28,S$9:S$28),VLOOKUP($AW105,'6. Patients'!$C$78:$AQ$107,COLUMNS('6. Patients'!$C$9:$G$9),0))</f>
        <v>0</v>
      </c>
      <c r="BG105" s="51">
        <f>-MIN(SUMPRODUCT(--($E$9:$E$28&lt;=BG$33),--($B$9:$B$28=$J$97),--($F$9:$F$28&gt;=BG$33),--($C$9:$C$28=$AW105),$H$9:$H$28,T$9:T$28),VLOOKUP($AW105,'6. Patients'!$C$78:$AQ$107,COLUMNS('6. Patients'!$C$9:$G$9),0))</f>
        <v>0</v>
      </c>
      <c r="BH105" s="51">
        <f>-MIN(SUMPRODUCT(--($E$9:$E$28&lt;=BH$33),--($B$9:$B$28=$J$97),--($F$9:$F$28&gt;=BH$33),--($C$9:$C$28=$AW105),$H$9:$H$28,U$9:U$28),VLOOKUP($AW105,'6. Patients'!$C$78:$AQ$107,COLUMNS('6. Patients'!$C$9:$G$9),0))</f>
        <v>0</v>
      </c>
      <c r="BI105" s="51">
        <f>-MIN(SUMPRODUCT(--($E$9:$E$28&lt;=BI$33),--($B$9:$B$28=$J$97),--($F$9:$F$28&gt;=BI$33),--($C$9:$C$28=$AW105),$H$9:$H$28,V$9:V$28),VLOOKUP($AW105,'6. Patients'!$C$78:$AQ$107,COLUMNS('6. Patients'!$C$9:$G$9),0))</f>
        <v>0</v>
      </c>
      <c r="BJ105" s="51">
        <f>-MIN(SUMPRODUCT(--($E$9:$E$28&lt;=BJ$33),--($B$9:$B$28=$J$97),--($F$9:$F$28&gt;=BJ$33),--($C$9:$C$28=$AW105),$H$9:$H$28,W$9:W$28),VLOOKUP($AW105,'6. Patients'!$C$78:$AQ$107,COLUMNS('6. Patients'!$C$9:$G$9),0))</f>
        <v>0</v>
      </c>
      <c r="BK105" s="51">
        <f>-MIN(SUMPRODUCT(--($E$9:$E$28&lt;=BK$33),--($B$9:$B$28=$J$97),--($F$9:$F$28&gt;=BK$33),--($C$9:$C$28=$AW105),$H$9:$H$28,X$9:X$28),VLOOKUP($AW105,'6. Patients'!$C$78:$AQ$107,COLUMNS('6. Patients'!$C$9:$G$9),0))</f>
        <v>0</v>
      </c>
      <c r="BL105" s="51">
        <f>-MIN(SUMPRODUCT(--($E$9:$E$28&lt;=BL$33),--($B$9:$B$28=$J$97),--($F$9:$F$28&gt;=BL$33),--($C$9:$C$28=$AW105),$H$9:$H$28,Y$9:Y$28),VLOOKUP($AW105,'6. Patients'!$C$78:$AQ$107,COLUMNS('6. Patients'!$C$9:$G$9),0))</f>
        <v>0</v>
      </c>
      <c r="BM105" s="51">
        <f>-MIN(SUMPRODUCT(--($E$9:$E$28&lt;=BM$33),--($B$9:$B$28=$J$97),--($F$9:$F$28&gt;=BM$33),--($C$9:$C$28=$AW105),$H$9:$H$28,Z$9:Z$28),VLOOKUP($AW105,'6. Patients'!$C$78:$AQ$107,COLUMNS('6. Patients'!$C$9:$G$9),0))</f>
        <v>0</v>
      </c>
      <c r="BN105" s="51">
        <f>-MIN(SUMPRODUCT(--($E$9:$E$28&lt;=BN$33),--($B$9:$B$28=$J$97),--($F$9:$F$28&gt;=BN$33),--($C$9:$C$28=$AW105),$H$9:$H$28,AA$9:AA$28),VLOOKUP($AW105,'6. Patients'!$C$78:$AQ$107,COLUMNS('6. Patients'!$C$9:$G$9),0))</f>
        <v>0</v>
      </c>
      <c r="BO105" s="51">
        <f>-MIN(SUMPRODUCT(--($E$9:$E$28&lt;=BO$33),--($B$9:$B$28=$J$97),--($F$9:$F$28&gt;=BO$33),--($C$9:$C$28=$AW105),$H$9:$H$28,AB$9:AB$28),VLOOKUP($AW105,'6. Patients'!$C$78:$AQ$107,COLUMNS('6. Patients'!$C$9:$G$9),0))</f>
        <v>0</v>
      </c>
      <c r="BP105" s="51">
        <f>-MIN(SUMPRODUCT(--($E$9:$E$28&lt;=BP$33),--($B$9:$B$28=$J$97),--($F$9:$F$28&gt;=BP$33),--($C$9:$C$28=$AW105),$H$9:$H$28,AC$9:AC$28),VLOOKUP($AW105,'6. Patients'!$C$78:$AQ$107,COLUMNS('6. Patients'!$C$9:$G$9),0))</f>
        <v>0</v>
      </c>
      <c r="BQ105" s="51">
        <f>-MIN(SUMPRODUCT(--($E$9:$E$28&lt;=BQ$33),--($B$9:$B$28=$J$97),--($F$9:$F$28&gt;=BQ$33),--($C$9:$C$28=$AW105),$H$9:$H$28,AD$9:AD$28),VLOOKUP($AW105,'6. Patients'!$C$78:$AQ$107,COLUMNS('6. Patients'!$C$9:$G$9),0))</f>
        <v>0</v>
      </c>
      <c r="BR105" s="51">
        <f>-MIN(SUMPRODUCT(--($E$9:$E$28&lt;=BR$33),--($B$9:$B$28=$J$97),--($F$9:$F$28&gt;=BR$33),--($C$9:$C$28=$AW105),$H$9:$H$28,AE$9:AE$28),VLOOKUP($AW105,'6. Patients'!$C$78:$AQ$107,COLUMNS('6. Patients'!$C$9:$G$9),0))</f>
        <v>0</v>
      </c>
      <c r="BS105" s="51">
        <f>-MIN(SUMPRODUCT(--($E$9:$E$28&lt;=BS$33),--($B$9:$B$28=$J$97),--($F$9:$F$28&gt;=BS$33),--($C$9:$C$28=$AW105),$H$9:$H$28,AF$9:AF$28),VLOOKUP($AW105,'6. Patients'!$C$78:$AQ$107,COLUMNS('6. Patients'!$C$9:$G$9),0))</f>
        <v>0</v>
      </c>
      <c r="BT105" s="51">
        <f>-MIN(SUMPRODUCT(--($E$9:$E$28&lt;=BT$33),--($B$9:$B$28=$J$97),--($F$9:$F$28&gt;=BT$33),--($C$9:$C$28=$AW105),$H$9:$H$28,AG$9:AG$28),VLOOKUP($AW105,'6. Patients'!$C$78:$AQ$107,COLUMNS('6. Patients'!$C$9:$G$9),0))</f>
        <v>0</v>
      </c>
      <c r="BU105" s="51">
        <f>-MIN(SUMPRODUCT(--($E$9:$E$28&lt;=BU$33),--($B$9:$B$28=$J$97),--($F$9:$F$28&gt;=BU$33),--($C$9:$C$28=$AW105),$H$9:$H$28,AH$9:AH$28),VLOOKUP($AW105,'6. Patients'!$C$78:$AQ$107,COLUMNS('6. Patients'!$C$9:$G$9),0))</f>
        <v>0</v>
      </c>
      <c r="BV105" s="51">
        <f>-MIN(SUMPRODUCT(--($E$9:$E$28&lt;=BV$33),--($B$9:$B$28=$J$97),--($F$9:$F$28&gt;=BV$33),--($C$9:$C$28=$AW105),$H$9:$H$28,AI$9:AI$28),VLOOKUP($AW105,'6. Patients'!$C$78:$AQ$107,COLUMNS('6. Patients'!$C$9:$G$9),0))</f>
        <v>0</v>
      </c>
      <c r="BW105" s="51">
        <f>-MIN(SUMPRODUCT(--($E$9:$E$28&lt;=BW$33),--($B$9:$B$28=$J$97),--($F$9:$F$28&gt;=BW$33),--($C$9:$C$28=$AW105),$H$9:$H$28,AJ$9:AJ$28),VLOOKUP($AW105,'6. Patients'!$C$78:$AQ$107,COLUMNS('6. Patients'!$C$9:$G$9),0))</f>
        <v>0</v>
      </c>
      <c r="BX105" s="51">
        <f>-MIN(SUMPRODUCT(--($E$9:$E$28&lt;=BX$33),--($B$9:$B$28=$J$97),--($F$9:$F$28&gt;=BX$33),--($C$9:$C$28=$AW105),$H$9:$H$28,AK$9:AK$28),VLOOKUP($AW105,'6. Patients'!$C$78:$AQ$107,COLUMNS('6. Patients'!$C$9:$G$9),0))</f>
        <v>0</v>
      </c>
      <c r="BY105" s="51">
        <f>-MIN(SUMPRODUCT(--($E$9:$E$28&lt;=BY$33),--($B$9:$B$28=$J$97),--($F$9:$F$28&gt;=BY$33),--($C$9:$C$28=$AW105),$H$9:$H$28,AL$9:AL$28),VLOOKUP($AW105,'6. Patients'!$C$78:$AQ$107,COLUMNS('6. Patients'!$C$9:$G$9),0))</f>
        <v>0</v>
      </c>
      <c r="BZ105" s="51">
        <f>-MIN(SUMPRODUCT(--($E$9:$E$28&lt;=BZ$33),--($B$9:$B$28=$J$97),--($F$9:$F$28&gt;=BZ$33),--($C$9:$C$28=$AW105),$H$9:$H$28,AM$9:AM$28),VLOOKUP($AW105,'6. Patients'!$C$78:$AQ$107,COLUMNS('6. Patients'!$C$9:$G$9),0))</f>
        <v>0</v>
      </c>
      <c r="CA105" s="51">
        <f>-MIN(SUMPRODUCT(--($E$9:$E$28&lt;=CA$33),--($B$9:$B$28=$J$97),--($F$9:$F$28&gt;=CA$33),--($C$9:$C$28=$AW105),$H$9:$H$28,AN$9:AN$28),VLOOKUP($AW105,'6. Patients'!$C$78:$AQ$107,COLUMNS('6. Patients'!$C$9:$G$9),0))</f>
        <v>0</v>
      </c>
      <c r="CB105" s="51">
        <f>-MIN(SUMPRODUCT(--($E$9:$E$28&lt;=CB$33),--($B$9:$B$28=$J$97),--($F$9:$F$28&gt;=CB$33),--($C$9:$C$28=$AW105),$H$9:$H$28,AO$9:AO$28),VLOOKUP($AW105,'6. Patients'!$C$78:$AQ$107,COLUMNS('6. Patients'!$C$9:$G$9),0))</f>
        <v>0</v>
      </c>
      <c r="CC105" s="51">
        <f>-MIN(SUMPRODUCT(--($E$9:$E$28&lt;=CC$33),--($B$9:$B$28=$J$97),--($F$9:$F$28&gt;=CC$33),--($C$9:$C$28=$AW105),$H$9:$H$28,AP$9:AP$28),VLOOKUP($AW105,'6. Patients'!$C$78:$AQ$107,COLUMNS('6. Patients'!$C$9:$G$9),0))</f>
        <v>0</v>
      </c>
      <c r="CD105" s="51">
        <f>-MIN(SUMPRODUCT(--($E$9:$E$28&lt;=CD$33),--($B$9:$B$28=$J$97),--($F$9:$F$28&gt;=CD$33),--($C$9:$C$28=$AW105),$H$9:$H$28,AQ$9:AQ$28),VLOOKUP($AW105,'6. Patients'!$C$78:$AQ$107,COLUMNS('6. Patients'!$C$9:$G$9),0))</f>
        <v>0</v>
      </c>
      <c r="CE105" s="51">
        <f>-MIN(SUMPRODUCT(--($E$9:$E$28&lt;=CE$33),--($B$9:$B$28=$J$97),--($F$9:$F$28&gt;=CE$33),--($C$9:$C$28=$AW105),$H$9:$H$28,AR$9:AR$28),VLOOKUP($AW105,'6. Patients'!$C$78:$AQ$107,COLUMNS('6. Patients'!$C$9:$G$9),0))</f>
        <v>0</v>
      </c>
      <c r="CF105" s="51">
        <f>-MIN(SUMPRODUCT(--($E$9:$E$28&lt;=CF$33),--($B$9:$B$28=$J$97),--($F$9:$F$28&gt;=CF$33),--($C$9:$C$28=$AW105),$H$9:$H$28,AS$9:AS$28),VLOOKUP($AW105,'6. Patients'!$C$78:$AQ$107,COLUMNS('6. Patients'!$C$9:$G$9),0))</f>
        <v>0</v>
      </c>
      <c r="CG105" s="51">
        <f>-MIN(SUMPRODUCT(--($E$9:$E$28&lt;=CG$33),--($B$9:$B$28=$J$97),--($F$9:$F$28&gt;=CG$33),--($C$9:$C$28=$AW105),$H$9:$H$28,AT$9:AT$28),VLOOKUP($AW105,'6. Patients'!$C$78:$AQ$107,COLUMNS('6. Patients'!$C$9:$G$9),0))</f>
        <v>0</v>
      </c>
      <c r="CI105" s="5" t="str">
        <f t="shared" si="162"/>
        <v/>
      </c>
      <c r="CJ105" s="51">
        <f t="shared" si="163"/>
        <v>0</v>
      </c>
      <c r="CK105" s="51">
        <f t="shared" si="164"/>
        <v>0</v>
      </c>
      <c r="CL105" s="51">
        <f t="shared" si="165"/>
        <v>0</v>
      </c>
      <c r="CM105" s="51">
        <f t="shared" si="166"/>
        <v>0</v>
      </c>
      <c r="CN105" s="51">
        <f t="shared" si="167"/>
        <v>0</v>
      </c>
      <c r="CO105" s="51">
        <f t="shared" si="168"/>
        <v>0</v>
      </c>
      <c r="CP105" s="51">
        <f t="shared" si="169"/>
        <v>0</v>
      </c>
      <c r="CQ105" s="51">
        <f t="shared" si="170"/>
        <v>0</v>
      </c>
      <c r="CR105" s="51">
        <f t="shared" si="171"/>
        <v>0</v>
      </c>
      <c r="CS105" s="51">
        <f t="shared" si="172"/>
        <v>0</v>
      </c>
      <c r="CT105" s="51">
        <f t="shared" si="173"/>
        <v>0</v>
      </c>
      <c r="CU105" s="51">
        <f t="shared" si="174"/>
        <v>0</v>
      </c>
      <c r="CV105" s="51">
        <f t="shared" si="175"/>
        <v>0</v>
      </c>
      <c r="CW105" s="51">
        <f t="shared" si="176"/>
        <v>0</v>
      </c>
      <c r="CX105" s="51">
        <f t="shared" si="177"/>
        <v>0</v>
      </c>
      <c r="CY105" s="51">
        <f t="shared" si="178"/>
        <v>0</v>
      </c>
      <c r="CZ105" s="51">
        <f t="shared" si="179"/>
        <v>0</v>
      </c>
      <c r="DA105" s="51">
        <f t="shared" si="180"/>
        <v>0</v>
      </c>
      <c r="DB105" s="51">
        <f t="shared" si="181"/>
        <v>0</v>
      </c>
      <c r="DC105" s="51">
        <f t="shared" si="182"/>
        <v>0</v>
      </c>
      <c r="DD105" s="51">
        <f t="shared" si="183"/>
        <v>0</v>
      </c>
      <c r="DE105" s="51">
        <f t="shared" si="184"/>
        <v>0</v>
      </c>
      <c r="DF105" s="51">
        <f t="shared" si="185"/>
        <v>0</v>
      </c>
      <c r="DG105" s="51">
        <f t="shared" si="186"/>
        <v>0</v>
      </c>
      <c r="DH105" s="51">
        <f t="shared" si="187"/>
        <v>0</v>
      </c>
      <c r="DI105" s="51">
        <f t="shared" si="188"/>
        <v>0</v>
      </c>
      <c r="DJ105" s="51">
        <f t="shared" si="189"/>
        <v>0</v>
      </c>
      <c r="DK105" s="51">
        <f t="shared" si="190"/>
        <v>0</v>
      </c>
      <c r="DL105" s="51">
        <f t="shared" si="191"/>
        <v>0</v>
      </c>
      <c r="DM105" s="51">
        <f t="shared" si="192"/>
        <v>0</v>
      </c>
      <c r="DN105" s="51">
        <f t="shared" si="193"/>
        <v>0</v>
      </c>
      <c r="DO105" s="51">
        <f t="shared" si="194"/>
        <v>0</v>
      </c>
      <c r="DP105" s="51">
        <f t="shared" si="195"/>
        <v>0</v>
      </c>
      <c r="DQ105" s="51">
        <f t="shared" si="196"/>
        <v>0</v>
      </c>
      <c r="DR105" s="51">
        <f t="shared" si="197"/>
        <v>0</v>
      </c>
      <c r="DS105" s="51">
        <f t="shared" si="198"/>
        <v>0</v>
      </c>
    </row>
    <row r="106" spans="10:123" x14ac:dyDescent="0.3">
      <c r="J106" s="5" t="str">
        <f>'6. Patients'!C86</f>
        <v/>
      </c>
      <c r="K106" s="5"/>
      <c r="L106" s="99">
        <f t="shared" si="199"/>
        <v>0</v>
      </c>
      <c r="M106" s="99">
        <f t="shared" si="200"/>
        <v>0</v>
      </c>
      <c r="N106" s="99">
        <f t="shared" si="201"/>
        <v>0</v>
      </c>
      <c r="O106" s="99">
        <f t="shared" si="202"/>
        <v>0</v>
      </c>
      <c r="P106" s="99">
        <f t="shared" si="203"/>
        <v>0</v>
      </c>
      <c r="Q106" s="99">
        <f t="shared" si="204"/>
        <v>0</v>
      </c>
      <c r="R106" s="99">
        <f t="shared" si="205"/>
        <v>0</v>
      </c>
      <c r="S106" s="99">
        <f t="shared" si="206"/>
        <v>0</v>
      </c>
      <c r="T106" s="99">
        <f t="shared" si="207"/>
        <v>0</v>
      </c>
      <c r="U106" s="99">
        <f t="shared" si="208"/>
        <v>0</v>
      </c>
      <c r="V106" s="99">
        <f t="shared" si="209"/>
        <v>0</v>
      </c>
      <c r="W106" s="99">
        <f t="shared" si="210"/>
        <v>0</v>
      </c>
      <c r="X106" s="99">
        <f t="shared" si="211"/>
        <v>0</v>
      </c>
      <c r="Y106" s="99">
        <f t="shared" si="212"/>
        <v>0</v>
      </c>
      <c r="Z106" s="99">
        <f t="shared" si="213"/>
        <v>0</v>
      </c>
      <c r="AA106" s="99">
        <f t="shared" si="214"/>
        <v>0</v>
      </c>
      <c r="AB106" s="99">
        <f t="shared" si="215"/>
        <v>0</v>
      </c>
      <c r="AC106" s="99">
        <f t="shared" si="216"/>
        <v>0</v>
      </c>
      <c r="AD106" s="99">
        <f t="shared" si="217"/>
        <v>0</v>
      </c>
      <c r="AE106" s="99">
        <f t="shared" si="218"/>
        <v>0</v>
      </c>
      <c r="AF106" s="99">
        <f t="shared" si="219"/>
        <v>0</v>
      </c>
      <c r="AG106" s="99">
        <f t="shared" si="220"/>
        <v>0</v>
      </c>
      <c r="AH106" s="99">
        <f t="shared" si="221"/>
        <v>0</v>
      </c>
      <c r="AI106" s="99">
        <f t="shared" si="222"/>
        <v>0</v>
      </c>
      <c r="AJ106" s="99">
        <f t="shared" si="223"/>
        <v>0</v>
      </c>
      <c r="AK106" s="99">
        <f t="shared" si="224"/>
        <v>0</v>
      </c>
      <c r="AL106" s="99">
        <f t="shared" si="225"/>
        <v>0</v>
      </c>
      <c r="AM106" s="99">
        <f t="shared" si="226"/>
        <v>0</v>
      </c>
      <c r="AN106" s="99">
        <f t="shared" si="227"/>
        <v>0</v>
      </c>
      <c r="AO106" s="99">
        <f t="shared" si="228"/>
        <v>0</v>
      </c>
      <c r="AP106" s="99">
        <f t="shared" si="229"/>
        <v>0</v>
      </c>
      <c r="AQ106" s="99">
        <f t="shared" si="230"/>
        <v>0</v>
      </c>
      <c r="AR106" s="99">
        <f t="shared" si="231"/>
        <v>0</v>
      </c>
      <c r="AS106" s="99">
        <f t="shared" si="232"/>
        <v>0</v>
      </c>
      <c r="AT106" s="99">
        <f t="shared" si="233"/>
        <v>0</v>
      </c>
      <c r="AU106" s="99">
        <f t="shared" si="234"/>
        <v>0</v>
      </c>
      <c r="AW106" s="5" t="str">
        <f t="shared" si="161"/>
        <v/>
      </c>
      <c r="AX106" s="51">
        <f>-MIN(SUMPRODUCT(--($E$9:$E$28&lt;=AX$33),--($B$9:$B$28=$J$97),--($F$9:$F$28&gt;=AX$33),--($C$9:$C$28=$AW106),$H$9:$H$28,K$9:K$28),VLOOKUP($AW106,'6. Patients'!$C$78:$AQ$107,COLUMNS('6. Patients'!$C$9:$G$9),0))</f>
        <v>0</v>
      </c>
      <c r="AY106" s="51">
        <f>-MIN(SUMPRODUCT(--($E$9:$E$28&lt;=AY$33),--($B$9:$B$28=$J$97),--($F$9:$F$28&gt;=AY$33),--($C$9:$C$28=$AW106),$H$9:$H$28,L$9:L$28),VLOOKUP($AW106,'6. Patients'!$C$78:$AQ$107,COLUMNS('6. Patients'!$C$9:$G$9),0))</f>
        <v>0</v>
      </c>
      <c r="AZ106" s="51">
        <f>-MIN(SUMPRODUCT(--($E$9:$E$28&lt;=AZ$33),--($B$9:$B$28=$J$97),--($F$9:$F$28&gt;=AZ$33),--($C$9:$C$28=$AW106),$H$9:$H$28,M$9:M$28),VLOOKUP($AW106,'6. Patients'!$C$78:$AQ$107,COLUMNS('6. Patients'!$C$9:$G$9),0))</f>
        <v>0</v>
      </c>
      <c r="BA106" s="51">
        <f>-MIN(SUMPRODUCT(--($E$9:$E$28&lt;=BA$33),--($B$9:$B$28=$J$97),--($F$9:$F$28&gt;=BA$33),--($C$9:$C$28=$AW106),$H$9:$H$28,N$9:N$28),VLOOKUP($AW106,'6. Patients'!$C$78:$AQ$107,COLUMNS('6. Patients'!$C$9:$G$9),0))</f>
        <v>0</v>
      </c>
      <c r="BB106" s="51">
        <f>-MIN(SUMPRODUCT(--($E$9:$E$28&lt;=BB$33),--($B$9:$B$28=$J$97),--($F$9:$F$28&gt;=BB$33),--($C$9:$C$28=$AW106),$H$9:$H$28,O$9:O$28),VLOOKUP($AW106,'6. Patients'!$C$78:$AQ$107,COLUMNS('6. Patients'!$C$9:$G$9),0))</f>
        <v>0</v>
      </c>
      <c r="BC106" s="51">
        <f>-MIN(SUMPRODUCT(--($E$9:$E$28&lt;=BC$33),--($B$9:$B$28=$J$97),--($F$9:$F$28&gt;=BC$33),--($C$9:$C$28=$AW106),$H$9:$H$28,P$9:P$28),VLOOKUP($AW106,'6. Patients'!$C$78:$AQ$107,COLUMNS('6. Patients'!$C$9:$G$9),0))</f>
        <v>0</v>
      </c>
      <c r="BD106" s="51">
        <f>-MIN(SUMPRODUCT(--($E$9:$E$28&lt;=BD$33),--($B$9:$B$28=$J$97),--($F$9:$F$28&gt;=BD$33),--($C$9:$C$28=$AW106),$H$9:$H$28,Q$9:Q$28),VLOOKUP($AW106,'6. Patients'!$C$78:$AQ$107,COLUMNS('6. Patients'!$C$9:$G$9),0))</f>
        <v>0</v>
      </c>
      <c r="BE106" s="51">
        <f>-MIN(SUMPRODUCT(--($E$9:$E$28&lt;=BE$33),--($B$9:$B$28=$J$97),--($F$9:$F$28&gt;=BE$33),--($C$9:$C$28=$AW106),$H$9:$H$28,R$9:R$28),VLOOKUP($AW106,'6. Patients'!$C$78:$AQ$107,COLUMNS('6. Patients'!$C$9:$G$9),0))</f>
        <v>0</v>
      </c>
      <c r="BF106" s="51">
        <f>-MIN(SUMPRODUCT(--($E$9:$E$28&lt;=BF$33),--($B$9:$B$28=$J$97),--($F$9:$F$28&gt;=BF$33),--($C$9:$C$28=$AW106),$H$9:$H$28,S$9:S$28),VLOOKUP($AW106,'6. Patients'!$C$78:$AQ$107,COLUMNS('6. Patients'!$C$9:$G$9),0))</f>
        <v>0</v>
      </c>
      <c r="BG106" s="51">
        <f>-MIN(SUMPRODUCT(--($E$9:$E$28&lt;=BG$33),--($B$9:$B$28=$J$97),--($F$9:$F$28&gt;=BG$33),--($C$9:$C$28=$AW106),$H$9:$H$28,T$9:T$28),VLOOKUP($AW106,'6. Patients'!$C$78:$AQ$107,COLUMNS('6. Patients'!$C$9:$G$9),0))</f>
        <v>0</v>
      </c>
      <c r="BH106" s="51">
        <f>-MIN(SUMPRODUCT(--($E$9:$E$28&lt;=BH$33),--($B$9:$B$28=$J$97),--($F$9:$F$28&gt;=BH$33),--($C$9:$C$28=$AW106),$H$9:$H$28,U$9:U$28),VLOOKUP($AW106,'6. Patients'!$C$78:$AQ$107,COLUMNS('6. Patients'!$C$9:$G$9),0))</f>
        <v>0</v>
      </c>
      <c r="BI106" s="51">
        <f>-MIN(SUMPRODUCT(--($E$9:$E$28&lt;=BI$33),--($B$9:$B$28=$J$97),--($F$9:$F$28&gt;=BI$33),--($C$9:$C$28=$AW106),$H$9:$H$28,V$9:V$28),VLOOKUP($AW106,'6. Patients'!$C$78:$AQ$107,COLUMNS('6. Patients'!$C$9:$G$9),0))</f>
        <v>0</v>
      </c>
      <c r="BJ106" s="51">
        <f>-MIN(SUMPRODUCT(--($E$9:$E$28&lt;=BJ$33),--($B$9:$B$28=$J$97),--($F$9:$F$28&gt;=BJ$33),--($C$9:$C$28=$AW106),$H$9:$H$28,W$9:W$28),VLOOKUP($AW106,'6. Patients'!$C$78:$AQ$107,COLUMNS('6. Patients'!$C$9:$G$9),0))</f>
        <v>0</v>
      </c>
      <c r="BK106" s="51">
        <f>-MIN(SUMPRODUCT(--($E$9:$E$28&lt;=BK$33),--($B$9:$B$28=$J$97),--($F$9:$F$28&gt;=BK$33),--($C$9:$C$28=$AW106),$H$9:$H$28,X$9:X$28),VLOOKUP($AW106,'6. Patients'!$C$78:$AQ$107,COLUMNS('6. Patients'!$C$9:$G$9),0))</f>
        <v>0</v>
      </c>
      <c r="BL106" s="51">
        <f>-MIN(SUMPRODUCT(--($E$9:$E$28&lt;=BL$33),--($B$9:$B$28=$J$97),--($F$9:$F$28&gt;=BL$33),--($C$9:$C$28=$AW106),$H$9:$H$28,Y$9:Y$28),VLOOKUP($AW106,'6. Patients'!$C$78:$AQ$107,COLUMNS('6. Patients'!$C$9:$G$9),0))</f>
        <v>0</v>
      </c>
      <c r="BM106" s="51">
        <f>-MIN(SUMPRODUCT(--($E$9:$E$28&lt;=BM$33),--($B$9:$B$28=$J$97),--($F$9:$F$28&gt;=BM$33),--($C$9:$C$28=$AW106),$H$9:$H$28,Z$9:Z$28),VLOOKUP($AW106,'6. Patients'!$C$78:$AQ$107,COLUMNS('6. Patients'!$C$9:$G$9),0))</f>
        <v>0</v>
      </c>
      <c r="BN106" s="51">
        <f>-MIN(SUMPRODUCT(--($E$9:$E$28&lt;=BN$33),--($B$9:$B$28=$J$97),--($F$9:$F$28&gt;=BN$33),--($C$9:$C$28=$AW106),$H$9:$H$28,AA$9:AA$28),VLOOKUP($AW106,'6. Patients'!$C$78:$AQ$107,COLUMNS('6. Patients'!$C$9:$G$9),0))</f>
        <v>0</v>
      </c>
      <c r="BO106" s="51">
        <f>-MIN(SUMPRODUCT(--($E$9:$E$28&lt;=BO$33),--($B$9:$B$28=$J$97),--($F$9:$F$28&gt;=BO$33),--($C$9:$C$28=$AW106),$H$9:$H$28,AB$9:AB$28),VLOOKUP($AW106,'6. Patients'!$C$78:$AQ$107,COLUMNS('6. Patients'!$C$9:$G$9),0))</f>
        <v>0</v>
      </c>
      <c r="BP106" s="51">
        <f>-MIN(SUMPRODUCT(--($E$9:$E$28&lt;=BP$33),--($B$9:$B$28=$J$97),--($F$9:$F$28&gt;=BP$33),--($C$9:$C$28=$AW106),$H$9:$H$28,AC$9:AC$28),VLOOKUP($AW106,'6. Patients'!$C$78:$AQ$107,COLUMNS('6. Patients'!$C$9:$G$9),0))</f>
        <v>0</v>
      </c>
      <c r="BQ106" s="51">
        <f>-MIN(SUMPRODUCT(--($E$9:$E$28&lt;=BQ$33),--($B$9:$B$28=$J$97),--($F$9:$F$28&gt;=BQ$33),--($C$9:$C$28=$AW106),$H$9:$H$28,AD$9:AD$28),VLOOKUP($AW106,'6. Patients'!$C$78:$AQ$107,COLUMNS('6. Patients'!$C$9:$G$9),0))</f>
        <v>0</v>
      </c>
      <c r="BR106" s="51">
        <f>-MIN(SUMPRODUCT(--($E$9:$E$28&lt;=BR$33),--($B$9:$B$28=$J$97),--($F$9:$F$28&gt;=BR$33),--($C$9:$C$28=$AW106),$H$9:$H$28,AE$9:AE$28),VLOOKUP($AW106,'6. Patients'!$C$78:$AQ$107,COLUMNS('6. Patients'!$C$9:$G$9),0))</f>
        <v>0</v>
      </c>
      <c r="BS106" s="51">
        <f>-MIN(SUMPRODUCT(--($E$9:$E$28&lt;=BS$33),--($B$9:$B$28=$J$97),--($F$9:$F$28&gt;=BS$33),--($C$9:$C$28=$AW106),$H$9:$H$28,AF$9:AF$28),VLOOKUP($AW106,'6. Patients'!$C$78:$AQ$107,COLUMNS('6. Patients'!$C$9:$G$9),0))</f>
        <v>0</v>
      </c>
      <c r="BT106" s="51">
        <f>-MIN(SUMPRODUCT(--($E$9:$E$28&lt;=BT$33),--($B$9:$B$28=$J$97),--($F$9:$F$28&gt;=BT$33),--($C$9:$C$28=$AW106),$H$9:$H$28,AG$9:AG$28),VLOOKUP($AW106,'6. Patients'!$C$78:$AQ$107,COLUMNS('6. Patients'!$C$9:$G$9),0))</f>
        <v>0</v>
      </c>
      <c r="BU106" s="51">
        <f>-MIN(SUMPRODUCT(--($E$9:$E$28&lt;=BU$33),--($B$9:$B$28=$J$97),--($F$9:$F$28&gt;=BU$33),--($C$9:$C$28=$AW106),$H$9:$H$28,AH$9:AH$28),VLOOKUP($AW106,'6. Patients'!$C$78:$AQ$107,COLUMNS('6. Patients'!$C$9:$G$9),0))</f>
        <v>0</v>
      </c>
      <c r="BV106" s="51">
        <f>-MIN(SUMPRODUCT(--($E$9:$E$28&lt;=BV$33),--($B$9:$B$28=$J$97),--($F$9:$F$28&gt;=BV$33),--($C$9:$C$28=$AW106),$H$9:$H$28,AI$9:AI$28),VLOOKUP($AW106,'6. Patients'!$C$78:$AQ$107,COLUMNS('6. Patients'!$C$9:$G$9),0))</f>
        <v>0</v>
      </c>
      <c r="BW106" s="51">
        <f>-MIN(SUMPRODUCT(--($E$9:$E$28&lt;=BW$33),--($B$9:$B$28=$J$97),--($F$9:$F$28&gt;=BW$33),--($C$9:$C$28=$AW106),$H$9:$H$28,AJ$9:AJ$28),VLOOKUP($AW106,'6. Patients'!$C$78:$AQ$107,COLUMNS('6. Patients'!$C$9:$G$9),0))</f>
        <v>0</v>
      </c>
      <c r="BX106" s="51">
        <f>-MIN(SUMPRODUCT(--($E$9:$E$28&lt;=BX$33),--($B$9:$B$28=$J$97),--($F$9:$F$28&gt;=BX$33),--($C$9:$C$28=$AW106),$H$9:$H$28,AK$9:AK$28),VLOOKUP($AW106,'6. Patients'!$C$78:$AQ$107,COLUMNS('6. Patients'!$C$9:$G$9),0))</f>
        <v>0</v>
      </c>
      <c r="BY106" s="51">
        <f>-MIN(SUMPRODUCT(--($E$9:$E$28&lt;=BY$33),--($B$9:$B$28=$J$97),--($F$9:$F$28&gt;=BY$33),--($C$9:$C$28=$AW106),$H$9:$H$28,AL$9:AL$28),VLOOKUP($AW106,'6. Patients'!$C$78:$AQ$107,COLUMNS('6. Patients'!$C$9:$G$9),0))</f>
        <v>0</v>
      </c>
      <c r="BZ106" s="51">
        <f>-MIN(SUMPRODUCT(--($E$9:$E$28&lt;=BZ$33),--($B$9:$B$28=$J$97),--($F$9:$F$28&gt;=BZ$33),--($C$9:$C$28=$AW106),$H$9:$H$28,AM$9:AM$28),VLOOKUP($AW106,'6. Patients'!$C$78:$AQ$107,COLUMNS('6. Patients'!$C$9:$G$9),0))</f>
        <v>0</v>
      </c>
      <c r="CA106" s="51">
        <f>-MIN(SUMPRODUCT(--($E$9:$E$28&lt;=CA$33),--($B$9:$B$28=$J$97),--($F$9:$F$28&gt;=CA$33),--($C$9:$C$28=$AW106),$H$9:$H$28,AN$9:AN$28),VLOOKUP($AW106,'6. Patients'!$C$78:$AQ$107,COLUMNS('6. Patients'!$C$9:$G$9),0))</f>
        <v>0</v>
      </c>
      <c r="CB106" s="51">
        <f>-MIN(SUMPRODUCT(--($E$9:$E$28&lt;=CB$33),--($B$9:$B$28=$J$97),--($F$9:$F$28&gt;=CB$33),--($C$9:$C$28=$AW106),$H$9:$H$28,AO$9:AO$28),VLOOKUP($AW106,'6. Patients'!$C$78:$AQ$107,COLUMNS('6. Patients'!$C$9:$G$9),0))</f>
        <v>0</v>
      </c>
      <c r="CC106" s="51">
        <f>-MIN(SUMPRODUCT(--($E$9:$E$28&lt;=CC$33),--($B$9:$B$28=$J$97),--($F$9:$F$28&gt;=CC$33),--($C$9:$C$28=$AW106),$H$9:$H$28,AP$9:AP$28),VLOOKUP($AW106,'6. Patients'!$C$78:$AQ$107,COLUMNS('6. Patients'!$C$9:$G$9),0))</f>
        <v>0</v>
      </c>
      <c r="CD106" s="51">
        <f>-MIN(SUMPRODUCT(--($E$9:$E$28&lt;=CD$33),--($B$9:$B$28=$J$97),--($F$9:$F$28&gt;=CD$33),--($C$9:$C$28=$AW106),$H$9:$H$28,AQ$9:AQ$28),VLOOKUP($AW106,'6. Patients'!$C$78:$AQ$107,COLUMNS('6. Patients'!$C$9:$G$9),0))</f>
        <v>0</v>
      </c>
      <c r="CE106" s="51">
        <f>-MIN(SUMPRODUCT(--($E$9:$E$28&lt;=CE$33),--($B$9:$B$28=$J$97),--($F$9:$F$28&gt;=CE$33),--($C$9:$C$28=$AW106),$H$9:$H$28,AR$9:AR$28),VLOOKUP($AW106,'6. Patients'!$C$78:$AQ$107,COLUMNS('6. Patients'!$C$9:$G$9),0))</f>
        <v>0</v>
      </c>
      <c r="CF106" s="51">
        <f>-MIN(SUMPRODUCT(--($E$9:$E$28&lt;=CF$33),--($B$9:$B$28=$J$97),--($F$9:$F$28&gt;=CF$33),--($C$9:$C$28=$AW106),$H$9:$H$28,AS$9:AS$28),VLOOKUP($AW106,'6. Patients'!$C$78:$AQ$107,COLUMNS('6. Patients'!$C$9:$G$9),0))</f>
        <v>0</v>
      </c>
      <c r="CG106" s="51">
        <f>-MIN(SUMPRODUCT(--($E$9:$E$28&lt;=CG$33),--($B$9:$B$28=$J$97),--($F$9:$F$28&gt;=CG$33),--($C$9:$C$28=$AW106),$H$9:$H$28,AT$9:AT$28),VLOOKUP($AW106,'6. Patients'!$C$78:$AQ$107,COLUMNS('6. Patients'!$C$9:$G$9),0))</f>
        <v>0</v>
      </c>
      <c r="CI106" s="5" t="str">
        <f t="shared" si="162"/>
        <v/>
      </c>
      <c r="CJ106" s="51">
        <f t="shared" si="163"/>
        <v>0</v>
      </c>
      <c r="CK106" s="51">
        <f t="shared" si="164"/>
        <v>0</v>
      </c>
      <c r="CL106" s="51">
        <f t="shared" si="165"/>
        <v>0</v>
      </c>
      <c r="CM106" s="51">
        <f t="shared" si="166"/>
        <v>0</v>
      </c>
      <c r="CN106" s="51">
        <f t="shared" si="167"/>
        <v>0</v>
      </c>
      <c r="CO106" s="51">
        <f t="shared" si="168"/>
        <v>0</v>
      </c>
      <c r="CP106" s="51">
        <f t="shared" si="169"/>
        <v>0</v>
      </c>
      <c r="CQ106" s="51">
        <f t="shared" si="170"/>
        <v>0</v>
      </c>
      <c r="CR106" s="51">
        <f t="shared" si="171"/>
        <v>0</v>
      </c>
      <c r="CS106" s="51">
        <f t="shared" si="172"/>
        <v>0</v>
      </c>
      <c r="CT106" s="51">
        <f t="shared" si="173"/>
        <v>0</v>
      </c>
      <c r="CU106" s="51">
        <f t="shared" si="174"/>
        <v>0</v>
      </c>
      <c r="CV106" s="51">
        <f t="shared" si="175"/>
        <v>0</v>
      </c>
      <c r="CW106" s="51">
        <f t="shared" si="176"/>
        <v>0</v>
      </c>
      <c r="CX106" s="51">
        <f t="shared" si="177"/>
        <v>0</v>
      </c>
      <c r="CY106" s="51">
        <f t="shared" si="178"/>
        <v>0</v>
      </c>
      <c r="CZ106" s="51">
        <f t="shared" si="179"/>
        <v>0</v>
      </c>
      <c r="DA106" s="51">
        <f t="shared" si="180"/>
        <v>0</v>
      </c>
      <c r="DB106" s="51">
        <f t="shared" si="181"/>
        <v>0</v>
      </c>
      <c r="DC106" s="51">
        <f t="shared" si="182"/>
        <v>0</v>
      </c>
      <c r="DD106" s="51">
        <f t="shared" si="183"/>
        <v>0</v>
      </c>
      <c r="DE106" s="51">
        <f t="shared" si="184"/>
        <v>0</v>
      </c>
      <c r="DF106" s="51">
        <f t="shared" si="185"/>
        <v>0</v>
      </c>
      <c r="DG106" s="51">
        <f t="shared" si="186"/>
        <v>0</v>
      </c>
      <c r="DH106" s="51">
        <f t="shared" si="187"/>
        <v>0</v>
      </c>
      <c r="DI106" s="51">
        <f t="shared" si="188"/>
        <v>0</v>
      </c>
      <c r="DJ106" s="51">
        <f t="shared" si="189"/>
        <v>0</v>
      </c>
      <c r="DK106" s="51">
        <f t="shared" si="190"/>
        <v>0</v>
      </c>
      <c r="DL106" s="51">
        <f t="shared" si="191"/>
        <v>0</v>
      </c>
      <c r="DM106" s="51">
        <f t="shared" si="192"/>
        <v>0</v>
      </c>
      <c r="DN106" s="51">
        <f t="shared" si="193"/>
        <v>0</v>
      </c>
      <c r="DO106" s="51">
        <f t="shared" si="194"/>
        <v>0</v>
      </c>
      <c r="DP106" s="51">
        <f t="shared" si="195"/>
        <v>0</v>
      </c>
      <c r="DQ106" s="51">
        <f t="shared" si="196"/>
        <v>0</v>
      </c>
      <c r="DR106" s="51">
        <f t="shared" si="197"/>
        <v>0</v>
      </c>
      <c r="DS106" s="51">
        <f t="shared" si="198"/>
        <v>0</v>
      </c>
    </row>
    <row r="107" spans="10:123" x14ac:dyDescent="0.3">
      <c r="J107" s="5" t="str">
        <f>'6. Patients'!C87</f>
        <v/>
      </c>
      <c r="K107" s="5"/>
      <c r="L107" s="99">
        <f t="shared" si="199"/>
        <v>0</v>
      </c>
      <c r="M107" s="99">
        <f t="shared" si="200"/>
        <v>0</v>
      </c>
      <c r="N107" s="99">
        <f t="shared" si="201"/>
        <v>0</v>
      </c>
      <c r="O107" s="99">
        <f t="shared" si="202"/>
        <v>0</v>
      </c>
      <c r="P107" s="99">
        <f t="shared" si="203"/>
        <v>0</v>
      </c>
      <c r="Q107" s="99">
        <f t="shared" si="204"/>
        <v>0</v>
      </c>
      <c r="R107" s="99">
        <f t="shared" si="205"/>
        <v>0</v>
      </c>
      <c r="S107" s="99">
        <f t="shared" si="206"/>
        <v>0</v>
      </c>
      <c r="T107" s="99">
        <f t="shared" si="207"/>
        <v>0</v>
      </c>
      <c r="U107" s="99">
        <f t="shared" si="208"/>
        <v>0</v>
      </c>
      <c r="V107" s="99">
        <f t="shared" si="209"/>
        <v>0</v>
      </c>
      <c r="W107" s="99">
        <f t="shared" si="210"/>
        <v>0</v>
      </c>
      <c r="X107" s="99">
        <f t="shared" si="211"/>
        <v>0</v>
      </c>
      <c r="Y107" s="99">
        <f t="shared" si="212"/>
        <v>0</v>
      </c>
      <c r="Z107" s="99">
        <f t="shared" si="213"/>
        <v>0</v>
      </c>
      <c r="AA107" s="99">
        <f t="shared" si="214"/>
        <v>0</v>
      </c>
      <c r="AB107" s="99">
        <f t="shared" si="215"/>
        <v>0</v>
      </c>
      <c r="AC107" s="99">
        <f t="shared" si="216"/>
        <v>0</v>
      </c>
      <c r="AD107" s="99">
        <f t="shared" si="217"/>
        <v>0</v>
      </c>
      <c r="AE107" s="99">
        <f t="shared" si="218"/>
        <v>0</v>
      </c>
      <c r="AF107" s="99">
        <f t="shared" si="219"/>
        <v>0</v>
      </c>
      <c r="AG107" s="99">
        <f t="shared" si="220"/>
        <v>0</v>
      </c>
      <c r="AH107" s="99">
        <f t="shared" si="221"/>
        <v>0</v>
      </c>
      <c r="AI107" s="99">
        <f t="shared" si="222"/>
        <v>0</v>
      </c>
      <c r="AJ107" s="99">
        <f t="shared" si="223"/>
        <v>0</v>
      </c>
      <c r="AK107" s="99">
        <f t="shared" si="224"/>
        <v>0</v>
      </c>
      <c r="AL107" s="99">
        <f t="shared" si="225"/>
        <v>0</v>
      </c>
      <c r="AM107" s="99">
        <f t="shared" si="226"/>
        <v>0</v>
      </c>
      <c r="AN107" s="99">
        <f t="shared" si="227"/>
        <v>0</v>
      </c>
      <c r="AO107" s="99">
        <f t="shared" si="228"/>
        <v>0</v>
      </c>
      <c r="AP107" s="99">
        <f t="shared" si="229"/>
        <v>0</v>
      </c>
      <c r="AQ107" s="99">
        <f t="shared" si="230"/>
        <v>0</v>
      </c>
      <c r="AR107" s="99">
        <f t="shared" si="231"/>
        <v>0</v>
      </c>
      <c r="AS107" s="99">
        <f t="shared" si="232"/>
        <v>0</v>
      </c>
      <c r="AT107" s="99">
        <f t="shared" si="233"/>
        <v>0</v>
      </c>
      <c r="AU107" s="99">
        <f t="shared" si="234"/>
        <v>0</v>
      </c>
      <c r="AW107" s="5" t="str">
        <f t="shared" si="161"/>
        <v/>
      </c>
      <c r="AX107" s="51">
        <f>-MIN(SUMPRODUCT(--($E$9:$E$28&lt;=AX$33),--($B$9:$B$28=$J$97),--($F$9:$F$28&gt;=AX$33),--($C$9:$C$28=$AW107),$H$9:$H$28,K$9:K$28),VLOOKUP($AW107,'6. Patients'!$C$78:$AQ$107,COLUMNS('6. Patients'!$C$9:$G$9),0))</f>
        <v>0</v>
      </c>
      <c r="AY107" s="51">
        <f>-MIN(SUMPRODUCT(--($E$9:$E$28&lt;=AY$33),--($B$9:$B$28=$J$97),--($F$9:$F$28&gt;=AY$33),--($C$9:$C$28=$AW107),$H$9:$H$28,L$9:L$28),VLOOKUP($AW107,'6. Patients'!$C$78:$AQ$107,COLUMNS('6. Patients'!$C$9:$G$9),0))</f>
        <v>0</v>
      </c>
      <c r="AZ107" s="51">
        <f>-MIN(SUMPRODUCT(--($E$9:$E$28&lt;=AZ$33),--($B$9:$B$28=$J$97),--($F$9:$F$28&gt;=AZ$33),--($C$9:$C$28=$AW107),$H$9:$H$28,M$9:M$28),VLOOKUP($AW107,'6. Patients'!$C$78:$AQ$107,COLUMNS('6. Patients'!$C$9:$G$9),0))</f>
        <v>0</v>
      </c>
      <c r="BA107" s="51">
        <f>-MIN(SUMPRODUCT(--($E$9:$E$28&lt;=BA$33),--($B$9:$B$28=$J$97),--($F$9:$F$28&gt;=BA$33),--($C$9:$C$28=$AW107),$H$9:$H$28,N$9:N$28),VLOOKUP($AW107,'6. Patients'!$C$78:$AQ$107,COLUMNS('6. Patients'!$C$9:$G$9),0))</f>
        <v>0</v>
      </c>
      <c r="BB107" s="51">
        <f>-MIN(SUMPRODUCT(--($E$9:$E$28&lt;=BB$33),--($B$9:$B$28=$J$97),--($F$9:$F$28&gt;=BB$33),--($C$9:$C$28=$AW107),$H$9:$H$28,O$9:O$28),VLOOKUP($AW107,'6. Patients'!$C$78:$AQ$107,COLUMNS('6. Patients'!$C$9:$G$9),0))</f>
        <v>0</v>
      </c>
      <c r="BC107" s="51">
        <f>-MIN(SUMPRODUCT(--($E$9:$E$28&lt;=BC$33),--($B$9:$B$28=$J$97),--($F$9:$F$28&gt;=BC$33),--($C$9:$C$28=$AW107),$H$9:$H$28,P$9:P$28),VLOOKUP($AW107,'6. Patients'!$C$78:$AQ$107,COLUMNS('6. Patients'!$C$9:$G$9),0))</f>
        <v>0</v>
      </c>
      <c r="BD107" s="51">
        <f>-MIN(SUMPRODUCT(--($E$9:$E$28&lt;=BD$33),--($B$9:$B$28=$J$97),--($F$9:$F$28&gt;=BD$33),--($C$9:$C$28=$AW107),$H$9:$H$28,Q$9:Q$28),VLOOKUP($AW107,'6. Patients'!$C$78:$AQ$107,COLUMNS('6. Patients'!$C$9:$G$9),0))</f>
        <v>0</v>
      </c>
      <c r="BE107" s="51">
        <f>-MIN(SUMPRODUCT(--($E$9:$E$28&lt;=BE$33),--($B$9:$B$28=$J$97),--($F$9:$F$28&gt;=BE$33),--($C$9:$C$28=$AW107),$H$9:$H$28,R$9:R$28),VLOOKUP($AW107,'6. Patients'!$C$78:$AQ$107,COLUMNS('6. Patients'!$C$9:$G$9),0))</f>
        <v>0</v>
      </c>
      <c r="BF107" s="51">
        <f>-MIN(SUMPRODUCT(--($E$9:$E$28&lt;=BF$33),--($B$9:$B$28=$J$97),--($F$9:$F$28&gt;=BF$33),--($C$9:$C$28=$AW107),$H$9:$H$28,S$9:S$28),VLOOKUP($AW107,'6. Patients'!$C$78:$AQ$107,COLUMNS('6. Patients'!$C$9:$G$9),0))</f>
        <v>0</v>
      </c>
      <c r="BG107" s="51">
        <f>-MIN(SUMPRODUCT(--($E$9:$E$28&lt;=BG$33),--($B$9:$B$28=$J$97),--($F$9:$F$28&gt;=BG$33),--($C$9:$C$28=$AW107),$H$9:$H$28,T$9:T$28),VLOOKUP($AW107,'6. Patients'!$C$78:$AQ$107,COLUMNS('6. Patients'!$C$9:$G$9),0))</f>
        <v>0</v>
      </c>
      <c r="BH107" s="51">
        <f>-MIN(SUMPRODUCT(--($E$9:$E$28&lt;=BH$33),--($B$9:$B$28=$J$97),--($F$9:$F$28&gt;=BH$33),--($C$9:$C$28=$AW107),$H$9:$H$28,U$9:U$28),VLOOKUP($AW107,'6. Patients'!$C$78:$AQ$107,COLUMNS('6. Patients'!$C$9:$G$9),0))</f>
        <v>0</v>
      </c>
      <c r="BI107" s="51">
        <f>-MIN(SUMPRODUCT(--($E$9:$E$28&lt;=BI$33),--($B$9:$B$28=$J$97),--($F$9:$F$28&gt;=BI$33),--($C$9:$C$28=$AW107),$H$9:$H$28,V$9:V$28),VLOOKUP($AW107,'6. Patients'!$C$78:$AQ$107,COLUMNS('6. Patients'!$C$9:$G$9),0))</f>
        <v>0</v>
      </c>
      <c r="BJ107" s="51">
        <f>-MIN(SUMPRODUCT(--($E$9:$E$28&lt;=BJ$33),--($B$9:$B$28=$J$97),--($F$9:$F$28&gt;=BJ$33),--($C$9:$C$28=$AW107),$H$9:$H$28,W$9:W$28),VLOOKUP($AW107,'6. Patients'!$C$78:$AQ$107,COLUMNS('6. Patients'!$C$9:$G$9),0))</f>
        <v>0</v>
      </c>
      <c r="BK107" s="51">
        <f>-MIN(SUMPRODUCT(--($E$9:$E$28&lt;=BK$33),--($B$9:$B$28=$J$97),--($F$9:$F$28&gt;=BK$33),--($C$9:$C$28=$AW107),$H$9:$H$28,X$9:X$28),VLOOKUP($AW107,'6. Patients'!$C$78:$AQ$107,COLUMNS('6. Patients'!$C$9:$G$9),0))</f>
        <v>0</v>
      </c>
      <c r="BL107" s="51">
        <f>-MIN(SUMPRODUCT(--($E$9:$E$28&lt;=BL$33),--($B$9:$B$28=$J$97),--($F$9:$F$28&gt;=BL$33),--($C$9:$C$28=$AW107),$H$9:$H$28,Y$9:Y$28),VLOOKUP($AW107,'6. Patients'!$C$78:$AQ$107,COLUMNS('6. Patients'!$C$9:$G$9),0))</f>
        <v>0</v>
      </c>
      <c r="BM107" s="51">
        <f>-MIN(SUMPRODUCT(--($E$9:$E$28&lt;=BM$33),--($B$9:$B$28=$J$97),--($F$9:$F$28&gt;=BM$33),--($C$9:$C$28=$AW107),$H$9:$H$28,Z$9:Z$28),VLOOKUP($AW107,'6. Patients'!$C$78:$AQ$107,COLUMNS('6. Patients'!$C$9:$G$9),0))</f>
        <v>0</v>
      </c>
      <c r="BN107" s="51">
        <f>-MIN(SUMPRODUCT(--($E$9:$E$28&lt;=BN$33),--($B$9:$B$28=$J$97),--($F$9:$F$28&gt;=BN$33),--($C$9:$C$28=$AW107),$H$9:$H$28,AA$9:AA$28),VLOOKUP($AW107,'6. Patients'!$C$78:$AQ$107,COLUMNS('6. Patients'!$C$9:$G$9),0))</f>
        <v>0</v>
      </c>
      <c r="BO107" s="51">
        <f>-MIN(SUMPRODUCT(--($E$9:$E$28&lt;=BO$33),--($B$9:$B$28=$J$97),--($F$9:$F$28&gt;=BO$33),--($C$9:$C$28=$AW107),$H$9:$H$28,AB$9:AB$28),VLOOKUP($AW107,'6. Patients'!$C$78:$AQ$107,COLUMNS('6. Patients'!$C$9:$G$9),0))</f>
        <v>0</v>
      </c>
      <c r="BP107" s="51">
        <f>-MIN(SUMPRODUCT(--($E$9:$E$28&lt;=BP$33),--($B$9:$B$28=$J$97),--($F$9:$F$28&gt;=BP$33),--($C$9:$C$28=$AW107),$H$9:$H$28,AC$9:AC$28),VLOOKUP($AW107,'6. Patients'!$C$78:$AQ$107,COLUMNS('6. Patients'!$C$9:$G$9),0))</f>
        <v>0</v>
      </c>
      <c r="BQ107" s="51">
        <f>-MIN(SUMPRODUCT(--($E$9:$E$28&lt;=BQ$33),--($B$9:$B$28=$J$97),--($F$9:$F$28&gt;=BQ$33),--($C$9:$C$28=$AW107),$H$9:$H$28,AD$9:AD$28),VLOOKUP($AW107,'6. Patients'!$C$78:$AQ$107,COLUMNS('6. Patients'!$C$9:$G$9),0))</f>
        <v>0</v>
      </c>
      <c r="BR107" s="51">
        <f>-MIN(SUMPRODUCT(--($E$9:$E$28&lt;=BR$33),--($B$9:$B$28=$J$97),--($F$9:$F$28&gt;=BR$33),--($C$9:$C$28=$AW107),$H$9:$H$28,AE$9:AE$28),VLOOKUP($AW107,'6. Patients'!$C$78:$AQ$107,COLUMNS('6. Patients'!$C$9:$G$9),0))</f>
        <v>0</v>
      </c>
      <c r="BS107" s="51">
        <f>-MIN(SUMPRODUCT(--($E$9:$E$28&lt;=BS$33),--($B$9:$B$28=$J$97),--($F$9:$F$28&gt;=BS$33),--($C$9:$C$28=$AW107),$H$9:$H$28,AF$9:AF$28),VLOOKUP($AW107,'6. Patients'!$C$78:$AQ$107,COLUMNS('6. Patients'!$C$9:$G$9),0))</f>
        <v>0</v>
      </c>
      <c r="BT107" s="51">
        <f>-MIN(SUMPRODUCT(--($E$9:$E$28&lt;=BT$33),--($B$9:$B$28=$J$97),--($F$9:$F$28&gt;=BT$33),--($C$9:$C$28=$AW107),$H$9:$H$28,AG$9:AG$28),VLOOKUP($AW107,'6. Patients'!$C$78:$AQ$107,COLUMNS('6. Patients'!$C$9:$G$9),0))</f>
        <v>0</v>
      </c>
      <c r="BU107" s="51">
        <f>-MIN(SUMPRODUCT(--($E$9:$E$28&lt;=BU$33),--($B$9:$B$28=$J$97),--($F$9:$F$28&gt;=BU$33),--($C$9:$C$28=$AW107),$H$9:$H$28,AH$9:AH$28),VLOOKUP($AW107,'6. Patients'!$C$78:$AQ$107,COLUMNS('6. Patients'!$C$9:$G$9),0))</f>
        <v>0</v>
      </c>
      <c r="BV107" s="51">
        <f>-MIN(SUMPRODUCT(--($E$9:$E$28&lt;=BV$33),--($B$9:$B$28=$J$97),--($F$9:$F$28&gt;=BV$33),--($C$9:$C$28=$AW107),$H$9:$H$28,AI$9:AI$28),VLOOKUP($AW107,'6. Patients'!$C$78:$AQ$107,COLUMNS('6. Patients'!$C$9:$G$9),0))</f>
        <v>0</v>
      </c>
      <c r="BW107" s="51">
        <f>-MIN(SUMPRODUCT(--($E$9:$E$28&lt;=BW$33),--($B$9:$B$28=$J$97),--($F$9:$F$28&gt;=BW$33),--($C$9:$C$28=$AW107),$H$9:$H$28,AJ$9:AJ$28),VLOOKUP($AW107,'6. Patients'!$C$78:$AQ$107,COLUMNS('6. Patients'!$C$9:$G$9),0))</f>
        <v>0</v>
      </c>
      <c r="BX107" s="51">
        <f>-MIN(SUMPRODUCT(--($E$9:$E$28&lt;=BX$33),--($B$9:$B$28=$J$97),--($F$9:$F$28&gt;=BX$33),--($C$9:$C$28=$AW107),$H$9:$H$28,AK$9:AK$28),VLOOKUP($AW107,'6. Patients'!$C$78:$AQ$107,COLUMNS('6. Patients'!$C$9:$G$9),0))</f>
        <v>0</v>
      </c>
      <c r="BY107" s="51">
        <f>-MIN(SUMPRODUCT(--($E$9:$E$28&lt;=BY$33),--($B$9:$B$28=$J$97),--($F$9:$F$28&gt;=BY$33),--($C$9:$C$28=$AW107),$H$9:$H$28,AL$9:AL$28),VLOOKUP($AW107,'6. Patients'!$C$78:$AQ$107,COLUMNS('6. Patients'!$C$9:$G$9),0))</f>
        <v>0</v>
      </c>
      <c r="BZ107" s="51">
        <f>-MIN(SUMPRODUCT(--($E$9:$E$28&lt;=BZ$33),--($B$9:$B$28=$J$97),--($F$9:$F$28&gt;=BZ$33),--($C$9:$C$28=$AW107),$H$9:$H$28,AM$9:AM$28),VLOOKUP($AW107,'6. Patients'!$C$78:$AQ$107,COLUMNS('6. Patients'!$C$9:$G$9),0))</f>
        <v>0</v>
      </c>
      <c r="CA107" s="51">
        <f>-MIN(SUMPRODUCT(--($E$9:$E$28&lt;=CA$33),--($B$9:$B$28=$J$97),--($F$9:$F$28&gt;=CA$33),--($C$9:$C$28=$AW107),$H$9:$H$28,AN$9:AN$28),VLOOKUP($AW107,'6. Patients'!$C$78:$AQ$107,COLUMNS('6. Patients'!$C$9:$G$9),0))</f>
        <v>0</v>
      </c>
      <c r="CB107" s="51">
        <f>-MIN(SUMPRODUCT(--($E$9:$E$28&lt;=CB$33),--($B$9:$B$28=$J$97),--($F$9:$F$28&gt;=CB$33),--($C$9:$C$28=$AW107),$H$9:$H$28,AO$9:AO$28),VLOOKUP($AW107,'6. Patients'!$C$78:$AQ$107,COLUMNS('6. Patients'!$C$9:$G$9),0))</f>
        <v>0</v>
      </c>
      <c r="CC107" s="51">
        <f>-MIN(SUMPRODUCT(--($E$9:$E$28&lt;=CC$33),--($B$9:$B$28=$J$97),--($F$9:$F$28&gt;=CC$33),--($C$9:$C$28=$AW107),$H$9:$H$28,AP$9:AP$28),VLOOKUP($AW107,'6. Patients'!$C$78:$AQ$107,COLUMNS('6. Patients'!$C$9:$G$9),0))</f>
        <v>0</v>
      </c>
      <c r="CD107" s="51">
        <f>-MIN(SUMPRODUCT(--($E$9:$E$28&lt;=CD$33),--($B$9:$B$28=$J$97),--($F$9:$F$28&gt;=CD$33),--($C$9:$C$28=$AW107),$H$9:$H$28,AQ$9:AQ$28),VLOOKUP($AW107,'6. Patients'!$C$78:$AQ$107,COLUMNS('6. Patients'!$C$9:$G$9),0))</f>
        <v>0</v>
      </c>
      <c r="CE107" s="51">
        <f>-MIN(SUMPRODUCT(--($E$9:$E$28&lt;=CE$33),--($B$9:$B$28=$J$97),--($F$9:$F$28&gt;=CE$33),--($C$9:$C$28=$AW107),$H$9:$H$28,AR$9:AR$28),VLOOKUP($AW107,'6. Patients'!$C$78:$AQ$107,COLUMNS('6. Patients'!$C$9:$G$9),0))</f>
        <v>0</v>
      </c>
      <c r="CF107" s="51">
        <f>-MIN(SUMPRODUCT(--($E$9:$E$28&lt;=CF$33),--($B$9:$B$28=$J$97),--($F$9:$F$28&gt;=CF$33),--($C$9:$C$28=$AW107),$H$9:$H$28,AS$9:AS$28),VLOOKUP($AW107,'6. Patients'!$C$78:$AQ$107,COLUMNS('6. Patients'!$C$9:$G$9),0))</f>
        <v>0</v>
      </c>
      <c r="CG107" s="51">
        <f>-MIN(SUMPRODUCT(--($E$9:$E$28&lt;=CG$33),--($B$9:$B$28=$J$97),--($F$9:$F$28&gt;=CG$33),--($C$9:$C$28=$AW107),$H$9:$H$28,AT$9:AT$28),VLOOKUP($AW107,'6. Patients'!$C$78:$AQ$107,COLUMNS('6. Patients'!$C$9:$G$9),0))</f>
        <v>0</v>
      </c>
      <c r="CI107" s="5" t="str">
        <f t="shared" si="162"/>
        <v/>
      </c>
      <c r="CJ107" s="51">
        <f t="shared" si="163"/>
        <v>0</v>
      </c>
      <c r="CK107" s="51">
        <f t="shared" si="164"/>
        <v>0</v>
      </c>
      <c r="CL107" s="51">
        <f t="shared" si="165"/>
        <v>0</v>
      </c>
      <c r="CM107" s="51">
        <f t="shared" si="166"/>
        <v>0</v>
      </c>
      <c r="CN107" s="51">
        <f t="shared" si="167"/>
        <v>0</v>
      </c>
      <c r="CO107" s="51">
        <f t="shared" si="168"/>
        <v>0</v>
      </c>
      <c r="CP107" s="51">
        <f t="shared" si="169"/>
        <v>0</v>
      </c>
      <c r="CQ107" s="51">
        <f t="shared" si="170"/>
        <v>0</v>
      </c>
      <c r="CR107" s="51">
        <f t="shared" si="171"/>
        <v>0</v>
      </c>
      <c r="CS107" s="51">
        <f t="shared" si="172"/>
        <v>0</v>
      </c>
      <c r="CT107" s="51">
        <f t="shared" si="173"/>
        <v>0</v>
      </c>
      <c r="CU107" s="51">
        <f t="shared" si="174"/>
        <v>0</v>
      </c>
      <c r="CV107" s="51">
        <f t="shared" si="175"/>
        <v>0</v>
      </c>
      <c r="CW107" s="51">
        <f t="shared" si="176"/>
        <v>0</v>
      </c>
      <c r="CX107" s="51">
        <f t="shared" si="177"/>
        <v>0</v>
      </c>
      <c r="CY107" s="51">
        <f t="shared" si="178"/>
        <v>0</v>
      </c>
      <c r="CZ107" s="51">
        <f t="shared" si="179"/>
        <v>0</v>
      </c>
      <c r="DA107" s="51">
        <f t="shared" si="180"/>
        <v>0</v>
      </c>
      <c r="DB107" s="51">
        <f t="shared" si="181"/>
        <v>0</v>
      </c>
      <c r="DC107" s="51">
        <f t="shared" si="182"/>
        <v>0</v>
      </c>
      <c r="DD107" s="51">
        <f t="shared" si="183"/>
        <v>0</v>
      </c>
      <c r="DE107" s="51">
        <f t="shared" si="184"/>
        <v>0</v>
      </c>
      <c r="DF107" s="51">
        <f t="shared" si="185"/>
        <v>0</v>
      </c>
      <c r="DG107" s="51">
        <f t="shared" si="186"/>
        <v>0</v>
      </c>
      <c r="DH107" s="51">
        <f t="shared" si="187"/>
        <v>0</v>
      </c>
      <c r="DI107" s="51">
        <f t="shared" si="188"/>
        <v>0</v>
      </c>
      <c r="DJ107" s="51">
        <f t="shared" si="189"/>
        <v>0</v>
      </c>
      <c r="DK107" s="51">
        <f t="shared" si="190"/>
        <v>0</v>
      </c>
      <c r="DL107" s="51">
        <f t="shared" si="191"/>
        <v>0</v>
      </c>
      <c r="DM107" s="51">
        <f t="shared" si="192"/>
        <v>0</v>
      </c>
      <c r="DN107" s="51">
        <f t="shared" si="193"/>
        <v>0</v>
      </c>
      <c r="DO107" s="51">
        <f t="shared" si="194"/>
        <v>0</v>
      </c>
      <c r="DP107" s="51">
        <f t="shared" si="195"/>
        <v>0</v>
      </c>
      <c r="DQ107" s="51">
        <f t="shared" si="196"/>
        <v>0</v>
      </c>
      <c r="DR107" s="51">
        <f t="shared" si="197"/>
        <v>0</v>
      </c>
      <c r="DS107" s="51">
        <f t="shared" si="198"/>
        <v>0</v>
      </c>
    </row>
    <row r="108" spans="10:123" x14ac:dyDescent="0.3">
      <c r="J108" s="5" t="str">
        <f>'6. Patients'!C88</f>
        <v/>
      </c>
      <c r="K108" s="5"/>
      <c r="L108" s="99">
        <f t="shared" si="199"/>
        <v>0</v>
      </c>
      <c r="M108" s="99">
        <f t="shared" si="200"/>
        <v>0</v>
      </c>
      <c r="N108" s="99">
        <f t="shared" si="201"/>
        <v>0</v>
      </c>
      <c r="O108" s="99">
        <f t="shared" si="202"/>
        <v>0</v>
      </c>
      <c r="P108" s="99">
        <f t="shared" si="203"/>
        <v>0</v>
      </c>
      <c r="Q108" s="99">
        <f t="shared" si="204"/>
        <v>0</v>
      </c>
      <c r="R108" s="99">
        <f t="shared" si="205"/>
        <v>0</v>
      </c>
      <c r="S108" s="99">
        <f t="shared" si="206"/>
        <v>0</v>
      </c>
      <c r="T108" s="99">
        <f t="shared" si="207"/>
        <v>0</v>
      </c>
      <c r="U108" s="99">
        <f t="shared" si="208"/>
        <v>0</v>
      </c>
      <c r="V108" s="99">
        <f t="shared" si="209"/>
        <v>0</v>
      </c>
      <c r="W108" s="99">
        <f t="shared" si="210"/>
        <v>0</v>
      </c>
      <c r="X108" s="99">
        <f t="shared" si="211"/>
        <v>0</v>
      </c>
      <c r="Y108" s="99">
        <f t="shared" si="212"/>
        <v>0</v>
      </c>
      <c r="Z108" s="99">
        <f t="shared" si="213"/>
        <v>0</v>
      </c>
      <c r="AA108" s="99">
        <f t="shared" si="214"/>
        <v>0</v>
      </c>
      <c r="AB108" s="99">
        <f t="shared" si="215"/>
        <v>0</v>
      </c>
      <c r="AC108" s="99">
        <f t="shared" si="216"/>
        <v>0</v>
      </c>
      <c r="AD108" s="99">
        <f t="shared" si="217"/>
        <v>0</v>
      </c>
      <c r="AE108" s="99">
        <f t="shared" si="218"/>
        <v>0</v>
      </c>
      <c r="AF108" s="99">
        <f t="shared" si="219"/>
        <v>0</v>
      </c>
      <c r="AG108" s="99">
        <f t="shared" si="220"/>
        <v>0</v>
      </c>
      <c r="AH108" s="99">
        <f t="shared" si="221"/>
        <v>0</v>
      </c>
      <c r="AI108" s="99">
        <f t="shared" si="222"/>
        <v>0</v>
      </c>
      <c r="AJ108" s="99">
        <f t="shared" si="223"/>
        <v>0</v>
      </c>
      <c r="AK108" s="99">
        <f t="shared" si="224"/>
        <v>0</v>
      </c>
      <c r="AL108" s="99">
        <f t="shared" si="225"/>
        <v>0</v>
      </c>
      <c r="AM108" s="99">
        <f t="shared" si="226"/>
        <v>0</v>
      </c>
      <c r="AN108" s="99">
        <f t="shared" si="227"/>
        <v>0</v>
      </c>
      <c r="AO108" s="99">
        <f t="shared" si="228"/>
        <v>0</v>
      </c>
      <c r="AP108" s="99">
        <f t="shared" si="229"/>
        <v>0</v>
      </c>
      <c r="AQ108" s="99">
        <f t="shared" si="230"/>
        <v>0</v>
      </c>
      <c r="AR108" s="99">
        <f t="shared" si="231"/>
        <v>0</v>
      </c>
      <c r="AS108" s="99">
        <f t="shared" si="232"/>
        <v>0</v>
      </c>
      <c r="AT108" s="99">
        <f t="shared" si="233"/>
        <v>0</v>
      </c>
      <c r="AU108" s="99">
        <f t="shared" si="234"/>
        <v>0</v>
      </c>
      <c r="AW108" s="5" t="str">
        <f t="shared" si="161"/>
        <v/>
      </c>
      <c r="AX108" s="51">
        <f>-MIN(SUMPRODUCT(--($E$9:$E$28&lt;=AX$33),--($B$9:$B$28=$J$97),--($F$9:$F$28&gt;=AX$33),--($C$9:$C$28=$AW108),$H$9:$H$28,K$9:K$28),VLOOKUP($AW108,'6. Patients'!$C$78:$AQ$107,COLUMNS('6. Patients'!$C$9:$G$9),0))</f>
        <v>0</v>
      </c>
      <c r="AY108" s="51">
        <f>-MIN(SUMPRODUCT(--($E$9:$E$28&lt;=AY$33),--($B$9:$B$28=$J$97),--($F$9:$F$28&gt;=AY$33),--($C$9:$C$28=$AW108),$H$9:$H$28,L$9:L$28),VLOOKUP($AW108,'6. Patients'!$C$78:$AQ$107,COLUMNS('6. Patients'!$C$9:$G$9),0))</f>
        <v>0</v>
      </c>
      <c r="AZ108" s="51">
        <f>-MIN(SUMPRODUCT(--($E$9:$E$28&lt;=AZ$33),--($B$9:$B$28=$J$97),--($F$9:$F$28&gt;=AZ$33),--($C$9:$C$28=$AW108),$H$9:$H$28,M$9:M$28),VLOOKUP($AW108,'6. Patients'!$C$78:$AQ$107,COLUMNS('6. Patients'!$C$9:$G$9),0))</f>
        <v>0</v>
      </c>
      <c r="BA108" s="51">
        <f>-MIN(SUMPRODUCT(--($E$9:$E$28&lt;=BA$33),--($B$9:$B$28=$J$97),--($F$9:$F$28&gt;=BA$33),--($C$9:$C$28=$AW108),$H$9:$H$28,N$9:N$28),VLOOKUP($AW108,'6. Patients'!$C$78:$AQ$107,COLUMNS('6. Patients'!$C$9:$G$9),0))</f>
        <v>0</v>
      </c>
      <c r="BB108" s="51">
        <f>-MIN(SUMPRODUCT(--($E$9:$E$28&lt;=BB$33),--($B$9:$B$28=$J$97),--($F$9:$F$28&gt;=BB$33),--($C$9:$C$28=$AW108),$H$9:$H$28,O$9:O$28),VLOOKUP($AW108,'6. Patients'!$C$78:$AQ$107,COLUMNS('6. Patients'!$C$9:$G$9),0))</f>
        <v>0</v>
      </c>
      <c r="BC108" s="51">
        <f>-MIN(SUMPRODUCT(--($E$9:$E$28&lt;=BC$33),--($B$9:$B$28=$J$97),--($F$9:$F$28&gt;=BC$33),--($C$9:$C$28=$AW108),$H$9:$H$28,P$9:P$28),VLOOKUP($AW108,'6. Patients'!$C$78:$AQ$107,COLUMNS('6. Patients'!$C$9:$G$9),0))</f>
        <v>0</v>
      </c>
      <c r="BD108" s="51">
        <f>-MIN(SUMPRODUCT(--($E$9:$E$28&lt;=BD$33),--($B$9:$B$28=$J$97),--($F$9:$F$28&gt;=BD$33),--($C$9:$C$28=$AW108),$H$9:$H$28,Q$9:Q$28),VLOOKUP($AW108,'6. Patients'!$C$78:$AQ$107,COLUMNS('6. Patients'!$C$9:$G$9),0))</f>
        <v>0</v>
      </c>
      <c r="BE108" s="51">
        <f>-MIN(SUMPRODUCT(--($E$9:$E$28&lt;=BE$33),--($B$9:$B$28=$J$97),--($F$9:$F$28&gt;=BE$33),--($C$9:$C$28=$AW108),$H$9:$H$28,R$9:R$28),VLOOKUP($AW108,'6. Patients'!$C$78:$AQ$107,COLUMNS('6. Patients'!$C$9:$G$9),0))</f>
        <v>0</v>
      </c>
      <c r="BF108" s="51">
        <f>-MIN(SUMPRODUCT(--($E$9:$E$28&lt;=BF$33),--($B$9:$B$28=$J$97),--($F$9:$F$28&gt;=BF$33),--($C$9:$C$28=$AW108),$H$9:$H$28,S$9:S$28),VLOOKUP($AW108,'6. Patients'!$C$78:$AQ$107,COLUMNS('6. Patients'!$C$9:$G$9),0))</f>
        <v>0</v>
      </c>
      <c r="BG108" s="51">
        <f>-MIN(SUMPRODUCT(--($E$9:$E$28&lt;=BG$33),--($B$9:$B$28=$J$97),--($F$9:$F$28&gt;=BG$33),--($C$9:$C$28=$AW108),$H$9:$H$28,T$9:T$28),VLOOKUP($AW108,'6. Patients'!$C$78:$AQ$107,COLUMNS('6. Patients'!$C$9:$G$9),0))</f>
        <v>0</v>
      </c>
      <c r="BH108" s="51">
        <f>-MIN(SUMPRODUCT(--($E$9:$E$28&lt;=BH$33),--($B$9:$B$28=$J$97),--($F$9:$F$28&gt;=BH$33),--($C$9:$C$28=$AW108),$H$9:$H$28,U$9:U$28),VLOOKUP($AW108,'6. Patients'!$C$78:$AQ$107,COLUMNS('6. Patients'!$C$9:$G$9),0))</f>
        <v>0</v>
      </c>
      <c r="BI108" s="51">
        <f>-MIN(SUMPRODUCT(--($E$9:$E$28&lt;=BI$33),--($B$9:$B$28=$J$97),--($F$9:$F$28&gt;=BI$33),--($C$9:$C$28=$AW108),$H$9:$H$28,V$9:V$28),VLOOKUP($AW108,'6. Patients'!$C$78:$AQ$107,COLUMNS('6. Patients'!$C$9:$G$9),0))</f>
        <v>0</v>
      </c>
      <c r="BJ108" s="51">
        <f>-MIN(SUMPRODUCT(--($E$9:$E$28&lt;=BJ$33),--($B$9:$B$28=$J$97),--($F$9:$F$28&gt;=BJ$33),--($C$9:$C$28=$AW108),$H$9:$H$28,W$9:W$28),VLOOKUP($AW108,'6. Patients'!$C$78:$AQ$107,COLUMNS('6. Patients'!$C$9:$G$9),0))</f>
        <v>0</v>
      </c>
      <c r="BK108" s="51">
        <f>-MIN(SUMPRODUCT(--($E$9:$E$28&lt;=BK$33),--($B$9:$B$28=$J$97),--($F$9:$F$28&gt;=BK$33),--($C$9:$C$28=$AW108),$H$9:$H$28,X$9:X$28),VLOOKUP($AW108,'6. Patients'!$C$78:$AQ$107,COLUMNS('6. Patients'!$C$9:$G$9),0))</f>
        <v>0</v>
      </c>
      <c r="BL108" s="51">
        <f>-MIN(SUMPRODUCT(--($E$9:$E$28&lt;=BL$33),--($B$9:$B$28=$J$97),--($F$9:$F$28&gt;=BL$33),--($C$9:$C$28=$AW108),$H$9:$H$28,Y$9:Y$28),VLOOKUP($AW108,'6. Patients'!$C$78:$AQ$107,COLUMNS('6. Patients'!$C$9:$G$9),0))</f>
        <v>0</v>
      </c>
      <c r="BM108" s="51">
        <f>-MIN(SUMPRODUCT(--($E$9:$E$28&lt;=BM$33),--($B$9:$B$28=$J$97),--($F$9:$F$28&gt;=BM$33),--($C$9:$C$28=$AW108),$H$9:$H$28,Z$9:Z$28),VLOOKUP($AW108,'6. Patients'!$C$78:$AQ$107,COLUMNS('6. Patients'!$C$9:$G$9),0))</f>
        <v>0</v>
      </c>
      <c r="BN108" s="51">
        <f>-MIN(SUMPRODUCT(--($E$9:$E$28&lt;=BN$33),--($B$9:$B$28=$J$97),--($F$9:$F$28&gt;=BN$33),--($C$9:$C$28=$AW108),$H$9:$H$28,AA$9:AA$28),VLOOKUP($AW108,'6. Patients'!$C$78:$AQ$107,COLUMNS('6. Patients'!$C$9:$G$9),0))</f>
        <v>0</v>
      </c>
      <c r="BO108" s="51">
        <f>-MIN(SUMPRODUCT(--($E$9:$E$28&lt;=BO$33),--($B$9:$B$28=$J$97),--($F$9:$F$28&gt;=BO$33),--($C$9:$C$28=$AW108),$H$9:$H$28,AB$9:AB$28),VLOOKUP($AW108,'6. Patients'!$C$78:$AQ$107,COLUMNS('6. Patients'!$C$9:$G$9),0))</f>
        <v>0</v>
      </c>
      <c r="BP108" s="51">
        <f>-MIN(SUMPRODUCT(--($E$9:$E$28&lt;=BP$33),--($B$9:$B$28=$J$97),--($F$9:$F$28&gt;=BP$33),--($C$9:$C$28=$AW108),$H$9:$H$28,AC$9:AC$28),VLOOKUP($AW108,'6. Patients'!$C$78:$AQ$107,COLUMNS('6. Patients'!$C$9:$G$9),0))</f>
        <v>0</v>
      </c>
      <c r="BQ108" s="51">
        <f>-MIN(SUMPRODUCT(--($E$9:$E$28&lt;=BQ$33),--($B$9:$B$28=$J$97),--($F$9:$F$28&gt;=BQ$33),--($C$9:$C$28=$AW108),$H$9:$H$28,AD$9:AD$28),VLOOKUP($AW108,'6. Patients'!$C$78:$AQ$107,COLUMNS('6. Patients'!$C$9:$G$9),0))</f>
        <v>0</v>
      </c>
      <c r="BR108" s="51">
        <f>-MIN(SUMPRODUCT(--($E$9:$E$28&lt;=BR$33),--($B$9:$B$28=$J$97),--($F$9:$F$28&gt;=BR$33),--($C$9:$C$28=$AW108),$H$9:$H$28,AE$9:AE$28),VLOOKUP($AW108,'6. Patients'!$C$78:$AQ$107,COLUMNS('6. Patients'!$C$9:$G$9),0))</f>
        <v>0</v>
      </c>
      <c r="BS108" s="51">
        <f>-MIN(SUMPRODUCT(--($E$9:$E$28&lt;=BS$33),--($B$9:$B$28=$J$97),--($F$9:$F$28&gt;=BS$33),--($C$9:$C$28=$AW108),$H$9:$H$28,AF$9:AF$28),VLOOKUP($AW108,'6. Patients'!$C$78:$AQ$107,COLUMNS('6. Patients'!$C$9:$G$9),0))</f>
        <v>0</v>
      </c>
      <c r="BT108" s="51">
        <f>-MIN(SUMPRODUCT(--($E$9:$E$28&lt;=BT$33),--($B$9:$B$28=$J$97),--($F$9:$F$28&gt;=BT$33),--($C$9:$C$28=$AW108),$H$9:$H$28,AG$9:AG$28),VLOOKUP($AW108,'6. Patients'!$C$78:$AQ$107,COLUMNS('6. Patients'!$C$9:$G$9),0))</f>
        <v>0</v>
      </c>
      <c r="BU108" s="51">
        <f>-MIN(SUMPRODUCT(--($E$9:$E$28&lt;=BU$33),--($B$9:$B$28=$J$97),--($F$9:$F$28&gt;=BU$33),--($C$9:$C$28=$AW108),$H$9:$H$28,AH$9:AH$28),VLOOKUP($AW108,'6. Patients'!$C$78:$AQ$107,COLUMNS('6. Patients'!$C$9:$G$9),0))</f>
        <v>0</v>
      </c>
      <c r="BV108" s="51">
        <f>-MIN(SUMPRODUCT(--($E$9:$E$28&lt;=BV$33),--($B$9:$B$28=$J$97),--($F$9:$F$28&gt;=BV$33),--($C$9:$C$28=$AW108),$H$9:$H$28,AI$9:AI$28),VLOOKUP($AW108,'6. Patients'!$C$78:$AQ$107,COLUMNS('6. Patients'!$C$9:$G$9),0))</f>
        <v>0</v>
      </c>
      <c r="BW108" s="51">
        <f>-MIN(SUMPRODUCT(--($E$9:$E$28&lt;=BW$33),--($B$9:$B$28=$J$97),--($F$9:$F$28&gt;=BW$33),--($C$9:$C$28=$AW108),$H$9:$H$28,AJ$9:AJ$28),VLOOKUP($AW108,'6. Patients'!$C$78:$AQ$107,COLUMNS('6. Patients'!$C$9:$G$9),0))</f>
        <v>0</v>
      </c>
      <c r="BX108" s="51">
        <f>-MIN(SUMPRODUCT(--($E$9:$E$28&lt;=BX$33),--($B$9:$B$28=$J$97),--($F$9:$F$28&gt;=BX$33),--($C$9:$C$28=$AW108),$H$9:$H$28,AK$9:AK$28),VLOOKUP($AW108,'6. Patients'!$C$78:$AQ$107,COLUMNS('6. Patients'!$C$9:$G$9),0))</f>
        <v>0</v>
      </c>
      <c r="BY108" s="51">
        <f>-MIN(SUMPRODUCT(--($E$9:$E$28&lt;=BY$33),--($B$9:$B$28=$J$97),--($F$9:$F$28&gt;=BY$33),--($C$9:$C$28=$AW108),$H$9:$H$28,AL$9:AL$28),VLOOKUP($AW108,'6. Patients'!$C$78:$AQ$107,COLUMNS('6. Patients'!$C$9:$G$9),0))</f>
        <v>0</v>
      </c>
      <c r="BZ108" s="51">
        <f>-MIN(SUMPRODUCT(--($E$9:$E$28&lt;=BZ$33),--($B$9:$B$28=$J$97),--($F$9:$F$28&gt;=BZ$33),--($C$9:$C$28=$AW108),$H$9:$H$28,AM$9:AM$28),VLOOKUP($AW108,'6. Patients'!$C$78:$AQ$107,COLUMNS('6. Patients'!$C$9:$G$9),0))</f>
        <v>0</v>
      </c>
      <c r="CA108" s="51">
        <f>-MIN(SUMPRODUCT(--($E$9:$E$28&lt;=CA$33),--($B$9:$B$28=$J$97),--($F$9:$F$28&gt;=CA$33),--($C$9:$C$28=$AW108),$H$9:$H$28,AN$9:AN$28),VLOOKUP($AW108,'6. Patients'!$C$78:$AQ$107,COLUMNS('6. Patients'!$C$9:$G$9),0))</f>
        <v>0</v>
      </c>
      <c r="CB108" s="51">
        <f>-MIN(SUMPRODUCT(--($E$9:$E$28&lt;=CB$33),--($B$9:$B$28=$J$97),--($F$9:$F$28&gt;=CB$33),--($C$9:$C$28=$AW108),$H$9:$H$28,AO$9:AO$28),VLOOKUP($AW108,'6. Patients'!$C$78:$AQ$107,COLUMNS('6. Patients'!$C$9:$G$9),0))</f>
        <v>0</v>
      </c>
      <c r="CC108" s="51">
        <f>-MIN(SUMPRODUCT(--($E$9:$E$28&lt;=CC$33),--($B$9:$B$28=$J$97),--($F$9:$F$28&gt;=CC$33),--($C$9:$C$28=$AW108),$H$9:$H$28,AP$9:AP$28),VLOOKUP($AW108,'6. Patients'!$C$78:$AQ$107,COLUMNS('6. Patients'!$C$9:$G$9),0))</f>
        <v>0</v>
      </c>
      <c r="CD108" s="51">
        <f>-MIN(SUMPRODUCT(--($E$9:$E$28&lt;=CD$33),--($B$9:$B$28=$J$97),--($F$9:$F$28&gt;=CD$33),--($C$9:$C$28=$AW108),$H$9:$H$28,AQ$9:AQ$28),VLOOKUP($AW108,'6. Patients'!$C$78:$AQ$107,COLUMNS('6. Patients'!$C$9:$G$9),0))</f>
        <v>0</v>
      </c>
      <c r="CE108" s="51">
        <f>-MIN(SUMPRODUCT(--($E$9:$E$28&lt;=CE$33),--($B$9:$B$28=$J$97),--($F$9:$F$28&gt;=CE$33),--($C$9:$C$28=$AW108),$H$9:$H$28,AR$9:AR$28),VLOOKUP($AW108,'6. Patients'!$C$78:$AQ$107,COLUMNS('6. Patients'!$C$9:$G$9),0))</f>
        <v>0</v>
      </c>
      <c r="CF108" s="51">
        <f>-MIN(SUMPRODUCT(--($E$9:$E$28&lt;=CF$33),--($B$9:$B$28=$J$97),--($F$9:$F$28&gt;=CF$33),--($C$9:$C$28=$AW108),$H$9:$H$28,AS$9:AS$28),VLOOKUP($AW108,'6. Patients'!$C$78:$AQ$107,COLUMNS('6. Patients'!$C$9:$G$9),0))</f>
        <v>0</v>
      </c>
      <c r="CG108" s="51">
        <f>-MIN(SUMPRODUCT(--($E$9:$E$28&lt;=CG$33),--($B$9:$B$28=$J$97),--($F$9:$F$28&gt;=CG$33),--($C$9:$C$28=$AW108),$H$9:$H$28,AT$9:AT$28),VLOOKUP($AW108,'6. Patients'!$C$78:$AQ$107,COLUMNS('6. Patients'!$C$9:$G$9),0))</f>
        <v>0</v>
      </c>
      <c r="CI108" s="5" t="str">
        <f t="shared" si="162"/>
        <v/>
      </c>
      <c r="CJ108" s="51">
        <f t="shared" si="163"/>
        <v>0</v>
      </c>
      <c r="CK108" s="51">
        <f t="shared" si="164"/>
        <v>0</v>
      </c>
      <c r="CL108" s="51">
        <f t="shared" si="165"/>
        <v>0</v>
      </c>
      <c r="CM108" s="51">
        <f t="shared" si="166"/>
        <v>0</v>
      </c>
      <c r="CN108" s="51">
        <f t="shared" si="167"/>
        <v>0</v>
      </c>
      <c r="CO108" s="51">
        <f t="shared" si="168"/>
        <v>0</v>
      </c>
      <c r="CP108" s="51">
        <f t="shared" si="169"/>
        <v>0</v>
      </c>
      <c r="CQ108" s="51">
        <f t="shared" si="170"/>
        <v>0</v>
      </c>
      <c r="CR108" s="51">
        <f t="shared" si="171"/>
        <v>0</v>
      </c>
      <c r="CS108" s="51">
        <f t="shared" si="172"/>
        <v>0</v>
      </c>
      <c r="CT108" s="51">
        <f t="shared" si="173"/>
        <v>0</v>
      </c>
      <c r="CU108" s="51">
        <f t="shared" si="174"/>
        <v>0</v>
      </c>
      <c r="CV108" s="51">
        <f t="shared" si="175"/>
        <v>0</v>
      </c>
      <c r="CW108" s="51">
        <f t="shared" si="176"/>
        <v>0</v>
      </c>
      <c r="CX108" s="51">
        <f t="shared" si="177"/>
        <v>0</v>
      </c>
      <c r="CY108" s="51">
        <f t="shared" si="178"/>
        <v>0</v>
      </c>
      <c r="CZ108" s="51">
        <f t="shared" si="179"/>
        <v>0</v>
      </c>
      <c r="DA108" s="51">
        <f t="shared" si="180"/>
        <v>0</v>
      </c>
      <c r="DB108" s="51">
        <f t="shared" si="181"/>
        <v>0</v>
      </c>
      <c r="DC108" s="51">
        <f t="shared" si="182"/>
        <v>0</v>
      </c>
      <c r="DD108" s="51">
        <f t="shared" si="183"/>
        <v>0</v>
      </c>
      <c r="DE108" s="51">
        <f t="shared" si="184"/>
        <v>0</v>
      </c>
      <c r="DF108" s="51">
        <f t="shared" si="185"/>
        <v>0</v>
      </c>
      <c r="DG108" s="51">
        <f t="shared" si="186"/>
        <v>0</v>
      </c>
      <c r="DH108" s="51">
        <f t="shared" si="187"/>
        <v>0</v>
      </c>
      <c r="DI108" s="51">
        <f t="shared" si="188"/>
        <v>0</v>
      </c>
      <c r="DJ108" s="51">
        <f t="shared" si="189"/>
        <v>0</v>
      </c>
      <c r="DK108" s="51">
        <f t="shared" si="190"/>
        <v>0</v>
      </c>
      <c r="DL108" s="51">
        <f t="shared" si="191"/>
        <v>0</v>
      </c>
      <c r="DM108" s="51">
        <f t="shared" si="192"/>
        <v>0</v>
      </c>
      <c r="DN108" s="51">
        <f t="shared" si="193"/>
        <v>0</v>
      </c>
      <c r="DO108" s="51">
        <f t="shared" si="194"/>
        <v>0</v>
      </c>
      <c r="DP108" s="51">
        <f t="shared" si="195"/>
        <v>0</v>
      </c>
      <c r="DQ108" s="51">
        <f t="shared" si="196"/>
        <v>0</v>
      </c>
      <c r="DR108" s="51">
        <f t="shared" si="197"/>
        <v>0</v>
      </c>
      <c r="DS108" s="51">
        <f t="shared" si="198"/>
        <v>0</v>
      </c>
    </row>
    <row r="109" spans="10:123" x14ac:dyDescent="0.3">
      <c r="J109" s="5" t="str">
        <f>'6. Patients'!C89</f>
        <v/>
      </c>
      <c r="K109" s="5"/>
      <c r="L109" s="99">
        <f t="shared" si="199"/>
        <v>0</v>
      </c>
      <c r="M109" s="99">
        <f t="shared" si="200"/>
        <v>0</v>
      </c>
      <c r="N109" s="99">
        <f t="shared" si="201"/>
        <v>0</v>
      </c>
      <c r="O109" s="99">
        <f t="shared" si="202"/>
        <v>0</v>
      </c>
      <c r="P109" s="99">
        <f t="shared" si="203"/>
        <v>0</v>
      </c>
      <c r="Q109" s="99">
        <f t="shared" si="204"/>
        <v>0</v>
      </c>
      <c r="R109" s="99">
        <f t="shared" si="205"/>
        <v>0</v>
      </c>
      <c r="S109" s="99">
        <f t="shared" si="206"/>
        <v>0</v>
      </c>
      <c r="T109" s="99">
        <f t="shared" si="207"/>
        <v>0</v>
      </c>
      <c r="U109" s="99">
        <f t="shared" si="208"/>
        <v>0</v>
      </c>
      <c r="V109" s="99">
        <f t="shared" si="209"/>
        <v>0</v>
      </c>
      <c r="W109" s="99">
        <f t="shared" si="210"/>
        <v>0</v>
      </c>
      <c r="X109" s="99">
        <f t="shared" si="211"/>
        <v>0</v>
      </c>
      <c r="Y109" s="99">
        <f t="shared" si="212"/>
        <v>0</v>
      </c>
      <c r="Z109" s="99">
        <f t="shared" si="213"/>
        <v>0</v>
      </c>
      <c r="AA109" s="99">
        <f t="shared" si="214"/>
        <v>0</v>
      </c>
      <c r="AB109" s="99">
        <f t="shared" si="215"/>
        <v>0</v>
      </c>
      <c r="AC109" s="99">
        <f t="shared" si="216"/>
        <v>0</v>
      </c>
      <c r="AD109" s="99">
        <f t="shared" si="217"/>
        <v>0</v>
      </c>
      <c r="AE109" s="99">
        <f t="shared" si="218"/>
        <v>0</v>
      </c>
      <c r="AF109" s="99">
        <f t="shared" si="219"/>
        <v>0</v>
      </c>
      <c r="AG109" s="99">
        <f t="shared" si="220"/>
        <v>0</v>
      </c>
      <c r="AH109" s="99">
        <f t="shared" si="221"/>
        <v>0</v>
      </c>
      <c r="AI109" s="99">
        <f t="shared" si="222"/>
        <v>0</v>
      </c>
      <c r="AJ109" s="99">
        <f t="shared" si="223"/>
        <v>0</v>
      </c>
      <c r="AK109" s="99">
        <f t="shared" si="224"/>
        <v>0</v>
      </c>
      <c r="AL109" s="99">
        <f t="shared" si="225"/>
        <v>0</v>
      </c>
      <c r="AM109" s="99">
        <f t="shared" si="226"/>
        <v>0</v>
      </c>
      <c r="AN109" s="99">
        <f t="shared" si="227"/>
        <v>0</v>
      </c>
      <c r="AO109" s="99">
        <f t="shared" si="228"/>
        <v>0</v>
      </c>
      <c r="AP109" s="99">
        <f t="shared" si="229"/>
        <v>0</v>
      </c>
      <c r="AQ109" s="99">
        <f t="shared" si="230"/>
        <v>0</v>
      </c>
      <c r="AR109" s="99">
        <f t="shared" si="231"/>
        <v>0</v>
      </c>
      <c r="AS109" s="99">
        <f t="shared" si="232"/>
        <v>0</v>
      </c>
      <c r="AT109" s="99">
        <f t="shared" si="233"/>
        <v>0</v>
      </c>
      <c r="AU109" s="99">
        <f t="shared" si="234"/>
        <v>0</v>
      </c>
      <c r="AW109" s="5" t="str">
        <f t="shared" si="161"/>
        <v/>
      </c>
      <c r="AX109" s="51">
        <f>-MIN(SUMPRODUCT(--($E$9:$E$28&lt;=AX$33),--($B$9:$B$28=$J$97),--($F$9:$F$28&gt;=AX$33),--($C$9:$C$28=$AW109),$H$9:$H$28,K$9:K$28),VLOOKUP($AW109,'6. Patients'!$C$78:$AQ$107,COLUMNS('6. Patients'!$C$9:$G$9),0))</f>
        <v>0</v>
      </c>
      <c r="AY109" s="51">
        <f>-MIN(SUMPRODUCT(--($E$9:$E$28&lt;=AY$33),--($B$9:$B$28=$J$97),--($F$9:$F$28&gt;=AY$33),--($C$9:$C$28=$AW109),$H$9:$H$28,L$9:L$28),VLOOKUP($AW109,'6. Patients'!$C$78:$AQ$107,COLUMNS('6. Patients'!$C$9:$G$9),0))</f>
        <v>0</v>
      </c>
      <c r="AZ109" s="51">
        <f>-MIN(SUMPRODUCT(--($E$9:$E$28&lt;=AZ$33),--($B$9:$B$28=$J$97),--($F$9:$F$28&gt;=AZ$33),--($C$9:$C$28=$AW109),$H$9:$H$28,M$9:M$28),VLOOKUP($AW109,'6. Patients'!$C$78:$AQ$107,COLUMNS('6. Patients'!$C$9:$G$9),0))</f>
        <v>0</v>
      </c>
      <c r="BA109" s="51">
        <f>-MIN(SUMPRODUCT(--($E$9:$E$28&lt;=BA$33),--($B$9:$B$28=$J$97),--($F$9:$F$28&gt;=BA$33),--($C$9:$C$28=$AW109),$H$9:$H$28,N$9:N$28),VLOOKUP($AW109,'6. Patients'!$C$78:$AQ$107,COLUMNS('6. Patients'!$C$9:$G$9),0))</f>
        <v>0</v>
      </c>
      <c r="BB109" s="51">
        <f>-MIN(SUMPRODUCT(--($E$9:$E$28&lt;=BB$33),--($B$9:$B$28=$J$97),--($F$9:$F$28&gt;=BB$33),--($C$9:$C$28=$AW109),$H$9:$H$28,O$9:O$28),VLOOKUP($AW109,'6. Patients'!$C$78:$AQ$107,COLUMNS('6. Patients'!$C$9:$G$9),0))</f>
        <v>0</v>
      </c>
      <c r="BC109" s="51">
        <f>-MIN(SUMPRODUCT(--($E$9:$E$28&lt;=BC$33),--($B$9:$B$28=$J$97),--($F$9:$F$28&gt;=BC$33),--($C$9:$C$28=$AW109),$H$9:$H$28,P$9:P$28),VLOOKUP($AW109,'6. Patients'!$C$78:$AQ$107,COLUMNS('6. Patients'!$C$9:$G$9),0))</f>
        <v>0</v>
      </c>
      <c r="BD109" s="51">
        <f>-MIN(SUMPRODUCT(--($E$9:$E$28&lt;=BD$33),--($B$9:$B$28=$J$97),--($F$9:$F$28&gt;=BD$33),--($C$9:$C$28=$AW109),$H$9:$H$28,Q$9:Q$28),VLOOKUP($AW109,'6. Patients'!$C$78:$AQ$107,COLUMNS('6. Patients'!$C$9:$G$9),0))</f>
        <v>0</v>
      </c>
      <c r="BE109" s="51">
        <f>-MIN(SUMPRODUCT(--($E$9:$E$28&lt;=BE$33),--($B$9:$B$28=$J$97),--($F$9:$F$28&gt;=BE$33),--($C$9:$C$28=$AW109),$H$9:$H$28,R$9:R$28),VLOOKUP($AW109,'6. Patients'!$C$78:$AQ$107,COLUMNS('6. Patients'!$C$9:$G$9),0))</f>
        <v>0</v>
      </c>
      <c r="BF109" s="51">
        <f>-MIN(SUMPRODUCT(--($E$9:$E$28&lt;=BF$33),--($B$9:$B$28=$J$97),--($F$9:$F$28&gt;=BF$33),--($C$9:$C$28=$AW109),$H$9:$H$28,S$9:S$28),VLOOKUP($AW109,'6. Patients'!$C$78:$AQ$107,COLUMNS('6. Patients'!$C$9:$G$9),0))</f>
        <v>0</v>
      </c>
      <c r="BG109" s="51">
        <f>-MIN(SUMPRODUCT(--($E$9:$E$28&lt;=BG$33),--($B$9:$B$28=$J$97),--($F$9:$F$28&gt;=BG$33),--($C$9:$C$28=$AW109),$H$9:$H$28,T$9:T$28),VLOOKUP($AW109,'6. Patients'!$C$78:$AQ$107,COLUMNS('6. Patients'!$C$9:$G$9),0))</f>
        <v>0</v>
      </c>
      <c r="BH109" s="51">
        <f>-MIN(SUMPRODUCT(--($E$9:$E$28&lt;=BH$33),--($B$9:$B$28=$J$97),--($F$9:$F$28&gt;=BH$33),--($C$9:$C$28=$AW109),$H$9:$H$28,U$9:U$28),VLOOKUP($AW109,'6. Patients'!$C$78:$AQ$107,COLUMNS('6. Patients'!$C$9:$G$9),0))</f>
        <v>0</v>
      </c>
      <c r="BI109" s="51">
        <f>-MIN(SUMPRODUCT(--($E$9:$E$28&lt;=BI$33),--($B$9:$B$28=$J$97),--($F$9:$F$28&gt;=BI$33),--($C$9:$C$28=$AW109),$H$9:$H$28,V$9:V$28),VLOOKUP($AW109,'6. Patients'!$C$78:$AQ$107,COLUMNS('6. Patients'!$C$9:$G$9),0))</f>
        <v>0</v>
      </c>
      <c r="BJ109" s="51">
        <f>-MIN(SUMPRODUCT(--($E$9:$E$28&lt;=BJ$33),--($B$9:$B$28=$J$97),--($F$9:$F$28&gt;=BJ$33),--($C$9:$C$28=$AW109),$H$9:$H$28,W$9:W$28),VLOOKUP($AW109,'6. Patients'!$C$78:$AQ$107,COLUMNS('6. Patients'!$C$9:$G$9),0))</f>
        <v>0</v>
      </c>
      <c r="BK109" s="51">
        <f>-MIN(SUMPRODUCT(--($E$9:$E$28&lt;=BK$33),--($B$9:$B$28=$J$97),--($F$9:$F$28&gt;=BK$33),--($C$9:$C$28=$AW109),$H$9:$H$28,X$9:X$28),VLOOKUP($AW109,'6. Patients'!$C$78:$AQ$107,COLUMNS('6. Patients'!$C$9:$G$9),0))</f>
        <v>0</v>
      </c>
      <c r="BL109" s="51">
        <f>-MIN(SUMPRODUCT(--($E$9:$E$28&lt;=BL$33),--($B$9:$B$28=$J$97),--($F$9:$F$28&gt;=BL$33),--($C$9:$C$28=$AW109),$H$9:$H$28,Y$9:Y$28),VLOOKUP($AW109,'6. Patients'!$C$78:$AQ$107,COLUMNS('6. Patients'!$C$9:$G$9),0))</f>
        <v>0</v>
      </c>
      <c r="BM109" s="51">
        <f>-MIN(SUMPRODUCT(--($E$9:$E$28&lt;=BM$33),--($B$9:$B$28=$J$97),--($F$9:$F$28&gt;=BM$33),--($C$9:$C$28=$AW109),$H$9:$H$28,Z$9:Z$28),VLOOKUP($AW109,'6. Patients'!$C$78:$AQ$107,COLUMNS('6. Patients'!$C$9:$G$9),0))</f>
        <v>0</v>
      </c>
      <c r="BN109" s="51">
        <f>-MIN(SUMPRODUCT(--($E$9:$E$28&lt;=BN$33),--($B$9:$B$28=$J$97),--($F$9:$F$28&gt;=BN$33),--($C$9:$C$28=$AW109),$H$9:$H$28,AA$9:AA$28),VLOOKUP($AW109,'6. Patients'!$C$78:$AQ$107,COLUMNS('6. Patients'!$C$9:$G$9),0))</f>
        <v>0</v>
      </c>
      <c r="BO109" s="51">
        <f>-MIN(SUMPRODUCT(--($E$9:$E$28&lt;=BO$33),--($B$9:$B$28=$J$97),--($F$9:$F$28&gt;=BO$33),--($C$9:$C$28=$AW109),$H$9:$H$28,AB$9:AB$28),VLOOKUP($AW109,'6. Patients'!$C$78:$AQ$107,COLUMNS('6. Patients'!$C$9:$G$9),0))</f>
        <v>0</v>
      </c>
      <c r="BP109" s="51">
        <f>-MIN(SUMPRODUCT(--($E$9:$E$28&lt;=BP$33),--($B$9:$B$28=$J$97),--($F$9:$F$28&gt;=BP$33),--($C$9:$C$28=$AW109),$H$9:$H$28,AC$9:AC$28),VLOOKUP($AW109,'6. Patients'!$C$78:$AQ$107,COLUMNS('6. Patients'!$C$9:$G$9),0))</f>
        <v>0</v>
      </c>
      <c r="BQ109" s="51">
        <f>-MIN(SUMPRODUCT(--($E$9:$E$28&lt;=BQ$33),--($B$9:$B$28=$J$97),--($F$9:$F$28&gt;=BQ$33),--($C$9:$C$28=$AW109),$H$9:$H$28,AD$9:AD$28),VLOOKUP($AW109,'6. Patients'!$C$78:$AQ$107,COLUMNS('6. Patients'!$C$9:$G$9),0))</f>
        <v>0</v>
      </c>
      <c r="BR109" s="51">
        <f>-MIN(SUMPRODUCT(--($E$9:$E$28&lt;=BR$33),--($B$9:$B$28=$J$97),--($F$9:$F$28&gt;=BR$33),--($C$9:$C$28=$AW109),$H$9:$H$28,AE$9:AE$28),VLOOKUP($AW109,'6. Patients'!$C$78:$AQ$107,COLUMNS('6. Patients'!$C$9:$G$9),0))</f>
        <v>0</v>
      </c>
      <c r="BS109" s="51">
        <f>-MIN(SUMPRODUCT(--($E$9:$E$28&lt;=BS$33),--($B$9:$B$28=$J$97),--($F$9:$F$28&gt;=BS$33),--($C$9:$C$28=$AW109),$H$9:$H$28,AF$9:AF$28),VLOOKUP($AW109,'6. Patients'!$C$78:$AQ$107,COLUMNS('6. Patients'!$C$9:$G$9),0))</f>
        <v>0</v>
      </c>
      <c r="BT109" s="51">
        <f>-MIN(SUMPRODUCT(--($E$9:$E$28&lt;=BT$33),--($B$9:$B$28=$J$97),--($F$9:$F$28&gt;=BT$33),--($C$9:$C$28=$AW109),$H$9:$H$28,AG$9:AG$28),VLOOKUP($AW109,'6. Patients'!$C$78:$AQ$107,COLUMNS('6. Patients'!$C$9:$G$9),0))</f>
        <v>0</v>
      </c>
      <c r="BU109" s="51">
        <f>-MIN(SUMPRODUCT(--($E$9:$E$28&lt;=BU$33),--($B$9:$B$28=$J$97),--($F$9:$F$28&gt;=BU$33),--($C$9:$C$28=$AW109),$H$9:$H$28,AH$9:AH$28),VLOOKUP($AW109,'6. Patients'!$C$78:$AQ$107,COLUMNS('6. Patients'!$C$9:$G$9),0))</f>
        <v>0</v>
      </c>
      <c r="BV109" s="51">
        <f>-MIN(SUMPRODUCT(--($E$9:$E$28&lt;=BV$33),--($B$9:$B$28=$J$97),--($F$9:$F$28&gt;=BV$33),--($C$9:$C$28=$AW109),$H$9:$H$28,AI$9:AI$28),VLOOKUP($AW109,'6. Patients'!$C$78:$AQ$107,COLUMNS('6. Patients'!$C$9:$G$9),0))</f>
        <v>0</v>
      </c>
      <c r="BW109" s="51">
        <f>-MIN(SUMPRODUCT(--($E$9:$E$28&lt;=BW$33),--($B$9:$B$28=$J$97),--($F$9:$F$28&gt;=BW$33),--($C$9:$C$28=$AW109),$H$9:$H$28,AJ$9:AJ$28),VLOOKUP($AW109,'6. Patients'!$C$78:$AQ$107,COLUMNS('6. Patients'!$C$9:$G$9),0))</f>
        <v>0</v>
      </c>
      <c r="BX109" s="51">
        <f>-MIN(SUMPRODUCT(--($E$9:$E$28&lt;=BX$33),--($B$9:$B$28=$J$97),--($F$9:$F$28&gt;=BX$33),--($C$9:$C$28=$AW109),$H$9:$H$28,AK$9:AK$28),VLOOKUP($AW109,'6. Patients'!$C$78:$AQ$107,COLUMNS('6. Patients'!$C$9:$G$9),0))</f>
        <v>0</v>
      </c>
      <c r="BY109" s="51">
        <f>-MIN(SUMPRODUCT(--($E$9:$E$28&lt;=BY$33),--($B$9:$B$28=$J$97),--($F$9:$F$28&gt;=BY$33),--($C$9:$C$28=$AW109),$H$9:$H$28,AL$9:AL$28),VLOOKUP($AW109,'6. Patients'!$C$78:$AQ$107,COLUMNS('6. Patients'!$C$9:$G$9),0))</f>
        <v>0</v>
      </c>
      <c r="BZ109" s="51">
        <f>-MIN(SUMPRODUCT(--($E$9:$E$28&lt;=BZ$33),--($B$9:$B$28=$J$97),--($F$9:$F$28&gt;=BZ$33),--($C$9:$C$28=$AW109),$H$9:$H$28,AM$9:AM$28),VLOOKUP($AW109,'6. Patients'!$C$78:$AQ$107,COLUMNS('6. Patients'!$C$9:$G$9),0))</f>
        <v>0</v>
      </c>
      <c r="CA109" s="51">
        <f>-MIN(SUMPRODUCT(--($E$9:$E$28&lt;=CA$33),--($B$9:$B$28=$J$97),--($F$9:$F$28&gt;=CA$33),--($C$9:$C$28=$AW109),$H$9:$H$28,AN$9:AN$28),VLOOKUP($AW109,'6. Patients'!$C$78:$AQ$107,COLUMNS('6. Patients'!$C$9:$G$9),0))</f>
        <v>0</v>
      </c>
      <c r="CB109" s="51">
        <f>-MIN(SUMPRODUCT(--($E$9:$E$28&lt;=CB$33),--($B$9:$B$28=$J$97),--($F$9:$F$28&gt;=CB$33),--($C$9:$C$28=$AW109),$H$9:$H$28,AO$9:AO$28),VLOOKUP($AW109,'6. Patients'!$C$78:$AQ$107,COLUMNS('6. Patients'!$C$9:$G$9),0))</f>
        <v>0</v>
      </c>
      <c r="CC109" s="51">
        <f>-MIN(SUMPRODUCT(--($E$9:$E$28&lt;=CC$33),--($B$9:$B$28=$J$97),--($F$9:$F$28&gt;=CC$33),--($C$9:$C$28=$AW109),$H$9:$H$28,AP$9:AP$28),VLOOKUP($AW109,'6. Patients'!$C$78:$AQ$107,COLUMNS('6. Patients'!$C$9:$G$9),0))</f>
        <v>0</v>
      </c>
      <c r="CD109" s="51">
        <f>-MIN(SUMPRODUCT(--($E$9:$E$28&lt;=CD$33),--($B$9:$B$28=$J$97),--($F$9:$F$28&gt;=CD$33),--($C$9:$C$28=$AW109),$H$9:$H$28,AQ$9:AQ$28),VLOOKUP($AW109,'6. Patients'!$C$78:$AQ$107,COLUMNS('6. Patients'!$C$9:$G$9),0))</f>
        <v>0</v>
      </c>
      <c r="CE109" s="51">
        <f>-MIN(SUMPRODUCT(--($E$9:$E$28&lt;=CE$33),--($B$9:$B$28=$J$97),--($F$9:$F$28&gt;=CE$33),--($C$9:$C$28=$AW109),$H$9:$H$28,AR$9:AR$28),VLOOKUP($AW109,'6. Patients'!$C$78:$AQ$107,COLUMNS('6. Patients'!$C$9:$G$9),0))</f>
        <v>0</v>
      </c>
      <c r="CF109" s="51">
        <f>-MIN(SUMPRODUCT(--($E$9:$E$28&lt;=CF$33),--($B$9:$B$28=$J$97),--($F$9:$F$28&gt;=CF$33),--($C$9:$C$28=$AW109),$H$9:$H$28,AS$9:AS$28),VLOOKUP($AW109,'6. Patients'!$C$78:$AQ$107,COLUMNS('6. Patients'!$C$9:$G$9),0))</f>
        <v>0</v>
      </c>
      <c r="CG109" s="51">
        <f>-MIN(SUMPRODUCT(--($E$9:$E$28&lt;=CG$33),--($B$9:$B$28=$J$97),--($F$9:$F$28&gt;=CG$33),--($C$9:$C$28=$AW109),$H$9:$H$28,AT$9:AT$28),VLOOKUP($AW109,'6. Patients'!$C$78:$AQ$107,COLUMNS('6. Patients'!$C$9:$G$9),0))</f>
        <v>0</v>
      </c>
      <c r="CI109" s="5" t="str">
        <f t="shared" si="162"/>
        <v/>
      </c>
      <c r="CJ109" s="51">
        <f t="shared" si="163"/>
        <v>0</v>
      </c>
      <c r="CK109" s="51">
        <f t="shared" si="164"/>
        <v>0</v>
      </c>
      <c r="CL109" s="51">
        <f t="shared" si="165"/>
        <v>0</v>
      </c>
      <c r="CM109" s="51">
        <f t="shared" si="166"/>
        <v>0</v>
      </c>
      <c r="CN109" s="51">
        <f t="shared" si="167"/>
        <v>0</v>
      </c>
      <c r="CO109" s="51">
        <f t="shared" si="168"/>
        <v>0</v>
      </c>
      <c r="CP109" s="51">
        <f t="shared" si="169"/>
        <v>0</v>
      </c>
      <c r="CQ109" s="51">
        <f t="shared" si="170"/>
        <v>0</v>
      </c>
      <c r="CR109" s="51">
        <f t="shared" si="171"/>
        <v>0</v>
      </c>
      <c r="CS109" s="51">
        <f t="shared" si="172"/>
        <v>0</v>
      </c>
      <c r="CT109" s="51">
        <f t="shared" si="173"/>
        <v>0</v>
      </c>
      <c r="CU109" s="51">
        <f t="shared" si="174"/>
        <v>0</v>
      </c>
      <c r="CV109" s="51">
        <f t="shared" si="175"/>
        <v>0</v>
      </c>
      <c r="CW109" s="51">
        <f t="shared" si="176"/>
        <v>0</v>
      </c>
      <c r="CX109" s="51">
        <f t="shared" si="177"/>
        <v>0</v>
      </c>
      <c r="CY109" s="51">
        <f t="shared" si="178"/>
        <v>0</v>
      </c>
      <c r="CZ109" s="51">
        <f t="shared" si="179"/>
        <v>0</v>
      </c>
      <c r="DA109" s="51">
        <f t="shared" si="180"/>
        <v>0</v>
      </c>
      <c r="DB109" s="51">
        <f t="shared" si="181"/>
        <v>0</v>
      </c>
      <c r="DC109" s="51">
        <f t="shared" si="182"/>
        <v>0</v>
      </c>
      <c r="DD109" s="51">
        <f t="shared" si="183"/>
        <v>0</v>
      </c>
      <c r="DE109" s="51">
        <f t="shared" si="184"/>
        <v>0</v>
      </c>
      <c r="DF109" s="51">
        <f t="shared" si="185"/>
        <v>0</v>
      </c>
      <c r="DG109" s="51">
        <f t="shared" si="186"/>
        <v>0</v>
      </c>
      <c r="DH109" s="51">
        <f t="shared" si="187"/>
        <v>0</v>
      </c>
      <c r="DI109" s="51">
        <f t="shared" si="188"/>
        <v>0</v>
      </c>
      <c r="DJ109" s="51">
        <f t="shared" si="189"/>
        <v>0</v>
      </c>
      <c r="DK109" s="51">
        <f t="shared" si="190"/>
        <v>0</v>
      </c>
      <c r="DL109" s="51">
        <f t="shared" si="191"/>
        <v>0</v>
      </c>
      <c r="DM109" s="51">
        <f t="shared" si="192"/>
        <v>0</v>
      </c>
      <c r="DN109" s="51">
        <f t="shared" si="193"/>
        <v>0</v>
      </c>
      <c r="DO109" s="51">
        <f t="shared" si="194"/>
        <v>0</v>
      </c>
      <c r="DP109" s="51">
        <f t="shared" si="195"/>
        <v>0</v>
      </c>
      <c r="DQ109" s="51">
        <f t="shared" si="196"/>
        <v>0</v>
      </c>
      <c r="DR109" s="51">
        <f t="shared" si="197"/>
        <v>0</v>
      </c>
      <c r="DS109" s="51">
        <f t="shared" si="198"/>
        <v>0</v>
      </c>
    </row>
    <row r="110" spans="10:123" x14ac:dyDescent="0.3">
      <c r="J110" s="5" t="str">
        <f>'6. Patients'!C90</f>
        <v/>
      </c>
      <c r="K110" s="5"/>
      <c r="L110" s="99">
        <f t="shared" si="199"/>
        <v>0</v>
      </c>
      <c r="M110" s="99">
        <f t="shared" si="200"/>
        <v>0</v>
      </c>
      <c r="N110" s="99">
        <f t="shared" si="201"/>
        <v>0</v>
      </c>
      <c r="O110" s="99">
        <f t="shared" si="202"/>
        <v>0</v>
      </c>
      <c r="P110" s="99">
        <f t="shared" si="203"/>
        <v>0</v>
      </c>
      <c r="Q110" s="99">
        <f t="shared" si="204"/>
        <v>0</v>
      </c>
      <c r="R110" s="99">
        <f t="shared" si="205"/>
        <v>0</v>
      </c>
      <c r="S110" s="99">
        <f t="shared" si="206"/>
        <v>0</v>
      </c>
      <c r="T110" s="99">
        <f t="shared" si="207"/>
        <v>0</v>
      </c>
      <c r="U110" s="99">
        <f t="shared" si="208"/>
        <v>0</v>
      </c>
      <c r="V110" s="99">
        <f t="shared" si="209"/>
        <v>0</v>
      </c>
      <c r="W110" s="99">
        <f t="shared" si="210"/>
        <v>0</v>
      </c>
      <c r="X110" s="99">
        <f t="shared" si="211"/>
        <v>0</v>
      </c>
      <c r="Y110" s="99">
        <f t="shared" si="212"/>
        <v>0</v>
      </c>
      <c r="Z110" s="99">
        <f t="shared" si="213"/>
        <v>0</v>
      </c>
      <c r="AA110" s="99">
        <f t="shared" si="214"/>
        <v>0</v>
      </c>
      <c r="AB110" s="99">
        <f t="shared" si="215"/>
        <v>0</v>
      </c>
      <c r="AC110" s="99">
        <f t="shared" si="216"/>
        <v>0</v>
      </c>
      <c r="AD110" s="99">
        <f t="shared" si="217"/>
        <v>0</v>
      </c>
      <c r="AE110" s="99">
        <f t="shared" si="218"/>
        <v>0</v>
      </c>
      <c r="AF110" s="99">
        <f t="shared" si="219"/>
        <v>0</v>
      </c>
      <c r="AG110" s="99">
        <f t="shared" si="220"/>
        <v>0</v>
      </c>
      <c r="AH110" s="99">
        <f t="shared" si="221"/>
        <v>0</v>
      </c>
      <c r="AI110" s="99">
        <f t="shared" si="222"/>
        <v>0</v>
      </c>
      <c r="AJ110" s="99">
        <f t="shared" si="223"/>
        <v>0</v>
      </c>
      <c r="AK110" s="99">
        <f t="shared" si="224"/>
        <v>0</v>
      </c>
      <c r="AL110" s="99">
        <f t="shared" si="225"/>
        <v>0</v>
      </c>
      <c r="AM110" s="99">
        <f t="shared" si="226"/>
        <v>0</v>
      </c>
      <c r="AN110" s="99">
        <f t="shared" si="227"/>
        <v>0</v>
      </c>
      <c r="AO110" s="99">
        <f t="shared" si="228"/>
        <v>0</v>
      </c>
      <c r="AP110" s="99">
        <f t="shared" si="229"/>
        <v>0</v>
      </c>
      <c r="AQ110" s="99">
        <f t="shared" si="230"/>
        <v>0</v>
      </c>
      <c r="AR110" s="99">
        <f t="shared" si="231"/>
        <v>0</v>
      </c>
      <c r="AS110" s="99">
        <f t="shared" si="232"/>
        <v>0</v>
      </c>
      <c r="AT110" s="99">
        <f t="shared" si="233"/>
        <v>0</v>
      </c>
      <c r="AU110" s="99">
        <f t="shared" si="234"/>
        <v>0</v>
      </c>
      <c r="AW110" s="5" t="str">
        <f t="shared" si="161"/>
        <v/>
      </c>
      <c r="AX110" s="51">
        <f>-MIN(SUMPRODUCT(--($E$9:$E$28&lt;=AX$33),--($B$9:$B$28=$J$97),--($F$9:$F$28&gt;=AX$33),--($C$9:$C$28=$AW110),$H$9:$H$28,K$9:K$28),VLOOKUP($AW110,'6. Patients'!$C$78:$AQ$107,COLUMNS('6. Patients'!$C$9:$G$9),0))</f>
        <v>0</v>
      </c>
      <c r="AY110" s="51">
        <f>-MIN(SUMPRODUCT(--($E$9:$E$28&lt;=AY$33),--($B$9:$B$28=$J$97),--($F$9:$F$28&gt;=AY$33),--($C$9:$C$28=$AW110),$H$9:$H$28,L$9:L$28),VLOOKUP($AW110,'6. Patients'!$C$78:$AQ$107,COLUMNS('6. Patients'!$C$9:$G$9),0))</f>
        <v>0</v>
      </c>
      <c r="AZ110" s="51">
        <f>-MIN(SUMPRODUCT(--($E$9:$E$28&lt;=AZ$33),--($B$9:$B$28=$J$97),--($F$9:$F$28&gt;=AZ$33),--($C$9:$C$28=$AW110),$H$9:$H$28,M$9:M$28),VLOOKUP($AW110,'6. Patients'!$C$78:$AQ$107,COLUMNS('6. Patients'!$C$9:$G$9),0))</f>
        <v>0</v>
      </c>
      <c r="BA110" s="51">
        <f>-MIN(SUMPRODUCT(--($E$9:$E$28&lt;=BA$33),--($B$9:$B$28=$J$97),--($F$9:$F$28&gt;=BA$33),--($C$9:$C$28=$AW110),$H$9:$H$28,N$9:N$28),VLOOKUP($AW110,'6. Patients'!$C$78:$AQ$107,COLUMNS('6. Patients'!$C$9:$G$9),0))</f>
        <v>0</v>
      </c>
      <c r="BB110" s="51">
        <f>-MIN(SUMPRODUCT(--($E$9:$E$28&lt;=BB$33),--($B$9:$B$28=$J$97),--($F$9:$F$28&gt;=BB$33),--($C$9:$C$28=$AW110),$H$9:$H$28,O$9:O$28),VLOOKUP($AW110,'6. Patients'!$C$78:$AQ$107,COLUMNS('6. Patients'!$C$9:$G$9),0))</f>
        <v>0</v>
      </c>
      <c r="BC110" s="51">
        <f>-MIN(SUMPRODUCT(--($E$9:$E$28&lt;=BC$33),--($B$9:$B$28=$J$97),--($F$9:$F$28&gt;=BC$33),--($C$9:$C$28=$AW110),$H$9:$H$28,P$9:P$28),VLOOKUP($AW110,'6. Patients'!$C$78:$AQ$107,COLUMNS('6. Patients'!$C$9:$G$9),0))</f>
        <v>0</v>
      </c>
      <c r="BD110" s="51">
        <f>-MIN(SUMPRODUCT(--($E$9:$E$28&lt;=BD$33),--($B$9:$B$28=$J$97),--($F$9:$F$28&gt;=BD$33),--($C$9:$C$28=$AW110),$H$9:$H$28,Q$9:Q$28),VLOOKUP($AW110,'6. Patients'!$C$78:$AQ$107,COLUMNS('6. Patients'!$C$9:$G$9),0))</f>
        <v>0</v>
      </c>
      <c r="BE110" s="51">
        <f>-MIN(SUMPRODUCT(--($E$9:$E$28&lt;=BE$33),--($B$9:$B$28=$J$97),--($F$9:$F$28&gt;=BE$33),--($C$9:$C$28=$AW110),$H$9:$H$28,R$9:R$28),VLOOKUP($AW110,'6. Patients'!$C$78:$AQ$107,COLUMNS('6. Patients'!$C$9:$G$9),0))</f>
        <v>0</v>
      </c>
      <c r="BF110" s="51">
        <f>-MIN(SUMPRODUCT(--($E$9:$E$28&lt;=BF$33),--($B$9:$B$28=$J$97),--($F$9:$F$28&gt;=BF$33),--($C$9:$C$28=$AW110),$H$9:$H$28,S$9:S$28),VLOOKUP($AW110,'6. Patients'!$C$78:$AQ$107,COLUMNS('6. Patients'!$C$9:$G$9),0))</f>
        <v>0</v>
      </c>
      <c r="BG110" s="51">
        <f>-MIN(SUMPRODUCT(--($E$9:$E$28&lt;=BG$33),--($B$9:$B$28=$J$97),--($F$9:$F$28&gt;=BG$33),--($C$9:$C$28=$AW110),$H$9:$H$28,T$9:T$28),VLOOKUP($AW110,'6. Patients'!$C$78:$AQ$107,COLUMNS('6. Patients'!$C$9:$G$9),0))</f>
        <v>0</v>
      </c>
      <c r="BH110" s="51">
        <f>-MIN(SUMPRODUCT(--($E$9:$E$28&lt;=BH$33),--($B$9:$B$28=$J$97),--($F$9:$F$28&gt;=BH$33),--($C$9:$C$28=$AW110),$H$9:$H$28,U$9:U$28),VLOOKUP($AW110,'6. Patients'!$C$78:$AQ$107,COLUMNS('6. Patients'!$C$9:$G$9),0))</f>
        <v>0</v>
      </c>
      <c r="BI110" s="51">
        <f>-MIN(SUMPRODUCT(--($E$9:$E$28&lt;=BI$33),--($B$9:$B$28=$J$97),--($F$9:$F$28&gt;=BI$33),--($C$9:$C$28=$AW110),$H$9:$H$28,V$9:V$28),VLOOKUP($AW110,'6. Patients'!$C$78:$AQ$107,COLUMNS('6. Patients'!$C$9:$G$9),0))</f>
        <v>0</v>
      </c>
      <c r="BJ110" s="51">
        <f>-MIN(SUMPRODUCT(--($E$9:$E$28&lt;=BJ$33),--($B$9:$B$28=$J$97),--($F$9:$F$28&gt;=BJ$33),--($C$9:$C$28=$AW110),$H$9:$H$28,W$9:W$28),VLOOKUP($AW110,'6. Patients'!$C$78:$AQ$107,COLUMNS('6. Patients'!$C$9:$G$9),0))</f>
        <v>0</v>
      </c>
      <c r="BK110" s="51">
        <f>-MIN(SUMPRODUCT(--($E$9:$E$28&lt;=BK$33),--($B$9:$B$28=$J$97),--($F$9:$F$28&gt;=BK$33),--($C$9:$C$28=$AW110),$H$9:$H$28,X$9:X$28),VLOOKUP($AW110,'6. Patients'!$C$78:$AQ$107,COLUMNS('6. Patients'!$C$9:$G$9),0))</f>
        <v>0</v>
      </c>
      <c r="BL110" s="51">
        <f>-MIN(SUMPRODUCT(--($E$9:$E$28&lt;=BL$33),--($B$9:$B$28=$J$97),--($F$9:$F$28&gt;=BL$33),--($C$9:$C$28=$AW110),$H$9:$H$28,Y$9:Y$28),VLOOKUP($AW110,'6. Patients'!$C$78:$AQ$107,COLUMNS('6. Patients'!$C$9:$G$9),0))</f>
        <v>0</v>
      </c>
      <c r="BM110" s="51">
        <f>-MIN(SUMPRODUCT(--($E$9:$E$28&lt;=BM$33),--($B$9:$B$28=$J$97),--($F$9:$F$28&gt;=BM$33),--($C$9:$C$28=$AW110),$H$9:$H$28,Z$9:Z$28),VLOOKUP($AW110,'6. Patients'!$C$78:$AQ$107,COLUMNS('6. Patients'!$C$9:$G$9),0))</f>
        <v>0</v>
      </c>
      <c r="BN110" s="51">
        <f>-MIN(SUMPRODUCT(--($E$9:$E$28&lt;=BN$33),--($B$9:$B$28=$J$97),--($F$9:$F$28&gt;=BN$33),--($C$9:$C$28=$AW110),$H$9:$H$28,AA$9:AA$28),VLOOKUP($AW110,'6. Patients'!$C$78:$AQ$107,COLUMNS('6. Patients'!$C$9:$G$9),0))</f>
        <v>0</v>
      </c>
      <c r="BO110" s="51">
        <f>-MIN(SUMPRODUCT(--($E$9:$E$28&lt;=BO$33),--($B$9:$B$28=$J$97),--($F$9:$F$28&gt;=BO$33),--($C$9:$C$28=$AW110),$H$9:$H$28,AB$9:AB$28),VLOOKUP($AW110,'6. Patients'!$C$78:$AQ$107,COLUMNS('6. Patients'!$C$9:$G$9),0))</f>
        <v>0</v>
      </c>
      <c r="BP110" s="51">
        <f>-MIN(SUMPRODUCT(--($E$9:$E$28&lt;=BP$33),--($B$9:$B$28=$J$97),--($F$9:$F$28&gt;=BP$33),--($C$9:$C$28=$AW110),$H$9:$H$28,AC$9:AC$28),VLOOKUP($AW110,'6. Patients'!$C$78:$AQ$107,COLUMNS('6. Patients'!$C$9:$G$9),0))</f>
        <v>0</v>
      </c>
      <c r="BQ110" s="51">
        <f>-MIN(SUMPRODUCT(--($E$9:$E$28&lt;=BQ$33),--($B$9:$B$28=$J$97),--($F$9:$F$28&gt;=BQ$33),--($C$9:$C$28=$AW110),$H$9:$H$28,AD$9:AD$28),VLOOKUP($AW110,'6. Patients'!$C$78:$AQ$107,COLUMNS('6. Patients'!$C$9:$G$9),0))</f>
        <v>0</v>
      </c>
      <c r="BR110" s="51">
        <f>-MIN(SUMPRODUCT(--($E$9:$E$28&lt;=BR$33),--($B$9:$B$28=$J$97),--($F$9:$F$28&gt;=BR$33),--($C$9:$C$28=$AW110),$H$9:$H$28,AE$9:AE$28),VLOOKUP($AW110,'6. Patients'!$C$78:$AQ$107,COLUMNS('6. Patients'!$C$9:$G$9),0))</f>
        <v>0</v>
      </c>
      <c r="BS110" s="51">
        <f>-MIN(SUMPRODUCT(--($E$9:$E$28&lt;=BS$33),--($B$9:$B$28=$J$97),--($F$9:$F$28&gt;=BS$33),--($C$9:$C$28=$AW110),$H$9:$H$28,AF$9:AF$28),VLOOKUP($AW110,'6. Patients'!$C$78:$AQ$107,COLUMNS('6. Patients'!$C$9:$G$9),0))</f>
        <v>0</v>
      </c>
      <c r="BT110" s="51">
        <f>-MIN(SUMPRODUCT(--($E$9:$E$28&lt;=BT$33),--($B$9:$B$28=$J$97),--($F$9:$F$28&gt;=BT$33),--($C$9:$C$28=$AW110),$H$9:$H$28,AG$9:AG$28),VLOOKUP($AW110,'6. Patients'!$C$78:$AQ$107,COLUMNS('6. Patients'!$C$9:$G$9),0))</f>
        <v>0</v>
      </c>
      <c r="BU110" s="51">
        <f>-MIN(SUMPRODUCT(--($E$9:$E$28&lt;=BU$33),--($B$9:$B$28=$J$97),--($F$9:$F$28&gt;=BU$33),--($C$9:$C$28=$AW110),$H$9:$H$28,AH$9:AH$28),VLOOKUP($AW110,'6. Patients'!$C$78:$AQ$107,COLUMNS('6. Patients'!$C$9:$G$9),0))</f>
        <v>0</v>
      </c>
      <c r="BV110" s="51">
        <f>-MIN(SUMPRODUCT(--($E$9:$E$28&lt;=BV$33),--($B$9:$B$28=$J$97),--($F$9:$F$28&gt;=BV$33),--($C$9:$C$28=$AW110),$H$9:$H$28,AI$9:AI$28),VLOOKUP($AW110,'6. Patients'!$C$78:$AQ$107,COLUMNS('6. Patients'!$C$9:$G$9),0))</f>
        <v>0</v>
      </c>
      <c r="BW110" s="51">
        <f>-MIN(SUMPRODUCT(--($E$9:$E$28&lt;=BW$33),--($B$9:$B$28=$J$97),--($F$9:$F$28&gt;=BW$33),--($C$9:$C$28=$AW110),$H$9:$H$28,AJ$9:AJ$28),VLOOKUP($AW110,'6. Patients'!$C$78:$AQ$107,COLUMNS('6. Patients'!$C$9:$G$9),0))</f>
        <v>0</v>
      </c>
      <c r="BX110" s="51">
        <f>-MIN(SUMPRODUCT(--($E$9:$E$28&lt;=BX$33),--($B$9:$B$28=$J$97),--($F$9:$F$28&gt;=BX$33),--($C$9:$C$28=$AW110),$H$9:$H$28,AK$9:AK$28),VLOOKUP($AW110,'6. Patients'!$C$78:$AQ$107,COLUMNS('6. Patients'!$C$9:$G$9),0))</f>
        <v>0</v>
      </c>
      <c r="BY110" s="51">
        <f>-MIN(SUMPRODUCT(--($E$9:$E$28&lt;=BY$33),--($B$9:$B$28=$J$97),--($F$9:$F$28&gt;=BY$33),--($C$9:$C$28=$AW110),$H$9:$H$28,AL$9:AL$28),VLOOKUP($AW110,'6. Patients'!$C$78:$AQ$107,COLUMNS('6. Patients'!$C$9:$G$9),0))</f>
        <v>0</v>
      </c>
      <c r="BZ110" s="51">
        <f>-MIN(SUMPRODUCT(--($E$9:$E$28&lt;=BZ$33),--($B$9:$B$28=$J$97),--($F$9:$F$28&gt;=BZ$33),--($C$9:$C$28=$AW110),$H$9:$H$28,AM$9:AM$28),VLOOKUP($AW110,'6. Patients'!$C$78:$AQ$107,COLUMNS('6. Patients'!$C$9:$G$9),0))</f>
        <v>0</v>
      </c>
      <c r="CA110" s="51">
        <f>-MIN(SUMPRODUCT(--($E$9:$E$28&lt;=CA$33),--($B$9:$B$28=$J$97),--($F$9:$F$28&gt;=CA$33),--($C$9:$C$28=$AW110),$H$9:$H$28,AN$9:AN$28),VLOOKUP($AW110,'6. Patients'!$C$78:$AQ$107,COLUMNS('6. Patients'!$C$9:$G$9),0))</f>
        <v>0</v>
      </c>
      <c r="CB110" s="51">
        <f>-MIN(SUMPRODUCT(--($E$9:$E$28&lt;=CB$33),--($B$9:$B$28=$J$97),--($F$9:$F$28&gt;=CB$33),--($C$9:$C$28=$AW110),$H$9:$H$28,AO$9:AO$28),VLOOKUP($AW110,'6. Patients'!$C$78:$AQ$107,COLUMNS('6. Patients'!$C$9:$G$9),0))</f>
        <v>0</v>
      </c>
      <c r="CC110" s="51">
        <f>-MIN(SUMPRODUCT(--($E$9:$E$28&lt;=CC$33),--($B$9:$B$28=$J$97),--($F$9:$F$28&gt;=CC$33),--($C$9:$C$28=$AW110),$H$9:$H$28,AP$9:AP$28),VLOOKUP($AW110,'6. Patients'!$C$78:$AQ$107,COLUMNS('6. Patients'!$C$9:$G$9),0))</f>
        <v>0</v>
      </c>
      <c r="CD110" s="51">
        <f>-MIN(SUMPRODUCT(--($E$9:$E$28&lt;=CD$33),--($B$9:$B$28=$J$97),--($F$9:$F$28&gt;=CD$33),--($C$9:$C$28=$AW110),$H$9:$H$28,AQ$9:AQ$28),VLOOKUP($AW110,'6. Patients'!$C$78:$AQ$107,COLUMNS('6. Patients'!$C$9:$G$9),0))</f>
        <v>0</v>
      </c>
      <c r="CE110" s="51">
        <f>-MIN(SUMPRODUCT(--($E$9:$E$28&lt;=CE$33),--($B$9:$B$28=$J$97),--($F$9:$F$28&gt;=CE$33),--($C$9:$C$28=$AW110),$H$9:$H$28,AR$9:AR$28),VLOOKUP($AW110,'6. Patients'!$C$78:$AQ$107,COLUMNS('6. Patients'!$C$9:$G$9),0))</f>
        <v>0</v>
      </c>
      <c r="CF110" s="51">
        <f>-MIN(SUMPRODUCT(--($E$9:$E$28&lt;=CF$33),--($B$9:$B$28=$J$97),--($F$9:$F$28&gt;=CF$33),--($C$9:$C$28=$AW110),$H$9:$H$28,AS$9:AS$28),VLOOKUP($AW110,'6. Patients'!$C$78:$AQ$107,COLUMNS('6. Patients'!$C$9:$G$9),0))</f>
        <v>0</v>
      </c>
      <c r="CG110" s="51">
        <f>-MIN(SUMPRODUCT(--($E$9:$E$28&lt;=CG$33),--($B$9:$B$28=$J$97),--($F$9:$F$28&gt;=CG$33),--($C$9:$C$28=$AW110),$H$9:$H$28,AT$9:AT$28),VLOOKUP($AW110,'6. Patients'!$C$78:$AQ$107,COLUMNS('6. Patients'!$C$9:$G$9),0))</f>
        <v>0</v>
      </c>
      <c r="CI110" s="5" t="str">
        <f t="shared" si="162"/>
        <v/>
      </c>
      <c r="CJ110" s="51">
        <f t="shared" si="163"/>
        <v>0</v>
      </c>
      <c r="CK110" s="51">
        <f t="shared" si="164"/>
        <v>0</v>
      </c>
      <c r="CL110" s="51">
        <f t="shared" si="165"/>
        <v>0</v>
      </c>
      <c r="CM110" s="51">
        <f t="shared" si="166"/>
        <v>0</v>
      </c>
      <c r="CN110" s="51">
        <f t="shared" si="167"/>
        <v>0</v>
      </c>
      <c r="CO110" s="51">
        <f t="shared" si="168"/>
        <v>0</v>
      </c>
      <c r="CP110" s="51">
        <f t="shared" si="169"/>
        <v>0</v>
      </c>
      <c r="CQ110" s="51">
        <f t="shared" si="170"/>
        <v>0</v>
      </c>
      <c r="CR110" s="51">
        <f t="shared" si="171"/>
        <v>0</v>
      </c>
      <c r="CS110" s="51">
        <f t="shared" si="172"/>
        <v>0</v>
      </c>
      <c r="CT110" s="51">
        <f t="shared" si="173"/>
        <v>0</v>
      </c>
      <c r="CU110" s="51">
        <f t="shared" si="174"/>
        <v>0</v>
      </c>
      <c r="CV110" s="51">
        <f t="shared" si="175"/>
        <v>0</v>
      </c>
      <c r="CW110" s="51">
        <f t="shared" si="176"/>
        <v>0</v>
      </c>
      <c r="CX110" s="51">
        <f t="shared" si="177"/>
        <v>0</v>
      </c>
      <c r="CY110" s="51">
        <f t="shared" si="178"/>
        <v>0</v>
      </c>
      <c r="CZ110" s="51">
        <f t="shared" si="179"/>
        <v>0</v>
      </c>
      <c r="DA110" s="51">
        <f t="shared" si="180"/>
        <v>0</v>
      </c>
      <c r="DB110" s="51">
        <f t="shared" si="181"/>
        <v>0</v>
      </c>
      <c r="DC110" s="51">
        <f t="shared" si="182"/>
        <v>0</v>
      </c>
      <c r="DD110" s="51">
        <f t="shared" si="183"/>
        <v>0</v>
      </c>
      <c r="DE110" s="51">
        <f t="shared" si="184"/>
        <v>0</v>
      </c>
      <c r="DF110" s="51">
        <f t="shared" si="185"/>
        <v>0</v>
      </c>
      <c r="DG110" s="51">
        <f t="shared" si="186"/>
        <v>0</v>
      </c>
      <c r="DH110" s="51">
        <f t="shared" si="187"/>
        <v>0</v>
      </c>
      <c r="DI110" s="51">
        <f t="shared" si="188"/>
        <v>0</v>
      </c>
      <c r="DJ110" s="51">
        <f t="shared" si="189"/>
        <v>0</v>
      </c>
      <c r="DK110" s="51">
        <f t="shared" si="190"/>
        <v>0</v>
      </c>
      <c r="DL110" s="51">
        <f t="shared" si="191"/>
        <v>0</v>
      </c>
      <c r="DM110" s="51">
        <f t="shared" si="192"/>
        <v>0</v>
      </c>
      <c r="DN110" s="51">
        <f t="shared" si="193"/>
        <v>0</v>
      </c>
      <c r="DO110" s="51">
        <f t="shared" si="194"/>
        <v>0</v>
      </c>
      <c r="DP110" s="51">
        <f t="shared" si="195"/>
        <v>0</v>
      </c>
      <c r="DQ110" s="51">
        <f t="shared" si="196"/>
        <v>0</v>
      </c>
      <c r="DR110" s="51">
        <f t="shared" si="197"/>
        <v>0</v>
      </c>
      <c r="DS110" s="51">
        <f t="shared" si="198"/>
        <v>0</v>
      </c>
    </row>
    <row r="111" spans="10:123" x14ac:dyDescent="0.3">
      <c r="J111" s="5" t="str">
        <f>'6. Patients'!C91</f>
        <v/>
      </c>
      <c r="K111" s="5"/>
      <c r="L111" s="99">
        <f t="shared" si="199"/>
        <v>0</v>
      </c>
      <c r="M111" s="99">
        <f t="shared" si="200"/>
        <v>0</v>
      </c>
      <c r="N111" s="99">
        <f t="shared" si="201"/>
        <v>0</v>
      </c>
      <c r="O111" s="99">
        <f t="shared" si="202"/>
        <v>0</v>
      </c>
      <c r="P111" s="99">
        <f t="shared" si="203"/>
        <v>0</v>
      </c>
      <c r="Q111" s="99">
        <f t="shared" si="204"/>
        <v>0</v>
      </c>
      <c r="R111" s="99">
        <f t="shared" si="205"/>
        <v>0</v>
      </c>
      <c r="S111" s="99">
        <f t="shared" si="206"/>
        <v>0</v>
      </c>
      <c r="T111" s="99">
        <f t="shared" si="207"/>
        <v>0</v>
      </c>
      <c r="U111" s="99">
        <f t="shared" si="208"/>
        <v>0</v>
      </c>
      <c r="V111" s="99">
        <f t="shared" si="209"/>
        <v>0</v>
      </c>
      <c r="W111" s="99">
        <f t="shared" si="210"/>
        <v>0</v>
      </c>
      <c r="X111" s="99">
        <f t="shared" si="211"/>
        <v>0</v>
      </c>
      <c r="Y111" s="99">
        <f t="shared" si="212"/>
        <v>0</v>
      </c>
      <c r="Z111" s="99">
        <f t="shared" si="213"/>
        <v>0</v>
      </c>
      <c r="AA111" s="99">
        <f t="shared" si="214"/>
        <v>0</v>
      </c>
      <c r="AB111" s="99">
        <f t="shared" si="215"/>
        <v>0</v>
      </c>
      <c r="AC111" s="99">
        <f t="shared" si="216"/>
        <v>0</v>
      </c>
      <c r="AD111" s="99">
        <f t="shared" si="217"/>
        <v>0</v>
      </c>
      <c r="AE111" s="99">
        <f t="shared" si="218"/>
        <v>0</v>
      </c>
      <c r="AF111" s="99">
        <f t="shared" si="219"/>
        <v>0</v>
      </c>
      <c r="AG111" s="99">
        <f t="shared" si="220"/>
        <v>0</v>
      </c>
      <c r="AH111" s="99">
        <f t="shared" si="221"/>
        <v>0</v>
      </c>
      <c r="AI111" s="99">
        <f t="shared" si="222"/>
        <v>0</v>
      </c>
      <c r="AJ111" s="99">
        <f t="shared" si="223"/>
        <v>0</v>
      </c>
      <c r="AK111" s="99">
        <f t="shared" si="224"/>
        <v>0</v>
      </c>
      <c r="AL111" s="99">
        <f t="shared" si="225"/>
        <v>0</v>
      </c>
      <c r="AM111" s="99">
        <f t="shared" si="226"/>
        <v>0</v>
      </c>
      <c r="AN111" s="99">
        <f t="shared" si="227"/>
        <v>0</v>
      </c>
      <c r="AO111" s="99">
        <f t="shared" si="228"/>
        <v>0</v>
      </c>
      <c r="AP111" s="99">
        <f t="shared" si="229"/>
        <v>0</v>
      </c>
      <c r="AQ111" s="99">
        <f t="shared" si="230"/>
        <v>0</v>
      </c>
      <c r="AR111" s="99">
        <f t="shared" si="231"/>
        <v>0</v>
      </c>
      <c r="AS111" s="99">
        <f t="shared" si="232"/>
        <v>0</v>
      </c>
      <c r="AT111" s="99">
        <f t="shared" si="233"/>
        <v>0</v>
      </c>
      <c r="AU111" s="99">
        <f t="shared" si="234"/>
        <v>0</v>
      </c>
      <c r="AW111" s="5" t="str">
        <f t="shared" si="161"/>
        <v/>
      </c>
      <c r="AX111" s="51">
        <f>-MIN(SUMPRODUCT(--($E$9:$E$28&lt;=AX$33),--($B$9:$B$28=$J$97),--($F$9:$F$28&gt;=AX$33),--($C$9:$C$28=$AW111),$H$9:$H$28,K$9:K$28),VLOOKUP($AW111,'6. Patients'!$C$78:$AQ$107,COLUMNS('6. Patients'!$C$9:$G$9),0))</f>
        <v>0</v>
      </c>
      <c r="AY111" s="51">
        <f>-MIN(SUMPRODUCT(--($E$9:$E$28&lt;=AY$33),--($B$9:$B$28=$J$97),--($F$9:$F$28&gt;=AY$33),--($C$9:$C$28=$AW111),$H$9:$H$28,L$9:L$28),VLOOKUP($AW111,'6. Patients'!$C$78:$AQ$107,COLUMNS('6. Patients'!$C$9:$G$9),0))</f>
        <v>0</v>
      </c>
      <c r="AZ111" s="51">
        <f>-MIN(SUMPRODUCT(--($E$9:$E$28&lt;=AZ$33),--($B$9:$B$28=$J$97),--($F$9:$F$28&gt;=AZ$33),--($C$9:$C$28=$AW111),$H$9:$H$28,M$9:M$28),VLOOKUP($AW111,'6. Patients'!$C$78:$AQ$107,COLUMNS('6. Patients'!$C$9:$G$9),0))</f>
        <v>0</v>
      </c>
      <c r="BA111" s="51">
        <f>-MIN(SUMPRODUCT(--($E$9:$E$28&lt;=BA$33),--($B$9:$B$28=$J$97),--($F$9:$F$28&gt;=BA$33),--($C$9:$C$28=$AW111),$H$9:$H$28,N$9:N$28),VLOOKUP($AW111,'6. Patients'!$C$78:$AQ$107,COLUMNS('6. Patients'!$C$9:$G$9),0))</f>
        <v>0</v>
      </c>
      <c r="BB111" s="51">
        <f>-MIN(SUMPRODUCT(--($E$9:$E$28&lt;=BB$33),--($B$9:$B$28=$J$97),--($F$9:$F$28&gt;=BB$33),--($C$9:$C$28=$AW111),$H$9:$H$28,O$9:O$28),VLOOKUP($AW111,'6. Patients'!$C$78:$AQ$107,COLUMNS('6. Patients'!$C$9:$G$9),0))</f>
        <v>0</v>
      </c>
      <c r="BC111" s="51">
        <f>-MIN(SUMPRODUCT(--($E$9:$E$28&lt;=BC$33),--($B$9:$B$28=$J$97),--($F$9:$F$28&gt;=BC$33),--($C$9:$C$28=$AW111),$H$9:$H$28,P$9:P$28),VLOOKUP($AW111,'6. Patients'!$C$78:$AQ$107,COLUMNS('6. Patients'!$C$9:$G$9),0))</f>
        <v>0</v>
      </c>
      <c r="BD111" s="51">
        <f>-MIN(SUMPRODUCT(--($E$9:$E$28&lt;=BD$33),--($B$9:$B$28=$J$97),--($F$9:$F$28&gt;=BD$33),--($C$9:$C$28=$AW111),$H$9:$H$28,Q$9:Q$28),VLOOKUP($AW111,'6. Patients'!$C$78:$AQ$107,COLUMNS('6. Patients'!$C$9:$G$9),0))</f>
        <v>0</v>
      </c>
      <c r="BE111" s="51">
        <f>-MIN(SUMPRODUCT(--($E$9:$E$28&lt;=BE$33),--($B$9:$B$28=$J$97),--($F$9:$F$28&gt;=BE$33),--($C$9:$C$28=$AW111),$H$9:$H$28,R$9:R$28),VLOOKUP($AW111,'6. Patients'!$C$78:$AQ$107,COLUMNS('6. Patients'!$C$9:$G$9),0))</f>
        <v>0</v>
      </c>
      <c r="BF111" s="51">
        <f>-MIN(SUMPRODUCT(--($E$9:$E$28&lt;=BF$33),--($B$9:$B$28=$J$97),--($F$9:$F$28&gt;=BF$33),--($C$9:$C$28=$AW111),$H$9:$H$28,S$9:S$28),VLOOKUP($AW111,'6. Patients'!$C$78:$AQ$107,COLUMNS('6. Patients'!$C$9:$G$9),0))</f>
        <v>0</v>
      </c>
      <c r="BG111" s="51">
        <f>-MIN(SUMPRODUCT(--($E$9:$E$28&lt;=BG$33),--($B$9:$B$28=$J$97),--($F$9:$F$28&gt;=BG$33),--($C$9:$C$28=$AW111),$H$9:$H$28,T$9:T$28),VLOOKUP($AW111,'6. Patients'!$C$78:$AQ$107,COLUMNS('6. Patients'!$C$9:$G$9),0))</f>
        <v>0</v>
      </c>
      <c r="BH111" s="51">
        <f>-MIN(SUMPRODUCT(--($E$9:$E$28&lt;=BH$33),--($B$9:$B$28=$J$97),--($F$9:$F$28&gt;=BH$33),--($C$9:$C$28=$AW111),$H$9:$H$28,U$9:U$28),VLOOKUP($AW111,'6. Patients'!$C$78:$AQ$107,COLUMNS('6. Patients'!$C$9:$G$9),0))</f>
        <v>0</v>
      </c>
      <c r="BI111" s="51">
        <f>-MIN(SUMPRODUCT(--($E$9:$E$28&lt;=BI$33),--($B$9:$B$28=$J$97),--($F$9:$F$28&gt;=BI$33),--($C$9:$C$28=$AW111),$H$9:$H$28,V$9:V$28),VLOOKUP($AW111,'6. Patients'!$C$78:$AQ$107,COLUMNS('6. Patients'!$C$9:$G$9),0))</f>
        <v>0</v>
      </c>
      <c r="BJ111" s="51">
        <f>-MIN(SUMPRODUCT(--($E$9:$E$28&lt;=BJ$33),--($B$9:$B$28=$J$97),--($F$9:$F$28&gt;=BJ$33),--($C$9:$C$28=$AW111),$H$9:$H$28,W$9:W$28),VLOOKUP($AW111,'6. Patients'!$C$78:$AQ$107,COLUMNS('6. Patients'!$C$9:$G$9),0))</f>
        <v>0</v>
      </c>
      <c r="BK111" s="51">
        <f>-MIN(SUMPRODUCT(--($E$9:$E$28&lt;=BK$33),--($B$9:$B$28=$J$97),--($F$9:$F$28&gt;=BK$33),--($C$9:$C$28=$AW111),$H$9:$H$28,X$9:X$28),VLOOKUP($AW111,'6. Patients'!$C$78:$AQ$107,COLUMNS('6. Patients'!$C$9:$G$9),0))</f>
        <v>0</v>
      </c>
      <c r="BL111" s="51">
        <f>-MIN(SUMPRODUCT(--($E$9:$E$28&lt;=BL$33),--($B$9:$B$28=$J$97),--($F$9:$F$28&gt;=BL$33),--($C$9:$C$28=$AW111),$H$9:$H$28,Y$9:Y$28),VLOOKUP($AW111,'6. Patients'!$C$78:$AQ$107,COLUMNS('6. Patients'!$C$9:$G$9),0))</f>
        <v>0</v>
      </c>
      <c r="BM111" s="51">
        <f>-MIN(SUMPRODUCT(--($E$9:$E$28&lt;=BM$33),--($B$9:$B$28=$J$97),--($F$9:$F$28&gt;=BM$33),--($C$9:$C$28=$AW111),$H$9:$H$28,Z$9:Z$28),VLOOKUP($AW111,'6. Patients'!$C$78:$AQ$107,COLUMNS('6. Patients'!$C$9:$G$9),0))</f>
        <v>0</v>
      </c>
      <c r="BN111" s="51">
        <f>-MIN(SUMPRODUCT(--($E$9:$E$28&lt;=BN$33),--($B$9:$B$28=$J$97),--($F$9:$F$28&gt;=BN$33),--($C$9:$C$28=$AW111),$H$9:$H$28,AA$9:AA$28),VLOOKUP($AW111,'6. Patients'!$C$78:$AQ$107,COLUMNS('6. Patients'!$C$9:$G$9),0))</f>
        <v>0</v>
      </c>
      <c r="BO111" s="51">
        <f>-MIN(SUMPRODUCT(--($E$9:$E$28&lt;=BO$33),--($B$9:$B$28=$J$97),--($F$9:$F$28&gt;=BO$33),--($C$9:$C$28=$AW111),$H$9:$H$28,AB$9:AB$28),VLOOKUP($AW111,'6. Patients'!$C$78:$AQ$107,COLUMNS('6. Patients'!$C$9:$G$9),0))</f>
        <v>0</v>
      </c>
      <c r="BP111" s="51">
        <f>-MIN(SUMPRODUCT(--($E$9:$E$28&lt;=BP$33),--($B$9:$B$28=$J$97),--($F$9:$F$28&gt;=BP$33),--($C$9:$C$28=$AW111),$H$9:$H$28,AC$9:AC$28),VLOOKUP($AW111,'6. Patients'!$C$78:$AQ$107,COLUMNS('6. Patients'!$C$9:$G$9),0))</f>
        <v>0</v>
      </c>
      <c r="BQ111" s="51">
        <f>-MIN(SUMPRODUCT(--($E$9:$E$28&lt;=BQ$33),--($B$9:$B$28=$J$97),--($F$9:$F$28&gt;=BQ$33),--($C$9:$C$28=$AW111),$H$9:$H$28,AD$9:AD$28),VLOOKUP($AW111,'6. Patients'!$C$78:$AQ$107,COLUMNS('6. Patients'!$C$9:$G$9),0))</f>
        <v>0</v>
      </c>
      <c r="BR111" s="51">
        <f>-MIN(SUMPRODUCT(--($E$9:$E$28&lt;=BR$33),--($B$9:$B$28=$J$97),--($F$9:$F$28&gt;=BR$33),--($C$9:$C$28=$AW111),$H$9:$H$28,AE$9:AE$28),VLOOKUP($AW111,'6. Patients'!$C$78:$AQ$107,COLUMNS('6. Patients'!$C$9:$G$9),0))</f>
        <v>0</v>
      </c>
      <c r="BS111" s="51">
        <f>-MIN(SUMPRODUCT(--($E$9:$E$28&lt;=BS$33),--($B$9:$B$28=$J$97),--($F$9:$F$28&gt;=BS$33),--($C$9:$C$28=$AW111),$H$9:$H$28,AF$9:AF$28),VLOOKUP($AW111,'6. Patients'!$C$78:$AQ$107,COLUMNS('6. Patients'!$C$9:$G$9),0))</f>
        <v>0</v>
      </c>
      <c r="BT111" s="51">
        <f>-MIN(SUMPRODUCT(--($E$9:$E$28&lt;=BT$33),--($B$9:$B$28=$J$97),--($F$9:$F$28&gt;=BT$33),--($C$9:$C$28=$AW111),$H$9:$H$28,AG$9:AG$28),VLOOKUP($AW111,'6. Patients'!$C$78:$AQ$107,COLUMNS('6. Patients'!$C$9:$G$9),0))</f>
        <v>0</v>
      </c>
      <c r="BU111" s="51">
        <f>-MIN(SUMPRODUCT(--($E$9:$E$28&lt;=BU$33),--($B$9:$B$28=$J$97),--($F$9:$F$28&gt;=BU$33),--($C$9:$C$28=$AW111),$H$9:$H$28,AH$9:AH$28),VLOOKUP($AW111,'6. Patients'!$C$78:$AQ$107,COLUMNS('6. Patients'!$C$9:$G$9),0))</f>
        <v>0</v>
      </c>
      <c r="BV111" s="51">
        <f>-MIN(SUMPRODUCT(--($E$9:$E$28&lt;=BV$33),--($B$9:$B$28=$J$97),--($F$9:$F$28&gt;=BV$33),--($C$9:$C$28=$AW111),$H$9:$H$28,AI$9:AI$28),VLOOKUP($AW111,'6. Patients'!$C$78:$AQ$107,COLUMNS('6. Patients'!$C$9:$G$9),0))</f>
        <v>0</v>
      </c>
      <c r="BW111" s="51">
        <f>-MIN(SUMPRODUCT(--($E$9:$E$28&lt;=BW$33),--($B$9:$B$28=$J$97),--($F$9:$F$28&gt;=BW$33),--($C$9:$C$28=$AW111),$H$9:$H$28,AJ$9:AJ$28),VLOOKUP($AW111,'6. Patients'!$C$78:$AQ$107,COLUMNS('6. Patients'!$C$9:$G$9),0))</f>
        <v>0</v>
      </c>
      <c r="BX111" s="51">
        <f>-MIN(SUMPRODUCT(--($E$9:$E$28&lt;=BX$33),--($B$9:$B$28=$J$97),--($F$9:$F$28&gt;=BX$33),--($C$9:$C$28=$AW111),$H$9:$H$28,AK$9:AK$28),VLOOKUP($AW111,'6. Patients'!$C$78:$AQ$107,COLUMNS('6. Patients'!$C$9:$G$9),0))</f>
        <v>0</v>
      </c>
      <c r="BY111" s="51">
        <f>-MIN(SUMPRODUCT(--($E$9:$E$28&lt;=BY$33),--($B$9:$B$28=$J$97),--($F$9:$F$28&gt;=BY$33),--($C$9:$C$28=$AW111),$H$9:$H$28,AL$9:AL$28),VLOOKUP($AW111,'6. Patients'!$C$78:$AQ$107,COLUMNS('6. Patients'!$C$9:$G$9),0))</f>
        <v>0</v>
      </c>
      <c r="BZ111" s="51">
        <f>-MIN(SUMPRODUCT(--($E$9:$E$28&lt;=BZ$33),--($B$9:$B$28=$J$97),--($F$9:$F$28&gt;=BZ$33),--($C$9:$C$28=$AW111),$H$9:$H$28,AM$9:AM$28),VLOOKUP($AW111,'6. Patients'!$C$78:$AQ$107,COLUMNS('6. Patients'!$C$9:$G$9),0))</f>
        <v>0</v>
      </c>
      <c r="CA111" s="51">
        <f>-MIN(SUMPRODUCT(--($E$9:$E$28&lt;=CA$33),--($B$9:$B$28=$J$97),--($F$9:$F$28&gt;=CA$33),--($C$9:$C$28=$AW111),$H$9:$H$28,AN$9:AN$28),VLOOKUP($AW111,'6. Patients'!$C$78:$AQ$107,COLUMNS('6. Patients'!$C$9:$G$9),0))</f>
        <v>0</v>
      </c>
      <c r="CB111" s="51">
        <f>-MIN(SUMPRODUCT(--($E$9:$E$28&lt;=CB$33),--($B$9:$B$28=$J$97),--($F$9:$F$28&gt;=CB$33),--($C$9:$C$28=$AW111),$H$9:$H$28,AO$9:AO$28),VLOOKUP($AW111,'6. Patients'!$C$78:$AQ$107,COLUMNS('6. Patients'!$C$9:$G$9),0))</f>
        <v>0</v>
      </c>
      <c r="CC111" s="51">
        <f>-MIN(SUMPRODUCT(--($E$9:$E$28&lt;=CC$33),--($B$9:$B$28=$J$97),--($F$9:$F$28&gt;=CC$33),--($C$9:$C$28=$AW111),$H$9:$H$28,AP$9:AP$28),VLOOKUP($AW111,'6. Patients'!$C$78:$AQ$107,COLUMNS('6. Patients'!$C$9:$G$9),0))</f>
        <v>0</v>
      </c>
      <c r="CD111" s="51">
        <f>-MIN(SUMPRODUCT(--($E$9:$E$28&lt;=CD$33),--($B$9:$B$28=$J$97),--($F$9:$F$28&gt;=CD$33),--($C$9:$C$28=$AW111),$H$9:$H$28,AQ$9:AQ$28),VLOOKUP($AW111,'6. Patients'!$C$78:$AQ$107,COLUMNS('6. Patients'!$C$9:$G$9),0))</f>
        <v>0</v>
      </c>
      <c r="CE111" s="51">
        <f>-MIN(SUMPRODUCT(--($E$9:$E$28&lt;=CE$33),--($B$9:$B$28=$J$97),--($F$9:$F$28&gt;=CE$33),--($C$9:$C$28=$AW111),$H$9:$H$28,AR$9:AR$28),VLOOKUP($AW111,'6. Patients'!$C$78:$AQ$107,COLUMNS('6. Patients'!$C$9:$G$9),0))</f>
        <v>0</v>
      </c>
      <c r="CF111" s="51">
        <f>-MIN(SUMPRODUCT(--($E$9:$E$28&lt;=CF$33),--($B$9:$B$28=$J$97),--($F$9:$F$28&gt;=CF$33),--($C$9:$C$28=$AW111),$H$9:$H$28,AS$9:AS$28),VLOOKUP($AW111,'6. Patients'!$C$78:$AQ$107,COLUMNS('6. Patients'!$C$9:$G$9),0))</f>
        <v>0</v>
      </c>
      <c r="CG111" s="51">
        <f>-MIN(SUMPRODUCT(--($E$9:$E$28&lt;=CG$33),--($B$9:$B$28=$J$97),--($F$9:$F$28&gt;=CG$33),--($C$9:$C$28=$AW111),$H$9:$H$28,AT$9:AT$28),VLOOKUP($AW111,'6. Patients'!$C$78:$AQ$107,COLUMNS('6. Patients'!$C$9:$G$9),0))</f>
        <v>0</v>
      </c>
      <c r="CI111" s="5" t="str">
        <f t="shared" si="162"/>
        <v/>
      </c>
      <c r="CJ111" s="51">
        <f t="shared" si="163"/>
        <v>0</v>
      </c>
      <c r="CK111" s="51">
        <f t="shared" si="164"/>
        <v>0</v>
      </c>
      <c r="CL111" s="51">
        <f t="shared" si="165"/>
        <v>0</v>
      </c>
      <c r="CM111" s="51">
        <f t="shared" si="166"/>
        <v>0</v>
      </c>
      <c r="CN111" s="51">
        <f t="shared" si="167"/>
        <v>0</v>
      </c>
      <c r="CO111" s="51">
        <f t="shared" si="168"/>
        <v>0</v>
      </c>
      <c r="CP111" s="51">
        <f t="shared" si="169"/>
        <v>0</v>
      </c>
      <c r="CQ111" s="51">
        <f t="shared" si="170"/>
        <v>0</v>
      </c>
      <c r="CR111" s="51">
        <f t="shared" si="171"/>
        <v>0</v>
      </c>
      <c r="CS111" s="51">
        <f t="shared" si="172"/>
        <v>0</v>
      </c>
      <c r="CT111" s="51">
        <f t="shared" si="173"/>
        <v>0</v>
      </c>
      <c r="CU111" s="51">
        <f t="shared" si="174"/>
        <v>0</v>
      </c>
      <c r="CV111" s="51">
        <f t="shared" si="175"/>
        <v>0</v>
      </c>
      <c r="CW111" s="51">
        <f t="shared" si="176"/>
        <v>0</v>
      </c>
      <c r="CX111" s="51">
        <f t="shared" si="177"/>
        <v>0</v>
      </c>
      <c r="CY111" s="51">
        <f t="shared" si="178"/>
        <v>0</v>
      </c>
      <c r="CZ111" s="51">
        <f t="shared" si="179"/>
        <v>0</v>
      </c>
      <c r="DA111" s="51">
        <f t="shared" si="180"/>
        <v>0</v>
      </c>
      <c r="DB111" s="51">
        <f t="shared" si="181"/>
        <v>0</v>
      </c>
      <c r="DC111" s="51">
        <f t="shared" si="182"/>
        <v>0</v>
      </c>
      <c r="DD111" s="51">
        <f t="shared" si="183"/>
        <v>0</v>
      </c>
      <c r="DE111" s="51">
        <f t="shared" si="184"/>
        <v>0</v>
      </c>
      <c r="DF111" s="51">
        <f t="shared" si="185"/>
        <v>0</v>
      </c>
      <c r="DG111" s="51">
        <f t="shared" si="186"/>
        <v>0</v>
      </c>
      <c r="DH111" s="51">
        <f t="shared" si="187"/>
        <v>0</v>
      </c>
      <c r="DI111" s="51">
        <f t="shared" si="188"/>
        <v>0</v>
      </c>
      <c r="DJ111" s="51">
        <f t="shared" si="189"/>
        <v>0</v>
      </c>
      <c r="DK111" s="51">
        <f t="shared" si="190"/>
        <v>0</v>
      </c>
      <c r="DL111" s="51">
        <f t="shared" si="191"/>
        <v>0</v>
      </c>
      <c r="DM111" s="51">
        <f t="shared" si="192"/>
        <v>0</v>
      </c>
      <c r="DN111" s="51">
        <f t="shared" si="193"/>
        <v>0</v>
      </c>
      <c r="DO111" s="51">
        <f t="shared" si="194"/>
        <v>0</v>
      </c>
      <c r="DP111" s="51">
        <f t="shared" si="195"/>
        <v>0</v>
      </c>
      <c r="DQ111" s="51">
        <f t="shared" si="196"/>
        <v>0</v>
      </c>
      <c r="DR111" s="51">
        <f t="shared" si="197"/>
        <v>0</v>
      </c>
      <c r="DS111" s="51">
        <f t="shared" si="198"/>
        <v>0</v>
      </c>
    </row>
    <row r="112" spans="10:123" x14ac:dyDescent="0.3">
      <c r="J112" s="5" t="str">
        <f>'6. Patients'!C92</f>
        <v/>
      </c>
      <c r="K112" s="5"/>
      <c r="L112" s="99">
        <f t="shared" si="199"/>
        <v>0</v>
      </c>
      <c r="M112" s="99">
        <f t="shared" si="200"/>
        <v>0</v>
      </c>
      <c r="N112" s="99">
        <f t="shared" si="201"/>
        <v>0</v>
      </c>
      <c r="O112" s="99">
        <f t="shared" si="202"/>
        <v>0</v>
      </c>
      <c r="P112" s="99">
        <f t="shared" si="203"/>
        <v>0</v>
      </c>
      <c r="Q112" s="99">
        <f t="shared" si="204"/>
        <v>0</v>
      </c>
      <c r="R112" s="99">
        <f t="shared" si="205"/>
        <v>0</v>
      </c>
      <c r="S112" s="99">
        <f t="shared" si="206"/>
        <v>0</v>
      </c>
      <c r="T112" s="99">
        <f t="shared" si="207"/>
        <v>0</v>
      </c>
      <c r="U112" s="99">
        <f t="shared" si="208"/>
        <v>0</v>
      </c>
      <c r="V112" s="99">
        <f t="shared" si="209"/>
        <v>0</v>
      </c>
      <c r="W112" s="99">
        <f t="shared" si="210"/>
        <v>0</v>
      </c>
      <c r="X112" s="99">
        <f t="shared" si="211"/>
        <v>0</v>
      </c>
      <c r="Y112" s="99">
        <f t="shared" si="212"/>
        <v>0</v>
      </c>
      <c r="Z112" s="99">
        <f t="shared" si="213"/>
        <v>0</v>
      </c>
      <c r="AA112" s="99">
        <f t="shared" si="214"/>
        <v>0</v>
      </c>
      <c r="AB112" s="99">
        <f t="shared" si="215"/>
        <v>0</v>
      </c>
      <c r="AC112" s="99">
        <f t="shared" si="216"/>
        <v>0</v>
      </c>
      <c r="AD112" s="99">
        <f t="shared" si="217"/>
        <v>0</v>
      </c>
      <c r="AE112" s="99">
        <f t="shared" si="218"/>
        <v>0</v>
      </c>
      <c r="AF112" s="99">
        <f t="shared" si="219"/>
        <v>0</v>
      </c>
      <c r="AG112" s="99">
        <f t="shared" si="220"/>
        <v>0</v>
      </c>
      <c r="AH112" s="99">
        <f t="shared" si="221"/>
        <v>0</v>
      </c>
      <c r="AI112" s="99">
        <f t="shared" si="222"/>
        <v>0</v>
      </c>
      <c r="AJ112" s="99">
        <f t="shared" si="223"/>
        <v>0</v>
      </c>
      <c r="AK112" s="99">
        <f t="shared" si="224"/>
        <v>0</v>
      </c>
      <c r="AL112" s="99">
        <f t="shared" si="225"/>
        <v>0</v>
      </c>
      <c r="AM112" s="99">
        <f t="shared" si="226"/>
        <v>0</v>
      </c>
      <c r="AN112" s="99">
        <f t="shared" si="227"/>
        <v>0</v>
      </c>
      <c r="AO112" s="99">
        <f t="shared" si="228"/>
        <v>0</v>
      </c>
      <c r="AP112" s="99">
        <f t="shared" si="229"/>
        <v>0</v>
      </c>
      <c r="AQ112" s="99">
        <f t="shared" si="230"/>
        <v>0</v>
      </c>
      <c r="AR112" s="99">
        <f t="shared" si="231"/>
        <v>0</v>
      </c>
      <c r="AS112" s="99">
        <f t="shared" si="232"/>
        <v>0</v>
      </c>
      <c r="AT112" s="99">
        <f t="shared" si="233"/>
        <v>0</v>
      </c>
      <c r="AU112" s="99">
        <f t="shared" si="234"/>
        <v>0</v>
      </c>
      <c r="AW112" s="5" t="str">
        <f t="shared" si="161"/>
        <v/>
      </c>
      <c r="AX112" s="51">
        <f>-MIN(SUMPRODUCT(--($E$9:$E$28&lt;=AX$33),--($B$9:$B$28=$J$97),--($F$9:$F$28&gt;=AX$33),--($C$9:$C$28=$AW112),$H$9:$H$28,K$9:K$28),VLOOKUP($AW112,'6. Patients'!$C$78:$AQ$107,COLUMNS('6. Patients'!$C$9:$G$9),0))</f>
        <v>0</v>
      </c>
      <c r="AY112" s="51">
        <f>-MIN(SUMPRODUCT(--($E$9:$E$28&lt;=AY$33),--($B$9:$B$28=$J$97),--($F$9:$F$28&gt;=AY$33),--($C$9:$C$28=$AW112),$H$9:$H$28,L$9:L$28),VLOOKUP($AW112,'6. Patients'!$C$78:$AQ$107,COLUMNS('6. Patients'!$C$9:$G$9),0))</f>
        <v>0</v>
      </c>
      <c r="AZ112" s="51">
        <f>-MIN(SUMPRODUCT(--($E$9:$E$28&lt;=AZ$33),--($B$9:$B$28=$J$97),--($F$9:$F$28&gt;=AZ$33),--($C$9:$C$28=$AW112),$H$9:$H$28,M$9:M$28),VLOOKUP($AW112,'6. Patients'!$C$78:$AQ$107,COLUMNS('6. Patients'!$C$9:$G$9),0))</f>
        <v>0</v>
      </c>
      <c r="BA112" s="51">
        <f>-MIN(SUMPRODUCT(--($E$9:$E$28&lt;=BA$33),--($B$9:$B$28=$J$97),--($F$9:$F$28&gt;=BA$33),--($C$9:$C$28=$AW112),$H$9:$H$28,N$9:N$28),VLOOKUP($AW112,'6. Patients'!$C$78:$AQ$107,COLUMNS('6. Patients'!$C$9:$G$9),0))</f>
        <v>0</v>
      </c>
      <c r="BB112" s="51">
        <f>-MIN(SUMPRODUCT(--($E$9:$E$28&lt;=BB$33),--($B$9:$B$28=$J$97),--($F$9:$F$28&gt;=BB$33),--($C$9:$C$28=$AW112),$H$9:$H$28,O$9:O$28),VLOOKUP($AW112,'6. Patients'!$C$78:$AQ$107,COLUMNS('6. Patients'!$C$9:$G$9),0))</f>
        <v>0</v>
      </c>
      <c r="BC112" s="51">
        <f>-MIN(SUMPRODUCT(--($E$9:$E$28&lt;=BC$33),--($B$9:$B$28=$J$97),--($F$9:$F$28&gt;=BC$33),--($C$9:$C$28=$AW112),$H$9:$H$28,P$9:P$28),VLOOKUP($AW112,'6. Patients'!$C$78:$AQ$107,COLUMNS('6. Patients'!$C$9:$G$9),0))</f>
        <v>0</v>
      </c>
      <c r="BD112" s="51">
        <f>-MIN(SUMPRODUCT(--($E$9:$E$28&lt;=BD$33),--($B$9:$B$28=$J$97),--($F$9:$F$28&gt;=BD$33),--($C$9:$C$28=$AW112),$H$9:$H$28,Q$9:Q$28),VLOOKUP($AW112,'6. Patients'!$C$78:$AQ$107,COLUMNS('6. Patients'!$C$9:$G$9),0))</f>
        <v>0</v>
      </c>
      <c r="BE112" s="51">
        <f>-MIN(SUMPRODUCT(--($E$9:$E$28&lt;=BE$33),--($B$9:$B$28=$J$97),--($F$9:$F$28&gt;=BE$33),--($C$9:$C$28=$AW112),$H$9:$H$28,R$9:R$28),VLOOKUP($AW112,'6. Patients'!$C$78:$AQ$107,COLUMNS('6. Patients'!$C$9:$G$9),0))</f>
        <v>0</v>
      </c>
      <c r="BF112" s="51">
        <f>-MIN(SUMPRODUCT(--($E$9:$E$28&lt;=BF$33),--($B$9:$B$28=$J$97),--($F$9:$F$28&gt;=BF$33),--($C$9:$C$28=$AW112),$H$9:$H$28,S$9:S$28),VLOOKUP($AW112,'6. Patients'!$C$78:$AQ$107,COLUMNS('6. Patients'!$C$9:$G$9),0))</f>
        <v>0</v>
      </c>
      <c r="BG112" s="51">
        <f>-MIN(SUMPRODUCT(--($E$9:$E$28&lt;=BG$33),--($B$9:$B$28=$J$97),--($F$9:$F$28&gt;=BG$33),--($C$9:$C$28=$AW112),$H$9:$H$28,T$9:T$28),VLOOKUP($AW112,'6. Patients'!$C$78:$AQ$107,COLUMNS('6. Patients'!$C$9:$G$9),0))</f>
        <v>0</v>
      </c>
      <c r="BH112" s="51">
        <f>-MIN(SUMPRODUCT(--($E$9:$E$28&lt;=BH$33),--($B$9:$B$28=$J$97),--($F$9:$F$28&gt;=BH$33),--($C$9:$C$28=$AW112),$H$9:$H$28,U$9:U$28),VLOOKUP($AW112,'6. Patients'!$C$78:$AQ$107,COLUMNS('6. Patients'!$C$9:$G$9),0))</f>
        <v>0</v>
      </c>
      <c r="BI112" s="51">
        <f>-MIN(SUMPRODUCT(--($E$9:$E$28&lt;=BI$33),--($B$9:$B$28=$J$97),--($F$9:$F$28&gt;=BI$33),--($C$9:$C$28=$AW112),$H$9:$H$28,V$9:V$28),VLOOKUP($AW112,'6. Patients'!$C$78:$AQ$107,COLUMNS('6. Patients'!$C$9:$G$9),0))</f>
        <v>0</v>
      </c>
      <c r="BJ112" s="51">
        <f>-MIN(SUMPRODUCT(--($E$9:$E$28&lt;=BJ$33),--($B$9:$B$28=$J$97),--($F$9:$F$28&gt;=BJ$33),--($C$9:$C$28=$AW112),$H$9:$H$28,W$9:W$28),VLOOKUP($AW112,'6. Patients'!$C$78:$AQ$107,COLUMNS('6. Patients'!$C$9:$G$9),0))</f>
        <v>0</v>
      </c>
      <c r="BK112" s="51">
        <f>-MIN(SUMPRODUCT(--($E$9:$E$28&lt;=BK$33),--($B$9:$B$28=$J$97),--($F$9:$F$28&gt;=BK$33),--($C$9:$C$28=$AW112),$H$9:$H$28,X$9:X$28),VLOOKUP($AW112,'6. Patients'!$C$78:$AQ$107,COLUMNS('6. Patients'!$C$9:$G$9),0))</f>
        <v>0</v>
      </c>
      <c r="BL112" s="51">
        <f>-MIN(SUMPRODUCT(--($E$9:$E$28&lt;=BL$33),--($B$9:$B$28=$J$97),--($F$9:$F$28&gt;=BL$33),--($C$9:$C$28=$AW112),$H$9:$H$28,Y$9:Y$28),VLOOKUP($AW112,'6. Patients'!$C$78:$AQ$107,COLUMNS('6. Patients'!$C$9:$G$9),0))</f>
        <v>0</v>
      </c>
      <c r="BM112" s="51">
        <f>-MIN(SUMPRODUCT(--($E$9:$E$28&lt;=BM$33),--($B$9:$B$28=$J$97),--($F$9:$F$28&gt;=BM$33),--($C$9:$C$28=$AW112),$H$9:$H$28,Z$9:Z$28),VLOOKUP($AW112,'6. Patients'!$C$78:$AQ$107,COLUMNS('6. Patients'!$C$9:$G$9),0))</f>
        <v>0</v>
      </c>
      <c r="BN112" s="51">
        <f>-MIN(SUMPRODUCT(--($E$9:$E$28&lt;=BN$33),--($B$9:$B$28=$J$97),--($F$9:$F$28&gt;=BN$33),--($C$9:$C$28=$AW112),$H$9:$H$28,AA$9:AA$28),VLOOKUP($AW112,'6. Patients'!$C$78:$AQ$107,COLUMNS('6. Patients'!$C$9:$G$9),0))</f>
        <v>0</v>
      </c>
      <c r="BO112" s="51">
        <f>-MIN(SUMPRODUCT(--($E$9:$E$28&lt;=BO$33),--($B$9:$B$28=$J$97),--($F$9:$F$28&gt;=BO$33),--($C$9:$C$28=$AW112),$H$9:$H$28,AB$9:AB$28),VLOOKUP($AW112,'6. Patients'!$C$78:$AQ$107,COLUMNS('6. Patients'!$C$9:$G$9),0))</f>
        <v>0</v>
      </c>
      <c r="BP112" s="51">
        <f>-MIN(SUMPRODUCT(--($E$9:$E$28&lt;=BP$33),--($B$9:$B$28=$J$97),--($F$9:$F$28&gt;=BP$33),--($C$9:$C$28=$AW112),$H$9:$H$28,AC$9:AC$28),VLOOKUP($AW112,'6. Patients'!$C$78:$AQ$107,COLUMNS('6. Patients'!$C$9:$G$9),0))</f>
        <v>0</v>
      </c>
      <c r="BQ112" s="51">
        <f>-MIN(SUMPRODUCT(--($E$9:$E$28&lt;=BQ$33),--($B$9:$B$28=$J$97),--($F$9:$F$28&gt;=BQ$33),--($C$9:$C$28=$AW112),$H$9:$H$28,AD$9:AD$28),VLOOKUP($AW112,'6. Patients'!$C$78:$AQ$107,COLUMNS('6. Patients'!$C$9:$G$9),0))</f>
        <v>0</v>
      </c>
      <c r="BR112" s="51">
        <f>-MIN(SUMPRODUCT(--($E$9:$E$28&lt;=BR$33),--($B$9:$B$28=$J$97),--($F$9:$F$28&gt;=BR$33),--($C$9:$C$28=$AW112),$H$9:$H$28,AE$9:AE$28),VLOOKUP($AW112,'6. Patients'!$C$78:$AQ$107,COLUMNS('6. Patients'!$C$9:$G$9),0))</f>
        <v>0</v>
      </c>
      <c r="BS112" s="51">
        <f>-MIN(SUMPRODUCT(--($E$9:$E$28&lt;=BS$33),--($B$9:$B$28=$J$97),--($F$9:$F$28&gt;=BS$33),--($C$9:$C$28=$AW112),$H$9:$H$28,AF$9:AF$28),VLOOKUP($AW112,'6. Patients'!$C$78:$AQ$107,COLUMNS('6. Patients'!$C$9:$G$9),0))</f>
        <v>0</v>
      </c>
      <c r="BT112" s="51">
        <f>-MIN(SUMPRODUCT(--($E$9:$E$28&lt;=BT$33),--($B$9:$B$28=$J$97),--($F$9:$F$28&gt;=BT$33),--($C$9:$C$28=$AW112),$H$9:$H$28,AG$9:AG$28),VLOOKUP($AW112,'6. Patients'!$C$78:$AQ$107,COLUMNS('6. Patients'!$C$9:$G$9),0))</f>
        <v>0</v>
      </c>
      <c r="BU112" s="51">
        <f>-MIN(SUMPRODUCT(--($E$9:$E$28&lt;=BU$33),--($B$9:$B$28=$J$97),--($F$9:$F$28&gt;=BU$33),--($C$9:$C$28=$AW112),$H$9:$H$28,AH$9:AH$28),VLOOKUP($AW112,'6. Patients'!$C$78:$AQ$107,COLUMNS('6. Patients'!$C$9:$G$9),0))</f>
        <v>0</v>
      </c>
      <c r="BV112" s="51">
        <f>-MIN(SUMPRODUCT(--($E$9:$E$28&lt;=BV$33),--($B$9:$B$28=$J$97),--($F$9:$F$28&gt;=BV$33),--($C$9:$C$28=$AW112),$H$9:$H$28,AI$9:AI$28),VLOOKUP($AW112,'6. Patients'!$C$78:$AQ$107,COLUMNS('6. Patients'!$C$9:$G$9),0))</f>
        <v>0</v>
      </c>
      <c r="BW112" s="51">
        <f>-MIN(SUMPRODUCT(--($E$9:$E$28&lt;=BW$33),--($B$9:$B$28=$J$97),--($F$9:$F$28&gt;=BW$33),--($C$9:$C$28=$AW112),$H$9:$H$28,AJ$9:AJ$28),VLOOKUP($AW112,'6. Patients'!$C$78:$AQ$107,COLUMNS('6. Patients'!$C$9:$G$9),0))</f>
        <v>0</v>
      </c>
      <c r="BX112" s="51">
        <f>-MIN(SUMPRODUCT(--($E$9:$E$28&lt;=BX$33),--($B$9:$B$28=$J$97),--($F$9:$F$28&gt;=BX$33),--($C$9:$C$28=$AW112),$H$9:$H$28,AK$9:AK$28),VLOOKUP($AW112,'6. Patients'!$C$78:$AQ$107,COLUMNS('6. Patients'!$C$9:$G$9),0))</f>
        <v>0</v>
      </c>
      <c r="BY112" s="51">
        <f>-MIN(SUMPRODUCT(--($E$9:$E$28&lt;=BY$33),--($B$9:$B$28=$J$97),--($F$9:$F$28&gt;=BY$33),--($C$9:$C$28=$AW112),$H$9:$H$28,AL$9:AL$28),VLOOKUP($AW112,'6. Patients'!$C$78:$AQ$107,COLUMNS('6. Patients'!$C$9:$G$9),0))</f>
        <v>0</v>
      </c>
      <c r="BZ112" s="51">
        <f>-MIN(SUMPRODUCT(--($E$9:$E$28&lt;=BZ$33),--($B$9:$B$28=$J$97),--($F$9:$F$28&gt;=BZ$33),--($C$9:$C$28=$AW112),$H$9:$H$28,AM$9:AM$28),VLOOKUP($AW112,'6. Patients'!$C$78:$AQ$107,COLUMNS('6. Patients'!$C$9:$G$9),0))</f>
        <v>0</v>
      </c>
      <c r="CA112" s="51">
        <f>-MIN(SUMPRODUCT(--($E$9:$E$28&lt;=CA$33),--($B$9:$B$28=$J$97),--($F$9:$F$28&gt;=CA$33),--($C$9:$C$28=$AW112),$H$9:$H$28,AN$9:AN$28),VLOOKUP($AW112,'6. Patients'!$C$78:$AQ$107,COLUMNS('6. Patients'!$C$9:$G$9),0))</f>
        <v>0</v>
      </c>
      <c r="CB112" s="51">
        <f>-MIN(SUMPRODUCT(--($E$9:$E$28&lt;=CB$33),--($B$9:$B$28=$J$97),--($F$9:$F$28&gt;=CB$33),--($C$9:$C$28=$AW112),$H$9:$H$28,AO$9:AO$28),VLOOKUP($AW112,'6. Patients'!$C$78:$AQ$107,COLUMNS('6. Patients'!$C$9:$G$9),0))</f>
        <v>0</v>
      </c>
      <c r="CC112" s="51">
        <f>-MIN(SUMPRODUCT(--($E$9:$E$28&lt;=CC$33),--($B$9:$B$28=$J$97),--($F$9:$F$28&gt;=CC$33),--($C$9:$C$28=$AW112),$H$9:$H$28,AP$9:AP$28),VLOOKUP($AW112,'6. Patients'!$C$78:$AQ$107,COLUMNS('6. Patients'!$C$9:$G$9),0))</f>
        <v>0</v>
      </c>
      <c r="CD112" s="51">
        <f>-MIN(SUMPRODUCT(--($E$9:$E$28&lt;=CD$33),--($B$9:$B$28=$J$97),--($F$9:$F$28&gt;=CD$33),--($C$9:$C$28=$AW112),$H$9:$H$28,AQ$9:AQ$28),VLOOKUP($AW112,'6. Patients'!$C$78:$AQ$107,COLUMNS('6. Patients'!$C$9:$G$9),0))</f>
        <v>0</v>
      </c>
      <c r="CE112" s="51">
        <f>-MIN(SUMPRODUCT(--($E$9:$E$28&lt;=CE$33),--($B$9:$B$28=$J$97),--($F$9:$F$28&gt;=CE$33),--($C$9:$C$28=$AW112),$H$9:$H$28,AR$9:AR$28),VLOOKUP($AW112,'6. Patients'!$C$78:$AQ$107,COLUMNS('6. Patients'!$C$9:$G$9),0))</f>
        <v>0</v>
      </c>
      <c r="CF112" s="51">
        <f>-MIN(SUMPRODUCT(--($E$9:$E$28&lt;=CF$33),--($B$9:$B$28=$J$97),--($F$9:$F$28&gt;=CF$33),--($C$9:$C$28=$AW112),$H$9:$H$28,AS$9:AS$28),VLOOKUP($AW112,'6. Patients'!$C$78:$AQ$107,COLUMNS('6. Patients'!$C$9:$G$9),0))</f>
        <v>0</v>
      </c>
      <c r="CG112" s="51">
        <f>-MIN(SUMPRODUCT(--($E$9:$E$28&lt;=CG$33),--($B$9:$B$28=$J$97),--($F$9:$F$28&gt;=CG$33),--($C$9:$C$28=$AW112),$H$9:$H$28,AT$9:AT$28),VLOOKUP($AW112,'6. Patients'!$C$78:$AQ$107,COLUMNS('6. Patients'!$C$9:$G$9),0))</f>
        <v>0</v>
      </c>
      <c r="CI112" s="5" t="str">
        <f t="shared" si="162"/>
        <v/>
      </c>
      <c r="CJ112" s="51">
        <f t="shared" si="163"/>
        <v>0</v>
      </c>
      <c r="CK112" s="51">
        <f t="shared" si="164"/>
        <v>0</v>
      </c>
      <c r="CL112" s="51">
        <f t="shared" si="165"/>
        <v>0</v>
      </c>
      <c r="CM112" s="51">
        <f t="shared" si="166"/>
        <v>0</v>
      </c>
      <c r="CN112" s="51">
        <f t="shared" si="167"/>
        <v>0</v>
      </c>
      <c r="CO112" s="51">
        <f t="shared" si="168"/>
        <v>0</v>
      </c>
      <c r="CP112" s="51">
        <f t="shared" si="169"/>
        <v>0</v>
      </c>
      <c r="CQ112" s="51">
        <f t="shared" si="170"/>
        <v>0</v>
      </c>
      <c r="CR112" s="51">
        <f t="shared" si="171"/>
        <v>0</v>
      </c>
      <c r="CS112" s="51">
        <f t="shared" si="172"/>
        <v>0</v>
      </c>
      <c r="CT112" s="51">
        <f t="shared" si="173"/>
        <v>0</v>
      </c>
      <c r="CU112" s="51">
        <f t="shared" si="174"/>
        <v>0</v>
      </c>
      <c r="CV112" s="51">
        <f t="shared" si="175"/>
        <v>0</v>
      </c>
      <c r="CW112" s="51">
        <f t="shared" si="176"/>
        <v>0</v>
      </c>
      <c r="CX112" s="51">
        <f t="shared" si="177"/>
        <v>0</v>
      </c>
      <c r="CY112" s="51">
        <f t="shared" si="178"/>
        <v>0</v>
      </c>
      <c r="CZ112" s="51">
        <f t="shared" si="179"/>
        <v>0</v>
      </c>
      <c r="DA112" s="51">
        <f t="shared" si="180"/>
        <v>0</v>
      </c>
      <c r="DB112" s="51">
        <f t="shared" si="181"/>
        <v>0</v>
      </c>
      <c r="DC112" s="51">
        <f t="shared" si="182"/>
        <v>0</v>
      </c>
      <c r="DD112" s="51">
        <f t="shared" si="183"/>
        <v>0</v>
      </c>
      <c r="DE112" s="51">
        <f t="shared" si="184"/>
        <v>0</v>
      </c>
      <c r="DF112" s="51">
        <f t="shared" si="185"/>
        <v>0</v>
      </c>
      <c r="DG112" s="51">
        <f t="shared" si="186"/>
        <v>0</v>
      </c>
      <c r="DH112" s="51">
        <f t="shared" si="187"/>
        <v>0</v>
      </c>
      <c r="DI112" s="51">
        <f t="shared" si="188"/>
        <v>0</v>
      </c>
      <c r="DJ112" s="51">
        <f t="shared" si="189"/>
        <v>0</v>
      </c>
      <c r="DK112" s="51">
        <f t="shared" si="190"/>
        <v>0</v>
      </c>
      <c r="DL112" s="51">
        <f t="shared" si="191"/>
        <v>0</v>
      </c>
      <c r="DM112" s="51">
        <f t="shared" si="192"/>
        <v>0</v>
      </c>
      <c r="DN112" s="51">
        <f t="shared" si="193"/>
        <v>0</v>
      </c>
      <c r="DO112" s="51">
        <f t="shared" si="194"/>
        <v>0</v>
      </c>
      <c r="DP112" s="51">
        <f t="shared" si="195"/>
        <v>0</v>
      </c>
      <c r="DQ112" s="51">
        <f t="shared" si="196"/>
        <v>0</v>
      </c>
      <c r="DR112" s="51">
        <f t="shared" si="197"/>
        <v>0</v>
      </c>
      <c r="DS112" s="51">
        <f t="shared" si="198"/>
        <v>0</v>
      </c>
    </row>
    <row r="113" spans="10:123" x14ac:dyDescent="0.3">
      <c r="J113" s="5" t="str">
        <f>'6. Patients'!C93</f>
        <v/>
      </c>
      <c r="K113" s="5"/>
      <c r="L113" s="99">
        <f t="shared" si="199"/>
        <v>0</v>
      </c>
      <c r="M113" s="99">
        <f t="shared" si="200"/>
        <v>0</v>
      </c>
      <c r="N113" s="99">
        <f t="shared" si="201"/>
        <v>0</v>
      </c>
      <c r="O113" s="99">
        <f t="shared" si="202"/>
        <v>0</v>
      </c>
      <c r="P113" s="99">
        <f t="shared" si="203"/>
        <v>0</v>
      </c>
      <c r="Q113" s="99">
        <f t="shared" si="204"/>
        <v>0</v>
      </c>
      <c r="R113" s="99">
        <f t="shared" si="205"/>
        <v>0</v>
      </c>
      <c r="S113" s="99">
        <f t="shared" si="206"/>
        <v>0</v>
      </c>
      <c r="T113" s="99">
        <f t="shared" si="207"/>
        <v>0</v>
      </c>
      <c r="U113" s="99">
        <f t="shared" si="208"/>
        <v>0</v>
      </c>
      <c r="V113" s="99">
        <f t="shared" si="209"/>
        <v>0</v>
      </c>
      <c r="W113" s="99">
        <f t="shared" si="210"/>
        <v>0</v>
      </c>
      <c r="X113" s="99">
        <f t="shared" si="211"/>
        <v>0</v>
      </c>
      <c r="Y113" s="99">
        <f t="shared" si="212"/>
        <v>0</v>
      </c>
      <c r="Z113" s="99">
        <f t="shared" si="213"/>
        <v>0</v>
      </c>
      <c r="AA113" s="99">
        <f t="shared" si="214"/>
        <v>0</v>
      </c>
      <c r="AB113" s="99">
        <f t="shared" si="215"/>
        <v>0</v>
      </c>
      <c r="AC113" s="99">
        <f t="shared" si="216"/>
        <v>0</v>
      </c>
      <c r="AD113" s="99">
        <f t="shared" si="217"/>
        <v>0</v>
      </c>
      <c r="AE113" s="99">
        <f t="shared" si="218"/>
        <v>0</v>
      </c>
      <c r="AF113" s="99">
        <f t="shared" si="219"/>
        <v>0</v>
      </c>
      <c r="AG113" s="99">
        <f t="shared" si="220"/>
        <v>0</v>
      </c>
      <c r="AH113" s="99">
        <f t="shared" si="221"/>
        <v>0</v>
      </c>
      <c r="AI113" s="99">
        <f t="shared" si="222"/>
        <v>0</v>
      </c>
      <c r="AJ113" s="99">
        <f t="shared" si="223"/>
        <v>0</v>
      </c>
      <c r="AK113" s="99">
        <f t="shared" si="224"/>
        <v>0</v>
      </c>
      <c r="AL113" s="99">
        <f t="shared" si="225"/>
        <v>0</v>
      </c>
      <c r="AM113" s="99">
        <f t="shared" si="226"/>
        <v>0</v>
      </c>
      <c r="AN113" s="99">
        <f t="shared" si="227"/>
        <v>0</v>
      </c>
      <c r="AO113" s="99">
        <f t="shared" si="228"/>
        <v>0</v>
      </c>
      <c r="AP113" s="99">
        <f t="shared" si="229"/>
        <v>0</v>
      </c>
      <c r="AQ113" s="99">
        <f t="shared" si="230"/>
        <v>0</v>
      </c>
      <c r="AR113" s="99">
        <f t="shared" si="231"/>
        <v>0</v>
      </c>
      <c r="AS113" s="99">
        <f t="shared" si="232"/>
        <v>0</v>
      </c>
      <c r="AT113" s="99">
        <f t="shared" si="233"/>
        <v>0</v>
      </c>
      <c r="AU113" s="99">
        <f t="shared" si="234"/>
        <v>0</v>
      </c>
      <c r="AW113" s="5" t="str">
        <f t="shared" si="161"/>
        <v/>
      </c>
      <c r="AX113" s="51">
        <f>-MIN(SUMPRODUCT(--($E$9:$E$28&lt;=AX$33),--($B$9:$B$28=$J$97),--($F$9:$F$28&gt;=AX$33),--($C$9:$C$28=$AW113),$H$9:$H$28,K$9:K$28),VLOOKUP($AW113,'6. Patients'!$C$78:$AQ$107,COLUMNS('6. Patients'!$C$9:$G$9),0))</f>
        <v>0</v>
      </c>
      <c r="AY113" s="51">
        <f>-MIN(SUMPRODUCT(--($E$9:$E$28&lt;=AY$33),--($B$9:$B$28=$J$97),--($F$9:$F$28&gt;=AY$33),--($C$9:$C$28=$AW113),$H$9:$H$28,L$9:L$28),VLOOKUP($AW113,'6. Patients'!$C$78:$AQ$107,COLUMNS('6. Patients'!$C$9:$G$9),0))</f>
        <v>0</v>
      </c>
      <c r="AZ113" s="51">
        <f>-MIN(SUMPRODUCT(--($E$9:$E$28&lt;=AZ$33),--($B$9:$B$28=$J$97),--($F$9:$F$28&gt;=AZ$33),--($C$9:$C$28=$AW113),$H$9:$H$28,M$9:M$28),VLOOKUP($AW113,'6. Patients'!$C$78:$AQ$107,COLUMNS('6. Patients'!$C$9:$G$9),0))</f>
        <v>0</v>
      </c>
      <c r="BA113" s="51">
        <f>-MIN(SUMPRODUCT(--($E$9:$E$28&lt;=BA$33),--($B$9:$B$28=$J$97),--($F$9:$F$28&gt;=BA$33),--($C$9:$C$28=$AW113),$H$9:$H$28,N$9:N$28),VLOOKUP($AW113,'6. Patients'!$C$78:$AQ$107,COLUMNS('6. Patients'!$C$9:$G$9),0))</f>
        <v>0</v>
      </c>
      <c r="BB113" s="51">
        <f>-MIN(SUMPRODUCT(--($E$9:$E$28&lt;=BB$33),--($B$9:$B$28=$J$97),--($F$9:$F$28&gt;=BB$33),--($C$9:$C$28=$AW113),$H$9:$H$28,O$9:O$28),VLOOKUP($AW113,'6. Patients'!$C$78:$AQ$107,COLUMNS('6. Patients'!$C$9:$G$9),0))</f>
        <v>0</v>
      </c>
      <c r="BC113" s="51">
        <f>-MIN(SUMPRODUCT(--($E$9:$E$28&lt;=BC$33),--($B$9:$B$28=$J$97),--($F$9:$F$28&gt;=BC$33),--($C$9:$C$28=$AW113),$H$9:$H$28,P$9:P$28),VLOOKUP($AW113,'6. Patients'!$C$78:$AQ$107,COLUMNS('6. Patients'!$C$9:$G$9),0))</f>
        <v>0</v>
      </c>
      <c r="BD113" s="51">
        <f>-MIN(SUMPRODUCT(--($E$9:$E$28&lt;=BD$33),--($B$9:$B$28=$J$97),--($F$9:$F$28&gt;=BD$33),--($C$9:$C$28=$AW113),$H$9:$H$28,Q$9:Q$28),VLOOKUP($AW113,'6. Patients'!$C$78:$AQ$107,COLUMNS('6. Patients'!$C$9:$G$9),0))</f>
        <v>0</v>
      </c>
      <c r="BE113" s="51">
        <f>-MIN(SUMPRODUCT(--($E$9:$E$28&lt;=BE$33),--($B$9:$B$28=$J$97),--($F$9:$F$28&gt;=BE$33),--($C$9:$C$28=$AW113),$H$9:$H$28,R$9:R$28),VLOOKUP($AW113,'6. Patients'!$C$78:$AQ$107,COLUMNS('6. Patients'!$C$9:$G$9),0))</f>
        <v>0</v>
      </c>
      <c r="BF113" s="51">
        <f>-MIN(SUMPRODUCT(--($E$9:$E$28&lt;=BF$33),--($B$9:$B$28=$J$97),--($F$9:$F$28&gt;=BF$33),--($C$9:$C$28=$AW113),$H$9:$H$28,S$9:S$28),VLOOKUP($AW113,'6. Patients'!$C$78:$AQ$107,COLUMNS('6. Patients'!$C$9:$G$9),0))</f>
        <v>0</v>
      </c>
      <c r="BG113" s="51">
        <f>-MIN(SUMPRODUCT(--($E$9:$E$28&lt;=BG$33),--($B$9:$B$28=$J$97),--($F$9:$F$28&gt;=BG$33),--($C$9:$C$28=$AW113),$H$9:$H$28,T$9:T$28),VLOOKUP($AW113,'6. Patients'!$C$78:$AQ$107,COLUMNS('6. Patients'!$C$9:$G$9),0))</f>
        <v>0</v>
      </c>
      <c r="BH113" s="51">
        <f>-MIN(SUMPRODUCT(--($E$9:$E$28&lt;=BH$33),--($B$9:$B$28=$J$97),--($F$9:$F$28&gt;=BH$33),--($C$9:$C$28=$AW113),$H$9:$H$28,U$9:U$28),VLOOKUP($AW113,'6. Patients'!$C$78:$AQ$107,COLUMNS('6. Patients'!$C$9:$G$9),0))</f>
        <v>0</v>
      </c>
      <c r="BI113" s="51">
        <f>-MIN(SUMPRODUCT(--($E$9:$E$28&lt;=BI$33),--($B$9:$B$28=$J$97),--($F$9:$F$28&gt;=BI$33),--($C$9:$C$28=$AW113),$H$9:$H$28,V$9:V$28),VLOOKUP($AW113,'6. Patients'!$C$78:$AQ$107,COLUMNS('6. Patients'!$C$9:$G$9),0))</f>
        <v>0</v>
      </c>
      <c r="BJ113" s="51">
        <f>-MIN(SUMPRODUCT(--($E$9:$E$28&lt;=BJ$33),--($B$9:$B$28=$J$97),--($F$9:$F$28&gt;=BJ$33),--($C$9:$C$28=$AW113),$H$9:$H$28,W$9:W$28),VLOOKUP($AW113,'6. Patients'!$C$78:$AQ$107,COLUMNS('6. Patients'!$C$9:$G$9),0))</f>
        <v>0</v>
      </c>
      <c r="BK113" s="51">
        <f>-MIN(SUMPRODUCT(--($E$9:$E$28&lt;=BK$33),--($B$9:$B$28=$J$97),--($F$9:$F$28&gt;=BK$33),--($C$9:$C$28=$AW113),$H$9:$H$28,X$9:X$28),VLOOKUP($AW113,'6. Patients'!$C$78:$AQ$107,COLUMNS('6. Patients'!$C$9:$G$9),0))</f>
        <v>0</v>
      </c>
      <c r="BL113" s="51">
        <f>-MIN(SUMPRODUCT(--($E$9:$E$28&lt;=BL$33),--($B$9:$B$28=$J$97),--($F$9:$F$28&gt;=BL$33),--($C$9:$C$28=$AW113),$H$9:$H$28,Y$9:Y$28),VLOOKUP($AW113,'6. Patients'!$C$78:$AQ$107,COLUMNS('6. Patients'!$C$9:$G$9),0))</f>
        <v>0</v>
      </c>
      <c r="BM113" s="51">
        <f>-MIN(SUMPRODUCT(--($E$9:$E$28&lt;=BM$33),--($B$9:$B$28=$J$97),--($F$9:$F$28&gt;=BM$33),--($C$9:$C$28=$AW113),$H$9:$H$28,Z$9:Z$28),VLOOKUP($AW113,'6. Patients'!$C$78:$AQ$107,COLUMNS('6. Patients'!$C$9:$G$9),0))</f>
        <v>0</v>
      </c>
      <c r="BN113" s="51">
        <f>-MIN(SUMPRODUCT(--($E$9:$E$28&lt;=BN$33),--($B$9:$B$28=$J$97),--($F$9:$F$28&gt;=BN$33),--($C$9:$C$28=$AW113),$H$9:$H$28,AA$9:AA$28),VLOOKUP($AW113,'6. Patients'!$C$78:$AQ$107,COLUMNS('6. Patients'!$C$9:$G$9),0))</f>
        <v>0</v>
      </c>
      <c r="BO113" s="51">
        <f>-MIN(SUMPRODUCT(--($E$9:$E$28&lt;=BO$33),--($B$9:$B$28=$J$97),--($F$9:$F$28&gt;=BO$33),--($C$9:$C$28=$AW113),$H$9:$H$28,AB$9:AB$28),VLOOKUP($AW113,'6. Patients'!$C$78:$AQ$107,COLUMNS('6. Patients'!$C$9:$G$9),0))</f>
        <v>0</v>
      </c>
      <c r="BP113" s="51">
        <f>-MIN(SUMPRODUCT(--($E$9:$E$28&lt;=BP$33),--($B$9:$B$28=$J$97),--($F$9:$F$28&gt;=BP$33),--($C$9:$C$28=$AW113),$H$9:$H$28,AC$9:AC$28),VLOOKUP($AW113,'6. Patients'!$C$78:$AQ$107,COLUMNS('6. Patients'!$C$9:$G$9),0))</f>
        <v>0</v>
      </c>
      <c r="BQ113" s="51">
        <f>-MIN(SUMPRODUCT(--($E$9:$E$28&lt;=BQ$33),--($B$9:$B$28=$J$97),--($F$9:$F$28&gt;=BQ$33),--($C$9:$C$28=$AW113),$H$9:$H$28,AD$9:AD$28),VLOOKUP($AW113,'6. Patients'!$C$78:$AQ$107,COLUMNS('6. Patients'!$C$9:$G$9),0))</f>
        <v>0</v>
      </c>
      <c r="BR113" s="51">
        <f>-MIN(SUMPRODUCT(--($E$9:$E$28&lt;=BR$33),--($B$9:$B$28=$J$97),--($F$9:$F$28&gt;=BR$33),--($C$9:$C$28=$AW113),$H$9:$H$28,AE$9:AE$28),VLOOKUP($AW113,'6. Patients'!$C$78:$AQ$107,COLUMNS('6. Patients'!$C$9:$G$9),0))</f>
        <v>0</v>
      </c>
      <c r="BS113" s="51">
        <f>-MIN(SUMPRODUCT(--($E$9:$E$28&lt;=BS$33),--($B$9:$B$28=$J$97),--($F$9:$F$28&gt;=BS$33),--($C$9:$C$28=$AW113),$H$9:$H$28,AF$9:AF$28),VLOOKUP($AW113,'6. Patients'!$C$78:$AQ$107,COLUMNS('6. Patients'!$C$9:$G$9),0))</f>
        <v>0</v>
      </c>
      <c r="BT113" s="51">
        <f>-MIN(SUMPRODUCT(--($E$9:$E$28&lt;=BT$33),--($B$9:$B$28=$J$97),--($F$9:$F$28&gt;=BT$33),--($C$9:$C$28=$AW113),$H$9:$H$28,AG$9:AG$28),VLOOKUP($AW113,'6. Patients'!$C$78:$AQ$107,COLUMNS('6. Patients'!$C$9:$G$9),0))</f>
        <v>0</v>
      </c>
      <c r="BU113" s="51">
        <f>-MIN(SUMPRODUCT(--($E$9:$E$28&lt;=BU$33),--($B$9:$B$28=$J$97),--($F$9:$F$28&gt;=BU$33),--($C$9:$C$28=$AW113),$H$9:$H$28,AH$9:AH$28),VLOOKUP($AW113,'6. Patients'!$C$78:$AQ$107,COLUMNS('6. Patients'!$C$9:$G$9),0))</f>
        <v>0</v>
      </c>
      <c r="BV113" s="51">
        <f>-MIN(SUMPRODUCT(--($E$9:$E$28&lt;=BV$33),--($B$9:$B$28=$J$97),--($F$9:$F$28&gt;=BV$33),--($C$9:$C$28=$AW113),$H$9:$H$28,AI$9:AI$28),VLOOKUP($AW113,'6. Patients'!$C$78:$AQ$107,COLUMNS('6. Patients'!$C$9:$G$9),0))</f>
        <v>0</v>
      </c>
      <c r="BW113" s="51">
        <f>-MIN(SUMPRODUCT(--($E$9:$E$28&lt;=BW$33),--($B$9:$B$28=$J$97),--($F$9:$F$28&gt;=BW$33),--($C$9:$C$28=$AW113),$H$9:$H$28,AJ$9:AJ$28),VLOOKUP($AW113,'6. Patients'!$C$78:$AQ$107,COLUMNS('6. Patients'!$C$9:$G$9),0))</f>
        <v>0</v>
      </c>
      <c r="BX113" s="51">
        <f>-MIN(SUMPRODUCT(--($E$9:$E$28&lt;=BX$33),--($B$9:$B$28=$J$97),--($F$9:$F$28&gt;=BX$33),--($C$9:$C$28=$AW113),$H$9:$H$28,AK$9:AK$28),VLOOKUP($AW113,'6. Patients'!$C$78:$AQ$107,COLUMNS('6. Patients'!$C$9:$G$9),0))</f>
        <v>0</v>
      </c>
      <c r="BY113" s="51">
        <f>-MIN(SUMPRODUCT(--($E$9:$E$28&lt;=BY$33),--($B$9:$B$28=$J$97),--($F$9:$F$28&gt;=BY$33),--($C$9:$C$28=$AW113),$H$9:$H$28,AL$9:AL$28),VLOOKUP($AW113,'6. Patients'!$C$78:$AQ$107,COLUMNS('6. Patients'!$C$9:$G$9),0))</f>
        <v>0</v>
      </c>
      <c r="BZ113" s="51">
        <f>-MIN(SUMPRODUCT(--($E$9:$E$28&lt;=BZ$33),--($B$9:$B$28=$J$97),--($F$9:$F$28&gt;=BZ$33),--($C$9:$C$28=$AW113),$H$9:$H$28,AM$9:AM$28),VLOOKUP($AW113,'6. Patients'!$C$78:$AQ$107,COLUMNS('6. Patients'!$C$9:$G$9),0))</f>
        <v>0</v>
      </c>
      <c r="CA113" s="51">
        <f>-MIN(SUMPRODUCT(--($E$9:$E$28&lt;=CA$33),--($B$9:$B$28=$J$97),--($F$9:$F$28&gt;=CA$33),--($C$9:$C$28=$AW113),$H$9:$H$28,AN$9:AN$28),VLOOKUP($AW113,'6. Patients'!$C$78:$AQ$107,COLUMNS('6. Patients'!$C$9:$G$9),0))</f>
        <v>0</v>
      </c>
      <c r="CB113" s="51">
        <f>-MIN(SUMPRODUCT(--($E$9:$E$28&lt;=CB$33),--($B$9:$B$28=$J$97),--($F$9:$F$28&gt;=CB$33),--($C$9:$C$28=$AW113),$H$9:$H$28,AO$9:AO$28),VLOOKUP($AW113,'6. Patients'!$C$78:$AQ$107,COLUMNS('6. Patients'!$C$9:$G$9),0))</f>
        <v>0</v>
      </c>
      <c r="CC113" s="51">
        <f>-MIN(SUMPRODUCT(--($E$9:$E$28&lt;=CC$33),--($B$9:$B$28=$J$97),--($F$9:$F$28&gt;=CC$33),--($C$9:$C$28=$AW113),$H$9:$H$28,AP$9:AP$28),VLOOKUP($AW113,'6. Patients'!$C$78:$AQ$107,COLUMNS('6. Patients'!$C$9:$G$9),0))</f>
        <v>0</v>
      </c>
      <c r="CD113" s="51">
        <f>-MIN(SUMPRODUCT(--($E$9:$E$28&lt;=CD$33),--($B$9:$B$28=$J$97),--($F$9:$F$28&gt;=CD$33),--($C$9:$C$28=$AW113),$H$9:$H$28,AQ$9:AQ$28),VLOOKUP($AW113,'6. Patients'!$C$78:$AQ$107,COLUMNS('6. Patients'!$C$9:$G$9),0))</f>
        <v>0</v>
      </c>
      <c r="CE113" s="51">
        <f>-MIN(SUMPRODUCT(--($E$9:$E$28&lt;=CE$33),--($B$9:$B$28=$J$97),--($F$9:$F$28&gt;=CE$33),--($C$9:$C$28=$AW113),$H$9:$H$28,AR$9:AR$28),VLOOKUP($AW113,'6. Patients'!$C$78:$AQ$107,COLUMNS('6. Patients'!$C$9:$G$9),0))</f>
        <v>0</v>
      </c>
      <c r="CF113" s="51">
        <f>-MIN(SUMPRODUCT(--($E$9:$E$28&lt;=CF$33),--($B$9:$B$28=$J$97),--($F$9:$F$28&gt;=CF$33),--($C$9:$C$28=$AW113),$H$9:$H$28,AS$9:AS$28),VLOOKUP($AW113,'6. Patients'!$C$78:$AQ$107,COLUMNS('6. Patients'!$C$9:$G$9),0))</f>
        <v>0</v>
      </c>
      <c r="CG113" s="51">
        <f>-MIN(SUMPRODUCT(--($E$9:$E$28&lt;=CG$33),--($B$9:$B$28=$J$97),--($F$9:$F$28&gt;=CG$33),--($C$9:$C$28=$AW113),$H$9:$H$28,AT$9:AT$28),VLOOKUP($AW113,'6. Patients'!$C$78:$AQ$107,COLUMNS('6. Patients'!$C$9:$G$9),0))</f>
        <v>0</v>
      </c>
      <c r="CI113" s="5" t="str">
        <f t="shared" si="162"/>
        <v/>
      </c>
      <c r="CJ113" s="51">
        <f t="shared" si="163"/>
        <v>0</v>
      </c>
      <c r="CK113" s="51">
        <f t="shared" si="164"/>
        <v>0</v>
      </c>
      <c r="CL113" s="51">
        <f t="shared" si="165"/>
        <v>0</v>
      </c>
      <c r="CM113" s="51">
        <f t="shared" si="166"/>
        <v>0</v>
      </c>
      <c r="CN113" s="51">
        <f t="shared" si="167"/>
        <v>0</v>
      </c>
      <c r="CO113" s="51">
        <f t="shared" si="168"/>
        <v>0</v>
      </c>
      <c r="CP113" s="51">
        <f t="shared" si="169"/>
        <v>0</v>
      </c>
      <c r="CQ113" s="51">
        <f t="shared" si="170"/>
        <v>0</v>
      </c>
      <c r="CR113" s="51">
        <f t="shared" si="171"/>
        <v>0</v>
      </c>
      <c r="CS113" s="51">
        <f t="shared" si="172"/>
        <v>0</v>
      </c>
      <c r="CT113" s="51">
        <f t="shared" si="173"/>
        <v>0</v>
      </c>
      <c r="CU113" s="51">
        <f t="shared" si="174"/>
        <v>0</v>
      </c>
      <c r="CV113" s="51">
        <f t="shared" si="175"/>
        <v>0</v>
      </c>
      <c r="CW113" s="51">
        <f t="shared" si="176"/>
        <v>0</v>
      </c>
      <c r="CX113" s="51">
        <f t="shared" si="177"/>
        <v>0</v>
      </c>
      <c r="CY113" s="51">
        <f t="shared" si="178"/>
        <v>0</v>
      </c>
      <c r="CZ113" s="51">
        <f t="shared" si="179"/>
        <v>0</v>
      </c>
      <c r="DA113" s="51">
        <f t="shared" si="180"/>
        <v>0</v>
      </c>
      <c r="DB113" s="51">
        <f t="shared" si="181"/>
        <v>0</v>
      </c>
      <c r="DC113" s="51">
        <f t="shared" si="182"/>
        <v>0</v>
      </c>
      <c r="DD113" s="51">
        <f t="shared" si="183"/>
        <v>0</v>
      </c>
      <c r="DE113" s="51">
        <f t="shared" si="184"/>
        <v>0</v>
      </c>
      <c r="DF113" s="51">
        <f t="shared" si="185"/>
        <v>0</v>
      </c>
      <c r="DG113" s="51">
        <f t="shared" si="186"/>
        <v>0</v>
      </c>
      <c r="DH113" s="51">
        <f t="shared" si="187"/>
        <v>0</v>
      </c>
      <c r="DI113" s="51">
        <f t="shared" si="188"/>
        <v>0</v>
      </c>
      <c r="DJ113" s="51">
        <f t="shared" si="189"/>
        <v>0</v>
      </c>
      <c r="DK113" s="51">
        <f t="shared" si="190"/>
        <v>0</v>
      </c>
      <c r="DL113" s="51">
        <f t="shared" si="191"/>
        <v>0</v>
      </c>
      <c r="DM113" s="51">
        <f t="shared" si="192"/>
        <v>0</v>
      </c>
      <c r="DN113" s="51">
        <f t="shared" si="193"/>
        <v>0</v>
      </c>
      <c r="DO113" s="51">
        <f t="shared" si="194"/>
        <v>0</v>
      </c>
      <c r="DP113" s="51">
        <f t="shared" si="195"/>
        <v>0</v>
      </c>
      <c r="DQ113" s="51">
        <f t="shared" si="196"/>
        <v>0</v>
      </c>
      <c r="DR113" s="51">
        <f t="shared" si="197"/>
        <v>0</v>
      </c>
      <c r="DS113" s="51">
        <f t="shared" si="198"/>
        <v>0</v>
      </c>
    </row>
    <row r="114" spans="10:123" x14ac:dyDescent="0.3">
      <c r="J114" s="5" t="str">
        <f>'6. Patients'!C94</f>
        <v/>
      </c>
      <c r="K114" s="5"/>
      <c r="L114" s="99">
        <f t="shared" si="199"/>
        <v>0</v>
      </c>
      <c r="M114" s="99">
        <f t="shared" si="200"/>
        <v>0</v>
      </c>
      <c r="N114" s="99">
        <f t="shared" si="201"/>
        <v>0</v>
      </c>
      <c r="O114" s="99">
        <f t="shared" si="202"/>
        <v>0</v>
      </c>
      <c r="P114" s="99">
        <f t="shared" si="203"/>
        <v>0</v>
      </c>
      <c r="Q114" s="99">
        <f t="shared" si="204"/>
        <v>0</v>
      </c>
      <c r="R114" s="99">
        <f t="shared" si="205"/>
        <v>0</v>
      </c>
      <c r="S114" s="99">
        <f t="shared" si="206"/>
        <v>0</v>
      </c>
      <c r="T114" s="99">
        <f t="shared" si="207"/>
        <v>0</v>
      </c>
      <c r="U114" s="99">
        <f t="shared" si="208"/>
        <v>0</v>
      </c>
      <c r="V114" s="99">
        <f t="shared" si="209"/>
        <v>0</v>
      </c>
      <c r="W114" s="99">
        <f t="shared" si="210"/>
        <v>0</v>
      </c>
      <c r="X114" s="99">
        <f t="shared" si="211"/>
        <v>0</v>
      </c>
      <c r="Y114" s="99">
        <f t="shared" si="212"/>
        <v>0</v>
      </c>
      <c r="Z114" s="99">
        <f t="shared" si="213"/>
        <v>0</v>
      </c>
      <c r="AA114" s="99">
        <f t="shared" si="214"/>
        <v>0</v>
      </c>
      <c r="AB114" s="99">
        <f t="shared" si="215"/>
        <v>0</v>
      </c>
      <c r="AC114" s="99">
        <f t="shared" si="216"/>
        <v>0</v>
      </c>
      <c r="AD114" s="99">
        <f t="shared" si="217"/>
        <v>0</v>
      </c>
      <c r="AE114" s="99">
        <f t="shared" si="218"/>
        <v>0</v>
      </c>
      <c r="AF114" s="99">
        <f t="shared" si="219"/>
        <v>0</v>
      </c>
      <c r="AG114" s="99">
        <f t="shared" si="220"/>
        <v>0</v>
      </c>
      <c r="AH114" s="99">
        <f t="shared" si="221"/>
        <v>0</v>
      </c>
      <c r="AI114" s="99">
        <f t="shared" si="222"/>
        <v>0</v>
      </c>
      <c r="AJ114" s="99">
        <f t="shared" si="223"/>
        <v>0</v>
      </c>
      <c r="AK114" s="99">
        <f t="shared" si="224"/>
        <v>0</v>
      </c>
      <c r="AL114" s="99">
        <f t="shared" si="225"/>
        <v>0</v>
      </c>
      <c r="AM114" s="99">
        <f t="shared" si="226"/>
        <v>0</v>
      </c>
      <c r="AN114" s="99">
        <f t="shared" si="227"/>
        <v>0</v>
      </c>
      <c r="AO114" s="99">
        <f t="shared" si="228"/>
        <v>0</v>
      </c>
      <c r="AP114" s="99">
        <f t="shared" si="229"/>
        <v>0</v>
      </c>
      <c r="AQ114" s="99">
        <f t="shared" si="230"/>
        <v>0</v>
      </c>
      <c r="AR114" s="99">
        <f t="shared" si="231"/>
        <v>0</v>
      </c>
      <c r="AS114" s="99">
        <f t="shared" si="232"/>
        <v>0</v>
      </c>
      <c r="AT114" s="99">
        <f t="shared" si="233"/>
        <v>0</v>
      </c>
      <c r="AU114" s="99">
        <f t="shared" si="234"/>
        <v>0</v>
      </c>
      <c r="AW114" s="5" t="str">
        <f t="shared" si="161"/>
        <v/>
      </c>
      <c r="AX114" s="51">
        <f>-MIN(SUMPRODUCT(--($E$9:$E$28&lt;=AX$33),--($B$9:$B$28=$J$97),--($F$9:$F$28&gt;=AX$33),--($C$9:$C$28=$AW114),$H$9:$H$28,K$9:K$28),VLOOKUP($AW114,'6. Patients'!$C$78:$AQ$107,COLUMNS('6. Patients'!$C$9:$G$9),0))</f>
        <v>0</v>
      </c>
      <c r="AY114" s="51">
        <f>-MIN(SUMPRODUCT(--($E$9:$E$28&lt;=AY$33),--($B$9:$B$28=$J$97),--($F$9:$F$28&gt;=AY$33),--($C$9:$C$28=$AW114),$H$9:$H$28,L$9:L$28),VLOOKUP($AW114,'6. Patients'!$C$78:$AQ$107,COLUMNS('6. Patients'!$C$9:$G$9),0))</f>
        <v>0</v>
      </c>
      <c r="AZ114" s="51">
        <f>-MIN(SUMPRODUCT(--($E$9:$E$28&lt;=AZ$33),--($B$9:$B$28=$J$97),--($F$9:$F$28&gt;=AZ$33),--($C$9:$C$28=$AW114),$H$9:$H$28,M$9:M$28),VLOOKUP($AW114,'6. Patients'!$C$78:$AQ$107,COLUMNS('6. Patients'!$C$9:$G$9),0))</f>
        <v>0</v>
      </c>
      <c r="BA114" s="51">
        <f>-MIN(SUMPRODUCT(--($E$9:$E$28&lt;=BA$33),--($B$9:$B$28=$J$97),--($F$9:$F$28&gt;=BA$33),--($C$9:$C$28=$AW114),$H$9:$H$28,N$9:N$28),VLOOKUP($AW114,'6. Patients'!$C$78:$AQ$107,COLUMNS('6. Patients'!$C$9:$G$9),0))</f>
        <v>0</v>
      </c>
      <c r="BB114" s="51">
        <f>-MIN(SUMPRODUCT(--($E$9:$E$28&lt;=BB$33),--($B$9:$B$28=$J$97),--($F$9:$F$28&gt;=BB$33),--($C$9:$C$28=$AW114),$H$9:$H$28,O$9:O$28),VLOOKUP($AW114,'6. Patients'!$C$78:$AQ$107,COLUMNS('6. Patients'!$C$9:$G$9),0))</f>
        <v>0</v>
      </c>
      <c r="BC114" s="51">
        <f>-MIN(SUMPRODUCT(--($E$9:$E$28&lt;=BC$33),--($B$9:$B$28=$J$97),--($F$9:$F$28&gt;=BC$33),--($C$9:$C$28=$AW114),$H$9:$H$28,P$9:P$28),VLOOKUP($AW114,'6. Patients'!$C$78:$AQ$107,COLUMNS('6. Patients'!$C$9:$G$9),0))</f>
        <v>0</v>
      </c>
      <c r="BD114" s="51">
        <f>-MIN(SUMPRODUCT(--($E$9:$E$28&lt;=BD$33),--($B$9:$B$28=$J$97),--($F$9:$F$28&gt;=BD$33),--($C$9:$C$28=$AW114),$H$9:$H$28,Q$9:Q$28),VLOOKUP($AW114,'6. Patients'!$C$78:$AQ$107,COLUMNS('6. Patients'!$C$9:$G$9),0))</f>
        <v>0</v>
      </c>
      <c r="BE114" s="51">
        <f>-MIN(SUMPRODUCT(--($E$9:$E$28&lt;=BE$33),--($B$9:$B$28=$J$97),--($F$9:$F$28&gt;=BE$33),--($C$9:$C$28=$AW114),$H$9:$H$28,R$9:R$28),VLOOKUP($AW114,'6. Patients'!$C$78:$AQ$107,COLUMNS('6. Patients'!$C$9:$G$9),0))</f>
        <v>0</v>
      </c>
      <c r="BF114" s="51">
        <f>-MIN(SUMPRODUCT(--($E$9:$E$28&lt;=BF$33),--($B$9:$B$28=$J$97),--($F$9:$F$28&gt;=BF$33),--($C$9:$C$28=$AW114),$H$9:$H$28,S$9:S$28),VLOOKUP($AW114,'6. Patients'!$C$78:$AQ$107,COLUMNS('6. Patients'!$C$9:$G$9),0))</f>
        <v>0</v>
      </c>
      <c r="BG114" s="51">
        <f>-MIN(SUMPRODUCT(--($E$9:$E$28&lt;=BG$33),--($B$9:$B$28=$J$97),--($F$9:$F$28&gt;=BG$33),--($C$9:$C$28=$AW114),$H$9:$H$28,T$9:T$28),VLOOKUP($AW114,'6. Patients'!$C$78:$AQ$107,COLUMNS('6. Patients'!$C$9:$G$9),0))</f>
        <v>0</v>
      </c>
      <c r="BH114" s="51">
        <f>-MIN(SUMPRODUCT(--($E$9:$E$28&lt;=BH$33),--($B$9:$B$28=$J$97),--($F$9:$F$28&gt;=BH$33),--($C$9:$C$28=$AW114),$H$9:$H$28,U$9:U$28),VLOOKUP($AW114,'6. Patients'!$C$78:$AQ$107,COLUMNS('6. Patients'!$C$9:$G$9),0))</f>
        <v>0</v>
      </c>
      <c r="BI114" s="51">
        <f>-MIN(SUMPRODUCT(--($E$9:$E$28&lt;=BI$33),--($B$9:$B$28=$J$97),--($F$9:$F$28&gt;=BI$33),--($C$9:$C$28=$AW114),$H$9:$H$28,V$9:V$28),VLOOKUP($AW114,'6. Patients'!$C$78:$AQ$107,COLUMNS('6. Patients'!$C$9:$G$9),0))</f>
        <v>0</v>
      </c>
      <c r="BJ114" s="51">
        <f>-MIN(SUMPRODUCT(--($E$9:$E$28&lt;=BJ$33),--($B$9:$B$28=$J$97),--($F$9:$F$28&gt;=BJ$33),--($C$9:$C$28=$AW114),$H$9:$H$28,W$9:W$28),VLOOKUP($AW114,'6. Patients'!$C$78:$AQ$107,COLUMNS('6. Patients'!$C$9:$G$9),0))</f>
        <v>0</v>
      </c>
      <c r="BK114" s="51">
        <f>-MIN(SUMPRODUCT(--($E$9:$E$28&lt;=BK$33),--($B$9:$B$28=$J$97),--($F$9:$F$28&gt;=BK$33),--($C$9:$C$28=$AW114),$H$9:$H$28,X$9:X$28),VLOOKUP($AW114,'6. Patients'!$C$78:$AQ$107,COLUMNS('6. Patients'!$C$9:$G$9),0))</f>
        <v>0</v>
      </c>
      <c r="BL114" s="51">
        <f>-MIN(SUMPRODUCT(--($E$9:$E$28&lt;=BL$33),--($B$9:$B$28=$J$97),--($F$9:$F$28&gt;=BL$33),--($C$9:$C$28=$AW114),$H$9:$H$28,Y$9:Y$28),VLOOKUP($AW114,'6. Patients'!$C$78:$AQ$107,COLUMNS('6. Patients'!$C$9:$G$9),0))</f>
        <v>0</v>
      </c>
      <c r="BM114" s="51">
        <f>-MIN(SUMPRODUCT(--($E$9:$E$28&lt;=BM$33),--($B$9:$B$28=$J$97),--($F$9:$F$28&gt;=BM$33),--($C$9:$C$28=$AW114),$H$9:$H$28,Z$9:Z$28),VLOOKUP($AW114,'6. Patients'!$C$78:$AQ$107,COLUMNS('6. Patients'!$C$9:$G$9),0))</f>
        <v>0</v>
      </c>
      <c r="BN114" s="51">
        <f>-MIN(SUMPRODUCT(--($E$9:$E$28&lt;=BN$33),--($B$9:$B$28=$J$97),--($F$9:$F$28&gt;=BN$33),--($C$9:$C$28=$AW114),$H$9:$H$28,AA$9:AA$28),VLOOKUP($AW114,'6. Patients'!$C$78:$AQ$107,COLUMNS('6. Patients'!$C$9:$G$9),0))</f>
        <v>0</v>
      </c>
      <c r="BO114" s="51">
        <f>-MIN(SUMPRODUCT(--($E$9:$E$28&lt;=BO$33),--($B$9:$B$28=$J$97),--($F$9:$F$28&gt;=BO$33),--($C$9:$C$28=$AW114),$H$9:$H$28,AB$9:AB$28),VLOOKUP($AW114,'6. Patients'!$C$78:$AQ$107,COLUMNS('6. Patients'!$C$9:$G$9),0))</f>
        <v>0</v>
      </c>
      <c r="BP114" s="51">
        <f>-MIN(SUMPRODUCT(--($E$9:$E$28&lt;=BP$33),--($B$9:$B$28=$J$97),--($F$9:$F$28&gt;=BP$33),--($C$9:$C$28=$AW114),$H$9:$H$28,AC$9:AC$28),VLOOKUP($AW114,'6. Patients'!$C$78:$AQ$107,COLUMNS('6. Patients'!$C$9:$G$9),0))</f>
        <v>0</v>
      </c>
      <c r="BQ114" s="51">
        <f>-MIN(SUMPRODUCT(--($E$9:$E$28&lt;=BQ$33),--($B$9:$B$28=$J$97),--($F$9:$F$28&gt;=BQ$33),--($C$9:$C$28=$AW114),$H$9:$H$28,AD$9:AD$28),VLOOKUP($AW114,'6. Patients'!$C$78:$AQ$107,COLUMNS('6. Patients'!$C$9:$G$9),0))</f>
        <v>0</v>
      </c>
      <c r="BR114" s="51">
        <f>-MIN(SUMPRODUCT(--($E$9:$E$28&lt;=BR$33),--($B$9:$B$28=$J$97),--($F$9:$F$28&gt;=BR$33),--($C$9:$C$28=$AW114),$H$9:$H$28,AE$9:AE$28),VLOOKUP($AW114,'6. Patients'!$C$78:$AQ$107,COLUMNS('6. Patients'!$C$9:$G$9),0))</f>
        <v>0</v>
      </c>
      <c r="BS114" s="51">
        <f>-MIN(SUMPRODUCT(--($E$9:$E$28&lt;=BS$33),--($B$9:$B$28=$J$97),--($F$9:$F$28&gt;=BS$33),--($C$9:$C$28=$AW114),$H$9:$H$28,AF$9:AF$28),VLOOKUP($AW114,'6. Patients'!$C$78:$AQ$107,COLUMNS('6. Patients'!$C$9:$G$9),0))</f>
        <v>0</v>
      </c>
      <c r="BT114" s="51">
        <f>-MIN(SUMPRODUCT(--($E$9:$E$28&lt;=BT$33),--($B$9:$B$28=$J$97),--($F$9:$F$28&gt;=BT$33),--($C$9:$C$28=$AW114),$H$9:$H$28,AG$9:AG$28),VLOOKUP($AW114,'6. Patients'!$C$78:$AQ$107,COLUMNS('6. Patients'!$C$9:$G$9),0))</f>
        <v>0</v>
      </c>
      <c r="BU114" s="51">
        <f>-MIN(SUMPRODUCT(--($E$9:$E$28&lt;=BU$33),--($B$9:$B$28=$J$97),--($F$9:$F$28&gt;=BU$33),--($C$9:$C$28=$AW114),$H$9:$H$28,AH$9:AH$28),VLOOKUP($AW114,'6. Patients'!$C$78:$AQ$107,COLUMNS('6. Patients'!$C$9:$G$9),0))</f>
        <v>0</v>
      </c>
      <c r="BV114" s="51">
        <f>-MIN(SUMPRODUCT(--($E$9:$E$28&lt;=BV$33),--($B$9:$B$28=$J$97),--($F$9:$F$28&gt;=BV$33),--($C$9:$C$28=$AW114),$H$9:$H$28,AI$9:AI$28),VLOOKUP($AW114,'6. Patients'!$C$78:$AQ$107,COLUMNS('6. Patients'!$C$9:$G$9),0))</f>
        <v>0</v>
      </c>
      <c r="BW114" s="51">
        <f>-MIN(SUMPRODUCT(--($E$9:$E$28&lt;=BW$33),--($B$9:$B$28=$J$97),--($F$9:$F$28&gt;=BW$33),--($C$9:$C$28=$AW114),$H$9:$H$28,AJ$9:AJ$28),VLOOKUP($AW114,'6. Patients'!$C$78:$AQ$107,COLUMNS('6. Patients'!$C$9:$G$9),0))</f>
        <v>0</v>
      </c>
      <c r="BX114" s="51">
        <f>-MIN(SUMPRODUCT(--($E$9:$E$28&lt;=BX$33),--($B$9:$B$28=$J$97),--($F$9:$F$28&gt;=BX$33),--($C$9:$C$28=$AW114),$H$9:$H$28,AK$9:AK$28),VLOOKUP($AW114,'6. Patients'!$C$78:$AQ$107,COLUMNS('6. Patients'!$C$9:$G$9),0))</f>
        <v>0</v>
      </c>
      <c r="BY114" s="51">
        <f>-MIN(SUMPRODUCT(--($E$9:$E$28&lt;=BY$33),--($B$9:$B$28=$J$97),--($F$9:$F$28&gt;=BY$33),--($C$9:$C$28=$AW114),$H$9:$H$28,AL$9:AL$28),VLOOKUP($AW114,'6. Patients'!$C$78:$AQ$107,COLUMNS('6. Patients'!$C$9:$G$9),0))</f>
        <v>0</v>
      </c>
      <c r="BZ114" s="51">
        <f>-MIN(SUMPRODUCT(--($E$9:$E$28&lt;=BZ$33),--($B$9:$B$28=$J$97),--($F$9:$F$28&gt;=BZ$33),--($C$9:$C$28=$AW114),$H$9:$H$28,AM$9:AM$28),VLOOKUP($AW114,'6. Patients'!$C$78:$AQ$107,COLUMNS('6. Patients'!$C$9:$G$9),0))</f>
        <v>0</v>
      </c>
      <c r="CA114" s="51">
        <f>-MIN(SUMPRODUCT(--($E$9:$E$28&lt;=CA$33),--($B$9:$B$28=$J$97),--($F$9:$F$28&gt;=CA$33),--($C$9:$C$28=$AW114),$H$9:$H$28,AN$9:AN$28),VLOOKUP($AW114,'6. Patients'!$C$78:$AQ$107,COLUMNS('6. Patients'!$C$9:$G$9),0))</f>
        <v>0</v>
      </c>
      <c r="CB114" s="51">
        <f>-MIN(SUMPRODUCT(--($E$9:$E$28&lt;=CB$33),--($B$9:$B$28=$J$97),--($F$9:$F$28&gt;=CB$33),--($C$9:$C$28=$AW114),$H$9:$H$28,AO$9:AO$28),VLOOKUP($AW114,'6. Patients'!$C$78:$AQ$107,COLUMNS('6. Patients'!$C$9:$G$9),0))</f>
        <v>0</v>
      </c>
      <c r="CC114" s="51">
        <f>-MIN(SUMPRODUCT(--($E$9:$E$28&lt;=CC$33),--($B$9:$B$28=$J$97),--($F$9:$F$28&gt;=CC$33),--($C$9:$C$28=$AW114),$H$9:$H$28,AP$9:AP$28),VLOOKUP($AW114,'6. Patients'!$C$78:$AQ$107,COLUMNS('6. Patients'!$C$9:$G$9),0))</f>
        <v>0</v>
      </c>
      <c r="CD114" s="51">
        <f>-MIN(SUMPRODUCT(--($E$9:$E$28&lt;=CD$33),--($B$9:$B$28=$J$97),--($F$9:$F$28&gt;=CD$33),--($C$9:$C$28=$AW114),$H$9:$H$28,AQ$9:AQ$28),VLOOKUP($AW114,'6. Patients'!$C$78:$AQ$107,COLUMNS('6. Patients'!$C$9:$G$9),0))</f>
        <v>0</v>
      </c>
      <c r="CE114" s="51">
        <f>-MIN(SUMPRODUCT(--($E$9:$E$28&lt;=CE$33),--($B$9:$B$28=$J$97),--($F$9:$F$28&gt;=CE$33),--($C$9:$C$28=$AW114),$H$9:$H$28,AR$9:AR$28),VLOOKUP($AW114,'6. Patients'!$C$78:$AQ$107,COLUMNS('6. Patients'!$C$9:$G$9),0))</f>
        <v>0</v>
      </c>
      <c r="CF114" s="51">
        <f>-MIN(SUMPRODUCT(--($E$9:$E$28&lt;=CF$33),--($B$9:$B$28=$J$97),--($F$9:$F$28&gt;=CF$33),--($C$9:$C$28=$AW114),$H$9:$H$28,AS$9:AS$28),VLOOKUP($AW114,'6. Patients'!$C$78:$AQ$107,COLUMNS('6. Patients'!$C$9:$G$9),0))</f>
        <v>0</v>
      </c>
      <c r="CG114" s="51">
        <f>-MIN(SUMPRODUCT(--($E$9:$E$28&lt;=CG$33),--($B$9:$B$28=$J$97),--($F$9:$F$28&gt;=CG$33),--($C$9:$C$28=$AW114),$H$9:$H$28,AT$9:AT$28),VLOOKUP($AW114,'6. Patients'!$C$78:$AQ$107,COLUMNS('6. Patients'!$C$9:$G$9),0))</f>
        <v>0</v>
      </c>
      <c r="CI114" s="5" t="str">
        <f t="shared" si="162"/>
        <v/>
      </c>
      <c r="CJ114" s="51">
        <f t="shared" si="163"/>
        <v>0</v>
      </c>
      <c r="CK114" s="51">
        <f t="shared" si="164"/>
        <v>0</v>
      </c>
      <c r="CL114" s="51">
        <f t="shared" si="165"/>
        <v>0</v>
      </c>
      <c r="CM114" s="51">
        <f t="shared" si="166"/>
        <v>0</v>
      </c>
      <c r="CN114" s="51">
        <f t="shared" si="167"/>
        <v>0</v>
      </c>
      <c r="CO114" s="51">
        <f t="shared" si="168"/>
        <v>0</v>
      </c>
      <c r="CP114" s="51">
        <f t="shared" si="169"/>
        <v>0</v>
      </c>
      <c r="CQ114" s="51">
        <f t="shared" si="170"/>
        <v>0</v>
      </c>
      <c r="CR114" s="51">
        <f t="shared" si="171"/>
        <v>0</v>
      </c>
      <c r="CS114" s="51">
        <f t="shared" si="172"/>
        <v>0</v>
      </c>
      <c r="CT114" s="51">
        <f t="shared" si="173"/>
        <v>0</v>
      </c>
      <c r="CU114" s="51">
        <f t="shared" si="174"/>
        <v>0</v>
      </c>
      <c r="CV114" s="51">
        <f t="shared" si="175"/>
        <v>0</v>
      </c>
      <c r="CW114" s="51">
        <f t="shared" si="176"/>
        <v>0</v>
      </c>
      <c r="CX114" s="51">
        <f t="shared" si="177"/>
        <v>0</v>
      </c>
      <c r="CY114" s="51">
        <f t="shared" si="178"/>
        <v>0</v>
      </c>
      <c r="CZ114" s="51">
        <f t="shared" si="179"/>
        <v>0</v>
      </c>
      <c r="DA114" s="51">
        <f t="shared" si="180"/>
        <v>0</v>
      </c>
      <c r="DB114" s="51">
        <f t="shared" si="181"/>
        <v>0</v>
      </c>
      <c r="DC114" s="51">
        <f t="shared" si="182"/>
        <v>0</v>
      </c>
      <c r="DD114" s="51">
        <f t="shared" si="183"/>
        <v>0</v>
      </c>
      <c r="DE114" s="51">
        <f t="shared" si="184"/>
        <v>0</v>
      </c>
      <c r="DF114" s="51">
        <f t="shared" si="185"/>
        <v>0</v>
      </c>
      <c r="DG114" s="51">
        <f t="shared" si="186"/>
        <v>0</v>
      </c>
      <c r="DH114" s="51">
        <f t="shared" si="187"/>
        <v>0</v>
      </c>
      <c r="DI114" s="51">
        <f t="shared" si="188"/>
        <v>0</v>
      </c>
      <c r="DJ114" s="51">
        <f t="shared" si="189"/>
        <v>0</v>
      </c>
      <c r="DK114" s="51">
        <f t="shared" si="190"/>
        <v>0</v>
      </c>
      <c r="DL114" s="51">
        <f t="shared" si="191"/>
        <v>0</v>
      </c>
      <c r="DM114" s="51">
        <f t="shared" si="192"/>
        <v>0</v>
      </c>
      <c r="DN114" s="51">
        <f t="shared" si="193"/>
        <v>0</v>
      </c>
      <c r="DO114" s="51">
        <f t="shared" si="194"/>
        <v>0</v>
      </c>
      <c r="DP114" s="51">
        <f t="shared" si="195"/>
        <v>0</v>
      </c>
      <c r="DQ114" s="51">
        <f t="shared" si="196"/>
        <v>0</v>
      </c>
      <c r="DR114" s="51">
        <f t="shared" si="197"/>
        <v>0</v>
      </c>
      <c r="DS114" s="51">
        <f t="shared" si="198"/>
        <v>0</v>
      </c>
    </row>
    <row r="115" spans="10:123" x14ac:dyDescent="0.3">
      <c r="J115" s="5" t="str">
        <f>'6. Patients'!C95</f>
        <v/>
      </c>
      <c r="K115" s="5"/>
      <c r="L115" s="99">
        <f t="shared" si="199"/>
        <v>0</v>
      </c>
      <c r="M115" s="99">
        <f t="shared" si="200"/>
        <v>0</v>
      </c>
      <c r="N115" s="99">
        <f t="shared" si="201"/>
        <v>0</v>
      </c>
      <c r="O115" s="99">
        <f t="shared" si="202"/>
        <v>0</v>
      </c>
      <c r="P115" s="99">
        <f t="shared" si="203"/>
        <v>0</v>
      </c>
      <c r="Q115" s="99">
        <f t="shared" si="204"/>
        <v>0</v>
      </c>
      <c r="R115" s="99">
        <f t="shared" si="205"/>
        <v>0</v>
      </c>
      <c r="S115" s="99">
        <f t="shared" si="206"/>
        <v>0</v>
      </c>
      <c r="T115" s="99">
        <f t="shared" si="207"/>
        <v>0</v>
      </c>
      <c r="U115" s="99">
        <f t="shared" si="208"/>
        <v>0</v>
      </c>
      <c r="V115" s="99">
        <f t="shared" si="209"/>
        <v>0</v>
      </c>
      <c r="W115" s="99">
        <f t="shared" si="210"/>
        <v>0</v>
      </c>
      <c r="X115" s="99">
        <f t="shared" si="211"/>
        <v>0</v>
      </c>
      <c r="Y115" s="99">
        <f t="shared" si="212"/>
        <v>0</v>
      </c>
      <c r="Z115" s="99">
        <f t="shared" si="213"/>
        <v>0</v>
      </c>
      <c r="AA115" s="99">
        <f t="shared" si="214"/>
        <v>0</v>
      </c>
      <c r="AB115" s="99">
        <f t="shared" si="215"/>
        <v>0</v>
      </c>
      <c r="AC115" s="99">
        <f t="shared" si="216"/>
        <v>0</v>
      </c>
      <c r="AD115" s="99">
        <f t="shared" si="217"/>
        <v>0</v>
      </c>
      <c r="AE115" s="99">
        <f t="shared" si="218"/>
        <v>0</v>
      </c>
      <c r="AF115" s="99">
        <f t="shared" si="219"/>
        <v>0</v>
      </c>
      <c r="AG115" s="99">
        <f t="shared" si="220"/>
        <v>0</v>
      </c>
      <c r="AH115" s="99">
        <f t="shared" si="221"/>
        <v>0</v>
      </c>
      <c r="AI115" s="99">
        <f t="shared" si="222"/>
        <v>0</v>
      </c>
      <c r="AJ115" s="99">
        <f t="shared" si="223"/>
        <v>0</v>
      </c>
      <c r="AK115" s="99">
        <f t="shared" si="224"/>
        <v>0</v>
      </c>
      <c r="AL115" s="99">
        <f t="shared" si="225"/>
        <v>0</v>
      </c>
      <c r="AM115" s="99">
        <f t="shared" si="226"/>
        <v>0</v>
      </c>
      <c r="AN115" s="99">
        <f t="shared" si="227"/>
        <v>0</v>
      </c>
      <c r="AO115" s="99">
        <f t="shared" si="228"/>
        <v>0</v>
      </c>
      <c r="AP115" s="99">
        <f t="shared" si="229"/>
        <v>0</v>
      </c>
      <c r="AQ115" s="99">
        <f t="shared" si="230"/>
        <v>0</v>
      </c>
      <c r="AR115" s="99">
        <f t="shared" si="231"/>
        <v>0</v>
      </c>
      <c r="AS115" s="99">
        <f t="shared" si="232"/>
        <v>0</v>
      </c>
      <c r="AT115" s="99">
        <f t="shared" si="233"/>
        <v>0</v>
      </c>
      <c r="AU115" s="99">
        <f t="shared" si="234"/>
        <v>0</v>
      </c>
      <c r="AW115" s="5" t="str">
        <f t="shared" si="161"/>
        <v/>
      </c>
      <c r="AX115" s="51">
        <f>-MIN(SUMPRODUCT(--($E$9:$E$28&lt;=AX$33),--($B$9:$B$28=$J$97),--($F$9:$F$28&gt;=AX$33),--($C$9:$C$28=$AW115),$H$9:$H$28,K$9:K$28),VLOOKUP($AW115,'6. Patients'!$C$78:$AQ$107,COLUMNS('6. Patients'!$C$9:$G$9),0))</f>
        <v>0</v>
      </c>
      <c r="AY115" s="51">
        <f>-MIN(SUMPRODUCT(--($E$9:$E$28&lt;=AY$33),--($B$9:$B$28=$J$97),--($F$9:$F$28&gt;=AY$33),--($C$9:$C$28=$AW115),$H$9:$H$28,L$9:L$28),VLOOKUP($AW115,'6. Patients'!$C$78:$AQ$107,COLUMNS('6. Patients'!$C$9:$G$9),0))</f>
        <v>0</v>
      </c>
      <c r="AZ115" s="51">
        <f>-MIN(SUMPRODUCT(--($E$9:$E$28&lt;=AZ$33),--($B$9:$B$28=$J$97),--($F$9:$F$28&gt;=AZ$33),--($C$9:$C$28=$AW115),$H$9:$H$28,M$9:M$28),VLOOKUP($AW115,'6. Patients'!$C$78:$AQ$107,COLUMNS('6. Patients'!$C$9:$G$9),0))</f>
        <v>0</v>
      </c>
      <c r="BA115" s="51">
        <f>-MIN(SUMPRODUCT(--($E$9:$E$28&lt;=BA$33),--($B$9:$B$28=$J$97),--($F$9:$F$28&gt;=BA$33),--($C$9:$C$28=$AW115),$H$9:$H$28,N$9:N$28),VLOOKUP($AW115,'6. Patients'!$C$78:$AQ$107,COLUMNS('6. Patients'!$C$9:$G$9),0))</f>
        <v>0</v>
      </c>
      <c r="BB115" s="51">
        <f>-MIN(SUMPRODUCT(--($E$9:$E$28&lt;=BB$33),--($B$9:$B$28=$J$97),--($F$9:$F$28&gt;=BB$33),--($C$9:$C$28=$AW115),$H$9:$H$28,O$9:O$28),VLOOKUP($AW115,'6. Patients'!$C$78:$AQ$107,COLUMNS('6. Patients'!$C$9:$G$9),0))</f>
        <v>0</v>
      </c>
      <c r="BC115" s="51">
        <f>-MIN(SUMPRODUCT(--($E$9:$E$28&lt;=BC$33),--($B$9:$B$28=$J$97),--($F$9:$F$28&gt;=BC$33),--($C$9:$C$28=$AW115),$H$9:$H$28,P$9:P$28),VLOOKUP($AW115,'6. Patients'!$C$78:$AQ$107,COLUMNS('6. Patients'!$C$9:$G$9),0))</f>
        <v>0</v>
      </c>
      <c r="BD115" s="51">
        <f>-MIN(SUMPRODUCT(--($E$9:$E$28&lt;=BD$33),--($B$9:$B$28=$J$97),--($F$9:$F$28&gt;=BD$33),--($C$9:$C$28=$AW115),$H$9:$H$28,Q$9:Q$28),VLOOKUP($AW115,'6. Patients'!$C$78:$AQ$107,COLUMNS('6. Patients'!$C$9:$G$9),0))</f>
        <v>0</v>
      </c>
      <c r="BE115" s="51">
        <f>-MIN(SUMPRODUCT(--($E$9:$E$28&lt;=BE$33),--($B$9:$B$28=$J$97),--($F$9:$F$28&gt;=BE$33),--($C$9:$C$28=$AW115),$H$9:$H$28,R$9:R$28),VLOOKUP($AW115,'6. Patients'!$C$78:$AQ$107,COLUMNS('6. Patients'!$C$9:$G$9),0))</f>
        <v>0</v>
      </c>
      <c r="BF115" s="51">
        <f>-MIN(SUMPRODUCT(--($E$9:$E$28&lt;=BF$33),--($B$9:$B$28=$J$97),--($F$9:$F$28&gt;=BF$33),--($C$9:$C$28=$AW115),$H$9:$H$28,S$9:S$28),VLOOKUP($AW115,'6. Patients'!$C$78:$AQ$107,COLUMNS('6. Patients'!$C$9:$G$9),0))</f>
        <v>0</v>
      </c>
      <c r="BG115" s="51">
        <f>-MIN(SUMPRODUCT(--($E$9:$E$28&lt;=BG$33),--($B$9:$B$28=$J$97),--($F$9:$F$28&gt;=BG$33),--($C$9:$C$28=$AW115),$H$9:$H$28,T$9:T$28),VLOOKUP($AW115,'6. Patients'!$C$78:$AQ$107,COLUMNS('6. Patients'!$C$9:$G$9),0))</f>
        <v>0</v>
      </c>
      <c r="BH115" s="51">
        <f>-MIN(SUMPRODUCT(--($E$9:$E$28&lt;=BH$33),--($B$9:$B$28=$J$97),--($F$9:$F$28&gt;=BH$33),--($C$9:$C$28=$AW115),$H$9:$H$28,U$9:U$28),VLOOKUP($AW115,'6. Patients'!$C$78:$AQ$107,COLUMNS('6. Patients'!$C$9:$G$9),0))</f>
        <v>0</v>
      </c>
      <c r="BI115" s="51">
        <f>-MIN(SUMPRODUCT(--($E$9:$E$28&lt;=BI$33),--($B$9:$B$28=$J$97),--($F$9:$F$28&gt;=BI$33),--($C$9:$C$28=$AW115),$H$9:$H$28,V$9:V$28),VLOOKUP($AW115,'6. Patients'!$C$78:$AQ$107,COLUMNS('6. Patients'!$C$9:$G$9),0))</f>
        <v>0</v>
      </c>
      <c r="BJ115" s="51">
        <f>-MIN(SUMPRODUCT(--($E$9:$E$28&lt;=BJ$33),--($B$9:$B$28=$J$97),--($F$9:$F$28&gt;=BJ$33),--($C$9:$C$28=$AW115),$H$9:$H$28,W$9:W$28),VLOOKUP($AW115,'6. Patients'!$C$78:$AQ$107,COLUMNS('6. Patients'!$C$9:$G$9),0))</f>
        <v>0</v>
      </c>
      <c r="BK115" s="51">
        <f>-MIN(SUMPRODUCT(--($E$9:$E$28&lt;=BK$33),--($B$9:$B$28=$J$97),--($F$9:$F$28&gt;=BK$33),--($C$9:$C$28=$AW115),$H$9:$H$28,X$9:X$28),VLOOKUP($AW115,'6. Patients'!$C$78:$AQ$107,COLUMNS('6. Patients'!$C$9:$G$9),0))</f>
        <v>0</v>
      </c>
      <c r="BL115" s="51">
        <f>-MIN(SUMPRODUCT(--($E$9:$E$28&lt;=BL$33),--($B$9:$B$28=$J$97),--($F$9:$F$28&gt;=BL$33),--($C$9:$C$28=$AW115),$H$9:$H$28,Y$9:Y$28),VLOOKUP($AW115,'6. Patients'!$C$78:$AQ$107,COLUMNS('6. Patients'!$C$9:$G$9),0))</f>
        <v>0</v>
      </c>
      <c r="BM115" s="51">
        <f>-MIN(SUMPRODUCT(--($E$9:$E$28&lt;=BM$33),--($B$9:$B$28=$J$97),--($F$9:$F$28&gt;=BM$33),--($C$9:$C$28=$AW115),$H$9:$H$28,Z$9:Z$28),VLOOKUP($AW115,'6. Patients'!$C$78:$AQ$107,COLUMNS('6. Patients'!$C$9:$G$9),0))</f>
        <v>0</v>
      </c>
      <c r="BN115" s="51">
        <f>-MIN(SUMPRODUCT(--($E$9:$E$28&lt;=BN$33),--($B$9:$B$28=$J$97),--($F$9:$F$28&gt;=BN$33),--($C$9:$C$28=$AW115),$H$9:$H$28,AA$9:AA$28),VLOOKUP($AW115,'6. Patients'!$C$78:$AQ$107,COLUMNS('6. Patients'!$C$9:$G$9),0))</f>
        <v>0</v>
      </c>
      <c r="BO115" s="51">
        <f>-MIN(SUMPRODUCT(--($E$9:$E$28&lt;=BO$33),--($B$9:$B$28=$J$97),--($F$9:$F$28&gt;=BO$33),--($C$9:$C$28=$AW115),$H$9:$H$28,AB$9:AB$28),VLOOKUP($AW115,'6. Patients'!$C$78:$AQ$107,COLUMNS('6. Patients'!$C$9:$G$9),0))</f>
        <v>0</v>
      </c>
      <c r="BP115" s="51">
        <f>-MIN(SUMPRODUCT(--($E$9:$E$28&lt;=BP$33),--($B$9:$B$28=$J$97),--($F$9:$F$28&gt;=BP$33),--($C$9:$C$28=$AW115),$H$9:$H$28,AC$9:AC$28),VLOOKUP($AW115,'6. Patients'!$C$78:$AQ$107,COLUMNS('6. Patients'!$C$9:$G$9),0))</f>
        <v>0</v>
      </c>
      <c r="BQ115" s="51">
        <f>-MIN(SUMPRODUCT(--($E$9:$E$28&lt;=BQ$33),--($B$9:$B$28=$J$97),--($F$9:$F$28&gt;=BQ$33),--($C$9:$C$28=$AW115),$H$9:$H$28,AD$9:AD$28),VLOOKUP($AW115,'6. Patients'!$C$78:$AQ$107,COLUMNS('6. Patients'!$C$9:$G$9),0))</f>
        <v>0</v>
      </c>
      <c r="BR115" s="51">
        <f>-MIN(SUMPRODUCT(--($E$9:$E$28&lt;=BR$33),--($B$9:$B$28=$J$97),--($F$9:$F$28&gt;=BR$33),--($C$9:$C$28=$AW115),$H$9:$H$28,AE$9:AE$28),VLOOKUP($AW115,'6. Patients'!$C$78:$AQ$107,COLUMNS('6. Patients'!$C$9:$G$9),0))</f>
        <v>0</v>
      </c>
      <c r="BS115" s="51">
        <f>-MIN(SUMPRODUCT(--($E$9:$E$28&lt;=BS$33),--($B$9:$B$28=$J$97),--($F$9:$F$28&gt;=BS$33),--($C$9:$C$28=$AW115),$H$9:$H$28,AF$9:AF$28),VLOOKUP($AW115,'6. Patients'!$C$78:$AQ$107,COLUMNS('6. Patients'!$C$9:$G$9),0))</f>
        <v>0</v>
      </c>
      <c r="BT115" s="51">
        <f>-MIN(SUMPRODUCT(--($E$9:$E$28&lt;=BT$33),--($B$9:$B$28=$J$97),--($F$9:$F$28&gt;=BT$33),--($C$9:$C$28=$AW115),$H$9:$H$28,AG$9:AG$28),VLOOKUP($AW115,'6. Patients'!$C$78:$AQ$107,COLUMNS('6. Patients'!$C$9:$G$9),0))</f>
        <v>0</v>
      </c>
      <c r="BU115" s="51">
        <f>-MIN(SUMPRODUCT(--($E$9:$E$28&lt;=BU$33),--($B$9:$B$28=$J$97),--($F$9:$F$28&gt;=BU$33),--($C$9:$C$28=$AW115),$H$9:$H$28,AH$9:AH$28),VLOOKUP($AW115,'6. Patients'!$C$78:$AQ$107,COLUMNS('6. Patients'!$C$9:$G$9),0))</f>
        <v>0</v>
      </c>
      <c r="BV115" s="51">
        <f>-MIN(SUMPRODUCT(--($E$9:$E$28&lt;=BV$33),--($B$9:$B$28=$J$97),--($F$9:$F$28&gt;=BV$33),--($C$9:$C$28=$AW115),$H$9:$H$28,AI$9:AI$28),VLOOKUP($AW115,'6. Patients'!$C$78:$AQ$107,COLUMNS('6. Patients'!$C$9:$G$9),0))</f>
        <v>0</v>
      </c>
      <c r="BW115" s="51">
        <f>-MIN(SUMPRODUCT(--($E$9:$E$28&lt;=BW$33),--($B$9:$B$28=$J$97),--($F$9:$F$28&gt;=BW$33),--($C$9:$C$28=$AW115),$H$9:$H$28,AJ$9:AJ$28),VLOOKUP($AW115,'6. Patients'!$C$78:$AQ$107,COLUMNS('6. Patients'!$C$9:$G$9),0))</f>
        <v>0</v>
      </c>
      <c r="BX115" s="51">
        <f>-MIN(SUMPRODUCT(--($E$9:$E$28&lt;=BX$33),--($B$9:$B$28=$J$97),--($F$9:$F$28&gt;=BX$33),--($C$9:$C$28=$AW115),$H$9:$H$28,AK$9:AK$28),VLOOKUP($AW115,'6. Patients'!$C$78:$AQ$107,COLUMNS('6. Patients'!$C$9:$G$9),0))</f>
        <v>0</v>
      </c>
      <c r="BY115" s="51">
        <f>-MIN(SUMPRODUCT(--($E$9:$E$28&lt;=BY$33),--($B$9:$B$28=$J$97),--($F$9:$F$28&gt;=BY$33),--($C$9:$C$28=$AW115),$H$9:$H$28,AL$9:AL$28),VLOOKUP($AW115,'6. Patients'!$C$78:$AQ$107,COLUMNS('6. Patients'!$C$9:$G$9),0))</f>
        <v>0</v>
      </c>
      <c r="BZ115" s="51">
        <f>-MIN(SUMPRODUCT(--($E$9:$E$28&lt;=BZ$33),--($B$9:$B$28=$J$97),--($F$9:$F$28&gt;=BZ$33),--($C$9:$C$28=$AW115),$H$9:$H$28,AM$9:AM$28),VLOOKUP($AW115,'6. Patients'!$C$78:$AQ$107,COLUMNS('6. Patients'!$C$9:$G$9),0))</f>
        <v>0</v>
      </c>
      <c r="CA115" s="51">
        <f>-MIN(SUMPRODUCT(--($E$9:$E$28&lt;=CA$33),--($B$9:$B$28=$J$97),--($F$9:$F$28&gt;=CA$33),--($C$9:$C$28=$AW115),$H$9:$H$28,AN$9:AN$28),VLOOKUP($AW115,'6. Patients'!$C$78:$AQ$107,COLUMNS('6. Patients'!$C$9:$G$9),0))</f>
        <v>0</v>
      </c>
      <c r="CB115" s="51">
        <f>-MIN(SUMPRODUCT(--($E$9:$E$28&lt;=CB$33),--($B$9:$B$28=$J$97),--($F$9:$F$28&gt;=CB$33),--($C$9:$C$28=$AW115),$H$9:$H$28,AO$9:AO$28),VLOOKUP($AW115,'6. Patients'!$C$78:$AQ$107,COLUMNS('6. Patients'!$C$9:$G$9),0))</f>
        <v>0</v>
      </c>
      <c r="CC115" s="51">
        <f>-MIN(SUMPRODUCT(--($E$9:$E$28&lt;=CC$33),--($B$9:$B$28=$J$97),--($F$9:$F$28&gt;=CC$33),--($C$9:$C$28=$AW115),$H$9:$H$28,AP$9:AP$28),VLOOKUP($AW115,'6. Patients'!$C$78:$AQ$107,COLUMNS('6. Patients'!$C$9:$G$9),0))</f>
        <v>0</v>
      </c>
      <c r="CD115" s="51">
        <f>-MIN(SUMPRODUCT(--($E$9:$E$28&lt;=CD$33),--($B$9:$B$28=$J$97),--($F$9:$F$28&gt;=CD$33),--($C$9:$C$28=$AW115),$H$9:$H$28,AQ$9:AQ$28),VLOOKUP($AW115,'6. Patients'!$C$78:$AQ$107,COLUMNS('6. Patients'!$C$9:$G$9),0))</f>
        <v>0</v>
      </c>
      <c r="CE115" s="51">
        <f>-MIN(SUMPRODUCT(--($E$9:$E$28&lt;=CE$33),--($B$9:$B$28=$J$97),--($F$9:$F$28&gt;=CE$33),--($C$9:$C$28=$AW115),$H$9:$H$28,AR$9:AR$28),VLOOKUP($AW115,'6. Patients'!$C$78:$AQ$107,COLUMNS('6. Patients'!$C$9:$G$9),0))</f>
        <v>0</v>
      </c>
      <c r="CF115" s="51">
        <f>-MIN(SUMPRODUCT(--($E$9:$E$28&lt;=CF$33),--($B$9:$B$28=$J$97),--($F$9:$F$28&gt;=CF$33),--($C$9:$C$28=$AW115),$H$9:$H$28,AS$9:AS$28),VLOOKUP($AW115,'6. Patients'!$C$78:$AQ$107,COLUMNS('6. Patients'!$C$9:$G$9),0))</f>
        <v>0</v>
      </c>
      <c r="CG115" s="51">
        <f>-MIN(SUMPRODUCT(--($E$9:$E$28&lt;=CG$33),--($B$9:$B$28=$J$97),--($F$9:$F$28&gt;=CG$33),--($C$9:$C$28=$AW115),$H$9:$H$28,AT$9:AT$28),VLOOKUP($AW115,'6. Patients'!$C$78:$AQ$107,COLUMNS('6. Patients'!$C$9:$G$9),0))</f>
        <v>0</v>
      </c>
      <c r="CI115" s="5" t="str">
        <f t="shared" si="162"/>
        <v/>
      </c>
      <c r="CJ115" s="51">
        <f t="shared" si="163"/>
        <v>0</v>
      </c>
      <c r="CK115" s="51">
        <f t="shared" si="164"/>
        <v>0</v>
      </c>
      <c r="CL115" s="51">
        <f t="shared" si="165"/>
        <v>0</v>
      </c>
      <c r="CM115" s="51">
        <f t="shared" si="166"/>
        <v>0</v>
      </c>
      <c r="CN115" s="51">
        <f t="shared" si="167"/>
        <v>0</v>
      </c>
      <c r="CO115" s="51">
        <f t="shared" si="168"/>
        <v>0</v>
      </c>
      <c r="CP115" s="51">
        <f t="shared" si="169"/>
        <v>0</v>
      </c>
      <c r="CQ115" s="51">
        <f t="shared" si="170"/>
        <v>0</v>
      </c>
      <c r="CR115" s="51">
        <f t="shared" si="171"/>
        <v>0</v>
      </c>
      <c r="CS115" s="51">
        <f t="shared" si="172"/>
        <v>0</v>
      </c>
      <c r="CT115" s="51">
        <f t="shared" si="173"/>
        <v>0</v>
      </c>
      <c r="CU115" s="51">
        <f t="shared" si="174"/>
        <v>0</v>
      </c>
      <c r="CV115" s="51">
        <f t="shared" si="175"/>
        <v>0</v>
      </c>
      <c r="CW115" s="51">
        <f t="shared" si="176"/>
        <v>0</v>
      </c>
      <c r="CX115" s="51">
        <f t="shared" si="177"/>
        <v>0</v>
      </c>
      <c r="CY115" s="51">
        <f t="shared" si="178"/>
        <v>0</v>
      </c>
      <c r="CZ115" s="51">
        <f t="shared" si="179"/>
        <v>0</v>
      </c>
      <c r="DA115" s="51">
        <f t="shared" si="180"/>
        <v>0</v>
      </c>
      <c r="DB115" s="51">
        <f t="shared" si="181"/>
        <v>0</v>
      </c>
      <c r="DC115" s="51">
        <f t="shared" si="182"/>
        <v>0</v>
      </c>
      <c r="DD115" s="51">
        <f t="shared" si="183"/>
        <v>0</v>
      </c>
      <c r="DE115" s="51">
        <f t="shared" si="184"/>
        <v>0</v>
      </c>
      <c r="DF115" s="51">
        <f t="shared" si="185"/>
        <v>0</v>
      </c>
      <c r="DG115" s="51">
        <f t="shared" si="186"/>
        <v>0</v>
      </c>
      <c r="DH115" s="51">
        <f t="shared" si="187"/>
        <v>0</v>
      </c>
      <c r="DI115" s="51">
        <f t="shared" si="188"/>
        <v>0</v>
      </c>
      <c r="DJ115" s="51">
        <f t="shared" si="189"/>
        <v>0</v>
      </c>
      <c r="DK115" s="51">
        <f t="shared" si="190"/>
        <v>0</v>
      </c>
      <c r="DL115" s="51">
        <f t="shared" si="191"/>
        <v>0</v>
      </c>
      <c r="DM115" s="51">
        <f t="shared" si="192"/>
        <v>0</v>
      </c>
      <c r="DN115" s="51">
        <f t="shared" si="193"/>
        <v>0</v>
      </c>
      <c r="DO115" s="51">
        <f t="shared" si="194"/>
        <v>0</v>
      </c>
      <c r="DP115" s="51">
        <f t="shared" si="195"/>
        <v>0</v>
      </c>
      <c r="DQ115" s="51">
        <f t="shared" si="196"/>
        <v>0</v>
      </c>
      <c r="DR115" s="51">
        <f t="shared" si="197"/>
        <v>0</v>
      </c>
      <c r="DS115" s="51">
        <f t="shared" si="198"/>
        <v>0</v>
      </c>
    </row>
    <row r="116" spans="10:123" x14ac:dyDescent="0.3">
      <c r="J116" s="5" t="str">
        <f>'6. Patients'!C96</f>
        <v/>
      </c>
      <c r="K116" s="5"/>
      <c r="L116" s="99">
        <f t="shared" si="199"/>
        <v>0</v>
      </c>
      <c r="M116" s="99">
        <f t="shared" si="200"/>
        <v>0</v>
      </c>
      <c r="N116" s="99">
        <f t="shared" si="201"/>
        <v>0</v>
      </c>
      <c r="O116" s="99">
        <f t="shared" si="202"/>
        <v>0</v>
      </c>
      <c r="P116" s="99">
        <f t="shared" si="203"/>
        <v>0</v>
      </c>
      <c r="Q116" s="99">
        <f t="shared" si="204"/>
        <v>0</v>
      </c>
      <c r="R116" s="99">
        <f t="shared" si="205"/>
        <v>0</v>
      </c>
      <c r="S116" s="99">
        <f t="shared" si="206"/>
        <v>0</v>
      </c>
      <c r="T116" s="99">
        <f t="shared" si="207"/>
        <v>0</v>
      </c>
      <c r="U116" s="99">
        <f t="shared" si="208"/>
        <v>0</v>
      </c>
      <c r="V116" s="99">
        <f t="shared" si="209"/>
        <v>0</v>
      </c>
      <c r="W116" s="99">
        <f t="shared" si="210"/>
        <v>0</v>
      </c>
      <c r="X116" s="99">
        <f t="shared" si="211"/>
        <v>0</v>
      </c>
      <c r="Y116" s="99">
        <f t="shared" si="212"/>
        <v>0</v>
      </c>
      <c r="Z116" s="99">
        <f t="shared" si="213"/>
        <v>0</v>
      </c>
      <c r="AA116" s="99">
        <f t="shared" si="214"/>
        <v>0</v>
      </c>
      <c r="AB116" s="99">
        <f t="shared" si="215"/>
        <v>0</v>
      </c>
      <c r="AC116" s="99">
        <f t="shared" si="216"/>
        <v>0</v>
      </c>
      <c r="AD116" s="99">
        <f t="shared" si="217"/>
        <v>0</v>
      </c>
      <c r="AE116" s="99">
        <f t="shared" si="218"/>
        <v>0</v>
      </c>
      <c r="AF116" s="99">
        <f t="shared" si="219"/>
        <v>0</v>
      </c>
      <c r="AG116" s="99">
        <f t="shared" si="220"/>
        <v>0</v>
      </c>
      <c r="AH116" s="99">
        <f t="shared" si="221"/>
        <v>0</v>
      </c>
      <c r="AI116" s="99">
        <f t="shared" si="222"/>
        <v>0</v>
      </c>
      <c r="AJ116" s="99">
        <f t="shared" si="223"/>
        <v>0</v>
      </c>
      <c r="AK116" s="99">
        <f t="shared" si="224"/>
        <v>0</v>
      </c>
      <c r="AL116" s="99">
        <f t="shared" si="225"/>
        <v>0</v>
      </c>
      <c r="AM116" s="99">
        <f t="shared" si="226"/>
        <v>0</v>
      </c>
      <c r="AN116" s="99">
        <f t="shared" si="227"/>
        <v>0</v>
      </c>
      <c r="AO116" s="99">
        <f t="shared" si="228"/>
        <v>0</v>
      </c>
      <c r="AP116" s="99">
        <f t="shared" si="229"/>
        <v>0</v>
      </c>
      <c r="AQ116" s="99">
        <f t="shared" si="230"/>
        <v>0</v>
      </c>
      <c r="AR116" s="99">
        <f t="shared" si="231"/>
        <v>0</v>
      </c>
      <c r="AS116" s="99">
        <f t="shared" si="232"/>
        <v>0</v>
      </c>
      <c r="AT116" s="99">
        <f t="shared" si="233"/>
        <v>0</v>
      </c>
      <c r="AU116" s="99">
        <f t="shared" si="234"/>
        <v>0</v>
      </c>
      <c r="AW116" s="5" t="str">
        <f t="shared" si="161"/>
        <v/>
      </c>
      <c r="AX116" s="51">
        <f>-MIN(SUMPRODUCT(--($E$9:$E$28&lt;=AX$33),--($B$9:$B$28=$J$97),--($F$9:$F$28&gt;=AX$33),--($C$9:$C$28=$AW116),$H$9:$H$28,K$9:K$28),VLOOKUP($AW116,'6. Patients'!$C$78:$AQ$107,COLUMNS('6. Patients'!$C$9:$G$9),0))</f>
        <v>0</v>
      </c>
      <c r="AY116" s="51">
        <f>-MIN(SUMPRODUCT(--($E$9:$E$28&lt;=AY$33),--($B$9:$B$28=$J$97),--($F$9:$F$28&gt;=AY$33),--($C$9:$C$28=$AW116),$H$9:$H$28,L$9:L$28),VLOOKUP($AW116,'6. Patients'!$C$78:$AQ$107,COLUMNS('6. Patients'!$C$9:$G$9),0))</f>
        <v>0</v>
      </c>
      <c r="AZ116" s="51">
        <f>-MIN(SUMPRODUCT(--($E$9:$E$28&lt;=AZ$33),--($B$9:$B$28=$J$97),--($F$9:$F$28&gt;=AZ$33),--($C$9:$C$28=$AW116),$H$9:$H$28,M$9:M$28),VLOOKUP($AW116,'6. Patients'!$C$78:$AQ$107,COLUMNS('6. Patients'!$C$9:$G$9),0))</f>
        <v>0</v>
      </c>
      <c r="BA116" s="51">
        <f>-MIN(SUMPRODUCT(--($E$9:$E$28&lt;=BA$33),--($B$9:$B$28=$J$97),--($F$9:$F$28&gt;=BA$33),--($C$9:$C$28=$AW116),$H$9:$H$28,N$9:N$28),VLOOKUP($AW116,'6. Patients'!$C$78:$AQ$107,COLUMNS('6. Patients'!$C$9:$G$9),0))</f>
        <v>0</v>
      </c>
      <c r="BB116" s="51">
        <f>-MIN(SUMPRODUCT(--($E$9:$E$28&lt;=BB$33),--($B$9:$B$28=$J$97),--($F$9:$F$28&gt;=BB$33),--($C$9:$C$28=$AW116),$H$9:$H$28,O$9:O$28),VLOOKUP($AW116,'6. Patients'!$C$78:$AQ$107,COLUMNS('6. Patients'!$C$9:$G$9),0))</f>
        <v>0</v>
      </c>
      <c r="BC116" s="51">
        <f>-MIN(SUMPRODUCT(--($E$9:$E$28&lt;=BC$33),--($B$9:$B$28=$J$97),--($F$9:$F$28&gt;=BC$33),--($C$9:$C$28=$AW116),$H$9:$H$28,P$9:P$28),VLOOKUP($AW116,'6. Patients'!$C$78:$AQ$107,COLUMNS('6. Patients'!$C$9:$G$9),0))</f>
        <v>0</v>
      </c>
      <c r="BD116" s="51">
        <f>-MIN(SUMPRODUCT(--($E$9:$E$28&lt;=BD$33),--($B$9:$B$28=$J$97),--($F$9:$F$28&gt;=BD$33),--($C$9:$C$28=$AW116),$H$9:$H$28,Q$9:Q$28),VLOOKUP($AW116,'6. Patients'!$C$78:$AQ$107,COLUMNS('6. Patients'!$C$9:$G$9),0))</f>
        <v>0</v>
      </c>
      <c r="BE116" s="51">
        <f>-MIN(SUMPRODUCT(--($E$9:$E$28&lt;=BE$33),--($B$9:$B$28=$J$97),--($F$9:$F$28&gt;=BE$33),--($C$9:$C$28=$AW116),$H$9:$H$28,R$9:R$28),VLOOKUP($AW116,'6. Patients'!$C$78:$AQ$107,COLUMNS('6. Patients'!$C$9:$G$9),0))</f>
        <v>0</v>
      </c>
      <c r="BF116" s="51">
        <f>-MIN(SUMPRODUCT(--($E$9:$E$28&lt;=BF$33),--($B$9:$B$28=$J$97),--($F$9:$F$28&gt;=BF$33),--($C$9:$C$28=$AW116),$H$9:$H$28,S$9:S$28),VLOOKUP($AW116,'6. Patients'!$C$78:$AQ$107,COLUMNS('6. Patients'!$C$9:$G$9),0))</f>
        <v>0</v>
      </c>
      <c r="BG116" s="51">
        <f>-MIN(SUMPRODUCT(--($E$9:$E$28&lt;=BG$33),--($B$9:$B$28=$J$97),--($F$9:$F$28&gt;=BG$33),--($C$9:$C$28=$AW116),$H$9:$H$28,T$9:T$28),VLOOKUP($AW116,'6. Patients'!$C$78:$AQ$107,COLUMNS('6. Patients'!$C$9:$G$9),0))</f>
        <v>0</v>
      </c>
      <c r="BH116" s="51">
        <f>-MIN(SUMPRODUCT(--($E$9:$E$28&lt;=BH$33),--($B$9:$B$28=$J$97),--($F$9:$F$28&gt;=BH$33),--($C$9:$C$28=$AW116),$H$9:$H$28,U$9:U$28),VLOOKUP($AW116,'6. Patients'!$C$78:$AQ$107,COLUMNS('6. Patients'!$C$9:$G$9),0))</f>
        <v>0</v>
      </c>
      <c r="BI116" s="51">
        <f>-MIN(SUMPRODUCT(--($E$9:$E$28&lt;=BI$33),--($B$9:$B$28=$J$97),--($F$9:$F$28&gt;=BI$33),--($C$9:$C$28=$AW116),$H$9:$H$28,V$9:V$28),VLOOKUP($AW116,'6. Patients'!$C$78:$AQ$107,COLUMNS('6. Patients'!$C$9:$G$9),0))</f>
        <v>0</v>
      </c>
      <c r="BJ116" s="51">
        <f>-MIN(SUMPRODUCT(--($E$9:$E$28&lt;=BJ$33),--($B$9:$B$28=$J$97),--($F$9:$F$28&gt;=BJ$33),--($C$9:$C$28=$AW116),$H$9:$H$28,W$9:W$28),VLOOKUP($AW116,'6. Patients'!$C$78:$AQ$107,COLUMNS('6. Patients'!$C$9:$G$9),0))</f>
        <v>0</v>
      </c>
      <c r="BK116" s="51">
        <f>-MIN(SUMPRODUCT(--($E$9:$E$28&lt;=BK$33),--($B$9:$B$28=$J$97),--($F$9:$F$28&gt;=BK$33),--($C$9:$C$28=$AW116),$H$9:$H$28,X$9:X$28),VLOOKUP($AW116,'6. Patients'!$C$78:$AQ$107,COLUMNS('6. Patients'!$C$9:$G$9),0))</f>
        <v>0</v>
      </c>
      <c r="BL116" s="51">
        <f>-MIN(SUMPRODUCT(--($E$9:$E$28&lt;=BL$33),--($B$9:$B$28=$J$97),--($F$9:$F$28&gt;=BL$33),--($C$9:$C$28=$AW116),$H$9:$H$28,Y$9:Y$28),VLOOKUP($AW116,'6. Patients'!$C$78:$AQ$107,COLUMNS('6. Patients'!$C$9:$G$9),0))</f>
        <v>0</v>
      </c>
      <c r="BM116" s="51">
        <f>-MIN(SUMPRODUCT(--($E$9:$E$28&lt;=BM$33),--($B$9:$B$28=$J$97),--($F$9:$F$28&gt;=BM$33),--($C$9:$C$28=$AW116),$H$9:$H$28,Z$9:Z$28),VLOOKUP($AW116,'6. Patients'!$C$78:$AQ$107,COLUMNS('6. Patients'!$C$9:$G$9),0))</f>
        <v>0</v>
      </c>
      <c r="BN116" s="51">
        <f>-MIN(SUMPRODUCT(--($E$9:$E$28&lt;=BN$33),--($B$9:$B$28=$J$97),--($F$9:$F$28&gt;=BN$33),--($C$9:$C$28=$AW116),$H$9:$H$28,AA$9:AA$28),VLOOKUP($AW116,'6. Patients'!$C$78:$AQ$107,COLUMNS('6. Patients'!$C$9:$G$9),0))</f>
        <v>0</v>
      </c>
      <c r="BO116" s="51">
        <f>-MIN(SUMPRODUCT(--($E$9:$E$28&lt;=BO$33),--($B$9:$B$28=$J$97),--($F$9:$F$28&gt;=BO$33),--($C$9:$C$28=$AW116),$H$9:$H$28,AB$9:AB$28),VLOOKUP($AW116,'6. Patients'!$C$78:$AQ$107,COLUMNS('6. Patients'!$C$9:$G$9),0))</f>
        <v>0</v>
      </c>
      <c r="BP116" s="51">
        <f>-MIN(SUMPRODUCT(--($E$9:$E$28&lt;=BP$33),--($B$9:$B$28=$J$97),--($F$9:$F$28&gt;=BP$33),--($C$9:$C$28=$AW116),$H$9:$H$28,AC$9:AC$28),VLOOKUP($AW116,'6. Patients'!$C$78:$AQ$107,COLUMNS('6. Patients'!$C$9:$G$9),0))</f>
        <v>0</v>
      </c>
      <c r="BQ116" s="51">
        <f>-MIN(SUMPRODUCT(--($E$9:$E$28&lt;=BQ$33),--($B$9:$B$28=$J$97),--($F$9:$F$28&gt;=BQ$33),--($C$9:$C$28=$AW116),$H$9:$H$28,AD$9:AD$28),VLOOKUP($AW116,'6. Patients'!$C$78:$AQ$107,COLUMNS('6. Patients'!$C$9:$G$9),0))</f>
        <v>0</v>
      </c>
      <c r="BR116" s="51">
        <f>-MIN(SUMPRODUCT(--($E$9:$E$28&lt;=BR$33),--($B$9:$B$28=$J$97),--($F$9:$F$28&gt;=BR$33),--($C$9:$C$28=$AW116),$H$9:$H$28,AE$9:AE$28),VLOOKUP($AW116,'6. Patients'!$C$78:$AQ$107,COLUMNS('6. Patients'!$C$9:$G$9),0))</f>
        <v>0</v>
      </c>
      <c r="BS116" s="51">
        <f>-MIN(SUMPRODUCT(--($E$9:$E$28&lt;=BS$33),--($B$9:$B$28=$J$97),--($F$9:$F$28&gt;=BS$33),--($C$9:$C$28=$AW116),$H$9:$H$28,AF$9:AF$28),VLOOKUP($AW116,'6. Patients'!$C$78:$AQ$107,COLUMNS('6. Patients'!$C$9:$G$9),0))</f>
        <v>0</v>
      </c>
      <c r="BT116" s="51">
        <f>-MIN(SUMPRODUCT(--($E$9:$E$28&lt;=BT$33),--($B$9:$B$28=$J$97),--($F$9:$F$28&gt;=BT$33),--($C$9:$C$28=$AW116),$H$9:$H$28,AG$9:AG$28),VLOOKUP($AW116,'6. Patients'!$C$78:$AQ$107,COLUMNS('6. Patients'!$C$9:$G$9),0))</f>
        <v>0</v>
      </c>
      <c r="BU116" s="51">
        <f>-MIN(SUMPRODUCT(--($E$9:$E$28&lt;=BU$33),--($B$9:$B$28=$J$97),--($F$9:$F$28&gt;=BU$33),--($C$9:$C$28=$AW116),$H$9:$H$28,AH$9:AH$28),VLOOKUP($AW116,'6. Patients'!$C$78:$AQ$107,COLUMNS('6. Patients'!$C$9:$G$9),0))</f>
        <v>0</v>
      </c>
      <c r="BV116" s="51">
        <f>-MIN(SUMPRODUCT(--($E$9:$E$28&lt;=BV$33),--($B$9:$B$28=$J$97),--($F$9:$F$28&gt;=BV$33),--($C$9:$C$28=$AW116),$H$9:$H$28,AI$9:AI$28),VLOOKUP($AW116,'6. Patients'!$C$78:$AQ$107,COLUMNS('6. Patients'!$C$9:$G$9),0))</f>
        <v>0</v>
      </c>
      <c r="BW116" s="51">
        <f>-MIN(SUMPRODUCT(--($E$9:$E$28&lt;=BW$33),--($B$9:$B$28=$J$97),--($F$9:$F$28&gt;=BW$33),--($C$9:$C$28=$AW116),$H$9:$H$28,AJ$9:AJ$28),VLOOKUP($AW116,'6. Patients'!$C$78:$AQ$107,COLUMNS('6. Patients'!$C$9:$G$9),0))</f>
        <v>0</v>
      </c>
      <c r="BX116" s="51">
        <f>-MIN(SUMPRODUCT(--($E$9:$E$28&lt;=BX$33),--($B$9:$B$28=$J$97),--($F$9:$F$28&gt;=BX$33),--($C$9:$C$28=$AW116),$H$9:$H$28,AK$9:AK$28),VLOOKUP($AW116,'6. Patients'!$C$78:$AQ$107,COLUMNS('6. Patients'!$C$9:$G$9),0))</f>
        <v>0</v>
      </c>
      <c r="BY116" s="51">
        <f>-MIN(SUMPRODUCT(--($E$9:$E$28&lt;=BY$33),--($B$9:$B$28=$J$97),--($F$9:$F$28&gt;=BY$33),--($C$9:$C$28=$AW116),$H$9:$H$28,AL$9:AL$28),VLOOKUP($AW116,'6. Patients'!$C$78:$AQ$107,COLUMNS('6. Patients'!$C$9:$G$9),0))</f>
        <v>0</v>
      </c>
      <c r="BZ116" s="51">
        <f>-MIN(SUMPRODUCT(--($E$9:$E$28&lt;=BZ$33),--($B$9:$B$28=$J$97),--($F$9:$F$28&gt;=BZ$33),--($C$9:$C$28=$AW116),$H$9:$H$28,AM$9:AM$28),VLOOKUP($AW116,'6. Patients'!$C$78:$AQ$107,COLUMNS('6. Patients'!$C$9:$G$9),0))</f>
        <v>0</v>
      </c>
      <c r="CA116" s="51">
        <f>-MIN(SUMPRODUCT(--($E$9:$E$28&lt;=CA$33),--($B$9:$B$28=$J$97),--($F$9:$F$28&gt;=CA$33),--($C$9:$C$28=$AW116),$H$9:$H$28,AN$9:AN$28),VLOOKUP($AW116,'6. Patients'!$C$78:$AQ$107,COLUMNS('6. Patients'!$C$9:$G$9),0))</f>
        <v>0</v>
      </c>
      <c r="CB116" s="51">
        <f>-MIN(SUMPRODUCT(--($E$9:$E$28&lt;=CB$33),--($B$9:$B$28=$J$97),--($F$9:$F$28&gt;=CB$33),--($C$9:$C$28=$AW116),$H$9:$H$28,AO$9:AO$28),VLOOKUP($AW116,'6. Patients'!$C$78:$AQ$107,COLUMNS('6. Patients'!$C$9:$G$9),0))</f>
        <v>0</v>
      </c>
      <c r="CC116" s="51">
        <f>-MIN(SUMPRODUCT(--($E$9:$E$28&lt;=CC$33),--($B$9:$B$28=$J$97),--($F$9:$F$28&gt;=CC$33),--($C$9:$C$28=$AW116),$H$9:$H$28,AP$9:AP$28),VLOOKUP($AW116,'6. Patients'!$C$78:$AQ$107,COLUMNS('6. Patients'!$C$9:$G$9),0))</f>
        <v>0</v>
      </c>
      <c r="CD116" s="51">
        <f>-MIN(SUMPRODUCT(--($E$9:$E$28&lt;=CD$33),--($B$9:$B$28=$J$97),--($F$9:$F$28&gt;=CD$33),--($C$9:$C$28=$AW116),$H$9:$H$28,AQ$9:AQ$28),VLOOKUP($AW116,'6. Patients'!$C$78:$AQ$107,COLUMNS('6. Patients'!$C$9:$G$9),0))</f>
        <v>0</v>
      </c>
      <c r="CE116" s="51">
        <f>-MIN(SUMPRODUCT(--($E$9:$E$28&lt;=CE$33),--($B$9:$B$28=$J$97),--($F$9:$F$28&gt;=CE$33),--($C$9:$C$28=$AW116),$H$9:$H$28,AR$9:AR$28),VLOOKUP($AW116,'6. Patients'!$C$78:$AQ$107,COLUMNS('6. Patients'!$C$9:$G$9),0))</f>
        <v>0</v>
      </c>
      <c r="CF116" s="51">
        <f>-MIN(SUMPRODUCT(--($E$9:$E$28&lt;=CF$33),--($B$9:$B$28=$J$97),--($F$9:$F$28&gt;=CF$33),--($C$9:$C$28=$AW116),$H$9:$H$28,AS$9:AS$28),VLOOKUP($AW116,'6. Patients'!$C$78:$AQ$107,COLUMNS('6. Patients'!$C$9:$G$9),0))</f>
        <v>0</v>
      </c>
      <c r="CG116" s="51">
        <f>-MIN(SUMPRODUCT(--($E$9:$E$28&lt;=CG$33),--($B$9:$B$28=$J$97),--($F$9:$F$28&gt;=CG$33),--($C$9:$C$28=$AW116),$H$9:$H$28,AT$9:AT$28),VLOOKUP($AW116,'6. Patients'!$C$78:$AQ$107,COLUMNS('6. Patients'!$C$9:$G$9),0))</f>
        <v>0</v>
      </c>
      <c r="CI116" s="5" t="str">
        <f t="shared" si="162"/>
        <v/>
      </c>
      <c r="CJ116" s="51">
        <f t="shared" si="163"/>
        <v>0</v>
      </c>
      <c r="CK116" s="51">
        <f t="shared" si="164"/>
        <v>0</v>
      </c>
      <c r="CL116" s="51">
        <f t="shared" si="165"/>
        <v>0</v>
      </c>
      <c r="CM116" s="51">
        <f t="shared" si="166"/>
        <v>0</v>
      </c>
      <c r="CN116" s="51">
        <f t="shared" si="167"/>
        <v>0</v>
      </c>
      <c r="CO116" s="51">
        <f t="shared" si="168"/>
        <v>0</v>
      </c>
      <c r="CP116" s="51">
        <f t="shared" si="169"/>
        <v>0</v>
      </c>
      <c r="CQ116" s="51">
        <f t="shared" si="170"/>
        <v>0</v>
      </c>
      <c r="CR116" s="51">
        <f t="shared" si="171"/>
        <v>0</v>
      </c>
      <c r="CS116" s="51">
        <f t="shared" si="172"/>
        <v>0</v>
      </c>
      <c r="CT116" s="51">
        <f t="shared" si="173"/>
        <v>0</v>
      </c>
      <c r="CU116" s="51">
        <f t="shared" si="174"/>
        <v>0</v>
      </c>
      <c r="CV116" s="51">
        <f t="shared" si="175"/>
        <v>0</v>
      </c>
      <c r="CW116" s="51">
        <f t="shared" si="176"/>
        <v>0</v>
      </c>
      <c r="CX116" s="51">
        <f t="shared" si="177"/>
        <v>0</v>
      </c>
      <c r="CY116" s="51">
        <f t="shared" si="178"/>
        <v>0</v>
      </c>
      <c r="CZ116" s="51">
        <f t="shared" si="179"/>
        <v>0</v>
      </c>
      <c r="DA116" s="51">
        <f t="shared" si="180"/>
        <v>0</v>
      </c>
      <c r="DB116" s="51">
        <f t="shared" si="181"/>
        <v>0</v>
      </c>
      <c r="DC116" s="51">
        <f t="shared" si="182"/>
        <v>0</v>
      </c>
      <c r="DD116" s="51">
        <f t="shared" si="183"/>
        <v>0</v>
      </c>
      <c r="DE116" s="51">
        <f t="shared" si="184"/>
        <v>0</v>
      </c>
      <c r="DF116" s="51">
        <f t="shared" si="185"/>
        <v>0</v>
      </c>
      <c r="DG116" s="51">
        <f t="shared" si="186"/>
        <v>0</v>
      </c>
      <c r="DH116" s="51">
        <f t="shared" si="187"/>
        <v>0</v>
      </c>
      <c r="DI116" s="51">
        <f t="shared" si="188"/>
        <v>0</v>
      </c>
      <c r="DJ116" s="51">
        <f t="shared" si="189"/>
        <v>0</v>
      </c>
      <c r="DK116" s="51">
        <f t="shared" si="190"/>
        <v>0</v>
      </c>
      <c r="DL116" s="51">
        <f t="shared" si="191"/>
        <v>0</v>
      </c>
      <c r="DM116" s="51">
        <f t="shared" si="192"/>
        <v>0</v>
      </c>
      <c r="DN116" s="51">
        <f t="shared" si="193"/>
        <v>0</v>
      </c>
      <c r="DO116" s="51">
        <f t="shared" si="194"/>
        <v>0</v>
      </c>
      <c r="DP116" s="51">
        <f t="shared" si="195"/>
        <v>0</v>
      </c>
      <c r="DQ116" s="51">
        <f t="shared" si="196"/>
        <v>0</v>
      </c>
      <c r="DR116" s="51">
        <f t="shared" si="197"/>
        <v>0</v>
      </c>
      <c r="DS116" s="51">
        <f t="shared" si="198"/>
        <v>0</v>
      </c>
    </row>
    <row r="117" spans="10:123" x14ac:dyDescent="0.3">
      <c r="J117" s="5" t="str">
        <f>'6. Patients'!C97</f>
        <v/>
      </c>
      <c r="K117" s="5"/>
      <c r="L117" s="99">
        <f t="shared" si="199"/>
        <v>0</v>
      </c>
      <c r="M117" s="99">
        <f t="shared" si="200"/>
        <v>0</v>
      </c>
      <c r="N117" s="99">
        <f t="shared" si="201"/>
        <v>0</v>
      </c>
      <c r="O117" s="99">
        <f t="shared" si="202"/>
        <v>0</v>
      </c>
      <c r="P117" s="99">
        <f t="shared" si="203"/>
        <v>0</v>
      </c>
      <c r="Q117" s="99">
        <f t="shared" si="204"/>
        <v>0</v>
      </c>
      <c r="R117" s="99">
        <f t="shared" si="205"/>
        <v>0</v>
      </c>
      <c r="S117" s="99">
        <f t="shared" si="206"/>
        <v>0</v>
      </c>
      <c r="T117" s="99">
        <f t="shared" si="207"/>
        <v>0</v>
      </c>
      <c r="U117" s="99">
        <f t="shared" si="208"/>
        <v>0</v>
      </c>
      <c r="V117" s="99">
        <f t="shared" si="209"/>
        <v>0</v>
      </c>
      <c r="W117" s="99">
        <f t="shared" si="210"/>
        <v>0</v>
      </c>
      <c r="X117" s="99">
        <f t="shared" si="211"/>
        <v>0</v>
      </c>
      <c r="Y117" s="99">
        <f t="shared" si="212"/>
        <v>0</v>
      </c>
      <c r="Z117" s="99">
        <f t="shared" si="213"/>
        <v>0</v>
      </c>
      <c r="AA117" s="99">
        <f t="shared" si="214"/>
        <v>0</v>
      </c>
      <c r="AB117" s="99">
        <f t="shared" si="215"/>
        <v>0</v>
      </c>
      <c r="AC117" s="99">
        <f t="shared" si="216"/>
        <v>0</v>
      </c>
      <c r="AD117" s="99">
        <f t="shared" si="217"/>
        <v>0</v>
      </c>
      <c r="AE117" s="99">
        <f t="shared" si="218"/>
        <v>0</v>
      </c>
      <c r="AF117" s="99">
        <f t="shared" si="219"/>
        <v>0</v>
      </c>
      <c r="AG117" s="99">
        <f t="shared" si="220"/>
        <v>0</v>
      </c>
      <c r="AH117" s="99">
        <f t="shared" si="221"/>
        <v>0</v>
      </c>
      <c r="AI117" s="99">
        <f t="shared" si="222"/>
        <v>0</v>
      </c>
      <c r="AJ117" s="99">
        <f t="shared" si="223"/>
        <v>0</v>
      </c>
      <c r="AK117" s="99">
        <f t="shared" si="224"/>
        <v>0</v>
      </c>
      <c r="AL117" s="99">
        <f t="shared" si="225"/>
        <v>0</v>
      </c>
      <c r="AM117" s="99">
        <f t="shared" si="226"/>
        <v>0</v>
      </c>
      <c r="AN117" s="99">
        <f t="shared" si="227"/>
        <v>0</v>
      </c>
      <c r="AO117" s="99">
        <f t="shared" si="228"/>
        <v>0</v>
      </c>
      <c r="AP117" s="99">
        <f t="shared" si="229"/>
        <v>0</v>
      </c>
      <c r="AQ117" s="99">
        <f t="shared" si="230"/>
        <v>0</v>
      </c>
      <c r="AR117" s="99">
        <f t="shared" si="231"/>
        <v>0</v>
      </c>
      <c r="AS117" s="99">
        <f t="shared" si="232"/>
        <v>0</v>
      </c>
      <c r="AT117" s="99">
        <f t="shared" si="233"/>
        <v>0</v>
      </c>
      <c r="AU117" s="99">
        <f t="shared" si="234"/>
        <v>0</v>
      </c>
      <c r="AW117" s="5" t="str">
        <f t="shared" si="161"/>
        <v/>
      </c>
      <c r="AX117" s="51">
        <f>-MIN(SUMPRODUCT(--($E$9:$E$28&lt;=AX$33),--($B$9:$B$28=$J$97),--($F$9:$F$28&gt;=AX$33),--($C$9:$C$28=$AW117),$H$9:$H$28,K$9:K$28),VLOOKUP($AW117,'6. Patients'!$C$78:$AQ$107,COLUMNS('6. Patients'!$C$9:$G$9),0))</f>
        <v>0</v>
      </c>
      <c r="AY117" s="51">
        <f>-MIN(SUMPRODUCT(--($E$9:$E$28&lt;=AY$33),--($B$9:$B$28=$J$97),--($F$9:$F$28&gt;=AY$33),--($C$9:$C$28=$AW117),$H$9:$H$28,L$9:L$28),VLOOKUP($AW117,'6. Patients'!$C$78:$AQ$107,COLUMNS('6. Patients'!$C$9:$G$9),0))</f>
        <v>0</v>
      </c>
      <c r="AZ117" s="51">
        <f>-MIN(SUMPRODUCT(--($E$9:$E$28&lt;=AZ$33),--($B$9:$B$28=$J$97),--($F$9:$F$28&gt;=AZ$33),--($C$9:$C$28=$AW117),$H$9:$H$28,M$9:M$28),VLOOKUP($AW117,'6. Patients'!$C$78:$AQ$107,COLUMNS('6. Patients'!$C$9:$G$9),0))</f>
        <v>0</v>
      </c>
      <c r="BA117" s="51">
        <f>-MIN(SUMPRODUCT(--($E$9:$E$28&lt;=BA$33),--($B$9:$B$28=$J$97),--($F$9:$F$28&gt;=BA$33),--($C$9:$C$28=$AW117),$H$9:$H$28,N$9:N$28),VLOOKUP($AW117,'6. Patients'!$C$78:$AQ$107,COLUMNS('6. Patients'!$C$9:$G$9),0))</f>
        <v>0</v>
      </c>
      <c r="BB117" s="51">
        <f>-MIN(SUMPRODUCT(--($E$9:$E$28&lt;=BB$33),--($B$9:$B$28=$J$97),--($F$9:$F$28&gt;=BB$33),--($C$9:$C$28=$AW117),$H$9:$H$28,O$9:O$28),VLOOKUP($AW117,'6. Patients'!$C$78:$AQ$107,COLUMNS('6. Patients'!$C$9:$G$9),0))</f>
        <v>0</v>
      </c>
      <c r="BC117" s="51">
        <f>-MIN(SUMPRODUCT(--($E$9:$E$28&lt;=BC$33),--($B$9:$B$28=$J$97),--($F$9:$F$28&gt;=BC$33),--($C$9:$C$28=$AW117),$H$9:$H$28,P$9:P$28),VLOOKUP($AW117,'6. Patients'!$C$78:$AQ$107,COLUMNS('6. Patients'!$C$9:$G$9),0))</f>
        <v>0</v>
      </c>
      <c r="BD117" s="51">
        <f>-MIN(SUMPRODUCT(--($E$9:$E$28&lt;=BD$33),--($B$9:$B$28=$J$97),--($F$9:$F$28&gt;=BD$33),--($C$9:$C$28=$AW117),$H$9:$H$28,Q$9:Q$28),VLOOKUP($AW117,'6. Patients'!$C$78:$AQ$107,COLUMNS('6. Patients'!$C$9:$G$9),0))</f>
        <v>0</v>
      </c>
      <c r="BE117" s="51">
        <f>-MIN(SUMPRODUCT(--($E$9:$E$28&lt;=BE$33),--($B$9:$B$28=$J$97),--($F$9:$F$28&gt;=BE$33),--($C$9:$C$28=$AW117),$H$9:$H$28,R$9:R$28),VLOOKUP($AW117,'6. Patients'!$C$78:$AQ$107,COLUMNS('6. Patients'!$C$9:$G$9),0))</f>
        <v>0</v>
      </c>
      <c r="BF117" s="51">
        <f>-MIN(SUMPRODUCT(--($E$9:$E$28&lt;=BF$33),--($B$9:$B$28=$J$97),--($F$9:$F$28&gt;=BF$33),--($C$9:$C$28=$AW117),$H$9:$H$28,S$9:S$28),VLOOKUP($AW117,'6. Patients'!$C$78:$AQ$107,COLUMNS('6. Patients'!$C$9:$G$9),0))</f>
        <v>0</v>
      </c>
      <c r="BG117" s="51">
        <f>-MIN(SUMPRODUCT(--($E$9:$E$28&lt;=BG$33),--($B$9:$B$28=$J$97),--($F$9:$F$28&gt;=BG$33),--($C$9:$C$28=$AW117),$H$9:$H$28,T$9:T$28),VLOOKUP($AW117,'6. Patients'!$C$78:$AQ$107,COLUMNS('6. Patients'!$C$9:$G$9),0))</f>
        <v>0</v>
      </c>
      <c r="BH117" s="51">
        <f>-MIN(SUMPRODUCT(--($E$9:$E$28&lt;=BH$33),--($B$9:$B$28=$J$97),--($F$9:$F$28&gt;=BH$33),--($C$9:$C$28=$AW117),$H$9:$H$28,U$9:U$28),VLOOKUP($AW117,'6. Patients'!$C$78:$AQ$107,COLUMNS('6. Patients'!$C$9:$G$9),0))</f>
        <v>0</v>
      </c>
      <c r="BI117" s="51">
        <f>-MIN(SUMPRODUCT(--($E$9:$E$28&lt;=BI$33),--($B$9:$B$28=$J$97),--($F$9:$F$28&gt;=BI$33),--($C$9:$C$28=$AW117),$H$9:$H$28,V$9:V$28),VLOOKUP($AW117,'6. Patients'!$C$78:$AQ$107,COLUMNS('6. Patients'!$C$9:$G$9),0))</f>
        <v>0</v>
      </c>
      <c r="BJ117" s="51">
        <f>-MIN(SUMPRODUCT(--($E$9:$E$28&lt;=BJ$33),--($B$9:$B$28=$J$97),--($F$9:$F$28&gt;=BJ$33),--($C$9:$C$28=$AW117),$H$9:$H$28,W$9:W$28),VLOOKUP($AW117,'6. Patients'!$C$78:$AQ$107,COLUMNS('6. Patients'!$C$9:$G$9),0))</f>
        <v>0</v>
      </c>
      <c r="BK117" s="51">
        <f>-MIN(SUMPRODUCT(--($E$9:$E$28&lt;=BK$33),--($B$9:$B$28=$J$97),--($F$9:$F$28&gt;=BK$33),--($C$9:$C$28=$AW117),$H$9:$H$28,X$9:X$28),VLOOKUP($AW117,'6. Patients'!$C$78:$AQ$107,COLUMNS('6. Patients'!$C$9:$G$9),0))</f>
        <v>0</v>
      </c>
      <c r="BL117" s="51">
        <f>-MIN(SUMPRODUCT(--($E$9:$E$28&lt;=BL$33),--($B$9:$B$28=$J$97),--($F$9:$F$28&gt;=BL$33),--($C$9:$C$28=$AW117),$H$9:$H$28,Y$9:Y$28),VLOOKUP($AW117,'6. Patients'!$C$78:$AQ$107,COLUMNS('6. Patients'!$C$9:$G$9),0))</f>
        <v>0</v>
      </c>
      <c r="BM117" s="51">
        <f>-MIN(SUMPRODUCT(--($E$9:$E$28&lt;=BM$33),--($B$9:$B$28=$J$97),--($F$9:$F$28&gt;=BM$33),--($C$9:$C$28=$AW117),$H$9:$H$28,Z$9:Z$28),VLOOKUP($AW117,'6. Patients'!$C$78:$AQ$107,COLUMNS('6. Patients'!$C$9:$G$9),0))</f>
        <v>0</v>
      </c>
      <c r="BN117" s="51">
        <f>-MIN(SUMPRODUCT(--($E$9:$E$28&lt;=BN$33),--($B$9:$B$28=$J$97),--($F$9:$F$28&gt;=BN$33),--($C$9:$C$28=$AW117),$H$9:$H$28,AA$9:AA$28),VLOOKUP($AW117,'6. Patients'!$C$78:$AQ$107,COLUMNS('6. Patients'!$C$9:$G$9),0))</f>
        <v>0</v>
      </c>
      <c r="BO117" s="51">
        <f>-MIN(SUMPRODUCT(--($E$9:$E$28&lt;=BO$33),--($B$9:$B$28=$J$97),--($F$9:$F$28&gt;=BO$33),--($C$9:$C$28=$AW117),$H$9:$H$28,AB$9:AB$28),VLOOKUP($AW117,'6. Patients'!$C$78:$AQ$107,COLUMNS('6. Patients'!$C$9:$G$9),0))</f>
        <v>0</v>
      </c>
      <c r="BP117" s="51">
        <f>-MIN(SUMPRODUCT(--($E$9:$E$28&lt;=BP$33),--($B$9:$B$28=$J$97),--($F$9:$F$28&gt;=BP$33),--($C$9:$C$28=$AW117),$H$9:$H$28,AC$9:AC$28),VLOOKUP($AW117,'6. Patients'!$C$78:$AQ$107,COLUMNS('6. Patients'!$C$9:$G$9),0))</f>
        <v>0</v>
      </c>
      <c r="BQ117" s="51">
        <f>-MIN(SUMPRODUCT(--($E$9:$E$28&lt;=BQ$33),--($B$9:$B$28=$J$97),--($F$9:$F$28&gt;=BQ$33),--($C$9:$C$28=$AW117),$H$9:$H$28,AD$9:AD$28),VLOOKUP($AW117,'6. Patients'!$C$78:$AQ$107,COLUMNS('6. Patients'!$C$9:$G$9),0))</f>
        <v>0</v>
      </c>
      <c r="BR117" s="51">
        <f>-MIN(SUMPRODUCT(--($E$9:$E$28&lt;=BR$33),--($B$9:$B$28=$J$97),--($F$9:$F$28&gt;=BR$33),--($C$9:$C$28=$AW117),$H$9:$H$28,AE$9:AE$28),VLOOKUP($AW117,'6. Patients'!$C$78:$AQ$107,COLUMNS('6. Patients'!$C$9:$G$9),0))</f>
        <v>0</v>
      </c>
      <c r="BS117" s="51">
        <f>-MIN(SUMPRODUCT(--($E$9:$E$28&lt;=BS$33),--($B$9:$B$28=$J$97),--($F$9:$F$28&gt;=BS$33),--($C$9:$C$28=$AW117),$H$9:$H$28,AF$9:AF$28),VLOOKUP($AW117,'6. Patients'!$C$78:$AQ$107,COLUMNS('6. Patients'!$C$9:$G$9),0))</f>
        <v>0</v>
      </c>
      <c r="BT117" s="51">
        <f>-MIN(SUMPRODUCT(--($E$9:$E$28&lt;=BT$33),--($B$9:$B$28=$J$97),--($F$9:$F$28&gt;=BT$33),--($C$9:$C$28=$AW117),$H$9:$H$28,AG$9:AG$28),VLOOKUP($AW117,'6. Patients'!$C$78:$AQ$107,COLUMNS('6. Patients'!$C$9:$G$9),0))</f>
        <v>0</v>
      </c>
      <c r="BU117" s="51">
        <f>-MIN(SUMPRODUCT(--($E$9:$E$28&lt;=BU$33),--($B$9:$B$28=$J$97),--($F$9:$F$28&gt;=BU$33),--($C$9:$C$28=$AW117),$H$9:$H$28,AH$9:AH$28),VLOOKUP($AW117,'6. Patients'!$C$78:$AQ$107,COLUMNS('6. Patients'!$C$9:$G$9),0))</f>
        <v>0</v>
      </c>
      <c r="BV117" s="51">
        <f>-MIN(SUMPRODUCT(--($E$9:$E$28&lt;=BV$33),--($B$9:$B$28=$J$97),--($F$9:$F$28&gt;=BV$33),--($C$9:$C$28=$AW117),$H$9:$H$28,AI$9:AI$28),VLOOKUP($AW117,'6. Patients'!$C$78:$AQ$107,COLUMNS('6. Patients'!$C$9:$G$9),0))</f>
        <v>0</v>
      </c>
      <c r="BW117" s="51">
        <f>-MIN(SUMPRODUCT(--($E$9:$E$28&lt;=BW$33),--($B$9:$B$28=$J$97),--($F$9:$F$28&gt;=BW$33),--($C$9:$C$28=$AW117),$H$9:$H$28,AJ$9:AJ$28),VLOOKUP($AW117,'6. Patients'!$C$78:$AQ$107,COLUMNS('6. Patients'!$C$9:$G$9),0))</f>
        <v>0</v>
      </c>
      <c r="BX117" s="51">
        <f>-MIN(SUMPRODUCT(--($E$9:$E$28&lt;=BX$33),--($B$9:$B$28=$J$97),--($F$9:$F$28&gt;=BX$33),--($C$9:$C$28=$AW117),$H$9:$H$28,AK$9:AK$28),VLOOKUP($AW117,'6. Patients'!$C$78:$AQ$107,COLUMNS('6. Patients'!$C$9:$G$9),0))</f>
        <v>0</v>
      </c>
      <c r="BY117" s="51">
        <f>-MIN(SUMPRODUCT(--($E$9:$E$28&lt;=BY$33),--($B$9:$B$28=$J$97),--($F$9:$F$28&gt;=BY$33),--($C$9:$C$28=$AW117),$H$9:$H$28,AL$9:AL$28),VLOOKUP($AW117,'6. Patients'!$C$78:$AQ$107,COLUMNS('6. Patients'!$C$9:$G$9),0))</f>
        <v>0</v>
      </c>
      <c r="BZ117" s="51">
        <f>-MIN(SUMPRODUCT(--($E$9:$E$28&lt;=BZ$33),--($B$9:$B$28=$J$97),--($F$9:$F$28&gt;=BZ$33),--($C$9:$C$28=$AW117),$H$9:$H$28,AM$9:AM$28),VLOOKUP($AW117,'6. Patients'!$C$78:$AQ$107,COLUMNS('6. Patients'!$C$9:$G$9),0))</f>
        <v>0</v>
      </c>
      <c r="CA117" s="51">
        <f>-MIN(SUMPRODUCT(--($E$9:$E$28&lt;=CA$33),--($B$9:$B$28=$J$97),--($F$9:$F$28&gt;=CA$33),--($C$9:$C$28=$AW117),$H$9:$H$28,AN$9:AN$28),VLOOKUP($AW117,'6. Patients'!$C$78:$AQ$107,COLUMNS('6. Patients'!$C$9:$G$9),0))</f>
        <v>0</v>
      </c>
      <c r="CB117" s="51">
        <f>-MIN(SUMPRODUCT(--($E$9:$E$28&lt;=CB$33),--($B$9:$B$28=$J$97),--($F$9:$F$28&gt;=CB$33),--($C$9:$C$28=$AW117),$H$9:$H$28,AO$9:AO$28),VLOOKUP($AW117,'6. Patients'!$C$78:$AQ$107,COLUMNS('6. Patients'!$C$9:$G$9),0))</f>
        <v>0</v>
      </c>
      <c r="CC117" s="51">
        <f>-MIN(SUMPRODUCT(--($E$9:$E$28&lt;=CC$33),--($B$9:$B$28=$J$97),--($F$9:$F$28&gt;=CC$33),--($C$9:$C$28=$AW117),$H$9:$H$28,AP$9:AP$28),VLOOKUP($AW117,'6. Patients'!$C$78:$AQ$107,COLUMNS('6. Patients'!$C$9:$G$9),0))</f>
        <v>0</v>
      </c>
      <c r="CD117" s="51">
        <f>-MIN(SUMPRODUCT(--($E$9:$E$28&lt;=CD$33),--($B$9:$B$28=$J$97),--($F$9:$F$28&gt;=CD$33),--($C$9:$C$28=$AW117),$H$9:$H$28,AQ$9:AQ$28),VLOOKUP($AW117,'6. Patients'!$C$78:$AQ$107,COLUMNS('6. Patients'!$C$9:$G$9),0))</f>
        <v>0</v>
      </c>
      <c r="CE117" s="51">
        <f>-MIN(SUMPRODUCT(--($E$9:$E$28&lt;=CE$33),--($B$9:$B$28=$J$97),--($F$9:$F$28&gt;=CE$33),--($C$9:$C$28=$AW117),$H$9:$H$28,AR$9:AR$28),VLOOKUP($AW117,'6. Patients'!$C$78:$AQ$107,COLUMNS('6. Patients'!$C$9:$G$9),0))</f>
        <v>0</v>
      </c>
      <c r="CF117" s="51">
        <f>-MIN(SUMPRODUCT(--($E$9:$E$28&lt;=CF$33),--($B$9:$B$28=$J$97),--($F$9:$F$28&gt;=CF$33),--($C$9:$C$28=$AW117),$H$9:$H$28,AS$9:AS$28),VLOOKUP($AW117,'6. Patients'!$C$78:$AQ$107,COLUMNS('6. Patients'!$C$9:$G$9),0))</f>
        <v>0</v>
      </c>
      <c r="CG117" s="51">
        <f>-MIN(SUMPRODUCT(--($E$9:$E$28&lt;=CG$33),--($B$9:$B$28=$J$97),--($F$9:$F$28&gt;=CG$33),--($C$9:$C$28=$AW117),$H$9:$H$28,AT$9:AT$28),VLOOKUP($AW117,'6. Patients'!$C$78:$AQ$107,COLUMNS('6. Patients'!$C$9:$G$9),0))</f>
        <v>0</v>
      </c>
      <c r="CI117" s="5" t="str">
        <f t="shared" si="162"/>
        <v/>
      </c>
      <c r="CJ117" s="51">
        <f t="shared" si="163"/>
        <v>0</v>
      </c>
      <c r="CK117" s="51">
        <f t="shared" si="164"/>
        <v>0</v>
      </c>
      <c r="CL117" s="51">
        <f t="shared" si="165"/>
        <v>0</v>
      </c>
      <c r="CM117" s="51">
        <f t="shared" si="166"/>
        <v>0</v>
      </c>
      <c r="CN117" s="51">
        <f t="shared" si="167"/>
        <v>0</v>
      </c>
      <c r="CO117" s="51">
        <f t="shared" si="168"/>
        <v>0</v>
      </c>
      <c r="CP117" s="51">
        <f t="shared" si="169"/>
        <v>0</v>
      </c>
      <c r="CQ117" s="51">
        <f t="shared" si="170"/>
        <v>0</v>
      </c>
      <c r="CR117" s="51">
        <f t="shared" si="171"/>
        <v>0</v>
      </c>
      <c r="CS117" s="51">
        <f t="shared" si="172"/>
        <v>0</v>
      </c>
      <c r="CT117" s="51">
        <f t="shared" si="173"/>
        <v>0</v>
      </c>
      <c r="CU117" s="51">
        <f t="shared" si="174"/>
        <v>0</v>
      </c>
      <c r="CV117" s="51">
        <f t="shared" si="175"/>
        <v>0</v>
      </c>
      <c r="CW117" s="51">
        <f t="shared" si="176"/>
        <v>0</v>
      </c>
      <c r="CX117" s="51">
        <f t="shared" si="177"/>
        <v>0</v>
      </c>
      <c r="CY117" s="51">
        <f t="shared" si="178"/>
        <v>0</v>
      </c>
      <c r="CZ117" s="51">
        <f t="shared" si="179"/>
        <v>0</v>
      </c>
      <c r="DA117" s="51">
        <f t="shared" si="180"/>
        <v>0</v>
      </c>
      <c r="DB117" s="51">
        <f t="shared" si="181"/>
        <v>0</v>
      </c>
      <c r="DC117" s="51">
        <f t="shared" si="182"/>
        <v>0</v>
      </c>
      <c r="DD117" s="51">
        <f t="shared" si="183"/>
        <v>0</v>
      </c>
      <c r="DE117" s="51">
        <f t="shared" si="184"/>
        <v>0</v>
      </c>
      <c r="DF117" s="51">
        <f t="shared" si="185"/>
        <v>0</v>
      </c>
      <c r="DG117" s="51">
        <f t="shared" si="186"/>
        <v>0</v>
      </c>
      <c r="DH117" s="51">
        <f t="shared" si="187"/>
        <v>0</v>
      </c>
      <c r="DI117" s="51">
        <f t="shared" si="188"/>
        <v>0</v>
      </c>
      <c r="DJ117" s="51">
        <f t="shared" si="189"/>
        <v>0</v>
      </c>
      <c r="DK117" s="51">
        <f t="shared" si="190"/>
        <v>0</v>
      </c>
      <c r="DL117" s="51">
        <f t="shared" si="191"/>
        <v>0</v>
      </c>
      <c r="DM117" s="51">
        <f t="shared" si="192"/>
        <v>0</v>
      </c>
      <c r="DN117" s="51">
        <f t="shared" si="193"/>
        <v>0</v>
      </c>
      <c r="DO117" s="51">
        <f t="shared" si="194"/>
        <v>0</v>
      </c>
      <c r="DP117" s="51">
        <f t="shared" si="195"/>
        <v>0</v>
      </c>
      <c r="DQ117" s="51">
        <f t="shared" si="196"/>
        <v>0</v>
      </c>
      <c r="DR117" s="51">
        <f t="shared" si="197"/>
        <v>0</v>
      </c>
      <c r="DS117" s="51">
        <f t="shared" si="198"/>
        <v>0</v>
      </c>
    </row>
    <row r="118" spans="10:123" x14ac:dyDescent="0.3">
      <c r="J118" s="5" t="str">
        <f>'6. Patients'!C98</f>
        <v/>
      </c>
      <c r="K118" s="5"/>
      <c r="L118" s="99">
        <f t="shared" si="199"/>
        <v>0</v>
      </c>
      <c r="M118" s="99">
        <f t="shared" si="200"/>
        <v>0</v>
      </c>
      <c r="N118" s="99">
        <f t="shared" si="201"/>
        <v>0</v>
      </c>
      <c r="O118" s="99">
        <f t="shared" si="202"/>
        <v>0</v>
      </c>
      <c r="P118" s="99">
        <f t="shared" si="203"/>
        <v>0</v>
      </c>
      <c r="Q118" s="99">
        <f t="shared" si="204"/>
        <v>0</v>
      </c>
      <c r="R118" s="99">
        <f t="shared" si="205"/>
        <v>0</v>
      </c>
      <c r="S118" s="99">
        <f t="shared" si="206"/>
        <v>0</v>
      </c>
      <c r="T118" s="99">
        <f t="shared" si="207"/>
        <v>0</v>
      </c>
      <c r="U118" s="99">
        <f t="shared" si="208"/>
        <v>0</v>
      </c>
      <c r="V118" s="99">
        <f t="shared" si="209"/>
        <v>0</v>
      </c>
      <c r="W118" s="99">
        <f t="shared" si="210"/>
        <v>0</v>
      </c>
      <c r="X118" s="99">
        <f t="shared" si="211"/>
        <v>0</v>
      </c>
      <c r="Y118" s="99">
        <f t="shared" si="212"/>
        <v>0</v>
      </c>
      <c r="Z118" s="99">
        <f t="shared" si="213"/>
        <v>0</v>
      </c>
      <c r="AA118" s="99">
        <f t="shared" si="214"/>
        <v>0</v>
      </c>
      <c r="AB118" s="99">
        <f t="shared" si="215"/>
        <v>0</v>
      </c>
      <c r="AC118" s="99">
        <f t="shared" si="216"/>
        <v>0</v>
      </c>
      <c r="AD118" s="99">
        <f t="shared" si="217"/>
        <v>0</v>
      </c>
      <c r="AE118" s="99">
        <f t="shared" si="218"/>
        <v>0</v>
      </c>
      <c r="AF118" s="99">
        <f t="shared" si="219"/>
        <v>0</v>
      </c>
      <c r="AG118" s="99">
        <f t="shared" si="220"/>
        <v>0</v>
      </c>
      <c r="AH118" s="99">
        <f t="shared" si="221"/>
        <v>0</v>
      </c>
      <c r="AI118" s="99">
        <f t="shared" si="222"/>
        <v>0</v>
      </c>
      <c r="AJ118" s="99">
        <f t="shared" si="223"/>
        <v>0</v>
      </c>
      <c r="AK118" s="99">
        <f t="shared" si="224"/>
        <v>0</v>
      </c>
      <c r="AL118" s="99">
        <f t="shared" si="225"/>
        <v>0</v>
      </c>
      <c r="AM118" s="99">
        <f t="shared" si="226"/>
        <v>0</v>
      </c>
      <c r="AN118" s="99">
        <f t="shared" si="227"/>
        <v>0</v>
      </c>
      <c r="AO118" s="99">
        <f t="shared" si="228"/>
        <v>0</v>
      </c>
      <c r="AP118" s="99">
        <f t="shared" si="229"/>
        <v>0</v>
      </c>
      <c r="AQ118" s="99">
        <f t="shared" si="230"/>
        <v>0</v>
      </c>
      <c r="AR118" s="99">
        <f t="shared" si="231"/>
        <v>0</v>
      </c>
      <c r="AS118" s="99">
        <f t="shared" si="232"/>
        <v>0</v>
      </c>
      <c r="AT118" s="99">
        <f t="shared" si="233"/>
        <v>0</v>
      </c>
      <c r="AU118" s="99">
        <f t="shared" si="234"/>
        <v>0</v>
      </c>
      <c r="AW118" s="5" t="str">
        <f t="shared" si="161"/>
        <v/>
      </c>
      <c r="AX118" s="51">
        <f>-MIN(SUMPRODUCT(--($E$9:$E$28&lt;=AX$33),--($B$9:$B$28=$J$97),--($F$9:$F$28&gt;=AX$33),--($C$9:$C$28=$AW118),$H$9:$H$28,K$9:K$28),VLOOKUP($AW118,'6. Patients'!$C$78:$AQ$107,COLUMNS('6. Patients'!$C$9:$G$9),0))</f>
        <v>0</v>
      </c>
      <c r="AY118" s="51">
        <f>-MIN(SUMPRODUCT(--($E$9:$E$28&lt;=AY$33),--($B$9:$B$28=$J$97),--($F$9:$F$28&gt;=AY$33),--($C$9:$C$28=$AW118),$H$9:$H$28,L$9:L$28),VLOOKUP($AW118,'6. Patients'!$C$78:$AQ$107,COLUMNS('6. Patients'!$C$9:$G$9),0))</f>
        <v>0</v>
      </c>
      <c r="AZ118" s="51">
        <f>-MIN(SUMPRODUCT(--($E$9:$E$28&lt;=AZ$33),--($B$9:$B$28=$J$97),--($F$9:$F$28&gt;=AZ$33),--($C$9:$C$28=$AW118),$H$9:$H$28,M$9:M$28),VLOOKUP($AW118,'6. Patients'!$C$78:$AQ$107,COLUMNS('6. Patients'!$C$9:$G$9),0))</f>
        <v>0</v>
      </c>
      <c r="BA118" s="51">
        <f>-MIN(SUMPRODUCT(--($E$9:$E$28&lt;=BA$33),--($B$9:$B$28=$J$97),--($F$9:$F$28&gt;=BA$33),--($C$9:$C$28=$AW118),$H$9:$H$28,N$9:N$28),VLOOKUP($AW118,'6. Patients'!$C$78:$AQ$107,COLUMNS('6. Patients'!$C$9:$G$9),0))</f>
        <v>0</v>
      </c>
      <c r="BB118" s="51">
        <f>-MIN(SUMPRODUCT(--($E$9:$E$28&lt;=BB$33),--($B$9:$B$28=$J$97),--($F$9:$F$28&gt;=BB$33),--($C$9:$C$28=$AW118),$H$9:$H$28,O$9:O$28),VLOOKUP($AW118,'6. Patients'!$C$78:$AQ$107,COLUMNS('6. Patients'!$C$9:$G$9),0))</f>
        <v>0</v>
      </c>
      <c r="BC118" s="51">
        <f>-MIN(SUMPRODUCT(--($E$9:$E$28&lt;=BC$33),--($B$9:$B$28=$J$97),--($F$9:$F$28&gt;=BC$33),--($C$9:$C$28=$AW118),$H$9:$H$28,P$9:P$28),VLOOKUP($AW118,'6. Patients'!$C$78:$AQ$107,COLUMNS('6. Patients'!$C$9:$G$9),0))</f>
        <v>0</v>
      </c>
      <c r="BD118" s="51">
        <f>-MIN(SUMPRODUCT(--($E$9:$E$28&lt;=BD$33),--($B$9:$B$28=$J$97),--($F$9:$F$28&gt;=BD$33),--($C$9:$C$28=$AW118),$H$9:$H$28,Q$9:Q$28),VLOOKUP($AW118,'6. Patients'!$C$78:$AQ$107,COLUMNS('6. Patients'!$C$9:$G$9),0))</f>
        <v>0</v>
      </c>
      <c r="BE118" s="51">
        <f>-MIN(SUMPRODUCT(--($E$9:$E$28&lt;=BE$33),--($B$9:$B$28=$J$97),--($F$9:$F$28&gt;=BE$33),--($C$9:$C$28=$AW118),$H$9:$H$28,R$9:R$28),VLOOKUP($AW118,'6. Patients'!$C$78:$AQ$107,COLUMNS('6. Patients'!$C$9:$G$9),0))</f>
        <v>0</v>
      </c>
      <c r="BF118" s="51">
        <f>-MIN(SUMPRODUCT(--($E$9:$E$28&lt;=BF$33),--($B$9:$B$28=$J$97),--($F$9:$F$28&gt;=BF$33),--($C$9:$C$28=$AW118),$H$9:$H$28,S$9:S$28),VLOOKUP($AW118,'6. Patients'!$C$78:$AQ$107,COLUMNS('6. Patients'!$C$9:$G$9),0))</f>
        <v>0</v>
      </c>
      <c r="BG118" s="51">
        <f>-MIN(SUMPRODUCT(--($E$9:$E$28&lt;=BG$33),--($B$9:$B$28=$J$97),--($F$9:$F$28&gt;=BG$33),--($C$9:$C$28=$AW118),$H$9:$H$28,T$9:T$28),VLOOKUP($AW118,'6. Patients'!$C$78:$AQ$107,COLUMNS('6. Patients'!$C$9:$G$9),0))</f>
        <v>0</v>
      </c>
      <c r="BH118" s="51">
        <f>-MIN(SUMPRODUCT(--($E$9:$E$28&lt;=BH$33),--($B$9:$B$28=$J$97),--($F$9:$F$28&gt;=BH$33),--($C$9:$C$28=$AW118),$H$9:$H$28,U$9:U$28),VLOOKUP($AW118,'6. Patients'!$C$78:$AQ$107,COLUMNS('6. Patients'!$C$9:$G$9),0))</f>
        <v>0</v>
      </c>
      <c r="BI118" s="51">
        <f>-MIN(SUMPRODUCT(--($E$9:$E$28&lt;=BI$33),--($B$9:$B$28=$J$97),--($F$9:$F$28&gt;=BI$33),--($C$9:$C$28=$AW118),$H$9:$H$28,V$9:V$28),VLOOKUP($AW118,'6. Patients'!$C$78:$AQ$107,COLUMNS('6. Patients'!$C$9:$G$9),0))</f>
        <v>0</v>
      </c>
      <c r="BJ118" s="51">
        <f>-MIN(SUMPRODUCT(--($E$9:$E$28&lt;=BJ$33),--($B$9:$B$28=$J$97),--($F$9:$F$28&gt;=BJ$33),--($C$9:$C$28=$AW118),$H$9:$H$28,W$9:W$28),VLOOKUP($AW118,'6. Patients'!$C$78:$AQ$107,COLUMNS('6. Patients'!$C$9:$G$9),0))</f>
        <v>0</v>
      </c>
      <c r="BK118" s="51">
        <f>-MIN(SUMPRODUCT(--($E$9:$E$28&lt;=BK$33),--($B$9:$B$28=$J$97),--($F$9:$F$28&gt;=BK$33),--($C$9:$C$28=$AW118),$H$9:$H$28,X$9:X$28),VLOOKUP($AW118,'6. Patients'!$C$78:$AQ$107,COLUMNS('6. Patients'!$C$9:$G$9),0))</f>
        <v>0</v>
      </c>
      <c r="BL118" s="51">
        <f>-MIN(SUMPRODUCT(--($E$9:$E$28&lt;=BL$33),--($B$9:$B$28=$J$97),--($F$9:$F$28&gt;=BL$33),--($C$9:$C$28=$AW118),$H$9:$H$28,Y$9:Y$28),VLOOKUP($AW118,'6. Patients'!$C$78:$AQ$107,COLUMNS('6. Patients'!$C$9:$G$9),0))</f>
        <v>0</v>
      </c>
      <c r="BM118" s="51">
        <f>-MIN(SUMPRODUCT(--($E$9:$E$28&lt;=BM$33),--($B$9:$B$28=$J$97),--($F$9:$F$28&gt;=BM$33),--($C$9:$C$28=$AW118),$H$9:$H$28,Z$9:Z$28),VLOOKUP($AW118,'6. Patients'!$C$78:$AQ$107,COLUMNS('6. Patients'!$C$9:$G$9),0))</f>
        <v>0</v>
      </c>
      <c r="BN118" s="51">
        <f>-MIN(SUMPRODUCT(--($E$9:$E$28&lt;=BN$33),--($B$9:$B$28=$J$97),--($F$9:$F$28&gt;=BN$33),--($C$9:$C$28=$AW118),$H$9:$H$28,AA$9:AA$28),VLOOKUP($AW118,'6. Patients'!$C$78:$AQ$107,COLUMNS('6. Patients'!$C$9:$G$9),0))</f>
        <v>0</v>
      </c>
      <c r="BO118" s="51">
        <f>-MIN(SUMPRODUCT(--($E$9:$E$28&lt;=BO$33),--($B$9:$B$28=$J$97),--($F$9:$F$28&gt;=BO$33),--($C$9:$C$28=$AW118),$H$9:$H$28,AB$9:AB$28),VLOOKUP($AW118,'6. Patients'!$C$78:$AQ$107,COLUMNS('6. Patients'!$C$9:$G$9),0))</f>
        <v>0</v>
      </c>
      <c r="BP118" s="51">
        <f>-MIN(SUMPRODUCT(--($E$9:$E$28&lt;=BP$33),--($B$9:$B$28=$J$97),--($F$9:$F$28&gt;=BP$33),--($C$9:$C$28=$AW118),$H$9:$H$28,AC$9:AC$28),VLOOKUP($AW118,'6. Patients'!$C$78:$AQ$107,COLUMNS('6. Patients'!$C$9:$G$9),0))</f>
        <v>0</v>
      </c>
      <c r="BQ118" s="51">
        <f>-MIN(SUMPRODUCT(--($E$9:$E$28&lt;=BQ$33),--($B$9:$B$28=$J$97),--($F$9:$F$28&gt;=BQ$33),--($C$9:$C$28=$AW118),$H$9:$H$28,AD$9:AD$28),VLOOKUP($AW118,'6. Patients'!$C$78:$AQ$107,COLUMNS('6. Patients'!$C$9:$G$9),0))</f>
        <v>0</v>
      </c>
      <c r="BR118" s="51">
        <f>-MIN(SUMPRODUCT(--($E$9:$E$28&lt;=BR$33),--($B$9:$B$28=$J$97),--($F$9:$F$28&gt;=BR$33),--($C$9:$C$28=$AW118),$H$9:$H$28,AE$9:AE$28),VLOOKUP($AW118,'6. Patients'!$C$78:$AQ$107,COLUMNS('6. Patients'!$C$9:$G$9),0))</f>
        <v>0</v>
      </c>
      <c r="BS118" s="51">
        <f>-MIN(SUMPRODUCT(--($E$9:$E$28&lt;=BS$33),--($B$9:$B$28=$J$97),--($F$9:$F$28&gt;=BS$33),--($C$9:$C$28=$AW118),$H$9:$H$28,AF$9:AF$28),VLOOKUP($AW118,'6. Patients'!$C$78:$AQ$107,COLUMNS('6. Patients'!$C$9:$G$9),0))</f>
        <v>0</v>
      </c>
      <c r="BT118" s="51">
        <f>-MIN(SUMPRODUCT(--($E$9:$E$28&lt;=BT$33),--($B$9:$B$28=$J$97),--($F$9:$F$28&gt;=BT$33),--($C$9:$C$28=$AW118),$H$9:$H$28,AG$9:AG$28),VLOOKUP($AW118,'6. Patients'!$C$78:$AQ$107,COLUMNS('6. Patients'!$C$9:$G$9),0))</f>
        <v>0</v>
      </c>
      <c r="BU118" s="51">
        <f>-MIN(SUMPRODUCT(--($E$9:$E$28&lt;=BU$33),--($B$9:$B$28=$J$97),--($F$9:$F$28&gt;=BU$33),--($C$9:$C$28=$AW118),$H$9:$H$28,AH$9:AH$28),VLOOKUP($AW118,'6. Patients'!$C$78:$AQ$107,COLUMNS('6. Patients'!$C$9:$G$9),0))</f>
        <v>0</v>
      </c>
      <c r="BV118" s="51">
        <f>-MIN(SUMPRODUCT(--($E$9:$E$28&lt;=BV$33),--($B$9:$B$28=$J$97),--($F$9:$F$28&gt;=BV$33),--($C$9:$C$28=$AW118),$H$9:$H$28,AI$9:AI$28),VLOOKUP($AW118,'6. Patients'!$C$78:$AQ$107,COLUMNS('6. Patients'!$C$9:$G$9),0))</f>
        <v>0</v>
      </c>
      <c r="BW118" s="51">
        <f>-MIN(SUMPRODUCT(--($E$9:$E$28&lt;=BW$33),--($B$9:$B$28=$J$97),--($F$9:$F$28&gt;=BW$33),--($C$9:$C$28=$AW118),$H$9:$H$28,AJ$9:AJ$28),VLOOKUP($AW118,'6. Patients'!$C$78:$AQ$107,COLUMNS('6. Patients'!$C$9:$G$9),0))</f>
        <v>0</v>
      </c>
      <c r="BX118" s="51">
        <f>-MIN(SUMPRODUCT(--($E$9:$E$28&lt;=BX$33),--($B$9:$B$28=$J$97),--($F$9:$F$28&gt;=BX$33),--($C$9:$C$28=$AW118),$H$9:$H$28,AK$9:AK$28),VLOOKUP($AW118,'6. Patients'!$C$78:$AQ$107,COLUMNS('6. Patients'!$C$9:$G$9),0))</f>
        <v>0</v>
      </c>
      <c r="BY118" s="51">
        <f>-MIN(SUMPRODUCT(--($E$9:$E$28&lt;=BY$33),--($B$9:$B$28=$J$97),--($F$9:$F$28&gt;=BY$33),--($C$9:$C$28=$AW118),$H$9:$H$28,AL$9:AL$28),VLOOKUP($AW118,'6. Patients'!$C$78:$AQ$107,COLUMNS('6. Patients'!$C$9:$G$9),0))</f>
        <v>0</v>
      </c>
      <c r="BZ118" s="51">
        <f>-MIN(SUMPRODUCT(--($E$9:$E$28&lt;=BZ$33),--($B$9:$B$28=$J$97),--($F$9:$F$28&gt;=BZ$33),--($C$9:$C$28=$AW118),$H$9:$H$28,AM$9:AM$28),VLOOKUP($AW118,'6. Patients'!$C$78:$AQ$107,COLUMNS('6. Patients'!$C$9:$G$9),0))</f>
        <v>0</v>
      </c>
      <c r="CA118" s="51">
        <f>-MIN(SUMPRODUCT(--($E$9:$E$28&lt;=CA$33),--($B$9:$B$28=$J$97),--($F$9:$F$28&gt;=CA$33),--($C$9:$C$28=$AW118),$H$9:$H$28,AN$9:AN$28),VLOOKUP($AW118,'6. Patients'!$C$78:$AQ$107,COLUMNS('6. Patients'!$C$9:$G$9),0))</f>
        <v>0</v>
      </c>
      <c r="CB118" s="51">
        <f>-MIN(SUMPRODUCT(--($E$9:$E$28&lt;=CB$33),--($B$9:$B$28=$J$97),--($F$9:$F$28&gt;=CB$33),--($C$9:$C$28=$AW118),$H$9:$H$28,AO$9:AO$28),VLOOKUP($AW118,'6. Patients'!$C$78:$AQ$107,COLUMNS('6. Patients'!$C$9:$G$9),0))</f>
        <v>0</v>
      </c>
      <c r="CC118" s="51">
        <f>-MIN(SUMPRODUCT(--($E$9:$E$28&lt;=CC$33),--($B$9:$B$28=$J$97),--($F$9:$F$28&gt;=CC$33),--($C$9:$C$28=$AW118),$H$9:$H$28,AP$9:AP$28),VLOOKUP($AW118,'6. Patients'!$C$78:$AQ$107,COLUMNS('6. Patients'!$C$9:$G$9),0))</f>
        <v>0</v>
      </c>
      <c r="CD118" s="51">
        <f>-MIN(SUMPRODUCT(--($E$9:$E$28&lt;=CD$33),--($B$9:$B$28=$J$97),--($F$9:$F$28&gt;=CD$33),--($C$9:$C$28=$AW118),$H$9:$H$28,AQ$9:AQ$28),VLOOKUP($AW118,'6. Patients'!$C$78:$AQ$107,COLUMNS('6. Patients'!$C$9:$G$9),0))</f>
        <v>0</v>
      </c>
      <c r="CE118" s="51">
        <f>-MIN(SUMPRODUCT(--($E$9:$E$28&lt;=CE$33),--($B$9:$B$28=$J$97),--($F$9:$F$28&gt;=CE$33),--($C$9:$C$28=$AW118),$H$9:$H$28,AR$9:AR$28),VLOOKUP($AW118,'6. Patients'!$C$78:$AQ$107,COLUMNS('6. Patients'!$C$9:$G$9),0))</f>
        <v>0</v>
      </c>
      <c r="CF118" s="51">
        <f>-MIN(SUMPRODUCT(--($E$9:$E$28&lt;=CF$33),--($B$9:$B$28=$J$97),--($F$9:$F$28&gt;=CF$33),--($C$9:$C$28=$AW118),$H$9:$H$28,AS$9:AS$28),VLOOKUP($AW118,'6. Patients'!$C$78:$AQ$107,COLUMNS('6. Patients'!$C$9:$G$9),0))</f>
        <v>0</v>
      </c>
      <c r="CG118" s="51">
        <f>-MIN(SUMPRODUCT(--($E$9:$E$28&lt;=CG$33),--($B$9:$B$28=$J$97),--($F$9:$F$28&gt;=CG$33),--($C$9:$C$28=$AW118),$H$9:$H$28,AT$9:AT$28),VLOOKUP($AW118,'6. Patients'!$C$78:$AQ$107,COLUMNS('6. Patients'!$C$9:$G$9),0))</f>
        <v>0</v>
      </c>
      <c r="CI118" s="5" t="str">
        <f t="shared" si="162"/>
        <v/>
      </c>
      <c r="CJ118" s="51">
        <f t="shared" si="163"/>
        <v>0</v>
      </c>
      <c r="CK118" s="51">
        <f t="shared" si="164"/>
        <v>0</v>
      </c>
      <c r="CL118" s="51">
        <f t="shared" si="165"/>
        <v>0</v>
      </c>
      <c r="CM118" s="51">
        <f t="shared" si="166"/>
        <v>0</v>
      </c>
      <c r="CN118" s="51">
        <f t="shared" si="167"/>
        <v>0</v>
      </c>
      <c r="CO118" s="51">
        <f t="shared" si="168"/>
        <v>0</v>
      </c>
      <c r="CP118" s="51">
        <f t="shared" si="169"/>
        <v>0</v>
      </c>
      <c r="CQ118" s="51">
        <f t="shared" si="170"/>
        <v>0</v>
      </c>
      <c r="CR118" s="51">
        <f t="shared" si="171"/>
        <v>0</v>
      </c>
      <c r="CS118" s="51">
        <f t="shared" si="172"/>
        <v>0</v>
      </c>
      <c r="CT118" s="51">
        <f t="shared" si="173"/>
        <v>0</v>
      </c>
      <c r="CU118" s="51">
        <f t="shared" si="174"/>
        <v>0</v>
      </c>
      <c r="CV118" s="51">
        <f t="shared" si="175"/>
        <v>0</v>
      </c>
      <c r="CW118" s="51">
        <f t="shared" si="176"/>
        <v>0</v>
      </c>
      <c r="CX118" s="51">
        <f t="shared" si="177"/>
        <v>0</v>
      </c>
      <c r="CY118" s="51">
        <f t="shared" si="178"/>
        <v>0</v>
      </c>
      <c r="CZ118" s="51">
        <f t="shared" si="179"/>
        <v>0</v>
      </c>
      <c r="DA118" s="51">
        <f t="shared" si="180"/>
        <v>0</v>
      </c>
      <c r="DB118" s="51">
        <f t="shared" si="181"/>
        <v>0</v>
      </c>
      <c r="DC118" s="51">
        <f t="shared" si="182"/>
        <v>0</v>
      </c>
      <c r="DD118" s="51">
        <f t="shared" si="183"/>
        <v>0</v>
      </c>
      <c r="DE118" s="51">
        <f t="shared" si="184"/>
        <v>0</v>
      </c>
      <c r="DF118" s="51">
        <f t="shared" si="185"/>
        <v>0</v>
      </c>
      <c r="DG118" s="51">
        <f t="shared" si="186"/>
        <v>0</v>
      </c>
      <c r="DH118" s="51">
        <f t="shared" si="187"/>
        <v>0</v>
      </c>
      <c r="DI118" s="51">
        <f t="shared" si="188"/>
        <v>0</v>
      </c>
      <c r="DJ118" s="51">
        <f t="shared" si="189"/>
        <v>0</v>
      </c>
      <c r="DK118" s="51">
        <f t="shared" si="190"/>
        <v>0</v>
      </c>
      <c r="DL118" s="51">
        <f t="shared" si="191"/>
        <v>0</v>
      </c>
      <c r="DM118" s="51">
        <f t="shared" si="192"/>
        <v>0</v>
      </c>
      <c r="DN118" s="51">
        <f t="shared" si="193"/>
        <v>0</v>
      </c>
      <c r="DO118" s="51">
        <f t="shared" si="194"/>
        <v>0</v>
      </c>
      <c r="DP118" s="51">
        <f t="shared" si="195"/>
        <v>0</v>
      </c>
      <c r="DQ118" s="51">
        <f t="shared" si="196"/>
        <v>0</v>
      </c>
      <c r="DR118" s="51">
        <f t="shared" si="197"/>
        <v>0</v>
      </c>
      <c r="DS118" s="51">
        <f t="shared" si="198"/>
        <v>0</v>
      </c>
    </row>
    <row r="119" spans="10:123" x14ac:dyDescent="0.3">
      <c r="J119" s="5" t="str">
        <f>'6. Patients'!C99</f>
        <v/>
      </c>
      <c r="K119" s="5"/>
      <c r="L119" s="99">
        <f t="shared" si="199"/>
        <v>0</v>
      </c>
      <c r="M119" s="99">
        <f t="shared" si="200"/>
        <v>0</v>
      </c>
      <c r="N119" s="99">
        <f t="shared" si="201"/>
        <v>0</v>
      </c>
      <c r="O119" s="99">
        <f t="shared" si="202"/>
        <v>0</v>
      </c>
      <c r="P119" s="99">
        <f t="shared" si="203"/>
        <v>0</v>
      </c>
      <c r="Q119" s="99">
        <f t="shared" si="204"/>
        <v>0</v>
      </c>
      <c r="R119" s="99">
        <f t="shared" si="205"/>
        <v>0</v>
      </c>
      <c r="S119" s="99">
        <f t="shared" si="206"/>
        <v>0</v>
      </c>
      <c r="T119" s="99">
        <f t="shared" si="207"/>
        <v>0</v>
      </c>
      <c r="U119" s="99">
        <f t="shared" si="208"/>
        <v>0</v>
      </c>
      <c r="V119" s="99">
        <f t="shared" si="209"/>
        <v>0</v>
      </c>
      <c r="W119" s="99">
        <f t="shared" si="210"/>
        <v>0</v>
      </c>
      <c r="X119" s="99">
        <f t="shared" si="211"/>
        <v>0</v>
      </c>
      <c r="Y119" s="99">
        <f t="shared" si="212"/>
        <v>0</v>
      </c>
      <c r="Z119" s="99">
        <f t="shared" si="213"/>
        <v>0</v>
      </c>
      <c r="AA119" s="99">
        <f t="shared" si="214"/>
        <v>0</v>
      </c>
      <c r="AB119" s="99">
        <f t="shared" si="215"/>
        <v>0</v>
      </c>
      <c r="AC119" s="99">
        <f t="shared" si="216"/>
        <v>0</v>
      </c>
      <c r="AD119" s="99">
        <f t="shared" si="217"/>
        <v>0</v>
      </c>
      <c r="AE119" s="99">
        <f t="shared" si="218"/>
        <v>0</v>
      </c>
      <c r="AF119" s="99">
        <f t="shared" si="219"/>
        <v>0</v>
      </c>
      <c r="AG119" s="99">
        <f t="shared" si="220"/>
        <v>0</v>
      </c>
      <c r="AH119" s="99">
        <f t="shared" si="221"/>
        <v>0</v>
      </c>
      <c r="AI119" s="99">
        <f t="shared" si="222"/>
        <v>0</v>
      </c>
      <c r="AJ119" s="99">
        <f t="shared" si="223"/>
        <v>0</v>
      </c>
      <c r="AK119" s="99">
        <f t="shared" si="224"/>
        <v>0</v>
      </c>
      <c r="AL119" s="99">
        <f t="shared" si="225"/>
        <v>0</v>
      </c>
      <c r="AM119" s="99">
        <f t="shared" si="226"/>
        <v>0</v>
      </c>
      <c r="AN119" s="99">
        <f t="shared" si="227"/>
        <v>0</v>
      </c>
      <c r="AO119" s="99">
        <f t="shared" si="228"/>
        <v>0</v>
      </c>
      <c r="AP119" s="99">
        <f t="shared" si="229"/>
        <v>0</v>
      </c>
      <c r="AQ119" s="99">
        <f t="shared" si="230"/>
        <v>0</v>
      </c>
      <c r="AR119" s="99">
        <f t="shared" si="231"/>
        <v>0</v>
      </c>
      <c r="AS119" s="99">
        <f t="shared" si="232"/>
        <v>0</v>
      </c>
      <c r="AT119" s="99">
        <f t="shared" si="233"/>
        <v>0</v>
      </c>
      <c r="AU119" s="99">
        <f t="shared" si="234"/>
        <v>0</v>
      </c>
      <c r="AW119" s="5" t="str">
        <f t="shared" si="161"/>
        <v/>
      </c>
      <c r="AX119" s="51">
        <f>-MIN(SUMPRODUCT(--($E$9:$E$28&lt;=AX$33),--($B$9:$B$28=$J$97),--($F$9:$F$28&gt;=AX$33),--($C$9:$C$28=$AW119),$H$9:$H$28,K$9:K$28),VLOOKUP($AW119,'6. Patients'!$C$78:$AQ$107,COLUMNS('6. Patients'!$C$9:$G$9),0))</f>
        <v>0</v>
      </c>
      <c r="AY119" s="51">
        <f>-MIN(SUMPRODUCT(--($E$9:$E$28&lt;=AY$33),--($B$9:$B$28=$J$97),--($F$9:$F$28&gt;=AY$33),--($C$9:$C$28=$AW119),$H$9:$H$28,L$9:L$28),VLOOKUP($AW119,'6. Patients'!$C$78:$AQ$107,COLUMNS('6. Patients'!$C$9:$G$9),0))</f>
        <v>0</v>
      </c>
      <c r="AZ119" s="51">
        <f>-MIN(SUMPRODUCT(--($E$9:$E$28&lt;=AZ$33),--($B$9:$B$28=$J$97),--($F$9:$F$28&gt;=AZ$33),--($C$9:$C$28=$AW119),$H$9:$H$28,M$9:M$28),VLOOKUP($AW119,'6. Patients'!$C$78:$AQ$107,COLUMNS('6. Patients'!$C$9:$G$9),0))</f>
        <v>0</v>
      </c>
      <c r="BA119" s="51">
        <f>-MIN(SUMPRODUCT(--($E$9:$E$28&lt;=BA$33),--($B$9:$B$28=$J$97),--($F$9:$F$28&gt;=BA$33),--($C$9:$C$28=$AW119),$H$9:$H$28,N$9:N$28),VLOOKUP($AW119,'6. Patients'!$C$78:$AQ$107,COLUMNS('6. Patients'!$C$9:$G$9),0))</f>
        <v>0</v>
      </c>
      <c r="BB119" s="51">
        <f>-MIN(SUMPRODUCT(--($E$9:$E$28&lt;=BB$33),--($B$9:$B$28=$J$97),--($F$9:$F$28&gt;=BB$33),--($C$9:$C$28=$AW119),$H$9:$H$28,O$9:O$28),VLOOKUP($AW119,'6. Patients'!$C$78:$AQ$107,COLUMNS('6. Patients'!$C$9:$G$9),0))</f>
        <v>0</v>
      </c>
      <c r="BC119" s="51">
        <f>-MIN(SUMPRODUCT(--($E$9:$E$28&lt;=BC$33),--($B$9:$B$28=$J$97),--($F$9:$F$28&gt;=BC$33),--($C$9:$C$28=$AW119),$H$9:$H$28,P$9:P$28),VLOOKUP($AW119,'6. Patients'!$C$78:$AQ$107,COLUMNS('6. Patients'!$C$9:$G$9),0))</f>
        <v>0</v>
      </c>
      <c r="BD119" s="51">
        <f>-MIN(SUMPRODUCT(--($E$9:$E$28&lt;=BD$33),--($B$9:$B$28=$J$97),--($F$9:$F$28&gt;=BD$33),--($C$9:$C$28=$AW119),$H$9:$H$28,Q$9:Q$28),VLOOKUP($AW119,'6. Patients'!$C$78:$AQ$107,COLUMNS('6. Patients'!$C$9:$G$9),0))</f>
        <v>0</v>
      </c>
      <c r="BE119" s="51">
        <f>-MIN(SUMPRODUCT(--($E$9:$E$28&lt;=BE$33),--($B$9:$B$28=$J$97),--($F$9:$F$28&gt;=BE$33),--($C$9:$C$28=$AW119),$H$9:$H$28,R$9:R$28),VLOOKUP($AW119,'6. Patients'!$C$78:$AQ$107,COLUMNS('6. Patients'!$C$9:$G$9),0))</f>
        <v>0</v>
      </c>
      <c r="BF119" s="51">
        <f>-MIN(SUMPRODUCT(--($E$9:$E$28&lt;=BF$33),--($B$9:$B$28=$J$97),--($F$9:$F$28&gt;=BF$33),--($C$9:$C$28=$AW119),$H$9:$H$28,S$9:S$28),VLOOKUP($AW119,'6. Patients'!$C$78:$AQ$107,COLUMNS('6. Patients'!$C$9:$G$9),0))</f>
        <v>0</v>
      </c>
      <c r="BG119" s="51">
        <f>-MIN(SUMPRODUCT(--($E$9:$E$28&lt;=BG$33),--($B$9:$B$28=$J$97),--($F$9:$F$28&gt;=BG$33),--($C$9:$C$28=$AW119),$H$9:$H$28,T$9:T$28),VLOOKUP($AW119,'6. Patients'!$C$78:$AQ$107,COLUMNS('6. Patients'!$C$9:$G$9),0))</f>
        <v>0</v>
      </c>
      <c r="BH119" s="51">
        <f>-MIN(SUMPRODUCT(--($E$9:$E$28&lt;=BH$33),--($B$9:$B$28=$J$97),--($F$9:$F$28&gt;=BH$33),--($C$9:$C$28=$AW119),$H$9:$H$28,U$9:U$28),VLOOKUP($AW119,'6. Patients'!$C$78:$AQ$107,COLUMNS('6. Patients'!$C$9:$G$9),0))</f>
        <v>0</v>
      </c>
      <c r="BI119" s="51">
        <f>-MIN(SUMPRODUCT(--($E$9:$E$28&lt;=BI$33),--($B$9:$B$28=$J$97),--($F$9:$F$28&gt;=BI$33),--($C$9:$C$28=$AW119),$H$9:$H$28,V$9:V$28),VLOOKUP($AW119,'6. Patients'!$C$78:$AQ$107,COLUMNS('6. Patients'!$C$9:$G$9),0))</f>
        <v>0</v>
      </c>
      <c r="BJ119" s="51">
        <f>-MIN(SUMPRODUCT(--($E$9:$E$28&lt;=BJ$33),--($B$9:$B$28=$J$97),--($F$9:$F$28&gt;=BJ$33),--($C$9:$C$28=$AW119),$H$9:$H$28,W$9:W$28),VLOOKUP($AW119,'6. Patients'!$C$78:$AQ$107,COLUMNS('6. Patients'!$C$9:$G$9),0))</f>
        <v>0</v>
      </c>
      <c r="BK119" s="51">
        <f>-MIN(SUMPRODUCT(--($E$9:$E$28&lt;=BK$33),--($B$9:$B$28=$J$97),--($F$9:$F$28&gt;=BK$33),--($C$9:$C$28=$AW119),$H$9:$H$28,X$9:X$28),VLOOKUP($AW119,'6. Patients'!$C$78:$AQ$107,COLUMNS('6. Patients'!$C$9:$G$9),0))</f>
        <v>0</v>
      </c>
      <c r="BL119" s="51">
        <f>-MIN(SUMPRODUCT(--($E$9:$E$28&lt;=BL$33),--($B$9:$B$28=$J$97),--($F$9:$F$28&gt;=BL$33),--($C$9:$C$28=$AW119),$H$9:$H$28,Y$9:Y$28),VLOOKUP($AW119,'6. Patients'!$C$78:$AQ$107,COLUMNS('6. Patients'!$C$9:$G$9),0))</f>
        <v>0</v>
      </c>
      <c r="BM119" s="51">
        <f>-MIN(SUMPRODUCT(--($E$9:$E$28&lt;=BM$33),--($B$9:$B$28=$J$97),--($F$9:$F$28&gt;=BM$33),--($C$9:$C$28=$AW119),$H$9:$H$28,Z$9:Z$28),VLOOKUP($AW119,'6. Patients'!$C$78:$AQ$107,COLUMNS('6. Patients'!$C$9:$G$9),0))</f>
        <v>0</v>
      </c>
      <c r="BN119" s="51">
        <f>-MIN(SUMPRODUCT(--($E$9:$E$28&lt;=BN$33),--($B$9:$B$28=$J$97),--($F$9:$F$28&gt;=BN$33),--($C$9:$C$28=$AW119),$H$9:$H$28,AA$9:AA$28),VLOOKUP($AW119,'6. Patients'!$C$78:$AQ$107,COLUMNS('6. Patients'!$C$9:$G$9),0))</f>
        <v>0</v>
      </c>
      <c r="BO119" s="51">
        <f>-MIN(SUMPRODUCT(--($E$9:$E$28&lt;=BO$33),--($B$9:$B$28=$J$97),--($F$9:$F$28&gt;=BO$33),--($C$9:$C$28=$AW119),$H$9:$H$28,AB$9:AB$28),VLOOKUP($AW119,'6. Patients'!$C$78:$AQ$107,COLUMNS('6. Patients'!$C$9:$G$9),0))</f>
        <v>0</v>
      </c>
      <c r="BP119" s="51">
        <f>-MIN(SUMPRODUCT(--($E$9:$E$28&lt;=BP$33),--($B$9:$B$28=$J$97),--($F$9:$F$28&gt;=BP$33),--($C$9:$C$28=$AW119),$H$9:$H$28,AC$9:AC$28),VLOOKUP($AW119,'6. Patients'!$C$78:$AQ$107,COLUMNS('6. Patients'!$C$9:$G$9),0))</f>
        <v>0</v>
      </c>
      <c r="BQ119" s="51">
        <f>-MIN(SUMPRODUCT(--($E$9:$E$28&lt;=BQ$33),--($B$9:$B$28=$J$97),--($F$9:$F$28&gt;=BQ$33),--($C$9:$C$28=$AW119),$H$9:$H$28,AD$9:AD$28),VLOOKUP($AW119,'6. Patients'!$C$78:$AQ$107,COLUMNS('6. Patients'!$C$9:$G$9),0))</f>
        <v>0</v>
      </c>
      <c r="BR119" s="51">
        <f>-MIN(SUMPRODUCT(--($E$9:$E$28&lt;=BR$33),--($B$9:$B$28=$J$97),--($F$9:$F$28&gt;=BR$33),--($C$9:$C$28=$AW119),$H$9:$H$28,AE$9:AE$28),VLOOKUP($AW119,'6. Patients'!$C$78:$AQ$107,COLUMNS('6. Patients'!$C$9:$G$9),0))</f>
        <v>0</v>
      </c>
      <c r="BS119" s="51">
        <f>-MIN(SUMPRODUCT(--($E$9:$E$28&lt;=BS$33),--($B$9:$B$28=$J$97),--($F$9:$F$28&gt;=BS$33),--($C$9:$C$28=$AW119),$H$9:$H$28,AF$9:AF$28),VLOOKUP($AW119,'6. Patients'!$C$78:$AQ$107,COLUMNS('6. Patients'!$C$9:$G$9),0))</f>
        <v>0</v>
      </c>
      <c r="BT119" s="51">
        <f>-MIN(SUMPRODUCT(--($E$9:$E$28&lt;=BT$33),--($B$9:$B$28=$J$97),--($F$9:$F$28&gt;=BT$33),--($C$9:$C$28=$AW119),$H$9:$H$28,AG$9:AG$28),VLOOKUP($AW119,'6. Patients'!$C$78:$AQ$107,COLUMNS('6. Patients'!$C$9:$G$9),0))</f>
        <v>0</v>
      </c>
      <c r="BU119" s="51">
        <f>-MIN(SUMPRODUCT(--($E$9:$E$28&lt;=BU$33),--($B$9:$B$28=$J$97),--($F$9:$F$28&gt;=BU$33),--($C$9:$C$28=$AW119),$H$9:$H$28,AH$9:AH$28),VLOOKUP($AW119,'6. Patients'!$C$78:$AQ$107,COLUMNS('6. Patients'!$C$9:$G$9),0))</f>
        <v>0</v>
      </c>
      <c r="BV119" s="51">
        <f>-MIN(SUMPRODUCT(--($E$9:$E$28&lt;=BV$33),--($B$9:$B$28=$J$97),--($F$9:$F$28&gt;=BV$33),--($C$9:$C$28=$AW119),$H$9:$H$28,AI$9:AI$28),VLOOKUP($AW119,'6. Patients'!$C$78:$AQ$107,COLUMNS('6. Patients'!$C$9:$G$9),0))</f>
        <v>0</v>
      </c>
      <c r="BW119" s="51">
        <f>-MIN(SUMPRODUCT(--($E$9:$E$28&lt;=BW$33),--($B$9:$B$28=$J$97),--($F$9:$F$28&gt;=BW$33),--($C$9:$C$28=$AW119),$H$9:$H$28,AJ$9:AJ$28),VLOOKUP($AW119,'6. Patients'!$C$78:$AQ$107,COLUMNS('6. Patients'!$C$9:$G$9),0))</f>
        <v>0</v>
      </c>
      <c r="BX119" s="51">
        <f>-MIN(SUMPRODUCT(--($E$9:$E$28&lt;=BX$33),--($B$9:$B$28=$J$97),--($F$9:$F$28&gt;=BX$33),--($C$9:$C$28=$AW119),$H$9:$H$28,AK$9:AK$28),VLOOKUP($AW119,'6. Patients'!$C$78:$AQ$107,COLUMNS('6. Patients'!$C$9:$G$9),0))</f>
        <v>0</v>
      </c>
      <c r="BY119" s="51">
        <f>-MIN(SUMPRODUCT(--($E$9:$E$28&lt;=BY$33),--($B$9:$B$28=$J$97),--($F$9:$F$28&gt;=BY$33),--($C$9:$C$28=$AW119),$H$9:$H$28,AL$9:AL$28),VLOOKUP($AW119,'6. Patients'!$C$78:$AQ$107,COLUMNS('6. Patients'!$C$9:$G$9),0))</f>
        <v>0</v>
      </c>
      <c r="BZ119" s="51">
        <f>-MIN(SUMPRODUCT(--($E$9:$E$28&lt;=BZ$33),--($B$9:$B$28=$J$97),--($F$9:$F$28&gt;=BZ$33),--($C$9:$C$28=$AW119),$H$9:$H$28,AM$9:AM$28),VLOOKUP($AW119,'6. Patients'!$C$78:$AQ$107,COLUMNS('6. Patients'!$C$9:$G$9),0))</f>
        <v>0</v>
      </c>
      <c r="CA119" s="51">
        <f>-MIN(SUMPRODUCT(--($E$9:$E$28&lt;=CA$33),--($B$9:$B$28=$J$97),--($F$9:$F$28&gt;=CA$33),--($C$9:$C$28=$AW119),$H$9:$H$28,AN$9:AN$28),VLOOKUP($AW119,'6. Patients'!$C$78:$AQ$107,COLUMNS('6. Patients'!$C$9:$G$9),0))</f>
        <v>0</v>
      </c>
      <c r="CB119" s="51">
        <f>-MIN(SUMPRODUCT(--($E$9:$E$28&lt;=CB$33),--($B$9:$B$28=$J$97),--($F$9:$F$28&gt;=CB$33),--($C$9:$C$28=$AW119),$H$9:$H$28,AO$9:AO$28),VLOOKUP($AW119,'6. Patients'!$C$78:$AQ$107,COLUMNS('6. Patients'!$C$9:$G$9),0))</f>
        <v>0</v>
      </c>
      <c r="CC119" s="51">
        <f>-MIN(SUMPRODUCT(--($E$9:$E$28&lt;=CC$33),--($B$9:$B$28=$J$97),--($F$9:$F$28&gt;=CC$33),--($C$9:$C$28=$AW119),$H$9:$H$28,AP$9:AP$28),VLOOKUP($AW119,'6. Patients'!$C$78:$AQ$107,COLUMNS('6. Patients'!$C$9:$G$9),0))</f>
        <v>0</v>
      </c>
      <c r="CD119" s="51">
        <f>-MIN(SUMPRODUCT(--($E$9:$E$28&lt;=CD$33),--($B$9:$B$28=$J$97),--($F$9:$F$28&gt;=CD$33),--($C$9:$C$28=$AW119),$H$9:$H$28,AQ$9:AQ$28),VLOOKUP($AW119,'6. Patients'!$C$78:$AQ$107,COLUMNS('6. Patients'!$C$9:$G$9),0))</f>
        <v>0</v>
      </c>
      <c r="CE119" s="51">
        <f>-MIN(SUMPRODUCT(--($E$9:$E$28&lt;=CE$33),--($B$9:$B$28=$J$97),--($F$9:$F$28&gt;=CE$33),--($C$9:$C$28=$AW119),$H$9:$H$28,AR$9:AR$28),VLOOKUP($AW119,'6. Patients'!$C$78:$AQ$107,COLUMNS('6. Patients'!$C$9:$G$9),0))</f>
        <v>0</v>
      </c>
      <c r="CF119" s="51">
        <f>-MIN(SUMPRODUCT(--($E$9:$E$28&lt;=CF$33),--($B$9:$B$28=$J$97),--($F$9:$F$28&gt;=CF$33),--($C$9:$C$28=$AW119),$H$9:$H$28,AS$9:AS$28),VLOOKUP($AW119,'6. Patients'!$C$78:$AQ$107,COLUMNS('6. Patients'!$C$9:$G$9),0))</f>
        <v>0</v>
      </c>
      <c r="CG119" s="51">
        <f>-MIN(SUMPRODUCT(--($E$9:$E$28&lt;=CG$33),--($B$9:$B$28=$J$97),--($F$9:$F$28&gt;=CG$33),--($C$9:$C$28=$AW119),$H$9:$H$28,AT$9:AT$28),VLOOKUP($AW119,'6. Patients'!$C$78:$AQ$107,COLUMNS('6. Patients'!$C$9:$G$9),0))</f>
        <v>0</v>
      </c>
      <c r="CI119" s="5" t="str">
        <f t="shared" si="162"/>
        <v/>
      </c>
      <c r="CJ119" s="51">
        <f t="shared" si="163"/>
        <v>0</v>
      </c>
      <c r="CK119" s="51">
        <f t="shared" si="164"/>
        <v>0</v>
      </c>
      <c r="CL119" s="51">
        <f t="shared" si="165"/>
        <v>0</v>
      </c>
      <c r="CM119" s="51">
        <f t="shared" si="166"/>
        <v>0</v>
      </c>
      <c r="CN119" s="51">
        <f t="shared" si="167"/>
        <v>0</v>
      </c>
      <c r="CO119" s="51">
        <f t="shared" si="168"/>
        <v>0</v>
      </c>
      <c r="CP119" s="51">
        <f t="shared" si="169"/>
        <v>0</v>
      </c>
      <c r="CQ119" s="51">
        <f t="shared" si="170"/>
        <v>0</v>
      </c>
      <c r="CR119" s="51">
        <f t="shared" si="171"/>
        <v>0</v>
      </c>
      <c r="CS119" s="51">
        <f t="shared" si="172"/>
        <v>0</v>
      </c>
      <c r="CT119" s="51">
        <f t="shared" si="173"/>
        <v>0</v>
      </c>
      <c r="CU119" s="51">
        <f t="shared" si="174"/>
        <v>0</v>
      </c>
      <c r="CV119" s="51">
        <f t="shared" si="175"/>
        <v>0</v>
      </c>
      <c r="CW119" s="51">
        <f t="shared" si="176"/>
        <v>0</v>
      </c>
      <c r="CX119" s="51">
        <f t="shared" si="177"/>
        <v>0</v>
      </c>
      <c r="CY119" s="51">
        <f t="shared" si="178"/>
        <v>0</v>
      </c>
      <c r="CZ119" s="51">
        <f t="shared" si="179"/>
        <v>0</v>
      </c>
      <c r="DA119" s="51">
        <f t="shared" si="180"/>
        <v>0</v>
      </c>
      <c r="DB119" s="51">
        <f t="shared" si="181"/>
        <v>0</v>
      </c>
      <c r="DC119" s="51">
        <f t="shared" si="182"/>
        <v>0</v>
      </c>
      <c r="DD119" s="51">
        <f t="shared" si="183"/>
        <v>0</v>
      </c>
      <c r="DE119" s="51">
        <f t="shared" si="184"/>
        <v>0</v>
      </c>
      <c r="DF119" s="51">
        <f t="shared" si="185"/>
        <v>0</v>
      </c>
      <c r="DG119" s="51">
        <f t="shared" si="186"/>
        <v>0</v>
      </c>
      <c r="DH119" s="51">
        <f t="shared" si="187"/>
        <v>0</v>
      </c>
      <c r="DI119" s="51">
        <f t="shared" si="188"/>
        <v>0</v>
      </c>
      <c r="DJ119" s="51">
        <f t="shared" si="189"/>
        <v>0</v>
      </c>
      <c r="DK119" s="51">
        <f t="shared" si="190"/>
        <v>0</v>
      </c>
      <c r="DL119" s="51">
        <f t="shared" si="191"/>
        <v>0</v>
      </c>
      <c r="DM119" s="51">
        <f t="shared" si="192"/>
        <v>0</v>
      </c>
      <c r="DN119" s="51">
        <f t="shared" si="193"/>
        <v>0</v>
      </c>
      <c r="DO119" s="51">
        <f t="shared" si="194"/>
        <v>0</v>
      </c>
      <c r="DP119" s="51">
        <f t="shared" si="195"/>
        <v>0</v>
      </c>
      <c r="DQ119" s="51">
        <f t="shared" si="196"/>
        <v>0</v>
      </c>
      <c r="DR119" s="51">
        <f t="shared" si="197"/>
        <v>0</v>
      </c>
      <c r="DS119" s="51">
        <f t="shared" si="198"/>
        <v>0</v>
      </c>
    </row>
    <row r="120" spans="10:123" x14ac:dyDescent="0.3">
      <c r="J120" s="5" t="str">
        <f>'6. Patients'!C100</f>
        <v/>
      </c>
      <c r="K120" s="5"/>
      <c r="L120" s="99">
        <f t="shared" si="199"/>
        <v>0</v>
      </c>
      <c r="M120" s="99">
        <f t="shared" si="200"/>
        <v>0</v>
      </c>
      <c r="N120" s="99">
        <f t="shared" si="201"/>
        <v>0</v>
      </c>
      <c r="O120" s="99">
        <f t="shared" si="202"/>
        <v>0</v>
      </c>
      <c r="P120" s="99">
        <f t="shared" si="203"/>
        <v>0</v>
      </c>
      <c r="Q120" s="99">
        <f t="shared" si="204"/>
        <v>0</v>
      </c>
      <c r="R120" s="99">
        <f t="shared" si="205"/>
        <v>0</v>
      </c>
      <c r="S120" s="99">
        <f t="shared" si="206"/>
        <v>0</v>
      </c>
      <c r="T120" s="99">
        <f t="shared" si="207"/>
        <v>0</v>
      </c>
      <c r="U120" s="99">
        <f t="shared" si="208"/>
        <v>0</v>
      </c>
      <c r="V120" s="99">
        <f t="shared" si="209"/>
        <v>0</v>
      </c>
      <c r="W120" s="99">
        <f t="shared" si="210"/>
        <v>0</v>
      </c>
      <c r="X120" s="99">
        <f t="shared" si="211"/>
        <v>0</v>
      </c>
      <c r="Y120" s="99">
        <f t="shared" si="212"/>
        <v>0</v>
      </c>
      <c r="Z120" s="99">
        <f t="shared" si="213"/>
        <v>0</v>
      </c>
      <c r="AA120" s="99">
        <f t="shared" si="214"/>
        <v>0</v>
      </c>
      <c r="AB120" s="99">
        <f t="shared" si="215"/>
        <v>0</v>
      </c>
      <c r="AC120" s="99">
        <f t="shared" si="216"/>
        <v>0</v>
      </c>
      <c r="AD120" s="99">
        <f t="shared" si="217"/>
        <v>0</v>
      </c>
      <c r="AE120" s="99">
        <f t="shared" si="218"/>
        <v>0</v>
      </c>
      <c r="AF120" s="99">
        <f t="shared" si="219"/>
        <v>0</v>
      </c>
      <c r="AG120" s="99">
        <f t="shared" si="220"/>
        <v>0</v>
      </c>
      <c r="AH120" s="99">
        <f t="shared" si="221"/>
        <v>0</v>
      </c>
      <c r="AI120" s="99">
        <f t="shared" si="222"/>
        <v>0</v>
      </c>
      <c r="AJ120" s="99">
        <f t="shared" si="223"/>
        <v>0</v>
      </c>
      <c r="AK120" s="99">
        <f t="shared" si="224"/>
        <v>0</v>
      </c>
      <c r="AL120" s="99">
        <f t="shared" si="225"/>
        <v>0</v>
      </c>
      <c r="AM120" s="99">
        <f t="shared" si="226"/>
        <v>0</v>
      </c>
      <c r="AN120" s="99">
        <f t="shared" si="227"/>
        <v>0</v>
      </c>
      <c r="AO120" s="99">
        <f t="shared" si="228"/>
        <v>0</v>
      </c>
      <c r="AP120" s="99">
        <f t="shared" si="229"/>
        <v>0</v>
      </c>
      <c r="AQ120" s="99">
        <f t="shared" si="230"/>
        <v>0</v>
      </c>
      <c r="AR120" s="99">
        <f t="shared" si="231"/>
        <v>0</v>
      </c>
      <c r="AS120" s="99">
        <f t="shared" si="232"/>
        <v>0</v>
      </c>
      <c r="AT120" s="99">
        <f t="shared" si="233"/>
        <v>0</v>
      </c>
      <c r="AU120" s="99">
        <f t="shared" si="234"/>
        <v>0</v>
      </c>
      <c r="AW120" s="5" t="str">
        <f t="shared" si="161"/>
        <v/>
      </c>
      <c r="AX120" s="51">
        <f>-MIN(SUMPRODUCT(--($E$9:$E$28&lt;=AX$33),--($B$9:$B$28=$J$97),--($F$9:$F$28&gt;=AX$33),--($C$9:$C$28=$AW120),$H$9:$H$28,K$9:K$28),VLOOKUP($AW120,'6. Patients'!$C$78:$AQ$107,COLUMNS('6. Patients'!$C$9:$G$9),0))</f>
        <v>0</v>
      </c>
      <c r="AY120" s="51">
        <f>-MIN(SUMPRODUCT(--($E$9:$E$28&lt;=AY$33),--($B$9:$B$28=$J$97),--($F$9:$F$28&gt;=AY$33),--($C$9:$C$28=$AW120),$H$9:$H$28,L$9:L$28),VLOOKUP($AW120,'6. Patients'!$C$78:$AQ$107,COLUMNS('6. Patients'!$C$9:$G$9),0))</f>
        <v>0</v>
      </c>
      <c r="AZ120" s="51">
        <f>-MIN(SUMPRODUCT(--($E$9:$E$28&lt;=AZ$33),--($B$9:$B$28=$J$97),--($F$9:$F$28&gt;=AZ$33),--($C$9:$C$28=$AW120),$H$9:$H$28,M$9:M$28),VLOOKUP($AW120,'6. Patients'!$C$78:$AQ$107,COLUMNS('6. Patients'!$C$9:$G$9),0))</f>
        <v>0</v>
      </c>
      <c r="BA120" s="51">
        <f>-MIN(SUMPRODUCT(--($E$9:$E$28&lt;=BA$33),--($B$9:$B$28=$J$97),--($F$9:$F$28&gt;=BA$33),--($C$9:$C$28=$AW120),$H$9:$H$28,N$9:N$28),VLOOKUP($AW120,'6. Patients'!$C$78:$AQ$107,COLUMNS('6. Patients'!$C$9:$G$9),0))</f>
        <v>0</v>
      </c>
      <c r="BB120" s="51">
        <f>-MIN(SUMPRODUCT(--($E$9:$E$28&lt;=BB$33),--($B$9:$B$28=$J$97),--($F$9:$F$28&gt;=BB$33),--($C$9:$C$28=$AW120),$H$9:$H$28,O$9:O$28),VLOOKUP($AW120,'6. Patients'!$C$78:$AQ$107,COLUMNS('6. Patients'!$C$9:$G$9),0))</f>
        <v>0</v>
      </c>
      <c r="BC120" s="51">
        <f>-MIN(SUMPRODUCT(--($E$9:$E$28&lt;=BC$33),--($B$9:$B$28=$J$97),--($F$9:$F$28&gt;=BC$33),--($C$9:$C$28=$AW120),$H$9:$H$28,P$9:P$28),VLOOKUP($AW120,'6. Patients'!$C$78:$AQ$107,COLUMNS('6. Patients'!$C$9:$G$9),0))</f>
        <v>0</v>
      </c>
      <c r="BD120" s="51">
        <f>-MIN(SUMPRODUCT(--($E$9:$E$28&lt;=BD$33),--($B$9:$B$28=$J$97),--($F$9:$F$28&gt;=BD$33),--($C$9:$C$28=$AW120),$H$9:$H$28,Q$9:Q$28),VLOOKUP($AW120,'6. Patients'!$C$78:$AQ$107,COLUMNS('6. Patients'!$C$9:$G$9),0))</f>
        <v>0</v>
      </c>
      <c r="BE120" s="51">
        <f>-MIN(SUMPRODUCT(--($E$9:$E$28&lt;=BE$33),--($B$9:$B$28=$J$97),--($F$9:$F$28&gt;=BE$33),--($C$9:$C$28=$AW120),$H$9:$H$28,R$9:R$28),VLOOKUP($AW120,'6. Patients'!$C$78:$AQ$107,COLUMNS('6. Patients'!$C$9:$G$9),0))</f>
        <v>0</v>
      </c>
      <c r="BF120" s="51">
        <f>-MIN(SUMPRODUCT(--($E$9:$E$28&lt;=BF$33),--($B$9:$B$28=$J$97),--($F$9:$F$28&gt;=BF$33),--($C$9:$C$28=$AW120),$H$9:$H$28,S$9:S$28),VLOOKUP($AW120,'6. Patients'!$C$78:$AQ$107,COLUMNS('6. Patients'!$C$9:$G$9),0))</f>
        <v>0</v>
      </c>
      <c r="BG120" s="51">
        <f>-MIN(SUMPRODUCT(--($E$9:$E$28&lt;=BG$33),--($B$9:$B$28=$J$97),--($F$9:$F$28&gt;=BG$33),--($C$9:$C$28=$AW120),$H$9:$H$28,T$9:T$28),VLOOKUP($AW120,'6. Patients'!$C$78:$AQ$107,COLUMNS('6. Patients'!$C$9:$G$9),0))</f>
        <v>0</v>
      </c>
      <c r="BH120" s="51">
        <f>-MIN(SUMPRODUCT(--($E$9:$E$28&lt;=BH$33),--($B$9:$B$28=$J$97),--($F$9:$F$28&gt;=BH$33),--($C$9:$C$28=$AW120),$H$9:$H$28,U$9:U$28),VLOOKUP($AW120,'6. Patients'!$C$78:$AQ$107,COLUMNS('6. Patients'!$C$9:$G$9),0))</f>
        <v>0</v>
      </c>
      <c r="BI120" s="51">
        <f>-MIN(SUMPRODUCT(--($E$9:$E$28&lt;=BI$33),--($B$9:$B$28=$J$97),--($F$9:$F$28&gt;=BI$33),--($C$9:$C$28=$AW120),$H$9:$H$28,V$9:V$28),VLOOKUP($AW120,'6. Patients'!$C$78:$AQ$107,COLUMNS('6. Patients'!$C$9:$G$9),0))</f>
        <v>0</v>
      </c>
      <c r="BJ120" s="51">
        <f>-MIN(SUMPRODUCT(--($E$9:$E$28&lt;=BJ$33),--($B$9:$B$28=$J$97),--($F$9:$F$28&gt;=BJ$33),--($C$9:$C$28=$AW120),$H$9:$H$28,W$9:W$28),VLOOKUP($AW120,'6. Patients'!$C$78:$AQ$107,COLUMNS('6. Patients'!$C$9:$G$9),0))</f>
        <v>0</v>
      </c>
      <c r="BK120" s="51">
        <f>-MIN(SUMPRODUCT(--($E$9:$E$28&lt;=BK$33),--($B$9:$B$28=$J$97),--($F$9:$F$28&gt;=BK$33),--($C$9:$C$28=$AW120),$H$9:$H$28,X$9:X$28),VLOOKUP($AW120,'6. Patients'!$C$78:$AQ$107,COLUMNS('6. Patients'!$C$9:$G$9),0))</f>
        <v>0</v>
      </c>
      <c r="BL120" s="51">
        <f>-MIN(SUMPRODUCT(--($E$9:$E$28&lt;=BL$33),--($B$9:$B$28=$J$97),--($F$9:$F$28&gt;=BL$33),--($C$9:$C$28=$AW120),$H$9:$H$28,Y$9:Y$28),VLOOKUP($AW120,'6. Patients'!$C$78:$AQ$107,COLUMNS('6. Patients'!$C$9:$G$9),0))</f>
        <v>0</v>
      </c>
      <c r="BM120" s="51">
        <f>-MIN(SUMPRODUCT(--($E$9:$E$28&lt;=BM$33),--($B$9:$B$28=$J$97),--($F$9:$F$28&gt;=BM$33),--($C$9:$C$28=$AW120),$H$9:$H$28,Z$9:Z$28),VLOOKUP($AW120,'6. Patients'!$C$78:$AQ$107,COLUMNS('6. Patients'!$C$9:$G$9),0))</f>
        <v>0</v>
      </c>
      <c r="BN120" s="51">
        <f>-MIN(SUMPRODUCT(--($E$9:$E$28&lt;=BN$33),--($B$9:$B$28=$J$97),--($F$9:$F$28&gt;=BN$33),--($C$9:$C$28=$AW120),$H$9:$H$28,AA$9:AA$28),VLOOKUP($AW120,'6. Patients'!$C$78:$AQ$107,COLUMNS('6. Patients'!$C$9:$G$9),0))</f>
        <v>0</v>
      </c>
      <c r="BO120" s="51">
        <f>-MIN(SUMPRODUCT(--($E$9:$E$28&lt;=BO$33),--($B$9:$B$28=$J$97),--($F$9:$F$28&gt;=BO$33),--($C$9:$C$28=$AW120),$H$9:$H$28,AB$9:AB$28),VLOOKUP($AW120,'6. Patients'!$C$78:$AQ$107,COLUMNS('6. Patients'!$C$9:$G$9),0))</f>
        <v>0</v>
      </c>
      <c r="BP120" s="51">
        <f>-MIN(SUMPRODUCT(--($E$9:$E$28&lt;=BP$33),--($B$9:$B$28=$J$97),--($F$9:$F$28&gt;=BP$33),--($C$9:$C$28=$AW120),$H$9:$H$28,AC$9:AC$28),VLOOKUP($AW120,'6. Patients'!$C$78:$AQ$107,COLUMNS('6. Patients'!$C$9:$G$9),0))</f>
        <v>0</v>
      </c>
      <c r="BQ120" s="51">
        <f>-MIN(SUMPRODUCT(--($E$9:$E$28&lt;=BQ$33),--($B$9:$B$28=$J$97),--($F$9:$F$28&gt;=BQ$33),--($C$9:$C$28=$AW120),$H$9:$H$28,AD$9:AD$28),VLOOKUP($AW120,'6. Patients'!$C$78:$AQ$107,COLUMNS('6. Patients'!$C$9:$G$9),0))</f>
        <v>0</v>
      </c>
      <c r="BR120" s="51">
        <f>-MIN(SUMPRODUCT(--($E$9:$E$28&lt;=BR$33),--($B$9:$B$28=$J$97),--($F$9:$F$28&gt;=BR$33),--($C$9:$C$28=$AW120),$H$9:$H$28,AE$9:AE$28),VLOOKUP($AW120,'6. Patients'!$C$78:$AQ$107,COLUMNS('6. Patients'!$C$9:$G$9),0))</f>
        <v>0</v>
      </c>
      <c r="BS120" s="51">
        <f>-MIN(SUMPRODUCT(--($E$9:$E$28&lt;=BS$33),--($B$9:$B$28=$J$97),--($F$9:$F$28&gt;=BS$33),--($C$9:$C$28=$AW120),$H$9:$H$28,AF$9:AF$28),VLOOKUP($AW120,'6. Patients'!$C$78:$AQ$107,COLUMNS('6. Patients'!$C$9:$G$9),0))</f>
        <v>0</v>
      </c>
      <c r="BT120" s="51">
        <f>-MIN(SUMPRODUCT(--($E$9:$E$28&lt;=BT$33),--($B$9:$B$28=$J$97),--($F$9:$F$28&gt;=BT$33),--($C$9:$C$28=$AW120),$H$9:$H$28,AG$9:AG$28),VLOOKUP($AW120,'6. Patients'!$C$78:$AQ$107,COLUMNS('6. Patients'!$C$9:$G$9),0))</f>
        <v>0</v>
      </c>
      <c r="BU120" s="51">
        <f>-MIN(SUMPRODUCT(--($E$9:$E$28&lt;=BU$33),--($B$9:$B$28=$J$97),--($F$9:$F$28&gt;=BU$33),--($C$9:$C$28=$AW120),$H$9:$H$28,AH$9:AH$28),VLOOKUP($AW120,'6. Patients'!$C$78:$AQ$107,COLUMNS('6. Patients'!$C$9:$G$9),0))</f>
        <v>0</v>
      </c>
      <c r="BV120" s="51">
        <f>-MIN(SUMPRODUCT(--($E$9:$E$28&lt;=BV$33),--($B$9:$B$28=$J$97),--($F$9:$F$28&gt;=BV$33),--($C$9:$C$28=$AW120),$H$9:$H$28,AI$9:AI$28),VLOOKUP($AW120,'6. Patients'!$C$78:$AQ$107,COLUMNS('6. Patients'!$C$9:$G$9),0))</f>
        <v>0</v>
      </c>
      <c r="BW120" s="51">
        <f>-MIN(SUMPRODUCT(--($E$9:$E$28&lt;=BW$33),--($B$9:$B$28=$J$97),--($F$9:$F$28&gt;=BW$33),--($C$9:$C$28=$AW120),$H$9:$H$28,AJ$9:AJ$28),VLOOKUP($AW120,'6. Patients'!$C$78:$AQ$107,COLUMNS('6. Patients'!$C$9:$G$9),0))</f>
        <v>0</v>
      </c>
      <c r="BX120" s="51">
        <f>-MIN(SUMPRODUCT(--($E$9:$E$28&lt;=BX$33),--($B$9:$B$28=$J$97),--($F$9:$F$28&gt;=BX$33),--($C$9:$C$28=$AW120),$H$9:$H$28,AK$9:AK$28),VLOOKUP($AW120,'6. Patients'!$C$78:$AQ$107,COLUMNS('6. Patients'!$C$9:$G$9),0))</f>
        <v>0</v>
      </c>
      <c r="BY120" s="51">
        <f>-MIN(SUMPRODUCT(--($E$9:$E$28&lt;=BY$33),--($B$9:$B$28=$J$97),--($F$9:$F$28&gt;=BY$33),--($C$9:$C$28=$AW120),$H$9:$H$28,AL$9:AL$28),VLOOKUP($AW120,'6. Patients'!$C$78:$AQ$107,COLUMNS('6. Patients'!$C$9:$G$9),0))</f>
        <v>0</v>
      </c>
      <c r="BZ120" s="51">
        <f>-MIN(SUMPRODUCT(--($E$9:$E$28&lt;=BZ$33),--($B$9:$B$28=$J$97),--($F$9:$F$28&gt;=BZ$33),--($C$9:$C$28=$AW120),$H$9:$H$28,AM$9:AM$28),VLOOKUP($AW120,'6. Patients'!$C$78:$AQ$107,COLUMNS('6. Patients'!$C$9:$G$9),0))</f>
        <v>0</v>
      </c>
      <c r="CA120" s="51">
        <f>-MIN(SUMPRODUCT(--($E$9:$E$28&lt;=CA$33),--($B$9:$B$28=$J$97),--($F$9:$F$28&gt;=CA$33),--($C$9:$C$28=$AW120),$H$9:$H$28,AN$9:AN$28),VLOOKUP($AW120,'6. Patients'!$C$78:$AQ$107,COLUMNS('6. Patients'!$C$9:$G$9),0))</f>
        <v>0</v>
      </c>
      <c r="CB120" s="51">
        <f>-MIN(SUMPRODUCT(--($E$9:$E$28&lt;=CB$33),--($B$9:$B$28=$J$97),--($F$9:$F$28&gt;=CB$33),--($C$9:$C$28=$AW120),$H$9:$H$28,AO$9:AO$28),VLOOKUP($AW120,'6. Patients'!$C$78:$AQ$107,COLUMNS('6. Patients'!$C$9:$G$9),0))</f>
        <v>0</v>
      </c>
      <c r="CC120" s="51">
        <f>-MIN(SUMPRODUCT(--($E$9:$E$28&lt;=CC$33),--($B$9:$B$28=$J$97),--($F$9:$F$28&gt;=CC$33),--($C$9:$C$28=$AW120),$H$9:$H$28,AP$9:AP$28),VLOOKUP($AW120,'6. Patients'!$C$78:$AQ$107,COLUMNS('6. Patients'!$C$9:$G$9),0))</f>
        <v>0</v>
      </c>
      <c r="CD120" s="51">
        <f>-MIN(SUMPRODUCT(--($E$9:$E$28&lt;=CD$33),--($B$9:$B$28=$J$97),--($F$9:$F$28&gt;=CD$33),--($C$9:$C$28=$AW120),$H$9:$H$28,AQ$9:AQ$28),VLOOKUP($AW120,'6. Patients'!$C$78:$AQ$107,COLUMNS('6. Patients'!$C$9:$G$9),0))</f>
        <v>0</v>
      </c>
      <c r="CE120" s="51">
        <f>-MIN(SUMPRODUCT(--($E$9:$E$28&lt;=CE$33),--($B$9:$B$28=$J$97),--($F$9:$F$28&gt;=CE$33),--($C$9:$C$28=$AW120),$H$9:$H$28,AR$9:AR$28),VLOOKUP($AW120,'6. Patients'!$C$78:$AQ$107,COLUMNS('6. Patients'!$C$9:$G$9),0))</f>
        <v>0</v>
      </c>
      <c r="CF120" s="51">
        <f>-MIN(SUMPRODUCT(--($E$9:$E$28&lt;=CF$33),--($B$9:$B$28=$J$97),--($F$9:$F$28&gt;=CF$33),--($C$9:$C$28=$AW120),$H$9:$H$28,AS$9:AS$28),VLOOKUP($AW120,'6. Patients'!$C$78:$AQ$107,COLUMNS('6. Patients'!$C$9:$G$9),0))</f>
        <v>0</v>
      </c>
      <c r="CG120" s="51">
        <f>-MIN(SUMPRODUCT(--($E$9:$E$28&lt;=CG$33),--($B$9:$B$28=$J$97),--($F$9:$F$28&gt;=CG$33),--($C$9:$C$28=$AW120),$H$9:$H$28,AT$9:AT$28),VLOOKUP($AW120,'6. Patients'!$C$78:$AQ$107,COLUMNS('6. Patients'!$C$9:$G$9),0))</f>
        <v>0</v>
      </c>
      <c r="CI120" s="5" t="str">
        <f t="shared" si="162"/>
        <v/>
      </c>
      <c r="CJ120" s="51">
        <f t="shared" si="163"/>
        <v>0</v>
      </c>
      <c r="CK120" s="51">
        <f t="shared" si="164"/>
        <v>0</v>
      </c>
      <c r="CL120" s="51">
        <f t="shared" si="165"/>
        <v>0</v>
      </c>
      <c r="CM120" s="51">
        <f t="shared" si="166"/>
        <v>0</v>
      </c>
      <c r="CN120" s="51">
        <f t="shared" si="167"/>
        <v>0</v>
      </c>
      <c r="CO120" s="51">
        <f t="shared" si="168"/>
        <v>0</v>
      </c>
      <c r="CP120" s="51">
        <f t="shared" si="169"/>
        <v>0</v>
      </c>
      <c r="CQ120" s="51">
        <f t="shared" si="170"/>
        <v>0</v>
      </c>
      <c r="CR120" s="51">
        <f t="shared" si="171"/>
        <v>0</v>
      </c>
      <c r="CS120" s="51">
        <f t="shared" si="172"/>
        <v>0</v>
      </c>
      <c r="CT120" s="51">
        <f t="shared" si="173"/>
        <v>0</v>
      </c>
      <c r="CU120" s="51">
        <f t="shared" si="174"/>
        <v>0</v>
      </c>
      <c r="CV120" s="51">
        <f t="shared" si="175"/>
        <v>0</v>
      </c>
      <c r="CW120" s="51">
        <f t="shared" si="176"/>
        <v>0</v>
      </c>
      <c r="CX120" s="51">
        <f t="shared" si="177"/>
        <v>0</v>
      </c>
      <c r="CY120" s="51">
        <f t="shared" si="178"/>
        <v>0</v>
      </c>
      <c r="CZ120" s="51">
        <f t="shared" si="179"/>
        <v>0</v>
      </c>
      <c r="DA120" s="51">
        <f t="shared" si="180"/>
        <v>0</v>
      </c>
      <c r="DB120" s="51">
        <f t="shared" si="181"/>
        <v>0</v>
      </c>
      <c r="DC120" s="51">
        <f t="shared" si="182"/>
        <v>0</v>
      </c>
      <c r="DD120" s="51">
        <f t="shared" si="183"/>
        <v>0</v>
      </c>
      <c r="DE120" s="51">
        <f t="shared" si="184"/>
        <v>0</v>
      </c>
      <c r="DF120" s="51">
        <f t="shared" si="185"/>
        <v>0</v>
      </c>
      <c r="DG120" s="51">
        <f t="shared" si="186"/>
        <v>0</v>
      </c>
      <c r="DH120" s="51">
        <f t="shared" si="187"/>
        <v>0</v>
      </c>
      <c r="DI120" s="51">
        <f t="shared" si="188"/>
        <v>0</v>
      </c>
      <c r="DJ120" s="51">
        <f t="shared" si="189"/>
        <v>0</v>
      </c>
      <c r="DK120" s="51">
        <f t="shared" si="190"/>
        <v>0</v>
      </c>
      <c r="DL120" s="51">
        <f t="shared" si="191"/>
        <v>0</v>
      </c>
      <c r="DM120" s="51">
        <f t="shared" si="192"/>
        <v>0</v>
      </c>
      <c r="DN120" s="51">
        <f t="shared" si="193"/>
        <v>0</v>
      </c>
      <c r="DO120" s="51">
        <f t="shared" si="194"/>
        <v>0</v>
      </c>
      <c r="DP120" s="51">
        <f t="shared" si="195"/>
        <v>0</v>
      </c>
      <c r="DQ120" s="51">
        <f t="shared" si="196"/>
        <v>0</v>
      </c>
      <c r="DR120" s="51">
        <f t="shared" si="197"/>
        <v>0</v>
      </c>
      <c r="DS120" s="51">
        <f t="shared" si="198"/>
        <v>0</v>
      </c>
    </row>
    <row r="121" spans="10:123" x14ac:dyDescent="0.3">
      <c r="J121" s="5" t="str">
        <f>'6. Patients'!C101</f>
        <v/>
      </c>
      <c r="K121" s="5"/>
      <c r="L121" s="99">
        <f t="shared" si="199"/>
        <v>0</v>
      </c>
      <c r="M121" s="99">
        <f t="shared" si="200"/>
        <v>0</v>
      </c>
      <c r="N121" s="99">
        <f t="shared" si="201"/>
        <v>0</v>
      </c>
      <c r="O121" s="99">
        <f t="shared" si="202"/>
        <v>0</v>
      </c>
      <c r="P121" s="99">
        <f t="shared" si="203"/>
        <v>0</v>
      </c>
      <c r="Q121" s="99">
        <f t="shared" si="204"/>
        <v>0</v>
      </c>
      <c r="R121" s="99">
        <f t="shared" si="205"/>
        <v>0</v>
      </c>
      <c r="S121" s="99">
        <f t="shared" si="206"/>
        <v>0</v>
      </c>
      <c r="T121" s="99">
        <f t="shared" si="207"/>
        <v>0</v>
      </c>
      <c r="U121" s="99">
        <f t="shared" si="208"/>
        <v>0</v>
      </c>
      <c r="V121" s="99">
        <f t="shared" si="209"/>
        <v>0</v>
      </c>
      <c r="W121" s="99">
        <f t="shared" si="210"/>
        <v>0</v>
      </c>
      <c r="X121" s="99">
        <f t="shared" si="211"/>
        <v>0</v>
      </c>
      <c r="Y121" s="99">
        <f t="shared" si="212"/>
        <v>0</v>
      </c>
      <c r="Z121" s="99">
        <f t="shared" si="213"/>
        <v>0</v>
      </c>
      <c r="AA121" s="99">
        <f t="shared" si="214"/>
        <v>0</v>
      </c>
      <c r="AB121" s="99">
        <f t="shared" si="215"/>
        <v>0</v>
      </c>
      <c r="AC121" s="99">
        <f t="shared" si="216"/>
        <v>0</v>
      </c>
      <c r="AD121" s="99">
        <f t="shared" si="217"/>
        <v>0</v>
      </c>
      <c r="AE121" s="99">
        <f t="shared" si="218"/>
        <v>0</v>
      </c>
      <c r="AF121" s="99">
        <f t="shared" si="219"/>
        <v>0</v>
      </c>
      <c r="AG121" s="99">
        <f t="shared" si="220"/>
        <v>0</v>
      </c>
      <c r="AH121" s="99">
        <f t="shared" si="221"/>
        <v>0</v>
      </c>
      <c r="AI121" s="99">
        <f t="shared" si="222"/>
        <v>0</v>
      </c>
      <c r="AJ121" s="99">
        <f t="shared" si="223"/>
        <v>0</v>
      </c>
      <c r="AK121" s="99">
        <f t="shared" si="224"/>
        <v>0</v>
      </c>
      <c r="AL121" s="99">
        <f t="shared" si="225"/>
        <v>0</v>
      </c>
      <c r="AM121" s="99">
        <f t="shared" si="226"/>
        <v>0</v>
      </c>
      <c r="AN121" s="99">
        <f t="shared" si="227"/>
        <v>0</v>
      </c>
      <c r="AO121" s="99">
        <f t="shared" si="228"/>
        <v>0</v>
      </c>
      <c r="AP121" s="99">
        <f t="shared" si="229"/>
        <v>0</v>
      </c>
      <c r="AQ121" s="99">
        <f t="shared" si="230"/>
        <v>0</v>
      </c>
      <c r="AR121" s="99">
        <f t="shared" si="231"/>
        <v>0</v>
      </c>
      <c r="AS121" s="99">
        <f t="shared" si="232"/>
        <v>0</v>
      </c>
      <c r="AT121" s="99">
        <f t="shared" si="233"/>
        <v>0</v>
      </c>
      <c r="AU121" s="99">
        <f t="shared" si="234"/>
        <v>0</v>
      </c>
      <c r="AW121" s="5" t="str">
        <f t="shared" si="161"/>
        <v/>
      </c>
      <c r="AX121" s="51">
        <f>-MIN(SUMPRODUCT(--($E$9:$E$28&lt;=AX$33),--($B$9:$B$28=$J$97),--($F$9:$F$28&gt;=AX$33),--($C$9:$C$28=$AW121),$H$9:$H$28,K$9:K$28),VLOOKUP($AW121,'6. Patients'!$C$78:$AQ$107,COLUMNS('6. Patients'!$C$9:$G$9),0))</f>
        <v>0</v>
      </c>
      <c r="AY121" s="51">
        <f>-MIN(SUMPRODUCT(--($E$9:$E$28&lt;=AY$33),--($B$9:$B$28=$J$97),--($F$9:$F$28&gt;=AY$33),--($C$9:$C$28=$AW121),$H$9:$H$28,L$9:L$28),VLOOKUP($AW121,'6. Patients'!$C$78:$AQ$107,COLUMNS('6. Patients'!$C$9:$G$9),0))</f>
        <v>0</v>
      </c>
      <c r="AZ121" s="51">
        <f>-MIN(SUMPRODUCT(--($E$9:$E$28&lt;=AZ$33),--($B$9:$B$28=$J$97),--($F$9:$F$28&gt;=AZ$33),--($C$9:$C$28=$AW121),$H$9:$H$28,M$9:M$28),VLOOKUP($AW121,'6. Patients'!$C$78:$AQ$107,COLUMNS('6. Patients'!$C$9:$G$9),0))</f>
        <v>0</v>
      </c>
      <c r="BA121" s="51">
        <f>-MIN(SUMPRODUCT(--($E$9:$E$28&lt;=BA$33),--($B$9:$B$28=$J$97),--($F$9:$F$28&gt;=BA$33),--($C$9:$C$28=$AW121),$H$9:$H$28,N$9:N$28),VLOOKUP($AW121,'6. Patients'!$C$78:$AQ$107,COLUMNS('6. Patients'!$C$9:$G$9),0))</f>
        <v>0</v>
      </c>
      <c r="BB121" s="51">
        <f>-MIN(SUMPRODUCT(--($E$9:$E$28&lt;=BB$33),--($B$9:$B$28=$J$97),--($F$9:$F$28&gt;=BB$33),--($C$9:$C$28=$AW121),$H$9:$H$28,O$9:O$28),VLOOKUP($AW121,'6. Patients'!$C$78:$AQ$107,COLUMNS('6. Patients'!$C$9:$G$9),0))</f>
        <v>0</v>
      </c>
      <c r="BC121" s="51">
        <f>-MIN(SUMPRODUCT(--($E$9:$E$28&lt;=BC$33),--($B$9:$B$28=$J$97),--($F$9:$F$28&gt;=BC$33),--($C$9:$C$28=$AW121),$H$9:$H$28,P$9:P$28),VLOOKUP($AW121,'6. Patients'!$C$78:$AQ$107,COLUMNS('6. Patients'!$C$9:$G$9),0))</f>
        <v>0</v>
      </c>
      <c r="BD121" s="51">
        <f>-MIN(SUMPRODUCT(--($E$9:$E$28&lt;=BD$33),--($B$9:$B$28=$J$97),--($F$9:$F$28&gt;=BD$33),--($C$9:$C$28=$AW121),$H$9:$H$28,Q$9:Q$28),VLOOKUP($AW121,'6. Patients'!$C$78:$AQ$107,COLUMNS('6. Patients'!$C$9:$G$9),0))</f>
        <v>0</v>
      </c>
      <c r="BE121" s="51">
        <f>-MIN(SUMPRODUCT(--($E$9:$E$28&lt;=BE$33),--($B$9:$B$28=$J$97),--($F$9:$F$28&gt;=BE$33),--($C$9:$C$28=$AW121),$H$9:$H$28,R$9:R$28),VLOOKUP($AW121,'6. Patients'!$C$78:$AQ$107,COLUMNS('6. Patients'!$C$9:$G$9),0))</f>
        <v>0</v>
      </c>
      <c r="BF121" s="51">
        <f>-MIN(SUMPRODUCT(--($E$9:$E$28&lt;=BF$33),--($B$9:$B$28=$J$97),--($F$9:$F$28&gt;=BF$33),--($C$9:$C$28=$AW121),$H$9:$H$28,S$9:S$28),VLOOKUP($AW121,'6. Patients'!$C$78:$AQ$107,COLUMNS('6. Patients'!$C$9:$G$9),0))</f>
        <v>0</v>
      </c>
      <c r="BG121" s="51">
        <f>-MIN(SUMPRODUCT(--($E$9:$E$28&lt;=BG$33),--($B$9:$B$28=$J$97),--($F$9:$F$28&gt;=BG$33),--($C$9:$C$28=$AW121),$H$9:$H$28,T$9:T$28),VLOOKUP($AW121,'6. Patients'!$C$78:$AQ$107,COLUMNS('6. Patients'!$C$9:$G$9),0))</f>
        <v>0</v>
      </c>
      <c r="BH121" s="51">
        <f>-MIN(SUMPRODUCT(--($E$9:$E$28&lt;=BH$33),--($B$9:$B$28=$J$97),--($F$9:$F$28&gt;=BH$33),--($C$9:$C$28=$AW121),$H$9:$H$28,U$9:U$28),VLOOKUP($AW121,'6. Patients'!$C$78:$AQ$107,COLUMNS('6. Patients'!$C$9:$G$9),0))</f>
        <v>0</v>
      </c>
      <c r="BI121" s="51">
        <f>-MIN(SUMPRODUCT(--($E$9:$E$28&lt;=BI$33),--($B$9:$B$28=$J$97),--($F$9:$F$28&gt;=BI$33),--($C$9:$C$28=$AW121),$H$9:$H$28,V$9:V$28),VLOOKUP($AW121,'6. Patients'!$C$78:$AQ$107,COLUMNS('6. Patients'!$C$9:$G$9),0))</f>
        <v>0</v>
      </c>
      <c r="BJ121" s="51">
        <f>-MIN(SUMPRODUCT(--($E$9:$E$28&lt;=BJ$33),--($B$9:$B$28=$J$97),--($F$9:$F$28&gt;=BJ$33),--($C$9:$C$28=$AW121),$H$9:$H$28,W$9:W$28),VLOOKUP($AW121,'6. Patients'!$C$78:$AQ$107,COLUMNS('6. Patients'!$C$9:$G$9),0))</f>
        <v>0</v>
      </c>
      <c r="BK121" s="51">
        <f>-MIN(SUMPRODUCT(--($E$9:$E$28&lt;=BK$33),--($B$9:$B$28=$J$97),--($F$9:$F$28&gt;=BK$33),--($C$9:$C$28=$AW121),$H$9:$H$28,X$9:X$28),VLOOKUP($AW121,'6. Patients'!$C$78:$AQ$107,COLUMNS('6. Patients'!$C$9:$G$9),0))</f>
        <v>0</v>
      </c>
      <c r="BL121" s="51">
        <f>-MIN(SUMPRODUCT(--($E$9:$E$28&lt;=BL$33),--($B$9:$B$28=$J$97),--($F$9:$F$28&gt;=BL$33),--($C$9:$C$28=$AW121),$H$9:$H$28,Y$9:Y$28),VLOOKUP($AW121,'6. Patients'!$C$78:$AQ$107,COLUMNS('6. Patients'!$C$9:$G$9),0))</f>
        <v>0</v>
      </c>
      <c r="BM121" s="51">
        <f>-MIN(SUMPRODUCT(--($E$9:$E$28&lt;=BM$33),--($B$9:$B$28=$J$97),--($F$9:$F$28&gt;=BM$33),--($C$9:$C$28=$AW121),$H$9:$H$28,Z$9:Z$28),VLOOKUP($AW121,'6. Patients'!$C$78:$AQ$107,COLUMNS('6. Patients'!$C$9:$G$9),0))</f>
        <v>0</v>
      </c>
      <c r="BN121" s="51">
        <f>-MIN(SUMPRODUCT(--($E$9:$E$28&lt;=BN$33),--($B$9:$B$28=$J$97),--($F$9:$F$28&gt;=BN$33),--($C$9:$C$28=$AW121),$H$9:$H$28,AA$9:AA$28),VLOOKUP($AW121,'6. Patients'!$C$78:$AQ$107,COLUMNS('6. Patients'!$C$9:$G$9),0))</f>
        <v>0</v>
      </c>
      <c r="BO121" s="51">
        <f>-MIN(SUMPRODUCT(--($E$9:$E$28&lt;=BO$33),--($B$9:$B$28=$J$97),--($F$9:$F$28&gt;=BO$33),--($C$9:$C$28=$AW121),$H$9:$H$28,AB$9:AB$28),VLOOKUP($AW121,'6. Patients'!$C$78:$AQ$107,COLUMNS('6. Patients'!$C$9:$G$9),0))</f>
        <v>0</v>
      </c>
      <c r="BP121" s="51">
        <f>-MIN(SUMPRODUCT(--($E$9:$E$28&lt;=BP$33),--($B$9:$B$28=$J$97),--($F$9:$F$28&gt;=BP$33),--($C$9:$C$28=$AW121),$H$9:$H$28,AC$9:AC$28),VLOOKUP($AW121,'6. Patients'!$C$78:$AQ$107,COLUMNS('6. Patients'!$C$9:$G$9),0))</f>
        <v>0</v>
      </c>
      <c r="BQ121" s="51">
        <f>-MIN(SUMPRODUCT(--($E$9:$E$28&lt;=BQ$33),--($B$9:$B$28=$J$97),--($F$9:$F$28&gt;=BQ$33),--($C$9:$C$28=$AW121),$H$9:$H$28,AD$9:AD$28),VLOOKUP($AW121,'6. Patients'!$C$78:$AQ$107,COLUMNS('6. Patients'!$C$9:$G$9),0))</f>
        <v>0</v>
      </c>
      <c r="BR121" s="51">
        <f>-MIN(SUMPRODUCT(--($E$9:$E$28&lt;=BR$33),--($B$9:$B$28=$J$97),--($F$9:$F$28&gt;=BR$33),--($C$9:$C$28=$AW121),$H$9:$H$28,AE$9:AE$28),VLOOKUP($AW121,'6. Patients'!$C$78:$AQ$107,COLUMNS('6. Patients'!$C$9:$G$9),0))</f>
        <v>0</v>
      </c>
      <c r="BS121" s="51">
        <f>-MIN(SUMPRODUCT(--($E$9:$E$28&lt;=BS$33),--($B$9:$B$28=$J$97),--($F$9:$F$28&gt;=BS$33),--($C$9:$C$28=$AW121),$H$9:$H$28,AF$9:AF$28),VLOOKUP($AW121,'6. Patients'!$C$78:$AQ$107,COLUMNS('6. Patients'!$C$9:$G$9),0))</f>
        <v>0</v>
      </c>
      <c r="BT121" s="51">
        <f>-MIN(SUMPRODUCT(--($E$9:$E$28&lt;=BT$33),--($B$9:$B$28=$J$97),--($F$9:$F$28&gt;=BT$33),--($C$9:$C$28=$AW121),$H$9:$H$28,AG$9:AG$28),VLOOKUP($AW121,'6. Patients'!$C$78:$AQ$107,COLUMNS('6. Patients'!$C$9:$G$9),0))</f>
        <v>0</v>
      </c>
      <c r="BU121" s="51">
        <f>-MIN(SUMPRODUCT(--($E$9:$E$28&lt;=BU$33),--($B$9:$B$28=$J$97),--($F$9:$F$28&gt;=BU$33),--($C$9:$C$28=$AW121),$H$9:$H$28,AH$9:AH$28),VLOOKUP($AW121,'6. Patients'!$C$78:$AQ$107,COLUMNS('6. Patients'!$C$9:$G$9),0))</f>
        <v>0</v>
      </c>
      <c r="BV121" s="51">
        <f>-MIN(SUMPRODUCT(--($E$9:$E$28&lt;=BV$33),--($B$9:$B$28=$J$97),--($F$9:$F$28&gt;=BV$33),--($C$9:$C$28=$AW121),$H$9:$H$28,AI$9:AI$28),VLOOKUP($AW121,'6. Patients'!$C$78:$AQ$107,COLUMNS('6. Patients'!$C$9:$G$9),0))</f>
        <v>0</v>
      </c>
      <c r="BW121" s="51">
        <f>-MIN(SUMPRODUCT(--($E$9:$E$28&lt;=BW$33),--($B$9:$B$28=$J$97),--($F$9:$F$28&gt;=BW$33),--($C$9:$C$28=$AW121),$H$9:$H$28,AJ$9:AJ$28),VLOOKUP($AW121,'6. Patients'!$C$78:$AQ$107,COLUMNS('6. Patients'!$C$9:$G$9),0))</f>
        <v>0</v>
      </c>
      <c r="BX121" s="51">
        <f>-MIN(SUMPRODUCT(--($E$9:$E$28&lt;=BX$33),--($B$9:$B$28=$J$97),--($F$9:$F$28&gt;=BX$33),--($C$9:$C$28=$AW121),$H$9:$H$28,AK$9:AK$28),VLOOKUP($AW121,'6. Patients'!$C$78:$AQ$107,COLUMNS('6. Patients'!$C$9:$G$9),0))</f>
        <v>0</v>
      </c>
      <c r="BY121" s="51">
        <f>-MIN(SUMPRODUCT(--($E$9:$E$28&lt;=BY$33),--($B$9:$B$28=$J$97),--($F$9:$F$28&gt;=BY$33),--($C$9:$C$28=$AW121),$H$9:$H$28,AL$9:AL$28),VLOOKUP($AW121,'6. Patients'!$C$78:$AQ$107,COLUMNS('6. Patients'!$C$9:$G$9),0))</f>
        <v>0</v>
      </c>
      <c r="BZ121" s="51">
        <f>-MIN(SUMPRODUCT(--($E$9:$E$28&lt;=BZ$33),--($B$9:$B$28=$J$97),--($F$9:$F$28&gt;=BZ$33),--($C$9:$C$28=$AW121),$H$9:$H$28,AM$9:AM$28),VLOOKUP($AW121,'6. Patients'!$C$78:$AQ$107,COLUMNS('6. Patients'!$C$9:$G$9),0))</f>
        <v>0</v>
      </c>
      <c r="CA121" s="51">
        <f>-MIN(SUMPRODUCT(--($E$9:$E$28&lt;=CA$33),--($B$9:$B$28=$J$97),--($F$9:$F$28&gt;=CA$33),--($C$9:$C$28=$AW121),$H$9:$H$28,AN$9:AN$28),VLOOKUP($AW121,'6. Patients'!$C$78:$AQ$107,COLUMNS('6. Patients'!$C$9:$G$9),0))</f>
        <v>0</v>
      </c>
      <c r="CB121" s="51">
        <f>-MIN(SUMPRODUCT(--($E$9:$E$28&lt;=CB$33),--($B$9:$B$28=$J$97),--($F$9:$F$28&gt;=CB$33),--($C$9:$C$28=$AW121),$H$9:$H$28,AO$9:AO$28),VLOOKUP($AW121,'6. Patients'!$C$78:$AQ$107,COLUMNS('6. Patients'!$C$9:$G$9),0))</f>
        <v>0</v>
      </c>
      <c r="CC121" s="51">
        <f>-MIN(SUMPRODUCT(--($E$9:$E$28&lt;=CC$33),--($B$9:$B$28=$J$97),--($F$9:$F$28&gt;=CC$33),--($C$9:$C$28=$AW121),$H$9:$H$28,AP$9:AP$28),VLOOKUP($AW121,'6. Patients'!$C$78:$AQ$107,COLUMNS('6. Patients'!$C$9:$G$9),0))</f>
        <v>0</v>
      </c>
      <c r="CD121" s="51">
        <f>-MIN(SUMPRODUCT(--($E$9:$E$28&lt;=CD$33),--($B$9:$B$28=$J$97),--($F$9:$F$28&gt;=CD$33),--($C$9:$C$28=$AW121),$H$9:$H$28,AQ$9:AQ$28),VLOOKUP($AW121,'6. Patients'!$C$78:$AQ$107,COLUMNS('6. Patients'!$C$9:$G$9),0))</f>
        <v>0</v>
      </c>
      <c r="CE121" s="51">
        <f>-MIN(SUMPRODUCT(--($E$9:$E$28&lt;=CE$33),--($B$9:$B$28=$J$97),--($F$9:$F$28&gt;=CE$33),--($C$9:$C$28=$AW121),$H$9:$H$28,AR$9:AR$28),VLOOKUP($AW121,'6. Patients'!$C$78:$AQ$107,COLUMNS('6. Patients'!$C$9:$G$9),0))</f>
        <v>0</v>
      </c>
      <c r="CF121" s="51">
        <f>-MIN(SUMPRODUCT(--($E$9:$E$28&lt;=CF$33),--($B$9:$B$28=$J$97),--($F$9:$F$28&gt;=CF$33),--($C$9:$C$28=$AW121),$H$9:$H$28,AS$9:AS$28),VLOOKUP($AW121,'6. Patients'!$C$78:$AQ$107,COLUMNS('6. Patients'!$C$9:$G$9),0))</f>
        <v>0</v>
      </c>
      <c r="CG121" s="51">
        <f>-MIN(SUMPRODUCT(--($E$9:$E$28&lt;=CG$33),--($B$9:$B$28=$J$97),--($F$9:$F$28&gt;=CG$33),--($C$9:$C$28=$AW121),$H$9:$H$28,AT$9:AT$28),VLOOKUP($AW121,'6. Patients'!$C$78:$AQ$107,COLUMNS('6. Patients'!$C$9:$G$9),0))</f>
        <v>0</v>
      </c>
      <c r="CI121" s="5" t="str">
        <f t="shared" si="162"/>
        <v/>
      </c>
      <c r="CJ121" s="51">
        <f t="shared" si="163"/>
        <v>0</v>
      </c>
      <c r="CK121" s="51">
        <f t="shared" si="164"/>
        <v>0</v>
      </c>
      <c r="CL121" s="51">
        <f t="shared" si="165"/>
        <v>0</v>
      </c>
      <c r="CM121" s="51">
        <f t="shared" si="166"/>
        <v>0</v>
      </c>
      <c r="CN121" s="51">
        <f t="shared" si="167"/>
        <v>0</v>
      </c>
      <c r="CO121" s="51">
        <f t="shared" si="168"/>
        <v>0</v>
      </c>
      <c r="CP121" s="51">
        <f t="shared" si="169"/>
        <v>0</v>
      </c>
      <c r="CQ121" s="51">
        <f t="shared" si="170"/>
        <v>0</v>
      </c>
      <c r="CR121" s="51">
        <f t="shared" si="171"/>
        <v>0</v>
      </c>
      <c r="CS121" s="51">
        <f t="shared" si="172"/>
        <v>0</v>
      </c>
      <c r="CT121" s="51">
        <f t="shared" si="173"/>
        <v>0</v>
      </c>
      <c r="CU121" s="51">
        <f t="shared" si="174"/>
        <v>0</v>
      </c>
      <c r="CV121" s="51">
        <f t="shared" si="175"/>
        <v>0</v>
      </c>
      <c r="CW121" s="51">
        <f t="shared" si="176"/>
        <v>0</v>
      </c>
      <c r="CX121" s="51">
        <f t="shared" si="177"/>
        <v>0</v>
      </c>
      <c r="CY121" s="51">
        <f t="shared" si="178"/>
        <v>0</v>
      </c>
      <c r="CZ121" s="51">
        <f t="shared" si="179"/>
        <v>0</v>
      </c>
      <c r="DA121" s="51">
        <f t="shared" si="180"/>
        <v>0</v>
      </c>
      <c r="DB121" s="51">
        <f t="shared" si="181"/>
        <v>0</v>
      </c>
      <c r="DC121" s="51">
        <f t="shared" si="182"/>
        <v>0</v>
      </c>
      <c r="DD121" s="51">
        <f t="shared" si="183"/>
        <v>0</v>
      </c>
      <c r="DE121" s="51">
        <f t="shared" si="184"/>
        <v>0</v>
      </c>
      <c r="DF121" s="51">
        <f t="shared" si="185"/>
        <v>0</v>
      </c>
      <c r="DG121" s="51">
        <f t="shared" si="186"/>
        <v>0</v>
      </c>
      <c r="DH121" s="51">
        <f t="shared" si="187"/>
        <v>0</v>
      </c>
      <c r="DI121" s="51">
        <f t="shared" si="188"/>
        <v>0</v>
      </c>
      <c r="DJ121" s="51">
        <f t="shared" si="189"/>
        <v>0</v>
      </c>
      <c r="DK121" s="51">
        <f t="shared" si="190"/>
        <v>0</v>
      </c>
      <c r="DL121" s="51">
        <f t="shared" si="191"/>
        <v>0</v>
      </c>
      <c r="DM121" s="51">
        <f t="shared" si="192"/>
        <v>0</v>
      </c>
      <c r="DN121" s="51">
        <f t="shared" si="193"/>
        <v>0</v>
      </c>
      <c r="DO121" s="51">
        <f t="shared" si="194"/>
        <v>0</v>
      </c>
      <c r="DP121" s="51">
        <f t="shared" si="195"/>
        <v>0</v>
      </c>
      <c r="DQ121" s="51">
        <f t="shared" si="196"/>
        <v>0</v>
      </c>
      <c r="DR121" s="51">
        <f t="shared" si="197"/>
        <v>0</v>
      </c>
      <c r="DS121" s="51">
        <f t="shared" si="198"/>
        <v>0</v>
      </c>
    </row>
    <row r="122" spans="10:123" x14ac:dyDescent="0.3">
      <c r="J122" s="5" t="str">
        <f>'6. Patients'!C102</f>
        <v/>
      </c>
      <c r="K122" s="5"/>
      <c r="L122" s="99">
        <f t="shared" si="199"/>
        <v>0</v>
      </c>
      <c r="M122" s="99">
        <f t="shared" si="200"/>
        <v>0</v>
      </c>
      <c r="N122" s="99">
        <f t="shared" si="201"/>
        <v>0</v>
      </c>
      <c r="O122" s="99">
        <f t="shared" si="202"/>
        <v>0</v>
      </c>
      <c r="P122" s="99">
        <f t="shared" si="203"/>
        <v>0</v>
      </c>
      <c r="Q122" s="99">
        <f t="shared" si="204"/>
        <v>0</v>
      </c>
      <c r="R122" s="99">
        <f t="shared" si="205"/>
        <v>0</v>
      </c>
      <c r="S122" s="99">
        <f t="shared" si="206"/>
        <v>0</v>
      </c>
      <c r="T122" s="99">
        <f t="shared" si="207"/>
        <v>0</v>
      </c>
      <c r="U122" s="99">
        <f t="shared" si="208"/>
        <v>0</v>
      </c>
      <c r="V122" s="99">
        <f t="shared" si="209"/>
        <v>0</v>
      </c>
      <c r="W122" s="99">
        <f t="shared" si="210"/>
        <v>0</v>
      </c>
      <c r="X122" s="99">
        <f t="shared" si="211"/>
        <v>0</v>
      </c>
      <c r="Y122" s="99">
        <f t="shared" si="212"/>
        <v>0</v>
      </c>
      <c r="Z122" s="99">
        <f t="shared" si="213"/>
        <v>0</v>
      </c>
      <c r="AA122" s="99">
        <f t="shared" si="214"/>
        <v>0</v>
      </c>
      <c r="AB122" s="99">
        <f t="shared" si="215"/>
        <v>0</v>
      </c>
      <c r="AC122" s="99">
        <f t="shared" si="216"/>
        <v>0</v>
      </c>
      <c r="AD122" s="99">
        <f t="shared" si="217"/>
        <v>0</v>
      </c>
      <c r="AE122" s="99">
        <f t="shared" si="218"/>
        <v>0</v>
      </c>
      <c r="AF122" s="99">
        <f t="shared" si="219"/>
        <v>0</v>
      </c>
      <c r="AG122" s="99">
        <f t="shared" si="220"/>
        <v>0</v>
      </c>
      <c r="AH122" s="99">
        <f t="shared" si="221"/>
        <v>0</v>
      </c>
      <c r="AI122" s="99">
        <f t="shared" si="222"/>
        <v>0</v>
      </c>
      <c r="AJ122" s="99">
        <f t="shared" si="223"/>
        <v>0</v>
      </c>
      <c r="AK122" s="99">
        <f t="shared" si="224"/>
        <v>0</v>
      </c>
      <c r="AL122" s="99">
        <f t="shared" si="225"/>
        <v>0</v>
      </c>
      <c r="AM122" s="99">
        <f t="shared" si="226"/>
        <v>0</v>
      </c>
      <c r="AN122" s="99">
        <f t="shared" si="227"/>
        <v>0</v>
      </c>
      <c r="AO122" s="99">
        <f t="shared" si="228"/>
        <v>0</v>
      </c>
      <c r="AP122" s="99">
        <f t="shared" si="229"/>
        <v>0</v>
      </c>
      <c r="AQ122" s="99">
        <f t="shared" si="230"/>
        <v>0</v>
      </c>
      <c r="AR122" s="99">
        <f t="shared" si="231"/>
        <v>0</v>
      </c>
      <c r="AS122" s="99">
        <f t="shared" si="232"/>
        <v>0</v>
      </c>
      <c r="AT122" s="99">
        <f t="shared" si="233"/>
        <v>0</v>
      </c>
      <c r="AU122" s="99">
        <f t="shared" si="234"/>
        <v>0</v>
      </c>
      <c r="AW122" s="5" t="str">
        <f t="shared" si="161"/>
        <v/>
      </c>
      <c r="AX122" s="51">
        <f>-MIN(SUMPRODUCT(--($E$9:$E$28&lt;=AX$33),--($B$9:$B$28=$J$97),--($F$9:$F$28&gt;=AX$33),--($C$9:$C$28=$AW122),$H$9:$H$28,K$9:K$28),VLOOKUP($AW122,'6. Patients'!$C$78:$AQ$107,COLUMNS('6. Patients'!$C$9:$G$9),0))</f>
        <v>0</v>
      </c>
      <c r="AY122" s="51">
        <f>-MIN(SUMPRODUCT(--($E$9:$E$28&lt;=AY$33),--($B$9:$B$28=$J$97),--($F$9:$F$28&gt;=AY$33),--($C$9:$C$28=$AW122),$H$9:$H$28,L$9:L$28),VLOOKUP($AW122,'6. Patients'!$C$78:$AQ$107,COLUMNS('6. Patients'!$C$9:$G$9),0))</f>
        <v>0</v>
      </c>
      <c r="AZ122" s="51">
        <f>-MIN(SUMPRODUCT(--($E$9:$E$28&lt;=AZ$33),--($B$9:$B$28=$J$97),--($F$9:$F$28&gt;=AZ$33),--($C$9:$C$28=$AW122),$H$9:$H$28,M$9:M$28),VLOOKUP($AW122,'6. Patients'!$C$78:$AQ$107,COLUMNS('6. Patients'!$C$9:$G$9),0))</f>
        <v>0</v>
      </c>
      <c r="BA122" s="51">
        <f>-MIN(SUMPRODUCT(--($E$9:$E$28&lt;=BA$33),--($B$9:$B$28=$J$97),--($F$9:$F$28&gt;=BA$33),--($C$9:$C$28=$AW122),$H$9:$H$28,N$9:N$28),VLOOKUP($AW122,'6. Patients'!$C$78:$AQ$107,COLUMNS('6. Patients'!$C$9:$G$9),0))</f>
        <v>0</v>
      </c>
      <c r="BB122" s="51">
        <f>-MIN(SUMPRODUCT(--($E$9:$E$28&lt;=BB$33),--($B$9:$B$28=$J$97),--($F$9:$F$28&gt;=BB$33),--($C$9:$C$28=$AW122),$H$9:$H$28,O$9:O$28),VLOOKUP($AW122,'6. Patients'!$C$78:$AQ$107,COLUMNS('6. Patients'!$C$9:$G$9),0))</f>
        <v>0</v>
      </c>
      <c r="BC122" s="51">
        <f>-MIN(SUMPRODUCT(--($E$9:$E$28&lt;=BC$33),--($B$9:$B$28=$J$97),--($F$9:$F$28&gt;=BC$33),--($C$9:$C$28=$AW122),$H$9:$H$28,P$9:P$28),VLOOKUP($AW122,'6. Patients'!$C$78:$AQ$107,COLUMNS('6. Patients'!$C$9:$G$9),0))</f>
        <v>0</v>
      </c>
      <c r="BD122" s="51">
        <f>-MIN(SUMPRODUCT(--($E$9:$E$28&lt;=BD$33),--($B$9:$B$28=$J$97),--($F$9:$F$28&gt;=BD$33),--($C$9:$C$28=$AW122),$H$9:$H$28,Q$9:Q$28),VLOOKUP($AW122,'6. Patients'!$C$78:$AQ$107,COLUMNS('6. Patients'!$C$9:$G$9),0))</f>
        <v>0</v>
      </c>
      <c r="BE122" s="51">
        <f>-MIN(SUMPRODUCT(--($E$9:$E$28&lt;=BE$33),--($B$9:$B$28=$J$97),--($F$9:$F$28&gt;=BE$33),--($C$9:$C$28=$AW122),$H$9:$H$28,R$9:R$28),VLOOKUP($AW122,'6. Patients'!$C$78:$AQ$107,COLUMNS('6. Patients'!$C$9:$G$9),0))</f>
        <v>0</v>
      </c>
      <c r="BF122" s="51">
        <f>-MIN(SUMPRODUCT(--($E$9:$E$28&lt;=BF$33),--($B$9:$B$28=$J$97),--($F$9:$F$28&gt;=BF$33),--($C$9:$C$28=$AW122),$H$9:$H$28,S$9:S$28),VLOOKUP($AW122,'6. Patients'!$C$78:$AQ$107,COLUMNS('6. Patients'!$C$9:$G$9),0))</f>
        <v>0</v>
      </c>
      <c r="BG122" s="51">
        <f>-MIN(SUMPRODUCT(--($E$9:$E$28&lt;=BG$33),--($B$9:$B$28=$J$97),--($F$9:$F$28&gt;=BG$33),--($C$9:$C$28=$AW122),$H$9:$H$28,T$9:T$28),VLOOKUP($AW122,'6. Patients'!$C$78:$AQ$107,COLUMNS('6. Patients'!$C$9:$G$9),0))</f>
        <v>0</v>
      </c>
      <c r="BH122" s="51">
        <f>-MIN(SUMPRODUCT(--($E$9:$E$28&lt;=BH$33),--($B$9:$B$28=$J$97),--($F$9:$F$28&gt;=BH$33),--($C$9:$C$28=$AW122),$H$9:$H$28,U$9:U$28),VLOOKUP($AW122,'6. Patients'!$C$78:$AQ$107,COLUMNS('6. Patients'!$C$9:$G$9),0))</f>
        <v>0</v>
      </c>
      <c r="BI122" s="51">
        <f>-MIN(SUMPRODUCT(--($E$9:$E$28&lt;=BI$33),--($B$9:$B$28=$J$97),--($F$9:$F$28&gt;=BI$33),--($C$9:$C$28=$AW122),$H$9:$H$28,V$9:V$28),VLOOKUP($AW122,'6. Patients'!$C$78:$AQ$107,COLUMNS('6. Patients'!$C$9:$G$9),0))</f>
        <v>0</v>
      </c>
      <c r="BJ122" s="51">
        <f>-MIN(SUMPRODUCT(--($E$9:$E$28&lt;=BJ$33),--($B$9:$B$28=$J$97),--($F$9:$F$28&gt;=BJ$33),--($C$9:$C$28=$AW122),$H$9:$H$28,W$9:W$28),VLOOKUP($AW122,'6. Patients'!$C$78:$AQ$107,COLUMNS('6. Patients'!$C$9:$G$9),0))</f>
        <v>0</v>
      </c>
      <c r="BK122" s="51">
        <f>-MIN(SUMPRODUCT(--($E$9:$E$28&lt;=BK$33),--($B$9:$B$28=$J$97),--($F$9:$F$28&gt;=BK$33),--($C$9:$C$28=$AW122),$H$9:$H$28,X$9:X$28),VLOOKUP($AW122,'6. Patients'!$C$78:$AQ$107,COLUMNS('6. Patients'!$C$9:$G$9),0))</f>
        <v>0</v>
      </c>
      <c r="BL122" s="51">
        <f>-MIN(SUMPRODUCT(--($E$9:$E$28&lt;=BL$33),--($B$9:$B$28=$J$97),--($F$9:$F$28&gt;=BL$33),--($C$9:$C$28=$AW122),$H$9:$H$28,Y$9:Y$28),VLOOKUP($AW122,'6. Patients'!$C$78:$AQ$107,COLUMNS('6. Patients'!$C$9:$G$9),0))</f>
        <v>0</v>
      </c>
      <c r="BM122" s="51">
        <f>-MIN(SUMPRODUCT(--($E$9:$E$28&lt;=BM$33),--($B$9:$B$28=$J$97),--($F$9:$F$28&gt;=BM$33),--($C$9:$C$28=$AW122),$H$9:$H$28,Z$9:Z$28),VLOOKUP($AW122,'6. Patients'!$C$78:$AQ$107,COLUMNS('6. Patients'!$C$9:$G$9),0))</f>
        <v>0</v>
      </c>
      <c r="BN122" s="51">
        <f>-MIN(SUMPRODUCT(--($E$9:$E$28&lt;=BN$33),--($B$9:$B$28=$J$97),--($F$9:$F$28&gt;=BN$33),--($C$9:$C$28=$AW122),$H$9:$H$28,AA$9:AA$28),VLOOKUP($AW122,'6. Patients'!$C$78:$AQ$107,COLUMNS('6. Patients'!$C$9:$G$9),0))</f>
        <v>0</v>
      </c>
      <c r="BO122" s="51">
        <f>-MIN(SUMPRODUCT(--($E$9:$E$28&lt;=BO$33),--($B$9:$B$28=$J$97),--($F$9:$F$28&gt;=BO$33),--($C$9:$C$28=$AW122),$H$9:$H$28,AB$9:AB$28),VLOOKUP($AW122,'6. Patients'!$C$78:$AQ$107,COLUMNS('6. Patients'!$C$9:$G$9),0))</f>
        <v>0</v>
      </c>
      <c r="BP122" s="51">
        <f>-MIN(SUMPRODUCT(--($E$9:$E$28&lt;=BP$33),--($B$9:$B$28=$J$97),--($F$9:$F$28&gt;=BP$33),--($C$9:$C$28=$AW122),$H$9:$H$28,AC$9:AC$28),VLOOKUP($AW122,'6. Patients'!$C$78:$AQ$107,COLUMNS('6. Patients'!$C$9:$G$9),0))</f>
        <v>0</v>
      </c>
      <c r="BQ122" s="51">
        <f>-MIN(SUMPRODUCT(--($E$9:$E$28&lt;=BQ$33),--($B$9:$B$28=$J$97),--($F$9:$F$28&gt;=BQ$33),--($C$9:$C$28=$AW122),$H$9:$H$28,AD$9:AD$28),VLOOKUP($AW122,'6. Patients'!$C$78:$AQ$107,COLUMNS('6. Patients'!$C$9:$G$9),0))</f>
        <v>0</v>
      </c>
      <c r="BR122" s="51">
        <f>-MIN(SUMPRODUCT(--($E$9:$E$28&lt;=BR$33),--($B$9:$B$28=$J$97),--($F$9:$F$28&gt;=BR$33),--($C$9:$C$28=$AW122),$H$9:$H$28,AE$9:AE$28),VLOOKUP($AW122,'6. Patients'!$C$78:$AQ$107,COLUMNS('6. Patients'!$C$9:$G$9),0))</f>
        <v>0</v>
      </c>
      <c r="BS122" s="51">
        <f>-MIN(SUMPRODUCT(--($E$9:$E$28&lt;=BS$33),--($B$9:$B$28=$J$97),--($F$9:$F$28&gt;=BS$33),--($C$9:$C$28=$AW122),$H$9:$H$28,AF$9:AF$28),VLOOKUP($AW122,'6. Patients'!$C$78:$AQ$107,COLUMNS('6. Patients'!$C$9:$G$9),0))</f>
        <v>0</v>
      </c>
      <c r="BT122" s="51">
        <f>-MIN(SUMPRODUCT(--($E$9:$E$28&lt;=BT$33),--($B$9:$B$28=$J$97),--($F$9:$F$28&gt;=BT$33),--($C$9:$C$28=$AW122),$H$9:$H$28,AG$9:AG$28),VLOOKUP($AW122,'6. Patients'!$C$78:$AQ$107,COLUMNS('6. Patients'!$C$9:$G$9),0))</f>
        <v>0</v>
      </c>
      <c r="BU122" s="51">
        <f>-MIN(SUMPRODUCT(--($E$9:$E$28&lt;=BU$33),--($B$9:$B$28=$J$97),--($F$9:$F$28&gt;=BU$33),--($C$9:$C$28=$AW122),$H$9:$H$28,AH$9:AH$28),VLOOKUP($AW122,'6. Patients'!$C$78:$AQ$107,COLUMNS('6. Patients'!$C$9:$G$9),0))</f>
        <v>0</v>
      </c>
      <c r="BV122" s="51">
        <f>-MIN(SUMPRODUCT(--($E$9:$E$28&lt;=BV$33),--($B$9:$B$28=$J$97),--($F$9:$F$28&gt;=BV$33),--($C$9:$C$28=$AW122),$H$9:$H$28,AI$9:AI$28),VLOOKUP($AW122,'6. Patients'!$C$78:$AQ$107,COLUMNS('6. Patients'!$C$9:$G$9),0))</f>
        <v>0</v>
      </c>
      <c r="BW122" s="51">
        <f>-MIN(SUMPRODUCT(--($E$9:$E$28&lt;=BW$33),--($B$9:$B$28=$J$97),--($F$9:$F$28&gt;=BW$33),--($C$9:$C$28=$AW122),$H$9:$H$28,AJ$9:AJ$28),VLOOKUP($AW122,'6. Patients'!$C$78:$AQ$107,COLUMNS('6. Patients'!$C$9:$G$9),0))</f>
        <v>0</v>
      </c>
      <c r="BX122" s="51">
        <f>-MIN(SUMPRODUCT(--($E$9:$E$28&lt;=BX$33),--($B$9:$B$28=$J$97),--($F$9:$F$28&gt;=BX$33),--($C$9:$C$28=$AW122),$H$9:$H$28,AK$9:AK$28),VLOOKUP($AW122,'6. Patients'!$C$78:$AQ$107,COLUMNS('6. Patients'!$C$9:$G$9),0))</f>
        <v>0</v>
      </c>
      <c r="BY122" s="51">
        <f>-MIN(SUMPRODUCT(--($E$9:$E$28&lt;=BY$33),--($B$9:$B$28=$J$97),--($F$9:$F$28&gt;=BY$33),--($C$9:$C$28=$AW122),$H$9:$H$28,AL$9:AL$28),VLOOKUP($AW122,'6. Patients'!$C$78:$AQ$107,COLUMNS('6. Patients'!$C$9:$G$9),0))</f>
        <v>0</v>
      </c>
      <c r="BZ122" s="51">
        <f>-MIN(SUMPRODUCT(--($E$9:$E$28&lt;=BZ$33),--($B$9:$B$28=$J$97),--($F$9:$F$28&gt;=BZ$33),--($C$9:$C$28=$AW122),$H$9:$H$28,AM$9:AM$28),VLOOKUP($AW122,'6. Patients'!$C$78:$AQ$107,COLUMNS('6. Patients'!$C$9:$G$9),0))</f>
        <v>0</v>
      </c>
      <c r="CA122" s="51">
        <f>-MIN(SUMPRODUCT(--($E$9:$E$28&lt;=CA$33),--($B$9:$B$28=$J$97),--($F$9:$F$28&gt;=CA$33),--($C$9:$C$28=$AW122),$H$9:$H$28,AN$9:AN$28),VLOOKUP($AW122,'6. Patients'!$C$78:$AQ$107,COLUMNS('6. Patients'!$C$9:$G$9),0))</f>
        <v>0</v>
      </c>
      <c r="CB122" s="51">
        <f>-MIN(SUMPRODUCT(--($E$9:$E$28&lt;=CB$33),--($B$9:$B$28=$J$97),--($F$9:$F$28&gt;=CB$33),--($C$9:$C$28=$AW122),$H$9:$H$28,AO$9:AO$28),VLOOKUP($AW122,'6. Patients'!$C$78:$AQ$107,COLUMNS('6. Patients'!$C$9:$G$9),0))</f>
        <v>0</v>
      </c>
      <c r="CC122" s="51">
        <f>-MIN(SUMPRODUCT(--($E$9:$E$28&lt;=CC$33),--($B$9:$B$28=$J$97),--($F$9:$F$28&gt;=CC$33),--($C$9:$C$28=$AW122),$H$9:$H$28,AP$9:AP$28),VLOOKUP($AW122,'6. Patients'!$C$78:$AQ$107,COLUMNS('6. Patients'!$C$9:$G$9),0))</f>
        <v>0</v>
      </c>
      <c r="CD122" s="51">
        <f>-MIN(SUMPRODUCT(--($E$9:$E$28&lt;=CD$33),--($B$9:$B$28=$J$97),--($F$9:$F$28&gt;=CD$33),--($C$9:$C$28=$AW122),$H$9:$H$28,AQ$9:AQ$28),VLOOKUP($AW122,'6. Patients'!$C$78:$AQ$107,COLUMNS('6. Patients'!$C$9:$G$9),0))</f>
        <v>0</v>
      </c>
      <c r="CE122" s="51">
        <f>-MIN(SUMPRODUCT(--($E$9:$E$28&lt;=CE$33),--($B$9:$B$28=$J$97),--($F$9:$F$28&gt;=CE$33),--($C$9:$C$28=$AW122),$H$9:$H$28,AR$9:AR$28),VLOOKUP($AW122,'6. Patients'!$C$78:$AQ$107,COLUMNS('6. Patients'!$C$9:$G$9),0))</f>
        <v>0</v>
      </c>
      <c r="CF122" s="51">
        <f>-MIN(SUMPRODUCT(--($E$9:$E$28&lt;=CF$33),--($B$9:$B$28=$J$97),--($F$9:$F$28&gt;=CF$33),--($C$9:$C$28=$AW122),$H$9:$H$28,AS$9:AS$28),VLOOKUP($AW122,'6. Patients'!$C$78:$AQ$107,COLUMNS('6. Patients'!$C$9:$G$9),0))</f>
        <v>0</v>
      </c>
      <c r="CG122" s="51">
        <f>-MIN(SUMPRODUCT(--($E$9:$E$28&lt;=CG$33),--($B$9:$B$28=$J$97),--($F$9:$F$28&gt;=CG$33),--($C$9:$C$28=$AW122),$H$9:$H$28,AT$9:AT$28),VLOOKUP($AW122,'6. Patients'!$C$78:$AQ$107,COLUMNS('6. Patients'!$C$9:$G$9),0))</f>
        <v>0</v>
      </c>
      <c r="CI122" s="5" t="str">
        <f t="shared" si="162"/>
        <v/>
      </c>
      <c r="CJ122" s="51">
        <f t="shared" si="163"/>
        <v>0</v>
      </c>
      <c r="CK122" s="51">
        <f t="shared" si="164"/>
        <v>0</v>
      </c>
      <c r="CL122" s="51">
        <f t="shared" si="165"/>
        <v>0</v>
      </c>
      <c r="CM122" s="51">
        <f t="shared" si="166"/>
        <v>0</v>
      </c>
      <c r="CN122" s="51">
        <f t="shared" si="167"/>
        <v>0</v>
      </c>
      <c r="CO122" s="51">
        <f t="shared" si="168"/>
        <v>0</v>
      </c>
      <c r="CP122" s="51">
        <f t="shared" si="169"/>
        <v>0</v>
      </c>
      <c r="CQ122" s="51">
        <f t="shared" si="170"/>
        <v>0</v>
      </c>
      <c r="CR122" s="51">
        <f t="shared" si="171"/>
        <v>0</v>
      </c>
      <c r="CS122" s="51">
        <f t="shared" si="172"/>
        <v>0</v>
      </c>
      <c r="CT122" s="51">
        <f t="shared" si="173"/>
        <v>0</v>
      </c>
      <c r="CU122" s="51">
        <f t="shared" si="174"/>
        <v>0</v>
      </c>
      <c r="CV122" s="51">
        <f t="shared" si="175"/>
        <v>0</v>
      </c>
      <c r="CW122" s="51">
        <f t="shared" si="176"/>
        <v>0</v>
      </c>
      <c r="CX122" s="51">
        <f t="shared" si="177"/>
        <v>0</v>
      </c>
      <c r="CY122" s="51">
        <f t="shared" si="178"/>
        <v>0</v>
      </c>
      <c r="CZ122" s="51">
        <f t="shared" si="179"/>
        <v>0</v>
      </c>
      <c r="DA122" s="51">
        <f t="shared" si="180"/>
        <v>0</v>
      </c>
      <c r="DB122" s="51">
        <f t="shared" si="181"/>
        <v>0</v>
      </c>
      <c r="DC122" s="51">
        <f t="shared" si="182"/>
        <v>0</v>
      </c>
      <c r="DD122" s="51">
        <f t="shared" si="183"/>
        <v>0</v>
      </c>
      <c r="DE122" s="51">
        <f t="shared" si="184"/>
        <v>0</v>
      </c>
      <c r="DF122" s="51">
        <f t="shared" si="185"/>
        <v>0</v>
      </c>
      <c r="DG122" s="51">
        <f t="shared" si="186"/>
        <v>0</v>
      </c>
      <c r="DH122" s="51">
        <f t="shared" si="187"/>
        <v>0</v>
      </c>
      <c r="DI122" s="51">
        <f t="shared" si="188"/>
        <v>0</v>
      </c>
      <c r="DJ122" s="51">
        <f t="shared" si="189"/>
        <v>0</v>
      </c>
      <c r="DK122" s="51">
        <f t="shared" si="190"/>
        <v>0</v>
      </c>
      <c r="DL122" s="51">
        <f t="shared" si="191"/>
        <v>0</v>
      </c>
      <c r="DM122" s="51">
        <f t="shared" si="192"/>
        <v>0</v>
      </c>
      <c r="DN122" s="51">
        <f t="shared" si="193"/>
        <v>0</v>
      </c>
      <c r="DO122" s="51">
        <f t="shared" si="194"/>
        <v>0</v>
      </c>
      <c r="DP122" s="51">
        <f t="shared" si="195"/>
        <v>0</v>
      </c>
      <c r="DQ122" s="51">
        <f t="shared" si="196"/>
        <v>0</v>
      </c>
      <c r="DR122" s="51">
        <f t="shared" si="197"/>
        <v>0</v>
      </c>
      <c r="DS122" s="51">
        <f t="shared" si="198"/>
        <v>0</v>
      </c>
    </row>
    <row r="123" spans="10:123" x14ac:dyDescent="0.3">
      <c r="J123" s="5" t="str">
        <f>'6. Patients'!C103</f>
        <v/>
      </c>
      <c r="K123" s="5"/>
      <c r="L123" s="99">
        <f t="shared" si="199"/>
        <v>0</v>
      </c>
      <c r="M123" s="99">
        <f t="shared" si="200"/>
        <v>0</v>
      </c>
      <c r="N123" s="99">
        <f t="shared" si="201"/>
        <v>0</v>
      </c>
      <c r="O123" s="99">
        <f t="shared" si="202"/>
        <v>0</v>
      </c>
      <c r="P123" s="99">
        <f t="shared" si="203"/>
        <v>0</v>
      </c>
      <c r="Q123" s="99">
        <f t="shared" si="204"/>
        <v>0</v>
      </c>
      <c r="R123" s="99">
        <f t="shared" si="205"/>
        <v>0</v>
      </c>
      <c r="S123" s="99">
        <f t="shared" si="206"/>
        <v>0</v>
      </c>
      <c r="T123" s="99">
        <f t="shared" si="207"/>
        <v>0</v>
      </c>
      <c r="U123" s="99">
        <f t="shared" si="208"/>
        <v>0</v>
      </c>
      <c r="V123" s="99">
        <f t="shared" si="209"/>
        <v>0</v>
      </c>
      <c r="W123" s="99">
        <f t="shared" si="210"/>
        <v>0</v>
      </c>
      <c r="X123" s="99">
        <f t="shared" si="211"/>
        <v>0</v>
      </c>
      <c r="Y123" s="99">
        <f t="shared" si="212"/>
        <v>0</v>
      </c>
      <c r="Z123" s="99">
        <f t="shared" si="213"/>
        <v>0</v>
      </c>
      <c r="AA123" s="99">
        <f t="shared" si="214"/>
        <v>0</v>
      </c>
      <c r="AB123" s="99">
        <f t="shared" si="215"/>
        <v>0</v>
      </c>
      <c r="AC123" s="99">
        <f t="shared" si="216"/>
        <v>0</v>
      </c>
      <c r="AD123" s="99">
        <f t="shared" si="217"/>
        <v>0</v>
      </c>
      <c r="AE123" s="99">
        <f t="shared" si="218"/>
        <v>0</v>
      </c>
      <c r="AF123" s="99">
        <f t="shared" si="219"/>
        <v>0</v>
      </c>
      <c r="AG123" s="99">
        <f t="shared" si="220"/>
        <v>0</v>
      </c>
      <c r="AH123" s="99">
        <f t="shared" si="221"/>
        <v>0</v>
      </c>
      <c r="AI123" s="99">
        <f t="shared" si="222"/>
        <v>0</v>
      </c>
      <c r="AJ123" s="99">
        <f t="shared" si="223"/>
        <v>0</v>
      </c>
      <c r="AK123" s="99">
        <f t="shared" si="224"/>
        <v>0</v>
      </c>
      <c r="AL123" s="99">
        <f t="shared" si="225"/>
        <v>0</v>
      </c>
      <c r="AM123" s="99">
        <f t="shared" si="226"/>
        <v>0</v>
      </c>
      <c r="AN123" s="99">
        <f t="shared" si="227"/>
        <v>0</v>
      </c>
      <c r="AO123" s="99">
        <f t="shared" si="228"/>
        <v>0</v>
      </c>
      <c r="AP123" s="99">
        <f t="shared" si="229"/>
        <v>0</v>
      </c>
      <c r="AQ123" s="99">
        <f t="shared" si="230"/>
        <v>0</v>
      </c>
      <c r="AR123" s="99">
        <f t="shared" si="231"/>
        <v>0</v>
      </c>
      <c r="AS123" s="99">
        <f t="shared" si="232"/>
        <v>0</v>
      </c>
      <c r="AT123" s="99">
        <f t="shared" si="233"/>
        <v>0</v>
      </c>
      <c r="AU123" s="99">
        <f t="shared" si="234"/>
        <v>0</v>
      </c>
      <c r="AW123" s="5" t="str">
        <f t="shared" si="161"/>
        <v/>
      </c>
      <c r="AX123" s="51">
        <f>-MIN(SUMPRODUCT(--($E$9:$E$28&lt;=AX$33),--($B$9:$B$28=$J$97),--($F$9:$F$28&gt;=AX$33),--($C$9:$C$28=$AW123),$H$9:$H$28,K$9:K$28),VLOOKUP($AW123,'6. Patients'!$C$78:$AQ$107,COLUMNS('6. Patients'!$C$9:$G$9),0))</f>
        <v>0</v>
      </c>
      <c r="AY123" s="51">
        <f>-MIN(SUMPRODUCT(--($E$9:$E$28&lt;=AY$33),--($B$9:$B$28=$J$97),--($F$9:$F$28&gt;=AY$33),--($C$9:$C$28=$AW123),$H$9:$H$28,L$9:L$28),VLOOKUP($AW123,'6. Patients'!$C$78:$AQ$107,COLUMNS('6. Patients'!$C$9:$G$9),0))</f>
        <v>0</v>
      </c>
      <c r="AZ123" s="51">
        <f>-MIN(SUMPRODUCT(--($E$9:$E$28&lt;=AZ$33),--($B$9:$B$28=$J$97),--($F$9:$F$28&gt;=AZ$33),--($C$9:$C$28=$AW123),$H$9:$H$28,M$9:M$28),VLOOKUP($AW123,'6. Patients'!$C$78:$AQ$107,COLUMNS('6. Patients'!$C$9:$G$9),0))</f>
        <v>0</v>
      </c>
      <c r="BA123" s="51">
        <f>-MIN(SUMPRODUCT(--($E$9:$E$28&lt;=BA$33),--($B$9:$B$28=$J$97),--($F$9:$F$28&gt;=BA$33),--($C$9:$C$28=$AW123),$H$9:$H$28,N$9:N$28),VLOOKUP($AW123,'6. Patients'!$C$78:$AQ$107,COLUMNS('6. Patients'!$C$9:$G$9),0))</f>
        <v>0</v>
      </c>
      <c r="BB123" s="51">
        <f>-MIN(SUMPRODUCT(--($E$9:$E$28&lt;=BB$33),--($B$9:$B$28=$J$97),--($F$9:$F$28&gt;=BB$33),--($C$9:$C$28=$AW123),$H$9:$H$28,O$9:O$28),VLOOKUP($AW123,'6. Patients'!$C$78:$AQ$107,COLUMNS('6. Patients'!$C$9:$G$9),0))</f>
        <v>0</v>
      </c>
      <c r="BC123" s="51">
        <f>-MIN(SUMPRODUCT(--($E$9:$E$28&lt;=BC$33),--($B$9:$B$28=$J$97),--($F$9:$F$28&gt;=BC$33),--($C$9:$C$28=$AW123),$H$9:$H$28,P$9:P$28),VLOOKUP($AW123,'6. Patients'!$C$78:$AQ$107,COLUMNS('6. Patients'!$C$9:$G$9),0))</f>
        <v>0</v>
      </c>
      <c r="BD123" s="51">
        <f>-MIN(SUMPRODUCT(--($E$9:$E$28&lt;=BD$33),--($B$9:$B$28=$J$97),--($F$9:$F$28&gt;=BD$33),--($C$9:$C$28=$AW123),$H$9:$H$28,Q$9:Q$28),VLOOKUP($AW123,'6. Patients'!$C$78:$AQ$107,COLUMNS('6. Patients'!$C$9:$G$9),0))</f>
        <v>0</v>
      </c>
      <c r="BE123" s="51">
        <f>-MIN(SUMPRODUCT(--($E$9:$E$28&lt;=BE$33),--($B$9:$B$28=$J$97),--($F$9:$F$28&gt;=BE$33),--($C$9:$C$28=$AW123),$H$9:$H$28,R$9:R$28),VLOOKUP($AW123,'6. Patients'!$C$78:$AQ$107,COLUMNS('6. Patients'!$C$9:$G$9),0))</f>
        <v>0</v>
      </c>
      <c r="BF123" s="51">
        <f>-MIN(SUMPRODUCT(--($E$9:$E$28&lt;=BF$33),--($B$9:$B$28=$J$97),--($F$9:$F$28&gt;=BF$33),--($C$9:$C$28=$AW123),$H$9:$H$28,S$9:S$28),VLOOKUP($AW123,'6. Patients'!$C$78:$AQ$107,COLUMNS('6. Patients'!$C$9:$G$9),0))</f>
        <v>0</v>
      </c>
      <c r="BG123" s="51">
        <f>-MIN(SUMPRODUCT(--($E$9:$E$28&lt;=BG$33),--($B$9:$B$28=$J$97),--($F$9:$F$28&gt;=BG$33),--($C$9:$C$28=$AW123),$H$9:$H$28,T$9:T$28),VLOOKUP($AW123,'6. Patients'!$C$78:$AQ$107,COLUMNS('6. Patients'!$C$9:$G$9),0))</f>
        <v>0</v>
      </c>
      <c r="BH123" s="51">
        <f>-MIN(SUMPRODUCT(--($E$9:$E$28&lt;=BH$33),--($B$9:$B$28=$J$97),--($F$9:$F$28&gt;=BH$33),--($C$9:$C$28=$AW123),$H$9:$H$28,U$9:U$28),VLOOKUP($AW123,'6. Patients'!$C$78:$AQ$107,COLUMNS('6. Patients'!$C$9:$G$9),0))</f>
        <v>0</v>
      </c>
      <c r="BI123" s="51">
        <f>-MIN(SUMPRODUCT(--($E$9:$E$28&lt;=BI$33),--($B$9:$B$28=$J$97),--($F$9:$F$28&gt;=BI$33),--($C$9:$C$28=$AW123),$H$9:$H$28,V$9:V$28),VLOOKUP($AW123,'6. Patients'!$C$78:$AQ$107,COLUMNS('6. Patients'!$C$9:$G$9),0))</f>
        <v>0</v>
      </c>
      <c r="BJ123" s="51">
        <f>-MIN(SUMPRODUCT(--($E$9:$E$28&lt;=BJ$33),--($B$9:$B$28=$J$97),--($F$9:$F$28&gt;=BJ$33),--($C$9:$C$28=$AW123),$H$9:$H$28,W$9:W$28),VLOOKUP($AW123,'6. Patients'!$C$78:$AQ$107,COLUMNS('6. Patients'!$C$9:$G$9),0))</f>
        <v>0</v>
      </c>
      <c r="BK123" s="51">
        <f>-MIN(SUMPRODUCT(--($E$9:$E$28&lt;=BK$33),--($B$9:$B$28=$J$97),--($F$9:$F$28&gt;=BK$33),--($C$9:$C$28=$AW123),$H$9:$H$28,X$9:X$28),VLOOKUP($AW123,'6. Patients'!$C$78:$AQ$107,COLUMNS('6. Patients'!$C$9:$G$9),0))</f>
        <v>0</v>
      </c>
      <c r="BL123" s="51">
        <f>-MIN(SUMPRODUCT(--($E$9:$E$28&lt;=BL$33),--($B$9:$B$28=$J$97),--($F$9:$F$28&gt;=BL$33),--($C$9:$C$28=$AW123),$H$9:$H$28,Y$9:Y$28),VLOOKUP($AW123,'6. Patients'!$C$78:$AQ$107,COLUMNS('6. Patients'!$C$9:$G$9),0))</f>
        <v>0</v>
      </c>
      <c r="BM123" s="51">
        <f>-MIN(SUMPRODUCT(--($E$9:$E$28&lt;=BM$33),--($B$9:$B$28=$J$97),--($F$9:$F$28&gt;=BM$33),--($C$9:$C$28=$AW123),$H$9:$H$28,Z$9:Z$28),VLOOKUP($AW123,'6. Patients'!$C$78:$AQ$107,COLUMNS('6. Patients'!$C$9:$G$9),0))</f>
        <v>0</v>
      </c>
      <c r="BN123" s="51">
        <f>-MIN(SUMPRODUCT(--($E$9:$E$28&lt;=BN$33),--($B$9:$B$28=$J$97),--($F$9:$F$28&gt;=BN$33),--($C$9:$C$28=$AW123),$H$9:$H$28,AA$9:AA$28),VLOOKUP($AW123,'6. Patients'!$C$78:$AQ$107,COLUMNS('6. Patients'!$C$9:$G$9),0))</f>
        <v>0</v>
      </c>
      <c r="BO123" s="51">
        <f>-MIN(SUMPRODUCT(--($E$9:$E$28&lt;=BO$33),--($B$9:$B$28=$J$97),--($F$9:$F$28&gt;=BO$33),--($C$9:$C$28=$AW123),$H$9:$H$28,AB$9:AB$28),VLOOKUP($AW123,'6. Patients'!$C$78:$AQ$107,COLUMNS('6. Patients'!$C$9:$G$9),0))</f>
        <v>0</v>
      </c>
      <c r="BP123" s="51">
        <f>-MIN(SUMPRODUCT(--($E$9:$E$28&lt;=BP$33),--($B$9:$B$28=$J$97),--($F$9:$F$28&gt;=BP$33),--($C$9:$C$28=$AW123),$H$9:$H$28,AC$9:AC$28),VLOOKUP($AW123,'6. Patients'!$C$78:$AQ$107,COLUMNS('6. Patients'!$C$9:$G$9),0))</f>
        <v>0</v>
      </c>
      <c r="BQ123" s="51">
        <f>-MIN(SUMPRODUCT(--($E$9:$E$28&lt;=BQ$33),--($B$9:$B$28=$J$97),--($F$9:$F$28&gt;=BQ$33),--($C$9:$C$28=$AW123),$H$9:$H$28,AD$9:AD$28),VLOOKUP($AW123,'6. Patients'!$C$78:$AQ$107,COLUMNS('6. Patients'!$C$9:$G$9),0))</f>
        <v>0</v>
      </c>
      <c r="BR123" s="51">
        <f>-MIN(SUMPRODUCT(--($E$9:$E$28&lt;=BR$33),--($B$9:$B$28=$J$97),--($F$9:$F$28&gt;=BR$33),--($C$9:$C$28=$AW123),$H$9:$H$28,AE$9:AE$28),VLOOKUP($AW123,'6. Patients'!$C$78:$AQ$107,COLUMNS('6. Patients'!$C$9:$G$9),0))</f>
        <v>0</v>
      </c>
      <c r="BS123" s="51">
        <f>-MIN(SUMPRODUCT(--($E$9:$E$28&lt;=BS$33),--($B$9:$B$28=$J$97),--($F$9:$F$28&gt;=BS$33),--($C$9:$C$28=$AW123),$H$9:$H$28,AF$9:AF$28),VLOOKUP($AW123,'6. Patients'!$C$78:$AQ$107,COLUMNS('6. Patients'!$C$9:$G$9),0))</f>
        <v>0</v>
      </c>
      <c r="BT123" s="51">
        <f>-MIN(SUMPRODUCT(--($E$9:$E$28&lt;=BT$33),--($B$9:$B$28=$J$97),--($F$9:$F$28&gt;=BT$33),--($C$9:$C$28=$AW123),$H$9:$H$28,AG$9:AG$28),VLOOKUP($AW123,'6. Patients'!$C$78:$AQ$107,COLUMNS('6. Patients'!$C$9:$G$9),0))</f>
        <v>0</v>
      </c>
      <c r="BU123" s="51">
        <f>-MIN(SUMPRODUCT(--($E$9:$E$28&lt;=BU$33),--($B$9:$B$28=$J$97),--($F$9:$F$28&gt;=BU$33),--($C$9:$C$28=$AW123),$H$9:$H$28,AH$9:AH$28),VLOOKUP($AW123,'6. Patients'!$C$78:$AQ$107,COLUMNS('6. Patients'!$C$9:$G$9),0))</f>
        <v>0</v>
      </c>
      <c r="BV123" s="51">
        <f>-MIN(SUMPRODUCT(--($E$9:$E$28&lt;=BV$33),--($B$9:$B$28=$J$97),--($F$9:$F$28&gt;=BV$33),--($C$9:$C$28=$AW123),$H$9:$H$28,AI$9:AI$28),VLOOKUP($AW123,'6. Patients'!$C$78:$AQ$107,COLUMNS('6. Patients'!$C$9:$G$9),0))</f>
        <v>0</v>
      </c>
      <c r="BW123" s="51">
        <f>-MIN(SUMPRODUCT(--($E$9:$E$28&lt;=BW$33),--($B$9:$B$28=$J$97),--($F$9:$F$28&gt;=BW$33),--($C$9:$C$28=$AW123),$H$9:$H$28,AJ$9:AJ$28),VLOOKUP($AW123,'6. Patients'!$C$78:$AQ$107,COLUMNS('6. Patients'!$C$9:$G$9),0))</f>
        <v>0</v>
      </c>
      <c r="BX123" s="51">
        <f>-MIN(SUMPRODUCT(--($E$9:$E$28&lt;=BX$33),--($B$9:$B$28=$J$97),--($F$9:$F$28&gt;=BX$33),--($C$9:$C$28=$AW123),$H$9:$H$28,AK$9:AK$28),VLOOKUP($AW123,'6. Patients'!$C$78:$AQ$107,COLUMNS('6. Patients'!$C$9:$G$9),0))</f>
        <v>0</v>
      </c>
      <c r="BY123" s="51">
        <f>-MIN(SUMPRODUCT(--($E$9:$E$28&lt;=BY$33),--($B$9:$B$28=$J$97),--($F$9:$F$28&gt;=BY$33),--($C$9:$C$28=$AW123),$H$9:$H$28,AL$9:AL$28),VLOOKUP($AW123,'6. Patients'!$C$78:$AQ$107,COLUMNS('6. Patients'!$C$9:$G$9),0))</f>
        <v>0</v>
      </c>
      <c r="BZ123" s="51">
        <f>-MIN(SUMPRODUCT(--($E$9:$E$28&lt;=BZ$33),--($B$9:$B$28=$J$97),--($F$9:$F$28&gt;=BZ$33),--($C$9:$C$28=$AW123),$H$9:$H$28,AM$9:AM$28),VLOOKUP($AW123,'6. Patients'!$C$78:$AQ$107,COLUMNS('6. Patients'!$C$9:$G$9),0))</f>
        <v>0</v>
      </c>
      <c r="CA123" s="51">
        <f>-MIN(SUMPRODUCT(--($E$9:$E$28&lt;=CA$33),--($B$9:$B$28=$J$97),--($F$9:$F$28&gt;=CA$33),--($C$9:$C$28=$AW123),$H$9:$H$28,AN$9:AN$28),VLOOKUP($AW123,'6. Patients'!$C$78:$AQ$107,COLUMNS('6. Patients'!$C$9:$G$9),0))</f>
        <v>0</v>
      </c>
      <c r="CB123" s="51">
        <f>-MIN(SUMPRODUCT(--($E$9:$E$28&lt;=CB$33),--($B$9:$B$28=$J$97),--($F$9:$F$28&gt;=CB$33),--($C$9:$C$28=$AW123),$H$9:$H$28,AO$9:AO$28),VLOOKUP($AW123,'6. Patients'!$C$78:$AQ$107,COLUMNS('6. Patients'!$C$9:$G$9),0))</f>
        <v>0</v>
      </c>
      <c r="CC123" s="51">
        <f>-MIN(SUMPRODUCT(--($E$9:$E$28&lt;=CC$33),--($B$9:$B$28=$J$97),--($F$9:$F$28&gt;=CC$33),--($C$9:$C$28=$AW123),$H$9:$H$28,AP$9:AP$28),VLOOKUP($AW123,'6. Patients'!$C$78:$AQ$107,COLUMNS('6. Patients'!$C$9:$G$9),0))</f>
        <v>0</v>
      </c>
      <c r="CD123" s="51">
        <f>-MIN(SUMPRODUCT(--($E$9:$E$28&lt;=CD$33),--($B$9:$B$28=$J$97),--($F$9:$F$28&gt;=CD$33),--($C$9:$C$28=$AW123),$H$9:$H$28,AQ$9:AQ$28),VLOOKUP($AW123,'6. Patients'!$C$78:$AQ$107,COLUMNS('6. Patients'!$C$9:$G$9),0))</f>
        <v>0</v>
      </c>
      <c r="CE123" s="51">
        <f>-MIN(SUMPRODUCT(--($E$9:$E$28&lt;=CE$33),--($B$9:$B$28=$J$97),--($F$9:$F$28&gt;=CE$33),--($C$9:$C$28=$AW123),$H$9:$H$28,AR$9:AR$28),VLOOKUP($AW123,'6. Patients'!$C$78:$AQ$107,COLUMNS('6. Patients'!$C$9:$G$9),0))</f>
        <v>0</v>
      </c>
      <c r="CF123" s="51">
        <f>-MIN(SUMPRODUCT(--($E$9:$E$28&lt;=CF$33),--($B$9:$B$28=$J$97),--($F$9:$F$28&gt;=CF$33),--($C$9:$C$28=$AW123),$H$9:$H$28,AS$9:AS$28),VLOOKUP($AW123,'6. Patients'!$C$78:$AQ$107,COLUMNS('6. Patients'!$C$9:$G$9),0))</f>
        <v>0</v>
      </c>
      <c r="CG123" s="51">
        <f>-MIN(SUMPRODUCT(--($E$9:$E$28&lt;=CG$33),--($B$9:$B$28=$J$97),--($F$9:$F$28&gt;=CG$33),--($C$9:$C$28=$AW123),$H$9:$H$28,AT$9:AT$28),VLOOKUP($AW123,'6. Patients'!$C$78:$AQ$107,COLUMNS('6. Patients'!$C$9:$G$9),0))</f>
        <v>0</v>
      </c>
      <c r="CI123" s="5" t="str">
        <f t="shared" si="162"/>
        <v/>
      </c>
      <c r="CJ123" s="51">
        <f t="shared" si="163"/>
        <v>0</v>
      </c>
      <c r="CK123" s="51">
        <f t="shared" si="164"/>
        <v>0</v>
      </c>
      <c r="CL123" s="51">
        <f t="shared" si="165"/>
        <v>0</v>
      </c>
      <c r="CM123" s="51">
        <f t="shared" si="166"/>
        <v>0</v>
      </c>
      <c r="CN123" s="51">
        <f t="shared" si="167"/>
        <v>0</v>
      </c>
      <c r="CO123" s="51">
        <f t="shared" si="168"/>
        <v>0</v>
      </c>
      <c r="CP123" s="51">
        <f t="shared" si="169"/>
        <v>0</v>
      </c>
      <c r="CQ123" s="51">
        <f t="shared" si="170"/>
        <v>0</v>
      </c>
      <c r="CR123" s="51">
        <f t="shared" si="171"/>
        <v>0</v>
      </c>
      <c r="CS123" s="51">
        <f t="shared" si="172"/>
        <v>0</v>
      </c>
      <c r="CT123" s="51">
        <f t="shared" si="173"/>
        <v>0</v>
      </c>
      <c r="CU123" s="51">
        <f t="shared" si="174"/>
        <v>0</v>
      </c>
      <c r="CV123" s="51">
        <f t="shared" si="175"/>
        <v>0</v>
      </c>
      <c r="CW123" s="51">
        <f t="shared" si="176"/>
        <v>0</v>
      </c>
      <c r="CX123" s="51">
        <f t="shared" si="177"/>
        <v>0</v>
      </c>
      <c r="CY123" s="51">
        <f t="shared" si="178"/>
        <v>0</v>
      </c>
      <c r="CZ123" s="51">
        <f t="shared" si="179"/>
        <v>0</v>
      </c>
      <c r="DA123" s="51">
        <f t="shared" si="180"/>
        <v>0</v>
      </c>
      <c r="DB123" s="51">
        <f t="shared" si="181"/>
        <v>0</v>
      </c>
      <c r="DC123" s="51">
        <f t="shared" si="182"/>
        <v>0</v>
      </c>
      <c r="DD123" s="51">
        <f t="shared" si="183"/>
        <v>0</v>
      </c>
      <c r="DE123" s="51">
        <f t="shared" si="184"/>
        <v>0</v>
      </c>
      <c r="DF123" s="51">
        <f t="shared" si="185"/>
        <v>0</v>
      </c>
      <c r="DG123" s="51">
        <f t="shared" si="186"/>
        <v>0</v>
      </c>
      <c r="DH123" s="51">
        <f t="shared" si="187"/>
        <v>0</v>
      </c>
      <c r="DI123" s="51">
        <f t="shared" si="188"/>
        <v>0</v>
      </c>
      <c r="DJ123" s="51">
        <f t="shared" si="189"/>
        <v>0</v>
      </c>
      <c r="DK123" s="51">
        <f t="shared" si="190"/>
        <v>0</v>
      </c>
      <c r="DL123" s="51">
        <f t="shared" si="191"/>
        <v>0</v>
      </c>
      <c r="DM123" s="51">
        <f t="shared" si="192"/>
        <v>0</v>
      </c>
      <c r="DN123" s="51">
        <f t="shared" si="193"/>
        <v>0</v>
      </c>
      <c r="DO123" s="51">
        <f t="shared" si="194"/>
        <v>0</v>
      </c>
      <c r="DP123" s="51">
        <f t="shared" si="195"/>
        <v>0</v>
      </c>
      <c r="DQ123" s="51">
        <f t="shared" si="196"/>
        <v>0</v>
      </c>
      <c r="DR123" s="51">
        <f t="shared" si="197"/>
        <v>0</v>
      </c>
      <c r="DS123" s="51">
        <f t="shared" si="198"/>
        <v>0</v>
      </c>
    </row>
    <row r="124" spans="10:123" x14ac:dyDescent="0.3">
      <c r="J124" s="5" t="str">
        <f>'6. Patients'!C104</f>
        <v/>
      </c>
      <c r="K124" s="5"/>
      <c r="L124" s="99">
        <f t="shared" si="199"/>
        <v>0</v>
      </c>
      <c r="M124" s="99">
        <f t="shared" si="200"/>
        <v>0</v>
      </c>
      <c r="N124" s="99">
        <f t="shared" si="201"/>
        <v>0</v>
      </c>
      <c r="O124" s="99">
        <f t="shared" si="202"/>
        <v>0</v>
      </c>
      <c r="P124" s="99">
        <f t="shared" si="203"/>
        <v>0</v>
      </c>
      <c r="Q124" s="99">
        <f t="shared" si="204"/>
        <v>0</v>
      </c>
      <c r="R124" s="99">
        <f t="shared" si="205"/>
        <v>0</v>
      </c>
      <c r="S124" s="99">
        <f t="shared" si="206"/>
        <v>0</v>
      </c>
      <c r="T124" s="99">
        <f t="shared" si="207"/>
        <v>0</v>
      </c>
      <c r="U124" s="99">
        <f t="shared" si="208"/>
        <v>0</v>
      </c>
      <c r="V124" s="99">
        <f t="shared" si="209"/>
        <v>0</v>
      </c>
      <c r="W124" s="99">
        <f t="shared" si="210"/>
        <v>0</v>
      </c>
      <c r="X124" s="99">
        <f t="shared" si="211"/>
        <v>0</v>
      </c>
      <c r="Y124" s="99">
        <f t="shared" si="212"/>
        <v>0</v>
      </c>
      <c r="Z124" s="99">
        <f t="shared" si="213"/>
        <v>0</v>
      </c>
      <c r="AA124" s="99">
        <f t="shared" si="214"/>
        <v>0</v>
      </c>
      <c r="AB124" s="99">
        <f t="shared" si="215"/>
        <v>0</v>
      </c>
      <c r="AC124" s="99">
        <f t="shared" si="216"/>
        <v>0</v>
      </c>
      <c r="AD124" s="99">
        <f t="shared" si="217"/>
        <v>0</v>
      </c>
      <c r="AE124" s="99">
        <f t="shared" si="218"/>
        <v>0</v>
      </c>
      <c r="AF124" s="99">
        <f t="shared" si="219"/>
        <v>0</v>
      </c>
      <c r="AG124" s="99">
        <f t="shared" si="220"/>
        <v>0</v>
      </c>
      <c r="AH124" s="99">
        <f t="shared" si="221"/>
        <v>0</v>
      </c>
      <c r="AI124" s="99">
        <f t="shared" si="222"/>
        <v>0</v>
      </c>
      <c r="AJ124" s="99">
        <f t="shared" si="223"/>
        <v>0</v>
      </c>
      <c r="AK124" s="99">
        <f t="shared" si="224"/>
        <v>0</v>
      </c>
      <c r="AL124" s="99">
        <f t="shared" si="225"/>
        <v>0</v>
      </c>
      <c r="AM124" s="99">
        <f t="shared" si="226"/>
        <v>0</v>
      </c>
      <c r="AN124" s="99">
        <f t="shared" si="227"/>
        <v>0</v>
      </c>
      <c r="AO124" s="99">
        <f t="shared" si="228"/>
        <v>0</v>
      </c>
      <c r="AP124" s="99">
        <f t="shared" si="229"/>
        <v>0</v>
      </c>
      <c r="AQ124" s="99">
        <f t="shared" si="230"/>
        <v>0</v>
      </c>
      <c r="AR124" s="99">
        <f t="shared" si="231"/>
        <v>0</v>
      </c>
      <c r="AS124" s="99">
        <f t="shared" si="232"/>
        <v>0</v>
      </c>
      <c r="AT124" s="99">
        <f t="shared" si="233"/>
        <v>0</v>
      </c>
      <c r="AU124" s="99">
        <f t="shared" si="234"/>
        <v>0</v>
      </c>
      <c r="AW124" s="5" t="str">
        <f t="shared" si="161"/>
        <v/>
      </c>
      <c r="AX124" s="51">
        <f>-MIN(SUMPRODUCT(--($E$9:$E$28&lt;=AX$33),--($B$9:$B$28=$J$97),--($F$9:$F$28&gt;=AX$33),--($C$9:$C$28=$AW124),$H$9:$H$28,K$9:K$28),VLOOKUP($AW124,'6. Patients'!$C$78:$AQ$107,COLUMNS('6. Patients'!$C$9:$G$9),0))</f>
        <v>0</v>
      </c>
      <c r="AY124" s="51">
        <f>-MIN(SUMPRODUCT(--($E$9:$E$28&lt;=AY$33),--($B$9:$B$28=$J$97),--($F$9:$F$28&gt;=AY$33),--($C$9:$C$28=$AW124),$H$9:$H$28,L$9:L$28),VLOOKUP($AW124,'6. Patients'!$C$78:$AQ$107,COLUMNS('6. Patients'!$C$9:$G$9),0))</f>
        <v>0</v>
      </c>
      <c r="AZ124" s="51">
        <f>-MIN(SUMPRODUCT(--($E$9:$E$28&lt;=AZ$33),--($B$9:$B$28=$J$97),--($F$9:$F$28&gt;=AZ$33),--($C$9:$C$28=$AW124),$H$9:$H$28,M$9:M$28),VLOOKUP($AW124,'6. Patients'!$C$78:$AQ$107,COLUMNS('6. Patients'!$C$9:$G$9),0))</f>
        <v>0</v>
      </c>
      <c r="BA124" s="51">
        <f>-MIN(SUMPRODUCT(--($E$9:$E$28&lt;=BA$33),--($B$9:$B$28=$J$97),--($F$9:$F$28&gt;=BA$33),--($C$9:$C$28=$AW124),$H$9:$H$28,N$9:N$28),VLOOKUP($AW124,'6. Patients'!$C$78:$AQ$107,COLUMNS('6. Patients'!$C$9:$G$9),0))</f>
        <v>0</v>
      </c>
      <c r="BB124" s="51">
        <f>-MIN(SUMPRODUCT(--($E$9:$E$28&lt;=BB$33),--($B$9:$B$28=$J$97),--($F$9:$F$28&gt;=BB$33),--($C$9:$C$28=$AW124),$H$9:$H$28,O$9:O$28),VLOOKUP($AW124,'6. Patients'!$C$78:$AQ$107,COLUMNS('6. Patients'!$C$9:$G$9),0))</f>
        <v>0</v>
      </c>
      <c r="BC124" s="51">
        <f>-MIN(SUMPRODUCT(--($E$9:$E$28&lt;=BC$33),--($B$9:$B$28=$J$97),--($F$9:$F$28&gt;=BC$33),--($C$9:$C$28=$AW124),$H$9:$H$28,P$9:P$28),VLOOKUP($AW124,'6. Patients'!$C$78:$AQ$107,COLUMNS('6. Patients'!$C$9:$G$9),0))</f>
        <v>0</v>
      </c>
      <c r="BD124" s="51">
        <f>-MIN(SUMPRODUCT(--($E$9:$E$28&lt;=BD$33),--($B$9:$B$28=$J$97),--($F$9:$F$28&gt;=BD$33),--($C$9:$C$28=$AW124),$H$9:$H$28,Q$9:Q$28),VLOOKUP($AW124,'6. Patients'!$C$78:$AQ$107,COLUMNS('6. Patients'!$C$9:$G$9),0))</f>
        <v>0</v>
      </c>
      <c r="BE124" s="51">
        <f>-MIN(SUMPRODUCT(--($E$9:$E$28&lt;=BE$33),--($B$9:$B$28=$J$97),--($F$9:$F$28&gt;=BE$33),--($C$9:$C$28=$AW124),$H$9:$H$28,R$9:R$28),VLOOKUP($AW124,'6. Patients'!$C$78:$AQ$107,COLUMNS('6. Patients'!$C$9:$G$9),0))</f>
        <v>0</v>
      </c>
      <c r="BF124" s="51">
        <f>-MIN(SUMPRODUCT(--($E$9:$E$28&lt;=BF$33),--($B$9:$B$28=$J$97),--($F$9:$F$28&gt;=BF$33),--($C$9:$C$28=$AW124),$H$9:$H$28,S$9:S$28),VLOOKUP($AW124,'6. Patients'!$C$78:$AQ$107,COLUMNS('6. Patients'!$C$9:$G$9),0))</f>
        <v>0</v>
      </c>
      <c r="BG124" s="51">
        <f>-MIN(SUMPRODUCT(--($E$9:$E$28&lt;=BG$33),--($B$9:$B$28=$J$97),--($F$9:$F$28&gt;=BG$33),--($C$9:$C$28=$AW124),$H$9:$H$28,T$9:T$28),VLOOKUP($AW124,'6. Patients'!$C$78:$AQ$107,COLUMNS('6. Patients'!$C$9:$G$9),0))</f>
        <v>0</v>
      </c>
      <c r="BH124" s="51">
        <f>-MIN(SUMPRODUCT(--($E$9:$E$28&lt;=BH$33),--($B$9:$B$28=$J$97),--($F$9:$F$28&gt;=BH$33),--($C$9:$C$28=$AW124),$H$9:$H$28,U$9:U$28),VLOOKUP($AW124,'6. Patients'!$C$78:$AQ$107,COLUMNS('6. Patients'!$C$9:$G$9),0))</f>
        <v>0</v>
      </c>
      <c r="BI124" s="51">
        <f>-MIN(SUMPRODUCT(--($E$9:$E$28&lt;=BI$33),--($B$9:$B$28=$J$97),--($F$9:$F$28&gt;=BI$33),--($C$9:$C$28=$AW124),$H$9:$H$28,V$9:V$28),VLOOKUP($AW124,'6. Patients'!$C$78:$AQ$107,COLUMNS('6. Patients'!$C$9:$G$9),0))</f>
        <v>0</v>
      </c>
      <c r="BJ124" s="51">
        <f>-MIN(SUMPRODUCT(--($E$9:$E$28&lt;=BJ$33),--($B$9:$B$28=$J$97),--($F$9:$F$28&gt;=BJ$33),--($C$9:$C$28=$AW124),$H$9:$H$28,W$9:W$28),VLOOKUP($AW124,'6. Patients'!$C$78:$AQ$107,COLUMNS('6. Patients'!$C$9:$G$9),0))</f>
        <v>0</v>
      </c>
      <c r="BK124" s="51">
        <f>-MIN(SUMPRODUCT(--($E$9:$E$28&lt;=BK$33),--($B$9:$B$28=$J$97),--($F$9:$F$28&gt;=BK$33),--($C$9:$C$28=$AW124),$H$9:$H$28,X$9:X$28),VLOOKUP($AW124,'6. Patients'!$C$78:$AQ$107,COLUMNS('6. Patients'!$C$9:$G$9),0))</f>
        <v>0</v>
      </c>
      <c r="BL124" s="51">
        <f>-MIN(SUMPRODUCT(--($E$9:$E$28&lt;=BL$33),--($B$9:$B$28=$J$97),--($F$9:$F$28&gt;=BL$33),--($C$9:$C$28=$AW124),$H$9:$H$28,Y$9:Y$28),VLOOKUP($AW124,'6. Patients'!$C$78:$AQ$107,COLUMNS('6. Patients'!$C$9:$G$9),0))</f>
        <v>0</v>
      </c>
      <c r="BM124" s="51">
        <f>-MIN(SUMPRODUCT(--($E$9:$E$28&lt;=BM$33),--($B$9:$B$28=$J$97),--($F$9:$F$28&gt;=BM$33),--($C$9:$C$28=$AW124),$H$9:$H$28,Z$9:Z$28),VLOOKUP($AW124,'6. Patients'!$C$78:$AQ$107,COLUMNS('6. Patients'!$C$9:$G$9),0))</f>
        <v>0</v>
      </c>
      <c r="BN124" s="51">
        <f>-MIN(SUMPRODUCT(--($E$9:$E$28&lt;=BN$33),--($B$9:$B$28=$J$97),--($F$9:$F$28&gt;=BN$33),--($C$9:$C$28=$AW124),$H$9:$H$28,AA$9:AA$28),VLOOKUP($AW124,'6. Patients'!$C$78:$AQ$107,COLUMNS('6. Patients'!$C$9:$G$9),0))</f>
        <v>0</v>
      </c>
      <c r="BO124" s="51">
        <f>-MIN(SUMPRODUCT(--($E$9:$E$28&lt;=BO$33),--($B$9:$B$28=$J$97),--($F$9:$F$28&gt;=BO$33),--($C$9:$C$28=$AW124),$H$9:$H$28,AB$9:AB$28),VLOOKUP($AW124,'6. Patients'!$C$78:$AQ$107,COLUMNS('6. Patients'!$C$9:$G$9),0))</f>
        <v>0</v>
      </c>
      <c r="BP124" s="51">
        <f>-MIN(SUMPRODUCT(--($E$9:$E$28&lt;=BP$33),--($B$9:$B$28=$J$97),--($F$9:$F$28&gt;=BP$33),--($C$9:$C$28=$AW124),$H$9:$H$28,AC$9:AC$28),VLOOKUP($AW124,'6. Patients'!$C$78:$AQ$107,COLUMNS('6. Patients'!$C$9:$G$9),0))</f>
        <v>0</v>
      </c>
      <c r="BQ124" s="51">
        <f>-MIN(SUMPRODUCT(--($E$9:$E$28&lt;=BQ$33),--($B$9:$B$28=$J$97),--($F$9:$F$28&gt;=BQ$33),--($C$9:$C$28=$AW124),$H$9:$H$28,AD$9:AD$28),VLOOKUP($AW124,'6. Patients'!$C$78:$AQ$107,COLUMNS('6. Patients'!$C$9:$G$9),0))</f>
        <v>0</v>
      </c>
      <c r="BR124" s="51">
        <f>-MIN(SUMPRODUCT(--($E$9:$E$28&lt;=BR$33),--($B$9:$B$28=$J$97),--($F$9:$F$28&gt;=BR$33),--($C$9:$C$28=$AW124),$H$9:$H$28,AE$9:AE$28),VLOOKUP($AW124,'6. Patients'!$C$78:$AQ$107,COLUMNS('6. Patients'!$C$9:$G$9),0))</f>
        <v>0</v>
      </c>
      <c r="BS124" s="51">
        <f>-MIN(SUMPRODUCT(--($E$9:$E$28&lt;=BS$33),--($B$9:$B$28=$J$97),--($F$9:$F$28&gt;=BS$33),--($C$9:$C$28=$AW124),$H$9:$H$28,AF$9:AF$28),VLOOKUP($AW124,'6. Patients'!$C$78:$AQ$107,COLUMNS('6. Patients'!$C$9:$G$9),0))</f>
        <v>0</v>
      </c>
      <c r="BT124" s="51">
        <f>-MIN(SUMPRODUCT(--($E$9:$E$28&lt;=BT$33),--($B$9:$B$28=$J$97),--($F$9:$F$28&gt;=BT$33),--($C$9:$C$28=$AW124),$H$9:$H$28,AG$9:AG$28),VLOOKUP($AW124,'6. Patients'!$C$78:$AQ$107,COLUMNS('6. Patients'!$C$9:$G$9),0))</f>
        <v>0</v>
      </c>
      <c r="BU124" s="51">
        <f>-MIN(SUMPRODUCT(--($E$9:$E$28&lt;=BU$33),--($B$9:$B$28=$J$97),--($F$9:$F$28&gt;=BU$33),--($C$9:$C$28=$AW124),$H$9:$H$28,AH$9:AH$28),VLOOKUP($AW124,'6. Patients'!$C$78:$AQ$107,COLUMNS('6. Patients'!$C$9:$G$9),0))</f>
        <v>0</v>
      </c>
      <c r="BV124" s="51">
        <f>-MIN(SUMPRODUCT(--($E$9:$E$28&lt;=BV$33),--($B$9:$B$28=$J$97),--($F$9:$F$28&gt;=BV$33),--($C$9:$C$28=$AW124),$H$9:$H$28,AI$9:AI$28),VLOOKUP($AW124,'6. Patients'!$C$78:$AQ$107,COLUMNS('6. Patients'!$C$9:$G$9),0))</f>
        <v>0</v>
      </c>
      <c r="BW124" s="51">
        <f>-MIN(SUMPRODUCT(--($E$9:$E$28&lt;=BW$33),--($B$9:$B$28=$J$97),--($F$9:$F$28&gt;=BW$33),--($C$9:$C$28=$AW124),$H$9:$H$28,AJ$9:AJ$28),VLOOKUP($AW124,'6. Patients'!$C$78:$AQ$107,COLUMNS('6. Patients'!$C$9:$G$9),0))</f>
        <v>0</v>
      </c>
      <c r="BX124" s="51">
        <f>-MIN(SUMPRODUCT(--($E$9:$E$28&lt;=BX$33),--($B$9:$B$28=$J$97),--($F$9:$F$28&gt;=BX$33),--($C$9:$C$28=$AW124),$H$9:$H$28,AK$9:AK$28),VLOOKUP($AW124,'6. Patients'!$C$78:$AQ$107,COLUMNS('6. Patients'!$C$9:$G$9),0))</f>
        <v>0</v>
      </c>
      <c r="BY124" s="51">
        <f>-MIN(SUMPRODUCT(--($E$9:$E$28&lt;=BY$33),--($B$9:$B$28=$J$97),--($F$9:$F$28&gt;=BY$33),--($C$9:$C$28=$AW124),$H$9:$H$28,AL$9:AL$28),VLOOKUP($AW124,'6. Patients'!$C$78:$AQ$107,COLUMNS('6. Patients'!$C$9:$G$9),0))</f>
        <v>0</v>
      </c>
      <c r="BZ124" s="51">
        <f>-MIN(SUMPRODUCT(--($E$9:$E$28&lt;=BZ$33),--($B$9:$B$28=$J$97),--($F$9:$F$28&gt;=BZ$33),--($C$9:$C$28=$AW124),$H$9:$H$28,AM$9:AM$28),VLOOKUP($AW124,'6. Patients'!$C$78:$AQ$107,COLUMNS('6. Patients'!$C$9:$G$9),0))</f>
        <v>0</v>
      </c>
      <c r="CA124" s="51">
        <f>-MIN(SUMPRODUCT(--($E$9:$E$28&lt;=CA$33),--($B$9:$B$28=$J$97),--($F$9:$F$28&gt;=CA$33),--($C$9:$C$28=$AW124),$H$9:$H$28,AN$9:AN$28),VLOOKUP($AW124,'6. Patients'!$C$78:$AQ$107,COLUMNS('6. Patients'!$C$9:$G$9),0))</f>
        <v>0</v>
      </c>
      <c r="CB124" s="51">
        <f>-MIN(SUMPRODUCT(--($E$9:$E$28&lt;=CB$33),--($B$9:$B$28=$J$97),--($F$9:$F$28&gt;=CB$33),--($C$9:$C$28=$AW124),$H$9:$H$28,AO$9:AO$28),VLOOKUP($AW124,'6. Patients'!$C$78:$AQ$107,COLUMNS('6. Patients'!$C$9:$G$9),0))</f>
        <v>0</v>
      </c>
      <c r="CC124" s="51">
        <f>-MIN(SUMPRODUCT(--($E$9:$E$28&lt;=CC$33),--($B$9:$B$28=$J$97),--($F$9:$F$28&gt;=CC$33),--($C$9:$C$28=$AW124),$H$9:$H$28,AP$9:AP$28),VLOOKUP($AW124,'6. Patients'!$C$78:$AQ$107,COLUMNS('6. Patients'!$C$9:$G$9),0))</f>
        <v>0</v>
      </c>
      <c r="CD124" s="51">
        <f>-MIN(SUMPRODUCT(--($E$9:$E$28&lt;=CD$33),--($B$9:$B$28=$J$97),--($F$9:$F$28&gt;=CD$33),--($C$9:$C$28=$AW124),$H$9:$H$28,AQ$9:AQ$28),VLOOKUP($AW124,'6. Patients'!$C$78:$AQ$107,COLUMNS('6. Patients'!$C$9:$G$9),0))</f>
        <v>0</v>
      </c>
      <c r="CE124" s="51">
        <f>-MIN(SUMPRODUCT(--($E$9:$E$28&lt;=CE$33),--($B$9:$B$28=$J$97),--($F$9:$F$28&gt;=CE$33),--($C$9:$C$28=$AW124),$H$9:$H$28,AR$9:AR$28),VLOOKUP($AW124,'6. Patients'!$C$78:$AQ$107,COLUMNS('6. Patients'!$C$9:$G$9),0))</f>
        <v>0</v>
      </c>
      <c r="CF124" s="51">
        <f>-MIN(SUMPRODUCT(--($E$9:$E$28&lt;=CF$33),--($B$9:$B$28=$J$97),--($F$9:$F$28&gt;=CF$33),--($C$9:$C$28=$AW124),$H$9:$H$28,AS$9:AS$28),VLOOKUP($AW124,'6. Patients'!$C$78:$AQ$107,COLUMNS('6. Patients'!$C$9:$G$9),0))</f>
        <v>0</v>
      </c>
      <c r="CG124" s="51">
        <f>-MIN(SUMPRODUCT(--($E$9:$E$28&lt;=CG$33),--($B$9:$B$28=$J$97),--($F$9:$F$28&gt;=CG$33),--($C$9:$C$28=$AW124),$H$9:$H$28,AT$9:AT$28),VLOOKUP($AW124,'6. Patients'!$C$78:$AQ$107,COLUMNS('6. Patients'!$C$9:$G$9),0))</f>
        <v>0</v>
      </c>
      <c r="CI124" s="5" t="str">
        <f t="shared" si="162"/>
        <v/>
      </c>
      <c r="CJ124" s="51">
        <f t="shared" si="163"/>
        <v>0</v>
      </c>
      <c r="CK124" s="51">
        <f t="shared" si="164"/>
        <v>0</v>
      </c>
      <c r="CL124" s="51">
        <f t="shared" si="165"/>
        <v>0</v>
      </c>
      <c r="CM124" s="51">
        <f t="shared" si="166"/>
        <v>0</v>
      </c>
      <c r="CN124" s="51">
        <f t="shared" si="167"/>
        <v>0</v>
      </c>
      <c r="CO124" s="51">
        <f t="shared" si="168"/>
        <v>0</v>
      </c>
      <c r="CP124" s="51">
        <f t="shared" si="169"/>
        <v>0</v>
      </c>
      <c r="CQ124" s="51">
        <f t="shared" si="170"/>
        <v>0</v>
      </c>
      <c r="CR124" s="51">
        <f t="shared" si="171"/>
        <v>0</v>
      </c>
      <c r="CS124" s="51">
        <f t="shared" si="172"/>
        <v>0</v>
      </c>
      <c r="CT124" s="51">
        <f t="shared" si="173"/>
        <v>0</v>
      </c>
      <c r="CU124" s="51">
        <f t="shared" si="174"/>
        <v>0</v>
      </c>
      <c r="CV124" s="51">
        <f t="shared" si="175"/>
        <v>0</v>
      </c>
      <c r="CW124" s="51">
        <f t="shared" si="176"/>
        <v>0</v>
      </c>
      <c r="CX124" s="51">
        <f t="shared" si="177"/>
        <v>0</v>
      </c>
      <c r="CY124" s="51">
        <f t="shared" si="178"/>
        <v>0</v>
      </c>
      <c r="CZ124" s="51">
        <f t="shared" si="179"/>
        <v>0</v>
      </c>
      <c r="DA124" s="51">
        <f t="shared" si="180"/>
        <v>0</v>
      </c>
      <c r="DB124" s="51">
        <f t="shared" si="181"/>
        <v>0</v>
      </c>
      <c r="DC124" s="51">
        <f t="shared" si="182"/>
        <v>0</v>
      </c>
      <c r="DD124" s="51">
        <f t="shared" si="183"/>
        <v>0</v>
      </c>
      <c r="DE124" s="51">
        <f t="shared" si="184"/>
        <v>0</v>
      </c>
      <c r="DF124" s="51">
        <f t="shared" si="185"/>
        <v>0</v>
      </c>
      <c r="DG124" s="51">
        <f t="shared" si="186"/>
        <v>0</v>
      </c>
      <c r="DH124" s="51">
        <f t="shared" si="187"/>
        <v>0</v>
      </c>
      <c r="DI124" s="51">
        <f t="shared" si="188"/>
        <v>0</v>
      </c>
      <c r="DJ124" s="51">
        <f t="shared" si="189"/>
        <v>0</v>
      </c>
      <c r="DK124" s="51">
        <f t="shared" si="190"/>
        <v>0</v>
      </c>
      <c r="DL124" s="51">
        <f t="shared" si="191"/>
        <v>0</v>
      </c>
      <c r="DM124" s="51">
        <f t="shared" si="192"/>
        <v>0</v>
      </c>
      <c r="DN124" s="51">
        <f t="shared" si="193"/>
        <v>0</v>
      </c>
      <c r="DO124" s="51">
        <f t="shared" si="194"/>
        <v>0</v>
      </c>
      <c r="DP124" s="51">
        <f t="shared" si="195"/>
        <v>0</v>
      </c>
      <c r="DQ124" s="51">
        <f t="shared" si="196"/>
        <v>0</v>
      </c>
      <c r="DR124" s="51">
        <f t="shared" si="197"/>
        <v>0</v>
      </c>
      <c r="DS124" s="51">
        <f t="shared" si="198"/>
        <v>0</v>
      </c>
    </row>
    <row r="125" spans="10:123" x14ac:dyDescent="0.3">
      <c r="J125" s="5" t="str">
        <f>'6. Patients'!C105</f>
        <v/>
      </c>
      <c r="K125" s="5"/>
      <c r="L125" s="99">
        <f t="shared" si="199"/>
        <v>0</v>
      </c>
      <c r="M125" s="99">
        <f t="shared" si="200"/>
        <v>0</v>
      </c>
      <c r="N125" s="99">
        <f t="shared" si="201"/>
        <v>0</v>
      </c>
      <c r="O125" s="99">
        <f t="shared" si="202"/>
        <v>0</v>
      </c>
      <c r="P125" s="99">
        <f t="shared" si="203"/>
        <v>0</v>
      </c>
      <c r="Q125" s="99">
        <f t="shared" si="204"/>
        <v>0</v>
      </c>
      <c r="R125" s="99">
        <f t="shared" si="205"/>
        <v>0</v>
      </c>
      <c r="S125" s="99">
        <f t="shared" si="206"/>
        <v>0</v>
      </c>
      <c r="T125" s="99">
        <f t="shared" si="207"/>
        <v>0</v>
      </c>
      <c r="U125" s="99">
        <f t="shared" si="208"/>
        <v>0</v>
      </c>
      <c r="V125" s="99">
        <f t="shared" si="209"/>
        <v>0</v>
      </c>
      <c r="W125" s="99">
        <f t="shared" si="210"/>
        <v>0</v>
      </c>
      <c r="X125" s="99">
        <f t="shared" si="211"/>
        <v>0</v>
      </c>
      <c r="Y125" s="99">
        <f t="shared" si="212"/>
        <v>0</v>
      </c>
      <c r="Z125" s="99">
        <f t="shared" si="213"/>
        <v>0</v>
      </c>
      <c r="AA125" s="99">
        <f t="shared" si="214"/>
        <v>0</v>
      </c>
      <c r="AB125" s="99">
        <f t="shared" si="215"/>
        <v>0</v>
      </c>
      <c r="AC125" s="99">
        <f t="shared" si="216"/>
        <v>0</v>
      </c>
      <c r="AD125" s="99">
        <f t="shared" si="217"/>
        <v>0</v>
      </c>
      <c r="AE125" s="99">
        <f t="shared" si="218"/>
        <v>0</v>
      </c>
      <c r="AF125" s="99">
        <f t="shared" si="219"/>
        <v>0</v>
      </c>
      <c r="AG125" s="99">
        <f t="shared" si="220"/>
        <v>0</v>
      </c>
      <c r="AH125" s="99">
        <f t="shared" si="221"/>
        <v>0</v>
      </c>
      <c r="AI125" s="99">
        <f t="shared" si="222"/>
        <v>0</v>
      </c>
      <c r="AJ125" s="99">
        <f t="shared" si="223"/>
        <v>0</v>
      </c>
      <c r="AK125" s="99">
        <f t="shared" si="224"/>
        <v>0</v>
      </c>
      <c r="AL125" s="99">
        <f t="shared" si="225"/>
        <v>0</v>
      </c>
      <c r="AM125" s="99">
        <f t="shared" si="226"/>
        <v>0</v>
      </c>
      <c r="AN125" s="99">
        <f t="shared" si="227"/>
        <v>0</v>
      </c>
      <c r="AO125" s="99">
        <f t="shared" si="228"/>
        <v>0</v>
      </c>
      <c r="AP125" s="99">
        <f t="shared" si="229"/>
        <v>0</v>
      </c>
      <c r="AQ125" s="99">
        <f t="shared" si="230"/>
        <v>0</v>
      </c>
      <c r="AR125" s="99">
        <f t="shared" si="231"/>
        <v>0</v>
      </c>
      <c r="AS125" s="99">
        <f t="shared" si="232"/>
        <v>0</v>
      </c>
      <c r="AT125" s="99">
        <f t="shared" si="233"/>
        <v>0</v>
      </c>
      <c r="AU125" s="99">
        <f t="shared" si="234"/>
        <v>0</v>
      </c>
      <c r="AW125" s="5" t="str">
        <f t="shared" si="161"/>
        <v/>
      </c>
      <c r="AX125" s="51">
        <f>-MIN(SUMPRODUCT(--($E$9:$E$28&lt;=AX$33),--($B$9:$B$28=$J$97),--($F$9:$F$28&gt;=AX$33),--($C$9:$C$28=$AW125),$H$9:$H$28,K$9:K$28),VLOOKUP($AW125,'6. Patients'!$C$78:$AQ$107,COLUMNS('6. Patients'!$C$9:$G$9),0))</f>
        <v>0</v>
      </c>
      <c r="AY125" s="51">
        <f>-MIN(SUMPRODUCT(--($E$9:$E$28&lt;=AY$33),--($B$9:$B$28=$J$97),--($F$9:$F$28&gt;=AY$33),--($C$9:$C$28=$AW125),$H$9:$H$28,L$9:L$28),VLOOKUP($AW125,'6. Patients'!$C$78:$AQ$107,COLUMNS('6. Patients'!$C$9:$G$9),0))</f>
        <v>0</v>
      </c>
      <c r="AZ125" s="51">
        <f>-MIN(SUMPRODUCT(--($E$9:$E$28&lt;=AZ$33),--($B$9:$B$28=$J$97),--($F$9:$F$28&gt;=AZ$33),--($C$9:$C$28=$AW125),$H$9:$H$28,M$9:M$28),VLOOKUP($AW125,'6. Patients'!$C$78:$AQ$107,COLUMNS('6. Patients'!$C$9:$G$9),0))</f>
        <v>0</v>
      </c>
      <c r="BA125" s="51">
        <f>-MIN(SUMPRODUCT(--($E$9:$E$28&lt;=BA$33),--($B$9:$B$28=$J$97),--($F$9:$F$28&gt;=BA$33),--($C$9:$C$28=$AW125),$H$9:$H$28,N$9:N$28),VLOOKUP($AW125,'6. Patients'!$C$78:$AQ$107,COLUMNS('6. Patients'!$C$9:$G$9),0))</f>
        <v>0</v>
      </c>
      <c r="BB125" s="51">
        <f>-MIN(SUMPRODUCT(--($E$9:$E$28&lt;=BB$33),--($B$9:$B$28=$J$97),--($F$9:$F$28&gt;=BB$33),--($C$9:$C$28=$AW125),$H$9:$H$28,O$9:O$28),VLOOKUP($AW125,'6. Patients'!$C$78:$AQ$107,COLUMNS('6. Patients'!$C$9:$G$9),0))</f>
        <v>0</v>
      </c>
      <c r="BC125" s="51">
        <f>-MIN(SUMPRODUCT(--($E$9:$E$28&lt;=BC$33),--($B$9:$B$28=$J$97),--($F$9:$F$28&gt;=BC$33),--($C$9:$C$28=$AW125),$H$9:$H$28,P$9:P$28),VLOOKUP($AW125,'6. Patients'!$C$78:$AQ$107,COLUMNS('6. Patients'!$C$9:$G$9),0))</f>
        <v>0</v>
      </c>
      <c r="BD125" s="51">
        <f>-MIN(SUMPRODUCT(--($E$9:$E$28&lt;=BD$33),--($B$9:$B$28=$J$97),--($F$9:$F$28&gt;=BD$33),--($C$9:$C$28=$AW125),$H$9:$H$28,Q$9:Q$28),VLOOKUP($AW125,'6. Patients'!$C$78:$AQ$107,COLUMNS('6. Patients'!$C$9:$G$9),0))</f>
        <v>0</v>
      </c>
      <c r="BE125" s="51">
        <f>-MIN(SUMPRODUCT(--($E$9:$E$28&lt;=BE$33),--($B$9:$B$28=$J$97),--($F$9:$F$28&gt;=BE$33),--($C$9:$C$28=$AW125),$H$9:$H$28,R$9:R$28),VLOOKUP($AW125,'6. Patients'!$C$78:$AQ$107,COLUMNS('6. Patients'!$C$9:$G$9),0))</f>
        <v>0</v>
      </c>
      <c r="BF125" s="51">
        <f>-MIN(SUMPRODUCT(--($E$9:$E$28&lt;=BF$33),--($B$9:$B$28=$J$97),--($F$9:$F$28&gt;=BF$33),--($C$9:$C$28=$AW125),$H$9:$H$28,S$9:S$28),VLOOKUP($AW125,'6. Patients'!$C$78:$AQ$107,COLUMNS('6. Patients'!$C$9:$G$9),0))</f>
        <v>0</v>
      </c>
      <c r="BG125" s="51">
        <f>-MIN(SUMPRODUCT(--($E$9:$E$28&lt;=BG$33),--($B$9:$B$28=$J$97),--($F$9:$F$28&gt;=BG$33),--($C$9:$C$28=$AW125),$H$9:$H$28,T$9:T$28),VLOOKUP($AW125,'6. Patients'!$C$78:$AQ$107,COLUMNS('6. Patients'!$C$9:$G$9),0))</f>
        <v>0</v>
      </c>
      <c r="BH125" s="51">
        <f>-MIN(SUMPRODUCT(--($E$9:$E$28&lt;=BH$33),--($B$9:$B$28=$J$97),--($F$9:$F$28&gt;=BH$33),--($C$9:$C$28=$AW125),$H$9:$H$28,U$9:U$28),VLOOKUP($AW125,'6. Patients'!$C$78:$AQ$107,COLUMNS('6. Patients'!$C$9:$G$9),0))</f>
        <v>0</v>
      </c>
      <c r="BI125" s="51">
        <f>-MIN(SUMPRODUCT(--($E$9:$E$28&lt;=BI$33),--($B$9:$B$28=$J$97),--($F$9:$F$28&gt;=BI$33),--($C$9:$C$28=$AW125),$H$9:$H$28,V$9:V$28),VLOOKUP($AW125,'6. Patients'!$C$78:$AQ$107,COLUMNS('6. Patients'!$C$9:$G$9),0))</f>
        <v>0</v>
      </c>
      <c r="BJ125" s="51">
        <f>-MIN(SUMPRODUCT(--($E$9:$E$28&lt;=BJ$33),--($B$9:$B$28=$J$97),--($F$9:$F$28&gt;=BJ$33),--($C$9:$C$28=$AW125),$H$9:$H$28,W$9:W$28),VLOOKUP($AW125,'6. Patients'!$C$78:$AQ$107,COLUMNS('6. Patients'!$C$9:$G$9),0))</f>
        <v>0</v>
      </c>
      <c r="BK125" s="51">
        <f>-MIN(SUMPRODUCT(--($E$9:$E$28&lt;=BK$33),--($B$9:$B$28=$J$97),--($F$9:$F$28&gt;=BK$33),--($C$9:$C$28=$AW125),$H$9:$H$28,X$9:X$28),VLOOKUP($AW125,'6. Patients'!$C$78:$AQ$107,COLUMNS('6. Patients'!$C$9:$G$9),0))</f>
        <v>0</v>
      </c>
      <c r="BL125" s="51">
        <f>-MIN(SUMPRODUCT(--($E$9:$E$28&lt;=BL$33),--($B$9:$B$28=$J$97),--($F$9:$F$28&gt;=BL$33),--($C$9:$C$28=$AW125),$H$9:$H$28,Y$9:Y$28),VLOOKUP($AW125,'6. Patients'!$C$78:$AQ$107,COLUMNS('6. Patients'!$C$9:$G$9),0))</f>
        <v>0</v>
      </c>
      <c r="BM125" s="51">
        <f>-MIN(SUMPRODUCT(--($E$9:$E$28&lt;=BM$33),--($B$9:$B$28=$J$97),--($F$9:$F$28&gt;=BM$33),--($C$9:$C$28=$AW125),$H$9:$H$28,Z$9:Z$28),VLOOKUP($AW125,'6. Patients'!$C$78:$AQ$107,COLUMNS('6. Patients'!$C$9:$G$9),0))</f>
        <v>0</v>
      </c>
      <c r="BN125" s="51">
        <f>-MIN(SUMPRODUCT(--($E$9:$E$28&lt;=BN$33),--($B$9:$B$28=$J$97),--($F$9:$F$28&gt;=BN$33),--($C$9:$C$28=$AW125),$H$9:$H$28,AA$9:AA$28),VLOOKUP($AW125,'6. Patients'!$C$78:$AQ$107,COLUMNS('6. Patients'!$C$9:$G$9),0))</f>
        <v>0</v>
      </c>
      <c r="BO125" s="51">
        <f>-MIN(SUMPRODUCT(--($E$9:$E$28&lt;=BO$33),--($B$9:$B$28=$J$97),--($F$9:$F$28&gt;=BO$33),--($C$9:$C$28=$AW125),$H$9:$H$28,AB$9:AB$28),VLOOKUP($AW125,'6. Patients'!$C$78:$AQ$107,COLUMNS('6. Patients'!$C$9:$G$9),0))</f>
        <v>0</v>
      </c>
      <c r="BP125" s="51">
        <f>-MIN(SUMPRODUCT(--($E$9:$E$28&lt;=BP$33),--($B$9:$B$28=$J$97),--($F$9:$F$28&gt;=BP$33),--($C$9:$C$28=$AW125),$H$9:$H$28,AC$9:AC$28),VLOOKUP($AW125,'6. Patients'!$C$78:$AQ$107,COLUMNS('6. Patients'!$C$9:$G$9),0))</f>
        <v>0</v>
      </c>
      <c r="BQ125" s="51">
        <f>-MIN(SUMPRODUCT(--($E$9:$E$28&lt;=BQ$33),--($B$9:$B$28=$J$97),--($F$9:$F$28&gt;=BQ$33),--($C$9:$C$28=$AW125),$H$9:$H$28,AD$9:AD$28),VLOOKUP($AW125,'6. Patients'!$C$78:$AQ$107,COLUMNS('6. Patients'!$C$9:$G$9),0))</f>
        <v>0</v>
      </c>
      <c r="BR125" s="51">
        <f>-MIN(SUMPRODUCT(--($E$9:$E$28&lt;=BR$33),--($B$9:$B$28=$J$97),--($F$9:$F$28&gt;=BR$33),--($C$9:$C$28=$AW125),$H$9:$H$28,AE$9:AE$28),VLOOKUP($AW125,'6. Patients'!$C$78:$AQ$107,COLUMNS('6. Patients'!$C$9:$G$9),0))</f>
        <v>0</v>
      </c>
      <c r="BS125" s="51">
        <f>-MIN(SUMPRODUCT(--($E$9:$E$28&lt;=BS$33),--($B$9:$B$28=$J$97),--($F$9:$F$28&gt;=BS$33),--($C$9:$C$28=$AW125),$H$9:$H$28,AF$9:AF$28),VLOOKUP($AW125,'6. Patients'!$C$78:$AQ$107,COLUMNS('6. Patients'!$C$9:$G$9),0))</f>
        <v>0</v>
      </c>
      <c r="BT125" s="51">
        <f>-MIN(SUMPRODUCT(--($E$9:$E$28&lt;=BT$33),--($B$9:$B$28=$J$97),--($F$9:$F$28&gt;=BT$33),--($C$9:$C$28=$AW125),$H$9:$H$28,AG$9:AG$28),VLOOKUP($AW125,'6. Patients'!$C$78:$AQ$107,COLUMNS('6. Patients'!$C$9:$G$9),0))</f>
        <v>0</v>
      </c>
      <c r="BU125" s="51">
        <f>-MIN(SUMPRODUCT(--($E$9:$E$28&lt;=BU$33),--($B$9:$B$28=$J$97),--($F$9:$F$28&gt;=BU$33),--($C$9:$C$28=$AW125),$H$9:$H$28,AH$9:AH$28),VLOOKUP($AW125,'6. Patients'!$C$78:$AQ$107,COLUMNS('6. Patients'!$C$9:$G$9),0))</f>
        <v>0</v>
      </c>
      <c r="BV125" s="51">
        <f>-MIN(SUMPRODUCT(--($E$9:$E$28&lt;=BV$33),--($B$9:$B$28=$J$97),--($F$9:$F$28&gt;=BV$33),--($C$9:$C$28=$AW125),$H$9:$H$28,AI$9:AI$28),VLOOKUP($AW125,'6. Patients'!$C$78:$AQ$107,COLUMNS('6. Patients'!$C$9:$G$9),0))</f>
        <v>0</v>
      </c>
      <c r="BW125" s="51">
        <f>-MIN(SUMPRODUCT(--($E$9:$E$28&lt;=BW$33),--($B$9:$B$28=$J$97),--($F$9:$F$28&gt;=BW$33),--($C$9:$C$28=$AW125),$H$9:$H$28,AJ$9:AJ$28),VLOOKUP($AW125,'6. Patients'!$C$78:$AQ$107,COLUMNS('6. Patients'!$C$9:$G$9),0))</f>
        <v>0</v>
      </c>
      <c r="BX125" s="51">
        <f>-MIN(SUMPRODUCT(--($E$9:$E$28&lt;=BX$33),--($B$9:$B$28=$J$97),--($F$9:$F$28&gt;=BX$33),--($C$9:$C$28=$AW125),$H$9:$H$28,AK$9:AK$28),VLOOKUP($AW125,'6. Patients'!$C$78:$AQ$107,COLUMNS('6. Patients'!$C$9:$G$9),0))</f>
        <v>0</v>
      </c>
      <c r="BY125" s="51">
        <f>-MIN(SUMPRODUCT(--($E$9:$E$28&lt;=BY$33),--($B$9:$B$28=$J$97),--($F$9:$F$28&gt;=BY$33),--($C$9:$C$28=$AW125),$H$9:$H$28,AL$9:AL$28),VLOOKUP($AW125,'6. Patients'!$C$78:$AQ$107,COLUMNS('6. Patients'!$C$9:$G$9),0))</f>
        <v>0</v>
      </c>
      <c r="BZ125" s="51">
        <f>-MIN(SUMPRODUCT(--($E$9:$E$28&lt;=BZ$33),--($B$9:$B$28=$J$97),--($F$9:$F$28&gt;=BZ$33),--($C$9:$C$28=$AW125),$H$9:$H$28,AM$9:AM$28),VLOOKUP($AW125,'6. Patients'!$C$78:$AQ$107,COLUMNS('6. Patients'!$C$9:$G$9),0))</f>
        <v>0</v>
      </c>
      <c r="CA125" s="51">
        <f>-MIN(SUMPRODUCT(--($E$9:$E$28&lt;=CA$33),--($B$9:$B$28=$J$97),--($F$9:$F$28&gt;=CA$33),--($C$9:$C$28=$AW125),$H$9:$H$28,AN$9:AN$28),VLOOKUP($AW125,'6. Patients'!$C$78:$AQ$107,COLUMNS('6. Patients'!$C$9:$G$9),0))</f>
        <v>0</v>
      </c>
      <c r="CB125" s="51">
        <f>-MIN(SUMPRODUCT(--($E$9:$E$28&lt;=CB$33),--($B$9:$B$28=$J$97),--($F$9:$F$28&gt;=CB$33),--($C$9:$C$28=$AW125),$H$9:$H$28,AO$9:AO$28),VLOOKUP($AW125,'6. Patients'!$C$78:$AQ$107,COLUMNS('6. Patients'!$C$9:$G$9),0))</f>
        <v>0</v>
      </c>
      <c r="CC125" s="51">
        <f>-MIN(SUMPRODUCT(--($E$9:$E$28&lt;=CC$33),--($B$9:$B$28=$J$97),--($F$9:$F$28&gt;=CC$33),--($C$9:$C$28=$AW125),$H$9:$H$28,AP$9:AP$28),VLOOKUP($AW125,'6. Patients'!$C$78:$AQ$107,COLUMNS('6. Patients'!$C$9:$G$9),0))</f>
        <v>0</v>
      </c>
      <c r="CD125" s="51">
        <f>-MIN(SUMPRODUCT(--($E$9:$E$28&lt;=CD$33),--($B$9:$B$28=$J$97),--($F$9:$F$28&gt;=CD$33),--($C$9:$C$28=$AW125),$H$9:$H$28,AQ$9:AQ$28),VLOOKUP($AW125,'6. Patients'!$C$78:$AQ$107,COLUMNS('6. Patients'!$C$9:$G$9),0))</f>
        <v>0</v>
      </c>
      <c r="CE125" s="51">
        <f>-MIN(SUMPRODUCT(--($E$9:$E$28&lt;=CE$33),--($B$9:$B$28=$J$97),--($F$9:$F$28&gt;=CE$33),--($C$9:$C$28=$AW125),$H$9:$H$28,AR$9:AR$28),VLOOKUP($AW125,'6. Patients'!$C$78:$AQ$107,COLUMNS('6. Patients'!$C$9:$G$9),0))</f>
        <v>0</v>
      </c>
      <c r="CF125" s="51">
        <f>-MIN(SUMPRODUCT(--($E$9:$E$28&lt;=CF$33),--($B$9:$B$28=$J$97),--($F$9:$F$28&gt;=CF$33),--($C$9:$C$28=$AW125),$H$9:$H$28,AS$9:AS$28),VLOOKUP($AW125,'6. Patients'!$C$78:$AQ$107,COLUMNS('6. Patients'!$C$9:$G$9),0))</f>
        <v>0</v>
      </c>
      <c r="CG125" s="51">
        <f>-MIN(SUMPRODUCT(--($E$9:$E$28&lt;=CG$33),--($B$9:$B$28=$J$97),--($F$9:$F$28&gt;=CG$33),--($C$9:$C$28=$AW125),$H$9:$H$28,AT$9:AT$28),VLOOKUP($AW125,'6. Patients'!$C$78:$AQ$107,COLUMNS('6. Patients'!$C$9:$G$9),0))</f>
        <v>0</v>
      </c>
      <c r="CI125" s="5" t="str">
        <f t="shared" si="162"/>
        <v/>
      </c>
      <c r="CJ125" s="51">
        <f t="shared" si="163"/>
        <v>0</v>
      </c>
      <c r="CK125" s="51">
        <f t="shared" si="164"/>
        <v>0</v>
      </c>
      <c r="CL125" s="51">
        <f t="shared" si="165"/>
        <v>0</v>
      </c>
      <c r="CM125" s="51">
        <f t="shared" si="166"/>
        <v>0</v>
      </c>
      <c r="CN125" s="51">
        <f t="shared" si="167"/>
        <v>0</v>
      </c>
      <c r="CO125" s="51">
        <f t="shared" si="168"/>
        <v>0</v>
      </c>
      <c r="CP125" s="51">
        <f t="shared" si="169"/>
        <v>0</v>
      </c>
      <c r="CQ125" s="51">
        <f t="shared" si="170"/>
        <v>0</v>
      </c>
      <c r="CR125" s="51">
        <f t="shared" si="171"/>
        <v>0</v>
      </c>
      <c r="CS125" s="51">
        <f t="shared" si="172"/>
        <v>0</v>
      </c>
      <c r="CT125" s="51">
        <f t="shared" si="173"/>
        <v>0</v>
      </c>
      <c r="CU125" s="51">
        <f t="shared" si="174"/>
        <v>0</v>
      </c>
      <c r="CV125" s="51">
        <f t="shared" si="175"/>
        <v>0</v>
      </c>
      <c r="CW125" s="51">
        <f t="shared" si="176"/>
        <v>0</v>
      </c>
      <c r="CX125" s="51">
        <f t="shared" si="177"/>
        <v>0</v>
      </c>
      <c r="CY125" s="51">
        <f t="shared" si="178"/>
        <v>0</v>
      </c>
      <c r="CZ125" s="51">
        <f t="shared" si="179"/>
        <v>0</v>
      </c>
      <c r="DA125" s="51">
        <f t="shared" si="180"/>
        <v>0</v>
      </c>
      <c r="DB125" s="51">
        <f t="shared" si="181"/>
        <v>0</v>
      </c>
      <c r="DC125" s="51">
        <f t="shared" si="182"/>
        <v>0</v>
      </c>
      <c r="DD125" s="51">
        <f t="shared" si="183"/>
        <v>0</v>
      </c>
      <c r="DE125" s="51">
        <f t="shared" si="184"/>
        <v>0</v>
      </c>
      <c r="DF125" s="51">
        <f t="shared" si="185"/>
        <v>0</v>
      </c>
      <c r="DG125" s="51">
        <f t="shared" si="186"/>
        <v>0</v>
      </c>
      <c r="DH125" s="51">
        <f t="shared" si="187"/>
        <v>0</v>
      </c>
      <c r="DI125" s="51">
        <f t="shared" si="188"/>
        <v>0</v>
      </c>
      <c r="DJ125" s="51">
        <f t="shared" si="189"/>
        <v>0</v>
      </c>
      <c r="DK125" s="51">
        <f t="shared" si="190"/>
        <v>0</v>
      </c>
      <c r="DL125" s="51">
        <f t="shared" si="191"/>
        <v>0</v>
      </c>
      <c r="DM125" s="51">
        <f t="shared" si="192"/>
        <v>0</v>
      </c>
      <c r="DN125" s="51">
        <f t="shared" si="193"/>
        <v>0</v>
      </c>
      <c r="DO125" s="51">
        <f t="shared" si="194"/>
        <v>0</v>
      </c>
      <c r="DP125" s="51">
        <f t="shared" si="195"/>
        <v>0</v>
      </c>
      <c r="DQ125" s="51">
        <f t="shared" si="196"/>
        <v>0</v>
      </c>
      <c r="DR125" s="51">
        <f t="shared" si="197"/>
        <v>0</v>
      </c>
      <c r="DS125" s="51">
        <f t="shared" si="198"/>
        <v>0</v>
      </c>
    </row>
    <row r="126" spans="10:123" x14ac:dyDescent="0.3">
      <c r="J126" s="5" t="str">
        <f>'6. Patients'!C106</f>
        <v/>
      </c>
      <c r="K126" s="5"/>
      <c r="L126" s="99">
        <f t="shared" si="199"/>
        <v>0</v>
      </c>
      <c r="M126" s="99">
        <f t="shared" si="200"/>
        <v>0</v>
      </c>
      <c r="N126" s="99">
        <f t="shared" si="201"/>
        <v>0</v>
      </c>
      <c r="O126" s="99">
        <f t="shared" si="202"/>
        <v>0</v>
      </c>
      <c r="P126" s="99">
        <f t="shared" si="203"/>
        <v>0</v>
      </c>
      <c r="Q126" s="99">
        <f t="shared" si="204"/>
        <v>0</v>
      </c>
      <c r="R126" s="99">
        <f t="shared" si="205"/>
        <v>0</v>
      </c>
      <c r="S126" s="99">
        <f t="shared" si="206"/>
        <v>0</v>
      </c>
      <c r="T126" s="99">
        <f t="shared" si="207"/>
        <v>0</v>
      </c>
      <c r="U126" s="99">
        <f t="shared" si="208"/>
        <v>0</v>
      </c>
      <c r="V126" s="99">
        <f t="shared" si="209"/>
        <v>0</v>
      </c>
      <c r="W126" s="99">
        <f t="shared" si="210"/>
        <v>0</v>
      </c>
      <c r="X126" s="99">
        <f t="shared" si="211"/>
        <v>0</v>
      </c>
      <c r="Y126" s="99">
        <f t="shared" si="212"/>
        <v>0</v>
      </c>
      <c r="Z126" s="99">
        <f t="shared" si="213"/>
        <v>0</v>
      </c>
      <c r="AA126" s="99">
        <f t="shared" si="214"/>
        <v>0</v>
      </c>
      <c r="AB126" s="99">
        <f t="shared" si="215"/>
        <v>0</v>
      </c>
      <c r="AC126" s="99">
        <f t="shared" si="216"/>
        <v>0</v>
      </c>
      <c r="AD126" s="99">
        <f t="shared" si="217"/>
        <v>0</v>
      </c>
      <c r="AE126" s="99">
        <f t="shared" si="218"/>
        <v>0</v>
      </c>
      <c r="AF126" s="99">
        <f t="shared" si="219"/>
        <v>0</v>
      </c>
      <c r="AG126" s="99">
        <f t="shared" si="220"/>
        <v>0</v>
      </c>
      <c r="AH126" s="99">
        <f t="shared" si="221"/>
        <v>0</v>
      </c>
      <c r="AI126" s="99">
        <f t="shared" si="222"/>
        <v>0</v>
      </c>
      <c r="AJ126" s="99">
        <f t="shared" si="223"/>
        <v>0</v>
      </c>
      <c r="AK126" s="99">
        <f t="shared" si="224"/>
        <v>0</v>
      </c>
      <c r="AL126" s="99">
        <f t="shared" si="225"/>
        <v>0</v>
      </c>
      <c r="AM126" s="99">
        <f t="shared" si="226"/>
        <v>0</v>
      </c>
      <c r="AN126" s="99">
        <f t="shared" si="227"/>
        <v>0</v>
      </c>
      <c r="AO126" s="99">
        <f t="shared" si="228"/>
        <v>0</v>
      </c>
      <c r="AP126" s="99">
        <f t="shared" si="229"/>
        <v>0</v>
      </c>
      <c r="AQ126" s="99">
        <f t="shared" si="230"/>
        <v>0</v>
      </c>
      <c r="AR126" s="99">
        <f t="shared" si="231"/>
        <v>0</v>
      </c>
      <c r="AS126" s="99">
        <f t="shared" si="232"/>
        <v>0</v>
      </c>
      <c r="AT126" s="99">
        <f t="shared" si="233"/>
        <v>0</v>
      </c>
      <c r="AU126" s="99">
        <f t="shared" si="234"/>
        <v>0</v>
      </c>
      <c r="AW126" s="5" t="str">
        <f t="shared" si="161"/>
        <v/>
      </c>
      <c r="AX126" s="51">
        <f>-MIN(SUMPRODUCT(--($E$9:$E$28&lt;=AX$33),--($B$9:$B$28=$J$97),--($F$9:$F$28&gt;=AX$33),--($C$9:$C$28=$AW126),$H$9:$H$28,K$9:K$28),VLOOKUP($AW126,'6. Patients'!$C$78:$AQ$107,COLUMNS('6. Patients'!$C$9:$G$9),0))</f>
        <v>0</v>
      </c>
      <c r="AY126" s="51">
        <f>-MIN(SUMPRODUCT(--($E$9:$E$28&lt;=AY$33),--($B$9:$B$28=$J$97),--($F$9:$F$28&gt;=AY$33),--($C$9:$C$28=$AW126),$H$9:$H$28,L$9:L$28),VLOOKUP($AW126,'6. Patients'!$C$78:$AQ$107,COLUMNS('6. Patients'!$C$9:$G$9),0))</f>
        <v>0</v>
      </c>
      <c r="AZ126" s="51">
        <f>-MIN(SUMPRODUCT(--($E$9:$E$28&lt;=AZ$33),--($B$9:$B$28=$J$97),--($F$9:$F$28&gt;=AZ$33),--($C$9:$C$28=$AW126),$H$9:$H$28,M$9:M$28),VLOOKUP($AW126,'6. Patients'!$C$78:$AQ$107,COLUMNS('6. Patients'!$C$9:$G$9),0))</f>
        <v>0</v>
      </c>
      <c r="BA126" s="51">
        <f>-MIN(SUMPRODUCT(--($E$9:$E$28&lt;=BA$33),--($B$9:$B$28=$J$97),--($F$9:$F$28&gt;=BA$33),--($C$9:$C$28=$AW126),$H$9:$H$28,N$9:N$28),VLOOKUP($AW126,'6. Patients'!$C$78:$AQ$107,COLUMNS('6. Patients'!$C$9:$G$9),0))</f>
        <v>0</v>
      </c>
      <c r="BB126" s="51">
        <f>-MIN(SUMPRODUCT(--($E$9:$E$28&lt;=BB$33),--($B$9:$B$28=$J$97),--($F$9:$F$28&gt;=BB$33),--($C$9:$C$28=$AW126),$H$9:$H$28,O$9:O$28),VLOOKUP($AW126,'6. Patients'!$C$78:$AQ$107,COLUMNS('6. Patients'!$C$9:$G$9),0))</f>
        <v>0</v>
      </c>
      <c r="BC126" s="51">
        <f>-MIN(SUMPRODUCT(--($E$9:$E$28&lt;=BC$33),--($B$9:$B$28=$J$97),--($F$9:$F$28&gt;=BC$33),--($C$9:$C$28=$AW126),$H$9:$H$28,P$9:P$28),VLOOKUP($AW126,'6. Patients'!$C$78:$AQ$107,COLUMNS('6. Patients'!$C$9:$G$9),0))</f>
        <v>0</v>
      </c>
      <c r="BD126" s="51">
        <f>-MIN(SUMPRODUCT(--($E$9:$E$28&lt;=BD$33),--($B$9:$B$28=$J$97),--($F$9:$F$28&gt;=BD$33),--($C$9:$C$28=$AW126),$H$9:$H$28,Q$9:Q$28),VLOOKUP($AW126,'6. Patients'!$C$78:$AQ$107,COLUMNS('6. Patients'!$C$9:$G$9),0))</f>
        <v>0</v>
      </c>
      <c r="BE126" s="51">
        <f>-MIN(SUMPRODUCT(--($E$9:$E$28&lt;=BE$33),--($B$9:$B$28=$J$97),--($F$9:$F$28&gt;=BE$33),--($C$9:$C$28=$AW126),$H$9:$H$28,R$9:R$28),VLOOKUP($AW126,'6. Patients'!$C$78:$AQ$107,COLUMNS('6. Patients'!$C$9:$G$9),0))</f>
        <v>0</v>
      </c>
      <c r="BF126" s="51">
        <f>-MIN(SUMPRODUCT(--($E$9:$E$28&lt;=BF$33),--($B$9:$B$28=$J$97),--($F$9:$F$28&gt;=BF$33),--($C$9:$C$28=$AW126),$H$9:$H$28,S$9:S$28),VLOOKUP($AW126,'6. Patients'!$C$78:$AQ$107,COLUMNS('6. Patients'!$C$9:$G$9),0))</f>
        <v>0</v>
      </c>
      <c r="BG126" s="51">
        <f>-MIN(SUMPRODUCT(--($E$9:$E$28&lt;=BG$33),--($B$9:$B$28=$J$97),--($F$9:$F$28&gt;=BG$33),--($C$9:$C$28=$AW126),$H$9:$H$28,T$9:T$28),VLOOKUP($AW126,'6. Patients'!$C$78:$AQ$107,COLUMNS('6. Patients'!$C$9:$G$9),0))</f>
        <v>0</v>
      </c>
      <c r="BH126" s="51">
        <f>-MIN(SUMPRODUCT(--($E$9:$E$28&lt;=BH$33),--($B$9:$B$28=$J$97),--($F$9:$F$28&gt;=BH$33),--($C$9:$C$28=$AW126),$H$9:$H$28,U$9:U$28),VLOOKUP($AW126,'6. Patients'!$C$78:$AQ$107,COLUMNS('6. Patients'!$C$9:$G$9),0))</f>
        <v>0</v>
      </c>
      <c r="BI126" s="51">
        <f>-MIN(SUMPRODUCT(--($E$9:$E$28&lt;=BI$33),--($B$9:$B$28=$J$97),--($F$9:$F$28&gt;=BI$33),--($C$9:$C$28=$AW126),$H$9:$H$28,V$9:V$28),VLOOKUP($AW126,'6. Patients'!$C$78:$AQ$107,COLUMNS('6. Patients'!$C$9:$G$9),0))</f>
        <v>0</v>
      </c>
      <c r="BJ126" s="51">
        <f>-MIN(SUMPRODUCT(--($E$9:$E$28&lt;=BJ$33),--($B$9:$B$28=$J$97),--($F$9:$F$28&gt;=BJ$33),--($C$9:$C$28=$AW126),$H$9:$H$28,W$9:W$28),VLOOKUP($AW126,'6. Patients'!$C$78:$AQ$107,COLUMNS('6. Patients'!$C$9:$G$9),0))</f>
        <v>0</v>
      </c>
      <c r="BK126" s="51">
        <f>-MIN(SUMPRODUCT(--($E$9:$E$28&lt;=BK$33),--($B$9:$B$28=$J$97),--($F$9:$F$28&gt;=BK$33),--($C$9:$C$28=$AW126),$H$9:$H$28,X$9:X$28),VLOOKUP($AW126,'6. Patients'!$C$78:$AQ$107,COLUMNS('6. Patients'!$C$9:$G$9),0))</f>
        <v>0</v>
      </c>
      <c r="BL126" s="51">
        <f>-MIN(SUMPRODUCT(--($E$9:$E$28&lt;=BL$33),--($B$9:$B$28=$J$97),--($F$9:$F$28&gt;=BL$33),--($C$9:$C$28=$AW126),$H$9:$H$28,Y$9:Y$28),VLOOKUP($AW126,'6. Patients'!$C$78:$AQ$107,COLUMNS('6. Patients'!$C$9:$G$9),0))</f>
        <v>0</v>
      </c>
      <c r="BM126" s="51">
        <f>-MIN(SUMPRODUCT(--($E$9:$E$28&lt;=BM$33),--($B$9:$B$28=$J$97),--($F$9:$F$28&gt;=BM$33),--($C$9:$C$28=$AW126),$H$9:$H$28,Z$9:Z$28),VLOOKUP($AW126,'6. Patients'!$C$78:$AQ$107,COLUMNS('6. Patients'!$C$9:$G$9),0))</f>
        <v>0</v>
      </c>
      <c r="BN126" s="51">
        <f>-MIN(SUMPRODUCT(--($E$9:$E$28&lt;=BN$33),--($B$9:$B$28=$J$97),--($F$9:$F$28&gt;=BN$33),--($C$9:$C$28=$AW126),$H$9:$H$28,AA$9:AA$28),VLOOKUP($AW126,'6. Patients'!$C$78:$AQ$107,COLUMNS('6. Patients'!$C$9:$G$9),0))</f>
        <v>0</v>
      </c>
      <c r="BO126" s="51">
        <f>-MIN(SUMPRODUCT(--($E$9:$E$28&lt;=BO$33),--($B$9:$B$28=$J$97),--($F$9:$F$28&gt;=BO$33),--($C$9:$C$28=$AW126),$H$9:$H$28,AB$9:AB$28),VLOOKUP($AW126,'6. Patients'!$C$78:$AQ$107,COLUMNS('6. Patients'!$C$9:$G$9),0))</f>
        <v>0</v>
      </c>
      <c r="BP126" s="51">
        <f>-MIN(SUMPRODUCT(--($E$9:$E$28&lt;=BP$33),--($B$9:$B$28=$J$97),--($F$9:$F$28&gt;=BP$33),--($C$9:$C$28=$AW126),$H$9:$H$28,AC$9:AC$28),VLOOKUP($AW126,'6. Patients'!$C$78:$AQ$107,COLUMNS('6. Patients'!$C$9:$G$9),0))</f>
        <v>0</v>
      </c>
      <c r="BQ126" s="51">
        <f>-MIN(SUMPRODUCT(--($E$9:$E$28&lt;=BQ$33),--($B$9:$B$28=$J$97),--($F$9:$F$28&gt;=BQ$33),--($C$9:$C$28=$AW126),$H$9:$H$28,AD$9:AD$28),VLOOKUP($AW126,'6. Patients'!$C$78:$AQ$107,COLUMNS('6. Patients'!$C$9:$G$9),0))</f>
        <v>0</v>
      </c>
      <c r="BR126" s="51">
        <f>-MIN(SUMPRODUCT(--($E$9:$E$28&lt;=BR$33),--($B$9:$B$28=$J$97),--($F$9:$F$28&gt;=BR$33),--($C$9:$C$28=$AW126),$H$9:$H$28,AE$9:AE$28),VLOOKUP($AW126,'6. Patients'!$C$78:$AQ$107,COLUMNS('6. Patients'!$C$9:$G$9),0))</f>
        <v>0</v>
      </c>
      <c r="BS126" s="51">
        <f>-MIN(SUMPRODUCT(--($E$9:$E$28&lt;=BS$33),--($B$9:$B$28=$J$97),--($F$9:$F$28&gt;=BS$33),--($C$9:$C$28=$AW126),$H$9:$H$28,AF$9:AF$28),VLOOKUP($AW126,'6. Patients'!$C$78:$AQ$107,COLUMNS('6. Patients'!$C$9:$G$9),0))</f>
        <v>0</v>
      </c>
      <c r="BT126" s="51">
        <f>-MIN(SUMPRODUCT(--($E$9:$E$28&lt;=BT$33),--($B$9:$B$28=$J$97),--($F$9:$F$28&gt;=BT$33),--($C$9:$C$28=$AW126),$H$9:$H$28,AG$9:AG$28),VLOOKUP($AW126,'6. Patients'!$C$78:$AQ$107,COLUMNS('6. Patients'!$C$9:$G$9),0))</f>
        <v>0</v>
      </c>
      <c r="BU126" s="51">
        <f>-MIN(SUMPRODUCT(--($E$9:$E$28&lt;=BU$33),--($B$9:$B$28=$J$97),--($F$9:$F$28&gt;=BU$33),--($C$9:$C$28=$AW126),$H$9:$H$28,AH$9:AH$28),VLOOKUP($AW126,'6. Patients'!$C$78:$AQ$107,COLUMNS('6. Patients'!$C$9:$G$9),0))</f>
        <v>0</v>
      </c>
      <c r="BV126" s="51">
        <f>-MIN(SUMPRODUCT(--($E$9:$E$28&lt;=BV$33),--($B$9:$B$28=$J$97),--($F$9:$F$28&gt;=BV$33),--($C$9:$C$28=$AW126),$H$9:$H$28,AI$9:AI$28),VLOOKUP($AW126,'6. Patients'!$C$78:$AQ$107,COLUMNS('6. Patients'!$C$9:$G$9),0))</f>
        <v>0</v>
      </c>
      <c r="BW126" s="51">
        <f>-MIN(SUMPRODUCT(--($E$9:$E$28&lt;=BW$33),--($B$9:$B$28=$J$97),--($F$9:$F$28&gt;=BW$33),--($C$9:$C$28=$AW126),$H$9:$H$28,AJ$9:AJ$28),VLOOKUP($AW126,'6. Patients'!$C$78:$AQ$107,COLUMNS('6. Patients'!$C$9:$G$9),0))</f>
        <v>0</v>
      </c>
      <c r="BX126" s="51">
        <f>-MIN(SUMPRODUCT(--($E$9:$E$28&lt;=BX$33),--($B$9:$B$28=$J$97),--($F$9:$F$28&gt;=BX$33),--($C$9:$C$28=$AW126),$H$9:$H$28,AK$9:AK$28),VLOOKUP($AW126,'6. Patients'!$C$78:$AQ$107,COLUMNS('6. Patients'!$C$9:$G$9),0))</f>
        <v>0</v>
      </c>
      <c r="BY126" s="51">
        <f>-MIN(SUMPRODUCT(--($E$9:$E$28&lt;=BY$33),--($B$9:$B$28=$J$97),--($F$9:$F$28&gt;=BY$33),--($C$9:$C$28=$AW126),$H$9:$H$28,AL$9:AL$28),VLOOKUP($AW126,'6. Patients'!$C$78:$AQ$107,COLUMNS('6. Patients'!$C$9:$G$9),0))</f>
        <v>0</v>
      </c>
      <c r="BZ126" s="51">
        <f>-MIN(SUMPRODUCT(--($E$9:$E$28&lt;=BZ$33),--($B$9:$B$28=$J$97),--($F$9:$F$28&gt;=BZ$33),--($C$9:$C$28=$AW126),$H$9:$H$28,AM$9:AM$28),VLOOKUP($AW126,'6. Patients'!$C$78:$AQ$107,COLUMNS('6. Patients'!$C$9:$G$9),0))</f>
        <v>0</v>
      </c>
      <c r="CA126" s="51">
        <f>-MIN(SUMPRODUCT(--($E$9:$E$28&lt;=CA$33),--($B$9:$B$28=$J$97),--($F$9:$F$28&gt;=CA$33),--($C$9:$C$28=$AW126),$H$9:$H$28,AN$9:AN$28),VLOOKUP($AW126,'6. Patients'!$C$78:$AQ$107,COLUMNS('6. Patients'!$C$9:$G$9),0))</f>
        <v>0</v>
      </c>
      <c r="CB126" s="51">
        <f>-MIN(SUMPRODUCT(--($E$9:$E$28&lt;=CB$33),--($B$9:$B$28=$J$97),--($F$9:$F$28&gt;=CB$33),--($C$9:$C$28=$AW126),$H$9:$H$28,AO$9:AO$28),VLOOKUP($AW126,'6. Patients'!$C$78:$AQ$107,COLUMNS('6. Patients'!$C$9:$G$9),0))</f>
        <v>0</v>
      </c>
      <c r="CC126" s="51">
        <f>-MIN(SUMPRODUCT(--($E$9:$E$28&lt;=CC$33),--($B$9:$B$28=$J$97),--($F$9:$F$28&gt;=CC$33),--($C$9:$C$28=$AW126),$H$9:$H$28,AP$9:AP$28),VLOOKUP($AW126,'6. Patients'!$C$78:$AQ$107,COLUMNS('6. Patients'!$C$9:$G$9),0))</f>
        <v>0</v>
      </c>
      <c r="CD126" s="51">
        <f>-MIN(SUMPRODUCT(--($E$9:$E$28&lt;=CD$33),--($B$9:$B$28=$J$97),--($F$9:$F$28&gt;=CD$33),--($C$9:$C$28=$AW126),$H$9:$H$28,AQ$9:AQ$28),VLOOKUP($AW126,'6. Patients'!$C$78:$AQ$107,COLUMNS('6. Patients'!$C$9:$G$9),0))</f>
        <v>0</v>
      </c>
      <c r="CE126" s="51">
        <f>-MIN(SUMPRODUCT(--($E$9:$E$28&lt;=CE$33),--($B$9:$B$28=$J$97),--($F$9:$F$28&gt;=CE$33),--($C$9:$C$28=$AW126),$H$9:$H$28,AR$9:AR$28),VLOOKUP($AW126,'6. Patients'!$C$78:$AQ$107,COLUMNS('6. Patients'!$C$9:$G$9),0))</f>
        <v>0</v>
      </c>
      <c r="CF126" s="51">
        <f>-MIN(SUMPRODUCT(--($E$9:$E$28&lt;=CF$33),--($B$9:$B$28=$J$97),--($F$9:$F$28&gt;=CF$33),--($C$9:$C$28=$AW126),$H$9:$H$28,AS$9:AS$28),VLOOKUP($AW126,'6. Patients'!$C$78:$AQ$107,COLUMNS('6. Patients'!$C$9:$G$9),0))</f>
        <v>0</v>
      </c>
      <c r="CG126" s="51">
        <f>-MIN(SUMPRODUCT(--($E$9:$E$28&lt;=CG$33),--($B$9:$B$28=$J$97),--($F$9:$F$28&gt;=CG$33),--($C$9:$C$28=$AW126),$H$9:$H$28,AT$9:AT$28),VLOOKUP($AW126,'6. Patients'!$C$78:$AQ$107,COLUMNS('6. Patients'!$C$9:$G$9),0))</f>
        <v>0</v>
      </c>
      <c r="CI126" s="5" t="str">
        <f t="shared" si="162"/>
        <v/>
      </c>
      <c r="CJ126" s="51">
        <f t="shared" si="163"/>
        <v>0</v>
      </c>
      <c r="CK126" s="51">
        <f t="shared" si="164"/>
        <v>0</v>
      </c>
      <c r="CL126" s="51">
        <f t="shared" si="165"/>
        <v>0</v>
      </c>
      <c r="CM126" s="51">
        <f t="shared" si="166"/>
        <v>0</v>
      </c>
      <c r="CN126" s="51">
        <f t="shared" si="167"/>
        <v>0</v>
      </c>
      <c r="CO126" s="51">
        <f t="shared" si="168"/>
        <v>0</v>
      </c>
      <c r="CP126" s="51">
        <f t="shared" si="169"/>
        <v>0</v>
      </c>
      <c r="CQ126" s="51">
        <f t="shared" si="170"/>
        <v>0</v>
      </c>
      <c r="CR126" s="51">
        <f t="shared" si="171"/>
        <v>0</v>
      </c>
      <c r="CS126" s="51">
        <f t="shared" si="172"/>
        <v>0</v>
      </c>
      <c r="CT126" s="51">
        <f t="shared" si="173"/>
        <v>0</v>
      </c>
      <c r="CU126" s="51">
        <f t="shared" si="174"/>
        <v>0</v>
      </c>
      <c r="CV126" s="51">
        <f t="shared" si="175"/>
        <v>0</v>
      </c>
      <c r="CW126" s="51">
        <f t="shared" si="176"/>
        <v>0</v>
      </c>
      <c r="CX126" s="51">
        <f t="shared" si="177"/>
        <v>0</v>
      </c>
      <c r="CY126" s="51">
        <f t="shared" si="178"/>
        <v>0</v>
      </c>
      <c r="CZ126" s="51">
        <f t="shared" si="179"/>
        <v>0</v>
      </c>
      <c r="DA126" s="51">
        <f t="shared" si="180"/>
        <v>0</v>
      </c>
      <c r="DB126" s="51">
        <f t="shared" si="181"/>
        <v>0</v>
      </c>
      <c r="DC126" s="51">
        <f t="shared" si="182"/>
        <v>0</v>
      </c>
      <c r="DD126" s="51">
        <f t="shared" si="183"/>
        <v>0</v>
      </c>
      <c r="DE126" s="51">
        <f t="shared" si="184"/>
        <v>0</v>
      </c>
      <c r="DF126" s="51">
        <f t="shared" si="185"/>
        <v>0</v>
      </c>
      <c r="DG126" s="51">
        <f t="shared" si="186"/>
        <v>0</v>
      </c>
      <c r="DH126" s="51">
        <f t="shared" si="187"/>
        <v>0</v>
      </c>
      <c r="DI126" s="51">
        <f t="shared" si="188"/>
        <v>0</v>
      </c>
      <c r="DJ126" s="51">
        <f t="shared" si="189"/>
        <v>0</v>
      </c>
      <c r="DK126" s="51">
        <f t="shared" si="190"/>
        <v>0</v>
      </c>
      <c r="DL126" s="51">
        <f t="shared" si="191"/>
        <v>0</v>
      </c>
      <c r="DM126" s="51">
        <f t="shared" si="192"/>
        <v>0</v>
      </c>
      <c r="DN126" s="51">
        <f t="shared" si="193"/>
        <v>0</v>
      </c>
      <c r="DO126" s="51">
        <f t="shared" si="194"/>
        <v>0</v>
      </c>
      <c r="DP126" s="51">
        <f t="shared" si="195"/>
        <v>0</v>
      </c>
      <c r="DQ126" s="51">
        <f t="shared" si="196"/>
        <v>0</v>
      </c>
      <c r="DR126" s="51">
        <f t="shared" si="197"/>
        <v>0</v>
      </c>
      <c r="DS126" s="51">
        <f t="shared" si="198"/>
        <v>0</v>
      </c>
    </row>
    <row r="127" spans="10:123" x14ac:dyDescent="0.3">
      <c r="J127" s="5" t="str">
        <f>'6. Patients'!C107</f>
        <v/>
      </c>
      <c r="K127" s="5"/>
      <c r="L127" s="99">
        <f t="shared" si="199"/>
        <v>0</v>
      </c>
      <c r="M127" s="99">
        <f t="shared" si="200"/>
        <v>0</v>
      </c>
      <c r="N127" s="99">
        <f t="shared" si="201"/>
        <v>0</v>
      </c>
      <c r="O127" s="99">
        <f t="shared" si="202"/>
        <v>0</v>
      </c>
      <c r="P127" s="99">
        <f t="shared" si="203"/>
        <v>0</v>
      </c>
      <c r="Q127" s="99">
        <f t="shared" si="204"/>
        <v>0</v>
      </c>
      <c r="R127" s="99">
        <f t="shared" si="205"/>
        <v>0</v>
      </c>
      <c r="S127" s="99">
        <f t="shared" si="206"/>
        <v>0</v>
      </c>
      <c r="T127" s="99">
        <f t="shared" si="207"/>
        <v>0</v>
      </c>
      <c r="U127" s="99">
        <f t="shared" si="208"/>
        <v>0</v>
      </c>
      <c r="V127" s="99">
        <f t="shared" si="209"/>
        <v>0</v>
      </c>
      <c r="W127" s="99">
        <f t="shared" si="210"/>
        <v>0</v>
      </c>
      <c r="X127" s="99">
        <f t="shared" si="211"/>
        <v>0</v>
      </c>
      <c r="Y127" s="99">
        <f t="shared" si="212"/>
        <v>0</v>
      </c>
      <c r="Z127" s="99">
        <f t="shared" si="213"/>
        <v>0</v>
      </c>
      <c r="AA127" s="99">
        <f t="shared" si="214"/>
        <v>0</v>
      </c>
      <c r="AB127" s="99">
        <f t="shared" si="215"/>
        <v>0</v>
      </c>
      <c r="AC127" s="99">
        <f t="shared" si="216"/>
        <v>0</v>
      </c>
      <c r="AD127" s="99">
        <f t="shared" si="217"/>
        <v>0</v>
      </c>
      <c r="AE127" s="99">
        <f t="shared" si="218"/>
        <v>0</v>
      </c>
      <c r="AF127" s="99">
        <f t="shared" si="219"/>
        <v>0</v>
      </c>
      <c r="AG127" s="99">
        <f t="shared" si="220"/>
        <v>0</v>
      </c>
      <c r="AH127" s="99">
        <f t="shared" si="221"/>
        <v>0</v>
      </c>
      <c r="AI127" s="99">
        <f t="shared" si="222"/>
        <v>0</v>
      </c>
      <c r="AJ127" s="99">
        <f t="shared" si="223"/>
        <v>0</v>
      </c>
      <c r="AK127" s="99">
        <f t="shared" si="224"/>
        <v>0</v>
      </c>
      <c r="AL127" s="99">
        <f t="shared" si="225"/>
        <v>0</v>
      </c>
      <c r="AM127" s="99">
        <f t="shared" si="226"/>
        <v>0</v>
      </c>
      <c r="AN127" s="99">
        <f t="shared" si="227"/>
        <v>0</v>
      </c>
      <c r="AO127" s="99">
        <f t="shared" si="228"/>
        <v>0</v>
      </c>
      <c r="AP127" s="99">
        <f t="shared" si="229"/>
        <v>0</v>
      </c>
      <c r="AQ127" s="99">
        <f t="shared" si="230"/>
        <v>0</v>
      </c>
      <c r="AR127" s="99">
        <f t="shared" si="231"/>
        <v>0</v>
      </c>
      <c r="AS127" s="99">
        <f t="shared" si="232"/>
        <v>0</v>
      </c>
      <c r="AT127" s="99">
        <f t="shared" si="233"/>
        <v>0</v>
      </c>
      <c r="AU127" s="99">
        <f t="shared" si="234"/>
        <v>0</v>
      </c>
      <c r="AW127" s="5" t="str">
        <f t="shared" si="161"/>
        <v/>
      </c>
      <c r="AX127" s="51">
        <f>-MIN(SUMPRODUCT(--($E$9:$E$28&lt;=AX$33),--($B$9:$B$28=$J$97),--($F$9:$F$28&gt;=AX$33),--($C$9:$C$28=$AW127),$H$9:$H$28,K$9:K$28),VLOOKUP($AW127,'6. Patients'!$C$78:$AQ$107,COLUMNS('6. Patients'!$C$9:$G$9),0))</f>
        <v>0</v>
      </c>
      <c r="AY127" s="51">
        <f>-MIN(SUMPRODUCT(--($E$9:$E$28&lt;=AY$33),--($B$9:$B$28=$J$97),--($F$9:$F$28&gt;=AY$33),--($C$9:$C$28=$AW127),$H$9:$H$28,L$9:L$28),VLOOKUP($AW127,'6. Patients'!$C$78:$AQ$107,COLUMNS('6. Patients'!$C$9:$G$9),0))</f>
        <v>0</v>
      </c>
      <c r="AZ127" s="51">
        <f>-MIN(SUMPRODUCT(--($E$9:$E$28&lt;=AZ$33),--($B$9:$B$28=$J$97),--($F$9:$F$28&gt;=AZ$33),--($C$9:$C$28=$AW127),$H$9:$H$28,M$9:M$28),VLOOKUP($AW127,'6. Patients'!$C$78:$AQ$107,COLUMNS('6. Patients'!$C$9:$G$9),0))</f>
        <v>0</v>
      </c>
      <c r="BA127" s="51">
        <f>-MIN(SUMPRODUCT(--($E$9:$E$28&lt;=BA$33),--($B$9:$B$28=$J$97),--($F$9:$F$28&gt;=BA$33),--($C$9:$C$28=$AW127),$H$9:$H$28,N$9:N$28),VLOOKUP($AW127,'6. Patients'!$C$78:$AQ$107,COLUMNS('6. Patients'!$C$9:$G$9),0))</f>
        <v>0</v>
      </c>
      <c r="BB127" s="51">
        <f>-MIN(SUMPRODUCT(--($E$9:$E$28&lt;=BB$33),--($B$9:$B$28=$J$97),--($F$9:$F$28&gt;=BB$33),--($C$9:$C$28=$AW127),$H$9:$H$28,O$9:O$28),VLOOKUP($AW127,'6. Patients'!$C$78:$AQ$107,COLUMNS('6. Patients'!$C$9:$G$9),0))</f>
        <v>0</v>
      </c>
      <c r="BC127" s="51">
        <f>-MIN(SUMPRODUCT(--($E$9:$E$28&lt;=BC$33),--($B$9:$B$28=$J$97),--($F$9:$F$28&gt;=BC$33),--($C$9:$C$28=$AW127),$H$9:$H$28,P$9:P$28),VLOOKUP($AW127,'6. Patients'!$C$78:$AQ$107,COLUMNS('6. Patients'!$C$9:$G$9),0))</f>
        <v>0</v>
      </c>
      <c r="BD127" s="51">
        <f>-MIN(SUMPRODUCT(--($E$9:$E$28&lt;=BD$33),--($B$9:$B$28=$J$97),--($F$9:$F$28&gt;=BD$33),--($C$9:$C$28=$AW127),$H$9:$H$28,Q$9:Q$28),VLOOKUP($AW127,'6. Patients'!$C$78:$AQ$107,COLUMNS('6. Patients'!$C$9:$G$9),0))</f>
        <v>0</v>
      </c>
      <c r="BE127" s="51">
        <f>-MIN(SUMPRODUCT(--($E$9:$E$28&lt;=BE$33),--($B$9:$B$28=$J$97),--($F$9:$F$28&gt;=BE$33),--($C$9:$C$28=$AW127),$H$9:$H$28,R$9:R$28),VLOOKUP($AW127,'6. Patients'!$C$78:$AQ$107,COLUMNS('6. Patients'!$C$9:$G$9),0))</f>
        <v>0</v>
      </c>
      <c r="BF127" s="51">
        <f>-MIN(SUMPRODUCT(--($E$9:$E$28&lt;=BF$33),--($B$9:$B$28=$J$97),--($F$9:$F$28&gt;=BF$33),--($C$9:$C$28=$AW127),$H$9:$H$28,S$9:S$28),VLOOKUP($AW127,'6. Patients'!$C$78:$AQ$107,COLUMNS('6. Patients'!$C$9:$G$9),0))</f>
        <v>0</v>
      </c>
      <c r="BG127" s="51">
        <f>-MIN(SUMPRODUCT(--($E$9:$E$28&lt;=BG$33),--($B$9:$B$28=$J$97),--($F$9:$F$28&gt;=BG$33),--($C$9:$C$28=$AW127),$H$9:$H$28,T$9:T$28),VLOOKUP($AW127,'6. Patients'!$C$78:$AQ$107,COLUMNS('6. Patients'!$C$9:$G$9),0))</f>
        <v>0</v>
      </c>
      <c r="BH127" s="51">
        <f>-MIN(SUMPRODUCT(--($E$9:$E$28&lt;=BH$33),--($B$9:$B$28=$J$97),--($F$9:$F$28&gt;=BH$33),--($C$9:$C$28=$AW127),$H$9:$H$28,U$9:U$28),VLOOKUP($AW127,'6. Patients'!$C$78:$AQ$107,COLUMNS('6. Patients'!$C$9:$G$9),0))</f>
        <v>0</v>
      </c>
      <c r="BI127" s="51">
        <f>-MIN(SUMPRODUCT(--($E$9:$E$28&lt;=BI$33),--($B$9:$B$28=$J$97),--($F$9:$F$28&gt;=BI$33),--($C$9:$C$28=$AW127),$H$9:$H$28,V$9:V$28),VLOOKUP($AW127,'6. Patients'!$C$78:$AQ$107,COLUMNS('6. Patients'!$C$9:$G$9),0))</f>
        <v>0</v>
      </c>
      <c r="BJ127" s="51">
        <f>-MIN(SUMPRODUCT(--($E$9:$E$28&lt;=BJ$33),--($B$9:$B$28=$J$97),--($F$9:$F$28&gt;=BJ$33),--($C$9:$C$28=$AW127),$H$9:$H$28,W$9:W$28),VLOOKUP($AW127,'6. Patients'!$C$78:$AQ$107,COLUMNS('6. Patients'!$C$9:$G$9),0))</f>
        <v>0</v>
      </c>
      <c r="BK127" s="51">
        <f>-MIN(SUMPRODUCT(--($E$9:$E$28&lt;=BK$33),--($B$9:$B$28=$J$97),--($F$9:$F$28&gt;=BK$33),--($C$9:$C$28=$AW127),$H$9:$H$28,X$9:X$28),VLOOKUP($AW127,'6. Patients'!$C$78:$AQ$107,COLUMNS('6. Patients'!$C$9:$G$9),0))</f>
        <v>0</v>
      </c>
      <c r="BL127" s="51">
        <f>-MIN(SUMPRODUCT(--($E$9:$E$28&lt;=BL$33),--($B$9:$B$28=$J$97),--($F$9:$F$28&gt;=BL$33),--($C$9:$C$28=$AW127),$H$9:$H$28,Y$9:Y$28),VLOOKUP($AW127,'6. Patients'!$C$78:$AQ$107,COLUMNS('6. Patients'!$C$9:$G$9),0))</f>
        <v>0</v>
      </c>
      <c r="BM127" s="51">
        <f>-MIN(SUMPRODUCT(--($E$9:$E$28&lt;=BM$33),--($B$9:$B$28=$J$97),--($F$9:$F$28&gt;=BM$33),--($C$9:$C$28=$AW127),$H$9:$H$28,Z$9:Z$28),VLOOKUP($AW127,'6. Patients'!$C$78:$AQ$107,COLUMNS('6. Patients'!$C$9:$G$9),0))</f>
        <v>0</v>
      </c>
      <c r="BN127" s="51">
        <f>-MIN(SUMPRODUCT(--($E$9:$E$28&lt;=BN$33),--($B$9:$B$28=$J$97),--($F$9:$F$28&gt;=BN$33),--($C$9:$C$28=$AW127),$H$9:$H$28,AA$9:AA$28),VLOOKUP($AW127,'6. Patients'!$C$78:$AQ$107,COLUMNS('6. Patients'!$C$9:$G$9),0))</f>
        <v>0</v>
      </c>
      <c r="BO127" s="51">
        <f>-MIN(SUMPRODUCT(--($E$9:$E$28&lt;=BO$33),--($B$9:$B$28=$J$97),--($F$9:$F$28&gt;=BO$33),--($C$9:$C$28=$AW127),$H$9:$H$28,AB$9:AB$28),VLOOKUP($AW127,'6. Patients'!$C$78:$AQ$107,COLUMNS('6. Patients'!$C$9:$G$9),0))</f>
        <v>0</v>
      </c>
      <c r="BP127" s="51">
        <f>-MIN(SUMPRODUCT(--($E$9:$E$28&lt;=BP$33),--($B$9:$B$28=$J$97),--($F$9:$F$28&gt;=BP$33),--($C$9:$C$28=$AW127),$H$9:$H$28,AC$9:AC$28),VLOOKUP($AW127,'6. Patients'!$C$78:$AQ$107,COLUMNS('6. Patients'!$C$9:$G$9),0))</f>
        <v>0</v>
      </c>
      <c r="BQ127" s="51">
        <f>-MIN(SUMPRODUCT(--($E$9:$E$28&lt;=BQ$33),--($B$9:$B$28=$J$97),--($F$9:$F$28&gt;=BQ$33),--($C$9:$C$28=$AW127),$H$9:$H$28,AD$9:AD$28),VLOOKUP($AW127,'6. Patients'!$C$78:$AQ$107,COLUMNS('6. Patients'!$C$9:$G$9),0))</f>
        <v>0</v>
      </c>
      <c r="BR127" s="51">
        <f>-MIN(SUMPRODUCT(--($E$9:$E$28&lt;=BR$33),--($B$9:$B$28=$J$97),--($F$9:$F$28&gt;=BR$33),--($C$9:$C$28=$AW127),$H$9:$H$28,AE$9:AE$28),VLOOKUP($AW127,'6. Patients'!$C$78:$AQ$107,COLUMNS('6. Patients'!$C$9:$G$9),0))</f>
        <v>0</v>
      </c>
      <c r="BS127" s="51">
        <f>-MIN(SUMPRODUCT(--($E$9:$E$28&lt;=BS$33),--($B$9:$B$28=$J$97),--($F$9:$F$28&gt;=BS$33),--($C$9:$C$28=$AW127),$H$9:$H$28,AF$9:AF$28),VLOOKUP($AW127,'6. Patients'!$C$78:$AQ$107,COLUMNS('6. Patients'!$C$9:$G$9),0))</f>
        <v>0</v>
      </c>
      <c r="BT127" s="51">
        <f>-MIN(SUMPRODUCT(--($E$9:$E$28&lt;=BT$33),--($B$9:$B$28=$J$97),--($F$9:$F$28&gt;=BT$33),--($C$9:$C$28=$AW127),$H$9:$H$28,AG$9:AG$28),VLOOKUP($AW127,'6. Patients'!$C$78:$AQ$107,COLUMNS('6. Patients'!$C$9:$G$9),0))</f>
        <v>0</v>
      </c>
      <c r="BU127" s="51">
        <f>-MIN(SUMPRODUCT(--($E$9:$E$28&lt;=BU$33),--($B$9:$B$28=$J$97),--($F$9:$F$28&gt;=BU$33),--($C$9:$C$28=$AW127),$H$9:$H$28,AH$9:AH$28),VLOOKUP($AW127,'6. Patients'!$C$78:$AQ$107,COLUMNS('6. Patients'!$C$9:$G$9),0))</f>
        <v>0</v>
      </c>
      <c r="BV127" s="51">
        <f>-MIN(SUMPRODUCT(--($E$9:$E$28&lt;=BV$33),--($B$9:$B$28=$J$97),--($F$9:$F$28&gt;=BV$33),--($C$9:$C$28=$AW127),$H$9:$H$28,AI$9:AI$28),VLOOKUP($AW127,'6. Patients'!$C$78:$AQ$107,COLUMNS('6. Patients'!$C$9:$G$9),0))</f>
        <v>0</v>
      </c>
      <c r="BW127" s="51">
        <f>-MIN(SUMPRODUCT(--($E$9:$E$28&lt;=BW$33),--($B$9:$B$28=$J$97),--($F$9:$F$28&gt;=BW$33),--($C$9:$C$28=$AW127),$H$9:$H$28,AJ$9:AJ$28),VLOOKUP($AW127,'6. Patients'!$C$78:$AQ$107,COLUMNS('6. Patients'!$C$9:$G$9),0))</f>
        <v>0</v>
      </c>
      <c r="BX127" s="51">
        <f>-MIN(SUMPRODUCT(--($E$9:$E$28&lt;=BX$33),--($B$9:$B$28=$J$97),--($F$9:$F$28&gt;=BX$33),--($C$9:$C$28=$AW127),$H$9:$H$28,AK$9:AK$28),VLOOKUP($AW127,'6. Patients'!$C$78:$AQ$107,COLUMNS('6. Patients'!$C$9:$G$9),0))</f>
        <v>0</v>
      </c>
      <c r="BY127" s="51">
        <f>-MIN(SUMPRODUCT(--($E$9:$E$28&lt;=BY$33),--($B$9:$B$28=$J$97),--($F$9:$F$28&gt;=BY$33),--($C$9:$C$28=$AW127),$H$9:$H$28,AL$9:AL$28),VLOOKUP($AW127,'6. Patients'!$C$78:$AQ$107,COLUMNS('6. Patients'!$C$9:$G$9),0))</f>
        <v>0</v>
      </c>
      <c r="BZ127" s="51">
        <f>-MIN(SUMPRODUCT(--($E$9:$E$28&lt;=BZ$33),--($B$9:$B$28=$J$97),--($F$9:$F$28&gt;=BZ$33),--($C$9:$C$28=$AW127),$H$9:$H$28,AM$9:AM$28),VLOOKUP($AW127,'6. Patients'!$C$78:$AQ$107,COLUMNS('6. Patients'!$C$9:$G$9),0))</f>
        <v>0</v>
      </c>
      <c r="CA127" s="51">
        <f>-MIN(SUMPRODUCT(--($E$9:$E$28&lt;=CA$33),--($B$9:$B$28=$J$97),--($F$9:$F$28&gt;=CA$33),--($C$9:$C$28=$AW127),$H$9:$H$28,AN$9:AN$28),VLOOKUP($AW127,'6. Patients'!$C$78:$AQ$107,COLUMNS('6. Patients'!$C$9:$G$9),0))</f>
        <v>0</v>
      </c>
      <c r="CB127" s="51">
        <f>-MIN(SUMPRODUCT(--($E$9:$E$28&lt;=CB$33),--($B$9:$B$28=$J$97),--($F$9:$F$28&gt;=CB$33),--($C$9:$C$28=$AW127),$H$9:$H$28,AO$9:AO$28),VLOOKUP($AW127,'6. Patients'!$C$78:$AQ$107,COLUMNS('6. Patients'!$C$9:$G$9),0))</f>
        <v>0</v>
      </c>
      <c r="CC127" s="51">
        <f>-MIN(SUMPRODUCT(--($E$9:$E$28&lt;=CC$33),--($B$9:$B$28=$J$97),--($F$9:$F$28&gt;=CC$33),--($C$9:$C$28=$AW127),$H$9:$H$28,AP$9:AP$28),VLOOKUP($AW127,'6. Patients'!$C$78:$AQ$107,COLUMNS('6. Patients'!$C$9:$G$9),0))</f>
        <v>0</v>
      </c>
      <c r="CD127" s="51">
        <f>-MIN(SUMPRODUCT(--($E$9:$E$28&lt;=CD$33),--($B$9:$B$28=$J$97),--($F$9:$F$28&gt;=CD$33),--($C$9:$C$28=$AW127),$H$9:$H$28,AQ$9:AQ$28),VLOOKUP($AW127,'6. Patients'!$C$78:$AQ$107,COLUMNS('6. Patients'!$C$9:$G$9),0))</f>
        <v>0</v>
      </c>
      <c r="CE127" s="51">
        <f>-MIN(SUMPRODUCT(--($E$9:$E$28&lt;=CE$33),--($B$9:$B$28=$J$97),--($F$9:$F$28&gt;=CE$33),--($C$9:$C$28=$AW127),$H$9:$H$28,AR$9:AR$28),VLOOKUP($AW127,'6. Patients'!$C$78:$AQ$107,COLUMNS('6. Patients'!$C$9:$G$9),0))</f>
        <v>0</v>
      </c>
      <c r="CF127" s="51">
        <f>-MIN(SUMPRODUCT(--($E$9:$E$28&lt;=CF$33),--($B$9:$B$28=$J$97),--($F$9:$F$28&gt;=CF$33),--($C$9:$C$28=$AW127),$H$9:$H$28,AS$9:AS$28),VLOOKUP($AW127,'6. Patients'!$C$78:$AQ$107,COLUMNS('6. Patients'!$C$9:$G$9),0))</f>
        <v>0</v>
      </c>
      <c r="CG127" s="51">
        <f>-MIN(SUMPRODUCT(--($E$9:$E$28&lt;=CG$33),--($B$9:$B$28=$J$97),--($F$9:$F$28&gt;=CG$33),--($C$9:$C$28=$AW127),$H$9:$H$28,AT$9:AT$28),VLOOKUP($AW127,'6. Patients'!$C$78:$AQ$107,COLUMNS('6. Patients'!$C$9:$G$9),0))</f>
        <v>0</v>
      </c>
      <c r="CI127" s="5" t="str">
        <f t="shared" si="162"/>
        <v/>
      </c>
      <c r="CJ127" s="51">
        <f t="shared" si="163"/>
        <v>0</v>
      </c>
      <c r="CK127" s="51">
        <f t="shared" si="164"/>
        <v>0</v>
      </c>
      <c r="CL127" s="51">
        <f t="shared" si="165"/>
        <v>0</v>
      </c>
      <c r="CM127" s="51">
        <f t="shared" si="166"/>
        <v>0</v>
      </c>
      <c r="CN127" s="51">
        <f t="shared" si="167"/>
        <v>0</v>
      </c>
      <c r="CO127" s="51">
        <f t="shared" si="168"/>
        <v>0</v>
      </c>
      <c r="CP127" s="51">
        <f t="shared" si="169"/>
        <v>0</v>
      </c>
      <c r="CQ127" s="51">
        <f t="shared" si="170"/>
        <v>0</v>
      </c>
      <c r="CR127" s="51">
        <f t="shared" si="171"/>
        <v>0</v>
      </c>
      <c r="CS127" s="51">
        <f t="shared" si="172"/>
        <v>0</v>
      </c>
      <c r="CT127" s="51">
        <f t="shared" si="173"/>
        <v>0</v>
      </c>
      <c r="CU127" s="51">
        <f t="shared" si="174"/>
        <v>0</v>
      </c>
      <c r="CV127" s="51">
        <f t="shared" si="175"/>
        <v>0</v>
      </c>
      <c r="CW127" s="51">
        <f t="shared" si="176"/>
        <v>0</v>
      </c>
      <c r="CX127" s="51">
        <f t="shared" si="177"/>
        <v>0</v>
      </c>
      <c r="CY127" s="51">
        <f t="shared" si="178"/>
        <v>0</v>
      </c>
      <c r="CZ127" s="51">
        <f t="shared" si="179"/>
        <v>0</v>
      </c>
      <c r="DA127" s="51">
        <f t="shared" si="180"/>
        <v>0</v>
      </c>
      <c r="DB127" s="51">
        <f t="shared" si="181"/>
        <v>0</v>
      </c>
      <c r="DC127" s="51">
        <f t="shared" si="182"/>
        <v>0</v>
      </c>
      <c r="DD127" s="51">
        <f t="shared" si="183"/>
        <v>0</v>
      </c>
      <c r="DE127" s="51">
        <f t="shared" si="184"/>
        <v>0</v>
      </c>
      <c r="DF127" s="51">
        <f t="shared" si="185"/>
        <v>0</v>
      </c>
      <c r="DG127" s="51">
        <f t="shared" si="186"/>
        <v>0</v>
      </c>
      <c r="DH127" s="51">
        <f t="shared" si="187"/>
        <v>0</v>
      </c>
      <c r="DI127" s="51">
        <f t="shared" si="188"/>
        <v>0</v>
      </c>
      <c r="DJ127" s="51">
        <f t="shared" si="189"/>
        <v>0</v>
      </c>
      <c r="DK127" s="51">
        <f t="shared" si="190"/>
        <v>0</v>
      </c>
      <c r="DL127" s="51">
        <f t="shared" si="191"/>
        <v>0</v>
      </c>
      <c r="DM127" s="51">
        <f t="shared" si="192"/>
        <v>0</v>
      </c>
      <c r="DN127" s="51">
        <f t="shared" si="193"/>
        <v>0</v>
      </c>
      <c r="DO127" s="51">
        <f t="shared" si="194"/>
        <v>0</v>
      </c>
      <c r="DP127" s="51">
        <f t="shared" si="195"/>
        <v>0</v>
      </c>
      <c r="DQ127" s="51">
        <f t="shared" si="196"/>
        <v>0</v>
      </c>
      <c r="DR127" s="51">
        <f t="shared" si="197"/>
        <v>0</v>
      </c>
      <c r="DS127" s="51">
        <f t="shared" si="198"/>
        <v>0</v>
      </c>
    </row>
  </sheetData>
  <sheetProtection sheet="1" objects="1" scenarios="1"/>
  <mergeCells count="3">
    <mergeCell ref="B30:H33"/>
    <mergeCell ref="B34:H38"/>
    <mergeCell ref="B42:I44"/>
  </mergeCells>
  <conditionalFormatting sqref="B30">
    <cfRule type="expression" dxfId="296" priority="17">
      <formula>B30=""</formula>
    </cfRule>
  </conditionalFormatting>
  <conditionalFormatting sqref="B11:H28">
    <cfRule type="expression" dxfId="295" priority="16">
      <formula>$I11=$DN$10</formula>
    </cfRule>
  </conditionalFormatting>
  <conditionalFormatting sqref="E11:F28">
    <cfRule type="expression" dxfId="294" priority="13">
      <formula>$F11&lt;$E11</formula>
    </cfRule>
  </conditionalFormatting>
  <conditionalFormatting sqref="L66:AU95 L98:AU127 L35:AU63">
    <cfRule type="expression" dxfId="293" priority="8">
      <formula>L35&lt;&gt;SUM(AX35,CJ35)</formula>
    </cfRule>
  </conditionalFormatting>
  <conditionalFormatting sqref="B9:D9">
    <cfRule type="expression" dxfId="292" priority="7">
      <formula>$I9=$DN$10</formula>
    </cfRule>
  </conditionalFormatting>
  <conditionalFormatting sqref="B10:C10">
    <cfRule type="expression" dxfId="291" priority="6">
      <formula>$I10=$DN$10</formula>
    </cfRule>
  </conditionalFormatting>
  <conditionalFormatting sqref="E9:F10">
    <cfRule type="expression" dxfId="290" priority="5">
      <formula>$F9&lt;$E9</formula>
    </cfRule>
  </conditionalFormatting>
  <conditionalFormatting sqref="D10">
    <cfRule type="expression" dxfId="289" priority="4">
      <formula>$I10=$DN$10</formula>
    </cfRule>
  </conditionalFormatting>
  <conditionalFormatting sqref="B5:H5">
    <cfRule type="expression" dxfId="288" priority="2">
      <formula>IF(SUM(L35:AU93)&gt;0.0005,SUM($L$35:$AU$93)&lt;&gt;SUM($AX$35:$CG$93,$CJ$35:$DS$127))</formula>
    </cfRule>
  </conditionalFormatting>
  <conditionalFormatting sqref="L31:AU31">
    <cfRule type="expression" dxfId="287" priority="1">
      <formula>L31=0</formula>
    </cfRule>
  </conditionalFormatting>
  <dataValidations count="6">
    <dataValidation type="custom" allowBlank="1" showInputMessage="1" showErrorMessage="1" error="Value must be less than 100%" sqref="H9:H28">
      <formula1>H9&lt;=1</formula1>
    </dataValidation>
    <dataValidation type="list" allowBlank="1" showInputMessage="1" showErrorMessage="1" sqref="B9:B28">
      <formula1>$DN$7:$DN$9</formula1>
    </dataValidation>
    <dataValidation type="custom" allowBlank="1" showInputMessage="1" showErrorMessage="1" error="End month must be greater than beginning month." sqref="F9:F28">
      <formula1>F9&gt;=E9</formula1>
    </dataValidation>
    <dataValidation type="decimal" allowBlank="1" showInputMessage="1" showErrorMessage="1" sqref="G9:G28">
      <formula1>0</formula1>
      <formula2>0.999999999999999</formula2>
    </dataValidation>
    <dataValidation type="custom" allowBlank="1" showInputMessage="1" showErrorMessage="1" error="Must be less than ending month." sqref="E9:E28">
      <formula1>E9&lt;F9</formula1>
    </dataValidation>
    <dataValidation type="list" allowBlank="1" showInputMessage="1" showErrorMessage="1" sqref="C9:D28">
      <formula1>IF($B9=$DN$7,$J$35:$J$63,IF($B9=$DN$8,$J$66:$J$95,IF($B9=$DN$9,$J$98:$J$127,"Select 1L/2L/3L")))</formula1>
    </dataValidation>
  </dataValidations>
  <pageMargins left="0.7" right="0.7" top="0.75" bottom="0.75" header="0.3" footer="0.3"/>
  <pageSetup orientation="portrait" r:id="rId1"/>
  <ignoredErrors>
    <ignoredError sqref="L98:AU127 L66:AU95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79998168889431442"/>
  </sheetPr>
  <dimension ref="B2:AX126"/>
  <sheetViews>
    <sheetView showGridLines="0" zoomScale="70" zoomScaleNormal="7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9.109375" defaultRowHeight="14.4" outlineLevelRow="1" outlineLevelCol="1" x14ac:dyDescent="0.3"/>
  <cols>
    <col min="1" max="2" width="1.6640625" style="106" customWidth="1"/>
    <col min="3" max="7" width="9.109375" style="106"/>
    <col min="8" max="8" width="1.33203125" style="106" customWidth="1"/>
    <col min="9" max="16" width="9.109375" style="106"/>
    <col min="17" max="17" width="9.109375" style="106" customWidth="1"/>
    <col min="18" max="18" width="2.88671875" style="183" customWidth="1"/>
    <col min="19" max="34" width="9.109375" style="183"/>
    <col min="35" max="35" width="9.109375" style="183" hidden="1" customWidth="1" outlineLevel="1"/>
    <col min="36" max="44" width="9.109375" style="106" hidden="1" customWidth="1" outlineLevel="1"/>
    <col min="45" max="45" width="2.109375" style="106" hidden="1" customWidth="1" outlineLevel="1"/>
    <col min="46" max="47" width="11.88671875" style="183" hidden="1" customWidth="1" outlineLevel="1"/>
    <col min="48" max="49" width="9.109375" style="106" hidden="1" customWidth="1" outlineLevel="1"/>
    <col min="50" max="50" width="9.109375" style="106" collapsed="1"/>
    <col min="51" max="54" width="9.109375" style="106"/>
    <col min="55" max="55" width="13.88671875" style="106" bestFit="1" customWidth="1"/>
    <col min="56" max="16384" width="9.109375" style="106"/>
  </cols>
  <sheetData>
    <row r="2" spans="2:47" s="133" customFormat="1" ht="26.25" x14ac:dyDescent="0.4">
      <c r="B2" s="132" t="s">
        <v>278</v>
      </c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T2" s="182"/>
      <c r="AU2" s="182"/>
    </row>
    <row r="3" spans="2:47" ht="15" x14ac:dyDescent="0.25">
      <c r="B3" s="134"/>
    </row>
    <row r="4" spans="2:47" ht="15" x14ac:dyDescent="0.25">
      <c r="B4" s="134"/>
      <c r="C4" s="396" t="s">
        <v>345</v>
      </c>
    </row>
    <row r="5" spans="2:47" ht="18.75" x14ac:dyDescent="0.3">
      <c r="B5" s="134"/>
      <c r="C5" s="149" t="s">
        <v>167</v>
      </c>
      <c r="D5" s="149"/>
      <c r="E5" s="149"/>
      <c r="F5" s="149"/>
      <c r="G5" s="149"/>
      <c r="I5" s="149" t="s">
        <v>165</v>
      </c>
      <c r="J5" s="149"/>
      <c r="K5" s="149"/>
      <c r="L5" s="149"/>
      <c r="M5" s="149"/>
      <c r="N5" s="149"/>
      <c r="O5" s="149"/>
      <c r="P5" s="149"/>
      <c r="Q5" s="149"/>
      <c r="AJ5" s="184" t="s">
        <v>125</v>
      </c>
    </row>
    <row r="6" spans="2:47" ht="15.75" thickBot="1" x14ac:dyDescent="0.3">
      <c r="B6" s="134"/>
      <c r="I6" s="185"/>
      <c r="J6" s="185"/>
      <c r="K6" s="185"/>
      <c r="L6" s="185"/>
      <c r="M6" s="185"/>
      <c r="N6" s="185"/>
      <c r="O6" s="185"/>
      <c r="P6" s="185"/>
      <c r="Q6" s="185"/>
      <c r="AJ6" s="134" t="s">
        <v>185</v>
      </c>
    </row>
    <row r="7" spans="2:47" ht="19.5" thickBot="1" x14ac:dyDescent="0.35">
      <c r="B7" s="134"/>
      <c r="I7" s="186" t="s">
        <v>391</v>
      </c>
      <c r="J7" s="187"/>
      <c r="K7" s="187"/>
      <c r="L7" s="186" t="s">
        <v>88</v>
      </c>
      <c r="M7" s="187"/>
      <c r="N7" s="187"/>
      <c r="O7" s="186" t="s">
        <v>89</v>
      </c>
      <c r="P7" s="187"/>
      <c r="Q7" s="188"/>
      <c r="AJ7" s="186" t="s">
        <v>87</v>
      </c>
      <c r="AK7" s="187"/>
      <c r="AL7" s="187"/>
      <c r="AM7" s="186" t="s">
        <v>88</v>
      </c>
      <c r="AN7" s="187"/>
      <c r="AO7" s="187"/>
      <c r="AP7" s="186" t="s">
        <v>89</v>
      </c>
      <c r="AQ7" s="187"/>
      <c r="AR7" s="188"/>
    </row>
    <row r="8" spans="2:47" ht="18.75" x14ac:dyDescent="0.3">
      <c r="B8" s="134"/>
      <c r="C8" s="189" t="s">
        <v>6</v>
      </c>
      <c r="D8" s="190"/>
      <c r="E8" s="190"/>
      <c r="F8" s="190"/>
      <c r="G8" s="191"/>
      <c r="I8" s="192" t="s">
        <v>26</v>
      </c>
      <c r="J8" s="193" t="s">
        <v>27</v>
      </c>
      <c r="K8" s="194" t="s">
        <v>28</v>
      </c>
      <c r="L8" s="192" t="s">
        <v>26</v>
      </c>
      <c r="M8" s="193" t="s">
        <v>27</v>
      </c>
      <c r="N8" s="194" t="s">
        <v>28</v>
      </c>
      <c r="O8" s="192" t="s">
        <v>26</v>
      </c>
      <c r="P8" s="193" t="s">
        <v>27</v>
      </c>
      <c r="Q8" s="194" t="s">
        <v>28</v>
      </c>
      <c r="AJ8" s="192" t="s">
        <v>26</v>
      </c>
      <c r="AK8" s="193" t="s">
        <v>27</v>
      </c>
      <c r="AL8" s="194" t="s">
        <v>28</v>
      </c>
      <c r="AM8" s="192" t="s">
        <v>26</v>
      </c>
      <c r="AN8" s="193" t="s">
        <v>27</v>
      </c>
      <c r="AO8" s="194" t="s">
        <v>28</v>
      </c>
      <c r="AP8" s="192" t="s">
        <v>26</v>
      </c>
      <c r="AQ8" s="193" t="s">
        <v>27</v>
      </c>
      <c r="AR8" s="194" t="s">
        <v>28</v>
      </c>
      <c r="AT8" s="195" t="s">
        <v>186</v>
      </c>
      <c r="AU8" s="196"/>
    </row>
    <row r="9" spans="2:47" ht="15" x14ac:dyDescent="0.25">
      <c r="B9" s="134"/>
      <c r="C9" s="197" t="str">
        <f>IF('2. Protocols'!C9="","",'2. Protocols'!C9)</f>
        <v/>
      </c>
      <c r="D9" s="198" t="str">
        <f>IF('2. Protocols'!D9="","",'2. Protocols'!D9)</f>
        <v>+</v>
      </c>
      <c r="E9" s="198" t="str">
        <f>IF('2. Protocols'!E9="","",'2. Protocols'!E9)</f>
        <v/>
      </c>
      <c r="F9" s="198" t="str">
        <f>IF('2. Protocols'!F9="","",'2. Protocols'!F9)</f>
        <v>+</v>
      </c>
      <c r="G9" s="199" t="str">
        <f>IF('2. Protocols'!G9="","",'2. Protocols'!G9)</f>
        <v/>
      </c>
      <c r="I9" s="680"/>
      <c r="J9" s="681"/>
      <c r="K9" s="682"/>
      <c r="L9" s="680"/>
      <c r="M9" s="681"/>
      <c r="N9" s="682"/>
      <c r="O9" s="680"/>
      <c r="P9" s="681"/>
      <c r="Q9" s="682"/>
      <c r="R9" s="200" t="str">
        <f>IF(C9="","",IF(AND(SUM(I9:K9)=1,SUM(L9:N9)=1,SUM(O9:Q9)=1),IF(ISNA(HLOOKUP(FALSE,$AJ9:$AR9,1,0)),"","Error: Irregular regimen choice. Please double check regimen."),"Error: must total 100% each year"))</f>
        <v/>
      </c>
      <c r="S9" s="201"/>
      <c r="AJ9" s="202" t="b">
        <f>IF(C9="",TRUE,SUM('6. Patients'!DO10:FL10)/3=I9)</f>
        <v>1</v>
      </c>
      <c r="AK9" s="203" t="b">
        <f>IF(C9="",TRUE,SUM('6. Patients'!FN10:IF10)/2=J9)</f>
        <v>1</v>
      </c>
      <c r="AL9" s="204" t="b">
        <f>IF(C9="",TRUE,SUM('6. Patients'!IH10:JA10)/1=K9)</f>
        <v>1</v>
      </c>
      <c r="AM9" s="202" t="b">
        <f>IF(C9="",TRUE,SUM('6. Patients'!JC10:KZ10)/3=L9)</f>
        <v>1</v>
      </c>
      <c r="AN9" s="203" t="b">
        <f>IF(C9="",TRUE,SUM('6. Patients'!LB10:NT10)/2=M9)</f>
        <v>1</v>
      </c>
      <c r="AO9" s="204" t="b">
        <f>IF(C9="",TRUE,SUM('6. Patients'!NV10:OO10)/1=N9)</f>
        <v>1</v>
      </c>
      <c r="AP9" s="202" t="b">
        <f>IF(C9="",TRUE,SUM('6. Patients'!OQ10:QN10)/3=O9)</f>
        <v>1</v>
      </c>
      <c r="AQ9" s="203" t="b">
        <f>IF(C9="",TRUE,SUM('6. Patients'!QP10:TH10)/2=P9)</f>
        <v>1</v>
      </c>
      <c r="AR9" s="204" t="b">
        <f>IF(C9="",TRUE,SUM('6. Patients'!TJ10:UC10)/1=Q9)</f>
        <v>1</v>
      </c>
      <c r="AT9" s="205">
        <f>IF(C9="",0,IF(AND(SUM(I9:K9)=1,SUM(L9:N9)=1,SUM(O9:Q9)=1),0,1))</f>
        <v>0</v>
      </c>
      <c r="AU9" s="206">
        <f>IF(ISNA(HLOOKUP(FALSE,$AJ9:$AR9,1,0)),0,1)</f>
        <v>0</v>
      </c>
    </row>
    <row r="10" spans="2:47" ht="15" x14ac:dyDescent="0.25">
      <c r="B10" s="134"/>
      <c r="C10" s="197" t="str">
        <f>IF('2. Protocols'!C10="","",'2. Protocols'!C10)</f>
        <v/>
      </c>
      <c r="D10" s="198" t="str">
        <f>IF('2. Protocols'!D10="","",'2. Protocols'!D10)</f>
        <v>+</v>
      </c>
      <c r="E10" s="198" t="str">
        <f>IF('2. Protocols'!E10="","",'2. Protocols'!E10)</f>
        <v/>
      </c>
      <c r="F10" s="198" t="str">
        <f>IF('2. Protocols'!F10="","",'2. Protocols'!F10)</f>
        <v>+</v>
      </c>
      <c r="G10" s="199" t="str">
        <f>IF('2. Protocols'!G10="","",'2. Protocols'!G10)</f>
        <v/>
      </c>
      <c r="I10" s="680"/>
      <c r="J10" s="681"/>
      <c r="K10" s="682"/>
      <c r="L10" s="680"/>
      <c r="M10" s="681"/>
      <c r="N10" s="682"/>
      <c r="O10" s="680"/>
      <c r="P10" s="681"/>
      <c r="Q10" s="682"/>
      <c r="R10" s="200" t="str">
        <f t="shared" ref="R10:R36" si="0">IF(C10="","",IF(AND(SUM(I10:K10)=1,SUM(L10:N10)=1,SUM(O10:Q10)=1),IF(ISNA(HLOOKUP(FALSE,$AJ10:$AR10,1,0)),"","Error: Irregular regimen choice. Please double check regimen."),"Error: must total 100% each year"))</f>
        <v/>
      </c>
      <c r="S10" s="207"/>
      <c r="AJ10" s="202" t="b">
        <f>IF(C10="",TRUE,SUM('6. Patients'!DO11:FL11)/3=I10)</f>
        <v>1</v>
      </c>
      <c r="AK10" s="203" t="b">
        <f>IF(C10="",TRUE,SUM('6. Patients'!FN11:IF11)/2=J10)</f>
        <v>1</v>
      </c>
      <c r="AL10" s="204" t="b">
        <f>IF(C10="",TRUE,SUM('6. Patients'!IH11:JA11)/1=K10)</f>
        <v>1</v>
      </c>
      <c r="AM10" s="202" t="b">
        <f>IF(C10="",TRUE,SUM('6. Patients'!JC11:KZ11)/3=L10)</f>
        <v>1</v>
      </c>
      <c r="AN10" s="203" t="b">
        <f>IF(C10="",TRUE,SUM('6. Patients'!LB11:NT11)/2=M10)</f>
        <v>1</v>
      </c>
      <c r="AO10" s="204" t="b">
        <f>IF(C10="",TRUE,SUM('6. Patients'!NV11:OO11)/1=N10)</f>
        <v>1</v>
      </c>
      <c r="AP10" s="202" t="b">
        <f>IF(C10="",TRUE,SUM('6. Patients'!OQ11:QN11)/3=O10)</f>
        <v>1</v>
      </c>
      <c r="AQ10" s="203" t="b">
        <f>IF(C10="",TRUE,SUM('6. Patients'!QP11:TH11)/2=P10)</f>
        <v>1</v>
      </c>
      <c r="AR10" s="204" t="b">
        <f>IF(C10="",TRUE,SUM('6. Patients'!TJ11:UC11)/1=Q10)</f>
        <v>1</v>
      </c>
      <c r="AT10" s="208">
        <f>IF(C10="",0,IF(AND(SUM(I10:K10)=1,SUM(L10:N10)=1,SUM(O10:Q10)=1),0,1))</f>
        <v>0</v>
      </c>
      <c r="AU10" s="209">
        <f t="shared" ref="AU10:AU36" si="1">IF(ISNA(HLOOKUP(FALSE,$AJ10:$AR10,1,0)),0,1)</f>
        <v>0</v>
      </c>
    </row>
    <row r="11" spans="2:47" ht="15" x14ac:dyDescent="0.25">
      <c r="B11" s="134"/>
      <c r="C11" s="197" t="str">
        <f>IF('2. Protocols'!C11="","",'2. Protocols'!C11)</f>
        <v/>
      </c>
      <c r="D11" s="198" t="str">
        <f>IF('2. Protocols'!D11="","",'2. Protocols'!D11)</f>
        <v>+</v>
      </c>
      <c r="E11" s="198" t="str">
        <f>IF('2. Protocols'!E11="","",'2. Protocols'!E11)</f>
        <v/>
      </c>
      <c r="F11" s="198" t="str">
        <f>IF('2. Protocols'!F11="","",'2. Protocols'!F11)</f>
        <v>+</v>
      </c>
      <c r="G11" s="199" t="str">
        <f>IF('2. Protocols'!G11="","",'2. Protocols'!G11)</f>
        <v/>
      </c>
      <c r="I11" s="680"/>
      <c r="J11" s="681"/>
      <c r="K11" s="682"/>
      <c r="L11" s="680"/>
      <c r="M11" s="681"/>
      <c r="N11" s="682"/>
      <c r="O11" s="683"/>
      <c r="P11" s="681"/>
      <c r="Q11" s="682"/>
      <c r="R11" s="200" t="str">
        <f t="shared" si="0"/>
        <v/>
      </c>
      <c r="S11" s="207"/>
      <c r="AJ11" s="202" t="b">
        <f>IF(C11="",TRUE,SUM('6. Patients'!DO12:FL12)/3=I11)</f>
        <v>1</v>
      </c>
      <c r="AK11" s="203" t="b">
        <f>IF(C11="",TRUE,SUM('6. Patients'!FN12:IF12)/2=J11)</f>
        <v>1</v>
      </c>
      <c r="AL11" s="204" t="b">
        <f>IF(C11="",TRUE,SUM('6. Patients'!IH12:JA12)/1=K11)</f>
        <v>1</v>
      </c>
      <c r="AM11" s="202" t="b">
        <f>IF(C11="",TRUE,SUM('6. Patients'!JC12:KZ12)/3=L11)</f>
        <v>1</v>
      </c>
      <c r="AN11" s="203" t="b">
        <f>IF(C11="",TRUE,SUM('6. Patients'!LB12:NT12)/2=M11)</f>
        <v>1</v>
      </c>
      <c r="AO11" s="204" t="b">
        <f>IF(C11="",TRUE,SUM('6. Patients'!NV12:OO12)/1=N11)</f>
        <v>1</v>
      </c>
      <c r="AP11" s="202" t="b">
        <f>IF(C11="",TRUE,SUM('6. Patients'!OQ12:QN12)/3=O11)</f>
        <v>1</v>
      </c>
      <c r="AQ11" s="203" t="b">
        <f>IF(C11="",TRUE,SUM('6. Patients'!QP12:TH12)/2=P11)</f>
        <v>1</v>
      </c>
      <c r="AR11" s="204" t="b">
        <f>IF(C11="",TRUE,SUM('6. Patients'!TJ12:UC12)/1=Q11)</f>
        <v>1</v>
      </c>
      <c r="AT11" s="208">
        <f>IF(C11="",0,IF(AND(SUM(I11:K11)=1,SUM(L11:N11)=1,SUM(O11:Q11)=1),0,1))</f>
        <v>0</v>
      </c>
      <c r="AU11" s="209">
        <f t="shared" si="1"/>
        <v>0</v>
      </c>
    </row>
    <row r="12" spans="2:47" ht="15" x14ac:dyDescent="0.25">
      <c r="B12" s="134"/>
      <c r="C12" s="197" t="str">
        <f>IF('2. Protocols'!C12="","",'2. Protocols'!C12)</f>
        <v/>
      </c>
      <c r="D12" s="198" t="str">
        <f>IF('2. Protocols'!D12="","",'2. Protocols'!D12)</f>
        <v>+</v>
      </c>
      <c r="E12" s="198" t="str">
        <f>IF('2. Protocols'!E12="","",'2. Protocols'!E12)</f>
        <v/>
      </c>
      <c r="F12" s="198" t="str">
        <f>IF('2. Protocols'!F12="","",'2. Protocols'!F12)</f>
        <v>+</v>
      </c>
      <c r="G12" s="199" t="str">
        <f>IF('2. Protocols'!G12="","",'2. Protocols'!G12)</f>
        <v/>
      </c>
      <c r="I12" s="680"/>
      <c r="J12" s="681"/>
      <c r="K12" s="682"/>
      <c r="L12" s="680"/>
      <c r="M12" s="681"/>
      <c r="N12" s="682"/>
      <c r="O12" s="683"/>
      <c r="P12" s="681"/>
      <c r="Q12" s="682"/>
      <c r="R12" s="200" t="str">
        <f t="shared" si="0"/>
        <v/>
      </c>
      <c r="S12" s="207"/>
      <c r="AJ12" s="202" t="b">
        <f>IF(C12="",TRUE,SUM('6. Patients'!DO13:FL13)/3=I12)</f>
        <v>1</v>
      </c>
      <c r="AK12" s="203" t="b">
        <f>IF(C12="",TRUE,SUM('6. Patients'!FN13:IF13)/2=J12)</f>
        <v>1</v>
      </c>
      <c r="AL12" s="204" t="b">
        <f>IF(C12="",TRUE,SUM('6. Patients'!IH13:JA13)/1=K12)</f>
        <v>1</v>
      </c>
      <c r="AM12" s="202" t="b">
        <f>IF(C12="",TRUE,SUM('6. Patients'!JC13:KZ13)/3=L12)</f>
        <v>1</v>
      </c>
      <c r="AN12" s="203" t="b">
        <f>IF(C12="",TRUE,SUM('6. Patients'!LB13:NT13)/2=M12)</f>
        <v>1</v>
      </c>
      <c r="AO12" s="204" t="b">
        <f>IF(C12="",TRUE,SUM('6. Patients'!NV13:OO13)/1=N12)</f>
        <v>1</v>
      </c>
      <c r="AP12" s="202" t="b">
        <f>IF(C12="",TRUE,SUM('6. Patients'!OQ13:QN13)/3=O12)</f>
        <v>1</v>
      </c>
      <c r="AQ12" s="203" t="b">
        <f>IF(C12="",TRUE,SUM('6. Patients'!QP13:TH13)/2=P12)</f>
        <v>1</v>
      </c>
      <c r="AR12" s="204" t="b">
        <f>IF(C12="",TRUE,SUM('6. Patients'!TJ13:UC13)/1=Q12)</f>
        <v>1</v>
      </c>
      <c r="AT12" s="208">
        <f>IF(C12="",0,IF(AND(SUM(I12:K12)=1,SUM(L12:N12)=1,SUM(O12:Q12)=1),0,1))</f>
        <v>0</v>
      </c>
      <c r="AU12" s="209">
        <f t="shared" si="1"/>
        <v>0</v>
      </c>
    </row>
    <row r="13" spans="2:47" ht="15" x14ac:dyDescent="0.25">
      <c r="B13" s="134"/>
      <c r="C13" s="197" t="str">
        <f>IF('2. Protocols'!C13="","",'2. Protocols'!C13)</f>
        <v/>
      </c>
      <c r="D13" s="198" t="str">
        <f>IF('2. Protocols'!D13="","",'2. Protocols'!D13)</f>
        <v>+</v>
      </c>
      <c r="E13" s="198" t="str">
        <f>IF('2. Protocols'!E13="","",'2. Protocols'!E13)</f>
        <v/>
      </c>
      <c r="F13" s="198" t="str">
        <f>IF('2. Protocols'!F13="","",'2. Protocols'!F13)</f>
        <v>+</v>
      </c>
      <c r="G13" s="199" t="str">
        <f>IF('2. Protocols'!G13="","",'2. Protocols'!G13)</f>
        <v/>
      </c>
      <c r="I13" s="680"/>
      <c r="J13" s="681"/>
      <c r="K13" s="682"/>
      <c r="L13" s="680"/>
      <c r="M13" s="681"/>
      <c r="N13" s="682"/>
      <c r="O13" s="683"/>
      <c r="P13" s="681"/>
      <c r="Q13" s="682"/>
      <c r="R13" s="200" t="str">
        <f t="shared" si="0"/>
        <v/>
      </c>
      <c r="AJ13" s="202" t="b">
        <f>IF(C13="",TRUE,SUM('6. Patients'!DO14:FL14)/3=I13)</f>
        <v>1</v>
      </c>
      <c r="AK13" s="203" t="b">
        <f>IF(C13="",TRUE,SUM('6. Patients'!FN14:IF14)/2=J13)</f>
        <v>1</v>
      </c>
      <c r="AL13" s="204" t="b">
        <f>IF(C13="",TRUE,SUM('6. Patients'!IH14:JA14)/1=K13)</f>
        <v>1</v>
      </c>
      <c r="AM13" s="202" t="b">
        <f>IF(C13="",TRUE,SUM('6. Patients'!JC14:KZ14)/3=L13)</f>
        <v>1</v>
      </c>
      <c r="AN13" s="203" t="b">
        <f>IF(C13="",TRUE,SUM('6. Patients'!LB14:NT14)/2=M13)</f>
        <v>1</v>
      </c>
      <c r="AO13" s="204" t="b">
        <f>IF(C13="",TRUE,SUM('6. Patients'!NV14:OO14)/1=N13)</f>
        <v>1</v>
      </c>
      <c r="AP13" s="202" t="b">
        <f>IF(C13="",TRUE,SUM('6. Patients'!OQ14:QN14)/3=O13)</f>
        <v>1</v>
      </c>
      <c r="AQ13" s="203" t="b">
        <f>IF(C13="",TRUE,SUM('6. Patients'!QP14:TH14)/2=P13)</f>
        <v>1</v>
      </c>
      <c r="AR13" s="204" t="b">
        <f>IF(C13="",TRUE,SUM('6. Patients'!TJ14:UC14)/1=Q13)</f>
        <v>1</v>
      </c>
      <c r="AT13" s="208">
        <f t="shared" ref="AT13:AT36" si="2">IF(C13="",0,IF(AND(SUM(I13:K13)=1,SUM(L13:N13)=1,SUM(O13:Q13)=1),0,1))</f>
        <v>0</v>
      </c>
      <c r="AU13" s="209">
        <f t="shared" si="1"/>
        <v>0</v>
      </c>
    </row>
    <row r="14" spans="2:47" ht="15" x14ac:dyDescent="0.25">
      <c r="B14" s="134"/>
      <c r="C14" s="197" t="str">
        <f>IF('2. Protocols'!C14="","",'2. Protocols'!C14)</f>
        <v/>
      </c>
      <c r="D14" s="198" t="str">
        <f>IF('2. Protocols'!D14="","",'2. Protocols'!D14)</f>
        <v>+</v>
      </c>
      <c r="E14" s="198" t="str">
        <f>IF('2. Protocols'!E14="","",'2. Protocols'!E14)</f>
        <v/>
      </c>
      <c r="F14" s="198" t="str">
        <f>IF('2. Protocols'!F14="","",'2. Protocols'!F14)</f>
        <v>+</v>
      </c>
      <c r="G14" s="199" t="str">
        <f>IF('2. Protocols'!G14="","",'2. Protocols'!G14)</f>
        <v/>
      </c>
      <c r="I14" s="680"/>
      <c r="J14" s="681"/>
      <c r="K14" s="682"/>
      <c r="L14" s="680"/>
      <c r="M14" s="681"/>
      <c r="N14" s="682"/>
      <c r="O14" s="683"/>
      <c r="P14" s="681"/>
      <c r="Q14" s="682"/>
      <c r="R14" s="200" t="str">
        <f t="shared" si="0"/>
        <v/>
      </c>
      <c r="AJ14" s="202" t="b">
        <f>IF(C14="",TRUE,SUM('6. Patients'!DO15:FL15)/3=I14)</f>
        <v>1</v>
      </c>
      <c r="AK14" s="203" t="b">
        <f>IF(C14="",TRUE,SUM('6. Patients'!FN15:IF15)/2=J14)</f>
        <v>1</v>
      </c>
      <c r="AL14" s="204" t="b">
        <f>IF(C14="",TRUE,SUM('6. Patients'!IH15:JA15)/1=K14)</f>
        <v>1</v>
      </c>
      <c r="AM14" s="202" t="b">
        <f>IF(C14="",TRUE,SUM('6. Patients'!JC15:KZ15)/3=L14)</f>
        <v>1</v>
      </c>
      <c r="AN14" s="203" t="b">
        <f>IF(C14="",TRUE,SUM('6. Patients'!LB15:NT15)/2=M14)</f>
        <v>1</v>
      </c>
      <c r="AO14" s="204" t="b">
        <f>IF(C14="",TRUE,SUM('6. Patients'!NV15:OO15)/1=N14)</f>
        <v>1</v>
      </c>
      <c r="AP14" s="202" t="b">
        <f>IF(C14="",TRUE,SUM('6. Patients'!OQ15:QN15)/3=O14)</f>
        <v>1</v>
      </c>
      <c r="AQ14" s="203" t="b">
        <f>IF(C14="",TRUE,SUM('6. Patients'!QP15:TH15)/2=P14)</f>
        <v>1</v>
      </c>
      <c r="AR14" s="204" t="b">
        <f>IF(C14="",TRUE,SUM('6. Patients'!TJ15:UC15)/1=Q14)</f>
        <v>1</v>
      </c>
      <c r="AT14" s="208">
        <f t="shared" si="2"/>
        <v>0</v>
      </c>
      <c r="AU14" s="209">
        <f t="shared" si="1"/>
        <v>0</v>
      </c>
    </row>
    <row r="15" spans="2:47" ht="15" x14ac:dyDescent="0.25">
      <c r="B15" s="134"/>
      <c r="C15" s="197" t="str">
        <f>IF('2. Protocols'!C15="","",'2. Protocols'!C15)</f>
        <v/>
      </c>
      <c r="D15" s="198" t="str">
        <f>IF('2. Protocols'!D15="","",'2. Protocols'!D15)</f>
        <v>+</v>
      </c>
      <c r="E15" s="198" t="str">
        <f>IF('2. Protocols'!E15="","",'2. Protocols'!E15)</f>
        <v/>
      </c>
      <c r="F15" s="198" t="str">
        <f>IF('2. Protocols'!F15="","",'2. Protocols'!F15)</f>
        <v>+</v>
      </c>
      <c r="G15" s="199" t="str">
        <f>IF('2. Protocols'!G15="","",'2. Protocols'!G15)</f>
        <v/>
      </c>
      <c r="I15" s="680"/>
      <c r="J15" s="681"/>
      <c r="K15" s="682"/>
      <c r="L15" s="683"/>
      <c r="M15" s="681"/>
      <c r="N15" s="684"/>
      <c r="O15" s="683"/>
      <c r="P15" s="681"/>
      <c r="Q15" s="682"/>
      <c r="R15" s="200" t="str">
        <f>IF(C15="","",IF(AND(SUM(I15:K15)=1,SUM(L15:N15)=1,SUM(O15:Q15)=1),IF(ISNA(HLOOKUP(FALSE,$AJ15:$AR15,1,0)),"","Error: Irregular regimen choice. Please double check regimen."),"Error: must total 100% each year"))</f>
        <v/>
      </c>
      <c r="AJ15" s="202" t="b">
        <f>IF(C15="",TRUE,SUM('6. Patients'!DO16:FL16)/3=I15)</f>
        <v>1</v>
      </c>
      <c r="AK15" s="203" t="b">
        <f>IF(C15="",TRUE,SUM('6. Patients'!FN16:IF16)/2=J15)</f>
        <v>1</v>
      </c>
      <c r="AL15" s="204" t="b">
        <f>IF(C15="",TRUE,SUM('6. Patients'!IH16:JA16)/1=K15)</f>
        <v>1</v>
      </c>
      <c r="AM15" s="202" t="b">
        <f>IF(C15="",TRUE,SUM('6. Patients'!JC16:KZ16)/3=L15)</f>
        <v>1</v>
      </c>
      <c r="AN15" s="203" t="b">
        <f>IF(C15="",TRUE,SUM('6. Patients'!LB16:NT16)/2=M15)</f>
        <v>1</v>
      </c>
      <c r="AO15" s="204" t="b">
        <f>IF(C15="",TRUE,SUM('6. Patients'!NV16:OO16)/1=N15)</f>
        <v>1</v>
      </c>
      <c r="AP15" s="202" t="b">
        <f>IF(C15="",TRUE,SUM('6. Patients'!OQ16:QN16)/3=O15)</f>
        <v>1</v>
      </c>
      <c r="AQ15" s="203" t="b">
        <f>IF(C15="",TRUE,SUM('6. Patients'!QP16:TH16)/2=P15)</f>
        <v>1</v>
      </c>
      <c r="AR15" s="204" t="b">
        <f>IF(C15="",TRUE,SUM('6. Patients'!TJ16:UC16)/1=Q15)</f>
        <v>1</v>
      </c>
      <c r="AT15" s="208">
        <f t="shared" si="2"/>
        <v>0</v>
      </c>
      <c r="AU15" s="209">
        <f t="shared" si="1"/>
        <v>0</v>
      </c>
    </row>
    <row r="16" spans="2:47" ht="15" x14ac:dyDescent="0.25">
      <c r="B16" s="134"/>
      <c r="C16" s="197" t="str">
        <f>IF('2. Protocols'!C16="","",'2. Protocols'!C16)</f>
        <v/>
      </c>
      <c r="D16" s="198" t="str">
        <f>IF('2. Protocols'!D16="","",'2. Protocols'!D16)</f>
        <v>+</v>
      </c>
      <c r="E16" s="198" t="str">
        <f>IF('2. Protocols'!E16="","",'2. Protocols'!E16)</f>
        <v/>
      </c>
      <c r="F16" s="198" t="str">
        <f>IF('2. Protocols'!F16="","",'2. Protocols'!F16)</f>
        <v>+</v>
      </c>
      <c r="G16" s="199" t="str">
        <f>IF('2. Protocols'!G16="","",'2. Protocols'!G16)</f>
        <v/>
      </c>
      <c r="I16" s="680"/>
      <c r="J16" s="681"/>
      <c r="K16" s="682"/>
      <c r="L16" s="683"/>
      <c r="M16" s="681"/>
      <c r="N16" s="682"/>
      <c r="O16" s="683"/>
      <c r="P16" s="681"/>
      <c r="Q16" s="682"/>
      <c r="R16" s="200" t="str">
        <f t="shared" si="0"/>
        <v/>
      </c>
      <c r="AJ16" s="202" t="b">
        <f>IF(C16="",TRUE,SUM('6. Patients'!DO17:FL17)/3=I16)</f>
        <v>1</v>
      </c>
      <c r="AK16" s="203" t="b">
        <f>IF(C16="",TRUE,SUM('6. Patients'!FN17:IF17)/2=J16)</f>
        <v>1</v>
      </c>
      <c r="AL16" s="204" t="b">
        <f>IF(C16="",TRUE,SUM('6. Patients'!IH17:JA17)/1=K16)</f>
        <v>1</v>
      </c>
      <c r="AM16" s="202" t="b">
        <f>IF(C16="",TRUE,SUM('6. Patients'!JC17:KZ17)/3=L16)</f>
        <v>1</v>
      </c>
      <c r="AN16" s="203" t="b">
        <f>IF(C16="",TRUE,SUM('6. Patients'!LB17:NT17)/2=M16)</f>
        <v>1</v>
      </c>
      <c r="AO16" s="204" t="b">
        <f>IF(C16="",TRUE,SUM('6. Patients'!NV17:OO17)/1=N16)</f>
        <v>1</v>
      </c>
      <c r="AP16" s="202" t="b">
        <f>IF(C16="",TRUE,SUM('6. Patients'!OQ17:QN17)/3=O16)</f>
        <v>1</v>
      </c>
      <c r="AQ16" s="203" t="b">
        <f>IF(C16="",TRUE,SUM('6. Patients'!QP17:TH17)/2=P16)</f>
        <v>1</v>
      </c>
      <c r="AR16" s="204" t="b">
        <f>IF(C16="",TRUE,SUM('6. Patients'!TJ17:UC17)/1=Q16)</f>
        <v>1</v>
      </c>
      <c r="AT16" s="208">
        <f t="shared" si="2"/>
        <v>0</v>
      </c>
      <c r="AU16" s="209">
        <f t="shared" si="1"/>
        <v>0</v>
      </c>
    </row>
    <row r="17" spans="2:47" ht="15" x14ac:dyDescent="0.25">
      <c r="B17" s="134"/>
      <c r="C17" s="197" t="str">
        <f>IF('2. Protocols'!C17="","",'2. Protocols'!C17)</f>
        <v/>
      </c>
      <c r="D17" s="198" t="str">
        <f>IF('2. Protocols'!D17="","",'2. Protocols'!D17)</f>
        <v>+</v>
      </c>
      <c r="E17" s="198" t="str">
        <f>IF('2. Protocols'!E17="","",'2. Protocols'!E17)</f>
        <v/>
      </c>
      <c r="F17" s="198" t="str">
        <f>IF('2. Protocols'!F17="","",'2. Protocols'!F17)</f>
        <v>+</v>
      </c>
      <c r="G17" s="199" t="str">
        <f>IF('2. Protocols'!G17="","",'2. Protocols'!G17)</f>
        <v/>
      </c>
      <c r="I17" s="680"/>
      <c r="J17" s="681"/>
      <c r="K17" s="682"/>
      <c r="L17" s="683"/>
      <c r="M17" s="681"/>
      <c r="N17" s="682"/>
      <c r="O17" s="683"/>
      <c r="P17" s="681"/>
      <c r="Q17" s="682"/>
      <c r="R17" s="200" t="str">
        <f t="shared" si="0"/>
        <v/>
      </c>
      <c r="AJ17" s="202" t="b">
        <f>IF(C17="",TRUE,SUM('6. Patients'!DO18:FL18)/3=I17)</f>
        <v>1</v>
      </c>
      <c r="AK17" s="203" t="b">
        <f>IF(C17="",TRUE,SUM('6. Patients'!FN18:IF18)/2=J17)</f>
        <v>1</v>
      </c>
      <c r="AL17" s="204" t="b">
        <f>IF(C17="",TRUE,SUM('6. Patients'!IH18:JA18)/1=K17)</f>
        <v>1</v>
      </c>
      <c r="AM17" s="202" t="b">
        <f>IF(C17="",TRUE,SUM('6. Patients'!JC18:KZ18)/3=L17)</f>
        <v>1</v>
      </c>
      <c r="AN17" s="203" t="b">
        <f>IF(C17="",TRUE,SUM('6. Patients'!LB18:NT18)/2=M17)</f>
        <v>1</v>
      </c>
      <c r="AO17" s="204" t="b">
        <f>IF(C17="",TRUE,SUM('6. Patients'!NV18:OO18)/1=N17)</f>
        <v>1</v>
      </c>
      <c r="AP17" s="202" t="b">
        <f>IF(C17="",TRUE,SUM('6. Patients'!OQ18:QN18)/3=O17)</f>
        <v>1</v>
      </c>
      <c r="AQ17" s="203" t="b">
        <f>IF(C17="",TRUE,SUM('6. Patients'!QP18:TH18)/2=P17)</f>
        <v>1</v>
      </c>
      <c r="AR17" s="204" t="b">
        <f>IF(C17="",TRUE,SUM('6. Patients'!TJ18:UC18)/1=Q17)</f>
        <v>1</v>
      </c>
      <c r="AT17" s="208">
        <f t="shared" si="2"/>
        <v>0</v>
      </c>
      <c r="AU17" s="209">
        <f t="shared" si="1"/>
        <v>0</v>
      </c>
    </row>
    <row r="18" spans="2:47" ht="15.75" thickBot="1" x14ac:dyDescent="0.3">
      <c r="B18" s="134"/>
      <c r="C18" s="197" t="str">
        <f>IF('2. Protocols'!C18="","",'2. Protocols'!C18)</f>
        <v/>
      </c>
      <c r="D18" s="198" t="str">
        <f>IF('2. Protocols'!D18="","",'2. Protocols'!D18)</f>
        <v>+</v>
      </c>
      <c r="E18" s="198" t="str">
        <f>IF('2. Protocols'!E18="","",'2. Protocols'!E18)</f>
        <v/>
      </c>
      <c r="F18" s="198" t="str">
        <f>IF('2. Protocols'!F18="","",'2. Protocols'!F18)</f>
        <v>+</v>
      </c>
      <c r="G18" s="199" t="str">
        <f>IF('2. Protocols'!G18="","",'2. Protocols'!G18)</f>
        <v/>
      </c>
      <c r="I18" s="680"/>
      <c r="J18" s="681"/>
      <c r="K18" s="682"/>
      <c r="L18" s="683"/>
      <c r="M18" s="681"/>
      <c r="N18" s="682"/>
      <c r="O18" s="683"/>
      <c r="P18" s="681"/>
      <c r="Q18" s="682"/>
      <c r="R18" s="200" t="str">
        <f t="shared" si="0"/>
        <v/>
      </c>
      <c r="AJ18" s="202" t="b">
        <f>IF(C18="",TRUE,SUM('6. Patients'!DO19:FL19)/3=I18)</f>
        <v>1</v>
      </c>
      <c r="AK18" s="203" t="b">
        <f>IF(C18="",TRUE,SUM('6. Patients'!FN19:IF19)/2=J18)</f>
        <v>1</v>
      </c>
      <c r="AL18" s="204" t="b">
        <f>IF(C18="",TRUE,SUM('6. Patients'!IH19:JA19)/1=K18)</f>
        <v>1</v>
      </c>
      <c r="AM18" s="202" t="b">
        <f>IF(C18="",TRUE,SUM('6. Patients'!JC19:KZ19)/3=L18)</f>
        <v>1</v>
      </c>
      <c r="AN18" s="203" t="b">
        <f>IF(C18="",TRUE,SUM('6. Patients'!LB19:NT19)/2=M18)</f>
        <v>1</v>
      </c>
      <c r="AO18" s="204" t="b">
        <f>IF(C18="",TRUE,SUM('6. Patients'!NV19:OO19)/1=N18)</f>
        <v>1</v>
      </c>
      <c r="AP18" s="202" t="b">
        <f>IF(C18="",TRUE,SUM('6. Patients'!OQ19:QN19)/3=O18)</f>
        <v>1</v>
      </c>
      <c r="AQ18" s="203" t="b">
        <f>IF(C18="",TRUE,SUM('6. Patients'!QP19:TH19)/2=P18)</f>
        <v>1</v>
      </c>
      <c r="AR18" s="204" t="b">
        <f>IF(C18="",TRUE,SUM('6. Patients'!TJ19:UC19)/1=Q18)</f>
        <v>1</v>
      </c>
      <c r="AT18" s="208">
        <f t="shared" si="2"/>
        <v>0</v>
      </c>
      <c r="AU18" s="209">
        <f t="shared" si="1"/>
        <v>0</v>
      </c>
    </row>
    <row r="19" spans="2:47" ht="15" hidden="1" outlineLevel="1" x14ac:dyDescent="0.25">
      <c r="B19" s="134"/>
      <c r="C19" s="197" t="str">
        <f>IF('2. Protocols'!C19="","",'2. Protocols'!C19)</f>
        <v/>
      </c>
      <c r="D19" s="198" t="str">
        <f>IF('2. Protocols'!D19="","",'2. Protocols'!D19)</f>
        <v>+</v>
      </c>
      <c r="E19" s="198" t="str">
        <f>IF('2. Protocols'!E19="","",'2. Protocols'!E19)</f>
        <v/>
      </c>
      <c r="F19" s="198" t="str">
        <f>IF('2. Protocols'!F19="","",'2. Protocols'!F19)</f>
        <v>+</v>
      </c>
      <c r="G19" s="199" t="str">
        <f>IF('2. Protocols'!G19="","",'2. Protocols'!G19)</f>
        <v/>
      </c>
      <c r="I19" s="680"/>
      <c r="J19" s="681"/>
      <c r="K19" s="682"/>
      <c r="L19" s="683"/>
      <c r="M19" s="681"/>
      <c r="N19" s="682"/>
      <c r="O19" s="683"/>
      <c r="P19" s="681"/>
      <c r="Q19" s="682"/>
      <c r="R19" s="200" t="str">
        <f t="shared" si="0"/>
        <v/>
      </c>
      <c r="AJ19" s="202" t="b">
        <f>IF(C19="",TRUE,SUM('6. Patients'!DO20:FL20)/3=I19)</f>
        <v>1</v>
      </c>
      <c r="AK19" s="203" t="b">
        <f>IF(C19="",TRUE,SUM('6. Patients'!FN20:IF20)/2=J19)</f>
        <v>1</v>
      </c>
      <c r="AL19" s="204" t="b">
        <f>IF(C19="",TRUE,SUM('6. Patients'!IH20:JA20)/1=K19)</f>
        <v>1</v>
      </c>
      <c r="AM19" s="202" t="b">
        <f>IF(C19="",TRUE,SUM('6. Patients'!JC20:KZ20)/3=L19)</f>
        <v>1</v>
      </c>
      <c r="AN19" s="203" t="b">
        <f>IF(C19="",TRUE,SUM('6. Patients'!LB20:NT20)/2=M19)</f>
        <v>1</v>
      </c>
      <c r="AO19" s="204" t="b">
        <f>IF(C19="",TRUE,SUM('6. Patients'!NV20:OO20)/1=N19)</f>
        <v>1</v>
      </c>
      <c r="AP19" s="202" t="b">
        <f>IF(C19="",TRUE,SUM('6. Patients'!OQ20:QN20)/3=O19)</f>
        <v>1</v>
      </c>
      <c r="AQ19" s="203" t="b">
        <f>IF(C19="",TRUE,SUM('6. Patients'!QP20:TH20)/2=P19)</f>
        <v>1</v>
      </c>
      <c r="AR19" s="204" t="b">
        <f>IF(C19="",TRUE,SUM('6. Patients'!TJ20:UC20)/1=Q19)</f>
        <v>1</v>
      </c>
      <c r="AT19" s="208">
        <f t="shared" si="2"/>
        <v>0</v>
      </c>
      <c r="AU19" s="209">
        <f t="shared" si="1"/>
        <v>0</v>
      </c>
    </row>
    <row r="20" spans="2:47" ht="15" hidden="1" outlineLevel="1" x14ac:dyDescent="0.25">
      <c r="B20" s="134"/>
      <c r="C20" s="197" t="str">
        <f>IF('2. Protocols'!C20="","",'2. Protocols'!C20)</f>
        <v/>
      </c>
      <c r="D20" s="198" t="str">
        <f>IF('2. Protocols'!D20="","",'2. Protocols'!D20)</f>
        <v>+</v>
      </c>
      <c r="E20" s="198" t="str">
        <f>IF('2. Protocols'!E20="","",'2. Protocols'!E20)</f>
        <v/>
      </c>
      <c r="F20" s="198" t="str">
        <f>IF('2. Protocols'!F20="","",'2. Protocols'!F20)</f>
        <v>+</v>
      </c>
      <c r="G20" s="199" t="str">
        <f>IF('2. Protocols'!G20="","",'2. Protocols'!G20)</f>
        <v/>
      </c>
      <c r="I20" s="680"/>
      <c r="J20" s="681"/>
      <c r="K20" s="682"/>
      <c r="L20" s="683"/>
      <c r="M20" s="681"/>
      <c r="N20" s="682"/>
      <c r="O20" s="683"/>
      <c r="P20" s="681"/>
      <c r="Q20" s="682"/>
      <c r="R20" s="200" t="str">
        <f t="shared" si="0"/>
        <v/>
      </c>
      <c r="AJ20" s="202" t="b">
        <f>IF(C20="",TRUE,SUM('6. Patients'!DO21:FL21)/3=I20)</f>
        <v>1</v>
      </c>
      <c r="AK20" s="203" t="b">
        <f>IF(C20="",TRUE,SUM('6. Patients'!FN21:IF21)/2=J20)</f>
        <v>1</v>
      </c>
      <c r="AL20" s="204" t="b">
        <f>IF(C20="",TRUE,SUM('6. Patients'!IH21:JA21)/1=K20)</f>
        <v>1</v>
      </c>
      <c r="AM20" s="202" t="b">
        <f>IF(C20="",TRUE,SUM('6. Patients'!JC21:KZ21)/3=L20)</f>
        <v>1</v>
      </c>
      <c r="AN20" s="203" t="b">
        <f>IF(C20="",TRUE,SUM('6. Patients'!LB21:NT21)/2=M20)</f>
        <v>1</v>
      </c>
      <c r="AO20" s="204" t="b">
        <f>IF(C20="",TRUE,SUM('6. Patients'!NV21:OO21)/1=N20)</f>
        <v>1</v>
      </c>
      <c r="AP20" s="202" t="b">
        <f>IF(C20="",TRUE,SUM('6. Patients'!OQ21:QN21)/3=O20)</f>
        <v>1</v>
      </c>
      <c r="AQ20" s="203" t="b">
        <f>IF(C20="",TRUE,SUM('6. Patients'!QP21:TH21)/2=P20)</f>
        <v>1</v>
      </c>
      <c r="AR20" s="204" t="b">
        <f>IF(C20="",TRUE,SUM('6. Patients'!TJ21:UC21)/1=Q20)</f>
        <v>1</v>
      </c>
      <c r="AT20" s="208">
        <f t="shared" si="2"/>
        <v>0</v>
      </c>
      <c r="AU20" s="209">
        <f t="shared" si="1"/>
        <v>0</v>
      </c>
    </row>
    <row r="21" spans="2:47" ht="15" hidden="1" outlineLevel="1" x14ac:dyDescent="0.25">
      <c r="B21" s="134"/>
      <c r="C21" s="197" t="str">
        <f>IF('2. Protocols'!C21="","",'2. Protocols'!C21)</f>
        <v/>
      </c>
      <c r="D21" s="198" t="str">
        <f>IF('2. Protocols'!D21="","",'2. Protocols'!D21)</f>
        <v>+</v>
      </c>
      <c r="E21" s="198" t="str">
        <f>IF('2. Protocols'!E21="","",'2. Protocols'!E21)</f>
        <v/>
      </c>
      <c r="F21" s="198" t="str">
        <f>IF('2. Protocols'!F21="","",'2. Protocols'!F21)</f>
        <v>+</v>
      </c>
      <c r="G21" s="199" t="str">
        <f>IF('2. Protocols'!G21="","",'2. Protocols'!G21)</f>
        <v/>
      </c>
      <c r="I21" s="680"/>
      <c r="J21" s="681"/>
      <c r="K21" s="682"/>
      <c r="L21" s="683"/>
      <c r="M21" s="681"/>
      <c r="N21" s="682"/>
      <c r="O21" s="683"/>
      <c r="P21" s="681"/>
      <c r="Q21" s="682"/>
      <c r="R21" s="200" t="str">
        <f>IF(C21="","",IF(AND(SUM(I21:K21)=1,SUM(L21:N21)=1,SUM(O21:Q21)=1),IF(ISNA(HLOOKUP(FALSE,$AJ21:$AR21,1,0)),"","Error: Irregular regimen choice. Please double check regimen."),"Error: must total 100% each year"))</f>
        <v/>
      </c>
      <c r="AJ21" s="202" t="b">
        <f>IF(C21="",TRUE,SUM('6. Patients'!DO22:FL22)/3=I21)</f>
        <v>1</v>
      </c>
      <c r="AK21" s="203" t="b">
        <f>IF(C21="",TRUE,SUM('6. Patients'!FN22:IF22)/2=J21)</f>
        <v>1</v>
      </c>
      <c r="AL21" s="204" t="b">
        <f>IF(C21="",TRUE,SUM('6. Patients'!IH22:JA22)/1=K21)</f>
        <v>1</v>
      </c>
      <c r="AM21" s="202" t="b">
        <f>IF(C21="",TRUE,SUM('6. Patients'!JC22:KZ22)/3=L21)</f>
        <v>1</v>
      </c>
      <c r="AN21" s="203" t="b">
        <f>IF(C21="",TRUE,SUM('6. Patients'!LB22:NT22)/2=M21)</f>
        <v>1</v>
      </c>
      <c r="AO21" s="204" t="b">
        <f>IF(C21="",TRUE,SUM('6. Patients'!NV22:OO22)/1=N21)</f>
        <v>1</v>
      </c>
      <c r="AP21" s="202" t="b">
        <f>IF(C21="",TRUE,SUM('6. Patients'!OQ22:QN22)/3=O21)</f>
        <v>1</v>
      </c>
      <c r="AQ21" s="203" t="b">
        <f>IF(C21="",TRUE,SUM('6. Patients'!QP22:TH22)/2=P21)</f>
        <v>1</v>
      </c>
      <c r="AR21" s="204" t="b">
        <f>IF(C21="",TRUE,SUM('6. Patients'!TJ22:UC22)/1=Q21)</f>
        <v>1</v>
      </c>
      <c r="AT21" s="208">
        <f t="shared" si="2"/>
        <v>0</v>
      </c>
      <c r="AU21" s="209">
        <f t="shared" si="1"/>
        <v>0</v>
      </c>
    </row>
    <row r="22" spans="2:47" ht="15" hidden="1" outlineLevel="1" x14ac:dyDescent="0.25">
      <c r="B22" s="134"/>
      <c r="C22" s="197" t="str">
        <f>IF('2. Protocols'!C22="","",'2. Protocols'!C22)</f>
        <v/>
      </c>
      <c r="D22" s="198" t="str">
        <f>IF('2. Protocols'!D22="","",'2. Protocols'!D22)</f>
        <v>+</v>
      </c>
      <c r="E22" s="198" t="str">
        <f>IF('2. Protocols'!E22="","",'2. Protocols'!E22)</f>
        <v/>
      </c>
      <c r="F22" s="198" t="str">
        <f>IF('2. Protocols'!F22="","",'2. Protocols'!F22)</f>
        <v>+</v>
      </c>
      <c r="G22" s="199" t="str">
        <f>IF('2. Protocols'!G22="","",'2. Protocols'!G22)</f>
        <v/>
      </c>
      <c r="I22" s="680"/>
      <c r="J22" s="681"/>
      <c r="K22" s="682"/>
      <c r="L22" s="683"/>
      <c r="M22" s="681"/>
      <c r="N22" s="682"/>
      <c r="O22" s="683"/>
      <c r="P22" s="681"/>
      <c r="Q22" s="682"/>
      <c r="R22" s="200" t="str">
        <f>IF(C22="","",IF(AND(SUM(I22:K22)=1,SUM(L22:N22)=1,SUM(O22:Q22)=1),IF(ISNA(HLOOKUP(FALSE,$AJ22:$AR22,1,0)),"","Error: Irregular regimen choice. Please double check regimen."),"Error: must total 100% each year"))</f>
        <v/>
      </c>
      <c r="AJ22" s="202" t="b">
        <f>IF(C22="",TRUE,SUM('6. Patients'!DO23:FL23)/3=I22)</f>
        <v>1</v>
      </c>
      <c r="AK22" s="203" t="b">
        <f>IF(C22="",TRUE,SUM('6. Patients'!FN23:IF23)/2=J22)</f>
        <v>1</v>
      </c>
      <c r="AL22" s="204" t="b">
        <f>IF(C22="",TRUE,SUM('6. Patients'!IH23:JA23)/1=K22)</f>
        <v>1</v>
      </c>
      <c r="AM22" s="202" t="b">
        <f>IF(C22="",TRUE,SUM('6. Patients'!JC23:KZ23)/3=L22)</f>
        <v>1</v>
      </c>
      <c r="AN22" s="203" t="b">
        <f>IF(C22="",TRUE,SUM('6. Patients'!LB23:NT23)/2=M22)</f>
        <v>1</v>
      </c>
      <c r="AO22" s="204" t="b">
        <f>IF(C22="",TRUE,SUM('6. Patients'!NV23:OO23)/1=N22)</f>
        <v>1</v>
      </c>
      <c r="AP22" s="202" t="b">
        <f>IF(C22="",TRUE,SUM('6. Patients'!OQ23:QN23)/3=O22)</f>
        <v>1</v>
      </c>
      <c r="AQ22" s="203" t="b">
        <f>IF(C22="",TRUE,SUM('6. Patients'!QP23:TH23)/2=P22)</f>
        <v>1</v>
      </c>
      <c r="AR22" s="204" t="b">
        <f>IF(C22="",TRUE,SUM('6. Patients'!TJ23:UC23)/1=Q22)</f>
        <v>1</v>
      </c>
      <c r="AT22" s="208">
        <f t="shared" si="2"/>
        <v>0</v>
      </c>
      <c r="AU22" s="209">
        <f t="shared" si="1"/>
        <v>0</v>
      </c>
    </row>
    <row r="23" spans="2:47" ht="15" hidden="1" outlineLevel="1" x14ac:dyDescent="0.25">
      <c r="B23" s="134"/>
      <c r="C23" s="197" t="str">
        <f>IF('2. Protocols'!C23="","",'2. Protocols'!C23)</f>
        <v/>
      </c>
      <c r="D23" s="198" t="str">
        <f>IF('2. Protocols'!D23="","",'2. Protocols'!D23)</f>
        <v>+</v>
      </c>
      <c r="E23" s="198" t="str">
        <f>IF('2. Protocols'!E23="","",'2. Protocols'!E23)</f>
        <v/>
      </c>
      <c r="F23" s="198" t="str">
        <f>IF('2. Protocols'!F23="","",'2. Protocols'!F23)</f>
        <v>+</v>
      </c>
      <c r="G23" s="199" t="str">
        <f>IF('2. Protocols'!G23="","",'2. Protocols'!G23)</f>
        <v/>
      </c>
      <c r="I23" s="680"/>
      <c r="J23" s="681"/>
      <c r="K23" s="682"/>
      <c r="L23" s="683"/>
      <c r="M23" s="681"/>
      <c r="N23" s="682"/>
      <c r="O23" s="683"/>
      <c r="P23" s="681"/>
      <c r="Q23" s="682"/>
      <c r="R23" s="200" t="str">
        <f t="shared" si="0"/>
        <v/>
      </c>
      <c r="AJ23" s="202" t="b">
        <f>IF(C23="",TRUE,SUM('6. Patients'!DO24:FL24)/3=I23)</f>
        <v>1</v>
      </c>
      <c r="AK23" s="203" t="b">
        <f>IF(C23="",TRUE,SUM('6. Patients'!FN24:IF24)/2=J23)</f>
        <v>1</v>
      </c>
      <c r="AL23" s="204" t="b">
        <f>IF(C23="",TRUE,SUM('6. Patients'!IH24:JA24)/1=K23)</f>
        <v>1</v>
      </c>
      <c r="AM23" s="202" t="b">
        <f>IF(C23="",TRUE,SUM('6. Patients'!JC24:KZ24)/3=L23)</f>
        <v>1</v>
      </c>
      <c r="AN23" s="203" t="b">
        <f>IF(C23="",TRUE,SUM('6. Patients'!LB24:NT24)/2=M23)</f>
        <v>1</v>
      </c>
      <c r="AO23" s="204" t="b">
        <f>IF(C23="",TRUE,SUM('6. Patients'!NV24:OO24)/1=N23)</f>
        <v>1</v>
      </c>
      <c r="AP23" s="202" t="b">
        <f>IF(C23="",TRUE,SUM('6. Patients'!OQ24:QN24)/3=O23)</f>
        <v>1</v>
      </c>
      <c r="AQ23" s="203" t="b">
        <f>IF(C23="",TRUE,SUM('6. Patients'!QP24:TH24)/2=P23)</f>
        <v>1</v>
      </c>
      <c r="AR23" s="204" t="b">
        <f>IF(C23="",TRUE,SUM('6. Patients'!TJ24:UC24)/1=Q23)</f>
        <v>1</v>
      </c>
      <c r="AT23" s="208">
        <f t="shared" si="2"/>
        <v>0</v>
      </c>
      <c r="AU23" s="209">
        <f t="shared" si="1"/>
        <v>0</v>
      </c>
    </row>
    <row r="24" spans="2:47" ht="15" hidden="1" outlineLevel="1" x14ac:dyDescent="0.25">
      <c r="B24" s="134"/>
      <c r="C24" s="197" t="str">
        <f>IF('2. Protocols'!C24="","",'2. Protocols'!C24)</f>
        <v/>
      </c>
      <c r="D24" s="198" t="str">
        <f>IF('2. Protocols'!D24="","",'2. Protocols'!D24)</f>
        <v>+</v>
      </c>
      <c r="E24" s="198" t="str">
        <f>IF('2. Protocols'!E24="","",'2. Protocols'!E24)</f>
        <v/>
      </c>
      <c r="F24" s="198" t="str">
        <f>IF('2. Protocols'!F24="","",'2. Protocols'!F24)</f>
        <v>+</v>
      </c>
      <c r="G24" s="199" t="str">
        <f>IF('2. Protocols'!G24="","",'2. Protocols'!G24)</f>
        <v/>
      </c>
      <c r="I24" s="680"/>
      <c r="J24" s="681"/>
      <c r="K24" s="682"/>
      <c r="L24" s="680"/>
      <c r="M24" s="681"/>
      <c r="N24" s="682"/>
      <c r="O24" s="680"/>
      <c r="P24" s="681"/>
      <c r="Q24" s="682"/>
      <c r="R24" s="200" t="str">
        <f t="shared" si="0"/>
        <v/>
      </c>
      <c r="AJ24" s="202" t="b">
        <f>IF(C24="",TRUE,SUM('6. Patients'!DO25:FL25)/3=I24)</f>
        <v>1</v>
      </c>
      <c r="AK24" s="203" t="b">
        <f>IF(C24="",TRUE,SUM('6. Patients'!FN25:IF25)/2=J24)</f>
        <v>1</v>
      </c>
      <c r="AL24" s="204" t="b">
        <f>IF(C24="",TRUE,SUM('6. Patients'!IH25:JA25)/1=K24)</f>
        <v>1</v>
      </c>
      <c r="AM24" s="202" t="b">
        <f>IF(C24="",TRUE,SUM('6. Patients'!JC25:KZ25)/3=L24)</f>
        <v>1</v>
      </c>
      <c r="AN24" s="203" t="b">
        <f>IF(C24="",TRUE,SUM('6. Patients'!LB25:NT25)/2=M24)</f>
        <v>1</v>
      </c>
      <c r="AO24" s="204" t="b">
        <f>IF(C24="",TRUE,SUM('6. Patients'!NV25:OO25)/1=N24)</f>
        <v>1</v>
      </c>
      <c r="AP24" s="202" t="b">
        <f>IF(C24="",TRUE,SUM('6. Patients'!OQ25:QN25)/3=O24)</f>
        <v>1</v>
      </c>
      <c r="AQ24" s="203" t="b">
        <f>IF(C24="",TRUE,SUM('6. Patients'!QP25:TH25)/2=P24)</f>
        <v>1</v>
      </c>
      <c r="AR24" s="204" t="b">
        <f>IF(C24="",TRUE,SUM('6. Patients'!TJ25:UC25)/1=Q24)</f>
        <v>1</v>
      </c>
      <c r="AT24" s="208">
        <f t="shared" si="2"/>
        <v>0</v>
      </c>
      <c r="AU24" s="209">
        <f t="shared" si="1"/>
        <v>0</v>
      </c>
    </row>
    <row r="25" spans="2:47" ht="15" hidden="1" outlineLevel="1" x14ac:dyDescent="0.25">
      <c r="B25" s="134"/>
      <c r="C25" s="197" t="str">
        <f>IF('2. Protocols'!C25="","",'2. Protocols'!C25)</f>
        <v/>
      </c>
      <c r="D25" s="198" t="str">
        <f>IF('2. Protocols'!D25="","",'2. Protocols'!D25)</f>
        <v>+</v>
      </c>
      <c r="E25" s="198" t="str">
        <f>IF('2. Protocols'!E25="","",'2. Protocols'!E25)</f>
        <v/>
      </c>
      <c r="F25" s="198" t="str">
        <f>IF('2. Protocols'!F25="","",'2. Protocols'!F25)</f>
        <v>+</v>
      </c>
      <c r="G25" s="199" t="str">
        <f>IF('2. Protocols'!G25="","",'2. Protocols'!G25)</f>
        <v/>
      </c>
      <c r="I25" s="680"/>
      <c r="J25" s="681"/>
      <c r="K25" s="682"/>
      <c r="L25" s="680"/>
      <c r="M25" s="681"/>
      <c r="N25" s="682"/>
      <c r="O25" s="680"/>
      <c r="P25" s="681"/>
      <c r="Q25" s="682"/>
      <c r="R25" s="200" t="str">
        <f t="shared" si="0"/>
        <v/>
      </c>
      <c r="AJ25" s="202" t="b">
        <f>IF(C25="",TRUE,SUM('6. Patients'!DO26:FL26)/3=I25)</f>
        <v>1</v>
      </c>
      <c r="AK25" s="203" t="b">
        <f>IF(C25="",TRUE,SUM('6. Patients'!FN26:IF26)/2=J25)</f>
        <v>1</v>
      </c>
      <c r="AL25" s="204" t="b">
        <f>IF(C25="",TRUE,SUM('6. Patients'!IH26:JA26)/1=K25)</f>
        <v>1</v>
      </c>
      <c r="AM25" s="202" t="b">
        <f>IF(C25="",TRUE,SUM('6. Patients'!JC26:KZ26)/3=L25)</f>
        <v>1</v>
      </c>
      <c r="AN25" s="203" t="b">
        <f>IF(C25="",TRUE,SUM('6. Patients'!LB26:NT26)/2=M25)</f>
        <v>1</v>
      </c>
      <c r="AO25" s="204" t="b">
        <f>IF(C25="",TRUE,SUM('6. Patients'!NV26:OO26)/1=N25)</f>
        <v>1</v>
      </c>
      <c r="AP25" s="202" t="b">
        <f>IF(C25="",TRUE,SUM('6. Patients'!OQ26:QN26)/3=O25)</f>
        <v>1</v>
      </c>
      <c r="AQ25" s="203" t="b">
        <f>IF(C25="",TRUE,SUM('6. Patients'!QP26:TH26)/2=P25)</f>
        <v>1</v>
      </c>
      <c r="AR25" s="204" t="b">
        <f>IF(C25="",TRUE,SUM('6. Patients'!TJ26:UC26)/1=Q25)</f>
        <v>1</v>
      </c>
      <c r="AT25" s="208">
        <f t="shared" si="2"/>
        <v>0</v>
      </c>
      <c r="AU25" s="209">
        <f t="shared" si="1"/>
        <v>0</v>
      </c>
    </row>
    <row r="26" spans="2:47" ht="15" hidden="1" outlineLevel="1" x14ac:dyDescent="0.25">
      <c r="B26" s="134"/>
      <c r="C26" s="197" t="str">
        <f>IF('2. Protocols'!C26="","",'2. Protocols'!C26)</f>
        <v/>
      </c>
      <c r="D26" s="198" t="str">
        <f>IF('2. Protocols'!D26="","",'2. Protocols'!D26)</f>
        <v>+</v>
      </c>
      <c r="E26" s="198" t="str">
        <f>IF('2. Protocols'!E26="","",'2. Protocols'!E26)</f>
        <v/>
      </c>
      <c r="F26" s="198" t="str">
        <f>IF('2. Protocols'!F26="","",'2. Protocols'!F26)</f>
        <v>+</v>
      </c>
      <c r="G26" s="199" t="str">
        <f>IF('2. Protocols'!G26="","",'2. Protocols'!G26)</f>
        <v/>
      </c>
      <c r="I26" s="680"/>
      <c r="J26" s="681"/>
      <c r="K26" s="682"/>
      <c r="L26" s="680"/>
      <c r="M26" s="681"/>
      <c r="N26" s="682"/>
      <c r="O26" s="680"/>
      <c r="P26" s="681"/>
      <c r="Q26" s="682"/>
      <c r="R26" s="200" t="str">
        <f t="shared" si="0"/>
        <v/>
      </c>
      <c r="AJ26" s="202" t="b">
        <f>IF(C26="",TRUE,SUM('6. Patients'!DO27:FL27)/3=I26)</f>
        <v>1</v>
      </c>
      <c r="AK26" s="203" t="b">
        <f>IF(C26="",TRUE,SUM('6. Patients'!FN27:IF27)/2=J26)</f>
        <v>1</v>
      </c>
      <c r="AL26" s="204" t="b">
        <f>IF(C26="",TRUE,SUM('6. Patients'!IH27:JA27)/1=K26)</f>
        <v>1</v>
      </c>
      <c r="AM26" s="202" t="b">
        <f>IF(C26="",TRUE,SUM('6. Patients'!JC27:KZ27)/3=L26)</f>
        <v>1</v>
      </c>
      <c r="AN26" s="203" t="b">
        <f>IF(C26="",TRUE,SUM('6. Patients'!LB27:NT27)/2=M26)</f>
        <v>1</v>
      </c>
      <c r="AO26" s="204" t="b">
        <f>IF(C26="",TRUE,SUM('6. Patients'!NV27:OO27)/1=N26)</f>
        <v>1</v>
      </c>
      <c r="AP26" s="202" t="b">
        <f>IF(C26="",TRUE,SUM('6. Patients'!OQ27:QN27)/3=O26)</f>
        <v>1</v>
      </c>
      <c r="AQ26" s="203" t="b">
        <f>IF(C26="",TRUE,SUM('6. Patients'!QP27:TH27)/2=P26)</f>
        <v>1</v>
      </c>
      <c r="AR26" s="204" t="b">
        <f>IF(C26="",TRUE,SUM('6. Patients'!TJ27:UC27)/1=Q26)</f>
        <v>1</v>
      </c>
      <c r="AT26" s="208">
        <f t="shared" si="2"/>
        <v>0</v>
      </c>
      <c r="AU26" s="209">
        <f t="shared" si="1"/>
        <v>0</v>
      </c>
    </row>
    <row r="27" spans="2:47" ht="15" hidden="1" outlineLevel="1" x14ac:dyDescent="0.25">
      <c r="B27" s="134"/>
      <c r="C27" s="197" t="str">
        <f>IF('2. Protocols'!C27="","",'2. Protocols'!C27)</f>
        <v/>
      </c>
      <c r="D27" s="198" t="str">
        <f>IF('2. Protocols'!D27="","",'2. Protocols'!D27)</f>
        <v>+</v>
      </c>
      <c r="E27" s="198" t="str">
        <f>IF('2. Protocols'!E27="","",'2. Protocols'!E27)</f>
        <v/>
      </c>
      <c r="F27" s="198" t="str">
        <f>IF('2. Protocols'!F27="","",'2. Protocols'!F27)</f>
        <v>+</v>
      </c>
      <c r="G27" s="199" t="str">
        <f>IF('2. Protocols'!G27="","",'2. Protocols'!G27)</f>
        <v/>
      </c>
      <c r="I27" s="680"/>
      <c r="J27" s="681"/>
      <c r="K27" s="682"/>
      <c r="L27" s="680"/>
      <c r="M27" s="681"/>
      <c r="N27" s="682"/>
      <c r="O27" s="680"/>
      <c r="P27" s="681"/>
      <c r="Q27" s="682"/>
      <c r="R27" s="200" t="str">
        <f t="shared" si="0"/>
        <v/>
      </c>
      <c r="AJ27" s="202" t="b">
        <f>IF(C27="",TRUE,SUM('6. Patients'!DO28:FL28)/3=I27)</f>
        <v>1</v>
      </c>
      <c r="AK27" s="203" t="b">
        <f>IF(C27="",TRUE,SUM('6. Patients'!FN28:IF28)/2=J27)</f>
        <v>1</v>
      </c>
      <c r="AL27" s="204" t="b">
        <f>IF(C27="",TRUE,SUM('6. Patients'!IH28:JA28)/1=K27)</f>
        <v>1</v>
      </c>
      <c r="AM27" s="202" t="b">
        <f>IF(C27="",TRUE,SUM('6. Patients'!JC28:KZ28)/3=L27)</f>
        <v>1</v>
      </c>
      <c r="AN27" s="203" t="b">
        <f>IF(C27="",TRUE,SUM('6. Patients'!LB28:NT28)/2=M27)</f>
        <v>1</v>
      </c>
      <c r="AO27" s="204" t="b">
        <f>IF(C27="",TRUE,SUM('6. Patients'!NV28:OO28)/1=N27)</f>
        <v>1</v>
      </c>
      <c r="AP27" s="202" t="b">
        <f>IF(C27="",TRUE,SUM('6. Patients'!OQ28:QN28)/3=O27)</f>
        <v>1</v>
      </c>
      <c r="AQ27" s="203" t="b">
        <f>IF(C27="",TRUE,SUM('6. Patients'!QP28:TH28)/2=P27)</f>
        <v>1</v>
      </c>
      <c r="AR27" s="204" t="b">
        <f>IF(C27="",TRUE,SUM('6. Patients'!TJ28:UC28)/1=Q27)</f>
        <v>1</v>
      </c>
      <c r="AT27" s="208">
        <f t="shared" si="2"/>
        <v>0</v>
      </c>
      <c r="AU27" s="209">
        <f t="shared" si="1"/>
        <v>0</v>
      </c>
    </row>
    <row r="28" spans="2:47" ht="15" hidden="1" outlineLevel="1" x14ac:dyDescent="0.25">
      <c r="B28" s="134"/>
      <c r="C28" s="197" t="str">
        <f>IF('2. Protocols'!C28="","",'2. Protocols'!C28)</f>
        <v/>
      </c>
      <c r="D28" s="198" t="str">
        <f>IF('2. Protocols'!D28="","",'2. Protocols'!D28)</f>
        <v>+</v>
      </c>
      <c r="E28" s="198" t="str">
        <f>IF('2. Protocols'!E28="","",'2. Protocols'!E28)</f>
        <v/>
      </c>
      <c r="F28" s="198" t="str">
        <f>IF('2. Protocols'!F28="","",'2. Protocols'!F28)</f>
        <v>+</v>
      </c>
      <c r="G28" s="199" t="str">
        <f>IF('2. Protocols'!G28="","",'2. Protocols'!G28)</f>
        <v/>
      </c>
      <c r="I28" s="680"/>
      <c r="J28" s="681"/>
      <c r="K28" s="682"/>
      <c r="L28" s="680"/>
      <c r="M28" s="681"/>
      <c r="N28" s="682"/>
      <c r="O28" s="680"/>
      <c r="P28" s="681"/>
      <c r="Q28" s="682"/>
      <c r="R28" s="200" t="str">
        <f t="shared" si="0"/>
        <v/>
      </c>
      <c r="AJ28" s="202" t="b">
        <f>IF(C28="",TRUE,SUM('6. Patients'!DO29:FL29)/3=I28)</f>
        <v>1</v>
      </c>
      <c r="AK28" s="203" t="b">
        <f>IF(C28="",TRUE,SUM('6. Patients'!FN29:IF29)/2=J28)</f>
        <v>1</v>
      </c>
      <c r="AL28" s="204" t="b">
        <f>IF(C28="",TRUE,SUM('6. Patients'!IH29:JA29)/1=K28)</f>
        <v>1</v>
      </c>
      <c r="AM28" s="202" t="b">
        <f>IF(C28="",TRUE,SUM('6. Patients'!JC29:KZ29)/3=L28)</f>
        <v>1</v>
      </c>
      <c r="AN28" s="203" t="b">
        <f>IF(C28="",TRUE,SUM('6. Patients'!LB29:NT29)/2=M28)</f>
        <v>1</v>
      </c>
      <c r="AO28" s="204" t="b">
        <f>IF(C28="",TRUE,SUM('6. Patients'!NV29:OO29)/1=N28)</f>
        <v>1</v>
      </c>
      <c r="AP28" s="202" t="b">
        <f>IF(C28="",TRUE,SUM('6. Patients'!OQ29:QN29)/3=O28)</f>
        <v>1</v>
      </c>
      <c r="AQ28" s="203" t="b">
        <f>IF(C28="",TRUE,SUM('6. Patients'!QP29:TH29)/2=P28)</f>
        <v>1</v>
      </c>
      <c r="AR28" s="204" t="b">
        <f>IF(C28="",TRUE,SUM('6. Patients'!TJ29:UC29)/1=Q28)</f>
        <v>1</v>
      </c>
      <c r="AT28" s="208">
        <f t="shared" si="2"/>
        <v>0</v>
      </c>
      <c r="AU28" s="209">
        <f t="shared" si="1"/>
        <v>0</v>
      </c>
    </row>
    <row r="29" spans="2:47" ht="15" hidden="1" outlineLevel="1" x14ac:dyDescent="0.25">
      <c r="B29" s="134"/>
      <c r="C29" s="197" t="str">
        <f>IF('2. Protocols'!C29="","",'2. Protocols'!C29)</f>
        <v/>
      </c>
      <c r="D29" s="198" t="str">
        <f>IF('2. Protocols'!D29="","",'2. Protocols'!D29)</f>
        <v>+</v>
      </c>
      <c r="E29" s="198" t="str">
        <f>IF('2. Protocols'!E29="","",'2. Protocols'!E29)</f>
        <v/>
      </c>
      <c r="F29" s="198" t="str">
        <f>IF('2. Protocols'!F29="","",'2. Protocols'!F29)</f>
        <v>+</v>
      </c>
      <c r="G29" s="199" t="str">
        <f>IF('2. Protocols'!G29="","",'2. Protocols'!G29)</f>
        <v/>
      </c>
      <c r="I29" s="680"/>
      <c r="J29" s="681"/>
      <c r="K29" s="682"/>
      <c r="L29" s="680"/>
      <c r="M29" s="681"/>
      <c r="N29" s="682"/>
      <c r="O29" s="680"/>
      <c r="P29" s="681"/>
      <c r="Q29" s="682"/>
      <c r="R29" s="200" t="str">
        <f t="shared" si="0"/>
        <v/>
      </c>
      <c r="AJ29" s="202" t="b">
        <f>IF(C29="",TRUE,SUM('6. Patients'!DO30:FL30)/3=I29)</f>
        <v>1</v>
      </c>
      <c r="AK29" s="203" t="b">
        <f>IF(C29="",TRUE,SUM('6. Patients'!FN30:IF30)/2=J29)</f>
        <v>1</v>
      </c>
      <c r="AL29" s="204" t="b">
        <f>IF(C29="",TRUE,SUM('6. Patients'!IH30:JA30)/1=K29)</f>
        <v>1</v>
      </c>
      <c r="AM29" s="202" t="b">
        <f>IF(C29="",TRUE,SUM('6. Patients'!JC30:KZ30)/3=L29)</f>
        <v>1</v>
      </c>
      <c r="AN29" s="203" t="b">
        <f>IF(C29="",TRUE,SUM('6. Patients'!LB30:NT30)/2=M29)</f>
        <v>1</v>
      </c>
      <c r="AO29" s="204" t="b">
        <f>IF(C29="",TRUE,SUM('6. Patients'!NV30:OO30)/1=N29)</f>
        <v>1</v>
      </c>
      <c r="AP29" s="202" t="b">
        <f>IF(C29="",TRUE,SUM('6. Patients'!OQ30:QN30)/3=O29)</f>
        <v>1</v>
      </c>
      <c r="AQ29" s="203" t="b">
        <f>IF(C29="",TRUE,SUM('6. Patients'!QP30:TH30)/2=P29)</f>
        <v>1</v>
      </c>
      <c r="AR29" s="204" t="b">
        <f>IF(C29="",TRUE,SUM('6. Patients'!TJ30:UC30)/1=Q29)</f>
        <v>1</v>
      </c>
      <c r="AT29" s="208">
        <f t="shared" si="2"/>
        <v>0</v>
      </c>
      <c r="AU29" s="209">
        <f t="shared" si="1"/>
        <v>0</v>
      </c>
    </row>
    <row r="30" spans="2:47" ht="15" hidden="1" outlineLevel="1" x14ac:dyDescent="0.25">
      <c r="B30" s="134"/>
      <c r="C30" s="197" t="str">
        <f>IF('2. Protocols'!C30="","",'2. Protocols'!C30)</f>
        <v/>
      </c>
      <c r="D30" s="198" t="str">
        <f>IF('2. Protocols'!D30="","",'2. Protocols'!D30)</f>
        <v>+</v>
      </c>
      <c r="E30" s="198" t="str">
        <f>IF('2. Protocols'!E30="","",'2. Protocols'!E30)</f>
        <v/>
      </c>
      <c r="F30" s="198" t="str">
        <f>IF('2. Protocols'!F30="","",'2. Protocols'!F30)</f>
        <v>+</v>
      </c>
      <c r="G30" s="199" t="str">
        <f>IF('2. Protocols'!G30="","",'2. Protocols'!G30)</f>
        <v/>
      </c>
      <c r="I30" s="680"/>
      <c r="J30" s="681"/>
      <c r="K30" s="682"/>
      <c r="L30" s="680"/>
      <c r="M30" s="681"/>
      <c r="N30" s="682"/>
      <c r="O30" s="680"/>
      <c r="P30" s="681"/>
      <c r="Q30" s="682"/>
      <c r="R30" s="200" t="str">
        <f t="shared" si="0"/>
        <v/>
      </c>
      <c r="AJ30" s="202" t="b">
        <f>IF(C30="",TRUE,SUM('6. Patients'!DO31:FL31)/3=I30)</f>
        <v>1</v>
      </c>
      <c r="AK30" s="203" t="b">
        <f>IF(C30="",TRUE,SUM('6. Patients'!FN31:IF31)/2=J30)</f>
        <v>1</v>
      </c>
      <c r="AL30" s="204" t="b">
        <f>IF(C30="",TRUE,SUM('6. Patients'!IH31:JA31)/1=K30)</f>
        <v>1</v>
      </c>
      <c r="AM30" s="202" t="b">
        <f>IF(C30="",TRUE,SUM('6. Patients'!JC31:KZ31)/3=L30)</f>
        <v>1</v>
      </c>
      <c r="AN30" s="203" t="b">
        <f>IF(C30="",TRUE,SUM('6. Patients'!LB31:NT31)/2=M30)</f>
        <v>1</v>
      </c>
      <c r="AO30" s="204" t="b">
        <f>IF(C30="",TRUE,SUM('6. Patients'!NV31:OO31)/1=N30)</f>
        <v>1</v>
      </c>
      <c r="AP30" s="202" t="b">
        <f>IF(C30="",TRUE,SUM('6. Patients'!OQ31:QN31)/3=O30)</f>
        <v>1</v>
      </c>
      <c r="AQ30" s="203" t="b">
        <f>IF(C30="",TRUE,SUM('6. Patients'!QP31:TH31)/2=P30)</f>
        <v>1</v>
      </c>
      <c r="AR30" s="204" t="b">
        <f>IF(C30="",TRUE,SUM('6. Patients'!TJ31:UC31)/1=Q30)</f>
        <v>1</v>
      </c>
      <c r="AT30" s="208">
        <f t="shared" si="2"/>
        <v>0</v>
      </c>
      <c r="AU30" s="209">
        <f t="shared" si="1"/>
        <v>0</v>
      </c>
    </row>
    <row r="31" spans="2:47" ht="15" hidden="1" outlineLevel="1" x14ac:dyDescent="0.25">
      <c r="B31" s="134"/>
      <c r="C31" s="197" t="str">
        <f>IF('2. Protocols'!C31="","",'2. Protocols'!C31)</f>
        <v/>
      </c>
      <c r="D31" s="198" t="str">
        <f>IF('2. Protocols'!D31="","",'2. Protocols'!D31)</f>
        <v>+</v>
      </c>
      <c r="E31" s="198" t="str">
        <f>IF('2. Protocols'!E31="","",'2. Protocols'!E31)</f>
        <v/>
      </c>
      <c r="F31" s="198" t="str">
        <f>IF('2. Protocols'!F31="","",'2. Protocols'!F31)</f>
        <v>+</v>
      </c>
      <c r="G31" s="199" t="str">
        <f>IF('2. Protocols'!G31="","",'2. Protocols'!G31)</f>
        <v/>
      </c>
      <c r="I31" s="680"/>
      <c r="J31" s="681"/>
      <c r="K31" s="682"/>
      <c r="L31" s="680"/>
      <c r="M31" s="681"/>
      <c r="N31" s="682"/>
      <c r="O31" s="680"/>
      <c r="P31" s="681"/>
      <c r="Q31" s="682"/>
      <c r="R31" s="200" t="str">
        <f t="shared" si="0"/>
        <v/>
      </c>
      <c r="AJ31" s="202" t="b">
        <f>IF(C31="",TRUE,SUM('6. Patients'!DO32:FL32)/3=I31)</f>
        <v>1</v>
      </c>
      <c r="AK31" s="203" t="b">
        <f>IF(C31="",TRUE,SUM('6. Patients'!FN32:IF32)/2=J31)</f>
        <v>1</v>
      </c>
      <c r="AL31" s="204" t="b">
        <f>IF(C31="",TRUE,SUM('6. Patients'!IH32:JA32)/1=K31)</f>
        <v>1</v>
      </c>
      <c r="AM31" s="202" t="b">
        <f>IF(C31="",TRUE,SUM('6. Patients'!JC32:KZ32)/3=L31)</f>
        <v>1</v>
      </c>
      <c r="AN31" s="203" t="b">
        <f>IF(C31="",TRUE,SUM('6. Patients'!LB32:NT32)/2=M31)</f>
        <v>1</v>
      </c>
      <c r="AO31" s="204" t="b">
        <f>IF(C31="",TRUE,SUM('6. Patients'!NV32:OO32)/1=N31)</f>
        <v>1</v>
      </c>
      <c r="AP31" s="202" t="b">
        <f>IF(C31="",TRUE,SUM('6. Patients'!OQ32:QN32)/3=O31)</f>
        <v>1</v>
      </c>
      <c r="AQ31" s="203" t="b">
        <f>IF(C31="",TRUE,SUM('6. Patients'!QP32:TH32)/2=P31)</f>
        <v>1</v>
      </c>
      <c r="AR31" s="204" t="b">
        <f>IF(C31="",TRUE,SUM('6. Patients'!TJ32:UC32)/1=Q31)</f>
        <v>1</v>
      </c>
      <c r="AT31" s="208">
        <f t="shared" si="2"/>
        <v>0</v>
      </c>
      <c r="AU31" s="209">
        <f t="shared" si="1"/>
        <v>0</v>
      </c>
    </row>
    <row r="32" spans="2:47" ht="15" hidden="1" outlineLevel="1" x14ac:dyDescent="0.25">
      <c r="B32" s="134"/>
      <c r="C32" s="197" t="str">
        <f>IF('2. Protocols'!C32="","",'2. Protocols'!C32)</f>
        <v/>
      </c>
      <c r="D32" s="198" t="str">
        <f>IF('2. Protocols'!D32="","",'2. Protocols'!D32)</f>
        <v>+</v>
      </c>
      <c r="E32" s="198" t="str">
        <f>IF('2. Protocols'!E32="","",'2. Protocols'!E32)</f>
        <v/>
      </c>
      <c r="F32" s="198" t="str">
        <f>IF('2. Protocols'!F32="","",'2. Protocols'!F32)</f>
        <v>+</v>
      </c>
      <c r="G32" s="199" t="str">
        <f>IF('2. Protocols'!G32="","",'2. Protocols'!G32)</f>
        <v/>
      </c>
      <c r="I32" s="680"/>
      <c r="J32" s="681"/>
      <c r="K32" s="682"/>
      <c r="L32" s="680"/>
      <c r="M32" s="681"/>
      <c r="N32" s="682"/>
      <c r="O32" s="680"/>
      <c r="P32" s="681"/>
      <c r="Q32" s="682"/>
      <c r="R32" s="200" t="str">
        <f t="shared" si="0"/>
        <v/>
      </c>
      <c r="AJ32" s="202" t="b">
        <f>IF(C32="",TRUE,SUM('6. Patients'!DO33:FL33)/3=I32)</f>
        <v>1</v>
      </c>
      <c r="AK32" s="203" t="b">
        <f>IF(C32="",TRUE,SUM('6. Patients'!FN33:IF33)/2=J32)</f>
        <v>1</v>
      </c>
      <c r="AL32" s="204" t="b">
        <f>IF(C32="",TRUE,SUM('6. Patients'!IH33:JA33)/1=K32)</f>
        <v>1</v>
      </c>
      <c r="AM32" s="202" t="b">
        <f>IF(C32="",TRUE,SUM('6. Patients'!JC33:KZ33)/3=L32)</f>
        <v>1</v>
      </c>
      <c r="AN32" s="203" t="b">
        <f>IF(C32="",TRUE,SUM('6. Patients'!LB33:NT33)/2=M32)</f>
        <v>1</v>
      </c>
      <c r="AO32" s="204" t="b">
        <f>IF(C32="",TRUE,SUM('6. Patients'!NV33:OO33)/1=N32)</f>
        <v>1</v>
      </c>
      <c r="AP32" s="202" t="b">
        <f>IF(C32="",TRUE,SUM('6. Patients'!OQ33:QN33)/3=O32)</f>
        <v>1</v>
      </c>
      <c r="AQ32" s="203" t="b">
        <f>IF(C32="",TRUE,SUM('6. Patients'!QP33:TH33)/2=P32)</f>
        <v>1</v>
      </c>
      <c r="AR32" s="204" t="b">
        <f>IF(C32="",TRUE,SUM('6. Patients'!TJ33:UC33)/1=Q32)</f>
        <v>1</v>
      </c>
      <c r="AT32" s="208">
        <f t="shared" si="2"/>
        <v>0</v>
      </c>
      <c r="AU32" s="209">
        <f t="shared" si="1"/>
        <v>0</v>
      </c>
    </row>
    <row r="33" spans="2:47" ht="15" hidden="1" outlineLevel="1" x14ac:dyDescent="0.25">
      <c r="B33" s="134"/>
      <c r="C33" s="197" t="str">
        <f>IF('2. Protocols'!C33="","",'2. Protocols'!C33)</f>
        <v/>
      </c>
      <c r="D33" s="198" t="str">
        <f>IF('2. Protocols'!D33="","",'2. Protocols'!D33)</f>
        <v>+</v>
      </c>
      <c r="E33" s="198" t="str">
        <f>IF('2. Protocols'!E33="","",'2. Protocols'!E33)</f>
        <v/>
      </c>
      <c r="F33" s="198" t="str">
        <f>IF('2. Protocols'!F33="","",'2. Protocols'!F33)</f>
        <v>+</v>
      </c>
      <c r="G33" s="199" t="str">
        <f>IF('2. Protocols'!G33="","",'2. Protocols'!G33)</f>
        <v/>
      </c>
      <c r="I33" s="680"/>
      <c r="J33" s="681"/>
      <c r="K33" s="682"/>
      <c r="L33" s="680"/>
      <c r="M33" s="681"/>
      <c r="N33" s="682"/>
      <c r="O33" s="680"/>
      <c r="P33" s="681"/>
      <c r="Q33" s="682"/>
      <c r="R33" s="200" t="str">
        <f t="shared" si="0"/>
        <v/>
      </c>
      <c r="AJ33" s="202" t="b">
        <f>IF(C33="",TRUE,SUM('6. Patients'!DO34:FL34)/3=I33)</f>
        <v>1</v>
      </c>
      <c r="AK33" s="203" t="b">
        <f>IF(C33="",TRUE,SUM('6. Patients'!FN34:IF34)/2=J33)</f>
        <v>1</v>
      </c>
      <c r="AL33" s="204" t="b">
        <f>IF(C33="",TRUE,SUM('6. Patients'!IH34:JA34)/1=K33)</f>
        <v>1</v>
      </c>
      <c r="AM33" s="202" t="b">
        <f>IF(C33="",TRUE,SUM('6. Patients'!JC34:KZ34)/3=L33)</f>
        <v>1</v>
      </c>
      <c r="AN33" s="203" t="b">
        <f>IF(C33="",TRUE,SUM('6. Patients'!LB34:NT34)/2=M33)</f>
        <v>1</v>
      </c>
      <c r="AO33" s="204" t="b">
        <f>IF(C33="",TRUE,SUM('6. Patients'!NV34:OO34)/1=N33)</f>
        <v>1</v>
      </c>
      <c r="AP33" s="202" t="b">
        <f>IF(C33="",TRUE,SUM('6. Patients'!OQ34:QN34)/3=O33)</f>
        <v>1</v>
      </c>
      <c r="AQ33" s="203" t="b">
        <f>IF(C33="",TRUE,SUM('6. Patients'!QP34:TH34)/2=P33)</f>
        <v>1</v>
      </c>
      <c r="AR33" s="204" t="b">
        <f>IF(C33="",TRUE,SUM('6. Patients'!TJ34:UC34)/1=Q33)</f>
        <v>1</v>
      </c>
      <c r="AT33" s="208">
        <f t="shared" si="2"/>
        <v>0</v>
      </c>
      <c r="AU33" s="209">
        <f t="shared" si="1"/>
        <v>0</v>
      </c>
    </row>
    <row r="34" spans="2:47" ht="15" hidden="1" outlineLevel="1" x14ac:dyDescent="0.25">
      <c r="B34" s="134"/>
      <c r="C34" s="197" t="str">
        <f>IF('2. Protocols'!C34="","",'2. Protocols'!C34)</f>
        <v/>
      </c>
      <c r="D34" s="198" t="str">
        <f>IF('2. Protocols'!D34="","",'2. Protocols'!D34)</f>
        <v>+</v>
      </c>
      <c r="E34" s="198" t="str">
        <f>IF('2. Protocols'!E34="","",'2. Protocols'!E34)</f>
        <v/>
      </c>
      <c r="F34" s="198" t="str">
        <f>IF('2. Protocols'!F34="","",'2. Protocols'!F34)</f>
        <v>+</v>
      </c>
      <c r="G34" s="199" t="str">
        <f>IF('2. Protocols'!G34="","",'2. Protocols'!G34)</f>
        <v/>
      </c>
      <c r="I34" s="680"/>
      <c r="J34" s="681"/>
      <c r="K34" s="682"/>
      <c r="L34" s="680"/>
      <c r="M34" s="681"/>
      <c r="N34" s="682"/>
      <c r="O34" s="680"/>
      <c r="P34" s="681"/>
      <c r="Q34" s="682"/>
      <c r="R34" s="200" t="str">
        <f t="shared" si="0"/>
        <v/>
      </c>
      <c r="AJ34" s="202" t="b">
        <f>IF(C34="",TRUE,SUM('6. Patients'!DO35:FL35)/3=I34)</f>
        <v>1</v>
      </c>
      <c r="AK34" s="203" t="b">
        <f>IF(C34="",TRUE,SUM('6. Patients'!FN35:IF35)/2=J34)</f>
        <v>1</v>
      </c>
      <c r="AL34" s="204" t="b">
        <f>IF(C34="",TRUE,SUM('6. Patients'!IH35:JA35)/1=K34)</f>
        <v>1</v>
      </c>
      <c r="AM34" s="202" t="b">
        <f>IF(C34="",TRUE,SUM('6. Patients'!JC35:KZ35)/3=L34)</f>
        <v>1</v>
      </c>
      <c r="AN34" s="203" t="b">
        <f>IF(C34="",TRUE,SUM('6. Patients'!LB35:NT35)/2=M34)</f>
        <v>1</v>
      </c>
      <c r="AO34" s="204" t="b">
        <f>IF(C34="",TRUE,SUM('6. Patients'!NV35:OO35)/1=N34)</f>
        <v>1</v>
      </c>
      <c r="AP34" s="202" t="b">
        <f>IF(C34="",TRUE,SUM('6. Patients'!OQ35:QN35)/3=O34)</f>
        <v>1</v>
      </c>
      <c r="AQ34" s="203" t="b">
        <f>IF(C34="",TRUE,SUM('6. Patients'!QP35:TH35)/2=P34)</f>
        <v>1</v>
      </c>
      <c r="AR34" s="204" t="b">
        <f>IF(C34="",TRUE,SUM('6. Patients'!TJ35:UC35)/1=Q34)</f>
        <v>1</v>
      </c>
      <c r="AT34" s="208">
        <f t="shared" si="2"/>
        <v>0</v>
      </c>
      <c r="AU34" s="209">
        <f t="shared" si="1"/>
        <v>0</v>
      </c>
    </row>
    <row r="35" spans="2:47" ht="15" hidden="1" outlineLevel="1" x14ac:dyDescent="0.25">
      <c r="B35" s="134"/>
      <c r="C35" s="197" t="str">
        <f>IF('2. Protocols'!C35="","",'2. Protocols'!C35)</f>
        <v/>
      </c>
      <c r="D35" s="198" t="str">
        <f>IF('2. Protocols'!D35="","",'2. Protocols'!D35)</f>
        <v>+</v>
      </c>
      <c r="E35" s="198" t="str">
        <f>IF('2. Protocols'!E35="","",'2. Protocols'!E35)</f>
        <v/>
      </c>
      <c r="F35" s="198" t="str">
        <f>IF('2. Protocols'!F35="","",'2. Protocols'!F35)</f>
        <v>+</v>
      </c>
      <c r="G35" s="199" t="str">
        <f>IF('2. Protocols'!G35="","",'2. Protocols'!G35)</f>
        <v/>
      </c>
      <c r="I35" s="680"/>
      <c r="J35" s="681"/>
      <c r="K35" s="682"/>
      <c r="L35" s="680"/>
      <c r="M35" s="681"/>
      <c r="N35" s="682"/>
      <c r="O35" s="680"/>
      <c r="P35" s="681"/>
      <c r="Q35" s="682"/>
      <c r="R35" s="200" t="str">
        <f t="shared" si="0"/>
        <v/>
      </c>
      <c r="AJ35" s="202" t="b">
        <f>IF(C35="",TRUE,SUM('6. Patients'!DO36:FL36)/3=I35)</f>
        <v>1</v>
      </c>
      <c r="AK35" s="203" t="b">
        <f>IF(C35="",TRUE,SUM('6. Patients'!FN36:IF36)/2=J35)</f>
        <v>1</v>
      </c>
      <c r="AL35" s="204" t="b">
        <f>IF(C35="",TRUE,SUM('6. Patients'!IH36:JA36)/1=K35)</f>
        <v>1</v>
      </c>
      <c r="AM35" s="202" t="b">
        <f>IF(C35="",TRUE,SUM('6. Patients'!JC36:KZ36)/3=L35)</f>
        <v>1</v>
      </c>
      <c r="AN35" s="203" t="b">
        <f>IF(C35="",TRUE,SUM('6. Patients'!LB36:NT36)/2=M35)</f>
        <v>1</v>
      </c>
      <c r="AO35" s="204" t="b">
        <f>IF(C35="",TRUE,SUM('6. Patients'!NV36:OO36)/1=N35)</f>
        <v>1</v>
      </c>
      <c r="AP35" s="202" t="b">
        <f>IF(C35="",TRUE,SUM('6. Patients'!OQ36:QN36)/3=O35)</f>
        <v>1</v>
      </c>
      <c r="AQ35" s="203" t="b">
        <f>IF(C35="",TRUE,SUM('6. Patients'!QP36:TH36)/2=P35)</f>
        <v>1</v>
      </c>
      <c r="AR35" s="204" t="b">
        <f>IF(C35="",TRUE,SUM('6. Patients'!TJ36:UC36)/1=Q35)</f>
        <v>1</v>
      </c>
      <c r="AT35" s="208">
        <f t="shared" si="2"/>
        <v>0</v>
      </c>
      <c r="AU35" s="209">
        <f t="shared" si="1"/>
        <v>0</v>
      </c>
    </row>
    <row r="36" spans="2:47" ht="15.75" hidden="1" outlineLevel="1" thickBot="1" x14ac:dyDescent="0.3">
      <c r="B36" s="134"/>
      <c r="C36" s="197" t="str">
        <f>IF('2. Protocols'!C36="","",'2. Protocols'!C36)</f>
        <v/>
      </c>
      <c r="D36" s="198" t="str">
        <f>IF('2. Protocols'!D36="","",'2. Protocols'!D36)</f>
        <v>+</v>
      </c>
      <c r="E36" s="198" t="str">
        <f>IF('2. Protocols'!E36="","",'2. Protocols'!E36)</f>
        <v/>
      </c>
      <c r="F36" s="198" t="str">
        <f>IF('2. Protocols'!F36="","",'2. Protocols'!F36)</f>
        <v>+</v>
      </c>
      <c r="G36" s="199" t="str">
        <f>IF('2. Protocols'!G36="","",'2. Protocols'!G36)</f>
        <v/>
      </c>
      <c r="I36" s="685"/>
      <c r="J36" s="686"/>
      <c r="K36" s="687"/>
      <c r="L36" s="685"/>
      <c r="M36" s="686"/>
      <c r="N36" s="687"/>
      <c r="O36" s="685"/>
      <c r="P36" s="686"/>
      <c r="Q36" s="687"/>
      <c r="R36" s="200" t="str">
        <f t="shared" si="0"/>
        <v/>
      </c>
      <c r="AJ36" s="202" t="b">
        <f>IF(C36="",TRUE,SUM('6. Patients'!DO37:FL37)/3=I36)</f>
        <v>1</v>
      </c>
      <c r="AK36" s="203" t="b">
        <f>IF(C36="",TRUE,SUM('6. Patients'!FN37:IF37)/2=J36)</f>
        <v>1</v>
      </c>
      <c r="AL36" s="204" t="b">
        <f>IF(C36="",TRUE,SUM('6. Patients'!IH37:JA37)/1=K36)</f>
        <v>1</v>
      </c>
      <c r="AM36" s="202" t="b">
        <f>IF(C36="",TRUE,SUM('6. Patients'!JC37:KZ37)/3=L36)</f>
        <v>1</v>
      </c>
      <c r="AN36" s="203" t="b">
        <f>IF(C36="",TRUE,SUM('6. Patients'!LB37:NT37)/2=M36)</f>
        <v>1</v>
      </c>
      <c r="AO36" s="204" t="b">
        <f>IF(C36="",TRUE,SUM('6. Patients'!NV37:OO37)/1=N36)</f>
        <v>1</v>
      </c>
      <c r="AP36" s="202" t="b">
        <f>IF(C36="",TRUE,SUM('6. Patients'!OQ37:QN37)/3=O36)</f>
        <v>1</v>
      </c>
      <c r="AQ36" s="203" t="b">
        <f>IF(C36="",TRUE,SUM('6. Patients'!QP37:TH37)/2=P36)</f>
        <v>1</v>
      </c>
      <c r="AR36" s="204" t="b">
        <f>IF(C36="",TRUE,SUM('6. Patients'!TJ37:UC37)/1=Q36)</f>
        <v>1</v>
      </c>
      <c r="AT36" s="208">
        <f t="shared" si="2"/>
        <v>0</v>
      </c>
      <c r="AU36" s="209">
        <f t="shared" si="1"/>
        <v>0</v>
      </c>
    </row>
    <row r="37" spans="2:47" ht="15.75" collapsed="1" thickBot="1" x14ac:dyDescent="0.3">
      <c r="B37" s="134"/>
      <c r="C37" s="197" t="str">
        <f>IF('2. Protocols'!C37="","",'2. Protocols'!C37)</f>
        <v/>
      </c>
      <c r="D37" s="198" t="str">
        <f>IF('2. Protocols'!D37="","",'2. Protocols'!D37)</f>
        <v>+</v>
      </c>
      <c r="E37" s="198" t="str">
        <f>IF('2. Protocols'!E37="","",'2. Protocols'!E37)</f>
        <v/>
      </c>
      <c r="F37" s="198" t="str">
        <f>IF('2. Protocols'!F37="","",'2. Protocols'!F37)</f>
        <v>+</v>
      </c>
      <c r="G37" s="199" t="str">
        <f>IF('2. Protocols'!G37="","",'2. Protocols'!G37)</f>
        <v/>
      </c>
      <c r="I37" s="688">
        <v>1</v>
      </c>
      <c r="J37" s="689"/>
      <c r="K37" s="690"/>
      <c r="L37" s="688">
        <v>1</v>
      </c>
      <c r="M37" s="689"/>
      <c r="N37" s="690"/>
      <c r="O37" s="688">
        <v>1</v>
      </c>
      <c r="P37" s="689"/>
      <c r="Q37" s="690"/>
      <c r="R37" s="200"/>
      <c r="S37" s="413" t="s">
        <v>390</v>
      </c>
      <c r="AJ37" s="210"/>
      <c r="AK37" s="203"/>
      <c r="AL37" s="204"/>
      <c r="AM37" s="210"/>
      <c r="AN37" s="203"/>
      <c r="AO37" s="204"/>
      <c r="AP37" s="210"/>
      <c r="AQ37" s="203"/>
      <c r="AR37" s="204"/>
      <c r="AT37" s="208"/>
      <c r="AU37" s="209"/>
    </row>
    <row r="38" spans="2:47" ht="15.75" thickBot="1" x14ac:dyDescent="0.3">
      <c r="B38" s="134"/>
      <c r="C38" s="197" t="str">
        <f>IF('2. Protocols'!C38="","",'2. Protocols'!C38)</f>
        <v/>
      </c>
      <c r="D38" s="198" t="str">
        <f>IF('2. Protocols'!D38="","",'2. Protocols'!D38)</f>
        <v>+</v>
      </c>
      <c r="E38" s="198" t="str">
        <f>IF('2. Protocols'!E38="","",'2. Protocols'!E38)</f>
        <v/>
      </c>
      <c r="F38" s="198" t="str">
        <f>IF('2. Protocols'!F38="","",'2. Protocols'!F38)</f>
        <v>+</v>
      </c>
      <c r="G38" s="199" t="str">
        <f>IF('2. Protocols'!G38="","",'2. Protocols'!G38)</f>
        <v/>
      </c>
      <c r="I38" s="691">
        <v>1</v>
      </c>
      <c r="J38" s="692"/>
      <c r="K38" s="693"/>
      <c r="L38" s="691">
        <v>1</v>
      </c>
      <c r="M38" s="692"/>
      <c r="N38" s="693"/>
      <c r="O38" s="691">
        <v>1</v>
      </c>
      <c r="P38" s="692"/>
      <c r="Q38" s="693"/>
      <c r="R38" s="412"/>
      <c r="S38" s="413" t="s">
        <v>390</v>
      </c>
      <c r="AJ38" s="210"/>
      <c r="AK38" s="211"/>
      <c r="AL38" s="212"/>
      <c r="AM38" s="210"/>
      <c r="AN38" s="211"/>
      <c r="AO38" s="212"/>
      <c r="AP38" s="210"/>
      <c r="AQ38" s="211"/>
      <c r="AR38" s="212"/>
      <c r="AT38" s="213"/>
      <c r="AU38" s="214"/>
    </row>
    <row r="39" spans="2:47" ht="15" x14ac:dyDescent="0.25">
      <c r="AJ39" s="404" t="s">
        <v>346</v>
      </c>
    </row>
    <row r="41" spans="2:47" ht="15.75" thickBot="1" x14ac:dyDescent="0.3">
      <c r="B41" s="134"/>
    </row>
    <row r="42" spans="2:47" s="216" customFormat="1" ht="15.75" thickBot="1" x14ac:dyDescent="0.3">
      <c r="B42" s="134"/>
      <c r="C42" s="215" t="s">
        <v>21</v>
      </c>
      <c r="D42" s="95"/>
      <c r="E42" s="95"/>
      <c r="F42" s="95"/>
      <c r="G42" s="157"/>
      <c r="I42" s="192" t="s">
        <v>26</v>
      </c>
      <c r="J42" s="193" t="s">
        <v>27</v>
      </c>
      <c r="K42" s="194" t="s">
        <v>28</v>
      </c>
      <c r="L42" s="192" t="s">
        <v>26</v>
      </c>
      <c r="M42" s="193" t="s">
        <v>27</v>
      </c>
      <c r="N42" s="194" t="s">
        <v>28</v>
      </c>
      <c r="O42" s="192" t="s">
        <v>26</v>
      </c>
      <c r="P42" s="193" t="s">
        <v>27</v>
      </c>
      <c r="Q42" s="194" t="s">
        <v>28</v>
      </c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217"/>
      <c r="AU42" s="217"/>
    </row>
    <row r="43" spans="2:47" ht="15" x14ac:dyDescent="0.25">
      <c r="B43" s="134"/>
      <c r="C43" s="197" t="str">
        <f>IF('2. Protocols'!C43="","",'2. Protocols'!C43)</f>
        <v/>
      </c>
      <c r="D43" s="198" t="str">
        <f>IF('2. Protocols'!D43="","",'2. Protocols'!D43)</f>
        <v>+</v>
      </c>
      <c r="E43" s="198" t="str">
        <f>IF('2. Protocols'!E43="","",'2. Protocols'!E43)</f>
        <v/>
      </c>
      <c r="F43" s="198" t="str">
        <f>IF('2. Protocols'!F43="","",'2. Protocols'!F43)</f>
        <v>+</v>
      </c>
      <c r="G43" s="199" t="str">
        <f>IF('2. Protocols'!G43="","",'2. Protocols'!G43)</f>
        <v/>
      </c>
      <c r="I43" s="103"/>
      <c r="J43" s="104"/>
      <c r="K43" s="105"/>
      <c r="L43" s="103"/>
      <c r="M43" s="104"/>
      <c r="N43" s="105"/>
      <c r="O43" s="103"/>
      <c r="P43" s="104"/>
      <c r="Q43" s="105"/>
      <c r="R43" s="200" t="str">
        <f>IF(C43="","",IF(AND(SUM(I43:K43)=1,SUM(L43:N43)=1,SUM(O43:Q43)=1),IF(ISNA(HLOOKUP(FALSE,$AJ43:$AR43,1,0)),"","Error: Irregular regimen choice. Please double check regimen."),"Error: must total 100% each year"))</f>
        <v/>
      </c>
      <c r="AJ43" s="218" t="b">
        <f>IF(C43="",TRUE,SUM('6. Patients'!DO44:FL44)/3=I43)</f>
        <v>1</v>
      </c>
      <c r="AK43" s="219" t="b">
        <f>IF(C43="",TRUE,SUM('6. Patients'!FN44:IF44)/2=J43)</f>
        <v>1</v>
      </c>
      <c r="AL43" s="220" t="b">
        <f>IF(C43="",TRUE,SUM('6. Patients'!IH44:JA44)/1=K43)</f>
        <v>1</v>
      </c>
      <c r="AM43" s="218" t="b">
        <f>IF(C43="",TRUE,SUM('6. Patients'!JC44:KZ44)/3=L43)</f>
        <v>1</v>
      </c>
      <c r="AN43" s="219" t="b">
        <f>IF(C43="",TRUE,SUM('6. Patients'!LB44:NT44)/2=M43)</f>
        <v>1</v>
      </c>
      <c r="AO43" s="220" t="b">
        <f>IF(C43="",TRUE,SUM('6. Patients'!NV44:OO44)/1=N43)</f>
        <v>1</v>
      </c>
      <c r="AP43" s="218" t="b">
        <f>IF(C43="",TRUE,SUM('6. Patients'!OQ44:QN44)/3=O43)</f>
        <v>1</v>
      </c>
      <c r="AQ43" s="219" t="b">
        <f>IF(C43="",TRUE,SUM('6. Patients'!QP44:TH44)/2=P43)</f>
        <v>1</v>
      </c>
      <c r="AR43" s="220" t="b">
        <f>IF(C43="",TRUE,SUM('6. Patients'!TJ44:UC44)/1=Q43)</f>
        <v>1</v>
      </c>
      <c r="AT43" s="205">
        <f>IF(C43="",0,IF(AND(SUM(I43:K43)=1,SUM(L43:N43)=1,SUM(O43:Q43)=1),0,1))</f>
        <v>0</v>
      </c>
      <c r="AU43" s="206">
        <f t="shared" ref="AU43:AU70" si="3">IF(ISNA(HLOOKUP(FALSE,$AJ43:$AR43,1,0)),0,1)</f>
        <v>0</v>
      </c>
    </row>
    <row r="44" spans="2:47" ht="15" x14ac:dyDescent="0.25">
      <c r="B44" s="134"/>
      <c r="C44" s="197" t="str">
        <f>IF('2. Protocols'!C44="","",'2. Protocols'!C44)</f>
        <v/>
      </c>
      <c r="D44" s="198" t="str">
        <f>IF('2. Protocols'!D44="","",'2. Protocols'!D44)</f>
        <v>+</v>
      </c>
      <c r="E44" s="198" t="str">
        <f>IF('2. Protocols'!E44="","",'2. Protocols'!E44)</f>
        <v/>
      </c>
      <c r="F44" s="198" t="str">
        <f>IF('2. Protocols'!F44="","",'2. Protocols'!F44)</f>
        <v>+</v>
      </c>
      <c r="G44" s="199" t="str">
        <f>IF('2. Protocols'!G44="","",'2. Protocols'!G44)</f>
        <v/>
      </c>
      <c r="I44" s="100"/>
      <c r="J44" s="101"/>
      <c r="K44" s="102"/>
      <c r="L44" s="100"/>
      <c r="M44" s="101"/>
      <c r="N44" s="102"/>
      <c r="O44" s="100"/>
      <c r="P44" s="101"/>
      <c r="Q44" s="102"/>
      <c r="R44" s="200" t="str">
        <f t="shared" ref="R44:R70" si="4">IF(C44="","",IF(AND(SUM(I44:K44)=1,SUM(L44:N44)=1,SUM(O44:Q44)=1),IF(ISNA(HLOOKUP(FALSE,$AJ44:$AR44,1,0)),"","Error: Irregular regimen choice. Please double check regimen."),"Error: must total 100% each year"))</f>
        <v/>
      </c>
      <c r="W44" s="183" t="str">
        <f>IF(ISNA(HLOOKUP(FALSE,$AJ43:$AR43,1,0)),"","Error: Irregular regimen choice. Please double check regimen.")</f>
        <v/>
      </c>
      <c r="AJ44" s="202" t="b">
        <f>IF(C44="",TRUE,SUM('6. Patients'!DO45:FL45)/3=I44)</f>
        <v>1</v>
      </c>
      <c r="AK44" s="203" t="b">
        <f>IF(C44="",TRUE,SUM('6. Patients'!FN45:IF45)/2=J44)</f>
        <v>1</v>
      </c>
      <c r="AL44" s="204" t="b">
        <f>IF(C44="",TRUE,SUM('6. Patients'!IH45:JA45)/1=K44)</f>
        <v>1</v>
      </c>
      <c r="AM44" s="202" t="b">
        <f>IF(C44="",TRUE,SUM('6. Patients'!JC45:KZ45)/3=L44)</f>
        <v>1</v>
      </c>
      <c r="AN44" s="203" t="b">
        <f>IF(C44="",TRUE,SUM('6. Patients'!LB45:NT45)/2=M44)</f>
        <v>1</v>
      </c>
      <c r="AO44" s="204" t="b">
        <f>IF(C44="",TRUE,SUM('6. Patients'!NV45:OO45)/1=N44)</f>
        <v>1</v>
      </c>
      <c r="AP44" s="202" t="b">
        <f>IF(C44="",TRUE,SUM('6. Patients'!OQ45:QN45)/3=O44)</f>
        <v>1</v>
      </c>
      <c r="AQ44" s="203" t="b">
        <f>IF(C44="",TRUE,SUM('6. Patients'!QP45:TH45)/2=P44)</f>
        <v>1</v>
      </c>
      <c r="AR44" s="204" t="b">
        <f>IF(C44="",TRUE,SUM('6. Patients'!TJ45:UC45)/1=Q44)</f>
        <v>1</v>
      </c>
      <c r="AT44" s="208">
        <f>IF(C44="",0,IF(AND(SUM(I44:K44)=1,SUM(L44:N44)=1,SUM(O44:Q44)=1),0,1))</f>
        <v>0</v>
      </c>
      <c r="AU44" s="209">
        <f t="shared" si="3"/>
        <v>0</v>
      </c>
    </row>
    <row r="45" spans="2:47" ht="15" x14ac:dyDescent="0.25">
      <c r="B45" s="134"/>
      <c r="C45" s="197" t="str">
        <f>IF('2. Protocols'!C45="","",'2. Protocols'!C45)</f>
        <v/>
      </c>
      <c r="D45" s="198" t="str">
        <f>IF('2. Protocols'!D45="","",'2. Protocols'!D45)</f>
        <v>+</v>
      </c>
      <c r="E45" s="198" t="str">
        <f>IF('2. Protocols'!E45="","",'2. Protocols'!E45)</f>
        <v/>
      </c>
      <c r="F45" s="198" t="str">
        <f>IF('2. Protocols'!F45="","",'2. Protocols'!F45)</f>
        <v>+</v>
      </c>
      <c r="G45" s="199" t="str">
        <f>IF('2. Protocols'!G45="","",'2. Protocols'!G45)</f>
        <v/>
      </c>
      <c r="I45" s="100"/>
      <c r="J45" s="101"/>
      <c r="K45" s="102"/>
      <c r="L45" s="100"/>
      <c r="M45" s="101"/>
      <c r="N45" s="102"/>
      <c r="O45" s="100"/>
      <c r="P45" s="101"/>
      <c r="Q45" s="102"/>
      <c r="R45" s="200" t="str">
        <f t="shared" si="4"/>
        <v/>
      </c>
      <c r="W45" s="183" t="str">
        <f t="shared" ref="W45:W55" si="5">IF(ISNA(HLOOKUP(FALSE,$AJ44:$AR44,1,0)),"","Error: Irregular regimen choice. Please double check regimen.")</f>
        <v/>
      </c>
      <c r="AJ45" s="202" t="b">
        <f>IF(C45="",TRUE,SUM('6. Patients'!DO46:FL46)/3=I45)</f>
        <v>1</v>
      </c>
      <c r="AK45" s="203" t="b">
        <f>IF(C45="",TRUE,SUM('6. Patients'!FN46:IF46)/2=J45)</f>
        <v>1</v>
      </c>
      <c r="AL45" s="204" t="b">
        <f>IF(C45="",TRUE,SUM('6. Patients'!IH46:JA46)/1=K45)</f>
        <v>1</v>
      </c>
      <c r="AM45" s="202" t="b">
        <f>IF(C45="",TRUE,SUM('6. Patients'!JC46:KZ46)/3=L45)</f>
        <v>1</v>
      </c>
      <c r="AN45" s="203" t="b">
        <f>IF(C45="",TRUE,SUM('6. Patients'!LB46:NT46)/2=M45)</f>
        <v>1</v>
      </c>
      <c r="AO45" s="204" t="b">
        <f>IF(C45="",TRUE,SUM('6. Patients'!NV46:OO46)/1=N45)</f>
        <v>1</v>
      </c>
      <c r="AP45" s="202" t="b">
        <f>IF(C45="",TRUE,SUM('6. Patients'!OQ46:QN46)/3=O45)</f>
        <v>1</v>
      </c>
      <c r="AQ45" s="203" t="b">
        <f>IF(C45="",TRUE,SUM('6. Patients'!QP46:TH46)/2=P45)</f>
        <v>1</v>
      </c>
      <c r="AR45" s="204" t="b">
        <f>IF(C45="",TRUE,SUM('6. Patients'!TJ46:UC46)/1=Q45)</f>
        <v>1</v>
      </c>
      <c r="AT45" s="208">
        <f>IF(C45="",0,IF(AND(SUM(I45:K45)=1,SUM(L45:N45)=1,SUM(O45:Q45)=1),0,1))</f>
        <v>0</v>
      </c>
      <c r="AU45" s="209">
        <f t="shared" si="3"/>
        <v>0</v>
      </c>
    </row>
    <row r="46" spans="2:47" ht="15" x14ac:dyDescent="0.25">
      <c r="B46" s="134"/>
      <c r="C46" s="197" t="str">
        <f>IF('2. Protocols'!C46="","",'2. Protocols'!C46)</f>
        <v/>
      </c>
      <c r="D46" s="198" t="str">
        <f>IF('2. Protocols'!D46="","",'2. Protocols'!D46)</f>
        <v>+</v>
      </c>
      <c r="E46" s="198" t="str">
        <f>IF('2. Protocols'!E46="","",'2. Protocols'!E46)</f>
        <v/>
      </c>
      <c r="F46" s="198" t="str">
        <f>IF('2. Protocols'!F46="","",'2. Protocols'!F46)</f>
        <v>+</v>
      </c>
      <c r="G46" s="199" t="str">
        <f>IF('2. Protocols'!G46="","",'2. Protocols'!G46)</f>
        <v/>
      </c>
      <c r="I46" s="100"/>
      <c r="J46" s="101"/>
      <c r="K46" s="102"/>
      <c r="L46" s="100"/>
      <c r="M46" s="101"/>
      <c r="N46" s="102"/>
      <c r="O46" s="100"/>
      <c r="P46" s="101"/>
      <c r="Q46" s="102"/>
      <c r="R46" s="200" t="str">
        <f t="shared" si="4"/>
        <v/>
      </c>
      <c r="W46" s="183" t="str">
        <f t="shared" si="5"/>
        <v/>
      </c>
      <c r="AJ46" s="202" t="b">
        <f>IF(C46="",TRUE,SUM('6. Patients'!DO47:FL47)/3=I46)</f>
        <v>1</v>
      </c>
      <c r="AK46" s="203" t="b">
        <f>IF(C46="",TRUE,SUM('6. Patients'!FN47:IF47)/2=J46)</f>
        <v>1</v>
      </c>
      <c r="AL46" s="204" t="b">
        <f>IF(C46="",TRUE,SUM('6. Patients'!IH47:JA47)/1=K46)</f>
        <v>1</v>
      </c>
      <c r="AM46" s="202" t="b">
        <f>IF(C46="",TRUE,SUM('6. Patients'!JC47:KZ47)/3=L46)</f>
        <v>1</v>
      </c>
      <c r="AN46" s="203" t="b">
        <f>IF(C46="",TRUE,SUM('6. Patients'!LB47:NT47)/2=M46)</f>
        <v>1</v>
      </c>
      <c r="AO46" s="204" t="b">
        <f>IF(C46="",TRUE,SUM('6. Patients'!NV47:OO47)/1=N46)</f>
        <v>1</v>
      </c>
      <c r="AP46" s="202" t="b">
        <f>IF(C46="",TRUE,SUM('6. Patients'!OQ47:QN47)/3=O46)</f>
        <v>1</v>
      </c>
      <c r="AQ46" s="203" t="b">
        <f>IF(C46="",TRUE,SUM('6. Patients'!QP47:TH47)/2=P46)</f>
        <v>1</v>
      </c>
      <c r="AR46" s="204" t="b">
        <f>IF(C46="",TRUE,SUM('6. Patients'!TJ47:UC47)/1=Q46)</f>
        <v>1</v>
      </c>
      <c r="AT46" s="208">
        <f>IF(C46="",0,IF(AND(SUM(I46:K46)=1,SUM(L46:N46)=1,SUM(O46:Q46)=1),0,1))</f>
        <v>0</v>
      </c>
      <c r="AU46" s="209">
        <f t="shared" si="3"/>
        <v>0</v>
      </c>
    </row>
    <row r="47" spans="2:47" ht="15" x14ac:dyDescent="0.25">
      <c r="B47" s="134"/>
      <c r="C47" s="197" t="str">
        <f>IF('2. Protocols'!C47="","",'2. Protocols'!C47)</f>
        <v/>
      </c>
      <c r="D47" s="198" t="str">
        <f>IF('2. Protocols'!D47="","",'2. Protocols'!D47)</f>
        <v>+</v>
      </c>
      <c r="E47" s="198" t="str">
        <f>IF('2. Protocols'!E47="","",'2. Protocols'!E47)</f>
        <v/>
      </c>
      <c r="F47" s="198" t="str">
        <f>IF('2. Protocols'!F47="","",'2. Protocols'!F47)</f>
        <v>+</v>
      </c>
      <c r="G47" s="199" t="str">
        <f>IF('2. Protocols'!G47="","",'2. Protocols'!G47)</f>
        <v/>
      </c>
      <c r="I47" s="100"/>
      <c r="J47" s="101"/>
      <c r="K47" s="102"/>
      <c r="L47" s="100"/>
      <c r="M47" s="101"/>
      <c r="N47" s="102"/>
      <c r="O47" s="100"/>
      <c r="P47" s="101"/>
      <c r="Q47" s="102"/>
      <c r="R47" s="200" t="str">
        <f t="shared" si="4"/>
        <v/>
      </c>
      <c r="W47" s="183" t="str">
        <f t="shared" si="5"/>
        <v/>
      </c>
      <c r="AJ47" s="202" t="b">
        <f>IF(C47="",TRUE,SUM('6. Patients'!DO48:FL48)/3=I47)</f>
        <v>1</v>
      </c>
      <c r="AK47" s="203" t="b">
        <f>IF(C47="",TRUE,SUM('6. Patients'!FN48:IF48)/2=J47)</f>
        <v>1</v>
      </c>
      <c r="AL47" s="204" t="b">
        <f>IF(C47="",TRUE,SUM('6. Patients'!IH48:JA48)/1=K47)</f>
        <v>1</v>
      </c>
      <c r="AM47" s="202" t="b">
        <f>IF(C47="",TRUE,SUM('6. Patients'!JC48:KZ48)/3=L47)</f>
        <v>1</v>
      </c>
      <c r="AN47" s="203" t="b">
        <f>IF(C47="",TRUE,SUM('6. Patients'!LB48:NT48)/2=M47)</f>
        <v>1</v>
      </c>
      <c r="AO47" s="204" t="b">
        <f>IF(C47="",TRUE,SUM('6. Patients'!NV48:OO48)/1=N47)</f>
        <v>1</v>
      </c>
      <c r="AP47" s="202" t="b">
        <f>IF(C47="",TRUE,SUM('6. Patients'!OQ48:QN48)/3=O47)</f>
        <v>1</v>
      </c>
      <c r="AQ47" s="203" t="b">
        <f>IF(C47="",TRUE,SUM('6. Patients'!QP48:TH48)/2=P47)</f>
        <v>1</v>
      </c>
      <c r="AR47" s="204" t="b">
        <f>IF(C47="",TRUE,SUM('6. Patients'!TJ48:UC48)/1=Q47)</f>
        <v>1</v>
      </c>
      <c r="AT47" s="208">
        <f t="shared" ref="AT47:AT70" si="6">IF(C47="",0,IF(AND(SUM(I47:K47)=1,SUM(L47:N47)=1,SUM(O47:Q47)=1),0,1))</f>
        <v>0</v>
      </c>
      <c r="AU47" s="209">
        <f t="shared" si="3"/>
        <v>0</v>
      </c>
    </row>
    <row r="48" spans="2:47" ht="15" x14ac:dyDescent="0.25">
      <c r="B48" s="134"/>
      <c r="C48" s="197" t="str">
        <f>IF('2. Protocols'!C48="","",'2. Protocols'!C48)</f>
        <v/>
      </c>
      <c r="D48" s="198" t="str">
        <f>IF('2. Protocols'!D48="","",'2. Protocols'!D48)</f>
        <v>+</v>
      </c>
      <c r="E48" s="198" t="str">
        <f>IF('2. Protocols'!E48="","",'2. Protocols'!E48)</f>
        <v/>
      </c>
      <c r="F48" s="198" t="str">
        <f>IF('2. Protocols'!F48="","",'2. Protocols'!F48)</f>
        <v>+</v>
      </c>
      <c r="G48" s="199" t="str">
        <f>IF('2. Protocols'!G48="","",'2. Protocols'!G48)</f>
        <v/>
      </c>
      <c r="I48" s="100"/>
      <c r="J48" s="101"/>
      <c r="K48" s="102"/>
      <c r="L48" s="100"/>
      <c r="M48" s="101"/>
      <c r="N48" s="102"/>
      <c r="O48" s="100"/>
      <c r="P48" s="101"/>
      <c r="Q48" s="102"/>
      <c r="R48" s="200" t="str">
        <f t="shared" si="4"/>
        <v/>
      </c>
      <c r="W48" s="183" t="str">
        <f t="shared" si="5"/>
        <v/>
      </c>
      <c r="AJ48" s="202" t="b">
        <f>IF(C48="",TRUE,SUM('6. Patients'!DO49:FL49)/3=I48)</f>
        <v>1</v>
      </c>
      <c r="AK48" s="203" t="b">
        <f>IF(C48="",TRUE,SUM('6. Patients'!FN49:IF49)/2=J48)</f>
        <v>1</v>
      </c>
      <c r="AL48" s="204" t="b">
        <f>IF(C48="",TRUE,SUM('6. Patients'!IH49:JA49)/1=K48)</f>
        <v>1</v>
      </c>
      <c r="AM48" s="202" t="b">
        <f>IF(C48="",TRUE,SUM('6. Patients'!JC49:KZ49)/3=L48)</f>
        <v>1</v>
      </c>
      <c r="AN48" s="203" t="b">
        <f>IF(C48="",TRUE,SUM('6. Patients'!LB49:NT49)/2=M48)</f>
        <v>1</v>
      </c>
      <c r="AO48" s="204" t="b">
        <f>IF(C48="",TRUE,SUM('6. Patients'!NV49:OO49)/1=N48)</f>
        <v>1</v>
      </c>
      <c r="AP48" s="202" t="b">
        <f>IF(C48="",TRUE,SUM('6. Patients'!OQ49:QN49)/3=O48)</f>
        <v>1</v>
      </c>
      <c r="AQ48" s="203" t="b">
        <f>IF(C48="",TRUE,SUM('6. Patients'!QP49:TH49)/2=P48)</f>
        <v>1</v>
      </c>
      <c r="AR48" s="204" t="b">
        <f>IF(C48="",TRUE,SUM('6. Patients'!TJ49:UC49)/1=Q48)</f>
        <v>1</v>
      </c>
      <c r="AT48" s="208">
        <f t="shared" si="6"/>
        <v>0</v>
      </c>
      <c r="AU48" s="209">
        <f t="shared" si="3"/>
        <v>0</v>
      </c>
    </row>
    <row r="49" spans="2:47" ht="15" x14ac:dyDescent="0.25">
      <c r="B49" s="134"/>
      <c r="C49" s="197" t="str">
        <f>IF('2. Protocols'!C49="","",'2. Protocols'!C49)</f>
        <v/>
      </c>
      <c r="D49" s="198" t="str">
        <f>IF('2. Protocols'!D49="","",'2. Protocols'!D49)</f>
        <v>+</v>
      </c>
      <c r="E49" s="198" t="str">
        <f>IF('2. Protocols'!E49="","",'2. Protocols'!E49)</f>
        <v/>
      </c>
      <c r="F49" s="198" t="str">
        <f>IF('2. Protocols'!F49="","",'2. Protocols'!F49)</f>
        <v>+</v>
      </c>
      <c r="G49" s="199" t="str">
        <f>IF('2. Protocols'!G49="","",'2. Protocols'!G49)</f>
        <v/>
      </c>
      <c r="I49" s="100"/>
      <c r="J49" s="101"/>
      <c r="K49" s="102"/>
      <c r="L49" s="100"/>
      <c r="M49" s="101"/>
      <c r="N49" s="102"/>
      <c r="O49" s="100"/>
      <c r="P49" s="101"/>
      <c r="Q49" s="102"/>
      <c r="R49" s="200" t="str">
        <f t="shared" si="4"/>
        <v/>
      </c>
      <c r="AJ49" s="202" t="b">
        <f>IF(C49="",TRUE,SUM('6. Patients'!DO50:FL50)/3=I49)</f>
        <v>1</v>
      </c>
      <c r="AK49" s="203" t="b">
        <f>IF(C49="",TRUE,SUM('6. Patients'!FN50:IF50)/2=J49)</f>
        <v>1</v>
      </c>
      <c r="AL49" s="204" t="b">
        <f>IF(C49="",TRUE,SUM('6. Patients'!IH50:JA50)/1=K49)</f>
        <v>1</v>
      </c>
      <c r="AM49" s="202" t="b">
        <f>IF(C49="",TRUE,SUM('6. Patients'!JC50:KZ50)/3=L49)</f>
        <v>1</v>
      </c>
      <c r="AN49" s="203" t="b">
        <f>IF(C49="",TRUE,SUM('6. Patients'!LB50:NT50)/2=M49)</f>
        <v>1</v>
      </c>
      <c r="AO49" s="204" t="b">
        <f>IF(C49="",TRUE,SUM('6. Patients'!NV50:OO50)/1=N49)</f>
        <v>1</v>
      </c>
      <c r="AP49" s="202" t="b">
        <f>IF(C49="",TRUE,SUM('6. Patients'!OQ50:QN50)/3=O49)</f>
        <v>1</v>
      </c>
      <c r="AQ49" s="203" t="b">
        <f>IF(C49="",TRUE,SUM('6. Patients'!QP50:TH50)/2=P49)</f>
        <v>1</v>
      </c>
      <c r="AR49" s="204" t="b">
        <f>IF(C49="",TRUE,SUM('6. Patients'!TJ50:UC50)/1=Q49)</f>
        <v>1</v>
      </c>
      <c r="AT49" s="208">
        <f t="shared" si="6"/>
        <v>0</v>
      </c>
      <c r="AU49" s="209">
        <f t="shared" si="3"/>
        <v>0</v>
      </c>
    </row>
    <row r="50" spans="2:47" ht="15" x14ac:dyDescent="0.25">
      <c r="B50" s="134"/>
      <c r="C50" s="197" t="str">
        <f>IF('2. Protocols'!C50="","",'2. Protocols'!C50)</f>
        <v/>
      </c>
      <c r="D50" s="198" t="str">
        <f>IF('2. Protocols'!D50="","",'2. Protocols'!D50)</f>
        <v>+</v>
      </c>
      <c r="E50" s="198" t="str">
        <f>IF('2. Protocols'!E50="","",'2. Protocols'!E50)</f>
        <v/>
      </c>
      <c r="F50" s="198" t="str">
        <f>IF('2. Protocols'!F50="","",'2. Protocols'!F50)</f>
        <v>+</v>
      </c>
      <c r="G50" s="199" t="str">
        <f>IF('2. Protocols'!G50="","",'2. Protocols'!G50)</f>
        <v/>
      </c>
      <c r="I50" s="100"/>
      <c r="J50" s="101"/>
      <c r="K50" s="102"/>
      <c r="L50" s="100"/>
      <c r="M50" s="101"/>
      <c r="N50" s="102"/>
      <c r="O50" s="100"/>
      <c r="P50" s="101"/>
      <c r="Q50" s="102"/>
      <c r="R50" s="200" t="str">
        <f t="shared" si="4"/>
        <v/>
      </c>
      <c r="AJ50" s="202" t="b">
        <f>IF(C50="",TRUE,SUM('6. Patients'!DO51:FL51)/3=I50)</f>
        <v>1</v>
      </c>
      <c r="AK50" s="203" t="b">
        <f>IF(C50="",TRUE,SUM('6. Patients'!FN51:IF51)/2=J50)</f>
        <v>1</v>
      </c>
      <c r="AL50" s="204" t="b">
        <f>IF(C50="",TRUE,SUM('6. Patients'!IH51:JA51)/1=K50)</f>
        <v>1</v>
      </c>
      <c r="AM50" s="202" t="b">
        <f>IF(C50="",TRUE,SUM('6. Patients'!JC51:KZ51)/3=L50)</f>
        <v>1</v>
      </c>
      <c r="AN50" s="203" t="b">
        <f>IF(C50="",TRUE,SUM('6. Patients'!LB51:NT51)/2=M50)</f>
        <v>1</v>
      </c>
      <c r="AO50" s="204" t="b">
        <f>IF(C50="",TRUE,SUM('6. Patients'!NV51:OO51)/1=N50)</f>
        <v>1</v>
      </c>
      <c r="AP50" s="202" t="b">
        <f>IF(C50="",TRUE,SUM('6. Patients'!OQ51:QN51)/3=O50)</f>
        <v>1</v>
      </c>
      <c r="AQ50" s="203" t="b">
        <f>IF(C50="",TRUE,SUM('6. Patients'!QP51:TH51)/2=P50)</f>
        <v>1</v>
      </c>
      <c r="AR50" s="204" t="b">
        <f>IF(C50="",TRUE,SUM('6. Patients'!TJ51:UC51)/1=Q50)</f>
        <v>1</v>
      </c>
      <c r="AT50" s="208">
        <f t="shared" si="6"/>
        <v>0</v>
      </c>
      <c r="AU50" s="209">
        <f t="shared" si="3"/>
        <v>0</v>
      </c>
    </row>
    <row r="51" spans="2:47" ht="15" x14ac:dyDescent="0.25">
      <c r="B51" s="134"/>
      <c r="C51" s="197" t="str">
        <f>IF('2. Protocols'!C51="","",'2. Protocols'!C51)</f>
        <v/>
      </c>
      <c r="D51" s="198" t="str">
        <f>IF('2. Protocols'!D51="","",'2. Protocols'!D51)</f>
        <v>+</v>
      </c>
      <c r="E51" s="198" t="str">
        <f>IF('2. Protocols'!E51="","",'2. Protocols'!E51)</f>
        <v/>
      </c>
      <c r="F51" s="198" t="str">
        <f>IF('2. Protocols'!F51="","",'2. Protocols'!F51)</f>
        <v>+</v>
      </c>
      <c r="G51" s="199" t="str">
        <f>IF('2. Protocols'!G51="","",'2. Protocols'!G51)</f>
        <v/>
      </c>
      <c r="I51" s="100"/>
      <c r="J51" s="101"/>
      <c r="K51" s="102"/>
      <c r="L51" s="100"/>
      <c r="M51" s="101"/>
      <c r="N51" s="102"/>
      <c r="O51" s="100"/>
      <c r="P51" s="101"/>
      <c r="Q51" s="102"/>
      <c r="R51" s="200" t="str">
        <f t="shared" si="4"/>
        <v/>
      </c>
      <c r="AJ51" s="202" t="b">
        <f>IF(C51="",TRUE,SUM('6. Patients'!DO52:FL52)/3=I51)</f>
        <v>1</v>
      </c>
      <c r="AK51" s="203" t="b">
        <f>IF(C51="",TRUE,SUM('6. Patients'!FN52:IF52)/2=J51)</f>
        <v>1</v>
      </c>
      <c r="AL51" s="204" t="b">
        <f>IF(C51="",TRUE,SUM('6. Patients'!IH52:JA52)/1=K51)</f>
        <v>1</v>
      </c>
      <c r="AM51" s="202" t="b">
        <f>IF(C51="",TRUE,SUM('6. Patients'!JC52:KZ52)/3=L51)</f>
        <v>1</v>
      </c>
      <c r="AN51" s="203" t="b">
        <f>IF(C51="",TRUE,SUM('6. Patients'!LB52:NT52)/2=M51)</f>
        <v>1</v>
      </c>
      <c r="AO51" s="204" t="b">
        <f>IF(C51="",TRUE,SUM('6. Patients'!NV52:OO52)/1=N51)</f>
        <v>1</v>
      </c>
      <c r="AP51" s="202" t="b">
        <f>IF(C51="",TRUE,SUM('6. Patients'!OQ52:QN52)/3=O51)</f>
        <v>1</v>
      </c>
      <c r="AQ51" s="203" t="b">
        <f>IF(C51="",TRUE,SUM('6. Patients'!QP52:TH52)/2=P51)</f>
        <v>1</v>
      </c>
      <c r="AR51" s="204" t="b">
        <f>IF(C51="",TRUE,SUM('6. Patients'!TJ52:UC52)/1=Q51)</f>
        <v>1</v>
      </c>
      <c r="AT51" s="208">
        <f t="shared" si="6"/>
        <v>0</v>
      </c>
      <c r="AU51" s="209">
        <f t="shared" si="3"/>
        <v>0</v>
      </c>
    </row>
    <row r="52" spans="2:47" ht="15" x14ac:dyDescent="0.25">
      <c r="B52" s="134"/>
      <c r="C52" s="197" t="str">
        <f>IF('2. Protocols'!C52="","",'2. Protocols'!C52)</f>
        <v/>
      </c>
      <c r="D52" s="198" t="str">
        <f>IF('2. Protocols'!D52="","",'2. Protocols'!D52)</f>
        <v>+</v>
      </c>
      <c r="E52" s="198" t="str">
        <f>IF('2. Protocols'!E52="","",'2. Protocols'!E52)</f>
        <v/>
      </c>
      <c r="F52" s="198" t="str">
        <f>IF('2. Protocols'!F52="","",'2. Protocols'!F52)</f>
        <v>+</v>
      </c>
      <c r="G52" s="199" t="str">
        <f>IF('2. Protocols'!G52="","",'2. Protocols'!G52)</f>
        <v/>
      </c>
      <c r="I52" s="100"/>
      <c r="J52" s="101"/>
      <c r="K52" s="102"/>
      <c r="L52" s="100"/>
      <c r="M52" s="101"/>
      <c r="N52" s="102"/>
      <c r="O52" s="100"/>
      <c r="P52" s="101"/>
      <c r="Q52" s="102"/>
      <c r="R52" s="200" t="str">
        <f t="shared" si="4"/>
        <v/>
      </c>
      <c r="AJ52" s="202" t="b">
        <f>IF(C52="",TRUE,SUM('6. Patients'!DO53:FL53)/3=I52)</f>
        <v>1</v>
      </c>
      <c r="AK52" s="203" t="b">
        <f>IF(C52="",TRUE,SUM('6. Patients'!FN53:IF53)/2=J52)</f>
        <v>1</v>
      </c>
      <c r="AL52" s="204" t="b">
        <f>IF(C52="",TRUE,SUM('6. Patients'!IH53:JA53)/1=K52)</f>
        <v>1</v>
      </c>
      <c r="AM52" s="202" t="b">
        <f>IF(C52="",TRUE,SUM('6. Patients'!JC53:KZ53)/3=L52)</f>
        <v>1</v>
      </c>
      <c r="AN52" s="203" t="b">
        <f>IF(C52="",TRUE,SUM('6. Patients'!LB53:NT53)/2=M52)</f>
        <v>1</v>
      </c>
      <c r="AO52" s="204" t="b">
        <f>IF(C52="",TRUE,SUM('6. Patients'!NV53:OO53)/1=N52)</f>
        <v>1</v>
      </c>
      <c r="AP52" s="202" t="b">
        <f>IF(C52="",TRUE,SUM('6. Patients'!OQ53:QN53)/3=O52)</f>
        <v>1</v>
      </c>
      <c r="AQ52" s="203" t="b">
        <f>IF(C52="",TRUE,SUM('6. Patients'!QP53:TH53)/2=P52)</f>
        <v>1</v>
      </c>
      <c r="AR52" s="204" t="b">
        <f>IF(C52="",TRUE,SUM('6. Patients'!TJ53:UC53)/1=Q52)</f>
        <v>1</v>
      </c>
      <c r="AT52" s="208">
        <f t="shared" si="6"/>
        <v>0</v>
      </c>
      <c r="AU52" s="209">
        <f t="shared" si="3"/>
        <v>0</v>
      </c>
    </row>
    <row r="53" spans="2:47" ht="15" thickBot="1" x14ac:dyDescent="0.35">
      <c r="B53" s="134"/>
      <c r="C53" s="197" t="str">
        <f>IF('2. Protocols'!C53="","",'2. Protocols'!C53)</f>
        <v/>
      </c>
      <c r="D53" s="198" t="str">
        <f>IF('2. Protocols'!D53="","",'2. Protocols'!D53)</f>
        <v>+</v>
      </c>
      <c r="E53" s="198" t="str">
        <f>IF('2. Protocols'!E53="","",'2. Protocols'!E53)</f>
        <v/>
      </c>
      <c r="F53" s="198" t="str">
        <f>IF('2. Protocols'!F53="","",'2. Protocols'!F53)</f>
        <v>+</v>
      </c>
      <c r="G53" s="199" t="str">
        <f>IF('2. Protocols'!G53="","",'2. Protocols'!G53)</f>
        <v/>
      </c>
      <c r="I53" s="100"/>
      <c r="J53" s="101"/>
      <c r="K53" s="102"/>
      <c r="L53" s="100"/>
      <c r="M53" s="101"/>
      <c r="N53" s="102"/>
      <c r="O53" s="100"/>
      <c r="P53" s="101"/>
      <c r="Q53" s="102"/>
      <c r="R53" s="200" t="str">
        <f t="shared" si="4"/>
        <v/>
      </c>
      <c r="AJ53" s="202" t="b">
        <f>IF(C53="",TRUE,SUM('6. Patients'!DO54:FL54)/3=I53)</f>
        <v>1</v>
      </c>
      <c r="AK53" s="203" t="b">
        <f>IF(C53="",TRUE,SUM('6. Patients'!FN54:IF54)/2=J53)</f>
        <v>1</v>
      </c>
      <c r="AL53" s="204" t="b">
        <f>IF(C53="",TRUE,SUM('6. Patients'!IH54:JA54)/1=K53)</f>
        <v>1</v>
      </c>
      <c r="AM53" s="202" t="b">
        <f>IF(C53="",TRUE,SUM('6. Patients'!JC54:KZ54)/3=L53)</f>
        <v>1</v>
      </c>
      <c r="AN53" s="203" t="b">
        <f>IF(C53="",TRUE,SUM('6. Patients'!LB54:NT54)/2=M53)</f>
        <v>1</v>
      </c>
      <c r="AO53" s="204" t="b">
        <f>IF(C53="",TRUE,SUM('6. Patients'!NV54:OO54)/1=N53)</f>
        <v>1</v>
      </c>
      <c r="AP53" s="202" t="b">
        <f>IF(C53="",TRUE,SUM('6. Patients'!OQ54:QN54)/3=O53)</f>
        <v>1</v>
      </c>
      <c r="AQ53" s="203" t="b">
        <f>IF(C53="",TRUE,SUM('6. Patients'!QP54:TH54)/2=P53)</f>
        <v>1</v>
      </c>
      <c r="AR53" s="204" t="b">
        <f>IF(C53="",TRUE,SUM('6. Patients'!TJ54:UC54)/1=Q53)</f>
        <v>1</v>
      </c>
      <c r="AT53" s="208">
        <f t="shared" si="6"/>
        <v>0</v>
      </c>
      <c r="AU53" s="209">
        <f t="shared" si="3"/>
        <v>0</v>
      </c>
    </row>
    <row r="54" spans="2:47" ht="15" hidden="1" outlineLevel="1" x14ac:dyDescent="0.25">
      <c r="B54" s="134"/>
      <c r="C54" s="197" t="str">
        <f>IF('2. Protocols'!C54="","",'2. Protocols'!C54)</f>
        <v/>
      </c>
      <c r="D54" s="198" t="str">
        <f>IF('2. Protocols'!D54="","",'2. Protocols'!D54)</f>
        <v>+</v>
      </c>
      <c r="E54" s="198" t="str">
        <f>IF('2. Protocols'!E54="","",'2. Protocols'!E54)</f>
        <v/>
      </c>
      <c r="F54" s="198" t="str">
        <f>IF('2. Protocols'!F54="","",'2. Protocols'!F54)</f>
        <v>+</v>
      </c>
      <c r="G54" s="199" t="str">
        <f>IF('2. Protocols'!G54="","",'2. Protocols'!G54)</f>
        <v/>
      </c>
      <c r="I54" s="100"/>
      <c r="J54" s="101"/>
      <c r="K54" s="102"/>
      <c r="L54" s="100"/>
      <c r="M54" s="101"/>
      <c r="N54" s="102"/>
      <c r="O54" s="100"/>
      <c r="P54" s="101"/>
      <c r="Q54" s="102"/>
      <c r="R54" s="200" t="str">
        <f t="shared" si="4"/>
        <v/>
      </c>
      <c r="AJ54" s="202" t="b">
        <f>IF(C54="",TRUE,SUM('6. Patients'!DO55:FL55)/3=I54)</f>
        <v>1</v>
      </c>
      <c r="AK54" s="203" t="b">
        <f>IF(C54="",TRUE,SUM('6. Patients'!FN55:IF55)/2=J54)</f>
        <v>1</v>
      </c>
      <c r="AL54" s="204" t="b">
        <f>IF(C54="",TRUE,SUM('6. Patients'!IH55:JA55)/1=K54)</f>
        <v>1</v>
      </c>
      <c r="AM54" s="202" t="b">
        <f>IF(C54="",TRUE,SUM('6. Patients'!JC55:KZ55)/3=L54)</f>
        <v>1</v>
      </c>
      <c r="AN54" s="203" t="b">
        <f>IF(C54="",TRUE,SUM('6. Patients'!LB55:NT55)/2=M54)</f>
        <v>1</v>
      </c>
      <c r="AO54" s="204" t="b">
        <f>IF(C54="",TRUE,SUM('6. Patients'!NV55:OO55)/1=N54)</f>
        <v>1</v>
      </c>
      <c r="AP54" s="202" t="b">
        <f>IF(C54="",TRUE,SUM('6. Patients'!OQ55:QN55)/3=O54)</f>
        <v>1</v>
      </c>
      <c r="AQ54" s="203" t="b">
        <f>IF(C54="",TRUE,SUM('6. Patients'!QP55:TH55)/2=P54)</f>
        <v>1</v>
      </c>
      <c r="AR54" s="204" t="b">
        <f>IF(C54="",TRUE,SUM('6. Patients'!TJ55:UC55)/1=Q54)</f>
        <v>1</v>
      </c>
      <c r="AT54" s="208">
        <f t="shared" si="6"/>
        <v>0</v>
      </c>
      <c r="AU54" s="209">
        <f t="shared" si="3"/>
        <v>0</v>
      </c>
    </row>
    <row r="55" spans="2:47" ht="15" hidden="1" outlineLevel="1" x14ac:dyDescent="0.25">
      <c r="B55" s="134"/>
      <c r="C55" s="197" t="str">
        <f>IF('2. Protocols'!C55="","",'2. Protocols'!C55)</f>
        <v/>
      </c>
      <c r="D55" s="198" t="str">
        <f>IF('2. Protocols'!D55="","",'2. Protocols'!D55)</f>
        <v>+</v>
      </c>
      <c r="E55" s="198" t="str">
        <f>IF('2. Protocols'!E55="","",'2. Protocols'!E55)</f>
        <v/>
      </c>
      <c r="F55" s="198" t="str">
        <f>IF('2. Protocols'!F55="","",'2. Protocols'!F55)</f>
        <v>+</v>
      </c>
      <c r="G55" s="199" t="str">
        <f>IF('2. Protocols'!G55="","",'2. Protocols'!G55)</f>
        <v/>
      </c>
      <c r="I55" s="100"/>
      <c r="J55" s="101"/>
      <c r="K55" s="102"/>
      <c r="L55" s="100"/>
      <c r="M55" s="101"/>
      <c r="N55" s="102"/>
      <c r="O55" s="100"/>
      <c r="P55" s="101"/>
      <c r="Q55" s="102"/>
      <c r="R55" s="200" t="str">
        <f t="shared" si="4"/>
        <v/>
      </c>
      <c r="W55" s="183" t="str">
        <f t="shared" si="5"/>
        <v/>
      </c>
      <c r="AJ55" s="202" t="b">
        <f>IF(C55="",TRUE,SUM('6. Patients'!DO56:FL56)/3=I55)</f>
        <v>1</v>
      </c>
      <c r="AK55" s="203" t="b">
        <f>IF(C55="",TRUE,SUM('6. Patients'!FN56:IF56)/2=J55)</f>
        <v>1</v>
      </c>
      <c r="AL55" s="204" t="b">
        <f>IF(C55="",TRUE,SUM('6. Patients'!IH56:JA56)/1=K55)</f>
        <v>1</v>
      </c>
      <c r="AM55" s="202" t="b">
        <f>IF(C55="",TRUE,SUM('6. Patients'!JC56:KZ56)/3=L55)</f>
        <v>1</v>
      </c>
      <c r="AN55" s="203" t="b">
        <f>IF(C55="",TRUE,SUM('6. Patients'!LB56:NT56)/2=M55)</f>
        <v>1</v>
      </c>
      <c r="AO55" s="204" t="b">
        <f>IF(C55="",TRUE,SUM('6. Patients'!NV56:OO56)/1=N55)</f>
        <v>1</v>
      </c>
      <c r="AP55" s="202" t="b">
        <f>IF(C55="",TRUE,SUM('6. Patients'!OQ56:QN56)/3=O55)</f>
        <v>1</v>
      </c>
      <c r="AQ55" s="203" t="b">
        <f>IF(C55="",TRUE,SUM('6. Patients'!QP56:TH56)/2=P55)</f>
        <v>1</v>
      </c>
      <c r="AR55" s="204" t="b">
        <f>IF(C55="",TRUE,SUM('6. Patients'!TJ56:UC56)/1=Q55)</f>
        <v>1</v>
      </c>
      <c r="AT55" s="208">
        <f t="shared" si="6"/>
        <v>0</v>
      </c>
      <c r="AU55" s="209">
        <f t="shared" si="3"/>
        <v>0</v>
      </c>
    </row>
    <row r="56" spans="2:47" ht="15" hidden="1" outlineLevel="1" x14ac:dyDescent="0.25">
      <c r="B56" s="134"/>
      <c r="C56" s="197" t="str">
        <f>IF('2. Protocols'!C56="","",'2. Protocols'!C56)</f>
        <v/>
      </c>
      <c r="D56" s="198" t="str">
        <f>IF('2. Protocols'!D56="","",'2. Protocols'!D56)</f>
        <v>+</v>
      </c>
      <c r="E56" s="198" t="str">
        <f>IF('2. Protocols'!E56="","",'2. Protocols'!E56)</f>
        <v/>
      </c>
      <c r="F56" s="198" t="str">
        <f>IF('2. Protocols'!F56="","",'2. Protocols'!F56)</f>
        <v>+</v>
      </c>
      <c r="G56" s="199" t="str">
        <f>IF('2. Protocols'!G56="","",'2. Protocols'!G56)</f>
        <v/>
      </c>
      <c r="I56" s="100"/>
      <c r="J56" s="101"/>
      <c r="K56" s="102"/>
      <c r="L56" s="100"/>
      <c r="M56" s="101"/>
      <c r="N56" s="102"/>
      <c r="O56" s="100"/>
      <c r="P56" s="101"/>
      <c r="Q56" s="102"/>
      <c r="R56" s="200" t="str">
        <f t="shared" si="4"/>
        <v/>
      </c>
      <c r="AJ56" s="202" t="b">
        <f>IF(C56="",TRUE,SUM('6. Patients'!DO57:FL57)/3=I56)</f>
        <v>1</v>
      </c>
      <c r="AK56" s="203" t="b">
        <f>IF(C56="",TRUE,SUM('6. Patients'!FN57:IF57)/2=J56)</f>
        <v>1</v>
      </c>
      <c r="AL56" s="204" t="b">
        <f>IF(C56="",TRUE,SUM('6. Patients'!IH57:JA57)/1=K56)</f>
        <v>1</v>
      </c>
      <c r="AM56" s="202" t="b">
        <f>IF(C56="",TRUE,SUM('6. Patients'!JC57:KZ57)/3=L56)</f>
        <v>1</v>
      </c>
      <c r="AN56" s="203" t="b">
        <f>IF(C56="",TRUE,SUM('6. Patients'!LB57:NT57)/2=M56)</f>
        <v>1</v>
      </c>
      <c r="AO56" s="204" t="b">
        <f>IF(C56="",TRUE,SUM('6. Patients'!NV57:OO57)/1=N56)</f>
        <v>1</v>
      </c>
      <c r="AP56" s="202" t="b">
        <f>IF(C56="",TRUE,SUM('6. Patients'!OQ57:QN57)/3=O56)</f>
        <v>1</v>
      </c>
      <c r="AQ56" s="203" t="b">
        <f>IF(C56="",TRUE,SUM('6. Patients'!QP57:TH57)/2=P56)</f>
        <v>1</v>
      </c>
      <c r="AR56" s="204" t="b">
        <f>IF(C56="",TRUE,SUM('6. Patients'!TJ57:UC57)/1=Q56)</f>
        <v>1</v>
      </c>
      <c r="AT56" s="208">
        <f t="shared" si="6"/>
        <v>0</v>
      </c>
      <c r="AU56" s="209">
        <f t="shared" si="3"/>
        <v>0</v>
      </c>
    </row>
    <row r="57" spans="2:47" ht="15" hidden="1" outlineLevel="1" x14ac:dyDescent="0.25">
      <c r="B57" s="134"/>
      <c r="C57" s="197" t="str">
        <f>IF('2. Protocols'!C57="","",'2. Protocols'!C57)</f>
        <v/>
      </c>
      <c r="D57" s="198" t="str">
        <f>IF('2. Protocols'!D57="","",'2. Protocols'!D57)</f>
        <v>+</v>
      </c>
      <c r="E57" s="198" t="str">
        <f>IF('2. Protocols'!E57="","",'2. Protocols'!E57)</f>
        <v/>
      </c>
      <c r="F57" s="198" t="str">
        <f>IF('2. Protocols'!F57="","",'2. Protocols'!F57)</f>
        <v>+</v>
      </c>
      <c r="G57" s="199" t="str">
        <f>IF('2. Protocols'!G57="","",'2. Protocols'!G57)</f>
        <v/>
      </c>
      <c r="I57" s="100"/>
      <c r="J57" s="101"/>
      <c r="K57" s="102"/>
      <c r="L57" s="100"/>
      <c r="M57" s="101"/>
      <c r="N57" s="102"/>
      <c r="O57" s="100"/>
      <c r="P57" s="101"/>
      <c r="Q57" s="102"/>
      <c r="R57" s="200" t="str">
        <f t="shared" si="4"/>
        <v/>
      </c>
      <c r="AJ57" s="202" t="b">
        <f>IF(C57="",TRUE,SUM('6. Patients'!DO58:FL58)/3=I57)</f>
        <v>1</v>
      </c>
      <c r="AK57" s="203" t="b">
        <f>IF(C57="",TRUE,SUM('6. Patients'!FN58:IF58)/2=J57)</f>
        <v>1</v>
      </c>
      <c r="AL57" s="204" t="b">
        <f>IF(C57="",TRUE,SUM('6. Patients'!IH58:JA58)/1=K57)</f>
        <v>1</v>
      </c>
      <c r="AM57" s="202" t="b">
        <f>IF(C57="",TRUE,SUM('6. Patients'!JC58:KZ58)/3=L57)</f>
        <v>1</v>
      </c>
      <c r="AN57" s="203" t="b">
        <f>IF(C57="",TRUE,SUM('6. Patients'!LB58:NT58)/2=M57)</f>
        <v>1</v>
      </c>
      <c r="AO57" s="204" t="b">
        <f>IF(C57="",TRUE,SUM('6. Patients'!NV58:OO58)/1=N57)</f>
        <v>1</v>
      </c>
      <c r="AP57" s="202" t="b">
        <f>IF(C57="",TRUE,SUM('6. Patients'!OQ58:QN58)/3=O57)</f>
        <v>1</v>
      </c>
      <c r="AQ57" s="203" t="b">
        <f>IF(C57="",TRUE,SUM('6. Patients'!QP58:TH58)/2=P57)</f>
        <v>1</v>
      </c>
      <c r="AR57" s="204" t="b">
        <f>IF(C57="",TRUE,SUM('6. Patients'!TJ58:UC58)/1=Q57)</f>
        <v>1</v>
      </c>
      <c r="AT57" s="208">
        <f t="shared" si="6"/>
        <v>0</v>
      </c>
      <c r="AU57" s="209">
        <f t="shared" si="3"/>
        <v>0</v>
      </c>
    </row>
    <row r="58" spans="2:47" ht="15" hidden="1" outlineLevel="1" x14ac:dyDescent="0.25">
      <c r="B58" s="134"/>
      <c r="C58" s="197" t="str">
        <f>IF('2. Protocols'!C58="","",'2. Protocols'!C58)</f>
        <v/>
      </c>
      <c r="D58" s="198" t="str">
        <f>IF('2. Protocols'!D58="","",'2. Protocols'!D58)</f>
        <v>+</v>
      </c>
      <c r="E58" s="198" t="str">
        <f>IF('2. Protocols'!E58="","",'2. Protocols'!E58)</f>
        <v/>
      </c>
      <c r="F58" s="198" t="str">
        <f>IF('2. Protocols'!F58="","",'2. Protocols'!F58)</f>
        <v>+</v>
      </c>
      <c r="G58" s="199" t="str">
        <f>IF('2. Protocols'!G58="","",'2. Protocols'!G58)</f>
        <v/>
      </c>
      <c r="I58" s="100"/>
      <c r="J58" s="101"/>
      <c r="K58" s="102"/>
      <c r="L58" s="100"/>
      <c r="M58" s="101"/>
      <c r="N58" s="102"/>
      <c r="O58" s="100"/>
      <c r="P58" s="101"/>
      <c r="Q58" s="102"/>
      <c r="R58" s="200" t="str">
        <f t="shared" si="4"/>
        <v/>
      </c>
      <c r="AJ58" s="202" t="b">
        <f>IF(C58="",TRUE,SUM('6. Patients'!DO59:FL59)/3=I58)</f>
        <v>1</v>
      </c>
      <c r="AK58" s="203" t="b">
        <f>IF(C58="",TRUE,SUM('6. Patients'!FN59:IF59)/2=J58)</f>
        <v>1</v>
      </c>
      <c r="AL58" s="204" t="b">
        <f>IF(C58="",TRUE,SUM('6. Patients'!IH59:JA59)/1=K58)</f>
        <v>1</v>
      </c>
      <c r="AM58" s="202" t="b">
        <f>IF(C58="",TRUE,SUM('6. Patients'!JC59:KZ59)/3=L58)</f>
        <v>1</v>
      </c>
      <c r="AN58" s="203" t="b">
        <f>IF(C58="",TRUE,SUM('6. Patients'!LB59:NT59)/2=M58)</f>
        <v>1</v>
      </c>
      <c r="AO58" s="204" t="b">
        <f>IF(C58="",TRUE,SUM('6. Patients'!NV59:OO59)/1=N58)</f>
        <v>1</v>
      </c>
      <c r="AP58" s="202" t="b">
        <f>IF(C58="",TRUE,SUM('6. Patients'!OQ59:QN59)/3=O58)</f>
        <v>1</v>
      </c>
      <c r="AQ58" s="203" t="b">
        <f>IF(C58="",TRUE,SUM('6. Patients'!QP59:TH59)/2=P58)</f>
        <v>1</v>
      </c>
      <c r="AR58" s="204" t="b">
        <f>IF(C58="",TRUE,SUM('6. Patients'!TJ59:UC59)/1=Q58)</f>
        <v>1</v>
      </c>
      <c r="AT58" s="208">
        <f t="shared" si="6"/>
        <v>0</v>
      </c>
      <c r="AU58" s="209">
        <f t="shared" si="3"/>
        <v>0</v>
      </c>
    </row>
    <row r="59" spans="2:47" ht="15" hidden="1" outlineLevel="1" x14ac:dyDescent="0.25">
      <c r="B59" s="134"/>
      <c r="C59" s="197" t="str">
        <f>IF('2. Protocols'!C59="","",'2. Protocols'!C59)</f>
        <v/>
      </c>
      <c r="D59" s="198" t="str">
        <f>IF('2. Protocols'!D59="","",'2. Protocols'!D59)</f>
        <v>+</v>
      </c>
      <c r="E59" s="198" t="str">
        <f>IF('2. Protocols'!E59="","",'2. Protocols'!E59)</f>
        <v/>
      </c>
      <c r="F59" s="198" t="str">
        <f>IF('2. Protocols'!F59="","",'2. Protocols'!F59)</f>
        <v>+</v>
      </c>
      <c r="G59" s="199" t="str">
        <f>IF('2. Protocols'!G59="","",'2. Protocols'!G59)</f>
        <v/>
      </c>
      <c r="I59" s="100"/>
      <c r="J59" s="101"/>
      <c r="K59" s="102"/>
      <c r="L59" s="100"/>
      <c r="M59" s="101"/>
      <c r="N59" s="102"/>
      <c r="O59" s="100"/>
      <c r="P59" s="101"/>
      <c r="Q59" s="102"/>
      <c r="R59" s="200" t="str">
        <f t="shared" si="4"/>
        <v/>
      </c>
      <c r="AJ59" s="202" t="b">
        <f>IF(C59="",TRUE,SUM('6. Patients'!DO60:FL60)/3=I59)</f>
        <v>1</v>
      </c>
      <c r="AK59" s="203" t="b">
        <f>IF(C59="",TRUE,SUM('6. Patients'!FN60:IF60)/2=J59)</f>
        <v>1</v>
      </c>
      <c r="AL59" s="204" t="b">
        <f>IF(C59="",TRUE,SUM('6. Patients'!IH60:JA60)/1=K59)</f>
        <v>1</v>
      </c>
      <c r="AM59" s="202" t="b">
        <f>IF(C59="",TRUE,SUM('6. Patients'!JC60:KZ60)/3=L59)</f>
        <v>1</v>
      </c>
      <c r="AN59" s="203" t="b">
        <f>IF(C59="",TRUE,SUM('6. Patients'!LB60:NT60)/2=M59)</f>
        <v>1</v>
      </c>
      <c r="AO59" s="204" t="b">
        <f>IF(C59="",TRUE,SUM('6. Patients'!NV60:OO60)/1=N59)</f>
        <v>1</v>
      </c>
      <c r="AP59" s="202" t="b">
        <f>IF(C59="",TRUE,SUM('6. Patients'!OQ60:QN60)/3=O59)</f>
        <v>1</v>
      </c>
      <c r="AQ59" s="203" t="b">
        <f>IF(C59="",TRUE,SUM('6. Patients'!QP60:TH60)/2=P59)</f>
        <v>1</v>
      </c>
      <c r="AR59" s="204" t="b">
        <f>IF(C59="",TRUE,SUM('6. Patients'!TJ60:UC60)/1=Q59)</f>
        <v>1</v>
      </c>
      <c r="AT59" s="208">
        <f t="shared" si="6"/>
        <v>0</v>
      </c>
      <c r="AU59" s="209">
        <f t="shared" si="3"/>
        <v>0</v>
      </c>
    </row>
    <row r="60" spans="2:47" ht="15" hidden="1" outlineLevel="1" x14ac:dyDescent="0.25">
      <c r="B60" s="134"/>
      <c r="C60" s="197" t="str">
        <f>IF('2. Protocols'!C60="","",'2. Protocols'!C60)</f>
        <v/>
      </c>
      <c r="D60" s="198" t="str">
        <f>IF('2. Protocols'!D60="","",'2. Protocols'!D60)</f>
        <v>+</v>
      </c>
      <c r="E60" s="198" t="str">
        <f>IF('2. Protocols'!E60="","",'2. Protocols'!E60)</f>
        <v/>
      </c>
      <c r="F60" s="198" t="str">
        <f>IF('2. Protocols'!F60="","",'2. Protocols'!F60)</f>
        <v>+</v>
      </c>
      <c r="G60" s="199" t="str">
        <f>IF('2. Protocols'!G60="","",'2. Protocols'!G60)</f>
        <v/>
      </c>
      <c r="I60" s="100"/>
      <c r="J60" s="101"/>
      <c r="K60" s="102"/>
      <c r="L60" s="100"/>
      <c r="M60" s="101"/>
      <c r="N60" s="102"/>
      <c r="O60" s="100"/>
      <c r="P60" s="101"/>
      <c r="Q60" s="102"/>
      <c r="R60" s="200" t="str">
        <f t="shared" si="4"/>
        <v/>
      </c>
      <c r="AJ60" s="202" t="b">
        <f>IF(C60="",TRUE,SUM('6. Patients'!DO61:FL61)/3=I60)</f>
        <v>1</v>
      </c>
      <c r="AK60" s="203" t="b">
        <f>IF(C60="",TRUE,SUM('6. Patients'!FN61:IF61)/2=J60)</f>
        <v>1</v>
      </c>
      <c r="AL60" s="204" t="b">
        <f>IF(C60="",TRUE,SUM('6. Patients'!IH61:JA61)/1=K60)</f>
        <v>1</v>
      </c>
      <c r="AM60" s="202" t="b">
        <f>IF(C60="",TRUE,SUM('6. Patients'!JC61:KZ61)/3=L60)</f>
        <v>1</v>
      </c>
      <c r="AN60" s="203" t="b">
        <f>IF(C60="",TRUE,SUM('6. Patients'!LB61:NT61)/2=M60)</f>
        <v>1</v>
      </c>
      <c r="AO60" s="204" t="b">
        <f>IF(C60="",TRUE,SUM('6. Patients'!NV61:OO61)/1=N60)</f>
        <v>1</v>
      </c>
      <c r="AP60" s="202" t="b">
        <f>IF(C60="",TRUE,SUM('6. Patients'!OQ61:QN61)/3=O60)</f>
        <v>1</v>
      </c>
      <c r="AQ60" s="203" t="b">
        <f>IF(C60="",TRUE,SUM('6. Patients'!QP61:TH61)/2=P60)</f>
        <v>1</v>
      </c>
      <c r="AR60" s="204" t="b">
        <f>IF(C60="",TRUE,SUM('6. Patients'!TJ61:UC61)/1=Q60)</f>
        <v>1</v>
      </c>
      <c r="AT60" s="208">
        <f t="shared" si="6"/>
        <v>0</v>
      </c>
      <c r="AU60" s="209">
        <f t="shared" si="3"/>
        <v>0</v>
      </c>
    </row>
    <row r="61" spans="2:47" ht="15" hidden="1" outlineLevel="1" x14ac:dyDescent="0.25">
      <c r="B61" s="134"/>
      <c r="C61" s="197" t="str">
        <f>IF('2. Protocols'!C61="","",'2. Protocols'!C61)</f>
        <v/>
      </c>
      <c r="D61" s="198" t="str">
        <f>IF('2. Protocols'!D61="","",'2. Protocols'!D61)</f>
        <v>+</v>
      </c>
      <c r="E61" s="198" t="str">
        <f>IF('2. Protocols'!E61="","",'2. Protocols'!E61)</f>
        <v/>
      </c>
      <c r="F61" s="198" t="str">
        <f>IF('2. Protocols'!F61="","",'2. Protocols'!F61)</f>
        <v>+</v>
      </c>
      <c r="G61" s="199" t="str">
        <f>IF('2. Protocols'!G61="","",'2. Protocols'!G61)</f>
        <v/>
      </c>
      <c r="I61" s="100"/>
      <c r="J61" s="101"/>
      <c r="K61" s="102"/>
      <c r="L61" s="100"/>
      <c r="M61" s="101"/>
      <c r="N61" s="102"/>
      <c r="O61" s="100"/>
      <c r="P61" s="101"/>
      <c r="Q61" s="102"/>
      <c r="R61" s="200" t="str">
        <f t="shared" si="4"/>
        <v/>
      </c>
      <c r="AJ61" s="202" t="b">
        <f>IF(C61="",TRUE,SUM('6. Patients'!DO62:FL62)/3=I61)</f>
        <v>1</v>
      </c>
      <c r="AK61" s="203" t="b">
        <f>IF(C61="",TRUE,SUM('6. Patients'!FN62:IF62)/2=J61)</f>
        <v>1</v>
      </c>
      <c r="AL61" s="204" t="b">
        <f>IF(C61="",TRUE,SUM('6. Patients'!IH62:JA62)/1=K61)</f>
        <v>1</v>
      </c>
      <c r="AM61" s="202" t="b">
        <f>IF(C61="",TRUE,SUM('6. Patients'!JC62:KZ62)/3=L61)</f>
        <v>1</v>
      </c>
      <c r="AN61" s="203" t="b">
        <f>IF(C61="",TRUE,SUM('6. Patients'!LB62:NT62)/2=M61)</f>
        <v>1</v>
      </c>
      <c r="AO61" s="204" t="b">
        <f>IF(C61="",TRUE,SUM('6. Patients'!NV62:OO62)/1=N61)</f>
        <v>1</v>
      </c>
      <c r="AP61" s="202" t="b">
        <f>IF(C61="",TRUE,SUM('6. Patients'!OQ62:QN62)/3=O61)</f>
        <v>1</v>
      </c>
      <c r="AQ61" s="203" t="b">
        <f>IF(C61="",TRUE,SUM('6. Patients'!QP62:TH62)/2=P61)</f>
        <v>1</v>
      </c>
      <c r="AR61" s="204" t="b">
        <f>IF(C61="",TRUE,SUM('6. Patients'!TJ62:UC62)/1=Q61)</f>
        <v>1</v>
      </c>
      <c r="AT61" s="208">
        <f t="shared" si="6"/>
        <v>0</v>
      </c>
      <c r="AU61" s="209">
        <f t="shared" si="3"/>
        <v>0</v>
      </c>
    </row>
    <row r="62" spans="2:47" ht="15" hidden="1" outlineLevel="1" x14ac:dyDescent="0.25">
      <c r="B62" s="134"/>
      <c r="C62" s="197" t="str">
        <f>IF('2. Protocols'!C62="","",'2. Protocols'!C62)</f>
        <v/>
      </c>
      <c r="D62" s="198" t="str">
        <f>IF('2. Protocols'!D62="","",'2. Protocols'!D62)</f>
        <v>+</v>
      </c>
      <c r="E62" s="198" t="str">
        <f>IF('2. Protocols'!E62="","",'2. Protocols'!E62)</f>
        <v/>
      </c>
      <c r="F62" s="198" t="str">
        <f>IF('2. Protocols'!F62="","",'2. Protocols'!F62)</f>
        <v>+</v>
      </c>
      <c r="G62" s="199" t="str">
        <f>IF('2. Protocols'!G62="","",'2. Protocols'!G62)</f>
        <v/>
      </c>
      <c r="I62" s="100"/>
      <c r="J62" s="101"/>
      <c r="K62" s="102"/>
      <c r="L62" s="100"/>
      <c r="M62" s="101"/>
      <c r="N62" s="102"/>
      <c r="O62" s="100"/>
      <c r="P62" s="101"/>
      <c r="Q62" s="102"/>
      <c r="R62" s="200" t="str">
        <f t="shared" si="4"/>
        <v/>
      </c>
      <c r="AJ62" s="202" t="b">
        <f>IF(C62="",TRUE,SUM('6. Patients'!DO63:FL63)/3=I62)</f>
        <v>1</v>
      </c>
      <c r="AK62" s="203" t="b">
        <f>IF(C62="",TRUE,SUM('6. Patients'!FN63:IF63)/2=J62)</f>
        <v>1</v>
      </c>
      <c r="AL62" s="204" t="b">
        <f>IF(C62="",TRUE,SUM('6. Patients'!IH63:JA63)/1=K62)</f>
        <v>1</v>
      </c>
      <c r="AM62" s="202" t="b">
        <f>IF(C62="",TRUE,SUM('6. Patients'!JC63:KZ63)/3=L62)</f>
        <v>1</v>
      </c>
      <c r="AN62" s="203" t="b">
        <f>IF(C62="",TRUE,SUM('6. Patients'!LB63:NT63)/2=M62)</f>
        <v>1</v>
      </c>
      <c r="AO62" s="204" t="b">
        <f>IF(C62="",TRUE,SUM('6. Patients'!NV63:OO63)/1=N62)</f>
        <v>1</v>
      </c>
      <c r="AP62" s="202" t="b">
        <f>IF(C62="",TRUE,SUM('6. Patients'!OQ63:QN63)/3=O62)</f>
        <v>1</v>
      </c>
      <c r="AQ62" s="203" t="b">
        <f>IF(C62="",TRUE,SUM('6. Patients'!QP63:TH63)/2=P62)</f>
        <v>1</v>
      </c>
      <c r="AR62" s="204" t="b">
        <f>IF(C62="",TRUE,SUM('6. Patients'!TJ63:UC63)/1=Q62)</f>
        <v>1</v>
      </c>
      <c r="AT62" s="208">
        <f t="shared" si="6"/>
        <v>0</v>
      </c>
      <c r="AU62" s="209">
        <f t="shared" si="3"/>
        <v>0</v>
      </c>
    </row>
    <row r="63" spans="2:47" ht="15" hidden="1" outlineLevel="1" x14ac:dyDescent="0.25">
      <c r="B63" s="134"/>
      <c r="C63" s="197" t="str">
        <f>IF('2. Protocols'!C63="","",'2. Protocols'!C63)</f>
        <v/>
      </c>
      <c r="D63" s="198" t="str">
        <f>IF('2. Protocols'!D63="","",'2. Protocols'!D63)</f>
        <v>+</v>
      </c>
      <c r="E63" s="198" t="str">
        <f>IF('2. Protocols'!E63="","",'2. Protocols'!E63)</f>
        <v/>
      </c>
      <c r="F63" s="198" t="str">
        <f>IF('2. Protocols'!F63="","",'2. Protocols'!F63)</f>
        <v>+</v>
      </c>
      <c r="G63" s="199" t="str">
        <f>IF('2. Protocols'!G63="","",'2. Protocols'!G63)</f>
        <v/>
      </c>
      <c r="I63" s="100"/>
      <c r="J63" s="101"/>
      <c r="K63" s="102"/>
      <c r="L63" s="100"/>
      <c r="M63" s="101"/>
      <c r="N63" s="102"/>
      <c r="O63" s="100"/>
      <c r="P63" s="101"/>
      <c r="Q63" s="102"/>
      <c r="R63" s="200" t="str">
        <f t="shared" si="4"/>
        <v/>
      </c>
      <c r="AJ63" s="202" t="b">
        <f>IF(C63="",TRUE,SUM('6. Patients'!DO64:FL64)/3=I63)</f>
        <v>1</v>
      </c>
      <c r="AK63" s="203" t="b">
        <f>IF(C63="",TRUE,SUM('6. Patients'!FN64:IF64)/2=J63)</f>
        <v>1</v>
      </c>
      <c r="AL63" s="204" t="b">
        <f>IF(C63="",TRUE,SUM('6. Patients'!IH64:JA64)/1=K63)</f>
        <v>1</v>
      </c>
      <c r="AM63" s="202" t="b">
        <f>IF(C63="",TRUE,SUM('6. Patients'!JC64:KZ64)/3=L63)</f>
        <v>1</v>
      </c>
      <c r="AN63" s="203" t="b">
        <f>IF(C63="",TRUE,SUM('6. Patients'!LB64:NT64)/2=M63)</f>
        <v>1</v>
      </c>
      <c r="AO63" s="204" t="b">
        <f>IF(C63="",TRUE,SUM('6. Patients'!NV64:OO64)/1=N63)</f>
        <v>1</v>
      </c>
      <c r="AP63" s="202" t="b">
        <f>IF(C63="",TRUE,SUM('6. Patients'!OQ64:QN64)/3=O63)</f>
        <v>1</v>
      </c>
      <c r="AQ63" s="203" t="b">
        <f>IF(C63="",TRUE,SUM('6. Patients'!QP64:TH64)/2=P63)</f>
        <v>1</v>
      </c>
      <c r="AR63" s="204" t="b">
        <f>IF(C63="",TRUE,SUM('6. Patients'!TJ64:UC64)/1=Q63)</f>
        <v>1</v>
      </c>
      <c r="AT63" s="208">
        <f t="shared" si="6"/>
        <v>0</v>
      </c>
      <c r="AU63" s="209">
        <f t="shared" si="3"/>
        <v>0</v>
      </c>
    </row>
    <row r="64" spans="2:47" ht="15" hidden="1" outlineLevel="1" x14ac:dyDescent="0.25">
      <c r="B64" s="134"/>
      <c r="C64" s="197" t="str">
        <f>IF('2. Protocols'!C64="","",'2. Protocols'!C64)</f>
        <v/>
      </c>
      <c r="D64" s="198" t="str">
        <f>IF('2. Protocols'!D64="","",'2. Protocols'!D64)</f>
        <v>+</v>
      </c>
      <c r="E64" s="198" t="str">
        <f>IF('2. Protocols'!E64="","",'2. Protocols'!E64)</f>
        <v/>
      </c>
      <c r="F64" s="198" t="str">
        <f>IF('2. Protocols'!F64="","",'2. Protocols'!F64)</f>
        <v>+</v>
      </c>
      <c r="G64" s="199" t="str">
        <f>IF('2. Protocols'!G64="","",'2. Protocols'!G64)</f>
        <v/>
      </c>
      <c r="I64" s="100"/>
      <c r="J64" s="101"/>
      <c r="K64" s="102"/>
      <c r="L64" s="100"/>
      <c r="M64" s="101"/>
      <c r="N64" s="102"/>
      <c r="O64" s="100"/>
      <c r="P64" s="101"/>
      <c r="Q64" s="102"/>
      <c r="R64" s="200" t="str">
        <f t="shared" si="4"/>
        <v/>
      </c>
      <c r="AJ64" s="202" t="b">
        <f>IF(C64="",TRUE,SUM('6. Patients'!DO65:FL65)/3=I64)</f>
        <v>1</v>
      </c>
      <c r="AK64" s="203" t="b">
        <f>IF(C64="",TRUE,SUM('6. Patients'!FN65:IF65)/2=J64)</f>
        <v>1</v>
      </c>
      <c r="AL64" s="204" t="b">
        <f>IF(C64="",TRUE,SUM('6. Patients'!IH65:JA65)/1=K64)</f>
        <v>1</v>
      </c>
      <c r="AM64" s="202" t="b">
        <f>IF(C64="",TRUE,SUM('6. Patients'!JC65:KZ65)/3=L64)</f>
        <v>1</v>
      </c>
      <c r="AN64" s="203" t="b">
        <f>IF(C64="",TRUE,SUM('6. Patients'!LB65:NT65)/2=M64)</f>
        <v>1</v>
      </c>
      <c r="AO64" s="204" t="b">
        <f>IF(C64="",TRUE,SUM('6. Patients'!NV65:OO65)/1=N64)</f>
        <v>1</v>
      </c>
      <c r="AP64" s="202" t="b">
        <f>IF(C64="",TRUE,SUM('6. Patients'!OQ65:QN65)/3=O64)</f>
        <v>1</v>
      </c>
      <c r="AQ64" s="203" t="b">
        <f>IF(C64="",TRUE,SUM('6. Patients'!QP65:TH65)/2=P64)</f>
        <v>1</v>
      </c>
      <c r="AR64" s="204" t="b">
        <f>IF(C64="",TRUE,SUM('6. Patients'!TJ65:UC65)/1=Q64)</f>
        <v>1</v>
      </c>
      <c r="AT64" s="208">
        <f t="shared" si="6"/>
        <v>0</v>
      </c>
      <c r="AU64" s="209">
        <f t="shared" si="3"/>
        <v>0</v>
      </c>
    </row>
    <row r="65" spans="2:47" ht="15" hidden="1" outlineLevel="1" x14ac:dyDescent="0.25">
      <c r="B65" s="134"/>
      <c r="C65" s="197" t="str">
        <f>IF('2. Protocols'!C65="","",'2. Protocols'!C65)</f>
        <v/>
      </c>
      <c r="D65" s="198" t="str">
        <f>IF('2. Protocols'!D65="","",'2. Protocols'!D65)</f>
        <v>+</v>
      </c>
      <c r="E65" s="198" t="str">
        <f>IF('2. Protocols'!E65="","",'2. Protocols'!E65)</f>
        <v/>
      </c>
      <c r="F65" s="198" t="str">
        <f>IF('2. Protocols'!F65="","",'2. Protocols'!F65)</f>
        <v>+</v>
      </c>
      <c r="G65" s="199" t="str">
        <f>IF('2. Protocols'!G65="","",'2. Protocols'!G65)</f>
        <v/>
      </c>
      <c r="I65" s="100"/>
      <c r="J65" s="101"/>
      <c r="K65" s="102"/>
      <c r="L65" s="100"/>
      <c r="M65" s="101"/>
      <c r="N65" s="102"/>
      <c r="O65" s="100"/>
      <c r="P65" s="101"/>
      <c r="Q65" s="102"/>
      <c r="R65" s="200" t="str">
        <f t="shared" si="4"/>
        <v/>
      </c>
      <c r="AJ65" s="202" t="b">
        <f>IF(C65="",TRUE,SUM('6. Patients'!DO66:FL66)/3=I65)</f>
        <v>1</v>
      </c>
      <c r="AK65" s="203" t="b">
        <f>IF(C65="",TRUE,SUM('6. Patients'!FN66:IF66)/2=J65)</f>
        <v>1</v>
      </c>
      <c r="AL65" s="204" t="b">
        <f>IF(C65="",TRUE,SUM('6. Patients'!IH66:JA66)/1=K65)</f>
        <v>1</v>
      </c>
      <c r="AM65" s="202" t="b">
        <f>IF(C65="",TRUE,SUM('6. Patients'!JC66:KZ66)/3=L65)</f>
        <v>1</v>
      </c>
      <c r="AN65" s="203" t="b">
        <f>IF(C65="",TRUE,SUM('6. Patients'!LB66:NT66)/2=M65)</f>
        <v>1</v>
      </c>
      <c r="AO65" s="204" t="b">
        <f>IF(C65="",TRUE,SUM('6. Patients'!NV66:OO66)/1=N65)</f>
        <v>1</v>
      </c>
      <c r="AP65" s="202" t="b">
        <f>IF(C65="",TRUE,SUM('6. Patients'!OQ66:QN66)/3=O65)</f>
        <v>1</v>
      </c>
      <c r="AQ65" s="203" t="b">
        <f>IF(C65="",TRUE,SUM('6. Patients'!QP66:TH66)/2=P65)</f>
        <v>1</v>
      </c>
      <c r="AR65" s="204" t="b">
        <f>IF(C65="",TRUE,SUM('6. Patients'!TJ66:UC66)/1=Q65)</f>
        <v>1</v>
      </c>
      <c r="AT65" s="208">
        <f t="shared" si="6"/>
        <v>0</v>
      </c>
      <c r="AU65" s="209">
        <f t="shared" si="3"/>
        <v>0</v>
      </c>
    </row>
    <row r="66" spans="2:47" ht="15" hidden="1" outlineLevel="1" x14ac:dyDescent="0.25">
      <c r="B66" s="134"/>
      <c r="C66" s="197" t="str">
        <f>IF('2. Protocols'!C66="","",'2. Protocols'!C66)</f>
        <v/>
      </c>
      <c r="D66" s="198" t="str">
        <f>IF('2. Protocols'!D66="","",'2. Protocols'!D66)</f>
        <v>+</v>
      </c>
      <c r="E66" s="198" t="str">
        <f>IF('2. Protocols'!E66="","",'2. Protocols'!E66)</f>
        <v/>
      </c>
      <c r="F66" s="198" t="str">
        <f>IF('2. Protocols'!F66="","",'2. Protocols'!F66)</f>
        <v>+</v>
      </c>
      <c r="G66" s="199" t="str">
        <f>IF('2. Protocols'!G66="","",'2. Protocols'!G66)</f>
        <v/>
      </c>
      <c r="I66" s="100"/>
      <c r="J66" s="101"/>
      <c r="K66" s="102"/>
      <c r="L66" s="100"/>
      <c r="M66" s="101"/>
      <c r="N66" s="102"/>
      <c r="O66" s="100"/>
      <c r="P66" s="101"/>
      <c r="Q66" s="102"/>
      <c r="R66" s="200" t="str">
        <f t="shared" si="4"/>
        <v/>
      </c>
      <c r="AJ66" s="202" t="b">
        <f>IF(C66="",TRUE,SUM('6. Patients'!DO67:FL67)/3=I66)</f>
        <v>1</v>
      </c>
      <c r="AK66" s="203" t="b">
        <f>IF(C66="",TRUE,SUM('6. Patients'!FN67:IF67)/2=J66)</f>
        <v>1</v>
      </c>
      <c r="AL66" s="204" t="b">
        <f>IF(C66="",TRUE,SUM('6. Patients'!IH67:JA67)/1=K66)</f>
        <v>1</v>
      </c>
      <c r="AM66" s="202" t="b">
        <f>IF(C66="",TRUE,SUM('6. Patients'!JC67:KZ67)/3=L66)</f>
        <v>1</v>
      </c>
      <c r="AN66" s="203" t="b">
        <f>IF(C66="",TRUE,SUM('6. Patients'!LB67:NT67)/2=M66)</f>
        <v>1</v>
      </c>
      <c r="AO66" s="204" t="b">
        <f>IF(C66="",TRUE,SUM('6. Patients'!NV67:OO67)/1=N66)</f>
        <v>1</v>
      </c>
      <c r="AP66" s="202" t="b">
        <f>IF(C66="",TRUE,SUM('6. Patients'!OQ67:QN67)/3=O66)</f>
        <v>1</v>
      </c>
      <c r="AQ66" s="203" t="b">
        <f>IF(C66="",TRUE,SUM('6. Patients'!QP67:TH67)/2=P66)</f>
        <v>1</v>
      </c>
      <c r="AR66" s="204" t="b">
        <f>IF(C66="",TRUE,SUM('6. Patients'!TJ67:UC67)/1=Q66)</f>
        <v>1</v>
      </c>
      <c r="AT66" s="208">
        <f t="shared" si="6"/>
        <v>0</v>
      </c>
      <c r="AU66" s="209">
        <f t="shared" si="3"/>
        <v>0</v>
      </c>
    </row>
    <row r="67" spans="2:47" ht="15" hidden="1" outlineLevel="1" x14ac:dyDescent="0.25">
      <c r="B67" s="134"/>
      <c r="C67" s="197" t="str">
        <f>IF('2. Protocols'!C67="","",'2. Protocols'!C67)</f>
        <v/>
      </c>
      <c r="D67" s="198" t="str">
        <f>IF('2. Protocols'!D67="","",'2. Protocols'!D67)</f>
        <v>+</v>
      </c>
      <c r="E67" s="198" t="str">
        <f>IF('2. Protocols'!E67="","",'2. Protocols'!E67)</f>
        <v/>
      </c>
      <c r="F67" s="198" t="str">
        <f>IF('2. Protocols'!F67="","",'2. Protocols'!F67)</f>
        <v>+</v>
      </c>
      <c r="G67" s="199" t="str">
        <f>IF('2. Protocols'!G67="","",'2. Protocols'!G67)</f>
        <v/>
      </c>
      <c r="I67" s="100"/>
      <c r="J67" s="101"/>
      <c r="K67" s="102"/>
      <c r="L67" s="100"/>
      <c r="M67" s="101"/>
      <c r="N67" s="102"/>
      <c r="O67" s="100"/>
      <c r="P67" s="101"/>
      <c r="Q67" s="102"/>
      <c r="R67" s="200" t="str">
        <f t="shared" si="4"/>
        <v/>
      </c>
      <c r="AJ67" s="202" t="b">
        <f>IF(C67="",TRUE,SUM('6. Patients'!DO68:FL68)/3=I67)</f>
        <v>1</v>
      </c>
      <c r="AK67" s="203" t="b">
        <f>IF(C67="",TRUE,SUM('6. Patients'!FN68:IF68)/2=J67)</f>
        <v>1</v>
      </c>
      <c r="AL67" s="204" t="b">
        <f>IF(C67="",TRUE,SUM('6. Patients'!IH68:JA68)/1=K67)</f>
        <v>1</v>
      </c>
      <c r="AM67" s="202" t="b">
        <f>IF(C67="",TRUE,SUM('6. Patients'!JC68:KZ68)/3=L67)</f>
        <v>1</v>
      </c>
      <c r="AN67" s="203" t="b">
        <f>IF(C67="",TRUE,SUM('6. Patients'!LB68:NT68)/2=M67)</f>
        <v>1</v>
      </c>
      <c r="AO67" s="204" t="b">
        <f>IF(C67="",TRUE,SUM('6. Patients'!NV68:OO68)/1=N67)</f>
        <v>1</v>
      </c>
      <c r="AP67" s="202" t="b">
        <f>IF(C67="",TRUE,SUM('6. Patients'!OQ68:QN68)/3=O67)</f>
        <v>1</v>
      </c>
      <c r="AQ67" s="203" t="b">
        <f>IF(C67="",TRUE,SUM('6. Patients'!QP68:TH68)/2=P67)</f>
        <v>1</v>
      </c>
      <c r="AR67" s="204" t="b">
        <f>IF(C67="",TRUE,SUM('6. Patients'!TJ68:UC68)/1=Q67)</f>
        <v>1</v>
      </c>
      <c r="AT67" s="208">
        <f t="shared" si="6"/>
        <v>0</v>
      </c>
      <c r="AU67" s="209">
        <f t="shared" si="3"/>
        <v>0</v>
      </c>
    </row>
    <row r="68" spans="2:47" ht="15" hidden="1" outlineLevel="1" x14ac:dyDescent="0.25">
      <c r="B68" s="134"/>
      <c r="C68" s="197" t="str">
        <f>IF('2. Protocols'!C68="","",'2. Protocols'!C68)</f>
        <v/>
      </c>
      <c r="D68" s="198" t="str">
        <f>IF('2. Protocols'!D68="","",'2. Protocols'!D68)</f>
        <v>+</v>
      </c>
      <c r="E68" s="198" t="str">
        <f>IF('2. Protocols'!E68="","",'2. Protocols'!E68)</f>
        <v/>
      </c>
      <c r="F68" s="198" t="str">
        <f>IF('2. Protocols'!F68="","",'2. Protocols'!F68)</f>
        <v>+</v>
      </c>
      <c r="G68" s="199" t="str">
        <f>IF('2. Protocols'!G68="","",'2. Protocols'!G68)</f>
        <v/>
      </c>
      <c r="I68" s="100"/>
      <c r="J68" s="101"/>
      <c r="K68" s="102"/>
      <c r="L68" s="100"/>
      <c r="M68" s="101"/>
      <c r="N68" s="102"/>
      <c r="O68" s="100"/>
      <c r="P68" s="101"/>
      <c r="Q68" s="102"/>
      <c r="R68" s="200" t="str">
        <f t="shared" si="4"/>
        <v/>
      </c>
      <c r="AJ68" s="202" t="b">
        <f>IF(C68="",TRUE,SUM('6. Patients'!DO69:FL69)/3=I68)</f>
        <v>1</v>
      </c>
      <c r="AK68" s="203" t="b">
        <f>IF(C68="",TRUE,SUM('6. Patients'!FN69:IF69)/2=J68)</f>
        <v>1</v>
      </c>
      <c r="AL68" s="204" t="b">
        <f>IF(C68="",TRUE,SUM('6. Patients'!IH69:JA69)/1=K68)</f>
        <v>1</v>
      </c>
      <c r="AM68" s="202" t="b">
        <f>IF(C68="",TRUE,SUM('6. Patients'!JC69:KZ69)/3=L68)</f>
        <v>1</v>
      </c>
      <c r="AN68" s="203" t="b">
        <f>IF(C68="",TRUE,SUM('6. Patients'!LB69:NT69)/2=M68)</f>
        <v>1</v>
      </c>
      <c r="AO68" s="204" t="b">
        <f>IF(C68="",TRUE,SUM('6. Patients'!NV69:OO69)/1=N68)</f>
        <v>1</v>
      </c>
      <c r="AP68" s="202" t="b">
        <f>IF(C68="",TRUE,SUM('6. Patients'!OQ69:QN69)/3=O68)</f>
        <v>1</v>
      </c>
      <c r="AQ68" s="203" t="b">
        <f>IF(C68="",TRUE,SUM('6. Patients'!QP69:TH69)/2=P68)</f>
        <v>1</v>
      </c>
      <c r="AR68" s="204" t="b">
        <f>IF(C68="",TRUE,SUM('6. Patients'!TJ69:UC69)/1=Q68)</f>
        <v>1</v>
      </c>
      <c r="AT68" s="208">
        <f t="shared" si="6"/>
        <v>0</v>
      </c>
      <c r="AU68" s="209">
        <f t="shared" si="3"/>
        <v>0</v>
      </c>
    </row>
    <row r="69" spans="2:47" ht="15" hidden="1" outlineLevel="1" x14ac:dyDescent="0.25">
      <c r="B69" s="134"/>
      <c r="C69" s="197" t="str">
        <f>IF('2. Protocols'!C69="","",'2. Protocols'!C69)</f>
        <v/>
      </c>
      <c r="D69" s="198" t="str">
        <f>IF('2. Protocols'!D69="","",'2. Protocols'!D69)</f>
        <v>+</v>
      </c>
      <c r="E69" s="198" t="str">
        <f>IF('2. Protocols'!E69="","",'2. Protocols'!E69)</f>
        <v/>
      </c>
      <c r="F69" s="198" t="str">
        <f>IF('2. Protocols'!F69="","",'2. Protocols'!F69)</f>
        <v>+</v>
      </c>
      <c r="G69" s="199" t="str">
        <f>IF('2. Protocols'!G69="","",'2. Protocols'!G69)</f>
        <v/>
      </c>
      <c r="I69" s="100"/>
      <c r="J69" s="101"/>
      <c r="K69" s="102"/>
      <c r="L69" s="100"/>
      <c r="M69" s="101"/>
      <c r="N69" s="102"/>
      <c r="O69" s="100"/>
      <c r="P69" s="101"/>
      <c r="Q69" s="102"/>
      <c r="R69" s="200" t="str">
        <f t="shared" si="4"/>
        <v/>
      </c>
      <c r="AJ69" s="202" t="b">
        <f>IF(C69="",TRUE,SUM('6. Patients'!DO70:FL70)/3=I69)</f>
        <v>1</v>
      </c>
      <c r="AK69" s="203" t="b">
        <f>IF(C69="",TRUE,SUM('6. Patients'!FN70:IF70)/2=J69)</f>
        <v>1</v>
      </c>
      <c r="AL69" s="204" t="b">
        <f>IF(C69="",TRUE,SUM('6. Patients'!IH70:JA70)/1=K69)</f>
        <v>1</v>
      </c>
      <c r="AM69" s="202" t="b">
        <f>IF(C69="",TRUE,SUM('6. Patients'!JC70:KZ70)/3=L69)</f>
        <v>1</v>
      </c>
      <c r="AN69" s="203" t="b">
        <f>IF(C69="",TRUE,SUM('6. Patients'!LB70:NT70)/2=M69)</f>
        <v>1</v>
      </c>
      <c r="AO69" s="204" t="b">
        <f>IF(C69="",TRUE,SUM('6. Patients'!NV70:OO70)/1=N69)</f>
        <v>1</v>
      </c>
      <c r="AP69" s="202" t="b">
        <f>IF(C69="",TRUE,SUM('6. Patients'!OQ70:QN70)/3=O69)</f>
        <v>1</v>
      </c>
      <c r="AQ69" s="203" t="b">
        <f>IF(C69="",TRUE,SUM('6. Patients'!QP70:TH70)/2=P69)</f>
        <v>1</v>
      </c>
      <c r="AR69" s="204" t="b">
        <f>IF(C69="",TRUE,SUM('6. Patients'!TJ70:UC70)/1=Q69)</f>
        <v>1</v>
      </c>
      <c r="AT69" s="208">
        <f t="shared" si="6"/>
        <v>0</v>
      </c>
      <c r="AU69" s="209">
        <f t="shared" si="3"/>
        <v>0</v>
      </c>
    </row>
    <row r="70" spans="2:47" ht="15.75" hidden="1" outlineLevel="1" thickBot="1" x14ac:dyDescent="0.3">
      <c r="B70" s="134"/>
      <c r="C70" s="197" t="str">
        <f>IF('2. Protocols'!C70="","",'2. Protocols'!C70)</f>
        <v/>
      </c>
      <c r="D70" s="198" t="str">
        <f>IF('2. Protocols'!D70="","",'2. Protocols'!D70)</f>
        <v>+</v>
      </c>
      <c r="E70" s="198" t="str">
        <f>IF('2. Protocols'!E70="","",'2. Protocols'!E70)</f>
        <v/>
      </c>
      <c r="F70" s="198" t="str">
        <f>IF('2. Protocols'!F70="","",'2. Protocols'!F70)</f>
        <v>+</v>
      </c>
      <c r="G70" s="199" t="str">
        <f>IF('2. Protocols'!G70="","",'2. Protocols'!G70)</f>
        <v/>
      </c>
      <c r="I70" s="100"/>
      <c r="J70" s="101"/>
      <c r="K70" s="102"/>
      <c r="L70" s="100"/>
      <c r="M70" s="101"/>
      <c r="N70" s="102"/>
      <c r="O70" s="100"/>
      <c r="P70" s="101"/>
      <c r="Q70" s="102"/>
      <c r="R70" s="200" t="str">
        <f t="shared" si="4"/>
        <v/>
      </c>
      <c r="AJ70" s="202" t="b">
        <f>IF(C70="",TRUE,SUM('6. Patients'!DO71:FL71)/3=I70)</f>
        <v>1</v>
      </c>
      <c r="AK70" s="203" t="b">
        <f>IF(C70="",TRUE,SUM('6. Patients'!FN71:IF71)/2=J70)</f>
        <v>1</v>
      </c>
      <c r="AL70" s="204" t="b">
        <f>IF(C70="",TRUE,SUM('6. Patients'!IH71:JA71)/1=K70)</f>
        <v>1</v>
      </c>
      <c r="AM70" s="202" t="b">
        <f>IF(C70="",TRUE,SUM('6. Patients'!JC71:KZ71)/3=L70)</f>
        <v>1</v>
      </c>
      <c r="AN70" s="203" t="b">
        <f>IF(C70="",TRUE,SUM('6. Patients'!LB71:NT71)/2=M70)</f>
        <v>1</v>
      </c>
      <c r="AO70" s="204" t="b">
        <f>IF(C70="",TRUE,SUM('6. Patients'!NV71:OO71)/1=N70)</f>
        <v>1</v>
      </c>
      <c r="AP70" s="202" t="b">
        <f>IF(C70="",TRUE,SUM('6. Patients'!OQ71:QN71)/3=O70)</f>
        <v>1</v>
      </c>
      <c r="AQ70" s="203" t="b">
        <f>IF(C70="",TRUE,SUM('6. Patients'!QP71:TH71)/2=P70)</f>
        <v>1</v>
      </c>
      <c r="AR70" s="204" t="b">
        <f>IF(C70="",TRUE,SUM('6. Patients'!TJ71:UC71)/1=Q70)</f>
        <v>1</v>
      </c>
      <c r="AT70" s="208">
        <f t="shared" si="6"/>
        <v>0</v>
      </c>
      <c r="AU70" s="209">
        <f t="shared" si="3"/>
        <v>0</v>
      </c>
    </row>
    <row r="71" spans="2:47" collapsed="1" x14ac:dyDescent="0.3">
      <c r="B71" s="134"/>
      <c r="C71" s="197" t="str">
        <f>IF('2. Protocols'!C71="","",'2. Protocols'!C71)</f>
        <v/>
      </c>
      <c r="D71" s="198" t="str">
        <f>IF('2. Protocols'!D71="","",'2. Protocols'!D71)</f>
        <v>+</v>
      </c>
      <c r="E71" s="198" t="str">
        <f>IF('2. Protocols'!E71="","",'2. Protocols'!E71)</f>
        <v/>
      </c>
      <c r="F71" s="198" t="str">
        <f>IF('2. Protocols'!F71="","",'2. Protocols'!F71)</f>
        <v>+</v>
      </c>
      <c r="G71" s="199" t="str">
        <f>IF('2. Protocols'!G71="","",'2. Protocols'!G71)</f>
        <v/>
      </c>
      <c r="I71" s="688">
        <v>1</v>
      </c>
      <c r="J71" s="689"/>
      <c r="K71" s="690"/>
      <c r="L71" s="688">
        <v>1</v>
      </c>
      <c r="M71" s="689"/>
      <c r="N71" s="690"/>
      <c r="O71" s="688">
        <v>1</v>
      </c>
      <c r="P71" s="689"/>
      <c r="Q71" s="690"/>
      <c r="R71" s="200"/>
      <c r="S71" s="413" t="s">
        <v>390</v>
      </c>
      <c r="AJ71" s="202"/>
      <c r="AK71" s="203"/>
      <c r="AL71" s="204"/>
      <c r="AM71" s="202"/>
      <c r="AN71" s="203"/>
      <c r="AO71" s="204"/>
      <c r="AP71" s="202"/>
      <c r="AQ71" s="203"/>
      <c r="AR71" s="204"/>
      <c r="AT71" s="208"/>
      <c r="AU71" s="209"/>
    </row>
    <row r="72" spans="2:47" ht="15" thickBot="1" x14ac:dyDescent="0.35">
      <c r="B72" s="134"/>
      <c r="C72" s="197" t="str">
        <f>IF('2. Protocols'!C72="","",'2. Protocols'!C72)</f>
        <v/>
      </c>
      <c r="D72" s="198" t="str">
        <f>IF('2. Protocols'!D72="","",'2. Protocols'!D72)</f>
        <v>+</v>
      </c>
      <c r="E72" s="198" t="str">
        <f>IF('2. Protocols'!E72="","",'2. Protocols'!E72)</f>
        <v/>
      </c>
      <c r="F72" s="198" t="str">
        <f>IF('2. Protocols'!F72="","",'2. Protocols'!F72)</f>
        <v>+</v>
      </c>
      <c r="G72" s="199" t="str">
        <f>IF('2. Protocols'!G72="","",'2. Protocols'!G72)</f>
        <v/>
      </c>
      <c r="I72" s="691">
        <v>1</v>
      </c>
      <c r="J72" s="692"/>
      <c r="K72" s="693"/>
      <c r="L72" s="691">
        <v>1</v>
      </c>
      <c r="M72" s="692"/>
      <c r="N72" s="693"/>
      <c r="O72" s="691">
        <v>1</v>
      </c>
      <c r="P72" s="692"/>
      <c r="Q72" s="693"/>
      <c r="R72" s="200"/>
      <c r="S72" s="413" t="s">
        <v>390</v>
      </c>
      <c r="AJ72" s="210"/>
      <c r="AK72" s="211"/>
      <c r="AL72" s="212"/>
      <c r="AM72" s="210"/>
      <c r="AN72" s="211"/>
      <c r="AO72" s="212"/>
      <c r="AP72" s="210"/>
      <c r="AQ72" s="211"/>
      <c r="AR72" s="212"/>
      <c r="AT72" s="213"/>
      <c r="AU72" s="214"/>
    </row>
    <row r="73" spans="2:47" x14ac:dyDescent="0.3"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404" t="s">
        <v>346</v>
      </c>
      <c r="AT73" s="106"/>
      <c r="AU73" s="106"/>
    </row>
    <row r="74" spans="2:47" x14ac:dyDescent="0.3"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T74" s="106"/>
      <c r="AU74" s="106"/>
    </row>
    <row r="75" spans="2:47" ht="15" thickBot="1" x14ac:dyDescent="0.35">
      <c r="B75" s="134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T75" s="106"/>
      <c r="AU75" s="106"/>
    </row>
    <row r="76" spans="2:47" ht="18.600000000000001" thickBot="1" x14ac:dyDescent="0.4">
      <c r="B76" s="134"/>
      <c r="C76" s="156" t="s">
        <v>22</v>
      </c>
      <c r="D76" s="95"/>
      <c r="E76" s="95"/>
      <c r="F76" s="95"/>
      <c r="G76" s="157"/>
      <c r="I76" s="192" t="s">
        <v>26</v>
      </c>
      <c r="J76" s="193" t="s">
        <v>27</v>
      </c>
      <c r="K76" s="194" t="s">
        <v>28</v>
      </c>
      <c r="L76" s="192" t="s">
        <v>26</v>
      </c>
      <c r="M76" s="193" t="s">
        <v>27</v>
      </c>
      <c r="N76" s="194" t="s">
        <v>28</v>
      </c>
      <c r="O76" s="192" t="s">
        <v>26</v>
      </c>
      <c r="P76" s="193" t="s">
        <v>27</v>
      </c>
      <c r="Q76" s="194" t="s">
        <v>28</v>
      </c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T76" s="106"/>
      <c r="AU76" s="106"/>
    </row>
    <row r="77" spans="2:47" x14ac:dyDescent="0.3">
      <c r="B77" s="134"/>
      <c r="C77" s="197" t="str">
        <f>IF('2. Protocols'!C77="","",'2. Protocols'!C77)</f>
        <v/>
      </c>
      <c r="D77" s="198" t="str">
        <f>IF('2. Protocols'!D77="","",'2. Protocols'!D77)</f>
        <v>+</v>
      </c>
      <c r="E77" s="198" t="str">
        <f>IF('2. Protocols'!E77="","",'2. Protocols'!E77)</f>
        <v/>
      </c>
      <c r="F77" s="198" t="str">
        <f>IF('2. Protocols'!F77="","",'2. Protocols'!F77)</f>
        <v>+</v>
      </c>
      <c r="G77" s="199" t="str">
        <f>IF('2. Protocols'!G77="","",'2. Protocols'!G77)</f>
        <v/>
      </c>
      <c r="I77" s="103"/>
      <c r="J77" s="104"/>
      <c r="K77" s="105"/>
      <c r="L77" s="103"/>
      <c r="M77" s="104"/>
      <c r="N77" s="105"/>
      <c r="O77" s="103"/>
      <c r="P77" s="104"/>
      <c r="Q77" s="105"/>
      <c r="R77" s="200" t="str">
        <f>IF(C77="","",IF(AND(SUM(I77:K77)=1,SUM(L77:N77)=1,SUM(O77:Q77)=1),IF(ISNA(HLOOKUP(FALSE,$AJ77:$AR77,1,0)),"","Error: Irregular regimen choice. Please double check regimen."),"Error: must total 100% each year"))</f>
        <v/>
      </c>
      <c r="AJ77" s="218" t="b">
        <f>IF(C77="",TRUE,SUM('6. Patients'!DO78:FL78)/3=I77)</f>
        <v>1</v>
      </c>
      <c r="AK77" s="219" t="b">
        <f>IF(C77="",TRUE,SUM('6. Patients'!FN78:IF78)/2=J77)</f>
        <v>1</v>
      </c>
      <c r="AL77" s="220" t="b">
        <f>IF(C77="",TRUE,SUM('6. Patients'!IH78:JA78)/1=K77)</f>
        <v>1</v>
      </c>
      <c r="AM77" s="218" t="b">
        <f>IF(C77="",TRUE,SUM('6. Patients'!JC78:KZ78)/3=L77)</f>
        <v>1</v>
      </c>
      <c r="AN77" s="219" t="b">
        <f>IF(C77="",TRUE,SUM('6. Patients'!LB78:NT78)/2=M77)</f>
        <v>1</v>
      </c>
      <c r="AO77" s="220" t="b">
        <f>IF(C77="",TRUE,SUM('6. Patients'!NV78:OO78)/1=N77)</f>
        <v>1</v>
      </c>
      <c r="AP77" s="218" t="b">
        <f>IF(C77="",TRUE,SUM('6. Patients'!OQ78:QN78)/3=O77)</f>
        <v>1</v>
      </c>
      <c r="AQ77" s="219" t="b">
        <f>IF(C77="",TRUE,SUM('6. Patients'!QP78:TH78)/2=P77)</f>
        <v>1</v>
      </c>
      <c r="AR77" s="220" t="b">
        <f>IF(C77="",TRUE,SUM('6. Patients'!TJ78:UC78)/1=Q77)</f>
        <v>1</v>
      </c>
      <c r="AT77" s="205">
        <f>IF(C77="",0,IF(AND(SUM(I77:K77)=1,SUM(L77:N77)=1,SUM(O77:Q77)=1),0,1))</f>
        <v>0</v>
      </c>
      <c r="AU77" s="206">
        <f t="shared" ref="AU77:AU104" si="7">IF(ISNA(HLOOKUP(FALSE,$AJ77:$AR77,1,0)),0,1)</f>
        <v>0</v>
      </c>
    </row>
    <row r="78" spans="2:47" x14ac:dyDescent="0.3">
      <c r="B78" s="134"/>
      <c r="C78" s="197" t="str">
        <f>IF('2. Protocols'!C78="","",'2. Protocols'!C78)</f>
        <v/>
      </c>
      <c r="D78" s="198" t="str">
        <f>IF('2. Protocols'!D78="","",'2. Protocols'!D78)</f>
        <v>+</v>
      </c>
      <c r="E78" s="198" t="str">
        <f>IF('2. Protocols'!E78="","",'2. Protocols'!E78)</f>
        <v/>
      </c>
      <c r="F78" s="198" t="str">
        <f>IF('2. Protocols'!F78="","",'2. Protocols'!F78)</f>
        <v>+</v>
      </c>
      <c r="G78" s="199" t="str">
        <f>IF('2. Protocols'!G78="","",'2. Protocols'!G78)</f>
        <v/>
      </c>
      <c r="I78" s="100"/>
      <c r="J78" s="101"/>
      <c r="K78" s="102"/>
      <c r="L78" s="100"/>
      <c r="M78" s="101"/>
      <c r="N78" s="102"/>
      <c r="O78" s="100"/>
      <c r="P78" s="101"/>
      <c r="Q78" s="102"/>
      <c r="R78" s="200" t="str">
        <f t="shared" ref="R78:R104" si="8">IF(C78="","",IF(AND(SUM(I78:K78)=1,SUM(L78:N78)=1,SUM(O78:Q78)=1),IF(ISNA(HLOOKUP(FALSE,$AJ78:$AR78,1,0)),"","Error: Irregular regimen choice. Please double check regimen."),"Error: must total 100% each year"))</f>
        <v/>
      </c>
      <c r="AJ78" s="202" t="b">
        <f>IF(C78="",TRUE,SUM('6. Patients'!DO79:FL79)/3=I78)</f>
        <v>1</v>
      </c>
      <c r="AK78" s="203" t="b">
        <f>IF(C78="",TRUE,SUM('6. Patients'!FN79:IF79)/2=J78)</f>
        <v>1</v>
      </c>
      <c r="AL78" s="204" t="b">
        <f>IF(C78="",TRUE,SUM('6. Patients'!IH79:JA79)/1=K78)</f>
        <v>1</v>
      </c>
      <c r="AM78" s="202" t="b">
        <f>IF(C78="",TRUE,SUM('6. Patients'!JC79:KZ79)/3=L78)</f>
        <v>1</v>
      </c>
      <c r="AN78" s="203" t="b">
        <f>IF(C78="",TRUE,SUM('6. Patients'!LB79:NT79)/2=M78)</f>
        <v>1</v>
      </c>
      <c r="AO78" s="204" t="b">
        <f>IF(C78="",TRUE,SUM('6. Patients'!NV79:OO79)/1=N78)</f>
        <v>1</v>
      </c>
      <c r="AP78" s="202" t="b">
        <f>IF(C78="",TRUE,SUM('6. Patients'!OQ79:QN79)/3=O78)</f>
        <v>1</v>
      </c>
      <c r="AQ78" s="203" t="b">
        <f>IF(C78="",TRUE,SUM('6. Patients'!QP79:TH79)/2=P78)</f>
        <v>1</v>
      </c>
      <c r="AR78" s="204" t="b">
        <f>IF(C78="",TRUE,SUM('6. Patients'!TJ79:UC79)/1=Q78)</f>
        <v>1</v>
      </c>
      <c r="AT78" s="208">
        <f>IF(C78="",0,IF(AND(SUM(I78:K78)=1,SUM(L78:N78)=1,SUM(O78:Q78)=1),0,1))</f>
        <v>0</v>
      </c>
      <c r="AU78" s="209">
        <f t="shared" si="7"/>
        <v>0</v>
      </c>
    </row>
    <row r="79" spans="2:47" ht="15" thickBot="1" x14ac:dyDescent="0.35">
      <c r="B79" s="134"/>
      <c r="C79" s="197" t="str">
        <f>IF('2. Protocols'!C79="","",'2. Protocols'!C79)</f>
        <v/>
      </c>
      <c r="D79" s="198" t="str">
        <f>IF('2. Protocols'!D79="","",'2. Protocols'!D79)</f>
        <v>+</v>
      </c>
      <c r="E79" s="198" t="str">
        <f>IF('2. Protocols'!E79="","",'2. Protocols'!E79)</f>
        <v/>
      </c>
      <c r="F79" s="198" t="str">
        <f>IF('2. Protocols'!F79="","",'2. Protocols'!F79)</f>
        <v>+</v>
      </c>
      <c r="G79" s="199" t="str">
        <f>IF('2. Protocols'!G79="","",'2. Protocols'!G79)</f>
        <v/>
      </c>
      <c r="I79" s="100"/>
      <c r="J79" s="101"/>
      <c r="K79" s="102"/>
      <c r="L79" s="100"/>
      <c r="M79" s="101"/>
      <c r="N79" s="102"/>
      <c r="O79" s="100"/>
      <c r="P79" s="101"/>
      <c r="Q79" s="102"/>
      <c r="R79" s="200" t="str">
        <f t="shared" si="8"/>
        <v/>
      </c>
      <c r="AJ79" s="202" t="b">
        <f>IF(C79="",TRUE,SUM('6. Patients'!DO80:FL80)/3=I79)</f>
        <v>1</v>
      </c>
      <c r="AK79" s="203" t="b">
        <f>IF(C79="",TRUE,SUM('6. Patients'!FN80:IF80)/2=J79)</f>
        <v>1</v>
      </c>
      <c r="AL79" s="204" t="b">
        <f>IF(C79="",TRUE,SUM('6. Patients'!IH80:JA80)/1=K79)</f>
        <v>1</v>
      </c>
      <c r="AM79" s="202" t="b">
        <f>IF(C79="",TRUE,SUM('6. Patients'!JC80:KZ80)/3=L79)</f>
        <v>1</v>
      </c>
      <c r="AN79" s="203" t="b">
        <f>IF(C79="",TRUE,SUM('6. Patients'!LB80:NT80)/2=M79)</f>
        <v>1</v>
      </c>
      <c r="AO79" s="204" t="b">
        <f>IF(C79="",TRUE,SUM('6. Patients'!NV80:OO80)/1=N79)</f>
        <v>1</v>
      </c>
      <c r="AP79" s="202" t="b">
        <f>IF(C79="",TRUE,SUM('6. Patients'!OQ80:QN80)/3=O79)</f>
        <v>1</v>
      </c>
      <c r="AQ79" s="203" t="b">
        <f>IF(C79="",TRUE,SUM('6. Patients'!QP80:TH80)/2=P79)</f>
        <v>1</v>
      </c>
      <c r="AR79" s="204" t="b">
        <f>IF(C79="",TRUE,SUM('6. Patients'!TJ80:UC80)/1=Q79)</f>
        <v>1</v>
      </c>
      <c r="AT79" s="208">
        <f>IF(C79="",0,IF(AND(SUM(I79:K79)=1,SUM(L79:N79)=1,SUM(O79:Q79)=1),0,1))</f>
        <v>0</v>
      </c>
      <c r="AU79" s="209">
        <f t="shared" si="7"/>
        <v>0</v>
      </c>
    </row>
    <row r="80" spans="2:47" ht="15" hidden="1" outlineLevel="1" x14ac:dyDescent="0.25">
      <c r="B80" s="134"/>
      <c r="C80" s="197" t="str">
        <f>IF('2. Protocols'!C80="","",'2. Protocols'!C80)</f>
        <v/>
      </c>
      <c r="D80" s="198" t="str">
        <f>IF('2. Protocols'!D80="","",'2. Protocols'!D80)</f>
        <v>+</v>
      </c>
      <c r="E80" s="198" t="str">
        <f>IF('2. Protocols'!E80="","",'2. Protocols'!E80)</f>
        <v/>
      </c>
      <c r="F80" s="198" t="str">
        <f>IF('2. Protocols'!F80="","",'2. Protocols'!F80)</f>
        <v>+</v>
      </c>
      <c r="G80" s="199" t="str">
        <f>IF('2. Protocols'!G80="","",'2. Protocols'!G80)</f>
        <v/>
      </c>
      <c r="I80" s="100"/>
      <c r="J80" s="101"/>
      <c r="K80" s="102"/>
      <c r="L80" s="100"/>
      <c r="M80" s="101"/>
      <c r="N80" s="102"/>
      <c r="O80" s="100"/>
      <c r="P80" s="101"/>
      <c r="Q80" s="102"/>
      <c r="R80" s="200" t="str">
        <f t="shared" si="8"/>
        <v/>
      </c>
      <c r="AJ80" s="202" t="b">
        <f>IF(C80="",TRUE,SUM('6. Patients'!DO81:FL81)/3=I80)</f>
        <v>1</v>
      </c>
      <c r="AK80" s="203" t="b">
        <f>IF(C80="",TRUE,SUM('6. Patients'!FN81:IF81)/2=J80)</f>
        <v>1</v>
      </c>
      <c r="AL80" s="204" t="b">
        <f>IF(C80="",TRUE,SUM('6. Patients'!IH81:JA81)/1=K80)</f>
        <v>1</v>
      </c>
      <c r="AM80" s="202" t="b">
        <f>IF(C80="",TRUE,SUM('6. Patients'!JC81:KZ81)/3=L80)</f>
        <v>1</v>
      </c>
      <c r="AN80" s="203" t="b">
        <f>IF(C80="",TRUE,SUM('6. Patients'!LB81:NT81)/2=M80)</f>
        <v>1</v>
      </c>
      <c r="AO80" s="204" t="b">
        <f>IF(C80="",TRUE,SUM('6. Patients'!NV81:OO81)/1=N80)</f>
        <v>1</v>
      </c>
      <c r="AP80" s="202" t="b">
        <f>IF(C80="",TRUE,SUM('6. Patients'!OQ81:QN81)/3=O80)</f>
        <v>1</v>
      </c>
      <c r="AQ80" s="203" t="b">
        <f>IF(C80="",TRUE,SUM('6. Patients'!QP81:TH81)/2=P80)</f>
        <v>1</v>
      </c>
      <c r="AR80" s="204" t="b">
        <f>IF(C80="",TRUE,SUM('6. Patients'!TJ81:UC81)/1=Q80)</f>
        <v>1</v>
      </c>
      <c r="AT80" s="208">
        <f>IF(C80="",0,IF(AND(SUM(I80:K80)=1,SUM(L80:N80)=1,SUM(O80:Q80)=1),0,1))</f>
        <v>0</v>
      </c>
      <c r="AU80" s="209">
        <f t="shared" si="7"/>
        <v>0</v>
      </c>
    </row>
    <row r="81" spans="2:47" ht="15" hidden="1" outlineLevel="1" x14ac:dyDescent="0.25">
      <c r="B81" s="134"/>
      <c r="C81" s="197" t="str">
        <f>IF('2. Protocols'!C81="","",'2. Protocols'!C81)</f>
        <v/>
      </c>
      <c r="D81" s="198" t="str">
        <f>IF('2. Protocols'!D81="","",'2. Protocols'!D81)</f>
        <v>+</v>
      </c>
      <c r="E81" s="198" t="str">
        <f>IF('2. Protocols'!E81="","",'2. Protocols'!E81)</f>
        <v/>
      </c>
      <c r="F81" s="198" t="str">
        <f>IF('2. Protocols'!F81="","",'2. Protocols'!F81)</f>
        <v>+</v>
      </c>
      <c r="G81" s="199" t="str">
        <f>IF('2. Protocols'!G81="","",'2. Protocols'!G81)</f>
        <v/>
      </c>
      <c r="I81" s="100"/>
      <c r="J81" s="101"/>
      <c r="K81" s="102"/>
      <c r="L81" s="100"/>
      <c r="M81" s="101"/>
      <c r="N81" s="102"/>
      <c r="O81" s="100"/>
      <c r="P81" s="101"/>
      <c r="Q81" s="102"/>
      <c r="R81" s="200" t="str">
        <f t="shared" si="8"/>
        <v/>
      </c>
      <c r="AJ81" s="202" t="b">
        <f>IF(C81="",TRUE,SUM('6. Patients'!DO82:FL82)/3=I81)</f>
        <v>1</v>
      </c>
      <c r="AK81" s="203" t="b">
        <f>IF(C81="",TRUE,SUM('6. Patients'!FN82:IF82)/2=J81)</f>
        <v>1</v>
      </c>
      <c r="AL81" s="204" t="b">
        <f>IF(C81="",TRUE,SUM('6. Patients'!IH82:JA82)/1=K81)</f>
        <v>1</v>
      </c>
      <c r="AM81" s="202" t="b">
        <f>IF(C81="",TRUE,SUM('6. Patients'!JC82:KZ82)/3=L81)</f>
        <v>1</v>
      </c>
      <c r="AN81" s="203" t="b">
        <f>IF(C81="",TRUE,SUM('6. Patients'!LB82:NT82)/2=M81)</f>
        <v>1</v>
      </c>
      <c r="AO81" s="204" t="b">
        <f>IF(C81="",TRUE,SUM('6. Patients'!NV82:OO82)/1=N81)</f>
        <v>1</v>
      </c>
      <c r="AP81" s="202" t="b">
        <f>IF(C81="",TRUE,SUM('6. Patients'!OQ82:QN82)/3=O81)</f>
        <v>1</v>
      </c>
      <c r="AQ81" s="203" t="b">
        <f>IF(C81="",TRUE,SUM('6. Patients'!QP82:TH82)/2=P81)</f>
        <v>1</v>
      </c>
      <c r="AR81" s="204" t="b">
        <f>IF(C81="",TRUE,SUM('6. Patients'!TJ82:UC82)/1=Q81)</f>
        <v>1</v>
      </c>
      <c r="AT81" s="208">
        <f t="shared" ref="AT81:AT104" si="9">IF(C81="",0,IF(AND(SUM(I81:K81)=1,SUM(L81:N81)=1,SUM(O81:Q81)=1),0,1))</f>
        <v>0</v>
      </c>
      <c r="AU81" s="209">
        <f t="shared" si="7"/>
        <v>0</v>
      </c>
    </row>
    <row r="82" spans="2:47" ht="15" hidden="1" outlineLevel="1" x14ac:dyDescent="0.25">
      <c r="B82" s="134"/>
      <c r="C82" s="197" t="str">
        <f>IF('2. Protocols'!C82="","",'2. Protocols'!C82)</f>
        <v/>
      </c>
      <c r="D82" s="198" t="str">
        <f>IF('2. Protocols'!D82="","",'2. Protocols'!D82)</f>
        <v>+</v>
      </c>
      <c r="E82" s="198" t="str">
        <f>IF('2. Protocols'!E82="","",'2. Protocols'!E82)</f>
        <v/>
      </c>
      <c r="F82" s="198" t="str">
        <f>IF('2. Protocols'!F82="","",'2. Protocols'!F82)</f>
        <v>+</v>
      </c>
      <c r="G82" s="199" t="str">
        <f>IF('2. Protocols'!G82="","",'2. Protocols'!G82)</f>
        <v/>
      </c>
      <c r="I82" s="100"/>
      <c r="J82" s="101"/>
      <c r="K82" s="102"/>
      <c r="L82" s="100"/>
      <c r="M82" s="101"/>
      <c r="N82" s="102"/>
      <c r="O82" s="100"/>
      <c r="P82" s="101"/>
      <c r="Q82" s="102"/>
      <c r="R82" s="200" t="str">
        <f t="shared" si="8"/>
        <v/>
      </c>
      <c r="AJ82" s="202" t="b">
        <f>IF(C82="",TRUE,SUM('6. Patients'!DO83:FL83)/3=I82)</f>
        <v>1</v>
      </c>
      <c r="AK82" s="203" t="b">
        <f>IF(C82="",TRUE,SUM('6. Patients'!FN83:IF83)/2=J82)</f>
        <v>1</v>
      </c>
      <c r="AL82" s="204" t="b">
        <f>IF(C82="",TRUE,SUM('6. Patients'!IH83:JA83)/1=K82)</f>
        <v>1</v>
      </c>
      <c r="AM82" s="202" t="b">
        <f>IF(C82="",TRUE,SUM('6. Patients'!JC83:KZ83)/3=L82)</f>
        <v>1</v>
      </c>
      <c r="AN82" s="203" t="b">
        <f>IF(C82="",TRUE,SUM('6. Patients'!LB83:NT83)/2=M82)</f>
        <v>1</v>
      </c>
      <c r="AO82" s="204" t="b">
        <f>IF(C82="",TRUE,SUM('6. Patients'!NV83:OO83)/1=N82)</f>
        <v>1</v>
      </c>
      <c r="AP82" s="202" t="b">
        <f>IF(C82="",TRUE,SUM('6. Patients'!OQ83:QN83)/3=O82)</f>
        <v>1</v>
      </c>
      <c r="AQ82" s="203" t="b">
        <f>IF(C82="",TRUE,SUM('6. Patients'!QP83:TH83)/2=P82)</f>
        <v>1</v>
      </c>
      <c r="AR82" s="204" t="b">
        <f>IF(C82="",TRUE,SUM('6. Patients'!TJ83:UC83)/1=Q82)</f>
        <v>1</v>
      </c>
      <c r="AT82" s="208">
        <f t="shared" si="9"/>
        <v>0</v>
      </c>
      <c r="AU82" s="209">
        <f t="shared" si="7"/>
        <v>0</v>
      </c>
    </row>
    <row r="83" spans="2:47" ht="15" hidden="1" outlineLevel="1" x14ac:dyDescent="0.25">
      <c r="B83" s="134"/>
      <c r="C83" s="197" t="str">
        <f>IF('2. Protocols'!C83="","",'2. Protocols'!C83)</f>
        <v/>
      </c>
      <c r="D83" s="198" t="str">
        <f>IF('2. Protocols'!D83="","",'2. Protocols'!D83)</f>
        <v>+</v>
      </c>
      <c r="E83" s="198" t="str">
        <f>IF('2. Protocols'!E83="","",'2. Protocols'!E83)</f>
        <v/>
      </c>
      <c r="F83" s="198" t="str">
        <f>IF('2. Protocols'!F83="","",'2. Protocols'!F83)</f>
        <v>+</v>
      </c>
      <c r="G83" s="199" t="str">
        <f>IF('2. Protocols'!G83="","",'2. Protocols'!G83)</f>
        <v/>
      </c>
      <c r="I83" s="100"/>
      <c r="J83" s="101"/>
      <c r="K83" s="102"/>
      <c r="L83" s="100"/>
      <c r="M83" s="101"/>
      <c r="N83" s="102"/>
      <c r="O83" s="100"/>
      <c r="P83" s="101"/>
      <c r="Q83" s="102"/>
      <c r="R83" s="200" t="str">
        <f t="shared" si="8"/>
        <v/>
      </c>
      <c r="AJ83" s="202" t="b">
        <f>IF(C83="",TRUE,SUM('6. Patients'!DO84:FL84)/3=I83)</f>
        <v>1</v>
      </c>
      <c r="AK83" s="203" t="b">
        <f>IF(C83="",TRUE,SUM('6. Patients'!FN84:IF84)/2=J83)</f>
        <v>1</v>
      </c>
      <c r="AL83" s="204" t="b">
        <f>IF(C83="",TRUE,SUM('6. Patients'!IH84:JA84)/1=K83)</f>
        <v>1</v>
      </c>
      <c r="AM83" s="202" t="b">
        <f>IF(C83="",TRUE,SUM('6. Patients'!JC84:KZ84)/3=L83)</f>
        <v>1</v>
      </c>
      <c r="AN83" s="203" t="b">
        <f>IF(C83="",TRUE,SUM('6. Patients'!LB84:NT84)/2=M83)</f>
        <v>1</v>
      </c>
      <c r="AO83" s="204" t="b">
        <f>IF(C83="",TRUE,SUM('6. Patients'!NV84:OO84)/1=N83)</f>
        <v>1</v>
      </c>
      <c r="AP83" s="202" t="b">
        <f>IF(C83="",TRUE,SUM('6. Patients'!OQ84:QN84)/3=O83)</f>
        <v>1</v>
      </c>
      <c r="AQ83" s="203" t="b">
        <f>IF(C83="",TRUE,SUM('6. Patients'!QP84:TH84)/2=P83)</f>
        <v>1</v>
      </c>
      <c r="AR83" s="204" t="b">
        <f>IF(C83="",TRUE,SUM('6. Patients'!TJ84:UC84)/1=Q83)</f>
        <v>1</v>
      </c>
      <c r="AT83" s="208">
        <f t="shared" si="9"/>
        <v>0</v>
      </c>
      <c r="AU83" s="209">
        <f t="shared" si="7"/>
        <v>0</v>
      </c>
    </row>
    <row r="84" spans="2:47" ht="15" hidden="1" outlineLevel="1" x14ac:dyDescent="0.25">
      <c r="B84" s="134"/>
      <c r="C84" s="197" t="str">
        <f>IF('2. Protocols'!C84="","",'2. Protocols'!C84)</f>
        <v/>
      </c>
      <c r="D84" s="198" t="str">
        <f>IF('2. Protocols'!D84="","",'2. Protocols'!D84)</f>
        <v>+</v>
      </c>
      <c r="E84" s="198" t="str">
        <f>IF('2. Protocols'!E84="","",'2. Protocols'!E84)</f>
        <v/>
      </c>
      <c r="F84" s="198" t="str">
        <f>IF('2. Protocols'!F84="","",'2. Protocols'!F84)</f>
        <v>+</v>
      </c>
      <c r="G84" s="199" t="str">
        <f>IF('2. Protocols'!G84="","",'2. Protocols'!G84)</f>
        <v/>
      </c>
      <c r="I84" s="100"/>
      <c r="J84" s="101"/>
      <c r="K84" s="102"/>
      <c r="L84" s="100"/>
      <c r="M84" s="101"/>
      <c r="N84" s="102"/>
      <c r="O84" s="100"/>
      <c r="P84" s="101"/>
      <c r="Q84" s="102"/>
      <c r="R84" s="200" t="str">
        <f t="shared" si="8"/>
        <v/>
      </c>
      <c r="AJ84" s="202" t="b">
        <f>IF(C84="",TRUE,SUM('6. Patients'!DO85:FL85)/3=I84)</f>
        <v>1</v>
      </c>
      <c r="AK84" s="203" t="b">
        <f>IF(C84="",TRUE,SUM('6. Patients'!FN85:IF85)/2=J84)</f>
        <v>1</v>
      </c>
      <c r="AL84" s="204" t="b">
        <f>IF(C84="",TRUE,SUM('6. Patients'!IH85:JA85)/1=K84)</f>
        <v>1</v>
      </c>
      <c r="AM84" s="202" t="b">
        <f>IF(C84="",TRUE,SUM('6. Patients'!JC85:KZ85)/3=L84)</f>
        <v>1</v>
      </c>
      <c r="AN84" s="203" t="b">
        <f>IF(C84="",TRUE,SUM('6. Patients'!LB85:NT85)/2=M84)</f>
        <v>1</v>
      </c>
      <c r="AO84" s="204" t="b">
        <f>IF(C84="",TRUE,SUM('6. Patients'!NV85:OO85)/1=N84)</f>
        <v>1</v>
      </c>
      <c r="AP84" s="202" t="b">
        <f>IF(C84="",TRUE,SUM('6. Patients'!OQ85:QN85)/3=O84)</f>
        <v>1</v>
      </c>
      <c r="AQ84" s="203" t="b">
        <f>IF(C84="",TRUE,SUM('6. Patients'!QP85:TH85)/2=P84)</f>
        <v>1</v>
      </c>
      <c r="AR84" s="204" t="b">
        <f>IF(C84="",TRUE,SUM('6. Patients'!TJ85:UC85)/1=Q84)</f>
        <v>1</v>
      </c>
      <c r="AT84" s="208">
        <f t="shared" si="9"/>
        <v>0</v>
      </c>
      <c r="AU84" s="209">
        <f t="shared" si="7"/>
        <v>0</v>
      </c>
    </row>
    <row r="85" spans="2:47" ht="15" hidden="1" outlineLevel="1" x14ac:dyDescent="0.25">
      <c r="B85" s="134"/>
      <c r="C85" s="197" t="str">
        <f>IF('2. Protocols'!C85="","",'2. Protocols'!C85)</f>
        <v/>
      </c>
      <c r="D85" s="198" t="str">
        <f>IF('2. Protocols'!D85="","",'2. Protocols'!D85)</f>
        <v>+</v>
      </c>
      <c r="E85" s="198" t="str">
        <f>IF('2. Protocols'!E85="","",'2. Protocols'!E85)</f>
        <v/>
      </c>
      <c r="F85" s="198" t="str">
        <f>IF('2. Protocols'!F85="","",'2. Protocols'!F85)</f>
        <v>+</v>
      </c>
      <c r="G85" s="199" t="str">
        <f>IF('2. Protocols'!G85="","",'2. Protocols'!G85)</f>
        <v/>
      </c>
      <c r="I85" s="100"/>
      <c r="J85" s="101"/>
      <c r="K85" s="102"/>
      <c r="L85" s="100"/>
      <c r="M85" s="101"/>
      <c r="N85" s="102"/>
      <c r="O85" s="100"/>
      <c r="P85" s="101"/>
      <c r="Q85" s="102"/>
      <c r="R85" s="200" t="str">
        <f t="shared" si="8"/>
        <v/>
      </c>
      <c r="AJ85" s="202" t="b">
        <f>IF(C85="",TRUE,SUM('6. Patients'!DO86:FL86)/3=I85)</f>
        <v>1</v>
      </c>
      <c r="AK85" s="203" t="b">
        <f>IF(C85="",TRUE,SUM('6. Patients'!FN86:IF86)/2=J85)</f>
        <v>1</v>
      </c>
      <c r="AL85" s="204" t="b">
        <f>IF(C85="",TRUE,SUM('6. Patients'!IH86:JA86)/1=K85)</f>
        <v>1</v>
      </c>
      <c r="AM85" s="202" t="b">
        <f>IF(C85="",TRUE,SUM('6. Patients'!JC86:KZ86)/3=L85)</f>
        <v>1</v>
      </c>
      <c r="AN85" s="203" t="b">
        <f>IF(C85="",TRUE,SUM('6. Patients'!LB86:NT86)/2=M85)</f>
        <v>1</v>
      </c>
      <c r="AO85" s="204" t="b">
        <f>IF(C85="",TRUE,SUM('6. Patients'!NV86:OO86)/1=N85)</f>
        <v>1</v>
      </c>
      <c r="AP85" s="202" t="b">
        <f>IF(C85="",TRUE,SUM('6. Patients'!OQ86:QN86)/3=O85)</f>
        <v>1</v>
      </c>
      <c r="AQ85" s="203" t="b">
        <f>IF(C85="",TRUE,SUM('6. Patients'!QP86:TH86)/2=P85)</f>
        <v>1</v>
      </c>
      <c r="AR85" s="204" t="b">
        <f>IF(C85="",TRUE,SUM('6. Patients'!TJ86:UC86)/1=Q85)</f>
        <v>1</v>
      </c>
      <c r="AT85" s="208">
        <f t="shared" si="9"/>
        <v>0</v>
      </c>
      <c r="AU85" s="209">
        <f t="shared" si="7"/>
        <v>0</v>
      </c>
    </row>
    <row r="86" spans="2:47" ht="15" hidden="1" outlineLevel="1" x14ac:dyDescent="0.25">
      <c r="B86" s="134"/>
      <c r="C86" s="197" t="str">
        <f>IF('2. Protocols'!C86="","",'2. Protocols'!C86)</f>
        <v/>
      </c>
      <c r="D86" s="198" t="str">
        <f>IF('2. Protocols'!D86="","",'2. Protocols'!D86)</f>
        <v>+</v>
      </c>
      <c r="E86" s="198" t="str">
        <f>IF('2. Protocols'!E86="","",'2. Protocols'!E86)</f>
        <v/>
      </c>
      <c r="F86" s="198" t="str">
        <f>IF('2. Protocols'!F86="","",'2. Protocols'!F86)</f>
        <v>+</v>
      </c>
      <c r="G86" s="199" t="str">
        <f>IF('2. Protocols'!G86="","",'2. Protocols'!G86)</f>
        <v/>
      </c>
      <c r="I86" s="100"/>
      <c r="J86" s="101"/>
      <c r="K86" s="102"/>
      <c r="L86" s="100"/>
      <c r="M86" s="101"/>
      <c r="N86" s="102"/>
      <c r="O86" s="100"/>
      <c r="P86" s="101"/>
      <c r="Q86" s="102"/>
      <c r="R86" s="200" t="str">
        <f t="shared" si="8"/>
        <v/>
      </c>
      <c r="AJ86" s="202" t="b">
        <f>IF(C86="",TRUE,SUM('6. Patients'!DO87:FL87)/3=I86)</f>
        <v>1</v>
      </c>
      <c r="AK86" s="203" t="b">
        <f>IF(C86="",TRUE,SUM('6. Patients'!FN87:IF87)/2=J86)</f>
        <v>1</v>
      </c>
      <c r="AL86" s="204" t="b">
        <f>IF(C86="",TRUE,SUM('6. Patients'!IH87:JA87)/1=K86)</f>
        <v>1</v>
      </c>
      <c r="AM86" s="202" t="b">
        <f>IF(C86="",TRUE,SUM('6. Patients'!JC87:KZ87)/3=L86)</f>
        <v>1</v>
      </c>
      <c r="AN86" s="203" t="b">
        <f>IF(C86="",TRUE,SUM('6. Patients'!LB87:NT87)/2=M86)</f>
        <v>1</v>
      </c>
      <c r="AO86" s="204" t="b">
        <f>IF(C86="",TRUE,SUM('6. Patients'!NV87:OO87)/1=N86)</f>
        <v>1</v>
      </c>
      <c r="AP86" s="202" t="b">
        <f>IF(C86="",TRUE,SUM('6. Patients'!OQ87:QN87)/3=O86)</f>
        <v>1</v>
      </c>
      <c r="AQ86" s="203" t="b">
        <f>IF(C86="",TRUE,SUM('6. Patients'!QP87:TH87)/2=P86)</f>
        <v>1</v>
      </c>
      <c r="AR86" s="204" t="b">
        <f>IF(C86="",TRUE,SUM('6. Patients'!TJ87:UC87)/1=Q86)</f>
        <v>1</v>
      </c>
      <c r="AT86" s="208">
        <f t="shared" si="9"/>
        <v>0</v>
      </c>
      <c r="AU86" s="209">
        <f t="shared" si="7"/>
        <v>0</v>
      </c>
    </row>
    <row r="87" spans="2:47" ht="15" hidden="1" outlineLevel="1" x14ac:dyDescent="0.25">
      <c r="B87" s="134"/>
      <c r="C87" s="197" t="str">
        <f>IF('2. Protocols'!C87="","",'2. Protocols'!C87)</f>
        <v/>
      </c>
      <c r="D87" s="198" t="str">
        <f>IF('2. Protocols'!D87="","",'2. Protocols'!D87)</f>
        <v>+</v>
      </c>
      <c r="E87" s="198" t="str">
        <f>IF('2. Protocols'!E87="","",'2. Protocols'!E87)</f>
        <v/>
      </c>
      <c r="F87" s="198" t="str">
        <f>IF('2. Protocols'!F87="","",'2. Protocols'!F87)</f>
        <v>+</v>
      </c>
      <c r="G87" s="199" t="str">
        <f>IF('2. Protocols'!G87="","",'2. Protocols'!G87)</f>
        <v/>
      </c>
      <c r="I87" s="100"/>
      <c r="J87" s="101"/>
      <c r="K87" s="102"/>
      <c r="L87" s="100"/>
      <c r="M87" s="101"/>
      <c r="N87" s="102"/>
      <c r="O87" s="100"/>
      <c r="P87" s="101"/>
      <c r="Q87" s="102"/>
      <c r="R87" s="200" t="str">
        <f t="shared" si="8"/>
        <v/>
      </c>
      <c r="AJ87" s="202" t="b">
        <f>IF(C87="",TRUE,SUM('6. Patients'!DO88:FL88)/3=I87)</f>
        <v>1</v>
      </c>
      <c r="AK87" s="203" t="b">
        <f>IF(C87="",TRUE,SUM('6. Patients'!FN88:IF88)/2=J87)</f>
        <v>1</v>
      </c>
      <c r="AL87" s="204" t="b">
        <f>IF(C87="",TRUE,SUM('6. Patients'!IH88:JA88)/1=K87)</f>
        <v>1</v>
      </c>
      <c r="AM87" s="202" t="b">
        <f>IF(C87="",TRUE,SUM('6. Patients'!JC88:KZ88)/3=L87)</f>
        <v>1</v>
      </c>
      <c r="AN87" s="203" t="b">
        <f>IF(C87="",TRUE,SUM('6. Patients'!LB88:NT88)/2=M87)</f>
        <v>1</v>
      </c>
      <c r="AO87" s="204" t="b">
        <f>IF(C87="",TRUE,SUM('6. Patients'!NV88:OO88)/1=N87)</f>
        <v>1</v>
      </c>
      <c r="AP87" s="202" t="b">
        <f>IF(C87="",TRUE,SUM('6. Patients'!OQ88:QN88)/3=O87)</f>
        <v>1</v>
      </c>
      <c r="AQ87" s="203" t="b">
        <f>IF(C87="",TRUE,SUM('6. Patients'!QP88:TH88)/2=P87)</f>
        <v>1</v>
      </c>
      <c r="AR87" s="204" t="b">
        <f>IF(C87="",TRUE,SUM('6. Patients'!TJ88:UC88)/1=Q87)</f>
        <v>1</v>
      </c>
      <c r="AT87" s="208">
        <f t="shared" si="9"/>
        <v>0</v>
      </c>
      <c r="AU87" s="209">
        <f t="shared" si="7"/>
        <v>0</v>
      </c>
    </row>
    <row r="88" spans="2:47" ht="15" hidden="1" outlineLevel="1" x14ac:dyDescent="0.25">
      <c r="B88" s="134"/>
      <c r="C88" s="197" t="str">
        <f>IF('2. Protocols'!C88="","",'2. Protocols'!C88)</f>
        <v/>
      </c>
      <c r="D88" s="198" t="str">
        <f>IF('2. Protocols'!D88="","",'2. Protocols'!D88)</f>
        <v>+</v>
      </c>
      <c r="E88" s="198" t="str">
        <f>IF('2. Protocols'!E88="","",'2. Protocols'!E88)</f>
        <v/>
      </c>
      <c r="F88" s="198" t="str">
        <f>IF('2. Protocols'!F88="","",'2. Protocols'!F88)</f>
        <v>+</v>
      </c>
      <c r="G88" s="199" t="str">
        <f>IF('2. Protocols'!G88="","",'2. Protocols'!G88)</f>
        <v/>
      </c>
      <c r="I88" s="100"/>
      <c r="J88" s="101"/>
      <c r="K88" s="102"/>
      <c r="L88" s="100"/>
      <c r="M88" s="101"/>
      <c r="N88" s="102"/>
      <c r="O88" s="100"/>
      <c r="P88" s="101"/>
      <c r="Q88" s="102"/>
      <c r="R88" s="200" t="str">
        <f t="shared" si="8"/>
        <v/>
      </c>
      <c r="AJ88" s="202" t="b">
        <f>IF(C88="",TRUE,SUM('6. Patients'!DO89:FL89)/3=I88)</f>
        <v>1</v>
      </c>
      <c r="AK88" s="203" t="b">
        <f>IF(C88="",TRUE,SUM('6. Patients'!FN89:IF89)/2=J88)</f>
        <v>1</v>
      </c>
      <c r="AL88" s="204" t="b">
        <f>IF(C88="",TRUE,SUM('6. Patients'!IH89:JA89)/1=K88)</f>
        <v>1</v>
      </c>
      <c r="AM88" s="202" t="b">
        <f>IF(C88="",TRUE,SUM('6. Patients'!JC89:KZ89)/3=L88)</f>
        <v>1</v>
      </c>
      <c r="AN88" s="203" t="b">
        <f>IF(C88="",TRUE,SUM('6. Patients'!LB89:NT89)/2=M88)</f>
        <v>1</v>
      </c>
      <c r="AO88" s="204" t="b">
        <f>IF(C88="",TRUE,SUM('6. Patients'!NV89:OO89)/1=N88)</f>
        <v>1</v>
      </c>
      <c r="AP88" s="202" t="b">
        <f>IF(C88="",TRUE,SUM('6. Patients'!OQ89:QN89)/3=O88)</f>
        <v>1</v>
      </c>
      <c r="AQ88" s="203" t="b">
        <f>IF(C88="",TRUE,SUM('6. Patients'!QP89:TH89)/2=P88)</f>
        <v>1</v>
      </c>
      <c r="AR88" s="204" t="b">
        <f>IF(C88="",TRUE,SUM('6. Patients'!TJ89:UC89)/1=Q88)</f>
        <v>1</v>
      </c>
      <c r="AT88" s="208">
        <f t="shared" si="9"/>
        <v>0</v>
      </c>
      <c r="AU88" s="209">
        <f t="shared" si="7"/>
        <v>0</v>
      </c>
    </row>
    <row r="89" spans="2:47" ht="15" hidden="1" outlineLevel="1" x14ac:dyDescent="0.25">
      <c r="B89" s="134"/>
      <c r="C89" s="197" t="str">
        <f>IF('2. Protocols'!C89="","",'2. Protocols'!C89)</f>
        <v/>
      </c>
      <c r="D89" s="198" t="str">
        <f>IF('2. Protocols'!D89="","",'2. Protocols'!D89)</f>
        <v>+</v>
      </c>
      <c r="E89" s="198" t="str">
        <f>IF('2. Protocols'!E89="","",'2. Protocols'!E89)</f>
        <v/>
      </c>
      <c r="F89" s="198" t="str">
        <f>IF('2. Protocols'!F89="","",'2. Protocols'!F89)</f>
        <v>+</v>
      </c>
      <c r="G89" s="199" t="str">
        <f>IF('2. Protocols'!G89="","",'2. Protocols'!G89)</f>
        <v/>
      </c>
      <c r="I89" s="100"/>
      <c r="J89" s="101"/>
      <c r="K89" s="102"/>
      <c r="L89" s="100"/>
      <c r="M89" s="101"/>
      <c r="N89" s="102"/>
      <c r="O89" s="100"/>
      <c r="P89" s="101"/>
      <c r="Q89" s="102"/>
      <c r="R89" s="200" t="str">
        <f t="shared" si="8"/>
        <v/>
      </c>
      <c r="AJ89" s="202" t="b">
        <f>IF(C89="",TRUE,SUM('6. Patients'!DO90:FL90)/3=I89)</f>
        <v>1</v>
      </c>
      <c r="AK89" s="203" t="b">
        <f>IF(C89="",TRUE,SUM('6. Patients'!FN90:IF90)/2=J89)</f>
        <v>1</v>
      </c>
      <c r="AL89" s="204" t="b">
        <f>IF(C89="",TRUE,SUM('6. Patients'!IH90:JA90)/1=K89)</f>
        <v>1</v>
      </c>
      <c r="AM89" s="202" t="b">
        <f>IF(C89="",TRUE,SUM('6. Patients'!JC90:KZ90)/3=L89)</f>
        <v>1</v>
      </c>
      <c r="AN89" s="203" t="b">
        <f>IF(C89="",TRUE,SUM('6. Patients'!LB90:NT90)/2=M89)</f>
        <v>1</v>
      </c>
      <c r="AO89" s="204" t="b">
        <f>IF(C89="",TRUE,SUM('6. Patients'!NV90:OO90)/1=N89)</f>
        <v>1</v>
      </c>
      <c r="AP89" s="202" t="b">
        <f>IF(C89="",TRUE,SUM('6. Patients'!OQ90:QN90)/3=O89)</f>
        <v>1</v>
      </c>
      <c r="AQ89" s="203" t="b">
        <f>IF(C89="",TRUE,SUM('6. Patients'!QP90:TH90)/2=P89)</f>
        <v>1</v>
      </c>
      <c r="AR89" s="204" t="b">
        <f>IF(C89="",TRUE,SUM('6. Patients'!TJ90:UC90)/1=Q89)</f>
        <v>1</v>
      </c>
      <c r="AT89" s="208">
        <f t="shared" si="9"/>
        <v>0</v>
      </c>
      <c r="AU89" s="209">
        <f t="shared" si="7"/>
        <v>0</v>
      </c>
    </row>
    <row r="90" spans="2:47" ht="15" hidden="1" outlineLevel="1" x14ac:dyDescent="0.25">
      <c r="B90" s="134"/>
      <c r="C90" s="197" t="str">
        <f>IF('2. Protocols'!C90="","",'2. Protocols'!C90)</f>
        <v/>
      </c>
      <c r="D90" s="198" t="str">
        <f>IF('2. Protocols'!D90="","",'2. Protocols'!D90)</f>
        <v>+</v>
      </c>
      <c r="E90" s="198" t="str">
        <f>IF('2. Protocols'!E90="","",'2. Protocols'!E90)</f>
        <v/>
      </c>
      <c r="F90" s="198" t="str">
        <f>IF('2. Protocols'!F90="","",'2. Protocols'!F90)</f>
        <v>+</v>
      </c>
      <c r="G90" s="199" t="str">
        <f>IF('2. Protocols'!G90="","",'2. Protocols'!G90)</f>
        <v/>
      </c>
      <c r="I90" s="100"/>
      <c r="J90" s="101"/>
      <c r="K90" s="102"/>
      <c r="L90" s="100"/>
      <c r="M90" s="101"/>
      <c r="N90" s="102"/>
      <c r="O90" s="100"/>
      <c r="P90" s="101"/>
      <c r="Q90" s="102"/>
      <c r="R90" s="200" t="str">
        <f t="shared" si="8"/>
        <v/>
      </c>
      <c r="AJ90" s="202" t="b">
        <f>IF(C90="",TRUE,SUM('6. Patients'!DO91:FL91)/3=I90)</f>
        <v>1</v>
      </c>
      <c r="AK90" s="203" t="b">
        <f>IF(C90="",TRUE,SUM('6. Patients'!FN91:IF91)/2=J90)</f>
        <v>1</v>
      </c>
      <c r="AL90" s="204" t="b">
        <f>IF(C90="",TRUE,SUM('6. Patients'!IH91:JA91)/1=K90)</f>
        <v>1</v>
      </c>
      <c r="AM90" s="202" t="b">
        <f>IF(C90="",TRUE,SUM('6. Patients'!JC91:KZ91)/3=L90)</f>
        <v>1</v>
      </c>
      <c r="AN90" s="203" t="b">
        <f>IF(C90="",TRUE,SUM('6. Patients'!LB91:NT91)/2=M90)</f>
        <v>1</v>
      </c>
      <c r="AO90" s="204" t="b">
        <f>IF(C90="",TRUE,SUM('6. Patients'!NV91:OO91)/1=N90)</f>
        <v>1</v>
      </c>
      <c r="AP90" s="202" t="b">
        <f>IF(C90="",TRUE,SUM('6. Patients'!OQ91:QN91)/3=O90)</f>
        <v>1</v>
      </c>
      <c r="AQ90" s="203" t="b">
        <f>IF(C90="",TRUE,SUM('6. Patients'!QP91:TH91)/2=P90)</f>
        <v>1</v>
      </c>
      <c r="AR90" s="204" t="b">
        <f>IF(C90="",TRUE,SUM('6. Patients'!TJ91:UC91)/1=Q90)</f>
        <v>1</v>
      </c>
      <c r="AT90" s="208">
        <f t="shared" si="9"/>
        <v>0</v>
      </c>
      <c r="AU90" s="209">
        <f t="shared" si="7"/>
        <v>0</v>
      </c>
    </row>
    <row r="91" spans="2:47" ht="15" hidden="1" outlineLevel="1" x14ac:dyDescent="0.25">
      <c r="B91" s="134"/>
      <c r="C91" s="197" t="str">
        <f>IF('2. Protocols'!C91="","",'2. Protocols'!C91)</f>
        <v/>
      </c>
      <c r="D91" s="198" t="str">
        <f>IF('2. Protocols'!D91="","",'2. Protocols'!D91)</f>
        <v>+</v>
      </c>
      <c r="E91" s="198" t="str">
        <f>IF('2. Protocols'!E91="","",'2. Protocols'!E91)</f>
        <v/>
      </c>
      <c r="F91" s="198" t="str">
        <f>IF('2. Protocols'!F91="","",'2. Protocols'!F91)</f>
        <v>+</v>
      </c>
      <c r="G91" s="199" t="str">
        <f>IF('2. Protocols'!G91="","",'2. Protocols'!G91)</f>
        <v/>
      </c>
      <c r="I91" s="100"/>
      <c r="J91" s="101"/>
      <c r="K91" s="102"/>
      <c r="L91" s="100"/>
      <c r="M91" s="101"/>
      <c r="N91" s="102"/>
      <c r="O91" s="100"/>
      <c r="P91" s="101"/>
      <c r="Q91" s="102"/>
      <c r="R91" s="200" t="str">
        <f t="shared" si="8"/>
        <v/>
      </c>
      <c r="AJ91" s="202" t="b">
        <f>IF(C91="",TRUE,SUM('6. Patients'!DO92:FL92)/3=I91)</f>
        <v>1</v>
      </c>
      <c r="AK91" s="203" t="b">
        <f>IF(C91="",TRUE,SUM('6. Patients'!FN92:IF92)/2=J91)</f>
        <v>1</v>
      </c>
      <c r="AL91" s="204" t="b">
        <f>IF(C91="",TRUE,SUM('6. Patients'!IH92:JA92)/1=K91)</f>
        <v>1</v>
      </c>
      <c r="AM91" s="202" t="b">
        <f>IF(C91="",TRUE,SUM('6. Patients'!JC92:KZ92)/3=L91)</f>
        <v>1</v>
      </c>
      <c r="AN91" s="203" t="b">
        <f>IF(C91="",TRUE,SUM('6. Patients'!LB92:NT92)/2=M91)</f>
        <v>1</v>
      </c>
      <c r="AO91" s="204" t="b">
        <f>IF(C91="",TRUE,SUM('6. Patients'!NV92:OO92)/1=N91)</f>
        <v>1</v>
      </c>
      <c r="AP91" s="202" t="b">
        <f>IF(C91="",TRUE,SUM('6. Patients'!OQ92:QN92)/3=O91)</f>
        <v>1</v>
      </c>
      <c r="AQ91" s="203" t="b">
        <f>IF(C91="",TRUE,SUM('6. Patients'!QP92:TH92)/2=P91)</f>
        <v>1</v>
      </c>
      <c r="AR91" s="204" t="b">
        <f>IF(C91="",TRUE,SUM('6. Patients'!TJ92:UC92)/1=Q91)</f>
        <v>1</v>
      </c>
      <c r="AT91" s="208">
        <f t="shared" si="9"/>
        <v>0</v>
      </c>
      <c r="AU91" s="209">
        <f t="shared" si="7"/>
        <v>0</v>
      </c>
    </row>
    <row r="92" spans="2:47" ht="15" hidden="1" outlineLevel="1" x14ac:dyDescent="0.25">
      <c r="B92" s="134"/>
      <c r="C92" s="197" t="str">
        <f>IF('2. Protocols'!C92="","",'2. Protocols'!C92)</f>
        <v/>
      </c>
      <c r="D92" s="198" t="str">
        <f>IF('2. Protocols'!D92="","",'2. Protocols'!D92)</f>
        <v>+</v>
      </c>
      <c r="E92" s="198" t="str">
        <f>IF('2. Protocols'!E92="","",'2. Protocols'!E92)</f>
        <v/>
      </c>
      <c r="F92" s="198" t="str">
        <f>IF('2. Protocols'!F92="","",'2. Protocols'!F92)</f>
        <v>+</v>
      </c>
      <c r="G92" s="199" t="str">
        <f>IF('2. Protocols'!G92="","",'2. Protocols'!G92)</f>
        <v/>
      </c>
      <c r="I92" s="100"/>
      <c r="J92" s="101"/>
      <c r="K92" s="102"/>
      <c r="L92" s="100"/>
      <c r="M92" s="101"/>
      <c r="N92" s="102"/>
      <c r="O92" s="100"/>
      <c r="P92" s="101"/>
      <c r="Q92" s="102"/>
      <c r="R92" s="200" t="str">
        <f t="shared" si="8"/>
        <v/>
      </c>
      <c r="AJ92" s="202" t="b">
        <f>IF(C92="",TRUE,SUM('6. Patients'!DO93:FL93)/3=I92)</f>
        <v>1</v>
      </c>
      <c r="AK92" s="203" t="b">
        <f>IF(C92="",TRUE,SUM('6. Patients'!FN93:IF93)/2=J92)</f>
        <v>1</v>
      </c>
      <c r="AL92" s="204" t="b">
        <f>IF(C92="",TRUE,SUM('6. Patients'!IH93:JA93)/1=K92)</f>
        <v>1</v>
      </c>
      <c r="AM92" s="202" t="b">
        <f>IF(C92="",TRUE,SUM('6. Patients'!JC93:KZ93)/3=L92)</f>
        <v>1</v>
      </c>
      <c r="AN92" s="203" t="b">
        <f>IF(C92="",TRUE,SUM('6. Patients'!LB93:NT93)/2=M92)</f>
        <v>1</v>
      </c>
      <c r="AO92" s="204" t="b">
        <f>IF(C92="",TRUE,SUM('6. Patients'!NV93:OO93)/1=N92)</f>
        <v>1</v>
      </c>
      <c r="AP92" s="202" t="b">
        <f>IF(C92="",TRUE,SUM('6. Patients'!OQ93:QN93)/3=O92)</f>
        <v>1</v>
      </c>
      <c r="AQ92" s="203" t="b">
        <f>IF(C92="",TRUE,SUM('6. Patients'!QP93:TH93)/2=P92)</f>
        <v>1</v>
      </c>
      <c r="AR92" s="204" t="b">
        <f>IF(C92="",TRUE,SUM('6. Patients'!TJ93:UC93)/1=Q92)</f>
        <v>1</v>
      </c>
      <c r="AT92" s="208">
        <f t="shared" si="9"/>
        <v>0</v>
      </c>
      <c r="AU92" s="209">
        <f t="shared" si="7"/>
        <v>0</v>
      </c>
    </row>
    <row r="93" spans="2:47" ht="15" hidden="1" outlineLevel="1" x14ac:dyDescent="0.25">
      <c r="B93" s="134"/>
      <c r="C93" s="197" t="str">
        <f>IF('2. Protocols'!C93="","",'2. Protocols'!C93)</f>
        <v/>
      </c>
      <c r="D93" s="198" t="str">
        <f>IF('2. Protocols'!D93="","",'2. Protocols'!D93)</f>
        <v>+</v>
      </c>
      <c r="E93" s="198" t="str">
        <f>IF('2. Protocols'!E93="","",'2. Protocols'!E93)</f>
        <v/>
      </c>
      <c r="F93" s="198" t="str">
        <f>IF('2. Protocols'!F93="","",'2. Protocols'!F93)</f>
        <v>+</v>
      </c>
      <c r="G93" s="199" t="str">
        <f>IF('2. Protocols'!G93="","",'2. Protocols'!G93)</f>
        <v/>
      </c>
      <c r="I93" s="100"/>
      <c r="J93" s="101"/>
      <c r="K93" s="102"/>
      <c r="L93" s="100"/>
      <c r="M93" s="101"/>
      <c r="N93" s="102"/>
      <c r="O93" s="100"/>
      <c r="P93" s="101"/>
      <c r="Q93" s="102"/>
      <c r="R93" s="200" t="str">
        <f t="shared" si="8"/>
        <v/>
      </c>
      <c r="AJ93" s="202" t="b">
        <f>IF(C93="",TRUE,SUM('6. Patients'!DO94:FL94)/3=I93)</f>
        <v>1</v>
      </c>
      <c r="AK93" s="203" t="b">
        <f>IF(C93="",TRUE,SUM('6. Patients'!FN94:IF94)/2=J93)</f>
        <v>1</v>
      </c>
      <c r="AL93" s="204" t="b">
        <f>IF(C93="",TRUE,SUM('6. Patients'!IH94:JA94)/1=K93)</f>
        <v>1</v>
      </c>
      <c r="AM93" s="202" t="b">
        <f>IF(C93="",TRUE,SUM('6. Patients'!JC94:KZ94)/3=L93)</f>
        <v>1</v>
      </c>
      <c r="AN93" s="203" t="b">
        <f>IF(C93="",TRUE,SUM('6. Patients'!LB94:NT94)/2=M93)</f>
        <v>1</v>
      </c>
      <c r="AO93" s="204" t="b">
        <f>IF(C93="",TRUE,SUM('6. Patients'!NV94:OO94)/1=N93)</f>
        <v>1</v>
      </c>
      <c r="AP93" s="202" t="b">
        <f>IF(C93="",TRUE,SUM('6. Patients'!OQ94:QN94)/3=O93)</f>
        <v>1</v>
      </c>
      <c r="AQ93" s="203" t="b">
        <f>IF(C93="",TRUE,SUM('6. Patients'!QP94:TH94)/2=P93)</f>
        <v>1</v>
      </c>
      <c r="AR93" s="204" t="b">
        <f>IF(C93="",TRUE,SUM('6. Patients'!TJ94:UC94)/1=Q93)</f>
        <v>1</v>
      </c>
      <c r="AT93" s="208">
        <f t="shared" si="9"/>
        <v>0</v>
      </c>
      <c r="AU93" s="209">
        <f t="shared" si="7"/>
        <v>0</v>
      </c>
    </row>
    <row r="94" spans="2:47" ht="15" hidden="1" outlineLevel="1" x14ac:dyDescent="0.25">
      <c r="B94" s="134"/>
      <c r="C94" s="197" t="str">
        <f>IF('2. Protocols'!C94="","",'2. Protocols'!C94)</f>
        <v/>
      </c>
      <c r="D94" s="198" t="str">
        <f>IF('2. Protocols'!D94="","",'2. Protocols'!D94)</f>
        <v>+</v>
      </c>
      <c r="E94" s="198" t="str">
        <f>IF('2. Protocols'!E94="","",'2. Protocols'!E94)</f>
        <v/>
      </c>
      <c r="F94" s="198" t="str">
        <f>IF('2. Protocols'!F94="","",'2. Protocols'!F94)</f>
        <v>+</v>
      </c>
      <c r="G94" s="199" t="str">
        <f>IF('2. Protocols'!G94="","",'2. Protocols'!G94)</f>
        <v/>
      </c>
      <c r="I94" s="100"/>
      <c r="J94" s="101"/>
      <c r="K94" s="102"/>
      <c r="L94" s="100"/>
      <c r="M94" s="101"/>
      <c r="N94" s="102"/>
      <c r="O94" s="100"/>
      <c r="P94" s="101"/>
      <c r="Q94" s="102"/>
      <c r="R94" s="200" t="str">
        <f t="shared" si="8"/>
        <v/>
      </c>
      <c r="AJ94" s="202" t="b">
        <f>IF(C94="",TRUE,SUM('6. Patients'!DO95:FL95)/3=I94)</f>
        <v>1</v>
      </c>
      <c r="AK94" s="203" t="b">
        <f>IF(C94="",TRUE,SUM('6. Patients'!FN95:IF95)/2=J94)</f>
        <v>1</v>
      </c>
      <c r="AL94" s="204" t="b">
        <f>IF(C94="",TRUE,SUM('6. Patients'!IH95:JA95)/1=K94)</f>
        <v>1</v>
      </c>
      <c r="AM94" s="202" t="b">
        <f>IF(C94="",TRUE,SUM('6. Patients'!JC95:KZ95)/3=L94)</f>
        <v>1</v>
      </c>
      <c r="AN94" s="203" t="b">
        <f>IF(C94="",TRUE,SUM('6. Patients'!LB95:NT95)/2=M94)</f>
        <v>1</v>
      </c>
      <c r="AO94" s="204" t="b">
        <f>IF(C94="",TRUE,SUM('6. Patients'!NV95:OO95)/1=N94)</f>
        <v>1</v>
      </c>
      <c r="AP94" s="202" t="b">
        <f>IF(C94="",TRUE,SUM('6. Patients'!OQ95:QN95)/3=O94)</f>
        <v>1</v>
      </c>
      <c r="AQ94" s="203" t="b">
        <f>IF(C94="",TRUE,SUM('6. Patients'!QP95:TH95)/2=P94)</f>
        <v>1</v>
      </c>
      <c r="AR94" s="204" t="b">
        <f>IF(C94="",TRUE,SUM('6. Patients'!TJ95:UC95)/1=Q94)</f>
        <v>1</v>
      </c>
      <c r="AT94" s="208">
        <f t="shared" si="9"/>
        <v>0</v>
      </c>
      <c r="AU94" s="209">
        <f t="shared" si="7"/>
        <v>0</v>
      </c>
    </row>
    <row r="95" spans="2:47" ht="15" hidden="1" outlineLevel="1" x14ac:dyDescent="0.25">
      <c r="B95" s="134"/>
      <c r="C95" s="197" t="str">
        <f>IF('2. Protocols'!C95="","",'2. Protocols'!C95)</f>
        <v/>
      </c>
      <c r="D95" s="198" t="str">
        <f>IF('2. Protocols'!D95="","",'2. Protocols'!D95)</f>
        <v>+</v>
      </c>
      <c r="E95" s="198" t="str">
        <f>IF('2. Protocols'!E95="","",'2. Protocols'!E95)</f>
        <v/>
      </c>
      <c r="F95" s="198" t="str">
        <f>IF('2. Protocols'!F95="","",'2. Protocols'!F95)</f>
        <v>+</v>
      </c>
      <c r="G95" s="199" t="str">
        <f>IF('2. Protocols'!G95="","",'2. Protocols'!G95)</f>
        <v/>
      </c>
      <c r="I95" s="100"/>
      <c r="J95" s="101"/>
      <c r="K95" s="102"/>
      <c r="L95" s="100"/>
      <c r="M95" s="101"/>
      <c r="N95" s="102"/>
      <c r="O95" s="100"/>
      <c r="P95" s="101"/>
      <c r="Q95" s="102"/>
      <c r="R95" s="200" t="str">
        <f t="shared" si="8"/>
        <v/>
      </c>
      <c r="AJ95" s="202" t="b">
        <f>IF(C95="",TRUE,SUM('6. Patients'!DO96:FL96)/3=I95)</f>
        <v>1</v>
      </c>
      <c r="AK95" s="203" t="b">
        <f>IF(C95="",TRUE,SUM('6. Patients'!FN96:IF96)/2=J95)</f>
        <v>1</v>
      </c>
      <c r="AL95" s="204" t="b">
        <f>IF(C95="",TRUE,SUM('6. Patients'!IH96:JA96)/1=K95)</f>
        <v>1</v>
      </c>
      <c r="AM95" s="202" t="b">
        <f>IF(C95="",TRUE,SUM('6. Patients'!JC96:KZ96)/3=L95)</f>
        <v>1</v>
      </c>
      <c r="AN95" s="203" t="b">
        <f>IF(C95="",TRUE,SUM('6. Patients'!LB96:NT96)/2=M95)</f>
        <v>1</v>
      </c>
      <c r="AO95" s="204" t="b">
        <f>IF(C95="",TRUE,SUM('6. Patients'!NV96:OO96)/1=N95)</f>
        <v>1</v>
      </c>
      <c r="AP95" s="202" t="b">
        <f>IF(C95="",TRUE,SUM('6. Patients'!OQ96:QN96)/3=O95)</f>
        <v>1</v>
      </c>
      <c r="AQ95" s="203" t="b">
        <f>IF(C95="",TRUE,SUM('6. Patients'!QP96:TH96)/2=P95)</f>
        <v>1</v>
      </c>
      <c r="AR95" s="204" t="b">
        <f>IF(C95="",TRUE,SUM('6. Patients'!TJ96:UC96)/1=Q95)</f>
        <v>1</v>
      </c>
      <c r="AT95" s="208">
        <f t="shared" si="9"/>
        <v>0</v>
      </c>
      <c r="AU95" s="209">
        <f t="shared" si="7"/>
        <v>0</v>
      </c>
    </row>
    <row r="96" spans="2:47" ht="15" hidden="1" outlineLevel="1" x14ac:dyDescent="0.25">
      <c r="B96" s="134"/>
      <c r="C96" s="197" t="str">
        <f>IF('2. Protocols'!C96="","",'2. Protocols'!C96)</f>
        <v/>
      </c>
      <c r="D96" s="198" t="str">
        <f>IF('2. Protocols'!D96="","",'2. Protocols'!D96)</f>
        <v>+</v>
      </c>
      <c r="E96" s="198" t="str">
        <f>IF('2. Protocols'!E96="","",'2. Protocols'!E96)</f>
        <v/>
      </c>
      <c r="F96" s="198" t="str">
        <f>IF('2. Protocols'!F96="","",'2. Protocols'!F96)</f>
        <v>+</v>
      </c>
      <c r="G96" s="199" t="str">
        <f>IF('2. Protocols'!G96="","",'2. Protocols'!G96)</f>
        <v/>
      </c>
      <c r="I96" s="100"/>
      <c r="J96" s="101"/>
      <c r="K96" s="102"/>
      <c r="L96" s="100"/>
      <c r="M96" s="101"/>
      <c r="N96" s="102"/>
      <c r="O96" s="100"/>
      <c r="P96" s="101"/>
      <c r="Q96" s="102"/>
      <c r="R96" s="200" t="str">
        <f t="shared" si="8"/>
        <v/>
      </c>
      <c r="AJ96" s="202" t="b">
        <f>IF(C96="",TRUE,SUM('6. Patients'!DO97:FL97)/3=I96)</f>
        <v>1</v>
      </c>
      <c r="AK96" s="203" t="b">
        <f>IF(C96="",TRUE,SUM('6. Patients'!FN97:IF97)/2=J96)</f>
        <v>1</v>
      </c>
      <c r="AL96" s="204" t="b">
        <f>IF(C96="",TRUE,SUM('6. Patients'!IH97:JA97)/1=K96)</f>
        <v>1</v>
      </c>
      <c r="AM96" s="202" t="b">
        <f>IF(C96="",TRUE,SUM('6. Patients'!JC97:KZ97)/3=L96)</f>
        <v>1</v>
      </c>
      <c r="AN96" s="203" t="b">
        <f>IF(C96="",TRUE,SUM('6. Patients'!LB97:NT97)/2=M96)</f>
        <v>1</v>
      </c>
      <c r="AO96" s="204" t="b">
        <f>IF(C96="",TRUE,SUM('6. Patients'!NV97:OO97)/1=N96)</f>
        <v>1</v>
      </c>
      <c r="AP96" s="202" t="b">
        <f>IF(C96="",TRUE,SUM('6. Patients'!OQ97:QN97)/3=O96)</f>
        <v>1</v>
      </c>
      <c r="AQ96" s="203" t="b">
        <f>IF(C96="",TRUE,SUM('6. Patients'!QP97:TH97)/2=P96)</f>
        <v>1</v>
      </c>
      <c r="AR96" s="204" t="b">
        <f>IF(C96="",TRUE,SUM('6. Patients'!TJ97:UC97)/1=Q96)</f>
        <v>1</v>
      </c>
      <c r="AT96" s="208">
        <f t="shared" si="9"/>
        <v>0</v>
      </c>
      <c r="AU96" s="209">
        <f t="shared" si="7"/>
        <v>0</v>
      </c>
    </row>
    <row r="97" spans="2:47" ht="15" hidden="1" outlineLevel="1" x14ac:dyDescent="0.25">
      <c r="B97" s="134"/>
      <c r="C97" s="197" t="str">
        <f>IF('2. Protocols'!C97="","",'2. Protocols'!C97)</f>
        <v/>
      </c>
      <c r="D97" s="198" t="str">
        <f>IF('2. Protocols'!D97="","",'2. Protocols'!D97)</f>
        <v>+</v>
      </c>
      <c r="E97" s="198" t="str">
        <f>IF('2. Protocols'!E97="","",'2. Protocols'!E97)</f>
        <v/>
      </c>
      <c r="F97" s="198" t="str">
        <f>IF('2. Protocols'!F97="","",'2. Protocols'!F97)</f>
        <v>+</v>
      </c>
      <c r="G97" s="199" t="str">
        <f>IF('2. Protocols'!G97="","",'2. Protocols'!G97)</f>
        <v/>
      </c>
      <c r="I97" s="100"/>
      <c r="J97" s="101"/>
      <c r="K97" s="102"/>
      <c r="L97" s="100"/>
      <c r="M97" s="101"/>
      <c r="N97" s="102"/>
      <c r="O97" s="100"/>
      <c r="P97" s="101"/>
      <c r="Q97" s="102"/>
      <c r="R97" s="200" t="str">
        <f t="shared" si="8"/>
        <v/>
      </c>
      <c r="AJ97" s="202" t="b">
        <f>IF(C97="",TRUE,SUM('6. Patients'!DO98:FL98)/3=I97)</f>
        <v>1</v>
      </c>
      <c r="AK97" s="203" t="b">
        <f>IF(C97="",TRUE,SUM('6. Patients'!FN98:IF98)/2=J97)</f>
        <v>1</v>
      </c>
      <c r="AL97" s="204" t="b">
        <f>IF(C97="",TRUE,SUM('6. Patients'!IH98:JA98)/1=K97)</f>
        <v>1</v>
      </c>
      <c r="AM97" s="202" t="b">
        <f>IF(C97="",TRUE,SUM('6. Patients'!JC98:KZ98)/3=L97)</f>
        <v>1</v>
      </c>
      <c r="AN97" s="203" t="b">
        <f>IF(C97="",TRUE,SUM('6. Patients'!LB98:NT98)/2=M97)</f>
        <v>1</v>
      </c>
      <c r="AO97" s="204" t="b">
        <f>IF(C97="",TRUE,SUM('6. Patients'!NV98:OO98)/1=N97)</f>
        <v>1</v>
      </c>
      <c r="AP97" s="202" t="b">
        <f>IF(C97="",TRUE,SUM('6. Patients'!OQ98:QN98)/3=O97)</f>
        <v>1</v>
      </c>
      <c r="AQ97" s="203" t="b">
        <f>IF(C97="",TRUE,SUM('6. Patients'!QP98:TH98)/2=P97)</f>
        <v>1</v>
      </c>
      <c r="AR97" s="204" t="b">
        <f>IF(C97="",TRUE,SUM('6. Patients'!TJ98:UC98)/1=Q97)</f>
        <v>1</v>
      </c>
      <c r="AT97" s="208">
        <f t="shared" si="9"/>
        <v>0</v>
      </c>
      <c r="AU97" s="209">
        <f t="shared" si="7"/>
        <v>0</v>
      </c>
    </row>
    <row r="98" spans="2:47" ht="15" hidden="1" outlineLevel="1" x14ac:dyDescent="0.25">
      <c r="B98" s="134"/>
      <c r="C98" s="197" t="str">
        <f>IF('2. Protocols'!C98="","",'2. Protocols'!C98)</f>
        <v/>
      </c>
      <c r="D98" s="198" t="str">
        <f>IF('2. Protocols'!D98="","",'2. Protocols'!D98)</f>
        <v>+</v>
      </c>
      <c r="E98" s="198" t="str">
        <f>IF('2. Protocols'!E98="","",'2. Protocols'!E98)</f>
        <v/>
      </c>
      <c r="F98" s="198" t="str">
        <f>IF('2. Protocols'!F98="","",'2. Protocols'!F98)</f>
        <v>+</v>
      </c>
      <c r="G98" s="199" t="str">
        <f>IF('2. Protocols'!G98="","",'2. Protocols'!G98)</f>
        <v/>
      </c>
      <c r="I98" s="100"/>
      <c r="J98" s="101"/>
      <c r="K98" s="102"/>
      <c r="L98" s="100"/>
      <c r="M98" s="101"/>
      <c r="N98" s="102"/>
      <c r="O98" s="100"/>
      <c r="P98" s="101"/>
      <c r="Q98" s="102"/>
      <c r="R98" s="200" t="str">
        <f t="shared" si="8"/>
        <v/>
      </c>
      <c r="AJ98" s="202" t="b">
        <f>IF(C98="",TRUE,SUM('6. Patients'!DO99:FL99)/3=I98)</f>
        <v>1</v>
      </c>
      <c r="AK98" s="203" t="b">
        <f>IF(C98="",TRUE,SUM('6. Patients'!FN99:IF99)/2=J98)</f>
        <v>1</v>
      </c>
      <c r="AL98" s="204" t="b">
        <f>IF(C98="",TRUE,SUM('6. Patients'!IH99:JA99)/1=K98)</f>
        <v>1</v>
      </c>
      <c r="AM98" s="202" t="b">
        <f>IF(C98="",TRUE,SUM('6. Patients'!JC99:KZ99)/3=L98)</f>
        <v>1</v>
      </c>
      <c r="AN98" s="203" t="b">
        <f>IF(C98="",TRUE,SUM('6. Patients'!LB99:NT99)/2=M98)</f>
        <v>1</v>
      </c>
      <c r="AO98" s="204" t="b">
        <f>IF(C98="",TRUE,SUM('6. Patients'!NV99:OO99)/1=N98)</f>
        <v>1</v>
      </c>
      <c r="AP98" s="202" t="b">
        <f>IF(C98="",TRUE,SUM('6. Patients'!OQ99:QN99)/3=O98)</f>
        <v>1</v>
      </c>
      <c r="AQ98" s="203" t="b">
        <f>IF(C98="",TRUE,SUM('6. Patients'!QP99:TH99)/2=P98)</f>
        <v>1</v>
      </c>
      <c r="AR98" s="204" t="b">
        <f>IF(C98="",TRUE,SUM('6. Patients'!TJ99:UC99)/1=Q98)</f>
        <v>1</v>
      </c>
      <c r="AT98" s="208">
        <f t="shared" si="9"/>
        <v>0</v>
      </c>
      <c r="AU98" s="209">
        <f t="shared" si="7"/>
        <v>0</v>
      </c>
    </row>
    <row r="99" spans="2:47" ht="15" hidden="1" outlineLevel="1" x14ac:dyDescent="0.25">
      <c r="B99" s="134"/>
      <c r="C99" s="197" t="str">
        <f>IF('2. Protocols'!C99="","",'2. Protocols'!C99)</f>
        <v/>
      </c>
      <c r="D99" s="198" t="str">
        <f>IF('2. Protocols'!D99="","",'2. Protocols'!D99)</f>
        <v>+</v>
      </c>
      <c r="E99" s="198" t="str">
        <f>IF('2. Protocols'!E99="","",'2. Protocols'!E99)</f>
        <v/>
      </c>
      <c r="F99" s="198" t="str">
        <f>IF('2. Protocols'!F99="","",'2. Protocols'!F99)</f>
        <v>+</v>
      </c>
      <c r="G99" s="199" t="str">
        <f>IF('2. Protocols'!G99="","",'2. Protocols'!G99)</f>
        <v/>
      </c>
      <c r="I99" s="100"/>
      <c r="J99" s="101"/>
      <c r="K99" s="102"/>
      <c r="L99" s="100"/>
      <c r="M99" s="101"/>
      <c r="N99" s="102"/>
      <c r="O99" s="100"/>
      <c r="P99" s="101"/>
      <c r="Q99" s="102"/>
      <c r="R99" s="200" t="str">
        <f t="shared" si="8"/>
        <v/>
      </c>
      <c r="AJ99" s="202" t="b">
        <f>IF(C99="",TRUE,SUM('6. Patients'!DO100:FL100)/3=I99)</f>
        <v>1</v>
      </c>
      <c r="AK99" s="203" t="b">
        <f>IF(C99="",TRUE,SUM('6. Patients'!FN100:IF100)/2=J99)</f>
        <v>1</v>
      </c>
      <c r="AL99" s="204" t="b">
        <f>IF(C99="",TRUE,SUM('6. Patients'!IH100:JA100)/1=K99)</f>
        <v>1</v>
      </c>
      <c r="AM99" s="202" t="b">
        <f>IF(C99="",TRUE,SUM('6. Patients'!JC100:KZ100)/3=L99)</f>
        <v>1</v>
      </c>
      <c r="AN99" s="203" t="b">
        <f>IF(C99="",TRUE,SUM('6. Patients'!LB100:NT100)/2=M99)</f>
        <v>1</v>
      </c>
      <c r="AO99" s="204" t="b">
        <f>IF(C99="",TRUE,SUM('6. Patients'!NV100:OO100)/1=N99)</f>
        <v>1</v>
      </c>
      <c r="AP99" s="202" t="b">
        <f>IF(C99="",TRUE,SUM('6. Patients'!OQ100:QN100)/3=O99)</f>
        <v>1</v>
      </c>
      <c r="AQ99" s="203" t="b">
        <f>IF(C99="",TRUE,SUM('6. Patients'!QP100:TH100)/2=P99)</f>
        <v>1</v>
      </c>
      <c r="AR99" s="204" t="b">
        <f>IF(C99="",TRUE,SUM('6. Patients'!TJ100:UC100)/1=Q99)</f>
        <v>1</v>
      </c>
      <c r="AT99" s="208">
        <f t="shared" si="9"/>
        <v>0</v>
      </c>
      <c r="AU99" s="209">
        <f t="shared" si="7"/>
        <v>0</v>
      </c>
    </row>
    <row r="100" spans="2:47" ht="15" hidden="1" outlineLevel="1" x14ac:dyDescent="0.25">
      <c r="B100" s="134"/>
      <c r="C100" s="197" t="str">
        <f>IF('2. Protocols'!C100="","",'2. Protocols'!C100)</f>
        <v/>
      </c>
      <c r="D100" s="198" t="str">
        <f>IF('2. Protocols'!D100="","",'2. Protocols'!D100)</f>
        <v>+</v>
      </c>
      <c r="E100" s="198" t="str">
        <f>IF('2. Protocols'!E100="","",'2. Protocols'!E100)</f>
        <v/>
      </c>
      <c r="F100" s="198" t="str">
        <f>IF('2. Protocols'!F100="","",'2. Protocols'!F100)</f>
        <v>+</v>
      </c>
      <c r="G100" s="199" t="str">
        <f>IF('2. Protocols'!G100="","",'2. Protocols'!G100)</f>
        <v/>
      </c>
      <c r="I100" s="100"/>
      <c r="J100" s="101"/>
      <c r="K100" s="102"/>
      <c r="L100" s="100"/>
      <c r="M100" s="101"/>
      <c r="N100" s="102"/>
      <c r="O100" s="100"/>
      <c r="P100" s="101"/>
      <c r="Q100" s="102"/>
      <c r="R100" s="200" t="str">
        <f t="shared" si="8"/>
        <v/>
      </c>
      <c r="AJ100" s="202" t="b">
        <f>IF(C100="",TRUE,SUM('6. Patients'!DO101:FL101)/3=I100)</f>
        <v>1</v>
      </c>
      <c r="AK100" s="203" t="b">
        <f>IF(C100="",TRUE,SUM('6. Patients'!FN101:IF101)/2=J100)</f>
        <v>1</v>
      </c>
      <c r="AL100" s="204" t="b">
        <f>IF(C100="",TRUE,SUM('6. Patients'!IH101:JA101)/1=K100)</f>
        <v>1</v>
      </c>
      <c r="AM100" s="202" t="b">
        <f>IF(C100="",TRUE,SUM('6. Patients'!JC101:KZ101)/3=L100)</f>
        <v>1</v>
      </c>
      <c r="AN100" s="203" t="b">
        <f>IF(C100="",TRUE,SUM('6. Patients'!LB101:NT101)/2=M100)</f>
        <v>1</v>
      </c>
      <c r="AO100" s="204" t="b">
        <f>IF(C100="",TRUE,SUM('6. Patients'!NV101:OO101)/1=N100)</f>
        <v>1</v>
      </c>
      <c r="AP100" s="202" t="b">
        <f>IF(C100="",TRUE,SUM('6. Patients'!OQ101:QN101)/3=O100)</f>
        <v>1</v>
      </c>
      <c r="AQ100" s="203" t="b">
        <f>IF(C100="",TRUE,SUM('6. Patients'!QP101:TH101)/2=P100)</f>
        <v>1</v>
      </c>
      <c r="AR100" s="204" t="b">
        <f>IF(C100="",TRUE,SUM('6. Patients'!TJ101:UC101)/1=Q100)</f>
        <v>1</v>
      </c>
      <c r="AT100" s="208">
        <f t="shared" si="9"/>
        <v>0</v>
      </c>
      <c r="AU100" s="209">
        <f t="shared" si="7"/>
        <v>0</v>
      </c>
    </row>
    <row r="101" spans="2:47" ht="15" hidden="1" outlineLevel="1" x14ac:dyDescent="0.25">
      <c r="B101" s="134"/>
      <c r="C101" s="197" t="str">
        <f>IF('2. Protocols'!C101="","",'2. Protocols'!C101)</f>
        <v/>
      </c>
      <c r="D101" s="198" t="str">
        <f>IF('2. Protocols'!D101="","",'2. Protocols'!D101)</f>
        <v>+</v>
      </c>
      <c r="E101" s="198" t="str">
        <f>IF('2. Protocols'!E101="","",'2. Protocols'!E101)</f>
        <v/>
      </c>
      <c r="F101" s="198" t="str">
        <f>IF('2. Protocols'!F101="","",'2. Protocols'!F101)</f>
        <v>+</v>
      </c>
      <c r="G101" s="199" t="str">
        <f>IF('2. Protocols'!G101="","",'2. Protocols'!G101)</f>
        <v/>
      </c>
      <c r="I101" s="100"/>
      <c r="J101" s="101"/>
      <c r="K101" s="102"/>
      <c r="L101" s="100"/>
      <c r="M101" s="101"/>
      <c r="N101" s="102"/>
      <c r="O101" s="100"/>
      <c r="P101" s="101"/>
      <c r="Q101" s="102"/>
      <c r="R101" s="200" t="str">
        <f t="shared" si="8"/>
        <v/>
      </c>
      <c r="AJ101" s="202" t="b">
        <f>IF(C101="",TRUE,SUM('6. Patients'!DO102:FL102)/3=I101)</f>
        <v>1</v>
      </c>
      <c r="AK101" s="203" t="b">
        <f>IF(C101="",TRUE,SUM('6. Patients'!FN102:IF102)/2=J101)</f>
        <v>1</v>
      </c>
      <c r="AL101" s="204" t="b">
        <f>IF(C101="",TRUE,SUM('6. Patients'!IH102:JA102)/1=K101)</f>
        <v>1</v>
      </c>
      <c r="AM101" s="202" t="b">
        <f>IF(C101="",TRUE,SUM('6. Patients'!JC102:KZ102)/3=L101)</f>
        <v>1</v>
      </c>
      <c r="AN101" s="203" t="b">
        <f>IF(C101="",TRUE,SUM('6. Patients'!LB102:NT102)/2=M101)</f>
        <v>1</v>
      </c>
      <c r="AO101" s="204" t="b">
        <f>IF(C101="",TRUE,SUM('6. Patients'!NV102:OO102)/1=N101)</f>
        <v>1</v>
      </c>
      <c r="AP101" s="202" t="b">
        <f>IF(C101="",TRUE,SUM('6. Patients'!OQ102:QN102)/3=O101)</f>
        <v>1</v>
      </c>
      <c r="AQ101" s="203" t="b">
        <f>IF(C101="",TRUE,SUM('6. Patients'!QP102:TH102)/2=P101)</f>
        <v>1</v>
      </c>
      <c r="AR101" s="204" t="b">
        <f>IF(C101="",TRUE,SUM('6. Patients'!TJ102:UC102)/1=Q101)</f>
        <v>1</v>
      </c>
      <c r="AT101" s="208">
        <f t="shared" si="9"/>
        <v>0</v>
      </c>
      <c r="AU101" s="209">
        <f t="shared" si="7"/>
        <v>0</v>
      </c>
    </row>
    <row r="102" spans="2:47" ht="15" hidden="1" outlineLevel="1" x14ac:dyDescent="0.25">
      <c r="B102" s="134"/>
      <c r="C102" s="197" t="str">
        <f>IF('2. Protocols'!C102="","",'2. Protocols'!C102)</f>
        <v/>
      </c>
      <c r="D102" s="198" t="str">
        <f>IF('2. Protocols'!D102="","",'2. Protocols'!D102)</f>
        <v>+</v>
      </c>
      <c r="E102" s="198" t="str">
        <f>IF('2. Protocols'!E102="","",'2. Protocols'!E102)</f>
        <v/>
      </c>
      <c r="F102" s="198" t="str">
        <f>IF('2. Protocols'!F102="","",'2. Protocols'!F102)</f>
        <v>+</v>
      </c>
      <c r="G102" s="199" t="str">
        <f>IF('2. Protocols'!G102="","",'2. Protocols'!G102)</f>
        <v/>
      </c>
      <c r="I102" s="100"/>
      <c r="J102" s="101"/>
      <c r="K102" s="102"/>
      <c r="L102" s="100"/>
      <c r="M102" s="101"/>
      <c r="N102" s="102"/>
      <c r="O102" s="100"/>
      <c r="P102" s="101"/>
      <c r="Q102" s="102"/>
      <c r="R102" s="200" t="str">
        <f t="shared" si="8"/>
        <v/>
      </c>
      <c r="AJ102" s="202" t="b">
        <f>IF(C102="",TRUE,SUM('6. Patients'!DO103:FL103)/3=I102)</f>
        <v>1</v>
      </c>
      <c r="AK102" s="203" t="b">
        <f>IF(C102="",TRUE,SUM('6. Patients'!FN103:IF103)/2=J102)</f>
        <v>1</v>
      </c>
      <c r="AL102" s="204" t="b">
        <f>IF(C102="",TRUE,SUM('6. Patients'!IH103:JA103)/1=K102)</f>
        <v>1</v>
      </c>
      <c r="AM102" s="202" t="b">
        <f>IF(C102="",TRUE,SUM('6. Patients'!JC103:KZ103)/3=L102)</f>
        <v>1</v>
      </c>
      <c r="AN102" s="203" t="b">
        <f>IF(C102="",TRUE,SUM('6. Patients'!LB103:NT103)/2=M102)</f>
        <v>1</v>
      </c>
      <c r="AO102" s="204" t="b">
        <f>IF(C102="",TRUE,SUM('6. Patients'!NV103:OO103)/1=N102)</f>
        <v>1</v>
      </c>
      <c r="AP102" s="202" t="b">
        <f>IF(C102="",TRUE,SUM('6. Patients'!OQ103:QN103)/3=O102)</f>
        <v>1</v>
      </c>
      <c r="AQ102" s="203" t="b">
        <f>IF(C102="",TRUE,SUM('6. Patients'!QP103:TH103)/2=P102)</f>
        <v>1</v>
      </c>
      <c r="AR102" s="204" t="b">
        <f>IF(C102="",TRUE,SUM('6. Patients'!TJ103:UC103)/1=Q102)</f>
        <v>1</v>
      </c>
      <c r="AT102" s="208">
        <f t="shared" si="9"/>
        <v>0</v>
      </c>
      <c r="AU102" s="209">
        <f t="shared" si="7"/>
        <v>0</v>
      </c>
    </row>
    <row r="103" spans="2:47" ht="15" hidden="1" outlineLevel="1" x14ac:dyDescent="0.25">
      <c r="B103" s="134"/>
      <c r="C103" s="197" t="str">
        <f>IF('2. Protocols'!C103="","",'2. Protocols'!C103)</f>
        <v/>
      </c>
      <c r="D103" s="198" t="str">
        <f>IF('2. Protocols'!D103="","",'2. Protocols'!D103)</f>
        <v>+</v>
      </c>
      <c r="E103" s="198" t="str">
        <f>IF('2. Protocols'!E103="","",'2. Protocols'!E103)</f>
        <v/>
      </c>
      <c r="F103" s="198" t="str">
        <f>IF('2. Protocols'!F103="","",'2. Protocols'!F103)</f>
        <v>+</v>
      </c>
      <c r="G103" s="199" t="str">
        <f>IF('2. Protocols'!G103="","",'2. Protocols'!G103)</f>
        <v/>
      </c>
      <c r="I103" s="100"/>
      <c r="J103" s="101"/>
      <c r="K103" s="102"/>
      <c r="L103" s="100"/>
      <c r="M103" s="101"/>
      <c r="N103" s="102"/>
      <c r="O103" s="100"/>
      <c r="P103" s="101"/>
      <c r="Q103" s="102"/>
      <c r="R103" s="200" t="str">
        <f t="shared" si="8"/>
        <v/>
      </c>
      <c r="AJ103" s="202" t="b">
        <f>IF(C103="",TRUE,SUM('6. Patients'!DO104:FL104)/3=I103)</f>
        <v>1</v>
      </c>
      <c r="AK103" s="203" t="b">
        <f>IF(C103="",TRUE,SUM('6. Patients'!FN104:IF104)/2=J103)</f>
        <v>1</v>
      </c>
      <c r="AL103" s="204" t="b">
        <f>IF(C103="",TRUE,SUM('6. Patients'!IH104:JA104)/1=K103)</f>
        <v>1</v>
      </c>
      <c r="AM103" s="202" t="b">
        <f>IF(C103="",TRUE,SUM('6. Patients'!JC104:KZ104)/3=L103)</f>
        <v>1</v>
      </c>
      <c r="AN103" s="203" t="b">
        <f>IF(C103="",TRUE,SUM('6. Patients'!LB104:NT104)/2=M103)</f>
        <v>1</v>
      </c>
      <c r="AO103" s="204" t="b">
        <f>IF(C103="",TRUE,SUM('6. Patients'!NV104:OO104)/1=N103)</f>
        <v>1</v>
      </c>
      <c r="AP103" s="202" t="b">
        <f>IF(C103="",TRUE,SUM('6. Patients'!OQ104:QN104)/3=O103)</f>
        <v>1</v>
      </c>
      <c r="AQ103" s="203" t="b">
        <f>IF(C103="",TRUE,SUM('6. Patients'!QP104:TH104)/2=P103)</f>
        <v>1</v>
      </c>
      <c r="AR103" s="204" t="b">
        <f>IF(C103="",TRUE,SUM('6. Patients'!TJ104:UC104)/1=Q103)</f>
        <v>1</v>
      </c>
      <c r="AT103" s="208">
        <f t="shared" si="9"/>
        <v>0</v>
      </c>
      <c r="AU103" s="209">
        <f t="shared" si="7"/>
        <v>0</v>
      </c>
    </row>
    <row r="104" spans="2:47" ht="15.75" hidden="1" outlineLevel="1" thickBot="1" x14ac:dyDescent="0.3">
      <c r="B104" s="134"/>
      <c r="C104" s="197" t="str">
        <f>IF('2. Protocols'!C104="","",'2. Protocols'!C104)</f>
        <v/>
      </c>
      <c r="D104" s="198" t="str">
        <f>IF('2. Protocols'!D104="","",'2. Protocols'!D104)</f>
        <v>+</v>
      </c>
      <c r="E104" s="198" t="str">
        <f>IF('2. Protocols'!E104="","",'2. Protocols'!E104)</f>
        <v/>
      </c>
      <c r="F104" s="198" t="str">
        <f>IF('2. Protocols'!F104="","",'2. Protocols'!F104)</f>
        <v>+</v>
      </c>
      <c r="G104" s="199" t="str">
        <f>IF('2. Protocols'!G104="","",'2. Protocols'!G104)</f>
        <v/>
      </c>
      <c r="I104" s="100"/>
      <c r="J104" s="101"/>
      <c r="K104" s="102"/>
      <c r="L104" s="100"/>
      <c r="M104" s="101"/>
      <c r="N104" s="102"/>
      <c r="O104" s="100"/>
      <c r="P104" s="101"/>
      <c r="Q104" s="102"/>
      <c r="R104" s="200" t="str">
        <f t="shared" si="8"/>
        <v/>
      </c>
      <c r="AJ104" s="202" t="b">
        <f>IF(C104="",TRUE,SUM('6. Patients'!DO105:FL105)/3=I104)</f>
        <v>1</v>
      </c>
      <c r="AK104" s="203" t="b">
        <f>IF(C104="",TRUE,SUM('6. Patients'!FN105:IF105)/2=J104)</f>
        <v>1</v>
      </c>
      <c r="AL104" s="204" t="b">
        <f>IF(C104="",TRUE,SUM('6. Patients'!IH105:JA105)/1=K104)</f>
        <v>1</v>
      </c>
      <c r="AM104" s="202" t="b">
        <f>IF(C104="",TRUE,SUM('6. Patients'!JC105:KZ105)/3=L104)</f>
        <v>1</v>
      </c>
      <c r="AN104" s="203" t="b">
        <f>IF(C104="",TRUE,SUM('6. Patients'!LB105:NT105)/2=M104)</f>
        <v>1</v>
      </c>
      <c r="AO104" s="204" t="b">
        <f>IF(C104="",TRUE,SUM('6. Patients'!NV105:OO105)/1=N104)</f>
        <v>1</v>
      </c>
      <c r="AP104" s="202" t="b">
        <f>IF(C104="",TRUE,SUM('6. Patients'!OQ105:QN105)/3=O104)</f>
        <v>1</v>
      </c>
      <c r="AQ104" s="203" t="b">
        <f>IF(C104="",TRUE,SUM('6. Patients'!QP105:TH105)/2=P104)</f>
        <v>1</v>
      </c>
      <c r="AR104" s="204" t="b">
        <f>IF(C104="",TRUE,SUM('6. Patients'!TJ105:UC105)/1=Q104)</f>
        <v>1</v>
      </c>
      <c r="AT104" s="208">
        <f t="shared" si="9"/>
        <v>0</v>
      </c>
      <c r="AU104" s="209">
        <f t="shared" si="7"/>
        <v>0</v>
      </c>
    </row>
    <row r="105" spans="2:47" collapsed="1" x14ac:dyDescent="0.3">
      <c r="B105" s="134"/>
      <c r="C105" s="197" t="str">
        <f>IF('2. Protocols'!C105="","",'2. Protocols'!C105)</f>
        <v/>
      </c>
      <c r="D105" s="198" t="str">
        <f>IF('2. Protocols'!D105="","",'2. Protocols'!D105)</f>
        <v>+</v>
      </c>
      <c r="E105" s="198" t="str">
        <f>IF('2. Protocols'!E105="","",'2. Protocols'!E105)</f>
        <v/>
      </c>
      <c r="F105" s="198" t="str">
        <f>IF('2. Protocols'!F105="","",'2. Protocols'!F105)</f>
        <v>+</v>
      </c>
      <c r="G105" s="199" t="str">
        <f>IF('2. Protocols'!G105="","",'2. Protocols'!G105)</f>
        <v/>
      </c>
      <c r="I105" s="688">
        <v>1</v>
      </c>
      <c r="J105" s="689"/>
      <c r="K105" s="690"/>
      <c r="L105" s="688">
        <v>1</v>
      </c>
      <c r="M105" s="689"/>
      <c r="N105" s="690"/>
      <c r="O105" s="688">
        <v>1</v>
      </c>
      <c r="P105" s="689"/>
      <c r="Q105" s="690"/>
      <c r="R105" s="200"/>
      <c r="S105" s="413" t="s">
        <v>390</v>
      </c>
      <c r="AJ105" s="202"/>
      <c r="AK105" s="203"/>
      <c r="AL105" s="204"/>
      <c r="AM105" s="202"/>
      <c r="AN105" s="203"/>
      <c r="AO105" s="204"/>
      <c r="AP105" s="202"/>
      <c r="AQ105" s="203"/>
      <c r="AR105" s="204"/>
      <c r="AT105" s="208"/>
      <c r="AU105" s="209"/>
    </row>
    <row r="106" spans="2:47" ht="15" thickBot="1" x14ac:dyDescent="0.35">
      <c r="B106" s="134"/>
      <c r="C106" s="197" t="str">
        <f>IF('2. Protocols'!C106="","",'2. Protocols'!C106)</f>
        <v/>
      </c>
      <c r="D106" s="198" t="str">
        <f>IF('2. Protocols'!D106="","",'2. Protocols'!D106)</f>
        <v>+</v>
      </c>
      <c r="E106" s="198" t="str">
        <f>IF('2. Protocols'!E106="","",'2. Protocols'!E106)</f>
        <v/>
      </c>
      <c r="F106" s="198" t="str">
        <f>IF('2. Protocols'!F106="","",'2. Protocols'!F106)</f>
        <v>+</v>
      </c>
      <c r="G106" s="199" t="str">
        <f>IF('2. Protocols'!G106="","",'2. Protocols'!G106)</f>
        <v/>
      </c>
      <c r="I106" s="691">
        <v>1</v>
      </c>
      <c r="J106" s="692"/>
      <c r="K106" s="693"/>
      <c r="L106" s="691">
        <v>1</v>
      </c>
      <c r="M106" s="692"/>
      <c r="N106" s="693"/>
      <c r="O106" s="691">
        <v>1</v>
      </c>
      <c r="P106" s="692"/>
      <c r="Q106" s="693"/>
      <c r="R106" s="200"/>
      <c r="S106" s="413" t="s">
        <v>390</v>
      </c>
      <c r="AJ106" s="210"/>
      <c r="AK106" s="211"/>
      <c r="AL106" s="212"/>
      <c r="AM106" s="210"/>
      <c r="AN106" s="211"/>
      <c r="AO106" s="212"/>
      <c r="AP106" s="210"/>
      <c r="AQ106" s="211"/>
      <c r="AR106" s="212"/>
      <c r="AT106" s="213"/>
      <c r="AU106" s="214"/>
    </row>
    <row r="107" spans="2:47" x14ac:dyDescent="0.3">
      <c r="B107" s="134"/>
      <c r="AJ107" s="404" t="s">
        <v>346</v>
      </c>
      <c r="AK107" s="144"/>
      <c r="AL107" s="144"/>
      <c r="AM107" s="144"/>
      <c r="AN107" s="144"/>
      <c r="AO107" s="144"/>
      <c r="AP107" s="144"/>
      <c r="AQ107" s="144"/>
      <c r="AR107" s="144"/>
    </row>
    <row r="108" spans="2:47" x14ac:dyDescent="0.3">
      <c r="B108" s="134"/>
      <c r="AJ108" s="144"/>
      <c r="AK108" s="144"/>
      <c r="AL108" s="144"/>
      <c r="AM108" s="144"/>
      <c r="AN108" s="144"/>
      <c r="AO108" s="144"/>
      <c r="AP108" s="144"/>
      <c r="AQ108" s="144"/>
      <c r="AR108" s="144"/>
    </row>
    <row r="109" spans="2:47" x14ac:dyDescent="0.3">
      <c r="B109" s="134"/>
      <c r="AJ109" s="144"/>
      <c r="AK109" s="144"/>
      <c r="AL109" s="144"/>
      <c r="AM109" s="144"/>
      <c r="AN109" s="144"/>
      <c r="AO109" s="144"/>
      <c r="AP109" s="144"/>
      <c r="AQ109" s="144"/>
      <c r="AR109" s="144"/>
    </row>
    <row r="110" spans="2:47" x14ac:dyDescent="0.3">
      <c r="B110" s="134"/>
      <c r="AJ110" s="144"/>
      <c r="AK110" s="144"/>
      <c r="AL110" s="144"/>
      <c r="AM110" s="144"/>
      <c r="AN110" s="144"/>
      <c r="AO110" s="144"/>
      <c r="AP110" s="144"/>
      <c r="AQ110" s="144"/>
      <c r="AR110" s="144"/>
    </row>
    <row r="111" spans="2:47" x14ac:dyDescent="0.3">
      <c r="AJ111" s="144"/>
      <c r="AK111" s="144"/>
      <c r="AL111" s="144"/>
      <c r="AM111" s="144"/>
      <c r="AN111" s="144"/>
      <c r="AO111" s="144"/>
      <c r="AP111" s="144"/>
      <c r="AQ111" s="144"/>
      <c r="AR111" s="144"/>
    </row>
    <row r="112" spans="2:47" x14ac:dyDescent="0.3">
      <c r="AJ112" s="144"/>
      <c r="AK112" s="144"/>
      <c r="AL112" s="144"/>
      <c r="AM112" s="144"/>
      <c r="AN112" s="144"/>
      <c r="AO112" s="144"/>
      <c r="AP112" s="144"/>
      <c r="AQ112" s="144"/>
      <c r="AR112" s="144"/>
    </row>
    <row r="113" spans="36:44" x14ac:dyDescent="0.3">
      <c r="AJ113" s="144"/>
      <c r="AK113" s="144"/>
      <c r="AL113" s="144"/>
      <c r="AM113" s="144"/>
      <c r="AN113" s="144"/>
      <c r="AO113" s="144"/>
      <c r="AP113" s="144"/>
      <c r="AQ113" s="144"/>
      <c r="AR113" s="144"/>
    </row>
    <row r="114" spans="36:44" x14ac:dyDescent="0.3">
      <c r="AJ114" s="144"/>
      <c r="AK114" s="144"/>
      <c r="AL114" s="144"/>
      <c r="AM114" s="144"/>
      <c r="AN114" s="144"/>
      <c r="AO114" s="144"/>
      <c r="AP114" s="144"/>
      <c r="AQ114" s="144"/>
      <c r="AR114" s="144"/>
    </row>
    <row r="115" spans="36:44" x14ac:dyDescent="0.3">
      <c r="AJ115" s="144"/>
      <c r="AK115" s="144"/>
      <c r="AL115" s="144"/>
      <c r="AM115" s="144"/>
      <c r="AN115" s="144"/>
      <c r="AO115" s="144"/>
      <c r="AP115" s="144"/>
      <c r="AQ115" s="144"/>
      <c r="AR115" s="144"/>
    </row>
    <row r="116" spans="36:44" x14ac:dyDescent="0.3">
      <c r="AJ116" s="144"/>
      <c r="AK116" s="144"/>
      <c r="AL116" s="144"/>
      <c r="AM116" s="144"/>
      <c r="AN116" s="144"/>
      <c r="AO116" s="144"/>
      <c r="AP116" s="144"/>
      <c r="AQ116" s="144"/>
      <c r="AR116" s="144"/>
    </row>
    <row r="117" spans="36:44" x14ac:dyDescent="0.3">
      <c r="AJ117" s="144"/>
      <c r="AK117" s="144"/>
      <c r="AL117" s="144"/>
      <c r="AM117" s="144"/>
      <c r="AN117" s="144"/>
      <c r="AO117" s="144"/>
      <c r="AP117" s="144"/>
      <c r="AQ117" s="144"/>
      <c r="AR117" s="144"/>
    </row>
    <row r="118" spans="36:44" x14ac:dyDescent="0.3">
      <c r="AJ118" s="144"/>
      <c r="AK118" s="144"/>
      <c r="AL118" s="144"/>
      <c r="AM118" s="144"/>
      <c r="AN118" s="144"/>
      <c r="AO118" s="144"/>
      <c r="AP118" s="144"/>
      <c r="AQ118" s="144"/>
      <c r="AR118" s="144"/>
    </row>
    <row r="119" spans="36:44" x14ac:dyDescent="0.3">
      <c r="AJ119" s="144"/>
      <c r="AK119" s="144"/>
      <c r="AL119" s="144"/>
      <c r="AM119" s="144"/>
      <c r="AN119" s="144"/>
      <c r="AO119" s="144"/>
      <c r="AP119" s="144"/>
      <c r="AQ119" s="144"/>
      <c r="AR119" s="144"/>
    </row>
    <row r="120" spans="36:44" x14ac:dyDescent="0.3">
      <c r="AJ120" s="144"/>
      <c r="AK120" s="144"/>
      <c r="AL120" s="144"/>
      <c r="AM120" s="144"/>
      <c r="AN120" s="144"/>
      <c r="AO120" s="144"/>
      <c r="AP120" s="144"/>
      <c r="AQ120" s="144"/>
      <c r="AR120" s="144"/>
    </row>
    <row r="121" spans="36:44" x14ac:dyDescent="0.3">
      <c r="AJ121" s="144"/>
      <c r="AK121" s="144"/>
      <c r="AL121" s="144"/>
      <c r="AM121" s="144"/>
      <c r="AN121" s="144"/>
      <c r="AO121" s="144"/>
      <c r="AP121" s="144"/>
      <c r="AQ121" s="144"/>
      <c r="AR121" s="144"/>
    </row>
    <row r="122" spans="36:44" x14ac:dyDescent="0.3">
      <c r="AJ122" s="144"/>
      <c r="AK122" s="144"/>
      <c r="AL122" s="144"/>
      <c r="AM122" s="144"/>
      <c r="AN122" s="144"/>
      <c r="AO122" s="144"/>
      <c r="AP122" s="144"/>
      <c r="AQ122" s="144"/>
      <c r="AR122" s="144"/>
    </row>
    <row r="123" spans="36:44" x14ac:dyDescent="0.3">
      <c r="AJ123" s="144"/>
      <c r="AK123" s="144"/>
      <c r="AL123" s="144"/>
      <c r="AM123" s="144"/>
      <c r="AN123" s="144"/>
      <c r="AO123" s="144"/>
      <c r="AP123" s="144"/>
      <c r="AQ123" s="144"/>
      <c r="AR123" s="144"/>
    </row>
    <row r="124" spans="36:44" x14ac:dyDescent="0.3">
      <c r="AJ124" s="144"/>
      <c r="AK124" s="144"/>
      <c r="AL124" s="144"/>
      <c r="AM124" s="144"/>
      <c r="AN124" s="144"/>
      <c r="AO124" s="144"/>
      <c r="AP124" s="144"/>
      <c r="AQ124" s="144"/>
      <c r="AR124" s="144"/>
    </row>
    <row r="125" spans="36:44" x14ac:dyDescent="0.3">
      <c r="AJ125" s="144"/>
      <c r="AK125" s="144"/>
      <c r="AL125" s="144"/>
      <c r="AM125" s="144"/>
      <c r="AN125" s="144"/>
      <c r="AO125" s="144"/>
      <c r="AP125" s="144"/>
      <c r="AQ125" s="144"/>
      <c r="AR125" s="144"/>
    </row>
    <row r="126" spans="36:44" x14ac:dyDescent="0.3">
      <c r="AJ126" s="144"/>
      <c r="AK126" s="144"/>
      <c r="AL126" s="144"/>
      <c r="AM126" s="144"/>
      <c r="AN126" s="144"/>
      <c r="AO126" s="144"/>
      <c r="AP126" s="144"/>
      <c r="AQ126" s="144"/>
      <c r="AR126" s="144"/>
    </row>
  </sheetData>
  <sheetProtection sheet="1" objects="1" scenarios="1"/>
  <conditionalFormatting sqref="AJ43:AR72 AJ77:AR106 AJ9:AR38">
    <cfRule type="expression" dxfId="286" priority="28">
      <formula>AJ9=FALSE</formula>
    </cfRule>
  </conditionalFormatting>
  <conditionalFormatting sqref="A2:XFD2">
    <cfRule type="expression" dxfId="285" priority="21">
      <formula>SUM($AT$9:$AU$106)&gt;0</formula>
    </cfRule>
  </conditionalFormatting>
  <conditionalFormatting sqref="I9:K36">
    <cfRule type="expression" dxfId="284" priority="19">
      <formula>$C9=""</formula>
    </cfRule>
    <cfRule type="expression" dxfId="283" priority="20">
      <formula>AJ9=FALSE</formula>
    </cfRule>
  </conditionalFormatting>
  <conditionalFormatting sqref="I43:K70">
    <cfRule type="expression" dxfId="282" priority="13">
      <formula>$C43=""</formula>
    </cfRule>
    <cfRule type="expression" dxfId="281" priority="14">
      <formula>AJ43=FALSE</formula>
    </cfRule>
  </conditionalFormatting>
  <conditionalFormatting sqref="L43:N70">
    <cfRule type="expression" dxfId="280" priority="11">
      <formula>$C43=""</formula>
    </cfRule>
    <cfRule type="expression" dxfId="279" priority="12">
      <formula>AM43=FALSE</formula>
    </cfRule>
  </conditionalFormatting>
  <conditionalFormatting sqref="O43:Q70">
    <cfRule type="expression" dxfId="278" priority="9">
      <formula>$C43=""</formula>
    </cfRule>
    <cfRule type="expression" dxfId="277" priority="10">
      <formula>AP43=FALSE</formula>
    </cfRule>
  </conditionalFormatting>
  <conditionalFormatting sqref="I77:K104">
    <cfRule type="expression" dxfId="276" priority="7">
      <formula>$C77=""</formula>
    </cfRule>
    <cfRule type="expression" dxfId="275" priority="8">
      <formula>AJ77=FALSE</formula>
    </cfRule>
  </conditionalFormatting>
  <conditionalFormatting sqref="O9:Q36">
    <cfRule type="expression" dxfId="274" priority="15">
      <formula>$C9=""</formula>
    </cfRule>
    <cfRule type="expression" dxfId="273" priority="16">
      <formula>AP9=FALSE</formula>
    </cfRule>
  </conditionalFormatting>
  <conditionalFormatting sqref="L9:N36">
    <cfRule type="expression" dxfId="272" priority="1">
      <formula>$C9=""</formula>
    </cfRule>
    <cfRule type="expression" dxfId="271" priority="2">
      <formula>AM9=FALSE</formula>
    </cfRule>
  </conditionalFormatting>
  <conditionalFormatting sqref="L77:N104">
    <cfRule type="expression" dxfId="270" priority="5">
      <formula>$C77=""</formula>
    </cfRule>
    <cfRule type="expression" dxfId="269" priority="6">
      <formula>AM77=FALSE</formula>
    </cfRule>
  </conditionalFormatting>
  <conditionalFormatting sqref="O77:Q104">
    <cfRule type="expression" dxfId="268" priority="3">
      <formula>$C77=""</formula>
    </cfRule>
    <cfRule type="expression" dxfId="267" priority="4">
      <formula>AP77=FALSE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BN139"/>
  <sheetViews>
    <sheetView showGridLines="0" zoomScale="85" zoomScaleNormal="85" workbookViewId="0">
      <pane ySplit="10" topLeftCell="A11" activePane="bottomLeft" state="frozen"/>
      <selection pane="bottomLeft" activeCell="A11" sqref="A11"/>
    </sheetView>
  </sheetViews>
  <sheetFormatPr defaultColWidth="9.109375" defaultRowHeight="14.4" outlineLevelRow="1" outlineLevelCol="1" x14ac:dyDescent="0.3"/>
  <cols>
    <col min="1" max="1" width="6.6640625" style="106" customWidth="1"/>
    <col min="2" max="2" width="33.6640625" style="106" hidden="1" customWidth="1" outlineLevel="1"/>
    <col min="3" max="3" width="3.88671875" style="106" hidden="1" customWidth="1" outlineLevel="1"/>
    <col min="4" max="4" width="2.109375" style="148" hidden="1" customWidth="1" outlineLevel="1"/>
    <col min="5" max="5" width="16.44140625" style="106" bestFit="1" customWidth="1" collapsed="1"/>
    <col min="6" max="6" width="13.5546875" style="106" bestFit="1" customWidth="1"/>
    <col min="7" max="7" width="20.88671875" style="106" customWidth="1"/>
    <col min="8" max="8" width="14.109375" style="106" customWidth="1"/>
    <col min="9" max="9" width="13.6640625" style="106" bestFit="1" customWidth="1"/>
    <col min="10" max="10" width="19.6640625" style="106" customWidth="1"/>
    <col min="11" max="16" width="12.6640625" style="309" customWidth="1"/>
    <col min="17" max="17" width="9" style="106" hidden="1" customWidth="1"/>
    <col min="18" max="18" width="22.88671875" style="106" customWidth="1"/>
    <col min="19" max="19" width="10" style="106" customWidth="1"/>
    <col min="20" max="20" width="4.44140625" style="106" customWidth="1"/>
    <col min="21" max="21" width="15.44140625" style="106" hidden="1" customWidth="1" outlineLevel="1"/>
    <col min="22" max="22" width="13.88671875" style="106" customWidth="1" collapsed="1"/>
    <col min="23" max="24" width="13.88671875" style="106" customWidth="1"/>
    <col min="25" max="25" width="9.109375" style="106" customWidth="1"/>
    <col min="26" max="26" width="25.5546875" style="106" hidden="1" customWidth="1" outlineLevel="1"/>
    <col min="27" max="27" width="15.5546875" style="106" hidden="1" customWidth="1" outlineLevel="1"/>
    <col min="28" max="29" width="18.44140625" style="310" hidden="1" customWidth="1" outlineLevel="1"/>
    <col min="30" max="30" width="9.109375" style="310" hidden="1" customWidth="1" outlineLevel="1"/>
    <col min="31" max="31" width="13.33203125" style="310" hidden="1" customWidth="1" outlineLevel="1"/>
    <col min="32" max="32" width="18.109375" style="106" hidden="1" customWidth="1" outlineLevel="1"/>
    <col min="33" max="33" width="2" style="106" hidden="1" customWidth="1" outlineLevel="1"/>
    <col min="34" max="34" width="27.109375" style="106" hidden="1" customWidth="1" outlineLevel="1"/>
    <col min="35" max="35" width="18.109375" style="106" hidden="1" customWidth="1" outlineLevel="1"/>
    <col min="36" max="36" width="17.5546875" style="106" hidden="1" customWidth="1" outlineLevel="1"/>
    <col min="37" max="37" width="28.6640625" style="106" hidden="1" customWidth="1" outlineLevel="1"/>
    <col min="38" max="38" width="12.6640625" style="106" hidden="1" customWidth="1" outlineLevel="1"/>
    <col min="39" max="40" width="11.109375" style="106" hidden="1" customWidth="1" outlineLevel="1"/>
    <col min="41" max="41" width="7.109375" style="106" hidden="1" customWidth="1" outlineLevel="1"/>
    <col min="42" max="42" width="13.6640625" style="106" hidden="1" customWidth="1" outlineLevel="1"/>
    <col min="43" max="43" width="15.88671875" style="106" hidden="1" customWidth="1" outlineLevel="1"/>
    <col min="44" max="45" width="10" style="106" hidden="1" customWidth="1" outlineLevel="1"/>
    <col min="46" max="49" width="12.44140625" style="106" hidden="1" customWidth="1" outlineLevel="1"/>
    <col min="50" max="50" width="18.6640625" style="106" hidden="1" customWidth="1" outlineLevel="1"/>
    <col min="51" max="52" width="10" style="106" hidden="1" customWidth="1" outlineLevel="1"/>
    <col min="53" max="56" width="12.44140625" style="106" hidden="1" customWidth="1" outlineLevel="1"/>
    <col min="57" max="58" width="10" style="106" hidden="1" customWidth="1" outlineLevel="1"/>
    <col min="59" max="62" width="12.44140625" style="106" hidden="1" customWidth="1" outlineLevel="1"/>
    <col min="63" max="63" width="33.109375" style="106" hidden="1" customWidth="1" outlineLevel="1"/>
    <col min="64" max="64" width="28.6640625" style="106" hidden="1" customWidth="1" outlineLevel="1"/>
    <col min="65" max="65" width="9.109375" style="106" customWidth="1" collapsed="1"/>
    <col min="66" max="16384" width="9.109375" style="106"/>
  </cols>
  <sheetData>
    <row r="1" spans="1:64" ht="15" x14ac:dyDescent="0.25">
      <c r="E1" s="299">
        <f>IF(OR(T11&lt;&gt;"",T14&lt;&gt;"",T17&lt;&gt;"",T21&lt;&gt;"",T25&lt;&gt;"",T28&lt;&gt;"",T35&lt;&gt;"",T41&lt;&gt;"",T36&lt;&gt;"",T45&lt;&gt;"",T47&lt;&gt;"",T50&lt;&gt;"",T37&lt;&gt;"",T99&lt;&gt;"",T103&lt;&gt;"",T106&lt;&gt;"",T107&lt;&gt;"",T120&lt;&gt;"",T122&lt;&gt;"",T124&lt;&gt;"",T125&lt;&gt;""),1,0)</f>
        <v>1</v>
      </c>
      <c r="K1" s="106"/>
      <c r="L1" s="106"/>
      <c r="M1" s="106"/>
      <c r="N1" s="106"/>
      <c r="O1" s="106"/>
      <c r="P1" s="106"/>
      <c r="AB1" s="106"/>
      <c r="AC1" s="106"/>
      <c r="AD1" s="106"/>
      <c r="AE1" s="106"/>
    </row>
    <row r="2" spans="1:64" s="133" customFormat="1" ht="26.25" x14ac:dyDescent="0.4">
      <c r="A2" s="132" t="s">
        <v>279</v>
      </c>
      <c r="D2" s="147"/>
    </row>
    <row r="3" spans="1:64" ht="6" customHeight="1" x14ac:dyDescent="0.25">
      <c r="D3" s="106"/>
      <c r="K3" s="106"/>
      <c r="L3" s="106"/>
      <c r="M3" s="106"/>
      <c r="N3" s="106"/>
      <c r="O3" s="106"/>
      <c r="P3" s="106"/>
      <c r="AB3" s="106"/>
      <c r="AC3" s="106"/>
      <c r="AD3" s="106"/>
      <c r="AE3" s="106"/>
    </row>
    <row r="4" spans="1:64" ht="15.75" customHeight="1" x14ac:dyDescent="0.25">
      <c r="B4" s="134"/>
      <c r="E4" s="397" t="s">
        <v>355</v>
      </c>
      <c r="K4" s="106"/>
      <c r="L4" s="106"/>
      <c r="M4" s="106"/>
      <c r="N4" s="106"/>
      <c r="O4" s="106"/>
      <c r="P4" s="106"/>
      <c r="AB4" s="106"/>
      <c r="AC4" s="106"/>
      <c r="AD4" s="106"/>
      <c r="AE4" s="106"/>
      <c r="AR4" s="440">
        <v>0</v>
      </c>
      <c r="AS4" s="470">
        <v>0</v>
      </c>
      <c r="AT4" s="468" t="e">
        <f>AT7/$AX$4</f>
        <v>#VALUE!</v>
      </c>
      <c r="AU4" s="468" t="e">
        <f>AU7/$AX$4</f>
        <v>#VALUE!</v>
      </c>
      <c r="AV4" s="468" t="e">
        <f>AV7/$AX$4</f>
        <v>#VALUE!</v>
      </c>
      <c r="AW4" s="468" t="e">
        <f>AW7/$AX$4</f>
        <v>#VALUE!</v>
      </c>
      <c r="AX4" s="438">
        <f>SUM(AT7:AW7)</f>
        <v>0</v>
      </c>
      <c r="AY4" s="469" t="s">
        <v>318</v>
      </c>
      <c r="AZ4" s="467"/>
      <c r="BA4" s="467"/>
      <c r="BB4" s="467"/>
    </row>
    <row r="5" spans="1:64" ht="15.75" customHeight="1" x14ac:dyDescent="0.25">
      <c r="B5" s="134"/>
      <c r="E5" s="397" t="s">
        <v>325</v>
      </c>
      <c r="K5" s="106"/>
      <c r="L5" s="106"/>
      <c r="M5" s="106"/>
      <c r="N5" s="106"/>
      <c r="O5" s="106"/>
      <c r="P5" s="106"/>
      <c r="V5" s="137"/>
      <c r="AB5" s="106"/>
      <c r="AC5" s="106"/>
      <c r="AD5" s="106"/>
      <c r="AE5" s="106"/>
      <c r="AR5" s="113" t="s">
        <v>230</v>
      </c>
      <c r="AS5" s="113" t="s">
        <v>231</v>
      </c>
      <c r="AT5" s="113" t="s">
        <v>232</v>
      </c>
      <c r="AU5" s="113" t="s">
        <v>233</v>
      </c>
      <c r="AV5" s="113" t="s">
        <v>234</v>
      </c>
      <c r="AW5" s="113" t="s">
        <v>235</v>
      </c>
      <c r="AY5" s="467"/>
      <c r="AZ5" s="467"/>
      <c r="BA5" s="467"/>
      <c r="BB5" s="467"/>
    </row>
    <row r="6" spans="1:64" ht="6" customHeight="1" x14ac:dyDescent="0.25">
      <c r="B6" s="134"/>
      <c r="K6" s="106"/>
      <c r="L6" s="106"/>
      <c r="M6" s="106"/>
      <c r="N6" s="106"/>
      <c r="O6" s="106"/>
      <c r="P6" s="106"/>
      <c r="AB6" s="106"/>
      <c r="AC6" s="106"/>
      <c r="AD6" s="106"/>
      <c r="AE6" s="106"/>
      <c r="AR6" s="113"/>
      <c r="AS6" s="113"/>
      <c r="AT6" s="113"/>
      <c r="AU6" s="113"/>
      <c r="AV6" s="113"/>
      <c r="AW6" s="113"/>
    </row>
    <row r="7" spans="1:64" ht="18.75" x14ac:dyDescent="0.3">
      <c r="B7" s="134"/>
      <c r="D7" s="106"/>
      <c r="E7" s="149" t="s">
        <v>154</v>
      </c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83"/>
      <c r="U7" s="149" t="s">
        <v>155</v>
      </c>
      <c r="V7" s="137"/>
      <c r="AB7" s="106"/>
      <c r="AC7" s="106"/>
      <c r="AD7" s="106"/>
      <c r="AE7" s="106"/>
      <c r="AR7" s="221" t="str">
        <f>'2. Protocols'!Z9</f>
        <v>n/a</v>
      </c>
      <c r="AS7" s="221" t="str">
        <f>'2. Protocols'!Z10</f>
        <v>n/a</v>
      </c>
      <c r="AT7" s="221" t="str">
        <f>'2. Protocols'!Z11</f>
        <v>n/a</v>
      </c>
      <c r="AU7" s="221" t="str">
        <f>'2. Protocols'!Z12</f>
        <v>n/a</v>
      </c>
      <c r="AV7" s="221" t="str">
        <f>'2. Protocols'!Z13</f>
        <v>n/a</v>
      </c>
      <c r="AW7" s="221" t="str">
        <f>'2. Protocols'!Z14</f>
        <v>n/a</v>
      </c>
    </row>
    <row r="8" spans="1:64" ht="18.75" x14ac:dyDescent="0.3">
      <c r="B8" s="134"/>
      <c r="J8" s="137"/>
      <c r="K8" s="222" t="s">
        <v>240</v>
      </c>
      <c r="L8" s="223"/>
      <c r="M8" s="223"/>
      <c r="N8" s="223"/>
      <c r="O8" s="223"/>
      <c r="P8" s="224"/>
      <c r="T8" s="183"/>
      <c r="V8" s="137"/>
      <c r="Z8" s="475" t="s">
        <v>243</v>
      </c>
      <c r="AA8" s="474"/>
      <c r="AB8" s="474"/>
      <c r="AC8" s="474"/>
      <c r="AD8" s="474"/>
      <c r="AE8" s="474"/>
      <c r="AF8" s="474"/>
      <c r="AG8" s="225"/>
      <c r="AH8" s="475" t="s">
        <v>244</v>
      </c>
      <c r="AI8" s="476"/>
      <c r="AJ8" s="474"/>
      <c r="AK8" s="474"/>
      <c r="AL8" s="474"/>
      <c r="AM8" s="474"/>
      <c r="AN8" s="474"/>
      <c r="AO8" s="474"/>
      <c r="AP8" s="477"/>
      <c r="AQ8" s="478"/>
      <c r="AR8" s="440">
        <v>0</v>
      </c>
      <c r="AS8" s="470">
        <v>0</v>
      </c>
      <c r="AT8" s="441">
        <v>0</v>
      </c>
      <c r="AU8" s="468">
        <v>0</v>
      </c>
      <c r="AV8" s="468" t="e">
        <f>AV7/$AX$8</f>
        <v>#VALUE!</v>
      </c>
      <c r="AW8" s="468" t="e">
        <f>AW7/$AX$8</f>
        <v>#VALUE!</v>
      </c>
      <c r="AX8" s="438">
        <f>SUM(AV7:AW7)</f>
        <v>0</v>
      </c>
      <c r="AY8" s="469" t="s">
        <v>322</v>
      </c>
    </row>
    <row r="9" spans="1:64" ht="39" customHeight="1" x14ac:dyDescent="0.3">
      <c r="B9" s="134"/>
      <c r="C9" s="137"/>
      <c r="D9" s="719"/>
      <c r="E9" s="226" t="s">
        <v>127</v>
      </c>
      <c r="F9" s="226" t="s">
        <v>141</v>
      </c>
      <c r="G9" s="226" t="s">
        <v>251</v>
      </c>
      <c r="H9" s="226" t="s">
        <v>118</v>
      </c>
      <c r="I9" s="226" t="s">
        <v>157</v>
      </c>
      <c r="J9" s="434" t="s">
        <v>316</v>
      </c>
      <c r="K9" s="111" t="s">
        <v>230</v>
      </c>
      <c r="L9" s="111" t="s">
        <v>231</v>
      </c>
      <c r="M9" s="111" t="s">
        <v>232</v>
      </c>
      <c r="N9" s="111" t="s">
        <v>233</v>
      </c>
      <c r="O9" s="111" t="s">
        <v>234</v>
      </c>
      <c r="P9" s="112" t="s">
        <v>235</v>
      </c>
      <c r="Q9" s="227" t="s">
        <v>246</v>
      </c>
      <c r="R9" s="117" t="s">
        <v>286</v>
      </c>
      <c r="S9" s="117" t="s">
        <v>184</v>
      </c>
      <c r="T9" s="183"/>
      <c r="U9" s="226" t="s">
        <v>158</v>
      </c>
      <c r="V9" s="134" t="s">
        <v>170</v>
      </c>
      <c r="Z9" s="226" t="s">
        <v>273</v>
      </c>
      <c r="AA9" s="226" t="s">
        <v>127</v>
      </c>
      <c r="AB9" s="226" t="s">
        <v>141</v>
      </c>
      <c r="AC9" s="226" t="s">
        <v>251</v>
      </c>
      <c r="AD9" s="226" t="s">
        <v>118</v>
      </c>
      <c r="AE9" s="226" t="s">
        <v>157</v>
      </c>
      <c r="AF9" s="226" t="s">
        <v>223</v>
      </c>
      <c r="AG9" s="229"/>
      <c r="AH9" s="230" t="s">
        <v>274</v>
      </c>
      <c r="AI9" s="230" t="s">
        <v>275</v>
      </c>
      <c r="AJ9" s="230" t="s">
        <v>241</v>
      </c>
      <c r="AK9" s="230" t="s">
        <v>242</v>
      </c>
      <c r="AL9" s="230" t="s">
        <v>127</v>
      </c>
      <c r="AM9" s="230" t="s">
        <v>141</v>
      </c>
      <c r="AN9" s="230" t="s">
        <v>251</v>
      </c>
      <c r="AO9" s="230" t="s">
        <v>118</v>
      </c>
      <c r="AP9" s="231" t="s">
        <v>157</v>
      </c>
      <c r="AQ9" s="231" t="s">
        <v>223</v>
      </c>
      <c r="AR9" s="156" t="s">
        <v>245</v>
      </c>
      <c r="AS9" s="228"/>
      <c r="AT9" s="228"/>
      <c r="AU9" s="228"/>
      <c r="AV9" s="228"/>
      <c r="AW9" s="232"/>
      <c r="AY9" s="233" t="s">
        <v>248</v>
      </c>
      <c r="AZ9" s="234"/>
      <c r="BA9" s="234"/>
      <c r="BB9" s="234"/>
      <c r="BC9" s="234"/>
      <c r="BD9" s="235"/>
      <c r="BE9" s="236" t="s">
        <v>247</v>
      </c>
      <c r="BF9" s="237"/>
      <c r="BG9" s="237"/>
      <c r="BH9" s="237"/>
      <c r="BI9" s="237"/>
      <c r="BJ9" s="238"/>
    </row>
    <row r="10" spans="1:64" ht="19.5" customHeight="1" thickBot="1" x14ac:dyDescent="0.35">
      <c r="B10" s="134"/>
      <c r="C10" s="137"/>
      <c r="D10" s="719"/>
      <c r="E10" s="239" t="s">
        <v>314</v>
      </c>
      <c r="F10" s="240"/>
      <c r="G10" s="466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183"/>
      <c r="U10" s="241"/>
      <c r="V10" s="242" t="s">
        <v>268</v>
      </c>
      <c r="W10" s="243"/>
      <c r="Z10" s="244" t="s">
        <v>236</v>
      </c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113" t="s">
        <v>230</v>
      </c>
      <c r="AS10" s="113" t="s">
        <v>231</v>
      </c>
      <c r="AT10" s="113" t="s">
        <v>232</v>
      </c>
      <c r="AU10" s="113" t="s">
        <v>233</v>
      </c>
      <c r="AV10" s="113" t="s">
        <v>234</v>
      </c>
      <c r="AW10" s="113" t="s">
        <v>235</v>
      </c>
      <c r="AX10" s="246" t="s">
        <v>246</v>
      </c>
      <c r="AY10" s="113" t="s">
        <v>230</v>
      </c>
      <c r="AZ10" s="113" t="s">
        <v>231</v>
      </c>
      <c r="BA10" s="113" t="s">
        <v>232</v>
      </c>
      <c r="BB10" s="113" t="s">
        <v>233</v>
      </c>
      <c r="BC10" s="113" t="s">
        <v>234</v>
      </c>
      <c r="BD10" s="113" t="s">
        <v>235</v>
      </c>
      <c r="BE10" s="111" t="s">
        <v>230</v>
      </c>
      <c r="BF10" s="111" t="s">
        <v>231</v>
      </c>
      <c r="BG10" s="111" t="s">
        <v>232</v>
      </c>
      <c r="BH10" s="111" t="s">
        <v>233</v>
      </c>
      <c r="BI10" s="111" t="s">
        <v>234</v>
      </c>
      <c r="BJ10" s="112" t="s">
        <v>235</v>
      </c>
      <c r="BK10" s="114" t="s">
        <v>249</v>
      </c>
      <c r="BL10" s="114" t="s">
        <v>250</v>
      </c>
    </row>
    <row r="11" spans="1:64" ht="15" x14ac:dyDescent="0.25">
      <c r="B11" s="134" t="str">
        <f>IF(E11=0,0,IF(G11="",E11&amp;" "&amp;F11&amp;" - "&amp;H11,E11&amp;" "&amp;F11&amp;" - "&amp;H11&amp;" - "&amp;G11))</f>
        <v>3TC 0 - susp - dose in ml</v>
      </c>
      <c r="C11" s="247">
        <f t="shared" ref="C11:C42" si="0">COUNTIFS($E$11:$E$97,"&lt;="&amp;E11,$E$11:$E$97,"&lt;&gt;0",$D$11:$D$97,"&lt;&gt;"&amp;"X")</f>
        <v>2</v>
      </c>
      <c r="D11" s="248" t="str">
        <f>IF(COUNTIF($E11:$E$97,E11)&gt;1,"X","")</f>
        <v>X</v>
      </c>
      <c r="E11" s="249" t="str">
        <f>AL11</f>
        <v>3TC</v>
      </c>
      <c r="F11" s="250" t="str">
        <f>AM11</f>
        <v>0</v>
      </c>
      <c r="G11" s="603" t="str">
        <f>AN11</f>
        <v>dose in ml</v>
      </c>
      <c r="H11" s="250" t="str">
        <f>AO11</f>
        <v>susp</v>
      </c>
      <c r="I11" s="461">
        <v>100</v>
      </c>
      <c r="J11" s="263" t="str">
        <f>AQ11</f>
        <v>Neonatal Tx</v>
      </c>
      <c r="K11" s="120"/>
      <c r="L11" s="120"/>
      <c r="M11" s="120"/>
      <c r="N11" s="120"/>
      <c r="O11" s="120"/>
      <c r="P11" s="120"/>
      <c r="Q11" s="251" t="e">
        <f>IF(AX11="","",AX11)</f>
        <v>#VALUE!</v>
      </c>
      <c r="R11" s="507" t="str">
        <f t="shared" ref="R11:R17" si="1">IFERROR(Q11,"")</f>
        <v/>
      </c>
      <c r="S11" s="509">
        <f>SUM(R11:R13)</f>
        <v>0</v>
      </c>
      <c r="T11" s="207" t="str">
        <f>IFERROR(IF(S11&lt;&gt;100%,"Ensure sum of molecules for every weightband adds to 100%",""),"Ensure sum of molecules for every weightband adds to 100%")</f>
        <v>Ensure sum of molecules for every weightband adds to 100%</v>
      </c>
      <c r="U11" s="253">
        <f>IFERROR(VLOOKUP(ROWS($C$11:$C11),$C$11:$E$97,COLUMNS($C$11:$E$11),0),0)</f>
        <v>0</v>
      </c>
      <c r="V11" s="266" t="s">
        <v>258</v>
      </c>
      <c r="W11" s="267"/>
      <c r="Z11" s="254" t="str">
        <f>IF(AA11=0,0,IF(AC11="",AA11&amp;" "&amp;AB11&amp;" - "&amp;AD11,AA11&amp;" "&amp;AB11&amp;" - "&amp;AD11&amp;" - "&amp;AC11))</f>
        <v>3TC 0 - susp - dose in ml</v>
      </c>
      <c r="AA11" s="254" t="str">
        <f>IF('5a. Dosing'!F11="",0,'5a. Dosing'!F11)</f>
        <v>3TC</v>
      </c>
      <c r="AB11" s="254" t="str">
        <f>IF('5a. Dosing'!G11="",0,'5a. Dosing'!G11)</f>
        <v>0</v>
      </c>
      <c r="AC11" s="254" t="str">
        <f>IF('5a. Dosing'!H11="","",'5a. Dosing'!H11)</f>
        <v>dose in ml</v>
      </c>
      <c r="AD11" s="254" t="str">
        <f>IF('5a. Dosing'!I11="","",'5a. Dosing'!I11)</f>
        <v>susp</v>
      </c>
      <c r="AE11" s="254">
        <f>IF('5a. Dosing'!J11="","",'5a. Dosing'!J11)</f>
        <v>100</v>
      </c>
      <c r="AF11" s="254" t="str">
        <f>IF('5a. Dosing'!K11="","",'5a. Dosing'!K11)</f>
        <v>Neonatal Tx</v>
      </c>
      <c r="AG11" s="255"/>
      <c r="AH11" s="256">
        <f t="shared" ref="AH11:AH42" si="2">COUNTIF($AJ$11:$AJ$97,"&lt;="&amp;AJ11)</f>
        <v>1</v>
      </c>
      <c r="AI11" s="256">
        <f t="shared" ref="AI11:AI42" si="3">COUNTIFS($AJ$11:$AJ$138,"&lt;="&amp;AJ11,$AJ$11:$AJ$138,"&lt;&gt;0")</f>
        <v>1</v>
      </c>
      <c r="AJ11" s="257" t="str">
        <f>IF(Z11=0,"zzzzzz",Z11)</f>
        <v>3TC 0 - susp - dose in ml</v>
      </c>
      <c r="AK11" s="257" t="str">
        <f t="shared" ref="AK11:AK52" si="4">VLOOKUP(ROW()-ROW($AK$10),$AH$11:$AJ$97,3,0)</f>
        <v>3TC 0 - susp - dose in ml</v>
      </c>
      <c r="AL11" s="254" t="str">
        <f t="shared" ref="AL11:AQ20" si="5">IFERROR(INDEX($AA$11:$AF$97,MATCH($AK11,$Z$11:$Z$97,0),MATCH(AL$9,$AA$9:$AF$9,0)),"")</f>
        <v>3TC</v>
      </c>
      <c r="AM11" s="254" t="str">
        <f t="shared" si="5"/>
        <v>0</v>
      </c>
      <c r="AN11" s="254" t="str">
        <f t="shared" si="5"/>
        <v>dose in ml</v>
      </c>
      <c r="AO11" s="254" t="str">
        <f t="shared" si="5"/>
        <v>susp</v>
      </c>
      <c r="AP11" s="254">
        <f t="shared" si="5"/>
        <v>100</v>
      </c>
      <c r="AQ11" s="254" t="str">
        <f t="shared" si="5"/>
        <v>Neonatal Tx</v>
      </c>
      <c r="AR11" s="258" t="e">
        <f t="shared" ref="AR11:AR24" si="6">K11*AR$7</f>
        <v>#VALUE!</v>
      </c>
      <c r="AS11" s="258" t="e">
        <f t="shared" ref="AS11:AS24" si="7">L11*AS$7</f>
        <v>#VALUE!</v>
      </c>
      <c r="AT11" s="258" t="e">
        <f t="shared" ref="AT11:AT24" si="8">M11*AT$7</f>
        <v>#VALUE!</v>
      </c>
      <c r="AU11" s="258" t="e">
        <f t="shared" ref="AU11:AU24" si="9">N11*AU$7</f>
        <v>#VALUE!</v>
      </c>
      <c r="AV11" s="258" t="e">
        <f t="shared" ref="AV11:AV24" si="10">O11*AV$7</f>
        <v>#VALUE!</v>
      </c>
      <c r="AW11" s="258" t="e">
        <f t="shared" ref="AW11:AW24" si="11">P11*AW$7</f>
        <v>#VALUE!</v>
      </c>
      <c r="AX11" s="221" t="e">
        <f>SUM(AR11:AW11)</f>
        <v>#VALUE!</v>
      </c>
      <c r="AY11" s="221" t="str">
        <f t="shared" ref="AY11:BD11" si="12">IFERROR(AR11/$AX11,"")</f>
        <v/>
      </c>
      <c r="AZ11" s="221" t="str">
        <f t="shared" si="12"/>
        <v/>
      </c>
      <c r="BA11" s="221" t="str">
        <f t="shared" si="12"/>
        <v/>
      </c>
      <c r="BB11" s="221" t="str">
        <f t="shared" si="12"/>
        <v/>
      </c>
      <c r="BC11" s="221" t="str">
        <f t="shared" si="12"/>
        <v/>
      </c>
      <c r="BD11" s="221" t="str">
        <f t="shared" si="12"/>
        <v/>
      </c>
      <c r="BE11" s="259">
        <f>IFERROR(INDEX('5a. Dosing'!$F$11:$Q$138,MATCH('5. Form Breakdown'!$AK11,'5a. Dosing'!$E$11:$E$138,0),MATCH('5. Form Breakdown'!BE$10,'5a. Dosing'!$F$9:$Q$9,0)),"")</f>
        <v>6</v>
      </c>
      <c r="BF11" s="259">
        <f>IFERROR(INDEX('5a. Dosing'!$F$11:$Q$138,MATCH('5. Form Breakdown'!$AK11,'5a. Dosing'!$E$11:$E$138,0),MATCH('5. Form Breakdown'!BF$10,'5a. Dosing'!$F$9:$Q$9,0)),"")</f>
        <v>8</v>
      </c>
      <c r="BG11" s="259">
        <f>IFERROR(INDEX('5a. Dosing'!$F$11:$Q$138,MATCH('5. Form Breakdown'!$AK11,'5a. Dosing'!$E$11:$E$138,0),MATCH('5. Form Breakdown'!BG$10,'5a. Dosing'!$F$9:$Q$9,0)),"")</f>
        <v>12</v>
      </c>
      <c r="BH11" s="259">
        <f>IFERROR(INDEX('5a. Dosing'!$F$11:$Q$138,MATCH('5. Form Breakdown'!$AK11,'5a. Dosing'!$E$11:$E$138,0),MATCH('5. Form Breakdown'!BH$10,'5a. Dosing'!$F$9:$Q$9,0)),"")</f>
        <v>0</v>
      </c>
      <c r="BI11" s="259">
        <f>IFERROR(INDEX('5a. Dosing'!$F$11:$Q$138,MATCH('5. Form Breakdown'!$AK11,'5a. Dosing'!$E$11:$E$138,0),MATCH('5. Form Breakdown'!BI$10,'5a. Dosing'!$F$9:$Q$9,0)),"")</f>
        <v>0</v>
      </c>
      <c r="BJ11" s="259">
        <f>IFERROR(INDEX('5a. Dosing'!$F$11:$Q$138,MATCH('5. Form Breakdown'!$AK11,'5a. Dosing'!$E$11:$E$138,0),MATCH('5. Form Breakdown'!BJ$10,'5a. Dosing'!$F$9:$Q$9,0)),"")</f>
        <v>0</v>
      </c>
      <c r="BK11" s="260">
        <f>SUMPRODUCT(BE11:BJ11,AY11:BD11)</f>
        <v>0</v>
      </c>
      <c r="BL11" s="260">
        <f>(BK11*30.5)/AP11</f>
        <v>0</v>
      </c>
    </row>
    <row r="12" spans="1:64" ht="15" x14ac:dyDescent="0.25">
      <c r="B12" s="134" t="str">
        <f t="shared" ref="B12:B57" si="13">IF(E12=0,0,IF(G12="",E12&amp;" "&amp;F12&amp;" - "&amp;H12,E12&amp;" "&amp;F12&amp;" - "&amp;H12&amp;" - "&amp;G12))</f>
        <v>3TC 150 - tab</v>
      </c>
      <c r="C12" s="247">
        <f t="shared" si="0"/>
        <v>2</v>
      </c>
      <c r="D12" s="248" t="str">
        <f>IF(COUNTIF($E12:$E$97,E12)&gt;1,"X","")</f>
        <v>X</v>
      </c>
      <c r="E12" s="261" t="str">
        <f t="shared" ref="E12:E57" si="14">AL12</f>
        <v>3TC</v>
      </c>
      <c r="F12" s="262" t="str">
        <f t="shared" ref="F12:F57" si="15">AM12</f>
        <v>150</v>
      </c>
      <c r="G12" s="262" t="str">
        <f t="shared" ref="G12:G57" si="16">AN12</f>
        <v/>
      </c>
      <c r="H12" s="262" t="str">
        <f t="shared" ref="H12:H57" si="17">AO12</f>
        <v>tab</v>
      </c>
      <c r="I12" s="262">
        <v>60</v>
      </c>
      <c r="J12" s="263" t="str">
        <f>AQ12</f>
        <v>Adult</v>
      </c>
      <c r="K12" s="122"/>
      <c r="L12" s="122"/>
      <c r="M12" s="122"/>
      <c r="N12" s="122"/>
      <c r="O12" s="122"/>
      <c r="P12" s="122"/>
      <c r="Q12" s="264" t="e">
        <f t="shared" ref="Q12:Q57" si="18">IF(AX12="","",AX12)</f>
        <v>#VALUE!</v>
      </c>
      <c r="R12" s="508" t="str">
        <f t="shared" si="1"/>
        <v/>
      </c>
      <c r="S12" s="510"/>
      <c r="T12" s="200"/>
      <c r="U12" s="253" t="str">
        <f>IFERROR(VLOOKUP(ROWS($C$11:$C12),$C$11:$E$97,COLUMNS($C$11:$E$11),0),0)</f>
        <v>3TC</v>
      </c>
      <c r="V12" s="463" t="s">
        <v>381</v>
      </c>
      <c r="W12" s="464"/>
      <c r="Z12" s="254" t="str">
        <f t="shared" ref="Z12:Z57" si="19">IF(AA12=0,0,IF(AC12="",AA12&amp;" "&amp;AB12&amp;" - "&amp;AD12,AA12&amp;" "&amp;AB12&amp;" - "&amp;AD12&amp;" - "&amp;AC12))</f>
        <v>3TC 150 - tab</v>
      </c>
      <c r="AA12" s="254" t="str">
        <f>IF('5a. Dosing'!F12="",0,'5a. Dosing'!F12)</f>
        <v>3TC</v>
      </c>
      <c r="AB12" s="254" t="str">
        <f>IF('5a. Dosing'!G12="",0,'5a. Dosing'!G12)</f>
        <v>150</v>
      </c>
      <c r="AC12" s="254" t="str">
        <f>IF('5a. Dosing'!H12="","",'5a. Dosing'!H12)</f>
        <v/>
      </c>
      <c r="AD12" s="254" t="str">
        <f>IF('5a. Dosing'!I12="","",'5a. Dosing'!I12)</f>
        <v>tab</v>
      </c>
      <c r="AE12" s="254">
        <f>IF('5a. Dosing'!J12="","",'5a. Dosing'!J12)</f>
        <v>60</v>
      </c>
      <c r="AF12" s="254" t="str">
        <f>IF('5a. Dosing'!K12="","",'5a. Dosing'!K12)</f>
        <v>Adult</v>
      </c>
      <c r="AG12" s="268"/>
      <c r="AH12" s="256">
        <f t="shared" si="2"/>
        <v>2</v>
      </c>
      <c r="AI12" s="256">
        <f t="shared" si="3"/>
        <v>2</v>
      </c>
      <c r="AJ12" s="257" t="str">
        <f t="shared" ref="AJ12:AJ57" si="20">IF(Z12=0,"zzzzzz",Z12)</f>
        <v>3TC 150 - tab</v>
      </c>
      <c r="AK12" s="257" t="str">
        <f t="shared" si="4"/>
        <v>3TC 150 - tab</v>
      </c>
      <c r="AL12" s="254" t="str">
        <f t="shared" si="5"/>
        <v>3TC</v>
      </c>
      <c r="AM12" s="254" t="str">
        <f t="shared" si="5"/>
        <v>150</v>
      </c>
      <c r="AN12" s="254" t="str">
        <f t="shared" si="5"/>
        <v/>
      </c>
      <c r="AO12" s="254" t="str">
        <f t="shared" si="5"/>
        <v>tab</v>
      </c>
      <c r="AP12" s="254">
        <f t="shared" si="5"/>
        <v>60</v>
      </c>
      <c r="AQ12" s="254" t="str">
        <f t="shared" si="5"/>
        <v>Adult</v>
      </c>
      <c r="AR12" s="258" t="e">
        <f t="shared" si="6"/>
        <v>#VALUE!</v>
      </c>
      <c r="AS12" s="258" t="e">
        <f t="shared" si="7"/>
        <v>#VALUE!</v>
      </c>
      <c r="AT12" s="258" t="e">
        <f t="shared" si="8"/>
        <v>#VALUE!</v>
      </c>
      <c r="AU12" s="258" t="e">
        <f t="shared" si="9"/>
        <v>#VALUE!</v>
      </c>
      <c r="AV12" s="258" t="e">
        <f t="shared" si="10"/>
        <v>#VALUE!</v>
      </c>
      <c r="AW12" s="258" t="e">
        <f t="shared" si="11"/>
        <v>#VALUE!</v>
      </c>
      <c r="AX12" s="221" t="e">
        <f t="shared" ref="AX12:AX53" si="21">SUM(AR12:AW12)</f>
        <v>#VALUE!</v>
      </c>
      <c r="AY12" s="221" t="str">
        <f t="shared" ref="AY12:AY57" si="22">IFERROR(AR12/$AX12,"")</f>
        <v/>
      </c>
      <c r="AZ12" s="221" t="str">
        <f t="shared" ref="AZ12:AZ57" si="23">IFERROR(AS12/$AX12,"")</f>
        <v/>
      </c>
      <c r="BA12" s="221" t="str">
        <f t="shared" ref="BA12:BA57" si="24">IFERROR(AT12/$AX12,"")</f>
        <v/>
      </c>
      <c r="BB12" s="221" t="str">
        <f t="shared" ref="BB12:BB57" si="25">IFERROR(AU12/$AX12,"")</f>
        <v/>
      </c>
      <c r="BC12" s="221" t="str">
        <f t="shared" ref="BC12:BC57" si="26">IFERROR(AV12/$AX12,"")</f>
        <v/>
      </c>
      <c r="BD12" s="221" t="str">
        <f t="shared" ref="BD12:BD57" si="27">IFERROR(AW12/$AX12,"")</f>
        <v/>
      </c>
      <c r="BE12" s="259">
        <f>IFERROR(INDEX('5a. Dosing'!$F$11:$Q$138,MATCH('5. Form Breakdown'!$AK12,'5a. Dosing'!$E$11:$E$138,0),MATCH('5. Form Breakdown'!BE$10,'5a. Dosing'!$F$9:$Q$9,0)),"")</f>
        <v>0</v>
      </c>
      <c r="BF12" s="259">
        <f>IFERROR(INDEX('5a. Dosing'!$F$11:$Q$138,MATCH('5. Form Breakdown'!$AK12,'5a. Dosing'!$E$11:$E$138,0),MATCH('5. Form Breakdown'!BF$10,'5a. Dosing'!$F$9:$Q$9,0)),"")</f>
        <v>0</v>
      </c>
      <c r="BG12" s="259">
        <f>IFERROR(INDEX('5a. Dosing'!$F$11:$Q$138,MATCH('5. Form Breakdown'!$AK12,'5a. Dosing'!$E$11:$E$138,0),MATCH('5. Form Breakdown'!BG$10,'5a. Dosing'!$F$9:$Q$9,0)),"")</f>
        <v>0</v>
      </c>
      <c r="BH12" s="259">
        <f>IFERROR(INDEX('5a. Dosing'!$F$11:$Q$138,MATCH('5. Form Breakdown'!$AK12,'5a. Dosing'!$E$11:$E$138,0),MATCH('5. Form Breakdown'!BH$10,'5a. Dosing'!$F$9:$Q$9,0)),"")</f>
        <v>1</v>
      </c>
      <c r="BI12" s="259">
        <f>IFERROR(INDEX('5a. Dosing'!$F$11:$Q$138,MATCH('5. Form Breakdown'!$AK12,'5a. Dosing'!$E$11:$E$138,0),MATCH('5. Form Breakdown'!BI$10,'5a. Dosing'!$F$9:$Q$9,0)),"")</f>
        <v>2</v>
      </c>
      <c r="BJ12" s="259">
        <f>IFERROR(INDEX('5a. Dosing'!$F$11:$Q$138,MATCH('5. Form Breakdown'!$AK12,'5a. Dosing'!$E$11:$E$138,0),MATCH('5. Form Breakdown'!BJ$10,'5a. Dosing'!$F$9:$Q$9,0)),"")</f>
        <v>2</v>
      </c>
      <c r="BK12" s="260">
        <f t="shared" ref="BK12:BK57" si="28">SUMPRODUCT(BE12:BJ12,AY12:BD12)</f>
        <v>0</v>
      </c>
      <c r="BL12" s="260">
        <f t="shared" ref="BL12:BL57" si="29">(BK12*30.5)/AP12</f>
        <v>0</v>
      </c>
    </row>
    <row r="13" spans="1:64" ht="15.75" thickBot="1" x14ac:dyDescent="0.3">
      <c r="B13" s="134" t="str">
        <f t="shared" si="13"/>
        <v>3TC 300 - tab</v>
      </c>
      <c r="C13" s="247">
        <f t="shared" si="0"/>
        <v>2</v>
      </c>
      <c r="D13" s="248" t="str">
        <f>IF(COUNTIF($E13:$E$97,E13)&gt;1,"X","")</f>
        <v/>
      </c>
      <c r="E13" s="273" t="str">
        <f t="shared" si="14"/>
        <v>3TC</v>
      </c>
      <c r="F13" s="274" t="str">
        <f t="shared" si="15"/>
        <v>300</v>
      </c>
      <c r="G13" s="274" t="str">
        <f t="shared" si="16"/>
        <v/>
      </c>
      <c r="H13" s="274" t="str">
        <f t="shared" si="17"/>
        <v>tab</v>
      </c>
      <c r="I13" s="274">
        <v>30</v>
      </c>
      <c r="J13" s="595" t="str">
        <f>AQ13</f>
        <v>Adult</v>
      </c>
      <c r="K13" s="121"/>
      <c r="L13" s="121"/>
      <c r="M13" s="121"/>
      <c r="N13" s="121"/>
      <c r="O13" s="121"/>
      <c r="P13" s="121"/>
      <c r="Q13" s="275" t="e">
        <f t="shared" si="18"/>
        <v>#VALUE!</v>
      </c>
      <c r="R13" s="508" t="str">
        <f t="shared" si="1"/>
        <v/>
      </c>
      <c r="S13" s="511"/>
      <c r="T13" s="200"/>
      <c r="U13" s="253" t="str">
        <f>IFERROR(VLOOKUP(ROWS($C$11:$C13),$C$11:$E$97,COLUMNS($C$11:$E$11),0),0)</f>
        <v>ABC</v>
      </c>
      <c r="V13" s="269" t="s">
        <v>169</v>
      </c>
      <c r="W13" s="270"/>
      <c r="Z13" s="254" t="str">
        <f t="shared" si="19"/>
        <v>3TC 300 - tab</v>
      </c>
      <c r="AA13" s="254" t="str">
        <f>IF('5a. Dosing'!F13="",0,'5a. Dosing'!F13)</f>
        <v>3TC</v>
      </c>
      <c r="AB13" s="254" t="str">
        <f>IF('5a. Dosing'!G13="",0,'5a. Dosing'!G13)</f>
        <v>300</v>
      </c>
      <c r="AC13" s="254" t="str">
        <f>IF('5a. Dosing'!H13="","",'5a. Dosing'!H13)</f>
        <v/>
      </c>
      <c r="AD13" s="254" t="str">
        <f>IF('5a. Dosing'!I13="","",'5a. Dosing'!I13)</f>
        <v>tab</v>
      </c>
      <c r="AE13" s="254">
        <f>IF('5a. Dosing'!J13="","",'5a. Dosing'!J13)</f>
        <v>30</v>
      </c>
      <c r="AF13" s="254" t="str">
        <f>IF('5a. Dosing'!K13="","",'5a. Dosing'!K13)</f>
        <v>Adult</v>
      </c>
      <c r="AG13" s="268"/>
      <c r="AH13" s="256">
        <f t="shared" si="2"/>
        <v>3</v>
      </c>
      <c r="AI13" s="256">
        <f t="shared" si="3"/>
        <v>3</v>
      </c>
      <c r="AJ13" s="257" t="str">
        <f t="shared" si="20"/>
        <v>3TC 300 - tab</v>
      </c>
      <c r="AK13" s="257" t="str">
        <f t="shared" si="4"/>
        <v>3TC 300 - tab</v>
      </c>
      <c r="AL13" s="254" t="str">
        <f t="shared" si="5"/>
        <v>3TC</v>
      </c>
      <c r="AM13" s="254" t="str">
        <f t="shared" si="5"/>
        <v>300</v>
      </c>
      <c r="AN13" s="254" t="str">
        <f t="shared" si="5"/>
        <v/>
      </c>
      <c r="AO13" s="254" t="str">
        <f t="shared" si="5"/>
        <v>tab</v>
      </c>
      <c r="AP13" s="254">
        <f t="shared" si="5"/>
        <v>30</v>
      </c>
      <c r="AQ13" s="254" t="str">
        <f t="shared" si="5"/>
        <v>Adult</v>
      </c>
      <c r="AR13" s="258" t="e">
        <f t="shared" si="6"/>
        <v>#VALUE!</v>
      </c>
      <c r="AS13" s="258" t="e">
        <f t="shared" si="7"/>
        <v>#VALUE!</v>
      </c>
      <c r="AT13" s="258" t="e">
        <f t="shared" si="8"/>
        <v>#VALUE!</v>
      </c>
      <c r="AU13" s="258" t="e">
        <f t="shared" si="9"/>
        <v>#VALUE!</v>
      </c>
      <c r="AV13" s="258" t="e">
        <f t="shared" si="10"/>
        <v>#VALUE!</v>
      </c>
      <c r="AW13" s="258" t="e">
        <f t="shared" si="11"/>
        <v>#VALUE!</v>
      </c>
      <c r="AX13" s="221" t="e">
        <f t="shared" si="21"/>
        <v>#VALUE!</v>
      </c>
      <c r="AY13" s="221" t="str">
        <f t="shared" si="22"/>
        <v/>
      </c>
      <c r="AZ13" s="221" t="str">
        <f t="shared" si="23"/>
        <v/>
      </c>
      <c r="BA13" s="221" t="str">
        <f t="shared" si="24"/>
        <v/>
      </c>
      <c r="BB13" s="221" t="str">
        <f t="shared" si="25"/>
        <v/>
      </c>
      <c r="BC13" s="221" t="str">
        <f t="shared" si="26"/>
        <v/>
      </c>
      <c r="BD13" s="221" t="str">
        <f t="shared" si="27"/>
        <v/>
      </c>
      <c r="BE13" s="259">
        <f>IFERROR(INDEX('5a. Dosing'!$F$11:$Q$138,MATCH('5. Form Breakdown'!$AK13,'5a. Dosing'!$E$11:$E$138,0),MATCH('5. Form Breakdown'!BE$10,'5a. Dosing'!$F$9:$Q$9,0)),"")</f>
        <v>0</v>
      </c>
      <c r="BF13" s="259">
        <f>IFERROR(INDEX('5a. Dosing'!$F$11:$Q$138,MATCH('5. Form Breakdown'!$AK13,'5a. Dosing'!$E$11:$E$138,0),MATCH('5. Form Breakdown'!BF$10,'5a. Dosing'!$F$9:$Q$9,0)),"")</f>
        <v>0</v>
      </c>
      <c r="BG13" s="259">
        <f>IFERROR(INDEX('5a. Dosing'!$F$11:$Q$138,MATCH('5. Form Breakdown'!$AK13,'5a. Dosing'!$E$11:$E$138,0),MATCH('5. Form Breakdown'!BG$10,'5a. Dosing'!$F$9:$Q$9,0)),"")</f>
        <v>0</v>
      </c>
      <c r="BH13" s="259">
        <f>IFERROR(INDEX('5a. Dosing'!$F$11:$Q$138,MATCH('5. Form Breakdown'!$AK13,'5a. Dosing'!$E$11:$E$138,0),MATCH('5. Form Breakdown'!BH$10,'5a. Dosing'!$F$9:$Q$9,0)),"")</f>
        <v>0</v>
      </c>
      <c r="BI13" s="259">
        <f>IFERROR(INDEX('5a. Dosing'!$F$11:$Q$138,MATCH('5. Form Breakdown'!$AK13,'5a. Dosing'!$E$11:$E$138,0),MATCH('5. Form Breakdown'!BI$10,'5a. Dosing'!$F$9:$Q$9,0)),"")</f>
        <v>0</v>
      </c>
      <c r="BJ13" s="259">
        <f>IFERROR(INDEX('5a. Dosing'!$F$11:$Q$138,MATCH('5. Form Breakdown'!$AK13,'5a. Dosing'!$E$11:$E$138,0),MATCH('5. Form Breakdown'!BJ$10,'5a. Dosing'!$F$9:$Q$9,0)),"")</f>
        <v>1</v>
      </c>
      <c r="BK13" s="260">
        <f t="shared" si="28"/>
        <v>0</v>
      </c>
      <c r="BL13" s="260">
        <f t="shared" si="29"/>
        <v>0</v>
      </c>
    </row>
    <row r="14" spans="1:64" ht="15" x14ac:dyDescent="0.25">
      <c r="B14" s="134" t="str">
        <f t="shared" si="13"/>
        <v>ABC 0 - susp - dose in ml</v>
      </c>
      <c r="C14" s="247">
        <f t="shared" si="0"/>
        <v>3</v>
      </c>
      <c r="D14" s="248" t="str">
        <f>IF(COUNTIF($E14:$E$97,E14)&gt;1,"X","")</f>
        <v>X</v>
      </c>
      <c r="E14" s="276" t="str">
        <f t="shared" si="14"/>
        <v>ABC</v>
      </c>
      <c r="F14" s="277">
        <f t="shared" si="15"/>
        <v>0</v>
      </c>
      <c r="G14" s="465" t="str">
        <f>AN14</f>
        <v>dose in ml</v>
      </c>
      <c r="H14" s="277" t="str">
        <f t="shared" si="17"/>
        <v>susp</v>
      </c>
      <c r="I14" s="528">
        <v>240</v>
      </c>
      <c r="J14" s="594" t="str">
        <f t="shared" ref="J14:J57" si="30">AQ14</f>
        <v>Non-Essential</v>
      </c>
      <c r="K14" s="120"/>
      <c r="L14" s="120"/>
      <c r="M14" s="120"/>
      <c r="N14" s="120"/>
      <c r="O14" s="120"/>
      <c r="P14" s="120"/>
      <c r="Q14" s="251" t="e">
        <f t="shared" si="18"/>
        <v>#VALUE!</v>
      </c>
      <c r="R14" s="360" t="str">
        <f t="shared" si="1"/>
        <v/>
      </c>
      <c r="S14" s="278">
        <f>SUM(R14:R16)</f>
        <v>0</v>
      </c>
      <c r="T14" s="207" t="str">
        <f>IFERROR(IF(S14&lt;&gt;100%,"Ensure sum of molecules for every weightband adds to 100%",""),"Ensure sum of molecules for every weightband adds to 100%")</f>
        <v>Ensure sum of molecules for every weightband adds to 100%</v>
      </c>
      <c r="U14" s="253" t="str">
        <f>IFERROR(VLOOKUP(ROWS($C$11:$C14),$C$11:$E$97,COLUMNS($C$11:$E$11),0),0)</f>
        <v>ATV</v>
      </c>
      <c r="V14" s="271" t="s">
        <v>289</v>
      </c>
      <c r="W14" s="272"/>
      <c r="Z14" s="254" t="str">
        <f t="shared" si="19"/>
        <v>ABC 0 - susp - dose in ml</v>
      </c>
      <c r="AA14" s="254" t="str">
        <f>IF('5a. Dosing'!F14="",0,'5a. Dosing'!F14)</f>
        <v>ABC</v>
      </c>
      <c r="AB14" s="254">
        <f>IF('5a. Dosing'!G14="",0,'5a. Dosing'!G14)</f>
        <v>0</v>
      </c>
      <c r="AC14" s="254" t="str">
        <f>IF('5a. Dosing'!H14="","",'5a. Dosing'!H14)</f>
        <v>dose in ml</v>
      </c>
      <c r="AD14" s="254" t="str">
        <f>IF('5a. Dosing'!I14="","",'5a. Dosing'!I14)</f>
        <v>susp</v>
      </c>
      <c r="AE14" s="254">
        <f>IF('5a. Dosing'!J14="","",'5a. Dosing'!J14)</f>
        <v>240</v>
      </c>
      <c r="AF14" s="254" t="str">
        <f>IF('5a. Dosing'!K14="","",'5a. Dosing'!K14)</f>
        <v>Non-Essential</v>
      </c>
      <c r="AG14" s="268"/>
      <c r="AH14" s="256">
        <f t="shared" si="2"/>
        <v>4</v>
      </c>
      <c r="AI14" s="256">
        <f t="shared" si="3"/>
        <v>4</v>
      </c>
      <c r="AJ14" s="257" t="str">
        <f t="shared" si="20"/>
        <v>ABC 0 - susp - dose in ml</v>
      </c>
      <c r="AK14" s="257" t="str">
        <f t="shared" si="4"/>
        <v>ABC 0 - susp - dose in ml</v>
      </c>
      <c r="AL14" s="254" t="str">
        <f t="shared" si="5"/>
        <v>ABC</v>
      </c>
      <c r="AM14" s="254">
        <f t="shared" si="5"/>
        <v>0</v>
      </c>
      <c r="AN14" s="254" t="str">
        <f t="shared" si="5"/>
        <v>dose in ml</v>
      </c>
      <c r="AO14" s="254" t="str">
        <f t="shared" si="5"/>
        <v>susp</v>
      </c>
      <c r="AP14" s="254">
        <f t="shared" si="5"/>
        <v>240</v>
      </c>
      <c r="AQ14" s="254" t="str">
        <f t="shared" si="5"/>
        <v>Non-Essential</v>
      </c>
      <c r="AR14" s="258" t="e">
        <f t="shared" si="6"/>
        <v>#VALUE!</v>
      </c>
      <c r="AS14" s="258" t="e">
        <f t="shared" si="7"/>
        <v>#VALUE!</v>
      </c>
      <c r="AT14" s="258" t="e">
        <f t="shared" si="8"/>
        <v>#VALUE!</v>
      </c>
      <c r="AU14" s="258" t="e">
        <f t="shared" si="9"/>
        <v>#VALUE!</v>
      </c>
      <c r="AV14" s="258" t="e">
        <f t="shared" si="10"/>
        <v>#VALUE!</v>
      </c>
      <c r="AW14" s="258" t="e">
        <f t="shared" si="11"/>
        <v>#VALUE!</v>
      </c>
      <c r="AX14" s="221" t="e">
        <f t="shared" si="21"/>
        <v>#VALUE!</v>
      </c>
      <c r="AY14" s="221" t="str">
        <f t="shared" si="22"/>
        <v/>
      </c>
      <c r="AZ14" s="221" t="str">
        <f t="shared" si="23"/>
        <v/>
      </c>
      <c r="BA14" s="221" t="str">
        <f t="shared" si="24"/>
        <v/>
      </c>
      <c r="BB14" s="221" t="str">
        <f t="shared" si="25"/>
        <v/>
      </c>
      <c r="BC14" s="221" t="str">
        <f t="shared" si="26"/>
        <v/>
      </c>
      <c r="BD14" s="221" t="str">
        <f t="shared" si="27"/>
        <v/>
      </c>
      <c r="BE14" s="259">
        <f>IFERROR(INDEX('5a. Dosing'!$F$11:$Q$138,MATCH('5. Form Breakdown'!$AK14,'5a. Dosing'!$E$11:$E$138,0),MATCH('5. Form Breakdown'!BE$10,'5a. Dosing'!$F$9:$Q$9,0)),"")</f>
        <v>6</v>
      </c>
      <c r="BF14" s="259">
        <f>IFERROR(INDEX('5a. Dosing'!$F$11:$Q$138,MATCH('5. Form Breakdown'!$AK14,'5a. Dosing'!$E$11:$E$138,0),MATCH('5. Form Breakdown'!BF$10,'5a. Dosing'!$F$9:$Q$9,0)),"")</f>
        <v>8</v>
      </c>
      <c r="BG14" s="259">
        <f>IFERROR(INDEX('5a. Dosing'!$F$11:$Q$138,MATCH('5. Form Breakdown'!$AK14,'5a. Dosing'!$E$11:$E$138,0),MATCH('5. Form Breakdown'!BG$10,'5a. Dosing'!$F$9:$Q$9,0)),"")</f>
        <v>12</v>
      </c>
      <c r="BH14" s="259">
        <f>IFERROR(INDEX('5a. Dosing'!$F$11:$Q$138,MATCH('5. Form Breakdown'!$AK14,'5a. Dosing'!$E$11:$E$138,0),MATCH('5. Form Breakdown'!BH$10,'5a. Dosing'!$F$9:$Q$9,0)),"")</f>
        <v>0</v>
      </c>
      <c r="BI14" s="259">
        <f>IFERROR(INDEX('5a. Dosing'!$F$11:$Q$138,MATCH('5. Form Breakdown'!$AK14,'5a. Dosing'!$E$11:$E$138,0),MATCH('5. Form Breakdown'!BI$10,'5a. Dosing'!$F$9:$Q$9,0)),"")</f>
        <v>0</v>
      </c>
      <c r="BJ14" s="259">
        <f>IFERROR(INDEX('5a. Dosing'!$F$11:$Q$138,MATCH('5. Form Breakdown'!$AK14,'5a. Dosing'!$E$11:$E$138,0),MATCH('5. Form Breakdown'!BJ$10,'5a. Dosing'!$F$9:$Q$9,0)),"")</f>
        <v>0</v>
      </c>
      <c r="BK14" s="260">
        <f t="shared" si="28"/>
        <v>0</v>
      </c>
      <c r="BL14" s="260">
        <f t="shared" si="29"/>
        <v>0</v>
      </c>
    </row>
    <row r="15" spans="1:64" ht="15" x14ac:dyDescent="0.25">
      <c r="B15" s="134" t="str">
        <f t="shared" si="13"/>
        <v>ABC 300 - tab</v>
      </c>
      <c r="C15" s="247">
        <f t="shared" si="0"/>
        <v>3</v>
      </c>
      <c r="D15" s="248" t="str">
        <f>IF(COUNTIF($E15:$E$97,E15)&gt;1,"X","")</f>
        <v>X</v>
      </c>
      <c r="E15" s="279" t="str">
        <f t="shared" si="14"/>
        <v>ABC</v>
      </c>
      <c r="F15" s="280">
        <f t="shared" si="15"/>
        <v>300</v>
      </c>
      <c r="G15" s="280" t="str">
        <f t="shared" si="16"/>
        <v/>
      </c>
      <c r="H15" s="280" t="str">
        <f t="shared" si="17"/>
        <v>tab</v>
      </c>
      <c r="I15" s="280">
        <v>60</v>
      </c>
      <c r="J15" s="263" t="str">
        <f t="shared" si="30"/>
        <v>Adult</v>
      </c>
      <c r="K15" s="122"/>
      <c r="L15" s="122"/>
      <c r="M15" s="122"/>
      <c r="N15" s="122"/>
      <c r="O15" s="122"/>
      <c r="P15" s="122"/>
      <c r="Q15" s="264" t="e">
        <f t="shared" si="18"/>
        <v>#VALUE!</v>
      </c>
      <c r="R15" s="361" t="str">
        <f t="shared" si="1"/>
        <v/>
      </c>
      <c r="S15" s="281"/>
      <c r="T15" s="200"/>
      <c r="U15" s="253" t="str">
        <f>IFERROR(VLOOKUP(ROWS($C$11:$C15),$C$11:$E$97,COLUMNS($C$11:$E$11),0),0)</f>
        <v>ATV/r</v>
      </c>
      <c r="Z15" s="254" t="str">
        <f t="shared" si="19"/>
        <v>ABC 60 - tab - dispersible</v>
      </c>
      <c r="AA15" s="254" t="str">
        <f>IF('5a. Dosing'!F15="",0,'5a. Dosing'!F15)</f>
        <v>ABC</v>
      </c>
      <c r="AB15" s="254">
        <f>IF('5a. Dosing'!G15="",0,'5a. Dosing'!G15)</f>
        <v>60</v>
      </c>
      <c r="AC15" s="254" t="str">
        <f>IF('5a. Dosing'!H15="","",'5a. Dosing'!H15)</f>
        <v>dispersible</v>
      </c>
      <c r="AD15" s="254" t="str">
        <f>IF('5a. Dosing'!I15="","",'5a. Dosing'!I15)</f>
        <v>tab</v>
      </c>
      <c r="AE15" s="254">
        <f>IF('5a. Dosing'!J15="","",'5a. Dosing'!J15)</f>
        <v>60</v>
      </c>
      <c r="AF15" s="254" t="str">
        <f>IF('5a. Dosing'!K15="","",'5a. Dosing'!K15)</f>
        <v>Limited Use</v>
      </c>
      <c r="AG15" s="268"/>
      <c r="AH15" s="256">
        <f t="shared" si="2"/>
        <v>6</v>
      </c>
      <c r="AI15" s="256">
        <f t="shared" si="3"/>
        <v>6</v>
      </c>
      <c r="AJ15" s="257" t="str">
        <f t="shared" si="20"/>
        <v>ABC 60 - tab - dispersible</v>
      </c>
      <c r="AK15" s="257" t="str">
        <f t="shared" si="4"/>
        <v>ABC 300 - tab</v>
      </c>
      <c r="AL15" s="254" t="str">
        <f t="shared" si="5"/>
        <v>ABC</v>
      </c>
      <c r="AM15" s="254">
        <f t="shared" si="5"/>
        <v>300</v>
      </c>
      <c r="AN15" s="254" t="str">
        <f t="shared" si="5"/>
        <v/>
      </c>
      <c r="AO15" s="254" t="str">
        <f t="shared" si="5"/>
        <v>tab</v>
      </c>
      <c r="AP15" s="254">
        <f t="shared" si="5"/>
        <v>60</v>
      </c>
      <c r="AQ15" s="254" t="str">
        <f t="shared" si="5"/>
        <v>Adult</v>
      </c>
      <c r="AR15" s="258" t="e">
        <f t="shared" si="6"/>
        <v>#VALUE!</v>
      </c>
      <c r="AS15" s="258" t="e">
        <f t="shared" si="7"/>
        <v>#VALUE!</v>
      </c>
      <c r="AT15" s="258" t="e">
        <f t="shared" si="8"/>
        <v>#VALUE!</v>
      </c>
      <c r="AU15" s="258" t="e">
        <f t="shared" si="9"/>
        <v>#VALUE!</v>
      </c>
      <c r="AV15" s="258" t="e">
        <f t="shared" si="10"/>
        <v>#VALUE!</v>
      </c>
      <c r="AW15" s="258" t="e">
        <f t="shared" si="11"/>
        <v>#VALUE!</v>
      </c>
      <c r="AX15" s="221" t="e">
        <f t="shared" si="21"/>
        <v>#VALUE!</v>
      </c>
      <c r="AY15" s="221" t="str">
        <f t="shared" si="22"/>
        <v/>
      </c>
      <c r="AZ15" s="221" t="str">
        <f t="shared" si="23"/>
        <v/>
      </c>
      <c r="BA15" s="221" t="str">
        <f t="shared" si="24"/>
        <v/>
      </c>
      <c r="BB15" s="221" t="str">
        <f t="shared" si="25"/>
        <v/>
      </c>
      <c r="BC15" s="221" t="str">
        <f t="shared" si="26"/>
        <v/>
      </c>
      <c r="BD15" s="221" t="str">
        <f t="shared" si="27"/>
        <v/>
      </c>
      <c r="BE15" s="259">
        <f>IFERROR(INDEX('5a. Dosing'!$F$11:$Q$138,MATCH('5. Form Breakdown'!$AK15,'5a. Dosing'!$E$11:$E$138,0),MATCH('5. Form Breakdown'!BE$10,'5a. Dosing'!$F$9:$Q$9,0)),"")</f>
        <v>0</v>
      </c>
      <c r="BF15" s="259">
        <f>IFERROR(INDEX('5a. Dosing'!$F$11:$Q$138,MATCH('5. Form Breakdown'!$AK15,'5a. Dosing'!$E$11:$E$138,0),MATCH('5. Form Breakdown'!BF$10,'5a. Dosing'!$F$9:$Q$9,0)),"")</f>
        <v>1</v>
      </c>
      <c r="BG15" s="259">
        <f>IFERROR(INDEX('5a. Dosing'!$F$11:$Q$138,MATCH('5. Form Breakdown'!$AK15,'5a. Dosing'!$E$11:$E$138,0),MATCH('5. Form Breakdown'!BG$10,'5a. Dosing'!$F$9:$Q$9,0)),"")</f>
        <v>1</v>
      </c>
      <c r="BH15" s="259">
        <f>IFERROR(INDEX('5a. Dosing'!$F$11:$Q$138,MATCH('5. Form Breakdown'!$AK15,'5a. Dosing'!$E$11:$E$138,0),MATCH('5. Form Breakdown'!BH$10,'5a. Dosing'!$F$9:$Q$9,0)),"")</f>
        <v>1</v>
      </c>
      <c r="BI15" s="259">
        <f>IFERROR(INDEX('5a. Dosing'!$F$11:$Q$138,MATCH('5. Form Breakdown'!$AK15,'5a. Dosing'!$E$11:$E$138,0),MATCH('5. Form Breakdown'!BI$10,'5a. Dosing'!$F$9:$Q$9,0)),"")</f>
        <v>1.5</v>
      </c>
      <c r="BJ15" s="259">
        <f>IFERROR(INDEX('5a. Dosing'!$F$11:$Q$138,MATCH('5. Form Breakdown'!$AK15,'5a. Dosing'!$E$11:$E$138,0),MATCH('5. Form Breakdown'!BJ$10,'5a. Dosing'!$F$9:$Q$9,0)),"")</f>
        <v>2</v>
      </c>
      <c r="BK15" s="260">
        <f t="shared" si="28"/>
        <v>0</v>
      </c>
      <c r="BL15" s="260">
        <f t="shared" si="29"/>
        <v>0</v>
      </c>
    </row>
    <row r="16" spans="1:64" ht="15.75" thickBot="1" x14ac:dyDescent="0.3">
      <c r="B16" s="134" t="str">
        <f t="shared" si="13"/>
        <v>ABC 60 - tab - dispersible</v>
      </c>
      <c r="C16" s="247">
        <f t="shared" si="0"/>
        <v>3</v>
      </c>
      <c r="D16" s="248" t="str">
        <f>IF(COUNTIF($E16:$E$97,E16)&gt;1,"X","")</f>
        <v/>
      </c>
      <c r="E16" s="282" t="str">
        <f t="shared" si="14"/>
        <v>ABC</v>
      </c>
      <c r="F16" s="283">
        <f t="shared" si="15"/>
        <v>60</v>
      </c>
      <c r="G16" s="283" t="str">
        <f t="shared" si="16"/>
        <v>dispersible</v>
      </c>
      <c r="H16" s="283" t="str">
        <f t="shared" si="17"/>
        <v>tab</v>
      </c>
      <c r="I16" s="283">
        <v>60</v>
      </c>
      <c r="J16" s="596" t="str">
        <f>AQ16</f>
        <v>Limited Use</v>
      </c>
      <c r="K16" s="123"/>
      <c r="L16" s="123"/>
      <c r="M16" s="123"/>
      <c r="N16" s="123"/>
      <c r="O16" s="123"/>
      <c r="P16" s="123"/>
      <c r="Q16" s="284" t="e">
        <f t="shared" si="18"/>
        <v>#VALUE!</v>
      </c>
      <c r="R16" s="362" t="str">
        <f t="shared" si="1"/>
        <v/>
      </c>
      <c r="S16" s="281"/>
      <c r="T16" s="200"/>
      <c r="U16" s="253" t="str">
        <f>IFERROR(VLOOKUP(ROWS($C$11:$C16),$C$11:$E$97,COLUMNS($C$11:$E$11),0),0)</f>
        <v>AZT</v>
      </c>
      <c r="Z16" s="254" t="str">
        <f t="shared" si="19"/>
        <v>ABC 300 - tab</v>
      </c>
      <c r="AA16" s="254" t="str">
        <f>IF('5a. Dosing'!F16="",0,'5a. Dosing'!F16)</f>
        <v>ABC</v>
      </c>
      <c r="AB16" s="254">
        <f>IF('5a. Dosing'!G16="",0,'5a. Dosing'!G16)</f>
        <v>300</v>
      </c>
      <c r="AC16" s="254" t="str">
        <f>IF('5a. Dosing'!H16="","",'5a. Dosing'!H16)</f>
        <v/>
      </c>
      <c r="AD16" s="254" t="str">
        <f>IF('5a. Dosing'!I16="","",'5a. Dosing'!I16)</f>
        <v>tab</v>
      </c>
      <c r="AE16" s="254">
        <f>IF('5a. Dosing'!J16="","",'5a. Dosing'!J16)</f>
        <v>60</v>
      </c>
      <c r="AF16" s="254" t="str">
        <f>IF('5a. Dosing'!K16="","",'5a. Dosing'!K16)</f>
        <v>Adult</v>
      </c>
      <c r="AG16" s="268"/>
      <c r="AH16" s="256">
        <f t="shared" si="2"/>
        <v>5</v>
      </c>
      <c r="AI16" s="256">
        <f t="shared" si="3"/>
        <v>5</v>
      </c>
      <c r="AJ16" s="257" t="str">
        <f t="shared" si="20"/>
        <v>ABC 300 - tab</v>
      </c>
      <c r="AK16" s="257" t="str">
        <f t="shared" si="4"/>
        <v>ABC 60 - tab - dispersible</v>
      </c>
      <c r="AL16" s="254" t="str">
        <f t="shared" si="5"/>
        <v>ABC</v>
      </c>
      <c r="AM16" s="254">
        <f t="shared" si="5"/>
        <v>60</v>
      </c>
      <c r="AN16" s="254" t="str">
        <f t="shared" si="5"/>
        <v>dispersible</v>
      </c>
      <c r="AO16" s="254" t="str">
        <f t="shared" si="5"/>
        <v>tab</v>
      </c>
      <c r="AP16" s="254">
        <f t="shared" si="5"/>
        <v>60</v>
      </c>
      <c r="AQ16" s="254" t="str">
        <f t="shared" si="5"/>
        <v>Limited Use</v>
      </c>
      <c r="AR16" s="258" t="e">
        <f t="shared" si="6"/>
        <v>#VALUE!</v>
      </c>
      <c r="AS16" s="258" t="e">
        <f t="shared" si="7"/>
        <v>#VALUE!</v>
      </c>
      <c r="AT16" s="258" t="e">
        <f t="shared" si="8"/>
        <v>#VALUE!</v>
      </c>
      <c r="AU16" s="258" t="e">
        <f t="shared" si="9"/>
        <v>#VALUE!</v>
      </c>
      <c r="AV16" s="258" t="e">
        <f t="shared" si="10"/>
        <v>#VALUE!</v>
      </c>
      <c r="AW16" s="258" t="e">
        <f t="shared" si="11"/>
        <v>#VALUE!</v>
      </c>
      <c r="AX16" s="221" t="e">
        <f t="shared" si="21"/>
        <v>#VALUE!</v>
      </c>
      <c r="AY16" s="221" t="str">
        <f t="shared" si="22"/>
        <v/>
      </c>
      <c r="AZ16" s="221" t="str">
        <f t="shared" si="23"/>
        <v/>
      </c>
      <c r="BA16" s="221" t="str">
        <f t="shared" si="24"/>
        <v/>
      </c>
      <c r="BB16" s="221" t="str">
        <f t="shared" si="25"/>
        <v/>
      </c>
      <c r="BC16" s="221" t="str">
        <f t="shared" si="26"/>
        <v/>
      </c>
      <c r="BD16" s="221" t="str">
        <f t="shared" si="27"/>
        <v/>
      </c>
      <c r="BE16" s="259">
        <f>IFERROR(INDEX('5a. Dosing'!$F$11:$Q$138,MATCH('5. Form Breakdown'!$AK16,'5a. Dosing'!$E$11:$E$138,0),MATCH('5. Form Breakdown'!BE$10,'5a. Dosing'!$F$9:$Q$9,0)),"")</f>
        <v>2</v>
      </c>
      <c r="BF16" s="259">
        <f>IFERROR(INDEX('5a. Dosing'!$F$11:$Q$138,MATCH('5. Form Breakdown'!$AK16,'5a. Dosing'!$E$11:$E$138,0),MATCH('5. Form Breakdown'!BF$10,'5a. Dosing'!$F$9:$Q$9,0)),"")</f>
        <v>3</v>
      </c>
      <c r="BG16" s="259">
        <f>IFERROR(INDEX('5a. Dosing'!$F$11:$Q$138,MATCH('5. Form Breakdown'!$AK16,'5a. Dosing'!$E$11:$E$138,0),MATCH('5. Form Breakdown'!BG$10,'5a. Dosing'!$F$9:$Q$9,0)),"")</f>
        <v>4</v>
      </c>
      <c r="BH16" s="259">
        <f>IFERROR(INDEX('5a. Dosing'!$F$11:$Q$138,MATCH('5. Form Breakdown'!$AK16,'5a. Dosing'!$E$11:$E$138,0),MATCH('5. Form Breakdown'!BH$10,'5a. Dosing'!$F$9:$Q$9,0)),"")</f>
        <v>5</v>
      </c>
      <c r="BI16" s="259">
        <f>IFERROR(INDEX('5a. Dosing'!$F$11:$Q$138,MATCH('5. Form Breakdown'!$AK16,'5a. Dosing'!$E$11:$E$138,0),MATCH('5. Form Breakdown'!BI$10,'5a. Dosing'!$F$9:$Q$9,0)),"")</f>
        <v>6</v>
      </c>
      <c r="BJ16" s="259">
        <f>IFERROR(INDEX('5a. Dosing'!$F$11:$Q$138,MATCH('5. Form Breakdown'!$AK16,'5a. Dosing'!$E$11:$E$138,0),MATCH('5. Form Breakdown'!BJ$10,'5a. Dosing'!$F$9:$Q$9,0)),"")</f>
        <v>0</v>
      </c>
      <c r="BK16" s="260">
        <f t="shared" si="28"/>
        <v>0</v>
      </c>
      <c r="BL16" s="260">
        <f t="shared" si="29"/>
        <v>0</v>
      </c>
    </row>
    <row r="17" spans="1:64" ht="15" x14ac:dyDescent="0.25">
      <c r="B17" s="134" t="str">
        <f t="shared" si="13"/>
        <v>ATV 100 - caps</v>
      </c>
      <c r="C17" s="247">
        <f t="shared" si="0"/>
        <v>4</v>
      </c>
      <c r="D17" s="248" t="str">
        <f>IF(COUNTIF($E17:$E$97,E17)&gt;1,"X","")</f>
        <v>X</v>
      </c>
      <c r="E17" s="716" t="str">
        <f t="shared" si="14"/>
        <v>ATV</v>
      </c>
      <c r="F17" s="414" t="str">
        <f t="shared" si="15"/>
        <v>100</v>
      </c>
      <c r="G17" s="414" t="str">
        <f t="shared" si="16"/>
        <v/>
      </c>
      <c r="H17" s="414" t="str">
        <f t="shared" si="17"/>
        <v>caps</v>
      </c>
      <c r="I17" s="250">
        <v>60</v>
      </c>
      <c r="J17" s="594" t="str">
        <f t="shared" si="30"/>
        <v>Limited Use</v>
      </c>
      <c r="K17" s="372"/>
      <c r="L17" s="372"/>
      <c r="M17" s="120"/>
      <c r="N17" s="120"/>
      <c r="O17" s="120"/>
      <c r="P17" s="120"/>
      <c r="Q17" s="251" t="e">
        <f t="shared" si="18"/>
        <v>#VALUE!</v>
      </c>
      <c r="R17" s="364" t="str">
        <f t="shared" si="1"/>
        <v/>
      </c>
      <c r="S17" s="285">
        <f>SUM(R17:R19)</f>
        <v>0</v>
      </c>
      <c r="T17" s="207" t="str">
        <f>IFERROR(IF(S17&lt;50%,"Ensure sum of molecules for every weightband adds to 100%",""),"")</f>
        <v>Ensure sum of molecules for every weightband adds to 100%</v>
      </c>
      <c r="U17" s="253" t="str">
        <f>IFERROR(VLOOKUP(ROWS($C$11:$C17),$C$11:$E$97,COLUMNS($C$11:$E$11),0),0)</f>
        <v>DRV</v>
      </c>
      <c r="V17" s="404"/>
      <c r="Z17" s="254" t="str">
        <f t="shared" si="19"/>
        <v>ATV 100 - caps</v>
      </c>
      <c r="AA17" s="254" t="str">
        <f>IF('5a. Dosing'!F17="",0,'5a. Dosing'!F17)</f>
        <v>ATV</v>
      </c>
      <c r="AB17" s="254" t="str">
        <f>IF('5a. Dosing'!G17="",0,'5a. Dosing'!G17)</f>
        <v>100</v>
      </c>
      <c r="AC17" s="254" t="str">
        <f>IF('5a. Dosing'!H17="","",'5a. Dosing'!H17)</f>
        <v/>
      </c>
      <c r="AD17" s="254" t="str">
        <f>IF('5a. Dosing'!I17="","",'5a. Dosing'!I17)</f>
        <v>caps</v>
      </c>
      <c r="AE17" s="254">
        <f>IF('5a. Dosing'!J17="","",'5a. Dosing'!J17)</f>
        <v>60</v>
      </c>
      <c r="AF17" s="254" t="str">
        <f>IF('5a. Dosing'!K17="","",'5a. Dosing'!K17)</f>
        <v>Limited Use</v>
      </c>
      <c r="AG17" s="268"/>
      <c r="AH17" s="256">
        <f t="shared" si="2"/>
        <v>7</v>
      </c>
      <c r="AI17" s="256">
        <f t="shared" si="3"/>
        <v>13</v>
      </c>
      <c r="AJ17" s="257" t="str">
        <f t="shared" si="20"/>
        <v>ATV 100 - caps</v>
      </c>
      <c r="AK17" s="257" t="str">
        <f t="shared" si="4"/>
        <v>ATV 100 - caps</v>
      </c>
      <c r="AL17" s="254" t="str">
        <f t="shared" si="5"/>
        <v>ATV</v>
      </c>
      <c r="AM17" s="254" t="str">
        <f t="shared" si="5"/>
        <v>100</v>
      </c>
      <c r="AN17" s="254" t="str">
        <f t="shared" si="5"/>
        <v/>
      </c>
      <c r="AO17" s="254" t="str">
        <f t="shared" si="5"/>
        <v>caps</v>
      </c>
      <c r="AP17" s="254">
        <f t="shared" si="5"/>
        <v>60</v>
      </c>
      <c r="AQ17" s="254" t="str">
        <f t="shared" si="5"/>
        <v>Limited Use</v>
      </c>
      <c r="AR17" s="439">
        <f t="shared" ref="AR17:AW19" si="31">K17*AR$4</f>
        <v>0</v>
      </c>
      <c r="AS17" s="439">
        <f t="shared" si="31"/>
        <v>0</v>
      </c>
      <c r="AT17" s="439" t="e">
        <f t="shared" si="31"/>
        <v>#VALUE!</v>
      </c>
      <c r="AU17" s="439" t="e">
        <f t="shared" si="31"/>
        <v>#VALUE!</v>
      </c>
      <c r="AV17" s="439" t="e">
        <f t="shared" si="31"/>
        <v>#VALUE!</v>
      </c>
      <c r="AW17" s="439" t="e">
        <f t="shared" si="31"/>
        <v>#VALUE!</v>
      </c>
      <c r="AX17" s="221" t="e">
        <f t="shared" si="21"/>
        <v>#VALUE!</v>
      </c>
      <c r="AY17" s="221" t="str">
        <f t="shared" si="22"/>
        <v/>
      </c>
      <c r="AZ17" s="221" t="str">
        <f t="shared" si="23"/>
        <v/>
      </c>
      <c r="BA17" s="221" t="str">
        <f t="shared" si="24"/>
        <v/>
      </c>
      <c r="BB17" s="221" t="str">
        <f t="shared" si="25"/>
        <v/>
      </c>
      <c r="BC17" s="221" t="str">
        <f t="shared" si="26"/>
        <v/>
      </c>
      <c r="BD17" s="221" t="str">
        <f t="shared" si="27"/>
        <v/>
      </c>
      <c r="BE17" s="259">
        <f>IFERROR(INDEX('5a. Dosing'!$F$11:$Q$138,MATCH('5. Form Breakdown'!$AK17,'5a. Dosing'!$E$11:$E$138,0),MATCH('5. Form Breakdown'!BE$10,'5a. Dosing'!$F$9:$Q$9,0)),"")</f>
        <v>0</v>
      </c>
      <c r="BF17" s="259">
        <f>IFERROR(INDEX('5a. Dosing'!$F$11:$Q$138,MATCH('5. Form Breakdown'!$AK17,'5a. Dosing'!$E$11:$E$138,0),MATCH('5. Form Breakdown'!BF$10,'5a. Dosing'!$F$9:$Q$9,0)),"")</f>
        <v>0</v>
      </c>
      <c r="BG17" s="259">
        <f>IFERROR(INDEX('5a. Dosing'!$F$11:$Q$138,MATCH('5. Form Breakdown'!$AK17,'5a. Dosing'!$E$11:$E$138,0),MATCH('5. Form Breakdown'!BG$10,'5a. Dosing'!$F$9:$Q$9,0)),"")</f>
        <v>1</v>
      </c>
      <c r="BH17" s="259">
        <f>IFERROR(INDEX('5a. Dosing'!$F$11:$Q$138,MATCH('5. Form Breakdown'!$AK17,'5a. Dosing'!$E$11:$E$138,0),MATCH('5. Form Breakdown'!BH$10,'5a. Dosing'!$F$9:$Q$9,0)),"")</f>
        <v>2</v>
      </c>
      <c r="BI17" s="259">
        <f>IFERROR(INDEX('5a. Dosing'!$F$11:$Q$138,MATCH('5. Form Breakdown'!$AK17,'5a. Dosing'!$E$11:$E$138,0),MATCH('5. Form Breakdown'!BI$10,'5a. Dosing'!$F$9:$Q$9,0)),"")</f>
        <v>2</v>
      </c>
      <c r="BJ17" s="259">
        <f>IFERROR(INDEX('5a. Dosing'!$F$11:$Q$138,MATCH('5. Form Breakdown'!$AK17,'5a. Dosing'!$E$11:$E$138,0),MATCH('5. Form Breakdown'!BJ$10,'5a. Dosing'!$F$9:$Q$9,0)),"")</f>
        <v>2</v>
      </c>
      <c r="BK17" s="260">
        <f t="shared" si="28"/>
        <v>0</v>
      </c>
      <c r="BL17" s="260">
        <f t="shared" si="29"/>
        <v>0</v>
      </c>
    </row>
    <row r="18" spans="1:64" ht="15" x14ac:dyDescent="0.25">
      <c r="A18" s="820" t="s">
        <v>342</v>
      </c>
      <c r="B18" s="134" t="str">
        <f t="shared" si="13"/>
        <v>ATV 200 - caps</v>
      </c>
      <c r="C18" s="247">
        <f t="shared" si="0"/>
        <v>4</v>
      </c>
      <c r="D18" s="248" t="str">
        <f>IF(COUNTIF($E18:$E$97,E18)&gt;1,"X","")</f>
        <v>X</v>
      </c>
      <c r="E18" s="483" t="str">
        <f t="shared" si="14"/>
        <v>ATV</v>
      </c>
      <c r="F18" s="253" t="str">
        <f t="shared" si="15"/>
        <v>200</v>
      </c>
      <c r="G18" s="253" t="str">
        <f t="shared" si="16"/>
        <v/>
      </c>
      <c r="H18" s="253" t="str">
        <f t="shared" si="17"/>
        <v>caps</v>
      </c>
      <c r="I18" s="262">
        <v>60</v>
      </c>
      <c r="J18" s="263" t="str">
        <f t="shared" si="30"/>
        <v>Non-Essential</v>
      </c>
      <c r="K18" s="436"/>
      <c r="L18" s="436"/>
      <c r="M18" s="122"/>
      <c r="N18" s="122"/>
      <c r="O18" s="122"/>
      <c r="P18" s="122"/>
      <c r="Q18" s="264" t="e">
        <f t="shared" si="18"/>
        <v>#VALUE!</v>
      </c>
      <c r="R18" s="365" t="str">
        <f t="shared" ref="R18:R66" si="32">IFERROR(Q18,"")</f>
        <v/>
      </c>
      <c r="S18" s="265"/>
      <c r="T18" s="792" t="str">
        <f>IFERROR(IF(S17&lt;100%,"Can be lower than 100% if using ATV/r  300/100mg",""),"")</f>
        <v>Can be lower than 100% if using ATV/r  300/100mg</v>
      </c>
      <c r="U18" s="253" t="str">
        <f>IFERROR(VLOOKUP(ROWS($C$11:$C18),$C$11:$E$97,COLUMNS($C$11:$E$11),0),0)</f>
        <v>EFV</v>
      </c>
      <c r="Z18" s="254" t="str">
        <f t="shared" si="19"/>
        <v>ATV 200 - caps</v>
      </c>
      <c r="AA18" s="254" t="str">
        <f>IF('5a. Dosing'!F18="",0,'5a. Dosing'!F18)</f>
        <v>ATV</v>
      </c>
      <c r="AB18" s="254" t="str">
        <f>IF('5a. Dosing'!G18="",0,'5a. Dosing'!G18)</f>
        <v>200</v>
      </c>
      <c r="AC18" s="254" t="str">
        <f>IF('5a. Dosing'!H18="","",'5a. Dosing'!H18)</f>
        <v/>
      </c>
      <c r="AD18" s="254" t="str">
        <f>IF('5a. Dosing'!I18="","",'5a. Dosing'!I18)</f>
        <v>caps</v>
      </c>
      <c r="AE18" s="254">
        <f>IF('5a. Dosing'!J18="","",'5a. Dosing'!J18)</f>
        <v>60</v>
      </c>
      <c r="AF18" s="254" t="str">
        <f>IF('5a. Dosing'!K18="","",'5a. Dosing'!K18)</f>
        <v>Non-Essential</v>
      </c>
      <c r="AG18" s="268"/>
      <c r="AH18" s="256">
        <f t="shared" si="2"/>
        <v>8</v>
      </c>
      <c r="AI18" s="256">
        <f t="shared" si="3"/>
        <v>14</v>
      </c>
      <c r="AJ18" s="257" t="str">
        <f t="shared" si="20"/>
        <v>ATV 200 - caps</v>
      </c>
      <c r="AK18" s="257" t="str">
        <f t="shared" si="4"/>
        <v>ATV 200 - caps</v>
      </c>
      <c r="AL18" s="254" t="str">
        <f t="shared" si="5"/>
        <v>ATV</v>
      </c>
      <c r="AM18" s="254" t="str">
        <f t="shared" si="5"/>
        <v>200</v>
      </c>
      <c r="AN18" s="254" t="str">
        <f t="shared" si="5"/>
        <v/>
      </c>
      <c r="AO18" s="254" t="str">
        <f t="shared" si="5"/>
        <v>caps</v>
      </c>
      <c r="AP18" s="254">
        <f t="shared" si="5"/>
        <v>60</v>
      </c>
      <c r="AQ18" s="254" t="str">
        <f t="shared" si="5"/>
        <v>Non-Essential</v>
      </c>
      <c r="AR18" s="439">
        <f t="shared" si="31"/>
        <v>0</v>
      </c>
      <c r="AS18" s="439">
        <f t="shared" si="31"/>
        <v>0</v>
      </c>
      <c r="AT18" s="439" t="e">
        <f t="shared" si="31"/>
        <v>#VALUE!</v>
      </c>
      <c r="AU18" s="439" t="e">
        <f t="shared" si="31"/>
        <v>#VALUE!</v>
      </c>
      <c r="AV18" s="439" t="e">
        <f t="shared" si="31"/>
        <v>#VALUE!</v>
      </c>
      <c r="AW18" s="439" t="e">
        <f t="shared" si="31"/>
        <v>#VALUE!</v>
      </c>
      <c r="AX18" s="221" t="e">
        <f t="shared" si="21"/>
        <v>#VALUE!</v>
      </c>
      <c r="AY18" s="221" t="str">
        <f t="shared" si="22"/>
        <v/>
      </c>
      <c r="AZ18" s="221" t="str">
        <f t="shared" si="23"/>
        <v/>
      </c>
      <c r="BA18" s="221" t="str">
        <f t="shared" si="24"/>
        <v/>
      </c>
      <c r="BB18" s="221" t="str">
        <f t="shared" si="25"/>
        <v/>
      </c>
      <c r="BC18" s="221" t="str">
        <f t="shared" si="26"/>
        <v/>
      </c>
      <c r="BD18" s="221" t="str">
        <f t="shared" si="27"/>
        <v/>
      </c>
      <c r="BE18" s="259">
        <f>IFERROR(INDEX('5a. Dosing'!$F$11:$Q$138,MATCH('5. Form Breakdown'!$AK18,'5a. Dosing'!$E$11:$E$138,0),MATCH('5. Form Breakdown'!BE$10,'5a. Dosing'!$F$9:$Q$9,0)),"")</f>
        <v>0</v>
      </c>
      <c r="BF18" s="259">
        <f>IFERROR(INDEX('5a. Dosing'!$F$11:$Q$138,MATCH('5. Form Breakdown'!$AK18,'5a. Dosing'!$E$11:$E$138,0),MATCH('5. Form Breakdown'!BF$10,'5a. Dosing'!$F$9:$Q$9,0)),"")</f>
        <v>0</v>
      </c>
      <c r="BG18" s="259">
        <f>IFERROR(INDEX('5a. Dosing'!$F$11:$Q$138,MATCH('5. Form Breakdown'!$AK18,'5a. Dosing'!$E$11:$E$138,0),MATCH('5. Form Breakdown'!BG$10,'5a. Dosing'!$F$9:$Q$9,0)),"")</f>
        <v>0</v>
      </c>
      <c r="BH18" s="259">
        <f>IFERROR(INDEX('5a. Dosing'!$F$11:$Q$138,MATCH('5. Form Breakdown'!$AK18,'5a. Dosing'!$E$11:$E$138,0),MATCH('5. Form Breakdown'!BH$10,'5a. Dosing'!$F$9:$Q$9,0)),"")</f>
        <v>1</v>
      </c>
      <c r="BI18" s="259">
        <f>IFERROR(INDEX('5a. Dosing'!$F$11:$Q$138,MATCH('5. Form Breakdown'!$AK18,'5a. Dosing'!$E$11:$E$138,0),MATCH('5. Form Breakdown'!BI$10,'5a. Dosing'!$F$9:$Q$9,0)),"")</f>
        <v>1</v>
      </c>
      <c r="BJ18" s="259">
        <f>IFERROR(INDEX('5a. Dosing'!$F$11:$Q$138,MATCH('5. Form Breakdown'!$AK18,'5a. Dosing'!$E$11:$E$138,0),MATCH('5. Form Breakdown'!BJ$10,'5a. Dosing'!$F$9:$Q$9,0)),"")</f>
        <v>0</v>
      </c>
      <c r="BK18" s="260">
        <f t="shared" si="28"/>
        <v>0</v>
      </c>
      <c r="BL18" s="260">
        <f t="shared" si="29"/>
        <v>0</v>
      </c>
    </row>
    <row r="19" spans="1:64" ht="15.75" thickBot="1" x14ac:dyDescent="0.3">
      <c r="B19" s="134" t="str">
        <f t="shared" si="13"/>
        <v>ATV 300 - caps</v>
      </c>
      <c r="C19" s="247">
        <f t="shared" si="0"/>
        <v>4</v>
      </c>
      <c r="D19" s="248" t="str">
        <f>IF(COUNTIF($E19:$E$97,E19)&gt;1,"X","")</f>
        <v/>
      </c>
      <c r="E19" s="483" t="str">
        <f t="shared" si="14"/>
        <v>ATV</v>
      </c>
      <c r="F19" s="253" t="str">
        <f t="shared" si="15"/>
        <v>300</v>
      </c>
      <c r="G19" s="253" t="str">
        <f t="shared" si="16"/>
        <v/>
      </c>
      <c r="H19" s="253" t="str">
        <f t="shared" si="17"/>
        <v>caps</v>
      </c>
      <c r="I19" s="262">
        <v>30</v>
      </c>
      <c r="J19" s="263" t="str">
        <f t="shared" si="30"/>
        <v>Adult</v>
      </c>
      <c r="K19" s="436"/>
      <c r="L19" s="436"/>
      <c r="M19" s="122"/>
      <c r="N19" s="122"/>
      <c r="O19" s="122"/>
      <c r="P19" s="122"/>
      <c r="Q19" s="264" t="e">
        <f t="shared" si="18"/>
        <v>#VALUE!</v>
      </c>
      <c r="R19" s="369" t="str">
        <f t="shared" si="32"/>
        <v/>
      </c>
      <c r="S19" s="265"/>
      <c r="T19" s="200"/>
      <c r="U19" s="253" t="str">
        <f>IFERROR(VLOOKUP(ROWS($C$11:$C19),$C$11:$E$97,COLUMNS($C$11:$E$11),0),0)</f>
        <v>ETV</v>
      </c>
      <c r="Z19" s="254" t="str">
        <f t="shared" si="19"/>
        <v>ATV 300 - caps</v>
      </c>
      <c r="AA19" s="254" t="str">
        <f>IF('5a. Dosing'!F19="",0,'5a. Dosing'!F19)</f>
        <v>ATV</v>
      </c>
      <c r="AB19" s="254" t="str">
        <f>IF('5a. Dosing'!G19="",0,'5a. Dosing'!G19)</f>
        <v>300</v>
      </c>
      <c r="AC19" s="254" t="str">
        <f>IF('5a. Dosing'!H19="","",'5a. Dosing'!H19)</f>
        <v/>
      </c>
      <c r="AD19" s="254" t="str">
        <f>IF('5a. Dosing'!I19="","",'5a. Dosing'!I19)</f>
        <v>caps</v>
      </c>
      <c r="AE19" s="254">
        <f>IF('5a. Dosing'!J19="","",'5a. Dosing'!J19)</f>
        <v>30</v>
      </c>
      <c r="AF19" s="254" t="str">
        <f>IF('5a. Dosing'!K19="","",'5a. Dosing'!K19)</f>
        <v>Adult</v>
      </c>
      <c r="AG19" s="268"/>
      <c r="AH19" s="256">
        <f t="shared" si="2"/>
        <v>9</v>
      </c>
      <c r="AI19" s="256">
        <f t="shared" si="3"/>
        <v>15</v>
      </c>
      <c r="AJ19" s="257" t="str">
        <f t="shared" si="20"/>
        <v>ATV 300 - caps</v>
      </c>
      <c r="AK19" s="257" t="str">
        <f t="shared" si="4"/>
        <v>ATV 300 - caps</v>
      </c>
      <c r="AL19" s="254" t="str">
        <f t="shared" si="5"/>
        <v>ATV</v>
      </c>
      <c r="AM19" s="254" t="str">
        <f t="shared" si="5"/>
        <v>300</v>
      </c>
      <c r="AN19" s="254" t="str">
        <f t="shared" si="5"/>
        <v/>
      </c>
      <c r="AO19" s="254" t="str">
        <f t="shared" si="5"/>
        <v>caps</v>
      </c>
      <c r="AP19" s="254">
        <f t="shared" si="5"/>
        <v>30</v>
      </c>
      <c r="AQ19" s="254" t="str">
        <f t="shared" si="5"/>
        <v>Adult</v>
      </c>
      <c r="AR19" s="439">
        <f t="shared" si="31"/>
        <v>0</v>
      </c>
      <c r="AS19" s="439">
        <f t="shared" si="31"/>
        <v>0</v>
      </c>
      <c r="AT19" s="439" t="e">
        <f t="shared" si="31"/>
        <v>#VALUE!</v>
      </c>
      <c r="AU19" s="439" t="e">
        <f t="shared" si="31"/>
        <v>#VALUE!</v>
      </c>
      <c r="AV19" s="439" t="e">
        <f t="shared" si="31"/>
        <v>#VALUE!</v>
      </c>
      <c r="AW19" s="439" t="e">
        <f t="shared" si="31"/>
        <v>#VALUE!</v>
      </c>
      <c r="AX19" s="221" t="e">
        <f t="shared" si="21"/>
        <v>#VALUE!</v>
      </c>
      <c r="AY19" s="221" t="str">
        <f t="shared" si="22"/>
        <v/>
      </c>
      <c r="AZ19" s="221" t="str">
        <f t="shared" si="23"/>
        <v/>
      </c>
      <c r="BA19" s="221" t="str">
        <f t="shared" si="24"/>
        <v/>
      </c>
      <c r="BB19" s="221" t="str">
        <f t="shared" si="25"/>
        <v/>
      </c>
      <c r="BC19" s="221" t="str">
        <f t="shared" si="26"/>
        <v/>
      </c>
      <c r="BD19" s="221" t="str">
        <f t="shared" si="27"/>
        <v/>
      </c>
      <c r="BE19" s="259">
        <f>IFERROR(INDEX('5a. Dosing'!$F$11:$Q$138,MATCH('5. Form Breakdown'!$AK19,'5a. Dosing'!$E$11:$E$138,0),MATCH('5. Form Breakdown'!BE$10,'5a. Dosing'!$F$9:$Q$9,0)),"")</f>
        <v>0</v>
      </c>
      <c r="BF19" s="259">
        <f>IFERROR(INDEX('5a. Dosing'!$F$11:$Q$138,MATCH('5. Form Breakdown'!$AK19,'5a. Dosing'!$E$11:$E$138,0),MATCH('5. Form Breakdown'!BF$10,'5a. Dosing'!$F$9:$Q$9,0)),"")</f>
        <v>0</v>
      </c>
      <c r="BG19" s="259">
        <f>IFERROR(INDEX('5a. Dosing'!$F$11:$Q$138,MATCH('5. Form Breakdown'!$AK19,'5a. Dosing'!$E$11:$E$138,0),MATCH('5. Form Breakdown'!BG$10,'5a. Dosing'!$F$9:$Q$9,0)),"")</f>
        <v>0</v>
      </c>
      <c r="BH19" s="259">
        <f>IFERROR(INDEX('5a. Dosing'!$F$11:$Q$138,MATCH('5. Form Breakdown'!$AK19,'5a. Dosing'!$E$11:$E$138,0),MATCH('5. Form Breakdown'!BH$10,'5a. Dosing'!$F$9:$Q$9,0)),"")</f>
        <v>0</v>
      </c>
      <c r="BI19" s="259">
        <f>IFERROR(INDEX('5a. Dosing'!$F$11:$Q$138,MATCH('5. Form Breakdown'!$AK19,'5a. Dosing'!$E$11:$E$138,0),MATCH('5. Form Breakdown'!BI$10,'5a. Dosing'!$F$9:$Q$9,0)),"")</f>
        <v>0</v>
      </c>
      <c r="BJ19" s="259">
        <f>IFERROR(INDEX('5a. Dosing'!$F$11:$Q$138,MATCH('5. Form Breakdown'!$AK19,'5a. Dosing'!$E$11:$E$138,0),MATCH('5. Form Breakdown'!BJ$10,'5a. Dosing'!$F$9:$Q$9,0)),"")</f>
        <v>1</v>
      </c>
      <c r="BK19" s="260">
        <f t="shared" si="28"/>
        <v>0</v>
      </c>
      <c r="BL19" s="260">
        <f t="shared" si="29"/>
        <v>0</v>
      </c>
    </row>
    <row r="20" spans="1:64" ht="15.75" thickBot="1" x14ac:dyDescent="0.3">
      <c r="B20" s="134" t="str">
        <f t="shared" si="13"/>
        <v>ATV/r 300/100 - tab</v>
      </c>
      <c r="C20" s="247">
        <f t="shared" si="0"/>
        <v>5</v>
      </c>
      <c r="D20" s="248" t="str">
        <f>IF(COUNTIF($E20:$E$97,E20)&gt;1,"X","")</f>
        <v/>
      </c>
      <c r="E20" s="717" t="str">
        <f t="shared" si="14"/>
        <v>ATV/r</v>
      </c>
      <c r="F20" s="718" t="str">
        <f t="shared" si="15"/>
        <v>300/100</v>
      </c>
      <c r="G20" s="718" t="str">
        <f t="shared" si="16"/>
        <v/>
      </c>
      <c r="H20" s="718" t="str">
        <f t="shared" si="17"/>
        <v>tab</v>
      </c>
      <c r="I20" s="368">
        <v>30</v>
      </c>
      <c r="J20" s="596" t="str">
        <f t="shared" si="30"/>
        <v>Adult</v>
      </c>
      <c r="K20" s="442"/>
      <c r="L20" s="442"/>
      <c r="M20" s="444"/>
      <c r="N20" s="444"/>
      <c r="O20" s="444"/>
      <c r="P20" s="730">
        <v>1</v>
      </c>
      <c r="Q20" s="284">
        <f t="shared" si="18"/>
        <v>1</v>
      </c>
      <c r="R20" s="366">
        <v>1</v>
      </c>
      <c r="S20" s="791">
        <f>SUM(R20)</f>
        <v>1</v>
      </c>
      <c r="T20" s="200"/>
      <c r="U20" s="253" t="str">
        <f>IFERROR(VLOOKUP(ROWS($C$11:$C20),$C$11:$E$97,COLUMNS($C$11:$E$11),0),0)</f>
        <v>FTC</v>
      </c>
      <c r="Z20" s="254" t="str">
        <f t="shared" si="19"/>
        <v>ATV/r 300/100 - tab</v>
      </c>
      <c r="AA20" s="254" t="str">
        <f>IF('5a. Dosing'!F20="",0,'5a. Dosing'!F20)</f>
        <v>ATV/r</v>
      </c>
      <c r="AB20" s="254" t="str">
        <f>IF('5a. Dosing'!G20="",0,'5a. Dosing'!G20)</f>
        <v>300/100</v>
      </c>
      <c r="AC20" s="254" t="str">
        <f>IF('5a. Dosing'!H20="","",'5a. Dosing'!H20)</f>
        <v/>
      </c>
      <c r="AD20" s="254" t="str">
        <f>IF('5a. Dosing'!I20="","",'5a. Dosing'!I20)</f>
        <v>tab</v>
      </c>
      <c r="AE20" s="254">
        <f>IF('5a. Dosing'!J20="","",'5a. Dosing'!J20)</f>
        <v>30</v>
      </c>
      <c r="AF20" s="254" t="str">
        <f>IF('5a. Dosing'!K20="","",'5a. Dosing'!K20)</f>
        <v>Adult</v>
      </c>
      <c r="AG20" s="268"/>
      <c r="AH20" s="256">
        <f t="shared" si="2"/>
        <v>10</v>
      </c>
      <c r="AI20" s="256">
        <f t="shared" si="3"/>
        <v>16</v>
      </c>
      <c r="AJ20" s="257" t="str">
        <f t="shared" si="20"/>
        <v>ATV/r 300/100 - tab</v>
      </c>
      <c r="AK20" s="257" t="str">
        <f t="shared" si="4"/>
        <v>ATV/r 300/100 - tab</v>
      </c>
      <c r="AL20" s="254" t="str">
        <f t="shared" si="5"/>
        <v>ATV/r</v>
      </c>
      <c r="AM20" s="254" t="str">
        <f t="shared" si="5"/>
        <v>300/100</v>
      </c>
      <c r="AN20" s="254" t="str">
        <f t="shared" si="5"/>
        <v/>
      </c>
      <c r="AO20" s="254" t="str">
        <f t="shared" si="5"/>
        <v>tab</v>
      </c>
      <c r="AP20" s="254">
        <f t="shared" si="5"/>
        <v>30</v>
      </c>
      <c r="AQ20" s="254" t="str">
        <f t="shared" si="5"/>
        <v>Adult</v>
      </c>
      <c r="AR20" s="258">
        <v>0</v>
      </c>
      <c r="AS20" s="258">
        <v>0</v>
      </c>
      <c r="AT20" s="258">
        <v>0</v>
      </c>
      <c r="AU20" s="258">
        <v>0</v>
      </c>
      <c r="AV20" s="258">
        <v>0</v>
      </c>
      <c r="AW20" s="258">
        <v>1</v>
      </c>
      <c r="AX20" s="221">
        <f t="shared" si="21"/>
        <v>1</v>
      </c>
      <c r="AY20" s="221">
        <f t="shared" si="22"/>
        <v>0</v>
      </c>
      <c r="AZ20" s="221">
        <f t="shared" si="23"/>
        <v>0</v>
      </c>
      <c r="BA20" s="221">
        <f t="shared" si="24"/>
        <v>0</v>
      </c>
      <c r="BB20" s="221">
        <f t="shared" si="25"/>
        <v>0</v>
      </c>
      <c r="BC20" s="221">
        <f t="shared" si="26"/>
        <v>0</v>
      </c>
      <c r="BD20" s="221">
        <f t="shared" si="27"/>
        <v>1</v>
      </c>
      <c r="BE20" s="259">
        <f>IFERROR(INDEX('5a. Dosing'!$F$11:$Q$138,MATCH('5. Form Breakdown'!$AK20,'5a. Dosing'!$E$11:$E$138,0),MATCH('5. Form Breakdown'!BE$10,'5a. Dosing'!$F$9:$Q$9,0)),"")</f>
        <v>0</v>
      </c>
      <c r="BF20" s="259">
        <f>IFERROR(INDEX('5a. Dosing'!$F$11:$Q$138,MATCH('5. Form Breakdown'!$AK20,'5a. Dosing'!$E$11:$E$138,0),MATCH('5. Form Breakdown'!BF$10,'5a. Dosing'!$F$9:$Q$9,0)),"")</f>
        <v>0</v>
      </c>
      <c r="BG20" s="259">
        <f>IFERROR(INDEX('5a. Dosing'!$F$11:$Q$138,MATCH('5. Form Breakdown'!$AK20,'5a. Dosing'!$E$11:$E$138,0),MATCH('5. Form Breakdown'!BG$10,'5a. Dosing'!$F$9:$Q$9,0)),"")</f>
        <v>0</v>
      </c>
      <c r="BH20" s="259">
        <f>IFERROR(INDEX('5a. Dosing'!$F$11:$Q$138,MATCH('5. Form Breakdown'!$AK20,'5a. Dosing'!$E$11:$E$138,0),MATCH('5. Form Breakdown'!BH$10,'5a. Dosing'!$F$9:$Q$9,0)),"")</f>
        <v>0</v>
      </c>
      <c r="BI20" s="259">
        <f>IFERROR(INDEX('5a. Dosing'!$F$11:$Q$138,MATCH('5. Form Breakdown'!$AK20,'5a. Dosing'!$E$11:$E$138,0),MATCH('5. Form Breakdown'!BI$10,'5a. Dosing'!$F$9:$Q$9,0)),"")</f>
        <v>0</v>
      </c>
      <c r="BJ20" s="259">
        <f>IFERROR(INDEX('5a. Dosing'!$F$11:$Q$138,MATCH('5. Form Breakdown'!$AK20,'5a. Dosing'!$E$11:$E$138,0),MATCH('5. Form Breakdown'!BJ$10,'5a. Dosing'!$F$9:$Q$9,0)),"")</f>
        <v>1</v>
      </c>
      <c r="BK20" s="260">
        <f t="shared" si="28"/>
        <v>1</v>
      </c>
      <c r="BL20" s="260">
        <f t="shared" si="29"/>
        <v>1.0166666666666666</v>
      </c>
    </row>
    <row r="21" spans="1:64" ht="15" x14ac:dyDescent="0.25">
      <c r="B21" s="134" t="str">
        <f t="shared" si="13"/>
        <v>AZT 0 - susp - dose in ml</v>
      </c>
      <c r="C21" s="247">
        <f t="shared" si="0"/>
        <v>6</v>
      </c>
      <c r="D21" s="248" t="str">
        <f>IF(COUNTIF($E21:$E$97,E21)&gt;1,"X","")</f>
        <v>X</v>
      </c>
      <c r="E21" s="276" t="str">
        <f t="shared" si="14"/>
        <v>AZT</v>
      </c>
      <c r="F21" s="277">
        <f t="shared" si="15"/>
        <v>0</v>
      </c>
      <c r="G21" s="465" t="str">
        <f t="shared" si="16"/>
        <v>dose in ml</v>
      </c>
      <c r="H21" s="277" t="str">
        <f t="shared" si="17"/>
        <v>susp</v>
      </c>
      <c r="I21" s="528">
        <v>100</v>
      </c>
      <c r="J21" s="594" t="str">
        <f>AQ21</f>
        <v>Limited Use</v>
      </c>
      <c r="K21" s="120"/>
      <c r="L21" s="120"/>
      <c r="M21" s="120"/>
      <c r="N21" s="120"/>
      <c r="O21" s="120"/>
      <c r="P21" s="120"/>
      <c r="Q21" s="251" t="e">
        <f t="shared" si="18"/>
        <v>#VALUE!</v>
      </c>
      <c r="R21" s="360" t="str">
        <f t="shared" si="32"/>
        <v/>
      </c>
      <c r="S21" s="278">
        <f>SUM(R21:R24)</f>
        <v>0</v>
      </c>
      <c r="T21" s="207" t="str">
        <f>IFERROR(IF(S21&lt;&gt;100%,"Ensure sum of molecules for every weightband adds to 100%",""),"Ensure sum of molecules for every weightband adds to 100%")</f>
        <v>Ensure sum of molecules for every weightband adds to 100%</v>
      </c>
      <c r="U21" s="253" t="str">
        <f>IFERROR(VLOOKUP(ROWS($C$11:$C21),$C$11:$E$97,COLUMNS($C$11:$E$11),0),0)</f>
        <v>LPV/r</v>
      </c>
      <c r="Z21" s="254" t="str">
        <f t="shared" si="19"/>
        <v>AZT 0 - susp - dose in ml</v>
      </c>
      <c r="AA21" s="254" t="str">
        <f>IF('5a. Dosing'!F21="",0,'5a. Dosing'!F21)</f>
        <v>AZT</v>
      </c>
      <c r="AB21" s="254">
        <f>IF('5a. Dosing'!G21="",0,'5a. Dosing'!G21)</f>
        <v>0</v>
      </c>
      <c r="AC21" s="254" t="str">
        <f>IF('5a. Dosing'!H21="","",'5a. Dosing'!H21)</f>
        <v>dose in ml</v>
      </c>
      <c r="AD21" s="254" t="str">
        <f>IF('5a. Dosing'!I21="","",'5a. Dosing'!I21)</f>
        <v>susp</v>
      </c>
      <c r="AE21" s="254">
        <f>IF('5a. Dosing'!J21="","",'5a. Dosing'!J21)</f>
        <v>100</v>
      </c>
      <c r="AF21" s="254" t="str">
        <f>IF('5a. Dosing'!K21="","",'5a. Dosing'!K21)</f>
        <v>Limited Use</v>
      </c>
      <c r="AG21" s="268"/>
      <c r="AH21" s="256">
        <f t="shared" si="2"/>
        <v>11</v>
      </c>
      <c r="AI21" s="256">
        <f t="shared" si="3"/>
        <v>17</v>
      </c>
      <c r="AJ21" s="257" t="str">
        <f t="shared" si="20"/>
        <v>AZT 0 - susp - dose in ml</v>
      </c>
      <c r="AK21" s="257" t="str">
        <f t="shared" si="4"/>
        <v>AZT 0 - susp - dose in ml</v>
      </c>
      <c r="AL21" s="254" t="str">
        <f t="shared" ref="AL21:AQ34" si="33">IFERROR(INDEX($AA$11:$AF$97,MATCH($AK21,$Z$11:$Z$97,0),MATCH(AL$9,$AA$9:$AF$9,0)),"")</f>
        <v>AZT</v>
      </c>
      <c r="AM21" s="254">
        <f t="shared" si="33"/>
        <v>0</v>
      </c>
      <c r="AN21" s="254" t="str">
        <f t="shared" si="33"/>
        <v>dose in ml</v>
      </c>
      <c r="AO21" s="254" t="str">
        <f t="shared" si="33"/>
        <v>susp</v>
      </c>
      <c r="AP21" s="254">
        <f t="shared" si="33"/>
        <v>100</v>
      </c>
      <c r="AQ21" s="254" t="str">
        <f t="shared" si="33"/>
        <v>Limited Use</v>
      </c>
      <c r="AR21" s="258" t="e">
        <f t="shared" si="6"/>
        <v>#VALUE!</v>
      </c>
      <c r="AS21" s="258" t="e">
        <f t="shared" si="7"/>
        <v>#VALUE!</v>
      </c>
      <c r="AT21" s="258" t="e">
        <f t="shared" si="8"/>
        <v>#VALUE!</v>
      </c>
      <c r="AU21" s="258" t="e">
        <f t="shared" si="9"/>
        <v>#VALUE!</v>
      </c>
      <c r="AV21" s="258" t="e">
        <f t="shared" si="10"/>
        <v>#VALUE!</v>
      </c>
      <c r="AW21" s="258" t="e">
        <f t="shared" si="11"/>
        <v>#VALUE!</v>
      </c>
      <c r="AX21" s="221" t="e">
        <f t="shared" si="21"/>
        <v>#VALUE!</v>
      </c>
      <c r="AY21" s="221" t="str">
        <f t="shared" si="22"/>
        <v/>
      </c>
      <c r="AZ21" s="221" t="str">
        <f t="shared" si="23"/>
        <v/>
      </c>
      <c r="BA21" s="221" t="str">
        <f t="shared" si="24"/>
        <v/>
      </c>
      <c r="BB21" s="221" t="str">
        <f t="shared" si="25"/>
        <v/>
      </c>
      <c r="BC21" s="221" t="str">
        <f t="shared" si="26"/>
        <v/>
      </c>
      <c r="BD21" s="221" t="str">
        <f t="shared" si="27"/>
        <v/>
      </c>
      <c r="BE21" s="259">
        <f>IFERROR(INDEX('5a. Dosing'!$F$11:$Q$138,MATCH('5. Form Breakdown'!$AK21,'5a. Dosing'!$E$11:$E$138,0),MATCH('5. Form Breakdown'!BE$10,'5a. Dosing'!$F$9:$Q$9,0)),"")</f>
        <v>12</v>
      </c>
      <c r="BF21" s="259">
        <f>IFERROR(INDEX('5a. Dosing'!$F$11:$Q$138,MATCH('5. Form Breakdown'!$AK21,'5a. Dosing'!$E$11:$E$138,0),MATCH('5. Form Breakdown'!BF$10,'5a. Dosing'!$F$9:$Q$9,0)),"")</f>
        <v>18</v>
      </c>
      <c r="BG21" s="259">
        <f>IFERROR(INDEX('5a. Dosing'!$F$11:$Q$138,MATCH('5. Form Breakdown'!$AK21,'5a. Dosing'!$E$11:$E$138,0),MATCH('5. Form Breakdown'!BG$10,'5a. Dosing'!$F$9:$Q$9,0)),"")</f>
        <v>24</v>
      </c>
      <c r="BH21" s="259">
        <f>IFERROR(INDEX('5a. Dosing'!$F$11:$Q$138,MATCH('5. Form Breakdown'!$AK21,'5a. Dosing'!$E$11:$E$138,0),MATCH('5. Form Breakdown'!BH$10,'5a. Dosing'!$F$9:$Q$9,0)),"")</f>
        <v>0</v>
      </c>
      <c r="BI21" s="259">
        <f>IFERROR(INDEX('5a. Dosing'!$F$11:$Q$138,MATCH('5. Form Breakdown'!$AK21,'5a. Dosing'!$E$11:$E$138,0),MATCH('5. Form Breakdown'!BI$10,'5a. Dosing'!$F$9:$Q$9,0)),"")</f>
        <v>0</v>
      </c>
      <c r="BJ21" s="259">
        <f>IFERROR(INDEX('5a. Dosing'!$F$11:$Q$138,MATCH('5. Form Breakdown'!$AK21,'5a. Dosing'!$E$11:$E$138,0),MATCH('5. Form Breakdown'!BJ$10,'5a. Dosing'!$F$9:$Q$9,0)),"")</f>
        <v>0</v>
      </c>
      <c r="BK21" s="260">
        <f t="shared" si="28"/>
        <v>0</v>
      </c>
      <c r="BL21" s="260">
        <f t="shared" si="29"/>
        <v>0</v>
      </c>
    </row>
    <row r="22" spans="1:64" ht="15" x14ac:dyDescent="0.25">
      <c r="B22" s="134" t="str">
        <f t="shared" si="13"/>
        <v>AZT 100 - caps</v>
      </c>
      <c r="C22" s="247">
        <f t="shared" si="0"/>
        <v>6</v>
      </c>
      <c r="D22" s="248" t="str">
        <f>IF(COUNTIF($E22:$E$97,E22)&gt;1,"X","")</f>
        <v>X</v>
      </c>
      <c r="E22" s="279" t="str">
        <f t="shared" si="14"/>
        <v>AZT</v>
      </c>
      <c r="F22" s="280">
        <f t="shared" si="15"/>
        <v>100</v>
      </c>
      <c r="G22" s="280" t="str">
        <f t="shared" si="16"/>
        <v/>
      </c>
      <c r="H22" s="280" t="str">
        <f t="shared" si="17"/>
        <v>caps</v>
      </c>
      <c r="I22" s="280">
        <v>100</v>
      </c>
      <c r="J22" s="263" t="str">
        <f t="shared" si="30"/>
        <v>Non-Essential</v>
      </c>
      <c r="K22" s="122"/>
      <c r="L22" s="122"/>
      <c r="M22" s="122"/>
      <c r="N22" s="122"/>
      <c r="O22" s="122"/>
      <c r="P22" s="122"/>
      <c r="Q22" s="264" t="e">
        <f t="shared" si="18"/>
        <v>#VALUE!</v>
      </c>
      <c r="R22" s="361" t="str">
        <f t="shared" si="32"/>
        <v/>
      </c>
      <c r="S22" s="281"/>
      <c r="T22" s="200"/>
      <c r="U22" s="253" t="str">
        <f>IFERROR(VLOOKUP(ROWS($C$11:$C22),$C$11:$E$97,COLUMNS($C$11:$E$11),0),0)</f>
        <v>NVP</v>
      </c>
      <c r="Z22" s="254" t="str">
        <f t="shared" si="19"/>
        <v>AZT 60 - tab - dispersible</v>
      </c>
      <c r="AA22" s="254" t="str">
        <f>IF('5a. Dosing'!F22="",0,'5a. Dosing'!F22)</f>
        <v>AZT</v>
      </c>
      <c r="AB22" s="254">
        <f>IF('5a. Dosing'!G22="",0,'5a. Dosing'!G22)</f>
        <v>60</v>
      </c>
      <c r="AC22" s="254" t="str">
        <f>IF('5a. Dosing'!H22="","",'5a. Dosing'!H22)</f>
        <v>dispersible</v>
      </c>
      <c r="AD22" s="254" t="str">
        <f>IF('5a. Dosing'!I22="","",'5a. Dosing'!I22)</f>
        <v>tab</v>
      </c>
      <c r="AE22" s="254">
        <f>IF('5a. Dosing'!J22="","",'5a. Dosing'!J22)</f>
        <v>60</v>
      </c>
      <c r="AF22" s="254" t="str">
        <f>IF('5a. Dosing'!K22="","",'5a. Dosing'!K22)</f>
        <v>Limited Use</v>
      </c>
      <c r="AG22" s="268"/>
      <c r="AH22" s="256">
        <f t="shared" si="2"/>
        <v>14</v>
      </c>
      <c r="AI22" s="256">
        <f t="shared" si="3"/>
        <v>20</v>
      </c>
      <c r="AJ22" s="257" t="str">
        <f t="shared" si="20"/>
        <v>AZT 60 - tab - dispersible</v>
      </c>
      <c r="AK22" s="257" t="str">
        <f t="shared" si="4"/>
        <v>AZT 100 - caps</v>
      </c>
      <c r="AL22" s="254" t="str">
        <f t="shared" si="33"/>
        <v>AZT</v>
      </c>
      <c r="AM22" s="254">
        <f t="shared" si="33"/>
        <v>100</v>
      </c>
      <c r="AN22" s="254" t="str">
        <f t="shared" si="33"/>
        <v/>
      </c>
      <c r="AO22" s="254" t="str">
        <f t="shared" si="33"/>
        <v>caps</v>
      </c>
      <c r="AP22" s="254">
        <f t="shared" si="33"/>
        <v>100</v>
      </c>
      <c r="AQ22" s="254" t="str">
        <f t="shared" si="33"/>
        <v>Non-Essential</v>
      </c>
      <c r="AR22" s="258" t="e">
        <f t="shared" si="6"/>
        <v>#VALUE!</v>
      </c>
      <c r="AS22" s="258" t="e">
        <f t="shared" si="7"/>
        <v>#VALUE!</v>
      </c>
      <c r="AT22" s="258" t="e">
        <f t="shared" si="8"/>
        <v>#VALUE!</v>
      </c>
      <c r="AU22" s="258" t="e">
        <f t="shared" si="9"/>
        <v>#VALUE!</v>
      </c>
      <c r="AV22" s="258" t="e">
        <f t="shared" si="10"/>
        <v>#VALUE!</v>
      </c>
      <c r="AW22" s="258" t="e">
        <f t="shared" si="11"/>
        <v>#VALUE!</v>
      </c>
      <c r="AX22" s="221" t="e">
        <f t="shared" si="21"/>
        <v>#VALUE!</v>
      </c>
      <c r="AY22" s="221" t="str">
        <f t="shared" si="22"/>
        <v/>
      </c>
      <c r="AZ22" s="221" t="str">
        <f t="shared" si="23"/>
        <v/>
      </c>
      <c r="BA22" s="221" t="str">
        <f t="shared" si="24"/>
        <v/>
      </c>
      <c r="BB22" s="221" t="str">
        <f t="shared" si="25"/>
        <v/>
      </c>
      <c r="BC22" s="221" t="str">
        <f t="shared" si="26"/>
        <v/>
      </c>
      <c r="BD22" s="221" t="str">
        <f t="shared" si="27"/>
        <v/>
      </c>
      <c r="BE22" s="259">
        <f>IFERROR(INDEX('5a. Dosing'!$F$11:$Q$138,MATCH('5. Form Breakdown'!$AK22,'5a. Dosing'!$E$11:$E$138,0),MATCH('5. Form Breakdown'!BE$10,'5a. Dosing'!$F$9:$Q$9,0)),"")</f>
        <v>0</v>
      </c>
      <c r="BF22" s="259">
        <f>IFERROR(INDEX('5a. Dosing'!$F$11:$Q$138,MATCH('5. Form Breakdown'!$AK22,'5a. Dosing'!$E$11:$E$138,0),MATCH('5. Form Breakdown'!BF$10,'5a. Dosing'!$F$9:$Q$9,0)),"")</f>
        <v>2</v>
      </c>
      <c r="BG22" s="259">
        <f>IFERROR(INDEX('5a. Dosing'!$F$11:$Q$138,MATCH('5. Form Breakdown'!$AK22,'5a. Dosing'!$E$11:$E$138,0),MATCH('5. Form Breakdown'!BG$10,'5a. Dosing'!$F$9:$Q$9,0)),"")</f>
        <v>2</v>
      </c>
      <c r="BH22" s="259">
        <f>IFERROR(INDEX('5a. Dosing'!$F$11:$Q$138,MATCH('5. Form Breakdown'!$AK22,'5a. Dosing'!$E$11:$E$138,0),MATCH('5. Form Breakdown'!BH$10,'5a. Dosing'!$F$9:$Q$9,0)),"")</f>
        <v>3</v>
      </c>
      <c r="BI22" s="259">
        <f>IFERROR(INDEX('5a. Dosing'!$F$11:$Q$138,MATCH('5. Form Breakdown'!$AK22,'5a. Dosing'!$E$11:$E$138,0),MATCH('5. Form Breakdown'!BI$10,'5a. Dosing'!$F$9:$Q$9,0)),"")</f>
        <v>4</v>
      </c>
      <c r="BJ22" s="259">
        <f>IFERROR(INDEX('5a. Dosing'!$F$11:$Q$138,MATCH('5. Form Breakdown'!$AK22,'5a. Dosing'!$E$11:$E$138,0),MATCH('5. Form Breakdown'!BJ$10,'5a. Dosing'!$F$9:$Q$9,0)),"")</f>
        <v>0</v>
      </c>
      <c r="BK22" s="260">
        <f t="shared" si="28"/>
        <v>0</v>
      </c>
      <c r="BL22" s="260">
        <f t="shared" si="29"/>
        <v>0</v>
      </c>
    </row>
    <row r="23" spans="1:64" ht="15" x14ac:dyDescent="0.25">
      <c r="B23" s="134" t="str">
        <f t="shared" si="13"/>
        <v>AZT 300 - tab</v>
      </c>
      <c r="C23" s="247">
        <f t="shared" si="0"/>
        <v>6</v>
      </c>
      <c r="D23" s="248" t="str">
        <f>IF(COUNTIF($E23:$E$97,E23)&gt;1,"X","")</f>
        <v>X</v>
      </c>
      <c r="E23" s="279" t="str">
        <f t="shared" si="14"/>
        <v>AZT</v>
      </c>
      <c r="F23" s="280">
        <f t="shared" si="15"/>
        <v>300</v>
      </c>
      <c r="G23" s="280" t="str">
        <f t="shared" si="16"/>
        <v/>
      </c>
      <c r="H23" s="280" t="str">
        <f t="shared" si="17"/>
        <v>tab</v>
      </c>
      <c r="I23" s="280">
        <v>60</v>
      </c>
      <c r="J23" s="263" t="str">
        <f t="shared" si="30"/>
        <v>Non-Essential</v>
      </c>
      <c r="K23" s="122"/>
      <c r="L23" s="122"/>
      <c r="M23" s="122"/>
      <c r="N23" s="122"/>
      <c r="O23" s="122"/>
      <c r="P23" s="122"/>
      <c r="Q23" s="264" t="e">
        <f t="shared" si="18"/>
        <v>#VALUE!</v>
      </c>
      <c r="R23" s="361" t="str">
        <f t="shared" si="32"/>
        <v/>
      </c>
      <c r="S23" s="281"/>
      <c r="T23" s="200"/>
      <c r="U23" s="253" t="str">
        <f>IFERROR(VLOOKUP(ROWS($C$11:$C23),$C$11:$E$97,COLUMNS($C$11:$E$11),0),0)</f>
        <v>RAL</v>
      </c>
      <c r="Z23" s="254" t="str">
        <f t="shared" si="19"/>
        <v>AZT 100 - caps</v>
      </c>
      <c r="AA23" s="254" t="str">
        <f>IF('5a. Dosing'!F23="",0,'5a. Dosing'!F23)</f>
        <v>AZT</v>
      </c>
      <c r="AB23" s="254">
        <f>IF('5a. Dosing'!G23="",0,'5a. Dosing'!G23)</f>
        <v>100</v>
      </c>
      <c r="AC23" s="254" t="str">
        <f>IF('5a. Dosing'!H23="","",'5a. Dosing'!H23)</f>
        <v/>
      </c>
      <c r="AD23" s="254" t="str">
        <f>IF('5a. Dosing'!I23="","",'5a. Dosing'!I23)</f>
        <v>caps</v>
      </c>
      <c r="AE23" s="254">
        <f>IF('5a. Dosing'!J23="","",'5a. Dosing'!J23)</f>
        <v>100</v>
      </c>
      <c r="AF23" s="254" t="str">
        <f>IF('5a. Dosing'!K23="","",'5a. Dosing'!K23)</f>
        <v>Non-Essential</v>
      </c>
      <c r="AG23" s="268"/>
      <c r="AH23" s="256">
        <f t="shared" si="2"/>
        <v>12</v>
      </c>
      <c r="AI23" s="256">
        <f t="shared" si="3"/>
        <v>18</v>
      </c>
      <c r="AJ23" s="257" t="str">
        <f t="shared" si="20"/>
        <v>AZT 100 - caps</v>
      </c>
      <c r="AK23" s="257" t="str">
        <f t="shared" si="4"/>
        <v>AZT 300 - tab</v>
      </c>
      <c r="AL23" s="254" t="str">
        <f t="shared" si="33"/>
        <v>AZT</v>
      </c>
      <c r="AM23" s="254">
        <f t="shared" si="33"/>
        <v>300</v>
      </c>
      <c r="AN23" s="254" t="str">
        <f t="shared" si="33"/>
        <v/>
      </c>
      <c r="AO23" s="254" t="str">
        <f t="shared" si="33"/>
        <v>tab</v>
      </c>
      <c r="AP23" s="254">
        <f t="shared" si="33"/>
        <v>60</v>
      </c>
      <c r="AQ23" s="254" t="str">
        <f t="shared" si="33"/>
        <v>Non-Essential</v>
      </c>
      <c r="AR23" s="258" t="e">
        <f t="shared" si="6"/>
        <v>#VALUE!</v>
      </c>
      <c r="AS23" s="258" t="e">
        <f t="shared" si="7"/>
        <v>#VALUE!</v>
      </c>
      <c r="AT23" s="258" t="e">
        <f t="shared" si="8"/>
        <v>#VALUE!</v>
      </c>
      <c r="AU23" s="258" t="e">
        <f t="shared" si="9"/>
        <v>#VALUE!</v>
      </c>
      <c r="AV23" s="258" t="e">
        <f t="shared" si="10"/>
        <v>#VALUE!</v>
      </c>
      <c r="AW23" s="258" t="e">
        <f t="shared" si="11"/>
        <v>#VALUE!</v>
      </c>
      <c r="AX23" s="221" t="e">
        <f t="shared" si="21"/>
        <v>#VALUE!</v>
      </c>
      <c r="AY23" s="221" t="str">
        <f t="shared" si="22"/>
        <v/>
      </c>
      <c r="AZ23" s="221" t="str">
        <f t="shared" si="23"/>
        <v/>
      </c>
      <c r="BA23" s="221" t="str">
        <f t="shared" si="24"/>
        <v/>
      </c>
      <c r="BB23" s="221" t="str">
        <f t="shared" si="25"/>
        <v/>
      </c>
      <c r="BC23" s="221" t="str">
        <f t="shared" si="26"/>
        <v/>
      </c>
      <c r="BD23" s="221" t="str">
        <f t="shared" si="27"/>
        <v/>
      </c>
      <c r="BE23" s="259">
        <f>IFERROR(INDEX('5a. Dosing'!$F$11:$Q$138,MATCH('5. Form Breakdown'!$AK23,'5a. Dosing'!$E$11:$E$138,0),MATCH('5. Form Breakdown'!BE$10,'5a. Dosing'!$F$9:$Q$9,0)),"")</f>
        <v>0</v>
      </c>
      <c r="BF23" s="259">
        <f>IFERROR(INDEX('5a. Dosing'!$F$11:$Q$138,MATCH('5. Form Breakdown'!$AK23,'5a. Dosing'!$E$11:$E$138,0),MATCH('5. Form Breakdown'!BF$10,'5a. Dosing'!$F$9:$Q$9,0)),"")</f>
        <v>0</v>
      </c>
      <c r="BG23" s="259">
        <f>IFERROR(INDEX('5a. Dosing'!$F$11:$Q$138,MATCH('5. Form Breakdown'!$AK23,'5a. Dosing'!$E$11:$E$138,0),MATCH('5. Form Breakdown'!BG$10,'5a. Dosing'!$F$9:$Q$9,0)),"")</f>
        <v>0</v>
      </c>
      <c r="BH23" s="259">
        <f>IFERROR(INDEX('5a. Dosing'!$F$11:$Q$138,MATCH('5. Form Breakdown'!$AK23,'5a. Dosing'!$E$11:$E$138,0),MATCH('5. Form Breakdown'!BH$10,'5a. Dosing'!$F$9:$Q$9,0)),"")</f>
        <v>0</v>
      </c>
      <c r="BI23" s="259">
        <f>IFERROR(INDEX('5a. Dosing'!$F$11:$Q$138,MATCH('5. Form Breakdown'!$AK23,'5a. Dosing'!$E$11:$E$138,0),MATCH('5. Form Breakdown'!BI$10,'5a. Dosing'!$F$9:$Q$9,0)),"")</f>
        <v>0</v>
      </c>
      <c r="BJ23" s="259">
        <f>IFERROR(INDEX('5a. Dosing'!$F$11:$Q$138,MATCH('5. Form Breakdown'!$AK23,'5a. Dosing'!$E$11:$E$138,0),MATCH('5. Form Breakdown'!BJ$10,'5a. Dosing'!$F$9:$Q$9,0)),"")</f>
        <v>2</v>
      </c>
      <c r="BK23" s="260">
        <f t="shared" si="28"/>
        <v>0</v>
      </c>
      <c r="BL23" s="260">
        <f t="shared" si="29"/>
        <v>0</v>
      </c>
    </row>
    <row r="24" spans="1:64" ht="15.75" thickBot="1" x14ac:dyDescent="0.3">
      <c r="B24" s="134" t="str">
        <f t="shared" si="13"/>
        <v>AZT 60 - tab - dispersible</v>
      </c>
      <c r="C24" s="247">
        <f t="shared" si="0"/>
        <v>6</v>
      </c>
      <c r="D24" s="248" t="str">
        <f>IF(COUNTIF($E24:$E$97,E24)&gt;1,"X","")</f>
        <v/>
      </c>
      <c r="E24" s="286" t="str">
        <f t="shared" si="14"/>
        <v>AZT</v>
      </c>
      <c r="F24" s="287">
        <f t="shared" si="15"/>
        <v>60</v>
      </c>
      <c r="G24" s="287" t="str">
        <f t="shared" si="16"/>
        <v>dispersible</v>
      </c>
      <c r="H24" s="287" t="str">
        <f t="shared" si="17"/>
        <v>tab</v>
      </c>
      <c r="I24" s="287">
        <v>60</v>
      </c>
      <c r="J24" s="595" t="str">
        <f>AQ24</f>
        <v>Limited Use</v>
      </c>
      <c r="K24" s="121"/>
      <c r="L24" s="121"/>
      <c r="M24" s="121"/>
      <c r="N24" s="121"/>
      <c r="O24" s="121"/>
      <c r="P24" s="121"/>
      <c r="Q24" s="275" t="e">
        <f t="shared" si="18"/>
        <v>#VALUE!</v>
      </c>
      <c r="R24" s="362" t="str">
        <f t="shared" si="32"/>
        <v/>
      </c>
      <c r="S24" s="288"/>
      <c r="T24" s="200"/>
      <c r="U24" s="253" t="str">
        <f>IFERROR(VLOOKUP(ROWS($C$11:$C24),$C$11:$E$97,COLUMNS($C$11:$E$11),0),0)</f>
        <v>RTV</v>
      </c>
      <c r="Z24" s="254" t="str">
        <f t="shared" si="19"/>
        <v>AZT 300 - tab</v>
      </c>
      <c r="AA24" s="254" t="str">
        <f>IF('5a. Dosing'!F24="",0,'5a. Dosing'!F24)</f>
        <v>AZT</v>
      </c>
      <c r="AB24" s="254">
        <f>IF('5a. Dosing'!G24="",0,'5a. Dosing'!G24)</f>
        <v>300</v>
      </c>
      <c r="AC24" s="254" t="str">
        <f>IF('5a. Dosing'!H24="","",'5a. Dosing'!H24)</f>
        <v/>
      </c>
      <c r="AD24" s="254" t="str">
        <f>IF('5a. Dosing'!I24="","",'5a. Dosing'!I24)</f>
        <v>tab</v>
      </c>
      <c r="AE24" s="254">
        <f>IF('5a. Dosing'!J24="","",'5a. Dosing'!J24)</f>
        <v>60</v>
      </c>
      <c r="AF24" s="254" t="str">
        <f>IF('5a. Dosing'!K24="","",'5a. Dosing'!K24)</f>
        <v>Non-Essential</v>
      </c>
      <c r="AG24" s="268"/>
      <c r="AH24" s="256">
        <f t="shared" si="2"/>
        <v>13</v>
      </c>
      <c r="AI24" s="256">
        <f t="shared" si="3"/>
        <v>19</v>
      </c>
      <c r="AJ24" s="257" t="str">
        <f t="shared" si="20"/>
        <v>AZT 300 - tab</v>
      </c>
      <c r="AK24" s="257" t="str">
        <f t="shared" si="4"/>
        <v>AZT 60 - tab - dispersible</v>
      </c>
      <c r="AL24" s="254" t="str">
        <f t="shared" si="33"/>
        <v>AZT</v>
      </c>
      <c r="AM24" s="254">
        <f t="shared" si="33"/>
        <v>60</v>
      </c>
      <c r="AN24" s="254" t="str">
        <f t="shared" si="33"/>
        <v>dispersible</v>
      </c>
      <c r="AO24" s="254" t="str">
        <f t="shared" si="33"/>
        <v>tab</v>
      </c>
      <c r="AP24" s="254">
        <f t="shared" si="33"/>
        <v>60</v>
      </c>
      <c r="AQ24" s="254" t="str">
        <f t="shared" si="33"/>
        <v>Limited Use</v>
      </c>
      <c r="AR24" s="258" t="e">
        <f t="shared" si="6"/>
        <v>#VALUE!</v>
      </c>
      <c r="AS24" s="258" t="e">
        <f t="shared" si="7"/>
        <v>#VALUE!</v>
      </c>
      <c r="AT24" s="258" t="e">
        <f t="shared" si="8"/>
        <v>#VALUE!</v>
      </c>
      <c r="AU24" s="258" t="e">
        <f t="shared" si="9"/>
        <v>#VALUE!</v>
      </c>
      <c r="AV24" s="258" t="e">
        <f t="shared" si="10"/>
        <v>#VALUE!</v>
      </c>
      <c r="AW24" s="258" t="e">
        <f t="shared" si="11"/>
        <v>#VALUE!</v>
      </c>
      <c r="AX24" s="221" t="e">
        <f t="shared" si="21"/>
        <v>#VALUE!</v>
      </c>
      <c r="AY24" s="221" t="str">
        <f t="shared" si="22"/>
        <v/>
      </c>
      <c r="AZ24" s="221" t="str">
        <f t="shared" si="23"/>
        <v/>
      </c>
      <c r="BA24" s="221" t="str">
        <f t="shared" si="24"/>
        <v/>
      </c>
      <c r="BB24" s="221" t="str">
        <f t="shared" si="25"/>
        <v/>
      </c>
      <c r="BC24" s="221" t="str">
        <f t="shared" si="26"/>
        <v/>
      </c>
      <c r="BD24" s="221" t="str">
        <f t="shared" si="27"/>
        <v/>
      </c>
      <c r="BE24" s="259">
        <f>IFERROR(INDEX('5a. Dosing'!$F$11:$Q$138,MATCH('5. Form Breakdown'!$AK24,'5a. Dosing'!$E$11:$E$138,0),MATCH('5. Form Breakdown'!BE$10,'5a. Dosing'!$F$9:$Q$9,0)),"")</f>
        <v>2</v>
      </c>
      <c r="BF24" s="259">
        <f>IFERROR(INDEX('5a. Dosing'!$F$11:$Q$138,MATCH('5. Form Breakdown'!$AK24,'5a. Dosing'!$E$11:$E$138,0),MATCH('5. Form Breakdown'!BF$10,'5a. Dosing'!$F$9:$Q$9,0)),"")</f>
        <v>3</v>
      </c>
      <c r="BG24" s="259">
        <f>IFERROR(INDEX('5a. Dosing'!$F$11:$Q$138,MATCH('5. Form Breakdown'!$AK24,'5a. Dosing'!$E$11:$E$138,0),MATCH('5. Form Breakdown'!BG$10,'5a. Dosing'!$F$9:$Q$9,0)),"")</f>
        <v>4</v>
      </c>
      <c r="BH24" s="259">
        <f>IFERROR(INDEX('5a. Dosing'!$F$11:$Q$138,MATCH('5. Form Breakdown'!$AK24,'5a. Dosing'!$E$11:$E$138,0),MATCH('5. Form Breakdown'!BH$10,'5a. Dosing'!$F$9:$Q$9,0)),"")</f>
        <v>5</v>
      </c>
      <c r="BI24" s="259">
        <f>IFERROR(INDEX('5a. Dosing'!$F$11:$Q$138,MATCH('5. Form Breakdown'!$AK24,'5a. Dosing'!$E$11:$E$138,0),MATCH('5. Form Breakdown'!BI$10,'5a. Dosing'!$F$9:$Q$9,0)),"")</f>
        <v>6</v>
      </c>
      <c r="BJ24" s="259">
        <f>IFERROR(INDEX('5a. Dosing'!$F$11:$Q$138,MATCH('5. Form Breakdown'!$AK24,'5a. Dosing'!$E$11:$E$138,0),MATCH('5. Form Breakdown'!BJ$10,'5a. Dosing'!$F$9:$Q$9,0)),"")</f>
        <v>0</v>
      </c>
      <c r="BK24" s="260">
        <f t="shared" si="28"/>
        <v>0</v>
      </c>
      <c r="BL24" s="260">
        <f t="shared" si="29"/>
        <v>0</v>
      </c>
    </row>
    <row r="25" spans="1:64" ht="15" x14ac:dyDescent="0.25">
      <c r="A25" s="820" t="s">
        <v>342</v>
      </c>
      <c r="B25" s="134" t="str">
        <f t="shared" si="13"/>
        <v>DRV 0 - susp - dose in ml</v>
      </c>
      <c r="C25" s="247">
        <f t="shared" si="0"/>
        <v>7</v>
      </c>
      <c r="D25" s="248" t="str">
        <f>IF(COUNTIF($E25:$E$97,E25)&gt;1,"X","")</f>
        <v>X</v>
      </c>
      <c r="E25" s="261" t="str">
        <f t="shared" si="14"/>
        <v>DRV</v>
      </c>
      <c r="F25" s="262" t="str">
        <f t="shared" si="15"/>
        <v>0</v>
      </c>
      <c r="G25" s="714" t="s">
        <v>317</v>
      </c>
      <c r="H25" s="262" t="str">
        <f t="shared" si="17"/>
        <v>susp</v>
      </c>
      <c r="I25" s="262">
        <v>200</v>
      </c>
      <c r="J25" s="263" t="str">
        <f t="shared" si="30"/>
        <v>Non-Essential</v>
      </c>
      <c r="K25" s="436"/>
      <c r="L25" s="436"/>
      <c r="M25" s="122"/>
      <c r="N25" s="122"/>
      <c r="O25" s="122"/>
      <c r="P25" s="122"/>
      <c r="Q25" s="264" t="e">
        <f t="shared" si="18"/>
        <v>#VALUE!</v>
      </c>
      <c r="R25" s="365" t="str">
        <f t="shared" si="32"/>
        <v/>
      </c>
      <c r="S25" s="265">
        <f>SUM(R25:R27)</f>
        <v>0</v>
      </c>
      <c r="T25" s="207" t="str">
        <f>IFERROR(IF(S25&lt;&gt;100%,"Ensure sum of molecules for every weightband adds to 100%",""),"Ensure sum of molecules for every weightband adds to 100%")</f>
        <v>Ensure sum of molecules for every weightband adds to 100%</v>
      </c>
      <c r="U25" s="253" t="str">
        <f>IFERROR(VLOOKUP(ROWS($C$11:$C25),$C$11:$E$97,COLUMNS($C$11:$E$11),0),0)</f>
        <v>TDF</v>
      </c>
      <c r="V25" s="404"/>
      <c r="Z25" s="254" t="str">
        <f t="shared" si="19"/>
        <v>DRV 75 - tab</v>
      </c>
      <c r="AA25" s="254" t="str">
        <f>IF('5a. Dosing'!F25="",0,'5a. Dosing'!F25)</f>
        <v>DRV</v>
      </c>
      <c r="AB25" s="254" t="str">
        <f>IF('5a. Dosing'!G25="",0,'5a. Dosing'!G25)</f>
        <v>75</v>
      </c>
      <c r="AC25" s="254" t="str">
        <f>IF('5a. Dosing'!H25="","",'5a. Dosing'!H25)</f>
        <v/>
      </c>
      <c r="AD25" s="254" t="str">
        <f>IF('5a. Dosing'!I25="","",'5a. Dosing'!I25)</f>
        <v>tab</v>
      </c>
      <c r="AE25" s="254">
        <f>IF('5a. Dosing'!J25="","",'5a. Dosing'!J25)</f>
        <v>480</v>
      </c>
      <c r="AF25" s="254" t="str">
        <f>IF('5a. Dosing'!K25="","",'5a. Dosing'!K25)</f>
        <v>Limited Use</v>
      </c>
      <c r="AG25" s="268"/>
      <c r="AH25" s="256">
        <f t="shared" si="2"/>
        <v>17</v>
      </c>
      <c r="AI25" s="256">
        <f t="shared" si="3"/>
        <v>28</v>
      </c>
      <c r="AJ25" s="257" t="str">
        <f t="shared" si="20"/>
        <v>DRV 75 - tab</v>
      </c>
      <c r="AK25" s="257" t="str">
        <f t="shared" si="4"/>
        <v>DRV 0 - susp - dose in ml</v>
      </c>
      <c r="AL25" s="254" t="str">
        <f t="shared" si="33"/>
        <v>DRV</v>
      </c>
      <c r="AM25" s="254" t="str">
        <f t="shared" si="33"/>
        <v>0</v>
      </c>
      <c r="AN25" s="254" t="str">
        <f t="shared" si="33"/>
        <v>dose in ml</v>
      </c>
      <c r="AO25" s="254" t="str">
        <f t="shared" si="33"/>
        <v>susp</v>
      </c>
      <c r="AP25" s="254">
        <f t="shared" si="33"/>
        <v>200</v>
      </c>
      <c r="AQ25" s="254" t="str">
        <f t="shared" si="33"/>
        <v>Non-Essential</v>
      </c>
      <c r="AR25" s="439">
        <f t="shared" ref="AR25:AW26" si="34">K25*AR$4</f>
        <v>0</v>
      </c>
      <c r="AS25" s="439">
        <f t="shared" si="34"/>
        <v>0</v>
      </c>
      <c r="AT25" s="439" t="e">
        <f t="shared" si="34"/>
        <v>#VALUE!</v>
      </c>
      <c r="AU25" s="439" t="e">
        <f t="shared" si="34"/>
        <v>#VALUE!</v>
      </c>
      <c r="AV25" s="439" t="e">
        <f t="shared" si="34"/>
        <v>#VALUE!</v>
      </c>
      <c r="AW25" s="439" t="e">
        <f t="shared" si="34"/>
        <v>#VALUE!</v>
      </c>
      <c r="AX25" s="221" t="e">
        <f t="shared" si="21"/>
        <v>#VALUE!</v>
      </c>
      <c r="AY25" s="221" t="str">
        <f t="shared" si="22"/>
        <v/>
      </c>
      <c r="AZ25" s="221" t="str">
        <f t="shared" si="23"/>
        <v/>
      </c>
      <c r="BA25" s="221" t="str">
        <f t="shared" si="24"/>
        <v/>
      </c>
      <c r="BB25" s="221" t="str">
        <f t="shared" si="25"/>
        <v/>
      </c>
      <c r="BC25" s="221" t="str">
        <f t="shared" si="26"/>
        <v/>
      </c>
      <c r="BD25" s="221" t="str">
        <f t="shared" si="27"/>
        <v/>
      </c>
      <c r="BE25" s="259">
        <f>IFERROR(INDEX('5a. Dosing'!$F$11:$Q$138,MATCH('5. Form Breakdown'!$AK25,'5a. Dosing'!$E$11:$E$138,0),MATCH('5. Form Breakdown'!BE$10,'5a. Dosing'!$F$9:$Q$9,0)),"")</f>
        <v>0</v>
      </c>
      <c r="BF25" s="259">
        <f>IFERROR(INDEX('5a. Dosing'!$F$11:$Q$138,MATCH('5. Form Breakdown'!$AK25,'5a. Dosing'!$E$11:$E$138,0),MATCH('5. Form Breakdown'!BF$10,'5a. Dosing'!$F$9:$Q$9,0)),"")</f>
        <v>0</v>
      </c>
      <c r="BG25" s="259">
        <f>IFERROR(INDEX('5a. Dosing'!$F$11:$Q$138,MATCH('5. Form Breakdown'!$AK25,'5a. Dosing'!$E$11:$E$138,0),MATCH('5. Form Breakdown'!BG$10,'5a. Dosing'!$F$9:$Q$9,0)),"")</f>
        <v>5</v>
      </c>
      <c r="BH25" s="259">
        <f>IFERROR(INDEX('5a. Dosing'!$F$11:$Q$138,MATCH('5. Form Breakdown'!$AK25,'5a. Dosing'!$E$11:$E$138,0),MATCH('5. Form Breakdown'!BH$10,'5a. Dosing'!$F$9:$Q$9,0)),"")</f>
        <v>7</v>
      </c>
      <c r="BI25" s="259">
        <f>IFERROR(INDEX('5a. Dosing'!$F$11:$Q$138,MATCH('5. Form Breakdown'!$AK25,'5a. Dosing'!$E$11:$E$138,0),MATCH('5. Form Breakdown'!BI$10,'5a. Dosing'!$F$9:$Q$9,0)),"")</f>
        <v>0</v>
      </c>
      <c r="BJ25" s="259">
        <f>IFERROR(INDEX('5a. Dosing'!$F$11:$Q$138,MATCH('5. Form Breakdown'!$AK25,'5a. Dosing'!$E$11:$E$138,0),MATCH('5. Form Breakdown'!BJ$10,'5a. Dosing'!$F$9:$Q$9,0)),"")</f>
        <v>0</v>
      </c>
      <c r="BK25" s="260">
        <f t="shared" si="28"/>
        <v>0</v>
      </c>
      <c r="BL25" s="260">
        <f t="shared" si="29"/>
        <v>0</v>
      </c>
    </row>
    <row r="26" spans="1:64" ht="15" x14ac:dyDescent="0.25">
      <c r="B26" s="134" t="str">
        <f t="shared" si="13"/>
        <v>DRV 150 - tab</v>
      </c>
      <c r="C26" s="247">
        <f t="shared" si="0"/>
        <v>7</v>
      </c>
      <c r="D26" s="248" t="str">
        <f>IF(COUNTIF($E26:$E$97,E26)&gt;1,"X","")</f>
        <v>X</v>
      </c>
      <c r="E26" s="367" t="str">
        <f t="shared" si="14"/>
        <v>DRV</v>
      </c>
      <c r="F26" s="368" t="str">
        <f t="shared" si="15"/>
        <v>150</v>
      </c>
      <c r="G26" s="368" t="str">
        <f t="shared" si="16"/>
        <v/>
      </c>
      <c r="H26" s="368" t="str">
        <f t="shared" si="17"/>
        <v>tab</v>
      </c>
      <c r="I26" s="368">
        <v>240</v>
      </c>
      <c r="J26" s="596" t="str">
        <f t="shared" si="30"/>
        <v>Non-Essential</v>
      </c>
      <c r="K26" s="442"/>
      <c r="L26" s="442"/>
      <c r="M26" s="123"/>
      <c r="N26" s="123"/>
      <c r="O26" s="123"/>
      <c r="P26" s="123"/>
      <c r="Q26" s="284" t="e">
        <f t="shared" si="18"/>
        <v>#VALUE!</v>
      </c>
      <c r="R26" s="369" t="str">
        <f t="shared" si="32"/>
        <v/>
      </c>
      <c r="S26" s="265"/>
      <c r="T26" s="200"/>
      <c r="U26" s="253" t="str">
        <f>IFERROR(VLOOKUP(ROWS($C$11:$C26),$C$11:$E$97,COLUMNS($C$11:$E$11),0),0)</f>
        <v>x_DTG</v>
      </c>
      <c r="Z26" s="254" t="str">
        <f t="shared" si="19"/>
        <v>DRV 150 - tab</v>
      </c>
      <c r="AA26" s="254" t="str">
        <f>IF('5a. Dosing'!F26="",0,'5a. Dosing'!F26)</f>
        <v>DRV</v>
      </c>
      <c r="AB26" s="254" t="str">
        <f>IF('5a. Dosing'!G26="",0,'5a. Dosing'!G26)</f>
        <v>150</v>
      </c>
      <c r="AC26" s="254" t="str">
        <f>IF('5a. Dosing'!H26="","",'5a. Dosing'!H26)</f>
        <v/>
      </c>
      <c r="AD26" s="254" t="str">
        <f>IF('5a. Dosing'!I26="","",'5a. Dosing'!I26)</f>
        <v>tab</v>
      </c>
      <c r="AE26" s="254">
        <f>IF('5a. Dosing'!J26="","",'5a. Dosing'!J26)</f>
        <v>240</v>
      </c>
      <c r="AF26" s="254" t="str">
        <f>IF('5a. Dosing'!K26="","",'5a. Dosing'!K26)</f>
        <v>Non-Essential</v>
      </c>
      <c r="AG26" s="268"/>
      <c r="AH26" s="256">
        <f t="shared" si="2"/>
        <v>16</v>
      </c>
      <c r="AI26" s="256">
        <f t="shared" si="3"/>
        <v>27</v>
      </c>
      <c r="AJ26" s="257" t="str">
        <f t="shared" si="20"/>
        <v>DRV 150 - tab</v>
      </c>
      <c r="AK26" s="257" t="str">
        <f t="shared" si="4"/>
        <v>DRV 150 - tab</v>
      </c>
      <c r="AL26" s="254" t="str">
        <f t="shared" si="33"/>
        <v>DRV</v>
      </c>
      <c r="AM26" s="254" t="str">
        <f t="shared" si="33"/>
        <v>150</v>
      </c>
      <c r="AN26" s="254" t="str">
        <f t="shared" si="33"/>
        <v/>
      </c>
      <c r="AO26" s="254" t="str">
        <f t="shared" si="33"/>
        <v>tab</v>
      </c>
      <c r="AP26" s="254">
        <f t="shared" si="33"/>
        <v>240</v>
      </c>
      <c r="AQ26" s="254" t="str">
        <f t="shared" si="33"/>
        <v>Non-Essential</v>
      </c>
      <c r="AR26" s="439">
        <f t="shared" si="34"/>
        <v>0</v>
      </c>
      <c r="AS26" s="439">
        <f t="shared" si="34"/>
        <v>0</v>
      </c>
      <c r="AT26" s="439" t="e">
        <f t="shared" si="34"/>
        <v>#VALUE!</v>
      </c>
      <c r="AU26" s="439" t="e">
        <f t="shared" si="34"/>
        <v>#VALUE!</v>
      </c>
      <c r="AV26" s="439" t="e">
        <f t="shared" si="34"/>
        <v>#VALUE!</v>
      </c>
      <c r="AW26" s="439" t="e">
        <f t="shared" si="34"/>
        <v>#VALUE!</v>
      </c>
      <c r="AX26" s="221" t="e">
        <f t="shared" si="21"/>
        <v>#VALUE!</v>
      </c>
      <c r="AY26" s="221" t="str">
        <f t="shared" si="22"/>
        <v/>
      </c>
      <c r="AZ26" s="221" t="str">
        <f t="shared" si="23"/>
        <v/>
      </c>
      <c r="BA26" s="221" t="str">
        <f t="shared" si="24"/>
        <v/>
      </c>
      <c r="BB26" s="221" t="str">
        <f t="shared" si="25"/>
        <v/>
      </c>
      <c r="BC26" s="221" t="str">
        <f t="shared" si="26"/>
        <v/>
      </c>
      <c r="BD26" s="221" t="str">
        <f t="shared" si="27"/>
        <v/>
      </c>
      <c r="BE26" s="259">
        <f>IFERROR(INDEX('5a. Dosing'!$F$11:$Q$138,MATCH('5. Form Breakdown'!$AK26,'5a. Dosing'!$E$11:$E$138,0),MATCH('5. Form Breakdown'!BE$10,'5a. Dosing'!$F$9:$Q$9,0)),"")</f>
        <v>0</v>
      </c>
      <c r="BF26" s="259">
        <f>IFERROR(INDEX('5a. Dosing'!$F$11:$Q$138,MATCH('5. Form Breakdown'!$AK26,'5a. Dosing'!$E$11:$E$138,0),MATCH('5. Form Breakdown'!BF$10,'5a. Dosing'!$F$9:$Q$9,0)),"")</f>
        <v>0</v>
      </c>
      <c r="BG26" s="259">
        <f>IFERROR(INDEX('5a. Dosing'!$F$11:$Q$138,MATCH('5. Form Breakdown'!$AK26,'5a. Dosing'!$E$11:$E$138,0),MATCH('5. Form Breakdown'!BG$10,'5a. Dosing'!$F$9:$Q$9,0)),"")</f>
        <v>3</v>
      </c>
      <c r="BH26" s="259">
        <f>IFERROR(INDEX('5a. Dosing'!$F$11:$Q$138,MATCH('5. Form Breakdown'!$AK26,'5a. Dosing'!$E$11:$E$138,0),MATCH('5. Form Breakdown'!BH$10,'5a. Dosing'!$F$9:$Q$9,0)),"")</f>
        <v>5</v>
      </c>
      <c r="BI26" s="259">
        <f>IFERROR(INDEX('5a. Dosing'!$F$11:$Q$138,MATCH('5. Form Breakdown'!$AK26,'5a. Dosing'!$E$11:$E$138,0),MATCH('5. Form Breakdown'!BI$10,'5a. Dosing'!$F$9:$Q$9,0)),"")</f>
        <v>5</v>
      </c>
      <c r="BJ26" s="259">
        <f>IFERROR(INDEX('5a. Dosing'!$F$11:$Q$138,MATCH('5. Form Breakdown'!$AK26,'5a. Dosing'!$E$11:$E$138,0),MATCH('5. Form Breakdown'!BJ$10,'5a. Dosing'!$F$9:$Q$9,0)),"")</f>
        <v>6</v>
      </c>
      <c r="BK26" s="260">
        <f t="shared" si="28"/>
        <v>0</v>
      </c>
      <c r="BL26" s="260">
        <f t="shared" si="29"/>
        <v>0</v>
      </c>
    </row>
    <row r="27" spans="1:64" ht="15.75" thickBot="1" x14ac:dyDescent="0.3">
      <c r="B27" s="134" t="str">
        <f t="shared" si="13"/>
        <v>DRV 75 - tab</v>
      </c>
      <c r="C27" s="247">
        <f t="shared" si="0"/>
        <v>7</v>
      </c>
      <c r="D27" s="248" t="str">
        <f>IF(COUNTIF($E27:$E$97,E27)&gt;1,"X","")</f>
        <v/>
      </c>
      <c r="E27" s="273" t="str">
        <f t="shared" si="14"/>
        <v>DRV</v>
      </c>
      <c r="F27" s="274" t="str">
        <f t="shared" si="15"/>
        <v>75</v>
      </c>
      <c r="G27" s="274" t="str">
        <f t="shared" si="16"/>
        <v/>
      </c>
      <c r="H27" s="274" t="str">
        <f t="shared" si="17"/>
        <v>tab</v>
      </c>
      <c r="I27" s="274">
        <v>480</v>
      </c>
      <c r="J27" s="595" t="str">
        <f t="shared" si="30"/>
        <v>Limited Use</v>
      </c>
      <c r="K27" s="482"/>
      <c r="L27" s="482"/>
      <c r="M27" s="121"/>
      <c r="N27" s="121"/>
      <c r="O27" s="121"/>
      <c r="P27" s="121"/>
      <c r="Q27" s="275" t="e">
        <f t="shared" si="18"/>
        <v>#VALUE!</v>
      </c>
      <c r="R27" s="366" t="str">
        <f t="shared" si="32"/>
        <v/>
      </c>
      <c r="S27" s="502"/>
      <c r="U27" s="253">
        <f>IFERROR(VLOOKUP(ROWS($C$11:$C27),$C$11:$E$97,COLUMNS($C$11:$E$11),0),0)</f>
        <v>0</v>
      </c>
      <c r="Z27" s="254" t="str">
        <f t="shared" si="19"/>
        <v>EFV 0 - susp - dose in ml</v>
      </c>
      <c r="AA27" s="254" t="str">
        <f>IF('5a. Dosing'!F27="",0,'5a. Dosing'!F27)</f>
        <v>EFV</v>
      </c>
      <c r="AB27" s="254" t="str">
        <f>IF('5a. Dosing'!G27="",0,'5a. Dosing'!G27)</f>
        <v>0</v>
      </c>
      <c r="AC27" s="254" t="str">
        <f>IF('5a. Dosing'!H27="","",'5a. Dosing'!H27)</f>
        <v>dose in ml</v>
      </c>
      <c r="AD27" s="254" t="str">
        <f>IF('5a. Dosing'!I27="","",'5a. Dosing'!I27)</f>
        <v>susp</v>
      </c>
      <c r="AE27" s="254">
        <f>IF('5a. Dosing'!J27="","",'5a. Dosing'!J27)</f>
        <v>180</v>
      </c>
      <c r="AF27" s="254" t="str">
        <f>IF('5a. Dosing'!K27="","",'5a. Dosing'!K27)</f>
        <v>Non-Essential</v>
      </c>
      <c r="AG27" s="268"/>
      <c r="AH27" s="256">
        <f t="shared" si="2"/>
        <v>18</v>
      </c>
      <c r="AI27" s="256">
        <f t="shared" si="3"/>
        <v>29</v>
      </c>
      <c r="AJ27" s="257" t="str">
        <f t="shared" si="20"/>
        <v>EFV 0 - susp - dose in ml</v>
      </c>
      <c r="AK27" s="257" t="str">
        <f t="shared" si="4"/>
        <v>DRV 75 - tab</v>
      </c>
      <c r="AL27" s="254" t="str">
        <f t="shared" si="33"/>
        <v>DRV</v>
      </c>
      <c r="AM27" s="254" t="str">
        <f t="shared" si="33"/>
        <v>75</v>
      </c>
      <c r="AN27" s="254" t="str">
        <f t="shared" si="33"/>
        <v/>
      </c>
      <c r="AO27" s="254" t="str">
        <f t="shared" si="33"/>
        <v>tab</v>
      </c>
      <c r="AP27" s="254">
        <f t="shared" si="33"/>
        <v>480</v>
      </c>
      <c r="AQ27" s="254" t="str">
        <f t="shared" si="33"/>
        <v>Limited Use</v>
      </c>
      <c r="AR27" s="439">
        <f t="shared" ref="AR27:AW27" si="35">K27*AR$4</f>
        <v>0</v>
      </c>
      <c r="AS27" s="439">
        <f t="shared" si="35"/>
        <v>0</v>
      </c>
      <c r="AT27" s="439" t="e">
        <f t="shared" si="35"/>
        <v>#VALUE!</v>
      </c>
      <c r="AU27" s="439" t="e">
        <f t="shared" si="35"/>
        <v>#VALUE!</v>
      </c>
      <c r="AV27" s="439" t="e">
        <f t="shared" si="35"/>
        <v>#VALUE!</v>
      </c>
      <c r="AW27" s="439" t="e">
        <f t="shared" si="35"/>
        <v>#VALUE!</v>
      </c>
      <c r="AX27" s="221" t="e">
        <f t="shared" si="21"/>
        <v>#VALUE!</v>
      </c>
      <c r="AY27" s="221" t="str">
        <f t="shared" si="22"/>
        <v/>
      </c>
      <c r="AZ27" s="221" t="str">
        <f t="shared" si="23"/>
        <v/>
      </c>
      <c r="BA27" s="221" t="str">
        <f t="shared" si="24"/>
        <v/>
      </c>
      <c r="BB27" s="221" t="str">
        <f t="shared" si="25"/>
        <v/>
      </c>
      <c r="BC27" s="221" t="str">
        <f t="shared" si="26"/>
        <v/>
      </c>
      <c r="BD27" s="221" t="str">
        <f t="shared" si="27"/>
        <v/>
      </c>
      <c r="BE27" s="259">
        <f>IFERROR(INDEX('5a. Dosing'!$F$11:$Q$138,MATCH('5. Form Breakdown'!$AK27,'5a. Dosing'!$E$11:$E$138,0),MATCH('5. Form Breakdown'!BE$10,'5a. Dosing'!$F$9:$Q$9,0)),"")</f>
        <v>0</v>
      </c>
      <c r="BF27" s="259">
        <f>IFERROR(INDEX('5a. Dosing'!$F$11:$Q$138,MATCH('5. Form Breakdown'!$AK27,'5a. Dosing'!$E$11:$E$138,0),MATCH('5. Form Breakdown'!BF$10,'5a. Dosing'!$F$9:$Q$9,0)),"")</f>
        <v>0</v>
      </c>
      <c r="BG27" s="259">
        <f>IFERROR(INDEX('5a. Dosing'!$F$11:$Q$138,MATCH('5. Form Breakdown'!$AK27,'5a. Dosing'!$E$11:$E$138,0),MATCH('5. Form Breakdown'!BG$10,'5a. Dosing'!$F$9:$Q$9,0)),"")</f>
        <v>6</v>
      </c>
      <c r="BH27" s="259">
        <f>IFERROR(INDEX('5a. Dosing'!$F$11:$Q$138,MATCH('5. Form Breakdown'!$AK27,'5a. Dosing'!$E$11:$E$138,0),MATCH('5. Form Breakdown'!BH$10,'5a. Dosing'!$F$9:$Q$9,0)),"")</f>
        <v>10</v>
      </c>
      <c r="BI27" s="259">
        <f>IFERROR(INDEX('5a. Dosing'!$F$11:$Q$138,MATCH('5. Form Breakdown'!$AK27,'5a. Dosing'!$E$11:$E$138,0),MATCH('5. Form Breakdown'!BI$10,'5a. Dosing'!$F$9:$Q$9,0)),"")</f>
        <v>10</v>
      </c>
      <c r="BJ27" s="259">
        <f>IFERROR(INDEX('5a. Dosing'!$F$11:$Q$138,MATCH('5. Form Breakdown'!$AK27,'5a. Dosing'!$E$11:$E$138,0),MATCH('5. Form Breakdown'!BJ$10,'5a. Dosing'!$F$9:$Q$9,0)),"")</f>
        <v>12</v>
      </c>
      <c r="BK27" s="260">
        <f t="shared" si="28"/>
        <v>0</v>
      </c>
      <c r="BL27" s="260">
        <f t="shared" si="29"/>
        <v>0</v>
      </c>
    </row>
    <row r="28" spans="1:64" ht="15" x14ac:dyDescent="0.25">
      <c r="B28" s="134" t="str">
        <f t="shared" si="13"/>
        <v>EFV 0 - susp - dose in ml</v>
      </c>
      <c r="C28" s="247">
        <f t="shared" si="0"/>
        <v>8</v>
      </c>
      <c r="D28" s="248" t="str">
        <f>IF(COUNTIF($E28:$E$97,E28)&gt;1,"X","")</f>
        <v>X</v>
      </c>
      <c r="E28" s="479" t="str">
        <f t="shared" si="14"/>
        <v>EFV</v>
      </c>
      <c r="F28" s="480" t="str">
        <f t="shared" si="15"/>
        <v>0</v>
      </c>
      <c r="G28" s="604" t="str">
        <f t="shared" si="16"/>
        <v>dose in ml</v>
      </c>
      <c r="H28" s="480" t="str">
        <f t="shared" si="17"/>
        <v>susp</v>
      </c>
      <c r="I28" s="480">
        <v>180</v>
      </c>
      <c r="J28" s="597" t="str">
        <f t="shared" si="30"/>
        <v>Non-Essential</v>
      </c>
      <c r="K28" s="481"/>
      <c r="L28" s="481"/>
      <c r="M28" s="119"/>
      <c r="N28" s="119"/>
      <c r="O28" s="119"/>
      <c r="P28" s="119"/>
      <c r="Q28" s="290" t="e">
        <f t="shared" si="18"/>
        <v>#VALUE!</v>
      </c>
      <c r="R28" s="361" t="str">
        <f t="shared" si="32"/>
        <v/>
      </c>
      <c r="S28" s="506">
        <f>IF(SUM(K28:P34)&gt;=600%,100%,SUM(R28:R34))</f>
        <v>0</v>
      </c>
      <c r="T28" s="514" t="str">
        <f>IFERROR(IF(S28&lt;100%,"Ensure sum of molecules for every weightband adds to 100%",""),"")</f>
        <v>Ensure sum of molecules for every weightband adds to 100%</v>
      </c>
      <c r="U28" s="253">
        <f>IFERROR(VLOOKUP(ROWS($C$11:$C28),$C$11:$E$97,COLUMNS($C$11:$E$11),0),0)</f>
        <v>0</v>
      </c>
      <c r="Z28" s="254" t="str">
        <f t="shared" si="19"/>
        <v>EFV 50 - caps</v>
      </c>
      <c r="AA28" s="254" t="str">
        <f>IF('5a. Dosing'!F28="",0,'5a. Dosing'!F28)</f>
        <v>EFV</v>
      </c>
      <c r="AB28" s="254" t="str">
        <f>IF('5a. Dosing'!G28="",0,'5a. Dosing'!G28)</f>
        <v>50</v>
      </c>
      <c r="AC28" s="254" t="str">
        <f>IF('5a. Dosing'!H28="","",'5a. Dosing'!H28)</f>
        <v/>
      </c>
      <c r="AD28" s="254" t="str">
        <f>IF('5a. Dosing'!I28="","",'5a. Dosing'!I28)</f>
        <v>caps</v>
      </c>
      <c r="AE28" s="254">
        <f>IF('5a. Dosing'!J28="","",'5a. Dosing'!J28)</f>
        <v>30</v>
      </c>
      <c r="AF28" s="254" t="str">
        <f>IF('5a. Dosing'!K28="","",'5a. Dosing'!K28)</f>
        <v>Non-Essential</v>
      </c>
      <c r="AG28" s="268"/>
      <c r="AH28" s="256">
        <f t="shared" si="2"/>
        <v>22</v>
      </c>
      <c r="AI28" s="256">
        <f t="shared" si="3"/>
        <v>33</v>
      </c>
      <c r="AJ28" s="257" t="str">
        <f t="shared" si="20"/>
        <v>EFV 50 - caps</v>
      </c>
      <c r="AK28" s="257" t="str">
        <f t="shared" si="4"/>
        <v>EFV 0 - susp - dose in ml</v>
      </c>
      <c r="AL28" s="254" t="str">
        <f t="shared" si="33"/>
        <v>EFV</v>
      </c>
      <c r="AM28" s="254" t="str">
        <f t="shared" si="33"/>
        <v>0</v>
      </c>
      <c r="AN28" s="254" t="str">
        <f t="shared" si="33"/>
        <v>dose in ml</v>
      </c>
      <c r="AO28" s="254" t="str">
        <f t="shared" si="33"/>
        <v>susp</v>
      </c>
      <c r="AP28" s="254">
        <f t="shared" si="33"/>
        <v>180</v>
      </c>
      <c r="AQ28" s="254" t="str">
        <f t="shared" si="33"/>
        <v>Non-Essential</v>
      </c>
      <c r="AR28" s="439">
        <f t="shared" ref="AR28:AR34" si="36">K28*AR$4</f>
        <v>0</v>
      </c>
      <c r="AS28" s="439">
        <f t="shared" ref="AS28:AS33" si="37">L28*AS$4</f>
        <v>0</v>
      </c>
      <c r="AT28" s="439" t="e">
        <f t="shared" ref="AT28:AT33" si="38">M28*AT$4</f>
        <v>#VALUE!</v>
      </c>
      <c r="AU28" s="439" t="e">
        <f t="shared" ref="AU28:AU33" si="39">N28*AU$4</f>
        <v>#VALUE!</v>
      </c>
      <c r="AV28" s="439" t="e">
        <f t="shared" ref="AV28:AV33" si="40">O28*AV$4</f>
        <v>#VALUE!</v>
      </c>
      <c r="AW28" s="439" t="e">
        <f t="shared" ref="AW28:AW33" si="41">P28*AW$4</f>
        <v>#VALUE!</v>
      </c>
      <c r="AX28" s="221" t="e">
        <f t="shared" si="21"/>
        <v>#VALUE!</v>
      </c>
      <c r="AY28" s="221" t="str">
        <f t="shared" si="22"/>
        <v/>
      </c>
      <c r="AZ28" s="221" t="str">
        <f t="shared" si="23"/>
        <v/>
      </c>
      <c r="BA28" s="221" t="str">
        <f t="shared" si="24"/>
        <v/>
      </c>
      <c r="BB28" s="221" t="str">
        <f t="shared" si="25"/>
        <v/>
      </c>
      <c r="BC28" s="221" t="str">
        <f t="shared" si="26"/>
        <v/>
      </c>
      <c r="BD28" s="221" t="str">
        <f t="shared" si="27"/>
        <v/>
      </c>
      <c r="BE28" s="259">
        <f>IFERROR(INDEX('5a. Dosing'!$F$11:$Q$138,MATCH('5. Form Breakdown'!$AK28,'5a. Dosing'!$E$11:$E$138,0),MATCH('5. Form Breakdown'!BE$10,'5a. Dosing'!$F$9:$Q$9,0)),"")</f>
        <v>0</v>
      </c>
      <c r="BF28" s="259">
        <f>IFERROR(INDEX('5a. Dosing'!$F$11:$Q$138,MATCH('5. Form Breakdown'!$AK28,'5a. Dosing'!$E$11:$E$138,0),MATCH('5. Form Breakdown'!BF$10,'5a. Dosing'!$F$9:$Q$9,0)),"")</f>
        <v>0</v>
      </c>
      <c r="BG28" s="259">
        <f>IFERROR(INDEX('5a. Dosing'!$F$11:$Q$138,MATCH('5. Form Breakdown'!$AK28,'5a. Dosing'!$E$11:$E$138,0),MATCH('5. Form Breakdown'!BG$10,'5a. Dosing'!$F$9:$Q$9,0)),"")</f>
        <v>12</v>
      </c>
      <c r="BH28" s="259">
        <f>IFERROR(INDEX('5a. Dosing'!$F$11:$Q$138,MATCH('5. Form Breakdown'!$AK28,'5a. Dosing'!$E$11:$E$138,0),MATCH('5. Form Breakdown'!BH$10,'5a. Dosing'!$F$9:$Q$9,0)),"")</f>
        <v>13</v>
      </c>
      <c r="BI28" s="259">
        <f>IFERROR(INDEX('5a. Dosing'!$F$11:$Q$138,MATCH('5. Form Breakdown'!$AK28,'5a. Dosing'!$E$11:$E$138,0),MATCH('5. Form Breakdown'!BI$10,'5a. Dosing'!$F$9:$Q$9,0)),"")</f>
        <v>15</v>
      </c>
      <c r="BJ28" s="259">
        <f>IFERROR(INDEX('5a. Dosing'!$F$11:$Q$138,MATCH('5. Form Breakdown'!$AK28,'5a. Dosing'!$E$11:$E$138,0),MATCH('5. Form Breakdown'!BJ$10,'5a. Dosing'!$F$9:$Q$9,0)),"")</f>
        <v>17</v>
      </c>
      <c r="BK28" s="260">
        <f t="shared" si="28"/>
        <v>0</v>
      </c>
      <c r="BL28" s="260">
        <f t="shared" si="29"/>
        <v>0</v>
      </c>
    </row>
    <row r="29" spans="1:64" ht="15" x14ac:dyDescent="0.25">
      <c r="B29" s="134" t="str">
        <f t="shared" si="13"/>
        <v>EFV 200 - caps</v>
      </c>
      <c r="C29" s="247">
        <f t="shared" si="0"/>
        <v>8</v>
      </c>
      <c r="D29" s="248" t="str">
        <f>IF(COUNTIF($E29:$E$97,E29)&gt;1,"X","")</f>
        <v>X</v>
      </c>
      <c r="E29" s="279" t="str">
        <f t="shared" si="14"/>
        <v>EFV</v>
      </c>
      <c r="F29" s="280" t="str">
        <f t="shared" si="15"/>
        <v>200</v>
      </c>
      <c r="G29" s="280" t="str">
        <f t="shared" si="16"/>
        <v/>
      </c>
      <c r="H29" s="280" t="str">
        <f t="shared" si="17"/>
        <v>caps</v>
      </c>
      <c r="I29" s="280">
        <v>90</v>
      </c>
      <c r="J29" s="263" t="str">
        <f t="shared" si="30"/>
        <v>Non-Essential</v>
      </c>
      <c r="K29" s="118"/>
      <c r="L29" s="118"/>
      <c r="M29" s="122"/>
      <c r="N29" s="122"/>
      <c r="O29" s="122"/>
      <c r="P29" s="122"/>
      <c r="Q29" s="264" t="e">
        <f t="shared" si="18"/>
        <v>#VALUE!</v>
      </c>
      <c r="R29" s="361" t="str">
        <f t="shared" si="32"/>
        <v/>
      </c>
      <c r="S29" s="281"/>
      <c r="T29" s="679" t="str">
        <f>IFERROR(IF(S28&gt;100%,"Can exceed 100% if procure 50mg and 200mg for same patient",""),"")</f>
        <v/>
      </c>
      <c r="U29" s="253">
        <f>IFERROR(VLOOKUP(ROWS($C$11:$C29),$C$11:$E$97,COLUMNS($C$11:$E$11),0),0)</f>
        <v>0</v>
      </c>
      <c r="Z29" s="254" t="str">
        <f t="shared" si="19"/>
        <v>EFV 50 - tab</v>
      </c>
      <c r="AA29" s="254" t="str">
        <f>IF('5a. Dosing'!F29="",0,'5a. Dosing'!F29)</f>
        <v>EFV</v>
      </c>
      <c r="AB29" s="254" t="str">
        <f>IF('5a. Dosing'!G29="",0,'5a. Dosing'!G29)</f>
        <v>50</v>
      </c>
      <c r="AC29" s="254" t="str">
        <f>IF('5a. Dosing'!H29="","",'5a. Dosing'!H29)</f>
        <v/>
      </c>
      <c r="AD29" s="254" t="str">
        <f>IF('5a. Dosing'!I29="","",'5a. Dosing'!I29)</f>
        <v>tab</v>
      </c>
      <c r="AE29" s="254">
        <f>IF('5a. Dosing'!J29="","",'5a. Dosing'!J29)</f>
        <v>30</v>
      </c>
      <c r="AF29" s="254" t="str">
        <f>IF('5a. Dosing'!K29="","",'5a. Dosing'!K29)</f>
        <v>Non-Essential</v>
      </c>
      <c r="AG29" s="268"/>
      <c r="AH29" s="256">
        <f t="shared" si="2"/>
        <v>23</v>
      </c>
      <c r="AI29" s="256">
        <f t="shared" si="3"/>
        <v>34</v>
      </c>
      <c r="AJ29" s="257" t="str">
        <f t="shared" si="20"/>
        <v>EFV 50 - tab</v>
      </c>
      <c r="AK29" s="257" t="str">
        <f t="shared" si="4"/>
        <v>EFV 200 - caps</v>
      </c>
      <c r="AL29" s="254" t="str">
        <f t="shared" si="33"/>
        <v>EFV</v>
      </c>
      <c r="AM29" s="254" t="str">
        <f t="shared" si="33"/>
        <v>200</v>
      </c>
      <c r="AN29" s="254" t="str">
        <f t="shared" si="33"/>
        <v/>
      </c>
      <c r="AO29" s="254" t="str">
        <f t="shared" si="33"/>
        <v>caps</v>
      </c>
      <c r="AP29" s="254">
        <f t="shared" si="33"/>
        <v>90</v>
      </c>
      <c r="AQ29" s="254" t="str">
        <f t="shared" si="33"/>
        <v>Non-Essential</v>
      </c>
      <c r="AR29" s="439">
        <f t="shared" si="36"/>
        <v>0</v>
      </c>
      <c r="AS29" s="439">
        <f t="shared" si="37"/>
        <v>0</v>
      </c>
      <c r="AT29" s="439" t="e">
        <f t="shared" si="38"/>
        <v>#VALUE!</v>
      </c>
      <c r="AU29" s="439" t="e">
        <f t="shared" si="39"/>
        <v>#VALUE!</v>
      </c>
      <c r="AV29" s="439" t="e">
        <f t="shared" si="40"/>
        <v>#VALUE!</v>
      </c>
      <c r="AW29" s="439" t="e">
        <f t="shared" si="41"/>
        <v>#VALUE!</v>
      </c>
      <c r="AX29" s="221" t="e">
        <f t="shared" si="21"/>
        <v>#VALUE!</v>
      </c>
      <c r="AY29" s="221" t="str">
        <f t="shared" si="22"/>
        <v/>
      </c>
      <c r="AZ29" s="221" t="str">
        <f t="shared" si="23"/>
        <v/>
      </c>
      <c r="BA29" s="221" t="str">
        <f t="shared" si="24"/>
        <v/>
      </c>
      <c r="BB29" s="221" t="str">
        <f t="shared" si="25"/>
        <v/>
      </c>
      <c r="BC29" s="221" t="str">
        <f t="shared" si="26"/>
        <v/>
      </c>
      <c r="BD29" s="221" t="str">
        <f t="shared" si="27"/>
        <v/>
      </c>
      <c r="BE29" s="259">
        <f>IFERROR(INDEX('5a. Dosing'!$F$11:$Q$138,MATCH('5. Form Breakdown'!$AK29,'5a. Dosing'!$E$11:$E$138,0),MATCH('5. Form Breakdown'!BE$10,'5a. Dosing'!$F$9:$Q$9,0)),"")</f>
        <v>0</v>
      </c>
      <c r="BF29" s="259">
        <f>IFERROR(INDEX('5a. Dosing'!$F$11:$Q$138,MATCH('5. Form Breakdown'!$AK29,'5a. Dosing'!$E$11:$E$138,0),MATCH('5. Form Breakdown'!BF$10,'5a. Dosing'!$F$9:$Q$9,0)),"")</f>
        <v>0</v>
      </c>
      <c r="BG29" s="259">
        <f>IFERROR(INDEX('5a. Dosing'!$F$11:$Q$138,MATCH('5. Form Breakdown'!$AK29,'5a. Dosing'!$E$11:$E$138,0),MATCH('5. Form Breakdown'!BG$10,'5a. Dosing'!$F$9:$Q$9,0)),"")</f>
        <v>1</v>
      </c>
      <c r="BH29" s="259">
        <f>IFERROR(INDEX('5a. Dosing'!$F$11:$Q$138,MATCH('5. Form Breakdown'!$AK29,'5a. Dosing'!$E$11:$E$138,0),MATCH('5. Form Breakdown'!BH$10,'5a. Dosing'!$F$9:$Q$9,0)),"")</f>
        <v>1.5</v>
      </c>
      <c r="BI29" s="259">
        <f>IFERROR(INDEX('5a. Dosing'!$F$11:$Q$138,MATCH('5. Form Breakdown'!$AK29,'5a. Dosing'!$E$11:$E$138,0),MATCH('5. Form Breakdown'!BI$10,'5a. Dosing'!$F$9:$Q$9,0)),"")</f>
        <v>1.5</v>
      </c>
      <c r="BJ29" s="259">
        <f>IFERROR(INDEX('5a. Dosing'!$F$11:$Q$138,MATCH('5. Form Breakdown'!$AK29,'5a. Dosing'!$E$11:$E$138,0),MATCH('5. Form Breakdown'!BJ$10,'5a. Dosing'!$F$9:$Q$9,0)),"")</f>
        <v>2</v>
      </c>
      <c r="BK29" s="260">
        <f t="shared" si="28"/>
        <v>0</v>
      </c>
      <c r="BL29" s="260">
        <f t="shared" si="29"/>
        <v>0</v>
      </c>
    </row>
    <row r="30" spans="1:64" ht="15" x14ac:dyDescent="0.25">
      <c r="B30" s="134" t="str">
        <f t="shared" si="13"/>
        <v>EFV 200 - tab</v>
      </c>
      <c r="C30" s="247">
        <f t="shared" si="0"/>
        <v>8</v>
      </c>
      <c r="D30" s="248" t="str">
        <f>IF(COUNTIF($E30:$E$97,E30)&gt;1,"X","")</f>
        <v>X</v>
      </c>
      <c r="E30" s="279" t="str">
        <f t="shared" si="14"/>
        <v>EFV</v>
      </c>
      <c r="F30" s="280" t="str">
        <f t="shared" si="15"/>
        <v>200</v>
      </c>
      <c r="G30" s="280" t="str">
        <f t="shared" si="16"/>
        <v/>
      </c>
      <c r="H30" s="280" t="str">
        <f t="shared" si="17"/>
        <v>tab</v>
      </c>
      <c r="I30" s="280">
        <v>30</v>
      </c>
      <c r="J30" s="263" t="str">
        <f>AQ30</f>
        <v>Non-Essential</v>
      </c>
      <c r="K30" s="118"/>
      <c r="L30" s="118"/>
      <c r="M30" s="122"/>
      <c r="N30" s="122"/>
      <c r="O30" s="122"/>
      <c r="P30" s="122"/>
      <c r="Q30" s="264" t="e">
        <f t="shared" si="18"/>
        <v>#VALUE!</v>
      </c>
      <c r="R30" s="361" t="str">
        <f t="shared" si="32"/>
        <v/>
      </c>
      <c r="S30" s="281"/>
      <c r="T30" s="200"/>
      <c r="U30" s="253">
        <f>IFERROR(VLOOKUP(ROWS($C$11:$C30),$C$11:$E$97,COLUMNS($C$11:$E$11),0),0)</f>
        <v>0</v>
      </c>
      <c r="Z30" s="254" t="str">
        <f t="shared" si="19"/>
        <v>EFV 200 - tab - scored</v>
      </c>
      <c r="AA30" s="254" t="str">
        <f>IF('5a. Dosing'!F30="",0,'5a. Dosing'!F30)</f>
        <v>EFV</v>
      </c>
      <c r="AB30" s="254" t="str">
        <f>IF('5a. Dosing'!G30="",0,'5a. Dosing'!G30)</f>
        <v>200</v>
      </c>
      <c r="AC30" s="254" t="str">
        <f>IF('5a. Dosing'!H30="","",'5a. Dosing'!H30)</f>
        <v>scored</v>
      </c>
      <c r="AD30" s="254" t="str">
        <f>IF('5a. Dosing'!I30="","",'5a. Dosing'!I30)</f>
        <v>tab</v>
      </c>
      <c r="AE30" s="254">
        <f>IF('5a. Dosing'!J30="","",'5a. Dosing'!J30)</f>
        <v>90</v>
      </c>
      <c r="AF30" s="254" t="str">
        <f>IF('5a. Dosing'!K30="","",'5a. Dosing'!K30)</f>
        <v>Optimal</v>
      </c>
      <c r="AG30" s="268"/>
      <c r="AH30" s="256">
        <f t="shared" si="2"/>
        <v>21</v>
      </c>
      <c r="AI30" s="256">
        <f t="shared" si="3"/>
        <v>32</v>
      </c>
      <c r="AJ30" s="257" t="str">
        <f t="shared" si="20"/>
        <v>EFV 200 - tab - scored</v>
      </c>
      <c r="AK30" s="257" t="str">
        <f t="shared" si="4"/>
        <v>EFV 200 - tab</v>
      </c>
      <c r="AL30" s="254" t="str">
        <f t="shared" si="33"/>
        <v>EFV</v>
      </c>
      <c r="AM30" s="254" t="str">
        <f t="shared" si="33"/>
        <v>200</v>
      </c>
      <c r="AN30" s="254" t="str">
        <f t="shared" si="33"/>
        <v/>
      </c>
      <c r="AO30" s="254" t="str">
        <f t="shared" si="33"/>
        <v>tab</v>
      </c>
      <c r="AP30" s="254">
        <f t="shared" si="33"/>
        <v>30</v>
      </c>
      <c r="AQ30" s="254" t="str">
        <f t="shared" si="33"/>
        <v>Non-Essential</v>
      </c>
      <c r="AR30" s="439">
        <f t="shared" si="36"/>
        <v>0</v>
      </c>
      <c r="AS30" s="439">
        <f t="shared" si="37"/>
        <v>0</v>
      </c>
      <c r="AT30" s="439" t="e">
        <f t="shared" si="38"/>
        <v>#VALUE!</v>
      </c>
      <c r="AU30" s="439" t="e">
        <f t="shared" si="39"/>
        <v>#VALUE!</v>
      </c>
      <c r="AV30" s="439" t="e">
        <f t="shared" si="40"/>
        <v>#VALUE!</v>
      </c>
      <c r="AW30" s="439" t="e">
        <f t="shared" si="41"/>
        <v>#VALUE!</v>
      </c>
      <c r="AX30" s="221" t="e">
        <f t="shared" si="21"/>
        <v>#VALUE!</v>
      </c>
      <c r="AY30" s="221" t="str">
        <f t="shared" si="22"/>
        <v/>
      </c>
      <c r="AZ30" s="221" t="str">
        <f t="shared" si="23"/>
        <v/>
      </c>
      <c r="BA30" s="221" t="str">
        <f t="shared" si="24"/>
        <v/>
      </c>
      <c r="BB30" s="221" t="str">
        <f t="shared" si="25"/>
        <v/>
      </c>
      <c r="BC30" s="221" t="str">
        <f t="shared" si="26"/>
        <v/>
      </c>
      <c r="BD30" s="221" t="str">
        <f t="shared" si="27"/>
        <v/>
      </c>
      <c r="BE30" s="259">
        <f>IFERROR(INDEX('5a. Dosing'!$F$11:$Q$138,MATCH('5. Form Breakdown'!$AK30,'5a. Dosing'!$E$11:$E$138,0),MATCH('5. Form Breakdown'!BE$10,'5a. Dosing'!$F$9:$Q$9,0)),"")</f>
        <v>0</v>
      </c>
      <c r="BF30" s="259">
        <f>IFERROR(INDEX('5a. Dosing'!$F$11:$Q$138,MATCH('5. Form Breakdown'!$AK30,'5a. Dosing'!$E$11:$E$138,0),MATCH('5. Form Breakdown'!BF$10,'5a. Dosing'!$F$9:$Q$9,0)),"")</f>
        <v>0</v>
      </c>
      <c r="BG30" s="259">
        <f>IFERROR(INDEX('5a. Dosing'!$F$11:$Q$138,MATCH('5. Form Breakdown'!$AK30,'5a. Dosing'!$E$11:$E$138,0),MATCH('5. Form Breakdown'!BG$10,'5a. Dosing'!$F$9:$Q$9,0)),"")</f>
        <v>1</v>
      </c>
      <c r="BH30" s="259">
        <f>IFERROR(INDEX('5a. Dosing'!$F$11:$Q$138,MATCH('5. Form Breakdown'!$AK30,'5a. Dosing'!$E$11:$E$138,0),MATCH('5. Form Breakdown'!BH$10,'5a. Dosing'!$F$9:$Q$9,0)),"")</f>
        <v>1.5</v>
      </c>
      <c r="BI30" s="259">
        <f>IFERROR(INDEX('5a. Dosing'!$F$11:$Q$138,MATCH('5. Form Breakdown'!$AK30,'5a. Dosing'!$E$11:$E$138,0),MATCH('5. Form Breakdown'!BI$10,'5a. Dosing'!$F$9:$Q$9,0)),"")</f>
        <v>1.5</v>
      </c>
      <c r="BJ30" s="259">
        <f>IFERROR(INDEX('5a. Dosing'!$F$11:$Q$138,MATCH('5. Form Breakdown'!$AK30,'5a. Dosing'!$E$11:$E$138,0),MATCH('5. Form Breakdown'!BJ$10,'5a. Dosing'!$F$9:$Q$9,0)),"")</f>
        <v>2</v>
      </c>
      <c r="BK30" s="260">
        <f t="shared" si="28"/>
        <v>0</v>
      </c>
      <c r="BL30" s="260">
        <f t="shared" si="29"/>
        <v>0</v>
      </c>
    </row>
    <row r="31" spans="1:64" ht="15" x14ac:dyDescent="0.25">
      <c r="B31" s="134" t="str">
        <f t="shared" si="13"/>
        <v>EFV 200 - tab - scored</v>
      </c>
      <c r="C31" s="247">
        <f t="shared" si="0"/>
        <v>8</v>
      </c>
      <c r="D31" s="248" t="str">
        <f>IF(COUNTIF($E31:$E$97,E31)&gt;1,"X","")</f>
        <v>X</v>
      </c>
      <c r="E31" s="279" t="str">
        <f t="shared" si="14"/>
        <v>EFV</v>
      </c>
      <c r="F31" s="280" t="str">
        <f t="shared" si="15"/>
        <v>200</v>
      </c>
      <c r="G31" s="280" t="str">
        <f t="shared" si="16"/>
        <v>scored</v>
      </c>
      <c r="H31" s="280" t="str">
        <f t="shared" si="17"/>
        <v>tab</v>
      </c>
      <c r="I31" s="280">
        <v>90</v>
      </c>
      <c r="J31" s="263" t="str">
        <f t="shared" si="30"/>
        <v>Optimal</v>
      </c>
      <c r="K31" s="118"/>
      <c r="L31" s="118"/>
      <c r="M31" s="122"/>
      <c r="N31" s="122"/>
      <c r="O31" s="122"/>
      <c r="P31" s="122"/>
      <c r="Q31" s="264" t="e">
        <f t="shared" si="18"/>
        <v>#VALUE!</v>
      </c>
      <c r="R31" s="361" t="str">
        <f t="shared" si="32"/>
        <v/>
      </c>
      <c r="S31" s="281"/>
      <c r="T31" s="200"/>
      <c r="U31" s="253">
        <f>IFERROR(VLOOKUP(ROWS($C$11:$C31),$C$11:$E$97,COLUMNS($C$11:$E$11),0),0)</f>
        <v>0</v>
      </c>
      <c r="Z31" s="254" t="str">
        <f t="shared" si="19"/>
        <v>EFV 200 - tab</v>
      </c>
      <c r="AA31" s="254" t="str">
        <f>IF('5a. Dosing'!F31="",0,'5a. Dosing'!F31)</f>
        <v>EFV</v>
      </c>
      <c r="AB31" s="254" t="str">
        <f>IF('5a. Dosing'!G31="",0,'5a. Dosing'!G31)</f>
        <v>200</v>
      </c>
      <c r="AC31" s="254" t="str">
        <f>IF('5a. Dosing'!H31="","",'5a. Dosing'!H31)</f>
        <v/>
      </c>
      <c r="AD31" s="254" t="str">
        <f>IF('5a. Dosing'!I31="","",'5a. Dosing'!I31)</f>
        <v>tab</v>
      </c>
      <c r="AE31" s="254">
        <f>IF('5a. Dosing'!J31="","",'5a. Dosing'!J31)</f>
        <v>30</v>
      </c>
      <c r="AF31" s="254" t="str">
        <f>IF('5a. Dosing'!K31="","",'5a. Dosing'!K31)</f>
        <v>Non-Essential</v>
      </c>
      <c r="AG31" s="268"/>
      <c r="AH31" s="256">
        <f t="shared" si="2"/>
        <v>20</v>
      </c>
      <c r="AI31" s="256">
        <f t="shared" si="3"/>
        <v>31</v>
      </c>
      <c r="AJ31" s="257" t="str">
        <f t="shared" si="20"/>
        <v>EFV 200 - tab</v>
      </c>
      <c r="AK31" s="257" t="str">
        <f t="shared" si="4"/>
        <v>EFV 200 - tab - scored</v>
      </c>
      <c r="AL31" s="254" t="str">
        <f t="shared" si="33"/>
        <v>EFV</v>
      </c>
      <c r="AM31" s="254" t="str">
        <f t="shared" si="33"/>
        <v>200</v>
      </c>
      <c r="AN31" s="254" t="str">
        <f t="shared" si="33"/>
        <v>scored</v>
      </c>
      <c r="AO31" s="254" t="str">
        <f t="shared" si="33"/>
        <v>tab</v>
      </c>
      <c r="AP31" s="254">
        <f t="shared" si="33"/>
        <v>90</v>
      </c>
      <c r="AQ31" s="254" t="str">
        <f t="shared" si="33"/>
        <v>Optimal</v>
      </c>
      <c r="AR31" s="439">
        <f t="shared" si="36"/>
        <v>0</v>
      </c>
      <c r="AS31" s="439">
        <f t="shared" si="37"/>
        <v>0</v>
      </c>
      <c r="AT31" s="439" t="e">
        <f t="shared" si="38"/>
        <v>#VALUE!</v>
      </c>
      <c r="AU31" s="439" t="e">
        <f t="shared" si="39"/>
        <v>#VALUE!</v>
      </c>
      <c r="AV31" s="439" t="e">
        <f t="shared" si="40"/>
        <v>#VALUE!</v>
      </c>
      <c r="AW31" s="439" t="e">
        <f t="shared" si="41"/>
        <v>#VALUE!</v>
      </c>
      <c r="AX31" s="221" t="e">
        <f t="shared" si="21"/>
        <v>#VALUE!</v>
      </c>
      <c r="AY31" s="221" t="str">
        <f t="shared" si="22"/>
        <v/>
      </c>
      <c r="AZ31" s="221" t="str">
        <f t="shared" si="23"/>
        <v/>
      </c>
      <c r="BA31" s="221" t="str">
        <f t="shared" si="24"/>
        <v/>
      </c>
      <c r="BB31" s="221" t="str">
        <f t="shared" si="25"/>
        <v/>
      </c>
      <c r="BC31" s="221" t="str">
        <f t="shared" si="26"/>
        <v/>
      </c>
      <c r="BD31" s="221" t="str">
        <f t="shared" si="27"/>
        <v/>
      </c>
      <c r="BE31" s="259">
        <f>IFERROR(INDEX('5a. Dosing'!$F$11:$Q$138,MATCH('5. Form Breakdown'!$AK31,'5a. Dosing'!$E$11:$E$138,0),MATCH('5. Form Breakdown'!BE$10,'5a. Dosing'!$F$9:$Q$9,0)),"")</f>
        <v>0</v>
      </c>
      <c r="BF31" s="259">
        <f>IFERROR(INDEX('5a. Dosing'!$F$11:$Q$138,MATCH('5. Form Breakdown'!$AK31,'5a. Dosing'!$E$11:$E$138,0),MATCH('5. Form Breakdown'!BF$10,'5a. Dosing'!$F$9:$Q$9,0)),"")</f>
        <v>0</v>
      </c>
      <c r="BG31" s="259">
        <f>IFERROR(INDEX('5a. Dosing'!$F$11:$Q$138,MATCH('5. Form Breakdown'!$AK31,'5a. Dosing'!$E$11:$E$138,0),MATCH('5. Form Breakdown'!BG$10,'5a. Dosing'!$F$9:$Q$9,0)),"")</f>
        <v>1</v>
      </c>
      <c r="BH31" s="259">
        <f>IFERROR(INDEX('5a. Dosing'!$F$11:$Q$138,MATCH('5. Form Breakdown'!$AK31,'5a. Dosing'!$E$11:$E$138,0),MATCH('5. Form Breakdown'!BH$10,'5a. Dosing'!$F$9:$Q$9,0)),"")</f>
        <v>1.5</v>
      </c>
      <c r="BI31" s="259">
        <f>IFERROR(INDEX('5a. Dosing'!$F$11:$Q$138,MATCH('5. Form Breakdown'!$AK31,'5a. Dosing'!$E$11:$E$138,0),MATCH('5. Form Breakdown'!BI$10,'5a. Dosing'!$F$9:$Q$9,0)),"")</f>
        <v>1.5</v>
      </c>
      <c r="BJ31" s="259">
        <f>IFERROR(INDEX('5a. Dosing'!$F$11:$Q$138,MATCH('5. Form Breakdown'!$AK31,'5a. Dosing'!$E$11:$E$138,0),MATCH('5. Form Breakdown'!BJ$10,'5a. Dosing'!$F$9:$Q$9,0)),"")</f>
        <v>2</v>
      </c>
      <c r="BK31" s="260">
        <f t="shared" si="28"/>
        <v>0</v>
      </c>
      <c r="BL31" s="260">
        <f t="shared" si="29"/>
        <v>0</v>
      </c>
    </row>
    <row r="32" spans="1:64" ht="15" x14ac:dyDescent="0.25">
      <c r="B32" s="134" t="str">
        <f t="shared" si="13"/>
        <v>EFV 50 - caps</v>
      </c>
      <c r="C32" s="247">
        <f t="shared" si="0"/>
        <v>8</v>
      </c>
      <c r="D32" s="248" t="str">
        <f>IF(COUNTIF($E32:$E$97,E32)&gt;1,"X","")</f>
        <v>X</v>
      </c>
      <c r="E32" s="279" t="str">
        <f t="shared" si="14"/>
        <v>EFV</v>
      </c>
      <c r="F32" s="280" t="str">
        <f t="shared" si="15"/>
        <v>50</v>
      </c>
      <c r="G32" s="280" t="str">
        <f t="shared" si="16"/>
        <v/>
      </c>
      <c r="H32" s="280" t="str">
        <f t="shared" si="17"/>
        <v>caps</v>
      </c>
      <c r="I32" s="280">
        <v>30</v>
      </c>
      <c r="J32" s="263" t="str">
        <f t="shared" si="30"/>
        <v>Non-Essential</v>
      </c>
      <c r="K32" s="118"/>
      <c r="L32" s="118"/>
      <c r="M32" s="122"/>
      <c r="N32" s="122"/>
      <c r="O32" s="122"/>
      <c r="P32" s="122"/>
      <c r="Q32" s="264" t="e">
        <f t="shared" si="18"/>
        <v>#VALUE!</v>
      </c>
      <c r="R32" s="361" t="str">
        <f t="shared" si="32"/>
        <v/>
      </c>
      <c r="S32" s="281"/>
      <c r="T32" s="200"/>
      <c r="U32" s="253">
        <f>IFERROR(VLOOKUP(ROWS($C$11:$C32),$C$11:$E$97,COLUMNS($C$11:$E$11),0),0)</f>
        <v>0</v>
      </c>
      <c r="Z32" s="254" t="str">
        <f t="shared" si="19"/>
        <v>EFV 200 - caps</v>
      </c>
      <c r="AA32" s="254" t="str">
        <f>IF('5a. Dosing'!F32="",0,'5a. Dosing'!F32)</f>
        <v>EFV</v>
      </c>
      <c r="AB32" s="254" t="str">
        <f>IF('5a. Dosing'!G32="",0,'5a. Dosing'!G32)</f>
        <v>200</v>
      </c>
      <c r="AC32" s="254" t="str">
        <f>IF('5a. Dosing'!H32="","",'5a. Dosing'!H32)</f>
        <v/>
      </c>
      <c r="AD32" s="254" t="str">
        <f>IF('5a. Dosing'!I32="","",'5a. Dosing'!I32)</f>
        <v>caps</v>
      </c>
      <c r="AE32" s="254">
        <f>IF('5a. Dosing'!J32="","",'5a. Dosing'!J32)</f>
        <v>90</v>
      </c>
      <c r="AF32" s="254" t="str">
        <f>IF('5a. Dosing'!K32="","",'5a. Dosing'!K32)</f>
        <v>Non-Essential</v>
      </c>
      <c r="AG32" s="268"/>
      <c r="AH32" s="256">
        <f t="shared" si="2"/>
        <v>19</v>
      </c>
      <c r="AI32" s="256">
        <f t="shared" si="3"/>
        <v>30</v>
      </c>
      <c r="AJ32" s="257" t="str">
        <f t="shared" si="20"/>
        <v>EFV 200 - caps</v>
      </c>
      <c r="AK32" s="257" t="str">
        <f t="shared" si="4"/>
        <v>EFV 50 - caps</v>
      </c>
      <c r="AL32" s="254" t="str">
        <f t="shared" si="33"/>
        <v>EFV</v>
      </c>
      <c r="AM32" s="254" t="str">
        <f t="shared" si="33"/>
        <v>50</v>
      </c>
      <c r="AN32" s="254" t="str">
        <f t="shared" si="33"/>
        <v/>
      </c>
      <c r="AO32" s="254" t="str">
        <f t="shared" si="33"/>
        <v>caps</v>
      </c>
      <c r="AP32" s="254">
        <f t="shared" si="33"/>
        <v>30</v>
      </c>
      <c r="AQ32" s="254" t="str">
        <f t="shared" si="33"/>
        <v>Non-Essential</v>
      </c>
      <c r="AR32" s="439">
        <f t="shared" si="36"/>
        <v>0</v>
      </c>
      <c r="AS32" s="439">
        <f t="shared" si="37"/>
        <v>0</v>
      </c>
      <c r="AT32" s="439" t="e">
        <f t="shared" si="38"/>
        <v>#VALUE!</v>
      </c>
      <c r="AU32" s="439" t="e">
        <f t="shared" si="39"/>
        <v>#VALUE!</v>
      </c>
      <c r="AV32" s="439" t="e">
        <f t="shared" si="40"/>
        <v>#VALUE!</v>
      </c>
      <c r="AW32" s="439" t="e">
        <f t="shared" si="41"/>
        <v>#VALUE!</v>
      </c>
      <c r="AX32" s="221" t="e">
        <f t="shared" si="21"/>
        <v>#VALUE!</v>
      </c>
      <c r="AY32" s="221" t="str">
        <f t="shared" si="22"/>
        <v/>
      </c>
      <c r="AZ32" s="221" t="str">
        <f t="shared" si="23"/>
        <v/>
      </c>
      <c r="BA32" s="221" t="str">
        <f t="shared" si="24"/>
        <v/>
      </c>
      <c r="BB32" s="221" t="str">
        <f t="shared" si="25"/>
        <v/>
      </c>
      <c r="BC32" s="221" t="str">
        <f t="shared" si="26"/>
        <v/>
      </c>
      <c r="BD32" s="221" t="str">
        <f t="shared" si="27"/>
        <v/>
      </c>
      <c r="BE32" s="259">
        <f>IFERROR(INDEX('5a. Dosing'!$F$11:$Q$138,MATCH('5. Form Breakdown'!$AK32,'5a. Dosing'!$E$11:$E$138,0),MATCH('5. Form Breakdown'!BE$10,'5a. Dosing'!$F$9:$Q$9,0)),"")</f>
        <v>0</v>
      </c>
      <c r="BF32" s="259">
        <f>IFERROR(INDEX('5a. Dosing'!$F$11:$Q$138,MATCH('5. Form Breakdown'!$AK32,'5a. Dosing'!$E$11:$E$138,0),MATCH('5. Form Breakdown'!BF$10,'5a. Dosing'!$F$9:$Q$9,0)),"")</f>
        <v>0</v>
      </c>
      <c r="BG32" s="259">
        <f>IFERROR(INDEX('5a. Dosing'!$F$11:$Q$138,MATCH('5. Form Breakdown'!$AK32,'5a. Dosing'!$E$11:$E$138,0),MATCH('5. Form Breakdown'!BG$10,'5a. Dosing'!$F$9:$Q$9,0)),"")</f>
        <v>4</v>
      </c>
      <c r="BH32" s="259">
        <f>IFERROR(INDEX('5a. Dosing'!$F$11:$Q$138,MATCH('5. Form Breakdown'!$AK32,'5a. Dosing'!$E$11:$E$138,0),MATCH('5. Form Breakdown'!BH$10,'5a. Dosing'!$F$9:$Q$9,0)),"")</f>
        <v>6</v>
      </c>
      <c r="BI32" s="259">
        <f>IFERROR(INDEX('5a. Dosing'!$F$11:$Q$138,MATCH('5. Form Breakdown'!$AK32,'5a. Dosing'!$E$11:$E$138,0),MATCH('5. Form Breakdown'!BI$10,'5a. Dosing'!$F$9:$Q$9,0)),"")</f>
        <v>6</v>
      </c>
      <c r="BJ32" s="259">
        <f>IFERROR(INDEX('5a. Dosing'!$F$11:$Q$138,MATCH('5. Form Breakdown'!$AK32,'5a. Dosing'!$E$11:$E$138,0),MATCH('5. Form Breakdown'!BJ$10,'5a. Dosing'!$F$9:$Q$9,0)),"")</f>
        <v>8</v>
      </c>
      <c r="BK32" s="260">
        <f t="shared" si="28"/>
        <v>0</v>
      </c>
      <c r="BL32" s="260">
        <f t="shared" si="29"/>
        <v>0</v>
      </c>
    </row>
    <row r="33" spans="1:64" ht="15" x14ac:dyDescent="0.25">
      <c r="B33" s="134" t="str">
        <f t="shared" si="13"/>
        <v>EFV 50 - tab</v>
      </c>
      <c r="C33" s="247">
        <f t="shared" si="0"/>
        <v>8</v>
      </c>
      <c r="D33" s="248" t="str">
        <f>IF(COUNTIF($E33:$E$97,E33)&gt;1,"X","")</f>
        <v>X</v>
      </c>
      <c r="E33" s="282" t="str">
        <f t="shared" si="14"/>
        <v>EFV</v>
      </c>
      <c r="F33" s="283" t="str">
        <f t="shared" si="15"/>
        <v>50</v>
      </c>
      <c r="G33" s="283" t="str">
        <f t="shared" si="16"/>
        <v/>
      </c>
      <c r="H33" s="283" t="str">
        <f t="shared" si="17"/>
        <v>tab</v>
      </c>
      <c r="I33" s="283">
        <v>30</v>
      </c>
      <c r="J33" s="596" t="str">
        <f t="shared" si="30"/>
        <v>Non-Essential</v>
      </c>
      <c r="K33" s="485"/>
      <c r="L33" s="485"/>
      <c r="M33" s="123"/>
      <c r="N33" s="123"/>
      <c r="O33" s="123"/>
      <c r="P33" s="123"/>
      <c r="Q33" s="284" t="e">
        <f t="shared" si="18"/>
        <v>#VALUE!</v>
      </c>
      <c r="R33" s="486" t="str">
        <f t="shared" si="32"/>
        <v/>
      </c>
      <c r="S33" s="281"/>
      <c r="U33" s="253">
        <f>IFERROR(VLOOKUP(ROWS($C$11:$C33),$C$11:$E$97,COLUMNS($C$11:$E$11),0),0)</f>
        <v>0</v>
      </c>
      <c r="Z33" s="254" t="str">
        <f t="shared" si="19"/>
        <v>EFV 600 - tab</v>
      </c>
      <c r="AA33" s="254" t="str">
        <f>IF('5a. Dosing'!F33="",0,'5a. Dosing'!F33)</f>
        <v>EFV</v>
      </c>
      <c r="AB33" s="254" t="str">
        <f>IF('5a. Dosing'!G33="",0,'5a. Dosing'!G33)</f>
        <v>600</v>
      </c>
      <c r="AC33" s="254" t="str">
        <f>IF('5a. Dosing'!H33="","",'5a. Dosing'!H33)</f>
        <v/>
      </c>
      <c r="AD33" s="254" t="str">
        <f>IF('5a. Dosing'!I33="","",'5a. Dosing'!I33)</f>
        <v>tab</v>
      </c>
      <c r="AE33" s="254">
        <f>IF('5a. Dosing'!J33="","",'5a. Dosing'!J33)</f>
        <v>30</v>
      </c>
      <c r="AF33" s="254" t="str">
        <f>IF('5a. Dosing'!K33="","",'5a. Dosing'!K33)</f>
        <v>Adult</v>
      </c>
      <c r="AG33" s="268"/>
      <c r="AH33" s="256">
        <f t="shared" si="2"/>
        <v>24</v>
      </c>
      <c r="AI33" s="256">
        <f t="shared" si="3"/>
        <v>35</v>
      </c>
      <c r="AJ33" s="257" t="str">
        <f t="shared" si="20"/>
        <v>EFV 600 - tab</v>
      </c>
      <c r="AK33" s="257" t="str">
        <f t="shared" si="4"/>
        <v>EFV 50 - tab</v>
      </c>
      <c r="AL33" s="254" t="str">
        <f t="shared" si="33"/>
        <v>EFV</v>
      </c>
      <c r="AM33" s="254" t="str">
        <f t="shared" si="33"/>
        <v>50</v>
      </c>
      <c r="AN33" s="254" t="str">
        <f t="shared" si="33"/>
        <v/>
      </c>
      <c r="AO33" s="254" t="str">
        <f t="shared" si="33"/>
        <v>tab</v>
      </c>
      <c r="AP33" s="254">
        <f t="shared" si="33"/>
        <v>30</v>
      </c>
      <c r="AQ33" s="254" t="str">
        <f t="shared" si="33"/>
        <v>Non-Essential</v>
      </c>
      <c r="AR33" s="439">
        <f t="shared" si="36"/>
        <v>0</v>
      </c>
      <c r="AS33" s="439">
        <f t="shared" si="37"/>
        <v>0</v>
      </c>
      <c r="AT33" s="439" t="e">
        <f t="shared" si="38"/>
        <v>#VALUE!</v>
      </c>
      <c r="AU33" s="439" t="e">
        <f t="shared" si="39"/>
        <v>#VALUE!</v>
      </c>
      <c r="AV33" s="439" t="e">
        <f t="shared" si="40"/>
        <v>#VALUE!</v>
      </c>
      <c r="AW33" s="439" t="e">
        <f t="shared" si="41"/>
        <v>#VALUE!</v>
      </c>
      <c r="AX33" s="221" t="e">
        <f t="shared" si="21"/>
        <v>#VALUE!</v>
      </c>
      <c r="AY33" s="221" t="str">
        <f t="shared" si="22"/>
        <v/>
      </c>
      <c r="AZ33" s="221" t="str">
        <f t="shared" si="23"/>
        <v/>
      </c>
      <c r="BA33" s="221" t="str">
        <f t="shared" si="24"/>
        <v/>
      </c>
      <c r="BB33" s="221" t="str">
        <f t="shared" si="25"/>
        <v/>
      </c>
      <c r="BC33" s="221" t="str">
        <f t="shared" si="26"/>
        <v/>
      </c>
      <c r="BD33" s="221" t="str">
        <f t="shared" si="27"/>
        <v/>
      </c>
      <c r="BE33" s="259">
        <f>IFERROR(INDEX('5a. Dosing'!$F$11:$Q$138,MATCH('5. Form Breakdown'!$AK33,'5a. Dosing'!$E$11:$E$138,0),MATCH('5. Form Breakdown'!BE$10,'5a. Dosing'!$F$9:$Q$9,0)),"")</f>
        <v>0</v>
      </c>
      <c r="BF33" s="259">
        <f>IFERROR(INDEX('5a. Dosing'!$F$11:$Q$138,MATCH('5. Form Breakdown'!$AK33,'5a. Dosing'!$E$11:$E$138,0),MATCH('5. Form Breakdown'!BF$10,'5a. Dosing'!$F$9:$Q$9,0)),"")</f>
        <v>0</v>
      </c>
      <c r="BG33" s="259">
        <f>IFERROR(INDEX('5a. Dosing'!$F$11:$Q$138,MATCH('5. Form Breakdown'!$AK33,'5a. Dosing'!$E$11:$E$138,0),MATCH('5. Form Breakdown'!BG$10,'5a. Dosing'!$F$9:$Q$9,0)),"")</f>
        <v>4</v>
      </c>
      <c r="BH33" s="259">
        <f>IFERROR(INDEX('5a. Dosing'!$F$11:$Q$138,MATCH('5. Form Breakdown'!$AK33,'5a. Dosing'!$E$11:$E$138,0),MATCH('5. Form Breakdown'!BH$10,'5a. Dosing'!$F$9:$Q$9,0)),"")</f>
        <v>6</v>
      </c>
      <c r="BI33" s="259">
        <f>IFERROR(INDEX('5a. Dosing'!$F$11:$Q$138,MATCH('5. Form Breakdown'!$AK33,'5a. Dosing'!$E$11:$E$138,0),MATCH('5. Form Breakdown'!BI$10,'5a. Dosing'!$F$9:$Q$9,0)),"")</f>
        <v>6</v>
      </c>
      <c r="BJ33" s="259">
        <f>IFERROR(INDEX('5a. Dosing'!$F$11:$Q$138,MATCH('5. Form Breakdown'!$AK33,'5a. Dosing'!$E$11:$E$138,0),MATCH('5. Form Breakdown'!BJ$10,'5a. Dosing'!$F$9:$Q$9,0)),"")</f>
        <v>8</v>
      </c>
      <c r="BK33" s="260">
        <f t="shared" si="28"/>
        <v>0</v>
      </c>
      <c r="BL33" s="260">
        <f t="shared" si="29"/>
        <v>0</v>
      </c>
    </row>
    <row r="34" spans="1:64" ht="15.75" thickBot="1" x14ac:dyDescent="0.3">
      <c r="B34" s="134" t="str">
        <f t="shared" si="13"/>
        <v>EFV 600 - tab</v>
      </c>
      <c r="C34" s="247">
        <f t="shared" si="0"/>
        <v>8</v>
      </c>
      <c r="D34" s="248" t="str">
        <f>IF(COUNTIF($E34:$E$97,E34)&gt;1,"X","")</f>
        <v/>
      </c>
      <c r="E34" s="286" t="str">
        <f t="shared" si="14"/>
        <v>EFV</v>
      </c>
      <c r="F34" s="287" t="str">
        <f t="shared" si="15"/>
        <v>600</v>
      </c>
      <c r="G34" s="287" t="str">
        <f t="shared" si="16"/>
        <v/>
      </c>
      <c r="H34" s="287" t="str">
        <f t="shared" si="17"/>
        <v>tab</v>
      </c>
      <c r="I34" s="287">
        <v>30</v>
      </c>
      <c r="J34" s="595" t="str">
        <f t="shared" si="30"/>
        <v>Adult</v>
      </c>
      <c r="K34" s="373"/>
      <c r="L34" s="373"/>
      <c r="M34" s="121"/>
      <c r="N34" s="121"/>
      <c r="O34" s="121"/>
      <c r="P34" s="121"/>
      <c r="Q34" s="275" t="e">
        <f t="shared" si="18"/>
        <v>#VALUE!</v>
      </c>
      <c r="R34" s="362" t="str">
        <f t="shared" si="32"/>
        <v/>
      </c>
      <c r="S34" s="499"/>
      <c r="T34" s="200"/>
      <c r="U34" s="253">
        <f>IFERROR(VLOOKUP(ROWS($C$11:$C34),$C$11:$E$97,COLUMNS($C$11:$E$11),0),0)</f>
        <v>0</v>
      </c>
      <c r="Z34" s="254" t="str">
        <f t="shared" si="19"/>
        <v>ETV 100 - tab</v>
      </c>
      <c r="AA34" s="254" t="str">
        <f>IF('5a. Dosing'!F34="",0,'5a. Dosing'!F34)</f>
        <v>ETV</v>
      </c>
      <c r="AB34" s="254" t="str">
        <f>IF('5a. Dosing'!G34="",0,'5a. Dosing'!G34)</f>
        <v>100</v>
      </c>
      <c r="AC34" s="254" t="str">
        <f>IF('5a. Dosing'!H34="","",'5a. Dosing'!H34)</f>
        <v/>
      </c>
      <c r="AD34" s="254" t="str">
        <f>IF('5a. Dosing'!I34="","",'5a. Dosing'!I34)</f>
        <v>tab</v>
      </c>
      <c r="AE34" s="254">
        <f>IF('5a. Dosing'!J34="","",'5a. Dosing'!J34)</f>
        <v>120</v>
      </c>
      <c r="AF34" s="254" t="str">
        <f>IF('5a. Dosing'!K34="","",'5a. Dosing'!K34)</f>
        <v>Adult</v>
      </c>
      <c r="AG34" s="268"/>
      <c r="AH34" s="256">
        <f t="shared" si="2"/>
        <v>25</v>
      </c>
      <c r="AI34" s="256">
        <f t="shared" si="3"/>
        <v>36</v>
      </c>
      <c r="AJ34" s="257" t="str">
        <f t="shared" si="20"/>
        <v>ETV 100 - tab</v>
      </c>
      <c r="AK34" s="257" t="str">
        <f t="shared" si="4"/>
        <v>EFV 600 - tab</v>
      </c>
      <c r="AL34" s="254" t="str">
        <f t="shared" si="33"/>
        <v>EFV</v>
      </c>
      <c r="AM34" s="254" t="str">
        <f t="shared" si="33"/>
        <v>600</v>
      </c>
      <c r="AN34" s="254" t="str">
        <f t="shared" si="33"/>
        <v/>
      </c>
      <c r="AO34" s="254" t="str">
        <f t="shared" si="33"/>
        <v>tab</v>
      </c>
      <c r="AP34" s="254">
        <f t="shared" si="33"/>
        <v>30</v>
      </c>
      <c r="AQ34" s="254" t="str">
        <f t="shared" si="33"/>
        <v>Adult</v>
      </c>
      <c r="AR34" s="439">
        <f t="shared" si="36"/>
        <v>0</v>
      </c>
      <c r="AS34" s="439">
        <f>L34*AS$4</f>
        <v>0</v>
      </c>
      <c r="AT34" s="439" t="e">
        <f>M34*AT$4</f>
        <v>#VALUE!</v>
      </c>
      <c r="AU34" s="439" t="e">
        <f>N34*AU$4</f>
        <v>#VALUE!</v>
      </c>
      <c r="AV34" s="439" t="e">
        <f>O34*AV$4</f>
        <v>#VALUE!</v>
      </c>
      <c r="AW34" s="439" t="e">
        <f>P34*AW$4</f>
        <v>#VALUE!</v>
      </c>
      <c r="AX34" s="221" t="e">
        <f t="shared" si="21"/>
        <v>#VALUE!</v>
      </c>
      <c r="AY34" s="221" t="str">
        <f t="shared" si="22"/>
        <v/>
      </c>
      <c r="AZ34" s="221" t="str">
        <f t="shared" si="23"/>
        <v/>
      </c>
      <c r="BA34" s="221" t="str">
        <f t="shared" si="24"/>
        <v/>
      </c>
      <c r="BB34" s="221" t="str">
        <f t="shared" si="25"/>
        <v/>
      </c>
      <c r="BC34" s="221" t="str">
        <f t="shared" si="26"/>
        <v/>
      </c>
      <c r="BD34" s="221" t="str">
        <f t="shared" si="27"/>
        <v/>
      </c>
      <c r="BE34" s="259">
        <f>IFERROR(INDEX('5a. Dosing'!$F$11:$Q$138,MATCH('5. Form Breakdown'!$AK34,'5a. Dosing'!$E$11:$E$138,0),MATCH('5. Form Breakdown'!BE$10,'5a. Dosing'!$F$9:$Q$9,0)),"")</f>
        <v>0</v>
      </c>
      <c r="BF34" s="259">
        <f>IFERROR(INDEX('5a. Dosing'!$F$11:$Q$138,MATCH('5. Form Breakdown'!$AK34,'5a. Dosing'!$E$11:$E$138,0),MATCH('5. Form Breakdown'!BF$10,'5a. Dosing'!$F$9:$Q$9,0)),"")</f>
        <v>0</v>
      </c>
      <c r="BG34" s="259">
        <f>IFERROR(INDEX('5a. Dosing'!$F$11:$Q$138,MATCH('5. Form Breakdown'!$AK34,'5a. Dosing'!$E$11:$E$138,0),MATCH('5. Form Breakdown'!BG$10,'5a. Dosing'!$F$9:$Q$9,0)),"")</f>
        <v>0</v>
      </c>
      <c r="BH34" s="259">
        <f>IFERROR(INDEX('5a. Dosing'!$F$11:$Q$138,MATCH('5. Form Breakdown'!$AK34,'5a. Dosing'!$E$11:$E$138,0),MATCH('5. Form Breakdown'!BH$10,'5a. Dosing'!$F$9:$Q$9,0)),"")</f>
        <v>0</v>
      </c>
      <c r="BI34" s="259">
        <f>IFERROR(INDEX('5a. Dosing'!$F$11:$Q$138,MATCH('5. Form Breakdown'!$AK34,'5a. Dosing'!$E$11:$E$138,0),MATCH('5. Form Breakdown'!BI$10,'5a. Dosing'!$F$9:$Q$9,0)),"")</f>
        <v>0</v>
      </c>
      <c r="BJ34" s="259">
        <f>IFERROR(INDEX('5a. Dosing'!$F$11:$Q$138,MATCH('5. Form Breakdown'!$AK34,'5a. Dosing'!$E$11:$E$138,0),MATCH('5. Form Breakdown'!BJ$10,'5a. Dosing'!$F$9:$Q$9,0)),"")</f>
        <v>1</v>
      </c>
      <c r="BK34" s="260">
        <f t="shared" si="28"/>
        <v>0</v>
      </c>
      <c r="BL34" s="260">
        <f t="shared" si="29"/>
        <v>0</v>
      </c>
    </row>
    <row r="35" spans="1:64" ht="15.75" thickBot="1" x14ac:dyDescent="0.3">
      <c r="B35" s="134" t="str">
        <f t="shared" si="13"/>
        <v>ETV 100 - tab</v>
      </c>
      <c r="C35" s="247">
        <f t="shared" si="0"/>
        <v>9</v>
      </c>
      <c r="D35" s="248" t="str">
        <f>IF(COUNTIF($E35:$E$97,E35)&gt;1,"X","")</f>
        <v/>
      </c>
      <c r="E35" s="495" t="str">
        <f t="shared" si="14"/>
        <v>ETV</v>
      </c>
      <c r="F35" s="496" t="str">
        <f t="shared" si="15"/>
        <v>100</v>
      </c>
      <c r="G35" s="496" t="str">
        <f t="shared" si="16"/>
        <v/>
      </c>
      <c r="H35" s="496" t="str">
        <f t="shared" si="17"/>
        <v>tab</v>
      </c>
      <c r="I35" s="496">
        <v>120</v>
      </c>
      <c r="J35" s="618" t="str">
        <f>AQ35</f>
        <v>Adult</v>
      </c>
      <c r="K35" s="437"/>
      <c r="L35" s="437"/>
      <c r="M35" s="437"/>
      <c r="N35" s="730">
        <v>1</v>
      </c>
      <c r="O35" s="730">
        <v>1</v>
      </c>
      <c r="P35" s="730">
        <v>1</v>
      </c>
      <c r="Q35" s="619" t="e">
        <f t="shared" si="18"/>
        <v>#VALUE!</v>
      </c>
      <c r="R35" s="498" t="str">
        <f t="shared" si="32"/>
        <v/>
      </c>
      <c r="S35" s="620">
        <f>SUM(R35)</f>
        <v>0</v>
      </c>
      <c r="T35" s="207" t="str">
        <f>IFERROR(IF(S35&lt;&gt;100%,"Ensure sum of molecules for every weightband adds to 100%",""),"Ensure sum of molecules for every weightband adds to 100%")</f>
        <v>Ensure sum of molecules for every weightband adds to 100%</v>
      </c>
      <c r="U35" s="253">
        <f>IFERROR(VLOOKUP(ROWS($C$11:$C35),$C$11:$E$97,COLUMNS($C$11:$E$11),0),0)</f>
        <v>0</v>
      </c>
      <c r="Z35" s="254" t="str">
        <f t="shared" si="19"/>
        <v>NVP 0 - susp - dose in ml</v>
      </c>
      <c r="AA35" s="254" t="str">
        <f>IF('5a. Dosing'!F35="",0,'5a. Dosing'!F35)</f>
        <v>NVP</v>
      </c>
      <c r="AB35" s="254" t="str">
        <f>IF('5a. Dosing'!G35="",0,'5a. Dosing'!G35)</f>
        <v>0</v>
      </c>
      <c r="AC35" s="254" t="str">
        <f>IF('5a. Dosing'!H35="","",'5a. Dosing'!H35)</f>
        <v>dose in ml</v>
      </c>
      <c r="AD35" s="254" t="str">
        <f>IF('5a. Dosing'!I35="","",'5a. Dosing'!I35)</f>
        <v>susp</v>
      </c>
      <c r="AE35" s="254">
        <f>IF('5a. Dosing'!J35="","",'5a. Dosing'!J35)</f>
        <v>100</v>
      </c>
      <c r="AF35" s="254" t="str">
        <f>IF('5a. Dosing'!K35="","",'5a. Dosing'!K35)</f>
        <v>Optimal</v>
      </c>
      <c r="AG35" s="268"/>
      <c r="AH35" s="256">
        <f t="shared" si="2"/>
        <v>31</v>
      </c>
      <c r="AI35" s="256">
        <f t="shared" si="3"/>
        <v>42</v>
      </c>
      <c r="AJ35" s="257" t="str">
        <f t="shared" si="20"/>
        <v>NVP 0 - susp - dose in ml</v>
      </c>
      <c r="AK35" s="257" t="str">
        <f t="shared" si="4"/>
        <v>ETV 100 - tab</v>
      </c>
      <c r="AL35" s="254" t="str">
        <f t="shared" ref="AL35:AL67" si="42">IFERROR(INDEX($AA$11:$AF$97,MATCH($AK35,$Z$11:$Z$97,0),MATCH(AL$9,$AA$9:$AF$9,0)),"")</f>
        <v>ETV</v>
      </c>
      <c r="AM35" s="254" t="str">
        <f t="shared" ref="AM35:AQ40" si="43">IFERROR(INDEX($AA$11:$AF$97,MATCH($AK35,$Z$11:$Z$97,0),MATCH(AM$9,$AA$9:$AF$9,0)),"")</f>
        <v>100</v>
      </c>
      <c r="AN35" s="254" t="str">
        <f t="shared" si="43"/>
        <v/>
      </c>
      <c r="AO35" s="254" t="str">
        <f t="shared" si="43"/>
        <v>tab</v>
      </c>
      <c r="AP35" s="254">
        <f t="shared" si="43"/>
        <v>120</v>
      </c>
      <c r="AQ35" s="254" t="str">
        <f t="shared" si="43"/>
        <v>Adult</v>
      </c>
      <c r="AR35" s="258">
        <v>0</v>
      </c>
      <c r="AS35" s="258">
        <v>0</v>
      </c>
      <c r="AT35" s="258">
        <v>0</v>
      </c>
      <c r="AU35" s="258" t="e">
        <f>N35*(AU$7/SUM($AU$7:$AW$7))</f>
        <v>#VALUE!</v>
      </c>
      <c r="AV35" s="258" t="e">
        <f>O35*(AV$7/SUM($AU$7:$AW$7))</f>
        <v>#VALUE!</v>
      </c>
      <c r="AW35" s="258" t="e">
        <f>P35*(AW$7/SUM($AU$7:$AW$7))</f>
        <v>#VALUE!</v>
      </c>
      <c r="AX35" s="221" t="e">
        <f t="shared" si="21"/>
        <v>#VALUE!</v>
      </c>
      <c r="AY35" s="221" t="str">
        <f t="shared" si="22"/>
        <v/>
      </c>
      <c r="AZ35" s="221" t="str">
        <f t="shared" si="23"/>
        <v/>
      </c>
      <c r="BA35" s="221" t="str">
        <f t="shared" si="24"/>
        <v/>
      </c>
      <c r="BB35" s="221" t="str">
        <f t="shared" si="25"/>
        <v/>
      </c>
      <c r="BC35" s="221" t="str">
        <f t="shared" si="26"/>
        <v/>
      </c>
      <c r="BD35" s="221" t="str">
        <f t="shared" si="27"/>
        <v/>
      </c>
      <c r="BE35" s="259">
        <f>IFERROR(INDEX('5a. Dosing'!$F$11:$Q$138,MATCH('5. Form Breakdown'!$AK35,'5a. Dosing'!$E$11:$E$138,0),MATCH('5. Form Breakdown'!BE$10,'5a. Dosing'!$F$9:$Q$9,0)),"")</f>
        <v>0</v>
      </c>
      <c r="BF35" s="259">
        <f>IFERROR(INDEX('5a. Dosing'!$F$11:$Q$138,MATCH('5. Form Breakdown'!$AK35,'5a. Dosing'!$E$11:$E$138,0),MATCH('5. Form Breakdown'!BF$10,'5a. Dosing'!$F$9:$Q$9,0)),"")</f>
        <v>0</v>
      </c>
      <c r="BG35" s="259">
        <f>IFERROR(INDEX('5a. Dosing'!$F$11:$Q$138,MATCH('5. Form Breakdown'!$AK35,'5a. Dosing'!$E$11:$E$138,0),MATCH('5. Form Breakdown'!BG$10,'5a. Dosing'!$F$9:$Q$9,0)),"")</f>
        <v>0</v>
      </c>
      <c r="BH35" s="259">
        <f>IFERROR(INDEX('5a. Dosing'!$F$11:$Q$138,MATCH('5. Form Breakdown'!$AK35,'5a. Dosing'!$E$11:$E$138,0),MATCH('5. Form Breakdown'!BH$10,'5a. Dosing'!$F$9:$Q$9,0)),"")</f>
        <v>2</v>
      </c>
      <c r="BI35" s="259">
        <f>IFERROR(INDEX('5a. Dosing'!$F$11:$Q$138,MATCH('5. Form Breakdown'!$AK35,'5a. Dosing'!$E$11:$E$138,0),MATCH('5. Form Breakdown'!BI$10,'5a. Dosing'!$F$9:$Q$9,0)),"")</f>
        <v>2.5</v>
      </c>
      <c r="BJ35" s="259">
        <f>IFERROR(INDEX('5a. Dosing'!$F$11:$Q$138,MATCH('5. Form Breakdown'!$AK35,'5a. Dosing'!$E$11:$E$138,0),MATCH('5. Form Breakdown'!BJ$10,'5a. Dosing'!$F$9:$Q$9,0)),"")</f>
        <v>3</v>
      </c>
      <c r="BK35" s="260">
        <f t="shared" si="28"/>
        <v>0</v>
      </c>
      <c r="BL35" s="260">
        <f t="shared" si="29"/>
        <v>0</v>
      </c>
    </row>
    <row r="36" spans="1:64" ht="15.75" thickBot="1" x14ac:dyDescent="0.3">
      <c r="B36" s="134" t="str">
        <f t="shared" si="13"/>
        <v>FTC 200 - caps</v>
      </c>
      <c r="C36" s="247">
        <f t="shared" si="0"/>
        <v>10</v>
      </c>
      <c r="D36" s="248" t="str">
        <f>IF(COUNTIF($E36:$E$97,E36)&gt;1,"X","")</f>
        <v/>
      </c>
      <c r="E36" s="493" t="str">
        <f t="shared" si="14"/>
        <v>FTC</v>
      </c>
      <c r="F36" s="494" t="str">
        <f t="shared" si="15"/>
        <v>200</v>
      </c>
      <c r="G36" s="494" t="str">
        <f>AN36</f>
        <v/>
      </c>
      <c r="H36" s="494" t="str">
        <f t="shared" si="17"/>
        <v>caps</v>
      </c>
      <c r="I36" s="494">
        <v>30</v>
      </c>
      <c r="J36" s="618" t="str">
        <f>AQ36</f>
        <v>Adult</v>
      </c>
      <c r="K36" s="444"/>
      <c r="L36" s="444"/>
      <c r="M36" s="444"/>
      <c r="N36" s="444"/>
      <c r="O36" s="730">
        <v>1</v>
      </c>
      <c r="P36" s="730">
        <v>1</v>
      </c>
      <c r="Q36" s="619" t="e">
        <f t="shared" si="18"/>
        <v>#VALUE!</v>
      </c>
      <c r="R36" s="457" t="str">
        <f t="shared" si="32"/>
        <v/>
      </c>
      <c r="S36" s="472">
        <f>SUM(R36)</f>
        <v>0</v>
      </c>
      <c r="T36" s="207" t="str">
        <f>IFERROR(IF(S36&lt;&gt;100%,"Ensure sum of molecules for every weightband adds to 100%",""),"Ensure sum of molecules for every weightband adds to 100%")</f>
        <v>Ensure sum of molecules for every weightband adds to 100%</v>
      </c>
      <c r="U36" s="253">
        <f>IFERROR(VLOOKUP(ROWS($C$11:$C36),$C$11:$E$97,COLUMNS($C$11:$E$11),0),0)</f>
        <v>0</v>
      </c>
      <c r="Z36" s="254" t="str">
        <f t="shared" si="19"/>
        <v>NVP 50 - tab - dispersible</v>
      </c>
      <c r="AA36" s="254" t="str">
        <f>IF('5a. Dosing'!F36="",0,'5a. Dosing'!F36)</f>
        <v>NVP</v>
      </c>
      <c r="AB36" s="254" t="str">
        <f>IF('5a. Dosing'!G36="",0,'5a. Dosing'!G36)</f>
        <v>50</v>
      </c>
      <c r="AC36" s="254" t="str">
        <f>IF('5a. Dosing'!H36="","",'5a. Dosing'!H36)</f>
        <v>dispersible</v>
      </c>
      <c r="AD36" s="254" t="str">
        <f>IF('5a. Dosing'!I36="","",'5a. Dosing'!I36)</f>
        <v>tab</v>
      </c>
      <c r="AE36" s="254">
        <f>IF('5a. Dosing'!J36="","",'5a. Dosing'!J36)</f>
        <v>60</v>
      </c>
      <c r="AF36" s="254" t="str">
        <f>IF('5a. Dosing'!K36="","",'5a. Dosing'!K36)</f>
        <v>Optimal</v>
      </c>
      <c r="AG36" s="268"/>
      <c r="AH36" s="256">
        <f t="shared" si="2"/>
        <v>33</v>
      </c>
      <c r="AI36" s="256">
        <f t="shared" si="3"/>
        <v>44</v>
      </c>
      <c r="AJ36" s="257" t="str">
        <f t="shared" si="20"/>
        <v>NVP 50 - tab - dispersible</v>
      </c>
      <c r="AK36" s="257" t="str">
        <f t="shared" si="4"/>
        <v>FTC 200 - caps</v>
      </c>
      <c r="AL36" s="254" t="str">
        <f t="shared" si="42"/>
        <v>FTC</v>
      </c>
      <c r="AM36" s="254" t="str">
        <f t="shared" si="43"/>
        <v>200</v>
      </c>
      <c r="AN36" s="254" t="str">
        <f t="shared" si="43"/>
        <v/>
      </c>
      <c r="AO36" s="254" t="str">
        <f t="shared" si="43"/>
        <v>caps</v>
      </c>
      <c r="AP36" s="254">
        <f t="shared" si="43"/>
        <v>30</v>
      </c>
      <c r="AQ36" s="254" t="str">
        <f t="shared" si="43"/>
        <v>Adult</v>
      </c>
      <c r="AR36" s="258">
        <f t="shared" ref="AR36:AW36" si="44">K36*AR$8</f>
        <v>0</v>
      </c>
      <c r="AS36" s="258">
        <f t="shared" si="44"/>
        <v>0</v>
      </c>
      <c r="AT36" s="258">
        <f t="shared" si="44"/>
        <v>0</v>
      </c>
      <c r="AU36" s="258">
        <f t="shared" si="44"/>
        <v>0</v>
      </c>
      <c r="AV36" s="258" t="e">
        <f t="shared" si="44"/>
        <v>#VALUE!</v>
      </c>
      <c r="AW36" s="258" t="e">
        <f t="shared" si="44"/>
        <v>#VALUE!</v>
      </c>
      <c r="AX36" s="221" t="e">
        <f t="shared" si="21"/>
        <v>#VALUE!</v>
      </c>
      <c r="AY36" s="221" t="str">
        <f t="shared" si="22"/>
        <v/>
      </c>
      <c r="AZ36" s="221" t="str">
        <f t="shared" si="23"/>
        <v/>
      </c>
      <c r="BA36" s="221" t="str">
        <f t="shared" si="24"/>
        <v/>
      </c>
      <c r="BB36" s="221" t="str">
        <f t="shared" si="25"/>
        <v/>
      </c>
      <c r="BC36" s="221" t="str">
        <f t="shared" si="26"/>
        <v/>
      </c>
      <c r="BD36" s="221" t="str">
        <f t="shared" si="27"/>
        <v/>
      </c>
      <c r="BE36" s="259">
        <f>IFERROR(INDEX('5a. Dosing'!$F$11:$Q$138,MATCH('5. Form Breakdown'!$AK36,'5a. Dosing'!$E$11:$E$138,0),MATCH('5. Form Breakdown'!BE$10,'5a. Dosing'!$F$9:$Q$9,0)),"")</f>
        <v>0</v>
      </c>
      <c r="BF36" s="259">
        <f>IFERROR(INDEX('5a. Dosing'!$F$11:$Q$138,MATCH('5. Form Breakdown'!$AK36,'5a. Dosing'!$E$11:$E$138,0),MATCH('5. Form Breakdown'!BF$10,'5a. Dosing'!$F$9:$Q$9,0)),"")</f>
        <v>0</v>
      </c>
      <c r="BG36" s="259">
        <f>IFERROR(INDEX('5a. Dosing'!$F$11:$Q$138,MATCH('5. Form Breakdown'!$AK36,'5a. Dosing'!$E$11:$E$138,0),MATCH('5. Form Breakdown'!BG$10,'5a. Dosing'!$F$9:$Q$9,0)),"")</f>
        <v>0</v>
      </c>
      <c r="BH36" s="259">
        <f>IFERROR(INDEX('5a. Dosing'!$F$11:$Q$138,MATCH('5. Form Breakdown'!$AK36,'5a. Dosing'!$E$11:$E$138,0),MATCH('5. Form Breakdown'!BH$10,'5a. Dosing'!$F$9:$Q$9,0)),"")</f>
        <v>0</v>
      </c>
      <c r="BI36" s="259">
        <f>IFERROR(INDEX('5a. Dosing'!$F$11:$Q$138,MATCH('5. Form Breakdown'!$AK36,'5a. Dosing'!$E$11:$E$138,0),MATCH('5. Form Breakdown'!BI$10,'5a. Dosing'!$F$9:$Q$9,0)),"")</f>
        <v>1</v>
      </c>
      <c r="BJ36" s="259">
        <f>IFERROR(INDEX('5a. Dosing'!$F$11:$Q$138,MATCH('5. Form Breakdown'!$AK36,'5a. Dosing'!$E$11:$E$138,0),MATCH('5. Form Breakdown'!BJ$10,'5a. Dosing'!$F$9:$Q$9,0)),"")</f>
        <v>1</v>
      </c>
      <c r="BK36" s="260">
        <f t="shared" si="28"/>
        <v>0</v>
      </c>
      <c r="BL36" s="260">
        <f t="shared" si="29"/>
        <v>0</v>
      </c>
    </row>
    <row r="37" spans="1:64" x14ac:dyDescent="0.3">
      <c r="B37" s="134" t="str">
        <f t="shared" si="13"/>
        <v>LPV/r 0 - susp</v>
      </c>
      <c r="C37" s="247">
        <f t="shared" si="0"/>
        <v>11</v>
      </c>
      <c r="D37" s="248" t="str">
        <f>IF(COUNTIF($E37:$E$97,E37)&gt;1,"X","")</f>
        <v>X</v>
      </c>
      <c r="E37" s="614" t="str">
        <f t="shared" si="14"/>
        <v>LPV/r</v>
      </c>
      <c r="F37" s="615" t="str">
        <f t="shared" si="15"/>
        <v>0</v>
      </c>
      <c r="G37" s="615" t="str">
        <f t="shared" si="16"/>
        <v/>
      </c>
      <c r="H37" s="615" t="str">
        <f t="shared" si="17"/>
        <v>susp</v>
      </c>
      <c r="I37" s="540">
        <v>300</v>
      </c>
      <c r="J37" s="616" t="str">
        <f t="shared" si="30"/>
        <v>Optimal</v>
      </c>
      <c r="K37" s="735"/>
      <c r="L37" s="735"/>
      <c r="M37" s="735"/>
      <c r="N37" s="735"/>
      <c r="O37" s="735"/>
      <c r="P37" s="736"/>
      <c r="Q37" s="617" t="e">
        <f t="shared" si="18"/>
        <v>#VALUE!</v>
      </c>
      <c r="R37" s="622" t="str">
        <f t="shared" si="32"/>
        <v/>
      </c>
      <c r="S37" s="626">
        <f>SUM(R37:R40)</f>
        <v>0</v>
      </c>
      <c r="T37" s="207" t="str">
        <f>IFERROR(IF(S37&lt;&gt;100%,"Ensure sum of molecules for every weightband adds to 100%",""),"Ensure sum of molecules for every weightband adds to 100%")</f>
        <v>Ensure sum of molecules for every weightband adds to 100%</v>
      </c>
      <c r="U37" s="253">
        <f>IFERROR(VLOOKUP(ROWS($C$11:$C37),$C$11:$E$97,COLUMNS($C$11:$E$11),0),0)</f>
        <v>0</v>
      </c>
      <c r="Z37" s="254" t="str">
        <f t="shared" si="19"/>
        <v>NVP 200 - tab</v>
      </c>
      <c r="AA37" s="254" t="str">
        <f>IF('5a. Dosing'!F37="",0,'5a. Dosing'!F37)</f>
        <v>NVP</v>
      </c>
      <c r="AB37" s="254" t="str">
        <f>IF('5a. Dosing'!G37="",0,'5a. Dosing'!G37)</f>
        <v>200</v>
      </c>
      <c r="AC37" s="254" t="str">
        <f>IF('5a. Dosing'!H37="","",'5a. Dosing'!H37)</f>
        <v/>
      </c>
      <c r="AD37" s="254" t="str">
        <f>IF('5a. Dosing'!I37="","",'5a. Dosing'!I37)</f>
        <v>tab</v>
      </c>
      <c r="AE37" s="254">
        <f>IF('5a. Dosing'!J37="","",'5a. Dosing'!J37)</f>
        <v>60</v>
      </c>
      <c r="AF37" s="254" t="str">
        <f>IF('5a. Dosing'!K37="","",'5a. Dosing'!K37)</f>
        <v>Adult</v>
      </c>
      <c r="AG37" s="268"/>
      <c r="AH37" s="256">
        <f t="shared" si="2"/>
        <v>32</v>
      </c>
      <c r="AI37" s="256">
        <f t="shared" si="3"/>
        <v>43</v>
      </c>
      <c r="AJ37" s="257" t="str">
        <f>IF(Z37=0,"zzzzzz",Z37)</f>
        <v>NVP 200 - tab</v>
      </c>
      <c r="AK37" s="257" t="str">
        <f t="shared" si="4"/>
        <v>LPV/r 0 - susp</v>
      </c>
      <c r="AL37" s="254" t="str">
        <f t="shared" si="42"/>
        <v>LPV/r</v>
      </c>
      <c r="AM37" s="254" t="str">
        <f t="shared" si="43"/>
        <v>0</v>
      </c>
      <c r="AN37" s="254" t="str">
        <f t="shared" si="43"/>
        <v/>
      </c>
      <c r="AO37" s="254" t="str">
        <f t="shared" si="43"/>
        <v>susp</v>
      </c>
      <c r="AP37" s="254">
        <f t="shared" si="43"/>
        <v>300</v>
      </c>
      <c r="AQ37" s="254" t="str">
        <f t="shared" si="43"/>
        <v>Optimal</v>
      </c>
      <c r="AR37" s="258" t="e">
        <f t="shared" ref="AR37:AW37" si="45">K37*AR$7</f>
        <v>#VALUE!</v>
      </c>
      <c r="AS37" s="258" t="e">
        <f t="shared" si="45"/>
        <v>#VALUE!</v>
      </c>
      <c r="AT37" s="258" t="e">
        <f t="shared" si="45"/>
        <v>#VALUE!</v>
      </c>
      <c r="AU37" s="258" t="e">
        <f t="shared" si="45"/>
        <v>#VALUE!</v>
      </c>
      <c r="AV37" s="258" t="e">
        <f t="shared" si="45"/>
        <v>#VALUE!</v>
      </c>
      <c r="AW37" s="258" t="e">
        <f t="shared" si="45"/>
        <v>#VALUE!</v>
      </c>
      <c r="AX37" s="221" t="e">
        <f t="shared" si="21"/>
        <v>#VALUE!</v>
      </c>
      <c r="AY37" s="221" t="str">
        <f t="shared" si="22"/>
        <v/>
      </c>
      <c r="AZ37" s="221" t="str">
        <f t="shared" si="23"/>
        <v/>
      </c>
      <c r="BA37" s="221" t="str">
        <f t="shared" si="24"/>
        <v/>
      </c>
      <c r="BB37" s="221" t="str">
        <f t="shared" si="25"/>
        <v/>
      </c>
      <c r="BC37" s="221" t="str">
        <f t="shared" si="26"/>
        <v/>
      </c>
      <c r="BD37" s="221" t="str">
        <f t="shared" si="27"/>
        <v/>
      </c>
      <c r="BE37" s="259">
        <f>IFERROR(INDEX('5a. Dosing'!$F$11:$Q$138,MATCH('5. Form Breakdown'!$AK37,'5a. Dosing'!$E$11:$E$138,0),MATCH('5. Form Breakdown'!BE$10,'5a. Dosing'!$F$9:$Q$9,0)),"")</f>
        <v>2</v>
      </c>
      <c r="BF37" s="259">
        <f>IFERROR(INDEX('5a. Dosing'!$F$11:$Q$138,MATCH('5. Form Breakdown'!$AK37,'5a. Dosing'!$E$11:$E$138,0),MATCH('5. Form Breakdown'!BF$10,'5a. Dosing'!$F$9:$Q$9,0)),"")</f>
        <v>3</v>
      </c>
      <c r="BG37" s="259">
        <f>IFERROR(INDEX('5a. Dosing'!$F$11:$Q$138,MATCH('5. Form Breakdown'!$AK37,'5a. Dosing'!$E$11:$E$138,0),MATCH('5. Form Breakdown'!BG$10,'5a. Dosing'!$F$9:$Q$9,0)),"")</f>
        <v>4</v>
      </c>
      <c r="BH37" s="259">
        <f>IFERROR(INDEX('5a. Dosing'!$F$11:$Q$138,MATCH('5. Form Breakdown'!$AK37,'5a. Dosing'!$E$11:$E$138,0),MATCH('5. Form Breakdown'!BH$10,'5a. Dosing'!$F$9:$Q$9,0)),"")</f>
        <v>5</v>
      </c>
      <c r="BI37" s="259">
        <f>IFERROR(INDEX('5a. Dosing'!$F$11:$Q$138,MATCH('5. Form Breakdown'!$AK37,'5a. Dosing'!$E$11:$E$138,0),MATCH('5. Form Breakdown'!BI$10,'5a. Dosing'!$F$9:$Q$9,0)),"")</f>
        <v>6</v>
      </c>
      <c r="BJ37" s="259">
        <f>IFERROR(INDEX('5a. Dosing'!$F$11:$Q$138,MATCH('5. Form Breakdown'!$AK37,'5a. Dosing'!$E$11:$E$138,0),MATCH('5. Form Breakdown'!BJ$10,'5a. Dosing'!$F$9:$Q$9,0)),"")</f>
        <v>0</v>
      </c>
      <c r="BK37" s="260">
        <f t="shared" si="28"/>
        <v>0</v>
      </c>
      <c r="BL37" s="260">
        <f t="shared" si="29"/>
        <v>0</v>
      </c>
    </row>
    <row r="38" spans="1:64" x14ac:dyDescent="0.3">
      <c r="B38" s="134" t="str">
        <f t="shared" si="13"/>
        <v>LPV/r 100/25 - tab - heat stable</v>
      </c>
      <c r="C38" s="247">
        <f t="shared" si="0"/>
        <v>11</v>
      </c>
      <c r="D38" s="248" t="str">
        <f>IF(COUNTIF($E38:$E$97,E38)&gt;1,"X","")</f>
        <v>X</v>
      </c>
      <c r="E38" s="483" t="str">
        <f t="shared" si="14"/>
        <v>LPV/r</v>
      </c>
      <c r="F38" s="253" t="str">
        <f t="shared" si="15"/>
        <v>100/25</v>
      </c>
      <c r="G38" s="253" t="str">
        <f>AN38</f>
        <v>heat stable</v>
      </c>
      <c r="H38" s="253" t="str">
        <f t="shared" si="17"/>
        <v>tab</v>
      </c>
      <c r="I38" s="409">
        <v>120</v>
      </c>
      <c r="J38" s="433" t="str">
        <f t="shared" si="30"/>
        <v>Optimal</v>
      </c>
      <c r="K38" s="737"/>
      <c r="L38" s="737"/>
      <c r="M38" s="738"/>
      <c r="N38" s="738"/>
      <c r="O38" s="738"/>
      <c r="P38" s="738"/>
      <c r="Q38" s="432" t="e">
        <f t="shared" si="18"/>
        <v>#VALUE!</v>
      </c>
      <c r="R38" s="503" t="str">
        <f t="shared" si="32"/>
        <v/>
      </c>
      <c r="S38" s="504"/>
      <c r="T38" s="200"/>
      <c r="U38" s="253">
        <f>IFERROR(VLOOKUP(ROWS($C$11:$C38),$C$11:$E$97,COLUMNS($C$11:$E$11),0),0)</f>
        <v>0</v>
      </c>
      <c r="Z38" s="254" t="str">
        <f>IF(AA38=0,0,IF(AC38="",AA38&amp;" "&amp;AB38&amp;" - "&amp;AD38,AA38&amp;" "&amp;AB38&amp;" - "&amp;AD38&amp;" - "&amp;AC38))</f>
        <v>LPV/r 0 - susp</v>
      </c>
      <c r="AA38" s="254" t="str">
        <f>IF('5a. Dosing'!F38="",0,'5a. Dosing'!F38)</f>
        <v>LPV/r</v>
      </c>
      <c r="AB38" s="254" t="str">
        <f>IF('5a. Dosing'!G38="",0,'5a. Dosing'!G38)</f>
        <v>0</v>
      </c>
      <c r="AC38" s="254" t="str">
        <f>IF('5a. Dosing'!H38="","",'5a. Dosing'!H38)</f>
        <v/>
      </c>
      <c r="AD38" s="254" t="str">
        <f>IF('5a. Dosing'!I38="","",'5a. Dosing'!I38)</f>
        <v>susp</v>
      </c>
      <c r="AE38" s="254">
        <f>IF('5a. Dosing'!J38="","",'5a. Dosing'!J38)</f>
        <v>300</v>
      </c>
      <c r="AF38" s="254" t="str">
        <f>IF('5a. Dosing'!K38="","",'5a. Dosing'!K38)</f>
        <v>Optimal</v>
      </c>
      <c r="AG38" s="268"/>
      <c r="AH38" s="256">
        <f t="shared" si="2"/>
        <v>27</v>
      </c>
      <c r="AI38" s="256">
        <f t="shared" si="3"/>
        <v>38</v>
      </c>
      <c r="AJ38" s="257" t="str">
        <f>IF(Z38=0,"zzzzzz",Z38)</f>
        <v>LPV/r 0 - susp</v>
      </c>
      <c r="AK38" s="257" t="str">
        <f t="shared" si="4"/>
        <v>LPV/r 100/25 - tab - heat stable</v>
      </c>
      <c r="AL38" s="254" t="str">
        <f t="shared" si="42"/>
        <v>LPV/r</v>
      </c>
      <c r="AM38" s="254" t="str">
        <f t="shared" si="43"/>
        <v>100/25</v>
      </c>
      <c r="AN38" s="254" t="str">
        <f t="shared" si="43"/>
        <v>heat stable</v>
      </c>
      <c r="AO38" s="254" t="str">
        <f t="shared" si="43"/>
        <v>tab</v>
      </c>
      <c r="AP38" s="254">
        <f t="shared" si="43"/>
        <v>120</v>
      </c>
      <c r="AQ38" s="254" t="str">
        <f t="shared" si="43"/>
        <v>Optimal</v>
      </c>
      <c r="AR38" s="258" t="e">
        <f t="shared" ref="AR38:AR43" si="46">K38*AR$7</f>
        <v>#VALUE!</v>
      </c>
      <c r="AS38" s="258" t="e">
        <f t="shared" ref="AS38:AS43" si="47">L38*AS$7</f>
        <v>#VALUE!</v>
      </c>
      <c r="AT38" s="258" t="e">
        <f t="shared" ref="AT38:AT43" si="48">M38*AT$7</f>
        <v>#VALUE!</v>
      </c>
      <c r="AU38" s="258" t="e">
        <f t="shared" ref="AU38:AU43" si="49">N38*AU$7</f>
        <v>#VALUE!</v>
      </c>
      <c r="AV38" s="258" t="e">
        <f t="shared" ref="AV38:AV43" si="50">O38*AV$7</f>
        <v>#VALUE!</v>
      </c>
      <c r="AW38" s="258" t="e">
        <f t="shared" ref="AW38:AW43" si="51">P38*AW$7</f>
        <v>#VALUE!</v>
      </c>
      <c r="AX38" s="221" t="e">
        <f t="shared" si="21"/>
        <v>#VALUE!</v>
      </c>
      <c r="AY38" s="221" t="str">
        <f t="shared" si="22"/>
        <v/>
      </c>
      <c r="AZ38" s="221" t="str">
        <f t="shared" si="23"/>
        <v/>
      </c>
      <c r="BA38" s="221" t="str">
        <f t="shared" si="24"/>
        <v/>
      </c>
      <c r="BB38" s="221" t="str">
        <f t="shared" si="25"/>
        <v/>
      </c>
      <c r="BC38" s="221" t="str">
        <f t="shared" si="26"/>
        <v/>
      </c>
      <c r="BD38" s="221" t="str">
        <f t="shared" si="27"/>
        <v/>
      </c>
      <c r="BE38" s="259">
        <f>IFERROR(INDEX('5a. Dosing'!$F$11:$Q$138,MATCH('5. Form Breakdown'!$AK38,'5a. Dosing'!$E$11:$E$138,0),MATCH('5. Form Breakdown'!BE$10,'5a. Dosing'!$F$9:$Q$9,0)),"")</f>
        <v>0</v>
      </c>
      <c r="BF38" s="259">
        <f>IFERROR(INDEX('5a. Dosing'!$F$11:$Q$138,MATCH('5. Form Breakdown'!$AK38,'5a. Dosing'!$E$11:$E$138,0),MATCH('5. Form Breakdown'!BF$10,'5a. Dosing'!$F$9:$Q$9,0)),"")</f>
        <v>0</v>
      </c>
      <c r="BG38" s="259">
        <f>IFERROR(INDEX('5a. Dosing'!$F$11:$Q$138,MATCH('5. Form Breakdown'!$AK38,'5a. Dosing'!$E$11:$E$138,0),MATCH('5. Form Breakdown'!BG$10,'5a. Dosing'!$F$9:$Q$9,0)),"")</f>
        <v>3</v>
      </c>
      <c r="BH38" s="259">
        <f>IFERROR(INDEX('5a. Dosing'!$F$11:$Q$138,MATCH('5. Form Breakdown'!$AK38,'5a. Dosing'!$E$11:$E$138,0),MATCH('5. Form Breakdown'!BH$10,'5a. Dosing'!$F$9:$Q$9,0)),"")</f>
        <v>4</v>
      </c>
      <c r="BI38" s="259">
        <f>IFERROR(INDEX('5a. Dosing'!$F$11:$Q$138,MATCH('5. Form Breakdown'!$AK38,'5a. Dosing'!$E$11:$E$138,0),MATCH('5. Form Breakdown'!BI$10,'5a. Dosing'!$F$9:$Q$9,0)),"")</f>
        <v>4</v>
      </c>
      <c r="BJ38" s="259">
        <f>IFERROR(INDEX('5a. Dosing'!$F$11:$Q$138,MATCH('5. Form Breakdown'!$AK38,'5a. Dosing'!$E$11:$E$138,0),MATCH('5. Form Breakdown'!BJ$10,'5a. Dosing'!$F$9:$Q$9,0)),"")</f>
        <v>6</v>
      </c>
      <c r="BK38" s="260">
        <f t="shared" si="28"/>
        <v>0</v>
      </c>
      <c r="BL38" s="260">
        <f t="shared" si="29"/>
        <v>0</v>
      </c>
    </row>
    <row r="39" spans="1:64" x14ac:dyDescent="0.3">
      <c r="B39" s="134" t="str">
        <f t="shared" si="13"/>
        <v>LPV/r 200/50 - tab</v>
      </c>
      <c r="C39" s="247">
        <f t="shared" si="0"/>
        <v>11</v>
      </c>
      <c r="D39" s="248" t="str">
        <f>IF(COUNTIF($E39:$E$97,E39)&gt;1,"X","")</f>
        <v>X</v>
      </c>
      <c r="E39" s="370" t="str">
        <f t="shared" si="14"/>
        <v>LPV/r</v>
      </c>
      <c r="F39" s="289" t="str">
        <f t="shared" si="15"/>
        <v>200/50</v>
      </c>
      <c r="G39" s="289" t="str">
        <f t="shared" si="16"/>
        <v/>
      </c>
      <c r="H39" s="289" t="str">
        <f t="shared" si="17"/>
        <v>tab</v>
      </c>
      <c r="I39" s="253">
        <v>120</v>
      </c>
      <c r="J39" s="597" t="str">
        <f t="shared" si="30"/>
        <v>Adult</v>
      </c>
      <c r="K39" s="737"/>
      <c r="L39" s="737"/>
      <c r="M39" s="737"/>
      <c r="N39" s="737"/>
      <c r="O39" s="737"/>
      <c r="P39" s="738"/>
      <c r="Q39" s="290" t="e">
        <f t="shared" si="18"/>
        <v>#VALUE!</v>
      </c>
      <c r="R39" s="512" t="str">
        <f t="shared" si="32"/>
        <v/>
      </c>
      <c r="S39" s="504"/>
      <c r="U39" s="253">
        <f>IFERROR(VLOOKUP(ROWS($C$11:$C39),$C$11:$E$97,COLUMNS($C$11:$E$11),0),0)</f>
        <v>0</v>
      </c>
      <c r="Z39" s="254" t="str">
        <f>IF(AA39=0,0,IF(AC39="",AA39&amp;" "&amp;AB39&amp;" - "&amp;AD39,AA39&amp;" "&amp;AB39&amp;" - "&amp;AD39&amp;" - "&amp;AC39))</f>
        <v>LPV/r 100/25 - tab - heat stable</v>
      </c>
      <c r="AA39" s="254" t="str">
        <f>IF('5a. Dosing'!F39="",0,'5a. Dosing'!F39)</f>
        <v>LPV/r</v>
      </c>
      <c r="AB39" s="254" t="str">
        <f>IF('5a. Dosing'!G39="",0,'5a. Dosing'!G39)</f>
        <v>100/25</v>
      </c>
      <c r="AC39" s="254" t="str">
        <f>IF('5a. Dosing'!H39="","",'5a. Dosing'!H39)</f>
        <v>heat stable</v>
      </c>
      <c r="AD39" s="254" t="str">
        <f>IF('5a. Dosing'!I39="","",'5a. Dosing'!I39)</f>
        <v>tab</v>
      </c>
      <c r="AE39" s="254">
        <f>IF('5a. Dosing'!J39="","",'5a. Dosing'!J39)</f>
        <v>120</v>
      </c>
      <c r="AF39" s="254" t="str">
        <f>IF('5a. Dosing'!K39="","",'5a. Dosing'!K39)</f>
        <v>Optimal</v>
      </c>
      <c r="AG39" s="268"/>
      <c r="AH39" s="256">
        <f t="shared" si="2"/>
        <v>28</v>
      </c>
      <c r="AI39" s="256">
        <f t="shared" si="3"/>
        <v>39</v>
      </c>
      <c r="AJ39" s="257" t="str">
        <f>IF(Z39=0,"zzzzzz",Z39)</f>
        <v>LPV/r 100/25 - tab - heat stable</v>
      </c>
      <c r="AK39" s="257" t="str">
        <f t="shared" si="4"/>
        <v>LPV/r 200/50 - tab</v>
      </c>
      <c r="AL39" s="254" t="str">
        <f t="shared" si="42"/>
        <v>LPV/r</v>
      </c>
      <c r="AM39" s="254" t="str">
        <f t="shared" si="43"/>
        <v>200/50</v>
      </c>
      <c r="AN39" s="254" t="str">
        <f t="shared" si="43"/>
        <v/>
      </c>
      <c r="AO39" s="254" t="str">
        <f t="shared" si="43"/>
        <v>tab</v>
      </c>
      <c r="AP39" s="254">
        <f t="shared" si="43"/>
        <v>120</v>
      </c>
      <c r="AQ39" s="254" t="str">
        <f t="shared" si="43"/>
        <v>Adult</v>
      </c>
      <c r="AR39" s="258" t="e">
        <f t="shared" si="46"/>
        <v>#VALUE!</v>
      </c>
      <c r="AS39" s="258" t="e">
        <f t="shared" si="47"/>
        <v>#VALUE!</v>
      </c>
      <c r="AT39" s="258" t="e">
        <f t="shared" si="48"/>
        <v>#VALUE!</v>
      </c>
      <c r="AU39" s="258" t="e">
        <f t="shared" si="49"/>
        <v>#VALUE!</v>
      </c>
      <c r="AV39" s="258" t="e">
        <f t="shared" si="50"/>
        <v>#VALUE!</v>
      </c>
      <c r="AW39" s="258" t="e">
        <f t="shared" si="51"/>
        <v>#VALUE!</v>
      </c>
      <c r="AX39" s="221" t="e">
        <f t="shared" si="21"/>
        <v>#VALUE!</v>
      </c>
      <c r="AY39" s="221" t="str">
        <f t="shared" si="22"/>
        <v/>
      </c>
      <c r="AZ39" s="221" t="str">
        <f t="shared" si="23"/>
        <v/>
      </c>
      <c r="BA39" s="221" t="str">
        <f t="shared" si="24"/>
        <v/>
      </c>
      <c r="BB39" s="221" t="str">
        <f t="shared" si="25"/>
        <v/>
      </c>
      <c r="BC39" s="221" t="str">
        <f t="shared" si="26"/>
        <v/>
      </c>
      <c r="BD39" s="221" t="str">
        <f t="shared" si="27"/>
        <v/>
      </c>
      <c r="BE39" s="259">
        <f>IFERROR(INDEX('5a. Dosing'!$F$11:$Q$138,MATCH('5. Form Breakdown'!$AK39,'5a. Dosing'!$E$11:$E$138,0),MATCH('5. Form Breakdown'!BE$10,'5a. Dosing'!$F$9:$Q$9,0)),"")</f>
        <v>0</v>
      </c>
      <c r="BF39" s="259">
        <f>IFERROR(INDEX('5a. Dosing'!$F$11:$Q$138,MATCH('5. Form Breakdown'!$AK39,'5a. Dosing'!$E$11:$E$138,0),MATCH('5. Form Breakdown'!BF$10,'5a. Dosing'!$F$9:$Q$9,0)),"")</f>
        <v>0</v>
      </c>
      <c r="BG39" s="259">
        <f>IFERROR(INDEX('5a. Dosing'!$F$11:$Q$138,MATCH('5. Form Breakdown'!$AK39,'5a. Dosing'!$E$11:$E$138,0),MATCH('5. Form Breakdown'!BG$10,'5a. Dosing'!$F$9:$Q$9,0)),"")</f>
        <v>0</v>
      </c>
      <c r="BH39" s="259">
        <f>IFERROR(INDEX('5a. Dosing'!$F$11:$Q$138,MATCH('5. Form Breakdown'!$AK39,'5a. Dosing'!$E$11:$E$138,0),MATCH('5. Form Breakdown'!BH$10,'5a. Dosing'!$F$9:$Q$9,0)),"")</f>
        <v>2</v>
      </c>
      <c r="BI39" s="259">
        <f>IFERROR(INDEX('5a. Dosing'!$F$11:$Q$138,MATCH('5. Form Breakdown'!$AK39,'5a. Dosing'!$E$11:$E$138,0),MATCH('5. Form Breakdown'!BI$10,'5a. Dosing'!$F$9:$Q$9,0)),"")</f>
        <v>3</v>
      </c>
      <c r="BJ39" s="259">
        <f>IFERROR(INDEX('5a. Dosing'!$F$11:$Q$138,MATCH('5. Form Breakdown'!$AK39,'5a. Dosing'!$E$11:$E$138,0),MATCH('5. Form Breakdown'!BJ$10,'5a. Dosing'!$F$9:$Q$9,0)),"")</f>
        <v>4</v>
      </c>
      <c r="BK39" s="260">
        <f t="shared" si="28"/>
        <v>0</v>
      </c>
      <c r="BL39" s="260">
        <f t="shared" si="29"/>
        <v>0</v>
      </c>
    </row>
    <row r="40" spans="1:64" ht="15" thickBot="1" x14ac:dyDescent="0.35">
      <c r="A40" s="820" t="s">
        <v>342</v>
      </c>
      <c r="B40" s="134" t="str">
        <f t="shared" si="13"/>
        <v>LPV/r 40/10 - pellets/caps - heat stable</v>
      </c>
      <c r="C40" s="247">
        <f t="shared" si="0"/>
        <v>11</v>
      </c>
      <c r="D40" s="248" t="str">
        <f>IF(COUNTIF($E40:$E$97,E40)&gt;1,"X","")</f>
        <v/>
      </c>
      <c r="E40" s="273" t="str">
        <f t="shared" si="14"/>
        <v>LPV/r</v>
      </c>
      <c r="F40" s="274" t="str">
        <f t="shared" si="15"/>
        <v>40/10</v>
      </c>
      <c r="G40" s="274" t="str">
        <f t="shared" si="16"/>
        <v>heat stable</v>
      </c>
      <c r="H40" s="274" t="str">
        <f t="shared" si="17"/>
        <v>pellets/caps</v>
      </c>
      <c r="I40" s="484">
        <v>120</v>
      </c>
      <c r="J40" s="595" t="str">
        <f t="shared" si="30"/>
        <v>Optimal</v>
      </c>
      <c r="K40" s="739"/>
      <c r="L40" s="739"/>
      <c r="M40" s="739"/>
      <c r="N40" s="739"/>
      <c r="O40" s="739"/>
      <c r="P40" s="739"/>
      <c r="Q40" s="275" t="e">
        <f t="shared" si="18"/>
        <v>#VALUE!</v>
      </c>
      <c r="R40" s="501" t="str">
        <f t="shared" si="32"/>
        <v/>
      </c>
      <c r="S40" s="505"/>
      <c r="T40" s="200"/>
      <c r="U40" s="253">
        <f>IFERROR(VLOOKUP(ROWS($C$11:$C40),$C$11:$E$97,COLUMNS($C$11:$E$11),0),0)</f>
        <v>0</v>
      </c>
      <c r="Z40" s="254" t="str">
        <f>IF(AA40=0,0,IF(AC40="",AA40&amp;" "&amp;AB40&amp;" - "&amp;AD40,AA40&amp;" "&amp;AB40&amp;" - "&amp;AD40&amp;" - "&amp;AC40))</f>
        <v>LPV/r 200/50 - tab</v>
      </c>
      <c r="AA40" s="254" t="str">
        <f>IF('5a. Dosing'!F40="",0,'5a. Dosing'!F40)</f>
        <v>LPV/r</v>
      </c>
      <c r="AB40" s="254" t="str">
        <f>IF('5a. Dosing'!G40="",0,'5a. Dosing'!G40)</f>
        <v>200/50</v>
      </c>
      <c r="AC40" s="254" t="str">
        <f>IF('5a. Dosing'!H40="","",'5a. Dosing'!H40)</f>
        <v/>
      </c>
      <c r="AD40" s="254" t="str">
        <f>IF('5a. Dosing'!I40="","",'5a. Dosing'!I40)</f>
        <v>tab</v>
      </c>
      <c r="AE40" s="254">
        <f>IF('5a. Dosing'!J40="","",'5a. Dosing'!J40)</f>
        <v>120</v>
      </c>
      <c r="AF40" s="254" t="str">
        <f>IF('5a. Dosing'!K40="","",'5a. Dosing'!K40)</f>
        <v>Adult</v>
      </c>
      <c r="AG40" s="268"/>
      <c r="AH40" s="256">
        <f t="shared" si="2"/>
        <v>29</v>
      </c>
      <c r="AI40" s="256">
        <f t="shared" si="3"/>
        <v>40</v>
      </c>
      <c r="AJ40" s="257" t="str">
        <f>IF(Z40=0,"zzzzzz",Z40)</f>
        <v>LPV/r 200/50 - tab</v>
      </c>
      <c r="AK40" s="257" t="str">
        <f t="shared" si="4"/>
        <v>LPV/r 40/10 - pellets/caps - heat stable</v>
      </c>
      <c r="AL40" s="254" t="str">
        <f t="shared" si="42"/>
        <v>LPV/r</v>
      </c>
      <c r="AM40" s="254" t="str">
        <f t="shared" ref="AM40:AN59" si="52">IFERROR(INDEX($AA$11:$AF$97,MATCH($AK40,$Z$11:$Z$97,0),MATCH(AM$9,$AA$9:$AF$9,0)),"")</f>
        <v>40/10</v>
      </c>
      <c r="AN40" s="254" t="str">
        <f t="shared" si="52"/>
        <v>heat stable</v>
      </c>
      <c r="AO40" s="254" t="str">
        <f t="shared" si="43"/>
        <v>pellets/caps</v>
      </c>
      <c r="AP40" s="254">
        <f t="shared" si="43"/>
        <v>120</v>
      </c>
      <c r="AQ40" s="254" t="str">
        <f t="shared" ref="AQ40:AQ71" si="53">IFERROR(INDEX($AA$11:$AF$97,MATCH($AK40,$Z$11:$Z$97,0),MATCH(AQ$9,$AA$9:$AF$9,0)),"")</f>
        <v>Optimal</v>
      </c>
      <c r="AR40" s="258" t="e">
        <f t="shared" si="46"/>
        <v>#VALUE!</v>
      </c>
      <c r="AS40" s="258" t="e">
        <f t="shared" si="47"/>
        <v>#VALUE!</v>
      </c>
      <c r="AT40" s="258" t="e">
        <f t="shared" si="48"/>
        <v>#VALUE!</v>
      </c>
      <c r="AU40" s="258" t="e">
        <f t="shared" si="49"/>
        <v>#VALUE!</v>
      </c>
      <c r="AV40" s="258" t="e">
        <f t="shared" si="50"/>
        <v>#VALUE!</v>
      </c>
      <c r="AW40" s="258" t="e">
        <f t="shared" si="51"/>
        <v>#VALUE!</v>
      </c>
      <c r="AX40" s="221" t="e">
        <f t="shared" si="21"/>
        <v>#VALUE!</v>
      </c>
      <c r="AY40" s="221" t="str">
        <f t="shared" si="22"/>
        <v/>
      </c>
      <c r="AZ40" s="221" t="str">
        <f t="shared" si="23"/>
        <v/>
      </c>
      <c r="BA40" s="221" t="str">
        <f t="shared" si="24"/>
        <v/>
      </c>
      <c r="BB40" s="221" t="str">
        <f t="shared" si="25"/>
        <v/>
      </c>
      <c r="BC40" s="221" t="str">
        <f t="shared" si="26"/>
        <v/>
      </c>
      <c r="BD40" s="221" t="str">
        <f t="shared" si="27"/>
        <v/>
      </c>
      <c r="BE40" s="259">
        <f>IFERROR(INDEX('5a. Dosing'!$F$11:$Q$138,MATCH('5. Form Breakdown'!$AK40,'5a. Dosing'!$E$11:$E$138,0),MATCH('5. Form Breakdown'!BE$10,'5a. Dosing'!$F$9:$Q$9,0)),"")</f>
        <v>4</v>
      </c>
      <c r="BF40" s="259">
        <f>IFERROR(INDEX('5a. Dosing'!$F$11:$Q$138,MATCH('5. Form Breakdown'!$AK40,'5a. Dosing'!$E$11:$E$138,0),MATCH('5. Form Breakdown'!BF$10,'5a. Dosing'!$F$9:$Q$9,0)),"")</f>
        <v>6</v>
      </c>
      <c r="BG40" s="259">
        <f>IFERROR(INDEX('5a. Dosing'!$F$11:$Q$138,MATCH('5. Form Breakdown'!$AK40,'5a. Dosing'!$E$11:$E$138,0),MATCH('5. Form Breakdown'!BG$10,'5a. Dosing'!$F$9:$Q$9,0)),"")</f>
        <v>8</v>
      </c>
      <c r="BH40" s="259">
        <f>IFERROR(INDEX('5a. Dosing'!$F$11:$Q$138,MATCH('5. Form Breakdown'!$AK40,'5a. Dosing'!$E$11:$E$138,0),MATCH('5. Form Breakdown'!BH$10,'5a. Dosing'!$F$9:$Q$9,0)),"")</f>
        <v>10</v>
      </c>
      <c r="BI40" s="259">
        <f>IFERROR(INDEX('5a. Dosing'!$F$11:$Q$138,MATCH('5. Form Breakdown'!$AK40,'5a. Dosing'!$E$11:$E$138,0),MATCH('5. Form Breakdown'!BI$10,'5a. Dosing'!$F$9:$Q$9,0)),"")</f>
        <v>12</v>
      </c>
      <c r="BJ40" s="259">
        <f>IFERROR(INDEX('5a. Dosing'!$F$11:$Q$138,MATCH('5. Form Breakdown'!$AK40,'5a. Dosing'!$E$11:$E$138,0),MATCH('5. Form Breakdown'!BJ$10,'5a. Dosing'!$F$9:$Q$9,0)),"")</f>
        <v>16</v>
      </c>
      <c r="BK40" s="260">
        <f t="shared" si="28"/>
        <v>0</v>
      </c>
      <c r="BL40" s="260">
        <f t="shared" si="29"/>
        <v>0</v>
      </c>
    </row>
    <row r="41" spans="1:64" x14ac:dyDescent="0.3">
      <c r="B41" s="134" t="str">
        <f t="shared" si="13"/>
        <v>NVP 0 - susp - dose in ml</v>
      </c>
      <c r="C41" s="247">
        <f t="shared" si="0"/>
        <v>12</v>
      </c>
      <c r="D41" s="248" t="str">
        <f>IF(COUNTIF($E41:$E$97,E41)&gt;1,"X","")</f>
        <v>X</v>
      </c>
      <c r="E41" s="479" t="str">
        <f t="shared" si="14"/>
        <v>NVP</v>
      </c>
      <c r="F41" s="480" t="str">
        <f t="shared" si="15"/>
        <v>0</v>
      </c>
      <c r="G41" s="480" t="str">
        <f t="shared" si="16"/>
        <v>dose in ml</v>
      </c>
      <c r="H41" s="480" t="str">
        <f t="shared" si="17"/>
        <v>susp</v>
      </c>
      <c r="I41" s="277">
        <v>100</v>
      </c>
      <c r="J41" s="597" t="str">
        <f t="shared" si="30"/>
        <v>Optimal</v>
      </c>
      <c r="K41" s="119"/>
      <c r="L41" s="119"/>
      <c r="M41" s="119"/>
      <c r="N41" s="119"/>
      <c r="O41" s="119"/>
      <c r="P41" s="119"/>
      <c r="Q41" s="290" t="e">
        <f t="shared" si="18"/>
        <v>#VALUE!</v>
      </c>
      <c r="R41" s="435" t="str">
        <f t="shared" si="32"/>
        <v/>
      </c>
      <c r="S41" s="281">
        <f>SUM(R41:R43)</f>
        <v>0</v>
      </c>
      <c r="T41" s="207" t="str">
        <f>IFERROR(IF(S41&lt;&gt;100%,"Ensure sum of molecules for every weightband adds to 100%",""),"Ensure sum of molecules for every weightband adds to 100%")</f>
        <v>Ensure sum of molecules for every weightband adds to 100%</v>
      </c>
      <c r="U41" s="253">
        <f>IFERROR(VLOOKUP(ROWS($C$11:$C41),$C$11:$E$97,COLUMNS($C$11:$E$11),0),0)</f>
        <v>0</v>
      </c>
      <c r="Z41" s="254" t="str">
        <f t="shared" si="19"/>
        <v>RAL 25 - tab - chew scored</v>
      </c>
      <c r="AA41" s="254" t="str">
        <f>IF('5a. Dosing'!F41="",0,'5a. Dosing'!F41)</f>
        <v>RAL</v>
      </c>
      <c r="AB41" s="254">
        <f>IF('5a. Dosing'!G41="",0,'5a. Dosing'!G41)</f>
        <v>25</v>
      </c>
      <c r="AC41" s="254" t="str">
        <f>IF('5a. Dosing'!H41="","",'5a. Dosing'!H41)</f>
        <v>chew scored</v>
      </c>
      <c r="AD41" s="254" t="str">
        <f>IF('5a. Dosing'!I41="","",'5a. Dosing'!I41)</f>
        <v>tab</v>
      </c>
      <c r="AE41" s="254">
        <f>IF('5a. Dosing'!J41="","",'5a. Dosing'!J41)</f>
        <v>60</v>
      </c>
      <c r="AF41" s="254" t="str">
        <f>IF('5a. Dosing'!K41="","",'5a. Dosing'!K41)</f>
        <v>Limited Use</v>
      </c>
      <c r="AG41" s="268"/>
      <c r="AH41" s="256">
        <f t="shared" si="2"/>
        <v>35</v>
      </c>
      <c r="AI41" s="256">
        <f t="shared" si="3"/>
        <v>46</v>
      </c>
      <c r="AJ41" s="257" t="str">
        <f t="shared" si="20"/>
        <v>RAL 25 - tab - chew scored</v>
      </c>
      <c r="AK41" s="257" t="str">
        <f t="shared" si="4"/>
        <v>NVP 0 - susp - dose in ml</v>
      </c>
      <c r="AL41" s="254" t="str">
        <f t="shared" si="42"/>
        <v>NVP</v>
      </c>
      <c r="AM41" s="254" t="str">
        <f t="shared" si="52"/>
        <v>0</v>
      </c>
      <c r="AN41" s="254" t="str">
        <f t="shared" si="52"/>
        <v>dose in ml</v>
      </c>
      <c r="AO41" s="254" t="str">
        <f t="shared" ref="AO41:AP60" si="54">IFERROR(INDEX($AA$11:$AF$97,MATCH($AK41,$Z$11:$Z$97,0),MATCH(AO$9,$AA$9:$AF$9,0)),"")</f>
        <v>susp</v>
      </c>
      <c r="AP41" s="254">
        <f t="shared" si="54"/>
        <v>100</v>
      </c>
      <c r="AQ41" s="254" t="str">
        <f t="shared" si="53"/>
        <v>Optimal</v>
      </c>
      <c r="AR41" s="258" t="e">
        <f t="shared" si="46"/>
        <v>#VALUE!</v>
      </c>
      <c r="AS41" s="258" t="e">
        <f t="shared" si="47"/>
        <v>#VALUE!</v>
      </c>
      <c r="AT41" s="258" t="e">
        <f t="shared" si="48"/>
        <v>#VALUE!</v>
      </c>
      <c r="AU41" s="258" t="e">
        <f t="shared" si="49"/>
        <v>#VALUE!</v>
      </c>
      <c r="AV41" s="258" t="e">
        <f t="shared" si="50"/>
        <v>#VALUE!</v>
      </c>
      <c r="AW41" s="258" t="e">
        <f t="shared" si="51"/>
        <v>#VALUE!</v>
      </c>
      <c r="AX41" s="221" t="e">
        <f t="shared" si="21"/>
        <v>#VALUE!</v>
      </c>
      <c r="AY41" s="221" t="str">
        <f t="shared" si="22"/>
        <v/>
      </c>
      <c r="AZ41" s="221" t="str">
        <f t="shared" si="23"/>
        <v/>
      </c>
      <c r="BA41" s="221" t="str">
        <f t="shared" si="24"/>
        <v/>
      </c>
      <c r="BB41" s="221" t="str">
        <f t="shared" si="25"/>
        <v/>
      </c>
      <c r="BC41" s="221" t="str">
        <f t="shared" si="26"/>
        <v/>
      </c>
      <c r="BD41" s="221" t="str">
        <f t="shared" si="27"/>
        <v/>
      </c>
      <c r="BE41" s="259">
        <f>IFERROR(INDEX('5a. Dosing'!$F$11:$Q$138,MATCH('5. Form Breakdown'!$AK41,'5a. Dosing'!$E$11:$E$138,0),MATCH('5. Form Breakdown'!BE$10,'5a. Dosing'!$F$9:$Q$9,0)),"")</f>
        <v>10</v>
      </c>
      <c r="BF41" s="259">
        <f>IFERROR(INDEX('5a. Dosing'!$F$11:$Q$138,MATCH('5. Form Breakdown'!$AK41,'5a. Dosing'!$E$11:$E$138,0),MATCH('5. Form Breakdown'!BF$10,'5a. Dosing'!$F$9:$Q$9,0)),"")</f>
        <v>16</v>
      </c>
      <c r="BG41" s="259">
        <f>IFERROR(INDEX('5a. Dosing'!$F$11:$Q$138,MATCH('5. Form Breakdown'!$AK41,'5a. Dosing'!$E$11:$E$138,0),MATCH('5. Form Breakdown'!BG$10,'5a. Dosing'!$F$9:$Q$9,0)),"")</f>
        <v>20</v>
      </c>
      <c r="BH41" s="259">
        <f>IFERROR(INDEX('5a. Dosing'!$F$11:$Q$138,MATCH('5. Form Breakdown'!$AK41,'5a. Dosing'!$E$11:$E$138,0),MATCH('5. Form Breakdown'!BH$10,'5a. Dosing'!$F$9:$Q$9,0)),"")</f>
        <v>0</v>
      </c>
      <c r="BI41" s="259">
        <f>IFERROR(INDEX('5a. Dosing'!$F$11:$Q$138,MATCH('5. Form Breakdown'!$AK41,'5a. Dosing'!$E$11:$E$138,0),MATCH('5. Form Breakdown'!BI$10,'5a. Dosing'!$F$9:$Q$9,0)),"")</f>
        <v>0</v>
      </c>
      <c r="BJ41" s="259">
        <f>IFERROR(INDEX('5a. Dosing'!$F$11:$Q$138,MATCH('5. Form Breakdown'!$AK41,'5a. Dosing'!$E$11:$E$138,0),MATCH('5. Form Breakdown'!BJ$10,'5a. Dosing'!$F$9:$Q$9,0)),"")</f>
        <v>0</v>
      </c>
      <c r="BK41" s="260">
        <f t="shared" si="28"/>
        <v>0</v>
      </c>
      <c r="BL41" s="260">
        <f t="shared" si="29"/>
        <v>0</v>
      </c>
    </row>
    <row r="42" spans="1:64" x14ac:dyDescent="0.3">
      <c r="B42" s="134" t="str">
        <f t="shared" si="13"/>
        <v>NVP 200 - tab</v>
      </c>
      <c r="C42" s="247">
        <f t="shared" si="0"/>
        <v>12</v>
      </c>
      <c r="D42" s="248" t="str">
        <f>IF(COUNTIF($E42:$E$97,E42)&gt;1,"X","")</f>
        <v>X</v>
      </c>
      <c r="E42" s="279" t="str">
        <f t="shared" si="14"/>
        <v>NVP</v>
      </c>
      <c r="F42" s="280" t="str">
        <f t="shared" si="15"/>
        <v>200</v>
      </c>
      <c r="G42" s="280" t="str">
        <f t="shared" si="16"/>
        <v/>
      </c>
      <c r="H42" s="280" t="str">
        <f t="shared" si="17"/>
        <v>tab</v>
      </c>
      <c r="I42" s="731">
        <v>60</v>
      </c>
      <c r="J42" s="263" t="str">
        <f>AQ42</f>
        <v>Adult</v>
      </c>
      <c r="K42" s="119"/>
      <c r="L42" s="119"/>
      <c r="M42" s="119"/>
      <c r="N42" s="119"/>
      <c r="O42" s="119"/>
      <c r="P42" s="119"/>
      <c r="Q42" s="264" t="e">
        <f t="shared" si="18"/>
        <v>#VALUE!</v>
      </c>
      <c r="R42" s="361" t="str">
        <f t="shared" si="32"/>
        <v/>
      </c>
      <c r="S42" s="623"/>
      <c r="T42" s="200"/>
      <c r="U42" s="253">
        <f>IFERROR(VLOOKUP(ROWS($C$11:$C42),$C$11:$E$97,COLUMNS($C$11:$E$11),0),0)</f>
        <v>0</v>
      </c>
      <c r="Z42" s="254" t="str">
        <f t="shared" si="19"/>
        <v>RAL 100 - tab - chew scored</v>
      </c>
      <c r="AA42" s="254" t="str">
        <f>IF('5a. Dosing'!F42="",0,'5a. Dosing'!F42)</f>
        <v>RAL</v>
      </c>
      <c r="AB42" s="254">
        <f>IF('5a. Dosing'!G42="",0,'5a. Dosing'!G42)</f>
        <v>100</v>
      </c>
      <c r="AC42" s="254" t="str">
        <f>IF('5a. Dosing'!H42="","",'5a. Dosing'!H42)</f>
        <v>chew scored</v>
      </c>
      <c r="AD42" s="254" t="str">
        <f>IF('5a. Dosing'!I42="","",'5a. Dosing'!I42)</f>
        <v>tab</v>
      </c>
      <c r="AE42" s="254">
        <f>IF('5a. Dosing'!J42="","",'5a. Dosing'!J42)</f>
        <v>60</v>
      </c>
      <c r="AF42" s="254" t="str">
        <f>IF('5a. Dosing'!K42="","",'5a. Dosing'!K42)</f>
        <v>Optimal</v>
      </c>
      <c r="AG42" s="268"/>
      <c r="AH42" s="256">
        <f t="shared" si="2"/>
        <v>34</v>
      </c>
      <c r="AI42" s="256">
        <f t="shared" si="3"/>
        <v>45</v>
      </c>
      <c r="AJ42" s="257" t="str">
        <f t="shared" si="20"/>
        <v>RAL 100 - tab - chew scored</v>
      </c>
      <c r="AK42" s="257" t="str">
        <f t="shared" si="4"/>
        <v>NVP 200 - tab</v>
      </c>
      <c r="AL42" s="254" t="str">
        <f t="shared" si="42"/>
        <v>NVP</v>
      </c>
      <c r="AM42" s="254" t="str">
        <f t="shared" si="52"/>
        <v>200</v>
      </c>
      <c r="AN42" s="254" t="str">
        <f t="shared" si="52"/>
        <v/>
      </c>
      <c r="AO42" s="254" t="str">
        <f t="shared" si="54"/>
        <v>tab</v>
      </c>
      <c r="AP42" s="254">
        <f t="shared" si="54"/>
        <v>60</v>
      </c>
      <c r="AQ42" s="254" t="str">
        <f t="shared" si="53"/>
        <v>Adult</v>
      </c>
      <c r="AR42" s="258" t="e">
        <f t="shared" si="46"/>
        <v>#VALUE!</v>
      </c>
      <c r="AS42" s="258" t="e">
        <f t="shared" si="47"/>
        <v>#VALUE!</v>
      </c>
      <c r="AT42" s="258" t="e">
        <f t="shared" si="48"/>
        <v>#VALUE!</v>
      </c>
      <c r="AU42" s="258" t="e">
        <f t="shared" si="49"/>
        <v>#VALUE!</v>
      </c>
      <c r="AV42" s="258" t="e">
        <f t="shared" si="50"/>
        <v>#VALUE!</v>
      </c>
      <c r="AW42" s="258" t="e">
        <f t="shared" si="51"/>
        <v>#VALUE!</v>
      </c>
      <c r="AX42" s="221" t="e">
        <f t="shared" si="21"/>
        <v>#VALUE!</v>
      </c>
      <c r="AY42" s="221" t="str">
        <f t="shared" si="22"/>
        <v/>
      </c>
      <c r="AZ42" s="221" t="str">
        <f t="shared" si="23"/>
        <v/>
      </c>
      <c r="BA42" s="221" t="str">
        <f t="shared" si="24"/>
        <v/>
      </c>
      <c r="BB42" s="221" t="str">
        <f t="shared" si="25"/>
        <v/>
      </c>
      <c r="BC42" s="221" t="str">
        <f t="shared" si="26"/>
        <v/>
      </c>
      <c r="BD42" s="221" t="str">
        <f t="shared" si="27"/>
        <v/>
      </c>
      <c r="BE42" s="259">
        <f>IFERROR(INDEX('5a. Dosing'!$F$11:$Q$138,MATCH('5. Form Breakdown'!$AK42,'5a. Dosing'!$E$11:$E$138,0),MATCH('5. Form Breakdown'!BE$10,'5a. Dosing'!$F$9:$Q$9,0)),"")</f>
        <v>0</v>
      </c>
      <c r="BF42" s="259">
        <f>IFERROR(INDEX('5a. Dosing'!$F$11:$Q$138,MATCH('5. Form Breakdown'!$AK42,'5a. Dosing'!$E$11:$E$138,0),MATCH('5. Form Breakdown'!BF$10,'5a. Dosing'!$F$9:$Q$9,0)),"")</f>
        <v>0</v>
      </c>
      <c r="BG42" s="259">
        <f>IFERROR(INDEX('5a. Dosing'!$F$11:$Q$138,MATCH('5. Form Breakdown'!$AK42,'5a. Dosing'!$E$11:$E$138,0),MATCH('5. Form Breakdown'!BG$10,'5a. Dosing'!$F$9:$Q$9,0)),"")</f>
        <v>1</v>
      </c>
      <c r="BH42" s="259">
        <f>IFERROR(INDEX('5a. Dosing'!$F$11:$Q$138,MATCH('5. Form Breakdown'!$AK42,'5a. Dosing'!$E$11:$E$138,0),MATCH('5. Form Breakdown'!BH$10,'5a. Dosing'!$F$9:$Q$9,0)),"")</f>
        <v>1.5</v>
      </c>
      <c r="BI42" s="259">
        <f>IFERROR(INDEX('5a. Dosing'!$F$11:$Q$138,MATCH('5. Form Breakdown'!$AK42,'5a. Dosing'!$E$11:$E$138,0),MATCH('5. Form Breakdown'!BI$10,'5a. Dosing'!$F$9:$Q$9,0)),"")</f>
        <v>1.5</v>
      </c>
      <c r="BJ42" s="259">
        <f>IFERROR(INDEX('5a. Dosing'!$F$11:$Q$138,MATCH('5. Form Breakdown'!$AK42,'5a. Dosing'!$E$11:$E$138,0),MATCH('5. Form Breakdown'!BJ$10,'5a. Dosing'!$F$9:$Q$9,0)),"")</f>
        <v>2</v>
      </c>
      <c r="BK42" s="260">
        <f t="shared" si="28"/>
        <v>0</v>
      </c>
      <c r="BL42" s="260">
        <f t="shared" si="29"/>
        <v>0</v>
      </c>
    </row>
    <row r="43" spans="1:64" ht="15" thickBot="1" x14ac:dyDescent="0.35">
      <c r="B43" s="134" t="str">
        <f t="shared" si="13"/>
        <v>NVP 50 - tab - dispersible</v>
      </c>
      <c r="C43" s="247">
        <f t="shared" ref="C43:C74" si="55">COUNTIFS($E$11:$E$97,"&lt;="&amp;E43,$E$11:$E$97,"&lt;&gt;0",$D$11:$D$97,"&lt;&gt;"&amp;"X")</f>
        <v>12</v>
      </c>
      <c r="D43" s="248" t="str">
        <f>IF(COUNTIF($E43:$E$97,E43)&gt;1,"X","")</f>
        <v/>
      </c>
      <c r="E43" s="286" t="str">
        <f t="shared" si="14"/>
        <v>NVP</v>
      </c>
      <c r="F43" s="287" t="str">
        <f t="shared" si="15"/>
        <v>50</v>
      </c>
      <c r="G43" s="287" t="str">
        <f t="shared" si="16"/>
        <v>dispersible</v>
      </c>
      <c r="H43" s="287" t="str">
        <f t="shared" si="17"/>
        <v>tab</v>
      </c>
      <c r="I43" s="740">
        <v>60</v>
      </c>
      <c r="J43" s="595" t="str">
        <f>AQ43</f>
        <v>Optimal</v>
      </c>
      <c r="K43" s="122"/>
      <c r="L43" s="122"/>
      <c r="M43" s="122"/>
      <c r="N43" s="122"/>
      <c r="O43" s="122"/>
      <c r="P43" s="122"/>
      <c r="Q43" s="275" t="e">
        <f t="shared" si="18"/>
        <v>#VALUE!</v>
      </c>
      <c r="R43" s="362" t="str">
        <f t="shared" si="32"/>
        <v/>
      </c>
      <c r="S43" s="288"/>
      <c r="T43" s="207" t="str">
        <f>IFERROR(IF(S44&lt;&gt;100%,"Ensure sum of molecules for every weightband adds to 100%",""),"Ensure sum of molecules for every weightband adds to 100%")</f>
        <v>Ensure sum of molecules for every weightband adds to 100%</v>
      </c>
      <c r="U43" s="253">
        <f>IFERROR(VLOOKUP(ROWS($C$11:$C43),$C$11:$E$97,COLUMNS($C$11:$E$11),0),0)</f>
        <v>0</v>
      </c>
      <c r="Z43" s="254" t="str">
        <f t="shared" si="19"/>
        <v>RAL 400 - tab</v>
      </c>
      <c r="AA43" s="254" t="str">
        <f>IF('5a. Dosing'!F43="",0,'5a. Dosing'!F43)</f>
        <v>RAL</v>
      </c>
      <c r="AB43" s="254" t="str">
        <f>IF('5a. Dosing'!G43="",0,'5a. Dosing'!G43)</f>
        <v>400</v>
      </c>
      <c r="AC43" s="254" t="str">
        <f>IF('5a. Dosing'!H43="","",'5a. Dosing'!H43)</f>
        <v/>
      </c>
      <c r="AD43" s="254" t="str">
        <f>IF('5a. Dosing'!I43="","",'5a. Dosing'!I43)</f>
        <v>tab</v>
      </c>
      <c r="AE43" s="254">
        <f>IF('5a. Dosing'!J43="","",'5a. Dosing'!J43)</f>
        <v>60</v>
      </c>
      <c r="AF43" s="254" t="str">
        <f>IF('5a. Dosing'!K43="","",'5a. Dosing'!K43)</f>
        <v>Adult</v>
      </c>
      <c r="AG43" s="268"/>
      <c r="AH43" s="256">
        <f t="shared" ref="AH43:AH74" si="56">COUNTIF($AJ$11:$AJ$97,"&lt;="&amp;AJ43)</f>
        <v>36</v>
      </c>
      <c r="AI43" s="256">
        <f t="shared" ref="AI43:AI74" si="57">COUNTIFS($AJ$11:$AJ$138,"&lt;="&amp;AJ43,$AJ$11:$AJ$138,"&lt;&gt;0")</f>
        <v>47</v>
      </c>
      <c r="AJ43" s="257" t="str">
        <f t="shared" si="20"/>
        <v>RAL 400 - tab</v>
      </c>
      <c r="AK43" s="257" t="str">
        <f t="shared" si="4"/>
        <v>NVP 50 - tab - dispersible</v>
      </c>
      <c r="AL43" s="254" t="str">
        <f t="shared" si="42"/>
        <v>NVP</v>
      </c>
      <c r="AM43" s="254" t="str">
        <f t="shared" si="52"/>
        <v>50</v>
      </c>
      <c r="AN43" s="254" t="str">
        <f t="shared" si="52"/>
        <v>dispersible</v>
      </c>
      <c r="AO43" s="254" t="str">
        <f t="shared" si="54"/>
        <v>tab</v>
      </c>
      <c r="AP43" s="254">
        <f t="shared" si="54"/>
        <v>60</v>
      </c>
      <c r="AQ43" s="254" t="str">
        <f t="shared" si="53"/>
        <v>Optimal</v>
      </c>
      <c r="AR43" s="258" t="e">
        <f t="shared" si="46"/>
        <v>#VALUE!</v>
      </c>
      <c r="AS43" s="258" t="e">
        <f t="shared" si="47"/>
        <v>#VALUE!</v>
      </c>
      <c r="AT43" s="258" t="e">
        <f t="shared" si="48"/>
        <v>#VALUE!</v>
      </c>
      <c r="AU43" s="258" t="e">
        <f t="shared" si="49"/>
        <v>#VALUE!</v>
      </c>
      <c r="AV43" s="258" t="e">
        <f t="shared" si="50"/>
        <v>#VALUE!</v>
      </c>
      <c r="AW43" s="258" t="e">
        <f t="shared" si="51"/>
        <v>#VALUE!</v>
      </c>
      <c r="AX43" s="221" t="e">
        <f t="shared" si="21"/>
        <v>#VALUE!</v>
      </c>
      <c r="AY43" s="221" t="str">
        <f t="shared" si="22"/>
        <v/>
      </c>
      <c r="AZ43" s="221" t="str">
        <f t="shared" si="23"/>
        <v/>
      </c>
      <c r="BA43" s="221" t="str">
        <f t="shared" si="24"/>
        <v/>
      </c>
      <c r="BB43" s="221" t="str">
        <f t="shared" si="25"/>
        <v/>
      </c>
      <c r="BC43" s="221" t="str">
        <f t="shared" si="26"/>
        <v/>
      </c>
      <c r="BD43" s="221" t="str">
        <f t="shared" si="27"/>
        <v/>
      </c>
      <c r="BE43" s="259">
        <f>IFERROR(INDEX('5a. Dosing'!$F$11:$Q$138,MATCH('5. Form Breakdown'!$AK43,'5a. Dosing'!$E$11:$E$138,0),MATCH('5. Form Breakdown'!BE$10,'5a. Dosing'!$F$9:$Q$9,0)),"")</f>
        <v>2</v>
      </c>
      <c r="BF43" s="259">
        <f>IFERROR(INDEX('5a. Dosing'!$F$11:$Q$138,MATCH('5. Form Breakdown'!$AK43,'5a. Dosing'!$E$11:$E$138,0),MATCH('5. Form Breakdown'!BF$10,'5a. Dosing'!$F$9:$Q$9,0)),"")</f>
        <v>3</v>
      </c>
      <c r="BG43" s="259">
        <f>IFERROR(INDEX('5a. Dosing'!$F$11:$Q$138,MATCH('5. Form Breakdown'!$AK43,'5a. Dosing'!$E$11:$E$138,0),MATCH('5. Form Breakdown'!BG$10,'5a. Dosing'!$F$9:$Q$9,0)),"")</f>
        <v>4</v>
      </c>
      <c r="BH43" s="259">
        <f>IFERROR(INDEX('5a. Dosing'!$F$11:$Q$138,MATCH('5. Form Breakdown'!$AK43,'5a. Dosing'!$E$11:$E$138,0),MATCH('5. Form Breakdown'!BH$10,'5a. Dosing'!$F$9:$Q$9,0)),"")</f>
        <v>5</v>
      </c>
      <c r="BI43" s="259">
        <f>IFERROR(INDEX('5a. Dosing'!$F$11:$Q$138,MATCH('5. Form Breakdown'!$AK43,'5a. Dosing'!$E$11:$E$138,0),MATCH('5. Form Breakdown'!BI$10,'5a. Dosing'!$F$9:$Q$9,0)),"")</f>
        <v>6</v>
      </c>
      <c r="BJ43" s="259">
        <f>IFERROR(INDEX('5a. Dosing'!$F$11:$Q$138,MATCH('5. Form Breakdown'!$AK43,'5a. Dosing'!$E$11:$E$138,0),MATCH('5. Form Breakdown'!BJ$10,'5a. Dosing'!$F$9:$Q$9,0)),"")</f>
        <v>0</v>
      </c>
      <c r="BK43" s="260">
        <f t="shared" si="28"/>
        <v>0</v>
      </c>
      <c r="BL43" s="260">
        <f t="shared" si="29"/>
        <v>0</v>
      </c>
    </row>
    <row r="44" spans="1:64" x14ac:dyDescent="0.3">
      <c r="B44" s="134" t="str">
        <f t="shared" si="13"/>
        <v>RAL 100 - tab - chew scored</v>
      </c>
      <c r="C44" s="247">
        <f t="shared" si="55"/>
        <v>13</v>
      </c>
      <c r="D44" s="248" t="str">
        <f>IF(COUNTIF($E44:$E$97,E44)&gt;1,"X","")</f>
        <v>X</v>
      </c>
      <c r="E44" s="249" t="str">
        <f t="shared" si="14"/>
        <v>RAL</v>
      </c>
      <c r="F44" s="250">
        <f t="shared" si="15"/>
        <v>100</v>
      </c>
      <c r="G44" s="250" t="str">
        <f t="shared" si="16"/>
        <v>chew scored</v>
      </c>
      <c r="H44" s="250" t="str">
        <f t="shared" si="17"/>
        <v>tab</v>
      </c>
      <c r="I44" s="250">
        <v>60</v>
      </c>
      <c r="J44" s="594" t="str">
        <f t="shared" si="30"/>
        <v>Optimal</v>
      </c>
      <c r="K44" s="443"/>
      <c r="L44" s="443"/>
      <c r="M44" s="120"/>
      <c r="N44" s="120"/>
      <c r="O44" s="120"/>
      <c r="P44" s="120"/>
      <c r="Q44" s="251" t="e">
        <f t="shared" si="18"/>
        <v>#VALUE!</v>
      </c>
      <c r="R44" s="473" t="str">
        <f t="shared" si="32"/>
        <v/>
      </c>
      <c r="S44" s="624">
        <f>SUM(R44:R46)</f>
        <v>0</v>
      </c>
      <c r="T44" s="207" t="str">
        <f>IFERROR(IF(S44&lt;&gt;100%,"Ensure sum of molecules for every weightband adds to 100%",""),"Ensure sum of molecules for every weightband adds to 100%")</f>
        <v>Ensure sum of molecules for every weightband adds to 100%</v>
      </c>
      <c r="U44" s="253">
        <f>IFERROR(VLOOKUP(ROWS($C$11:$C44),$C$11:$E$97,COLUMNS($C$11:$E$11),0),0)</f>
        <v>0</v>
      </c>
      <c r="Z44" s="254" t="str">
        <f t="shared" si="19"/>
        <v>RTV 0 - susp - dose in ml</v>
      </c>
      <c r="AA44" s="254" t="str">
        <f>IF('5a. Dosing'!F44="",0,'5a. Dosing'!F44)</f>
        <v>RTV</v>
      </c>
      <c r="AB44" s="254" t="str">
        <f>IF('5a. Dosing'!G44="",0,'5a. Dosing'!G44)</f>
        <v>0</v>
      </c>
      <c r="AC44" s="254" t="str">
        <f>IF('5a. Dosing'!H44="","",'5a. Dosing'!H44)</f>
        <v>dose in ml</v>
      </c>
      <c r="AD44" s="254" t="str">
        <f>IF('5a. Dosing'!I44="","",'5a. Dosing'!I44)</f>
        <v>susp</v>
      </c>
      <c r="AE44" s="254">
        <f>IF('5a. Dosing'!J44="","",'5a. Dosing'!J44)</f>
        <v>240</v>
      </c>
      <c r="AF44" s="254" t="str">
        <f>IF('5a. Dosing'!K44="","",'5a. Dosing'!K44)</f>
        <v>Limited Use</v>
      </c>
      <c r="AG44" s="268"/>
      <c r="AH44" s="256">
        <f t="shared" si="56"/>
        <v>37</v>
      </c>
      <c r="AI44" s="256">
        <f t="shared" si="57"/>
        <v>48</v>
      </c>
      <c r="AJ44" s="257" t="str">
        <f t="shared" si="20"/>
        <v>RTV 0 - susp - dose in ml</v>
      </c>
      <c r="AK44" s="257" t="str">
        <f t="shared" si="4"/>
        <v>RAL 100 - tab - chew scored</v>
      </c>
      <c r="AL44" s="254" t="str">
        <f t="shared" si="42"/>
        <v>RAL</v>
      </c>
      <c r="AM44" s="254">
        <f t="shared" si="52"/>
        <v>100</v>
      </c>
      <c r="AN44" s="254" t="str">
        <f t="shared" si="52"/>
        <v>chew scored</v>
      </c>
      <c r="AO44" s="254" t="str">
        <f t="shared" si="54"/>
        <v>tab</v>
      </c>
      <c r="AP44" s="254">
        <f t="shared" si="54"/>
        <v>60</v>
      </c>
      <c r="AQ44" s="254" t="str">
        <f t="shared" si="53"/>
        <v>Optimal</v>
      </c>
      <c r="AR44" s="439">
        <f t="shared" ref="AR44:AW44" si="58">K44*AR$4</f>
        <v>0</v>
      </c>
      <c r="AS44" s="439">
        <f t="shared" si="58"/>
        <v>0</v>
      </c>
      <c r="AT44" s="439" t="e">
        <f t="shared" si="58"/>
        <v>#VALUE!</v>
      </c>
      <c r="AU44" s="439" t="e">
        <f t="shared" si="58"/>
        <v>#VALUE!</v>
      </c>
      <c r="AV44" s="439" t="e">
        <f t="shared" si="58"/>
        <v>#VALUE!</v>
      </c>
      <c r="AW44" s="439" t="e">
        <f t="shared" si="58"/>
        <v>#VALUE!</v>
      </c>
      <c r="AX44" s="221" t="e">
        <f t="shared" si="21"/>
        <v>#VALUE!</v>
      </c>
      <c r="AY44" s="221" t="str">
        <f t="shared" si="22"/>
        <v/>
      </c>
      <c r="AZ44" s="221" t="str">
        <f t="shared" si="23"/>
        <v/>
      </c>
      <c r="BA44" s="221" t="str">
        <f t="shared" si="24"/>
        <v/>
      </c>
      <c r="BB44" s="221" t="str">
        <f t="shared" si="25"/>
        <v/>
      </c>
      <c r="BC44" s="221" t="str">
        <f t="shared" si="26"/>
        <v/>
      </c>
      <c r="BD44" s="221" t="str">
        <f t="shared" si="27"/>
        <v/>
      </c>
      <c r="BE44" s="259">
        <f>IFERROR(INDEX('5a. Dosing'!$F$11:$Q$138,MATCH('5. Form Breakdown'!$AK44,'5a. Dosing'!$E$11:$E$138,0),MATCH('5. Form Breakdown'!BE$10,'5a. Dosing'!$F$9:$Q$9,0)),"")</f>
        <v>0</v>
      </c>
      <c r="BF44" s="259">
        <f>IFERROR(INDEX('5a. Dosing'!$F$11:$Q$138,MATCH('5. Form Breakdown'!$AK44,'5a. Dosing'!$E$11:$E$138,0),MATCH('5. Form Breakdown'!BF$10,'5a. Dosing'!$F$9:$Q$9,0)),"")</f>
        <v>0</v>
      </c>
      <c r="BG44" s="259">
        <f>IFERROR(INDEX('5a. Dosing'!$F$11:$Q$138,MATCH('5. Form Breakdown'!$AK44,'5a. Dosing'!$E$11:$E$138,0),MATCH('5. Form Breakdown'!BG$10,'5a. Dosing'!$F$9:$Q$9,0)),"")</f>
        <v>0</v>
      </c>
      <c r="BH44" s="259">
        <f>IFERROR(INDEX('5a. Dosing'!$F$11:$Q$138,MATCH('5. Form Breakdown'!$AK44,'5a. Dosing'!$E$11:$E$138,0),MATCH('5. Form Breakdown'!BH$10,'5a. Dosing'!$F$9:$Q$9,0)),"")</f>
        <v>2</v>
      </c>
      <c r="BI44" s="259">
        <f>IFERROR(INDEX('5a. Dosing'!$F$11:$Q$138,MATCH('5. Form Breakdown'!$AK44,'5a. Dosing'!$E$11:$E$138,0),MATCH('5. Form Breakdown'!BI$10,'5a. Dosing'!$F$9:$Q$9,0)),"")</f>
        <v>3</v>
      </c>
      <c r="BJ44" s="259">
        <f>IFERROR(INDEX('5a. Dosing'!$F$11:$Q$138,MATCH('5. Form Breakdown'!$AK44,'5a. Dosing'!$E$11:$E$138,0),MATCH('5. Form Breakdown'!BJ$10,'5a. Dosing'!$F$9:$Q$9,0)),"")</f>
        <v>3</v>
      </c>
      <c r="BK44" s="260">
        <f t="shared" si="28"/>
        <v>0</v>
      </c>
      <c r="BL44" s="260">
        <f t="shared" si="29"/>
        <v>0</v>
      </c>
    </row>
    <row r="45" spans="1:64" x14ac:dyDescent="0.3">
      <c r="B45" s="134" t="str">
        <f t="shared" si="13"/>
        <v>RAL 25 - tab - chew scored</v>
      </c>
      <c r="C45" s="247">
        <f t="shared" si="55"/>
        <v>13</v>
      </c>
      <c r="D45" s="248" t="str">
        <f>IF(COUNTIF($E45:$E$97,E45)&gt;1,"X","")</f>
        <v>X</v>
      </c>
      <c r="E45" s="370" t="str">
        <f t="shared" si="14"/>
        <v>RAL</v>
      </c>
      <c r="F45" s="289">
        <f t="shared" si="15"/>
        <v>25</v>
      </c>
      <c r="G45" s="289" t="str">
        <f t="shared" si="16"/>
        <v>chew scored</v>
      </c>
      <c r="H45" s="289" t="str">
        <f t="shared" si="17"/>
        <v>tab</v>
      </c>
      <c r="I45" s="289">
        <v>60</v>
      </c>
      <c r="J45" s="597" t="str">
        <f t="shared" si="30"/>
        <v>Limited Use</v>
      </c>
      <c r="K45" s="625"/>
      <c r="L45" s="625"/>
      <c r="M45" s="122"/>
      <c r="N45" s="122"/>
      <c r="O45" s="122"/>
      <c r="P45" s="122"/>
      <c r="Q45" s="290" t="e">
        <f t="shared" si="18"/>
        <v>#VALUE!</v>
      </c>
      <c r="R45" s="512" t="str">
        <f t="shared" si="32"/>
        <v/>
      </c>
      <c r="S45" s="627"/>
      <c r="T45" s="207"/>
      <c r="U45" s="253">
        <f>IFERROR(VLOOKUP(ROWS($C$11:$C45),$C$11:$E$97,COLUMNS($C$11:$E$11),0),0)</f>
        <v>0</v>
      </c>
      <c r="Z45" s="254" t="str">
        <f t="shared" si="19"/>
        <v>RTV 25 - tab - heat stable</v>
      </c>
      <c r="AA45" s="254" t="str">
        <f>IF('5a. Dosing'!F45="",0,'5a. Dosing'!F45)</f>
        <v>RTV</v>
      </c>
      <c r="AB45" s="254" t="str">
        <f>IF('5a. Dosing'!G45="",0,'5a. Dosing'!G45)</f>
        <v>25</v>
      </c>
      <c r="AC45" s="254" t="str">
        <f>IF('5a. Dosing'!H45="","",'5a. Dosing'!H45)</f>
        <v>heat stable</v>
      </c>
      <c r="AD45" s="254" t="str">
        <f>IF('5a. Dosing'!I45="","",'5a. Dosing'!I45)</f>
        <v>tab</v>
      </c>
      <c r="AE45" s="254">
        <f>IF('5a. Dosing'!J45="","",'5a. Dosing'!J45)</f>
        <v>60</v>
      </c>
      <c r="AF45" s="254" t="str">
        <f>IF('5a. Dosing'!K45="","",'5a. Dosing'!K45)</f>
        <v>Limited Use</v>
      </c>
      <c r="AG45" s="268"/>
      <c r="AH45" s="256">
        <f t="shared" si="56"/>
        <v>39</v>
      </c>
      <c r="AI45" s="256">
        <f t="shared" si="57"/>
        <v>50</v>
      </c>
      <c r="AJ45" s="257" t="str">
        <f t="shared" si="20"/>
        <v>RTV 25 - tab - heat stable</v>
      </c>
      <c r="AK45" s="257" t="str">
        <f t="shared" si="4"/>
        <v>RAL 25 - tab - chew scored</v>
      </c>
      <c r="AL45" s="254" t="str">
        <f t="shared" si="42"/>
        <v>RAL</v>
      </c>
      <c r="AM45" s="254">
        <f t="shared" si="52"/>
        <v>25</v>
      </c>
      <c r="AN45" s="254" t="str">
        <f t="shared" si="52"/>
        <v>chew scored</v>
      </c>
      <c r="AO45" s="254" t="str">
        <f t="shared" si="54"/>
        <v>tab</v>
      </c>
      <c r="AP45" s="254">
        <f t="shared" si="54"/>
        <v>60</v>
      </c>
      <c r="AQ45" s="254" t="str">
        <f t="shared" si="53"/>
        <v>Limited Use</v>
      </c>
      <c r="AR45" s="439">
        <f t="shared" ref="AR45:AW46" si="59">K45*AR$4</f>
        <v>0</v>
      </c>
      <c r="AS45" s="439">
        <f t="shared" si="59"/>
        <v>0</v>
      </c>
      <c r="AT45" s="439" t="e">
        <f t="shared" si="59"/>
        <v>#VALUE!</v>
      </c>
      <c r="AU45" s="439" t="e">
        <f t="shared" si="59"/>
        <v>#VALUE!</v>
      </c>
      <c r="AV45" s="439" t="e">
        <f t="shared" si="59"/>
        <v>#VALUE!</v>
      </c>
      <c r="AW45" s="439" t="e">
        <f t="shared" si="59"/>
        <v>#VALUE!</v>
      </c>
      <c r="AX45" s="221" t="e">
        <f t="shared" si="21"/>
        <v>#VALUE!</v>
      </c>
      <c r="AY45" s="221" t="str">
        <f t="shared" si="22"/>
        <v/>
      </c>
      <c r="AZ45" s="221" t="str">
        <f t="shared" si="23"/>
        <v/>
      </c>
      <c r="BA45" s="221" t="str">
        <f t="shared" si="24"/>
        <v/>
      </c>
      <c r="BB45" s="221" t="str">
        <f t="shared" si="25"/>
        <v/>
      </c>
      <c r="BC45" s="221" t="str">
        <f t="shared" si="26"/>
        <v/>
      </c>
      <c r="BD45" s="221" t="str">
        <f t="shared" si="27"/>
        <v/>
      </c>
      <c r="BE45" s="259">
        <f>IFERROR(INDEX('5a. Dosing'!$F$11:$Q$138,MATCH('5. Form Breakdown'!$AK45,'5a. Dosing'!$E$11:$E$138,0),MATCH('5. Form Breakdown'!BE$10,'5a. Dosing'!$F$9:$Q$9,0)),"")</f>
        <v>0</v>
      </c>
      <c r="BF45" s="259">
        <f>IFERROR(INDEX('5a. Dosing'!$F$11:$Q$138,MATCH('5. Form Breakdown'!$AK45,'5a. Dosing'!$E$11:$E$138,0),MATCH('5. Form Breakdown'!BF$10,'5a. Dosing'!$F$9:$Q$9,0)),"")</f>
        <v>0</v>
      </c>
      <c r="BG45" s="259">
        <f>IFERROR(INDEX('5a. Dosing'!$F$11:$Q$138,MATCH('5. Form Breakdown'!$AK45,'5a. Dosing'!$E$11:$E$138,0),MATCH('5. Form Breakdown'!BG$10,'5a. Dosing'!$F$9:$Q$9,0)),"")</f>
        <v>6</v>
      </c>
      <c r="BH45" s="259">
        <f>IFERROR(INDEX('5a. Dosing'!$F$11:$Q$138,MATCH('5. Form Breakdown'!$AK45,'5a. Dosing'!$E$11:$E$138,0),MATCH('5. Form Breakdown'!BH$10,'5a. Dosing'!$F$9:$Q$9,0)),"")</f>
        <v>8</v>
      </c>
      <c r="BI45" s="259">
        <f>IFERROR(INDEX('5a. Dosing'!$F$11:$Q$138,MATCH('5. Form Breakdown'!$AK45,'5a. Dosing'!$E$11:$E$138,0),MATCH('5. Form Breakdown'!BI$10,'5a. Dosing'!$F$9:$Q$9,0)),"")</f>
        <v>10</v>
      </c>
      <c r="BJ45" s="259">
        <f>IFERROR(INDEX('5a. Dosing'!$F$11:$Q$138,MATCH('5. Form Breakdown'!$AK45,'5a. Dosing'!$E$11:$E$138,0),MATCH('5. Form Breakdown'!BJ$10,'5a. Dosing'!$F$9:$Q$9,0)),"")</f>
        <v>10</v>
      </c>
      <c r="BK45" s="260">
        <f t="shared" si="28"/>
        <v>0</v>
      </c>
      <c r="BL45" s="260">
        <f t="shared" si="29"/>
        <v>0</v>
      </c>
    </row>
    <row r="46" spans="1:64" ht="15" thickBot="1" x14ac:dyDescent="0.35">
      <c r="B46" s="134" t="str">
        <f t="shared" si="13"/>
        <v>RAL 400 - tab</v>
      </c>
      <c r="C46" s="247">
        <f t="shared" si="55"/>
        <v>13</v>
      </c>
      <c r="D46" s="248" t="str">
        <f>IF(COUNTIF($E46:$E$97,E46)&gt;1,"X","")</f>
        <v/>
      </c>
      <c r="E46" s="273" t="str">
        <f t="shared" si="14"/>
        <v>RAL</v>
      </c>
      <c r="F46" s="274" t="str">
        <f t="shared" si="15"/>
        <v>400</v>
      </c>
      <c r="G46" s="274" t="str">
        <f>AN46</f>
        <v/>
      </c>
      <c r="H46" s="274" t="str">
        <f t="shared" si="17"/>
        <v>tab</v>
      </c>
      <c r="I46" s="289">
        <v>60</v>
      </c>
      <c r="J46" s="595" t="str">
        <f t="shared" si="30"/>
        <v>Adult</v>
      </c>
      <c r="K46" s="732"/>
      <c r="L46" s="732"/>
      <c r="M46" s="621"/>
      <c r="N46" s="621"/>
      <c r="O46" s="621"/>
      <c r="P46" s="621"/>
      <c r="Q46" s="275" t="e">
        <f t="shared" si="18"/>
        <v>#VALUE!</v>
      </c>
      <c r="R46" s="501" t="str">
        <f t="shared" si="32"/>
        <v/>
      </c>
      <c r="S46" s="505"/>
      <c r="T46" s="200"/>
      <c r="U46" s="253">
        <f>IFERROR(VLOOKUP(ROWS($C$11:$C46),$C$11:$E$97,COLUMNS($C$11:$E$11),0),0)</f>
        <v>0</v>
      </c>
      <c r="Z46" s="254" t="str">
        <f t="shared" si="19"/>
        <v>RTV 100 - tab - heat stable</v>
      </c>
      <c r="AA46" s="254" t="str">
        <f>IF('5a. Dosing'!F46="",0,'5a. Dosing'!F46)</f>
        <v>RTV</v>
      </c>
      <c r="AB46" s="254" t="str">
        <f>IF('5a. Dosing'!G46="",0,'5a. Dosing'!G46)</f>
        <v>100</v>
      </c>
      <c r="AC46" s="254" t="str">
        <f>IF('5a. Dosing'!H46="","",'5a. Dosing'!H46)</f>
        <v>heat stable</v>
      </c>
      <c r="AD46" s="254" t="str">
        <f>IF('5a. Dosing'!I46="","",'5a. Dosing'!I46)</f>
        <v>tab</v>
      </c>
      <c r="AE46" s="254">
        <f>IF('5a. Dosing'!J46="","",'5a. Dosing'!J46)</f>
        <v>60</v>
      </c>
      <c r="AF46" s="254" t="str">
        <f>IF('5a. Dosing'!K46="","",'5a. Dosing'!K46)</f>
        <v>Adult</v>
      </c>
      <c r="AG46" s="268"/>
      <c r="AH46" s="256">
        <f t="shared" si="56"/>
        <v>38</v>
      </c>
      <c r="AI46" s="256">
        <f t="shared" si="57"/>
        <v>49</v>
      </c>
      <c r="AJ46" s="257" t="str">
        <f t="shared" si="20"/>
        <v>RTV 100 - tab - heat stable</v>
      </c>
      <c r="AK46" s="257" t="str">
        <f t="shared" si="4"/>
        <v>RAL 400 - tab</v>
      </c>
      <c r="AL46" s="254" t="str">
        <f t="shared" si="42"/>
        <v>RAL</v>
      </c>
      <c r="AM46" s="254" t="str">
        <f t="shared" si="52"/>
        <v>400</v>
      </c>
      <c r="AN46" s="254" t="str">
        <f t="shared" si="52"/>
        <v/>
      </c>
      <c r="AO46" s="254" t="str">
        <f t="shared" si="54"/>
        <v>tab</v>
      </c>
      <c r="AP46" s="254">
        <f t="shared" si="54"/>
        <v>60</v>
      </c>
      <c r="AQ46" s="254" t="str">
        <f t="shared" si="53"/>
        <v>Adult</v>
      </c>
      <c r="AR46" s="439">
        <f t="shared" si="59"/>
        <v>0</v>
      </c>
      <c r="AS46" s="439">
        <f t="shared" si="59"/>
        <v>0</v>
      </c>
      <c r="AT46" s="439" t="e">
        <f t="shared" si="59"/>
        <v>#VALUE!</v>
      </c>
      <c r="AU46" s="439" t="e">
        <f t="shared" si="59"/>
        <v>#VALUE!</v>
      </c>
      <c r="AV46" s="439" t="e">
        <f t="shared" si="59"/>
        <v>#VALUE!</v>
      </c>
      <c r="AW46" s="439" t="e">
        <f t="shared" si="59"/>
        <v>#VALUE!</v>
      </c>
      <c r="AX46" s="221" t="e">
        <f t="shared" si="21"/>
        <v>#VALUE!</v>
      </c>
      <c r="AY46" s="221" t="str">
        <f t="shared" si="22"/>
        <v/>
      </c>
      <c r="AZ46" s="221" t="str">
        <f t="shared" si="23"/>
        <v/>
      </c>
      <c r="BA46" s="221" t="str">
        <f t="shared" si="24"/>
        <v/>
      </c>
      <c r="BB46" s="221" t="str">
        <f t="shared" si="25"/>
        <v/>
      </c>
      <c r="BC46" s="221" t="str">
        <f t="shared" si="26"/>
        <v/>
      </c>
      <c r="BD46" s="221" t="str">
        <f t="shared" si="27"/>
        <v/>
      </c>
      <c r="BE46" s="259">
        <f>IFERROR(INDEX('5a. Dosing'!$F$11:$Q$138,MATCH('5. Form Breakdown'!$AK46,'5a. Dosing'!$E$11:$E$138,0),MATCH('5. Form Breakdown'!BE$10,'5a. Dosing'!$F$9:$Q$9,0)),"")</f>
        <v>0</v>
      </c>
      <c r="BF46" s="259">
        <f>IFERROR(INDEX('5a. Dosing'!$F$11:$Q$138,MATCH('5. Form Breakdown'!$AK46,'5a. Dosing'!$E$11:$E$138,0),MATCH('5. Form Breakdown'!BF$10,'5a. Dosing'!$F$9:$Q$9,0)),"")</f>
        <v>0</v>
      </c>
      <c r="BG46" s="259">
        <f>IFERROR(INDEX('5a. Dosing'!$F$11:$Q$138,MATCH('5. Form Breakdown'!$AK46,'5a. Dosing'!$E$11:$E$138,0),MATCH('5. Form Breakdown'!BG$10,'5a. Dosing'!$F$9:$Q$9,0)),"")</f>
        <v>0</v>
      </c>
      <c r="BH46" s="259">
        <f>IFERROR(INDEX('5a. Dosing'!$F$11:$Q$138,MATCH('5. Form Breakdown'!$AK46,'5a. Dosing'!$E$11:$E$138,0),MATCH('5. Form Breakdown'!BH$10,'5a. Dosing'!$F$9:$Q$9,0)),"")</f>
        <v>0</v>
      </c>
      <c r="BI46" s="259">
        <f>IFERROR(INDEX('5a. Dosing'!$F$11:$Q$138,MATCH('5. Form Breakdown'!$AK46,'5a. Dosing'!$E$11:$E$138,0),MATCH('5. Form Breakdown'!BI$10,'5a. Dosing'!$F$9:$Q$9,0)),"")</f>
        <v>0</v>
      </c>
      <c r="BJ46" s="259">
        <f>IFERROR(INDEX('5a. Dosing'!$F$11:$Q$138,MATCH('5. Form Breakdown'!$AK46,'5a. Dosing'!$E$11:$E$138,0),MATCH('5. Form Breakdown'!BJ$10,'5a. Dosing'!$F$9:$Q$9,0)),"")</f>
        <v>1</v>
      </c>
      <c r="BK46" s="260">
        <f t="shared" si="28"/>
        <v>0</v>
      </c>
      <c r="BL46" s="260">
        <f t="shared" si="29"/>
        <v>0</v>
      </c>
    </row>
    <row r="47" spans="1:64" x14ac:dyDescent="0.3">
      <c r="B47" s="134" t="str">
        <f t="shared" si="13"/>
        <v>RTV 0 - susp - dose in ml</v>
      </c>
      <c r="C47" s="247">
        <f t="shared" si="55"/>
        <v>14</v>
      </c>
      <c r="D47" s="248" t="str">
        <f>IF(COUNTIF($E47:$E$97,E47)&gt;1,"X","")</f>
        <v>X</v>
      </c>
      <c r="E47" s="276" t="str">
        <f t="shared" si="14"/>
        <v>RTV</v>
      </c>
      <c r="F47" s="277" t="str">
        <f t="shared" si="15"/>
        <v>0</v>
      </c>
      <c r="G47" s="277" t="str">
        <f t="shared" si="16"/>
        <v>dose in ml</v>
      </c>
      <c r="H47" s="277" t="str">
        <f t="shared" si="17"/>
        <v>susp</v>
      </c>
      <c r="I47" s="629">
        <v>240</v>
      </c>
      <c r="J47" s="594" t="str">
        <f>AQ47</f>
        <v>Limited Use</v>
      </c>
      <c r="K47" s="119"/>
      <c r="L47" s="119"/>
      <c r="M47" s="119"/>
      <c r="N47" s="119"/>
      <c r="O47" s="119"/>
      <c r="P47" s="119"/>
      <c r="Q47" s="251" t="e">
        <f t="shared" si="18"/>
        <v>#VALUE!</v>
      </c>
      <c r="R47" s="360" t="str">
        <f t="shared" si="32"/>
        <v/>
      </c>
      <c r="S47" s="628">
        <f>SUM(R47:R49)</f>
        <v>0</v>
      </c>
      <c r="T47" s="207" t="str">
        <f>IFERROR(IF(S47&lt;&gt;100%,"Ensure sum of molecules for every weightband adds to 100%",""),"Ensure sum of molecules for every weightband adds to 100%")</f>
        <v>Ensure sum of molecules for every weightband adds to 100%</v>
      </c>
      <c r="U47" s="253">
        <f>IFERROR(VLOOKUP(ROWS($C$11:$C47),$C$11:$E$97,COLUMNS($C$11:$E$11),0),0)</f>
        <v>0</v>
      </c>
      <c r="Z47" s="254" t="str">
        <f t="shared" si="19"/>
        <v>TDF 40 - scoop</v>
      </c>
      <c r="AA47" s="254" t="str">
        <f>IF('5a. Dosing'!F47="",0,'5a. Dosing'!F47)</f>
        <v>TDF</v>
      </c>
      <c r="AB47" s="254" t="str">
        <f>IF('5a. Dosing'!G47="",0,'5a. Dosing'!G47)</f>
        <v>40</v>
      </c>
      <c r="AC47" s="254" t="str">
        <f>IF('5a. Dosing'!H47="","",'5a. Dosing'!H47)</f>
        <v/>
      </c>
      <c r="AD47" s="254" t="str">
        <f>IF('5a. Dosing'!I47="","",'5a. Dosing'!I47)</f>
        <v>scoop</v>
      </c>
      <c r="AE47" s="254">
        <f>IF('5a. Dosing'!J47="","",'5a. Dosing'!J47)</f>
        <v>30</v>
      </c>
      <c r="AF47" s="254" t="str">
        <f>IF('5a. Dosing'!K47="","",'5a. Dosing'!K47)</f>
        <v>Non-Essential</v>
      </c>
      <c r="AG47" s="268"/>
      <c r="AH47" s="256">
        <f t="shared" si="56"/>
        <v>41</v>
      </c>
      <c r="AI47" s="256">
        <f t="shared" si="57"/>
        <v>52</v>
      </c>
      <c r="AJ47" s="257" t="str">
        <f t="shared" si="20"/>
        <v>TDF 40 - scoop</v>
      </c>
      <c r="AK47" s="257" t="str">
        <f t="shared" si="4"/>
        <v>RTV 0 - susp - dose in ml</v>
      </c>
      <c r="AL47" s="254" t="str">
        <f t="shared" si="42"/>
        <v>RTV</v>
      </c>
      <c r="AM47" s="254" t="str">
        <f t="shared" si="52"/>
        <v>0</v>
      </c>
      <c r="AN47" s="254" t="str">
        <f t="shared" si="52"/>
        <v>dose in ml</v>
      </c>
      <c r="AO47" s="254" t="str">
        <f t="shared" si="54"/>
        <v>susp</v>
      </c>
      <c r="AP47" s="254">
        <f t="shared" si="54"/>
        <v>240</v>
      </c>
      <c r="AQ47" s="254" t="str">
        <f t="shared" si="53"/>
        <v>Limited Use</v>
      </c>
      <c r="AR47" s="258" t="e">
        <f t="shared" ref="AR47:AW49" si="60">K47*AR$7</f>
        <v>#VALUE!</v>
      </c>
      <c r="AS47" s="258" t="e">
        <f t="shared" si="60"/>
        <v>#VALUE!</v>
      </c>
      <c r="AT47" s="258" t="e">
        <f t="shared" si="60"/>
        <v>#VALUE!</v>
      </c>
      <c r="AU47" s="258" t="e">
        <f t="shared" si="60"/>
        <v>#VALUE!</v>
      </c>
      <c r="AV47" s="258" t="e">
        <f t="shared" si="60"/>
        <v>#VALUE!</v>
      </c>
      <c r="AW47" s="258" t="e">
        <f t="shared" si="60"/>
        <v>#VALUE!</v>
      </c>
      <c r="AX47" s="221" t="e">
        <f t="shared" si="21"/>
        <v>#VALUE!</v>
      </c>
      <c r="AY47" s="221" t="str">
        <f t="shared" ref="AY47:BD48" si="61">IFERROR(AR47/$AX47,"")</f>
        <v/>
      </c>
      <c r="AZ47" s="221" t="str">
        <f t="shared" si="61"/>
        <v/>
      </c>
      <c r="BA47" s="221" t="str">
        <f t="shared" si="61"/>
        <v/>
      </c>
      <c r="BB47" s="221" t="str">
        <f t="shared" si="61"/>
        <v/>
      </c>
      <c r="BC47" s="221" t="str">
        <f t="shared" si="61"/>
        <v/>
      </c>
      <c r="BD47" s="221" t="str">
        <f t="shared" si="61"/>
        <v/>
      </c>
      <c r="BE47" s="259">
        <f>IFERROR(INDEX('5a. Dosing'!$F$11:$Q$138,MATCH('5. Form Breakdown'!$AK47,'5a. Dosing'!$E$11:$E$138,0),MATCH('5. Form Breakdown'!BE$10,'5a. Dosing'!$F$9:$Q$9,0)),"")</f>
        <v>10</v>
      </c>
      <c r="BF47" s="259">
        <f>IFERROR(INDEX('5a. Dosing'!$F$11:$Q$138,MATCH('5. Form Breakdown'!$AK47,'5a. Dosing'!$E$11:$E$138,0),MATCH('5. Form Breakdown'!BF$10,'5a. Dosing'!$F$9:$Q$9,0)),"")</f>
        <v>20</v>
      </c>
      <c r="BG47" s="259">
        <f>IFERROR(INDEX('5a. Dosing'!$F$11:$Q$138,MATCH('5. Form Breakdown'!$AK47,'5a. Dosing'!$E$11:$E$138,0),MATCH('5. Form Breakdown'!BG$10,'5a. Dosing'!$F$9:$Q$9,0)),"")</f>
        <v>30</v>
      </c>
      <c r="BH47" s="259">
        <f>IFERROR(INDEX('5a. Dosing'!$F$11:$Q$138,MATCH('5. Form Breakdown'!$AK47,'5a. Dosing'!$E$11:$E$138,0),MATCH('5. Form Breakdown'!BH$10,'5a. Dosing'!$F$9:$Q$9,0)),"")</f>
        <v>40</v>
      </c>
      <c r="BI47" s="259">
        <f>IFERROR(INDEX('5a. Dosing'!$F$11:$Q$138,MATCH('5. Form Breakdown'!$AK47,'5a. Dosing'!$E$11:$E$138,0),MATCH('5. Form Breakdown'!BI$10,'5a. Dosing'!$F$9:$Q$9,0)),"")</f>
        <v>50</v>
      </c>
      <c r="BJ47" s="259">
        <f>IFERROR(INDEX('5a. Dosing'!$F$11:$Q$138,MATCH('5. Form Breakdown'!$AK47,'5a. Dosing'!$E$11:$E$138,0),MATCH('5. Form Breakdown'!BJ$10,'5a. Dosing'!$F$9:$Q$9,0)),"")</f>
        <v>0</v>
      </c>
      <c r="BK47" s="260">
        <f t="shared" si="28"/>
        <v>0</v>
      </c>
      <c r="BL47" s="260">
        <f t="shared" si="29"/>
        <v>0</v>
      </c>
    </row>
    <row r="48" spans="1:64" x14ac:dyDescent="0.3">
      <c r="B48" s="134" t="str">
        <f t="shared" si="13"/>
        <v>RTV 100 - tab - heat stable</v>
      </c>
      <c r="C48" s="247">
        <f t="shared" si="55"/>
        <v>14</v>
      </c>
      <c r="D48" s="248" t="str">
        <f>IF(COUNTIF($E48:$E$97,E48)&gt;1,"X","")</f>
        <v>X</v>
      </c>
      <c r="E48" s="479" t="str">
        <f t="shared" si="14"/>
        <v>RTV</v>
      </c>
      <c r="F48" s="480" t="str">
        <f t="shared" si="15"/>
        <v>100</v>
      </c>
      <c r="G48" s="480" t="str">
        <f t="shared" si="16"/>
        <v>heat stable</v>
      </c>
      <c r="H48" s="480" t="str">
        <f t="shared" si="17"/>
        <v>tab</v>
      </c>
      <c r="I48" s="409">
        <v>60</v>
      </c>
      <c r="J48" s="597" t="str">
        <f t="shared" si="30"/>
        <v>Adult</v>
      </c>
      <c r="K48" s="123"/>
      <c r="L48" s="123"/>
      <c r="M48" s="123"/>
      <c r="N48" s="123"/>
      <c r="O48" s="123"/>
      <c r="P48" s="123"/>
      <c r="Q48" s="290" t="e">
        <f t="shared" si="18"/>
        <v>#VALUE!</v>
      </c>
      <c r="R48" s="435" t="str">
        <f t="shared" si="32"/>
        <v/>
      </c>
      <c r="S48" s="623"/>
      <c r="T48" s="207" t="str">
        <f>IFERROR(IF(S47&lt;&gt;100%,IF(R50&lt;&gt;0,"Ensure sum of molecules for every weightband adds to 100%",""),""),"Ensure sum of molecules for every weightband adds to 100%")</f>
        <v>Ensure sum of molecules for every weightband adds to 100%</v>
      </c>
      <c r="U48" s="253">
        <f>IFERROR(VLOOKUP(ROWS($C$11:$C48),$C$11:$E$97,COLUMNS($C$11:$E$11),0),0)</f>
        <v>0</v>
      </c>
      <c r="Z48" s="254">
        <f t="shared" si="19"/>
        <v>0</v>
      </c>
      <c r="AA48" s="254">
        <f>IF('5a. Dosing'!F48="",0,'5a. Dosing'!F48)</f>
        <v>0</v>
      </c>
      <c r="AB48" s="254">
        <f>IF('5a. Dosing'!G48="",0,'5a. Dosing'!G48)</f>
        <v>0</v>
      </c>
      <c r="AC48" s="254" t="str">
        <f>IF('5a. Dosing'!H48="","",'5a. Dosing'!H48)</f>
        <v/>
      </c>
      <c r="AD48" s="254" t="str">
        <f>IF('5a. Dosing'!I48="","",'5a. Dosing'!I48)</f>
        <v/>
      </c>
      <c r="AE48" s="254" t="str">
        <f>IF('5a. Dosing'!J48="","",'5a. Dosing'!J48)</f>
        <v/>
      </c>
      <c r="AF48" s="254" t="str">
        <f>IF('5a. Dosing'!K48="","",'5a. Dosing'!K48)</f>
        <v/>
      </c>
      <c r="AG48" s="268"/>
      <c r="AH48" s="256">
        <f t="shared" si="56"/>
        <v>87</v>
      </c>
      <c r="AI48" s="256">
        <f t="shared" si="57"/>
        <v>126</v>
      </c>
      <c r="AJ48" s="257" t="str">
        <f t="shared" si="20"/>
        <v>zzzzzz</v>
      </c>
      <c r="AK48" s="257" t="str">
        <f t="shared" si="4"/>
        <v>RTV 100 - tab - heat stable</v>
      </c>
      <c r="AL48" s="254" t="str">
        <f t="shared" si="42"/>
        <v>RTV</v>
      </c>
      <c r="AM48" s="254" t="str">
        <f t="shared" si="52"/>
        <v>100</v>
      </c>
      <c r="AN48" s="254" t="str">
        <f t="shared" si="52"/>
        <v>heat stable</v>
      </c>
      <c r="AO48" s="254" t="str">
        <f t="shared" si="54"/>
        <v>tab</v>
      </c>
      <c r="AP48" s="254">
        <f t="shared" si="54"/>
        <v>60</v>
      </c>
      <c r="AQ48" s="254" t="str">
        <f t="shared" si="53"/>
        <v>Adult</v>
      </c>
      <c r="AR48" s="258" t="e">
        <f t="shared" si="60"/>
        <v>#VALUE!</v>
      </c>
      <c r="AS48" s="258" t="e">
        <f t="shared" si="60"/>
        <v>#VALUE!</v>
      </c>
      <c r="AT48" s="258" t="e">
        <f t="shared" si="60"/>
        <v>#VALUE!</v>
      </c>
      <c r="AU48" s="258" t="e">
        <f t="shared" si="60"/>
        <v>#VALUE!</v>
      </c>
      <c r="AV48" s="258" t="e">
        <f t="shared" si="60"/>
        <v>#VALUE!</v>
      </c>
      <c r="AW48" s="258" t="e">
        <f t="shared" si="60"/>
        <v>#VALUE!</v>
      </c>
      <c r="AX48" s="221" t="e">
        <f t="shared" si="21"/>
        <v>#VALUE!</v>
      </c>
      <c r="AY48" s="221" t="str">
        <f t="shared" si="61"/>
        <v/>
      </c>
      <c r="AZ48" s="221" t="str">
        <f t="shared" si="61"/>
        <v/>
      </c>
      <c r="BA48" s="221" t="str">
        <f t="shared" si="61"/>
        <v/>
      </c>
      <c r="BB48" s="221" t="str">
        <f t="shared" si="61"/>
        <v/>
      </c>
      <c r="BC48" s="221" t="str">
        <f t="shared" si="61"/>
        <v/>
      </c>
      <c r="BD48" s="221" t="str">
        <f t="shared" si="61"/>
        <v/>
      </c>
      <c r="BE48" s="259">
        <f>IFERROR(INDEX('5a. Dosing'!$F$11:$Q$138,MATCH('5. Form Breakdown'!$AK48,'5a. Dosing'!$E$11:$E$138,0),MATCH('5. Form Breakdown'!BE$10,'5a. Dosing'!$F$9:$Q$9,0)),"")</f>
        <v>0</v>
      </c>
      <c r="BF48" s="259">
        <f>IFERROR(INDEX('5a. Dosing'!$F$11:$Q$138,MATCH('5. Form Breakdown'!$AK48,'5a. Dosing'!$E$11:$E$138,0),MATCH('5. Form Breakdown'!BF$10,'5a. Dosing'!$F$9:$Q$9,0)),"")</f>
        <v>0</v>
      </c>
      <c r="BG48" s="259">
        <f>IFERROR(INDEX('5a. Dosing'!$F$11:$Q$138,MATCH('5. Form Breakdown'!$AK48,'5a. Dosing'!$E$11:$E$138,0),MATCH('5. Form Breakdown'!BG$10,'5a. Dosing'!$F$9:$Q$9,0)),"")</f>
        <v>1</v>
      </c>
      <c r="BH48" s="259">
        <f>IFERROR(INDEX('5a. Dosing'!$F$11:$Q$138,MATCH('5. Form Breakdown'!$AK48,'5a. Dosing'!$E$11:$E$138,0),MATCH('5. Form Breakdown'!BH$10,'5a. Dosing'!$F$9:$Q$9,0)),"")</f>
        <v>2</v>
      </c>
      <c r="BI48" s="259">
        <f>IFERROR(INDEX('5a. Dosing'!$F$11:$Q$138,MATCH('5. Form Breakdown'!$AK48,'5a. Dosing'!$E$11:$E$138,0),MATCH('5. Form Breakdown'!BI$10,'5a. Dosing'!$F$9:$Q$9,0)),"")</f>
        <v>2</v>
      </c>
      <c r="BJ48" s="259">
        <f>IFERROR(INDEX('5a. Dosing'!$F$11:$Q$138,MATCH('5. Form Breakdown'!$AK48,'5a. Dosing'!$E$11:$E$138,0),MATCH('5. Form Breakdown'!BJ$10,'5a. Dosing'!$F$9:$Q$9,0)),"")</f>
        <v>2</v>
      </c>
      <c r="BK48" s="260">
        <f t="shared" si="28"/>
        <v>0</v>
      </c>
      <c r="BL48" s="260">
        <f t="shared" si="29"/>
        <v>0</v>
      </c>
    </row>
    <row r="49" spans="1:64" ht="15" thickBot="1" x14ac:dyDescent="0.35">
      <c r="A49" s="820" t="s">
        <v>342</v>
      </c>
      <c r="B49" s="134" t="str">
        <f t="shared" si="13"/>
        <v>RTV 25 - tab - heat stable</v>
      </c>
      <c r="C49" s="247">
        <f t="shared" si="55"/>
        <v>14</v>
      </c>
      <c r="D49" s="248" t="str">
        <f>IF(COUNTIF($E49:$E$97,E49)&gt;1,"X","")</f>
        <v/>
      </c>
      <c r="E49" s="286" t="str">
        <f t="shared" si="14"/>
        <v>RTV</v>
      </c>
      <c r="F49" s="287" t="str">
        <f t="shared" si="15"/>
        <v>25</v>
      </c>
      <c r="G49" s="287" t="str">
        <f t="shared" si="16"/>
        <v>heat stable</v>
      </c>
      <c r="H49" s="287" t="str">
        <f t="shared" si="17"/>
        <v>tab</v>
      </c>
      <c r="I49" s="549">
        <v>60</v>
      </c>
      <c r="J49" s="595" t="str">
        <f t="shared" si="30"/>
        <v>Limited Use</v>
      </c>
      <c r="K49" s="121"/>
      <c r="L49" s="121"/>
      <c r="M49" s="121"/>
      <c r="N49" s="121"/>
      <c r="O49" s="121"/>
      <c r="P49" s="121"/>
      <c r="Q49" s="275" t="e">
        <f t="shared" si="18"/>
        <v>#VALUE!</v>
      </c>
      <c r="R49" s="362" t="str">
        <f>IFERROR(Q49,"")</f>
        <v/>
      </c>
      <c r="S49" s="446"/>
      <c r="T49" s="454"/>
      <c r="U49" s="253">
        <f>IFERROR(VLOOKUP(ROWS($C$11:$C49),$C$11:$E$97,COLUMNS($C$11:$E$11),0),0)</f>
        <v>0</v>
      </c>
      <c r="Z49" s="254" t="str">
        <f t="shared" si="19"/>
        <v>TDF 300 - tab</v>
      </c>
      <c r="AA49" s="254" t="str">
        <f>IF('5a. Dosing'!F49="",0,'5a. Dosing'!F49)</f>
        <v>TDF</v>
      </c>
      <c r="AB49" s="254" t="str">
        <f>IF('5a. Dosing'!G49="",0,'5a. Dosing'!G49)</f>
        <v>300</v>
      </c>
      <c r="AC49" s="254" t="str">
        <f>IF('5a. Dosing'!H49="","",'5a. Dosing'!H49)</f>
        <v/>
      </c>
      <c r="AD49" s="254" t="str">
        <f>IF('5a. Dosing'!I49="","",'5a. Dosing'!I49)</f>
        <v>tab</v>
      </c>
      <c r="AE49" s="254">
        <f>IF('5a. Dosing'!J49="","",'5a. Dosing'!J49)</f>
        <v>30</v>
      </c>
      <c r="AF49" s="254" t="str">
        <f>IF('5a. Dosing'!K49="","",'5a. Dosing'!K49)</f>
        <v>Adult</v>
      </c>
      <c r="AG49" s="268"/>
      <c r="AH49" s="256">
        <f t="shared" si="56"/>
        <v>40</v>
      </c>
      <c r="AI49" s="256">
        <f t="shared" si="57"/>
        <v>51</v>
      </c>
      <c r="AJ49" s="257" t="str">
        <f t="shared" si="20"/>
        <v>TDF 300 - tab</v>
      </c>
      <c r="AK49" s="257" t="str">
        <f t="shared" si="4"/>
        <v>RTV 25 - tab - heat stable</v>
      </c>
      <c r="AL49" s="254" t="str">
        <f t="shared" si="42"/>
        <v>RTV</v>
      </c>
      <c r="AM49" s="254" t="str">
        <f t="shared" si="52"/>
        <v>25</v>
      </c>
      <c r="AN49" s="254" t="str">
        <f t="shared" si="52"/>
        <v>heat stable</v>
      </c>
      <c r="AO49" s="254" t="str">
        <f t="shared" si="54"/>
        <v>tab</v>
      </c>
      <c r="AP49" s="254">
        <f t="shared" si="54"/>
        <v>60</v>
      </c>
      <c r="AQ49" s="254" t="str">
        <f t="shared" si="53"/>
        <v>Limited Use</v>
      </c>
      <c r="AR49" s="258" t="e">
        <f t="shared" si="60"/>
        <v>#VALUE!</v>
      </c>
      <c r="AS49" s="258" t="e">
        <f t="shared" si="60"/>
        <v>#VALUE!</v>
      </c>
      <c r="AT49" s="258" t="e">
        <f t="shared" si="60"/>
        <v>#VALUE!</v>
      </c>
      <c r="AU49" s="258" t="e">
        <f t="shared" si="60"/>
        <v>#VALUE!</v>
      </c>
      <c r="AV49" s="258" t="e">
        <f t="shared" si="60"/>
        <v>#VALUE!</v>
      </c>
      <c r="AW49" s="258" t="e">
        <f t="shared" si="60"/>
        <v>#VALUE!</v>
      </c>
      <c r="AX49" s="221" t="e">
        <f t="shared" si="21"/>
        <v>#VALUE!</v>
      </c>
      <c r="AY49" s="221" t="str">
        <f t="shared" si="22"/>
        <v/>
      </c>
      <c r="AZ49" s="221" t="str">
        <f t="shared" si="23"/>
        <v/>
      </c>
      <c r="BA49" s="221" t="str">
        <f t="shared" si="24"/>
        <v/>
      </c>
      <c r="BB49" s="221" t="str">
        <f t="shared" si="25"/>
        <v/>
      </c>
      <c r="BC49" s="221" t="str">
        <f t="shared" si="26"/>
        <v/>
      </c>
      <c r="BD49" s="221" t="str">
        <f t="shared" si="27"/>
        <v/>
      </c>
      <c r="BE49" s="259">
        <f>IFERROR(INDEX('5a. Dosing'!$F$11:$Q$138,MATCH('5. Form Breakdown'!$AK49,'5a. Dosing'!$E$11:$E$138,0),MATCH('5. Form Breakdown'!BE$10,'5a. Dosing'!$F$9:$Q$9,0)),"")</f>
        <v>0</v>
      </c>
      <c r="BF49" s="259">
        <f>IFERROR(INDEX('5a. Dosing'!$F$11:$Q$138,MATCH('5. Form Breakdown'!$AK49,'5a. Dosing'!$E$11:$E$138,0),MATCH('5. Form Breakdown'!BF$10,'5a. Dosing'!$F$9:$Q$9,0)),"")</f>
        <v>0</v>
      </c>
      <c r="BG49" s="259">
        <f>IFERROR(INDEX('5a. Dosing'!$F$11:$Q$138,MATCH('5. Form Breakdown'!$AK49,'5a. Dosing'!$E$11:$E$138,0),MATCH('5. Form Breakdown'!BG$10,'5a. Dosing'!$F$9:$Q$9,0)),"")</f>
        <v>4</v>
      </c>
      <c r="BH49" s="259">
        <f>IFERROR(INDEX('5a. Dosing'!$F$11:$Q$138,MATCH('5. Form Breakdown'!$AK49,'5a. Dosing'!$E$11:$E$138,0),MATCH('5. Form Breakdown'!BH$10,'5a. Dosing'!$F$9:$Q$9,0)),"")</f>
        <v>6</v>
      </c>
      <c r="BI49" s="259">
        <f>IFERROR(INDEX('5a. Dosing'!$F$11:$Q$138,MATCH('5. Form Breakdown'!$AK49,'5a. Dosing'!$E$11:$E$138,0),MATCH('5. Form Breakdown'!BI$10,'5a. Dosing'!$F$9:$Q$9,0)),"")</f>
        <v>6</v>
      </c>
      <c r="BJ49" s="259">
        <f>IFERROR(INDEX('5a. Dosing'!$F$11:$Q$138,MATCH('5. Form Breakdown'!$AK49,'5a. Dosing'!$E$11:$E$138,0),MATCH('5. Form Breakdown'!BJ$10,'5a. Dosing'!$F$9:$Q$9,0)),"")</f>
        <v>8</v>
      </c>
      <c r="BK49" s="260">
        <f t="shared" si="28"/>
        <v>0</v>
      </c>
      <c r="BL49" s="260">
        <f t="shared" si="29"/>
        <v>0</v>
      </c>
    </row>
    <row r="50" spans="1:64" ht="15" thickBot="1" x14ac:dyDescent="0.35">
      <c r="B50" s="134" t="str">
        <f t="shared" si="13"/>
        <v>TDF 300 - tab</v>
      </c>
      <c r="C50" s="247">
        <f t="shared" si="55"/>
        <v>15</v>
      </c>
      <c r="D50" s="248" t="str">
        <f>IF(COUNTIF($E50:$E$97,E50)&gt;1,"X","")</f>
        <v>X</v>
      </c>
      <c r="E50" s="630" t="str">
        <f t="shared" si="14"/>
        <v>TDF</v>
      </c>
      <c r="F50" s="631" t="str">
        <f t="shared" si="15"/>
        <v>300</v>
      </c>
      <c r="G50" s="631" t="str">
        <f t="shared" si="16"/>
        <v/>
      </c>
      <c r="H50" s="631" t="str">
        <f t="shared" si="17"/>
        <v>tab</v>
      </c>
      <c r="I50" s="631">
        <v>30</v>
      </c>
      <c r="J50" s="598" t="str">
        <f>AQ50</f>
        <v>Adult</v>
      </c>
      <c r="K50" s="443"/>
      <c r="L50" s="443"/>
      <c r="M50" s="119"/>
      <c r="N50" s="119"/>
      <c r="O50" s="119"/>
      <c r="P50" s="119"/>
      <c r="Q50" s="497" t="e">
        <f t="shared" si="18"/>
        <v>#VALUE!</v>
      </c>
      <c r="R50" s="633" t="str">
        <f t="shared" si="32"/>
        <v/>
      </c>
      <c r="S50" s="626">
        <f>SUM(R50:R51)</f>
        <v>0</v>
      </c>
      <c r="T50" s="207" t="str">
        <f>IFERROR(IF(S50&lt;&gt;100%,"Ensure sum of molecules for every weightband adds to 100%",""),"Ensure sum of molecules for every weightband adds to 100%")</f>
        <v>Ensure sum of molecules for every weightband adds to 100%</v>
      </c>
      <c r="U50" s="253">
        <f>IFERROR(VLOOKUP(ROWS($C$11:$C50),$C$11:$E$97,COLUMNS($C$11:$E$11),0),0)</f>
        <v>0</v>
      </c>
      <c r="Z50" s="254" t="str">
        <f t="shared" si="19"/>
        <v>FTC 200 - caps</v>
      </c>
      <c r="AA50" s="254" t="str">
        <f>IF('5a. Dosing'!F50="",0,'5a. Dosing'!F50)</f>
        <v>FTC</v>
      </c>
      <c r="AB50" s="254" t="str">
        <f>IF('5a. Dosing'!G50="",0,'5a. Dosing'!G50)</f>
        <v>200</v>
      </c>
      <c r="AC50" s="254" t="str">
        <f>IF('5a. Dosing'!H50="","",'5a. Dosing'!H50)</f>
        <v/>
      </c>
      <c r="AD50" s="254" t="str">
        <f>IF('5a. Dosing'!I50="","",'5a. Dosing'!I50)</f>
        <v>caps</v>
      </c>
      <c r="AE50" s="254">
        <f>IF('5a. Dosing'!J50="","",'5a. Dosing'!J50)</f>
        <v>30</v>
      </c>
      <c r="AF50" s="254" t="str">
        <f>IF('5a. Dosing'!K50="","",'5a. Dosing'!K50)</f>
        <v>Adult</v>
      </c>
      <c r="AG50" s="268"/>
      <c r="AH50" s="256">
        <f t="shared" si="56"/>
        <v>26</v>
      </c>
      <c r="AI50" s="256">
        <f t="shared" si="57"/>
        <v>37</v>
      </c>
      <c r="AJ50" s="257" t="str">
        <f t="shared" si="20"/>
        <v>FTC 200 - caps</v>
      </c>
      <c r="AK50" s="257" t="str">
        <f t="shared" si="4"/>
        <v>TDF 300 - tab</v>
      </c>
      <c r="AL50" s="254" t="str">
        <f t="shared" si="42"/>
        <v>TDF</v>
      </c>
      <c r="AM50" s="254" t="str">
        <f t="shared" si="52"/>
        <v>300</v>
      </c>
      <c r="AN50" s="254" t="str">
        <f t="shared" si="52"/>
        <v/>
      </c>
      <c r="AO50" s="254" t="str">
        <f t="shared" si="54"/>
        <v>tab</v>
      </c>
      <c r="AP50" s="254">
        <f t="shared" si="54"/>
        <v>30</v>
      </c>
      <c r="AQ50" s="254" t="str">
        <f t="shared" si="53"/>
        <v>Adult</v>
      </c>
      <c r="AR50" s="258">
        <f t="shared" ref="AR50:AW52" si="62">K50*AR$4</f>
        <v>0</v>
      </c>
      <c r="AS50" s="258">
        <f t="shared" si="62"/>
        <v>0</v>
      </c>
      <c r="AT50" s="258" t="e">
        <f t="shared" si="62"/>
        <v>#VALUE!</v>
      </c>
      <c r="AU50" s="258" t="e">
        <f t="shared" si="62"/>
        <v>#VALUE!</v>
      </c>
      <c r="AV50" s="258" t="e">
        <f t="shared" si="62"/>
        <v>#VALUE!</v>
      </c>
      <c r="AW50" s="258" t="e">
        <f t="shared" si="62"/>
        <v>#VALUE!</v>
      </c>
      <c r="AX50" s="221" t="e">
        <f t="shared" si="21"/>
        <v>#VALUE!</v>
      </c>
      <c r="AY50" s="221" t="str">
        <f t="shared" si="22"/>
        <v/>
      </c>
      <c r="AZ50" s="221" t="str">
        <f t="shared" si="23"/>
        <v/>
      </c>
      <c r="BA50" s="221" t="str">
        <f t="shared" si="24"/>
        <v/>
      </c>
      <c r="BB50" s="221" t="str">
        <f t="shared" si="25"/>
        <v/>
      </c>
      <c r="BC50" s="221" t="str">
        <f t="shared" si="26"/>
        <v/>
      </c>
      <c r="BD50" s="221" t="str">
        <f t="shared" si="27"/>
        <v/>
      </c>
      <c r="BE50" s="259">
        <f>IFERROR(INDEX('5a. Dosing'!$F$11:$Q$138,MATCH('5. Form Breakdown'!$AK50,'5a. Dosing'!$E$11:$E$138,0),MATCH('5. Form Breakdown'!BE$10,'5a. Dosing'!$F$9:$Q$9,0)),"")</f>
        <v>0</v>
      </c>
      <c r="BF50" s="259">
        <f>IFERROR(INDEX('5a. Dosing'!$F$11:$Q$138,MATCH('5. Form Breakdown'!$AK50,'5a. Dosing'!$E$11:$E$138,0),MATCH('5. Form Breakdown'!BF$10,'5a. Dosing'!$F$9:$Q$9,0)),"")</f>
        <v>0</v>
      </c>
      <c r="BG50" s="259">
        <f>IFERROR(INDEX('5a. Dosing'!$F$11:$Q$138,MATCH('5. Form Breakdown'!$AK50,'5a. Dosing'!$E$11:$E$138,0),MATCH('5. Form Breakdown'!BG$10,'5a. Dosing'!$F$9:$Q$9,0)),"")</f>
        <v>0</v>
      </c>
      <c r="BH50" s="259">
        <f>IFERROR(INDEX('5a. Dosing'!$F$11:$Q$138,MATCH('5. Form Breakdown'!$AK50,'5a. Dosing'!$E$11:$E$138,0),MATCH('5. Form Breakdown'!BH$10,'5a. Dosing'!$F$9:$Q$9,0)),"")</f>
        <v>0</v>
      </c>
      <c r="BI50" s="259">
        <f>IFERROR(INDEX('5a. Dosing'!$F$11:$Q$138,MATCH('5. Form Breakdown'!$AK50,'5a. Dosing'!$E$11:$E$138,0),MATCH('5. Form Breakdown'!BI$10,'5a. Dosing'!$F$9:$Q$9,0)),"")</f>
        <v>0</v>
      </c>
      <c r="BJ50" s="259">
        <f>IFERROR(INDEX('5a. Dosing'!$F$11:$Q$138,MATCH('5. Form Breakdown'!$AK50,'5a. Dosing'!$E$11:$E$138,0),MATCH('5. Form Breakdown'!BJ$10,'5a. Dosing'!$F$9:$Q$9,0)),"")</f>
        <v>1</v>
      </c>
      <c r="BK50" s="260">
        <f t="shared" si="28"/>
        <v>0</v>
      </c>
      <c r="BL50" s="260">
        <f t="shared" si="29"/>
        <v>0</v>
      </c>
    </row>
    <row r="51" spans="1:64" ht="15" thickBot="1" x14ac:dyDescent="0.35">
      <c r="B51" s="134" t="str">
        <f t="shared" si="13"/>
        <v>TDF 40 - scoop</v>
      </c>
      <c r="C51" s="247">
        <f t="shared" si="55"/>
        <v>15</v>
      </c>
      <c r="D51" s="248" t="str">
        <f>IF(COUNTIF($E51:$E$97,E51)&gt;1,"X","")</f>
        <v/>
      </c>
      <c r="E51" s="800" t="str">
        <f t="shared" si="14"/>
        <v>TDF</v>
      </c>
      <c r="F51" s="484" t="str">
        <f t="shared" si="15"/>
        <v>40</v>
      </c>
      <c r="G51" s="484" t="str">
        <f t="shared" si="16"/>
        <v/>
      </c>
      <c r="H51" s="484" t="str">
        <f t="shared" si="17"/>
        <v>scoop</v>
      </c>
      <c r="I51" s="484">
        <v>30</v>
      </c>
      <c r="J51" s="801" t="str">
        <f>AQ51</f>
        <v>Non-Essential</v>
      </c>
      <c r="K51" s="437"/>
      <c r="L51" s="437"/>
      <c r="M51" s="121"/>
      <c r="N51" s="121"/>
      <c r="O51" s="121"/>
      <c r="P51" s="121"/>
      <c r="Q51" s="305" t="e">
        <f t="shared" si="18"/>
        <v>#VALUE!</v>
      </c>
      <c r="R51" s="501" t="str">
        <f>IFERROR(Q51,"")</f>
        <v/>
      </c>
      <c r="S51" s="513"/>
      <c r="U51" s="253">
        <f>IFERROR(VLOOKUP(ROWS($C$11:$C51),$C$11:$E$97,COLUMNS($C$11:$E$11),0),0)</f>
        <v>0</v>
      </c>
      <c r="Z51" s="254">
        <f t="shared" si="19"/>
        <v>0</v>
      </c>
      <c r="AA51" s="254">
        <f>IF('5a. Dosing'!F51="",0,'5a. Dosing'!F51)</f>
        <v>0</v>
      </c>
      <c r="AB51" s="254">
        <f>IF('5a. Dosing'!G51="",0,'5a. Dosing'!G51)</f>
        <v>0</v>
      </c>
      <c r="AC51" s="254" t="str">
        <f>IF('5a. Dosing'!H51="","",'5a. Dosing'!H51)</f>
        <v/>
      </c>
      <c r="AD51" s="254" t="str">
        <f>IF('5a. Dosing'!I51="","",'5a. Dosing'!I51)</f>
        <v/>
      </c>
      <c r="AE51" s="254" t="str">
        <f>IF('5a. Dosing'!J51="","",'5a. Dosing'!J51)</f>
        <v/>
      </c>
      <c r="AF51" s="254" t="str">
        <f>IF('5a. Dosing'!K51="","",'5a. Dosing'!K51)</f>
        <v/>
      </c>
      <c r="AG51" s="268"/>
      <c r="AH51" s="256">
        <f t="shared" si="56"/>
        <v>87</v>
      </c>
      <c r="AI51" s="256">
        <f t="shared" si="57"/>
        <v>126</v>
      </c>
      <c r="AJ51" s="257" t="str">
        <f>IF(Z51=0,"zzzzzz",Z51)</f>
        <v>zzzzzz</v>
      </c>
      <c r="AK51" s="257" t="str">
        <f t="shared" si="4"/>
        <v>TDF 40 - scoop</v>
      </c>
      <c r="AL51" s="254" t="str">
        <f t="shared" si="42"/>
        <v>TDF</v>
      </c>
      <c r="AM51" s="254" t="str">
        <f t="shared" si="52"/>
        <v>40</v>
      </c>
      <c r="AN51" s="254" t="str">
        <f t="shared" si="52"/>
        <v/>
      </c>
      <c r="AO51" s="254" t="str">
        <f t="shared" si="54"/>
        <v>scoop</v>
      </c>
      <c r="AP51" s="254">
        <f t="shared" si="54"/>
        <v>30</v>
      </c>
      <c r="AQ51" s="254" t="str">
        <f t="shared" si="53"/>
        <v>Non-Essential</v>
      </c>
      <c r="AR51" s="258">
        <f t="shared" si="62"/>
        <v>0</v>
      </c>
      <c r="AS51" s="258">
        <f t="shared" si="62"/>
        <v>0</v>
      </c>
      <c r="AT51" s="258" t="e">
        <f t="shared" si="62"/>
        <v>#VALUE!</v>
      </c>
      <c r="AU51" s="258" t="e">
        <f t="shared" si="62"/>
        <v>#VALUE!</v>
      </c>
      <c r="AV51" s="258" t="e">
        <f t="shared" si="62"/>
        <v>#VALUE!</v>
      </c>
      <c r="AW51" s="258" t="e">
        <f t="shared" si="62"/>
        <v>#VALUE!</v>
      </c>
      <c r="AX51" s="221" t="e">
        <f>SUM(AR51:AW51)</f>
        <v>#VALUE!</v>
      </c>
      <c r="AY51" s="221" t="str">
        <f t="shared" ref="AY51:BD52" si="63">IFERROR(AR51/$AX51,"")</f>
        <v/>
      </c>
      <c r="AZ51" s="221" t="str">
        <f t="shared" si="63"/>
        <v/>
      </c>
      <c r="BA51" s="221" t="str">
        <f t="shared" si="63"/>
        <v/>
      </c>
      <c r="BB51" s="221" t="str">
        <f t="shared" si="63"/>
        <v/>
      </c>
      <c r="BC51" s="221" t="str">
        <f t="shared" si="63"/>
        <v/>
      </c>
      <c r="BD51" s="221" t="str">
        <f t="shared" si="63"/>
        <v/>
      </c>
      <c r="BE51" s="259">
        <f>IFERROR(INDEX('5a. Dosing'!$F$11:$Q$138,MATCH('5. Form Breakdown'!$AK51,'5a. Dosing'!$E$11:$E$138,0),MATCH('5. Form Breakdown'!BE$10,'5a. Dosing'!$F$9:$Q$9,0)),"")</f>
        <v>0</v>
      </c>
      <c r="BF51" s="259">
        <f>IFERROR(INDEX('5a. Dosing'!$F$11:$Q$138,MATCH('5. Form Breakdown'!$AK51,'5a. Dosing'!$E$11:$E$138,0),MATCH('5. Form Breakdown'!BF$10,'5a. Dosing'!$F$9:$Q$9,0)),"")</f>
        <v>0</v>
      </c>
      <c r="BG51" s="259">
        <f>IFERROR(INDEX('5a. Dosing'!$F$11:$Q$138,MATCH('5. Form Breakdown'!$AK51,'5a. Dosing'!$E$11:$E$138,0),MATCH('5. Form Breakdown'!BG$10,'5a. Dosing'!$F$9:$Q$9,0)),"")</f>
        <v>3</v>
      </c>
      <c r="BH51" s="259">
        <f>IFERROR(INDEX('5a. Dosing'!$F$11:$Q$138,MATCH('5. Form Breakdown'!$AK51,'5a. Dosing'!$E$11:$E$138,0),MATCH('5. Form Breakdown'!BH$10,'5a. Dosing'!$F$9:$Q$9,0)),"")</f>
        <v>3</v>
      </c>
      <c r="BI51" s="259">
        <f>IFERROR(INDEX('5a. Dosing'!$F$11:$Q$138,MATCH('5. Form Breakdown'!$AK51,'5a. Dosing'!$E$11:$E$138,0),MATCH('5. Form Breakdown'!BI$10,'5a. Dosing'!$F$9:$Q$9,0)),"")</f>
        <v>3</v>
      </c>
      <c r="BJ51" s="259">
        <f>IFERROR(INDEX('5a. Dosing'!$F$11:$Q$138,MATCH('5. Form Breakdown'!$AK51,'5a. Dosing'!$E$11:$E$138,0),MATCH('5. Form Breakdown'!BJ$10,'5a. Dosing'!$F$9:$Q$9,0)),"")</f>
        <v>0</v>
      </c>
      <c r="BK51" s="260">
        <f>SUMPRODUCT(BE51:BJ51,AY51:BD51)</f>
        <v>0</v>
      </c>
      <c r="BL51" s="260">
        <f>(BK51*30.5)/AP51</f>
        <v>0</v>
      </c>
    </row>
    <row r="52" spans="1:64" ht="15" thickBot="1" x14ac:dyDescent="0.35">
      <c r="B52" s="134" t="str">
        <f t="shared" si="13"/>
        <v>x_DTG 50 - tab</v>
      </c>
      <c r="C52" s="247">
        <f t="shared" si="55"/>
        <v>16</v>
      </c>
      <c r="D52" s="248" t="str">
        <f>IF(COUNTIF($E52:$E$97,E52)&gt;1,"X","")</f>
        <v/>
      </c>
      <c r="E52" s="455" t="str">
        <f t="shared" si="14"/>
        <v>x_DTG</v>
      </c>
      <c r="F52" s="456" t="str">
        <f t="shared" si="15"/>
        <v>50</v>
      </c>
      <c r="G52" s="456" t="str">
        <f t="shared" si="16"/>
        <v/>
      </c>
      <c r="H52" s="456" t="str">
        <f t="shared" si="17"/>
        <v>tab</v>
      </c>
      <c r="I52" s="456"/>
      <c r="J52" s="815" t="str">
        <f t="shared" si="30"/>
        <v>Adult</v>
      </c>
      <c r="K52" s="444"/>
      <c r="L52" s="444"/>
      <c r="M52" s="444"/>
      <c r="N52" s="444"/>
      <c r="O52" s="444"/>
      <c r="P52" s="444"/>
      <c r="Q52" s="305" t="e">
        <f t="shared" si="18"/>
        <v>#VALUE!</v>
      </c>
      <c r="R52" s="490"/>
      <c r="S52" s="814"/>
      <c r="T52" s="207"/>
      <c r="U52" s="253">
        <f>IFERROR(VLOOKUP(ROWS($C$11:$C52),$C$11:$E$97,COLUMNS($C$11:$E$11),0),0)</f>
        <v>0</v>
      </c>
      <c r="Z52" s="254">
        <f t="shared" si="19"/>
        <v>0</v>
      </c>
      <c r="AA52" s="254">
        <f>IF('5a. Dosing'!F52="",0,'5a. Dosing'!F52)</f>
        <v>0</v>
      </c>
      <c r="AB52" s="254">
        <f>IF('5a. Dosing'!G52="",0,'5a. Dosing'!G52)</f>
        <v>0</v>
      </c>
      <c r="AC52" s="254" t="str">
        <f>IF('5a. Dosing'!H52="","",'5a. Dosing'!H52)</f>
        <v/>
      </c>
      <c r="AD52" s="254" t="str">
        <f>IF('5a. Dosing'!I52="","",'5a. Dosing'!I52)</f>
        <v/>
      </c>
      <c r="AE52" s="254" t="str">
        <f>IF('5a. Dosing'!J52="","",'5a. Dosing'!J52)</f>
        <v/>
      </c>
      <c r="AF52" s="254" t="str">
        <f>IF('5a. Dosing'!K52="","",'5a. Dosing'!K52)</f>
        <v/>
      </c>
      <c r="AG52" s="268"/>
      <c r="AH52" s="256">
        <f t="shared" si="56"/>
        <v>87</v>
      </c>
      <c r="AI52" s="256">
        <f t="shared" si="57"/>
        <v>126</v>
      </c>
      <c r="AJ52" s="257" t="str">
        <f t="shared" si="20"/>
        <v>zzzzzz</v>
      </c>
      <c r="AK52" s="257" t="str">
        <f t="shared" si="4"/>
        <v>x_DTG 50 - tab</v>
      </c>
      <c r="AL52" s="254" t="str">
        <f t="shared" si="42"/>
        <v>x_DTG</v>
      </c>
      <c r="AM52" s="254" t="str">
        <f t="shared" si="52"/>
        <v>50</v>
      </c>
      <c r="AN52" s="254" t="str">
        <f t="shared" si="52"/>
        <v/>
      </c>
      <c r="AO52" s="254" t="str">
        <f t="shared" si="54"/>
        <v>tab</v>
      </c>
      <c r="AP52" s="254">
        <f t="shared" si="54"/>
        <v>30</v>
      </c>
      <c r="AQ52" s="254" t="str">
        <f t="shared" si="53"/>
        <v>Adult</v>
      </c>
      <c r="AR52" s="258">
        <f t="shared" si="62"/>
        <v>0</v>
      </c>
      <c r="AS52" s="258">
        <f t="shared" si="62"/>
        <v>0</v>
      </c>
      <c r="AT52" s="258" t="e">
        <f t="shared" si="62"/>
        <v>#VALUE!</v>
      </c>
      <c r="AU52" s="258" t="e">
        <f t="shared" si="62"/>
        <v>#VALUE!</v>
      </c>
      <c r="AV52" s="258" t="e">
        <f t="shared" si="62"/>
        <v>#VALUE!</v>
      </c>
      <c r="AW52" s="258" t="e">
        <f t="shared" si="62"/>
        <v>#VALUE!</v>
      </c>
      <c r="AX52" s="221" t="e">
        <f>SUM(AR52:AW52)</f>
        <v>#VALUE!</v>
      </c>
      <c r="AY52" s="221" t="str">
        <f t="shared" si="63"/>
        <v/>
      </c>
      <c r="AZ52" s="221" t="str">
        <f t="shared" si="63"/>
        <v/>
      </c>
      <c r="BA52" s="221" t="str">
        <f t="shared" si="63"/>
        <v/>
      </c>
      <c r="BB52" s="221" t="str">
        <f t="shared" si="63"/>
        <v/>
      </c>
      <c r="BC52" s="221" t="str">
        <f t="shared" si="63"/>
        <v/>
      </c>
      <c r="BD52" s="221" t="str">
        <f t="shared" si="63"/>
        <v/>
      </c>
      <c r="BE52" s="259">
        <f>IFERROR(INDEX('5a. Dosing'!$F$11:$Q$138,MATCH('5. Form Breakdown'!$AK52,'5a. Dosing'!$E$11:$E$138,0),MATCH('5. Form Breakdown'!BE$10,'5a. Dosing'!$F$9:$Q$9,0)),"")</f>
        <v>0</v>
      </c>
      <c r="BF52" s="259">
        <f>IFERROR(INDEX('5a. Dosing'!$F$11:$Q$138,MATCH('5. Form Breakdown'!$AK52,'5a. Dosing'!$E$11:$E$138,0),MATCH('5. Form Breakdown'!BF$10,'5a. Dosing'!$F$9:$Q$9,0)),"")</f>
        <v>0</v>
      </c>
      <c r="BG52" s="259">
        <f>IFERROR(INDEX('5a. Dosing'!$F$11:$Q$138,MATCH('5. Form Breakdown'!$AK52,'5a. Dosing'!$E$11:$E$138,0),MATCH('5. Form Breakdown'!BG$10,'5a. Dosing'!$F$9:$Q$9,0)),"")</f>
        <v>0</v>
      </c>
      <c r="BH52" s="259">
        <f>IFERROR(INDEX('5a. Dosing'!$F$11:$Q$138,MATCH('5. Form Breakdown'!$AK52,'5a. Dosing'!$E$11:$E$138,0),MATCH('5. Form Breakdown'!BH$10,'5a. Dosing'!$F$9:$Q$9,0)),"")</f>
        <v>0</v>
      </c>
      <c r="BI52" s="259">
        <f>IFERROR(INDEX('5a. Dosing'!$F$11:$Q$138,MATCH('5. Form Breakdown'!$AK52,'5a. Dosing'!$E$11:$E$138,0),MATCH('5. Form Breakdown'!BI$10,'5a. Dosing'!$F$9:$Q$9,0)),"")</f>
        <v>0</v>
      </c>
      <c r="BJ52" s="259">
        <f>IFERROR(INDEX('5a. Dosing'!$F$11:$Q$138,MATCH('5. Form Breakdown'!$AK52,'5a. Dosing'!$E$11:$E$138,0),MATCH('5. Form Breakdown'!BJ$10,'5a. Dosing'!$F$9:$Q$9,0)),"")</f>
        <v>0</v>
      </c>
      <c r="BK52" s="260">
        <f>SUMPRODUCT(BE52:BJ52,AY52:BD52)</f>
        <v>0</v>
      </c>
      <c r="BL52" s="260">
        <f>(BK52*30.5)/AP52</f>
        <v>0</v>
      </c>
    </row>
    <row r="53" spans="1:64" ht="15" hidden="1" outlineLevel="1" x14ac:dyDescent="0.25">
      <c r="B53" s="134" t="str">
        <f t="shared" si="13"/>
        <v xml:space="preserve">  - </v>
      </c>
      <c r="C53" s="247">
        <f t="shared" si="55"/>
        <v>0</v>
      </c>
      <c r="D53" s="248" t="str">
        <f>IF(COUNTIF($E53:$E$97,E53)&gt;1,"X","")</f>
        <v>X</v>
      </c>
      <c r="E53" s="289" t="str">
        <f t="shared" si="14"/>
        <v/>
      </c>
      <c r="F53" s="289" t="str">
        <f t="shared" si="15"/>
        <v/>
      </c>
      <c r="G53" s="289" t="str">
        <f t="shared" si="16"/>
        <v/>
      </c>
      <c r="H53" s="289" t="str">
        <f t="shared" si="17"/>
        <v/>
      </c>
      <c r="I53" s="289" t="s">
        <v>219</v>
      </c>
      <c r="J53" s="597" t="str">
        <f t="shared" si="30"/>
        <v/>
      </c>
      <c r="K53" s="734"/>
      <c r="L53" s="734"/>
      <c r="M53" s="734"/>
      <c r="N53" s="734"/>
      <c r="O53" s="734"/>
      <c r="P53" s="734"/>
      <c r="Q53" s="290" t="e">
        <f t="shared" si="18"/>
        <v>#VALUE!</v>
      </c>
      <c r="R53" s="371" t="str">
        <f t="shared" si="32"/>
        <v/>
      </c>
      <c r="S53" s="291"/>
      <c r="T53" s="200"/>
      <c r="U53" s="253">
        <f>IFERROR(VLOOKUP(ROWS($C$11:$C53),$C$11:$E$97,COLUMNS($C$11:$E$11),0),0)</f>
        <v>0</v>
      </c>
      <c r="Z53" s="254">
        <f t="shared" si="19"/>
        <v>0</v>
      </c>
      <c r="AA53" s="254">
        <f>IF('5a. Dosing'!F53="",0,'5a. Dosing'!F53)</f>
        <v>0</v>
      </c>
      <c r="AB53" s="254">
        <f>IF('5a. Dosing'!G53="",0,'5a. Dosing'!G53)</f>
        <v>0</v>
      </c>
      <c r="AC53" s="254" t="str">
        <f>IF('5a. Dosing'!H53="","",'5a. Dosing'!H53)</f>
        <v/>
      </c>
      <c r="AD53" s="254" t="str">
        <f>IF('5a. Dosing'!I53="","",'5a. Dosing'!I53)</f>
        <v/>
      </c>
      <c r="AE53" s="254" t="str">
        <f>IF('5a. Dosing'!J53="","",'5a. Dosing'!J53)</f>
        <v/>
      </c>
      <c r="AF53" s="254" t="str">
        <f>IF('5a. Dosing'!K53="","",'5a. Dosing'!K53)</f>
        <v/>
      </c>
      <c r="AG53" s="268"/>
      <c r="AH53" s="256">
        <f t="shared" si="56"/>
        <v>87</v>
      </c>
      <c r="AI53" s="256">
        <f t="shared" si="57"/>
        <v>126</v>
      </c>
      <c r="AJ53" s="257" t="str">
        <f t="shared" si="20"/>
        <v>zzzzzz</v>
      </c>
      <c r="AK53" s="492" t="e">
        <f t="shared" ref="AK53:AK97" si="64">VLOOKUP(ROW()-ROW($AK$10),$AH$11:$AJ$97,3,0)</f>
        <v>#N/A</v>
      </c>
      <c r="AL53" s="254" t="str">
        <f t="shared" si="42"/>
        <v/>
      </c>
      <c r="AM53" s="254" t="str">
        <f t="shared" si="52"/>
        <v/>
      </c>
      <c r="AN53" s="254" t="str">
        <f t="shared" si="52"/>
        <v/>
      </c>
      <c r="AO53" s="254" t="str">
        <f t="shared" si="54"/>
        <v/>
      </c>
      <c r="AP53" s="254" t="str">
        <f t="shared" si="54"/>
        <v/>
      </c>
      <c r="AQ53" s="254" t="str">
        <f t="shared" si="53"/>
        <v/>
      </c>
      <c r="AR53" s="258" t="e">
        <f t="shared" ref="AR53:AW53" si="65">K53*AR$7</f>
        <v>#VALUE!</v>
      </c>
      <c r="AS53" s="258" t="e">
        <f t="shared" si="65"/>
        <v>#VALUE!</v>
      </c>
      <c r="AT53" s="258" t="e">
        <f t="shared" si="65"/>
        <v>#VALUE!</v>
      </c>
      <c r="AU53" s="258" t="e">
        <f t="shared" si="65"/>
        <v>#VALUE!</v>
      </c>
      <c r="AV53" s="258" t="e">
        <f t="shared" si="65"/>
        <v>#VALUE!</v>
      </c>
      <c r="AW53" s="258" t="e">
        <f t="shared" si="65"/>
        <v>#VALUE!</v>
      </c>
      <c r="AX53" s="221" t="e">
        <f t="shared" si="21"/>
        <v>#VALUE!</v>
      </c>
      <c r="AY53" s="221" t="str">
        <f t="shared" si="22"/>
        <v/>
      </c>
      <c r="AZ53" s="221" t="str">
        <f t="shared" si="23"/>
        <v/>
      </c>
      <c r="BA53" s="221" t="str">
        <f t="shared" si="24"/>
        <v/>
      </c>
      <c r="BB53" s="221" t="str">
        <f t="shared" si="25"/>
        <v/>
      </c>
      <c r="BC53" s="221" t="str">
        <f t="shared" si="26"/>
        <v/>
      </c>
      <c r="BD53" s="221" t="str">
        <f t="shared" si="27"/>
        <v/>
      </c>
      <c r="BE53" s="259" t="str">
        <f>IFERROR(INDEX('5a. Dosing'!$F$11:$Q$138,MATCH('5. Form Breakdown'!$AK53,'5a. Dosing'!$E$11:$E$138,0),MATCH('5. Form Breakdown'!BE$10,'5a. Dosing'!$F$9:$Q$9,0)),"")</f>
        <v/>
      </c>
      <c r="BF53" s="259" t="str">
        <f>IFERROR(INDEX('5a. Dosing'!$F$11:$Q$138,MATCH('5. Form Breakdown'!$AK53,'5a. Dosing'!$E$11:$E$138,0),MATCH('5. Form Breakdown'!BF$10,'5a. Dosing'!$F$9:$Q$9,0)),"")</f>
        <v/>
      </c>
      <c r="BG53" s="259" t="str">
        <f>IFERROR(INDEX('5a. Dosing'!$F$11:$Q$138,MATCH('5. Form Breakdown'!$AK53,'5a. Dosing'!$E$11:$E$138,0),MATCH('5. Form Breakdown'!BG$10,'5a. Dosing'!$F$9:$Q$9,0)),"")</f>
        <v/>
      </c>
      <c r="BH53" s="259" t="str">
        <f>IFERROR(INDEX('5a. Dosing'!$F$11:$Q$138,MATCH('5. Form Breakdown'!$AK53,'5a. Dosing'!$E$11:$E$138,0),MATCH('5. Form Breakdown'!BH$10,'5a. Dosing'!$F$9:$Q$9,0)),"")</f>
        <v/>
      </c>
      <c r="BI53" s="259" t="str">
        <f>IFERROR(INDEX('5a. Dosing'!$F$11:$Q$138,MATCH('5. Form Breakdown'!$AK53,'5a. Dosing'!$E$11:$E$138,0),MATCH('5. Form Breakdown'!BI$10,'5a. Dosing'!$F$9:$Q$9,0)),"")</f>
        <v/>
      </c>
      <c r="BJ53" s="259" t="str">
        <f>IFERROR(INDEX('5a. Dosing'!$F$11:$Q$138,MATCH('5. Form Breakdown'!$AK53,'5a. Dosing'!$E$11:$E$138,0),MATCH('5. Form Breakdown'!BJ$10,'5a. Dosing'!$F$9:$Q$9,0)),"")</f>
        <v/>
      </c>
      <c r="BK53" s="260">
        <f t="shared" si="28"/>
        <v>0</v>
      </c>
      <c r="BL53" s="260" t="e">
        <f t="shared" si="29"/>
        <v>#VALUE!</v>
      </c>
    </row>
    <row r="54" spans="1:64" ht="15" hidden="1" outlineLevel="1" x14ac:dyDescent="0.25">
      <c r="B54" s="134" t="str">
        <f t="shared" si="13"/>
        <v xml:space="preserve">  - </v>
      </c>
      <c r="C54" s="247">
        <f t="shared" si="55"/>
        <v>0</v>
      </c>
      <c r="D54" s="248" t="str">
        <f>IF(COUNTIF($E54:$E$97,E54)&gt;1,"X","")</f>
        <v>X</v>
      </c>
      <c r="E54" s="262" t="str">
        <f t="shared" si="14"/>
        <v/>
      </c>
      <c r="F54" s="262" t="str">
        <f t="shared" si="15"/>
        <v/>
      </c>
      <c r="G54" s="262" t="str">
        <f t="shared" si="16"/>
        <v/>
      </c>
      <c r="H54" s="262" t="str">
        <f t="shared" si="17"/>
        <v/>
      </c>
      <c r="I54" s="262" t="s">
        <v>219</v>
      </c>
      <c r="J54" s="263" t="str">
        <f t="shared" si="30"/>
        <v/>
      </c>
      <c r="K54" s="733"/>
      <c r="L54" s="733"/>
      <c r="M54" s="733"/>
      <c r="N54" s="733"/>
      <c r="O54" s="733"/>
      <c r="P54" s="733"/>
      <c r="Q54" s="264" t="e">
        <f t="shared" si="18"/>
        <v>#VALUE!</v>
      </c>
      <c r="R54" s="365" t="str">
        <f t="shared" si="32"/>
        <v/>
      </c>
      <c r="S54" s="291"/>
      <c r="T54" s="200"/>
      <c r="U54" s="253">
        <f>IFERROR(VLOOKUP(ROWS($C$11:$C54),$C$11:$E$97,COLUMNS($C$11:$E$11),0),0)</f>
        <v>0</v>
      </c>
      <c r="Z54" s="254">
        <f t="shared" si="19"/>
        <v>0</v>
      </c>
      <c r="AA54" s="254">
        <f>IF('5a. Dosing'!F54="",0,'5a. Dosing'!F54)</f>
        <v>0</v>
      </c>
      <c r="AB54" s="254">
        <f>IF('5a. Dosing'!G54="",0,'5a. Dosing'!G54)</f>
        <v>0</v>
      </c>
      <c r="AC54" s="254" t="str">
        <f>IF('5a. Dosing'!H54="","",'5a. Dosing'!H54)</f>
        <v/>
      </c>
      <c r="AD54" s="254" t="str">
        <f>IF('5a. Dosing'!I54="","",'5a. Dosing'!I54)</f>
        <v/>
      </c>
      <c r="AE54" s="254" t="str">
        <f>IF('5a. Dosing'!J54="","",'5a. Dosing'!J54)</f>
        <v/>
      </c>
      <c r="AF54" s="254" t="str">
        <f>IF('5a. Dosing'!K54="","",'5a. Dosing'!K54)</f>
        <v/>
      </c>
      <c r="AG54" s="268"/>
      <c r="AH54" s="256">
        <f t="shared" si="56"/>
        <v>87</v>
      </c>
      <c r="AI54" s="256">
        <f t="shared" si="57"/>
        <v>126</v>
      </c>
      <c r="AJ54" s="257" t="str">
        <f t="shared" si="20"/>
        <v>zzzzzz</v>
      </c>
      <c r="AK54" s="257" t="e">
        <f t="shared" si="64"/>
        <v>#N/A</v>
      </c>
      <c r="AL54" s="254" t="str">
        <f t="shared" si="42"/>
        <v/>
      </c>
      <c r="AM54" s="254" t="str">
        <f t="shared" si="52"/>
        <v/>
      </c>
      <c r="AN54" s="254" t="str">
        <f t="shared" si="52"/>
        <v/>
      </c>
      <c r="AO54" s="254" t="str">
        <f t="shared" si="54"/>
        <v/>
      </c>
      <c r="AP54" s="254" t="str">
        <f t="shared" si="54"/>
        <v/>
      </c>
      <c r="AQ54" s="254" t="str">
        <f t="shared" si="53"/>
        <v/>
      </c>
      <c r="AR54" s="258" t="e">
        <f t="shared" ref="AR54:AR97" si="66">K54*AR$7</f>
        <v>#VALUE!</v>
      </c>
      <c r="AS54" s="258" t="e">
        <f t="shared" ref="AS54:AS97" si="67">L54*AS$7</f>
        <v>#VALUE!</v>
      </c>
      <c r="AT54" s="258" t="e">
        <f t="shared" ref="AT54:AT97" si="68">M54*AT$7</f>
        <v>#VALUE!</v>
      </c>
      <c r="AU54" s="258" t="e">
        <f t="shared" ref="AU54:AU97" si="69">N54*AU$7</f>
        <v>#VALUE!</v>
      </c>
      <c r="AV54" s="258" t="e">
        <f t="shared" ref="AV54:AV97" si="70">O54*AV$7</f>
        <v>#VALUE!</v>
      </c>
      <c r="AW54" s="258" t="e">
        <f t="shared" ref="AW54:AW97" si="71">P54*AW$7</f>
        <v>#VALUE!</v>
      </c>
      <c r="AX54" s="221" t="e">
        <f t="shared" ref="AX54:AX97" si="72">SUM(AR54:AW54)</f>
        <v>#VALUE!</v>
      </c>
      <c r="AY54" s="221" t="str">
        <f t="shared" si="22"/>
        <v/>
      </c>
      <c r="AZ54" s="221" t="str">
        <f t="shared" si="23"/>
        <v/>
      </c>
      <c r="BA54" s="221" t="str">
        <f t="shared" si="24"/>
        <v/>
      </c>
      <c r="BB54" s="221" t="str">
        <f t="shared" si="25"/>
        <v/>
      </c>
      <c r="BC54" s="221" t="str">
        <f t="shared" si="26"/>
        <v/>
      </c>
      <c r="BD54" s="221" t="str">
        <f t="shared" si="27"/>
        <v/>
      </c>
      <c r="BE54" s="259" t="str">
        <f>IFERROR(INDEX('5a. Dosing'!$F$11:$Q$138,MATCH('5. Form Breakdown'!$AK54,'5a. Dosing'!$E$11:$E$138,0),MATCH('5. Form Breakdown'!BE$10,'5a. Dosing'!$F$9:$Q$9,0)),"")</f>
        <v/>
      </c>
      <c r="BF54" s="259" t="str">
        <f>IFERROR(INDEX('5a. Dosing'!$F$11:$Q$138,MATCH('5. Form Breakdown'!$AK54,'5a. Dosing'!$E$11:$E$138,0),MATCH('5. Form Breakdown'!BF$10,'5a. Dosing'!$F$9:$Q$9,0)),"")</f>
        <v/>
      </c>
      <c r="BG54" s="259" t="str">
        <f>IFERROR(INDEX('5a. Dosing'!$F$11:$Q$138,MATCH('5. Form Breakdown'!$AK54,'5a. Dosing'!$E$11:$E$138,0),MATCH('5. Form Breakdown'!BG$10,'5a. Dosing'!$F$9:$Q$9,0)),"")</f>
        <v/>
      </c>
      <c r="BH54" s="259" t="str">
        <f>IFERROR(INDEX('5a. Dosing'!$F$11:$Q$138,MATCH('5. Form Breakdown'!$AK54,'5a. Dosing'!$E$11:$E$138,0),MATCH('5. Form Breakdown'!BH$10,'5a. Dosing'!$F$9:$Q$9,0)),"")</f>
        <v/>
      </c>
      <c r="BI54" s="259" t="str">
        <f>IFERROR(INDEX('5a. Dosing'!$F$11:$Q$138,MATCH('5. Form Breakdown'!$AK54,'5a. Dosing'!$E$11:$E$138,0),MATCH('5. Form Breakdown'!BI$10,'5a. Dosing'!$F$9:$Q$9,0)),"")</f>
        <v/>
      </c>
      <c r="BJ54" s="259" t="str">
        <f>IFERROR(INDEX('5a. Dosing'!$F$11:$Q$138,MATCH('5. Form Breakdown'!$AK54,'5a. Dosing'!$E$11:$E$138,0),MATCH('5. Form Breakdown'!BJ$10,'5a. Dosing'!$F$9:$Q$9,0)),"")</f>
        <v/>
      </c>
      <c r="BK54" s="260">
        <f t="shared" si="28"/>
        <v>0</v>
      </c>
      <c r="BL54" s="260" t="e">
        <f t="shared" si="29"/>
        <v>#VALUE!</v>
      </c>
    </row>
    <row r="55" spans="1:64" ht="15" hidden="1" outlineLevel="1" x14ac:dyDescent="0.25">
      <c r="B55" s="134" t="str">
        <f t="shared" si="13"/>
        <v xml:space="preserve">  - </v>
      </c>
      <c r="C55" s="247">
        <f t="shared" si="55"/>
        <v>0</v>
      </c>
      <c r="D55" s="248" t="str">
        <f>IF(COUNTIF($E55:$E$97,E55)&gt;1,"X","")</f>
        <v>X</v>
      </c>
      <c r="E55" s="262" t="str">
        <f t="shared" si="14"/>
        <v/>
      </c>
      <c r="F55" s="262" t="str">
        <f t="shared" si="15"/>
        <v/>
      </c>
      <c r="G55" s="262" t="str">
        <f t="shared" si="16"/>
        <v/>
      </c>
      <c r="H55" s="262" t="str">
        <f t="shared" si="17"/>
        <v/>
      </c>
      <c r="I55" s="262" t="s">
        <v>219</v>
      </c>
      <c r="J55" s="263" t="str">
        <f t="shared" si="30"/>
        <v/>
      </c>
      <c r="K55" s="733"/>
      <c r="L55" s="733"/>
      <c r="M55" s="733"/>
      <c r="N55" s="733"/>
      <c r="O55" s="733"/>
      <c r="P55" s="733"/>
      <c r="Q55" s="264" t="e">
        <f t="shared" si="18"/>
        <v>#VALUE!</v>
      </c>
      <c r="R55" s="365" t="str">
        <f t="shared" si="32"/>
        <v/>
      </c>
      <c r="S55" s="291"/>
      <c r="T55" s="200"/>
      <c r="U55" s="253">
        <f>IFERROR(VLOOKUP(ROWS($C$11:$C55),$C$11:$E$97,COLUMNS($C$11:$E$11),0),0)</f>
        <v>0</v>
      </c>
      <c r="Z55" s="254">
        <f t="shared" si="19"/>
        <v>0</v>
      </c>
      <c r="AA55" s="254">
        <f>IF('5a. Dosing'!F55="",0,'5a. Dosing'!F55)</f>
        <v>0</v>
      </c>
      <c r="AB55" s="254">
        <f>IF('5a. Dosing'!G55="",0,'5a. Dosing'!G55)</f>
        <v>0</v>
      </c>
      <c r="AC55" s="254" t="str">
        <f>IF('5a. Dosing'!H55="","",'5a. Dosing'!H55)</f>
        <v/>
      </c>
      <c r="AD55" s="254" t="str">
        <f>IF('5a. Dosing'!I55="","",'5a. Dosing'!I55)</f>
        <v/>
      </c>
      <c r="AE55" s="254" t="str">
        <f>IF('5a. Dosing'!J55="","",'5a. Dosing'!J55)</f>
        <v/>
      </c>
      <c r="AF55" s="254" t="str">
        <f>IF('5a. Dosing'!K55="","",'5a. Dosing'!K55)</f>
        <v/>
      </c>
      <c r="AG55" s="268"/>
      <c r="AH55" s="256">
        <f t="shared" si="56"/>
        <v>87</v>
      </c>
      <c r="AI55" s="256">
        <f t="shared" si="57"/>
        <v>126</v>
      </c>
      <c r="AJ55" s="257" t="str">
        <f t="shared" si="20"/>
        <v>zzzzzz</v>
      </c>
      <c r="AK55" s="257" t="e">
        <f t="shared" si="64"/>
        <v>#N/A</v>
      </c>
      <c r="AL55" s="254" t="str">
        <f t="shared" si="42"/>
        <v/>
      </c>
      <c r="AM55" s="254" t="str">
        <f t="shared" si="52"/>
        <v/>
      </c>
      <c r="AN55" s="254" t="str">
        <f t="shared" si="52"/>
        <v/>
      </c>
      <c r="AO55" s="254" t="str">
        <f t="shared" si="54"/>
        <v/>
      </c>
      <c r="AP55" s="254" t="str">
        <f t="shared" si="54"/>
        <v/>
      </c>
      <c r="AQ55" s="254" t="str">
        <f t="shared" si="53"/>
        <v/>
      </c>
      <c r="AR55" s="258" t="e">
        <f t="shared" si="66"/>
        <v>#VALUE!</v>
      </c>
      <c r="AS55" s="258" t="e">
        <f t="shared" si="67"/>
        <v>#VALUE!</v>
      </c>
      <c r="AT55" s="258" t="e">
        <f t="shared" si="68"/>
        <v>#VALUE!</v>
      </c>
      <c r="AU55" s="258" t="e">
        <f t="shared" si="69"/>
        <v>#VALUE!</v>
      </c>
      <c r="AV55" s="258" t="e">
        <f t="shared" si="70"/>
        <v>#VALUE!</v>
      </c>
      <c r="AW55" s="258" t="e">
        <f t="shared" si="71"/>
        <v>#VALUE!</v>
      </c>
      <c r="AX55" s="221" t="e">
        <f t="shared" si="72"/>
        <v>#VALUE!</v>
      </c>
      <c r="AY55" s="221" t="str">
        <f t="shared" si="22"/>
        <v/>
      </c>
      <c r="AZ55" s="221" t="str">
        <f t="shared" si="23"/>
        <v/>
      </c>
      <c r="BA55" s="221" t="str">
        <f t="shared" si="24"/>
        <v/>
      </c>
      <c r="BB55" s="221" t="str">
        <f t="shared" si="25"/>
        <v/>
      </c>
      <c r="BC55" s="221" t="str">
        <f t="shared" si="26"/>
        <v/>
      </c>
      <c r="BD55" s="221" t="str">
        <f t="shared" si="27"/>
        <v/>
      </c>
      <c r="BE55" s="259" t="str">
        <f>IFERROR(INDEX('5a. Dosing'!$F$11:$Q$138,MATCH('5. Form Breakdown'!$AK55,'5a. Dosing'!$E$11:$E$138,0),MATCH('5. Form Breakdown'!BE$10,'5a. Dosing'!$F$9:$Q$9,0)),"")</f>
        <v/>
      </c>
      <c r="BF55" s="259" t="str">
        <f>IFERROR(INDEX('5a. Dosing'!$F$11:$Q$138,MATCH('5. Form Breakdown'!$AK55,'5a. Dosing'!$E$11:$E$138,0),MATCH('5. Form Breakdown'!BF$10,'5a. Dosing'!$F$9:$Q$9,0)),"")</f>
        <v/>
      </c>
      <c r="BG55" s="259" t="str">
        <f>IFERROR(INDEX('5a. Dosing'!$F$11:$Q$138,MATCH('5. Form Breakdown'!$AK55,'5a. Dosing'!$E$11:$E$138,0),MATCH('5. Form Breakdown'!BG$10,'5a. Dosing'!$F$9:$Q$9,0)),"")</f>
        <v/>
      </c>
      <c r="BH55" s="259" t="str">
        <f>IFERROR(INDEX('5a. Dosing'!$F$11:$Q$138,MATCH('5. Form Breakdown'!$AK55,'5a. Dosing'!$E$11:$E$138,0),MATCH('5. Form Breakdown'!BH$10,'5a. Dosing'!$F$9:$Q$9,0)),"")</f>
        <v/>
      </c>
      <c r="BI55" s="259" t="str">
        <f>IFERROR(INDEX('5a. Dosing'!$F$11:$Q$138,MATCH('5. Form Breakdown'!$AK55,'5a. Dosing'!$E$11:$E$138,0),MATCH('5. Form Breakdown'!BI$10,'5a. Dosing'!$F$9:$Q$9,0)),"")</f>
        <v/>
      </c>
      <c r="BJ55" s="259" t="str">
        <f>IFERROR(INDEX('5a. Dosing'!$F$11:$Q$138,MATCH('5. Form Breakdown'!$AK55,'5a. Dosing'!$E$11:$E$138,0),MATCH('5. Form Breakdown'!BJ$10,'5a. Dosing'!$F$9:$Q$9,0)),"")</f>
        <v/>
      </c>
      <c r="BK55" s="260">
        <f t="shared" si="28"/>
        <v>0</v>
      </c>
      <c r="BL55" s="260" t="e">
        <f t="shared" si="29"/>
        <v>#VALUE!</v>
      </c>
    </row>
    <row r="56" spans="1:64" ht="15" hidden="1" outlineLevel="1" x14ac:dyDescent="0.25">
      <c r="B56" s="134" t="str">
        <f t="shared" si="13"/>
        <v xml:space="preserve">  - </v>
      </c>
      <c r="C56" s="247">
        <f t="shared" si="55"/>
        <v>0</v>
      </c>
      <c r="D56" s="248" t="str">
        <f>IF(COUNTIF($E56:$E$97,E56)&gt;1,"X","")</f>
        <v>X</v>
      </c>
      <c r="E56" s="262" t="str">
        <f t="shared" si="14"/>
        <v/>
      </c>
      <c r="F56" s="262" t="str">
        <f t="shared" si="15"/>
        <v/>
      </c>
      <c r="G56" s="262" t="str">
        <f t="shared" si="16"/>
        <v/>
      </c>
      <c r="H56" s="262" t="str">
        <f t="shared" si="17"/>
        <v/>
      </c>
      <c r="I56" s="262" t="s">
        <v>219</v>
      </c>
      <c r="J56" s="263" t="str">
        <f t="shared" si="30"/>
        <v/>
      </c>
      <c r="K56" s="733"/>
      <c r="L56" s="733"/>
      <c r="M56" s="733"/>
      <c r="N56" s="733"/>
      <c r="O56" s="733"/>
      <c r="P56" s="733"/>
      <c r="Q56" s="264" t="e">
        <f t="shared" si="18"/>
        <v>#VALUE!</v>
      </c>
      <c r="R56" s="365" t="str">
        <f t="shared" si="32"/>
        <v/>
      </c>
      <c r="S56" s="291"/>
      <c r="T56" s="200"/>
      <c r="U56" s="253">
        <f>IFERROR(VLOOKUP(ROWS($C$11:$C56),$C$11:$E$97,COLUMNS($C$11:$E$11),0),0)</f>
        <v>0</v>
      </c>
      <c r="Z56" s="254">
        <f t="shared" si="19"/>
        <v>0</v>
      </c>
      <c r="AA56" s="254">
        <f>IF('5a. Dosing'!F56="",0,'5a. Dosing'!F56)</f>
        <v>0</v>
      </c>
      <c r="AB56" s="254">
        <f>IF('5a. Dosing'!G56="",0,'5a. Dosing'!G56)</f>
        <v>0</v>
      </c>
      <c r="AC56" s="254" t="str">
        <f>IF('5a. Dosing'!H56="","",'5a. Dosing'!H56)</f>
        <v/>
      </c>
      <c r="AD56" s="254" t="str">
        <f>IF('5a. Dosing'!I56="","",'5a. Dosing'!I56)</f>
        <v/>
      </c>
      <c r="AE56" s="254" t="str">
        <f>IF('5a. Dosing'!J56="","",'5a. Dosing'!J56)</f>
        <v/>
      </c>
      <c r="AF56" s="254" t="str">
        <f>IF('5a. Dosing'!K56="","",'5a. Dosing'!K56)</f>
        <v/>
      </c>
      <c r="AG56" s="268"/>
      <c r="AH56" s="256">
        <f t="shared" si="56"/>
        <v>87</v>
      </c>
      <c r="AI56" s="256">
        <f t="shared" si="57"/>
        <v>126</v>
      </c>
      <c r="AJ56" s="257" t="str">
        <f t="shared" si="20"/>
        <v>zzzzzz</v>
      </c>
      <c r="AK56" s="257" t="e">
        <f t="shared" si="64"/>
        <v>#N/A</v>
      </c>
      <c r="AL56" s="254" t="str">
        <f t="shared" si="42"/>
        <v/>
      </c>
      <c r="AM56" s="254" t="str">
        <f t="shared" si="52"/>
        <v/>
      </c>
      <c r="AN56" s="254" t="str">
        <f t="shared" si="52"/>
        <v/>
      </c>
      <c r="AO56" s="254" t="str">
        <f t="shared" si="54"/>
        <v/>
      </c>
      <c r="AP56" s="254" t="str">
        <f t="shared" si="54"/>
        <v/>
      </c>
      <c r="AQ56" s="254" t="str">
        <f t="shared" si="53"/>
        <v/>
      </c>
      <c r="AR56" s="258" t="e">
        <f t="shared" si="66"/>
        <v>#VALUE!</v>
      </c>
      <c r="AS56" s="258" t="e">
        <f t="shared" si="67"/>
        <v>#VALUE!</v>
      </c>
      <c r="AT56" s="258" t="e">
        <f t="shared" si="68"/>
        <v>#VALUE!</v>
      </c>
      <c r="AU56" s="258" t="e">
        <f t="shared" si="69"/>
        <v>#VALUE!</v>
      </c>
      <c r="AV56" s="258" t="e">
        <f t="shared" si="70"/>
        <v>#VALUE!</v>
      </c>
      <c r="AW56" s="258" t="e">
        <f t="shared" si="71"/>
        <v>#VALUE!</v>
      </c>
      <c r="AX56" s="221" t="e">
        <f t="shared" si="72"/>
        <v>#VALUE!</v>
      </c>
      <c r="AY56" s="221" t="str">
        <f t="shared" si="22"/>
        <v/>
      </c>
      <c r="AZ56" s="221" t="str">
        <f t="shared" si="23"/>
        <v/>
      </c>
      <c r="BA56" s="221" t="str">
        <f t="shared" si="24"/>
        <v/>
      </c>
      <c r="BB56" s="221" t="str">
        <f t="shared" si="25"/>
        <v/>
      </c>
      <c r="BC56" s="221" t="str">
        <f t="shared" si="26"/>
        <v/>
      </c>
      <c r="BD56" s="221" t="str">
        <f t="shared" si="27"/>
        <v/>
      </c>
      <c r="BE56" s="259" t="str">
        <f>IFERROR(INDEX('5a. Dosing'!$F$11:$Q$138,MATCH('5. Form Breakdown'!$AK56,'5a. Dosing'!$E$11:$E$138,0),MATCH('5. Form Breakdown'!BE$10,'5a. Dosing'!$F$9:$Q$9,0)),"")</f>
        <v/>
      </c>
      <c r="BF56" s="259" t="str">
        <f>IFERROR(INDEX('5a. Dosing'!$F$11:$Q$138,MATCH('5. Form Breakdown'!$AK56,'5a. Dosing'!$E$11:$E$138,0),MATCH('5. Form Breakdown'!BF$10,'5a. Dosing'!$F$9:$Q$9,0)),"")</f>
        <v/>
      </c>
      <c r="BG56" s="259" t="str">
        <f>IFERROR(INDEX('5a. Dosing'!$F$11:$Q$138,MATCH('5. Form Breakdown'!$AK56,'5a. Dosing'!$E$11:$E$138,0),MATCH('5. Form Breakdown'!BG$10,'5a. Dosing'!$F$9:$Q$9,0)),"")</f>
        <v/>
      </c>
      <c r="BH56" s="259" t="str">
        <f>IFERROR(INDEX('5a. Dosing'!$F$11:$Q$138,MATCH('5. Form Breakdown'!$AK56,'5a. Dosing'!$E$11:$E$138,0),MATCH('5. Form Breakdown'!BH$10,'5a. Dosing'!$F$9:$Q$9,0)),"")</f>
        <v/>
      </c>
      <c r="BI56" s="259" t="str">
        <f>IFERROR(INDEX('5a. Dosing'!$F$11:$Q$138,MATCH('5. Form Breakdown'!$AK56,'5a. Dosing'!$E$11:$E$138,0),MATCH('5. Form Breakdown'!BI$10,'5a. Dosing'!$F$9:$Q$9,0)),"")</f>
        <v/>
      </c>
      <c r="BJ56" s="259" t="str">
        <f>IFERROR(INDEX('5a. Dosing'!$F$11:$Q$138,MATCH('5. Form Breakdown'!$AK56,'5a. Dosing'!$E$11:$E$138,0),MATCH('5. Form Breakdown'!BJ$10,'5a. Dosing'!$F$9:$Q$9,0)),"")</f>
        <v/>
      </c>
      <c r="BK56" s="260">
        <f t="shared" si="28"/>
        <v>0</v>
      </c>
      <c r="BL56" s="260" t="e">
        <f t="shared" si="29"/>
        <v>#VALUE!</v>
      </c>
    </row>
    <row r="57" spans="1:64" ht="15" hidden="1" outlineLevel="1" x14ac:dyDescent="0.25">
      <c r="B57" s="134" t="str">
        <f t="shared" si="13"/>
        <v xml:space="preserve">  - </v>
      </c>
      <c r="C57" s="247">
        <f t="shared" si="55"/>
        <v>0</v>
      </c>
      <c r="D57" s="248" t="str">
        <f>IF(COUNTIF($E57:$E$97,E57)&gt;1,"X","")</f>
        <v>X</v>
      </c>
      <c r="E57" s="262" t="str">
        <f t="shared" si="14"/>
        <v/>
      </c>
      <c r="F57" s="262" t="str">
        <f t="shared" si="15"/>
        <v/>
      </c>
      <c r="G57" s="262" t="str">
        <f t="shared" si="16"/>
        <v/>
      </c>
      <c r="H57" s="262" t="str">
        <f t="shared" si="17"/>
        <v/>
      </c>
      <c r="I57" s="262" t="s">
        <v>219</v>
      </c>
      <c r="J57" s="263" t="str">
        <f t="shared" si="30"/>
        <v/>
      </c>
      <c r="K57" s="733"/>
      <c r="L57" s="733"/>
      <c r="M57" s="733"/>
      <c r="N57" s="733"/>
      <c r="O57" s="733"/>
      <c r="P57" s="733"/>
      <c r="Q57" s="264" t="e">
        <f t="shared" si="18"/>
        <v>#VALUE!</v>
      </c>
      <c r="R57" s="365" t="str">
        <f t="shared" si="32"/>
        <v/>
      </c>
      <c r="S57" s="291"/>
      <c r="T57" s="200"/>
      <c r="U57" s="253">
        <f>IFERROR(VLOOKUP(ROWS($C$11:$C57),$C$11:$E$97,COLUMNS($C$11:$E$11),0),0)</f>
        <v>0</v>
      </c>
      <c r="Z57" s="254">
        <f t="shared" si="19"/>
        <v>0</v>
      </c>
      <c r="AA57" s="254">
        <f>IF('5a. Dosing'!F57="",0,'5a. Dosing'!F57)</f>
        <v>0</v>
      </c>
      <c r="AB57" s="254">
        <f>IF('5a. Dosing'!G57="",0,'5a. Dosing'!G57)</f>
        <v>0</v>
      </c>
      <c r="AC57" s="254" t="str">
        <f>IF('5a. Dosing'!H57="","",'5a. Dosing'!H57)</f>
        <v/>
      </c>
      <c r="AD57" s="254" t="str">
        <f>IF('5a. Dosing'!I57="","",'5a. Dosing'!I57)</f>
        <v/>
      </c>
      <c r="AE57" s="254" t="str">
        <f>IF('5a. Dosing'!J57="","",'5a. Dosing'!J57)</f>
        <v/>
      </c>
      <c r="AF57" s="254" t="str">
        <f>IF('5a. Dosing'!K57="","",'5a. Dosing'!K57)</f>
        <v/>
      </c>
      <c r="AG57" s="268"/>
      <c r="AH57" s="256">
        <f t="shared" si="56"/>
        <v>87</v>
      </c>
      <c r="AI57" s="256">
        <f t="shared" si="57"/>
        <v>126</v>
      </c>
      <c r="AJ57" s="257" t="str">
        <f t="shared" si="20"/>
        <v>zzzzzz</v>
      </c>
      <c r="AK57" s="257" t="e">
        <f t="shared" si="64"/>
        <v>#N/A</v>
      </c>
      <c r="AL57" s="254" t="str">
        <f t="shared" si="42"/>
        <v/>
      </c>
      <c r="AM57" s="254" t="str">
        <f t="shared" si="52"/>
        <v/>
      </c>
      <c r="AN57" s="254" t="str">
        <f t="shared" si="52"/>
        <v/>
      </c>
      <c r="AO57" s="254" t="str">
        <f t="shared" si="54"/>
        <v/>
      </c>
      <c r="AP57" s="254" t="str">
        <f t="shared" si="54"/>
        <v/>
      </c>
      <c r="AQ57" s="254" t="str">
        <f t="shared" si="53"/>
        <v/>
      </c>
      <c r="AR57" s="258" t="e">
        <f t="shared" si="66"/>
        <v>#VALUE!</v>
      </c>
      <c r="AS57" s="258" t="e">
        <f t="shared" si="67"/>
        <v>#VALUE!</v>
      </c>
      <c r="AT57" s="258" t="e">
        <f t="shared" si="68"/>
        <v>#VALUE!</v>
      </c>
      <c r="AU57" s="258" t="e">
        <f t="shared" si="69"/>
        <v>#VALUE!</v>
      </c>
      <c r="AV57" s="258" t="e">
        <f t="shared" si="70"/>
        <v>#VALUE!</v>
      </c>
      <c r="AW57" s="258" t="e">
        <f t="shared" si="71"/>
        <v>#VALUE!</v>
      </c>
      <c r="AX57" s="221" t="e">
        <f t="shared" si="72"/>
        <v>#VALUE!</v>
      </c>
      <c r="AY57" s="221" t="str">
        <f t="shared" si="22"/>
        <v/>
      </c>
      <c r="AZ57" s="221" t="str">
        <f t="shared" si="23"/>
        <v/>
      </c>
      <c r="BA57" s="221" t="str">
        <f t="shared" si="24"/>
        <v/>
      </c>
      <c r="BB57" s="221" t="str">
        <f t="shared" si="25"/>
        <v/>
      </c>
      <c r="BC57" s="221" t="str">
        <f t="shared" si="26"/>
        <v/>
      </c>
      <c r="BD57" s="221" t="str">
        <f t="shared" si="27"/>
        <v/>
      </c>
      <c r="BE57" s="259" t="str">
        <f>IFERROR(INDEX('5a. Dosing'!$F$11:$Q$138,MATCH('5. Form Breakdown'!$AK57,'5a. Dosing'!$E$11:$E$138,0),MATCH('5. Form Breakdown'!BE$10,'5a. Dosing'!$F$9:$Q$9,0)),"")</f>
        <v/>
      </c>
      <c r="BF57" s="259" t="str">
        <f>IFERROR(INDEX('5a. Dosing'!$F$11:$Q$138,MATCH('5. Form Breakdown'!$AK57,'5a. Dosing'!$E$11:$E$138,0),MATCH('5. Form Breakdown'!BF$10,'5a. Dosing'!$F$9:$Q$9,0)),"")</f>
        <v/>
      </c>
      <c r="BG57" s="259" t="str">
        <f>IFERROR(INDEX('5a. Dosing'!$F$11:$Q$138,MATCH('5. Form Breakdown'!$AK57,'5a. Dosing'!$E$11:$E$138,0),MATCH('5. Form Breakdown'!BG$10,'5a. Dosing'!$F$9:$Q$9,0)),"")</f>
        <v/>
      </c>
      <c r="BH57" s="259" t="str">
        <f>IFERROR(INDEX('5a. Dosing'!$F$11:$Q$138,MATCH('5. Form Breakdown'!$AK57,'5a. Dosing'!$E$11:$E$138,0),MATCH('5. Form Breakdown'!BH$10,'5a. Dosing'!$F$9:$Q$9,0)),"")</f>
        <v/>
      </c>
      <c r="BI57" s="259" t="str">
        <f>IFERROR(INDEX('5a. Dosing'!$F$11:$Q$138,MATCH('5. Form Breakdown'!$AK57,'5a. Dosing'!$E$11:$E$138,0),MATCH('5. Form Breakdown'!BI$10,'5a. Dosing'!$F$9:$Q$9,0)),"")</f>
        <v/>
      </c>
      <c r="BJ57" s="259" t="str">
        <f>IFERROR(INDEX('5a. Dosing'!$F$11:$Q$138,MATCH('5. Form Breakdown'!$AK57,'5a. Dosing'!$E$11:$E$138,0),MATCH('5. Form Breakdown'!BJ$10,'5a. Dosing'!$F$9:$Q$9,0)),"")</f>
        <v/>
      </c>
      <c r="BK57" s="260">
        <f t="shared" si="28"/>
        <v>0</v>
      </c>
      <c r="BL57" s="260" t="e">
        <f t="shared" si="29"/>
        <v>#VALUE!</v>
      </c>
    </row>
    <row r="58" spans="1:64" ht="15" hidden="1" outlineLevel="1" x14ac:dyDescent="0.25">
      <c r="B58" s="134" t="str">
        <f t="shared" ref="B58:B118" si="73">IF(E58=0,0,IF(G58="",E58&amp;" "&amp;F58&amp;" - "&amp;H58,E58&amp;" "&amp;F58&amp;" - "&amp;H58&amp;" - "&amp;G58))</f>
        <v xml:space="preserve">  - </v>
      </c>
      <c r="C58" s="247">
        <f t="shared" si="55"/>
        <v>0</v>
      </c>
      <c r="D58" s="248" t="str">
        <f>IF(COUNTIF($E58:$E$97,E58)&gt;1,"X","")</f>
        <v>X</v>
      </c>
      <c r="E58" s="262" t="str">
        <f t="shared" ref="E58:E82" si="74">AL58</f>
        <v/>
      </c>
      <c r="F58" s="262" t="str">
        <f t="shared" ref="F58:F82" si="75">AM58</f>
        <v/>
      </c>
      <c r="G58" s="262" t="str">
        <f t="shared" ref="G58:G103" si="76">AN58</f>
        <v/>
      </c>
      <c r="H58" s="262" t="str">
        <f t="shared" ref="H58:H82" si="77">AO58</f>
        <v/>
      </c>
      <c r="I58" s="262" t="s">
        <v>219</v>
      </c>
      <c r="J58" s="263" t="str">
        <f t="shared" ref="J58:J82" si="78">AQ58</f>
        <v/>
      </c>
      <c r="K58" s="733"/>
      <c r="L58" s="733"/>
      <c r="M58" s="733"/>
      <c r="N58" s="733"/>
      <c r="O58" s="733"/>
      <c r="P58" s="733"/>
      <c r="Q58" s="264" t="e">
        <f t="shared" ref="Q58:Q104" si="79">IF(AX58="","",AX58)</f>
        <v>#VALUE!</v>
      </c>
      <c r="R58" s="365" t="str">
        <f t="shared" si="32"/>
        <v/>
      </c>
      <c r="S58" s="291"/>
      <c r="T58" s="200"/>
      <c r="U58" s="253">
        <f>IFERROR(VLOOKUP(ROWS($C$11:$C58),$C$11:$E$97,COLUMNS($C$11:$E$11),0),0)</f>
        <v>0</v>
      </c>
      <c r="Z58" s="254">
        <f t="shared" ref="Z58:Z118" si="80">IF(AA58=0,0,IF(AC58="",AA58&amp;" "&amp;AB58&amp;" - "&amp;AD58,AA58&amp;" "&amp;AB58&amp;" - "&amp;AD58&amp;" - "&amp;AC58))</f>
        <v>0</v>
      </c>
      <c r="AA58" s="254">
        <f>IF('5a. Dosing'!F58="",0,'5a. Dosing'!F58)</f>
        <v>0</v>
      </c>
      <c r="AB58" s="254">
        <f>IF('5a. Dosing'!G58="",0,'5a. Dosing'!G58)</f>
        <v>0</v>
      </c>
      <c r="AC58" s="254" t="str">
        <f>IF('5a. Dosing'!H58="","",'5a. Dosing'!H58)</f>
        <v/>
      </c>
      <c r="AD58" s="254" t="str">
        <f>IF('5a. Dosing'!I58="","",'5a. Dosing'!I58)</f>
        <v/>
      </c>
      <c r="AE58" s="254" t="str">
        <f>IF('5a. Dosing'!J58="","",'5a. Dosing'!J58)</f>
        <v/>
      </c>
      <c r="AF58" s="254" t="str">
        <f>IF('5a. Dosing'!K58="","",'5a. Dosing'!K58)</f>
        <v/>
      </c>
      <c r="AG58" s="268"/>
      <c r="AH58" s="256">
        <f t="shared" si="56"/>
        <v>87</v>
      </c>
      <c r="AI58" s="256">
        <f t="shared" si="57"/>
        <v>126</v>
      </c>
      <c r="AJ58" s="257" t="str">
        <f t="shared" ref="AJ58:AJ121" si="81">IF(Z58=0,"zzzzzz",Z58)</f>
        <v>zzzzzz</v>
      </c>
      <c r="AK58" s="257" t="e">
        <f t="shared" si="64"/>
        <v>#N/A</v>
      </c>
      <c r="AL58" s="254" t="str">
        <f t="shared" si="42"/>
        <v/>
      </c>
      <c r="AM58" s="254" t="str">
        <f t="shared" si="52"/>
        <v/>
      </c>
      <c r="AN58" s="254" t="str">
        <f t="shared" si="52"/>
        <v/>
      </c>
      <c r="AO58" s="254" t="str">
        <f t="shared" si="54"/>
        <v/>
      </c>
      <c r="AP58" s="254" t="str">
        <f t="shared" si="54"/>
        <v/>
      </c>
      <c r="AQ58" s="254" t="str">
        <f t="shared" si="53"/>
        <v/>
      </c>
      <c r="AR58" s="258" t="e">
        <f t="shared" si="66"/>
        <v>#VALUE!</v>
      </c>
      <c r="AS58" s="258" t="e">
        <f t="shared" si="67"/>
        <v>#VALUE!</v>
      </c>
      <c r="AT58" s="258" t="e">
        <f t="shared" si="68"/>
        <v>#VALUE!</v>
      </c>
      <c r="AU58" s="258" t="e">
        <f t="shared" si="69"/>
        <v>#VALUE!</v>
      </c>
      <c r="AV58" s="258" t="e">
        <f t="shared" si="70"/>
        <v>#VALUE!</v>
      </c>
      <c r="AW58" s="258" t="e">
        <f t="shared" si="71"/>
        <v>#VALUE!</v>
      </c>
      <c r="AX58" s="221" t="e">
        <f t="shared" si="72"/>
        <v>#VALUE!</v>
      </c>
      <c r="AY58" s="221" t="str">
        <f t="shared" ref="AY58:AY118" si="82">IFERROR(AR58/$AX58,"")</f>
        <v/>
      </c>
      <c r="AZ58" s="221" t="str">
        <f t="shared" ref="AZ58:AZ118" si="83">IFERROR(AS58/$AX58,"")</f>
        <v/>
      </c>
      <c r="BA58" s="221" t="str">
        <f t="shared" ref="BA58:BA118" si="84">IFERROR(AT58/$AX58,"")</f>
        <v/>
      </c>
      <c r="BB58" s="221" t="str">
        <f t="shared" ref="BB58:BB118" si="85">IFERROR(AU58/$AX58,"")</f>
        <v/>
      </c>
      <c r="BC58" s="221" t="str">
        <f t="shared" ref="BC58:BC118" si="86">IFERROR(AV58/$AX58,"")</f>
        <v/>
      </c>
      <c r="BD58" s="221" t="str">
        <f t="shared" ref="BD58:BD118" si="87">IFERROR(AW58/$AX58,"")</f>
        <v/>
      </c>
      <c r="BE58" s="259" t="str">
        <f>IFERROR(INDEX('5a. Dosing'!$F$11:$Q$138,MATCH('5. Form Breakdown'!$AK58,'5a. Dosing'!$E$11:$E$138,0),MATCH('5. Form Breakdown'!BE$10,'5a. Dosing'!$F$9:$Q$9,0)),"")</f>
        <v/>
      </c>
      <c r="BF58" s="259" t="str">
        <f>IFERROR(INDEX('5a. Dosing'!$F$11:$Q$138,MATCH('5. Form Breakdown'!$AK58,'5a. Dosing'!$E$11:$E$138,0),MATCH('5. Form Breakdown'!BF$10,'5a. Dosing'!$F$9:$Q$9,0)),"")</f>
        <v/>
      </c>
      <c r="BG58" s="259" t="str">
        <f>IFERROR(INDEX('5a. Dosing'!$F$11:$Q$138,MATCH('5. Form Breakdown'!$AK58,'5a. Dosing'!$E$11:$E$138,0),MATCH('5. Form Breakdown'!BG$10,'5a. Dosing'!$F$9:$Q$9,0)),"")</f>
        <v/>
      </c>
      <c r="BH58" s="259" t="str">
        <f>IFERROR(INDEX('5a. Dosing'!$F$11:$Q$138,MATCH('5. Form Breakdown'!$AK58,'5a. Dosing'!$E$11:$E$138,0),MATCH('5. Form Breakdown'!BH$10,'5a. Dosing'!$F$9:$Q$9,0)),"")</f>
        <v/>
      </c>
      <c r="BI58" s="259" t="str">
        <f>IFERROR(INDEX('5a. Dosing'!$F$11:$Q$138,MATCH('5. Form Breakdown'!$AK58,'5a. Dosing'!$E$11:$E$138,0),MATCH('5. Form Breakdown'!BI$10,'5a. Dosing'!$F$9:$Q$9,0)),"")</f>
        <v/>
      </c>
      <c r="BJ58" s="259" t="str">
        <f>IFERROR(INDEX('5a. Dosing'!$F$11:$Q$138,MATCH('5. Form Breakdown'!$AK58,'5a. Dosing'!$E$11:$E$138,0),MATCH('5. Form Breakdown'!BJ$10,'5a. Dosing'!$F$9:$Q$9,0)),"")</f>
        <v/>
      </c>
      <c r="BK58" s="260">
        <f t="shared" ref="BK58:BK118" si="88">SUMPRODUCT(BE58:BJ58,AY58:BD58)</f>
        <v>0</v>
      </c>
      <c r="BL58" s="260" t="e">
        <f t="shared" ref="BL58:BL118" si="89">(BK58*30.5)/AP58</f>
        <v>#VALUE!</v>
      </c>
    </row>
    <row r="59" spans="1:64" ht="15" hidden="1" outlineLevel="1" x14ac:dyDescent="0.25">
      <c r="B59" s="134" t="str">
        <f t="shared" si="73"/>
        <v xml:space="preserve">  - </v>
      </c>
      <c r="C59" s="247">
        <f t="shared" si="55"/>
        <v>0</v>
      </c>
      <c r="D59" s="248" t="str">
        <f>IF(COUNTIF($E59:$E$97,E59)&gt;1,"X","")</f>
        <v>X</v>
      </c>
      <c r="E59" s="262" t="str">
        <f t="shared" si="74"/>
        <v/>
      </c>
      <c r="F59" s="262" t="str">
        <f t="shared" si="75"/>
        <v/>
      </c>
      <c r="G59" s="262" t="str">
        <f t="shared" si="76"/>
        <v/>
      </c>
      <c r="H59" s="262" t="str">
        <f t="shared" si="77"/>
        <v/>
      </c>
      <c r="I59" s="262" t="s">
        <v>219</v>
      </c>
      <c r="J59" s="263" t="str">
        <f t="shared" si="78"/>
        <v/>
      </c>
      <c r="K59" s="733"/>
      <c r="L59" s="733"/>
      <c r="M59" s="733"/>
      <c r="N59" s="733"/>
      <c r="O59" s="733"/>
      <c r="P59" s="733"/>
      <c r="Q59" s="264" t="e">
        <f t="shared" si="79"/>
        <v>#VALUE!</v>
      </c>
      <c r="R59" s="365" t="str">
        <f t="shared" si="32"/>
        <v/>
      </c>
      <c r="S59" s="291"/>
      <c r="T59" s="200"/>
      <c r="U59" s="253">
        <f>IFERROR(VLOOKUP(ROWS($C$11:$C59),$C$11:$E$97,COLUMNS($C$11:$E$11),0),0)</f>
        <v>0</v>
      </c>
      <c r="Z59" s="254">
        <f t="shared" si="80"/>
        <v>0</v>
      </c>
      <c r="AA59" s="254">
        <f>IF('5a. Dosing'!F59="",0,'5a. Dosing'!F59)</f>
        <v>0</v>
      </c>
      <c r="AB59" s="254">
        <f>IF('5a. Dosing'!G59="",0,'5a. Dosing'!G59)</f>
        <v>0</v>
      </c>
      <c r="AC59" s="254" t="str">
        <f>IF('5a. Dosing'!H59="","",'5a. Dosing'!H59)</f>
        <v/>
      </c>
      <c r="AD59" s="254" t="str">
        <f>IF('5a. Dosing'!I59="","",'5a. Dosing'!I59)</f>
        <v/>
      </c>
      <c r="AE59" s="254" t="str">
        <f>IF('5a. Dosing'!J59="","",'5a. Dosing'!J59)</f>
        <v/>
      </c>
      <c r="AF59" s="254" t="str">
        <f>IF('5a. Dosing'!K59="","",'5a. Dosing'!K59)</f>
        <v/>
      </c>
      <c r="AG59" s="268"/>
      <c r="AH59" s="256">
        <f t="shared" si="56"/>
        <v>87</v>
      </c>
      <c r="AI59" s="256">
        <f t="shared" si="57"/>
        <v>126</v>
      </c>
      <c r="AJ59" s="257" t="str">
        <f t="shared" si="81"/>
        <v>zzzzzz</v>
      </c>
      <c r="AK59" s="257" t="e">
        <f t="shared" si="64"/>
        <v>#N/A</v>
      </c>
      <c r="AL59" s="254" t="str">
        <f t="shared" si="42"/>
        <v/>
      </c>
      <c r="AM59" s="254" t="str">
        <f t="shared" si="52"/>
        <v/>
      </c>
      <c r="AN59" s="254" t="str">
        <f t="shared" si="52"/>
        <v/>
      </c>
      <c r="AO59" s="254" t="str">
        <f t="shared" si="54"/>
        <v/>
      </c>
      <c r="AP59" s="254" t="str">
        <f t="shared" si="54"/>
        <v/>
      </c>
      <c r="AQ59" s="254" t="str">
        <f t="shared" si="53"/>
        <v/>
      </c>
      <c r="AR59" s="258" t="e">
        <f t="shared" si="66"/>
        <v>#VALUE!</v>
      </c>
      <c r="AS59" s="258" t="e">
        <f t="shared" si="67"/>
        <v>#VALUE!</v>
      </c>
      <c r="AT59" s="258" t="e">
        <f t="shared" si="68"/>
        <v>#VALUE!</v>
      </c>
      <c r="AU59" s="258" t="e">
        <f t="shared" si="69"/>
        <v>#VALUE!</v>
      </c>
      <c r="AV59" s="258" t="e">
        <f t="shared" si="70"/>
        <v>#VALUE!</v>
      </c>
      <c r="AW59" s="258" t="e">
        <f t="shared" si="71"/>
        <v>#VALUE!</v>
      </c>
      <c r="AX59" s="221" t="e">
        <f t="shared" si="72"/>
        <v>#VALUE!</v>
      </c>
      <c r="AY59" s="221" t="str">
        <f t="shared" si="82"/>
        <v/>
      </c>
      <c r="AZ59" s="221" t="str">
        <f t="shared" si="83"/>
        <v/>
      </c>
      <c r="BA59" s="221" t="str">
        <f t="shared" si="84"/>
        <v/>
      </c>
      <c r="BB59" s="221" t="str">
        <f t="shared" si="85"/>
        <v/>
      </c>
      <c r="BC59" s="221" t="str">
        <f t="shared" si="86"/>
        <v/>
      </c>
      <c r="BD59" s="221" t="str">
        <f t="shared" si="87"/>
        <v/>
      </c>
      <c r="BE59" s="259" t="str">
        <f>IFERROR(INDEX('5a. Dosing'!$F$11:$Q$138,MATCH('5. Form Breakdown'!$AK59,'5a. Dosing'!$E$11:$E$138,0),MATCH('5. Form Breakdown'!BE$10,'5a. Dosing'!$F$9:$Q$9,0)),"")</f>
        <v/>
      </c>
      <c r="BF59" s="259" t="str">
        <f>IFERROR(INDEX('5a. Dosing'!$F$11:$Q$138,MATCH('5. Form Breakdown'!$AK59,'5a. Dosing'!$E$11:$E$138,0),MATCH('5. Form Breakdown'!BF$10,'5a. Dosing'!$F$9:$Q$9,0)),"")</f>
        <v/>
      </c>
      <c r="BG59" s="259" t="str">
        <f>IFERROR(INDEX('5a. Dosing'!$F$11:$Q$138,MATCH('5. Form Breakdown'!$AK59,'5a. Dosing'!$E$11:$E$138,0),MATCH('5. Form Breakdown'!BG$10,'5a. Dosing'!$F$9:$Q$9,0)),"")</f>
        <v/>
      </c>
      <c r="BH59" s="259" t="str">
        <f>IFERROR(INDEX('5a. Dosing'!$F$11:$Q$138,MATCH('5. Form Breakdown'!$AK59,'5a. Dosing'!$E$11:$E$138,0),MATCH('5. Form Breakdown'!BH$10,'5a. Dosing'!$F$9:$Q$9,0)),"")</f>
        <v/>
      </c>
      <c r="BI59" s="259" t="str">
        <f>IFERROR(INDEX('5a. Dosing'!$F$11:$Q$138,MATCH('5. Form Breakdown'!$AK59,'5a. Dosing'!$E$11:$E$138,0),MATCH('5. Form Breakdown'!BI$10,'5a. Dosing'!$F$9:$Q$9,0)),"")</f>
        <v/>
      </c>
      <c r="BJ59" s="259" t="str">
        <f>IFERROR(INDEX('5a. Dosing'!$F$11:$Q$138,MATCH('5. Form Breakdown'!$AK59,'5a. Dosing'!$E$11:$E$138,0),MATCH('5. Form Breakdown'!BJ$10,'5a. Dosing'!$F$9:$Q$9,0)),"")</f>
        <v/>
      </c>
      <c r="BK59" s="260">
        <f t="shared" si="88"/>
        <v>0</v>
      </c>
      <c r="BL59" s="260" t="e">
        <f t="shared" si="89"/>
        <v>#VALUE!</v>
      </c>
    </row>
    <row r="60" spans="1:64" ht="15" hidden="1" outlineLevel="1" x14ac:dyDescent="0.25">
      <c r="B60" s="134" t="str">
        <f t="shared" si="73"/>
        <v xml:space="preserve">  - </v>
      </c>
      <c r="C60" s="247">
        <f t="shared" si="55"/>
        <v>0</v>
      </c>
      <c r="D60" s="248" t="str">
        <f>IF(COUNTIF($E60:$E$97,E60)&gt;1,"X","")</f>
        <v>X</v>
      </c>
      <c r="E60" s="262" t="str">
        <f t="shared" si="74"/>
        <v/>
      </c>
      <c r="F60" s="262" t="str">
        <f t="shared" si="75"/>
        <v/>
      </c>
      <c r="G60" s="262" t="str">
        <f t="shared" si="76"/>
        <v/>
      </c>
      <c r="H60" s="262" t="str">
        <f t="shared" si="77"/>
        <v/>
      </c>
      <c r="I60" s="262" t="s">
        <v>219</v>
      </c>
      <c r="J60" s="263" t="str">
        <f t="shared" si="78"/>
        <v/>
      </c>
      <c r="K60" s="733"/>
      <c r="L60" s="733"/>
      <c r="M60" s="733"/>
      <c r="N60" s="733"/>
      <c r="O60" s="733"/>
      <c r="P60" s="733"/>
      <c r="Q60" s="264" t="e">
        <f t="shared" si="79"/>
        <v>#VALUE!</v>
      </c>
      <c r="R60" s="365" t="str">
        <f t="shared" si="32"/>
        <v/>
      </c>
      <c r="S60" s="291"/>
      <c r="T60" s="200"/>
      <c r="U60" s="253">
        <f>IFERROR(VLOOKUP(ROWS($C$11:$C60),$C$11:$E$97,COLUMNS($C$11:$E$11),0),0)</f>
        <v>0</v>
      </c>
      <c r="Z60" s="254">
        <f t="shared" si="80"/>
        <v>0</v>
      </c>
      <c r="AA60" s="254">
        <f>IF('5a. Dosing'!F60="",0,'5a. Dosing'!F60)</f>
        <v>0</v>
      </c>
      <c r="AB60" s="254">
        <f>IF('5a. Dosing'!G60="",0,'5a. Dosing'!G60)</f>
        <v>0</v>
      </c>
      <c r="AC60" s="254" t="str">
        <f>IF('5a. Dosing'!H60="","",'5a. Dosing'!H60)</f>
        <v/>
      </c>
      <c r="AD60" s="254" t="str">
        <f>IF('5a. Dosing'!I60="","",'5a. Dosing'!I60)</f>
        <v/>
      </c>
      <c r="AE60" s="254" t="str">
        <f>IF('5a. Dosing'!J60="","",'5a. Dosing'!J60)</f>
        <v/>
      </c>
      <c r="AF60" s="254" t="str">
        <f>IF('5a. Dosing'!K60="","",'5a. Dosing'!K60)</f>
        <v/>
      </c>
      <c r="AG60" s="268"/>
      <c r="AH60" s="256">
        <f t="shared" si="56"/>
        <v>87</v>
      </c>
      <c r="AI60" s="256">
        <f t="shared" si="57"/>
        <v>126</v>
      </c>
      <c r="AJ60" s="257" t="str">
        <f t="shared" si="81"/>
        <v>zzzzzz</v>
      </c>
      <c r="AK60" s="257" t="e">
        <f t="shared" si="64"/>
        <v>#N/A</v>
      </c>
      <c r="AL60" s="254" t="str">
        <f t="shared" si="42"/>
        <v/>
      </c>
      <c r="AM60" s="254" t="str">
        <f t="shared" ref="AM60:AN79" si="90">IFERROR(INDEX($AA$11:$AF$97,MATCH($AK60,$Z$11:$Z$97,0),MATCH(AM$9,$AA$9:$AF$9,0)),"")</f>
        <v/>
      </c>
      <c r="AN60" s="254" t="str">
        <f t="shared" si="90"/>
        <v/>
      </c>
      <c r="AO60" s="254" t="str">
        <f t="shared" si="54"/>
        <v/>
      </c>
      <c r="AP60" s="254" t="str">
        <f t="shared" si="54"/>
        <v/>
      </c>
      <c r="AQ60" s="254" t="str">
        <f t="shared" si="53"/>
        <v/>
      </c>
      <c r="AR60" s="258" t="e">
        <f t="shared" si="66"/>
        <v>#VALUE!</v>
      </c>
      <c r="AS60" s="258" t="e">
        <f t="shared" si="67"/>
        <v>#VALUE!</v>
      </c>
      <c r="AT60" s="258" t="e">
        <f t="shared" si="68"/>
        <v>#VALUE!</v>
      </c>
      <c r="AU60" s="258" t="e">
        <f t="shared" si="69"/>
        <v>#VALUE!</v>
      </c>
      <c r="AV60" s="258" t="e">
        <f t="shared" si="70"/>
        <v>#VALUE!</v>
      </c>
      <c r="AW60" s="258" t="e">
        <f t="shared" si="71"/>
        <v>#VALUE!</v>
      </c>
      <c r="AX60" s="221" t="e">
        <f t="shared" si="72"/>
        <v>#VALUE!</v>
      </c>
      <c r="AY60" s="221" t="str">
        <f t="shared" si="82"/>
        <v/>
      </c>
      <c r="AZ60" s="221" t="str">
        <f t="shared" si="83"/>
        <v/>
      </c>
      <c r="BA60" s="221" t="str">
        <f t="shared" si="84"/>
        <v/>
      </c>
      <c r="BB60" s="221" t="str">
        <f t="shared" si="85"/>
        <v/>
      </c>
      <c r="BC60" s="221" t="str">
        <f t="shared" si="86"/>
        <v/>
      </c>
      <c r="BD60" s="221" t="str">
        <f t="shared" si="87"/>
        <v/>
      </c>
      <c r="BE60" s="259" t="str">
        <f>IFERROR(INDEX('5a. Dosing'!$F$11:$Q$138,MATCH('5. Form Breakdown'!$AK60,'5a. Dosing'!$E$11:$E$138,0),MATCH('5. Form Breakdown'!BE$10,'5a. Dosing'!$F$9:$Q$9,0)),"")</f>
        <v/>
      </c>
      <c r="BF60" s="259" t="str">
        <f>IFERROR(INDEX('5a. Dosing'!$F$11:$Q$138,MATCH('5. Form Breakdown'!$AK60,'5a. Dosing'!$E$11:$E$138,0),MATCH('5. Form Breakdown'!BF$10,'5a. Dosing'!$F$9:$Q$9,0)),"")</f>
        <v/>
      </c>
      <c r="BG60" s="259" t="str">
        <f>IFERROR(INDEX('5a. Dosing'!$F$11:$Q$138,MATCH('5. Form Breakdown'!$AK60,'5a. Dosing'!$E$11:$E$138,0),MATCH('5. Form Breakdown'!BG$10,'5a. Dosing'!$F$9:$Q$9,0)),"")</f>
        <v/>
      </c>
      <c r="BH60" s="259" t="str">
        <f>IFERROR(INDEX('5a. Dosing'!$F$11:$Q$138,MATCH('5. Form Breakdown'!$AK60,'5a. Dosing'!$E$11:$E$138,0),MATCH('5. Form Breakdown'!BH$10,'5a. Dosing'!$F$9:$Q$9,0)),"")</f>
        <v/>
      </c>
      <c r="BI60" s="259" t="str">
        <f>IFERROR(INDEX('5a. Dosing'!$F$11:$Q$138,MATCH('5. Form Breakdown'!$AK60,'5a. Dosing'!$E$11:$E$138,0),MATCH('5. Form Breakdown'!BI$10,'5a. Dosing'!$F$9:$Q$9,0)),"")</f>
        <v/>
      </c>
      <c r="BJ60" s="259" t="str">
        <f>IFERROR(INDEX('5a. Dosing'!$F$11:$Q$138,MATCH('5. Form Breakdown'!$AK60,'5a. Dosing'!$E$11:$E$138,0),MATCH('5. Form Breakdown'!BJ$10,'5a. Dosing'!$F$9:$Q$9,0)),"")</f>
        <v/>
      </c>
      <c r="BK60" s="260">
        <f t="shared" si="88"/>
        <v>0</v>
      </c>
      <c r="BL60" s="260" t="e">
        <f t="shared" si="89"/>
        <v>#VALUE!</v>
      </c>
    </row>
    <row r="61" spans="1:64" ht="15" hidden="1" outlineLevel="1" x14ac:dyDescent="0.25">
      <c r="B61" s="134" t="str">
        <f t="shared" si="73"/>
        <v xml:space="preserve">  - </v>
      </c>
      <c r="C61" s="247">
        <f t="shared" si="55"/>
        <v>0</v>
      </c>
      <c r="D61" s="248" t="str">
        <f>IF(COUNTIF($E61:$E$97,E61)&gt;1,"X","")</f>
        <v>X</v>
      </c>
      <c r="E61" s="262" t="str">
        <f t="shared" si="74"/>
        <v/>
      </c>
      <c r="F61" s="262" t="str">
        <f t="shared" si="75"/>
        <v/>
      </c>
      <c r="G61" s="262" t="str">
        <f t="shared" si="76"/>
        <v/>
      </c>
      <c r="H61" s="262" t="str">
        <f t="shared" si="77"/>
        <v/>
      </c>
      <c r="I61" s="262" t="s">
        <v>219</v>
      </c>
      <c r="J61" s="263" t="str">
        <f t="shared" si="78"/>
        <v/>
      </c>
      <c r="K61" s="733"/>
      <c r="L61" s="733"/>
      <c r="M61" s="733"/>
      <c r="N61" s="733"/>
      <c r="O61" s="733"/>
      <c r="P61" s="733"/>
      <c r="Q61" s="264" t="e">
        <f t="shared" si="79"/>
        <v>#VALUE!</v>
      </c>
      <c r="R61" s="365" t="str">
        <f t="shared" si="32"/>
        <v/>
      </c>
      <c r="S61" s="291"/>
      <c r="T61" s="200"/>
      <c r="U61" s="253">
        <f>IFERROR(VLOOKUP(ROWS($C$11:$C61),$C$11:$E$97,COLUMNS($C$11:$E$11),0),0)</f>
        <v>0</v>
      </c>
      <c r="Z61" s="254">
        <f t="shared" si="80"/>
        <v>0</v>
      </c>
      <c r="AA61" s="254">
        <f>IF('5a. Dosing'!F61="",0,'5a. Dosing'!F61)</f>
        <v>0</v>
      </c>
      <c r="AB61" s="254">
        <f>IF('5a. Dosing'!G61="",0,'5a. Dosing'!G61)</f>
        <v>0</v>
      </c>
      <c r="AC61" s="254" t="str">
        <f>IF('5a. Dosing'!H61="","",'5a. Dosing'!H61)</f>
        <v/>
      </c>
      <c r="AD61" s="254" t="str">
        <f>IF('5a. Dosing'!I61="","",'5a. Dosing'!I61)</f>
        <v/>
      </c>
      <c r="AE61" s="254" t="str">
        <f>IF('5a. Dosing'!J61="","",'5a. Dosing'!J61)</f>
        <v/>
      </c>
      <c r="AF61" s="254" t="str">
        <f>IF('5a. Dosing'!K61="","",'5a. Dosing'!K61)</f>
        <v/>
      </c>
      <c r="AG61" s="268"/>
      <c r="AH61" s="256">
        <f t="shared" si="56"/>
        <v>87</v>
      </c>
      <c r="AI61" s="256">
        <f t="shared" si="57"/>
        <v>126</v>
      </c>
      <c r="AJ61" s="257" t="str">
        <f t="shared" si="81"/>
        <v>zzzzzz</v>
      </c>
      <c r="AK61" s="257" t="e">
        <f t="shared" si="64"/>
        <v>#N/A</v>
      </c>
      <c r="AL61" s="254" t="str">
        <f t="shared" si="42"/>
        <v/>
      </c>
      <c r="AM61" s="254" t="str">
        <f t="shared" si="90"/>
        <v/>
      </c>
      <c r="AN61" s="254" t="str">
        <f t="shared" si="90"/>
        <v/>
      </c>
      <c r="AO61" s="254" t="str">
        <f t="shared" ref="AO61:AP80" si="91">IFERROR(INDEX($AA$11:$AF$97,MATCH($AK61,$Z$11:$Z$97,0),MATCH(AO$9,$AA$9:$AF$9,0)),"")</f>
        <v/>
      </c>
      <c r="AP61" s="254" t="str">
        <f t="shared" si="91"/>
        <v/>
      </c>
      <c r="AQ61" s="254" t="str">
        <f t="shared" si="53"/>
        <v/>
      </c>
      <c r="AR61" s="258" t="e">
        <f t="shared" si="66"/>
        <v>#VALUE!</v>
      </c>
      <c r="AS61" s="258" t="e">
        <f t="shared" si="67"/>
        <v>#VALUE!</v>
      </c>
      <c r="AT61" s="258" t="e">
        <f t="shared" si="68"/>
        <v>#VALUE!</v>
      </c>
      <c r="AU61" s="258" t="e">
        <f t="shared" si="69"/>
        <v>#VALUE!</v>
      </c>
      <c r="AV61" s="258" t="e">
        <f t="shared" si="70"/>
        <v>#VALUE!</v>
      </c>
      <c r="AW61" s="258" t="e">
        <f t="shared" si="71"/>
        <v>#VALUE!</v>
      </c>
      <c r="AX61" s="221" t="e">
        <f t="shared" si="72"/>
        <v>#VALUE!</v>
      </c>
      <c r="AY61" s="221" t="str">
        <f t="shared" si="82"/>
        <v/>
      </c>
      <c r="AZ61" s="221" t="str">
        <f t="shared" si="83"/>
        <v/>
      </c>
      <c r="BA61" s="221" t="str">
        <f t="shared" si="84"/>
        <v/>
      </c>
      <c r="BB61" s="221" t="str">
        <f t="shared" si="85"/>
        <v/>
      </c>
      <c r="BC61" s="221" t="str">
        <f t="shared" si="86"/>
        <v/>
      </c>
      <c r="BD61" s="221" t="str">
        <f t="shared" si="87"/>
        <v/>
      </c>
      <c r="BE61" s="259" t="str">
        <f>IFERROR(INDEX('5a. Dosing'!$F$11:$Q$138,MATCH('5. Form Breakdown'!$AK61,'5a. Dosing'!$E$11:$E$138,0),MATCH('5. Form Breakdown'!BE$10,'5a. Dosing'!$F$9:$Q$9,0)),"")</f>
        <v/>
      </c>
      <c r="BF61" s="259" t="str">
        <f>IFERROR(INDEX('5a. Dosing'!$F$11:$Q$138,MATCH('5. Form Breakdown'!$AK61,'5a. Dosing'!$E$11:$E$138,0),MATCH('5. Form Breakdown'!BF$10,'5a. Dosing'!$F$9:$Q$9,0)),"")</f>
        <v/>
      </c>
      <c r="BG61" s="259" t="str">
        <f>IFERROR(INDEX('5a. Dosing'!$F$11:$Q$138,MATCH('5. Form Breakdown'!$AK61,'5a. Dosing'!$E$11:$E$138,0),MATCH('5. Form Breakdown'!BG$10,'5a. Dosing'!$F$9:$Q$9,0)),"")</f>
        <v/>
      </c>
      <c r="BH61" s="259" t="str">
        <f>IFERROR(INDEX('5a. Dosing'!$F$11:$Q$138,MATCH('5. Form Breakdown'!$AK61,'5a. Dosing'!$E$11:$E$138,0),MATCH('5. Form Breakdown'!BH$10,'5a. Dosing'!$F$9:$Q$9,0)),"")</f>
        <v/>
      </c>
      <c r="BI61" s="259" t="str">
        <f>IFERROR(INDEX('5a. Dosing'!$F$11:$Q$138,MATCH('5. Form Breakdown'!$AK61,'5a. Dosing'!$E$11:$E$138,0),MATCH('5. Form Breakdown'!BI$10,'5a. Dosing'!$F$9:$Q$9,0)),"")</f>
        <v/>
      </c>
      <c r="BJ61" s="259" t="str">
        <f>IFERROR(INDEX('5a. Dosing'!$F$11:$Q$138,MATCH('5. Form Breakdown'!$AK61,'5a. Dosing'!$E$11:$E$138,0),MATCH('5. Form Breakdown'!BJ$10,'5a. Dosing'!$F$9:$Q$9,0)),"")</f>
        <v/>
      </c>
      <c r="BK61" s="260">
        <f t="shared" si="88"/>
        <v>0</v>
      </c>
      <c r="BL61" s="260" t="e">
        <f t="shared" si="89"/>
        <v>#VALUE!</v>
      </c>
    </row>
    <row r="62" spans="1:64" ht="15" hidden="1" outlineLevel="1" x14ac:dyDescent="0.25">
      <c r="B62" s="134" t="str">
        <f t="shared" si="73"/>
        <v xml:space="preserve">  - </v>
      </c>
      <c r="C62" s="247">
        <f t="shared" si="55"/>
        <v>0</v>
      </c>
      <c r="D62" s="248" t="str">
        <f>IF(COUNTIF($E62:$E$97,E62)&gt;1,"X","")</f>
        <v>X</v>
      </c>
      <c r="E62" s="262" t="str">
        <f t="shared" si="74"/>
        <v/>
      </c>
      <c r="F62" s="262" t="str">
        <f t="shared" si="75"/>
        <v/>
      </c>
      <c r="G62" s="262" t="str">
        <f t="shared" si="76"/>
        <v/>
      </c>
      <c r="H62" s="262" t="str">
        <f t="shared" si="77"/>
        <v/>
      </c>
      <c r="I62" s="262" t="s">
        <v>219</v>
      </c>
      <c r="J62" s="263" t="str">
        <f t="shared" si="78"/>
        <v/>
      </c>
      <c r="K62" s="733"/>
      <c r="L62" s="733"/>
      <c r="M62" s="733"/>
      <c r="N62" s="733"/>
      <c r="O62" s="733"/>
      <c r="P62" s="733"/>
      <c r="Q62" s="264" t="e">
        <f t="shared" si="79"/>
        <v>#VALUE!</v>
      </c>
      <c r="R62" s="365" t="str">
        <f t="shared" si="32"/>
        <v/>
      </c>
      <c r="S62" s="291"/>
      <c r="T62" s="200"/>
      <c r="U62" s="253">
        <f>IFERROR(VLOOKUP(ROWS($C$11:$C62),$C$11:$E$97,COLUMNS($C$11:$E$11),0),0)</f>
        <v>0</v>
      </c>
      <c r="Z62" s="254">
        <f t="shared" si="80"/>
        <v>0</v>
      </c>
      <c r="AA62" s="254">
        <f>IF('5a. Dosing'!F62="",0,'5a. Dosing'!F62)</f>
        <v>0</v>
      </c>
      <c r="AB62" s="254">
        <f>IF('5a. Dosing'!G62="",0,'5a. Dosing'!G62)</f>
        <v>0</v>
      </c>
      <c r="AC62" s="254" t="str">
        <f>IF('5a. Dosing'!H62="","",'5a. Dosing'!H62)</f>
        <v/>
      </c>
      <c r="AD62" s="254" t="str">
        <f>IF('5a. Dosing'!I62="","",'5a. Dosing'!I62)</f>
        <v/>
      </c>
      <c r="AE62" s="254" t="str">
        <f>IF('5a. Dosing'!J62="","",'5a. Dosing'!J62)</f>
        <v/>
      </c>
      <c r="AF62" s="254" t="str">
        <f>IF('5a. Dosing'!K62="","",'5a. Dosing'!K62)</f>
        <v/>
      </c>
      <c r="AG62" s="268"/>
      <c r="AH62" s="256">
        <f t="shared" si="56"/>
        <v>87</v>
      </c>
      <c r="AI62" s="256">
        <f t="shared" si="57"/>
        <v>126</v>
      </c>
      <c r="AJ62" s="257" t="str">
        <f t="shared" si="81"/>
        <v>zzzzzz</v>
      </c>
      <c r="AK62" s="257" t="e">
        <f t="shared" si="64"/>
        <v>#N/A</v>
      </c>
      <c r="AL62" s="254" t="str">
        <f t="shared" si="42"/>
        <v/>
      </c>
      <c r="AM62" s="254" t="str">
        <f t="shared" si="90"/>
        <v/>
      </c>
      <c r="AN62" s="254" t="str">
        <f t="shared" si="90"/>
        <v/>
      </c>
      <c r="AO62" s="254" t="str">
        <f t="shared" si="91"/>
        <v/>
      </c>
      <c r="AP62" s="254" t="str">
        <f t="shared" si="91"/>
        <v/>
      </c>
      <c r="AQ62" s="254" t="str">
        <f t="shared" si="53"/>
        <v/>
      </c>
      <c r="AR62" s="258" t="e">
        <f t="shared" si="66"/>
        <v>#VALUE!</v>
      </c>
      <c r="AS62" s="258" t="e">
        <f t="shared" si="67"/>
        <v>#VALUE!</v>
      </c>
      <c r="AT62" s="258" t="e">
        <f t="shared" si="68"/>
        <v>#VALUE!</v>
      </c>
      <c r="AU62" s="258" t="e">
        <f t="shared" si="69"/>
        <v>#VALUE!</v>
      </c>
      <c r="AV62" s="258" t="e">
        <f t="shared" si="70"/>
        <v>#VALUE!</v>
      </c>
      <c r="AW62" s="258" t="e">
        <f t="shared" si="71"/>
        <v>#VALUE!</v>
      </c>
      <c r="AX62" s="221" t="e">
        <f t="shared" si="72"/>
        <v>#VALUE!</v>
      </c>
      <c r="AY62" s="221" t="str">
        <f t="shared" si="82"/>
        <v/>
      </c>
      <c r="AZ62" s="221" t="str">
        <f t="shared" si="83"/>
        <v/>
      </c>
      <c r="BA62" s="221" t="str">
        <f t="shared" si="84"/>
        <v/>
      </c>
      <c r="BB62" s="221" t="str">
        <f t="shared" si="85"/>
        <v/>
      </c>
      <c r="BC62" s="221" t="str">
        <f t="shared" si="86"/>
        <v/>
      </c>
      <c r="BD62" s="221" t="str">
        <f t="shared" si="87"/>
        <v/>
      </c>
      <c r="BE62" s="259" t="str">
        <f>IFERROR(INDEX('5a. Dosing'!$F$11:$Q$138,MATCH('5. Form Breakdown'!$AK62,'5a. Dosing'!$E$11:$E$138,0),MATCH('5. Form Breakdown'!BE$10,'5a. Dosing'!$F$9:$Q$9,0)),"")</f>
        <v/>
      </c>
      <c r="BF62" s="259" t="str">
        <f>IFERROR(INDEX('5a. Dosing'!$F$11:$Q$138,MATCH('5. Form Breakdown'!$AK62,'5a. Dosing'!$E$11:$E$138,0),MATCH('5. Form Breakdown'!BF$10,'5a. Dosing'!$F$9:$Q$9,0)),"")</f>
        <v/>
      </c>
      <c r="BG62" s="259" t="str">
        <f>IFERROR(INDEX('5a. Dosing'!$F$11:$Q$138,MATCH('5. Form Breakdown'!$AK62,'5a. Dosing'!$E$11:$E$138,0),MATCH('5. Form Breakdown'!BG$10,'5a. Dosing'!$F$9:$Q$9,0)),"")</f>
        <v/>
      </c>
      <c r="BH62" s="259" t="str">
        <f>IFERROR(INDEX('5a. Dosing'!$F$11:$Q$138,MATCH('5. Form Breakdown'!$AK62,'5a. Dosing'!$E$11:$E$138,0),MATCH('5. Form Breakdown'!BH$10,'5a. Dosing'!$F$9:$Q$9,0)),"")</f>
        <v/>
      </c>
      <c r="BI62" s="259" t="str">
        <f>IFERROR(INDEX('5a. Dosing'!$F$11:$Q$138,MATCH('5. Form Breakdown'!$AK62,'5a. Dosing'!$E$11:$E$138,0),MATCH('5. Form Breakdown'!BI$10,'5a. Dosing'!$F$9:$Q$9,0)),"")</f>
        <v/>
      </c>
      <c r="BJ62" s="259" t="str">
        <f>IFERROR(INDEX('5a. Dosing'!$F$11:$Q$138,MATCH('5. Form Breakdown'!$AK62,'5a. Dosing'!$E$11:$E$138,0),MATCH('5. Form Breakdown'!BJ$10,'5a. Dosing'!$F$9:$Q$9,0)),"")</f>
        <v/>
      </c>
      <c r="BK62" s="260">
        <f t="shared" si="88"/>
        <v>0</v>
      </c>
      <c r="BL62" s="260" t="e">
        <f t="shared" si="89"/>
        <v>#VALUE!</v>
      </c>
    </row>
    <row r="63" spans="1:64" ht="15" hidden="1" outlineLevel="1" x14ac:dyDescent="0.25">
      <c r="B63" s="134" t="str">
        <f t="shared" si="73"/>
        <v xml:space="preserve">  - </v>
      </c>
      <c r="C63" s="247">
        <f t="shared" si="55"/>
        <v>0</v>
      </c>
      <c r="D63" s="248" t="str">
        <f>IF(COUNTIF($E63:$E$97,E63)&gt;1,"X","")</f>
        <v>X</v>
      </c>
      <c r="E63" s="262" t="str">
        <f t="shared" si="74"/>
        <v/>
      </c>
      <c r="F63" s="262" t="str">
        <f t="shared" si="75"/>
        <v/>
      </c>
      <c r="G63" s="262" t="str">
        <f t="shared" si="76"/>
        <v/>
      </c>
      <c r="H63" s="262" t="str">
        <f t="shared" si="77"/>
        <v/>
      </c>
      <c r="I63" s="262" t="s">
        <v>219</v>
      </c>
      <c r="J63" s="263" t="str">
        <f t="shared" si="78"/>
        <v/>
      </c>
      <c r="K63" s="733"/>
      <c r="L63" s="733"/>
      <c r="M63" s="733"/>
      <c r="N63" s="733"/>
      <c r="O63" s="733"/>
      <c r="P63" s="733"/>
      <c r="Q63" s="264" t="e">
        <f t="shared" si="79"/>
        <v>#VALUE!</v>
      </c>
      <c r="R63" s="365" t="str">
        <f t="shared" si="32"/>
        <v/>
      </c>
      <c r="S63" s="291"/>
      <c r="T63" s="200"/>
      <c r="U63" s="253">
        <f>IFERROR(VLOOKUP(ROWS($C$11:$C63),$C$11:$E$97,COLUMNS($C$11:$E$11),0),0)</f>
        <v>0</v>
      </c>
      <c r="Z63" s="254">
        <f t="shared" si="80"/>
        <v>0</v>
      </c>
      <c r="AA63" s="254">
        <f>IF('5a. Dosing'!F63="",0,'5a. Dosing'!F63)</f>
        <v>0</v>
      </c>
      <c r="AB63" s="254">
        <f>IF('5a. Dosing'!G63="",0,'5a. Dosing'!G63)</f>
        <v>0</v>
      </c>
      <c r="AC63" s="254" t="str">
        <f>IF('5a. Dosing'!H63="","",'5a. Dosing'!H63)</f>
        <v/>
      </c>
      <c r="AD63" s="254" t="str">
        <f>IF('5a. Dosing'!I63="","",'5a. Dosing'!I63)</f>
        <v/>
      </c>
      <c r="AE63" s="254" t="str">
        <f>IF('5a. Dosing'!J63="","",'5a. Dosing'!J63)</f>
        <v/>
      </c>
      <c r="AF63" s="254" t="str">
        <f>IF('5a. Dosing'!K63="","",'5a. Dosing'!K63)</f>
        <v/>
      </c>
      <c r="AG63" s="268"/>
      <c r="AH63" s="256">
        <f t="shared" si="56"/>
        <v>87</v>
      </c>
      <c r="AI63" s="256">
        <f t="shared" si="57"/>
        <v>126</v>
      </c>
      <c r="AJ63" s="257" t="str">
        <f t="shared" si="81"/>
        <v>zzzzzz</v>
      </c>
      <c r="AK63" s="257" t="e">
        <f t="shared" si="64"/>
        <v>#N/A</v>
      </c>
      <c r="AL63" s="254" t="str">
        <f t="shared" si="42"/>
        <v/>
      </c>
      <c r="AM63" s="254" t="str">
        <f t="shared" si="90"/>
        <v/>
      </c>
      <c r="AN63" s="254" t="str">
        <f t="shared" si="90"/>
        <v/>
      </c>
      <c r="AO63" s="254" t="str">
        <f t="shared" si="91"/>
        <v/>
      </c>
      <c r="AP63" s="254" t="str">
        <f t="shared" si="91"/>
        <v/>
      </c>
      <c r="AQ63" s="254" t="str">
        <f t="shared" si="53"/>
        <v/>
      </c>
      <c r="AR63" s="258" t="e">
        <f t="shared" si="66"/>
        <v>#VALUE!</v>
      </c>
      <c r="AS63" s="258" t="e">
        <f t="shared" si="67"/>
        <v>#VALUE!</v>
      </c>
      <c r="AT63" s="258" t="e">
        <f t="shared" si="68"/>
        <v>#VALUE!</v>
      </c>
      <c r="AU63" s="258" t="e">
        <f t="shared" si="69"/>
        <v>#VALUE!</v>
      </c>
      <c r="AV63" s="258" t="e">
        <f t="shared" si="70"/>
        <v>#VALUE!</v>
      </c>
      <c r="AW63" s="258" t="e">
        <f t="shared" si="71"/>
        <v>#VALUE!</v>
      </c>
      <c r="AX63" s="221" t="e">
        <f t="shared" si="72"/>
        <v>#VALUE!</v>
      </c>
      <c r="AY63" s="221" t="str">
        <f t="shared" si="82"/>
        <v/>
      </c>
      <c r="AZ63" s="221" t="str">
        <f t="shared" si="83"/>
        <v/>
      </c>
      <c r="BA63" s="221" t="str">
        <f t="shared" si="84"/>
        <v/>
      </c>
      <c r="BB63" s="221" t="str">
        <f t="shared" si="85"/>
        <v/>
      </c>
      <c r="BC63" s="221" t="str">
        <f t="shared" si="86"/>
        <v/>
      </c>
      <c r="BD63" s="221" t="str">
        <f t="shared" si="87"/>
        <v/>
      </c>
      <c r="BE63" s="259" t="str">
        <f>IFERROR(INDEX('5a. Dosing'!$F$11:$Q$138,MATCH('5. Form Breakdown'!$AK63,'5a. Dosing'!$E$11:$E$138,0),MATCH('5. Form Breakdown'!BE$10,'5a. Dosing'!$F$9:$Q$9,0)),"")</f>
        <v/>
      </c>
      <c r="BF63" s="259" t="str">
        <f>IFERROR(INDEX('5a. Dosing'!$F$11:$Q$138,MATCH('5. Form Breakdown'!$AK63,'5a. Dosing'!$E$11:$E$138,0),MATCH('5. Form Breakdown'!BF$10,'5a. Dosing'!$F$9:$Q$9,0)),"")</f>
        <v/>
      </c>
      <c r="BG63" s="259" t="str">
        <f>IFERROR(INDEX('5a. Dosing'!$F$11:$Q$138,MATCH('5. Form Breakdown'!$AK63,'5a. Dosing'!$E$11:$E$138,0),MATCH('5. Form Breakdown'!BG$10,'5a. Dosing'!$F$9:$Q$9,0)),"")</f>
        <v/>
      </c>
      <c r="BH63" s="259" t="str">
        <f>IFERROR(INDEX('5a. Dosing'!$F$11:$Q$138,MATCH('5. Form Breakdown'!$AK63,'5a. Dosing'!$E$11:$E$138,0),MATCH('5. Form Breakdown'!BH$10,'5a. Dosing'!$F$9:$Q$9,0)),"")</f>
        <v/>
      </c>
      <c r="BI63" s="259" t="str">
        <f>IFERROR(INDEX('5a. Dosing'!$F$11:$Q$138,MATCH('5. Form Breakdown'!$AK63,'5a. Dosing'!$E$11:$E$138,0),MATCH('5. Form Breakdown'!BI$10,'5a. Dosing'!$F$9:$Q$9,0)),"")</f>
        <v/>
      </c>
      <c r="BJ63" s="259" t="str">
        <f>IFERROR(INDEX('5a. Dosing'!$F$11:$Q$138,MATCH('5. Form Breakdown'!$AK63,'5a. Dosing'!$E$11:$E$138,0),MATCH('5. Form Breakdown'!BJ$10,'5a. Dosing'!$F$9:$Q$9,0)),"")</f>
        <v/>
      </c>
      <c r="BK63" s="260">
        <f t="shared" si="88"/>
        <v>0</v>
      </c>
      <c r="BL63" s="260" t="e">
        <f t="shared" si="89"/>
        <v>#VALUE!</v>
      </c>
    </row>
    <row r="64" spans="1:64" ht="15" hidden="1" outlineLevel="1" x14ac:dyDescent="0.25">
      <c r="B64" s="134" t="str">
        <f t="shared" si="73"/>
        <v xml:space="preserve">  - </v>
      </c>
      <c r="C64" s="247">
        <f t="shared" si="55"/>
        <v>0</v>
      </c>
      <c r="D64" s="248" t="str">
        <f>IF(COUNTIF($E64:$E$97,E64)&gt;1,"X","")</f>
        <v>X</v>
      </c>
      <c r="E64" s="262" t="str">
        <f t="shared" si="74"/>
        <v/>
      </c>
      <c r="F64" s="262" t="str">
        <f t="shared" si="75"/>
        <v/>
      </c>
      <c r="G64" s="262" t="str">
        <f t="shared" si="76"/>
        <v/>
      </c>
      <c r="H64" s="262" t="str">
        <f t="shared" si="77"/>
        <v/>
      </c>
      <c r="I64" s="262" t="s">
        <v>219</v>
      </c>
      <c r="J64" s="263" t="str">
        <f t="shared" si="78"/>
        <v/>
      </c>
      <c r="K64" s="733"/>
      <c r="L64" s="733"/>
      <c r="M64" s="733"/>
      <c r="N64" s="733"/>
      <c r="O64" s="733"/>
      <c r="P64" s="733"/>
      <c r="Q64" s="264" t="e">
        <f t="shared" si="79"/>
        <v>#VALUE!</v>
      </c>
      <c r="R64" s="365" t="str">
        <f t="shared" si="32"/>
        <v/>
      </c>
      <c r="S64" s="291"/>
      <c r="T64" s="200"/>
      <c r="U64" s="253">
        <f>IFERROR(VLOOKUP(ROWS($C$11:$C64),$C$11:$E$97,COLUMNS($C$11:$E$11),0),0)</f>
        <v>0</v>
      </c>
      <c r="Z64" s="254">
        <f t="shared" si="80"/>
        <v>0</v>
      </c>
      <c r="AA64" s="254">
        <f>IF('5a. Dosing'!F64="",0,'5a. Dosing'!F64)</f>
        <v>0</v>
      </c>
      <c r="AB64" s="254">
        <f>IF('5a. Dosing'!G64="",0,'5a. Dosing'!G64)</f>
        <v>0</v>
      </c>
      <c r="AC64" s="254" t="str">
        <f>IF('5a. Dosing'!H64="","",'5a. Dosing'!H64)</f>
        <v/>
      </c>
      <c r="AD64" s="254" t="str">
        <f>IF('5a. Dosing'!I64="","",'5a. Dosing'!I64)</f>
        <v/>
      </c>
      <c r="AE64" s="254" t="str">
        <f>IF('5a. Dosing'!J64="","",'5a. Dosing'!J64)</f>
        <v/>
      </c>
      <c r="AF64" s="254" t="str">
        <f>IF('5a. Dosing'!K64="","",'5a. Dosing'!K64)</f>
        <v/>
      </c>
      <c r="AG64" s="268"/>
      <c r="AH64" s="256">
        <f t="shared" si="56"/>
        <v>87</v>
      </c>
      <c r="AI64" s="256">
        <f t="shared" si="57"/>
        <v>126</v>
      </c>
      <c r="AJ64" s="257" t="str">
        <f t="shared" si="81"/>
        <v>zzzzzz</v>
      </c>
      <c r="AK64" s="257" t="e">
        <f t="shared" si="64"/>
        <v>#N/A</v>
      </c>
      <c r="AL64" s="254" t="str">
        <f t="shared" si="42"/>
        <v/>
      </c>
      <c r="AM64" s="254" t="str">
        <f t="shared" si="90"/>
        <v/>
      </c>
      <c r="AN64" s="254" t="str">
        <f t="shared" si="90"/>
        <v/>
      </c>
      <c r="AO64" s="254" t="str">
        <f t="shared" si="91"/>
        <v/>
      </c>
      <c r="AP64" s="254" t="str">
        <f t="shared" si="91"/>
        <v/>
      </c>
      <c r="AQ64" s="254" t="str">
        <f t="shared" si="53"/>
        <v/>
      </c>
      <c r="AR64" s="258" t="e">
        <f t="shared" si="66"/>
        <v>#VALUE!</v>
      </c>
      <c r="AS64" s="258" t="e">
        <f t="shared" si="67"/>
        <v>#VALUE!</v>
      </c>
      <c r="AT64" s="258" t="e">
        <f t="shared" si="68"/>
        <v>#VALUE!</v>
      </c>
      <c r="AU64" s="258" t="e">
        <f t="shared" si="69"/>
        <v>#VALUE!</v>
      </c>
      <c r="AV64" s="258" t="e">
        <f t="shared" si="70"/>
        <v>#VALUE!</v>
      </c>
      <c r="AW64" s="258" t="e">
        <f t="shared" si="71"/>
        <v>#VALUE!</v>
      </c>
      <c r="AX64" s="221" t="e">
        <f t="shared" si="72"/>
        <v>#VALUE!</v>
      </c>
      <c r="AY64" s="221" t="str">
        <f t="shared" si="82"/>
        <v/>
      </c>
      <c r="AZ64" s="221" t="str">
        <f t="shared" si="83"/>
        <v/>
      </c>
      <c r="BA64" s="221" t="str">
        <f t="shared" si="84"/>
        <v/>
      </c>
      <c r="BB64" s="221" t="str">
        <f t="shared" si="85"/>
        <v/>
      </c>
      <c r="BC64" s="221" t="str">
        <f t="shared" si="86"/>
        <v/>
      </c>
      <c r="BD64" s="221" t="str">
        <f t="shared" si="87"/>
        <v/>
      </c>
      <c r="BE64" s="259" t="str">
        <f>IFERROR(INDEX('5a. Dosing'!$F$11:$Q$138,MATCH('5. Form Breakdown'!$AK64,'5a. Dosing'!$E$11:$E$138,0),MATCH('5. Form Breakdown'!BE$10,'5a. Dosing'!$F$9:$Q$9,0)),"")</f>
        <v/>
      </c>
      <c r="BF64" s="259" t="str">
        <f>IFERROR(INDEX('5a. Dosing'!$F$11:$Q$138,MATCH('5. Form Breakdown'!$AK64,'5a. Dosing'!$E$11:$E$138,0),MATCH('5. Form Breakdown'!BF$10,'5a. Dosing'!$F$9:$Q$9,0)),"")</f>
        <v/>
      </c>
      <c r="BG64" s="259" t="str">
        <f>IFERROR(INDEX('5a. Dosing'!$F$11:$Q$138,MATCH('5. Form Breakdown'!$AK64,'5a. Dosing'!$E$11:$E$138,0),MATCH('5. Form Breakdown'!BG$10,'5a. Dosing'!$F$9:$Q$9,0)),"")</f>
        <v/>
      </c>
      <c r="BH64" s="259" t="str">
        <f>IFERROR(INDEX('5a. Dosing'!$F$11:$Q$138,MATCH('5. Form Breakdown'!$AK64,'5a. Dosing'!$E$11:$E$138,0),MATCH('5. Form Breakdown'!BH$10,'5a. Dosing'!$F$9:$Q$9,0)),"")</f>
        <v/>
      </c>
      <c r="BI64" s="259" t="str">
        <f>IFERROR(INDEX('5a. Dosing'!$F$11:$Q$138,MATCH('5. Form Breakdown'!$AK64,'5a. Dosing'!$E$11:$E$138,0),MATCH('5. Form Breakdown'!BI$10,'5a. Dosing'!$F$9:$Q$9,0)),"")</f>
        <v/>
      </c>
      <c r="BJ64" s="259" t="str">
        <f>IFERROR(INDEX('5a. Dosing'!$F$11:$Q$138,MATCH('5. Form Breakdown'!$AK64,'5a. Dosing'!$E$11:$E$138,0),MATCH('5. Form Breakdown'!BJ$10,'5a. Dosing'!$F$9:$Q$9,0)),"")</f>
        <v/>
      </c>
      <c r="BK64" s="260">
        <f t="shared" si="88"/>
        <v>0</v>
      </c>
      <c r="BL64" s="260" t="e">
        <f t="shared" si="89"/>
        <v>#VALUE!</v>
      </c>
    </row>
    <row r="65" spans="2:64" ht="15" hidden="1" outlineLevel="1" x14ac:dyDescent="0.25">
      <c r="B65" s="134" t="str">
        <f t="shared" si="73"/>
        <v xml:space="preserve">  - </v>
      </c>
      <c r="C65" s="247">
        <f t="shared" si="55"/>
        <v>0</v>
      </c>
      <c r="D65" s="248" t="str">
        <f>IF(COUNTIF($E65:$E$97,E65)&gt;1,"X","")</f>
        <v>X</v>
      </c>
      <c r="E65" s="262" t="str">
        <f t="shared" si="74"/>
        <v/>
      </c>
      <c r="F65" s="262" t="str">
        <f t="shared" si="75"/>
        <v/>
      </c>
      <c r="G65" s="262" t="str">
        <f t="shared" si="76"/>
        <v/>
      </c>
      <c r="H65" s="262" t="str">
        <f t="shared" si="77"/>
        <v/>
      </c>
      <c r="I65" s="262" t="s">
        <v>219</v>
      </c>
      <c r="J65" s="263" t="str">
        <f t="shared" si="78"/>
        <v/>
      </c>
      <c r="K65" s="733"/>
      <c r="L65" s="733"/>
      <c r="M65" s="733"/>
      <c r="N65" s="733"/>
      <c r="O65" s="733"/>
      <c r="P65" s="733"/>
      <c r="Q65" s="264" t="e">
        <f t="shared" si="79"/>
        <v>#VALUE!</v>
      </c>
      <c r="R65" s="365" t="str">
        <f t="shared" si="32"/>
        <v/>
      </c>
      <c r="S65" s="291"/>
      <c r="T65" s="200"/>
      <c r="U65" s="253">
        <f>IFERROR(VLOOKUP(ROWS($C$11:$C65),$C$11:$E$97,COLUMNS($C$11:$E$11),0),0)</f>
        <v>0</v>
      </c>
      <c r="Z65" s="254">
        <f t="shared" si="80"/>
        <v>0</v>
      </c>
      <c r="AA65" s="254">
        <f>IF('5a. Dosing'!F65="",0,'5a. Dosing'!F65)</f>
        <v>0</v>
      </c>
      <c r="AB65" s="254">
        <f>IF('5a. Dosing'!G65="",0,'5a. Dosing'!G65)</f>
        <v>0</v>
      </c>
      <c r="AC65" s="254" t="str">
        <f>IF('5a. Dosing'!H65="","",'5a. Dosing'!H65)</f>
        <v/>
      </c>
      <c r="AD65" s="254" t="str">
        <f>IF('5a. Dosing'!I65="","",'5a. Dosing'!I65)</f>
        <v/>
      </c>
      <c r="AE65" s="254" t="str">
        <f>IF('5a. Dosing'!J65="","",'5a. Dosing'!J65)</f>
        <v/>
      </c>
      <c r="AF65" s="254" t="str">
        <f>IF('5a. Dosing'!K65="","",'5a. Dosing'!K65)</f>
        <v/>
      </c>
      <c r="AG65" s="268"/>
      <c r="AH65" s="256">
        <f t="shared" si="56"/>
        <v>87</v>
      </c>
      <c r="AI65" s="256">
        <f t="shared" si="57"/>
        <v>126</v>
      </c>
      <c r="AJ65" s="257" t="str">
        <f t="shared" si="81"/>
        <v>zzzzzz</v>
      </c>
      <c r="AK65" s="257" t="e">
        <f t="shared" si="64"/>
        <v>#N/A</v>
      </c>
      <c r="AL65" s="254" t="str">
        <f t="shared" si="42"/>
        <v/>
      </c>
      <c r="AM65" s="254" t="str">
        <f t="shared" si="90"/>
        <v/>
      </c>
      <c r="AN65" s="254" t="str">
        <f t="shared" si="90"/>
        <v/>
      </c>
      <c r="AO65" s="254" t="str">
        <f t="shared" si="91"/>
        <v/>
      </c>
      <c r="AP65" s="254" t="str">
        <f t="shared" si="91"/>
        <v/>
      </c>
      <c r="AQ65" s="254" t="str">
        <f t="shared" si="53"/>
        <v/>
      </c>
      <c r="AR65" s="258" t="e">
        <f t="shared" si="66"/>
        <v>#VALUE!</v>
      </c>
      <c r="AS65" s="258" t="e">
        <f t="shared" si="67"/>
        <v>#VALUE!</v>
      </c>
      <c r="AT65" s="258" t="e">
        <f t="shared" si="68"/>
        <v>#VALUE!</v>
      </c>
      <c r="AU65" s="258" t="e">
        <f t="shared" si="69"/>
        <v>#VALUE!</v>
      </c>
      <c r="AV65" s="258" t="e">
        <f t="shared" si="70"/>
        <v>#VALUE!</v>
      </c>
      <c r="AW65" s="258" t="e">
        <f t="shared" si="71"/>
        <v>#VALUE!</v>
      </c>
      <c r="AX65" s="221" t="e">
        <f t="shared" si="72"/>
        <v>#VALUE!</v>
      </c>
      <c r="AY65" s="221" t="str">
        <f t="shared" si="82"/>
        <v/>
      </c>
      <c r="AZ65" s="221" t="str">
        <f t="shared" si="83"/>
        <v/>
      </c>
      <c r="BA65" s="221" t="str">
        <f t="shared" si="84"/>
        <v/>
      </c>
      <c r="BB65" s="221" t="str">
        <f t="shared" si="85"/>
        <v/>
      </c>
      <c r="BC65" s="221" t="str">
        <f t="shared" si="86"/>
        <v/>
      </c>
      <c r="BD65" s="221" t="str">
        <f t="shared" si="87"/>
        <v/>
      </c>
      <c r="BE65" s="259" t="str">
        <f>IFERROR(INDEX('5a. Dosing'!$F$11:$Q$138,MATCH('5. Form Breakdown'!$AK65,'5a. Dosing'!$E$11:$E$138,0),MATCH('5. Form Breakdown'!BE$10,'5a. Dosing'!$F$9:$Q$9,0)),"")</f>
        <v/>
      </c>
      <c r="BF65" s="259" t="str">
        <f>IFERROR(INDEX('5a. Dosing'!$F$11:$Q$138,MATCH('5. Form Breakdown'!$AK65,'5a. Dosing'!$E$11:$E$138,0),MATCH('5. Form Breakdown'!BF$10,'5a. Dosing'!$F$9:$Q$9,0)),"")</f>
        <v/>
      </c>
      <c r="BG65" s="259" t="str">
        <f>IFERROR(INDEX('5a. Dosing'!$F$11:$Q$138,MATCH('5. Form Breakdown'!$AK65,'5a. Dosing'!$E$11:$E$138,0),MATCH('5. Form Breakdown'!BG$10,'5a. Dosing'!$F$9:$Q$9,0)),"")</f>
        <v/>
      </c>
      <c r="BH65" s="259" t="str">
        <f>IFERROR(INDEX('5a. Dosing'!$F$11:$Q$138,MATCH('5. Form Breakdown'!$AK65,'5a. Dosing'!$E$11:$E$138,0),MATCH('5. Form Breakdown'!BH$10,'5a. Dosing'!$F$9:$Q$9,0)),"")</f>
        <v/>
      </c>
      <c r="BI65" s="259" t="str">
        <f>IFERROR(INDEX('5a. Dosing'!$F$11:$Q$138,MATCH('5. Form Breakdown'!$AK65,'5a. Dosing'!$E$11:$E$138,0),MATCH('5. Form Breakdown'!BI$10,'5a. Dosing'!$F$9:$Q$9,0)),"")</f>
        <v/>
      </c>
      <c r="BJ65" s="259" t="str">
        <f>IFERROR(INDEX('5a. Dosing'!$F$11:$Q$138,MATCH('5. Form Breakdown'!$AK65,'5a. Dosing'!$E$11:$E$138,0),MATCH('5. Form Breakdown'!BJ$10,'5a. Dosing'!$F$9:$Q$9,0)),"")</f>
        <v/>
      </c>
      <c r="BK65" s="260">
        <f t="shared" si="88"/>
        <v>0</v>
      </c>
      <c r="BL65" s="260" t="e">
        <f t="shared" si="89"/>
        <v>#VALUE!</v>
      </c>
    </row>
    <row r="66" spans="2:64" ht="15" hidden="1" outlineLevel="1" x14ac:dyDescent="0.25">
      <c r="B66" s="134" t="str">
        <f t="shared" si="73"/>
        <v xml:space="preserve">  - </v>
      </c>
      <c r="C66" s="247">
        <f t="shared" si="55"/>
        <v>0</v>
      </c>
      <c r="D66" s="248" t="str">
        <f>IF(COUNTIF($E66:$E$97,E66)&gt;1,"X","")</f>
        <v>X</v>
      </c>
      <c r="E66" s="262" t="str">
        <f t="shared" si="74"/>
        <v/>
      </c>
      <c r="F66" s="262" t="str">
        <f t="shared" si="75"/>
        <v/>
      </c>
      <c r="G66" s="262" t="str">
        <f t="shared" si="76"/>
        <v/>
      </c>
      <c r="H66" s="262" t="str">
        <f t="shared" si="77"/>
        <v/>
      </c>
      <c r="I66" s="262" t="s">
        <v>219</v>
      </c>
      <c r="J66" s="263" t="str">
        <f t="shared" si="78"/>
        <v/>
      </c>
      <c r="K66" s="733"/>
      <c r="L66" s="733"/>
      <c r="M66" s="733"/>
      <c r="N66" s="733"/>
      <c r="O66" s="733"/>
      <c r="P66" s="733"/>
      <c r="Q66" s="264" t="e">
        <f t="shared" si="79"/>
        <v>#VALUE!</v>
      </c>
      <c r="R66" s="365" t="str">
        <f t="shared" si="32"/>
        <v/>
      </c>
      <c r="S66" s="291"/>
      <c r="T66" s="200"/>
      <c r="U66" s="253">
        <f>IFERROR(VLOOKUP(ROWS($C$11:$C66),$C$11:$E$97,COLUMNS($C$11:$E$11),0),0)</f>
        <v>0</v>
      </c>
      <c r="Z66" s="254">
        <f t="shared" si="80"/>
        <v>0</v>
      </c>
      <c r="AA66" s="254">
        <f>IF('5a. Dosing'!F66="",0,'5a. Dosing'!F66)</f>
        <v>0</v>
      </c>
      <c r="AB66" s="254">
        <f>IF('5a. Dosing'!G66="",0,'5a. Dosing'!G66)</f>
        <v>0</v>
      </c>
      <c r="AC66" s="254" t="str">
        <f>IF('5a. Dosing'!H66="","",'5a. Dosing'!H66)</f>
        <v/>
      </c>
      <c r="AD66" s="254" t="str">
        <f>IF('5a. Dosing'!I66="","",'5a. Dosing'!I66)</f>
        <v/>
      </c>
      <c r="AE66" s="254" t="str">
        <f>IF('5a. Dosing'!J66="","",'5a. Dosing'!J66)</f>
        <v/>
      </c>
      <c r="AF66" s="254" t="str">
        <f>IF('5a. Dosing'!K66="","",'5a. Dosing'!K66)</f>
        <v/>
      </c>
      <c r="AG66" s="268"/>
      <c r="AH66" s="256">
        <f t="shared" si="56"/>
        <v>87</v>
      </c>
      <c r="AI66" s="256">
        <f t="shared" si="57"/>
        <v>126</v>
      </c>
      <c r="AJ66" s="257" t="str">
        <f t="shared" si="81"/>
        <v>zzzzzz</v>
      </c>
      <c r="AK66" s="257" t="e">
        <f t="shared" si="64"/>
        <v>#N/A</v>
      </c>
      <c r="AL66" s="254" t="str">
        <f t="shared" si="42"/>
        <v/>
      </c>
      <c r="AM66" s="254" t="str">
        <f t="shared" si="90"/>
        <v/>
      </c>
      <c r="AN66" s="254" t="str">
        <f t="shared" si="90"/>
        <v/>
      </c>
      <c r="AO66" s="254" t="str">
        <f t="shared" si="91"/>
        <v/>
      </c>
      <c r="AP66" s="254" t="str">
        <f t="shared" si="91"/>
        <v/>
      </c>
      <c r="AQ66" s="254" t="str">
        <f t="shared" si="53"/>
        <v/>
      </c>
      <c r="AR66" s="258" t="e">
        <f t="shared" si="66"/>
        <v>#VALUE!</v>
      </c>
      <c r="AS66" s="258" t="e">
        <f t="shared" si="67"/>
        <v>#VALUE!</v>
      </c>
      <c r="AT66" s="258" t="e">
        <f t="shared" si="68"/>
        <v>#VALUE!</v>
      </c>
      <c r="AU66" s="258" t="e">
        <f t="shared" si="69"/>
        <v>#VALUE!</v>
      </c>
      <c r="AV66" s="258" t="e">
        <f t="shared" si="70"/>
        <v>#VALUE!</v>
      </c>
      <c r="AW66" s="258" t="e">
        <f t="shared" si="71"/>
        <v>#VALUE!</v>
      </c>
      <c r="AX66" s="221" t="e">
        <f t="shared" si="72"/>
        <v>#VALUE!</v>
      </c>
      <c r="AY66" s="221" t="str">
        <f t="shared" si="82"/>
        <v/>
      </c>
      <c r="AZ66" s="221" t="str">
        <f t="shared" si="83"/>
        <v/>
      </c>
      <c r="BA66" s="221" t="str">
        <f t="shared" si="84"/>
        <v/>
      </c>
      <c r="BB66" s="221" t="str">
        <f t="shared" si="85"/>
        <v/>
      </c>
      <c r="BC66" s="221" t="str">
        <f t="shared" si="86"/>
        <v/>
      </c>
      <c r="BD66" s="221" t="str">
        <f t="shared" si="87"/>
        <v/>
      </c>
      <c r="BE66" s="259" t="str">
        <f>IFERROR(INDEX('5a. Dosing'!$F$11:$Q$138,MATCH('5. Form Breakdown'!$AK66,'5a. Dosing'!$E$11:$E$138,0),MATCH('5. Form Breakdown'!BE$10,'5a. Dosing'!$F$9:$Q$9,0)),"")</f>
        <v/>
      </c>
      <c r="BF66" s="259" t="str">
        <f>IFERROR(INDEX('5a. Dosing'!$F$11:$Q$138,MATCH('5. Form Breakdown'!$AK66,'5a. Dosing'!$E$11:$E$138,0),MATCH('5. Form Breakdown'!BF$10,'5a. Dosing'!$F$9:$Q$9,0)),"")</f>
        <v/>
      </c>
      <c r="BG66" s="259" t="str">
        <f>IFERROR(INDEX('5a. Dosing'!$F$11:$Q$138,MATCH('5. Form Breakdown'!$AK66,'5a. Dosing'!$E$11:$E$138,0),MATCH('5. Form Breakdown'!BG$10,'5a. Dosing'!$F$9:$Q$9,0)),"")</f>
        <v/>
      </c>
      <c r="BH66" s="259" t="str">
        <f>IFERROR(INDEX('5a. Dosing'!$F$11:$Q$138,MATCH('5. Form Breakdown'!$AK66,'5a. Dosing'!$E$11:$E$138,0),MATCH('5. Form Breakdown'!BH$10,'5a. Dosing'!$F$9:$Q$9,0)),"")</f>
        <v/>
      </c>
      <c r="BI66" s="259" t="str">
        <f>IFERROR(INDEX('5a. Dosing'!$F$11:$Q$138,MATCH('5. Form Breakdown'!$AK66,'5a. Dosing'!$E$11:$E$138,0),MATCH('5. Form Breakdown'!BI$10,'5a. Dosing'!$F$9:$Q$9,0)),"")</f>
        <v/>
      </c>
      <c r="BJ66" s="259" t="str">
        <f>IFERROR(INDEX('5a. Dosing'!$F$11:$Q$138,MATCH('5. Form Breakdown'!$AK66,'5a. Dosing'!$E$11:$E$138,0),MATCH('5. Form Breakdown'!BJ$10,'5a. Dosing'!$F$9:$Q$9,0)),"")</f>
        <v/>
      </c>
      <c r="BK66" s="260">
        <f t="shared" si="88"/>
        <v>0</v>
      </c>
      <c r="BL66" s="260" t="e">
        <f t="shared" si="89"/>
        <v>#VALUE!</v>
      </c>
    </row>
    <row r="67" spans="2:64" ht="15" hidden="1" outlineLevel="1" x14ac:dyDescent="0.25">
      <c r="B67" s="134" t="str">
        <f t="shared" si="73"/>
        <v xml:space="preserve">  - </v>
      </c>
      <c r="C67" s="247">
        <f t="shared" si="55"/>
        <v>0</v>
      </c>
      <c r="D67" s="248" t="str">
        <f>IF(COUNTIF($E67:$E$97,E67)&gt;1,"X","")</f>
        <v>X</v>
      </c>
      <c r="E67" s="262" t="str">
        <f t="shared" si="74"/>
        <v/>
      </c>
      <c r="F67" s="262" t="str">
        <f t="shared" si="75"/>
        <v/>
      </c>
      <c r="G67" s="262" t="str">
        <f t="shared" si="76"/>
        <v/>
      </c>
      <c r="H67" s="262" t="str">
        <f t="shared" si="77"/>
        <v/>
      </c>
      <c r="I67" s="262" t="s">
        <v>219</v>
      </c>
      <c r="J67" s="263" t="str">
        <f t="shared" si="78"/>
        <v/>
      </c>
      <c r="K67" s="733"/>
      <c r="L67" s="733"/>
      <c r="M67" s="733"/>
      <c r="N67" s="733"/>
      <c r="O67" s="733"/>
      <c r="P67" s="733"/>
      <c r="Q67" s="264" t="e">
        <f t="shared" si="79"/>
        <v>#VALUE!</v>
      </c>
      <c r="R67" s="365" t="str">
        <f t="shared" ref="R67:R97" si="92">IFERROR(Q67,"")</f>
        <v/>
      </c>
      <c r="S67" s="291"/>
      <c r="T67" s="200"/>
      <c r="U67" s="253">
        <f>IFERROR(VLOOKUP(ROWS($C$11:$C67),$C$11:$E$97,COLUMNS($C$11:$E$11),0),0)</f>
        <v>0</v>
      </c>
      <c r="Z67" s="254">
        <f t="shared" si="80"/>
        <v>0</v>
      </c>
      <c r="AA67" s="254">
        <f>IF('5a. Dosing'!F67="",0,'5a. Dosing'!F67)</f>
        <v>0</v>
      </c>
      <c r="AB67" s="254">
        <f>IF('5a. Dosing'!G67="",0,'5a. Dosing'!G67)</f>
        <v>0</v>
      </c>
      <c r="AC67" s="254" t="str">
        <f>IF('5a. Dosing'!H67="","",'5a. Dosing'!H67)</f>
        <v/>
      </c>
      <c r="AD67" s="254" t="str">
        <f>IF('5a. Dosing'!I67="","",'5a. Dosing'!I67)</f>
        <v/>
      </c>
      <c r="AE67" s="254" t="str">
        <f>IF('5a. Dosing'!J67="","",'5a. Dosing'!J67)</f>
        <v/>
      </c>
      <c r="AF67" s="254" t="str">
        <f>IF('5a. Dosing'!K67="","",'5a. Dosing'!K67)</f>
        <v/>
      </c>
      <c r="AG67" s="268"/>
      <c r="AH67" s="256">
        <f t="shared" si="56"/>
        <v>87</v>
      </c>
      <c r="AI67" s="256">
        <f t="shared" si="57"/>
        <v>126</v>
      </c>
      <c r="AJ67" s="257" t="str">
        <f t="shared" si="81"/>
        <v>zzzzzz</v>
      </c>
      <c r="AK67" s="257" t="e">
        <f t="shared" si="64"/>
        <v>#N/A</v>
      </c>
      <c r="AL67" s="254" t="str">
        <f t="shared" si="42"/>
        <v/>
      </c>
      <c r="AM67" s="254" t="str">
        <f t="shared" si="90"/>
        <v/>
      </c>
      <c r="AN67" s="254" t="str">
        <f t="shared" si="90"/>
        <v/>
      </c>
      <c r="AO67" s="254" t="str">
        <f t="shared" si="91"/>
        <v/>
      </c>
      <c r="AP67" s="254" t="str">
        <f t="shared" si="91"/>
        <v/>
      </c>
      <c r="AQ67" s="254" t="str">
        <f t="shared" si="53"/>
        <v/>
      </c>
      <c r="AR67" s="258" t="e">
        <f t="shared" si="66"/>
        <v>#VALUE!</v>
      </c>
      <c r="AS67" s="258" t="e">
        <f t="shared" si="67"/>
        <v>#VALUE!</v>
      </c>
      <c r="AT67" s="258" t="e">
        <f t="shared" si="68"/>
        <v>#VALUE!</v>
      </c>
      <c r="AU67" s="258" t="e">
        <f t="shared" si="69"/>
        <v>#VALUE!</v>
      </c>
      <c r="AV67" s="258" t="e">
        <f t="shared" si="70"/>
        <v>#VALUE!</v>
      </c>
      <c r="AW67" s="258" t="e">
        <f t="shared" si="71"/>
        <v>#VALUE!</v>
      </c>
      <c r="AX67" s="221" t="e">
        <f t="shared" si="72"/>
        <v>#VALUE!</v>
      </c>
      <c r="AY67" s="221" t="str">
        <f t="shared" si="82"/>
        <v/>
      </c>
      <c r="AZ67" s="221" t="str">
        <f t="shared" si="83"/>
        <v/>
      </c>
      <c r="BA67" s="221" t="str">
        <f t="shared" si="84"/>
        <v/>
      </c>
      <c r="BB67" s="221" t="str">
        <f t="shared" si="85"/>
        <v/>
      </c>
      <c r="BC67" s="221" t="str">
        <f t="shared" si="86"/>
        <v/>
      </c>
      <c r="BD67" s="221" t="str">
        <f t="shared" si="87"/>
        <v/>
      </c>
      <c r="BE67" s="259" t="str">
        <f>IFERROR(INDEX('5a. Dosing'!$F$11:$Q$138,MATCH('5. Form Breakdown'!$AK67,'5a. Dosing'!$E$11:$E$138,0),MATCH('5. Form Breakdown'!BE$10,'5a. Dosing'!$F$9:$Q$9,0)),"")</f>
        <v/>
      </c>
      <c r="BF67" s="259" t="str">
        <f>IFERROR(INDEX('5a. Dosing'!$F$11:$Q$138,MATCH('5. Form Breakdown'!$AK67,'5a. Dosing'!$E$11:$E$138,0),MATCH('5. Form Breakdown'!BF$10,'5a. Dosing'!$F$9:$Q$9,0)),"")</f>
        <v/>
      </c>
      <c r="BG67" s="259" t="str">
        <f>IFERROR(INDEX('5a. Dosing'!$F$11:$Q$138,MATCH('5. Form Breakdown'!$AK67,'5a. Dosing'!$E$11:$E$138,0),MATCH('5. Form Breakdown'!BG$10,'5a. Dosing'!$F$9:$Q$9,0)),"")</f>
        <v/>
      </c>
      <c r="BH67" s="259" t="str">
        <f>IFERROR(INDEX('5a. Dosing'!$F$11:$Q$138,MATCH('5. Form Breakdown'!$AK67,'5a. Dosing'!$E$11:$E$138,0),MATCH('5. Form Breakdown'!BH$10,'5a. Dosing'!$F$9:$Q$9,0)),"")</f>
        <v/>
      </c>
      <c r="BI67" s="259" t="str">
        <f>IFERROR(INDEX('5a. Dosing'!$F$11:$Q$138,MATCH('5. Form Breakdown'!$AK67,'5a. Dosing'!$E$11:$E$138,0),MATCH('5. Form Breakdown'!BI$10,'5a. Dosing'!$F$9:$Q$9,0)),"")</f>
        <v/>
      </c>
      <c r="BJ67" s="259" t="str">
        <f>IFERROR(INDEX('5a. Dosing'!$F$11:$Q$138,MATCH('5. Form Breakdown'!$AK67,'5a. Dosing'!$E$11:$E$138,0),MATCH('5. Form Breakdown'!BJ$10,'5a. Dosing'!$F$9:$Q$9,0)),"")</f>
        <v/>
      </c>
      <c r="BK67" s="260">
        <f t="shared" si="88"/>
        <v>0</v>
      </c>
      <c r="BL67" s="260" t="e">
        <f t="shared" si="89"/>
        <v>#VALUE!</v>
      </c>
    </row>
    <row r="68" spans="2:64" ht="15" hidden="1" outlineLevel="1" x14ac:dyDescent="0.25">
      <c r="B68" s="134" t="str">
        <f t="shared" si="73"/>
        <v xml:space="preserve">  - </v>
      </c>
      <c r="C68" s="247">
        <f t="shared" si="55"/>
        <v>0</v>
      </c>
      <c r="D68" s="248" t="str">
        <f>IF(COUNTIF($E68:$E$97,E68)&gt;1,"X","")</f>
        <v>X</v>
      </c>
      <c r="E68" s="262" t="str">
        <f t="shared" si="74"/>
        <v/>
      </c>
      <c r="F68" s="262" t="str">
        <f t="shared" si="75"/>
        <v/>
      </c>
      <c r="G68" s="262" t="str">
        <f t="shared" si="76"/>
        <v/>
      </c>
      <c r="H68" s="262" t="str">
        <f t="shared" si="77"/>
        <v/>
      </c>
      <c r="I68" s="262" t="s">
        <v>219</v>
      </c>
      <c r="J68" s="263" t="str">
        <f t="shared" si="78"/>
        <v/>
      </c>
      <c r="K68" s="733"/>
      <c r="L68" s="733"/>
      <c r="M68" s="733"/>
      <c r="N68" s="733"/>
      <c r="O68" s="733"/>
      <c r="P68" s="733"/>
      <c r="Q68" s="264" t="e">
        <f t="shared" si="79"/>
        <v>#VALUE!</v>
      </c>
      <c r="R68" s="365" t="str">
        <f t="shared" si="92"/>
        <v/>
      </c>
      <c r="S68" s="291"/>
      <c r="T68" s="200"/>
      <c r="U68" s="253">
        <f>IFERROR(VLOOKUP(ROWS($C$11:$C68),$C$11:$E$97,COLUMNS($C$11:$E$11),0),0)</f>
        <v>0</v>
      </c>
      <c r="Z68" s="254">
        <f t="shared" si="80"/>
        <v>0</v>
      </c>
      <c r="AA68" s="254">
        <f>IF('5a. Dosing'!F68="",0,'5a. Dosing'!F68)</f>
        <v>0</v>
      </c>
      <c r="AB68" s="254">
        <f>IF('5a. Dosing'!G68="",0,'5a. Dosing'!G68)</f>
        <v>0</v>
      </c>
      <c r="AC68" s="254" t="str">
        <f>IF('5a. Dosing'!H68="","",'5a. Dosing'!H68)</f>
        <v/>
      </c>
      <c r="AD68" s="254" t="str">
        <f>IF('5a. Dosing'!I68="","",'5a. Dosing'!I68)</f>
        <v/>
      </c>
      <c r="AE68" s="254" t="str">
        <f>IF('5a. Dosing'!J68="","",'5a. Dosing'!J68)</f>
        <v/>
      </c>
      <c r="AF68" s="254" t="str">
        <f>IF('5a. Dosing'!K68="","",'5a. Dosing'!K68)</f>
        <v/>
      </c>
      <c r="AG68" s="268"/>
      <c r="AH68" s="256">
        <f t="shared" si="56"/>
        <v>87</v>
      </c>
      <c r="AI68" s="256">
        <f t="shared" si="57"/>
        <v>126</v>
      </c>
      <c r="AJ68" s="257" t="str">
        <f t="shared" si="81"/>
        <v>zzzzzz</v>
      </c>
      <c r="AK68" s="257" t="e">
        <f t="shared" si="64"/>
        <v>#N/A</v>
      </c>
      <c r="AL68" s="254" t="str">
        <f t="shared" ref="AL68:AL97" si="93">IFERROR(INDEX($AA$11:$AF$97,MATCH($AK68,$Z$11:$Z$97,0),MATCH(AL$9,$AA$9:$AF$9,0)),"")</f>
        <v/>
      </c>
      <c r="AM68" s="254" t="str">
        <f t="shared" si="90"/>
        <v/>
      </c>
      <c r="AN68" s="254" t="str">
        <f t="shared" si="90"/>
        <v/>
      </c>
      <c r="AO68" s="254" t="str">
        <f t="shared" si="91"/>
        <v/>
      </c>
      <c r="AP68" s="254" t="str">
        <f t="shared" si="91"/>
        <v/>
      </c>
      <c r="AQ68" s="254" t="str">
        <f t="shared" si="53"/>
        <v/>
      </c>
      <c r="AR68" s="258" t="e">
        <f t="shared" si="66"/>
        <v>#VALUE!</v>
      </c>
      <c r="AS68" s="258" t="e">
        <f t="shared" si="67"/>
        <v>#VALUE!</v>
      </c>
      <c r="AT68" s="258" t="e">
        <f t="shared" si="68"/>
        <v>#VALUE!</v>
      </c>
      <c r="AU68" s="258" t="e">
        <f t="shared" si="69"/>
        <v>#VALUE!</v>
      </c>
      <c r="AV68" s="258" t="e">
        <f t="shared" si="70"/>
        <v>#VALUE!</v>
      </c>
      <c r="AW68" s="258" t="e">
        <f t="shared" si="71"/>
        <v>#VALUE!</v>
      </c>
      <c r="AX68" s="221" t="e">
        <f t="shared" si="72"/>
        <v>#VALUE!</v>
      </c>
      <c r="AY68" s="221" t="str">
        <f t="shared" si="82"/>
        <v/>
      </c>
      <c r="AZ68" s="221" t="str">
        <f t="shared" si="83"/>
        <v/>
      </c>
      <c r="BA68" s="221" t="str">
        <f t="shared" si="84"/>
        <v/>
      </c>
      <c r="BB68" s="221" t="str">
        <f t="shared" si="85"/>
        <v/>
      </c>
      <c r="BC68" s="221" t="str">
        <f t="shared" si="86"/>
        <v/>
      </c>
      <c r="BD68" s="221" t="str">
        <f t="shared" si="87"/>
        <v/>
      </c>
      <c r="BE68" s="259" t="str">
        <f>IFERROR(INDEX('5a. Dosing'!$F$11:$Q$138,MATCH('5. Form Breakdown'!$AK68,'5a. Dosing'!$E$11:$E$138,0),MATCH('5. Form Breakdown'!BE$10,'5a. Dosing'!$F$9:$Q$9,0)),"")</f>
        <v/>
      </c>
      <c r="BF68" s="259" t="str">
        <f>IFERROR(INDEX('5a. Dosing'!$F$11:$Q$138,MATCH('5. Form Breakdown'!$AK68,'5a. Dosing'!$E$11:$E$138,0),MATCH('5. Form Breakdown'!BF$10,'5a. Dosing'!$F$9:$Q$9,0)),"")</f>
        <v/>
      </c>
      <c r="BG68" s="259" t="str">
        <f>IFERROR(INDEX('5a. Dosing'!$F$11:$Q$138,MATCH('5. Form Breakdown'!$AK68,'5a. Dosing'!$E$11:$E$138,0),MATCH('5. Form Breakdown'!BG$10,'5a. Dosing'!$F$9:$Q$9,0)),"")</f>
        <v/>
      </c>
      <c r="BH68" s="259" t="str">
        <f>IFERROR(INDEX('5a. Dosing'!$F$11:$Q$138,MATCH('5. Form Breakdown'!$AK68,'5a. Dosing'!$E$11:$E$138,0),MATCH('5. Form Breakdown'!BH$10,'5a. Dosing'!$F$9:$Q$9,0)),"")</f>
        <v/>
      </c>
      <c r="BI68" s="259" t="str">
        <f>IFERROR(INDEX('5a. Dosing'!$F$11:$Q$138,MATCH('5. Form Breakdown'!$AK68,'5a. Dosing'!$E$11:$E$138,0),MATCH('5. Form Breakdown'!BI$10,'5a. Dosing'!$F$9:$Q$9,0)),"")</f>
        <v/>
      </c>
      <c r="BJ68" s="259" t="str">
        <f>IFERROR(INDEX('5a. Dosing'!$F$11:$Q$138,MATCH('5. Form Breakdown'!$AK68,'5a. Dosing'!$E$11:$E$138,0),MATCH('5. Form Breakdown'!BJ$10,'5a. Dosing'!$F$9:$Q$9,0)),"")</f>
        <v/>
      </c>
      <c r="BK68" s="260">
        <f t="shared" si="88"/>
        <v>0</v>
      </c>
      <c r="BL68" s="260" t="e">
        <f t="shared" si="89"/>
        <v>#VALUE!</v>
      </c>
    </row>
    <row r="69" spans="2:64" ht="15" hidden="1" outlineLevel="1" x14ac:dyDescent="0.25">
      <c r="B69" s="134" t="str">
        <f t="shared" si="73"/>
        <v xml:space="preserve">  - </v>
      </c>
      <c r="C69" s="247">
        <f t="shared" si="55"/>
        <v>0</v>
      </c>
      <c r="D69" s="248" t="str">
        <f>IF(COUNTIF($E69:$E$97,E69)&gt;1,"X","")</f>
        <v>X</v>
      </c>
      <c r="E69" s="262" t="str">
        <f t="shared" si="74"/>
        <v/>
      </c>
      <c r="F69" s="262" t="str">
        <f t="shared" si="75"/>
        <v/>
      </c>
      <c r="G69" s="262" t="str">
        <f t="shared" si="76"/>
        <v/>
      </c>
      <c r="H69" s="262" t="str">
        <f t="shared" si="77"/>
        <v/>
      </c>
      <c r="I69" s="262" t="s">
        <v>219</v>
      </c>
      <c r="J69" s="263" t="str">
        <f t="shared" si="78"/>
        <v/>
      </c>
      <c r="K69" s="733"/>
      <c r="L69" s="733"/>
      <c r="M69" s="733"/>
      <c r="N69" s="733"/>
      <c r="O69" s="733"/>
      <c r="P69" s="733"/>
      <c r="Q69" s="264" t="e">
        <f t="shared" si="79"/>
        <v>#VALUE!</v>
      </c>
      <c r="R69" s="365" t="str">
        <f t="shared" si="92"/>
        <v/>
      </c>
      <c r="S69" s="291"/>
      <c r="T69" s="200"/>
      <c r="U69" s="253">
        <f>IFERROR(VLOOKUP(ROWS($C$11:$C69),$C$11:$E$97,COLUMNS($C$11:$E$11),0),0)</f>
        <v>0</v>
      </c>
      <c r="Z69" s="254">
        <f t="shared" si="80"/>
        <v>0</v>
      </c>
      <c r="AA69" s="254">
        <f>IF('5a. Dosing'!F69="",0,'5a. Dosing'!F69)</f>
        <v>0</v>
      </c>
      <c r="AB69" s="254">
        <f>IF('5a. Dosing'!G69="",0,'5a. Dosing'!G69)</f>
        <v>0</v>
      </c>
      <c r="AC69" s="254" t="str">
        <f>IF('5a. Dosing'!H69="","",'5a. Dosing'!H69)</f>
        <v/>
      </c>
      <c r="AD69" s="254" t="str">
        <f>IF('5a. Dosing'!I69="","",'5a. Dosing'!I69)</f>
        <v/>
      </c>
      <c r="AE69" s="254" t="str">
        <f>IF('5a. Dosing'!J69="","",'5a. Dosing'!J69)</f>
        <v/>
      </c>
      <c r="AF69" s="254" t="str">
        <f>IF('5a. Dosing'!K69="","",'5a. Dosing'!K69)</f>
        <v/>
      </c>
      <c r="AG69" s="268"/>
      <c r="AH69" s="256">
        <f t="shared" si="56"/>
        <v>87</v>
      </c>
      <c r="AI69" s="256">
        <f t="shared" si="57"/>
        <v>126</v>
      </c>
      <c r="AJ69" s="257" t="str">
        <f t="shared" si="81"/>
        <v>zzzzzz</v>
      </c>
      <c r="AK69" s="257" t="e">
        <f t="shared" si="64"/>
        <v>#N/A</v>
      </c>
      <c r="AL69" s="254" t="str">
        <f t="shared" si="93"/>
        <v/>
      </c>
      <c r="AM69" s="254" t="str">
        <f t="shared" si="90"/>
        <v/>
      </c>
      <c r="AN69" s="254" t="str">
        <f t="shared" si="90"/>
        <v/>
      </c>
      <c r="AO69" s="254" t="str">
        <f t="shared" si="91"/>
        <v/>
      </c>
      <c r="AP69" s="254" t="str">
        <f t="shared" si="91"/>
        <v/>
      </c>
      <c r="AQ69" s="254" t="str">
        <f t="shared" si="53"/>
        <v/>
      </c>
      <c r="AR69" s="258" t="e">
        <f t="shared" si="66"/>
        <v>#VALUE!</v>
      </c>
      <c r="AS69" s="258" t="e">
        <f t="shared" si="67"/>
        <v>#VALUE!</v>
      </c>
      <c r="AT69" s="258" t="e">
        <f t="shared" si="68"/>
        <v>#VALUE!</v>
      </c>
      <c r="AU69" s="258" t="e">
        <f t="shared" si="69"/>
        <v>#VALUE!</v>
      </c>
      <c r="AV69" s="258" t="e">
        <f t="shared" si="70"/>
        <v>#VALUE!</v>
      </c>
      <c r="AW69" s="258" t="e">
        <f t="shared" si="71"/>
        <v>#VALUE!</v>
      </c>
      <c r="AX69" s="221" t="e">
        <f t="shared" si="72"/>
        <v>#VALUE!</v>
      </c>
      <c r="AY69" s="221" t="str">
        <f t="shared" si="82"/>
        <v/>
      </c>
      <c r="AZ69" s="221" t="str">
        <f t="shared" si="83"/>
        <v/>
      </c>
      <c r="BA69" s="221" t="str">
        <f t="shared" si="84"/>
        <v/>
      </c>
      <c r="BB69" s="221" t="str">
        <f t="shared" si="85"/>
        <v/>
      </c>
      <c r="BC69" s="221" t="str">
        <f t="shared" si="86"/>
        <v/>
      </c>
      <c r="BD69" s="221" t="str">
        <f t="shared" si="87"/>
        <v/>
      </c>
      <c r="BE69" s="259" t="str">
        <f>IFERROR(INDEX('5a. Dosing'!$F$11:$Q$138,MATCH('5. Form Breakdown'!$AK69,'5a. Dosing'!$E$11:$E$138,0),MATCH('5. Form Breakdown'!BE$10,'5a. Dosing'!$F$9:$Q$9,0)),"")</f>
        <v/>
      </c>
      <c r="BF69" s="259" t="str">
        <f>IFERROR(INDEX('5a. Dosing'!$F$11:$Q$138,MATCH('5. Form Breakdown'!$AK69,'5a. Dosing'!$E$11:$E$138,0),MATCH('5. Form Breakdown'!BF$10,'5a. Dosing'!$F$9:$Q$9,0)),"")</f>
        <v/>
      </c>
      <c r="BG69" s="259" t="str">
        <f>IFERROR(INDEX('5a. Dosing'!$F$11:$Q$138,MATCH('5. Form Breakdown'!$AK69,'5a. Dosing'!$E$11:$E$138,0),MATCH('5. Form Breakdown'!BG$10,'5a. Dosing'!$F$9:$Q$9,0)),"")</f>
        <v/>
      </c>
      <c r="BH69" s="259" t="str">
        <f>IFERROR(INDEX('5a. Dosing'!$F$11:$Q$138,MATCH('5. Form Breakdown'!$AK69,'5a. Dosing'!$E$11:$E$138,0),MATCH('5. Form Breakdown'!BH$10,'5a. Dosing'!$F$9:$Q$9,0)),"")</f>
        <v/>
      </c>
      <c r="BI69" s="259" t="str">
        <f>IFERROR(INDEX('5a. Dosing'!$F$11:$Q$138,MATCH('5. Form Breakdown'!$AK69,'5a. Dosing'!$E$11:$E$138,0),MATCH('5. Form Breakdown'!BI$10,'5a. Dosing'!$F$9:$Q$9,0)),"")</f>
        <v/>
      </c>
      <c r="BJ69" s="259" t="str">
        <f>IFERROR(INDEX('5a. Dosing'!$F$11:$Q$138,MATCH('5. Form Breakdown'!$AK69,'5a. Dosing'!$E$11:$E$138,0),MATCH('5. Form Breakdown'!BJ$10,'5a. Dosing'!$F$9:$Q$9,0)),"")</f>
        <v/>
      </c>
      <c r="BK69" s="260">
        <f t="shared" si="88"/>
        <v>0</v>
      </c>
      <c r="BL69" s="260" t="e">
        <f t="shared" si="89"/>
        <v>#VALUE!</v>
      </c>
    </row>
    <row r="70" spans="2:64" ht="15" hidden="1" outlineLevel="1" x14ac:dyDescent="0.25">
      <c r="B70" s="134" t="str">
        <f t="shared" si="73"/>
        <v xml:space="preserve">  - </v>
      </c>
      <c r="C70" s="247">
        <f t="shared" si="55"/>
        <v>0</v>
      </c>
      <c r="D70" s="248" t="str">
        <f>IF(COUNTIF($E70:$E$97,E70)&gt;1,"X","")</f>
        <v>X</v>
      </c>
      <c r="E70" s="262" t="str">
        <f t="shared" si="74"/>
        <v/>
      </c>
      <c r="F70" s="262" t="str">
        <f t="shared" si="75"/>
        <v/>
      </c>
      <c r="G70" s="262" t="str">
        <f t="shared" si="76"/>
        <v/>
      </c>
      <c r="H70" s="262" t="str">
        <f t="shared" si="77"/>
        <v/>
      </c>
      <c r="I70" s="262" t="s">
        <v>219</v>
      </c>
      <c r="J70" s="263" t="str">
        <f t="shared" si="78"/>
        <v/>
      </c>
      <c r="K70" s="733"/>
      <c r="L70" s="733"/>
      <c r="M70" s="733"/>
      <c r="N70" s="733"/>
      <c r="O70" s="733"/>
      <c r="P70" s="733"/>
      <c r="Q70" s="264" t="e">
        <f t="shared" si="79"/>
        <v>#VALUE!</v>
      </c>
      <c r="R70" s="365" t="str">
        <f t="shared" si="92"/>
        <v/>
      </c>
      <c r="S70" s="291"/>
      <c r="T70" s="200"/>
      <c r="U70" s="253">
        <f>IFERROR(VLOOKUP(ROWS($C$11:$C70),$C$11:$E$97,COLUMNS($C$11:$E$11),0),0)</f>
        <v>0</v>
      </c>
      <c r="Z70" s="254">
        <f t="shared" si="80"/>
        <v>0</v>
      </c>
      <c r="AA70" s="254">
        <f>IF('5a. Dosing'!F70="",0,'5a. Dosing'!F70)</f>
        <v>0</v>
      </c>
      <c r="AB70" s="254">
        <f>IF('5a. Dosing'!G70="",0,'5a. Dosing'!G70)</f>
        <v>0</v>
      </c>
      <c r="AC70" s="254" t="str">
        <f>IF('5a. Dosing'!H70="","",'5a. Dosing'!H70)</f>
        <v/>
      </c>
      <c r="AD70" s="254" t="str">
        <f>IF('5a. Dosing'!I70="","",'5a. Dosing'!I70)</f>
        <v/>
      </c>
      <c r="AE70" s="254" t="str">
        <f>IF('5a. Dosing'!J70="","",'5a. Dosing'!J70)</f>
        <v/>
      </c>
      <c r="AF70" s="254" t="str">
        <f>IF('5a. Dosing'!K70="","",'5a. Dosing'!K70)</f>
        <v/>
      </c>
      <c r="AG70" s="268"/>
      <c r="AH70" s="256">
        <f t="shared" si="56"/>
        <v>87</v>
      </c>
      <c r="AI70" s="256">
        <f t="shared" si="57"/>
        <v>126</v>
      </c>
      <c r="AJ70" s="257" t="str">
        <f t="shared" si="81"/>
        <v>zzzzzz</v>
      </c>
      <c r="AK70" s="257" t="e">
        <f t="shared" si="64"/>
        <v>#N/A</v>
      </c>
      <c r="AL70" s="254" t="str">
        <f t="shared" si="93"/>
        <v/>
      </c>
      <c r="AM70" s="254" t="str">
        <f t="shared" si="90"/>
        <v/>
      </c>
      <c r="AN70" s="254" t="str">
        <f t="shared" si="90"/>
        <v/>
      </c>
      <c r="AO70" s="254" t="str">
        <f t="shared" si="91"/>
        <v/>
      </c>
      <c r="AP70" s="254" t="str">
        <f t="shared" si="91"/>
        <v/>
      </c>
      <c r="AQ70" s="254" t="str">
        <f t="shared" si="53"/>
        <v/>
      </c>
      <c r="AR70" s="258" t="e">
        <f t="shared" si="66"/>
        <v>#VALUE!</v>
      </c>
      <c r="AS70" s="258" t="e">
        <f t="shared" si="67"/>
        <v>#VALUE!</v>
      </c>
      <c r="AT70" s="258" t="e">
        <f t="shared" si="68"/>
        <v>#VALUE!</v>
      </c>
      <c r="AU70" s="258" t="e">
        <f t="shared" si="69"/>
        <v>#VALUE!</v>
      </c>
      <c r="AV70" s="258" t="e">
        <f t="shared" si="70"/>
        <v>#VALUE!</v>
      </c>
      <c r="AW70" s="258" t="e">
        <f t="shared" si="71"/>
        <v>#VALUE!</v>
      </c>
      <c r="AX70" s="221" t="e">
        <f t="shared" si="72"/>
        <v>#VALUE!</v>
      </c>
      <c r="AY70" s="221" t="str">
        <f t="shared" si="82"/>
        <v/>
      </c>
      <c r="AZ70" s="221" t="str">
        <f t="shared" si="83"/>
        <v/>
      </c>
      <c r="BA70" s="221" t="str">
        <f t="shared" si="84"/>
        <v/>
      </c>
      <c r="BB70" s="221" t="str">
        <f t="shared" si="85"/>
        <v/>
      </c>
      <c r="BC70" s="221" t="str">
        <f t="shared" si="86"/>
        <v/>
      </c>
      <c r="BD70" s="221" t="str">
        <f t="shared" si="87"/>
        <v/>
      </c>
      <c r="BE70" s="259" t="str">
        <f>IFERROR(INDEX('5a. Dosing'!$F$11:$Q$138,MATCH('5. Form Breakdown'!$AK70,'5a. Dosing'!$E$11:$E$138,0),MATCH('5. Form Breakdown'!BE$10,'5a. Dosing'!$F$9:$Q$9,0)),"")</f>
        <v/>
      </c>
      <c r="BF70" s="259" t="str">
        <f>IFERROR(INDEX('5a. Dosing'!$F$11:$Q$138,MATCH('5. Form Breakdown'!$AK70,'5a. Dosing'!$E$11:$E$138,0),MATCH('5. Form Breakdown'!BF$10,'5a. Dosing'!$F$9:$Q$9,0)),"")</f>
        <v/>
      </c>
      <c r="BG70" s="259" t="str">
        <f>IFERROR(INDEX('5a. Dosing'!$F$11:$Q$138,MATCH('5. Form Breakdown'!$AK70,'5a. Dosing'!$E$11:$E$138,0),MATCH('5. Form Breakdown'!BG$10,'5a. Dosing'!$F$9:$Q$9,0)),"")</f>
        <v/>
      </c>
      <c r="BH70" s="259" t="str">
        <f>IFERROR(INDEX('5a. Dosing'!$F$11:$Q$138,MATCH('5. Form Breakdown'!$AK70,'5a. Dosing'!$E$11:$E$138,0),MATCH('5. Form Breakdown'!BH$10,'5a. Dosing'!$F$9:$Q$9,0)),"")</f>
        <v/>
      </c>
      <c r="BI70" s="259" t="str">
        <f>IFERROR(INDEX('5a. Dosing'!$F$11:$Q$138,MATCH('5. Form Breakdown'!$AK70,'5a. Dosing'!$E$11:$E$138,0),MATCH('5. Form Breakdown'!BI$10,'5a. Dosing'!$F$9:$Q$9,0)),"")</f>
        <v/>
      </c>
      <c r="BJ70" s="259" t="str">
        <f>IFERROR(INDEX('5a. Dosing'!$F$11:$Q$138,MATCH('5. Form Breakdown'!$AK70,'5a. Dosing'!$E$11:$E$138,0),MATCH('5. Form Breakdown'!BJ$10,'5a. Dosing'!$F$9:$Q$9,0)),"")</f>
        <v/>
      </c>
      <c r="BK70" s="260">
        <f t="shared" si="88"/>
        <v>0</v>
      </c>
      <c r="BL70" s="260" t="e">
        <f t="shared" si="89"/>
        <v>#VALUE!</v>
      </c>
    </row>
    <row r="71" spans="2:64" ht="15" hidden="1" outlineLevel="1" x14ac:dyDescent="0.25">
      <c r="B71" s="134" t="str">
        <f t="shared" si="73"/>
        <v xml:space="preserve">  - </v>
      </c>
      <c r="C71" s="247">
        <f t="shared" si="55"/>
        <v>0</v>
      </c>
      <c r="D71" s="248" t="str">
        <f>IF(COUNTIF($E71:$E$97,E71)&gt;1,"X","")</f>
        <v>X</v>
      </c>
      <c r="E71" s="262" t="str">
        <f t="shared" si="74"/>
        <v/>
      </c>
      <c r="F71" s="262" t="str">
        <f t="shared" si="75"/>
        <v/>
      </c>
      <c r="G71" s="262" t="str">
        <f t="shared" si="76"/>
        <v/>
      </c>
      <c r="H71" s="262" t="str">
        <f t="shared" si="77"/>
        <v/>
      </c>
      <c r="I71" s="262" t="s">
        <v>219</v>
      </c>
      <c r="J71" s="263" t="str">
        <f t="shared" si="78"/>
        <v/>
      </c>
      <c r="K71" s="733"/>
      <c r="L71" s="733"/>
      <c r="M71" s="733"/>
      <c r="N71" s="733"/>
      <c r="O71" s="733"/>
      <c r="P71" s="733"/>
      <c r="Q71" s="264" t="e">
        <f t="shared" si="79"/>
        <v>#VALUE!</v>
      </c>
      <c r="R71" s="365" t="str">
        <f t="shared" si="92"/>
        <v/>
      </c>
      <c r="S71" s="291"/>
      <c r="T71" s="200"/>
      <c r="U71" s="253">
        <f>IFERROR(VLOOKUP(ROWS($C$11:$C71),$C$11:$E$97,COLUMNS($C$11:$E$11),0),0)</f>
        <v>0</v>
      </c>
      <c r="Z71" s="254">
        <f t="shared" si="80"/>
        <v>0</v>
      </c>
      <c r="AA71" s="254">
        <f>IF('5a. Dosing'!F71="",0,'5a. Dosing'!F71)</f>
        <v>0</v>
      </c>
      <c r="AB71" s="254">
        <f>IF('5a. Dosing'!G71="",0,'5a. Dosing'!G71)</f>
        <v>0</v>
      </c>
      <c r="AC71" s="254" t="str">
        <f>IF('5a. Dosing'!H71="","",'5a. Dosing'!H71)</f>
        <v/>
      </c>
      <c r="AD71" s="254" t="str">
        <f>IF('5a. Dosing'!I71="","",'5a. Dosing'!I71)</f>
        <v/>
      </c>
      <c r="AE71" s="254" t="str">
        <f>IF('5a. Dosing'!J71="","",'5a. Dosing'!J71)</f>
        <v/>
      </c>
      <c r="AF71" s="254" t="str">
        <f>IF('5a. Dosing'!K71="","",'5a. Dosing'!K71)</f>
        <v/>
      </c>
      <c r="AG71" s="268"/>
      <c r="AH71" s="256">
        <f t="shared" si="56"/>
        <v>87</v>
      </c>
      <c r="AI71" s="256">
        <f t="shared" si="57"/>
        <v>126</v>
      </c>
      <c r="AJ71" s="257" t="str">
        <f t="shared" si="81"/>
        <v>zzzzzz</v>
      </c>
      <c r="AK71" s="257" t="e">
        <f t="shared" si="64"/>
        <v>#N/A</v>
      </c>
      <c r="AL71" s="254" t="str">
        <f t="shared" si="93"/>
        <v/>
      </c>
      <c r="AM71" s="254" t="str">
        <f t="shared" si="90"/>
        <v/>
      </c>
      <c r="AN71" s="254" t="str">
        <f t="shared" si="90"/>
        <v/>
      </c>
      <c r="AO71" s="254" t="str">
        <f t="shared" si="91"/>
        <v/>
      </c>
      <c r="AP71" s="254" t="str">
        <f t="shared" si="91"/>
        <v/>
      </c>
      <c r="AQ71" s="254" t="str">
        <f t="shared" si="53"/>
        <v/>
      </c>
      <c r="AR71" s="258" t="e">
        <f t="shared" si="66"/>
        <v>#VALUE!</v>
      </c>
      <c r="AS71" s="258" t="e">
        <f t="shared" si="67"/>
        <v>#VALUE!</v>
      </c>
      <c r="AT71" s="258" t="e">
        <f t="shared" si="68"/>
        <v>#VALUE!</v>
      </c>
      <c r="AU71" s="258" t="e">
        <f t="shared" si="69"/>
        <v>#VALUE!</v>
      </c>
      <c r="AV71" s="258" t="e">
        <f t="shared" si="70"/>
        <v>#VALUE!</v>
      </c>
      <c r="AW71" s="258" t="e">
        <f t="shared" si="71"/>
        <v>#VALUE!</v>
      </c>
      <c r="AX71" s="221" t="e">
        <f t="shared" si="72"/>
        <v>#VALUE!</v>
      </c>
      <c r="AY71" s="221" t="str">
        <f t="shared" si="82"/>
        <v/>
      </c>
      <c r="AZ71" s="221" t="str">
        <f t="shared" si="83"/>
        <v/>
      </c>
      <c r="BA71" s="221" t="str">
        <f t="shared" si="84"/>
        <v/>
      </c>
      <c r="BB71" s="221" t="str">
        <f t="shared" si="85"/>
        <v/>
      </c>
      <c r="BC71" s="221" t="str">
        <f t="shared" si="86"/>
        <v/>
      </c>
      <c r="BD71" s="221" t="str">
        <f t="shared" si="87"/>
        <v/>
      </c>
      <c r="BE71" s="259" t="str">
        <f>IFERROR(INDEX('5a. Dosing'!$F$11:$Q$138,MATCH('5. Form Breakdown'!$AK71,'5a. Dosing'!$E$11:$E$138,0),MATCH('5. Form Breakdown'!BE$10,'5a. Dosing'!$F$9:$Q$9,0)),"")</f>
        <v/>
      </c>
      <c r="BF71" s="259" t="str">
        <f>IFERROR(INDEX('5a. Dosing'!$F$11:$Q$138,MATCH('5. Form Breakdown'!$AK71,'5a. Dosing'!$E$11:$E$138,0),MATCH('5. Form Breakdown'!BF$10,'5a. Dosing'!$F$9:$Q$9,0)),"")</f>
        <v/>
      </c>
      <c r="BG71" s="259" t="str">
        <f>IFERROR(INDEX('5a. Dosing'!$F$11:$Q$138,MATCH('5. Form Breakdown'!$AK71,'5a. Dosing'!$E$11:$E$138,0),MATCH('5. Form Breakdown'!BG$10,'5a. Dosing'!$F$9:$Q$9,0)),"")</f>
        <v/>
      </c>
      <c r="BH71" s="259" t="str">
        <f>IFERROR(INDEX('5a. Dosing'!$F$11:$Q$138,MATCH('5. Form Breakdown'!$AK71,'5a. Dosing'!$E$11:$E$138,0),MATCH('5. Form Breakdown'!BH$10,'5a. Dosing'!$F$9:$Q$9,0)),"")</f>
        <v/>
      </c>
      <c r="BI71" s="259" t="str">
        <f>IFERROR(INDEX('5a. Dosing'!$F$11:$Q$138,MATCH('5. Form Breakdown'!$AK71,'5a. Dosing'!$E$11:$E$138,0),MATCH('5. Form Breakdown'!BI$10,'5a. Dosing'!$F$9:$Q$9,0)),"")</f>
        <v/>
      </c>
      <c r="BJ71" s="259" t="str">
        <f>IFERROR(INDEX('5a. Dosing'!$F$11:$Q$138,MATCH('5. Form Breakdown'!$AK71,'5a. Dosing'!$E$11:$E$138,0),MATCH('5. Form Breakdown'!BJ$10,'5a. Dosing'!$F$9:$Q$9,0)),"")</f>
        <v/>
      </c>
      <c r="BK71" s="260">
        <f t="shared" si="88"/>
        <v>0</v>
      </c>
      <c r="BL71" s="260" t="e">
        <f t="shared" si="89"/>
        <v>#VALUE!</v>
      </c>
    </row>
    <row r="72" spans="2:64" ht="15" hidden="1" outlineLevel="1" x14ac:dyDescent="0.25">
      <c r="B72" s="134" t="str">
        <f t="shared" si="73"/>
        <v xml:space="preserve">  - </v>
      </c>
      <c r="C72" s="247">
        <f t="shared" si="55"/>
        <v>0</v>
      </c>
      <c r="D72" s="248" t="str">
        <f>IF(COUNTIF($E72:$E$97,E72)&gt;1,"X","")</f>
        <v>X</v>
      </c>
      <c r="E72" s="262" t="str">
        <f t="shared" si="74"/>
        <v/>
      </c>
      <c r="F72" s="262" t="str">
        <f t="shared" si="75"/>
        <v/>
      </c>
      <c r="G72" s="262" t="str">
        <f t="shared" si="76"/>
        <v/>
      </c>
      <c r="H72" s="262" t="str">
        <f t="shared" si="77"/>
        <v/>
      </c>
      <c r="I72" s="262" t="s">
        <v>219</v>
      </c>
      <c r="J72" s="263" t="str">
        <f t="shared" si="78"/>
        <v/>
      </c>
      <c r="K72" s="733"/>
      <c r="L72" s="733"/>
      <c r="M72" s="733"/>
      <c r="N72" s="733"/>
      <c r="O72" s="733"/>
      <c r="P72" s="733"/>
      <c r="Q72" s="264" t="e">
        <f t="shared" si="79"/>
        <v>#VALUE!</v>
      </c>
      <c r="R72" s="365" t="str">
        <f t="shared" si="92"/>
        <v/>
      </c>
      <c r="S72" s="291"/>
      <c r="T72" s="200"/>
      <c r="U72" s="253">
        <f>IFERROR(VLOOKUP(ROWS($C$11:$C72),$C$11:$E$97,COLUMNS($C$11:$E$11),0),0)</f>
        <v>0</v>
      </c>
      <c r="Z72" s="254">
        <f t="shared" si="80"/>
        <v>0</v>
      </c>
      <c r="AA72" s="254">
        <f>IF('5a. Dosing'!F72="",0,'5a. Dosing'!F72)</f>
        <v>0</v>
      </c>
      <c r="AB72" s="254">
        <f>IF('5a. Dosing'!G72="",0,'5a. Dosing'!G72)</f>
        <v>0</v>
      </c>
      <c r="AC72" s="254" t="str">
        <f>IF('5a. Dosing'!H72="","",'5a. Dosing'!H72)</f>
        <v/>
      </c>
      <c r="AD72" s="254" t="str">
        <f>IF('5a. Dosing'!I72="","",'5a. Dosing'!I72)</f>
        <v/>
      </c>
      <c r="AE72" s="254" t="str">
        <f>IF('5a. Dosing'!J72="","",'5a. Dosing'!J72)</f>
        <v/>
      </c>
      <c r="AF72" s="254" t="str">
        <f>IF('5a. Dosing'!K72="","",'5a. Dosing'!K72)</f>
        <v/>
      </c>
      <c r="AG72" s="268"/>
      <c r="AH72" s="256">
        <f t="shared" si="56"/>
        <v>87</v>
      </c>
      <c r="AI72" s="256">
        <f t="shared" si="57"/>
        <v>126</v>
      </c>
      <c r="AJ72" s="257" t="str">
        <f t="shared" si="81"/>
        <v>zzzzzz</v>
      </c>
      <c r="AK72" s="257" t="e">
        <f t="shared" si="64"/>
        <v>#N/A</v>
      </c>
      <c r="AL72" s="254" t="str">
        <f t="shared" si="93"/>
        <v/>
      </c>
      <c r="AM72" s="254" t="str">
        <f t="shared" si="90"/>
        <v/>
      </c>
      <c r="AN72" s="254" t="str">
        <f t="shared" si="90"/>
        <v/>
      </c>
      <c r="AO72" s="254" t="str">
        <f t="shared" si="91"/>
        <v/>
      </c>
      <c r="AP72" s="254" t="str">
        <f t="shared" si="91"/>
        <v/>
      </c>
      <c r="AQ72" s="254" t="str">
        <f t="shared" ref="AQ72:AQ97" si="94">IFERROR(INDEX($AA$11:$AF$97,MATCH($AK72,$Z$11:$Z$97,0),MATCH(AQ$9,$AA$9:$AF$9,0)),"")</f>
        <v/>
      </c>
      <c r="AR72" s="258" t="e">
        <f t="shared" si="66"/>
        <v>#VALUE!</v>
      </c>
      <c r="AS72" s="258" t="e">
        <f t="shared" si="67"/>
        <v>#VALUE!</v>
      </c>
      <c r="AT72" s="258" t="e">
        <f t="shared" si="68"/>
        <v>#VALUE!</v>
      </c>
      <c r="AU72" s="258" t="e">
        <f t="shared" si="69"/>
        <v>#VALUE!</v>
      </c>
      <c r="AV72" s="258" t="e">
        <f t="shared" si="70"/>
        <v>#VALUE!</v>
      </c>
      <c r="AW72" s="258" t="e">
        <f t="shared" si="71"/>
        <v>#VALUE!</v>
      </c>
      <c r="AX72" s="221" t="e">
        <f t="shared" si="72"/>
        <v>#VALUE!</v>
      </c>
      <c r="AY72" s="221" t="str">
        <f t="shared" si="82"/>
        <v/>
      </c>
      <c r="AZ72" s="221" t="str">
        <f t="shared" si="83"/>
        <v/>
      </c>
      <c r="BA72" s="221" t="str">
        <f t="shared" si="84"/>
        <v/>
      </c>
      <c r="BB72" s="221" t="str">
        <f t="shared" si="85"/>
        <v/>
      </c>
      <c r="BC72" s="221" t="str">
        <f t="shared" si="86"/>
        <v/>
      </c>
      <c r="BD72" s="221" t="str">
        <f t="shared" si="87"/>
        <v/>
      </c>
      <c r="BE72" s="259" t="str">
        <f>IFERROR(INDEX('5a. Dosing'!$F$11:$Q$138,MATCH('5. Form Breakdown'!$AK72,'5a. Dosing'!$E$11:$E$138,0),MATCH('5. Form Breakdown'!BE$10,'5a. Dosing'!$F$9:$Q$9,0)),"")</f>
        <v/>
      </c>
      <c r="BF72" s="259" t="str">
        <f>IFERROR(INDEX('5a. Dosing'!$F$11:$Q$138,MATCH('5. Form Breakdown'!$AK72,'5a. Dosing'!$E$11:$E$138,0),MATCH('5. Form Breakdown'!BF$10,'5a. Dosing'!$F$9:$Q$9,0)),"")</f>
        <v/>
      </c>
      <c r="BG72" s="259" t="str">
        <f>IFERROR(INDEX('5a. Dosing'!$F$11:$Q$138,MATCH('5. Form Breakdown'!$AK72,'5a. Dosing'!$E$11:$E$138,0),MATCH('5. Form Breakdown'!BG$10,'5a. Dosing'!$F$9:$Q$9,0)),"")</f>
        <v/>
      </c>
      <c r="BH72" s="259" t="str">
        <f>IFERROR(INDEX('5a. Dosing'!$F$11:$Q$138,MATCH('5. Form Breakdown'!$AK72,'5a. Dosing'!$E$11:$E$138,0),MATCH('5. Form Breakdown'!BH$10,'5a. Dosing'!$F$9:$Q$9,0)),"")</f>
        <v/>
      </c>
      <c r="BI72" s="259" t="str">
        <f>IFERROR(INDEX('5a. Dosing'!$F$11:$Q$138,MATCH('5. Form Breakdown'!$AK72,'5a. Dosing'!$E$11:$E$138,0),MATCH('5. Form Breakdown'!BI$10,'5a. Dosing'!$F$9:$Q$9,0)),"")</f>
        <v/>
      </c>
      <c r="BJ72" s="259" t="str">
        <f>IFERROR(INDEX('5a. Dosing'!$F$11:$Q$138,MATCH('5. Form Breakdown'!$AK72,'5a. Dosing'!$E$11:$E$138,0),MATCH('5. Form Breakdown'!BJ$10,'5a. Dosing'!$F$9:$Q$9,0)),"")</f>
        <v/>
      </c>
      <c r="BK72" s="260">
        <f t="shared" si="88"/>
        <v>0</v>
      </c>
      <c r="BL72" s="260" t="e">
        <f t="shared" si="89"/>
        <v>#VALUE!</v>
      </c>
    </row>
    <row r="73" spans="2:64" ht="15" hidden="1" outlineLevel="1" x14ac:dyDescent="0.25">
      <c r="B73" s="134" t="str">
        <f t="shared" si="73"/>
        <v xml:space="preserve">  - </v>
      </c>
      <c r="C73" s="247">
        <f t="shared" si="55"/>
        <v>0</v>
      </c>
      <c r="D73" s="248" t="str">
        <f>IF(COUNTIF($E73:$E$97,E73)&gt;1,"X","")</f>
        <v>X</v>
      </c>
      <c r="E73" s="262" t="str">
        <f t="shared" si="74"/>
        <v/>
      </c>
      <c r="F73" s="262" t="str">
        <f t="shared" si="75"/>
        <v/>
      </c>
      <c r="G73" s="262" t="str">
        <f t="shared" si="76"/>
        <v/>
      </c>
      <c r="H73" s="262" t="str">
        <f t="shared" si="77"/>
        <v/>
      </c>
      <c r="I73" s="262" t="s">
        <v>219</v>
      </c>
      <c r="J73" s="263" t="str">
        <f t="shared" si="78"/>
        <v/>
      </c>
      <c r="K73" s="733"/>
      <c r="L73" s="733"/>
      <c r="M73" s="733"/>
      <c r="N73" s="733"/>
      <c r="O73" s="733"/>
      <c r="P73" s="733"/>
      <c r="Q73" s="264" t="e">
        <f t="shared" si="79"/>
        <v>#VALUE!</v>
      </c>
      <c r="R73" s="365" t="str">
        <f t="shared" si="92"/>
        <v/>
      </c>
      <c r="S73" s="291"/>
      <c r="T73" s="200"/>
      <c r="U73" s="253">
        <f>IFERROR(VLOOKUP(ROWS($C$11:$C73),$C$11:$E$97,COLUMNS($C$11:$E$11),0),0)</f>
        <v>0</v>
      </c>
      <c r="Z73" s="254">
        <f t="shared" si="80"/>
        <v>0</v>
      </c>
      <c r="AA73" s="254">
        <f>IF('5a. Dosing'!F73="",0,'5a. Dosing'!F73)</f>
        <v>0</v>
      </c>
      <c r="AB73" s="254">
        <f>IF('5a. Dosing'!G73="",0,'5a. Dosing'!G73)</f>
        <v>0</v>
      </c>
      <c r="AC73" s="254" t="str">
        <f>IF('5a. Dosing'!H73="","",'5a. Dosing'!H73)</f>
        <v/>
      </c>
      <c r="AD73" s="254" t="str">
        <f>IF('5a. Dosing'!I73="","",'5a. Dosing'!I73)</f>
        <v/>
      </c>
      <c r="AE73" s="254" t="str">
        <f>IF('5a. Dosing'!J73="","",'5a. Dosing'!J73)</f>
        <v/>
      </c>
      <c r="AF73" s="254" t="str">
        <f>IF('5a. Dosing'!K73="","",'5a. Dosing'!K73)</f>
        <v/>
      </c>
      <c r="AG73" s="268"/>
      <c r="AH73" s="256">
        <f t="shared" si="56"/>
        <v>87</v>
      </c>
      <c r="AI73" s="256">
        <f t="shared" si="57"/>
        <v>126</v>
      </c>
      <c r="AJ73" s="257" t="str">
        <f t="shared" si="81"/>
        <v>zzzzzz</v>
      </c>
      <c r="AK73" s="257" t="e">
        <f t="shared" si="64"/>
        <v>#N/A</v>
      </c>
      <c r="AL73" s="254" t="str">
        <f t="shared" si="93"/>
        <v/>
      </c>
      <c r="AM73" s="254" t="str">
        <f t="shared" si="90"/>
        <v/>
      </c>
      <c r="AN73" s="254" t="str">
        <f t="shared" si="90"/>
        <v/>
      </c>
      <c r="AO73" s="254" t="str">
        <f t="shared" si="91"/>
        <v/>
      </c>
      <c r="AP73" s="254" t="str">
        <f t="shared" si="91"/>
        <v/>
      </c>
      <c r="AQ73" s="254" t="str">
        <f t="shared" si="94"/>
        <v/>
      </c>
      <c r="AR73" s="258" t="e">
        <f t="shared" si="66"/>
        <v>#VALUE!</v>
      </c>
      <c r="AS73" s="258" t="e">
        <f t="shared" si="67"/>
        <v>#VALUE!</v>
      </c>
      <c r="AT73" s="258" t="e">
        <f t="shared" si="68"/>
        <v>#VALUE!</v>
      </c>
      <c r="AU73" s="258" t="e">
        <f t="shared" si="69"/>
        <v>#VALUE!</v>
      </c>
      <c r="AV73" s="258" t="e">
        <f t="shared" si="70"/>
        <v>#VALUE!</v>
      </c>
      <c r="AW73" s="258" t="e">
        <f t="shared" si="71"/>
        <v>#VALUE!</v>
      </c>
      <c r="AX73" s="221" t="e">
        <f t="shared" si="72"/>
        <v>#VALUE!</v>
      </c>
      <c r="AY73" s="221" t="str">
        <f t="shared" si="82"/>
        <v/>
      </c>
      <c r="AZ73" s="221" t="str">
        <f t="shared" si="83"/>
        <v/>
      </c>
      <c r="BA73" s="221" t="str">
        <f t="shared" si="84"/>
        <v/>
      </c>
      <c r="BB73" s="221" t="str">
        <f t="shared" si="85"/>
        <v/>
      </c>
      <c r="BC73" s="221" t="str">
        <f t="shared" si="86"/>
        <v/>
      </c>
      <c r="BD73" s="221" t="str">
        <f t="shared" si="87"/>
        <v/>
      </c>
      <c r="BE73" s="259" t="str">
        <f>IFERROR(INDEX('5a. Dosing'!$F$11:$Q$138,MATCH('5. Form Breakdown'!$AK73,'5a. Dosing'!$E$11:$E$138,0),MATCH('5. Form Breakdown'!BE$10,'5a. Dosing'!$F$9:$Q$9,0)),"")</f>
        <v/>
      </c>
      <c r="BF73" s="259" t="str">
        <f>IFERROR(INDEX('5a. Dosing'!$F$11:$Q$138,MATCH('5. Form Breakdown'!$AK73,'5a. Dosing'!$E$11:$E$138,0),MATCH('5. Form Breakdown'!BF$10,'5a. Dosing'!$F$9:$Q$9,0)),"")</f>
        <v/>
      </c>
      <c r="BG73" s="259" t="str">
        <f>IFERROR(INDEX('5a. Dosing'!$F$11:$Q$138,MATCH('5. Form Breakdown'!$AK73,'5a. Dosing'!$E$11:$E$138,0),MATCH('5. Form Breakdown'!BG$10,'5a. Dosing'!$F$9:$Q$9,0)),"")</f>
        <v/>
      </c>
      <c r="BH73" s="259" t="str">
        <f>IFERROR(INDEX('5a. Dosing'!$F$11:$Q$138,MATCH('5. Form Breakdown'!$AK73,'5a. Dosing'!$E$11:$E$138,0),MATCH('5. Form Breakdown'!BH$10,'5a. Dosing'!$F$9:$Q$9,0)),"")</f>
        <v/>
      </c>
      <c r="BI73" s="259" t="str">
        <f>IFERROR(INDEX('5a. Dosing'!$F$11:$Q$138,MATCH('5. Form Breakdown'!$AK73,'5a. Dosing'!$E$11:$E$138,0),MATCH('5. Form Breakdown'!BI$10,'5a. Dosing'!$F$9:$Q$9,0)),"")</f>
        <v/>
      </c>
      <c r="BJ73" s="259" t="str">
        <f>IFERROR(INDEX('5a. Dosing'!$F$11:$Q$138,MATCH('5. Form Breakdown'!$AK73,'5a. Dosing'!$E$11:$E$138,0),MATCH('5. Form Breakdown'!BJ$10,'5a. Dosing'!$F$9:$Q$9,0)),"")</f>
        <v/>
      </c>
      <c r="BK73" s="260">
        <f t="shared" si="88"/>
        <v>0</v>
      </c>
      <c r="BL73" s="260" t="e">
        <f t="shared" si="89"/>
        <v>#VALUE!</v>
      </c>
    </row>
    <row r="74" spans="2:64" ht="15" hidden="1" outlineLevel="1" x14ac:dyDescent="0.25">
      <c r="B74" s="134" t="str">
        <f t="shared" si="73"/>
        <v xml:space="preserve">  - </v>
      </c>
      <c r="C74" s="247">
        <f t="shared" si="55"/>
        <v>0</v>
      </c>
      <c r="D74" s="248" t="str">
        <f>IF(COUNTIF($E74:$E$97,E74)&gt;1,"X","")</f>
        <v>X</v>
      </c>
      <c r="E74" s="262" t="str">
        <f t="shared" si="74"/>
        <v/>
      </c>
      <c r="F74" s="262" t="str">
        <f t="shared" si="75"/>
        <v/>
      </c>
      <c r="G74" s="262" t="str">
        <f t="shared" si="76"/>
        <v/>
      </c>
      <c r="H74" s="262" t="str">
        <f t="shared" si="77"/>
        <v/>
      </c>
      <c r="I74" s="262" t="s">
        <v>219</v>
      </c>
      <c r="J74" s="263" t="str">
        <f t="shared" si="78"/>
        <v/>
      </c>
      <c r="K74" s="733"/>
      <c r="L74" s="733"/>
      <c r="M74" s="733"/>
      <c r="N74" s="733"/>
      <c r="O74" s="733"/>
      <c r="P74" s="733"/>
      <c r="Q74" s="264" t="e">
        <f t="shared" si="79"/>
        <v>#VALUE!</v>
      </c>
      <c r="R74" s="365" t="str">
        <f t="shared" si="92"/>
        <v/>
      </c>
      <c r="S74" s="291"/>
      <c r="T74" s="200"/>
      <c r="U74" s="253">
        <f>IFERROR(VLOOKUP(ROWS($C$11:$C74),$C$11:$E$97,COLUMNS($C$11:$E$11),0),0)</f>
        <v>0</v>
      </c>
      <c r="Z74" s="254">
        <f t="shared" si="80"/>
        <v>0</v>
      </c>
      <c r="AA74" s="254">
        <f>IF('5a. Dosing'!F74="",0,'5a. Dosing'!F74)</f>
        <v>0</v>
      </c>
      <c r="AB74" s="254">
        <f>IF('5a. Dosing'!G74="",0,'5a. Dosing'!G74)</f>
        <v>0</v>
      </c>
      <c r="AC74" s="254" t="str">
        <f>IF('5a. Dosing'!H74="","",'5a. Dosing'!H74)</f>
        <v/>
      </c>
      <c r="AD74" s="254" t="str">
        <f>IF('5a. Dosing'!I74="","",'5a. Dosing'!I74)</f>
        <v/>
      </c>
      <c r="AE74" s="254" t="str">
        <f>IF('5a. Dosing'!J74="","",'5a. Dosing'!J74)</f>
        <v/>
      </c>
      <c r="AF74" s="254" t="str">
        <f>IF('5a. Dosing'!K74="","",'5a. Dosing'!K74)</f>
        <v/>
      </c>
      <c r="AG74" s="268"/>
      <c r="AH74" s="256">
        <f t="shared" si="56"/>
        <v>87</v>
      </c>
      <c r="AI74" s="256">
        <f t="shared" si="57"/>
        <v>126</v>
      </c>
      <c r="AJ74" s="257" t="str">
        <f t="shared" si="81"/>
        <v>zzzzzz</v>
      </c>
      <c r="AK74" s="257" t="e">
        <f t="shared" si="64"/>
        <v>#N/A</v>
      </c>
      <c r="AL74" s="254" t="str">
        <f t="shared" si="93"/>
        <v/>
      </c>
      <c r="AM74" s="254" t="str">
        <f t="shared" si="90"/>
        <v/>
      </c>
      <c r="AN74" s="254" t="str">
        <f t="shared" si="90"/>
        <v/>
      </c>
      <c r="AO74" s="254" t="str">
        <f t="shared" si="91"/>
        <v/>
      </c>
      <c r="AP74" s="254" t="str">
        <f t="shared" si="91"/>
        <v/>
      </c>
      <c r="AQ74" s="254" t="str">
        <f t="shared" si="94"/>
        <v/>
      </c>
      <c r="AR74" s="258" t="e">
        <f t="shared" si="66"/>
        <v>#VALUE!</v>
      </c>
      <c r="AS74" s="258" t="e">
        <f t="shared" si="67"/>
        <v>#VALUE!</v>
      </c>
      <c r="AT74" s="258" t="e">
        <f t="shared" si="68"/>
        <v>#VALUE!</v>
      </c>
      <c r="AU74" s="258" t="e">
        <f t="shared" si="69"/>
        <v>#VALUE!</v>
      </c>
      <c r="AV74" s="258" t="e">
        <f t="shared" si="70"/>
        <v>#VALUE!</v>
      </c>
      <c r="AW74" s="258" t="e">
        <f t="shared" si="71"/>
        <v>#VALUE!</v>
      </c>
      <c r="AX74" s="221" t="e">
        <f t="shared" si="72"/>
        <v>#VALUE!</v>
      </c>
      <c r="AY74" s="221" t="str">
        <f t="shared" si="82"/>
        <v/>
      </c>
      <c r="AZ74" s="221" t="str">
        <f t="shared" si="83"/>
        <v/>
      </c>
      <c r="BA74" s="221" t="str">
        <f t="shared" si="84"/>
        <v/>
      </c>
      <c r="BB74" s="221" t="str">
        <f t="shared" si="85"/>
        <v/>
      </c>
      <c r="BC74" s="221" t="str">
        <f t="shared" si="86"/>
        <v/>
      </c>
      <c r="BD74" s="221" t="str">
        <f t="shared" si="87"/>
        <v/>
      </c>
      <c r="BE74" s="259" t="str">
        <f>IFERROR(INDEX('5a. Dosing'!$F$11:$Q$138,MATCH('5. Form Breakdown'!$AK74,'5a. Dosing'!$E$11:$E$138,0),MATCH('5. Form Breakdown'!BE$10,'5a. Dosing'!$F$9:$Q$9,0)),"")</f>
        <v/>
      </c>
      <c r="BF74" s="259" t="str">
        <f>IFERROR(INDEX('5a. Dosing'!$F$11:$Q$138,MATCH('5. Form Breakdown'!$AK74,'5a. Dosing'!$E$11:$E$138,0),MATCH('5. Form Breakdown'!BF$10,'5a. Dosing'!$F$9:$Q$9,0)),"")</f>
        <v/>
      </c>
      <c r="BG74" s="259" t="str">
        <f>IFERROR(INDEX('5a. Dosing'!$F$11:$Q$138,MATCH('5. Form Breakdown'!$AK74,'5a. Dosing'!$E$11:$E$138,0),MATCH('5. Form Breakdown'!BG$10,'5a. Dosing'!$F$9:$Q$9,0)),"")</f>
        <v/>
      </c>
      <c r="BH74" s="259" t="str">
        <f>IFERROR(INDEX('5a. Dosing'!$F$11:$Q$138,MATCH('5. Form Breakdown'!$AK74,'5a. Dosing'!$E$11:$E$138,0),MATCH('5. Form Breakdown'!BH$10,'5a. Dosing'!$F$9:$Q$9,0)),"")</f>
        <v/>
      </c>
      <c r="BI74" s="259" t="str">
        <f>IFERROR(INDEX('5a. Dosing'!$F$11:$Q$138,MATCH('5. Form Breakdown'!$AK74,'5a. Dosing'!$E$11:$E$138,0),MATCH('5. Form Breakdown'!BI$10,'5a. Dosing'!$F$9:$Q$9,0)),"")</f>
        <v/>
      </c>
      <c r="BJ74" s="259" t="str">
        <f>IFERROR(INDEX('5a. Dosing'!$F$11:$Q$138,MATCH('5. Form Breakdown'!$AK74,'5a. Dosing'!$E$11:$E$138,0),MATCH('5. Form Breakdown'!BJ$10,'5a. Dosing'!$F$9:$Q$9,0)),"")</f>
        <v/>
      </c>
      <c r="BK74" s="260">
        <f t="shared" si="88"/>
        <v>0</v>
      </c>
      <c r="BL74" s="260" t="e">
        <f t="shared" si="89"/>
        <v>#VALUE!</v>
      </c>
    </row>
    <row r="75" spans="2:64" ht="15" hidden="1" outlineLevel="1" x14ac:dyDescent="0.25">
      <c r="B75" s="134" t="str">
        <f t="shared" si="73"/>
        <v xml:space="preserve">  - </v>
      </c>
      <c r="C75" s="247">
        <f t="shared" ref="C75:C97" si="95">COUNTIFS($E$11:$E$97,"&lt;="&amp;E75,$E$11:$E$97,"&lt;&gt;0",$D$11:$D$97,"&lt;&gt;"&amp;"X")</f>
        <v>0</v>
      </c>
      <c r="D75" s="248" t="str">
        <f>IF(COUNTIF($E75:$E$97,E75)&gt;1,"X","")</f>
        <v>X</v>
      </c>
      <c r="E75" s="262" t="str">
        <f t="shared" si="74"/>
        <v/>
      </c>
      <c r="F75" s="262" t="str">
        <f t="shared" si="75"/>
        <v/>
      </c>
      <c r="G75" s="262" t="str">
        <f t="shared" si="76"/>
        <v/>
      </c>
      <c r="H75" s="262" t="str">
        <f t="shared" si="77"/>
        <v/>
      </c>
      <c r="I75" s="262" t="s">
        <v>219</v>
      </c>
      <c r="J75" s="263" t="str">
        <f t="shared" si="78"/>
        <v/>
      </c>
      <c r="K75" s="733"/>
      <c r="L75" s="733"/>
      <c r="M75" s="733"/>
      <c r="N75" s="733"/>
      <c r="O75" s="733"/>
      <c r="P75" s="733"/>
      <c r="Q75" s="264" t="e">
        <f t="shared" si="79"/>
        <v>#VALUE!</v>
      </c>
      <c r="R75" s="365" t="str">
        <f t="shared" si="92"/>
        <v/>
      </c>
      <c r="S75" s="291"/>
      <c r="T75" s="200"/>
      <c r="U75" s="253">
        <f>IFERROR(VLOOKUP(ROWS($C$11:$C75),$C$11:$E$97,COLUMNS($C$11:$E$11),0),0)</f>
        <v>0</v>
      </c>
      <c r="Z75" s="254">
        <f t="shared" si="80"/>
        <v>0</v>
      </c>
      <c r="AA75" s="254">
        <f>IF('5a. Dosing'!F75="",0,'5a. Dosing'!F75)</f>
        <v>0</v>
      </c>
      <c r="AB75" s="254">
        <f>IF('5a. Dosing'!G75="",0,'5a. Dosing'!G75)</f>
        <v>0</v>
      </c>
      <c r="AC75" s="254" t="str">
        <f>IF('5a. Dosing'!H75="","",'5a. Dosing'!H75)</f>
        <v/>
      </c>
      <c r="AD75" s="254" t="str">
        <f>IF('5a. Dosing'!I75="","",'5a. Dosing'!I75)</f>
        <v/>
      </c>
      <c r="AE75" s="254" t="str">
        <f>IF('5a. Dosing'!J75="","",'5a. Dosing'!J75)</f>
        <v/>
      </c>
      <c r="AF75" s="254" t="str">
        <f>IF('5a. Dosing'!K75="","",'5a. Dosing'!K75)</f>
        <v/>
      </c>
      <c r="AG75" s="268"/>
      <c r="AH75" s="256">
        <f t="shared" ref="AH75:AH97" si="96">COUNTIF($AJ$11:$AJ$97,"&lt;="&amp;AJ75)</f>
        <v>87</v>
      </c>
      <c r="AI75" s="256">
        <f t="shared" ref="AI75:AI97" si="97">COUNTIFS($AJ$11:$AJ$138,"&lt;="&amp;AJ75,$AJ$11:$AJ$138,"&lt;&gt;0")</f>
        <v>126</v>
      </c>
      <c r="AJ75" s="257" t="str">
        <f t="shared" si="81"/>
        <v>zzzzzz</v>
      </c>
      <c r="AK75" s="257" t="e">
        <f t="shared" si="64"/>
        <v>#N/A</v>
      </c>
      <c r="AL75" s="254" t="str">
        <f t="shared" si="93"/>
        <v/>
      </c>
      <c r="AM75" s="254" t="str">
        <f t="shared" si="90"/>
        <v/>
      </c>
      <c r="AN75" s="254" t="str">
        <f t="shared" si="90"/>
        <v/>
      </c>
      <c r="AO75" s="254" t="str">
        <f t="shared" si="91"/>
        <v/>
      </c>
      <c r="AP75" s="254" t="str">
        <f t="shared" si="91"/>
        <v/>
      </c>
      <c r="AQ75" s="254" t="str">
        <f t="shared" si="94"/>
        <v/>
      </c>
      <c r="AR75" s="258" t="e">
        <f t="shared" si="66"/>
        <v>#VALUE!</v>
      </c>
      <c r="AS75" s="258" t="e">
        <f t="shared" si="67"/>
        <v>#VALUE!</v>
      </c>
      <c r="AT75" s="258" t="e">
        <f t="shared" si="68"/>
        <v>#VALUE!</v>
      </c>
      <c r="AU75" s="258" t="e">
        <f t="shared" si="69"/>
        <v>#VALUE!</v>
      </c>
      <c r="AV75" s="258" t="e">
        <f t="shared" si="70"/>
        <v>#VALUE!</v>
      </c>
      <c r="AW75" s="258" t="e">
        <f t="shared" si="71"/>
        <v>#VALUE!</v>
      </c>
      <c r="AX75" s="221" t="e">
        <f t="shared" si="72"/>
        <v>#VALUE!</v>
      </c>
      <c r="AY75" s="221" t="str">
        <f t="shared" si="82"/>
        <v/>
      </c>
      <c r="AZ75" s="221" t="str">
        <f t="shared" si="83"/>
        <v/>
      </c>
      <c r="BA75" s="221" t="str">
        <f t="shared" si="84"/>
        <v/>
      </c>
      <c r="BB75" s="221" t="str">
        <f t="shared" si="85"/>
        <v/>
      </c>
      <c r="BC75" s="221" t="str">
        <f t="shared" si="86"/>
        <v/>
      </c>
      <c r="BD75" s="221" t="str">
        <f t="shared" si="87"/>
        <v/>
      </c>
      <c r="BE75" s="259" t="str">
        <f>IFERROR(INDEX('5a. Dosing'!$F$11:$Q$138,MATCH('5. Form Breakdown'!$AK75,'5a. Dosing'!$E$11:$E$138,0),MATCH('5. Form Breakdown'!BE$10,'5a. Dosing'!$F$9:$Q$9,0)),"")</f>
        <v/>
      </c>
      <c r="BF75" s="259" t="str">
        <f>IFERROR(INDEX('5a. Dosing'!$F$11:$Q$138,MATCH('5. Form Breakdown'!$AK75,'5a. Dosing'!$E$11:$E$138,0),MATCH('5. Form Breakdown'!BF$10,'5a. Dosing'!$F$9:$Q$9,0)),"")</f>
        <v/>
      </c>
      <c r="BG75" s="259" t="str">
        <f>IFERROR(INDEX('5a. Dosing'!$F$11:$Q$138,MATCH('5. Form Breakdown'!$AK75,'5a. Dosing'!$E$11:$E$138,0),MATCH('5. Form Breakdown'!BG$10,'5a. Dosing'!$F$9:$Q$9,0)),"")</f>
        <v/>
      </c>
      <c r="BH75" s="259" t="str">
        <f>IFERROR(INDEX('5a. Dosing'!$F$11:$Q$138,MATCH('5. Form Breakdown'!$AK75,'5a. Dosing'!$E$11:$E$138,0),MATCH('5. Form Breakdown'!BH$10,'5a. Dosing'!$F$9:$Q$9,0)),"")</f>
        <v/>
      </c>
      <c r="BI75" s="259" t="str">
        <f>IFERROR(INDEX('5a. Dosing'!$F$11:$Q$138,MATCH('5. Form Breakdown'!$AK75,'5a. Dosing'!$E$11:$E$138,0),MATCH('5. Form Breakdown'!BI$10,'5a. Dosing'!$F$9:$Q$9,0)),"")</f>
        <v/>
      </c>
      <c r="BJ75" s="259" t="str">
        <f>IFERROR(INDEX('5a. Dosing'!$F$11:$Q$138,MATCH('5. Form Breakdown'!$AK75,'5a. Dosing'!$E$11:$E$138,0),MATCH('5. Form Breakdown'!BJ$10,'5a. Dosing'!$F$9:$Q$9,0)),"")</f>
        <v/>
      </c>
      <c r="BK75" s="260">
        <f t="shared" si="88"/>
        <v>0</v>
      </c>
      <c r="BL75" s="260" t="e">
        <f t="shared" si="89"/>
        <v>#VALUE!</v>
      </c>
    </row>
    <row r="76" spans="2:64" ht="15" hidden="1" outlineLevel="1" x14ac:dyDescent="0.25">
      <c r="B76" s="134" t="str">
        <f t="shared" si="73"/>
        <v xml:space="preserve">  - </v>
      </c>
      <c r="C76" s="247">
        <f t="shared" si="95"/>
        <v>0</v>
      </c>
      <c r="D76" s="248" t="str">
        <f>IF(COUNTIF($E76:$E$97,E76)&gt;1,"X","")</f>
        <v>X</v>
      </c>
      <c r="E76" s="262" t="str">
        <f t="shared" si="74"/>
        <v/>
      </c>
      <c r="F76" s="262" t="str">
        <f t="shared" si="75"/>
        <v/>
      </c>
      <c r="G76" s="262" t="str">
        <f t="shared" si="76"/>
        <v/>
      </c>
      <c r="H76" s="262" t="str">
        <f t="shared" si="77"/>
        <v/>
      </c>
      <c r="I76" s="262" t="s">
        <v>219</v>
      </c>
      <c r="J76" s="263" t="str">
        <f t="shared" si="78"/>
        <v/>
      </c>
      <c r="K76" s="733"/>
      <c r="L76" s="733"/>
      <c r="M76" s="733"/>
      <c r="N76" s="733"/>
      <c r="O76" s="733"/>
      <c r="P76" s="733"/>
      <c r="Q76" s="264" t="e">
        <f t="shared" si="79"/>
        <v>#VALUE!</v>
      </c>
      <c r="R76" s="365" t="str">
        <f t="shared" si="92"/>
        <v/>
      </c>
      <c r="S76" s="291"/>
      <c r="T76" s="200"/>
      <c r="U76" s="253">
        <f>IFERROR(VLOOKUP(ROWS($C$11:$C76),$C$11:$E$97,COLUMNS($C$11:$E$11),0),0)</f>
        <v>0</v>
      </c>
      <c r="Z76" s="254">
        <f t="shared" si="80"/>
        <v>0</v>
      </c>
      <c r="AA76" s="254">
        <f>IF('5a. Dosing'!F76="",0,'5a. Dosing'!F76)</f>
        <v>0</v>
      </c>
      <c r="AB76" s="254">
        <f>IF('5a. Dosing'!G76="",0,'5a. Dosing'!G76)</f>
        <v>0</v>
      </c>
      <c r="AC76" s="254" t="str">
        <f>IF('5a. Dosing'!H76="","",'5a. Dosing'!H76)</f>
        <v/>
      </c>
      <c r="AD76" s="254" t="str">
        <f>IF('5a. Dosing'!I76="","",'5a. Dosing'!I76)</f>
        <v/>
      </c>
      <c r="AE76" s="254" t="str">
        <f>IF('5a. Dosing'!J76="","",'5a. Dosing'!J76)</f>
        <v/>
      </c>
      <c r="AF76" s="254" t="str">
        <f>IF('5a. Dosing'!K76="","",'5a. Dosing'!K76)</f>
        <v/>
      </c>
      <c r="AG76" s="268"/>
      <c r="AH76" s="256">
        <f t="shared" si="96"/>
        <v>87</v>
      </c>
      <c r="AI76" s="256">
        <f t="shared" si="97"/>
        <v>126</v>
      </c>
      <c r="AJ76" s="257" t="str">
        <f t="shared" si="81"/>
        <v>zzzzzz</v>
      </c>
      <c r="AK76" s="257" t="e">
        <f t="shared" si="64"/>
        <v>#N/A</v>
      </c>
      <c r="AL76" s="254" t="str">
        <f t="shared" si="93"/>
        <v/>
      </c>
      <c r="AM76" s="254" t="str">
        <f t="shared" si="90"/>
        <v/>
      </c>
      <c r="AN76" s="254" t="str">
        <f t="shared" si="90"/>
        <v/>
      </c>
      <c r="AO76" s="254" t="str">
        <f t="shared" si="91"/>
        <v/>
      </c>
      <c r="AP76" s="254" t="str">
        <f t="shared" si="91"/>
        <v/>
      </c>
      <c r="AQ76" s="254" t="str">
        <f t="shared" si="94"/>
        <v/>
      </c>
      <c r="AR76" s="258" t="e">
        <f t="shared" si="66"/>
        <v>#VALUE!</v>
      </c>
      <c r="AS76" s="258" t="e">
        <f t="shared" si="67"/>
        <v>#VALUE!</v>
      </c>
      <c r="AT76" s="258" t="e">
        <f t="shared" si="68"/>
        <v>#VALUE!</v>
      </c>
      <c r="AU76" s="258" t="e">
        <f t="shared" si="69"/>
        <v>#VALUE!</v>
      </c>
      <c r="AV76" s="258" t="e">
        <f t="shared" si="70"/>
        <v>#VALUE!</v>
      </c>
      <c r="AW76" s="258" t="e">
        <f t="shared" si="71"/>
        <v>#VALUE!</v>
      </c>
      <c r="AX76" s="221" t="e">
        <f t="shared" si="72"/>
        <v>#VALUE!</v>
      </c>
      <c r="AY76" s="221" t="str">
        <f t="shared" si="82"/>
        <v/>
      </c>
      <c r="AZ76" s="221" t="str">
        <f t="shared" si="83"/>
        <v/>
      </c>
      <c r="BA76" s="221" t="str">
        <f t="shared" si="84"/>
        <v/>
      </c>
      <c r="BB76" s="221" t="str">
        <f t="shared" si="85"/>
        <v/>
      </c>
      <c r="BC76" s="221" t="str">
        <f t="shared" si="86"/>
        <v/>
      </c>
      <c r="BD76" s="221" t="str">
        <f t="shared" si="87"/>
        <v/>
      </c>
      <c r="BE76" s="259" t="str">
        <f>IFERROR(INDEX('5a. Dosing'!$F$11:$Q$138,MATCH('5. Form Breakdown'!$AK76,'5a. Dosing'!$E$11:$E$138,0),MATCH('5. Form Breakdown'!BE$10,'5a. Dosing'!$F$9:$Q$9,0)),"")</f>
        <v/>
      </c>
      <c r="BF76" s="259" t="str">
        <f>IFERROR(INDEX('5a. Dosing'!$F$11:$Q$138,MATCH('5. Form Breakdown'!$AK76,'5a. Dosing'!$E$11:$E$138,0),MATCH('5. Form Breakdown'!BF$10,'5a. Dosing'!$F$9:$Q$9,0)),"")</f>
        <v/>
      </c>
      <c r="BG76" s="259" t="str">
        <f>IFERROR(INDEX('5a. Dosing'!$F$11:$Q$138,MATCH('5. Form Breakdown'!$AK76,'5a. Dosing'!$E$11:$E$138,0),MATCH('5. Form Breakdown'!BG$10,'5a. Dosing'!$F$9:$Q$9,0)),"")</f>
        <v/>
      </c>
      <c r="BH76" s="259" t="str">
        <f>IFERROR(INDEX('5a. Dosing'!$F$11:$Q$138,MATCH('5. Form Breakdown'!$AK76,'5a. Dosing'!$E$11:$E$138,0),MATCH('5. Form Breakdown'!BH$10,'5a. Dosing'!$F$9:$Q$9,0)),"")</f>
        <v/>
      </c>
      <c r="BI76" s="259" t="str">
        <f>IFERROR(INDEX('5a. Dosing'!$F$11:$Q$138,MATCH('5. Form Breakdown'!$AK76,'5a. Dosing'!$E$11:$E$138,0),MATCH('5. Form Breakdown'!BI$10,'5a. Dosing'!$F$9:$Q$9,0)),"")</f>
        <v/>
      </c>
      <c r="BJ76" s="259" t="str">
        <f>IFERROR(INDEX('5a. Dosing'!$F$11:$Q$138,MATCH('5. Form Breakdown'!$AK76,'5a. Dosing'!$E$11:$E$138,0),MATCH('5. Form Breakdown'!BJ$10,'5a. Dosing'!$F$9:$Q$9,0)),"")</f>
        <v/>
      </c>
      <c r="BK76" s="260">
        <f t="shared" si="88"/>
        <v>0</v>
      </c>
      <c r="BL76" s="260" t="e">
        <f t="shared" si="89"/>
        <v>#VALUE!</v>
      </c>
    </row>
    <row r="77" spans="2:64" ht="15" hidden="1" outlineLevel="1" x14ac:dyDescent="0.25">
      <c r="B77" s="134" t="str">
        <f t="shared" si="73"/>
        <v xml:space="preserve">  - </v>
      </c>
      <c r="C77" s="247">
        <f t="shared" si="95"/>
        <v>0</v>
      </c>
      <c r="D77" s="248" t="str">
        <f>IF(COUNTIF($E77:$E$97,E77)&gt;1,"X","")</f>
        <v>X</v>
      </c>
      <c r="E77" s="262" t="str">
        <f t="shared" si="74"/>
        <v/>
      </c>
      <c r="F77" s="262" t="str">
        <f t="shared" si="75"/>
        <v/>
      </c>
      <c r="G77" s="262" t="str">
        <f t="shared" si="76"/>
        <v/>
      </c>
      <c r="H77" s="262" t="str">
        <f t="shared" si="77"/>
        <v/>
      </c>
      <c r="I77" s="262" t="s">
        <v>219</v>
      </c>
      <c r="J77" s="263" t="str">
        <f t="shared" si="78"/>
        <v/>
      </c>
      <c r="K77" s="733"/>
      <c r="L77" s="733"/>
      <c r="M77" s="733"/>
      <c r="N77" s="733"/>
      <c r="O77" s="733"/>
      <c r="P77" s="733"/>
      <c r="Q77" s="264" t="e">
        <f t="shared" si="79"/>
        <v>#VALUE!</v>
      </c>
      <c r="R77" s="365" t="str">
        <f t="shared" si="92"/>
        <v/>
      </c>
      <c r="S77" s="291"/>
      <c r="T77" s="200"/>
      <c r="U77" s="253">
        <f>IFERROR(VLOOKUP(ROWS($C$11:$C77),$C$11:$E$97,COLUMNS($C$11:$E$11),0),0)</f>
        <v>0</v>
      </c>
      <c r="Z77" s="254">
        <f t="shared" si="80"/>
        <v>0</v>
      </c>
      <c r="AA77" s="254">
        <f>IF('5a. Dosing'!F77="",0,'5a. Dosing'!F77)</f>
        <v>0</v>
      </c>
      <c r="AB77" s="254">
        <f>IF('5a. Dosing'!G77="",0,'5a. Dosing'!G77)</f>
        <v>0</v>
      </c>
      <c r="AC77" s="254" t="str">
        <f>IF('5a. Dosing'!H77="","",'5a. Dosing'!H77)</f>
        <v/>
      </c>
      <c r="AD77" s="254" t="str">
        <f>IF('5a. Dosing'!I77="","",'5a. Dosing'!I77)</f>
        <v/>
      </c>
      <c r="AE77" s="254" t="str">
        <f>IF('5a. Dosing'!J77="","",'5a. Dosing'!J77)</f>
        <v/>
      </c>
      <c r="AF77" s="254" t="str">
        <f>IF('5a. Dosing'!K77="","",'5a. Dosing'!K77)</f>
        <v/>
      </c>
      <c r="AG77" s="268"/>
      <c r="AH77" s="256">
        <f t="shared" si="96"/>
        <v>87</v>
      </c>
      <c r="AI77" s="256">
        <f t="shared" si="97"/>
        <v>126</v>
      </c>
      <c r="AJ77" s="257" t="str">
        <f t="shared" si="81"/>
        <v>zzzzzz</v>
      </c>
      <c r="AK77" s="257" t="e">
        <f t="shared" si="64"/>
        <v>#N/A</v>
      </c>
      <c r="AL77" s="254" t="str">
        <f t="shared" si="93"/>
        <v/>
      </c>
      <c r="AM77" s="254" t="str">
        <f t="shared" si="90"/>
        <v/>
      </c>
      <c r="AN77" s="254" t="str">
        <f t="shared" si="90"/>
        <v/>
      </c>
      <c r="AO77" s="254" t="str">
        <f t="shared" si="91"/>
        <v/>
      </c>
      <c r="AP77" s="254" t="str">
        <f t="shared" si="91"/>
        <v/>
      </c>
      <c r="AQ77" s="254" t="str">
        <f t="shared" si="94"/>
        <v/>
      </c>
      <c r="AR77" s="258" t="e">
        <f t="shared" si="66"/>
        <v>#VALUE!</v>
      </c>
      <c r="AS77" s="258" t="e">
        <f t="shared" si="67"/>
        <v>#VALUE!</v>
      </c>
      <c r="AT77" s="258" t="e">
        <f t="shared" si="68"/>
        <v>#VALUE!</v>
      </c>
      <c r="AU77" s="258" t="e">
        <f t="shared" si="69"/>
        <v>#VALUE!</v>
      </c>
      <c r="AV77" s="258" t="e">
        <f t="shared" si="70"/>
        <v>#VALUE!</v>
      </c>
      <c r="AW77" s="258" t="e">
        <f t="shared" si="71"/>
        <v>#VALUE!</v>
      </c>
      <c r="AX77" s="221" t="e">
        <f t="shared" si="72"/>
        <v>#VALUE!</v>
      </c>
      <c r="AY77" s="221" t="str">
        <f t="shared" si="82"/>
        <v/>
      </c>
      <c r="AZ77" s="221" t="str">
        <f t="shared" si="83"/>
        <v/>
      </c>
      <c r="BA77" s="221" t="str">
        <f t="shared" si="84"/>
        <v/>
      </c>
      <c r="BB77" s="221" t="str">
        <f t="shared" si="85"/>
        <v/>
      </c>
      <c r="BC77" s="221" t="str">
        <f t="shared" si="86"/>
        <v/>
      </c>
      <c r="BD77" s="221" t="str">
        <f t="shared" si="87"/>
        <v/>
      </c>
      <c r="BE77" s="259" t="str">
        <f>IFERROR(INDEX('5a. Dosing'!$F$11:$Q$138,MATCH('5. Form Breakdown'!$AK77,'5a. Dosing'!$E$11:$E$138,0),MATCH('5. Form Breakdown'!BE$10,'5a. Dosing'!$F$9:$Q$9,0)),"")</f>
        <v/>
      </c>
      <c r="BF77" s="259" t="str">
        <f>IFERROR(INDEX('5a. Dosing'!$F$11:$Q$138,MATCH('5. Form Breakdown'!$AK77,'5a. Dosing'!$E$11:$E$138,0),MATCH('5. Form Breakdown'!BF$10,'5a. Dosing'!$F$9:$Q$9,0)),"")</f>
        <v/>
      </c>
      <c r="BG77" s="259" t="str">
        <f>IFERROR(INDEX('5a. Dosing'!$F$11:$Q$138,MATCH('5. Form Breakdown'!$AK77,'5a. Dosing'!$E$11:$E$138,0),MATCH('5. Form Breakdown'!BG$10,'5a. Dosing'!$F$9:$Q$9,0)),"")</f>
        <v/>
      </c>
      <c r="BH77" s="259" t="str">
        <f>IFERROR(INDEX('5a. Dosing'!$F$11:$Q$138,MATCH('5. Form Breakdown'!$AK77,'5a. Dosing'!$E$11:$E$138,0),MATCH('5. Form Breakdown'!BH$10,'5a. Dosing'!$F$9:$Q$9,0)),"")</f>
        <v/>
      </c>
      <c r="BI77" s="259" t="str">
        <f>IFERROR(INDEX('5a. Dosing'!$F$11:$Q$138,MATCH('5. Form Breakdown'!$AK77,'5a. Dosing'!$E$11:$E$138,0),MATCH('5. Form Breakdown'!BI$10,'5a. Dosing'!$F$9:$Q$9,0)),"")</f>
        <v/>
      </c>
      <c r="BJ77" s="259" t="str">
        <f>IFERROR(INDEX('5a. Dosing'!$F$11:$Q$138,MATCH('5. Form Breakdown'!$AK77,'5a. Dosing'!$E$11:$E$138,0),MATCH('5. Form Breakdown'!BJ$10,'5a. Dosing'!$F$9:$Q$9,0)),"")</f>
        <v/>
      </c>
      <c r="BK77" s="260">
        <f t="shared" si="88"/>
        <v>0</v>
      </c>
      <c r="BL77" s="260" t="e">
        <f t="shared" si="89"/>
        <v>#VALUE!</v>
      </c>
    </row>
    <row r="78" spans="2:64" ht="15" hidden="1" outlineLevel="1" x14ac:dyDescent="0.25">
      <c r="B78" s="134" t="str">
        <f t="shared" si="73"/>
        <v xml:space="preserve">  - </v>
      </c>
      <c r="C78" s="247">
        <f t="shared" si="95"/>
        <v>0</v>
      </c>
      <c r="D78" s="248" t="str">
        <f>IF(COUNTIF($E78:$E$97,E78)&gt;1,"X","")</f>
        <v>X</v>
      </c>
      <c r="E78" s="262" t="str">
        <f t="shared" si="74"/>
        <v/>
      </c>
      <c r="F78" s="262" t="str">
        <f t="shared" si="75"/>
        <v/>
      </c>
      <c r="G78" s="262" t="str">
        <f t="shared" si="76"/>
        <v/>
      </c>
      <c r="H78" s="262" t="str">
        <f t="shared" si="77"/>
        <v/>
      </c>
      <c r="I78" s="262" t="s">
        <v>219</v>
      </c>
      <c r="J78" s="263" t="str">
        <f t="shared" si="78"/>
        <v/>
      </c>
      <c r="K78" s="733"/>
      <c r="L78" s="733"/>
      <c r="M78" s="733"/>
      <c r="N78" s="733"/>
      <c r="O78" s="733"/>
      <c r="P78" s="733"/>
      <c r="Q78" s="264" t="e">
        <f t="shared" si="79"/>
        <v>#VALUE!</v>
      </c>
      <c r="R78" s="365" t="str">
        <f t="shared" si="92"/>
        <v/>
      </c>
      <c r="S78" s="291"/>
      <c r="T78" s="200"/>
      <c r="U78" s="253">
        <f>IFERROR(VLOOKUP(ROWS($C$11:$C78),$C$11:$E$97,COLUMNS($C$11:$E$11),0),0)</f>
        <v>0</v>
      </c>
      <c r="Z78" s="254">
        <f t="shared" si="80"/>
        <v>0</v>
      </c>
      <c r="AA78" s="254">
        <f>IF('5a. Dosing'!F78="",0,'5a. Dosing'!F78)</f>
        <v>0</v>
      </c>
      <c r="AB78" s="254">
        <f>IF('5a. Dosing'!G78="",0,'5a. Dosing'!G78)</f>
        <v>0</v>
      </c>
      <c r="AC78" s="254" t="str">
        <f>IF('5a. Dosing'!H78="","",'5a. Dosing'!H78)</f>
        <v/>
      </c>
      <c r="AD78" s="254" t="str">
        <f>IF('5a. Dosing'!I78="","",'5a. Dosing'!I78)</f>
        <v/>
      </c>
      <c r="AE78" s="254" t="str">
        <f>IF('5a. Dosing'!J78="","",'5a. Dosing'!J78)</f>
        <v/>
      </c>
      <c r="AF78" s="254" t="str">
        <f>IF('5a. Dosing'!K78="","",'5a. Dosing'!K78)</f>
        <v/>
      </c>
      <c r="AG78" s="268"/>
      <c r="AH78" s="256">
        <f t="shared" si="96"/>
        <v>87</v>
      </c>
      <c r="AI78" s="256">
        <f t="shared" si="97"/>
        <v>126</v>
      </c>
      <c r="AJ78" s="257" t="str">
        <f t="shared" si="81"/>
        <v>zzzzzz</v>
      </c>
      <c r="AK78" s="257" t="e">
        <f t="shared" si="64"/>
        <v>#N/A</v>
      </c>
      <c r="AL78" s="254" t="str">
        <f t="shared" si="93"/>
        <v/>
      </c>
      <c r="AM78" s="254" t="str">
        <f t="shared" si="90"/>
        <v/>
      </c>
      <c r="AN78" s="254" t="str">
        <f t="shared" si="90"/>
        <v/>
      </c>
      <c r="AO78" s="254" t="str">
        <f t="shared" si="91"/>
        <v/>
      </c>
      <c r="AP78" s="254" t="str">
        <f t="shared" si="91"/>
        <v/>
      </c>
      <c r="AQ78" s="254" t="str">
        <f t="shared" si="94"/>
        <v/>
      </c>
      <c r="AR78" s="258" t="e">
        <f t="shared" si="66"/>
        <v>#VALUE!</v>
      </c>
      <c r="AS78" s="258" t="e">
        <f t="shared" si="67"/>
        <v>#VALUE!</v>
      </c>
      <c r="AT78" s="258" t="e">
        <f t="shared" si="68"/>
        <v>#VALUE!</v>
      </c>
      <c r="AU78" s="258" t="e">
        <f t="shared" si="69"/>
        <v>#VALUE!</v>
      </c>
      <c r="AV78" s="258" t="e">
        <f t="shared" si="70"/>
        <v>#VALUE!</v>
      </c>
      <c r="AW78" s="258" t="e">
        <f t="shared" si="71"/>
        <v>#VALUE!</v>
      </c>
      <c r="AX78" s="221" t="e">
        <f t="shared" si="72"/>
        <v>#VALUE!</v>
      </c>
      <c r="AY78" s="221" t="str">
        <f t="shared" si="82"/>
        <v/>
      </c>
      <c r="AZ78" s="221" t="str">
        <f t="shared" si="83"/>
        <v/>
      </c>
      <c r="BA78" s="221" t="str">
        <f t="shared" si="84"/>
        <v/>
      </c>
      <c r="BB78" s="221" t="str">
        <f t="shared" si="85"/>
        <v/>
      </c>
      <c r="BC78" s="221" t="str">
        <f t="shared" si="86"/>
        <v/>
      </c>
      <c r="BD78" s="221" t="str">
        <f t="shared" si="87"/>
        <v/>
      </c>
      <c r="BE78" s="259" t="str">
        <f>IFERROR(INDEX('5a. Dosing'!$F$11:$Q$138,MATCH('5. Form Breakdown'!$AK78,'5a. Dosing'!$E$11:$E$138,0),MATCH('5. Form Breakdown'!BE$10,'5a. Dosing'!$F$9:$Q$9,0)),"")</f>
        <v/>
      </c>
      <c r="BF78" s="259" t="str">
        <f>IFERROR(INDEX('5a. Dosing'!$F$11:$Q$138,MATCH('5. Form Breakdown'!$AK78,'5a. Dosing'!$E$11:$E$138,0),MATCH('5. Form Breakdown'!BF$10,'5a. Dosing'!$F$9:$Q$9,0)),"")</f>
        <v/>
      </c>
      <c r="BG78" s="259" t="str">
        <f>IFERROR(INDEX('5a. Dosing'!$F$11:$Q$138,MATCH('5. Form Breakdown'!$AK78,'5a. Dosing'!$E$11:$E$138,0),MATCH('5. Form Breakdown'!BG$10,'5a. Dosing'!$F$9:$Q$9,0)),"")</f>
        <v/>
      </c>
      <c r="BH78" s="259" t="str">
        <f>IFERROR(INDEX('5a. Dosing'!$F$11:$Q$138,MATCH('5. Form Breakdown'!$AK78,'5a. Dosing'!$E$11:$E$138,0),MATCH('5. Form Breakdown'!BH$10,'5a. Dosing'!$F$9:$Q$9,0)),"")</f>
        <v/>
      </c>
      <c r="BI78" s="259" t="str">
        <f>IFERROR(INDEX('5a. Dosing'!$F$11:$Q$138,MATCH('5. Form Breakdown'!$AK78,'5a. Dosing'!$E$11:$E$138,0),MATCH('5. Form Breakdown'!BI$10,'5a. Dosing'!$F$9:$Q$9,0)),"")</f>
        <v/>
      </c>
      <c r="BJ78" s="259" t="str">
        <f>IFERROR(INDEX('5a. Dosing'!$F$11:$Q$138,MATCH('5. Form Breakdown'!$AK78,'5a. Dosing'!$E$11:$E$138,0),MATCH('5. Form Breakdown'!BJ$10,'5a. Dosing'!$F$9:$Q$9,0)),"")</f>
        <v/>
      </c>
      <c r="BK78" s="260">
        <f t="shared" si="88"/>
        <v>0</v>
      </c>
      <c r="BL78" s="260" t="e">
        <f t="shared" si="89"/>
        <v>#VALUE!</v>
      </c>
    </row>
    <row r="79" spans="2:64" ht="15" hidden="1" outlineLevel="1" x14ac:dyDescent="0.25">
      <c r="B79" s="134" t="str">
        <f t="shared" si="73"/>
        <v xml:space="preserve">  - </v>
      </c>
      <c r="C79" s="247">
        <f t="shared" si="95"/>
        <v>0</v>
      </c>
      <c r="D79" s="248" t="str">
        <f>IF(COUNTIF($E79:$E$97,E79)&gt;1,"X","")</f>
        <v>X</v>
      </c>
      <c r="E79" s="262" t="str">
        <f t="shared" si="74"/>
        <v/>
      </c>
      <c r="F79" s="262" t="str">
        <f t="shared" si="75"/>
        <v/>
      </c>
      <c r="G79" s="262" t="str">
        <f t="shared" si="76"/>
        <v/>
      </c>
      <c r="H79" s="262" t="str">
        <f t="shared" si="77"/>
        <v/>
      </c>
      <c r="I79" s="262" t="s">
        <v>219</v>
      </c>
      <c r="J79" s="263" t="str">
        <f t="shared" si="78"/>
        <v/>
      </c>
      <c r="K79" s="733"/>
      <c r="L79" s="733"/>
      <c r="M79" s="733"/>
      <c r="N79" s="733"/>
      <c r="O79" s="733"/>
      <c r="P79" s="733"/>
      <c r="Q79" s="264" t="e">
        <f t="shared" si="79"/>
        <v>#VALUE!</v>
      </c>
      <c r="R79" s="365" t="str">
        <f t="shared" si="92"/>
        <v/>
      </c>
      <c r="S79" s="291"/>
      <c r="T79" s="200"/>
      <c r="U79" s="253">
        <f>IFERROR(VLOOKUP(ROWS($C$11:$C79),$C$11:$E$97,COLUMNS($C$11:$E$11),0),0)</f>
        <v>0</v>
      </c>
      <c r="Z79" s="254">
        <f t="shared" si="80"/>
        <v>0</v>
      </c>
      <c r="AA79" s="254">
        <f>IF('5a. Dosing'!F79="",0,'5a. Dosing'!F79)</f>
        <v>0</v>
      </c>
      <c r="AB79" s="254">
        <f>IF('5a. Dosing'!G79="",0,'5a. Dosing'!G79)</f>
        <v>0</v>
      </c>
      <c r="AC79" s="254" t="str">
        <f>IF('5a. Dosing'!H79="","",'5a. Dosing'!H79)</f>
        <v/>
      </c>
      <c r="AD79" s="254" t="str">
        <f>IF('5a. Dosing'!I79="","",'5a. Dosing'!I79)</f>
        <v/>
      </c>
      <c r="AE79" s="254" t="str">
        <f>IF('5a. Dosing'!J79="","",'5a. Dosing'!J79)</f>
        <v/>
      </c>
      <c r="AF79" s="254" t="str">
        <f>IF('5a. Dosing'!K79="","",'5a. Dosing'!K79)</f>
        <v/>
      </c>
      <c r="AG79" s="268"/>
      <c r="AH79" s="256">
        <f t="shared" si="96"/>
        <v>87</v>
      </c>
      <c r="AI79" s="256">
        <f t="shared" si="97"/>
        <v>126</v>
      </c>
      <c r="AJ79" s="257" t="str">
        <f t="shared" si="81"/>
        <v>zzzzzz</v>
      </c>
      <c r="AK79" s="257" t="e">
        <f t="shared" si="64"/>
        <v>#N/A</v>
      </c>
      <c r="AL79" s="254" t="str">
        <f t="shared" si="93"/>
        <v/>
      </c>
      <c r="AM79" s="254" t="str">
        <f t="shared" si="90"/>
        <v/>
      </c>
      <c r="AN79" s="254" t="str">
        <f t="shared" si="90"/>
        <v/>
      </c>
      <c r="AO79" s="254" t="str">
        <f t="shared" si="91"/>
        <v/>
      </c>
      <c r="AP79" s="254" t="str">
        <f t="shared" si="91"/>
        <v/>
      </c>
      <c r="AQ79" s="254" t="str">
        <f t="shared" si="94"/>
        <v/>
      </c>
      <c r="AR79" s="258" t="e">
        <f t="shared" si="66"/>
        <v>#VALUE!</v>
      </c>
      <c r="AS79" s="258" t="e">
        <f t="shared" si="67"/>
        <v>#VALUE!</v>
      </c>
      <c r="AT79" s="258" t="e">
        <f t="shared" si="68"/>
        <v>#VALUE!</v>
      </c>
      <c r="AU79" s="258" t="e">
        <f t="shared" si="69"/>
        <v>#VALUE!</v>
      </c>
      <c r="AV79" s="258" t="e">
        <f t="shared" si="70"/>
        <v>#VALUE!</v>
      </c>
      <c r="AW79" s="258" t="e">
        <f t="shared" si="71"/>
        <v>#VALUE!</v>
      </c>
      <c r="AX79" s="221" t="e">
        <f t="shared" si="72"/>
        <v>#VALUE!</v>
      </c>
      <c r="AY79" s="221" t="str">
        <f t="shared" si="82"/>
        <v/>
      </c>
      <c r="AZ79" s="221" t="str">
        <f t="shared" si="83"/>
        <v/>
      </c>
      <c r="BA79" s="221" t="str">
        <f t="shared" si="84"/>
        <v/>
      </c>
      <c r="BB79" s="221" t="str">
        <f t="shared" si="85"/>
        <v/>
      </c>
      <c r="BC79" s="221" t="str">
        <f t="shared" si="86"/>
        <v/>
      </c>
      <c r="BD79" s="221" t="str">
        <f t="shared" si="87"/>
        <v/>
      </c>
      <c r="BE79" s="259" t="str">
        <f>IFERROR(INDEX('5a. Dosing'!$F$11:$Q$138,MATCH('5. Form Breakdown'!$AK79,'5a. Dosing'!$E$11:$E$138,0),MATCH('5. Form Breakdown'!BE$10,'5a. Dosing'!$F$9:$Q$9,0)),"")</f>
        <v/>
      </c>
      <c r="BF79" s="259" t="str">
        <f>IFERROR(INDEX('5a. Dosing'!$F$11:$Q$138,MATCH('5. Form Breakdown'!$AK79,'5a. Dosing'!$E$11:$E$138,0),MATCH('5. Form Breakdown'!BF$10,'5a. Dosing'!$F$9:$Q$9,0)),"")</f>
        <v/>
      </c>
      <c r="BG79" s="259" t="str">
        <f>IFERROR(INDEX('5a. Dosing'!$F$11:$Q$138,MATCH('5. Form Breakdown'!$AK79,'5a. Dosing'!$E$11:$E$138,0),MATCH('5. Form Breakdown'!BG$10,'5a. Dosing'!$F$9:$Q$9,0)),"")</f>
        <v/>
      </c>
      <c r="BH79" s="259" t="str">
        <f>IFERROR(INDEX('5a. Dosing'!$F$11:$Q$138,MATCH('5. Form Breakdown'!$AK79,'5a. Dosing'!$E$11:$E$138,0),MATCH('5. Form Breakdown'!BH$10,'5a. Dosing'!$F$9:$Q$9,0)),"")</f>
        <v/>
      </c>
      <c r="BI79" s="259" t="str">
        <f>IFERROR(INDEX('5a. Dosing'!$F$11:$Q$138,MATCH('5. Form Breakdown'!$AK79,'5a. Dosing'!$E$11:$E$138,0),MATCH('5. Form Breakdown'!BI$10,'5a. Dosing'!$F$9:$Q$9,0)),"")</f>
        <v/>
      </c>
      <c r="BJ79" s="259" t="str">
        <f>IFERROR(INDEX('5a. Dosing'!$F$11:$Q$138,MATCH('5. Form Breakdown'!$AK79,'5a. Dosing'!$E$11:$E$138,0),MATCH('5. Form Breakdown'!BJ$10,'5a. Dosing'!$F$9:$Q$9,0)),"")</f>
        <v/>
      </c>
      <c r="BK79" s="260">
        <f t="shared" si="88"/>
        <v>0</v>
      </c>
      <c r="BL79" s="260" t="e">
        <f t="shared" si="89"/>
        <v>#VALUE!</v>
      </c>
    </row>
    <row r="80" spans="2:64" ht="15" hidden="1" outlineLevel="1" x14ac:dyDescent="0.25">
      <c r="B80" s="134" t="str">
        <f t="shared" si="73"/>
        <v xml:space="preserve">  - </v>
      </c>
      <c r="C80" s="247">
        <f t="shared" si="95"/>
        <v>0</v>
      </c>
      <c r="D80" s="248" t="str">
        <f>IF(COUNTIF($E80:$E$97,E80)&gt;1,"X","")</f>
        <v>X</v>
      </c>
      <c r="E80" s="262" t="str">
        <f t="shared" si="74"/>
        <v/>
      </c>
      <c r="F80" s="262" t="str">
        <f t="shared" si="75"/>
        <v/>
      </c>
      <c r="G80" s="262" t="str">
        <f t="shared" si="76"/>
        <v/>
      </c>
      <c r="H80" s="262" t="str">
        <f t="shared" si="77"/>
        <v/>
      </c>
      <c r="I80" s="262" t="s">
        <v>219</v>
      </c>
      <c r="J80" s="263" t="str">
        <f t="shared" si="78"/>
        <v/>
      </c>
      <c r="K80" s="733"/>
      <c r="L80" s="733"/>
      <c r="M80" s="733"/>
      <c r="N80" s="733"/>
      <c r="O80" s="733"/>
      <c r="P80" s="733"/>
      <c r="Q80" s="264" t="e">
        <f t="shared" si="79"/>
        <v>#VALUE!</v>
      </c>
      <c r="R80" s="365" t="str">
        <f t="shared" si="92"/>
        <v/>
      </c>
      <c r="S80" s="291"/>
      <c r="T80" s="200"/>
      <c r="U80" s="253">
        <f>IFERROR(VLOOKUP(ROWS($C$11:$C80),$C$11:$E$97,COLUMNS($C$11:$E$11),0),0)</f>
        <v>0</v>
      </c>
      <c r="Z80" s="254">
        <f t="shared" si="80"/>
        <v>0</v>
      </c>
      <c r="AA80" s="254">
        <f>IF('5a. Dosing'!F80="",0,'5a. Dosing'!F80)</f>
        <v>0</v>
      </c>
      <c r="AB80" s="254">
        <f>IF('5a. Dosing'!G80="",0,'5a. Dosing'!G80)</f>
        <v>0</v>
      </c>
      <c r="AC80" s="254" t="str">
        <f>IF('5a. Dosing'!H80="","",'5a. Dosing'!H80)</f>
        <v/>
      </c>
      <c r="AD80" s="254" t="str">
        <f>IF('5a. Dosing'!I80="","",'5a. Dosing'!I80)</f>
        <v/>
      </c>
      <c r="AE80" s="254" t="str">
        <f>IF('5a. Dosing'!J80="","",'5a. Dosing'!J80)</f>
        <v/>
      </c>
      <c r="AF80" s="254" t="str">
        <f>IF('5a. Dosing'!K80="","",'5a. Dosing'!K80)</f>
        <v/>
      </c>
      <c r="AG80" s="268"/>
      <c r="AH80" s="256">
        <f t="shared" si="96"/>
        <v>87</v>
      </c>
      <c r="AI80" s="256">
        <f t="shared" si="97"/>
        <v>126</v>
      </c>
      <c r="AJ80" s="257" t="str">
        <f t="shared" si="81"/>
        <v>zzzzzz</v>
      </c>
      <c r="AK80" s="257" t="e">
        <f t="shared" si="64"/>
        <v>#N/A</v>
      </c>
      <c r="AL80" s="254" t="str">
        <f t="shared" si="93"/>
        <v/>
      </c>
      <c r="AM80" s="254" t="str">
        <f t="shared" ref="AM80:AN97" si="98">IFERROR(INDEX($AA$11:$AF$97,MATCH($AK80,$Z$11:$Z$97,0),MATCH(AM$9,$AA$9:$AF$9,0)),"")</f>
        <v/>
      </c>
      <c r="AN80" s="254" t="str">
        <f t="shared" si="98"/>
        <v/>
      </c>
      <c r="AO80" s="254" t="str">
        <f t="shared" si="91"/>
        <v/>
      </c>
      <c r="AP80" s="254" t="str">
        <f t="shared" si="91"/>
        <v/>
      </c>
      <c r="AQ80" s="254" t="str">
        <f t="shared" si="94"/>
        <v/>
      </c>
      <c r="AR80" s="258" t="e">
        <f t="shared" si="66"/>
        <v>#VALUE!</v>
      </c>
      <c r="AS80" s="258" t="e">
        <f t="shared" si="67"/>
        <v>#VALUE!</v>
      </c>
      <c r="AT80" s="258" t="e">
        <f t="shared" si="68"/>
        <v>#VALUE!</v>
      </c>
      <c r="AU80" s="258" t="e">
        <f t="shared" si="69"/>
        <v>#VALUE!</v>
      </c>
      <c r="AV80" s="258" t="e">
        <f t="shared" si="70"/>
        <v>#VALUE!</v>
      </c>
      <c r="AW80" s="258" t="e">
        <f t="shared" si="71"/>
        <v>#VALUE!</v>
      </c>
      <c r="AX80" s="221" t="e">
        <f t="shared" si="72"/>
        <v>#VALUE!</v>
      </c>
      <c r="AY80" s="221" t="str">
        <f t="shared" si="82"/>
        <v/>
      </c>
      <c r="AZ80" s="221" t="str">
        <f t="shared" si="83"/>
        <v/>
      </c>
      <c r="BA80" s="221" t="str">
        <f t="shared" si="84"/>
        <v/>
      </c>
      <c r="BB80" s="221" t="str">
        <f t="shared" si="85"/>
        <v/>
      </c>
      <c r="BC80" s="221" t="str">
        <f t="shared" si="86"/>
        <v/>
      </c>
      <c r="BD80" s="221" t="str">
        <f t="shared" si="87"/>
        <v/>
      </c>
      <c r="BE80" s="259" t="str">
        <f>IFERROR(INDEX('5a. Dosing'!$F$11:$Q$138,MATCH('5. Form Breakdown'!$AK80,'5a. Dosing'!$E$11:$E$138,0),MATCH('5. Form Breakdown'!BE$10,'5a. Dosing'!$F$9:$Q$9,0)),"")</f>
        <v/>
      </c>
      <c r="BF80" s="259" t="str">
        <f>IFERROR(INDEX('5a. Dosing'!$F$11:$Q$138,MATCH('5. Form Breakdown'!$AK80,'5a. Dosing'!$E$11:$E$138,0),MATCH('5. Form Breakdown'!BF$10,'5a. Dosing'!$F$9:$Q$9,0)),"")</f>
        <v/>
      </c>
      <c r="BG80" s="259" t="str">
        <f>IFERROR(INDEX('5a. Dosing'!$F$11:$Q$138,MATCH('5. Form Breakdown'!$AK80,'5a. Dosing'!$E$11:$E$138,0),MATCH('5. Form Breakdown'!BG$10,'5a. Dosing'!$F$9:$Q$9,0)),"")</f>
        <v/>
      </c>
      <c r="BH80" s="259" t="str">
        <f>IFERROR(INDEX('5a. Dosing'!$F$11:$Q$138,MATCH('5. Form Breakdown'!$AK80,'5a. Dosing'!$E$11:$E$138,0),MATCH('5. Form Breakdown'!BH$10,'5a. Dosing'!$F$9:$Q$9,0)),"")</f>
        <v/>
      </c>
      <c r="BI80" s="259" t="str">
        <f>IFERROR(INDEX('5a. Dosing'!$F$11:$Q$138,MATCH('5. Form Breakdown'!$AK80,'5a. Dosing'!$E$11:$E$138,0),MATCH('5. Form Breakdown'!BI$10,'5a. Dosing'!$F$9:$Q$9,0)),"")</f>
        <v/>
      </c>
      <c r="BJ80" s="259" t="str">
        <f>IFERROR(INDEX('5a. Dosing'!$F$11:$Q$138,MATCH('5. Form Breakdown'!$AK80,'5a. Dosing'!$E$11:$E$138,0),MATCH('5. Form Breakdown'!BJ$10,'5a. Dosing'!$F$9:$Q$9,0)),"")</f>
        <v/>
      </c>
      <c r="BK80" s="260">
        <f t="shared" si="88"/>
        <v>0</v>
      </c>
      <c r="BL80" s="260" t="e">
        <f t="shared" si="89"/>
        <v>#VALUE!</v>
      </c>
    </row>
    <row r="81" spans="2:64" ht="15" hidden="1" outlineLevel="1" x14ac:dyDescent="0.25">
      <c r="B81" s="134" t="str">
        <f t="shared" si="73"/>
        <v xml:space="preserve">  - </v>
      </c>
      <c r="C81" s="247">
        <f t="shared" si="95"/>
        <v>0</v>
      </c>
      <c r="D81" s="248" t="str">
        <f>IF(COUNTIF($E81:$E$97,E81)&gt;1,"X","")</f>
        <v>X</v>
      </c>
      <c r="E81" s="262" t="str">
        <f t="shared" si="74"/>
        <v/>
      </c>
      <c r="F81" s="262" t="str">
        <f t="shared" si="75"/>
        <v/>
      </c>
      <c r="G81" s="262" t="str">
        <f t="shared" si="76"/>
        <v/>
      </c>
      <c r="H81" s="262" t="str">
        <f t="shared" si="77"/>
        <v/>
      </c>
      <c r="I81" s="262" t="s">
        <v>219</v>
      </c>
      <c r="J81" s="263" t="str">
        <f t="shared" si="78"/>
        <v/>
      </c>
      <c r="K81" s="733"/>
      <c r="L81" s="733"/>
      <c r="M81" s="733"/>
      <c r="N81" s="733"/>
      <c r="O81" s="733"/>
      <c r="P81" s="733"/>
      <c r="Q81" s="264" t="e">
        <f t="shared" si="79"/>
        <v>#VALUE!</v>
      </c>
      <c r="R81" s="365" t="str">
        <f t="shared" si="92"/>
        <v/>
      </c>
      <c r="S81" s="291"/>
      <c r="T81" s="200"/>
      <c r="U81" s="253">
        <f>IFERROR(VLOOKUP(ROWS($C$11:$C81),$C$11:$E$97,COLUMNS($C$11:$E$11),0),0)</f>
        <v>0</v>
      </c>
      <c r="Z81" s="254">
        <f t="shared" si="80"/>
        <v>0</v>
      </c>
      <c r="AA81" s="254">
        <f>IF('5a. Dosing'!F81="",0,'5a. Dosing'!F81)</f>
        <v>0</v>
      </c>
      <c r="AB81" s="254">
        <f>IF('5a. Dosing'!G81="",0,'5a. Dosing'!G81)</f>
        <v>0</v>
      </c>
      <c r="AC81" s="254" t="str">
        <f>IF('5a. Dosing'!H81="","",'5a. Dosing'!H81)</f>
        <v/>
      </c>
      <c r="AD81" s="254" t="str">
        <f>IF('5a. Dosing'!I81="","",'5a. Dosing'!I81)</f>
        <v/>
      </c>
      <c r="AE81" s="254" t="str">
        <f>IF('5a. Dosing'!J81="","",'5a. Dosing'!J81)</f>
        <v/>
      </c>
      <c r="AF81" s="254" t="str">
        <f>IF('5a. Dosing'!K81="","",'5a. Dosing'!K81)</f>
        <v/>
      </c>
      <c r="AG81" s="268"/>
      <c r="AH81" s="256">
        <f t="shared" si="96"/>
        <v>87</v>
      </c>
      <c r="AI81" s="256">
        <f t="shared" si="97"/>
        <v>126</v>
      </c>
      <c r="AJ81" s="257" t="str">
        <f t="shared" si="81"/>
        <v>zzzzzz</v>
      </c>
      <c r="AK81" s="257" t="e">
        <f t="shared" si="64"/>
        <v>#N/A</v>
      </c>
      <c r="AL81" s="254" t="str">
        <f t="shared" si="93"/>
        <v/>
      </c>
      <c r="AM81" s="254" t="str">
        <f t="shared" si="98"/>
        <v/>
      </c>
      <c r="AN81" s="254" t="str">
        <f t="shared" si="98"/>
        <v/>
      </c>
      <c r="AO81" s="254" t="str">
        <f t="shared" ref="AO81:AP97" si="99">IFERROR(INDEX($AA$11:$AF$97,MATCH($AK81,$Z$11:$Z$97,0),MATCH(AO$9,$AA$9:$AF$9,0)),"")</f>
        <v/>
      </c>
      <c r="AP81" s="254" t="str">
        <f t="shared" si="99"/>
        <v/>
      </c>
      <c r="AQ81" s="254" t="str">
        <f t="shared" si="94"/>
        <v/>
      </c>
      <c r="AR81" s="258" t="e">
        <f t="shared" si="66"/>
        <v>#VALUE!</v>
      </c>
      <c r="AS81" s="258" t="e">
        <f t="shared" si="67"/>
        <v>#VALUE!</v>
      </c>
      <c r="AT81" s="258" t="e">
        <f t="shared" si="68"/>
        <v>#VALUE!</v>
      </c>
      <c r="AU81" s="258" t="e">
        <f t="shared" si="69"/>
        <v>#VALUE!</v>
      </c>
      <c r="AV81" s="258" t="e">
        <f t="shared" si="70"/>
        <v>#VALUE!</v>
      </c>
      <c r="AW81" s="258" t="e">
        <f t="shared" si="71"/>
        <v>#VALUE!</v>
      </c>
      <c r="AX81" s="221" t="e">
        <f t="shared" si="72"/>
        <v>#VALUE!</v>
      </c>
      <c r="AY81" s="221" t="str">
        <f t="shared" si="82"/>
        <v/>
      </c>
      <c r="AZ81" s="221" t="str">
        <f t="shared" si="83"/>
        <v/>
      </c>
      <c r="BA81" s="221" t="str">
        <f t="shared" si="84"/>
        <v/>
      </c>
      <c r="BB81" s="221" t="str">
        <f t="shared" si="85"/>
        <v/>
      </c>
      <c r="BC81" s="221" t="str">
        <f t="shared" si="86"/>
        <v/>
      </c>
      <c r="BD81" s="221" t="str">
        <f t="shared" si="87"/>
        <v/>
      </c>
      <c r="BE81" s="259" t="str">
        <f>IFERROR(INDEX('5a. Dosing'!$F$11:$Q$138,MATCH('5. Form Breakdown'!$AK81,'5a. Dosing'!$E$11:$E$138,0),MATCH('5. Form Breakdown'!BE$10,'5a. Dosing'!$F$9:$Q$9,0)),"")</f>
        <v/>
      </c>
      <c r="BF81" s="259" t="str">
        <f>IFERROR(INDEX('5a. Dosing'!$F$11:$Q$138,MATCH('5. Form Breakdown'!$AK81,'5a. Dosing'!$E$11:$E$138,0),MATCH('5. Form Breakdown'!BF$10,'5a. Dosing'!$F$9:$Q$9,0)),"")</f>
        <v/>
      </c>
      <c r="BG81" s="259" t="str">
        <f>IFERROR(INDEX('5a. Dosing'!$F$11:$Q$138,MATCH('5. Form Breakdown'!$AK81,'5a. Dosing'!$E$11:$E$138,0),MATCH('5. Form Breakdown'!BG$10,'5a. Dosing'!$F$9:$Q$9,0)),"")</f>
        <v/>
      </c>
      <c r="BH81" s="259" t="str">
        <f>IFERROR(INDEX('5a. Dosing'!$F$11:$Q$138,MATCH('5. Form Breakdown'!$AK81,'5a. Dosing'!$E$11:$E$138,0),MATCH('5. Form Breakdown'!BH$10,'5a. Dosing'!$F$9:$Q$9,0)),"")</f>
        <v/>
      </c>
      <c r="BI81" s="259" t="str">
        <f>IFERROR(INDEX('5a. Dosing'!$F$11:$Q$138,MATCH('5. Form Breakdown'!$AK81,'5a. Dosing'!$E$11:$E$138,0),MATCH('5. Form Breakdown'!BI$10,'5a. Dosing'!$F$9:$Q$9,0)),"")</f>
        <v/>
      </c>
      <c r="BJ81" s="259" t="str">
        <f>IFERROR(INDEX('5a. Dosing'!$F$11:$Q$138,MATCH('5. Form Breakdown'!$AK81,'5a. Dosing'!$E$11:$E$138,0),MATCH('5. Form Breakdown'!BJ$10,'5a. Dosing'!$F$9:$Q$9,0)),"")</f>
        <v/>
      </c>
      <c r="BK81" s="260">
        <f t="shared" si="88"/>
        <v>0</v>
      </c>
      <c r="BL81" s="260" t="e">
        <f t="shared" si="89"/>
        <v>#VALUE!</v>
      </c>
    </row>
    <row r="82" spans="2:64" ht="15" hidden="1" outlineLevel="1" x14ac:dyDescent="0.25">
      <c r="B82" s="134" t="str">
        <f t="shared" si="73"/>
        <v xml:space="preserve">  - </v>
      </c>
      <c r="C82" s="247">
        <f t="shared" si="95"/>
        <v>0</v>
      </c>
      <c r="D82" s="248" t="str">
        <f>IF(COUNTIF($E82:$E$97,E82)&gt;1,"X","")</f>
        <v>X</v>
      </c>
      <c r="E82" s="262" t="str">
        <f t="shared" si="74"/>
        <v/>
      </c>
      <c r="F82" s="262" t="str">
        <f t="shared" si="75"/>
        <v/>
      </c>
      <c r="G82" s="262" t="str">
        <f t="shared" si="76"/>
        <v/>
      </c>
      <c r="H82" s="262" t="str">
        <f t="shared" si="77"/>
        <v/>
      </c>
      <c r="I82" s="262" t="s">
        <v>219</v>
      </c>
      <c r="J82" s="263" t="str">
        <f t="shared" si="78"/>
        <v/>
      </c>
      <c r="K82" s="733"/>
      <c r="L82" s="733"/>
      <c r="M82" s="733"/>
      <c r="N82" s="733"/>
      <c r="O82" s="733"/>
      <c r="P82" s="733"/>
      <c r="Q82" s="264" t="e">
        <f t="shared" si="79"/>
        <v>#VALUE!</v>
      </c>
      <c r="R82" s="365" t="str">
        <f t="shared" si="92"/>
        <v/>
      </c>
      <c r="S82" s="291"/>
      <c r="T82" s="200"/>
      <c r="U82" s="253">
        <f>IFERROR(VLOOKUP(ROWS($C$11:$C82),$C$11:$E$97,COLUMNS($C$11:$E$11),0),0)</f>
        <v>0</v>
      </c>
      <c r="Z82" s="254">
        <f t="shared" si="80"/>
        <v>0</v>
      </c>
      <c r="AA82" s="255">
        <f>IF('5a. Dosing'!F82="",0,'5a. Dosing'!F82)</f>
        <v>0</v>
      </c>
      <c r="AB82" s="255">
        <f>IF('5a. Dosing'!G82="",0,'5a. Dosing'!G82)</f>
        <v>0</v>
      </c>
      <c r="AC82" s="254" t="str">
        <f>IF('5a. Dosing'!H82="","",'5a. Dosing'!H82)</f>
        <v/>
      </c>
      <c r="AD82" s="255" t="str">
        <f>IF('5a. Dosing'!I82="","",'5a. Dosing'!I82)</f>
        <v/>
      </c>
      <c r="AE82" s="255" t="str">
        <f>IF('5a. Dosing'!J82="","",'5a. Dosing'!J82)</f>
        <v/>
      </c>
      <c r="AF82" s="255" t="str">
        <f>IF('5a. Dosing'!K82="","",'5a. Dosing'!K82)</f>
        <v/>
      </c>
      <c r="AG82" s="292"/>
      <c r="AH82" s="293">
        <f t="shared" si="96"/>
        <v>87</v>
      </c>
      <c r="AI82" s="256">
        <f t="shared" si="97"/>
        <v>126</v>
      </c>
      <c r="AJ82" s="257" t="str">
        <f t="shared" si="81"/>
        <v>zzzzzz</v>
      </c>
      <c r="AK82" s="257" t="e">
        <f t="shared" si="64"/>
        <v>#N/A</v>
      </c>
      <c r="AL82" s="254" t="str">
        <f t="shared" si="93"/>
        <v/>
      </c>
      <c r="AM82" s="254" t="str">
        <f t="shared" si="98"/>
        <v/>
      </c>
      <c r="AN82" s="254" t="str">
        <f t="shared" si="98"/>
        <v/>
      </c>
      <c r="AO82" s="254" t="str">
        <f t="shared" si="99"/>
        <v/>
      </c>
      <c r="AP82" s="254" t="str">
        <f t="shared" si="99"/>
        <v/>
      </c>
      <c r="AQ82" s="254" t="str">
        <f t="shared" si="94"/>
        <v/>
      </c>
      <c r="AR82" s="258" t="e">
        <f t="shared" si="66"/>
        <v>#VALUE!</v>
      </c>
      <c r="AS82" s="258" t="e">
        <f t="shared" si="67"/>
        <v>#VALUE!</v>
      </c>
      <c r="AT82" s="258" t="e">
        <f t="shared" si="68"/>
        <v>#VALUE!</v>
      </c>
      <c r="AU82" s="258" t="e">
        <f t="shared" si="69"/>
        <v>#VALUE!</v>
      </c>
      <c r="AV82" s="258" t="e">
        <f t="shared" si="70"/>
        <v>#VALUE!</v>
      </c>
      <c r="AW82" s="258" t="e">
        <f t="shared" si="71"/>
        <v>#VALUE!</v>
      </c>
      <c r="AX82" s="221" t="e">
        <f t="shared" si="72"/>
        <v>#VALUE!</v>
      </c>
      <c r="AY82" s="221" t="str">
        <f t="shared" si="82"/>
        <v/>
      </c>
      <c r="AZ82" s="221" t="str">
        <f t="shared" si="83"/>
        <v/>
      </c>
      <c r="BA82" s="221" t="str">
        <f t="shared" si="84"/>
        <v/>
      </c>
      <c r="BB82" s="221" t="str">
        <f t="shared" si="85"/>
        <v/>
      </c>
      <c r="BC82" s="221" t="str">
        <f t="shared" si="86"/>
        <v/>
      </c>
      <c r="BD82" s="221" t="str">
        <f t="shared" si="87"/>
        <v/>
      </c>
      <c r="BE82" s="259" t="str">
        <f>IFERROR(INDEX('5a. Dosing'!$F$11:$Q$138,MATCH('5. Form Breakdown'!$AK82,'5a. Dosing'!$E$11:$E$138,0),MATCH('5. Form Breakdown'!BE$10,'5a. Dosing'!$F$9:$Q$9,0)),"")</f>
        <v/>
      </c>
      <c r="BF82" s="259" t="str">
        <f>IFERROR(INDEX('5a. Dosing'!$F$11:$Q$138,MATCH('5. Form Breakdown'!$AK82,'5a. Dosing'!$E$11:$E$138,0),MATCH('5. Form Breakdown'!BF$10,'5a. Dosing'!$F$9:$Q$9,0)),"")</f>
        <v/>
      </c>
      <c r="BG82" s="259" t="str">
        <f>IFERROR(INDEX('5a. Dosing'!$F$11:$Q$138,MATCH('5. Form Breakdown'!$AK82,'5a. Dosing'!$E$11:$E$138,0),MATCH('5. Form Breakdown'!BG$10,'5a. Dosing'!$F$9:$Q$9,0)),"")</f>
        <v/>
      </c>
      <c r="BH82" s="259" t="str">
        <f>IFERROR(INDEX('5a. Dosing'!$F$11:$Q$138,MATCH('5. Form Breakdown'!$AK82,'5a. Dosing'!$E$11:$E$138,0),MATCH('5. Form Breakdown'!BH$10,'5a. Dosing'!$F$9:$Q$9,0)),"")</f>
        <v/>
      </c>
      <c r="BI82" s="259" t="str">
        <f>IFERROR(INDEX('5a. Dosing'!$F$11:$Q$138,MATCH('5. Form Breakdown'!$AK82,'5a. Dosing'!$E$11:$E$138,0),MATCH('5. Form Breakdown'!BI$10,'5a. Dosing'!$F$9:$Q$9,0)),"")</f>
        <v/>
      </c>
      <c r="BJ82" s="259" t="str">
        <f>IFERROR(INDEX('5a. Dosing'!$F$11:$Q$138,MATCH('5. Form Breakdown'!$AK82,'5a. Dosing'!$E$11:$E$138,0),MATCH('5. Form Breakdown'!BJ$10,'5a. Dosing'!$F$9:$Q$9,0)),"")</f>
        <v/>
      </c>
      <c r="BK82" s="260">
        <f t="shared" si="88"/>
        <v>0</v>
      </c>
      <c r="BL82" s="260" t="e">
        <f t="shared" si="89"/>
        <v>#VALUE!</v>
      </c>
    </row>
    <row r="83" spans="2:64" ht="18.75" hidden="1" outlineLevel="1" x14ac:dyDescent="0.3">
      <c r="B83" s="134" t="str">
        <f t="shared" si="73"/>
        <v xml:space="preserve">  - </v>
      </c>
      <c r="C83" s="247">
        <f t="shared" si="95"/>
        <v>0</v>
      </c>
      <c r="D83" s="248" t="str">
        <f>IF(COUNTIF($E83:$E$97,E83)&gt;1,"X","")</f>
        <v>X</v>
      </c>
      <c r="E83" s="262" t="str">
        <f t="shared" ref="E83:E97" si="100">AL83</f>
        <v/>
      </c>
      <c r="F83" s="262" t="str">
        <f t="shared" ref="F83:F97" si="101">AM83</f>
        <v/>
      </c>
      <c r="G83" s="262" t="str">
        <f t="shared" si="76"/>
        <v/>
      </c>
      <c r="H83" s="262" t="str">
        <f t="shared" ref="H83:H97" si="102">AO83</f>
        <v/>
      </c>
      <c r="I83" s="262" t="s">
        <v>219</v>
      </c>
      <c r="J83" s="263" t="str">
        <f t="shared" ref="J83:J97" si="103">AQ83</f>
        <v/>
      </c>
      <c r="K83" s="733"/>
      <c r="L83" s="733"/>
      <c r="M83" s="733"/>
      <c r="N83" s="733"/>
      <c r="O83" s="733"/>
      <c r="P83" s="733"/>
      <c r="Q83" s="264" t="e">
        <f t="shared" si="79"/>
        <v>#VALUE!</v>
      </c>
      <c r="R83" s="365" t="str">
        <f t="shared" si="92"/>
        <v/>
      </c>
      <c r="S83" s="291"/>
      <c r="T83" s="200"/>
      <c r="U83" s="253">
        <f>IFERROR(VLOOKUP(ROWS($C$11:$C83),$C$11:$E$97,COLUMNS($C$11:$E$11),0),0)</f>
        <v>0</v>
      </c>
      <c r="Z83" s="296">
        <f t="shared" si="80"/>
        <v>0</v>
      </c>
      <c r="AA83" s="294">
        <v>0</v>
      </c>
      <c r="AB83" s="295" t="s">
        <v>237</v>
      </c>
      <c r="AC83" s="296" t="str">
        <f>IF('5a. Dosing'!H83="","",'5a. Dosing'!H83)</f>
        <v/>
      </c>
      <c r="AD83" s="296"/>
      <c r="AE83" s="296"/>
      <c r="AF83" s="296"/>
      <c r="AG83" s="296"/>
      <c r="AH83" s="297">
        <f t="shared" si="96"/>
        <v>87</v>
      </c>
      <c r="AI83" s="256">
        <f t="shared" si="97"/>
        <v>126</v>
      </c>
      <c r="AJ83" s="257" t="str">
        <f t="shared" si="81"/>
        <v>zzzzzz</v>
      </c>
      <c r="AK83" s="257" t="e">
        <f t="shared" si="64"/>
        <v>#N/A</v>
      </c>
      <c r="AL83" s="254" t="str">
        <f t="shared" si="93"/>
        <v/>
      </c>
      <c r="AM83" s="254" t="str">
        <f t="shared" si="98"/>
        <v/>
      </c>
      <c r="AN83" s="254" t="str">
        <f t="shared" si="98"/>
        <v/>
      </c>
      <c r="AO83" s="254" t="str">
        <f t="shared" si="99"/>
        <v/>
      </c>
      <c r="AP83" s="254" t="str">
        <f t="shared" si="99"/>
        <v/>
      </c>
      <c r="AQ83" s="254" t="str">
        <f t="shared" si="94"/>
        <v/>
      </c>
      <c r="AR83" s="258" t="e">
        <f t="shared" si="66"/>
        <v>#VALUE!</v>
      </c>
      <c r="AS83" s="258" t="e">
        <f t="shared" si="67"/>
        <v>#VALUE!</v>
      </c>
      <c r="AT83" s="258" t="e">
        <f t="shared" si="68"/>
        <v>#VALUE!</v>
      </c>
      <c r="AU83" s="258" t="e">
        <f t="shared" si="69"/>
        <v>#VALUE!</v>
      </c>
      <c r="AV83" s="258" t="e">
        <f t="shared" si="70"/>
        <v>#VALUE!</v>
      </c>
      <c r="AW83" s="258" t="e">
        <f t="shared" si="71"/>
        <v>#VALUE!</v>
      </c>
      <c r="AX83" s="221" t="e">
        <f t="shared" si="72"/>
        <v>#VALUE!</v>
      </c>
      <c r="AY83" s="221" t="str">
        <f t="shared" si="82"/>
        <v/>
      </c>
      <c r="AZ83" s="221" t="str">
        <f t="shared" si="83"/>
        <v/>
      </c>
      <c r="BA83" s="221" t="str">
        <f t="shared" si="84"/>
        <v/>
      </c>
      <c r="BB83" s="221" t="str">
        <f t="shared" si="85"/>
        <v/>
      </c>
      <c r="BC83" s="221" t="str">
        <f t="shared" si="86"/>
        <v/>
      </c>
      <c r="BD83" s="221" t="str">
        <f t="shared" si="87"/>
        <v/>
      </c>
      <c r="BE83" s="259" t="str">
        <f>IFERROR(INDEX('5a. Dosing'!$F$11:$Q$138,MATCH('5. Form Breakdown'!$AK83,'5a. Dosing'!$E$11:$E$138,0),MATCH('5. Form Breakdown'!BE$10,'5a. Dosing'!$F$9:$Q$9,0)),"")</f>
        <v/>
      </c>
      <c r="BF83" s="259" t="str">
        <f>IFERROR(INDEX('5a. Dosing'!$F$11:$Q$138,MATCH('5. Form Breakdown'!$AK83,'5a. Dosing'!$E$11:$E$138,0),MATCH('5. Form Breakdown'!BF$10,'5a. Dosing'!$F$9:$Q$9,0)),"")</f>
        <v/>
      </c>
      <c r="BG83" s="259" t="str">
        <f>IFERROR(INDEX('5a. Dosing'!$F$11:$Q$138,MATCH('5. Form Breakdown'!$AK83,'5a. Dosing'!$E$11:$E$138,0),MATCH('5. Form Breakdown'!BG$10,'5a. Dosing'!$F$9:$Q$9,0)),"")</f>
        <v/>
      </c>
      <c r="BH83" s="259" t="str">
        <f>IFERROR(INDEX('5a. Dosing'!$F$11:$Q$138,MATCH('5. Form Breakdown'!$AK83,'5a. Dosing'!$E$11:$E$138,0),MATCH('5. Form Breakdown'!BH$10,'5a. Dosing'!$F$9:$Q$9,0)),"")</f>
        <v/>
      </c>
      <c r="BI83" s="259" t="str">
        <f>IFERROR(INDEX('5a. Dosing'!$F$11:$Q$138,MATCH('5. Form Breakdown'!$AK83,'5a. Dosing'!$E$11:$E$138,0),MATCH('5. Form Breakdown'!BI$10,'5a. Dosing'!$F$9:$Q$9,0)),"")</f>
        <v/>
      </c>
      <c r="BJ83" s="259" t="str">
        <f>IFERROR(INDEX('5a. Dosing'!$F$11:$Q$138,MATCH('5. Form Breakdown'!$AK83,'5a. Dosing'!$E$11:$E$138,0),MATCH('5. Form Breakdown'!BJ$10,'5a. Dosing'!$F$9:$Q$9,0)),"")</f>
        <v/>
      </c>
      <c r="BK83" s="260">
        <f t="shared" si="88"/>
        <v>0</v>
      </c>
      <c r="BL83" s="260" t="e">
        <f t="shared" si="89"/>
        <v>#VALUE!</v>
      </c>
    </row>
    <row r="84" spans="2:64" ht="15" hidden="1" outlineLevel="1" x14ac:dyDescent="0.25">
      <c r="B84" s="134" t="str">
        <f t="shared" si="73"/>
        <v xml:space="preserve">  - </v>
      </c>
      <c r="C84" s="247">
        <f t="shared" si="95"/>
        <v>0</v>
      </c>
      <c r="D84" s="248" t="str">
        <f>IF(COUNTIF($E84:$E$97,E84)&gt;1,"X","")</f>
        <v>X</v>
      </c>
      <c r="E84" s="262" t="str">
        <f t="shared" si="100"/>
        <v/>
      </c>
      <c r="F84" s="262" t="str">
        <f t="shared" si="101"/>
        <v/>
      </c>
      <c r="G84" s="262" t="str">
        <f t="shared" si="76"/>
        <v/>
      </c>
      <c r="H84" s="262" t="str">
        <f t="shared" si="102"/>
        <v/>
      </c>
      <c r="I84" s="262" t="s">
        <v>219</v>
      </c>
      <c r="J84" s="263" t="str">
        <f t="shared" si="103"/>
        <v/>
      </c>
      <c r="K84" s="733"/>
      <c r="L84" s="733"/>
      <c r="M84" s="733"/>
      <c r="N84" s="733"/>
      <c r="O84" s="733"/>
      <c r="P84" s="733"/>
      <c r="Q84" s="264" t="e">
        <f t="shared" si="79"/>
        <v>#VALUE!</v>
      </c>
      <c r="R84" s="365" t="str">
        <f t="shared" si="92"/>
        <v/>
      </c>
      <c r="S84" s="291"/>
      <c r="T84" s="200"/>
      <c r="U84" s="253">
        <f>IFERROR(VLOOKUP(ROWS($C$11:$C84),$C$11:$E$97,COLUMNS($C$11:$E$11),0),0)</f>
        <v>0</v>
      </c>
      <c r="Z84" s="254" t="str">
        <f t="shared" si="80"/>
        <v>LPV/r 40/10 - pellets/caps - heat stable</v>
      </c>
      <c r="AA84" s="292" t="str">
        <f>IF('5a. Dosing'!F84="",0,'5a. Dosing'!F84)</f>
        <v>LPV/r</v>
      </c>
      <c r="AB84" s="292" t="str">
        <f>IF('5a. Dosing'!G84="",0,'5a. Dosing'!G84)</f>
        <v>40/10</v>
      </c>
      <c r="AC84" s="254" t="str">
        <f>IF('5a. Dosing'!H84="","",'5a. Dosing'!H84)</f>
        <v>heat stable</v>
      </c>
      <c r="AD84" s="292" t="str">
        <f>IF('5a. Dosing'!I84="","",'5a. Dosing'!I84)</f>
        <v>pellets/caps</v>
      </c>
      <c r="AE84" s="292">
        <f>IF('5a. Dosing'!J84="","",'5a. Dosing'!J84)</f>
        <v>120</v>
      </c>
      <c r="AF84" s="292" t="str">
        <f>IF('5a. Dosing'!K84="","",'5a. Dosing'!K84)</f>
        <v>Optimal</v>
      </c>
      <c r="AG84" s="255"/>
      <c r="AH84" s="298">
        <f t="shared" si="96"/>
        <v>30</v>
      </c>
      <c r="AI84" s="256">
        <f t="shared" si="97"/>
        <v>41</v>
      </c>
      <c r="AJ84" s="257" t="str">
        <f t="shared" si="81"/>
        <v>LPV/r 40/10 - pellets/caps - heat stable</v>
      </c>
      <c r="AK84" s="257" t="e">
        <f t="shared" si="64"/>
        <v>#N/A</v>
      </c>
      <c r="AL84" s="254" t="str">
        <f t="shared" si="93"/>
        <v/>
      </c>
      <c r="AM84" s="254" t="str">
        <f t="shared" si="98"/>
        <v/>
      </c>
      <c r="AN84" s="254" t="str">
        <f t="shared" si="98"/>
        <v/>
      </c>
      <c r="AO84" s="254" t="str">
        <f t="shared" si="99"/>
        <v/>
      </c>
      <c r="AP84" s="254" t="str">
        <f t="shared" si="99"/>
        <v/>
      </c>
      <c r="AQ84" s="254" t="str">
        <f t="shared" si="94"/>
        <v/>
      </c>
      <c r="AR84" s="258" t="e">
        <f t="shared" si="66"/>
        <v>#VALUE!</v>
      </c>
      <c r="AS84" s="258" t="e">
        <f t="shared" si="67"/>
        <v>#VALUE!</v>
      </c>
      <c r="AT84" s="258" t="e">
        <f t="shared" si="68"/>
        <v>#VALUE!</v>
      </c>
      <c r="AU84" s="258" t="e">
        <f t="shared" si="69"/>
        <v>#VALUE!</v>
      </c>
      <c r="AV84" s="258" t="e">
        <f t="shared" si="70"/>
        <v>#VALUE!</v>
      </c>
      <c r="AW84" s="258" t="e">
        <f t="shared" si="71"/>
        <v>#VALUE!</v>
      </c>
      <c r="AX84" s="221" t="e">
        <f t="shared" si="72"/>
        <v>#VALUE!</v>
      </c>
      <c r="AY84" s="221" t="str">
        <f t="shared" si="82"/>
        <v/>
      </c>
      <c r="AZ84" s="221" t="str">
        <f t="shared" si="83"/>
        <v/>
      </c>
      <c r="BA84" s="221" t="str">
        <f t="shared" si="84"/>
        <v/>
      </c>
      <c r="BB84" s="221" t="str">
        <f t="shared" si="85"/>
        <v/>
      </c>
      <c r="BC84" s="221" t="str">
        <f t="shared" si="86"/>
        <v/>
      </c>
      <c r="BD84" s="221" t="str">
        <f t="shared" si="87"/>
        <v/>
      </c>
      <c r="BE84" s="259" t="str">
        <f>IFERROR(INDEX('5a. Dosing'!$F$11:$Q$138,MATCH('5. Form Breakdown'!$AK84,'5a. Dosing'!$E$11:$E$138,0),MATCH('5. Form Breakdown'!BE$10,'5a. Dosing'!$F$9:$Q$9,0)),"")</f>
        <v/>
      </c>
      <c r="BF84" s="259" t="str">
        <f>IFERROR(INDEX('5a. Dosing'!$F$11:$Q$138,MATCH('5. Form Breakdown'!$AK84,'5a. Dosing'!$E$11:$E$138,0),MATCH('5. Form Breakdown'!BF$10,'5a. Dosing'!$F$9:$Q$9,0)),"")</f>
        <v/>
      </c>
      <c r="BG84" s="259" t="str">
        <f>IFERROR(INDEX('5a. Dosing'!$F$11:$Q$138,MATCH('5. Form Breakdown'!$AK84,'5a. Dosing'!$E$11:$E$138,0),MATCH('5. Form Breakdown'!BG$10,'5a. Dosing'!$F$9:$Q$9,0)),"")</f>
        <v/>
      </c>
      <c r="BH84" s="259" t="str">
        <f>IFERROR(INDEX('5a. Dosing'!$F$11:$Q$138,MATCH('5. Form Breakdown'!$AK84,'5a. Dosing'!$E$11:$E$138,0),MATCH('5. Form Breakdown'!BH$10,'5a. Dosing'!$F$9:$Q$9,0)),"")</f>
        <v/>
      </c>
      <c r="BI84" s="259" t="str">
        <f>IFERROR(INDEX('5a. Dosing'!$F$11:$Q$138,MATCH('5. Form Breakdown'!$AK84,'5a. Dosing'!$E$11:$E$138,0),MATCH('5. Form Breakdown'!BI$10,'5a. Dosing'!$F$9:$Q$9,0)),"")</f>
        <v/>
      </c>
      <c r="BJ84" s="259" t="str">
        <f>IFERROR(INDEX('5a. Dosing'!$F$11:$Q$138,MATCH('5. Form Breakdown'!$AK84,'5a. Dosing'!$E$11:$E$138,0),MATCH('5. Form Breakdown'!BJ$10,'5a. Dosing'!$F$9:$Q$9,0)),"")</f>
        <v/>
      </c>
      <c r="BK84" s="260">
        <f t="shared" si="88"/>
        <v>0</v>
      </c>
      <c r="BL84" s="260" t="e">
        <f t="shared" si="89"/>
        <v>#VALUE!</v>
      </c>
    </row>
    <row r="85" spans="2:64" ht="15" hidden="1" outlineLevel="1" x14ac:dyDescent="0.25">
      <c r="B85" s="134" t="str">
        <f t="shared" si="73"/>
        <v xml:space="preserve">  - </v>
      </c>
      <c r="C85" s="247">
        <f t="shared" si="95"/>
        <v>0</v>
      </c>
      <c r="D85" s="248" t="str">
        <f>IF(COUNTIF($E85:$E$97,E85)&gt;1,"X","")</f>
        <v>X</v>
      </c>
      <c r="E85" s="262" t="str">
        <f t="shared" si="100"/>
        <v/>
      </c>
      <c r="F85" s="262" t="str">
        <f t="shared" si="101"/>
        <v/>
      </c>
      <c r="G85" s="262" t="str">
        <f t="shared" si="76"/>
        <v/>
      </c>
      <c r="H85" s="262" t="str">
        <f t="shared" si="102"/>
        <v/>
      </c>
      <c r="I85" s="262" t="s">
        <v>219</v>
      </c>
      <c r="J85" s="263" t="str">
        <f t="shared" si="103"/>
        <v/>
      </c>
      <c r="K85" s="733"/>
      <c r="L85" s="733"/>
      <c r="M85" s="733"/>
      <c r="N85" s="733"/>
      <c r="O85" s="733"/>
      <c r="P85" s="733"/>
      <c r="Q85" s="264" t="e">
        <f t="shared" si="79"/>
        <v>#VALUE!</v>
      </c>
      <c r="R85" s="365" t="str">
        <f t="shared" si="92"/>
        <v/>
      </c>
      <c r="S85" s="291"/>
      <c r="T85" s="200"/>
      <c r="U85" s="253">
        <f>IFERROR(VLOOKUP(ROWS($C$11:$C85),$C$11:$E$97,COLUMNS($C$11:$E$11),0),0)</f>
        <v>0</v>
      </c>
      <c r="Z85" s="254" t="str">
        <f t="shared" si="80"/>
        <v>DRV 0 - susp - dose in ml</v>
      </c>
      <c r="AA85" s="254" t="str">
        <f>IF('5a. Dosing'!F85="",0,'5a. Dosing'!F85)</f>
        <v>DRV</v>
      </c>
      <c r="AB85" s="254" t="str">
        <f>IF('5a. Dosing'!G85="",0,'5a. Dosing'!G85)</f>
        <v>0</v>
      </c>
      <c r="AC85" s="254" t="str">
        <f>IF('5a. Dosing'!H85="","",'5a. Dosing'!H85)</f>
        <v>dose in ml</v>
      </c>
      <c r="AD85" s="254" t="str">
        <f>IF('5a. Dosing'!I85="","",'5a. Dosing'!I85)</f>
        <v>susp</v>
      </c>
      <c r="AE85" s="254">
        <f>IF('5a. Dosing'!J85="","",'5a. Dosing'!J85)</f>
        <v>200</v>
      </c>
      <c r="AF85" s="254" t="str">
        <f>IF('5a. Dosing'!K85="","",'5a. Dosing'!K85)</f>
        <v>Non-Essential</v>
      </c>
      <c r="AG85" s="268"/>
      <c r="AH85" s="256">
        <f t="shared" si="96"/>
        <v>15</v>
      </c>
      <c r="AI85" s="256">
        <f t="shared" si="97"/>
        <v>26</v>
      </c>
      <c r="AJ85" s="257" t="str">
        <f t="shared" si="81"/>
        <v>DRV 0 - susp - dose in ml</v>
      </c>
      <c r="AK85" s="257" t="e">
        <f t="shared" si="64"/>
        <v>#N/A</v>
      </c>
      <c r="AL85" s="254" t="str">
        <f t="shared" si="93"/>
        <v/>
      </c>
      <c r="AM85" s="254" t="str">
        <f t="shared" si="98"/>
        <v/>
      </c>
      <c r="AN85" s="254" t="str">
        <f t="shared" si="98"/>
        <v/>
      </c>
      <c r="AO85" s="254" t="str">
        <f t="shared" si="99"/>
        <v/>
      </c>
      <c r="AP85" s="254" t="str">
        <f t="shared" si="99"/>
        <v/>
      </c>
      <c r="AQ85" s="254" t="str">
        <f t="shared" si="94"/>
        <v/>
      </c>
      <c r="AR85" s="258" t="e">
        <f t="shared" si="66"/>
        <v>#VALUE!</v>
      </c>
      <c r="AS85" s="258" t="e">
        <f t="shared" si="67"/>
        <v>#VALUE!</v>
      </c>
      <c r="AT85" s="258" t="e">
        <f t="shared" si="68"/>
        <v>#VALUE!</v>
      </c>
      <c r="AU85" s="258" t="e">
        <f t="shared" si="69"/>
        <v>#VALUE!</v>
      </c>
      <c r="AV85" s="258" t="e">
        <f t="shared" si="70"/>
        <v>#VALUE!</v>
      </c>
      <c r="AW85" s="258" t="e">
        <f t="shared" si="71"/>
        <v>#VALUE!</v>
      </c>
      <c r="AX85" s="221" t="e">
        <f t="shared" si="72"/>
        <v>#VALUE!</v>
      </c>
      <c r="AY85" s="221" t="str">
        <f t="shared" si="82"/>
        <v/>
      </c>
      <c r="AZ85" s="221" t="str">
        <f t="shared" si="83"/>
        <v/>
      </c>
      <c r="BA85" s="221" t="str">
        <f t="shared" si="84"/>
        <v/>
      </c>
      <c r="BB85" s="221" t="str">
        <f t="shared" si="85"/>
        <v/>
      </c>
      <c r="BC85" s="221" t="str">
        <f t="shared" si="86"/>
        <v/>
      </c>
      <c r="BD85" s="221" t="str">
        <f t="shared" si="87"/>
        <v/>
      </c>
      <c r="BE85" s="259" t="str">
        <f>IFERROR(INDEX('5a. Dosing'!$F$11:$Q$138,MATCH('5. Form Breakdown'!$AK85,'5a. Dosing'!$E$11:$E$138,0),MATCH('5. Form Breakdown'!BE$10,'5a. Dosing'!$F$9:$Q$9,0)),"")</f>
        <v/>
      </c>
      <c r="BF85" s="259" t="str">
        <f>IFERROR(INDEX('5a. Dosing'!$F$11:$Q$138,MATCH('5. Form Breakdown'!$AK85,'5a. Dosing'!$E$11:$E$138,0),MATCH('5. Form Breakdown'!BF$10,'5a. Dosing'!$F$9:$Q$9,0)),"")</f>
        <v/>
      </c>
      <c r="BG85" s="259" t="str">
        <f>IFERROR(INDEX('5a. Dosing'!$F$11:$Q$138,MATCH('5. Form Breakdown'!$AK85,'5a. Dosing'!$E$11:$E$138,0),MATCH('5. Form Breakdown'!BG$10,'5a. Dosing'!$F$9:$Q$9,0)),"")</f>
        <v/>
      </c>
      <c r="BH85" s="259" t="str">
        <f>IFERROR(INDEX('5a. Dosing'!$F$11:$Q$138,MATCH('5. Form Breakdown'!$AK85,'5a. Dosing'!$E$11:$E$138,0),MATCH('5. Form Breakdown'!BH$10,'5a. Dosing'!$F$9:$Q$9,0)),"")</f>
        <v/>
      </c>
      <c r="BI85" s="259" t="str">
        <f>IFERROR(INDEX('5a. Dosing'!$F$11:$Q$138,MATCH('5. Form Breakdown'!$AK85,'5a. Dosing'!$E$11:$E$138,0),MATCH('5. Form Breakdown'!BI$10,'5a. Dosing'!$F$9:$Q$9,0)),"")</f>
        <v/>
      </c>
      <c r="BJ85" s="259" t="str">
        <f>IFERROR(INDEX('5a. Dosing'!$F$11:$Q$138,MATCH('5. Form Breakdown'!$AK85,'5a. Dosing'!$E$11:$E$138,0),MATCH('5. Form Breakdown'!BJ$10,'5a. Dosing'!$F$9:$Q$9,0)),"")</f>
        <v/>
      </c>
      <c r="BK85" s="260">
        <f t="shared" si="88"/>
        <v>0</v>
      </c>
      <c r="BL85" s="260" t="e">
        <f t="shared" si="89"/>
        <v>#VALUE!</v>
      </c>
    </row>
    <row r="86" spans="2:64" ht="15" hidden="1" outlineLevel="1" x14ac:dyDescent="0.25">
      <c r="B86" s="134" t="str">
        <f t="shared" si="73"/>
        <v xml:space="preserve">  - </v>
      </c>
      <c r="C86" s="247">
        <f t="shared" si="95"/>
        <v>0</v>
      </c>
      <c r="D86" s="248" t="str">
        <f>IF(COUNTIF($E86:$E$97,E86)&gt;1,"X","")</f>
        <v>X</v>
      </c>
      <c r="E86" s="262" t="str">
        <f t="shared" si="100"/>
        <v/>
      </c>
      <c r="F86" s="262" t="str">
        <f t="shared" si="101"/>
        <v/>
      </c>
      <c r="G86" s="262" t="str">
        <f t="shared" si="76"/>
        <v/>
      </c>
      <c r="H86" s="262" t="str">
        <f t="shared" si="102"/>
        <v/>
      </c>
      <c r="I86" s="262" t="s">
        <v>219</v>
      </c>
      <c r="J86" s="263" t="str">
        <f t="shared" si="103"/>
        <v/>
      </c>
      <c r="K86" s="733"/>
      <c r="L86" s="733"/>
      <c r="M86" s="733"/>
      <c r="N86" s="733"/>
      <c r="O86" s="733"/>
      <c r="P86" s="733"/>
      <c r="Q86" s="264" t="e">
        <f t="shared" si="79"/>
        <v>#VALUE!</v>
      </c>
      <c r="R86" s="365" t="str">
        <f t="shared" si="92"/>
        <v/>
      </c>
      <c r="S86" s="291"/>
      <c r="T86" s="200"/>
      <c r="U86" s="253">
        <f>IFERROR(VLOOKUP(ROWS($C$11:$C86),$C$11:$E$97,COLUMNS($C$11:$E$11),0),0)</f>
        <v>0</v>
      </c>
      <c r="Z86" s="254" t="str">
        <f t="shared" si="80"/>
        <v>x_DTG 50 - tab</v>
      </c>
      <c r="AA86" s="254" t="str">
        <f>IF('5a. Dosing'!F86="",0,'5a. Dosing'!F86)</f>
        <v>x_DTG</v>
      </c>
      <c r="AB86" s="254" t="str">
        <f>IF('5a. Dosing'!G86="",0,'5a. Dosing'!G86)</f>
        <v>50</v>
      </c>
      <c r="AC86" s="254" t="str">
        <f>IF('5a. Dosing'!H86="","",'5a. Dosing'!H86)</f>
        <v/>
      </c>
      <c r="AD86" s="254" t="str">
        <f>IF('5a. Dosing'!I86="","",'5a. Dosing'!I86)</f>
        <v>tab</v>
      </c>
      <c r="AE86" s="254">
        <f>IF('5a. Dosing'!J86="","",'5a. Dosing'!J86)</f>
        <v>30</v>
      </c>
      <c r="AF86" s="254" t="str">
        <f>IF('5a. Dosing'!K86="","",'5a. Dosing'!K86)</f>
        <v>Adult</v>
      </c>
      <c r="AG86" s="268"/>
      <c r="AH86" s="256">
        <f t="shared" si="96"/>
        <v>42</v>
      </c>
      <c r="AI86" s="256">
        <f t="shared" si="97"/>
        <v>57</v>
      </c>
      <c r="AJ86" s="257" t="str">
        <f t="shared" si="81"/>
        <v>x_DTG 50 - tab</v>
      </c>
      <c r="AK86" s="257" t="e">
        <f t="shared" si="64"/>
        <v>#N/A</v>
      </c>
      <c r="AL86" s="254" t="str">
        <f t="shared" si="93"/>
        <v/>
      </c>
      <c r="AM86" s="254" t="str">
        <f t="shared" si="98"/>
        <v/>
      </c>
      <c r="AN86" s="254" t="str">
        <f t="shared" si="98"/>
        <v/>
      </c>
      <c r="AO86" s="254" t="str">
        <f t="shared" si="99"/>
        <v/>
      </c>
      <c r="AP86" s="254" t="str">
        <f t="shared" si="99"/>
        <v/>
      </c>
      <c r="AQ86" s="254" t="str">
        <f t="shared" si="94"/>
        <v/>
      </c>
      <c r="AR86" s="258" t="e">
        <f t="shared" si="66"/>
        <v>#VALUE!</v>
      </c>
      <c r="AS86" s="258" t="e">
        <f t="shared" si="67"/>
        <v>#VALUE!</v>
      </c>
      <c r="AT86" s="258" t="e">
        <f t="shared" si="68"/>
        <v>#VALUE!</v>
      </c>
      <c r="AU86" s="258" t="e">
        <f t="shared" si="69"/>
        <v>#VALUE!</v>
      </c>
      <c r="AV86" s="258" t="e">
        <f t="shared" si="70"/>
        <v>#VALUE!</v>
      </c>
      <c r="AW86" s="258" t="e">
        <f t="shared" si="71"/>
        <v>#VALUE!</v>
      </c>
      <c r="AX86" s="221" t="e">
        <f t="shared" si="72"/>
        <v>#VALUE!</v>
      </c>
      <c r="AY86" s="221" t="str">
        <f t="shared" si="82"/>
        <v/>
      </c>
      <c r="AZ86" s="221" t="str">
        <f t="shared" si="83"/>
        <v/>
      </c>
      <c r="BA86" s="221" t="str">
        <f t="shared" si="84"/>
        <v/>
      </c>
      <c r="BB86" s="221" t="str">
        <f t="shared" si="85"/>
        <v/>
      </c>
      <c r="BC86" s="221" t="str">
        <f t="shared" si="86"/>
        <v/>
      </c>
      <c r="BD86" s="221" t="str">
        <f t="shared" si="87"/>
        <v/>
      </c>
      <c r="BE86" s="259" t="str">
        <f>IFERROR(INDEX('5a. Dosing'!$F$11:$Q$138,MATCH('5. Form Breakdown'!$AK86,'5a. Dosing'!$E$11:$E$138,0),MATCH('5. Form Breakdown'!BE$10,'5a. Dosing'!$F$9:$Q$9,0)),"")</f>
        <v/>
      </c>
      <c r="BF86" s="259" t="str">
        <f>IFERROR(INDEX('5a. Dosing'!$F$11:$Q$138,MATCH('5. Form Breakdown'!$AK86,'5a. Dosing'!$E$11:$E$138,0),MATCH('5. Form Breakdown'!BF$10,'5a. Dosing'!$F$9:$Q$9,0)),"")</f>
        <v/>
      </c>
      <c r="BG86" s="259" t="str">
        <f>IFERROR(INDEX('5a. Dosing'!$F$11:$Q$138,MATCH('5. Form Breakdown'!$AK86,'5a. Dosing'!$E$11:$E$138,0),MATCH('5. Form Breakdown'!BG$10,'5a. Dosing'!$F$9:$Q$9,0)),"")</f>
        <v/>
      </c>
      <c r="BH86" s="259" t="str">
        <f>IFERROR(INDEX('5a. Dosing'!$F$11:$Q$138,MATCH('5. Form Breakdown'!$AK86,'5a. Dosing'!$E$11:$E$138,0),MATCH('5. Form Breakdown'!BH$10,'5a. Dosing'!$F$9:$Q$9,0)),"")</f>
        <v/>
      </c>
      <c r="BI86" s="259" t="str">
        <f>IFERROR(INDEX('5a. Dosing'!$F$11:$Q$138,MATCH('5. Form Breakdown'!$AK86,'5a. Dosing'!$E$11:$E$138,0),MATCH('5. Form Breakdown'!BI$10,'5a. Dosing'!$F$9:$Q$9,0)),"")</f>
        <v/>
      </c>
      <c r="BJ86" s="259" t="str">
        <f>IFERROR(INDEX('5a. Dosing'!$F$11:$Q$138,MATCH('5. Form Breakdown'!$AK86,'5a. Dosing'!$E$11:$E$138,0),MATCH('5. Form Breakdown'!BJ$10,'5a. Dosing'!$F$9:$Q$9,0)),"")</f>
        <v/>
      </c>
      <c r="BK86" s="260">
        <f t="shared" si="88"/>
        <v>0</v>
      </c>
      <c r="BL86" s="260" t="e">
        <f t="shared" si="89"/>
        <v>#VALUE!</v>
      </c>
    </row>
    <row r="87" spans="2:64" ht="15" hidden="1" outlineLevel="1" x14ac:dyDescent="0.25">
      <c r="B87" s="134" t="str">
        <f t="shared" si="73"/>
        <v xml:space="preserve">  - </v>
      </c>
      <c r="C87" s="247">
        <f t="shared" si="95"/>
        <v>0</v>
      </c>
      <c r="D87" s="248" t="str">
        <f>IF(COUNTIF($E87:$E$97,E87)&gt;1,"X","")</f>
        <v>X</v>
      </c>
      <c r="E87" s="262" t="str">
        <f t="shared" si="100"/>
        <v/>
      </c>
      <c r="F87" s="262" t="str">
        <f t="shared" si="101"/>
        <v/>
      </c>
      <c r="G87" s="262" t="str">
        <f t="shared" si="76"/>
        <v/>
      </c>
      <c r="H87" s="262" t="str">
        <f t="shared" si="102"/>
        <v/>
      </c>
      <c r="I87" s="262" t="s">
        <v>219</v>
      </c>
      <c r="J87" s="263" t="str">
        <f t="shared" si="103"/>
        <v/>
      </c>
      <c r="K87" s="733"/>
      <c r="L87" s="733"/>
      <c r="M87" s="733"/>
      <c r="N87" s="733"/>
      <c r="O87" s="733"/>
      <c r="P87" s="733"/>
      <c r="Q87" s="264" t="e">
        <f t="shared" si="79"/>
        <v>#VALUE!</v>
      </c>
      <c r="R87" s="365" t="str">
        <f t="shared" si="92"/>
        <v/>
      </c>
      <c r="S87" s="291"/>
      <c r="T87" s="200"/>
      <c r="U87" s="253">
        <f>IFERROR(VLOOKUP(ROWS($C$11:$C87),$C$11:$E$97,COLUMNS($C$11:$E$11),0),0)</f>
        <v>0</v>
      </c>
      <c r="Z87" s="254">
        <f t="shared" si="80"/>
        <v>0</v>
      </c>
      <c r="AA87" s="254">
        <f>IF('5a. Dosing'!F87="",0,'5a. Dosing'!F87)</f>
        <v>0</v>
      </c>
      <c r="AB87" s="254">
        <f>IF('5a. Dosing'!G87="",0,'5a. Dosing'!G87)</f>
        <v>0</v>
      </c>
      <c r="AC87" s="254" t="str">
        <f>IF('5a. Dosing'!H87="","",'5a. Dosing'!H87)</f>
        <v/>
      </c>
      <c r="AD87" s="254" t="str">
        <f>IF('5a. Dosing'!I87="","",'5a. Dosing'!I87)</f>
        <v/>
      </c>
      <c r="AE87" s="254" t="str">
        <f>IF('5a. Dosing'!J87="","",'5a. Dosing'!J87)</f>
        <v/>
      </c>
      <c r="AF87" s="254" t="str">
        <f>IF('5a. Dosing'!K87="","",'5a. Dosing'!K87)</f>
        <v/>
      </c>
      <c r="AG87" s="268"/>
      <c r="AH87" s="256">
        <f t="shared" si="96"/>
        <v>87</v>
      </c>
      <c r="AI87" s="256">
        <f t="shared" si="97"/>
        <v>126</v>
      </c>
      <c r="AJ87" s="257" t="str">
        <f t="shared" si="81"/>
        <v>zzzzzz</v>
      </c>
      <c r="AK87" s="257" t="e">
        <f t="shared" si="64"/>
        <v>#N/A</v>
      </c>
      <c r="AL87" s="254" t="str">
        <f t="shared" si="93"/>
        <v/>
      </c>
      <c r="AM87" s="254" t="str">
        <f t="shared" si="98"/>
        <v/>
      </c>
      <c r="AN87" s="254" t="str">
        <f t="shared" si="98"/>
        <v/>
      </c>
      <c r="AO87" s="254" t="str">
        <f t="shared" si="99"/>
        <v/>
      </c>
      <c r="AP87" s="254" t="str">
        <f t="shared" si="99"/>
        <v/>
      </c>
      <c r="AQ87" s="254" t="str">
        <f t="shared" si="94"/>
        <v/>
      </c>
      <c r="AR87" s="258" t="e">
        <f t="shared" si="66"/>
        <v>#VALUE!</v>
      </c>
      <c r="AS87" s="258" t="e">
        <f t="shared" si="67"/>
        <v>#VALUE!</v>
      </c>
      <c r="AT87" s="258" t="e">
        <f t="shared" si="68"/>
        <v>#VALUE!</v>
      </c>
      <c r="AU87" s="258" t="e">
        <f t="shared" si="69"/>
        <v>#VALUE!</v>
      </c>
      <c r="AV87" s="258" t="e">
        <f t="shared" si="70"/>
        <v>#VALUE!</v>
      </c>
      <c r="AW87" s="258" t="e">
        <f t="shared" si="71"/>
        <v>#VALUE!</v>
      </c>
      <c r="AX87" s="221" t="e">
        <f t="shared" si="72"/>
        <v>#VALUE!</v>
      </c>
      <c r="AY87" s="221" t="str">
        <f t="shared" si="82"/>
        <v/>
      </c>
      <c r="AZ87" s="221" t="str">
        <f t="shared" si="83"/>
        <v/>
      </c>
      <c r="BA87" s="221" t="str">
        <f t="shared" si="84"/>
        <v/>
      </c>
      <c r="BB87" s="221" t="str">
        <f t="shared" si="85"/>
        <v/>
      </c>
      <c r="BC87" s="221" t="str">
        <f t="shared" si="86"/>
        <v/>
      </c>
      <c r="BD87" s="221" t="str">
        <f t="shared" si="87"/>
        <v/>
      </c>
      <c r="BE87" s="259" t="str">
        <f>IFERROR(INDEX('5a. Dosing'!$F$11:$Q$138,MATCH('5. Form Breakdown'!$AK87,'5a. Dosing'!$E$11:$E$138,0),MATCH('5. Form Breakdown'!BE$10,'5a. Dosing'!$F$9:$Q$9,0)),"")</f>
        <v/>
      </c>
      <c r="BF87" s="259" t="str">
        <f>IFERROR(INDEX('5a. Dosing'!$F$11:$Q$138,MATCH('5. Form Breakdown'!$AK87,'5a. Dosing'!$E$11:$E$138,0),MATCH('5. Form Breakdown'!BF$10,'5a. Dosing'!$F$9:$Q$9,0)),"")</f>
        <v/>
      </c>
      <c r="BG87" s="259" t="str">
        <f>IFERROR(INDEX('5a. Dosing'!$F$11:$Q$138,MATCH('5. Form Breakdown'!$AK87,'5a. Dosing'!$E$11:$E$138,0),MATCH('5. Form Breakdown'!BG$10,'5a. Dosing'!$F$9:$Q$9,0)),"")</f>
        <v/>
      </c>
      <c r="BH87" s="259" t="str">
        <f>IFERROR(INDEX('5a. Dosing'!$F$11:$Q$138,MATCH('5. Form Breakdown'!$AK87,'5a. Dosing'!$E$11:$E$138,0),MATCH('5. Form Breakdown'!BH$10,'5a. Dosing'!$F$9:$Q$9,0)),"")</f>
        <v/>
      </c>
      <c r="BI87" s="259" t="str">
        <f>IFERROR(INDEX('5a. Dosing'!$F$11:$Q$138,MATCH('5. Form Breakdown'!$AK87,'5a. Dosing'!$E$11:$E$138,0),MATCH('5. Form Breakdown'!BI$10,'5a. Dosing'!$F$9:$Q$9,0)),"")</f>
        <v/>
      </c>
      <c r="BJ87" s="259" t="str">
        <f>IFERROR(INDEX('5a. Dosing'!$F$11:$Q$138,MATCH('5. Form Breakdown'!$AK87,'5a. Dosing'!$E$11:$E$138,0),MATCH('5. Form Breakdown'!BJ$10,'5a. Dosing'!$F$9:$Q$9,0)),"")</f>
        <v/>
      </c>
      <c r="BK87" s="260">
        <f t="shared" si="88"/>
        <v>0</v>
      </c>
      <c r="BL87" s="260" t="e">
        <f t="shared" si="89"/>
        <v>#VALUE!</v>
      </c>
    </row>
    <row r="88" spans="2:64" ht="15" hidden="1" outlineLevel="1" x14ac:dyDescent="0.25">
      <c r="B88" s="134" t="str">
        <f t="shared" si="73"/>
        <v xml:space="preserve">  - </v>
      </c>
      <c r="C88" s="247">
        <f t="shared" si="95"/>
        <v>0</v>
      </c>
      <c r="D88" s="248" t="str">
        <f>IF(COUNTIF($E88:$E$97,E88)&gt;1,"X","")</f>
        <v>X</v>
      </c>
      <c r="E88" s="262" t="str">
        <f t="shared" si="100"/>
        <v/>
      </c>
      <c r="F88" s="262" t="str">
        <f t="shared" si="101"/>
        <v/>
      </c>
      <c r="G88" s="262" t="str">
        <f t="shared" si="76"/>
        <v/>
      </c>
      <c r="H88" s="262" t="str">
        <f t="shared" si="102"/>
        <v/>
      </c>
      <c r="I88" s="262" t="s">
        <v>219</v>
      </c>
      <c r="J88" s="263" t="str">
        <f t="shared" si="103"/>
        <v/>
      </c>
      <c r="K88" s="733"/>
      <c r="L88" s="733"/>
      <c r="M88" s="733"/>
      <c r="N88" s="733"/>
      <c r="O88" s="733"/>
      <c r="P88" s="733"/>
      <c r="Q88" s="264" t="e">
        <f t="shared" si="79"/>
        <v>#VALUE!</v>
      </c>
      <c r="R88" s="365" t="str">
        <f t="shared" si="92"/>
        <v/>
      </c>
      <c r="S88" s="291"/>
      <c r="T88" s="200"/>
      <c r="U88" s="253">
        <f>IFERROR(VLOOKUP(ROWS($C$11:$C88),$C$11:$E$97,COLUMNS($C$11:$E$11),0),0)</f>
        <v>0</v>
      </c>
      <c r="Z88" s="254">
        <f t="shared" si="80"/>
        <v>0</v>
      </c>
      <c r="AA88" s="254">
        <f>IF('5a. Dosing'!F88="",0,'5a. Dosing'!F88)</f>
        <v>0</v>
      </c>
      <c r="AB88" s="254">
        <f>IF('5a. Dosing'!G88="",0,'5a. Dosing'!G88)</f>
        <v>0</v>
      </c>
      <c r="AC88" s="254" t="str">
        <f>IF('5a. Dosing'!H88="","",'5a. Dosing'!H88)</f>
        <v/>
      </c>
      <c r="AD88" s="254" t="str">
        <f>IF('5a. Dosing'!I88="","",'5a. Dosing'!I88)</f>
        <v/>
      </c>
      <c r="AE88" s="254" t="str">
        <f>IF('5a. Dosing'!J88="","",'5a. Dosing'!J88)</f>
        <v/>
      </c>
      <c r="AF88" s="254" t="str">
        <f>IF('5a. Dosing'!K88="","",'5a. Dosing'!K88)</f>
        <v/>
      </c>
      <c r="AG88" s="268"/>
      <c r="AH88" s="256">
        <f t="shared" si="96"/>
        <v>87</v>
      </c>
      <c r="AI88" s="256">
        <f t="shared" si="97"/>
        <v>126</v>
      </c>
      <c r="AJ88" s="257" t="str">
        <f t="shared" si="81"/>
        <v>zzzzzz</v>
      </c>
      <c r="AK88" s="257" t="e">
        <f t="shared" si="64"/>
        <v>#N/A</v>
      </c>
      <c r="AL88" s="254" t="str">
        <f t="shared" si="93"/>
        <v/>
      </c>
      <c r="AM88" s="254" t="str">
        <f t="shared" si="98"/>
        <v/>
      </c>
      <c r="AN88" s="254" t="str">
        <f t="shared" si="98"/>
        <v/>
      </c>
      <c r="AO88" s="254" t="str">
        <f t="shared" si="99"/>
        <v/>
      </c>
      <c r="AP88" s="254" t="str">
        <f t="shared" si="99"/>
        <v/>
      </c>
      <c r="AQ88" s="254" t="str">
        <f t="shared" si="94"/>
        <v/>
      </c>
      <c r="AR88" s="258" t="e">
        <f t="shared" si="66"/>
        <v>#VALUE!</v>
      </c>
      <c r="AS88" s="258" t="e">
        <f t="shared" si="67"/>
        <v>#VALUE!</v>
      </c>
      <c r="AT88" s="258" t="e">
        <f t="shared" si="68"/>
        <v>#VALUE!</v>
      </c>
      <c r="AU88" s="258" t="e">
        <f t="shared" si="69"/>
        <v>#VALUE!</v>
      </c>
      <c r="AV88" s="258" t="e">
        <f t="shared" si="70"/>
        <v>#VALUE!</v>
      </c>
      <c r="AW88" s="258" t="e">
        <f t="shared" si="71"/>
        <v>#VALUE!</v>
      </c>
      <c r="AX88" s="221" t="e">
        <f t="shared" si="72"/>
        <v>#VALUE!</v>
      </c>
      <c r="AY88" s="221" t="str">
        <f t="shared" si="82"/>
        <v/>
      </c>
      <c r="AZ88" s="221" t="str">
        <f t="shared" si="83"/>
        <v/>
      </c>
      <c r="BA88" s="221" t="str">
        <f t="shared" si="84"/>
        <v/>
      </c>
      <c r="BB88" s="221" t="str">
        <f t="shared" si="85"/>
        <v/>
      </c>
      <c r="BC88" s="221" t="str">
        <f t="shared" si="86"/>
        <v/>
      </c>
      <c r="BD88" s="221" t="str">
        <f t="shared" si="87"/>
        <v/>
      </c>
      <c r="BE88" s="259" t="str">
        <f>IFERROR(INDEX('5a. Dosing'!$F$11:$Q$138,MATCH('5. Form Breakdown'!$AK88,'5a. Dosing'!$E$11:$E$138,0),MATCH('5. Form Breakdown'!BE$10,'5a. Dosing'!$F$9:$Q$9,0)),"")</f>
        <v/>
      </c>
      <c r="BF88" s="259" t="str">
        <f>IFERROR(INDEX('5a. Dosing'!$F$11:$Q$138,MATCH('5. Form Breakdown'!$AK88,'5a. Dosing'!$E$11:$E$138,0),MATCH('5. Form Breakdown'!BF$10,'5a. Dosing'!$F$9:$Q$9,0)),"")</f>
        <v/>
      </c>
      <c r="BG88" s="259" t="str">
        <f>IFERROR(INDEX('5a. Dosing'!$F$11:$Q$138,MATCH('5. Form Breakdown'!$AK88,'5a. Dosing'!$E$11:$E$138,0),MATCH('5. Form Breakdown'!BG$10,'5a. Dosing'!$F$9:$Q$9,0)),"")</f>
        <v/>
      </c>
      <c r="BH88" s="259" t="str">
        <f>IFERROR(INDEX('5a. Dosing'!$F$11:$Q$138,MATCH('5. Form Breakdown'!$AK88,'5a. Dosing'!$E$11:$E$138,0),MATCH('5. Form Breakdown'!BH$10,'5a. Dosing'!$F$9:$Q$9,0)),"")</f>
        <v/>
      </c>
      <c r="BI88" s="259" t="str">
        <f>IFERROR(INDEX('5a. Dosing'!$F$11:$Q$138,MATCH('5. Form Breakdown'!$AK88,'5a. Dosing'!$E$11:$E$138,0),MATCH('5. Form Breakdown'!BI$10,'5a. Dosing'!$F$9:$Q$9,0)),"")</f>
        <v/>
      </c>
      <c r="BJ88" s="259" t="str">
        <f>IFERROR(INDEX('5a. Dosing'!$F$11:$Q$138,MATCH('5. Form Breakdown'!$AK88,'5a. Dosing'!$E$11:$E$138,0),MATCH('5. Form Breakdown'!BJ$10,'5a. Dosing'!$F$9:$Q$9,0)),"")</f>
        <v/>
      </c>
      <c r="BK88" s="260">
        <f t="shared" si="88"/>
        <v>0</v>
      </c>
      <c r="BL88" s="260" t="e">
        <f t="shared" si="89"/>
        <v>#VALUE!</v>
      </c>
    </row>
    <row r="89" spans="2:64" ht="15" hidden="1" outlineLevel="1" x14ac:dyDescent="0.25">
      <c r="B89" s="134" t="str">
        <f t="shared" si="73"/>
        <v xml:space="preserve">  - </v>
      </c>
      <c r="C89" s="247">
        <f t="shared" si="95"/>
        <v>0</v>
      </c>
      <c r="D89" s="248" t="str">
        <f>IF(COUNTIF($E89:$E$97,E89)&gt;1,"X","")</f>
        <v>X</v>
      </c>
      <c r="E89" s="262" t="str">
        <f t="shared" si="100"/>
        <v/>
      </c>
      <c r="F89" s="262" t="str">
        <f t="shared" si="101"/>
        <v/>
      </c>
      <c r="G89" s="262" t="str">
        <f t="shared" si="76"/>
        <v/>
      </c>
      <c r="H89" s="262" t="str">
        <f t="shared" si="102"/>
        <v/>
      </c>
      <c r="I89" s="262" t="s">
        <v>219</v>
      </c>
      <c r="J89" s="263" t="str">
        <f t="shared" si="103"/>
        <v/>
      </c>
      <c r="K89" s="733"/>
      <c r="L89" s="733"/>
      <c r="M89" s="733"/>
      <c r="N89" s="733"/>
      <c r="O89" s="733"/>
      <c r="P89" s="733"/>
      <c r="Q89" s="264" t="e">
        <f t="shared" si="79"/>
        <v>#VALUE!</v>
      </c>
      <c r="R89" s="365" t="str">
        <f t="shared" si="92"/>
        <v/>
      </c>
      <c r="S89" s="291"/>
      <c r="T89" s="200"/>
      <c r="U89" s="253">
        <f>IFERROR(VLOOKUP(ROWS($C$11:$C89),$C$11:$E$97,COLUMNS($C$11:$E$11),0),0)</f>
        <v>0</v>
      </c>
      <c r="Z89" s="254">
        <f t="shared" si="80"/>
        <v>0</v>
      </c>
      <c r="AA89" s="254">
        <f>IF('5a. Dosing'!F89="",0,'5a. Dosing'!F89)</f>
        <v>0</v>
      </c>
      <c r="AB89" s="254">
        <f>IF('5a. Dosing'!G89="",0,'5a. Dosing'!G89)</f>
        <v>0</v>
      </c>
      <c r="AC89" s="254" t="str">
        <f>IF('5a. Dosing'!H89="","",'5a. Dosing'!H89)</f>
        <v/>
      </c>
      <c r="AD89" s="254" t="str">
        <f>IF('5a. Dosing'!I89="","",'5a. Dosing'!I89)</f>
        <v/>
      </c>
      <c r="AE89" s="254" t="str">
        <f>IF('5a. Dosing'!J89="","",'5a. Dosing'!J89)</f>
        <v/>
      </c>
      <c r="AF89" s="254" t="str">
        <f>IF('5a. Dosing'!K89="","",'5a. Dosing'!K89)</f>
        <v/>
      </c>
      <c r="AG89" s="268"/>
      <c r="AH89" s="256">
        <f t="shared" si="96"/>
        <v>87</v>
      </c>
      <c r="AI89" s="256">
        <f t="shared" si="97"/>
        <v>126</v>
      </c>
      <c r="AJ89" s="257" t="str">
        <f t="shared" si="81"/>
        <v>zzzzzz</v>
      </c>
      <c r="AK89" s="257" t="e">
        <f t="shared" si="64"/>
        <v>#N/A</v>
      </c>
      <c r="AL89" s="254" t="str">
        <f t="shared" si="93"/>
        <v/>
      </c>
      <c r="AM89" s="254" t="str">
        <f t="shared" si="98"/>
        <v/>
      </c>
      <c r="AN89" s="254" t="str">
        <f t="shared" si="98"/>
        <v/>
      </c>
      <c r="AO89" s="254" t="str">
        <f t="shared" si="99"/>
        <v/>
      </c>
      <c r="AP89" s="254" t="str">
        <f t="shared" si="99"/>
        <v/>
      </c>
      <c r="AQ89" s="254" t="str">
        <f t="shared" si="94"/>
        <v/>
      </c>
      <c r="AR89" s="258" t="e">
        <f t="shared" si="66"/>
        <v>#VALUE!</v>
      </c>
      <c r="AS89" s="258" t="e">
        <f t="shared" si="67"/>
        <v>#VALUE!</v>
      </c>
      <c r="AT89" s="258" t="e">
        <f t="shared" si="68"/>
        <v>#VALUE!</v>
      </c>
      <c r="AU89" s="258" t="e">
        <f t="shared" si="69"/>
        <v>#VALUE!</v>
      </c>
      <c r="AV89" s="258" t="e">
        <f t="shared" si="70"/>
        <v>#VALUE!</v>
      </c>
      <c r="AW89" s="258" t="e">
        <f t="shared" si="71"/>
        <v>#VALUE!</v>
      </c>
      <c r="AX89" s="221" t="e">
        <f t="shared" si="72"/>
        <v>#VALUE!</v>
      </c>
      <c r="AY89" s="221" t="str">
        <f t="shared" si="82"/>
        <v/>
      </c>
      <c r="AZ89" s="221" t="str">
        <f t="shared" si="83"/>
        <v/>
      </c>
      <c r="BA89" s="221" t="str">
        <f t="shared" si="84"/>
        <v/>
      </c>
      <c r="BB89" s="221" t="str">
        <f t="shared" si="85"/>
        <v/>
      </c>
      <c r="BC89" s="221" t="str">
        <f t="shared" si="86"/>
        <v/>
      </c>
      <c r="BD89" s="221" t="str">
        <f t="shared" si="87"/>
        <v/>
      </c>
      <c r="BE89" s="259" t="str">
        <f>IFERROR(INDEX('5a. Dosing'!$F$11:$Q$138,MATCH('5. Form Breakdown'!$AK89,'5a. Dosing'!$E$11:$E$138,0),MATCH('5. Form Breakdown'!BE$10,'5a. Dosing'!$F$9:$Q$9,0)),"")</f>
        <v/>
      </c>
      <c r="BF89" s="259" t="str">
        <f>IFERROR(INDEX('5a. Dosing'!$F$11:$Q$138,MATCH('5. Form Breakdown'!$AK89,'5a. Dosing'!$E$11:$E$138,0),MATCH('5. Form Breakdown'!BF$10,'5a. Dosing'!$F$9:$Q$9,0)),"")</f>
        <v/>
      </c>
      <c r="BG89" s="259" t="str">
        <f>IFERROR(INDEX('5a. Dosing'!$F$11:$Q$138,MATCH('5. Form Breakdown'!$AK89,'5a. Dosing'!$E$11:$E$138,0),MATCH('5. Form Breakdown'!BG$10,'5a. Dosing'!$F$9:$Q$9,0)),"")</f>
        <v/>
      </c>
      <c r="BH89" s="259" t="str">
        <f>IFERROR(INDEX('5a. Dosing'!$F$11:$Q$138,MATCH('5. Form Breakdown'!$AK89,'5a. Dosing'!$E$11:$E$138,0),MATCH('5. Form Breakdown'!BH$10,'5a. Dosing'!$F$9:$Q$9,0)),"")</f>
        <v/>
      </c>
      <c r="BI89" s="259" t="str">
        <f>IFERROR(INDEX('5a. Dosing'!$F$11:$Q$138,MATCH('5. Form Breakdown'!$AK89,'5a. Dosing'!$E$11:$E$138,0),MATCH('5. Form Breakdown'!BI$10,'5a. Dosing'!$F$9:$Q$9,0)),"")</f>
        <v/>
      </c>
      <c r="BJ89" s="259" t="str">
        <f>IFERROR(INDEX('5a. Dosing'!$F$11:$Q$138,MATCH('5. Form Breakdown'!$AK89,'5a. Dosing'!$E$11:$E$138,0),MATCH('5. Form Breakdown'!BJ$10,'5a. Dosing'!$F$9:$Q$9,0)),"")</f>
        <v/>
      </c>
      <c r="BK89" s="260">
        <f t="shared" si="88"/>
        <v>0</v>
      </c>
      <c r="BL89" s="260" t="e">
        <f t="shared" si="89"/>
        <v>#VALUE!</v>
      </c>
    </row>
    <row r="90" spans="2:64" ht="15" hidden="1" outlineLevel="1" x14ac:dyDescent="0.25">
      <c r="B90" s="134" t="str">
        <f t="shared" si="73"/>
        <v xml:space="preserve">  - </v>
      </c>
      <c r="C90" s="247">
        <f t="shared" si="95"/>
        <v>0</v>
      </c>
      <c r="D90" s="248" t="str">
        <f>IF(COUNTIF($E90:$E$97,E90)&gt;1,"X","")</f>
        <v>X</v>
      </c>
      <c r="E90" s="262" t="str">
        <f t="shared" si="100"/>
        <v/>
      </c>
      <c r="F90" s="262" t="str">
        <f t="shared" si="101"/>
        <v/>
      </c>
      <c r="G90" s="262" t="str">
        <f t="shared" si="76"/>
        <v/>
      </c>
      <c r="H90" s="262" t="str">
        <f t="shared" si="102"/>
        <v/>
      </c>
      <c r="I90" s="262" t="s">
        <v>219</v>
      </c>
      <c r="J90" s="263" t="str">
        <f t="shared" si="103"/>
        <v/>
      </c>
      <c r="K90" s="733"/>
      <c r="L90" s="733"/>
      <c r="M90" s="733"/>
      <c r="N90" s="733"/>
      <c r="O90" s="733"/>
      <c r="P90" s="733"/>
      <c r="Q90" s="264" t="e">
        <f t="shared" si="79"/>
        <v>#VALUE!</v>
      </c>
      <c r="R90" s="365" t="str">
        <f t="shared" si="92"/>
        <v/>
      </c>
      <c r="S90" s="291"/>
      <c r="T90" s="200"/>
      <c r="U90" s="253">
        <f>IFERROR(VLOOKUP(ROWS($C$11:$C90),$C$11:$E$97,COLUMNS($C$11:$E$11),0),0)</f>
        <v>0</v>
      </c>
      <c r="Z90" s="254">
        <f t="shared" si="80"/>
        <v>0</v>
      </c>
      <c r="AA90" s="254">
        <f>IF('5a. Dosing'!F90="",0,'5a. Dosing'!F90)</f>
        <v>0</v>
      </c>
      <c r="AB90" s="254">
        <f>IF('5a. Dosing'!G90="",0,'5a. Dosing'!G90)</f>
        <v>0</v>
      </c>
      <c r="AC90" s="254" t="str">
        <f>IF('5a. Dosing'!H90="","",'5a. Dosing'!H90)</f>
        <v/>
      </c>
      <c r="AD90" s="254" t="str">
        <f>IF('5a. Dosing'!I90="","",'5a. Dosing'!I90)</f>
        <v/>
      </c>
      <c r="AE90" s="254" t="str">
        <f>IF('5a. Dosing'!J90="","",'5a. Dosing'!J90)</f>
        <v/>
      </c>
      <c r="AF90" s="254" t="str">
        <f>IF('5a. Dosing'!K90="","",'5a. Dosing'!K90)</f>
        <v/>
      </c>
      <c r="AG90" s="268"/>
      <c r="AH90" s="256">
        <f t="shared" si="96"/>
        <v>87</v>
      </c>
      <c r="AI90" s="256">
        <f t="shared" si="97"/>
        <v>126</v>
      </c>
      <c r="AJ90" s="257" t="str">
        <f t="shared" si="81"/>
        <v>zzzzzz</v>
      </c>
      <c r="AK90" s="257" t="e">
        <f t="shared" si="64"/>
        <v>#N/A</v>
      </c>
      <c r="AL90" s="254" t="str">
        <f t="shared" si="93"/>
        <v/>
      </c>
      <c r="AM90" s="254" t="str">
        <f t="shared" si="98"/>
        <v/>
      </c>
      <c r="AN90" s="254" t="str">
        <f t="shared" si="98"/>
        <v/>
      </c>
      <c r="AO90" s="254" t="str">
        <f t="shared" si="99"/>
        <v/>
      </c>
      <c r="AP90" s="254" t="str">
        <f t="shared" si="99"/>
        <v/>
      </c>
      <c r="AQ90" s="254" t="str">
        <f t="shared" si="94"/>
        <v/>
      </c>
      <c r="AR90" s="258" t="e">
        <f t="shared" si="66"/>
        <v>#VALUE!</v>
      </c>
      <c r="AS90" s="258" t="e">
        <f t="shared" si="67"/>
        <v>#VALUE!</v>
      </c>
      <c r="AT90" s="258" t="e">
        <f t="shared" si="68"/>
        <v>#VALUE!</v>
      </c>
      <c r="AU90" s="258" t="e">
        <f t="shared" si="69"/>
        <v>#VALUE!</v>
      </c>
      <c r="AV90" s="258" t="e">
        <f t="shared" si="70"/>
        <v>#VALUE!</v>
      </c>
      <c r="AW90" s="258" t="e">
        <f t="shared" si="71"/>
        <v>#VALUE!</v>
      </c>
      <c r="AX90" s="221" t="e">
        <f t="shared" si="72"/>
        <v>#VALUE!</v>
      </c>
      <c r="AY90" s="221" t="str">
        <f t="shared" si="82"/>
        <v/>
      </c>
      <c r="AZ90" s="221" t="str">
        <f t="shared" si="83"/>
        <v/>
      </c>
      <c r="BA90" s="221" t="str">
        <f t="shared" si="84"/>
        <v/>
      </c>
      <c r="BB90" s="221" t="str">
        <f t="shared" si="85"/>
        <v/>
      </c>
      <c r="BC90" s="221" t="str">
        <f t="shared" si="86"/>
        <v/>
      </c>
      <c r="BD90" s="221" t="str">
        <f t="shared" si="87"/>
        <v/>
      </c>
      <c r="BE90" s="259" t="str">
        <f>IFERROR(INDEX('5a. Dosing'!$F$11:$Q$138,MATCH('5. Form Breakdown'!$AK90,'5a. Dosing'!$E$11:$E$138,0),MATCH('5. Form Breakdown'!BE$10,'5a. Dosing'!$F$9:$Q$9,0)),"")</f>
        <v/>
      </c>
      <c r="BF90" s="259" t="str">
        <f>IFERROR(INDEX('5a. Dosing'!$F$11:$Q$138,MATCH('5. Form Breakdown'!$AK90,'5a. Dosing'!$E$11:$E$138,0),MATCH('5. Form Breakdown'!BF$10,'5a. Dosing'!$F$9:$Q$9,0)),"")</f>
        <v/>
      </c>
      <c r="BG90" s="259" t="str">
        <f>IFERROR(INDEX('5a. Dosing'!$F$11:$Q$138,MATCH('5. Form Breakdown'!$AK90,'5a. Dosing'!$E$11:$E$138,0),MATCH('5. Form Breakdown'!BG$10,'5a. Dosing'!$F$9:$Q$9,0)),"")</f>
        <v/>
      </c>
      <c r="BH90" s="259" t="str">
        <f>IFERROR(INDEX('5a. Dosing'!$F$11:$Q$138,MATCH('5. Form Breakdown'!$AK90,'5a. Dosing'!$E$11:$E$138,0),MATCH('5. Form Breakdown'!BH$10,'5a. Dosing'!$F$9:$Q$9,0)),"")</f>
        <v/>
      </c>
      <c r="BI90" s="259" t="str">
        <f>IFERROR(INDEX('5a. Dosing'!$F$11:$Q$138,MATCH('5. Form Breakdown'!$AK90,'5a. Dosing'!$E$11:$E$138,0),MATCH('5. Form Breakdown'!BI$10,'5a. Dosing'!$F$9:$Q$9,0)),"")</f>
        <v/>
      </c>
      <c r="BJ90" s="259" t="str">
        <f>IFERROR(INDEX('5a. Dosing'!$F$11:$Q$138,MATCH('5. Form Breakdown'!$AK90,'5a. Dosing'!$E$11:$E$138,0),MATCH('5. Form Breakdown'!BJ$10,'5a. Dosing'!$F$9:$Q$9,0)),"")</f>
        <v/>
      </c>
      <c r="BK90" s="260">
        <f t="shared" si="88"/>
        <v>0</v>
      </c>
      <c r="BL90" s="260" t="e">
        <f t="shared" si="89"/>
        <v>#VALUE!</v>
      </c>
    </row>
    <row r="91" spans="2:64" ht="15" hidden="1" outlineLevel="1" x14ac:dyDescent="0.25">
      <c r="B91" s="134" t="str">
        <f t="shared" si="73"/>
        <v xml:space="preserve">  - </v>
      </c>
      <c r="C91" s="247">
        <f t="shared" si="95"/>
        <v>0</v>
      </c>
      <c r="D91" s="248" t="str">
        <f>IF(COUNTIF($E91:$E$97,E91)&gt;1,"X","")</f>
        <v>X</v>
      </c>
      <c r="E91" s="262" t="str">
        <f t="shared" si="100"/>
        <v/>
      </c>
      <c r="F91" s="262" t="str">
        <f t="shared" si="101"/>
        <v/>
      </c>
      <c r="G91" s="262" t="str">
        <f t="shared" si="76"/>
        <v/>
      </c>
      <c r="H91" s="262" t="str">
        <f t="shared" si="102"/>
        <v/>
      </c>
      <c r="I91" s="262" t="s">
        <v>219</v>
      </c>
      <c r="J91" s="263" t="str">
        <f t="shared" si="103"/>
        <v/>
      </c>
      <c r="K91" s="733"/>
      <c r="L91" s="733"/>
      <c r="M91" s="733"/>
      <c r="N91" s="733"/>
      <c r="O91" s="733"/>
      <c r="P91" s="733"/>
      <c r="Q91" s="264" t="e">
        <f t="shared" si="79"/>
        <v>#VALUE!</v>
      </c>
      <c r="R91" s="365" t="str">
        <f t="shared" si="92"/>
        <v/>
      </c>
      <c r="S91" s="291"/>
      <c r="T91" s="200"/>
      <c r="U91" s="253">
        <f>IFERROR(VLOOKUP(ROWS($C$11:$C91),$C$11:$E$97,COLUMNS($C$11:$E$11),0),0)</f>
        <v>0</v>
      </c>
      <c r="Z91" s="254">
        <f t="shared" si="80"/>
        <v>0</v>
      </c>
      <c r="AA91" s="254">
        <f>IF('5a. Dosing'!F91="",0,'5a. Dosing'!F91)</f>
        <v>0</v>
      </c>
      <c r="AB91" s="254">
        <f>IF('5a. Dosing'!G91="",0,'5a. Dosing'!G91)</f>
        <v>0</v>
      </c>
      <c r="AC91" s="254" t="str">
        <f>IF('5a. Dosing'!H91="","",'5a. Dosing'!H91)</f>
        <v/>
      </c>
      <c r="AD91" s="254" t="str">
        <f>IF('5a. Dosing'!I91="","",'5a. Dosing'!I91)</f>
        <v/>
      </c>
      <c r="AE91" s="254" t="str">
        <f>IF('5a. Dosing'!J91="","",'5a. Dosing'!J91)</f>
        <v/>
      </c>
      <c r="AF91" s="254" t="str">
        <f>IF('5a. Dosing'!K91="","",'5a. Dosing'!K91)</f>
        <v/>
      </c>
      <c r="AG91" s="268"/>
      <c r="AH91" s="256">
        <f t="shared" si="96"/>
        <v>87</v>
      </c>
      <c r="AI91" s="256">
        <f t="shared" si="97"/>
        <v>126</v>
      </c>
      <c r="AJ91" s="257" t="str">
        <f t="shared" si="81"/>
        <v>zzzzzz</v>
      </c>
      <c r="AK91" s="257" t="e">
        <f t="shared" si="64"/>
        <v>#N/A</v>
      </c>
      <c r="AL91" s="254" t="str">
        <f t="shared" si="93"/>
        <v/>
      </c>
      <c r="AM91" s="254" t="str">
        <f t="shared" si="98"/>
        <v/>
      </c>
      <c r="AN91" s="254" t="str">
        <f t="shared" si="98"/>
        <v/>
      </c>
      <c r="AO91" s="254" t="str">
        <f t="shared" si="99"/>
        <v/>
      </c>
      <c r="AP91" s="254" t="str">
        <f t="shared" si="99"/>
        <v/>
      </c>
      <c r="AQ91" s="254" t="str">
        <f t="shared" si="94"/>
        <v/>
      </c>
      <c r="AR91" s="258" t="e">
        <f t="shared" si="66"/>
        <v>#VALUE!</v>
      </c>
      <c r="AS91" s="258" t="e">
        <f t="shared" si="67"/>
        <v>#VALUE!</v>
      </c>
      <c r="AT91" s="258" t="e">
        <f t="shared" si="68"/>
        <v>#VALUE!</v>
      </c>
      <c r="AU91" s="258" t="e">
        <f t="shared" si="69"/>
        <v>#VALUE!</v>
      </c>
      <c r="AV91" s="258" t="e">
        <f t="shared" si="70"/>
        <v>#VALUE!</v>
      </c>
      <c r="AW91" s="258" t="e">
        <f t="shared" si="71"/>
        <v>#VALUE!</v>
      </c>
      <c r="AX91" s="221" t="e">
        <f t="shared" si="72"/>
        <v>#VALUE!</v>
      </c>
      <c r="AY91" s="221" t="str">
        <f t="shared" si="82"/>
        <v/>
      </c>
      <c r="AZ91" s="221" t="str">
        <f t="shared" si="83"/>
        <v/>
      </c>
      <c r="BA91" s="221" t="str">
        <f t="shared" si="84"/>
        <v/>
      </c>
      <c r="BB91" s="221" t="str">
        <f t="shared" si="85"/>
        <v/>
      </c>
      <c r="BC91" s="221" t="str">
        <f t="shared" si="86"/>
        <v/>
      </c>
      <c r="BD91" s="221" t="str">
        <f t="shared" si="87"/>
        <v/>
      </c>
      <c r="BE91" s="259" t="str">
        <f>IFERROR(INDEX('5a. Dosing'!$F$11:$Q$138,MATCH('5. Form Breakdown'!$AK91,'5a. Dosing'!$E$11:$E$138,0),MATCH('5. Form Breakdown'!BE$10,'5a. Dosing'!$F$9:$Q$9,0)),"")</f>
        <v/>
      </c>
      <c r="BF91" s="259" t="str">
        <f>IFERROR(INDEX('5a. Dosing'!$F$11:$Q$138,MATCH('5. Form Breakdown'!$AK91,'5a. Dosing'!$E$11:$E$138,0),MATCH('5. Form Breakdown'!BF$10,'5a. Dosing'!$F$9:$Q$9,0)),"")</f>
        <v/>
      </c>
      <c r="BG91" s="259" t="str">
        <f>IFERROR(INDEX('5a. Dosing'!$F$11:$Q$138,MATCH('5. Form Breakdown'!$AK91,'5a. Dosing'!$E$11:$E$138,0),MATCH('5. Form Breakdown'!BG$10,'5a. Dosing'!$F$9:$Q$9,0)),"")</f>
        <v/>
      </c>
      <c r="BH91" s="259" t="str">
        <f>IFERROR(INDEX('5a. Dosing'!$F$11:$Q$138,MATCH('5. Form Breakdown'!$AK91,'5a. Dosing'!$E$11:$E$138,0),MATCH('5. Form Breakdown'!BH$10,'5a. Dosing'!$F$9:$Q$9,0)),"")</f>
        <v/>
      </c>
      <c r="BI91" s="259" t="str">
        <f>IFERROR(INDEX('5a. Dosing'!$F$11:$Q$138,MATCH('5. Form Breakdown'!$AK91,'5a. Dosing'!$E$11:$E$138,0),MATCH('5. Form Breakdown'!BI$10,'5a. Dosing'!$F$9:$Q$9,0)),"")</f>
        <v/>
      </c>
      <c r="BJ91" s="259" t="str">
        <f>IFERROR(INDEX('5a. Dosing'!$F$11:$Q$138,MATCH('5. Form Breakdown'!$AK91,'5a. Dosing'!$E$11:$E$138,0),MATCH('5. Form Breakdown'!BJ$10,'5a. Dosing'!$F$9:$Q$9,0)),"")</f>
        <v/>
      </c>
      <c r="BK91" s="260">
        <f t="shared" si="88"/>
        <v>0</v>
      </c>
      <c r="BL91" s="260" t="e">
        <f t="shared" si="89"/>
        <v>#VALUE!</v>
      </c>
    </row>
    <row r="92" spans="2:64" ht="15" hidden="1" outlineLevel="1" x14ac:dyDescent="0.25">
      <c r="B92" s="134" t="str">
        <f t="shared" si="73"/>
        <v xml:space="preserve">  - </v>
      </c>
      <c r="C92" s="247">
        <f t="shared" si="95"/>
        <v>0</v>
      </c>
      <c r="D92" s="248" t="str">
        <f>IF(COUNTIF($E92:$E$97,E92)&gt;1,"X","")</f>
        <v>X</v>
      </c>
      <c r="E92" s="262" t="str">
        <f t="shared" si="100"/>
        <v/>
      </c>
      <c r="F92" s="262" t="str">
        <f t="shared" si="101"/>
        <v/>
      </c>
      <c r="G92" s="262" t="str">
        <f t="shared" si="76"/>
        <v/>
      </c>
      <c r="H92" s="262" t="str">
        <f t="shared" si="102"/>
        <v/>
      </c>
      <c r="I92" s="262" t="s">
        <v>219</v>
      </c>
      <c r="J92" s="263" t="str">
        <f t="shared" si="103"/>
        <v/>
      </c>
      <c r="K92" s="733"/>
      <c r="L92" s="733"/>
      <c r="M92" s="733"/>
      <c r="N92" s="733"/>
      <c r="O92" s="733"/>
      <c r="P92" s="733"/>
      <c r="Q92" s="264" t="e">
        <f t="shared" si="79"/>
        <v>#VALUE!</v>
      </c>
      <c r="R92" s="365" t="str">
        <f t="shared" si="92"/>
        <v/>
      </c>
      <c r="S92" s="291"/>
      <c r="T92" s="200"/>
      <c r="U92" s="253">
        <f>IFERROR(VLOOKUP(ROWS($C$11:$C92),$C$11:$E$97,COLUMNS($C$11:$E$11),0),0)</f>
        <v>0</v>
      </c>
      <c r="Z92" s="254">
        <f t="shared" si="80"/>
        <v>0</v>
      </c>
      <c r="AA92" s="254">
        <f>IF('5a. Dosing'!F92="",0,'5a. Dosing'!F92)</f>
        <v>0</v>
      </c>
      <c r="AB92" s="254">
        <f>IF('5a. Dosing'!G92="",0,'5a. Dosing'!G92)</f>
        <v>0</v>
      </c>
      <c r="AC92" s="254" t="str">
        <f>IF('5a. Dosing'!H92="","",'5a. Dosing'!H92)</f>
        <v/>
      </c>
      <c r="AD92" s="254" t="str">
        <f>IF('5a. Dosing'!I92="","",'5a. Dosing'!I92)</f>
        <v/>
      </c>
      <c r="AE92" s="254" t="str">
        <f>IF('5a. Dosing'!J92="","",'5a. Dosing'!J92)</f>
        <v/>
      </c>
      <c r="AF92" s="254" t="str">
        <f>IF('5a. Dosing'!K92="","",'5a. Dosing'!K92)</f>
        <v/>
      </c>
      <c r="AG92" s="268"/>
      <c r="AH92" s="256">
        <f t="shared" si="96"/>
        <v>87</v>
      </c>
      <c r="AI92" s="256">
        <f t="shared" si="97"/>
        <v>126</v>
      </c>
      <c r="AJ92" s="257" t="str">
        <f t="shared" si="81"/>
        <v>zzzzzz</v>
      </c>
      <c r="AK92" s="257" t="e">
        <f t="shared" si="64"/>
        <v>#N/A</v>
      </c>
      <c r="AL92" s="254" t="str">
        <f t="shared" si="93"/>
        <v/>
      </c>
      <c r="AM92" s="254" t="str">
        <f t="shared" si="98"/>
        <v/>
      </c>
      <c r="AN92" s="254" t="str">
        <f t="shared" si="98"/>
        <v/>
      </c>
      <c r="AO92" s="254" t="str">
        <f t="shared" si="99"/>
        <v/>
      </c>
      <c r="AP92" s="254" t="str">
        <f t="shared" si="99"/>
        <v/>
      </c>
      <c r="AQ92" s="254" t="str">
        <f t="shared" si="94"/>
        <v/>
      </c>
      <c r="AR92" s="258" t="e">
        <f t="shared" si="66"/>
        <v>#VALUE!</v>
      </c>
      <c r="AS92" s="258" t="e">
        <f t="shared" si="67"/>
        <v>#VALUE!</v>
      </c>
      <c r="AT92" s="258" t="e">
        <f t="shared" si="68"/>
        <v>#VALUE!</v>
      </c>
      <c r="AU92" s="258" t="e">
        <f t="shared" si="69"/>
        <v>#VALUE!</v>
      </c>
      <c r="AV92" s="258" t="e">
        <f t="shared" si="70"/>
        <v>#VALUE!</v>
      </c>
      <c r="AW92" s="258" t="e">
        <f t="shared" si="71"/>
        <v>#VALUE!</v>
      </c>
      <c r="AX92" s="221" t="e">
        <f t="shared" si="72"/>
        <v>#VALUE!</v>
      </c>
      <c r="AY92" s="221" t="str">
        <f t="shared" si="82"/>
        <v/>
      </c>
      <c r="AZ92" s="221" t="str">
        <f t="shared" si="83"/>
        <v/>
      </c>
      <c r="BA92" s="221" t="str">
        <f t="shared" si="84"/>
        <v/>
      </c>
      <c r="BB92" s="221" t="str">
        <f t="shared" si="85"/>
        <v/>
      </c>
      <c r="BC92" s="221" t="str">
        <f t="shared" si="86"/>
        <v/>
      </c>
      <c r="BD92" s="221" t="str">
        <f t="shared" si="87"/>
        <v/>
      </c>
      <c r="BE92" s="259" t="str">
        <f>IFERROR(INDEX('5a. Dosing'!$F$11:$Q$138,MATCH('5. Form Breakdown'!$AK92,'5a. Dosing'!$E$11:$E$138,0),MATCH('5. Form Breakdown'!BE$10,'5a. Dosing'!$F$9:$Q$9,0)),"")</f>
        <v/>
      </c>
      <c r="BF92" s="259" t="str">
        <f>IFERROR(INDEX('5a. Dosing'!$F$11:$Q$138,MATCH('5. Form Breakdown'!$AK92,'5a. Dosing'!$E$11:$E$138,0),MATCH('5. Form Breakdown'!BF$10,'5a. Dosing'!$F$9:$Q$9,0)),"")</f>
        <v/>
      </c>
      <c r="BG92" s="259" t="str">
        <f>IFERROR(INDEX('5a. Dosing'!$F$11:$Q$138,MATCH('5. Form Breakdown'!$AK92,'5a. Dosing'!$E$11:$E$138,0),MATCH('5. Form Breakdown'!BG$10,'5a. Dosing'!$F$9:$Q$9,0)),"")</f>
        <v/>
      </c>
      <c r="BH92" s="259" t="str">
        <f>IFERROR(INDEX('5a. Dosing'!$F$11:$Q$138,MATCH('5. Form Breakdown'!$AK92,'5a. Dosing'!$E$11:$E$138,0),MATCH('5. Form Breakdown'!BH$10,'5a. Dosing'!$F$9:$Q$9,0)),"")</f>
        <v/>
      </c>
      <c r="BI92" s="259" t="str">
        <f>IFERROR(INDEX('5a. Dosing'!$F$11:$Q$138,MATCH('5. Form Breakdown'!$AK92,'5a. Dosing'!$E$11:$E$138,0),MATCH('5. Form Breakdown'!BI$10,'5a. Dosing'!$F$9:$Q$9,0)),"")</f>
        <v/>
      </c>
      <c r="BJ92" s="259" t="str">
        <f>IFERROR(INDEX('5a. Dosing'!$F$11:$Q$138,MATCH('5. Form Breakdown'!$AK92,'5a. Dosing'!$E$11:$E$138,0),MATCH('5. Form Breakdown'!BJ$10,'5a. Dosing'!$F$9:$Q$9,0)),"")</f>
        <v/>
      </c>
      <c r="BK92" s="260">
        <f t="shared" si="88"/>
        <v>0</v>
      </c>
      <c r="BL92" s="260" t="e">
        <f t="shared" si="89"/>
        <v>#VALUE!</v>
      </c>
    </row>
    <row r="93" spans="2:64" ht="15" hidden="1" outlineLevel="1" x14ac:dyDescent="0.25">
      <c r="B93" s="134" t="str">
        <f t="shared" si="73"/>
        <v xml:space="preserve">  - </v>
      </c>
      <c r="C93" s="247">
        <f t="shared" si="95"/>
        <v>0</v>
      </c>
      <c r="D93" s="248" t="str">
        <f>IF(COUNTIF($E93:$E$97,E93)&gt;1,"X","")</f>
        <v>X</v>
      </c>
      <c r="E93" s="262" t="str">
        <f t="shared" si="100"/>
        <v/>
      </c>
      <c r="F93" s="262" t="str">
        <f t="shared" si="101"/>
        <v/>
      </c>
      <c r="G93" s="262" t="str">
        <f t="shared" si="76"/>
        <v/>
      </c>
      <c r="H93" s="262" t="str">
        <f t="shared" si="102"/>
        <v/>
      </c>
      <c r="I93" s="262" t="s">
        <v>219</v>
      </c>
      <c r="J93" s="263" t="str">
        <f t="shared" si="103"/>
        <v/>
      </c>
      <c r="K93" s="733"/>
      <c r="L93" s="733"/>
      <c r="M93" s="733"/>
      <c r="N93" s="733"/>
      <c r="O93" s="733"/>
      <c r="P93" s="733"/>
      <c r="Q93" s="264" t="e">
        <f t="shared" si="79"/>
        <v>#VALUE!</v>
      </c>
      <c r="R93" s="365" t="str">
        <f t="shared" si="92"/>
        <v/>
      </c>
      <c r="S93" s="291"/>
      <c r="T93" s="200"/>
      <c r="U93" s="253">
        <f>IFERROR(VLOOKUP(ROWS($C$11:$C93),$C$11:$E$97,COLUMNS($C$11:$E$11),0),0)</f>
        <v>0</v>
      </c>
      <c r="Z93" s="254">
        <f t="shared" si="80"/>
        <v>0</v>
      </c>
      <c r="AA93" s="254">
        <f>IF('5a. Dosing'!F93="",0,'5a. Dosing'!F93)</f>
        <v>0</v>
      </c>
      <c r="AB93" s="254">
        <f>IF('5a. Dosing'!G93="",0,'5a. Dosing'!G93)</f>
        <v>0</v>
      </c>
      <c r="AC93" s="254" t="str">
        <f>IF('5a. Dosing'!H93="","",'5a. Dosing'!H93)</f>
        <v/>
      </c>
      <c r="AD93" s="254" t="str">
        <f>IF('5a. Dosing'!I93="","",'5a. Dosing'!I93)</f>
        <v/>
      </c>
      <c r="AE93" s="254" t="str">
        <f>IF('5a. Dosing'!J93="","",'5a. Dosing'!J93)</f>
        <v/>
      </c>
      <c r="AF93" s="254" t="str">
        <f>IF('5a. Dosing'!K93="","",'5a. Dosing'!K93)</f>
        <v/>
      </c>
      <c r="AG93" s="268"/>
      <c r="AH93" s="256">
        <f t="shared" si="96"/>
        <v>87</v>
      </c>
      <c r="AI93" s="256">
        <f t="shared" si="97"/>
        <v>126</v>
      </c>
      <c r="AJ93" s="257" t="str">
        <f t="shared" si="81"/>
        <v>zzzzzz</v>
      </c>
      <c r="AK93" s="257" t="e">
        <f t="shared" si="64"/>
        <v>#N/A</v>
      </c>
      <c r="AL93" s="254" t="str">
        <f t="shared" si="93"/>
        <v/>
      </c>
      <c r="AM93" s="254" t="str">
        <f t="shared" si="98"/>
        <v/>
      </c>
      <c r="AN93" s="254" t="str">
        <f t="shared" si="98"/>
        <v/>
      </c>
      <c r="AO93" s="254" t="str">
        <f t="shared" si="99"/>
        <v/>
      </c>
      <c r="AP93" s="254" t="str">
        <f t="shared" si="99"/>
        <v/>
      </c>
      <c r="AQ93" s="254" t="str">
        <f t="shared" si="94"/>
        <v/>
      </c>
      <c r="AR93" s="258" t="e">
        <f t="shared" si="66"/>
        <v>#VALUE!</v>
      </c>
      <c r="AS93" s="258" t="e">
        <f t="shared" si="67"/>
        <v>#VALUE!</v>
      </c>
      <c r="AT93" s="258" t="e">
        <f t="shared" si="68"/>
        <v>#VALUE!</v>
      </c>
      <c r="AU93" s="258" t="e">
        <f t="shared" si="69"/>
        <v>#VALUE!</v>
      </c>
      <c r="AV93" s="258" t="e">
        <f t="shared" si="70"/>
        <v>#VALUE!</v>
      </c>
      <c r="AW93" s="258" t="e">
        <f t="shared" si="71"/>
        <v>#VALUE!</v>
      </c>
      <c r="AX93" s="221" t="e">
        <f t="shared" si="72"/>
        <v>#VALUE!</v>
      </c>
      <c r="AY93" s="221" t="str">
        <f t="shared" si="82"/>
        <v/>
      </c>
      <c r="AZ93" s="221" t="str">
        <f t="shared" si="83"/>
        <v/>
      </c>
      <c r="BA93" s="221" t="str">
        <f t="shared" si="84"/>
        <v/>
      </c>
      <c r="BB93" s="221" t="str">
        <f t="shared" si="85"/>
        <v/>
      </c>
      <c r="BC93" s="221" t="str">
        <f t="shared" si="86"/>
        <v/>
      </c>
      <c r="BD93" s="221" t="str">
        <f t="shared" si="87"/>
        <v/>
      </c>
      <c r="BE93" s="259" t="str">
        <f>IFERROR(INDEX('5a. Dosing'!$F$11:$Q$138,MATCH('5. Form Breakdown'!$AK93,'5a. Dosing'!$E$11:$E$138,0),MATCH('5. Form Breakdown'!BE$10,'5a. Dosing'!$F$9:$Q$9,0)),"")</f>
        <v/>
      </c>
      <c r="BF93" s="259" t="str">
        <f>IFERROR(INDEX('5a. Dosing'!$F$11:$Q$138,MATCH('5. Form Breakdown'!$AK93,'5a. Dosing'!$E$11:$E$138,0),MATCH('5. Form Breakdown'!BF$10,'5a. Dosing'!$F$9:$Q$9,0)),"")</f>
        <v/>
      </c>
      <c r="BG93" s="259" t="str">
        <f>IFERROR(INDEX('5a. Dosing'!$F$11:$Q$138,MATCH('5. Form Breakdown'!$AK93,'5a. Dosing'!$E$11:$E$138,0),MATCH('5. Form Breakdown'!BG$10,'5a. Dosing'!$F$9:$Q$9,0)),"")</f>
        <v/>
      </c>
      <c r="BH93" s="259" t="str">
        <f>IFERROR(INDEX('5a. Dosing'!$F$11:$Q$138,MATCH('5. Form Breakdown'!$AK93,'5a. Dosing'!$E$11:$E$138,0),MATCH('5. Form Breakdown'!BH$10,'5a. Dosing'!$F$9:$Q$9,0)),"")</f>
        <v/>
      </c>
      <c r="BI93" s="259" t="str">
        <f>IFERROR(INDEX('5a. Dosing'!$F$11:$Q$138,MATCH('5. Form Breakdown'!$AK93,'5a. Dosing'!$E$11:$E$138,0),MATCH('5. Form Breakdown'!BI$10,'5a. Dosing'!$F$9:$Q$9,0)),"")</f>
        <v/>
      </c>
      <c r="BJ93" s="259" t="str">
        <f>IFERROR(INDEX('5a. Dosing'!$F$11:$Q$138,MATCH('5. Form Breakdown'!$AK93,'5a. Dosing'!$E$11:$E$138,0),MATCH('5. Form Breakdown'!BJ$10,'5a. Dosing'!$F$9:$Q$9,0)),"")</f>
        <v/>
      </c>
      <c r="BK93" s="260">
        <f t="shared" si="88"/>
        <v>0</v>
      </c>
      <c r="BL93" s="260" t="e">
        <f t="shared" si="89"/>
        <v>#VALUE!</v>
      </c>
    </row>
    <row r="94" spans="2:64" ht="15" hidden="1" outlineLevel="1" x14ac:dyDescent="0.25">
      <c r="B94" s="134" t="str">
        <f t="shared" si="73"/>
        <v xml:space="preserve">  - </v>
      </c>
      <c r="C94" s="247">
        <f t="shared" si="95"/>
        <v>0</v>
      </c>
      <c r="D94" s="248" t="str">
        <f>IF(COUNTIF($E94:$E$97,E94)&gt;1,"X","")</f>
        <v>X</v>
      </c>
      <c r="E94" s="262" t="str">
        <f t="shared" si="100"/>
        <v/>
      </c>
      <c r="F94" s="262" t="str">
        <f t="shared" si="101"/>
        <v/>
      </c>
      <c r="G94" s="262" t="str">
        <f t="shared" si="76"/>
        <v/>
      </c>
      <c r="H94" s="262" t="str">
        <f t="shared" si="102"/>
        <v/>
      </c>
      <c r="I94" s="262" t="s">
        <v>219</v>
      </c>
      <c r="J94" s="263" t="str">
        <f t="shared" si="103"/>
        <v/>
      </c>
      <c r="K94" s="733"/>
      <c r="L94" s="733"/>
      <c r="M94" s="733"/>
      <c r="N94" s="733"/>
      <c r="O94" s="733"/>
      <c r="P94" s="733"/>
      <c r="Q94" s="264" t="e">
        <f t="shared" si="79"/>
        <v>#VALUE!</v>
      </c>
      <c r="R94" s="365" t="str">
        <f t="shared" si="92"/>
        <v/>
      </c>
      <c r="S94" s="291"/>
      <c r="T94" s="200"/>
      <c r="U94" s="253">
        <f>IFERROR(VLOOKUP(ROWS($C$11:$C94),$C$11:$E$97,COLUMNS($C$11:$E$11),0),0)</f>
        <v>0</v>
      </c>
      <c r="Z94" s="254">
        <f t="shared" si="80"/>
        <v>0</v>
      </c>
      <c r="AA94" s="254">
        <f>IF('5a. Dosing'!F94="",0,'5a. Dosing'!F94)</f>
        <v>0</v>
      </c>
      <c r="AB94" s="254">
        <f>IF('5a. Dosing'!G94="",0,'5a. Dosing'!G94)</f>
        <v>0</v>
      </c>
      <c r="AC94" s="254" t="str">
        <f>IF('5a. Dosing'!H94="","",'5a. Dosing'!H94)</f>
        <v/>
      </c>
      <c r="AD94" s="254" t="str">
        <f>IF('5a. Dosing'!I94="","",'5a. Dosing'!I94)</f>
        <v/>
      </c>
      <c r="AE94" s="254" t="str">
        <f>IF('5a. Dosing'!J94="","",'5a. Dosing'!J94)</f>
        <v/>
      </c>
      <c r="AF94" s="254" t="str">
        <f>IF('5a. Dosing'!K94="","",'5a. Dosing'!K94)</f>
        <v/>
      </c>
      <c r="AG94" s="268"/>
      <c r="AH94" s="256">
        <f t="shared" si="96"/>
        <v>87</v>
      </c>
      <c r="AI94" s="256">
        <f t="shared" si="97"/>
        <v>126</v>
      </c>
      <c r="AJ94" s="257" t="str">
        <f t="shared" si="81"/>
        <v>zzzzzz</v>
      </c>
      <c r="AK94" s="257" t="e">
        <f t="shared" si="64"/>
        <v>#N/A</v>
      </c>
      <c r="AL94" s="254" t="str">
        <f t="shared" si="93"/>
        <v/>
      </c>
      <c r="AM94" s="254" t="str">
        <f t="shared" si="98"/>
        <v/>
      </c>
      <c r="AN94" s="254" t="str">
        <f t="shared" si="98"/>
        <v/>
      </c>
      <c r="AO94" s="254" t="str">
        <f t="shared" si="99"/>
        <v/>
      </c>
      <c r="AP94" s="254" t="str">
        <f t="shared" si="99"/>
        <v/>
      </c>
      <c r="AQ94" s="254" t="str">
        <f t="shared" si="94"/>
        <v/>
      </c>
      <c r="AR94" s="258" t="e">
        <f t="shared" si="66"/>
        <v>#VALUE!</v>
      </c>
      <c r="AS94" s="258" t="e">
        <f t="shared" si="67"/>
        <v>#VALUE!</v>
      </c>
      <c r="AT94" s="258" t="e">
        <f t="shared" si="68"/>
        <v>#VALUE!</v>
      </c>
      <c r="AU94" s="258" t="e">
        <f t="shared" si="69"/>
        <v>#VALUE!</v>
      </c>
      <c r="AV94" s="258" t="e">
        <f t="shared" si="70"/>
        <v>#VALUE!</v>
      </c>
      <c r="AW94" s="258" t="e">
        <f t="shared" si="71"/>
        <v>#VALUE!</v>
      </c>
      <c r="AX94" s="221" t="e">
        <f t="shared" si="72"/>
        <v>#VALUE!</v>
      </c>
      <c r="AY94" s="221" t="str">
        <f t="shared" si="82"/>
        <v/>
      </c>
      <c r="AZ94" s="221" t="str">
        <f t="shared" si="83"/>
        <v/>
      </c>
      <c r="BA94" s="221" t="str">
        <f t="shared" si="84"/>
        <v/>
      </c>
      <c r="BB94" s="221" t="str">
        <f t="shared" si="85"/>
        <v/>
      </c>
      <c r="BC94" s="221" t="str">
        <f t="shared" si="86"/>
        <v/>
      </c>
      <c r="BD94" s="221" t="str">
        <f t="shared" si="87"/>
        <v/>
      </c>
      <c r="BE94" s="259" t="str">
        <f>IFERROR(INDEX('5a. Dosing'!$F$11:$Q$138,MATCH('5. Form Breakdown'!$AK94,'5a. Dosing'!$E$11:$E$138,0),MATCH('5. Form Breakdown'!BE$10,'5a. Dosing'!$F$9:$Q$9,0)),"")</f>
        <v/>
      </c>
      <c r="BF94" s="259" t="str">
        <f>IFERROR(INDEX('5a. Dosing'!$F$11:$Q$138,MATCH('5. Form Breakdown'!$AK94,'5a. Dosing'!$E$11:$E$138,0),MATCH('5. Form Breakdown'!BF$10,'5a. Dosing'!$F$9:$Q$9,0)),"")</f>
        <v/>
      </c>
      <c r="BG94" s="259" t="str">
        <f>IFERROR(INDEX('5a. Dosing'!$F$11:$Q$138,MATCH('5. Form Breakdown'!$AK94,'5a. Dosing'!$E$11:$E$138,0),MATCH('5. Form Breakdown'!BG$10,'5a. Dosing'!$F$9:$Q$9,0)),"")</f>
        <v/>
      </c>
      <c r="BH94" s="259" t="str">
        <f>IFERROR(INDEX('5a. Dosing'!$F$11:$Q$138,MATCH('5. Form Breakdown'!$AK94,'5a. Dosing'!$E$11:$E$138,0),MATCH('5. Form Breakdown'!BH$10,'5a. Dosing'!$F$9:$Q$9,0)),"")</f>
        <v/>
      </c>
      <c r="BI94" s="259" t="str">
        <f>IFERROR(INDEX('5a. Dosing'!$F$11:$Q$138,MATCH('5. Form Breakdown'!$AK94,'5a. Dosing'!$E$11:$E$138,0),MATCH('5. Form Breakdown'!BI$10,'5a. Dosing'!$F$9:$Q$9,0)),"")</f>
        <v/>
      </c>
      <c r="BJ94" s="259" t="str">
        <f>IFERROR(INDEX('5a. Dosing'!$F$11:$Q$138,MATCH('5. Form Breakdown'!$AK94,'5a. Dosing'!$E$11:$E$138,0),MATCH('5. Form Breakdown'!BJ$10,'5a. Dosing'!$F$9:$Q$9,0)),"")</f>
        <v/>
      </c>
      <c r="BK94" s="260">
        <f t="shared" si="88"/>
        <v>0</v>
      </c>
      <c r="BL94" s="260" t="e">
        <f t="shared" si="89"/>
        <v>#VALUE!</v>
      </c>
    </row>
    <row r="95" spans="2:64" ht="15" hidden="1" outlineLevel="1" x14ac:dyDescent="0.25">
      <c r="B95" s="134" t="str">
        <f t="shared" si="73"/>
        <v xml:space="preserve">  - </v>
      </c>
      <c r="C95" s="247">
        <f t="shared" si="95"/>
        <v>0</v>
      </c>
      <c r="D95" s="248" t="str">
        <f>IF(COUNTIF($E95:$E$97,E95)&gt;1,"X","")</f>
        <v>X</v>
      </c>
      <c r="E95" s="262" t="str">
        <f t="shared" si="100"/>
        <v/>
      </c>
      <c r="F95" s="262" t="str">
        <f t="shared" si="101"/>
        <v/>
      </c>
      <c r="G95" s="262" t="str">
        <f t="shared" si="76"/>
        <v/>
      </c>
      <c r="H95" s="262" t="str">
        <f t="shared" si="102"/>
        <v/>
      </c>
      <c r="I95" s="262" t="s">
        <v>219</v>
      </c>
      <c r="J95" s="263" t="str">
        <f t="shared" si="103"/>
        <v/>
      </c>
      <c r="K95" s="733"/>
      <c r="L95" s="733"/>
      <c r="M95" s="733"/>
      <c r="N95" s="733"/>
      <c r="O95" s="733"/>
      <c r="P95" s="733"/>
      <c r="Q95" s="264" t="e">
        <f t="shared" si="79"/>
        <v>#VALUE!</v>
      </c>
      <c r="R95" s="365" t="str">
        <f t="shared" si="92"/>
        <v/>
      </c>
      <c r="S95" s="291"/>
      <c r="T95" s="200"/>
      <c r="U95" s="253">
        <f>IFERROR(VLOOKUP(ROWS($C$11:$C95),$C$11:$E$97,COLUMNS($C$11:$E$11),0),0)</f>
        <v>0</v>
      </c>
      <c r="Z95" s="254">
        <f t="shared" si="80"/>
        <v>0</v>
      </c>
      <c r="AA95" s="254">
        <f>IF('5a. Dosing'!F95="",0,'5a. Dosing'!F95)</f>
        <v>0</v>
      </c>
      <c r="AB95" s="254">
        <f>IF('5a. Dosing'!G95="",0,'5a. Dosing'!G95)</f>
        <v>0</v>
      </c>
      <c r="AC95" s="254" t="str">
        <f>IF('5a. Dosing'!H95="","",'5a. Dosing'!H95)</f>
        <v/>
      </c>
      <c r="AD95" s="254" t="str">
        <f>IF('5a. Dosing'!I95="","",'5a. Dosing'!I95)</f>
        <v/>
      </c>
      <c r="AE95" s="254" t="str">
        <f>IF('5a. Dosing'!J95="","",'5a. Dosing'!J95)</f>
        <v/>
      </c>
      <c r="AF95" s="254" t="str">
        <f>IF('5a. Dosing'!K95="","",'5a. Dosing'!K95)</f>
        <v/>
      </c>
      <c r="AG95" s="268"/>
      <c r="AH95" s="256">
        <f t="shared" si="96"/>
        <v>87</v>
      </c>
      <c r="AI95" s="256">
        <f t="shared" si="97"/>
        <v>126</v>
      </c>
      <c r="AJ95" s="257" t="str">
        <f t="shared" si="81"/>
        <v>zzzzzz</v>
      </c>
      <c r="AK95" s="257" t="e">
        <f t="shared" si="64"/>
        <v>#N/A</v>
      </c>
      <c r="AL95" s="254" t="str">
        <f t="shared" si="93"/>
        <v/>
      </c>
      <c r="AM95" s="254" t="str">
        <f t="shared" si="98"/>
        <v/>
      </c>
      <c r="AN95" s="254" t="str">
        <f t="shared" si="98"/>
        <v/>
      </c>
      <c r="AO95" s="254" t="str">
        <f t="shared" si="99"/>
        <v/>
      </c>
      <c r="AP95" s="254" t="str">
        <f t="shared" si="99"/>
        <v/>
      </c>
      <c r="AQ95" s="254" t="str">
        <f t="shared" si="94"/>
        <v/>
      </c>
      <c r="AR95" s="258" t="e">
        <f t="shared" si="66"/>
        <v>#VALUE!</v>
      </c>
      <c r="AS95" s="258" t="e">
        <f t="shared" si="67"/>
        <v>#VALUE!</v>
      </c>
      <c r="AT95" s="258" t="e">
        <f t="shared" si="68"/>
        <v>#VALUE!</v>
      </c>
      <c r="AU95" s="258" t="e">
        <f t="shared" si="69"/>
        <v>#VALUE!</v>
      </c>
      <c r="AV95" s="258" t="e">
        <f t="shared" si="70"/>
        <v>#VALUE!</v>
      </c>
      <c r="AW95" s="258" t="e">
        <f t="shared" si="71"/>
        <v>#VALUE!</v>
      </c>
      <c r="AX95" s="221" t="e">
        <f t="shared" si="72"/>
        <v>#VALUE!</v>
      </c>
      <c r="AY95" s="221" t="str">
        <f t="shared" si="82"/>
        <v/>
      </c>
      <c r="AZ95" s="221" t="str">
        <f t="shared" si="83"/>
        <v/>
      </c>
      <c r="BA95" s="221" t="str">
        <f t="shared" si="84"/>
        <v/>
      </c>
      <c r="BB95" s="221" t="str">
        <f t="shared" si="85"/>
        <v/>
      </c>
      <c r="BC95" s="221" t="str">
        <f t="shared" si="86"/>
        <v/>
      </c>
      <c r="BD95" s="221" t="str">
        <f t="shared" si="87"/>
        <v/>
      </c>
      <c r="BE95" s="259" t="str">
        <f>IFERROR(INDEX('5a. Dosing'!$F$11:$Q$138,MATCH('5. Form Breakdown'!$AK95,'5a. Dosing'!$E$11:$E$138,0),MATCH('5. Form Breakdown'!BE$10,'5a. Dosing'!$F$9:$Q$9,0)),"")</f>
        <v/>
      </c>
      <c r="BF95" s="259" t="str">
        <f>IFERROR(INDEX('5a. Dosing'!$F$11:$Q$138,MATCH('5. Form Breakdown'!$AK95,'5a. Dosing'!$E$11:$E$138,0),MATCH('5. Form Breakdown'!BF$10,'5a. Dosing'!$F$9:$Q$9,0)),"")</f>
        <v/>
      </c>
      <c r="BG95" s="259" t="str">
        <f>IFERROR(INDEX('5a. Dosing'!$F$11:$Q$138,MATCH('5. Form Breakdown'!$AK95,'5a. Dosing'!$E$11:$E$138,0),MATCH('5. Form Breakdown'!BG$10,'5a. Dosing'!$F$9:$Q$9,0)),"")</f>
        <v/>
      </c>
      <c r="BH95" s="259" t="str">
        <f>IFERROR(INDEX('5a. Dosing'!$F$11:$Q$138,MATCH('5. Form Breakdown'!$AK95,'5a. Dosing'!$E$11:$E$138,0),MATCH('5. Form Breakdown'!BH$10,'5a. Dosing'!$F$9:$Q$9,0)),"")</f>
        <v/>
      </c>
      <c r="BI95" s="259" t="str">
        <f>IFERROR(INDEX('5a. Dosing'!$F$11:$Q$138,MATCH('5. Form Breakdown'!$AK95,'5a. Dosing'!$E$11:$E$138,0),MATCH('5. Form Breakdown'!BI$10,'5a. Dosing'!$F$9:$Q$9,0)),"")</f>
        <v/>
      </c>
      <c r="BJ95" s="259" t="str">
        <f>IFERROR(INDEX('5a. Dosing'!$F$11:$Q$138,MATCH('5. Form Breakdown'!$AK95,'5a. Dosing'!$E$11:$E$138,0),MATCH('5. Form Breakdown'!BJ$10,'5a. Dosing'!$F$9:$Q$9,0)),"")</f>
        <v/>
      </c>
      <c r="BK95" s="260">
        <f t="shared" si="88"/>
        <v>0</v>
      </c>
      <c r="BL95" s="260" t="e">
        <f t="shared" si="89"/>
        <v>#VALUE!</v>
      </c>
    </row>
    <row r="96" spans="2:64" ht="15" hidden="1" outlineLevel="1" x14ac:dyDescent="0.25">
      <c r="B96" s="134" t="str">
        <f t="shared" si="73"/>
        <v xml:space="preserve">  - </v>
      </c>
      <c r="C96" s="247">
        <f t="shared" si="95"/>
        <v>0</v>
      </c>
      <c r="D96" s="248" t="str">
        <f>IF(COUNTIF($E96:$E$97,E96)&gt;1,"X","")</f>
        <v>X</v>
      </c>
      <c r="E96" s="262" t="str">
        <f t="shared" si="100"/>
        <v/>
      </c>
      <c r="F96" s="262" t="str">
        <f t="shared" si="101"/>
        <v/>
      </c>
      <c r="G96" s="262" t="str">
        <f t="shared" si="76"/>
        <v/>
      </c>
      <c r="H96" s="262" t="str">
        <f t="shared" si="102"/>
        <v/>
      </c>
      <c r="I96" s="262" t="s">
        <v>219</v>
      </c>
      <c r="J96" s="263" t="str">
        <f t="shared" si="103"/>
        <v/>
      </c>
      <c r="K96" s="733"/>
      <c r="L96" s="733"/>
      <c r="M96" s="733"/>
      <c r="N96" s="733"/>
      <c r="O96" s="733"/>
      <c r="P96" s="733"/>
      <c r="Q96" s="264" t="e">
        <f t="shared" si="79"/>
        <v>#VALUE!</v>
      </c>
      <c r="R96" s="365" t="str">
        <f t="shared" si="92"/>
        <v/>
      </c>
      <c r="S96" s="291"/>
      <c r="T96" s="200"/>
      <c r="U96" s="253">
        <f>IFERROR(VLOOKUP(ROWS($C$11:$C96),$C$11:$E$97,COLUMNS($C$11:$E$11),0),0)</f>
        <v>0</v>
      </c>
      <c r="Z96" s="254">
        <f t="shared" si="80"/>
        <v>0</v>
      </c>
      <c r="AA96" s="254">
        <f>IF('5a. Dosing'!F96="",0,'5a. Dosing'!F96)</f>
        <v>0</v>
      </c>
      <c r="AB96" s="254">
        <f>IF('5a. Dosing'!G96="",0,'5a. Dosing'!G96)</f>
        <v>0</v>
      </c>
      <c r="AC96" s="254" t="str">
        <f>IF('5a. Dosing'!H96="","",'5a. Dosing'!H96)</f>
        <v/>
      </c>
      <c r="AD96" s="254" t="str">
        <f>IF('5a. Dosing'!I96="","",'5a. Dosing'!I96)</f>
        <v/>
      </c>
      <c r="AE96" s="254" t="str">
        <f>IF('5a. Dosing'!J96="","",'5a. Dosing'!J96)</f>
        <v/>
      </c>
      <c r="AF96" s="254" t="str">
        <f>IF('5a. Dosing'!K96="","",'5a. Dosing'!K96)</f>
        <v/>
      </c>
      <c r="AG96" s="268"/>
      <c r="AH96" s="256">
        <f t="shared" si="96"/>
        <v>87</v>
      </c>
      <c r="AI96" s="256">
        <f t="shared" si="97"/>
        <v>126</v>
      </c>
      <c r="AJ96" s="257" t="str">
        <f t="shared" si="81"/>
        <v>zzzzzz</v>
      </c>
      <c r="AK96" s="257" t="e">
        <f t="shared" si="64"/>
        <v>#N/A</v>
      </c>
      <c r="AL96" s="254" t="str">
        <f t="shared" si="93"/>
        <v/>
      </c>
      <c r="AM96" s="254" t="str">
        <f t="shared" si="98"/>
        <v/>
      </c>
      <c r="AN96" s="254" t="str">
        <f t="shared" si="98"/>
        <v/>
      </c>
      <c r="AO96" s="254" t="str">
        <f t="shared" si="99"/>
        <v/>
      </c>
      <c r="AP96" s="254" t="str">
        <f t="shared" si="99"/>
        <v/>
      </c>
      <c r="AQ96" s="254" t="str">
        <f t="shared" si="94"/>
        <v/>
      </c>
      <c r="AR96" s="258" t="e">
        <f t="shared" si="66"/>
        <v>#VALUE!</v>
      </c>
      <c r="AS96" s="258" t="e">
        <f t="shared" si="67"/>
        <v>#VALUE!</v>
      </c>
      <c r="AT96" s="258" t="e">
        <f t="shared" si="68"/>
        <v>#VALUE!</v>
      </c>
      <c r="AU96" s="258" t="e">
        <f t="shared" si="69"/>
        <v>#VALUE!</v>
      </c>
      <c r="AV96" s="258" t="e">
        <f t="shared" si="70"/>
        <v>#VALUE!</v>
      </c>
      <c r="AW96" s="258" t="e">
        <f t="shared" si="71"/>
        <v>#VALUE!</v>
      </c>
      <c r="AX96" s="221" t="e">
        <f t="shared" si="72"/>
        <v>#VALUE!</v>
      </c>
      <c r="AY96" s="221" t="str">
        <f t="shared" si="82"/>
        <v/>
      </c>
      <c r="AZ96" s="221" t="str">
        <f t="shared" si="83"/>
        <v/>
      </c>
      <c r="BA96" s="221" t="str">
        <f t="shared" si="84"/>
        <v/>
      </c>
      <c r="BB96" s="221" t="str">
        <f t="shared" si="85"/>
        <v/>
      </c>
      <c r="BC96" s="221" t="str">
        <f t="shared" si="86"/>
        <v/>
      </c>
      <c r="BD96" s="221" t="str">
        <f t="shared" si="87"/>
        <v/>
      </c>
      <c r="BE96" s="259" t="str">
        <f>IFERROR(INDEX('5a. Dosing'!$F$11:$Q$138,MATCH('5. Form Breakdown'!$AK96,'5a. Dosing'!$E$11:$E$138,0),MATCH('5. Form Breakdown'!BE$10,'5a. Dosing'!$F$9:$Q$9,0)),"")</f>
        <v/>
      </c>
      <c r="BF96" s="259" t="str">
        <f>IFERROR(INDEX('5a. Dosing'!$F$11:$Q$138,MATCH('5. Form Breakdown'!$AK96,'5a. Dosing'!$E$11:$E$138,0),MATCH('5. Form Breakdown'!BF$10,'5a. Dosing'!$F$9:$Q$9,0)),"")</f>
        <v/>
      </c>
      <c r="BG96" s="259" t="str">
        <f>IFERROR(INDEX('5a. Dosing'!$F$11:$Q$138,MATCH('5. Form Breakdown'!$AK96,'5a. Dosing'!$E$11:$E$138,0),MATCH('5. Form Breakdown'!BG$10,'5a. Dosing'!$F$9:$Q$9,0)),"")</f>
        <v/>
      </c>
      <c r="BH96" s="259" t="str">
        <f>IFERROR(INDEX('5a. Dosing'!$F$11:$Q$138,MATCH('5. Form Breakdown'!$AK96,'5a. Dosing'!$E$11:$E$138,0),MATCH('5. Form Breakdown'!BH$10,'5a. Dosing'!$F$9:$Q$9,0)),"")</f>
        <v/>
      </c>
      <c r="BI96" s="259" t="str">
        <f>IFERROR(INDEX('5a. Dosing'!$F$11:$Q$138,MATCH('5. Form Breakdown'!$AK96,'5a. Dosing'!$E$11:$E$138,0),MATCH('5. Form Breakdown'!BI$10,'5a. Dosing'!$F$9:$Q$9,0)),"")</f>
        <v/>
      </c>
      <c r="BJ96" s="259" t="str">
        <f>IFERROR(INDEX('5a. Dosing'!$F$11:$Q$138,MATCH('5. Form Breakdown'!$AK96,'5a. Dosing'!$E$11:$E$138,0),MATCH('5. Form Breakdown'!BJ$10,'5a. Dosing'!$F$9:$Q$9,0)),"")</f>
        <v/>
      </c>
      <c r="BK96" s="260">
        <f t="shared" si="88"/>
        <v>0</v>
      </c>
      <c r="BL96" s="260" t="e">
        <f t="shared" si="89"/>
        <v>#VALUE!</v>
      </c>
    </row>
    <row r="97" spans="1:64" ht="15" hidden="1" outlineLevel="1" x14ac:dyDescent="0.25">
      <c r="B97" s="134" t="str">
        <f t="shared" si="73"/>
        <v xml:space="preserve">  - </v>
      </c>
      <c r="C97" s="247">
        <f t="shared" si="95"/>
        <v>0</v>
      </c>
      <c r="D97" s="248" t="str">
        <f>IF(COUNTIF($E97:$E$97,E97)&gt;1,"X","")</f>
        <v/>
      </c>
      <c r="E97" s="262" t="str">
        <f t="shared" si="100"/>
        <v/>
      </c>
      <c r="F97" s="262" t="str">
        <f t="shared" si="101"/>
        <v/>
      </c>
      <c r="G97" s="262" t="str">
        <f t="shared" si="76"/>
        <v/>
      </c>
      <c r="H97" s="262" t="str">
        <f t="shared" si="102"/>
        <v/>
      </c>
      <c r="I97" s="262" t="s">
        <v>219</v>
      </c>
      <c r="J97" s="263" t="str">
        <f t="shared" si="103"/>
        <v/>
      </c>
      <c r="K97" s="733"/>
      <c r="L97" s="733"/>
      <c r="M97" s="733"/>
      <c r="N97" s="733"/>
      <c r="O97" s="733"/>
      <c r="P97" s="733"/>
      <c r="Q97" s="264" t="e">
        <f t="shared" si="79"/>
        <v>#VALUE!</v>
      </c>
      <c r="R97" s="365" t="str">
        <f t="shared" si="92"/>
        <v/>
      </c>
      <c r="S97" s="291"/>
      <c r="T97" s="200"/>
      <c r="U97" s="253">
        <f>IFERROR(VLOOKUP(ROWS($C$11:$C97),$C$11:$E$97,COLUMNS($C$11:$E$11),0),0)</f>
        <v>0</v>
      </c>
      <c r="Z97" s="254">
        <f t="shared" si="80"/>
        <v>0</v>
      </c>
      <c r="AA97" s="254">
        <f>IF('5a. Dosing'!F97="",0,'5a. Dosing'!F97)</f>
        <v>0</v>
      </c>
      <c r="AB97" s="254">
        <f>IF('5a. Dosing'!G97="",0,'5a. Dosing'!G97)</f>
        <v>0</v>
      </c>
      <c r="AC97" s="254" t="str">
        <f>IF('5a. Dosing'!H97="","",'5a. Dosing'!H97)</f>
        <v/>
      </c>
      <c r="AD97" s="254" t="str">
        <f>IF('5a. Dosing'!I97="","",'5a. Dosing'!I97)</f>
        <v/>
      </c>
      <c r="AE97" s="254" t="str">
        <f>IF('5a. Dosing'!J97="","",'5a. Dosing'!J97)</f>
        <v/>
      </c>
      <c r="AF97" s="254" t="str">
        <f>IF('5a. Dosing'!K97="","",'5a. Dosing'!K97)</f>
        <v/>
      </c>
      <c r="AG97" s="292"/>
      <c r="AH97" s="256">
        <f t="shared" si="96"/>
        <v>87</v>
      </c>
      <c r="AI97" s="256">
        <f t="shared" si="97"/>
        <v>126</v>
      </c>
      <c r="AJ97" s="257" t="str">
        <f t="shared" si="81"/>
        <v>zzzzzz</v>
      </c>
      <c r="AK97" s="257" t="str">
        <f t="shared" si="64"/>
        <v>zzzzzz</v>
      </c>
      <c r="AL97" s="254" t="str">
        <f t="shared" si="93"/>
        <v/>
      </c>
      <c r="AM97" s="254" t="str">
        <f t="shared" si="98"/>
        <v/>
      </c>
      <c r="AN97" s="254" t="str">
        <f t="shared" si="98"/>
        <v/>
      </c>
      <c r="AO97" s="254" t="str">
        <f t="shared" si="99"/>
        <v/>
      </c>
      <c r="AP97" s="254" t="str">
        <f t="shared" si="99"/>
        <v/>
      </c>
      <c r="AQ97" s="254" t="str">
        <f t="shared" si="94"/>
        <v/>
      </c>
      <c r="AR97" s="258" t="e">
        <f t="shared" si="66"/>
        <v>#VALUE!</v>
      </c>
      <c r="AS97" s="258" t="e">
        <f t="shared" si="67"/>
        <v>#VALUE!</v>
      </c>
      <c r="AT97" s="258" t="e">
        <f t="shared" si="68"/>
        <v>#VALUE!</v>
      </c>
      <c r="AU97" s="258" t="e">
        <f t="shared" si="69"/>
        <v>#VALUE!</v>
      </c>
      <c r="AV97" s="258" t="e">
        <f t="shared" si="70"/>
        <v>#VALUE!</v>
      </c>
      <c r="AW97" s="258" t="e">
        <f t="shared" si="71"/>
        <v>#VALUE!</v>
      </c>
      <c r="AX97" s="221" t="e">
        <f t="shared" si="72"/>
        <v>#VALUE!</v>
      </c>
      <c r="AY97" s="221" t="str">
        <f t="shared" si="82"/>
        <v/>
      </c>
      <c r="AZ97" s="221" t="str">
        <f t="shared" si="83"/>
        <v/>
      </c>
      <c r="BA97" s="221" t="str">
        <f t="shared" si="84"/>
        <v/>
      </c>
      <c r="BB97" s="221" t="str">
        <f t="shared" si="85"/>
        <v/>
      </c>
      <c r="BC97" s="221" t="str">
        <f t="shared" si="86"/>
        <v/>
      </c>
      <c r="BD97" s="221" t="str">
        <f t="shared" si="87"/>
        <v/>
      </c>
      <c r="BE97" s="259" t="str">
        <f>IFERROR(INDEX('5a. Dosing'!$F$11:$Q$138,MATCH('5. Form Breakdown'!$AK97,'5a. Dosing'!$E$11:$E$138,0),MATCH('5. Form Breakdown'!BE$10,'5a. Dosing'!$F$9:$Q$9,0)),"")</f>
        <v/>
      </c>
      <c r="BF97" s="259" t="str">
        <f>IFERROR(INDEX('5a. Dosing'!$F$11:$Q$138,MATCH('5. Form Breakdown'!$AK97,'5a. Dosing'!$E$11:$E$138,0),MATCH('5. Form Breakdown'!BF$10,'5a. Dosing'!$F$9:$Q$9,0)),"")</f>
        <v/>
      </c>
      <c r="BG97" s="259" t="str">
        <f>IFERROR(INDEX('5a. Dosing'!$F$11:$Q$138,MATCH('5. Form Breakdown'!$AK97,'5a. Dosing'!$E$11:$E$138,0),MATCH('5. Form Breakdown'!BG$10,'5a. Dosing'!$F$9:$Q$9,0)),"")</f>
        <v/>
      </c>
      <c r="BH97" s="259" t="str">
        <f>IFERROR(INDEX('5a. Dosing'!$F$11:$Q$138,MATCH('5. Form Breakdown'!$AK97,'5a. Dosing'!$E$11:$E$138,0),MATCH('5. Form Breakdown'!BH$10,'5a. Dosing'!$F$9:$Q$9,0)),"")</f>
        <v/>
      </c>
      <c r="BI97" s="259" t="str">
        <f>IFERROR(INDEX('5a. Dosing'!$F$11:$Q$138,MATCH('5. Form Breakdown'!$AK97,'5a. Dosing'!$E$11:$E$138,0),MATCH('5. Form Breakdown'!BI$10,'5a. Dosing'!$F$9:$Q$9,0)),"")</f>
        <v/>
      </c>
      <c r="BJ97" s="259" t="str">
        <f>IFERROR(INDEX('5a. Dosing'!$F$11:$Q$138,MATCH('5. Form Breakdown'!$AK97,'5a. Dosing'!$E$11:$E$138,0),MATCH('5. Form Breakdown'!BJ$10,'5a. Dosing'!$F$9:$Q$9,0)),"")</f>
        <v/>
      </c>
      <c r="BK97" s="260">
        <f t="shared" si="88"/>
        <v>0</v>
      </c>
      <c r="BL97" s="260" t="e">
        <f t="shared" si="89"/>
        <v>#VALUE!</v>
      </c>
    </row>
    <row r="98" spans="1:64" ht="18.600000000000001" collapsed="1" thickBot="1" x14ac:dyDescent="0.4">
      <c r="B98" s="134" t="str">
        <f t="shared" si="73"/>
        <v xml:space="preserve">Duals  - </v>
      </c>
      <c r="C98" s="299"/>
      <c r="D98" s="300"/>
      <c r="E98" s="239" t="s">
        <v>153</v>
      </c>
      <c r="F98" s="240"/>
      <c r="G98" s="240"/>
      <c r="H98" s="240"/>
      <c r="I98" s="240"/>
      <c r="J98" s="240"/>
      <c r="K98" s="301"/>
      <c r="L98" s="301"/>
      <c r="M98" s="301"/>
      <c r="N98" s="301"/>
      <c r="O98" s="301"/>
      <c r="P98" s="301"/>
      <c r="Q98" s="302"/>
      <c r="R98" s="363"/>
      <c r="S98" s="302"/>
      <c r="T98" s="200"/>
      <c r="U98" s="303"/>
      <c r="Z98" s="245">
        <f t="shared" si="80"/>
        <v>0</v>
      </c>
      <c r="AA98" s="245"/>
      <c r="AB98" s="245"/>
      <c r="AC98" s="245" t="str">
        <f>IF('5a. Dosing'!H98="","",'5a. Dosing'!H98)</f>
        <v/>
      </c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 t="str">
        <f t="shared" si="83"/>
        <v/>
      </c>
      <c r="BA98" s="245" t="str">
        <f t="shared" si="84"/>
        <v/>
      </c>
      <c r="BB98" s="245" t="str">
        <f t="shared" si="85"/>
        <v/>
      </c>
      <c r="BC98" s="245" t="str">
        <f t="shared" si="86"/>
        <v/>
      </c>
      <c r="BD98" s="245" t="str">
        <f t="shared" si="87"/>
        <v/>
      </c>
      <c r="BE98" s="245"/>
      <c r="BF98" s="245"/>
      <c r="BG98" s="245"/>
      <c r="BH98" s="245"/>
      <c r="BI98" s="245"/>
      <c r="BJ98" s="245"/>
      <c r="BK98" s="245"/>
      <c r="BL98" s="245"/>
    </row>
    <row r="99" spans="1:64" x14ac:dyDescent="0.3">
      <c r="A99" s="820" t="s">
        <v>342</v>
      </c>
      <c r="B99" s="134" t="str">
        <f t="shared" si="73"/>
        <v>ABC+3TC 120/60 - tab - dispersible&amp;scored</v>
      </c>
      <c r="C99" s="247">
        <f t="shared" ref="C99:C118" si="104">COUNTIFS($E$99:$E$118,"&lt;="&amp;E99,$E$99:$E$118,"&lt;&gt;0",$D$99:$D$118,"&lt;&gt;"&amp;"X")</f>
        <v>1</v>
      </c>
      <c r="D99" s="248" t="str">
        <f t="shared" ref="D99:D118" si="105">IF(COUNTIF($E99:$E118,E99)&gt;1,"X","")</f>
        <v>X</v>
      </c>
      <c r="E99" s="249" t="str">
        <f t="shared" ref="E99:F104" si="106">AL99</f>
        <v>ABC+3TC</v>
      </c>
      <c r="F99" s="250" t="str">
        <f t="shared" si="106"/>
        <v>120/60</v>
      </c>
      <c r="G99" s="250" t="str">
        <f>AN99</f>
        <v>dispersible&amp;scored</v>
      </c>
      <c r="H99" s="250" t="str">
        <f>AO99</f>
        <v>tab</v>
      </c>
      <c r="I99" s="414">
        <v>30</v>
      </c>
      <c r="J99" s="599" t="str">
        <f>AQ99</f>
        <v>Optimal</v>
      </c>
      <c r="K99" s="120"/>
      <c r="L99" s="120"/>
      <c r="M99" s="120"/>
      <c r="N99" s="120"/>
      <c r="O99" s="120"/>
      <c r="P99" s="120"/>
      <c r="Q99" s="251" t="e">
        <f t="shared" si="79"/>
        <v>#VALUE!</v>
      </c>
      <c r="R99" s="364" t="str">
        <f>IFERROR(Q99,"")</f>
        <v/>
      </c>
      <c r="S99" s="447">
        <f>SUM(R99:R102)</f>
        <v>0</v>
      </c>
      <c r="T99" s="207" t="str">
        <f>IFERROR(IF(S99&lt;&gt;100%,"Ensure sum of molecules for every weightband adds to 100%",""),"Ensure sum of molecules for every weightband adds to 100%")</f>
        <v>Ensure sum of molecules for every weightband adds to 100%</v>
      </c>
      <c r="U99" s="253" t="str">
        <f>IFERROR(VLOOKUP(ROWS($C$99:$C99),$C$99:$E$118,COLUMNS($C$99:$E$99),0),0)</f>
        <v>ABC+3TC</v>
      </c>
      <c r="Z99" s="254" t="str">
        <f t="shared" si="80"/>
        <v>ABC+3TC 60/30 - tab - dispersible</v>
      </c>
      <c r="AA99" s="254" t="str">
        <f>IF('5a. Dosing'!F99="",0,'5a. Dosing'!F99)</f>
        <v>ABC+3TC</v>
      </c>
      <c r="AB99" s="254" t="str">
        <f>IF('5a. Dosing'!G99="",0,'5a. Dosing'!G99)</f>
        <v>60/30</v>
      </c>
      <c r="AC99" s="254" t="str">
        <f>IF('5a. Dosing'!H99="","",'5a. Dosing'!H99)</f>
        <v>dispersible</v>
      </c>
      <c r="AD99" s="254" t="str">
        <f>IF('5a. Dosing'!I99="","",'5a. Dosing'!I99)</f>
        <v>tab</v>
      </c>
      <c r="AE99" s="254">
        <f>IF('5a. Dosing'!J99="","",'5a. Dosing'!J99)</f>
        <v>60</v>
      </c>
      <c r="AF99" s="254" t="str">
        <f>IF('5a. Dosing'!K99="","",'5a. Dosing'!K99)</f>
        <v>Optimal</v>
      </c>
      <c r="AG99" s="255"/>
      <c r="AH99" s="256">
        <f t="shared" ref="AH99:AH118" si="107">COUNTIF($AJ$99:$AJ$118,"&lt;="&amp;AJ99)</f>
        <v>3</v>
      </c>
      <c r="AI99" s="256">
        <f t="shared" ref="AI99:AI118" si="108">COUNTIFS($AJ$11:$AJ$138,"&lt;="&amp;AJ99,$AJ$11:$AJ$138,"&lt;&gt;0")</f>
        <v>9</v>
      </c>
      <c r="AJ99" s="257" t="str">
        <f t="shared" si="81"/>
        <v>ABC+3TC 60/30 - tab - dispersible</v>
      </c>
      <c r="AK99" s="257" t="str">
        <f t="shared" ref="AK99:AK118" si="109">VLOOKUP(ROW()-ROW($AK$98),$AH$99:$AJ$118,3,0)</f>
        <v>ABC+3TC 120/60 - tab - dispersible&amp;scored</v>
      </c>
      <c r="AL99" s="254" t="str">
        <f t="shared" ref="AL99:AQ108" si="110">IFERROR(INDEX($AA$99:$AF$118,MATCH($AK99,$Z$99:$Z$118,0),MATCH(AL$9,$AA$9:$AF$9,0)),"")</f>
        <v>ABC+3TC</v>
      </c>
      <c r="AM99" s="254" t="str">
        <f t="shared" si="110"/>
        <v>120/60</v>
      </c>
      <c r="AN99" s="254" t="str">
        <f t="shared" si="110"/>
        <v>dispersible&amp;scored</v>
      </c>
      <c r="AO99" s="254" t="str">
        <f t="shared" si="110"/>
        <v>tab</v>
      </c>
      <c r="AP99" s="254">
        <f t="shared" si="110"/>
        <v>30</v>
      </c>
      <c r="AQ99" s="254" t="str">
        <f t="shared" si="110"/>
        <v>Optimal</v>
      </c>
      <c r="AR99" s="258" t="e">
        <f t="shared" ref="AR99:AR104" si="111">K99*AR$7</f>
        <v>#VALUE!</v>
      </c>
      <c r="AS99" s="258" t="e">
        <f t="shared" ref="AS99:AS104" si="112">L99*AS$7</f>
        <v>#VALUE!</v>
      </c>
      <c r="AT99" s="258" t="e">
        <f t="shared" ref="AT99:AT104" si="113">M99*AT$7</f>
        <v>#VALUE!</v>
      </c>
      <c r="AU99" s="258" t="e">
        <f t="shared" ref="AU99:AU104" si="114">N99*AU$7</f>
        <v>#VALUE!</v>
      </c>
      <c r="AV99" s="258" t="e">
        <f t="shared" ref="AV99:AV104" si="115">O99*AV$7</f>
        <v>#VALUE!</v>
      </c>
      <c r="AW99" s="258" t="e">
        <f t="shared" ref="AW99:AW104" si="116">P99*AW$7</f>
        <v>#VALUE!</v>
      </c>
      <c r="AX99" s="221" t="e">
        <f t="shared" ref="AX99:AX118" si="117">SUM(AR99:AW99)</f>
        <v>#VALUE!</v>
      </c>
      <c r="AY99" s="221" t="str">
        <f t="shared" si="82"/>
        <v/>
      </c>
      <c r="AZ99" s="221" t="str">
        <f t="shared" si="83"/>
        <v/>
      </c>
      <c r="BA99" s="221" t="str">
        <f t="shared" si="84"/>
        <v/>
      </c>
      <c r="BB99" s="221" t="str">
        <f t="shared" si="85"/>
        <v/>
      </c>
      <c r="BC99" s="221" t="str">
        <f t="shared" si="86"/>
        <v/>
      </c>
      <c r="BD99" s="221" t="str">
        <f t="shared" si="87"/>
        <v/>
      </c>
      <c r="BE99" s="259">
        <f>IFERROR(INDEX('5a. Dosing'!$F$11:$Q$138,MATCH('5. Form Breakdown'!$AK99,'5a. Dosing'!$E$11:$E$138,0),MATCH('5. Form Breakdown'!BE$10,'5a. Dosing'!$F$9:$Q$9,0)),"")</f>
        <v>1</v>
      </c>
      <c r="BF99" s="259">
        <f>IFERROR(INDEX('5a. Dosing'!$F$11:$Q$138,MATCH('5. Form Breakdown'!$AK99,'5a. Dosing'!$E$11:$E$138,0),MATCH('5. Form Breakdown'!BF$10,'5a. Dosing'!$F$9:$Q$9,0)),"")</f>
        <v>1.5</v>
      </c>
      <c r="BG99" s="259">
        <f>IFERROR(INDEX('5a. Dosing'!$F$11:$Q$138,MATCH('5. Form Breakdown'!$AK99,'5a. Dosing'!$E$11:$E$138,0),MATCH('5. Form Breakdown'!BG$10,'5a. Dosing'!$F$9:$Q$9,0)),"")</f>
        <v>2</v>
      </c>
      <c r="BH99" s="259">
        <f>IFERROR(INDEX('5a. Dosing'!$F$11:$Q$138,MATCH('5. Form Breakdown'!$AK99,'5a. Dosing'!$E$11:$E$138,0),MATCH('5. Form Breakdown'!BH$10,'5a. Dosing'!$F$9:$Q$9,0)),"")</f>
        <v>2.5</v>
      </c>
      <c r="BI99" s="259">
        <f>IFERROR(INDEX('5a. Dosing'!$F$11:$Q$138,MATCH('5. Form Breakdown'!$AK99,'5a. Dosing'!$E$11:$E$138,0),MATCH('5. Form Breakdown'!BI$10,'5a. Dosing'!$F$9:$Q$9,0)),"")</f>
        <v>3</v>
      </c>
      <c r="BJ99" s="259">
        <f>IFERROR(INDEX('5a. Dosing'!$F$11:$Q$138,MATCH('5. Form Breakdown'!$AK99,'5a. Dosing'!$E$11:$E$138,0),MATCH('5. Form Breakdown'!BJ$10,'5a. Dosing'!$F$9:$Q$9,0)),"")</f>
        <v>0</v>
      </c>
      <c r="BK99" s="260">
        <f t="shared" si="88"/>
        <v>0</v>
      </c>
      <c r="BL99" s="260">
        <f t="shared" si="89"/>
        <v>0</v>
      </c>
    </row>
    <row r="100" spans="1:64" x14ac:dyDescent="0.3">
      <c r="B100" s="134" t="str">
        <f t="shared" si="73"/>
        <v>ABC+3TC 60/30 - tab</v>
      </c>
      <c r="C100" s="247">
        <f t="shared" si="104"/>
        <v>1</v>
      </c>
      <c r="D100" s="248" t="str">
        <f t="shared" si="105"/>
        <v>X</v>
      </c>
      <c r="E100" s="261" t="str">
        <f t="shared" si="106"/>
        <v>ABC+3TC</v>
      </c>
      <c r="F100" s="262" t="str">
        <f t="shared" si="106"/>
        <v>60/30</v>
      </c>
      <c r="G100" s="262" t="str">
        <f t="shared" si="76"/>
        <v/>
      </c>
      <c r="H100" s="262" t="str">
        <f t="shared" ref="H100:J104" si="118">AO100</f>
        <v>tab</v>
      </c>
      <c r="I100" s="262">
        <v>60</v>
      </c>
      <c r="J100" s="262" t="str">
        <f>AQ100</f>
        <v>Non-Essential</v>
      </c>
      <c r="K100" s="122"/>
      <c r="L100" s="122"/>
      <c r="M100" s="122"/>
      <c r="N100" s="122"/>
      <c r="O100" s="122"/>
      <c r="P100" s="122"/>
      <c r="Q100" s="264" t="e">
        <f t="shared" si="79"/>
        <v>#VALUE!</v>
      </c>
      <c r="R100" s="365" t="str">
        <f t="shared" ref="R100:R118" si="119">IFERROR(Q100,"")</f>
        <v/>
      </c>
      <c r="S100" s="448"/>
      <c r="T100" s="200"/>
      <c r="U100" s="253" t="str">
        <f>IFERROR(VLOOKUP(ROWS($C$99:$C100),$C$99:$E$118,COLUMNS($C$99:$E$99),0),0)</f>
        <v>AZT+3TC</v>
      </c>
      <c r="Z100" s="254" t="str">
        <f t="shared" si="80"/>
        <v>ABC+3TC 60/30 - tab</v>
      </c>
      <c r="AA100" s="254" t="str">
        <f>IF('5a. Dosing'!F100="",0,'5a. Dosing'!F100)</f>
        <v>ABC+3TC</v>
      </c>
      <c r="AB100" s="254" t="str">
        <f>IF('5a. Dosing'!G100="",0,'5a. Dosing'!G100)</f>
        <v>60/30</v>
      </c>
      <c r="AC100" s="254" t="str">
        <f>IF('5a. Dosing'!H100="","",'5a. Dosing'!H100)</f>
        <v/>
      </c>
      <c r="AD100" s="254" t="str">
        <f>IF('5a. Dosing'!I100="","",'5a. Dosing'!I100)</f>
        <v>tab</v>
      </c>
      <c r="AE100" s="254">
        <f>IF('5a. Dosing'!J100="","",'5a. Dosing'!J100)</f>
        <v>60</v>
      </c>
      <c r="AF100" s="254" t="str">
        <f>IF('5a. Dosing'!K100="","",'5a. Dosing'!K100)</f>
        <v>Non-Essential</v>
      </c>
      <c r="AG100" s="268"/>
      <c r="AH100" s="256">
        <f t="shared" si="107"/>
        <v>2</v>
      </c>
      <c r="AI100" s="256">
        <f t="shared" si="108"/>
        <v>8</v>
      </c>
      <c r="AJ100" s="257" t="str">
        <f t="shared" si="81"/>
        <v>ABC+3TC 60/30 - tab</v>
      </c>
      <c r="AK100" s="257" t="str">
        <f t="shared" si="109"/>
        <v>ABC+3TC 60/30 - tab</v>
      </c>
      <c r="AL100" s="254" t="str">
        <f t="shared" si="110"/>
        <v>ABC+3TC</v>
      </c>
      <c r="AM100" s="254" t="str">
        <f t="shared" si="110"/>
        <v>60/30</v>
      </c>
      <c r="AN100" s="254" t="str">
        <f t="shared" si="110"/>
        <v/>
      </c>
      <c r="AO100" s="254" t="str">
        <f t="shared" si="110"/>
        <v>tab</v>
      </c>
      <c r="AP100" s="254">
        <f t="shared" si="110"/>
        <v>60</v>
      </c>
      <c r="AQ100" s="254" t="str">
        <f t="shared" si="110"/>
        <v>Non-Essential</v>
      </c>
      <c r="AR100" s="258" t="e">
        <f t="shared" si="111"/>
        <v>#VALUE!</v>
      </c>
      <c r="AS100" s="258" t="e">
        <f t="shared" si="112"/>
        <v>#VALUE!</v>
      </c>
      <c r="AT100" s="258" t="e">
        <f t="shared" si="113"/>
        <v>#VALUE!</v>
      </c>
      <c r="AU100" s="258" t="e">
        <f t="shared" si="114"/>
        <v>#VALUE!</v>
      </c>
      <c r="AV100" s="258" t="e">
        <f t="shared" si="115"/>
        <v>#VALUE!</v>
      </c>
      <c r="AW100" s="258" t="e">
        <f t="shared" si="116"/>
        <v>#VALUE!</v>
      </c>
      <c r="AX100" s="221" t="e">
        <f t="shared" si="117"/>
        <v>#VALUE!</v>
      </c>
      <c r="AY100" s="221" t="str">
        <f t="shared" si="82"/>
        <v/>
      </c>
      <c r="AZ100" s="221" t="str">
        <f t="shared" si="83"/>
        <v/>
      </c>
      <c r="BA100" s="221" t="str">
        <f t="shared" si="84"/>
        <v/>
      </c>
      <c r="BB100" s="221" t="str">
        <f t="shared" si="85"/>
        <v/>
      </c>
      <c r="BC100" s="221" t="str">
        <f t="shared" si="86"/>
        <v/>
      </c>
      <c r="BD100" s="221" t="str">
        <f t="shared" si="87"/>
        <v/>
      </c>
      <c r="BE100" s="259">
        <f>IFERROR(INDEX('5a. Dosing'!$F$11:$Q$138,MATCH('5. Form Breakdown'!$AK100,'5a. Dosing'!$E$11:$E$138,0),MATCH('5. Form Breakdown'!BE$10,'5a. Dosing'!$F$9:$Q$9,0)),"")</f>
        <v>2</v>
      </c>
      <c r="BF100" s="259">
        <f>IFERROR(INDEX('5a. Dosing'!$F$11:$Q$138,MATCH('5. Form Breakdown'!$AK100,'5a. Dosing'!$E$11:$E$138,0),MATCH('5. Form Breakdown'!BF$10,'5a. Dosing'!$F$9:$Q$9,0)),"")</f>
        <v>3</v>
      </c>
      <c r="BG100" s="259">
        <f>IFERROR(INDEX('5a. Dosing'!$F$11:$Q$138,MATCH('5. Form Breakdown'!$AK100,'5a. Dosing'!$E$11:$E$138,0),MATCH('5. Form Breakdown'!BG$10,'5a. Dosing'!$F$9:$Q$9,0)),"")</f>
        <v>4</v>
      </c>
      <c r="BH100" s="259">
        <f>IFERROR(INDEX('5a. Dosing'!$F$11:$Q$138,MATCH('5. Form Breakdown'!$AK100,'5a. Dosing'!$E$11:$E$138,0),MATCH('5. Form Breakdown'!BH$10,'5a. Dosing'!$F$9:$Q$9,0)),"")</f>
        <v>5</v>
      </c>
      <c r="BI100" s="259">
        <f>IFERROR(INDEX('5a. Dosing'!$F$11:$Q$138,MATCH('5. Form Breakdown'!$AK100,'5a. Dosing'!$E$11:$E$138,0),MATCH('5. Form Breakdown'!BI$10,'5a. Dosing'!$F$9:$Q$9,0)),"")</f>
        <v>6</v>
      </c>
      <c r="BJ100" s="259">
        <f>IFERROR(INDEX('5a. Dosing'!$F$11:$Q$138,MATCH('5. Form Breakdown'!$AK100,'5a. Dosing'!$E$11:$E$138,0),MATCH('5. Form Breakdown'!BJ$10,'5a. Dosing'!$F$9:$Q$9,0)),"")</f>
        <v>0</v>
      </c>
      <c r="BK100" s="260">
        <f t="shared" si="88"/>
        <v>0</v>
      </c>
      <c r="BL100" s="260">
        <f t="shared" si="89"/>
        <v>0</v>
      </c>
    </row>
    <row r="101" spans="1:64" x14ac:dyDescent="0.3">
      <c r="B101" s="134" t="str">
        <f t="shared" si="73"/>
        <v>ABC+3TC 60/30 - tab - dispersible</v>
      </c>
      <c r="C101" s="247">
        <f t="shared" si="104"/>
        <v>1</v>
      </c>
      <c r="D101" s="248" t="str">
        <f t="shared" si="105"/>
        <v>X</v>
      </c>
      <c r="E101" s="261" t="str">
        <f t="shared" si="106"/>
        <v>ABC+3TC</v>
      </c>
      <c r="F101" s="262" t="str">
        <f t="shared" si="106"/>
        <v>60/30</v>
      </c>
      <c r="G101" s="262" t="str">
        <f t="shared" si="76"/>
        <v>dispersible</v>
      </c>
      <c r="H101" s="262" t="str">
        <f t="shared" si="118"/>
        <v>tab</v>
      </c>
      <c r="I101" s="262">
        <v>60</v>
      </c>
      <c r="J101" s="262" t="str">
        <f>AQ101</f>
        <v>Optimal</v>
      </c>
      <c r="K101" s="122"/>
      <c r="L101" s="122"/>
      <c r="M101" s="122"/>
      <c r="N101" s="122"/>
      <c r="O101" s="122"/>
      <c r="P101" s="122"/>
      <c r="Q101" s="264" t="e">
        <f t="shared" si="79"/>
        <v>#VALUE!</v>
      </c>
      <c r="R101" s="365" t="str">
        <f t="shared" si="119"/>
        <v/>
      </c>
      <c r="S101" s="448"/>
      <c r="T101" s="200"/>
      <c r="U101" s="253" t="str">
        <f>IFERROR(VLOOKUP(ROWS($C$99:$C101),$C$99:$E$118,COLUMNS($C$99:$E$99),0),0)</f>
        <v>TDF+3TC</v>
      </c>
      <c r="Z101" s="254" t="str">
        <f t="shared" si="80"/>
        <v>ABC+3TC 600/300 - tab</v>
      </c>
      <c r="AA101" s="254" t="str">
        <f>IF('5a. Dosing'!F101="",0,'5a. Dosing'!F101)</f>
        <v>ABC+3TC</v>
      </c>
      <c r="AB101" s="254" t="str">
        <f>IF('5a. Dosing'!G101="",0,'5a. Dosing'!G101)</f>
        <v>600/300</v>
      </c>
      <c r="AC101" s="254" t="str">
        <f>IF('5a. Dosing'!H101="","",'5a. Dosing'!H101)</f>
        <v/>
      </c>
      <c r="AD101" s="254" t="str">
        <f>IF('5a. Dosing'!I101="","",'5a. Dosing'!I101)</f>
        <v>tab</v>
      </c>
      <c r="AE101" s="254">
        <f>IF('5a. Dosing'!J101="","",'5a. Dosing'!J101)</f>
        <v>30</v>
      </c>
      <c r="AF101" s="254" t="str">
        <f>IF('5a. Dosing'!K101="","",'5a. Dosing'!K101)</f>
        <v>Adult</v>
      </c>
      <c r="AG101" s="268"/>
      <c r="AH101" s="256">
        <f t="shared" si="107"/>
        <v>4</v>
      </c>
      <c r="AI101" s="256">
        <f t="shared" si="108"/>
        <v>10</v>
      </c>
      <c r="AJ101" s="257" t="str">
        <f t="shared" si="81"/>
        <v>ABC+3TC 600/300 - tab</v>
      </c>
      <c r="AK101" s="257" t="str">
        <f t="shared" si="109"/>
        <v>ABC+3TC 60/30 - tab - dispersible</v>
      </c>
      <c r="AL101" s="254" t="str">
        <f t="shared" si="110"/>
        <v>ABC+3TC</v>
      </c>
      <c r="AM101" s="254" t="str">
        <f t="shared" si="110"/>
        <v>60/30</v>
      </c>
      <c r="AN101" s="254" t="str">
        <f t="shared" si="110"/>
        <v>dispersible</v>
      </c>
      <c r="AO101" s="254" t="str">
        <f t="shared" si="110"/>
        <v>tab</v>
      </c>
      <c r="AP101" s="254">
        <f t="shared" si="110"/>
        <v>60</v>
      </c>
      <c r="AQ101" s="254" t="str">
        <f t="shared" si="110"/>
        <v>Optimal</v>
      </c>
      <c r="AR101" s="258" t="e">
        <f t="shared" si="111"/>
        <v>#VALUE!</v>
      </c>
      <c r="AS101" s="258" t="e">
        <f t="shared" si="112"/>
        <v>#VALUE!</v>
      </c>
      <c r="AT101" s="258" t="e">
        <f t="shared" si="113"/>
        <v>#VALUE!</v>
      </c>
      <c r="AU101" s="258" t="e">
        <f t="shared" si="114"/>
        <v>#VALUE!</v>
      </c>
      <c r="AV101" s="258" t="e">
        <f t="shared" si="115"/>
        <v>#VALUE!</v>
      </c>
      <c r="AW101" s="258" t="e">
        <f t="shared" si="116"/>
        <v>#VALUE!</v>
      </c>
      <c r="AX101" s="221" t="e">
        <f t="shared" si="117"/>
        <v>#VALUE!</v>
      </c>
      <c r="AY101" s="221" t="str">
        <f t="shared" si="82"/>
        <v/>
      </c>
      <c r="AZ101" s="221" t="str">
        <f t="shared" si="83"/>
        <v/>
      </c>
      <c r="BA101" s="221" t="str">
        <f t="shared" si="84"/>
        <v/>
      </c>
      <c r="BB101" s="221" t="str">
        <f t="shared" si="85"/>
        <v/>
      </c>
      <c r="BC101" s="221" t="str">
        <f t="shared" si="86"/>
        <v/>
      </c>
      <c r="BD101" s="221" t="str">
        <f t="shared" si="87"/>
        <v/>
      </c>
      <c r="BE101" s="259">
        <f>IFERROR(INDEX('5a. Dosing'!$F$11:$Q$138,MATCH('5. Form Breakdown'!$AK101,'5a. Dosing'!$E$11:$E$138,0),MATCH('5. Form Breakdown'!BE$10,'5a. Dosing'!$F$9:$Q$9,0)),"")</f>
        <v>2</v>
      </c>
      <c r="BF101" s="259">
        <f>IFERROR(INDEX('5a. Dosing'!$F$11:$Q$138,MATCH('5. Form Breakdown'!$AK101,'5a. Dosing'!$E$11:$E$138,0),MATCH('5. Form Breakdown'!BF$10,'5a. Dosing'!$F$9:$Q$9,0)),"")</f>
        <v>3</v>
      </c>
      <c r="BG101" s="259">
        <f>IFERROR(INDEX('5a. Dosing'!$F$11:$Q$138,MATCH('5. Form Breakdown'!$AK101,'5a. Dosing'!$E$11:$E$138,0),MATCH('5. Form Breakdown'!BG$10,'5a. Dosing'!$F$9:$Q$9,0)),"")</f>
        <v>4</v>
      </c>
      <c r="BH101" s="259">
        <f>IFERROR(INDEX('5a. Dosing'!$F$11:$Q$138,MATCH('5. Form Breakdown'!$AK101,'5a. Dosing'!$E$11:$E$138,0),MATCH('5. Form Breakdown'!BH$10,'5a. Dosing'!$F$9:$Q$9,0)),"")</f>
        <v>5</v>
      </c>
      <c r="BI101" s="259">
        <f>IFERROR(INDEX('5a. Dosing'!$F$11:$Q$138,MATCH('5. Form Breakdown'!$AK101,'5a. Dosing'!$E$11:$E$138,0),MATCH('5. Form Breakdown'!BI$10,'5a. Dosing'!$F$9:$Q$9,0)),"")</f>
        <v>6</v>
      </c>
      <c r="BJ101" s="259">
        <f>IFERROR(INDEX('5a. Dosing'!$F$11:$Q$138,MATCH('5. Form Breakdown'!$AK101,'5a. Dosing'!$E$11:$E$138,0),MATCH('5. Form Breakdown'!BJ$10,'5a. Dosing'!$F$9:$Q$9,0)),"")</f>
        <v>0</v>
      </c>
      <c r="BK101" s="260">
        <f t="shared" si="88"/>
        <v>0</v>
      </c>
      <c r="BL101" s="260">
        <f t="shared" si="89"/>
        <v>0</v>
      </c>
    </row>
    <row r="102" spans="1:64" ht="15" thickBot="1" x14ac:dyDescent="0.35">
      <c r="B102" s="134" t="str">
        <f t="shared" si="73"/>
        <v>ABC+3TC 600/300 - tab</v>
      </c>
      <c r="C102" s="247">
        <f t="shared" si="104"/>
        <v>1</v>
      </c>
      <c r="D102" s="248" t="str">
        <f t="shared" si="105"/>
        <v/>
      </c>
      <c r="E102" s="273" t="str">
        <f t="shared" si="106"/>
        <v>ABC+3TC</v>
      </c>
      <c r="F102" s="274" t="str">
        <f t="shared" si="106"/>
        <v>600/300</v>
      </c>
      <c r="G102" s="274" t="str">
        <f t="shared" si="76"/>
        <v/>
      </c>
      <c r="H102" s="274" t="str">
        <f t="shared" si="118"/>
        <v>tab</v>
      </c>
      <c r="I102" s="274">
        <v>30</v>
      </c>
      <c r="J102" s="274" t="str">
        <f t="shared" si="118"/>
        <v>Adult</v>
      </c>
      <c r="K102" s="121"/>
      <c r="L102" s="121"/>
      <c r="M102" s="121"/>
      <c r="N102" s="121"/>
      <c r="O102" s="121"/>
      <c r="P102" s="121"/>
      <c r="Q102" s="275" t="e">
        <f t="shared" si="79"/>
        <v>#VALUE!</v>
      </c>
      <c r="R102" s="366" t="str">
        <f t="shared" si="119"/>
        <v/>
      </c>
      <c r="S102" s="449"/>
      <c r="T102" s="200"/>
      <c r="U102" s="253" t="str">
        <f>IFERROR(VLOOKUP(ROWS($C$99:$C102),$C$99:$E$118,COLUMNS($C$99:$E$99),0),0)</f>
        <v>TDF+FTC</v>
      </c>
      <c r="Z102" s="254" t="str">
        <f t="shared" si="80"/>
        <v>AZT+3TC 60/30 - tab - dispersible</v>
      </c>
      <c r="AA102" s="254" t="str">
        <f>IF('5a. Dosing'!F102="",0,'5a. Dosing'!F102)</f>
        <v>AZT+3TC</v>
      </c>
      <c r="AB102" s="254" t="str">
        <f>IF('5a. Dosing'!G102="",0,'5a. Dosing'!G102)</f>
        <v>60/30</v>
      </c>
      <c r="AC102" s="254" t="str">
        <f>IF('5a. Dosing'!H102="","",'5a. Dosing'!H102)</f>
        <v>dispersible</v>
      </c>
      <c r="AD102" s="254" t="str">
        <f>IF('5a. Dosing'!I102="","",'5a. Dosing'!I102)</f>
        <v>tab</v>
      </c>
      <c r="AE102" s="254">
        <f>IF('5a. Dosing'!J102="","",'5a. Dosing'!J102)</f>
        <v>60</v>
      </c>
      <c r="AF102" s="254" t="str">
        <f>IF('5a. Dosing'!K102="","",'5a. Dosing'!K102)</f>
        <v>Optimal</v>
      </c>
      <c r="AG102" s="268"/>
      <c r="AH102" s="256">
        <f t="shared" si="107"/>
        <v>7</v>
      </c>
      <c r="AI102" s="256">
        <f t="shared" si="108"/>
        <v>23</v>
      </c>
      <c r="AJ102" s="257" t="str">
        <f t="shared" si="81"/>
        <v>AZT+3TC 60/30 - tab - dispersible</v>
      </c>
      <c r="AK102" s="257" t="str">
        <f t="shared" si="109"/>
        <v>ABC+3TC 600/300 - tab</v>
      </c>
      <c r="AL102" s="254" t="str">
        <f t="shared" si="110"/>
        <v>ABC+3TC</v>
      </c>
      <c r="AM102" s="254" t="str">
        <f t="shared" si="110"/>
        <v>600/300</v>
      </c>
      <c r="AN102" s="254" t="str">
        <f t="shared" si="110"/>
        <v/>
      </c>
      <c r="AO102" s="254" t="str">
        <f t="shared" si="110"/>
        <v>tab</v>
      </c>
      <c r="AP102" s="254">
        <f t="shared" si="110"/>
        <v>30</v>
      </c>
      <c r="AQ102" s="254" t="str">
        <f t="shared" si="110"/>
        <v>Adult</v>
      </c>
      <c r="AR102" s="258" t="e">
        <f t="shared" si="111"/>
        <v>#VALUE!</v>
      </c>
      <c r="AS102" s="258" t="e">
        <f t="shared" si="112"/>
        <v>#VALUE!</v>
      </c>
      <c r="AT102" s="258" t="e">
        <f t="shared" si="113"/>
        <v>#VALUE!</v>
      </c>
      <c r="AU102" s="258" t="e">
        <f t="shared" si="114"/>
        <v>#VALUE!</v>
      </c>
      <c r="AV102" s="258" t="e">
        <f t="shared" si="115"/>
        <v>#VALUE!</v>
      </c>
      <c r="AW102" s="258" t="e">
        <f t="shared" si="116"/>
        <v>#VALUE!</v>
      </c>
      <c r="AX102" s="221" t="e">
        <f t="shared" si="117"/>
        <v>#VALUE!</v>
      </c>
      <c r="AY102" s="221" t="str">
        <f t="shared" si="82"/>
        <v/>
      </c>
      <c r="AZ102" s="221" t="str">
        <f t="shared" si="83"/>
        <v/>
      </c>
      <c r="BA102" s="221" t="str">
        <f t="shared" si="84"/>
        <v/>
      </c>
      <c r="BB102" s="221" t="str">
        <f t="shared" si="85"/>
        <v/>
      </c>
      <c r="BC102" s="221" t="str">
        <f t="shared" si="86"/>
        <v/>
      </c>
      <c r="BD102" s="221" t="str">
        <f t="shared" si="87"/>
        <v/>
      </c>
      <c r="BE102" s="259">
        <f>IFERROR(INDEX('5a. Dosing'!$F$11:$Q$138,MATCH('5. Form Breakdown'!$AK102,'5a. Dosing'!$E$11:$E$138,0),MATCH('5. Form Breakdown'!BE$10,'5a. Dosing'!$F$9:$Q$9,0)),"")</f>
        <v>0</v>
      </c>
      <c r="BF102" s="259">
        <f>IFERROR(INDEX('5a. Dosing'!$F$11:$Q$138,MATCH('5. Form Breakdown'!$AK102,'5a. Dosing'!$E$11:$E$138,0),MATCH('5. Form Breakdown'!BF$10,'5a. Dosing'!$F$9:$Q$9,0)),"")</f>
        <v>0</v>
      </c>
      <c r="BG102" s="259">
        <f>IFERROR(INDEX('5a. Dosing'!$F$11:$Q$138,MATCH('5. Form Breakdown'!$AK102,'5a. Dosing'!$E$11:$E$138,0),MATCH('5. Form Breakdown'!BG$10,'5a. Dosing'!$F$9:$Q$9,0)),"")</f>
        <v>0</v>
      </c>
      <c r="BH102" s="259">
        <f>IFERROR(INDEX('5a. Dosing'!$F$11:$Q$138,MATCH('5. Form Breakdown'!$AK102,'5a. Dosing'!$E$11:$E$138,0),MATCH('5. Form Breakdown'!BH$10,'5a. Dosing'!$F$9:$Q$9,0)),"")</f>
        <v>0</v>
      </c>
      <c r="BI102" s="259">
        <f>IFERROR(INDEX('5a. Dosing'!$F$11:$Q$138,MATCH('5. Form Breakdown'!$AK102,'5a. Dosing'!$E$11:$E$138,0),MATCH('5. Form Breakdown'!BI$10,'5a. Dosing'!$F$9:$Q$9,0)),"")</f>
        <v>0</v>
      </c>
      <c r="BJ102" s="259">
        <f>IFERROR(INDEX('5a. Dosing'!$F$11:$Q$138,MATCH('5. Form Breakdown'!$AK102,'5a. Dosing'!$E$11:$E$138,0),MATCH('5. Form Breakdown'!BJ$10,'5a. Dosing'!$F$9:$Q$9,0)),"")</f>
        <v>1</v>
      </c>
      <c r="BK102" s="260">
        <f t="shared" si="88"/>
        <v>0</v>
      </c>
      <c r="BL102" s="260">
        <f t="shared" si="89"/>
        <v>0</v>
      </c>
    </row>
    <row r="103" spans="1:64" x14ac:dyDescent="0.3">
      <c r="B103" s="134" t="str">
        <f t="shared" si="73"/>
        <v>AZT+3TC 300/150 - tab</v>
      </c>
      <c r="C103" s="247">
        <f t="shared" si="104"/>
        <v>2</v>
      </c>
      <c r="D103" s="248" t="str">
        <f t="shared" si="105"/>
        <v>X</v>
      </c>
      <c r="E103" s="276" t="str">
        <f t="shared" si="106"/>
        <v>AZT+3TC</v>
      </c>
      <c r="F103" s="277" t="str">
        <f t="shared" si="106"/>
        <v>300/150</v>
      </c>
      <c r="G103" s="277" t="str">
        <f t="shared" si="76"/>
        <v/>
      </c>
      <c r="H103" s="277" t="str">
        <f t="shared" si="118"/>
        <v>tab</v>
      </c>
      <c r="I103" s="277">
        <v>60</v>
      </c>
      <c r="J103" s="250" t="str">
        <f t="shared" si="118"/>
        <v>Adult</v>
      </c>
      <c r="K103" s="120"/>
      <c r="L103" s="120"/>
      <c r="M103" s="120"/>
      <c r="N103" s="120"/>
      <c r="O103" s="120"/>
      <c r="P103" s="120"/>
      <c r="Q103" s="251" t="e">
        <f t="shared" si="79"/>
        <v>#VALUE!</v>
      </c>
      <c r="R103" s="360" t="str">
        <f t="shared" si="119"/>
        <v/>
      </c>
      <c r="S103" s="450">
        <f>SUM(R103:R105)</f>
        <v>0</v>
      </c>
      <c r="T103" s="207" t="str">
        <f>IFERROR(IF(S103&lt;&gt;100%,"Ensure sum of molecules for every weightband adds to 100%",""),"Ensure sum of molecules for every weightband adds to 100%")</f>
        <v>Ensure sum of molecules for every weightband adds to 100%</v>
      </c>
      <c r="U103" s="253">
        <f>IFERROR(VLOOKUP(ROWS($C$99:$C103),$C$99:$E$118,COLUMNS($C$99:$E$99),0),0)</f>
        <v>0</v>
      </c>
      <c r="Z103" s="254" t="str">
        <f t="shared" si="80"/>
        <v>AZT+3TC 60/30 - tab</v>
      </c>
      <c r="AA103" s="254" t="str">
        <f>IF('5a. Dosing'!F103="",0,'5a. Dosing'!F103)</f>
        <v>AZT+3TC</v>
      </c>
      <c r="AB103" s="254" t="str">
        <f>IF('5a. Dosing'!G103="",0,'5a. Dosing'!G103)</f>
        <v>60/30</v>
      </c>
      <c r="AC103" s="254" t="str">
        <f>IF('5a. Dosing'!H103="","",'5a. Dosing'!H103)</f>
        <v/>
      </c>
      <c r="AD103" s="254" t="str">
        <f>IF('5a. Dosing'!I103="","",'5a. Dosing'!I103)</f>
        <v>tab</v>
      </c>
      <c r="AE103" s="254">
        <f>IF('5a. Dosing'!J103="","",'5a. Dosing'!J103)</f>
        <v>60</v>
      </c>
      <c r="AF103" s="254" t="str">
        <f>IF('5a. Dosing'!K103="","",'5a. Dosing'!K103)</f>
        <v>Non-Essential</v>
      </c>
      <c r="AG103" s="268"/>
      <c r="AH103" s="256">
        <f t="shared" si="107"/>
        <v>6</v>
      </c>
      <c r="AI103" s="256">
        <f t="shared" si="108"/>
        <v>22</v>
      </c>
      <c r="AJ103" s="257" t="str">
        <f t="shared" si="81"/>
        <v>AZT+3TC 60/30 - tab</v>
      </c>
      <c r="AK103" s="257" t="str">
        <f t="shared" si="109"/>
        <v>AZT+3TC 300/150 - tab</v>
      </c>
      <c r="AL103" s="254" t="str">
        <f t="shared" si="110"/>
        <v>AZT+3TC</v>
      </c>
      <c r="AM103" s="254" t="str">
        <f t="shared" si="110"/>
        <v>300/150</v>
      </c>
      <c r="AN103" s="254" t="str">
        <f t="shared" si="110"/>
        <v/>
      </c>
      <c r="AO103" s="254" t="str">
        <f t="shared" si="110"/>
        <v>tab</v>
      </c>
      <c r="AP103" s="254">
        <f t="shared" si="110"/>
        <v>60</v>
      </c>
      <c r="AQ103" s="254" t="str">
        <f t="shared" si="110"/>
        <v>Adult</v>
      </c>
      <c r="AR103" s="258" t="e">
        <f t="shared" si="111"/>
        <v>#VALUE!</v>
      </c>
      <c r="AS103" s="258" t="e">
        <f t="shared" si="112"/>
        <v>#VALUE!</v>
      </c>
      <c r="AT103" s="258" t="e">
        <f t="shared" si="113"/>
        <v>#VALUE!</v>
      </c>
      <c r="AU103" s="258" t="e">
        <f t="shared" si="114"/>
        <v>#VALUE!</v>
      </c>
      <c r="AV103" s="258" t="e">
        <f t="shared" si="115"/>
        <v>#VALUE!</v>
      </c>
      <c r="AW103" s="258" t="e">
        <f t="shared" si="116"/>
        <v>#VALUE!</v>
      </c>
      <c r="AX103" s="221" t="e">
        <f t="shared" si="117"/>
        <v>#VALUE!</v>
      </c>
      <c r="AY103" s="221" t="str">
        <f t="shared" si="82"/>
        <v/>
      </c>
      <c r="AZ103" s="221" t="str">
        <f t="shared" si="83"/>
        <v/>
      </c>
      <c r="BA103" s="221" t="str">
        <f t="shared" si="84"/>
        <v/>
      </c>
      <c r="BB103" s="221" t="str">
        <f t="shared" si="85"/>
        <v/>
      </c>
      <c r="BC103" s="221" t="str">
        <f t="shared" si="86"/>
        <v/>
      </c>
      <c r="BD103" s="221" t="str">
        <f t="shared" si="87"/>
        <v/>
      </c>
      <c r="BE103" s="259">
        <f>IFERROR(INDEX('5a. Dosing'!$F$11:$Q$138,MATCH('5. Form Breakdown'!$AK103,'5a. Dosing'!$E$11:$E$138,0),MATCH('5. Form Breakdown'!BE$10,'5a. Dosing'!$F$9:$Q$9,0)),"")</f>
        <v>0</v>
      </c>
      <c r="BF103" s="259">
        <f>IFERROR(INDEX('5a. Dosing'!$F$11:$Q$138,MATCH('5. Form Breakdown'!$AK103,'5a. Dosing'!$E$11:$E$138,0),MATCH('5. Form Breakdown'!BF$10,'5a. Dosing'!$F$9:$Q$9,0)),"")</f>
        <v>0</v>
      </c>
      <c r="BG103" s="259">
        <f>IFERROR(INDEX('5a. Dosing'!$F$11:$Q$138,MATCH('5. Form Breakdown'!$AK103,'5a. Dosing'!$E$11:$E$138,0),MATCH('5. Form Breakdown'!BG$10,'5a. Dosing'!$F$9:$Q$9,0)),"")</f>
        <v>0</v>
      </c>
      <c r="BH103" s="259">
        <f>IFERROR(INDEX('5a. Dosing'!$F$11:$Q$138,MATCH('5. Form Breakdown'!$AK103,'5a. Dosing'!$E$11:$E$138,0),MATCH('5. Form Breakdown'!BH$10,'5a. Dosing'!$F$9:$Q$9,0)),"")</f>
        <v>1</v>
      </c>
      <c r="BI103" s="259">
        <f>IFERROR(INDEX('5a. Dosing'!$F$11:$Q$138,MATCH('5. Form Breakdown'!$AK103,'5a. Dosing'!$E$11:$E$138,0),MATCH('5. Form Breakdown'!BI$10,'5a. Dosing'!$F$9:$Q$9,0)),"")</f>
        <v>1.5</v>
      </c>
      <c r="BJ103" s="259">
        <f>IFERROR(INDEX('5a. Dosing'!$F$11:$Q$138,MATCH('5. Form Breakdown'!$AK103,'5a. Dosing'!$E$11:$E$138,0),MATCH('5. Form Breakdown'!BJ$10,'5a. Dosing'!$F$9:$Q$9,0)),"")</f>
        <v>2</v>
      </c>
      <c r="BK103" s="260">
        <f t="shared" si="88"/>
        <v>0</v>
      </c>
      <c r="BL103" s="260">
        <f t="shared" si="89"/>
        <v>0</v>
      </c>
    </row>
    <row r="104" spans="1:64" x14ac:dyDescent="0.3">
      <c r="B104" s="134" t="str">
        <f t="shared" si="73"/>
        <v>AZT+3TC 60/30 - tab</v>
      </c>
      <c r="C104" s="247">
        <f t="shared" si="104"/>
        <v>2</v>
      </c>
      <c r="D104" s="248" t="str">
        <f t="shared" si="105"/>
        <v>X</v>
      </c>
      <c r="E104" s="279" t="str">
        <f t="shared" si="106"/>
        <v>AZT+3TC</v>
      </c>
      <c r="F104" s="280" t="str">
        <f t="shared" si="106"/>
        <v>60/30</v>
      </c>
      <c r="G104" s="280"/>
      <c r="H104" s="280" t="str">
        <f t="shared" si="118"/>
        <v>tab</v>
      </c>
      <c r="I104" s="280">
        <v>60</v>
      </c>
      <c r="J104" s="262" t="str">
        <f t="shared" si="118"/>
        <v>Non-Essential</v>
      </c>
      <c r="K104" s="122"/>
      <c r="L104" s="122"/>
      <c r="M104" s="122"/>
      <c r="N104" s="122"/>
      <c r="O104" s="122"/>
      <c r="P104" s="122"/>
      <c r="Q104" s="264" t="e">
        <f t="shared" si="79"/>
        <v>#VALUE!</v>
      </c>
      <c r="R104" s="361" t="str">
        <f t="shared" si="119"/>
        <v/>
      </c>
      <c r="S104" s="451"/>
      <c r="U104" s="253">
        <f>IFERROR(VLOOKUP(ROWS($C$99:$C104),$C$99:$E$118,COLUMNS($C$99:$E$99),0),0)</f>
        <v>0</v>
      </c>
      <c r="Z104" s="254" t="str">
        <f t="shared" si="80"/>
        <v>AZT+3TC 300/150 - tab</v>
      </c>
      <c r="AA104" s="254" t="str">
        <f>IF('5a. Dosing'!F104="",0,'5a. Dosing'!F104)</f>
        <v>AZT+3TC</v>
      </c>
      <c r="AB104" s="254" t="str">
        <f>IF('5a. Dosing'!G104="",0,'5a. Dosing'!G104)</f>
        <v>300/150</v>
      </c>
      <c r="AC104" s="254" t="str">
        <f>IF('5a. Dosing'!H104="","",'5a. Dosing'!H104)</f>
        <v/>
      </c>
      <c r="AD104" s="254" t="str">
        <f>IF('5a. Dosing'!I104="","",'5a. Dosing'!I104)</f>
        <v>tab</v>
      </c>
      <c r="AE104" s="254">
        <f>IF('5a. Dosing'!J104="","",'5a. Dosing'!J104)</f>
        <v>60</v>
      </c>
      <c r="AF104" s="254" t="str">
        <f>IF('5a. Dosing'!K104="","",'5a. Dosing'!K104)</f>
        <v>Adult</v>
      </c>
      <c r="AG104" s="268"/>
      <c r="AH104" s="256">
        <f t="shared" si="107"/>
        <v>5</v>
      </c>
      <c r="AI104" s="256">
        <f t="shared" si="108"/>
        <v>21</v>
      </c>
      <c r="AJ104" s="257" t="str">
        <f t="shared" si="81"/>
        <v>AZT+3TC 300/150 - tab</v>
      </c>
      <c r="AK104" s="257" t="str">
        <f t="shared" si="109"/>
        <v>AZT+3TC 60/30 - tab</v>
      </c>
      <c r="AL104" s="254" t="str">
        <f t="shared" si="110"/>
        <v>AZT+3TC</v>
      </c>
      <c r="AM104" s="254" t="str">
        <f t="shared" si="110"/>
        <v>60/30</v>
      </c>
      <c r="AN104" s="254" t="str">
        <f t="shared" si="110"/>
        <v/>
      </c>
      <c r="AO104" s="254" t="str">
        <f t="shared" si="110"/>
        <v>tab</v>
      </c>
      <c r="AP104" s="254">
        <f t="shared" si="110"/>
        <v>60</v>
      </c>
      <c r="AQ104" s="254" t="str">
        <f t="shared" si="110"/>
        <v>Non-Essential</v>
      </c>
      <c r="AR104" s="258" t="e">
        <f t="shared" si="111"/>
        <v>#VALUE!</v>
      </c>
      <c r="AS104" s="258" t="e">
        <f t="shared" si="112"/>
        <v>#VALUE!</v>
      </c>
      <c r="AT104" s="258" t="e">
        <f t="shared" si="113"/>
        <v>#VALUE!</v>
      </c>
      <c r="AU104" s="258" t="e">
        <f t="shared" si="114"/>
        <v>#VALUE!</v>
      </c>
      <c r="AV104" s="258" t="e">
        <f t="shared" si="115"/>
        <v>#VALUE!</v>
      </c>
      <c r="AW104" s="258" t="e">
        <f t="shared" si="116"/>
        <v>#VALUE!</v>
      </c>
      <c r="AX104" s="221" t="e">
        <f t="shared" si="117"/>
        <v>#VALUE!</v>
      </c>
      <c r="AY104" s="221" t="str">
        <f t="shared" si="82"/>
        <v/>
      </c>
      <c r="AZ104" s="221" t="str">
        <f t="shared" si="83"/>
        <v/>
      </c>
      <c r="BA104" s="221" t="str">
        <f t="shared" si="84"/>
        <v/>
      </c>
      <c r="BB104" s="221" t="str">
        <f t="shared" si="85"/>
        <v/>
      </c>
      <c r="BC104" s="221" t="str">
        <f t="shared" si="86"/>
        <v/>
      </c>
      <c r="BD104" s="221" t="str">
        <f t="shared" si="87"/>
        <v/>
      </c>
      <c r="BE104" s="259">
        <f>IFERROR(INDEX('5a. Dosing'!$F$11:$Q$138,MATCH('5. Form Breakdown'!$AK104,'5a. Dosing'!$E$11:$E$138,0),MATCH('5. Form Breakdown'!BE$10,'5a. Dosing'!$F$9:$Q$9,0)),"")</f>
        <v>2</v>
      </c>
      <c r="BF104" s="259">
        <f>IFERROR(INDEX('5a. Dosing'!$F$11:$Q$138,MATCH('5. Form Breakdown'!$AK104,'5a. Dosing'!$E$11:$E$138,0),MATCH('5. Form Breakdown'!BF$10,'5a. Dosing'!$F$9:$Q$9,0)),"")</f>
        <v>3</v>
      </c>
      <c r="BG104" s="259">
        <f>IFERROR(INDEX('5a. Dosing'!$F$11:$Q$138,MATCH('5. Form Breakdown'!$AK104,'5a. Dosing'!$E$11:$E$138,0),MATCH('5. Form Breakdown'!BG$10,'5a. Dosing'!$F$9:$Q$9,0)),"")</f>
        <v>4</v>
      </c>
      <c r="BH104" s="259">
        <f>IFERROR(INDEX('5a. Dosing'!$F$11:$Q$138,MATCH('5. Form Breakdown'!$AK104,'5a. Dosing'!$E$11:$E$138,0),MATCH('5. Form Breakdown'!BH$10,'5a. Dosing'!$F$9:$Q$9,0)),"")</f>
        <v>5</v>
      </c>
      <c r="BI104" s="259">
        <f>IFERROR(INDEX('5a. Dosing'!$F$11:$Q$138,MATCH('5. Form Breakdown'!$AK104,'5a. Dosing'!$E$11:$E$138,0),MATCH('5. Form Breakdown'!BI$10,'5a. Dosing'!$F$9:$Q$9,0)),"")</f>
        <v>6</v>
      </c>
      <c r="BJ104" s="259">
        <f>IFERROR(INDEX('5a. Dosing'!$F$11:$Q$138,MATCH('5. Form Breakdown'!$AK104,'5a. Dosing'!$E$11:$E$138,0),MATCH('5. Form Breakdown'!BJ$10,'5a. Dosing'!$F$9:$Q$9,0)),"")</f>
        <v>0</v>
      </c>
      <c r="BK104" s="260">
        <f t="shared" si="88"/>
        <v>0</v>
      </c>
      <c r="BL104" s="260">
        <f t="shared" si="89"/>
        <v>0</v>
      </c>
    </row>
    <row r="105" spans="1:64" ht="15" thickBot="1" x14ac:dyDescent="0.35">
      <c r="B105" s="134" t="str">
        <f t="shared" si="73"/>
        <v>AZT+3TC 60/30 - tab - dispersible</v>
      </c>
      <c r="C105" s="247">
        <f t="shared" si="104"/>
        <v>2</v>
      </c>
      <c r="D105" s="248" t="str">
        <f t="shared" si="105"/>
        <v/>
      </c>
      <c r="E105" s="286" t="str">
        <f t="shared" ref="E105:J107" si="120">AL105</f>
        <v>AZT+3TC</v>
      </c>
      <c r="F105" s="287" t="str">
        <f t="shared" si="120"/>
        <v>60/30</v>
      </c>
      <c r="G105" s="287" t="str">
        <f t="shared" si="120"/>
        <v>dispersible</v>
      </c>
      <c r="H105" s="287" t="str">
        <f t="shared" si="120"/>
        <v>tab</v>
      </c>
      <c r="I105" s="287">
        <v>60</v>
      </c>
      <c r="J105" s="600" t="str">
        <f t="shared" si="120"/>
        <v>Optimal</v>
      </c>
      <c r="K105" s="383"/>
      <c r="L105" s="121"/>
      <c r="M105" s="121"/>
      <c r="N105" s="121"/>
      <c r="O105" s="121"/>
      <c r="P105" s="121"/>
      <c r="Q105" s="275" t="e">
        <f>IF(AX105="","",AX105)</f>
        <v>#VALUE!</v>
      </c>
      <c r="R105" s="362" t="str">
        <f t="shared" si="119"/>
        <v/>
      </c>
      <c r="S105" s="446"/>
      <c r="T105" s="200"/>
      <c r="U105" s="253">
        <f>IFERROR(VLOOKUP(ROWS($C$99:$C105),$C$99:$E$118,COLUMNS($C$99:$E$99),0),0)</f>
        <v>0</v>
      </c>
      <c r="Z105" s="254" t="str">
        <f t="shared" si="80"/>
        <v>TDF+3TC 300/300 - tab</v>
      </c>
      <c r="AA105" s="254" t="str">
        <f>IF('5a. Dosing'!F105="",0,'5a. Dosing'!F105)</f>
        <v>TDF+3TC</v>
      </c>
      <c r="AB105" s="254" t="str">
        <f>IF('5a. Dosing'!G105="",0,'5a. Dosing'!G105)</f>
        <v>300/300</v>
      </c>
      <c r="AC105" s="254" t="str">
        <f>IF('5a. Dosing'!H105="","",'5a. Dosing'!H105)</f>
        <v/>
      </c>
      <c r="AD105" s="254" t="str">
        <f>IF('5a. Dosing'!I105="","",'5a. Dosing'!I105)</f>
        <v>tab</v>
      </c>
      <c r="AE105" s="254">
        <f>IF('5a. Dosing'!J105="","",'5a. Dosing'!J105)</f>
        <v>30</v>
      </c>
      <c r="AF105" s="254" t="str">
        <f>IF('5a. Dosing'!K105="","",'5a. Dosing'!K105)</f>
        <v>Adult</v>
      </c>
      <c r="AG105" s="268"/>
      <c r="AH105" s="256">
        <f t="shared" si="107"/>
        <v>8</v>
      </c>
      <c r="AI105" s="256">
        <f t="shared" si="108"/>
        <v>53</v>
      </c>
      <c r="AJ105" s="257" t="str">
        <f t="shared" si="81"/>
        <v>TDF+3TC 300/300 - tab</v>
      </c>
      <c r="AK105" s="257" t="str">
        <f t="shared" si="109"/>
        <v>AZT+3TC 60/30 - tab - dispersible</v>
      </c>
      <c r="AL105" s="254" t="str">
        <f t="shared" si="110"/>
        <v>AZT+3TC</v>
      </c>
      <c r="AM105" s="254" t="str">
        <f t="shared" si="110"/>
        <v>60/30</v>
      </c>
      <c r="AN105" s="254" t="str">
        <f t="shared" si="110"/>
        <v>dispersible</v>
      </c>
      <c r="AO105" s="254" t="str">
        <f t="shared" si="110"/>
        <v>tab</v>
      </c>
      <c r="AP105" s="254">
        <f t="shared" si="110"/>
        <v>60</v>
      </c>
      <c r="AQ105" s="254" t="str">
        <f t="shared" si="110"/>
        <v>Optimal</v>
      </c>
      <c r="AR105" s="258" t="e">
        <f t="shared" ref="AR105:AW105" si="121">K105*AR$7</f>
        <v>#VALUE!</v>
      </c>
      <c r="AS105" s="258" t="e">
        <f t="shared" si="121"/>
        <v>#VALUE!</v>
      </c>
      <c r="AT105" s="258" t="e">
        <f t="shared" si="121"/>
        <v>#VALUE!</v>
      </c>
      <c r="AU105" s="258" t="e">
        <f t="shared" si="121"/>
        <v>#VALUE!</v>
      </c>
      <c r="AV105" s="258" t="e">
        <f t="shared" si="121"/>
        <v>#VALUE!</v>
      </c>
      <c r="AW105" s="258" t="e">
        <f t="shared" si="121"/>
        <v>#VALUE!</v>
      </c>
      <c r="AX105" s="221" t="e">
        <f t="shared" si="117"/>
        <v>#VALUE!</v>
      </c>
      <c r="AY105" s="221" t="str">
        <f t="shared" si="82"/>
        <v/>
      </c>
      <c r="AZ105" s="221" t="str">
        <f t="shared" si="83"/>
        <v/>
      </c>
      <c r="BA105" s="221" t="str">
        <f t="shared" si="84"/>
        <v/>
      </c>
      <c r="BB105" s="221" t="str">
        <f t="shared" si="85"/>
        <v/>
      </c>
      <c r="BC105" s="221" t="str">
        <f t="shared" si="86"/>
        <v/>
      </c>
      <c r="BD105" s="221" t="str">
        <f t="shared" si="87"/>
        <v/>
      </c>
      <c r="BE105" s="259">
        <f>IFERROR(INDEX('5a. Dosing'!$F$11:$Q$138,MATCH('5. Form Breakdown'!$AK105,'5a. Dosing'!$E$11:$E$138,0),MATCH('5. Form Breakdown'!BE$10,'5a. Dosing'!$F$9:$Q$9,0)),"")</f>
        <v>2</v>
      </c>
      <c r="BF105" s="259">
        <f>IFERROR(INDEX('5a. Dosing'!$F$11:$Q$138,MATCH('5. Form Breakdown'!$AK105,'5a. Dosing'!$E$11:$E$138,0),MATCH('5. Form Breakdown'!BF$10,'5a. Dosing'!$F$9:$Q$9,0)),"")</f>
        <v>3</v>
      </c>
      <c r="BG105" s="259">
        <f>IFERROR(INDEX('5a. Dosing'!$F$11:$Q$138,MATCH('5. Form Breakdown'!$AK105,'5a. Dosing'!$E$11:$E$138,0),MATCH('5. Form Breakdown'!BG$10,'5a. Dosing'!$F$9:$Q$9,0)),"")</f>
        <v>4</v>
      </c>
      <c r="BH105" s="259">
        <f>IFERROR(INDEX('5a. Dosing'!$F$11:$Q$138,MATCH('5. Form Breakdown'!$AK105,'5a. Dosing'!$E$11:$E$138,0),MATCH('5. Form Breakdown'!BH$10,'5a. Dosing'!$F$9:$Q$9,0)),"")</f>
        <v>5</v>
      </c>
      <c r="BI105" s="259">
        <f>IFERROR(INDEX('5a. Dosing'!$F$11:$Q$138,MATCH('5. Form Breakdown'!$AK105,'5a. Dosing'!$E$11:$E$138,0),MATCH('5. Form Breakdown'!BI$10,'5a. Dosing'!$F$9:$Q$9,0)),"")</f>
        <v>6</v>
      </c>
      <c r="BJ105" s="259">
        <f>IFERROR(INDEX('5a. Dosing'!$F$11:$Q$138,MATCH('5. Form Breakdown'!$AK105,'5a. Dosing'!$E$11:$E$138,0),MATCH('5. Form Breakdown'!BJ$10,'5a. Dosing'!$F$9:$Q$9,0)),"")</f>
        <v>0</v>
      </c>
      <c r="BK105" s="260">
        <f t="shared" si="88"/>
        <v>0</v>
      </c>
      <c r="BL105" s="260">
        <f t="shared" si="89"/>
        <v>0</v>
      </c>
    </row>
    <row r="106" spans="1:64" ht="15" thickBot="1" x14ac:dyDescent="0.35">
      <c r="B106" s="134" t="str">
        <f t="shared" si="73"/>
        <v>TDF+3TC 300/300 - tab</v>
      </c>
      <c r="C106" s="247">
        <f t="shared" si="104"/>
        <v>3</v>
      </c>
      <c r="D106" s="248" t="str">
        <f t="shared" si="105"/>
        <v/>
      </c>
      <c r="E106" s="249" t="str">
        <f t="shared" si="120"/>
        <v>TDF+3TC</v>
      </c>
      <c r="F106" s="250" t="str">
        <f t="shared" si="120"/>
        <v>300/300</v>
      </c>
      <c r="G106" s="250" t="str">
        <f t="shared" si="120"/>
        <v/>
      </c>
      <c r="H106" s="250" t="str">
        <f t="shared" si="120"/>
        <v>tab</v>
      </c>
      <c r="I106" s="250">
        <v>30</v>
      </c>
      <c r="J106" s="250" t="str">
        <f t="shared" si="120"/>
        <v>Adult</v>
      </c>
      <c r="K106" s="118"/>
      <c r="L106" s="118"/>
      <c r="M106" s="118"/>
      <c r="N106" s="118"/>
      <c r="O106" s="118"/>
      <c r="P106" s="498">
        <v>1</v>
      </c>
      <c r="Q106" s="251" t="e">
        <f>IF(AX106="","",AX106)</f>
        <v>#VALUE!</v>
      </c>
      <c r="R106" s="498" t="str">
        <f t="shared" si="119"/>
        <v/>
      </c>
      <c r="S106" s="447">
        <f>SUM(R106)</f>
        <v>0</v>
      </c>
      <c r="T106" s="207" t="str">
        <f>IFERROR(IF(S106&lt;&gt;100%,"Ensure sum of molecules for every weightband adds to 100%",""),"Ensure sum of molecules for every weightband adds to 100%")</f>
        <v>Ensure sum of molecules for every weightband adds to 100%</v>
      </c>
      <c r="U106" s="253">
        <f>IFERROR(VLOOKUP(ROWS($C$99:$C106),$C$99:$E$118,COLUMNS($C$99:$E$99),0),0)</f>
        <v>0</v>
      </c>
      <c r="Z106" s="254" t="str">
        <f t="shared" si="80"/>
        <v>TDF+FTC 300/200 - tab</v>
      </c>
      <c r="AA106" s="254" t="str">
        <f>IF('5a. Dosing'!F106="",0,'5a. Dosing'!F106)</f>
        <v>TDF+FTC</v>
      </c>
      <c r="AB106" s="254" t="str">
        <f>IF('5a. Dosing'!G106="",0,'5a. Dosing'!G106)</f>
        <v>300/200</v>
      </c>
      <c r="AC106" s="254" t="str">
        <f>IF('5a. Dosing'!H106="","",'5a. Dosing'!H106)</f>
        <v/>
      </c>
      <c r="AD106" s="254" t="str">
        <f>IF('5a. Dosing'!I106="","",'5a. Dosing'!I106)</f>
        <v>tab</v>
      </c>
      <c r="AE106" s="254">
        <f>IF('5a. Dosing'!J106="","",'5a. Dosing'!J106)</f>
        <v>30</v>
      </c>
      <c r="AF106" s="254" t="str">
        <f>IF('5a. Dosing'!K106="","",'5a. Dosing'!K106)</f>
        <v>Adult</v>
      </c>
      <c r="AG106" s="268"/>
      <c r="AH106" s="256">
        <f t="shared" si="107"/>
        <v>9</v>
      </c>
      <c r="AI106" s="256">
        <f t="shared" si="108"/>
        <v>55</v>
      </c>
      <c r="AJ106" s="257" t="str">
        <f t="shared" si="81"/>
        <v>TDF+FTC 300/200 - tab</v>
      </c>
      <c r="AK106" s="257" t="str">
        <f t="shared" si="109"/>
        <v>TDF+3TC 300/300 - tab</v>
      </c>
      <c r="AL106" s="254" t="str">
        <f t="shared" si="110"/>
        <v>TDF+3TC</v>
      </c>
      <c r="AM106" s="254" t="str">
        <f t="shared" si="110"/>
        <v>300/300</v>
      </c>
      <c r="AN106" s="254" t="str">
        <f t="shared" si="110"/>
        <v/>
      </c>
      <c r="AO106" s="254" t="str">
        <f t="shared" si="110"/>
        <v>tab</v>
      </c>
      <c r="AP106" s="254">
        <f t="shared" si="110"/>
        <v>30</v>
      </c>
      <c r="AQ106" s="254" t="str">
        <f t="shared" si="110"/>
        <v>Adult</v>
      </c>
      <c r="AR106" s="439">
        <v>0</v>
      </c>
      <c r="AS106" s="439">
        <v>0</v>
      </c>
      <c r="AT106" s="439">
        <v>0</v>
      </c>
      <c r="AU106" s="439">
        <v>0</v>
      </c>
      <c r="AV106" s="439">
        <v>0</v>
      </c>
      <c r="AW106" s="258" t="e">
        <f>P106*($AW$7/$AW$7)</f>
        <v>#VALUE!</v>
      </c>
      <c r="AX106" s="221" t="e">
        <f t="shared" si="117"/>
        <v>#VALUE!</v>
      </c>
      <c r="AY106" s="221" t="str">
        <f t="shared" si="82"/>
        <v/>
      </c>
      <c r="AZ106" s="221" t="str">
        <f t="shared" si="83"/>
        <v/>
      </c>
      <c r="BA106" s="221" t="str">
        <f t="shared" si="84"/>
        <v/>
      </c>
      <c r="BB106" s="221" t="str">
        <f t="shared" si="85"/>
        <v/>
      </c>
      <c r="BC106" s="221" t="str">
        <f t="shared" si="86"/>
        <v/>
      </c>
      <c r="BD106" s="221" t="str">
        <f t="shared" si="87"/>
        <v/>
      </c>
      <c r="BE106" s="259">
        <f>IFERROR(INDEX('5a. Dosing'!$F$11:$Q$138,MATCH('5. Form Breakdown'!$AK106,'5a. Dosing'!$E$11:$E$138,0),MATCH('5. Form Breakdown'!BE$10,'5a. Dosing'!$F$9:$Q$9,0)),"")</f>
        <v>0</v>
      </c>
      <c r="BF106" s="259">
        <f>IFERROR(INDEX('5a. Dosing'!$F$11:$Q$138,MATCH('5. Form Breakdown'!$AK106,'5a. Dosing'!$E$11:$E$138,0),MATCH('5. Form Breakdown'!BF$10,'5a. Dosing'!$F$9:$Q$9,0)),"")</f>
        <v>0</v>
      </c>
      <c r="BG106" s="259">
        <f>IFERROR(INDEX('5a. Dosing'!$F$11:$Q$138,MATCH('5. Form Breakdown'!$AK106,'5a. Dosing'!$E$11:$E$138,0),MATCH('5. Form Breakdown'!BG$10,'5a. Dosing'!$F$9:$Q$9,0)),"")</f>
        <v>0</v>
      </c>
      <c r="BH106" s="259">
        <f>IFERROR(INDEX('5a. Dosing'!$F$11:$Q$138,MATCH('5. Form Breakdown'!$AK106,'5a. Dosing'!$E$11:$E$138,0),MATCH('5. Form Breakdown'!BH$10,'5a. Dosing'!$F$9:$Q$9,0)),"")</f>
        <v>0</v>
      </c>
      <c r="BI106" s="259">
        <f>IFERROR(INDEX('5a. Dosing'!$F$11:$Q$138,MATCH('5. Form Breakdown'!$AK106,'5a. Dosing'!$E$11:$E$138,0),MATCH('5. Form Breakdown'!BI$10,'5a. Dosing'!$F$9:$Q$9,0)),"")</f>
        <v>0</v>
      </c>
      <c r="BJ106" s="259">
        <f>IFERROR(INDEX('5a. Dosing'!$F$11:$Q$138,MATCH('5. Form Breakdown'!$AK106,'5a. Dosing'!$E$11:$E$138,0),MATCH('5. Form Breakdown'!BJ$10,'5a. Dosing'!$F$9:$Q$9,0)),"")</f>
        <v>1</v>
      </c>
      <c r="BK106" s="260">
        <f t="shared" si="88"/>
        <v>0</v>
      </c>
      <c r="BL106" s="260">
        <f t="shared" si="89"/>
        <v>0</v>
      </c>
    </row>
    <row r="107" spans="1:64" ht="15" thickBot="1" x14ac:dyDescent="0.35">
      <c r="B107" s="134" t="str">
        <f t="shared" si="73"/>
        <v>TDF+FTC 300/200 - tab</v>
      </c>
      <c r="C107" s="247">
        <f t="shared" si="104"/>
        <v>4</v>
      </c>
      <c r="D107" s="248" t="str">
        <f t="shared" si="105"/>
        <v/>
      </c>
      <c r="E107" s="455" t="str">
        <f t="shared" si="120"/>
        <v>TDF+FTC</v>
      </c>
      <c r="F107" s="456" t="str">
        <f t="shared" si="120"/>
        <v>300/200</v>
      </c>
      <c r="G107" s="456" t="str">
        <f t="shared" si="120"/>
        <v/>
      </c>
      <c r="H107" s="456" t="str">
        <f t="shared" si="120"/>
        <v>tab</v>
      </c>
      <c r="I107" s="456">
        <v>30</v>
      </c>
      <c r="J107" s="488" t="str">
        <f t="shared" si="120"/>
        <v>Adult</v>
      </c>
      <c r="K107" s="444"/>
      <c r="L107" s="444"/>
      <c r="M107" s="444"/>
      <c r="N107" s="444"/>
      <c r="O107" s="444"/>
      <c r="P107" s="498">
        <v>1</v>
      </c>
      <c r="Q107" s="251" t="e">
        <f>IF(AX107="","",AX107)</f>
        <v>#VALUE!</v>
      </c>
      <c r="R107" s="457" t="str">
        <f>IFERROR(Q107,"")</f>
        <v/>
      </c>
      <c r="S107" s="450">
        <f>SUM(R107)</f>
        <v>0</v>
      </c>
      <c r="T107" s="207" t="str">
        <f>IFERROR(IF(S107&lt;&gt;100%,"Ensure sum of molecules for every weightband adds to 100%",""),"Ensure sum of molecules for every weightband adds to 100%")</f>
        <v>Ensure sum of molecules for every weightband adds to 100%</v>
      </c>
      <c r="U107" s="253">
        <f>IFERROR(VLOOKUP(ROWS($C$99:$C107),$C$99:$E$118,COLUMNS($C$99:$E$99),0),0)</f>
        <v>0</v>
      </c>
      <c r="Z107" s="254">
        <f t="shared" si="80"/>
        <v>0</v>
      </c>
      <c r="AA107" s="254">
        <f>IF('5a. Dosing'!F107="",0,'5a. Dosing'!F107)</f>
        <v>0</v>
      </c>
      <c r="AB107" s="254">
        <f>IF('5a. Dosing'!G107="",0,'5a. Dosing'!G107)</f>
        <v>0</v>
      </c>
      <c r="AC107" s="254" t="str">
        <f>IF('5a. Dosing'!H107="","",'5a. Dosing'!H107)</f>
        <v/>
      </c>
      <c r="AD107" s="254" t="str">
        <f>IF('5a. Dosing'!I107="","",'5a. Dosing'!I107)</f>
        <v/>
      </c>
      <c r="AE107" s="254" t="str">
        <f>IF('5a. Dosing'!J107="","",'5a. Dosing'!J107)</f>
        <v/>
      </c>
      <c r="AF107" s="254" t="str">
        <f>IF('5a. Dosing'!K107="","",'5a. Dosing'!K107)</f>
        <v/>
      </c>
      <c r="AG107" s="268"/>
      <c r="AH107" s="256">
        <f t="shared" si="107"/>
        <v>20</v>
      </c>
      <c r="AI107" s="256">
        <f t="shared" si="108"/>
        <v>126</v>
      </c>
      <c r="AJ107" s="257" t="str">
        <f t="shared" si="81"/>
        <v>zzzzzz</v>
      </c>
      <c r="AK107" s="257" t="str">
        <f t="shared" si="109"/>
        <v>TDF+FTC 300/200 - tab</v>
      </c>
      <c r="AL107" s="254" t="str">
        <f t="shared" si="110"/>
        <v>TDF+FTC</v>
      </c>
      <c r="AM107" s="254" t="str">
        <f t="shared" si="110"/>
        <v>300/200</v>
      </c>
      <c r="AN107" s="254" t="str">
        <f t="shared" si="110"/>
        <v/>
      </c>
      <c r="AO107" s="254" t="str">
        <f t="shared" si="110"/>
        <v>tab</v>
      </c>
      <c r="AP107" s="254">
        <f t="shared" si="110"/>
        <v>30</v>
      </c>
      <c r="AQ107" s="254" t="str">
        <f t="shared" si="110"/>
        <v>Adult</v>
      </c>
      <c r="AR107" s="439">
        <v>0</v>
      </c>
      <c r="AS107" s="439">
        <v>0</v>
      </c>
      <c r="AT107" s="439">
        <v>0</v>
      </c>
      <c r="AU107" s="439">
        <v>0</v>
      </c>
      <c r="AV107" s="439">
        <v>0</v>
      </c>
      <c r="AW107" s="258" t="e">
        <f t="shared" ref="AW107:AW118" si="122">P107*($AW$7/$AW$7)</f>
        <v>#VALUE!</v>
      </c>
      <c r="AX107" s="221" t="e">
        <f t="shared" si="117"/>
        <v>#VALUE!</v>
      </c>
      <c r="AY107" s="221" t="str">
        <f t="shared" si="82"/>
        <v/>
      </c>
      <c r="AZ107" s="221" t="str">
        <f t="shared" si="83"/>
        <v/>
      </c>
      <c r="BA107" s="221" t="str">
        <f t="shared" si="84"/>
        <v/>
      </c>
      <c r="BB107" s="221" t="str">
        <f t="shared" si="85"/>
        <v/>
      </c>
      <c r="BC107" s="221" t="str">
        <f t="shared" si="86"/>
        <v/>
      </c>
      <c r="BD107" s="221" t="str">
        <f t="shared" si="87"/>
        <v/>
      </c>
      <c r="BE107" s="259">
        <f>IFERROR(INDEX('5a. Dosing'!$F$11:$Q$138,MATCH('5. Form Breakdown'!$AK107,'5a. Dosing'!$E$11:$E$138,0),MATCH('5. Form Breakdown'!BE$10,'5a. Dosing'!$F$9:$Q$9,0)),"")</f>
        <v>0</v>
      </c>
      <c r="BF107" s="259">
        <f>IFERROR(INDEX('5a. Dosing'!$F$11:$Q$138,MATCH('5. Form Breakdown'!$AK107,'5a. Dosing'!$E$11:$E$138,0),MATCH('5. Form Breakdown'!BF$10,'5a. Dosing'!$F$9:$Q$9,0)),"")</f>
        <v>0</v>
      </c>
      <c r="BG107" s="259">
        <f>IFERROR(INDEX('5a. Dosing'!$F$11:$Q$138,MATCH('5. Form Breakdown'!$AK107,'5a. Dosing'!$E$11:$E$138,0),MATCH('5. Form Breakdown'!BG$10,'5a. Dosing'!$F$9:$Q$9,0)),"")</f>
        <v>0</v>
      </c>
      <c r="BH107" s="259">
        <f>IFERROR(INDEX('5a. Dosing'!$F$11:$Q$138,MATCH('5. Form Breakdown'!$AK107,'5a. Dosing'!$E$11:$E$138,0),MATCH('5. Form Breakdown'!BH$10,'5a. Dosing'!$F$9:$Q$9,0)),"")</f>
        <v>0</v>
      </c>
      <c r="BI107" s="259">
        <f>IFERROR(INDEX('5a. Dosing'!$F$11:$Q$138,MATCH('5. Form Breakdown'!$AK107,'5a. Dosing'!$E$11:$E$138,0),MATCH('5. Form Breakdown'!BI$10,'5a. Dosing'!$F$9:$Q$9,0)),"")</f>
        <v>0</v>
      </c>
      <c r="BJ107" s="259">
        <f>IFERROR(INDEX('5a. Dosing'!$F$11:$Q$138,MATCH('5. Form Breakdown'!$AK107,'5a. Dosing'!$E$11:$E$138,0),MATCH('5. Form Breakdown'!BJ$10,'5a. Dosing'!$F$9:$Q$9,0)),"")</f>
        <v>1</v>
      </c>
      <c r="BK107" s="260">
        <f t="shared" si="88"/>
        <v>0</v>
      </c>
      <c r="BL107" s="260">
        <f t="shared" si="89"/>
        <v>0</v>
      </c>
    </row>
    <row r="108" spans="1:64" ht="15.75" hidden="1" outlineLevel="1" thickBot="1" x14ac:dyDescent="0.3">
      <c r="B108" s="134" t="str">
        <f t="shared" si="73"/>
        <v xml:space="preserve">  - </v>
      </c>
      <c r="C108" s="247">
        <f t="shared" si="104"/>
        <v>0</v>
      </c>
      <c r="D108" s="248" t="str">
        <f t="shared" si="105"/>
        <v>X</v>
      </c>
      <c r="E108" s="487" t="str">
        <f t="shared" ref="E108:H109" si="123">AL108</f>
        <v/>
      </c>
      <c r="F108" s="488" t="str">
        <f t="shared" si="123"/>
        <v/>
      </c>
      <c r="G108" s="488" t="str">
        <f t="shared" si="123"/>
        <v/>
      </c>
      <c r="H108" s="488" t="str">
        <f t="shared" si="123"/>
        <v/>
      </c>
      <c r="I108" s="488" t="s">
        <v>219</v>
      </c>
      <c r="J108" s="488" t="str">
        <f t="shared" ref="J108:J118" si="124">AQ108</f>
        <v/>
      </c>
      <c r="K108" s="444"/>
      <c r="L108" s="444"/>
      <c r="M108" s="444"/>
      <c r="N108" s="444"/>
      <c r="O108" s="444"/>
      <c r="P108" s="444"/>
      <c r="Q108" s="489"/>
      <c r="R108" s="490"/>
      <c r="S108" s="491"/>
      <c r="T108" s="207"/>
      <c r="U108" s="253">
        <f>IFERROR(VLOOKUP(ROWS($C$99:$C108),$C$99:$E$118,COLUMNS($C$99:$E$99),0),0)</f>
        <v>0</v>
      </c>
      <c r="Z108" s="254">
        <f t="shared" si="80"/>
        <v>0</v>
      </c>
      <c r="AA108" s="254">
        <f>IF('5a. Dosing'!F108="",0,'5a. Dosing'!F108)</f>
        <v>0</v>
      </c>
      <c r="AB108" s="254">
        <f>IF('5a. Dosing'!G108="",0,'5a. Dosing'!G108)</f>
        <v>0</v>
      </c>
      <c r="AC108" s="254" t="str">
        <f>IF('5a. Dosing'!H108="","",'5a. Dosing'!H108)</f>
        <v/>
      </c>
      <c r="AD108" s="254" t="str">
        <f>IF('5a. Dosing'!I108="","",'5a. Dosing'!I108)</f>
        <v/>
      </c>
      <c r="AE108" s="254" t="str">
        <f>IF('5a. Dosing'!J108="","",'5a. Dosing'!J108)</f>
        <v/>
      </c>
      <c r="AF108" s="254" t="str">
        <f>IF('5a. Dosing'!K108="","",'5a. Dosing'!K108)</f>
        <v/>
      </c>
      <c r="AG108" s="268"/>
      <c r="AH108" s="256">
        <f t="shared" si="107"/>
        <v>20</v>
      </c>
      <c r="AI108" s="256">
        <f t="shared" si="108"/>
        <v>126</v>
      </c>
      <c r="AJ108" s="257" t="str">
        <f t="shared" si="81"/>
        <v>zzzzzz</v>
      </c>
      <c r="AK108" s="257" t="e">
        <f t="shared" si="109"/>
        <v>#N/A</v>
      </c>
      <c r="AL108" s="254" t="str">
        <f t="shared" si="110"/>
        <v/>
      </c>
      <c r="AM108" s="254" t="str">
        <f t="shared" si="110"/>
        <v/>
      </c>
      <c r="AN108" s="254" t="str">
        <f t="shared" si="110"/>
        <v/>
      </c>
      <c r="AO108" s="254" t="str">
        <f t="shared" si="110"/>
        <v/>
      </c>
      <c r="AP108" s="254" t="str">
        <f t="shared" si="110"/>
        <v/>
      </c>
      <c r="AQ108" s="254" t="str">
        <f t="shared" si="110"/>
        <v/>
      </c>
      <c r="AR108" s="258" t="e">
        <f>K108*AR$7</f>
        <v>#VALUE!</v>
      </c>
      <c r="AS108" s="258" t="e">
        <f>L108*AS$7</f>
        <v>#VALUE!</v>
      </c>
      <c r="AT108" s="258" t="e">
        <f>M108*AT$7</f>
        <v>#VALUE!</v>
      </c>
      <c r="AU108" s="258" t="e">
        <f>N108*AU$7</f>
        <v>#VALUE!</v>
      </c>
      <c r="AV108" s="258" t="e">
        <f>O108*AV$7</f>
        <v>#VALUE!</v>
      </c>
      <c r="AW108" s="258" t="e">
        <f t="shared" si="122"/>
        <v>#VALUE!</v>
      </c>
      <c r="AX108" s="221" t="e">
        <f t="shared" si="117"/>
        <v>#VALUE!</v>
      </c>
      <c r="AY108" s="221" t="str">
        <f t="shared" si="82"/>
        <v/>
      </c>
      <c r="AZ108" s="221" t="str">
        <f t="shared" si="83"/>
        <v/>
      </c>
      <c r="BA108" s="221" t="str">
        <f t="shared" si="84"/>
        <v/>
      </c>
      <c r="BB108" s="221" t="str">
        <f t="shared" si="85"/>
        <v/>
      </c>
      <c r="BC108" s="221" t="str">
        <f t="shared" si="86"/>
        <v/>
      </c>
      <c r="BD108" s="221" t="str">
        <f t="shared" si="87"/>
        <v/>
      </c>
      <c r="BE108" s="259" t="str">
        <f>IFERROR(INDEX('5a. Dosing'!$F$11:$Q$138,MATCH('5. Form Breakdown'!$AK108,'5a. Dosing'!$E$11:$E$138,0),MATCH('5. Form Breakdown'!BE$10,'5a. Dosing'!$F$9:$Q$9,0)),"")</f>
        <v/>
      </c>
      <c r="BF108" s="259" t="str">
        <f>IFERROR(INDEX('5a. Dosing'!$F$11:$Q$138,MATCH('5. Form Breakdown'!$AK108,'5a. Dosing'!$E$11:$E$138,0),MATCH('5. Form Breakdown'!BF$10,'5a. Dosing'!$F$9:$Q$9,0)),"")</f>
        <v/>
      </c>
      <c r="BG108" s="259" t="str">
        <f>IFERROR(INDEX('5a. Dosing'!$F$11:$Q$138,MATCH('5. Form Breakdown'!$AK108,'5a. Dosing'!$E$11:$E$138,0),MATCH('5. Form Breakdown'!BG$10,'5a. Dosing'!$F$9:$Q$9,0)),"")</f>
        <v/>
      </c>
      <c r="BH108" s="259" t="str">
        <f>IFERROR(INDEX('5a. Dosing'!$F$11:$Q$138,MATCH('5. Form Breakdown'!$AK108,'5a. Dosing'!$E$11:$E$138,0),MATCH('5. Form Breakdown'!BH$10,'5a. Dosing'!$F$9:$Q$9,0)),"")</f>
        <v/>
      </c>
      <c r="BI108" s="259" t="str">
        <f>IFERROR(INDEX('5a. Dosing'!$F$11:$Q$138,MATCH('5. Form Breakdown'!$AK108,'5a. Dosing'!$E$11:$E$138,0),MATCH('5. Form Breakdown'!BI$10,'5a. Dosing'!$F$9:$Q$9,0)),"")</f>
        <v/>
      </c>
      <c r="BJ108" s="259" t="str">
        <f>IFERROR(INDEX('5a. Dosing'!$F$11:$Q$138,MATCH('5. Form Breakdown'!$AK108,'5a. Dosing'!$E$11:$E$138,0),MATCH('5. Form Breakdown'!BJ$10,'5a. Dosing'!$F$9:$Q$9,0)),"")</f>
        <v/>
      </c>
      <c r="BK108" s="260">
        <f>SUMPRODUCT(BE108:BJ108,AY108:BD108)</f>
        <v>0</v>
      </c>
      <c r="BL108" s="260" t="e">
        <f>(BK108*30.5)/AP108</f>
        <v>#VALUE!</v>
      </c>
    </row>
    <row r="109" spans="1:64" ht="15" hidden="1" outlineLevel="1" x14ac:dyDescent="0.25">
      <c r="B109" s="134" t="str">
        <f t="shared" si="73"/>
        <v xml:space="preserve">  - </v>
      </c>
      <c r="C109" s="247">
        <f t="shared" si="104"/>
        <v>0</v>
      </c>
      <c r="D109" s="248" t="str">
        <f t="shared" si="105"/>
        <v>X</v>
      </c>
      <c r="E109" s="289" t="str">
        <f t="shared" si="123"/>
        <v/>
      </c>
      <c r="F109" s="289" t="str">
        <f t="shared" si="123"/>
        <v/>
      </c>
      <c r="G109" s="289" t="str">
        <f t="shared" si="123"/>
        <v/>
      </c>
      <c r="H109" s="289" t="str">
        <f t="shared" si="123"/>
        <v/>
      </c>
      <c r="I109" s="289" t="s">
        <v>219</v>
      </c>
      <c r="J109" s="289" t="str">
        <f t="shared" si="124"/>
        <v/>
      </c>
      <c r="K109" s="734"/>
      <c r="L109" s="734"/>
      <c r="M109" s="734"/>
      <c r="N109" s="734"/>
      <c r="O109" s="734"/>
      <c r="P109" s="734"/>
      <c r="Q109" s="290" t="e">
        <f t="shared" ref="Q109:Q118" si="125">IF(AX109="","",AX109)</f>
        <v>#VALUE!</v>
      </c>
      <c r="R109" s="371" t="str">
        <f>IFERROR(Q109,"")</f>
        <v/>
      </c>
      <c r="S109" s="291"/>
      <c r="T109" s="207"/>
      <c r="U109" s="253">
        <f>IFERROR(VLOOKUP(ROWS($C$99:$C109),$C$99:$E$118,COLUMNS($C$99:$E$99),0),0)</f>
        <v>0</v>
      </c>
      <c r="Z109" s="254">
        <f t="shared" si="80"/>
        <v>0</v>
      </c>
      <c r="AA109" s="254">
        <f>IF('5a. Dosing'!F109="",0,'5a. Dosing'!F109)</f>
        <v>0</v>
      </c>
      <c r="AB109" s="254" t="str">
        <f>IF('5a. Dosing'!G109="",0,'5a. Dosing'!G109)</f>
        <v>`</v>
      </c>
      <c r="AC109" s="254" t="str">
        <f>IF('5a. Dosing'!H109="","",'5a. Dosing'!H109)</f>
        <v/>
      </c>
      <c r="AD109" s="254" t="str">
        <f>IF('5a. Dosing'!I109="","",'5a. Dosing'!I109)</f>
        <v/>
      </c>
      <c r="AE109" s="254" t="str">
        <f>IF('5a. Dosing'!J109="","",'5a. Dosing'!J109)</f>
        <v/>
      </c>
      <c r="AF109" s="254" t="str">
        <f>IF('5a. Dosing'!K109="","",'5a. Dosing'!K109)</f>
        <v/>
      </c>
      <c r="AG109" s="268"/>
      <c r="AH109" s="256">
        <f t="shared" si="107"/>
        <v>20</v>
      </c>
      <c r="AI109" s="256">
        <f t="shared" si="108"/>
        <v>126</v>
      </c>
      <c r="AJ109" s="257" t="str">
        <f t="shared" si="81"/>
        <v>zzzzzz</v>
      </c>
      <c r="AK109" s="257" t="e">
        <f t="shared" si="109"/>
        <v>#N/A</v>
      </c>
      <c r="AL109" s="254" t="str">
        <f t="shared" ref="AL109:AQ118" si="126">IFERROR(INDEX($AA$99:$AF$118,MATCH($AK109,$Z$99:$Z$118,0),MATCH(AL$9,$AA$9:$AF$9,0)),"")</f>
        <v/>
      </c>
      <c r="AM109" s="254" t="str">
        <f t="shared" si="126"/>
        <v/>
      </c>
      <c r="AN109" s="254" t="str">
        <f t="shared" si="126"/>
        <v/>
      </c>
      <c r="AO109" s="254" t="str">
        <f t="shared" si="126"/>
        <v/>
      </c>
      <c r="AP109" s="254" t="str">
        <f t="shared" si="126"/>
        <v/>
      </c>
      <c r="AQ109" s="254" t="str">
        <f t="shared" si="126"/>
        <v/>
      </c>
      <c r="AR109" s="258" t="e">
        <f t="shared" ref="AR109:AR138" si="127">K109*AR$7</f>
        <v>#VALUE!</v>
      </c>
      <c r="AS109" s="258" t="e">
        <f t="shared" ref="AS109:AS138" si="128">L109*AS$7</f>
        <v>#VALUE!</v>
      </c>
      <c r="AT109" s="258" t="e">
        <f t="shared" ref="AT109:AT138" si="129">M109*AT$7</f>
        <v>#VALUE!</v>
      </c>
      <c r="AU109" s="258" t="e">
        <f t="shared" ref="AU109:AU138" si="130">N109*AU$7</f>
        <v>#VALUE!</v>
      </c>
      <c r="AV109" s="258" t="e">
        <f t="shared" ref="AV109:AV138" si="131">O109*AV$7</f>
        <v>#VALUE!</v>
      </c>
      <c r="AW109" s="258" t="e">
        <f t="shared" si="122"/>
        <v>#VALUE!</v>
      </c>
      <c r="AX109" s="221" t="e">
        <f t="shared" si="117"/>
        <v>#VALUE!</v>
      </c>
      <c r="AY109" s="221" t="str">
        <f t="shared" si="82"/>
        <v/>
      </c>
      <c r="AZ109" s="221" t="str">
        <f t="shared" si="83"/>
        <v/>
      </c>
      <c r="BA109" s="221" t="str">
        <f t="shared" si="84"/>
        <v/>
      </c>
      <c r="BB109" s="221" t="str">
        <f t="shared" si="85"/>
        <v/>
      </c>
      <c r="BC109" s="221" t="str">
        <f t="shared" si="86"/>
        <v/>
      </c>
      <c r="BD109" s="221" t="str">
        <f t="shared" si="87"/>
        <v/>
      </c>
      <c r="BE109" s="259" t="str">
        <f>IFERROR(INDEX('5a. Dosing'!$F$11:$Q$138,MATCH('5. Form Breakdown'!$AK109,'5a. Dosing'!$E$11:$E$138,0),MATCH('5. Form Breakdown'!BE$10,'5a. Dosing'!$F$9:$Q$9,0)),"")</f>
        <v/>
      </c>
      <c r="BF109" s="259" t="str">
        <f>IFERROR(INDEX('5a. Dosing'!$F$11:$Q$138,MATCH('5. Form Breakdown'!$AK109,'5a. Dosing'!$E$11:$E$138,0),MATCH('5. Form Breakdown'!BF$10,'5a. Dosing'!$F$9:$Q$9,0)),"")</f>
        <v/>
      </c>
      <c r="BG109" s="259" t="str">
        <f>IFERROR(INDEX('5a. Dosing'!$F$11:$Q$138,MATCH('5. Form Breakdown'!$AK109,'5a. Dosing'!$E$11:$E$138,0),MATCH('5. Form Breakdown'!BG$10,'5a. Dosing'!$F$9:$Q$9,0)),"")</f>
        <v/>
      </c>
      <c r="BH109" s="259" t="str">
        <f>IFERROR(INDEX('5a. Dosing'!$F$11:$Q$138,MATCH('5. Form Breakdown'!$AK109,'5a. Dosing'!$E$11:$E$138,0),MATCH('5. Form Breakdown'!BH$10,'5a. Dosing'!$F$9:$Q$9,0)),"")</f>
        <v/>
      </c>
      <c r="BI109" s="259" t="str">
        <f>IFERROR(INDEX('5a. Dosing'!$F$11:$Q$138,MATCH('5. Form Breakdown'!$AK109,'5a. Dosing'!$E$11:$E$138,0),MATCH('5. Form Breakdown'!BI$10,'5a. Dosing'!$F$9:$Q$9,0)),"")</f>
        <v/>
      </c>
      <c r="BJ109" s="259" t="str">
        <f>IFERROR(INDEX('5a. Dosing'!$F$11:$Q$138,MATCH('5. Form Breakdown'!$AK109,'5a. Dosing'!$E$11:$E$138,0),MATCH('5. Form Breakdown'!BJ$10,'5a. Dosing'!$F$9:$Q$9,0)),"")</f>
        <v/>
      </c>
      <c r="BK109" s="260">
        <f t="shared" si="88"/>
        <v>0</v>
      </c>
      <c r="BL109" s="260" t="e">
        <f t="shared" si="89"/>
        <v>#VALUE!</v>
      </c>
    </row>
    <row r="110" spans="1:64" ht="15" hidden="1" outlineLevel="1" x14ac:dyDescent="0.25">
      <c r="B110" s="134" t="str">
        <f t="shared" si="73"/>
        <v xml:space="preserve">  - </v>
      </c>
      <c r="C110" s="247">
        <f t="shared" si="104"/>
        <v>0</v>
      </c>
      <c r="D110" s="248" t="str">
        <f t="shared" si="105"/>
        <v>X</v>
      </c>
      <c r="E110" s="289" t="str">
        <f t="shared" ref="E110:E118" si="132">AL110</f>
        <v/>
      </c>
      <c r="F110" s="289" t="str">
        <f t="shared" ref="F110:F118" si="133">AM110</f>
        <v/>
      </c>
      <c r="G110" s="289" t="str">
        <f t="shared" ref="G110:G118" si="134">AN110</f>
        <v/>
      </c>
      <c r="H110" s="289" t="str">
        <f t="shared" ref="H110:H118" si="135">AO110</f>
        <v/>
      </c>
      <c r="I110" s="289" t="s">
        <v>219</v>
      </c>
      <c r="J110" s="289" t="str">
        <f t="shared" si="124"/>
        <v/>
      </c>
      <c r="K110" s="734"/>
      <c r="L110" s="734"/>
      <c r="M110" s="734"/>
      <c r="N110" s="734"/>
      <c r="O110" s="734"/>
      <c r="P110" s="734"/>
      <c r="Q110" s="290" t="e">
        <f t="shared" si="125"/>
        <v>#VALUE!</v>
      </c>
      <c r="R110" s="371" t="str">
        <f t="shared" si="119"/>
        <v/>
      </c>
      <c r="S110" s="291"/>
      <c r="T110" s="200"/>
      <c r="U110" s="253">
        <f>IFERROR(VLOOKUP(ROWS($C$99:$C110),$C$99:$E$118,COLUMNS($C$99:$E$99),0),0)</f>
        <v>0</v>
      </c>
      <c r="Z110" s="254">
        <f t="shared" si="80"/>
        <v>0</v>
      </c>
      <c r="AA110" s="255">
        <f>IF('5a. Dosing'!F110="",0,'5a. Dosing'!F110)</f>
        <v>0</v>
      </c>
      <c r="AB110" s="255">
        <f>IF('5a. Dosing'!G110="",0,'5a. Dosing'!G110)</f>
        <v>0</v>
      </c>
      <c r="AC110" s="254" t="str">
        <f>IF('5a. Dosing'!H110="","",'5a. Dosing'!H110)</f>
        <v/>
      </c>
      <c r="AD110" s="255" t="str">
        <f>IF('5a. Dosing'!I110="","",'5a. Dosing'!I110)</f>
        <v/>
      </c>
      <c r="AE110" s="255" t="str">
        <f>IF('5a. Dosing'!J110="","",'5a. Dosing'!J110)</f>
        <v/>
      </c>
      <c r="AF110" s="255" t="str">
        <f>IF('5a. Dosing'!K110="","",'5a. Dosing'!K110)</f>
        <v/>
      </c>
      <c r="AG110" s="292"/>
      <c r="AH110" s="293">
        <f t="shared" si="107"/>
        <v>20</v>
      </c>
      <c r="AI110" s="256">
        <f t="shared" si="108"/>
        <v>126</v>
      </c>
      <c r="AJ110" s="257" t="str">
        <f t="shared" si="81"/>
        <v>zzzzzz</v>
      </c>
      <c r="AK110" s="257" t="e">
        <f t="shared" si="109"/>
        <v>#N/A</v>
      </c>
      <c r="AL110" s="254" t="str">
        <f t="shared" si="126"/>
        <v/>
      </c>
      <c r="AM110" s="254" t="str">
        <f t="shared" si="126"/>
        <v/>
      </c>
      <c r="AN110" s="254" t="str">
        <f t="shared" si="126"/>
        <v/>
      </c>
      <c r="AO110" s="254" t="str">
        <f t="shared" si="126"/>
        <v/>
      </c>
      <c r="AP110" s="254" t="str">
        <f t="shared" si="126"/>
        <v/>
      </c>
      <c r="AQ110" s="254" t="str">
        <f t="shared" si="126"/>
        <v/>
      </c>
      <c r="AR110" s="258" t="e">
        <f t="shared" si="127"/>
        <v>#VALUE!</v>
      </c>
      <c r="AS110" s="258" t="e">
        <f t="shared" si="128"/>
        <v>#VALUE!</v>
      </c>
      <c r="AT110" s="258" t="e">
        <f t="shared" si="129"/>
        <v>#VALUE!</v>
      </c>
      <c r="AU110" s="258" t="e">
        <f t="shared" si="130"/>
        <v>#VALUE!</v>
      </c>
      <c r="AV110" s="258" t="e">
        <f t="shared" si="131"/>
        <v>#VALUE!</v>
      </c>
      <c r="AW110" s="258" t="e">
        <f t="shared" si="122"/>
        <v>#VALUE!</v>
      </c>
      <c r="AX110" s="221" t="e">
        <f t="shared" si="117"/>
        <v>#VALUE!</v>
      </c>
      <c r="AY110" s="221" t="str">
        <f t="shared" si="82"/>
        <v/>
      </c>
      <c r="AZ110" s="221" t="str">
        <f t="shared" si="83"/>
        <v/>
      </c>
      <c r="BA110" s="221" t="str">
        <f t="shared" si="84"/>
        <v/>
      </c>
      <c r="BB110" s="221" t="str">
        <f t="shared" si="85"/>
        <v/>
      </c>
      <c r="BC110" s="221" t="str">
        <f t="shared" si="86"/>
        <v/>
      </c>
      <c r="BD110" s="221" t="str">
        <f t="shared" si="87"/>
        <v/>
      </c>
      <c r="BE110" s="259" t="str">
        <f>IFERROR(INDEX('5a. Dosing'!$F$11:$Q$138,MATCH('5. Form Breakdown'!$AK110,'5a. Dosing'!$E$11:$E$138,0),MATCH('5. Form Breakdown'!BE$10,'5a. Dosing'!$F$9:$Q$9,0)),"")</f>
        <v/>
      </c>
      <c r="BF110" s="259" t="str">
        <f>IFERROR(INDEX('5a. Dosing'!$F$11:$Q$138,MATCH('5. Form Breakdown'!$AK110,'5a. Dosing'!$E$11:$E$138,0),MATCH('5. Form Breakdown'!BF$10,'5a. Dosing'!$F$9:$Q$9,0)),"")</f>
        <v/>
      </c>
      <c r="BG110" s="259" t="str">
        <f>IFERROR(INDEX('5a. Dosing'!$F$11:$Q$138,MATCH('5. Form Breakdown'!$AK110,'5a. Dosing'!$E$11:$E$138,0),MATCH('5. Form Breakdown'!BG$10,'5a. Dosing'!$F$9:$Q$9,0)),"")</f>
        <v/>
      </c>
      <c r="BH110" s="259" t="str">
        <f>IFERROR(INDEX('5a. Dosing'!$F$11:$Q$138,MATCH('5. Form Breakdown'!$AK110,'5a. Dosing'!$E$11:$E$138,0),MATCH('5. Form Breakdown'!BH$10,'5a. Dosing'!$F$9:$Q$9,0)),"")</f>
        <v/>
      </c>
      <c r="BI110" s="259" t="str">
        <f>IFERROR(INDEX('5a. Dosing'!$F$11:$Q$138,MATCH('5. Form Breakdown'!$AK110,'5a. Dosing'!$E$11:$E$138,0),MATCH('5. Form Breakdown'!BI$10,'5a. Dosing'!$F$9:$Q$9,0)),"")</f>
        <v/>
      </c>
      <c r="BJ110" s="259" t="str">
        <f>IFERROR(INDEX('5a. Dosing'!$F$11:$Q$138,MATCH('5. Form Breakdown'!$AK110,'5a. Dosing'!$E$11:$E$138,0),MATCH('5. Form Breakdown'!BJ$10,'5a. Dosing'!$F$9:$Q$9,0)),"")</f>
        <v/>
      </c>
      <c r="BK110" s="260">
        <f t="shared" si="88"/>
        <v>0</v>
      </c>
      <c r="BL110" s="260" t="e">
        <f t="shared" si="89"/>
        <v>#VALUE!</v>
      </c>
    </row>
    <row r="111" spans="1:64" ht="18.75" hidden="1" outlineLevel="1" x14ac:dyDescent="0.3">
      <c r="B111" s="134" t="str">
        <f t="shared" si="73"/>
        <v xml:space="preserve">  - </v>
      </c>
      <c r="C111" s="247">
        <f t="shared" si="104"/>
        <v>0</v>
      </c>
      <c r="D111" s="248" t="str">
        <f t="shared" si="105"/>
        <v>X</v>
      </c>
      <c r="E111" s="262" t="str">
        <f t="shared" si="132"/>
        <v/>
      </c>
      <c r="F111" s="262" t="str">
        <f t="shared" si="133"/>
        <v/>
      </c>
      <c r="G111" s="262" t="str">
        <f t="shared" si="134"/>
        <v/>
      </c>
      <c r="H111" s="262" t="str">
        <f t="shared" si="135"/>
        <v/>
      </c>
      <c r="I111" s="262" t="s">
        <v>219</v>
      </c>
      <c r="J111" s="262" t="str">
        <f t="shared" si="124"/>
        <v/>
      </c>
      <c r="K111" s="733"/>
      <c r="L111" s="733"/>
      <c r="M111" s="733"/>
      <c r="N111" s="733"/>
      <c r="O111" s="733"/>
      <c r="P111" s="733"/>
      <c r="Q111" s="264" t="e">
        <f t="shared" si="125"/>
        <v>#VALUE!</v>
      </c>
      <c r="R111" s="365" t="str">
        <f t="shared" si="119"/>
        <v/>
      </c>
      <c r="S111" s="291"/>
      <c r="T111" s="200"/>
      <c r="U111" s="253">
        <f>IFERROR(VLOOKUP(ROWS($C$99:$C111),$C$99:$E$118,COLUMNS($C$99:$E$99),0),0)</f>
        <v>0</v>
      </c>
      <c r="Z111" s="254">
        <f t="shared" si="80"/>
        <v>0</v>
      </c>
      <c r="AA111" s="294">
        <v>0</v>
      </c>
      <c r="AB111" s="295" t="s">
        <v>238</v>
      </c>
      <c r="AC111" s="254" t="str">
        <f>IF('5a. Dosing'!H111="","",'5a. Dosing'!H111)</f>
        <v/>
      </c>
      <c r="AD111" s="296"/>
      <c r="AE111" s="296"/>
      <c r="AF111" s="296"/>
      <c r="AG111" s="296"/>
      <c r="AH111" s="304">
        <f t="shared" si="107"/>
        <v>20</v>
      </c>
      <c r="AI111" s="256">
        <f t="shared" si="108"/>
        <v>126</v>
      </c>
      <c r="AJ111" s="257" t="str">
        <f t="shared" si="81"/>
        <v>zzzzzz</v>
      </c>
      <c r="AK111" s="257" t="e">
        <f t="shared" si="109"/>
        <v>#N/A</v>
      </c>
      <c r="AL111" s="254" t="str">
        <f t="shared" si="126"/>
        <v/>
      </c>
      <c r="AM111" s="254" t="str">
        <f t="shared" si="126"/>
        <v/>
      </c>
      <c r="AN111" s="254" t="str">
        <f t="shared" si="126"/>
        <v/>
      </c>
      <c r="AO111" s="254" t="str">
        <f t="shared" si="126"/>
        <v/>
      </c>
      <c r="AP111" s="254" t="str">
        <f t="shared" si="126"/>
        <v/>
      </c>
      <c r="AQ111" s="254" t="str">
        <f t="shared" si="126"/>
        <v/>
      </c>
      <c r="AR111" s="258" t="e">
        <f t="shared" si="127"/>
        <v>#VALUE!</v>
      </c>
      <c r="AS111" s="258" t="e">
        <f t="shared" si="128"/>
        <v>#VALUE!</v>
      </c>
      <c r="AT111" s="258" t="e">
        <f t="shared" si="129"/>
        <v>#VALUE!</v>
      </c>
      <c r="AU111" s="258" t="e">
        <f t="shared" si="130"/>
        <v>#VALUE!</v>
      </c>
      <c r="AV111" s="258" t="e">
        <f t="shared" si="131"/>
        <v>#VALUE!</v>
      </c>
      <c r="AW111" s="258" t="e">
        <f t="shared" si="122"/>
        <v>#VALUE!</v>
      </c>
      <c r="AX111" s="221" t="e">
        <f t="shared" si="117"/>
        <v>#VALUE!</v>
      </c>
      <c r="AY111" s="221" t="str">
        <f t="shared" si="82"/>
        <v/>
      </c>
      <c r="AZ111" s="221" t="str">
        <f t="shared" si="83"/>
        <v/>
      </c>
      <c r="BA111" s="221" t="str">
        <f t="shared" si="84"/>
        <v/>
      </c>
      <c r="BB111" s="221" t="str">
        <f t="shared" si="85"/>
        <v/>
      </c>
      <c r="BC111" s="221" t="str">
        <f t="shared" si="86"/>
        <v/>
      </c>
      <c r="BD111" s="221" t="str">
        <f t="shared" si="87"/>
        <v/>
      </c>
      <c r="BE111" s="259" t="str">
        <f>IFERROR(INDEX('5a. Dosing'!$F$11:$Q$138,MATCH('5. Form Breakdown'!$AK111,'5a. Dosing'!$E$11:$E$138,0),MATCH('5. Form Breakdown'!BE$10,'5a. Dosing'!$F$9:$Q$9,0)),"")</f>
        <v/>
      </c>
      <c r="BF111" s="259" t="str">
        <f>IFERROR(INDEX('5a. Dosing'!$F$11:$Q$138,MATCH('5. Form Breakdown'!$AK111,'5a. Dosing'!$E$11:$E$138,0),MATCH('5. Form Breakdown'!BF$10,'5a. Dosing'!$F$9:$Q$9,0)),"")</f>
        <v/>
      </c>
      <c r="BG111" s="259" t="str">
        <f>IFERROR(INDEX('5a. Dosing'!$F$11:$Q$138,MATCH('5. Form Breakdown'!$AK111,'5a. Dosing'!$E$11:$E$138,0),MATCH('5. Form Breakdown'!BG$10,'5a. Dosing'!$F$9:$Q$9,0)),"")</f>
        <v/>
      </c>
      <c r="BH111" s="259" t="str">
        <f>IFERROR(INDEX('5a. Dosing'!$F$11:$Q$138,MATCH('5. Form Breakdown'!$AK111,'5a. Dosing'!$E$11:$E$138,0),MATCH('5. Form Breakdown'!BH$10,'5a. Dosing'!$F$9:$Q$9,0)),"")</f>
        <v/>
      </c>
      <c r="BI111" s="259" t="str">
        <f>IFERROR(INDEX('5a. Dosing'!$F$11:$Q$138,MATCH('5. Form Breakdown'!$AK111,'5a. Dosing'!$E$11:$E$138,0),MATCH('5. Form Breakdown'!BI$10,'5a. Dosing'!$F$9:$Q$9,0)),"")</f>
        <v/>
      </c>
      <c r="BJ111" s="259" t="str">
        <f>IFERROR(INDEX('5a. Dosing'!$F$11:$Q$138,MATCH('5. Form Breakdown'!$AK111,'5a. Dosing'!$E$11:$E$138,0),MATCH('5. Form Breakdown'!BJ$10,'5a. Dosing'!$F$9:$Q$9,0)),"")</f>
        <v/>
      </c>
      <c r="BK111" s="260">
        <f t="shared" si="88"/>
        <v>0</v>
      </c>
      <c r="BL111" s="260" t="e">
        <f t="shared" si="89"/>
        <v>#VALUE!</v>
      </c>
    </row>
    <row r="112" spans="1:64" ht="15" hidden="1" outlineLevel="1" x14ac:dyDescent="0.25">
      <c r="B112" s="134" t="str">
        <f t="shared" si="73"/>
        <v xml:space="preserve">  - </v>
      </c>
      <c r="C112" s="247">
        <f t="shared" si="104"/>
        <v>0</v>
      </c>
      <c r="D112" s="248" t="str">
        <f t="shared" si="105"/>
        <v>X</v>
      </c>
      <c r="E112" s="262" t="str">
        <f t="shared" si="132"/>
        <v/>
      </c>
      <c r="F112" s="262" t="str">
        <f t="shared" si="133"/>
        <v/>
      </c>
      <c r="G112" s="262" t="str">
        <f t="shared" si="134"/>
        <v/>
      </c>
      <c r="H112" s="262" t="str">
        <f t="shared" si="135"/>
        <v/>
      </c>
      <c r="I112" s="262" t="s">
        <v>219</v>
      </c>
      <c r="J112" s="262" t="str">
        <f t="shared" si="124"/>
        <v/>
      </c>
      <c r="K112" s="733"/>
      <c r="L112" s="733"/>
      <c r="M112" s="733"/>
      <c r="N112" s="733"/>
      <c r="O112" s="733"/>
      <c r="P112" s="733"/>
      <c r="Q112" s="264" t="e">
        <f t="shared" si="125"/>
        <v>#VALUE!</v>
      </c>
      <c r="R112" s="365" t="str">
        <f t="shared" si="119"/>
        <v/>
      </c>
      <c r="S112" s="291"/>
      <c r="T112" s="200"/>
      <c r="U112" s="253">
        <f>IFERROR(VLOOKUP(ROWS($C$99:$C112),$C$99:$E$118,COLUMNS($C$99:$E$99),0),0)</f>
        <v>0</v>
      </c>
      <c r="Z112" s="254" t="str">
        <f t="shared" si="80"/>
        <v>ABC+3TC 120/60 - tab - dispersible&amp;scored</v>
      </c>
      <c r="AA112" s="292" t="str">
        <f>IF('5a. Dosing'!F112="",0,'5a. Dosing'!F112)</f>
        <v>ABC+3TC</v>
      </c>
      <c r="AB112" s="292" t="str">
        <f>IF('5a. Dosing'!G112="",0,'5a. Dosing'!G112)</f>
        <v>120/60</v>
      </c>
      <c r="AC112" s="254" t="str">
        <f>IF('5a. Dosing'!H112="","",'5a. Dosing'!H112)</f>
        <v>dispersible&amp;scored</v>
      </c>
      <c r="AD112" s="292" t="str">
        <f>IF('5a. Dosing'!I112="","",'5a. Dosing'!I112)</f>
        <v>tab</v>
      </c>
      <c r="AE112" s="292">
        <f>IF('5a. Dosing'!J112="","",'5a. Dosing'!J112)</f>
        <v>30</v>
      </c>
      <c r="AF112" s="292" t="str">
        <f>IF('5a. Dosing'!K112="","",'5a. Dosing'!K112)</f>
        <v>Optimal</v>
      </c>
      <c r="AG112" s="255"/>
      <c r="AH112" s="298">
        <f t="shared" si="107"/>
        <v>1</v>
      </c>
      <c r="AI112" s="256">
        <f t="shared" si="108"/>
        <v>7</v>
      </c>
      <c r="AJ112" s="257" t="str">
        <f t="shared" si="81"/>
        <v>ABC+3TC 120/60 - tab - dispersible&amp;scored</v>
      </c>
      <c r="AK112" s="257" t="e">
        <f t="shared" si="109"/>
        <v>#N/A</v>
      </c>
      <c r="AL112" s="254" t="str">
        <f t="shared" si="126"/>
        <v/>
      </c>
      <c r="AM112" s="254" t="str">
        <f t="shared" si="126"/>
        <v/>
      </c>
      <c r="AN112" s="254" t="str">
        <f t="shared" si="126"/>
        <v/>
      </c>
      <c r="AO112" s="254" t="str">
        <f t="shared" si="126"/>
        <v/>
      </c>
      <c r="AP112" s="254" t="str">
        <f t="shared" si="126"/>
        <v/>
      </c>
      <c r="AQ112" s="254" t="str">
        <f t="shared" si="126"/>
        <v/>
      </c>
      <c r="AR112" s="258" t="e">
        <f t="shared" si="127"/>
        <v>#VALUE!</v>
      </c>
      <c r="AS112" s="258" t="e">
        <f t="shared" si="128"/>
        <v>#VALUE!</v>
      </c>
      <c r="AT112" s="258" t="e">
        <f t="shared" si="129"/>
        <v>#VALUE!</v>
      </c>
      <c r="AU112" s="258" t="e">
        <f t="shared" si="130"/>
        <v>#VALUE!</v>
      </c>
      <c r="AV112" s="258" t="e">
        <f t="shared" si="131"/>
        <v>#VALUE!</v>
      </c>
      <c r="AW112" s="258" t="e">
        <f t="shared" si="122"/>
        <v>#VALUE!</v>
      </c>
      <c r="AX112" s="221" t="e">
        <f t="shared" si="117"/>
        <v>#VALUE!</v>
      </c>
      <c r="AY112" s="221" t="str">
        <f t="shared" si="82"/>
        <v/>
      </c>
      <c r="AZ112" s="221" t="str">
        <f t="shared" si="83"/>
        <v/>
      </c>
      <c r="BA112" s="221" t="str">
        <f t="shared" si="84"/>
        <v/>
      </c>
      <c r="BB112" s="221" t="str">
        <f t="shared" si="85"/>
        <v/>
      </c>
      <c r="BC112" s="221" t="str">
        <f t="shared" si="86"/>
        <v/>
      </c>
      <c r="BD112" s="221" t="str">
        <f t="shared" si="87"/>
        <v/>
      </c>
      <c r="BE112" s="259" t="str">
        <f>IFERROR(INDEX('5a. Dosing'!$F$11:$Q$138,MATCH('5. Form Breakdown'!$AK112,'5a. Dosing'!$E$11:$E$138,0),MATCH('5. Form Breakdown'!BE$10,'5a. Dosing'!$F$9:$Q$9,0)),"")</f>
        <v/>
      </c>
      <c r="BF112" s="259" t="str">
        <f>IFERROR(INDEX('5a. Dosing'!$F$11:$Q$138,MATCH('5. Form Breakdown'!$AK112,'5a. Dosing'!$E$11:$E$138,0),MATCH('5. Form Breakdown'!BF$10,'5a. Dosing'!$F$9:$Q$9,0)),"")</f>
        <v/>
      </c>
      <c r="BG112" s="259" t="str">
        <f>IFERROR(INDEX('5a. Dosing'!$F$11:$Q$138,MATCH('5. Form Breakdown'!$AK112,'5a. Dosing'!$E$11:$E$138,0),MATCH('5. Form Breakdown'!BG$10,'5a. Dosing'!$F$9:$Q$9,0)),"")</f>
        <v/>
      </c>
      <c r="BH112" s="259" t="str">
        <f>IFERROR(INDEX('5a. Dosing'!$F$11:$Q$138,MATCH('5. Form Breakdown'!$AK112,'5a. Dosing'!$E$11:$E$138,0),MATCH('5. Form Breakdown'!BH$10,'5a. Dosing'!$F$9:$Q$9,0)),"")</f>
        <v/>
      </c>
      <c r="BI112" s="259" t="str">
        <f>IFERROR(INDEX('5a. Dosing'!$F$11:$Q$138,MATCH('5. Form Breakdown'!$AK112,'5a. Dosing'!$E$11:$E$138,0),MATCH('5. Form Breakdown'!BI$10,'5a. Dosing'!$F$9:$Q$9,0)),"")</f>
        <v/>
      </c>
      <c r="BJ112" s="259" t="str">
        <f>IFERROR(INDEX('5a. Dosing'!$F$11:$Q$138,MATCH('5. Form Breakdown'!$AK112,'5a. Dosing'!$E$11:$E$138,0),MATCH('5. Form Breakdown'!BJ$10,'5a. Dosing'!$F$9:$Q$9,0)),"")</f>
        <v/>
      </c>
      <c r="BK112" s="260">
        <f t="shared" si="88"/>
        <v>0</v>
      </c>
      <c r="BL112" s="260" t="e">
        <f t="shared" si="89"/>
        <v>#VALUE!</v>
      </c>
    </row>
    <row r="113" spans="2:66" ht="15" hidden="1" outlineLevel="1" x14ac:dyDescent="0.25">
      <c r="B113" s="134" t="str">
        <f t="shared" si="73"/>
        <v xml:space="preserve">  - </v>
      </c>
      <c r="C113" s="247">
        <f t="shared" si="104"/>
        <v>0</v>
      </c>
      <c r="D113" s="248" t="str">
        <f t="shared" si="105"/>
        <v>X</v>
      </c>
      <c r="E113" s="262" t="str">
        <f t="shared" si="132"/>
        <v/>
      </c>
      <c r="F113" s="262" t="str">
        <f t="shared" si="133"/>
        <v/>
      </c>
      <c r="G113" s="262" t="str">
        <f t="shared" si="134"/>
        <v/>
      </c>
      <c r="H113" s="262" t="str">
        <f t="shared" si="135"/>
        <v/>
      </c>
      <c r="I113" s="262" t="s">
        <v>219</v>
      </c>
      <c r="J113" s="262" t="str">
        <f t="shared" si="124"/>
        <v/>
      </c>
      <c r="K113" s="733"/>
      <c r="L113" s="733"/>
      <c r="M113" s="733"/>
      <c r="N113" s="733"/>
      <c r="O113" s="733"/>
      <c r="P113" s="733"/>
      <c r="Q113" s="264" t="e">
        <f t="shared" si="125"/>
        <v>#VALUE!</v>
      </c>
      <c r="R113" s="365" t="str">
        <f t="shared" si="119"/>
        <v/>
      </c>
      <c r="S113" s="291"/>
      <c r="T113" s="200"/>
      <c r="U113" s="253">
        <f>IFERROR(VLOOKUP(ROWS($C$99:$C113),$C$99:$E$118,COLUMNS($C$99:$E$99),0),0)</f>
        <v>0</v>
      </c>
      <c r="Z113" s="254">
        <f t="shared" si="80"/>
        <v>0</v>
      </c>
      <c r="AA113" s="254">
        <f>IF('5a. Dosing'!F113="",0,'5a. Dosing'!F113)</f>
        <v>0</v>
      </c>
      <c r="AB113" s="254">
        <f>IF('5a. Dosing'!G113="",0,'5a. Dosing'!G113)</f>
        <v>0</v>
      </c>
      <c r="AC113" s="254" t="str">
        <f>IF('5a. Dosing'!H113="","",'5a. Dosing'!H113)</f>
        <v/>
      </c>
      <c r="AD113" s="254" t="str">
        <f>IF('5a. Dosing'!I113="","",'5a. Dosing'!I113)</f>
        <v/>
      </c>
      <c r="AE113" s="254" t="str">
        <f>IF('5a. Dosing'!J113="","",'5a. Dosing'!J113)</f>
        <v/>
      </c>
      <c r="AF113" s="254" t="str">
        <f>IF('5a. Dosing'!K113="","",'5a. Dosing'!K113)</f>
        <v/>
      </c>
      <c r="AG113" s="268"/>
      <c r="AH113" s="256">
        <f t="shared" si="107"/>
        <v>20</v>
      </c>
      <c r="AI113" s="256">
        <f t="shared" si="108"/>
        <v>126</v>
      </c>
      <c r="AJ113" s="257" t="str">
        <f t="shared" si="81"/>
        <v>zzzzzz</v>
      </c>
      <c r="AK113" s="257" t="e">
        <f t="shared" si="109"/>
        <v>#N/A</v>
      </c>
      <c r="AL113" s="254" t="str">
        <f t="shared" si="126"/>
        <v/>
      </c>
      <c r="AM113" s="254" t="str">
        <f t="shared" si="126"/>
        <v/>
      </c>
      <c r="AN113" s="254" t="str">
        <f t="shared" si="126"/>
        <v/>
      </c>
      <c r="AO113" s="254" t="str">
        <f t="shared" si="126"/>
        <v/>
      </c>
      <c r="AP113" s="254" t="str">
        <f t="shared" si="126"/>
        <v/>
      </c>
      <c r="AQ113" s="254" t="str">
        <f t="shared" si="126"/>
        <v/>
      </c>
      <c r="AR113" s="258" t="e">
        <f t="shared" si="127"/>
        <v>#VALUE!</v>
      </c>
      <c r="AS113" s="258" t="e">
        <f t="shared" si="128"/>
        <v>#VALUE!</v>
      </c>
      <c r="AT113" s="258" t="e">
        <f t="shared" si="129"/>
        <v>#VALUE!</v>
      </c>
      <c r="AU113" s="258" t="e">
        <f t="shared" si="130"/>
        <v>#VALUE!</v>
      </c>
      <c r="AV113" s="258" t="e">
        <f t="shared" si="131"/>
        <v>#VALUE!</v>
      </c>
      <c r="AW113" s="258" t="e">
        <f t="shared" si="122"/>
        <v>#VALUE!</v>
      </c>
      <c r="AX113" s="221" t="e">
        <f t="shared" si="117"/>
        <v>#VALUE!</v>
      </c>
      <c r="AY113" s="221" t="str">
        <f t="shared" si="82"/>
        <v/>
      </c>
      <c r="AZ113" s="221" t="str">
        <f t="shared" si="83"/>
        <v/>
      </c>
      <c r="BA113" s="221" t="str">
        <f t="shared" si="84"/>
        <v/>
      </c>
      <c r="BB113" s="221" t="str">
        <f t="shared" si="85"/>
        <v/>
      </c>
      <c r="BC113" s="221" t="str">
        <f t="shared" si="86"/>
        <v/>
      </c>
      <c r="BD113" s="221" t="str">
        <f t="shared" si="87"/>
        <v/>
      </c>
      <c r="BE113" s="259" t="str">
        <f>IFERROR(INDEX('5a. Dosing'!$F$11:$Q$138,MATCH('5. Form Breakdown'!$AK113,'5a. Dosing'!$E$11:$E$138,0),MATCH('5. Form Breakdown'!BE$10,'5a. Dosing'!$F$9:$Q$9,0)),"")</f>
        <v/>
      </c>
      <c r="BF113" s="259" t="str">
        <f>IFERROR(INDEX('5a. Dosing'!$F$11:$Q$138,MATCH('5. Form Breakdown'!$AK113,'5a. Dosing'!$E$11:$E$138,0),MATCH('5. Form Breakdown'!BF$10,'5a. Dosing'!$F$9:$Q$9,0)),"")</f>
        <v/>
      </c>
      <c r="BG113" s="259" t="str">
        <f>IFERROR(INDEX('5a. Dosing'!$F$11:$Q$138,MATCH('5. Form Breakdown'!$AK113,'5a. Dosing'!$E$11:$E$138,0),MATCH('5. Form Breakdown'!BG$10,'5a. Dosing'!$F$9:$Q$9,0)),"")</f>
        <v/>
      </c>
      <c r="BH113" s="259" t="str">
        <f>IFERROR(INDEX('5a. Dosing'!$F$11:$Q$138,MATCH('5. Form Breakdown'!$AK113,'5a. Dosing'!$E$11:$E$138,0),MATCH('5. Form Breakdown'!BH$10,'5a. Dosing'!$F$9:$Q$9,0)),"")</f>
        <v/>
      </c>
      <c r="BI113" s="259" t="str">
        <f>IFERROR(INDEX('5a. Dosing'!$F$11:$Q$138,MATCH('5. Form Breakdown'!$AK113,'5a. Dosing'!$E$11:$E$138,0),MATCH('5. Form Breakdown'!BI$10,'5a. Dosing'!$F$9:$Q$9,0)),"")</f>
        <v/>
      </c>
      <c r="BJ113" s="259" t="str">
        <f>IFERROR(INDEX('5a. Dosing'!$F$11:$Q$138,MATCH('5. Form Breakdown'!$AK113,'5a. Dosing'!$E$11:$E$138,0),MATCH('5. Form Breakdown'!BJ$10,'5a. Dosing'!$F$9:$Q$9,0)),"")</f>
        <v/>
      </c>
      <c r="BK113" s="260">
        <f t="shared" si="88"/>
        <v>0</v>
      </c>
      <c r="BL113" s="260" t="e">
        <f t="shared" si="89"/>
        <v>#VALUE!</v>
      </c>
    </row>
    <row r="114" spans="2:66" ht="15" hidden="1" outlineLevel="1" x14ac:dyDescent="0.25">
      <c r="B114" s="134" t="str">
        <f t="shared" si="73"/>
        <v xml:space="preserve">  - </v>
      </c>
      <c r="C114" s="247">
        <f t="shared" si="104"/>
        <v>0</v>
      </c>
      <c r="D114" s="248" t="str">
        <f t="shared" si="105"/>
        <v>X</v>
      </c>
      <c r="E114" s="262" t="str">
        <f t="shared" si="132"/>
        <v/>
      </c>
      <c r="F114" s="262" t="str">
        <f t="shared" si="133"/>
        <v/>
      </c>
      <c r="G114" s="262" t="str">
        <f t="shared" si="134"/>
        <v/>
      </c>
      <c r="H114" s="262" t="str">
        <f t="shared" si="135"/>
        <v/>
      </c>
      <c r="I114" s="262" t="s">
        <v>219</v>
      </c>
      <c r="J114" s="262" t="str">
        <f t="shared" si="124"/>
        <v/>
      </c>
      <c r="K114" s="733"/>
      <c r="L114" s="733"/>
      <c r="M114" s="733"/>
      <c r="N114" s="733"/>
      <c r="O114" s="733"/>
      <c r="P114" s="733"/>
      <c r="Q114" s="264" t="e">
        <f t="shared" si="125"/>
        <v>#VALUE!</v>
      </c>
      <c r="R114" s="365" t="str">
        <f t="shared" si="119"/>
        <v/>
      </c>
      <c r="S114" s="291"/>
      <c r="T114" s="200"/>
      <c r="U114" s="253">
        <f>IFERROR(VLOOKUP(ROWS($C$99:$C114),$C$99:$E$118,COLUMNS($C$99:$E$99),0),0)</f>
        <v>0</v>
      </c>
      <c r="Z114" s="254">
        <f t="shared" si="80"/>
        <v>0</v>
      </c>
      <c r="AA114" s="254">
        <f>IF('5a. Dosing'!F114="",0,'5a. Dosing'!F114)</f>
        <v>0</v>
      </c>
      <c r="AB114" s="254">
        <f>IF('5a. Dosing'!G114="",0,'5a. Dosing'!G114)</f>
        <v>0</v>
      </c>
      <c r="AC114" s="254" t="str">
        <f>IF('5a. Dosing'!H114="","",'5a. Dosing'!H114)</f>
        <v/>
      </c>
      <c r="AD114" s="254" t="str">
        <f>IF('5a. Dosing'!I114="","",'5a. Dosing'!I114)</f>
        <v/>
      </c>
      <c r="AE114" s="254" t="str">
        <f>IF('5a. Dosing'!J114="","",'5a. Dosing'!J114)</f>
        <v/>
      </c>
      <c r="AF114" s="254" t="str">
        <f>IF('5a. Dosing'!K114="","",'5a. Dosing'!K114)</f>
        <v/>
      </c>
      <c r="AG114" s="268"/>
      <c r="AH114" s="256">
        <f t="shared" si="107"/>
        <v>20</v>
      </c>
      <c r="AI114" s="256">
        <f t="shared" si="108"/>
        <v>126</v>
      </c>
      <c r="AJ114" s="257" t="str">
        <f t="shared" si="81"/>
        <v>zzzzzz</v>
      </c>
      <c r="AK114" s="257" t="e">
        <f t="shared" si="109"/>
        <v>#N/A</v>
      </c>
      <c r="AL114" s="254" t="str">
        <f t="shared" si="126"/>
        <v/>
      </c>
      <c r="AM114" s="254" t="str">
        <f t="shared" si="126"/>
        <v/>
      </c>
      <c r="AN114" s="254" t="str">
        <f t="shared" si="126"/>
        <v/>
      </c>
      <c r="AO114" s="254" t="str">
        <f t="shared" si="126"/>
        <v/>
      </c>
      <c r="AP114" s="254" t="str">
        <f t="shared" si="126"/>
        <v/>
      </c>
      <c r="AQ114" s="254" t="str">
        <f t="shared" si="126"/>
        <v/>
      </c>
      <c r="AR114" s="258" t="e">
        <f t="shared" si="127"/>
        <v>#VALUE!</v>
      </c>
      <c r="AS114" s="258" t="e">
        <f t="shared" si="128"/>
        <v>#VALUE!</v>
      </c>
      <c r="AT114" s="258" t="e">
        <f t="shared" si="129"/>
        <v>#VALUE!</v>
      </c>
      <c r="AU114" s="258" t="e">
        <f t="shared" si="130"/>
        <v>#VALUE!</v>
      </c>
      <c r="AV114" s="258" t="e">
        <f t="shared" si="131"/>
        <v>#VALUE!</v>
      </c>
      <c r="AW114" s="258" t="e">
        <f t="shared" si="122"/>
        <v>#VALUE!</v>
      </c>
      <c r="AX114" s="221" t="e">
        <f t="shared" si="117"/>
        <v>#VALUE!</v>
      </c>
      <c r="AY114" s="221" t="str">
        <f t="shared" si="82"/>
        <v/>
      </c>
      <c r="AZ114" s="221" t="str">
        <f t="shared" si="83"/>
        <v/>
      </c>
      <c r="BA114" s="221" t="str">
        <f t="shared" si="84"/>
        <v/>
      </c>
      <c r="BB114" s="221" t="str">
        <f t="shared" si="85"/>
        <v/>
      </c>
      <c r="BC114" s="221" t="str">
        <f t="shared" si="86"/>
        <v/>
      </c>
      <c r="BD114" s="221" t="str">
        <f t="shared" si="87"/>
        <v/>
      </c>
      <c r="BE114" s="259" t="str">
        <f>IFERROR(INDEX('5a. Dosing'!$F$11:$Q$138,MATCH('5. Form Breakdown'!$AK114,'5a. Dosing'!$E$11:$E$138,0),MATCH('5. Form Breakdown'!BE$10,'5a. Dosing'!$F$9:$Q$9,0)),"")</f>
        <v/>
      </c>
      <c r="BF114" s="259" t="str">
        <f>IFERROR(INDEX('5a. Dosing'!$F$11:$Q$138,MATCH('5. Form Breakdown'!$AK114,'5a. Dosing'!$E$11:$E$138,0),MATCH('5. Form Breakdown'!BF$10,'5a. Dosing'!$F$9:$Q$9,0)),"")</f>
        <v/>
      </c>
      <c r="BG114" s="259" t="str">
        <f>IFERROR(INDEX('5a. Dosing'!$F$11:$Q$138,MATCH('5. Form Breakdown'!$AK114,'5a. Dosing'!$E$11:$E$138,0),MATCH('5. Form Breakdown'!BG$10,'5a. Dosing'!$F$9:$Q$9,0)),"")</f>
        <v/>
      </c>
      <c r="BH114" s="259" t="str">
        <f>IFERROR(INDEX('5a. Dosing'!$F$11:$Q$138,MATCH('5. Form Breakdown'!$AK114,'5a. Dosing'!$E$11:$E$138,0),MATCH('5. Form Breakdown'!BH$10,'5a. Dosing'!$F$9:$Q$9,0)),"")</f>
        <v/>
      </c>
      <c r="BI114" s="259" t="str">
        <f>IFERROR(INDEX('5a. Dosing'!$F$11:$Q$138,MATCH('5. Form Breakdown'!$AK114,'5a. Dosing'!$E$11:$E$138,0),MATCH('5. Form Breakdown'!BI$10,'5a. Dosing'!$F$9:$Q$9,0)),"")</f>
        <v/>
      </c>
      <c r="BJ114" s="259" t="str">
        <f>IFERROR(INDEX('5a. Dosing'!$F$11:$Q$138,MATCH('5. Form Breakdown'!$AK114,'5a. Dosing'!$E$11:$E$138,0),MATCH('5. Form Breakdown'!BJ$10,'5a. Dosing'!$F$9:$Q$9,0)),"")</f>
        <v/>
      </c>
      <c r="BK114" s="260">
        <f t="shared" si="88"/>
        <v>0</v>
      </c>
      <c r="BL114" s="260" t="e">
        <f t="shared" si="89"/>
        <v>#VALUE!</v>
      </c>
    </row>
    <row r="115" spans="2:66" ht="15" hidden="1" outlineLevel="1" x14ac:dyDescent="0.25">
      <c r="B115" s="134" t="str">
        <f t="shared" si="73"/>
        <v xml:space="preserve">  - </v>
      </c>
      <c r="C115" s="247">
        <f t="shared" si="104"/>
        <v>0</v>
      </c>
      <c r="D115" s="248" t="str">
        <f t="shared" si="105"/>
        <v>X</v>
      </c>
      <c r="E115" s="262" t="str">
        <f t="shared" si="132"/>
        <v/>
      </c>
      <c r="F115" s="262" t="str">
        <f t="shared" si="133"/>
        <v/>
      </c>
      <c r="G115" s="262" t="str">
        <f t="shared" si="134"/>
        <v/>
      </c>
      <c r="H115" s="262" t="str">
        <f t="shared" si="135"/>
        <v/>
      </c>
      <c r="I115" s="262" t="s">
        <v>219</v>
      </c>
      <c r="J115" s="262" t="str">
        <f t="shared" si="124"/>
        <v/>
      </c>
      <c r="K115" s="733"/>
      <c r="L115" s="733"/>
      <c r="M115" s="733"/>
      <c r="N115" s="733"/>
      <c r="O115" s="733"/>
      <c r="P115" s="733"/>
      <c r="Q115" s="264" t="e">
        <f t="shared" si="125"/>
        <v>#VALUE!</v>
      </c>
      <c r="R115" s="365" t="str">
        <f t="shared" si="119"/>
        <v/>
      </c>
      <c r="S115" s="291"/>
      <c r="T115" s="200"/>
      <c r="U115" s="253">
        <f>IFERROR(VLOOKUP(ROWS($C$99:$C115),$C$99:$E$118,COLUMNS($C$99:$E$99),0),0)</f>
        <v>0</v>
      </c>
      <c r="Z115" s="254">
        <f t="shared" si="80"/>
        <v>0</v>
      </c>
      <c r="AA115" s="254">
        <f>IF('5a. Dosing'!F115="",0,'5a. Dosing'!F115)</f>
        <v>0</v>
      </c>
      <c r="AB115" s="254">
        <f>IF('5a. Dosing'!G115="",0,'5a. Dosing'!G115)</f>
        <v>0</v>
      </c>
      <c r="AC115" s="254" t="str">
        <f>IF('5a. Dosing'!H115="","",'5a. Dosing'!H115)</f>
        <v/>
      </c>
      <c r="AD115" s="254" t="str">
        <f>IF('5a. Dosing'!I115="","",'5a. Dosing'!I115)</f>
        <v/>
      </c>
      <c r="AE115" s="254" t="str">
        <f>IF('5a. Dosing'!J115="","",'5a. Dosing'!J115)</f>
        <v/>
      </c>
      <c r="AF115" s="254" t="str">
        <f>IF('5a. Dosing'!K115="","",'5a. Dosing'!K115)</f>
        <v/>
      </c>
      <c r="AG115" s="268"/>
      <c r="AH115" s="256">
        <f t="shared" si="107"/>
        <v>20</v>
      </c>
      <c r="AI115" s="256">
        <f t="shared" si="108"/>
        <v>126</v>
      </c>
      <c r="AJ115" s="257" t="str">
        <f t="shared" si="81"/>
        <v>zzzzzz</v>
      </c>
      <c r="AK115" s="257" t="e">
        <f t="shared" si="109"/>
        <v>#N/A</v>
      </c>
      <c r="AL115" s="254" t="str">
        <f t="shared" si="126"/>
        <v/>
      </c>
      <c r="AM115" s="254" t="str">
        <f t="shared" si="126"/>
        <v/>
      </c>
      <c r="AN115" s="254" t="str">
        <f t="shared" si="126"/>
        <v/>
      </c>
      <c r="AO115" s="254" t="str">
        <f t="shared" si="126"/>
        <v/>
      </c>
      <c r="AP115" s="254" t="str">
        <f t="shared" si="126"/>
        <v/>
      </c>
      <c r="AQ115" s="254" t="str">
        <f t="shared" si="126"/>
        <v/>
      </c>
      <c r="AR115" s="258" t="e">
        <f t="shared" si="127"/>
        <v>#VALUE!</v>
      </c>
      <c r="AS115" s="258" t="e">
        <f t="shared" si="128"/>
        <v>#VALUE!</v>
      </c>
      <c r="AT115" s="258" t="e">
        <f t="shared" si="129"/>
        <v>#VALUE!</v>
      </c>
      <c r="AU115" s="258" t="e">
        <f t="shared" si="130"/>
        <v>#VALUE!</v>
      </c>
      <c r="AV115" s="258" t="e">
        <f t="shared" si="131"/>
        <v>#VALUE!</v>
      </c>
      <c r="AW115" s="258" t="e">
        <f t="shared" si="122"/>
        <v>#VALUE!</v>
      </c>
      <c r="AX115" s="221" t="e">
        <f t="shared" si="117"/>
        <v>#VALUE!</v>
      </c>
      <c r="AY115" s="221" t="str">
        <f t="shared" si="82"/>
        <v/>
      </c>
      <c r="AZ115" s="221" t="str">
        <f t="shared" si="83"/>
        <v/>
      </c>
      <c r="BA115" s="221" t="str">
        <f t="shared" si="84"/>
        <v/>
      </c>
      <c r="BB115" s="221" t="str">
        <f t="shared" si="85"/>
        <v/>
      </c>
      <c r="BC115" s="221" t="str">
        <f t="shared" si="86"/>
        <v/>
      </c>
      <c r="BD115" s="221" t="str">
        <f t="shared" si="87"/>
        <v/>
      </c>
      <c r="BE115" s="259" t="str">
        <f>IFERROR(INDEX('5a. Dosing'!$F$11:$Q$138,MATCH('5. Form Breakdown'!$AK115,'5a. Dosing'!$E$11:$E$138,0),MATCH('5. Form Breakdown'!BE$10,'5a. Dosing'!$F$9:$Q$9,0)),"")</f>
        <v/>
      </c>
      <c r="BF115" s="259" t="str">
        <f>IFERROR(INDEX('5a. Dosing'!$F$11:$Q$138,MATCH('5. Form Breakdown'!$AK115,'5a. Dosing'!$E$11:$E$138,0),MATCH('5. Form Breakdown'!BF$10,'5a. Dosing'!$F$9:$Q$9,0)),"")</f>
        <v/>
      </c>
      <c r="BG115" s="259" t="str">
        <f>IFERROR(INDEX('5a. Dosing'!$F$11:$Q$138,MATCH('5. Form Breakdown'!$AK115,'5a. Dosing'!$E$11:$E$138,0),MATCH('5. Form Breakdown'!BG$10,'5a. Dosing'!$F$9:$Q$9,0)),"")</f>
        <v/>
      </c>
      <c r="BH115" s="259" t="str">
        <f>IFERROR(INDEX('5a. Dosing'!$F$11:$Q$138,MATCH('5. Form Breakdown'!$AK115,'5a. Dosing'!$E$11:$E$138,0),MATCH('5. Form Breakdown'!BH$10,'5a. Dosing'!$F$9:$Q$9,0)),"")</f>
        <v/>
      </c>
      <c r="BI115" s="259" t="str">
        <f>IFERROR(INDEX('5a. Dosing'!$F$11:$Q$138,MATCH('5. Form Breakdown'!$AK115,'5a. Dosing'!$E$11:$E$138,0),MATCH('5. Form Breakdown'!BI$10,'5a. Dosing'!$F$9:$Q$9,0)),"")</f>
        <v/>
      </c>
      <c r="BJ115" s="259" t="str">
        <f>IFERROR(INDEX('5a. Dosing'!$F$11:$Q$138,MATCH('5. Form Breakdown'!$AK115,'5a. Dosing'!$E$11:$E$138,0),MATCH('5. Form Breakdown'!BJ$10,'5a. Dosing'!$F$9:$Q$9,0)),"")</f>
        <v/>
      </c>
      <c r="BK115" s="260">
        <f t="shared" si="88"/>
        <v>0</v>
      </c>
      <c r="BL115" s="260" t="e">
        <f t="shared" si="89"/>
        <v>#VALUE!</v>
      </c>
    </row>
    <row r="116" spans="2:66" ht="15" hidden="1" outlineLevel="1" x14ac:dyDescent="0.25">
      <c r="B116" s="134" t="str">
        <f t="shared" si="73"/>
        <v xml:space="preserve">  - </v>
      </c>
      <c r="C116" s="247">
        <f t="shared" si="104"/>
        <v>0</v>
      </c>
      <c r="D116" s="248" t="str">
        <f t="shared" si="105"/>
        <v>X</v>
      </c>
      <c r="E116" s="262" t="str">
        <f t="shared" si="132"/>
        <v/>
      </c>
      <c r="F116" s="262" t="str">
        <f t="shared" si="133"/>
        <v/>
      </c>
      <c r="G116" s="262" t="str">
        <f t="shared" si="134"/>
        <v/>
      </c>
      <c r="H116" s="262" t="str">
        <f t="shared" si="135"/>
        <v/>
      </c>
      <c r="I116" s="262" t="s">
        <v>219</v>
      </c>
      <c r="J116" s="262" t="str">
        <f t="shared" si="124"/>
        <v/>
      </c>
      <c r="K116" s="733"/>
      <c r="L116" s="733"/>
      <c r="M116" s="733"/>
      <c r="N116" s="733"/>
      <c r="O116" s="733"/>
      <c r="P116" s="733"/>
      <c r="Q116" s="264" t="e">
        <f t="shared" si="125"/>
        <v>#VALUE!</v>
      </c>
      <c r="R116" s="365" t="str">
        <f t="shared" si="119"/>
        <v/>
      </c>
      <c r="S116" s="291"/>
      <c r="T116" s="200"/>
      <c r="U116" s="253">
        <f>IFERROR(VLOOKUP(ROWS($C$99:$C116),$C$99:$E$118,COLUMNS($C$99:$E$99),0),0)</f>
        <v>0</v>
      </c>
      <c r="Z116" s="254">
        <f t="shared" si="80"/>
        <v>0</v>
      </c>
      <c r="AA116" s="254">
        <f>IF('5a. Dosing'!F116="",0,'5a. Dosing'!F116)</f>
        <v>0</v>
      </c>
      <c r="AB116" s="254">
        <f>IF('5a. Dosing'!G116="",0,'5a. Dosing'!G116)</f>
        <v>0</v>
      </c>
      <c r="AC116" s="254" t="str">
        <f>IF('5a. Dosing'!H116="","",'5a. Dosing'!H116)</f>
        <v/>
      </c>
      <c r="AD116" s="254" t="str">
        <f>IF('5a. Dosing'!I116="","",'5a. Dosing'!I116)</f>
        <v/>
      </c>
      <c r="AE116" s="254" t="str">
        <f>IF('5a. Dosing'!J116="","",'5a. Dosing'!J116)</f>
        <v/>
      </c>
      <c r="AF116" s="254" t="str">
        <f>IF('5a. Dosing'!K116="","",'5a. Dosing'!K116)</f>
        <v/>
      </c>
      <c r="AG116" s="268"/>
      <c r="AH116" s="256">
        <f t="shared" si="107"/>
        <v>20</v>
      </c>
      <c r="AI116" s="256">
        <f t="shared" si="108"/>
        <v>126</v>
      </c>
      <c r="AJ116" s="257" t="str">
        <f t="shared" si="81"/>
        <v>zzzzzz</v>
      </c>
      <c r="AK116" s="257" t="e">
        <f t="shared" si="109"/>
        <v>#N/A</v>
      </c>
      <c r="AL116" s="254" t="str">
        <f t="shared" si="126"/>
        <v/>
      </c>
      <c r="AM116" s="254" t="str">
        <f t="shared" si="126"/>
        <v/>
      </c>
      <c r="AN116" s="254" t="str">
        <f t="shared" si="126"/>
        <v/>
      </c>
      <c r="AO116" s="254" t="str">
        <f t="shared" si="126"/>
        <v/>
      </c>
      <c r="AP116" s="254" t="str">
        <f t="shared" si="126"/>
        <v/>
      </c>
      <c r="AQ116" s="254" t="str">
        <f t="shared" si="126"/>
        <v/>
      </c>
      <c r="AR116" s="258" t="e">
        <f t="shared" si="127"/>
        <v>#VALUE!</v>
      </c>
      <c r="AS116" s="258" t="e">
        <f t="shared" si="128"/>
        <v>#VALUE!</v>
      </c>
      <c r="AT116" s="258" t="e">
        <f t="shared" si="129"/>
        <v>#VALUE!</v>
      </c>
      <c r="AU116" s="258" t="e">
        <f t="shared" si="130"/>
        <v>#VALUE!</v>
      </c>
      <c r="AV116" s="258" t="e">
        <f t="shared" si="131"/>
        <v>#VALUE!</v>
      </c>
      <c r="AW116" s="258" t="e">
        <f t="shared" si="122"/>
        <v>#VALUE!</v>
      </c>
      <c r="AX116" s="221" t="e">
        <f t="shared" si="117"/>
        <v>#VALUE!</v>
      </c>
      <c r="AY116" s="221" t="str">
        <f t="shared" si="82"/>
        <v/>
      </c>
      <c r="AZ116" s="221" t="str">
        <f t="shared" si="83"/>
        <v/>
      </c>
      <c r="BA116" s="221" t="str">
        <f t="shared" si="84"/>
        <v/>
      </c>
      <c r="BB116" s="221" t="str">
        <f t="shared" si="85"/>
        <v/>
      </c>
      <c r="BC116" s="221" t="str">
        <f t="shared" si="86"/>
        <v/>
      </c>
      <c r="BD116" s="221" t="str">
        <f t="shared" si="87"/>
        <v/>
      </c>
      <c r="BE116" s="259" t="str">
        <f>IFERROR(INDEX('5a. Dosing'!$F$11:$Q$138,MATCH('5. Form Breakdown'!$AK116,'5a. Dosing'!$E$11:$E$138,0),MATCH('5. Form Breakdown'!BE$10,'5a. Dosing'!$F$9:$Q$9,0)),"")</f>
        <v/>
      </c>
      <c r="BF116" s="259" t="str">
        <f>IFERROR(INDEX('5a. Dosing'!$F$11:$Q$138,MATCH('5. Form Breakdown'!$AK116,'5a. Dosing'!$E$11:$E$138,0),MATCH('5. Form Breakdown'!BF$10,'5a. Dosing'!$F$9:$Q$9,0)),"")</f>
        <v/>
      </c>
      <c r="BG116" s="259" t="str">
        <f>IFERROR(INDEX('5a. Dosing'!$F$11:$Q$138,MATCH('5. Form Breakdown'!$AK116,'5a. Dosing'!$E$11:$E$138,0),MATCH('5. Form Breakdown'!BG$10,'5a. Dosing'!$F$9:$Q$9,0)),"")</f>
        <v/>
      </c>
      <c r="BH116" s="259" t="str">
        <f>IFERROR(INDEX('5a. Dosing'!$F$11:$Q$138,MATCH('5. Form Breakdown'!$AK116,'5a. Dosing'!$E$11:$E$138,0),MATCH('5. Form Breakdown'!BH$10,'5a. Dosing'!$F$9:$Q$9,0)),"")</f>
        <v/>
      </c>
      <c r="BI116" s="259" t="str">
        <f>IFERROR(INDEX('5a. Dosing'!$F$11:$Q$138,MATCH('5. Form Breakdown'!$AK116,'5a. Dosing'!$E$11:$E$138,0),MATCH('5. Form Breakdown'!BI$10,'5a. Dosing'!$F$9:$Q$9,0)),"")</f>
        <v/>
      </c>
      <c r="BJ116" s="259" t="str">
        <f>IFERROR(INDEX('5a. Dosing'!$F$11:$Q$138,MATCH('5. Form Breakdown'!$AK116,'5a. Dosing'!$E$11:$E$138,0),MATCH('5. Form Breakdown'!BJ$10,'5a. Dosing'!$F$9:$Q$9,0)),"")</f>
        <v/>
      </c>
      <c r="BK116" s="260">
        <f t="shared" si="88"/>
        <v>0</v>
      </c>
      <c r="BL116" s="260" t="e">
        <f t="shared" si="89"/>
        <v>#VALUE!</v>
      </c>
    </row>
    <row r="117" spans="2:66" ht="15" hidden="1" outlineLevel="1" x14ac:dyDescent="0.25">
      <c r="B117" s="134" t="str">
        <f t="shared" si="73"/>
        <v xml:space="preserve">  - </v>
      </c>
      <c r="C117" s="247">
        <f t="shared" si="104"/>
        <v>0</v>
      </c>
      <c r="D117" s="248" t="str">
        <f t="shared" si="105"/>
        <v>X</v>
      </c>
      <c r="E117" s="262" t="str">
        <f t="shared" si="132"/>
        <v/>
      </c>
      <c r="F117" s="262" t="str">
        <f t="shared" si="133"/>
        <v/>
      </c>
      <c r="G117" s="262" t="str">
        <f t="shared" si="134"/>
        <v/>
      </c>
      <c r="H117" s="262" t="str">
        <f t="shared" si="135"/>
        <v/>
      </c>
      <c r="I117" s="262" t="s">
        <v>219</v>
      </c>
      <c r="J117" s="262" t="str">
        <f t="shared" si="124"/>
        <v/>
      </c>
      <c r="K117" s="733"/>
      <c r="L117" s="733"/>
      <c r="M117" s="733"/>
      <c r="N117" s="733"/>
      <c r="O117" s="733"/>
      <c r="P117" s="733"/>
      <c r="Q117" s="264" t="e">
        <f t="shared" si="125"/>
        <v>#VALUE!</v>
      </c>
      <c r="R117" s="365" t="str">
        <f t="shared" si="119"/>
        <v/>
      </c>
      <c r="S117" s="291"/>
      <c r="T117" s="200"/>
      <c r="U117" s="253">
        <f>IFERROR(VLOOKUP(ROWS($C$99:$C117),$C$99:$E$118,COLUMNS($C$99:$E$99),0),0)</f>
        <v>0</v>
      </c>
      <c r="Z117" s="254">
        <f t="shared" si="80"/>
        <v>0</v>
      </c>
      <c r="AA117" s="254">
        <f>IF('5a. Dosing'!F117="",0,'5a. Dosing'!F117)</f>
        <v>0</v>
      </c>
      <c r="AB117" s="254">
        <f>IF('5a. Dosing'!G117="",0,'5a. Dosing'!G117)</f>
        <v>0</v>
      </c>
      <c r="AC117" s="254" t="str">
        <f>IF('5a. Dosing'!H117="","",'5a. Dosing'!H117)</f>
        <v/>
      </c>
      <c r="AD117" s="254" t="str">
        <f>IF('5a. Dosing'!I117="","",'5a. Dosing'!I117)</f>
        <v/>
      </c>
      <c r="AE117" s="254" t="str">
        <f>IF('5a. Dosing'!J117="","",'5a. Dosing'!J117)</f>
        <v/>
      </c>
      <c r="AF117" s="254" t="str">
        <f>IF('5a. Dosing'!K117="","",'5a. Dosing'!K117)</f>
        <v/>
      </c>
      <c r="AG117" s="268"/>
      <c r="AH117" s="256">
        <f t="shared" si="107"/>
        <v>20</v>
      </c>
      <c r="AI117" s="256">
        <f t="shared" si="108"/>
        <v>126</v>
      </c>
      <c r="AJ117" s="257" t="str">
        <f t="shared" si="81"/>
        <v>zzzzzz</v>
      </c>
      <c r="AK117" s="257" t="e">
        <f t="shared" si="109"/>
        <v>#N/A</v>
      </c>
      <c r="AL117" s="254" t="str">
        <f t="shared" si="126"/>
        <v/>
      </c>
      <c r="AM117" s="254" t="str">
        <f t="shared" si="126"/>
        <v/>
      </c>
      <c r="AN117" s="254" t="str">
        <f t="shared" si="126"/>
        <v/>
      </c>
      <c r="AO117" s="254" t="str">
        <f t="shared" si="126"/>
        <v/>
      </c>
      <c r="AP117" s="254" t="str">
        <f t="shared" si="126"/>
        <v/>
      </c>
      <c r="AQ117" s="254" t="str">
        <f t="shared" si="126"/>
        <v/>
      </c>
      <c r="AR117" s="258" t="e">
        <f t="shared" si="127"/>
        <v>#VALUE!</v>
      </c>
      <c r="AS117" s="258" t="e">
        <f t="shared" si="128"/>
        <v>#VALUE!</v>
      </c>
      <c r="AT117" s="258" t="e">
        <f t="shared" si="129"/>
        <v>#VALUE!</v>
      </c>
      <c r="AU117" s="258" t="e">
        <f t="shared" si="130"/>
        <v>#VALUE!</v>
      </c>
      <c r="AV117" s="258" t="e">
        <f t="shared" si="131"/>
        <v>#VALUE!</v>
      </c>
      <c r="AW117" s="258" t="e">
        <f t="shared" si="122"/>
        <v>#VALUE!</v>
      </c>
      <c r="AX117" s="221" t="e">
        <f t="shared" si="117"/>
        <v>#VALUE!</v>
      </c>
      <c r="AY117" s="221" t="str">
        <f t="shared" si="82"/>
        <v/>
      </c>
      <c r="AZ117" s="221" t="str">
        <f t="shared" si="83"/>
        <v/>
      </c>
      <c r="BA117" s="221" t="str">
        <f t="shared" si="84"/>
        <v/>
      </c>
      <c r="BB117" s="221" t="str">
        <f t="shared" si="85"/>
        <v/>
      </c>
      <c r="BC117" s="221" t="str">
        <f t="shared" si="86"/>
        <v/>
      </c>
      <c r="BD117" s="221" t="str">
        <f t="shared" si="87"/>
        <v/>
      </c>
      <c r="BE117" s="259" t="str">
        <f>IFERROR(INDEX('5a. Dosing'!$F$11:$Q$138,MATCH('5. Form Breakdown'!$AK117,'5a. Dosing'!$E$11:$E$138,0),MATCH('5. Form Breakdown'!BE$10,'5a. Dosing'!$F$9:$Q$9,0)),"")</f>
        <v/>
      </c>
      <c r="BF117" s="259" t="str">
        <f>IFERROR(INDEX('5a. Dosing'!$F$11:$Q$138,MATCH('5. Form Breakdown'!$AK117,'5a. Dosing'!$E$11:$E$138,0),MATCH('5. Form Breakdown'!BF$10,'5a. Dosing'!$F$9:$Q$9,0)),"")</f>
        <v/>
      </c>
      <c r="BG117" s="259" t="str">
        <f>IFERROR(INDEX('5a. Dosing'!$F$11:$Q$138,MATCH('5. Form Breakdown'!$AK117,'5a. Dosing'!$E$11:$E$138,0),MATCH('5. Form Breakdown'!BG$10,'5a. Dosing'!$F$9:$Q$9,0)),"")</f>
        <v/>
      </c>
      <c r="BH117" s="259" t="str">
        <f>IFERROR(INDEX('5a. Dosing'!$F$11:$Q$138,MATCH('5. Form Breakdown'!$AK117,'5a. Dosing'!$E$11:$E$138,0),MATCH('5. Form Breakdown'!BH$10,'5a. Dosing'!$F$9:$Q$9,0)),"")</f>
        <v/>
      </c>
      <c r="BI117" s="259" t="str">
        <f>IFERROR(INDEX('5a. Dosing'!$F$11:$Q$138,MATCH('5. Form Breakdown'!$AK117,'5a. Dosing'!$E$11:$E$138,0),MATCH('5. Form Breakdown'!BI$10,'5a. Dosing'!$F$9:$Q$9,0)),"")</f>
        <v/>
      </c>
      <c r="BJ117" s="259" t="str">
        <f>IFERROR(INDEX('5a. Dosing'!$F$11:$Q$138,MATCH('5. Form Breakdown'!$AK117,'5a. Dosing'!$E$11:$E$138,0),MATCH('5. Form Breakdown'!BJ$10,'5a. Dosing'!$F$9:$Q$9,0)),"")</f>
        <v/>
      </c>
      <c r="BK117" s="260">
        <f t="shared" si="88"/>
        <v>0</v>
      </c>
      <c r="BL117" s="260" t="e">
        <f t="shared" si="89"/>
        <v>#VALUE!</v>
      </c>
    </row>
    <row r="118" spans="2:66" ht="15" hidden="1" outlineLevel="1" x14ac:dyDescent="0.25">
      <c r="B118" s="134" t="str">
        <f t="shared" si="73"/>
        <v xml:space="preserve">  - </v>
      </c>
      <c r="C118" s="247">
        <f t="shared" si="104"/>
        <v>0</v>
      </c>
      <c r="D118" s="248" t="str">
        <f t="shared" si="105"/>
        <v>X</v>
      </c>
      <c r="E118" s="262" t="str">
        <f t="shared" si="132"/>
        <v/>
      </c>
      <c r="F118" s="262" t="str">
        <f t="shared" si="133"/>
        <v/>
      </c>
      <c r="G118" s="262" t="str">
        <f t="shared" si="134"/>
        <v/>
      </c>
      <c r="H118" s="262" t="str">
        <f t="shared" si="135"/>
        <v/>
      </c>
      <c r="I118" s="262" t="s">
        <v>219</v>
      </c>
      <c r="J118" s="262" t="str">
        <f t="shared" si="124"/>
        <v/>
      </c>
      <c r="K118" s="733"/>
      <c r="L118" s="733"/>
      <c r="M118" s="733"/>
      <c r="N118" s="733"/>
      <c r="O118" s="733"/>
      <c r="P118" s="733"/>
      <c r="Q118" s="264" t="e">
        <f t="shared" si="125"/>
        <v>#VALUE!</v>
      </c>
      <c r="R118" s="365" t="str">
        <f t="shared" si="119"/>
        <v/>
      </c>
      <c r="S118" s="291"/>
      <c r="T118" s="183"/>
      <c r="U118" s="253">
        <f>IFERROR(VLOOKUP(ROWS($C$99:$C118),$C$99:$E$118,COLUMNS($C$99:$E$99),0),0)</f>
        <v>0</v>
      </c>
      <c r="Z118" s="254">
        <f t="shared" si="80"/>
        <v>0</v>
      </c>
      <c r="AA118" s="254">
        <f>IF('5a. Dosing'!F118="",0,'5a. Dosing'!F118)</f>
        <v>0</v>
      </c>
      <c r="AB118" s="254">
        <f>IF('5a. Dosing'!G118="",0,'5a. Dosing'!G118)</f>
        <v>0</v>
      </c>
      <c r="AC118" s="254" t="str">
        <f>IF('5a. Dosing'!H118="","",'5a. Dosing'!H118)</f>
        <v/>
      </c>
      <c r="AD118" s="254" t="str">
        <f>IF('5a. Dosing'!I118="","",'5a. Dosing'!I118)</f>
        <v/>
      </c>
      <c r="AE118" s="254" t="str">
        <f>IF('5a. Dosing'!J118="","",'5a. Dosing'!J118)</f>
        <v/>
      </c>
      <c r="AF118" s="254" t="str">
        <f>IF('5a. Dosing'!K118="","",'5a. Dosing'!K118)</f>
        <v/>
      </c>
      <c r="AG118" s="292"/>
      <c r="AH118" s="256">
        <f t="shared" si="107"/>
        <v>20</v>
      </c>
      <c r="AI118" s="256">
        <f t="shared" si="108"/>
        <v>126</v>
      </c>
      <c r="AJ118" s="257" t="str">
        <f t="shared" si="81"/>
        <v>zzzzzz</v>
      </c>
      <c r="AK118" s="257" t="str">
        <f t="shared" si="109"/>
        <v>zzzzzz</v>
      </c>
      <c r="AL118" s="254" t="str">
        <f t="shared" si="126"/>
        <v/>
      </c>
      <c r="AM118" s="254" t="str">
        <f t="shared" si="126"/>
        <v/>
      </c>
      <c r="AN118" s="254" t="str">
        <f t="shared" si="126"/>
        <v/>
      </c>
      <c r="AO118" s="254" t="str">
        <f t="shared" si="126"/>
        <v/>
      </c>
      <c r="AP118" s="254" t="str">
        <f t="shared" si="126"/>
        <v/>
      </c>
      <c r="AQ118" s="254" t="str">
        <f t="shared" si="126"/>
        <v/>
      </c>
      <c r="AR118" s="258" t="e">
        <f t="shared" si="127"/>
        <v>#VALUE!</v>
      </c>
      <c r="AS118" s="258" t="e">
        <f t="shared" si="128"/>
        <v>#VALUE!</v>
      </c>
      <c r="AT118" s="258" t="e">
        <f t="shared" si="129"/>
        <v>#VALUE!</v>
      </c>
      <c r="AU118" s="258" t="e">
        <f t="shared" si="130"/>
        <v>#VALUE!</v>
      </c>
      <c r="AV118" s="258" t="e">
        <f t="shared" si="131"/>
        <v>#VALUE!</v>
      </c>
      <c r="AW118" s="258" t="e">
        <f t="shared" si="122"/>
        <v>#VALUE!</v>
      </c>
      <c r="AX118" s="221" t="e">
        <f t="shared" si="117"/>
        <v>#VALUE!</v>
      </c>
      <c r="AY118" s="221" t="str">
        <f t="shared" si="82"/>
        <v/>
      </c>
      <c r="AZ118" s="221" t="str">
        <f t="shared" si="83"/>
        <v/>
      </c>
      <c r="BA118" s="221" t="str">
        <f t="shared" si="84"/>
        <v/>
      </c>
      <c r="BB118" s="221" t="str">
        <f t="shared" si="85"/>
        <v/>
      </c>
      <c r="BC118" s="221" t="str">
        <f t="shared" si="86"/>
        <v/>
      </c>
      <c r="BD118" s="221" t="str">
        <f t="shared" si="87"/>
        <v/>
      </c>
      <c r="BE118" s="259" t="str">
        <f>IFERROR(INDEX('5a. Dosing'!$F$11:$Q$138,MATCH('5. Form Breakdown'!$AK118,'5a. Dosing'!$E$11:$E$138,0),MATCH('5. Form Breakdown'!BE$10,'5a. Dosing'!$F$9:$Q$9,0)),"")</f>
        <v/>
      </c>
      <c r="BF118" s="259" t="str">
        <f>IFERROR(INDEX('5a. Dosing'!$F$11:$Q$138,MATCH('5. Form Breakdown'!$AK118,'5a. Dosing'!$E$11:$E$138,0),MATCH('5. Form Breakdown'!BF$10,'5a. Dosing'!$F$9:$Q$9,0)),"")</f>
        <v/>
      </c>
      <c r="BG118" s="259" t="str">
        <f>IFERROR(INDEX('5a. Dosing'!$F$11:$Q$138,MATCH('5. Form Breakdown'!$AK118,'5a. Dosing'!$E$11:$E$138,0),MATCH('5. Form Breakdown'!BG$10,'5a. Dosing'!$F$9:$Q$9,0)),"")</f>
        <v/>
      </c>
      <c r="BH118" s="259" t="str">
        <f>IFERROR(INDEX('5a. Dosing'!$F$11:$Q$138,MATCH('5. Form Breakdown'!$AK118,'5a. Dosing'!$E$11:$E$138,0),MATCH('5. Form Breakdown'!BH$10,'5a. Dosing'!$F$9:$Q$9,0)),"")</f>
        <v/>
      </c>
      <c r="BI118" s="259" t="str">
        <f>IFERROR(INDEX('5a. Dosing'!$F$11:$Q$138,MATCH('5. Form Breakdown'!$AK118,'5a. Dosing'!$E$11:$E$138,0),MATCH('5. Form Breakdown'!BI$10,'5a. Dosing'!$F$9:$Q$9,0)),"")</f>
        <v/>
      </c>
      <c r="BJ118" s="259" t="str">
        <f>IFERROR(INDEX('5a. Dosing'!$F$11:$Q$138,MATCH('5. Form Breakdown'!$AK118,'5a. Dosing'!$E$11:$E$138,0),MATCH('5. Form Breakdown'!BJ$10,'5a. Dosing'!$F$9:$Q$9,0)),"")</f>
        <v/>
      </c>
      <c r="BK118" s="260">
        <f t="shared" si="88"/>
        <v>0</v>
      </c>
      <c r="BL118" s="260" t="e">
        <f t="shared" si="89"/>
        <v>#VALUE!</v>
      </c>
    </row>
    <row r="119" spans="2:66" ht="18.600000000000001" collapsed="1" thickBot="1" x14ac:dyDescent="0.4">
      <c r="B119" s="134" t="str">
        <f t="shared" ref="B119:B138" si="136">IF(E119=0,0,IF(G119="",E119&amp;" "&amp;F119&amp;" - "&amp;H119,E119&amp;" "&amp;F119&amp;" - "&amp;H119&amp;" - "&amp;G119))</f>
        <v xml:space="preserve">Triples  - </v>
      </c>
      <c r="C119" s="299"/>
      <c r="D119" s="300"/>
      <c r="E119" s="239" t="s">
        <v>95</v>
      </c>
      <c r="F119" s="240"/>
      <c r="G119" s="240"/>
      <c r="H119" s="240"/>
      <c r="I119" s="240"/>
      <c r="J119" s="240"/>
      <c r="K119" s="301"/>
      <c r="L119" s="301"/>
      <c r="M119" s="301"/>
      <c r="N119" s="301"/>
      <c r="O119" s="301"/>
      <c r="P119" s="301"/>
      <c r="Q119" s="302"/>
      <c r="R119" s="363"/>
      <c r="S119" s="302"/>
      <c r="T119" s="183"/>
      <c r="U119" s="303"/>
      <c r="Z119" s="245">
        <f t="shared" ref="Z119:Z138" si="137">IF(AA119=0,0,IF(AC119="",AA119&amp;" "&amp;AB119&amp;" - "&amp;AD119,AA119&amp;" "&amp;AB119&amp;" - "&amp;AD119&amp;" - "&amp;AC119))</f>
        <v>0</v>
      </c>
      <c r="AA119" s="245"/>
      <c r="AB119" s="245"/>
      <c r="AC119" s="245" t="str">
        <f>IF('5a. Dosing'!H119="","",'5a. Dosing'!H119)</f>
        <v/>
      </c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  <c r="AY119" s="245"/>
      <c r="AZ119" s="245" t="str">
        <f t="shared" ref="AZ119:AZ138" si="138">IFERROR(AS119/$AX119,"")</f>
        <v/>
      </c>
      <c r="BA119" s="245" t="str">
        <f t="shared" ref="BA119:BA138" si="139">IFERROR(AT119/$AX119,"")</f>
        <v/>
      </c>
      <c r="BB119" s="245" t="str">
        <f t="shared" ref="BB119:BB138" si="140">IFERROR(AU119/$AX119,"")</f>
        <v/>
      </c>
      <c r="BC119" s="245" t="str">
        <f t="shared" ref="BC119:BC138" si="141">IFERROR(AV119/$AX119,"")</f>
        <v/>
      </c>
      <c r="BD119" s="245" t="str">
        <f t="shared" ref="BD119:BD138" si="142">IFERROR(AW119/$AX119,"")</f>
        <v/>
      </c>
      <c r="BE119" s="245"/>
      <c r="BF119" s="245"/>
      <c r="BG119" s="245"/>
      <c r="BH119" s="245"/>
      <c r="BI119" s="245"/>
      <c r="BJ119" s="245"/>
      <c r="BK119" s="245"/>
      <c r="BL119" s="245"/>
    </row>
    <row r="120" spans="2:66" x14ac:dyDescent="0.3">
      <c r="B120" s="134" t="str">
        <f t="shared" si="136"/>
        <v>ABC+3TC+AZT 300/150/300 - tab</v>
      </c>
      <c r="C120" s="247">
        <f t="shared" ref="C120:C138" si="143">COUNTIFS($E$120:$E$138,"&lt;="&amp;E120,$E$120:$E$138,"&lt;&gt;0",$D$120:$D$138,"&lt;&gt;"&amp;"X")</f>
        <v>1</v>
      </c>
      <c r="D120" s="248" t="str">
        <f>IF(COUNTIF($E120:$E138,E120)&gt;1,"X","")</f>
        <v>X</v>
      </c>
      <c r="E120" s="249" t="str">
        <f t="shared" ref="E120:J120" si="144">AL120</f>
        <v>ABC+3TC+AZT</v>
      </c>
      <c r="F120" s="250" t="str">
        <f t="shared" si="144"/>
        <v>300/150/300</v>
      </c>
      <c r="G120" s="250" t="str">
        <f t="shared" si="144"/>
        <v/>
      </c>
      <c r="H120" s="250" t="str">
        <f t="shared" si="144"/>
        <v>tab</v>
      </c>
      <c r="I120" s="250">
        <v>60</v>
      </c>
      <c r="J120" s="250" t="str">
        <f t="shared" si="144"/>
        <v>Adult</v>
      </c>
      <c r="K120" s="120"/>
      <c r="L120" s="120"/>
      <c r="M120" s="120"/>
      <c r="N120" s="120"/>
      <c r="O120" s="120"/>
      <c r="P120" s="120"/>
      <c r="Q120" s="251" t="e">
        <f>IF(AX120="","",AX120)</f>
        <v>#VALUE!</v>
      </c>
      <c r="R120" s="364" t="str">
        <f>IFERROR(Q120,"")</f>
        <v/>
      </c>
      <c r="S120" s="447">
        <f>SUM(R120:R121)</f>
        <v>0</v>
      </c>
      <c r="T120" s="207" t="str">
        <f>IFERROR(IF(S120&lt;&gt;100%,"Ensure sum of molecules for every weightband adds to 100%",""),"Ensure sum of molecules for every weightband adds to 100%")</f>
        <v>Ensure sum of molecules for every weightband adds to 100%</v>
      </c>
      <c r="U120" s="253" t="str">
        <f>IFERROR(VLOOKUP(ROWS($C$120:$C120),$C$120:$E$138,COLUMNS($C$120:$E$120),0),0)</f>
        <v>ABC+3TC+AZT</v>
      </c>
      <c r="Z120" s="254" t="str">
        <f t="shared" si="137"/>
        <v>ABC+3TC+AZT 60/30/60 - tab</v>
      </c>
      <c r="AA120" s="254" t="str">
        <f>IF('5a. Dosing'!F120="",0,'5a. Dosing'!F120)</f>
        <v>ABC+3TC+AZT</v>
      </c>
      <c r="AB120" s="254" t="str">
        <f>IF('5a. Dosing'!G120="",0,'5a. Dosing'!G120)</f>
        <v>60/30/60</v>
      </c>
      <c r="AC120" s="254" t="str">
        <f>IF('5a. Dosing'!H120="","",'5a. Dosing'!H120)</f>
        <v/>
      </c>
      <c r="AD120" s="254" t="str">
        <f>IF('5a. Dosing'!I120="","",'5a. Dosing'!I120)</f>
        <v>tab</v>
      </c>
      <c r="AE120" s="254">
        <f>IF('5a. Dosing'!J120="","",'5a. Dosing'!J120)</f>
        <v>60</v>
      </c>
      <c r="AF120" s="254" t="str">
        <f>IF('5a. Dosing'!K120="","",'5a. Dosing'!K120)</f>
        <v>Non-Essential</v>
      </c>
      <c r="AG120" s="148"/>
      <c r="AH120" s="256">
        <f t="shared" ref="AH120:AH138" si="145">COUNTIF($AJ$120:$AJ$138,"&lt;="&amp;AJ120)</f>
        <v>2</v>
      </c>
      <c r="AI120" s="256">
        <f t="shared" ref="AI120:AI138" si="146">COUNTIFS($AJ$11:$AJ$138,"&lt;="&amp;AJ120,$AJ$11:$AJ$138,"&lt;&gt;0")</f>
        <v>12</v>
      </c>
      <c r="AJ120" s="257" t="str">
        <f t="shared" si="81"/>
        <v>ABC+3TC+AZT 60/30/60 - tab</v>
      </c>
      <c r="AK120" s="257" t="str">
        <f t="shared" ref="AK120:AK138" si="147">VLOOKUP(ROW()-ROW($AK$119),$AH$120:$AJ$138,3,0)</f>
        <v>ABC+3TC+AZT 300/150/300 - tab</v>
      </c>
      <c r="AL120" s="254" t="str">
        <f t="shared" ref="AL120:AQ129" si="148">IFERROR(INDEX($AA$120:$AF$138,MATCH($AK120,$Z$120:$Z$138,0),MATCH(AL$9,$AA$9:$AF$9,0)),"")</f>
        <v>ABC+3TC+AZT</v>
      </c>
      <c r="AM120" s="254" t="str">
        <f t="shared" si="148"/>
        <v>300/150/300</v>
      </c>
      <c r="AN120" s="254" t="str">
        <f t="shared" si="148"/>
        <v/>
      </c>
      <c r="AO120" s="254" t="str">
        <f t="shared" si="148"/>
        <v>tab</v>
      </c>
      <c r="AP120" s="254">
        <f t="shared" si="148"/>
        <v>60</v>
      </c>
      <c r="AQ120" s="254" t="str">
        <f t="shared" si="148"/>
        <v>Adult</v>
      </c>
      <c r="AR120" s="258" t="e">
        <f t="shared" si="127"/>
        <v>#VALUE!</v>
      </c>
      <c r="AS120" s="258" t="e">
        <f t="shared" si="128"/>
        <v>#VALUE!</v>
      </c>
      <c r="AT120" s="258" t="e">
        <f t="shared" si="129"/>
        <v>#VALUE!</v>
      </c>
      <c r="AU120" s="258" t="e">
        <f t="shared" si="130"/>
        <v>#VALUE!</v>
      </c>
      <c r="AV120" s="258" t="e">
        <f t="shared" si="131"/>
        <v>#VALUE!</v>
      </c>
      <c r="AW120" s="258" t="e">
        <f>P120*AW$7</f>
        <v>#VALUE!</v>
      </c>
      <c r="AX120" s="221" t="e">
        <f t="shared" ref="AX120:AX138" si="149">SUM(AR120:AW120)</f>
        <v>#VALUE!</v>
      </c>
      <c r="AY120" s="221" t="str">
        <f t="shared" ref="AY120:AY138" si="150">IFERROR(AR120/$AX120,"")</f>
        <v/>
      </c>
      <c r="AZ120" s="221" t="str">
        <f t="shared" si="138"/>
        <v/>
      </c>
      <c r="BA120" s="221" t="str">
        <f t="shared" si="139"/>
        <v/>
      </c>
      <c r="BB120" s="221" t="str">
        <f t="shared" si="140"/>
        <v/>
      </c>
      <c r="BC120" s="221" t="str">
        <f t="shared" si="141"/>
        <v/>
      </c>
      <c r="BD120" s="221" t="str">
        <f t="shared" si="142"/>
        <v/>
      </c>
      <c r="BE120" s="259">
        <f>IFERROR(INDEX('5a. Dosing'!$F$11:$Q$138,MATCH('5. Form Breakdown'!$AK120,'5a. Dosing'!$E$11:$E$138,0),MATCH('5. Form Breakdown'!BE$10,'5a. Dosing'!$F$9:$Q$9,0)),"")</f>
        <v>0</v>
      </c>
      <c r="BF120" s="259">
        <f>IFERROR(INDEX('5a. Dosing'!$F$11:$Q$138,MATCH('5. Form Breakdown'!$AK120,'5a. Dosing'!$E$11:$E$138,0),MATCH('5. Form Breakdown'!BF$10,'5a. Dosing'!$F$9:$Q$9,0)),"")</f>
        <v>0</v>
      </c>
      <c r="BG120" s="259">
        <f>IFERROR(INDEX('5a. Dosing'!$F$11:$Q$138,MATCH('5. Form Breakdown'!$AK120,'5a. Dosing'!$E$11:$E$138,0),MATCH('5. Form Breakdown'!BG$10,'5a. Dosing'!$F$9:$Q$9,0)),"")</f>
        <v>0</v>
      </c>
      <c r="BH120" s="259">
        <f>IFERROR(INDEX('5a. Dosing'!$F$11:$Q$138,MATCH('5. Form Breakdown'!$AK120,'5a. Dosing'!$E$11:$E$138,0),MATCH('5. Form Breakdown'!BH$10,'5a. Dosing'!$F$9:$Q$9,0)),"")</f>
        <v>0</v>
      </c>
      <c r="BI120" s="259">
        <f>IFERROR(INDEX('5a. Dosing'!$F$11:$Q$138,MATCH('5. Form Breakdown'!$AK120,'5a. Dosing'!$E$11:$E$138,0),MATCH('5. Form Breakdown'!BI$10,'5a. Dosing'!$F$9:$Q$9,0)),"")</f>
        <v>0</v>
      </c>
      <c r="BJ120" s="259">
        <f>IFERROR(INDEX('5a. Dosing'!$F$11:$Q$138,MATCH('5. Form Breakdown'!$AK120,'5a. Dosing'!$E$11:$E$138,0),MATCH('5. Form Breakdown'!BJ$10,'5a. Dosing'!$F$9:$Q$9,0)),"")</f>
        <v>2</v>
      </c>
      <c r="BK120" s="260">
        <f t="shared" ref="BK120:BK138" si="151">SUMPRODUCT(BE120:BJ120,AY120:BD120)</f>
        <v>0</v>
      </c>
      <c r="BL120" s="260">
        <f t="shared" ref="BL120:BL138" si="152">(BK120*30.5)/AP120</f>
        <v>0</v>
      </c>
    </row>
    <row r="121" spans="2:66" s="216" customFormat="1" ht="15" thickBot="1" x14ac:dyDescent="0.35">
      <c r="B121" s="134" t="str">
        <f t="shared" si="136"/>
        <v>ABC+3TC+AZT 60/30/60 - tab</v>
      </c>
      <c r="C121" s="247">
        <f t="shared" si="143"/>
        <v>1</v>
      </c>
      <c r="D121" s="248" t="str">
        <f>IF(COUNTIF($E121:$E139,E121)&gt;1,"X","")</f>
        <v/>
      </c>
      <c r="E121" s="273" t="str">
        <f t="shared" ref="E121:E138" si="153">AL121</f>
        <v>ABC+3TC+AZT</v>
      </c>
      <c r="F121" s="274" t="str">
        <f t="shared" ref="F121:G138" si="154">AM121</f>
        <v>60/30/60</v>
      </c>
      <c r="G121" s="274" t="str">
        <f>AN121</f>
        <v/>
      </c>
      <c r="H121" s="274" t="str">
        <f t="shared" ref="H121:H138" si="155">AO121</f>
        <v>tab</v>
      </c>
      <c r="I121" s="274">
        <v>60</v>
      </c>
      <c r="J121" s="274" t="str">
        <f>AQ121</f>
        <v>Non-Essential</v>
      </c>
      <c r="K121" s="121"/>
      <c r="L121" s="121"/>
      <c r="M121" s="121"/>
      <c r="N121" s="121"/>
      <c r="O121" s="121"/>
      <c r="P121" s="121"/>
      <c r="Q121" s="275" t="e">
        <f>IF(AX121="","",AX121)</f>
        <v>#VALUE!</v>
      </c>
      <c r="R121" s="366" t="str">
        <f t="shared" ref="R121:R138" si="156">IFERROR(Q121,"")</f>
        <v/>
      </c>
      <c r="S121" s="449"/>
      <c r="T121" s="217"/>
      <c r="U121" s="253" t="str">
        <f>IFERROR(VLOOKUP(ROWS($C$120:$C121),$C$120:$E$138,COLUMNS($C$120:$E$120),0),0)</f>
        <v>AZT+3TC+NVP</v>
      </c>
      <c r="V121" s="106"/>
      <c r="W121" s="106"/>
      <c r="Z121" s="254" t="str">
        <f t="shared" si="137"/>
        <v>ABC+3TC+AZT 300/150/300 - tab</v>
      </c>
      <c r="AA121" s="254" t="str">
        <f>IF('5a. Dosing'!F121="",0,'5a. Dosing'!F121)</f>
        <v>ABC+3TC+AZT</v>
      </c>
      <c r="AB121" s="254" t="str">
        <f>IF('5a. Dosing'!G121="",0,'5a. Dosing'!G121)</f>
        <v>300/150/300</v>
      </c>
      <c r="AC121" s="254" t="str">
        <f>IF('5a. Dosing'!H121="","",'5a. Dosing'!H121)</f>
        <v/>
      </c>
      <c r="AD121" s="254" t="str">
        <f>IF('5a. Dosing'!I121="","",'5a. Dosing'!I121)</f>
        <v>tab</v>
      </c>
      <c r="AE121" s="254">
        <f>IF('5a. Dosing'!J121="","",'5a. Dosing'!J121)</f>
        <v>60</v>
      </c>
      <c r="AF121" s="254" t="str">
        <f>IF('5a. Dosing'!K121="","",'5a. Dosing'!K121)</f>
        <v>Adult</v>
      </c>
      <c r="AG121" s="148"/>
      <c r="AH121" s="256">
        <f t="shared" si="145"/>
        <v>1</v>
      </c>
      <c r="AI121" s="256">
        <f t="shared" si="146"/>
        <v>11</v>
      </c>
      <c r="AJ121" s="257" t="str">
        <f t="shared" si="81"/>
        <v>ABC+3TC+AZT 300/150/300 - tab</v>
      </c>
      <c r="AK121" s="257" t="str">
        <f t="shared" si="147"/>
        <v>ABC+3TC+AZT 60/30/60 - tab</v>
      </c>
      <c r="AL121" s="254" t="str">
        <f t="shared" si="148"/>
        <v>ABC+3TC+AZT</v>
      </c>
      <c r="AM121" s="254" t="str">
        <f t="shared" si="148"/>
        <v>60/30/60</v>
      </c>
      <c r="AN121" s="254" t="str">
        <f t="shared" si="148"/>
        <v/>
      </c>
      <c r="AO121" s="254" t="str">
        <f t="shared" si="148"/>
        <v>tab</v>
      </c>
      <c r="AP121" s="254">
        <f t="shared" si="148"/>
        <v>60</v>
      </c>
      <c r="AQ121" s="254" t="str">
        <f t="shared" si="148"/>
        <v>Non-Essential</v>
      </c>
      <c r="AR121" s="258" t="e">
        <f t="shared" si="127"/>
        <v>#VALUE!</v>
      </c>
      <c r="AS121" s="258" t="e">
        <f t="shared" si="128"/>
        <v>#VALUE!</v>
      </c>
      <c r="AT121" s="258" t="e">
        <f t="shared" si="129"/>
        <v>#VALUE!</v>
      </c>
      <c r="AU121" s="258" t="e">
        <f t="shared" si="130"/>
        <v>#VALUE!</v>
      </c>
      <c r="AV121" s="258" t="e">
        <f t="shared" si="131"/>
        <v>#VALUE!</v>
      </c>
      <c r="AW121" s="258" t="e">
        <f>P121*AW$7</f>
        <v>#VALUE!</v>
      </c>
      <c r="AX121" s="221" t="e">
        <f t="shared" si="149"/>
        <v>#VALUE!</v>
      </c>
      <c r="AY121" s="221" t="str">
        <f t="shared" si="150"/>
        <v/>
      </c>
      <c r="AZ121" s="221" t="str">
        <f t="shared" si="138"/>
        <v/>
      </c>
      <c r="BA121" s="221" t="str">
        <f t="shared" si="139"/>
        <v/>
      </c>
      <c r="BB121" s="221" t="str">
        <f t="shared" si="140"/>
        <v/>
      </c>
      <c r="BC121" s="221" t="str">
        <f t="shared" si="141"/>
        <v/>
      </c>
      <c r="BD121" s="221" t="str">
        <f t="shared" si="142"/>
        <v/>
      </c>
      <c r="BE121" s="259">
        <f>IFERROR(INDEX('5a. Dosing'!$F$11:$Q$138,MATCH('5. Form Breakdown'!$AK121,'5a. Dosing'!$E$11:$E$138,0),MATCH('5. Form Breakdown'!BE$10,'5a. Dosing'!$F$9:$Q$9,0)),"")</f>
        <v>2</v>
      </c>
      <c r="BF121" s="259">
        <f>IFERROR(INDEX('5a. Dosing'!$F$11:$Q$138,MATCH('5. Form Breakdown'!$AK121,'5a. Dosing'!$E$11:$E$138,0),MATCH('5. Form Breakdown'!BF$10,'5a. Dosing'!$F$9:$Q$9,0)),"")</f>
        <v>3</v>
      </c>
      <c r="BG121" s="259">
        <f>IFERROR(INDEX('5a. Dosing'!$F$11:$Q$138,MATCH('5. Form Breakdown'!$AK121,'5a. Dosing'!$E$11:$E$138,0),MATCH('5. Form Breakdown'!BG$10,'5a. Dosing'!$F$9:$Q$9,0)),"")</f>
        <v>4</v>
      </c>
      <c r="BH121" s="259">
        <f>IFERROR(INDEX('5a. Dosing'!$F$11:$Q$138,MATCH('5. Form Breakdown'!$AK121,'5a. Dosing'!$E$11:$E$138,0),MATCH('5. Form Breakdown'!BH$10,'5a. Dosing'!$F$9:$Q$9,0)),"")</f>
        <v>5</v>
      </c>
      <c r="BI121" s="259">
        <f>IFERROR(INDEX('5a. Dosing'!$F$11:$Q$138,MATCH('5. Form Breakdown'!$AK121,'5a. Dosing'!$E$11:$E$138,0),MATCH('5. Form Breakdown'!BI$10,'5a. Dosing'!$F$9:$Q$9,0)),"")</f>
        <v>6</v>
      </c>
      <c r="BJ121" s="259">
        <f>IFERROR(INDEX('5a. Dosing'!$F$11:$Q$138,MATCH('5. Form Breakdown'!$AK121,'5a. Dosing'!$E$11:$E$138,0),MATCH('5. Form Breakdown'!BJ$10,'5a. Dosing'!$F$9:$Q$9,0)),"")</f>
        <v>0</v>
      </c>
      <c r="BK121" s="260">
        <f t="shared" si="151"/>
        <v>0</v>
      </c>
      <c r="BL121" s="260">
        <f t="shared" si="152"/>
        <v>0</v>
      </c>
      <c r="BN121" s="106"/>
    </row>
    <row r="122" spans="2:66" x14ac:dyDescent="0.3">
      <c r="B122" s="134" t="str">
        <f t="shared" si="136"/>
        <v>AZT+3TC+NVP 300/150/200 - tab</v>
      </c>
      <c r="C122" s="247">
        <f t="shared" si="143"/>
        <v>2</v>
      </c>
      <c r="D122" s="248" t="str">
        <f>IF(COUNTIF($E122:$E139,E122)&gt;1,"X","")</f>
        <v>X</v>
      </c>
      <c r="E122" s="276" t="str">
        <f t="shared" si="153"/>
        <v>AZT+3TC+NVP</v>
      </c>
      <c r="F122" s="277" t="str">
        <f t="shared" si="154"/>
        <v>300/150/200</v>
      </c>
      <c r="G122" s="277" t="str">
        <f t="shared" si="154"/>
        <v/>
      </c>
      <c r="H122" s="277" t="str">
        <f t="shared" si="155"/>
        <v>tab</v>
      </c>
      <c r="I122" s="277">
        <v>60</v>
      </c>
      <c r="J122" s="250" t="str">
        <f t="shared" ref="J122:J138" si="157">AQ122</f>
        <v>Adult</v>
      </c>
      <c r="K122" s="120"/>
      <c r="L122" s="120"/>
      <c r="M122" s="120"/>
      <c r="N122" s="120"/>
      <c r="O122" s="120"/>
      <c r="P122" s="120"/>
      <c r="Q122" s="251" t="e">
        <f t="shared" ref="Q122:Q138" si="158">IF(AX122="","",AX122)</f>
        <v>#VALUE!</v>
      </c>
      <c r="R122" s="360" t="str">
        <f t="shared" si="156"/>
        <v/>
      </c>
      <c r="S122" s="450">
        <f>SUM(R122:R123)</f>
        <v>0</v>
      </c>
      <c r="T122" s="207" t="str">
        <f>IFERROR(IF(S122&lt;&gt;100%,"Ensure sum of molecules for every weightband adds to 100%",""),"Ensure sum of molecules for every weightband adds to 100%")</f>
        <v>Ensure sum of molecules for every weightband adds to 100%</v>
      </c>
      <c r="U122" s="253" t="str">
        <f>IFERROR(VLOOKUP(ROWS($C$120:$C122),$C$120:$E$138,COLUMNS($C$120:$E$120),0),0)</f>
        <v>TDF+3TC+EFV</v>
      </c>
      <c r="X122" s="216"/>
      <c r="Z122" s="254" t="str">
        <f t="shared" si="137"/>
        <v>AZT+3TC+NVP 60/30/50 - tab - dispersible</v>
      </c>
      <c r="AA122" s="254" t="str">
        <f>IF('5a. Dosing'!F122="",0,'5a. Dosing'!F122)</f>
        <v>AZT+3TC+NVP</v>
      </c>
      <c r="AB122" s="254" t="str">
        <f>IF('5a. Dosing'!G122="",0,'5a. Dosing'!G122)</f>
        <v>60/30/50</v>
      </c>
      <c r="AC122" s="254" t="str">
        <f>IF('5a. Dosing'!H122="","",'5a. Dosing'!H122)</f>
        <v>dispersible</v>
      </c>
      <c r="AD122" s="254" t="str">
        <f>IF('5a. Dosing'!I122="","",'5a. Dosing'!I122)</f>
        <v>tab</v>
      </c>
      <c r="AE122" s="254">
        <f>IF('5a. Dosing'!J122="","",'5a. Dosing'!J122)</f>
        <v>60</v>
      </c>
      <c r="AF122" s="254" t="str">
        <f>IF('5a. Dosing'!K122="","",'5a. Dosing'!K122)</f>
        <v>Limited Use</v>
      </c>
      <c r="AG122" s="148"/>
      <c r="AH122" s="256">
        <f t="shared" si="145"/>
        <v>4</v>
      </c>
      <c r="AI122" s="256">
        <f t="shared" si="146"/>
        <v>25</v>
      </c>
      <c r="AJ122" s="257" t="str">
        <f t="shared" ref="AJ122:AJ138" si="159">IF(Z122=0,"zzzzzz",Z122)</f>
        <v>AZT+3TC+NVP 60/30/50 - tab - dispersible</v>
      </c>
      <c r="AK122" s="257" t="str">
        <f t="shared" si="147"/>
        <v>AZT+3TC+NVP 300/150/200 - tab</v>
      </c>
      <c r="AL122" s="254" t="str">
        <f t="shared" si="148"/>
        <v>AZT+3TC+NVP</v>
      </c>
      <c r="AM122" s="254" t="str">
        <f t="shared" si="148"/>
        <v>300/150/200</v>
      </c>
      <c r="AN122" s="254" t="str">
        <f t="shared" si="148"/>
        <v/>
      </c>
      <c r="AO122" s="254" t="str">
        <f t="shared" si="148"/>
        <v>tab</v>
      </c>
      <c r="AP122" s="254">
        <f t="shared" si="148"/>
        <v>60</v>
      </c>
      <c r="AQ122" s="254" t="str">
        <f t="shared" si="148"/>
        <v>Adult</v>
      </c>
      <c r="AR122" s="258" t="e">
        <f t="shared" si="127"/>
        <v>#VALUE!</v>
      </c>
      <c r="AS122" s="258" t="e">
        <f t="shared" si="128"/>
        <v>#VALUE!</v>
      </c>
      <c r="AT122" s="258" t="e">
        <f t="shared" si="129"/>
        <v>#VALUE!</v>
      </c>
      <c r="AU122" s="258" t="e">
        <f t="shared" si="130"/>
        <v>#VALUE!</v>
      </c>
      <c r="AV122" s="258" t="e">
        <f t="shared" si="131"/>
        <v>#VALUE!</v>
      </c>
      <c r="AW122" s="258" t="e">
        <f>P122*AW$7</f>
        <v>#VALUE!</v>
      </c>
      <c r="AX122" s="221" t="e">
        <f t="shared" si="149"/>
        <v>#VALUE!</v>
      </c>
      <c r="AY122" s="221" t="str">
        <f t="shared" si="150"/>
        <v/>
      </c>
      <c r="AZ122" s="221" t="str">
        <f t="shared" si="138"/>
        <v/>
      </c>
      <c r="BA122" s="221" t="str">
        <f t="shared" si="139"/>
        <v/>
      </c>
      <c r="BB122" s="221" t="str">
        <f t="shared" si="140"/>
        <v/>
      </c>
      <c r="BC122" s="221" t="str">
        <f t="shared" si="141"/>
        <v/>
      </c>
      <c r="BD122" s="221" t="str">
        <f t="shared" si="142"/>
        <v/>
      </c>
      <c r="BE122" s="259">
        <f>IFERROR(INDEX('5a. Dosing'!$F$11:$Q$138,MATCH('5. Form Breakdown'!$AK122,'5a. Dosing'!$E$11:$E$138,0),MATCH('5. Form Breakdown'!BE$10,'5a. Dosing'!$F$9:$Q$9,0)),"")</f>
        <v>0</v>
      </c>
      <c r="BF122" s="259">
        <f>IFERROR(INDEX('5a. Dosing'!$F$11:$Q$138,MATCH('5. Form Breakdown'!$AK122,'5a. Dosing'!$E$11:$E$138,0),MATCH('5. Form Breakdown'!BF$10,'5a. Dosing'!$F$9:$Q$9,0)),"")</f>
        <v>0</v>
      </c>
      <c r="BG122" s="259">
        <f>IFERROR(INDEX('5a. Dosing'!$F$11:$Q$138,MATCH('5. Form Breakdown'!$AK122,'5a. Dosing'!$E$11:$E$138,0),MATCH('5. Form Breakdown'!BG$10,'5a. Dosing'!$F$9:$Q$9,0)),"")</f>
        <v>0</v>
      </c>
      <c r="BH122" s="259">
        <f>IFERROR(INDEX('5a. Dosing'!$F$11:$Q$138,MATCH('5. Form Breakdown'!$AK122,'5a. Dosing'!$E$11:$E$138,0),MATCH('5. Form Breakdown'!BH$10,'5a. Dosing'!$F$9:$Q$9,0)),"")</f>
        <v>0</v>
      </c>
      <c r="BI122" s="259">
        <f>IFERROR(INDEX('5a. Dosing'!$F$11:$Q$138,MATCH('5. Form Breakdown'!$AK122,'5a. Dosing'!$E$11:$E$138,0),MATCH('5. Form Breakdown'!BI$10,'5a. Dosing'!$F$9:$Q$9,0)),"")</f>
        <v>0</v>
      </c>
      <c r="BJ122" s="259">
        <f>IFERROR(INDEX('5a. Dosing'!$F$11:$Q$138,MATCH('5. Form Breakdown'!$AK122,'5a. Dosing'!$E$11:$E$138,0),MATCH('5. Form Breakdown'!BJ$10,'5a. Dosing'!$F$9:$Q$9,0)),"")</f>
        <v>2</v>
      </c>
      <c r="BK122" s="260">
        <f t="shared" si="151"/>
        <v>0</v>
      </c>
      <c r="BL122" s="260">
        <f t="shared" si="152"/>
        <v>0</v>
      </c>
    </row>
    <row r="123" spans="2:66" ht="15" thickBot="1" x14ac:dyDescent="0.35">
      <c r="B123" s="134" t="str">
        <f t="shared" si="136"/>
        <v>AZT+3TC+NVP 60/30/50 - tab - dispersible</v>
      </c>
      <c r="C123" s="247">
        <f t="shared" si="143"/>
        <v>2</v>
      </c>
      <c r="D123" s="248" t="str">
        <f>IF(COUNTIF($E123:$E139,E123)&gt;1,"X","")</f>
        <v/>
      </c>
      <c r="E123" s="286" t="str">
        <f t="shared" si="153"/>
        <v>AZT+3TC+NVP</v>
      </c>
      <c r="F123" s="287" t="str">
        <f t="shared" si="154"/>
        <v>60/30/50</v>
      </c>
      <c r="G123" s="287" t="str">
        <f t="shared" si="154"/>
        <v>dispersible</v>
      </c>
      <c r="H123" s="287" t="str">
        <f t="shared" si="155"/>
        <v>tab</v>
      </c>
      <c r="I123" s="287">
        <v>60</v>
      </c>
      <c r="J123" s="274" t="str">
        <f>AQ123</f>
        <v>Limited Use</v>
      </c>
      <c r="K123" s="121"/>
      <c r="L123" s="121"/>
      <c r="M123" s="121"/>
      <c r="N123" s="121"/>
      <c r="O123" s="121"/>
      <c r="P123" s="121"/>
      <c r="Q123" s="275" t="e">
        <f t="shared" si="158"/>
        <v>#VALUE!</v>
      </c>
      <c r="R123" s="362" t="str">
        <f t="shared" si="156"/>
        <v/>
      </c>
      <c r="S123" s="452"/>
      <c r="T123" s="183"/>
      <c r="U123" s="253" t="str">
        <f>IFERROR(VLOOKUP(ROWS($C$120:$C123),$C$120:$E$138,COLUMNS($C$120:$E$120),0),0)</f>
        <v>TDF+FTC+EFV</v>
      </c>
      <c r="X123" s="216"/>
      <c r="Z123" s="254" t="str">
        <f t="shared" si="137"/>
        <v>AZT+3TC+NVP 300/150/200 - tab</v>
      </c>
      <c r="AA123" s="254" t="str">
        <f>IF('5a. Dosing'!F123="",0,'5a. Dosing'!F123)</f>
        <v>AZT+3TC+NVP</v>
      </c>
      <c r="AB123" s="254" t="str">
        <f>IF('5a. Dosing'!G123="",0,'5a. Dosing'!G123)</f>
        <v>300/150/200</v>
      </c>
      <c r="AC123" s="254" t="str">
        <f>IF('5a. Dosing'!H123="","",'5a. Dosing'!H123)</f>
        <v/>
      </c>
      <c r="AD123" s="254" t="str">
        <f>IF('5a. Dosing'!I123="","",'5a. Dosing'!I123)</f>
        <v>tab</v>
      </c>
      <c r="AE123" s="254">
        <f>IF('5a. Dosing'!J123="","",'5a. Dosing'!J123)</f>
        <v>60</v>
      </c>
      <c r="AF123" s="254" t="str">
        <f>IF('5a. Dosing'!K123="","",'5a. Dosing'!K123)</f>
        <v>Adult</v>
      </c>
      <c r="AG123" s="148"/>
      <c r="AH123" s="256">
        <f t="shared" si="145"/>
        <v>3</v>
      </c>
      <c r="AI123" s="256">
        <f t="shared" si="146"/>
        <v>24</v>
      </c>
      <c r="AJ123" s="257" t="str">
        <f t="shared" si="159"/>
        <v>AZT+3TC+NVP 300/150/200 - tab</v>
      </c>
      <c r="AK123" s="257" t="str">
        <f t="shared" si="147"/>
        <v>AZT+3TC+NVP 60/30/50 - tab - dispersible</v>
      </c>
      <c r="AL123" s="254" t="str">
        <f t="shared" si="148"/>
        <v>AZT+3TC+NVP</v>
      </c>
      <c r="AM123" s="254" t="str">
        <f t="shared" si="148"/>
        <v>60/30/50</v>
      </c>
      <c r="AN123" s="254" t="str">
        <f t="shared" si="148"/>
        <v>dispersible</v>
      </c>
      <c r="AO123" s="254" t="str">
        <f t="shared" si="148"/>
        <v>tab</v>
      </c>
      <c r="AP123" s="254">
        <f t="shared" si="148"/>
        <v>60</v>
      </c>
      <c r="AQ123" s="254" t="str">
        <f t="shared" si="148"/>
        <v>Limited Use</v>
      </c>
      <c r="AR123" s="258" t="e">
        <f t="shared" si="127"/>
        <v>#VALUE!</v>
      </c>
      <c r="AS123" s="258" t="e">
        <f t="shared" si="128"/>
        <v>#VALUE!</v>
      </c>
      <c r="AT123" s="258" t="e">
        <f t="shared" si="129"/>
        <v>#VALUE!</v>
      </c>
      <c r="AU123" s="258" t="e">
        <f t="shared" si="130"/>
        <v>#VALUE!</v>
      </c>
      <c r="AV123" s="258" t="e">
        <f t="shared" si="131"/>
        <v>#VALUE!</v>
      </c>
      <c r="AW123" s="258" t="e">
        <f>P123*AW$7</f>
        <v>#VALUE!</v>
      </c>
      <c r="AX123" s="221" t="e">
        <f t="shared" si="149"/>
        <v>#VALUE!</v>
      </c>
      <c r="AY123" s="221" t="str">
        <f t="shared" si="150"/>
        <v/>
      </c>
      <c r="AZ123" s="221" t="str">
        <f t="shared" si="138"/>
        <v/>
      </c>
      <c r="BA123" s="221" t="str">
        <f t="shared" si="139"/>
        <v/>
      </c>
      <c r="BB123" s="221" t="str">
        <f t="shared" si="140"/>
        <v/>
      </c>
      <c r="BC123" s="221" t="str">
        <f t="shared" si="141"/>
        <v/>
      </c>
      <c r="BD123" s="221" t="str">
        <f t="shared" si="142"/>
        <v/>
      </c>
      <c r="BE123" s="259">
        <f>IFERROR(INDEX('5a. Dosing'!$F$11:$Q$138,MATCH('5. Form Breakdown'!$AK123,'5a. Dosing'!$E$11:$E$138,0),MATCH('5. Form Breakdown'!BE$10,'5a. Dosing'!$F$9:$Q$9,0)),"")</f>
        <v>2</v>
      </c>
      <c r="BF123" s="259">
        <f>IFERROR(INDEX('5a. Dosing'!$F$11:$Q$138,MATCH('5. Form Breakdown'!$AK123,'5a. Dosing'!$E$11:$E$138,0),MATCH('5. Form Breakdown'!BF$10,'5a. Dosing'!$F$9:$Q$9,0)),"")</f>
        <v>3</v>
      </c>
      <c r="BG123" s="259">
        <f>IFERROR(INDEX('5a. Dosing'!$F$11:$Q$138,MATCH('5. Form Breakdown'!$AK123,'5a. Dosing'!$E$11:$E$138,0),MATCH('5. Form Breakdown'!BG$10,'5a. Dosing'!$F$9:$Q$9,0)),"")</f>
        <v>4</v>
      </c>
      <c r="BH123" s="259">
        <f>IFERROR(INDEX('5a. Dosing'!$F$11:$Q$138,MATCH('5. Form Breakdown'!$AK123,'5a. Dosing'!$E$11:$E$138,0),MATCH('5. Form Breakdown'!BH$10,'5a. Dosing'!$F$9:$Q$9,0)),"")</f>
        <v>5</v>
      </c>
      <c r="BI123" s="259">
        <f>IFERROR(INDEX('5a. Dosing'!$F$11:$Q$138,MATCH('5. Form Breakdown'!$AK123,'5a. Dosing'!$E$11:$E$138,0),MATCH('5. Form Breakdown'!BI$10,'5a. Dosing'!$F$9:$Q$9,0)),"")</f>
        <v>6</v>
      </c>
      <c r="BJ123" s="259">
        <f>IFERROR(INDEX('5a. Dosing'!$F$11:$Q$138,MATCH('5. Form Breakdown'!$AK123,'5a. Dosing'!$E$11:$E$138,0),MATCH('5. Form Breakdown'!BJ$10,'5a. Dosing'!$F$9:$Q$9,0)),"")</f>
        <v>0</v>
      </c>
      <c r="BK123" s="260">
        <f t="shared" si="151"/>
        <v>0</v>
      </c>
      <c r="BL123" s="260">
        <f t="shared" si="152"/>
        <v>0</v>
      </c>
    </row>
    <row r="124" spans="2:66" ht="15" thickBot="1" x14ac:dyDescent="0.35">
      <c r="B124" s="134" t="str">
        <f t="shared" si="136"/>
        <v>TDF+3TC+EFV 300/300/600 - tab</v>
      </c>
      <c r="C124" s="247">
        <f t="shared" si="143"/>
        <v>3</v>
      </c>
      <c r="D124" s="248" t="str">
        <f>IF(COUNTIF($E124:$E139,E124)&gt;1,"X","")</f>
        <v/>
      </c>
      <c r="E124" s="249" t="str">
        <f t="shared" si="153"/>
        <v>TDF+3TC+EFV</v>
      </c>
      <c r="F124" s="250" t="str">
        <f t="shared" si="154"/>
        <v>300/300/600</v>
      </c>
      <c r="G124" s="250" t="str">
        <f t="shared" si="154"/>
        <v/>
      </c>
      <c r="H124" s="250" t="str">
        <f t="shared" si="155"/>
        <v>tab</v>
      </c>
      <c r="I124" s="250">
        <v>30</v>
      </c>
      <c r="J124" s="250" t="str">
        <f t="shared" si="157"/>
        <v>Adult</v>
      </c>
      <c r="K124" s="118"/>
      <c r="L124" s="118"/>
      <c r="M124" s="118"/>
      <c r="N124" s="118"/>
      <c r="O124" s="118"/>
      <c r="P124" s="498">
        <v>1</v>
      </c>
      <c r="Q124" s="305" t="e">
        <f t="shared" si="158"/>
        <v>#VALUE!</v>
      </c>
      <c r="R124" s="498" t="str">
        <f t="shared" si="156"/>
        <v/>
      </c>
      <c r="S124" s="500">
        <f>SUM(R124)</f>
        <v>0</v>
      </c>
      <c r="T124" s="207" t="str">
        <f>IFERROR(IF(S124&lt;&gt;100%,"Ensure sum of molecules for every weightband adds to 100%",""),"Ensure sum of molecules for every weightband adds to 100%")</f>
        <v>Ensure sum of molecules for every weightband adds to 100%</v>
      </c>
      <c r="U124" s="253">
        <f>IFERROR(VLOOKUP(ROWS($C$120:$C124),$C$120:$E$138,COLUMNS($C$120:$E$120),0),0)</f>
        <v>0</v>
      </c>
      <c r="X124" s="216"/>
      <c r="Z124" s="254" t="str">
        <f t="shared" si="137"/>
        <v>TDF+3TC+EFV 300/300/600 - tab</v>
      </c>
      <c r="AA124" s="254" t="str">
        <f>IF('5a. Dosing'!F124="",0,'5a. Dosing'!F124)</f>
        <v>TDF+3TC+EFV</v>
      </c>
      <c r="AB124" s="254" t="str">
        <f>IF('5a. Dosing'!G124="",0,'5a. Dosing'!G124)</f>
        <v>300/300/600</v>
      </c>
      <c r="AC124" s="254" t="str">
        <f>IF('5a. Dosing'!H124="","",'5a. Dosing'!H124)</f>
        <v/>
      </c>
      <c r="AD124" s="254" t="str">
        <f>IF('5a. Dosing'!I124="","",'5a. Dosing'!I124)</f>
        <v>tab</v>
      </c>
      <c r="AE124" s="254">
        <f>IF('5a. Dosing'!J124="","",'5a. Dosing'!J124)</f>
        <v>30</v>
      </c>
      <c r="AF124" s="254" t="str">
        <f>IF('5a. Dosing'!K124="","",'5a. Dosing'!K124)</f>
        <v>Adult</v>
      </c>
      <c r="AG124" s="148"/>
      <c r="AH124" s="256">
        <f t="shared" si="145"/>
        <v>5</v>
      </c>
      <c r="AI124" s="256">
        <f t="shared" si="146"/>
        <v>54</v>
      </c>
      <c r="AJ124" s="257" t="str">
        <f t="shared" si="159"/>
        <v>TDF+3TC+EFV 300/300/600 - tab</v>
      </c>
      <c r="AK124" s="257" t="str">
        <f t="shared" si="147"/>
        <v>TDF+3TC+EFV 300/300/600 - tab</v>
      </c>
      <c r="AL124" s="254" t="str">
        <f t="shared" si="148"/>
        <v>TDF+3TC+EFV</v>
      </c>
      <c r="AM124" s="254" t="str">
        <f t="shared" si="148"/>
        <v>300/300/600</v>
      </c>
      <c r="AN124" s="254" t="str">
        <f t="shared" si="148"/>
        <v/>
      </c>
      <c r="AO124" s="254" t="str">
        <f t="shared" si="148"/>
        <v>tab</v>
      </c>
      <c r="AP124" s="254">
        <f t="shared" si="148"/>
        <v>30</v>
      </c>
      <c r="AQ124" s="254" t="str">
        <f t="shared" si="148"/>
        <v>Adult</v>
      </c>
      <c r="AR124" s="439">
        <v>0</v>
      </c>
      <c r="AS124" s="439">
        <v>0</v>
      </c>
      <c r="AT124" s="439">
        <v>0</v>
      </c>
      <c r="AU124" s="439">
        <v>0</v>
      </c>
      <c r="AV124" s="439">
        <v>0</v>
      </c>
      <c r="AW124" s="258" t="e">
        <f>P124*($AW$7/$AW$7)</f>
        <v>#VALUE!</v>
      </c>
      <c r="AX124" s="221" t="e">
        <f t="shared" si="149"/>
        <v>#VALUE!</v>
      </c>
      <c r="AY124" s="221" t="str">
        <f t="shared" si="150"/>
        <v/>
      </c>
      <c r="AZ124" s="221" t="str">
        <f t="shared" si="138"/>
        <v/>
      </c>
      <c r="BA124" s="221" t="str">
        <f t="shared" si="139"/>
        <v/>
      </c>
      <c r="BB124" s="221" t="str">
        <f t="shared" si="140"/>
        <v/>
      </c>
      <c r="BC124" s="221" t="str">
        <f t="shared" si="141"/>
        <v/>
      </c>
      <c r="BD124" s="221" t="str">
        <f t="shared" si="142"/>
        <v/>
      </c>
      <c r="BE124" s="259">
        <f>IFERROR(INDEX('5a. Dosing'!$F$11:$Q$138,MATCH('5. Form Breakdown'!$AK124,'5a. Dosing'!$E$11:$E$138,0),MATCH('5. Form Breakdown'!BE$10,'5a. Dosing'!$F$9:$Q$9,0)),"")</f>
        <v>0</v>
      </c>
      <c r="BF124" s="259">
        <f>IFERROR(INDEX('5a. Dosing'!$F$11:$Q$138,MATCH('5. Form Breakdown'!$AK124,'5a. Dosing'!$E$11:$E$138,0),MATCH('5. Form Breakdown'!BF$10,'5a. Dosing'!$F$9:$Q$9,0)),"")</f>
        <v>0</v>
      </c>
      <c r="BG124" s="259">
        <f>IFERROR(INDEX('5a. Dosing'!$F$11:$Q$138,MATCH('5. Form Breakdown'!$AK124,'5a. Dosing'!$E$11:$E$138,0),MATCH('5. Form Breakdown'!BG$10,'5a. Dosing'!$F$9:$Q$9,0)),"")</f>
        <v>0</v>
      </c>
      <c r="BH124" s="259">
        <f>IFERROR(INDEX('5a. Dosing'!$F$11:$Q$138,MATCH('5. Form Breakdown'!$AK124,'5a. Dosing'!$E$11:$E$138,0),MATCH('5. Form Breakdown'!BH$10,'5a. Dosing'!$F$9:$Q$9,0)),"")</f>
        <v>0</v>
      </c>
      <c r="BI124" s="259">
        <f>IFERROR(INDEX('5a. Dosing'!$F$11:$Q$138,MATCH('5. Form Breakdown'!$AK124,'5a. Dosing'!$E$11:$E$138,0),MATCH('5. Form Breakdown'!BI$10,'5a. Dosing'!$F$9:$Q$9,0)),"")</f>
        <v>0</v>
      </c>
      <c r="BJ124" s="259">
        <f>IFERROR(INDEX('5a. Dosing'!$F$11:$Q$138,MATCH('5. Form Breakdown'!$AK124,'5a. Dosing'!$E$11:$E$138,0),MATCH('5. Form Breakdown'!BJ$10,'5a. Dosing'!$F$9:$Q$9,0)),"")</f>
        <v>1</v>
      </c>
      <c r="BK124" s="260">
        <f t="shared" si="151"/>
        <v>0</v>
      </c>
      <c r="BL124" s="260">
        <f t="shared" si="152"/>
        <v>0</v>
      </c>
    </row>
    <row r="125" spans="2:66" ht="15" thickBot="1" x14ac:dyDescent="0.35">
      <c r="B125" s="134" t="str">
        <f t="shared" si="136"/>
        <v>TDF+FTC+EFV 300/200/600 - tab</v>
      </c>
      <c r="C125" s="247">
        <f t="shared" si="143"/>
        <v>4</v>
      </c>
      <c r="D125" s="248" t="str">
        <f>IF(COUNTIF($E125:$E139,E125)&gt;1,"X","")</f>
        <v/>
      </c>
      <c r="E125" s="455" t="str">
        <f t="shared" si="153"/>
        <v>TDF+FTC+EFV</v>
      </c>
      <c r="F125" s="456" t="str">
        <f t="shared" si="154"/>
        <v>300/200/600</v>
      </c>
      <c r="G125" s="456" t="str">
        <f t="shared" si="154"/>
        <v/>
      </c>
      <c r="H125" s="456" t="str">
        <f t="shared" si="155"/>
        <v>tab</v>
      </c>
      <c r="I125" s="456">
        <v>30</v>
      </c>
      <c r="J125" s="488" t="str">
        <f t="shared" si="157"/>
        <v>Adult</v>
      </c>
      <c r="K125" s="445"/>
      <c r="L125" s="445"/>
      <c r="M125" s="445"/>
      <c r="N125" s="445"/>
      <c r="O125" s="445"/>
      <c r="P125" s="498">
        <v>1</v>
      </c>
      <c r="Q125" s="305" t="e">
        <f t="shared" si="158"/>
        <v>#VALUE!</v>
      </c>
      <c r="R125" s="457" t="str">
        <f>IFERROR(Q125,"")</f>
        <v/>
      </c>
      <c r="S125" s="458">
        <f>SUM(R125)</f>
        <v>0</v>
      </c>
      <c r="T125" s="207" t="str">
        <f>IFERROR(IF(S125&lt;&gt;100%,"Ensure sum of molecules for every weightband adds to 100%",""),"Ensure sum of molecules for every weightband adds to 100%")</f>
        <v>Ensure sum of molecules for every weightband adds to 100%</v>
      </c>
      <c r="U125" s="253">
        <f>IFERROR(VLOOKUP(ROWS($C$120:$C125),$C$120:$E$138,COLUMNS($C$120:$E$120),0),0)</f>
        <v>0</v>
      </c>
      <c r="X125" s="216"/>
      <c r="Z125" s="254" t="str">
        <f t="shared" si="137"/>
        <v>TDF+FTC+EFV 300/200/600 - tab</v>
      </c>
      <c r="AA125" s="254" t="str">
        <f>IF('5a. Dosing'!F125="",0,'5a. Dosing'!F125)</f>
        <v>TDF+FTC+EFV</v>
      </c>
      <c r="AB125" s="254" t="str">
        <f>IF('5a. Dosing'!G125="",0,'5a. Dosing'!G125)</f>
        <v>300/200/600</v>
      </c>
      <c r="AC125" s="254" t="str">
        <f>IF('5a. Dosing'!H125="","",'5a. Dosing'!H125)</f>
        <v/>
      </c>
      <c r="AD125" s="254" t="str">
        <f>IF('5a. Dosing'!I125="","",'5a. Dosing'!I125)</f>
        <v>tab</v>
      </c>
      <c r="AE125" s="254">
        <f>IF('5a. Dosing'!J125="","",'5a. Dosing'!J125)</f>
        <v>30</v>
      </c>
      <c r="AF125" s="254" t="str">
        <f>IF('5a. Dosing'!K125="","",'5a. Dosing'!K125)</f>
        <v>Adult</v>
      </c>
      <c r="AG125" s="148"/>
      <c r="AH125" s="256">
        <f t="shared" si="145"/>
        <v>6</v>
      </c>
      <c r="AI125" s="256">
        <f t="shared" si="146"/>
        <v>56</v>
      </c>
      <c r="AJ125" s="257" t="str">
        <f t="shared" si="159"/>
        <v>TDF+FTC+EFV 300/200/600 - tab</v>
      </c>
      <c r="AK125" s="257" t="str">
        <f t="shared" si="147"/>
        <v>TDF+FTC+EFV 300/200/600 - tab</v>
      </c>
      <c r="AL125" s="254" t="str">
        <f t="shared" si="148"/>
        <v>TDF+FTC+EFV</v>
      </c>
      <c r="AM125" s="254" t="str">
        <f t="shared" si="148"/>
        <v>300/200/600</v>
      </c>
      <c r="AN125" s="254" t="str">
        <f t="shared" si="148"/>
        <v/>
      </c>
      <c r="AO125" s="254" t="str">
        <f t="shared" si="148"/>
        <v>tab</v>
      </c>
      <c r="AP125" s="254">
        <f t="shared" si="148"/>
        <v>30</v>
      </c>
      <c r="AQ125" s="254" t="str">
        <f t="shared" si="148"/>
        <v>Adult</v>
      </c>
      <c r="AR125" s="439">
        <v>0</v>
      </c>
      <c r="AS125" s="439">
        <v>0</v>
      </c>
      <c r="AT125" s="439">
        <v>0</v>
      </c>
      <c r="AU125" s="439">
        <v>0</v>
      </c>
      <c r="AV125" s="439">
        <v>0</v>
      </c>
      <c r="AW125" s="258" t="e">
        <f>P125*($AW$7/$AW$7)</f>
        <v>#VALUE!</v>
      </c>
      <c r="AX125" s="221" t="e">
        <f t="shared" si="149"/>
        <v>#VALUE!</v>
      </c>
      <c r="AY125" s="221" t="str">
        <f t="shared" si="150"/>
        <v/>
      </c>
      <c r="AZ125" s="221" t="str">
        <f t="shared" si="138"/>
        <v/>
      </c>
      <c r="BA125" s="221" t="str">
        <f t="shared" si="139"/>
        <v/>
      </c>
      <c r="BB125" s="221" t="str">
        <f t="shared" si="140"/>
        <v/>
      </c>
      <c r="BC125" s="221" t="str">
        <f t="shared" si="141"/>
        <v/>
      </c>
      <c r="BD125" s="221" t="str">
        <f t="shared" si="142"/>
        <v/>
      </c>
      <c r="BE125" s="259">
        <f>IFERROR(INDEX('5a. Dosing'!$F$11:$Q$138,MATCH('5. Form Breakdown'!$AK125,'5a. Dosing'!$E$11:$E$138,0),MATCH('5. Form Breakdown'!BE$10,'5a. Dosing'!$F$9:$Q$9,0)),"")</f>
        <v>0</v>
      </c>
      <c r="BF125" s="259">
        <f>IFERROR(INDEX('5a. Dosing'!$F$11:$Q$138,MATCH('5. Form Breakdown'!$AK125,'5a. Dosing'!$E$11:$E$138,0),MATCH('5. Form Breakdown'!BF$10,'5a. Dosing'!$F$9:$Q$9,0)),"")</f>
        <v>0</v>
      </c>
      <c r="BG125" s="259">
        <f>IFERROR(INDEX('5a. Dosing'!$F$11:$Q$138,MATCH('5. Form Breakdown'!$AK125,'5a. Dosing'!$E$11:$E$138,0),MATCH('5. Form Breakdown'!BG$10,'5a. Dosing'!$F$9:$Q$9,0)),"")</f>
        <v>0</v>
      </c>
      <c r="BH125" s="259">
        <f>IFERROR(INDEX('5a. Dosing'!$F$11:$Q$138,MATCH('5. Form Breakdown'!$AK125,'5a. Dosing'!$E$11:$E$138,0),MATCH('5. Form Breakdown'!BH$10,'5a. Dosing'!$F$9:$Q$9,0)),"")</f>
        <v>0</v>
      </c>
      <c r="BI125" s="259">
        <f>IFERROR(INDEX('5a. Dosing'!$F$11:$Q$138,MATCH('5. Form Breakdown'!$AK125,'5a. Dosing'!$E$11:$E$138,0),MATCH('5. Form Breakdown'!BI$10,'5a. Dosing'!$F$9:$Q$9,0)),"")</f>
        <v>0</v>
      </c>
      <c r="BJ125" s="259">
        <f>IFERROR(INDEX('5a. Dosing'!$F$11:$Q$138,MATCH('5. Form Breakdown'!$AK125,'5a. Dosing'!$E$11:$E$138,0),MATCH('5. Form Breakdown'!BJ$10,'5a. Dosing'!$F$9:$Q$9,0)),"")</f>
        <v>1</v>
      </c>
      <c r="BK125" s="260">
        <f t="shared" si="151"/>
        <v>0</v>
      </c>
      <c r="BL125" s="260">
        <f t="shared" si="152"/>
        <v>0</v>
      </c>
    </row>
    <row r="126" spans="2:66" ht="15.75" hidden="1" outlineLevel="1" thickBot="1" x14ac:dyDescent="0.3">
      <c r="B126" s="134">
        <f t="shared" si="136"/>
        <v>0</v>
      </c>
      <c r="C126" s="247">
        <f t="shared" si="143"/>
        <v>0</v>
      </c>
      <c r="D126" s="248" t="str">
        <f>IF(COUNTIF($E126:$E139,E126)&gt;1,"X","")</f>
        <v/>
      </c>
      <c r="E126" s="487"/>
      <c r="F126" s="488"/>
      <c r="G126" s="488"/>
      <c r="H126" s="488"/>
      <c r="I126" s="488"/>
      <c r="J126" s="488"/>
      <c r="K126" s="445"/>
      <c r="L126" s="445"/>
      <c r="M126" s="445"/>
      <c r="N126" s="445"/>
      <c r="O126" s="445"/>
      <c r="P126" s="444"/>
      <c r="Q126" s="305" t="e">
        <f t="shared" si="158"/>
        <v>#VALUE!</v>
      </c>
      <c r="R126" s="457" t="str">
        <f>IFERROR(Q126,"")</f>
        <v/>
      </c>
      <c r="S126" s="458" t="str">
        <f>R126</f>
        <v/>
      </c>
      <c r="T126" s="207"/>
      <c r="U126" s="253">
        <f>IFERROR(VLOOKUP(ROWS($C$120:$C126),$C$120:$E$138,COLUMNS($C$120:$E$120),0),0)</f>
        <v>0</v>
      </c>
      <c r="X126" s="216"/>
      <c r="Z126" s="254">
        <f t="shared" si="137"/>
        <v>0</v>
      </c>
      <c r="AA126" s="254">
        <f>IF('5a. Dosing'!F126="",0,'5a. Dosing'!F126)</f>
        <v>0</v>
      </c>
      <c r="AB126" s="254">
        <f>IF('5a. Dosing'!G126="",0,'5a. Dosing'!G126)</f>
        <v>0</v>
      </c>
      <c r="AC126" s="254" t="str">
        <f>IF('5a. Dosing'!H126="","",'5a. Dosing'!H126)</f>
        <v/>
      </c>
      <c r="AD126" s="254" t="str">
        <f>IF('5a. Dosing'!I126="","",'5a. Dosing'!I126)</f>
        <v/>
      </c>
      <c r="AE126" s="254" t="str">
        <f>IF('5a. Dosing'!J126="","",'5a. Dosing'!J126)</f>
        <v/>
      </c>
      <c r="AF126" s="254" t="str">
        <f>IF('5a. Dosing'!K126="","",'5a. Dosing'!K126)</f>
        <v/>
      </c>
      <c r="AG126" s="148"/>
      <c r="AH126" s="256">
        <f t="shared" si="145"/>
        <v>19</v>
      </c>
      <c r="AI126" s="256">
        <f t="shared" si="146"/>
        <v>126</v>
      </c>
      <c r="AJ126" s="257" t="str">
        <f t="shared" si="159"/>
        <v>zzzzzz</v>
      </c>
      <c r="AK126" s="257" t="e">
        <f t="shared" si="147"/>
        <v>#N/A</v>
      </c>
      <c r="AL126" s="254" t="str">
        <f t="shared" si="148"/>
        <v/>
      </c>
      <c r="AM126" s="254" t="str">
        <f t="shared" si="148"/>
        <v/>
      </c>
      <c r="AN126" s="254" t="str">
        <f t="shared" si="148"/>
        <v/>
      </c>
      <c r="AO126" s="254" t="str">
        <f t="shared" si="148"/>
        <v/>
      </c>
      <c r="AP126" s="254" t="str">
        <f t="shared" si="148"/>
        <v/>
      </c>
      <c r="AQ126" s="254" t="str">
        <f t="shared" si="148"/>
        <v/>
      </c>
      <c r="AR126" s="258" t="e">
        <f t="shared" ref="AR126:AW126" si="160">K126*AR$7</f>
        <v>#VALUE!</v>
      </c>
      <c r="AS126" s="258" t="e">
        <f t="shared" si="160"/>
        <v>#VALUE!</v>
      </c>
      <c r="AT126" s="258" t="e">
        <f t="shared" si="160"/>
        <v>#VALUE!</v>
      </c>
      <c r="AU126" s="258" t="e">
        <f t="shared" si="160"/>
        <v>#VALUE!</v>
      </c>
      <c r="AV126" s="258" t="e">
        <f t="shared" si="160"/>
        <v>#VALUE!</v>
      </c>
      <c r="AW126" s="258" t="e">
        <f t="shared" si="160"/>
        <v>#VALUE!</v>
      </c>
      <c r="AX126" s="221" t="e">
        <f t="shared" si="149"/>
        <v>#VALUE!</v>
      </c>
      <c r="AY126" s="221" t="str">
        <f t="shared" ref="AY126:BD126" si="161">IFERROR(AR126/$AX126,"")</f>
        <v/>
      </c>
      <c r="AZ126" s="221" t="str">
        <f t="shared" si="161"/>
        <v/>
      </c>
      <c r="BA126" s="221" t="str">
        <f t="shared" si="161"/>
        <v/>
      </c>
      <c r="BB126" s="221" t="str">
        <f t="shared" si="161"/>
        <v/>
      </c>
      <c r="BC126" s="221" t="str">
        <f t="shared" si="161"/>
        <v/>
      </c>
      <c r="BD126" s="221" t="str">
        <f t="shared" si="161"/>
        <v/>
      </c>
      <c r="BE126" s="259" t="str">
        <f>IFERROR(INDEX('5a. Dosing'!$F$11:$Q$138,MATCH('5. Form Breakdown'!$AK126,'5a. Dosing'!$E$11:$E$138,0),MATCH('5. Form Breakdown'!BE$10,'5a. Dosing'!$F$9:$Q$9,0)),"")</f>
        <v/>
      </c>
      <c r="BF126" s="259" t="str">
        <f>IFERROR(INDEX('5a. Dosing'!$F$11:$Q$138,MATCH('5. Form Breakdown'!$AK126,'5a. Dosing'!$E$11:$E$138,0),MATCH('5. Form Breakdown'!BF$10,'5a. Dosing'!$F$9:$Q$9,0)),"")</f>
        <v/>
      </c>
      <c r="BG126" s="259" t="str">
        <f>IFERROR(INDEX('5a. Dosing'!$F$11:$Q$138,MATCH('5. Form Breakdown'!$AK126,'5a. Dosing'!$E$11:$E$138,0),MATCH('5. Form Breakdown'!BG$10,'5a. Dosing'!$F$9:$Q$9,0)),"")</f>
        <v/>
      </c>
      <c r="BH126" s="259" t="str">
        <f>IFERROR(INDEX('5a. Dosing'!$F$11:$Q$138,MATCH('5. Form Breakdown'!$AK126,'5a. Dosing'!$E$11:$E$138,0),MATCH('5. Form Breakdown'!BH$10,'5a. Dosing'!$F$9:$Q$9,0)),"")</f>
        <v/>
      </c>
      <c r="BI126" s="259" t="str">
        <f>IFERROR(INDEX('5a. Dosing'!$F$11:$Q$138,MATCH('5. Form Breakdown'!$AK126,'5a. Dosing'!$E$11:$E$138,0),MATCH('5. Form Breakdown'!BI$10,'5a. Dosing'!$F$9:$Q$9,0)),"")</f>
        <v/>
      </c>
      <c r="BJ126" s="259" t="str">
        <f>IFERROR(INDEX('5a. Dosing'!$F$11:$Q$138,MATCH('5. Form Breakdown'!$AK126,'5a. Dosing'!$E$11:$E$138,0),MATCH('5. Form Breakdown'!BJ$10,'5a. Dosing'!$F$9:$Q$9,0)),"")</f>
        <v/>
      </c>
      <c r="BK126" s="260">
        <f>SUMPRODUCT(BE126:BJ126,AY126:BD126)</f>
        <v>0</v>
      </c>
      <c r="BL126" s="260" t="e">
        <f>(BK126*30.5)/AP126</f>
        <v>#VALUE!</v>
      </c>
    </row>
    <row r="127" spans="2:66" ht="15" hidden="1" outlineLevel="1" x14ac:dyDescent="0.25">
      <c r="B127" s="134" t="str">
        <f t="shared" si="136"/>
        <v xml:space="preserve">  - </v>
      </c>
      <c r="C127" s="247">
        <f t="shared" si="143"/>
        <v>0</v>
      </c>
      <c r="D127" s="248" t="str">
        <f>IF(COUNTIF($E127:$E139,E127)&gt;1,"X","")</f>
        <v>X</v>
      </c>
      <c r="E127" s="289" t="str">
        <f t="shared" ref="E127:J127" si="162">AL127</f>
        <v/>
      </c>
      <c r="F127" s="289" t="str">
        <f t="shared" si="162"/>
        <v/>
      </c>
      <c r="G127" s="289" t="str">
        <f t="shared" si="162"/>
        <v/>
      </c>
      <c r="H127" s="289" t="str">
        <f t="shared" si="162"/>
        <v/>
      </c>
      <c r="I127" s="289" t="str">
        <f t="shared" si="162"/>
        <v/>
      </c>
      <c r="J127" s="289" t="str">
        <f t="shared" si="162"/>
        <v/>
      </c>
      <c r="K127" s="734"/>
      <c r="L127" s="734"/>
      <c r="M127" s="734"/>
      <c r="N127" s="734"/>
      <c r="O127" s="734"/>
      <c r="P127" s="734"/>
      <c r="Q127" s="290" t="e">
        <f>IF(AX127="","",AX127)</f>
        <v>#VALUE!</v>
      </c>
      <c r="R127" s="371" t="str">
        <f>IFERROR(Q127,"")</f>
        <v/>
      </c>
      <c r="S127" s="291"/>
      <c r="T127" s="207"/>
      <c r="U127" s="253">
        <f>IFERROR(VLOOKUP(ROWS($C$120:$C127),$C$120:$E$138,COLUMNS($C$120:$E$120),0),0)</f>
        <v>0</v>
      </c>
      <c r="X127" s="216"/>
      <c r="Z127" s="254">
        <f t="shared" si="137"/>
        <v>0</v>
      </c>
      <c r="AA127" s="254">
        <f>IF('5a. Dosing'!F127="",0,'5a. Dosing'!F127)</f>
        <v>0</v>
      </c>
      <c r="AB127" s="254">
        <f>IF('5a. Dosing'!G127="",0,'5a. Dosing'!G127)</f>
        <v>0</v>
      </c>
      <c r="AC127" s="254" t="str">
        <f>IF('5a. Dosing'!H127="","",'5a. Dosing'!H127)</f>
        <v/>
      </c>
      <c r="AD127" s="254" t="str">
        <f>IF('5a. Dosing'!I127="","",'5a. Dosing'!I127)</f>
        <v/>
      </c>
      <c r="AE127" s="254" t="str">
        <f>IF('5a. Dosing'!J127="","",'5a. Dosing'!J127)</f>
        <v/>
      </c>
      <c r="AF127" s="254" t="str">
        <f>IF('5a. Dosing'!K127="","",'5a. Dosing'!K127)</f>
        <v/>
      </c>
      <c r="AG127" s="148"/>
      <c r="AH127" s="256">
        <f t="shared" si="145"/>
        <v>19</v>
      </c>
      <c r="AI127" s="256">
        <f t="shared" si="146"/>
        <v>126</v>
      </c>
      <c r="AJ127" s="257" t="str">
        <f t="shared" si="159"/>
        <v>zzzzzz</v>
      </c>
      <c r="AK127" s="257" t="e">
        <f t="shared" si="147"/>
        <v>#N/A</v>
      </c>
      <c r="AL127" s="254" t="str">
        <f t="shared" si="148"/>
        <v/>
      </c>
      <c r="AM127" s="254" t="str">
        <f t="shared" si="148"/>
        <v/>
      </c>
      <c r="AN127" s="254" t="str">
        <f t="shared" si="148"/>
        <v/>
      </c>
      <c r="AO127" s="254" t="str">
        <f t="shared" si="148"/>
        <v/>
      </c>
      <c r="AP127" s="254" t="str">
        <f t="shared" si="148"/>
        <v/>
      </c>
      <c r="AQ127" s="254" t="str">
        <f t="shared" si="148"/>
        <v/>
      </c>
      <c r="AR127" s="258" t="e">
        <f t="shared" si="127"/>
        <v>#VALUE!</v>
      </c>
      <c r="AS127" s="258" t="e">
        <f t="shared" si="128"/>
        <v>#VALUE!</v>
      </c>
      <c r="AT127" s="258" t="e">
        <f t="shared" si="129"/>
        <v>#VALUE!</v>
      </c>
      <c r="AU127" s="258" t="e">
        <f t="shared" si="130"/>
        <v>#VALUE!</v>
      </c>
      <c r="AV127" s="258" t="e">
        <f t="shared" si="131"/>
        <v>#VALUE!</v>
      </c>
      <c r="AW127" s="258" t="e">
        <f t="shared" ref="AW127:AW138" si="163">P127*AW$7</f>
        <v>#VALUE!</v>
      </c>
      <c r="AX127" s="221" t="e">
        <f t="shared" si="149"/>
        <v>#VALUE!</v>
      </c>
      <c r="AY127" s="221" t="str">
        <f t="shared" si="150"/>
        <v/>
      </c>
      <c r="AZ127" s="221" t="str">
        <f t="shared" si="138"/>
        <v/>
      </c>
      <c r="BA127" s="221" t="str">
        <f t="shared" si="139"/>
        <v/>
      </c>
      <c r="BB127" s="221" t="str">
        <f t="shared" si="140"/>
        <v/>
      </c>
      <c r="BC127" s="221" t="str">
        <f t="shared" si="141"/>
        <v/>
      </c>
      <c r="BD127" s="221" t="str">
        <f t="shared" si="142"/>
        <v/>
      </c>
      <c r="BE127" s="259" t="str">
        <f>IFERROR(INDEX('5a. Dosing'!$F$11:$Q$138,MATCH('5. Form Breakdown'!$AK127,'5a. Dosing'!$E$11:$E$138,0),MATCH('5. Form Breakdown'!BE$10,'5a. Dosing'!$F$9:$Q$9,0)),"")</f>
        <v/>
      </c>
      <c r="BF127" s="259" t="str">
        <f>IFERROR(INDEX('5a. Dosing'!$F$11:$Q$138,MATCH('5. Form Breakdown'!$AK127,'5a. Dosing'!$E$11:$E$138,0),MATCH('5. Form Breakdown'!BF$10,'5a. Dosing'!$F$9:$Q$9,0)),"")</f>
        <v/>
      </c>
      <c r="BG127" s="259" t="str">
        <f>IFERROR(INDEX('5a. Dosing'!$F$11:$Q$138,MATCH('5. Form Breakdown'!$AK127,'5a. Dosing'!$E$11:$E$138,0),MATCH('5. Form Breakdown'!BG$10,'5a. Dosing'!$F$9:$Q$9,0)),"")</f>
        <v/>
      </c>
      <c r="BH127" s="259" t="str">
        <f>IFERROR(INDEX('5a. Dosing'!$F$11:$Q$138,MATCH('5. Form Breakdown'!$AK127,'5a. Dosing'!$E$11:$E$138,0),MATCH('5. Form Breakdown'!BH$10,'5a. Dosing'!$F$9:$Q$9,0)),"")</f>
        <v/>
      </c>
      <c r="BI127" s="259" t="str">
        <f>IFERROR(INDEX('5a. Dosing'!$F$11:$Q$138,MATCH('5. Form Breakdown'!$AK127,'5a. Dosing'!$E$11:$E$138,0),MATCH('5. Form Breakdown'!BI$10,'5a. Dosing'!$F$9:$Q$9,0)),"")</f>
        <v/>
      </c>
      <c r="BJ127" s="259" t="str">
        <f>IFERROR(INDEX('5a. Dosing'!$F$11:$Q$138,MATCH('5. Form Breakdown'!$AK127,'5a. Dosing'!$E$11:$E$138,0),MATCH('5. Form Breakdown'!BJ$10,'5a. Dosing'!$F$9:$Q$9,0)),"")</f>
        <v/>
      </c>
      <c r="BK127" s="260">
        <f t="shared" si="151"/>
        <v>0</v>
      </c>
      <c r="BL127" s="260" t="e">
        <f t="shared" si="152"/>
        <v>#VALUE!</v>
      </c>
    </row>
    <row r="128" spans="2:66" ht="15" hidden="1" outlineLevel="1" x14ac:dyDescent="0.25">
      <c r="B128" s="134" t="str">
        <f t="shared" si="136"/>
        <v xml:space="preserve">  - </v>
      </c>
      <c r="C128" s="247">
        <f t="shared" si="143"/>
        <v>0</v>
      </c>
      <c r="D128" s="248" t="str">
        <f>IF(COUNTIF($E128:$E139,E128)&gt;1,"X","")</f>
        <v>X</v>
      </c>
      <c r="E128" s="289" t="str">
        <f t="shared" si="153"/>
        <v/>
      </c>
      <c r="F128" s="289" t="str">
        <f t="shared" si="154"/>
        <v/>
      </c>
      <c r="G128" s="289" t="str">
        <f t="shared" si="154"/>
        <v/>
      </c>
      <c r="H128" s="289" t="str">
        <f t="shared" si="155"/>
        <v/>
      </c>
      <c r="I128" s="289" t="str">
        <f t="shared" ref="I128:I138" si="164">AP128</f>
        <v/>
      </c>
      <c r="J128" s="289" t="str">
        <f t="shared" si="157"/>
        <v/>
      </c>
      <c r="K128" s="734"/>
      <c r="L128" s="734"/>
      <c r="M128" s="734"/>
      <c r="N128" s="734"/>
      <c r="O128" s="734"/>
      <c r="P128" s="734"/>
      <c r="Q128" s="290" t="e">
        <f t="shared" si="158"/>
        <v>#VALUE!</v>
      </c>
      <c r="R128" s="371" t="str">
        <f t="shared" si="156"/>
        <v/>
      </c>
      <c r="S128" s="291"/>
      <c r="T128" s="183"/>
      <c r="U128" s="253"/>
      <c r="X128" s="216"/>
      <c r="Z128" s="254">
        <f t="shared" si="137"/>
        <v>0</v>
      </c>
      <c r="AA128" s="254">
        <f>IF('5a. Dosing'!F128="",0,'5a. Dosing'!F128)</f>
        <v>0</v>
      </c>
      <c r="AB128" s="254">
        <f>IF('5a. Dosing'!G128="",0,'5a. Dosing'!G128)</f>
        <v>0</v>
      </c>
      <c r="AC128" s="254" t="str">
        <f>IF('5a. Dosing'!H128="","",'5a. Dosing'!H128)</f>
        <v/>
      </c>
      <c r="AD128" s="254" t="str">
        <f>IF('5a. Dosing'!I128="","",'5a. Dosing'!I128)</f>
        <v/>
      </c>
      <c r="AE128" s="254" t="str">
        <f>IF('5a. Dosing'!J128="","",'5a. Dosing'!J128)</f>
        <v/>
      </c>
      <c r="AF128" s="254" t="str">
        <f>IF('5a. Dosing'!K128="","",'5a. Dosing'!K128)</f>
        <v/>
      </c>
      <c r="AG128" s="148"/>
      <c r="AH128" s="256">
        <f t="shared" si="145"/>
        <v>19</v>
      </c>
      <c r="AI128" s="256">
        <f t="shared" si="146"/>
        <v>126</v>
      </c>
      <c r="AJ128" s="257" t="str">
        <f t="shared" si="159"/>
        <v>zzzzzz</v>
      </c>
      <c r="AK128" s="257" t="e">
        <f t="shared" si="147"/>
        <v>#N/A</v>
      </c>
      <c r="AL128" s="254" t="str">
        <f t="shared" si="148"/>
        <v/>
      </c>
      <c r="AM128" s="254" t="str">
        <f t="shared" si="148"/>
        <v/>
      </c>
      <c r="AN128" s="254" t="str">
        <f t="shared" si="148"/>
        <v/>
      </c>
      <c r="AO128" s="254" t="str">
        <f t="shared" si="148"/>
        <v/>
      </c>
      <c r="AP128" s="254" t="str">
        <f t="shared" si="148"/>
        <v/>
      </c>
      <c r="AQ128" s="254" t="str">
        <f t="shared" si="148"/>
        <v/>
      </c>
      <c r="AR128" s="258" t="e">
        <f t="shared" si="127"/>
        <v>#VALUE!</v>
      </c>
      <c r="AS128" s="258" t="e">
        <f t="shared" si="128"/>
        <v>#VALUE!</v>
      </c>
      <c r="AT128" s="258" t="e">
        <f t="shared" si="129"/>
        <v>#VALUE!</v>
      </c>
      <c r="AU128" s="258" t="e">
        <f t="shared" si="130"/>
        <v>#VALUE!</v>
      </c>
      <c r="AV128" s="258" t="e">
        <f t="shared" si="131"/>
        <v>#VALUE!</v>
      </c>
      <c r="AW128" s="258" t="e">
        <f t="shared" si="163"/>
        <v>#VALUE!</v>
      </c>
      <c r="AX128" s="221" t="e">
        <f t="shared" si="149"/>
        <v>#VALUE!</v>
      </c>
      <c r="AY128" s="221" t="str">
        <f t="shared" si="150"/>
        <v/>
      </c>
      <c r="AZ128" s="221" t="str">
        <f t="shared" si="138"/>
        <v/>
      </c>
      <c r="BA128" s="221" t="str">
        <f t="shared" si="139"/>
        <v/>
      </c>
      <c r="BB128" s="221" t="str">
        <f t="shared" si="140"/>
        <v/>
      </c>
      <c r="BC128" s="221" t="str">
        <f t="shared" si="141"/>
        <v/>
      </c>
      <c r="BD128" s="221" t="str">
        <f t="shared" si="142"/>
        <v/>
      </c>
      <c r="BE128" s="259" t="str">
        <f>IFERROR(INDEX('5a. Dosing'!$F$11:$Q$138,MATCH('5. Form Breakdown'!$AK128,'5a. Dosing'!$E$11:$E$138,0),MATCH('5. Form Breakdown'!BE$10,'5a. Dosing'!$F$9:$Q$9,0)),"")</f>
        <v/>
      </c>
      <c r="BF128" s="259" t="str">
        <f>IFERROR(INDEX('5a. Dosing'!$F$11:$Q$138,MATCH('5. Form Breakdown'!$AK128,'5a. Dosing'!$E$11:$E$138,0),MATCH('5. Form Breakdown'!BF$10,'5a. Dosing'!$F$9:$Q$9,0)),"")</f>
        <v/>
      </c>
      <c r="BG128" s="259" t="str">
        <f>IFERROR(INDEX('5a. Dosing'!$F$11:$Q$138,MATCH('5. Form Breakdown'!$AK128,'5a. Dosing'!$E$11:$E$138,0),MATCH('5. Form Breakdown'!BG$10,'5a. Dosing'!$F$9:$Q$9,0)),"")</f>
        <v/>
      </c>
      <c r="BH128" s="259" t="str">
        <f>IFERROR(INDEX('5a. Dosing'!$F$11:$Q$138,MATCH('5. Form Breakdown'!$AK128,'5a. Dosing'!$E$11:$E$138,0),MATCH('5. Form Breakdown'!BH$10,'5a. Dosing'!$F$9:$Q$9,0)),"")</f>
        <v/>
      </c>
      <c r="BI128" s="259" t="str">
        <f>IFERROR(INDEX('5a. Dosing'!$F$11:$Q$138,MATCH('5. Form Breakdown'!$AK128,'5a. Dosing'!$E$11:$E$138,0),MATCH('5. Form Breakdown'!BI$10,'5a. Dosing'!$F$9:$Q$9,0)),"")</f>
        <v/>
      </c>
      <c r="BJ128" s="259" t="str">
        <f>IFERROR(INDEX('5a. Dosing'!$F$11:$Q$138,MATCH('5. Form Breakdown'!$AK128,'5a. Dosing'!$E$11:$E$138,0),MATCH('5. Form Breakdown'!BJ$10,'5a. Dosing'!$F$9:$Q$9,0)),"")</f>
        <v/>
      </c>
      <c r="BK128" s="260">
        <f t="shared" si="151"/>
        <v>0</v>
      </c>
      <c r="BL128" s="260" t="e">
        <f t="shared" si="152"/>
        <v>#VALUE!</v>
      </c>
    </row>
    <row r="129" spans="2:64" ht="15" hidden="1" outlineLevel="1" x14ac:dyDescent="0.25">
      <c r="B129" s="134" t="str">
        <f t="shared" si="136"/>
        <v xml:space="preserve">  - </v>
      </c>
      <c r="C129" s="247">
        <f t="shared" si="143"/>
        <v>0</v>
      </c>
      <c r="D129" s="248" t="str">
        <f>IF(COUNTIF($E129:$E139,E129)&gt;1,"X","")</f>
        <v>X</v>
      </c>
      <c r="E129" s="262" t="str">
        <f t="shared" si="153"/>
        <v/>
      </c>
      <c r="F129" s="262" t="str">
        <f t="shared" si="154"/>
        <v/>
      </c>
      <c r="G129" s="262" t="str">
        <f t="shared" si="154"/>
        <v/>
      </c>
      <c r="H129" s="262" t="str">
        <f t="shared" si="155"/>
        <v/>
      </c>
      <c r="I129" s="262" t="str">
        <f t="shared" si="164"/>
        <v/>
      </c>
      <c r="J129" s="262" t="str">
        <f t="shared" si="157"/>
        <v/>
      </c>
      <c r="K129" s="733"/>
      <c r="L129" s="733"/>
      <c r="M129" s="733"/>
      <c r="N129" s="733"/>
      <c r="O129" s="733"/>
      <c r="P129" s="733"/>
      <c r="Q129" s="264" t="e">
        <f t="shared" si="158"/>
        <v>#VALUE!</v>
      </c>
      <c r="R129" s="365" t="str">
        <f t="shared" si="156"/>
        <v/>
      </c>
      <c r="S129" s="291"/>
      <c r="T129" s="183"/>
      <c r="U129" s="253"/>
      <c r="X129" s="216"/>
      <c r="Z129" s="254">
        <f t="shared" si="137"/>
        <v>0</v>
      </c>
      <c r="AA129" s="254">
        <f>IF('5a. Dosing'!F129="",0,'5a. Dosing'!F129)</f>
        <v>0</v>
      </c>
      <c r="AB129" s="254">
        <f>IF('5a. Dosing'!G129="",0,'5a. Dosing'!G129)</f>
        <v>0</v>
      </c>
      <c r="AC129" s="254" t="str">
        <f>IF('5a. Dosing'!H129="","",'5a. Dosing'!H129)</f>
        <v/>
      </c>
      <c r="AD129" s="254" t="str">
        <f>IF('5a. Dosing'!I129="","",'5a. Dosing'!I129)</f>
        <v/>
      </c>
      <c r="AE129" s="254" t="str">
        <f>IF('5a. Dosing'!J129="","",'5a. Dosing'!J129)</f>
        <v/>
      </c>
      <c r="AF129" s="254" t="str">
        <f>IF('5a. Dosing'!K129="","",'5a. Dosing'!K129)</f>
        <v/>
      </c>
      <c r="AG129" s="148"/>
      <c r="AH129" s="256">
        <f t="shared" si="145"/>
        <v>19</v>
      </c>
      <c r="AI129" s="256">
        <f t="shared" si="146"/>
        <v>126</v>
      </c>
      <c r="AJ129" s="257" t="str">
        <f t="shared" si="159"/>
        <v>zzzzzz</v>
      </c>
      <c r="AK129" s="257" t="e">
        <f t="shared" si="147"/>
        <v>#N/A</v>
      </c>
      <c r="AL129" s="254" t="str">
        <f t="shared" si="148"/>
        <v/>
      </c>
      <c r="AM129" s="254" t="str">
        <f t="shared" si="148"/>
        <v/>
      </c>
      <c r="AN129" s="254" t="str">
        <f t="shared" si="148"/>
        <v/>
      </c>
      <c r="AO129" s="254" t="str">
        <f t="shared" si="148"/>
        <v/>
      </c>
      <c r="AP129" s="254" t="str">
        <f t="shared" si="148"/>
        <v/>
      </c>
      <c r="AQ129" s="254" t="str">
        <f t="shared" si="148"/>
        <v/>
      </c>
      <c r="AR129" s="258" t="e">
        <f t="shared" si="127"/>
        <v>#VALUE!</v>
      </c>
      <c r="AS129" s="258" t="e">
        <f t="shared" si="128"/>
        <v>#VALUE!</v>
      </c>
      <c r="AT129" s="258" t="e">
        <f t="shared" si="129"/>
        <v>#VALUE!</v>
      </c>
      <c r="AU129" s="258" t="e">
        <f t="shared" si="130"/>
        <v>#VALUE!</v>
      </c>
      <c r="AV129" s="258" t="e">
        <f t="shared" si="131"/>
        <v>#VALUE!</v>
      </c>
      <c r="AW129" s="258" t="e">
        <f t="shared" si="163"/>
        <v>#VALUE!</v>
      </c>
      <c r="AX129" s="221" t="e">
        <f t="shared" si="149"/>
        <v>#VALUE!</v>
      </c>
      <c r="AY129" s="221" t="str">
        <f t="shared" si="150"/>
        <v/>
      </c>
      <c r="AZ129" s="221" t="str">
        <f t="shared" si="138"/>
        <v/>
      </c>
      <c r="BA129" s="221" t="str">
        <f t="shared" si="139"/>
        <v/>
      </c>
      <c r="BB129" s="221" t="str">
        <f t="shared" si="140"/>
        <v/>
      </c>
      <c r="BC129" s="221" t="str">
        <f t="shared" si="141"/>
        <v/>
      </c>
      <c r="BD129" s="221" t="str">
        <f t="shared" si="142"/>
        <v/>
      </c>
      <c r="BE129" s="259" t="str">
        <f>IFERROR(INDEX('5a. Dosing'!$F$11:$Q$138,MATCH('5. Form Breakdown'!$AK129,'5a. Dosing'!$E$11:$E$138,0),MATCH('5. Form Breakdown'!BE$10,'5a. Dosing'!$F$9:$Q$9,0)),"")</f>
        <v/>
      </c>
      <c r="BF129" s="259" t="str">
        <f>IFERROR(INDEX('5a. Dosing'!$F$11:$Q$138,MATCH('5. Form Breakdown'!$AK129,'5a. Dosing'!$E$11:$E$138,0),MATCH('5. Form Breakdown'!BF$10,'5a. Dosing'!$F$9:$Q$9,0)),"")</f>
        <v/>
      </c>
      <c r="BG129" s="259" t="str">
        <f>IFERROR(INDEX('5a. Dosing'!$F$11:$Q$138,MATCH('5. Form Breakdown'!$AK129,'5a. Dosing'!$E$11:$E$138,0),MATCH('5. Form Breakdown'!BG$10,'5a. Dosing'!$F$9:$Q$9,0)),"")</f>
        <v/>
      </c>
      <c r="BH129" s="259" t="str">
        <f>IFERROR(INDEX('5a. Dosing'!$F$11:$Q$138,MATCH('5. Form Breakdown'!$AK129,'5a. Dosing'!$E$11:$E$138,0),MATCH('5. Form Breakdown'!BH$10,'5a. Dosing'!$F$9:$Q$9,0)),"")</f>
        <v/>
      </c>
      <c r="BI129" s="259" t="str">
        <f>IFERROR(INDEX('5a. Dosing'!$F$11:$Q$138,MATCH('5. Form Breakdown'!$AK129,'5a. Dosing'!$E$11:$E$138,0),MATCH('5. Form Breakdown'!BI$10,'5a. Dosing'!$F$9:$Q$9,0)),"")</f>
        <v/>
      </c>
      <c r="BJ129" s="259" t="str">
        <f>IFERROR(INDEX('5a. Dosing'!$F$11:$Q$138,MATCH('5. Form Breakdown'!$AK129,'5a. Dosing'!$E$11:$E$138,0),MATCH('5. Form Breakdown'!BJ$10,'5a. Dosing'!$F$9:$Q$9,0)),"")</f>
        <v/>
      </c>
      <c r="BK129" s="260">
        <f t="shared" si="151"/>
        <v>0</v>
      </c>
      <c r="BL129" s="260" t="e">
        <f t="shared" si="152"/>
        <v>#VALUE!</v>
      </c>
    </row>
    <row r="130" spans="2:64" ht="15" hidden="1" outlineLevel="1" x14ac:dyDescent="0.25">
      <c r="B130" s="134" t="str">
        <f t="shared" si="136"/>
        <v xml:space="preserve">  - </v>
      </c>
      <c r="C130" s="247">
        <f t="shared" si="143"/>
        <v>0</v>
      </c>
      <c r="D130" s="248" t="str">
        <f>IF(COUNTIF($E130:$E139,E130)&gt;1,"X","")</f>
        <v>X</v>
      </c>
      <c r="E130" s="262" t="str">
        <f t="shared" si="153"/>
        <v/>
      </c>
      <c r="F130" s="262" t="str">
        <f t="shared" si="154"/>
        <v/>
      </c>
      <c r="G130" s="262" t="str">
        <f t="shared" si="154"/>
        <v/>
      </c>
      <c r="H130" s="262" t="str">
        <f t="shared" si="155"/>
        <v/>
      </c>
      <c r="I130" s="262" t="str">
        <f t="shared" si="164"/>
        <v/>
      </c>
      <c r="J130" s="262" t="str">
        <f t="shared" si="157"/>
        <v/>
      </c>
      <c r="K130" s="733"/>
      <c r="L130" s="733"/>
      <c r="M130" s="733"/>
      <c r="N130" s="733"/>
      <c r="O130" s="733"/>
      <c r="P130" s="733"/>
      <c r="Q130" s="264" t="e">
        <f t="shared" si="158"/>
        <v>#VALUE!</v>
      </c>
      <c r="R130" s="365" t="str">
        <f t="shared" si="156"/>
        <v/>
      </c>
      <c r="S130" s="291"/>
      <c r="T130" s="183"/>
      <c r="U130" s="253"/>
      <c r="X130" s="216"/>
      <c r="Z130" s="254">
        <f t="shared" si="137"/>
        <v>0</v>
      </c>
      <c r="AA130" s="255">
        <f>IF('5a. Dosing'!F130="",0,'5a. Dosing'!F130)</f>
        <v>0</v>
      </c>
      <c r="AB130" s="255">
        <f>IF('5a. Dosing'!G130="",0,'5a. Dosing'!G130)</f>
        <v>0</v>
      </c>
      <c r="AC130" s="254" t="str">
        <f>IF('5a. Dosing'!H130="","",'5a. Dosing'!H130)</f>
        <v/>
      </c>
      <c r="AD130" s="255" t="str">
        <f>IF('5a. Dosing'!I130="","",'5a. Dosing'!I130)</f>
        <v/>
      </c>
      <c r="AE130" s="255" t="str">
        <f>IF('5a. Dosing'!J130="","",'5a. Dosing'!J130)</f>
        <v/>
      </c>
      <c r="AF130" s="255" t="str">
        <f>IF('5a. Dosing'!K130="","",'5a. Dosing'!K130)</f>
        <v/>
      </c>
      <c r="AG130" s="148"/>
      <c r="AH130" s="293">
        <f t="shared" si="145"/>
        <v>19</v>
      </c>
      <c r="AI130" s="256">
        <f t="shared" si="146"/>
        <v>126</v>
      </c>
      <c r="AJ130" s="257" t="str">
        <f t="shared" si="159"/>
        <v>zzzzzz</v>
      </c>
      <c r="AK130" s="257" t="e">
        <f t="shared" si="147"/>
        <v>#N/A</v>
      </c>
      <c r="AL130" s="254" t="str">
        <f t="shared" ref="AL130:AQ138" si="165">IFERROR(INDEX($AA$120:$AF$138,MATCH($AK130,$Z$120:$Z$138,0),MATCH(AL$9,$AA$9:$AF$9,0)),"")</f>
        <v/>
      </c>
      <c r="AM130" s="254" t="str">
        <f t="shared" si="165"/>
        <v/>
      </c>
      <c r="AN130" s="254" t="str">
        <f t="shared" si="165"/>
        <v/>
      </c>
      <c r="AO130" s="254" t="str">
        <f t="shared" si="165"/>
        <v/>
      </c>
      <c r="AP130" s="254" t="str">
        <f t="shared" si="165"/>
        <v/>
      </c>
      <c r="AQ130" s="254" t="str">
        <f t="shared" si="165"/>
        <v/>
      </c>
      <c r="AR130" s="258" t="e">
        <f t="shared" si="127"/>
        <v>#VALUE!</v>
      </c>
      <c r="AS130" s="258" t="e">
        <f t="shared" si="128"/>
        <v>#VALUE!</v>
      </c>
      <c r="AT130" s="258" t="e">
        <f t="shared" si="129"/>
        <v>#VALUE!</v>
      </c>
      <c r="AU130" s="258" t="e">
        <f t="shared" si="130"/>
        <v>#VALUE!</v>
      </c>
      <c r="AV130" s="258" t="e">
        <f t="shared" si="131"/>
        <v>#VALUE!</v>
      </c>
      <c r="AW130" s="258" t="e">
        <f t="shared" si="163"/>
        <v>#VALUE!</v>
      </c>
      <c r="AX130" s="221" t="e">
        <f t="shared" si="149"/>
        <v>#VALUE!</v>
      </c>
      <c r="AY130" s="221" t="str">
        <f t="shared" si="150"/>
        <v/>
      </c>
      <c r="AZ130" s="221" t="str">
        <f t="shared" si="138"/>
        <v/>
      </c>
      <c r="BA130" s="221" t="str">
        <f t="shared" si="139"/>
        <v/>
      </c>
      <c r="BB130" s="221" t="str">
        <f t="shared" si="140"/>
        <v/>
      </c>
      <c r="BC130" s="221" t="str">
        <f t="shared" si="141"/>
        <v/>
      </c>
      <c r="BD130" s="221" t="str">
        <f t="shared" si="142"/>
        <v/>
      </c>
      <c r="BE130" s="259" t="str">
        <f>IFERROR(INDEX('5a. Dosing'!$F$11:$Q$138,MATCH('5. Form Breakdown'!$AK130,'5a. Dosing'!$E$11:$E$138,0),MATCH('5. Form Breakdown'!BE$10,'5a. Dosing'!$F$9:$Q$9,0)),"")</f>
        <v/>
      </c>
      <c r="BF130" s="259" t="str">
        <f>IFERROR(INDEX('5a. Dosing'!$F$11:$Q$138,MATCH('5. Form Breakdown'!$AK130,'5a. Dosing'!$E$11:$E$138,0),MATCH('5. Form Breakdown'!BF$10,'5a. Dosing'!$F$9:$Q$9,0)),"")</f>
        <v/>
      </c>
      <c r="BG130" s="259" t="str">
        <f>IFERROR(INDEX('5a. Dosing'!$F$11:$Q$138,MATCH('5. Form Breakdown'!$AK130,'5a. Dosing'!$E$11:$E$138,0),MATCH('5. Form Breakdown'!BG$10,'5a. Dosing'!$F$9:$Q$9,0)),"")</f>
        <v/>
      </c>
      <c r="BH130" s="259" t="str">
        <f>IFERROR(INDEX('5a. Dosing'!$F$11:$Q$138,MATCH('5. Form Breakdown'!$AK130,'5a. Dosing'!$E$11:$E$138,0),MATCH('5. Form Breakdown'!BH$10,'5a. Dosing'!$F$9:$Q$9,0)),"")</f>
        <v/>
      </c>
      <c r="BI130" s="259" t="str">
        <f>IFERROR(INDEX('5a. Dosing'!$F$11:$Q$138,MATCH('5. Form Breakdown'!$AK130,'5a. Dosing'!$E$11:$E$138,0),MATCH('5. Form Breakdown'!BI$10,'5a. Dosing'!$F$9:$Q$9,0)),"")</f>
        <v/>
      </c>
      <c r="BJ130" s="259" t="str">
        <f>IFERROR(INDEX('5a. Dosing'!$F$11:$Q$138,MATCH('5. Form Breakdown'!$AK130,'5a. Dosing'!$E$11:$E$138,0),MATCH('5. Form Breakdown'!BJ$10,'5a. Dosing'!$F$9:$Q$9,0)),"")</f>
        <v/>
      </c>
      <c r="BK130" s="260">
        <f t="shared" si="151"/>
        <v>0</v>
      </c>
      <c r="BL130" s="260" t="e">
        <f t="shared" si="152"/>
        <v>#VALUE!</v>
      </c>
    </row>
    <row r="131" spans="2:64" ht="18.75" hidden="1" outlineLevel="1" x14ac:dyDescent="0.3">
      <c r="B131" s="134" t="str">
        <f t="shared" si="136"/>
        <v xml:space="preserve">  - </v>
      </c>
      <c r="C131" s="247">
        <f t="shared" si="143"/>
        <v>0</v>
      </c>
      <c r="D131" s="248" t="str">
        <f>IF(COUNTIF($E131:$E139,E131)&gt;1,"X","")</f>
        <v>X</v>
      </c>
      <c r="E131" s="262" t="str">
        <f t="shared" si="153"/>
        <v/>
      </c>
      <c r="F131" s="262" t="str">
        <f t="shared" si="154"/>
        <v/>
      </c>
      <c r="G131" s="262" t="str">
        <f t="shared" si="154"/>
        <v/>
      </c>
      <c r="H131" s="262" t="str">
        <f t="shared" si="155"/>
        <v/>
      </c>
      <c r="I131" s="262" t="str">
        <f t="shared" si="164"/>
        <v/>
      </c>
      <c r="J131" s="262" t="str">
        <f t="shared" si="157"/>
        <v/>
      </c>
      <c r="K131" s="733"/>
      <c r="L131" s="733"/>
      <c r="M131" s="733"/>
      <c r="N131" s="733"/>
      <c r="O131" s="733"/>
      <c r="P131" s="733"/>
      <c r="Q131" s="264" t="e">
        <f t="shared" si="158"/>
        <v>#VALUE!</v>
      </c>
      <c r="R131" s="365" t="str">
        <f t="shared" si="156"/>
        <v/>
      </c>
      <c r="S131" s="291"/>
      <c r="T131" s="183"/>
      <c r="U131" s="253"/>
      <c r="X131" s="216"/>
      <c r="Z131" s="254">
        <f t="shared" si="137"/>
        <v>0</v>
      </c>
      <c r="AA131" s="306">
        <v>0</v>
      </c>
      <c r="AB131" s="307" t="s">
        <v>239</v>
      </c>
      <c r="AC131" s="254" t="str">
        <f>IF('5a. Dosing'!H131="","",'5a. Dosing'!H131)</f>
        <v/>
      </c>
      <c r="AD131" s="308"/>
      <c r="AE131" s="308"/>
      <c r="AF131" s="308"/>
      <c r="AG131" s="308"/>
      <c r="AH131" s="304">
        <f t="shared" si="145"/>
        <v>19</v>
      </c>
      <c r="AI131" s="256">
        <f t="shared" si="146"/>
        <v>126</v>
      </c>
      <c r="AJ131" s="257" t="str">
        <f t="shared" si="159"/>
        <v>zzzzzz</v>
      </c>
      <c r="AK131" s="257" t="e">
        <f t="shared" si="147"/>
        <v>#N/A</v>
      </c>
      <c r="AL131" s="254" t="str">
        <f t="shared" si="165"/>
        <v/>
      </c>
      <c r="AM131" s="254" t="str">
        <f t="shared" si="165"/>
        <v/>
      </c>
      <c r="AN131" s="254" t="str">
        <f t="shared" si="165"/>
        <v/>
      </c>
      <c r="AO131" s="254" t="str">
        <f t="shared" si="165"/>
        <v/>
      </c>
      <c r="AP131" s="254" t="str">
        <f t="shared" si="165"/>
        <v/>
      </c>
      <c r="AQ131" s="254" t="str">
        <f t="shared" si="165"/>
        <v/>
      </c>
      <c r="AR131" s="258" t="e">
        <f t="shared" si="127"/>
        <v>#VALUE!</v>
      </c>
      <c r="AS131" s="258" t="e">
        <f t="shared" si="128"/>
        <v>#VALUE!</v>
      </c>
      <c r="AT131" s="258" t="e">
        <f t="shared" si="129"/>
        <v>#VALUE!</v>
      </c>
      <c r="AU131" s="258" t="e">
        <f t="shared" si="130"/>
        <v>#VALUE!</v>
      </c>
      <c r="AV131" s="258" t="e">
        <f t="shared" si="131"/>
        <v>#VALUE!</v>
      </c>
      <c r="AW131" s="258" t="e">
        <f t="shared" si="163"/>
        <v>#VALUE!</v>
      </c>
      <c r="AX131" s="221" t="e">
        <f t="shared" si="149"/>
        <v>#VALUE!</v>
      </c>
      <c r="AY131" s="221" t="str">
        <f t="shared" si="150"/>
        <v/>
      </c>
      <c r="AZ131" s="221" t="str">
        <f t="shared" si="138"/>
        <v/>
      </c>
      <c r="BA131" s="221" t="str">
        <f t="shared" si="139"/>
        <v/>
      </c>
      <c r="BB131" s="221" t="str">
        <f t="shared" si="140"/>
        <v/>
      </c>
      <c r="BC131" s="221" t="str">
        <f t="shared" si="141"/>
        <v/>
      </c>
      <c r="BD131" s="221" t="str">
        <f t="shared" si="142"/>
        <v/>
      </c>
      <c r="BE131" s="259" t="str">
        <f>IFERROR(INDEX('5a. Dosing'!$F$11:$Q$138,MATCH('5. Form Breakdown'!$AK131,'5a. Dosing'!$E$11:$E$138,0),MATCH('5. Form Breakdown'!BE$10,'5a. Dosing'!$F$9:$Q$9,0)),"")</f>
        <v/>
      </c>
      <c r="BF131" s="259" t="str">
        <f>IFERROR(INDEX('5a. Dosing'!$F$11:$Q$138,MATCH('5. Form Breakdown'!$AK131,'5a. Dosing'!$E$11:$E$138,0),MATCH('5. Form Breakdown'!BF$10,'5a. Dosing'!$F$9:$Q$9,0)),"")</f>
        <v/>
      </c>
      <c r="BG131" s="259" t="str">
        <f>IFERROR(INDEX('5a. Dosing'!$F$11:$Q$138,MATCH('5. Form Breakdown'!$AK131,'5a. Dosing'!$E$11:$E$138,0),MATCH('5. Form Breakdown'!BG$10,'5a. Dosing'!$F$9:$Q$9,0)),"")</f>
        <v/>
      </c>
      <c r="BH131" s="259" t="str">
        <f>IFERROR(INDEX('5a. Dosing'!$F$11:$Q$138,MATCH('5. Form Breakdown'!$AK131,'5a. Dosing'!$E$11:$E$138,0),MATCH('5. Form Breakdown'!BH$10,'5a. Dosing'!$F$9:$Q$9,0)),"")</f>
        <v/>
      </c>
      <c r="BI131" s="259" t="str">
        <f>IFERROR(INDEX('5a. Dosing'!$F$11:$Q$138,MATCH('5. Form Breakdown'!$AK131,'5a. Dosing'!$E$11:$E$138,0),MATCH('5. Form Breakdown'!BI$10,'5a. Dosing'!$F$9:$Q$9,0)),"")</f>
        <v/>
      </c>
      <c r="BJ131" s="259" t="str">
        <f>IFERROR(INDEX('5a. Dosing'!$F$11:$Q$138,MATCH('5. Form Breakdown'!$AK131,'5a. Dosing'!$E$11:$E$138,0),MATCH('5. Form Breakdown'!BJ$10,'5a. Dosing'!$F$9:$Q$9,0)),"")</f>
        <v/>
      </c>
      <c r="BK131" s="260">
        <f t="shared" si="151"/>
        <v>0</v>
      </c>
      <c r="BL131" s="260" t="e">
        <f t="shared" si="152"/>
        <v>#VALUE!</v>
      </c>
    </row>
    <row r="132" spans="2:64" ht="15" hidden="1" outlineLevel="1" x14ac:dyDescent="0.25">
      <c r="B132" s="134" t="str">
        <f t="shared" si="136"/>
        <v xml:space="preserve">  - </v>
      </c>
      <c r="C132" s="247">
        <f t="shared" si="143"/>
        <v>0</v>
      </c>
      <c r="D132" s="248" t="str">
        <f>IF(COUNTIF($E132:$E139,E132)&gt;1,"X","")</f>
        <v>X</v>
      </c>
      <c r="E132" s="262" t="str">
        <f t="shared" si="153"/>
        <v/>
      </c>
      <c r="F132" s="262" t="str">
        <f t="shared" si="154"/>
        <v/>
      </c>
      <c r="G132" s="262" t="str">
        <f t="shared" si="154"/>
        <v/>
      </c>
      <c r="H132" s="262" t="str">
        <f t="shared" si="155"/>
        <v/>
      </c>
      <c r="I132" s="262" t="str">
        <f t="shared" si="164"/>
        <v/>
      </c>
      <c r="J132" s="262" t="str">
        <f t="shared" si="157"/>
        <v/>
      </c>
      <c r="K132" s="733"/>
      <c r="L132" s="733"/>
      <c r="M132" s="733"/>
      <c r="N132" s="733"/>
      <c r="O132" s="733"/>
      <c r="P132" s="733"/>
      <c r="Q132" s="264" t="e">
        <f t="shared" si="158"/>
        <v>#VALUE!</v>
      </c>
      <c r="R132" s="365" t="str">
        <f t="shared" si="156"/>
        <v/>
      </c>
      <c r="S132" s="291"/>
      <c r="T132" s="183"/>
      <c r="U132" s="253"/>
      <c r="X132" s="216"/>
      <c r="Z132" s="254">
        <f t="shared" si="137"/>
        <v>0</v>
      </c>
      <c r="AA132" s="292">
        <f>IF('5a. Dosing'!F132="",0,'5a. Dosing'!F132)</f>
        <v>0</v>
      </c>
      <c r="AB132" s="292">
        <f>IF('5a. Dosing'!G132="",0,'5a. Dosing'!G132)</f>
        <v>0</v>
      </c>
      <c r="AC132" s="254" t="str">
        <f>IF('5a. Dosing'!H132="","",'5a. Dosing'!H132)</f>
        <v/>
      </c>
      <c r="AD132" s="292" t="str">
        <f>IF('5a. Dosing'!I132="","",'5a. Dosing'!I132)</f>
        <v/>
      </c>
      <c r="AE132" s="292" t="str">
        <f>IF('5a. Dosing'!J132="","",'5a. Dosing'!J132)</f>
        <v/>
      </c>
      <c r="AF132" s="292" t="str">
        <f>IF('5a. Dosing'!K132="","",'5a. Dosing'!K132)</f>
        <v/>
      </c>
      <c r="AG132" s="148"/>
      <c r="AH132" s="298">
        <f t="shared" si="145"/>
        <v>19</v>
      </c>
      <c r="AI132" s="256">
        <f t="shared" si="146"/>
        <v>126</v>
      </c>
      <c r="AJ132" s="257" t="str">
        <f t="shared" si="159"/>
        <v>zzzzzz</v>
      </c>
      <c r="AK132" s="257" t="e">
        <f t="shared" si="147"/>
        <v>#N/A</v>
      </c>
      <c r="AL132" s="254" t="str">
        <f t="shared" si="165"/>
        <v/>
      </c>
      <c r="AM132" s="254" t="str">
        <f t="shared" si="165"/>
        <v/>
      </c>
      <c r="AN132" s="254" t="str">
        <f t="shared" si="165"/>
        <v/>
      </c>
      <c r="AO132" s="254" t="str">
        <f t="shared" si="165"/>
        <v/>
      </c>
      <c r="AP132" s="254" t="str">
        <f t="shared" si="165"/>
        <v/>
      </c>
      <c r="AQ132" s="254" t="str">
        <f t="shared" si="165"/>
        <v/>
      </c>
      <c r="AR132" s="258" t="e">
        <f t="shared" si="127"/>
        <v>#VALUE!</v>
      </c>
      <c r="AS132" s="258" t="e">
        <f t="shared" si="128"/>
        <v>#VALUE!</v>
      </c>
      <c r="AT132" s="258" t="e">
        <f t="shared" si="129"/>
        <v>#VALUE!</v>
      </c>
      <c r="AU132" s="258" t="e">
        <f t="shared" si="130"/>
        <v>#VALUE!</v>
      </c>
      <c r="AV132" s="258" t="e">
        <f t="shared" si="131"/>
        <v>#VALUE!</v>
      </c>
      <c r="AW132" s="258" t="e">
        <f t="shared" si="163"/>
        <v>#VALUE!</v>
      </c>
      <c r="AX132" s="221" t="e">
        <f t="shared" si="149"/>
        <v>#VALUE!</v>
      </c>
      <c r="AY132" s="221" t="str">
        <f t="shared" si="150"/>
        <v/>
      </c>
      <c r="AZ132" s="221" t="str">
        <f t="shared" si="138"/>
        <v/>
      </c>
      <c r="BA132" s="221" t="str">
        <f t="shared" si="139"/>
        <v/>
      </c>
      <c r="BB132" s="221" t="str">
        <f t="shared" si="140"/>
        <v/>
      </c>
      <c r="BC132" s="221" t="str">
        <f t="shared" si="141"/>
        <v/>
      </c>
      <c r="BD132" s="221" t="str">
        <f t="shared" si="142"/>
        <v/>
      </c>
      <c r="BE132" s="259" t="str">
        <f>IFERROR(INDEX('5a. Dosing'!$F$11:$Q$138,MATCH('5. Form Breakdown'!$AK132,'5a. Dosing'!$E$11:$E$138,0),MATCH('5. Form Breakdown'!BE$10,'5a. Dosing'!$F$9:$Q$9,0)),"")</f>
        <v/>
      </c>
      <c r="BF132" s="259" t="str">
        <f>IFERROR(INDEX('5a. Dosing'!$F$11:$Q$138,MATCH('5. Form Breakdown'!$AK132,'5a. Dosing'!$E$11:$E$138,0),MATCH('5. Form Breakdown'!BF$10,'5a. Dosing'!$F$9:$Q$9,0)),"")</f>
        <v/>
      </c>
      <c r="BG132" s="259" t="str">
        <f>IFERROR(INDEX('5a. Dosing'!$F$11:$Q$138,MATCH('5. Form Breakdown'!$AK132,'5a. Dosing'!$E$11:$E$138,0),MATCH('5. Form Breakdown'!BG$10,'5a. Dosing'!$F$9:$Q$9,0)),"")</f>
        <v/>
      </c>
      <c r="BH132" s="259" t="str">
        <f>IFERROR(INDEX('5a. Dosing'!$F$11:$Q$138,MATCH('5. Form Breakdown'!$AK132,'5a. Dosing'!$E$11:$E$138,0),MATCH('5. Form Breakdown'!BH$10,'5a. Dosing'!$F$9:$Q$9,0)),"")</f>
        <v/>
      </c>
      <c r="BI132" s="259" t="str">
        <f>IFERROR(INDEX('5a. Dosing'!$F$11:$Q$138,MATCH('5. Form Breakdown'!$AK132,'5a. Dosing'!$E$11:$E$138,0),MATCH('5. Form Breakdown'!BI$10,'5a. Dosing'!$F$9:$Q$9,0)),"")</f>
        <v/>
      </c>
      <c r="BJ132" s="259" t="str">
        <f>IFERROR(INDEX('5a. Dosing'!$F$11:$Q$138,MATCH('5. Form Breakdown'!$AK132,'5a. Dosing'!$E$11:$E$138,0),MATCH('5. Form Breakdown'!BJ$10,'5a. Dosing'!$F$9:$Q$9,0)),"")</f>
        <v/>
      </c>
      <c r="BK132" s="260">
        <f t="shared" si="151"/>
        <v>0</v>
      </c>
      <c r="BL132" s="260" t="e">
        <f t="shared" si="152"/>
        <v>#VALUE!</v>
      </c>
    </row>
    <row r="133" spans="2:64" ht="15" hidden="1" outlineLevel="1" x14ac:dyDescent="0.25">
      <c r="B133" s="134" t="str">
        <f t="shared" si="136"/>
        <v xml:space="preserve">  - </v>
      </c>
      <c r="C133" s="247">
        <f t="shared" si="143"/>
        <v>0</v>
      </c>
      <c r="D133" s="248" t="str">
        <f>IF(COUNTIF($E133:$E139,E133)&gt;1,"X","")</f>
        <v>X</v>
      </c>
      <c r="E133" s="262" t="str">
        <f t="shared" si="153"/>
        <v/>
      </c>
      <c r="F133" s="262" t="str">
        <f t="shared" si="154"/>
        <v/>
      </c>
      <c r="G133" s="262" t="str">
        <f t="shared" si="154"/>
        <v/>
      </c>
      <c r="H133" s="262" t="str">
        <f t="shared" si="155"/>
        <v/>
      </c>
      <c r="I133" s="262" t="str">
        <f t="shared" si="164"/>
        <v/>
      </c>
      <c r="J133" s="262" t="str">
        <f t="shared" si="157"/>
        <v/>
      </c>
      <c r="K133" s="733"/>
      <c r="L133" s="733"/>
      <c r="M133" s="733"/>
      <c r="N133" s="733"/>
      <c r="O133" s="733"/>
      <c r="P133" s="733"/>
      <c r="Q133" s="264" t="e">
        <f t="shared" si="158"/>
        <v>#VALUE!</v>
      </c>
      <c r="R133" s="365" t="str">
        <f t="shared" si="156"/>
        <v/>
      </c>
      <c r="S133" s="291"/>
      <c r="T133" s="183"/>
      <c r="U133" s="253"/>
      <c r="X133" s="216"/>
      <c r="Z133" s="254">
        <f t="shared" si="137"/>
        <v>0</v>
      </c>
      <c r="AA133" s="254">
        <f>IF('5a. Dosing'!F133="",0,'5a. Dosing'!F133)</f>
        <v>0</v>
      </c>
      <c r="AB133" s="254">
        <f>IF('5a. Dosing'!G133="",0,'5a. Dosing'!G133)</f>
        <v>0</v>
      </c>
      <c r="AC133" s="254" t="str">
        <f>IF('5a. Dosing'!H133="","",'5a. Dosing'!H133)</f>
        <v/>
      </c>
      <c r="AD133" s="254" t="str">
        <f>IF('5a. Dosing'!I133="","",'5a. Dosing'!I133)</f>
        <v/>
      </c>
      <c r="AE133" s="254" t="str">
        <f>IF('5a. Dosing'!J133="","",'5a. Dosing'!J133)</f>
        <v/>
      </c>
      <c r="AF133" s="254" t="str">
        <f>IF('5a. Dosing'!K133="","",'5a. Dosing'!K133)</f>
        <v/>
      </c>
      <c r="AG133" s="148"/>
      <c r="AH133" s="256">
        <f t="shared" si="145"/>
        <v>19</v>
      </c>
      <c r="AI133" s="256">
        <f t="shared" si="146"/>
        <v>126</v>
      </c>
      <c r="AJ133" s="257" t="str">
        <f t="shared" si="159"/>
        <v>zzzzzz</v>
      </c>
      <c r="AK133" s="257" t="e">
        <f t="shared" si="147"/>
        <v>#N/A</v>
      </c>
      <c r="AL133" s="254" t="str">
        <f t="shared" si="165"/>
        <v/>
      </c>
      <c r="AM133" s="254" t="str">
        <f t="shared" si="165"/>
        <v/>
      </c>
      <c r="AN133" s="254" t="str">
        <f t="shared" si="165"/>
        <v/>
      </c>
      <c r="AO133" s="254" t="str">
        <f t="shared" si="165"/>
        <v/>
      </c>
      <c r="AP133" s="254" t="str">
        <f t="shared" si="165"/>
        <v/>
      </c>
      <c r="AQ133" s="254" t="str">
        <f t="shared" si="165"/>
        <v/>
      </c>
      <c r="AR133" s="258" t="e">
        <f t="shared" si="127"/>
        <v>#VALUE!</v>
      </c>
      <c r="AS133" s="258" t="e">
        <f t="shared" si="128"/>
        <v>#VALUE!</v>
      </c>
      <c r="AT133" s="258" t="e">
        <f t="shared" si="129"/>
        <v>#VALUE!</v>
      </c>
      <c r="AU133" s="258" t="e">
        <f t="shared" si="130"/>
        <v>#VALUE!</v>
      </c>
      <c r="AV133" s="258" t="e">
        <f t="shared" si="131"/>
        <v>#VALUE!</v>
      </c>
      <c r="AW133" s="258" t="e">
        <f t="shared" si="163"/>
        <v>#VALUE!</v>
      </c>
      <c r="AX133" s="221" t="e">
        <f t="shared" si="149"/>
        <v>#VALUE!</v>
      </c>
      <c r="AY133" s="221" t="str">
        <f t="shared" si="150"/>
        <v/>
      </c>
      <c r="AZ133" s="221" t="str">
        <f t="shared" si="138"/>
        <v/>
      </c>
      <c r="BA133" s="221" t="str">
        <f t="shared" si="139"/>
        <v/>
      </c>
      <c r="BB133" s="221" t="str">
        <f t="shared" si="140"/>
        <v/>
      </c>
      <c r="BC133" s="221" t="str">
        <f t="shared" si="141"/>
        <v/>
      </c>
      <c r="BD133" s="221" t="str">
        <f t="shared" si="142"/>
        <v/>
      </c>
      <c r="BE133" s="259" t="str">
        <f>IFERROR(INDEX('5a. Dosing'!$F$11:$Q$138,MATCH('5. Form Breakdown'!$AK133,'5a. Dosing'!$E$11:$E$138,0),MATCH('5. Form Breakdown'!BE$10,'5a. Dosing'!$F$9:$Q$9,0)),"")</f>
        <v/>
      </c>
      <c r="BF133" s="259" t="str">
        <f>IFERROR(INDEX('5a. Dosing'!$F$11:$Q$138,MATCH('5. Form Breakdown'!$AK133,'5a. Dosing'!$E$11:$E$138,0),MATCH('5. Form Breakdown'!BF$10,'5a. Dosing'!$F$9:$Q$9,0)),"")</f>
        <v/>
      </c>
      <c r="BG133" s="259" t="str">
        <f>IFERROR(INDEX('5a. Dosing'!$F$11:$Q$138,MATCH('5. Form Breakdown'!$AK133,'5a. Dosing'!$E$11:$E$138,0),MATCH('5. Form Breakdown'!BG$10,'5a. Dosing'!$F$9:$Q$9,0)),"")</f>
        <v/>
      </c>
      <c r="BH133" s="259" t="str">
        <f>IFERROR(INDEX('5a. Dosing'!$F$11:$Q$138,MATCH('5. Form Breakdown'!$AK133,'5a. Dosing'!$E$11:$E$138,0),MATCH('5. Form Breakdown'!BH$10,'5a. Dosing'!$F$9:$Q$9,0)),"")</f>
        <v/>
      </c>
      <c r="BI133" s="259" t="str">
        <f>IFERROR(INDEX('5a. Dosing'!$F$11:$Q$138,MATCH('5. Form Breakdown'!$AK133,'5a. Dosing'!$E$11:$E$138,0),MATCH('5. Form Breakdown'!BI$10,'5a. Dosing'!$F$9:$Q$9,0)),"")</f>
        <v/>
      </c>
      <c r="BJ133" s="259" t="str">
        <f>IFERROR(INDEX('5a. Dosing'!$F$11:$Q$138,MATCH('5. Form Breakdown'!$AK133,'5a. Dosing'!$E$11:$E$138,0),MATCH('5. Form Breakdown'!BJ$10,'5a. Dosing'!$F$9:$Q$9,0)),"")</f>
        <v/>
      </c>
      <c r="BK133" s="260">
        <f t="shared" si="151"/>
        <v>0</v>
      </c>
      <c r="BL133" s="260" t="e">
        <f t="shared" si="152"/>
        <v>#VALUE!</v>
      </c>
    </row>
    <row r="134" spans="2:64" ht="15" hidden="1" outlineLevel="1" x14ac:dyDescent="0.25">
      <c r="B134" s="134" t="str">
        <f t="shared" si="136"/>
        <v xml:space="preserve">  - </v>
      </c>
      <c r="C134" s="247">
        <f t="shared" si="143"/>
        <v>0</v>
      </c>
      <c r="D134" s="248" t="str">
        <f>IF(COUNTIF($E134:$E139,E134)&gt;1,"X","")</f>
        <v>X</v>
      </c>
      <c r="E134" s="262" t="str">
        <f t="shared" si="153"/>
        <v/>
      </c>
      <c r="F134" s="262" t="str">
        <f t="shared" si="154"/>
        <v/>
      </c>
      <c r="G134" s="262" t="str">
        <f t="shared" si="154"/>
        <v/>
      </c>
      <c r="H134" s="262" t="str">
        <f t="shared" si="155"/>
        <v/>
      </c>
      <c r="I134" s="262" t="str">
        <f t="shared" si="164"/>
        <v/>
      </c>
      <c r="J134" s="262" t="str">
        <f t="shared" si="157"/>
        <v/>
      </c>
      <c r="K134" s="733"/>
      <c r="L134" s="733"/>
      <c r="M134" s="733"/>
      <c r="N134" s="733"/>
      <c r="O134" s="733"/>
      <c r="P134" s="733"/>
      <c r="Q134" s="264" t="e">
        <f t="shared" si="158"/>
        <v>#VALUE!</v>
      </c>
      <c r="R134" s="365" t="str">
        <f t="shared" si="156"/>
        <v/>
      </c>
      <c r="S134" s="291"/>
      <c r="T134" s="183"/>
      <c r="U134" s="253"/>
      <c r="X134" s="216"/>
      <c r="Z134" s="254">
        <f t="shared" si="137"/>
        <v>0</v>
      </c>
      <c r="AA134" s="254">
        <f>IF('5a. Dosing'!F134="",0,'5a. Dosing'!F134)</f>
        <v>0</v>
      </c>
      <c r="AB134" s="254">
        <f>IF('5a. Dosing'!G134="",0,'5a. Dosing'!G134)</f>
        <v>0</v>
      </c>
      <c r="AC134" s="254" t="str">
        <f>IF('5a. Dosing'!H134="","",'5a. Dosing'!H134)</f>
        <v/>
      </c>
      <c r="AD134" s="254" t="str">
        <f>IF('5a. Dosing'!I134="","",'5a. Dosing'!I134)</f>
        <v/>
      </c>
      <c r="AE134" s="254" t="str">
        <f>IF('5a. Dosing'!J134="","",'5a. Dosing'!J134)</f>
        <v/>
      </c>
      <c r="AF134" s="254" t="str">
        <f>IF('5a. Dosing'!K134="","",'5a. Dosing'!K134)</f>
        <v/>
      </c>
      <c r="AG134" s="148"/>
      <c r="AH134" s="256">
        <f t="shared" si="145"/>
        <v>19</v>
      </c>
      <c r="AI134" s="256">
        <f t="shared" si="146"/>
        <v>126</v>
      </c>
      <c r="AJ134" s="257" t="str">
        <f t="shared" si="159"/>
        <v>zzzzzz</v>
      </c>
      <c r="AK134" s="257" t="e">
        <f t="shared" si="147"/>
        <v>#N/A</v>
      </c>
      <c r="AL134" s="254" t="str">
        <f t="shared" si="165"/>
        <v/>
      </c>
      <c r="AM134" s="254" t="str">
        <f t="shared" si="165"/>
        <v/>
      </c>
      <c r="AN134" s="254" t="str">
        <f t="shared" si="165"/>
        <v/>
      </c>
      <c r="AO134" s="254" t="str">
        <f t="shared" si="165"/>
        <v/>
      </c>
      <c r="AP134" s="254" t="str">
        <f t="shared" si="165"/>
        <v/>
      </c>
      <c r="AQ134" s="254" t="str">
        <f t="shared" si="165"/>
        <v/>
      </c>
      <c r="AR134" s="258" t="e">
        <f t="shared" si="127"/>
        <v>#VALUE!</v>
      </c>
      <c r="AS134" s="258" t="e">
        <f t="shared" si="128"/>
        <v>#VALUE!</v>
      </c>
      <c r="AT134" s="258" t="e">
        <f t="shared" si="129"/>
        <v>#VALUE!</v>
      </c>
      <c r="AU134" s="258" t="e">
        <f t="shared" si="130"/>
        <v>#VALUE!</v>
      </c>
      <c r="AV134" s="258" t="e">
        <f t="shared" si="131"/>
        <v>#VALUE!</v>
      </c>
      <c r="AW134" s="258" t="e">
        <f t="shared" si="163"/>
        <v>#VALUE!</v>
      </c>
      <c r="AX134" s="221" t="e">
        <f t="shared" si="149"/>
        <v>#VALUE!</v>
      </c>
      <c r="AY134" s="221" t="str">
        <f t="shared" si="150"/>
        <v/>
      </c>
      <c r="AZ134" s="221" t="str">
        <f t="shared" si="138"/>
        <v/>
      </c>
      <c r="BA134" s="221" t="str">
        <f t="shared" si="139"/>
        <v/>
      </c>
      <c r="BB134" s="221" t="str">
        <f t="shared" si="140"/>
        <v/>
      </c>
      <c r="BC134" s="221" t="str">
        <f t="shared" si="141"/>
        <v/>
      </c>
      <c r="BD134" s="221" t="str">
        <f t="shared" si="142"/>
        <v/>
      </c>
      <c r="BE134" s="259" t="str">
        <f>IFERROR(INDEX('5a. Dosing'!$F$11:$Q$138,MATCH('5. Form Breakdown'!$AK134,'5a. Dosing'!$E$11:$E$138,0),MATCH('5. Form Breakdown'!BE$10,'5a. Dosing'!$F$9:$Q$9,0)),"")</f>
        <v/>
      </c>
      <c r="BF134" s="259" t="str">
        <f>IFERROR(INDEX('5a. Dosing'!$F$11:$Q$138,MATCH('5. Form Breakdown'!$AK134,'5a. Dosing'!$E$11:$E$138,0),MATCH('5. Form Breakdown'!BF$10,'5a. Dosing'!$F$9:$Q$9,0)),"")</f>
        <v/>
      </c>
      <c r="BG134" s="259" t="str">
        <f>IFERROR(INDEX('5a. Dosing'!$F$11:$Q$138,MATCH('5. Form Breakdown'!$AK134,'5a. Dosing'!$E$11:$E$138,0),MATCH('5. Form Breakdown'!BG$10,'5a. Dosing'!$F$9:$Q$9,0)),"")</f>
        <v/>
      </c>
      <c r="BH134" s="259" t="str">
        <f>IFERROR(INDEX('5a. Dosing'!$F$11:$Q$138,MATCH('5. Form Breakdown'!$AK134,'5a. Dosing'!$E$11:$E$138,0),MATCH('5. Form Breakdown'!BH$10,'5a. Dosing'!$F$9:$Q$9,0)),"")</f>
        <v/>
      </c>
      <c r="BI134" s="259" t="str">
        <f>IFERROR(INDEX('5a. Dosing'!$F$11:$Q$138,MATCH('5. Form Breakdown'!$AK134,'5a. Dosing'!$E$11:$E$138,0),MATCH('5. Form Breakdown'!BI$10,'5a. Dosing'!$F$9:$Q$9,0)),"")</f>
        <v/>
      </c>
      <c r="BJ134" s="259" t="str">
        <f>IFERROR(INDEX('5a. Dosing'!$F$11:$Q$138,MATCH('5. Form Breakdown'!$AK134,'5a. Dosing'!$E$11:$E$138,0),MATCH('5. Form Breakdown'!BJ$10,'5a. Dosing'!$F$9:$Q$9,0)),"")</f>
        <v/>
      </c>
      <c r="BK134" s="260">
        <f t="shared" si="151"/>
        <v>0</v>
      </c>
      <c r="BL134" s="260" t="e">
        <f t="shared" si="152"/>
        <v>#VALUE!</v>
      </c>
    </row>
    <row r="135" spans="2:64" ht="15" hidden="1" outlineLevel="1" x14ac:dyDescent="0.25">
      <c r="B135" s="134" t="str">
        <f t="shared" si="136"/>
        <v xml:space="preserve">  - </v>
      </c>
      <c r="C135" s="247">
        <f t="shared" si="143"/>
        <v>0</v>
      </c>
      <c r="D135" s="248" t="str">
        <f>IF(COUNTIF($E135:$E139,E135)&gt;1,"X","")</f>
        <v>X</v>
      </c>
      <c r="E135" s="262" t="str">
        <f t="shared" si="153"/>
        <v/>
      </c>
      <c r="F135" s="262" t="str">
        <f t="shared" si="154"/>
        <v/>
      </c>
      <c r="G135" s="262" t="str">
        <f t="shared" si="154"/>
        <v/>
      </c>
      <c r="H135" s="262" t="str">
        <f t="shared" si="155"/>
        <v/>
      </c>
      <c r="I135" s="262" t="str">
        <f t="shared" si="164"/>
        <v/>
      </c>
      <c r="J135" s="262" t="str">
        <f t="shared" si="157"/>
        <v/>
      </c>
      <c r="K135" s="733"/>
      <c r="L135" s="733"/>
      <c r="M135" s="733"/>
      <c r="N135" s="733"/>
      <c r="O135" s="733"/>
      <c r="P135" s="733"/>
      <c r="Q135" s="264" t="e">
        <f t="shared" si="158"/>
        <v>#VALUE!</v>
      </c>
      <c r="R135" s="365" t="str">
        <f t="shared" si="156"/>
        <v/>
      </c>
      <c r="S135" s="291"/>
      <c r="T135" s="183"/>
      <c r="U135" s="253"/>
      <c r="X135" s="216"/>
      <c r="Z135" s="254">
        <f t="shared" si="137"/>
        <v>0</v>
      </c>
      <c r="AA135" s="254">
        <f>IF('5a. Dosing'!F135="",0,'5a. Dosing'!F135)</f>
        <v>0</v>
      </c>
      <c r="AB135" s="254">
        <f>IF('5a. Dosing'!G135="",0,'5a. Dosing'!G135)</f>
        <v>0</v>
      </c>
      <c r="AC135" s="254" t="str">
        <f>IF('5a. Dosing'!H135="","",'5a. Dosing'!H135)</f>
        <v/>
      </c>
      <c r="AD135" s="254" t="str">
        <f>IF('5a. Dosing'!I135="","",'5a. Dosing'!I135)</f>
        <v/>
      </c>
      <c r="AE135" s="254" t="str">
        <f>IF('5a. Dosing'!J135="","",'5a. Dosing'!J135)</f>
        <v/>
      </c>
      <c r="AF135" s="254" t="str">
        <f>IF('5a. Dosing'!K135="","",'5a. Dosing'!K135)</f>
        <v/>
      </c>
      <c r="AG135" s="148"/>
      <c r="AH135" s="256">
        <f t="shared" si="145"/>
        <v>19</v>
      </c>
      <c r="AI135" s="256">
        <f t="shared" si="146"/>
        <v>126</v>
      </c>
      <c r="AJ135" s="257" t="str">
        <f t="shared" si="159"/>
        <v>zzzzzz</v>
      </c>
      <c r="AK135" s="257" t="e">
        <f t="shared" si="147"/>
        <v>#N/A</v>
      </c>
      <c r="AL135" s="254" t="str">
        <f t="shared" si="165"/>
        <v/>
      </c>
      <c r="AM135" s="254" t="str">
        <f t="shared" si="165"/>
        <v/>
      </c>
      <c r="AN135" s="254" t="str">
        <f t="shared" si="165"/>
        <v/>
      </c>
      <c r="AO135" s="254" t="str">
        <f t="shared" si="165"/>
        <v/>
      </c>
      <c r="AP135" s="254" t="str">
        <f t="shared" si="165"/>
        <v/>
      </c>
      <c r="AQ135" s="254" t="str">
        <f t="shared" si="165"/>
        <v/>
      </c>
      <c r="AR135" s="258" t="e">
        <f t="shared" si="127"/>
        <v>#VALUE!</v>
      </c>
      <c r="AS135" s="258" t="e">
        <f t="shared" si="128"/>
        <v>#VALUE!</v>
      </c>
      <c r="AT135" s="258" t="e">
        <f t="shared" si="129"/>
        <v>#VALUE!</v>
      </c>
      <c r="AU135" s="258" t="e">
        <f t="shared" si="130"/>
        <v>#VALUE!</v>
      </c>
      <c r="AV135" s="258" t="e">
        <f t="shared" si="131"/>
        <v>#VALUE!</v>
      </c>
      <c r="AW135" s="258" t="e">
        <f t="shared" si="163"/>
        <v>#VALUE!</v>
      </c>
      <c r="AX135" s="221" t="e">
        <f t="shared" si="149"/>
        <v>#VALUE!</v>
      </c>
      <c r="AY135" s="221" t="str">
        <f t="shared" si="150"/>
        <v/>
      </c>
      <c r="AZ135" s="221" t="str">
        <f t="shared" si="138"/>
        <v/>
      </c>
      <c r="BA135" s="221" t="str">
        <f t="shared" si="139"/>
        <v/>
      </c>
      <c r="BB135" s="221" t="str">
        <f t="shared" si="140"/>
        <v/>
      </c>
      <c r="BC135" s="221" t="str">
        <f t="shared" si="141"/>
        <v/>
      </c>
      <c r="BD135" s="221" t="str">
        <f t="shared" si="142"/>
        <v/>
      </c>
      <c r="BE135" s="259" t="str">
        <f>IFERROR(INDEX('5a. Dosing'!$F$11:$Q$138,MATCH('5. Form Breakdown'!$AK135,'5a. Dosing'!$E$11:$E$138,0),MATCH('5. Form Breakdown'!BE$10,'5a. Dosing'!$F$9:$Q$9,0)),"")</f>
        <v/>
      </c>
      <c r="BF135" s="259" t="str">
        <f>IFERROR(INDEX('5a. Dosing'!$F$11:$Q$138,MATCH('5. Form Breakdown'!$AK135,'5a. Dosing'!$E$11:$E$138,0),MATCH('5. Form Breakdown'!BF$10,'5a. Dosing'!$F$9:$Q$9,0)),"")</f>
        <v/>
      </c>
      <c r="BG135" s="259" t="str">
        <f>IFERROR(INDEX('5a. Dosing'!$F$11:$Q$138,MATCH('5. Form Breakdown'!$AK135,'5a. Dosing'!$E$11:$E$138,0),MATCH('5. Form Breakdown'!BG$10,'5a. Dosing'!$F$9:$Q$9,0)),"")</f>
        <v/>
      </c>
      <c r="BH135" s="259" t="str">
        <f>IFERROR(INDEX('5a. Dosing'!$F$11:$Q$138,MATCH('5. Form Breakdown'!$AK135,'5a. Dosing'!$E$11:$E$138,0),MATCH('5. Form Breakdown'!BH$10,'5a. Dosing'!$F$9:$Q$9,0)),"")</f>
        <v/>
      </c>
      <c r="BI135" s="259" t="str">
        <f>IFERROR(INDEX('5a. Dosing'!$F$11:$Q$138,MATCH('5. Form Breakdown'!$AK135,'5a. Dosing'!$E$11:$E$138,0),MATCH('5. Form Breakdown'!BI$10,'5a. Dosing'!$F$9:$Q$9,0)),"")</f>
        <v/>
      </c>
      <c r="BJ135" s="259" t="str">
        <f>IFERROR(INDEX('5a. Dosing'!$F$11:$Q$138,MATCH('5. Form Breakdown'!$AK135,'5a. Dosing'!$E$11:$E$138,0),MATCH('5. Form Breakdown'!BJ$10,'5a. Dosing'!$F$9:$Q$9,0)),"")</f>
        <v/>
      </c>
      <c r="BK135" s="260">
        <f t="shared" si="151"/>
        <v>0</v>
      </c>
      <c r="BL135" s="260" t="e">
        <f t="shared" si="152"/>
        <v>#VALUE!</v>
      </c>
    </row>
    <row r="136" spans="2:64" ht="15" hidden="1" outlineLevel="1" x14ac:dyDescent="0.25">
      <c r="B136" s="134" t="str">
        <f t="shared" si="136"/>
        <v xml:space="preserve">  - </v>
      </c>
      <c r="C136" s="247">
        <f t="shared" si="143"/>
        <v>0</v>
      </c>
      <c r="D136" s="248" t="str">
        <f>IF(COUNTIF($E136:$E139,E136)&gt;1,"X","")</f>
        <v>X</v>
      </c>
      <c r="E136" s="262" t="str">
        <f t="shared" si="153"/>
        <v/>
      </c>
      <c r="F136" s="262" t="str">
        <f t="shared" si="154"/>
        <v/>
      </c>
      <c r="G136" s="262" t="str">
        <f t="shared" si="154"/>
        <v/>
      </c>
      <c r="H136" s="262" t="str">
        <f t="shared" si="155"/>
        <v/>
      </c>
      <c r="I136" s="262" t="str">
        <f t="shared" si="164"/>
        <v/>
      </c>
      <c r="J136" s="262" t="str">
        <f t="shared" si="157"/>
        <v/>
      </c>
      <c r="K136" s="733"/>
      <c r="L136" s="733"/>
      <c r="M136" s="733"/>
      <c r="N136" s="733"/>
      <c r="O136" s="733"/>
      <c r="P136" s="733"/>
      <c r="Q136" s="264" t="e">
        <f t="shared" si="158"/>
        <v>#VALUE!</v>
      </c>
      <c r="R136" s="365" t="str">
        <f t="shared" si="156"/>
        <v/>
      </c>
      <c r="S136" s="291"/>
      <c r="T136" s="183"/>
      <c r="U136" s="253"/>
      <c r="X136" s="216"/>
      <c r="Z136" s="254">
        <f t="shared" si="137"/>
        <v>0</v>
      </c>
      <c r="AA136" s="254">
        <f>IF('5a. Dosing'!F136="",0,'5a. Dosing'!F136)</f>
        <v>0</v>
      </c>
      <c r="AB136" s="254">
        <f>IF('5a. Dosing'!G136="",0,'5a. Dosing'!G136)</f>
        <v>0</v>
      </c>
      <c r="AC136" s="254" t="str">
        <f>IF('5a. Dosing'!H136="","",'5a. Dosing'!H136)</f>
        <v/>
      </c>
      <c r="AD136" s="254" t="str">
        <f>IF('5a. Dosing'!I136="","",'5a. Dosing'!I136)</f>
        <v/>
      </c>
      <c r="AE136" s="254" t="str">
        <f>IF('5a. Dosing'!J136="","",'5a. Dosing'!J136)</f>
        <v/>
      </c>
      <c r="AF136" s="254" t="str">
        <f>IF('5a. Dosing'!K136="","",'5a. Dosing'!K136)</f>
        <v/>
      </c>
      <c r="AG136" s="148"/>
      <c r="AH136" s="256">
        <f t="shared" si="145"/>
        <v>19</v>
      </c>
      <c r="AI136" s="256">
        <f t="shared" si="146"/>
        <v>126</v>
      </c>
      <c r="AJ136" s="257" t="str">
        <f t="shared" si="159"/>
        <v>zzzzzz</v>
      </c>
      <c r="AK136" s="257" t="e">
        <f t="shared" si="147"/>
        <v>#N/A</v>
      </c>
      <c r="AL136" s="254" t="str">
        <f t="shared" si="165"/>
        <v/>
      </c>
      <c r="AM136" s="254" t="str">
        <f t="shared" si="165"/>
        <v/>
      </c>
      <c r="AN136" s="254" t="str">
        <f t="shared" si="165"/>
        <v/>
      </c>
      <c r="AO136" s="254" t="str">
        <f t="shared" si="165"/>
        <v/>
      </c>
      <c r="AP136" s="254" t="str">
        <f t="shared" si="165"/>
        <v/>
      </c>
      <c r="AQ136" s="254" t="str">
        <f t="shared" si="165"/>
        <v/>
      </c>
      <c r="AR136" s="258" t="e">
        <f t="shared" si="127"/>
        <v>#VALUE!</v>
      </c>
      <c r="AS136" s="258" t="e">
        <f t="shared" si="128"/>
        <v>#VALUE!</v>
      </c>
      <c r="AT136" s="258" t="e">
        <f t="shared" si="129"/>
        <v>#VALUE!</v>
      </c>
      <c r="AU136" s="258" t="e">
        <f t="shared" si="130"/>
        <v>#VALUE!</v>
      </c>
      <c r="AV136" s="258" t="e">
        <f t="shared" si="131"/>
        <v>#VALUE!</v>
      </c>
      <c r="AW136" s="258" t="e">
        <f t="shared" si="163"/>
        <v>#VALUE!</v>
      </c>
      <c r="AX136" s="221" t="e">
        <f t="shared" si="149"/>
        <v>#VALUE!</v>
      </c>
      <c r="AY136" s="221" t="str">
        <f t="shared" si="150"/>
        <v/>
      </c>
      <c r="AZ136" s="221" t="str">
        <f t="shared" si="138"/>
        <v/>
      </c>
      <c r="BA136" s="221" t="str">
        <f t="shared" si="139"/>
        <v/>
      </c>
      <c r="BB136" s="221" t="str">
        <f t="shared" si="140"/>
        <v/>
      </c>
      <c r="BC136" s="221" t="str">
        <f t="shared" si="141"/>
        <v/>
      </c>
      <c r="BD136" s="221" t="str">
        <f t="shared" si="142"/>
        <v/>
      </c>
      <c r="BE136" s="259" t="str">
        <f>IFERROR(INDEX('5a. Dosing'!$F$11:$Q$138,MATCH('5. Form Breakdown'!$AK136,'5a. Dosing'!$E$11:$E$138,0),MATCH('5. Form Breakdown'!BE$10,'5a. Dosing'!$F$9:$Q$9,0)),"")</f>
        <v/>
      </c>
      <c r="BF136" s="259" t="str">
        <f>IFERROR(INDEX('5a. Dosing'!$F$11:$Q$138,MATCH('5. Form Breakdown'!$AK136,'5a. Dosing'!$E$11:$E$138,0),MATCH('5. Form Breakdown'!BF$10,'5a. Dosing'!$F$9:$Q$9,0)),"")</f>
        <v/>
      </c>
      <c r="BG136" s="259" t="str">
        <f>IFERROR(INDEX('5a. Dosing'!$F$11:$Q$138,MATCH('5. Form Breakdown'!$AK136,'5a. Dosing'!$E$11:$E$138,0),MATCH('5. Form Breakdown'!BG$10,'5a. Dosing'!$F$9:$Q$9,0)),"")</f>
        <v/>
      </c>
      <c r="BH136" s="259" t="str">
        <f>IFERROR(INDEX('5a. Dosing'!$F$11:$Q$138,MATCH('5. Form Breakdown'!$AK136,'5a. Dosing'!$E$11:$E$138,0),MATCH('5. Form Breakdown'!BH$10,'5a. Dosing'!$F$9:$Q$9,0)),"")</f>
        <v/>
      </c>
      <c r="BI136" s="259" t="str">
        <f>IFERROR(INDEX('5a. Dosing'!$F$11:$Q$138,MATCH('5. Form Breakdown'!$AK136,'5a. Dosing'!$E$11:$E$138,0),MATCH('5. Form Breakdown'!BI$10,'5a. Dosing'!$F$9:$Q$9,0)),"")</f>
        <v/>
      </c>
      <c r="BJ136" s="259" t="str">
        <f>IFERROR(INDEX('5a. Dosing'!$F$11:$Q$138,MATCH('5. Form Breakdown'!$AK136,'5a. Dosing'!$E$11:$E$138,0),MATCH('5. Form Breakdown'!BJ$10,'5a. Dosing'!$F$9:$Q$9,0)),"")</f>
        <v/>
      </c>
      <c r="BK136" s="260">
        <f t="shared" si="151"/>
        <v>0</v>
      </c>
      <c r="BL136" s="260" t="e">
        <f t="shared" si="152"/>
        <v>#VALUE!</v>
      </c>
    </row>
    <row r="137" spans="2:64" ht="15" hidden="1" outlineLevel="1" x14ac:dyDescent="0.25">
      <c r="B137" s="134" t="str">
        <f t="shared" si="136"/>
        <v xml:space="preserve">  - </v>
      </c>
      <c r="C137" s="247">
        <f t="shared" si="143"/>
        <v>0</v>
      </c>
      <c r="D137" s="248" t="str">
        <f>IF(COUNTIF($E137:$E139,E137)&gt;1,"X","")</f>
        <v>X</v>
      </c>
      <c r="E137" s="262" t="str">
        <f t="shared" si="153"/>
        <v/>
      </c>
      <c r="F137" s="262" t="str">
        <f t="shared" si="154"/>
        <v/>
      </c>
      <c r="G137" s="262" t="str">
        <f t="shared" si="154"/>
        <v/>
      </c>
      <c r="H137" s="262" t="str">
        <f t="shared" si="155"/>
        <v/>
      </c>
      <c r="I137" s="262" t="str">
        <f t="shared" si="164"/>
        <v/>
      </c>
      <c r="J137" s="262" t="str">
        <f t="shared" si="157"/>
        <v/>
      </c>
      <c r="K137" s="733"/>
      <c r="L137" s="733"/>
      <c r="M137" s="733"/>
      <c r="N137" s="733"/>
      <c r="O137" s="733"/>
      <c r="P137" s="733"/>
      <c r="Q137" s="264" t="e">
        <f t="shared" si="158"/>
        <v>#VALUE!</v>
      </c>
      <c r="R137" s="365" t="str">
        <f t="shared" si="156"/>
        <v/>
      </c>
      <c r="S137" s="291"/>
      <c r="T137" s="183"/>
      <c r="U137" s="253"/>
      <c r="Z137" s="254">
        <f t="shared" si="137"/>
        <v>0</v>
      </c>
      <c r="AA137" s="254">
        <f>IF('5a. Dosing'!F137="",0,'5a. Dosing'!F137)</f>
        <v>0</v>
      </c>
      <c r="AB137" s="254">
        <f>IF('5a. Dosing'!G137="",0,'5a. Dosing'!G137)</f>
        <v>0</v>
      </c>
      <c r="AC137" s="254" t="str">
        <f>IF('5a. Dosing'!H137="","",'5a. Dosing'!H137)</f>
        <v/>
      </c>
      <c r="AD137" s="254" t="str">
        <f>IF('5a. Dosing'!I137="","",'5a. Dosing'!I137)</f>
        <v/>
      </c>
      <c r="AE137" s="254" t="str">
        <f>IF('5a. Dosing'!J137="","",'5a. Dosing'!J137)</f>
        <v/>
      </c>
      <c r="AF137" s="254" t="str">
        <f>IF('5a. Dosing'!K137="","",'5a. Dosing'!K137)</f>
        <v/>
      </c>
      <c r="AG137" s="148"/>
      <c r="AH137" s="256">
        <f t="shared" si="145"/>
        <v>19</v>
      </c>
      <c r="AI137" s="256">
        <f t="shared" si="146"/>
        <v>126</v>
      </c>
      <c r="AJ137" s="257" t="str">
        <f t="shared" si="159"/>
        <v>zzzzzz</v>
      </c>
      <c r="AK137" s="257" t="e">
        <f t="shared" si="147"/>
        <v>#N/A</v>
      </c>
      <c r="AL137" s="254" t="str">
        <f t="shared" si="165"/>
        <v/>
      </c>
      <c r="AM137" s="254" t="str">
        <f t="shared" si="165"/>
        <v/>
      </c>
      <c r="AN137" s="254" t="str">
        <f t="shared" si="165"/>
        <v/>
      </c>
      <c r="AO137" s="254" t="str">
        <f t="shared" si="165"/>
        <v/>
      </c>
      <c r="AP137" s="254" t="str">
        <f t="shared" si="165"/>
        <v/>
      </c>
      <c r="AQ137" s="254" t="str">
        <f t="shared" si="165"/>
        <v/>
      </c>
      <c r="AR137" s="258" t="e">
        <f t="shared" si="127"/>
        <v>#VALUE!</v>
      </c>
      <c r="AS137" s="258" t="e">
        <f t="shared" si="128"/>
        <v>#VALUE!</v>
      </c>
      <c r="AT137" s="258" t="e">
        <f t="shared" si="129"/>
        <v>#VALUE!</v>
      </c>
      <c r="AU137" s="258" t="e">
        <f t="shared" si="130"/>
        <v>#VALUE!</v>
      </c>
      <c r="AV137" s="258" t="e">
        <f t="shared" si="131"/>
        <v>#VALUE!</v>
      </c>
      <c r="AW137" s="258" t="e">
        <f t="shared" si="163"/>
        <v>#VALUE!</v>
      </c>
      <c r="AX137" s="221" t="e">
        <f t="shared" si="149"/>
        <v>#VALUE!</v>
      </c>
      <c r="AY137" s="221" t="str">
        <f t="shared" si="150"/>
        <v/>
      </c>
      <c r="AZ137" s="221" t="str">
        <f t="shared" si="138"/>
        <v/>
      </c>
      <c r="BA137" s="221" t="str">
        <f t="shared" si="139"/>
        <v/>
      </c>
      <c r="BB137" s="221" t="str">
        <f t="shared" si="140"/>
        <v/>
      </c>
      <c r="BC137" s="221" t="str">
        <f t="shared" si="141"/>
        <v/>
      </c>
      <c r="BD137" s="221" t="str">
        <f t="shared" si="142"/>
        <v/>
      </c>
      <c r="BE137" s="259" t="str">
        <f>IFERROR(INDEX('5a. Dosing'!$F$11:$Q$138,MATCH('5. Form Breakdown'!$AK137,'5a. Dosing'!$E$11:$E$138,0),MATCH('5. Form Breakdown'!BE$10,'5a. Dosing'!$F$9:$Q$9,0)),"")</f>
        <v/>
      </c>
      <c r="BF137" s="259" t="str">
        <f>IFERROR(INDEX('5a. Dosing'!$F$11:$Q$138,MATCH('5. Form Breakdown'!$AK137,'5a. Dosing'!$E$11:$E$138,0),MATCH('5. Form Breakdown'!BF$10,'5a. Dosing'!$F$9:$Q$9,0)),"")</f>
        <v/>
      </c>
      <c r="BG137" s="259" t="str">
        <f>IFERROR(INDEX('5a. Dosing'!$F$11:$Q$138,MATCH('5. Form Breakdown'!$AK137,'5a. Dosing'!$E$11:$E$138,0),MATCH('5. Form Breakdown'!BG$10,'5a. Dosing'!$F$9:$Q$9,0)),"")</f>
        <v/>
      </c>
      <c r="BH137" s="259" t="str">
        <f>IFERROR(INDEX('5a. Dosing'!$F$11:$Q$138,MATCH('5. Form Breakdown'!$AK137,'5a. Dosing'!$E$11:$E$138,0),MATCH('5. Form Breakdown'!BH$10,'5a. Dosing'!$F$9:$Q$9,0)),"")</f>
        <v/>
      </c>
      <c r="BI137" s="259" t="str">
        <f>IFERROR(INDEX('5a. Dosing'!$F$11:$Q$138,MATCH('5. Form Breakdown'!$AK137,'5a. Dosing'!$E$11:$E$138,0),MATCH('5. Form Breakdown'!BI$10,'5a. Dosing'!$F$9:$Q$9,0)),"")</f>
        <v/>
      </c>
      <c r="BJ137" s="259" t="str">
        <f>IFERROR(INDEX('5a. Dosing'!$F$11:$Q$138,MATCH('5. Form Breakdown'!$AK137,'5a. Dosing'!$E$11:$E$138,0),MATCH('5. Form Breakdown'!BJ$10,'5a. Dosing'!$F$9:$Q$9,0)),"")</f>
        <v/>
      </c>
      <c r="BK137" s="260">
        <f t="shared" si="151"/>
        <v>0</v>
      </c>
      <c r="BL137" s="260" t="e">
        <f t="shared" si="152"/>
        <v>#VALUE!</v>
      </c>
    </row>
    <row r="138" spans="2:64" ht="15" hidden="1" outlineLevel="1" x14ac:dyDescent="0.25">
      <c r="B138" s="134" t="str">
        <f t="shared" si="136"/>
        <v xml:space="preserve">  - </v>
      </c>
      <c r="C138" s="247">
        <f t="shared" si="143"/>
        <v>0</v>
      </c>
      <c r="D138" s="248" t="str">
        <f>IF(COUNTIF($E138:$E139,E138)&gt;1,"X","")</f>
        <v>X</v>
      </c>
      <c r="E138" s="262" t="str">
        <f t="shared" si="153"/>
        <v/>
      </c>
      <c r="F138" s="262" t="str">
        <f t="shared" si="154"/>
        <v/>
      </c>
      <c r="G138" s="262" t="str">
        <f t="shared" si="154"/>
        <v/>
      </c>
      <c r="H138" s="262" t="str">
        <f t="shared" si="155"/>
        <v/>
      </c>
      <c r="I138" s="262" t="str">
        <f t="shared" si="164"/>
        <v/>
      </c>
      <c r="J138" s="262" t="str">
        <f t="shared" si="157"/>
        <v/>
      </c>
      <c r="K138" s="733"/>
      <c r="L138" s="733"/>
      <c r="M138" s="733"/>
      <c r="N138" s="733"/>
      <c r="O138" s="733"/>
      <c r="P138" s="733"/>
      <c r="Q138" s="264" t="e">
        <f t="shared" si="158"/>
        <v>#VALUE!</v>
      </c>
      <c r="R138" s="365" t="str">
        <f t="shared" si="156"/>
        <v/>
      </c>
      <c r="S138" s="291"/>
      <c r="T138" s="183"/>
      <c r="U138" s="253"/>
      <c r="Z138" s="254">
        <f t="shared" si="137"/>
        <v>0</v>
      </c>
      <c r="AA138" s="254">
        <f>IF('5a. Dosing'!F138="",0,'5a. Dosing'!F138)</f>
        <v>0</v>
      </c>
      <c r="AB138" s="254">
        <f>IF('5a. Dosing'!G138="",0,'5a. Dosing'!G138)</f>
        <v>0</v>
      </c>
      <c r="AC138" s="254" t="str">
        <f>IF('5a. Dosing'!H138="","",'5a. Dosing'!H138)</f>
        <v/>
      </c>
      <c r="AD138" s="254" t="str">
        <f>IF('5a. Dosing'!I138="","",'5a. Dosing'!I138)</f>
        <v/>
      </c>
      <c r="AE138" s="254" t="str">
        <f>IF('5a. Dosing'!J138="","",'5a. Dosing'!J138)</f>
        <v/>
      </c>
      <c r="AF138" s="254" t="str">
        <f>IF('5a. Dosing'!K138="","",'5a. Dosing'!K138)</f>
        <v/>
      </c>
      <c r="AG138" s="148"/>
      <c r="AH138" s="256">
        <f t="shared" si="145"/>
        <v>19</v>
      </c>
      <c r="AI138" s="256">
        <f t="shared" si="146"/>
        <v>126</v>
      </c>
      <c r="AJ138" s="257" t="str">
        <f t="shared" si="159"/>
        <v>zzzzzz</v>
      </c>
      <c r="AK138" s="257" t="str">
        <f t="shared" si="147"/>
        <v>zzzzzz</v>
      </c>
      <c r="AL138" s="254" t="str">
        <f t="shared" si="165"/>
        <v/>
      </c>
      <c r="AM138" s="254" t="str">
        <f t="shared" si="165"/>
        <v/>
      </c>
      <c r="AN138" s="254" t="str">
        <f t="shared" si="165"/>
        <v/>
      </c>
      <c r="AO138" s="254" t="str">
        <f t="shared" si="165"/>
        <v/>
      </c>
      <c r="AP138" s="254" t="str">
        <f t="shared" si="165"/>
        <v/>
      </c>
      <c r="AQ138" s="254" t="str">
        <f t="shared" si="165"/>
        <v/>
      </c>
      <c r="AR138" s="258" t="e">
        <f t="shared" si="127"/>
        <v>#VALUE!</v>
      </c>
      <c r="AS138" s="258" t="e">
        <f t="shared" si="128"/>
        <v>#VALUE!</v>
      </c>
      <c r="AT138" s="258" t="e">
        <f t="shared" si="129"/>
        <v>#VALUE!</v>
      </c>
      <c r="AU138" s="258" t="e">
        <f t="shared" si="130"/>
        <v>#VALUE!</v>
      </c>
      <c r="AV138" s="258" t="e">
        <f t="shared" si="131"/>
        <v>#VALUE!</v>
      </c>
      <c r="AW138" s="258" t="e">
        <f t="shared" si="163"/>
        <v>#VALUE!</v>
      </c>
      <c r="AX138" s="221" t="e">
        <f t="shared" si="149"/>
        <v>#VALUE!</v>
      </c>
      <c r="AY138" s="221" t="str">
        <f t="shared" si="150"/>
        <v/>
      </c>
      <c r="AZ138" s="221" t="str">
        <f t="shared" si="138"/>
        <v/>
      </c>
      <c r="BA138" s="221" t="str">
        <f t="shared" si="139"/>
        <v/>
      </c>
      <c r="BB138" s="221" t="str">
        <f t="shared" si="140"/>
        <v/>
      </c>
      <c r="BC138" s="221" t="str">
        <f t="shared" si="141"/>
        <v/>
      </c>
      <c r="BD138" s="221" t="str">
        <f t="shared" si="142"/>
        <v/>
      </c>
      <c r="BE138" s="259" t="str">
        <f>IFERROR(INDEX('5a. Dosing'!$F$11:$Q$138,MATCH('5. Form Breakdown'!$AK138,'5a. Dosing'!$E$11:$E$138,0),MATCH('5. Form Breakdown'!BE$10,'5a. Dosing'!$F$9:$Q$9,0)),"")</f>
        <v/>
      </c>
      <c r="BF138" s="259" t="str">
        <f>IFERROR(INDEX('5a. Dosing'!$F$11:$Q$138,MATCH('5. Form Breakdown'!$AK138,'5a. Dosing'!$E$11:$E$138,0),MATCH('5. Form Breakdown'!BF$10,'5a. Dosing'!$F$9:$Q$9,0)),"")</f>
        <v/>
      </c>
      <c r="BG138" s="259" t="str">
        <f>IFERROR(INDEX('5a. Dosing'!$F$11:$Q$138,MATCH('5. Form Breakdown'!$AK138,'5a. Dosing'!$E$11:$E$138,0),MATCH('5. Form Breakdown'!BG$10,'5a. Dosing'!$F$9:$Q$9,0)),"")</f>
        <v/>
      </c>
      <c r="BH138" s="259" t="str">
        <f>IFERROR(INDEX('5a. Dosing'!$F$11:$Q$138,MATCH('5. Form Breakdown'!$AK138,'5a. Dosing'!$E$11:$E$138,0),MATCH('5. Form Breakdown'!BH$10,'5a. Dosing'!$F$9:$Q$9,0)),"")</f>
        <v/>
      </c>
      <c r="BI138" s="259" t="str">
        <f>IFERROR(INDEX('5a. Dosing'!$F$11:$Q$138,MATCH('5. Form Breakdown'!$AK138,'5a. Dosing'!$E$11:$E$138,0),MATCH('5. Form Breakdown'!BI$10,'5a. Dosing'!$F$9:$Q$9,0)),"")</f>
        <v/>
      </c>
      <c r="BJ138" s="259" t="str">
        <f>IFERROR(INDEX('5a. Dosing'!$F$11:$Q$138,MATCH('5. Form Breakdown'!$AK138,'5a. Dosing'!$E$11:$E$138,0),MATCH('5. Form Breakdown'!BJ$10,'5a. Dosing'!$F$9:$Q$9,0)),"")</f>
        <v/>
      </c>
      <c r="BK138" s="260">
        <f t="shared" si="151"/>
        <v>0</v>
      </c>
      <c r="BL138" s="260" t="e">
        <f t="shared" si="152"/>
        <v>#VALUE!</v>
      </c>
    </row>
    <row r="139" spans="2:64" collapsed="1" x14ac:dyDescent="0.3">
      <c r="B139" s="134"/>
      <c r="C139" s="299"/>
      <c r="D139" s="299"/>
      <c r="Z139" s="148"/>
      <c r="AA139" s="148"/>
      <c r="AB139" s="148"/>
      <c r="AC139" s="148"/>
      <c r="AD139" s="148"/>
      <c r="AE139" s="148"/>
      <c r="AF139" s="148"/>
      <c r="AG139" s="148"/>
    </row>
  </sheetData>
  <sheetProtection sheet="1" objects="1" scenarios="1"/>
  <conditionalFormatting sqref="U15:U138">
    <cfRule type="expression" dxfId="266" priority="157">
      <formula>$W15&lt;&gt;""</formula>
    </cfRule>
  </conditionalFormatting>
  <conditionalFormatting sqref="K109:Q118 K127:Q138 K11:P16 Q11:Q26 K21:P26 Q99:Q106 K100:P105 K120:Q123 K28:P33 Q28:Q49 K34:L34 N34:P34 K53:Q97 Q51 Q124:Q126">
    <cfRule type="expression" dxfId="265" priority="156">
      <formula>ISBLANK($E11)</formula>
    </cfRule>
  </conditionalFormatting>
  <conditionalFormatting sqref="S11">
    <cfRule type="cellIs" dxfId="264" priority="144" operator="notEqual">
      <formula>1</formula>
    </cfRule>
  </conditionalFormatting>
  <conditionalFormatting sqref="S14">
    <cfRule type="cellIs" dxfId="263" priority="143" operator="notEqual">
      <formula>1</formula>
    </cfRule>
  </conditionalFormatting>
  <conditionalFormatting sqref="S17">
    <cfRule type="cellIs" dxfId="262" priority="8" operator="lessThan">
      <formula>1</formula>
    </cfRule>
    <cfRule type="cellIs" dxfId="261" priority="142" operator="lessThan">
      <formula>0.37</formula>
    </cfRule>
  </conditionalFormatting>
  <conditionalFormatting sqref="S21">
    <cfRule type="cellIs" dxfId="260" priority="141" operator="notEqual">
      <formula>1</formula>
    </cfRule>
  </conditionalFormatting>
  <conditionalFormatting sqref="S47">
    <cfRule type="cellIs" dxfId="259" priority="131" operator="notEqual">
      <formula>1</formula>
    </cfRule>
  </conditionalFormatting>
  <conditionalFormatting sqref="S35">
    <cfRule type="cellIs" dxfId="258" priority="135" operator="notEqual">
      <formula>1</formula>
    </cfRule>
  </conditionalFormatting>
  <conditionalFormatting sqref="S44">
    <cfRule type="cellIs" dxfId="257" priority="133" operator="notEqual">
      <formula>1</formula>
    </cfRule>
  </conditionalFormatting>
  <conditionalFormatting sqref="S99">
    <cfRule type="cellIs" dxfId="256" priority="130" operator="notEqual">
      <formula>1</formula>
    </cfRule>
  </conditionalFormatting>
  <conditionalFormatting sqref="S103">
    <cfRule type="cellIs" dxfId="255" priority="128" operator="notEqual">
      <formula>1</formula>
    </cfRule>
  </conditionalFormatting>
  <conditionalFormatting sqref="S106">
    <cfRule type="cellIs" dxfId="254" priority="127" operator="notEqual">
      <formula>1</formula>
    </cfRule>
  </conditionalFormatting>
  <conditionalFormatting sqref="S120">
    <cfRule type="cellIs" dxfId="253" priority="126" operator="notEqual">
      <formula>1</formula>
    </cfRule>
  </conditionalFormatting>
  <conditionalFormatting sqref="S122">
    <cfRule type="cellIs" dxfId="252" priority="124" operator="notEqual">
      <formula>1</formula>
    </cfRule>
  </conditionalFormatting>
  <conditionalFormatting sqref="S124">
    <cfRule type="cellIs" dxfId="251" priority="123" operator="notEqual">
      <formula>1</formula>
    </cfRule>
  </conditionalFormatting>
  <conditionalFormatting sqref="U11:U12">
    <cfRule type="expression" dxfId="250" priority="1270">
      <formula>#REF!&lt;&gt;""</formula>
    </cfRule>
  </conditionalFormatting>
  <conditionalFormatting sqref="A2:XFD2">
    <cfRule type="expression" dxfId="249" priority="122">
      <formula>$E$1=1</formula>
    </cfRule>
  </conditionalFormatting>
  <conditionalFormatting sqref="K17:P19 K20:L20">
    <cfRule type="expression" dxfId="248" priority="119">
      <formula>ISBLANK($E17)</formula>
    </cfRule>
  </conditionalFormatting>
  <conditionalFormatting sqref="K41:P41">
    <cfRule type="expression" dxfId="247" priority="111">
      <formula>ISBLANK($E41)</formula>
    </cfRule>
  </conditionalFormatting>
  <conditionalFormatting sqref="K46:P46">
    <cfRule type="expression" dxfId="246" priority="109">
      <formula>ISBLANK($E46)</formula>
    </cfRule>
  </conditionalFormatting>
  <conditionalFormatting sqref="K106:O106">
    <cfRule type="expression" dxfId="245" priority="105">
      <formula>ISBLANK($E106)</formula>
    </cfRule>
  </conditionalFormatting>
  <conditionalFormatting sqref="N99:P99">
    <cfRule type="expression" dxfId="244" priority="107">
      <formula>ISBLANK($E99)</formula>
    </cfRule>
  </conditionalFormatting>
  <conditionalFormatting sqref="K124:O124">
    <cfRule type="expression" dxfId="243" priority="103">
      <formula>ISBLANK($E124)</formula>
    </cfRule>
  </conditionalFormatting>
  <conditionalFormatting sqref="K126:O126">
    <cfRule type="expression" dxfId="242" priority="102">
      <formula>ISBLANK($E126)</formula>
    </cfRule>
  </conditionalFormatting>
  <conditionalFormatting sqref="K99:M99">
    <cfRule type="expression" dxfId="241" priority="92">
      <formula>ISBLANK($E99)</formula>
    </cfRule>
  </conditionalFormatting>
  <conditionalFormatting sqref="O108">
    <cfRule type="expression" dxfId="240" priority="69">
      <formula>ISBLANK($E108)</formula>
    </cfRule>
  </conditionalFormatting>
  <conditionalFormatting sqref="K108:N108">
    <cfRule type="expression" dxfId="239" priority="68">
      <formula>ISBLANK($E108)</formula>
    </cfRule>
  </conditionalFormatting>
  <conditionalFormatting sqref="P108">
    <cfRule type="expression" dxfId="238" priority="67">
      <formula>ISBLANK($E108)</formula>
    </cfRule>
  </conditionalFormatting>
  <conditionalFormatting sqref="P126">
    <cfRule type="expression" dxfId="237" priority="66">
      <formula>ISBLANK($E126)</formula>
    </cfRule>
  </conditionalFormatting>
  <conditionalFormatting sqref="Q108">
    <cfRule type="expression" dxfId="236" priority="65">
      <formula>ISBLANK($E108)</formula>
    </cfRule>
  </conditionalFormatting>
  <conditionalFormatting sqref="U13:U14">
    <cfRule type="expression" dxfId="235" priority="1453">
      <formula>#REF!&lt;&gt;""</formula>
    </cfRule>
  </conditionalFormatting>
  <conditionalFormatting sqref="J51 J109:J124 J28:J49 J126:J138 J53:J106 J11:J26">
    <cfRule type="cellIs" dxfId="234" priority="1469" operator="equal">
      <formula>$V$14</formula>
    </cfRule>
    <cfRule type="cellIs" dxfId="233" priority="1470" operator="equal">
      <formula>$V$13</formula>
    </cfRule>
    <cfRule type="cellIs" dxfId="232" priority="1471" operator="equal">
      <formula>$V$11</formula>
    </cfRule>
    <cfRule type="cellIs" dxfId="231" priority="1472" operator="equal">
      <formula>$V$12</formula>
    </cfRule>
    <cfRule type="cellIs" dxfId="230" priority="1473" operator="equal">
      <formula>$V$10</formula>
    </cfRule>
  </conditionalFormatting>
  <conditionalFormatting sqref="J108">
    <cfRule type="cellIs" dxfId="229" priority="1479" operator="equal">
      <formula>$V$14</formula>
    </cfRule>
    <cfRule type="cellIs" dxfId="228" priority="1480" operator="equal">
      <formula>$V$13</formula>
    </cfRule>
    <cfRule type="cellIs" dxfId="227" priority="1481" operator="equal">
      <formula>$V$12</formula>
    </cfRule>
    <cfRule type="cellIs" dxfId="226" priority="1482" operator="equal">
      <formula>$V$11</formula>
    </cfRule>
    <cfRule type="cellIs" dxfId="225" priority="1483" operator="equal">
      <formula>$V$10</formula>
    </cfRule>
  </conditionalFormatting>
  <conditionalFormatting sqref="Q50">
    <cfRule type="expression" dxfId="224" priority="58">
      <formula>ISBLANK($E50)</formula>
    </cfRule>
  </conditionalFormatting>
  <conditionalFormatting sqref="J50">
    <cfRule type="cellIs" dxfId="223" priority="60" operator="equal">
      <formula>$V$14</formula>
    </cfRule>
    <cfRule type="cellIs" dxfId="222" priority="61" operator="equal">
      <formula>$V$13</formula>
    </cfRule>
    <cfRule type="cellIs" dxfId="221" priority="62" operator="equal">
      <formula>$V$11</formula>
    </cfRule>
    <cfRule type="cellIs" dxfId="220" priority="63" operator="equal">
      <formula>$V$12</formula>
    </cfRule>
    <cfRule type="cellIs" dxfId="219" priority="64" operator="equal">
      <formula>$V$10</formula>
    </cfRule>
  </conditionalFormatting>
  <conditionalFormatting sqref="K27:Q27">
    <cfRule type="expression" dxfId="218" priority="52">
      <formula>ISBLANK($E27)</formula>
    </cfRule>
  </conditionalFormatting>
  <conditionalFormatting sqref="J27">
    <cfRule type="cellIs" dxfId="217" priority="53" operator="equal">
      <formula>$V$14</formula>
    </cfRule>
    <cfRule type="cellIs" dxfId="216" priority="54" operator="equal">
      <formula>$V$13</formula>
    </cfRule>
    <cfRule type="cellIs" dxfId="215" priority="55" operator="equal">
      <formula>$V$11</formula>
    </cfRule>
    <cfRule type="cellIs" dxfId="214" priority="56" operator="equal">
      <formula>$V$12</formula>
    </cfRule>
    <cfRule type="cellIs" dxfId="213" priority="57" operator="equal">
      <formula>$V$10</formula>
    </cfRule>
  </conditionalFormatting>
  <conditionalFormatting sqref="O107">
    <cfRule type="expression" dxfId="212" priority="46">
      <formula>ISBLANK($E107)</formula>
    </cfRule>
  </conditionalFormatting>
  <conditionalFormatting sqref="K107:N107">
    <cfRule type="expression" dxfId="211" priority="45">
      <formula>ISBLANK($E107)</formula>
    </cfRule>
  </conditionalFormatting>
  <conditionalFormatting sqref="K125:O125">
    <cfRule type="expression" dxfId="210" priority="34">
      <formula>ISBLANK($E125)</formula>
    </cfRule>
  </conditionalFormatting>
  <conditionalFormatting sqref="J107">
    <cfRule type="cellIs" dxfId="209" priority="47" operator="equal">
      <formula>$V$14</formula>
    </cfRule>
    <cfRule type="cellIs" dxfId="208" priority="48" operator="equal">
      <formula>$V$13</formula>
    </cfRule>
    <cfRule type="cellIs" dxfId="207" priority="49" operator="equal">
      <formula>$V$12</formula>
    </cfRule>
    <cfRule type="cellIs" dxfId="206" priority="50" operator="equal">
      <formula>$V$11</formula>
    </cfRule>
    <cfRule type="cellIs" dxfId="205" priority="51" operator="equal">
      <formula>$V$10</formula>
    </cfRule>
  </conditionalFormatting>
  <conditionalFormatting sqref="S107">
    <cfRule type="cellIs" dxfId="204" priority="42" operator="notEqual">
      <formula>1</formula>
    </cfRule>
  </conditionalFormatting>
  <conditionalFormatting sqref="Q107">
    <cfRule type="expression" dxfId="203" priority="41">
      <formula>ISBLANK($E107)</formula>
    </cfRule>
  </conditionalFormatting>
  <conditionalFormatting sqref="M34">
    <cfRule type="expression" dxfId="202" priority="40">
      <formula>ISBLANK($E34)</formula>
    </cfRule>
  </conditionalFormatting>
  <conditionalFormatting sqref="J125">
    <cfRule type="cellIs" dxfId="201" priority="35" operator="equal">
      <formula>$V$14</formula>
    </cfRule>
    <cfRule type="cellIs" dxfId="200" priority="36" operator="equal">
      <formula>$V$13</formula>
    </cfRule>
    <cfRule type="cellIs" dxfId="199" priority="37" operator="equal">
      <formula>$V$11</formula>
    </cfRule>
    <cfRule type="cellIs" dxfId="198" priority="38" operator="equal">
      <formula>$V$12</formula>
    </cfRule>
    <cfRule type="cellIs" dxfId="197" priority="39" operator="equal">
      <formula>$V$10</formula>
    </cfRule>
  </conditionalFormatting>
  <conditionalFormatting sqref="S125">
    <cfRule type="cellIs" dxfId="196" priority="31" operator="notEqual">
      <formula>1</formula>
    </cfRule>
  </conditionalFormatting>
  <conditionalFormatting sqref="S28">
    <cfRule type="cellIs" dxfId="195" priority="29" operator="lessThan">
      <formula>1</formula>
    </cfRule>
    <cfRule type="cellIs" dxfId="194" priority="30" operator="greaterThan">
      <formula>1</formula>
    </cfRule>
  </conditionalFormatting>
  <conditionalFormatting sqref="T28">
    <cfRule type="containsText" dxfId="193" priority="28" operator="containsText" text="Ensure">
      <formula>NOT(ISERROR(SEARCH("Ensure",T28)))</formula>
    </cfRule>
  </conditionalFormatting>
  <conditionalFormatting sqref="T29">
    <cfRule type="containsText" dxfId="192" priority="27" operator="containsText" text="Ensure">
      <formula>NOT(ISERROR(SEARCH("Ensure",T29)))</formula>
    </cfRule>
  </conditionalFormatting>
  <conditionalFormatting sqref="K44:P45">
    <cfRule type="expression" dxfId="191" priority="19">
      <formula>ISBLANK($E44)</formula>
    </cfRule>
  </conditionalFormatting>
  <conditionalFormatting sqref="S36:S37">
    <cfRule type="cellIs" dxfId="190" priority="25" operator="notEqual">
      <formula>1</formula>
    </cfRule>
  </conditionalFormatting>
  <conditionalFormatting sqref="S41">
    <cfRule type="cellIs" dxfId="189" priority="24" operator="notEqual">
      <formula>1</formula>
    </cfRule>
  </conditionalFormatting>
  <conditionalFormatting sqref="K35:P35">
    <cfRule type="expression" dxfId="188" priority="23">
      <formula>ISBLANK($E35)</formula>
    </cfRule>
  </conditionalFormatting>
  <conditionalFormatting sqref="K36:N36">
    <cfRule type="expression" dxfId="187" priority="22">
      <formula>ISBLANK($E36)</formula>
    </cfRule>
  </conditionalFormatting>
  <conditionalFormatting sqref="O36:P36">
    <cfRule type="expression" dxfId="186" priority="21">
      <formula>ISBLANK($E36)</formula>
    </cfRule>
  </conditionalFormatting>
  <conditionalFormatting sqref="K42:P43">
    <cfRule type="expression" dxfId="185" priority="20">
      <formula>ISBLANK($E42)</formula>
    </cfRule>
  </conditionalFormatting>
  <conditionalFormatting sqref="K47:P48">
    <cfRule type="expression" dxfId="184" priority="18">
      <formula>ISBLANK($E47)</formula>
    </cfRule>
  </conditionalFormatting>
  <conditionalFormatting sqref="O49:P49">
    <cfRule type="expression" dxfId="183" priority="17">
      <formula>ISBLANK($E49)</formula>
    </cfRule>
  </conditionalFormatting>
  <conditionalFormatting sqref="K49:N49">
    <cfRule type="expression" dxfId="182" priority="16">
      <formula>ISBLANK($E49)</formula>
    </cfRule>
  </conditionalFormatting>
  <conditionalFormatting sqref="K50:L51">
    <cfRule type="expression" dxfId="181" priority="15">
      <formula>ISBLANK($E50)</formula>
    </cfRule>
  </conditionalFormatting>
  <conditionalFormatting sqref="M50:P51">
    <cfRule type="expression" dxfId="180" priority="14">
      <formula>ISBLANK($E50)</formula>
    </cfRule>
  </conditionalFormatting>
  <conditionalFormatting sqref="O20">
    <cfRule type="expression" dxfId="179" priority="7">
      <formula>ISBLANK($E20)</formula>
    </cfRule>
  </conditionalFormatting>
  <conditionalFormatting sqref="M20:N20">
    <cfRule type="expression" dxfId="178" priority="11">
      <formula>ISBLANK($E20)</formula>
    </cfRule>
  </conditionalFormatting>
  <conditionalFormatting sqref="P20">
    <cfRule type="expression" dxfId="177" priority="10">
      <formula>ISBLANK($E20)</formula>
    </cfRule>
  </conditionalFormatting>
  <conditionalFormatting sqref="S20">
    <cfRule type="cellIs" dxfId="176" priority="9" operator="notEqual">
      <formula>1</formula>
    </cfRule>
  </conditionalFormatting>
  <conditionalFormatting sqref="K52:Q52">
    <cfRule type="expression" dxfId="175" priority="1">
      <formula>ISBLANK($E52)</formula>
    </cfRule>
  </conditionalFormatting>
  <conditionalFormatting sqref="J52">
    <cfRule type="cellIs" dxfId="174" priority="2" operator="equal">
      <formula>$V$14</formula>
    </cfRule>
    <cfRule type="cellIs" dxfId="173" priority="3" operator="equal">
      <formula>$V$13</formula>
    </cfRule>
    <cfRule type="cellIs" dxfId="172" priority="4" operator="equal">
      <formula>$V$11</formula>
    </cfRule>
    <cfRule type="cellIs" dxfId="171" priority="5" operator="equal">
      <formula>$V$12</formula>
    </cfRule>
    <cfRule type="cellIs" dxfId="170" priority="6" operator="equal">
      <formula>$V$10</formula>
    </cfRule>
  </conditionalFormatting>
  <pageMargins left="0.7" right="0.7" top="0.75" bottom="0.75" header="0.3" footer="0.3"/>
  <pageSetup orientation="portrait" r:id="rId1"/>
  <ignoredErrors>
    <ignoredError sqref="H12:H15 H83:H97 H110:H118 H128:J138 Q120:Q123 Q99:Q104 Q11 E120:F123 E99:F104 E83:F97 E11:F11 H11 G12:G13 H52:H82 H49 G37 H50 H100:H104 H120:H123 G100:G103 H99 E52:F82 G39:G45 H39:H48 H38 G47:G98 Q110:Q118 E110:F118 G110:G123 Q128:Q138 E128:F138 G128:G138 G15 Q12:Q15 E12:F15 H16:H22 G16:G22 Q16:Q22 E16:F22 H23:H24 G23:G24 Q23:Q24 E23:F24 H25:H29 G26:G29 Q25:Q29 E25:F29 H30:H33 G30:G33 Q30:Q33 E30:F33 H34:H37 G34:G35 Q34:Q97 E34:F50 G105:G107 Q105:Q106 E105:F107 H105:H107 Q124 E124:F125 H124:H125 G124:G125 Q126 J108 J13:J107 J109:J125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79998168889431442"/>
    <pageSetUpPr fitToPage="1"/>
  </sheetPr>
  <dimension ref="A2:AE139"/>
  <sheetViews>
    <sheetView showGridLines="0" zoomScale="70" zoomScaleNormal="70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B3" sqref="B3"/>
    </sheetView>
  </sheetViews>
  <sheetFormatPr defaultColWidth="9.109375" defaultRowHeight="14.4" outlineLevelRow="1" outlineLevelCol="1" x14ac:dyDescent="0.3"/>
  <cols>
    <col min="1" max="1" width="1.6640625" style="106" customWidth="1"/>
    <col min="2" max="2" width="6.109375" style="106" customWidth="1"/>
    <col min="3" max="3" width="2.109375" style="106" hidden="1" customWidth="1"/>
    <col min="4" max="4" width="2.33203125" style="148" hidden="1" customWidth="1"/>
    <col min="5" max="5" width="36.6640625" style="148" hidden="1" customWidth="1"/>
    <col min="6" max="6" width="14.44140625" style="106" customWidth="1"/>
    <col min="7" max="7" width="13.5546875" style="106" bestFit="1" customWidth="1"/>
    <col min="8" max="8" width="21.109375" style="106" customWidth="1"/>
    <col min="9" max="9" width="15.88671875" style="106" customWidth="1"/>
    <col min="10" max="10" width="13.6640625" style="106" bestFit="1" customWidth="1"/>
    <col min="11" max="11" width="19.33203125" style="106" customWidth="1"/>
    <col min="12" max="17" width="12.6640625" style="106" customWidth="1"/>
    <col min="18" max="18" width="4" style="106" customWidth="1"/>
    <col min="19" max="22" width="9.109375" style="106" customWidth="1"/>
    <col min="23" max="23" width="43" style="106" hidden="1" customWidth="1" outlineLevel="1"/>
    <col min="24" max="25" width="10" style="106" hidden="1" customWidth="1" outlineLevel="1"/>
    <col min="26" max="29" width="12.44140625" style="106" hidden="1" customWidth="1" outlineLevel="1"/>
    <col min="30" max="30" width="47" style="106" hidden="1" customWidth="1" outlineLevel="1"/>
    <col min="31" max="31" width="9.109375" style="106" customWidth="1" collapsed="1"/>
    <col min="32" max="16384" width="9.109375" style="106"/>
  </cols>
  <sheetData>
    <row r="2" spans="1:30" s="133" customFormat="1" ht="26.25" x14ac:dyDescent="0.4">
      <c r="A2" s="132" t="s">
        <v>396</v>
      </c>
      <c r="D2" s="147"/>
      <c r="E2" s="147"/>
    </row>
    <row r="3" spans="1:30" ht="6" customHeight="1" x14ac:dyDescent="0.25">
      <c r="B3" s="134"/>
    </row>
    <row r="4" spans="1:30" ht="15.75" customHeight="1" x14ac:dyDescent="0.25">
      <c r="B4" s="134"/>
      <c r="F4" s="397" t="s">
        <v>382</v>
      </c>
      <c r="R4" s="137"/>
    </row>
    <row r="5" spans="1:30" ht="15.75" customHeight="1" x14ac:dyDescent="0.25">
      <c r="B5" s="134"/>
      <c r="F5" s="397" t="s">
        <v>326</v>
      </c>
      <c r="T5" s="137"/>
    </row>
    <row r="6" spans="1:30" ht="6" customHeight="1" x14ac:dyDescent="0.25">
      <c r="B6" s="134"/>
    </row>
    <row r="7" spans="1:30" ht="18.75" x14ac:dyDescent="0.3">
      <c r="B7" s="134"/>
      <c r="D7" s="106"/>
      <c r="E7" s="106"/>
      <c r="F7" s="149" t="s">
        <v>154</v>
      </c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T7" s="137"/>
    </row>
    <row r="8" spans="1:30" ht="15" x14ac:dyDescent="0.25">
      <c r="B8" s="134"/>
      <c r="F8" s="137"/>
      <c r="K8" s="137"/>
      <c r="L8" s="222" t="s">
        <v>247</v>
      </c>
      <c r="M8" s="223"/>
      <c r="N8" s="223"/>
      <c r="O8" s="223"/>
      <c r="P8" s="223"/>
      <c r="Q8" s="224"/>
      <c r="T8" s="741"/>
      <c r="X8" s="311" t="s">
        <v>282</v>
      </c>
    </row>
    <row r="9" spans="1:30" ht="37.5" customHeight="1" x14ac:dyDescent="0.3">
      <c r="B9" s="134"/>
      <c r="F9" s="156" t="s">
        <v>127</v>
      </c>
      <c r="G9" s="228" t="s">
        <v>141</v>
      </c>
      <c r="H9" s="228" t="s">
        <v>251</v>
      </c>
      <c r="I9" s="228" t="s">
        <v>118</v>
      </c>
      <c r="J9" s="228" t="s">
        <v>157</v>
      </c>
      <c r="K9" s="434" t="s">
        <v>316</v>
      </c>
      <c r="L9" s="111" t="s">
        <v>230</v>
      </c>
      <c r="M9" s="111" t="s">
        <v>231</v>
      </c>
      <c r="N9" s="111" t="s">
        <v>232</v>
      </c>
      <c r="O9" s="111" t="s">
        <v>233</v>
      </c>
      <c r="P9" s="111" t="s">
        <v>234</v>
      </c>
      <c r="Q9" s="112" t="s">
        <v>235</v>
      </c>
      <c r="S9" s="134" t="s">
        <v>170</v>
      </c>
      <c r="X9" s="111" t="s">
        <v>230</v>
      </c>
      <c r="Y9" s="111" t="s">
        <v>231</v>
      </c>
      <c r="Z9" s="111" t="s">
        <v>232</v>
      </c>
      <c r="AA9" s="111" t="s">
        <v>233</v>
      </c>
      <c r="AB9" s="111" t="s">
        <v>234</v>
      </c>
      <c r="AC9" s="112" t="s">
        <v>235</v>
      </c>
      <c r="AD9" s="374" t="s">
        <v>287</v>
      </c>
    </row>
    <row r="10" spans="1:30" ht="18.75" x14ac:dyDescent="0.3">
      <c r="B10" s="134"/>
      <c r="F10" s="855" t="s">
        <v>290</v>
      </c>
      <c r="G10" s="856"/>
      <c r="H10" s="856"/>
      <c r="I10" s="856"/>
      <c r="J10" s="856"/>
      <c r="K10" s="856"/>
      <c r="L10" s="856"/>
      <c r="M10" s="856"/>
      <c r="N10" s="856"/>
      <c r="O10" s="856"/>
      <c r="P10" s="856"/>
      <c r="Q10" s="857"/>
      <c r="S10" s="837" t="s">
        <v>268</v>
      </c>
      <c r="T10" s="838"/>
      <c r="U10" s="839"/>
    </row>
    <row r="11" spans="1:30" ht="15.75" x14ac:dyDescent="0.25">
      <c r="B11" s="134"/>
      <c r="C11" s="252">
        <f>COUNTIFS($F$11:$F$22,"&lt;="&amp;F11,$F$11:$F$22,"&lt;&gt;0",$D$11:$D$22,"&lt;&gt;"&amp;"X")</f>
        <v>1</v>
      </c>
      <c r="D11" s="312" t="str">
        <f>IF(COUNTIF($F11:$F$22,F11)&gt;1,"X","")</f>
        <v>X</v>
      </c>
      <c r="E11" s="313" t="str">
        <f>IF(F11=0,0,IF(H11="",F11&amp;" "&amp;G11&amp;" - "&amp;I11,F11&amp;" "&amp;G11&amp;" - "&amp;I11&amp;" - "&amp;H11))</f>
        <v>3TC 0 - susp - dose in ml</v>
      </c>
      <c r="F11" s="557" t="s">
        <v>11</v>
      </c>
      <c r="G11" s="314" t="s">
        <v>252</v>
      </c>
      <c r="H11" s="601" t="s">
        <v>317</v>
      </c>
      <c r="I11" s="315" t="s">
        <v>253</v>
      </c>
      <c r="J11" s="420">
        <f t="shared" ref="J11:J37" si="0">VLOOKUP(E11,FormPack,8,FALSE)</f>
        <v>100</v>
      </c>
      <c r="K11" s="634" t="s">
        <v>381</v>
      </c>
      <c r="L11" s="376">
        <v>6</v>
      </c>
      <c r="M11" s="376">
        <v>8</v>
      </c>
      <c r="N11" s="742">
        <v>12</v>
      </c>
      <c r="O11" s="742"/>
      <c r="P11" s="742"/>
      <c r="Q11" s="743"/>
      <c r="R11" s="184" t="str">
        <f>IF(AD11=1,"Error: Dose missing for weightband that has been included in 5. Form Breakdown","")</f>
        <v/>
      </c>
      <c r="S11" s="840" t="s">
        <v>258</v>
      </c>
      <c r="T11" s="841"/>
      <c r="U11" s="842"/>
      <c r="V11" s="316"/>
      <c r="W11" s="317" t="str">
        <f t="shared" ref="W11:W42" si="1">E11</f>
        <v>3TC 0 - susp - dose in ml</v>
      </c>
      <c r="X11" s="221">
        <f>IFERROR(INDEX('5. Form Breakdown'!$C$11:$P$138,MATCH('5a. Dosing'!$E11,'5. Form Breakdown'!$B$11:$B$138,0),MATCH('5a. Dosing'!X$9,'5. Form Breakdown'!$C$9:$P$9,0)),0)</f>
        <v>0</v>
      </c>
      <c r="Y11" s="221">
        <f>IFERROR(INDEX('5. Form Breakdown'!$C$11:$P$138,MATCH('5a. Dosing'!$E11,'5. Form Breakdown'!$B$11:$B$138,0),MATCH('5a. Dosing'!Y$9,'5. Form Breakdown'!$C$9:$P$9,0)),0)</f>
        <v>0</v>
      </c>
      <c r="Z11" s="221">
        <f>IFERROR(INDEX('5. Form Breakdown'!$C$11:$P$138,MATCH('5a. Dosing'!$E11,'5. Form Breakdown'!$B$11:$B$138,0),MATCH('5a. Dosing'!Z$9,'5. Form Breakdown'!$C$9:$P$9,0)),0)</f>
        <v>0</v>
      </c>
      <c r="AA11" s="221">
        <f>IFERROR(INDEX('5. Form Breakdown'!$C$11:$P$138,MATCH('5a. Dosing'!$E11,'5. Form Breakdown'!$B$11:$B$138,0),MATCH('5a. Dosing'!AA$9,'5. Form Breakdown'!$C$9:$P$9,0)),0)</f>
        <v>0</v>
      </c>
      <c r="AB11" s="221">
        <f>IFERROR(INDEX('5. Form Breakdown'!$C$11:$P$138,MATCH('5a. Dosing'!$E11,'5. Form Breakdown'!$B$11:$B$138,0),MATCH('5a. Dosing'!AB$9,'5. Form Breakdown'!$C$9:$P$9,0)),0)</f>
        <v>0</v>
      </c>
      <c r="AC11" s="221">
        <f>IFERROR(INDEX('5. Form Breakdown'!$C$11:$P$138,MATCH('5a. Dosing'!$E11,'5. Form Breakdown'!$B$11:$B$138,0),MATCH('5a. Dosing'!AC$9,'5. Form Breakdown'!$C$9:$P$9,0)),0)</f>
        <v>0</v>
      </c>
      <c r="AD11" s="256">
        <f>IF(OR(AND(X11&gt;0,L11=""),AND(Y11&gt;0,M11=""),AND(Z11&gt;0,N11=""),AND(AA11&gt;0,O11=""),AND(AB11&gt;0,P11=""),AND(AC11&gt;0,Q11="")),1,0)</f>
        <v>0</v>
      </c>
    </row>
    <row r="12" spans="1:30" ht="15.75" x14ac:dyDescent="0.25">
      <c r="B12" s="134"/>
      <c r="C12" s="252">
        <f t="shared" ref="C12:C75" si="2">COUNTIFS($F$11:$F$22,"&lt;="&amp;F12,$F$11:$F$22,"&lt;&gt;0",$D$11:$D$22,"&lt;&gt;"&amp;"X")</f>
        <v>1</v>
      </c>
      <c r="D12" s="312" t="str">
        <f>IF(COUNTIF($F12:$F$22,F12)&gt;1,"X","")</f>
        <v>X</v>
      </c>
      <c r="E12" s="313" t="str">
        <f t="shared" ref="E12:E75" si="3">IF(F12=0,0,IF(H12="",F12&amp;" "&amp;G12&amp;" - "&amp;I12,F12&amp;" "&amp;G12&amp;" - "&amp;I12&amp;" - "&amp;H12))</f>
        <v>3TC 150 - tab</v>
      </c>
      <c r="F12" s="557" t="s">
        <v>11</v>
      </c>
      <c r="G12" s="314" t="s">
        <v>192</v>
      </c>
      <c r="H12" s="399"/>
      <c r="I12" s="315" t="s">
        <v>107</v>
      </c>
      <c r="J12" s="420">
        <f t="shared" si="0"/>
        <v>60</v>
      </c>
      <c r="K12" s="634" t="s">
        <v>258</v>
      </c>
      <c r="L12" s="376"/>
      <c r="M12" s="376"/>
      <c r="N12" s="742"/>
      <c r="O12" s="742">
        <v>1</v>
      </c>
      <c r="P12" s="742">
        <v>2</v>
      </c>
      <c r="Q12" s="743">
        <v>2</v>
      </c>
      <c r="R12" s="184" t="str">
        <f t="shared" ref="R12:R57" si="4">IF(AD12=1,"Error: Dose missing for weightband that has been included in 5. Form Breakdown","")</f>
        <v/>
      </c>
      <c r="S12" s="843" t="s">
        <v>381</v>
      </c>
      <c r="T12" s="844"/>
      <c r="U12" s="845"/>
      <c r="W12" s="317" t="str">
        <f t="shared" si="1"/>
        <v>3TC 150 - tab</v>
      </c>
      <c r="X12" s="221">
        <f>IFERROR(INDEX('5. Form Breakdown'!$C$11:$P$138,MATCH('5a. Dosing'!$E12,'5. Form Breakdown'!$B$11:$B$138,0),MATCH('5a. Dosing'!X$9,'5. Form Breakdown'!$C$9:$P$9,0)),0)</f>
        <v>0</v>
      </c>
      <c r="Y12" s="221">
        <f>IFERROR(INDEX('5. Form Breakdown'!$C$11:$P$138,MATCH('5a. Dosing'!$E12,'5. Form Breakdown'!$B$11:$B$138,0),MATCH('5a. Dosing'!Y$9,'5. Form Breakdown'!$C$9:$P$9,0)),0)</f>
        <v>0</v>
      </c>
      <c r="Z12" s="221">
        <f>IFERROR(INDEX('5. Form Breakdown'!$C$11:$P$138,MATCH('5a. Dosing'!$E12,'5. Form Breakdown'!$B$11:$B$138,0),MATCH('5a. Dosing'!Z$9,'5. Form Breakdown'!$C$9:$P$9,0)),0)</f>
        <v>0</v>
      </c>
      <c r="AA12" s="221">
        <f>IFERROR(INDEX('5. Form Breakdown'!$C$11:$P$138,MATCH('5a. Dosing'!$E12,'5. Form Breakdown'!$B$11:$B$138,0),MATCH('5a. Dosing'!AA$9,'5. Form Breakdown'!$C$9:$P$9,0)),0)</f>
        <v>0</v>
      </c>
      <c r="AB12" s="221">
        <f>IFERROR(INDEX('5. Form Breakdown'!$C$11:$P$138,MATCH('5a. Dosing'!$E12,'5. Form Breakdown'!$B$11:$B$138,0),MATCH('5a. Dosing'!AB$9,'5. Form Breakdown'!$C$9:$P$9,0)),0)</f>
        <v>0</v>
      </c>
      <c r="AC12" s="221">
        <f>IFERROR(INDEX('5. Form Breakdown'!$C$11:$P$138,MATCH('5a. Dosing'!$E12,'5. Form Breakdown'!$B$11:$B$138,0),MATCH('5a. Dosing'!AC$9,'5. Form Breakdown'!$C$9:$P$9,0)),0)</f>
        <v>0</v>
      </c>
      <c r="AD12" s="256">
        <f t="shared" ref="AD12:AD57" si="5">IF(OR(AND(X12&gt;0,L12=""),AND(Y12&gt;0,M12=""),AND(Z12&gt;0,N12=""),AND(AA12&gt;0,O12=""),AND(AB12&gt;0,P12=""),AND(AC12&gt;0,Q12="")),1,0)</f>
        <v>0</v>
      </c>
    </row>
    <row r="13" spans="1:30" ht="16.5" thickBot="1" x14ac:dyDescent="0.3">
      <c r="B13" s="134"/>
      <c r="C13" s="252">
        <f t="shared" si="2"/>
        <v>1</v>
      </c>
      <c r="D13" s="312" t="str">
        <f>IF(COUNTIF($F13:$F$22,F13)&gt;1,"X","")</f>
        <v/>
      </c>
      <c r="E13" s="313" t="str">
        <f t="shared" si="3"/>
        <v>3TC 300 - tab</v>
      </c>
      <c r="F13" s="559" t="s">
        <v>11</v>
      </c>
      <c r="G13" s="518" t="s">
        <v>254</v>
      </c>
      <c r="H13" s="546"/>
      <c r="I13" s="519" t="s">
        <v>107</v>
      </c>
      <c r="J13" s="520">
        <f t="shared" si="0"/>
        <v>30</v>
      </c>
      <c r="K13" s="635" t="s">
        <v>258</v>
      </c>
      <c r="L13" s="521"/>
      <c r="M13" s="521"/>
      <c r="N13" s="746"/>
      <c r="O13" s="746"/>
      <c r="P13" s="746"/>
      <c r="Q13" s="744">
        <v>1</v>
      </c>
      <c r="R13" s="184" t="str">
        <f t="shared" si="4"/>
        <v/>
      </c>
      <c r="S13" s="846" t="s">
        <v>169</v>
      </c>
      <c r="T13" s="847"/>
      <c r="U13" s="848"/>
      <c r="W13" s="317" t="str">
        <f t="shared" si="1"/>
        <v>3TC 300 - tab</v>
      </c>
      <c r="X13" s="221">
        <f>IFERROR(INDEX('5. Form Breakdown'!$C$11:$P$138,MATCH('5a. Dosing'!$E13,'5. Form Breakdown'!$B$11:$B$138,0),MATCH('5a. Dosing'!X$9,'5. Form Breakdown'!$C$9:$P$9,0)),0)</f>
        <v>0</v>
      </c>
      <c r="Y13" s="221">
        <f>IFERROR(INDEX('5. Form Breakdown'!$C$11:$P$138,MATCH('5a. Dosing'!$E13,'5. Form Breakdown'!$B$11:$B$138,0),MATCH('5a. Dosing'!Y$9,'5. Form Breakdown'!$C$9:$P$9,0)),0)</f>
        <v>0</v>
      </c>
      <c r="Z13" s="221">
        <f>IFERROR(INDEX('5. Form Breakdown'!$C$11:$P$138,MATCH('5a. Dosing'!$E13,'5. Form Breakdown'!$B$11:$B$138,0),MATCH('5a. Dosing'!Z$9,'5. Form Breakdown'!$C$9:$P$9,0)),0)</f>
        <v>0</v>
      </c>
      <c r="AA13" s="221">
        <f>IFERROR(INDEX('5. Form Breakdown'!$C$11:$P$138,MATCH('5a. Dosing'!$E13,'5. Form Breakdown'!$B$11:$B$138,0),MATCH('5a. Dosing'!AA$9,'5. Form Breakdown'!$C$9:$P$9,0)),0)</f>
        <v>0</v>
      </c>
      <c r="AB13" s="221">
        <f>IFERROR(INDEX('5. Form Breakdown'!$C$11:$P$138,MATCH('5a. Dosing'!$E13,'5. Form Breakdown'!$B$11:$B$138,0),MATCH('5a. Dosing'!AB$9,'5. Form Breakdown'!$C$9:$P$9,0)),0)</f>
        <v>0</v>
      </c>
      <c r="AC13" s="221">
        <f>IFERROR(INDEX('5. Form Breakdown'!$C$11:$P$138,MATCH('5a. Dosing'!$E13,'5. Form Breakdown'!$B$11:$B$138,0),MATCH('5a. Dosing'!AC$9,'5. Form Breakdown'!$C$9:$P$9,0)),0)</f>
        <v>0</v>
      </c>
      <c r="AD13" s="256">
        <f t="shared" si="5"/>
        <v>0</v>
      </c>
    </row>
    <row r="14" spans="1:30" ht="15.75" x14ac:dyDescent="0.25">
      <c r="B14" s="431"/>
      <c r="C14" s="252">
        <f t="shared" si="2"/>
        <v>2</v>
      </c>
      <c r="D14" s="312" t="str">
        <f>IF(COUNTIF($F14:$F$22,F14)&gt;1,"X","")</f>
        <v>X</v>
      </c>
      <c r="E14" s="313" t="str">
        <f t="shared" si="3"/>
        <v>ABC 0 - susp - dose in ml</v>
      </c>
      <c r="F14" s="561" t="s">
        <v>10</v>
      </c>
      <c r="G14" s="526">
        <v>0</v>
      </c>
      <c r="H14" s="602" t="s">
        <v>317</v>
      </c>
      <c r="I14" s="527" t="s">
        <v>253</v>
      </c>
      <c r="J14" s="525">
        <f t="shared" si="0"/>
        <v>240</v>
      </c>
      <c r="K14" s="636" t="s">
        <v>289</v>
      </c>
      <c r="L14" s="529">
        <v>6</v>
      </c>
      <c r="M14" s="529">
        <v>8</v>
      </c>
      <c r="N14" s="529">
        <v>12</v>
      </c>
      <c r="O14" s="745"/>
      <c r="P14" s="745"/>
      <c r="Q14" s="747"/>
      <c r="R14" s="184" t="str">
        <f t="shared" si="4"/>
        <v/>
      </c>
      <c r="S14" s="849" t="s">
        <v>289</v>
      </c>
      <c r="T14" s="850"/>
      <c r="U14" s="851"/>
      <c r="W14" s="317" t="str">
        <f t="shared" si="1"/>
        <v>ABC 0 - susp - dose in ml</v>
      </c>
      <c r="X14" s="221">
        <f>IFERROR(INDEX('5. Form Breakdown'!$C$11:$P$138,MATCH('5a. Dosing'!$E14,'5. Form Breakdown'!$B$11:$B$138,0),MATCH('5a. Dosing'!X$9,'5. Form Breakdown'!$C$9:$P$9,0)),0)</f>
        <v>0</v>
      </c>
      <c r="Y14" s="221">
        <f>IFERROR(INDEX('5. Form Breakdown'!$C$11:$P$138,MATCH('5a. Dosing'!$E14,'5. Form Breakdown'!$B$11:$B$138,0),MATCH('5a. Dosing'!Y$9,'5. Form Breakdown'!$C$9:$P$9,0)),0)</f>
        <v>0</v>
      </c>
      <c r="Z14" s="221">
        <f>IFERROR(INDEX('5. Form Breakdown'!$C$11:$P$138,MATCH('5a. Dosing'!$E14,'5. Form Breakdown'!$B$11:$B$138,0),MATCH('5a. Dosing'!Z$9,'5. Form Breakdown'!$C$9:$P$9,0)),0)</f>
        <v>0</v>
      </c>
      <c r="AA14" s="221">
        <f>IFERROR(INDEX('5. Form Breakdown'!$C$11:$P$138,MATCH('5a. Dosing'!$E14,'5. Form Breakdown'!$B$11:$B$138,0),MATCH('5a. Dosing'!AA$9,'5. Form Breakdown'!$C$9:$P$9,0)),0)</f>
        <v>0</v>
      </c>
      <c r="AB14" s="221">
        <f>IFERROR(INDEX('5. Form Breakdown'!$C$11:$P$138,MATCH('5a. Dosing'!$E14,'5. Form Breakdown'!$B$11:$B$138,0),MATCH('5a. Dosing'!AB$9,'5. Form Breakdown'!$C$9:$P$9,0)),0)</f>
        <v>0</v>
      </c>
      <c r="AC14" s="221">
        <f>IFERROR(INDEX('5. Form Breakdown'!$C$11:$P$138,MATCH('5a. Dosing'!$E14,'5. Form Breakdown'!$B$11:$B$138,0),MATCH('5a. Dosing'!AC$9,'5. Form Breakdown'!$C$9:$P$9,0)),0)</f>
        <v>0</v>
      </c>
      <c r="AD14" s="256">
        <f t="shared" si="5"/>
        <v>0</v>
      </c>
    </row>
    <row r="15" spans="1:30" ht="15.75" x14ac:dyDescent="0.25">
      <c r="B15" s="134"/>
      <c r="C15" s="252">
        <f t="shared" si="2"/>
        <v>2</v>
      </c>
      <c r="D15" s="312" t="str">
        <f>IF(COUNTIF($F15:$F$22,F15)&gt;1,"X","")</f>
        <v>X</v>
      </c>
      <c r="E15" s="313" t="str">
        <f t="shared" si="3"/>
        <v>ABC 60 - tab - dispersible</v>
      </c>
      <c r="F15" s="557" t="s">
        <v>10</v>
      </c>
      <c r="G15" s="318">
        <v>60</v>
      </c>
      <c r="H15" s="399" t="s">
        <v>379</v>
      </c>
      <c r="I15" s="315" t="s">
        <v>107</v>
      </c>
      <c r="J15" s="420">
        <f t="shared" si="0"/>
        <v>60</v>
      </c>
      <c r="K15" s="634" t="s">
        <v>169</v>
      </c>
      <c r="L15" s="376">
        <v>2</v>
      </c>
      <c r="M15" s="376">
        <v>3</v>
      </c>
      <c r="N15" s="376">
        <v>4</v>
      </c>
      <c r="O15" s="376">
        <v>5</v>
      </c>
      <c r="P15" s="376">
        <v>6</v>
      </c>
      <c r="Q15" s="558"/>
      <c r="R15" s="184" t="str">
        <f t="shared" si="4"/>
        <v/>
      </c>
      <c r="W15" s="317" t="str">
        <f t="shared" si="1"/>
        <v>ABC 60 - tab - dispersible</v>
      </c>
      <c r="X15" s="221">
        <f>IFERROR(INDEX('5. Form Breakdown'!$C$11:$P$138,MATCH('5a. Dosing'!$E15,'5. Form Breakdown'!$B$11:$B$138,0),MATCH('5a. Dosing'!X$9,'5. Form Breakdown'!$C$9:$P$9,0)),0)</f>
        <v>0</v>
      </c>
      <c r="Y15" s="221">
        <f>IFERROR(INDEX('5. Form Breakdown'!$C$11:$P$138,MATCH('5a. Dosing'!$E15,'5. Form Breakdown'!$B$11:$B$138,0),MATCH('5a. Dosing'!Y$9,'5. Form Breakdown'!$C$9:$P$9,0)),0)</f>
        <v>0</v>
      </c>
      <c r="Z15" s="221">
        <f>IFERROR(INDEX('5. Form Breakdown'!$C$11:$P$138,MATCH('5a. Dosing'!$E15,'5. Form Breakdown'!$B$11:$B$138,0),MATCH('5a. Dosing'!Z$9,'5. Form Breakdown'!$C$9:$P$9,0)),0)</f>
        <v>0</v>
      </c>
      <c r="AA15" s="221">
        <f>IFERROR(INDEX('5. Form Breakdown'!$C$11:$P$138,MATCH('5a. Dosing'!$E15,'5. Form Breakdown'!$B$11:$B$138,0),MATCH('5a. Dosing'!AA$9,'5. Form Breakdown'!$C$9:$P$9,0)),0)</f>
        <v>0</v>
      </c>
      <c r="AB15" s="221">
        <f>IFERROR(INDEX('5. Form Breakdown'!$C$11:$P$138,MATCH('5a. Dosing'!$E15,'5. Form Breakdown'!$B$11:$B$138,0),MATCH('5a. Dosing'!AB$9,'5. Form Breakdown'!$C$9:$P$9,0)),0)</f>
        <v>0</v>
      </c>
      <c r="AC15" s="221">
        <f>IFERROR(INDEX('5. Form Breakdown'!$C$11:$P$138,MATCH('5a. Dosing'!$E15,'5. Form Breakdown'!$B$11:$B$138,0),MATCH('5a. Dosing'!AC$9,'5. Form Breakdown'!$C$9:$P$9,0)),0)</f>
        <v>0</v>
      </c>
      <c r="AD15" s="256">
        <f t="shared" si="5"/>
        <v>0</v>
      </c>
    </row>
    <row r="16" spans="1:30" ht="16.5" thickBot="1" x14ac:dyDescent="0.3">
      <c r="B16" s="134"/>
      <c r="C16" s="252">
        <f t="shared" si="2"/>
        <v>2</v>
      </c>
      <c r="D16" s="312" t="str">
        <f>IF(COUNTIF($F16:$F$22,F16)&gt;1,"X","")</f>
        <v/>
      </c>
      <c r="E16" s="313" t="str">
        <f t="shared" si="3"/>
        <v>ABC 300 - tab</v>
      </c>
      <c r="F16" s="559" t="s">
        <v>10</v>
      </c>
      <c r="G16" s="531">
        <v>300</v>
      </c>
      <c r="H16" s="546"/>
      <c r="I16" s="519" t="s">
        <v>107</v>
      </c>
      <c r="J16" s="520">
        <f t="shared" si="0"/>
        <v>60</v>
      </c>
      <c r="K16" s="484" t="s">
        <v>258</v>
      </c>
      <c r="L16" s="521"/>
      <c r="M16" s="521">
        <v>1</v>
      </c>
      <c r="N16" s="521">
        <v>1</v>
      </c>
      <c r="O16" s="521">
        <v>1</v>
      </c>
      <c r="P16" s="521">
        <v>1.5</v>
      </c>
      <c r="Q16" s="560">
        <v>2</v>
      </c>
      <c r="R16" s="184" t="str">
        <f t="shared" si="4"/>
        <v/>
      </c>
      <c r="W16" s="317" t="str">
        <f t="shared" si="1"/>
        <v>ABC 300 - tab</v>
      </c>
      <c r="X16" s="221">
        <f>IFERROR(INDEX('5. Form Breakdown'!$C$11:$P$138,MATCH('5a. Dosing'!$E16,'5. Form Breakdown'!$B$11:$B$138,0),MATCH('5a. Dosing'!X$9,'5. Form Breakdown'!$C$9:$P$9,0)),0)</f>
        <v>0</v>
      </c>
      <c r="Y16" s="221">
        <f>IFERROR(INDEX('5. Form Breakdown'!$C$11:$P$138,MATCH('5a. Dosing'!$E16,'5. Form Breakdown'!$B$11:$B$138,0),MATCH('5a. Dosing'!Y$9,'5. Form Breakdown'!$C$9:$P$9,0)),0)</f>
        <v>0</v>
      </c>
      <c r="Z16" s="221">
        <f>IFERROR(INDEX('5. Form Breakdown'!$C$11:$P$138,MATCH('5a. Dosing'!$E16,'5. Form Breakdown'!$B$11:$B$138,0),MATCH('5a. Dosing'!Z$9,'5. Form Breakdown'!$C$9:$P$9,0)),0)</f>
        <v>0</v>
      </c>
      <c r="AA16" s="221">
        <f>IFERROR(INDEX('5. Form Breakdown'!$C$11:$P$138,MATCH('5a. Dosing'!$E16,'5. Form Breakdown'!$B$11:$B$138,0),MATCH('5a. Dosing'!AA$9,'5. Form Breakdown'!$C$9:$P$9,0)),0)</f>
        <v>0</v>
      </c>
      <c r="AB16" s="221">
        <f>IFERROR(INDEX('5. Form Breakdown'!$C$11:$P$138,MATCH('5a. Dosing'!$E16,'5. Form Breakdown'!$B$11:$B$138,0),MATCH('5a. Dosing'!AB$9,'5. Form Breakdown'!$C$9:$P$9,0)),0)</f>
        <v>0</v>
      </c>
      <c r="AC16" s="221">
        <f>IFERROR(INDEX('5. Form Breakdown'!$C$11:$P$138,MATCH('5a. Dosing'!$E16,'5. Form Breakdown'!$B$11:$B$138,0),MATCH('5a. Dosing'!AC$9,'5. Form Breakdown'!$C$9:$P$9,0)),0)</f>
        <v>0</v>
      </c>
      <c r="AD16" s="256">
        <f t="shared" si="5"/>
        <v>0</v>
      </c>
    </row>
    <row r="17" spans="2:30" ht="15.75" x14ac:dyDescent="0.25">
      <c r="B17" s="431"/>
      <c r="C17" s="252">
        <f t="shared" si="2"/>
        <v>3</v>
      </c>
      <c r="D17" s="312" t="str">
        <f>IF(COUNTIF($F17:$F$22,F17)&gt;1,"X","")</f>
        <v>X</v>
      </c>
      <c r="E17" s="313" t="str">
        <f t="shared" si="3"/>
        <v>ATV 100 - caps</v>
      </c>
      <c r="F17" s="561" t="s">
        <v>255</v>
      </c>
      <c r="G17" s="533" t="s">
        <v>256</v>
      </c>
      <c r="H17" s="527"/>
      <c r="I17" s="534" t="s">
        <v>110</v>
      </c>
      <c r="J17" s="525">
        <f t="shared" si="0"/>
        <v>60</v>
      </c>
      <c r="K17" s="637" t="s">
        <v>169</v>
      </c>
      <c r="L17" s="529"/>
      <c r="M17" s="529"/>
      <c r="N17" s="529">
        <v>1</v>
      </c>
      <c r="O17" s="529">
        <v>2</v>
      </c>
      <c r="P17" s="529">
        <v>2</v>
      </c>
      <c r="Q17" s="556">
        <v>2</v>
      </c>
      <c r="R17" s="184" t="str">
        <f t="shared" si="4"/>
        <v/>
      </c>
      <c r="S17" s="471" t="s">
        <v>357</v>
      </c>
      <c r="W17" s="317" t="str">
        <f t="shared" si="1"/>
        <v>ATV 100 - caps</v>
      </c>
      <c r="X17" s="221">
        <f>IFERROR(INDEX('5. Form Breakdown'!$C$11:$P$138,MATCH('5a. Dosing'!$E17,'5. Form Breakdown'!$B$11:$B$138,0),MATCH('5a. Dosing'!X$9,'5. Form Breakdown'!$C$9:$P$9,0)),0)</f>
        <v>0</v>
      </c>
      <c r="Y17" s="221">
        <f>IFERROR(INDEX('5. Form Breakdown'!$C$11:$P$138,MATCH('5a. Dosing'!$E17,'5. Form Breakdown'!$B$11:$B$138,0),MATCH('5a. Dosing'!Y$9,'5. Form Breakdown'!$C$9:$P$9,0)),0)</f>
        <v>0</v>
      </c>
      <c r="Z17" s="221">
        <f>IFERROR(INDEX('5. Form Breakdown'!$C$11:$P$138,MATCH('5a. Dosing'!$E17,'5. Form Breakdown'!$B$11:$B$138,0),MATCH('5a. Dosing'!Z$9,'5. Form Breakdown'!$C$9:$P$9,0)),0)</f>
        <v>0</v>
      </c>
      <c r="AA17" s="221">
        <f>IFERROR(INDEX('5. Form Breakdown'!$C$11:$P$138,MATCH('5a. Dosing'!$E17,'5. Form Breakdown'!$B$11:$B$138,0),MATCH('5a. Dosing'!AA$9,'5. Form Breakdown'!$C$9:$P$9,0)),0)</f>
        <v>0</v>
      </c>
      <c r="AB17" s="221">
        <f>IFERROR(INDEX('5. Form Breakdown'!$C$11:$P$138,MATCH('5a. Dosing'!$E17,'5. Form Breakdown'!$B$11:$B$138,0),MATCH('5a. Dosing'!AB$9,'5. Form Breakdown'!$C$9:$P$9,0)),0)</f>
        <v>0</v>
      </c>
      <c r="AC17" s="221">
        <f>IFERROR(INDEX('5. Form Breakdown'!$C$11:$P$138,MATCH('5a. Dosing'!$E17,'5. Form Breakdown'!$B$11:$B$138,0),MATCH('5a. Dosing'!AC$9,'5. Form Breakdown'!$C$9:$P$9,0)),0)</f>
        <v>0</v>
      </c>
      <c r="AD17" s="256">
        <f t="shared" si="5"/>
        <v>0</v>
      </c>
    </row>
    <row r="18" spans="2:30" ht="15.75" x14ac:dyDescent="0.25">
      <c r="B18" s="820" t="s">
        <v>342</v>
      </c>
      <c r="C18" s="252">
        <f t="shared" si="2"/>
        <v>3</v>
      </c>
      <c r="D18" s="312" t="str">
        <f>IF(COUNTIF($F18:$F$22,F18)&gt;1,"X","")</f>
        <v>X</v>
      </c>
      <c r="E18" s="313" t="str">
        <f t="shared" si="3"/>
        <v>ATV 200 - caps</v>
      </c>
      <c r="F18" s="562" t="s">
        <v>255</v>
      </c>
      <c r="G18" s="400" t="s">
        <v>194</v>
      </c>
      <c r="H18" s="399"/>
      <c r="I18" s="399" t="s">
        <v>110</v>
      </c>
      <c r="J18" s="398">
        <f t="shared" si="0"/>
        <v>60</v>
      </c>
      <c r="K18" s="638" t="s">
        <v>289</v>
      </c>
      <c r="L18" s="376"/>
      <c r="M18" s="376"/>
      <c r="N18" s="742"/>
      <c r="O18" s="376">
        <v>1</v>
      </c>
      <c r="P18" s="376">
        <v>1</v>
      </c>
      <c r="Q18" s="743"/>
      <c r="R18" s="184" t="str">
        <f t="shared" si="4"/>
        <v/>
      </c>
      <c r="S18" s="404"/>
      <c r="W18" s="317" t="str">
        <f t="shared" si="1"/>
        <v>ATV 200 - caps</v>
      </c>
      <c r="X18" s="221">
        <f>IFERROR(INDEX('5. Form Breakdown'!$C$11:$P$138,MATCH('5a. Dosing'!$E18,'5. Form Breakdown'!$B$11:$B$138,0),MATCH('5a. Dosing'!X$9,'5. Form Breakdown'!$C$9:$P$9,0)),0)</f>
        <v>0</v>
      </c>
      <c r="Y18" s="221">
        <f>IFERROR(INDEX('5. Form Breakdown'!$C$11:$P$138,MATCH('5a. Dosing'!$E18,'5. Form Breakdown'!$B$11:$B$138,0),MATCH('5a. Dosing'!Y$9,'5. Form Breakdown'!$C$9:$P$9,0)),0)</f>
        <v>0</v>
      </c>
      <c r="Z18" s="221">
        <f>IFERROR(INDEX('5. Form Breakdown'!$C$11:$P$138,MATCH('5a. Dosing'!$E18,'5. Form Breakdown'!$B$11:$B$138,0),MATCH('5a. Dosing'!Z$9,'5. Form Breakdown'!$C$9:$P$9,0)),0)</f>
        <v>0</v>
      </c>
      <c r="AA18" s="221">
        <f>IFERROR(INDEX('5. Form Breakdown'!$C$11:$P$138,MATCH('5a. Dosing'!$E18,'5. Form Breakdown'!$B$11:$B$138,0),MATCH('5a. Dosing'!AA$9,'5. Form Breakdown'!$C$9:$P$9,0)),0)</f>
        <v>0</v>
      </c>
      <c r="AB18" s="221">
        <f>IFERROR(INDEX('5. Form Breakdown'!$C$11:$P$138,MATCH('5a. Dosing'!$E18,'5. Form Breakdown'!$B$11:$B$138,0),MATCH('5a. Dosing'!AB$9,'5. Form Breakdown'!$C$9:$P$9,0)),0)</f>
        <v>0</v>
      </c>
      <c r="AC18" s="221">
        <f>IFERROR(INDEX('5. Form Breakdown'!$C$11:$P$138,MATCH('5a. Dosing'!$E18,'5. Form Breakdown'!$B$11:$B$138,0),MATCH('5a. Dosing'!AC$9,'5. Form Breakdown'!$C$9:$P$9,0)),0)</f>
        <v>0</v>
      </c>
      <c r="AD18" s="256">
        <f t="shared" si="5"/>
        <v>0</v>
      </c>
    </row>
    <row r="19" spans="2:30" ht="15.75" x14ac:dyDescent="0.25">
      <c r="B19" s="134"/>
      <c r="C19" s="252">
        <f t="shared" si="2"/>
        <v>3</v>
      </c>
      <c r="D19" s="312" t="str">
        <f>IF(COUNTIF($F19:$F$22,F19)&gt;1,"X","")</f>
        <v/>
      </c>
      <c r="E19" s="313" t="str">
        <f t="shared" si="3"/>
        <v>ATV 300 - caps</v>
      </c>
      <c r="F19" s="562" t="s">
        <v>255</v>
      </c>
      <c r="G19" s="400" t="s">
        <v>254</v>
      </c>
      <c r="H19" s="399"/>
      <c r="I19" s="315" t="s">
        <v>110</v>
      </c>
      <c r="J19" s="318">
        <f t="shared" si="0"/>
        <v>30</v>
      </c>
      <c r="K19" s="634" t="s">
        <v>258</v>
      </c>
      <c r="L19" s="376"/>
      <c r="M19" s="376"/>
      <c r="N19" s="742"/>
      <c r="O19" s="742"/>
      <c r="P19" s="749"/>
      <c r="Q19" s="558">
        <v>1</v>
      </c>
      <c r="R19" s="184" t="str">
        <f t="shared" si="4"/>
        <v/>
      </c>
      <c r="S19" s="404"/>
      <c r="W19" s="317" t="str">
        <f t="shared" si="1"/>
        <v>ATV 300 - caps</v>
      </c>
      <c r="X19" s="221">
        <f>IFERROR(INDEX('5. Form Breakdown'!$C$11:$P$138,MATCH('5a. Dosing'!$E19,'5. Form Breakdown'!$B$11:$B$138,0),MATCH('5a. Dosing'!X$9,'5. Form Breakdown'!$C$9:$P$9,0)),0)</f>
        <v>0</v>
      </c>
      <c r="Y19" s="221">
        <f>IFERROR(INDEX('5. Form Breakdown'!$C$11:$P$138,MATCH('5a. Dosing'!$E19,'5. Form Breakdown'!$B$11:$B$138,0),MATCH('5a. Dosing'!Y$9,'5. Form Breakdown'!$C$9:$P$9,0)),0)</f>
        <v>0</v>
      </c>
      <c r="Z19" s="221">
        <f>IFERROR(INDEX('5. Form Breakdown'!$C$11:$P$138,MATCH('5a. Dosing'!$E19,'5. Form Breakdown'!$B$11:$B$138,0),MATCH('5a. Dosing'!Z$9,'5. Form Breakdown'!$C$9:$P$9,0)),0)</f>
        <v>0</v>
      </c>
      <c r="AA19" s="221">
        <f>IFERROR(INDEX('5. Form Breakdown'!$C$11:$P$138,MATCH('5a. Dosing'!$E19,'5. Form Breakdown'!$B$11:$B$138,0),MATCH('5a. Dosing'!AA$9,'5. Form Breakdown'!$C$9:$P$9,0)),0)</f>
        <v>0</v>
      </c>
      <c r="AB19" s="221">
        <f>IFERROR(INDEX('5. Form Breakdown'!$C$11:$P$138,MATCH('5a. Dosing'!$E19,'5. Form Breakdown'!$B$11:$B$138,0),MATCH('5a. Dosing'!AB$9,'5. Form Breakdown'!$C$9:$P$9,0)),0)</f>
        <v>0</v>
      </c>
      <c r="AC19" s="221">
        <f>IFERROR(INDEX('5. Form Breakdown'!$C$11:$P$138,MATCH('5a. Dosing'!$E19,'5. Form Breakdown'!$B$11:$B$138,0),MATCH('5a. Dosing'!AC$9,'5. Form Breakdown'!$C$9:$P$9,0)),0)</f>
        <v>0</v>
      </c>
      <c r="AD19" s="256">
        <f t="shared" si="5"/>
        <v>0</v>
      </c>
    </row>
    <row r="20" spans="2:30" ht="16.5" thickBot="1" x14ac:dyDescent="0.3">
      <c r="B20" s="134"/>
      <c r="C20" s="252">
        <f t="shared" si="2"/>
        <v>4</v>
      </c>
      <c r="D20" s="312" t="str">
        <f>IF(COUNTIF($F20:$F$22,F20)&gt;1,"X","")</f>
        <v/>
      </c>
      <c r="E20" s="313" t="str">
        <f t="shared" si="3"/>
        <v>ATV/r 300/100 - tab</v>
      </c>
      <c r="F20" s="559" t="s">
        <v>15</v>
      </c>
      <c r="G20" s="518" t="s">
        <v>116</v>
      </c>
      <c r="H20" s="546"/>
      <c r="I20" s="519" t="s">
        <v>107</v>
      </c>
      <c r="J20" s="531">
        <f t="shared" si="0"/>
        <v>30</v>
      </c>
      <c r="K20" s="639" t="s">
        <v>258</v>
      </c>
      <c r="L20" s="521"/>
      <c r="M20" s="521"/>
      <c r="N20" s="746"/>
      <c r="O20" s="746"/>
      <c r="P20" s="746"/>
      <c r="Q20" s="560">
        <v>1</v>
      </c>
      <c r="R20" s="184" t="str">
        <f t="shared" si="4"/>
        <v/>
      </c>
      <c r="W20" s="317" t="str">
        <f t="shared" si="1"/>
        <v>ATV/r 300/100 - tab</v>
      </c>
      <c r="X20" s="221">
        <f>IFERROR(INDEX('5. Form Breakdown'!$C$11:$P$138,MATCH('5a. Dosing'!$E20,'5. Form Breakdown'!$B$11:$B$138,0),MATCH('5a. Dosing'!X$9,'5. Form Breakdown'!$C$9:$P$9,0)),0)</f>
        <v>0</v>
      </c>
      <c r="Y20" s="221">
        <f>IFERROR(INDEX('5. Form Breakdown'!$C$11:$P$138,MATCH('5a. Dosing'!$E20,'5. Form Breakdown'!$B$11:$B$138,0),MATCH('5a. Dosing'!Y$9,'5. Form Breakdown'!$C$9:$P$9,0)),0)</f>
        <v>0</v>
      </c>
      <c r="Z20" s="221">
        <f>IFERROR(INDEX('5. Form Breakdown'!$C$11:$P$138,MATCH('5a. Dosing'!$E20,'5. Form Breakdown'!$B$11:$B$138,0),MATCH('5a. Dosing'!Z$9,'5. Form Breakdown'!$C$9:$P$9,0)),0)</f>
        <v>0</v>
      </c>
      <c r="AA20" s="221">
        <f>IFERROR(INDEX('5. Form Breakdown'!$C$11:$P$138,MATCH('5a. Dosing'!$E20,'5. Form Breakdown'!$B$11:$B$138,0),MATCH('5a. Dosing'!AA$9,'5. Form Breakdown'!$C$9:$P$9,0)),0)</f>
        <v>0</v>
      </c>
      <c r="AB20" s="221">
        <f>IFERROR(INDEX('5. Form Breakdown'!$C$11:$P$138,MATCH('5a. Dosing'!$E20,'5. Form Breakdown'!$B$11:$B$138,0),MATCH('5a. Dosing'!AB$9,'5. Form Breakdown'!$C$9:$P$9,0)),0)</f>
        <v>0</v>
      </c>
      <c r="AC20" s="221">
        <f>IFERROR(INDEX('5. Form Breakdown'!$C$11:$P$138,MATCH('5a. Dosing'!$E20,'5. Form Breakdown'!$B$11:$B$138,0),MATCH('5a. Dosing'!AC$9,'5. Form Breakdown'!$C$9:$P$9,0)),0)</f>
        <v>1</v>
      </c>
      <c r="AD20" s="256">
        <f t="shared" si="5"/>
        <v>0</v>
      </c>
    </row>
    <row r="21" spans="2:30" ht="15.75" x14ac:dyDescent="0.25">
      <c r="B21" s="134"/>
      <c r="C21" s="252">
        <f t="shared" si="2"/>
        <v>5</v>
      </c>
      <c r="D21" s="312" t="str">
        <f>IF(COUNTIF($F21:$F$22,F21)&gt;1,"X","")</f>
        <v>X</v>
      </c>
      <c r="E21" s="313" t="str">
        <f t="shared" si="3"/>
        <v>AZT 0 - susp - dose in ml</v>
      </c>
      <c r="F21" s="555" t="s">
        <v>7</v>
      </c>
      <c r="G21" s="536">
        <v>0</v>
      </c>
      <c r="H21" s="602" t="s">
        <v>317</v>
      </c>
      <c r="I21" s="534" t="s">
        <v>253</v>
      </c>
      <c r="J21" s="536">
        <f t="shared" si="0"/>
        <v>100</v>
      </c>
      <c r="K21" s="414" t="s">
        <v>169</v>
      </c>
      <c r="L21" s="537">
        <v>12</v>
      </c>
      <c r="M21" s="530">
        <v>18</v>
      </c>
      <c r="N21" s="530">
        <v>24</v>
      </c>
      <c r="O21" s="748"/>
      <c r="P21" s="748"/>
      <c r="Q21" s="747"/>
      <c r="R21" s="184" t="str">
        <f t="shared" si="4"/>
        <v/>
      </c>
      <c r="W21" s="317" t="str">
        <f t="shared" si="1"/>
        <v>AZT 0 - susp - dose in ml</v>
      </c>
      <c r="X21" s="221">
        <f>IFERROR(INDEX('5. Form Breakdown'!$C$11:$P$138,MATCH('5a. Dosing'!$E21,'5. Form Breakdown'!$B$11:$B$138,0),MATCH('5a. Dosing'!X$9,'5. Form Breakdown'!$C$9:$P$9,0)),0)</f>
        <v>0</v>
      </c>
      <c r="Y21" s="221">
        <f>IFERROR(INDEX('5. Form Breakdown'!$C$11:$P$138,MATCH('5a. Dosing'!$E21,'5. Form Breakdown'!$B$11:$B$138,0),MATCH('5a. Dosing'!Y$9,'5. Form Breakdown'!$C$9:$P$9,0)),0)</f>
        <v>0</v>
      </c>
      <c r="Z21" s="221">
        <f>IFERROR(INDEX('5. Form Breakdown'!$C$11:$P$138,MATCH('5a. Dosing'!$E21,'5. Form Breakdown'!$B$11:$B$138,0),MATCH('5a. Dosing'!Z$9,'5. Form Breakdown'!$C$9:$P$9,0)),0)</f>
        <v>0</v>
      </c>
      <c r="AA21" s="221">
        <f>IFERROR(INDEX('5. Form Breakdown'!$C$11:$P$138,MATCH('5a. Dosing'!$E21,'5. Form Breakdown'!$B$11:$B$138,0),MATCH('5a. Dosing'!AA$9,'5. Form Breakdown'!$C$9:$P$9,0)),0)</f>
        <v>0</v>
      </c>
      <c r="AB21" s="221">
        <f>IFERROR(INDEX('5. Form Breakdown'!$C$11:$P$138,MATCH('5a. Dosing'!$E21,'5. Form Breakdown'!$B$11:$B$138,0),MATCH('5a. Dosing'!AB$9,'5. Form Breakdown'!$C$9:$P$9,0)),0)</f>
        <v>0</v>
      </c>
      <c r="AC21" s="221">
        <f>IFERROR(INDEX('5. Form Breakdown'!$C$11:$P$138,MATCH('5a. Dosing'!$E21,'5. Form Breakdown'!$B$11:$B$138,0),MATCH('5a. Dosing'!AC$9,'5. Form Breakdown'!$C$9:$P$9,0)),0)</f>
        <v>0</v>
      </c>
      <c r="AD21" s="256">
        <f t="shared" si="5"/>
        <v>0</v>
      </c>
    </row>
    <row r="22" spans="2:30" ht="15.75" x14ac:dyDescent="0.25">
      <c r="B22" s="431"/>
      <c r="C22" s="252">
        <f t="shared" si="2"/>
        <v>5</v>
      </c>
      <c r="D22" s="312" t="str">
        <f>IF(COUNTIF($F22:$F$22,F22)&gt;1,"X","")</f>
        <v/>
      </c>
      <c r="E22" s="313" t="str">
        <f t="shared" si="3"/>
        <v>AZT 60 - tab - dispersible</v>
      </c>
      <c r="F22" s="562" t="s">
        <v>7</v>
      </c>
      <c r="G22" s="398">
        <v>60</v>
      </c>
      <c r="H22" s="399" t="s">
        <v>379</v>
      </c>
      <c r="I22" s="399" t="s">
        <v>107</v>
      </c>
      <c r="J22" s="398">
        <f t="shared" si="0"/>
        <v>60</v>
      </c>
      <c r="K22" s="634" t="s">
        <v>169</v>
      </c>
      <c r="L22" s="378">
        <v>2</v>
      </c>
      <c r="M22" s="377">
        <v>3</v>
      </c>
      <c r="N22" s="377">
        <v>4</v>
      </c>
      <c r="O22" s="377">
        <v>5</v>
      </c>
      <c r="P22" s="377">
        <v>6</v>
      </c>
      <c r="Q22" s="743"/>
      <c r="R22" s="184" t="str">
        <f t="shared" si="4"/>
        <v/>
      </c>
      <c r="S22" s="184"/>
      <c r="W22" s="317" t="str">
        <f t="shared" si="1"/>
        <v>AZT 60 - tab - dispersible</v>
      </c>
      <c r="X22" s="221">
        <f>IFERROR(INDEX('5. Form Breakdown'!$C$11:$P$138,MATCH('5a. Dosing'!$E22,'5. Form Breakdown'!$B$11:$B$138,0),MATCH('5a. Dosing'!X$9,'5. Form Breakdown'!$C$9:$P$9,0)),0)</f>
        <v>0</v>
      </c>
      <c r="Y22" s="221">
        <f>IFERROR(INDEX('5. Form Breakdown'!$C$11:$P$138,MATCH('5a. Dosing'!$E22,'5. Form Breakdown'!$B$11:$B$138,0),MATCH('5a. Dosing'!Y$9,'5. Form Breakdown'!$C$9:$P$9,0)),0)</f>
        <v>0</v>
      </c>
      <c r="Z22" s="221">
        <f>IFERROR(INDEX('5. Form Breakdown'!$C$11:$P$138,MATCH('5a. Dosing'!$E22,'5. Form Breakdown'!$B$11:$B$138,0),MATCH('5a. Dosing'!Z$9,'5. Form Breakdown'!$C$9:$P$9,0)),0)</f>
        <v>0</v>
      </c>
      <c r="AA22" s="221">
        <f>IFERROR(INDEX('5. Form Breakdown'!$C$11:$P$138,MATCH('5a. Dosing'!$E22,'5. Form Breakdown'!$B$11:$B$138,0),MATCH('5a. Dosing'!AA$9,'5. Form Breakdown'!$C$9:$P$9,0)),0)</f>
        <v>0</v>
      </c>
      <c r="AB22" s="221">
        <f>IFERROR(INDEX('5. Form Breakdown'!$C$11:$P$138,MATCH('5a. Dosing'!$E22,'5. Form Breakdown'!$B$11:$B$138,0),MATCH('5a. Dosing'!AB$9,'5. Form Breakdown'!$C$9:$P$9,0)),0)</f>
        <v>0</v>
      </c>
      <c r="AC22" s="221">
        <f>IFERROR(INDEX('5. Form Breakdown'!$C$11:$P$138,MATCH('5a. Dosing'!$E22,'5. Form Breakdown'!$B$11:$B$138,0),MATCH('5a. Dosing'!AC$9,'5. Form Breakdown'!$C$9:$P$9,0)),0)</f>
        <v>0</v>
      </c>
      <c r="AD22" s="256">
        <f t="shared" si="5"/>
        <v>0</v>
      </c>
    </row>
    <row r="23" spans="2:30" ht="15.75" x14ac:dyDescent="0.25">
      <c r="B23" s="134"/>
      <c r="C23" s="252">
        <f t="shared" si="2"/>
        <v>5</v>
      </c>
      <c r="D23" s="312" t="str">
        <f>IF(COUNTIF($F$22:$F23,F23)&gt;1,"X","")</f>
        <v>X</v>
      </c>
      <c r="E23" s="313" t="str">
        <f t="shared" si="3"/>
        <v>AZT 100 - caps</v>
      </c>
      <c r="F23" s="562" t="s">
        <v>7</v>
      </c>
      <c r="G23" s="398">
        <v>100</v>
      </c>
      <c r="H23" s="399"/>
      <c r="I23" s="399" t="s">
        <v>110</v>
      </c>
      <c r="J23" s="398">
        <f t="shared" si="0"/>
        <v>100</v>
      </c>
      <c r="K23" s="634" t="s">
        <v>289</v>
      </c>
      <c r="L23" s="379"/>
      <c r="M23" s="377">
        <v>2</v>
      </c>
      <c r="N23" s="377">
        <v>2</v>
      </c>
      <c r="O23" s="377">
        <v>3</v>
      </c>
      <c r="P23" s="377">
        <v>4</v>
      </c>
      <c r="Q23" s="743"/>
      <c r="R23" s="184" t="str">
        <f t="shared" si="4"/>
        <v/>
      </c>
      <c r="S23" s="184"/>
      <c r="W23" s="317" t="str">
        <f t="shared" si="1"/>
        <v>AZT 100 - caps</v>
      </c>
      <c r="X23" s="221">
        <f>IFERROR(INDEX('5. Form Breakdown'!$C$11:$P$138,MATCH('5a. Dosing'!$E23,'5. Form Breakdown'!$B$11:$B$138,0),MATCH('5a. Dosing'!X$9,'5. Form Breakdown'!$C$9:$P$9,0)),0)</f>
        <v>0</v>
      </c>
      <c r="Y23" s="221">
        <f>IFERROR(INDEX('5. Form Breakdown'!$C$11:$P$138,MATCH('5a. Dosing'!$E23,'5. Form Breakdown'!$B$11:$B$138,0),MATCH('5a. Dosing'!Y$9,'5. Form Breakdown'!$C$9:$P$9,0)),0)</f>
        <v>0</v>
      </c>
      <c r="Z23" s="221">
        <f>IFERROR(INDEX('5. Form Breakdown'!$C$11:$P$138,MATCH('5a. Dosing'!$E23,'5. Form Breakdown'!$B$11:$B$138,0),MATCH('5a. Dosing'!Z$9,'5. Form Breakdown'!$C$9:$P$9,0)),0)</f>
        <v>0</v>
      </c>
      <c r="AA23" s="221">
        <f>IFERROR(INDEX('5. Form Breakdown'!$C$11:$P$138,MATCH('5a. Dosing'!$E23,'5. Form Breakdown'!$B$11:$B$138,0),MATCH('5a. Dosing'!AA$9,'5. Form Breakdown'!$C$9:$P$9,0)),0)</f>
        <v>0</v>
      </c>
      <c r="AB23" s="221">
        <f>IFERROR(INDEX('5. Form Breakdown'!$C$11:$P$138,MATCH('5a. Dosing'!$E23,'5. Form Breakdown'!$B$11:$B$138,0),MATCH('5a. Dosing'!AB$9,'5. Form Breakdown'!$C$9:$P$9,0)),0)</f>
        <v>0</v>
      </c>
      <c r="AC23" s="221">
        <f>IFERROR(INDEX('5. Form Breakdown'!$C$11:$P$138,MATCH('5a. Dosing'!$E23,'5. Form Breakdown'!$B$11:$B$138,0),MATCH('5a. Dosing'!AC$9,'5. Form Breakdown'!$C$9:$P$9,0)),0)</f>
        <v>0</v>
      </c>
      <c r="AD23" s="256">
        <f t="shared" si="5"/>
        <v>0</v>
      </c>
    </row>
    <row r="24" spans="2:30" ht="16.5" thickBot="1" x14ac:dyDescent="0.3">
      <c r="B24" s="134"/>
      <c r="C24" s="252">
        <f t="shared" si="2"/>
        <v>5</v>
      </c>
      <c r="D24" s="312" t="str">
        <f>IF(COUNTIF($F$22:$F24,F24)&gt;1,"X","")</f>
        <v>X</v>
      </c>
      <c r="E24" s="313" t="str">
        <f t="shared" si="3"/>
        <v>AZT 300 - tab</v>
      </c>
      <c r="F24" s="559" t="s">
        <v>7</v>
      </c>
      <c r="G24" s="531">
        <v>300</v>
      </c>
      <c r="H24" s="546"/>
      <c r="I24" s="519" t="s">
        <v>107</v>
      </c>
      <c r="J24" s="531">
        <f t="shared" si="0"/>
        <v>60</v>
      </c>
      <c r="K24" s="635" t="s">
        <v>289</v>
      </c>
      <c r="L24" s="538"/>
      <c r="M24" s="538"/>
      <c r="N24" s="754"/>
      <c r="O24" s="750"/>
      <c r="P24" s="750"/>
      <c r="Q24" s="576">
        <v>2</v>
      </c>
      <c r="R24" s="184" t="str">
        <f t="shared" si="4"/>
        <v/>
      </c>
      <c r="W24" s="317" t="str">
        <f t="shared" si="1"/>
        <v>AZT 300 - tab</v>
      </c>
      <c r="X24" s="221">
        <f>IFERROR(INDEX('5. Form Breakdown'!$C$11:$P$138,MATCH('5a. Dosing'!$E24,'5. Form Breakdown'!$B$11:$B$138,0),MATCH('5a. Dosing'!X$9,'5. Form Breakdown'!$C$9:$P$9,0)),0)</f>
        <v>0</v>
      </c>
      <c r="Y24" s="221">
        <f>IFERROR(INDEX('5. Form Breakdown'!$C$11:$P$138,MATCH('5a. Dosing'!$E24,'5. Form Breakdown'!$B$11:$B$138,0),MATCH('5a. Dosing'!Y$9,'5. Form Breakdown'!$C$9:$P$9,0)),0)</f>
        <v>0</v>
      </c>
      <c r="Z24" s="221">
        <f>IFERROR(INDEX('5. Form Breakdown'!$C$11:$P$138,MATCH('5a. Dosing'!$E24,'5. Form Breakdown'!$B$11:$B$138,0),MATCH('5a. Dosing'!Z$9,'5. Form Breakdown'!$C$9:$P$9,0)),0)</f>
        <v>0</v>
      </c>
      <c r="AA24" s="221">
        <f>IFERROR(INDEX('5. Form Breakdown'!$C$11:$P$138,MATCH('5a. Dosing'!$E24,'5. Form Breakdown'!$B$11:$B$138,0),MATCH('5a. Dosing'!AA$9,'5. Form Breakdown'!$C$9:$P$9,0)),0)</f>
        <v>0</v>
      </c>
      <c r="AB24" s="221">
        <f>IFERROR(INDEX('5. Form Breakdown'!$C$11:$P$138,MATCH('5a. Dosing'!$E24,'5. Form Breakdown'!$B$11:$B$138,0),MATCH('5a. Dosing'!AB$9,'5. Form Breakdown'!$C$9:$P$9,0)),0)</f>
        <v>0</v>
      </c>
      <c r="AC24" s="221">
        <f>IFERROR(INDEX('5. Form Breakdown'!$C$11:$P$138,MATCH('5a. Dosing'!$E24,'5. Form Breakdown'!$B$11:$B$138,0),MATCH('5a. Dosing'!AC$9,'5. Form Breakdown'!$C$9:$P$9,0)),0)</f>
        <v>0</v>
      </c>
      <c r="AD24" s="256">
        <f t="shared" si="5"/>
        <v>0</v>
      </c>
    </row>
    <row r="25" spans="2:30" ht="15.75" x14ac:dyDescent="0.25">
      <c r="B25" s="431"/>
      <c r="C25" s="252">
        <f t="shared" si="2"/>
        <v>5</v>
      </c>
      <c r="D25" s="312" t="str">
        <f>IF(COUNTIF($F$22:$F25,F25)&gt;1,"X","")</f>
        <v/>
      </c>
      <c r="E25" s="313" t="str">
        <f t="shared" si="3"/>
        <v>DRV 75 - tab</v>
      </c>
      <c r="F25" s="555" t="s">
        <v>18</v>
      </c>
      <c r="G25" s="539" t="s">
        <v>257</v>
      </c>
      <c r="H25" s="527"/>
      <c r="I25" s="534" t="s">
        <v>107</v>
      </c>
      <c r="J25" s="536">
        <f t="shared" si="0"/>
        <v>480</v>
      </c>
      <c r="K25" s="637" t="s">
        <v>169</v>
      </c>
      <c r="L25" s="537"/>
      <c r="M25" s="530"/>
      <c r="N25" s="530">
        <v>6</v>
      </c>
      <c r="O25" s="530">
        <v>10</v>
      </c>
      <c r="P25" s="530">
        <v>10</v>
      </c>
      <c r="Q25" s="556">
        <v>12</v>
      </c>
      <c r="R25" s="184" t="str">
        <f t="shared" si="4"/>
        <v/>
      </c>
      <c r="S25" s="471" t="s">
        <v>358</v>
      </c>
      <c r="U25" s="401"/>
      <c r="V25" s="401"/>
      <c r="W25" s="402" t="str">
        <f t="shared" si="1"/>
        <v>DRV 75 - tab</v>
      </c>
      <c r="X25" s="221">
        <f>IFERROR(INDEX('5. Form Breakdown'!$C$11:$P$138,MATCH('5a. Dosing'!$E25,'5. Form Breakdown'!$B$11:$B$138,0),MATCH('5a. Dosing'!X$9,'5. Form Breakdown'!$C$9:$P$9,0)),0)</f>
        <v>0</v>
      </c>
      <c r="Y25" s="221">
        <f>IFERROR(INDEX('5. Form Breakdown'!$C$11:$P$138,MATCH('5a. Dosing'!$E25,'5. Form Breakdown'!$B$11:$B$138,0),MATCH('5a. Dosing'!Y$9,'5. Form Breakdown'!$C$9:$P$9,0)),0)</f>
        <v>0</v>
      </c>
      <c r="Z25" s="221">
        <f>IFERROR(INDEX('5. Form Breakdown'!$C$11:$P$138,MATCH('5a. Dosing'!$E25,'5. Form Breakdown'!$B$11:$B$138,0),MATCH('5a. Dosing'!Z$9,'5. Form Breakdown'!$C$9:$P$9,0)),0)</f>
        <v>0</v>
      </c>
      <c r="AA25" s="221">
        <f>IFERROR(INDEX('5. Form Breakdown'!$C$11:$P$138,MATCH('5a. Dosing'!$E25,'5. Form Breakdown'!$B$11:$B$138,0),MATCH('5a. Dosing'!AA$9,'5. Form Breakdown'!$C$9:$P$9,0)),0)</f>
        <v>0</v>
      </c>
      <c r="AB25" s="221">
        <f>IFERROR(INDEX('5. Form Breakdown'!$C$11:$P$138,MATCH('5a. Dosing'!$E25,'5. Form Breakdown'!$B$11:$B$138,0),MATCH('5a. Dosing'!AB$9,'5. Form Breakdown'!$C$9:$P$9,0)),0)</f>
        <v>0</v>
      </c>
      <c r="AC25" s="221">
        <f>IFERROR(INDEX('5. Form Breakdown'!$C$11:$P$138,MATCH('5a. Dosing'!$E25,'5. Form Breakdown'!$B$11:$B$138,0),MATCH('5a. Dosing'!AC$9,'5. Form Breakdown'!$C$9:$P$9,0)),0)</f>
        <v>0</v>
      </c>
      <c r="AD25" s="256">
        <f t="shared" si="5"/>
        <v>0</v>
      </c>
    </row>
    <row r="26" spans="2:30" ht="16.5" thickBot="1" x14ac:dyDescent="0.3">
      <c r="B26" s="134"/>
      <c r="C26" s="252">
        <f t="shared" si="2"/>
        <v>5</v>
      </c>
      <c r="D26" s="312" t="str">
        <f>IF(COUNTIF($F$22:$F26,F26)&gt;1,"X","")</f>
        <v>X</v>
      </c>
      <c r="E26" s="313" t="str">
        <f t="shared" si="3"/>
        <v>DRV 150 - tab</v>
      </c>
      <c r="F26" s="565" t="s">
        <v>18</v>
      </c>
      <c r="G26" s="547" t="s">
        <v>192</v>
      </c>
      <c r="H26" s="546"/>
      <c r="I26" s="546" t="s">
        <v>107</v>
      </c>
      <c r="J26" s="545">
        <f t="shared" si="0"/>
        <v>240</v>
      </c>
      <c r="K26" s="635" t="s">
        <v>289</v>
      </c>
      <c r="L26" s="538"/>
      <c r="M26" s="522"/>
      <c r="N26" s="522">
        <v>3</v>
      </c>
      <c r="O26" s="522">
        <v>5</v>
      </c>
      <c r="P26" s="522">
        <v>5</v>
      </c>
      <c r="Q26" s="560">
        <v>6</v>
      </c>
      <c r="R26" s="184" t="str">
        <f t="shared" si="4"/>
        <v/>
      </c>
      <c r="S26" s="404"/>
      <c r="T26" s="401"/>
      <c r="U26" s="401"/>
      <c r="V26" s="401"/>
      <c r="W26" s="402" t="str">
        <f t="shared" si="1"/>
        <v>DRV 150 - tab</v>
      </c>
      <c r="X26" s="221">
        <f>IFERROR(INDEX('5. Form Breakdown'!$C$11:$P$138,MATCH('5a. Dosing'!$E26,'5. Form Breakdown'!$B$11:$B$138,0),MATCH('5a. Dosing'!X$9,'5. Form Breakdown'!$C$9:$P$9,0)),0)</f>
        <v>0</v>
      </c>
      <c r="Y26" s="221">
        <f>IFERROR(INDEX('5. Form Breakdown'!$C$11:$P$138,MATCH('5a. Dosing'!$E26,'5. Form Breakdown'!$B$11:$B$138,0),MATCH('5a. Dosing'!Y$9,'5. Form Breakdown'!$C$9:$P$9,0)),0)</f>
        <v>0</v>
      </c>
      <c r="Z26" s="221">
        <f>IFERROR(INDEX('5. Form Breakdown'!$C$11:$P$138,MATCH('5a. Dosing'!$E26,'5. Form Breakdown'!$B$11:$B$138,0),MATCH('5a. Dosing'!Z$9,'5. Form Breakdown'!$C$9:$P$9,0)),0)</f>
        <v>0</v>
      </c>
      <c r="AA26" s="221">
        <f>IFERROR(INDEX('5. Form Breakdown'!$C$11:$P$138,MATCH('5a. Dosing'!$E26,'5. Form Breakdown'!$B$11:$B$138,0),MATCH('5a. Dosing'!AA$9,'5. Form Breakdown'!$C$9:$P$9,0)),0)</f>
        <v>0</v>
      </c>
      <c r="AB26" s="221">
        <f>IFERROR(INDEX('5. Form Breakdown'!$C$11:$P$138,MATCH('5a. Dosing'!$E26,'5. Form Breakdown'!$B$11:$B$138,0),MATCH('5a. Dosing'!AB$9,'5. Form Breakdown'!$C$9:$P$9,0)),0)</f>
        <v>0</v>
      </c>
      <c r="AC26" s="221">
        <f>IFERROR(INDEX('5. Form Breakdown'!$C$11:$P$138,MATCH('5a. Dosing'!$E26,'5. Form Breakdown'!$B$11:$B$138,0),MATCH('5a. Dosing'!AC$9,'5. Form Breakdown'!$C$9:$P$9,0)),0)</f>
        <v>0</v>
      </c>
      <c r="AD26" s="256">
        <f t="shared" si="5"/>
        <v>0</v>
      </c>
    </row>
    <row r="27" spans="2:30" ht="15.75" x14ac:dyDescent="0.25">
      <c r="B27" s="431"/>
      <c r="C27" s="252">
        <f t="shared" si="2"/>
        <v>5</v>
      </c>
      <c r="D27" s="312" t="str">
        <f>IF(COUNTIF($F$22:$F27,F27)&gt;1,"X","")</f>
        <v/>
      </c>
      <c r="E27" s="313" t="str">
        <f t="shared" si="3"/>
        <v>EFV 0 - susp - dose in ml</v>
      </c>
      <c r="F27" s="575" t="s">
        <v>16</v>
      </c>
      <c r="G27" s="535" t="s">
        <v>252</v>
      </c>
      <c r="H27" s="602" t="s">
        <v>317</v>
      </c>
      <c r="I27" s="524" t="s">
        <v>253</v>
      </c>
      <c r="J27" s="605">
        <f t="shared" si="0"/>
        <v>180</v>
      </c>
      <c r="K27" s="640" t="s">
        <v>289</v>
      </c>
      <c r="L27" s="532"/>
      <c r="M27" s="517"/>
      <c r="N27" s="517">
        <v>12</v>
      </c>
      <c r="O27" s="517">
        <v>13</v>
      </c>
      <c r="P27" s="517">
        <v>15</v>
      </c>
      <c r="Q27" s="588">
        <v>17</v>
      </c>
      <c r="R27" s="184" t="str">
        <f t="shared" si="4"/>
        <v/>
      </c>
      <c r="S27" s="471" t="s">
        <v>359</v>
      </c>
      <c r="W27" s="317" t="str">
        <f t="shared" si="1"/>
        <v>EFV 0 - susp - dose in ml</v>
      </c>
      <c r="X27" s="221">
        <f>IFERROR(INDEX('5. Form Breakdown'!$C$11:$P$138,MATCH('5a. Dosing'!$E27,'5. Form Breakdown'!$B$11:$B$138,0),MATCH('5a. Dosing'!X$9,'5. Form Breakdown'!$C$9:$P$9,0)),0)</f>
        <v>0</v>
      </c>
      <c r="Y27" s="221">
        <f>IFERROR(INDEX('5. Form Breakdown'!$C$11:$P$138,MATCH('5a. Dosing'!$E27,'5. Form Breakdown'!$B$11:$B$138,0),MATCH('5a. Dosing'!Y$9,'5. Form Breakdown'!$C$9:$P$9,0)),0)</f>
        <v>0</v>
      </c>
      <c r="Z27" s="221">
        <f>IFERROR(INDEX('5. Form Breakdown'!$C$11:$P$138,MATCH('5a. Dosing'!$E27,'5. Form Breakdown'!$B$11:$B$138,0),MATCH('5a. Dosing'!Z$9,'5. Form Breakdown'!$C$9:$P$9,0)),0)</f>
        <v>0</v>
      </c>
      <c r="AA27" s="221">
        <f>IFERROR(INDEX('5. Form Breakdown'!$C$11:$P$138,MATCH('5a. Dosing'!$E27,'5. Form Breakdown'!$B$11:$B$138,0),MATCH('5a. Dosing'!AA$9,'5. Form Breakdown'!$C$9:$P$9,0)),0)</f>
        <v>0</v>
      </c>
      <c r="AB27" s="221">
        <f>IFERROR(INDEX('5. Form Breakdown'!$C$11:$P$138,MATCH('5a. Dosing'!$E27,'5. Form Breakdown'!$B$11:$B$138,0),MATCH('5a. Dosing'!AB$9,'5. Form Breakdown'!$C$9:$P$9,0)),0)</f>
        <v>0</v>
      </c>
      <c r="AC27" s="221">
        <f>IFERROR(INDEX('5. Form Breakdown'!$C$11:$P$138,MATCH('5a. Dosing'!$E27,'5. Form Breakdown'!$B$11:$B$138,0),MATCH('5a. Dosing'!AC$9,'5. Form Breakdown'!$C$9:$P$9,0)),0)</f>
        <v>0</v>
      </c>
      <c r="AD27" s="256">
        <f t="shared" si="5"/>
        <v>0</v>
      </c>
    </row>
    <row r="28" spans="2:30" ht="15.75" x14ac:dyDescent="0.25">
      <c r="B28" s="134"/>
      <c r="C28" s="252">
        <f t="shared" si="2"/>
        <v>5</v>
      </c>
      <c r="D28" s="312" t="str">
        <f>IF(COUNTIF($F$22:$F28,F28)&gt;1,"X","")</f>
        <v>X</v>
      </c>
      <c r="E28" s="313" t="str">
        <f t="shared" si="3"/>
        <v>EFV 50 - caps</v>
      </c>
      <c r="F28" s="562" t="s">
        <v>16</v>
      </c>
      <c r="G28" s="400" t="s">
        <v>259</v>
      </c>
      <c r="H28" s="399"/>
      <c r="I28" s="399" t="s">
        <v>110</v>
      </c>
      <c r="J28" s="398">
        <f t="shared" si="0"/>
        <v>30</v>
      </c>
      <c r="K28" s="634" t="s">
        <v>289</v>
      </c>
      <c r="L28" s="378"/>
      <c r="M28" s="377"/>
      <c r="N28" s="377">
        <v>4</v>
      </c>
      <c r="O28" s="377">
        <v>6</v>
      </c>
      <c r="P28" s="377">
        <v>6</v>
      </c>
      <c r="Q28" s="558">
        <v>8</v>
      </c>
      <c r="R28" s="184" t="str">
        <f t="shared" si="4"/>
        <v/>
      </c>
      <c r="S28" s="404"/>
      <c r="T28" s="404"/>
      <c r="U28" s="404"/>
      <c r="W28" s="317" t="str">
        <f t="shared" si="1"/>
        <v>EFV 50 - caps</v>
      </c>
      <c r="X28" s="221">
        <f>IFERROR(INDEX('5. Form Breakdown'!$C$11:$P$138,MATCH('5a. Dosing'!$E28,'5. Form Breakdown'!$B$11:$B$138,0),MATCH('5a. Dosing'!X$9,'5. Form Breakdown'!$C$9:$P$9,0)),0)</f>
        <v>0</v>
      </c>
      <c r="Y28" s="221">
        <f>IFERROR(INDEX('5. Form Breakdown'!$C$11:$P$138,MATCH('5a. Dosing'!$E28,'5. Form Breakdown'!$B$11:$B$138,0),MATCH('5a. Dosing'!Y$9,'5. Form Breakdown'!$C$9:$P$9,0)),0)</f>
        <v>0</v>
      </c>
      <c r="Z28" s="221">
        <f>IFERROR(INDEX('5. Form Breakdown'!$C$11:$P$138,MATCH('5a. Dosing'!$E28,'5. Form Breakdown'!$B$11:$B$138,0),MATCH('5a. Dosing'!Z$9,'5. Form Breakdown'!$C$9:$P$9,0)),0)</f>
        <v>0</v>
      </c>
      <c r="AA28" s="221">
        <f>IFERROR(INDEX('5. Form Breakdown'!$C$11:$P$138,MATCH('5a. Dosing'!$E28,'5. Form Breakdown'!$B$11:$B$138,0),MATCH('5a. Dosing'!AA$9,'5. Form Breakdown'!$C$9:$P$9,0)),0)</f>
        <v>0</v>
      </c>
      <c r="AB28" s="221">
        <f>IFERROR(INDEX('5. Form Breakdown'!$C$11:$P$138,MATCH('5a. Dosing'!$E28,'5. Form Breakdown'!$B$11:$B$138,0),MATCH('5a. Dosing'!AB$9,'5. Form Breakdown'!$C$9:$P$9,0)),0)</f>
        <v>0</v>
      </c>
      <c r="AC28" s="221">
        <f>IFERROR(INDEX('5. Form Breakdown'!$C$11:$P$138,MATCH('5a. Dosing'!$E28,'5. Form Breakdown'!$B$11:$B$138,0),MATCH('5a. Dosing'!AC$9,'5. Form Breakdown'!$C$9:$P$9,0)),0)</f>
        <v>0</v>
      </c>
      <c r="AD28" s="256">
        <f t="shared" si="5"/>
        <v>0</v>
      </c>
    </row>
    <row r="29" spans="2:30" ht="15.75" x14ac:dyDescent="0.25">
      <c r="B29" s="134"/>
      <c r="C29" s="252">
        <f t="shared" si="2"/>
        <v>5</v>
      </c>
      <c r="D29" s="312" t="str">
        <f>IF(COUNTIF($F$22:$F29,F29)&gt;1,"X","")</f>
        <v>X</v>
      </c>
      <c r="E29" s="313" t="str">
        <f t="shared" si="3"/>
        <v>EFV 50 - tab</v>
      </c>
      <c r="F29" s="557" t="s">
        <v>16</v>
      </c>
      <c r="G29" s="314" t="s">
        <v>259</v>
      </c>
      <c r="H29" s="399"/>
      <c r="I29" s="315" t="s">
        <v>107</v>
      </c>
      <c r="J29" s="318">
        <f t="shared" si="0"/>
        <v>30</v>
      </c>
      <c r="K29" s="634" t="s">
        <v>289</v>
      </c>
      <c r="L29" s="378"/>
      <c r="M29" s="377"/>
      <c r="N29" s="377">
        <v>4</v>
      </c>
      <c r="O29" s="377">
        <v>6</v>
      </c>
      <c r="P29" s="377">
        <v>6</v>
      </c>
      <c r="Q29" s="558">
        <v>8</v>
      </c>
      <c r="R29" s="184" t="str">
        <f t="shared" si="4"/>
        <v/>
      </c>
      <c r="S29" s="404"/>
      <c r="T29" s="404"/>
      <c r="U29" s="404"/>
      <c r="W29" s="317" t="str">
        <f t="shared" si="1"/>
        <v>EFV 50 - tab</v>
      </c>
      <c r="X29" s="221">
        <f>IFERROR(INDEX('5. Form Breakdown'!$C$11:$P$138,MATCH('5a. Dosing'!$E29,'5. Form Breakdown'!$B$11:$B$138,0),MATCH('5a. Dosing'!X$9,'5. Form Breakdown'!$C$9:$P$9,0)),0)</f>
        <v>0</v>
      </c>
      <c r="Y29" s="221">
        <f>IFERROR(INDEX('5. Form Breakdown'!$C$11:$P$138,MATCH('5a. Dosing'!$E29,'5. Form Breakdown'!$B$11:$B$138,0),MATCH('5a. Dosing'!Y$9,'5. Form Breakdown'!$C$9:$P$9,0)),0)</f>
        <v>0</v>
      </c>
      <c r="Z29" s="221">
        <f>IFERROR(INDEX('5. Form Breakdown'!$C$11:$P$138,MATCH('5a. Dosing'!$E29,'5. Form Breakdown'!$B$11:$B$138,0),MATCH('5a. Dosing'!Z$9,'5. Form Breakdown'!$C$9:$P$9,0)),0)</f>
        <v>0</v>
      </c>
      <c r="AA29" s="221">
        <f>IFERROR(INDEX('5. Form Breakdown'!$C$11:$P$138,MATCH('5a. Dosing'!$E29,'5. Form Breakdown'!$B$11:$B$138,0),MATCH('5a. Dosing'!AA$9,'5. Form Breakdown'!$C$9:$P$9,0)),0)</f>
        <v>0</v>
      </c>
      <c r="AB29" s="221">
        <f>IFERROR(INDEX('5. Form Breakdown'!$C$11:$P$138,MATCH('5a. Dosing'!$E29,'5. Form Breakdown'!$B$11:$B$138,0),MATCH('5a. Dosing'!AB$9,'5. Form Breakdown'!$C$9:$P$9,0)),0)</f>
        <v>0</v>
      </c>
      <c r="AC29" s="221">
        <f>IFERROR(INDEX('5. Form Breakdown'!$C$11:$P$138,MATCH('5a. Dosing'!$E29,'5. Form Breakdown'!$B$11:$B$138,0),MATCH('5a. Dosing'!AC$9,'5. Form Breakdown'!$C$9:$P$9,0)),0)</f>
        <v>0</v>
      </c>
      <c r="AD29" s="256">
        <f t="shared" si="5"/>
        <v>0</v>
      </c>
    </row>
    <row r="30" spans="2:30" ht="15.75" x14ac:dyDescent="0.25">
      <c r="B30" s="134"/>
      <c r="C30" s="252">
        <f t="shared" si="2"/>
        <v>5</v>
      </c>
      <c r="D30" s="312" t="str">
        <f>IF(COUNTIF($F$22:$F30,F30)&gt;1,"X","")</f>
        <v>X</v>
      </c>
      <c r="E30" s="313" t="str">
        <f t="shared" si="3"/>
        <v>EFV 200 - tab - scored</v>
      </c>
      <c r="F30" s="557" t="s">
        <v>16</v>
      </c>
      <c r="G30" s="314" t="s">
        <v>194</v>
      </c>
      <c r="H30" s="399" t="s">
        <v>378</v>
      </c>
      <c r="I30" s="315" t="s">
        <v>107</v>
      </c>
      <c r="J30" s="318">
        <f t="shared" si="0"/>
        <v>90</v>
      </c>
      <c r="K30" s="638" t="s">
        <v>268</v>
      </c>
      <c r="L30" s="378"/>
      <c r="M30" s="377"/>
      <c r="N30" s="377">
        <v>1</v>
      </c>
      <c r="O30" s="377">
        <v>1.5</v>
      </c>
      <c r="P30" s="377">
        <v>1.5</v>
      </c>
      <c r="Q30" s="558">
        <v>2</v>
      </c>
      <c r="R30" s="184" t="str">
        <f t="shared" si="4"/>
        <v/>
      </c>
      <c r="W30" s="317" t="str">
        <f t="shared" si="1"/>
        <v>EFV 200 - tab - scored</v>
      </c>
      <c r="X30" s="221">
        <f>IFERROR(INDEX('5. Form Breakdown'!$C$11:$P$138,MATCH('5a. Dosing'!$E30,'5. Form Breakdown'!$B$11:$B$138,0),MATCH('5a. Dosing'!X$9,'5. Form Breakdown'!$C$9:$P$9,0)),0)</f>
        <v>0</v>
      </c>
      <c r="Y30" s="221">
        <f>IFERROR(INDEX('5. Form Breakdown'!$C$11:$P$138,MATCH('5a. Dosing'!$E30,'5. Form Breakdown'!$B$11:$B$138,0),MATCH('5a. Dosing'!Y$9,'5. Form Breakdown'!$C$9:$P$9,0)),0)</f>
        <v>0</v>
      </c>
      <c r="Z30" s="221">
        <f>IFERROR(INDEX('5. Form Breakdown'!$C$11:$P$138,MATCH('5a. Dosing'!$E30,'5. Form Breakdown'!$B$11:$B$138,0),MATCH('5a. Dosing'!Z$9,'5. Form Breakdown'!$C$9:$P$9,0)),0)</f>
        <v>0</v>
      </c>
      <c r="AA30" s="221">
        <f>IFERROR(INDEX('5. Form Breakdown'!$C$11:$P$138,MATCH('5a. Dosing'!$E30,'5. Form Breakdown'!$B$11:$B$138,0),MATCH('5a. Dosing'!AA$9,'5. Form Breakdown'!$C$9:$P$9,0)),0)</f>
        <v>0</v>
      </c>
      <c r="AB30" s="221">
        <f>IFERROR(INDEX('5. Form Breakdown'!$C$11:$P$138,MATCH('5a. Dosing'!$E30,'5. Form Breakdown'!$B$11:$B$138,0),MATCH('5a. Dosing'!AB$9,'5. Form Breakdown'!$C$9:$P$9,0)),0)</f>
        <v>0</v>
      </c>
      <c r="AC30" s="221">
        <f>IFERROR(INDEX('5. Form Breakdown'!$C$11:$P$138,MATCH('5a. Dosing'!$E30,'5. Form Breakdown'!$B$11:$B$138,0),MATCH('5a. Dosing'!AC$9,'5. Form Breakdown'!$C$9:$P$9,0)),0)</f>
        <v>0</v>
      </c>
      <c r="AD30" s="256">
        <f t="shared" si="5"/>
        <v>0</v>
      </c>
    </row>
    <row r="31" spans="2:30" ht="15.75" x14ac:dyDescent="0.25">
      <c r="B31" s="134"/>
      <c r="C31" s="252">
        <f t="shared" si="2"/>
        <v>5</v>
      </c>
      <c r="D31" s="312" t="str">
        <f>IF(COUNTIF($F$22:$F31,F31)&gt;1,"X","")</f>
        <v>X</v>
      </c>
      <c r="E31" s="313" t="str">
        <f t="shared" si="3"/>
        <v>EFV 200 - tab</v>
      </c>
      <c r="F31" s="557" t="s">
        <v>16</v>
      </c>
      <c r="G31" s="314" t="s">
        <v>194</v>
      </c>
      <c r="H31" s="399"/>
      <c r="I31" s="315" t="s">
        <v>107</v>
      </c>
      <c r="J31" s="318">
        <f t="shared" si="0"/>
        <v>30</v>
      </c>
      <c r="K31" s="634" t="s">
        <v>289</v>
      </c>
      <c r="L31" s="378"/>
      <c r="M31" s="377"/>
      <c r="N31" s="377">
        <v>1</v>
      </c>
      <c r="O31" s="377">
        <v>1.5</v>
      </c>
      <c r="P31" s="377">
        <v>1.5</v>
      </c>
      <c r="Q31" s="558">
        <v>2</v>
      </c>
      <c r="R31" s="184" t="str">
        <f t="shared" si="4"/>
        <v/>
      </c>
      <c r="U31" s="183"/>
      <c r="V31" s="183"/>
      <c r="W31" s="402" t="str">
        <f t="shared" si="1"/>
        <v>EFV 200 - tab</v>
      </c>
      <c r="X31" s="221">
        <f>IFERROR(INDEX('5. Form Breakdown'!$C$11:$P$138,MATCH('5a. Dosing'!$E31,'5. Form Breakdown'!$B$11:$B$138,0),MATCH('5a. Dosing'!X$9,'5. Form Breakdown'!$C$9:$P$9,0)),0)</f>
        <v>0</v>
      </c>
      <c r="Y31" s="221">
        <f>IFERROR(INDEX('5. Form Breakdown'!$C$11:$P$138,MATCH('5a. Dosing'!$E31,'5. Form Breakdown'!$B$11:$B$138,0),MATCH('5a. Dosing'!Y$9,'5. Form Breakdown'!$C$9:$P$9,0)),0)</f>
        <v>0</v>
      </c>
      <c r="Z31" s="221">
        <f>IFERROR(INDEX('5. Form Breakdown'!$C$11:$P$138,MATCH('5a. Dosing'!$E31,'5. Form Breakdown'!$B$11:$B$138,0),MATCH('5a. Dosing'!Z$9,'5. Form Breakdown'!$C$9:$P$9,0)),0)</f>
        <v>0</v>
      </c>
      <c r="AA31" s="221">
        <f>IFERROR(INDEX('5. Form Breakdown'!$C$11:$P$138,MATCH('5a. Dosing'!$E31,'5. Form Breakdown'!$B$11:$B$138,0),MATCH('5a. Dosing'!AA$9,'5. Form Breakdown'!$C$9:$P$9,0)),0)</f>
        <v>0</v>
      </c>
      <c r="AB31" s="221">
        <f>IFERROR(INDEX('5. Form Breakdown'!$C$11:$P$138,MATCH('5a. Dosing'!$E31,'5. Form Breakdown'!$B$11:$B$138,0),MATCH('5a. Dosing'!AB$9,'5. Form Breakdown'!$C$9:$P$9,0)),0)</f>
        <v>0</v>
      </c>
      <c r="AC31" s="221">
        <f>IFERROR(INDEX('5. Form Breakdown'!$C$11:$P$138,MATCH('5a. Dosing'!$E31,'5. Form Breakdown'!$B$11:$B$138,0),MATCH('5a. Dosing'!AC$9,'5. Form Breakdown'!$C$9:$P$9,0)),0)</f>
        <v>0</v>
      </c>
      <c r="AD31" s="256">
        <f t="shared" si="5"/>
        <v>0</v>
      </c>
    </row>
    <row r="32" spans="2:30" ht="15.75" x14ac:dyDescent="0.25">
      <c r="B32" s="134"/>
      <c r="C32" s="252">
        <f t="shared" si="2"/>
        <v>5</v>
      </c>
      <c r="D32" s="312" t="str">
        <f>IF(COUNTIF($F$22:$F32,F32)&gt;1,"X","")</f>
        <v>X</v>
      </c>
      <c r="E32" s="313" t="str">
        <f t="shared" si="3"/>
        <v>EFV 200 - caps</v>
      </c>
      <c r="F32" s="557" t="s">
        <v>16</v>
      </c>
      <c r="G32" s="314" t="s">
        <v>194</v>
      </c>
      <c r="H32" s="399"/>
      <c r="I32" s="315" t="s">
        <v>110</v>
      </c>
      <c r="J32" s="318">
        <f t="shared" si="0"/>
        <v>90</v>
      </c>
      <c r="K32" s="634" t="s">
        <v>289</v>
      </c>
      <c r="L32" s="378"/>
      <c r="M32" s="377"/>
      <c r="N32" s="377">
        <v>1</v>
      </c>
      <c r="O32" s="377">
        <v>1.5</v>
      </c>
      <c r="P32" s="377">
        <v>1.5</v>
      </c>
      <c r="Q32" s="558">
        <v>2</v>
      </c>
      <c r="R32" s="184" t="str">
        <f t="shared" si="4"/>
        <v/>
      </c>
      <c r="U32" s="183"/>
      <c r="V32" s="183"/>
      <c r="W32" s="402" t="str">
        <f t="shared" si="1"/>
        <v>EFV 200 - caps</v>
      </c>
      <c r="X32" s="221">
        <f>IFERROR(INDEX('5. Form Breakdown'!$C$11:$P$138,MATCH('5a. Dosing'!$E32,'5. Form Breakdown'!$B$11:$B$138,0),MATCH('5a. Dosing'!X$9,'5. Form Breakdown'!$C$9:$P$9,0)),0)</f>
        <v>0</v>
      </c>
      <c r="Y32" s="221">
        <f>IFERROR(INDEX('5. Form Breakdown'!$C$11:$P$138,MATCH('5a. Dosing'!$E32,'5. Form Breakdown'!$B$11:$B$138,0),MATCH('5a. Dosing'!Y$9,'5. Form Breakdown'!$C$9:$P$9,0)),0)</f>
        <v>0</v>
      </c>
      <c r="Z32" s="221">
        <f>IFERROR(INDEX('5. Form Breakdown'!$C$11:$P$138,MATCH('5a. Dosing'!$E32,'5. Form Breakdown'!$B$11:$B$138,0),MATCH('5a. Dosing'!Z$9,'5. Form Breakdown'!$C$9:$P$9,0)),0)</f>
        <v>0</v>
      </c>
      <c r="AA32" s="221">
        <f>IFERROR(INDEX('5. Form Breakdown'!$C$11:$P$138,MATCH('5a. Dosing'!$E32,'5. Form Breakdown'!$B$11:$B$138,0),MATCH('5a. Dosing'!AA$9,'5. Form Breakdown'!$C$9:$P$9,0)),0)</f>
        <v>0</v>
      </c>
      <c r="AB32" s="221">
        <f>IFERROR(INDEX('5. Form Breakdown'!$C$11:$P$138,MATCH('5a. Dosing'!$E32,'5. Form Breakdown'!$B$11:$B$138,0),MATCH('5a. Dosing'!AB$9,'5. Form Breakdown'!$C$9:$P$9,0)),0)</f>
        <v>0</v>
      </c>
      <c r="AC32" s="221">
        <f>IFERROR(INDEX('5. Form Breakdown'!$C$11:$P$138,MATCH('5a. Dosing'!$E32,'5. Form Breakdown'!$B$11:$B$138,0),MATCH('5a. Dosing'!AC$9,'5. Form Breakdown'!$C$9:$P$9,0)),0)</f>
        <v>0</v>
      </c>
      <c r="AD32" s="256">
        <f t="shared" si="5"/>
        <v>0</v>
      </c>
    </row>
    <row r="33" spans="2:30" ht="15.75" customHeight="1" thickBot="1" x14ac:dyDescent="0.3">
      <c r="B33" s="134"/>
      <c r="C33" s="252">
        <f t="shared" si="2"/>
        <v>5</v>
      </c>
      <c r="D33" s="312" t="str">
        <f>IF(COUNTIF($F$22:$F33,F33)&gt;1,"X","")</f>
        <v>X</v>
      </c>
      <c r="E33" s="313" t="str">
        <f t="shared" si="3"/>
        <v>EFV 600 - tab</v>
      </c>
      <c r="F33" s="559" t="s">
        <v>16</v>
      </c>
      <c r="G33" s="518" t="s">
        <v>193</v>
      </c>
      <c r="H33" s="546"/>
      <c r="I33" s="519" t="s">
        <v>107</v>
      </c>
      <c r="J33" s="531">
        <f t="shared" si="0"/>
        <v>30</v>
      </c>
      <c r="K33" s="639" t="s">
        <v>258</v>
      </c>
      <c r="L33" s="538"/>
      <c r="M33" s="522"/>
      <c r="N33" s="750"/>
      <c r="O33" s="750"/>
      <c r="P33" s="750"/>
      <c r="Q33" s="560">
        <v>1</v>
      </c>
      <c r="R33" s="184" t="str">
        <f t="shared" si="4"/>
        <v/>
      </c>
      <c r="S33" s="336"/>
      <c r="T33" s="336"/>
      <c r="U33" s="403"/>
      <c r="V33" s="403"/>
      <c r="W33" s="402" t="str">
        <f t="shared" si="1"/>
        <v>EFV 600 - tab</v>
      </c>
      <c r="X33" s="221">
        <f>IFERROR(INDEX('5. Form Breakdown'!$C$11:$P$138,MATCH('5a. Dosing'!$E33,'5. Form Breakdown'!$B$11:$B$138,0),MATCH('5a. Dosing'!X$9,'5. Form Breakdown'!$C$9:$P$9,0)),0)</f>
        <v>0</v>
      </c>
      <c r="Y33" s="221">
        <f>IFERROR(INDEX('5. Form Breakdown'!$C$11:$P$138,MATCH('5a. Dosing'!$E33,'5. Form Breakdown'!$B$11:$B$138,0),MATCH('5a. Dosing'!Y$9,'5. Form Breakdown'!$C$9:$P$9,0)),0)</f>
        <v>0</v>
      </c>
      <c r="Z33" s="221">
        <f>IFERROR(INDEX('5. Form Breakdown'!$C$11:$P$138,MATCH('5a. Dosing'!$E33,'5. Form Breakdown'!$B$11:$B$138,0),MATCH('5a. Dosing'!Z$9,'5. Form Breakdown'!$C$9:$P$9,0)),0)</f>
        <v>0</v>
      </c>
      <c r="AA33" s="221">
        <f>IFERROR(INDEX('5. Form Breakdown'!$C$11:$P$138,MATCH('5a. Dosing'!$E33,'5. Form Breakdown'!$B$11:$B$138,0),MATCH('5a. Dosing'!AA$9,'5. Form Breakdown'!$C$9:$P$9,0)),0)</f>
        <v>0</v>
      </c>
      <c r="AB33" s="221">
        <f>IFERROR(INDEX('5. Form Breakdown'!$C$11:$P$138,MATCH('5a. Dosing'!$E33,'5. Form Breakdown'!$B$11:$B$138,0),MATCH('5a. Dosing'!AB$9,'5. Form Breakdown'!$C$9:$P$9,0)),0)</f>
        <v>0</v>
      </c>
      <c r="AC33" s="221">
        <f>IFERROR(INDEX('5. Form Breakdown'!$C$11:$P$138,MATCH('5a. Dosing'!$E33,'5. Form Breakdown'!$B$11:$B$138,0),MATCH('5a. Dosing'!AC$9,'5. Form Breakdown'!$C$9:$P$9,0)),0)</f>
        <v>0</v>
      </c>
      <c r="AD33" s="256">
        <f t="shared" si="5"/>
        <v>0</v>
      </c>
    </row>
    <row r="34" spans="2:30" ht="16.5" thickBot="1" x14ac:dyDescent="0.3">
      <c r="B34" s="134"/>
      <c r="C34" s="252">
        <f t="shared" si="2"/>
        <v>5</v>
      </c>
      <c r="D34" s="312" t="str">
        <f>IF(COUNTIF($F$22:$F34,F34)&gt;1,"X","")</f>
        <v/>
      </c>
      <c r="E34" s="313" t="str">
        <f t="shared" si="3"/>
        <v>ETV 100 - tab</v>
      </c>
      <c r="F34" s="563" t="s">
        <v>260</v>
      </c>
      <c r="G34" s="541" t="s">
        <v>256</v>
      </c>
      <c r="H34" s="542"/>
      <c r="I34" s="542" t="s">
        <v>107</v>
      </c>
      <c r="J34" s="606">
        <f t="shared" si="0"/>
        <v>120</v>
      </c>
      <c r="K34" s="641" t="s">
        <v>258</v>
      </c>
      <c r="L34" s="543"/>
      <c r="M34" s="544"/>
      <c r="N34" s="544"/>
      <c r="O34" s="544">
        <v>2</v>
      </c>
      <c r="P34" s="544">
        <v>2.5</v>
      </c>
      <c r="Q34" s="577">
        <v>3</v>
      </c>
      <c r="R34" s="184" t="str">
        <f t="shared" si="4"/>
        <v/>
      </c>
      <c r="S34" s="471" t="s">
        <v>321</v>
      </c>
      <c r="U34" s="403"/>
      <c r="V34" s="403"/>
      <c r="W34" s="402" t="str">
        <f t="shared" si="1"/>
        <v>ETV 100 - tab</v>
      </c>
      <c r="X34" s="221">
        <f>IFERROR(INDEX('5. Form Breakdown'!$C$11:$P$138,MATCH('5a. Dosing'!$E34,'5. Form Breakdown'!$B$11:$B$138,0),MATCH('5a. Dosing'!X$9,'5. Form Breakdown'!$C$9:$P$9,0)),0)</f>
        <v>0</v>
      </c>
      <c r="Y34" s="221">
        <f>IFERROR(INDEX('5. Form Breakdown'!$C$11:$P$138,MATCH('5a. Dosing'!$E34,'5. Form Breakdown'!$B$11:$B$138,0),MATCH('5a. Dosing'!Y$9,'5. Form Breakdown'!$C$9:$P$9,0)),0)</f>
        <v>0</v>
      </c>
      <c r="Z34" s="221">
        <f>IFERROR(INDEX('5. Form Breakdown'!$C$11:$P$138,MATCH('5a. Dosing'!$E34,'5. Form Breakdown'!$B$11:$B$138,0),MATCH('5a. Dosing'!Z$9,'5. Form Breakdown'!$C$9:$P$9,0)),0)</f>
        <v>0</v>
      </c>
      <c r="AA34" s="221">
        <f>IFERROR(INDEX('5. Form Breakdown'!$C$11:$P$138,MATCH('5a. Dosing'!$E34,'5. Form Breakdown'!$B$11:$B$138,0),MATCH('5a. Dosing'!AA$9,'5. Form Breakdown'!$C$9:$P$9,0)),0)</f>
        <v>1</v>
      </c>
      <c r="AB34" s="221">
        <f>IFERROR(INDEX('5. Form Breakdown'!$C$11:$P$138,MATCH('5a. Dosing'!$E34,'5. Form Breakdown'!$B$11:$B$138,0),MATCH('5a. Dosing'!AB$9,'5. Form Breakdown'!$C$9:$P$9,0)),0)</f>
        <v>1</v>
      </c>
      <c r="AC34" s="221">
        <f>IFERROR(INDEX('5. Form Breakdown'!$C$11:$P$138,MATCH('5a. Dosing'!$E34,'5. Form Breakdown'!$B$11:$B$138,0),MATCH('5a. Dosing'!AC$9,'5. Form Breakdown'!$C$9:$P$9,0)),0)</f>
        <v>1</v>
      </c>
      <c r="AD34" s="256">
        <f t="shared" si="5"/>
        <v>0</v>
      </c>
    </row>
    <row r="35" spans="2:30" ht="15.75" x14ac:dyDescent="0.25">
      <c r="B35" s="134"/>
      <c r="C35" s="252">
        <f t="shared" si="2"/>
        <v>5</v>
      </c>
      <c r="D35" s="312" t="str">
        <f>IF(COUNTIF($F$22:$F35,F35)&gt;1,"X","")</f>
        <v/>
      </c>
      <c r="E35" s="313" t="str">
        <f t="shared" si="3"/>
        <v>NVP 0 - susp - dose in ml</v>
      </c>
      <c r="F35" s="564" t="s">
        <v>17</v>
      </c>
      <c r="G35" s="523" t="s">
        <v>252</v>
      </c>
      <c r="H35" s="602" t="s">
        <v>317</v>
      </c>
      <c r="I35" s="515" t="s">
        <v>253</v>
      </c>
      <c r="J35" s="607">
        <f t="shared" si="0"/>
        <v>100</v>
      </c>
      <c r="K35" s="640" t="s">
        <v>268</v>
      </c>
      <c r="L35" s="516">
        <v>10</v>
      </c>
      <c r="M35" s="516">
        <v>16</v>
      </c>
      <c r="N35" s="516">
        <v>20</v>
      </c>
      <c r="O35" s="751"/>
      <c r="P35" s="751"/>
      <c r="Q35" s="755"/>
      <c r="R35" s="184" t="str">
        <f t="shared" si="4"/>
        <v/>
      </c>
      <c r="S35" s="336"/>
      <c r="T35" s="336"/>
      <c r="U35" s="403"/>
      <c r="V35" s="403"/>
      <c r="W35" s="402" t="str">
        <f t="shared" si="1"/>
        <v>NVP 0 - susp - dose in ml</v>
      </c>
      <c r="X35" s="221">
        <f>IFERROR(INDEX('5. Form Breakdown'!$C$11:$P$138,MATCH('5a. Dosing'!$E35,'5. Form Breakdown'!$B$11:$B$138,0),MATCH('5a. Dosing'!X$9,'5. Form Breakdown'!$C$9:$P$9,0)),0)</f>
        <v>0</v>
      </c>
      <c r="Y35" s="221">
        <f>IFERROR(INDEX('5. Form Breakdown'!$C$11:$P$138,MATCH('5a. Dosing'!$E35,'5. Form Breakdown'!$B$11:$B$138,0),MATCH('5a. Dosing'!Y$9,'5. Form Breakdown'!$C$9:$P$9,0)),0)</f>
        <v>0</v>
      </c>
      <c r="Z35" s="221">
        <f>IFERROR(INDEX('5. Form Breakdown'!$C$11:$P$138,MATCH('5a. Dosing'!$E35,'5. Form Breakdown'!$B$11:$B$138,0),MATCH('5a. Dosing'!Z$9,'5. Form Breakdown'!$C$9:$P$9,0)),0)</f>
        <v>0</v>
      </c>
      <c r="AA35" s="221">
        <f>IFERROR(INDEX('5. Form Breakdown'!$C$11:$P$138,MATCH('5a. Dosing'!$E35,'5. Form Breakdown'!$B$11:$B$138,0),MATCH('5a. Dosing'!AA$9,'5. Form Breakdown'!$C$9:$P$9,0)),0)</f>
        <v>0</v>
      </c>
      <c r="AB35" s="221">
        <f>IFERROR(INDEX('5. Form Breakdown'!$C$11:$P$138,MATCH('5a. Dosing'!$E35,'5. Form Breakdown'!$B$11:$B$138,0),MATCH('5a. Dosing'!AB$9,'5. Form Breakdown'!$C$9:$P$9,0)),0)</f>
        <v>0</v>
      </c>
      <c r="AC35" s="221">
        <f>IFERROR(INDEX('5. Form Breakdown'!$C$11:$P$138,MATCH('5a. Dosing'!$E35,'5. Form Breakdown'!$B$11:$B$138,0),MATCH('5a. Dosing'!AC$9,'5. Form Breakdown'!$C$9:$P$9,0)),0)</f>
        <v>0</v>
      </c>
      <c r="AD35" s="256">
        <f t="shared" si="5"/>
        <v>0</v>
      </c>
    </row>
    <row r="36" spans="2:30" ht="15.6" x14ac:dyDescent="0.3">
      <c r="B36" s="134"/>
      <c r="C36" s="252">
        <f t="shared" si="2"/>
        <v>5</v>
      </c>
      <c r="D36" s="312" t="str">
        <f>IF(COUNTIF($F$22:$F36,F36)&gt;1,"X","")</f>
        <v>X</v>
      </c>
      <c r="E36" s="313" t="str">
        <f t="shared" si="3"/>
        <v>NVP 50 - tab - dispersible</v>
      </c>
      <c r="F36" s="562" t="s">
        <v>17</v>
      </c>
      <c r="G36" s="400" t="s">
        <v>259</v>
      </c>
      <c r="H36" s="399" t="s">
        <v>379</v>
      </c>
      <c r="I36" s="399" t="s">
        <v>107</v>
      </c>
      <c r="J36" s="398">
        <f t="shared" si="0"/>
        <v>60</v>
      </c>
      <c r="K36" s="634" t="s">
        <v>268</v>
      </c>
      <c r="L36" s="376">
        <v>2</v>
      </c>
      <c r="M36" s="376">
        <v>3</v>
      </c>
      <c r="N36" s="376">
        <v>4</v>
      </c>
      <c r="O36" s="376">
        <v>5</v>
      </c>
      <c r="P36" s="376">
        <v>6</v>
      </c>
      <c r="Q36" s="578"/>
      <c r="R36" s="184" t="str">
        <f t="shared" si="4"/>
        <v/>
      </c>
      <c r="U36" s="183"/>
      <c r="V36" s="183"/>
      <c r="W36" s="402" t="str">
        <f t="shared" si="1"/>
        <v>NVP 50 - tab - dispersible</v>
      </c>
      <c r="X36" s="221">
        <f>IFERROR(INDEX('5. Form Breakdown'!$C$11:$P$138,MATCH('5a. Dosing'!$E36,'5. Form Breakdown'!$B$11:$B$138,0),MATCH('5a. Dosing'!X$9,'5. Form Breakdown'!$C$9:$P$9,0)),0)</f>
        <v>0</v>
      </c>
      <c r="Y36" s="221">
        <f>IFERROR(INDEX('5. Form Breakdown'!$C$11:$P$138,MATCH('5a. Dosing'!$E36,'5. Form Breakdown'!$B$11:$B$138,0),MATCH('5a. Dosing'!Y$9,'5. Form Breakdown'!$C$9:$P$9,0)),0)</f>
        <v>0</v>
      </c>
      <c r="Z36" s="221">
        <f>IFERROR(INDEX('5. Form Breakdown'!$C$11:$P$138,MATCH('5a. Dosing'!$E36,'5. Form Breakdown'!$B$11:$B$138,0),MATCH('5a. Dosing'!Z$9,'5. Form Breakdown'!$C$9:$P$9,0)),0)</f>
        <v>0</v>
      </c>
      <c r="AA36" s="221">
        <f>IFERROR(INDEX('5. Form Breakdown'!$C$11:$P$138,MATCH('5a. Dosing'!$E36,'5. Form Breakdown'!$B$11:$B$138,0),MATCH('5a. Dosing'!AA$9,'5. Form Breakdown'!$C$9:$P$9,0)),0)</f>
        <v>0</v>
      </c>
      <c r="AB36" s="221">
        <f>IFERROR(INDEX('5. Form Breakdown'!$C$11:$P$138,MATCH('5a. Dosing'!$E36,'5. Form Breakdown'!$B$11:$B$138,0),MATCH('5a. Dosing'!AB$9,'5. Form Breakdown'!$C$9:$P$9,0)),0)</f>
        <v>0</v>
      </c>
      <c r="AC36" s="221">
        <f>IFERROR(INDEX('5. Form Breakdown'!$C$11:$P$138,MATCH('5a. Dosing'!$E36,'5. Form Breakdown'!$B$11:$B$138,0),MATCH('5a. Dosing'!AC$9,'5. Form Breakdown'!$C$9:$P$9,0)),0)</f>
        <v>0</v>
      </c>
      <c r="AD36" s="256">
        <f t="shared" si="5"/>
        <v>0</v>
      </c>
    </row>
    <row r="37" spans="2:30" ht="16.2" thickBot="1" x14ac:dyDescent="0.35">
      <c r="B37" s="431"/>
      <c r="C37" s="252">
        <f t="shared" si="2"/>
        <v>5</v>
      </c>
      <c r="D37" s="312" t="str">
        <f>IF(COUNTIF($F$22:$F37,F37)&gt;1,"X","")</f>
        <v>X</v>
      </c>
      <c r="E37" s="313" t="str">
        <f t="shared" si="3"/>
        <v>NVP 200 - tab</v>
      </c>
      <c r="F37" s="565" t="s">
        <v>17</v>
      </c>
      <c r="G37" s="547" t="s">
        <v>194</v>
      </c>
      <c r="H37" s="546"/>
      <c r="I37" s="546" t="s">
        <v>107</v>
      </c>
      <c r="J37" s="545">
        <f t="shared" si="0"/>
        <v>60</v>
      </c>
      <c r="K37" s="635" t="s">
        <v>258</v>
      </c>
      <c r="L37" s="521"/>
      <c r="M37" s="521"/>
      <c r="N37" s="521">
        <v>1</v>
      </c>
      <c r="O37" s="521">
        <v>1.5</v>
      </c>
      <c r="P37" s="521">
        <v>1.5</v>
      </c>
      <c r="Q37" s="579">
        <v>2</v>
      </c>
      <c r="R37" s="184" t="str">
        <f>IF(AD37=1,"Error: Dose missing for weightband that has been included in 5. Form Breakdown","")</f>
        <v/>
      </c>
      <c r="S37" s="404"/>
      <c r="W37" s="317" t="str">
        <f t="shared" si="1"/>
        <v>NVP 200 - tab</v>
      </c>
      <c r="X37" s="221">
        <f>IFERROR(INDEX('5. Form Breakdown'!$C$11:$P$138,MATCH('5a. Dosing'!$E37,'5. Form Breakdown'!$B$11:$B$138,0),MATCH('5a. Dosing'!X$9,'5. Form Breakdown'!$C$9:$P$9,0)),0)</f>
        <v>0</v>
      </c>
      <c r="Y37" s="221">
        <f>IFERROR(INDEX('5. Form Breakdown'!$C$11:$P$138,MATCH('5a. Dosing'!$E37,'5. Form Breakdown'!$B$11:$B$138,0),MATCH('5a. Dosing'!Y$9,'5. Form Breakdown'!$C$9:$P$9,0)),0)</f>
        <v>0</v>
      </c>
      <c r="Z37" s="221">
        <f>IFERROR(INDEX('5. Form Breakdown'!$C$11:$P$138,MATCH('5a. Dosing'!$E37,'5. Form Breakdown'!$B$11:$B$138,0),MATCH('5a. Dosing'!Z$9,'5. Form Breakdown'!$C$9:$P$9,0)),0)</f>
        <v>0</v>
      </c>
      <c r="AA37" s="221">
        <f>IFERROR(INDEX('5. Form Breakdown'!$C$11:$P$138,MATCH('5a. Dosing'!$E37,'5. Form Breakdown'!$B$11:$B$138,0),MATCH('5a. Dosing'!AA$9,'5. Form Breakdown'!$C$9:$P$9,0)),0)</f>
        <v>0</v>
      </c>
      <c r="AB37" s="221">
        <f>IFERROR(INDEX('5. Form Breakdown'!$C$11:$P$138,MATCH('5a. Dosing'!$E37,'5. Form Breakdown'!$B$11:$B$138,0),MATCH('5a. Dosing'!AB$9,'5. Form Breakdown'!$C$9:$P$9,0)),0)</f>
        <v>0</v>
      </c>
      <c r="AC37" s="221">
        <f>IFERROR(INDEX('5. Form Breakdown'!$C$11:$P$138,MATCH('5a. Dosing'!$E37,'5. Form Breakdown'!$B$11:$B$138,0),MATCH('5a. Dosing'!AC$9,'5. Form Breakdown'!$C$9:$P$9,0)),0)</f>
        <v>0</v>
      </c>
      <c r="AD37" s="256">
        <f t="shared" si="5"/>
        <v>0</v>
      </c>
    </row>
    <row r="38" spans="2:30" ht="15.6" x14ac:dyDescent="0.3">
      <c r="B38" s="134"/>
      <c r="C38" s="252">
        <f t="shared" si="2"/>
        <v>5</v>
      </c>
      <c r="D38" s="312" t="str">
        <f>IF(COUNTIF($F$22:$F38,F38)&gt;1,"X","")</f>
        <v/>
      </c>
      <c r="E38" s="313" t="str">
        <f t="shared" si="3"/>
        <v>LPV/r 0 - susp</v>
      </c>
      <c r="F38" s="564" t="s">
        <v>14</v>
      </c>
      <c r="G38" s="523" t="s">
        <v>252</v>
      </c>
      <c r="H38" s="515"/>
      <c r="I38" s="515" t="s">
        <v>253</v>
      </c>
      <c r="J38" s="607">
        <f t="shared" ref="J38:J43" si="6">VLOOKUP(E38,FormPack,8,FALSE)</f>
        <v>300</v>
      </c>
      <c r="K38" s="642" t="s">
        <v>268</v>
      </c>
      <c r="L38" s="529">
        <v>2</v>
      </c>
      <c r="M38" s="529">
        <v>3</v>
      </c>
      <c r="N38" s="529">
        <v>4</v>
      </c>
      <c r="O38" s="529">
        <v>5</v>
      </c>
      <c r="P38" s="529">
        <v>6</v>
      </c>
      <c r="Q38" s="753"/>
      <c r="R38" s="184" t="str">
        <f>IF(AD38=1,"Error: Dose missing for weightband that has been included in 5. Form Breakdown","")</f>
        <v/>
      </c>
      <c r="S38" s="471" t="s">
        <v>360</v>
      </c>
      <c r="W38" s="317" t="str">
        <f t="shared" si="1"/>
        <v>LPV/r 0 - susp</v>
      </c>
      <c r="X38" s="221">
        <f>IFERROR(INDEX('5. Form Breakdown'!$C$11:$P$138,MATCH('5a. Dosing'!$E38,'5. Form Breakdown'!$B$11:$B$138,0),MATCH('5a. Dosing'!X$9,'5. Form Breakdown'!$C$9:$P$9,0)),0)</f>
        <v>0</v>
      </c>
      <c r="Y38" s="221">
        <f>IFERROR(INDEX('5. Form Breakdown'!$C$11:$P$138,MATCH('5a. Dosing'!$E38,'5. Form Breakdown'!$B$11:$B$138,0),MATCH('5a. Dosing'!Y$9,'5. Form Breakdown'!$C$9:$P$9,0)),0)</f>
        <v>0</v>
      </c>
      <c r="Z38" s="221">
        <f>IFERROR(INDEX('5. Form Breakdown'!$C$11:$P$138,MATCH('5a. Dosing'!$E38,'5. Form Breakdown'!$B$11:$B$138,0),MATCH('5a. Dosing'!Z$9,'5. Form Breakdown'!$C$9:$P$9,0)),0)</f>
        <v>0</v>
      </c>
      <c r="AA38" s="221">
        <f>IFERROR(INDEX('5. Form Breakdown'!$C$11:$P$138,MATCH('5a. Dosing'!$E38,'5. Form Breakdown'!$B$11:$B$138,0),MATCH('5a. Dosing'!AA$9,'5. Form Breakdown'!$C$9:$P$9,0)),0)</f>
        <v>0</v>
      </c>
      <c r="AB38" s="221">
        <f>IFERROR(INDEX('5. Form Breakdown'!$C$11:$P$138,MATCH('5a. Dosing'!$E38,'5. Form Breakdown'!$B$11:$B$138,0),MATCH('5a. Dosing'!AB$9,'5. Form Breakdown'!$C$9:$P$9,0)),0)</f>
        <v>0</v>
      </c>
      <c r="AC38" s="221">
        <f>IFERROR(INDEX('5. Form Breakdown'!$C$11:$P$138,MATCH('5a. Dosing'!$E38,'5. Form Breakdown'!$B$11:$B$138,0),MATCH('5a. Dosing'!AC$9,'5. Form Breakdown'!$C$9:$P$9,0)),0)</f>
        <v>0</v>
      </c>
      <c r="AD38" s="256">
        <f t="shared" si="5"/>
        <v>0</v>
      </c>
    </row>
    <row r="39" spans="2:30" ht="15.6" x14ac:dyDescent="0.3">
      <c r="B39" s="134"/>
      <c r="C39" s="252">
        <f t="shared" si="2"/>
        <v>5</v>
      </c>
      <c r="D39" s="312" t="str">
        <f>IF(COUNTIF($F$22:$F39,F39)&gt;1,"X","")</f>
        <v>X</v>
      </c>
      <c r="E39" s="313" t="str">
        <f t="shared" si="3"/>
        <v>LPV/r 100/25 - tab - heat stable</v>
      </c>
      <c r="F39" s="562" t="s">
        <v>14</v>
      </c>
      <c r="G39" s="398" t="s">
        <v>263</v>
      </c>
      <c r="H39" s="399" t="s">
        <v>294</v>
      </c>
      <c r="I39" s="399" t="s">
        <v>107</v>
      </c>
      <c r="J39" s="398">
        <f t="shared" si="6"/>
        <v>120</v>
      </c>
      <c r="K39" s="638" t="s">
        <v>268</v>
      </c>
      <c r="L39" s="376"/>
      <c r="M39" s="376"/>
      <c r="N39" s="376">
        <v>3</v>
      </c>
      <c r="O39" s="376">
        <v>4</v>
      </c>
      <c r="P39" s="376">
        <v>4</v>
      </c>
      <c r="Q39" s="578">
        <v>6</v>
      </c>
      <c r="R39" s="184" t="str">
        <f t="shared" si="4"/>
        <v/>
      </c>
      <c r="W39" s="317" t="str">
        <f t="shared" si="1"/>
        <v>LPV/r 100/25 - tab - heat stable</v>
      </c>
      <c r="X39" s="221">
        <f>IFERROR(INDEX('5. Form Breakdown'!$C$11:$P$138,MATCH('5a. Dosing'!$E39,'5. Form Breakdown'!$B$11:$B$138,0),MATCH('5a. Dosing'!X$9,'5. Form Breakdown'!$C$9:$P$9,0)),0)</f>
        <v>0</v>
      </c>
      <c r="Y39" s="221">
        <f>IFERROR(INDEX('5. Form Breakdown'!$C$11:$P$138,MATCH('5a. Dosing'!$E39,'5. Form Breakdown'!$B$11:$B$138,0),MATCH('5a. Dosing'!Y$9,'5. Form Breakdown'!$C$9:$P$9,0)),0)</f>
        <v>0</v>
      </c>
      <c r="Z39" s="221">
        <f>IFERROR(INDEX('5. Form Breakdown'!$C$11:$P$138,MATCH('5a. Dosing'!$E39,'5. Form Breakdown'!$B$11:$B$138,0),MATCH('5a. Dosing'!Z$9,'5. Form Breakdown'!$C$9:$P$9,0)),0)</f>
        <v>0</v>
      </c>
      <c r="AA39" s="221">
        <f>IFERROR(INDEX('5. Form Breakdown'!$C$11:$P$138,MATCH('5a. Dosing'!$E39,'5. Form Breakdown'!$B$11:$B$138,0),MATCH('5a. Dosing'!AA$9,'5. Form Breakdown'!$C$9:$P$9,0)),0)</f>
        <v>0</v>
      </c>
      <c r="AB39" s="221">
        <f>IFERROR(INDEX('5. Form Breakdown'!$C$11:$P$138,MATCH('5a. Dosing'!$E39,'5. Form Breakdown'!$B$11:$B$138,0),MATCH('5a. Dosing'!AB$9,'5. Form Breakdown'!$C$9:$P$9,0)),0)</f>
        <v>0</v>
      </c>
      <c r="AC39" s="221">
        <f>IFERROR(INDEX('5. Form Breakdown'!$C$11:$P$138,MATCH('5a. Dosing'!$E39,'5. Form Breakdown'!$B$11:$B$138,0),MATCH('5a. Dosing'!AC$9,'5. Form Breakdown'!$C$9:$P$9,0)),0)</f>
        <v>0</v>
      </c>
      <c r="AD39" s="256">
        <f t="shared" si="5"/>
        <v>0</v>
      </c>
    </row>
    <row r="40" spans="2:30" ht="16.2" thickBot="1" x14ac:dyDescent="0.35">
      <c r="B40" s="134"/>
      <c r="C40" s="252">
        <f t="shared" si="2"/>
        <v>5</v>
      </c>
      <c r="D40" s="312" t="str">
        <f>IF(COUNTIF($F$22:$F40,F40)&gt;1,"X","")</f>
        <v>X</v>
      </c>
      <c r="E40" s="313" t="str">
        <f t="shared" si="3"/>
        <v>LPV/r 200/50 - tab</v>
      </c>
      <c r="F40" s="565" t="s">
        <v>14</v>
      </c>
      <c r="G40" s="545" t="s">
        <v>113</v>
      </c>
      <c r="H40" s="546"/>
      <c r="I40" s="546" t="s">
        <v>107</v>
      </c>
      <c r="J40" s="545">
        <f t="shared" si="6"/>
        <v>120</v>
      </c>
      <c r="K40" s="639" t="s">
        <v>258</v>
      </c>
      <c r="L40" s="521"/>
      <c r="M40" s="521"/>
      <c r="N40" s="746"/>
      <c r="O40" s="521">
        <v>2</v>
      </c>
      <c r="P40" s="521">
        <v>3</v>
      </c>
      <c r="Q40" s="579">
        <v>4</v>
      </c>
      <c r="R40" s="184" t="str">
        <f t="shared" si="4"/>
        <v/>
      </c>
      <c r="W40" s="317" t="str">
        <f t="shared" si="1"/>
        <v>LPV/r 200/50 - tab</v>
      </c>
      <c r="X40" s="221">
        <f>IFERROR(INDEX('5. Form Breakdown'!$C$11:$P$138,MATCH('5a. Dosing'!$E40,'5. Form Breakdown'!$B$11:$B$138,0),MATCH('5a. Dosing'!X$9,'5. Form Breakdown'!$C$9:$P$9,0)),0)</f>
        <v>0</v>
      </c>
      <c r="Y40" s="221">
        <f>IFERROR(INDEX('5. Form Breakdown'!$C$11:$P$138,MATCH('5a. Dosing'!$E40,'5. Form Breakdown'!$B$11:$B$138,0),MATCH('5a. Dosing'!Y$9,'5. Form Breakdown'!$C$9:$P$9,0)),0)</f>
        <v>0</v>
      </c>
      <c r="Z40" s="221">
        <f>IFERROR(INDEX('5. Form Breakdown'!$C$11:$P$138,MATCH('5a. Dosing'!$E40,'5. Form Breakdown'!$B$11:$B$138,0),MATCH('5a. Dosing'!Z$9,'5. Form Breakdown'!$C$9:$P$9,0)),0)</f>
        <v>0</v>
      </c>
      <c r="AA40" s="221">
        <f>IFERROR(INDEX('5. Form Breakdown'!$C$11:$P$138,MATCH('5a. Dosing'!$E40,'5. Form Breakdown'!$B$11:$B$138,0),MATCH('5a. Dosing'!AA$9,'5. Form Breakdown'!$C$9:$P$9,0)),0)</f>
        <v>0</v>
      </c>
      <c r="AB40" s="221">
        <f>IFERROR(INDEX('5. Form Breakdown'!$C$11:$P$138,MATCH('5a. Dosing'!$E40,'5. Form Breakdown'!$B$11:$B$138,0),MATCH('5a. Dosing'!AB$9,'5. Form Breakdown'!$C$9:$P$9,0)),0)</f>
        <v>0</v>
      </c>
      <c r="AC40" s="221">
        <f>IFERROR(INDEX('5. Form Breakdown'!$C$11:$P$138,MATCH('5a. Dosing'!$E40,'5. Form Breakdown'!$B$11:$B$138,0),MATCH('5a. Dosing'!AC$9,'5. Form Breakdown'!$C$9:$P$9,0)),0)</f>
        <v>0</v>
      </c>
      <c r="AD40" s="256">
        <f t="shared" si="5"/>
        <v>0</v>
      </c>
    </row>
    <row r="41" spans="2:30" ht="15.6" x14ac:dyDescent="0.3">
      <c r="B41" s="134"/>
      <c r="C41" s="252">
        <f t="shared" si="2"/>
        <v>5</v>
      </c>
      <c r="D41" s="312" t="str">
        <f>IF(COUNTIF($F$22:$F41,F41)&gt;1,"X","")</f>
        <v/>
      </c>
      <c r="E41" s="313" t="str">
        <f t="shared" si="3"/>
        <v>RAL 25 - tab - chew scored</v>
      </c>
      <c r="F41" s="561" t="s">
        <v>264</v>
      </c>
      <c r="G41" s="533">
        <v>25</v>
      </c>
      <c r="H41" s="527" t="s">
        <v>319</v>
      </c>
      <c r="I41" s="527" t="s">
        <v>107</v>
      </c>
      <c r="J41" s="526">
        <f t="shared" si="6"/>
        <v>60</v>
      </c>
      <c r="K41" s="636" t="s">
        <v>169</v>
      </c>
      <c r="L41" s="529"/>
      <c r="M41" s="529"/>
      <c r="N41" s="529">
        <v>6</v>
      </c>
      <c r="O41" s="529">
        <v>8</v>
      </c>
      <c r="P41" s="529">
        <v>10</v>
      </c>
      <c r="Q41" s="580">
        <v>10</v>
      </c>
      <c r="R41" s="184" t="str">
        <f t="shared" si="4"/>
        <v/>
      </c>
      <c r="S41" s="471" t="s">
        <v>361</v>
      </c>
      <c r="W41" s="317" t="str">
        <f t="shared" si="1"/>
        <v>RAL 25 - tab - chew scored</v>
      </c>
      <c r="X41" s="221">
        <f>IFERROR(INDEX('5. Form Breakdown'!$C$11:$P$138,MATCH('5a. Dosing'!$E41,'5. Form Breakdown'!$B$11:$B$138,0),MATCH('5a. Dosing'!X$9,'5. Form Breakdown'!$C$9:$P$9,0)),0)</f>
        <v>0</v>
      </c>
      <c r="Y41" s="221">
        <f>IFERROR(INDEX('5. Form Breakdown'!$C$11:$P$138,MATCH('5a. Dosing'!$E41,'5. Form Breakdown'!$B$11:$B$138,0),MATCH('5a. Dosing'!Y$9,'5. Form Breakdown'!$C$9:$P$9,0)),0)</f>
        <v>0</v>
      </c>
      <c r="Z41" s="221">
        <f>IFERROR(INDEX('5. Form Breakdown'!$C$11:$P$138,MATCH('5a. Dosing'!$E41,'5. Form Breakdown'!$B$11:$B$138,0),MATCH('5a. Dosing'!Z$9,'5. Form Breakdown'!$C$9:$P$9,0)),0)</f>
        <v>0</v>
      </c>
      <c r="AA41" s="221">
        <f>IFERROR(INDEX('5. Form Breakdown'!$C$11:$P$138,MATCH('5a. Dosing'!$E41,'5. Form Breakdown'!$B$11:$B$138,0),MATCH('5a. Dosing'!AA$9,'5. Form Breakdown'!$C$9:$P$9,0)),0)</f>
        <v>0</v>
      </c>
      <c r="AB41" s="221">
        <f>IFERROR(INDEX('5. Form Breakdown'!$C$11:$P$138,MATCH('5a. Dosing'!$E41,'5. Form Breakdown'!$B$11:$B$138,0),MATCH('5a. Dosing'!AB$9,'5. Form Breakdown'!$C$9:$P$9,0)),0)</f>
        <v>0</v>
      </c>
      <c r="AC41" s="221">
        <f>IFERROR(INDEX('5. Form Breakdown'!$C$11:$P$138,MATCH('5a. Dosing'!$E41,'5. Form Breakdown'!$B$11:$B$138,0),MATCH('5a. Dosing'!AC$9,'5. Form Breakdown'!$C$9:$P$9,0)),0)</f>
        <v>0</v>
      </c>
      <c r="AD41" s="256">
        <f t="shared" si="5"/>
        <v>0</v>
      </c>
    </row>
    <row r="42" spans="2:30" ht="15.6" x14ac:dyDescent="0.3">
      <c r="B42" s="431"/>
      <c r="C42" s="252">
        <f t="shared" si="2"/>
        <v>5</v>
      </c>
      <c r="D42" s="312" t="str">
        <f>IF(COUNTIF($F$22:$F42,F42)&gt;1,"X","")</f>
        <v>X</v>
      </c>
      <c r="E42" s="313" t="str">
        <f t="shared" si="3"/>
        <v>RAL 100 - tab - chew scored</v>
      </c>
      <c r="F42" s="562" t="s">
        <v>264</v>
      </c>
      <c r="G42" s="400">
        <v>100</v>
      </c>
      <c r="H42" s="399" t="s">
        <v>319</v>
      </c>
      <c r="I42" s="399" t="s">
        <v>107</v>
      </c>
      <c r="J42" s="398">
        <f t="shared" si="6"/>
        <v>60</v>
      </c>
      <c r="K42" s="638" t="s">
        <v>268</v>
      </c>
      <c r="L42" s="376"/>
      <c r="M42" s="376"/>
      <c r="N42" s="742"/>
      <c r="O42" s="376">
        <v>2</v>
      </c>
      <c r="P42" s="376">
        <v>3</v>
      </c>
      <c r="Q42" s="578">
        <v>3</v>
      </c>
      <c r="R42" s="184" t="str">
        <f t="shared" si="4"/>
        <v/>
      </c>
      <c r="W42" s="317" t="str">
        <f t="shared" si="1"/>
        <v>RAL 100 - tab - chew scored</v>
      </c>
      <c r="X42" s="221">
        <f>IFERROR(INDEX('5. Form Breakdown'!$C$11:$P$138,MATCH('5a. Dosing'!$E42,'5. Form Breakdown'!$B$11:$B$138,0),MATCH('5a. Dosing'!X$9,'5. Form Breakdown'!$C$9:$P$9,0)),0)</f>
        <v>0</v>
      </c>
      <c r="Y42" s="221">
        <f>IFERROR(INDEX('5. Form Breakdown'!$C$11:$P$138,MATCH('5a. Dosing'!$E42,'5. Form Breakdown'!$B$11:$B$138,0),MATCH('5a. Dosing'!Y$9,'5. Form Breakdown'!$C$9:$P$9,0)),0)</f>
        <v>0</v>
      </c>
      <c r="Z42" s="221">
        <f>IFERROR(INDEX('5. Form Breakdown'!$C$11:$P$138,MATCH('5a. Dosing'!$E42,'5. Form Breakdown'!$B$11:$B$138,0),MATCH('5a. Dosing'!Z$9,'5. Form Breakdown'!$C$9:$P$9,0)),0)</f>
        <v>0</v>
      </c>
      <c r="AA42" s="221">
        <f>IFERROR(INDEX('5. Form Breakdown'!$C$11:$P$138,MATCH('5a. Dosing'!$E42,'5. Form Breakdown'!$B$11:$B$138,0),MATCH('5a. Dosing'!AA$9,'5. Form Breakdown'!$C$9:$P$9,0)),0)</f>
        <v>0</v>
      </c>
      <c r="AB42" s="221">
        <f>IFERROR(INDEX('5. Form Breakdown'!$C$11:$P$138,MATCH('5a. Dosing'!$E42,'5. Form Breakdown'!$B$11:$B$138,0),MATCH('5a. Dosing'!AB$9,'5. Form Breakdown'!$C$9:$P$9,0)),0)</f>
        <v>0</v>
      </c>
      <c r="AC42" s="221">
        <f>IFERROR(INDEX('5. Form Breakdown'!$C$11:$P$138,MATCH('5a. Dosing'!$E42,'5. Form Breakdown'!$B$11:$B$138,0),MATCH('5a. Dosing'!AC$9,'5. Form Breakdown'!$C$9:$P$9,0)),0)</f>
        <v>0</v>
      </c>
      <c r="AD42" s="256">
        <f t="shared" si="5"/>
        <v>0</v>
      </c>
    </row>
    <row r="43" spans="2:30" ht="16.2" thickBot="1" x14ac:dyDescent="0.35">
      <c r="B43" s="134"/>
      <c r="C43" s="252">
        <f t="shared" si="2"/>
        <v>5</v>
      </c>
      <c r="D43" s="312" t="str">
        <f>IF(COUNTIF($F$22:$F43,F43)&gt;1,"X","")</f>
        <v>X</v>
      </c>
      <c r="E43" s="313" t="str">
        <f t="shared" si="3"/>
        <v>RAL 400 - tab</v>
      </c>
      <c r="F43" s="611" t="s">
        <v>264</v>
      </c>
      <c r="G43" s="612" t="s">
        <v>191</v>
      </c>
      <c r="H43" s="613"/>
      <c r="I43" s="613" t="s">
        <v>107</v>
      </c>
      <c r="J43" s="545">
        <f t="shared" si="6"/>
        <v>60</v>
      </c>
      <c r="K43" s="643" t="s">
        <v>258</v>
      </c>
      <c r="L43" s="521"/>
      <c r="M43" s="521"/>
      <c r="N43" s="746"/>
      <c r="O43" s="746"/>
      <c r="P43" s="746"/>
      <c r="Q43" s="752">
        <v>1</v>
      </c>
      <c r="R43" s="184" t="str">
        <f t="shared" si="4"/>
        <v/>
      </c>
      <c r="S43" s="137"/>
      <c r="W43" s="317" t="str">
        <f t="shared" ref="W43:W74" si="7">E43</f>
        <v>RAL 400 - tab</v>
      </c>
      <c r="X43" s="221">
        <f>IFERROR(INDEX('5. Form Breakdown'!$C$11:$P$138,MATCH('5a. Dosing'!$E43,'5. Form Breakdown'!$B$11:$B$138,0),MATCH('5a. Dosing'!X$9,'5. Form Breakdown'!$C$9:$P$9,0)),0)</f>
        <v>0</v>
      </c>
      <c r="Y43" s="221">
        <f>IFERROR(INDEX('5. Form Breakdown'!$C$11:$P$138,MATCH('5a. Dosing'!$E43,'5. Form Breakdown'!$B$11:$B$138,0),MATCH('5a. Dosing'!Y$9,'5. Form Breakdown'!$C$9:$P$9,0)),0)</f>
        <v>0</v>
      </c>
      <c r="Z43" s="221">
        <f>IFERROR(INDEX('5. Form Breakdown'!$C$11:$P$138,MATCH('5a. Dosing'!$E43,'5. Form Breakdown'!$B$11:$B$138,0),MATCH('5a. Dosing'!Z$9,'5. Form Breakdown'!$C$9:$P$9,0)),0)</f>
        <v>0</v>
      </c>
      <c r="AA43" s="221">
        <f>IFERROR(INDEX('5. Form Breakdown'!$C$11:$P$138,MATCH('5a. Dosing'!$E43,'5. Form Breakdown'!$B$11:$B$138,0),MATCH('5a. Dosing'!AA$9,'5. Form Breakdown'!$C$9:$P$9,0)),0)</f>
        <v>0</v>
      </c>
      <c r="AB43" s="221">
        <f>IFERROR(INDEX('5. Form Breakdown'!$C$11:$P$138,MATCH('5a. Dosing'!$E43,'5. Form Breakdown'!$B$11:$B$138,0),MATCH('5a. Dosing'!AB$9,'5. Form Breakdown'!$C$9:$P$9,0)),0)</f>
        <v>0</v>
      </c>
      <c r="AC43" s="221">
        <f>IFERROR(INDEX('5. Form Breakdown'!$C$11:$P$138,MATCH('5a. Dosing'!$E43,'5. Form Breakdown'!$B$11:$B$138,0),MATCH('5a. Dosing'!AC$9,'5. Form Breakdown'!$C$9:$P$9,0)),0)</f>
        <v>0</v>
      </c>
      <c r="AD43" s="256">
        <f t="shared" si="5"/>
        <v>0</v>
      </c>
    </row>
    <row r="44" spans="2:30" ht="15.6" x14ac:dyDescent="0.3">
      <c r="B44" s="134"/>
      <c r="C44" s="252">
        <f t="shared" si="2"/>
        <v>5</v>
      </c>
      <c r="D44" s="312" t="str">
        <f>IF(COUNTIF($F$22:$F44,F44)&gt;1,"X","")</f>
        <v/>
      </c>
      <c r="E44" s="313" t="str">
        <f t="shared" si="3"/>
        <v>RTV 0 - susp - dose in ml</v>
      </c>
      <c r="F44" s="561" t="s">
        <v>265</v>
      </c>
      <c r="G44" s="533" t="s">
        <v>252</v>
      </c>
      <c r="H44" s="602" t="s">
        <v>317</v>
      </c>
      <c r="I44" s="527" t="s">
        <v>253</v>
      </c>
      <c r="J44" s="526">
        <f t="shared" ref="J44:J50" si="8">VLOOKUP(E44,FormPack,8,FALSE)</f>
        <v>240</v>
      </c>
      <c r="K44" s="636" t="s">
        <v>169</v>
      </c>
      <c r="L44" s="529">
        <v>10</v>
      </c>
      <c r="M44" s="529">
        <v>20</v>
      </c>
      <c r="N44" s="529">
        <v>30</v>
      </c>
      <c r="O44" s="529">
        <v>40</v>
      </c>
      <c r="P44" s="529">
        <v>50</v>
      </c>
      <c r="Q44" s="753"/>
      <c r="R44" s="184" t="str">
        <f t="shared" si="4"/>
        <v/>
      </c>
      <c r="W44" s="317" t="str">
        <f t="shared" si="7"/>
        <v>RTV 0 - susp - dose in ml</v>
      </c>
      <c r="X44" s="221">
        <f>IFERROR(INDEX('5. Form Breakdown'!$C$11:$P$138,MATCH('5a. Dosing'!$E44,'5. Form Breakdown'!$B$11:$B$138,0),MATCH('5a. Dosing'!X$9,'5. Form Breakdown'!$C$9:$P$9,0)),0)</f>
        <v>0</v>
      </c>
      <c r="Y44" s="221">
        <f>IFERROR(INDEX('5. Form Breakdown'!$C$11:$P$138,MATCH('5a. Dosing'!$E44,'5. Form Breakdown'!$B$11:$B$138,0),MATCH('5a. Dosing'!Y$9,'5. Form Breakdown'!$C$9:$P$9,0)),0)</f>
        <v>0</v>
      </c>
      <c r="Z44" s="221">
        <f>IFERROR(INDEX('5. Form Breakdown'!$C$11:$P$138,MATCH('5a. Dosing'!$E44,'5. Form Breakdown'!$B$11:$B$138,0),MATCH('5a. Dosing'!Z$9,'5. Form Breakdown'!$C$9:$P$9,0)),0)</f>
        <v>0</v>
      </c>
      <c r="AA44" s="221">
        <f>IFERROR(INDEX('5. Form Breakdown'!$C$11:$P$138,MATCH('5a. Dosing'!$E44,'5. Form Breakdown'!$B$11:$B$138,0),MATCH('5a. Dosing'!AA$9,'5. Form Breakdown'!$C$9:$P$9,0)),0)</f>
        <v>0</v>
      </c>
      <c r="AB44" s="221">
        <f>IFERROR(INDEX('5. Form Breakdown'!$C$11:$P$138,MATCH('5a. Dosing'!$E44,'5. Form Breakdown'!$B$11:$B$138,0),MATCH('5a. Dosing'!AB$9,'5. Form Breakdown'!$C$9:$P$9,0)),0)</f>
        <v>0</v>
      </c>
      <c r="AC44" s="221">
        <f>IFERROR(INDEX('5. Form Breakdown'!$C$11:$P$138,MATCH('5a. Dosing'!$E44,'5. Form Breakdown'!$B$11:$B$138,0),MATCH('5a. Dosing'!AC$9,'5. Form Breakdown'!$C$9:$P$9,0)),0)</f>
        <v>0</v>
      </c>
      <c r="AD44" s="256">
        <f t="shared" si="5"/>
        <v>0</v>
      </c>
    </row>
    <row r="45" spans="2:30" ht="15.6" x14ac:dyDescent="0.3">
      <c r="B45" s="134"/>
      <c r="C45" s="252">
        <f t="shared" si="2"/>
        <v>5</v>
      </c>
      <c r="D45" s="312" t="str">
        <f>IF(COUNTIF($F$22:$F45,F45)&gt;1,"X","")</f>
        <v>X</v>
      </c>
      <c r="E45" s="313" t="str">
        <f t="shared" si="3"/>
        <v>RTV 25 - tab - heat stable</v>
      </c>
      <c r="F45" s="562" t="s">
        <v>265</v>
      </c>
      <c r="G45" s="400" t="s">
        <v>261</v>
      </c>
      <c r="H45" s="399" t="s">
        <v>294</v>
      </c>
      <c r="I45" s="399" t="s">
        <v>107</v>
      </c>
      <c r="J45" s="398">
        <f t="shared" si="8"/>
        <v>60</v>
      </c>
      <c r="K45" s="634" t="s">
        <v>169</v>
      </c>
      <c r="L45" s="376"/>
      <c r="M45" s="376"/>
      <c r="N45" s="376">
        <v>4</v>
      </c>
      <c r="O45" s="376">
        <v>6</v>
      </c>
      <c r="P45" s="376">
        <v>6</v>
      </c>
      <c r="Q45" s="578">
        <v>8</v>
      </c>
      <c r="R45" s="184" t="str">
        <f t="shared" si="4"/>
        <v/>
      </c>
      <c r="S45" s="184"/>
      <c r="W45" s="317" t="str">
        <f t="shared" si="7"/>
        <v>RTV 25 - tab - heat stable</v>
      </c>
      <c r="X45" s="221">
        <f>IFERROR(INDEX('5. Form Breakdown'!$C$11:$P$138,MATCH('5a. Dosing'!$E45,'5. Form Breakdown'!$B$11:$B$138,0),MATCH('5a. Dosing'!X$9,'5. Form Breakdown'!$C$9:$P$9,0)),0)</f>
        <v>0</v>
      </c>
      <c r="Y45" s="221">
        <f>IFERROR(INDEX('5. Form Breakdown'!$C$11:$P$138,MATCH('5a. Dosing'!$E45,'5. Form Breakdown'!$B$11:$B$138,0),MATCH('5a. Dosing'!Y$9,'5. Form Breakdown'!$C$9:$P$9,0)),0)</f>
        <v>0</v>
      </c>
      <c r="Z45" s="221">
        <f>IFERROR(INDEX('5. Form Breakdown'!$C$11:$P$138,MATCH('5a. Dosing'!$E45,'5. Form Breakdown'!$B$11:$B$138,0),MATCH('5a. Dosing'!Z$9,'5. Form Breakdown'!$C$9:$P$9,0)),0)</f>
        <v>0</v>
      </c>
      <c r="AA45" s="221">
        <f>IFERROR(INDEX('5. Form Breakdown'!$C$11:$P$138,MATCH('5a. Dosing'!$E45,'5. Form Breakdown'!$B$11:$B$138,0),MATCH('5a. Dosing'!AA$9,'5. Form Breakdown'!$C$9:$P$9,0)),0)</f>
        <v>0</v>
      </c>
      <c r="AB45" s="221">
        <f>IFERROR(INDEX('5. Form Breakdown'!$C$11:$P$138,MATCH('5a. Dosing'!$E45,'5. Form Breakdown'!$B$11:$B$138,0),MATCH('5a. Dosing'!AB$9,'5. Form Breakdown'!$C$9:$P$9,0)),0)</f>
        <v>0</v>
      </c>
      <c r="AC45" s="221">
        <f>IFERROR(INDEX('5. Form Breakdown'!$C$11:$P$138,MATCH('5a. Dosing'!$E45,'5. Form Breakdown'!$B$11:$B$138,0),MATCH('5a. Dosing'!AC$9,'5. Form Breakdown'!$C$9:$P$9,0)),0)</f>
        <v>0</v>
      </c>
      <c r="AD45" s="256">
        <f t="shared" si="5"/>
        <v>0</v>
      </c>
    </row>
    <row r="46" spans="2:30" ht="16.2" thickBot="1" x14ac:dyDescent="0.35">
      <c r="C46" s="252">
        <f t="shared" si="2"/>
        <v>5</v>
      </c>
      <c r="D46" s="312" t="str">
        <f>IF(COUNTIF($F$22:$F46,F46)&gt;1,"X","")</f>
        <v>X</v>
      </c>
      <c r="E46" s="313" t="str">
        <f t="shared" si="3"/>
        <v>RTV 100 - tab - heat stable</v>
      </c>
      <c r="F46" s="565" t="s">
        <v>265</v>
      </c>
      <c r="G46" s="547" t="s">
        <v>256</v>
      </c>
      <c r="H46" s="546" t="s">
        <v>294</v>
      </c>
      <c r="I46" s="546" t="s">
        <v>107</v>
      </c>
      <c r="J46" s="545">
        <f t="shared" si="8"/>
        <v>60</v>
      </c>
      <c r="K46" s="639" t="s">
        <v>258</v>
      </c>
      <c r="L46" s="521"/>
      <c r="M46" s="521"/>
      <c r="N46" s="521">
        <v>1</v>
      </c>
      <c r="O46" s="521">
        <v>2</v>
      </c>
      <c r="P46" s="521">
        <v>2</v>
      </c>
      <c r="Q46" s="579">
        <v>2</v>
      </c>
      <c r="R46" s="184" t="str">
        <f t="shared" si="4"/>
        <v/>
      </c>
      <c r="S46" s="137"/>
      <c r="W46" s="317" t="str">
        <f t="shared" si="7"/>
        <v>RTV 100 - tab - heat stable</v>
      </c>
      <c r="X46" s="221">
        <f>IFERROR(INDEX('5. Form Breakdown'!$C$11:$P$138,MATCH('5a. Dosing'!$E46,'5. Form Breakdown'!$B$11:$B$138,0),MATCH('5a. Dosing'!X$9,'5. Form Breakdown'!$C$9:$P$9,0)),0)</f>
        <v>0</v>
      </c>
      <c r="Y46" s="221">
        <f>IFERROR(INDEX('5. Form Breakdown'!$C$11:$P$138,MATCH('5a. Dosing'!$E46,'5. Form Breakdown'!$B$11:$B$138,0),MATCH('5a. Dosing'!Y$9,'5. Form Breakdown'!$C$9:$P$9,0)),0)</f>
        <v>0</v>
      </c>
      <c r="Z46" s="221">
        <f>IFERROR(INDEX('5. Form Breakdown'!$C$11:$P$138,MATCH('5a. Dosing'!$E46,'5. Form Breakdown'!$B$11:$B$138,0),MATCH('5a. Dosing'!Z$9,'5. Form Breakdown'!$C$9:$P$9,0)),0)</f>
        <v>0</v>
      </c>
      <c r="AA46" s="221">
        <f>IFERROR(INDEX('5. Form Breakdown'!$C$11:$P$138,MATCH('5a. Dosing'!$E46,'5. Form Breakdown'!$B$11:$B$138,0),MATCH('5a. Dosing'!AA$9,'5. Form Breakdown'!$C$9:$P$9,0)),0)</f>
        <v>0</v>
      </c>
      <c r="AB46" s="221">
        <f>IFERROR(INDEX('5. Form Breakdown'!$C$11:$P$138,MATCH('5a. Dosing'!$E46,'5. Form Breakdown'!$B$11:$B$138,0),MATCH('5a. Dosing'!AB$9,'5. Form Breakdown'!$C$9:$P$9,0)),0)</f>
        <v>0</v>
      </c>
      <c r="AC46" s="221">
        <f>IFERROR(INDEX('5. Form Breakdown'!$C$11:$P$138,MATCH('5a. Dosing'!$E46,'5. Form Breakdown'!$B$11:$B$138,0),MATCH('5a. Dosing'!AC$9,'5. Form Breakdown'!$C$9:$P$9,0)),0)</f>
        <v>0</v>
      </c>
      <c r="AD46" s="256">
        <f>IF(OR(AND(X46&gt;0,L46=""),AND(Y46&gt;0,M46=""),AND(Z46&gt;0,N46=""),AND(AA46&gt;0,O46=""),AND(AB46&gt;0,P46=""),AND(AC46&gt;0,Q46="")),1,0)</f>
        <v>0</v>
      </c>
    </row>
    <row r="47" spans="2:30" ht="15.6" x14ac:dyDescent="0.3">
      <c r="B47" s="134"/>
      <c r="C47" s="252">
        <f t="shared" si="2"/>
        <v>5</v>
      </c>
      <c r="D47" s="312" t="str">
        <f>IF(COUNTIF($F$22:$F47,F47)&gt;1,"X","")</f>
        <v/>
      </c>
      <c r="E47" s="313" t="str">
        <f t="shared" si="3"/>
        <v>TDF 40 - scoop</v>
      </c>
      <c r="F47" s="561" t="s">
        <v>9</v>
      </c>
      <c r="G47" s="533" t="s">
        <v>266</v>
      </c>
      <c r="H47" s="527"/>
      <c r="I47" s="527" t="s">
        <v>267</v>
      </c>
      <c r="J47" s="526">
        <f t="shared" si="8"/>
        <v>30</v>
      </c>
      <c r="K47" s="637" t="s">
        <v>289</v>
      </c>
      <c r="L47" s="376"/>
      <c r="M47" s="376"/>
      <c r="N47" s="376">
        <v>3</v>
      </c>
      <c r="O47" s="742">
        <v>3</v>
      </c>
      <c r="P47" s="742">
        <v>3</v>
      </c>
      <c r="Q47" s="743"/>
      <c r="R47" s="184" t="str">
        <f t="shared" si="4"/>
        <v/>
      </c>
      <c r="S47" s="471" t="s">
        <v>362</v>
      </c>
      <c r="W47" s="317" t="str">
        <f t="shared" si="7"/>
        <v>TDF 40 - scoop</v>
      </c>
      <c r="X47" s="221">
        <f>IFERROR(INDEX('5. Form Breakdown'!$C$11:$P$138,MATCH('5a. Dosing'!$E47,'5. Form Breakdown'!$B$11:$B$138,0),MATCH('5a. Dosing'!X$9,'5. Form Breakdown'!$C$9:$P$9,0)),0)</f>
        <v>0</v>
      </c>
      <c r="Y47" s="221">
        <f>IFERROR(INDEX('5. Form Breakdown'!$C$11:$P$138,MATCH('5a. Dosing'!$E47,'5. Form Breakdown'!$B$11:$B$138,0),MATCH('5a. Dosing'!Y$9,'5. Form Breakdown'!$C$9:$P$9,0)),0)</f>
        <v>0</v>
      </c>
      <c r="Z47" s="221">
        <f>IFERROR(INDEX('5. Form Breakdown'!$C$11:$P$138,MATCH('5a. Dosing'!$E47,'5. Form Breakdown'!$B$11:$B$138,0),MATCH('5a. Dosing'!Z$9,'5. Form Breakdown'!$C$9:$P$9,0)),0)</f>
        <v>0</v>
      </c>
      <c r="AA47" s="221">
        <f>IFERROR(INDEX('5. Form Breakdown'!$C$11:$P$138,MATCH('5a. Dosing'!$E47,'5. Form Breakdown'!$B$11:$B$138,0),MATCH('5a. Dosing'!AA$9,'5. Form Breakdown'!$C$9:$P$9,0)),0)</f>
        <v>0</v>
      </c>
      <c r="AB47" s="221">
        <f>IFERROR(INDEX('5. Form Breakdown'!$C$11:$P$138,MATCH('5a. Dosing'!$E47,'5. Form Breakdown'!$B$11:$B$138,0),MATCH('5a. Dosing'!AB$9,'5. Form Breakdown'!$C$9:$P$9,0)),0)</f>
        <v>0</v>
      </c>
      <c r="AC47" s="221">
        <f>IFERROR(INDEX('5. Form Breakdown'!$C$11:$P$138,MATCH('5a. Dosing'!$E47,'5. Form Breakdown'!$B$11:$B$138,0),MATCH('5a. Dosing'!AC$9,'5. Form Breakdown'!$C$9:$P$9,0)),0)</f>
        <v>0</v>
      </c>
      <c r="AD47" s="256">
        <f t="shared" si="5"/>
        <v>0</v>
      </c>
    </row>
    <row r="48" spans="2:30" ht="15.75" hidden="1" outlineLevel="1" x14ac:dyDescent="0.25">
      <c r="B48" s="431"/>
      <c r="C48" s="252">
        <f t="shared" si="2"/>
        <v>0</v>
      </c>
      <c r="D48" s="312" t="str">
        <f>IF(COUNTIF($F$22:$F48,F48)&gt;1,"X","")</f>
        <v/>
      </c>
      <c r="E48" s="313">
        <f t="shared" si="3"/>
        <v>0</v>
      </c>
      <c r="F48" s="562"/>
      <c r="G48" s="400"/>
      <c r="H48" s="399"/>
      <c r="I48" s="399"/>
      <c r="J48" s="398"/>
      <c r="K48" s="638"/>
      <c r="L48" s="376"/>
      <c r="M48" s="376"/>
      <c r="N48" s="742"/>
      <c r="O48" s="376"/>
      <c r="P48" s="376"/>
      <c r="Q48" s="743"/>
      <c r="R48" s="184" t="str">
        <f t="shared" si="4"/>
        <v/>
      </c>
      <c r="S48" s="184"/>
      <c r="W48" s="317"/>
      <c r="X48" s="221"/>
      <c r="Y48" s="221"/>
      <c r="Z48" s="221"/>
      <c r="AA48" s="221"/>
      <c r="AB48" s="221"/>
      <c r="AC48" s="221"/>
      <c r="AD48" s="256"/>
    </row>
    <row r="49" spans="2:30" ht="16.2" collapsed="1" thickBot="1" x14ac:dyDescent="0.35">
      <c r="B49" s="134"/>
      <c r="C49" s="252">
        <f t="shared" si="2"/>
        <v>5</v>
      </c>
      <c r="D49" s="312" t="str">
        <f>IF(COUNTIF($F$22:$F49,F49)&gt;1,"X","")</f>
        <v>X</v>
      </c>
      <c r="E49" s="313" t="str">
        <f t="shared" si="3"/>
        <v>TDF 300 - tab</v>
      </c>
      <c r="F49" s="565" t="s">
        <v>9</v>
      </c>
      <c r="G49" s="547" t="s">
        <v>254</v>
      </c>
      <c r="H49" s="546"/>
      <c r="I49" s="546" t="s">
        <v>107</v>
      </c>
      <c r="J49" s="545">
        <f t="shared" si="8"/>
        <v>30</v>
      </c>
      <c r="K49" s="635" t="s">
        <v>258</v>
      </c>
      <c r="L49" s="521"/>
      <c r="M49" s="521"/>
      <c r="N49" s="746"/>
      <c r="O49" s="746"/>
      <c r="P49" s="746"/>
      <c r="Q49" s="560">
        <v>1</v>
      </c>
      <c r="R49" s="184" t="str">
        <f t="shared" si="4"/>
        <v/>
      </c>
      <c r="W49" s="317" t="str">
        <f t="shared" si="7"/>
        <v>TDF 300 - tab</v>
      </c>
      <c r="X49" s="221">
        <f>IFERROR(INDEX('5. Form Breakdown'!$C$11:$P$138,MATCH('5a. Dosing'!$E49,'5. Form Breakdown'!$B$11:$B$138,0),MATCH('5a. Dosing'!X$9,'5. Form Breakdown'!$C$9:$P$9,0)),0)</f>
        <v>0</v>
      </c>
      <c r="Y49" s="221">
        <f>IFERROR(INDEX('5. Form Breakdown'!$C$11:$P$138,MATCH('5a. Dosing'!$E49,'5. Form Breakdown'!$B$11:$B$138,0),MATCH('5a. Dosing'!Y$9,'5. Form Breakdown'!$C$9:$P$9,0)),0)</f>
        <v>0</v>
      </c>
      <c r="Z49" s="221">
        <f>IFERROR(INDEX('5. Form Breakdown'!$C$11:$P$138,MATCH('5a. Dosing'!$E49,'5. Form Breakdown'!$B$11:$B$138,0),MATCH('5a. Dosing'!Z$9,'5. Form Breakdown'!$C$9:$P$9,0)),0)</f>
        <v>0</v>
      </c>
      <c r="AA49" s="221">
        <f>IFERROR(INDEX('5. Form Breakdown'!$C$11:$P$138,MATCH('5a. Dosing'!$E49,'5. Form Breakdown'!$B$11:$B$138,0),MATCH('5a. Dosing'!AA$9,'5. Form Breakdown'!$C$9:$P$9,0)),0)</f>
        <v>0</v>
      </c>
      <c r="AB49" s="221">
        <f>IFERROR(INDEX('5. Form Breakdown'!$C$11:$P$138,MATCH('5a. Dosing'!$E49,'5. Form Breakdown'!$B$11:$B$138,0),MATCH('5a. Dosing'!AB$9,'5. Form Breakdown'!$C$9:$P$9,0)),0)</f>
        <v>0</v>
      </c>
      <c r="AC49" s="221">
        <f>IFERROR(INDEX('5. Form Breakdown'!$C$11:$P$138,MATCH('5a. Dosing'!$E49,'5. Form Breakdown'!$B$11:$B$138,0),MATCH('5a. Dosing'!AC$9,'5. Form Breakdown'!$C$9:$P$9,0)),0)</f>
        <v>0</v>
      </c>
      <c r="AD49" s="256">
        <f t="shared" si="5"/>
        <v>0</v>
      </c>
    </row>
    <row r="50" spans="2:30" ht="16.2" thickBot="1" x14ac:dyDescent="0.35">
      <c r="B50" s="134"/>
      <c r="C50" s="252">
        <f t="shared" si="2"/>
        <v>5</v>
      </c>
      <c r="D50" s="312" t="str">
        <f>IF(COUNTIF($F$22:$F50,F50)&gt;1,"X","")</f>
        <v/>
      </c>
      <c r="E50" s="313" t="str">
        <f t="shared" si="3"/>
        <v>FTC 200 - caps</v>
      </c>
      <c r="F50" s="805" t="s">
        <v>12</v>
      </c>
      <c r="G50" s="806" t="s">
        <v>194</v>
      </c>
      <c r="H50" s="807"/>
      <c r="I50" s="807" t="s">
        <v>110</v>
      </c>
      <c r="J50" s="808">
        <f t="shared" si="8"/>
        <v>30</v>
      </c>
      <c r="K50" s="809" t="s">
        <v>258</v>
      </c>
      <c r="L50" s="521"/>
      <c r="M50" s="521"/>
      <c r="N50" s="746"/>
      <c r="O50" s="746"/>
      <c r="P50" s="521">
        <v>1</v>
      </c>
      <c r="Q50" s="579">
        <v>1</v>
      </c>
      <c r="R50" s="184" t="str">
        <f t="shared" si="4"/>
        <v/>
      </c>
      <c r="W50" s="317" t="str">
        <f t="shared" si="7"/>
        <v>FTC 200 - caps</v>
      </c>
      <c r="X50" s="221">
        <f>IFERROR(INDEX('5. Form Breakdown'!$C$11:$P$138,MATCH('5a. Dosing'!$E50,'5. Form Breakdown'!$B$11:$B$138,0),MATCH('5a. Dosing'!X$9,'5. Form Breakdown'!$C$9:$P$9,0)),0)</f>
        <v>0</v>
      </c>
      <c r="Y50" s="221">
        <f>IFERROR(INDEX('5. Form Breakdown'!$C$11:$P$138,MATCH('5a. Dosing'!$E50,'5. Form Breakdown'!$B$11:$B$138,0),MATCH('5a. Dosing'!Y$9,'5. Form Breakdown'!$C$9:$P$9,0)),0)</f>
        <v>0</v>
      </c>
      <c r="Z50" s="221">
        <f>IFERROR(INDEX('5. Form Breakdown'!$C$11:$P$138,MATCH('5a. Dosing'!$E50,'5. Form Breakdown'!$B$11:$B$138,0),MATCH('5a. Dosing'!Z$9,'5. Form Breakdown'!$C$9:$P$9,0)),0)</f>
        <v>0</v>
      </c>
      <c r="AA50" s="221">
        <f>IFERROR(INDEX('5. Form Breakdown'!$C$11:$P$138,MATCH('5a. Dosing'!$E50,'5. Form Breakdown'!$B$11:$B$138,0),MATCH('5a. Dosing'!AA$9,'5. Form Breakdown'!$C$9:$P$9,0)),0)</f>
        <v>0</v>
      </c>
      <c r="AB50" s="221">
        <f>IFERROR(INDEX('5. Form Breakdown'!$C$11:$P$138,MATCH('5a. Dosing'!$E50,'5. Form Breakdown'!$B$11:$B$138,0),MATCH('5a. Dosing'!AB$9,'5. Form Breakdown'!$C$9:$P$9,0)),0)</f>
        <v>1</v>
      </c>
      <c r="AC50" s="221">
        <f>IFERROR(INDEX('5. Form Breakdown'!$C$11:$P$138,MATCH('5a. Dosing'!$E50,'5. Form Breakdown'!$B$11:$B$138,0),MATCH('5a. Dosing'!AC$9,'5. Form Breakdown'!$C$9:$P$9,0)),0)</f>
        <v>1</v>
      </c>
      <c r="AD50" s="256">
        <f t="shared" si="5"/>
        <v>0</v>
      </c>
    </row>
    <row r="51" spans="2:30" ht="15.75" hidden="1" outlineLevel="1" x14ac:dyDescent="0.25">
      <c r="B51" s="134"/>
      <c r="C51" s="252">
        <f t="shared" si="2"/>
        <v>0</v>
      </c>
      <c r="D51" s="312" t="str">
        <f>IF(COUNTIF($F$22:$F51,F51)&gt;1,"X","")</f>
        <v/>
      </c>
      <c r="E51" s="313">
        <f t="shared" si="3"/>
        <v>0</v>
      </c>
      <c r="F51" s="802"/>
      <c r="G51" s="803"/>
      <c r="H51" s="804"/>
      <c r="I51" s="804"/>
      <c r="J51" s="804"/>
      <c r="K51" s="645"/>
      <c r="L51" s="380"/>
      <c r="M51" s="380"/>
      <c r="N51" s="380"/>
      <c r="O51" s="380"/>
      <c r="P51" s="380"/>
      <c r="Q51" s="581"/>
      <c r="R51" s="184" t="str">
        <f t="shared" si="4"/>
        <v/>
      </c>
      <c r="W51" s="317">
        <f t="shared" si="7"/>
        <v>0</v>
      </c>
      <c r="X51" s="221">
        <f>IFERROR(INDEX('5. Form Breakdown'!$C$11:$P$138,MATCH('5a. Dosing'!$E51,'5. Form Breakdown'!$B$11:$B$138,0),MATCH('5a. Dosing'!X$9,'5. Form Breakdown'!$C$9:$P$9,0)),0)</f>
        <v>0</v>
      </c>
      <c r="Y51" s="221">
        <f>IFERROR(INDEX('5. Form Breakdown'!$C$11:$P$138,MATCH('5a. Dosing'!$E51,'5. Form Breakdown'!$B$11:$B$138,0),MATCH('5a. Dosing'!Y$9,'5. Form Breakdown'!$C$9:$P$9,0)),0)</f>
        <v>0</v>
      </c>
      <c r="Z51" s="221">
        <f>IFERROR(INDEX('5. Form Breakdown'!$C$11:$P$138,MATCH('5a. Dosing'!$E51,'5. Form Breakdown'!$B$11:$B$138,0),MATCH('5a. Dosing'!Z$9,'5. Form Breakdown'!$C$9:$P$9,0)),0)</f>
        <v>0</v>
      </c>
      <c r="AA51" s="221">
        <f>IFERROR(INDEX('5. Form Breakdown'!$C$11:$P$138,MATCH('5a. Dosing'!$E51,'5. Form Breakdown'!$B$11:$B$138,0),MATCH('5a. Dosing'!AA$9,'5. Form Breakdown'!$C$9:$P$9,0)),0)</f>
        <v>0</v>
      </c>
      <c r="AB51" s="221">
        <f>IFERROR(INDEX('5. Form Breakdown'!$C$11:$P$138,MATCH('5a. Dosing'!$E51,'5. Form Breakdown'!$B$11:$B$138,0),MATCH('5a. Dosing'!AB$9,'5. Form Breakdown'!$C$9:$P$9,0)),0)</f>
        <v>0</v>
      </c>
      <c r="AC51" s="221">
        <f>IFERROR(INDEX('5. Form Breakdown'!$C$11:$P$138,MATCH('5a. Dosing'!$E51,'5. Form Breakdown'!$B$11:$B$138,0),MATCH('5a. Dosing'!AC$9,'5. Form Breakdown'!$C$9:$P$9,0)),0)</f>
        <v>0</v>
      </c>
      <c r="AD51" s="256">
        <f t="shared" si="5"/>
        <v>0</v>
      </c>
    </row>
    <row r="52" spans="2:30" ht="15.75" hidden="1" outlineLevel="1" x14ac:dyDescent="0.25">
      <c r="B52" s="134"/>
      <c r="C52" s="252">
        <f t="shared" si="2"/>
        <v>0</v>
      </c>
      <c r="D52" s="312" t="str">
        <f>IF(COUNTIF($F$22:$F52,F52)&gt;1,"X","")</f>
        <v/>
      </c>
      <c r="E52" s="313">
        <f t="shared" si="3"/>
        <v>0</v>
      </c>
      <c r="F52" s="566"/>
      <c r="G52" s="407"/>
      <c r="H52" s="408"/>
      <c r="I52" s="408"/>
      <c r="J52" s="408"/>
      <c r="K52" s="321"/>
      <c r="L52" s="380"/>
      <c r="M52" s="380"/>
      <c r="N52" s="380"/>
      <c r="O52" s="380"/>
      <c r="P52" s="380"/>
      <c r="Q52" s="581"/>
      <c r="R52" s="184" t="str">
        <f t="shared" si="4"/>
        <v/>
      </c>
      <c r="W52" s="317">
        <f t="shared" si="7"/>
        <v>0</v>
      </c>
      <c r="X52" s="221">
        <f>IFERROR(INDEX('5. Form Breakdown'!$C$11:$P$138,MATCH('5a. Dosing'!$E52,'5. Form Breakdown'!$B$11:$B$138,0),MATCH('5a. Dosing'!X$9,'5. Form Breakdown'!$C$9:$P$9,0)),0)</f>
        <v>0</v>
      </c>
      <c r="Y52" s="221">
        <f>IFERROR(INDEX('5. Form Breakdown'!$C$11:$P$138,MATCH('5a. Dosing'!$E52,'5. Form Breakdown'!$B$11:$B$138,0),MATCH('5a. Dosing'!Y$9,'5. Form Breakdown'!$C$9:$P$9,0)),0)</f>
        <v>0</v>
      </c>
      <c r="Z52" s="221">
        <f>IFERROR(INDEX('5. Form Breakdown'!$C$11:$P$138,MATCH('5a. Dosing'!$E52,'5. Form Breakdown'!$B$11:$B$138,0),MATCH('5a. Dosing'!Z$9,'5. Form Breakdown'!$C$9:$P$9,0)),0)</f>
        <v>0</v>
      </c>
      <c r="AA52" s="221">
        <f>IFERROR(INDEX('5. Form Breakdown'!$C$11:$P$138,MATCH('5a. Dosing'!$E52,'5. Form Breakdown'!$B$11:$B$138,0),MATCH('5a. Dosing'!AA$9,'5. Form Breakdown'!$C$9:$P$9,0)),0)</f>
        <v>0</v>
      </c>
      <c r="AB52" s="221">
        <f>IFERROR(INDEX('5. Form Breakdown'!$C$11:$P$138,MATCH('5a. Dosing'!$E52,'5. Form Breakdown'!$B$11:$B$138,0),MATCH('5a. Dosing'!AB$9,'5. Form Breakdown'!$C$9:$P$9,0)),0)</f>
        <v>0</v>
      </c>
      <c r="AC52" s="221">
        <f>IFERROR(INDEX('5. Form Breakdown'!$C$11:$P$138,MATCH('5a. Dosing'!$E52,'5. Form Breakdown'!$B$11:$B$138,0),MATCH('5a. Dosing'!AC$9,'5. Form Breakdown'!$C$9:$P$9,0)),0)</f>
        <v>0</v>
      </c>
      <c r="AD52" s="256">
        <f t="shared" si="5"/>
        <v>0</v>
      </c>
    </row>
    <row r="53" spans="2:30" ht="15.75" hidden="1" outlineLevel="1" x14ac:dyDescent="0.25">
      <c r="B53" s="134"/>
      <c r="C53" s="252">
        <f t="shared" si="2"/>
        <v>0</v>
      </c>
      <c r="D53" s="312" t="str">
        <f>IF(COUNTIF($F$22:$F53,F53)&gt;1,"X","")</f>
        <v/>
      </c>
      <c r="E53" s="313">
        <f t="shared" si="3"/>
        <v>0</v>
      </c>
      <c r="F53" s="566"/>
      <c r="G53" s="407"/>
      <c r="H53" s="408"/>
      <c r="I53" s="408"/>
      <c r="J53" s="408"/>
      <c r="K53" s="321"/>
      <c r="L53" s="380"/>
      <c r="M53" s="380"/>
      <c r="N53" s="380"/>
      <c r="O53" s="380"/>
      <c r="P53" s="380"/>
      <c r="Q53" s="581"/>
      <c r="R53" s="184" t="str">
        <f t="shared" si="4"/>
        <v/>
      </c>
      <c r="W53" s="317">
        <f t="shared" si="7"/>
        <v>0</v>
      </c>
      <c r="X53" s="221">
        <f>IFERROR(INDEX('5. Form Breakdown'!$C$11:$P$138,MATCH('5a. Dosing'!$E53,'5. Form Breakdown'!$B$11:$B$138,0),MATCH('5a. Dosing'!X$9,'5. Form Breakdown'!$C$9:$P$9,0)),0)</f>
        <v>0</v>
      </c>
      <c r="Y53" s="221">
        <f>IFERROR(INDEX('5. Form Breakdown'!$C$11:$P$138,MATCH('5a. Dosing'!$E53,'5. Form Breakdown'!$B$11:$B$138,0),MATCH('5a. Dosing'!Y$9,'5. Form Breakdown'!$C$9:$P$9,0)),0)</f>
        <v>0</v>
      </c>
      <c r="Z53" s="221">
        <f>IFERROR(INDEX('5. Form Breakdown'!$C$11:$P$138,MATCH('5a. Dosing'!$E53,'5. Form Breakdown'!$B$11:$B$138,0),MATCH('5a. Dosing'!Z$9,'5. Form Breakdown'!$C$9:$P$9,0)),0)</f>
        <v>0</v>
      </c>
      <c r="AA53" s="221">
        <f>IFERROR(INDEX('5. Form Breakdown'!$C$11:$P$138,MATCH('5a. Dosing'!$E53,'5. Form Breakdown'!$B$11:$B$138,0),MATCH('5a. Dosing'!AA$9,'5. Form Breakdown'!$C$9:$P$9,0)),0)</f>
        <v>0</v>
      </c>
      <c r="AB53" s="221">
        <f>IFERROR(INDEX('5. Form Breakdown'!$C$11:$P$138,MATCH('5a. Dosing'!$E53,'5. Form Breakdown'!$B$11:$B$138,0),MATCH('5a. Dosing'!AB$9,'5. Form Breakdown'!$C$9:$P$9,0)),0)</f>
        <v>0</v>
      </c>
      <c r="AC53" s="221">
        <f>IFERROR(INDEX('5. Form Breakdown'!$C$11:$P$138,MATCH('5a. Dosing'!$E53,'5. Form Breakdown'!$B$11:$B$138,0),MATCH('5a. Dosing'!AC$9,'5. Form Breakdown'!$C$9:$P$9,0)),0)</f>
        <v>0</v>
      </c>
      <c r="AD53" s="256">
        <f t="shared" si="5"/>
        <v>0</v>
      </c>
    </row>
    <row r="54" spans="2:30" ht="15.75" hidden="1" outlineLevel="1" x14ac:dyDescent="0.25">
      <c r="B54" s="134"/>
      <c r="C54" s="252">
        <f t="shared" si="2"/>
        <v>0</v>
      </c>
      <c r="D54" s="312" t="str">
        <f>IF(COUNTIF($F$22:$F54,F54)&gt;1,"X","")</f>
        <v/>
      </c>
      <c r="E54" s="313">
        <f t="shared" si="3"/>
        <v>0</v>
      </c>
      <c r="F54" s="566"/>
      <c r="G54" s="407"/>
      <c r="H54" s="408"/>
      <c r="I54" s="408"/>
      <c r="J54" s="408"/>
      <c r="K54" s="321"/>
      <c r="L54" s="380"/>
      <c r="M54" s="380"/>
      <c r="N54" s="380"/>
      <c r="O54" s="380"/>
      <c r="P54" s="380"/>
      <c r="Q54" s="581"/>
      <c r="R54" s="184" t="str">
        <f t="shared" si="4"/>
        <v/>
      </c>
      <c r="W54" s="317">
        <f t="shared" si="7"/>
        <v>0</v>
      </c>
      <c r="X54" s="221">
        <f>IFERROR(INDEX('5. Form Breakdown'!$C$11:$P$138,MATCH('5a. Dosing'!$E54,'5. Form Breakdown'!$B$11:$B$138,0),MATCH('5a. Dosing'!X$9,'5. Form Breakdown'!$C$9:$P$9,0)),0)</f>
        <v>0</v>
      </c>
      <c r="Y54" s="221">
        <f>IFERROR(INDEX('5. Form Breakdown'!$C$11:$P$138,MATCH('5a. Dosing'!$E54,'5. Form Breakdown'!$B$11:$B$138,0),MATCH('5a. Dosing'!Y$9,'5. Form Breakdown'!$C$9:$P$9,0)),0)</f>
        <v>0</v>
      </c>
      <c r="Z54" s="221">
        <f>IFERROR(INDEX('5. Form Breakdown'!$C$11:$P$138,MATCH('5a. Dosing'!$E54,'5. Form Breakdown'!$B$11:$B$138,0),MATCH('5a. Dosing'!Z$9,'5. Form Breakdown'!$C$9:$P$9,0)),0)</f>
        <v>0</v>
      </c>
      <c r="AA54" s="221">
        <f>IFERROR(INDEX('5. Form Breakdown'!$C$11:$P$138,MATCH('5a. Dosing'!$E54,'5. Form Breakdown'!$B$11:$B$138,0),MATCH('5a. Dosing'!AA$9,'5. Form Breakdown'!$C$9:$P$9,0)),0)</f>
        <v>0</v>
      </c>
      <c r="AB54" s="221">
        <f>IFERROR(INDEX('5. Form Breakdown'!$C$11:$P$138,MATCH('5a. Dosing'!$E54,'5. Form Breakdown'!$B$11:$B$138,0),MATCH('5a. Dosing'!AB$9,'5. Form Breakdown'!$C$9:$P$9,0)),0)</f>
        <v>0</v>
      </c>
      <c r="AC54" s="221">
        <f>IFERROR(INDEX('5. Form Breakdown'!$C$11:$P$138,MATCH('5a. Dosing'!$E54,'5. Form Breakdown'!$B$11:$B$138,0),MATCH('5a. Dosing'!AC$9,'5. Form Breakdown'!$C$9:$P$9,0)),0)</f>
        <v>0</v>
      </c>
      <c r="AD54" s="256">
        <f t="shared" si="5"/>
        <v>0</v>
      </c>
    </row>
    <row r="55" spans="2:30" ht="15.75" hidden="1" outlineLevel="1" x14ac:dyDescent="0.25">
      <c r="B55" s="134"/>
      <c r="C55" s="252">
        <f t="shared" si="2"/>
        <v>0</v>
      </c>
      <c r="D55" s="312" t="str">
        <f>IF(COUNTIF($F$22:$F55,F55)&gt;1,"X","")</f>
        <v/>
      </c>
      <c r="E55" s="313">
        <f t="shared" si="3"/>
        <v>0</v>
      </c>
      <c r="F55" s="566"/>
      <c r="G55" s="407"/>
      <c r="H55" s="408"/>
      <c r="I55" s="408"/>
      <c r="J55" s="408"/>
      <c r="K55" s="321"/>
      <c r="L55" s="380"/>
      <c r="M55" s="380"/>
      <c r="N55" s="380"/>
      <c r="O55" s="380"/>
      <c r="P55" s="380"/>
      <c r="Q55" s="581"/>
      <c r="R55" s="184" t="str">
        <f t="shared" si="4"/>
        <v/>
      </c>
      <c r="W55" s="317">
        <f t="shared" si="7"/>
        <v>0</v>
      </c>
      <c r="X55" s="221">
        <f>IFERROR(INDEX('5. Form Breakdown'!$C$11:$P$138,MATCH('5a. Dosing'!$E55,'5. Form Breakdown'!$B$11:$B$138,0),MATCH('5a. Dosing'!X$9,'5. Form Breakdown'!$C$9:$P$9,0)),0)</f>
        <v>0</v>
      </c>
      <c r="Y55" s="221">
        <f>IFERROR(INDEX('5. Form Breakdown'!$C$11:$P$138,MATCH('5a. Dosing'!$E55,'5. Form Breakdown'!$B$11:$B$138,0),MATCH('5a. Dosing'!Y$9,'5. Form Breakdown'!$C$9:$P$9,0)),0)</f>
        <v>0</v>
      </c>
      <c r="Z55" s="221">
        <f>IFERROR(INDEX('5. Form Breakdown'!$C$11:$P$138,MATCH('5a. Dosing'!$E55,'5. Form Breakdown'!$B$11:$B$138,0),MATCH('5a. Dosing'!Z$9,'5. Form Breakdown'!$C$9:$P$9,0)),0)</f>
        <v>0</v>
      </c>
      <c r="AA55" s="221">
        <f>IFERROR(INDEX('5. Form Breakdown'!$C$11:$P$138,MATCH('5a. Dosing'!$E55,'5. Form Breakdown'!$B$11:$B$138,0),MATCH('5a. Dosing'!AA$9,'5. Form Breakdown'!$C$9:$P$9,0)),0)</f>
        <v>0</v>
      </c>
      <c r="AB55" s="221">
        <f>IFERROR(INDEX('5. Form Breakdown'!$C$11:$P$138,MATCH('5a. Dosing'!$E55,'5. Form Breakdown'!$B$11:$B$138,0),MATCH('5a. Dosing'!AB$9,'5. Form Breakdown'!$C$9:$P$9,0)),0)</f>
        <v>0</v>
      </c>
      <c r="AC55" s="221">
        <f>IFERROR(INDEX('5. Form Breakdown'!$C$11:$P$138,MATCH('5a. Dosing'!$E55,'5. Form Breakdown'!$B$11:$B$138,0),MATCH('5a. Dosing'!AC$9,'5. Form Breakdown'!$C$9:$P$9,0)),0)</f>
        <v>0</v>
      </c>
      <c r="AD55" s="256">
        <f t="shared" si="5"/>
        <v>0</v>
      </c>
    </row>
    <row r="56" spans="2:30" ht="15.75" hidden="1" outlineLevel="1" x14ac:dyDescent="0.25">
      <c r="B56" s="134"/>
      <c r="C56" s="252">
        <f t="shared" si="2"/>
        <v>0</v>
      </c>
      <c r="D56" s="312" t="str">
        <f>IF(COUNTIF($F$22:$F56,F56)&gt;1,"X","")</f>
        <v/>
      </c>
      <c r="E56" s="313">
        <f t="shared" si="3"/>
        <v>0</v>
      </c>
      <c r="F56" s="566"/>
      <c r="G56" s="407"/>
      <c r="H56" s="408"/>
      <c r="I56" s="408"/>
      <c r="J56" s="408"/>
      <c r="K56" s="321"/>
      <c r="L56" s="380"/>
      <c r="M56" s="380"/>
      <c r="N56" s="380"/>
      <c r="O56" s="380"/>
      <c r="P56" s="380"/>
      <c r="Q56" s="581"/>
      <c r="R56" s="184" t="str">
        <f t="shared" si="4"/>
        <v/>
      </c>
      <c r="W56" s="317">
        <f t="shared" si="7"/>
        <v>0</v>
      </c>
      <c r="X56" s="221">
        <f>IFERROR(INDEX('5. Form Breakdown'!$C$11:$P$138,MATCH('5a. Dosing'!$E56,'5. Form Breakdown'!$B$11:$B$138,0),MATCH('5a. Dosing'!X$9,'5. Form Breakdown'!$C$9:$P$9,0)),0)</f>
        <v>0</v>
      </c>
      <c r="Y56" s="221">
        <f>IFERROR(INDEX('5. Form Breakdown'!$C$11:$P$138,MATCH('5a. Dosing'!$E56,'5. Form Breakdown'!$B$11:$B$138,0),MATCH('5a. Dosing'!Y$9,'5. Form Breakdown'!$C$9:$P$9,0)),0)</f>
        <v>0</v>
      </c>
      <c r="Z56" s="221">
        <f>IFERROR(INDEX('5. Form Breakdown'!$C$11:$P$138,MATCH('5a. Dosing'!$E56,'5. Form Breakdown'!$B$11:$B$138,0),MATCH('5a. Dosing'!Z$9,'5. Form Breakdown'!$C$9:$P$9,0)),0)</f>
        <v>0</v>
      </c>
      <c r="AA56" s="221">
        <f>IFERROR(INDEX('5. Form Breakdown'!$C$11:$P$138,MATCH('5a. Dosing'!$E56,'5. Form Breakdown'!$B$11:$B$138,0),MATCH('5a. Dosing'!AA$9,'5. Form Breakdown'!$C$9:$P$9,0)),0)</f>
        <v>0</v>
      </c>
      <c r="AB56" s="221">
        <f>IFERROR(INDEX('5. Form Breakdown'!$C$11:$P$138,MATCH('5a. Dosing'!$E56,'5. Form Breakdown'!$B$11:$B$138,0),MATCH('5a. Dosing'!AB$9,'5. Form Breakdown'!$C$9:$P$9,0)),0)</f>
        <v>0</v>
      </c>
      <c r="AC56" s="221">
        <f>IFERROR(INDEX('5. Form Breakdown'!$C$11:$P$138,MATCH('5a. Dosing'!$E56,'5. Form Breakdown'!$B$11:$B$138,0),MATCH('5a. Dosing'!AC$9,'5. Form Breakdown'!$C$9:$P$9,0)),0)</f>
        <v>0</v>
      </c>
      <c r="AD56" s="256">
        <f t="shared" si="5"/>
        <v>0</v>
      </c>
    </row>
    <row r="57" spans="2:30" ht="15.75" hidden="1" outlineLevel="1" x14ac:dyDescent="0.25">
      <c r="B57" s="134"/>
      <c r="C57" s="252">
        <f t="shared" si="2"/>
        <v>0</v>
      </c>
      <c r="D57" s="312" t="str">
        <f>IF(COUNTIF($F$22:$F57,F57)&gt;1,"X","")</f>
        <v/>
      </c>
      <c r="E57" s="313">
        <f t="shared" si="3"/>
        <v>0</v>
      </c>
      <c r="F57" s="566"/>
      <c r="G57" s="407"/>
      <c r="H57" s="408"/>
      <c r="I57" s="408"/>
      <c r="J57" s="408"/>
      <c r="K57" s="321"/>
      <c r="L57" s="380"/>
      <c r="M57" s="380"/>
      <c r="N57" s="380"/>
      <c r="O57" s="380"/>
      <c r="P57" s="380"/>
      <c r="Q57" s="581"/>
      <c r="R57" s="184" t="str">
        <f t="shared" si="4"/>
        <v/>
      </c>
      <c r="W57" s="317">
        <f t="shared" si="7"/>
        <v>0</v>
      </c>
      <c r="X57" s="221">
        <f>IFERROR(INDEX('5. Form Breakdown'!$C$11:$P$138,MATCH('5a. Dosing'!$E57,'5. Form Breakdown'!$B$11:$B$138,0),MATCH('5a. Dosing'!X$9,'5. Form Breakdown'!$C$9:$P$9,0)),0)</f>
        <v>0</v>
      </c>
      <c r="Y57" s="221">
        <f>IFERROR(INDEX('5. Form Breakdown'!$C$11:$P$138,MATCH('5a. Dosing'!$E57,'5. Form Breakdown'!$B$11:$B$138,0),MATCH('5a. Dosing'!Y$9,'5. Form Breakdown'!$C$9:$P$9,0)),0)</f>
        <v>0</v>
      </c>
      <c r="Z57" s="221">
        <f>IFERROR(INDEX('5. Form Breakdown'!$C$11:$P$138,MATCH('5a. Dosing'!$E57,'5. Form Breakdown'!$B$11:$B$138,0),MATCH('5a. Dosing'!Z$9,'5. Form Breakdown'!$C$9:$P$9,0)),0)</f>
        <v>0</v>
      </c>
      <c r="AA57" s="221">
        <f>IFERROR(INDEX('5. Form Breakdown'!$C$11:$P$138,MATCH('5a. Dosing'!$E57,'5. Form Breakdown'!$B$11:$B$138,0),MATCH('5a. Dosing'!AA$9,'5. Form Breakdown'!$C$9:$P$9,0)),0)</f>
        <v>0</v>
      </c>
      <c r="AB57" s="221">
        <f>IFERROR(INDEX('5. Form Breakdown'!$C$11:$P$138,MATCH('5a. Dosing'!$E57,'5. Form Breakdown'!$B$11:$B$138,0),MATCH('5a. Dosing'!AB$9,'5. Form Breakdown'!$C$9:$P$9,0)),0)</f>
        <v>0</v>
      </c>
      <c r="AC57" s="221">
        <f>IFERROR(INDEX('5. Form Breakdown'!$C$11:$P$138,MATCH('5a. Dosing'!$E57,'5. Form Breakdown'!$B$11:$B$138,0),MATCH('5a. Dosing'!AC$9,'5. Form Breakdown'!$C$9:$P$9,0)),0)</f>
        <v>0</v>
      </c>
      <c r="AD57" s="256">
        <f t="shared" si="5"/>
        <v>0</v>
      </c>
    </row>
    <row r="58" spans="2:30" ht="15.75" hidden="1" outlineLevel="1" x14ac:dyDescent="0.25">
      <c r="B58" s="134"/>
      <c r="C58" s="252">
        <f t="shared" si="2"/>
        <v>0</v>
      </c>
      <c r="D58" s="312" t="str">
        <f>IF(COUNTIF($F$22:$F58,F58)&gt;1,"X","")</f>
        <v/>
      </c>
      <c r="E58" s="313">
        <f t="shared" si="3"/>
        <v>0</v>
      </c>
      <c r="F58" s="566"/>
      <c r="G58" s="407"/>
      <c r="H58" s="408"/>
      <c r="I58" s="408"/>
      <c r="J58" s="408"/>
      <c r="K58" s="321"/>
      <c r="L58" s="380"/>
      <c r="M58" s="380"/>
      <c r="N58" s="380"/>
      <c r="O58" s="380"/>
      <c r="P58" s="380"/>
      <c r="Q58" s="581"/>
      <c r="R58" s="184" t="str">
        <f t="shared" ref="R58:R118" si="9">IF(AD58=1,"Error: Dose missing for weightband that has been included in 5. Form Breakdown","")</f>
        <v/>
      </c>
      <c r="W58" s="317">
        <f t="shared" si="7"/>
        <v>0</v>
      </c>
      <c r="X58" s="221">
        <f>IFERROR(INDEX('5. Form Breakdown'!$C$11:$P$138,MATCH('5a. Dosing'!$E58,'5. Form Breakdown'!$B$11:$B$138,0),MATCH('5a. Dosing'!X$9,'5. Form Breakdown'!$C$9:$P$9,0)),0)</f>
        <v>0</v>
      </c>
      <c r="Y58" s="221">
        <f>IFERROR(INDEX('5. Form Breakdown'!$C$11:$P$138,MATCH('5a. Dosing'!$E58,'5. Form Breakdown'!$B$11:$B$138,0),MATCH('5a. Dosing'!Y$9,'5. Form Breakdown'!$C$9:$P$9,0)),0)</f>
        <v>0</v>
      </c>
      <c r="Z58" s="221">
        <f>IFERROR(INDEX('5. Form Breakdown'!$C$11:$P$138,MATCH('5a. Dosing'!$E58,'5. Form Breakdown'!$B$11:$B$138,0),MATCH('5a. Dosing'!Z$9,'5. Form Breakdown'!$C$9:$P$9,0)),0)</f>
        <v>0</v>
      </c>
      <c r="AA58" s="221">
        <f>IFERROR(INDEX('5. Form Breakdown'!$C$11:$P$138,MATCH('5a. Dosing'!$E58,'5. Form Breakdown'!$B$11:$B$138,0),MATCH('5a. Dosing'!AA$9,'5. Form Breakdown'!$C$9:$P$9,0)),0)</f>
        <v>0</v>
      </c>
      <c r="AB58" s="221">
        <f>IFERROR(INDEX('5. Form Breakdown'!$C$11:$P$138,MATCH('5a. Dosing'!$E58,'5. Form Breakdown'!$B$11:$B$138,0),MATCH('5a. Dosing'!AB$9,'5. Form Breakdown'!$C$9:$P$9,0)),0)</f>
        <v>0</v>
      </c>
      <c r="AC58" s="221">
        <f>IFERROR(INDEX('5. Form Breakdown'!$C$11:$P$138,MATCH('5a. Dosing'!$E58,'5. Form Breakdown'!$B$11:$B$138,0),MATCH('5a. Dosing'!AC$9,'5. Form Breakdown'!$C$9:$P$9,0)),0)</f>
        <v>0</v>
      </c>
      <c r="AD58" s="256">
        <f t="shared" ref="AD58:AD118" si="10">IF(OR(AND(X58&gt;0,L58=""),AND(Y58&gt;0,M58=""),AND(Z58&gt;0,N58=""),AND(AA58&gt;0,O58=""),AND(AB58&gt;0,P58=""),AND(AC58&gt;0,Q58="")),1,0)</f>
        <v>0</v>
      </c>
    </row>
    <row r="59" spans="2:30" ht="15.75" hidden="1" outlineLevel="1" x14ac:dyDescent="0.25">
      <c r="B59" s="134"/>
      <c r="C59" s="252">
        <f t="shared" si="2"/>
        <v>0</v>
      </c>
      <c r="D59" s="312" t="str">
        <f>IF(COUNTIF($F$22:$F59,F59)&gt;1,"X","")</f>
        <v/>
      </c>
      <c r="E59" s="313">
        <f t="shared" si="3"/>
        <v>0</v>
      </c>
      <c r="F59" s="566"/>
      <c r="G59" s="407"/>
      <c r="H59" s="408"/>
      <c r="I59" s="408"/>
      <c r="J59" s="408"/>
      <c r="K59" s="321"/>
      <c r="L59" s="380"/>
      <c r="M59" s="380"/>
      <c r="N59" s="380"/>
      <c r="O59" s="380"/>
      <c r="P59" s="380"/>
      <c r="Q59" s="581"/>
      <c r="R59" s="184" t="str">
        <f t="shared" si="9"/>
        <v/>
      </c>
      <c r="W59" s="317">
        <f t="shared" si="7"/>
        <v>0</v>
      </c>
      <c r="X59" s="221">
        <f>IFERROR(INDEX('5. Form Breakdown'!$C$11:$P$138,MATCH('5a. Dosing'!$E59,'5. Form Breakdown'!$B$11:$B$138,0),MATCH('5a. Dosing'!X$9,'5. Form Breakdown'!$C$9:$P$9,0)),0)</f>
        <v>0</v>
      </c>
      <c r="Y59" s="221">
        <f>IFERROR(INDEX('5. Form Breakdown'!$C$11:$P$138,MATCH('5a. Dosing'!$E59,'5. Form Breakdown'!$B$11:$B$138,0),MATCH('5a. Dosing'!Y$9,'5. Form Breakdown'!$C$9:$P$9,0)),0)</f>
        <v>0</v>
      </c>
      <c r="Z59" s="221">
        <f>IFERROR(INDEX('5. Form Breakdown'!$C$11:$P$138,MATCH('5a. Dosing'!$E59,'5. Form Breakdown'!$B$11:$B$138,0),MATCH('5a. Dosing'!Z$9,'5. Form Breakdown'!$C$9:$P$9,0)),0)</f>
        <v>0</v>
      </c>
      <c r="AA59" s="221">
        <f>IFERROR(INDEX('5. Form Breakdown'!$C$11:$P$138,MATCH('5a. Dosing'!$E59,'5. Form Breakdown'!$B$11:$B$138,0),MATCH('5a. Dosing'!AA$9,'5. Form Breakdown'!$C$9:$P$9,0)),0)</f>
        <v>0</v>
      </c>
      <c r="AB59" s="221">
        <f>IFERROR(INDEX('5. Form Breakdown'!$C$11:$P$138,MATCH('5a. Dosing'!$E59,'5. Form Breakdown'!$B$11:$B$138,0),MATCH('5a. Dosing'!AB$9,'5. Form Breakdown'!$C$9:$P$9,0)),0)</f>
        <v>0</v>
      </c>
      <c r="AC59" s="221">
        <f>IFERROR(INDEX('5. Form Breakdown'!$C$11:$P$138,MATCH('5a. Dosing'!$E59,'5. Form Breakdown'!$B$11:$B$138,0),MATCH('5a. Dosing'!AC$9,'5. Form Breakdown'!$C$9:$P$9,0)),0)</f>
        <v>0</v>
      </c>
      <c r="AD59" s="256">
        <f t="shared" si="10"/>
        <v>0</v>
      </c>
    </row>
    <row r="60" spans="2:30" ht="15.75" hidden="1" outlineLevel="1" x14ac:dyDescent="0.25">
      <c r="B60" s="134"/>
      <c r="C60" s="252">
        <f t="shared" si="2"/>
        <v>0</v>
      </c>
      <c r="D60" s="312" t="str">
        <f>IF(COUNTIF($F$22:$F60,F60)&gt;1,"X","")</f>
        <v/>
      </c>
      <c r="E60" s="313">
        <f t="shared" si="3"/>
        <v>0</v>
      </c>
      <c r="F60" s="566"/>
      <c r="G60" s="407"/>
      <c r="H60" s="408"/>
      <c r="I60" s="408"/>
      <c r="J60" s="408"/>
      <c r="K60" s="321"/>
      <c r="L60" s="380"/>
      <c r="M60" s="380"/>
      <c r="N60" s="380"/>
      <c r="O60" s="380"/>
      <c r="P60" s="380"/>
      <c r="Q60" s="581"/>
      <c r="R60" s="184" t="str">
        <f t="shared" si="9"/>
        <v/>
      </c>
      <c r="W60" s="317">
        <f t="shared" si="7"/>
        <v>0</v>
      </c>
      <c r="X60" s="221">
        <f>IFERROR(INDEX('5. Form Breakdown'!$C$11:$P$138,MATCH('5a. Dosing'!$E60,'5. Form Breakdown'!$B$11:$B$138,0),MATCH('5a. Dosing'!X$9,'5. Form Breakdown'!$C$9:$P$9,0)),0)</f>
        <v>0</v>
      </c>
      <c r="Y60" s="221">
        <f>IFERROR(INDEX('5. Form Breakdown'!$C$11:$P$138,MATCH('5a. Dosing'!$E60,'5. Form Breakdown'!$B$11:$B$138,0),MATCH('5a. Dosing'!Y$9,'5. Form Breakdown'!$C$9:$P$9,0)),0)</f>
        <v>0</v>
      </c>
      <c r="Z60" s="221">
        <f>IFERROR(INDEX('5. Form Breakdown'!$C$11:$P$138,MATCH('5a. Dosing'!$E60,'5. Form Breakdown'!$B$11:$B$138,0),MATCH('5a. Dosing'!Z$9,'5. Form Breakdown'!$C$9:$P$9,0)),0)</f>
        <v>0</v>
      </c>
      <c r="AA60" s="221">
        <f>IFERROR(INDEX('5. Form Breakdown'!$C$11:$P$138,MATCH('5a. Dosing'!$E60,'5. Form Breakdown'!$B$11:$B$138,0),MATCH('5a. Dosing'!AA$9,'5. Form Breakdown'!$C$9:$P$9,0)),0)</f>
        <v>0</v>
      </c>
      <c r="AB60" s="221">
        <f>IFERROR(INDEX('5. Form Breakdown'!$C$11:$P$138,MATCH('5a. Dosing'!$E60,'5. Form Breakdown'!$B$11:$B$138,0),MATCH('5a. Dosing'!AB$9,'5. Form Breakdown'!$C$9:$P$9,0)),0)</f>
        <v>0</v>
      </c>
      <c r="AC60" s="221">
        <f>IFERROR(INDEX('5. Form Breakdown'!$C$11:$P$138,MATCH('5a. Dosing'!$E60,'5. Form Breakdown'!$B$11:$B$138,0),MATCH('5a. Dosing'!AC$9,'5. Form Breakdown'!$C$9:$P$9,0)),0)</f>
        <v>0</v>
      </c>
      <c r="AD60" s="256">
        <f t="shared" si="10"/>
        <v>0</v>
      </c>
    </row>
    <row r="61" spans="2:30" ht="15.75" hidden="1" outlineLevel="1" x14ac:dyDescent="0.25">
      <c r="B61" s="134"/>
      <c r="C61" s="252">
        <f t="shared" si="2"/>
        <v>0</v>
      </c>
      <c r="D61" s="312" t="str">
        <f>IF(COUNTIF($F$22:$F61,F61)&gt;1,"X","")</f>
        <v/>
      </c>
      <c r="E61" s="313">
        <f t="shared" si="3"/>
        <v>0</v>
      </c>
      <c r="F61" s="566"/>
      <c r="G61" s="407"/>
      <c r="H61" s="408"/>
      <c r="I61" s="408"/>
      <c r="J61" s="408"/>
      <c r="K61" s="321"/>
      <c r="L61" s="380"/>
      <c r="M61" s="380"/>
      <c r="N61" s="380"/>
      <c r="O61" s="380"/>
      <c r="P61" s="380"/>
      <c r="Q61" s="581"/>
      <c r="R61" s="184" t="str">
        <f t="shared" si="9"/>
        <v/>
      </c>
      <c r="W61" s="317">
        <f t="shared" si="7"/>
        <v>0</v>
      </c>
      <c r="X61" s="221">
        <f>IFERROR(INDEX('5. Form Breakdown'!$C$11:$P$138,MATCH('5a. Dosing'!$E61,'5. Form Breakdown'!$B$11:$B$138,0),MATCH('5a. Dosing'!X$9,'5. Form Breakdown'!$C$9:$P$9,0)),0)</f>
        <v>0</v>
      </c>
      <c r="Y61" s="221">
        <f>IFERROR(INDEX('5. Form Breakdown'!$C$11:$P$138,MATCH('5a. Dosing'!$E61,'5. Form Breakdown'!$B$11:$B$138,0),MATCH('5a. Dosing'!Y$9,'5. Form Breakdown'!$C$9:$P$9,0)),0)</f>
        <v>0</v>
      </c>
      <c r="Z61" s="221">
        <f>IFERROR(INDEX('5. Form Breakdown'!$C$11:$P$138,MATCH('5a. Dosing'!$E61,'5. Form Breakdown'!$B$11:$B$138,0),MATCH('5a. Dosing'!Z$9,'5. Form Breakdown'!$C$9:$P$9,0)),0)</f>
        <v>0</v>
      </c>
      <c r="AA61" s="221">
        <f>IFERROR(INDEX('5. Form Breakdown'!$C$11:$P$138,MATCH('5a. Dosing'!$E61,'5. Form Breakdown'!$B$11:$B$138,0),MATCH('5a. Dosing'!AA$9,'5. Form Breakdown'!$C$9:$P$9,0)),0)</f>
        <v>0</v>
      </c>
      <c r="AB61" s="221">
        <f>IFERROR(INDEX('5. Form Breakdown'!$C$11:$P$138,MATCH('5a. Dosing'!$E61,'5. Form Breakdown'!$B$11:$B$138,0),MATCH('5a. Dosing'!AB$9,'5. Form Breakdown'!$C$9:$P$9,0)),0)</f>
        <v>0</v>
      </c>
      <c r="AC61" s="221">
        <f>IFERROR(INDEX('5. Form Breakdown'!$C$11:$P$138,MATCH('5a. Dosing'!$E61,'5. Form Breakdown'!$B$11:$B$138,0),MATCH('5a. Dosing'!AC$9,'5. Form Breakdown'!$C$9:$P$9,0)),0)</f>
        <v>0</v>
      </c>
      <c r="AD61" s="256">
        <f t="shared" si="10"/>
        <v>0</v>
      </c>
    </row>
    <row r="62" spans="2:30" ht="15.75" hidden="1" outlineLevel="1" x14ac:dyDescent="0.25">
      <c r="B62" s="134"/>
      <c r="C62" s="252">
        <f t="shared" si="2"/>
        <v>0</v>
      </c>
      <c r="D62" s="312" t="str">
        <f>IF(COUNTIF($F$22:$F62,F62)&gt;1,"X","")</f>
        <v/>
      </c>
      <c r="E62" s="313">
        <f t="shared" si="3"/>
        <v>0</v>
      </c>
      <c r="F62" s="566"/>
      <c r="G62" s="407"/>
      <c r="H62" s="408"/>
      <c r="I62" s="408"/>
      <c r="J62" s="408"/>
      <c r="K62" s="321"/>
      <c r="L62" s="380"/>
      <c r="M62" s="380"/>
      <c r="N62" s="380"/>
      <c r="O62" s="380"/>
      <c r="P62" s="380"/>
      <c r="Q62" s="581"/>
      <c r="R62" s="184" t="str">
        <f t="shared" si="9"/>
        <v/>
      </c>
      <c r="W62" s="317">
        <f t="shared" si="7"/>
        <v>0</v>
      </c>
      <c r="X62" s="221">
        <f>IFERROR(INDEX('5. Form Breakdown'!$C$11:$P$138,MATCH('5a. Dosing'!$E62,'5. Form Breakdown'!$B$11:$B$138,0),MATCH('5a. Dosing'!X$9,'5. Form Breakdown'!$C$9:$P$9,0)),0)</f>
        <v>0</v>
      </c>
      <c r="Y62" s="221">
        <f>IFERROR(INDEX('5. Form Breakdown'!$C$11:$P$138,MATCH('5a. Dosing'!$E62,'5. Form Breakdown'!$B$11:$B$138,0),MATCH('5a. Dosing'!Y$9,'5. Form Breakdown'!$C$9:$P$9,0)),0)</f>
        <v>0</v>
      </c>
      <c r="Z62" s="221">
        <f>IFERROR(INDEX('5. Form Breakdown'!$C$11:$P$138,MATCH('5a. Dosing'!$E62,'5. Form Breakdown'!$B$11:$B$138,0),MATCH('5a. Dosing'!Z$9,'5. Form Breakdown'!$C$9:$P$9,0)),0)</f>
        <v>0</v>
      </c>
      <c r="AA62" s="221">
        <f>IFERROR(INDEX('5. Form Breakdown'!$C$11:$P$138,MATCH('5a. Dosing'!$E62,'5. Form Breakdown'!$B$11:$B$138,0),MATCH('5a. Dosing'!AA$9,'5. Form Breakdown'!$C$9:$P$9,0)),0)</f>
        <v>0</v>
      </c>
      <c r="AB62" s="221">
        <f>IFERROR(INDEX('5. Form Breakdown'!$C$11:$P$138,MATCH('5a. Dosing'!$E62,'5. Form Breakdown'!$B$11:$B$138,0),MATCH('5a. Dosing'!AB$9,'5. Form Breakdown'!$C$9:$P$9,0)),0)</f>
        <v>0</v>
      </c>
      <c r="AC62" s="221">
        <f>IFERROR(INDEX('5. Form Breakdown'!$C$11:$P$138,MATCH('5a. Dosing'!$E62,'5. Form Breakdown'!$B$11:$B$138,0),MATCH('5a. Dosing'!AC$9,'5. Form Breakdown'!$C$9:$P$9,0)),0)</f>
        <v>0</v>
      </c>
      <c r="AD62" s="256">
        <f t="shared" si="10"/>
        <v>0</v>
      </c>
    </row>
    <row r="63" spans="2:30" ht="15.75" hidden="1" outlineLevel="1" x14ac:dyDescent="0.25">
      <c r="B63" s="134"/>
      <c r="C63" s="252">
        <f t="shared" si="2"/>
        <v>0</v>
      </c>
      <c r="D63" s="312" t="str">
        <f>IF(COUNTIF($F$22:$F63,F63)&gt;1,"X","")</f>
        <v/>
      </c>
      <c r="E63" s="313">
        <f t="shared" si="3"/>
        <v>0</v>
      </c>
      <c r="F63" s="566"/>
      <c r="G63" s="407"/>
      <c r="H63" s="408"/>
      <c r="I63" s="408"/>
      <c r="J63" s="408"/>
      <c r="K63" s="321"/>
      <c r="L63" s="380"/>
      <c r="M63" s="380"/>
      <c r="N63" s="380"/>
      <c r="O63" s="380"/>
      <c r="P63" s="380"/>
      <c r="Q63" s="581"/>
      <c r="R63" s="184" t="str">
        <f t="shared" si="9"/>
        <v/>
      </c>
      <c r="W63" s="317">
        <f t="shared" si="7"/>
        <v>0</v>
      </c>
      <c r="X63" s="221">
        <f>IFERROR(INDEX('5. Form Breakdown'!$C$11:$P$138,MATCH('5a. Dosing'!$E63,'5. Form Breakdown'!$B$11:$B$138,0),MATCH('5a. Dosing'!X$9,'5. Form Breakdown'!$C$9:$P$9,0)),0)</f>
        <v>0</v>
      </c>
      <c r="Y63" s="221">
        <f>IFERROR(INDEX('5. Form Breakdown'!$C$11:$P$138,MATCH('5a. Dosing'!$E63,'5. Form Breakdown'!$B$11:$B$138,0),MATCH('5a. Dosing'!Y$9,'5. Form Breakdown'!$C$9:$P$9,0)),0)</f>
        <v>0</v>
      </c>
      <c r="Z63" s="221">
        <f>IFERROR(INDEX('5. Form Breakdown'!$C$11:$P$138,MATCH('5a. Dosing'!$E63,'5. Form Breakdown'!$B$11:$B$138,0),MATCH('5a. Dosing'!Z$9,'5. Form Breakdown'!$C$9:$P$9,0)),0)</f>
        <v>0</v>
      </c>
      <c r="AA63" s="221">
        <f>IFERROR(INDEX('5. Form Breakdown'!$C$11:$P$138,MATCH('5a. Dosing'!$E63,'5. Form Breakdown'!$B$11:$B$138,0),MATCH('5a. Dosing'!AA$9,'5. Form Breakdown'!$C$9:$P$9,0)),0)</f>
        <v>0</v>
      </c>
      <c r="AB63" s="221">
        <f>IFERROR(INDEX('5. Form Breakdown'!$C$11:$P$138,MATCH('5a. Dosing'!$E63,'5. Form Breakdown'!$B$11:$B$138,0),MATCH('5a. Dosing'!AB$9,'5. Form Breakdown'!$C$9:$P$9,0)),0)</f>
        <v>0</v>
      </c>
      <c r="AC63" s="221">
        <f>IFERROR(INDEX('5. Form Breakdown'!$C$11:$P$138,MATCH('5a. Dosing'!$E63,'5. Form Breakdown'!$B$11:$B$138,0),MATCH('5a. Dosing'!AC$9,'5. Form Breakdown'!$C$9:$P$9,0)),0)</f>
        <v>0</v>
      </c>
      <c r="AD63" s="256">
        <f t="shared" si="10"/>
        <v>0</v>
      </c>
    </row>
    <row r="64" spans="2:30" ht="15.75" hidden="1" outlineLevel="1" x14ac:dyDescent="0.25">
      <c r="B64" s="134"/>
      <c r="C64" s="252">
        <f t="shared" si="2"/>
        <v>0</v>
      </c>
      <c r="D64" s="312" t="str">
        <f>IF(COUNTIF($F$22:$F64,F64)&gt;1,"X","")</f>
        <v/>
      </c>
      <c r="E64" s="313">
        <f t="shared" si="3"/>
        <v>0</v>
      </c>
      <c r="F64" s="566"/>
      <c r="G64" s="407"/>
      <c r="H64" s="408"/>
      <c r="I64" s="408"/>
      <c r="J64" s="408"/>
      <c r="K64" s="321"/>
      <c r="L64" s="380"/>
      <c r="M64" s="380"/>
      <c r="N64" s="380"/>
      <c r="O64" s="380"/>
      <c r="P64" s="380"/>
      <c r="Q64" s="581"/>
      <c r="R64" s="184" t="str">
        <f t="shared" si="9"/>
        <v/>
      </c>
      <c r="W64" s="317">
        <f t="shared" si="7"/>
        <v>0</v>
      </c>
      <c r="X64" s="221">
        <f>IFERROR(INDEX('5. Form Breakdown'!$C$11:$P$138,MATCH('5a. Dosing'!$E64,'5. Form Breakdown'!$B$11:$B$138,0),MATCH('5a. Dosing'!X$9,'5. Form Breakdown'!$C$9:$P$9,0)),0)</f>
        <v>0</v>
      </c>
      <c r="Y64" s="221">
        <f>IFERROR(INDEX('5. Form Breakdown'!$C$11:$P$138,MATCH('5a. Dosing'!$E64,'5. Form Breakdown'!$B$11:$B$138,0),MATCH('5a. Dosing'!Y$9,'5. Form Breakdown'!$C$9:$P$9,0)),0)</f>
        <v>0</v>
      </c>
      <c r="Z64" s="221">
        <f>IFERROR(INDEX('5. Form Breakdown'!$C$11:$P$138,MATCH('5a. Dosing'!$E64,'5. Form Breakdown'!$B$11:$B$138,0),MATCH('5a. Dosing'!Z$9,'5. Form Breakdown'!$C$9:$P$9,0)),0)</f>
        <v>0</v>
      </c>
      <c r="AA64" s="221">
        <f>IFERROR(INDEX('5. Form Breakdown'!$C$11:$P$138,MATCH('5a. Dosing'!$E64,'5. Form Breakdown'!$B$11:$B$138,0),MATCH('5a. Dosing'!AA$9,'5. Form Breakdown'!$C$9:$P$9,0)),0)</f>
        <v>0</v>
      </c>
      <c r="AB64" s="221">
        <f>IFERROR(INDEX('5. Form Breakdown'!$C$11:$P$138,MATCH('5a. Dosing'!$E64,'5. Form Breakdown'!$B$11:$B$138,0),MATCH('5a. Dosing'!AB$9,'5. Form Breakdown'!$C$9:$P$9,0)),0)</f>
        <v>0</v>
      </c>
      <c r="AC64" s="221">
        <f>IFERROR(INDEX('5. Form Breakdown'!$C$11:$P$138,MATCH('5a. Dosing'!$E64,'5. Form Breakdown'!$B$11:$B$138,0),MATCH('5a. Dosing'!AC$9,'5. Form Breakdown'!$C$9:$P$9,0)),0)</f>
        <v>0</v>
      </c>
      <c r="AD64" s="256">
        <f t="shared" si="10"/>
        <v>0</v>
      </c>
    </row>
    <row r="65" spans="2:30" ht="15.75" hidden="1" outlineLevel="1" x14ac:dyDescent="0.25">
      <c r="B65" s="134"/>
      <c r="C65" s="252">
        <f t="shared" si="2"/>
        <v>0</v>
      </c>
      <c r="D65" s="312" t="str">
        <f>IF(COUNTIF($F$22:$F65,F65)&gt;1,"X","")</f>
        <v/>
      </c>
      <c r="E65" s="313">
        <f t="shared" si="3"/>
        <v>0</v>
      </c>
      <c r="F65" s="566"/>
      <c r="G65" s="407"/>
      <c r="H65" s="408"/>
      <c r="I65" s="408"/>
      <c r="J65" s="408"/>
      <c r="K65" s="321"/>
      <c r="L65" s="380"/>
      <c r="M65" s="380"/>
      <c r="N65" s="380"/>
      <c r="O65" s="380"/>
      <c r="P65" s="380"/>
      <c r="Q65" s="581"/>
      <c r="R65" s="184" t="str">
        <f t="shared" si="9"/>
        <v/>
      </c>
      <c r="W65" s="317">
        <f t="shared" si="7"/>
        <v>0</v>
      </c>
      <c r="X65" s="221">
        <f>IFERROR(INDEX('5. Form Breakdown'!$C$11:$P$138,MATCH('5a. Dosing'!$E65,'5. Form Breakdown'!$B$11:$B$138,0),MATCH('5a. Dosing'!X$9,'5. Form Breakdown'!$C$9:$P$9,0)),0)</f>
        <v>0</v>
      </c>
      <c r="Y65" s="221">
        <f>IFERROR(INDEX('5. Form Breakdown'!$C$11:$P$138,MATCH('5a. Dosing'!$E65,'5. Form Breakdown'!$B$11:$B$138,0),MATCH('5a. Dosing'!Y$9,'5. Form Breakdown'!$C$9:$P$9,0)),0)</f>
        <v>0</v>
      </c>
      <c r="Z65" s="221">
        <f>IFERROR(INDEX('5. Form Breakdown'!$C$11:$P$138,MATCH('5a. Dosing'!$E65,'5. Form Breakdown'!$B$11:$B$138,0),MATCH('5a. Dosing'!Z$9,'5. Form Breakdown'!$C$9:$P$9,0)),0)</f>
        <v>0</v>
      </c>
      <c r="AA65" s="221">
        <f>IFERROR(INDEX('5. Form Breakdown'!$C$11:$P$138,MATCH('5a. Dosing'!$E65,'5. Form Breakdown'!$B$11:$B$138,0),MATCH('5a. Dosing'!AA$9,'5. Form Breakdown'!$C$9:$P$9,0)),0)</f>
        <v>0</v>
      </c>
      <c r="AB65" s="221">
        <f>IFERROR(INDEX('5. Form Breakdown'!$C$11:$P$138,MATCH('5a. Dosing'!$E65,'5. Form Breakdown'!$B$11:$B$138,0),MATCH('5a. Dosing'!AB$9,'5. Form Breakdown'!$C$9:$P$9,0)),0)</f>
        <v>0</v>
      </c>
      <c r="AC65" s="221">
        <f>IFERROR(INDEX('5. Form Breakdown'!$C$11:$P$138,MATCH('5a. Dosing'!$E65,'5. Form Breakdown'!$B$11:$B$138,0),MATCH('5a. Dosing'!AC$9,'5. Form Breakdown'!$C$9:$P$9,0)),0)</f>
        <v>0</v>
      </c>
      <c r="AD65" s="256">
        <f t="shared" si="10"/>
        <v>0</v>
      </c>
    </row>
    <row r="66" spans="2:30" ht="15.75" hidden="1" outlineLevel="1" x14ac:dyDescent="0.25">
      <c r="B66" s="134"/>
      <c r="C66" s="252">
        <f t="shared" si="2"/>
        <v>0</v>
      </c>
      <c r="D66" s="312" t="str">
        <f>IF(COUNTIF($F$22:$F66,F66)&gt;1,"X","")</f>
        <v/>
      </c>
      <c r="E66" s="313">
        <f t="shared" si="3"/>
        <v>0</v>
      </c>
      <c r="F66" s="566"/>
      <c r="G66" s="407"/>
      <c r="H66" s="408"/>
      <c r="I66" s="408"/>
      <c r="J66" s="408"/>
      <c r="K66" s="321"/>
      <c r="L66" s="380"/>
      <c r="M66" s="380"/>
      <c r="N66" s="380"/>
      <c r="O66" s="380"/>
      <c r="P66" s="380"/>
      <c r="Q66" s="581"/>
      <c r="R66" s="184" t="str">
        <f t="shared" si="9"/>
        <v/>
      </c>
      <c r="W66" s="317">
        <f t="shared" si="7"/>
        <v>0</v>
      </c>
      <c r="X66" s="221">
        <f>IFERROR(INDEX('5. Form Breakdown'!$C$11:$P$138,MATCH('5a. Dosing'!$E66,'5. Form Breakdown'!$B$11:$B$138,0),MATCH('5a. Dosing'!X$9,'5. Form Breakdown'!$C$9:$P$9,0)),0)</f>
        <v>0</v>
      </c>
      <c r="Y66" s="221">
        <f>IFERROR(INDEX('5. Form Breakdown'!$C$11:$P$138,MATCH('5a. Dosing'!$E66,'5. Form Breakdown'!$B$11:$B$138,0),MATCH('5a. Dosing'!Y$9,'5. Form Breakdown'!$C$9:$P$9,0)),0)</f>
        <v>0</v>
      </c>
      <c r="Z66" s="221">
        <f>IFERROR(INDEX('5. Form Breakdown'!$C$11:$P$138,MATCH('5a. Dosing'!$E66,'5. Form Breakdown'!$B$11:$B$138,0),MATCH('5a. Dosing'!Z$9,'5. Form Breakdown'!$C$9:$P$9,0)),0)</f>
        <v>0</v>
      </c>
      <c r="AA66" s="221">
        <f>IFERROR(INDEX('5. Form Breakdown'!$C$11:$P$138,MATCH('5a. Dosing'!$E66,'5. Form Breakdown'!$B$11:$B$138,0),MATCH('5a. Dosing'!AA$9,'5. Form Breakdown'!$C$9:$P$9,0)),0)</f>
        <v>0</v>
      </c>
      <c r="AB66" s="221">
        <f>IFERROR(INDEX('5. Form Breakdown'!$C$11:$P$138,MATCH('5a. Dosing'!$E66,'5. Form Breakdown'!$B$11:$B$138,0),MATCH('5a. Dosing'!AB$9,'5. Form Breakdown'!$C$9:$P$9,0)),0)</f>
        <v>0</v>
      </c>
      <c r="AC66" s="221">
        <f>IFERROR(INDEX('5. Form Breakdown'!$C$11:$P$138,MATCH('5a. Dosing'!$E66,'5. Form Breakdown'!$B$11:$B$138,0),MATCH('5a. Dosing'!AC$9,'5. Form Breakdown'!$C$9:$P$9,0)),0)</f>
        <v>0</v>
      </c>
      <c r="AD66" s="256">
        <f t="shared" si="10"/>
        <v>0</v>
      </c>
    </row>
    <row r="67" spans="2:30" ht="15.75" hidden="1" outlineLevel="1" x14ac:dyDescent="0.25">
      <c r="B67" s="134"/>
      <c r="C67" s="252">
        <f t="shared" si="2"/>
        <v>0</v>
      </c>
      <c r="D67" s="312" t="str">
        <f>IF(COUNTIF($F$22:$F67,F67)&gt;1,"X","")</f>
        <v/>
      </c>
      <c r="E67" s="313">
        <f t="shared" si="3"/>
        <v>0</v>
      </c>
      <c r="F67" s="566"/>
      <c r="G67" s="407"/>
      <c r="H67" s="408"/>
      <c r="I67" s="408"/>
      <c r="J67" s="408"/>
      <c r="K67" s="321"/>
      <c r="L67" s="380"/>
      <c r="M67" s="380"/>
      <c r="N67" s="380"/>
      <c r="O67" s="380"/>
      <c r="P67" s="380"/>
      <c r="Q67" s="581"/>
      <c r="R67" s="184" t="str">
        <f t="shared" si="9"/>
        <v/>
      </c>
      <c r="W67" s="317">
        <f t="shared" si="7"/>
        <v>0</v>
      </c>
      <c r="X67" s="221">
        <f>IFERROR(INDEX('5. Form Breakdown'!$C$11:$P$138,MATCH('5a. Dosing'!$E67,'5. Form Breakdown'!$B$11:$B$138,0),MATCH('5a. Dosing'!X$9,'5. Form Breakdown'!$C$9:$P$9,0)),0)</f>
        <v>0</v>
      </c>
      <c r="Y67" s="221">
        <f>IFERROR(INDEX('5. Form Breakdown'!$C$11:$P$138,MATCH('5a. Dosing'!$E67,'5. Form Breakdown'!$B$11:$B$138,0),MATCH('5a. Dosing'!Y$9,'5. Form Breakdown'!$C$9:$P$9,0)),0)</f>
        <v>0</v>
      </c>
      <c r="Z67" s="221">
        <f>IFERROR(INDEX('5. Form Breakdown'!$C$11:$P$138,MATCH('5a. Dosing'!$E67,'5. Form Breakdown'!$B$11:$B$138,0),MATCH('5a. Dosing'!Z$9,'5. Form Breakdown'!$C$9:$P$9,0)),0)</f>
        <v>0</v>
      </c>
      <c r="AA67" s="221">
        <f>IFERROR(INDEX('5. Form Breakdown'!$C$11:$P$138,MATCH('5a. Dosing'!$E67,'5. Form Breakdown'!$B$11:$B$138,0),MATCH('5a. Dosing'!AA$9,'5. Form Breakdown'!$C$9:$P$9,0)),0)</f>
        <v>0</v>
      </c>
      <c r="AB67" s="221">
        <f>IFERROR(INDEX('5. Form Breakdown'!$C$11:$P$138,MATCH('5a. Dosing'!$E67,'5. Form Breakdown'!$B$11:$B$138,0),MATCH('5a. Dosing'!AB$9,'5. Form Breakdown'!$C$9:$P$9,0)),0)</f>
        <v>0</v>
      </c>
      <c r="AC67" s="221">
        <f>IFERROR(INDEX('5. Form Breakdown'!$C$11:$P$138,MATCH('5a. Dosing'!$E67,'5. Form Breakdown'!$B$11:$B$138,0),MATCH('5a. Dosing'!AC$9,'5. Form Breakdown'!$C$9:$P$9,0)),0)</f>
        <v>0</v>
      </c>
      <c r="AD67" s="256">
        <f t="shared" si="10"/>
        <v>0</v>
      </c>
    </row>
    <row r="68" spans="2:30" ht="15.75" hidden="1" outlineLevel="1" x14ac:dyDescent="0.25">
      <c r="B68" s="134"/>
      <c r="C68" s="252">
        <f t="shared" si="2"/>
        <v>0</v>
      </c>
      <c r="D68" s="312" t="str">
        <f>IF(COUNTIF($F$22:$F68,F68)&gt;1,"X","")</f>
        <v/>
      </c>
      <c r="E68" s="313">
        <f t="shared" si="3"/>
        <v>0</v>
      </c>
      <c r="F68" s="566"/>
      <c r="G68" s="407"/>
      <c r="H68" s="408"/>
      <c r="I68" s="408"/>
      <c r="J68" s="408"/>
      <c r="K68" s="321"/>
      <c r="L68" s="380"/>
      <c r="M68" s="380"/>
      <c r="N68" s="380"/>
      <c r="O68" s="380"/>
      <c r="P68" s="380"/>
      <c r="Q68" s="581"/>
      <c r="R68" s="184" t="str">
        <f t="shared" si="9"/>
        <v/>
      </c>
      <c r="W68" s="317">
        <f t="shared" si="7"/>
        <v>0</v>
      </c>
      <c r="X68" s="221">
        <f>IFERROR(INDEX('5. Form Breakdown'!$C$11:$P$138,MATCH('5a. Dosing'!$E68,'5. Form Breakdown'!$B$11:$B$138,0),MATCH('5a. Dosing'!X$9,'5. Form Breakdown'!$C$9:$P$9,0)),0)</f>
        <v>0</v>
      </c>
      <c r="Y68" s="221">
        <f>IFERROR(INDEX('5. Form Breakdown'!$C$11:$P$138,MATCH('5a. Dosing'!$E68,'5. Form Breakdown'!$B$11:$B$138,0),MATCH('5a. Dosing'!Y$9,'5. Form Breakdown'!$C$9:$P$9,0)),0)</f>
        <v>0</v>
      </c>
      <c r="Z68" s="221">
        <f>IFERROR(INDEX('5. Form Breakdown'!$C$11:$P$138,MATCH('5a. Dosing'!$E68,'5. Form Breakdown'!$B$11:$B$138,0),MATCH('5a. Dosing'!Z$9,'5. Form Breakdown'!$C$9:$P$9,0)),0)</f>
        <v>0</v>
      </c>
      <c r="AA68" s="221">
        <f>IFERROR(INDEX('5. Form Breakdown'!$C$11:$P$138,MATCH('5a. Dosing'!$E68,'5. Form Breakdown'!$B$11:$B$138,0),MATCH('5a. Dosing'!AA$9,'5. Form Breakdown'!$C$9:$P$9,0)),0)</f>
        <v>0</v>
      </c>
      <c r="AB68" s="221">
        <f>IFERROR(INDEX('5. Form Breakdown'!$C$11:$P$138,MATCH('5a. Dosing'!$E68,'5. Form Breakdown'!$B$11:$B$138,0),MATCH('5a. Dosing'!AB$9,'5. Form Breakdown'!$C$9:$P$9,0)),0)</f>
        <v>0</v>
      </c>
      <c r="AC68" s="221">
        <f>IFERROR(INDEX('5. Form Breakdown'!$C$11:$P$138,MATCH('5a. Dosing'!$E68,'5. Form Breakdown'!$B$11:$B$138,0),MATCH('5a. Dosing'!AC$9,'5. Form Breakdown'!$C$9:$P$9,0)),0)</f>
        <v>0</v>
      </c>
      <c r="AD68" s="256">
        <f t="shared" si="10"/>
        <v>0</v>
      </c>
    </row>
    <row r="69" spans="2:30" ht="15.75" hidden="1" outlineLevel="1" x14ac:dyDescent="0.25">
      <c r="B69" s="134"/>
      <c r="C69" s="252">
        <f t="shared" si="2"/>
        <v>0</v>
      </c>
      <c r="D69" s="312" t="str">
        <f>IF(COUNTIF($F$22:$F69,F69)&gt;1,"X","")</f>
        <v/>
      </c>
      <c r="E69" s="313">
        <f t="shared" si="3"/>
        <v>0</v>
      </c>
      <c r="F69" s="566"/>
      <c r="G69" s="407"/>
      <c r="H69" s="408"/>
      <c r="I69" s="408"/>
      <c r="J69" s="408"/>
      <c r="K69" s="321"/>
      <c r="L69" s="380"/>
      <c r="M69" s="380"/>
      <c r="N69" s="380"/>
      <c r="O69" s="380"/>
      <c r="P69" s="380"/>
      <c r="Q69" s="581"/>
      <c r="R69" s="184" t="str">
        <f t="shared" si="9"/>
        <v/>
      </c>
      <c r="W69" s="317">
        <f t="shared" si="7"/>
        <v>0</v>
      </c>
      <c r="X69" s="221">
        <f>IFERROR(INDEX('5. Form Breakdown'!$C$11:$P$138,MATCH('5a. Dosing'!$E69,'5. Form Breakdown'!$B$11:$B$138,0),MATCH('5a. Dosing'!X$9,'5. Form Breakdown'!$C$9:$P$9,0)),0)</f>
        <v>0</v>
      </c>
      <c r="Y69" s="221">
        <f>IFERROR(INDEX('5. Form Breakdown'!$C$11:$P$138,MATCH('5a. Dosing'!$E69,'5. Form Breakdown'!$B$11:$B$138,0),MATCH('5a. Dosing'!Y$9,'5. Form Breakdown'!$C$9:$P$9,0)),0)</f>
        <v>0</v>
      </c>
      <c r="Z69" s="221">
        <f>IFERROR(INDEX('5. Form Breakdown'!$C$11:$P$138,MATCH('5a. Dosing'!$E69,'5. Form Breakdown'!$B$11:$B$138,0),MATCH('5a. Dosing'!Z$9,'5. Form Breakdown'!$C$9:$P$9,0)),0)</f>
        <v>0</v>
      </c>
      <c r="AA69" s="221">
        <f>IFERROR(INDEX('5. Form Breakdown'!$C$11:$P$138,MATCH('5a. Dosing'!$E69,'5. Form Breakdown'!$B$11:$B$138,0),MATCH('5a. Dosing'!AA$9,'5. Form Breakdown'!$C$9:$P$9,0)),0)</f>
        <v>0</v>
      </c>
      <c r="AB69" s="221">
        <f>IFERROR(INDEX('5. Form Breakdown'!$C$11:$P$138,MATCH('5a. Dosing'!$E69,'5. Form Breakdown'!$B$11:$B$138,0),MATCH('5a. Dosing'!AB$9,'5. Form Breakdown'!$C$9:$P$9,0)),0)</f>
        <v>0</v>
      </c>
      <c r="AC69" s="221">
        <f>IFERROR(INDEX('5. Form Breakdown'!$C$11:$P$138,MATCH('5a. Dosing'!$E69,'5. Form Breakdown'!$B$11:$B$138,0),MATCH('5a. Dosing'!AC$9,'5. Form Breakdown'!$C$9:$P$9,0)),0)</f>
        <v>0</v>
      </c>
      <c r="AD69" s="256">
        <f t="shared" si="10"/>
        <v>0</v>
      </c>
    </row>
    <row r="70" spans="2:30" ht="15.75" hidden="1" outlineLevel="1" x14ac:dyDescent="0.25">
      <c r="B70" s="134"/>
      <c r="C70" s="252">
        <f t="shared" si="2"/>
        <v>0</v>
      </c>
      <c r="D70" s="312" t="str">
        <f>IF(COUNTIF($F$22:$F70,F70)&gt;1,"X","")</f>
        <v/>
      </c>
      <c r="E70" s="313">
        <f t="shared" si="3"/>
        <v>0</v>
      </c>
      <c r="F70" s="566"/>
      <c r="G70" s="407"/>
      <c r="H70" s="408"/>
      <c r="I70" s="408"/>
      <c r="J70" s="408"/>
      <c r="K70" s="321"/>
      <c r="L70" s="380"/>
      <c r="M70" s="380"/>
      <c r="N70" s="380"/>
      <c r="O70" s="380"/>
      <c r="P70" s="380"/>
      <c r="Q70" s="581"/>
      <c r="R70" s="184" t="str">
        <f t="shared" si="9"/>
        <v/>
      </c>
      <c r="W70" s="317">
        <f t="shared" si="7"/>
        <v>0</v>
      </c>
      <c r="X70" s="221">
        <f>IFERROR(INDEX('5. Form Breakdown'!$C$11:$P$138,MATCH('5a. Dosing'!$E70,'5. Form Breakdown'!$B$11:$B$138,0),MATCH('5a. Dosing'!X$9,'5. Form Breakdown'!$C$9:$P$9,0)),0)</f>
        <v>0</v>
      </c>
      <c r="Y70" s="221">
        <f>IFERROR(INDEX('5. Form Breakdown'!$C$11:$P$138,MATCH('5a. Dosing'!$E70,'5. Form Breakdown'!$B$11:$B$138,0),MATCH('5a. Dosing'!Y$9,'5. Form Breakdown'!$C$9:$P$9,0)),0)</f>
        <v>0</v>
      </c>
      <c r="Z70" s="221">
        <f>IFERROR(INDEX('5. Form Breakdown'!$C$11:$P$138,MATCH('5a. Dosing'!$E70,'5. Form Breakdown'!$B$11:$B$138,0),MATCH('5a. Dosing'!Z$9,'5. Form Breakdown'!$C$9:$P$9,0)),0)</f>
        <v>0</v>
      </c>
      <c r="AA70" s="221">
        <f>IFERROR(INDEX('5. Form Breakdown'!$C$11:$P$138,MATCH('5a. Dosing'!$E70,'5. Form Breakdown'!$B$11:$B$138,0),MATCH('5a. Dosing'!AA$9,'5. Form Breakdown'!$C$9:$P$9,0)),0)</f>
        <v>0</v>
      </c>
      <c r="AB70" s="221">
        <f>IFERROR(INDEX('5. Form Breakdown'!$C$11:$P$138,MATCH('5a. Dosing'!$E70,'5. Form Breakdown'!$B$11:$B$138,0),MATCH('5a. Dosing'!AB$9,'5. Form Breakdown'!$C$9:$P$9,0)),0)</f>
        <v>0</v>
      </c>
      <c r="AC70" s="221">
        <f>IFERROR(INDEX('5. Form Breakdown'!$C$11:$P$138,MATCH('5a. Dosing'!$E70,'5. Form Breakdown'!$B$11:$B$138,0),MATCH('5a. Dosing'!AC$9,'5. Form Breakdown'!$C$9:$P$9,0)),0)</f>
        <v>0</v>
      </c>
      <c r="AD70" s="256">
        <f t="shared" si="10"/>
        <v>0</v>
      </c>
    </row>
    <row r="71" spans="2:30" ht="15.75" hidden="1" outlineLevel="1" x14ac:dyDescent="0.25">
      <c r="B71" s="134"/>
      <c r="C71" s="252">
        <f t="shared" si="2"/>
        <v>0</v>
      </c>
      <c r="D71" s="312" t="str">
        <f>IF(COUNTIF($F$22:$F71,F71)&gt;1,"X","")</f>
        <v/>
      </c>
      <c r="E71" s="313">
        <f t="shared" si="3"/>
        <v>0</v>
      </c>
      <c r="F71" s="566"/>
      <c r="G71" s="407"/>
      <c r="H71" s="408"/>
      <c r="I71" s="408"/>
      <c r="J71" s="408"/>
      <c r="K71" s="321"/>
      <c r="L71" s="380"/>
      <c r="M71" s="380"/>
      <c r="N71" s="380"/>
      <c r="O71" s="380"/>
      <c r="P71" s="380"/>
      <c r="Q71" s="581"/>
      <c r="R71" s="184" t="str">
        <f t="shared" si="9"/>
        <v/>
      </c>
      <c r="W71" s="317">
        <f t="shared" si="7"/>
        <v>0</v>
      </c>
      <c r="X71" s="221">
        <f>IFERROR(INDEX('5. Form Breakdown'!$C$11:$P$138,MATCH('5a. Dosing'!$E71,'5. Form Breakdown'!$B$11:$B$138,0),MATCH('5a. Dosing'!X$9,'5. Form Breakdown'!$C$9:$P$9,0)),0)</f>
        <v>0</v>
      </c>
      <c r="Y71" s="221">
        <f>IFERROR(INDEX('5. Form Breakdown'!$C$11:$P$138,MATCH('5a. Dosing'!$E71,'5. Form Breakdown'!$B$11:$B$138,0),MATCH('5a. Dosing'!Y$9,'5. Form Breakdown'!$C$9:$P$9,0)),0)</f>
        <v>0</v>
      </c>
      <c r="Z71" s="221">
        <f>IFERROR(INDEX('5. Form Breakdown'!$C$11:$P$138,MATCH('5a. Dosing'!$E71,'5. Form Breakdown'!$B$11:$B$138,0),MATCH('5a. Dosing'!Z$9,'5. Form Breakdown'!$C$9:$P$9,0)),0)</f>
        <v>0</v>
      </c>
      <c r="AA71" s="221">
        <f>IFERROR(INDEX('5. Form Breakdown'!$C$11:$P$138,MATCH('5a. Dosing'!$E71,'5. Form Breakdown'!$B$11:$B$138,0),MATCH('5a. Dosing'!AA$9,'5. Form Breakdown'!$C$9:$P$9,0)),0)</f>
        <v>0</v>
      </c>
      <c r="AB71" s="221">
        <f>IFERROR(INDEX('5. Form Breakdown'!$C$11:$P$138,MATCH('5a. Dosing'!$E71,'5. Form Breakdown'!$B$11:$B$138,0),MATCH('5a. Dosing'!AB$9,'5. Form Breakdown'!$C$9:$P$9,0)),0)</f>
        <v>0</v>
      </c>
      <c r="AC71" s="221">
        <f>IFERROR(INDEX('5. Form Breakdown'!$C$11:$P$138,MATCH('5a. Dosing'!$E71,'5. Form Breakdown'!$B$11:$B$138,0),MATCH('5a. Dosing'!AC$9,'5. Form Breakdown'!$C$9:$P$9,0)),0)</f>
        <v>0</v>
      </c>
      <c r="AD71" s="256">
        <f t="shared" si="10"/>
        <v>0</v>
      </c>
    </row>
    <row r="72" spans="2:30" ht="15.75" hidden="1" outlineLevel="1" x14ac:dyDescent="0.25">
      <c r="B72" s="134"/>
      <c r="C72" s="252">
        <f t="shared" si="2"/>
        <v>0</v>
      </c>
      <c r="D72" s="312" t="str">
        <f>IF(COUNTIF($F$22:$F72,F72)&gt;1,"X","")</f>
        <v/>
      </c>
      <c r="E72" s="313">
        <f t="shared" si="3"/>
        <v>0</v>
      </c>
      <c r="F72" s="566"/>
      <c r="G72" s="407"/>
      <c r="H72" s="408"/>
      <c r="I72" s="408"/>
      <c r="J72" s="408"/>
      <c r="K72" s="321"/>
      <c r="L72" s="380"/>
      <c r="M72" s="380"/>
      <c r="N72" s="380"/>
      <c r="O72" s="380"/>
      <c r="P72" s="380"/>
      <c r="Q72" s="581"/>
      <c r="R72" s="184" t="str">
        <f t="shared" si="9"/>
        <v/>
      </c>
      <c r="W72" s="317">
        <f t="shared" si="7"/>
        <v>0</v>
      </c>
      <c r="X72" s="221">
        <f>IFERROR(INDEX('5. Form Breakdown'!$C$11:$P$138,MATCH('5a. Dosing'!$E72,'5. Form Breakdown'!$B$11:$B$138,0),MATCH('5a. Dosing'!X$9,'5. Form Breakdown'!$C$9:$P$9,0)),0)</f>
        <v>0</v>
      </c>
      <c r="Y72" s="221">
        <f>IFERROR(INDEX('5. Form Breakdown'!$C$11:$P$138,MATCH('5a. Dosing'!$E72,'5. Form Breakdown'!$B$11:$B$138,0),MATCH('5a. Dosing'!Y$9,'5. Form Breakdown'!$C$9:$P$9,0)),0)</f>
        <v>0</v>
      </c>
      <c r="Z72" s="221">
        <f>IFERROR(INDEX('5. Form Breakdown'!$C$11:$P$138,MATCH('5a. Dosing'!$E72,'5. Form Breakdown'!$B$11:$B$138,0),MATCH('5a. Dosing'!Z$9,'5. Form Breakdown'!$C$9:$P$9,0)),0)</f>
        <v>0</v>
      </c>
      <c r="AA72" s="221">
        <f>IFERROR(INDEX('5. Form Breakdown'!$C$11:$P$138,MATCH('5a. Dosing'!$E72,'5. Form Breakdown'!$B$11:$B$138,0),MATCH('5a. Dosing'!AA$9,'5. Form Breakdown'!$C$9:$P$9,0)),0)</f>
        <v>0</v>
      </c>
      <c r="AB72" s="221">
        <f>IFERROR(INDEX('5. Form Breakdown'!$C$11:$P$138,MATCH('5a. Dosing'!$E72,'5. Form Breakdown'!$B$11:$B$138,0),MATCH('5a. Dosing'!AB$9,'5. Form Breakdown'!$C$9:$P$9,0)),0)</f>
        <v>0</v>
      </c>
      <c r="AC72" s="221">
        <f>IFERROR(INDEX('5. Form Breakdown'!$C$11:$P$138,MATCH('5a. Dosing'!$E72,'5. Form Breakdown'!$B$11:$B$138,0),MATCH('5a. Dosing'!AC$9,'5. Form Breakdown'!$C$9:$P$9,0)),0)</f>
        <v>0</v>
      </c>
      <c r="AD72" s="256">
        <f t="shared" si="10"/>
        <v>0</v>
      </c>
    </row>
    <row r="73" spans="2:30" ht="15.75" hidden="1" outlineLevel="1" x14ac:dyDescent="0.25">
      <c r="B73" s="134"/>
      <c r="C73" s="252">
        <f t="shared" si="2"/>
        <v>0</v>
      </c>
      <c r="D73" s="312" t="str">
        <f>IF(COUNTIF($F$22:$F73,F73)&gt;1,"X","")</f>
        <v/>
      </c>
      <c r="E73" s="313">
        <f t="shared" si="3"/>
        <v>0</v>
      </c>
      <c r="F73" s="566"/>
      <c r="G73" s="407"/>
      <c r="H73" s="408"/>
      <c r="I73" s="408"/>
      <c r="J73" s="408"/>
      <c r="K73" s="321"/>
      <c r="L73" s="380"/>
      <c r="M73" s="380"/>
      <c r="N73" s="380"/>
      <c r="O73" s="380"/>
      <c r="P73" s="380"/>
      <c r="Q73" s="581"/>
      <c r="R73" s="184" t="str">
        <f t="shared" si="9"/>
        <v/>
      </c>
      <c r="W73" s="317">
        <f t="shared" si="7"/>
        <v>0</v>
      </c>
      <c r="X73" s="221">
        <f>IFERROR(INDEX('5. Form Breakdown'!$C$11:$P$138,MATCH('5a. Dosing'!$E73,'5. Form Breakdown'!$B$11:$B$138,0),MATCH('5a. Dosing'!X$9,'5. Form Breakdown'!$C$9:$P$9,0)),0)</f>
        <v>0</v>
      </c>
      <c r="Y73" s="221">
        <f>IFERROR(INDEX('5. Form Breakdown'!$C$11:$P$138,MATCH('5a. Dosing'!$E73,'5. Form Breakdown'!$B$11:$B$138,0),MATCH('5a. Dosing'!Y$9,'5. Form Breakdown'!$C$9:$P$9,0)),0)</f>
        <v>0</v>
      </c>
      <c r="Z73" s="221">
        <f>IFERROR(INDEX('5. Form Breakdown'!$C$11:$P$138,MATCH('5a. Dosing'!$E73,'5. Form Breakdown'!$B$11:$B$138,0),MATCH('5a. Dosing'!Z$9,'5. Form Breakdown'!$C$9:$P$9,0)),0)</f>
        <v>0</v>
      </c>
      <c r="AA73" s="221">
        <f>IFERROR(INDEX('5. Form Breakdown'!$C$11:$P$138,MATCH('5a. Dosing'!$E73,'5. Form Breakdown'!$B$11:$B$138,0),MATCH('5a. Dosing'!AA$9,'5. Form Breakdown'!$C$9:$P$9,0)),0)</f>
        <v>0</v>
      </c>
      <c r="AB73" s="221">
        <f>IFERROR(INDEX('5. Form Breakdown'!$C$11:$P$138,MATCH('5a. Dosing'!$E73,'5. Form Breakdown'!$B$11:$B$138,0),MATCH('5a. Dosing'!AB$9,'5. Form Breakdown'!$C$9:$P$9,0)),0)</f>
        <v>0</v>
      </c>
      <c r="AC73" s="221">
        <f>IFERROR(INDEX('5. Form Breakdown'!$C$11:$P$138,MATCH('5a. Dosing'!$E73,'5. Form Breakdown'!$B$11:$B$138,0),MATCH('5a. Dosing'!AC$9,'5. Form Breakdown'!$C$9:$P$9,0)),0)</f>
        <v>0</v>
      </c>
      <c r="AD73" s="256">
        <f t="shared" si="10"/>
        <v>0</v>
      </c>
    </row>
    <row r="74" spans="2:30" ht="15.75" hidden="1" outlineLevel="1" x14ac:dyDescent="0.25">
      <c r="B74" s="134"/>
      <c r="C74" s="252">
        <f t="shared" si="2"/>
        <v>0</v>
      </c>
      <c r="D74" s="312" t="str">
        <f>IF(COUNTIF($F$22:$F74,F74)&gt;1,"X","")</f>
        <v/>
      </c>
      <c r="E74" s="313">
        <f t="shared" si="3"/>
        <v>0</v>
      </c>
      <c r="F74" s="566"/>
      <c r="G74" s="407"/>
      <c r="H74" s="408"/>
      <c r="I74" s="408"/>
      <c r="J74" s="408"/>
      <c r="K74" s="321"/>
      <c r="L74" s="380"/>
      <c r="M74" s="380"/>
      <c r="N74" s="380"/>
      <c r="O74" s="380"/>
      <c r="P74" s="380"/>
      <c r="Q74" s="581"/>
      <c r="R74" s="184" t="str">
        <f t="shared" si="9"/>
        <v/>
      </c>
      <c r="W74" s="317">
        <f t="shared" si="7"/>
        <v>0</v>
      </c>
      <c r="X74" s="221">
        <f>IFERROR(INDEX('5. Form Breakdown'!$C$11:$P$138,MATCH('5a. Dosing'!$E74,'5. Form Breakdown'!$B$11:$B$138,0),MATCH('5a. Dosing'!X$9,'5. Form Breakdown'!$C$9:$P$9,0)),0)</f>
        <v>0</v>
      </c>
      <c r="Y74" s="221">
        <f>IFERROR(INDEX('5. Form Breakdown'!$C$11:$P$138,MATCH('5a. Dosing'!$E74,'5. Form Breakdown'!$B$11:$B$138,0),MATCH('5a. Dosing'!Y$9,'5. Form Breakdown'!$C$9:$P$9,0)),0)</f>
        <v>0</v>
      </c>
      <c r="Z74" s="221">
        <f>IFERROR(INDEX('5. Form Breakdown'!$C$11:$P$138,MATCH('5a. Dosing'!$E74,'5. Form Breakdown'!$B$11:$B$138,0),MATCH('5a. Dosing'!Z$9,'5. Form Breakdown'!$C$9:$P$9,0)),0)</f>
        <v>0</v>
      </c>
      <c r="AA74" s="221">
        <f>IFERROR(INDEX('5. Form Breakdown'!$C$11:$P$138,MATCH('5a. Dosing'!$E74,'5. Form Breakdown'!$B$11:$B$138,0),MATCH('5a. Dosing'!AA$9,'5. Form Breakdown'!$C$9:$P$9,0)),0)</f>
        <v>0</v>
      </c>
      <c r="AB74" s="221">
        <f>IFERROR(INDEX('5. Form Breakdown'!$C$11:$P$138,MATCH('5a. Dosing'!$E74,'5. Form Breakdown'!$B$11:$B$138,0),MATCH('5a. Dosing'!AB$9,'5. Form Breakdown'!$C$9:$P$9,0)),0)</f>
        <v>0</v>
      </c>
      <c r="AC74" s="221">
        <f>IFERROR(INDEX('5. Form Breakdown'!$C$11:$P$138,MATCH('5a. Dosing'!$E74,'5. Form Breakdown'!$B$11:$B$138,0),MATCH('5a. Dosing'!AC$9,'5. Form Breakdown'!$C$9:$P$9,0)),0)</f>
        <v>0</v>
      </c>
      <c r="AD74" s="256">
        <f t="shared" si="10"/>
        <v>0</v>
      </c>
    </row>
    <row r="75" spans="2:30" ht="15.75" hidden="1" outlineLevel="1" x14ac:dyDescent="0.25">
      <c r="B75" s="134"/>
      <c r="C75" s="252">
        <f t="shared" si="2"/>
        <v>0</v>
      </c>
      <c r="D75" s="312" t="str">
        <f>IF(COUNTIF($F$22:$F75,F75)&gt;1,"X","")</f>
        <v/>
      </c>
      <c r="E75" s="313">
        <f t="shared" si="3"/>
        <v>0</v>
      </c>
      <c r="F75" s="566"/>
      <c r="G75" s="407"/>
      <c r="H75" s="408"/>
      <c r="I75" s="408"/>
      <c r="J75" s="408"/>
      <c r="K75" s="321"/>
      <c r="L75" s="380"/>
      <c r="M75" s="380"/>
      <c r="N75" s="380"/>
      <c r="O75" s="380"/>
      <c r="P75" s="380"/>
      <c r="Q75" s="581"/>
      <c r="R75" s="184" t="str">
        <f t="shared" si="9"/>
        <v/>
      </c>
      <c r="W75" s="317">
        <f t="shared" ref="W75:W106" si="11">E75</f>
        <v>0</v>
      </c>
      <c r="X75" s="221">
        <f>IFERROR(INDEX('5. Form Breakdown'!$C$11:$P$138,MATCH('5a. Dosing'!$E75,'5. Form Breakdown'!$B$11:$B$138,0),MATCH('5a. Dosing'!X$9,'5. Form Breakdown'!$C$9:$P$9,0)),0)</f>
        <v>0</v>
      </c>
      <c r="Y75" s="221">
        <f>IFERROR(INDEX('5. Form Breakdown'!$C$11:$P$138,MATCH('5a. Dosing'!$E75,'5. Form Breakdown'!$B$11:$B$138,0),MATCH('5a. Dosing'!Y$9,'5. Form Breakdown'!$C$9:$P$9,0)),0)</f>
        <v>0</v>
      </c>
      <c r="Z75" s="221">
        <f>IFERROR(INDEX('5. Form Breakdown'!$C$11:$P$138,MATCH('5a. Dosing'!$E75,'5. Form Breakdown'!$B$11:$B$138,0),MATCH('5a. Dosing'!Z$9,'5. Form Breakdown'!$C$9:$P$9,0)),0)</f>
        <v>0</v>
      </c>
      <c r="AA75" s="221">
        <f>IFERROR(INDEX('5. Form Breakdown'!$C$11:$P$138,MATCH('5a. Dosing'!$E75,'5. Form Breakdown'!$B$11:$B$138,0),MATCH('5a. Dosing'!AA$9,'5. Form Breakdown'!$C$9:$P$9,0)),0)</f>
        <v>0</v>
      </c>
      <c r="AB75" s="221">
        <f>IFERROR(INDEX('5. Form Breakdown'!$C$11:$P$138,MATCH('5a. Dosing'!$E75,'5. Form Breakdown'!$B$11:$B$138,0),MATCH('5a. Dosing'!AB$9,'5. Form Breakdown'!$C$9:$P$9,0)),0)</f>
        <v>0</v>
      </c>
      <c r="AC75" s="221">
        <f>IFERROR(INDEX('5. Form Breakdown'!$C$11:$P$138,MATCH('5a. Dosing'!$E75,'5. Form Breakdown'!$B$11:$B$138,0),MATCH('5a. Dosing'!AC$9,'5. Form Breakdown'!$C$9:$P$9,0)),0)</f>
        <v>0</v>
      </c>
      <c r="AD75" s="256">
        <f t="shared" si="10"/>
        <v>0</v>
      </c>
    </row>
    <row r="76" spans="2:30" ht="15.75" hidden="1" outlineLevel="1" x14ac:dyDescent="0.25">
      <c r="B76" s="134"/>
      <c r="C76" s="252">
        <f t="shared" ref="C76:C108" si="12">COUNTIFS($F$11:$F$22,"&lt;="&amp;F76,$F$11:$F$22,"&lt;&gt;0",$D$11:$D$22,"&lt;&gt;"&amp;"X")</f>
        <v>0</v>
      </c>
      <c r="D76" s="312" t="str">
        <f>IF(COUNTIF($F$22:$F76,F76)&gt;1,"X","")</f>
        <v/>
      </c>
      <c r="E76" s="313">
        <f t="shared" ref="E76:E85" si="13">IF(F76=0,0,IF(H76="",F76&amp;" "&amp;G76&amp;" - "&amp;I76,F76&amp;" "&amp;G76&amp;" - "&amp;I76&amp;" - "&amp;H76))</f>
        <v>0</v>
      </c>
      <c r="F76" s="566"/>
      <c r="G76" s="407"/>
      <c r="H76" s="408"/>
      <c r="I76" s="408"/>
      <c r="J76" s="408"/>
      <c r="K76" s="321"/>
      <c r="L76" s="380"/>
      <c r="M76" s="380"/>
      <c r="N76" s="380"/>
      <c r="O76" s="380"/>
      <c r="P76" s="380"/>
      <c r="Q76" s="581"/>
      <c r="R76" s="184" t="str">
        <f t="shared" si="9"/>
        <v/>
      </c>
      <c r="W76" s="317">
        <f t="shared" si="11"/>
        <v>0</v>
      </c>
      <c r="X76" s="221">
        <f>IFERROR(INDEX('5. Form Breakdown'!$C$11:$P$138,MATCH('5a. Dosing'!$E76,'5. Form Breakdown'!$B$11:$B$138,0),MATCH('5a. Dosing'!X$9,'5. Form Breakdown'!$C$9:$P$9,0)),0)</f>
        <v>0</v>
      </c>
      <c r="Y76" s="221">
        <f>IFERROR(INDEX('5. Form Breakdown'!$C$11:$P$138,MATCH('5a. Dosing'!$E76,'5. Form Breakdown'!$B$11:$B$138,0),MATCH('5a. Dosing'!Y$9,'5. Form Breakdown'!$C$9:$P$9,0)),0)</f>
        <v>0</v>
      </c>
      <c r="Z76" s="221">
        <f>IFERROR(INDEX('5. Form Breakdown'!$C$11:$P$138,MATCH('5a. Dosing'!$E76,'5. Form Breakdown'!$B$11:$B$138,0),MATCH('5a. Dosing'!Z$9,'5. Form Breakdown'!$C$9:$P$9,0)),0)</f>
        <v>0</v>
      </c>
      <c r="AA76" s="221">
        <f>IFERROR(INDEX('5. Form Breakdown'!$C$11:$P$138,MATCH('5a. Dosing'!$E76,'5. Form Breakdown'!$B$11:$B$138,0),MATCH('5a. Dosing'!AA$9,'5. Form Breakdown'!$C$9:$P$9,0)),0)</f>
        <v>0</v>
      </c>
      <c r="AB76" s="221">
        <f>IFERROR(INDEX('5. Form Breakdown'!$C$11:$P$138,MATCH('5a. Dosing'!$E76,'5. Form Breakdown'!$B$11:$B$138,0),MATCH('5a. Dosing'!AB$9,'5. Form Breakdown'!$C$9:$P$9,0)),0)</f>
        <v>0</v>
      </c>
      <c r="AC76" s="221">
        <f>IFERROR(INDEX('5. Form Breakdown'!$C$11:$P$138,MATCH('5a. Dosing'!$E76,'5. Form Breakdown'!$B$11:$B$138,0),MATCH('5a. Dosing'!AC$9,'5. Form Breakdown'!$C$9:$P$9,0)),0)</f>
        <v>0</v>
      </c>
      <c r="AD76" s="256">
        <f t="shared" si="10"/>
        <v>0</v>
      </c>
    </row>
    <row r="77" spans="2:30" ht="15.75" hidden="1" outlineLevel="1" x14ac:dyDescent="0.25">
      <c r="B77" s="134"/>
      <c r="C77" s="252">
        <f t="shared" si="12"/>
        <v>0</v>
      </c>
      <c r="D77" s="312" t="str">
        <f>IF(COUNTIF($F$22:$F77,F77)&gt;1,"X","")</f>
        <v/>
      </c>
      <c r="E77" s="313">
        <f t="shared" si="13"/>
        <v>0</v>
      </c>
      <c r="F77" s="566"/>
      <c r="G77" s="407"/>
      <c r="H77" s="408"/>
      <c r="I77" s="408"/>
      <c r="J77" s="408"/>
      <c r="K77" s="321"/>
      <c r="L77" s="380"/>
      <c r="M77" s="380"/>
      <c r="N77" s="380"/>
      <c r="O77" s="380"/>
      <c r="P77" s="380"/>
      <c r="Q77" s="581"/>
      <c r="R77" s="184" t="str">
        <f t="shared" si="9"/>
        <v/>
      </c>
      <c r="W77" s="317">
        <f t="shared" si="11"/>
        <v>0</v>
      </c>
      <c r="X77" s="221">
        <f>IFERROR(INDEX('5. Form Breakdown'!$C$11:$P$138,MATCH('5a. Dosing'!$E77,'5. Form Breakdown'!$B$11:$B$138,0),MATCH('5a. Dosing'!X$9,'5. Form Breakdown'!$C$9:$P$9,0)),0)</f>
        <v>0</v>
      </c>
      <c r="Y77" s="221">
        <f>IFERROR(INDEX('5. Form Breakdown'!$C$11:$P$138,MATCH('5a. Dosing'!$E77,'5. Form Breakdown'!$B$11:$B$138,0),MATCH('5a. Dosing'!Y$9,'5. Form Breakdown'!$C$9:$P$9,0)),0)</f>
        <v>0</v>
      </c>
      <c r="Z77" s="221">
        <f>IFERROR(INDEX('5. Form Breakdown'!$C$11:$P$138,MATCH('5a. Dosing'!$E77,'5. Form Breakdown'!$B$11:$B$138,0),MATCH('5a. Dosing'!Z$9,'5. Form Breakdown'!$C$9:$P$9,0)),0)</f>
        <v>0</v>
      </c>
      <c r="AA77" s="221">
        <f>IFERROR(INDEX('5. Form Breakdown'!$C$11:$P$138,MATCH('5a. Dosing'!$E77,'5. Form Breakdown'!$B$11:$B$138,0),MATCH('5a. Dosing'!AA$9,'5. Form Breakdown'!$C$9:$P$9,0)),0)</f>
        <v>0</v>
      </c>
      <c r="AB77" s="221">
        <f>IFERROR(INDEX('5. Form Breakdown'!$C$11:$P$138,MATCH('5a. Dosing'!$E77,'5. Form Breakdown'!$B$11:$B$138,0),MATCH('5a. Dosing'!AB$9,'5. Form Breakdown'!$C$9:$P$9,0)),0)</f>
        <v>0</v>
      </c>
      <c r="AC77" s="221">
        <f>IFERROR(INDEX('5. Form Breakdown'!$C$11:$P$138,MATCH('5a. Dosing'!$E77,'5. Form Breakdown'!$B$11:$B$138,0),MATCH('5a. Dosing'!AC$9,'5. Form Breakdown'!$C$9:$P$9,0)),0)</f>
        <v>0</v>
      </c>
      <c r="AD77" s="256">
        <f t="shared" si="10"/>
        <v>0</v>
      </c>
    </row>
    <row r="78" spans="2:30" ht="15.75" hidden="1" outlineLevel="1" x14ac:dyDescent="0.25">
      <c r="B78" s="134"/>
      <c r="C78" s="252">
        <f t="shared" si="12"/>
        <v>0</v>
      </c>
      <c r="D78" s="312" t="str">
        <f>IF(COUNTIF($F$22:$F78,F78)&gt;1,"X","")</f>
        <v/>
      </c>
      <c r="E78" s="313">
        <f t="shared" si="13"/>
        <v>0</v>
      </c>
      <c r="F78" s="566"/>
      <c r="G78" s="407"/>
      <c r="H78" s="408"/>
      <c r="I78" s="408"/>
      <c r="J78" s="408"/>
      <c r="K78" s="321"/>
      <c r="L78" s="380"/>
      <c r="M78" s="380"/>
      <c r="N78" s="380"/>
      <c r="O78" s="380"/>
      <c r="P78" s="380"/>
      <c r="Q78" s="581"/>
      <c r="R78" s="184" t="str">
        <f t="shared" si="9"/>
        <v/>
      </c>
      <c r="W78" s="317">
        <f t="shared" si="11"/>
        <v>0</v>
      </c>
      <c r="X78" s="221">
        <f>IFERROR(INDEX('5. Form Breakdown'!$C$11:$P$138,MATCH('5a. Dosing'!$E78,'5. Form Breakdown'!$B$11:$B$138,0),MATCH('5a. Dosing'!X$9,'5. Form Breakdown'!$C$9:$P$9,0)),0)</f>
        <v>0</v>
      </c>
      <c r="Y78" s="221">
        <f>IFERROR(INDEX('5. Form Breakdown'!$C$11:$P$138,MATCH('5a. Dosing'!$E78,'5. Form Breakdown'!$B$11:$B$138,0),MATCH('5a. Dosing'!Y$9,'5. Form Breakdown'!$C$9:$P$9,0)),0)</f>
        <v>0</v>
      </c>
      <c r="Z78" s="221">
        <f>IFERROR(INDEX('5. Form Breakdown'!$C$11:$P$138,MATCH('5a. Dosing'!$E78,'5. Form Breakdown'!$B$11:$B$138,0),MATCH('5a. Dosing'!Z$9,'5. Form Breakdown'!$C$9:$P$9,0)),0)</f>
        <v>0</v>
      </c>
      <c r="AA78" s="221">
        <f>IFERROR(INDEX('5. Form Breakdown'!$C$11:$P$138,MATCH('5a. Dosing'!$E78,'5. Form Breakdown'!$B$11:$B$138,0),MATCH('5a. Dosing'!AA$9,'5. Form Breakdown'!$C$9:$P$9,0)),0)</f>
        <v>0</v>
      </c>
      <c r="AB78" s="221">
        <f>IFERROR(INDEX('5. Form Breakdown'!$C$11:$P$138,MATCH('5a. Dosing'!$E78,'5. Form Breakdown'!$B$11:$B$138,0),MATCH('5a. Dosing'!AB$9,'5. Form Breakdown'!$C$9:$P$9,0)),0)</f>
        <v>0</v>
      </c>
      <c r="AC78" s="221">
        <f>IFERROR(INDEX('5. Form Breakdown'!$C$11:$P$138,MATCH('5a. Dosing'!$E78,'5. Form Breakdown'!$B$11:$B$138,0),MATCH('5a. Dosing'!AC$9,'5. Form Breakdown'!$C$9:$P$9,0)),0)</f>
        <v>0</v>
      </c>
      <c r="AD78" s="256">
        <f t="shared" si="10"/>
        <v>0</v>
      </c>
    </row>
    <row r="79" spans="2:30" ht="15.75" hidden="1" outlineLevel="1" x14ac:dyDescent="0.25">
      <c r="B79" s="134"/>
      <c r="C79" s="252">
        <f t="shared" si="12"/>
        <v>0</v>
      </c>
      <c r="D79" s="312" t="str">
        <f>IF(COUNTIF($F$22:$F79,F79)&gt;1,"X","")</f>
        <v/>
      </c>
      <c r="E79" s="313">
        <f t="shared" si="13"/>
        <v>0</v>
      </c>
      <c r="F79" s="566"/>
      <c r="G79" s="407"/>
      <c r="H79" s="408"/>
      <c r="I79" s="408"/>
      <c r="J79" s="408"/>
      <c r="K79" s="321"/>
      <c r="L79" s="380"/>
      <c r="M79" s="380"/>
      <c r="N79" s="380"/>
      <c r="O79" s="380"/>
      <c r="P79" s="380"/>
      <c r="Q79" s="581"/>
      <c r="R79" s="184" t="str">
        <f t="shared" si="9"/>
        <v/>
      </c>
      <c r="W79" s="317">
        <f t="shared" si="11"/>
        <v>0</v>
      </c>
      <c r="X79" s="221">
        <f>IFERROR(INDEX('5. Form Breakdown'!$C$11:$P$138,MATCH('5a. Dosing'!$E79,'5. Form Breakdown'!$B$11:$B$138,0),MATCH('5a. Dosing'!X$9,'5. Form Breakdown'!$C$9:$P$9,0)),0)</f>
        <v>0</v>
      </c>
      <c r="Y79" s="221">
        <f>IFERROR(INDEX('5. Form Breakdown'!$C$11:$P$138,MATCH('5a. Dosing'!$E79,'5. Form Breakdown'!$B$11:$B$138,0),MATCH('5a. Dosing'!Y$9,'5. Form Breakdown'!$C$9:$P$9,0)),0)</f>
        <v>0</v>
      </c>
      <c r="Z79" s="221">
        <f>IFERROR(INDEX('5. Form Breakdown'!$C$11:$P$138,MATCH('5a. Dosing'!$E79,'5. Form Breakdown'!$B$11:$B$138,0),MATCH('5a. Dosing'!Z$9,'5. Form Breakdown'!$C$9:$P$9,0)),0)</f>
        <v>0</v>
      </c>
      <c r="AA79" s="221">
        <f>IFERROR(INDEX('5. Form Breakdown'!$C$11:$P$138,MATCH('5a. Dosing'!$E79,'5. Form Breakdown'!$B$11:$B$138,0),MATCH('5a. Dosing'!AA$9,'5. Form Breakdown'!$C$9:$P$9,0)),0)</f>
        <v>0</v>
      </c>
      <c r="AB79" s="221">
        <f>IFERROR(INDEX('5. Form Breakdown'!$C$11:$P$138,MATCH('5a. Dosing'!$E79,'5. Form Breakdown'!$B$11:$B$138,0),MATCH('5a. Dosing'!AB$9,'5. Form Breakdown'!$C$9:$P$9,0)),0)</f>
        <v>0</v>
      </c>
      <c r="AC79" s="221">
        <f>IFERROR(INDEX('5. Form Breakdown'!$C$11:$P$138,MATCH('5a. Dosing'!$E79,'5. Form Breakdown'!$B$11:$B$138,0),MATCH('5a. Dosing'!AC$9,'5. Form Breakdown'!$C$9:$P$9,0)),0)</f>
        <v>0</v>
      </c>
      <c r="AD79" s="256">
        <f t="shared" si="10"/>
        <v>0</v>
      </c>
    </row>
    <row r="80" spans="2:30" ht="15.75" hidden="1" outlineLevel="1" x14ac:dyDescent="0.25">
      <c r="B80" s="134"/>
      <c r="C80" s="252">
        <f t="shared" si="12"/>
        <v>0</v>
      </c>
      <c r="D80" s="312" t="str">
        <f>IF(COUNTIF($F$22:$F80,F80)&gt;1,"X","")</f>
        <v/>
      </c>
      <c r="E80" s="313">
        <f t="shared" si="13"/>
        <v>0</v>
      </c>
      <c r="F80" s="566"/>
      <c r="G80" s="407"/>
      <c r="H80" s="408"/>
      <c r="I80" s="408"/>
      <c r="J80" s="408"/>
      <c r="K80" s="321"/>
      <c r="L80" s="380"/>
      <c r="M80" s="380"/>
      <c r="N80" s="380"/>
      <c r="O80" s="380"/>
      <c r="P80" s="380"/>
      <c r="Q80" s="581"/>
      <c r="R80" s="184" t="str">
        <f t="shared" si="9"/>
        <v/>
      </c>
      <c r="W80" s="317">
        <f t="shared" si="11"/>
        <v>0</v>
      </c>
      <c r="X80" s="221">
        <f>IFERROR(INDEX('5. Form Breakdown'!$C$11:$P$138,MATCH('5a. Dosing'!$E80,'5. Form Breakdown'!$B$11:$B$138,0),MATCH('5a. Dosing'!X$9,'5. Form Breakdown'!$C$9:$P$9,0)),0)</f>
        <v>0</v>
      </c>
      <c r="Y80" s="221">
        <f>IFERROR(INDEX('5. Form Breakdown'!$C$11:$P$138,MATCH('5a. Dosing'!$E80,'5. Form Breakdown'!$B$11:$B$138,0),MATCH('5a. Dosing'!Y$9,'5. Form Breakdown'!$C$9:$P$9,0)),0)</f>
        <v>0</v>
      </c>
      <c r="Z80" s="221">
        <f>IFERROR(INDEX('5. Form Breakdown'!$C$11:$P$138,MATCH('5a. Dosing'!$E80,'5. Form Breakdown'!$B$11:$B$138,0),MATCH('5a. Dosing'!Z$9,'5. Form Breakdown'!$C$9:$P$9,0)),0)</f>
        <v>0</v>
      </c>
      <c r="AA80" s="221">
        <f>IFERROR(INDEX('5. Form Breakdown'!$C$11:$P$138,MATCH('5a. Dosing'!$E80,'5. Form Breakdown'!$B$11:$B$138,0),MATCH('5a. Dosing'!AA$9,'5. Form Breakdown'!$C$9:$P$9,0)),0)</f>
        <v>0</v>
      </c>
      <c r="AB80" s="221">
        <f>IFERROR(INDEX('5. Form Breakdown'!$C$11:$P$138,MATCH('5a. Dosing'!$E80,'5. Form Breakdown'!$B$11:$B$138,0),MATCH('5a. Dosing'!AB$9,'5. Form Breakdown'!$C$9:$P$9,0)),0)</f>
        <v>0</v>
      </c>
      <c r="AC80" s="221">
        <f>IFERROR(INDEX('5. Form Breakdown'!$C$11:$P$138,MATCH('5a. Dosing'!$E80,'5. Form Breakdown'!$B$11:$B$138,0),MATCH('5a. Dosing'!AC$9,'5. Form Breakdown'!$C$9:$P$9,0)),0)</f>
        <v>0</v>
      </c>
      <c r="AD80" s="256">
        <f t="shared" si="10"/>
        <v>0</v>
      </c>
    </row>
    <row r="81" spans="2:30" ht="15.75" hidden="1" outlineLevel="1" x14ac:dyDescent="0.25">
      <c r="B81" s="134"/>
      <c r="C81" s="252">
        <f t="shared" si="12"/>
        <v>0</v>
      </c>
      <c r="D81" s="312" t="str">
        <f>IF(COUNTIF($F$22:$F81,F81)&gt;1,"X","")</f>
        <v/>
      </c>
      <c r="E81" s="313">
        <f t="shared" si="13"/>
        <v>0</v>
      </c>
      <c r="F81" s="566"/>
      <c r="G81" s="407"/>
      <c r="H81" s="408"/>
      <c r="I81" s="408"/>
      <c r="J81" s="408"/>
      <c r="K81" s="321"/>
      <c r="L81" s="380"/>
      <c r="M81" s="380"/>
      <c r="N81" s="380"/>
      <c r="O81" s="380"/>
      <c r="P81" s="380"/>
      <c r="Q81" s="581"/>
      <c r="R81" s="184" t="str">
        <f t="shared" si="9"/>
        <v/>
      </c>
      <c r="W81" s="317">
        <f t="shared" si="11"/>
        <v>0</v>
      </c>
      <c r="X81" s="221">
        <f>IFERROR(INDEX('5. Form Breakdown'!$C$11:$P$138,MATCH('5a. Dosing'!$E81,'5. Form Breakdown'!$B$11:$B$138,0),MATCH('5a. Dosing'!X$9,'5. Form Breakdown'!$C$9:$P$9,0)),0)</f>
        <v>0</v>
      </c>
      <c r="Y81" s="221">
        <f>IFERROR(INDEX('5. Form Breakdown'!$C$11:$P$138,MATCH('5a. Dosing'!$E81,'5. Form Breakdown'!$B$11:$B$138,0),MATCH('5a. Dosing'!Y$9,'5. Form Breakdown'!$C$9:$P$9,0)),0)</f>
        <v>0</v>
      </c>
      <c r="Z81" s="221">
        <f>IFERROR(INDEX('5. Form Breakdown'!$C$11:$P$138,MATCH('5a. Dosing'!$E81,'5. Form Breakdown'!$B$11:$B$138,0),MATCH('5a. Dosing'!Z$9,'5. Form Breakdown'!$C$9:$P$9,0)),0)</f>
        <v>0</v>
      </c>
      <c r="AA81" s="221">
        <f>IFERROR(INDEX('5. Form Breakdown'!$C$11:$P$138,MATCH('5a. Dosing'!$E81,'5. Form Breakdown'!$B$11:$B$138,0),MATCH('5a. Dosing'!AA$9,'5. Form Breakdown'!$C$9:$P$9,0)),0)</f>
        <v>0</v>
      </c>
      <c r="AB81" s="221">
        <f>IFERROR(INDEX('5. Form Breakdown'!$C$11:$P$138,MATCH('5a. Dosing'!$E81,'5. Form Breakdown'!$B$11:$B$138,0),MATCH('5a. Dosing'!AB$9,'5. Form Breakdown'!$C$9:$P$9,0)),0)</f>
        <v>0</v>
      </c>
      <c r="AC81" s="221">
        <f>IFERROR(INDEX('5. Form Breakdown'!$C$11:$P$138,MATCH('5a. Dosing'!$E81,'5. Form Breakdown'!$B$11:$B$138,0),MATCH('5a. Dosing'!AC$9,'5. Form Breakdown'!$C$9:$P$9,0)),0)</f>
        <v>0</v>
      </c>
      <c r="AD81" s="256">
        <f t="shared" si="10"/>
        <v>0</v>
      </c>
    </row>
    <row r="82" spans="2:30" ht="15.75" hidden="1" outlineLevel="1" x14ac:dyDescent="0.25">
      <c r="B82" s="134"/>
      <c r="C82" s="252">
        <f t="shared" si="12"/>
        <v>0</v>
      </c>
      <c r="D82" s="312" t="str">
        <f>IF(COUNTIF($F$22:$F82,F82)&gt;1,"X","")</f>
        <v/>
      </c>
      <c r="E82" s="313">
        <f t="shared" si="13"/>
        <v>0</v>
      </c>
      <c r="F82" s="566"/>
      <c r="G82" s="407"/>
      <c r="H82" s="408"/>
      <c r="I82" s="408"/>
      <c r="J82" s="408"/>
      <c r="K82" s="321"/>
      <c r="L82" s="380"/>
      <c r="M82" s="380"/>
      <c r="N82" s="380"/>
      <c r="O82" s="380"/>
      <c r="P82" s="380"/>
      <c r="Q82" s="581"/>
      <c r="R82" s="184" t="str">
        <f t="shared" si="9"/>
        <v/>
      </c>
      <c r="W82" s="317">
        <f t="shared" si="11"/>
        <v>0</v>
      </c>
      <c r="X82" s="221">
        <f>IFERROR(INDEX('5. Form Breakdown'!$C$11:$P$138,MATCH('5a. Dosing'!$E82,'5. Form Breakdown'!$B$11:$B$138,0),MATCH('5a. Dosing'!X$9,'5. Form Breakdown'!$C$9:$P$9,0)),0)</f>
        <v>0</v>
      </c>
      <c r="Y82" s="221">
        <f>IFERROR(INDEX('5. Form Breakdown'!$C$11:$P$138,MATCH('5a. Dosing'!$E82,'5. Form Breakdown'!$B$11:$B$138,0),MATCH('5a. Dosing'!Y$9,'5. Form Breakdown'!$C$9:$P$9,0)),0)</f>
        <v>0</v>
      </c>
      <c r="Z82" s="221">
        <f>IFERROR(INDEX('5. Form Breakdown'!$C$11:$P$138,MATCH('5a. Dosing'!$E82,'5. Form Breakdown'!$B$11:$B$138,0),MATCH('5a. Dosing'!Z$9,'5. Form Breakdown'!$C$9:$P$9,0)),0)</f>
        <v>0</v>
      </c>
      <c r="AA82" s="221">
        <f>IFERROR(INDEX('5. Form Breakdown'!$C$11:$P$138,MATCH('5a. Dosing'!$E82,'5. Form Breakdown'!$B$11:$B$138,0),MATCH('5a. Dosing'!AA$9,'5. Form Breakdown'!$C$9:$P$9,0)),0)</f>
        <v>0</v>
      </c>
      <c r="AB82" s="221">
        <f>IFERROR(INDEX('5. Form Breakdown'!$C$11:$P$138,MATCH('5a. Dosing'!$E82,'5. Form Breakdown'!$B$11:$B$138,0),MATCH('5a. Dosing'!AB$9,'5. Form Breakdown'!$C$9:$P$9,0)),0)</f>
        <v>0</v>
      </c>
      <c r="AC82" s="221">
        <f>IFERROR(INDEX('5. Form Breakdown'!$C$11:$P$138,MATCH('5a. Dosing'!$E82,'5. Form Breakdown'!$B$11:$B$138,0),MATCH('5a. Dosing'!AC$9,'5. Form Breakdown'!$C$9:$P$9,0)),0)</f>
        <v>0</v>
      </c>
      <c r="AD82" s="256">
        <f t="shared" si="10"/>
        <v>0</v>
      </c>
    </row>
    <row r="83" spans="2:30" ht="18" collapsed="1" x14ac:dyDescent="0.35">
      <c r="B83" s="134"/>
      <c r="C83" s="252">
        <f t="shared" si="12"/>
        <v>5</v>
      </c>
      <c r="D83" s="312" t="str">
        <f>IF(COUNTIF($F$22:$F83,F83)&gt;1,"X","")</f>
        <v/>
      </c>
      <c r="E83" s="313"/>
      <c r="F83" s="852" t="s">
        <v>375</v>
      </c>
      <c r="G83" s="853"/>
      <c r="H83" s="853"/>
      <c r="I83" s="853"/>
      <c r="J83" s="853"/>
      <c r="K83" s="853"/>
      <c r="L83" s="853"/>
      <c r="M83" s="853"/>
      <c r="N83" s="853"/>
      <c r="O83" s="853"/>
      <c r="P83" s="853"/>
      <c r="Q83" s="854"/>
      <c r="R83" s="184" t="str">
        <f t="shared" si="9"/>
        <v/>
      </c>
      <c r="W83" s="317">
        <f t="shared" si="11"/>
        <v>0</v>
      </c>
      <c r="X83" s="221">
        <f>IFERROR(INDEX('5. Form Breakdown'!$C$11:$P$138,MATCH('5a. Dosing'!$E83,'5. Form Breakdown'!$B$11:$B$138,0),MATCH('5a. Dosing'!X$9,'5. Form Breakdown'!$C$9:$P$9,0)),0)</f>
        <v>0</v>
      </c>
      <c r="Y83" s="221">
        <f>IFERROR(INDEX('5. Form Breakdown'!$C$11:$P$138,MATCH('5a. Dosing'!$E83,'5. Form Breakdown'!$B$11:$B$138,0),MATCH('5a. Dosing'!Y$9,'5. Form Breakdown'!$C$9:$P$9,0)),0)</f>
        <v>0</v>
      </c>
      <c r="Z83" s="221">
        <f>IFERROR(INDEX('5. Form Breakdown'!$C$11:$P$138,MATCH('5a. Dosing'!$E83,'5. Form Breakdown'!$B$11:$B$138,0),MATCH('5a. Dosing'!Z$9,'5. Form Breakdown'!$C$9:$P$9,0)),0)</f>
        <v>0</v>
      </c>
      <c r="AA83" s="221">
        <f>IFERROR(INDEX('5. Form Breakdown'!$C$11:$P$138,MATCH('5a. Dosing'!$E83,'5. Form Breakdown'!$B$11:$B$138,0),MATCH('5a. Dosing'!AA$9,'5. Form Breakdown'!$C$9:$P$9,0)),0)</f>
        <v>0</v>
      </c>
      <c r="AB83" s="221">
        <f>IFERROR(INDEX('5. Form Breakdown'!$C$11:$P$138,MATCH('5a. Dosing'!$E83,'5. Form Breakdown'!$B$11:$B$138,0),MATCH('5a. Dosing'!AB$9,'5. Form Breakdown'!$C$9:$P$9,0)),0)</f>
        <v>0</v>
      </c>
      <c r="AC83" s="221">
        <f>IFERROR(INDEX('5. Form Breakdown'!$C$11:$P$138,MATCH('5a. Dosing'!$E83,'5. Form Breakdown'!$B$11:$B$138,0),MATCH('5a. Dosing'!AC$9,'5. Form Breakdown'!$C$9:$P$9,0)),0)</f>
        <v>0</v>
      </c>
      <c r="AD83" s="256">
        <f t="shared" si="10"/>
        <v>0</v>
      </c>
    </row>
    <row r="84" spans="2:30" ht="16.2" thickBot="1" x14ac:dyDescent="0.35">
      <c r="B84" s="820" t="s">
        <v>342</v>
      </c>
      <c r="C84" s="252">
        <f t="shared" si="12"/>
        <v>5</v>
      </c>
      <c r="D84" s="312" t="str">
        <f>IF(COUNTIF($F$22:$F84,F84)&gt;1,"X","")</f>
        <v>X</v>
      </c>
      <c r="E84" s="313" t="str">
        <f t="shared" si="13"/>
        <v>LPV/r 40/10 - pellets/caps - heat stable</v>
      </c>
      <c r="F84" s="567" t="s">
        <v>14</v>
      </c>
      <c r="G84" s="547" t="s">
        <v>262</v>
      </c>
      <c r="H84" s="546" t="s">
        <v>294</v>
      </c>
      <c r="I84" s="546" t="s">
        <v>301</v>
      </c>
      <c r="J84" s="609">
        <f>VLOOKUP(E84,FormPack,8,FALSE)</f>
        <v>120</v>
      </c>
      <c r="K84" s="644" t="s">
        <v>268</v>
      </c>
      <c r="L84" s="553">
        <v>4</v>
      </c>
      <c r="M84" s="553">
        <v>6</v>
      </c>
      <c r="N84" s="553">
        <v>8</v>
      </c>
      <c r="O84" s="553">
        <v>10</v>
      </c>
      <c r="P84" s="553">
        <v>12</v>
      </c>
      <c r="Q84" s="582">
        <v>16</v>
      </c>
      <c r="R84" s="184" t="str">
        <f t="shared" si="9"/>
        <v/>
      </c>
      <c r="S84" s="471" t="s">
        <v>363</v>
      </c>
      <c r="W84" s="317" t="str">
        <f t="shared" si="11"/>
        <v>LPV/r 40/10 - pellets/caps - heat stable</v>
      </c>
      <c r="X84" s="221">
        <f>IFERROR(INDEX('5. Form Breakdown'!$C$11:$P$138,MATCH('5a. Dosing'!$E84,'5. Form Breakdown'!$B$11:$B$138,0),MATCH('5a. Dosing'!X$9,'5. Form Breakdown'!$C$9:$P$9,0)),0)</f>
        <v>0</v>
      </c>
      <c r="Y84" s="221">
        <f>IFERROR(INDEX('5. Form Breakdown'!$C$11:$P$138,MATCH('5a. Dosing'!$E84,'5. Form Breakdown'!$B$11:$B$138,0),MATCH('5a. Dosing'!Y$9,'5. Form Breakdown'!$C$9:$P$9,0)),0)</f>
        <v>0</v>
      </c>
      <c r="Z84" s="221">
        <f>IFERROR(INDEX('5. Form Breakdown'!$C$11:$P$138,MATCH('5a. Dosing'!$E84,'5. Form Breakdown'!$B$11:$B$138,0),MATCH('5a. Dosing'!Z$9,'5. Form Breakdown'!$C$9:$P$9,0)),0)</f>
        <v>0</v>
      </c>
      <c r="AA84" s="221">
        <f>IFERROR(INDEX('5. Form Breakdown'!$C$11:$P$138,MATCH('5a. Dosing'!$E84,'5. Form Breakdown'!$B$11:$B$138,0),MATCH('5a. Dosing'!AA$9,'5. Form Breakdown'!$C$9:$P$9,0)),0)</f>
        <v>0</v>
      </c>
      <c r="AB84" s="221">
        <f>IFERROR(INDEX('5. Form Breakdown'!$C$11:$P$138,MATCH('5a. Dosing'!$E84,'5. Form Breakdown'!$B$11:$B$138,0),MATCH('5a. Dosing'!AB$9,'5. Form Breakdown'!$C$9:$P$9,0)),0)</f>
        <v>0</v>
      </c>
      <c r="AC84" s="221">
        <f>IFERROR(INDEX('5. Form Breakdown'!$C$11:$P$138,MATCH('5a. Dosing'!$E84,'5. Form Breakdown'!$B$11:$B$138,0),MATCH('5a. Dosing'!AC$9,'5. Form Breakdown'!$C$9:$P$9,0)),0)</f>
        <v>0</v>
      </c>
      <c r="AD84" s="256">
        <f t="shared" si="10"/>
        <v>0</v>
      </c>
    </row>
    <row r="85" spans="2:30" ht="15.6" x14ac:dyDescent="0.3">
      <c r="B85" s="820" t="s">
        <v>342</v>
      </c>
      <c r="C85" s="252">
        <f t="shared" si="12"/>
        <v>5</v>
      </c>
      <c r="D85" s="312" t="str">
        <f>IF(COUNTIF($F$22:$F85,F85)&gt;1,"X","")</f>
        <v>X</v>
      </c>
      <c r="E85" s="313" t="str">
        <f t="shared" si="13"/>
        <v>DRV 0 - susp - dose in ml</v>
      </c>
      <c r="F85" s="568" t="s">
        <v>18</v>
      </c>
      <c r="G85" s="523" t="s">
        <v>252</v>
      </c>
      <c r="H85" s="715" t="s">
        <v>317</v>
      </c>
      <c r="I85" s="515" t="s">
        <v>253</v>
      </c>
      <c r="J85" s="608">
        <f>VLOOKUP(E85,FormPack,8,FALSE)</f>
        <v>200</v>
      </c>
      <c r="K85" s="645" t="s">
        <v>289</v>
      </c>
      <c r="L85" s="552"/>
      <c r="M85" s="552"/>
      <c r="N85" s="552">
        <v>5</v>
      </c>
      <c r="O85" s="552">
        <v>7</v>
      </c>
      <c r="P85" s="756"/>
      <c r="Q85" s="757"/>
      <c r="R85" s="184" t="str">
        <f t="shared" si="9"/>
        <v/>
      </c>
      <c r="W85" s="317" t="str">
        <f t="shared" si="11"/>
        <v>DRV 0 - susp - dose in ml</v>
      </c>
      <c r="X85" s="221">
        <f>IFERROR(INDEX('5. Form Breakdown'!$C$11:$P$138,MATCH('5a. Dosing'!$E85,'5. Form Breakdown'!$B$11:$B$138,0),MATCH('5a. Dosing'!X$9,'5. Form Breakdown'!$C$9:$P$9,0)),0)</f>
        <v>0</v>
      </c>
      <c r="Y85" s="221">
        <f>IFERROR(INDEX('5. Form Breakdown'!$C$11:$P$138,MATCH('5a. Dosing'!$E85,'5. Form Breakdown'!$B$11:$B$138,0),MATCH('5a. Dosing'!Y$9,'5. Form Breakdown'!$C$9:$P$9,0)),0)</f>
        <v>0</v>
      </c>
      <c r="Z85" s="221">
        <f>IFERROR(INDEX('5. Form Breakdown'!$C$11:$P$138,MATCH('5a. Dosing'!$E85,'5. Form Breakdown'!$B$11:$B$138,0),MATCH('5a. Dosing'!Z$9,'5. Form Breakdown'!$C$9:$P$9,0)),0)</f>
        <v>0</v>
      </c>
      <c r="AA85" s="221">
        <f>IFERROR(INDEX('5. Form Breakdown'!$C$11:$P$138,MATCH('5a. Dosing'!$E85,'5. Form Breakdown'!$B$11:$B$138,0),MATCH('5a. Dosing'!AA$9,'5. Form Breakdown'!$C$9:$P$9,0)),0)</f>
        <v>0</v>
      </c>
      <c r="AB85" s="221">
        <f>IFERROR(INDEX('5. Form Breakdown'!$C$11:$P$138,MATCH('5a. Dosing'!$E85,'5. Form Breakdown'!$B$11:$B$138,0),MATCH('5a. Dosing'!AB$9,'5. Form Breakdown'!$C$9:$P$9,0)),0)</f>
        <v>0</v>
      </c>
      <c r="AC85" s="221">
        <f>IFERROR(INDEX('5. Form Breakdown'!$C$11:$P$138,MATCH('5a. Dosing'!$E85,'5. Form Breakdown'!$B$11:$B$138,0),MATCH('5a. Dosing'!AC$9,'5. Form Breakdown'!$C$9:$P$9,0)),0)</f>
        <v>0</v>
      </c>
      <c r="AD85" s="256">
        <f t="shared" si="10"/>
        <v>0</v>
      </c>
    </row>
    <row r="86" spans="2:30" ht="15.6" x14ac:dyDescent="0.3">
      <c r="B86" s="134"/>
      <c r="C86" s="252">
        <f t="shared" si="12"/>
        <v>5</v>
      </c>
      <c r="D86" s="312" t="str">
        <f>IF(COUNTIF($F$22:$F86,F86)&gt;1,"X","")</f>
        <v/>
      </c>
      <c r="E86" s="313" t="str">
        <f t="shared" ref="E86:E121" si="14">IF(F86=0,0,IF(H86="",F86&amp;" "&amp;G86&amp;" - "&amp;I86,F86&amp;" "&amp;G86&amp;" - "&amp;I86&amp;" - "&amp;H86))</f>
        <v>x_DTG 50 - tab</v>
      </c>
      <c r="F86" s="812" t="s">
        <v>376</v>
      </c>
      <c r="G86" s="407" t="s">
        <v>259</v>
      </c>
      <c r="H86" s="408"/>
      <c r="I86" s="813" t="s">
        <v>107</v>
      </c>
      <c r="J86" s="408">
        <v>30</v>
      </c>
      <c r="K86" s="321" t="s">
        <v>258</v>
      </c>
      <c r="L86" s="321"/>
      <c r="M86" s="321"/>
      <c r="N86" s="321"/>
      <c r="O86" s="321"/>
      <c r="P86" s="321"/>
      <c r="Q86" s="584"/>
      <c r="R86" s="184" t="str">
        <f t="shared" si="9"/>
        <v/>
      </c>
      <c r="S86" s="311" t="s">
        <v>377</v>
      </c>
      <c r="W86" s="317" t="str">
        <f t="shared" si="11"/>
        <v>x_DTG 50 - tab</v>
      </c>
      <c r="X86" s="221">
        <f>IFERROR(INDEX('5. Form Breakdown'!$C$11:$P$138,MATCH('5a. Dosing'!$E86,'5. Form Breakdown'!$B$11:$B$138,0),MATCH('5a. Dosing'!X$9,'5. Form Breakdown'!$C$9:$P$9,0)),0)</f>
        <v>0</v>
      </c>
      <c r="Y86" s="221">
        <f>IFERROR(INDEX('5. Form Breakdown'!$C$11:$P$138,MATCH('5a. Dosing'!$E86,'5. Form Breakdown'!$B$11:$B$138,0),MATCH('5a. Dosing'!Y$9,'5. Form Breakdown'!$C$9:$P$9,0)),0)</f>
        <v>0</v>
      </c>
      <c r="Z86" s="221">
        <f>IFERROR(INDEX('5. Form Breakdown'!$C$11:$P$138,MATCH('5a. Dosing'!$E86,'5. Form Breakdown'!$B$11:$B$138,0),MATCH('5a. Dosing'!Z$9,'5. Form Breakdown'!$C$9:$P$9,0)),0)</f>
        <v>0</v>
      </c>
      <c r="AA86" s="221">
        <f>IFERROR(INDEX('5. Form Breakdown'!$C$11:$P$138,MATCH('5a. Dosing'!$E86,'5. Form Breakdown'!$B$11:$B$138,0),MATCH('5a. Dosing'!AA$9,'5. Form Breakdown'!$C$9:$P$9,0)),0)</f>
        <v>0</v>
      </c>
      <c r="AB86" s="221">
        <f>IFERROR(INDEX('5. Form Breakdown'!$C$11:$P$138,MATCH('5a. Dosing'!$E86,'5. Form Breakdown'!$B$11:$B$138,0),MATCH('5a. Dosing'!AB$9,'5. Form Breakdown'!$C$9:$P$9,0)),0)</f>
        <v>0</v>
      </c>
      <c r="AC86" s="221">
        <f>IFERROR(INDEX('5. Form Breakdown'!$C$11:$P$138,MATCH('5a. Dosing'!$E86,'5. Form Breakdown'!$B$11:$B$138,0),MATCH('5a. Dosing'!AC$9,'5. Form Breakdown'!$C$9:$P$9,0)),0)</f>
        <v>0</v>
      </c>
      <c r="AD86" s="256">
        <f t="shared" si="10"/>
        <v>0</v>
      </c>
    </row>
    <row r="87" spans="2:30" ht="15.75" hidden="1" outlineLevel="1" x14ac:dyDescent="0.25">
      <c r="B87" s="134"/>
      <c r="C87" s="252">
        <f t="shared" si="12"/>
        <v>0</v>
      </c>
      <c r="D87" s="312" t="str">
        <f>IF(COUNTIF($F$22:$F87,F87)&gt;1,"X","")</f>
        <v/>
      </c>
      <c r="E87" s="313">
        <f t="shared" si="14"/>
        <v>0</v>
      </c>
      <c r="F87" s="566"/>
      <c r="G87" s="407"/>
      <c r="H87" s="408"/>
      <c r="I87" s="408"/>
      <c r="J87" s="408"/>
      <c r="K87" s="321"/>
      <c r="L87" s="321"/>
      <c r="M87" s="321"/>
      <c r="N87" s="321"/>
      <c r="O87" s="321"/>
      <c r="P87" s="321"/>
      <c r="Q87" s="584"/>
      <c r="R87" s="184" t="str">
        <f t="shared" si="9"/>
        <v/>
      </c>
      <c r="W87" s="317">
        <f t="shared" si="11"/>
        <v>0</v>
      </c>
      <c r="X87" s="221">
        <f>IFERROR(INDEX('5. Form Breakdown'!$C$11:$P$138,MATCH('5a. Dosing'!$E87,'5. Form Breakdown'!$B$11:$B$138,0),MATCH('5a. Dosing'!X$9,'5. Form Breakdown'!$C$9:$P$9,0)),0)</f>
        <v>0</v>
      </c>
      <c r="Y87" s="221">
        <f>IFERROR(INDEX('5. Form Breakdown'!$C$11:$P$138,MATCH('5a. Dosing'!$E87,'5. Form Breakdown'!$B$11:$B$138,0),MATCH('5a. Dosing'!Y$9,'5. Form Breakdown'!$C$9:$P$9,0)),0)</f>
        <v>0</v>
      </c>
      <c r="Z87" s="221">
        <f>IFERROR(INDEX('5. Form Breakdown'!$C$11:$P$138,MATCH('5a. Dosing'!$E87,'5. Form Breakdown'!$B$11:$B$138,0),MATCH('5a. Dosing'!Z$9,'5. Form Breakdown'!$C$9:$P$9,0)),0)</f>
        <v>0</v>
      </c>
      <c r="AA87" s="221">
        <f>IFERROR(INDEX('5. Form Breakdown'!$C$11:$P$138,MATCH('5a. Dosing'!$E87,'5. Form Breakdown'!$B$11:$B$138,0),MATCH('5a. Dosing'!AA$9,'5. Form Breakdown'!$C$9:$P$9,0)),0)</f>
        <v>0</v>
      </c>
      <c r="AB87" s="221">
        <f>IFERROR(INDEX('5. Form Breakdown'!$C$11:$P$138,MATCH('5a. Dosing'!$E87,'5. Form Breakdown'!$B$11:$B$138,0),MATCH('5a. Dosing'!AB$9,'5. Form Breakdown'!$C$9:$P$9,0)),0)</f>
        <v>0</v>
      </c>
      <c r="AC87" s="221">
        <f>IFERROR(INDEX('5. Form Breakdown'!$C$11:$P$138,MATCH('5a. Dosing'!$E87,'5. Form Breakdown'!$B$11:$B$138,0),MATCH('5a. Dosing'!AC$9,'5. Form Breakdown'!$C$9:$P$9,0)),0)</f>
        <v>0</v>
      </c>
      <c r="AD87" s="256">
        <f t="shared" si="10"/>
        <v>0</v>
      </c>
    </row>
    <row r="88" spans="2:30" ht="15.75" hidden="1" outlineLevel="1" x14ac:dyDescent="0.25">
      <c r="B88" s="134"/>
      <c r="C88" s="252">
        <f t="shared" si="12"/>
        <v>0</v>
      </c>
      <c r="D88" s="312" t="str">
        <f>IF(COUNTIF($F$22:$F88,F88)&gt;1,"X","")</f>
        <v/>
      </c>
      <c r="E88" s="313">
        <f t="shared" si="14"/>
        <v>0</v>
      </c>
      <c r="F88" s="566"/>
      <c r="G88" s="407"/>
      <c r="H88" s="408"/>
      <c r="I88" s="408"/>
      <c r="J88" s="408"/>
      <c r="K88" s="321"/>
      <c r="L88" s="321"/>
      <c r="M88" s="321"/>
      <c r="N88" s="321"/>
      <c r="O88" s="321"/>
      <c r="P88" s="321"/>
      <c r="Q88" s="584"/>
      <c r="R88" s="184" t="str">
        <f t="shared" si="9"/>
        <v/>
      </c>
      <c r="W88" s="317">
        <f t="shared" si="11"/>
        <v>0</v>
      </c>
      <c r="X88" s="221">
        <f>IFERROR(INDEX('5. Form Breakdown'!$C$11:$P$138,MATCH('5a. Dosing'!$E88,'5. Form Breakdown'!$B$11:$B$138,0),MATCH('5a. Dosing'!X$9,'5. Form Breakdown'!$C$9:$P$9,0)),0)</f>
        <v>0</v>
      </c>
      <c r="Y88" s="221">
        <f>IFERROR(INDEX('5. Form Breakdown'!$C$11:$P$138,MATCH('5a. Dosing'!$E88,'5. Form Breakdown'!$B$11:$B$138,0),MATCH('5a. Dosing'!Y$9,'5. Form Breakdown'!$C$9:$P$9,0)),0)</f>
        <v>0</v>
      </c>
      <c r="Z88" s="221">
        <f>IFERROR(INDEX('5. Form Breakdown'!$C$11:$P$138,MATCH('5a. Dosing'!$E88,'5. Form Breakdown'!$B$11:$B$138,0),MATCH('5a. Dosing'!Z$9,'5. Form Breakdown'!$C$9:$P$9,0)),0)</f>
        <v>0</v>
      </c>
      <c r="AA88" s="221">
        <f>IFERROR(INDEX('5. Form Breakdown'!$C$11:$P$138,MATCH('5a. Dosing'!$E88,'5. Form Breakdown'!$B$11:$B$138,0),MATCH('5a. Dosing'!AA$9,'5. Form Breakdown'!$C$9:$P$9,0)),0)</f>
        <v>0</v>
      </c>
      <c r="AB88" s="221">
        <f>IFERROR(INDEX('5. Form Breakdown'!$C$11:$P$138,MATCH('5a. Dosing'!$E88,'5. Form Breakdown'!$B$11:$B$138,0),MATCH('5a. Dosing'!AB$9,'5. Form Breakdown'!$C$9:$P$9,0)),0)</f>
        <v>0</v>
      </c>
      <c r="AC88" s="221">
        <f>IFERROR(INDEX('5. Form Breakdown'!$C$11:$P$138,MATCH('5a. Dosing'!$E88,'5. Form Breakdown'!$B$11:$B$138,0),MATCH('5a. Dosing'!AC$9,'5. Form Breakdown'!$C$9:$P$9,0)),0)</f>
        <v>0</v>
      </c>
      <c r="AD88" s="256">
        <f t="shared" si="10"/>
        <v>0</v>
      </c>
    </row>
    <row r="89" spans="2:30" ht="15.75" hidden="1" outlineLevel="1" x14ac:dyDescent="0.25">
      <c r="B89" s="134"/>
      <c r="C89" s="252">
        <f t="shared" si="12"/>
        <v>0</v>
      </c>
      <c r="D89" s="312" t="str">
        <f>IF(COUNTIF($F$22:$F89,F89)&gt;1,"X","")</f>
        <v/>
      </c>
      <c r="E89" s="313">
        <f t="shared" si="14"/>
        <v>0</v>
      </c>
      <c r="F89" s="566"/>
      <c r="G89" s="407"/>
      <c r="H89" s="408"/>
      <c r="I89" s="408"/>
      <c r="J89" s="408"/>
      <c r="K89" s="321"/>
      <c r="L89" s="321"/>
      <c r="M89" s="321"/>
      <c r="N89" s="321"/>
      <c r="O89" s="321"/>
      <c r="P89" s="321"/>
      <c r="Q89" s="584"/>
      <c r="R89" s="184" t="str">
        <f t="shared" si="9"/>
        <v/>
      </c>
      <c r="W89" s="317">
        <f t="shared" si="11"/>
        <v>0</v>
      </c>
      <c r="X89" s="221">
        <f>IFERROR(INDEX('5. Form Breakdown'!$C$11:$P$138,MATCH('5a. Dosing'!$E89,'5. Form Breakdown'!$B$11:$B$138,0),MATCH('5a. Dosing'!X$9,'5. Form Breakdown'!$C$9:$P$9,0)),0)</f>
        <v>0</v>
      </c>
      <c r="Y89" s="221">
        <f>IFERROR(INDEX('5. Form Breakdown'!$C$11:$P$138,MATCH('5a. Dosing'!$E89,'5. Form Breakdown'!$B$11:$B$138,0),MATCH('5a. Dosing'!Y$9,'5. Form Breakdown'!$C$9:$P$9,0)),0)</f>
        <v>0</v>
      </c>
      <c r="Z89" s="221">
        <f>IFERROR(INDEX('5. Form Breakdown'!$C$11:$P$138,MATCH('5a. Dosing'!$E89,'5. Form Breakdown'!$B$11:$B$138,0),MATCH('5a. Dosing'!Z$9,'5. Form Breakdown'!$C$9:$P$9,0)),0)</f>
        <v>0</v>
      </c>
      <c r="AA89" s="221">
        <f>IFERROR(INDEX('5. Form Breakdown'!$C$11:$P$138,MATCH('5a. Dosing'!$E89,'5. Form Breakdown'!$B$11:$B$138,0),MATCH('5a. Dosing'!AA$9,'5. Form Breakdown'!$C$9:$P$9,0)),0)</f>
        <v>0</v>
      </c>
      <c r="AB89" s="221">
        <f>IFERROR(INDEX('5. Form Breakdown'!$C$11:$P$138,MATCH('5a. Dosing'!$E89,'5. Form Breakdown'!$B$11:$B$138,0),MATCH('5a. Dosing'!AB$9,'5. Form Breakdown'!$C$9:$P$9,0)),0)</f>
        <v>0</v>
      </c>
      <c r="AC89" s="221">
        <f>IFERROR(INDEX('5. Form Breakdown'!$C$11:$P$138,MATCH('5a. Dosing'!$E89,'5. Form Breakdown'!$B$11:$B$138,0),MATCH('5a. Dosing'!AC$9,'5. Form Breakdown'!$C$9:$P$9,0)),0)</f>
        <v>0</v>
      </c>
      <c r="AD89" s="256">
        <f t="shared" si="10"/>
        <v>0</v>
      </c>
    </row>
    <row r="90" spans="2:30" ht="15.75" hidden="1" outlineLevel="1" x14ac:dyDescent="0.25">
      <c r="B90" s="134"/>
      <c r="C90" s="252">
        <f t="shared" si="12"/>
        <v>0</v>
      </c>
      <c r="D90" s="312" t="str">
        <f>IF(COUNTIF($F$22:$F90,F90)&gt;1,"X","")</f>
        <v/>
      </c>
      <c r="E90" s="313">
        <f t="shared" si="14"/>
        <v>0</v>
      </c>
      <c r="F90" s="566"/>
      <c r="G90" s="407"/>
      <c r="H90" s="408"/>
      <c r="I90" s="408"/>
      <c r="J90" s="408"/>
      <c r="K90" s="321"/>
      <c r="L90" s="321"/>
      <c r="M90" s="321"/>
      <c r="N90" s="321"/>
      <c r="O90" s="321"/>
      <c r="P90" s="321"/>
      <c r="Q90" s="584"/>
      <c r="R90" s="184" t="str">
        <f t="shared" si="9"/>
        <v/>
      </c>
      <c r="W90" s="317">
        <f t="shared" si="11"/>
        <v>0</v>
      </c>
      <c r="X90" s="221">
        <f>IFERROR(INDEX('5. Form Breakdown'!$C$11:$P$138,MATCH('5a. Dosing'!$E90,'5. Form Breakdown'!$B$11:$B$138,0),MATCH('5a. Dosing'!X$9,'5. Form Breakdown'!$C$9:$P$9,0)),0)</f>
        <v>0</v>
      </c>
      <c r="Y90" s="221">
        <f>IFERROR(INDEX('5. Form Breakdown'!$C$11:$P$138,MATCH('5a. Dosing'!$E90,'5. Form Breakdown'!$B$11:$B$138,0),MATCH('5a. Dosing'!Y$9,'5. Form Breakdown'!$C$9:$P$9,0)),0)</f>
        <v>0</v>
      </c>
      <c r="Z90" s="221">
        <f>IFERROR(INDEX('5. Form Breakdown'!$C$11:$P$138,MATCH('5a. Dosing'!$E90,'5. Form Breakdown'!$B$11:$B$138,0),MATCH('5a. Dosing'!Z$9,'5. Form Breakdown'!$C$9:$P$9,0)),0)</f>
        <v>0</v>
      </c>
      <c r="AA90" s="221">
        <f>IFERROR(INDEX('5. Form Breakdown'!$C$11:$P$138,MATCH('5a. Dosing'!$E90,'5. Form Breakdown'!$B$11:$B$138,0),MATCH('5a. Dosing'!AA$9,'5. Form Breakdown'!$C$9:$P$9,0)),0)</f>
        <v>0</v>
      </c>
      <c r="AB90" s="221">
        <f>IFERROR(INDEX('5. Form Breakdown'!$C$11:$P$138,MATCH('5a. Dosing'!$E90,'5. Form Breakdown'!$B$11:$B$138,0),MATCH('5a. Dosing'!AB$9,'5. Form Breakdown'!$C$9:$P$9,0)),0)</f>
        <v>0</v>
      </c>
      <c r="AC90" s="221">
        <f>IFERROR(INDEX('5. Form Breakdown'!$C$11:$P$138,MATCH('5a. Dosing'!$E90,'5. Form Breakdown'!$B$11:$B$138,0),MATCH('5a. Dosing'!AC$9,'5. Form Breakdown'!$C$9:$P$9,0)),0)</f>
        <v>0</v>
      </c>
      <c r="AD90" s="256">
        <f t="shared" si="10"/>
        <v>0</v>
      </c>
    </row>
    <row r="91" spans="2:30" ht="15.75" hidden="1" outlineLevel="1" x14ac:dyDescent="0.25">
      <c r="B91" s="134"/>
      <c r="C91" s="252">
        <f t="shared" si="12"/>
        <v>0</v>
      </c>
      <c r="D91" s="312" t="str">
        <f>IF(COUNTIF($F$22:$F91,F91)&gt;1,"X","")</f>
        <v/>
      </c>
      <c r="E91" s="313">
        <f t="shared" si="14"/>
        <v>0</v>
      </c>
      <c r="F91" s="566"/>
      <c r="G91" s="407"/>
      <c r="H91" s="408"/>
      <c r="I91" s="408"/>
      <c r="J91" s="408"/>
      <c r="K91" s="321"/>
      <c r="L91" s="321"/>
      <c r="M91" s="321"/>
      <c r="N91" s="321"/>
      <c r="O91" s="321"/>
      <c r="P91" s="321"/>
      <c r="Q91" s="584"/>
      <c r="R91" s="184" t="str">
        <f t="shared" si="9"/>
        <v/>
      </c>
      <c r="W91" s="317">
        <f t="shared" si="11"/>
        <v>0</v>
      </c>
      <c r="X91" s="221">
        <f>IFERROR(INDEX('5. Form Breakdown'!$C$11:$P$138,MATCH('5a. Dosing'!$E91,'5. Form Breakdown'!$B$11:$B$138,0),MATCH('5a. Dosing'!X$9,'5. Form Breakdown'!$C$9:$P$9,0)),0)</f>
        <v>0</v>
      </c>
      <c r="Y91" s="221">
        <f>IFERROR(INDEX('5. Form Breakdown'!$C$11:$P$138,MATCH('5a. Dosing'!$E91,'5. Form Breakdown'!$B$11:$B$138,0),MATCH('5a. Dosing'!Y$9,'5. Form Breakdown'!$C$9:$P$9,0)),0)</f>
        <v>0</v>
      </c>
      <c r="Z91" s="221">
        <f>IFERROR(INDEX('5. Form Breakdown'!$C$11:$P$138,MATCH('5a. Dosing'!$E91,'5. Form Breakdown'!$B$11:$B$138,0),MATCH('5a. Dosing'!Z$9,'5. Form Breakdown'!$C$9:$P$9,0)),0)</f>
        <v>0</v>
      </c>
      <c r="AA91" s="221">
        <f>IFERROR(INDEX('5. Form Breakdown'!$C$11:$P$138,MATCH('5a. Dosing'!$E91,'5. Form Breakdown'!$B$11:$B$138,0),MATCH('5a. Dosing'!AA$9,'5. Form Breakdown'!$C$9:$P$9,0)),0)</f>
        <v>0</v>
      </c>
      <c r="AB91" s="221">
        <f>IFERROR(INDEX('5. Form Breakdown'!$C$11:$P$138,MATCH('5a. Dosing'!$E91,'5. Form Breakdown'!$B$11:$B$138,0),MATCH('5a. Dosing'!AB$9,'5. Form Breakdown'!$C$9:$P$9,0)),0)</f>
        <v>0</v>
      </c>
      <c r="AC91" s="221">
        <f>IFERROR(INDEX('5. Form Breakdown'!$C$11:$P$138,MATCH('5a. Dosing'!$E91,'5. Form Breakdown'!$B$11:$B$138,0),MATCH('5a. Dosing'!AC$9,'5. Form Breakdown'!$C$9:$P$9,0)),0)</f>
        <v>0</v>
      </c>
      <c r="AD91" s="256">
        <f t="shared" si="10"/>
        <v>0</v>
      </c>
    </row>
    <row r="92" spans="2:30" ht="15.75" hidden="1" outlineLevel="1" x14ac:dyDescent="0.25">
      <c r="B92" s="134"/>
      <c r="C92" s="252">
        <f t="shared" si="12"/>
        <v>0</v>
      </c>
      <c r="D92" s="312" t="str">
        <f>IF(COUNTIF($F$22:$F92,F92)&gt;1,"X","")</f>
        <v/>
      </c>
      <c r="E92" s="313">
        <f t="shared" si="14"/>
        <v>0</v>
      </c>
      <c r="F92" s="566"/>
      <c r="G92" s="407"/>
      <c r="H92" s="408"/>
      <c r="I92" s="408"/>
      <c r="J92" s="408"/>
      <c r="K92" s="321"/>
      <c r="L92" s="321"/>
      <c r="M92" s="321"/>
      <c r="N92" s="321"/>
      <c r="O92" s="321"/>
      <c r="P92" s="321"/>
      <c r="Q92" s="584"/>
      <c r="R92" s="184" t="str">
        <f t="shared" si="9"/>
        <v/>
      </c>
      <c r="W92" s="317">
        <f t="shared" si="11"/>
        <v>0</v>
      </c>
      <c r="X92" s="221">
        <f>IFERROR(INDEX('5. Form Breakdown'!$C$11:$P$138,MATCH('5a. Dosing'!$E92,'5. Form Breakdown'!$B$11:$B$138,0),MATCH('5a. Dosing'!X$9,'5. Form Breakdown'!$C$9:$P$9,0)),0)</f>
        <v>0</v>
      </c>
      <c r="Y92" s="221">
        <f>IFERROR(INDEX('5. Form Breakdown'!$C$11:$P$138,MATCH('5a. Dosing'!$E92,'5. Form Breakdown'!$B$11:$B$138,0),MATCH('5a. Dosing'!Y$9,'5. Form Breakdown'!$C$9:$P$9,0)),0)</f>
        <v>0</v>
      </c>
      <c r="Z92" s="221">
        <f>IFERROR(INDEX('5. Form Breakdown'!$C$11:$P$138,MATCH('5a. Dosing'!$E92,'5. Form Breakdown'!$B$11:$B$138,0),MATCH('5a. Dosing'!Z$9,'5. Form Breakdown'!$C$9:$P$9,0)),0)</f>
        <v>0</v>
      </c>
      <c r="AA92" s="221">
        <f>IFERROR(INDEX('5. Form Breakdown'!$C$11:$P$138,MATCH('5a. Dosing'!$E92,'5. Form Breakdown'!$B$11:$B$138,0),MATCH('5a. Dosing'!AA$9,'5. Form Breakdown'!$C$9:$P$9,0)),0)</f>
        <v>0</v>
      </c>
      <c r="AB92" s="221">
        <f>IFERROR(INDEX('5. Form Breakdown'!$C$11:$P$138,MATCH('5a. Dosing'!$E92,'5. Form Breakdown'!$B$11:$B$138,0),MATCH('5a. Dosing'!AB$9,'5. Form Breakdown'!$C$9:$P$9,0)),0)</f>
        <v>0</v>
      </c>
      <c r="AC92" s="221">
        <f>IFERROR(INDEX('5. Form Breakdown'!$C$11:$P$138,MATCH('5a. Dosing'!$E92,'5. Form Breakdown'!$B$11:$B$138,0),MATCH('5a. Dosing'!AC$9,'5. Form Breakdown'!$C$9:$P$9,0)),0)</f>
        <v>0</v>
      </c>
      <c r="AD92" s="256">
        <f t="shared" si="10"/>
        <v>0</v>
      </c>
    </row>
    <row r="93" spans="2:30" ht="15.75" hidden="1" outlineLevel="1" x14ac:dyDescent="0.25">
      <c r="B93" s="134"/>
      <c r="C93" s="252">
        <f t="shared" si="12"/>
        <v>0</v>
      </c>
      <c r="D93" s="312" t="str">
        <f>IF(COUNTIF($F$22:$F93,F93)&gt;1,"X","")</f>
        <v/>
      </c>
      <c r="E93" s="313">
        <f t="shared" si="14"/>
        <v>0</v>
      </c>
      <c r="F93" s="566"/>
      <c r="G93" s="407"/>
      <c r="H93" s="408"/>
      <c r="I93" s="408"/>
      <c r="J93" s="408"/>
      <c r="K93" s="321"/>
      <c r="L93" s="321"/>
      <c r="M93" s="321"/>
      <c r="N93" s="321"/>
      <c r="O93" s="321"/>
      <c r="P93" s="321"/>
      <c r="Q93" s="584"/>
      <c r="R93" s="184" t="str">
        <f t="shared" si="9"/>
        <v/>
      </c>
      <c r="W93" s="317">
        <f t="shared" si="11"/>
        <v>0</v>
      </c>
      <c r="X93" s="221">
        <f>IFERROR(INDEX('5. Form Breakdown'!$C$11:$P$138,MATCH('5a. Dosing'!$E93,'5. Form Breakdown'!$B$11:$B$138,0),MATCH('5a. Dosing'!X$9,'5. Form Breakdown'!$C$9:$P$9,0)),0)</f>
        <v>0</v>
      </c>
      <c r="Y93" s="221">
        <f>IFERROR(INDEX('5. Form Breakdown'!$C$11:$P$138,MATCH('5a. Dosing'!$E93,'5. Form Breakdown'!$B$11:$B$138,0),MATCH('5a. Dosing'!Y$9,'5. Form Breakdown'!$C$9:$P$9,0)),0)</f>
        <v>0</v>
      </c>
      <c r="Z93" s="221">
        <f>IFERROR(INDEX('5. Form Breakdown'!$C$11:$P$138,MATCH('5a. Dosing'!$E93,'5. Form Breakdown'!$B$11:$B$138,0),MATCH('5a. Dosing'!Z$9,'5. Form Breakdown'!$C$9:$P$9,0)),0)</f>
        <v>0</v>
      </c>
      <c r="AA93" s="221">
        <f>IFERROR(INDEX('5. Form Breakdown'!$C$11:$P$138,MATCH('5a. Dosing'!$E93,'5. Form Breakdown'!$B$11:$B$138,0),MATCH('5a. Dosing'!AA$9,'5. Form Breakdown'!$C$9:$P$9,0)),0)</f>
        <v>0</v>
      </c>
      <c r="AB93" s="221">
        <f>IFERROR(INDEX('5. Form Breakdown'!$C$11:$P$138,MATCH('5a. Dosing'!$E93,'5. Form Breakdown'!$B$11:$B$138,0),MATCH('5a. Dosing'!AB$9,'5. Form Breakdown'!$C$9:$P$9,0)),0)</f>
        <v>0</v>
      </c>
      <c r="AC93" s="221">
        <f>IFERROR(INDEX('5. Form Breakdown'!$C$11:$P$138,MATCH('5a. Dosing'!$E93,'5. Form Breakdown'!$B$11:$B$138,0),MATCH('5a. Dosing'!AC$9,'5. Form Breakdown'!$C$9:$P$9,0)),0)</f>
        <v>0</v>
      </c>
      <c r="AD93" s="256">
        <f t="shared" si="10"/>
        <v>0</v>
      </c>
    </row>
    <row r="94" spans="2:30" ht="15.75" hidden="1" outlineLevel="1" x14ac:dyDescent="0.25">
      <c r="B94" s="134"/>
      <c r="C94" s="252">
        <f t="shared" si="12"/>
        <v>0</v>
      </c>
      <c r="D94" s="312" t="str">
        <f>IF(COUNTIF($F$22:$F94,F94)&gt;1,"X","")</f>
        <v/>
      </c>
      <c r="E94" s="313">
        <f t="shared" si="14"/>
        <v>0</v>
      </c>
      <c r="F94" s="566"/>
      <c r="G94" s="407"/>
      <c r="H94" s="408"/>
      <c r="I94" s="408"/>
      <c r="J94" s="408"/>
      <c r="K94" s="321"/>
      <c r="L94" s="321"/>
      <c r="M94" s="321"/>
      <c r="N94" s="321"/>
      <c r="O94" s="321"/>
      <c r="P94" s="321"/>
      <c r="Q94" s="584"/>
      <c r="R94" s="184" t="str">
        <f t="shared" si="9"/>
        <v/>
      </c>
      <c r="W94" s="317">
        <f t="shared" si="11"/>
        <v>0</v>
      </c>
      <c r="X94" s="221">
        <f>IFERROR(INDEX('5. Form Breakdown'!$C$11:$P$138,MATCH('5a. Dosing'!$E94,'5. Form Breakdown'!$B$11:$B$138,0),MATCH('5a. Dosing'!X$9,'5. Form Breakdown'!$C$9:$P$9,0)),0)</f>
        <v>0</v>
      </c>
      <c r="Y94" s="221">
        <f>IFERROR(INDEX('5. Form Breakdown'!$C$11:$P$138,MATCH('5a. Dosing'!$E94,'5. Form Breakdown'!$B$11:$B$138,0),MATCH('5a. Dosing'!Y$9,'5. Form Breakdown'!$C$9:$P$9,0)),0)</f>
        <v>0</v>
      </c>
      <c r="Z94" s="221">
        <f>IFERROR(INDEX('5. Form Breakdown'!$C$11:$P$138,MATCH('5a. Dosing'!$E94,'5. Form Breakdown'!$B$11:$B$138,0),MATCH('5a. Dosing'!Z$9,'5. Form Breakdown'!$C$9:$P$9,0)),0)</f>
        <v>0</v>
      </c>
      <c r="AA94" s="221">
        <f>IFERROR(INDEX('5. Form Breakdown'!$C$11:$P$138,MATCH('5a. Dosing'!$E94,'5. Form Breakdown'!$B$11:$B$138,0),MATCH('5a. Dosing'!AA$9,'5. Form Breakdown'!$C$9:$P$9,0)),0)</f>
        <v>0</v>
      </c>
      <c r="AB94" s="221">
        <f>IFERROR(INDEX('5. Form Breakdown'!$C$11:$P$138,MATCH('5a. Dosing'!$E94,'5. Form Breakdown'!$B$11:$B$138,0),MATCH('5a. Dosing'!AB$9,'5. Form Breakdown'!$C$9:$P$9,0)),0)</f>
        <v>0</v>
      </c>
      <c r="AC94" s="221">
        <f>IFERROR(INDEX('5. Form Breakdown'!$C$11:$P$138,MATCH('5a. Dosing'!$E94,'5. Form Breakdown'!$B$11:$B$138,0),MATCH('5a. Dosing'!AC$9,'5. Form Breakdown'!$C$9:$P$9,0)),0)</f>
        <v>0</v>
      </c>
      <c r="AD94" s="256">
        <f t="shared" si="10"/>
        <v>0</v>
      </c>
    </row>
    <row r="95" spans="2:30" ht="15.75" hidden="1" outlineLevel="1" x14ac:dyDescent="0.25">
      <c r="B95" s="134"/>
      <c r="C95" s="252">
        <f t="shared" si="12"/>
        <v>0</v>
      </c>
      <c r="D95" s="312" t="str">
        <f>IF(COUNTIF($F$22:$F95,F95)&gt;1,"X","")</f>
        <v/>
      </c>
      <c r="E95" s="313">
        <f t="shared" si="14"/>
        <v>0</v>
      </c>
      <c r="F95" s="566"/>
      <c r="G95" s="407"/>
      <c r="H95" s="408"/>
      <c r="I95" s="408"/>
      <c r="J95" s="408"/>
      <c r="K95" s="321"/>
      <c r="L95" s="321"/>
      <c r="M95" s="321"/>
      <c r="N95" s="321"/>
      <c r="O95" s="321"/>
      <c r="P95" s="321"/>
      <c r="Q95" s="584"/>
      <c r="R95" s="184" t="str">
        <f t="shared" si="9"/>
        <v/>
      </c>
      <c r="W95" s="317">
        <f t="shared" si="11"/>
        <v>0</v>
      </c>
      <c r="X95" s="221">
        <f>IFERROR(INDEX('5. Form Breakdown'!$C$11:$P$138,MATCH('5a. Dosing'!$E95,'5. Form Breakdown'!$B$11:$B$138,0),MATCH('5a. Dosing'!X$9,'5. Form Breakdown'!$C$9:$P$9,0)),0)</f>
        <v>0</v>
      </c>
      <c r="Y95" s="221">
        <f>IFERROR(INDEX('5. Form Breakdown'!$C$11:$P$138,MATCH('5a. Dosing'!$E95,'5. Form Breakdown'!$B$11:$B$138,0),MATCH('5a. Dosing'!Y$9,'5. Form Breakdown'!$C$9:$P$9,0)),0)</f>
        <v>0</v>
      </c>
      <c r="Z95" s="221">
        <f>IFERROR(INDEX('5. Form Breakdown'!$C$11:$P$138,MATCH('5a. Dosing'!$E95,'5. Form Breakdown'!$B$11:$B$138,0),MATCH('5a. Dosing'!Z$9,'5. Form Breakdown'!$C$9:$P$9,0)),0)</f>
        <v>0</v>
      </c>
      <c r="AA95" s="221">
        <f>IFERROR(INDEX('5. Form Breakdown'!$C$11:$P$138,MATCH('5a. Dosing'!$E95,'5. Form Breakdown'!$B$11:$B$138,0),MATCH('5a. Dosing'!AA$9,'5. Form Breakdown'!$C$9:$P$9,0)),0)</f>
        <v>0</v>
      </c>
      <c r="AB95" s="221">
        <f>IFERROR(INDEX('5. Form Breakdown'!$C$11:$P$138,MATCH('5a. Dosing'!$E95,'5. Form Breakdown'!$B$11:$B$138,0),MATCH('5a. Dosing'!AB$9,'5. Form Breakdown'!$C$9:$P$9,0)),0)</f>
        <v>0</v>
      </c>
      <c r="AC95" s="221">
        <f>IFERROR(INDEX('5. Form Breakdown'!$C$11:$P$138,MATCH('5a. Dosing'!$E95,'5. Form Breakdown'!$B$11:$B$138,0),MATCH('5a. Dosing'!AC$9,'5. Form Breakdown'!$C$9:$P$9,0)),0)</f>
        <v>0</v>
      </c>
      <c r="AD95" s="256">
        <f t="shared" si="10"/>
        <v>0</v>
      </c>
    </row>
    <row r="96" spans="2:30" ht="15.75" hidden="1" outlineLevel="1" x14ac:dyDescent="0.25">
      <c r="B96" s="134"/>
      <c r="C96" s="252">
        <f t="shared" si="12"/>
        <v>0</v>
      </c>
      <c r="D96" s="312" t="str">
        <f>IF(COUNTIF($F$22:$F96,F96)&gt;1,"X","")</f>
        <v/>
      </c>
      <c r="E96" s="313">
        <f t="shared" si="14"/>
        <v>0</v>
      </c>
      <c r="F96" s="566"/>
      <c r="G96" s="407"/>
      <c r="H96" s="408"/>
      <c r="I96" s="408"/>
      <c r="J96" s="408"/>
      <c r="K96" s="321"/>
      <c r="L96" s="321"/>
      <c r="M96" s="321"/>
      <c r="N96" s="321"/>
      <c r="O96" s="321"/>
      <c r="P96" s="321"/>
      <c r="Q96" s="584"/>
      <c r="R96" s="184" t="str">
        <f t="shared" si="9"/>
        <v/>
      </c>
      <c r="W96" s="317">
        <f t="shared" si="11"/>
        <v>0</v>
      </c>
      <c r="X96" s="221">
        <f>IFERROR(INDEX('5. Form Breakdown'!$C$11:$P$138,MATCH('5a. Dosing'!$E96,'5. Form Breakdown'!$B$11:$B$138,0),MATCH('5a. Dosing'!X$9,'5. Form Breakdown'!$C$9:$P$9,0)),0)</f>
        <v>0</v>
      </c>
      <c r="Y96" s="221">
        <f>IFERROR(INDEX('5. Form Breakdown'!$C$11:$P$138,MATCH('5a. Dosing'!$E96,'5. Form Breakdown'!$B$11:$B$138,0),MATCH('5a. Dosing'!Y$9,'5. Form Breakdown'!$C$9:$P$9,0)),0)</f>
        <v>0</v>
      </c>
      <c r="Z96" s="221">
        <f>IFERROR(INDEX('5. Form Breakdown'!$C$11:$P$138,MATCH('5a. Dosing'!$E96,'5. Form Breakdown'!$B$11:$B$138,0),MATCH('5a. Dosing'!Z$9,'5. Form Breakdown'!$C$9:$P$9,0)),0)</f>
        <v>0</v>
      </c>
      <c r="AA96" s="221">
        <f>IFERROR(INDEX('5. Form Breakdown'!$C$11:$P$138,MATCH('5a. Dosing'!$E96,'5. Form Breakdown'!$B$11:$B$138,0),MATCH('5a. Dosing'!AA$9,'5. Form Breakdown'!$C$9:$P$9,0)),0)</f>
        <v>0</v>
      </c>
      <c r="AB96" s="221">
        <f>IFERROR(INDEX('5. Form Breakdown'!$C$11:$P$138,MATCH('5a. Dosing'!$E96,'5. Form Breakdown'!$B$11:$B$138,0),MATCH('5a. Dosing'!AB$9,'5. Form Breakdown'!$C$9:$P$9,0)),0)</f>
        <v>0</v>
      </c>
      <c r="AC96" s="221">
        <f>IFERROR(INDEX('5. Form Breakdown'!$C$11:$P$138,MATCH('5a. Dosing'!$E96,'5. Form Breakdown'!$B$11:$B$138,0),MATCH('5a. Dosing'!AC$9,'5. Form Breakdown'!$C$9:$P$9,0)),0)</f>
        <v>0</v>
      </c>
      <c r="AD96" s="256">
        <f t="shared" si="10"/>
        <v>0</v>
      </c>
    </row>
    <row r="97" spans="2:30" ht="15.75" hidden="1" outlineLevel="1" x14ac:dyDescent="0.25">
      <c r="B97" s="134"/>
      <c r="C97" s="252">
        <f t="shared" si="12"/>
        <v>0</v>
      </c>
      <c r="D97" s="312" t="str">
        <f>IF(COUNTIF($F$22:$F97,F97)&gt;1,"X","")</f>
        <v/>
      </c>
      <c r="E97" s="313">
        <f t="shared" si="14"/>
        <v>0</v>
      </c>
      <c r="F97" s="566"/>
      <c r="G97" s="407"/>
      <c r="H97" s="408"/>
      <c r="I97" s="408"/>
      <c r="J97" s="408"/>
      <c r="K97" s="321"/>
      <c r="L97" s="321"/>
      <c r="M97" s="321"/>
      <c r="N97" s="321"/>
      <c r="O97" s="321"/>
      <c r="P97" s="321"/>
      <c r="Q97" s="584"/>
      <c r="R97" s="184" t="str">
        <f t="shared" si="9"/>
        <v/>
      </c>
      <c r="W97" s="317">
        <f t="shared" si="11"/>
        <v>0</v>
      </c>
      <c r="X97" s="221">
        <f>IFERROR(INDEX('5. Form Breakdown'!$C$11:$P$138,MATCH('5a. Dosing'!$E97,'5. Form Breakdown'!$B$11:$B$138,0),MATCH('5a. Dosing'!X$9,'5. Form Breakdown'!$C$9:$P$9,0)),0)</f>
        <v>0</v>
      </c>
      <c r="Y97" s="221">
        <f>IFERROR(INDEX('5. Form Breakdown'!$C$11:$P$138,MATCH('5a. Dosing'!$E97,'5. Form Breakdown'!$B$11:$B$138,0),MATCH('5a. Dosing'!Y$9,'5. Form Breakdown'!$C$9:$P$9,0)),0)</f>
        <v>0</v>
      </c>
      <c r="Z97" s="221">
        <f>IFERROR(INDEX('5. Form Breakdown'!$C$11:$P$138,MATCH('5a. Dosing'!$E97,'5. Form Breakdown'!$B$11:$B$138,0),MATCH('5a. Dosing'!Z$9,'5. Form Breakdown'!$C$9:$P$9,0)),0)</f>
        <v>0</v>
      </c>
      <c r="AA97" s="221">
        <f>IFERROR(INDEX('5. Form Breakdown'!$C$11:$P$138,MATCH('5a. Dosing'!$E97,'5. Form Breakdown'!$B$11:$B$138,0),MATCH('5a. Dosing'!AA$9,'5. Form Breakdown'!$C$9:$P$9,0)),0)</f>
        <v>0</v>
      </c>
      <c r="AB97" s="221">
        <f>IFERROR(INDEX('5. Form Breakdown'!$C$11:$P$138,MATCH('5a. Dosing'!$E97,'5. Form Breakdown'!$B$11:$B$138,0),MATCH('5a. Dosing'!AB$9,'5. Form Breakdown'!$C$9:$P$9,0)),0)</f>
        <v>0</v>
      </c>
      <c r="AC97" s="221">
        <f>IFERROR(INDEX('5. Form Breakdown'!$C$11:$P$138,MATCH('5a. Dosing'!$E97,'5. Form Breakdown'!$B$11:$B$138,0),MATCH('5a. Dosing'!AC$9,'5. Form Breakdown'!$C$9:$P$9,0)),0)</f>
        <v>0</v>
      </c>
      <c r="AD97" s="256">
        <f t="shared" si="10"/>
        <v>0</v>
      </c>
    </row>
    <row r="98" spans="2:30" ht="18" collapsed="1" x14ac:dyDescent="0.35">
      <c r="B98" s="134"/>
      <c r="C98" s="252">
        <f t="shared" si="12"/>
        <v>5</v>
      </c>
      <c r="D98" s="312" t="str">
        <f>IF(COUNTIF($F$22:$F98,F98)&gt;1,"X","")</f>
        <v/>
      </c>
      <c r="E98" s="313"/>
      <c r="F98" s="858" t="s">
        <v>291</v>
      </c>
      <c r="G98" s="856"/>
      <c r="H98" s="856"/>
      <c r="I98" s="856"/>
      <c r="J98" s="856"/>
      <c r="K98" s="856"/>
      <c r="L98" s="856"/>
      <c r="M98" s="856"/>
      <c r="N98" s="856"/>
      <c r="O98" s="856"/>
      <c r="P98" s="856"/>
      <c r="Q98" s="859"/>
      <c r="R98" s="184" t="str">
        <f t="shared" si="9"/>
        <v/>
      </c>
      <c r="W98" s="317">
        <f t="shared" si="11"/>
        <v>0</v>
      </c>
      <c r="X98" s="221">
        <f>IFERROR(INDEX('5. Form Breakdown'!$C$11:$P$138,MATCH('5a. Dosing'!$E98,'5. Form Breakdown'!$B$11:$B$138,0),MATCH('5a. Dosing'!X$9,'5. Form Breakdown'!$C$9:$P$9,0)),0)</f>
        <v>0</v>
      </c>
      <c r="Y98" s="221">
        <f>IFERROR(INDEX('5. Form Breakdown'!$C$11:$P$138,MATCH('5a. Dosing'!$E98,'5. Form Breakdown'!$B$11:$B$138,0),MATCH('5a. Dosing'!Y$9,'5. Form Breakdown'!$C$9:$P$9,0)),0)</f>
        <v>0</v>
      </c>
      <c r="Z98" s="221">
        <f>IFERROR(INDEX('5. Form Breakdown'!$C$11:$P$138,MATCH('5a. Dosing'!$E98,'5. Form Breakdown'!$B$11:$B$138,0),MATCH('5a. Dosing'!Z$9,'5. Form Breakdown'!$C$9:$P$9,0)),0)</f>
        <v>0</v>
      </c>
      <c r="AA98" s="221">
        <f>IFERROR(INDEX('5. Form Breakdown'!$C$11:$P$138,MATCH('5a. Dosing'!$E98,'5. Form Breakdown'!$B$11:$B$138,0),MATCH('5a. Dosing'!AA$9,'5. Form Breakdown'!$C$9:$P$9,0)),0)</f>
        <v>0</v>
      </c>
      <c r="AB98" s="221">
        <f>IFERROR(INDEX('5. Form Breakdown'!$C$11:$P$138,MATCH('5a. Dosing'!$E98,'5. Form Breakdown'!$B$11:$B$138,0),MATCH('5a. Dosing'!AB$9,'5. Form Breakdown'!$C$9:$P$9,0)),0)</f>
        <v>0</v>
      </c>
      <c r="AC98" s="221">
        <f>IFERROR(INDEX('5. Form Breakdown'!$C$11:$P$138,MATCH('5a. Dosing'!$E98,'5. Form Breakdown'!$B$11:$B$138,0),MATCH('5a. Dosing'!AC$9,'5. Form Breakdown'!$C$9:$P$9,0)),0)</f>
        <v>0</v>
      </c>
      <c r="AD98" s="256">
        <f t="shared" si="10"/>
        <v>0</v>
      </c>
    </row>
    <row r="99" spans="2:30" ht="15.6" x14ac:dyDescent="0.3">
      <c r="B99" s="134"/>
      <c r="C99" s="252">
        <f t="shared" si="12"/>
        <v>2</v>
      </c>
      <c r="D99" s="312" t="str">
        <f>IF(COUNTIF($F$22:$F99,F99)&gt;1,"X","")</f>
        <v/>
      </c>
      <c r="E99" s="313" t="str">
        <f t="shared" si="14"/>
        <v>ABC+3TC 60/30 - tab - dispersible</v>
      </c>
      <c r="F99" s="569" t="s">
        <v>97</v>
      </c>
      <c r="G99" s="398" t="s">
        <v>269</v>
      </c>
      <c r="H99" s="399" t="s">
        <v>379</v>
      </c>
      <c r="I99" s="399" t="s">
        <v>107</v>
      </c>
      <c r="J99" s="398">
        <f t="shared" ref="J99:J106" si="15">VLOOKUP(E99,FormPack,8,FALSE)</f>
        <v>60</v>
      </c>
      <c r="K99" s="632" t="s">
        <v>268</v>
      </c>
      <c r="L99" s="381">
        <v>2</v>
      </c>
      <c r="M99" s="381">
        <v>3</v>
      </c>
      <c r="N99" s="381">
        <v>4</v>
      </c>
      <c r="O99" s="381">
        <v>5</v>
      </c>
      <c r="P99" s="381">
        <v>6</v>
      </c>
      <c r="Q99" s="758"/>
      <c r="R99" s="184" t="str">
        <f t="shared" si="9"/>
        <v/>
      </c>
      <c r="W99" s="317" t="str">
        <f t="shared" si="11"/>
        <v>ABC+3TC 60/30 - tab - dispersible</v>
      </c>
      <c r="X99" s="221">
        <f>IFERROR(INDEX('5. Form Breakdown'!$C$11:$P$138,MATCH('5a. Dosing'!$E99,'5. Form Breakdown'!$B$11:$B$138,0),MATCH('5a. Dosing'!X$9,'5. Form Breakdown'!$C$9:$P$9,0)),0)</f>
        <v>0</v>
      </c>
      <c r="Y99" s="221">
        <f>IFERROR(INDEX('5. Form Breakdown'!$C$11:$P$138,MATCH('5a. Dosing'!$E99,'5. Form Breakdown'!$B$11:$B$138,0),MATCH('5a. Dosing'!Y$9,'5. Form Breakdown'!$C$9:$P$9,0)),0)</f>
        <v>0</v>
      </c>
      <c r="Z99" s="221">
        <f>IFERROR(INDEX('5. Form Breakdown'!$C$11:$P$138,MATCH('5a. Dosing'!$E99,'5. Form Breakdown'!$B$11:$B$138,0),MATCH('5a. Dosing'!Z$9,'5. Form Breakdown'!$C$9:$P$9,0)),0)</f>
        <v>0</v>
      </c>
      <c r="AA99" s="221">
        <f>IFERROR(INDEX('5. Form Breakdown'!$C$11:$P$138,MATCH('5a. Dosing'!$E99,'5. Form Breakdown'!$B$11:$B$138,0),MATCH('5a. Dosing'!AA$9,'5. Form Breakdown'!$C$9:$P$9,0)),0)</f>
        <v>0</v>
      </c>
      <c r="AB99" s="221">
        <f>IFERROR(INDEX('5. Form Breakdown'!$C$11:$P$138,MATCH('5a. Dosing'!$E99,'5. Form Breakdown'!$B$11:$B$138,0),MATCH('5a. Dosing'!AB$9,'5. Form Breakdown'!$C$9:$P$9,0)),0)</f>
        <v>0</v>
      </c>
      <c r="AC99" s="221">
        <f>IFERROR(INDEX('5. Form Breakdown'!$C$11:$P$138,MATCH('5a. Dosing'!$E99,'5. Form Breakdown'!$B$11:$B$138,0),MATCH('5a. Dosing'!AC$9,'5. Form Breakdown'!$C$9:$P$9,0)),0)</f>
        <v>0</v>
      </c>
      <c r="AD99" s="256">
        <f t="shared" si="10"/>
        <v>0</v>
      </c>
    </row>
    <row r="100" spans="2:30" ht="15.6" x14ac:dyDescent="0.3">
      <c r="B100" s="431"/>
      <c r="C100" s="252">
        <f t="shared" si="12"/>
        <v>2</v>
      </c>
      <c r="D100" s="312" t="str">
        <f>IF(COUNTIF($F$22:$F100,F100)&gt;1,"X","")</f>
        <v>X</v>
      </c>
      <c r="E100" s="313" t="str">
        <f t="shared" si="14"/>
        <v>ABC+3TC 60/30 - tab</v>
      </c>
      <c r="F100" s="569" t="s">
        <v>97</v>
      </c>
      <c r="G100" s="398" t="s">
        <v>269</v>
      </c>
      <c r="H100" s="399"/>
      <c r="I100" s="399" t="s">
        <v>107</v>
      </c>
      <c r="J100" s="398">
        <f t="shared" si="15"/>
        <v>60</v>
      </c>
      <c r="K100" s="634" t="s">
        <v>289</v>
      </c>
      <c r="L100" s="381">
        <v>2</v>
      </c>
      <c r="M100" s="381">
        <v>3</v>
      </c>
      <c r="N100" s="381">
        <v>4</v>
      </c>
      <c r="O100" s="381">
        <v>5</v>
      </c>
      <c r="P100" s="381">
        <v>6</v>
      </c>
      <c r="Q100" s="758"/>
      <c r="R100" s="184" t="str">
        <f t="shared" si="9"/>
        <v/>
      </c>
      <c r="W100" s="317" t="str">
        <f t="shared" si="11"/>
        <v>ABC+3TC 60/30 - tab</v>
      </c>
      <c r="X100" s="221">
        <f>IFERROR(INDEX('5. Form Breakdown'!$C$11:$P$138,MATCH('5a. Dosing'!$E100,'5. Form Breakdown'!$B$11:$B$138,0),MATCH('5a. Dosing'!X$9,'5. Form Breakdown'!$C$9:$P$9,0)),0)</f>
        <v>0</v>
      </c>
      <c r="Y100" s="221">
        <f>IFERROR(INDEX('5. Form Breakdown'!$C$11:$P$138,MATCH('5a. Dosing'!$E100,'5. Form Breakdown'!$B$11:$B$138,0),MATCH('5a. Dosing'!Y$9,'5. Form Breakdown'!$C$9:$P$9,0)),0)</f>
        <v>0</v>
      </c>
      <c r="Z100" s="221">
        <f>IFERROR(INDEX('5. Form Breakdown'!$C$11:$P$138,MATCH('5a. Dosing'!$E100,'5. Form Breakdown'!$B$11:$B$138,0),MATCH('5a. Dosing'!Z$9,'5. Form Breakdown'!$C$9:$P$9,0)),0)</f>
        <v>0</v>
      </c>
      <c r="AA100" s="221">
        <f>IFERROR(INDEX('5. Form Breakdown'!$C$11:$P$138,MATCH('5a. Dosing'!$E100,'5. Form Breakdown'!$B$11:$B$138,0),MATCH('5a. Dosing'!AA$9,'5. Form Breakdown'!$C$9:$P$9,0)),0)</f>
        <v>0</v>
      </c>
      <c r="AB100" s="221">
        <f>IFERROR(INDEX('5. Form Breakdown'!$C$11:$P$138,MATCH('5a. Dosing'!$E100,'5. Form Breakdown'!$B$11:$B$138,0),MATCH('5a. Dosing'!AB$9,'5. Form Breakdown'!$C$9:$P$9,0)),0)</f>
        <v>0</v>
      </c>
      <c r="AC100" s="221">
        <f>IFERROR(INDEX('5. Form Breakdown'!$C$11:$P$138,MATCH('5a. Dosing'!$E100,'5. Form Breakdown'!$B$11:$B$138,0),MATCH('5a. Dosing'!AC$9,'5. Form Breakdown'!$C$9:$P$9,0)),0)</f>
        <v>0</v>
      </c>
      <c r="AD100" s="256">
        <f t="shared" si="10"/>
        <v>0</v>
      </c>
    </row>
    <row r="101" spans="2:30" ht="16.2" thickBot="1" x14ac:dyDescent="0.35">
      <c r="B101" s="134"/>
      <c r="C101" s="252">
        <f t="shared" si="12"/>
        <v>2</v>
      </c>
      <c r="D101" s="312" t="str">
        <f>IF(COUNTIF($F$22:$F101,F101)&gt;1,"X","")</f>
        <v>X</v>
      </c>
      <c r="E101" s="313" t="str">
        <f t="shared" si="14"/>
        <v>ABC+3TC 600/300 - tab</v>
      </c>
      <c r="F101" s="570" t="s">
        <v>97</v>
      </c>
      <c r="G101" s="545" t="s">
        <v>188</v>
      </c>
      <c r="H101" s="546"/>
      <c r="I101" s="546" t="s">
        <v>107</v>
      </c>
      <c r="J101" s="545">
        <f t="shared" si="15"/>
        <v>30</v>
      </c>
      <c r="K101" s="646" t="s">
        <v>258</v>
      </c>
      <c r="L101" s="550"/>
      <c r="M101" s="550"/>
      <c r="N101" s="759"/>
      <c r="O101" s="550"/>
      <c r="P101" s="550"/>
      <c r="Q101" s="582">
        <v>1</v>
      </c>
      <c r="R101" s="184" t="str">
        <f t="shared" si="9"/>
        <v/>
      </c>
      <c r="S101" s="137"/>
      <c r="W101" s="317" t="str">
        <f t="shared" si="11"/>
        <v>ABC+3TC 600/300 - tab</v>
      </c>
      <c r="X101" s="221">
        <f>IFERROR(INDEX('5. Form Breakdown'!$C$11:$P$138,MATCH('5a. Dosing'!$E101,'5. Form Breakdown'!$B$11:$B$138,0),MATCH('5a. Dosing'!X$9,'5. Form Breakdown'!$C$9:$P$9,0)),0)</f>
        <v>0</v>
      </c>
      <c r="Y101" s="221">
        <f>IFERROR(INDEX('5. Form Breakdown'!$C$11:$P$138,MATCH('5a. Dosing'!$E101,'5. Form Breakdown'!$B$11:$B$138,0),MATCH('5a. Dosing'!Y$9,'5. Form Breakdown'!$C$9:$P$9,0)),0)</f>
        <v>0</v>
      </c>
      <c r="Z101" s="221">
        <f>IFERROR(INDEX('5. Form Breakdown'!$C$11:$P$138,MATCH('5a. Dosing'!$E101,'5. Form Breakdown'!$B$11:$B$138,0),MATCH('5a. Dosing'!Z$9,'5. Form Breakdown'!$C$9:$P$9,0)),0)</f>
        <v>0</v>
      </c>
      <c r="AA101" s="221">
        <f>IFERROR(INDEX('5. Form Breakdown'!$C$11:$P$138,MATCH('5a. Dosing'!$E101,'5. Form Breakdown'!$B$11:$B$138,0),MATCH('5a. Dosing'!AA$9,'5. Form Breakdown'!$C$9:$P$9,0)),0)</f>
        <v>0</v>
      </c>
      <c r="AB101" s="221">
        <f>IFERROR(INDEX('5. Form Breakdown'!$C$11:$P$138,MATCH('5a. Dosing'!$E101,'5. Form Breakdown'!$B$11:$B$138,0),MATCH('5a. Dosing'!AB$9,'5. Form Breakdown'!$C$9:$P$9,0)),0)</f>
        <v>0</v>
      </c>
      <c r="AC101" s="221">
        <f>IFERROR(INDEX('5. Form Breakdown'!$C$11:$P$138,MATCH('5a. Dosing'!$E101,'5. Form Breakdown'!$B$11:$B$138,0),MATCH('5a. Dosing'!AC$9,'5. Form Breakdown'!$C$9:$P$9,0)),0)</f>
        <v>0</v>
      </c>
      <c r="AD101" s="256">
        <f t="shared" si="10"/>
        <v>0</v>
      </c>
    </row>
    <row r="102" spans="2:30" ht="15.6" x14ac:dyDescent="0.3">
      <c r="B102" s="134"/>
      <c r="C102" s="252">
        <f t="shared" si="12"/>
        <v>5</v>
      </c>
      <c r="D102" s="312" t="str">
        <f>IF(COUNTIF($F$22:$F102,F102)&gt;1,"X","")</f>
        <v/>
      </c>
      <c r="E102" s="313" t="str">
        <f t="shared" si="14"/>
        <v>AZT+3TC 60/30 - tab - dispersible</v>
      </c>
      <c r="F102" s="571" t="s">
        <v>96</v>
      </c>
      <c r="G102" s="526" t="s">
        <v>269</v>
      </c>
      <c r="H102" s="527" t="s">
        <v>379</v>
      </c>
      <c r="I102" s="527" t="s">
        <v>107</v>
      </c>
      <c r="J102" s="526">
        <f t="shared" si="15"/>
        <v>60</v>
      </c>
      <c r="K102" s="647" t="s">
        <v>268</v>
      </c>
      <c r="L102" s="551">
        <v>2</v>
      </c>
      <c r="M102" s="551">
        <v>3</v>
      </c>
      <c r="N102" s="551">
        <v>4</v>
      </c>
      <c r="O102" s="551">
        <v>5</v>
      </c>
      <c r="P102" s="551">
        <v>6</v>
      </c>
      <c r="Q102" s="760"/>
      <c r="R102" s="184" t="str">
        <f t="shared" si="9"/>
        <v/>
      </c>
      <c r="W102" s="317" t="str">
        <f t="shared" si="11"/>
        <v>AZT+3TC 60/30 - tab - dispersible</v>
      </c>
      <c r="X102" s="221">
        <f>IFERROR(INDEX('5. Form Breakdown'!$C$11:$P$138,MATCH('5a. Dosing'!$E102,'5. Form Breakdown'!$B$11:$B$138,0),MATCH('5a. Dosing'!X$9,'5. Form Breakdown'!$C$9:$P$9,0)),0)</f>
        <v>0</v>
      </c>
      <c r="Y102" s="221">
        <f>IFERROR(INDEX('5. Form Breakdown'!$C$11:$P$138,MATCH('5a. Dosing'!$E102,'5. Form Breakdown'!$B$11:$B$138,0),MATCH('5a. Dosing'!Y$9,'5. Form Breakdown'!$C$9:$P$9,0)),0)</f>
        <v>0</v>
      </c>
      <c r="Z102" s="221">
        <f>IFERROR(INDEX('5. Form Breakdown'!$C$11:$P$138,MATCH('5a. Dosing'!$E102,'5. Form Breakdown'!$B$11:$B$138,0),MATCH('5a. Dosing'!Z$9,'5. Form Breakdown'!$C$9:$P$9,0)),0)</f>
        <v>0</v>
      </c>
      <c r="AA102" s="221">
        <f>IFERROR(INDEX('5. Form Breakdown'!$C$11:$P$138,MATCH('5a. Dosing'!$E102,'5. Form Breakdown'!$B$11:$B$138,0),MATCH('5a. Dosing'!AA$9,'5. Form Breakdown'!$C$9:$P$9,0)),0)</f>
        <v>0</v>
      </c>
      <c r="AB102" s="221">
        <f>IFERROR(INDEX('5. Form Breakdown'!$C$11:$P$138,MATCH('5a. Dosing'!$E102,'5. Form Breakdown'!$B$11:$B$138,0),MATCH('5a. Dosing'!AB$9,'5. Form Breakdown'!$C$9:$P$9,0)),0)</f>
        <v>0</v>
      </c>
      <c r="AC102" s="221">
        <f>IFERROR(INDEX('5. Form Breakdown'!$C$11:$P$138,MATCH('5a. Dosing'!$E102,'5. Form Breakdown'!$B$11:$B$138,0),MATCH('5a. Dosing'!AC$9,'5. Form Breakdown'!$C$9:$P$9,0)),0)</f>
        <v>0</v>
      </c>
      <c r="AD102" s="256">
        <f t="shared" si="10"/>
        <v>0</v>
      </c>
    </row>
    <row r="103" spans="2:30" ht="15.6" x14ac:dyDescent="0.3">
      <c r="B103" s="431"/>
      <c r="C103" s="252">
        <f t="shared" si="12"/>
        <v>5</v>
      </c>
      <c r="D103" s="312" t="str">
        <f>IF(COUNTIF($F$22:$F103,F103)&gt;1,"X","")</f>
        <v>X</v>
      </c>
      <c r="E103" s="313" t="str">
        <f t="shared" si="14"/>
        <v>AZT+3TC 60/30 - tab</v>
      </c>
      <c r="F103" s="569" t="s">
        <v>96</v>
      </c>
      <c r="G103" s="398" t="s">
        <v>269</v>
      </c>
      <c r="H103" s="399"/>
      <c r="I103" s="399" t="s">
        <v>107</v>
      </c>
      <c r="J103" s="398">
        <f t="shared" si="15"/>
        <v>60</v>
      </c>
      <c r="K103" s="634" t="s">
        <v>289</v>
      </c>
      <c r="L103" s="381">
        <v>2</v>
      </c>
      <c r="M103" s="381">
        <v>3</v>
      </c>
      <c r="N103" s="381">
        <v>4</v>
      </c>
      <c r="O103" s="381">
        <v>5</v>
      </c>
      <c r="P103" s="381">
        <v>6</v>
      </c>
      <c r="Q103" s="758"/>
      <c r="R103" s="184" t="str">
        <f t="shared" si="9"/>
        <v/>
      </c>
      <c r="W103" s="317" t="str">
        <f t="shared" si="11"/>
        <v>AZT+3TC 60/30 - tab</v>
      </c>
      <c r="X103" s="221">
        <f>IFERROR(INDEX('5. Form Breakdown'!$C$11:$P$138,MATCH('5a. Dosing'!$E103,'5. Form Breakdown'!$B$11:$B$138,0),MATCH('5a. Dosing'!X$9,'5. Form Breakdown'!$C$9:$P$9,0)),0)</f>
        <v>0</v>
      </c>
      <c r="Y103" s="221">
        <f>IFERROR(INDEX('5. Form Breakdown'!$C$11:$P$138,MATCH('5a. Dosing'!$E103,'5. Form Breakdown'!$B$11:$B$138,0),MATCH('5a. Dosing'!Y$9,'5. Form Breakdown'!$C$9:$P$9,0)),0)</f>
        <v>0</v>
      </c>
      <c r="Z103" s="221">
        <f>IFERROR(INDEX('5. Form Breakdown'!$C$11:$P$138,MATCH('5a. Dosing'!$E103,'5. Form Breakdown'!$B$11:$B$138,0),MATCH('5a. Dosing'!Z$9,'5. Form Breakdown'!$C$9:$P$9,0)),0)</f>
        <v>0</v>
      </c>
      <c r="AA103" s="221">
        <f>IFERROR(INDEX('5. Form Breakdown'!$C$11:$P$138,MATCH('5a. Dosing'!$E103,'5. Form Breakdown'!$B$11:$B$138,0),MATCH('5a. Dosing'!AA$9,'5. Form Breakdown'!$C$9:$P$9,0)),0)</f>
        <v>0</v>
      </c>
      <c r="AB103" s="221">
        <f>IFERROR(INDEX('5. Form Breakdown'!$C$11:$P$138,MATCH('5a. Dosing'!$E103,'5. Form Breakdown'!$B$11:$B$138,0),MATCH('5a. Dosing'!AB$9,'5. Form Breakdown'!$C$9:$P$9,0)),0)</f>
        <v>0</v>
      </c>
      <c r="AC103" s="221">
        <f>IFERROR(INDEX('5. Form Breakdown'!$C$11:$P$138,MATCH('5a. Dosing'!$E103,'5. Form Breakdown'!$B$11:$B$138,0),MATCH('5a. Dosing'!AC$9,'5. Form Breakdown'!$C$9:$P$9,0)),0)</f>
        <v>0</v>
      </c>
      <c r="AD103" s="256">
        <f t="shared" si="10"/>
        <v>0</v>
      </c>
    </row>
    <row r="104" spans="2:30" ht="16.2" thickBot="1" x14ac:dyDescent="0.35">
      <c r="B104" s="134"/>
      <c r="C104" s="252">
        <f t="shared" si="12"/>
        <v>5</v>
      </c>
      <c r="D104" s="312" t="str">
        <f>IF(COUNTIF($F$22:$F104,F104)&gt;1,"X","")</f>
        <v>X</v>
      </c>
      <c r="E104" s="313" t="str">
        <f t="shared" si="14"/>
        <v>AZT+3TC 300/150 - tab</v>
      </c>
      <c r="F104" s="570" t="s">
        <v>96</v>
      </c>
      <c r="G104" s="545" t="s">
        <v>108</v>
      </c>
      <c r="H104" s="546"/>
      <c r="I104" s="546" t="s">
        <v>107</v>
      </c>
      <c r="J104" s="545">
        <f t="shared" si="15"/>
        <v>60</v>
      </c>
      <c r="K104" s="646" t="s">
        <v>258</v>
      </c>
      <c r="L104" s="550"/>
      <c r="M104" s="550"/>
      <c r="N104" s="759"/>
      <c r="O104" s="553">
        <v>1</v>
      </c>
      <c r="P104" s="553">
        <v>1.5</v>
      </c>
      <c r="Q104" s="582">
        <v>2</v>
      </c>
      <c r="R104" s="184" t="str">
        <f t="shared" si="9"/>
        <v/>
      </c>
      <c r="W104" s="317" t="str">
        <f t="shared" si="11"/>
        <v>AZT+3TC 300/150 - tab</v>
      </c>
      <c r="X104" s="221">
        <f>IFERROR(INDEX('5. Form Breakdown'!$C$11:$P$138,MATCH('5a. Dosing'!$E104,'5. Form Breakdown'!$B$11:$B$138,0),MATCH('5a. Dosing'!X$9,'5. Form Breakdown'!$C$9:$P$9,0)),0)</f>
        <v>0</v>
      </c>
      <c r="Y104" s="221">
        <f>IFERROR(INDEX('5. Form Breakdown'!$C$11:$P$138,MATCH('5a. Dosing'!$E104,'5. Form Breakdown'!$B$11:$B$138,0),MATCH('5a. Dosing'!Y$9,'5. Form Breakdown'!$C$9:$P$9,0)),0)</f>
        <v>0</v>
      </c>
      <c r="Z104" s="221">
        <f>IFERROR(INDEX('5. Form Breakdown'!$C$11:$P$138,MATCH('5a. Dosing'!$E104,'5. Form Breakdown'!$B$11:$B$138,0),MATCH('5a. Dosing'!Z$9,'5. Form Breakdown'!$C$9:$P$9,0)),0)</f>
        <v>0</v>
      </c>
      <c r="AA104" s="221">
        <f>IFERROR(INDEX('5. Form Breakdown'!$C$11:$P$138,MATCH('5a. Dosing'!$E104,'5. Form Breakdown'!$B$11:$B$138,0),MATCH('5a. Dosing'!AA$9,'5. Form Breakdown'!$C$9:$P$9,0)),0)</f>
        <v>0</v>
      </c>
      <c r="AB104" s="221">
        <f>IFERROR(INDEX('5. Form Breakdown'!$C$11:$P$138,MATCH('5a. Dosing'!$E104,'5. Form Breakdown'!$B$11:$B$138,0),MATCH('5a. Dosing'!AB$9,'5. Form Breakdown'!$C$9:$P$9,0)),0)</f>
        <v>0</v>
      </c>
      <c r="AC104" s="221">
        <f>IFERROR(INDEX('5. Form Breakdown'!$C$11:$P$138,MATCH('5a. Dosing'!$E104,'5. Form Breakdown'!$B$11:$B$138,0),MATCH('5a. Dosing'!AC$9,'5. Form Breakdown'!$C$9:$P$9,0)),0)</f>
        <v>0</v>
      </c>
      <c r="AD104" s="256">
        <f t="shared" si="10"/>
        <v>0</v>
      </c>
    </row>
    <row r="105" spans="2:30" ht="16.2" thickBot="1" x14ac:dyDescent="0.35">
      <c r="B105" s="134"/>
      <c r="C105" s="252">
        <f t="shared" si="12"/>
        <v>5</v>
      </c>
      <c r="D105" s="312" t="str">
        <f>IF(COUNTIF($F$22:$F105,F105)&gt;1,"X","")</f>
        <v/>
      </c>
      <c r="E105" s="313" t="str">
        <f t="shared" si="14"/>
        <v>TDF+3TC 300/300 - tab</v>
      </c>
      <c r="F105" s="589" t="s">
        <v>99</v>
      </c>
      <c r="G105" s="590" t="s">
        <v>195</v>
      </c>
      <c r="H105" s="591"/>
      <c r="I105" s="591" t="s">
        <v>107</v>
      </c>
      <c r="J105" s="610">
        <f t="shared" si="15"/>
        <v>30</v>
      </c>
      <c r="K105" s="648" t="s">
        <v>258</v>
      </c>
      <c r="L105" s="592"/>
      <c r="M105" s="592"/>
      <c r="N105" s="761"/>
      <c r="O105" s="761"/>
      <c r="P105" s="761"/>
      <c r="Q105" s="593">
        <v>1</v>
      </c>
      <c r="R105" s="184" t="str">
        <f t="shared" si="9"/>
        <v/>
      </c>
      <c r="W105" s="317" t="str">
        <f t="shared" si="11"/>
        <v>TDF+3TC 300/300 - tab</v>
      </c>
      <c r="X105" s="221">
        <f>IFERROR(INDEX('5. Form Breakdown'!$C$11:$P$138,MATCH('5a. Dosing'!$E105,'5. Form Breakdown'!$B$11:$B$138,0),MATCH('5a. Dosing'!X$9,'5. Form Breakdown'!$C$9:$P$9,0)),0)</f>
        <v>0</v>
      </c>
      <c r="Y105" s="221">
        <f>IFERROR(INDEX('5. Form Breakdown'!$C$11:$P$138,MATCH('5a. Dosing'!$E105,'5. Form Breakdown'!$B$11:$B$138,0),MATCH('5a. Dosing'!Y$9,'5. Form Breakdown'!$C$9:$P$9,0)),0)</f>
        <v>0</v>
      </c>
      <c r="Z105" s="221">
        <f>IFERROR(INDEX('5. Form Breakdown'!$C$11:$P$138,MATCH('5a. Dosing'!$E105,'5. Form Breakdown'!$B$11:$B$138,0),MATCH('5a. Dosing'!Z$9,'5. Form Breakdown'!$C$9:$P$9,0)),0)</f>
        <v>0</v>
      </c>
      <c r="AA105" s="221">
        <f>IFERROR(INDEX('5. Form Breakdown'!$C$11:$P$138,MATCH('5a. Dosing'!$E105,'5. Form Breakdown'!$B$11:$B$138,0),MATCH('5a. Dosing'!AA$9,'5. Form Breakdown'!$C$9:$P$9,0)),0)</f>
        <v>0</v>
      </c>
      <c r="AB105" s="221">
        <f>IFERROR(INDEX('5. Form Breakdown'!$C$11:$P$138,MATCH('5a. Dosing'!$E105,'5. Form Breakdown'!$B$11:$B$138,0),MATCH('5a. Dosing'!AB$9,'5. Form Breakdown'!$C$9:$P$9,0)),0)</f>
        <v>0</v>
      </c>
      <c r="AC105" s="221">
        <f>IFERROR(INDEX('5. Form Breakdown'!$C$11:$P$138,MATCH('5a. Dosing'!$E105,'5. Form Breakdown'!$B$11:$B$138,0),MATCH('5a. Dosing'!AC$9,'5. Form Breakdown'!$C$9:$P$9,0)),0)</f>
        <v>1</v>
      </c>
      <c r="AD105" s="256">
        <f t="shared" si="10"/>
        <v>0</v>
      </c>
    </row>
    <row r="106" spans="2:30" ht="15.6" x14ac:dyDescent="0.3">
      <c r="B106" s="134"/>
      <c r="C106" s="252">
        <f t="shared" si="12"/>
        <v>5</v>
      </c>
      <c r="D106" s="312" t="str">
        <f>IF(COUNTIF($F$22:$F106,F106)&gt;1,"X","")</f>
        <v/>
      </c>
      <c r="E106" s="313" t="str">
        <f t="shared" si="14"/>
        <v>TDF+FTC 300/200 - tab</v>
      </c>
      <c r="F106" s="572" t="s">
        <v>100</v>
      </c>
      <c r="G106" s="535" t="s">
        <v>114</v>
      </c>
      <c r="H106" s="524"/>
      <c r="I106" s="524" t="s">
        <v>107</v>
      </c>
      <c r="J106" s="605">
        <f t="shared" si="15"/>
        <v>30</v>
      </c>
      <c r="K106" s="640" t="s">
        <v>258</v>
      </c>
      <c r="L106" s="548"/>
      <c r="M106" s="548"/>
      <c r="N106" s="762"/>
      <c r="O106" s="762"/>
      <c r="P106" s="762"/>
      <c r="Q106" s="586">
        <v>1</v>
      </c>
      <c r="R106" s="184" t="str">
        <f t="shared" si="9"/>
        <v/>
      </c>
      <c r="W106" s="317" t="str">
        <f t="shared" si="11"/>
        <v>TDF+FTC 300/200 - tab</v>
      </c>
      <c r="X106" s="221">
        <f>IFERROR(INDEX('5. Form Breakdown'!$C$11:$P$138,MATCH('5a. Dosing'!$E106,'5. Form Breakdown'!$B$11:$B$138,0),MATCH('5a. Dosing'!X$9,'5. Form Breakdown'!$C$9:$P$9,0)),0)</f>
        <v>0</v>
      </c>
      <c r="Y106" s="221">
        <f>IFERROR(INDEX('5. Form Breakdown'!$C$11:$P$138,MATCH('5a. Dosing'!$E106,'5. Form Breakdown'!$B$11:$B$138,0),MATCH('5a. Dosing'!Y$9,'5. Form Breakdown'!$C$9:$P$9,0)),0)</f>
        <v>0</v>
      </c>
      <c r="Z106" s="221">
        <f>IFERROR(INDEX('5. Form Breakdown'!$C$11:$P$138,MATCH('5a. Dosing'!$E106,'5. Form Breakdown'!$B$11:$B$138,0),MATCH('5a. Dosing'!Z$9,'5. Form Breakdown'!$C$9:$P$9,0)),0)</f>
        <v>0</v>
      </c>
      <c r="AA106" s="221">
        <f>IFERROR(INDEX('5. Form Breakdown'!$C$11:$P$138,MATCH('5a. Dosing'!$E106,'5. Form Breakdown'!$B$11:$B$138,0),MATCH('5a. Dosing'!AA$9,'5. Form Breakdown'!$C$9:$P$9,0)),0)</f>
        <v>0</v>
      </c>
      <c r="AB106" s="221">
        <f>IFERROR(INDEX('5. Form Breakdown'!$C$11:$P$138,MATCH('5a. Dosing'!$E106,'5. Form Breakdown'!$B$11:$B$138,0),MATCH('5a. Dosing'!AB$9,'5. Form Breakdown'!$C$9:$P$9,0)),0)</f>
        <v>0</v>
      </c>
      <c r="AC106" s="221">
        <f>IFERROR(INDEX('5. Form Breakdown'!$C$11:$P$138,MATCH('5a. Dosing'!$E106,'5. Form Breakdown'!$B$11:$B$138,0),MATCH('5a. Dosing'!AC$9,'5. Form Breakdown'!$C$9:$P$9,0)),0)</f>
        <v>1</v>
      </c>
      <c r="AD106" s="256">
        <f t="shared" si="10"/>
        <v>0</v>
      </c>
    </row>
    <row r="107" spans="2:30" ht="15.75" hidden="1" outlineLevel="1" x14ac:dyDescent="0.25">
      <c r="B107" s="134"/>
      <c r="C107" s="252">
        <f t="shared" si="12"/>
        <v>0</v>
      </c>
      <c r="D107" s="312" t="str">
        <f>IF(COUNTIF($F$22:$F107,F107)&gt;1,"X","")</f>
        <v/>
      </c>
      <c r="E107" s="313">
        <f t="shared" si="14"/>
        <v>0</v>
      </c>
      <c r="F107" s="573"/>
      <c r="G107" s="319"/>
      <c r="H107" s="321"/>
      <c r="I107" s="321"/>
      <c r="J107" s="321"/>
      <c r="K107" s="321"/>
      <c r="L107" s="321"/>
      <c r="M107" s="321"/>
      <c r="N107" s="321"/>
      <c r="O107" s="321"/>
      <c r="P107" s="321"/>
      <c r="Q107" s="584"/>
      <c r="R107" s="184" t="str">
        <f t="shared" si="9"/>
        <v/>
      </c>
      <c r="W107" s="317">
        <f t="shared" ref="W107:W138" si="16">E107</f>
        <v>0</v>
      </c>
      <c r="X107" s="221">
        <f>IFERROR(INDEX('5. Form Breakdown'!$C$11:$P$138,MATCH('5a. Dosing'!$E107,'5. Form Breakdown'!$B$11:$B$138,0),MATCH('5a. Dosing'!X$9,'5. Form Breakdown'!$C$9:$P$9,0)),0)</f>
        <v>0</v>
      </c>
      <c r="Y107" s="221">
        <f>IFERROR(INDEX('5. Form Breakdown'!$C$11:$P$138,MATCH('5a. Dosing'!$E107,'5. Form Breakdown'!$B$11:$B$138,0),MATCH('5a. Dosing'!Y$9,'5. Form Breakdown'!$C$9:$P$9,0)),0)</f>
        <v>0</v>
      </c>
      <c r="Z107" s="221">
        <f>IFERROR(INDEX('5. Form Breakdown'!$C$11:$P$138,MATCH('5a. Dosing'!$E107,'5. Form Breakdown'!$B$11:$B$138,0),MATCH('5a. Dosing'!Z$9,'5. Form Breakdown'!$C$9:$P$9,0)),0)</f>
        <v>0</v>
      </c>
      <c r="AA107" s="221">
        <f>IFERROR(INDEX('5. Form Breakdown'!$C$11:$P$138,MATCH('5a. Dosing'!$E107,'5. Form Breakdown'!$B$11:$B$138,0),MATCH('5a. Dosing'!AA$9,'5. Form Breakdown'!$C$9:$P$9,0)),0)</f>
        <v>0</v>
      </c>
      <c r="AB107" s="221">
        <f>IFERROR(INDEX('5. Form Breakdown'!$C$11:$P$138,MATCH('5a. Dosing'!$E107,'5. Form Breakdown'!$B$11:$B$138,0),MATCH('5a. Dosing'!AB$9,'5. Form Breakdown'!$C$9:$P$9,0)),0)</f>
        <v>0</v>
      </c>
      <c r="AC107" s="221">
        <f>IFERROR(INDEX('5. Form Breakdown'!$C$11:$P$138,MATCH('5a. Dosing'!$E107,'5. Form Breakdown'!$B$11:$B$138,0),MATCH('5a. Dosing'!AC$9,'5. Form Breakdown'!$C$9:$P$9,0)),0)</f>
        <v>0</v>
      </c>
      <c r="AD107" s="256">
        <f t="shared" si="10"/>
        <v>0</v>
      </c>
    </row>
    <row r="108" spans="2:30" ht="15.75" hidden="1" outlineLevel="1" x14ac:dyDescent="0.25">
      <c r="B108" s="134"/>
      <c r="C108" s="252">
        <f t="shared" si="12"/>
        <v>0</v>
      </c>
      <c r="D108" s="312" t="str">
        <f>IF(COUNTIF($F$22:$F108,F108)&gt;1,"X","")</f>
        <v/>
      </c>
      <c r="E108" s="313">
        <f t="shared" si="14"/>
        <v>0</v>
      </c>
      <c r="F108" s="573"/>
      <c r="G108" s="319"/>
      <c r="H108" s="321"/>
      <c r="I108" s="321"/>
      <c r="J108" s="321"/>
      <c r="K108" s="321"/>
      <c r="L108" s="321"/>
      <c r="M108" s="321"/>
      <c r="N108" s="321"/>
      <c r="O108" s="321"/>
      <c r="P108" s="321"/>
      <c r="Q108" s="584"/>
      <c r="R108" s="184" t="str">
        <f t="shared" si="9"/>
        <v/>
      </c>
      <c r="W108" s="317">
        <f t="shared" si="16"/>
        <v>0</v>
      </c>
      <c r="X108" s="221">
        <f>IFERROR(INDEX('5. Form Breakdown'!$C$11:$P$138,MATCH('5a. Dosing'!$E108,'5. Form Breakdown'!$B$11:$B$138,0),MATCH('5a. Dosing'!X$9,'5. Form Breakdown'!$C$9:$P$9,0)),0)</f>
        <v>0</v>
      </c>
      <c r="Y108" s="221">
        <f>IFERROR(INDEX('5. Form Breakdown'!$C$11:$P$138,MATCH('5a. Dosing'!$E108,'5. Form Breakdown'!$B$11:$B$138,0),MATCH('5a. Dosing'!Y$9,'5. Form Breakdown'!$C$9:$P$9,0)),0)</f>
        <v>0</v>
      </c>
      <c r="Z108" s="221">
        <f>IFERROR(INDEX('5. Form Breakdown'!$C$11:$P$138,MATCH('5a. Dosing'!$E108,'5. Form Breakdown'!$B$11:$B$138,0),MATCH('5a. Dosing'!Z$9,'5. Form Breakdown'!$C$9:$P$9,0)),0)</f>
        <v>0</v>
      </c>
      <c r="AA108" s="221">
        <f>IFERROR(INDEX('5. Form Breakdown'!$C$11:$P$138,MATCH('5a. Dosing'!$E108,'5. Form Breakdown'!$B$11:$B$138,0),MATCH('5a. Dosing'!AA$9,'5. Form Breakdown'!$C$9:$P$9,0)),0)</f>
        <v>0</v>
      </c>
      <c r="AB108" s="221">
        <f>IFERROR(INDEX('5. Form Breakdown'!$C$11:$P$138,MATCH('5a. Dosing'!$E108,'5. Form Breakdown'!$B$11:$B$138,0),MATCH('5a. Dosing'!AB$9,'5. Form Breakdown'!$C$9:$P$9,0)),0)</f>
        <v>0</v>
      </c>
      <c r="AC108" s="221">
        <f>IFERROR(INDEX('5. Form Breakdown'!$C$11:$P$138,MATCH('5a. Dosing'!$E108,'5. Form Breakdown'!$B$11:$B$138,0),MATCH('5a. Dosing'!AC$9,'5. Form Breakdown'!$C$9:$P$9,0)),0)</f>
        <v>0</v>
      </c>
      <c r="AD108" s="256">
        <f t="shared" si="10"/>
        <v>0</v>
      </c>
    </row>
    <row r="109" spans="2:30" ht="15.75" hidden="1" outlineLevel="1" x14ac:dyDescent="0.25">
      <c r="B109" s="134"/>
      <c r="C109" s="252"/>
      <c r="D109" s="312" t="str">
        <f>IF(COUNTIF($F$22:$F109,F109)&gt;1,"X","")</f>
        <v/>
      </c>
      <c r="E109" s="313">
        <f t="shared" si="14"/>
        <v>0</v>
      </c>
      <c r="F109" s="573"/>
      <c r="G109" s="319" t="s">
        <v>277</v>
      </c>
      <c r="H109" s="321"/>
      <c r="I109" s="321"/>
      <c r="J109" s="321"/>
      <c r="K109" s="321"/>
      <c r="L109" s="321"/>
      <c r="M109" s="321"/>
      <c r="N109" s="321"/>
      <c r="O109" s="321"/>
      <c r="P109" s="321"/>
      <c r="Q109" s="584"/>
      <c r="R109" s="184" t="str">
        <f t="shared" si="9"/>
        <v/>
      </c>
      <c r="W109" s="317">
        <f t="shared" si="16"/>
        <v>0</v>
      </c>
      <c r="X109" s="221">
        <f>IFERROR(INDEX('5. Form Breakdown'!$C$11:$P$138,MATCH('5a. Dosing'!$E109,'5. Form Breakdown'!$B$11:$B$138,0),MATCH('5a. Dosing'!X$9,'5. Form Breakdown'!$C$9:$P$9,0)),0)</f>
        <v>0</v>
      </c>
      <c r="Y109" s="221">
        <f>IFERROR(INDEX('5. Form Breakdown'!$C$11:$P$138,MATCH('5a. Dosing'!$E109,'5. Form Breakdown'!$B$11:$B$138,0),MATCH('5a. Dosing'!Y$9,'5. Form Breakdown'!$C$9:$P$9,0)),0)</f>
        <v>0</v>
      </c>
      <c r="Z109" s="221">
        <f>IFERROR(INDEX('5. Form Breakdown'!$C$11:$P$138,MATCH('5a. Dosing'!$E109,'5. Form Breakdown'!$B$11:$B$138,0),MATCH('5a. Dosing'!Z$9,'5. Form Breakdown'!$C$9:$P$9,0)),0)</f>
        <v>0</v>
      </c>
      <c r="AA109" s="221">
        <f>IFERROR(INDEX('5. Form Breakdown'!$C$11:$P$138,MATCH('5a. Dosing'!$E109,'5. Form Breakdown'!$B$11:$B$138,0),MATCH('5a. Dosing'!AA$9,'5. Form Breakdown'!$C$9:$P$9,0)),0)</f>
        <v>0</v>
      </c>
      <c r="AB109" s="221">
        <f>IFERROR(INDEX('5. Form Breakdown'!$C$11:$P$138,MATCH('5a. Dosing'!$E109,'5. Form Breakdown'!$B$11:$B$138,0),MATCH('5a. Dosing'!AB$9,'5. Form Breakdown'!$C$9:$P$9,0)),0)</f>
        <v>0</v>
      </c>
      <c r="AC109" s="221">
        <f>IFERROR(INDEX('5. Form Breakdown'!$C$11:$P$138,MATCH('5a. Dosing'!$E109,'5. Form Breakdown'!$B$11:$B$138,0),MATCH('5a. Dosing'!AC$9,'5. Form Breakdown'!$C$9:$P$9,0)),0)</f>
        <v>0</v>
      </c>
      <c r="AD109" s="256">
        <f t="shared" si="10"/>
        <v>0</v>
      </c>
    </row>
    <row r="110" spans="2:30" ht="15.75" hidden="1" outlineLevel="1" x14ac:dyDescent="0.25">
      <c r="B110" s="134"/>
      <c r="C110" s="252"/>
      <c r="D110" s="312" t="str">
        <f>IF(COUNTIF($F$22:$F110,F110)&gt;1,"X","")</f>
        <v/>
      </c>
      <c r="E110" s="313">
        <f t="shared" si="14"/>
        <v>0</v>
      </c>
      <c r="F110" s="573"/>
      <c r="G110" s="319"/>
      <c r="H110" s="321"/>
      <c r="I110" s="321"/>
      <c r="J110" s="321"/>
      <c r="K110" s="321"/>
      <c r="L110" s="321"/>
      <c r="M110" s="321"/>
      <c r="N110" s="321"/>
      <c r="O110" s="321"/>
      <c r="P110" s="321"/>
      <c r="Q110" s="584"/>
      <c r="R110" s="184" t="str">
        <f t="shared" si="9"/>
        <v/>
      </c>
      <c r="W110" s="317">
        <f t="shared" si="16"/>
        <v>0</v>
      </c>
      <c r="X110" s="221">
        <f>IFERROR(INDEX('5. Form Breakdown'!$C$11:$P$138,MATCH('5a. Dosing'!$E110,'5. Form Breakdown'!$B$11:$B$138,0),MATCH('5a. Dosing'!X$9,'5. Form Breakdown'!$C$9:$P$9,0)),0)</f>
        <v>0</v>
      </c>
      <c r="Y110" s="221">
        <f>IFERROR(INDEX('5. Form Breakdown'!$C$11:$P$138,MATCH('5a. Dosing'!$E110,'5. Form Breakdown'!$B$11:$B$138,0),MATCH('5a. Dosing'!Y$9,'5. Form Breakdown'!$C$9:$P$9,0)),0)</f>
        <v>0</v>
      </c>
      <c r="Z110" s="221">
        <f>IFERROR(INDEX('5. Form Breakdown'!$C$11:$P$138,MATCH('5a. Dosing'!$E110,'5. Form Breakdown'!$B$11:$B$138,0),MATCH('5a. Dosing'!Z$9,'5. Form Breakdown'!$C$9:$P$9,0)),0)</f>
        <v>0</v>
      </c>
      <c r="AA110" s="221">
        <f>IFERROR(INDEX('5. Form Breakdown'!$C$11:$P$138,MATCH('5a. Dosing'!$E110,'5. Form Breakdown'!$B$11:$B$138,0),MATCH('5a. Dosing'!AA$9,'5. Form Breakdown'!$C$9:$P$9,0)),0)</f>
        <v>0</v>
      </c>
      <c r="AB110" s="221">
        <f>IFERROR(INDEX('5. Form Breakdown'!$C$11:$P$138,MATCH('5a. Dosing'!$E110,'5. Form Breakdown'!$B$11:$B$138,0),MATCH('5a. Dosing'!AB$9,'5. Form Breakdown'!$C$9:$P$9,0)),0)</f>
        <v>0</v>
      </c>
      <c r="AC110" s="221">
        <f>IFERROR(INDEX('5. Form Breakdown'!$C$11:$P$138,MATCH('5a. Dosing'!$E110,'5. Form Breakdown'!$B$11:$B$138,0),MATCH('5a. Dosing'!AC$9,'5. Form Breakdown'!$C$9:$P$9,0)),0)</f>
        <v>0</v>
      </c>
      <c r="AD110" s="256">
        <f t="shared" si="10"/>
        <v>0</v>
      </c>
    </row>
    <row r="111" spans="2:30" ht="18" collapsed="1" x14ac:dyDescent="0.35">
      <c r="B111" s="134"/>
      <c r="C111" s="252"/>
      <c r="D111" s="312" t="str">
        <f>IF(COUNTIF($F$22:$F111,F111)&gt;1,"X","")</f>
        <v/>
      </c>
      <c r="E111" s="313"/>
      <c r="F111" s="852" t="s">
        <v>320</v>
      </c>
      <c r="G111" s="853"/>
      <c r="H111" s="853"/>
      <c r="I111" s="853"/>
      <c r="J111" s="853"/>
      <c r="K111" s="853"/>
      <c r="L111" s="853"/>
      <c r="M111" s="853"/>
      <c r="N111" s="853"/>
      <c r="O111" s="853"/>
      <c r="P111" s="853"/>
      <c r="Q111" s="854"/>
      <c r="R111" s="184" t="str">
        <f t="shared" si="9"/>
        <v/>
      </c>
      <c r="W111" s="317">
        <f t="shared" si="16"/>
        <v>0</v>
      </c>
      <c r="X111" s="221">
        <f>IFERROR(INDEX('5. Form Breakdown'!$C$11:$P$138,MATCH('5a. Dosing'!$E111,'5. Form Breakdown'!$B$11:$B$138,0),MATCH('5a. Dosing'!X$9,'5. Form Breakdown'!$C$9:$P$9,0)),0)</f>
        <v>0</v>
      </c>
      <c r="Y111" s="221">
        <f>IFERROR(INDEX('5. Form Breakdown'!$C$11:$P$138,MATCH('5a. Dosing'!$E111,'5. Form Breakdown'!$B$11:$B$138,0),MATCH('5a. Dosing'!Y$9,'5. Form Breakdown'!$C$9:$P$9,0)),0)</f>
        <v>0</v>
      </c>
      <c r="Z111" s="221">
        <f>IFERROR(INDEX('5. Form Breakdown'!$C$11:$P$138,MATCH('5a. Dosing'!$E111,'5. Form Breakdown'!$B$11:$B$138,0),MATCH('5a. Dosing'!Z$9,'5. Form Breakdown'!$C$9:$P$9,0)),0)</f>
        <v>0</v>
      </c>
      <c r="AA111" s="221">
        <f>IFERROR(INDEX('5. Form Breakdown'!$C$11:$P$138,MATCH('5a. Dosing'!$E111,'5. Form Breakdown'!$B$11:$B$138,0),MATCH('5a. Dosing'!AA$9,'5. Form Breakdown'!$C$9:$P$9,0)),0)</f>
        <v>0</v>
      </c>
      <c r="AB111" s="221">
        <f>IFERROR(INDEX('5. Form Breakdown'!$C$11:$P$138,MATCH('5a. Dosing'!$E111,'5. Form Breakdown'!$B$11:$B$138,0),MATCH('5a. Dosing'!AB$9,'5. Form Breakdown'!$C$9:$P$9,0)),0)</f>
        <v>0</v>
      </c>
      <c r="AC111" s="221">
        <f>IFERROR(INDEX('5. Form Breakdown'!$C$11:$P$138,MATCH('5a. Dosing'!$E111,'5. Form Breakdown'!$B$11:$B$138,0),MATCH('5a. Dosing'!AC$9,'5. Form Breakdown'!$C$9:$P$9,0)),0)</f>
        <v>0</v>
      </c>
      <c r="AD111" s="256">
        <f t="shared" si="10"/>
        <v>0</v>
      </c>
    </row>
    <row r="112" spans="2:30" ht="15.6" x14ac:dyDescent="0.3">
      <c r="B112" s="820" t="s">
        <v>342</v>
      </c>
      <c r="C112" s="252" t="s">
        <v>323</v>
      </c>
      <c r="D112" s="312" t="str">
        <f>IF(COUNTIF($F$22:$F112,F112)&gt;1,"X","")</f>
        <v>X</v>
      </c>
      <c r="E112" s="313" t="str">
        <f t="shared" si="14"/>
        <v>ABC+3TC 120/60 - tab - dispersible&amp;scored</v>
      </c>
      <c r="F112" s="574" t="s">
        <v>97</v>
      </c>
      <c r="G112" s="314" t="s">
        <v>276</v>
      </c>
      <c r="H112" s="322" t="s">
        <v>380</v>
      </c>
      <c r="I112" s="263" t="s">
        <v>107</v>
      </c>
      <c r="J112" s="398">
        <f>VLOOKUP(E112,FormPack,8,FALSE)</f>
        <v>30</v>
      </c>
      <c r="K112" s="321" t="s">
        <v>268</v>
      </c>
      <c r="L112" s="381">
        <v>1</v>
      </c>
      <c r="M112" s="381">
        <v>1.5</v>
      </c>
      <c r="N112" s="382">
        <v>2</v>
      </c>
      <c r="O112" s="382">
        <v>2.5</v>
      </c>
      <c r="P112" s="382">
        <v>3</v>
      </c>
      <c r="Q112" s="585"/>
      <c r="R112" s="184" t="str">
        <f t="shared" si="9"/>
        <v/>
      </c>
      <c r="W112" s="317" t="str">
        <f t="shared" si="16"/>
        <v>ABC+3TC 120/60 - tab - dispersible&amp;scored</v>
      </c>
      <c r="X112" s="221">
        <f>IFERROR(INDEX('5. Form Breakdown'!$C$11:$P$138,MATCH('5a. Dosing'!$E112,'5. Form Breakdown'!$B$11:$B$138,0),MATCH('5a. Dosing'!X$9,'5. Form Breakdown'!$C$9:$P$9,0)),0)</f>
        <v>0</v>
      </c>
      <c r="Y112" s="221">
        <f>IFERROR(INDEX('5. Form Breakdown'!$C$11:$P$138,MATCH('5a. Dosing'!$E112,'5. Form Breakdown'!$B$11:$B$138,0),MATCH('5a. Dosing'!Y$9,'5. Form Breakdown'!$C$9:$P$9,0)),0)</f>
        <v>0</v>
      </c>
      <c r="Z112" s="221">
        <f>IFERROR(INDEX('5. Form Breakdown'!$C$11:$P$138,MATCH('5a. Dosing'!$E112,'5. Form Breakdown'!$B$11:$B$138,0),MATCH('5a. Dosing'!Z$9,'5. Form Breakdown'!$C$9:$P$9,0)),0)</f>
        <v>0</v>
      </c>
      <c r="AA112" s="221">
        <f>IFERROR(INDEX('5. Form Breakdown'!$C$11:$P$138,MATCH('5a. Dosing'!$E112,'5. Form Breakdown'!$B$11:$B$138,0),MATCH('5a. Dosing'!AA$9,'5. Form Breakdown'!$C$9:$P$9,0)),0)</f>
        <v>0</v>
      </c>
      <c r="AB112" s="221">
        <f>IFERROR(INDEX('5. Form Breakdown'!$C$11:$P$138,MATCH('5a. Dosing'!$E112,'5. Form Breakdown'!$B$11:$B$138,0),MATCH('5a. Dosing'!AB$9,'5. Form Breakdown'!$C$9:$P$9,0)),0)</f>
        <v>0</v>
      </c>
      <c r="AC112" s="221">
        <f>IFERROR(INDEX('5. Form Breakdown'!$C$11:$P$138,MATCH('5a. Dosing'!$E112,'5. Form Breakdown'!$B$11:$B$138,0),MATCH('5a. Dosing'!AC$9,'5. Form Breakdown'!$C$9:$P$9,0)),0)</f>
        <v>0</v>
      </c>
      <c r="AD112" s="256">
        <f t="shared" si="10"/>
        <v>0</v>
      </c>
    </row>
    <row r="113" spans="2:30" ht="15.75" hidden="1" outlineLevel="1" x14ac:dyDescent="0.25">
      <c r="B113" s="431"/>
      <c r="C113" s="252"/>
      <c r="D113" s="312" t="str">
        <f>IF(COUNTIF($F$22:$F113,F113)&gt;1,"X","")</f>
        <v/>
      </c>
      <c r="E113" s="313">
        <f t="shared" si="14"/>
        <v>0</v>
      </c>
      <c r="F113" s="573"/>
      <c r="G113" s="319"/>
      <c r="H113" s="323"/>
      <c r="I113" s="320"/>
      <c r="J113" s="321"/>
      <c r="K113" s="321"/>
      <c r="L113" s="321"/>
      <c r="M113" s="321"/>
      <c r="N113" s="453"/>
      <c r="O113" s="453"/>
      <c r="P113" s="453"/>
      <c r="Q113" s="587"/>
      <c r="R113" s="184" t="str">
        <f t="shared" si="9"/>
        <v/>
      </c>
      <c r="W113" s="317">
        <f t="shared" si="16"/>
        <v>0</v>
      </c>
      <c r="X113" s="221">
        <f>IFERROR(INDEX('5. Form Breakdown'!$C$11:$P$138,MATCH('5a. Dosing'!$E113,'5. Form Breakdown'!$B$11:$B$138,0),MATCH('5a. Dosing'!X$9,'5. Form Breakdown'!$C$9:$P$9,0)),0)</f>
        <v>0</v>
      </c>
      <c r="Y113" s="221">
        <f>IFERROR(INDEX('5. Form Breakdown'!$C$11:$P$138,MATCH('5a. Dosing'!$E113,'5. Form Breakdown'!$B$11:$B$138,0),MATCH('5a. Dosing'!Y$9,'5. Form Breakdown'!$C$9:$P$9,0)),0)</f>
        <v>0</v>
      </c>
      <c r="Z113" s="221">
        <f>IFERROR(INDEX('5. Form Breakdown'!$C$11:$P$138,MATCH('5a. Dosing'!$E113,'5. Form Breakdown'!$B$11:$B$138,0),MATCH('5a. Dosing'!Z$9,'5. Form Breakdown'!$C$9:$P$9,0)),0)</f>
        <v>0</v>
      </c>
      <c r="AA113" s="221">
        <f>IFERROR(INDEX('5. Form Breakdown'!$C$11:$P$138,MATCH('5a. Dosing'!$E113,'5. Form Breakdown'!$B$11:$B$138,0),MATCH('5a. Dosing'!AA$9,'5. Form Breakdown'!$C$9:$P$9,0)),0)</f>
        <v>0</v>
      </c>
      <c r="AB113" s="221">
        <f>IFERROR(INDEX('5. Form Breakdown'!$C$11:$P$138,MATCH('5a. Dosing'!$E113,'5. Form Breakdown'!$B$11:$B$138,0),MATCH('5a. Dosing'!AB$9,'5. Form Breakdown'!$C$9:$P$9,0)),0)</f>
        <v>0</v>
      </c>
      <c r="AC113" s="221">
        <f>IFERROR(INDEX('5. Form Breakdown'!$C$11:$P$138,MATCH('5a. Dosing'!$E113,'5. Form Breakdown'!$B$11:$B$138,0),MATCH('5a. Dosing'!AC$9,'5. Form Breakdown'!$C$9:$P$9,0)),0)</f>
        <v>0</v>
      </c>
      <c r="AD113" s="256">
        <f t="shared" si="10"/>
        <v>0</v>
      </c>
    </row>
    <row r="114" spans="2:30" ht="15.75" hidden="1" outlineLevel="1" x14ac:dyDescent="0.25">
      <c r="B114" s="134"/>
      <c r="C114" s="252"/>
      <c r="D114" s="312" t="str">
        <f>IF(COUNTIF($F$22:$F114,F114)&gt;1,"X","")</f>
        <v/>
      </c>
      <c r="E114" s="313">
        <f t="shared" si="14"/>
        <v>0</v>
      </c>
      <c r="F114" s="573"/>
      <c r="G114" s="319"/>
      <c r="H114" s="323"/>
      <c r="I114" s="320"/>
      <c r="J114" s="321"/>
      <c r="K114" s="321"/>
      <c r="L114" s="321"/>
      <c r="M114" s="321"/>
      <c r="N114" s="453"/>
      <c r="O114" s="453"/>
      <c r="P114" s="453"/>
      <c r="Q114" s="587"/>
      <c r="R114" s="184" t="str">
        <f t="shared" si="9"/>
        <v/>
      </c>
      <c r="S114" s="184"/>
      <c r="W114" s="317">
        <f t="shared" si="16"/>
        <v>0</v>
      </c>
      <c r="X114" s="221">
        <f>IFERROR(INDEX('5. Form Breakdown'!$C$11:$P$138,MATCH('5a. Dosing'!$E114,'5. Form Breakdown'!$B$11:$B$138,0),MATCH('5a. Dosing'!X$9,'5. Form Breakdown'!$C$9:$P$9,0)),0)</f>
        <v>0</v>
      </c>
      <c r="Y114" s="221">
        <f>IFERROR(INDEX('5. Form Breakdown'!$C$11:$P$138,MATCH('5a. Dosing'!$E114,'5. Form Breakdown'!$B$11:$B$138,0),MATCH('5a. Dosing'!Y$9,'5. Form Breakdown'!$C$9:$P$9,0)),0)</f>
        <v>0</v>
      </c>
      <c r="Z114" s="221">
        <f>IFERROR(INDEX('5. Form Breakdown'!$C$11:$P$138,MATCH('5a. Dosing'!$E114,'5. Form Breakdown'!$B$11:$B$138,0),MATCH('5a. Dosing'!Z$9,'5. Form Breakdown'!$C$9:$P$9,0)),0)</f>
        <v>0</v>
      </c>
      <c r="AA114" s="221">
        <f>IFERROR(INDEX('5. Form Breakdown'!$C$11:$P$138,MATCH('5a. Dosing'!$E114,'5. Form Breakdown'!$B$11:$B$138,0),MATCH('5a. Dosing'!AA$9,'5. Form Breakdown'!$C$9:$P$9,0)),0)</f>
        <v>0</v>
      </c>
      <c r="AB114" s="221">
        <f>IFERROR(INDEX('5. Form Breakdown'!$C$11:$P$138,MATCH('5a. Dosing'!$E114,'5. Form Breakdown'!$B$11:$B$138,0),MATCH('5a. Dosing'!AB$9,'5. Form Breakdown'!$C$9:$P$9,0)),0)</f>
        <v>0</v>
      </c>
      <c r="AC114" s="221">
        <f>IFERROR(INDEX('5. Form Breakdown'!$C$11:$P$138,MATCH('5a. Dosing'!$E114,'5. Form Breakdown'!$B$11:$B$138,0),MATCH('5a. Dosing'!AC$9,'5. Form Breakdown'!$C$9:$P$9,0)),0)</f>
        <v>0</v>
      </c>
      <c r="AD114" s="256">
        <f t="shared" si="10"/>
        <v>0</v>
      </c>
    </row>
    <row r="115" spans="2:30" ht="15.75" hidden="1" outlineLevel="1" x14ac:dyDescent="0.25">
      <c r="B115" s="134"/>
      <c r="C115" s="252"/>
      <c r="D115" s="312" t="str">
        <f>IF(COUNTIF($F$22:$F115,F115)&gt;1,"X","")</f>
        <v/>
      </c>
      <c r="E115" s="313">
        <f t="shared" si="14"/>
        <v>0</v>
      </c>
      <c r="F115" s="573"/>
      <c r="G115" s="319"/>
      <c r="H115" s="323"/>
      <c r="I115" s="321"/>
      <c r="J115" s="321"/>
      <c r="K115" s="321"/>
      <c r="L115" s="321"/>
      <c r="M115" s="321"/>
      <c r="N115" s="321"/>
      <c r="O115" s="321"/>
      <c r="P115" s="321"/>
      <c r="Q115" s="584"/>
      <c r="R115" s="184" t="str">
        <f t="shared" si="9"/>
        <v/>
      </c>
      <c r="W115" s="317">
        <f t="shared" si="16"/>
        <v>0</v>
      </c>
      <c r="X115" s="221">
        <f>IFERROR(INDEX('5. Form Breakdown'!$C$11:$P$138,MATCH('5a. Dosing'!$E115,'5. Form Breakdown'!$B$11:$B$138,0),MATCH('5a. Dosing'!X$9,'5. Form Breakdown'!$C$9:$P$9,0)),0)</f>
        <v>0</v>
      </c>
      <c r="Y115" s="221">
        <f>IFERROR(INDEX('5. Form Breakdown'!$C$11:$P$138,MATCH('5a. Dosing'!$E115,'5. Form Breakdown'!$B$11:$B$138,0),MATCH('5a. Dosing'!Y$9,'5. Form Breakdown'!$C$9:$P$9,0)),0)</f>
        <v>0</v>
      </c>
      <c r="Z115" s="221">
        <f>IFERROR(INDEX('5. Form Breakdown'!$C$11:$P$138,MATCH('5a. Dosing'!$E115,'5. Form Breakdown'!$B$11:$B$138,0),MATCH('5a. Dosing'!Z$9,'5. Form Breakdown'!$C$9:$P$9,0)),0)</f>
        <v>0</v>
      </c>
      <c r="AA115" s="221">
        <f>IFERROR(INDEX('5. Form Breakdown'!$C$11:$P$138,MATCH('5a. Dosing'!$E115,'5. Form Breakdown'!$B$11:$B$138,0),MATCH('5a. Dosing'!AA$9,'5. Form Breakdown'!$C$9:$P$9,0)),0)</f>
        <v>0</v>
      </c>
      <c r="AB115" s="221">
        <f>IFERROR(INDEX('5. Form Breakdown'!$C$11:$P$138,MATCH('5a. Dosing'!$E115,'5. Form Breakdown'!$B$11:$B$138,0),MATCH('5a. Dosing'!AB$9,'5. Form Breakdown'!$C$9:$P$9,0)),0)</f>
        <v>0</v>
      </c>
      <c r="AC115" s="221">
        <f>IFERROR(INDEX('5. Form Breakdown'!$C$11:$P$138,MATCH('5a. Dosing'!$E115,'5. Form Breakdown'!$B$11:$B$138,0),MATCH('5a. Dosing'!AC$9,'5. Form Breakdown'!$C$9:$P$9,0)),0)</f>
        <v>0</v>
      </c>
      <c r="AD115" s="256">
        <f t="shared" si="10"/>
        <v>0</v>
      </c>
    </row>
    <row r="116" spans="2:30" ht="15.75" hidden="1" outlineLevel="1" x14ac:dyDescent="0.25">
      <c r="B116" s="134"/>
      <c r="C116" s="252"/>
      <c r="D116" s="312" t="str">
        <f>IF(COUNTIF($F$22:$F116,F116)&gt;1,"X","")</f>
        <v/>
      </c>
      <c r="E116" s="313">
        <f t="shared" si="14"/>
        <v>0</v>
      </c>
      <c r="F116" s="573"/>
      <c r="G116" s="319"/>
      <c r="H116" s="323"/>
      <c r="I116" s="321"/>
      <c r="J116" s="321"/>
      <c r="K116" s="321"/>
      <c r="L116" s="321"/>
      <c r="M116" s="321"/>
      <c r="N116" s="321"/>
      <c r="O116" s="321"/>
      <c r="P116" s="321"/>
      <c r="Q116" s="584"/>
      <c r="R116" s="184" t="str">
        <f t="shared" si="9"/>
        <v/>
      </c>
      <c r="W116" s="317">
        <f t="shared" si="16"/>
        <v>0</v>
      </c>
      <c r="X116" s="221">
        <f>IFERROR(INDEX('5. Form Breakdown'!$C$11:$P$138,MATCH('5a. Dosing'!$E116,'5. Form Breakdown'!$B$11:$B$138,0),MATCH('5a. Dosing'!X$9,'5. Form Breakdown'!$C$9:$P$9,0)),0)</f>
        <v>0</v>
      </c>
      <c r="Y116" s="221">
        <f>IFERROR(INDEX('5. Form Breakdown'!$C$11:$P$138,MATCH('5a. Dosing'!$E116,'5. Form Breakdown'!$B$11:$B$138,0),MATCH('5a. Dosing'!Y$9,'5. Form Breakdown'!$C$9:$P$9,0)),0)</f>
        <v>0</v>
      </c>
      <c r="Z116" s="221">
        <f>IFERROR(INDEX('5. Form Breakdown'!$C$11:$P$138,MATCH('5a. Dosing'!$E116,'5. Form Breakdown'!$B$11:$B$138,0),MATCH('5a. Dosing'!Z$9,'5. Form Breakdown'!$C$9:$P$9,0)),0)</f>
        <v>0</v>
      </c>
      <c r="AA116" s="221">
        <f>IFERROR(INDEX('5. Form Breakdown'!$C$11:$P$138,MATCH('5a. Dosing'!$E116,'5. Form Breakdown'!$B$11:$B$138,0),MATCH('5a. Dosing'!AA$9,'5. Form Breakdown'!$C$9:$P$9,0)),0)</f>
        <v>0</v>
      </c>
      <c r="AB116" s="221">
        <f>IFERROR(INDEX('5. Form Breakdown'!$C$11:$P$138,MATCH('5a. Dosing'!$E116,'5. Form Breakdown'!$B$11:$B$138,0),MATCH('5a. Dosing'!AB$9,'5. Form Breakdown'!$C$9:$P$9,0)),0)</f>
        <v>0</v>
      </c>
      <c r="AC116" s="221">
        <f>IFERROR(INDEX('5. Form Breakdown'!$C$11:$P$138,MATCH('5a. Dosing'!$E116,'5. Form Breakdown'!$B$11:$B$138,0),MATCH('5a. Dosing'!AC$9,'5. Form Breakdown'!$C$9:$P$9,0)),0)</f>
        <v>0</v>
      </c>
      <c r="AD116" s="256">
        <f t="shared" si="10"/>
        <v>0</v>
      </c>
    </row>
    <row r="117" spans="2:30" ht="15.75" hidden="1" outlineLevel="1" x14ac:dyDescent="0.25">
      <c r="B117" s="134"/>
      <c r="C117" s="252">
        <f>COUNTIFS($F$99:$F$118,"&lt;="&amp;F117,$F$99:$F$118,"&lt;&gt;0",$D$99:$D$118,"&lt;&gt;"&amp;"X")</f>
        <v>0</v>
      </c>
      <c r="D117" s="312" t="str">
        <f>IF(COUNTIF($F$22:$F117,F117)&gt;1,"X","")</f>
        <v/>
      </c>
      <c r="E117" s="313">
        <f t="shared" si="14"/>
        <v>0</v>
      </c>
      <c r="F117" s="573"/>
      <c r="G117" s="319"/>
      <c r="H117" s="323"/>
      <c r="I117" s="321"/>
      <c r="J117" s="321"/>
      <c r="K117" s="321"/>
      <c r="L117" s="321"/>
      <c r="M117" s="321"/>
      <c r="N117" s="321"/>
      <c r="O117" s="321"/>
      <c r="P117" s="321"/>
      <c r="Q117" s="584"/>
      <c r="R117" s="184" t="str">
        <f t="shared" si="9"/>
        <v/>
      </c>
      <c r="W117" s="317">
        <f t="shared" si="16"/>
        <v>0</v>
      </c>
      <c r="X117" s="221">
        <f>IFERROR(INDEX('5. Form Breakdown'!$C$11:$P$138,MATCH('5a. Dosing'!$E117,'5. Form Breakdown'!$B$11:$B$138,0),MATCH('5a. Dosing'!X$9,'5. Form Breakdown'!$C$9:$P$9,0)),0)</f>
        <v>0</v>
      </c>
      <c r="Y117" s="221">
        <f>IFERROR(INDEX('5. Form Breakdown'!$C$11:$P$138,MATCH('5a. Dosing'!$E117,'5. Form Breakdown'!$B$11:$B$138,0),MATCH('5a. Dosing'!Y$9,'5. Form Breakdown'!$C$9:$P$9,0)),0)</f>
        <v>0</v>
      </c>
      <c r="Z117" s="221">
        <f>IFERROR(INDEX('5. Form Breakdown'!$C$11:$P$138,MATCH('5a. Dosing'!$E117,'5. Form Breakdown'!$B$11:$B$138,0),MATCH('5a. Dosing'!Z$9,'5. Form Breakdown'!$C$9:$P$9,0)),0)</f>
        <v>0</v>
      </c>
      <c r="AA117" s="221">
        <f>IFERROR(INDEX('5. Form Breakdown'!$C$11:$P$138,MATCH('5a. Dosing'!$E117,'5. Form Breakdown'!$B$11:$B$138,0),MATCH('5a. Dosing'!AA$9,'5. Form Breakdown'!$C$9:$P$9,0)),0)</f>
        <v>0</v>
      </c>
      <c r="AB117" s="221">
        <f>IFERROR(INDEX('5. Form Breakdown'!$C$11:$P$138,MATCH('5a. Dosing'!$E117,'5. Form Breakdown'!$B$11:$B$138,0),MATCH('5a. Dosing'!AB$9,'5. Form Breakdown'!$C$9:$P$9,0)),0)</f>
        <v>0</v>
      </c>
      <c r="AC117" s="221">
        <f>IFERROR(INDEX('5. Form Breakdown'!$C$11:$P$138,MATCH('5a. Dosing'!$E117,'5. Form Breakdown'!$B$11:$B$138,0),MATCH('5a. Dosing'!AC$9,'5. Form Breakdown'!$C$9:$P$9,0)),0)</f>
        <v>0</v>
      </c>
      <c r="AD117" s="256">
        <f t="shared" si="10"/>
        <v>0</v>
      </c>
    </row>
    <row r="118" spans="2:30" ht="15.75" hidden="1" outlineLevel="1" x14ac:dyDescent="0.25">
      <c r="C118" s="252">
        <f>COUNTIFS($F$99:$F$118,"&lt;="&amp;F118,$F$99:$F$118,"&lt;&gt;0",$D$99:$D$118,"&lt;&gt;"&amp;"X")</f>
        <v>0</v>
      </c>
      <c r="D118" s="312" t="str">
        <f>IF(COUNTIF($F$22:$F118,F118)&gt;1,"X","")</f>
        <v/>
      </c>
      <c r="E118" s="313">
        <f t="shared" si="14"/>
        <v>0</v>
      </c>
      <c r="F118" s="573"/>
      <c r="G118" s="319"/>
      <c r="H118" s="323"/>
      <c r="I118" s="321"/>
      <c r="J118" s="321"/>
      <c r="K118" s="321"/>
      <c r="L118" s="321"/>
      <c r="M118" s="321"/>
      <c r="N118" s="321"/>
      <c r="O118" s="321"/>
      <c r="P118" s="321"/>
      <c r="Q118" s="584"/>
      <c r="R118" s="184" t="str">
        <f t="shared" si="9"/>
        <v/>
      </c>
      <c r="W118" s="317">
        <f t="shared" si="16"/>
        <v>0</v>
      </c>
      <c r="X118" s="221">
        <f>IFERROR(INDEX('5. Form Breakdown'!$C$11:$P$138,MATCH('5a. Dosing'!$E118,'5. Form Breakdown'!$B$11:$B$138,0),MATCH('5a. Dosing'!X$9,'5. Form Breakdown'!$C$9:$P$9,0)),0)</f>
        <v>0</v>
      </c>
      <c r="Y118" s="221">
        <f>IFERROR(INDEX('5. Form Breakdown'!$C$11:$P$138,MATCH('5a. Dosing'!$E118,'5. Form Breakdown'!$B$11:$B$138,0),MATCH('5a. Dosing'!Y$9,'5. Form Breakdown'!$C$9:$P$9,0)),0)</f>
        <v>0</v>
      </c>
      <c r="Z118" s="221">
        <f>IFERROR(INDEX('5. Form Breakdown'!$C$11:$P$138,MATCH('5a. Dosing'!$E118,'5. Form Breakdown'!$B$11:$B$138,0),MATCH('5a. Dosing'!Z$9,'5. Form Breakdown'!$C$9:$P$9,0)),0)</f>
        <v>0</v>
      </c>
      <c r="AA118" s="221">
        <f>IFERROR(INDEX('5. Form Breakdown'!$C$11:$P$138,MATCH('5a. Dosing'!$E118,'5. Form Breakdown'!$B$11:$B$138,0),MATCH('5a. Dosing'!AA$9,'5. Form Breakdown'!$C$9:$P$9,0)),0)</f>
        <v>0</v>
      </c>
      <c r="AB118" s="221">
        <f>IFERROR(INDEX('5. Form Breakdown'!$C$11:$P$138,MATCH('5a. Dosing'!$E118,'5. Form Breakdown'!$B$11:$B$138,0),MATCH('5a. Dosing'!AB$9,'5. Form Breakdown'!$C$9:$P$9,0)),0)</f>
        <v>0</v>
      </c>
      <c r="AC118" s="221">
        <f>IFERROR(INDEX('5. Form Breakdown'!$C$11:$P$138,MATCH('5a. Dosing'!$E118,'5. Form Breakdown'!$B$11:$B$138,0),MATCH('5a. Dosing'!AC$9,'5. Form Breakdown'!$C$9:$P$9,0)),0)</f>
        <v>0</v>
      </c>
      <c r="AD118" s="256">
        <f t="shared" si="10"/>
        <v>0</v>
      </c>
    </row>
    <row r="119" spans="2:30" ht="18" collapsed="1" x14ac:dyDescent="0.35">
      <c r="D119" s="312" t="str">
        <f>IF(COUNTIF($F$22:$F119,F119)&gt;1,"X","")</f>
        <v/>
      </c>
      <c r="E119" s="313"/>
      <c r="F119" s="858" t="s">
        <v>292</v>
      </c>
      <c r="G119" s="856"/>
      <c r="H119" s="856"/>
      <c r="I119" s="856"/>
      <c r="J119" s="856"/>
      <c r="K119" s="856"/>
      <c r="L119" s="856"/>
      <c r="M119" s="856"/>
      <c r="N119" s="856"/>
      <c r="O119" s="856"/>
      <c r="P119" s="856"/>
      <c r="Q119" s="859"/>
      <c r="R119" s="184" t="str">
        <f t="shared" ref="R119:R138" si="17">IF(AD119=1,"Error: Dose missing for weightband that has been included in 5. Form Breakdown","")</f>
        <v/>
      </c>
      <c r="W119" s="317">
        <f t="shared" si="16"/>
        <v>0</v>
      </c>
      <c r="X119" s="221">
        <f>IFERROR(INDEX('5. Form Breakdown'!$C$11:$P$138,MATCH('5a. Dosing'!$E119,'5. Form Breakdown'!$B$11:$B$138,0),MATCH('5a. Dosing'!X$9,'5. Form Breakdown'!$C$9:$P$9,0)),0)</f>
        <v>0</v>
      </c>
      <c r="Y119" s="221">
        <f>IFERROR(INDEX('5. Form Breakdown'!$C$11:$P$138,MATCH('5a. Dosing'!$E119,'5. Form Breakdown'!$B$11:$B$138,0),MATCH('5a. Dosing'!Y$9,'5. Form Breakdown'!$C$9:$P$9,0)),0)</f>
        <v>0</v>
      </c>
      <c r="Z119" s="221">
        <f>IFERROR(INDEX('5. Form Breakdown'!$C$11:$P$138,MATCH('5a. Dosing'!$E119,'5. Form Breakdown'!$B$11:$B$138,0),MATCH('5a. Dosing'!Z$9,'5. Form Breakdown'!$C$9:$P$9,0)),0)</f>
        <v>0</v>
      </c>
      <c r="AA119" s="221">
        <f>IFERROR(INDEX('5. Form Breakdown'!$C$11:$P$138,MATCH('5a. Dosing'!$E119,'5. Form Breakdown'!$B$11:$B$138,0),MATCH('5a. Dosing'!AA$9,'5. Form Breakdown'!$C$9:$P$9,0)),0)</f>
        <v>0</v>
      </c>
      <c r="AB119" s="221">
        <f>IFERROR(INDEX('5. Form Breakdown'!$C$11:$P$138,MATCH('5a. Dosing'!$E119,'5. Form Breakdown'!$B$11:$B$138,0),MATCH('5a. Dosing'!AB$9,'5. Form Breakdown'!$C$9:$P$9,0)),0)</f>
        <v>0</v>
      </c>
      <c r="AC119" s="221">
        <f>IFERROR(INDEX('5. Form Breakdown'!$C$11:$P$138,MATCH('5a. Dosing'!$E119,'5. Form Breakdown'!$B$11:$B$138,0),MATCH('5a. Dosing'!AC$9,'5. Form Breakdown'!$C$9:$P$9,0)),0)</f>
        <v>0</v>
      </c>
      <c r="AD119" s="256">
        <f t="shared" ref="AD119:AD134" si="18">IF(OR(AND(X119&gt;0,L119=""),AND(Y119&gt;0,M119=""),AND(Z119&gt;0,N119=""),AND(AA119&gt;0,O119=""),AND(AB119&gt;0,P119=""),AND(AC119&gt;0,Q119="")),1,0)</f>
        <v>0</v>
      </c>
    </row>
    <row r="120" spans="2:30" ht="15.6" x14ac:dyDescent="0.3">
      <c r="B120" s="134"/>
      <c r="C120" s="252">
        <f t="shared" ref="C120:C127" si="19">COUNTIFS($F$120:$F$138,"&lt;="&amp;F120,$F$120:$F$138,"&lt;&gt;0",$D$120:$D$138,"&lt;&gt;"&amp;"X")</f>
        <v>1</v>
      </c>
      <c r="D120" s="312" t="str">
        <f>IF(COUNTIF($F$22:$F120,F120)&gt;1,"X","")</f>
        <v/>
      </c>
      <c r="E120" s="313" t="str">
        <f t="shared" si="14"/>
        <v>ABC+3TC+AZT 60/30/60 - tab</v>
      </c>
      <c r="F120" s="562" t="s">
        <v>270</v>
      </c>
      <c r="G120" s="398" t="s">
        <v>271</v>
      </c>
      <c r="H120" s="399"/>
      <c r="I120" s="399" t="s">
        <v>107</v>
      </c>
      <c r="J120" s="398">
        <f t="shared" ref="J120:J125" si="20">VLOOKUP(E120,FormPack,8,FALSE)</f>
        <v>60</v>
      </c>
      <c r="K120" s="253" t="s">
        <v>289</v>
      </c>
      <c r="L120" s="381">
        <v>2</v>
      </c>
      <c r="M120" s="381">
        <v>3</v>
      </c>
      <c r="N120" s="381">
        <v>4</v>
      </c>
      <c r="O120" s="381">
        <v>5</v>
      </c>
      <c r="P120" s="381">
        <v>6</v>
      </c>
      <c r="Q120" s="758"/>
      <c r="R120" s="184" t="str">
        <f t="shared" si="17"/>
        <v/>
      </c>
      <c r="W120" s="317" t="str">
        <f t="shared" si="16"/>
        <v>ABC+3TC+AZT 60/30/60 - tab</v>
      </c>
      <c r="X120" s="221">
        <f>IFERROR(INDEX('5. Form Breakdown'!$C$11:$P$138,MATCH('5a. Dosing'!$E120,'5. Form Breakdown'!$B$11:$B$138,0),MATCH('5a. Dosing'!X$9,'5. Form Breakdown'!$C$9:$P$9,0)),0)</f>
        <v>0</v>
      </c>
      <c r="Y120" s="221">
        <f>IFERROR(INDEX('5. Form Breakdown'!$C$11:$P$138,MATCH('5a. Dosing'!$E120,'5. Form Breakdown'!$B$11:$B$138,0),MATCH('5a. Dosing'!Y$9,'5. Form Breakdown'!$C$9:$P$9,0)),0)</f>
        <v>0</v>
      </c>
      <c r="Z120" s="221">
        <f>IFERROR(INDEX('5. Form Breakdown'!$C$11:$P$138,MATCH('5a. Dosing'!$E120,'5. Form Breakdown'!$B$11:$B$138,0),MATCH('5a. Dosing'!Z$9,'5. Form Breakdown'!$C$9:$P$9,0)),0)</f>
        <v>0</v>
      </c>
      <c r="AA120" s="221">
        <f>IFERROR(INDEX('5. Form Breakdown'!$C$11:$P$138,MATCH('5a. Dosing'!$E120,'5. Form Breakdown'!$B$11:$B$138,0),MATCH('5a. Dosing'!AA$9,'5. Form Breakdown'!$C$9:$P$9,0)),0)</f>
        <v>0</v>
      </c>
      <c r="AB120" s="221">
        <f>IFERROR(INDEX('5. Form Breakdown'!$C$11:$P$138,MATCH('5a. Dosing'!$E120,'5. Form Breakdown'!$B$11:$B$138,0),MATCH('5a. Dosing'!AB$9,'5. Form Breakdown'!$C$9:$P$9,0)),0)</f>
        <v>0</v>
      </c>
      <c r="AC120" s="221">
        <f>IFERROR(INDEX('5. Form Breakdown'!$C$11:$P$138,MATCH('5a. Dosing'!$E120,'5. Form Breakdown'!$B$11:$B$138,0),MATCH('5a. Dosing'!AC$9,'5. Form Breakdown'!$C$9:$P$9,0)),0)</f>
        <v>0</v>
      </c>
      <c r="AD120" s="256">
        <f t="shared" si="18"/>
        <v>0</v>
      </c>
    </row>
    <row r="121" spans="2:30" s="216" customFormat="1" ht="16.2" thickBot="1" x14ac:dyDescent="0.35">
      <c r="B121" s="134"/>
      <c r="C121" s="252">
        <f t="shared" si="19"/>
        <v>1</v>
      </c>
      <c r="D121" s="312" t="str">
        <f>IF(COUNTIF($F$22:$F121,F121)&gt;1,"X","")</f>
        <v>X</v>
      </c>
      <c r="E121" s="313" t="str">
        <f t="shared" si="14"/>
        <v>ABC+3TC+AZT 300/150/300 - tab</v>
      </c>
      <c r="F121" s="565" t="s">
        <v>270</v>
      </c>
      <c r="G121" s="545" t="s">
        <v>189</v>
      </c>
      <c r="H121" s="546"/>
      <c r="I121" s="546" t="s">
        <v>107</v>
      </c>
      <c r="J121" s="545">
        <f t="shared" si="20"/>
        <v>60</v>
      </c>
      <c r="K121" s="484" t="s">
        <v>258</v>
      </c>
      <c r="L121" s="550"/>
      <c r="M121" s="550"/>
      <c r="N121" s="759"/>
      <c r="O121" s="759"/>
      <c r="P121" s="759"/>
      <c r="Q121" s="582">
        <v>2</v>
      </c>
      <c r="R121" s="184" t="str">
        <f t="shared" si="17"/>
        <v/>
      </c>
      <c r="W121" s="317" t="str">
        <f t="shared" si="16"/>
        <v>ABC+3TC+AZT 300/150/300 - tab</v>
      </c>
      <c r="X121" s="221">
        <f>IFERROR(INDEX('5. Form Breakdown'!$C$11:$P$138,MATCH('5a. Dosing'!$E121,'5. Form Breakdown'!$B$11:$B$138,0),MATCH('5a. Dosing'!X$9,'5. Form Breakdown'!$C$9:$P$9,0)),0)</f>
        <v>0</v>
      </c>
      <c r="Y121" s="221">
        <f>IFERROR(INDEX('5. Form Breakdown'!$C$11:$P$138,MATCH('5a. Dosing'!$E121,'5. Form Breakdown'!$B$11:$B$138,0),MATCH('5a. Dosing'!Y$9,'5. Form Breakdown'!$C$9:$P$9,0)),0)</f>
        <v>0</v>
      </c>
      <c r="Z121" s="221">
        <f>IFERROR(INDEX('5. Form Breakdown'!$C$11:$P$138,MATCH('5a. Dosing'!$E121,'5. Form Breakdown'!$B$11:$B$138,0),MATCH('5a. Dosing'!Z$9,'5. Form Breakdown'!$C$9:$P$9,0)),0)</f>
        <v>0</v>
      </c>
      <c r="AA121" s="221">
        <f>IFERROR(INDEX('5. Form Breakdown'!$C$11:$P$138,MATCH('5a. Dosing'!$E121,'5. Form Breakdown'!$B$11:$B$138,0),MATCH('5a. Dosing'!AA$9,'5. Form Breakdown'!$C$9:$P$9,0)),0)</f>
        <v>0</v>
      </c>
      <c r="AB121" s="221">
        <f>IFERROR(INDEX('5. Form Breakdown'!$C$11:$P$138,MATCH('5a. Dosing'!$E121,'5. Form Breakdown'!$B$11:$B$138,0),MATCH('5a. Dosing'!AB$9,'5. Form Breakdown'!$C$9:$P$9,0)),0)</f>
        <v>0</v>
      </c>
      <c r="AC121" s="221">
        <f>IFERROR(INDEX('5. Form Breakdown'!$C$11:$P$138,MATCH('5a. Dosing'!$E121,'5. Form Breakdown'!$B$11:$B$138,0),MATCH('5a. Dosing'!AC$9,'5. Form Breakdown'!$C$9:$P$9,0)),0)</f>
        <v>0</v>
      </c>
      <c r="AD121" s="256">
        <f t="shared" si="18"/>
        <v>0</v>
      </c>
    </row>
    <row r="122" spans="2:30" ht="15.6" x14ac:dyDescent="0.3">
      <c r="B122" s="134"/>
      <c r="C122" s="252">
        <f t="shared" si="19"/>
        <v>2</v>
      </c>
      <c r="D122" s="312" t="str">
        <f>IF(COUNTIF($F$22:$F122,F122)&gt;1,"X","")</f>
        <v/>
      </c>
      <c r="E122" s="313" t="str">
        <f t="shared" ref="E122:E138" si="21">IF(F122=0,0,IF(H122="",F122&amp;" "&amp;G122&amp;" - "&amp;I122,F122&amp;" "&amp;G122&amp;" - "&amp;I122&amp;" - "&amp;H122))</f>
        <v>AZT+3TC+NVP 60/30/50 - tab - dispersible</v>
      </c>
      <c r="F122" s="555" t="s">
        <v>101</v>
      </c>
      <c r="G122" s="536" t="s">
        <v>272</v>
      </c>
      <c r="H122" s="534" t="s">
        <v>379</v>
      </c>
      <c r="I122" s="534" t="s">
        <v>107</v>
      </c>
      <c r="J122" s="536">
        <f t="shared" si="20"/>
        <v>60</v>
      </c>
      <c r="K122" s="414" t="s">
        <v>169</v>
      </c>
      <c r="L122" s="554">
        <v>2</v>
      </c>
      <c r="M122" s="554">
        <v>3</v>
      </c>
      <c r="N122" s="554">
        <v>4</v>
      </c>
      <c r="O122" s="554">
        <v>5</v>
      </c>
      <c r="P122" s="554">
        <v>6</v>
      </c>
      <c r="Q122" s="760"/>
      <c r="R122" s="184" t="str">
        <f t="shared" si="17"/>
        <v/>
      </c>
      <c r="W122" s="317" t="str">
        <f t="shared" si="16"/>
        <v>AZT+3TC+NVP 60/30/50 - tab - dispersible</v>
      </c>
      <c r="X122" s="221">
        <f>IFERROR(INDEX('5. Form Breakdown'!$C$11:$P$138,MATCH('5a. Dosing'!$E122,'5. Form Breakdown'!$B$11:$B$138,0),MATCH('5a. Dosing'!X$9,'5. Form Breakdown'!$C$9:$P$9,0)),0)</f>
        <v>0</v>
      </c>
      <c r="Y122" s="221">
        <f>IFERROR(INDEX('5. Form Breakdown'!$C$11:$P$138,MATCH('5a. Dosing'!$E122,'5. Form Breakdown'!$B$11:$B$138,0),MATCH('5a. Dosing'!Y$9,'5. Form Breakdown'!$C$9:$P$9,0)),0)</f>
        <v>0</v>
      </c>
      <c r="Z122" s="221">
        <f>IFERROR(INDEX('5. Form Breakdown'!$C$11:$P$138,MATCH('5a. Dosing'!$E122,'5. Form Breakdown'!$B$11:$B$138,0),MATCH('5a. Dosing'!Z$9,'5. Form Breakdown'!$C$9:$P$9,0)),0)</f>
        <v>0</v>
      </c>
      <c r="AA122" s="221">
        <f>IFERROR(INDEX('5. Form Breakdown'!$C$11:$P$138,MATCH('5a. Dosing'!$E122,'5. Form Breakdown'!$B$11:$B$138,0),MATCH('5a. Dosing'!AA$9,'5. Form Breakdown'!$C$9:$P$9,0)),0)</f>
        <v>0</v>
      </c>
      <c r="AB122" s="221">
        <f>IFERROR(INDEX('5. Form Breakdown'!$C$11:$P$138,MATCH('5a. Dosing'!$E122,'5. Form Breakdown'!$B$11:$B$138,0),MATCH('5a. Dosing'!AB$9,'5. Form Breakdown'!$C$9:$P$9,0)),0)</f>
        <v>0</v>
      </c>
      <c r="AC122" s="221">
        <f>IFERROR(INDEX('5. Form Breakdown'!$C$11:$P$138,MATCH('5a. Dosing'!$E122,'5. Form Breakdown'!$B$11:$B$138,0),MATCH('5a. Dosing'!AC$9,'5. Form Breakdown'!$C$9:$P$9,0)),0)</f>
        <v>0</v>
      </c>
      <c r="AD122" s="256">
        <f t="shared" si="18"/>
        <v>0</v>
      </c>
    </row>
    <row r="123" spans="2:30" ht="16.2" thickBot="1" x14ac:dyDescent="0.35">
      <c r="B123" s="134"/>
      <c r="C123" s="252">
        <f t="shared" si="19"/>
        <v>2</v>
      </c>
      <c r="D123" s="312" t="str">
        <f>IF(COUNTIF($F$22:$F123,F123)&gt;1,"X","")</f>
        <v>X</v>
      </c>
      <c r="E123" s="313" t="str">
        <f t="shared" si="21"/>
        <v>AZT+3TC+NVP 300/150/200 - tab</v>
      </c>
      <c r="F123" s="559" t="s">
        <v>101</v>
      </c>
      <c r="G123" s="531" t="s">
        <v>109</v>
      </c>
      <c r="H123" s="519"/>
      <c r="I123" s="519" t="s">
        <v>107</v>
      </c>
      <c r="J123" s="531">
        <f t="shared" si="20"/>
        <v>60</v>
      </c>
      <c r="K123" s="484" t="s">
        <v>258</v>
      </c>
      <c r="L123" s="550"/>
      <c r="M123" s="550"/>
      <c r="N123" s="759"/>
      <c r="O123" s="759"/>
      <c r="P123" s="759"/>
      <c r="Q123" s="582">
        <v>2</v>
      </c>
      <c r="R123" s="184" t="str">
        <f t="shared" si="17"/>
        <v/>
      </c>
      <c r="W123" s="317" t="str">
        <f t="shared" si="16"/>
        <v>AZT+3TC+NVP 300/150/200 - tab</v>
      </c>
      <c r="X123" s="221">
        <f>IFERROR(INDEX('5. Form Breakdown'!$C$11:$P$138,MATCH('5a. Dosing'!$E123,'5. Form Breakdown'!$B$11:$B$138,0),MATCH('5a. Dosing'!X$9,'5. Form Breakdown'!$C$9:$P$9,0)),0)</f>
        <v>0</v>
      </c>
      <c r="Y123" s="221">
        <f>IFERROR(INDEX('5. Form Breakdown'!$C$11:$P$138,MATCH('5a. Dosing'!$E123,'5. Form Breakdown'!$B$11:$B$138,0),MATCH('5a. Dosing'!Y$9,'5. Form Breakdown'!$C$9:$P$9,0)),0)</f>
        <v>0</v>
      </c>
      <c r="Z123" s="221">
        <f>IFERROR(INDEX('5. Form Breakdown'!$C$11:$P$138,MATCH('5a. Dosing'!$E123,'5. Form Breakdown'!$B$11:$B$138,0),MATCH('5a. Dosing'!Z$9,'5. Form Breakdown'!$C$9:$P$9,0)),0)</f>
        <v>0</v>
      </c>
      <c r="AA123" s="221">
        <f>IFERROR(INDEX('5. Form Breakdown'!$C$11:$P$138,MATCH('5a. Dosing'!$E123,'5. Form Breakdown'!$B$11:$B$138,0),MATCH('5a. Dosing'!AA$9,'5. Form Breakdown'!$C$9:$P$9,0)),0)</f>
        <v>0</v>
      </c>
      <c r="AB123" s="221">
        <f>IFERROR(INDEX('5. Form Breakdown'!$C$11:$P$138,MATCH('5a. Dosing'!$E123,'5. Form Breakdown'!$B$11:$B$138,0),MATCH('5a. Dosing'!AB$9,'5. Form Breakdown'!$C$9:$P$9,0)),0)</f>
        <v>0</v>
      </c>
      <c r="AC123" s="221">
        <f>IFERROR(INDEX('5. Form Breakdown'!$C$11:$P$138,MATCH('5a. Dosing'!$E123,'5. Form Breakdown'!$B$11:$B$138,0),MATCH('5a. Dosing'!AC$9,'5. Form Breakdown'!$C$9:$P$9,0)),0)</f>
        <v>0</v>
      </c>
      <c r="AD123" s="256">
        <f t="shared" si="18"/>
        <v>0</v>
      </c>
    </row>
    <row r="124" spans="2:30" ht="15.6" x14ac:dyDescent="0.3">
      <c r="B124" s="134"/>
      <c r="C124" s="252">
        <f t="shared" si="19"/>
        <v>3</v>
      </c>
      <c r="D124" s="312" t="str">
        <f>IF(COUNTIF($F$22:$F124,F124)&gt;1,"X","")</f>
        <v/>
      </c>
      <c r="E124" s="313" t="str">
        <f t="shared" si="21"/>
        <v>TDF+3TC+EFV 300/300/600 - tab</v>
      </c>
      <c r="F124" s="575" t="s">
        <v>105</v>
      </c>
      <c r="G124" s="535" t="s">
        <v>196</v>
      </c>
      <c r="H124" s="524"/>
      <c r="I124" s="524" t="s">
        <v>107</v>
      </c>
      <c r="J124" s="605">
        <f t="shared" si="20"/>
        <v>30</v>
      </c>
      <c r="K124" s="642" t="s">
        <v>258</v>
      </c>
      <c r="L124" s="548"/>
      <c r="M124" s="548"/>
      <c r="N124" s="762"/>
      <c r="O124" s="762"/>
      <c r="P124" s="762"/>
      <c r="Q124" s="583">
        <v>1</v>
      </c>
      <c r="R124" s="184" t="str">
        <f t="shared" si="17"/>
        <v/>
      </c>
      <c r="S124" s="137"/>
      <c r="W124" s="317" t="str">
        <f t="shared" si="16"/>
        <v>TDF+3TC+EFV 300/300/600 - tab</v>
      </c>
      <c r="X124" s="221">
        <f>IFERROR(INDEX('5. Form Breakdown'!$C$11:$P$138,MATCH('5a. Dosing'!$E124,'5. Form Breakdown'!$B$11:$B$138,0),MATCH('5a. Dosing'!X$9,'5. Form Breakdown'!$C$9:$P$9,0)),0)</f>
        <v>0</v>
      </c>
      <c r="Y124" s="221">
        <f>IFERROR(INDEX('5. Form Breakdown'!$C$11:$P$138,MATCH('5a. Dosing'!$E124,'5. Form Breakdown'!$B$11:$B$138,0),MATCH('5a. Dosing'!Y$9,'5. Form Breakdown'!$C$9:$P$9,0)),0)</f>
        <v>0</v>
      </c>
      <c r="Z124" s="221">
        <f>IFERROR(INDEX('5. Form Breakdown'!$C$11:$P$138,MATCH('5a. Dosing'!$E124,'5. Form Breakdown'!$B$11:$B$138,0),MATCH('5a. Dosing'!Z$9,'5. Form Breakdown'!$C$9:$P$9,0)),0)</f>
        <v>0</v>
      </c>
      <c r="AA124" s="221">
        <f>IFERROR(INDEX('5. Form Breakdown'!$C$11:$P$138,MATCH('5a. Dosing'!$E124,'5. Form Breakdown'!$B$11:$B$138,0),MATCH('5a. Dosing'!AA$9,'5. Form Breakdown'!$C$9:$P$9,0)),0)</f>
        <v>0</v>
      </c>
      <c r="AB124" s="221">
        <f>IFERROR(INDEX('5. Form Breakdown'!$C$11:$P$138,MATCH('5a. Dosing'!$E124,'5. Form Breakdown'!$B$11:$B$138,0),MATCH('5a. Dosing'!AB$9,'5. Form Breakdown'!$C$9:$P$9,0)),0)</f>
        <v>0</v>
      </c>
      <c r="AC124" s="221">
        <f>IFERROR(INDEX('5. Form Breakdown'!$C$11:$P$138,MATCH('5a. Dosing'!$E124,'5. Form Breakdown'!$B$11:$B$138,0),MATCH('5a. Dosing'!AC$9,'5. Form Breakdown'!$C$9:$P$9,0)),0)</f>
        <v>1</v>
      </c>
      <c r="AD124" s="256">
        <f t="shared" si="18"/>
        <v>0</v>
      </c>
    </row>
    <row r="125" spans="2:30" ht="15.6" x14ac:dyDescent="0.3">
      <c r="B125" s="134"/>
      <c r="C125" s="252">
        <f t="shared" si="19"/>
        <v>4</v>
      </c>
      <c r="D125" s="312" t="str">
        <f>IF(COUNTIF($F$22:$F125,F125)&gt;1,"X","")</f>
        <v/>
      </c>
      <c r="E125" s="313" t="str">
        <f t="shared" si="21"/>
        <v>TDF+FTC+EFV 300/200/600 - tab</v>
      </c>
      <c r="F125" s="557" t="s">
        <v>104</v>
      </c>
      <c r="G125" s="314" t="s">
        <v>115</v>
      </c>
      <c r="H125" s="315"/>
      <c r="I125" s="315" t="s">
        <v>107</v>
      </c>
      <c r="J125" s="318">
        <f t="shared" si="20"/>
        <v>30</v>
      </c>
      <c r="K125" s="638" t="s">
        <v>258</v>
      </c>
      <c r="L125" s="381"/>
      <c r="M125" s="381"/>
      <c r="N125" s="763"/>
      <c r="O125" s="763"/>
      <c r="P125" s="763"/>
      <c r="Q125" s="585">
        <v>1</v>
      </c>
      <c r="R125" s="184" t="str">
        <f t="shared" si="17"/>
        <v/>
      </c>
      <c r="W125" s="317" t="str">
        <f t="shared" si="16"/>
        <v>TDF+FTC+EFV 300/200/600 - tab</v>
      </c>
      <c r="X125" s="221">
        <f>IFERROR(INDEX('5. Form Breakdown'!$C$11:$P$138,MATCH('5a. Dosing'!$E125,'5. Form Breakdown'!$B$11:$B$138,0),MATCH('5a. Dosing'!X$9,'5. Form Breakdown'!$C$9:$P$9,0)),0)</f>
        <v>0</v>
      </c>
      <c r="Y125" s="221">
        <f>IFERROR(INDEX('5. Form Breakdown'!$C$11:$P$138,MATCH('5a. Dosing'!$E125,'5. Form Breakdown'!$B$11:$B$138,0),MATCH('5a. Dosing'!Y$9,'5. Form Breakdown'!$C$9:$P$9,0)),0)</f>
        <v>0</v>
      </c>
      <c r="Z125" s="221">
        <f>IFERROR(INDEX('5. Form Breakdown'!$C$11:$P$138,MATCH('5a. Dosing'!$E125,'5. Form Breakdown'!$B$11:$B$138,0),MATCH('5a. Dosing'!Z$9,'5. Form Breakdown'!$C$9:$P$9,0)),0)</f>
        <v>0</v>
      </c>
      <c r="AA125" s="221">
        <f>IFERROR(INDEX('5. Form Breakdown'!$C$11:$P$138,MATCH('5a. Dosing'!$E125,'5. Form Breakdown'!$B$11:$B$138,0),MATCH('5a. Dosing'!AA$9,'5. Form Breakdown'!$C$9:$P$9,0)),0)</f>
        <v>0</v>
      </c>
      <c r="AB125" s="221">
        <f>IFERROR(INDEX('5. Form Breakdown'!$C$11:$P$138,MATCH('5a. Dosing'!$E125,'5. Form Breakdown'!$B$11:$B$138,0),MATCH('5a. Dosing'!AB$9,'5. Form Breakdown'!$C$9:$P$9,0)),0)</f>
        <v>0</v>
      </c>
      <c r="AC125" s="221">
        <f>IFERROR(INDEX('5. Form Breakdown'!$C$11:$P$138,MATCH('5a. Dosing'!$E125,'5. Form Breakdown'!$B$11:$B$138,0),MATCH('5a. Dosing'!AC$9,'5. Form Breakdown'!$C$9:$P$9,0)),0)</f>
        <v>1</v>
      </c>
      <c r="AD125" s="256">
        <f t="shared" si="18"/>
        <v>0</v>
      </c>
    </row>
    <row r="126" spans="2:30" ht="15.75" hidden="1" outlineLevel="1" x14ac:dyDescent="0.25">
      <c r="B126" s="134"/>
      <c r="C126" s="252">
        <f t="shared" si="19"/>
        <v>0</v>
      </c>
      <c r="D126" s="312" t="str">
        <f>IF(COUNTIF($F$22:$F126,F126)&gt;1,"X","")</f>
        <v/>
      </c>
      <c r="E126" s="313">
        <f t="shared" si="21"/>
        <v>0</v>
      </c>
      <c r="F126" s="573"/>
      <c r="G126" s="319"/>
      <c r="H126" s="321"/>
      <c r="I126" s="321"/>
      <c r="J126" s="321"/>
      <c r="K126" s="321"/>
      <c r="L126" s="321"/>
      <c r="M126" s="321"/>
      <c r="N126" s="321"/>
      <c r="O126" s="321"/>
      <c r="P126" s="321"/>
      <c r="Q126" s="584"/>
      <c r="R126" s="184" t="str">
        <f t="shared" si="17"/>
        <v/>
      </c>
      <c r="W126" s="317">
        <f t="shared" si="16"/>
        <v>0</v>
      </c>
      <c r="X126" s="221">
        <f>IFERROR(INDEX('5. Form Breakdown'!$C$11:$P$138,MATCH('5a. Dosing'!$E126,'5. Form Breakdown'!$B$11:$B$138,0),MATCH('5a. Dosing'!X$9,'5. Form Breakdown'!$C$9:$P$9,0)),0)</f>
        <v>0</v>
      </c>
      <c r="Y126" s="221">
        <f>IFERROR(INDEX('5. Form Breakdown'!$C$11:$P$138,MATCH('5a. Dosing'!$E126,'5. Form Breakdown'!$B$11:$B$138,0),MATCH('5a. Dosing'!Y$9,'5. Form Breakdown'!$C$9:$P$9,0)),0)</f>
        <v>0</v>
      </c>
      <c r="Z126" s="221">
        <f>IFERROR(INDEX('5. Form Breakdown'!$C$11:$P$138,MATCH('5a. Dosing'!$E126,'5. Form Breakdown'!$B$11:$B$138,0),MATCH('5a. Dosing'!Z$9,'5. Form Breakdown'!$C$9:$P$9,0)),0)</f>
        <v>0</v>
      </c>
      <c r="AA126" s="221">
        <f>IFERROR(INDEX('5. Form Breakdown'!$C$11:$P$138,MATCH('5a. Dosing'!$E126,'5. Form Breakdown'!$B$11:$B$138,0),MATCH('5a. Dosing'!AA$9,'5. Form Breakdown'!$C$9:$P$9,0)),0)</f>
        <v>0</v>
      </c>
      <c r="AB126" s="221">
        <f>IFERROR(INDEX('5. Form Breakdown'!$C$11:$P$138,MATCH('5a. Dosing'!$E126,'5. Form Breakdown'!$B$11:$B$138,0),MATCH('5a. Dosing'!AB$9,'5. Form Breakdown'!$C$9:$P$9,0)),0)</f>
        <v>0</v>
      </c>
      <c r="AC126" s="221">
        <f>IFERROR(INDEX('5. Form Breakdown'!$C$11:$P$138,MATCH('5a. Dosing'!$E126,'5. Form Breakdown'!$B$11:$B$138,0),MATCH('5a. Dosing'!AC$9,'5. Form Breakdown'!$C$9:$P$9,0)),0)</f>
        <v>0</v>
      </c>
      <c r="AD126" s="256">
        <f t="shared" si="18"/>
        <v>0</v>
      </c>
    </row>
    <row r="127" spans="2:30" ht="15.75" hidden="1" outlineLevel="1" x14ac:dyDescent="0.25">
      <c r="B127" s="134"/>
      <c r="C127" s="252">
        <f t="shared" si="19"/>
        <v>0</v>
      </c>
      <c r="D127" s="312" t="str">
        <f>IF(COUNTIF($F$22:$F127,F127)&gt;1,"X","")</f>
        <v/>
      </c>
      <c r="E127" s="313">
        <f t="shared" si="21"/>
        <v>0</v>
      </c>
      <c r="F127" s="573"/>
      <c r="G127" s="319"/>
      <c r="H127" s="321"/>
      <c r="I127" s="321"/>
      <c r="J127" s="321"/>
      <c r="K127" s="321"/>
      <c r="L127" s="321"/>
      <c r="M127" s="321"/>
      <c r="N127" s="321"/>
      <c r="O127" s="321"/>
      <c r="P127" s="321"/>
      <c r="Q127" s="584"/>
      <c r="R127" s="184" t="str">
        <f t="shared" si="17"/>
        <v/>
      </c>
      <c r="W127" s="317">
        <f t="shared" si="16"/>
        <v>0</v>
      </c>
      <c r="X127" s="221">
        <f>IFERROR(INDEX('5. Form Breakdown'!$C$11:$P$138,MATCH('5a. Dosing'!$E127,'5. Form Breakdown'!$B$11:$B$138,0),MATCH('5a. Dosing'!X$9,'5. Form Breakdown'!$C$9:$P$9,0)),0)</f>
        <v>0</v>
      </c>
      <c r="Y127" s="221">
        <f>IFERROR(INDEX('5. Form Breakdown'!$C$11:$P$138,MATCH('5a. Dosing'!$E127,'5. Form Breakdown'!$B$11:$B$138,0),MATCH('5a. Dosing'!Y$9,'5. Form Breakdown'!$C$9:$P$9,0)),0)</f>
        <v>0</v>
      </c>
      <c r="Z127" s="221">
        <f>IFERROR(INDEX('5. Form Breakdown'!$C$11:$P$138,MATCH('5a. Dosing'!$E127,'5. Form Breakdown'!$B$11:$B$138,0),MATCH('5a. Dosing'!Z$9,'5. Form Breakdown'!$C$9:$P$9,0)),0)</f>
        <v>0</v>
      </c>
      <c r="AA127" s="221">
        <f>IFERROR(INDEX('5. Form Breakdown'!$C$11:$P$138,MATCH('5a. Dosing'!$E127,'5. Form Breakdown'!$B$11:$B$138,0),MATCH('5a. Dosing'!AA$9,'5. Form Breakdown'!$C$9:$P$9,0)),0)</f>
        <v>0</v>
      </c>
      <c r="AB127" s="221">
        <f>IFERROR(INDEX('5. Form Breakdown'!$C$11:$P$138,MATCH('5a. Dosing'!$E127,'5. Form Breakdown'!$B$11:$B$138,0),MATCH('5a. Dosing'!AB$9,'5. Form Breakdown'!$C$9:$P$9,0)),0)</f>
        <v>0</v>
      </c>
      <c r="AC127" s="221">
        <f>IFERROR(INDEX('5. Form Breakdown'!$C$11:$P$138,MATCH('5a. Dosing'!$E127,'5. Form Breakdown'!$B$11:$B$138,0),MATCH('5a. Dosing'!AC$9,'5. Form Breakdown'!$C$9:$P$9,0)),0)</f>
        <v>0</v>
      </c>
      <c r="AD127" s="256">
        <f t="shared" si="18"/>
        <v>0</v>
      </c>
    </row>
    <row r="128" spans="2:30" ht="15.75" hidden="1" outlineLevel="1" x14ac:dyDescent="0.25">
      <c r="B128" s="134"/>
      <c r="C128" s="252"/>
      <c r="D128" s="312" t="str">
        <f>IF(COUNTIF($F$22:$F128,F128)&gt;1,"X","")</f>
        <v/>
      </c>
      <c r="E128" s="313">
        <f t="shared" si="21"/>
        <v>0</v>
      </c>
      <c r="F128" s="573"/>
      <c r="G128" s="319"/>
      <c r="H128" s="321"/>
      <c r="I128" s="321"/>
      <c r="J128" s="321"/>
      <c r="K128" s="321"/>
      <c r="L128" s="321"/>
      <c r="M128" s="321"/>
      <c r="N128" s="321"/>
      <c r="O128" s="321"/>
      <c r="P128" s="321"/>
      <c r="Q128" s="584"/>
      <c r="R128" s="184" t="str">
        <f t="shared" si="17"/>
        <v/>
      </c>
      <c r="W128" s="317">
        <f t="shared" si="16"/>
        <v>0</v>
      </c>
      <c r="X128" s="221">
        <f>IFERROR(INDEX('5. Form Breakdown'!$C$11:$P$138,MATCH('5a. Dosing'!$E128,'5. Form Breakdown'!$B$11:$B$138,0),MATCH('5a. Dosing'!X$9,'5. Form Breakdown'!$C$9:$P$9,0)),0)</f>
        <v>0</v>
      </c>
      <c r="Y128" s="221">
        <f>IFERROR(INDEX('5. Form Breakdown'!$C$11:$P$138,MATCH('5a. Dosing'!$E128,'5. Form Breakdown'!$B$11:$B$138,0),MATCH('5a. Dosing'!Y$9,'5. Form Breakdown'!$C$9:$P$9,0)),0)</f>
        <v>0</v>
      </c>
      <c r="Z128" s="221">
        <f>IFERROR(INDEX('5. Form Breakdown'!$C$11:$P$138,MATCH('5a. Dosing'!$E128,'5. Form Breakdown'!$B$11:$B$138,0),MATCH('5a. Dosing'!Z$9,'5. Form Breakdown'!$C$9:$P$9,0)),0)</f>
        <v>0</v>
      </c>
      <c r="AA128" s="221">
        <f>IFERROR(INDEX('5. Form Breakdown'!$C$11:$P$138,MATCH('5a. Dosing'!$E128,'5. Form Breakdown'!$B$11:$B$138,0),MATCH('5a. Dosing'!AA$9,'5. Form Breakdown'!$C$9:$P$9,0)),0)</f>
        <v>0</v>
      </c>
      <c r="AB128" s="221">
        <f>IFERROR(INDEX('5. Form Breakdown'!$C$11:$P$138,MATCH('5a. Dosing'!$E128,'5. Form Breakdown'!$B$11:$B$138,0),MATCH('5a. Dosing'!AB$9,'5. Form Breakdown'!$C$9:$P$9,0)),0)</f>
        <v>0</v>
      </c>
      <c r="AC128" s="221">
        <f>IFERROR(INDEX('5. Form Breakdown'!$C$11:$P$138,MATCH('5a. Dosing'!$E128,'5. Form Breakdown'!$B$11:$B$138,0),MATCH('5a. Dosing'!AC$9,'5. Form Breakdown'!$C$9:$P$9,0)),0)</f>
        <v>0</v>
      </c>
      <c r="AD128" s="256">
        <f t="shared" si="18"/>
        <v>0</v>
      </c>
    </row>
    <row r="129" spans="2:30" ht="15.75" hidden="1" outlineLevel="1" x14ac:dyDescent="0.25">
      <c r="B129" s="134"/>
      <c r="C129" s="252"/>
      <c r="D129" s="312" t="str">
        <f>IF(COUNTIF($F$22:$F129,F129)&gt;1,"X","")</f>
        <v/>
      </c>
      <c r="E129" s="313">
        <f t="shared" si="21"/>
        <v>0</v>
      </c>
      <c r="F129" s="573"/>
      <c r="G129" s="319"/>
      <c r="H129" s="321"/>
      <c r="I129" s="321"/>
      <c r="J129" s="321"/>
      <c r="K129" s="321"/>
      <c r="L129" s="321"/>
      <c r="M129" s="321"/>
      <c r="N129" s="321"/>
      <c r="O129" s="321"/>
      <c r="P129" s="321"/>
      <c r="Q129" s="584"/>
      <c r="R129" s="184" t="str">
        <f t="shared" si="17"/>
        <v/>
      </c>
      <c r="W129" s="317">
        <f t="shared" si="16"/>
        <v>0</v>
      </c>
      <c r="X129" s="221">
        <f>IFERROR(INDEX('5. Form Breakdown'!$C$11:$P$138,MATCH('5a. Dosing'!$E129,'5. Form Breakdown'!$B$11:$B$138,0),MATCH('5a. Dosing'!X$9,'5. Form Breakdown'!$C$9:$P$9,0)),0)</f>
        <v>0</v>
      </c>
      <c r="Y129" s="221">
        <f>IFERROR(INDEX('5. Form Breakdown'!$C$11:$P$138,MATCH('5a. Dosing'!$E129,'5. Form Breakdown'!$B$11:$B$138,0),MATCH('5a. Dosing'!Y$9,'5. Form Breakdown'!$C$9:$P$9,0)),0)</f>
        <v>0</v>
      </c>
      <c r="Z129" s="221">
        <f>IFERROR(INDEX('5. Form Breakdown'!$C$11:$P$138,MATCH('5a. Dosing'!$E129,'5. Form Breakdown'!$B$11:$B$138,0),MATCH('5a. Dosing'!Z$9,'5. Form Breakdown'!$C$9:$P$9,0)),0)</f>
        <v>0</v>
      </c>
      <c r="AA129" s="221">
        <f>IFERROR(INDEX('5. Form Breakdown'!$C$11:$P$138,MATCH('5a. Dosing'!$E129,'5. Form Breakdown'!$B$11:$B$138,0),MATCH('5a. Dosing'!AA$9,'5. Form Breakdown'!$C$9:$P$9,0)),0)</f>
        <v>0</v>
      </c>
      <c r="AB129" s="221">
        <f>IFERROR(INDEX('5. Form Breakdown'!$C$11:$P$138,MATCH('5a. Dosing'!$E129,'5. Form Breakdown'!$B$11:$B$138,0),MATCH('5a. Dosing'!AB$9,'5. Form Breakdown'!$C$9:$P$9,0)),0)</f>
        <v>0</v>
      </c>
      <c r="AC129" s="221">
        <f>IFERROR(INDEX('5. Form Breakdown'!$C$11:$P$138,MATCH('5a. Dosing'!$E129,'5. Form Breakdown'!$B$11:$B$138,0),MATCH('5a. Dosing'!AC$9,'5. Form Breakdown'!$C$9:$P$9,0)),0)</f>
        <v>0</v>
      </c>
      <c r="AD129" s="256">
        <f t="shared" si="18"/>
        <v>0</v>
      </c>
    </row>
    <row r="130" spans="2:30" ht="15.75" hidden="1" outlineLevel="1" x14ac:dyDescent="0.25">
      <c r="B130" s="134"/>
      <c r="C130" s="252"/>
      <c r="D130" s="312" t="str">
        <f>IF(COUNTIF($F$22:$F130,F130)&gt;1,"X","")</f>
        <v/>
      </c>
      <c r="E130" s="313">
        <f t="shared" si="21"/>
        <v>0</v>
      </c>
      <c r="F130" s="573"/>
      <c r="G130" s="319"/>
      <c r="H130" s="321"/>
      <c r="I130" s="321"/>
      <c r="J130" s="321"/>
      <c r="K130" s="321"/>
      <c r="L130" s="321"/>
      <c r="M130" s="321"/>
      <c r="N130" s="321"/>
      <c r="O130" s="321"/>
      <c r="P130" s="321"/>
      <c r="Q130" s="584"/>
      <c r="R130" s="184" t="str">
        <f t="shared" si="17"/>
        <v/>
      </c>
      <c r="W130" s="317">
        <f t="shared" si="16"/>
        <v>0</v>
      </c>
      <c r="X130" s="221">
        <f>IFERROR(INDEX('5. Form Breakdown'!$C$11:$P$138,MATCH('5a. Dosing'!$E130,'5. Form Breakdown'!$B$11:$B$138,0),MATCH('5a. Dosing'!X$9,'5. Form Breakdown'!$C$9:$P$9,0)),0)</f>
        <v>0</v>
      </c>
      <c r="Y130" s="221">
        <f>IFERROR(INDEX('5. Form Breakdown'!$C$11:$P$138,MATCH('5a. Dosing'!$E130,'5. Form Breakdown'!$B$11:$B$138,0),MATCH('5a. Dosing'!Y$9,'5. Form Breakdown'!$C$9:$P$9,0)),0)</f>
        <v>0</v>
      </c>
      <c r="Z130" s="221">
        <f>IFERROR(INDEX('5. Form Breakdown'!$C$11:$P$138,MATCH('5a. Dosing'!$E130,'5. Form Breakdown'!$B$11:$B$138,0),MATCH('5a. Dosing'!Z$9,'5. Form Breakdown'!$C$9:$P$9,0)),0)</f>
        <v>0</v>
      </c>
      <c r="AA130" s="221">
        <f>IFERROR(INDEX('5. Form Breakdown'!$C$11:$P$138,MATCH('5a. Dosing'!$E130,'5. Form Breakdown'!$B$11:$B$138,0),MATCH('5a. Dosing'!AA$9,'5. Form Breakdown'!$C$9:$P$9,0)),0)</f>
        <v>0</v>
      </c>
      <c r="AB130" s="221">
        <f>IFERROR(INDEX('5. Form Breakdown'!$C$11:$P$138,MATCH('5a. Dosing'!$E130,'5. Form Breakdown'!$B$11:$B$138,0),MATCH('5a. Dosing'!AB$9,'5. Form Breakdown'!$C$9:$P$9,0)),0)</f>
        <v>0</v>
      </c>
      <c r="AC130" s="221">
        <f>IFERROR(INDEX('5. Form Breakdown'!$C$11:$P$138,MATCH('5a. Dosing'!$E130,'5. Form Breakdown'!$B$11:$B$138,0),MATCH('5a. Dosing'!AC$9,'5. Form Breakdown'!$C$9:$P$9,0)),0)</f>
        <v>0</v>
      </c>
      <c r="AD130" s="256">
        <f t="shared" si="18"/>
        <v>0</v>
      </c>
    </row>
    <row r="131" spans="2:30" ht="18" collapsed="1" x14ac:dyDescent="0.35">
      <c r="B131" s="134"/>
      <c r="C131" s="252"/>
      <c r="D131" s="312" t="str">
        <f>IF(COUNTIF($F$22:$F131,F131)&gt;1,"X","")</f>
        <v/>
      </c>
      <c r="E131" s="313"/>
      <c r="F131" s="852" t="s">
        <v>324</v>
      </c>
      <c r="G131" s="853"/>
      <c r="H131" s="853"/>
      <c r="I131" s="853"/>
      <c r="J131" s="853"/>
      <c r="K131" s="853"/>
      <c r="L131" s="853"/>
      <c r="M131" s="853"/>
      <c r="N131" s="853"/>
      <c r="O131" s="853"/>
      <c r="P131" s="853"/>
      <c r="Q131" s="854"/>
      <c r="R131" s="184" t="str">
        <f t="shared" si="17"/>
        <v/>
      </c>
      <c r="W131" s="317">
        <f t="shared" si="16"/>
        <v>0</v>
      </c>
      <c r="X131" s="221">
        <f>IFERROR(INDEX('5. Form Breakdown'!$C$11:$P$138,MATCH('5a. Dosing'!$E131,'5. Form Breakdown'!$B$11:$B$138,0),MATCH('5a. Dosing'!X$9,'5. Form Breakdown'!$C$9:$P$9,0)),0)</f>
        <v>0</v>
      </c>
      <c r="Y131" s="221">
        <f>IFERROR(INDEX('5. Form Breakdown'!$C$11:$P$138,MATCH('5a. Dosing'!$E131,'5. Form Breakdown'!$B$11:$B$138,0),MATCH('5a. Dosing'!Y$9,'5. Form Breakdown'!$C$9:$P$9,0)),0)</f>
        <v>0</v>
      </c>
      <c r="Z131" s="221">
        <f>IFERROR(INDEX('5. Form Breakdown'!$C$11:$P$138,MATCH('5a. Dosing'!$E131,'5. Form Breakdown'!$B$11:$B$138,0),MATCH('5a. Dosing'!Z$9,'5. Form Breakdown'!$C$9:$P$9,0)),0)</f>
        <v>0</v>
      </c>
      <c r="AA131" s="221">
        <f>IFERROR(INDEX('5. Form Breakdown'!$C$11:$P$138,MATCH('5a. Dosing'!$E131,'5. Form Breakdown'!$B$11:$B$138,0),MATCH('5a. Dosing'!AA$9,'5. Form Breakdown'!$C$9:$P$9,0)),0)</f>
        <v>0</v>
      </c>
      <c r="AB131" s="221">
        <f>IFERROR(INDEX('5. Form Breakdown'!$C$11:$P$138,MATCH('5a. Dosing'!$E131,'5. Form Breakdown'!$B$11:$B$138,0),MATCH('5a. Dosing'!AB$9,'5. Form Breakdown'!$C$9:$P$9,0)),0)</f>
        <v>0</v>
      </c>
      <c r="AC131" s="221">
        <f>IFERROR(INDEX('5. Form Breakdown'!$C$11:$P$138,MATCH('5a. Dosing'!$E131,'5. Form Breakdown'!$B$11:$B$138,0),MATCH('5a. Dosing'!AC$9,'5. Form Breakdown'!$C$9:$P$9,0)),0)</f>
        <v>0</v>
      </c>
      <c r="AD131" s="256">
        <f t="shared" si="18"/>
        <v>0</v>
      </c>
    </row>
    <row r="132" spans="2:30" ht="15.6" x14ac:dyDescent="0.3">
      <c r="B132" s="431"/>
      <c r="C132" s="252"/>
      <c r="D132" s="312" t="str">
        <f>IF(COUNTIF($F$22:$F132,F132)&gt;1,"X","")</f>
        <v/>
      </c>
      <c r="E132" s="313">
        <f t="shared" si="21"/>
        <v>0</v>
      </c>
      <c r="F132" s="320"/>
      <c r="G132" s="319"/>
      <c r="H132" s="321"/>
      <c r="I132" s="320"/>
      <c r="J132" s="321"/>
      <c r="K132" s="321"/>
      <c r="L132" s="321"/>
      <c r="M132" s="321"/>
      <c r="N132" s="453"/>
      <c r="O132" s="453"/>
      <c r="P132" s="453"/>
      <c r="Q132" s="453"/>
      <c r="R132" s="184" t="str">
        <f t="shared" si="17"/>
        <v/>
      </c>
      <c r="W132" s="317">
        <f t="shared" si="16"/>
        <v>0</v>
      </c>
      <c r="X132" s="221">
        <f>IFERROR(INDEX('5. Form Breakdown'!$C$11:$P$138,MATCH('5a. Dosing'!$E132,'5. Form Breakdown'!$B$11:$B$138,0),MATCH('5a. Dosing'!X$9,'5. Form Breakdown'!$C$9:$P$9,0)),0)</f>
        <v>0</v>
      </c>
      <c r="Y132" s="221">
        <f>IFERROR(INDEX('5. Form Breakdown'!$C$11:$P$138,MATCH('5a. Dosing'!$E132,'5. Form Breakdown'!$B$11:$B$138,0),MATCH('5a. Dosing'!Y$9,'5. Form Breakdown'!$C$9:$P$9,0)),0)</f>
        <v>0</v>
      </c>
      <c r="Z132" s="221">
        <f>IFERROR(INDEX('5. Form Breakdown'!$C$11:$P$138,MATCH('5a. Dosing'!$E132,'5. Form Breakdown'!$B$11:$B$138,0),MATCH('5a. Dosing'!Z$9,'5. Form Breakdown'!$C$9:$P$9,0)),0)</f>
        <v>0</v>
      </c>
      <c r="AA132" s="221">
        <f>IFERROR(INDEX('5. Form Breakdown'!$C$11:$P$138,MATCH('5a. Dosing'!$E132,'5. Form Breakdown'!$B$11:$B$138,0),MATCH('5a. Dosing'!AA$9,'5. Form Breakdown'!$C$9:$P$9,0)),0)</f>
        <v>0</v>
      </c>
      <c r="AB132" s="221">
        <f>IFERROR(INDEX('5. Form Breakdown'!$C$11:$P$138,MATCH('5a. Dosing'!$E132,'5. Form Breakdown'!$B$11:$B$138,0),MATCH('5a. Dosing'!AB$9,'5. Form Breakdown'!$C$9:$P$9,0)),0)</f>
        <v>0</v>
      </c>
      <c r="AC132" s="221">
        <f>IFERROR(INDEX('5. Form Breakdown'!$C$11:$P$138,MATCH('5a. Dosing'!$E132,'5. Form Breakdown'!$B$11:$B$138,0),MATCH('5a. Dosing'!AC$9,'5. Form Breakdown'!$C$9:$P$9,0)),0)</f>
        <v>0</v>
      </c>
      <c r="AD132" s="256">
        <f t="shared" si="18"/>
        <v>0</v>
      </c>
    </row>
    <row r="133" spans="2:30" ht="15.6" x14ac:dyDescent="0.3">
      <c r="B133" s="134"/>
      <c r="C133" s="252"/>
      <c r="D133" s="312"/>
      <c r="E133" s="313">
        <f t="shared" si="21"/>
        <v>0</v>
      </c>
      <c r="F133" s="320"/>
      <c r="G133" s="319"/>
      <c r="H133" s="321"/>
      <c r="I133" s="320"/>
      <c r="J133" s="321"/>
      <c r="K133" s="321"/>
      <c r="L133" s="321"/>
      <c r="M133" s="321"/>
      <c r="N133" s="453"/>
      <c r="O133" s="453"/>
      <c r="P133" s="453"/>
      <c r="Q133" s="453"/>
      <c r="R133" s="184" t="str">
        <f t="shared" si="17"/>
        <v/>
      </c>
      <c r="W133" s="317">
        <f t="shared" si="16"/>
        <v>0</v>
      </c>
      <c r="X133" s="221">
        <f>IFERROR(INDEX('5. Form Breakdown'!$C$11:$P$138,MATCH('5a. Dosing'!$E133,'5. Form Breakdown'!$B$11:$B$138,0),MATCH('5a. Dosing'!X$9,'5. Form Breakdown'!$C$9:$P$9,0)),0)</f>
        <v>0</v>
      </c>
      <c r="Y133" s="221">
        <f>IFERROR(INDEX('5. Form Breakdown'!$C$11:$P$138,MATCH('5a. Dosing'!$E133,'5. Form Breakdown'!$B$11:$B$138,0),MATCH('5a. Dosing'!Y$9,'5. Form Breakdown'!$C$9:$P$9,0)),0)</f>
        <v>0</v>
      </c>
      <c r="Z133" s="221">
        <f>IFERROR(INDEX('5. Form Breakdown'!$C$11:$P$138,MATCH('5a. Dosing'!$E133,'5. Form Breakdown'!$B$11:$B$138,0),MATCH('5a. Dosing'!Z$9,'5. Form Breakdown'!$C$9:$P$9,0)),0)</f>
        <v>0</v>
      </c>
      <c r="AA133" s="221">
        <f>IFERROR(INDEX('5. Form Breakdown'!$C$11:$P$138,MATCH('5a. Dosing'!$E133,'5. Form Breakdown'!$B$11:$B$138,0),MATCH('5a. Dosing'!AA$9,'5. Form Breakdown'!$C$9:$P$9,0)),0)</f>
        <v>0</v>
      </c>
      <c r="AB133" s="221">
        <f>IFERROR(INDEX('5. Form Breakdown'!$C$11:$P$138,MATCH('5a. Dosing'!$E133,'5. Form Breakdown'!$B$11:$B$138,0),MATCH('5a. Dosing'!AB$9,'5. Form Breakdown'!$C$9:$P$9,0)),0)</f>
        <v>0</v>
      </c>
      <c r="AC133" s="221">
        <f>IFERROR(INDEX('5. Form Breakdown'!$C$11:$P$138,MATCH('5a. Dosing'!$E133,'5. Form Breakdown'!$B$11:$B$138,0),MATCH('5a. Dosing'!AC$9,'5. Form Breakdown'!$C$9:$P$9,0)),0)</f>
        <v>0</v>
      </c>
      <c r="AD133" s="256">
        <f t="shared" si="18"/>
        <v>0</v>
      </c>
    </row>
    <row r="134" spans="2:30" ht="15.75" hidden="1" x14ac:dyDescent="0.25">
      <c r="B134" s="134"/>
      <c r="C134" s="252"/>
      <c r="D134" s="312"/>
      <c r="E134" s="313">
        <f t="shared" si="21"/>
        <v>0</v>
      </c>
      <c r="F134" s="320"/>
      <c r="G134" s="319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184" t="str">
        <f t="shared" si="17"/>
        <v/>
      </c>
      <c r="W134" s="317">
        <f t="shared" si="16"/>
        <v>0</v>
      </c>
      <c r="X134" s="221">
        <f>IFERROR(INDEX('5. Form Breakdown'!$C$11:$P$138,MATCH('5a. Dosing'!$E134,'5. Form Breakdown'!$B$11:$B$138,0),MATCH('5a. Dosing'!X$9,'5. Form Breakdown'!$C$9:$P$9,0)),0)</f>
        <v>0</v>
      </c>
      <c r="Y134" s="221">
        <f>IFERROR(INDEX('5. Form Breakdown'!$C$11:$P$138,MATCH('5a. Dosing'!$E134,'5. Form Breakdown'!$B$11:$B$138,0),MATCH('5a. Dosing'!Y$9,'5. Form Breakdown'!$C$9:$P$9,0)),0)</f>
        <v>0</v>
      </c>
      <c r="Z134" s="221">
        <f>IFERROR(INDEX('5. Form Breakdown'!$C$11:$P$138,MATCH('5a. Dosing'!$E134,'5. Form Breakdown'!$B$11:$B$138,0),MATCH('5a. Dosing'!Z$9,'5. Form Breakdown'!$C$9:$P$9,0)),0)</f>
        <v>0</v>
      </c>
      <c r="AA134" s="221">
        <f>IFERROR(INDEX('5. Form Breakdown'!$C$11:$P$138,MATCH('5a. Dosing'!$E134,'5. Form Breakdown'!$B$11:$B$138,0),MATCH('5a. Dosing'!AA$9,'5. Form Breakdown'!$C$9:$P$9,0)),0)</f>
        <v>0</v>
      </c>
      <c r="AB134" s="221">
        <f>IFERROR(INDEX('5. Form Breakdown'!$C$11:$P$138,MATCH('5a. Dosing'!$E134,'5. Form Breakdown'!$B$11:$B$138,0),MATCH('5a. Dosing'!AB$9,'5. Form Breakdown'!$C$9:$P$9,0)),0)</f>
        <v>0</v>
      </c>
      <c r="AC134" s="221">
        <f>IFERROR(INDEX('5. Form Breakdown'!$C$11:$P$138,MATCH('5a. Dosing'!$E134,'5. Form Breakdown'!$B$11:$B$138,0),MATCH('5a. Dosing'!AC$9,'5. Form Breakdown'!$C$9:$P$9,0)),0)</f>
        <v>0</v>
      </c>
      <c r="AD134" s="256">
        <f t="shared" si="18"/>
        <v>0</v>
      </c>
    </row>
    <row r="135" spans="2:30" ht="15.75" hidden="1" x14ac:dyDescent="0.25">
      <c r="B135" s="134"/>
      <c r="C135" s="252"/>
      <c r="D135" s="312"/>
      <c r="E135" s="313">
        <f t="shared" si="21"/>
        <v>0</v>
      </c>
      <c r="F135" s="320"/>
      <c r="G135" s="319"/>
      <c r="H135" s="321"/>
      <c r="I135" s="321"/>
      <c r="J135" s="321"/>
      <c r="K135" s="321"/>
      <c r="L135" s="321"/>
      <c r="M135" s="321"/>
      <c r="N135" s="321"/>
      <c r="O135" s="321"/>
      <c r="P135" s="321"/>
      <c r="Q135" s="321"/>
      <c r="R135" s="184" t="str">
        <f t="shared" si="17"/>
        <v/>
      </c>
      <c r="W135" s="317">
        <f t="shared" si="16"/>
        <v>0</v>
      </c>
      <c r="X135" s="221">
        <f>IFERROR(INDEX('5. Form Breakdown'!$C$11:$P$138,MATCH('5a. Dosing'!$E135,'5. Form Breakdown'!$B$11:$B$138,0),MATCH('5a. Dosing'!X$9,'5. Form Breakdown'!$C$9:$P$9,0)),0)</f>
        <v>0</v>
      </c>
      <c r="Y135" s="221">
        <f>IFERROR(INDEX('5. Form Breakdown'!$C$11:$P$138,MATCH('5a. Dosing'!$E135,'5. Form Breakdown'!$B$11:$B$138,0),MATCH('5a. Dosing'!Y$9,'5. Form Breakdown'!$C$9:$P$9,0)),0)</f>
        <v>0</v>
      </c>
      <c r="Z135" s="221">
        <f>IFERROR(INDEX('5. Form Breakdown'!$C$11:$P$138,MATCH('5a. Dosing'!$E135,'5. Form Breakdown'!$B$11:$B$138,0),MATCH('5a. Dosing'!Z$9,'5. Form Breakdown'!$C$9:$P$9,0)),0)</f>
        <v>0</v>
      </c>
      <c r="AA135" s="221">
        <f>IFERROR(INDEX('5. Form Breakdown'!$C$11:$P$138,MATCH('5a. Dosing'!$E135,'5. Form Breakdown'!$B$11:$B$138,0),MATCH('5a. Dosing'!AA$9,'5. Form Breakdown'!$C$9:$P$9,0)),0)</f>
        <v>0</v>
      </c>
      <c r="AB135" s="221">
        <f>IFERROR(INDEX('5. Form Breakdown'!$C$11:$P$138,MATCH('5a. Dosing'!$E135,'5. Form Breakdown'!$B$11:$B$138,0),MATCH('5a. Dosing'!AB$9,'5. Form Breakdown'!$C$9:$P$9,0)),0)</f>
        <v>0</v>
      </c>
      <c r="AC135" s="221">
        <f>IFERROR(INDEX('5. Form Breakdown'!$C$11:$P$138,MATCH('5a. Dosing'!$E135,'5. Form Breakdown'!$B$11:$B$138,0),MATCH('5a. Dosing'!AC$9,'5. Form Breakdown'!$C$9:$P$9,0)),0)</f>
        <v>0</v>
      </c>
      <c r="AD135" s="256">
        <f>IF(OR(AND(X135&gt;0,L135=""),AND(X135&gt;0,L135=""),AND(X135&gt;0,L135=""),AND(X135&gt;0,L135=""),AND(X135&gt;0,L135=""),AND(X135&gt;0,L135="")),1,0)</f>
        <v>0</v>
      </c>
    </row>
    <row r="136" spans="2:30" ht="15.75" hidden="1" x14ac:dyDescent="0.25">
      <c r="B136" s="134"/>
      <c r="C136" s="252"/>
      <c r="D136" s="312"/>
      <c r="E136" s="313">
        <f t="shared" si="21"/>
        <v>0</v>
      </c>
      <c r="F136" s="320"/>
      <c r="G136" s="319"/>
      <c r="H136" s="321"/>
      <c r="I136" s="321"/>
      <c r="J136" s="321"/>
      <c r="K136" s="321"/>
      <c r="L136" s="321"/>
      <c r="M136" s="321"/>
      <c r="N136" s="321"/>
      <c r="O136" s="321"/>
      <c r="P136" s="321"/>
      <c r="Q136" s="321"/>
      <c r="R136" s="184" t="str">
        <f t="shared" si="17"/>
        <v/>
      </c>
      <c r="W136" s="317">
        <f t="shared" si="16"/>
        <v>0</v>
      </c>
      <c r="X136" s="221">
        <f>IFERROR(INDEX('5. Form Breakdown'!$C$11:$P$138,MATCH('5a. Dosing'!$E136,'5. Form Breakdown'!$B$11:$B$138,0),MATCH('5a. Dosing'!X$9,'5. Form Breakdown'!$C$9:$P$9,0)),0)</f>
        <v>0</v>
      </c>
      <c r="Y136" s="221">
        <f>IFERROR(INDEX('5. Form Breakdown'!$C$11:$P$138,MATCH('5a. Dosing'!$E136,'5. Form Breakdown'!$B$11:$B$138,0),MATCH('5a. Dosing'!Y$9,'5. Form Breakdown'!$C$9:$P$9,0)),0)</f>
        <v>0</v>
      </c>
      <c r="Z136" s="221">
        <f>IFERROR(INDEX('5. Form Breakdown'!$C$11:$P$138,MATCH('5a. Dosing'!$E136,'5. Form Breakdown'!$B$11:$B$138,0),MATCH('5a. Dosing'!Z$9,'5. Form Breakdown'!$C$9:$P$9,0)),0)</f>
        <v>0</v>
      </c>
      <c r="AA136" s="221">
        <f>IFERROR(INDEX('5. Form Breakdown'!$C$11:$P$138,MATCH('5a. Dosing'!$E136,'5. Form Breakdown'!$B$11:$B$138,0),MATCH('5a. Dosing'!AA$9,'5. Form Breakdown'!$C$9:$P$9,0)),0)</f>
        <v>0</v>
      </c>
      <c r="AB136" s="221">
        <f>IFERROR(INDEX('5. Form Breakdown'!$C$11:$P$138,MATCH('5a. Dosing'!$E136,'5. Form Breakdown'!$B$11:$B$138,0),MATCH('5a. Dosing'!AB$9,'5. Form Breakdown'!$C$9:$P$9,0)),0)</f>
        <v>0</v>
      </c>
      <c r="AC136" s="221">
        <f>IFERROR(INDEX('5. Form Breakdown'!$C$11:$P$138,MATCH('5a. Dosing'!$E136,'5. Form Breakdown'!$B$11:$B$138,0),MATCH('5a. Dosing'!AC$9,'5. Form Breakdown'!$C$9:$P$9,0)),0)</f>
        <v>0</v>
      </c>
      <c r="AD136" s="256">
        <f>IF(OR(AND(X136&gt;0,L136=""),AND(X136&gt;0,L136=""),AND(X136&gt;0,L136=""),AND(X136&gt;0,L136=""),AND(X136&gt;0,L136=""),AND(X136&gt;0,L136="")),1,0)</f>
        <v>0</v>
      </c>
    </row>
    <row r="137" spans="2:30" ht="15.75" hidden="1" x14ac:dyDescent="0.25">
      <c r="B137" s="134"/>
      <c r="C137" s="252"/>
      <c r="D137" s="312"/>
      <c r="E137" s="313">
        <f t="shared" si="21"/>
        <v>0</v>
      </c>
      <c r="F137" s="320"/>
      <c r="G137" s="319"/>
      <c r="H137" s="321"/>
      <c r="I137" s="321"/>
      <c r="J137" s="321"/>
      <c r="K137" s="321"/>
      <c r="L137" s="321"/>
      <c r="M137" s="321"/>
      <c r="N137" s="321"/>
      <c r="O137" s="321"/>
      <c r="P137" s="321"/>
      <c r="Q137" s="321"/>
      <c r="R137" s="184" t="str">
        <f t="shared" si="17"/>
        <v/>
      </c>
      <c r="W137" s="317">
        <f t="shared" si="16"/>
        <v>0</v>
      </c>
      <c r="X137" s="221">
        <f>IFERROR(INDEX('5. Form Breakdown'!$C$11:$P$138,MATCH('5a. Dosing'!$E137,'5. Form Breakdown'!$B$11:$B$138,0),MATCH('5a. Dosing'!X$9,'5. Form Breakdown'!$C$9:$P$9,0)),0)</f>
        <v>0</v>
      </c>
      <c r="Y137" s="221">
        <f>IFERROR(INDEX('5. Form Breakdown'!$C$11:$P$138,MATCH('5a. Dosing'!$E137,'5. Form Breakdown'!$B$11:$B$138,0),MATCH('5a. Dosing'!Y$9,'5. Form Breakdown'!$C$9:$P$9,0)),0)</f>
        <v>0</v>
      </c>
      <c r="Z137" s="221">
        <f>IFERROR(INDEX('5. Form Breakdown'!$C$11:$P$138,MATCH('5a. Dosing'!$E137,'5. Form Breakdown'!$B$11:$B$138,0),MATCH('5a. Dosing'!Z$9,'5. Form Breakdown'!$C$9:$P$9,0)),0)</f>
        <v>0</v>
      </c>
      <c r="AA137" s="221">
        <f>IFERROR(INDEX('5. Form Breakdown'!$C$11:$P$138,MATCH('5a. Dosing'!$E137,'5. Form Breakdown'!$B$11:$B$138,0),MATCH('5a. Dosing'!AA$9,'5. Form Breakdown'!$C$9:$P$9,0)),0)</f>
        <v>0</v>
      </c>
      <c r="AB137" s="221">
        <f>IFERROR(INDEX('5. Form Breakdown'!$C$11:$P$138,MATCH('5a. Dosing'!$E137,'5. Form Breakdown'!$B$11:$B$138,0),MATCH('5a. Dosing'!AB$9,'5. Form Breakdown'!$C$9:$P$9,0)),0)</f>
        <v>0</v>
      </c>
      <c r="AC137" s="221">
        <f>IFERROR(INDEX('5. Form Breakdown'!$C$11:$P$138,MATCH('5a. Dosing'!$E137,'5. Form Breakdown'!$B$11:$B$138,0),MATCH('5a. Dosing'!AC$9,'5. Form Breakdown'!$C$9:$P$9,0)),0)</f>
        <v>0</v>
      </c>
      <c r="AD137" s="256">
        <f>IF(OR(AND(X137&gt;0,L137=""),AND(X137&gt;0,L137=""),AND(X137&gt;0,L137=""),AND(X137&gt;0,L137=""),AND(X137&gt;0,L137=""),AND(X137&gt;0,L137="")),1,0)</f>
        <v>0</v>
      </c>
    </row>
    <row r="138" spans="2:30" ht="15.75" hidden="1" x14ac:dyDescent="0.25">
      <c r="B138" s="134"/>
      <c r="C138" s="252"/>
      <c r="D138" s="312"/>
      <c r="E138" s="313">
        <f t="shared" si="21"/>
        <v>0</v>
      </c>
      <c r="F138" s="320"/>
      <c r="G138" s="319"/>
      <c r="H138" s="321"/>
      <c r="I138" s="321"/>
      <c r="J138" s="321"/>
      <c r="K138" s="321"/>
      <c r="L138" s="321"/>
      <c r="M138" s="321"/>
      <c r="N138" s="321"/>
      <c r="O138" s="321"/>
      <c r="P138" s="321"/>
      <c r="Q138" s="321"/>
      <c r="R138" s="184" t="str">
        <f t="shared" si="17"/>
        <v/>
      </c>
      <c r="W138" s="317">
        <f t="shared" si="16"/>
        <v>0</v>
      </c>
      <c r="X138" s="221">
        <f>IFERROR(INDEX('5. Form Breakdown'!$C$11:$P$138,MATCH('5a. Dosing'!$E138,'5. Form Breakdown'!$B$11:$B$138,0),MATCH('5a. Dosing'!X$9,'5. Form Breakdown'!$C$9:$P$9,0)),0)</f>
        <v>0</v>
      </c>
      <c r="Y138" s="221">
        <f>IFERROR(INDEX('5. Form Breakdown'!$C$11:$P$138,MATCH('5a. Dosing'!$E138,'5. Form Breakdown'!$B$11:$B$138,0),MATCH('5a. Dosing'!Y$9,'5. Form Breakdown'!$C$9:$P$9,0)),0)</f>
        <v>0</v>
      </c>
      <c r="Z138" s="221">
        <f>IFERROR(INDEX('5. Form Breakdown'!$C$11:$P$138,MATCH('5a. Dosing'!$E138,'5. Form Breakdown'!$B$11:$B$138,0),MATCH('5a. Dosing'!Z$9,'5. Form Breakdown'!$C$9:$P$9,0)),0)</f>
        <v>0</v>
      </c>
      <c r="AA138" s="221">
        <f>IFERROR(INDEX('5. Form Breakdown'!$C$11:$P$138,MATCH('5a. Dosing'!$E138,'5. Form Breakdown'!$B$11:$B$138,0),MATCH('5a. Dosing'!AA$9,'5. Form Breakdown'!$C$9:$P$9,0)),0)</f>
        <v>0</v>
      </c>
      <c r="AB138" s="221">
        <f>IFERROR(INDEX('5. Form Breakdown'!$C$11:$P$138,MATCH('5a. Dosing'!$E138,'5. Form Breakdown'!$B$11:$B$138,0),MATCH('5a. Dosing'!AB$9,'5. Form Breakdown'!$C$9:$P$9,0)),0)</f>
        <v>0</v>
      </c>
      <c r="AC138" s="221">
        <f>IFERROR(INDEX('5. Form Breakdown'!$C$11:$P$138,MATCH('5a. Dosing'!$E138,'5. Form Breakdown'!$B$11:$B$138,0),MATCH('5a. Dosing'!AC$9,'5. Form Breakdown'!$C$9:$P$9,0)),0)</f>
        <v>0</v>
      </c>
      <c r="AD138" s="256">
        <f>IF(OR(AND(X138&gt;0,L138=""),AND(X138&gt;0,L138=""),AND(X138&gt;0,L138=""),AND(X138&gt;0,L138=""),AND(X138&gt;0,L138=""),AND(X138&gt;0,L138="")),1,0)</f>
        <v>0</v>
      </c>
    </row>
    <row r="139" spans="2:30" x14ac:dyDescent="0.3">
      <c r="B139" s="134"/>
      <c r="D139" s="106"/>
      <c r="E139" s="106"/>
    </row>
  </sheetData>
  <sheetProtection sheet="1" objects="1" scenarios="1"/>
  <mergeCells count="11">
    <mergeCell ref="F131:Q131"/>
    <mergeCell ref="F10:Q10"/>
    <mergeCell ref="F83:Q83"/>
    <mergeCell ref="F98:Q98"/>
    <mergeCell ref="F111:Q111"/>
    <mergeCell ref="F119:Q119"/>
    <mergeCell ref="S10:U10"/>
    <mergeCell ref="S11:U11"/>
    <mergeCell ref="S12:U12"/>
    <mergeCell ref="S13:U13"/>
    <mergeCell ref="S14:U14"/>
  </mergeCells>
  <conditionalFormatting sqref="K25:K26">
    <cfRule type="cellIs" dxfId="169" priority="167" operator="equal">
      <formula>#REF!</formula>
    </cfRule>
    <cfRule type="cellIs" dxfId="168" priority="168" operator="equal">
      <formula>$AE$7</formula>
    </cfRule>
    <cfRule type="cellIs" dxfId="167" priority="169" operator="equal">
      <formula>#REF!</formula>
    </cfRule>
    <cfRule type="cellIs" dxfId="166" priority="170" operator="equal">
      <formula>$AE$6</formula>
    </cfRule>
    <cfRule type="cellIs" dxfId="165" priority="171" operator="equal">
      <formula>$AE$8</formula>
    </cfRule>
    <cfRule type="cellIs" dxfId="164" priority="172" operator="equal">
      <formula>"""Sub-Optimal"""</formula>
    </cfRule>
  </conditionalFormatting>
  <conditionalFormatting sqref="K21:K24">
    <cfRule type="cellIs" dxfId="163" priority="149" operator="equal">
      <formula>#REF!</formula>
    </cfRule>
    <cfRule type="cellIs" dxfId="162" priority="150" operator="equal">
      <formula>$AE$7</formula>
    </cfRule>
    <cfRule type="cellIs" dxfId="161" priority="151" operator="equal">
      <formula>#REF!</formula>
    </cfRule>
    <cfRule type="cellIs" dxfId="160" priority="152" operator="equal">
      <formula>$AE$6</formula>
    </cfRule>
    <cfRule type="cellIs" dxfId="159" priority="153" operator="equal">
      <formula>$AE$8</formula>
    </cfRule>
    <cfRule type="cellIs" dxfId="158" priority="154" operator="equal">
      <formula>"""Sub-Optimal"""</formula>
    </cfRule>
  </conditionalFormatting>
  <conditionalFormatting sqref="K17:K20">
    <cfRule type="cellIs" dxfId="157" priority="143" operator="equal">
      <formula>#REF!</formula>
    </cfRule>
    <cfRule type="cellIs" dxfId="156" priority="144" operator="equal">
      <formula>$AE$7</formula>
    </cfRule>
    <cfRule type="cellIs" dxfId="155" priority="145" operator="equal">
      <formula>#REF!</formula>
    </cfRule>
    <cfRule type="cellIs" dxfId="154" priority="146" operator="equal">
      <formula>$AE$6</formula>
    </cfRule>
    <cfRule type="cellIs" dxfId="153" priority="147" operator="equal">
      <formula>$AE$8</formula>
    </cfRule>
    <cfRule type="cellIs" dxfId="152" priority="148" operator="equal">
      <formula>"""Sub-Optimal"""</formula>
    </cfRule>
  </conditionalFormatting>
  <conditionalFormatting sqref="K14:K16">
    <cfRule type="cellIs" dxfId="151" priority="137" operator="equal">
      <formula>#REF!</formula>
    </cfRule>
    <cfRule type="cellIs" dxfId="150" priority="138" operator="equal">
      <formula>$AE$7</formula>
    </cfRule>
    <cfRule type="cellIs" dxfId="149" priority="139" operator="equal">
      <formula>#REF!</formula>
    </cfRule>
    <cfRule type="cellIs" dxfId="148" priority="140" operator="equal">
      <formula>$AE$6</formula>
    </cfRule>
    <cfRule type="cellIs" dxfId="147" priority="141" operator="equal">
      <formula>$AE$8</formula>
    </cfRule>
    <cfRule type="cellIs" dxfId="146" priority="142" operator="equal">
      <formula>"""Sub-Optimal"""</formula>
    </cfRule>
  </conditionalFormatting>
  <conditionalFormatting sqref="L133:Q138 L35:Q37 N17:Q17 L112:Q112 L11:Q16 L18:Q24 L11:P20 L120:Q130 L99:Q106 L52:Q82 L109:Q110 L114:Q118">
    <cfRule type="expression" dxfId="145" priority="80">
      <formula>X11&gt;0</formula>
    </cfRule>
  </conditionalFormatting>
  <conditionalFormatting sqref="L84:Q84 L87:Q97">
    <cfRule type="expression" dxfId="144" priority="79">
      <formula>X84&gt;0</formula>
    </cfRule>
  </conditionalFormatting>
  <conditionalFormatting sqref="K14:K15 K22:K24">
    <cfRule type="cellIs" dxfId="143" priority="72" operator="equal">
      <formula>"""Sub-Optimal"""</formula>
    </cfRule>
  </conditionalFormatting>
  <conditionalFormatting sqref="K19">
    <cfRule type="cellIs" dxfId="142" priority="71" operator="equal">
      <formula>"""Sub-Optimal"""</formula>
    </cfRule>
  </conditionalFormatting>
  <conditionalFormatting sqref="K26:K29">
    <cfRule type="cellIs" dxfId="141" priority="68" operator="equal">
      <formula>"""Sub-Optimal"""</formula>
    </cfRule>
  </conditionalFormatting>
  <conditionalFormatting sqref="K31:K32">
    <cfRule type="cellIs" dxfId="140" priority="67" operator="equal">
      <formula>"""Sub-Optimal"""</formula>
    </cfRule>
  </conditionalFormatting>
  <conditionalFormatting sqref="K37">
    <cfRule type="cellIs" dxfId="139" priority="66" operator="equal">
      <formula>"""Sub-Optimal"""</formula>
    </cfRule>
  </conditionalFormatting>
  <conditionalFormatting sqref="K41">
    <cfRule type="cellIs" dxfId="138" priority="65" operator="equal">
      <formula>"""Sub-Optimal"""</formula>
    </cfRule>
  </conditionalFormatting>
  <conditionalFormatting sqref="K100">
    <cfRule type="cellIs" dxfId="137" priority="64" operator="equal">
      <formula>"""Sub-Optimal"""</formula>
    </cfRule>
  </conditionalFormatting>
  <conditionalFormatting sqref="K103">
    <cfRule type="cellIs" dxfId="136" priority="63" operator="equal">
      <formula>"""Sub-Optimal"""</formula>
    </cfRule>
  </conditionalFormatting>
  <conditionalFormatting sqref="L17:M17">
    <cfRule type="expression" dxfId="135" priority="43">
      <formula>X17&gt;0</formula>
    </cfRule>
  </conditionalFormatting>
  <conditionalFormatting sqref="K52:K82 K87:K97 K109:K110 K114:K118 K133:K138 K84:K85 K99:K106 K112 K120:K130 K44:K50 K11:K42">
    <cfRule type="cellIs" dxfId="134" priority="1466" operator="equal">
      <formula>$S$10</formula>
    </cfRule>
    <cfRule type="cellIs" dxfId="133" priority="1467" operator="equal">
      <formula>$S$13</formula>
    </cfRule>
    <cfRule type="cellIs" dxfId="132" priority="1468" operator="equal">
      <formula>$S$11</formula>
    </cfRule>
    <cfRule type="cellIs" dxfId="131" priority="1469" operator="equal">
      <formula>$S$12</formula>
    </cfRule>
    <cfRule type="cellIs" dxfId="130" priority="1470" operator="equal">
      <formula>$S$14</formula>
    </cfRule>
  </conditionalFormatting>
  <conditionalFormatting sqref="L25:Q34">
    <cfRule type="expression" dxfId="129" priority="41">
      <formula>X25&gt;0</formula>
    </cfRule>
  </conditionalFormatting>
  <conditionalFormatting sqref="L85:Q85">
    <cfRule type="expression" dxfId="128" priority="39">
      <formula>X85&gt;0</formula>
    </cfRule>
  </conditionalFormatting>
  <conditionalFormatting sqref="L51:Q51">
    <cfRule type="expression" dxfId="127" priority="33">
      <formula>X51&gt;0</formula>
    </cfRule>
  </conditionalFormatting>
  <conditionalFormatting sqref="K51">
    <cfRule type="cellIs" dxfId="126" priority="34" operator="equal">
      <formula>$S$10</formula>
    </cfRule>
    <cfRule type="cellIs" dxfId="125" priority="35" operator="equal">
      <formula>$S$13</formula>
    </cfRule>
    <cfRule type="cellIs" dxfId="124" priority="36" operator="equal">
      <formula>$S$11</formula>
    </cfRule>
    <cfRule type="cellIs" dxfId="123" priority="37" operator="equal">
      <formula>$S$12</formula>
    </cfRule>
    <cfRule type="cellIs" dxfId="122" priority="38" operator="equal">
      <formula>$S$14</formula>
    </cfRule>
  </conditionalFormatting>
  <conditionalFormatting sqref="L86:Q86">
    <cfRule type="expression" dxfId="121" priority="27">
      <formula>X86&gt;0</formula>
    </cfRule>
  </conditionalFormatting>
  <conditionalFormatting sqref="K86">
    <cfRule type="cellIs" dxfId="120" priority="28" operator="equal">
      <formula>$S$10</formula>
    </cfRule>
    <cfRule type="cellIs" dxfId="119" priority="29" operator="equal">
      <formula>$S$13</formula>
    </cfRule>
    <cfRule type="cellIs" dxfId="118" priority="30" operator="equal">
      <formula>$S$11</formula>
    </cfRule>
    <cfRule type="cellIs" dxfId="117" priority="31" operator="equal">
      <formula>$S$12</formula>
    </cfRule>
    <cfRule type="cellIs" dxfId="116" priority="32" operator="equal">
      <formula>$S$14</formula>
    </cfRule>
  </conditionalFormatting>
  <conditionalFormatting sqref="L107:Q108">
    <cfRule type="expression" dxfId="115" priority="21">
      <formula>X107&gt;0</formula>
    </cfRule>
  </conditionalFormatting>
  <conditionalFormatting sqref="K107:K108">
    <cfRule type="cellIs" dxfId="114" priority="22" operator="equal">
      <formula>$S$10</formula>
    </cfRule>
    <cfRule type="cellIs" dxfId="113" priority="23" operator="equal">
      <formula>$S$13</formula>
    </cfRule>
    <cfRule type="cellIs" dxfId="112" priority="24" operator="equal">
      <formula>$S$11</formula>
    </cfRule>
    <cfRule type="cellIs" dxfId="111" priority="25" operator="equal">
      <formula>$S$12</formula>
    </cfRule>
    <cfRule type="cellIs" dxfId="110" priority="26" operator="equal">
      <formula>$S$14</formula>
    </cfRule>
  </conditionalFormatting>
  <conditionalFormatting sqref="L113:Q113">
    <cfRule type="expression" dxfId="109" priority="15">
      <formula>X113&gt;0</formula>
    </cfRule>
  </conditionalFormatting>
  <conditionalFormatting sqref="K113">
    <cfRule type="cellIs" dxfId="108" priority="16" operator="equal">
      <formula>$S$10</formula>
    </cfRule>
    <cfRule type="cellIs" dxfId="107" priority="17" operator="equal">
      <formula>$S$13</formula>
    </cfRule>
    <cfRule type="cellIs" dxfId="106" priority="18" operator="equal">
      <formula>$S$11</formula>
    </cfRule>
    <cfRule type="cellIs" dxfId="105" priority="19" operator="equal">
      <formula>$S$12</formula>
    </cfRule>
    <cfRule type="cellIs" dxfId="104" priority="20" operator="equal">
      <formula>$S$14</formula>
    </cfRule>
  </conditionalFormatting>
  <conditionalFormatting sqref="L132:Q132">
    <cfRule type="expression" dxfId="103" priority="9">
      <formula>X132&gt;0</formula>
    </cfRule>
  </conditionalFormatting>
  <conditionalFormatting sqref="K132">
    <cfRule type="cellIs" dxfId="102" priority="10" operator="equal">
      <formula>$S$10</formula>
    </cfRule>
    <cfRule type="cellIs" dxfId="101" priority="11" operator="equal">
      <formula>$S$13</formula>
    </cfRule>
    <cfRule type="cellIs" dxfId="100" priority="12" operator="equal">
      <formula>$S$11</formula>
    </cfRule>
    <cfRule type="cellIs" dxfId="99" priority="13" operator="equal">
      <formula>$S$12</formula>
    </cfRule>
    <cfRule type="cellIs" dxfId="98" priority="14" operator="equal">
      <formula>$S$14</formula>
    </cfRule>
  </conditionalFormatting>
  <conditionalFormatting sqref="A2:XFD2">
    <cfRule type="expression" dxfId="97" priority="2111">
      <formula>SUM($AD$11:$AD$138)&gt;0</formula>
    </cfRule>
  </conditionalFormatting>
  <conditionalFormatting sqref="K43">
    <cfRule type="cellIs" dxfId="96" priority="4" operator="equal">
      <formula>$S$10</formula>
    </cfRule>
    <cfRule type="cellIs" dxfId="95" priority="5" operator="equal">
      <formula>$S$13</formula>
    </cfRule>
    <cfRule type="cellIs" dxfId="94" priority="6" operator="equal">
      <formula>$S$11</formula>
    </cfRule>
    <cfRule type="cellIs" dxfId="93" priority="7" operator="equal">
      <formula>$S$12</formula>
    </cfRule>
    <cfRule type="cellIs" dxfId="92" priority="8" operator="equal">
      <formula>$S$14</formula>
    </cfRule>
  </conditionalFormatting>
  <conditionalFormatting sqref="L38:Q46 L50:Q50">
    <cfRule type="expression" dxfId="91" priority="2">
      <formula>X38&gt;0</formula>
    </cfRule>
  </conditionalFormatting>
  <conditionalFormatting sqref="L47:Q49">
    <cfRule type="expression" dxfId="90" priority="1">
      <formula>X47&gt;0</formula>
    </cfRule>
  </conditionalFormatting>
  <dataValidations xWindow="1688" yWindow="269" count="1">
    <dataValidation type="list" allowBlank="1" showInputMessage="1" showErrorMessage="1" sqref="K84:K97 K120:K130 K99:K110 K132:K138 K112:K118 K11:K82">
      <formula1>$S$10:$S$14</formula1>
    </dataValidation>
  </dataValidations>
  <pageMargins left="0.25" right="0.25" top="0.75" bottom="0.75" header="0.3" footer="0.3"/>
  <pageSetup scale="61" fitToHeight="0" orientation="landscape" r:id="rId1"/>
  <ignoredErrors>
    <ignoredError sqref="G11:G38 G84:G86 G99:G110 G112:G118 G120:G124 G43:G47 G49:G82 G87:G97" numberStoredAsText="1"/>
    <ignoredError sqref="J11:J17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/>
  </sheetPr>
  <dimension ref="B2:UG261"/>
  <sheetViews>
    <sheetView showGridLines="0" zoomScale="70" zoomScaleNormal="70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F3" sqref="F3"/>
    </sheetView>
  </sheetViews>
  <sheetFormatPr defaultRowHeight="14.4" outlineLevelRow="1" outlineLevelCol="1" x14ac:dyDescent="0.3"/>
  <cols>
    <col min="1" max="2" width="1.6640625" customWidth="1"/>
    <col min="3" max="3" width="32" customWidth="1"/>
    <col min="4" max="5" width="1.44140625" customWidth="1"/>
    <col min="6" max="6" width="2.6640625" customWidth="1"/>
    <col min="7" max="7" width="10.44140625" customWidth="1"/>
    <col min="8" max="19" width="10.33203125" bestFit="1" customWidth="1"/>
    <col min="78" max="115" width="9.109375" customWidth="1"/>
    <col min="116" max="116" width="12.109375" hidden="1" customWidth="1" outlineLevel="1"/>
    <col min="117" max="117" width="20" hidden="1" customWidth="1" outlineLevel="1"/>
    <col min="118" max="118" width="1.5546875" hidden="1" customWidth="1" outlineLevel="1"/>
    <col min="119" max="119" width="8.44140625" hidden="1" customWidth="1" outlineLevel="1"/>
    <col min="120" max="120" width="8.88671875" hidden="1" customWidth="1" outlineLevel="1"/>
    <col min="121" max="121" width="4.6640625" hidden="1" customWidth="1" outlineLevel="1"/>
    <col min="122" max="122" width="9.109375" hidden="1" customWidth="1" outlineLevel="1"/>
    <col min="123" max="160" width="5.6640625" hidden="1" customWidth="1" outlineLevel="1"/>
    <col min="161" max="161" width="8" hidden="1" customWidth="1" outlineLevel="1"/>
    <col min="162" max="162" width="6.6640625" hidden="1" customWidth="1" outlineLevel="1"/>
    <col min="163" max="163" width="6.44140625" hidden="1" customWidth="1" outlineLevel="1"/>
    <col min="164" max="164" width="5" hidden="1" customWidth="1" outlineLevel="1"/>
    <col min="165" max="165" width="4.109375" hidden="1" customWidth="1" outlineLevel="1"/>
    <col min="166" max="168" width="3.6640625" hidden="1" customWidth="1" outlineLevel="1"/>
    <col min="169" max="169" width="1.109375" hidden="1" customWidth="1" outlineLevel="1"/>
    <col min="170" max="189" width="9.109375" hidden="1" customWidth="1" outlineLevel="1"/>
    <col min="190" max="190" width="0.6640625" hidden="1" customWidth="1" outlineLevel="1"/>
    <col min="191" max="191" width="9" hidden="1" customWidth="1" outlineLevel="1"/>
    <col min="192" max="192" width="6" hidden="1" customWidth="1" outlineLevel="1"/>
    <col min="193" max="194" width="6.44140625" hidden="1" customWidth="1" outlineLevel="1"/>
    <col min="195" max="195" width="4.88671875" hidden="1" customWidth="1" outlineLevel="1"/>
    <col min="196" max="196" width="5.6640625" hidden="1" customWidth="1" outlineLevel="1"/>
    <col min="197" max="197" width="4.44140625" hidden="1" customWidth="1" outlineLevel="1"/>
    <col min="198" max="240" width="6.5546875" hidden="1" customWidth="1" outlineLevel="1"/>
    <col min="241" max="241" width="1.109375" hidden="1" customWidth="1" outlineLevel="1"/>
    <col min="242" max="242" width="14.44140625" hidden="1" customWidth="1" outlineLevel="1"/>
    <col min="243" max="243" width="14.5546875" hidden="1" customWidth="1" outlineLevel="1"/>
    <col min="244" max="244" width="14.88671875" hidden="1" customWidth="1" outlineLevel="1"/>
    <col min="245" max="245" width="13.88671875" hidden="1" customWidth="1" outlineLevel="1"/>
    <col min="246" max="255" width="14" hidden="1" customWidth="1" outlineLevel="1"/>
    <col min="256" max="256" width="6" hidden="1" customWidth="1" outlineLevel="1"/>
    <col min="257" max="260" width="4.88671875" hidden="1" customWidth="1" outlineLevel="1"/>
    <col min="261" max="261" width="14.44140625" hidden="1" customWidth="1" outlineLevel="1"/>
    <col min="262" max="262" width="0.6640625" hidden="1" customWidth="1" outlineLevel="1"/>
    <col min="263" max="312" width="9.109375" hidden="1" customWidth="1" outlineLevel="1"/>
    <col min="313" max="313" width="1" hidden="1" customWidth="1" outlineLevel="1"/>
    <col min="314" max="314" width="10.88671875" hidden="1" customWidth="1" outlineLevel="1"/>
    <col min="315" max="315" width="9.5546875" hidden="1" customWidth="1" outlineLevel="1"/>
    <col min="316" max="326" width="9.44140625" hidden="1" customWidth="1" outlineLevel="1"/>
    <col min="327" max="327" width="9.33203125" hidden="1" customWidth="1" outlineLevel="1"/>
    <col min="328" max="330" width="4.88671875" hidden="1" customWidth="1" outlineLevel="1"/>
    <col min="331" max="331" width="6.109375" hidden="1" customWidth="1" outlineLevel="1"/>
    <col min="332" max="333" width="4.88671875" hidden="1" customWidth="1" outlineLevel="1"/>
    <col min="334" max="334" width="1" hidden="1" customWidth="1" outlineLevel="1"/>
    <col min="335" max="336" width="6" hidden="1" customWidth="1" outlineLevel="1"/>
    <col min="337" max="341" width="6.44140625" hidden="1" customWidth="1" outlineLevel="1"/>
    <col min="342" max="342" width="7.6640625" hidden="1" customWidth="1" outlineLevel="1"/>
    <col min="343" max="379" width="6.44140625" hidden="1" customWidth="1" outlineLevel="1"/>
    <col min="380" max="380" width="5" hidden="1" customWidth="1" outlineLevel="1"/>
    <col min="381" max="382" width="4.44140625" hidden="1" customWidth="1" outlineLevel="1"/>
    <col min="383" max="383" width="6.5546875" hidden="1" customWidth="1" outlineLevel="1"/>
    <col min="384" max="384" width="4.5546875" hidden="1" customWidth="1" outlineLevel="1"/>
    <col min="385" max="385" width="1.33203125" hidden="1" customWidth="1" outlineLevel="1"/>
    <col min="386" max="400" width="14.44140625" hidden="1" customWidth="1" outlineLevel="1"/>
    <col min="401" max="401" width="14.5546875" hidden="1" customWidth="1" outlineLevel="1"/>
    <col min="402" max="402" width="14.88671875" hidden="1" customWidth="1" outlineLevel="1"/>
    <col min="403" max="403" width="13.88671875" hidden="1" customWidth="1" outlineLevel="1"/>
    <col min="404" max="404" width="14" hidden="1" customWidth="1" outlineLevel="1"/>
    <col min="405" max="405" width="14.44140625" hidden="1" customWidth="1" outlineLevel="1"/>
    <col min="406" max="406" width="1.5546875" hidden="1" customWidth="1" outlineLevel="1"/>
    <col min="407" max="456" width="9.109375" hidden="1" customWidth="1" outlineLevel="1"/>
    <col min="457" max="457" width="1" hidden="1" customWidth="1" outlineLevel="1"/>
    <col min="458" max="472" width="14.33203125" hidden="1" customWidth="1" outlineLevel="1"/>
    <col min="473" max="473" width="9.5546875" hidden="1" customWidth="1" outlineLevel="1"/>
    <col min="474" max="476" width="9.44140625" hidden="1" customWidth="1" outlineLevel="1"/>
    <col min="477" max="477" width="9.33203125" hidden="1" customWidth="1" outlineLevel="1"/>
    <col min="478" max="478" width="1" hidden="1" customWidth="1" outlineLevel="1"/>
    <col min="479" max="479" width="9.44140625" hidden="1" customWidth="1" outlineLevel="1"/>
    <col min="480" max="480" width="5.6640625" hidden="1" customWidth="1" outlineLevel="1"/>
    <col min="481" max="481" width="6.6640625" hidden="1" customWidth="1" outlineLevel="1"/>
    <col min="482" max="482" width="4.88671875" hidden="1" customWidth="1" outlineLevel="1"/>
    <col min="483" max="483" width="4.6640625" hidden="1" customWidth="1" outlineLevel="1"/>
    <col min="484" max="484" width="5.6640625" hidden="1" customWidth="1" outlineLevel="1"/>
    <col min="485" max="485" width="5.33203125" hidden="1" customWidth="1" outlineLevel="1"/>
    <col min="486" max="486" width="5.6640625" hidden="1" customWidth="1" outlineLevel="1"/>
    <col min="487" max="523" width="6.44140625" hidden="1" customWidth="1" outlineLevel="1"/>
    <col min="524" max="525" width="5.6640625" hidden="1" customWidth="1" outlineLevel="1"/>
    <col min="526" max="528" width="4.5546875" hidden="1" customWidth="1" outlineLevel="1"/>
    <col min="529" max="529" width="1.33203125" hidden="1" customWidth="1" outlineLevel="1"/>
    <col min="530" max="544" width="14.44140625" hidden="1" customWidth="1" outlineLevel="1"/>
    <col min="545" max="545" width="14.5546875" hidden="1" customWidth="1" outlineLevel="1"/>
    <col min="546" max="546" width="14.88671875" hidden="1" customWidth="1" outlineLevel="1"/>
    <col min="547" max="547" width="13.88671875" hidden="1" customWidth="1" outlineLevel="1"/>
    <col min="548" max="548" width="14" hidden="1" customWidth="1" outlineLevel="1"/>
    <col min="549" max="549" width="14.44140625" hidden="1" customWidth="1" outlineLevel="1"/>
    <col min="550" max="552" width="9.109375" hidden="1" customWidth="1" outlineLevel="1"/>
    <col min="553" max="553" width="9.109375" collapsed="1"/>
  </cols>
  <sheetData>
    <row r="2" spans="2:549" s="1" customFormat="1" ht="26.25" x14ac:dyDescent="0.4">
      <c r="B2" s="42" t="s">
        <v>397</v>
      </c>
    </row>
    <row r="3" spans="2:549" ht="15" x14ac:dyDescent="0.25">
      <c r="B3" s="2"/>
      <c r="DO3" s="73" t="str">
        <f t="shared" ref="DO3:DT3" si="0">IF(AND(SUM(DO10:DO39)&gt;0,SUM(DO44:DO73)&gt;0,SUM(DO78:DO107)&gt;0),"1L/2L/3L",
  IF(AND(SUM(DO10:DO39)&gt;0,SUM(DO44:DO73)&gt;0),"1L/2L",
  IF(AND(SUM(DO10:DO39)&gt;0,SUM(DO78:DO107)&gt;0),"1L/3L",
  IF(AND(SUM(DO44:DO73)&gt;0,SUM(DO78:DO107)&gt;0),"2L/3L",
  IF(SUM(DO10:DO39)&gt;0,"1L",
  IF(SUM(DO44:DO73)&gt;0,"2L",
  IF(SUM(DO78:DO107)&gt;0,"3L","N/A")))))))</f>
        <v>N/A</v>
      </c>
      <c r="DP3" s="73" t="str">
        <f t="shared" si="0"/>
        <v>N/A</v>
      </c>
      <c r="DQ3" s="73" t="str">
        <f t="shared" si="0"/>
        <v>N/A</v>
      </c>
      <c r="DR3" s="73" t="str">
        <f t="shared" si="0"/>
        <v>N/A</v>
      </c>
      <c r="DS3" s="73" t="str">
        <f t="shared" si="0"/>
        <v>N/A</v>
      </c>
      <c r="DT3" s="73" t="str">
        <f t="shared" si="0"/>
        <v>N/A</v>
      </c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 t="str">
        <f t="shared" ref="FD3:FL3" si="1">IF(AND(SUM(FD10:FD39)&gt;0,SUM(FD44:FD73)&gt;0,SUM(FD78:FD107)&gt;0),"1L/2L/3L",
  IF(AND(SUM(FD10:FD39)&gt;0,SUM(FD44:FD73)&gt;0),"1L/2L",
  IF(AND(SUM(FD10:FD39)&gt;0,SUM(FD78:FD107)&gt;0),"1L/3L",
  IF(AND(SUM(FD44:FD73)&gt;0,SUM(FD78:FD107)&gt;0),"2L/3L",
  IF(SUM(FD10:FD39)&gt;0,"1L",
  IF(SUM(FD44:FD73)&gt;0,"2L",
  IF(SUM(FD78:FD107)&gt;0,"3L","N/A")))))))</f>
        <v>N/A</v>
      </c>
      <c r="FE3" s="73" t="str">
        <f t="shared" si="1"/>
        <v>N/A</v>
      </c>
      <c r="FF3" s="73" t="str">
        <f t="shared" si="1"/>
        <v>N/A</v>
      </c>
      <c r="FG3" s="73" t="str">
        <f t="shared" si="1"/>
        <v>N/A</v>
      </c>
      <c r="FH3" s="73" t="str">
        <f t="shared" si="1"/>
        <v>N/A</v>
      </c>
      <c r="FI3" s="73" t="str">
        <f t="shared" si="1"/>
        <v>N/A</v>
      </c>
      <c r="FJ3" s="73" t="str">
        <f t="shared" si="1"/>
        <v>N/A</v>
      </c>
      <c r="FK3" s="73" t="str">
        <f t="shared" si="1"/>
        <v>N/A</v>
      </c>
      <c r="FL3" s="73" t="str">
        <f t="shared" si="1"/>
        <v>N/A</v>
      </c>
      <c r="FN3" t="str">
        <f t="shared" ref="FN3:GG3" si="2">IF(AND(SUM(FN10:FN39)&gt;0,SUM(FN44:FN73)&gt;0,SUM(FN78:FN107)&gt;0),"1L/2L/3L",
  IF(AND(SUM(FN10:FN39)&gt;0,SUM(FN44:FN73)&gt;0),"1L/2L",
  IF(AND(SUM(FN10:FN39)&gt;0,SUM(FN78:FN107)&gt;0),"1L/3L",
  IF(AND(SUM(FN44:FN73)&gt;0,SUM(FN78:FN107)&gt;0),"2L/3L",
  IF(SUM(FN10:FN39)&gt;0,"1L",
  IF(SUM(FN44:FN73)&gt;0,"2L",
  IF(SUM(FN78:FN107)&gt;0,"3L","N/A")))))))</f>
        <v>N/A</v>
      </c>
      <c r="FO3" t="str">
        <f t="shared" si="2"/>
        <v>N/A</v>
      </c>
      <c r="FP3" t="str">
        <f t="shared" si="2"/>
        <v>N/A</v>
      </c>
      <c r="FQ3" t="str">
        <f t="shared" si="2"/>
        <v>N/A</v>
      </c>
      <c r="FR3" t="str">
        <f t="shared" si="2"/>
        <v>N/A</v>
      </c>
      <c r="FX3" t="str">
        <f t="shared" si="2"/>
        <v>N/A</v>
      </c>
      <c r="FY3" t="str">
        <f t="shared" si="2"/>
        <v>N/A</v>
      </c>
      <c r="FZ3" t="str">
        <f t="shared" si="2"/>
        <v>N/A</v>
      </c>
      <c r="GA3" t="str">
        <f t="shared" si="2"/>
        <v>N/A</v>
      </c>
      <c r="GB3" t="str">
        <f t="shared" si="2"/>
        <v>N/A</v>
      </c>
      <c r="GC3" t="str">
        <f t="shared" si="2"/>
        <v>N/A</v>
      </c>
      <c r="GD3" t="str">
        <f t="shared" si="2"/>
        <v>N/A</v>
      </c>
      <c r="GE3" t="str">
        <f t="shared" si="2"/>
        <v>N/A</v>
      </c>
      <c r="GF3" t="str">
        <f t="shared" si="2"/>
        <v>N/A</v>
      </c>
      <c r="GG3" t="str">
        <f t="shared" si="2"/>
        <v>N/A</v>
      </c>
      <c r="GI3" t="str">
        <f t="shared" ref="GI3:GQ3" si="3">IF(AND(SUM(GI10:GI39)&gt;0,SUM(GI44:GI73)&gt;0,SUM(GI78:GI107)&gt;0),"1L/2L/3L",
  IF(AND(SUM(GI10:GI39)&gt;0,SUM(GI44:GI73)&gt;0),"1L/2L",
  IF(AND(SUM(GI10:GI39)&gt;0,SUM(GI78:GI107)&gt;0),"1L/3L",
  IF(AND(SUM(GI44:GI73)&gt;0,SUM(GI78:GI107)&gt;0),"2L/3L",
  IF(SUM(GI10:GI39)&gt;0,"1L",
  IF(SUM(GI44:GI73)&gt;0,"2L",
  IF(SUM(GI78:GI107)&gt;0,"3L","N/A")))))))</f>
        <v>N/A</v>
      </c>
      <c r="GJ3" t="str">
        <f t="shared" si="3"/>
        <v>N/A</v>
      </c>
      <c r="GK3" t="str">
        <f t="shared" si="3"/>
        <v>N/A</v>
      </c>
      <c r="GL3" t="str">
        <f t="shared" si="3"/>
        <v>N/A</v>
      </c>
      <c r="GM3" t="str">
        <f t="shared" si="3"/>
        <v>N/A</v>
      </c>
      <c r="GN3" t="str">
        <f t="shared" si="3"/>
        <v>N/A</v>
      </c>
      <c r="GO3" t="str">
        <f t="shared" si="3"/>
        <v>N/A</v>
      </c>
      <c r="GP3" t="str">
        <f t="shared" si="3"/>
        <v>N/A</v>
      </c>
      <c r="GQ3" t="str">
        <f t="shared" si="3"/>
        <v>N/A</v>
      </c>
      <c r="IA3" t="str">
        <f t="shared" ref="IA3:IF3" si="4">IF(AND(SUM(IA10:IA39)&gt;0,SUM(IA44:IA73)&gt;0,SUM(IA78:IA107)&gt;0),"1L/2L/3L",
  IF(AND(SUM(IA10:IA39)&gt;0,SUM(IA44:IA73)&gt;0),"1L/2L",
  IF(AND(SUM(IA10:IA39)&gt;0,SUM(IA78:IA107)&gt;0),"1L/3L",
  IF(AND(SUM(IA44:IA73)&gt;0,SUM(IA78:IA107)&gt;0),"2L/3L",
  IF(SUM(IA10:IA39)&gt;0,"1L",
  IF(SUM(IA44:IA73)&gt;0,"2L",
  IF(SUM(IA78:IA107)&gt;0,"3L","N/A")))))))</f>
        <v>N/A</v>
      </c>
      <c r="IB3" t="str">
        <f t="shared" si="4"/>
        <v>N/A</v>
      </c>
      <c r="IC3" t="str">
        <f t="shared" si="4"/>
        <v>N/A</v>
      </c>
      <c r="ID3" t="str">
        <f t="shared" si="4"/>
        <v>N/A</v>
      </c>
      <c r="IE3" t="str">
        <f t="shared" si="4"/>
        <v>N/A</v>
      </c>
      <c r="IF3" t="str">
        <f t="shared" si="4"/>
        <v>N/A</v>
      </c>
      <c r="IH3" t="str">
        <f t="shared" ref="IH3:JA3" si="5">IF(AND(SUM(IH10:IH39)&gt;0,SUM(IH44:IH73)&gt;0,SUM(IH78:IH107)&gt;0),"1L/2L/3L",
  IF(AND(SUM(IH10:IH39)&gt;0,SUM(IH44:IH73)&gt;0),"1L/2L",
  IF(AND(SUM(IH10:IH39)&gt;0,SUM(IH78:IH107)&gt;0),"1L/3L",
  IF(AND(SUM(IH44:IH73)&gt;0,SUM(IH78:IH107)&gt;0),"2L/3L",
  IF(SUM(IH10:IH39)&gt;0,"1L",
  IF(SUM(IH44:IH73)&gt;0,"2L",
  IF(SUM(IH78:IH107)&gt;0,"3L","N/A")))))))</f>
        <v>N/A</v>
      </c>
      <c r="II3" t="str">
        <f t="shared" si="5"/>
        <v>N/A</v>
      </c>
      <c r="IJ3" t="str">
        <f t="shared" si="5"/>
        <v>N/A</v>
      </c>
      <c r="IK3" t="str">
        <f t="shared" si="5"/>
        <v>N/A</v>
      </c>
      <c r="IL3" t="str">
        <f t="shared" si="5"/>
        <v>N/A</v>
      </c>
      <c r="IR3" t="str">
        <f t="shared" si="5"/>
        <v>N/A</v>
      </c>
      <c r="IS3" t="str">
        <f t="shared" si="5"/>
        <v>N/A</v>
      </c>
      <c r="IT3" t="str">
        <f t="shared" si="5"/>
        <v>N/A</v>
      </c>
      <c r="IU3" t="str">
        <f t="shared" si="5"/>
        <v>N/A</v>
      </c>
      <c r="IV3" t="str">
        <f t="shared" si="5"/>
        <v>N/A</v>
      </c>
      <c r="IW3" t="str">
        <f t="shared" si="5"/>
        <v>N/A</v>
      </c>
      <c r="IX3" t="str">
        <f t="shared" si="5"/>
        <v>N/A</v>
      </c>
      <c r="IY3" t="str">
        <f t="shared" si="5"/>
        <v>N/A</v>
      </c>
      <c r="IZ3" t="str">
        <f t="shared" si="5"/>
        <v>N/A</v>
      </c>
      <c r="JA3" t="str">
        <f t="shared" si="5"/>
        <v>N/A</v>
      </c>
      <c r="JC3" s="73" t="str">
        <f t="shared" ref="JC3:JK3" si="6">IF(AND(SUM(JC10:JC39)&gt;0,SUM(JC44:JC73)&gt;0,SUM(JC78:JC107)&gt;0),"1L/2L/3L",
  IF(AND(SUM(JC10:JC39)&gt;0,SUM(JC44:JC73)&gt;0),"1L/2L",
  IF(AND(SUM(JC10:JC39)&gt;0,SUM(JC78:JC107)&gt;0),"1L/3L",
  IF(AND(SUM(JC44:JC73)&gt;0,SUM(JC78:JC107)&gt;0),"2L/3L",
  IF(SUM(JC10:JC39)&gt;0,"1L",
  IF(SUM(JC44:JC73)&gt;0,"2L",
  IF(SUM(JC78:JC107)&gt;0,"3L","N/A")))))))</f>
        <v>N/A</v>
      </c>
      <c r="JD3" s="73" t="str">
        <f t="shared" si="6"/>
        <v>N/A</v>
      </c>
      <c r="JE3" s="73" t="str">
        <f t="shared" si="6"/>
        <v>N/A</v>
      </c>
      <c r="JF3" s="73" t="str">
        <f t="shared" si="6"/>
        <v>N/A</v>
      </c>
      <c r="JG3" s="73" t="str">
        <f t="shared" si="6"/>
        <v>N/A</v>
      </c>
      <c r="JH3" s="73" t="str">
        <f t="shared" si="6"/>
        <v>N/A</v>
      </c>
      <c r="JI3" s="73" t="str">
        <f t="shared" si="6"/>
        <v>N/A</v>
      </c>
      <c r="JJ3" s="73" t="str">
        <f t="shared" si="6"/>
        <v>N/A</v>
      </c>
      <c r="JK3" s="73" t="str">
        <f t="shared" si="6"/>
        <v>N/A</v>
      </c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73"/>
      <c r="KB3" s="73"/>
      <c r="KC3" s="73"/>
      <c r="KD3" s="73"/>
      <c r="KE3" s="73"/>
      <c r="KF3" s="73"/>
      <c r="KG3" s="73"/>
      <c r="KH3" s="73"/>
      <c r="KI3" s="73"/>
      <c r="KJ3" s="73"/>
      <c r="KK3" s="73"/>
      <c r="KL3" s="73"/>
      <c r="KM3" s="73"/>
      <c r="KN3" s="73"/>
      <c r="KO3" s="73"/>
      <c r="KP3" s="73"/>
      <c r="KQ3" s="73"/>
      <c r="KR3" s="73"/>
      <c r="KS3" s="73"/>
      <c r="KT3" s="73"/>
      <c r="KU3" s="73" t="str">
        <f t="shared" ref="KU3:KZ3" si="7">IF(AND(SUM(KU10:KU39)&gt;0,SUM(KU44:KU73)&gt;0,SUM(KU78:KU107)&gt;0),"1L/2L/3L",
  IF(AND(SUM(KU10:KU39)&gt;0,SUM(KU44:KU73)&gt;0),"1L/2L",
  IF(AND(SUM(KU10:KU39)&gt;0,SUM(KU78:KU107)&gt;0),"1L/3L",
  IF(AND(SUM(KU44:KU73)&gt;0,SUM(KU78:KU107)&gt;0),"2L/3L",
  IF(SUM(KU10:KU39)&gt;0,"1L",
  IF(SUM(KU44:KU73)&gt;0,"2L",
  IF(SUM(KU78:KU107)&gt;0,"3L","N/A")))))))</f>
        <v>N/A</v>
      </c>
      <c r="KV3" s="73" t="str">
        <f t="shared" si="7"/>
        <v>N/A</v>
      </c>
      <c r="KW3" s="73" t="str">
        <f t="shared" si="7"/>
        <v>N/A</v>
      </c>
      <c r="KX3" s="73" t="str">
        <f t="shared" si="7"/>
        <v>N/A</v>
      </c>
      <c r="KY3" s="73" t="str">
        <f t="shared" si="7"/>
        <v>N/A</v>
      </c>
      <c r="KZ3" s="73" t="str">
        <f t="shared" si="7"/>
        <v>N/A</v>
      </c>
      <c r="LB3" t="str">
        <f t="shared" ref="LB3:LU3" si="8">IF(AND(SUM(LB10:LB39)&gt;0,SUM(LB44:LB73)&gt;0,SUM(LB78:LB107)&gt;0),"1L/2L/3L",
  IF(AND(SUM(LB10:LB39)&gt;0,SUM(LB44:LB73)&gt;0),"1L/2L",
  IF(AND(SUM(LB10:LB39)&gt;0,SUM(LB78:LB107)&gt;0),"1L/3L",
  IF(AND(SUM(LB44:LB73)&gt;0,SUM(LB78:LB107)&gt;0),"2L/3L",
  IF(SUM(LB10:LB39)&gt;0,"1L",
  IF(SUM(LB44:LB73)&gt;0,"2L",
  IF(SUM(LB78:LB107)&gt;0,"3L","N/A")))))))</f>
        <v>N/A</v>
      </c>
      <c r="LC3" t="str">
        <f t="shared" si="8"/>
        <v>N/A</v>
      </c>
      <c r="LD3" t="str">
        <f t="shared" si="8"/>
        <v>N/A</v>
      </c>
      <c r="LE3" t="str">
        <f t="shared" si="8"/>
        <v>N/A</v>
      </c>
      <c r="LF3" t="str">
        <f t="shared" si="8"/>
        <v>N/A</v>
      </c>
      <c r="LL3" t="str">
        <f t="shared" si="8"/>
        <v>N/A</v>
      </c>
      <c r="LM3" t="str">
        <f t="shared" si="8"/>
        <v>N/A</v>
      </c>
      <c r="LN3" t="str">
        <f t="shared" si="8"/>
        <v>N/A</v>
      </c>
      <c r="LO3" t="str">
        <f t="shared" si="8"/>
        <v>N/A</v>
      </c>
      <c r="LP3" t="str">
        <f t="shared" si="8"/>
        <v>N/A</v>
      </c>
      <c r="LQ3" t="str">
        <f t="shared" si="8"/>
        <v>N/A</v>
      </c>
      <c r="LR3" t="str">
        <f t="shared" si="8"/>
        <v>N/A</v>
      </c>
      <c r="LS3" t="str">
        <f t="shared" si="8"/>
        <v>N/A</v>
      </c>
      <c r="LT3" t="str">
        <f t="shared" si="8"/>
        <v>N/A</v>
      </c>
      <c r="LU3" t="str">
        <f t="shared" si="8"/>
        <v>N/A</v>
      </c>
      <c r="LW3" t="str">
        <f t="shared" ref="LW3:ME3" si="9">IF(AND(SUM(LW10:LW39)&gt;0,SUM(LW44:LW73)&gt;0,SUM(LW78:LW107)&gt;0),"1L/2L/3L",
  IF(AND(SUM(LW10:LW39)&gt;0,SUM(LW44:LW73)&gt;0),"1L/2L",
  IF(AND(SUM(LW10:LW39)&gt;0,SUM(LW78:LW107)&gt;0),"1L/3L",
  IF(AND(SUM(LW44:LW73)&gt;0,SUM(LW78:LW107)&gt;0),"2L/3L",
  IF(SUM(LW10:LW39)&gt;0,"1L",
  IF(SUM(LW44:LW73)&gt;0,"2L",
  IF(SUM(LW78:LW107)&gt;0,"3L","N/A")))))))</f>
        <v>N/A</v>
      </c>
      <c r="LX3" t="str">
        <f t="shared" si="9"/>
        <v>N/A</v>
      </c>
      <c r="LY3" t="str">
        <f t="shared" si="9"/>
        <v>N/A</v>
      </c>
      <c r="LZ3" t="str">
        <f t="shared" si="9"/>
        <v>N/A</v>
      </c>
      <c r="MA3" t="str">
        <f t="shared" si="9"/>
        <v>N/A</v>
      </c>
      <c r="MB3" t="str">
        <f t="shared" si="9"/>
        <v>N/A</v>
      </c>
      <c r="MC3" t="str">
        <f t="shared" si="9"/>
        <v>N/A</v>
      </c>
      <c r="MD3" t="str">
        <f t="shared" si="9"/>
        <v>N/A</v>
      </c>
      <c r="ME3" t="str">
        <f t="shared" si="9"/>
        <v>N/A</v>
      </c>
      <c r="NO3" t="str">
        <f t="shared" ref="NO3:NT3" si="10">IF(AND(SUM(NO10:NO39)&gt;0,SUM(NO44:NO73)&gt;0,SUM(NO78:NO107)&gt;0),"1L/2L/3L",
  IF(AND(SUM(NO10:NO39)&gt;0,SUM(NO44:NO73)&gt;0),"1L/2L",
  IF(AND(SUM(NO10:NO39)&gt;0,SUM(NO78:NO107)&gt;0),"1L/3L",
  IF(AND(SUM(NO44:NO73)&gt;0,SUM(NO78:NO107)&gt;0),"2L/3L",
  IF(SUM(NO10:NO39)&gt;0,"1L",
  IF(SUM(NO44:NO73)&gt;0,"2L",
  IF(SUM(NO78:NO107)&gt;0,"3L","N/A")))))))</f>
        <v>N/A</v>
      </c>
      <c r="NP3" t="str">
        <f t="shared" si="10"/>
        <v>N/A</v>
      </c>
      <c r="NQ3" t="str">
        <f t="shared" si="10"/>
        <v>N/A</v>
      </c>
      <c r="NR3" t="str">
        <f t="shared" si="10"/>
        <v>N/A</v>
      </c>
      <c r="NS3" t="str">
        <f t="shared" si="10"/>
        <v>N/A</v>
      </c>
      <c r="NT3" t="str">
        <f t="shared" si="10"/>
        <v>N/A</v>
      </c>
      <c r="NV3" t="str">
        <f t="shared" ref="NV3:OO3" si="11">IF(AND(SUM(NV10:NV39)&gt;0,SUM(NV44:NV73)&gt;0,SUM(NV78:NV107)&gt;0),"1L/2L/3L",
  IF(AND(SUM(NV10:NV39)&gt;0,SUM(NV44:NV73)&gt;0),"1L/2L",
  IF(AND(SUM(NV10:NV39)&gt;0,SUM(NV78:NV107)&gt;0),"1L/3L",
  IF(AND(SUM(NV44:NV73)&gt;0,SUM(NV78:NV107)&gt;0),"2L/3L",
  IF(SUM(NV10:NV39)&gt;0,"1L",
  IF(SUM(NV44:NV73)&gt;0,"2L",
  IF(SUM(NV78:NV107)&gt;0,"3L","N/A")))))))</f>
        <v>N/A</v>
      </c>
      <c r="NW3" t="str">
        <f t="shared" si="11"/>
        <v>N/A</v>
      </c>
      <c r="NX3" t="str">
        <f t="shared" si="11"/>
        <v>N/A</v>
      </c>
      <c r="NY3" t="str">
        <f t="shared" si="11"/>
        <v>N/A</v>
      </c>
      <c r="NZ3" t="str">
        <f t="shared" si="11"/>
        <v>N/A</v>
      </c>
      <c r="OA3" t="str">
        <f t="shared" si="11"/>
        <v>N/A</v>
      </c>
      <c r="OG3" t="str">
        <f t="shared" si="11"/>
        <v>N/A</v>
      </c>
      <c r="OH3" t="str">
        <f t="shared" si="11"/>
        <v>N/A</v>
      </c>
      <c r="OI3" t="str">
        <f t="shared" si="11"/>
        <v>N/A</v>
      </c>
      <c r="OJ3" t="str">
        <f t="shared" si="11"/>
        <v>N/A</v>
      </c>
      <c r="OK3" t="str">
        <f t="shared" si="11"/>
        <v>N/A</v>
      </c>
      <c r="OL3" t="str">
        <f t="shared" si="11"/>
        <v>N/A</v>
      </c>
      <c r="OM3" t="str">
        <f t="shared" si="11"/>
        <v>N/A</v>
      </c>
      <c r="ON3" t="str">
        <f t="shared" si="11"/>
        <v>N/A</v>
      </c>
      <c r="OO3" t="str">
        <f t="shared" si="11"/>
        <v>N/A</v>
      </c>
      <c r="OQ3" s="73" t="str">
        <f t="shared" ref="OQ3:OV3" si="12">IF(AND(SUM(OQ10:OQ39)&gt;0,SUM(OQ44:OQ73)&gt;0,SUM(OQ78:OQ107)&gt;0),"1L/2L/3L",
  IF(AND(SUM(OQ10:OQ39)&gt;0,SUM(OQ44:OQ73)&gt;0),"1L/2L",
  IF(AND(SUM(OQ10:OQ39)&gt;0,SUM(OQ78:OQ107)&gt;0),"1L/3L",
  IF(AND(SUM(OQ44:OQ73)&gt;0,SUM(OQ78:OQ107)&gt;0),"2L/3L",
  IF(SUM(OQ10:OQ39)&gt;0,"1L",
  IF(SUM(OQ44:OQ73)&gt;0,"2L",
  IF(SUM(OQ78:OQ107)&gt;0,"3L","N/A")))))))</f>
        <v>N/A</v>
      </c>
      <c r="OR3" s="73" t="str">
        <f t="shared" si="12"/>
        <v>N/A</v>
      </c>
      <c r="OS3" s="73" t="str">
        <f t="shared" si="12"/>
        <v>N/A</v>
      </c>
      <c r="OT3" s="73" t="str">
        <f t="shared" si="12"/>
        <v>N/A</v>
      </c>
      <c r="OU3" s="73" t="str">
        <f t="shared" si="12"/>
        <v>N/A</v>
      </c>
      <c r="OV3" s="73" t="str">
        <f t="shared" si="12"/>
        <v>N/A</v>
      </c>
      <c r="OW3" s="73"/>
      <c r="OX3" s="73"/>
      <c r="OY3" s="73"/>
      <c r="OZ3" s="73"/>
      <c r="PA3" s="73"/>
      <c r="PB3" s="73"/>
      <c r="PC3" s="73"/>
      <c r="PD3" s="73"/>
      <c r="PE3" s="73"/>
      <c r="PF3" s="73"/>
      <c r="PG3" s="73"/>
      <c r="PH3" s="73"/>
      <c r="PI3" s="73"/>
      <c r="PJ3" s="73"/>
      <c r="PK3" s="73"/>
      <c r="PL3" s="73"/>
      <c r="PM3" s="73"/>
      <c r="PN3" s="73"/>
      <c r="PO3" s="73"/>
      <c r="PP3" s="73"/>
      <c r="PQ3" s="73"/>
      <c r="PR3" s="73"/>
      <c r="PS3" s="73"/>
      <c r="PT3" s="73"/>
      <c r="PU3" s="73"/>
      <c r="PV3" s="73"/>
      <c r="PW3" s="73"/>
      <c r="PX3" s="73"/>
      <c r="PY3" s="73"/>
      <c r="PZ3" s="73"/>
      <c r="QA3" s="73"/>
      <c r="QB3" s="73"/>
      <c r="QC3" s="73"/>
      <c r="QD3" s="73"/>
      <c r="QE3" s="73"/>
      <c r="QF3" s="73" t="str">
        <f t="shared" ref="QF3:QN3" si="13">IF(AND(SUM(QF10:QF39)&gt;0,SUM(QF44:QF73)&gt;0,SUM(QF78:QF107)&gt;0),"1L/2L/3L",
  IF(AND(SUM(QF10:QF39)&gt;0,SUM(QF44:QF73)&gt;0),"1L/2L",
  IF(AND(SUM(QF10:QF39)&gt;0,SUM(QF78:QF107)&gt;0),"1L/3L",
  IF(AND(SUM(QF44:QF73)&gt;0,SUM(QF78:QF107)&gt;0),"2L/3L",
  IF(SUM(QF10:QF39)&gt;0,"1L",
  IF(SUM(QF44:QF73)&gt;0,"2L",
  IF(SUM(QF78:QF107)&gt;0,"3L","N/A")))))))</f>
        <v>N/A</v>
      </c>
      <c r="QG3" s="73" t="str">
        <f t="shared" si="13"/>
        <v>N/A</v>
      </c>
      <c r="QH3" s="73" t="str">
        <f t="shared" si="13"/>
        <v>N/A</v>
      </c>
      <c r="QI3" s="73" t="str">
        <f t="shared" si="13"/>
        <v>N/A</v>
      </c>
      <c r="QJ3" s="73" t="str">
        <f t="shared" si="13"/>
        <v>N/A</v>
      </c>
      <c r="QK3" s="73" t="str">
        <f t="shared" si="13"/>
        <v>N/A</v>
      </c>
      <c r="QL3" s="73" t="str">
        <f t="shared" si="13"/>
        <v>N/A</v>
      </c>
      <c r="QM3" s="73" t="str">
        <f t="shared" si="13"/>
        <v>N/A</v>
      </c>
      <c r="QN3" s="73" t="str">
        <f t="shared" si="13"/>
        <v>N/A</v>
      </c>
      <c r="QP3" t="str">
        <f t="shared" ref="QP3:RI3" si="14">IF(AND(SUM(QP10:QP39)&gt;0,SUM(QP44:QP73)&gt;0,SUM(QP78:QP107)&gt;0),"1L/2L/3L",
  IF(AND(SUM(QP10:QP39)&gt;0,SUM(QP44:QP73)&gt;0),"1L/2L",
  IF(AND(SUM(QP10:QP39)&gt;0,SUM(QP78:QP107)&gt;0),"1L/3L",
  IF(AND(SUM(QP44:QP73)&gt;0,SUM(QP78:QP107)&gt;0),"2L/3L",
  IF(SUM(QP10:QP39)&gt;0,"1L",
  IF(SUM(QP44:QP73)&gt;0,"2L",
  IF(SUM(QP78:QP107)&gt;0,"3L","N/A")))))))</f>
        <v>N/A</v>
      </c>
      <c r="QQ3" t="str">
        <f t="shared" si="14"/>
        <v>N/A</v>
      </c>
      <c r="QR3" t="str">
        <f t="shared" si="14"/>
        <v>N/A</v>
      </c>
      <c r="QS3" t="str">
        <f t="shared" si="14"/>
        <v>N/A</v>
      </c>
      <c r="QT3" t="str">
        <f t="shared" si="14"/>
        <v>N/A</v>
      </c>
      <c r="QZ3" t="str">
        <f t="shared" si="14"/>
        <v>N/A</v>
      </c>
      <c r="RA3" t="str">
        <f t="shared" si="14"/>
        <v>N/A</v>
      </c>
      <c r="RB3" t="str">
        <f t="shared" si="14"/>
        <v>N/A</v>
      </c>
      <c r="RC3" t="str">
        <f t="shared" si="14"/>
        <v>N/A</v>
      </c>
      <c r="RD3" t="str">
        <f t="shared" si="14"/>
        <v>N/A</v>
      </c>
      <c r="RE3" t="str">
        <f t="shared" si="14"/>
        <v>N/A</v>
      </c>
      <c r="RF3" t="str">
        <f t="shared" si="14"/>
        <v>N/A</v>
      </c>
      <c r="RG3" t="str">
        <f t="shared" si="14"/>
        <v>N/A</v>
      </c>
      <c r="RH3" t="str">
        <f t="shared" si="14"/>
        <v>N/A</v>
      </c>
      <c r="RI3" t="str">
        <f t="shared" si="14"/>
        <v>N/A</v>
      </c>
      <c r="RK3" t="str">
        <f t="shared" ref="RK3:RS3" si="15">IF(AND(SUM(RK10:RK39)&gt;0,SUM(RK44:RK73)&gt;0,SUM(RK78:RK107)&gt;0),"1L/2L/3L",
  IF(AND(SUM(RK10:RK39)&gt;0,SUM(RK44:RK73)&gt;0),"1L/2L",
  IF(AND(SUM(RK10:RK39)&gt;0,SUM(RK78:RK107)&gt;0),"1L/3L",
  IF(AND(SUM(RK44:RK73)&gt;0,SUM(RK78:RK107)&gt;0),"2L/3L",
  IF(SUM(RK10:RK39)&gt;0,"1L",
  IF(SUM(RK44:RK73)&gt;0,"2L",
  IF(SUM(RK78:RK107)&gt;0,"3L","N/A")))))))</f>
        <v>N/A</v>
      </c>
      <c r="RL3" t="str">
        <f t="shared" si="15"/>
        <v>N/A</v>
      </c>
      <c r="RM3" t="str">
        <f t="shared" si="15"/>
        <v>N/A</v>
      </c>
      <c r="RN3" t="str">
        <f t="shared" si="15"/>
        <v>N/A</v>
      </c>
      <c r="RO3" t="str">
        <f t="shared" si="15"/>
        <v>N/A</v>
      </c>
      <c r="RP3" t="str">
        <f t="shared" si="15"/>
        <v>N/A</v>
      </c>
      <c r="RQ3" t="str">
        <f t="shared" si="15"/>
        <v>N/A</v>
      </c>
      <c r="RR3" t="str">
        <f t="shared" si="15"/>
        <v>N/A</v>
      </c>
      <c r="RS3" t="str">
        <f t="shared" si="15"/>
        <v>N/A</v>
      </c>
      <c r="TC3" t="str">
        <f t="shared" ref="TC3:TH3" si="16">IF(AND(SUM(TC10:TC39)&gt;0,SUM(TC44:TC73)&gt;0,SUM(TC78:TC107)&gt;0),"1L/2L/3L",
  IF(AND(SUM(TC10:TC39)&gt;0,SUM(TC44:TC73)&gt;0),"1L/2L",
  IF(AND(SUM(TC10:TC39)&gt;0,SUM(TC78:TC107)&gt;0),"1L/3L",
  IF(AND(SUM(TC44:TC73)&gt;0,SUM(TC78:TC107)&gt;0),"2L/3L",
  IF(SUM(TC10:TC39)&gt;0,"1L",
  IF(SUM(TC44:TC73)&gt;0,"2L",
  IF(SUM(TC78:TC107)&gt;0,"3L","N/A")))))))</f>
        <v>N/A</v>
      </c>
      <c r="TD3" t="str">
        <f t="shared" si="16"/>
        <v>N/A</v>
      </c>
      <c r="TE3" t="str">
        <f t="shared" si="16"/>
        <v>N/A</v>
      </c>
      <c r="TF3" t="str">
        <f t="shared" si="16"/>
        <v>N/A</v>
      </c>
      <c r="TG3" t="str">
        <f t="shared" si="16"/>
        <v>N/A</v>
      </c>
      <c r="TH3" t="str">
        <f t="shared" si="16"/>
        <v>N/A</v>
      </c>
      <c r="TJ3" t="str">
        <f t="shared" ref="TJ3:UC3" si="17">IF(AND(SUM(TJ10:TJ39)&gt;0,SUM(TJ44:TJ73)&gt;0,SUM(TJ78:TJ107)&gt;0),"1L/2L/3L",
  IF(AND(SUM(TJ10:TJ39)&gt;0,SUM(TJ44:TJ73)&gt;0),"1L/2L",
  IF(AND(SUM(TJ10:TJ39)&gt;0,SUM(TJ78:TJ107)&gt;0),"1L/3L",
  IF(AND(SUM(TJ44:TJ73)&gt;0,SUM(TJ78:TJ107)&gt;0),"2L/3L",
  IF(SUM(TJ10:TJ39)&gt;0,"1L",
  IF(SUM(TJ44:TJ73)&gt;0,"2L",
  IF(SUM(TJ78:TJ107)&gt;0,"3L","N/A")))))))</f>
        <v>N/A</v>
      </c>
      <c r="TK3" t="str">
        <f t="shared" si="17"/>
        <v>N/A</v>
      </c>
      <c r="TL3" t="str">
        <f t="shared" si="17"/>
        <v>N/A</v>
      </c>
      <c r="TM3" t="str">
        <f t="shared" si="17"/>
        <v>N/A</v>
      </c>
      <c r="TN3" t="str">
        <f t="shared" si="17"/>
        <v>N/A</v>
      </c>
      <c r="TO3" t="str">
        <f t="shared" si="17"/>
        <v>N/A</v>
      </c>
      <c r="TU3" t="str">
        <f t="shared" si="17"/>
        <v>N/A</v>
      </c>
      <c r="TV3" t="str">
        <f t="shared" si="17"/>
        <v>N/A</v>
      </c>
      <c r="TW3" t="str">
        <f t="shared" si="17"/>
        <v>N/A</v>
      </c>
      <c r="TX3" t="str">
        <f t="shared" si="17"/>
        <v>N/A</v>
      </c>
      <c r="TY3" t="str">
        <f t="shared" si="17"/>
        <v>N/A</v>
      </c>
      <c r="TZ3" t="str">
        <f t="shared" si="17"/>
        <v>N/A</v>
      </c>
      <c r="UA3" t="str">
        <f t="shared" si="17"/>
        <v>N/A</v>
      </c>
      <c r="UB3" t="str">
        <f t="shared" si="17"/>
        <v>N/A</v>
      </c>
      <c r="UC3" t="str">
        <f t="shared" si="17"/>
        <v>N/A</v>
      </c>
    </row>
    <row r="4" spans="2:549" ht="15" x14ac:dyDescent="0.25">
      <c r="B4" s="2"/>
      <c r="G4" s="2" t="s">
        <v>86</v>
      </c>
    </row>
    <row r="5" spans="2:549" ht="15" x14ac:dyDescent="0.25">
      <c r="B5" s="2"/>
      <c r="DO5">
        <v>1</v>
      </c>
      <c r="DP5">
        <f>DO5+1</f>
        <v>2</v>
      </c>
      <c r="DQ5">
        <f t="shared" ref="DQ5:FL5" si="18">DP5+1</f>
        <v>3</v>
      </c>
      <c r="DR5">
        <f t="shared" si="18"/>
        <v>4</v>
      </c>
      <c r="DS5">
        <f t="shared" si="18"/>
        <v>5</v>
      </c>
      <c r="DT5">
        <f t="shared" si="18"/>
        <v>6</v>
      </c>
      <c r="DU5">
        <f t="shared" si="18"/>
        <v>7</v>
      </c>
      <c r="DV5">
        <f t="shared" si="18"/>
        <v>8</v>
      </c>
      <c r="DW5">
        <f t="shared" si="18"/>
        <v>9</v>
      </c>
      <c r="DX5">
        <f t="shared" si="18"/>
        <v>10</v>
      </c>
      <c r="DY5">
        <f t="shared" si="18"/>
        <v>11</v>
      </c>
      <c r="DZ5">
        <f t="shared" si="18"/>
        <v>12</v>
      </c>
      <c r="EA5">
        <f t="shared" si="18"/>
        <v>13</v>
      </c>
      <c r="EB5">
        <f t="shared" si="18"/>
        <v>14</v>
      </c>
      <c r="EC5">
        <f t="shared" si="18"/>
        <v>15</v>
      </c>
      <c r="ED5">
        <f t="shared" si="18"/>
        <v>16</v>
      </c>
      <c r="EE5">
        <f t="shared" si="18"/>
        <v>17</v>
      </c>
      <c r="EF5">
        <f t="shared" si="18"/>
        <v>18</v>
      </c>
      <c r="EG5">
        <f t="shared" si="18"/>
        <v>19</v>
      </c>
      <c r="EH5">
        <f t="shared" si="18"/>
        <v>20</v>
      </c>
      <c r="EI5">
        <f t="shared" si="18"/>
        <v>21</v>
      </c>
      <c r="EJ5">
        <f t="shared" si="18"/>
        <v>22</v>
      </c>
      <c r="EK5">
        <f t="shared" si="18"/>
        <v>23</v>
      </c>
      <c r="EL5">
        <f t="shared" si="18"/>
        <v>24</v>
      </c>
      <c r="EM5">
        <f t="shared" si="18"/>
        <v>25</v>
      </c>
      <c r="EN5">
        <f t="shared" si="18"/>
        <v>26</v>
      </c>
      <c r="EO5">
        <f t="shared" si="18"/>
        <v>27</v>
      </c>
      <c r="EP5">
        <f t="shared" si="18"/>
        <v>28</v>
      </c>
      <c r="EQ5">
        <f t="shared" si="18"/>
        <v>29</v>
      </c>
      <c r="ER5">
        <f t="shared" si="18"/>
        <v>30</v>
      </c>
      <c r="ES5">
        <f t="shared" si="18"/>
        <v>31</v>
      </c>
      <c r="ET5">
        <f t="shared" si="18"/>
        <v>32</v>
      </c>
      <c r="EU5">
        <f t="shared" si="18"/>
        <v>33</v>
      </c>
      <c r="EV5">
        <f t="shared" si="18"/>
        <v>34</v>
      </c>
      <c r="EW5">
        <f t="shared" si="18"/>
        <v>35</v>
      </c>
      <c r="EX5">
        <f t="shared" si="18"/>
        <v>36</v>
      </c>
      <c r="EY5">
        <f t="shared" si="18"/>
        <v>37</v>
      </c>
      <c r="EZ5">
        <f t="shared" si="18"/>
        <v>38</v>
      </c>
      <c r="FA5">
        <f t="shared" si="18"/>
        <v>39</v>
      </c>
      <c r="FB5">
        <f t="shared" si="18"/>
        <v>40</v>
      </c>
      <c r="FC5">
        <f t="shared" si="18"/>
        <v>41</v>
      </c>
      <c r="FD5">
        <f t="shared" si="18"/>
        <v>42</v>
      </c>
      <c r="FE5">
        <f t="shared" si="18"/>
        <v>43</v>
      </c>
      <c r="FF5">
        <f t="shared" si="18"/>
        <v>44</v>
      </c>
      <c r="FG5">
        <f t="shared" si="18"/>
        <v>45</v>
      </c>
      <c r="FH5">
        <f t="shared" si="18"/>
        <v>46</v>
      </c>
      <c r="FI5">
        <f t="shared" si="18"/>
        <v>47</v>
      </c>
      <c r="FJ5">
        <f t="shared" si="18"/>
        <v>48</v>
      </c>
      <c r="FK5">
        <f t="shared" si="18"/>
        <v>49</v>
      </c>
      <c r="FL5">
        <f t="shared" si="18"/>
        <v>50</v>
      </c>
      <c r="FN5">
        <v>1</v>
      </c>
      <c r="FO5">
        <f>FN5+1</f>
        <v>2</v>
      </c>
      <c r="FP5">
        <f t="shared" ref="FP5:GG5" si="19">FO5+1</f>
        <v>3</v>
      </c>
      <c r="FQ5">
        <f t="shared" si="19"/>
        <v>4</v>
      </c>
      <c r="FR5">
        <f t="shared" si="19"/>
        <v>5</v>
      </c>
      <c r="FS5">
        <f t="shared" si="19"/>
        <v>6</v>
      </c>
      <c r="FT5">
        <f t="shared" si="19"/>
        <v>7</v>
      </c>
      <c r="FU5">
        <f t="shared" si="19"/>
        <v>8</v>
      </c>
      <c r="FV5">
        <f t="shared" si="19"/>
        <v>9</v>
      </c>
      <c r="FW5">
        <f t="shared" si="19"/>
        <v>10</v>
      </c>
      <c r="FX5">
        <f t="shared" si="19"/>
        <v>11</v>
      </c>
      <c r="FY5">
        <f t="shared" si="19"/>
        <v>12</v>
      </c>
      <c r="FZ5">
        <f t="shared" si="19"/>
        <v>13</v>
      </c>
      <c r="GA5">
        <f t="shared" si="19"/>
        <v>14</v>
      </c>
      <c r="GB5">
        <f t="shared" si="19"/>
        <v>15</v>
      </c>
      <c r="GC5">
        <f t="shared" si="19"/>
        <v>16</v>
      </c>
      <c r="GD5">
        <f t="shared" si="19"/>
        <v>17</v>
      </c>
      <c r="GE5">
        <f t="shared" si="19"/>
        <v>18</v>
      </c>
      <c r="GF5">
        <f t="shared" si="19"/>
        <v>19</v>
      </c>
      <c r="GG5">
        <f t="shared" si="19"/>
        <v>20</v>
      </c>
      <c r="GI5">
        <v>1</v>
      </c>
      <c r="GJ5">
        <f>GI5+1</f>
        <v>2</v>
      </c>
      <c r="GK5">
        <f t="shared" ref="GK5:IF5" si="20">GJ5+1</f>
        <v>3</v>
      </c>
      <c r="GL5">
        <f t="shared" si="20"/>
        <v>4</v>
      </c>
      <c r="GM5">
        <f t="shared" si="20"/>
        <v>5</v>
      </c>
      <c r="GN5">
        <f t="shared" si="20"/>
        <v>6</v>
      </c>
      <c r="GO5">
        <f t="shared" si="20"/>
        <v>7</v>
      </c>
      <c r="GP5">
        <f t="shared" si="20"/>
        <v>8</v>
      </c>
      <c r="GQ5">
        <f t="shared" si="20"/>
        <v>9</v>
      </c>
      <c r="GR5">
        <f t="shared" si="20"/>
        <v>10</v>
      </c>
      <c r="GS5">
        <f t="shared" si="20"/>
        <v>11</v>
      </c>
      <c r="GT5">
        <f t="shared" si="20"/>
        <v>12</v>
      </c>
      <c r="GU5">
        <f t="shared" si="20"/>
        <v>13</v>
      </c>
      <c r="GV5">
        <f t="shared" si="20"/>
        <v>14</v>
      </c>
      <c r="GW5">
        <f t="shared" si="20"/>
        <v>15</v>
      </c>
      <c r="GX5">
        <f t="shared" si="20"/>
        <v>16</v>
      </c>
      <c r="GY5">
        <f t="shared" si="20"/>
        <v>17</v>
      </c>
      <c r="GZ5">
        <f t="shared" si="20"/>
        <v>18</v>
      </c>
      <c r="HA5">
        <f t="shared" si="20"/>
        <v>19</v>
      </c>
      <c r="HB5">
        <f t="shared" si="20"/>
        <v>20</v>
      </c>
      <c r="HC5">
        <f t="shared" si="20"/>
        <v>21</v>
      </c>
      <c r="HD5">
        <f t="shared" si="20"/>
        <v>22</v>
      </c>
      <c r="HE5">
        <f t="shared" si="20"/>
        <v>23</v>
      </c>
      <c r="HF5">
        <f t="shared" si="20"/>
        <v>24</v>
      </c>
      <c r="HG5">
        <f t="shared" si="20"/>
        <v>25</v>
      </c>
      <c r="HH5">
        <f t="shared" si="20"/>
        <v>26</v>
      </c>
      <c r="HI5">
        <f t="shared" si="20"/>
        <v>27</v>
      </c>
      <c r="HJ5">
        <f t="shared" si="20"/>
        <v>28</v>
      </c>
      <c r="HK5">
        <f t="shared" si="20"/>
        <v>29</v>
      </c>
      <c r="HL5">
        <f t="shared" si="20"/>
        <v>30</v>
      </c>
      <c r="HM5">
        <f t="shared" si="20"/>
        <v>31</v>
      </c>
      <c r="HN5">
        <f t="shared" si="20"/>
        <v>32</v>
      </c>
      <c r="HO5">
        <f t="shared" si="20"/>
        <v>33</v>
      </c>
      <c r="HP5">
        <f t="shared" si="20"/>
        <v>34</v>
      </c>
      <c r="HQ5">
        <f t="shared" si="20"/>
        <v>35</v>
      </c>
      <c r="HR5">
        <f t="shared" si="20"/>
        <v>36</v>
      </c>
      <c r="HS5">
        <f t="shared" si="20"/>
        <v>37</v>
      </c>
      <c r="HT5">
        <f t="shared" si="20"/>
        <v>38</v>
      </c>
      <c r="HU5">
        <f t="shared" si="20"/>
        <v>39</v>
      </c>
      <c r="HV5">
        <f t="shared" si="20"/>
        <v>40</v>
      </c>
      <c r="HW5">
        <f t="shared" si="20"/>
        <v>41</v>
      </c>
      <c r="HX5">
        <f t="shared" si="20"/>
        <v>42</v>
      </c>
      <c r="HY5">
        <f t="shared" si="20"/>
        <v>43</v>
      </c>
      <c r="HZ5">
        <f t="shared" si="20"/>
        <v>44</v>
      </c>
      <c r="IA5">
        <f t="shared" si="20"/>
        <v>45</v>
      </c>
      <c r="IB5">
        <f t="shared" si="20"/>
        <v>46</v>
      </c>
      <c r="IC5">
        <f t="shared" si="20"/>
        <v>47</v>
      </c>
      <c r="ID5">
        <f t="shared" si="20"/>
        <v>48</v>
      </c>
      <c r="IE5">
        <f t="shared" si="20"/>
        <v>49</v>
      </c>
      <c r="IF5">
        <f t="shared" si="20"/>
        <v>50</v>
      </c>
      <c r="IH5">
        <v>1</v>
      </c>
      <c r="II5">
        <f>IH5+1</f>
        <v>2</v>
      </c>
      <c r="IJ5">
        <f t="shared" ref="IJ5:JA5" si="21">II5+1</f>
        <v>3</v>
      </c>
      <c r="IK5">
        <f t="shared" si="21"/>
        <v>4</v>
      </c>
      <c r="IL5">
        <f t="shared" si="21"/>
        <v>5</v>
      </c>
      <c r="IM5">
        <f t="shared" si="21"/>
        <v>6</v>
      </c>
      <c r="IN5">
        <f t="shared" si="21"/>
        <v>7</v>
      </c>
      <c r="IO5">
        <f t="shared" si="21"/>
        <v>8</v>
      </c>
      <c r="IP5">
        <f t="shared" si="21"/>
        <v>9</v>
      </c>
      <c r="IQ5">
        <f t="shared" si="21"/>
        <v>10</v>
      </c>
      <c r="IR5">
        <f t="shared" si="21"/>
        <v>11</v>
      </c>
      <c r="IS5">
        <f t="shared" si="21"/>
        <v>12</v>
      </c>
      <c r="IT5">
        <f t="shared" si="21"/>
        <v>13</v>
      </c>
      <c r="IU5">
        <f t="shared" si="21"/>
        <v>14</v>
      </c>
      <c r="IV5">
        <f t="shared" si="21"/>
        <v>15</v>
      </c>
      <c r="IW5">
        <f t="shared" si="21"/>
        <v>16</v>
      </c>
      <c r="IX5">
        <f t="shared" si="21"/>
        <v>17</v>
      </c>
      <c r="IY5">
        <f t="shared" si="21"/>
        <v>18</v>
      </c>
      <c r="IZ5">
        <f t="shared" si="21"/>
        <v>19</v>
      </c>
      <c r="JA5">
        <f t="shared" si="21"/>
        <v>20</v>
      </c>
      <c r="JC5">
        <v>1</v>
      </c>
      <c r="JD5">
        <f>JC5+1</f>
        <v>2</v>
      </c>
      <c r="JE5">
        <f t="shared" ref="JE5:KZ5" si="22">JD5+1</f>
        <v>3</v>
      </c>
      <c r="JF5">
        <f t="shared" si="22"/>
        <v>4</v>
      </c>
      <c r="JG5">
        <f t="shared" si="22"/>
        <v>5</v>
      </c>
      <c r="JH5">
        <f t="shared" si="22"/>
        <v>6</v>
      </c>
      <c r="JI5">
        <f t="shared" si="22"/>
        <v>7</v>
      </c>
      <c r="JJ5">
        <f t="shared" si="22"/>
        <v>8</v>
      </c>
      <c r="JK5">
        <f t="shared" si="22"/>
        <v>9</v>
      </c>
      <c r="JL5">
        <f t="shared" si="22"/>
        <v>10</v>
      </c>
      <c r="JM5">
        <f t="shared" si="22"/>
        <v>11</v>
      </c>
      <c r="JN5">
        <f t="shared" si="22"/>
        <v>12</v>
      </c>
      <c r="JO5">
        <f t="shared" si="22"/>
        <v>13</v>
      </c>
      <c r="JP5">
        <f t="shared" si="22"/>
        <v>14</v>
      </c>
      <c r="JQ5">
        <f t="shared" si="22"/>
        <v>15</v>
      </c>
      <c r="JR5">
        <f t="shared" si="22"/>
        <v>16</v>
      </c>
      <c r="JS5">
        <f t="shared" si="22"/>
        <v>17</v>
      </c>
      <c r="JT5">
        <f t="shared" si="22"/>
        <v>18</v>
      </c>
      <c r="JU5">
        <f t="shared" si="22"/>
        <v>19</v>
      </c>
      <c r="JV5">
        <f t="shared" si="22"/>
        <v>20</v>
      </c>
      <c r="JW5">
        <f t="shared" si="22"/>
        <v>21</v>
      </c>
      <c r="JX5">
        <f t="shared" si="22"/>
        <v>22</v>
      </c>
      <c r="JY5">
        <f t="shared" si="22"/>
        <v>23</v>
      </c>
      <c r="JZ5">
        <f t="shared" si="22"/>
        <v>24</v>
      </c>
      <c r="KA5">
        <f t="shared" si="22"/>
        <v>25</v>
      </c>
      <c r="KB5">
        <f t="shared" si="22"/>
        <v>26</v>
      </c>
      <c r="KC5">
        <f t="shared" si="22"/>
        <v>27</v>
      </c>
      <c r="KD5">
        <f t="shared" si="22"/>
        <v>28</v>
      </c>
      <c r="KE5">
        <f t="shared" si="22"/>
        <v>29</v>
      </c>
      <c r="KF5">
        <f t="shared" si="22"/>
        <v>30</v>
      </c>
      <c r="KG5">
        <f t="shared" si="22"/>
        <v>31</v>
      </c>
      <c r="KH5">
        <f t="shared" si="22"/>
        <v>32</v>
      </c>
      <c r="KI5">
        <f t="shared" si="22"/>
        <v>33</v>
      </c>
      <c r="KJ5">
        <f t="shared" si="22"/>
        <v>34</v>
      </c>
      <c r="KK5">
        <f t="shared" si="22"/>
        <v>35</v>
      </c>
      <c r="KL5">
        <f t="shared" si="22"/>
        <v>36</v>
      </c>
      <c r="KM5">
        <f t="shared" si="22"/>
        <v>37</v>
      </c>
      <c r="KN5">
        <f t="shared" si="22"/>
        <v>38</v>
      </c>
      <c r="KO5">
        <f t="shared" si="22"/>
        <v>39</v>
      </c>
      <c r="KP5">
        <f t="shared" si="22"/>
        <v>40</v>
      </c>
      <c r="KQ5">
        <f t="shared" si="22"/>
        <v>41</v>
      </c>
      <c r="KR5">
        <f t="shared" si="22"/>
        <v>42</v>
      </c>
      <c r="KS5">
        <f t="shared" si="22"/>
        <v>43</v>
      </c>
      <c r="KT5">
        <f t="shared" si="22"/>
        <v>44</v>
      </c>
      <c r="KU5">
        <f t="shared" si="22"/>
        <v>45</v>
      </c>
      <c r="KV5">
        <f t="shared" si="22"/>
        <v>46</v>
      </c>
      <c r="KW5">
        <f t="shared" si="22"/>
        <v>47</v>
      </c>
      <c r="KX5">
        <f t="shared" si="22"/>
        <v>48</v>
      </c>
      <c r="KY5">
        <f t="shared" si="22"/>
        <v>49</v>
      </c>
      <c r="KZ5">
        <f t="shared" si="22"/>
        <v>50</v>
      </c>
      <c r="LB5">
        <v>1</v>
      </c>
      <c r="LC5">
        <f>LB5+1</f>
        <v>2</v>
      </c>
      <c r="LD5">
        <f t="shared" ref="LD5:LU5" si="23">LC5+1</f>
        <v>3</v>
      </c>
      <c r="LE5">
        <f t="shared" si="23"/>
        <v>4</v>
      </c>
      <c r="LF5">
        <f t="shared" si="23"/>
        <v>5</v>
      </c>
      <c r="LG5">
        <f t="shared" si="23"/>
        <v>6</v>
      </c>
      <c r="LH5">
        <f t="shared" si="23"/>
        <v>7</v>
      </c>
      <c r="LI5">
        <f t="shared" si="23"/>
        <v>8</v>
      </c>
      <c r="LJ5">
        <f t="shared" si="23"/>
        <v>9</v>
      </c>
      <c r="LK5">
        <f t="shared" si="23"/>
        <v>10</v>
      </c>
      <c r="LL5">
        <f t="shared" si="23"/>
        <v>11</v>
      </c>
      <c r="LM5">
        <f t="shared" si="23"/>
        <v>12</v>
      </c>
      <c r="LN5">
        <f t="shared" si="23"/>
        <v>13</v>
      </c>
      <c r="LO5">
        <f t="shared" si="23"/>
        <v>14</v>
      </c>
      <c r="LP5">
        <f t="shared" si="23"/>
        <v>15</v>
      </c>
      <c r="LQ5">
        <f t="shared" si="23"/>
        <v>16</v>
      </c>
      <c r="LR5">
        <f t="shared" si="23"/>
        <v>17</v>
      </c>
      <c r="LS5">
        <f t="shared" si="23"/>
        <v>18</v>
      </c>
      <c r="LT5">
        <f t="shared" si="23"/>
        <v>19</v>
      </c>
      <c r="LU5">
        <f t="shared" si="23"/>
        <v>20</v>
      </c>
      <c r="LW5">
        <v>1</v>
      </c>
      <c r="LX5">
        <f>LW5+1</f>
        <v>2</v>
      </c>
      <c r="LY5">
        <f t="shared" ref="LY5:NT5" si="24">LX5+1</f>
        <v>3</v>
      </c>
      <c r="LZ5">
        <f t="shared" si="24"/>
        <v>4</v>
      </c>
      <c r="MA5">
        <f t="shared" si="24"/>
        <v>5</v>
      </c>
      <c r="MB5">
        <f t="shared" si="24"/>
        <v>6</v>
      </c>
      <c r="MC5">
        <f t="shared" si="24"/>
        <v>7</v>
      </c>
      <c r="MD5">
        <f t="shared" si="24"/>
        <v>8</v>
      </c>
      <c r="ME5">
        <f t="shared" si="24"/>
        <v>9</v>
      </c>
      <c r="MF5">
        <f t="shared" si="24"/>
        <v>10</v>
      </c>
      <c r="MG5">
        <f t="shared" si="24"/>
        <v>11</v>
      </c>
      <c r="MH5">
        <f t="shared" si="24"/>
        <v>12</v>
      </c>
      <c r="MI5">
        <f t="shared" si="24"/>
        <v>13</v>
      </c>
      <c r="MJ5">
        <f t="shared" si="24"/>
        <v>14</v>
      </c>
      <c r="MK5">
        <f t="shared" si="24"/>
        <v>15</v>
      </c>
      <c r="ML5">
        <f t="shared" si="24"/>
        <v>16</v>
      </c>
      <c r="MM5">
        <f t="shared" si="24"/>
        <v>17</v>
      </c>
      <c r="MN5">
        <f t="shared" si="24"/>
        <v>18</v>
      </c>
      <c r="MO5">
        <f t="shared" si="24"/>
        <v>19</v>
      </c>
      <c r="MP5">
        <f t="shared" si="24"/>
        <v>20</v>
      </c>
      <c r="MQ5">
        <f t="shared" si="24"/>
        <v>21</v>
      </c>
      <c r="MR5">
        <f t="shared" si="24"/>
        <v>22</v>
      </c>
      <c r="MS5">
        <f t="shared" si="24"/>
        <v>23</v>
      </c>
      <c r="MT5">
        <f t="shared" si="24"/>
        <v>24</v>
      </c>
      <c r="MU5">
        <f t="shared" si="24"/>
        <v>25</v>
      </c>
      <c r="MV5">
        <f t="shared" si="24"/>
        <v>26</v>
      </c>
      <c r="MW5">
        <f t="shared" si="24"/>
        <v>27</v>
      </c>
      <c r="MX5">
        <f t="shared" si="24"/>
        <v>28</v>
      </c>
      <c r="MY5">
        <f t="shared" si="24"/>
        <v>29</v>
      </c>
      <c r="MZ5">
        <f t="shared" si="24"/>
        <v>30</v>
      </c>
      <c r="NA5">
        <f t="shared" si="24"/>
        <v>31</v>
      </c>
      <c r="NB5">
        <f t="shared" si="24"/>
        <v>32</v>
      </c>
      <c r="NC5">
        <f t="shared" si="24"/>
        <v>33</v>
      </c>
      <c r="ND5">
        <f t="shared" si="24"/>
        <v>34</v>
      </c>
      <c r="NE5">
        <f t="shared" si="24"/>
        <v>35</v>
      </c>
      <c r="NF5">
        <f t="shared" si="24"/>
        <v>36</v>
      </c>
      <c r="NG5">
        <f t="shared" si="24"/>
        <v>37</v>
      </c>
      <c r="NH5">
        <f t="shared" si="24"/>
        <v>38</v>
      </c>
      <c r="NI5">
        <f t="shared" si="24"/>
        <v>39</v>
      </c>
      <c r="NJ5">
        <f t="shared" si="24"/>
        <v>40</v>
      </c>
      <c r="NK5">
        <f t="shared" si="24"/>
        <v>41</v>
      </c>
      <c r="NL5">
        <f t="shared" si="24"/>
        <v>42</v>
      </c>
      <c r="NM5">
        <f t="shared" si="24"/>
        <v>43</v>
      </c>
      <c r="NN5">
        <f t="shared" si="24"/>
        <v>44</v>
      </c>
      <c r="NO5">
        <f t="shared" si="24"/>
        <v>45</v>
      </c>
      <c r="NP5">
        <f t="shared" si="24"/>
        <v>46</v>
      </c>
      <c r="NQ5">
        <f t="shared" si="24"/>
        <v>47</v>
      </c>
      <c r="NR5">
        <f t="shared" si="24"/>
        <v>48</v>
      </c>
      <c r="NS5">
        <f t="shared" si="24"/>
        <v>49</v>
      </c>
      <c r="NT5">
        <f t="shared" si="24"/>
        <v>50</v>
      </c>
      <c r="NV5">
        <v>1</v>
      </c>
      <c r="NW5">
        <f>NV5+1</f>
        <v>2</v>
      </c>
      <c r="NX5">
        <f t="shared" ref="NX5:OO5" si="25">NW5+1</f>
        <v>3</v>
      </c>
      <c r="NY5">
        <f t="shared" si="25"/>
        <v>4</v>
      </c>
      <c r="NZ5">
        <f t="shared" si="25"/>
        <v>5</v>
      </c>
      <c r="OA5">
        <f t="shared" si="25"/>
        <v>6</v>
      </c>
      <c r="OB5">
        <f t="shared" si="25"/>
        <v>7</v>
      </c>
      <c r="OC5">
        <f t="shared" si="25"/>
        <v>8</v>
      </c>
      <c r="OD5">
        <f t="shared" si="25"/>
        <v>9</v>
      </c>
      <c r="OE5">
        <f t="shared" si="25"/>
        <v>10</v>
      </c>
      <c r="OF5">
        <f t="shared" si="25"/>
        <v>11</v>
      </c>
      <c r="OG5">
        <f t="shared" si="25"/>
        <v>12</v>
      </c>
      <c r="OH5">
        <f t="shared" si="25"/>
        <v>13</v>
      </c>
      <c r="OI5">
        <f t="shared" si="25"/>
        <v>14</v>
      </c>
      <c r="OJ5">
        <f t="shared" si="25"/>
        <v>15</v>
      </c>
      <c r="OK5">
        <f t="shared" si="25"/>
        <v>16</v>
      </c>
      <c r="OL5">
        <f t="shared" si="25"/>
        <v>17</v>
      </c>
      <c r="OM5">
        <f t="shared" si="25"/>
        <v>18</v>
      </c>
      <c r="ON5">
        <f t="shared" si="25"/>
        <v>19</v>
      </c>
      <c r="OO5">
        <f t="shared" si="25"/>
        <v>20</v>
      </c>
      <c r="OQ5">
        <v>1</v>
      </c>
      <c r="OR5">
        <f>OQ5+1</f>
        <v>2</v>
      </c>
      <c r="OS5">
        <f t="shared" ref="OS5:QN5" si="26">OR5+1</f>
        <v>3</v>
      </c>
      <c r="OT5">
        <f t="shared" si="26"/>
        <v>4</v>
      </c>
      <c r="OU5">
        <f t="shared" si="26"/>
        <v>5</v>
      </c>
      <c r="OV5">
        <f t="shared" si="26"/>
        <v>6</v>
      </c>
      <c r="OW5">
        <f t="shared" si="26"/>
        <v>7</v>
      </c>
      <c r="OX5">
        <f t="shared" si="26"/>
        <v>8</v>
      </c>
      <c r="OY5">
        <f t="shared" si="26"/>
        <v>9</v>
      </c>
      <c r="OZ5">
        <f t="shared" si="26"/>
        <v>10</v>
      </c>
      <c r="PA5">
        <f t="shared" si="26"/>
        <v>11</v>
      </c>
      <c r="PB5">
        <f t="shared" si="26"/>
        <v>12</v>
      </c>
      <c r="PC5">
        <f t="shared" si="26"/>
        <v>13</v>
      </c>
      <c r="PD5">
        <f t="shared" si="26"/>
        <v>14</v>
      </c>
      <c r="PE5">
        <f t="shared" si="26"/>
        <v>15</v>
      </c>
      <c r="PF5">
        <f t="shared" si="26"/>
        <v>16</v>
      </c>
      <c r="PG5">
        <f t="shared" si="26"/>
        <v>17</v>
      </c>
      <c r="PH5">
        <f t="shared" si="26"/>
        <v>18</v>
      </c>
      <c r="PI5">
        <f t="shared" si="26"/>
        <v>19</v>
      </c>
      <c r="PJ5">
        <f t="shared" si="26"/>
        <v>20</v>
      </c>
      <c r="PK5">
        <f t="shared" si="26"/>
        <v>21</v>
      </c>
      <c r="PL5">
        <f t="shared" si="26"/>
        <v>22</v>
      </c>
      <c r="PM5">
        <f t="shared" si="26"/>
        <v>23</v>
      </c>
      <c r="PN5">
        <f t="shared" si="26"/>
        <v>24</v>
      </c>
      <c r="PO5">
        <f t="shared" si="26"/>
        <v>25</v>
      </c>
      <c r="PP5">
        <f t="shared" si="26"/>
        <v>26</v>
      </c>
      <c r="PQ5">
        <f t="shared" si="26"/>
        <v>27</v>
      </c>
      <c r="PR5">
        <f t="shared" si="26"/>
        <v>28</v>
      </c>
      <c r="PS5">
        <f t="shared" si="26"/>
        <v>29</v>
      </c>
      <c r="PT5">
        <f t="shared" si="26"/>
        <v>30</v>
      </c>
      <c r="PU5">
        <f t="shared" si="26"/>
        <v>31</v>
      </c>
      <c r="PV5">
        <f t="shared" si="26"/>
        <v>32</v>
      </c>
      <c r="PW5">
        <f t="shared" si="26"/>
        <v>33</v>
      </c>
      <c r="PX5">
        <f t="shared" si="26"/>
        <v>34</v>
      </c>
      <c r="PY5">
        <f t="shared" si="26"/>
        <v>35</v>
      </c>
      <c r="PZ5">
        <f t="shared" si="26"/>
        <v>36</v>
      </c>
      <c r="QA5">
        <f t="shared" si="26"/>
        <v>37</v>
      </c>
      <c r="QB5">
        <f t="shared" si="26"/>
        <v>38</v>
      </c>
      <c r="QC5">
        <f t="shared" si="26"/>
        <v>39</v>
      </c>
      <c r="QD5">
        <f t="shared" si="26"/>
        <v>40</v>
      </c>
      <c r="QE5">
        <f t="shared" si="26"/>
        <v>41</v>
      </c>
      <c r="QF5">
        <f t="shared" si="26"/>
        <v>42</v>
      </c>
      <c r="QG5">
        <f t="shared" si="26"/>
        <v>43</v>
      </c>
      <c r="QH5">
        <f t="shared" si="26"/>
        <v>44</v>
      </c>
      <c r="QI5">
        <f t="shared" si="26"/>
        <v>45</v>
      </c>
      <c r="QJ5">
        <f t="shared" si="26"/>
        <v>46</v>
      </c>
      <c r="QK5">
        <f t="shared" si="26"/>
        <v>47</v>
      </c>
      <c r="QL5">
        <f t="shared" si="26"/>
        <v>48</v>
      </c>
      <c r="QM5">
        <f t="shared" si="26"/>
        <v>49</v>
      </c>
      <c r="QN5">
        <f t="shared" si="26"/>
        <v>50</v>
      </c>
      <c r="QP5">
        <v>1</v>
      </c>
      <c r="QQ5">
        <f>QP5+1</f>
        <v>2</v>
      </c>
      <c r="QR5">
        <f t="shared" ref="QR5:RI5" si="27">QQ5+1</f>
        <v>3</v>
      </c>
      <c r="QS5">
        <f t="shared" si="27"/>
        <v>4</v>
      </c>
      <c r="QT5">
        <f t="shared" si="27"/>
        <v>5</v>
      </c>
      <c r="QZ5">
        <f>QT5+1</f>
        <v>6</v>
      </c>
      <c r="RA5">
        <f t="shared" si="27"/>
        <v>7</v>
      </c>
      <c r="RB5">
        <f t="shared" si="27"/>
        <v>8</v>
      </c>
      <c r="RC5">
        <f t="shared" si="27"/>
        <v>9</v>
      </c>
      <c r="RD5">
        <f t="shared" si="27"/>
        <v>10</v>
      </c>
      <c r="RE5">
        <f t="shared" si="27"/>
        <v>11</v>
      </c>
      <c r="RF5">
        <f t="shared" si="27"/>
        <v>12</v>
      </c>
      <c r="RG5">
        <f t="shared" si="27"/>
        <v>13</v>
      </c>
      <c r="RH5">
        <f t="shared" si="27"/>
        <v>14</v>
      </c>
      <c r="RI5">
        <f t="shared" si="27"/>
        <v>15</v>
      </c>
      <c r="RK5">
        <v>1</v>
      </c>
      <c r="RL5">
        <f>RK5+1</f>
        <v>2</v>
      </c>
      <c r="RM5">
        <f t="shared" ref="RM5:TH5" si="28">RL5+1</f>
        <v>3</v>
      </c>
      <c r="RN5">
        <f t="shared" si="28"/>
        <v>4</v>
      </c>
      <c r="RO5">
        <f t="shared" si="28"/>
        <v>5</v>
      </c>
      <c r="RP5">
        <f t="shared" si="28"/>
        <v>6</v>
      </c>
      <c r="RQ5">
        <f t="shared" si="28"/>
        <v>7</v>
      </c>
      <c r="RR5">
        <f t="shared" si="28"/>
        <v>8</v>
      </c>
      <c r="RS5">
        <f t="shared" si="28"/>
        <v>9</v>
      </c>
      <c r="RT5">
        <f t="shared" si="28"/>
        <v>10</v>
      </c>
      <c r="RU5">
        <f t="shared" si="28"/>
        <v>11</v>
      </c>
      <c r="RV5">
        <f t="shared" si="28"/>
        <v>12</v>
      </c>
      <c r="RW5">
        <f t="shared" si="28"/>
        <v>13</v>
      </c>
      <c r="RX5">
        <f t="shared" si="28"/>
        <v>14</v>
      </c>
      <c r="RY5">
        <f t="shared" si="28"/>
        <v>15</v>
      </c>
      <c r="RZ5">
        <f t="shared" si="28"/>
        <v>16</v>
      </c>
      <c r="SA5">
        <f t="shared" si="28"/>
        <v>17</v>
      </c>
      <c r="SB5">
        <f t="shared" si="28"/>
        <v>18</v>
      </c>
      <c r="SC5">
        <f t="shared" si="28"/>
        <v>19</v>
      </c>
      <c r="SD5">
        <f t="shared" si="28"/>
        <v>20</v>
      </c>
      <c r="SE5">
        <f t="shared" si="28"/>
        <v>21</v>
      </c>
      <c r="SF5">
        <f t="shared" si="28"/>
        <v>22</v>
      </c>
      <c r="SG5">
        <f t="shared" si="28"/>
        <v>23</v>
      </c>
      <c r="SH5">
        <f t="shared" si="28"/>
        <v>24</v>
      </c>
      <c r="SI5">
        <f t="shared" si="28"/>
        <v>25</v>
      </c>
      <c r="SJ5">
        <f t="shared" si="28"/>
        <v>26</v>
      </c>
      <c r="SK5">
        <f t="shared" si="28"/>
        <v>27</v>
      </c>
      <c r="SL5">
        <f t="shared" si="28"/>
        <v>28</v>
      </c>
      <c r="SM5">
        <f t="shared" si="28"/>
        <v>29</v>
      </c>
      <c r="SN5">
        <f t="shared" si="28"/>
        <v>30</v>
      </c>
      <c r="SO5">
        <f t="shared" si="28"/>
        <v>31</v>
      </c>
      <c r="SP5">
        <f t="shared" si="28"/>
        <v>32</v>
      </c>
      <c r="SQ5">
        <f t="shared" si="28"/>
        <v>33</v>
      </c>
      <c r="SR5">
        <f t="shared" si="28"/>
        <v>34</v>
      </c>
      <c r="SS5">
        <f t="shared" si="28"/>
        <v>35</v>
      </c>
      <c r="ST5">
        <f t="shared" si="28"/>
        <v>36</v>
      </c>
      <c r="SU5">
        <f t="shared" si="28"/>
        <v>37</v>
      </c>
      <c r="SV5">
        <f t="shared" si="28"/>
        <v>38</v>
      </c>
      <c r="SW5">
        <f t="shared" si="28"/>
        <v>39</v>
      </c>
      <c r="SX5">
        <f t="shared" si="28"/>
        <v>40</v>
      </c>
      <c r="SY5">
        <f t="shared" si="28"/>
        <v>41</v>
      </c>
      <c r="SZ5">
        <f t="shared" si="28"/>
        <v>42</v>
      </c>
      <c r="TA5">
        <f t="shared" si="28"/>
        <v>43</v>
      </c>
      <c r="TB5">
        <f t="shared" si="28"/>
        <v>44</v>
      </c>
      <c r="TC5">
        <f t="shared" si="28"/>
        <v>45</v>
      </c>
      <c r="TD5">
        <f t="shared" si="28"/>
        <v>46</v>
      </c>
      <c r="TE5">
        <f t="shared" si="28"/>
        <v>47</v>
      </c>
      <c r="TF5">
        <f t="shared" si="28"/>
        <v>48</v>
      </c>
      <c r="TG5">
        <f t="shared" si="28"/>
        <v>49</v>
      </c>
      <c r="TH5">
        <f t="shared" si="28"/>
        <v>50</v>
      </c>
      <c r="TJ5">
        <v>1</v>
      </c>
      <c r="TK5">
        <f>TJ5+1</f>
        <v>2</v>
      </c>
      <c r="TL5">
        <f t="shared" ref="TL5:UC5" si="29">TK5+1</f>
        <v>3</v>
      </c>
      <c r="TM5">
        <f t="shared" si="29"/>
        <v>4</v>
      </c>
      <c r="TN5">
        <f t="shared" si="29"/>
        <v>5</v>
      </c>
      <c r="TO5">
        <f t="shared" si="29"/>
        <v>6</v>
      </c>
      <c r="TP5">
        <f t="shared" si="29"/>
        <v>7</v>
      </c>
      <c r="TQ5">
        <f t="shared" si="29"/>
        <v>8</v>
      </c>
      <c r="TR5">
        <f t="shared" si="29"/>
        <v>9</v>
      </c>
      <c r="TS5">
        <f t="shared" si="29"/>
        <v>10</v>
      </c>
      <c r="TT5">
        <f t="shared" si="29"/>
        <v>11</v>
      </c>
      <c r="TU5">
        <f t="shared" si="29"/>
        <v>12</v>
      </c>
      <c r="TV5">
        <f t="shared" si="29"/>
        <v>13</v>
      </c>
      <c r="TW5">
        <f t="shared" si="29"/>
        <v>14</v>
      </c>
      <c r="TX5">
        <f t="shared" si="29"/>
        <v>15</v>
      </c>
      <c r="TY5">
        <f t="shared" si="29"/>
        <v>16</v>
      </c>
      <c r="TZ5">
        <f t="shared" si="29"/>
        <v>17</v>
      </c>
      <c r="UA5">
        <f t="shared" si="29"/>
        <v>18</v>
      </c>
      <c r="UB5">
        <f t="shared" si="29"/>
        <v>19</v>
      </c>
      <c r="UC5">
        <f t="shared" si="29"/>
        <v>20</v>
      </c>
    </row>
    <row r="6" spans="2:549" ht="18.75" x14ac:dyDescent="0.3">
      <c r="B6" s="2"/>
      <c r="C6" s="71" t="s">
        <v>166</v>
      </c>
      <c r="D6" s="71"/>
      <c r="E6" s="71"/>
      <c r="G6" s="28"/>
      <c r="H6" s="29"/>
      <c r="I6" s="30" t="s">
        <v>54</v>
      </c>
      <c r="J6" s="31"/>
      <c r="K6" s="32"/>
      <c r="L6" s="33" t="s">
        <v>55</v>
      </c>
      <c r="M6" s="34"/>
      <c r="N6" s="29"/>
      <c r="O6" s="30" t="s">
        <v>56</v>
      </c>
      <c r="P6" s="31"/>
      <c r="Q6" s="32"/>
      <c r="R6" s="33" t="s">
        <v>57</v>
      </c>
      <c r="S6" s="34"/>
      <c r="T6" s="29"/>
      <c r="U6" s="30" t="s">
        <v>58</v>
      </c>
      <c r="V6" s="31"/>
      <c r="W6" s="32"/>
      <c r="X6" s="33" t="s">
        <v>59</v>
      </c>
      <c r="Y6" s="34"/>
      <c r="Z6" s="29"/>
      <c r="AA6" s="30" t="s">
        <v>60</v>
      </c>
      <c r="AB6" s="31"/>
      <c r="AC6" s="32"/>
      <c r="AD6" s="33" t="s">
        <v>61</v>
      </c>
      <c r="AE6" s="34"/>
      <c r="AF6" s="29"/>
      <c r="AG6" s="30" t="s">
        <v>62</v>
      </c>
      <c r="AH6" s="31"/>
      <c r="AI6" s="32"/>
      <c r="AJ6" s="33" t="s">
        <v>63</v>
      </c>
      <c r="AK6" s="34"/>
      <c r="AL6" s="29"/>
      <c r="AM6" s="30" t="s">
        <v>64</v>
      </c>
      <c r="AN6" s="31"/>
      <c r="AO6" s="32"/>
      <c r="AP6" s="33" t="s">
        <v>65</v>
      </c>
      <c r="AQ6" s="34"/>
      <c r="DM6" s="421"/>
      <c r="DO6" s="2" t="s">
        <v>1</v>
      </c>
      <c r="II6" s="720"/>
      <c r="JC6" s="2" t="s">
        <v>2</v>
      </c>
      <c r="NW6" s="720"/>
      <c r="OQ6" s="2" t="s">
        <v>3</v>
      </c>
    </row>
    <row r="7" spans="2:549" ht="18.75" hidden="1" outlineLevel="1" x14ac:dyDescent="0.3">
      <c r="B7" s="2"/>
      <c r="C7" s="71"/>
      <c r="D7" s="71"/>
      <c r="E7" s="71"/>
      <c r="G7" s="28"/>
      <c r="H7" s="74">
        <v>1</v>
      </c>
      <c r="I7" s="30">
        <v>1</v>
      </c>
      <c r="J7" s="31">
        <v>1</v>
      </c>
      <c r="K7" s="32">
        <v>1</v>
      </c>
      <c r="L7" s="33">
        <v>1</v>
      </c>
      <c r="M7" s="34">
        <v>1</v>
      </c>
      <c r="N7" s="74">
        <v>1</v>
      </c>
      <c r="O7" s="30">
        <v>1</v>
      </c>
      <c r="P7" s="31">
        <v>1</v>
      </c>
      <c r="Q7" s="32">
        <v>1</v>
      </c>
      <c r="R7" s="33">
        <v>1</v>
      </c>
      <c r="S7" s="34">
        <v>1</v>
      </c>
      <c r="T7" s="74">
        <v>2</v>
      </c>
      <c r="U7" s="30">
        <v>2</v>
      </c>
      <c r="V7" s="31">
        <v>2</v>
      </c>
      <c r="W7" s="32">
        <v>2</v>
      </c>
      <c r="X7" s="33">
        <v>2</v>
      </c>
      <c r="Y7" s="34">
        <v>2</v>
      </c>
      <c r="Z7" s="74">
        <v>2</v>
      </c>
      <c r="AA7" s="30">
        <v>2</v>
      </c>
      <c r="AB7" s="31">
        <v>2</v>
      </c>
      <c r="AC7" s="32">
        <v>2</v>
      </c>
      <c r="AD7" s="33">
        <v>2</v>
      </c>
      <c r="AE7" s="34">
        <v>2</v>
      </c>
      <c r="AF7" s="74">
        <v>3</v>
      </c>
      <c r="AG7" s="30">
        <v>3</v>
      </c>
      <c r="AH7" s="31">
        <v>3</v>
      </c>
      <c r="AI7" s="32">
        <v>3</v>
      </c>
      <c r="AJ7" s="33">
        <v>3</v>
      </c>
      <c r="AK7" s="34">
        <v>3</v>
      </c>
      <c r="AL7" s="74">
        <v>3</v>
      </c>
      <c r="AM7" s="30">
        <v>3</v>
      </c>
      <c r="AN7" s="31">
        <v>3</v>
      </c>
      <c r="AO7" s="32">
        <v>3</v>
      </c>
      <c r="AP7" s="33">
        <v>3</v>
      </c>
      <c r="AQ7" s="34">
        <v>3</v>
      </c>
      <c r="DO7" s="2"/>
      <c r="JC7" s="2"/>
      <c r="OQ7" s="2"/>
    </row>
    <row r="8" spans="2:549" ht="15.75" collapsed="1" x14ac:dyDescent="0.25">
      <c r="B8" s="2"/>
      <c r="G8" s="35" t="s">
        <v>53</v>
      </c>
      <c r="H8" s="35" t="s">
        <v>29</v>
      </c>
      <c r="I8" s="35" t="s">
        <v>30</v>
      </c>
      <c r="J8" s="35" t="s">
        <v>31</v>
      </c>
      <c r="K8" s="35" t="s">
        <v>32</v>
      </c>
      <c r="L8" s="35" t="s">
        <v>33</v>
      </c>
      <c r="M8" s="35" t="s">
        <v>34</v>
      </c>
      <c r="N8" s="35" t="s">
        <v>35</v>
      </c>
      <c r="O8" s="35" t="s">
        <v>36</v>
      </c>
      <c r="P8" s="35" t="s">
        <v>37</v>
      </c>
      <c r="Q8" s="35" t="s">
        <v>38</v>
      </c>
      <c r="R8" s="35" t="s">
        <v>39</v>
      </c>
      <c r="S8" s="35" t="s">
        <v>40</v>
      </c>
      <c r="T8" s="35" t="s">
        <v>41</v>
      </c>
      <c r="U8" s="35" t="s">
        <v>42</v>
      </c>
      <c r="V8" s="35" t="s">
        <v>43</v>
      </c>
      <c r="W8" s="35" t="s">
        <v>44</v>
      </c>
      <c r="X8" s="35" t="s">
        <v>45</v>
      </c>
      <c r="Y8" s="35" t="s">
        <v>46</v>
      </c>
      <c r="Z8" s="35" t="s">
        <v>47</v>
      </c>
      <c r="AA8" s="35" t="s">
        <v>48</v>
      </c>
      <c r="AB8" s="35" t="s">
        <v>49</v>
      </c>
      <c r="AC8" s="35" t="s">
        <v>50</v>
      </c>
      <c r="AD8" s="35" t="s">
        <v>51</v>
      </c>
      <c r="AE8" s="35" t="s">
        <v>52</v>
      </c>
      <c r="AF8" s="35" t="s">
        <v>66</v>
      </c>
      <c r="AG8" s="35" t="s">
        <v>67</v>
      </c>
      <c r="AH8" s="35" t="s">
        <v>68</v>
      </c>
      <c r="AI8" s="35" t="s">
        <v>69</v>
      </c>
      <c r="AJ8" s="35" t="s">
        <v>70</v>
      </c>
      <c r="AK8" s="35" t="s">
        <v>71</v>
      </c>
      <c r="AL8" s="35" t="s">
        <v>72</v>
      </c>
      <c r="AM8" s="35" t="s">
        <v>73</v>
      </c>
      <c r="AN8" s="35" t="s">
        <v>74</v>
      </c>
      <c r="AO8" s="35" t="s">
        <v>75</v>
      </c>
      <c r="AP8" s="35" t="s">
        <v>76</v>
      </c>
      <c r="AQ8" s="35" t="s">
        <v>77</v>
      </c>
      <c r="CA8" s="2" t="s">
        <v>90</v>
      </c>
      <c r="DL8" s="2" t="s">
        <v>91</v>
      </c>
      <c r="DO8" s="22" t="s">
        <v>94</v>
      </c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4"/>
      <c r="FN8" s="26" t="s">
        <v>147</v>
      </c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I8" s="26" t="s">
        <v>146</v>
      </c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4"/>
      <c r="IH8" s="26" t="s">
        <v>95</v>
      </c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4"/>
      <c r="JC8" s="22" t="s">
        <v>94</v>
      </c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4"/>
      <c r="LB8" s="26" t="s">
        <v>147</v>
      </c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W8" s="26" t="s">
        <v>146</v>
      </c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4"/>
      <c r="NV8" s="26" t="s">
        <v>95</v>
      </c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4"/>
      <c r="OQ8" s="22" t="s">
        <v>94</v>
      </c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4"/>
      <c r="QP8" s="26" t="s">
        <v>147</v>
      </c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K8" s="26" t="s">
        <v>146</v>
      </c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4"/>
      <c r="TJ8" s="26" t="s">
        <v>95</v>
      </c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4"/>
    </row>
    <row r="9" spans="2:549" ht="18.75" x14ac:dyDescent="0.3">
      <c r="B9" s="2"/>
      <c r="C9" s="43" t="s">
        <v>6</v>
      </c>
      <c r="D9" s="3"/>
      <c r="E9" s="4"/>
      <c r="G9" s="10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2"/>
      <c r="CA9" s="9" t="s">
        <v>29</v>
      </c>
      <c r="CB9" s="9" t="s">
        <v>30</v>
      </c>
      <c r="CC9" s="9" t="s">
        <v>31</v>
      </c>
      <c r="CD9" s="9" t="s">
        <v>32</v>
      </c>
      <c r="CE9" s="9" t="s">
        <v>33</v>
      </c>
      <c r="CF9" s="9" t="s">
        <v>34</v>
      </c>
      <c r="CG9" s="9" t="s">
        <v>35</v>
      </c>
      <c r="CH9" s="9" t="s">
        <v>36</v>
      </c>
      <c r="CI9" s="9" t="s">
        <v>37</v>
      </c>
      <c r="CJ9" s="9" t="s">
        <v>38</v>
      </c>
      <c r="CK9" s="9" t="s">
        <v>39</v>
      </c>
      <c r="CL9" s="9" t="s">
        <v>40</v>
      </c>
      <c r="CM9" s="9" t="s">
        <v>41</v>
      </c>
      <c r="CN9" s="9" t="s">
        <v>42</v>
      </c>
      <c r="CO9" s="9" t="s">
        <v>43</v>
      </c>
      <c r="CP9" s="9" t="s">
        <v>44</v>
      </c>
      <c r="CQ9" s="9" t="s">
        <v>45</v>
      </c>
      <c r="CR9" s="9" t="s">
        <v>46</v>
      </c>
      <c r="CS9" s="9" t="s">
        <v>47</v>
      </c>
      <c r="CT9" s="9" t="s">
        <v>48</v>
      </c>
      <c r="CU9" s="9" t="s">
        <v>49</v>
      </c>
      <c r="CV9" s="9" t="s">
        <v>50</v>
      </c>
      <c r="CW9" s="9" t="s">
        <v>51</v>
      </c>
      <c r="CX9" s="9" t="s">
        <v>52</v>
      </c>
      <c r="CY9" s="9" t="s">
        <v>66</v>
      </c>
      <c r="CZ9" s="9" t="s">
        <v>67</v>
      </c>
      <c r="DA9" s="9" t="s">
        <v>68</v>
      </c>
      <c r="DB9" s="9" t="s">
        <v>69</v>
      </c>
      <c r="DC9" s="9" t="s">
        <v>70</v>
      </c>
      <c r="DD9" s="9" t="s">
        <v>71</v>
      </c>
      <c r="DE9" s="9" t="s">
        <v>72</v>
      </c>
      <c r="DF9" s="9" t="s">
        <v>73</v>
      </c>
      <c r="DG9" s="9" t="s">
        <v>74</v>
      </c>
      <c r="DH9" s="9" t="s">
        <v>75</v>
      </c>
      <c r="DI9" s="9" t="s">
        <v>76</v>
      </c>
      <c r="DJ9" s="9" t="s">
        <v>77</v>
      </c>
      <c r="DL9" s="9" t="s">
        <v>92</v>
      </c>
      <c r="DM9" s="9" t="s">
        <v>93</v>
      </c>
      <c r="DO9" s="25" t="str">
        <f t="array" ref="DO9:FL9">TRANSPOSE('5. Form Breakdown'!U12:U43)</f>
        <v>3TC</v>
      </c>
      <c r="DP9" s="25" t="str">
        <v>ABC</v>
      </c>
      <c r="DQ9" s="25" t="str">
        <v>ATV</v>
      </c>
      <c r="DR9" s="25" t="str">
        <v>ATV/r</v>
      </c>
      <c r="DS9" s="25" t="str">
        <v>AZT</v>
      </c>
      <c r="DT9" s="25" t="str">
        <v>DRV</v>
      </c>
      <c r="DU9" s="25" t="str">
        <v>EFV</v>
      </c>
      <c r="DV9" s="25" t="str">
        <v>ETV</v>
      </c>
      <c r="DW9" s="25" t="str">
        <v>FTC</v>
      </c>
      <c r="DX9" s="25" t="str">
        <v>LPV/r</v>
      </c>
      <c r="DY9" s="25" t="str">
        <v>NVP</v>
      </c>
      <c r="DZ9" s="25" t="str">
        <v>RAL</v>
      </c>
      <c r="EA9" s="25" t="str">
        <v>RTV</v>
      </c>
      <c r="EB9" s="25" t="str">
        <v>TDF</v>
      </c>
      <c r="EC9" s="25" t="str">
        <v>x_DTG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 t="e">
        <v>#N/A</v>
      </c>
      <c r="EV9" s="25" t="e">
        <v>#N/A</v>
      </c>
      <c r="EW9" s="25" t="e">
        <v>#N/A</v>
      </c>
      <c r="EX9" s="25" t="e">
        <v>#N/A</v>
      </c>
      <c r="EY9" s="25" t="e">
        <v>#N/A</v>
      </c>
      <c r="EZ9" s="25" t="e">
        <v>#N/A</v>
      </c>
      <c r="FA9" s="25" t="e">
        <v>#N/A</v>
      </c>
      <c r="FB9" s="25" t="e">
        <v>#N/A</v>
      </c>
      <c r="FC9" s="25" t="e">
        <v>#N/A</v>
      </c>
      <c r="FD9" s="25" t="e">
        <v>#N/A</v>
      </c>
      <c r="FE9" s="25" t="e">
        <v>#N/A</v>
      </c>
      <c r="FF9" s="25" t="e">
        <v>#N/A</v>
      </c>
      <c r="FG9" s="25" t="e">
        <v>#N/A</v>
      </c>
      <c r="FH9" s="25" t="e">
        <v>#N/A</v>
      </c>
      <c r="FI9" s="25" t="e">
        <v>#N/A</v>
      </c>
      <c r="FJ9" s="25" t="e">
        <v>#N/A</v>
      </c>
      <c r="FK9" s="25" t="e">
        <v>#N/A</v>
      </c>
      <c r="FL9" s="25" t="e">
        <v>#N/A</v>
      </c>
      <c r="FN9" s="25" t="str">
        <f t="array" ref="FN9:GG9">TRANSPOSE('5. Form Breakdown'!$U$99:$U$115)</f>
        <v>ABC+3TC</v>
      </c>
      <c r="FO9" s="25" t="str">
        <v>AZT+3TC</v>
      </c>
      <c r="FP9" s="25" t="str">
        <v>TDF+3TC</v>
      </c>
      <c r="FQ9" s="25" t="str">
        <v>TDF+FTC</v>
      </c>
      <c r="FR9" s="25">
        <v>0</v>
      </c>
      <c r="FS9" s="25">
        <v>0</v>
      </c>
      <c r="FT9" s="25">
        <v>0</v>
      </c>
      <c r="FU9" s="25">
        <v>0</v>
      </c>
      <c r="FV9" s="25">
        <v>0</v>
      </c>
      <c r="FW9" s="25">
        <v>0</v>
      </c>
      <c r="FX9" s="25">
        <v>0</v>
      </c>
      <c r="FY9" s="25">
        <v>0</v>
      </c>
      <c r="FZ9" s="25">
        <v>0</v>
      </c>
      <c r="GA9" s="25">
        <v>0</v>
      </c>
      <c r="GB9" s="25">
        <v>0</v>
      </c>
      <c r="GC9" s="25">
        <v>0</v>
      </c>
      <c r="GD9" s="25">
        <v>0</v>
      </c>
      <c r="GE9" s="25" t="e">
        <v>#N/A</v>
      </c>
      <c r="GF9" s="25" t="e">
        <v>#N/A</v>
      </c>
      <c r="GG9" s="25" t="e">
        <v>#N/A</v>
      </c>
      <c r="GI9" s="25" t="str">
        <f t="array" ref="GI9:IF9">TRANSPOSE('5. Form Breakdown'!$U$12:$U$43)</f>
        <v>3TC</v>
      </c>
      <c r="GJ9" s="25" t="str">
        <v>ABC</v>
      </c>
      <c r="GK9" s="25" t="str">
        <v>ATV</v>
      </c>
      <c r="GL9" s="25" t="str">
        <v>ATV/r</v>
      </c>
      <c r="GM9" s="25" t="str">
        <v>AZT</v>
      </c>
      <c r="GN9" s="25" t="str">
        <v>DRV</v>
      </c>
      <c r="GO9" s="25" t="str">
        <v>EFV</v>
      </c>
      <c r="GP9" s="25" t="str">
        <v>ETV</v>
      </c>
      <c r="GQ9" s="25" t="str">
        <v>FTC</v>
      </c>
      <c r="GR9" s="25" t="str">
        <v>LPV/r</v>
      </c>
      <c r="GS9" s="25" t="str">
        <v>NVP</v>
      </c>
      <c r="GT9" s="25" t="str">
        <v>RAL</v>
      </c>
      <c r="GU9" s="25" t="str">
        <v>RTV</v>
      </c>
      <c r="GV9" s="25" t="str">
        <v>TDF</v>
      </c>
      <c r="GW9" s="25" t="str">
        <v>x_DTG</v>
      </c>
      <c r="GX9" s="25">
        <v>0</v>
      </c>
      <c r="GY9" s="25">
        <v>0</v>
      </c>
      <c r="GZ9" s="25">
        <v>0</v>
      </c>
      <c r="HA9" s="25">
        <v>0</v>
      </c>
      <c r="HB9" s="25">
        <v>0</v>
      </c>
      <c r="HC9" s="25">
        <v>0</v>
      </c>
      <c r="HD9" s="25">
        <v>0</v>
      </c>
      <c r="HE9" s="25">
        <v>0</v>
      </c>
      <c r="HF9" s="25">
        <v>0</v>
      </c>
      <c r="HG9" s="25">
        <v>0</v>
      </c>
      <c r="HH9" s="25">
        <v>0</v>
      </c>
      <c r="HI9" s="25">
        <v>0</v>
      </c>
      <c r="HJ9" s="25">
        <v>0</v>
      </c>
      <c r="HK9" s="25">
        <v>0</v>
      </c>
      <c r="HL9" s="25">
        <v>0</v>
      </c>
      <c r="HM9" s="25">
        <v>0</v>
      </c>
      <c r="HN9" s="25">
        <v>0</v>
      </c>
      <c r="HO9" s="25" t="e">
        <v>#N/A</v>
      </c>
      <c r="HP9" s="25" t="e">
        <v>#N/A</v>
      </c>
      <c r="HQ9" s="25" t="e">
        <v>#N/A</v>
      </c>
      <c r="HR9" s="25" t="e">
        <v>#N/A</v>
      </c>
      <c r="HS9" s="25" t="e">
        <v>#N/A</v>
      </c>
      <c r="HT9" s="25" t="e">
        <v>#N/A</v>
      </c>
      <c r="HU9" s="25" t="e">
        <v>#N/A</v>
      </c>
      <c r="HV9" s="25" t="e">
        <v>#N/A</v>
      </c>
      <c r="HW9" s="25" t="e">
        <v>#N/A</v>
      </c>
      <c r="HX9" s="25" t="e">
        <v>#N/A</v>
      </c>
      <c r="HY9" s="25" t="e">
        <v>#N/A</v>
      </c>
      <c r="HZ9" s="25" t="e">
        <v>#N/A</v>
      </c>
      <c r="IA9" s="25" t="e">
        <v>#N/A</v>
      </c>
      <c r="IB9" s="25" t="e">
        <v>#N/A</v>
      </c>
      <c r="IC9" s="25" t="e">
        <v>#N/A</v>
      </c>
      <c r="ID9" s="25" t="e">
        <v>#N/A</v>
      </c>
      <c r="IE9" s="25" t="e">
        <v>#N/A</v>
      </c>
      <c r="IF9" s="25" t="e">
        <v>#N/A</v>
      </c>
      <c r="IH9" s="25" t="str">
        <f t="array" ref="IH9:JA9">TRANSPOSE('5. Form Breakdown'!$U$120:$U$136)</f>
        <v>ABC+3TC+AZT</v>
      </c>
      <c r="II9" s="25" t="str">
        <v>AZT+3TC+NVP</v>
      </c>
      <c r="IJ9" s="25" t="str">
        <v>TDF+3TC+EFV</v>
      </c>
      <c r="IK9" s="25" t="str">
        <v>TDF+FTC+EFV</v>
      </c>
      <c r="IL9" s="25">
        <v>0</v>
      </c>
      <c r="IM9" s="25">
        <v>0</v>
      </c>
      <c r="IN9" s="25">
        <v>0</v>
      </c>
      <c r="IO9" s="25">
        <v>0</v>
      </c>
      <c r="IP9" s="25">
        <v>0</v>
      </c>
      <c r="IQ9" s="25">
        <v>0</v>
      </c>
      <c r="IR9" s="25">
        <v>0</v>
      </c>
      <c r="IS9" s="25">
        <v>0</v>
      </c>
      <c r="IT9" s="25">
        <v>0</v>
      </c>
      <c r="IU9" s="25">
        <v>0</v>
      </c>
      <c r="IV9" s="25">
        <v>0</v>
      </c>
      <c r="IW9" s="25">
        <v>0</v>
      </c>
      <c r="IX9" s="25">
        <v>0</v>
      </c>
      <c r="IY9" s="25" t="e">
        <v>#N/A</v>
      </c>
      <c r="IZ9" s="25" t="e">
        <v>#N/A</v>
      </c>
      <c r="JA9" s="25" t="e">
        <v>#N/A</v>
      </c>
      <c r="JC9" s="25" t="str">
        <f t="array" ref="JC9:KZ9">TRANSPOSE('5. Form Breakdown'!$U$12:$U$43)</f>
        <v>3TC</v>
      </c>
      <c r="JD9" s="25" t="str">
        <v>ABC</v>
      </c>
      <c r="JE9" s="25" t="str">
        <v>ATV</v>
      </c>
      <c r="JF9" s="25" t="str">
        <v>ATV/r</v>
      </c>
      <c r="JG9" s="25" t="str">
        <v>AZT</v>
      </c>
      <c r="JH9" s="25" t="str">
        <v>DRV</v>
      </c>
      <c r="JI9" s="25" t="str">
        <v>EFV</v>
      </c>
      <c r="JJ9" s="25" t="str">
        <v>ETV</v>
      </c>
      <c r="JK9" s="25" t="str">
        <v>FTC</v>
      </c>
      <c r="JL9" s="25" t="str">
        <v>LPV/r</v>
      </c>
      <c r="JM9" s="25" t="str">
        <v>NVP</v>
      </c>
      <c r="JN9" s="25" t="str">
        <v>RAL</v>
      </c>
      <c r="JO9" s="25" t="str">
        <v>RTV</v>
      </c>
      <c r="JP9" s="25" t="str">
        <v>TDF</v>
      </c>
      <c r="JQ9" s="25" t="str">
        <v>x_DTG</v>
      </c>
      <c r="JR9" s="25">
        <v>0</v>
      </c>
      <c r="JS9" s="25">
        <v>0</v>
      </c>
      <c r="JT9" s="25">
        <v>0</v>
      </c>
      <c r="JU9" s="25">
        <v>0</v>
      </c>
      <c r="JV9" s="25">
        <v>0</v>
      </c>
      <c r="JW9" s="25">
        <v>0</v>
      </c>
      <c r="JX9" s="25">
        <v>0</v>
      </c>
      <c r="JY9" s="25">
        <v>0</v>
      </c>
      <c r="JZ9" s="25">
        <v>0</v>
      </c>
      <c r="KA9" s="25">
        <v>0</v>
      </c>
      <c r="KB9" s="25">
        <v>0</v>
      </c>
      <c r="KC9" s="25">
        <v>0</v>
      </c>
      <c r="KD9" s="25">
        <v>0</v>
      </c>
      <c r="KE9" s="25">
        <v>0</v>
      </c>
      <c r="KF9" s="25">
        <v>0</v>
      </c>
      <c r="KG9" s="25">
        <v>0</v>
      </c>
      <c r="KH9" s="25">
        <v>0</v>
      </c>
      <c r="KI9" s="25" t="e">
        <v>#N/A</v>
      </c>
      <c r="KJ9" s="25" t="e">
        <v>#N/A</v>
      </c>
      <c r="KK9" s="25" t="e">
        <v>#N/A</v>
      </c>
      <c r="KL9" s="25" t="e">
        <v>#N/A</v>
      </c>
      <c r="KM9" s="25" t="e">
        <v>#N/A</v>
      </c>
      <c r="KN9" s="25" t="e">
        <v>#N/A</v>
      </c>
      <c r="KO9" s="25" t="e">
        <v>#N/A</v>
      </c>
      <c r="KP9" s="25" t="e">
        <v>#N/A</v>
      </c>
      <c r="KQ9" s="25" t="e">
        <v>#N/A</v>
      </c>
      <c r="KR9" s="25" t="e">
        <v>#N/A</v>
      </c>
      <c r="KS9" s="25" t="e">
        <v>#N/A</v>
      </c>
      <c r="KT9" s="25" t="e">
        <v>#N/A</v>
      </c>
      <c r="KU9" s="25" t="e">
        <v>#N/A</v>
      </c>
      <c r="KV9" s="25" t="e">
        <v>#N/A</v>
      </c>
      <c r="KW9" s="25" t="e">
        <v>#N/A</v>
      </c>
      <c r="KX9" s="25" t="e">
        <v>#N/A</v>
      </c>
      <c r="KY9" s="25" t="e">
        <v>#N/A</v>
      </c>
      <c r="KZ9" s="25" t="e">
        <v>#N/A</v>
      </c>
      <c r="LB9" s="25" t="str">
        <f t="array" ref="LB9:LU9">TRANSPOSE('5. Form Breakdown'!$U$99:$U$115)</f>
        <v>ABC+3TC</v>
      </c>
      <c r="LC9" s="25" t="str">
        <v>AZT+3TC</v>
      </c>
      <c r="LD9" s="25" t="str">
        <v>TDF+3TC</v>
      </c>
      <c r="LE9" s="25" t="str">
        <v>TDF+FTC</v>
      </c>
      <c r="LF9" s="25">
        <v>0</v>
      </c>
      <c r="LG9" s="25">
        <v>0</v>
      </c>
      <c r="LH9" s="25">
        <v>0</v>
      </c>
      <c r="LI9" s="25">
        <v>0</v>
      </c>
      <c r="LJ9" s="25">
        <v>0</v>
      </c>
      <c r="LK9" s="25">
        <v>0</v>
      </c>
      <c r="LL9" s="25">
        <v>0</v>
      </c>
      <c r="LM9" s="25">
        <v>0</v>
      </c>
      <c r="LN9" s="25">
        <v>0</v>
      </c>
      <c r="LO9" s="25">
        <v>0</v>
      </c>
      <c r="LP9" s="25">
        <v>0</v>
      </c>
      <c r="LQ9" s="25">
        <v>0</v>
      </c>
      <c r="LR9" s="25">
        <v>0</v>
      </c>
      <c r="LS9" s="25" t="e">
        <v>#N/A</v>
      </c>
      <c r="LT9" s="25" t="e">
        <v>#N/A</v>
      </c>
      <c r="LU9" s="25" t="e">
        <v>#N/A</v>
      </c>
      <c r="LW9" s="25" t="str">
        <f t="array" ref="LW9:NT9">TRANSPOSE('5. Form Breakdown'!$U$12:$U$43)</f>
        <v>3TC</v>
      </c>
      <c r="LX9" s="25" t="str">
        <v>ABC</v>
      </c>
      <c r="LY9" s="25" t="str">
        <v>ATV</v>
      </c>
      <c r="LZ9" s="25" t="str">
        <v>ATV/r</v>
      </c>
      <c r="MA9" s="25" t="str">
        <v>AZT</v>
      </c>
      <c r="MB9" s="25" t="str">
        <v>DRV</v>
      </c>
      <c r="MC9" s="25" t="str">
        <v>EFV</v>
      </c>
      <c r="MD9" s="25" t="str">
        <v>ETV</v>
      </c>
      <c r="ME9" s="25" t="str">
        <v>FTC</v>
      </c>
      <c r="MF9" s="25" t="str">
        <v>LPV/r</v>
      </c>
      <c r="MG9" s="25" t="str">
        <v>NVP</v>
      </c>
      <c r="MH9" s="25" t="str">
        <v>RAL</v>
      </c>
      <c r="MI9" s="25" t="str">
        <v>RTV</v>
      </c>
      <c r="MJ9" s="25" t="str">
        <v>TDF</v>
      </c>
      <c r="MK9" s="25" t="str">
        <v>x_DTG</v>
      </c>
      <c r="ML9" s="25">
        <v>0</v>
      </c>
      <c r="MM9" s="25">
        <v>0</v>
      </c>
      <c r="MN9" s="25">
        <v>0</v>
      </c>
      <c r="MO9" s="25">
        <v>0</v>
      </c>
      <c r="MP9" s="25">
        <v>0</v>
      </c>
      <c r="MQ9" s="25">
        <v>0</v>
      </c>
      <c r="MR9" s="25">
        <v>0</v>
      </c>
      <c r="MS9" s="25">
        <v>0</v>
      </c>
      <c r="MT9" s="25">
        <v>0</v>
      </c>
      <c r="MU9" s="25">
        <v>0</v>
      </c>
      <c r="MV9" s="25">
        <v>0</v>
      </c>
      <c r="MW9" s="25">
        <v>0</v>
      </c>
      <c r="MX9" s="25">
        <v>0</v>
      </c>
      <c r="MY9" s="25">
        <v>0</v>
      </c>
      <c r="MZ9" s="25">
        <v>0</v>
      </c>
      <c r="NA9" s="25">
        <v>0</v>
      </c>
      <c r="NB9" s="25">
        <v>0</v>
      </c>
      <c r="NC9" s="25" t="e">
        <v>#N/A</v>
      </c>
      <c r="ND9" s="25" t="e">
        <v>#N/A</v>
      </c>
      <c r="NE9" s="25" t="e">
        <v>#N/A</v>
      </c>
      <c r="NF9" s="25" t="e">
        <v>#N/A</v>
      </c>
      <c r="NG9" s="25" t="e">
        <v>#N/A</v>
      </c>
      <c r="NH9" s="25" t="e">
        <v>#N/A</v>
      </c>
      <c r="NI9" s="25" t="e">
        <v>#N/A</v>
      </c>
      <c r="NJ9" s="25" t="e">
        <v>#N/A</v>
      </c>
      <c r="NK9" s="25" t="e">
        <v>#N/A</v>
      </c>
      <c r="NL9" s="25" t="e">
        <v>#N/A</v>
      </c>
      <c r="NM9" s="25" t="e">
        <v>#N/A</v>
      </c>
      <c r="NN9" s="25" t="e">
        <v>#N/A</v>
      </c>
      <c r="NO9" s="25" t="e">
        <v>#N/A</v>
      </c>
      <c r="NP9" s="25" t="e">
        <v>#N/A</v>
      </c>
      <c r="NQ9" s="25" t="e">
        <v>#N/A</v>
      </c>
      <c r="NR9" s="25" t="e">
        <v>#N/A</v>
      </c>
      <c r="NS9" s="25" t="e">
        <v>#N/A</v>
      </c>
      <c r="NT9" s="25" t="e">
        <v>#N/A</v>
      </c>
      <c r="NV9" s="25" t="str">
        <f t="array" ref="NV9:OO9">TRANSPOSE('5. Form Breakdown'!$U$120:$U$136)</f>
        <v>ABC+3TC+AZT</v>
      </c>
      <c r="NW9" s="25" t="str">
        <v>AZT+3TC+NVP</v>
      </c>
      <c r="NX9" s="25" t="str">
        <v>TDF+3TC+EFV</v>
      </c>
      <c r="NY9" s="25" t="str">
        <v>TDF+FTC+EFV</v>
      </c>
      <c r="NZ9" s="25">
        <v>0</v>
      </c>
      <c r="OA9" s="25">
        <v>0</v>
      </c>
      <c r="OB9" s="25">
        <v>0</v>
      </c>
      <c r="OC9" s="25">
        <v>0</v>
      </c>
      <c r="OD9" s="25">
        <v>0</v>
      </c>
      <c r="OE9" s="25">
        <v>0</v>
      </c>
      <c r="OF9" s="25">
        <v>0</v>
      </c>
      <c r="OG9" s="25">
        <v>0</v>
      </c>
      <c r="OH9" s="25">
        <v>0</v>
      </c>
      <c r="OI9" s="25">
        <v>0</v>
      </c>
      <c r="OJ9" s="25">
        <v>0</v>
      </c>
      <c r="OK9" s="25">
        <v>0</v>
      </c>
      <c r="OL9" s="25">
        <v>0</v>
      </c>
      <c r="OM9" s="25" t="e">
        <v>#N/A</v>
      </c>
      <c r="ON9" s="25" t="e">
        <v>#N/A</v>
      </c>
      <c r="OO9" s="25" t="e">
        <v>#N/A</v>
      </c>
      <c r="OQ9" s="25" t="str">
        <f t="array" ref="OQ9:QN9">TRANSPOSE('5. Form Breakdown'!$U$12:$U$43)</f>
        <v>3TC</v>
      </c>
      <c r="OR9" s="25" t="str">
        <v>ABC</v>
      </c>
      <c r="OS9" s="25" t="str">
        <v>ATV</v>
      </c>
      <c r="OT9" s="25" t="str">
        <v>ATV/r</v>
      </c>
      <c r="OU9" s="25" t="str">
        <v>AZT</v>
      </c>
      <c r="OV9" s="25" t="str">
        <v>DRV</v>
      </c>
      <c r="OW9" s="25" t="str">
        <v>EFV</v>
      </c>
      <c r="OX9" s="25" t="str">
        <v>ETV</v>
      </c>
      <c r="OY9" s="25" t="str">
        <v>FTC</v>
      </c>
      <c r="OZ9" s="25" t="str">
        <v>LPV/r</v>
      </c>
      <c r="PA9" s="25" t="str">
        <v>NVP</v>
      </c>
      <c r="PB9" s="25" t="str">
        <v>RAL</v>
      </c>
      <c r="PC9" s="25" t="str">
        <v>RTV</v>
      </c>
      <c r="PD9" s="25" t="str">
        <v>TDF</v>
      </c>
      <c r="PE9" s="25" t="str">
        <v>x_DTG</v>
      </c>
      <c r="PF9" s="25">
        <v>0</v>
      </c>
      <c r="PG9" s="25">
        <v>0</v>
      </c>
      <c r="PH9" s="25">
        <v>0</v>
      </c>
      <c r="PI9" s="25">
        <v>0</v>
      </c>
      <c r="PJ9" s="25">
        <v>0</v>
      </c>
      <c r="PK9" s="25">
        <v>0</v>
      </c>
      <c r="PL9" s="25">
        <v>0</v>
      </c>
      <c r="PM9" s="25">
        <v>0</v>
      </c>
      <c r="PN9" s="25">
        <v>0</v>
      </c>
      <c r="PO9" s="25">
        <v>0</v>
      </c>
      <c r="PP9" s="25">
        <v>0</v>
      </c>
      <c r="PQ9" s="25">
        <v>0</v>
      </c>
      <c r="PR9" s="25">
        <v>0</v>
      </c>
      <c r="PS9" s="25">
        <v>0</v>
      </c>
      <c r="PT9" s="25">
        <v>0</v>
      </c>
      <c r="PU9" s="25">
        <v>0</v>
      </c>
      <c r="PV9" s="25">
        <v>0</v>
      </c>
      <c r="PW9" s="25" t="e">
        <v>#N/A</v>
      </c>
      <c r="PX9" s="25" t="e">
        <v>#N/A</v>
      </c>
      <c r="PY9" s="25" t="e">
        <v>#N/A</v>
      </c>
      <c r="PZ9" s="25" t="e">
        <v>#N/A</v>
      </c>
      <c r="QA9" s="25" t="e">
        <v>#N/A</v>
      </c>
      <c r="QB9" s="25" t="e">
        <v>#N/A</v>
      </c>
      <c r="QC9" s="25" t="e">
        <v>#N/A</v>
      </c>
      <c r="QD9" s="25" t="e">
        <v>#N/A</v>
      </c>
      <c r="QE9" s="25" t="e">
        <v>#N/A</v>
      </c>
      <c r="QF9" s="25" t="e">
        <v>#N/A</v>
      </c>
      <c r="QG9" s="25" t="e">
        <v>#N/A</v>
      </c>
      <c r="QH9" s="25" t="e">
        <v>#N/A</v>
      </c>
      <c r="QI9" s="25" t="e">
        <v>#N/A</v>
      </c>
      <c r="QJ9" s="25" t="e">
        <v>#N/A</v>
      </c>
      <c r="QK9" s="25" t="e">
        <v>#N/A</v>
      </c>
      <c r="QL9" s="25" t="e">
        <v>#N/A</v>
      </c>
      <c r="QM9" s="25" t="e">
        <v>#N/A</v>
      </c>
      <c r="QN9" s="25" t="e">
        <v>#N/A</v>
      </c>
      <c r="QP9" s="25" t="str">
        <f t="array" ref="QP9:RI9">TRANSPOSE('5. Form Breakdown'!$U$99:$U$115)</f>
        <v>ABC+3TC</v>
      </c>
      <c r="QQ9" s="25" t="str">
        <v>AZT+3TC</v>
      </c>
      <c r="QR9" s="25" t="str">
        <v>TDF+3TC</v>
      </c>
      <c r="QS9" s="25" t="str">
        <v>TDF+FTC</v>
      </c>
      <c r="QT9" s="25">
        <v>0</v>
      </c>
      <c r="QU9" s="25">
        <v>0</v>
      </c>
      <c r="QV9" s="25">
        <v>0</v>
      </c>
      <c r="QW9" s="25">
        <v>0</v>
      </c>
      <c r="QX9" s="25">
        <v>0</v>
      </c>
      <c r="QY9" s="25">
        <v>0</v>
      </c>
      <c r="QZ9" s="25">
        <v>0</v>
      </c>
      <c r="RA9" s="25">
        <v>0</v>
      </c>
      <c r="RB9" s="25">
        <v>0</v>
      </c>
      <c r="RC9" s="25">
        <v>0</v>
      </c>
      <c r="RD9" s="25">
        <v>0</v>
      </c>
      <c r="RE9" s="25">
        <v>0</v>
      </c>
      <c r="RF9" s="25">
        <v>0</v>
      </c>
      <c r="RG9" s="25" t="e">
        <v>#N/A</v>
      </c>
      <c r="RH9" s="25" t="e">
        <v>#N/A</v>
      </c>
      <c r="RI9" s="25" t="e">
        <v>#N/A</v>
      </c>
      <c r="RK9" s="25" t="str">
        <f t="array" ref="RK9:TH9">TRANSPOSE('5. Form Breakdown'!$U$12:$U$43)</f>
        <v>3TC</v>
      </c>
      <c r="RL9" s="25" t="str">
        <v>ABC</v>
      </c>
      <c r="RM9" s="25" t="str">
        <v>ATV</v>
      </c>
      <c r="RN9" s="25" t="str">
        <v>ATV/r</v>
      </c>
      <c r="RO9" s="25" t="str">
        <v>AZT</v>
      </c>
      <c r="RP9" s="25" t="str">
        <v>DRV</v>
      </c>
      <c r="RQ9" s="25" t="str">
        <v>EFV</v>
      </c>
      <c r="RR9" s="25" t="str">
        <v>ETV</v>
      </c>
      <c r="RS9" s="25" t="str">
        <v>FTC</v>
      </c>
      <c r="RT9" s="25" t="str">
        <v>LPV/r</v>
      </c>
      <c r="RU9" s="25" t="str">
        <v>NVP</v>
      </c>
      <c r="RV9" s="25" t="str">
        <v>RAL</v>
      </c>
      <c r="RW9" s="25" t="str">
        <v>RTV</v>
      </c>
      <c r="RX9" s="25" t="str">
        <v>TDF</v>
      </c>
      <c r="RY9" s="25" t="str">
        <v>x_DTG</v>
      </c>
      <c r="RZ9" s="25">
        <v>0</v>
      </c>
      <c r="SA9" s="25">
        <v>0</v>
      </c>
      <c r="SB9" s="25">
        <v>0</v>
      </c>
      <c r="SC9" s="25">
        <v>0</v>
      </c>
      <c r="SD9" s="25">
        <v>0</v>
      </c>
      <c r="SE9" s="25">
        <v>0</v>
      </c>
      <c r="SF9" s="25">
        <v>0</v>
      </c>
      <c r="SG9" s="25">
        <v>0</v>
      </c>
      <c r="SH9" s="25">
        <v>0</v>
      </c>
      <c r="SI9" s="25">
        <v>0</v>
      </c>
      <c r="SJ9" s="25">
        <v>0</v>
      </c>
      <c r="SK9" s="25">
        <v>0</v>
      </c>
      <c r="SL9" s="25">
        <v>0</v>
      </c>
      <c r="SM9" s="25">
        <v>0</v>
      </c>
      <c r="SN9" s="25">
        <v>0</v>
      </c>
      <c r="SO9" s="25">
        <v>0</v>
      </c>
      <c r="SP9" s="25">
        <v>0</v>
      </c>
      <c r="SQ9" s="25" t="e">
        <v>#N/A</v>
      </c>
      <c r="SR9" s="25" t="e">
        <v>#N/A</v>
      </c>
      <c r="SS9" s="25" t="e">
        <v>#N/A</v>
      </c>
      <c r="ST9" s="25" t="e">
        <v>#N/A</v>
      </c>
      <c r="SU9" s="25" t="e">
        <v>#N/A</v>
      </c>
      <c r="SV9" s="25" t="e">
        <v>#N/A</v>
      </c>
      <c r="SW9" s="25" t="e">
        <v>#N/A</v>
      </c>
      <c r="SX9" s="25" t="e">
        <v>#N/A</v>
      </c>
      <c r="SY9" s="25" t="e">
        <v>#N/A</v>
      </c>
      <c r="SZ9" s="25" t="e">
        <v>#N/A</v>
      </c>
      <c r="TA9" s="25" t="e">
        <v>#N/A</v>
      </c>
      <c r="TB9" s="25" t="e">
        <v>#N/A</v>
      </c>
      <c r="TC9" s="25" t="e">
        <v>#N/A</v>
      </c>
      <c r="TD9" s="25" t="e">
        <v>#N/A</v>
      </c>
      <c r="TE9" s="25" t="e">
        <v>#N/A</v>
      </c>
      <c r="TF9" s="25" t="e">
        <v>#N/A</v>
      </c>
      <c r="TG9" s="25" t="e">
        <v>#N/A</v>
      </c>
      <c r="TH9" s="25" t="e">
        <v>#N/A</v>
      </c>
      <c r="TJ9" s="25" t="str">
        <f t="array" ref="TJ9:UC9">TRANSPOSE('5. Form Breakdown'!$U$120:$U$136)</f>
        <v>ABC+3TC+AZT</v>
      </c>
      <c r="TK9" s="25" t="str">
        <v>AZT+3TC+NVP</v>
      </c>
      <c r="TL9" s="25" t="str">
        <v>TDF+3TC+EFV</v>
      </c>
      <c r="TM9" s="25" t="str">
        <v>TDF+FTC+EFV</v>
      </c>
      <c r="TN9" s="25">
        <v>0</v>
      </c>
      <c r="TO9" s="25">
        <v>0</v>
      </c>
      <c r="TP9" s="25">
        <v>0</v>
      </c>
      <c r="TQ9" s="25">
        <v>0</v>
      </c>
      <c r="TR9" s="25">
        <v>0</v>
      </c>
      <c r="TS9" s="25">
        <v>0</v>
      </c>
      <c r="TT9" s="25">
        <v>0</v>
      </c>
      <c r="TU9" s="25">
        <v>0</v>
      </c>
      <c r="TV9" s="25">
        <v>0</v>
      </c>
      <c r="TW9" s="25">
        <v>0</v>
      </c>
      <c r="TX9" s="25">
        <v>0</v>
      </c>
      <c r="TY9" s="25">
        <v>0</v>
      </c>
      <c r="TZ9" s="25">
        <v>0</v>
      </c>
      <c r="UA9" s="25" t="e">
        <v>#N/A</v>
      </c>
      <c r="UB9" s="25" t="e">
        <v>#N/A</v>
      </c>
      <c r="UC9" s="25" t="e">
        <v>#N/A</v>
      </c>
    </row>
    <row r="10" spans="2:549" ht="15" x14ac:dyDescent="0.25">
      <c r="B10" s="2"/>
      <c r="C10" s="75" t="str">
        <f>IF('2. Protocols'!C9&amp;"+"&amp;'2. Protocols'!E9&amp;"+"&amp;'2. Protocols'!G9="++","",'2. Protocols'!C9&amp;"+"&amp;'2. Protocols'!E9&amp;"+"&amp;'2. Protocols'!G9)</f>
        <v/>
      </c>
      <c r="D10" s="7"/>
      <c r="E10" s="8"/>
      <c r="G10" s="72" t="e">
        <f>'2. Protocols'!J9*'1. General Inputs'!$J$13</f>
        <v>#VALUE!</v>
      </c>
      <c r="H10" s="72" t="e">
        <f>MAX(G10*(1+'1. General Inputs'!$AW$23+HLOOKUP(H$7,'1. General Inputs'!$AW$17:$AY$19,ROWS('1. General Inputs'!$AU$17:$AU$19),0))+(CHOOSE(H$7,'1. General Inputs'!$J$15,'1. General Inputs'!$L$15,'1. General Inputs'!$N$15)/12)*CHOOSE(H$7,'2. Protocols'!$K9,'2. Protocols'!$L9,'2. Protocols'!$M9)+'3. ARV Substitutions'!L35,0)</f>
        <v>#VALUE!</v>
      </c>
      <c r="I10" s="72" t="e">
        <f>MAX(H10*(1+'1. General Inputs'!$AW$23+HLOOKUP(I$7,'1. General Inputs'!$AW$17:$AY$19,ROWS('1. General Inputs'!$AU$17:$AU$19),0))+(CHOOSE(I$7,'1. General Inputs'!$J$15,'1. General Inputs'!$L$15,'1. General Inputs'!$N$15)/12)*CHOOSE(I$7,'2. Protocols'!$K9,'2. Protocols'!$L9,'2. Protocols'!$M9)+'3. ARV Substitutions'!M35,0)</f>
        <v>#VALUE!</v>
      </c>
      <c r="J10" s="72" t="e">
        <f>MAX(I10*(1+'1. General Inputs'!$AW$23+HLOOKUP(J$7,'1. General Inputs'!$AW$17:$AY$19,ROWS('1. General Inputs'!$AU$17:$AU$19),0))+(CHOOSE(J$7,'1. General Inputs'!$J$15,'1. General Inputs'!$L$15,'1. General Inputs'!$N$15)/12)*CHOOSE(J$7,'2. Protocols'!$K9,'2. Protocols'!$L9,'2. Protocols'!$M9)+'3. ARV Substitutions'!N35,0)</f>
        <v>#VALUE!</v>
      </c>
      <c r="K10" s="72" t="e">
        <f>MAX(J10*(1+'1. General Inputs'!$AW$23+HLOOKUP(K$7,'1. General Inputs'!$AW$17:$AY$19,ROWS('1. General Inputs'!$AU$17:$AU$19),0))+(CHOOSE(K$7,'1. General Inputs'!$J$15,'1. General Inputs'!$L$15,'1. General Inputs'!$N$15)/12)*CHOOSE(K$7,'2. Protocols'!$K9,'2. Protocols'!$L9,'2. Protocols'!$M9)+'3. ARV Substitutions'!O35,0)</f>
        <v>#VALUE!</v>
      </c>
      <c r="L10" s="72" t="e">
        <f>MAX(K10*(1+'1. General Inputs'!$AW$23+HLOOKUP(L$7,'1. General Inputs'!$AW$17:$AY$19,ROWS('1. General Inputs'!$AU$17:$AU$19),0))+(CHOOSE(L$7,'1. General Inputs'!$J$15,'1. General Inputs'!$L$15,'1. General Inputs'!$N$15)/12)*CHOOSE(L$7,'2. Protocols'!$K9,'2. Protocols'!$L9,'2. Protocols'!$M9)+'3. ARV Substitutions'!P35,0)</f>
        <v>#VALUE!</v>
      </c>
      <c r="M10" s="72" t="e">
        <f>MAX(L10*(1+'1. General Inputs'!$AW$23+HLOOKUP(M$7,'1. General Inputs'!$AW$17:$AY$19,ROWS('1. General Inputs'!$AU$17:$AU$19),0))+(CHOOSE(M$7,'1. General Inputs'!$J$15,'1. General Inputs'!$L$15,'1. General Inputs'!$N$15)/12)*CHOOSE(M$7,'2. Protocols'!$K9,'2. Protocols'!$L9,'2. Protocols'!$M9)+'3. ARV Substitutions'!Q35,0)</f>
        <v>#VALUE!</v>
      </c>
      <c r="N10" s="72" t="e">
        <f>MAX(M10*(1+'1. General Inputs'!$AW$23+HLOOKUP(N$7,'1. General Inputs'!$AW$17:$AY$19,ROWS('1. General Inputs'!$AU$17:$AU$19),0))+(CHOOSE(N$7,'1. General Inputs'!$J$15,'1. General Inputs'!$L$15,'1. General Inputs'!$N$15)/12)*CHOOSE(N$7,'2. Protocols'!$K9,'2. Protocols'!$L9,'2. Protocols'!$M9)+'3. ARV Substitutions'!R35,0)</f>
        <v>#VALUE!</v>
      </c>
      <c r="O10" s="72" t="e">
        <f>MAX(N10*(1+'1. General Inputs'!$AW$23+HLOOKUP(O$7,'1. General Inputs'!$AW$17:$AY$19,ROWS('1. General Inputs'!$AU$17:$AU$19),0))+(CHOOSE(O$7,'1. General Inputs'!$J$15,'1. General Inputs'!$L$15,'1. General Inputs'!$N$15)/12)*CHOOSE(O$7,'2. Protocols'!$K9,'2. Protocols'!$L9,'2. Protocols'!$M9)+'3. ARV Substitutions'!S35,0)</f>
        <v>#VALUE!</v>
      </c>
      <c r="P10" s="72" t="e">
        <f>MAX(O10*(1+'1. General Inputs'!$AW$23+HLOOKUP(P$7,'1. General Inputs'!$AW$17:$AY$19,ROWS('1. General Inputs'!$AU$17:$AU$19),0))+(CHOOSE(P$7,'1. General Inputs'!$J$15,'1. General Inputs'!$L$15,'1. General Inputs'!$N$15)/12)*CHOOSE(P$7,'2. Protocols'!$K9,'2. Protocols'!$L9,'2. Protocols'!$M9)+'3. ARV Substitutions'!T35,0)</f>
        <v>#VALUE!</v>
      </c>
      <c r="Q10" s="72" t="e">
        <f>MAX(P10*(1+'1. General Inputs'!$AW$23+HLOOKUP(Q$7,'1. General Inputs'!$AW$17:$AY$19,ROWS('1. General Inputs'!$AU$17:$AU$19),0))+(CHOOSE(Q$7,'1. General Inputs'!$J$15,'1. General Inputs'!$L$15,'1. General Inputs'!$N$15)/12)*CHOOSE(Q$7,'2. Protocols'!$K9,'2. Protocols'!$L9,'2. Protocols'!$M9)+'3. ARV Substitutions'!U35,0)</f>
        <v>#VALUE!</v>
      </c>
      <c r="R10" s="72" t="e">
        <f>MAX(Q10*(1+'1. General Inputs'!$AW$23+HLOOKUP(R$7,'1. General Inputs'!$AW$17:$AY$19,ROWS('1. General Inputs'!$AU$17:$AU$19),0))+(CHOOSE(R$7,'1. General Inputs'!$J$15,'1. General Inputs'!$L$15,'1. General Inputs'!$N$15)/12)*CHOOSE(R$7,'2. Protocols'!$K9,'2. Protocols'!$L9,'2. Protocols'!$M9)+'3. ARV Substitutions'!V35,0)</f>
        <v>#VALUE!</v>
      </c>
      <c r="S10" s="72" t="e">
        <f>MAX(R10*(1+'1. General Inputs'!$AW$23+HLOOKUP(S$7,'1. General Inputs'!$AW$17:$AY$19,ROWS('1. General Inputs'!$AU$17:$AU$19),0))+(CHOOSE(S$7,'1. General Inputs'!$J$15,'1. General Inputs'!$L$15,'1. General Inputs'!$N$15)/12)*CHOOSE(S$7,'2. Protocols'!$K9,'2. Protocols'!$L9,'2. Protocols'!$M9)+'3. ARV Substitutions'!W35,0)</f>
        <v>#VALUE!</v>
      </c>
      <c r="T10" s="72" t="e">
        <f>MAX(S10*(1+'1. General Inputs'!$AW$23+HLOOKUP(T$7,'1. General Inputs'!$AW$17:$AY$19,ROWS('1. General Inputs'!$AU$17:$AU$19),0))+(CHOOSE(T$7,'1. General Inputs'!$J$15,'1. General Inputs'!$L$15,'1. General Inputs'!$N$15)/12)*CHOOSE(T$7,'2. Protocols'!$K9,'2. Protocols'!$L9,'2. Protocols'!$M9)+'3. ARV Substitutions'!X35,0)</f>
        <v>#VALUE!</v>
      </c>
      <c r="U10" s="72" t="e">
        <f>MAX(T10*(1+'1. General Inputs'!$AW$23+HLOOKUP(U$7,'1. General Inputs'!$AW$17:$AY$19,ROWS('1. General Inputs'!$AU$17:$AU$19),0))+(CHOOSE(U$7,'1. General Inputs'!$J$15,'1. General Inputs'!$L$15,'1. General Inputs'!$N$15)/12)*CHOOSE(U$7,'2. Protocols'!$K9,'2. Protocols'!$L9,'2. Protocols'!$M9)+'3. ARV Substitutions'!Y35,0)</f>
        <v>#VALUE!</v>
      </c>
      <c r="V10" s="72" t="e">
        <f>MAX(U10*(1+'1. General Inputs'!$AW$23+HLOOKUP(V$7,'1. General Inputs'!$AW$17:$AY$19,ROWS('1. General Inputs'!$AU$17:$AU$19),0))+(CHOOSE(V$7,'1. General Inputs'!$J$15,'1. General Inputs'!$L$15,'1. General Inputs'!$N$15)/12)*CHOOSE(V$7,'2. Protocols'!$K9,'2. Protocols'!$L9,'2. Protocols'!$M9)+'3. ARV Substitutions'!Z35,0)</f>
        <v>#VALUE!</v>
      </c>
      <c r="W10" s="72" t="e">
        <f>MAX(V10*(1+'1. General Inputs'!$AW$23+HLOOKUP(W$7,'1. General Inputs'!$AW$17:$AY$19,ROWS('1. General Inputs'!$AU$17:$AU$19),0))+(CHOOSE(W$7,'1. General Inputs'!$J$15,'1. General Inputs'!$L$15,'1. General Inputs'!$N$15)/12)*CHOOSE(W$7,'2. Protocols'!$K9,'2. Protocols'!$L9,'2. Protocols'!$M9)+'3. ARV Substitutions'!AA35,0)</f>
        <v>#VALUE!</v>
      </c>
      <c r="X10" s="72" t="e">
        <f>MAX(W10*(1+'1. General Inputs'!$AW$23+HLOOKUP(X$7,'1. General Inputs'!$AW$17:$AY$19,ROWS('1. General Inputs'!$AU$17:$AU$19),0))+(CHOOSE(X$7,'1. General Inputs'!$J$15,'1. General Inputs'!$L$15,'1. General Inputs'!$N$15)/12)*CHOOSE(X$7,'2. Protocols'!$K9,'2. Protocols'!$L9,'2. Protocols'!$M9)+'3. ARV Substitutions'!AB35,0)</f>
        <v>#VALUE!</v>
      </c>
      <c r="Y10" s="72" t="e">
        <f>MAX(X10*(1+'1. General Inputs'!$AW$23+HLOOKUP(Y$7,'1. General Inputs'!$AW$17:$AY$19,ROWS('1. General Inputs'!$AU$17:$AU$19),0))+(CHOOSE(Y$7,'1. General Inputs'!$J$15,'1. General Inputs'!$L$15,'1. General Inputs'!$N$15)/12)*CHOOSE(Y$7,'2. Protocols'!$K9,'2. Protocols'!$L9,'2. Protocols'!$M9)+'3. ARV Substitutions'!AC35,0)</f>
        <v>#VALUE!</v>
      </c>
      <c r="Z10" s="72" t="e">
        <f>MAX(Y10*(1+'1. General Inputs'!$AW$23+HLOOKUP(Z$7,'1. General Inputs'!$AW$17:$AY$19,ROWS('1. General Inputs'!$AU$17:$AU$19),0))+(CHOOSE(Z$7,'1. General Inputs'!$J$15,'1. General Inputs'!$L$15,'1. General Inputs'!$N$15)/12)*CHOOSE(Z$7,'2. Protocols'!$K9,'2. Protocols'!$L9,'2. Protocols'!$M9)+'3. ARV Substitutions'!AD35,0)</f>
        <v>#VALUE!</v>
      </c>
      <c r="AA10" s="72" t="e">
        <f>MAX(Z10*(1+'1. General Inputs'!$AW$23+HLOOKUP(AA$7,'1. General Inputs'!$AW$17:$AY$19,ROWS('1. General Inputs'!$AU$17:$AU$19),0))+(CHOOSE(AA$7,'1. General Inputs'!$J$15,'1. General Inputs'!$L$15,'1. General Inputs'!$N$15)/12)*CHOOSE(AA$7,'2. Protocols'!$K9,'2. Protocols'!$L9,'2. Protocols'!$M9)+'3. ARV Substitutions'!AE35,0)</f>
        <v>#VALUE!</v>
      </c>
      <c r="AB10" s="72" t="e">
        <f>MAX(AA10*(1+'1. General Inputs'!$AW$23+HLOOKUP(AB$7,'1. General Inputs'!$AW$17:$AY$19,ROWS('1. General Inputs'!$AU$17:$AU$19),0))+(CHOOSE(AB$7,'1. General Inputs'!$J$15,'1. General Inputs'!$L$15,'1. General Inputs'!$N$15)/12)*CHOOSE(AB$7,'2. Protocols'!$K9,'2. Protocols'!$L9,'2. Protocols'!$M9)+'3. ARV Substitutions'!AF35,0)</f>
        <v>#VALUE!</v>
      </c>
      <c r="AC10" s="72" t="e">
        <f>MAX(AB10*(1+'1. General Inputs'!$AW$23+HLOOKUP(AC$7,'1. General Inputs'!$AW$17:$AY$19,ROWS('1. General Inputs'!$AU$17:$AU$19),0))+(CHOOSE(AC$7,'1. General Inputs'!$J$15,'1. General Inputs'!$L$15,'1. General Inputs'!$N$15)/12)*CHOOSE(AC$7,'2. Protocols'!$K9,'2. Protocols'!$L9,'2. Protocols'!$M9)+'3. ARV Substitutions'!AG35,0)</f>
        <v>#VALUE!</v>
      </c>
      <c r="AD10" s="72" t="e">
        <f>MAX(AC10*(1+'1. General Inputs'!$AW$23+HLOOKUP(AD$7,'1. General Inputs'!$AW$17:$AY$19,ROWS('1. General Inputs'!$AU$17:$AU$19),0))+(CHOOSE(AD$7,'1. General Inputs'!$J$15,'1. General Inputs'!$L$15,'1. General Inputs'!$N$15)/12)*CHOOSE(AD$7,'2. Protocols'!$K9,'2. Protocols'!$L9,'2. Protocols'!$M9)+'3. ARV Substitutions'!AH35,0)</f>
        <v>#VALUE!</v>
      </c>
      <c r="AE10" s="72" t="e">
        <f>MAX(AD10*(1+'1. General Inputs'!$AW$23+HLOOKUP(AE$7,'1. General Inputs'!$AW$17:$AY$19,ROWS('1. General Inputs'!$AU$17:$AU$19),0))+(CHOOSE(AE$7,'1. General Inputs'!$J$15,'1. General Inputs'!$L$15,'1. General Inputs'!$N$15)/12)*CHOOSE(AE$7,'2. Protocols'!$K9,'2. Protocols'!$L9,'2. Protocols'!$M9)+'3. ARV Substitutions'!AI35,0)</f>
        <v>#VALUE!</v>
      </c>
      <c r="AF10" s="72" t="e">
        <f>MAX(AE10*(1+'1. General Inputs'!$AW$23+HLOOKUP(AF$7,'1. General Inputs'!$AW$17:$AY$19,ROWS('1. General Inputs'!$AU$17:$AU$19),0))+(CHOOSE(AF$7,'1. General Inputs'!$J$15,'1. General Inputs'!$L$15,'1. General Inputs'!$N$15)/12)*CHOOSE(AF$7,'2. Protocols'!$K9,'2. Protocols'!$L9,'2. Protocols'!$M9)+'3. ARV Substitutions'!AJ35,0)</f>
        <v>#VALUE!</v>
      </c>
      <c r="AG10" s="72" t="e">
        <f>MAX(AF10*(1+'1. General Inputs'!$AW$23+HLOOKUP(AG$7,'1. General Inputs'!$AW$17:$AY$19,ROWS('1. General Inputs'!$AU$17:$AU$19),0))+(CHOOSE(AG$7,'1. General Inputs'!$J$15,'1. General Inputs'!$L$15,'1. General Inputs'!$N$15)/12)*CHOOSE(AG$7,'2. Protocols'!$K9,'2. Protocols'!$L9,'2. Protocols'!$M9)+'3. ARV Substitutions'!AK35,0)</f>
        <v>#VALUE!</v>
      </c>
      <c r="AH10" s="72" t="e">
        <f>MAX(AG10*(1+'1. General Inputs'!$AW$23+HLOOKUP(AH$7,'1. General Inputs'!$AW$17:$AY$19,ROWS('1. General Inputs'!$AU$17:$AU$19),0))+(CHOOSE(AH$7,'1. General Inputs'!$J$15,'1. General Inputs'!$L$15,'1. General Inputs'!$N$15)/12)*CHOOSE(AH$7,'2. Protocols'!$K9,'2. Protocols'!$L9,'2. Protocols'!$M9)+'3. ARV Substitutions'!AL35,0)</f>
        <v>#VALUE!</v>
      </c>
      <c r="AI10" s="72" t="e">
        <f>MAX(AH10*(1+'1. General Inputs'!$AW$23+HLOOKUP(AI$7,'1. General Inputs'!$AW$17:$AY$19,ROWS('1. General Inputs'!$AU$17:$AU$19),0))+(CHOOSE(AI$7,'1. General Inputs'!$J$15,'1. General Inputs'!$L$15,'1. General Inputs'!$N$15)/12)*CHOOSE(AI$7,'2. Protocols'!$K9,'2. Protocols'!$L9,'2. Protocols'!$M9)+'3. ARV Substitutions'!AM35,0)</f>
        <v>#VALUE!</v>
      </c>
      <c r="AJ10" s="72" t="e">
        <f>MAX(AI10*(1+'1. General Inputs'!$AW$23+HLOOKUP(AJ$7,'1. General Inputs'!$AW$17:$AY$19,ROWS('1. General Inputs'!$AU$17:$AU$19),0))+(CHOOSE(AJ$7,'1. General Inputs'!$J$15,'1. General Inputs'!$L$15,'1. General Inputs'!$N$15)/12)*CHOOSE(AJ$7,'2. Protocols'!$K9,'2. Protocols'!$L9,'2. Protocols'!$M9)+'3. ARV Substitutions'!AN35,0)</f>
        <v>#VALUE!</v>
      </c>
      <c r="AK10" s="72" t="e">
        <f>MAX(AJ10*(1+'1. General Inputs'!$AW$23+HLOOKUP(AK$7,'1. General Inputs'!$AW$17:$AY$19,ROWS('1. General Inputs'!$AU$17:$AU$19),0))+(CHOOSE(AK$7,'1. General Inputs'!$J$15,'1. General Inputs'!$L$15,'1. General Inputs'!$N$15)/12)*CHOOSE(AK$7,'2. Protocols'!$K9,'2. Protocols'!$L9,'2. Protocols'!$M9)+'3. ARV Substitutions'!AO35,0)</f>
        <v>#VALUE!</v>
      </c>
      <c r="AL10" s="72" t="e">
        <f>MAX(AK10*(1+'1. General Inputs'!$AW$23+HLOOKUP(AL$7,'1. General Inputs'!$AW$17:$AY$19,ROWS('1. General Inputs'!$AU$17:$AU$19),0))+(CHOOSE(AL$7,'1. General Inputs'!$J$15,'1. General Inputs'!$L$15,'1. General Inputs'!$N$15)/12)*CHOOSE(AL$7,'2. Protocols'!$K9,'2. Protocols'!$L9,'2. Protocols'!$M9)+'3. ARV Substitutions'!AP35,0)</f>
        <v>#VALUE!</v>
      </c>
      <c r="AM10" s="72" t="e">
        <f>MAX(AL10*(1+'1. General Inputs'!$AW$23+HLOOKUP(AM$7,'1. General Inputs'!$AW$17:$AY$19,ROWS('1. General Inputs'!$AU$17:$AU$19),0))+(CHOOSE(AM$7,'1. General Inputs'!$J$15,'1. General Inputs'!$L$15,'1. General Inputs'!$N$15)/12)*CHOOSE(AM$7,'2. Protocols'!$K9,'2. Protocols'!$L9,'2. Protocols'!$M9)+'3. ARV Substitutions'!AQ35,0)</f>
        <v>#VALUE!</v>
      </c>
      <c r="AN10" s="72" t="e">
        <f>MAX(AM10*(1+'1. General Inputs'!$AW$23+HLOOKUP(AN$7,'1. General Inputs'!$AW$17:$AY$19,ROWS('1. General Inputs'!$AU$17:$AU$19),0))+(CHOOSE(AN$7,'1. General Inputs'!$J$15,'1. General Inputs'!$L$15,'1. General Inputs'!$N$15)/12)*CHOOSE(AN$7,'2. Protocols'!$K9,'2. Protocols'!$L9,'2. Protocols'!$M9)+'3. ARV Substitutions'!AR35,0)</f>
        <v>#VALUE!</v>
      </c>
      <c r="AO10" s="72" t="e">
        <f>MAX(AN10*(1+'1. General Inputs'!$AW$23+HLOOKUP(AO$7,'1. General Inputs'!$AW$17:$AY$19,ROWS('1. General Inputs'!$AU$17:$AU$19),0))+(CHOOSE(AO$7,'1. General Inputs'!$J$15,'1. General Inputs'!$L$15,'1. General Inputs'!$N$15)/12)*CHOOSE(AO$7,'2. Protocols'!$K9,'2. Protocols'!$L9,'2. Protocols'!$M9)+'3. ARV Substitutions'!AS35,0)</f>
        <v>#VALUE!</v>
      </c>
      <c r="AP10" s="72" t="e">
        <f>MAX(AO10*(1+'1. General Inputs'!$AW$23+HLOOKUP(AP$7,'1. General Inputs'!$AW$17:$AY$19,ROWS('1. General Inputs'!$AU$17:$AU$19),0))+(CHOOSE(AP$7,'1. General Inputs'!$J$15,'1. General Inputs'!$L$15,'1. General Inputs'!$N$15)/12)*CHOOSE(AP$7,'2. Protocols'!$K9,'2. Protocols'!$L9,'2. Protocols'!$M9)+'3. ARV Substitutions'!AT35,0)</f>
        <v>#VALUE!</v>
      </c>
      <c r="AQ10" s="72" t="e">
        <f>MAX(AP10*(1+'1. General Inputs'!$AW$23+HLOOKUP(AQ$7,'1. General Inputs'!$AW$17:$AY$19,ROWS('1. General Inputs'!$AU$17:$AU$19),0))+(CHOOSE(AQ$7,'1. General Inputs'!$J$15,'1. General Inputs'!$L$15,'1. General Inputs'!$N$15)/12)*CHOOSE(AQ$7,'2. Protocols'!$K9,'2. Protocols'!$L9,'2. Protocols'!$M9)+'3. ARV Substitutions'!AU35,0)</f>
        <v>#VALUE!</v>
      </c>
      <c r="CA10" s="51" t="e">
        <f t="shared" ref="CA10:CA39" si="30">(G10+H10)/2</f>
        <v>#VALUE!</v>
      </c>
      <c r="CB10" s="51" t="e">
        <f t="shared" ref="CB10:CB39" si="31">(H10+I10)/2</f>
        <v>#VALUE!</v>
      </c>
      <c r="CC10" s="51" t="e">
        <f t="shared" ref="CC10:CC39" si="32">(I10+J10)/2</f>
        <v>#VALUE!</v>
      </c>
      <c r="CD10" s="51" t="e">
        <f t="shared" ref="CD10:CD39" si="33">(J10+K10)/2</f>
        <v>#VALUE!</v>
      </c>
      <c r="CE10" s="51" t="e">
        <f t="shared" ref="CE10:CE39" si="34">(K10+L10)/2</f>
        <v>#VALUE!</v>
      </c>
      <c r="CF10" s="51" t="e">
        <f t="shared" ref="CF10:CF39" si="35">(L10+M10)/2</f>
        <v>#VALUE!</v>
      </c>
      <c r="CG10" s="51" t="e">
        <f t="shared" ref="CG10:CG39" si="36">(M10+N10)/2</f>
        <v>#VALUE!</v>
      </c>
      <c r="CH10" s="51" t="e">
        <f t="shared" ref="CH10:CH39" si="37">(N10+O10)/2</f>
        <v>#VALUE!</v>
      </c>
      <c r="CI10" s="51" t="e">
        <f t="shared" ref="CI10:CI39" si="38">(O10+P10)/2</f>
        <v>#VALUE!</v>
      </c>
      <c r="CJ10" s="51" t="e">
        <f t="shared" ref="CJ10:CJ39" si="39">(P10+Q10)/2</f>
        <v>#VALUE!</v>
      </c>
      <c r="CK10" s="51" t="e">
        <f t="shared" ref="CK10:CK39" si="40">(Q10+R10)/2</f>
        <v>#VALUE!</v>
      </c>
      <c r="CL10" s="51" t="e">
        <f t="shared" ref="CL10:CL39" si="41">(R10+S10)/2</f>
        <v>#VALUE!</v>
      </c>
      <c r="CM10" s="51" t="e">
        <f t="shared" ref="CM10:CM39" si="42">(S10+T10)/2</f>
        <v>#VALUE!</v>
      </c>
      <c r="CN10" s="51" t="e">
        <f t="shared" ref="CN10:CN39" si="43">(T10+U10)/2</f>
        <v>#VALUE!</v>
      </c>
      <c r="CO10" s="51" t="e">
        <f t="shared" ref="CO10:CO39" si="44">(U10+V10)/2</f>
        <v>#VALUE!</v>
      </c>
      <c r="CP10" s="51" t="e">
        <f t="shared" ref="CP10:CP39" si="45">(V10+W10)/2</f>
        <v>#VALUE!</v>
      </c>
      <c r="CQ10" s="51" t="e">
        <f t="shared" ref="CQ10:CQ39" si="46">(W10+X10)/2</f>
        <v>#VALUE!</v>
      </c>
      <c r="CR10" s="51" t="e">
        <f t="shared" ref="CR10:CR39" si="47">(X10+Y10)/2</f>
        <v>#VALUE!</v>
      </c>
      <c r="CS10" s="51" t="e">
        <f t="shared" ref="CS10:CS39" si="48">(Y10+Z10)/2</f>
        <v>#VALUE!</v>
      </c>
      <c r="CT10" s="51" t="e">
        <f t="shared" ref="CT10:CT39" si="49">(Z10+AA10)/2</f>
        <v>#VALUE!</v>
      </c>
      <c r="CU10" s="51" t="e">
        <f t="shared" ref="CU10:CU39" si="50">(AA10+AB10)/2</f>
        <v>#VALUE!</v>
      </c>
      <c r="CV10" s="51" t="e">
        <f t="shared" ref="CV10:CV39" si="51">(AB10+AC10)/2</f>
        <v>#VALUE!</v>
      </c>
      <c r="CW10" s="51" t="e">
        <f t="shared" ref="CW10:CW39" si="52">(AC10+AD10)/2</f>
        <v>#VALUE!</v>
      </c>
      <c r="CX10" s="51" t="e">
        <f t="shared" ref="CX10:CX39" si="53">(AD10+AE10)/2</f>
        <v>#VALUE!</v>
      </c>
      <c r="CY10" s="51" t="e">
        <f t="shared" ref="CY10:CY39" si="54">(AE10+AF10)/2</f>
        <v>#VALUE!</v>
      </c>
      <c r="CZ10" s="51" t="e">
        <f t="shared" ref="CZ10:CZ39" si="55">(AF10+AG10)/2</f>
        <v>#VALUE!</v>
      </c>
      <c r="DA10" s="51" t="e">
        <f t="shared" ref="DA10:DA39" si="56">(AG10+AH10)/2</f>
        <v>#VALUE!</v>
      </c>
      <c r="DB10" s="51" t="e">
        <f t="shared" ref="DB10:DB39" si="57">(AH10+AI10)/2</f>
        <v>#VALUE!</v>
      </c>
      <c r="DC10" s="51" t="e">
        <f t="shared" ref="DC10:DC39" si="58">(AI10+AJ10)/2</f>
        <v>#VALUE!</v>
      </c>
      <c r="DD10" s="51" t="e">
        <f t="shared" ref="DD10:DD39" si="59">(AJ10+AK10)/2</f>
        <v>#VALUE!</v>
      </c>
      <c r="DE10" s="51" t="e">
        <f t="shared" ref="DE10:DE39" si="60">(AK10+AL10)/2</f>
        <v>#VALUE!</v>
      </c>
      <c r="DF10" s="51" t="e">
        <f t="shared" ref="DF10:DF39" si="61">(AL10+AM10)/2</f>
        <v>#VALUE!</v>
      </c>
      <c r="DG10" s="51" t="e">
        <f t="shared" ref="DG10:DG39" si="62">(AM10+AN10)/2</f>
        <v>#VALUE!</v>
      </c>
      <c r="DH10" s="51" t="e">
        <f t="shared" ref="DH10:DH39" si="63">(AN10+AO10)/2</f>
        <v>#VALUE!</v>
      </c>
      <c r="DI10" s="51" t="e">
        <f t="shared" ref="DI10:DI39" si="64">(AO10+AP10)/2</f>
        <v>#VALUE!</v>
      </c>
      <c r="DJ10" s="51" t="e">
        <f t="shared" ref="DJ10:DJ39" si="65">(AP10+AQ10)/2</f>
        <v>#VALUE!</v>
      </c>
      <c r="DL10" s="21" t="str">
        <f>CONCATENATE('2. Protocols'!C9, '2. Protocols'!D9, '2. Protocols'!E9)</f>
        <v>+</v>
      </c>
      <c r="DM10" s="21" t="str">
        <f>CONCATENATE('2. Protocols'!C9, '2. Protocols'!D9, '2. Protocols'!E9, '2. Protocols'!F9, '2. Protocols'!G9,)</f>
        <v>++</v>
      </c>
      <c r="DO10" s="27">
        <f>IF(AND(OR(ISBLANK(DO$9),DO$9=0)=FALSE,OR(DO$9='2. Protocols'!$C9,DO$9='2. Protocols'!$E9,DO$9='2. Protocols'!$G9)),1,0)*'4. Formulations'!$I9</f>
        <v>0</v>
      </c>
      <c r="DP10" s="27">
        <f>IF(AND(OR(ISBLANK(DP$9),DP$9=0)=FALSE,OR(DP$9='2. Protocols'!$C9,DP$9='2. Protocols'!$E9,DP$9='2. Protocols'!$G9)),1,0)*'4. Formulations'!$I9</f>
        <v>0</v>
      </c>
      <c r="DQ10" s="27">
        <f>IF(AND(OR(ISBLANK(DQ$9),DQ$9=0)=FALSE,OR(DQ$9='2. Protocols'!$C9,DQ$9='2. Protocols'!$E9,DQ$9='2. Protocols'!$G9)),1,0)*'4. Formulations'!$I9</f>
        <v>0</v>
      </c>
      <c r="DR10" s="27">
        <f>IF(AND(OR(ISBLANK(DR$9),DR$9=0)=FALSE,OR(DR$9='2. Protocols'!$C9,DR$9='2. Protocols'!$E9,DR$9='2. Protocols'!$G9)),1,0)*'4. Formulations'!$I9</f>
        <v>0</v>
      </c>
      <c r="DS10" s="27">
        <f>IF(AND(OR(ISBLANK(DS$9),DS$9=0)=FALSE,OR(DS$9='2. Protocols'!$C9,DS$9='2. Protocols'!$E9,DS$9='2. Protocols'!$G9)),1,0)*'4. Formulations'!$I9</f>
        <v>0</v>
      </c>
      <c r="DT10" s="27">
        <f>IF(AND(OR(ISBLANK(DT$9),DT$9=0)=FALSE,OR(DT$9='2. Protocols'!$C9,DT$9='2. Protocols'!$E9,DT$9='2. Protocols'!$G9)),1,0)*'4. Formulations'!$I9</f>
        <v>0</v>
      </c>
      <c r="DU10" s="27">
        <f>IF(AND(OR(ISBLANK(DU$9),DU$9=0)=FALSE,OR(DU$9='2. Protocols'!$C9,DU$9='2. Protocols'!$E9,DU$9='2. Protocols'!$G9)),1,0)*'4. Formulations'!$I9</f>
        <v>0</v>
      </c>
      <c r="DV10" s="27">
        <f>IF(AND(OR(ISBLANK(DV$9),DV$9=0)=FALSE,OR(DV$9='2. Protocols'!$C9,DV$9='2. Protocols'!$E9,DV$9='2. Protocols'!$G9)),1,0)*'4. Formulations'!$I9</f>
        <v>0</v>
      </c>
      <c r="DW10" s="27">
        <f>IF(AND(OR(ISBLANK(DW$9),DW$9=0)=FALSE,OR(DW$9='2. Protocols'!$C9,DW$9='2. Protocols'!$E9,DW$9='2. Protocols'!$G9)),1,0)*'4. Formulations'!$I9</f>
        <v>0</v>
      </c>
      <c r="DX10" s="27">
        <f>IF(AND(OR(ISBLANK(DX$9),DX$9=0)=FALSE,OR(DX$9='2. Protocols'!$C9,DX$9='2. Protocols'!$E9,DX$9='2. Protocols'!$G9)),1,0)*'4. Formulations'!$I9</f>
        <v>0</v>
      </c>
      <c r="DY10" s="27">
        <f>IF(AND(OR(ISBLANK(DY$9),DY$9=0)=FALSE,OR(DY$9='2. Protocols'!$C9,DY$9='2. Protocols'!$E9,DY$9='2. Protocols'!$G9)),1,0)*'4. Formulations'!$I9</f>
        <v>0</v>
      </c>
      <c r="DZ10" s="27">
        <f>IF(AND(OR(ISBLANK(DZ$9),DZ$9=0)=FALSE,OR(DZ$9='2. Protocols'!$C9,DZ$9='2. Protocols'!$E9,DZ$9='2. Protocols'!$G9)),1,0)*'4. Formulations'!$I9</f>
        <v>0</v>
      </c>
      <c r="EA10" s="27">
        <f>IF(AND(OR(ISBLANK(EA$9),EA$9=0)=FALSE,OR(EA$9='2. Protocols'!$C9,EA$9='2. Protocols'!$E9,EA$9='2. Protocols'!$G9)),1,0)*'4. Formulations'!$I9</f>
        <v>0</v>
      </c>
      <c r="EB10" s="27">
        <f>IF(AND(OR(ISBLANK(EB$9),EB$9=0)=FALSE,OR(EB$9='2. Protocols'!$C9,EB$9='2. Protocols'!$E9,EB$9='2. Protocols'!$G9)),1,0)*'4. Formulations'!$I9</f>
        <v>0</v>
      </c>
      <c r="EC10" s="27">
        <f>IF(AND(OR(ISBLANK(EC$9),EC$9=0)=FALSE,OR(EC$9='2. Protocols'!$C9,EC$9='2. Protocols'!$E9,EC$9='2. Protocols'!$G9)),1,0)*'4. Formulations'!$I9</f>
        <v>0</v>
      </c>
      <c r="ED10" s="27">
        <f>IF(AND(OR(ISBLANK(ED$9),ED$9=0)=FALSE,OR(ED$9='2. Protocols'!$C9,ED$9='2. Protocols'!$E9,ED$9='2. Protocols'!$G9)),1,0)*'4. Formulations'!$I9</f>
        <v>0</v>
      </c>
      <c r="EE10" s="27">
        <f>IF(AND(OR(ISBLANK(EE$9),EE$9=0)=FALSE,OR(EE$9='2. Protocols'!$C9,EE$9='2. Protocols'!$E9,EE$9='2. Protocols'!$G9)),1,0)*'4. Formulations'!$I9</f>
        <v>0</v>
      </c>
      <c r="EF10" s="27">
        <f>IF(AND(OR(ISBLANK(EF$9),EF$9=0)=FALSE,OR(EF$9='2. Protocols'!$C9,EF$9='2. Protocols'!$E9,EF$9='2. Protocols'!$G9)),1,0)*'4. Formulations'!$I9</f>
        <v>0</v>
      </c>
      <c r="EG10" s="27">
        <f>IF(AND(OR(ISBLANK(EG$9),EG$9=0)=FALSE,OR(EG$9='2. Protocols'!$C9,EG$9='2. Protocols'!$E9,EG$9='2. Protocols'!$G9)),1,0)*'4. Formulations'!$I9</f>
        <v>0</v>
      </c>
      <c r="EH10" s="27">
        <f>IF(AND(OR(ISBLANK(EH$9),EH$9=0)=FALSE,OR(EH$9='2. Protocols'!$C9,EH$9='2. Protocols'!$E9,EH$9='2. Protocols'!$G9)),1,0)*'4. Formulations'!$I9</f>
        <v>0</v>
      </c>
      <c r="EI10" s="27">
        <f>IF(AND(OR(ISBLANK(EI$9),EI$9=0)=FALSE,OR(EI$9='2. Protocols'!$C9,EI$9='2. Protocols'!$E9,EI$9='2. Protocols'!$G9)),1,0)*'4. Formulations'!$I9</f>
        <v>0</v>
      </c>
      <c r="EJ10" s="27">
        <f>IF(AND(OR(ISBLANK(EJ$9),EJ$9=0)=FALSE,OR(EJ$9='2. Protocols'!$C9,EJ$9='2. Protocols'!$E9,EJ$9='2. Protocols'!$G9)),1,0)*'4. Formulations'!$I9</f>
        <v>0</v>
      </c>
      <c r="EK10" s="27">
        <f>IF(AND(OR(ISBLANK(EK$9),EK$9=0)=FALSE,OR(EK$9='2. Protocols'!$C9,EK$9='2. Protocols'!$E9,EK$9='2. Protocols'!$G9)),1,0)*'4. Formulations'!$I9</f>
        <v>0</v>
      </c>
      <c r="EL10" s="27">
        <f>IF(AND(OR(ISBLANK(EL$9),EL$9=0)=FALSE,OR(EL$9='2. Protocols'!$C9,EL$9='2. Protocols'!$E9,EL$9='2. Protocols'!$G9)),1,0)*'4. Formulations'!$I9</f>
        <v>0</v>
      </c>
      <c r="EM10" s="27">
        <f>IF(AND(OR(ISBLANK(EM$9),EM$9=0)=FALSE,OR(EM$9='2. Protocols'!$C9,EM$9='2. Protocols'!$E9,EM$9='2. Protocols'!$G9)),1,0)*'4. Formulations'!$I9</f>
        <v>0</v>
      </c>
      <c r="EN10" s="27">
        <f>IF(AND(OR(ISBLANK(EN$9),EN$9=0)=FALSE,OR(EN$9='2. Protocols'!$C9,EN$9='2. Protocols'!$E9,EN$9='2. Protocols'!$G9)),1,0)*'4. Formulations'!$I9</f>
        <v>0</v>
      </c>
      <c r="EO10" s="27">
        <f>IF(AND(OR(ISBLANK(EO$9),EO$9=0)=FALSE,OR(EO$9='2. Protocols'!$C9,EO$9='2. Protocols'!$E9,EO$9='2. Protocols'!$G9)),1,0)*'4. Formulations'!$I9</f>
        <v>0</v>
      </c>
      <c r="EP10" s="27">
        <f>IF(AND(OR(ISBLANK(EP$9),EP$9=0)=FALSE,OR(EP$9='2. Protocols'!$C9,EP$9='2. Protocols'!$E9,EP$9='2. Protocols'!$G9)),1,0)*'4. Formulations'!$I9</f>
        <v>0</v>
      </c>
      <c r="EQ10" s="27">
        <f>IF(AND(OR(ISBLANK(EQ$9),EQ$9=0)=FALSE,OR(EQ$9='2. Protocols'!$C9,EQ$9='2. Protocols'!$E9,EQ$9='2. Protocols'!$G9)),1,0)*'4. Formulations'!$I9</f>
        <v>0</v>
      </c>
      <c r="ER10" s="27">
        <f>IF(AND(OR(ISBLANK(ER$9),ER$9=0)=FALSE,OR(ER$9='2. Protocols'!$C9,ER$9='2. Protocols'!$E9,ER$9='2. Protocols'!$G9)),1,0)*'4. Formulations'!$I9</f>
        <v>0</v>
      </c>
      <c r="ES10" s="27">
        <f>IF(AND(OR(ISBLANK(ES$9),ES$9=0)=FALSE,OR(ES$9='2. Protocols'!$C9,ES$9='2. Protocols'!$E9,ES$9='2. Protocols'!$G9)),1,0)*'4. Formulations'!$I9</f>
        <v>0</v>
      </c>
      <c r="ET10" s="27">
        <f>IF(AND(OR(ISBLANK(ET$9),ET$9=0)=FALSE,OR(ET$9='2. Protocols'!$C9,ET$9='2. Protocols'!$E9,ET$9='2. Protocols'!$G9)),1,0)*'4. Formulations'!$I9</f>
        <v>0</v>
      </c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N10" s="27">
        <f>IF(AND(OR(ISBLANK(FN$9),FN$9=0)=FALSE,FN$9=$DL10),1,0)*'4. Formulations'!$J9</f>
        <v>0</v>
      </c>
      <c r="FO10" s="27">
        <f>IF(AND(OR(ISBLANK(FO$9),FO$9=0)=FALSE,FO$9=$DL10),1,0)*'4. Formulations'!$J9</f>
        <v>0</v>
      </c>
      <c r="FP10" s="27">
        <f>IF(AND(OR(ISBLANK(FP$9),FP$9=0)=FALSE,FP$9=$DL10),1,0)*'4. Formulations'!$J9</f>
        <v>0</v>
      </c>
      <c r="FQ10" s="27">
        <f>IF(AND(OR(ISBLANK(FQ$9),FQ$9=0)=FALSE,FQ$9=$DL10),1,0)*'4. Formulations'!$J9</f>
        <v>0</v>
      </c>
      <c r="FR10" s="27">
        <f>IF(AND(OR(ISBLANK(FR$9),FR$9=0)=FALSE,FR$9=$DL10),1,0)*'4. Formulations'!$J9</f>
        <v>0</v>
      </c>
      <c r="FS10" s="27">
        <f>IF(AND(OR(ISBLANK(FS$9),FS$9=0)=FALSE,FS$9=$DL10),1,0)*'4. Formulations'!$J9</f>
        <v>0</v>
      </c>
      <c r="FT10" s="27">
        <f>IF(AND(OR(ISBLANK(FT$9),FT$9=0)=FALSE,FT$9=$DL10),1,0)*'4. Formulations'!$J9</f>
        <v>0</v>
      </c>
      <c r="FU10" s="27">
        <f>IF(AND(OR(ISBLANK(FU$9),FU$9=0)=FALSE,FU$9=$DL10),1,0)*'4. Formulations'!$J9</f>
        <v>0</v>
      </c>
      <c r="FV10" s="27">
        <f>IF(AND(OR(ISBLANK(FV$9),FV$9=0)=FALSE,FV$9=$DL10),1,0)*'4. Formulations'!$J9</f>
        <v>0</v>
      </c>
      <c r="FW10" s="27">
        <f>IF(AND(OR(ISBLANK(FW$9),FW$9=0)=FALSE,FW$9=$DL10),1,0)*'4. Formulations'!$J9</f>
        <v>0</v>
      </c>
      <c r="FX10" s="27">
        <f>IF(AND(OR(ISBLANK(FX$9),FX$9=0)=FALSE,FX$9=$DL10),1,0)*'4. Formulations'!$J9</f>
        <v>0</v>
      </c>
      <c r="FY10" s="27">
        <f>IF(AND(OR(ISBLANK(FY$9),FY$9=0)=FALSE,FY$9=$DL10),1,0)*'4. Formulations'!$J9</f>
        <v>0</v>
      </c>
      <c r="FZ10" s="27">
        <f>IF(AND(OR(ISBLANK(FZ$9),FZ$9=0)=FALSE,FZ$9=$DL10),1,0)*'4. Formulations'!$J9</f>
        <v>0</v>
      </c>
      <c r="GA10" s="27">
        <f>IF(AND(OR(ISBLANK(GA$9),GA$9=0)=FALSE,GA$9=$DL10),1,0)*'4. Formulations'!$J9</f>
        <v>0</v>
      </c>
      <c r="GB10" s="27">
        <f>IF(AND(OR(ISBLANK(GB$9),GB$9=0)=FALSE,GB$9=$DL10),1,0)*'4. Formulations'!$J9</f>
        <v>0</v>
      </c>
      <c r="GC10" s="27">
        <f>IF(AND(OR(ISBLANK(GC$9),GC$9=0)=FALSE,GC$9=$DL10),1,0)*'4. Formulations'!$J9</f>
        <v>0</v>
      </c>
      <c r="GD10" s="27">
        <f>IF(AND(OR(ISBLANK(GD$9),GD$9=0)=FALSE,GD$9=$DL10),1,0)*'4. Formulations'!$J9</f>
        <v>0</v>
      </c>
      <c r="GE10" s="27"/>
      <c r="GF10" s="27"/>
      <c r="GG10" s="27"/>
      <c r="GI10" s="27">
        <f>IF(AND(OR(ISBLANK(GI$9),GI$9=0)=FALSE,SUM($FN10:$GD10)&gt;0,GI$9='2. Protocols'!$G9),1,0)*'4. Formulations'!$J9</f>
        <v>0</v>
      </c>
      <c r="GJ10" s="27">
        <f>IF(AND(OR(ISBLANK(GJ$9),GJ$9=0)=FALSE,SUM($FN10:$GD10)&gt;0,GJ$9='2. Protocols'!$G9),1,0)*'4. Formulations'!$J9</f>
        <v>0</v>
      </c>
      <c r="GK10" s="27">
        <f>IF(AND(OR(ISBLANK(GK$9),GK$9=0)=FALSE,SUM($FN10:$GD10)&gt;0,GK$9='2. Protocols'!$G9),1,0)*'4. Formulations'!$J9</f>
        <v>0</v>
      </c>
      <c r="GL10" s="27">
        <f>IF(AND(OR(ISBLANK(GL$9),GL$9=0)=FALSE,SUM($FN10:$GD10)&gt;0,GL$9='2. Protocols'!$G9),1,0)*'4. Formulations'!$J9</f>
        <v>0</v>
      </c>
      <c r="GM10" s="27">
        <f>IF(AND(OR(ISBLANK(GM$9),GM$9=0)=FALSE,SUM($FN10:$GD10)&gt;0,GM$9='2. Protocols'!$G9),1,0)*'4. Formulations'!$J9</f>
        <v>0</v>
      </c>
      <c r="GN10" s="27">
        <f>IF(AND(OR(ISBLANK(GN$9),GN$9=0)=FALSE,SUM($FN10:$GD10)&gt;0,GN$9='2. Protocols'!$G9),1,0)*'4. Formulations'!$J9</f>
        <v>0</v>
      </c>
      <c r="GO10" s="27">
        <f>IF(AND(OR(ISBLANK(GO$9),GO$9=0)=FALSE,SUM($FN10:$GD10)&gt;0,GO$9='2. Protocols'!$G9),1,0)*'4. Formulations'!$J9</f>
        <v>0</v>
      </c>
      <c r="GP10" s="27">
        <f>IF(AND(OR(ISBLANK(GP$9),GP$9=0)=FALSE,SUM($FN10:$GD10)&gt;0,GP$9='2. Protocols'!$G9),1,0)*'4. Formulations'!$J9</f>
        <v>0</v>
      </c>
      <c r="GQ10" s="27">
        <f>IF(AND(OR(ISBLANK(GQ$9),GQ$9=0)=FALSE,SUM($FN10:$GD10)&gt;0,GQ$9='2. Protocols'!$G9),1,0)*'4. Formulations'!$J9</f>
        <v>0</v>
      </c>
      <c r="GR10" s="27">
        <f>IF(AND(OR(ISBLANK(GR$9),GR$9=0)=FALSE,SUM($FN10:$GD10)&gt;0,GR$9='2. Protocols'!$G9),1,0)*'4. Formulations'!$J9</f>
        <v>0</v>
      </c>
      <c r="GS10" s="27">
        <f>IF(AND(OR(ISBLANK(GS$9),GS$9=0)=FALSE,SUM($FN10:$GD10)&gt;0,GS$9='2. Protocols'!$G9),1,0)*'4. Formulations'!$J9</f>
        <v>0</v>
      </c>
      <c r="GT10" s="27">
        <f>IF(AND(OR(ISBLANK(GT$9),GT$9=0)=FALSE,SUM($FN10:$GD10)&gt;0,GT$9='2. Protocols'!$G9),1,0)*'4. Formulations'!$J9</f>
        <v>0</v>
      </c>
      <c r="GU10" s="27">
        <f>IF(AND(OR(ISBLANK(GU$9),GU$9=0)=FALSE,SUM($FN10:$GD10)&gt;0,GU$9='2. Protocols'!$G9),1,0)*'4. Formulations'!$J9</f>
        <v>0</v>
      </c>
      <c r="GV10" s="27">
        <f>IF(AND(OR(ISBLANK(GV$9),GV$9=0)=FALSE,SUM($FN10:$GD10)&gt;0,GV$9='2. Protocols'!$G9),1,0)*'4. Formulations'!$J9</f>
        <v>0</v>
      </c>
      <c r="GW10" s="27">
        <f>IF(AND(OR(ISBLANK(GW$9),GW$9=0)=FALSE,SUM($FN10:$GD10)&gt;0,GW$9='2. Protocols'!$G9),1,0)*'4. Formulations'!$J9</f>
        <v>0</v>
      </c>
      <c r="GX10" s="27">
        <f>IF(AND(OR(ISBLANK(GX$9),GX$9=0)=FALSE,SUM($FN10:$GD10)&gt;0,GX$9='2. Protocols'!$G9),1,0)*'4. Formulations'!$J9</f>
        <v>0</v>
      </c>
      <c r="GY10" s="27">
        <f>IF(AND(OR(ISBLANK(GY$9),GY$9=0)=FALSE,SUM($FN10:$GD10)&gt;0,GY$9='2. Protocols'!$G9),1,0)*'4. Formulations'!$J9</f>
        <v>0</v>
      </c>
      <c r="GZ10" s="27">
        <f>IF(AND(OR(ISBLANK(GZ$9),GZ$9=0)=FALSE,SUM($FN10:$GD10)&gt;0,GZ$9='2. Protocols'!$G9),1,0)*'4. Formulations'!$J9</f>
        <v>0</v>
      </c>
      <c r="HA10" s="27">
        <f>IF(AND(OR(ISBLANK(HA$9),HA$9=0)=FALSE,SUM($FN10:$GD10)&gt;0,HA$9='2. Protocols'!$G9),1,0)*'4. Formulations'!$J9</f>
        <v>0</v>
      </c>
      <c r="HB10" s="27">
        <f>IF(AND(OR(ISBLANK(HB$9),HB$9=0)=FALSE,SUM($FN10:$GD10)&gt;0,HB$9='2. Protocols'!$G9),1,0)*'4. Formulations'!$J9</f>
        <v>0</v>
      </c>
      <c r="HC10" s="27">
        <f>IF(AND(OR(ISBLANK(HC$9),HC$9=0)=FALSE,SUM($FN10:$GD10)&gt;0,HC$9='2. Protocols'!$G9),1,0)*'4. Formulations'!$J9</f>
        <v>0</v>
      </c>
      <c r="HD10" s="27">
        <f>IF(AND(OR(ISBLANK(HD$9),HD$9=0)=FALSE,SUM($FN10:$GD10)&gt;0,HD$9='2. Protocols'!$G9),1,0)*'4. Formulations'!$J9</f>
        <v>0</v>
      </c>
      <c r="HE10" s="27">
        <f>IF(AND(OR(ISBLANK(HE$9),HE$9=0)=FALSE,SUM($FN10:$GD10)&gt;0,HE$9='2. Protocols'!$G9),1,0)*'4. Formulations'!$J9</f>
        <v>0</v>
      </c>
      <c r="HF10" s="27">
        <f>IF(AND(OR(ISBLANK(HF$9),HF$9=0)=FALSE,SUM($FN10:$GD10)&gt;0,HF$9='2. Protocols'!$G9),1,0)*'4. Formulations'!$J9</f>
        <v>0</v>
      </c>
      <c r="HG10" s="27">
        <f>IF(AND(OR(ISBLANK(HG$9),HG$9=0)=FALSE,SUM($FN10:$GD10)&gt;0,HG$9='2. Protocols'!$G9),1,0)*'4. Formulations'!$J9</f>
        <v>0</v>
      </c>
      <c r="HH10" s="27">
        <f>IF(AND(OR(ISBLANK(HH$9),HH$9=0)=FALSE,SUM($FN10:$GD10)&gt;0,HH$9='2. Protocols'!$G9),1,0)*'4. Formulations'!$J9</f>
        <v>0</v>
      </c>
      <c r="HI10" s="27">
        <f>IF(AND(OR(ISBLANK(HI$9),HI$9=0)=FALSE,SUM($FN10:$GD10)&gt;0,HI$9='2. Protocols'!$G9),1,0)*'4. Formulations'!$J9</f>
        <v>0</v>
      </c>
      <c r="HJ10" s="27">
        <f>IF(AND(OR(ISBLANK(HJ$9),HJ$9=0)=FALSE,SUM($FN10:$GD10)&gt;0,HJ$9='2. Protocols'!$G9),1,0)*'4. Formulations'!$J9</f>
        <v>0</v>
      </c>
      <c r="HK10" s="27">
        <f>IF(AND(OR(ISBLANK(HK$9),HK$9=0)=FALSE,SUM($FN10:$GD10)&gt;0,HK$9='2. Protocols'!$G9),1,0)*'4. Formulations'!$J9</f>
        <v>0</v>
      </c>
      <c r="HL10" s="27">
        <f>IF(AND(OR(ISBLANK(HL$9),HL$9=0)=FALSE,SUM($FN10:$GD10)&gt;0,HL$9='2. Protocols'!$G9),1,0)*'4. Formulations'!$J9</f>
        <v>0</v>
      </c>
      <c r="HM10" s="27">
        <f>IF(AND(OR(ISBLANK(HM$9),HM$9=0)=FALSE,SUM($FN10:$GD10)&gt;0,HM$9='2. Protocols'!$G9),1,0)*'4. Formulations'!$J9</f>
        <v>0</v>
      </c>
      <c r="HN10" s="27">
        <f>IF(AND(OR(ISBLANK(HN$9),HN$9=0)=FALSE,SUM($FN10:$GD10)&gt;0,HN$9='2. Protocols'!$G9),1,0)*'4. Formulations'!$J9</f>
        <v>0</v>
      </c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H10" s="27">
        <f>IF(AND(OR(ISBLANK(GI$9),GI$9=0)=FALSE,IH$9=$DM10),1,0)*'4. Formulations'!$K9</f>
        <v>0</v>
      </c>
      <c r="II10" s="27">
        <f>IF(AND(OR(ISBLANK(GJ$9),GJ$9=0)=FALSE,II$9=$DM10),1,0)*'4. Formulations'!$K9</f>
        <v>0</v>
      </c>
      <c r="IJ10" s="27">
        <f>IF(AND(OR(ISBLANK(GK$9),GK$9=0)=FALSE,IJ$9=$DM10),1,0)*'4. Formulations'!$K9</f>
        <v>0</v>
      </c>
      <c r="IK10" s="27">
        <f>IF(AND(OR(ISBLANK(GL$9),GL$9=0)=FALSE,IK$9=$DM10),1,0)*'4. Formulations'!$K9</f>
        <v>0</v>
      </c>
      <c r="IL10" s="27">
        <f>IF(AND(OR(ISBLANK(GM$9),GM$9=0)=FALSE,IL$9=$DM10),1,0)*'4. Formulations'!$K9</f>
        <v>0</v>
      </c>
      <c r="IM10" s="27">
        <f>IF(AND(OR(ISBLANK(GN$9),GN$9=0)=FALSE,IM$9=$DM10),1,0)*'4. Formulations'!$K9</f>
        <v>0</v>
      </c>
      <c r="IN10" s="27">
        <f>IF(AND(OR(ISBLANK(GO$9),GO$9=0)=FALSE,IN$9=$DM10),1,0)*'4. Formulations'!$K9</f>
        <v>0</v>
      </c>
      <c r="IO10" s="27">
        <f>IF(AND(OR(ISBLANK(GP$9),GP$9=0)=FALSE,IO$9=$DM10),1,0)*'4. Formulations'!$K9</f>
        <v>0</v>
      </c>
      <c r="IP10" s="27">
        <f>IF(AND(OR(ISBLANK(GQ$9),GQ$9=0)=FALSE,IP$9=$DM10),1,0)*'4. Formulations'!$K9</f>
        <v>0</v>
      </c>
      <c r="IQ10" s="27">
        <f>IF(AND(OR(ISBLANK(GR$9),GR$9=0)=FALSE,IQ$9=$DM10),1,0)*'4. Formulations'!$K9</f>
        <v>0</v>
      </c>
      <c r="IR10" s="27">
        <f>IF(AND(OR(ISBLANK(GN$9),GN$9=0)=FALSE,IR$9=$DM10),1,0)*'4. Formulations'!$K9</f>
        <v>0</v>
      </c>
      <c r="IS10" s="27">
        <f>IF(AND(OR(ISBLANK(GO$9),GO$9=0)=FALSE,IS$9=$DM10),1,0)*'4. Formulations'!$K9</f>
        <v>0</v>
      </c>
      <c r="IT10" s="27">
        <f>IF(AND(OR(ISBLANK(GP$9),GP$9=0)=FALSE,IT$9=$DM10),1,0)*'4. Formulations'!$K9</f>
        <v>0</v>
      </c>
      <c r="IU10" s="27">
        <f>IF(AND(OR(ISBLANK(GQ$9),GQ$9=0)=FALSE,IU$9=$DM10),1,0)*'4. Formulations'!$K9</f>
        <v>0</v>
      </c>
      <c r="IV10" s="27"/>
      <c r="IW10" s="27"/>
      <c r="IX10" s="27"/>
      <c r="IY10" s="27"/>
      <c r="IZ10" s="27"/>
      <c r="JA10" s="27"/>
      <c r="JC10" s="27">
        <f>IF(AND(OR(ISBLANK(JC$9),JC$9=0)=FALSE,OR(JC$9='2. Protocols'!$C9,JC$9='2. Protocols'!$E9,JC$9='2. Protocols'!$G9)),1,0)*'4. Formulations'!$L9</f>
        <v>0</v>
      </c>
      <c r="JD10" s="27">
        <f>IF(AND(OR(ISBLANK(JD$9),JD$9=0)=FALSE,OR(JD$9='2. Protocols'!$C9,JD$9='2. Protocols'!$E9,JD$9='2. Protocols'!$G9)),1,0)*'4. Formulations'!$L9</f>
        <v>0</v>
      </c>
      <c r="JE10" s="27">
        <f>IF(AND(OR(ISBLANK(JE$9),JE$9=0)=FALSE,OR(JE$9='2. Protocols'!$C9,JE$9='2. Protocols'!$E9,JE$9='2. Protocols'!$G9)),1,0)*'4. Formulations'!$L9</f>
        <v>0</v>
      </c>
      <c r="JF10" s="27">
        <f>IF(AND(OR(ISBLANK(JF$9),JF$9=0)=FALSE,OR(JF$9='2. Protocols'!$C9,JF$9='2. Protocols'!$E9,JF$9='2. Protocols'!$G9)),1,0)*'4. Formulations'!$L9</f>
        <v>0</v>
      </c>
      <c r="JG10" s="27">
        <f>IF(AND(OR(ISBLANK(JG$9),JG$9=0)=FALSE,OR(JG$9='2. Protocols'!$C9,JG$9='2. Protocols'!$E9,JG$9='2. Protocols'!$G9)),1,0)*'4. Formulations'!$L9</f>
        <v>0</v>
      </c>
      <c r="JH10" s="27">
        <f>IF(AND(OR(ISBLANK(JH$9),JH$9=0)=FALSE,OR(JH$9='2. Protocols'!$C9,JH$9='2. Protocols'!$E9,JH$9='2. Protocols'!$G9)),1,0)*'4. Formulations'!$L9</f>
        <v>0</v>
      </c>
      <c r="JI10" s="27">
        <f>IF(AND(OR(ISBLANK(JI$9),JI$9=0)=FALSE,OR(JI$9='2. Protocols'!$C9,JI$9='2. Protocols'!$E9,JI$9='2. Protocols'!$G9)),1,0)*'4. Formulations'!$L9</f>
        <v>0</v>
      </c>
      <c r="JJ10" s="27">
        <f>IF(AND(OR(ISBLANK(JJ$9),JJ$9=0)=FALSE,OR(JJ$9='2. Protocols'!$C9,JJ$9='2. Protocols'!$E9,JJ$9='2. Protocols'!$G9)),1,0)*'4. Formulations'!$L9</f>
        <v>0</v>
      </c>
      <c r="JK10" s="27">
        <f>IF(AND(OR(ISBLANK(JK$9),JK$9=0)=FALSE,OR(JK$9='2. Protocols'!$C9,JK$9='2. Protocols'!$E9,JK$9='2. Protocols'!$G9)),1,0)*'4. Formulations'!$L9</f>
        <v>0</v>
      </c>
      <c r="JL10" s="27">
        <f>IF(AND(OR(ISBLANK(JL$9),JL$9=0)=FALSE,OR(JL$9='2. Protocols'!$C9,JL$9='2. Protocols'!$E9,JL$9='2. Protocols'!$G9)),1,0)*'4. Formulations'!$L9</f>
        <v>0</v>
      </c>
      <c r="JM10" s="27">
        <f>IF(AND(OR(ISBLANK(JM$9),JM$9=0)=FALSE,OR(JM$9='2. Protocols'!$C9,JM$9='2. Protocols'!$E9,JM$9='2. Protocols'!$G9)),1,0)*'4. Formulations'!$L9</f>
        <v>0</v>
      </c>
      <c r="JN10" s="27">
        <f>IF(AND(OR(ISBLANK(JN$9),JN$9=0)=FALSE,OR(JN$9='2. Protocols'!$C9,JN$9='2. Protocols'!$E9,JN$9='2. Protocols'!$G9)),1,0)*'4. Formulations'!$L9</f>
        <v>0</v>
      </c>
      <c r="JO10" s="27">
        <f>IF(AND(OR(ISBLANK(JO$9),JO$9=0)=FALSE,OR(JO$9='2. Protocols'!$C9,JO$9='2. Protocols'!$E9,JO$9='2. Protocols'!$G9)),1,0)*'4. Formulations'!$L9</f>
        <v>0</v>
      </c>
      <c r="JP10" s="27">
        <f>IF(AND(OR(ISBLANK(JP$9),JP$9=0)=FALSE,OR(JP$9='2. Protocols'!$C9,JP$9='2. Protocols'!$E9,JP$9='2. Protocols'!$G9)),1,0)*'4. Formulations'!$L9</f>
        <v>0</v>
      </c>
      <c r="JQ10" s="27">
        <f>IF(AND(OR(ISBLANK(JQ$9),JQ$9=0)=FALSE,OR(JQ$9='2. Protocols'!$C9,JQ$9='2. Protocols'!$E9,JQ$9='2. Protocols'!$G9)),1,0)*'4. Formulations'!$L9</f>
        <v>0</v>
      </c>
      <c r="JR10" s="27">
        <f>IF(AND(OR(ISBLANK(JR$9),JR$9=0)=FALSE,OR(JR$9='2. Protocols'!$C9,JR$9='2. Protocols'!$E9,JR$9='2. Protocols'!$G9)),1,0)*'4. Formulations'!$L9</f>
        <v>0</v>
      </c>
      <c r="JS10" s="27">
        <f>IF(AND(OR(ISBLANK(JS$9),JS$9=0)=FALSE,OR(JS$9='2. Protocols'!$C9,JS$9='2. Protocols'!$E9,JS$9='2. Protocols'!$G9)),1,0)*'4. Formulations'!$L9</f>
        <v>0</v>
      </c>
      <c r="JT10" s="27">
        <f>IF(AND(OR(ISBLANK(JT$9),JT$9=0)=FALSE,OR(JT$9='2. Protocols'!$C9,JT$9='2. Protocols'!$E9,JT$9='2. Protocols'!$G9)),1,0)*'4. Formulations'!$L9</f>
        <v>0</v>
      </c>
      <c r="JU10" s="27">
        <f>IF(AND(OR(ISBLANK(JU$9),JU$9=0)=FALSE,OR(JU$9='2. Protocols'!$C9,JU$9='2. Protocols'!$E9,JU$9='2. Protocols'!$G9)),1,0)*'4. Formulations'!$L9</f>
        <v>0</v>
      </c>
      <c r="JV10" s="27">
        <f>IF(AND(OR(ISBLANK(JV$9),JV$9=0)=FALSE,OR(JV$9='2. Protocols'!$C9,JV$9='2. Protocols'!$E9,JV$9='2. Protocols'!$G9)),1,0)*'4. Formulations'!$L9</f>
        <v>0</v>
      </c>
      <c r="JW10" s="27">
        <f>IF(AND(OR(ISBLANK(JW$9),JW$9=0)=FALSE,OR(JW$9='2. Protocols'!$C9,JW$9='2. Protocols'!$E9,JW$9='2. Protocols'!$G9)),1,0)*'4. Formulations'!$L9</f>
        <v>0</v>
      </c>
      <c r="JX10" s="27">
        <f>IF(AND(OR(ISBLANK(JX$9),JX$9=0)=FALSE,OR(JX$9='2. Protocols'!$C9,JX$9='2. Protocols'!$E9,JX$9='2. Protocols'!$G9)),1,0)*'4. Formulations'!$L9</f>
        <v>0</v>
      </c>
      <c r="JY10" s="27">
        <f>IF(AND(OR(ISBLANK(JY$9),JY$9=0)=FALSE,OR(JY$9='2. Protocols'!$C9,JY$9='2. Protocols'!$E9,JY$9='2. Protocols'!$G9)),1,0)*'4. Formulations'!$L9</f>
        <v>0</v>
      </c>
      <c r="JZ10" s="27">
        <f>IF(AND(OR(ISBLANK(JZ$9),JZ$9=0)=FALSE,OR(JZ$9='2. Protocols'!$C9,JZ$9='2. Protocols'!$E9,JZ$9='2. Protocols'!$G9)),1,0)*'4. Formulations'!$L9</f>
        <v>0</v>
      </c>
      <c r="KA10" s="27">
        <f>IF(AND(OR(ISBLANK(KA$9),KA$9=0)=FALSE,OR(KA$9='2. Protocols'!$C9,KA$9='2. Protocols'!$E9,KA$9='2. Protocols'!$G9)),1,0)*'4. Formulations'!$L9</f>
        <v>0</v>
      </c>
      <c r="KB10" s="27">
        <f>IF(AND(OR(ISBLANK(KB$9),KB$9=0)=FALSE,OR(KB$9='2. Protocols'!$C9,KB$9='2. Protocols'!$E9,KB$9='2. Protocols'!$G9)),1,0)*'4. Formulations'!$L9</f>
        <v>0</v>
      </c>
      <c r="KC10" s="27">
        <f>IF(AND(OR(ISBLANK(KC$9),KC$9=0)=FALSE,OR(KC$9='2. Protocols'!$C9,KC$9='2. Protocols'!$E9,KC$9='2. Protocols'!$G9)),1,0)*'4. Formulations'!$L9</f>
        <v>0</v>
      </c>
      <c r="KD10" s="27">
        <f>IF(AND(OR(ISBLANK(KD$9),KD$9=0)=FALSE,OR(KD$9='2. Protocols'!$C9,KD$9='2. Protocols'!$E9,KD$9='2. Protocols'!$G9)),1,0)*'4. Formulations'!$L9</f>
        <v>0</v>
      </c>
      <c r="KE10" s="27">
        <f>IF(AND(OR(ISBLANK(KE$9),KE$9=0)=FALSE,OR(KE$9='2. Protocols'!$C9,KE$9='2. Protocols'!$E9,KE$9='2. Protocols'!$G9)),1,0)*'4. Formulations'!$L9</f>
        <v>0</v>
      </c>
      <c r="KF10" s="27">
        <f>IF(AND(OR(ISBLANK(KF$9),KF$9=0)=FALSE,OR(KF$9='2. Protocols'!$C9,KF$9='2. Protocols'!$E9,KF$9='2. Protocols'!$G9)),1,0)*'4. Formulations'!$L9</f>
        <v>0</v>
      </c>
      <c r="KG10" s="27">
        <f>IF(AND(OR(ISBLANK(KG$9),KG$9=0)=FALSE,OR(KG$9='2. Protocols'!$C9,KG$9='2. Protocols'!$E9,KG$9='2. Protocols'!$G9)),1,0)*'4. Formulations'!$L9</f>
        <v>0</v>
      </c>
      <c r="KH10" s="27">
        <f>IF(AND(OR(ISBLANK(KH$9),KH$9=0)=FALSE,OR(KH$9='2. Protocols'!$C9,KH$9='2. Protocols'!$E9,KH$9='2. Protocols'!$G9)),1,0)*'4. Formulations'!$L9</f>
        <v>0</v>
      </c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B10" s="27">
        <f>IF(AND(OR(ISBLANK(LB$9),LB$9=0)=FALSE,LB$9=$DL10),1,0)*'4. Formulations'!$M9</f>
        <v>0</v>
      </c>
      <c r="LC10" s="27">
        <f>IF(AND(OR(ISBLANK(LC$9),LC$9=0)=FALSE,LC$9=$DL10),1,0)*'4. Formulations'!$M9</f>
        <v>0</v>
      </c>
      <c r="LD10" s="27">
        <f>IF(AND(OR(ISBLANK(LD$9),LD$9=0)=FALSE,LD$9=$DL10),1,0)*'4. Formulations'!$M9</f>
        <v>0</v>
      </c>
      <c r="LE10" s="27">
        <f>IF(AND(OR(ISBLANK(LE$9),LE$9=0)=FALSE,LE$9=$DL10),1,0)*'4. Formulations'!$M9</f>
        <v>0</v>
      </c>
      <c r="LF10" s="27">
        <f>IF(AND(OR(ISBLANK(LF$9),LF$9=0)=FALSE,LF$9=$DL10),1,0)*'4. Formulations'!$M9</f>
        <v>0</v>
      </c>
      <c r="LG10" s="27">
        <f>IF(AND(OR(ISBLANK(LG$9),LG$9=0)=FALSE,LG$9=$DL10),1,0)*'4. Formulations'!$M9</f>
        <v>0</v>
      </c>
      <c r="LH10" s="27">
        <f>IF(AND(OR(ISBLANK(LH$9),LH$9=0)=FALSE,LH$9=$DL10),1,0)*'4. Formulations'!$M9</f>
        <v>0</v>
      </c>
      <c r="LI10" s="27">
        <f>IF(AND(OR(ISBLANK(LI$9),LI$9=0)=FALSE,LI$9=$DL10),1,0)*'4. Formulations'!$M9</f>
        <v>0</v>
      </c>
      <c r="LJ10" s="27">
        <f>IF(AND(OR(ISBLANK(LJ$9),LJ$9=0)=FALSE,LJ$9=$DL10),1,0)*'4. Formulations'!$M9</f>
        <v>0</v>
      </c>
      <c r="LK10" s="27">
        <f>IF(AND(OR(ISBLANK(LK$9),LK$9=0)=FALSE,LK$9=$DL10),1,0)*'4. Formulations'!$M9</f>
        <v>0</v>
      </c>
      <c r="LL10" s="27">
        <f>IF(AND(OR(ISBLANK(LL$9),LL$9=0)=FALSE,LL$9=$DL10),1,0)*'4. Formulations'!$M9</f>
        <v>0</v>
      </c>
      <c r="LM10" s="27">
        <f>IF(AND(OR(ISBLANK(LM$9),LM$9=0)=FALSE,LM$9=$DL10),1,0)*'4. Formulations'!$M9</f>
        <v>0</v>
      </c>
      <c r="LN10" s="27">
        <f>IF(AND(OR(ISBLANK(LN$9),LN$9=0)=FALSE,LN$9=$DL10),1,0)*'4. Formulations'!$M9</f>
        <v>0</v>
      </c>
      <c r="LO10" s="27">
        <f>IF(AND(OR(ISBLANK(LO$9),LO$9=0)=FALSE,LO$9=$DL10),1,0)*'4. Formulations'!$M9</f>
        <v>0</v>
      </c>
      <c r="LP10" s="27">
        <f>IF(AND(OR(ISBLANK(LP$9),LP$9=0)=FALSE,LP$9=$DL10),1,0)*'4. Formulations'!$M9</f>
        <v>0</v>
      </c>
      <c r="LQ10" s="27">
        <f>IF(AND(OR(ISBLANK(LQ$9),LQ$9=0)=FALSE,LQ$9=$DL10),1,0)*'4. Formulations'!$M9</f>
        <v>0</v>
      </c>
      <c r="LR10" s="27">
        <f>IF(AND(OR(ISBLANK(LR$9),LR$9=0)=FALSE,LR$9=$DL10),1,0)*'4. Formulations'!$M9</f>
        <v>0</v>
      </c>
      <c r="LS10" s="27"/>
      <c r="LT10" s="27"/>
      <c r="LU10" s="27"/>
      <c r="LW10" s="27">
        <f>IF(AND(OR(ISBLANK(LW$9),LW$9=0)=FALSE,SUM($LB10:$LR10)&gt;0,LW$9='2. Protocols'!$G9),1,0)*'4. Formulations'!$M9</f>
        <v>0</v>
      </c>
      <c r="LX10" s="27">
        <f>IF(AND(OR(ISBLANK(LX$9),LX$9=0)=FALSE,SUM($LB10:$LR10)&gt;0,LX$9='2. Protocols'!$G9),1,0)*'4. Formulations'!$M9</f>
        <v>0</v>
      </c>
      <c r="LY10" s="27">
        <f>IF(AND(OR(ISBLANK(LY$9),LY$9=0)=FALSE,SUM($LB10:$LR10)&gt;0,LY$9='2. Protocols'!$G9),1,0)*'4. Formulations'!$M9</f>
        <v>0</v>
      </c>
      <c r="LZ10" s="27">
        <f>IF(AND(OR(ISBLANK(LZ$9),LZ$9=0)=FALSE,SUM($LB10:$LR10)&gt;0,LZ$9='2. Protocols'!$G9),1,0)*'4. Formulations'!$M9</f>
        <v>0</v>
      </c>
      <c r="MA10" s="27">
        <f>IF(AND(OR(ISBLANK(MA$9),MA$9=0)=FALSE,SUM($LB10:$LR10)&gt;0,MA$9='2. Protocols'!$G9),1,0)*'4. Formulations'!$M9</f>
        <v>0</v>
      </c>
      <c r="MB10" s="27">
        <f>IF(AND(OR(ISBLANK(MB$9),MB$9=0)=FALSE,SUM($LB10:$LR10)&gt;0,MB$9='2. Protocols'!$G9),1,0)*'4. Formulations'!$M9</f>
        <v>0</v>
      </c>
      <c r="MC10" s="27">
        <f>IF(AND(OR(ISBLANK(MC$9),MC$9=0)=FALSE,SUM($LB10:$LR10)&gt;0,MC$9='2. Protocols'!$G9),1,0)*'4. Formulations'!$M9</f>
        <v>0</v>
      </c>
      <c r="MD10" s="27">
        <f>IF(AND(OR(ISBLANK(MD$9),MD$9=0)=FALSE,SUM($LB10:$LR10)&gt;0,MD$9='2. Protocols'!$G9),1,0)*'4. Formulations'!$M9</f>
        <v>0</v>
      </c>
      <c r="ME10" s="27">
        <f>IF(AND(OR(ISBLANK(ME$9),ME$9=0)=FALSE,SUM($LB10:$LR10)&gt;0,ME$9='2. Protocols'!$G9),1,0)*'4. Formulations'!$M9</f>
        <v>0</v>
      </c>
      <c r="MF10" s="27">
        <f>IF(AND(OR(ISBLANK(MF$9),MF$9=0)=FALSE,SUM($LB10:$LR10)&gt;0,MF$9='2. Protocols'!$G9),1,0)*'4. Formulations'!$M9</f>
        <v>0</v>
      </c>
      <c r="MG10" s="27">
        <f>IF(AND(OR(ISBLANK(MG$9),MG$9=0)=FALSE,SUM($LB10:$LR10)&gt;0,MG$9='2. Protocols'!$G9),1,0)*'4. Formulations'!$M9</f>
        <v>0</v>
      </c>
      <c r="MH10" s="27">
        <f>IF(AND(OR(ISBLANK(MH$9),MH$9=0)=FALSE,SUM($LB10:$LR10)&gt;0,MH$9='2. Protocols'!$G9),1,0)*'4. Formulations'!$M9</f>
        <v>0</v>
      </c>
      <c r="MI10" s="27">
        <f>IF(AND(OR(ISBLANK(MI$9),MI$9=0)=FALSE,SUM($LB10:$LR10)&gt;0,MI$9='2. Protocols'!$G9),1,0)*'4. Formulations'!$M9</f>
        <v>0</v>
      </c>
      <c r="MJ10" s="27">
        <f>IF(AND(OR(ISBLANK(MJ$9),MJ$9=0)=FALSE,SUM($LB10:$LR10)&gt;0,MJ$9='2. Protocols'!$G9),1,0)*'4. Formulations'!$M9</f>
        <v>0</v>
      </c>
      <c r="MK10" s="27">
        <f>IF(AND(OR(ISBLANK(MK$9),MK$9=0)=FALSE,SUM($LB10:$LR10)&gt;0,MK$9='2. Protocols'!$G9),1,0)*'4. Formulations'!$M9</f>
        <v>0</v>
      </c>
      <c r="ML10" s="27">
        <f>IF(AND(OR(ISBLANK(ML$9),ML$9=0)=FALSE,SUM($LB10:$LR10)&gt;0,ML$9='2. Protocols'!$G9),1,0)*'4. Formulations'!$M9</f>
        <v>0</v>
      </c>
      <c r="MM10" s="27">
        <f>IF(AND(OR(ISBLANK(MM$9),MM$9=0)=FALSE,SUM($LB10:$LR10)&gt;0,MM$9='2. Protocols'!$G9),1,0)*'4. Formulations'!$M9</f>
        <v>0</v>
      </c>
      <c r="MN10" s="27">
        <f>IF(AND(OR(ISBLANK(MN$9),MN$9=0)=FALSE,SUM($LB10:$LR10)&gt;0,MN$9='2. Protocols'!$G9),1,0)*'4. Formulations'!$M9</f>
        <v>0</v>
      </c>
      <c r="MO10" s="27">
        <f>IF(AND(OR(ISBLANK(MO$9),MO$9=0)=FALSE,SUM($LB10:$LR10)&gt;0,MO$9='2. Protocols'!$G9),1,0)*'4. Formulations'!$M9</f>
        <v>0</v>
      </c>
      <c r="MP10" s="27">
        <f>IF(AND(OR(ISBLANK(MP$9),MP$9=0)=FALSE,SUM($LB10:$LR10)&gt;0,MP$9='2. Protocols'!$G9),1,0)*'4. Formulations'!$M9</f>
        <v>0</v>
      </c>
      <c r="MQ10" s="27">
        <f>IF(AND(OR(ISBLANK(MQ$9),MQ$9=0)=FALSE,SUM($LB10:$LR10)&gt;0,MQ$9='2. Protocols'!$G9),1,0)*'4. Formulations'!$M9</f>
        <v>0</v>
      </c>
      <c r="MR10" s="27">
        <f>IF(AND(OR(ISBLANK(MR$9),MR$9=0)=FALSE,SUM($LB10:$LR10)&gt;0,MR$9='2. Protocols'!$G9),1,0)*'4. Formulations'!$M9</f>
        <v>0</v>
      </c>
      <c r="MS10" s="27">
        <f>IF(AND(OR(ISBLANK(MS$9),MS$9=0)=FALSE,SUM($LB10:$LR10)&gt;0,MS$9='2. Protocols'!$G9),1,0)*'4. Formulations'!$M9</f>
        <v>0</v>
      </c>
      <c r="MT10" s="27">
        <f>IF(AND(OR(ISBLANK(MT$9),MT$9=0)=FALSE,SUM($LB10:$LR10)&gt;0,MT$9='2. Protocols'!$G9),1,0)*'4. Formulations'!$M9</f>
        <v>0</v>
      </c>
      <c r="MU10" s="27">
        <f>IF(AND(OR(ISBLANK(MU$9),MU$9=0)=FALSE,SUM($LB10:$LR10)&gt;0,MU$9='2. Protocols'!$G9),1,0)*'4. Formulations'!$M9</f>
        <v>0</v>
      </c>
      <c r="MV10" s="27">
        <f>IF(AND(OR(ISBLANK(MV$9),MV$9=0)=FALSE,SUM($LB10:$LR10)&gt;0,MV$9='2. Protocols'!$G9),1,0)*'4. Formulations'!$M9</f>
        <v>0</v>
      </c>
      <c r="MW10" s="27">
        <f>IF(AND(OR(ISBLANK(MW$9),MW$9=0)=FALSE,SUM($LB10:$LR10)&gt;0,MW$9='2. Protocols'!$G9),1,0)*'4. Formulations'!$M9</f>
        <v>0</v>
      </c>
      <c r="MX10" s="27">
        <f>IF(AND(OR(ISBLANK(MX$9),MX$9=0)=FALSE,SUM($LB10:$LR10)&gt;0,MX$9='2. Protocols'!$G9),1,0)*'4. Formulations'!$M9</f>
        <v>0</v>
      </c>
      <c r="MY10" s="27">
        <f>IF(AND(OR(ISBLANK(MY$9),MY$9=0)=FALSE,SUM($LB10:$LR10)&gt;0,MY$9='2. Protocols'!$G9),1,0)*'4. Formulations'!$M9</f>
        <v>0</v>
      </c>
      <c r="MZ10" s="27">
        <f>IF(AND(OR(ISBLANK(MZ$9),MZ$9=0)=FALSE,SUM($LB10:$LR10)&gt;0,MZ$9='2. Protocols'!$G9),1,0)*'4. Formulations'!$M9</f>
        <v>0</v>
      </c>
      <c r="NA10" s="27">
        <f>IF(AND(OR(ISBLANK(NA$9),NA$9=0)=FALSE,SUM($LB10:$LR10)&gt;0,NA$9='2. Protocols'!$G9),1,0)*'4. Formulations'!$M9</f>
        <v>0</v>
      </c>
      <c r="NB10" s="27">
        <f>IF(AND(OR(ISBLANK(NB$9),NB$9=0)=FALSE,SUM($LB10:$LR10)&gt;0,NB$9='2. Protocols'!$G9),1,0)*'4. Formulations'!$M9</f>
        <v>0</v>
      </c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V10" s="27">
        <f>IF(AND(OR(ISBLANK(NV$9),NV$9=0)=FALSE,NV$9=$DM10),1,0)*'4. Formulations'!$N9</f>
        <v>0</v>
      </c>
      <c r="NW10" s="721">
        <f>IF(AND(OR(ISBLANK(NW$9),NW$9=0)=FALSE,NW$9=$DM10),1,0)*'4. Formulations'!$N9</f>
        <v>0</v>
      </c>
      <c r="NX10" s="27">
        <f>IF(AND(OR(ISBLANK(NX$9),NX$9=0)=FALSE,NX$9=$DM10),1,0)*'4. Formulations'!$N9</f>
        <v>0</v>
      </c>
      <c r="NY10" s="27">
        <f>IF(AND(OR(ISBLANK(NY$9),NY$9=0)=FALSE,NY$9=$DM10),1,0)*'4. Formulations'!$N9</f>
        <v>0</v>
      </c>
      <c r="NZ10" s="27">
        <f>IF(AND(OR(ISBLANK(NZ$9),NZ$9=0)=FALSE,NZ$9=$DM10),1,0)*'4. Formulations'!$N9</f>
        <v>0</v>
      </c>
      <c r="OA10" s="27">
        <f>IF(AND(OR(ISBLANK(OA$9),OA$9=0)=FALSE,OA$9=$DM10),1,0)*'4. Formulations'!$N9</f>
        <v>0</v>
      </c>
      <c r="OB10" s="27">
        <f>IF(AND(OR(ISBLANK(OB$9),OB$9=0)=FALSE,OB$9=$DM10),1,0)*'4. Formulations'!$N9</f>
        <v>0</v>
      </c>
      <c r="OC10" s="27">
        <f>IF(AND(OR(ISBLANK(OC$9),OC$9=0)=FALSE,OC$9=$DM10),1,0)*'4. Formulations'!$N9</f>
        <v>0</v>
      </c>
      <c r="OD10" s="27">
        <f>IF(AND(OR(ISBLANK(OD$9),OD$9=0)=FALSE,OD$9=$DM10),1,0)*'4. Formulations'!$N9</f>
        <v>0</v>
      </c>
      <c r="OE10" s="27">
        <f>IF(AND(OR(ISBLANK(OE$9),OE$9=0)=FALSE,OE$9=$DM10),1,0)*'4. Formulations'!$N9</f>
        <v>0</v>
      </c>
      <c r="OF10" s="27">
        <f>IF(AND(OR(ISBLANK(OF$9),OF$9=0)=FALSE,OF$9=$DM10),1,0)*'4. Formulations'!$N9</f>
        <v>0</v>
      </c>
      <c r="OG10" s="27">
        <f>IF(AND(OR(ISBLANK(OG$9),OG$9=0)=FALSE,OG$9=$DM10),1,0)*'4. Formulations'!$N9</f>
        <v>0</v>
      </c>
      <c r="OH10" s="27">
        <f>IF(AND(OR(ISBLANK(OH$9),OH$9=0)=FALSE,OH$9=$DM10),1,0)*'4. Formulations'!$N9</f>
        <v>0</v>
      </c>
      <c r="OI10" s="27">
        <f>IF(AND(OR(ISBLANK(OI$9),OI$9=0)=FALSE,OI$9=$DM10),1,0)*'4. Formulations'!$N9</f>
        <v>0</v>
      </c>
      <c r="OJ10" s="27">
        <f>IF(AND(OR(ISBLANK(OJ$9),OJ$9=0)=FALSE,OJ$9=$DM10),1,0)*'4. Formulations'!$N9</f>
        <v>0</v>
      </c>
      <c r="OK10" s="27">
        <f>IF(AND(OR(ISBLANK(OK$9),OK$9=0)=FALSE,OK$9=$DM10),1,0)*'4. Formulations'!$N9</f>
        <v>0</v>
      </c>
      <c r="OL10" s="27">
        <f>IF(AND(OR(ISBLANK(OL$9),OL$9=0)=FALSE,OL$9=$DM10),1,0)*'4. Formulations'!$N9</f>
        <v>0</v>
      </c>
      <c r="OM10" s="27"/>
      <c r="ON10" s="27"/>
      <c r="OO10" s="27"/>
      <c r="OQ10" s="27">
        <f>IF(AND(OR(ISBLANK(OQ$9),OQ$9=0)=FALSE,OR(OQ$9='2. Protocols'!$C9,OQ$9='2. Protocols'!$E9,OQ$9='2. Protocols'!$G9)),1,0)*'4. Formulations'!$O9</f>
        <v>0</v>
      </c>
      <c r="OR10" s="27">
        <f>IF(AND(OR(ISBLANK(OR$9),OR$9=0)=FALSE,OR(OR$9='2. Protocols'!$C9,OR$9='2. Protocols'!$E9,OR$9='2. Protocols'!$G9)),1,0)*'4. Formulations'!$O9</f>
        <v>0</v>
      </c>
      <c r="OS10" s="27">
        <f>IF(AND(OR(ISBLANK(OS$9),OS$9=0)=FALSE,OR(OS$9='2. Protocols'!$C9,OS$9='2. Protocols'!$E9,OS$9='2. Protocols'!$G9)),1,0)*'4. Formulations'!$O9</f>
        <v>0</v>
      </c>
      <c r="OT10" s="27">
        <f>IF(AND(OR(ISBLANK(OT$9),OT$9=0)=FALSE,OR(OT$9='2. Protocols'!$C9,OT$9='2. Protocols'!$E9,OT$9='2. Protocols'!$G9)),1,0)*'4. Formulations'!$O9</f>
        <v>0</v>
      </c>
      <c r="OU10" s="27">
        <f>IF(AND(OR(ISBLANK(OU$9),OU$9=0)=FALSE,OR(OU$9='2. Protocols'!$C9,OU$9='2. Protocols'!$E9,OU$9='2. Protocols'!$G9)),1,0)*'4. Formulations'!$O9</f>
        <v>0</v>
      </c>
      <c r="OV10" s="27">
        <f>IF(AND(OR(ISBLANK(OV$9),OV$9=0)=FALSE,OR(OV$9='2. Protocols'!$C9,OV$9='2. Protocols'!$E9,OV$9='2. Protocols'!$G9)),1,0)*'4. Formulations'!$O9</f>
        <v>0</v>
      </c>
      <c r="OW10" s="27">
        <f>IF(AND(OR(ISBLANK(OW$9),OW$9=0)=FALSE,OR(OW$9='2. Protocols'!$C9,OW$9='2. Protocols'!$E9,OW$9='2. Protocols'!$G9)),1,0)*'4. Formulations'!$O9</f>
        <v>0</v>
      </c>
      <c r="OX10" s="27">
        <f>IF(AND(OR(ISBLANK(OX$9),OX$9=0)=FALSE,OR(OX$9='2. Protocols'!$C9,OX$9='2. Protocols'!$E9,OX$9='2. Protocols'!$G9)),1,0)*'4. Formulations'!$O9</f>
        <v>0</v>
      </c>
      <c r="OY10" s="27">
        <f>IF(AND(OR(ISBLANK(OY$9),OY$9=0)=FALSE,OR(OY$9='2. Protocols'!$C9,OY$9='2. Protocols'!$E9,OY$9='2. Protocols'!$G9)),1,0)*'4. Formulations'!$O9</f>
        <v>0</v>
      </c>
      <c r="OZ10" s="27">
        <f>IF(AND(OR(ISBLANK(OZ$9),OZ$9=0)=FALSE,OR(OZ$9='2. Protocols'!$C9,OZ$9='2. Protocols'!$E9,OZ$9='2. Protocols'!$G9)),1,0)*'4. Formulations'!$O9</f>
        <v>0</v>
      </c>
      <c r="PA10" s="27">
        <f>IF(AND(OR(ISBLANK(PA$9),PA$9=0)=FALSE,OR(PA$9='2. Protocols'!$C9,PA$9='2. Protocols'!$E9,PA$9='2. Protocols'!$G9)),1,0)*'4. Formulations'!$O9</f>
        <v>0</v>
      </c>
      <c r="PB10" s="27">
        <f>IF(AND(OR(ISBLANK(PB$9),PB$9=0)=FALSE,OR(PB$9='2. Protocols'!$C9,PB$9='2. Protocols'!$E9,PB$9='2. Protocols'!$G9)),1,0)*'4. Formulations'!$O9</f>
        <v>0</v>
      </c>
      <c r="PC10" s="27">
        <f>IF(AND(OR(ISBLANK(PC$9),PC$9=0)=FALSE,OR(PC$9='2. Protocols'!$C9,PC$9='2. Protocols'!$E9,PC$9='2. Protocols'!$G9)),1,0)*'4. Formulations'!$O9</f>
        <v>0</v>
      </c>
      <c r="PD10" s="27">
        <f>IF(AND(OR(ISBLANK(PD$9),PD$9=0)=FALSE,OR(PD$9='2. Protocols'!$C9,PD$9='2. Protocols'!$E9,PD$9='2. Protocols'!$G9)),1,0)*'4. Formulations'!$O9</f>
        <v>0</v>
      </c>
      <c r="PE10" s="27">
        <f>IF(AND(OR(ISBLANK(PE$9),PE$9=0)=FALSE,OR(PE$9='2. Protocols'!$C9,PE$9='2. Protocols'!$E9,PE$9='2. Protocols'!$G9)),1,0)*'4. Formulations'!$O9</f>
        <v>0</v>
      </c>
      <c r="PF10" s="27">
        <f>IF(AND(OR(ISBLANK(PF$9),PF$9=0)=FALSE,OR(PF$9='2. Protocols'!$C9,PF$9='2. Protocols'!$E9,PF$9='2. Protocols'!$G9)),1,0)*'4. Formulations'!$O9</f>
        <v>0</v>
      </c>
      <c r="PG10" s="27">
        <f>IF(AND(OR(ISBLANK(PG$9),PG$9=0)=FALSE,OR(PG$9='2. Protocols'!$C9,PG$9='2. Protocols'!$E9,PG$9='2. Protocols'!$G9)),1,0)*'4. Formulations'!$O9</f>
        <v>0</v>
      </c>
      <c r="PH10" s="27">
        <f>IF(AND(OR(ISBLANK(PH$9),PH$9=0)=FALSE,OR(PH$9='2. Protocols'!$C9,PH$9='2. Protocols'!$E9,PH$9='2. Protocols'!$G9)),1,0)*'4. Formulations'!$O9</f>
        <v>0</v>
      </c>
      <c r="PI10" s="27">
        <f>IF(AND(OR(ISBLANK(PI$9),PI$9=0)=FALSE,OR(PI$9='2. Protocols'!$C9,PI$9='2. Protocols'!$E9,PI$9='2. Protocols'!$G9)),1,0)*'4. Formulations'!$O9</f>
        <v>0</v>
      </c>
      <c r="PJ10" s="27">
        <f>IF(AND(OR(ISBLANK(PJ$9),PJ$9=0)=FALSE,OR(PJ$9='2. Protocols'!$C9,PJ$9='2. Protocols'!$E9,PJ$9='2. Protocols'!$G9)),1,0)*'4. Formulations'!$O9</f>
        <v>0</v>
      </c>
      <c r="PK10" s="27">
        <f>IF(AND(OR(ISBLANK(PK$9),PK$9=0)=FALSE,OR(PK$9='2. Protocols'!$C9,PK$9='2. Protocols'!$E9,PK$9='2. Protocols'!$G9)),1,0)*'4. Formulations'!$O9</f>
        <v>0</v>
      </c>
      <c r="PL10" s="27">
        <f>IF(AND(OR(ISBLANK(PL$9),PL$9=0)=FALSE,OR(PL$9='2. Protocols'!$C9,PL$9='2. Protocols'!$E9,PL$9='2. Protocols'!$G9)),1,0)*'4. Formulations'!$O9</f>
        <v>0</v>
      </c>
      <c r="PM10" s="27">
        <f>IF(AND(OR(ISBLANK(PM$9),PM$9=0)=FALSE,OR(PM$9='2. Protocols'!$C9,PM$9='2. Protocols'!$E9,PM$9='2. Protocols'!$G9)),1,0)*'4. Formulations'!$O9</f>
        <v>0</v>
      </c>
      <c r="PN10" s="27">
        <f>IF(AND(OR(ISBLANK(PN$9),PN$9=0)=FALSE,OR(PN$9='2. Protocols'!$C9,PN$9='2. Protocols'!$E9,PN$9='2. Protocols'!$G9)),1,0)*'4. Formulations'!$O9</f>
        <v>0</v>
      </c>
      <c r="PO10" s="27">
        <f>IF(AND(OR(ISBLANK(PO$9),PO$9=0)=FALSE,OR(PO$9='2. Protocols'!$C9,PO$9='2. Protocols'!$E9,PO$9='2. Protocols'!$G9)),1,0)*'4. Formulations'!$O9</f>
        <v>0</v>
      </c>
      <c r="PP10" s="27">
        <f>IF(AND(OR(ISBLANK(PP$9),PP$9=0)=FALSE,OR(PP$9='2. Protocols'!$C9,PP$9='2. Protocols'!$E9,PP$9='2. Protocols'!$G9)),1,0)*'4. Formulations'!$O9</f>
        <v>0</v>
      </c>
      <c r="PQ10" s="27">
        <f>IF(AND(OR(ISBLANK(PQ$9),PQ$9=0)=FALSE,OR(PQ$9='2. Protocols'!$C9,PQ$9='2. Protocols'!$E9,PQ$9='2. Protocols'!$G9)),1,0)*'4. Formulations'!$O9</f>
        <v>0</v>
      </c>
      <c r="PR10" s="27">
        <f>IF(AND(OR(ISBLANK(PR$9),PR$9=0)=FALSE,OR(PR$9='2. Protocols'!$C9,PR$9='2. Protocols'!$E9,PR$9='2. Protocols'!$G9)),1,0)*'4. Formulations'!$O9</f>
        <v>0</v>
      </c>
      <c r="PS10" s="27">
        <f>IF(AND(OR(ISBLANK(PS$9),PS$9=0)=FALSE,OR(PS$9='2. Protocols'!$C9,PS$9='2. Protocols'!$E9,PS$9='2. Protocols'!$G9)),1,0)*'4. Formulations'!$O9</f>
        <v>0</v>
      </c>
      <c r="PT10" s="27">
        <f>IF(AND(OR(ISBLANK(PT$9),PT$9=0)=FALSE,OR(PT$9='2. Protocols'!$C9,PT$9='2. Protocols'!$E9,PT$9='2. Protocols'!$G9)),1,0)*'4. Formulations'!$O9</f>
        <v>0</v>
      </c>
      <c r="PU10" s="27">
        <f>IF(AND(OR(ISBLANK(PU$9),PU$9=0)=FALSE,OR(PU$9='2. Protocols'!$C9,PU$9='2. Protocols'!$E9,PU$9='2. Protocols'!$G9)),1,0)*'4. Formulations'!$O9</f>
        <v>0</v>
      </c>
      <c r="PV10" s="27">
        <f>IF(AND(OR(ISBLANK(PV$9),PV$9=0)=FALSE,OR(PV$9='2. Protocols'!$C9,PV$9='2. Protocols'!$E9,PV$9='2. Protocols'!$G9)),1,0)*'4. Formulations'!$O9</f>
        <v>0</v>
      </c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P10" s="27">
        <f>IF(AND(OR(ISBLANK(QP$9),QP$9=0)=FALSE,QP$9=$DL10),1,0)*'4. Formulations'!$P9</f>
        <v>0</v>
      </c>
      <c r="QQ10" s="27">
        <f>IF(AND(OR(ISBLANK(QQ$9),QQ$9=0)=FALSE,QQ$9=$DL10),1,0)*'4. Formulations'!$P9</f>
        <v>0</v>
      </c>
      <c r="QR10" s="27">
        <f>IF(AND(OR(ISBLANK(QR$9),QR$9=0)=FALSE,QR$9=$DL10),1,0)*'4. Formulations'!$P9</f>
        <v>0</v>
      </c>
      <c r="QS10" s="27">
        <f>IF(AND(OR(ISBLANK(QS$9),QS$9=0)=FALSE,QS$9=$DL10),1,0)*'4. Formulations'!$P9</f>
        <v>0</v>
      </c>
      <c r="QT10" s="27">
        <f>IF(AND(OR(ISBLANK(QT$9),QT$9=0)=FALSE,QT$9=$DL10),1,0)*'4. Formulations'!$P9</f>
        <v>0</v>
      </c>
      <c r="QU10" s="27">
        <f>IF(AND(OR(ISBLANK(QU$9),QU$9=0)=FALSE,QU$9=$DL10),1,0)*'4. Formulations'!$P9</f>
        <v>0</v>
      </c>
      <c r="QV10" s="27">
        <f>IF(AND(OR(ISBLANK(QV$9),QV$9=0)=FALSE,QV$9=$DL10),1,0)*'4. Formulations'!$P9</f>
        <v>0</v>
      </c>
      <c r="QW10" s="27">
        <f>IF(AND(OR(ISBLANK(QW$9),QW$9=0)=FALSE,QW$9=$DL10),1,0)*'4. Formulations'!$P9</f>
        <v>0</v>
      </c>
      <c r="QX10" s="27">
        <f>IF(AND(OR(ISBLANK(QX$9),QX$9=0)=FALSE,QX$9=$DL10),1,0)*'4. Formulations'!$P9</f>
        <v>0</v>
      </c>
      <c r="QY10" s="27">
        <f>IF(AND(OR(ISBLANK(QY$9),QY$9=0)=FALSE,QY$9=$DL10),1,0)*'4. Formulations'!$P9</f>
        <v>0</v>
      </c>
      <c r="QZ10" s="27">
        <f>IF(AND(OR(ISBLANK(QZ$9),QZ$9=0)=FALSE,QZ$9=$DL10),1,0)*'4. Formulations'!$P9</f>
        <v>0</v>
      </c>
      <c r="RA10" s="27">
        <f>IF(AND(OR(ISBLANK(RA$9),RA$9=0)=FALSE,RA$9=$DL10),1,0)*'4. Formulations'!$P9</f>
        <v>0</v>
      </c>
      <c r="RB10" s="27">
        <f>IF(AND(OR(ISBLANK(RB$9),RB$9=0)=FALSE,RB$9=$DL10),1,0)*'4. Formulations'!$P9</f>
        <v>0</v>
      </c>
      <c r="RC10" s="27">
        <f>IF(AND(OR(ISBLANK(RC$9),RC$9=0)=FALSE,RC$9=$DL10),1,0)*'4. Formulations'!$P9</f>
        <v>0</v>
      </c>
      <c r="RD10" s="27">
        <f>IF(AND(OR(ISBLANK(RD$9),RD$9=0)=FALSE,RD$9=$DL10),1,0)*'4. Formulations'!$P9</f>
        <v>0</v>
      </c>
      <c r="RE10" s="27">
        <f>IF(AND(OR(ISBLANK(RE$9),RE$9=0)=FALSE,RE$9=$DL10),1,0)*'4. Formulations'!$P9</f>
        <v>0</v>
      </c>
      <c r="RF10" s="27">
        <f>IF(AND(OR(ISBLANK(RF$9),RF$9=0)=FALSE,RF$9=$DL10),1,0)*'4. Formulations'!$P9</f>
        <v>0</v>
      </c>
      <c r="RG10" s="27"/>
      <c r="RH10" s="27"/>
      <c r="RI10" s="27"/>
      <c r="RK10" s="27">
        <f>IF(AND(OR(ISBLANK(RK$9),RK$9=0)=FALSE,SUM($QP10:$RF10)&gt;0,RK$9='2. Protocols'!$G9),1,0)*'4. Formulations'!$P9</f>
        <v>0</v>
      </c>
      <c r="RL10" s="27">
        <f>IF(AND(OR(ISBLANK(RL$9),RL$9=0)=FALSE,SUM($QP10:$RF10)&gt;0,RL$9='2. Protocols'!$G9),1,0)*'4. Formulations'!$P9</f>
        <v>0</v>
      </c>
      <c r="RM10" s="27">
        <f>IF(AND(OR(ISBLANK(RM$9),RM$9=0)=FALSE,SUM($QP10:$RF10)&gt;0,RM$9='2. Protocols'!$G9),1,0)*'4. Formulations'!$P9</f>
        <v>0</v>
      </c>
      <c r="RN10" s="27">
        <f>IF(AND(OR(ISBLANK(RN$9),RN$9=0)=FALSE,SUM($QP10:$RF10)&gt;0,RN$9='2. Protocols'!$G9),1,0)*'4. Formulations'!$P9</f>
        <v>0</v>
      </c>
      <c r="RO10" s="27">
        <f>IF(AND(OR(ISBLANK(RO$9),RO$9=0)=FALSE,SUM($QP10:$RF10)&gt;0,RO$9='2. Protocols'!$G9),1,0)*'4. Formulations'!$P9</f>
        <v>0</v>
      </c>
      <c r="RP10" s="27">
        <f>IF(AND(OR(ISBLANK(RP$9),RP$9=0)=FALSE,SUM($QP10:$RF10)&gt;0,RP$9='2. Protocols'!$G9),1,0)*'4. Formulations'!$P9</f>
        <v>0</v>
      </c>
      <c r="RQ10" s="27">
        <f>IF(AND(OR(ISBLANK(RQ$9),RQ$9=0)=FALSE,SUM($QP10:$RF10)&gt;0,RQ$9='2. Protocols'!$G9),1,0)*'4. Formulations'!$P9</f>
        <v>0</v>
      </c>
      <c r="RR10" s="27">
        <f>IF(AND(OR(ISBLANK(RR$9),RR$9=0)=FALSE,SUM($QP10:$RF10)&gt;0,RR$9='2. Protocols'!$G9),1,0)*'4. Formulations'!$P9</f>
        <v>0</v>
      </c>
      <c r="RS10" s="27">
        <f>IF(AND(OR(ISBLANK(RS$9),RS$9=0)=FALSE,SUM($QP10:$RF10)&gt;0,RS$9='2. Protocols'!$G9),1,0)*'4. Formulations'!$P9</f>
        <v>0</v>
      </c>
      <c r="RT10" s="27">
        <f>IF(AND(OR(ISBLANK(RT$9),RT$9=0)=FALSE,SUM($QP10:$RF10)&gt;0,RT$9='2. Protocols'!$G9),1,0)*'4. Formulations'!$P9</f>
        <v>0</v>
      </c>
      <c r="RU10" s="27">
        <f>IF(AND(OR(ISBLANK(RU$9),RU$9=0)=FALSE,SUM($QP10:$RF10)&gt;0,RU$9='2. Protocols'!$G9),1,0)*'4. Formulations'!$P9</f>
        <v>0</v>
      </c>
      <c r="RV10" s="27">
        <f>IF(AND(OR(ISBLANK(RV$9),RV$9=0)=FALSE,SUM($QP10:$RF10)&gt;0,RV$9='2. Protocols'!$G9),1,0)*'4. Formulations'!$P9</f>
        <v>0</v>
      </c>
      <c r="RW10" s="27">
        <f>IF(AND(OR(ISBLANK(RW$9),RW$9=0)=FALSE,SUM($QP10:$RF10)&gt;0,RW$9='2. Protocols'!$G9),1,0)*'4. Formulations'!$P9</f>
        <v>0</v>
      </c>
      <c r="RX10" s="27">
        <f>IF(AND(OR(ISBLANK(RX$9),RX$9=0)=FALSE,SUM($QP10:$RF10)&gt;0,RX$9='2. Protocols'!$G9),1,0)*'4. Formulations'!$P9</f>
        <v>0</v>
      </c>
      <c r="RY10" s="27">
        <f>IF(AND(OR(ISBLANK(RY$9),RY$9=0)=FALSE,SUM($QP10:$RF10)&gt;0,RY$9='2. Protocols'!$G9),1,0)*'4. Formulations'!$P9</f>
        <v>0</v>
      </c>
      <c r="RZ10" s="27">
        <f>IF(AND(OR(ISBLANK(RZ$9),RZ$9=0)=FALSE,SUM($QP10:$RF10)&gt;0,RZ$9='2. Protocols'!$G9),1,0)*'4. Formulations'!$P9</f>
        <v>0</v>
      </c>
      <c r="SA10" s="27">
        <f>IF(AND(OR(ISBLANK(SA$9),SA$9=0)=FALSE,SUM($QP10:$RF10)&gt;0,SA$9='2. Protocols'!$G9),1,0)*'4. Formulations'!$P9</f>
        <v>0</v>
      </c>
      <c r="SB10" s="27">
        <f>IF(AND(OR(ISBLANK(SB$9),SB$9=0)=FALSE,SUM($QP10:$RF10)&gt;0,SB$9='2. Protocols'!$G9),1,0)*'4. Formulations'!$P9</f>
        <v>0</v>
      </c>
      <c r="SC10" s="27">
        <f>IF(AND(OR(ISBLANK(SC$9),SC$9=0)=FALSE,SUM($QP10:$RF10)&gt;0,SC$9='2. Protocols'!$G9),1,0)*'4. Formulations'!$P9</f>
        <v>0</v>
      </c>
      <c r="SD10" s="27">
        <f>IF(AND(OR(ISBLANK(SD$9),SD$9=0)=FALSE,SUM($QP10:$RF10)&gt;0,SD$9='2. Protocols'!$G9),1,0)*'4. Formulations'!$P9</f>
        <v>0</v>
      </c>
      <c r="SE10" s="27">
        <f>IF(AND(OR(ISBLANK(SE$9),SE$9=0)=FALSE,SUM($QP10:$RF10)&gt;0,SE$9='2. Protocols'!$G9),1,0)*'4. Formulations'!$P9</f>
        <v>0</v>
      </c>
      <c r="SF10" s="27">
        <f>IF(AND(OR(ISBLANK(SF$9),SF$9=0)=FALSE,SUM($QP10:$RF10)&gt;0,SF$9='2. Protocols'!$G9),1,0)*'4. Formulations'!$P9</f>
        <v>0</v>
      </c>
      <c r="SG10" s="27">
        <f>IF(AND(OR(ISBLANK(SG$9),SG$9=0)=FALSE,SUM($QP10:$RF10)&gt;0,SG$9='2. Protocols'!$G9),1,0)*'4. Formulations'!$P9</f>
        <v>0</v>
      </c>
      <c r="SH10" s="27">
        <f>IF(AND(OR(ISBLANK(SH$9),SH$9=0)=FALSE,SUM($QP10:$RF10)&gt;0,SH$9='2. Protocols'!$G9),1,0)*'4. Formulations'!$P9</f>
        <v>0</v>
      </c>
      <c r="SI10" s="27">
        <f>IF(AND(OR(ISBLANK(SI$9),SI$9=0)=FALSE,SUM($QP10:$RF10)&gt;0,SI$9='2. Protocols'!$G9),1,0)*'4. Formulations'!$P9</f>
        <v>0</v>
      </c>
      <c r="SJ10" s="27">
        <f>IF(AND(OR(ISBLANK(SJ$9),SJ$9=0)=FALSE,SUM($QP10:$RF10)&gt;0,SJ$9='2. Protocols'!$G9),1,0)*'4. Formulations'!$P9</f>
        <v>0</v>
      </c>
      <c r="SK10" s="27">
        <f>IF(AND(OR(ISBLANK(SK$9),SK$9=0)=FALSE,SUM($QP10:$RF10)&gt;0,SK$9='2. Protocols'!$G9),1,0)*'4. Formulations'!$P9</f>
        <v>0</v>
      </c>
      <c r="SL10" s="27">
        <f>IF(AND(OR(ISBLANK(SL$9),SL$9=0)=FALSE,SUM($QP10:$RF10)&gt;0,SL$9='2. Protocols'!$G9),1,0)*'4. Formulations'!$P9</f>
        <v>0</v>
      </c>
      <c r="SM10" s="27">
        <f>IF(AND(OR(ISBLANK(SM$9),SM$9=0)=FALSE,SUM($QP10:$RF10)&gt;0,SM$9='2. Protocols'!$G9),1,0)*'4. Formulations'!$P9</f>
        <v>0</v>
      </c>
      <c r="SN10" s="27">
        <f>IF(AND(OR(ISBLANK(SN$9),SN$9=0)=FALSE,SUM($QP10:$RF10)&gt;0,SN$9='2. Protocols'!$G9),1,0)*'4. Formulations'!$P9</f>
        <v>0</v>
      </c>
      <c r="SO10" s="27">
        <f>IF(AND(OR(ISBLANK(SO$9),SO$9=0)=FALSE,SUM($QP10:$RF10)&gt;0,SO$9='2. Protocols'!$G9),1,0)*'4. Formulations'!$P9</f>
        <v>0</v>
      </c>
      <c r="SP10" s="27">
        <f>IF(AND(OR(ISBLANK(SP$9),SP$9=0)=FALSE,SUM($QP10:$RF10)&gt;0,SP$9='2. Protocols'!$G9),1,0)*'4. Formulations'!$P9</f>
        <v>0</v>
      </c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J10" s="27">
        <f>IF(AND(OR(ISBLANK(TJ$9),TJ$9=0)=FALSE,TJ$9=$DM10),1,0)*'4. Formulations'!$Q9</f>
        <v>0</v>
      </c>
      <c r="TK10" s="27">
        <f>IF(AND(OR(ISBLANK(TK$9),TK$9=0)=FALSE,TK$9=$DM10),1,0)*'4. Formulations'!$Q9</f>
        <v>0</v>
      </c>
      <c r="TL10" s="27">
        <f>IF(AND(OR(ISBLANK(TL$9),TL$9=0)=FALSE,TL$9=$DM10),1,0)*'4. Formulations'!$Q9</f>
        <v>0</v>
      </c>
      <c r="TM10" s="27">
        <f>IF(AND(OR(ISBLANK(TM$9),TM$9=0)=FALSE,TM$9=$DM10),1,0)*'4. Formulations'!$Q9</f>
        <v>0</v>
      </c>
      <c r="TN10" s="27">
        <f>IF(AND(OR(ISBLANK(TN$9),TN$9=0)=FALSE,TN$9=$DM10),1,0)*'4. Formulations'!$Q9</f>
        <v>0</v>
      </c>
      <c r="TO10" s="27">
        <f>IF(AND(OR(ISBLANK(TO$9),TO$9=0)=FALSE,TO$9=$DM10),1,0)*'4. Formulations'!$Q9</f>
        <v>0</v>
      </c>
      <c r="TP10" s="27">
        <f>IF(AND(OR(ISBLANK(TP$9),TP$9=0)=FALSE,TP$9=$DM10),1,0)*'4. Formulations'!$Q9</f>
        <v>0</v>
      </c>
      <c r="TQ10" s="27">
        <f>IF(AND(OR(ISBLANK(TQ$9),TQ$9=0)=FALSE,TQ$9=$DM10),1,0)*'4. Formulations'!$Q9</f>
        <v>0</v>
      </c>
      <c r="TR10" s="27">
        <f>IF(AND(OR(ISBLANK(TR$9),TR$9=0)=FALSE,TR$9=$DM10),1,0)*'4. Formulations'!$Q9</f>
        <v>0</v>
      </c>
      <c r="TS10" s="27">
        <f>IF(AND(OR(ISBLANK(TS$9),TS$9=0)=FALSE,TS$9=$DM10),1,0)*'4. Formulations'!$Q9</f>
        <v>0</v>
      </c>
      <c r="TT10" s="27">
        <f>IF(AND(OR(ISBLANK(TT$9),TT$9=0)=FALSE,TT$9=$DM10),1,0)*'4. Formulations'!$Q9</f>
        <v>0</v>
      </c>
      <c r="TU10" s="27">
        <f>IF(AND(OR(ISBLANK(TU$9),TU$9=0)=FALSE,TU$9=$DM10),1,0)*'4. Formulations'!$Q9</f>
        <v>0</v>
      </c>
      <c r="TV10" s="27">
        <f>IF(AND(OR(ISBLANK(TV$9),TV$9=0)=FALSE,TV$9=$DM10),1,0)*'4. Formulations'!$Q9</f>
        <v>0</v>
      </c>
      <c r="TW10" s="27">
        <f>IF(AND(OR(ISBLANK(TW$9),TW$9=0)=FALSE,TW$9=$DM10),1,0)*'4. Formulations'!$Q9</f>
        <v>0</v>
      </c>
      <c r="TX10" s="27">
        <f>IF(AND(OR(ISBLANK(TX$9),TX$9=0)=FALSE,TX$9=$DM10),1,0)*'4. Formulations'!$Q9</f>
        <v>0</v>
      </c>
      <c r="TY10" s="27">
        <f>IF(AND(OR(ISBLANK(TY$9),TY$9=0)=FALSE,TY$9=$DM10),1,0)*'4. Formulations'!$Q9</f>
        <v>0</v>
      </c>
      <c r="TZ10" s="27">
        <f>IF(AND(OR(ISBLANK(TZ$9),TZ$9=0)=FALSE,TZ$9=$DM10),1,0)*'4. Formulations'!$Q9</f>
        <v>0</v>
      </c>
      <c r="UA10" s="27"/>
      <c r="UB10" s="27"/>
      <c r="UC10" s="27"/>
    </row>
    <row r="11" spans="2:549" ht="15" x14ac:dyDescent="0.25">
      <c r="B11" s="2"/>
      <c r="C11" s="75" t="str">
        <f>IF('2. Protocols'!C10&amp;"+"&amp;'2. Protocols'!E10&amp;"+"&amp;'2. Protocols'!G10="++","",'2. Protocols'!C10&amp;"+"&amp;'2. Protocols'!E10&amp;"+"&amp;'2. Protocols'!G10)</f>
        <v/>
      </c>
      <c r="D11" s="7"/>
      <c r="E11" s="8"/>
      <c r="G11" s="72" t="e">
        <f>'2. Protocols'!J10*'1. General Inputs'!$J$13</f>
        <v>#VALUE!</v>
      </c>
      <c r="H11" s="72" t="e">
        <f>MAX(G11*(1+'1. General Inputs'!$AW$23+HLOOKUP(H$7,'1. General Inputs'!$AW$17:$AY$19,ROWS('1. General Inputs'!$AU$17:$AU$19),0))+(CHOOSE(H$7,'1. General Inputs'!$J$15,'1. General Inputs'!$L$15,'1. General Inputs'!$N$15)/12)*CHOOSE(H$7,'2. Protocols'!$K10,'2. Protocols'!$L10,'2. Protocols'!$M10)+'3. ARV Substitutions'!L36,0)</f>
        <v>#VALUE!</v>
      </c>
      <c r="I11" s="72" t="e">
        <f>MAX(H11*(1+'1. General Inputs'!$AW$23+HLOOKUP(I$7,'1. General Inputs'!$AW$17:$AY$19,ROWS('1. General Inputs'!$AU$17:$AU$19),0))+(CHOOSE(I$7,'1. General Inputs'!$J$15,'1. General Inputs'!$L$15,'1. General Inputs'!$N$15)/12)*CHOOSE(I$7,'2. Protocols'!$K10,'2. Protocols'!$L10,'2. Protocols'!$M10)+'3. ARV Substitutions'!M36,0)</f>
        <v>#VALUE!</v>
      </c>
      <c r="J11" s="72" t="e">
        <f>MAX(I11*(1+'1. General Inputs'!$AW$23+HLOOKUP(J$7,'1. General Inputs'!$AW$17:$AY$19,ROWS('1. General Inputs'!$AU$17:$AU$19),0))+(CHOOSE(J$7,'1. General Inputs'!$J$15,'1. General Inputs'!$L$15,'1. General Inputs'!$N$15)/12)*CHOOSE(J$7,'2. Protocols'!$K10,'2. Protocols'!$L10,'2. Protocols'!$M10)+'3. ARV Substitutions'!N36,0)</f>
        <v>#VALUE!</v>
      </c>
      <c r="K11" s="72" t="e">
        <f>MAX(J11*(1+'1. General Inputs'!$AW$23+HLOOKUP(K$7,'1. General Inputs'!$AW$17:$AY$19,ROWS('1. General Inputs'!$AU$17:$AU$19),0))+(CHOOSE(K$7,'1. General Inputs'!$J$15,'1. General Inputs'!$L$15,'1. General Inputs'!$N$15)/12)*CHOOSE(K$7,'2. Protocols'!$K10,'2. Protocols'!$L10,'2. Protocols'!$M10)+'3. ARV Substitutions'!O36,0)</f>
        <v>#VALUE!</v>
      </c>
      <c r="L11" s="72" t="e">
        <f>MAX(K11*(1+'1. General Inputs'!$AW$23+HLOOKUP(L$7,'1. General Inputs'!$AW$17:$AY$19,ROWS('1. General Inputs'!$AU$17:$AU$19),0))+(CHOOSE(L$7,'1. General Inputs'!$J$15,'1. General Inputs'!$L$15,'1. General Inputs'!$N$15)/12)*CHOOSE(L$7,'2. Protocols'!$K10,'2. Protocols'!$L10,'2. Protocols'!$M10)+'3. ARV Substitutions'!P36,0)</f>
        <v>#VALUE!</v>
      </c>
      <c r="M11" s="72" t="e">
        <f>MAX(L11*(1+'1. General Inputs'!$AW$23+HLOOKUP(M$7,'1. General Inputs'!$AW$17:$AY$19,ROWS('1. General Inputs'!$AU$17:$AU$19),0))+(CHOOSE(M$7,'1. General Inputs'!$J$15,'1. General Inputs'!$L$15,'1. General Inputs'!$N$15)/12)*CHOOSE(M$7,'2. Protocols'!$K10,'2. Protocols'!$L10,'2. Protocols'!$M10)+'3. ARV Substitutions'!Q36,0)</f>
        <v>#VALUE!</v>
      </c>
      <c r="N11" s="72" t="e">
        <f>MAX(M11*(1+'1. General Inputs'!$AW$23+HLOOKUP(N$7,'1. General Inputs'!$AW$17:$AY$19,ROWS('1. General Inputs'!$AU$17:$AU$19),0))+(CHOOSE(N$7,'1. General Inputs'!$J$15,'1. General Inputs'!$L$15,'1. General Inputs'!$N$15)/12)*CHOOSE(N$7,'2. Protocols'!$K10,'2. Protocols'!$L10,'2. Protocols'!$M10)+'3. ARV Substitutions'!R36,0)</f>
        <v>#VALUE!</v>
      </c>
      <c r="O11" s="72" t="e">
        <f>MAX(N11*(1+'1. General Inputs'!$AW$23+HLOOKUP(O$7,'1. General Inputs'!$AW$17:$AY$19,ROWS('1. General Inputs'!$AU$17:$AU$19),0))+(CHOOSE(O$7,'1. General Inputs'!$J$15,'1. General Inputs'!$L$15,'1. General Inputs'!$N$15)/12)*CHOOSE(O$7,'2. Protocols'!$K10,'2. Protocols'!$L10,'2. Protocols'!$M10)+'3. ARV Substitutions'!S36,0)</f>
        <v>#VALUE!</v>
      </c>
      <c r="P11" s="72" t="e">
        <f>MAX(O11*(1+'1. General Inputs'!$AW$23+HLOOKUP(P$7,'1. General Inputs'!$AW$17:$AY$19,ROWS('1. General Inputs'!$AU$17:$AU$19),0))+(CHOOSE(P$7,'1. General Inputs'!$J$15,'1. General Inputs'!$L$15,'1. General Inputs'!$N$15)/12)*CHOOSE(P$7,'2. Protocols'!$K10,'2. Protocols'!$L10,'2. Protocols'!$M10)+'3. ARV Substitutions'!T36,0)</f>
        <v>#VALUE!</v>
      </c>
      <c r="Q11" s="72" t="e">
        <f>MAX(P11*(1+'1. General Inputs'!$AW$23+HLOOKUP(Q$7,'1. General Inputs'!$AW$17:$AY$19,ROWS('1. General Inputs'!$AU$17:$AU$19),0))+(CHOOSE(Q$7,'1. General Inputs'!$J$15,'1. General Inputs'!$L$15,'1. General Inputs'!$N$15)/12)*CHOOSE(Q$7,'2. Protocols'!$K10,'2. Protocols'!$L10,'2. Protocols'!$M10)+'3. ARV Substitutions'!U36,0)</f>
        <v>#VALUE!</v>
      </c>
      <c r="R11" s="72" t="e">
        <f>MAX(Q11*(1+'1. General Inputs'!$AW$23+HLOOKUP(R$7,'1. General Inputs'!$AW$17:$AY$19,ROWS('1. General Inputs'!$AU$17:$AU$19),0))+(CHOOSE(R$7,'1. General Inputs'!$J$15,'1. General Inputs'!$L$15,'1. General Inputs'!$N$15)/12)*CHOOSE(R$7,'2. Protocols'!$K10,'2. Protocols'!$L10,'2. Protocols'!$M10)+'3. ARV Substitutions'!V36,0)</f>
        <v>#VALUE!</v>
      </c>
      <c r="S11" s="72" t="e">
        <f>MAX(R11*(1+'1. General Inputs'!$AW$23+HLOOKUP(S$7,'1. General Inputs'!$AW$17:$AY$19,ROWS('1. General Inputs'!$AU$17:$AU$19),0))+(CHOOSE(S$7,'1. General Inputs'!$J$15,'1. General Inputs'!$L$15,'1. General Inputs'!$N$15)/12)*CHOOSE(S$7,'2. Protocols'!$K10,'2. Protocols'!$L10,'2. Protocols'!$M10)+'3. ARV Substitutions'!W36,0)</f>
        <v>#VALUE!</v>
      </c>
      <c r="T11" s="72" t="e">
        <f>MAX(S11*(1+'1. General Inputs'!$AW$23+HLOOKUP(T$7,'1. General Inputs'!$AW$17:$AY$19,ROWS('1. General Inputs'!$AU$17:$AU$19),0))+(CHOOSE(T$7,'1. General Inputs'!$J$15,'1. General Inputs'!$L$15,'1. General Inputs'!$N$15)/12)*CHOOSE(T$7,'2. Protocols'!$K10,'2. Protocols'!$L10,'2. Protocols'!$M10)+'3. ARV Substitutions'!X36,0)</f>
        <v>#VALUE!</v>
      </c>
      <c r="U11" s="72" t="e">
        <f>MAX(T11*(1+'1. General Inputs'!$AW$23+HLOOKUP(U$7,'1. General Inputs'!$AW$17:$AY$19,ROWS('1. General Inputs'!$AU$17:$AU$19),0))+(CHOOSE(U$7,'1. General Inputs'!$J$15,'1. General Inputs'!$L$15,'1. General Inputs'!$N$15)/12)*CHOOSE(U$7,'2. Protocols'!$K10,'2. Protocols'!$L10,'2. Protocols'!$M10)+'3. ARV Substitutions'!Y36,0)</f>
        <v>#VALUE!</v>
      </c>
      <c r="V11" s="72" t="e">
        <f>MAX(U11*(1+'1. General Inputs'!$AW$23+HLOOKUP(V$7,'1. General Inputs'!$AW$17:$AY$19,ROWS('1. General Inputs'!$AU$17:$AU$19),0))+(CHOOSE(V$7,'1. General Inputs'!$J$15,'1. General Inputs'!$L$15,'1. General Inputs'!$N$15)/12)*CHOOSE(V$7,'2. Protocols'!$K10,'2. Protocols'!$L10,'2. Protocols'!$M10)+'3. ARV Substitutions'!Z36,0)</f>
        <v>#VALUE!</v>
      </c>
      <c r="W11" s="72" t="e">
        <f>MAX(V11*(1+'1. General Inputs'!$AW$23+HLOOKUP(W$7,'1. General Inputs'!$AW$17:$AY$19,ROWS('1. General Inputs'!$AU$17:$AU$19),0))+(CHOOSE(W$7,'1. General Inputs'!$J$15,'1. General Inputs'!$L$15,'1. General Inputs'!$N$15)/12)*CHOOSE(W$7,'2. Protocols'!$K10,'2. Protocols'!$L10,'2. Protocols'!$M10)+'3. ARV Substitutions'!AA36,0)</f>
        <v>#VALUE!</v>
      </c>
      <c r="X11" s="72" t="e">
        <f>MAX(W11*(1+'1. General Inputs'!$AW$23+HLOOKUP(X$7,'1. General Inputs'!$AW$17:$AY$19,ROWS('1. General Inputs'!$AU$17:$AU$19),0))+(CHOOSE(X$7,'1. General Inputs'!$J$15,'1. General Inputs'!$L$15,'1. General Inputs'!$N$15)/12)*CHOOSE(X$7,'2. Protocols'!$K10,'2. Protocols'!$L10,'2. Protocols'!$M10)+'3. ARV Substitutions'!AB36,0)</f>
        <v>#VALUE!</v>
      </c>
      <c r="Y11" s="72" t="e">
        <f>MAX(X11*(1+'1. General Inputs'!$AW$23+HLOOKUP(Y$7,'1. General Inputs'!$AW$17:$AY$19,ROWS('1. General Inputs'!$AU$17:$AU$19),0))+(CHOOSE(Y$7,'1. General Inputs'!$J$15,'1. General Inputs'!$L$15,'1. General Inputs'!$N$15)/12)*CHOOSE(Y$7,'2. Protocols'!$K10,'2. Protocols'!$L10,'2. Protocols'!$M10)+'3. ARV Substitutions'!AC36,0)</f>
        <v>#VALUE!</v>
      </c>
      <c r="Z11" s="72" t="e">
        <f>MAX(Y11*(1+'1. General Inputs'!$AW$23+HLOOKUP(Z$7,'1. General Inputs'!$AW$17:$AY$19,ROWS('1. General Inputs'!$AU$17:$AU$19),0))+(CHOOSE(Z$7,'1. General Inputs'!$J$15,'1. General Inputs'!$L$15,'1. General Inputs'!$N$15)/12)*CHOOSE(Z$7,'2. Protocols'!$K10,'2. Protocols'!$L10,'2. Protocols'!$M10)+'3. ARV Substitutions'!AD36,0)</f>
        <v>#VALUE!</v>
      </c>
      <c r="AA11" s="72" t="e">
        <f>MAX(Z11*(1+'1. General Inputs'!$AW$23+HLOOKUP(AA$7,'1. General Inputs'!$AW$17:$AY$19,ROWS('1. General Inputs'!$AU$17:$AU$19),0))+(CHOOSE(AA$7,'1. General Inputs'!$J$15,'1. General Inputs'!$L$15,'1. General Inputs'!$N$15)/12)*CHOOSE(AA$7,'2. Protocols'!$K10,'2. Protocols'!$L10,'2. Protocols'!$M10)+'3. ARV Substitutions'!AE36,0)</f>
        <v>#VALUE!</v>
      </c>
      <c r="AB11" s="72" t="e">
        <f>MAX(AA11*(1+'1. General Inputs'!$AW$23+HLOOKUP(AB$7,'1. General Inputs'!$AW$17:$AY$19,ROWS('1. General Inputs'!$AU$17:$AU$19),0))+(CHOOSE(AB$7,'1. General Inputs'!$J$15,'1. General Inputs'!$L$15,'1. General Inputs'!$N$15)/12)*CHOOSE(AB$7,'2. Protocols'!$K10,'2. Protocols'!$L10,'2. Protocols'!$M10)+'3. ARV Substitutions'!AF36,0)</f>
        <v>#VALUE!</v>
      </c>
      <c r="AC11" s="72" t="e">
        <f>MAX(AB11*(1+'1. General Inputs'!$AW$23+HLOOKUP(AC$7,'1. General Inputs'!$AW$17:$AY$19,ROWS('1. General Inputs'!$AU$17:$AU$19),0))+(CHOOSE(AC$7,'1. General Inputs'!$J$15,'1. General Inputs'!$L$15,'1. General Inputs'!$N$15)/12)*CHOOSE(AC$7,'2. Protocols'!$K10,'2. Protocols'!$L10,'2. Protocols'!$M10)+'3. ARV Substitutions'!AG36,0)</f>
        <v>#VALUE!</v>
      </c>
      <c r="AD11" s="72" t="e">
        <f>MAX(AC11*(1+'1. General Inputs'!$AW$23+HLOOKUP(AD$7,'1. General Inputs'!$AW$17:$AY$19,ROWS('1. General Inputs'!$AU$17:$AU$19),0))+(CHOOSE(AD$7,'1. General Inputs'!$J$15,'1. General Inputs'!$L$15,'1. General Inputs'!$N$15)/12)*CHOOSE(AD$7,'2. Protocols'!$K10,'2. Protocols'!$L10,'2. Protocols'!$M10)+'3. ARV Substitutions'!AH36,0)</f>
        <v>#VALUE!</v>
      </c>
      <c r="AE11" s="72" t="e">
        <f>MAX(AD11*(1+'1. General Inputs'!$AW$23+HLOOKUP(AE$7,'1. General Inputs'!$AW$17:$AY$19,ROWS('1. General Inputs'!$AU$17:$AU$19),0))+(CHOOSE(AE$7,'1. General Inputs'!$J$15,'1. General Inputs'!$L$15,'1. General Inputs'!$N$15)/12)*CHOOSE(AE$7,'2. Protocols'!$K10,'2. Protocols'!$L10,'2. Protocols'!$M10)+'3. ARV Substitutions'!AI36,0)</f>
        <v>#VALUE!</v>
      </c>
      <c r="AF11" s="72" t="e">
        <f>MAX(AE11*(1+'1. General Inputs'!$AW$23+HLOOKUP(AF$7,'1. General Inputs'!$AW$17:$AY$19,ROWS('1. General Inputs'!$AU$17:$AU$19),0))+(CHOOSE(AF$7,'1. General Inputs'!$J$15,'1. General Inputs'!$L$15,'1. General Inputs'!$N$15)/12)*CHOOSE(AF$7,'2. Protocols'!$K10,'2. Protocols'!$L10,'2. Protocols'!$M10)+'3. ARV Substitutions'!AJ36,0)</f>
        <v>#VALUE!</v>
      </c>
      <c r="AG11" s="72" t="e">
        <f>MAX(AF11*(1+'1. General Inputs'!$AW$23+HLOOKUP(AG$7,'1. General Inputs'!$AW$17:$AY$19,ROWS('1. General Inputs'!$AU$17:$AU$19),0))+(CHOOSE(AG$7,'1. General Inputs'!$J$15,'1. General Inputs'!$L$15,'1. General Inputs'!$N$15)/12)*CHOOSE(AG$7,'2. Protocols'!$K10,'2. Protocols'!$L10,'2. Protocols'!$M10)+'3. ARV Substitutions'!AK36,0)</f>
        <v>#VALUE!</v>
      </c>
      <c r="AH11" s="72" t="e">
        <f>MAX(AG11*(1+'1. General Inputs'!$AW$23+HLOOKUP(AH$7,'1. General Inputs'!$AW$17:$AY$19,ROWS('1. General Inputs'!$AU$17:$AU$19),0))+(CHOOSE(AH$7,'1. General Inputs'!$J$15,'1. General Inputs'!$L$15,'1. General Inputs'!$N$15)/12)*CHOOSE(AH$7,'2. Protocols'!$K10,'2. Protocols'!$L10,'2. Protocols'!$M10)+'3. ARV Substitutions'!AL36,0)</f>
        <v>#VALUE!</v>
      </c>
      <c r="AI11" s="72" t="e">
        <f>MAX(AH11*(1+'1. General Inputs'!$AW$23+HLOOKUP(AI$7,'1. General Inputs'!$AW$17:$AY$19,ROWS('1. General Inputs'!$AU$17:$AU$19),0))+(CHOOSE(AI$7,'1. General Inputs'!$J$15,'1. General Inputs'!$L$15,'1. General Inputs'!$N$15)/12)*CHOOSE(AI$7,'2. Protocols'!$K10,'2. Protocols'!$L10,'2. Protocols'!$M10)+'3. ARV Substitutions'!AM36,0)</f>
        <v>#VALUE!</v>
      </c>
      <c r="AJ11" s="72" t="e">
        <f>MAX(AI11*(1+'1. General Inputs'!$AW$23+HLOOKUP(AJ$7,'1. General Inputs'!$AW$17:$AY$19,ROWS('1. General Inputs'!$AU$17:$AU$19),0))+(CHOOSE(AJ$7,'1. General Inputs'!$J$15,'1. General Inputs'!$L$15,'1. General Inputs'!$N$15)/12)*CHOOSE(AJ$7,'2. Protocols'!$K10,'2. Protocols'!$L10,'2. Protocols'!$M10)+'3. ARV Substitutions'!AN36,0)</f>
        <v>#VALUE!</v>
      </c>
      <c r="AK11" s="72" t="e">
        <f>MAX(AJ11*(1+'1. General Inputs'!$AW$23+HLOOKUP(AK$7,'1. General Inputs'!$AW$17:$AY$19,ROWS('1. General Inputs'!$AU$17:$AU$19),0))+(CHOOSE(AK$7,'1. General Inputs'!$J$15,'1. General Inputs'!$L$15,'1. General Inputs'!$N$15)/12)*CHOOSE(AK$7,'2. Protocols'!$K10,'2. Protocols'!$L10,'2. Protocols'!$M10)+'3. ARV Substitutions'!AO36,0)</f>
        <v>#VALUE!</v>
      </c>
      <c r="AL11" s="72" t="e">
        <f>MAX(AK11*(1+'1. General Inputs'!$AW$23+HLOOKUP(AL$7,'1. General Inputs'!$AW$17:$AY$19,ROWS('1. General Inputs'!$AU$17:$AU$19),0))+(CHOOSE(AL$7,'1. General Inputs'!$J$15,'1. General Inputs'!$L$15,'1. General Inputs'!$N$15)/12)*CHOOSE(AL$7,'2. Protocols'!$K10,'2. Protocols'!$L10,'2. Protocols'!$M10)+'3. ARV Substitutions'!AP36,0)</f>
        <v>#VALUE!</v>
      </c>
      <c r="AM11" s="72" t="e">
        <f>MAX(AL11*(1+'1. General Inputs'!$AW$23+HLOOKUP(AM$7,'1. General Inputs'!$AW$17:$AY$19,ROWS('1. General Inputs'!$AU$17:$AU$19),0))+(CHOOSE(AM$7,'1. General Inputs'!$J$15,'1. General Inputs'!$L$15,'1. General Inputs'!$N$15)/12)*CHOOSE(AM$7,'2. Protocols'!$K10,'2. Protocols'!$L10,'2. Protocols'!$M10)+'3. ARV Substitutions'!AQ36,0)</f>
        <v>#VALUE!</v>
      </c>
      <c r="AN11" s="72" t="e">
        <f>MAX(AM11*(1+'1. General Inputs'!$AW$23+HLOOKUP(AN$7,'1. General Inputs'!$AW$17:$AY$19,ROWS('1. General Inputs'!$AU$17:$AU$19),0))+(CHOOSE(AN$7,'1. General Inputs'!$J$15,'1. General Inputs'!$L$15,'1. General Inputs'!$N$15)/12)*CHOOSE(AN$7,'2. Protocols'!$K10,'2. Protocols'!$L10,'2. Protocols'!$M10)+'3. ARV Substitutions'!AR36,0)</f>
        <v>#VALUE!</v>
      </c>
      <c r="AO11" s="72" t="e">
        <f>MAX(AN11*(1+'1. General Inputs'!$AW$23+HLOOKUP(AO$7,'1. General Inputs'!$AW$17:$AY$19,ROWS('1. General Inputs'!$AU$17:$AU$19),0))+(CHOOSE(AO$7,'1. General Inputs'!$J$15,'1. General Inputs'!$L$15,'1. General Inputs'!$N$15)/12)*CHOOSE(AO$7,'2. Protocols'!$K10,'2. Protocols'!$L10,'2. Protocols'!$M10)+'3. ARV Substitutions'!AS36,0)</f>
        <v>#VALUE!</v>
      </c>
      <c r="AP11" s="72" t="e">
        <f>MAX(AO11*(1+'1. General Inputs'!$AW$23+HLOOKUP(AP$7,'1. General Inputs'!$AW$17:$AY$19,ROWS('1. General Inputs'!$AU$17:$AU$19),0))+(CHOOSE(AP$7,'1. General Inputs'!$J$15,'1. General Inputs'!$L$15,'1. General Inputs'!$N$15)/12)*CHOOSE(AP$7,'2. Protocols'!$K10,'2. Protocols'!$L10,'2. Protocols'!$M10)+'3. ARV Substitutions'!AT36,0)</f>
        <v>#VALUE!</v>
      </c>
      <c r="AQ11" s="72" t="e">
        <f>MAX(AP11*(1+'1. General Inputs'!$AW$23+HLOOKUP(AQ$7,'1. General Inputs'!$AW$17:$AY$19,ROWS('1. General Inputs'!$AU$17:$AU$19),0))+(CHOOSE(AQ$7,'1. General Inputs'!$J$15,'1. General Inputs'!$L$15,'1. General Inputs'!$N$15)/12)*CHOOSE(AQ$7,'2. Protocols'!$K10,'2. Protocols'!$L10,'2. Protocols'!$M10)+'3. ARV Substitutions'!AU36,0)</f>
        <v>#VALUE!</v>
      </c>
      <c r="CA11" s="51" t="e">
        <f t="shared" si="30"/>
        <v>#VALUE!</v>
      </c>
      <c r="CB11" s="51" t="e">
        <f t="shared" si="31"/>
        <v>#VALUE!</v>
      </c>
      <c r="CC11" s="51" t="e">
        <f t="shared" si="32"/>
        <v>#VALUE!</v>
      </c>
      <c r="CD11" s="51" t="e">
        <f t="shared" si="33"/>
        <v>#VALUE!</v>
      </c>
      <c r="CE11" s="51" t="e">
        <f t="shared" si="34"/>
        <v>#VALUE!</v>
      </c>
      <c r="CF11" s="51" t="e">
        <f t="shared" si="35"/>
        <v>#VALUE!</v>
      </c>
      <c r="CG11" s="51" t="e">
        <f t="shared" si="36"/>
        <v>#VALUE!</v>
      </c>
      <c r="CH11" s="51" t="e">
        <f t="shared" si="37"/>
        <v>#VALUE!</v>
      </c>
      <c r="CI11" s="51" t="e">
        <f t="shared" si="38"/>
        <v>#VALUE!</v>
      </c>
      <c r="CJ11" s="51" t="e">
        <f t="shared" si="39"/>
        <v>#VALUE!</v>
      </c>
      <c r="CK11" s="51" t="e">
        <f t="shared" si="40"/>
        <v>#VALUE!</v>
      </c>
      <c r="CL11" s="51" t="e">
        <f t="shared" si="41"/>
        <v>#VALUE!</v>
      </c>
      <c r="CM11" s="51" t="e">
        <f t="shared" si="42"/>
        <v>#VALUE!</v>
      </c>
      <c r="CN11" s="51" t="e">
        <f t="shared" si="43"/>
        <v>#VALUE!</v>
      </c>
      <c r="CO11" s="51" t="e">
        <f t="shared" si="44"/>
        <v>#VALUE!</v>
      </c>
      <c r="CP11" s="51" t="e">
        <f t="shared" si="45"/>
        <v>#VALUE!</v>
      </c>
      <c r="CQ11" s="51" t="e">
        <f t="shared" si="46"/>
        <v>#VALUE!</v>
      </c>
      <c r="CR11" s="51" t="e">
        <f t="shared" si="47"/>
        <v>#VALUE!</v>
      </c>
      <c r="CS11" s="51" t="e">
        <f t="shared" si="48"/>
        <v>#VALUE!</v>
      </c>
      <c r="CT11" s="51" t="e">
        <f t="shared" si="49"/>
        <v>#VALUE!</v>
      </c>
      <c r="CU11" s="51" t="e">
        <f t="shared" si="50"/>
        <v>#VALUE!</v>
      </c>
      <c r="CV11" s="51" t="e">
        <f t="shared" si="51"/>
        <v>#VALUE!</v>
      </c>
      <c r="CW11" s="51" t="e">
        <f t="shared" si="52"/>
        <v>#VALUE!</v>
      </c>
      <c r="CX11" s="51" t="e">
        <f t="shared" si="53"/>
        <v>#VALUE!</v>
      </c>
      <c r="CY11" s="51" t="e">
        <f t="shared" si="54"/>
        <v>#VALUE!</v>
      </c>
      <c r="CZ11" s="51" t="e">
        <f t="shared" si="55"/>
        <v>#VALUE!</v>
      </c>
      <c r="DA11" s="51" t="e">
        <f t="shared" si="56"/>
        <v>#VALUE!</v>
      </c>
      <c r="DB11" s="51" t="e">
        <f t="shared" si="57"/>
        <v>#VALUE!</v>
      </c>
      <c r="DC11" s="51" t="e">
        <f t="shared" si="58"/>
        <v>#VALUE!</v>
      </c>
      <c r="DD11" s="51" t="e">
        <f t="shared" si="59"/>
        <v>#VALUE!</v>
      </c>
      <c r="DE11" s="51" t="e">
        <f t="shared" si="60"/>
        <v>#VALUE!</v>
      </c>
      <c r="DF11" s="51" t="e">
        <f t="shared" si="61"/>
        <v>#VALUE!</v>
      </c>
      <c r="DG11" s="51" t="e">
        <f t="shared" si="62"/>
        <v>#VALUE!</v>
      </c>
      <c r="DH11" s="51" t="e">
        <f t="shared" si="63"/>
        <v>#VALUE!</v>
      </c>
      <c r="DI11" s="51" t="e">
        <f t="shared" si="64"/>
        <v>#VALUE!</v>
      </c>
      <c r="DJ11" s="51" t="e">
        <f t="shared" si="65"/>
        <v>#VALUE!</v>
      </c>
      <c r="DL11" s="21" t="str">
        <f>CONCATENATE('2. Protocols'!C10, '2. Protocols'!D10, '2. Protocols'!E10)</f>
        <v>+</v>
      </c>
      <c r="DM11" s="21" t="str">
        <f>CONCATENATE('2. Protocols'!C10, '2. Protocols'!D10, '2. Protocols'!E10, '2. Protocols'!F10, '2. Protocols'!G10,)</f>
        <v>++</v>
      </c>
      <c r="DO11" s="27">
        <f>IF(AND(OR(ISBLANK(DO$9),DO$9=0)=FALSE,OR(DO$9='2. Protocols'!$C10,DO$9='2. Protocols'!$E10,DO$9='2. Protocols'!$G10)),1,0)*'4. Formulations'!$I10</f>
        <v>0</v>
      </c>
      <c r="DP11" s="27">
        <f>IF(AND(OR(ISBLANK(DP$9),DP$9=0)=FALSE,OR(DP$9='2. Protocols'!$C10,DP$9='2. Protocols'!$E10,DP$9='2. Protocols'!$G10)),1,0)*'4. Formulations'!$I10</f>
        <v>0</v>
      </c>
      <c r="DQ11" s="27">
        <f>IF(AND(OR(ISBLANK(DQ$9),DQ$9=0)=FALSE,OR(DQ$9='2. Protocols'!$C10,DQ$9='2. Protocols'!$E10,DQ$9='2. Protocols'!$G10)),1,0)*'4. Formulations'!$I10</f>
        <v>0</v>
      </c>
      <c r="DR11" s="27">
        <f>IF(AND(OR(ISBLANK(DR$9),DR$9=0)=FALSE,OR(DR$9='2. Protocols'!$C10,DR$9='2. Protocols'!$E10,DR$9='2. Protocols'!$G10)),1,0)*'4. Formulations'!$I10</f>
        <v>0</v>
      </c>
      <c r="DS11" s="27">
        <f>IF(AND(OR(ISBLANK(DS$9),DS$9=0)=FALSE,OR(DS$9='2. Protocols'!$C10,DS$9='2. Protocols'!$E10,DS$9='2. Protocols'!$G10)),1,0)*'4. Formulations'!$I10</f>
        <v>0</v>
      </c>
      <c r="DT11" s="27">
        <f>IF(AND(OR(ISBLANK(DT$9),DT$9=0)=FALSE,OR(DT$9='2. Protocols'!$C10,DT$9='2. Protocols'!$E10,DT$9='2. Protocols'!$G10)),1,0)*'4. Formulations'!$I10</f>
        <v>0</v>
      </c>
      <c r="DU11" s="27">
        <f>IF(AND(OR(ISBLANK(DU$9),DU$9=0)=FALSE,OR(DU$9='2. Protocols'!$C10,DU$9='2. Protocols'!$E10,DU$9='2. Protocols'!$G10)),1,0)*'4. Formulations'!$I10</f>
        <v>0</v>
      </c>
      <c r="DV11" s="27">
        <f>IF(AND(OR(ISBLANK(DV$9),DV$9=0)=FALSE,OR(DV$9='2. Protocols'!$C10,DV$9='2. Protocols'!$E10,DV$9='2. Protocols'!$G10)),1,0)*'4. Formulations'!$I10</f>
        <v>0</v>
      </c>
      <c r="DW11" s="27">
        <f>IF(AND(OR(ISBLANK(DW$9),DW$9=0)=FALSE,OR(DW$9='2. Protocols'!$C10,DW$9='2. Protocols'!$E10,DW$9='2. Protocols'!$G10)),1,0)*'4. Formulations'!$I10</f>
        <v>0</v>
      </c>
      <c r="DX11" s="27">
        <f>IF(AND(OR(ISBLANK(DX$9),DX$9=0)=FALSE,OR(DX$9='2. Protocols'!$C10,DX$9='2. Protocols'!$E10,DX$9='2. Protocols'!$G10)),1,0)*'4. Formulations'!$I10</f>
        <v>0</v>
      </c>
      <c r="DY11" s="27">
        <f>IF(AND(OR(ISBLANK(DY$9),DY$9=0)=FALSE,OR(DY$9='2. Protocols'!$C10,DY$9='2. Protocols'!$E10,DY$9='2. Protocols'!$G10)),1,0)*'4. Formulations'!$I10</f>
        <v>0</v>
      </c>
      <c r="DZ11" s="27">
        <f>IF(AND(OR(ISBLANK(DZ$9),DZ$9=0)=FALSE,OR(DZ$9='2. Protocols'!$C10,DZ$9='2. Protocols'!$E10,DZ$9='2. Protocols'!$G10)),1,0)*'4. Formulations'!$I10</f>
        <v>0</v>
      </c>
      <c r="EA11" s="27">
        <f>IF(AND(OR(ISBLANK(EA$9),EA$9=0)=FALSE,OR(EA$9='2. Protocols'!$C10,EA$9='2. Protocols'!$E10,EA$9='2. Protocols'!$G10)),1,0)*'4. Formulations'!$I10</f>
        <v>0</v>
      </c>
      <c r="EB11" s="27">
        <f>IF(AND(OR(ISBLANK(EB$9),EB$9=0)=FALSE,OR(EB$9='2. Protocols'!$C10,EB$9='2. Protocols'!$E10,EB$9='2. Protocols'!$G10)),1,0)*'4. Formulations'!$I10</f>
        <v>0</v>
      </c>
      <c r="EC11" s="27">
        <f>IF(AND(OR(ISBLANK(EC$9),EC$9=0)=FALSE,OR(EC$9='2. Protocols'!$C10,EC$9='2. Protocols'!$E10,EC$9='2. Protocols'!$G10)),1,0)*'4. Formulations'!$I10</f>
        <v>0</v>
      </c>
      <c r="ED11" s="27">
        <f>IF(AND(OR(ISBLANK(ED$9),ED$9=0)=FALSE,OR(ED$9='2. Protocols'!$C10,ED$9='2. Protocols'!$E10,ED$9='2. Protocols'!$G10)),1,0)*'4. Formulations'!$I10</f>
        <v>0</v>
      </c>
      <c r="EE11" s="27">
        <f>IF(AND(OR(ISBLANK(EE$9),EE$9=0)=FALSE,OR(EE$9='2. Protocols'!$C10,EE$9='2. Protocols'!$E10,EE$9='2. Protocols'!$G10)),1,0)*'4. Formulations'!$I10</f>
        <v>0</v>
      </c>
      <c r="EF11" s="27">
        <f>IF(AND(OR(ISBLANK(EF$9),EF$9=0)=FALSE,OR(EF$9='2. Protocols'!$C10,EF$9='2. Protocols'!$E10,EF$9='2. Protocols'!$G10)),1,0)*'4. Formulations'!$I10</f>
        <v>0</v>
      </c>
      <c r="EG11" s="27">
        <f>IF(AND(OR(ISBLANK(EG$9),EG$9=0)=FALSE,OR(EG$9='2. Protocols'!$C10,EG$9='2. Protocols'!$E10,EG$9='2. Protocols'!$G10)),1,0)*'4. Formulations'!$I10</f>
        <v>0</v>
      </c>
      <c r="EH11" s="27">
        <f>IF(AND(OR(ISBLANK(EH$9),EH$9=0)=FALSE,OR(EH$9='2. Protocols'!$C10,EH$9='2. Protocols'!$E10,EH$9='2. Protocols'!$G10)),1,0)*'4. Formulations'!$I10</f>
        <v>0</v>
      </c>
      <c r="EI11" s="27">
        <f>IF(AND(OR(ISBLANK(EI$9),EI$9=0)=FALSE,OR(EI$9='2. Protocols'!$C10,EI$9='2. Protocols'!$E10,EI$9='2. Protocols'!$G10)),1,0)*'4. Formulations'!$I10</f>
        <v>0</v>
      </c>
      <c r="EJ11" s="27">
        <f>IF(AND(OR(ISBLANK(EJ$9),EJ$9=0)=FALSE,OR(EJ$9='2. Protocols'!$C10,EJ$9='2. Protocols'!$E10,EJ$9='2. Protocols'!$G10)),1,0)*'4. Formulations'!$I10</f>
        <v>0</v>
      </c>
      <c r="EK11" s="27">
        <f>IF(AND(OR(ISBLANK(EK$9),EK$9=0)=FALSE,OR(EK$9='2. Protocols'!$C10,EK$9='2. Protocols'!$E10,EK$9='2. Protocols'!$G10)),1,0)*'4. Formulations'!$I10</f>
        <v>0</v>
      </c>
      <c r="EL11" s="27">
        <f>IF(AND(OR(ISBLANK(EL$9),EL$9=0)=FALSE,OR(EL$9='2. Protocols'!$C10,EL$9='2. Protocols'!$E10,EL$9='2. Protocols'!$G10)),1,0)*'4. Formulations'!$I10</f>
        <v>0</v>
      </c>
      <c r="EM11" s="27">
        <f>IF(AND(OR(ISBLANK(EM$9),EM$9=0)=FALSE,OR(EM$9='2. Protocols'!$C10,EM$9='2. Protocols'!$E10,EM$9='2. Protocols'!$G10)),1,0)*'4. Formulations'!$I10</f>
        <v>0</v>
      </c>
      <c r="EN11" s="27">
        <f>IF(AND(OR(ISBLANK(EN$9),EN$9=0)=FALSE,OR(EN$9='2. Protocols'!$C10,EN$9='2. Protocols'!$E10,EN$9='2. Protocols'!$G10)),1,0)*'4. Formulations'!$I10</f>
        <v>0</v>
      </c>
      <c r="EO11" s="27">
        <f>IF(AND(OR(ISBLANK(EO$9),EO$9=0)=FALSE,OR(EO$9='2. Protocols'!$C10,EO$9='2. Protocols'!$E10,EO$9='2. Protocols'!$G10)),1,0)*'4. Formulations'!$I10</f>
        <v>0</v>
      </c>
      <c r="EP11" s="27">
        <f>IF(AND(OR(ISBLANK(EP$9),EP$9=0)=FALSE,OR(EP$9='2. Protocols'!$C10,EP$9='2. Protocols'!$E10,EP$9='2. Protocols'!$G10)),1,0)*'4. Formulations'!$I10</f>
        <v>0</v>
      </c>
      <c r="EQ11" s="27">
        <f>IF(AND(OR(ISBLANK(EQ$9),EQ$9=0)=FALSE,OR(EQ$9='2. Protocols'!$C10,EQ$9='2. Protocols'!$E10,EQ$9='2. Protocols'!$G10)),1,0)*'4. Formulations'!$I10</f>
        <v>0</v>
      </c>
      <c r="ER11" s="27">
        <f>IF(AND(OR(ISBLANK(ER$9),ER$9=0)=FALSE,OR(ER$9='2. Protocols'!$C10,ER$9='2. Protocols'!$E10,ER$9='2. Protocols'!$G10)),1,0)*'4. Formulations'!$I10</f>
        <v>0</v>
      </c>
      <c r="ES11" s="27">
        <f>IF(AND(OR(ISBLANK(ES$9),ES$9=0)=FALSE,OR(ES$9='2. Protocols'!$C10,ES$9='2. Protocols'!$E10,ES$9='2. Protocols'!$G10)),1,0)*'4. Formulations'!$I10</f>
        <v>0</v>
      </c>
      <c r="ET11" s="27">
        <f>IF(AND(OR(ISBLANK(ET$9),ET$9=0)=FALSE,OR(ET$9='2. Protocols'!$C10,ET$9='2. Protocols'!$E10,ET$9='2. Protocols'!$G10)),1,0)*'4. Formulations'!$I10</f>
        <v>0</v>
      </c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N11" s="27">
        <f>IF(AND(OR(ISBLANK(FN$9),FN$9=0)=FALSE,FN$9=$DL11),1,0)*'4. Formulations'!$J10</f>
        <v>0</v>
      </c>
      <c r="FO11" s="27">
        <f>IF(AND(OR(ISBLANK(FO$9),FO$9=0)=FALSE,FO$9=$DL11),1,0)*'4. Formulations'!$J10</f>
        <v>0</v>
      </c>
      <c r="FP11" s="27">
        <f>IF(AND(OR(ISBLANK(FP$9),FP$9=0)=FALSE,FP$9=$DL11),1,0)*'4. Formulations'!$J10</f>
        <v>0</v>
      </c>
      <c r="FQ11" s="27">
        <f>IF(AND(OR(ISBLANK(FQ$9),FQ$9=0)=FALSE,FQ$9=$DL11),1,0)*'4. Formulations'!$J10</f>
        <v>0</v>
      </c>
      <c r="FR11" s="27">
        <f>IF(AND(OR(ISBLANK(FR$9),FR$9=0)=FALSE,FR$9=$DL11),1,0)*'4. Formulations'!$J10</f>
        <v>0</v>
      </c>
      <c r="FS11" s="27">
        <f>IF(AND(OR(ISBLANK(FS$9),FS$9=0)=FALSE,FS$9=$DL11),1,0)*'4. Formulations'!$J10</f>
        <v>0</v>
      </c>
      <c r="FT11" s="27">
        <f>IF(AND(OR(ISBLANK(FT$9),FT$9=0)=FALSE,FT$9=$DL11),1,0)*'4. Formulations'!$J10</f>
        <v>0</v>
      </c>
      <c r="FU11" s="27">
        <f>IF(AND(OR(ISBLANK(FU$9),FU$9=0)=FALSE,FU$9=$DL11),1,0)*'4. Formulations'!$J10</f>
        <v>0</v>
      </c>
      <c r="FV11" s="27">
        <f>IF(AND(OR(ISBLANK(FV$9),FV$9=0)=FALSE,FV$9=$DL11),1,0)*'4. Formulations'!$J10</f>
        <v>0</v>
      </c>
      <c r="FW11" s="27">
        <f>IF(AND(OR(ISBLANK(FW$9),FW$9=0)=FALSE,FW$9=$DL11),1,0)*'4. Formulations'!$J10</f>
        <v>0</v>
      </c>
      <c r="FX11" s="27">
        <f>IF(AND(OR(ISBLANK(FX$9),FX$9=0)=FALSE,FX$9=$DL11),1,0)*'4. Formulations'!$J10</f>
        <v>0</v>
      </c>
      <c r="FY11" s="27">
        <f>IF(AND(OR(ISBLANK(FY$9),FY$9=0)=FALSE,FY$9=$DL11),1,0)*'4. Formulations'!$J10</f>
        <v>0</v>
      </c>
      <c r="FZ11" s="27">
        <f>IF(AND(OR(ISBLANK(FZ$9),FZ$9=0)=FALSE,FZ$9=$DL11),1,0)*'4. Formulations'!$J10</f>
        <v>0</v>
      </c>
      <c r="GA11" s="27">
        <f>IF(AND(OR(ISBLANK(GA$9),GA$9=0)=FALSE,GA$9=$DL11),1,0)*'4. Formulations'!$J10</f>
        <v>0</v>
      </c>
      <c r="GB11" s="27">
        <f>IF(AND(OR(ISBLANK(GB$9),GB$9=0)=FALSE,GB$9=$DL11),1,0)*'4. Formulations'!$J10</f>
        <v>0</v>
      </c>
      <c r="GC11" s="27">
        <f>IF(AND(OR(ISBLANK(GC$9),GC$9=0)=FALSE,GC$9=$DL11),1,0)*'4. Formulations'!$J10</f>
        <v>0</v>
      </c>
      <c r="GD11" s="27">
        <f>IF(AND(OR(ISBLANK(GD$9),GD$9=0)=FALSE,GD$9=$DL11),1,0)*'4. Formulations'!$J10</f>
        <v>0</v>
      </c>
      <c r="GE11" s="27"/>
      <c r="GF11" s="27"/>
      <c r="GG11" s="27"/>
      <c r="GI11" s="27">
        <f>IF(AND(OR(ISBLANK(GI$9),GI$9=0)=FALSE,SUM($FN11:$GD11)&gt;0,GI$9='2. Protocols'!$G10),1,0)*'4. Formulations'!$J10</f>
        <v>0</v>
      </c>
      <c r="GJ11" s="27">
        <f>IF(AND(OR(ISBLANK(GJ$9),GJ$9=0)=FALSE,SUM($FN11:$GD11)&gt;0,GJ$9='2. Protocols'!$G10),1,0)*'4. Formulations'!$J10</f>
        <v>0</v>
      </c>
      <c r="GK11" s="27">
        <f>IF(AND(OR(ISBLANK(GK$9),GK$9=0)=FALSE,SUM($FN11:$GD11)&gt;0,GK$9='2. Protocols'!$G10),1,0)*'4. Formulations'!$J10</f>
        <v>0</v>
      </c>
      <c r="GL11" s="27">
        <f>IF(AND(OR(ISBLANK(GL$9),GL$9=0)=FALSE,SUM($FN11:$GD11)&gt;0,GL$9='2. Protocols'!$G10),1,0)*'4. Formulations'!$J10</f>
        <v>0</v>
      </c>
      <c r="GM11" s="27">
        <f>IF(AND(OR(ISBLANK(GM$9),GM$9=0)=FALSE,SUM($FN11:$GD11)&gt;0,GM$9='2. Protocols'!$G10),1,0)*'4. Formulations'!$J10</f>
        <v>0</v>
      </c>
      <c r="GN11" s="27">
        <f>IF(AND(OR(ISBLANK(GN$9),GN$9=0)=FALSE,SUM($FN11:$GD11)&gt;0,GN$9='2. Protocols'!$G10),1,0)*'4. Formulations'!$J10</f>
        <v>0</v>
      </c>
      <c r="GO11" s="27">
        <f>IF(AND(OR(ISBLANK(GO$9),GO$9=0)=FALSE,SUM($FN11:$GD11)&gt;0,GO$9='2. Protocols'!$G10),1,0)*'4. Formulations'!$J10</f>
        <v>0</v>
      </c>
      <c r="GP11" s="27">
        <f>IF(AND(OR(ISBLANK(GP$9),GP$9=0)=FALSE,SUM($FN11:$GD11)&gt;0,GP$9='2. Protocols'!$G10),1,0)*'4. Formulations'!$J10</f>
        <v>0</v>
      </c>
      <c r="GQ11" s="27">
        <f>IF(AND(OR(ISBLANK(GQ$9),GQ$9=0)=FALSE,SUM($FN11:$GD11)&gt;0,GQ$9='2. Protocols'!$G10),1,0)*'4. Formulations'!$J10</f>
        <v>0</v>
      </c>
      <c r="GR11" s="27">
        <f>IF(AND(OR(ISBLANK(GR$9),GR$9=0)=FALSE,SUM($FN11:$GD11)&gt;0,GR$9='2. Protocols'!$G10),1,0)*'4. Formulations'!$J10</f>
        <v>0</v>
      </c>
      <c r="GS11" s="27">
        <f>IF(AND(OR(ISBLANK(GS$9),GS$9=0)=FALSE,SUM($FN11:$GD11)&gt;0,GS$9='2. Protocols'!$G10),1,0)*'4. Formulations'!$J10</f>
        <v>0</v>
      </c>
      <c r="GT11" s="27">
        <f>IF(AND(OR(ISBLANK(GT$9),GT$9=0)=FALSE,SUM($FN11:$GD11)&gt;0,GT$9='2. Protocols'!$G10),1,0)*'4. Formulations'!$J10</f>
        <v>0</v>
      </c>
      <c r="GU11" s="27">
        <f>IF(AND(OR(ISBLANK(GU$9),GU$9=0)=FALSE,SUM($FN11:$GD11)&gt;0,GU$9='2. Protocols'!$G10),1,0)*'4. Formulations'!$J10</f>
        <v>0</v>
      </c>
      <c r="GV11" s="27">
        <f>IF(AND(OR(ISBLANK(GV$9),GV$9=0)=FALSE,SUM($FN11:$GD11)&gt;0,GV$9='2. Protocols'!$G10),1,0)*'4. Formulations'!$J10</f>
        <v>0</v>
      </c>
      <c r="GW11" s="27">
        <f>IF(AND(OR(ISBLANK(GW$9),GW$9=0)=FALSE,SUM($FN11:$GD11)&gt;0,GW$9='2. Protocols'!$G10),1,0)*'4. Formulations'!$J10</f>
        <v>0</v>
      </c>
      <c r="GX11" s="27">
        <f>IF(AND(OR(ISBLANK(GX$9),GX$9=0)=FALSE,SUM($FN11:$GD11)&gt;0,GX$9='2. Protocols'!$G10),1,0)*'4. Formulations'!$J10</f>
        <v>0</v>
      </c>
      <c r="GY11" s="27">
        <f>IF(AND(OR(ISBLANK(GY$9),GY$9=0)=FALSE,SUM($FN11:$GD11)&gt;0,GY$9='2. Protocols'!$G10),1,0)*'4. Formulations'!$J10</f>
        <v>0</v>
      </c>
      <c r="GZ11" s="27">
        <f>IF(AND(OR(ISBLANK(GZ$9),GZ$9=0)=FALSE,SUM($FN11:$GD11)&gt;0,GZ$9='2. Protocols'!$G10),1,0)*'4. Formulations'!$J10</f>
        <v>0</v>
      </c>
      <c r="HA11" s="27">
        <f>IF(AND(OR(ISBLANK(HA$9),HA$9=0)=FALSE,SUM($FN11:$GD11)&gt;0,HA$9='2. Protocols'!$G10),1,0)*'4. Formulations'!$J10</f>
        <v>0</v>
      </c>
      <c r="HB11" s="27">
        <f>IF(AND(OR(ISBLANK(HB$9),HB$9=0)=FALSE,SUM($FN11:$GD11)&gt;0,HB$9='2. Protocols'!$G10),1,0)*'4. Formulations'!$J10</f>
        <v>0</v>
      </c>
      <c r="HC11" s="27">
        <f>IF(AND(OR(ISBLANK(HC$9),HC$9=0)=FALSE,SUM($FN11:$GD11)&gt;0,HC$9='2. Protocols'!$G10),1,0)*'4. Formulations'!$J10</f>
        <v>0</v>
      </c>
      <c r="HD11" s="27">
        <f>IF(AND(OR(ISBLANK(HD$9),HD$9=0)=FALSE,SUM($FN11:$GD11)&gt;0,HD$9='2. Protocols'!$G10),1,0)*'4. Formulations'!$J10</f>
        <v>0</v>
      </c>
      <c r="HE11" s="27">
        <f>IF(AND(OR(ISBLANK(HE$9),HE$9=0)=FALSE,SUM($FN11:$GD11)&gt;0,HE$9='2. Protocols'!$G10),1,0)*'4. Formulations'!$J10</f>
        <v>0</v>
      </c>
      <c r="HF11" s="27">
        <f>IF(AND(OR(ISBLANK(HF$9),HF$9=0)=FALSE,SUM($FN11:$GD11)&gt;0,HF$9='2. Protocols'!$G10),1,0)*'4. Formulations'!$J10</f>
        <v>0</v>
      </c>
      <c r="HG11" s="27">
        <f>IF(AND(OR(ISBLANK(HG$9),HG$9=0)=FALSE,SUM($FN11:$GD11)&gt;0,HG$9='2. Protocols'!$G10),1,0)*'4. Formulations'!$J10</f>
        <v>0</v>
      </c>
      <c r="HH11" s="27">
        <f>IF(AND(OR(ISBLANK(HH$9),HH$9=0)=FALSE,SUM($FN11:$GD11)&gt;0,HH$9='2. Protocols'!$G10),1,0)*'4. Formulations'!$J10</f>
        <v>0</v>
      </c>
      <c r="HI11" s="27">
        <f>IF(AND(OR(ISBLANK(HI$9),HI$9=0)=FALSE,SUM($FN11:$GD11)&gt;0,HI$9='2. Protocols'!$G10),1,0)*'4. Formulations'!$J10</f>
        <v>0</v>
      </c>
      <c r="HJ11" s="27">
        <f>IF(AND(OR(ISBLANK(HJ$9),HJ$9=0)=FALSE,SUM($FN11:$GD11)&gt;0,HJ$9='2. Protocols'!$G10),1,0)*'4. Formulations'!$J10</f>
        <v>0</v>
      </c>
      <c r="HK11" s="27">
        <f>IF(AND(OR(ISBLANK(HK$9),HK$9=0)=FALSE,SUM($FN11:$GD11)&gt;0,HK$9='2. Protocols'!$G10),1,0)*'4. Formulations'!$J10</f>
        <v>0</v>
      </c>
      <c r="HL11" s="27">
        <f>IF(AND(OR(ISBLANK(HL$9),HL$9=0)=FALSE,SUM($FN11:$GD11)&gt;0,HL$9='2. Protocols'!$G10),1,0)*'4. Formulations'!$J10</f>
        <v>0</v>
      </c>
      <c r="HM11" s="27">
        <f>IF(AND(OR(ISBLANK(HM$9),HM$9=0)=FALSE,SUM($FN11:$GD11)&gt;0,HM$9='2. Protocols'!$G10),1,0)*'4. Formulations'!$J10</f>
        <v>0</v>
      </c>
      <c r="HN11" s="27">
        <f>IF(AND(OR(ISBLANK(HN$9),HN$9=0)=FALSE,SUM($FN11:$GD11)&gt;0,HN$9='2. Protocols'!$G10),1,0)*'4. Formulations'!$J10</f>
        <v>0</v>
      </c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H11" s="27">
        <f>IF(AND(OR(ISBLANK(GI$9),GI$9=0)=FALSE,IH$9=$DM11),1,0)*'4. Formulations'!$K10</f>
        <v>0</v>
      </c>
      <c r="II11" s="27">
        <f>IF(AND(OR(ISBLANK(GJ$9),GJ$9=0)=FALSE,II$9=$DM11),1,0)*'4. Formulations'!$K10</f>
        <v>0</v>
      </c>
      <c r="IJ11" s="27">
        <f>IF(AND(OR(ISBLANK(GK$9),GK$9=0)=FALSE,IJ$9=$DM11),1,0)*'4. Formulations'!$K10</f>
        <v>0</v>
      </c>
      <c r="IK11" s="27">
        <f>IF(AND(OR(ISBLANK(GL$9),GL$9=0)=FALSE,IK$9=$DM11),1,0)*'4. Formulations'!$K10</f>
        <v>0</v>
      </c>
      <c r="IL11" s="27">
        <f>IF(AND(OR(ISBLANK(GM$9),GM$9=0)=FALSE,IL$9=$DM11),1,0)*'4. Formulations'!$K10</f>
        <v>0</v>
      </c>
      <c r="IM11" s="27">
        <f>IF(AND(OR(ISBLANK(GN$9),GN$9=0)=FALSE,IM$9=$DM11),1,0)*'4. Formulations'!$K10</f>
        <v>0</v>
      </c>
      <c r="IN11" s="27">
        <f>IF(AND(OR(ISBLANK(GO$9),GO$9=0)=FALSE,IN$9=$DM11),1,0)*'4. Formulations'!$K10</f>
        <v>0</v>
      </c>
      <c r="IO11" s="27">
        <f>IF(AND(OR(ISBLANK(GP$9),GP$9=0)=FALSE,IO$9=$DM11),1,0)*'4. Formulations'!$K10</f>
        <v>0</v>
      </c>
      <c r="IP11" s="27">
        <f>IF(AND(OR(ISBLANK(GQ$9),GQ$9=0)=FALSE,IP$9=$DM11),1,0)*'4. Formulations'!$K10</f>
        <v>0</v>
      </c>
      <c r="IQ11" s="27">
        <f>IF(AND(OR(ISBLANK(GR$9),GR$9=0)=FALSE,IQ$9=$DM11),1,0)*'4. Formulations'!$K10</f>
        <v>0</v>
      </c>
      <c r="IR11" s="27">
        <f>IF(AND(OR(ISBLANK(GN$9),GN$9=0)=FALSE,IR$9=$DM11),1,0)*'4. Formulations'!$K10</f>
        <v>0</v>
      </c>
      <c r="IS11" s="27">
        <f>IF(AND(OR(ISBLANK(GO$9),GO$9=0)=FALSE,IS$9=$DM11),1,0)*'4. Formulations'!$K10</f>
        <v>0</v>
      </c>
      <c r="IT11" s="27">
        <f>IF(AND(OR(ISBLANK(GP$9),GP$9=0)=FALSE,IT$9=$DM11),1,0)*'4. Formulations'!$K10</f>
        <v>0</v>
      </c>
      <c r="IU11" s="27">
        <f>IF(AND(OR(ISBLANK(GQ$9),GQ$9=0)=FALSE,IU$9=$DM11),1,0)*'4. Formulations'!$K10</f>
        <v>0</v>
      </c>
      <c r="IV11" s="27"/>
      <c r="IW11" s="27"/>
      <c r="IX11" s="27"/>
      <c r="IY11" s="27"/>
      <c r="IZ11" s="27"/>
      <c r="JA11" s="27"/>
      <c r="JC11" s="27">
        <f>IF(AND(OR(ISBLANK(JC$9),JC$9=0)=FALSE,OR(JC$9='2. Protocols'!$C10,JC$9='2. Protocols'!$E10,JC$9='2. Protocols'!$G10)),1,0)*'4. Formulations'!$L10</f>
        <v>0</v>
      </c>
      <c r="JD11" s="27">
        <f>IF(AND(OR(ISBLANK(JD$9),JD$9=0)=FALSE,OR(JD$9='2. Protocols'!$C10,JD$9='2. Protocols'!$E10,JD$9='2. Protocols'!$G10)),1,0)*'4. Formulations'!$L10</f>
        <v>0</v>
      </c>
      <c r="JE11" s="27">
        <f>IF(AND(OR(ISBLANK(JE$9),JE$9=0)=FALSE,OR(JE$9='2. Protocols'!$C10,JE$9='2. Protocols'!$E10,JE$9='2. Protocols'!$G10)),1,0)*'4. Formulations'!$L10</f>
        <v>0</v>
      </c>
      <c r="JF11" s="27">
        <f>IF(AND(OR(ISBLANK(JF$9),JF$9=0)=FALSE,OR(JF$9='2. Protocols'!$C10,JF$9='2. Protocols'!$E10,JF$9='2. Protocols'!$G10)),1,0)*'4. Formulations'!$L10</f>
        <v>0</v>
      </c>
      <c r="JG11" s="27">
        <f>IF(AND(OR(ISBLANK(JG$9),JG$9=0)=FALSE,OR(JG$9='2. Protocols'!$C10,JG$9='2. Protocols'!$E10,JG$9='2. Protocols'!$G10)),1,0)*'4. Formulations'!$L10</f>
        <v>0</v>
      </c>
      <c r="JH11" s="27">
        <f>IF(AND(OR(ISBLANK(JH$9),JH$9=0)=FALSE,OR(JH$9='2. Protocols'!$C10,JH$9='2. Protocols'!$E10,JH$9='2. Protocols'!$G10)),1,0)*'4. Formulations'!$L10</f>
        <v>0</v>
      </c>
      <c r="JI11" s="27">
        <f>IF(AND(OR(ISBLANK(JI$9),JI$9=0)=FALSE,OR(JI$9='2. Protocols'!$C10,JI$9='2. Protocols'!$E10,JI$9='2. Protocols'!$G10)),1,0)*'4. Formulations'!$L10</f>
        <v>0</v>
      </c>
      <c r="JJ11" s="27">
        <f>IF(AND(OR(ISBLANK(JJ$9),JJ$9=0)=FALSE,OR(JJ$9='2. Protocols'!$C10,JJ$9='2. Protocols'!$E10,JJ$9='2. Protocols'!$G10)),1,0)*'4. Formulations'!$L10</f>
        <v>0</v>
      </c>
      <c r="JK11" s="27">
        <f>IF(AND(OR(ISBLANK(JK$9),JK$9=0)=FALSE,OR(JK$9='2. Protocols'!$C10,JK$9='2. Protocols'!$E10,JK$9='2. Protocols'!$G10)),1,0)*'4. Formulations'!$L10</f>
        <v>0</v>
      </c>
      <c r="JL11" s="27">
        <f>IF(AND(OR(ISBLANK(JL$9),JL$9=0)=FALSE,OR(JL$9='2. Protocols'!$C10,JL$9='2. Protocols'!$E10,JL$9='2. Protocols'!$G10)),1,0)*'4. Formulations'!$L10</f>
        <v>0</v>
      </c>
      <c r="JM11" s="27">
        <f>IF(AND(OR(ISBLANK(JM$9),JM$9=0)=FALSE,OR(JM$9='2. Protocols'!$C10,JM$9='2. Protocols'!$E10,JM$9='2. Protocols'!$G10)),1,0)*'4. Formulations'!$L10</f>
        <v>0</v>
      </c>
      <c r="JN11" s="27">
        <f>IF(AND(OR(ISBLANK(JN$9),JN$9=0)=FALSE,OR(JN$9='2. Protocols'!$C10,JN$9='2. Protocols'!$E10,JN$9='2. Protocols'!$G10)),1,0)*'4. Formulations'!$L10</f>
        <v>0</v>
      </c>
      <c r="JO11" s="27">
        <f>IF(AND(OR(ISBLANK(JO$9),JO$9=0)=FALSE,OR(JO$9='2. Protocols'!$C10,JO$9='2. Protocols'!$E10,JO$9='2. Protocols'!$G10)),1,0)*'4. Formulations'!$L10</f>
        <v>0</v>
      </c>
      <c r="JP11" s="27">
        <f>IF(AND(OR(ISBLANK(JP$9),JP$9=0)=FALSE,OR(JP$9='2. Protocols'!$C10,JP$9='2. Protocols'!$E10,JP$9='2. Protocols'!$G10)),1,0)*'4. Formulations'!$L10</f>
        <v>0</v>
      </c>
      <c r="JQ11" s="27">
        <f>IF(AND(OR(ISBLANK(JQ$9),JQ$9=0)=FALSE,OR(JQ$9='2. Protocols'!$C10,JQ$9='2. Protocols'!$E10,JQ$9='2. Protocols'!$G10)),1,0)*'4. Formulations'!$L10</f>
        <v>0</v>
      </c>
      <c r="JR11" s="27">
        <f>IF(AND(OR(ISBLANK(JR$9),JR$9=0)=FALSE,OR(JR$9='2. Protocols'!$C10,JR$9='2. Protocols'!$E10,JR$9='2. Protocols'!$G10)),1,0)*'4. Formulations'!$L10</f>
        <v>0</v>
      </c>
      <c r="JS11" s="27">
        <f>IF(AND(OR(ISBLANK(JS$9),JS$9=0)=FALSE,OR(JS$9='2. Protocols'!$C10,JS$9='2. Protocols'!$E10,JS$9='2. Protocols'!$G10)),1,0)*'4. Formulations'!$L10</f>
        <v>0</v>
      </c>
      <c r="JT11" s="27">
        <f>IF(AND(OR(ISBLANK(JT$9),JT$9=0)=FALSE,OR(JT$9='2. Protocols'!$C10,JT$9='2. Protocols'!$E10,JT$9='2. Protocols'!$G10)),1,0)*'4. Formulations'!$L10</f>
        <v>0</v>
      </c>
      <c r="JU11" s="27">
        <f>IF(AND(OR(ISBLANK(JU$9),JU$9=0)=FALSE,OR(JU$9='2. Protocols'!$C10,JU$9='2. Protocols'!$E10,JU$9='2. Protocols'!$G10)),1,0)*'4. Formulations'!$L10</f>
        <v>0</v>
      </c>
      <c r="JV11" s="27">
        <f>IF(AND(OR(ISBLANK(JV$9),JV$9=0)=FALSE,OR(JV$9='2. Protocols'!$C10,JV$9='2. Protocols'!$E10,JV$9='2. Protocols'!$G10)),1,0)*'4. Formulations'!$L10</f>
        <v>0</v>
      </c>
      <c r="JW11" s="27">
        <f>IF(AND(OR(ISBLANK(JW$9),JW$9=0)=FALSE,OR(JW$9='2. Protocols'!$C10,JW$9='2. Protocols'!$E10,JW$9='2. Protocols'!$G10)),1,0)*'4. Formulations'!$L10</f>
        <v>0</v>
      </c>
      <c r="JX11" s="27">
        <f>IF(AND(OR(ISBLANK(JX$9),JX$9=0)=FALSE,OR(JX$9='2. Protocols'!$C10,JX$9='2. Protocols'!$E10,JX$9='2. Protocols'!$G10)),1,0)*'4. Formulations'!$L10</f>
        <v>0</v>
      </c>
      <c r="JY11" s="27">
        <f>IF(AND(OR(ISBLANK(JY$9),JY$9=0)=FALSE,OR(JY$9='2. Protocols'!$C10,JY$9='2. Protocols'!$E10,JY$9='2. Protocols'!$G10)),1,0)*'4. Formulations'!$L10</f>
        <v>0</v>
      </c>
      <c r="JZ11" s="27">
        <f>IF(AND(OR(ISBLANK(JZ$9),JZ$9=0)=FALSE,OR(JZ$9='2. Protocols'!$C10,JZ$9='2. Protocols'!$E10,JZ$9='2. Protocols'!$G10)),1,0)*'4. Formulations'!$L10</f>
        <v>0</v>
      </c>
      <c r="KA11" s="27">
        <f>IF(AND(OR(ISBLANK(KA$9),KA$9=0)=FALSE,OR(KA$9='2. Protocols'!$C10,KA$9='2. Protocols'!$E10,KA$9='2. Protocols'!$G10)),1,0)*'4. Formulations'!$L10</f>
        <v>0</v>
      </c>
      <c r="KB11" s="27">
        <f>IF(AND(OR(ISBLANK(KB$9),KB$9=0)=FALSE,OR(KB$9='2. Protocols'!$C10,KB$9='2. Protocols'!$E10,KB$9='2. Protocols'!$G10)),1,0)*'4. Formulations'!$L10</f>
        <v>0</v>
      </c>
      <c r="KC11" s="27">
        <f>IF(AND(OR(ISBLANK(KC$9),KC$9=0)=FALSE,OR(KC$9='2. Protocols'!$C10,KC$9='2. Protocols'!$E10,KC$9='2. Protocols'!$G10)),1,0)*'4. Formulations'!$L10</f>
        <v>0</v>
      </c>
      <c r="KD11" s="27">
        <f>IF(AND(OR(ISBLANK(KD$9),KD$9=0)=FALSE,OR(KD$9='2. Protocols'!$C10,KD$9='2. Protocols'!$E10,KD$9='2. Protocols'!$G10)),1,0)*'4. Formulations'!$L10</f>
        <v>0</v>
      </c>
      <c r="KE11" s="27">
        <f>IF(AND(OR(ISBLANK(KE$9),KE$9=0)=FALSE,OR(KE$9='2. Protocols'!$C10,KE$9='2. Protocols'!$E10,KE$9='2. Protocols'!$G10)),1,0)*'4. Formulations'!$L10</f>
        <v>0</v>
      </c>
      <c r="KF11" s="27">
        <f>IF(AND(OR(ISBLANK(KF$9),KF$9=0)=FALSE,OR(KF$9='2. Protocols'!$C10,KF$9='2. Protocols'!$E10,KF$9='2. Protocols'!$G10)),1,0)*'4. Formulations'!$L10</f>
        <v>0</v>
      </c>
      <c r="KG11" s="27">
        <f>IF(AND(OR(ISBLANK(KG$9),KG$9=0)=FALSE,OR(KG$9='2. Protocols'!$C10,KG$9='2. Protocols'!$E10,KG$9='2. Protocols'!$G10)),1,0)*'4. Formulations'!$L10</f>
        <v>0</v>
      </c>
      <c r="KH11" s="27">
        <f>IF(AND(OR(ISBLANK(KH$9),KH$9=0)=FALSE,OR(KH$9='2. Protocols'!$C10,KH$9='2. Protocols'!$E10,KH$9='2. Protocols'!$G10)),1,0)*'4. Formulations'!$L10</f>
        <v>0</v>
      </c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B11" s="27">
        <f>IF(AND(OR(ISBLANK(LB$9),LB$9=0)=FALSE,LB$9=$DL11),1,0)*'4. Formulations'!$M10</f>
        <v>0</v>
      </c>
      <c r="LC11" s="27">
        <f>IF(AND(OR(ISBLANK(LC$9),LC$9=0)=FALSE,LC$9=$DL11),1,0)*'4. Formulations'!$M10</f>
        <v>0</v>
      </c>
      <c r="LD11" s="27">
        <f>IF(AND(OR(ISBLANK(LD$9),LD$9=0)=FALSE,LD$9=$DL11),1,0)*'4. Formulations'!$M10</f>
        <v>0</v>
      </c>
      <c r="LE11" s="27">
        <f>IF(AND(OR(ISBLANK(LE$9),LE$9=0)=FALSE,LE$9=$DL11),1,0)*'4. Formulations'!$M10</f>
        <v>0</v>
      </c>
      <c r="LF11" s="27">
        <f>IF(AND(OR(ISBLANK(LF$9),LF$9=0)=FALSE,LF$9=$DL11),1,0)*'4. Formulations'!$M10</f>
        <v>0</v>
      </c>
      <c r="LG11" s="27">
        <f>IF(AND(OR(ISBLANK(LG$9),LG$9=0)=FALSE,LG$9=$DL11),1,0)*'4. Formulations'!$M10</f>
        <v>0</v>
      </c>
      <c r="LH11" s="27">
        <f>IF(AND(OR(ISBLANK(LH$9),LH$9=0)=FALSE,LH$9=$DL11),1,0)*'4. Formulations'!$M10</f>
        <v>0</v>
      </c>
      <c r="LI11" s="27">
        <f>IF(AND(OR(ISBLANK(LI$9),LI$9=0)=FALSE,LI$9=$DL11),1,0)*'4. Formulations'!$M10</f>
        <v>0</v>
      </c>
      <c r="LJ11" s="27">
        <f>IF(AND(OR(ISBLANK(LJ$9),LJ$9=0)=FALSE,LJ$9=$DL11),1,0)*'4. Formulations'!$M10</f>
        <v>0</v>
      </c>
      <c r="LK11" s="27">
        <f>IF(AND(OR(ISBLANK(LK$9),LK$9=0)=FALSE,LK$9=$DL11),1,0)*'4. Formulations'!$M10</f>
        <v>0</v>
      </c>
      <c r="LL11" s="27">
        <f>IF(AND(OR(ISBLANK(LL$9),LL$9=0)=FALSE,LL$9=$DL11),1,0)*'4. Formulations'!$M10</f>
        <v>0</v>
      </c>
      <c r="LM11" s="27">
        <f>IF(AND(OR(ISBLANK(LM$9),LM$9=0)=FALSE,LM$9=$DL11),1,0)*'4. Formulations'!$M10</f>
        <v>0</v>
      </c>
      <c r="LN11" s="27">
        <f>IF(AND(OR(ISBLANK(LN$9),LN$9=0)=FALSE,LN$9=$DL11),1,0)*'4. Formulations'!$M10</f>
        <v>0</v>
      </c>
      <c r="LO11" s="27">
        <f>IF(AND(OR(ISBLANK(LO$9),LO$9=0)=FALSE,LO$9=$DL11),1,0)*'4. Formulations'!$M10</f>
        <v>0</v>
      </c>
      <c r="LP11" s="27">
        <f>IF(AND(OR(ISBLANK(LP$9),LP$9=0)=FALSE,LP$9=$DL11),1,0)*'4. Formulations'!$M10</f>
        <v>0</v>
      </c>
      <c r="LQ11" s="27">
        <f>IF(AND(OR(ISBLANK(LQ$9),LQ$9=0)=FALSE,LQ$9=$DL11),1,0)*'4. Formulations'!$M10</f>
        <v>0</v>
      </c>
      <c r="LR11" s="27">
        <f>IF(AND(OR(ISBLANK(LR$9),LR$9=0)=FALSE,LR$9=$DL11),1,0)*'4. Formulations'!$M10</f>
        <v>0</v>
      </c>
      <c r="LS11" s="27"/>
      <c r="LT11" s="27"/>
      <c r="LU11" s="27"/>
      <c r="LW11" s="27">
        <f>IF(AND(OR(ISBLANK(LW$9),LW$9=0)=FALSE,SUM($LB11:$LR11)&gt;0,LW$9='2. Protocols'!$G10),1,0)*'4. Formulations'!$M10</f>
        <v>0</v>
      </c>
      <c r="LX11" s="27">
        <f>IF(AND(OR(ISBLANK(LX$9),LX$9=0)=FALSE,SUM($LB11:$LR11)&gt;0,LX$9='2. Protocols'!$G10),1,0)*'4. Formulations'!$M10</f>
        <v>0</v>
      </c>
      <c r="LY11" s="27">
        <f>IF(AND(OR(ISBLANK(LY$9),LY$9=0)=FALSE,SUM($LB11:$LR11)&gt;0,LY$9='2. Protocols'!$G10),1,0)*'4. Formulations'!$M10</f>
        <v>0</v>
      </c>
      <c r="LZ11" s="27">
        <f>IF(AND(OR(ISBLANK(LZ$9),LZ$9=0)=FALSE,SUM($LB11:$LR11)&gt;0,LZ$9='2. Protocols'!$G10),1,0)*'4. Formulations'!$M10</f>
        <v>0</v>
      </c>
      <c r="MA11" s="27">
        <f>IF(AND(OR(ISBLANK(MA$9),MA$9=0)=FALSE,SUM($LB11:$LR11)&gt;0,MA$9='2. Protocols'!$G10),1,0)*'4. Formulations'!$M10</f>
        <v>0</v>
      </c>
      <c r="MB11" s="27">
        <f>IF(AND(OR(ISBLANK(MB$9),MB$9=0)=FALSE,SUM($LB11:$LR11)&gt;0,MB$9='2. Protocols'!$G10),1,0)*'4. Formulations'!$M10</f>
        <v>0</v>
      </c>
      <c r="MC11" s="27">
        <f>IF(AND(OR(ISBLANK(MC$9),MC$9=0)=FALSE,SUM($LB11:$LR11)&gt;0,MC$9='2. Protocols'!$G10),1,0)*'4. Formulations'!$M10</f>
        <v>0</v>
      </c>
      <c r="MD11" s="27">
        <f>IF(AND(OR(ISBLANK(MD$9),MD$9=0)=FALSE,SUM($LB11:$LR11)&gt;0,MD$9='2. Protocols'!$G10),1,0)*'4. Formulations'!$M10</f>
        <v>0</v>
      </c>
      <c r="ME11" s="27">
        <f>IF(AND(OR(ISBLANK(ME$9),ME$9=0)=FALSE,SUM($LB11:$LR11)&gt;0,ME$9='2. Protocols'!$G10),1,0)*'4. Formulations'!$M10</f>
        <v>0</v>
      </c>
      <c r="MF11" s="27">
        <f>IF(AND(OR(ISBLANK(MF$9),MF$9=0)=FALSE,SUM($LB11:$LR11)&gt;0,MF$9='2. Protocols'!$G10),1,0)*'4. Formulations'!$M10</f>
        <v>0</v>
      </c>
      <c r="MG11" s="27">
        <f>IF(AND(OR(ISBLANK(MG$9),MG$9=0)=FALSE,SUM($LB11:$LR11)&gt;0,MG$9='2. Protocols'!$G10),1,0)*'4. Formulations'!$M10</f>
        <v>0</v>
      </c>
      <c r="MH11" s="27">
        <f>IF(AND(OR(ISBLANK(MH$9),MH$9=0)=FALSE,SUM($LB11:$LR11)&gt;0,MH$9='2. Protocols'!$G10),1,0)*'4. Formulations'!$M10</f>
        <v>0</v>
      </c>
      <c r="MI11" s="27">
        <f>IF(AND(OR(ISBLANK(MI$9),MI$9=0)=FALSE,SUM($LB11:$LR11)&gt;0,MI$9='2. Protocols'!$G10),1,0)*'4. Formulations'!$M10</f>
        <v>0</v>
      </c>
      <c r="MJ11" s="27">
        <f>IF(AND(OR(ISBLANK(MJ$9),MJ$9=0)=FALSE,SUM($LB11:$LR11)&gt;0,MJ$9='2. Protocols'!$G10),1,0)*'4. Formulations'!$M10</f>
        <v>0</v>
      </c>
      <c r="MK11" s="27">
        <f>IF(AND(OR(ISBLANK(MK$9),MK$9=0)=FALSE,SUM($LB11:$LR11)&gt;0,MK$9='2. Protocols'!$G10),1,0)*'4. Formulations'!$M10</f>
        <v>0</v>
      </c>
      <c r="ML11" s="27">
        <f>IF(AND(OR(ISBLANK(ML$9),ML$9=0)=FALSE,SUM($LB11:$LR11)&gt;0,ML$9='2. Protocols'!$G10),1,0)*'4. Formulations'!$M10</f>
        <v>0</v>
      </c>
      <c r="MM11" s="27">
        <f>IF(AND(OR(ISBLANK(MM$9),MM$9=0)=FALSE,SUM($LB11:$LR11)&gt;0,MM$9='2. Protocols'!$G10),1,0)*'4. Formulations'!$M10</f>
        <v>0</v>
      </c>
      <c r="MN11" s="27">
        <f>IF(AND(OR(ISBLANK(MN$9),MN$9=0)=FALSE,SUM($LB11:$LR11)&gt;0,MN$9='2. Protocols'!$G10),1,0)*'4. Formulations'!$M10</f>
        <v>0</v>
      </c>
      <c r="MO11" s="27">
        <f>IF(AND(OR(ISBLANK(MO$9),MO$9=0)=FALSE,SUM($LB11:$LR11)&gt;0,MO$9='2. Protocols'!$G10),1,0)*'4. Formulations'!$M10</f>
        <v>0</v>
      </c>
      <c r="MP11" s="27">
        <f>IF(AND(OR(ISBLANK(MP$9),MP$9=0)=FALSE,SUM($LB11:$LR11)&gt;0,MP$9='2. Protocols'!$G10),1,0)*'4. Formulations'!$M10</f>
        <v>0</v>
      </c>
      <c r="MQ11" s="27">
        <f>IF(AND(OR(ISBLANK(MQ$9),MQ$9=0)=FALSE,SUM($LB11:$LR11)&gt;0,MQ$9='2. Protocols'!$G10),1,0)*'4. Formulations'!$M10</f>
        <v>0</v>
      </c>
      <c r="MR11" s="27">
        <f>IF(AND(OR(ISBLANK(MR$9),MR$9=0)=FALSE,SUM($LB11:$LR11)&gt;0,MR$9='2. Protocols'!$G10),1,0)*'4. Formulations'!$M10</f>
        <v>0</v>
      </c>
      <c r="MS11" s="27">
        <f>IF(AND(OR(ISBLANK(MS$9),MS$9=0)=FALSE,SUM($LB11:$LR11)&gt;0,MS$9='2. Protocols'!$G10),1,0)*'4. Formulations'!$M10</f>
        <v>0</v>
      </c>
      <c r="MT11" s="27">
        <f>IF(AND(OR(ISBLANK(MT$9),MT$9=0)=FALSE,SUM($LB11:$LR11)&gt;0,MT$9='2. Protocols'!$G10),1,0)*'4. Formulations'!$M10</f>
        <v>0</v>
      </c>
      <c r="MU11" s="27">
        <f>IF(AND(OR(ISBLANK(MU$9),MU$9=0)=FALSE,SUM($LB11:$LR11)&gt;0,MU$9='2. Protocols'!$G10),1,0)*'4. Formulations'!$M10</f>
        <v>0</v>
      </c>
      <c r="MV11" s="27">
        <f>IF(AND(OR(ISBLANK(MV$9),MV$9=0)=FALSE,SUM($LB11:$LR11)&gt;0,MV$9='2. Protocols'!$G10),1,0)*'4. Formulations'!$M10</f>
        <v>0</v>
      </c>
      <c r="MW11" s="27">
        <f>IF(AND(OR(ISBLANK(MW$9),MW$9=0)=FALSE,SUM($LB11:$LR11)&gt;0,MW$9='2. Protocols'!$G10),1,0)*'4. Formulations'!$M10</f>
        <v>0</v>
      </c>
      <c r="MX11" s="27">
        <f>IF(AND(OR(ISBLANK(MX$9),MX$9=0)=FALSE,SUM($LB11:$LR11)&gt;0,MX$9='2. Protocols'!$G10),1,0)*'4. Formulations'!$M10</f>
        <v>0</v>
      </c>
      <c r="MY11" s="27">
        <f>IF(AND(OR(ISBLANK(MY$9),MY$9=0)=FALSE,SUM($LB11:$LR11)&gt;0,MY$9='2. Protocols'!$G10),1,0)*'4. Formulations'!$M10</f>
        <v>0</v>
      </c>
      <c r="MZ11" s="27">
        <f>IF(AND(OR(ISBLANK(MZ$9),MZ$9=0)=FALSE,SUM($LB11:$LR11)&gt;0,MZ$9='2. Protocols'!$G10),1,0)*'4. Formulations'!$M10</f>
        <v>0</v>
      </c>
      <c r="NA11" s="27">
        <f>IF(AND(OR(ISBLANK(NA$9),NA$9=0)=FALSE,SUM($LB11:$LR11)&gt;0,NA$9='2. Protocols'!$G10),1,0)*'4. Formulations'!$M10</f>
        <v>0</v>
      </c>
      <c r="NB11" s="27">
        <f>IF(AND(OR(ISBLANK(NB$9),NB$9=0)=FALSE,SUM($LB11:$LR11)&gt;0,NB$9='2. Protocols'!$G10),1,0)*'4. Formulations'!$M10</f>
        <v>0</v>
      </c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V11" s="27">
        <f>IF(AND(OR(ISBLANK(NV$9),NV$9=0)=FALSE,NV$9=$DM11),1,0)*'4. Formulations'!$N10</f>
        <v>0</v>
      </c>
      <c r="NW11" s="721">
        <f>IF(AND(OR(ISBLANK(NW$9),NW$9=0)=FALSE,NW$9=$DM11),1,0)*'4. Formulations'!$N10</f>
        <v>0</v>
      </c>
      <c r="NX11" s="27">
        <f>IF(AND(OR(ISBLANK(NX$9),NX$9=0)=FALSE,NX$9=$DM11),1,0)*'4. Formulations'!$N10</f>
        <v>0</v>
      </c>
      <c r="NY11" s="27">
        <f>IF(AND(OR(ISBLANK(NY$9),NY$9=0)=FALSE,NY$9=$DM11),1,0)*'4. Formulations'!$N10</f>
        <v>0</v>
      </c>
      <c r="NZ11" s="27">
        <f>IF(AND(OR(ISBLANK(NZ$9),NZ$9=0)=FALSE,NZ$9=$DM11),1,0)*'4. Formulations'!$N10</f>
        <v>0</v>
      </c>
      <c r="OA11" s="27">
        <f>IF(AND(OR(ISBLANK(OA$9),OA$9=0)=FALSE,OA$9=$DM11),1,0)*'4. Formulations'!$N10</f>
        <v>0</v>
      </c>
      <c r="OB11" s="27">
        <f>IF(AND(OR(ISBLANK(OB$9),OB$9=0)=FALSE,OB$9=$DM11),1,0)*'4. Formulations'!$N10</f>
        <v>0</v>
      </c>
      <c r="OC11" s="27">
        <f>IF(AND(OR(ISBLANK(OC$9),OC$9=0)=FALSE,OC$9=$DM11),1,0)*'4. Formulations'!$N10</f>
        <v>0</v>
      </c>
      <c r="OD11" s="27">
        <f>IF(AND(OR(ISBLANK(OD$9),OD$9=0)=FALSE,OD$9=$DM11),1,0)*'4. Formulations'!$N10</f>
        <v>0</v>
      </c>
      <c r="OE11" s="27">
        <f>IF(AND(OR(ISBLANK(OE$9),OE$9=0)=FALSE,OE$9=$DM11),1,0)*'4. Formulations'!$N10</f>
        <v>0</v>
      </c>
      <c r="OF11" s="27">
        <f>IF(AND(OR(ISBLANK(OF$9),OF$9=0)=FALSE,OF$9=$DM11),1,0)*'4. Formulations'!$N10</f>
        <v>0</v>
      </c>
      <c r="OG11" s="27">
        <f>IF(AND(OR(ISBLANK(OG$9),OG$9=0)=FALSE,OG$9=$DM11),1,0)*'4. Formulations'!$N10</f>
        <v>0</v>
      </c>
      <c r="OH11" s="27">
        <f>IF(AND(OR(ISBLANK(OH$9),OH$9=0)=FALSE,OH$9=$DM11),1,0)*'4. Formulations'!$N10</f>
        <v>0</v>
      </c>
      <c r="OI11" s="27">
        <f>IF(AND(OR(ISBLANK(OI$9),OI$9=0)=FALSE,OI$9=$DM11),1,0)*'4. Formulations'!$N10</f>
        <v>0</v>
      </c>
      <c r="OJ11" s="27">
        <f>IF(AND(OR(ISBLANK(OJ$9),OJ$9=0)=FALSE,OJ$9=$DM11),1,0)*'4. Formulations'!$N10</f>
        <v>0</v>
      </c>
      <c r="OK11" s="27">
        <f>IF(AND(OR(ISBLANK(OK$9),OK$9=0)=FALSE,OK$9=$DM11),1,0)*'4. Formulations'!$N10</f>
        <v>0</v>
      </c>
      <c r="OL11" s="27">
        <f>IF(AND(OR(ISBLANK(OL$9),OL$9=0)=FALSE,OL$9=$DM11),1,0)*'4. Formulations'!$N10</f>
        <v>0</v>
      </c>
      <c r="OM11" s="27"/>
      <c r="ON11" s="27"/>
      <c r="OO11" s="27"/>
      <c r="OQ11" s="27">
        <f>IF(AND(OR(ISBLANK(OQ$9),OQ$9=0)=FALSE,OR(OQ$9='2. Protocols'!$C10,OQ$9='2. Protocols'!$E10,OQ$9='2. Protocols'!$G10)),1,0)*'4. Formulations'!$O10</f>
        <v>0</v>
      </c>
      <c r="OR11" s="27">
        <f>IF(AND(OR(ISBLANK(OR$9),OR$9=0)=FALSE,OR(OR$9='2. Protocols'!$C10,OR$9='2. Protocols'!$E10,OR$9='2. Protocols'!$G10)),1,0)*'4. Formulations'!$O10</f>
        <v>0</v>
      </c>
      <c r="OS11" s="27">
        <f>IF(AND(OR(ISBLANK(OS$9),OS$9=0)=FALSE,OR(OS$9='2. Protocols'!$C10,OS$9='2. Protocols'!$E10,OS$9='2. Protocols'!$G10)),1,0)*'4. Formulations'!$O10</f>
        <v>0</v>
      </c>
      <c r="OT11" s="27">
        <f>IF(AND(OR(ISBLANK(OT$9),OT$9=0)=FALSE,OR(OT$9='2. Protocols'!$C10,OT$9='2. Protocols'!$E10,OT$9='2. Protocols'!$G10)),1,0)*'4. Formulations'!$O10</f>
        <v>0</v>
      </c>
      <c r="OU11" s="27">
        <f>IF(AND(OR(ISBLANK(OU$9),OU$9=0)=FALSE,OR(OU$9='2. Protocols'!$C10,OU$9='2. Protocols'!$E10,OU$9='2. Protocols'!$G10)),1,0)*'4. Formulations'!$O10</f>
        <v>0</v>
      </c>
      <c r="OV11" s="27">
        <f>IF(AND(OR(ISBLANK(OV$9),OV$9=0)=FALSE,OR(OV$9='2. Protocols'!$C10,OV$9='2. Protocols'!$E10,OV$9='2. Protocols'!$G10)),1,0)*'4. Formulations'!$O10</f>
        <v>0</v>
      </c>
      <c r="OW11" s="27">
        <f>IF(AND(OR(ISBLANK(OW$9),OW$9=0)=FALSE,OR(OW$9='2. Protocols'!$C10,OW$9='2. Protocols'!$E10,OW$9='2. Protocols'!$G10)),1,0)*'4. Formulations'!$O10</f>
        <v>0</v>
      </c>
      <c r="OX11" s="27">
        <f>IF(AND(OR(ISBLANK(OX$9),OX$9=0)=FALSE,OR(OX$9='2. Protocols'!$C10,OX$9='2. Protocols'!$E10,OX$9='2. Protocols'!$G10)),1,0)*'4. Formulations'!$O10</f>
        <v>0</v>
      </c>
      <c r="OY11" s="27">
        <f>IF(AND(OR(ISBLANK(OY$9),OY$9=0)=FALSE,OR(OY$9='2. Protocols'!$C10,OY$9='2. Protocols'!$E10,OY$9='2. Protocols'!$G10)),1,0)*'4. Formulations'!$O10</f>
        <v>0</v>
      </c>
      <c r="OZ11" s="27">
        <f>IF(AND(OR(ISBLANK(OZ$9),OZ$9=0)=FALSE,OR(OZ$9='2. Protocols'!$C10,OZ$9='2. Protocols'!$E10,OZ$9='2. Protocols'!$G10)),1,0)*'4. Formulations'!$O10</f>
        <v>0</v>
      </c>
      <c r="PA11" s="27">
        <f>IF(AND(OR(ISBLANK(PA$9),PA$9=0)=FALSE,OR(PA$9='2. Protocols'!$C10,PA$9='2. Protocols'!$E10,PA$9='2. Protocols'!$G10)),1,0)*'4. Formulations'!$O10</f>
        <v>0</v>
      </c>
      <c r="PB11" s="27">
        <f>IF(AND(OR(ISBLANK(PB$9),PB$9=0)=FALSE,OR(PB$9='2. Protocols'!$C10,PB$9='2. Protocols'!$E10,PB$9='2. Protocols'!$G10)),1,0)*'4. Formulations'!$O10</f>
        <v>0</v>
      </c>
      <c r="PC11" s="27">
        <f>IF(AND(OR(ISBLANK(PC$9),PC$9=0)=FALSE,OR(PC$9='2. Protocols'!$C10,PC$9='2. Protocols'!$E10,PC$9='2. Protocols'!$G10)),1,0)*'4. Formulations'!$O10</f>
        <v>0</v>
      </c>
      <c r="PD11" s="27">
        <f>IF(AND(OR(ISBLANK(PD$9),PD$9=0)=FALSE,OR(PD$9='2. Protocols'!$C10,PD$9='2. Protocols'!$E10,PD$9='2. Protocols'!$G10)),1,0)*'4. Formulations'!$O10</f>
        <v>0</v>
      </c>
      <c r="PE11" s="27">
        <f>IF(AND(OR(ISBLANK(PE$9),PE$9=0)=FALSE,OR(PE$9='2. Protocols'!$C10,PE$9='2. Protocols'!$E10,PE$9='2. Protocols'!$G10)),1,0)*'4. Formulations'!$O10</f>
        <v>0</v>
      </c>
      <c r="PF11" s="27">
        <f>IF(AND(OR(ISBLANK(PF$9),PF$9=0)=FALSE,OR(PF$9='2. Protocols'!$C10,PF$9='2. Protocols'!$E10,PF$9='2. Protocols'!$G10)),1,0)*'4. Formulations'!$O10</f>
        <v>0</v>
      </c>
      <c r="PG11" s="27">
        <f>IF(AND(OR(ISBLANK(PG$9),PG$9=0)=FALSE,OR(PG$9='2. Protocols'!$C10,PG$9='2. Protocols'!$E10,PG$9='2. Protocols'!$G10)),1,0)*'4. Formulations'!$O10</f>
        <v>0</v>
      </c>
      <c r="PH11" s="27">
        <f>IF(AND(OR(ISBLANK(PH$9),PH$9=0)=FALSE,OR(PH$9='2. Protocols'!$C10,PH$9='2. Protocols'!$E10,PH$9='2. Protocols'!$G10)),1,0)*'4. Formulations'!$O10</f>
        <v>0</v>
      </c>
      <c r="PI11" s="27">
        <f>IF(AND(OR(ISBLANK(PI$9),PI$9=0)=FALSE,OR(PI$9='2. Protocols'!$C10,PI$9='2. Protocols'!$E10,PI$9='2. Protocols'!$G10)),1,0)*'4. Formulations'!$O10</f>
        <v>0</v>
      </c>
      <c r="PJ11" s="27">
        <f>IF(AND(OR(ISBLANK(PJ$9),PJ$9=0)=FALSE,OR(PJ$9='2. Protocols'!$C10,PJ$9='2. Protocols'!$E10,PJ$9='2. Protocols'!$G10)),1,0)*'4. Formulations'!$O10</f>
        <v>0</v>
      </c>
      <c r="PK11" s="27">
        <f>IF(AND(OR(ISBLANK(PK$9),PK$9=0)=FALSE,OR(PK$9='2. Protocols'!$C10,PK$9='2. Protocols'!$E10,PK$9='2. Protocols'!$G10)),1,0)*'4. Formulations'!$O10</f>
        <v>0</v>
      </c>
      <c r="PL11" s="27">
        <f>IF(AND(OR(ISBLANK(PL$9),PL$9=0)=FALSE,OR(PL$9='2. Protocols'!$C10,PL$9='2. Protocols'!$E10,PL$9='2. Protocols'!$G10)),1,0)*'4. Formulations'!$O10</f>
        <v>0</v>
      </c>
      <c r="PM11" s="27">
        <f>IF(AND(OR(ISBLANK(PM$9),PM$9=0)=FALSE,OR(PM$9='2. Protocols'!$C10,PM$9='2. Protocols'!$E10,PM$9='2. Protocols'!$G10)),1,0)*'4. Formulations'!$O10</f>
        <v>0</v>
      </c>
      <c r="PN11" s="27">
        <f>IF(AND(OR(ISBLANK(PN$9),PN$9=0)=FALSE,OR(PN$9='2. Protocols'!$C10,PN$9='2. Protocols'!$E10,PN$9='2. Protocols'!$G10)),1,0)*'4. Formulations'!$O10</f>
        <v>0</v>
      </c>
      <c r="PO11" s="27">
        <f>IF(AND(OR(ISBLANK(PO$9),PO$9=0)=FALSE,OR(PO$9='2. Protocols'!$C10,PO$9='2. Protocols'!$E10,PO$9='2. Protocols'!$G10)),1,0)*'4. Formulations'!$O10</f>
        <v>0</v>
      </c>
      <c r="PP11" s="27">
        <f>IF(AND(OR(ISBLANK(PP$9),PP$9=0)=FALSE,OR(PP$9='2. Protocols'!$C10,PP$9='2. Protocols'!$E10,PP$9='2. Protocols'!$G10)),1,0)*'4. Formulations'!$O10</f>
        <v>0</v>
      </c>
      <c r="PQ11" s="27">
        <f>IF(AND(OR(ISBLANK(PQ$9),PQ$9=0)=FALSE,OR(PQ$9='2. Protocols'!$C10,PQ$9='2. Protocols'!$E10,PQ$9='2. Protocols'!$G10)),1,0)*'4. Formulations'!$O10</f>
        <v>0</v>
      </c>
      <c r="PR11" s="27">
        <f>IF(AND(OR(ISBLANK(PR$9),PR$9=0)=FALSE,OR(PR$9='2. Protocols'!$C10,PR$9='2. Protocols'!$E10,PR$9='2. Protocols'!$G10)),1,0)*'4. Formulations'!$O10</f>
        <v>0</v>
      </c>
      <c r="PS11" s="27">
        <f>IF(AND(OR(ISBLANK(PS$9),PS$9=0)=FALSE,OR(PS$9='2. Protocols'!$C10,PS$9='2. Protocols'!$E10,PS$9='2. Protocols'!$G10)),1,0)*'4. Formulations'!$O10</f>
        <v>0</v>
      </c>
      <c r="PT11" s="27">
        <f>IF(AND(OR(ISBLANK(PT$9),PT$9=0)=FALSE,OR(PT$9='2. Protocols'!$C10,PT$9='2. Protocols'!$E10,PT$9='2. Protocols'!$G10)),1,0)*'4. Formulations'!$O10</f>
        <v>0</v>
      </c>
      <c r="PU11" s="27">
        <f>IF(AND(OR(ISBLANK(PU$9),PU$9=0)=FALSE,OR(PU$9='2. Protocols'!$C10,PU$9='2. Protocols'!$E10,PU$9='2. Protocols'!$G10)),1,0)*'4. Formulations'!$O10</f>
        <v>0</v>
      </c>
      <c r="PV11" s="27">
        <f>IF(AND(OR(ISBLANK(PV$9),PV$9=0)=FALSE,OR(PV$9='2. Protocols'!$C10,PV$9='2. Protocols'!$E10,PV$9='2. Protocols'!$G10)),1,0)*'4. Formulations'!$O10</f>
        <v>0</v>
      </c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P11" s="27">
        <f>IF(AND(OR(ISBLANK(QP$9),QP$9=0)=FALSE,QP$9=$DL11),1,0)*'4. Formulations'!$P10</f>
        <v>0</v>
      </c>
      <c r="QQ11" s="27">
        <f>IF(AND(OR(ISBLANK(QQ$9),QQ$9=0)=FALSE,QQ$9=$DL11),1,0)*'4. Formulations'!$P10</f>
        <v>0</v>
      </c>
      <c r="QR11" s="27">
        <f>IF(AND(OR(ISBLANK(QR$9),QR$9=0)=FALSE,QR$9=$DL11),1,0)*'4. Formulations'!$P10</f>
        <v>0</v>
      </c>
      <c r="QS11" s="27">
        <f>IF(AND(OR(ISBLANK(QS$9),QS$9=0)=FALSE,QS$9=$DL11),1,0)*'4. Formulations'!$P10</f>
        <v>0</v>
      </c>
      <c r="QT11" s="27">
        <f>IF(AND(OR(ISBLANK(QT$9),QT$9=0)=FALSE,QT$9=$DL11),1,0)*'4. Formulations'!$P10</f>
        <v>0</v>
      </c>
      <c r="QU11" s="27">
        <f>IF(AND(OR(ISBLANK(QU$9),QU$9=0)=FALSE,QU$9=$DL11),1,0)*'4. Formulations'!$P10</f>
        <v>0</v>
      </c>
      <c r="QV11" s="27">
        <f>IF(AND(OR(ISBLANK(QV$9),QV$9=0)=FALSE,QV$9=$DL11),1,0)*'4. Formulations'!$P10</f>
        <v>0</v>
      </c>
      <c r="QW11" s="27">
        <f>IF(AND(OR(ISBLANK(QW$9),QW$9=0)=FALSE,QW$9=$DL11),1,0)*'4. Formulations'!$P10</f>
        <v>0</v>
      </c>
      <c r="QX11" s="27">
        <f>IF(AND(OR(ISBLANK(QX$9),QX$9=0)=FALSE,QX$9=$DL11),1,0)*'4. Formulations'!$P10</f>
        <v>0</v>
      </c>
      <c r="QY11" s="27">
        <f>IF(AND(OR(ISBLANK(QY$9),QY$9=0)=FALSE,QY$9=$DL11),1,0)*'4. Formulations'!$P10</f>
        <v>0</v>
      </c>
      <c r="QZ11" s="27">
        <f>IF(AND(OR(ISBLANK(QZ$9),QZ$9=0)=FALSE,QZ$9=$DL11),1,0)*'4. Formulations'!$P10</f>
        <v>0</v>
      </c>
      <c r="RA11" s="27">
        <f>IF(AND(OR(ISBLANK(RA$9),RA$9=0)=FALSE,RA$9=$DL11),1,0)*'4. Formulations'!$P10</f>
        <v>0</v>
      </c>
      <c r="RB11" s="27">
        <f>IF(AND(OR(ISBLANK(RB$9),RB$9=0)=FALSE,RB$9=$DL11),1,0)*'4. Formulations'!$P10</f>
        <v>0</v>
      </c>
      <c r="RC11" s="27">
        <f>IF(AND(OR(ISBLANK(RC$9),RC$9=0)=FALSE,RC$9=$DL11),1,0)*'4. Formulations'!$P10</f>
        <v>0</v>
      </c>
      <c r="RD11" s="27">
        <f>IF(AND(OR(ISBLANK(RD$9),RD$9=0)=FALSE,RD$9=$DL11),1,0)*'4. Formulations'!$P10</f>
        <v>0</v>
      </c>
      <c r="RE11" s="27">
        <f>IF(AND(OR(ISBLANK(RE$9),RE$9=0)=FALSE,RE$9=$DL11),1,0)*'4. Formulations'!$P10</f>
        <v>0</v>
      </c>
      <c r="RF11" s="27">
        <f>IF(AND(OR(ISBLANK(RF$9),RF$9=0)=FALSE,RF$9=$DL11),1,0)*'4. Formulations'!$P10</f>
        <v>0</v>
      </c>
      <c r="RG11" s="27"/>
      <c r="RH11" s="27"/>
      <c r="RI11" s="27"/>
      <c r="RK11" s="27">
        <f>IF(AND(OR(ISBLANK(RK$9),RK$9=0)=FALSE,SUM($QP11:$RF11)&gt;0,RK$9='2. Protocols'!$G10),1,0)*'4. Formulations'!$P10</f>
        <v>0</v>
      </c>
      <c r="RL11" s="27">
        <f>IF(AND(OR(ISBLANK(RL$9),RL$9=0)=FALSE,SUM($QP11:$RF11)&gt;0,RL$9='2. Protocols'!$G10),1,0)*'4. Formulations'!$P10</f>
        <v>0</v>
      </c>
      <c r="RM11" s="27">
        <f>IF(AND(OR(ISBLANK(RM$9),RM$9=0)=FALSE,SUM($QP11:$RF11)&gt;0,RM$9='2. Protocols'!$G10),1,0)*'4. Formulations'!$P10</f>
        <v>0</v>
      </c>
      <c r="RN11" s="27">
        <f>IF(AND(OR(ISBLANK(RN$9),RN$9=0)=FALSE,SUM($QP11:$RF11)&gt;0,RN$9='2. Protocols'!$G10),1,0)*'4. Formulations'!$P10</f>
        <v>0</v>
      </c>
      <c r="RO11" s="27">
        <f>IF(AND(OR(ISBLANK(RO$9),RO$9=0)=FALSE,SUM($QP11:$RF11)&gt;0,RO$9='2. Protocols'!$G10),1,0)*'4. Formulations'!$P10</f>
        <v>0</v>
      </c>
      <c r="RP11" s="27">
        <f>IF(AND(OR(ISBLANK(RP$9),RP$9=0)=FALSE,SUM($QP11:$RF11)&gt;0,RP$9='2. Protocols'!$G10),1,0)*'4. Formulations'!$P10</f>
        <v>0</v>
      </c>
      <c r="RQ11" s="27">
        <f>IF(AND(OR(ISBLANK(RQ$9),RQ$9=0)=FALSE,SUM($QP11:$RF11)&gt;0,RQ$9='2. Protocols'!$G10),1,0)*'4. Formulations'!$P10</f>
        <v>0</v>
      </c>
      <c r="RR11" s="27">
        <f>IF(AND(OR(ISBLANK(RR$9),RR$9=0)=FALSE,SUM($QP11:$RF11)&gt;0,RR$9='2. Protocols'!$G10),1,0)*'4. Formulations'!$P10</f>
        <v>0</v>
      </c>
      <c r="RS11" s="27">
        <f>IF(AND(OR(ISBLANK(RS$9),RS$9=0)=FALSE,SUM($QP11:$RF11)&gt;0,RS$9='2. Protocols'!$G10),1,0)*'4. Formulations'!$P10</f>
        <v>0</v>
      </c>
      <c r="RT11" s="27">
        <f>IF(AND(OR(ISBLANK(RT$9),RT$9=0)=FALSE,SUM($QP11:$RF11)&gt;0,RT$9='2. Protocols'!$G10),1,0)*'4. Formulations'!$P10</f>
        <v>0</v>
      </c>
      <c r="RU11" s="27">
        <f>IF(AND(OR(ISBLANK(RU$9),RU$9=0)=FALSE,SUM($QP11:$RF11)&gt;0,RU$9='2. Protocols'!$G10),1,0)*'4. Formulations'!$P10</f>
        <v>0</v>
      </c>
      <c r="RV11" s="27">
        <f>IF(AND(OR(ISBLANK(RV$9),RV$9=0)=FALSE,SUM($QP11:$RF11)&gt;0,RV$9='2. Protocols'!$G10),1,0)*'4. Formulations'!$P10</f>
        <v>0</v>
      </c>
      <c r="RW11" s="27">
        <f>IF(AND(OR(ISBLANK(RW$9),RW$9=0)=FALSE,SUM($QP11:$RF11)&gt;0,RW$9='2. Protocols'!$G10),1,0)*'4. Formulations'!$P10</f>
        <v>0</v>
      </c>
      <c r="RX11" s="27">
        <f>IF(AND(OR(ISBLANK(RX$9),RX$9=0)=FALSE,SUM($QP11:$RF11)&gt;0,RX$9='2. Protocols'!$G10),1,0)*'4. Formulations'!$P10</f>
        <v>0</v>
      </c>
      <c r="RY11" s="27">
        <f>IF(AND(OR(ISBLANK(RY$9),RY$9=0)=FALSE,SUM($QP11:$RF11)&gt;0,RY$9='2. Protocols'!$G10),1,0)*'4. Formulations'!$P10</f>
        <v>0</v>
      </c>
      <c r="RZ11" s="27">
        <f>IF(AND(OR(ISBLANK(RZ$9),RZ$9=0)=FALSE,SUM($QP11:$RF11)&gt;0,RZ$9='2. Protocols'!$G10),1,0)*'4. Formulations'!$P10</f>
        <v>0</v>
      </c>
      <c r="SA11" s="27">
        <f>IF(AND(OR(ISBLANK(SA$9),SA$9=0)=FALSE,SUM($QP11:$RF11)&gt;0,SA$9='2. Protocols'!$G10),1,0)*'4. Formulations'!$P10</f>
        <v>0</v>
      </c>
      <c r="SB11" s="27">
        <f>IF(AND(OR(ISBLANK(SB$9),SB$9=0)=FALSE,SUM($QP11:$RF11)&gt;0,SB$9='2. Protocols'!$G10),1,0)*'4. Formulations'!$P10</f>
        <v>0</v>
      </c>
      <c r="SC11" s="27">
        <f>IF(AND(OR(ISBLANK(SC$9),SC$9=0)=FALSE,SUM($QP11:$RF11)&gt;0,SC$9='2. Protocols'!$G10),1,0)*'4. Formulations'!$P10</f>
        <v>0</v>
      </c>
      <c r="SD11" s="27">
        <f>IF(AND(OR(ISBLANK(SD$9),SD$9=0)=FALSE,SUM($QP11:$RF11)&gt;0,SD$9='2. Protocols'!$G10),1,0)*'4. Formulations'!$P10</f>
        <v>0</v>
      </c>
      <c r="SE11" s="27">
        <f>IF(AND(OR(ISBLANK(SE$9),SE$9=0)=FALSE,SUM($QP11:$RF11)&gt;0,SE$9='2. Protocols'!$G10),1,0)*'4. Formulations'!$P10</f>
        <v>0</v>
      </c>
      <c r="SF11" s="27">
        <f>IF(AND(OR(ISBLANK(SF$9),SF$9=0)=FALSE,SUM($QP11:$RF11)&gt;0,SF$9='2. Protocols'!$G10),1,0)*'4. Formulations'!$P10</f>
        <v>0</v>
      </c>
      <c r="SG11" s="27">
        <f>IF(AND(OR(ISBLANK(SG$9),SG$9=0)=FALSE,SUM($QP11:$RF11)&gt;0,SG$9='2. Protocols'!$G10),1,0)*'4. Formulations'!$P10</f>
        <v>0</v>
      </c>
      <c r="SH11" s="27">
        <f>IF(AND(OR(ISBLANK(SH$9),SH$9=0)=FALSE,SUM($QP11:$RF11)&gt;0,SH$9='2. Protocols'!$G10),1,0)*'4. Formulations'!$P10</f>
        <v>0</v>
      </c>
      <c r="SI11" s="27">
        <f>IF(AND(OR(ISBLANK(SI$9),SI$9=0)=FALSE,SUM($QP11:$RF11)&gt;0,SI$9='2. Protocols'!$G10),1,0)*'4. Formulations'!$P10</f>
        <v>0</v>
      </c>
      <c r="SJ11" s="27">
        <f>IF(AND(OR(ISBLANK(SJ$9),SJ$9=0)=FALSE,SUM($QP11:$RF11)&gt;0,SJ$9='2. Protocols'!$G10),1,0)*'4. Formulations'!$P10</f>
        <v>0</v>
      </c>
      <c r="SK11" s="27">
        <f>IF(AND(OR(ISBLANK(SK$9),SK$9=0)=FALSE,SUM($QP11:$RF11)&gt;0,SK$9='2. Protocols'!$G10),1,0)*'4. Formulations'!$P10</f>
        <v>0</v>
      </c>
      <c r="SL11" s="27">
        <f>IF(AND(OR(ISBLANK(SL$9),SL$9=0)=FALSE,SUM($QP11:$RF11)&gt;0,SL$9='2. Protocols'!$G10),1,0)*'4. Formulations'!$P10</f>
        <v>0</v>
      </c>
      <c r="SM11" s="27">
        <f>IF(AND(OR(ISBLANK(SM$9),SM$9=0)=FALSE,SUM($QP11:$RF11)&gt;0,SM$9='2. Protocols'!$G10),1,0)*'4. Formulations'!$P10</f>
        <v>0</v>
      </c>
      <c r="SN11" s="27">
        <f>IF(AND(OR(ISBLANK(SN$9),SN$9=0)=FALSE,SUM($QP11:$RF11)&gt;0,SN$9='2. Protocols'!$G10),1,0)*'4. Formulations'!$P10</f>
        <v>0</v>
      </c>
      <c r="SO11" s="27">
        <f>IF(AND(OR(ISBLANK(SO$9),SO$9=0)=FALSE,SUM($QP11:$RF11)&gt;0,SO$9='2. Protocols'!$G10),1,0)*'4. Formulations'!$P10</f>
        <v>0</v>
      </c>
      <c r="SP11" s="27">
        <f>IF(AND(OR(ISBLANK(SP$9),SP$9=0)=FALSE,SUM($QP11:$RF11)&gt;0,SP$9='2. Protocols'!$G10),1,0)*'4. Formulations'!$P10</f>
        <v>0</v>
      </c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J11" s="27">
        <f>IF(AND(OR(ISBLANK(TJ$9),TJ$9=0)=FALSE,TJ$9=$DM11),1,0)*'4. Formulations'!$Q10</f>
        <v>0</v>
      </c>
      <c r="TK11" s="27">
        <f>IF(AND(OR(ISBLANK(TK$9),TK$9=0)=FALSE,TK$9=$DM11),1,0)*'4. Formulations'!$Q10</f>
        <v>0</v>
      </c>
      <c r="TL11" s="27">
        <f>IF(AND(OR(ISBLANK(TL$9),TL$9=0)=FALSE,TL$9=$DM11),1,0)*'4. Formulations'!$Q10</f>
        <v>0</v>
      </c>
      <c r="TM11" s="27">
        <f>IF(AND(OR(ISBLANK(TM$9),TM$9=0)=FALSE,TM$9=$DM11),1,0)*'4. Formulations'!$Q10</f>
        <v>0</v>
      </c>
      <c r="TN11" s="27">
        <f>IF(AND(OR(ISBLANK(TN$9),TN$9=0)=FALSE,TN$9=$DM11),1,0)*'4. Formulations'!$Q10</f>
        <v>0</v>
      </c>
      <c r="TO11" s="27">
        <f>IF(AND(OR(ISBLANK(TO$9),TO$9=0)=FALSE,TO$9=$DM11),1,0)*'4. Formulations'!$Q10</f>
        <v>0</v>
      </c>
      <c r="TP11" s="27">
        <f>IF(AND(OR(ISBLANK(TP$9),TP$9=0)=FALSE,TP$9=$DM11),1,0)*'4. Formulations'!$Q10</f>
        <v>0</v>
      </c>
      <c r="TQ11" s="27">
        <f>IF(AND(OR(ISBLANK(TQ$9),TQ$9=0)=FALSE,TQ$9=$DM11),1,0)*'4. Formulations'!$Q10</f>
        <v>0</v>
      </c>
      <c r="TR11" s="27">
        <f>IF(AND(OR(ISBLANK(TR$9),TR$9=0)=FALSE,TR$9=$DM11),1,0)*'4. Formulations'!$Q10</f>
        <v>0</v>
      </c>
      <c r="TS11" s="27">
        <f>IF(AND(OR(ISBLANK(TS$9),TS$9=0)=FALSE,TS$9=$DM11),1,0)*'4. Formulations'!$Q10</f>
        <v>0</v>
      </c>
      <c r="TT11" s="27">
        <f>IF(AND(OR(ISBLANK(TT$9),TT$9=0)=FALSE,TT$9=$DM11),1,0)*'4. Formulations'!$Q10</f>
        <v>0</v>
      </c>
      <c r="TU11" s="27">
        <f>IF(AND(OR(ISBLANK(TU$9),TU$9=0)=FALSE,TU$9=$DM11),1,0)*'4. Formulations'!$Q10</f>
        <v>0</v>
      </c>
      <c r="TV11" s="27">
        <f>IF(AND(OR(ISBLANK(TV$9),TV$9=0)=FALSE,TV$9=$DM11),1,0)*'4. Formulations'!$Q10</f>
        <v>0</v>
      </c>
      <c r="TW11" s="27">
        <f>IF(AND(OR(ISBLANK(TW$9),TW$9=0)=FALSE,TW$9=$DM11),1,0)*'4. Formulations'!$Q10</f>
        <v>0</v>
      </c>
      <c r="TX11" s="27">
        <f>IF(AND(OR(ISBLANK(TX$9),TX$9=0)=FALSE,TX$9=$DM11),1,0)*'4. Formulations'!$Q10</f>
        <v>0</v>
      </c>
      <c r="TY11" s="27">
        <f>IF(AND(OR(ISBLANK(TY$9),TY$9=0)=FALSE,TY$9=$DM11),1,0)*'4. Formulations'!$Q10</f>
        <v>0</v>
      </c>
      <c r="TZ11" s="27">
        <f>IF(AND(OR(ISBLANK(TZ$9),TZ$9=0)=FALSE,TZ$9=$DM11),1,0)*'4. Formulations'!$Q10</f>
        <v>0</v>
      </c>
      <c r="UA11" s="27"/>
      <c r="UB11" s="27"/>
      <c r="UC11" s="27"/>
    </row>
    <row r="12" spans="2:549" ht="15" x14ac:dyDescent="0.25">
      <c r="B12" s="2"/>
      <c r="C12" s="75" t="str">
        <f>IF('2. Protocols'!C11&amp;"+"&amp;'2. Protocols'!E11&amp;"+"&amp;'2. Protocols'!G11="++","",'2. Protocols'!C11&amp;"+"&amp;'2. Protocols'!E11&amp;"+"&amp;'2. Protocols'!G11)</f>
        <v/>
      </c>
      <c r="D12" s="7"/>
      <c r="E12" s="8"/>
      <c r="G12" s="72" t="e">
        <f>'2. Protocols'!J11*'1. General Inputs'!$J$13</f>
        <v>#VALUE!</v>
      </c>
      <c r="H12" s="72" t="e">
        <f>MAX(G12*(1+'1. General Inputs'!$AW$23+HLOOKUP(H$7,'1. General Inputs'!$AW$17:$AY$19,ROWS('1. General Inputs'!$AU$17:$AU$19),0))+(CHOOSE(H$7,'1. General Inputs'!$J$15,'1. General Inputs'!$L$15,'1. General Inputs'!$N$15)/12)*CHOOSE(H$7,'2. Protocols'!$K11,'2. Protocols'!$L11,'2. Protocols'!$M11)+'3. ARV Substitutions'!L37,0)</f>
        <v>#VALUE!</v>
      </c>
      <c r="I12" s="72" t="e">
        <f>MAX(H12*(1+'1. General Inputs'!$AW$23+HLOOKUP(I$7,'1. General Inputs'!$AW$17:$AY$19,ROWS('1. General Inputs'!$AU$17:$AU$19),0))+(CHOOSE(I$7,'1. General Inputs'!$J$15,'1. General Inputs'!$L$15,'1. General Inputs'!$N$15)/12)*CHOOSE(I$7,'2. Protocols'!$K11,'2. Protocols'!$L11,'2. Protocols'!$M11)+'3. ARV Substitutions'!M37,0)</f>
        <v>#VALUE!</v>
      </c>
      <c r="J12" s="72" t="e">
        <f>MAX(I12*(1+'1. General Inputs'!$AW$23+HLOOKUP(J$7,'1. General Inputs'!$AW$17:$AY$19,ROWS('1. General Inputs'!$AU$17:$AU$19),0))+(CHOOSE(J$7,'1. General Inputs'!$J$15,'1. General Inputs'!$L$15,'1. General Inputs'!$N$15)/12)*CHOOSE(J$7,'2. Protocols'!$K11,'2. Protocols'!$L11,'2. Protocols'!$M11)+'3. ARV Substitutions'!N37,0)</f>
        <v>#VALUE!</v>
      </c>
      <c r="K12" s="72" t="e">
        <f>MAX(J12*(1+'1. General Inputs'!$AW$23+HLOOKUP(K$7,'1. General Inputs'!$AW$17:$AY$19,ROWS('1. General Inputs'!$AU$17:$AU$19),0))+(CHOOSE(K$7,'1. General Inputs'!$J$15,'1. General Inputs'!$L$15,'1. General Inputs'!$N$15)/12)*CHOOSE(K$7,'2. Protocols'!$K11,'2. Protocols'!$L11,'2. Protocols'!$M11)+'3. ARV Substitutions'!O37,0)</f>
        <v>#VALUE!</v>
      </c>
      <c r="L12" s="72" t="e">
        <f>MAX(K12*(1+'1. General Inputs'!$AW$23+HLOOKUP(L$7,'1. General Inputs'!$AW$17:$AY$19,ROWS('1. General Inputs'!$AU$17:$AU$19),0))+(CHOOSE(L$7,'1. General Inputs'!$J$15,'1. General Inputs'!$L$15,'1. General Inputs'!$N$15)/12)*CHOOSE(L$7,'2. Protocols'!$K11,'2. Protocols'!$L11,'2. Protocols'!$M11)+'3. ARV Substitutions'!P37,0)</f>
        <v>#VALUE!</v>
      </c>
      <c r="M12" s="72" t="e">
        <f>MAX(L12*(1+'1. General Inputs'!$AW$23+HLOOKUP(M$7,'1. General Inputs'!$AW$17:$AY$19,ROWS('1. General Inputs'!$AU$17:$AU$19),0))+(CHOOSE(M$7,'1. General Inputs'!$J$15,'1. General Inputs'!$L$15,'1. General Inputs'!$N$15)/12)*CHOOSE(M$7,'2. Protocols'!$K11,'2. Protocols'!$L11,'2. Protocols'!$M11)+'3. ARV Substitutions'!Q37,0)</f>
        <v>#VALUE!</v>
      </c>
      <c r="N12" s="72" t="e">
        <f>MAX(M12*(1+'1. General Inputs'!$AW$23+HLOOKUP(N$7,'1. General Inputs'!$AW$17:$AY$19,ROWS('1. General Inputs'!$AU$17:$AU$19),0))+(CHOOSE(N$7,'1. General Inputs'!$J$15,'1. General Inputs'!$L$15,'1. General Inputs'!$N$15)/12)*CHOOSE(N$7,'2. Protocols'!$K11,'2. Protocols'!$L11,'2. Protocols'!$M11)+'3. ARV Substitutions'!R37,0)</f>
        <v>#VALUE!</v>
      </c>
      <c r="O12" s="72" t="e">
        <f>MAX(N12*(1+'1. General Inputs'!$AW$23+HLOOKUP(O$7,'1. General Inputs'!$AW$17:$AY$19,ROWS('1. General Inputs'!$AU$17:$AU$19),0))+(CHOOSE(O$7,'1. General Inputs'!$J$15,'1. General Inputs'!$L$15,'1. General Inputs'!$N$15)/12)*CHOOSE(O$7,'2. Protocols'!$K11,'2. Protocols'!$L11,'2. Protocols'!$M11)+'3. ARV Substitutions'!S37,0)</f>
        <v>#VALUE!</v>
      </c>
      <c r="P12" s="72" t="e">
        <f>MAX(O12*(1+'1. General Inputs'!$AW$23+HLOOKUP(P$7,'1. General Inputs'!$AW$17:$AY$19,ROWS('1. General Inputs'!$AU$17:$AU$19),0))+(CHOOSE(P$7,'1. General Inputs'!$J$15,'1. General Inputs'!$L$15,'1. General Inputs'!$N$15)/12)*CHOOSE(P$7,'2. Protocols'!$K11,'2. Protocols'!$L11,'2. Protocols'!$M11)+'3. ARV Substitutions'!T37,0)</f>
        <v>#VALUE!</v>
      </c>
      <c r="Q12" s="72" t="e">
        <f>MAX(P12*(1+'1. General Inputs'!$AW$23+HLOOKUP(Q$7,'1. General Inputs'!$AW$17:$AY$19,ROWS('1. General Inputs'!$AU$17:$AU$19),0))+(CHOOSE(Q$7,'1. General Inputs'!$J$15,'1. General Inputs'!$L$15,'1. General Inputs'!$N$15)/12)*CHOOSE(Q$7,'2. Protocols'!$K11,'2. Protocols'!$L11,'2. Protocols'!$M11)+'3. ARV Substitutions'!U37,0)</f>
        <v>#VALUE!</v>
      </c>
      <c r="R12" s="72" t="e">
        <f>MAX(Q12*(1+'1. General Inputs'!$AW$23+HLOOKUP(R$7,'1. General Inputs'!$AW$17:$AY$19,ROWS('1. General Inputs'!$AU$17:$AU$19),0))+(CHOOSE(R$7,'1. General Inputs'!$J$15,'1. General Inputs'!$L$15,'1. General Inputs'!$N$15)/12)*CHOOSE(R$7,'2. Protocols'!$K11,'2. Protocols'!$L11,'2. Protocols'!$M11)+'3. ARV Substitutions'!V37,0)</f>
        <v>#VALUE!</v>
      </c>
      <c r="S12" s="72" t="e">
        <f>MAX(R12*(1+'1. General Inputs'!$AW$23+HLOOKUP(S$7,'1. General Inputs'!$AW$17:$AY$19,ROWS('1. General Inputs'!$AU$17:$AU$19),0))+(CHOOSE(S$7,'1. General Inputs'!$J$15,'1. General Inputs'!$L$15,'1. General Inputs'!$N$15)/12)*CHOOSE(S$7,'2. Protocols'!$K11,'2. Protocols'!$L11,'2. Protocols'!$M11)+'3. ARV Substitutions'!W37,0)</f>
        <v>#VALUE!</v>
      </c>
      <c r="T12" s="72" t="e">
        <f>MAX(S12*(1+'1. General Inputs'!$AW$23+HLOOKUP(T$7,'1. General Inputs'!$AW$17:$AY$19,ROWS('1. General Inputs'!$AU$17:$AU$19),0))+(CHOOSE(T$7,'1. General Inputs'!$J$15,'1. General Inputs'!$L$15,'1. General Inputs'!$N$15)/12)*CHOOSE(T$7,'2. Protocols'!$K11,'2. Protocols'!$L11,'2. Protocols'!$M11)+'3. ARV Substitutions'!X37,0)</f>
        <v>#VALUE!</v>
      </c>
      <c r="U12" s="72" t="e">
        <f>MAX(T12*(1+'1. General Inputs'!$AW$23+HLOOKUP(U$7,'1. General Inputs'!$AW$17:$AY$19,ROWS('1. General Inputs'!$AU$17:$AU$19),0))+(CHOOSE(U$7,'1. General Inputs'!$J$15,'1. General Inputs'!$L$15,'1. General Inputs'!$N$15)/12)*CHOOSE(U$7,'2. Protocols'!$K11,'2. Protocols'!$L11,'2. Protocols'!$M11)+'3. ARV Substitutions'!Y37,0)</f>
        <v>#VALUE!</v>
      </c>
      <c r="V12" s="72" t="e">
        <f>MAX(U12*(1+'1. General Inputs'!$AW$23+HLOOKUP(V$7,'1. General Inputs'!$AW$17:$AY$19,ROWS('1. General Inputs'!$AU$17:$AU$19),0))+(CHOOSE(V$7,'1. General Inputs'!$J$15,'1. General Inputs'!$L$15,'1. General Inputs'!$N$15)/12)*CHOOSE(V$7,'2. Protocols'!$K11,'2. Protocols'!$L11,'2. Protocols'!$M11)+'3. ARV Substitutions'!Z37,0)</f>
        <v>#VALUE!</v>
      </c>
      <c r="W12" s="72" t="e">
        <f>MAX(V12*(1+'1. General Inputs'!$AW$23+HLOOKUP(W$7,'1. General Inputs'!$AW$17:$AY$19,ROWS('1. General Inputs'!$AU$17:$AU$19),0))+(CHOOSE(W$7,'1. General Inputs'!$J$15,'1. General Inputs'!$L$15,'1. General Inputs'!$N$15)/12)*CHOOSE(W$7,'2. Protocols'!$K11,'2. Protocols'!$L11,'2. Protocols'!$M11)+'3. ARV Substitutions'!AA37,0)</f>
        <v>#VALUE!</v>
      </c>
      <c r="X12" s="72" t="e">
        <f>MAX(W12*(1+'1. General Inputs'!$AW$23+HLOOKUP(X$7,'1. General Inputs'!$AW$17:$AY$19,ROWS('1. General Inputs'!$AU$17:$AU$19),0))+(CHOOSE(X$7,'1. General Inputs'!$J$15,'1. General Inputs'!$L$15,'1. General Inputs'!$N$15)/12)*CHOOSE(X$7,'2. Protocols'!$K11,'2. Protocols'!$L11,'2. Protocols'!$M11)+'3. ARV Substitutions'!AB37,0)</f>
        <v>#VALUE!</v>
      </c>
      <c r="Y12" s="72" t="e">
        <f>MAX(X12*(1+'1. General Inputs'!$AW$23+HLOOKUP(Y$7,'1. General Inputs'!$AW$17:$AY$19,ROWS('1. General Inputs'!$AU$17:$AU$19),0))+(CHOOSE(Y$7,'1. General Inputs'!$J$15,'1. General Inputs'!$L$15,'1. General Inputs'!$N$15)/12)*CHOOSE(Y$7,'2. Protocols'!$K11,'2. Protocols'!$L11,'2. Protocols'!$M11)+'3. ARV Substitutions'!AC37,0)</f>
        <v>#VALUE!</v>
      </c>
      <c r="Z12" s="72" t="e">
        <f>MAX(Y12*(1+'1. General Inputs'!$AW$23+HLOOKUP(Z$7,'1. General Inputs'!$AW$17:$AY$19,ROWS('1. General Inputs'!$AU$17:$AU$19),0))+(CHOOSE(Z$7,'1. General Inputs'!$J$15,'1. General Inputs'!$L$15,'1. General Inputs'!$N$15)/12)*CHOOSE(Z$7,'2. Protocols'!$K11,'2. Protocols'!$L11,'2. Protocols'!$M11)+'3. ARV Substitutions'!AD37,0)</f>
        <v>#VALUE!</v>
      </c>
      <c r="AA12" s="72" t="e">
        <f>MAX(Z12*(1+'1. General Inputs'!$AW$23+HLOOKUP(AA$7,'1. General Inputs'!$AW$17:$AY$19,ROWS('1. General Inputs'!$AU$17:$AU$19),0))+(CHOOSE(AA$7,'1. General Inputs'!$J$15,'1. General Inputs'!$L$15,'1. General Inputs'!$N$15)/12)*CHOOSE(AA$7,'2. Protocols'!$K11,'2. Protocols'!$L11,'2. Protocols'!$M11)+'3. ARV Substitutions'!AE37,0)</f>
        <v>#VALUE!</v>
      </c>
      <c r="AB12" s="72" t="e">
        <f>MAX(AA12*(1+'1. General Inputs'!$AW$23+HLOOKUP(AB$7,'1. General Inputs'!$AW$17:$AY$19,ROWS('1. General Inputs'!$AU$17:$AU$19),0))+(CHOOSE(AB$7,'1. General Inputs'!$J$15,'1. General Inputs'!$L$15,'1. General Inputs'!$N$15)/12)*CHOOSE(AB$7,'2. Protocols'!$K11,'2. Protocols'!$L11,'2. Protocols'!$M11)+'3. ARV Substitutions'!AF37,0)</f>
        <v>#VALUE!</v>
      </c>
      <c r="AC12" s="72" t="e">
        <f>MAX(AB12*(1+'1. General Inputs'!$AW$23+HLOOKUP(AC$7,'1. General Inputs'!$AW$17:$AY$19,ROWS('1. General Inputs'!$AU$17:$AU$19),0))+(CHOOSE(AC$7,'1. General Inputs'!$J$15,'1. General Inputs'!$L$15,'1. General Inputs'!$N$15)/12)*CHOOSE(AC$7,'2. Protocols'!$K11,'2. Protocols'!$L11,'2. Protocols'!$M11)+'3. ARV Substitutions'!AG37,0)</f>
        <v>#VALUE!</v>
      </c>
      <c r="AD12" s="72" t="e">
        <f>MAX(AC12*(1+'1. General Inputs'!$AW$23+HLOOKUP(AD$7,'1. General Inputs'!$AW$17:$AY$19,ROWS('1. General Inputs'!$AU$17:$AU$19),0))+(CHOOSE(AD$7,'1. General Inputs'!$J$15,'1. General Inputs'!$L$15,'1. General Inputs'!$N$15)/12)*CHOOSE(AD$7,'2. Protocols'!$K11,'2. Protocols'!$L11,'2. Protocols'!$M11)+'3. ARV Substitutions'!AH37,0)</f>
        <v>#VALUE!</v>
      </c>
      <c r="AE12" s="72" t="e">
        <f>MAX(AD12*(1+'1. General Inputs'!$AW$23+HLOOKUP(AE$7,'1. General Inputs'!$AW$17:$AY$19,ROWS('1. General Inputs'!$AU$17:$AU$19),0))+(CHOOSE(AE$7,'1. General Inputs'!$J$15,'1. General Inputs'!$L$15,'1. General Inputs'!$N$15)/12)*CHOOSE(AE$7,'2. Protocols'!$K11,'2. Protocols'!$L11,'2. Protocols'!$M11)+'3. ARV Substitutions'!AI37,0)</f>
        <v>#VALUE!</v>
      </c>
      <c r="AF12" s="72" t="e">
        <f>MAX(AE12*(1+'1. General Inputs'!$AW$23+HLOOKUP(AF$7,'1. General Inputs'!$AW$17:$AY$19,ROWS('1. General Inputs'!$AU$17:$AU$19),0))+(CHOOSE(AF$7,'1. General Inputs'!$J$15,'1. General Inputs'!$L$15,'1. General Inputs'!$N$15)/12)*CHOOSE(AF$7,'2. Protocols'!$K11,'2. Protocols'!$L11,'2. Protocols'!$M11)+'3. ARV Substitutions'!AJ37,0)</f>
        <v>#VALUE!</v>
      </c>
      <c r="AG12" s="72" t="e">
        <f>MAX(AF12*(1+'1. General Inputs'!$AW$23+HLOOKUP(AG$7,'1. General Inputs'!$AW$17:$AY$19,ROWS('1. General Inputs'!$AU$17:$AU$19),0))+(CHOOSE(AG$7,'1. General Inputs'!$J$15,'1. General Inputs'!$L$15,'1. General Inputs'!$N$15)/12)*CHOOSE(AG$7,'2. Protocols'!$K11,'2. Protocols'!$L11,'2. Protocols'!$M11)+'3. ARV Substitutions'!AK37,0)</f>
        <v>#VALUE!</v>
      </c>
      <c r="AH12" s="72" t="e">
        <f>MAX(AG12*(1+'1. General Inputs'!$AW$23+HLOOKUP(AH$7,'1. General Inputs'!$AW$17:$AY$19,ROWS('1. General Inputs'!$AU$17:$AU$19),0))+(CHOOSE(AH$7,'1. General Inputs'!$J$15,'1. General Inputs'!$L$15,'1. General Inputs'!$N$15)/12)*CHOOSE(AH$7,'2. Protocols'!$K11,'2. Protocols'!$L11,'2. Protocols'!$M11)+'3. ARV Substitutions'!AL37,0)</f>
        <v>#VALUE!</v>
      </c>
      <c r="AI12" s="72" t="e">
        <f>MAX(AH12*(1+'1. General Inputs'!$AW$23+HLOOKUP(AI$7,'1. General Inputs'!$AW$17:$AY$19,ROWS('1. General Inputs'!$AU$17:$AU$19),0))+(CHOOSE(AI$7,'1. General Inputs'!$J$15,'1. General Inputs'!$L$15,'1. General Inputs'!$N$15)/12)*CHOOSE(AI$7,'2. Protocols'!$K11,'2. Protocols'!$L11,'2. Protocols'!$M11)+'3. ARV Substitutions'!AM37,0)</f>
        <v>#VALUE!</v>
      </c>
      <c r="AJ12" s="72" t="e">
        <f>MAX(AI12*(1+'1. General Inputs'!$AW$23+HLOOKUP(AJ$7,'1. General Inputs'!$AW$17:$AY$19,ROWS('1. General Inputs'!$AU$17:$AU$19),0))+(CHOOSE(AJ$7,'1. General Inputs'!$J$15,'1. General Inputs'!$L$15,'1. General Inputs'!$N$15)/12)*CHOOSE(AJ$7,'2. Protocols'!$K11,'2. Protocols'!$L11,'2. Protocols'!$M11)+'3. ARV Substitutions'!AN37,0)</f>
        <v>#VALUE!</v>
      </c>
      <c r="AK12" s="72" t="e">
        <f>MAX(AJ12*(1+'1. General Inputs'!$AW$23+HLOOKUP(AK$7,'1. General Inputs'!$AW$17:$AY$19,ROWS('1. General Inputs'!$AU$17:$AU$19),0))+(CHOOSE(AK$7,'1. General Inputs'!$J$15,'1. General Inputs'!$L$15,'1. General Inputs'!$N$15)/12)*CHOOSE(AK$7,'2. Protocols'!$K11,'2. Protocols'!$L11,'2. Protocols'!$M11)+'3. ARV Substitutions'!AO37,0)</f>
        <v>#VALUE!</v>
      </c>
      <c r="AL12" s="72" t="e">
        <f>MAX(AK12*(1+'1. General Inputs'!$AW$23+HLOOKUP(AL$7,'1. General Inputs'!$AW$17:$AY$19,ROWS('1. General Inputs'!$AU$17:$AU$19),0))+(CHOOSE(AL$7,'1. General Inputs'!$J$15,'1. General Inputs'!$L$15,'1. General Inputs'!$N$15)/12)*CHOOSE(AL$7,'2. Protocols'!$K11,'2. Protocols'!$L11,'2. Protocols'!$M11)+'3. ARV Substitutions'!AP37,0)</f>
        <v>#VALUE!</v>
      </c>
      <c r="AM12" s="72" t="e">
        <f>MAX(AL12*(1+'1. General Inputs'!$AW$23+HLOOKUP(AM$7,'1. General Inputs'!$AW$17:$AY$19,ROWS('1. General Inputs'!$AU$17:$AU$19),0))+(CHOOSE(AM$7,'1. General Inputs'!$J$15,'1. General Inputs'!$L$15,'1. General Inputs'!$N$15)/12)*CHOOSE(AM$7,'2. Protocols'!$K11,'2. Protocols'!$L11,'2. Protocols'!$M11)+'3. ARV Substitutions'!AQ37,0)</f>
        <v>#VALUE!</v>
      </c>
      <c r="AN12" s="72" t="e">
        <f>MAX(AM12*(1+'1. General Inputs'!$AW$23+HLOOKUP(AN$7,'1. General Inputs'!$AW$17:$AY$19,ROWS('1. General Inputs'!$AU$17:$AU$19),0))+(CHOOSE(AN$7,'1. General Inputs'!$J$15,'1. General Inputs'!$L$15,'1. General Inputs'!$N$15)/12)*CHOOSE(AN$7,'2. Protocols'!$K11,'2. Protocols'!$L11,'2. Protocols'!$M11)+'3. ARV Substitutions'!AR37,0)</f>
        <v>#VALUE!</v>
      </c>
      <c r="AO12" s="72" t="e">
        <f>MAX(AN12*(1+'1. General Inputs'!$AW$23+HLOOKUP(AO$7,'1. General Inputs'!$AW$17:$AY$19,ROWS('1. General Inputs'!$AU$17:$AU$19),0))+(CHOOSE(AO$7,'1. General Inputs'!$J$15,'1. General Inputs'!$L$15,'1. General Inputs'!$N$15)/12)*CHOOSE(AO$7,'2. Protocols'!$K11,'2. Protocols'!$L11,'2. Protocols'!$M11)+'3. ARV Substitutions'!AS37,0)</f>
        <v>#VALUE!</v>
      </c>
      <c r="AP12" s="72" t="e">
        <f>MAX(AO12*(1+'1. General Inputs'!$AW$23+HLOOKUP(AP$7,'1. General Inputs'!$AW$17:$AY$19,ROWS('1. General Inputs'!$AU$17:$AU$19),0))+(CHOOSE(AP$7,'1. General Inputs'!$J$15,'1. General Inputs'!$L$15,'1. General Inputs'!$N$15)/12)*CHOOSE(AP$7,'2. Protocols'!$K11,'2. Protocols'!$L11,'2. Protocols'!$M11)+'3. ARV Substitutions'!AT37,0)</f>
        <v>#VALUE!</v>
      </c>
      <c r="AQ12" s="72" t="e">
        <f>MAX(AP12*(1+'1. General Inputs'!$AW$23+HLOOKUP(AQ$7,'1. General Inputs'!$AW$17:$AY$19,ROWS('1. General Inputs'!$AU$17:$AU$19),0))+(CHOOSE(AQ$7,'1. General Inputs'!$J$15,'1. General Inputs'!$L$15,'1. General Inputs'!$N$15)/12)*CHOOSE(AQ$7,'2. Protocols'!$K11,'2. Protocols'!$L11,'2. Protocols'!$M11)+'3. ARV Substitutions'!AU37,0)</f>
        <v>#VALUE!</v>
      </c>
      <c r="CA12" s="51" t="e">
        <f t="shared" si="30"/>
        <v>#VALUE!</v>
      </c>
      <c r="CB12" s="51" t="e">
        <f t="shared" si="31"/>
        <v>#VALUE!</v>
      </c>
      <c r="CC12" s="51" t="e">
        <f t="shared" si="32"/>
        <v>#VALUE!</v>
      </c>
      <c r="CD12" s="51" t="e">
        <f t="shared" si="33"/>
        <v>#VALUE!</v>
      </c>
      <c r="CE12" s="51" t="e">
        <f t="shared" si="34"/>
        <v>#VALUE!</v>
      </c>
      <c r="CF12" s="51" t="e">
        <f t="shared" si="35"/>
        <v>#VALUE!</v>
      </c>
      <c r="CG12" s="51" t="e">
        <f t="shared" si="36"/>
        <v>#VALUE!</v>
      </c>
      <c r="CH12" s="51" t="e">
        <f t="shared" si="37"/>
        <v>#VALUE!</v>
      </c>
      <c r="CI12" s="51" t="e">
        <f t="shared" si="38"/>
        <v>#VALUE!</v>
      </c>
      <c r="CJ12" s="51" t="e">
        <f t="shared" si="39"/>
        <v>#VALUE!</v>
      </c>
      <c r="CK12" s="51" t="e">
        <f t="shared" si="40"/>
        <v>#VALUE!</v>
      </c>
      <c r="CL12" s="51" t="e">
        <f t="shared" si="41"/>
        <v>#VALUE!</v>
      </c>
      <c r="CM12" s="51" t="e">
        <f t="shared" si="42"/>
        <v>#VALUE!</v>
      </c>
      <c r="CN12" s="51" t="e">
        <f t="shared" si="43"/>
        <v>#VALUE!</v>
      </c>
      <c r="CO12" s="51" t="e">
        <f t="shared" si="44"/>
        <v>#VALUE!</v>
      </c>
      <c r="CP12" s="51" t="e">
        <f t="shared" si="45"/>
        <v>#VALUE!</v>
      </c>
      <c r="CQ12" s="51" t="e">
        <f t="shared" si="46"/>
        <v>#VALUE!</v>
      </c>
      <c r="CR12" s="51" t="e">
        <f t="shared" si="47"/>
        <v>#VALUE!</v>
      </c>
      <c r="CS12" s="51" t="e">
        <f t="shared" si="48"/>
        <v>#VALUE!</v>
      </c>
      <c r="CT12" s="51" t="e">
        <f t="shared" si="49"/>
        <v>#VALUE!</v>
      </c>
      <c r="CU12" s="51" t="e">
        <f t="shared" si="50"/>
        <v>#VALUE!</v>
      </c>
      <c r="CV12" s="51" t="e">
        <f t="shared" si="51"/>
        <v>#VALUE!</v>
      </c>
      <c r="CW12" s="51" t="e">
        <f t="shared" si="52"/>
        <v>#VALUE!</v>
      </c>
      <c r="CX12" s="51" t="e">
        <f t="shared" si="53"/>
        <v>#VALUE!</v>
      </c>
      <c r="CY12" s="51" t="e">
        <f t="shared" si="54"/>
        <v>#VALUE!</v>
      </c>
      <c r="CZ12" s="51" t="e">
        <f t="shared" si="55"/>
        <v>#VALUE!</v>
      </c>
      <c r="DA12" s="51" t="e">
        <f t="shared" si="56"/>
        <v>#VALUE!</v>
      </c>
      <c r="DB12" s="51" t="e">
        <f t="shared" si="57"/>
        <v>#VALUE!</v>
      </c>
      <c r="DC12" s="51" t="e">
        <f t="shared" si="58"/>
        <v>#VALUE!</v>
      </c>
      <c r="DD12" s="51" t="e">
        <f t="shared" si="59"/>
        <v>#VALUE!</v>
      </c>
      <c r="DE12" s="51" t="e">
        <f t="shared" si="60"/>
        <v>#VALUE!</v>
      </c>
      <c r="DF12" s="51" t="e">
        <f t="shared" si="61"/>
        <v>#VALUE!</v>
      </c>
      <c r="DG12" s="51" t="e">
        <f t="shared" si="62"/>
        <v>#VALUE!</v>
      </c>
      <c r="DH12" s="51" t="e">
        <f t="shared" si="63"/>
        <v>#VALUE!</v>
      </c>
      <c r="DI12" s="51" t="e">
        <f t="shared" si="64"/>
        <v>#VALUE!</v>
      </c>
      <c r="DJ12" s="51" t="e">
        <f t="shared" si="65"/>
        <v>#VALUE!</v>
      </c>
      <c r="DL12" s="21" t="str">
        <f>CONCATENATE('2. Protocols'!C11, '2. Protocols'!D11, '2. Protocols'!E11)</f>
        <v>+</v>
      </c>
      <c r="DM12" s="21" t="str">
        <f>CONCATENATE('2. Protocols'!C11, '2. Protocols'!D11, '2. Protocols'!E11, '2. Protocols'!F11, '2. Protocols'!G11,)</f>
        <v>++</v>
      </c>
      <c r="DO12" s="27">
        <f>IF(AND(OR(ISBLANK(DO$9),DO$9=0)=FALSE,OR(DO$9='2. Protocols'!$C11,DO$9='2. Protocols'!$E11,DO$9='2. Protocols'!$G11)),1,0)*'4. Formulations'!$I11</f>
        <v>0</v>
      </c>
      <c r="DP12" s="27">
        <f>IF(AND(OR(ISBLANK(DP$9),DP$9=0)=FALSE,OR(DP$9='2. Protocols'!$C11,DP$9='2. Protocols'!$E11,DP$9='2. Protocols'!$G11)),1,0)*'4. Formulations'!$I11</f>
        <v>0</v>
      </c>
      <c r="DQ12" s="27">
        <f>IF(AND(OR(ISBLANK(DQ$9),DQ$9=0)=FALSE,OR(DQ$9='2. Protocols'!$C11,DQ$9='2. Protocols'!$E11,DQ$9='2. Protocols'!$G11)),1,0)*'4. Formulations'!$I11</f>
        <v>0</v>
      </c>
      <c r="DR12" s="27">
        <f>IF(AND(OR(ISBLANK(DR$9),DR$9=0)=FALSE,OR(DR$9='2. Protocols'!$C11,DR$9='2. Protocols'!$E11,DR$9='2. Protocols'!$G11)),1,0)*'4. Formulations'!$I11</f>
        <v>0</v>
      </c>
      <c r="DS12" s="27">
        <f>IF(AND(OR(ISBLANK(DS$9),DS$9=0)=FALSE,OR(DS$9='2. Protocols'!$C11,DS$9='2. Protocols'!$E11,DS$9='2. Protocols'!$G11)),1,0)*'4. Formulations'!$I11</f>
        <v>0</v>
      </c>
      <c r="DT12" s="27">
        <f>IF(AND(OR(ISBLANK(DT$9),DT$9=0)=FALSE,OR(DT$9='2. Protocols'!$C11,DT$9='2. Protocols'!$E11,DT$9='2. Protocols'!$G11)),1,0)*'4. Formulations'!$I11</f>
        <v>0</v>
      </c>
      <c r="DU12" s="27">
        <f>IF(AND(OR(ISBLANK(DU$9),DU$9=0)=FALSE,OR(DU$9='2. Protocols'!$C11,DU$9='2. Protocols'!$E11,DU$9='2. Protocols'!$G11)),1,0)*'4. Formulations'!$I11</f>
        <v>0</v>
      </c>
      <c r="DV12" s="27">
        <f>IF(AND(OR(ISBLANK(DV$9),DV$9=0)=FALSE,OR(DV$9='2. Protocols'!$C11,DV$9='2. Protocols'!$E11,DV$9='2. Protocols'!$G11)),1,0)*'4. Formulations'!$I11</f>
        <v>0</v>
      </c>
      <c r="DW12" s="27">
        <f>IF(AND(OR(ISBLANK(DW$9),DW$9=0)=FALSE,OR(DW$9='2. Protocols'!$C11,DW$9='2. Protocols'!$E11,DW$9='2. Protocols'!$G11)),1,0)*'4. Formulations'!$I11</f>
        <v>0</v>
      </c>
      <c r="DX12" s="27">
        <f>IF(AND(OR(ISBLANK(DX$9),DX$9=0)=FALSE,OR(DX$9='2. Protocols'!$C11,DX$9='2. Protocols'!$E11,DX$9='2. Protocols'!$G11)),1,0)*'4. Formulations'!$I11</f>
        <v>0</v>
      </c>
      <c r="DY12" s="27">
        <f>IF(AND(OR(ISBLANK(DY$9),DY$9=0)=FALSE,OR(DY$9='2. Protocols'!$C11,DY$9='2. Protocols'!$E11,DY$9='2. Protocols'!$G11)),1,0)*'4. Formulations'!$I11</f>
        <v>0</v>
      </c>
      <c r="DZ12" s="27">
        <f>IF(AND(OR(ISBLANK(DZ$9),DZ$9=0)=FALSE,OR(DZ$9='2. Protocols'!$C11,DZ$9='2. Protocols'!$E11,DZ$9='2. Protocols'!$G11)),1,0)*'4. Formulations'!$I11</f>
        <v>0</v>
      </c>
      <c r="EA12" s="27">
        <f>IF(AND(OR(ISBLANK(EA$9),EA$9=0)=FALSE,OR(EA$9='2. Protocols'!$C11,EA$9='2. Protocols'!$E11,EA$9='2. Protocols'!$G11)),1,0)*'4. Formulations'!$I11</f>
        <v>0</v>
      </c>
      <c r="EB12" s="27">
        <f>IF(AND(OR(ISBLANK(EB$9),EB$9=0)=FALSE,OR(EB$9='2. Protocols'!$C11,EB$9='2. Protocols'!$E11,EB$9='2. Protocols'!$G11)),1,0)*'4. Formulations'!$I11</f>
        <v>0</v>
      </c>
      <c r="EC12" s="27">
        <f>IF(AND(OR(ISBLANK(EC$9),EC$9=0)=FALSE,OR(EC$9='2. Protocols'!$C11,EC$9='2. Protocols'!$E11,EC$9='2. Protocols'!$G11)),1,0)*'4. Formulations'!$I11</f>
        <v>0</v>
      </c>
      <c r="ED12" s="27">
        <f>IF(AND(OR(ISBLANK(ED$9),ED$9=0)=FALSE,OR(ED$9='2. Protocols'!$C11,ED$9='2. Protocols'!$E11,ED$9='2. Protocols'!$G11)),1,0)*'4. Formulations'!$I11</f>
        <v>0</v>
      </c>
      <c r="EE12" s="27">
        <f>IF(AND(OR(ISBLANK(EE$9),EE$9=0)=FALSE,OR(EE$9='2. Protocols'!$C11,EE$9='2. Protocols'!$E11,EE$9='2. Protocols'!$G11)),1,0)*'4. Formulations'!$I11</f>
        <v>0</v>
      </c>
      <c r="EF12" s="27">
        <f>IF(AND(OR(ISBLANK(EF$9),EF$9=0)=FALSE,OR(EF$9='2. Protocols'!$C11,EF$9='2. Protocols'!$E11,EF$9='2. Protocols'!$G11)),1,0)*'4. Formulations'!$I11</f>
        <v>0</v>
      </c>
      <c r="EG12" s="27">
        <f>IF(AND(OR(ISBLANK(EG$9),EG$9=0)=FALSE,OR(EG$9='2. Protocols'!$C11,EG$9='2. Protocols'!$E11,EG$9='2. Protocols'!$G11)),1,0)*'4. Formulations'!$I11</f>
        <v>0</v>
      </c>
      <c r="EH12" s="27">
        <f>IF(AND(OR(ISBLANK(EH$9),EH$9=0)=FALSE,OR(EH$9='2. Protocols'!$C11,EH$9='2. Protocols'!$E11,EH$9='2. Protocols'!$G11)),1,0)*'4. Formulations'!$I11</f>
        <v>0</v>
      </c>
      <c r="EI12" s="27">
        <f>IF(AND(OR(ISBLANK(EI$9),EI$9=0)=FALSE,OR(EI$9='2. Protocols'!$C11,EI$9='2. Protocols'!$E11,EI$9='2. Protocols'!$G11)),1,0)*'4. Formulations'!$I11</f>
        <v>0</v>
      </c>
      <c r="EJ12" s="27">
        <f>IF(AND(OR(ISBLANK(EJ$9),EJ$9=0)=FALSE,OR(EJ$9='2. Protocols'!$C11,EJ$9='2. Protocols'!$E11,EJ$9='2. Protocols'!$G11)),1,0)*'4. Formulations'!$I11</f>
        <v>0</v>
      </c>
      <c r="EK12" s="27">
        <f>IF(AND(OR(ISBLANK(EK$9),EK$9=0)=FALSE,OR(EK$9='2. Protocols'!$C11,EK$9='2. Protocols'!$E11,EK$9='2. Protocols'!$G11)),1,0)*'4. Formulations'!$I11</f>
        <v>0</v>
      </c>
      <c r="EL12" s="27">
        <f>IF(AND(OR(ISBLANK(EL$9),EL$9=0)=FALSE,OR(EL$9='2. Protocols'!$C11,EL$9='2. Protocols'!$E11,EL$9='2. Protocols'!$G11)),1,0)*'4. Formulations'!$I11</f>
        <v>0</v>
      </c>
      <c r="EM12" s="27">
        <f>IF(AND(OR(ISBLANK(EM$9),EM$9=0)=FALSE,OR(EM$9='2. Protocols'!$C11,EM$9='2. Protocols'!$E11,EM$9='2. Protocols'!$G11)),1,0)*'4. Formulations'!$I11</f>
        <v>0</v>
      </c>
      <c r="EN12" s="27">
        <f>IF(AND(OR(ISBLANK(EN$9),EN$9=0)=FALSE,OR(EN$9='2. Protocols'!$C11,EN$9='2. Protocols'!$E11,EN$9='2. Protocols'!$G11)),1,0)*'4. Formulations'!$I11</f>
        <v>0</v>
      </c>
      <c r="EO12" s="27">
        <f>IF(AND(OR(ISBLANK(EO$9),EO$9=0)=FALSE,OR(EO$9='2. Protocols'!$C11,EO$9='2. Protocols'!$E11,EO$9='2. Protocols'!$G11)),1,0)*'4. Formulations'!$I11</f>
        <v>0</v>
      </c>
      <c r="EP12" s="27">
        <f>IF(AND(OR(ISBLANK(EP$9),EP$9=0)=FALSE,OR(EP$9='2. Protocols'!$C11,EP$9='2. Protocols'!$E11,EP$9='2. Protocols'!$G11)),1,0)*'4. Formulations'!$I11</f>
        <v>0</v>
      </c>
      <c r="EQ12" s="27">
        <f>IF(AND(OR(ISBLANK(EQ$9),EQ$9=0)=FALSE,OR(EQ$9='2. Protocols'!$C11,EQ$9='2. Protocols'!$E11,EQ$9='2. Protocols'!$G11)),1,0)*'4. Formulations'!$I11</f>
        <v>0</v>
      </c>
      <c r="ER12" s="27">
        <f>IF(AND(OR(ISBLANK(ER$9),ER$9=0)=FALSE,OR(ER$9='2. Protocols'!$C11,ER$9='2. Protocols'!$E11,ER$9='2. Protocols'!$G11)),1,0)*'4. Formulations'!$I11</f>
        <v>0</v>
      </c>
      <c r="ES12" s="27">
        <f>IF(AND(OR(ISBLANK(ES$9),ES$9=0)=FALSE,OR(ES$9='2. Protocols'!$C11,ES$9='2. Protocols'!$E11,ES$9='2. Protocols'!$G11)),1,0)*'4. Formulations'!$I11</f>
        <v>0</v>
      </c>
      <c r="ET12" s="27">
        <f>IF(AND(OR(ISBLANK(ET$9),ET$9=0)=FALSE,OR(ET$9='2. Protocols'!$C11,ET$9='2. Protocols'!$E11,ET$9='2. Protocols'!$G11)),1,0)*'4. Formulations'!$I11</f>
        <v>0</v>
      </c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N12" s="27">
        <f>IF(AND(OR(ISBLANK(FN$9),FN$9=0)=FALSE,FN$9=$DL12),1,0)*'4. Formulations'!$J11</f>
        <v>0</v>
      </c>
      <c r="FO12" s="27">
        <f>IF(AND(OR(ISBLANK(FO$9),FO$9=0)=FALSE,FO$9=$DL12),1,0)*'4. Formulations'!$J11</f>
        <v>0</v>
      </c>
      <c r="FP12" s="27">
        <f>IF(AND(OR(ISBLANK(FP$9),FP$9=0)=FALSE,FP$9=$DL12),1,0)*'4. Formulations'!$J11</f>
        <v>0</v>
      </c>
      <c r="FQ12" s="27">
        <f>IF(AND(OR(ISBLANK(FQ$9),FQ$9=0)=FALSE,FQ$9=$DL12),1,0)*'4. Formulations'!$J11</f>
        <v>0</v>
      </c>
      <c r="FR12" s="27">
        <f>IF(AND(OR(ISBLANK(FR$9),FR$9=0)=FALSE,FR$9=$DL12),1,0)*'4. Formulations'!$J11</f>
        <v>0</v>
      </c>
      <c r="FS12" s="27">
        <f>IF(AND(OR(ISBLANK(FS$9),FS$9=0)=FALSE,FS$9=$DL12),1,0)*'4. Formulations'!$J11</f>
        <v>0</v>
      </c>
      <c r="FT12" s="27">
        <f>IF(AND(OR(ISBLANK(FT$9),FT$9=0)=FALSE,FT$9=$DL12),1,0)*'4. Formulations'!$J11</f>
        <v>0</v>
      </c>
      <c r="FU12" s="27">
        <f>IF(AND(OR(ISBLANK(FU$9),FU$9=0)=FALSE,FU$9=$DL12),1,0)*'4. Formulations'!$J11</f>
        <v>0</v>
      </c>
      <c r="FV12" s="27">
        <f>IF(AND(OR(ISBLANK(FV$9),FV$9=0)=FALSE,FV$9=$DL12),1,0)*'4. Formulations'!$J11</f>
        <v>0</v>
      </c>
      <c r="FW12" s="27">
        <f>IF(AND(OR(ISBLANK(FW$9),FW$9=0)=FALSE,FW$9=$DL12),1,0)*'4. Formulations'!$J11</f>
        <v>0</v>
      </c>
      <c r="FX12" s="27">
        <f>IF(AND(OR(ISBLANK(FX$9),FX$9=0)=FALSE,FX$9=$DL12),1,0)*'4. Formulations'!$J11</f>
        <v>0</v>
      </c>
      <c r="FY12" s="27">
        <f>IF(AND(OR(ISBLANK(FY$9),FY$9=0)=FALSE,FY$9=$DL12),1,0)*'4. Formulations'!$J11</f>
        <v>0</v>
      </c>
      <c r="FZ12" s="27">
        <f>IF(AND(OR(ISBLANK(FZ$9),FZ$9=0)=FALSE,FZ$9=$DL12),1,0)*'4. Formulations'!$J11</f>
        <v>0</v>
      </c>
      <c r="GA12" s="27">
        <f>IF(AND(OR(ISBLANK(GA$9),GA$9=0)=FALSE,GA$9=$DL12),1,0)*'4. Formulations'!$J11</f>
        <v>0</v>
      </c>
      <c r="GB12" s="27">
        <f>IF(AND(OR(ISBLANK(GB$9),GB$9=0)=FALSE,GB$9=$DL12),1,0)*'4. Formulations'!$J11</f>
        <v>0</v>
      </c>
      <c r="GC12" s="27">
        <f>IF(AND(OR(ISBLANK(GC$9),GC$9=0)=FALSE,GC$9=$DL12),1,0)*'4. Formulations'!$J11</f>
        <v>0</v>
      </c>
      <c r="GD12" s="27">
        <f>IF(AND(OR(ISBLANK(GD$9),GD$9=0)=FALSE,GD$9=$DL12),1,0)*'4. Formulations'!$J11</f>
        <v>0</v>
      </c>
      <c r="GE12" s="27"/>
      <c r="GF12" s="27"/>
      <c r="GG12" s="27"/>
      <c r="GI12" s="27">
        <f>IF(AND(OR(ISBLANK(GI$9),GI$9=0)=FALSE,SUM($FN12:$GD12)&gt;0,GI$9='2. Protocols'!$G11),1,0)*'4. Formulations'!$J11</f>
        <v>0</v>
      </c>
      <c r="GJ12" s="27">
        <f>IF(AND(OR(ISBLANK(GJ$9),GJ$9=0)=FALSE,SUM($FN12:$GD12)&gt;0,GJ$9='2. Protocols'!$G11),1,0)*'4. Formulations'!$J11</f>
        <v>0</v>
      </c>
      <c r="GK12" s="27">
        <f>IF(AND(OR(ISBLANK(GK$9),GK$9=0)=FALSE,SUM($FN12:$GD12)&gt;0,GK$9='2. Protocols'!$G11),1,0)*'4. Formulations'!$J11</f>
        <v>0</v>
      </c>
      <c r="GL12" s="27">
        <f>IF(AND(OR(ISBLANK(GL$9),GL$9=0)=FALSE,SUM($FN12:$GD12)&gt;0,GL$9='2. Protocols'!$G11),1,0)*'4. Formulations'!$J11</f>
        <v>0</v>
      </c>
      <c r="GM12" s="27">
        <f>IF(AND(OR(ISBLANK(GM$9),GM$9=0)=FALSE,SUM($FN12:$GD12)&gt;0,GM$9='2. Protocols'!$G11),1,0)*'4. Formulations'!$J11</f>
        <v>0</v>
      </c>
      <c r="GN12" s="27">
        <f>IF(AND(OR(ISBLANK(GN$9),GN$9=0)=FALSE,SUM($FN12:$GD12)&gt;0,GN$9='2. Protocols'!$G11),1,0)*'4. Formulations'!$J11</f>
        <v>0</v>
      </c>
      <c r="GO12" s="27">
        <f>IF(AND(OR(ISBLANK(GO$9),GO$9=0)=FALSE,SUM($FN12:$GD12)&gt;0,GO$9='2. Protocols'!$G11),1,0)*'4. Formulations'!$J11</f>
        <v>0</v>
      </c>
      <c r="GP12" s="27">
        <f>IF(AND(OR(ISBLANK(GP$9),GP$9=0)=FALSE,SUM($FN12:$GD12)&gt;0,GP$9='2. Protocols'!$G11),1,0)*'4. Formulations'!$J11</f>
        <v>0</v>
      </c>
      <c r="GQ12" s="27">
        <f>IF(AND(OR(ISBLANK(GQ$9),GQ$9=0)=FALSE,SUM($FN12:$GD12)&gt;0,GQ$9='2. Protocols'!$G11),1,0)*'4. Formulations'!$J11</f>
        <v>0</v>
      </c>
      <c r="GR12" s="27">
        <f>IF(AND(OR(ISBLANK(GR$9),GR$9=0)=FALSE,SUM($FN12:$GD12)&gt;0,GR$9='2. Protocols'!$G11),1,0)*'4. Formulations'!$J11</f>
        <v>0</v>
      </c>
      <c r="GS12" s="27">
        <f>IF(AND(OR(ISBLANK(GS$9),GS$9=0)=FALSE,SUM($FN12:$GD12)&gt;0,GS$9='2. Protocols'!$G11),1,0)*'4. Formulations'!$J11</f>
        <v>0</v>
      </c>
      <c r="GT12" s="27">
        <f>IF(AND(OR(ISBLANK(GT$9),GT$9=0)=FALSE,SUM($FN12:$GD12)&gt;0,GT$9='2. Protocols'!$G11),1,0)*'4. Formulations'!$J11</f>
        <v>0</v>
      </c>
      <c r="GU12" s="27">
        <f>IF(AND(OR(ISBLANK(GU$9),GU$9=0)=FALSE,SUM($FN12:$GD12)&gt;0,GU$9='2. Protocols'!$G11),1,0)*'4. Formulations'!$J11</f>
        <v>0</v>
      </c>
      <c r="GV12" s="27">
        <f>IF(AND(OR(ISBLANK(GV$9),GV$9=0)=FALSE,SUM($FN12:$GD12)&gt;0,GV$9='2. Protocols'!$G11),1,0)*'4. Formulations'!$J11</f>
        <v>0</v>
      </c>
      <c r="GW12" s="27">
        <f>IF(AND(OR(ISBLANK(GW$9),GW$9=0)=FALSE,SUM($FN12:$GD12)&gt;0,GW$9='2. Protocols'!$G11),1,0)*'4. Formulations'!$J11</f>
        <v>0</v>
      </c>
      <c r="GX12" s="27">
        <f>IF(AND(OR(ISBLANK(GX$9),GX$9=0)=FALSE,SUM($FN12:$GD12)&gt;0,GX$9='2. Protocols'!$G11),1,0)*'4. Formulations'!$J11</f>
        <v>0</v>
      </c>
      <c r="GY12" s="27">
        <f>IF(AND(OR(ISBLANK(GY$9),GY$9=0)=FALSE,SUM($FN12:$GD12)&gt;0,GY$9='2. Protocols'!$G11),1,0)*'4. Formulations'!$J11</f>
        <v>0</v>
      </c>
      <c r="GZ12" s="27">
        <f>IF(AND(OR(ISBLANK(GZ$9),GZ$9=0)=FALSE,SUM($FN12:$GD12)&gt;0,GZ$9='2. Protocols'!$G11),1,0)*'4. Formulations'!$J11</f>
        <v>0</v>
      </c>
      <c r="HA12" s="27">
        <f>IF(AND(OR(ISBLANK(HA$9),HA$9=0)=FALSE,SUM($FN12:$GD12)&gt;0,HA$9='2. Protocols'!$G11),1,0)*'4. Formulations'!$J11</f>
        <v>0</v>
      </c>
      <c r="HB12" s="27">
        <f>IF(AND(OR(ISBLANK(HB$9),HB$9=0)=FALSE,SUM($FN12:$GD12)&gt;0,HB$9='2. Protocols'!$G11),1,0)*'4. Formulations'!$J11</f>
        <v>0</v>
      </c>
      <c r="HC12" s="27">
        <f>IF(AND(OR(ISBLANK(HC$9),HC$9=0)=FALSE,SUM($FN12:$GD12)&gt;0,HC$9='2. Protocols'!$G11),1,0)*'4. Formulations'!$J11</f>
        <v>0</v>
      </c>
      <c r="HD12" s="27">
        <f>IF(AND(OR(ISBLANK(HD$9),HD$9=0)=FALSE,SUM($FN12:$GD12)&gt;0,HD$9='2. Protocols'!$G11),1,0)*'4. Formulations'!$J11</f>
        <v>0</v>
      </c>
      <c r="HE12" s="27">
        <f>IF(AND(OR(ISBLANK(HE$9),HE$9=0)=FALSE,SUM($FN12:$GD12)&gt;0,HE$9='2. Protocols'!$G11),1,0)*'4. Formulations'!$J11</f>
        <v>0</v>
      </c>
      <c r="HF12" s="27">
        <f>IF(AND(OR(ISBLANK(HF$9),HF$9=0)=FALSE,SUM($FN12:$GD12)&gt;0,HF$9='2. Protocols'!$G11),1,0)*'4. Formulations'!$J11</f>
        <v>0</v>
      </c>
      <c r="HG12" s="27">
        <f>IF(AND(OR(ISBLANK(HG$9),HG$9=0)=FALSE,SUM($FN12:$GD12)&gt;0,HG$9='2. Protocols'!$G11),1,0)*'4. Formulations'!$J11</f>
        <v>0</v>
      </c>
      <c r="HH12" s="27">
        <f>IF(AND(OR(ISBLANK(HH$9),HH$9=0)=FALSE,SUM($FN12:$GD12)&gt;0,HH$9='2. Protocols'!$G11),1,0)*'4. Formulations'!$J11</f>
        <v>0</v>
      </c>
      <c r="HI12" s="27">
        <f>IF(AND(OR(ISBLANK(HI$9),HI$9=0)=FALSE,SUM($FN12:$GD12)&gt;0,HI$9='2. Protocols'!$G11),1,0)*'4. Formulations'!$J11</f>
        <v>0</v>
      </c>
      <c r="HJ12" s="27">
        <f>IF(AND(OR(ISBLANK(HJ$9),HJ$9=0)=FALSE,SUM($FN12:$GD12)&gt;0,HJ$9='2. Protocols'!$G11),1,0)*'4. Formulations'!$J11</f>
        <v>0</v>
      </c>
      <c r="HK12" s="27">
        <f>IF(AND(OR(ISBLANK(HK$9),HK$9=0)=FALSE,SUM($FN12:$GD12)&gt;0,HK$9='2. Protocols'!$G11),1,0)*'4. Formulations'!$J11</f>
        <v>0</v>
      </c>
      <c r="HL12" s="27">
        <f>IF(AND(OR(ISBLANK(HL$9),HL$9=0)=FALSE,SUM($FN12:$GD12)&gt;0,HL$9='2. Protocols'!$G11),1,0)*'4. Formulations'!$J11</f>
        <v>0</v>
      </c>
      <c r="HM12" s="27">
        <f>IF(AND(OR(ISBLANK(HM$9),HM$9=0)=FALSE,SUM($FN12:$GD12)&gt;0,HM$9='2. Protocols'!$G11),1,0)*'4. Formulations'!$J11</f>
        <v>0</v>
      </c>
      <c r="HN12" s="27">
        <f>IF(AND(OR(ISBLANK(HN$9),HN$9=0)=FALSE,SUM($FN12:$GD12)&gt;0,HN$9='2. Protocols'!$G11),1,0)*'4. Formulations'!$J11</f>
        <v>0</v>
      </c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H12" s="27">
        <f>IF(AND(OR(ISBLANK(GI$9),GI$9=0)=FALSE,IH$9=$DM12),1,0)*'4. Formulations'!$K11</f>
        <v>0</v>
      </c>
      <c r="II12" s="27">
        <f>IF(AND(OR(ISBLANK(GJ$9),GJ$9=0)=FALSE,II$9=$DM12),1,0)*'4. Formulations'!$K11</f>
        <v>0</v>
      </c>
      <c r="IJ12" s="27">
        <f>IF(AND(OR(ISBLANK(GK$9),GK$9=0)=FALSE,IJ$9=$DM12),1,0)*'4. Formulations'!$K11</f>
        <v>0</v>
      </c>
      <c r="IK12" s="27">
        <f>IF(AND(OR(ISBLANK(GL$9),GL$9=0)=FALSE,IK$9=$DM12),1,0)*'4. Formulations'!$K11</f>
        <v>0</v>
      </c>
      <c r="IL12" s="27">
        <f>IF(AND(OR(ISBLANK(GM$9),GM$9=0)=FALSE,IL$9=$DM12),1,0)*'4. Formulations'!$K11</f>
        <v>0</v>
      </c>
      <c r="IM12" s="27">
        <f>IF(AND(OR(ISBLANK(GN$9),GN$9=0)=FALSE,IM$9=$DM12),1,0)*'4. Formulations'!$K11</f>
        <v>0</v>
      </c>
      <c r="IN12" s="27">
        <f>IF(AND(OR(ISBLANK(GO$9),GO$9=0)=FALSE,IN$9=$DM12),1,0)*'4. Formulations'!$K11</f>
        <v>0</v>
      </c>
      <c r="IO12" s="27">
        <f>IF(AND(OR(ISBLANK(GP$9),GP$9=0)=FALSE,IO$9=$DM12),1,0)*'4. Formulations'!$K11</f>
        <v>0</v>
      </c>
      <c r="IP12" s="27">
        <f>IF(AND(OR(ISBLANK(GQ$9),GQ$9=0)=FALSE,IP$9=$DM12),1,0)*'4. Formulations'!$K11</f>
        <v>0</v>
      </c>
      <c r="IQ12" s="27">
        <f>IF(AND(OR(ISBLANK(GR$9),GR$9=0)=FALSE,IQ$9=$DM12),1,0)*'4. Formulations'!$K11</f>
        <v>0</v>
      </c>
      <c r="IR12" s="27">
        <f>IF(AND(OR(ISBLANK(GN$9),GN$9=0)=FALSE,IR$9=$DM12),1,0)*'4. Formulations'!$K11</f>
        <v>0</v>
      </c>
      <c r="IS12" s="27">
        <f>IF(AND(OR(ISBLANK(GO$9),GO$9=0)=FALSE,IS$9=$DM12),1,0)*'4. Formulations'!$K11</f>
        <v>0</v>
      </c>
      <c r="IT12" s="27">
        <f>IF(AND(OR(ISBLANK(GP$9),GP$9=0)=FALSE,IT$9=$DM12),1,0)*'4. Formulations'!$K11</f>
        <v>0</v>
      </c>
      <c r="IU12" s="27">
        <f>IF(AND(OR(ISBLANK(GQ$9),GQ$9=0)=FALSE,IU$9=$DM12),1,0)*'4. Formulations'!$K11</f>
        <v>0</v>
      </c>
      <c r="IV12" s="27"/>
      <c r="IW12" s="27"/>
      <c r="IX12" s="27"/>
      <c r="IY12" s="27"/>
      <c r="IZ12" s="27"/>
      <c r="JA12" s="27"/>
      <c r="JC12" s="27">
        <f>IF(AND(OR(ISBLANK(JC$9),JC$9=0)=FALSE,OR(JC$9='2. Protocols'!$C11,JC$9='2. Protocols'!$E11,JC$9='2. Protocols'!$G11)),1,0)*'4. Formulations'!$L11</f>
        <v>0</v>
      </c>
      <c r="JD12" s="27">
        <f>IF(AND(OR(ISBLANK(JD$9),JD$9=0)=FALSE,OR(JD$9='2. Protocols'!$C11,JD$9='2. Protocols'!$E11,JD$9='2. Protocols'!$G11)),1,0)*'4. Formulations'!$L11</f>
        <v>0</v>
      </c>
      <c r="JE12" s="27">
        <f>IF(AND(OR(ISBLANK(JE$9),JE$9=0)=FALSE,OR(JE$9='2. Protocols'!$C11,JE$9='2. Protocols'!$E11,JE$9='2. Protocols'!$G11)),1,0)*'4. Formulations'!$L11</f>
        <v>0</v>
      </c>
      <c r="JF12" s="27">
        <f>IF(AND(OR(ISBLANK(JF$9),JF$9=0)=FALSE,OR(JF$9='2. Protocols'!$C11,JF$9='2. Protocols'!$E11,JF$9='2. Protocols'!$G11)),1,0)*'4. Formulations'!$L11</f>
        <v>0</v>
      </c>
      <c r="JG12" s="27">
        <f>IF(AND(OR(ISBLANK(JG$9),JG$9=0)=FALSE,OR(JG$9='2. Protocols'!$C11,JG$9='2. Protocols'!$E11,JG$9='2. Protocols'!$G11)),1,0)*'4. Formulations'!$L11</f>
        <v>0</v>
      </c>
      <c r="JH12" s="27">
        <f>IF(AND(OR(ISBLANK(JH$9),JH$9=0)=FALSE,OR(JH$9='2. Protocols'!$C11,JH$9='2. Protocols'!$E11,JH$9='2. Protocols'!$G11)),1,0)*'4. Formulations'!$L11</f>
        <v>0</v>
      </c>
      <c r="JI12" s="27">
        <f>IF(AND(OR(ISBLANK(JI$9),JI$9=0)=FALSE,OR(JI$9='2. Protocols'!$C11,JI$9='2. Protocols'!$E11,JI$9='2. Protocols'!$G11)),1,0)*'4. Formulations'!$L11</f>
        <v>0</v>
      </c>
      <c r="JJ12" s="27">
        <f>IF(AND(OR(ISBLANK(JJ$9),JJ$9=0)=FALSE,OR(JJ$9='2. Protocols'!$C11,JJ$9='2. Protocols'!$E11,JJ$9='2. Protocols'!$G11)),1,0)*'4. Formulations'!$L11</f>
        <v>0</v>
      </c>
      <c r="JK12" s="27">
        <f>IF(AND(OR(ISBLANK(JK$9),JK$9=0)=FALSE,OR(JK$9='2. Protocols'!$C11,JK$9='2. Protocols'!$E11,JK$9='2. Protocols'!$G11)),1,0)*'4. Formulations'!$L11</f>
        <v>0</v>
      </c>
      <c r="JL12" s="27">
        <f>IF(AND(OR(ISBLANK(JL$9),JL$9=0)=FALSE,OR(JL$9='2. Protocols'!$C11,JL$9='2. Protocols'!$E11,JL$9='2. Protocols'!$G11)),1,0)*'4. Formulations'!$L11</f>
        <v>0</v>
      </c>
      <c r="JM12" s="27">
        <f>IF(AND(OR(ISBLANK(JM$9),JM$9=0)=FALSE,OR(JM$9='2. Protocols'!$C11,JM$9='2. Protocols'!$E11,JM$9='2. Protocols'!$G11)),1,0)*'4. Formulations'!$L11</f>
        <v>0</v>
      </c>
      <c r="JN12" s="27">
        <f>IF(AND(OR(ISBLANK(JN$9),JN$9=0)=FALSE,OR(JN$9='2. Protocols'!$C11,JN$9='2. Protocols'!$E11,JN$9='2. Protocols'!$G11)),1,0)*'4. Formulations'!$L11</f>
        <v>0</v>
      </c>
      <c r="JO12" s="27">
        <f>IF(AND(OR(ISBLANK(JO$9),JO$9=0)=FALSE,OR(JO$9='2. Protocols'!$C11,JO$9='2. Protocols'!$E11,JO$9='2. Protocols'!$G11)),1,0)*'4. Formulations'!$L11</f>
        <v>0</v>
      </c>
      <c r="JP12" s="27">
        <f>IF(AND(OR(ISBLANK(JP$9),JP$9=0)=FALSE,OR(JP$9='2. Protocols'!$C11,JP$9='2. Protocols'!$E11,JP$9='2. Protocols'!$G11)),1,0)*'4. Formulations'!$L11</f>
        <v>0</v>
      </c>
      <c r="JQ12" s="27">
        <f>IF(AND(OR(ISBLANK(JQ$9),JQ$9=0)=FALSE,OR(JQ$9='2. Protocols'!$C11,JQ$9='2. Protocols'!$E11,JQ$9='2. Protocols'!$G11)),1,0)*'4. Formulations'!$L11</f>
        <v>0</v>
      </c>
      <c r="JR12" s="27">
        <f>IF(AND(OR(ISBLANK(JR$9),JR$9=0)=FALSE,OR(JR$9='2. Protocols'!$C11,JR$9='2. Protocols'!$E11,JR$9='2. Protocols'!$G11)),1,0)*'4. Formulations'!$L11</f>
        <v>0</v>
      </c>
      <c r="JS12" s="27">
        <f>IF(AND(OR(ISBLANK(JS$9),JS$9=0)=FALSE,OR(JS$9='2. Protocols'!$C11,JS$9='2. Protocols'!$E11,JS$9='2. Protocols'!$G11)),1,0)*'4. Formulations'!$L11</f>
        <v>0</v>
      </c>
      <c r="JT12" s="27">
        <f>IF(AND(OR(ISBLANK(JT$9),JT$9=0)=FALSE,OR(JT$9='2. Protocols'!$C11,JT$9='2. Protocols'!$E11,JT$9='2. Protocols'!$G11)),1,0)*'4. Formulations'!$L11</f>
        <v>0</v>
      </c>
      <c r="JU12" s="27">
        <f>IF(AND(OR(ISBLANK(JU$9),JU$9=0)=FALSE,OR(JU$9='2. Protocols'!$C11,JU$9='2. Protocols'!$E11,JU$9='2. Protocols'!$G11)),1,0)*'4. Formulations'!$L11</f>
        <v>0</v>
      </c>
      <c r="JV12" s="27">
        <f>IF(AND(OR(ISBLANK(JV$9),JV$9=0)=FALSE,OR(JV$9='2. Protocols'!$C11,JV$9='2. Protocols'!$E11,JV$9='2. Protocols'!$G11)),1,0)*'4. Formulations'!$L11</f>
        <v>0</v>
      </c>
      <c r="JW12" s="27">
        <f>IF(AND(OR(ISBLANK(JW$9),JW$9=0)=FALSE,OR(JW$9='2. Protocols'!$C11,JW$9='2. Protocols'!$E11,JW$9='2. Protocols'!$G11)),1,0)*'4. Formulations'!$L11</f>
        <v>0</v>
      </c>
      <c r="JX12" s="27">
        <f>IF(AND(OR(ISBLANK(JX$9),JX$9=0)=FALSE,OR(JX$9='2. Protocols'!$C11,JX$9='2. Protocols'!$E11,JX$9='2. Protocols'!$G11)),1,0)*'4. Formulations'!$L11</f>
        <v>0</v>
      </c>
      <c r="JY12" s="27">
        <f>IF(AND(OR(ISBLANK(JY$9),JY$9=0)=FALSE,OR(JY$9='2. Protocols'!$C11,JY$9='2. Protocols'!$E11,JY$9='2. Protocols'!$G11)),1,0)*'4. Formulations'!$L11</f>
        <v>0</v>
      </c>
      <c r="JZ12" s="27">
        <f>IF(AND(OR(ISBLANK(JZ$9),JZ$9=0)=FALSE,OR(JZ$9='2. Protocols'!$C11,JZ$9='2. Protocols'!$E11,JZ$9='2. Protocols'!$G11)),1,0)*'4. Formulations'!$L11</f>
        <v>0</v>
      </c>
      <c r="KA12" s="27">
        <f>IF(AND(OR(ISBLANK(KA$9),KA$9=0)=FALSE,OR(KA$9='2. Protocols'!$C11,KA$9='2. Protocols'!$E11,KA$9='2. Protocols'!$G11)),1,0)*'4. Formulations'!$L11</f>
        <v>0</v>
      </c>
      <c r="KB12" s="27">
        <f>IF(AND(OR(ISBLANK(KB$9),KB$9=0)=FALSE,OR(KB$9='2. Protocols'!$C11,KB$9='2. Protocols'!$E11,KB$9='2. Protocols'!$G11)),1,0)*'4. Formulations'!$L11</f>
        <v>0</v>
      </c>
      <c r="KC12" s="27">
        <f>IF(AND(OR(ISBLANK(KC$9),KC$9=0)=FALSE,OR(KC$9='2. Protocols'!$C11,KC$9='2. Protocols'!$E11,KC$9='2. Protocols'!$G11)),1,0)*'4. Formulations'!$L11</f>
        <v>0</v>
      </c>
      <c r="KD12" s="27">
        <f>IF(AND(OR(ISBLANK(KD$9),KD$9=0)=FALSE,OR(KD$9='2. Protocols'!$C11,KD$9='2. Protocols'!$E11,KD$9='2. Protocols'!$G11)),1,0)*'4. Formulations'!$L11</f>
        <v>0</v>
      </c>
      <c r="KE12" s="27">
        <f>IF(AND(OR(ISBLANK(KE$9),KE$9=0)=FALSE,OR(KE$9='2. Protocols'!$C11,KE$9='2. Protocols'!$E11,KE$9='2. Protocols'!$G11)),1,0)*'4. Formulations'!$L11</f>
        <v>0</v>
      </c>
      <c r="KF12" s="27">
        <f>IF(AND(OR(ISBLANK(KF$9),KF$9=0)=FALSE,OR(KF$9='2. Protocols'!$C11,KF$9='2. Protocols'!$E11,KF$9='2. Protocols'!$G11)),1,0)*'4. Formulations'!$L11</f>
        <v>0</v>
      </c>
      <c r="KG12" s="27">
        <f>IF(AND(OR(ISBLANK(KG$9),KG$9=0)=FALSE,OR(KG$9='2. Protocols'!$C11,KG$9='2. Protocols'!$E11,KG$9='2. Protocols'!$G11)),1,0)*'4. Formulations'!$L11</f>
        <v>0</v>
      </c>
      <c r="KH12" s="27">
        <f>IF(AND(OR(ISBLANK(KH$9),KH$9=0)=FALSE,OR(KH$9='2. Protocols'!$C11,KH$9='2. Protocols'!$E11,KH$9='2. Protocols'!$G11)),1,0)*'4. Formulations'!$L11</f>
        <v>0</v>
      </c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B12" s="27">
        <f>IF(AND(OR(ISBLANK(LB$9),LB$9=0)=FALSE,LB$9=$DL12),1,0)*'4. Formulations'!$M11</f>
        <v>0</v>
      </c>
      <c r="LC12" s="27">
        <f>IF(AND(OR(ISBLANK(LC$9),LC$9=0)=FALSE,LC$9=$DL12),1,0)*'4. Formulations'!$M11</f>
        <v>0</v>
      </c>
      <c r="LD12" s="27">
        <f>IF(AND(OR(ISBLANK(LD$9),LD$9=0)=FALSE,LD$9=$DL12),1,0)*'4. Formulations'!$M11</f>
        <v>0</v>
      </c>
      <c r="LE12" s="27">
        <f>IF(AND(OR(ISBLANK(LE$9),LE$9=0)=FALSE,LE$9=$DL12),1,0)*'4. Formulations'!$M11</f>
        <v>0</v>
      </c>
      <c r="LF12" s="27">
        <f>IF(AND(OR(ISBLANK(LF$9),LF$9=0)=FALSE,LF$9=$DL12),1,0)*'4. Formulations'!$M11</f>
        <v>0</v>
      </c>
      <c r="LG12" s="27">
        <f>IF(AND(OR(ISBLANK(LG$9),LG$9=0)=FALSE,LG$9=$DL12),1,0)*'4. Formulations'!$M11</f>
        <v>0</v>
      </c>
      <c r="LH12" s="27">
        <f>IF(AND(OR(ISBLANK(LH$9),LH$9=0)=FALSE,LH$9=$DL12),1,0)*'4. Formulations'!$M11</f>
        <v>0</v>
      </c>
      <c r="LI12" s="27">
        <f>IF(AND(OR(ISBLANK(LI$9),LI$9=0)=FALSE,LI$9=$DL12),1,0)*'4. Formulations'!$M11</f>
        <v>0</v>
      </c>
      <c r="LJ12" s="27">
        <f>IF(AND(OR(ISBLANK(LJ$9),LJ$9=0)=FALSE,LJ$9=$DL12),1,0)*'4. Formulations'!$M11</f>
        <v>0</v>
      </c>
      <c r="LK12" s="27">
        <f>IF(AND(OR(ISBLANK(LK$9),LK$9=0)=FALSE,LK$9=$DL12),1,0)*'4. Formulations'!$M11</f>
        <v>0</v>
      </c>
      <c r="LL12" s="27">
        <f>IF(AND(OR(ISBLANK(LL$9),LL$9=0)=FALSE,LL$9=$DL12),1,0)*'4. Formulations'!$M11</f>
        <v>0</v>
      </c>
      <c r="LM12" s="27">
        <f>IF(AND(OR(ISBLANK(LM$9),LM$9=0)=FALSE,LM$9=$DL12),1,0)*'4. Formulations'!$M11</f>
        <v>0</v>
      </c>
      <c r="LN12" s="27">
        <f>IF(AND(OR(ISBLANK(LN$9),LN$9=0)=FALSE,LN$9=$DL12),1,0)*'4. Formulations'!$M11</f>
        <v>0</v>
      </c>
      <c r="LO12" s="27">
        <f>IF(AND(OR(ISBLANK(LO$9),LO$9=0)=FALSE,LO$9=$DL12),1,0)*'4. Formulations'!$M11</f>
        <v>0</v>
      </c>
      <c r="LP12" s="27">
        <f>IF(AND(OR(ISBLANK(LP$9),LP$9=0)=FALSE,LP$9=$DL12),1,0)*'4. Formulations'!$M11</f>
        <v>0</v>
      </c>
      <c r="LQ12" s="27">
        <f>IF(AND(OR(ISBLANK(LQ$9),LQ$9=0)=FALSE,LQ$9=$DL12),1,0)*'4. Formulations'!$M11</f>
        <v>0</v>
      </c>
      <c r="LR12" s="27">
        <f>IF(AND(OR(ISBLANK(LR$9),LR$9=0)=FALSE,LR$9=$DL12),1,0)*'4. Formulations'!$M11</f>
        <v>0</v>
      </c>
      <c r="LS12" s="27"/>
      <c r="LT12" s="27"/>
      <c r="LU12" s="27"/>
      <c r="LW12" s="27">
        <f>IF(AND(OR(ISBLANK(LW$9),LW$9=0)=FALSE,SUM($LB12:$LR12)&gt;0,LW$9='2. Protocols'!$G11),1,0)*'4. Formulations'!$M11</f>
        <v>0</v>
      </c>
      <c r="LX12" s="27">
        <f>IF(AND(OR(ISBLANK(LX$9),LX$9=0)=FALSE,SUM($LB12:$LR12)&gt;0,LX$9='2. Protocols'!$G11),1,0)*'4. Formulations'!$M11</f>
        <v>0</v>
      </c>
      <c r="LY12" s="27">
        <f>IF(AND(OR(ISBLANK(LY$9),LY$9=0)=FALSE,SUM($LB12:$LR12)&gt;0,LY$9='2. Protocols'!$G11),1,0)*'4. Formulations'!$M11</f>
        <v>0</v>
      </c>
      <c r="LZ12" s="27">
        <f>IF(AND(OR(ISBLANK(LZ$9),LZ$9=0)=FALSE,SUM($LB12:$LR12)&gt;0,LZ$9='2. Protocols'!$G11),1,0)*'4. Formulations'!$M11</f>
        <v>0</v>
      </c>
      <c r="MA12" s="27">
        <f>IF(AND(OR(ISBLANK(MA$9),MA$9=0)=FALSE,SUM($LB12:$LR12)&gt;0,MA$9='2. Protocols'!$G11),1,0)*'4. Formulations'!$M11</f>
        <v>0</v>
      </c>
      <c r="MB12" s="27">
        <f>IF(AND(OR(ISBLANK(MB$9),MB$9=0)=FALSE,SUM($LB12:$LR12)&gt;0,MB$9='2. Protocols'!$G11),1,0)*'4. Formulations'!$M11</f>
        <v>0</v>
      </c>
      <c r="MC12" s="27">
        <f>IF(AND(OR(ISBLANK(MC$9),MC$9=0)=FALSE,SUM($LB12:$LR12)&gt;0,MC$9='2. Protocols'!$G11),1,0)*'4. Formulations'!$M11</f>
        <v>0</v>
      </c>
      <c r="MD12" s="27">
        <f>IF(AND(OR(ISBLANK(MD$9),MD$9=0)=FALSE,SUM($LB12:$LR12)&gt;0,MD$9='2. Protocols'!$G11),1,0)*'4. Formulations'!$M11</f>
        <v>0</v>
      </c>
      <c r="ME12" s="27">
        <f>IF(AND(OR(ISBLANK(ME$9),ME$9=0)=FALSE,SUM($LB12:$LR12)&gt;0,ME$9='2. Protocols'!$G11),1,0)*'4. Formulations'!$M11</f>
        <v>0</v>
      </c>
      <c r="MF12" s="27">
        <f>IF(AND(OR(ISBLANK(MF$9),MF$9=0)=FALSE,SUM($LB12:$LR12)&gt;0,MF$9='2. Protocols'!$G11),1,0)*'4. Formulations'!$M11</f>
        <v>0</v>
      </c>
      <c r="MG12" s="27">
        <f>IF(AND(OR(ISBLANK(MG$9),MG$9=0)=FALSE,SUM($LB12:$LR12)&gt;0,MG$9='2. Protocols'!$G11),1,0)*'4. Formulations'!$M11</f>
        <v>0</v>
      </c>
      <c r="MH12" s="27">
        <f>IF(AND(OR(ISBLANK(MH$9),MH$9=0)=FALSE,SUM($LB12:$LR12)&gt;0,MH$9='2. Protocols'!$G11),1,0)*'4. Formulations'!$M11</f>
        <v>0</v>
      </c>
      <c r="MI12" s="27">
        <f>IF(AND(OR(ISBLANK(MI$9),MI$9=0)=FALSE,SUM($LB12:$LR12)&gt;0,MI$9='2. Protocols'!$G11),1,0)*'4. Formulations'!$M11</f>
        <v>0</v>
      </c>
      <c r="MJ12" s="27">
        <f>IF(AND(OR(ISBLANK(MJ$9),MJ$9=0)=FALSE,SUM($LB12:$LR12)&gt;0,MJ$9='2. Protocols'!$G11),1,0)*'4. Formulations'!$M11</f>
        <v>0</v>
      </c>
      <c r="MK12" s="27">
        <f>IF(AND(OR(ISBLANK(MK$9),MK$9=0)=FALSE,SUM($LB12:$LR12)&gt;0,MK$9='2. Protocols'!$G11),1,0)*'4. Formulations'!$M11</f>
        <v>0</v>
      </c>
      <c r="ML12" s="27">
        <f>IF(AND(OR(ISBLANK(ML$9),ML$9=0)=FALSE,SUM($LB12:$LR12)&gt;0,ML$9='2. Protocols'!$G11),1,0)*'4. Formulations'!$M11</f>
        <v>0</v>
      </c>
      <c r="MM12" s="27">
        <f>IF(AND(OR(ISBLANK(MM$9),MM$9=0)=FALSE,SUM($LB12:$LR12)&gt;0,MM$9='2. Protocols'!$G11),1,0)*'4. Formulations'!$M11</f>
        <v>0</v>
      </c>
      <c r="MN12" s="27">
        <f>IF(AND(OR(ISBLANK(MN$9),MN$9=0)=FALSE,SUM($LB12:$LR12)&gt;0,MN$9='2. Protocols'!$G11),1,0)*'4. Formulations'!$M11</f>
        <v>0</v>
      </c>
      <c r="MO12" s="27">
        <f>IF(AND(OR(ISBLANK(MO$9),MO$9=0)=FALSE,SUM($LB12:$LR12)&gt;0,MO$9='2. Protocols'!$G11),1,0)*'4. Formulations'!$M11</f>
        <v>0</v>
      </c>
      <c r="MP12" s="27">
        <f>IF(AND(OR(ISBLANK(MP$9),MP$9=0)=FALSE,SUM($LB12:$LR12)&gt;0,MP$9='2. Protocols'!$G11),1,0)*'4. Formulations'!$M11</f>
        <v>0</v>
      </c>
      <c r="MQ12" s="27">
        <f>IF(AND(OR(ISBLANK(MQ$9),MQ$9=0)=FALSE,SUM($LB12:$LR12)&gt;0,MQ$9='2. Protocols'!$G11),1,0)*'4. Formulations'!$M11</f>
        <v>0</v>
      </c>
      <c r="MR12" s="27">
        <f>IF(AND(OR(ISBLANK(MR$9),MR$9=0)=FALSE,SUM($LB12:$LR12)&gt;0,MR$9='2. Protocols'!$G11),1,0)*'4. Formulations'!$M11</f>
        <v>0</v>
      </c>
      <c r="MS12" s="27">
        <f>IF(AND(OR(ISBLANK(MS$9),MS$9=0)=FALSE,SUM($LB12:$LR12)&gt;0,MS$9='2. Protocols'!$G11),1,0)*'4. Formulations'!$M11</f>
        <v>0</v>
      </c>
      <c r="MT12" s="27">
        <f>IF(AND(OR(ISBLANK(MT$9),MT$9=0)=FALSE,SUM($LB12:$LR12)&gt;0,MT$9='2. Protocols'!$G11),1,0)*'4. Formulations'!$M11</f>
        <v>0</v>
      </c>
      <c r="MU12" s="27">
        <f>IF(AND(OR(ISBLANK(MU$9),MU$9=0)=FALSE,SUM($LB12:$LR12)&gt;0,MU$9='2. Protocols'!$G11),1,0)*'4. Formulations'!$M11</f>
        <v>0</v>
      </c>
      <c r="MV12" s="27">
        <f>IF(AND(OR(ISBLANK(MV$9),MV$9=0)=FALSE,SUM($LB12:$LR12)&gt;0,MV$9='2. Protocols'!$G11),1,0)*'4. Formulations'!$M11</f>
        <v>0</v>
      </c>
      <c r="MW12" s="27">
        <f>IF(AND(OR(ISBLANK(MW$9),MW$9=0)=FALSE,SUM($LB12:$LR12)&gt;0,MW$9='2. Protocols'!$G11),1,0)*'4. Formulations'!$M11</f>
        <v>0</v>
      </c>
      <c r="MX12" s="27">
        <f>IF(AND(OR(ISBLANK(MX$9),MX$9=0)=FALSE,SUM($LB12:$LR12)&gt;0,MX$9='2. Protocols'!$G11),1,0)*'4. Formulations'!$M11</f>
        <v>0</v>
      </c>
      <c r="MY12" s="27">
        <f>IF(AND(OR(ISBLANK(MY$9),MY$9=0)=FALSE,SUM($LB12:$LR12)&gt;0,MY$9='2. Protocols'!$G11),1,0)*'4. Formulations'!$M11</f>
        <v>0</v>
      </c>
      <c r="MZ12" s="27">
        <f>IF(AND(OR(ISBLANK(MZ$9),MZ$9=0)=FALSE,SUM($LB12:$LR12)&gt;0,MZ$9='2. Protocols'!$G11),1,0)*'4. Formulations'!$M11</f>
        <v>0</v>
      </c>
      <c r="NA12" s="27">
        <f>IF(AND(OR(ISBLANK(NA$9),NA$9=0)=FALSE,SUM($LB12:$LR12)&gt;0,NA$9='2. Protocols'!$G11),1,0)*'4. Formulations'!$M11</f>
        <v>0</v>
      </c>
      <c r="NB12" s="27">
        <f>IF(AND(OR(ISBLANK(NB$9),NB$9=0)=FALSE,SUM($LB12:$LR12)&gt;0,NB$9='2. Protocols'!$G11),1,0)*'4. Formulations'!$M11</f>
        <v>0</v>
      </c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V12" s="27">
        <f>IF(AND(OR(ISBLANK(NV$9),NV$9=0)=FALSE,NV$9=$DM12),1,0)*'4. Formulations'!$N11</f>
        <v>0</v>
      </c>
      <c r="NW12" s="721">
        <f>IF(AND(OR(ISBLANK(NW$9),NW$9=0)=FALSE,NW$9=$DM12),1,0)*'4. Formulations'!$N11</f>
        <v>0</v>
      </c>
      <c r="NX12" s="27">
        <f>IF(AND(OR(ISBLANK(NX$9),NX$9=0)=FALSE,NX$9=$DM12),1,0)*'4. Formulations'!$N11</f>
        <v>0</v>
      </c>
      <c r="NY12" s="27">
        <f>IF(AND(OR(ISBLANK(NY$9),NY$9=0)=FALSE,NY$9=$DM12),1,0)*'4. Formulations'!$N11</f>
        <v>0</v>
      </c>
      <c r="NZ12" s="27">
        <f>IF(AND(OR(ISBLANK(NZ$9),NZ$9=0)=FALSE,NZ$9=$DM12),1,0)*'4. Formulations'!$N11</f>
        <v>0</v>
      </c>
      <c r="OA12" s="27">
        <f>IF(AND(OR(ISBLANK(OA$9),OA$9=0)=FALSE,OA$9=$DM12),1,0)*'4. Formulations'!$N11</f>
        <v>0</v>
      </c>
      <c r="OB12" s="27">
        <f>IF(AND(OR(ISBLANK(OB$9),OB$9=0)=FALSE,OB$9=$DM12),1,0)*'4. Formulations'!$N11</f>
        <v>0</v>
      </c>
      <c r="OC12" s="27">
        <f>IF(AND(OR(ISBLANK(OC$9),OC$9=0)=FALSE,OC$9=$DM12),1,0)*'4. Formulations'!$N11</f>
        <v>0</v>
      </c>
      <c r="OD12" s="27">
        <f>IF(AND(OR(ISBLANK(OD$9),OD$9=0)=FALSE,OD$9=$DM12),1,0)*'4. Formulations'!$N11</f>
        <v>0</v>
      </c>
      <c r="OE12" s="27">
        <f>IF(AND(OR(ISBLANK(OE$9),OE$9=0)=FALSE,OE$9=$DM12),1,0)*'4. Formulations'!$N11</f>
        <v>0</v>
      </c>
      <c r="OF12" s="27">
        <f>IF(AND(OR(ISBLANK(OF$9),OF$9=0)=FALSE,OF$9=$DM12),1,0)*'4. Formulations'!$N11</f>
        <v>0</v>
      </c>
      <c r="OG12" s="27">
        <f>IF(AND(OR(ISBLANK(OG$9),OG$9=0)=FALSE,OG$9=$DM12),1,0)*'4. Formulations'!$N11</f>
        <v>0</v>
      </c>
      <c r="OH12" s="27">
        <f>IF(AND(OR(ISBLANK(OH$9),OH$9=0)=FALSE,OH$9=$DM12),1,0)*'4. Formulations'!$N11</f>
        <v>0</v>
      </c>
      <c r="OI12" s="27">
        <f>IF(AND(OR(ISBLANK(OI$9),OI$9=0)=FALSE,OI$9=$DM12),1,0)*'4. Formulations'!$N11</f>
        <v>0</v>
      </c>
      <c r="OJ12" s="27">
        <f>IF(AND(OR(ISBLANK(OJ$9),OJ$9=0)=FALSE,OJ$9=$DM12),1,0)*'4. Formulations'!$N11</f>
        <v>0</v>
      </c>
      <c r="OK12" s="27">
        <f>IF(AND(OR(ISBLANK(OK$9),OK$9=0)=FALSE,OK$9=$DM12),1,0)*'4. Formulations'!$N11</f>
        <v>0</v>
      </c>
      <c r="OL12" s="27">
        <f>IF(AND(OR(ISBLANK(OL$9),OL$9=0)=FALSE,OL$9=$DM12),1,0)*'4. Formulations'!$N11</f>
        <v>0</v>
      </c>
      <c r="OM12" s="27"/>
      <c r="ON12" s="27"/>
      <c r="OO12" s="27"/>
      <c r="OQ12" s="27">
        <f>IF(AND(OR(ISBLANK(OQ$9),OQ$9=0)=FALSE,OR(OQ$9='2. Protocols'!$C11,OQ$9='2. Protocols'!$E11,OQ$9='2. Protocols'!$G11)),1,0)*'4. Formulations'!$O11</f>
        <v>0</v>
      </c>
      <c r="OR12" s="27">
        <f>IF(AND(OR(ISBLANK(OR$9),OR$9=0)=FALSE,OR(OR$9='2. Protocols'!$C11,OR$9='2. Protocols'!$E11,OR$9='2. Protocols'!$G11)),1,0)*'4. Formulations'!$O11</f>
        <v>0</v>
      </c>
      <c r="OS12" s="27">
        <f>IF(AND(OR(ISBLANK(OS$9),OS$9=0)=FALSE,OR(OS$9='2. Protocols'!$C11,OS$9='2. Protocols'!$E11,OS$9='2. Protocols'!$G11)),1,0)*'4. Formulations'!$O11</f>
        <v>0</v>
      </c>
      <c r="OT12" s="27">
        <f>IF(AND(OR(ISBLANK(OT$9),OT$9=0)=FALSE,OR(OT$9='2. Protocols'!$C11,OT$9='2. Protocols'!$E11,OT$9='2. Protocols'!$G11)),1,0)*'4. Formulations'!$O11</f>
        <v>0</v>
      </c>
      <c r="OU12" s="27">
        <f>IF(AND(OR(ISBLANK(OU$9),OU$9=0)=FALSE,OR(OU$9='2. Protocols'!$C11,OU$9='2. Protocols'!$E11,OU$9='2. Protocols'!$G11)),1,0)*'4. Formulations'!$O11</f>
        <v>0</v>
      </c>
      <c r="OV12" s="27">
        <f>IF(AND(OR(ISBLANK(OV$9),OV$9=0)=FALSE,OR(OV$9='2. Protocols'!$C11,OV$9='2. Protocols'!$E11,OV$9='2. Protocols'!$G11)),1,0)*'4. Formulations'!$O11</f>
        <v>0</v>
      </c>
      <c r="OW12" s="27">
        <f>IF(AND(OR(ISBLANK(OW$9),OW$9=0)=FALSE,OR(OW$9='2. Protocols'!$C11,OW$9='2. Protocols'!$E11,OW$9='2. Protocols'!$G11)),1,0)*'4. Formulations'!$O11</f>
        <v>0</v>
      </c>
      <c r="OX12" s="27">
        <f>IF(AND(OR(ISBLANK(OX$9),OX$9=0)=FALSE,OR(OX$9='2. Protocols'!$C11,OX$9='2. Protocols'!$E11,OX$9='2. Protocols'!$G11)),1,0)*'4. Formulations'!$O11</f>
        <v>0</v>
      </c>
      <c r="OY12" s="27">
        <f>IF(AND(OR(ISBLANK(OY$9),OY$9=0)=FALSE,OR(OY$9='2. Protocols'!$C11,OY$9='2. Protocols'!$E11,OY$9='2. Protocols'!$G11)),1,0)*'4. Formulations'!$O11</f>
        <v>0</v>
      </c>
      <c r="OZ12" s="27">
        <f>IF(AND(OR(ISBLANK(OZ$9),OZ$9=0)=FALSE,OR(OZ$9='2. Protocols'!$C11,OZ$9='2. Protocols'!$E11,OZ$9='2. Protocols'!$G11)),1,0)*'4. Formulations'!$O11</f>
        <v>0</v>
      </c>
      <c r="PA12" s="27">
        <f>IF(AND(OR(ISBLANK(PA$9),PA$9=0)=FALSE,OR(PA$9='2. Protocols'!$C11,PA$9='2. Protocols'!$E11,PA$9='2. Protocols'!$G11)),1,0)*'4. Formulations'!$O11</f>
        <v>0</v>
      </c>
      <c r="PB12" s="27">
        <f>IF(AND(OR(ISBLANK(PB$9),PB$9=0)=FALSE,OR(PB$9='2. Protocols'!$C11,PB$9='2. Protocols'!$E11,PB$9='2. Protocols'!$G11)),1,0)*'4. Formulations'!$O11</f>
        <v>0</v>
      </c>
      <c r="PC12" s="27">
        <f>IF(AND(OR(ISBLANK(PC$9),PC$9=0)=FALSE,OR(PC$9='2. Protocols'!$C11,PC$9='2. Protocols'!$E11,PC$9='2. Protocols'!$G11)),1,0)*'4. Formulations'!$O11</f>
        <v>0</v>
      </c>
      <c r="PD12" s="27">
        <f>IF(AND(OR(ISBLANK(PD$9),PD$9=0)=FALSE,OR(PD$9='2. Protocols'!$C11,PD$9='2. Protocols'!$E11,PD$9='2. Protocols'!$G11)),1,0)*'4. Formulations'!$O11</f>
        <v>0</v>
      </c>
      <c r="PE12" s="27">
        <f>IF(AND(OR(ISBLANK(PE$9),PE$9=0)=FALSE,OR(PE$9='2. Protocols'!$C11,PE$9='2. Protocols'!$E11,PE$9='2. Protocols'!$G11)),1,0)*'4. Formulations'!$O11</f>
        <v>0</v>
      </c>
      <c r="PF12" s="27">
        <f>IF(AND(OR(ISBLANK(PF$9),PF$9=0)=FALSE,OR(PF$9='2. Protocols'!$C11,PF$9='2. Protocols'!$E11,PF$9='2. Protocols'!$G11)),1,0)*'4. Formulations'!$O11</f>
        <v>0</v>
      </c>
      <c r="PG12" s="27">
        <f>IF(AND(OR(ISBLANK(PG$9),PG$9=0)=FALSE,OR(PG$9='2. Protocols'!$C11,PG$9='2. Protocols'!$E11,PG$9='2. Protocols'!$G11)),1,0)*'4. Formulations'!$O11</f>
        <v>0</v>
      </c>
      <c r="PH12" s="27">
        <f>IF(AND(OR(ISBLANK(PH$9),PH$9=0)=FALSE,OR(PH$9='2. Protocols'!$C11,PH$9='2. Protocols'!$E11,PH$9='2. Protocols'!$G11)),1,0)*'4. Formulations'!$O11</f>
        <v>0</v>
      </c>
      <c r="PI12" s="27">
        <f>IF(AND(OR(ISBLANK(PI$9),PI$9=0)=FALSE,OR(PI$9='2. Protocols'!$C11,PI$9='2. Protocols'!$E11,PI$9='2. Protocols'!$G11)),1,0)*'4. Formulations'!$O11</f>
        <v>0</v>
      </c>
      <c r="PJ12" s="27">
        <f>IF(AND(OR(ISBLANK(PJ$9),PJ$9=0)=FALSE,OR(PJ$9='2. Protocols'!$C11,PJ$9='2. Protocols'!$E11,PJ$9='2. Protocols'!$G11)),1,0)*'4. Formulations'!$O11</f>
        <v>0</v>
      </c>
      <c r="PK12" s="27">
        <f>IF(AND(OR(ISBLANK(PK$9),PK$9=0)=FALSE,OR(PK$9='2. Protocols'!$C11,PK$9='2. Protocols'!$E11,PK$9='2. Protocols'!$G11)),1,0)*'4. Formulations'!$O11</f>
        <v>0</v>
      </c>
      <c r="PL12" s="27">
        <f>IF(AND(OR(ISBLANK(PL$9),PL$9=0)=FALSE,OR(PL$9='2. Protocols'!$C11,PL$9='2. Protocols'!$E11,PL$9='2. Protocols'!$G11)),1,0)*'4. Formulations'!$O11</f>
        <v>0</v>
      </c>
      <c r="PM12" s="27">
        <f>IF(AND(OR(ISBLANK(PM$9),PM$9=0)=FALSE,OR(PM$9='2. Protocols'!$C11,PM$9='2. Protocols'!$E11,PM$9='2. Protocols'!$G11)),1,0)*'4. Formulations'!$O11</f>
        <v>0</v>
      </c>
      <c r="PN12" s="27">
        <f>IF(AND(OR(ISBLANK(PN$9),PN$9=0)=FALSE,OR(PN$9='2. Protocols'!$C11,PN$9='2. Protocols'!$E11,PN$9='2. Protocols'!$G11)),1,0)*'4. Formulations'!$O11</f>
        <v>0</v>
      </c>
      <c r="PO12" s="27">
        <f>IF(AND(OR(ISBLANK(PO$9),PO$9=0)=FALSE,OR(PO$9='2. Protocols'!$C11,PO$9='2. Protocols'!$E11,PO$9='2. Protocols'!$G11)),1,0)*'4. Formulations'!$O11</f>
        <v>0</v>
      </c>
      <c r="PP12" s="27">
        <f>IF(AND(OR(ISBLANK(PP$9),PP$9=0)=FALSE,OR(PP$9='2. Protocols'!$C11,PP$9='2. Protocols'!$E11,PP$9='2. Protocols'!$G11)),1,0)*'4. Formulations'!$O11</f>
        <v>0</v>
      </c>
      <c r="PQ12" s="27">
        <f>IF(AND(OR(ISBLANK(PQ$9),PQ$9=0)=FALSE,OR(PQ$9='2. Protocols'!$C11,PQ$9='2. Protocols'!$E11,PQ$9='2. Protocols'!$G11)),1,0)*'4. Formulations'!$O11</f>
        <v>0</v>
      </c>
      <c r="PR12" s="27">
        <f>IF(AND(OR(ISBLANK(PR$9),PR$9=0)=FALSE,OR(PR$9='2. Protocols'!$C11,PR$9='2. Protocols'!$E11,PR$9='2. Protocols'!$G11)),1,0)*'4. Formulations'!$O11</f>
        <v>0</v>
      </c>
      <c r="PS12" s="27">
        <f>IF(AND(OR(ISBLANK(PS$9),PS$9=0)=FALSE,OR(PS$9='2. Protocols'!$C11,PS$9='2. Protocols'!$E11,PS$9='2. Protocols'!$G11)),1,0)*'4. Formulations'!$O11</f>
        <v>0</v>
      </c>
      <c r="PT12" s="27">
        <f>IF(AND(OR(ISBLANK(PT$9),PT$9=0)=FALSE,OR(PT$9='2. Protocols'!$C11,PT$9='2. Protocols'!$E11,PT$9='2. Protocols'!$G11)),1,0)*'4. Formulations'!$O11</f>
        <v>0</v>
      </c>
      <c r="PU12" s="27">
        <f>IF(AND(OR(ISBLANK(PU$9),PU$9=0)=FALSE,OR(PU$9='2. Protocols'!$C11,PU$9='2. Protocols'!$E11,PU$9='2. Protocols'!$G11)),1,0)*'4. Formulations'!$O11</f>
        <v>0</v>
      </c>
      <c r="PV12" s="27">
        <f>IF(AND(OR(ISBLANK(PV$9),PV$9=0)=FALSE,OR(PV$9='2. Protocols'!$C11,PV$9='2. Protocols'!$E11,PV$9='2. Protocols'!$G11)),1,0)*'4. Formulations'!$O11</f>
        <v>0</v>
      </c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P12" s="27">
        <f>IF(AND(OR(ISBLANK(QP$9),QP$9=0)=FALSE,QP$9=$DL12),1,0)*'4. Formulations'!$P11</f>
        <v>0</v>
      </c>
      <c r="QQ12" s="27">
        <f>IF(AND(OR(ISBLANK(QQ$9),QQ$9=0)=FALSE,QQ$9=$DL12),1,0)*'4. Formulations'!$P11</f>
        <v>0</v>
      </c>
      <c r="QR12" s="27">
        <f>IF(AND(OR(ISBLANK(QR$9),QR$9=0)=FALSE,QR$9=$DL12),1,0)*'4. Formulations'!$P11</f>
        <v>0</v>
      </c>
      <c r="QS12" s="27">
        <f>IF(AND(OR(ISBLANK(QS$9),QS$9=0)=FALSE,QS$9=$DL12),1,0)*'4. Formulations'!$P11</f>
        <v>0</v>
      </c>
      <c r="QT12" s="27">
        <f>IF(AND(OR(ISBLANK(QT$9),QT$9=0)=FALSE,QT$9=$DL12),1,0)*'4. Formulations'!$P11</f>
        <v>0</v>
      </c>
      <c r="QU12" s="27">
        <f>IF(AND(OR(ISBLANK(QU$9),QU$9=0)=FALSE,QU$9=$DL12),1,0)*'4. Formulations'!$P11</f>
        <v>0</v>
      </c>
      <c r="QV12" s="27">
        <f>IF(AND(OR(ISBLANK(QV$9),QV$9=0)=FALSE,QV$9=$DL12),1,0)*'4. Formulations'!$P11</f>
        <v>0</v>
      </c>
      <c r="QW12" s="27">
        <f>IF(AND(OR(ISBLANK(QW$9),QW$9=0)=FALSE,QW$9=$DL12),1,0)*'4. Formulations'!$P11</f>
        <v>0</v>
      </c>
      <c r="QX12" s="27">
        <f>IF(AND(OR(ISBLANK(QX$9),QX$9=0)=FALSE,QX$9=$DL12),1,0)*'4. Formulations'!$P11</f>
        <v>0</v>
      </c>
      <c r="QY12" s="27">
        <f>IF(AND(OR(ISBLANK(QY$9),QY$9=0)=FALSE,QY$9=$DL12),1,0)*'4. Formulations'!$P11</f>
        <v>0</v>
      </c>
      <c r="QZ12" s="27">
        <f>IF(AND(OR(ISBLANK(QZ$9),QZ$9=0)=FALSE,QZ$9=$DL12),1,0)*'4. Formulations'!$P11</f>
        <v>0</v>
      </c>
      <c r="RA12" s="27">
        <f>IF(AND(OR(ISBLANK(RA$9),RA$9=0)=FALSE,RA$9=$DL12),1,0)*'4. Formulations'!$P11</f>
        <v>0</v>
      </c>
      <c r="RB12" s="27">
        <f>IF(AND(OR(ISBLANK(RB$9),RB$9=0)=FALSE,RB$9=$DL12),1,0)*'4. Formulations'!$P11</f>
        <v>0</v>
      </c>
      <c r="RC12" s="27">
        <f>IF(AND(OR(ISBLANK(RC$9),RC$9=0)=FALSE,RC$9=$DL12),1,0)*'4. Formulations'!$P11</f>
        <v>0</v>
      </c>
      <c r="RD12" s="27">
        <f>IF(AND(OR(ISBLANK(RD$9),RD$9=0)=FALSE,RD$9=$DL12),1,0)*'4. Formulations'!$P11</f>
        <v>0</v>
      </c>
      <c r="RE12" s="27">
        <f>IF(AND(OR(ISBLANK(RE$9),RE$9=0)=FALSE,RE$9=$DL12),1,0)*'4. Formulations'!$P11</f>
        <v>0</v>
      </c>
      <c r="RF12" s="27">
        <f>IF(AND(OR(ISBLANK(RF$9),RF$9=0)=FALSE,RF$9=$DL12),1,0)*'4. Formulations'!$P11</f>
        <v>0</v>
      </c>
      <c r="RG12" s="27"/>
      <c r="RH12" s="27"/>
      <c r="RI12" s="27"/>
      <c r="RK12" s="27">
        <f>IF(AND(OR(ISBLANK(RK$9),RK$9=0)=FALSE,SUM($QP12:$RF12)&gt;0,RK$9='2. Protocols'!$G11),1,0)*'4. Formulations'!$P11</f>
        <v>0</v>
      </c>
      <c r="RL12" s="27">
        <f>IF(AND(OR(ISBLANK(RL$9),RL$9=0)=FALSE,SUM($QP12:$RF12)&gt;0,RL$9='2. Protocols'!$G11),1,0)*'4. Formulations'!$P11</f>
        <v>0</v>
      </c>
      <c r="RM12" s="27">
        <f>IF(AND(OR(ISBLANK(RM$9),RM$9=0)=FALSE,SUM($QP12:$RF12)&gt;0,RM$9='2. Protocols'!$G11),1,0)*'4. Formulations'!$P11</f>
        <v>0</v>
      </c>
      <c r="RN12" s="27">
        <f>IF(AND(OR(ISBLANK(RN$9),RN$9=0)=FALSE,SUM($QP12:$RF12)&gt;0,RN$9='2. Protocols'!$G11),1,0)*'4. Formulations'!$P11</f>
        <v>0</v>
      </c>
      <c r="RO12" s="27">
        <f>IF(AND(OR(ISBLANK(RO$9),RO$9=0)=FALSE,SUM($QP12:$RF12)&gt;0,RO$9='2. Protocols'!$G11),1,0)*'4. Formulations'!$P11</f>
        <v>0</v>
      </c>
      <c r="RP12" s="27">
        <f>IF(AND(OR(ISBLANK(RP$9),RP$9=0)=FALSE,SUM($QP12:$RF12)&gt;0,RP$9='2. Protocols'!$G11),1,0)*'4. Formulations'!$P11</f>
        <v>0</v>
      </c>
      <c r="RQ12" s="27">
        <f>IF(AND(OR(ISBLANK(RQ$9),RQ$9=0)=FALSE,SUM($QP12:$RF12)&gt;0,RQ$9='2. Protocols'!$G11),1,0)*'4. Formulations'!$P11</f>
        <v>0</v>
      </c>
      <c r="RR12" s="27">
        <f>IF(AND(OR(ISBLANK(RR$9),RR$9=0)=FALSE,SUM($QP12:$RF12)&gt;0,RR$9='2. Protocols'!$G11),1,0)*'4. Formulations'!$P11</f>
        <v>0</v>
      </c>
      <c r="RS12" s="27">
        <f>IF(AND(OR(ISBLANK(RS$9),RS$9=0)=FALSE,SUM($QP12:$RF12)&gt;0,RS$9='2. Protocols'!$G11),1,0)*'4. Formulations'!$P11</f>
        <v>0</v>
      </c>
      <c r="RT12" s="27">
        <f>IF(AND(OR(ISBLANK(RT$9),RT$9=0)=FALSE,SUM($QP12:$RF12)&gt;0,RT$9='2. Protocols'!$G11),1,0)*'4. Formulations'!$P11</f>
        <v>0</v>
      </c>
      <c r="RU12" s="27">
        <f>IF(AND(OR(ISBLANK(RU$9),RU$9=0)=FALSE,SUM($QP12:$RF12)&gt;0,RU$9='2. Protocols'!$G11),1,0)*'4. Formulations'!$P11</f>
        <v>0</v>
      </c>
      <c r="RV12" s="27">
        <f>IF(AND(OR(ISBLANK(RV$9),RV$9=0)=FALSE,SUM($QP12:$RF12)&gt;0,RV$9='2. Protocols'!$G11),1,0)*'4. Formulations'!$P11</f>
        <v>0</v>
      </c>
      <c r="RW12" s="27">
        <f>IF(AND(OR(ISBLANK(RW$9),RW$9=0)=FALSE,SUM($QP12:$RF12)&gt;0,RW$9='2. Protocols'!$G11),1,0)*'4. Formulations'!$P11</f>
        <v>0</v>
      </c>
      <c r="RX12" s="27">
        <f>IF(AND(OR(ISBLANK(RX$9),RX$9=0)=FALSE,SUM($QP12:$RF12)&gt;0,RX$9='2. Protocols'!$G11),1,0)*'4. Formulations'!$P11</f>
        <v>0</v>
      </c>
      <c r="RY12" s="27">
        <f>IF(AND(OR(ISBLANK(RY$9),RY$9=0)=FALSE,SUM($QP12:$RF12)&gt;0,RY$9='2. Protocols'!$G11),1,0)*'4. Formulations'!$P11</f>
        <v>0</v>
      </c>
      <c r="RZ12" s="27">
        <f>IF(AND(OR(ISBLANK(RZ$9),RZ$9=0)=FALSE,SUM($QP12:$RF12)&gt;0,RZ$9='2. Protocols'!$G11),1,0)*'4. Formulations'!$P11</f>
        <v>0</v>
      </c>
      <c r="SA12" s="27">
        <f>IF(AND(OR(ISBLANK(SA$9),SA$9=0)=FALSE,SUM($QP12:$RF12)&gt;0,SA$9='2. Protocols'!$G11),1,0)*'4. Formulations'!$P11</f>
        <v>0</v>
      </c>
      <c r="SB12" s="27">
        <f>IF(AND(OR(ISBLANK(SB$9),SB$9=0)=FALSE,SUM($QP12:$RF12)&gt;0,SB$9='2. Protocols'!$G11),1,0)*'4. Formulations'!$P11</f>
        <v>0</v>
      </c>
      <c r="SC12" s="27">
        <f>IF(AND(OR(ISBLANK(SC$9),SC$9=0)=FALSE,SUM($QP12:$RF12)&gt;0,SC$9='2. Protocols'!$G11),1,0)*'4. Formulations'!$P11</f>
        <v>0</v>
      </c>
      <c r="SD12" s="27">
        <f>IF(AND(OR(ISBLANK(SD$9),SD$9=0)=FALSE,SUM($QP12:$RF12)&gt;0,SD$9='2. Protocols'!$G11),1,0)*'4. Formulations'!$P11</f>
        <v>0</v>
      </c>
      <c r="SE12" s="27">
        <f>IF(AND(OR(ISBLANK(SE$9),SE$9=0)=FALSE,SUM($QP12:$RF12)&gt;0,SE$9='2. Protocols'!$G11),1,0)*'4. Formulations'!$P11</f>
        <v>0</v>
      </c>
      <c r="SF12" s="27">
        <f>IF(AND(OR(ISBLANK(SF$9),SF$9=0)=FALSE,SUM($QP12:$RF12)&gt;0,SF$9='2. Protocols'!$G11),1,0)*'4. Formulations'!$P11</f>
        <v>0</v>
      </c>
      <c r="SG12" s="27">
        <f>IF(AND(OR(ISBLANK(SG$9),SG$9=0)=FALSE,SUM($QP12:$RF12)&gt;0,SG$9='2. Protocols'!$G11),1,0)*'4. Formulations'!$P11</f>
        <v>0</v>
      </c>
      <c r="SH12" s="27">
        <f>IF(AND(OR(ISBLANK(SH$9),SH$9=0)=FALSE,SUM($QP12:$RF12)&gt;0,SH$9='2. Protocols'!$G11),1,0)*'4. Formulations'!$P11</f>
        <v>0</v>
      </c>
      <c r="SI12" s="27">
        <f>IF(AND(OR(ISBLANK(SI$9),SI$9=0)=FALSE,SUM($QP12:$RF12)&gt;0,SI$9='2. Protocols'!$G11),1,0)*'4. Formulations'!$P11</f>
        <v>0</v>
      </c>
      <c r="SJ12" s="27">
        <f>IF(AND(OR(ISBLANK(SJ$9),SJ$9=0)=FALSE,SUM($QP12:$RF12)&gt;0,SJ$9='2. Protocols'!$G11),1,0)*'4. Formulations'!$P11</f>
        <v>0</v>
      </c>
      <c r="SK12" s="27">
        <f>IF(AND(OR(ISBLANK(SK$9),SK$9=0)=FALSE,SUM($QP12:$RF12)&gt;0,SK$9='2. Protocols'!$G11),1,0)*'4. Formulations'!$P11</f>
        <v>0</v>
      </c>
      <c r="SL12" s="27">
        <f>IF(AND(OR(ISBLANK(SL$9),SL$9=0)=FALSE,SUM($QP12:$RF12)&gt;0,SL$9='2. Protocols'!$G11),1,0)*'4. Formulations'!$P11</f>
        <v>0</v>
      </c>
      <c r="SM12" s="27">
        <f>IF(AND(OR(ISBLANK(SM$9),SM$9=0)=FALSE,SUM($QP12:$RF12)&gt;0,SM$9='2. Protocols'!$G11),1,0)*'4. Formulations'!$P11</f>
        <v>0</v>
      </c>
      <c r="SN12" s="27">
        <f>IF(AND(OR(ISBLANK(SN$9),SN$9=0)=FALSE,SUM($QP12:$RF12)&gt;0,SN$9='2. Protocols'!$G11),1,0)*'4. Formulations'!$P11</f>
        <v>0</v>
      </c>
      <c r="SO12" s="27">
        <f>IF(AND(OR(ISBLANK(SO$9),SO$9=0)=FALSE,SUM($QP12:$RF12)&gt;0,SO$9='2. Protocols'!$G11),1,0)*'4. Formulations'!$P11</f>
        <v>0</v>
      </c>
      <c r="SP12" s="27">
        <f>IF(AND(OR(ISBLANK(SP$9),SP$9=0)=FALSE,SUM($QP12:$RF12)&gt;0,SP$9='2. Protocols'!$G11),1,0)*'4. Formulations'!$P11</f>
        <v>0</v>
      </c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J12" s="27">
        <f>IF(AND(OR(ISBLANK(TJ$9),TJ$9=0)=FALSE,TJ$9=$DM12),1,0)*'4. Formulations'!$Q11</f>
        <v>0</v>
      </c>
      <c r="TK12" s="27">
        <f>IF(AND(OR(ISBLANK(TK$9),TK$9=0)=FALSE,TK$9=$DM12),1,0)*'4. Formulations'!$Q11</f>
        <v>0</v>
      </c>
      <c r="TL12" s="27">
        <f>IF(AND(OR(ISBLANK(TL$9),TL$9=0)=FALSE,TL$9=$DM12),1,0)*'4. Formulations'!$Q11</f>
        <v>0</v>
      </c>
      <c r="TM12" s="27">
        <f>IF(AND(OR(ISBLANK(TM$9),TM$9=0)=FALSE,TM$9=$DM12),1,0)*'4. Formulations'!$Q11</f>
        <v>0</v>
      </c>
      <c r="TN12" s="27">
        <f>IF(AND(OR(ISBLANK(TN$9),TN$9=0)=FALSE,TN$9=$DM12),1,0)*'4. Formulations'!$Q11</f>
        <v>0</v>
      </c>
      <c r="TO12" s="27">
        <f>IF(AND(OR(ISBLANK(TO$9),TO$9=0)=FALSE,TO$9=$DM12),1,0)*'4. Formulations'!$Q11</f>
        <v>0</v>
      </c>
      <c r="TP12" s="27">
        <f>IF(AND(OR(ISBLANK(TP$9),TP$9=0)=FALSE,TP$9=$DM12),1,0)*'4. Formulations'!$Q11</f>
        <v>0</v>
      </c>
      <c r="TQ12" s="27">
        <f>IF(AND(OR(ISBLANK(TQ$9),TQ$9=0)=FALSE,TQ$9=$DM12),1,0)*'4. Formulations'!$Q11</f>
        <v>0</v>
      </c>
      <c r="TR12" s="27">
        <f>IF(AND(OR(ISBLANK(TR$9),TR$9=0)=FALSE,TR$9=$DM12),1,0)*'4. Formulations'!$Q11</f>
        <v>0</v>
      </c>
      <c r="TS12" s="27">
        <f>IF(AND(OR(ISBLANK(TS$9),TS$9=0)=FALSE,TS$9=$DM12),1,0)*'4. Formulations'!$Q11</f>
        <v>0</v>
      </c>
      <c r="TT12" s="27">
        <f>IF(AND(OR(ISBLANK(TT$9),TT$9=0)=FALSE,TT$9=$DM12),1,0)*'4. Formulations'!$Q11</f>
        <v>0</v>
      </c>
      <c r="TU12" s="27">
        <f>IF(AND(OR(ISBLANK(TU$9),TU$9=0)=FALSE,TU$9=$DM12),1,0)*'4. Formulations'!$Q11</f>
        <v>0</v>
      </c>
      <c r="TV12" s="27">
        <f>IF(AND(OR(ISBLANK(TV$9),TV$9=0)=FALSE,TV$9=$DM12),1,0)*'4. Formulations'!$Q11</f>
        <v>0</v>
      </c>
      <c r="TW12" s="27">
        <f>IF(AND(OR(ISBLANK(TW$9),TW$9=0)=FALSE,TW$9=$DM12),1,0)*'4. Formulations'!$Q11</f>
        <v>0</v>
      </c>
      <c r="TX12" s="27">
        <f>IF(AND(OR(ISBLANK(TX$9),TX$9=0)=FALSE,TX$9=$DM12),1,0)*'4. Formulations'!$Q11</f>
        <v>0</v>
      </c>
      <c r="TY12" s="27">
        <f>IF(AND(OR(ISBLANK(TY$9),TY$9=0)=FALSE,TY$9=$DM12),1,0)*'4. Formulations'!$Q11</f>
        <v>0</v>
      </c>
      <c r="TZ12" s="27">
        <f>IF(AND(OR(ISBLANK(TZ$9),TZ$9=0)=FALSE,TZ$9=$DM12),1,0)*'4. Formulations'!$Q11</f>
        <v>0</v>
      </c>
      <c r="UA12" s="27"/>
      <c r="UB12" s="27"/>
      <c r="UC12" s="27"/>
    </row>
    <row r="13" spans="2:549" ht="15" x14ac:dyDescent="0.25">
      <c r="B13" s="2"/>
      <c r="C13" s="75" t="str">
        <f>IF('2. Protocols'!C12&amp;"+"&amp;'2. Protocols'!E12&amp;"+"&amp;'2. Protocols'!G12="++","",'2. Protocols'!C12&amp;"+"&amp;'2. Protocols'!E12&amp;"+"&amp;'2. Protocols'!G12)</f>
        <v/>
      </c>
      <c r="D13" s="7"/>
      <c r="E13" s="8"/>
      <c r="G13" s="72" t="e">
        <f>'2. Protocols'!J12*'1. General Inputs'!$J$13</f>
        <v>#VALUE!</v>
      </c>
      <c r="H13" s="72" t="e">
        <f>MAX(G13*(1+'1. General Inputs'!$AW$23+HLOOKUP(H$7,'1. General Inputs'!$AW$17:$AY$19,ROWS('1. General Inputs'!$AU$17:$AU$19),0))+(CHOOSE(H$7,'1. General Inputs'!$J$15,'1. General Inputs'!$L$15,'1. General Inputs'!$N$15)/12)*CHOOSE(H$7,'2. Protocols'!$K12,'2. Protocols'!$L12,'2. Protocols'!$M12)+'3. ARV Substitutions'!L38,0)</f>
        <v>#VALUE!</v>
      </c>
      <c r="I13" s="72" t="e">
        <f>MAX(H13*(1+'1. General Inputs'!$AW$23+HLOOKUP(I$7,'1. General Inputs'!$AW$17:$AY$19,ROWS('1. General Inputs'!$AU$17:$AU$19),0))+(CHOOSE(I$7,'1. General Inputs'!$J$15,'1. General Inputs'!$L$15,'1. General Inputs'!$N$15)/12)*CHOOSE(I$7,'2. Protocols'!$K12,'2. Protocols'!$L12,'2. Protocols'!$M12)+'3. ARV Substitutions'!M38,0)</f>
        <v>#VALUE!</v>
      </c>
      <c r="J13" s="72" t="e">
        <f>MAX(I13*(1+'1. General Inputs'!$AW$23+HLOOKUP(J$7,'1. General Inputs'!$AW$17:$AY$19,ROWS('1. General Inputs'!$AU$17:$AU$19),0))+(CHOOSE(J$7,'1. General Inputs'!$J$15,'1. General Inputs'!$L$15,'1. General Inputs'!$N$15)/12)*CHOOSE(J$7,'2. Protocols'!$K12,'2. Protocols'!$L12,'2. Protocols'!$M12)+'3. ARV Substitutions'!N38,0)</f>
        <v>#VALUE!</v>
      </c>
      <c r="K13" s="72" t="e">
        <f>MAX(J13*(1+'1. General Inputs'!$AW$23+HLOOKUP(K$7,'1. General Inputs'!$AW$17:$AY$19,ROWS('1. General Inputs'!$AU$17:$AU$19),0))+(CHOOSE(K$7,'1. General Inputs'!$J$15,'1. General Inputs'!$L$15,'1. General Inputs'!$N$15)/12)*CHOOSE(K$7,'2. Protocols'!$K12,'2. Protocols'!$L12,'2. Protocols'!$M12)+'3. ARV Substitutions'!O38,0)</f>
        <v>#VALUE!</v>
      </c>
      <c r="L13" s="72" t="e">
        <f>MAX(K13*(1+'1. General Inputs'!$AW$23+HLOOKUP(L$7,'1. General Inputs'!$AW$17:$AY$19,ROWS('1. General Inputs'!$AU$17:$AU$19),0))+(CHOOSE(L$7,'1. General Inputs'!$J$15,'1. General Inputs'!$L$15,'1. General Inputs'!$N$15)/12)*CHOOSE(L$7,'2. Protocols'!$K12,'2. Protocols'!$L12,'2. Protocols'!$M12)+'3. ARV Substitutions'!P38,0)</f>
        <v>#VALUE!</v>
      </c>
      <c r="M13" s="72" t="e">
        <f>MAX(L13*(1+'1. General Inputs'!$AW$23+HLOOKUP(M$7,'1. General Inputs'!$AW$17:$AY$19,ROWS('1. General Inputs'!$AU$17:$AU$19),0))+(CHOOSE(M$7,'1. General Inputs'!$J$15,'1. General Inputs'!$L$15,'1. General Inputs'!$N$15)/12)*CHOOSE(M$7,'2. Protocols'!$K12,'2. Protocols'!$L12,'2. Protocols'!$M12)+'3. ARV Substitutions'!Q38,0)</f>
        <v>#VALUE!</v>
      </c>
      <c r="N13" s="72" t="e">
        <f>MAX(M13*(1+'1. General Inputs'!$AW$23+HLOOKUP(N$7,'1. General Inputs'!$AW$17:$AY$19,ROWS('1. General Inputs'!$AU$17:$AU$19),0))+(CHOOSE(N$7,'1. General Inputs'!$J$15,'1. General Inputs'!$L$15,'1. General Inputs'!$N$15)/12)*CHOOSE(N$7,'2. Protocols'!$K12,'2. Protocols'!$L12,'2. Protocols'!$M12)+'3. ARV Substitutions'!R38,0)</f>
        <v>#VALUE!</v>
      </c>
      <c r="O13" s="72" t="e">
        <f>MAX(N13*(1+'1. General Inputs'!$AW$23+HLOOKUP(O$7,'1. General Inputs'!$AW$17:$AY$19,ROWS('1. General Inputs'!$AU$17:$AU$19),0))+(CHOOSE(O$7,'1. General Inputs'!$J$15,'1. General Inputs'!$L$15,'1. General Inputs'!$N$15)/12)*CHOOSE(O$7,'2. Protocols'!$K12,'2. Protocols'!$L12,'2. Protocols'!$M12)+'3. ARV Substitutions'!S38,0)</f>
        <v>#VALUE!</v>
      </c>
      <c r="P13" s="72" t="e">
        <f>MAX(O13*(1+'1. General Inputs'!$AW$23+HLOOKUP(P$7,'1. General Inputs'!$AW$17:$AY$19,ROWS('1. General Inputs'!$AU$17:$AU$19),0))+(CHOOSE(P$7,'1. General Inputs'!$J$15,'1. General Inputs'!$L$15,'1. General Inputs'!$N$15)/12)*CHOOSE(P$7,'2. Protocols'!$K12,'2. Protocols'!$L12,'2. Protocols'!$M12)+'3. ARV Substitutions'!T38,0)</f>
        <v>#VALUE!</v>
      </c>
      <c r="Q13" s="72" t="e">
        <f>MAX(P13*(1+'1. General Inputs'!$AW$23+HLOOKUP(Q$7,'1. General Inputs'!$AW$17:$AY$19,ROWS('1. General Inputs'!$AU$17:$AU$19),0))+(CHOOSE(Q$7,'1. General Inputs'!$J$15,'1. General Inputs'!$L$15,'1. General Inputs'!$N$15)/12)*CHOOSE(Q$7,'2. Protocols'!$K12,'2. Protocols'!$L12,'2. Protocols'!$M12)+'3. ARV Substitutions'!U38,0)</f>
        <v>#VALUE!</v>
      </c>
      <c r="R13" s="72" t="e">
        <f>MAX(Q13*(1+'1. General Inputs'!$AW$23+HLOOKUP(R$7,'1. General Inputs'!$AW$17:$AY$19,ROWS('1. General Inputs'!$AU$17:$AU$19),0))+(CHOOSE(R$7,'1. General Inputs'!$J$15,'1. General Inputs'!$L$15,'1. General Inputs'!$N$15)/12)*CHOOSE(R$7,'2. Protocols'!$K12,'2. Protocols'!$L12,'2. Protocols'!$M12)+'3. ARV Substitutions'!V38,0)</f>
        <v>#VALUE!</v>
      </c>
      <c r="S13" s="72" t="e">
        <f>MAX(R13*(1+'1. General Inputs'!$AW$23+HLOOKUP(S$7,'1. General Inputs'!$AW$17:$AY$19,ROWS('1. General Inputs'!$AU$17:$AU$19),0))+(CHOOSE(S$7,'1. General Inputs'!$J$15,'1. General Inputs'!$L$15,'1. General Inputs'!$N$15)/12)*CHOOSE(S$7,'2. Protocols'!$K12,'2. Protocols'!$L12,'2. Protocols'!$M12)+'3. ARV Substitutions'!W38,0)</f>
        <v>#VALUE!</v>
      </c>
      <c r="T13" s="72" t="e">
        <f>MAX(S13*(1+'1. General Inputs'!$AW$23+HLOOKUP(T$7,'1. General Inputs'!$AW$17:$AY$19,ROWS('1. General Inputs'!$AU$17:$AU$19),0))+(CHOOSE(T$7,'1. General Inputs'!$J$15,'1. General Inputs'!$L$15,'1. General Inputs'!$N$15)/12)*CHOOSE(T$7,'2. Protocols'!$K12,'2. Protocols'!$L12,'2. Protocols'!$M12)+'3. ARV Substitutions'!X38,0)</f>
        <v>#VALUE!</v>
      </c>
      <c r="U13" s="72" t="e">
        <f>MAX(T13*(1+'1. General Inputs'!$AW$23+HLOOKUP(U$7,'1. General Inputs'!$AW$17:$AY$19,ROWS('1. General Inputs'!$AU$17:$AU$19),0))+(CHOOSE(U$7,'1. General Inputs'!$J$15,'1. General Inputs'!$L$15,'1. General Inputs'!$N$15)/12)*CHOOSE(U$7,'2. Protocols'!$K12,'2. Protocols'!$L12,'2. Protocols'!$M12)+'3. ARV Substitutions'!Y38,0)</f>
        <v>#VALUE!</v>
      </c>
      <c r="V13" s="72" t="e">
        <f>MAX(U13*(1+'1. General Inputs'!$AW$23+HLOOKUP(V$7,'1. General Inputs'!$AW$17:$AY$19,ROWS('1. General Inputs'!$AU$17:$AU$19),0))+(CHOOSE(V$7,'1. General Inputs'!$J$15,'1. General Inputs'!$L$15,'1. General Inputs'!$N$15)/12)*CHOOSE(V$7,'2. Protocols'!$K12,'2. Protocols'!$L12,'2. Protocols'!$M12)+'3. ARV Substitutions'!Z38,0)</f>
        <v>#VALUE!</v>
      </c>
      <c r="W13" s="72" t="e">
        <f>MAX(V13*(1+'1. General Inputs'!$AW$23+HLOOKUP(W$7,'1. General Inputs'!$AW$17:$AY$19,ROWS('1. General Inputs'!$AU$17:$AU$19),0))+(CHOOSE(W$7,'1. General Inputs'!$J$15,'1. General Inputs'!$L$15,'1. General Inputs'!$N$15)/12)*CHOOSE(W$7,'2. Protocols'!$K12,'2. Protocols'!$L12,'2. Protocols'!$M12)+'3. ARV Substitutions'!AA38,0)</f>
        <v>#VALUE!</v>
      </c>
      <c r="X13" s="72" t="e">
        <f>MAX(W13*(1+'1. General Inputs'!$AW$23+HLOOKUP(X$7,'1. General Inputs'!$AW$17:$AY$19,ROWS('1. General Inputs'!$AU$17:$AU$19),0))+(CHOOSE(X$7,'1. General Inputs'!$J$15,'1. General Inputs'!$L$15,'1. General Inputs'!$N$15)/12)*CHOOSE(X$7,'2. Protocols'!$K12,'2. Protocols'!$L12,'2. Protocols'!$M12)+'3. ARV Substitutions'!AB38,0)</f>
        <v>#VALUE!</v>
      </c>
      <c r="Y13" s="72" t="e">
        <f>MAX(X13*(1+'1. General Inputs'!$AW$23+HLOOKUP(Y$7,'1. General Inputs'!$AW$17:$AY$19,ROWS('1. General Inputs'!$AU$17:$AU$19),0))+(CHOOSE(Y$7,'1. General Inputs'!$J$15,'1. General Inputs'!$L$15,'1. General Inputs'!$N$15)/12)*CHOOSE(Y$7,'2. Protocols'!$K12,'2. Protocols'!$L12,'2. Protocols'!$M12)+'3. ARV Substitutions'!AC38,0)</f>
        <v>#VALUE!</v>
      </c>
      <c r="Z13" s="72" t="e">
        <f>MAX(Y13*(1+'1. General Inputs'!$AW$23+HLOOKUP(Z$7,'1. General Inputs'!$AW$17:$AY$19,ROWS('1. General Inputs'!$AU$17:$AU$19),0))+(CHOOSE(Z$7,'1. General Inputs'!$J$15,'1. General Inputs'!$L$15,'1. General Inputs'!$N$15)/12)*CHOOSE(Z$7,'2. Protocols'!$K12,'2. Protocols'!$L12,'2. Protocols'!$M12)+'3. ARV Substitutions'!AD38,0)</f>
        <v>#VALUE!</v>
      </c>
      <c r="AA13" s="72" t="e">
        <f>MAX(Z13*(1+'1. General Inputs'!$AW$23+HLOOKUP(AA$7,'1. General Inputs'!$AW$17:$AY$19,ROWS('1. General Inputs'!$AU$17:$AU$19),0))+(CHOOSE(AA$7,'1. General Inputs'!$J$15,'1. General Inputs'!$L$15,'1. General Inputs'!$N$15)/12)*CHOOSE(AA$7,'2. Protocols'!$K12,'2. Protocols'!$L12,'2. Protocols'!$M12)+'3. ARV Substitutions'!AE38,0)</f>
        <v>#VALUE!</v>
      </c>
      <c r="AB13" s="72" t="e">
        <f>MAX(AA13*(1+'1. General Inputs'!$AW$23+HLOOKUP(AB$7,'1. General Inputs'!$AW$17:$AY$19,ROWS('1. General Inputs'!$AU$17:$AU$19),0))+(CHOOSE(AB$7,'1. General Inputs'!$J$15,'1. General Inputs'!$L$15,'1. General Inputs'!$N$15)/12)*CHOOSE(AB$7,'2. Protocols'!$K12,'2. Protocols'!$L12,'2. Protocols'!$M12)+'3. ARV Substitutions'!AF38,0)</f>
        <v>#VALUE!</v>
      </c>
      <c r="AC13" s="72" t="e">
        <f>MAX(AB13*(1+'1. General Inputs'!$AW$23+HLOOKUP(AC$7,'1. General Inputs'!$AW$17:$AY$19,ROWS('1. General Inputs'!$AU$17:$AU$19),0))+(CHOOSE(AC$7,'1. General Inputs'!$J$15,'1. General Inputs'!$L$15,'1. General Inputs'!$N$15)/12)*CHOOSE(AC$7,'2. Protocols'!$K12,'2. Protocols'!$L12,'2. Protocols'!$M12)+'3. ARV Substitutions'!AG38,0)</f>
        <v>#VALUE!</v>
      </c>
      <c r="AD13" s="72" t="e">
        <f>MAX(AC13*(1+'1. General Inputs'!$AW$23+HLOOKUP(AD$7,'1. General Inputs'!$AW$17:$AY$19,ROWS('1. General Inputs'!$AU$17:$AU$19),0))+(CHOOSE(AD$7,'1. General Inputs'!$J$15,'1. General Inputs'!$L$15,'1. General Inputs'!$N$15)/12)*CHOOSE(AD$7,'2. Protocols'!$K12,'2. Protocols'!$L12,'2. Protocols'!$M12)+'3. ARV Substitutions'!AH38,0)</f>
        <v>#VALUE!</v>
      </c>
      <c r="AE13" s="72" t="e">
        <f>MAX(AD13*(1+'1. General Inputs'!$AW$23+HLOOKUP(AE$7,'1. General Inputs'!$AW$17:$AY$19,ROWS('1. General Inputs'!$AU$17:$AU$19),0))+(CHOOSE(AE$7,'1. General Inputs'!$J$15,'1. General Inputs'!$L$15,'1. General Inputs'!$N$15)/12)*CHOOSE(AE$7,'2. Protocols'!$K12,'2. Protocols'!$L12,'2. Protocols'!$M12)+'3. ARV Substitutions'!AI38,0)</f>
        <v>#VALUE!</v>
      </c>
      <c r="AF13" s="72" t="e">
        <f>MAX(AE13*(1+'1. General Inputs'!$AW$23+HLOOKUP(AF$7,'1. General Inputs'!$AW$17:$AY$19,ROWS('1. General Inputs'!$AU$17:$AU$19),0))+(CHOOSE(AF$7,'1. General Inputs'!$J$15,'1. General Inputs'!$L$15,'1. General Inputs'!$N$15)/12)*CHOOSE(AF$7,'2. Protocols'!$K12,'2. Protocols'!$L12,'2. Protocols'!$M12)+'3. ARV Substitutions'!AJ38,0)</f>
        <v>#VALUE!</v>
      </c>
      <c r="AG13" s="72" t="e">
        <f>MAX(AF13*(1+'1. General Inputs'!$AW$23+HLOOKUP(AG$7,'1. General Inputs'!$AW$17:$AY$19,ROWS('1. General Inputs'!$AU$17:$AU$19),0))+(CHOOSE(AG$7,'1. General Inputs'!$J$15,'1. General Inputs'!$L$15,'1. General Inputs'!$N$15)/12)*CHOOSE(AG$7,'2. Protocols'!$K12,'2. Protocols'!$L12,'2. Protocols'!$M12)+'3. ARV Substitutions'!AK38,0)</f>
        <v>#VALUE!</v>
      </c>
      <c r="AH13" s="72" t="e">
        <f>MAX(AG13*(1+'1. General Inputs'!$AW$23+HLOOKUP(AH$7,'1. General Inputs'!$AW$17:$AY$19,ROWS('1. General Inputs'!$AU$17:$AU$19),0))+(CHOOSE(AH$7,'1. General Inputs'!$J$15,'1. General Inputs'!$L$15,'1. General Inputs'!$N$15)/12)*CHOOSE(AH$7,'2. Protocols'!$K12,'2. Protocols'!$L12,'2. Protocols'!$M12)+'3. ARV Substitutions'!AL38,0)</f>
        <v>#VALUE!</v>
      </c>
      <c r="AI13" s="72" t="e">
        <f>MAX(AH13*(1+'1. General Inputs'!$AW$23+HLOOKUP(AI$7,'1. General Inputs'!$AW$17:$AY$19,ROWS('1. General Inputs'!$AU$17:$AU$19),0))+(CHOOSE(AI$7,'1. General Inputs'!$J$15,'1. General Inputs'!$L$15,'1. General Inputs'!$N$15)/12)*CHOOSE(AI$7,'2. Protocols'!$K12,'2. Protocols'!$L12,'2. Protocols'!$M12)+'3. ARV Substitutions'!AM38,0)</f>
        <v>#VALUE!</v>
      </c>
      <c r="AJ13" s="72" t="e">
        <f>MAX(AI13*(1+'1. General Inputs'!$AW$23+HLOOKUP(AJ$7,'1. General Inputs'!$AW$17:$AY$19,ROWS('1. General Inputs'!$AU$17:$AU$19),0))+(CHOOSE(AJ$7,'1. General Inputs'!$J$15,'1. General Inputs'!$L$15,'1. General Inputs'!$N$15)/12)*CHOOSE(AJ$7,'2. Protocols'!$K12,'2. Protocols'!$L12,'2. Protocols'!$M12)+'3. ARV Substitutions'!AN38,0)</f>
        <v>#VALUE!</v>
      </c>
      <c r="AK13" s="72" t="e">
        <f>MAX(AJ13*(1+'1. General Inputs'!$AW$23+HLOOKUP(AK$7,'1. General Inputs'!$AW$17:$AY$19,ROWS('1. General Inputs'!$AU$17:$AU$19),0))+(CHOOSE(AK$7,'1. General Inputs'!$J$15,'1. General Inputs'!$L$15,'1. General Inputs'!$N$15)/12)*CHOOSE(AK$7,'2. Protocols'!$K12,'2. Protocols'!$L12,'2. Protocols'!$M12)+'3. ARV Substitutions'!AO38,0)</f>
        <v>#VALUE!</v>
      </c>
      <c r="AL13" s="72" t="e">
        <f>MAX(AK13*(1+'1. General Inputs'!$AW$23+HLOOKUP(AL$7,'1. General Inputs'!$AW$17:$AY$19,ROWS('1. General Inputs'!$AU$17:$AU$19),0))+(CHOOSE(AL$7,'1. General Inputs'!$J$15,'1. General Inputs'!$L$15,'1. General Inputs'!$N$15)/12)*CHOOSE(AL$7,'2. Protocols'!$K12,'2. Protocols'!$L12,'2. Protocols'!$M12)+'3. ARV Substitutions'!AP38,0)</f>
        <v>#VALUE!</v>
      </c>
      <c r="AM13" s="72" t="e">
        <f>MAX(AL13*(1+'1. General Inputs'!$AW$23+HLOOKUP(AM$7,'1. General Inputs'!$AW$17:$AY$19,ROWS('1. General Inputs'!$AU$17:$AU$19),0))+(CHOOSE(AM$7,'1. General Inputs'!$J$15,'1. General Inputs'!$L$15,'1. General Inputs'!$N$15)/12)*CHOOSE(AM$7,'2. Protocols'!$K12,'2. Protocols'!$L12,'2. Protocols'!$M12)+'3. ARV Substitutions'!AQ38,0)</f>
        <v>#VALUE!</v>
      </c>
      <c r="AN13" s="72" t="e">
        <f>MAX(AM13*(1+'1. General Inputs'!$AW$23+HLOOKUP(AN$7,'1. General Inputs'!$AW$17:$AY$19,ROWS('1. General Inputs'!$AU$17:$AU$19),0))+(CHOOSE(AN$7,'1. General Inputs'!$J$15,'1. General Inputs'!$L$15,'1. General Inputs'!$N$15)/12)*CHOOSE(AN$7,'2. Protocols'!$K12,'2. Protocols'!$L12,'2. Protocols'!$M12)+'3. ARV Substitutions'!AR38,0)</f>
        <v>#VALUE!</v>
      </c>
      <c r="AO13" s="72" t="e">
        <f>MAX(AN13*(1+'1. General Inputs'!$AW$23+HLOOKUP(AO$7,'1. General Inputs'!$AW$17:$AY$19,ROWS('1. General Inputs'!$AU$17:$AU$19),0))+(CHOOSE(AO$7,'1. General Inputs'!$J$15,'1. General Inputs'!$L$15,'1. General Inputs'!$N$15)/12)*CHOOSE(AO$7,'2. Protocols'!$K12,'2. Protocols'!$L12,'2. Protocols'!$M12)+'3. ARV Substitutions'!AS38,0)</f>
        <v>#VALUE!</v>
      </c>
      <c r="AP13" s="72" t="e">
        <f>MAX(AO13*(1+'1. General Inputs'!$AW$23+HLOOKUP(AP$7,'1. General Inputs'!$AW$17:$AY$19,ROWS('1. General Inputs'!$AU$17:$AU$19),0))+(CHOOSE(AP$7,'1. General Inputs'!$J$15,'1. General Inputs'!$L$15,'1. General Inputs'!$N$15)/12)*CHOOSE(AP$7,'2. Protocols'!$K12,'2. Protocols'!$L12,'2. Protocols'!$M12)+'3. ARV Substitutions'!AT38,0)</f>
        <v>#VALUE!</v>
      </c>
      <c r="AQ13" s="72" t="e">
        <f>MAX(AP13*(1+'1. General Inputs'!$AW$23+HLOOKUP(AQ$7,'1. General Inputs'!$AW$17:$AY$19,ROWS('1. General Inputs'!$AU$17:$AU$19),0))+(CHOOSE(AQ$7,'1. General Inputs'!$J$15,'1. General Inputs'!$L$15,'1. General Inputs'!$N$15)/12)*CHOOSE(AQ$7,'2. Protocols'!$K12,'2. Protocols'!$L12,'2. Protocols'!$M12)+'3. ARV Substitutions'!AU38,0)</f>
        <v>#VALUE!</v>
      </c>
      <c r="CA13" s="51" t="e">
        <f t="shared" si="30"/>
        <v>#VALUE!</v>
      </c>
      <c r="CB13" s="51" t="e">
        <f t="shared" si="31"/>
        <v>#VALUE!</v>
      </c>
      <c r="CC13" s="51" t="e">
        <f t="shared" si="32"/>
        <v>#VALUE!</v>
      </c>
      <c r="CD13" s="51" t="e">
        <f t="shared" si="33"/>
        <v>#VALUE!</v>
      </c>
      <c r="CE13" s="51" t="e">
        <f t="shared" si="34"/>
        <v>#VALUE!</v>
      </c>
      <c r="CF13" s="51" t="e">
        <f t="shared" si="35"/>
        <v>#VALUE!</v>
      </c>
      <c r="CG13" s="51" t="e">
        <f t="shared" si="36"/>
        <v>#VALUE!</v>
      </c>
      <c r="CH13" s="51" t="e">
        <f t="shared" si="37"/>
        <v>#VALUE!</v>
      </c>
      <c r="CI13" s="51" t="e">
        <f t="shared" si="38"/>
        <v>#VALUE!</v>
      </c>
      <c r="CJ13" s="51" t="e">
        <f t="shared" si="39"/>
        <v>#VALUE!</v>
      </c>
      <c r="CK13" s="51" t="e">
        <f t="shared" si="40"/>
        <v>#VALUE!</v>
      </c>
      <c r="CL13" s="51" t="e">
        <f t="shared" si="41"/>
        <v>#VALUE!</v>
      </c>
      <c r="CM13" s="51" t="e">
        <f t="shared" si="42"/>
        <v>#VALUE!</v>
      </c>
      <c r="CN13" s="51" t="e">
        <f t="shared" si="43"/>
        <v>#VALUE!</v>
      </c>
      <c r="CO13" s="51" t="e">
        <f t="shared" si="44"/>
        <v>#VALUE!</v>
      </c>
      <c r="CP13" s="51" t="e">
        <f t="shared" si="45"/>
        <v>#VALUE!</v>
      </c>
      <c r="CQ13" s="51" t="e">
        <f t="shared" si="46"/>
        <v>#VALUE!</v>
      </c>
      <c r="CR13" s="51" t="e">
        <f t="shared" si="47"/>
        <v>#VALUE!</v>
      </c>
      <c r="CS13" s="51" t="e">
        <f t="shared" si="48"/>
        <v>#VALUE!</v>
      </c>
      <c r="CT13" s="51" t="e">
        <f t="shared" si="49"/>
        <v>#VALUE!</v>
      </c>
      <c r="CU13" s="51" t="e">
        <f t="shared" si="50"/>
        <v>#VALUE!</v>
      </c>
      <c r="CV13" s="51" t="e">
        <f t="shared" si="51"/>
        <v>#VALUE!</v>
      </c>
      <c r="CW13" s="51" t="e">
        <f t="shared" si="52"/>
        <v>#VALUE!</v>
      </c>
      <c r="CX13" s="51" t="e">
        <f t="shared" si="53"/>
        <v>#VALUE!</v>
      </c>
      <c r="CY13" s="51" t="e">
        <f t="shared" si="54"/>
        <v>#VALUE!</v>
      </c>
      <c r="CZ13" s="51" t="e">
        <f t="shared" si="55"/>
        <v>#VALUE!</v>
      </c>
      <c r="DA13" s="51" t="e">
        <f t="shared" si="56"/>
        <v>#VALUE!</v>
      </c>
      <c r="DB13" s="51" t="e">
        <f t="shared" si="57"/>
        <v>#VALUE!</v>
      </c>
      <c r="DC13" s="51" t="e">
        <f t="shared" si="58"/>
        <v>#VALUE!</v>
      </c>
      <c r="DD13" s="51" t="e">
        <f t="shared" si="59"/>
        <v>#VALUE!</v>
      </c>
      <c r="DE13" s="51" t="e">
        <f t="shared" si="60"/>
        <v>#VALUE!</v>
      </c>
      <c r="DF13" s="51" t="e">
        <f t="shared" si="61"/>
        <v>#VALUE!</v>
      </c>
      <c r="DG13" s="51" t="e">
        <f t="shared" si="62"/>
        <v>#VALUE!</v>
      </c>
      <c r="DH13" s="51" t="e">
        <f t="shared" si="63"/>
        <v>#VALUE!</v>
      </c>
      <c r="DI13" s="51" t="e">
        <f t="shared" si="64"/>
        <v>#VALUE!</v>
      </c>
      <c r="DJ13" s="51" t="e">
        <f t="shared" si="65"/>
        <v>#VALUE!</v>
      </c>
      <c r="DL13" s="21" t="str">
        <f>CONCATENATE('2. Protocols'!C12, '2. Protocols'!D12, '2. Protocols'!E12)</f>
        <v>+</v>
      </c>
      <c r="DM13" s="21" t="str">
        <f>CONCATENATE('2. Protocols'!C12, '2. Protocols'!D12, '2. Protocols'!E12, '2. Protocols'!F12, '2. Protocols'!G12,)</f>
        <v>++</v>
      </c>
      <c r="DO13" s="27">
        <f>IF(AND(OR(ISBLANK(DO$9),DO$9=0)=FALSE,OR(DO$9='2. Protocols'!$C12,DO$9='2. Protocols'!$E12,DO$9='2. Protocols'!$G12)),1,0)*'4. Formulations'!$I12</f>
        <v>0</v>
      </c>
      <c r="DP13" s="27">
        <f>IF(AND(OR(ISBLANK(DP$9),DP$9=0)=FALSE,OR(DP$9='2. Protocols'!$C12,DP$9='2. Protocols'!$E12,DP$9='2. Protocols'!$G12)),1,0)*'4. Formulations'!$I12</f>
        <v>0</v>
      </c>
      <c r="DQ13" s="27">
        <f>IF(AND(OR(ISBLANK(DQ$9),DQ$9=0)=FALSE,OR(DQ$9='2. Protocols'!$C12,DQ$9='2. Protocols'!$E12,DQ$9='2. Protocols'!$G12)),1,0)*'4. Formulations'!$I12</f>
        <v>0</v>
      </c>
      <c r="DR13" s="27">
        <f>IF(AND(OR(ISBLANK(DR$9),DR$9=0)=FALSE,OR(DR$9='2. Protocols'!$C12,DR$9='2. Protocols'!$E12,DR$9='2. Protocols'!$G12)),1,0)*'4. Formulations'!$I12</f>
        <v>0</v>
      </c>
      <c r="DS13" s="27">
        <f>IF(AND(OR(ISBLANK(DS$9),DS$9=0)=FALSE,OR(DS$9='2. Protocols'!$C12,DS$9='2. Protocols'!$E12,DS$9='2. Protocols'!$G12)),1,0)*'4. Formulations'!$I12</f>
        <v>0</v>
      </c>
      <c r="DT13" s="27">
        <f>IF(AND(OR(ISBLANK(DT$9),DT$9=0)=FALSE,OR(DT$9='2. Protocols'!$C12,DT$9='2. Protocols'!$E12,DT$9='2. Protocols'!$G12)),1,0)*'4. Formulations'!$I12</f>
        <v>0</v>
      </c>
      <c r="DU13" s="27">
        <f>IF(AND(OR(ISBLANK(DU$9),DU$9=0)=FALSE,OR(DU$9='2. Protocols'!$C12,DU$9='2. Protocols'!$E12,DU$9='2. Protocols'!$G12)),1,0)*'4. Formulations'!$I12</f>
        <v>0</v>
      </c>
      <c r="DV13" s="27">
        <f>IF(AND(OR(ISBLANK(DV$9),DV$9=0)=FALSE,OR(DV$9='2. Protocols'!$C12,DV$9='2. Protocols'!$E12,DV$9='2. Protocols'!$G12)),1,0)*'4. Formulations'!$I12</f>
        <v>0</v>
      </c>
      <c r="DW13" s="27">
        <f>IF(AND(OR(ISBLANK(DW$9),DW$9=0)=FALSE,OR(DW$9='2. Protocols'!$C12,DW$9='2. Protocols'!$E12,DW$9='2. Protocols'!$G12)),1,0)*'4. Formulations'!$I12</f>
        <v>0</v>
      </c>
      <c r="DX13" s="27">
        <f>IF(AND(OR(ISBLANK(DX$9),DX$9=0)=FALSE,OR(DX$9='2. Protocols'!$C12,DX$9='2. Protocols'!$E12,DX$9='2. Protocols'!$G12)),1,0)*'4. Formulations'!$I12</f>
        <v>0</v>
      </c>
      <c r="DY13" s="27">
        <f>IF(AND(OR(ISBLANK(DY$9),DY$9=0)=FALSE,OR(DY$9='2. Protocols'!$C12,DY$9='2. Protocols'!$E12,DY$9='2. Protocols'!$G12)),1,0)*'4. Formulations'!$I12</f>
        <v>0</v>
      </c>
      <c r="DZ13" s="27">
        <f>IF(AND(OR(ISBLANK(DZ$9),DZ$9=0)=FALSE,OR(DZ$9='2. Protocols'!$C12,DZ$9='2. Protocols'!$E12,DZ$9='2. Protocols'!$G12)),1,0)*'4. Formulations'!$I12</f>
        <v>0</v>
      </c>
      <c r="EA13" s="27">
        <f>IF(AND(OR(ISBLANK(EA$9),EA$9=0)=FALSE,OR(EA$9='2. Protocols'!$C12,EA$9='2. Protocols'!$E12,EA$9='2. Protocols'!$G12)),1,0)*'4. Formulations'!$I12</f>
        <v>0</v>
      </c>
      <c r="EB13" s="27">
        <f>IF(AND(OR(ISBLANK(EB$9),EB$9=0)=FALSE,OR(EB$9='2. Protocols'!$C12,EB$9='2. Protocols'!$E12,EB$9='2. Protocols'!$G12)),1,0)*'4. Formulations'!$I12</f>
        <v>0</v>
      </c>
      <c r="EC13" s="27">
        <f>IF(AND(OR(ISBLANK(EC$9),EC$9=0)=FALSE,OR(EC$9='2. Protocols'!$C12,EC$9='2. Protocols'!$E12,EC$9='2. Protocols'!$G12)),1,0)*'4. Formulations'!$I12</f>
        <v>0</v>
      </c>
      <c r="ED13" s="27">
        <f>IF(AND(OR(ISBLANK(ED$9),ED$9=0)=FALSE,OR(ED$9='2. Protocols'!$C12,ED$9='2. Protocols'!$E12,ED$9='2. Protocols'!$G12)),1,0)*'4. Formulations'!$I12</f>
        <v>0</v>
      </c>
      <c r="EE13" s="27">
        <f>IF(AND(OR(ISBLANK(EE$9),EE$9=0)=FALSE,OR(EE$9='2. Protocols'!$C12,EE$9='2. Protocols'!$E12,EE$9='2. Protocols'!$G12)),1,0)*'4. Formulations'!$I12</f>
        <v>0</v>
      </c>
      <c r="EF13" s="27">
        <f>IF(AND(OR(ISBLANK(EF$9),EF$9=0)=FALSE,OR(EF$9='2. Protocols'!$C12,EF$9='2. Protocols'!$E12,EF$9='2. Protocols'!$G12)),1,0)*'4. Formulations'!$I12</f>
        <v>0</v>
      </c>
      <c r="EG13" s="27">
        <f>IF(AND(OR(ISBLANK(EG$9),EG$9=0)=FALSE,OR(EG$9='2. Protocols'!$C12,EG$9='2. Protocols'!$E12,EG$9='2. Protocols'!$G12)),1,0)*'4. Formulations'!$I12</f>
        <v>0</v>
      </c>
      <c r="EH13" s="27">
        <f>IF(AND(OR(ISBLANK(EH$9),EH$9=0)=FALSE,OR(EH$9='2. Protocols'!$C12,EH$9='2. Protocols'!$E12,EH$9='2. Protocols'!$G12)),1,0)*'4. Formulations'!$I12</f>
        <v>0</v>
      </c>
      <c r="EI13" s="27">
        <f>IF(AND(OR(ISBLANK(EI$9),EI$9=0)=FALSE,OR(EI$9='2. Protocols'!$C12,EI$9='2. Protocols'!$E12,EI$9='2. Protocols'!$G12)),1,0)*'4. Formulations'!$I12</f>
        <v>0</v>
      </c>
      <c r="EJ13" s="27">
        <f>IF(AND(OR(ISBLANK(EJ$9),EJ$9=0)=FALSE,OR(EJ$9='2. Protocols'!$C12,EJ$9='2. Protocols'!$E12,EJ$9='2. Protocols'!$G12)),1,0)*'4. Formulations'!$I12</f>
        <v>0</v>
      </c>
      <c r="EK13" s="27">
        <f>IF(AND(OR(ISBLANK(EK$9),EK$9=0)=FALSE,OR(EK$9='2. Protocols'!$C12,EK$9='2. Protocols'!$E12,EK$9='2. Protocols'!$G12)),1,0)*'4. Formulations'!$I12</f>
        <v>0</v>
      </c>
      <c r="EL13" s="27">
        <f>IF(AND(OR(ISBLANK(EL$9),EL$9=0)=FALSE,OR(EL$9='2. Protocols'!$C12,EL$9='2. Protocols'!$E12,EL$9='2. Protocols'!$G12)),1,0)*'4. Formulations'!$I12</f>
        <v>0</v>
      </c>
      <c r="EM13" s="27">
        <f>IF(AND(OR(ISBLANK(EM$9),EM$9=0)=FALSE,OR(EM$9='2. Protocols'!$C12,EM$9='2. Protocols'!$E12,EM$9='2. Protocols'!$G12)),1,0)*'4. Formulations'!$I12</f>
        <v>0</v>
      </c>
      <c r="EN13" s="27">
        <f>IF(AND(OR(ISBLANK(EN$9),EN$9=0)=FALSE,OR(EN$9='2. Protocols'!$C12,EN$9='2. Protocols'!$E12,EN$9='2. Protocols'!$G12)),1,0)*'4. Formulations'!$I12</f>
        <v>0</v>
      </c>
      <c r="EO13" s="27">
        <f>IF(AND(OR(ISBLANK(EO$9),EO$9=0)=FALSE,OR(EO$9='2. Protocols'!$C12,EO$9='2. Protocols'!$E12,EO$9='2. Protocols'!$G12)),1,0)*'4. Formulations'!$I12</f>
        <v>0</v>
      </c>
      <c r="EP13" s="27">
        <f>IF(AND(OR(ISBLANK(EP$9),EP$9=0)=FALSE,OR(EP$9='2. Protocols'!$C12,EP$9='2. Protocols'!$E12,EP$9='2. Protocols'!$G12)),1,0)*'4. Formulations'!$I12</f>
        <v>0</v>
      </c>
      <c r="EQ13" s="27">
        <f>IF(AND(OR(ISBLANK(EQ$9),EQ$9=0)=FALSE,OR(EQ$9='2. Protocols'!$C12,EQ$9='2. Protocols'!$E12,EQ$9='2. Protocols'!$G12)),1,0)*'4. Formulations'!$I12</f>
        <v>0</v>
      </c>
      <c r="ER13" s="27">
        <f>IF(AND(OR(ISBLANK(ER$9),ER$9=0)=FALSE,OR(ER$9='2. Protocols'!$C12,ER$9='2. Protocols'!$E12,ER$9='2. Protocols'!$G12)),1,0)*'4. Formulations'!$I12</f>
        <v>0</v>
      </c>
      <c r="ES13" s="27">
        <f>IF(AND(OR(ISBLANK(ES$9),ES$9=0)=FALSE,OR(ES$9='2. Protocols'!$C12,ES$9='2. Protocols'!$E12,ES$9='2. Protocols'!$G12)),1,0)*'4. Formulations'!$I12</f>
        <v>0</v>
      </c>
      <c r="ET13" s="27">
        <f>IF(AND(OR(ISBLANK(ET$9),ET$9=0)=FALSE,OR(ET$9='2. Protocols'!$C12,ET$9='2. Protocols'!$E12,ET$9='2. Protocols'!$G12)),1,0)*'4. Formulations'!$I12</f>
        <v>0</v>
      </c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N13" s="27">
        <f>IF(AND(OR(ISBLANK(FN$9),FN$9=0)=FALSE,FN$9=$DL13),1,0)*'4. Formulations'!$J12</f>
        <v>0</v>
      </c>
      <c r="FO13" s="27">
        <f>IF(AND(OR(ISBLANK(FO$9),FO$9=0)=FALSE,FO$9=$DL13),1,0)*'4. Formulations'!$J12</f>
        <v>0</v>
      </c>
      <c r="FP13" s="27">
        <f>IF(AND(OR(ISBLANK(FP$9),FP$9=0)=FALSE,FP$9=$DL13),1,0)*'4. Formulations'!$J12</f>
        <v>0</v>
      </c>
      <c r="FQ13" s="27">
        <f>IF(AND(OR(ISBLANK(FQ$9),FQ$9=0)=FALSE,FQ$9=$DL13),1,0)*'4. Formulations'!$J12</f>
        <v>0</v>
      </c>
      <c r="FR13" s="27">
        <f>IF(AND(OR(ISBLANK(FR$9),FR$9=0)=FALSE,FR$9=$DL13),1,0)*'4. Formulations'!$J12</f>
        <v>0</v>
      </c>
      <c r="FS13" s="27">
        <f>IF(AND(OR(ISBLANK(FS$9),FS$9=0)=FALSE,FS$9=$DL13),1,0)*'4. Formulations'!$J12</f>
        <v>0</v>
      </c>
      <c r="FT13" s="27">
        <f>IF(AND(OR(ISBLANK(FT$9),FT$9=0)=FALSE,FT$9=$DL13),1,0)*'4. Formulations'!$J12</f>
        <v>0</v>
      </c>
      <c r="FU13" s="27">
        <f>IF(AND(OR(ISBLANK(FU$9),FU$9=0)=FALSE,FU$9=$DL13),1,0)*'4. Formulations'!$J12</f>
        <v>0</v>
      </c>
      <c r="FV13" s="27">
        <f>IF(AND(OR(ISBLANK(FV$9),FV$9=0)=FALSE,FV$9=$DL13),1,0)*'4. Formulations'!$J12</f>
        <v>0</v>
      </c>
      <c r="FW13" s="27">
        <f>IF(AND(OR(ISBLANK(FW$9),FW$9=0)=FALSE,FW$9=$DL13),1,0)*'4. Formulations'!$J12</f>
        <v>0</v>
      </c>
      <c r="FX13" s="27">
        <f>IF(AND(OR(ISBLANK(FX$9),FX$9=0)=FALSE,FX$9=$DL13),1,0)*'4. Formulations'!$J12</f>
        <v>0</v>
      </c>
      <c r="FY13" s="27">
        <f>IF(AND(OR(ISBLANK(FY$9),FY$9=0)=FALSE,FY$9=$DL13),1,0)*'4. Formulations'!$J12</f>
        <v>0</v>
      </c>
      <c r="FZ13" s="27">
        <f>IF(AND(OR(ISBLANK(FZ$9),FZ$9=0)=FALSE,FZ$9=$DL13),1,0)*'4. Formulations'!$J12</f>
        <v>0</v>
      </c>
      <c r="GA13" s="27">
        <f>IF(AND(OR(ISBLANK(GA$9),GA$9=0)=FALSE,GA$9=$DL13),1,0)*'4. Formulations'!$J12</f>
        <v>0</v>
      </c>
      <c r="GB13" s="27">
        <f>IF(AND(OR(ISBLANK(GB$9),GB$9=0)=FALSE,GB$9=$DL13),1,0)*'4. Formulations'!$J12</f>
        <v>0</v>
      </c>
      <c r="GC13" s="27">
        <f>IF(AND(OR(ISBLANK(GC$9),GC$9=0)=FALSE,GC$9=$DL13),1,0)*'4. Formulations'!$J12</f>
        <v>0</v>
      </c>
      <c r="GD13" s="27">
        <f>IF(AND(OR(ISBLANK(GD$9),GD$9=0)=FALSE,GD$9=$DL13),1,0)*'4. Formulations'!$J12</f>
        <v>0</v>
      </c>
      <c r="GE13" s="27"/>
      <c r="GF13" s="27"/>
      <c r="GG13" s="27"/>
      <c r="GI13" s="27">
        <f>IF(AND(OR(ISBLANK(GI$9),GI$9=0)=FALSE,SUM($FN13:$GD13)&gt;0,GI$9='2. Protocols'!$G12),1,0)*'4. Formulations'!$J12</f>
        <v>0</v>
      </c>
      <c r="GJ13" s="27">
        <f>IF(AND(OR(ISBLANK(GJ$9),GJ$9=0)=FALSE,SUM($FN13:$GD13)&gt;0,GJ$9='2. Protocols'!$G12),1,0)*'4. Formulations'!$J12</f>
        <v>0</v>
      </c>
      <c r="GK13" s="27">
        <f>IF(AND(OR(ISBLANK(GK$9),GK$9=0)=FALSE,SUM($FN13:$GD13)&gt;0,GK$9='2. Protocols'!$G12),1,0)*'4. Formulations'!$J12</f>
        <v>0</v>
      </c>
      <c r="GL13" s="27">
        <f>IF(AND(OR(ISBLANK(GL$9),GL$9=0)=FALSE,SUM($FN13:$GD13)&gt;0,GL$9='2. Protocols'!$G12),1,0)*'4. Formulations'!$J12</f>
        <v>0</v>
      </c>
      <c r="GM13" s="27">
        <f>IF(AND(OR(ISBLANK(GM$9),GM$9=0)=FALSE,SUM($FN13:$GD13)&gt;0,GM$9='2. Protocols'!$G12),1,0)*'4. Formulations'!$J12</f>
        <v>0</v>
      </c>
      <c r="GN13" s="27">
        <f>IF(AND(OR(ISBLANK(GN$9),GN$9=0)=FALSE,SUM($FN13:$GD13)&gt;0,GN$9='2. Protocols'!$G12),1,0)*'4. Formulations'!$J12</f>
        <v>0</v>
      </c>
      <c r="GO13" s="27">
        <f>IF(AND(OR(ISBLANK(GO$9),GO$9=0)=FALSE,SUM($FN13:$GD13)&gt;0,GO$9='2. Protocols'!$G12),1,0)*'4. Formulations'!$J12</f>
        <v>0</v>
      </c>
      <c r="GP13" s="27">
        <f>IF(AND(OR(ISBLANK(GP$9),GP$9=0)=FALSE,SUM($FN13:$GD13)&gt;0,GP$9='2. Protocols'!$G12),1,0)*'4. Formulations'!$J12</f>
        <v>0</v>
      </c>
      <c r="GQ13" s="27">
        <f>IF(AND(OR(ISBLANK(GQ$9),GQ$9=0)=FALSE,SUM($FN13:$GD13)&gt;0,GQ$9='2. Protocols'!$G12),1,0)*'4. Formulations'!$J12</f>
        <v>0</v>
      </c>
      <c r="GR13" s="27">
        <f>IF(AND(OR(ISBLANK(GR$9),GR$9=0)=FALSE,SUM($FN13:$GD13)&gt;0,GR$9='2. Protocols'!$G12),1,0)*'4. Formulations'!$J12</f>
        <v>0</v>
      </c>
      <c r="GS13" s="27">
        <f>IF(AND(OR(ISBLANK(GS$9),GS$9=0)=FALSE,SUM($FN13:$GD13)&gt;0,GS$9='2. Protocols'!$G12),1,0)*'4. Formulations'!$J12</f>
        <v>0</v>
      </c>
      <c r="GT13" s="27">
        <f>IF(AND(OR(ISBLANK(GT$9),GT$9=0)=FALSE,SUM($FN13:$GD13)&gt;0,GT$9='2. Protocols'!$G12),1,0)*'4. Formulations'!$J12</f>
        <v>0</v>
      </c>
      <c r="GU13" s="27">
        <f>IF(AND(OR(ISBLANK(GU$9),GU$9=0)=FALSE,SUM($FN13:$GD13)&gt;0,GU$9='2. Protocols'!$G12),1,0)*'4. Formulations'!$J12</f>
        <v>0</v>
      </c>
      <c r="GV13" s="27">
        <f>IF(AND(OR(ISBLANK(GV$9),GV$9=0)=FALSE,SUM($FN13:$GD13)&gt;0,GV$9='2. Protocols'!$G12),1,0)*'4. Formulations'!$J12</f>
        <v>0</v>
      </c>
      <c r="GW13" s="27">
        <f>IF(AND(OR(ISBLANK(GW$9),GW$9=0)=FALSE,SUM($FN13:$GD13)&gt;0,GW$9='2. Protocols'!$G12),1,0)*'4. Formulations'!$J12</f>
        <v>0</v>
      </c>
      <c r="GX13" s="27">
        <f>IF(AND(OR(ISBLANK(GX$9),GX$9=0)=FALSE,SUM($FN13:$GD13)&gt;0,GX$9='2. Protocols'!$G12),1,0)*'4. Formulations'!$J12</f>
        <v>0</v>
      </c>
      <c r="GY13" s="27">
        <f>IF(AND(OR(ISBLANK(GY$9),GY$9=0)=FALSE,SUM($FN13:$GD13)&gt;0,GY$9='2. Protocols'!$G12),1,0)*'4. Formulations'!$J12</f>
        <v>0</v>
      </c>
      <c r="GZ13" s="27">
        <f>IF(AND(OR(ISBLANK(GZ$9),GZ$9=0)=FALSE,SUM($FN13:$GD13)&gt;0,GZ$9='2. Protocols'!$G12),1,0)*'4. Formulations'!$J12</f>
        <v>0</v>
      </c>
      <c r="HA13" s="27">
        <f>IF(AND(OR(ISBLANK(HA$9),HA$9=0)=FALSE,SUM($FN13:$GD13)&gt;0,HA$9='2. Protocols'!$G12),1,0)*'4. Formulations'!$J12</f>
        <v>0</v>
      </c>
      <c r="HB13" s="27">
        <f>IF(AND(OR(ISBLANK(HB$9),HB$9=0)=FALSE,SUM($FN13:$GD13)&gt;0,HB$9='2. Protocols'!$G12),1,0)*'4. Formulations'!$J12</f>
        <v>0</v>
      </c>
      <c r="HC13" s="27">
        <f>IF(AND(OR(ISBLANK(HC$9),HC$9=0)=FALSE,SUM($FN13:$GD13)&gt;0,HC$9='2. Protocols'!$G12),1,0)*'4. Formulations'!$J12</f>
        <v>0</v>
      </c>
      <c r="HD13" s="27">
        <f>IF(AND(OR(ISBLANK(HD$9),HD$9=0)=FALSE,SUM($FN13:$GD13)&gt;0,HD$9='2. Protocols'!$G12),1,0)*'4. Formulations'!$J12</f>
        <v>0</v>
      </c>
      <c r="HE13" s="27">
        <f>IF(AND(OR(ISBLANK(HE$9),HE$9=0)=FALSE,SUM($FN13:$GD13)&gt;0,HE$9='2. Protocols'!$G12),1,0)*'4. Formulations'!$J12</f>
        <v>0</v>
      </c>
      <c r="HF13" s="27">
        <f>IF(AND(OR(ISBLANK(HF$9),HF$9=0)=FALSE,SUM($FN13:$GD13)&gt;0,HF$9='2. Protocols'!$G12),1,0)*'4. Formulations'!$J12</f>
        <v>0</v>
      </c>
      <c r="HG13" s="27">
        <f>IF(AND(OR(ISBLANK(HG$9),HG$9=0)=FALSE,SUM($FN13:$GD13)&gt;0,HG$9='2. Protocols'!$G12),1,0)*'4. Formulations'!$J12</f>
        <v>0</v>
      </c>
      <c r="HH13" s="27">
        <f>IF(AND(OR(ISBLANK(HH$9),HH$9=0)=FALSE,SUM($FN13:$GD13)&gt;0,HH$9='2. Protocols'!$G12),1,0)*'4. Formulations'!$J12</f>
        <v>0</v>
      </c>
      <c r="HI13" s="27">
        <f>IF(AND(OR(ISBLANK(HI$9),HI$9=0)=FALSE,SUM($FN13:$GD13)&gt;0,HI$9='2. Protocols'!$G12),1,0)*'4. Formulations'!$J12</f>
        <v>0</v>
      </c>
      <c r="HJ13" s="27">
        <f>IF(AND(OR(ISBLANK(HJ$9),HJ$9=0)=FALSE,SUM($FN13:$GD13)&gt;0,HJ$9='2. Protocols'!$G12),1,0)*'4. Formulations'!$J12</f>
        <v>0</v>
      </c>
      <c r="HK13" s="27">
        <f>IF(AND(OR(ISBLANK(HK$9),HK$9=0)=FALSE,SUM($FN13:$GD13)&gt;0,HK$9='2. Protocols'!$G12),1,0)*'4. Formulations'!$J12</f>
        <v>0</v>
      </c>
      <c r="HL13" s="27">
        <f>IF(AND(OR(ISBLANK(HL$9),HL$9=0)=FALSE,SUM($FN13:$GD13)&gt;0,HL$9='2. Protocols'!$G12),1,0)*'4. Formulations'!$J12</f>
        <v>0</v>
      </c>
      <c r="HM13" s="27">
        <f>IF(AND(OR(ISBLANK(HM$9),HM$9=0)=FALSE,SUM($FN13:$GD13)&gt;0,HM$9='2. Protocols'!$G12),1,0)*'4. Formulations'!$J12</f>
        <v>0</v>
      </c>
      <c r="HN13" s="27">
        <f>IF(AND(OR(ISBLANK(HN$9),HN$9=0)=FALSE,SUM($FN13:$GD13)&gt;0,HN$9='2. Protocols'!$G12),1,0)*'4. Formulations'!$J12</f>
        <v>0</v>
      </c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H13" s="27">
        <f>IF(AND(OR(ISBLANK(GI$9),GI$9=0)=FALSE,IH$9=$DM13),1,0)*'4. Formulations'!$K12</f>
        <v>0</v>
      </c>
      <c r="II13" s="27">
        <f>IF(AND(OR(ISBLANK(GJ$9),GJ$9=0)=FALSE,II$9=$DM13),1,0)*'4. Formulations'!$K12</f>
        <v>0</v>
      </c>
      <c r="IJ13" s="27">
        <f>IF(AND(OR(ISBLANK(GK$9),GK$9=0)=FALSE,IJ$9=$DM13),1,0)*'4. Formulations'!$K12</f>
        <v>0</v>
      </c>
      <c r="IK13" s="27">
        <f>IF(AND(OR(ISBLANK(GL$9),GL$9=0)=FALSE,IK$9=$DM13),1,0)*'4. Formulations'!$K12</f>
        <v>0</v>
      </c>
      <c r="IL13" s="27">
        <f>IF(AND(OR(ISBLANK(GM$9),GM$9=0)=FALSE,IL$9=$DM13),1,0)*'4. Formulations'!$K12</f>
        <v>0</v>
      </c>
      <c r="IM13" s="27">
        <f>IF(AND(OR(ISBLANK(GN$9),GN$9=0)=FALSE,IM$9=$DM13),1,0)*'4. Formulations'!$K12</f>
        <v>0</v>
      </c>
      <c r="IN13" s="27">
        <f>IF(AND(OR(ISBLANK(GO$9),GO$9=0)=FALSE,IN$9=$DM13),1,0)*'4. Formulations'!$K12</f>
        <v>0</v>
      </c>
      <c r="IO13" s="27">
        <f>IF(AND(OR(ISBLANK(GP$9),GP$9=0)=FALSE,IO$9=$DM13),1,0)*'4. Formulations'!$K12</f>
        <v>0</v>
      </c>
      <c r="IP13" s="27">
        <f>IF(AND(OR(ISBLANK(GQ$9),GQ$9=0)=FALSE,IP$9=$DM13),1,0)*'4. Formulations'!$K12</f>
        <v>0</v>
      </c>
      <c r="IQ13" s="27">
        <f>IF(AND(OR(ISBLANK(GR$9),GR$9=0)=FALSE,IQ$9=$DM13),1,0)*'4. Formulations'!$K12</f>
        <v>0</v>
      </c>
      <c r="IR13" s="27">
        <f>IF(AND(OR(ISBLANK(GN$9),GN$9=0)=FALSE,IR$9=$DM13),1,0)*'4. Formulations'!$K12</f>
        <v>0</v>
      </c>
      <c r="IS13" s="27">
        <f>IF(AND(OR(ISBLANK(GO$9),GO$9=0)=FALSE,IS$9=$DM13),1,0)*'4. Formulations'!$K12</f>
        <v>0</v>
      </c>
      <c r="IT13" s="27">
        <f>IF(AND(OR(ISBLANK(GP$9),GP$9=0)=FALSE,IT$9=$DM13),1,0)*'4. Formulations'!$K12</f>
        <v>0</v>
      </c>
      <c r="IU13" s="27">
        <f>IF(AND(OR(ISBLANK(GQ$9),GQ$9=0)=FALSE,IU$9=$DM13),1,0)*'4. Formulations'!$K12</f>
        <v>0</v>
      </c>
      <c r="IV13" s="27"/>
      <c r="IW13" s="27"/>
      <c r="IX13" s="27"/>
      <c r="IY13" s="27"/>
      <c r="IZ13" s="27"/>
      <c r="JA13" s="27"/>
      <c r="JC13" s="27">
        <f>IF(AND(OR(ISBLANK(JC$9),JC$9=0)=FALSE,OR(JC$9='2. Protocols'!$C12,JC$9='2. Protocols'!$E12,JC$9='2. Protocols'!$G12)),1,0)*'4. Formulations'!$L12</f>
        <v>0</v>
      </c>
      <c r="JD13" s="27">
        <f>IF(AND(OR(ISBLANK(JD$9),JD$9=0)=FALSE,OR(JD$9='2. Protocols'!$C12,JD$9='2. Protocols'!$E12,JD$9='2. Protocols'!$G12)),1,0)*'4. Formulations'!$L12</f>
        <v>0</v>
      </c>
      <c r="JE13" s="27">
        <f>IF(AND(OR(ISBLANK(JE$9),JE$9=0)=FALSE,OR(JE$9='2. Protocols'!$C12,JE$9='2. Protocols'!$E12,JE$9='2. Protocols'!$G12)),1,0)*'4. Formulations'!$L12</f>
        <v>0</v>
      </c>
      <c r="JF13" s="27">
        <f>IF(AND(OR(ISBLANK(JF$9),JF$9=0)=FALSE,OR(JF$9='2. Protocols'!$C12,JF$9='2. Protocols'!$E12,JF$9='2. Protocols'!$G12)),1,0)*'4. Formulations'!$L12</f>
        <v>0</v>
      </c>
      <c r="JG13" s="27">
        <f>IF(AND(OR(ISBLANK(JG$9),JG$9=0)=FALSE,OR(JG$9='2. Protocols'!$C12,JG$9='2. Protocols'!$E12,JG$9='2. Protocols'!$G12)),1,0)*'4. Formulations'!$L12</f>
        <v>0</v>
      </c>
      <c r="JH13" s="27">
        <f>IF(AND(OR(ISBLANK(JH$9),JH$9=0)=FALSE,OR(JH$9='2. Protocols'!$C12,JH$9='2. Protocols'!$E12,JH$9='2. Protocols'!$G12)),1,0)*'4. Formulations'!$L12</f>
        <v>0</v>
      </c>
      <c r="JI13" s="27">
        <f>IF(AND(OR(ISBLANK(JI$9),JI$9=0)=FALSE,OR(JI$9='2. Protocols'!$C12,JI$9='2. Protocols'!$E12,JI$9='2. Protocols'!$G12)),1,0)*'4. Formulations'!$L12</f>
        <v>0</v>
      </c>
      <c r="JJ13" s="27">
        <f>IF(AND(OR(ISBLANK(JJ$9),JJ$9=0)=FALSE,OR(JJ$9='2. Protocols'!$C12,JJ$9='2. Protocols'!$E12,JJ$9='2. Protocols'!$G12)),1,0)*'4. Formulations'!$L12</f>
        <v>0</v>
      </c>
      <c r="JK13" s="27">
        <f>IF(AND(OR(ISBLANK(JK$9),JK$9=0)=FALSE,OR(JK$9='2. Protocols'!$C12,JK$9='2. Protocols'!$E12,JK$9='2. Protocols'!$G12)),1,0)*'4. Formulations'!$L12</f>
        <v>0</v>
      </c>
      <c r="JL13" s="27">
        <f>IF(AND(OR(ISBLANK(JL$9),JL$9=0)=FALSE,OR(JL$9='2. Protocols'!$C12,JL$9='2. Protocols'!$E12,JL$9='2. Protocols'!$G12)),1,0)*'4. Formulations'!$L12</f>
        <v>0</v>
      </c>
      <c r="JM13" s="27">
        <f>IF(AND(OR(ISBLANK(JM$9),JM$9=0)=FALSE,OR(JM$9='2. Protocols'!$C12,JM$9='2. Protocols'!$E12,JM$9='2. Protocols'!$G12)),1,0)*'4. Formulations'!$L12</f>
        <v>0</v>
      </c>
      <c r="JN13" s="27">
        <f>IF(AND(OR(ISBLANK(JN$9),JN$9=0)=FALSE,OR(JN$9='2. Protocols'!$C12,JN$9='2. Protocols'!$E12,JN$9='2. Protocols'!$G12)),1,0)*'4. Formulations'!$L12</f>
        <v>0</v>
      </c>
      <c r="JO13" s="27">
        <f>IF(AND(OR(ISBLANK(JO$9),JO$9=0)=FALSE,OR(JO$9='2. Protocols'!$C12,JO$9='2. Protocols'!$E12,JO$9='2. Protocols'!$G12)),1,0)*'4. Formulations'!$L12</f>
        <v>0</v>
      </c>
      <c r="JP13" s="27">
        <f>IF(AND(OR(ISBLANK(JP$9),JP$9=0)=FALSE,OR(JP$9='2. Protocols'!$C12,JP$9='2. Protocols'!$E12,JP$9='2. Protocols'!$G12)),1,0)*'4. Formulations'!$L12</f>
        <v>0</v>
      </c>
      <c r="JQ13" s="27">
        <f>IF(AND(OR(ISBLANK(JQ$9),JQ$9=0)=FALSE,OR(JQ$9='2. Protocols'!$C12,JQ$9='2. Protocols'!$E12,JQ$9='2. Protocols'!$G12)),1,0)*'4. Formulations'!$L12</f>
        <v>0</v>
      </c>
      <c r="JR13" s="27">
        <f>IF(AND(OR(ISBLANK(JR$9),JR$9=0)=FALSE,OR(JR$9='2. Protocols'!$C12,JR$9='2. Protocols'!$E12,JR$9='2. Protocols'!$G12)),1,0)*'4. Formulations'!$L12</f>
        <v>0</v>
      </c>
      <c r="JS13" s="27">
        <f>IF(AND(OR(ISBLANK(JS$9),JS$9=0)=FALSE,OR(JS$9='2. Protocols'!$C12,JS$9='2. Protocols'!$E12,JS$9='2. Protocols'!$G12)),1,0)*'4. Formulations'!$L12</f>
        <v>0</v>
      </c>
      <c r="JT13" s="27">
        <f>IF(AND(OR(ISBLANK(JT$9),JT$9=0)=FALSE,OR(JT$9='2. Protocols'!$C12,JT$9='2. Protocols'!$E12,JT$9='2. Protocols'!$G12)),1,0)*'4. Formulations'!$L12</f>
        <v>0</v>
      </c>
      <c r="JU13" s="27">
        <f>IF(AND(OR(ISBLANK(JU$9),JU$9=0)=FALSE,OR(JU$9='2. Protocols'!$C12,JU$9='2. Protocols'!$E12,JU$9='2. Protocols'!$G12)),1,0)*'4. Formulations'!$L12</f>
        <v>0</v>
      </c>
      <c r="JV13" s="27">
        <f>IF(AND(OR(ISBLANK(JV$9),JV$9=0)=FALSE,OR(JV$9='2. Protocols'!$C12,JV$9='2. Protocols'!$E12,JV$9='2. Protocols'!$G12)),1,0)*'4. Formulations'!$L12</f>
        <v>0</v>
      </c>
      <c r="JW13" s="27">
        <f>IF(AND(OR(ISBLANK(JW$9),JW$9=0)=FALSE,OR(JW$9='2. Protocols'!$C12,JW$9='2. Protocols'!$E12,JW$9='2. Protocols'!$G12)),1,0)*'4. Formulations'!$L12</f>
        <v>0</v>
      </c>
      <c r="JX13" s="27">
        <f>IF(AND(OR(ISBLANK(JX$9),JX$9=0)=FALSE,OR(JX$9='2. Protocols'!$C12,JX$9='2. Protocols'!$E12,JX$9='2. Protocols'!$G12)),1,0)*'4. Formulations'!$L12</f>
        <v>0</v>
      </c>
      <c r="JY13" s="27">
        <f>IF(AND(OR(ISBLANK(JY$9),JY$9=0)=FALSE,OR(JY$9='2. Protocols'!$C12,JY$9='2. Protocols'!$E12,JY$9='2. Protocols'!$G12)),1,0)*'4. Formulations'!$L12</f>
        <v>0</v>
      </c>
      <c r="JZ13" s="27">
        <f>IF(AND(OR(ISBLANK(JZ$9),JZ$9=0)=FALSE,OR(JZ$9='2. Protocols'!$C12,JZ$9='2. Protocols'!$E12,JZ$9='2. Protocols'!$G12)),1,0)*'4. Formulations'!$L12</f>
        <v>0</v>
      </c>
      <c r="KA13" s="27">
        <f>IF(AND(OR(ISBLANK(KA$9),KA$9=0)=FALSE,OR(KA$9='2. Protocols'!$C12,KA$9='2. Protocols'!$E12,KA$9='2. Protocols'!$G12)),1,0)*'4. Formulations'!$L12</f>
        <v>0</v>
      </c>
      <c r="KB13" s="27">
        <f>IF(AND(OR(ISBLANK(KB$9),KB$9=0)=FALSE,OR(KB$9='2. Protocols'!$C12,KB$9='2. Protocols'!$E12,KB$9='2. Protocols'!$G12)),1,0)*'4. Formulations'!$L12</f>
        <v>0</v>
      </c>
      <c r="KC13" s="27">
        <f>IF(AND(OR(ISBLANK(KC$9),KC$9=0)=FALSE,OR(KC$9='2. Protocols'!$C12,KC$9='2. Protocols'!$E12,KC$9='2. Protocols'!$G12)),1,0)*'4. Formulations'!$L12</f>
        <v>0</v>
      </c>
      <c r="KD13" s="27">
        <f>IF(AND(OR(ISBLANK(KD$9),KD$9=0)=FALSE,OR(KD$9='2. Protocols'!$C12,KD$9='2. Protocols'!$E12,KD$9='2. Protocols'!$G12)),1,0)*'4. Formulations'!$L12</f>
        <v>0</v>
      </c>
      <c r="KE13" s="27">
        <f>IF(AND(OR(ISBLANK(KE$9),KE$9=0)=FALSE,OR(KE$9='2. Protocols'!$C12,KE$9='2. Protocols'!$E12,KE$9='2. Protocols'!$G12)),1,0)*'4. Formulations'!$L12</f>
        <v>0</v>
      </c>
      <c r="KF13" s="27">
        <f>IF(AND(OR(ISBLANK(KF$9),KF$9=0)=FALSE,OR(KF$9='2. Protocols'!$C12,KF$9='2. Protocols'!$E12,KF$9='2. Protocols'!$G12)),1,0)*'4. Formulations'!$L12</f>
        <v>0</v>
      </c>
      <c r="KG13" s="27">
        <f>IF(AND(OR(ISBLANK(KG$9),KG$9=0)=FALSE,OR(KG$9='2. Protocols'!$C12,KG$9='2. Protocols'!$E12,KG$9='2. Protocols'!$G12)),1,0)*'4. Formulations'!$L12</f>
        <v>0</v>
      </c>
      <c r="KH13" s="27">
        <f>IF(AND(OR(ISBLANK(KH$9),KH$9=0)=FALSE,OR(KH$9='2. Protocols'!$C12,KH$9='2. Protocols'!$E12,KH$9='2. Protocols'!$G12)),1,0)*'4. Formulations'!$L12</f>
        <v>0</v>
      </c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B13" s="27">
        <f>IF(AND(OR(ISBLANK(LB$9),LB$9=0)=FALSE,LB$9=$DL13),1,0)*'4. Formulations'!$M12</f>
        <v>0</v>
      </c>
      <c r="LC13" s="27">
        <f>IF(AND(OR(ISBLANK(LC$9),LC$9=0)=FALSE,LC$9=$DL13),1,0)*'4. Formulations'!$M12</f>
        <v>0</v>
      </c>
      <c r="LD13" s="27">
        <f>IF(AND(OR(ISBLANK(LD$9),LD$9=0)=FALSE,LD$9=$DL13),1,0)*'4. Formulations'!$M12</f>
        <v>0</v>
      </c>
      <c r="LE13" s="27">
        <f>IF(AND(OR(ISBLANK(LE$9),LE$9=0)=FALSE,LE$9=$DL13),1,0)*'4. Formulations'!$M12</f>
        <v>0</v>
      </c>
      <c r="LF13" s="27">
        <f>IF(AND(OR(ISBLANK(LF$9),LF$9=0)=FALSE,LF$9=$DL13),1,0)*'4. Formulations'!$M12</f>
        <v>0</v>
      </c>
      <c r="LG13" s="27">
        <f>IF(AND(OR(ISBLANK(LG$9),LG$9=0)=FALSE,LG$9=$DL13),1,0)*'4. Formulations'!$M12</f>
        <v>0</v>
      </c>
      <c r="LH13" s="27">
        <f>IF(AND(OR(ISBLANK(LH$9),LH$9=0)=FALSE,LH$9=$DL13),1,0)*'4. Formulations'!$M12</f>
        <v>0</v>
      </c>
      <c r="LI13" s="27">
        <f>IF(AND(OR(ISBLANK(LI$9),LI$9=0)=FALSE,LI$9=$DL13),1,0)*'4. Formulations'!$M12</f>
        <v>0</v>
      </c>
      <c r="LJ13" s="27">
        <f>IF(AND(OR(ISBLANK(LJ$9),LJ$9=0)=FALSE,LJ$9=$DL13),1,0)*'4. Formulations'!$M12</f>
        <v>0</v>
      </c>
      <c r="LK13" s="27">
        <f>IF(AND(OR(ISBLANK(LK$9),LK$9=0)=FALSE,LK$9=$DL13),1,0)*'4. Formulations'!$M12</f>
        <v>0</v>
      </c>
      <c r="LL13" s="27">
        <f>IF(AND(OR(ISBLANK(LL$9),LL$9=0)=FALSE,LL$9=$DL13),1,0)*'4. Formulations'!$M12</f>
        <v>0</v>
      </c>
      <c r="LM13" s="27">
        <f>IF(AND(OR(ISBLANK(LM$9),LM$9=0)=FALSE,LM$9=$DL13),1,0)*'4. Formulations'!$M12</f>
        <v>0</v>
      </c>
      <c r="LN13" s="27">
        <f>IF(AND(OR(ISBLANK(LN$9),LN$9=0)=FALSE,LN$9=$DL13),1,0)*'4. Formulations'!$M12</f>
        <v>0</v>
      </c>
      <c r="LO13" s="27">
        <f>IF(AND(OR(ISBLANK(LO$9),LO$9=0)=FALSE,LO$9=$DL13),1,0)*'4. Formulations'!$M12</f>
        <v>0</v>
      </c>
      <c r="LP13" s="27">
        <f>IF(AND(OR(ISBLANK(LP$9),LP$9=0)=FALSE,LP$9=$DL13),1,0)*'4. Formulations'!$M12</f>
        <v>0</v>
      </c>
      <c r="LQ13" s="27">
        <f>IF(AND(OR(ISBLANK(LQ$9),LQ$9=0)=FALSE,LQ$9=$DL13),1,0)*'4. Formulations'!$M12</f>
        <v>0</v>
      </c>
      <c r="LR13" s="27">
        <f>IF(AND(OR(ISBLANK(LR$9),LR$9=0)=FALSE,LR$9=$DL13),1,0)*'4. Formulations'!$M12</f>
        <v>0</v>
      </c>
      <c r="LS13" s="27"/>
      <c r="LT13" s="27"/>
      <c r="LU13" s="27"/>
      <c r="LW13" s="27">
        <f>IF(AND(OR(ISBLANK(LW$9),LW$9=0)=FALSE,SUM($LB13:$LR13)&gt;0,LW$9='2. Protocols'!$G12),1,0)*'4. Formulations'!$M12</f>
        <v>0</v>
      </c>
      <c r="LX13" s="27">
        <f>IF(AND(OR(ISBLANK(LX$9),LX$9=0)=FALSE,SUM($LB13:$LR13)&gt;0,LX$9='2. Protocols'!$G12),1,0)*'4. Formulations'!$M12</f>
        <v>0</v>
      </c>
      <c r="LY13" s="27">
        <f>IF(AND(OR(ISBLANK(LY$9),LY$9=0)=FALSE,SUM($LB13:$LR13)&gt;0,LY$9='2. Protocols'!$G12),1,0)*'4. Formulations'!$M12</f>
        <v>0</v>
      </c>
      <c r="LZ13" s="27">
        <f>IF(AND(OR(ISBLANK(LZ$9),LZ$9=0)=FALSE,SUM($LB13:$LR13)&gt;0,LZ$9='2. Protocols'!$G12),1,0)*'4. Formulations'!$M12</f>
        <v>0</v>
      </c>
      <c r="MA13" s="27">
        <f>IF(AND(OR(ISBLANK(MA$9),MA$9=0)=FALSE,SUM($LB13:$LR13)&gt;0,MA$9='2. Protocols'!$G12),1,0)*'4. Formulations'!$M12</f>
        <v>0</v>
      </c>
      <c r="MB13" s="27">
        <f>IF(AND(OR(ISBLANK(MB$9),MB$9=0)=FALSE,SUM($LB13:$LR13)&gt;0,MB$9='2. Protocols'!$G12),1,0)*'4. Formulations'!$M12</f>
        <v>0</v>
      </c>
      <c r="MC13" s="27">
        <f>IF(AND(OR(ISBLANK(MC$9),MC$9=0)=FALSE,SUM($LB13:$LR13)&gt;0,MC$9='2. Protocols'!$G12),1,0)*'4. Formulations'!$M12</f>
        <v>0</v>
      </c>
      <c r="MD13" s="27">
        <f>IF(AND(OR(ISBLANK(MD$9),MD$9=0)=FALSE,SUM($LB13:$LR13)&gt;0,MD$9='2. Protocols'!$G12),1,0)*'4. Formulations'!$M12</f>
        <v>0</v>
      </c>
      <c r="ME13" s="27">
        <f>IF(AND(OR(ISBLANK(ME$9),ME$9=0)=FALSE,SUM($LB13:$LR13)&gt;0,ME$9='2. Protocols'!$G12),1,0)*'4. Formulations'!$M12</f>
        <v>0</v>
      </c>
      <c r="MF13" s="27">
        <f>IF(AND(OR(ISBLANK(MF$9),MF$9=0)=FALSE,SUM($LB13:$LR13)&gt;0,MF$9='2. Protocols'!$G12),1,0)*'4. Formulations'!$M12</f>
        <v>0</v>
      </c>
      <c r="MG13" s="27">
        <f>IF(AND(OR(ISBLANK(MG$9),MG$9=0)=FALSE,SUM($LB13:$LR13)&gt;0,MG$9='2. Protocols'!$G12),1,0)*'4. Formulations'!$M12</f>
        <v>0</v>
      </c>
      <c r="MH13" s="27">
        <f>IF(AND(OR(ISBLANK(MH$9),MH$9=0)=FALSE,SUM($LB13:$LR13)&gt;0,MH$9='2. Protocols'!$G12),1,0)*'4. Formulations'!$M12</f>
        <v>0</v>
      </c>
      <c r="MI13" s="27">
        <f>IF(AND(OR(ISBLANK(MI$9),MI$9=0)=FALSE,SUM($LB13:$LR13)&gt;0,MI$9='2. Protocols'!$G12),1,0)*'4. Formulations'!$M12</f>
        <v>0</v>
      </c>
      <c r="MJ13" s="27">
        <f>IF(AND(OR(ISBLANK(MJ$9),MJ$9=0)=FALSE,SUM($LB13:$LR13)&gt;0,MJ$9='2. Protocols'!$G12),1,0)*'4. Formulations'!$M12</f>
        <v>0</v>
      </c>
      <c r="MK13" s="27">
        <f>IF(AND(OR(ISBLANK(MK$9),MK$9=0)=FALSE,SUM($LB13:$LR13)&gt;0,MK$9='2. Protocols'!$G12),1,0)*'4. Formulations'!$M12</f>
        <v>0</v>
      </c>
      <c r="ML13" s="27">
        <f>IF(AND(OR(ISBLANK(ML$9),ML$9=0)=FALSE,SUM($LB13:$LR13)&gt;0,ML$9='2. Protocols'!$G12),1,0)*'4. Formulations'!$M12</f>
        <v>0</v>
      </c>
      <c r="MM13" s="27">
        <f>IF(AND(OR(ISBLANK(MM$9),MM$9=0)=FALSE,SUM($LB13:$LR13)&gt;0,MM$9='2. Protocols'!$G12),1,0)*'4. Formulations'!$M12</f>
        <v>0</v>
      </c>
      <c r="MN13" s="27">
        <f>IF(AND(OR(ISBLANK(MN$9),MN$9=0)=FALSE,SUM($LB13:$LR13)&gt;0,MN$9='2. Protocols'!$G12),1,0)*'4. Formulations'!$M12</f>
        <v>0</v>
      </c>
      <c r="MO13" s="27">
        <f>IF(AND(OR(ISBLANK(MO$9),MO$9=0)=FALSE,SUM($LB13:$LR13)&gt;0,MO$9='2. Protocols'!$G12),1,0)*'4. Formulations'!$M12</f>
        <v>0</v>
      </c>
      <c r="MP13" s="27">
        <f>IF(AND(OR(ISBLANK(MP$9),MP$9=0)=FALSE,SUM($LB13:$LR13)&gt;0,MP$9='2. Protocols'!$G12),1,0)*'4. Formulations'!$M12</f>
        <v>0</v>
      </c>
      <c r="MQ13" s="27">
        <f>IF(AND(OR(ISBLANK(MQ$9),MQ$9=0)=FALSE,SUM($LB13:$LR13)&gt;0,MQ$9='2. Protocols'!$G12),1,0)*'4. Formulations'!$M12</f>
        <v>0</v>
      </c>
      <c r="MR13" s="27">
        <f>IF(AND(OR(ISBLANK(MR$9),MR$9=0)=FALSE,SUM($LB13:$LR13)&gt;0,MR$9='2. Protocols'!$G12),1,0)*'4. Formulations'!$M12</f>
        <v>0</v>
      </c>
      <c r="MS13" s="27">
        <f>IF(AND(OR(ISBLANK(MS$9),MS$9=0)=FALSE,SUM($LB13:$LR13)&gt;0,MS$9='2. Protocols'!$G12),1,0)*'4. Formulations'!$M12</f>
        <v>0</v>
      </c>
      <c r="MT13" s="27">
        <f>IF(AND(OR(ISBLANK(MT$9),MT$9=0)=FALSE,SUM($LB13:$LR13)&gt;0,MT$9='2. Protocols'!$G12),1,0)*'4. Formulations'!$M12</f>
        <v>0</v>
      </c>
      <c r="MU13" s="27">
        <f>IF(AND(OR(ISBLANK(MU$9),MU$9=0)=FALSE,SUM($LB13:$LR13)&gt;0,MU$9='2. Protocols'!$G12),1,0)*'4. Formulations'!$M12</f>
        <v>0</v>
      </c>
      <c r="MV13" s="27">
        <f>IF(AND(OR(ISBLANK(MV$9),MV$9=0)=FALSE,SUM($LB13:$LR13)&gt;0,MV$9='2. Protocols'!$G12),1,0)*'4. Formulations'!$M12</f>
        <v>0</v>
      </c>
      <c r="MW13" s="27">
        <f>IF(AND(OR(ISBLANK(MW$9),MW$9=0)=FALSE,SUM($LB13:$LR13)&gt;0,MW$9='2. Protocols'!$G12),1,0)*'4. Formulations'!$M12</f>
        <v>0</v>
      </c>
      <c r="MX13" s="27">
        <f>IF(AND(OR(ISBLANK(MX$9),MX$9=0)=FALSE,SUM($LB13:$LR13)&gt;0,MX$9='2. Protocols'!$G12),1,0)*'4. Formulations'!$M12</f>
        <v>0</v>
      </c>
      <c r="MY13" s="27">
        <f>IF(AND(OR(ISBLANK(MY$9),MY$9=0)=FALSE,SUM($LB13:$LR13)&gt;0,MY$9='2. Protocols'!$G12),1,0)*'4. Formulations'!$M12</f>
        <v>0</v>
      </c>
      <c r="MZ13" s="27">
        <f>IF(AND(OR(ISBLANK(MZ$9),MZ$9=0)=FALSE,SUM($LB13:$LR13)&gt;0,MZ$9='2. Protocols'!$G12),1,0)*'4. Formulations'!$M12</f>
        <v>0</v>
      </c>
      <c r="NA13" s="27">
        <f>IF(AND(OR(ISBLANK(NA$9),NA$9=0)=FALSE,SUM($LB13:$LR13)&gt;0,NA$9='2. Protocols'!$G12),1,0)*'4. Formulations'!$M12</f>
        <v>0</v>
      </c>
      <c r="NB13" s="27">
        <f>IF(AND(OR(ISBLANK(NB$9),NB$9=0)=FALSE,SUM($LB13:$LR13)&gt;0,NB$9='2. Protocols'!$G12),1,0)*'4. Formulations'!$M12</f>
        <v>0</v>
      </c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V13" s="27">
        <f>IF(AND(OR(ISBLANK(NV$9),NV$9=0)=FALSE,NV$9=$DM13),1,0)*'4. Formulations'!$N12</f>
        <v>0</v>
      </c>
      <c r="NW13" s="721">
        <f>IF(AND(OR(ISBLANK(NW$9),NW$9=0)=FALSE,NW$9=$DM13),1,0)*'4. Formulations'!$N12</f>
        <v>0</v>
      </c>
      <c r="NX13" s="27">
        <f>IF(AND(OR(ISBLANK(NX$9),NX$9=0)=FALSE,NX$9=$DM13),1,0)*'4. Formulations'!$N12</f>
        <v>0</v>
      </c>
      <c r="NY13" s="27">
        <f>IF(AND(OR(ISBLANK(NY$9),NY$9=0)=FALSE,NY$9=$DM13),1,0)*'4. Formulations'!$N12</f>
        <v>0</v>
      </c>
      <c r="NZ13" s="27">
        <f>IF(AND(OR(ISBLANK(NZ$9),NZ$9=0)=FALSE,NZ$9=$DM13),1,0)*'4. Formulations'!$N12</f>
        <v>0</v>
      </c>
      <c r="OA13" s="27">
        <f>IF(AND(OR(ISBLANK(OA$9),OA$9=0)=FALSE,OA$9=$DM13),1,0)*'4. Formulations'!$N12</f>
        <v>0</v>
      </c>
      <c r="OB13" s="27">
        <f>IF(AND(OR(ISBLANK(OB$9),OB$9=0)=FALSE,OB$9=$DM13),1,0)*'4. Formulations'!$N12</f>
        <v>0</v>
      </c>
      <c r="OC13" s="27">
        <f>IF(AND(OR(ISBLANK(OC$9),OC$9=0)=FALSE,OC$9=$DM13),1,0)*'4. Formulations'!$N12</f>
        <v>0</v>
      </c>
      <c r="OD13" s="27">
        <f>IF(AND(OR(ISBLANK(OD$9),OD$9=0)=FALSE,OD$9=$DM13),1,0)*'4. Formulations'!$N12</f>
        <v>0</v>
      </c>
      <c r="OE13" s="27">
        <f>IF(AND(OR(ISBLANK(OE$9),OE$9=0)=FALSE,OE$9=$DM13),1,0)*'4. Formulations'!$N12</f>
        <v>0</v>
      </c>
      <c r="OF13" s="27">
        <f>IF(AND(OR(ISBLANK(OF$9),OF$9=0)=FALSE,OF$9=$DM13),1,0)*'4. Formulations'!$N12</f>
        <v>0</v>
      </c>
      <c r="OG13" s="27">
        <f>IF(AND(OR(ISBLANK(OG$9),OG$9=0)=FALSE,OG$9=$DM13),1,0)*'4. Formulations'!$N12</f>
        <v>0</v>
      </c>
      <c r="OH13" s="27">
        <f>IF(AND(OR(ISBLANK(OH$9),OH$9=0)=FALSE,OH$9=$DM13),1,0)*'4. Formulations'!$N12</f>
        <v>0</v>
      </c>
      <c r="OI13" s="27">
        <f>IF(AND(OR(ISBLANK(OI$9),OI$9=0)=FALSE,OI$9=$DM13),1,0)*'4. Formulations'!$N12</f>
        <v>0</v>
      </c>
      <c r="OJ13" s="27">
        <f>IF(AND(OR(ISBLANK(OJ$9),OJ$9=0)=FALSE,OJ$9=$DM13),1,0)*'4. Formulations'!$N12</f>
        <v>0</v>
      </c>
      <c r="OK13" s="27">
        <f>IF(AND(OR(ISBLANK(OK$9),OK$9=0)=FALSE,OK$9=$DM13),1,0)*'4. Formulations'!$N12</f>
        <v>0</v>
      </c>
      <c r="OL13" s="27">
        <f>IF(AND(OR(ISBLANK(OL$9),OL$9=0)=FALSE,OL$9=$DM13),1,0)*'4. Formulations'!$N12</f>
        <v>0</v>
      </c>
      <c r="OM13" s="27"/>
      <c r="ON13" s="27"/>
      <c r="OO13" s="27"/>
      <c r="OQ13" s="27">
        <f>IF(AND(OR(ISBLANK(OQ$9),OQ$9=0)=FALSE,OR(OQ$9='2. Protocols'!$C12,OQ$9='2. Protocols'!$E12,OQ$9='2. Protocols'!$G12)),1,0)*'4. Formulations'!$O12</f>
        <v>0</v>
      </c>
      <c r="OR13" s="27">
        <f>IF(AND(OR(ISBLANK(OR$9),OR$9=0)=FALSE,OR(OR$9='2. Protocols'!$C12,OR$9='2. Protocols'!$E12,OR$9='2. Protocols'!$G12)),1,0)*'4. Formulations'!$O12</f>
        <v>0</v>
      </c>
      <c r="OS13" s="27">
        <f>IF(AND(OR(ISBLANK(OS$9),OS$9=0)=FALSE,OR(OS$9='2. Protocols'!$C12,OS$9='2. Protocols'!$E12,OS$9='2. Protocols'!$G12)),1,0)*'4. Formulations'!$O12</f>
        <v>0</v>
      </c>
      <c r="OT13" s="27">
        <f>IF(AND(OR(ISBLANK(OT$9),OT$9=0)=FALSE,OR(OT$9='2. Protocols'!$C12,OT$9='2. Protocols'!$E12,OT$9='2. Protocols'!$G12)),1,0)*'4. Formulations'!$O12</f>
        <v>0</v>
      </c>
      <c r="OU13" s="27">
        <f>IF(AND(OR(ISBLANK(OU$9),OU$9=0)=FALSE,OR(OU$9='2. Protocols'!$C12,OU$9='2. Protocols'!$E12,OU$9='2. Protocols'!$G12)),1,0)*'4. Formulations'!$O12</f>
        <v>0</v>
      </c>
      <c r="OV13" s="27">
        <f>IF(AND(OR(ISBLANK(OV$9),OV$9=0)=FALSE,OR(OV$9='2. Protocols'!$C12,OV$9='2. Protocols'!$E12,OV$9='2. Protocols'!$G12)),1,0)*'4. Formulations'!$O12</f>
        <v>0</v>
      </c>
      <c r="OW13" s="27">
        <f>IF(AND(OR(ISBLANK(OW$9),OW$9=0)=FALSE,OR(OW$9='2. Protocols'!$C12,OW$9='2. Protocols'!$E12,OW$9='2. Protocols'!$G12)),1,0)*'4. Formulations'!$O12</f>
        <v>0</v>
      </c>
      <c r="OX13" s="27">
        <f>IF(AND(OR(ISBLANK(OX$9),OX$9=0)=FALSE,OR(OX$9='2. Protocols'!$C12,OX$9='2. Protocols'!$E12,OX$9='2. Protocols'!$G12)),1,0)*'4. Formulations'!$O12</f>
        <v>0</v>
      </c>
      <c r="OY13" s="27">
        <f>IF(AND(OR(ISBLANK(OY$9),OY$9=0)=FALSE,OR(OY$9='2. Protocols'!$C12,OY$9='2. Protocols'!$E12,OY$9='2. Protocols'!$G12)),1,0)*'4. Formulations'!$O12</f>
        <v>0</v>
      </c>
      <c r="OZ13" s="27">
        <f>IF(AND(OR(ISBLANK(OZ$9),OZ$9=0)=FALSE,OR(OZ$9='2. Protocols'!$C12,OZ$9='2. Protocols'!$E12,OZ$9='2. Protocols'!$G12)),1,0)*'4. Formulations'!$O12</f>
        <v>0</v>
      </c>
      <c r="PA13" s="27">
        <f>IF(AND(OR(ISBLANK(PA$9),PA$9=0)=FALSE,OR(PA$9='2. Protocols'!$C12,PA$9='2. Protocols'!$E12,PA$9='2. Protocols'!$G12)),1,0)*'4. Formulations'!$O12</f>
        <v>0</v>
      </c>
      <c r="PB13" s="27">
        <f>IF(AND(OR(ISBLANK(PB$9),PB$9=0)=FALSE,OR(PB$9='2. Protocols'!$C12,PB$9='2. Protocols'!$E12,PB$9='2. Protocols'!$G12)),1,0)*'4. Formulations'!$O12</f>
        <v>0</v>
      </c>
      <c r="PC13" s="27">
        <f>IF(AND(OR(ISBLANK(PC$9),PC$9=0)=FALSE,OR(PC$9='2. Protocols'!$C12,PC$9='2. Protocols'!$E12,PC$9='2. Protocols'!$G12)),1,0)*'4. Formulations'!$O12</f>
        <v>0</v>
      </c>
      <c r="PD13" s="27">
        <f>IF(AND(OR(ISBLANK(PD$9),PD$9=0)=FALSE,OR(PD$9='2. Protocols'!$C12,PD$9='2. Protocols'!$E12,PD$9='2. Protocols'!$G12)),1,0)*'4. Formulations'!$O12</f>
        <v>0</v>
      </c>
      <c r="PE13" s="27">
        <f>IF(AND(OR(ISBLANK(PE$9),PE$9=0)=FALSE,OR(PE$9='2. Protocols'!$C12,PE$9='2. Protocols'!$E12,PE$9='2. Protocols'!$G12)),1,0)*'4. Formulations'!$O12</f>
        <v>0</v>
      </c>
      <c r="PF13" s="27">
        <f>IF(AND(OR(ISBLANK(PF$9),PF$9=0)=FALSE,OR(PF$9='2. Protocols'!$C12,PF$9='2. Protocols'!$E12,PF$9='2. Protocols'!$G12)),1,0)*'4. Formulations'!$O12</f>
        <v>0</v>
      </c>
      <c r="PG13" s="27">
        <f>IF(AND(OR(ISBLANK(PG$9),PG$9=0)=FALSE,OR(PG$9='2. Protocols'!$C12,PG$9='2. Protocols'!$E12,PG$9='2. Protocols'!$G12)),1,0)*'4. Formulations'!$O12</f>
        <v>0</v>
      </c>
      <c r="PH13" s="27">
        <f>IF(AND(OR(ISBLANK(PH$9),PH$9=0)=FALSE,OR(PH$9='2. Protocols'!$C12,PH$9='2. Protocols'!$E12,PH$9='2. Protocols'!$G12)),1,0)*'4. Formulations'!$O12</f>
        <v>0</v>
      </c>
      <c r="PI13" s="27">
        <f>IF(AND(OR(ISBLANK(PI$9),PI$9=0)=FALSE,OR(PI$9='2. Protocols'!$C12,PI$9='2. Protocols'!$E12,PI$9='2. Protocols'!$G12)),1,0)*'4. Formulations'!$O12</f>
        <v>0</v>
      </c>
      <c r="PJ13" s="27">
        <f>IF(AND(OR(ISBLANK(PJ$9),PJ$9=0)=FALSE,OR(PJ$9='2. Protocols'!$C12,PJ$9='2. Protocols'!$E12,PJ$9='2. Protocols'!$G12)),1,0)*'4. Formulations'!$O12</f>
        <v>0</v>
      </c>
      <c r="PK13" s="27">
        <f>IF(AND(OR(ISBLANK(PK$9),PK$9=0)=FALSE,OR(PK$9='2. Protocols'!$C12,PK$9='2. Protocols'!$E12,PK$9='2. Protocols'!$G12)),1,0)*'4. Formulations'!$O12</f>
        <v>0</v>
      </c>
      <c r="PL13" s="27">
        <f>IF(AND(OR(ISBLANK(PL$9),PL$9=0)=FALSE,OR(PL$9='2. Protocols'!$C12,PL$9='2. Protocols'!$E12,PL$9='2. Protocols'!$G12)),1,0)*'4. Formulations'!$O12</f>
        <v>0</v>
      </c>
      <c r="PM13" s="27">
        <f>IF(AND(OR(ISBLANK(PM$9),PM$9=0)=FALSE,OR(PM$9='2. Protocols'!$C12,PM$9='2. Protocols'!$E12,PM$9='2. Protocols'!$G12)),1,0)*'4. Formulations'!$O12</f>
        <v>0</v>
      </c>
      <c r="PN13" s="27">
        <f>IF(AND(OR(ISBLANK(PN$9),PN$9=0)=FALSE,OR(PN$9='2. Protocols'!$C12,PN$9='2. Protocols'!$E12,PN$9='2. Protocols'!$G12)),1,0)*'4. Formulations'!$O12</f>
        <v>0</v>
      </c>
      <c r="PO13" s="27">
        <f>IF(AND(OR(ISBLANK(PO$9),PO$9=0)=FALSE,OR(PO$9='2. Protocols'!$C12,PO$9='2. Protocols'!$E12,PO$9='2. Protocols'!$G12)),1,0)*'4. Formulations'!$O12</f>
        <v>0</v>
      </c>
      <c r="PP13" s="27">
        <f>IF(AND(OR(ISBLANK(PP$9),PP$9=0)=FALSE,OR(PP$9='2. Protocols'!$C12,PP$9='2. Protocols'!$E12,PP$9='2. Protocols'!$G12)),1,0)*'4. Formulations'!$O12</f>
        <v>0</v>
      </c>
      <c r="PQ13" s="27">
        <f>IF(AND(OR(ISBLANK(PQ$9),PQ$9=0)=FALSE,OR(PQ$9='2. Protocols'!$C12,PQ$9='2. Protocols'!$E12,PQ$9='2. Protocols'!$G12)),1,0)*'4. Formulations'!$O12</f>
        <v>0</v>
      </c>
      <c r="PR13" s="27">
        <f>IF(AND(OR(ISBLANK(PR$9),PR$9=0)=FALSE,OR(PR$9='2. Protocols'!$C12,PR$9='2. Protocols'!$E12,PR$9='2. Protocols'!$G12)),1,0)*'4. Formulations'!$O12</f>
        <v>0</v>
      </c>
      <c r="PS13" s="27">
        <f>IF(AND(OR(ISBLANK(PS$9),PS$9=0)=FALSE,OR(PS$9='2. Protocols'!$C12,PS$9='2. Protocols'!$E12,PS$9='2. Protocols'!$G12)),1,0)*'4. Formulations'!$O12</f>
        <v>0</v>
      </c>
      <c r="PT13" s="27">
        <f>IF(AND(OR(ISBLANK(PT$9),PT$9=0)=FALSE,OR(PT$9='2. Protocols'!$C12,PT$9='2. Protocols'!$E12,PT$9='2. Protocols'!$G12)),1,0)*'4. Formulations'!$O12</f>
        <v>0</v>
      </c>
      <c r="PU13" s="27">
        <f>IF(AND(OR(ISBLANK(PU$9),PU$9=0)=FALSE,OR(PU$9='2. Protocols'!$C12,PU$9='2. Protocols'!$E12,PU$9='2. Protocols'!$G12)),1,0)*'4. Formulations'!$O12</f>
        <v>0</v>
      </c>
      <c r="PV13" s="27">
        <f>IF(AND(OR(ISBLANK(PV$9),PV$9=0)=FALSE,OR(PV$9='2. Protocols'!$C12,PV$9='2. Protocols'!$E12,PV$9='2. Protocols'!$G12)),1,0)*'4. Formulations'!$O12</f>
        <v>0</v>
      </c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P13" s="27">
        <f>IF(AND(OR(ISBLANK(QP$9),QP$9=0)=FALSE,QP$9=$DL13),1,0)*'4. Formulations'!$P12</f>
        <v>0</v>
      </c>
      <c r="QQ13" s="27">
        <f>IF(AND(OR(ISBLANK(QQ$9),QQ$9=0)=FALSE,QQ$9=$DL13),1,0)*'4. Formulations'!$P12</f>
        <v>0</v>
      </c>
      <c r="QR13" s="27">
        <f>IF(AND(OR(ISBLANK(QR$9),QR$9=0)=FALSE,QR$9=$DL13),1,0)*'4. Formulations'!$P12</f>
        <v>0</v>
      </c>
      <c r="QS13" s="27">
        <f>IF(AND(OR(ISBLANK(QS$9),QS$9=0)=FALSE,QS$9=$DL13),1,0)*'4. Formulations'!$P12</f>
        <v>0</v>
      </c>
      <c r="QT13" s="27">
        <f>IF(AND(OR(ISBLANK(QT$9),QT$9=0)=FALSE,QT$9=$DL13),1,0)*'4. Formulations'!$P12</f>
        <v>0</v>
      </c>
      <c r="QU13" s="27">
        <f>IF(AND(OR(ISBLANK(QU$9),QU$9=0)=FALSE,QU$9=$DL13),1,0)*'4. Formulations'!$P12</f>
        <v>0</v>
      </c>
      <c r="QV13" s="27">
        <f>IF(AND(OR(ISBLANK(QV$9),QV$9=0)=FALSE,QV$9=$DL13),1,0)*'4. Formulations'!$P12</f>
        <v>0</v>
      </c>
      <c r="QW13" s="27">
        <f>IF(AND(OR(ISBLANK(QW$9),QW$9=0)=FALSE,QW$9=$DL13),1,0)*'4. Formulations'!$P12</f>
        <v>0</v>
      </c>
      <c r="QX13" s="27">
        <f>IF(AND(OR(ISBLANK(QX$9),QX$9=0)=FALSE,QX$9=$DL13),1,0)*'4. Formulations'!$P12</f>
        <v>0</v>
      </c>
      <c r="QY13" s="27">
        <f>IF(AND(OR(ISBLANK(QY$9),QY$9=0)=FALSE,QY$9=$DL13),1,0)*'4. Formulations'!$P12</f>
        <v>0</v>
      </c>
      <c r="QZ13" s="27">
        <f>IF(AND(OR(ISBLANK(QZ$9),QZ$9=0)=FALSE,QZ$9=$DL13),1,0)*'4. Formulations'!$P12</f>
        <v>0</v>
      </c>
      <c r="RA13" s="27">
        <f>IF(AND(OR(ISBLANK(RA$9),RA$9=0)=FALSE,RA$9=$DL13),1,0)*'4. Formulations'!$P12</f>
        <v>0</v>
      </c>
      <c r="RB13" s="27">
        <f>IF(AND(OR(ISBLANK(RB$9),RB$9=0)=FALSE,RB$9=$DL13),1,0)*'4. Formulations'!$P12</f>
        <v>0</v>
      </c>
      <c r="RC13" s="27">
        <f>IF(AND(OR(ISBLANK(RC$9),RC$9=0)=FALSE,RC$9=$DL13),1,0)*'4. Formulations'!$P12</f>
        <v>0</v>
      </c>
      <c r="RD13" s="27">
        <f>IF(AND(OR(ISBLANK(RD$9),RD$9=0)=FALSE,RD$9=$DL13),1,0)*'4. Formulations'!$P12</f>
        <v>0</v>
      </c>
      <c r="RE13" s="27">
        <f>IF(AND(OR(ISBLANK(RE$9),RE$9=0)=FALSE,RE$9=$DL13),1,0)*'4. Formulations'!$P12</f>
        <v>0</v>
      </c>
      <c r="RF13" s="27">
        <f>IF(AND(OR(ISBLANK(RF$9),RF$9=0)=FALSE,RF$9=$DL13),1,0)*'4. Formulations'!$P12</f>
        <v>0</v>
      </c>
      <c r="RG13" s="27"/>
      <c r="RH13" s="27"/>
      <c r="RI13" s="27"/>
      <c r="RK13" s="27">
        <f>IF(AND(OR(ISBLANK(RK$9),RK$9=0)=FALSE,SUM($QP13:$RF13)&gt;0,RK$9='2. Protocols'!$G12),1,0)*'4. Formulations'!$P12</f>
        <v>0</v>
      </c>
      <c r="RL13" s="27">
        <f>IF(AND(OR(ISBLANK(RL$9),RL$9=0)=FALSE,SUM($QP13:$RF13)&gt;0,RL$9='2. Protocols'!$G12),1,0)*'4. Formulations'!$P12</f>
        <v>0</v>
      </c>
      <c r="RM13" s="27">
        <f>IF(AND(OR(ISBLANK(RM$9),RM$9=0)=FALSE,SUM($QP13:$RF13)&gt;0,RM$9='2. Protocols'!$G12),1,0)*'4. Formulations'!$P12</f>
        <v>0</v>
      </c>
      <c r="RN13" s="27">
        <f>IF(AND(OR(ISBLANK(RN$9),RN$9=0)=FALSE,SUM($QP13:$RF13)&gt;0,RN$9='2. Protocols'!$G12),1,0)*'4. Formulations'!$P12</f>
        <v>0</v>
      </c>
      <c r="RO13" s="27">
        <f>IF(AND(OR(ISBLANK(RO$9),RO$9=0)=FALSE,SUM($QP13:$RF13)&gt;0,RO$9='2. Protocols'!$G12),1,0)*'4. Formulations'!$P12</f>
        <v>0</v>
      </c>
      <c r="RP13" s="27">
        <f>IF(AND(OR(ISBLANK(RP$9),RP$9=0)=FALSE,SUM($QP13:$RF13)&gt;0,RP$9='2. Protocols'!$G12),1,0)*'4. Formulations'!$P12</f>
        <v>0</v>
      </c>
      <c r="RQ13" s="27">
        <f>IF(AND(OR(ISBLANK(RQ$9),RQ$9=0)=FALSE,SUM($QP13:$RF13)&gt;0,RQ$9='2. Protocols'!$G12),1,0)*'4. Formulations'!$P12</f>
        <v>0</v>
      </c>
      <c r="RR13" s="27">
        <f>IF(AND(OR(ISBLANK(RR$9),RR$9=0)=FALSE,SUM($QP13:$RF13)&gt;0,RR$9='2. Protocols'!$G12),1,0)*'4. Formulations'!$P12</f>
        <v>0</v>
      </c>
      <c r="RS13" s="27">
        <f>IF(AND(OR(ISBLANK(RS$9),RS$9=0)=FALSE,SUM($QP13:$RF13)&gt;0,RS$9='2. Protocols'!$G12),1,0)*'4. Formulations'!$P12</f>
        <v>0</v>
      </c>
      <c r="RT13" s="27">
        <f>IF(AND(OR(ISBLANK(RT$9),RT$9=0)=FALSE,SUM($QP13:$RF13)&gt;0,RT$9='2. Protocols'!$G12),1,0)*'4. Formulations'!$P12</f>
        <v>0</v>
      </c>
      <c r="RU13" s="27">
        <f>IF(AND(OR(ISBLANK(RU$9),RU$9=0)=FALSE,SUM($QP13:$RF13)&gt;0,RU$9='2. Protocols'!$G12),1,0)*'4. Formulations'!$P12</f>
        <v>0</v>
      </c>
      <c r="RV13" s="27">
        <f>IF(AND(OR(ISBLANK(RV$9),RV$9=0)=FALSE,SUM($QP13:$RF13)&gt;0,RV$9='2. Protocols'!$G12),1,0)*'4. Formulations'!$P12</f>
        <v>0</v>
      </c>
      <c r="RW13" s="27">
        <f>IF(AND(OR(ISBLANK(RW$9),RW$9=0)=FALSE,SUM($QP13:$RF13)&gt;0,RW$9='2. Protocols'!$G12),1,0)*'4. Formulations'!$P12</f>
        <v>0</v>
      </c>
      <c r="RX13" s="27">
        <f>IF(AND(OR(ISBLANK(RX$9),RX$9=0)=FALSE,SUM($QP13:$RF13)&gt;0,RX$9='2. Protocols'!$G12),1,0)*'4. Formulations'!$P12</f>
        <v>0</v>
      </c>
      <c r="RY13" s="27">
        <f>IF(AND(OR(ISBLANK(RY$9),RY$9=0)=FALSE,SUM($QP13:$RF13)&gt;0,RY$9='2. Protocols'!$G12),1,0)*'4. Formulations'!$P12</f>
        <v>0</v>
      </c>
      <c r="RZ13" s="27">
        <f>IF(AND(OR(ISBLANK(RZ$9),RZ$9=0)=FALSE,SUM($QP13:$RF13)&gt;0,RZ$9='2. Protocols'!$G12),1,0)*'4. Formulations'!$P12</f>
        <v>0</v>
      </c>
      <c r="SA13" s="27">
        <f>IF(AND(OR(ISBLANK(SA$9),SA$9=0)=FALSE,SUM($QP13:$RF13)&gt;0,SA$9='2. Protocols'!$G12),1,0)*'4. Formulations'!$P12</f>
        <v>0</v>
      </c>
      <c r="SB13" s="27">
        <f>IF(AND(OR(ISBLANK(SB$9),SB$9=0)=FALSE,SUM($QP13:$RF13)&gt;0,SB$9='2. Protocols'!$G12),1,0)*'4. Formulations'!$P12</f>
        <v>0</v>
      </c>
      <c r="SC13" s="27">
        <f>IF(AND(OR(ISBLANK(SC$9),SC$9=0)=FALSE,SUM($QP13:$RF13)&gt;0,SC$9='2. Protocols'!$G12),1,0)*'4. Formulations'!$P12</f>
        <v>0</v>
      </c>
      <c r="SD13" s="27">
        <f>IF(AND(OR(ISBLANK(SD$9),SD$9=0)=FALSE,SUM($QP13:$RF13)&gt;0,SD$9='2. Protocols'!$G12),1,0)*'4. Formulations'!$P12</f>
        <v>0</v>
      </c>
      <c r="SE13" s="27">
        <f>IF(AND(OR(ISBLANK(SE$9),SE$9=0)=FALSE,SUM($QP13:$RF13)&gt;0,SE$9='2. Protocols'!$G12),1,0)*'4. Formulations'!$P12</f>
        <v>0</v>
      </c>
      <c r="SF13" s="27">
        <f>IF(AND(OR(ISBLANK(SF$9),SF$9=0)=FALSE,SUM($QP13:$RF13)&gt;0,SF$9='2. Protocols'!$G12),1,0)*'4. Formulations'!$P12</f>
        <v>0</v>
      </c>
      <c r="SG13" s="27">
        <f>IF(AND(OR(ISBLANK(SG$9),SG$9=0)=FALSE,SUM($QP13:$RF13)&gt;0,SG$9='2. Protocols'!$G12),1,0)*'4. Formulations'!$P12</f>
        <v>0</v>
      </c>
      <c r="SH13" s="27">
        <f>IF(AND(OR(ISBLANK(SH$9),SH$9=0)=FALSE,SUM($QP13:$RF13)&gt;0,SH$9='2. Protocols'!$G12),1,0)*'4. Formulations'!$P12</f>
        <v>0</v>
      </c>
      <c r="SI13" s="27">
        <f>IF(AND(OR(ISBLANK(SI$9),SI$9=0)=FALSE,SUM($QP13:$RF13)&gt;0,SI$9='2. Protocols'!$G12),1,0)*'4. Formulations'!$P12</f>
        <v>0</v>
      </c>
      <c r="SJ13" s="27">
        <f>IF(AND(OR(ISBLANK(SJ$9),SJ$9=0)=FALSE,SUM($QP13:$RF13)&gt;0,SJ$9='2. Protocols'!$G12),1,0)*'4. Formulations'!$P12</f>
        <v>0</v>
      </c>
      <c r="SK13" s="27">
        <f>IF(AND(OR(ISBLANK(SK$9),SK$9=0)=FALSE,SUM($QP13:$RF13)&gt;0,SK$9='2. Protocols'!$G12),1,0)*'4. Formulations'!$P12</f>
        <v>0</v>
      </c>
      <c r="SL13" s="27">
        <f>IF(AND(OR(ISBLANK(SL$9),SL$9=0)=FALSE,SUM($QP13:$RF13)&gt;0,SL$9='2. Protocols'!$G12),1,0)*'4. Formulations'!$P12</f>
        <v>0</v>
      </c>
      <c r="SM13" s="27">
        <f>IF(AND(OR(ISBLANK(SM$9),SM$9=0)=FALSE,SUM($QP13:$RF13)&gt;0,SM$9='2. Protocols'!$G12),1,0)*'4. Formulations'!$P12</f>
        <v>0</v>
      </c>
      <c r="SN13" s="27">
        <f>IF(AND(OR(ISBLANK(SN$9),SN$9=0)=FALSE,SUM($QP13:$RF13)&gt;0,SN$9='2. Protocols'!$G12),1,0)*'4. Formulations'!$P12</f>
        <v>0</v>
      </c>
      <c r="SO13" s="27">
        <f>IF(AND(OR(ISBLANK(SO$9),SO$9=0)=FALSE,SUM($QP13:$RF13)&gt;0,SO$9='2. Protocols'!$G12),1,0)*'4. Formulations'!$P12</f>
        <v>0</v>
      </c>
      <c r="SP13" s="27">
        <f>IF(AND(OR(ISBLANK(SP$9),SP$9=0)=FALSE,SUM($QP13:$RF13)&gt;0,SP$9='2. Protocols'!$G12),1,0)*'4. Formulations'!$P12</f>
        <v>0</v>
      </c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J13" s="27">
        <f>IF(AND(OR(ISBLANK(TJ$9),TJ$9=0)=FALSE,TJ$9=$DM13),1,0)*'4. Formulations'!$Q12</f>
        <v>0</v>
      </c>
      <c r="TK13" s="27">
        <f>IF(AND(OR(ISBLANK(TK$9),TK$9=0)=FALSE,TK$9=$DM13),1,0)*'4. Formulations'!$Q12</f>
        <v>0</v>
      </c>
      <c r="TL13" s="27">
        <f>IF(AND(OR(ISBLANK(TL$9),TL$9=0)=FALSE,TL$9=$DM13),1,0)*'4. Formulations'!$Q12</f>
        <v>0</v>
      </c>
      <c r="TM13" s="27">
        <f>IF(AND(OR(ISBLANK(TM$9),TM$9=0)=FALSE,TM$9=$DM13),1,0)*'4. Formulations'!$Q12</f>
        <v>0</v>
      </c>
      <c r="TN13" s="27">
        <f>IF(AND(OR(ISBLANK(TN$9),TN$9=0)=FALSE,TN$9=$DM13),1,0)*'4. Formulations'!$Q12</f>
        <v>0</v>
      </c>
      <c r="TO13" s="27">
        <f>IF(AND(OR(ISBLANK(TO$9),TO$9=0)=FALSE,TO$9=$DM13),1,0)*'4. Formulations'!$Q12</f>
        <v>0</v>
      </c>
      <c r="TP13" s="27">
        <f>IF(AND(OR(ISBLANK(TP$9),TP$9=0)=FALSE,TP$9=$DM13),1,0)*'4. Formulations'!$Q12</f>
        <v>0</v>
      </c>
      <c r="TQ13" s="27">
        <f>IF(AND(OR(ISBLANK(TQ$9),TQ$9=0)=FALSE,TQ$9=$DM13),1,0)*'4. Formulations'!$Q12</f>
        <v>0</v>
      </c>
      <c r="TR13" s="27">
        <f>IF(AND(OR(ISBLANK(TR$9),TR$9=0)=FALSE,TR$9=$DM13),1,0)*'4. Formulations'!$Q12</f>
        <v>0</v>
      </c>
      <c r="TS13" s="27">
        <f>IF(AND(OR(ISBLANK(TS$9),TS$9=0)=FALSE,TS$9=$DM13),1,0)*'4. Formulations'!$Q12</f>
        <v>0</v>
      </c>
      <c r="TT13" s="27">
        <f>IF(AND(OR(ISBLANK(TT$9),TT$9=0)=FALSE,TT$9=$DM13),1,0)*'4. Formulations'!$Q12</f>
        <v>0</v>
      </c>
      <c r="TU13" s="27">
        <f>IF(AND(OR(ISBLANK(TU$9),TU$9=0)=FALSE,TU$9=$DM13),1,0)*'4. Formulations'!$Q12</f>
        <v>0</v>
      </c>
      <c r="TV13" s="27">
        <f>IF(AND(OR(ISBLANK(TV$9),TV$9=0)=FALSE,TV$9=$DM13),1,0)*'4. Formulations'!$Q12</f>
        <v>0</v>
      </c>
      <c r="TW13" s="27">
        <f>IF(AND(OR(ISBLANK(TW$9),TW$9=0)=FALSE,TW$9=$DM13),1,0)*'4. Formulations'!$Q12</f>
        <v>0</v>
      </c>
      <c r="TX13" s="27">
        <f>IF(AND(OR(ISBLANK(TX$9),TX$9=0)=FALSE,TX$9=$DM13),1,0)*'4. Formulations'!$Q12</f>
        <v>0</v>
      </c>
      <c r="TY13" s="27">
        <f>IF(AND(OR(ISBLANK(TY$9),TY$9=0)=FALSE,TY$9=$DM13),1,0)*'4. Formulations'!$Q12</f>
        <v>0</v>
      </c>
      <c r="TZ13" s="27">
        <f>IF(AND(OR(ISBLANK(TZ$9),TZ$9=0)=FALSE,TZ$9=$DM13),1,0)*'4. Formulations'!$Q12</f>
        <v>0</v>
      </c>
      <c r="UA13" s="27"/>
      <c r="UB13" s="27"/>
      <c r="UC13" s="27"/>
    </row>
    <row r="14" spans="2:549" ht="15" x14ac:dyDescent="0.25">
      <c r="B14" s="2"/>
      <c r="C14" s="75" t="str">
        <f>IF('2. Protocols'!C13&amp;"+"&amp;'2. Protocols'!E13&amp;"+"&amp;'2. Protocols'!G13="++","",'2. Protocols'!C13&amp;"+"&amp;'2. Protocols'!E13&amp;"+"&amp;'2. Protocols'!G13)</f>
        <v/>
      </c>
      <c r="D14" s="7"/>
      <c r="E14" s="8"/>
      <c r="G14" s="72" t="e">
        <f>'2. Protocols'!J13*'1. General Inputs'!$J$13</f>
        <v>#VALUE!</v>
      </c>
      <c r="H14" s="72" t="e">
        <f>MAX(G14*(1+'1. General Inputs'!$AW$23+HLOOKUP(H$7,'1. General Inputs'!$AW$17:$AY$19,ROWS('1. General Inputs'!$AU$17:$AU$19),0))+(CHOOSE(H$7,'1. General Inputs'!$J$15,'1. General Inputs'!$L$15,'1. General Inputs'!$N$15)/12)*CHOOSE(H$7,'2. Protocols'!$K13,'2. Protocols'!$L13,'2. Protocols'!$M13)+'3. ARV Substitutions'!L39,0)</f>
        <v>#VALUE!</v>
      </c>
      <c r="I14" s="72" t="e">
        <f>MAX(H14*(1+'1. General Inputs'!$AW$23+HLOOKUP(I$7,'1. General Inputs'!$AW$17:$AY$19,ROWS('1. General Inputs'!$AU$17:$AU$19),0))+(CHOOSE(I$7,'1. General Inputs'!$J$15,'1. General Inputs'!$L$15,'1. General Inputs'!$N$15)/12)*CHOOSE(I$7,'2. Protocols'!$K13,'2. Protocols'!$L13,'2. Protocols'!$M13)+'3. ARV Substitutions'!M39,0)</f>
        <v>#VALUE!</v>
      </c>
      <c r="J14" s="72" t="e">
        <f>MAX(I14*(1+'1. General Inputs'!$AW$23+HLOOKUP(J$7,'1. General Inputs'!$AW$17:$AY$19,ROWS('1. General Inputs'!$AU$17:$AU$19),0))+(CHOOSE(J$7,'1. General Inputs'!$J$15,'1. General Inputs'!$L$15,'1. General Inputs'!$N$15)/12)*CHOOSE(J$7,'2. Protocols'!$K13,'2. Protocols'!$L13,'2. Protocols'!$M13)+'3. ARV Substitutions'!N39,0)</f>
        <v>#VALUE!</v>
      </c>
      <c r="K14" s="72" t="e">
        <f>MAX(J14*(1+'1. General Inputs'!$AW$23+HLOOKUP(K$7,'1. General Inputs'!$AW$17:$AY$19,ROWS('1. General Inputs'!$AU$17:$AU$19),0))+(CHOOSE(K$7,'1. General Inputs'!$J$15,'1. General Inputs'!$L$15,'1. General Inputs'!$N$15)/12)*CHOOSE(K$7,'2. Protocols'!$K13,'2. Protocols'!$L13,'2. Protocols'!$M13)+'3. ARV Substitutions'!O39,0)</f>
        <v>#VALUE!</v>
      </c>
      <c r="L14" s="72" t="e">
        <f>MAX(K14*(1+'1. General Inputs'!$AW$23+HLOOKUP(L$7,'1. General Inputs'!$AW$17:$AY$19,ROWS('1. General Inputs'!$AU$17:$AU$19),0))+(CHOOSE(L$7,'1. General Inputs'!$J$15,'1. General Inputs'!$L$15,'1. General Inputs'!$N$15)/12)*CHOOSE(L$7,'2. Protocols'!$K13,'2. Protocols'!$L13,'2. Protocols'!$M13)+'3. ARV Substitutions'!P39,0)</f>
        <v>#VALUE!</v>
      </c>
      <c r="M14" s="72" t="e">
        <f>MAX(L14*(1+'1. General Inputs'!$AW$23+HLOOKUP(M$7,'1. General Inputs'!$AW$17:$AY$19,ROWS('1. General Inputs'!$AU$17:$AU$19),0))+(CHOOSE(M$7,'1. General Inputs'!$J$15,'1. General Inputs'!$L$15,'1. General Inputs'!$N$15)/12)*CHOOSE(M$7,'2. Protocols'!$K13,'2. Protocols'!$L13,'2. Protocols'!$M13)+'3. ARV Substitutions'!Q39,0)</f>
        <v>#VALUE!</v>
      </c>
      <c r="N14" s="72" t="e">
        <f>MAX(M14*(1+'1. General Inputs'!$AW$23+HLOOKUP(N$7,'1. General Inputs'!$AW$17:$AY$19,ROWS('1. General Inputs'!$AU$17:$AU$19),0))+(CHOOSE(N$7,'1. General Inputs'!$J$15,'1. General Inputs'!$L$15,'1. General Inputs'!$N$15)/12)*CHOOSE(N$7,'2. Protocols'!$K13,'2. Protocols'!$L13,'2. Protocols'!$M13)+'3. ARV Substitutions'!R39,0)</f>
        <v>#VALUE!</v>
      </c>
      <c r="O14" s="72" t="e">
        <f>MAX(N14*(1+'1. General Inputs'!$AW$23+HLOOKUP(O$7,'1. General Inputs'!$AW$17:$AY$19,ROWS('1. General Inputs'!$AU$17:$AU$19),0))+(CHOOSE(O$7,'1. General Inputs'!$J$15,'1. General Inputs'!$L$15,'1. General Inputs'!$N$15)/12)*CHOOSE(O$7,'2. Protocols'!$K13,'2. Protocols'!$L13,'2. Protocols'!$M13)+'3. ARV Substitutions'!S39,0)</f>
        <v>#VALUE!</v>
      </c>
      <c r="P14" s="72" t="e">
        <f>MAX(O14*(1+'1. General Inputs'!$AW$23+HLOOKUP(P$7,'1. General Inputs'!$AW$17:$AY$19,ROWS('1. General Inputs'!$AU$17:$AU$19),0))+(CHOOSE(P$7,'1. General Inputs'!$J$15,'1. General Inputs'!$L$15,'1. General Inputs'!$N$15)/12)*CHOOSE(P$7,'2. Protocols'!$K13,'2. Protocols'!$L13,'2. Protocols'!$M13)+'3. ARV Substitutions'!T39,0)</f>
        <v>#VALUE!</v>
      </c>
      <c r="Q14" s="72" t="e">
        <f>MAX(P14*(1+'1. General Inputs'!$AW$23+HLOOKUP(Q$7,'1. General Inputs'!$AW$17:$AY$19,ROWS('1. General Inputs'!$AU$17:$AU$19),0))+(CHOOSE(Q$7,'1. General Inputs'!$J$15,'1. General Inputs'!$L$15,'1. General Inputs'!$N$15)/12)*CHOOSE(Q$7,'2. Protocols'!$K13,'2. Protocols'!$L13,'2. Protocols'!$M13)+'3. ARV Substitutions'!U39,0)</f>
        <v>#VALUE!</v>
      </c>
      <c r="R14" s="72" t="e">
        <f>MAX(Q14*(1+'1. General Inputs'!$AW$23+HLOOKUP(R$7,'1. General Inputs'!$AW$17:$AY$19,ROWS('1. General Inputs'!$AU$17:$AU$19),0))+(CHOOSE(R$7,'1. General Inputs'!$J$15,'1. General Inputs'!$L$15,'1. General Inputs'!$N$15)/12)*CHOOSE(R$7,'2. Protocols'!$K13,'2. Protocols'!$L13,'2. Protocols'!$M13)+'3. ARV Substitutions'!V39,0)</f>
        <v>#VALUE!</v>
      </c>
      <c r="S14" s="72" t="e">
        <f>MAX(R14*(1+'1. General Inputs'!$AW$23+HLOOKUP(S$7,'1. General Inputs'!$AW$17:$AY$19,ROWS('1. General Inputs'!$AU$17:$AU$19),0))+(CHOOSE(S$7,'1. General Inputs'!$J$15,'1. General Inputs'!$L$15,'1. General Inputs'!$N$15)/12)*CHOOSE(S$7,'2. Protocols'!$K13,'2. Protocols'!$L13,'2. Protocols'!$M13)+'3. ARV Substitutions'!W39,0)</f>
        <v>#VALUE!</v>
      </c>
      <c r="T14" s="72" t="e">
        <f>MAX(S14*(1+'1. General Inputs'!$AW$23+HLOOKUP(T$7,'1. General Inputs'!$AW$17:$AY$19,ROWS('1. General Inputs'!$AU$17:$AU$19),0))+(CHOOSE(T$7,'1. General Inputs'!$J$15,'1. General Inputs'!$L$15,'1. General Inputs'!$N$15)/12)*CHOOSE(T$7,'2. Protocols'!$K13,'2. Protocols'!$L13,'2. Protocols'!$M13)+'3. ARV Substitutions'!X39,0)</f>
        <v>#VALUE!</v>
      </c>
      <c r="U14" s="72" t="e">
        <f>MAX(T14*(1+'1. General Inputs'!$AW$23+HLOOKUP(U$7,'1. General Inputs'!$AW$17:$AY$19,ROWS('1. General Inputs'!$AU$17:$AU$19),0))+(CHOOSE(U$7,'1. General Inputs'!$J$15,'1. General Inputs'!$L$15,'1. General Inputs'!$N$15)/12)*CHOOSE(U$7,'2. Protocols'!$K13,'2. Protocols'!$L13,'2. Protocols'!$M13)+'3. ARV Substitutions'!Y39,0)</f>
        <v>#VALUE!</v>
      </c>
      <c r="V14" s="72" t="e">
        <f>MAX(U14*(1+'1. General Inputs'!$AW$23+HLOOKUP(V$7,'1. General Inputs'!$AW$17:$AY$19,ROWS('1. General Inputs'!$AU$17:$AU$19),0))+(CHOOSE(V$7,'1. General Inputs'!$J$15,'1. General Inputs'!$L$15,'1. General Inputs'!$N$15)/12)*CHOOSE(V$7,'2. Protocols'!$K13,'2. Protocols'!$L13,'2. Protocols'!$M13)+'3. ARV Substitutions'!Z39,0)</f>
        <v>#VALUE!</v>
      </c>
      <c r="W14" s="72" t="e">
        <f>MAX(V14*(1+'1. General Inputs'!$AW$23+HLOOKUP(W$7,'1. General Inputs'!$AW$17:$AY$19,ROWS('1. General Inputs'!$AU$17:$AU$19),0))+(CHOOSE(W$7,'1. General Inputs'!$J$15,'1. General Inputs'!$L$15,'1. General Inputs'!$N$15)/12)*CHOOSE(W$7,'2. Protocols'!$K13,'2. Protocols'!$L13,'2. Protocols'!$M13)+'3. ARV Substitutions'!AA39,0)</f>
        <v>#VALUE!</v>
      </c>
      <c r="X14" s="72" t="e">
        <f>MAX(W14*(1+'1. General Inputs'!$AW$23+HLOOKUP(X$7,'1. General Inputs'!$AW$17:$AY$19,ROWS('1. General Inputs'!$AU$17:$AU$19),0))+(CHOOSE(X$7,'1. General Inputs'!$J$15,'1. General Inputs'!$L$15,'1. General Inputs'!$N$15)/12)*CHOOSE(X$7,'2. Protocols'!$K13,'2. Protocols'!$L13,'2. Protocols'!$M13)+'3. ARV Substitutions'!AB39,0)</f>
        <v>#VALUE!</v>
      </c>
      <c r="Y14" s="72" t="e">
        <f>MAX(X14*(1+'1. General Inputs'!$AW$23+HLOOKUP(Y$7,'1. General Inputs'!$AW$17:$AY$19,ROWS('1. General Inputs'!$AU$17:$AU$19),0))+(CHOOSE(Y$7,'1. General Inputs'!$J$15,'1. General Inputs'!$L$15,'1. General Inputs'!$N$15)/12)*CHOOSE(Y$7,'2. Protocols'!$K13,'2. Protocols'!$L13,'2. Protocols'!$M13)+'3. ARV Substitutions'!AC39,0)</f>
        <v>#VALUE!</v>
      </c>
      <c r="Z14" s="72" t="e">
        <f>MAX(Y14*(1+'1. General Inputs'!$AW$23+HLOOKUP(Z$7,'1. General Inputs'!$AW$17:$AY$19,ROWS('1. General Inputs'!$AU$17:$AU$19),0))+(CHOOSE(Z$7,'1. General Inputs'!$J$15,'1. General Inputs'!$L$15,'1. General Inputs'!$N$15)/12)*CHOOSE(Z$7,'2. Protocols'!$K13,'2. Protocols'!$L13,'2. Protocols'!$M13)+'3. ARV Substitutions'!AD39,0)</f>
        <v>#VALUE!</v>
      </c>
      <c r="AA14" s="72" t="e">
        <f>MAX(Z14*(1+'1. General Inputs'!$AW$23+HLOOKUP(AA$7,'1. General Inputs'!$AW$17:$AY$19,ROWS('1. General Inputs'!$AU$17:$AU$19),0))+(CHOOSE(AA$7,'1. General Inputs'!$J$15,'1. General Inputs'!$L$15,'1. General Inputs'!$N$15)/12)*CHOOSE(AA$7,'2. Protocols'!$K13,'2. Protocols'!$L13,'2. Protocols'!$M13)+'3. ARV Substitutions'!AE39,0)</f>
        <v>#VALUE!</v>
      </c>
      <c r="AB14" s="72" t="e">
        <f>MAX(AA14*(1+'1. General Inputs'!$AW$23+HLOOKUP(AB$7,'1. General Inputs'!$AW$17:$AY$19,ROWS('1. General Inputs'!$AU$17:$AU$19),0))+(CHOOSE(AB$7,'1. General Inputs'!$J$15,'1. General Inputs'!$L$15,'1. General Inputs'!$N$15)/12)*CHOOSE(AB$7,'2. Protocols'!$K13,'2. Protocols'!$L13,'2. Protocols'!$M13)+'3. ARV Substitutions'!AF39,0)</f>
        <v>#VALUE!</v>
      </c>
      <c r="AC14" s="72" t="e">
        <f>MAX(AB14*(1+'1. General Inputs'!$AW$23+HLOOKUP(AC$7,'1. General Inputs'!$AW$17:$AY$19,ROWS('1. General Inputs'!$AU$17:$AU$19),0))+(CHOOSE(AC$7,'1. General Inputs'!$J$15,'1. General Inputs'!$L$15,'1. General Inputs'!$N$15)/12)*CHOOSE(AC$7,'2. Protocols'!$K13,'2. Protocols'!$L13,'2. Protocols'!$M13)+'3. ARV Substitutions'!AG39,0)</f>
        <v>#VALUE!</v>
      </c>
      <c r="AD14" s="72" t="e">
        <f>MAX(AC14*(1+'1. General Inputs'!$AW$23+HLOOKUP(AD$7,'1. General Inputs'!$AW$17:$AY$19,ROWS('1. General Inputs'!$AU$17:$AU$19),0))+(CHOOSE(AD$7,'1. General Inputs'!$J$15,'1. General Inputs'!$L$15,'1. General Inputs'!$N$15)/12)*CHOOSE(AD$7,'2. Protocols'!$K13,'2. Protocols'!$L13,'2. Protocols'!$M13)+'3. ARV Substitutions'!AH39,0)</f>
        <v>#VALUE!</v>
      </c>
      <c r="AE14" s="72" t="e">
        <f>MAX(AD14*(1+'1. General Inputs'!$AW$23+HLOOKUP(AE$7,'1. General Inputs'!$AW$17:$AY$19,ROWS('1. General Inputs'!$AU$17:$AU$19),0))+(CHOOSE(AE$7,'1. General Inputs'!$J$15,'1. General Inputs'!$L$15,'1. General Inputs'!$N$15)/12)*CHOOSE(AE$7,'2. Protocols'!$K13,'2. Protocols'!$L13,'2. Protocols'!$M13)+'3. ARV Substitutions'!AI39,0)</f>
        <v>#VALUE!</v>
      </c>
      <c r="AF14" s="72" t="e">
        <f>MAX(AE14*(1+'1. General Inputs'!$AW$23+HLOOKUP(AF$7,'1. General Inputs'!$AW$17:$AY$19,ROWS('1. General Inputs'!$AU$17:$AU$19),0))+(CHOOSE(AF$7,'1. General Inputs'!$J$15,'1. General Inputs'!$L$15,'1. General Inputs'!$N$15)/12)*CHOOSE(AF$7,'2. Protocols'!$K13,'2. Protocols'!$L13,'2. Protocols'!$M13)+'3. ARV Substitutions'!AJ39,0)</f>
        <v>#VALUE!</v>
      </c>
      <c r="AG14" s="72" t="e">
        <f>MAX(AF14*(1+'1. General Inputs'!$AW$23+HLOOKUP(AG$7,'1. General Inputs'!$AW$17:$AY$19,ROWS('1. General Inputs'!$AU$17:$AU$19),0))+(CHOOSE(AG$7,'1. General Inputs'!$J$15,'1. General Inputs'!$L$15,'1. General Inputs'!$N$15)/12)*CHOOSE(AG$7,'2. Protocols'!$K13,'2. Protocols'!$L13,'2. Protocols'!$M13)+'3. ARV Substitutions'!AK39,0)</f>
        <v>#VALUE!</v>
      </c>
      <c r="AH14" s="72" t="e">
        <f>MAX(AG14*(1+'1. General Inputs'!$AW$23+HLOOKUP(AH$7,'1. General Inputs'!$AW$17:$AY$19,ROWS('1. General Inputs'!$AU$17:$AU$19),0))+(CHOOSE(AH$7,'1. General Inputs'!$J$15,'1. General Inputs'!$L$15,'1. General Inputs'!$N$15)/12)*CHOOSE(AH$7,'2. Protocols'!$K13,'2. Protocols'!$L13,'2. Protocols'!$M13)+'3. ARV Substitutions'!AL39,0)</f>
        <v>#VALUE!</v>
      </c>
      <c r="AI14" s="72" t="e">
        <f>MAX(AH14*(1+'1. General Inputs'!$AW$23+HLOOKUP(AI$7,'1. General Inputs'!$AW$17:$AY$19,ROWS('1. General Inputs'!$AU$17:$AU$19),0))+(CHOOSE(AI$7,'1. General Inputs'!$J$15,'1. General Inputs'!$L$15,'1. General Inputs'!$N$15)/12)*CHOOSE(AI$7,'2. Protocols'!$K13,'2. Protocols'!$L13,'2. Protocols'!$M13)+'3. ARV Substitutions'!AM39,0)</f>
        <v>#VALUE!</v>
      </c>
      <c r="AJ14" s="72" t="e">
        <f>MAX(AI14*(1+'1. General Inputs'!$AW$23+HLOOKUP(AJ$7,'1. General Inputs'!$AW$17:$AY$19,ROWS('1. General Inputs'!$AU$17:$AU$19),0))+(CHOOSE(AJ$7,'1. General Inputs'!$J$15,'1. General Inputs'!$L$15,'1. General Inputs'!$N$15)/12)*CHOOSE(AJ$7,'2. Protocols'!$K13,'2. Protocols'!$L13,'2. Protocols'!$M13)+'3. ARV Substitutions'!AN39,0)</f>
        <v>#VALUE!</v>
      </c>
      <c r="AK14" s="72" t="e">
        <f>MAX(AJ14*(1+'1. General Inputs'!$AW$23+HLOOKUP(AK$7,'1. General Inputs'!$AW$17:$AY$19,ROWS('1. General Inputs'!$AU$17:$AU$19),0))+(CHOOSE(AK$7,'1. General Inputs'!$J$15,'1. General Inputs'!$L$15,'1. General Inputs'!$N$15)/12)*CHOOSE(AK$7,'2. Protocols'!$K13,'2. Protocols'!$L13,'2. Protocols'!$M13)+'3. ARV Substitutions'!AO39,0)</f>
        <v>#VALUE!</v>
      </c>
      <c r="AL14" s="72" t="e">
        <f>MAX(AK14*(1+'1. General Inputs'!$AW$23+HLOOKUP(AL$7,'1. General Inputs'!$AW$17:$AY$19,ROWS('1. General Inputs'!$AU$17:$AU$19),0))+(CHOOSE(AL$7,'1. General Inputs'!$J$15,'1. General Inputs'!$L$15,'1. General Inputs'!$N$15)/12)*CHOOSE(AL$7,'2. Protocols'!$K13,'2. Protocols'!$L13,'2. Protocols'!$M13)+'3. ARV Substitutions'!AP39,0)</f>
        <v>#VALUE!</v>
      </c>
      <c r="AM14" s="72" t="e">
        <f>MAX(AL14*(1+'1. General Inputs'!$AW$23+HLOOKUP(AM$7,'1. General Inputs'!$AW$17:$AY$19,ROWS('1. General Inputs'!$AU$17:$AU$19),0))+(CHOOSE(AM$7,'1. General Inputs'!$J$15,'1. General Inputs'!$L$15,'1. General Inputs'!$N$15)/12)*CHOOSE(AM$7,'2. Protocols'!$K13,'2. Protocols'!$L13,'2. Protocols'!$M13)+'3. ARV Substitutions'!AQ39,0)</f>
        <v>#VALUE!</v>
      </c>
      <c r="AN14" s="72" t="e">
        <f>MAX(AM14*(1+'1. General Inputs'!$AW$23+HLOOKUP(AN$7,'1. General Inputs'!$AW$17:$AY$19,ROWS('1. General Inputs'!$AU$17:$AU$19),0))+(CHOOSE(AN$7,'1. General Inputs'!$J$15,'1. General Inputs'!$L$15,'1. General Inputs'!$N$15)/12)*CHOOSE(AN$7,'2. Protocols'!$K13,'2. Protocols'!$L13,'2. Protocols'!$M13)+'3. ARV Substitutions'!AR39,0)</f>
        <v>#VALUE!</v>
      </c>
      <c r="AO14" s="72" t="e">
        <f>MAX(AN14*(1+'1. General Inputs'!$AW$23+HLOOKUP(AO$7,'1. General Inputs'!$AW$17:$AY$19,ROWS('1. General Inputs'!$AU$17:$AU$19),0))+(CHOOSE(AO$7,'1. General Inputs'!$J$15,'1. General Inputs'!$L$15,'1. General Inputs'!$N$15)/12)*CHOOSE(AO$7,'2. Protocols'!$K13,'2. Protocols'!$L13,'2. Protocols'!$M13)+'3. ARV Substitutions'!AS39,0)</f>
        <v>#VALUE!</v>
      </c>
      <c r="AP14" s="72" t="e">
        <f>MAX(AO14*(1+'1. General Inputs'!$AW$23+HLOOKUP(AP$7,'1. General Inputs'!$AW$17:$AY$19,ROWS('1. General Inputs'!$AU$17:$AU$19),0))+(CHOOSE(AP$7,'1. General Inputs'!$J$15,'1. General Inputs'!$L$15,'1. General Inputs'!$N$15)/12)*CHOOSE(AP$7,'2. Protocols'!$K13,'2. Protocols'!$L13,'2. Protocols'!$M13)+'3. ARV Substitutions'!AT39,0)</f>
        <v>#VALUE!</v>
      </c>
      <c r="AQ14" s="72" t="e">
        <f>MAX(AP14*(1+'1. General Inputs'!$AW$23+HLOOKUP(AQ$7,'1. General Inputs'!$AW$17:$AY$19,ROWS('1. General Inputs'!$AU$17:$AU$19),0))+(CHOOSE(AQ$7,'1. General Inputs'!$J$15,'1. General Inputs'!$L$15,'1. General Inputs'!$N$15)/12)*CHOOSE(AQ$7,'2. Protocols'!$K13,'2. Protocols'!$L13,'2. Protocols'!$M13)+'3. ARV Substitutions'!AU39,0)</f>
        <v>#VALUE!</v>
      </c>
      <c r="CA14" s="51" t="e">
        <f t="shared" si="30"/>
        <v>#VALUE!</v>
      </c>
      <c r="CB14" s="51" t="e">
        <f t="shared" si="31"/>
        <v>#VALUE!</v>
      </c>
      <c r="CC14" s="51" t="e">
        <f t="shared" si="32"/>
        <v>#VALUE!</v>
      </c>
      <c r="CD14" s="51" t="e">
        <f t="shared" si="33"/>
        <v>#VALUE!</v>
      </c>
      <c r="CE14" s="51" t="e">
        <f t="shared" si="34"/>
        <v>#VALUE!</v>
      </c>
      <c r="CF14" s="51" t="e">
        <f t="shared" si="35"/>
        <v>#VALUE!</v>
      </c>
      <c r="CG14" s="51" t="e">
        <f t="shared" si="36"/>
        <v>#VALUE!</v>
      </c>
      <c r="CH14" s="51" t="e">
        <f t="shared" si="37"/>
        <v>#VALUE!</v>
      </c>
      <c r="CI14" s="51" t="e">
        <f t="shared" si="38"/>
        <v>#VALUE!</v>
      </c>
      <c r="CJ14" s="51" t="e">
        <f t="shared" si="39"/>
        <v>#VALUE!</v>
      </c>
      <c r="CK14" s="51" t="e">
        <f t="shared" si="40"/>
        <v>#VALUE!</v>
      </c>
      <c r="CL14" s="51" t="e">
        <f t="shared" si="41"/>
        <v>#VALUE!</v>
      </c>
      <c r="CM14" s="51" t="e">
        <f t="shared" si="42"/>
        <v>#VALUE!</v>
      </c>
      <c r="CN14" s="51" t="e">
        <f t="shared" si="43"/>
        <v>#VALUE!</v>
      </c>
      <c r="CO14" s="51" t="e">
        <f t="shared" si="44"/>
        <v>#VALUE!</v>
      </c>
      <c r="CP14" s="51" t="e">
        <f t="shared" si="45"/>
        <v>#VALUE!</v>
      </c>
      <c r="CQ14" s="51" t="e">
        <f t="shared" si="46"/>
        <v>#VALUE!</v>
      </c>
      <c r="CR14" s="51" t="e">
        <f t="shared" si="47"/>
        <v>#VALUE!</v>
      </c>
      <c r="CS14" s="51" t="e">
        <f t="shared" si="48"/>
        <v>#VALUE!</v>
      </c>
      <c r="CT14" s="51" t="e">
        <f t="shared" si="49"/>
        <v>#VALUE!</v>
      </c>
      <c r="CU14" s="51" t="e">
        <f t="shared" si="50"/>
        <v>#VALUE!</v>
      </c>
      <c r="CV14" s="51" t="e">
        <f t="shared" si="51"/>
        <v>#VALUE!</v>
      </c>
      <c r="CW14" s="51" t="e">
        <f t="shared" si="52"/>
        <v>#VALUE!</v>
      </c>
      <c r="CX14" s="51" t="e">
        <f t="shared" si="53"/>
        <v>#VALUE!</v>
      </c>
      <c r="CY14" s="51" t="e">
        <f t="shared" si="54"/>
        <v>#VALUE!</v>
      </c>
      <c r="CZ14" s="51" t="e">
        <f t="shared" si="55"/>
        <v>#VALUE!</v>
      </c>
      <c r="DA14" s="51" t="e">
        <f t="shared" si="56"/>
        <v>#VALUE!</v>
      </c>
      <c r="DB14" s="51" t="e">
        <f t="shared" si="57"/>
        <v>#VALUE!</v>
      </c>
      <c r="DC14" s="51" t="e">
        <f t="shared" si="58"/>
        <v>#VALUE!</v>
      </c>
      <c r="DD14" s="51" t="e">
        <f t="shared" si="59"/>
        <v>#VALUE!</v>
      </c>
      <c r="DE14" s="51" t="e">
        <f t="shared" si="60"/>
        <v>#VALUE!</v>
      </c>
      <c r="DF14" s="51" t="e">
        <f t="shared" si="61"/>
        <v>#VALUE!</v>
      </c>
      <c r="DG14" s="51" t="e">
        <f t="shared" si="62"/>
        <v>#VALUE!</v>
      </c>
      <c r="DH14" s="51" t="e">
        <f t="shared" si="63"/>
        <v>#VALUE!</v>
      </c>
      <c r="DI14" s="51" t="e">
        <f t="shared" si="64"/>
        <v>#VALUE!</v>
      </c>
      <c r="DJ14" s="51" t="e">
        <f t="shared" si="65"/>
        <v>#VALUE!</v>
      </c>
      <c r="DL14" s="21" t="str">
        <f>CONCATENATE('2. Protocols'!C13, '2. Protocols'!D13, '2. Protocols'!E13)</f>
        <v>+</v>
      </c>
      <c r="DM14" s="21" t="str">
        <f>CONCATENATE('2. Protocols'!C13, '2. Protocols'!D13, '2. Protocols'!E13, '2. Protocols'!F13, '2. Protocols'!G13,)</f>
        <v>++</v>
      </c>
      <c r="DO14" s="27">
        <f>IF(AND(OR(ISBLANK(DO$9),DO$9=0)=FALSE,OR(DO$9='2. Protocols'!$C13,DO$9='2. Protocols'!$E13,DO$9='2. Protocols'!$G13)),1,0)*'4. Formulations'!$I13</f>
        <v>0</v>
      </c>
      <c r="DP14" s="27">
        <f>IF(AND(OR(ISBLANK(DP$9),DP$9=0)=FALSE,OR(DP$9='2. Protocols'!$C13,DP$9='2. Protocols'!$E13,DP$9='2. Protocols'!$G13)),1,0)*'4. Formulations'!$I13</f>
        <v>0</v>
      </c>
      <c r="DQ14" s="27">
        <f>IF(AND(OR(ISBLANK(DQ$9),DQ$9=0)=FALSE,OR(DQ$9='2. Protocols'!$C13,DQ$9='2. Protocols'!$E13,DQ$9='2. Protocols'!$G13)),1,0)*'4. Formulations'!$I13</f>
        <v>0</v>
      </c>
      <c r="DR14" s="27">
        <f>IF(AND(OR(ISBLANK(DR$9),DR$9=0)=FALSE,OR(DR$9='2. Protocols'!$C13,DR$9='2. Protocols'!$E13,DR$9='2. Protocols'!$G13)),1,0)*'4. Formulations'!$I13</f>
        <v>0</v>
      </c>
      <c r="DS14" s="27">
        <f>IF(AND(OR(ISBLANK(DS$9),DS$9=0)=FALSE,OR(DS$9='2. Protocols'!$C13,DS$9='2. Protocols'!$E13,DS$9='2. Protocols'!$G13)),1,0)*'4. Formulations'!$I13</f>
        <v>0</v>
      </c>
      <c r="DT14" s="27">
        <f>IF(AND(OR(ISBLANK(DT$9),DT$9=0)=FALSE,OR(DT$9='2. Protocols'!$C13,DT$9='2. Protocols'!$E13,DT$9='2. Protocols'!$G13)),1,0)*'4. Formulations'!$I13</f>
        <v>0</v>
      </c>
      <c r="DU14" s="27">
        <f>IF(AND(OR(ISBLANK(DU$9),DU$9=0)=FALSE,OR(DU$9='2. Protocols'!$C13,DU$9='2. Protocols'!$E13,DU$9='2. Protocols'!$G13)),1,0)*'4. Formulations'!$I13</f>
        <v>0</v>
      </c>
      <c r="DV14" s="27">
        <f>IF(AND(OR(ISBLANK(DV$9),DV$9=0)=FALSE,OR(DV$9='2. Protocols'!$C13,DV$9='2. Protocols'!$E13,DV$9='2. Protocols'!$G13)),1,0)*'4. Formulations'!$I13</f>
        <v>0</v>
      </c>
      <c r="DW14" s="27">
        <f>IF(AND(OR(ISBLANK(DW$9),DW$9=0)=FALSE,OR(DW$9='2. Protocols'!$C13,DW$9='2. Protocols'!$E13,DW$9='2. Protocols'!$G13)),1,0)*'4. Formulations'!$I13</f>
        <v>0</v>
      </c>
      <c r="DX14" s="27">
        <f>IF(AND(OR(ISBLANK(DX$9),DX$9=0)=FALSE,OR(DX$9='2. Protocols'!$C13,DX$9='2. Protocols'!$E13,DX$9='2. Protocols'!$G13)),1,0)*'4. Formulations'!$I13</f>
        <v>0</v>
      </c>
      <c r="DY14" s="27">
        <f>IF(AND(OR(ISBLANK(DY$9),DY$9=0)=FALSE,OR(DY$9='2. Protocols'!$C13,DY$9='2. Protocols'!$E13,DY$9='2. Protocols'!$G13)),1,0)*'4. Formulations'!$I13</f>
        <v>0</v>
      </c>
      <c r="DZ14" s="27">
        <f>IF(AND(OR(ISBLANK(DZ$9),DZ$9=0)=FALSE,OR(DZ$9='2. Protocols'!$C13,DZ$9='2. Protocols'!$E13,DZ$9='2. Protocols'!$G13)),1,0)*'4. Formulations'!$I13</f>
        <v>0</v>
      </c>
      <c r="EA14" s="27">
        <f>IF(AND(OR(ISBLANK(EA$9),EA$9=0)=FALSE,OR(EA$9='2. Protocols'!$C13,EA$9='2. Protocols'!$E13,EA$9='2. Protocols'!$G13)),1,0)*'4. Formulations'!$I13</f>
        <v>0</v>
      </c>
      <c r="EB14" s="27">
        <f>IF(AND(OR(ISBLANK(EB$9),EB$9=0)=FALSE,OR(EB$9='2. Protocols'!$C13,EB$9='2. Protocols'!$E13,EB$9='2. Protocols'!$G13)),1,0)*'4. Formulations'!$I13</f>
        <v>0</v>
      </c>
      <c r="EC14" s="27">
        <f>IF(AND(OR(ISBLANK(EC$9),EC$9=0)=FALSE,OR(EC$9='2. Protocols'!$C13,EC$9='2. Protocols'!$E13,EC$9='2. Protocols'!$G13)),1,0)*'4. Formulations'!$I13</f>
        <v>0</v>
      </c>
      <c r="ED14" s="27">
        <f>IF(AND(OR(ISBLANK(ED$9),ED$9=0)=FALSE,OR(ED$9='2. Protocols'!$C13,ED$9='2. Protocols'!$E13,ED$9='2. Protocols'!$G13)),1,0)*'4. Formulations'!$I13</f>
        <v>0</v>
      </c>
      <c r="EE14" s="27">
        <f>IF(AND(OR(ISBLANK(EE$9),EE$9=0)=FALSE,OR(EE$9='2. Protocols'!$C13,EE$9='2. Protocols'!$E13,EE$9='2. Protocols'!$G13)),1,0)*'4. Formulations'!$I13</f>
        <v>0</v>
      </c>
      <c r="EF14" s="27">
        <f>IF(AND(OR(ISBLANK(EF$9),EF$9=0)=FALSE,OR(EF$9='2. Protocols'!$C13,EF$9='2. Protocols'!$E13,EF$9='2. Protocols'!$G13)),1,0)*'4. Formulations'!$I13</f>
        <v>0</v>
      </c>
      <c r="EG14" s="27">
        <f>IF(AND(OR(ISBLANK(EG$9),EG$9=0)=FALSE,OR(EG$9='2. Protocols'!$C13,EG$9='2. Protocols'!$E13,EG$9='2. Protocols'!$G13)),1,0)*'4. Formulations'!$I13</f>
        <v>0</v>
      </c>
      <c r="EH14" s="27">
        <f>IF(AND(OR(ISBLANK(EH$9),EH$9=0)=FALSE,OR(EH$9='2. Protocols'!$C13,EH$9='2. Protocols'!$E13,EH$9='2. Protocols'!$G13)),1,0)*'4. Formulations'!$I13</f>
        <v>0</v>
      </c>
      <c r="EI14" s="27">
        <f>IF(AND(OR(ISBLANK(EI$9),EI$9=0)=FALSE,OR(EI$9='2. Protocols'!$C13,EI$9='2. Protocols'!$E13,EI$9='2. Protocols'!$G13)),1,0)*'4. Formulations'!$I13</f>
        <v>0</v>
      </c>
      <c r="EJ14" s="27">
        <f>IF(AND(OR(ISBLANK(EJ$9),EJ$9=0)=FALSE,OR(EJ$9='2. Protocols'!$C13,EJ$9='2. Protocols'!$E13,EJ$9='2. Protocols'!$G13)),1,0)*'4. Formulations'!$I13</f>
        <v>0</v>
      </c>
      <c r="EK14" s="27">
        <f>IF(AND(OR(ISBLANK(EK$9),EK$9=0)=FALSE,OR(EK$9='2. Protocols'!$C13,EK$9='2. Protocols'!$E13,EK$9='2. Protocols'!$G13)),1,0)*'4. Formulations'!$I13</f>
        <v>0</v>
      </c>
      <c r="EL14" s="27">
        <f>IF(AND(OR(ISBLANK(EL$9),EL$9=0)=FALSE,OR(EL$9='2. Protocols'!$C13,EL$9='2. Protocols'!$E13,EL$9='2. Protocols'!$G13)),1,0)*'4. Formulations'!$I13</f>
        <v>0</v>
      </c>
      <c r="EM14" s="27">
        <f>IF(AND(OR(ISBLANK(EM$9),EM$9=0)=FALSE,OR(EM$9='2. Protocols'!$C13,EM$9='2. Protocols'!$E13,EM$9='2. Protocols'!$G13)),1,0)*'4. Formulations'!$I13</f>
        <v>0</v>
      </c>
      <c r="EN14" s="27">
        <f>IF(AND(OR(ISBLANK(EN$9),EN$9=0)=FALSE,OR(EN$9='2. Protocols'!$C13,EN$9='2. Protocols'!$E13,EN$9='2. Protocols'!$G13)),1,0)*'4. Formulations'!$I13</f>
        <v>0</v>
      </c>
      <c r="EO14" s="27">
        <f>IF(AND(OR(ISBLANK(EO$9),EO$9=0)=FALSE,OR(EO$9='2. Protocols'!$C13,EO$9='2. Protocols'!$E13,EO$9='2. Protocols'!$G13)),1,0)*'4. Formulations'!$I13</f>
        <v>0</v>
      </c>
      <c r="EP14" s="27">
        <f>IF(AND(OR(ISBLANK(EP$9),EP$9=0)=FALSE,OR(EP$9='2. Protocols'!$C13,EP$9='2. Protocols'!$E13,EP$9='2. Protocols'!$G13)),1,0)*'4. Formulations'!$I13</f>
        <v>0</v>
      </c>
      <c r="EQ14" s="27">
        <f>IF(AND(OR(ISBLANK(EQ$9),EQ$9=0)=FALSE,OR(EQ$9='2. Protocols'!$C13,EQ$9='2. Protocols'!$E13,EQ$9='2. Protocols'!$G13)),1,0)*'4. Formulations'!$I13</f>
        <v>0</v>
      </c>
      <c r="ER14" s="27">
        <f>IF(AND(OR(ISBLANK(ER$9),ER$9=0)=FALSE,OR(ER$9='2. Protocols'!$C13,ER$9='2. Protocols'!$E13,ER$9='2. Protocols'!$G13)),1,0)*'4. Formulations'!$I13</f>
        <v>0</v>
      </c>
      <c r="ES14" s="27">
        <f>IF(AND(OR(ISBLANK(ES$9),ES$9=0)=FALSE,OR(ES$9='2. Protocols'!$C13,ES$9='2. Protocols'!$E13,ES$9='2. Protocols'!$G13)),1,0)*'4. Formulations'!$I13</f>
        <v>0</v>
      </c>
      <c r="ET14" s="27">
        <f>IF(AND(OR(ISBLANK(ET$9),ET$9=0)=FALSE,OR(ET$9='2. Protocols'!$C13,ET$9='2. Protocols'!$E13,ET$9='2. Protocols'!$G13)),1,0)*'4. Formulations'!$I13</f>
        <v>0</v>
      </c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N14" s="27">
        <f>IF(AND(OR(ISBLANK(FN$9),FN$9=0)=FALSE,FN$9=$DL14),1,0)*'4. Formulations'!$J13</f>
        <v>0</v>
      </c>
      <c r="FO14" s="27">
        <f>IF(AND(OR(ISBLANK(FO$9),FO$9=0)=FALSE,FO$9=$DL14),1,0)*'4. Formulations'!$J13</f>
        <v>0</v>
      </c>
      <c r="FP14" s="27">
        <f>IF(AND(OR(ISBLANK(FP$9),FP$9=0)=FALSE,FP$9=$DL14),1,0)*'4. Formulations'!$J13</f>
        <v>0</v>
      </c>
      <c r="FQ14" s="27">
        <f>IF(AND(OR(ISBLANK(FQ$9),FQ$9=0)=FALSE,FQ$9=$DL14),1,0)*'4. Formulations'!$J13</f>
        <v>0</v>
      </c>
      <c r="FR14" s="27">
        <f>IF(AND(OR(ISBLANK(FR$9),FR$9=0)=FALSE,FR$9=$DL14),1,0)*'4. Formulations'!$J13</f>
        <v>0</v>
      </c>
      <c r="FS14" s="27">
        <f>IF(AND(OR(ISBLANK(FS$9),FS$9=0)=FALSE,FS$9=$DL14),1,0)*'4. Formulations'!$J13</f>
        <v>0</v>
      </c>
      <c r="FT14" s="27">
        <f>IF(AND(OR(ISBLANK(FT$9),FT$9=0)=FALSE,FT$9=$DL14),1,0)*'4. Formulations'!$J13</f>
        <v>0</v>
      </c>
      <c r="FU14" s="27">
        <f>IF(AND(OR(ISBLANK(FU$9),FU$9=0)=FALSE,FU$9=$DL14),1,0)*'4. Formulations'!$J13</f>
        <v>0</v>
      </c>
      <c r="FV14" s="27">
        <f>IF(AND(OR(ISBLANK(FV$9),FV$9=0)=FALSE,FV$9=$DL14),1,0)*'4. Formulations'!$J13</f>
        <v>0</v>
      </c>
      <c r="FW14" s="27">
        <f>IF(AND(OR(ISBLANK(FW$9),FW$9=0)=FALSE,FW$9=$DL14),1,0)*'4. Formulations'!$J13</f>
        <v>0</v>
      </c>
      <c r="FX14" s="27">
        <f>IF(AND(OR(ISBLANK(FX$9),FX$9=0)=FALSE,FX$9=$DL14),1,0)*'4. Formulations'!$J13</f>
        <v>0</v>
      </c>
      <c r="FY14" s="27">
        <f>IF(AND(OR(ISBLANK(FY$9),FY$9=0)=FALSE,FY$9=$DL14),1,0)*'4. Formulations'!$J13</f>
        <v>0</v>
      </c>
      <c r="FZ14" s="27">
        <f>IF(AND(OR(ISBLANK(FZ$9),FZ$9=0)=FALSE,FZ$9=$DL14),1,0)*'4. Formulations'!$J13</f>
        <v>0</v>
      </c>
      <c r="GA14" s="27">
        <f>IF(AND(OR(ISBLANK(GA$9),GA$9=0)=FALSE,GA$9=$DL14),1,0)*'4. Formulations'!$J13</f>
        <v>0</v>
      </c>
      <c r="GB14" s="27">
        <f>IF(AND(OR(ISBLANK(GB$9),GB$9=0)=FALSE,GB$9=$DL14),1,0)*'4. Formulations'!$J13</f>
        <v>0</v>
      </c>
      <c r="GC14" s="27">
        <f>IF(AND(OR(ISBLANK(GC$9),GC$9=0)=FALSE,GC$9=$DL14),1,0)*'4. Formulations'!$J13</f>
        <v>0</v>
      </c>
      <c r="GD14" s="27">
        <f>IF(AND(OR(ISBLANK(GD$9),GD$9=0)=FALSE,GD$9=$DL14),1,0)*'4. Formulations'!$J13</f>
        <v>0</v>
      </c>
      <c r="GE14" s="27"/>
      <c r="GF14" s="27"/>
      <c r="GG14" s="27"/>
      <c r="GI14" s="27">
        <f>IF(AND(OR(ISBLANK(GI$9),GI$9=0)=FALSE,SUM($FN14:$GD14)&gt;0,GI$9='2. Protocols'!$G13),1,0)*'4. Formulations'!$J13</f>
        <v>0</v>
      </c>
      <c r="GJ14" s="27">
        <f>IF(AND(OR(ISBLANK(GJ$9),GJ$9=0)=FALSE,SUM($FN14:$GD14)&gt;0,GJ$9='2. Protocols'!$G13),1,0)*'4. Formulations'!$J13</f>
        <v>0</v>
      </c>
      <c r="GK14" s="27">
        <f>IF(AND(OR(ISBLANK(GK$9),GK$9=0)=FALSE,SUM($FN14:$GD14)&gt;0,GK$9='2. Protocols'!$G13),1,0)*'4. Formulations'!$J13</f>
        <v>0</v>
      </c>
      <c r="GL14" s="27">
        <f>IF(AND(OR(ISBLANK(GL$9),GL$9=0)=FALSE,SUM($FN14:$GD14)&gt;0,GL$9='2. Protocols'!$G13),1,0)*'4. Formulations'!$J13</f>
        <v>0</v>
      </c>
      <c r="GM14" s="27">
        <f>IF(AND(OR(ISBLANK(GM$9),GM$9=0)=FALSE,SUM($FN14:$GD14)&gt;0,GM$9='2. Protocols'!$G13),1,0)*'4. Formulations'!$J13</f>
        <v>0</v>
      </c>
      <c r="GN14" s="27">
        <f>IF(AND(OR(ISBLANK(GN$9),GN$9=0)=FALSE,SUM($FN14:$GD14)&gt;0,GN$9='2. Protocols'!$G13),1,0)*'4. Formulations'!$J13</f>
        <v>0</v>
      </c>
      <c r="GO14" s="27">
        <f>IF(AND(OR(ISBLANK(GO$9),GO$9=0)=FALSE,SUM($FN14:$GD14)&gt;0,GO$9='2. Protocols'!$G13),1,0)*'4. Formulations'!$J13</f>
        <v>0</v>
      </c>
      <c r="GP14" s="27">
        <f>IF(AND(OR(ISBLANK(GP$9),GP$9=0)=FALSE,SUM($FN14:$GD14)&gt;0,GP$9='2. Protocols'!$G13),1,0)*'4. Formulations'!$J13</f>
        <v>0</v>
      </c>
      <c r="GQ14" s="27">
        <f>IF(AND(OR(ISBLANK(GQ$9),GQ$9=0)=FALSE,SUM($FN14:$GD14)&gt;0,GQ$9='2. Protocols'!$G13),1,0)*'4. Formulations'!$J13</f>
        <v>0</v>
      </c>
      <c r="GR14" s="27">
        <f>IF(AND(OR(ISBLANK(GR$9),GR$9=0)=FALSE,SUM($FN14:$GD14)&gt;0,GR$9='2. Protocols'!$G13),1,0)*'4. Formulations'!$J13</f>
        <v>0</v>
      </c>
      <c r="GS14" s="27">
        <f>IF(AND(OR(ISBLANK(GS$9),GS$9=0)=FALSE,SUM($FN14:$GD14)&gt;0,GS$9='2. Protocols'!$G13),1,0)*'4. Formulations'!$J13</f>
        <v>0</v>
      </c>
      <c r="GT14" s="27">
        <f>IF(AND(OR(ISBLANK(GT$9),GT$9=0)=FALSE,SUM($FN14:$GD14)&gt;0,GT$9='2. Protocols'!$G13),1,0)*'4. Formulations'!$J13</f>
        <v>0</v>
      </c>
      <c r="GU14" s="27">
        <f>IF(AND(OR(ISBLANK(GU$9),GU$9=0)=FALSE,SUM($FN14:$GD14)&gt;0,GU$9='2. Protocols'!$G13),1,0)*'4. Formulations'!$J13</f>
        <v>0</v>
      </c>
      <c r="GV14" s="27">
        <f>IF(AND(OR(ISBLANK(GV$9),GV$9=0)=FALSE,SUM($FN14:$GD14)&gt;0,GV$9='2. Protocols'!$G13),1,0)*'4. Formulations'!$J13</f>
        <v>0</v>
      </c>
      <c r="GW14" s="27">
        <f>IF(AND(OR(ISBLANK(GW$9),GW$9=0)=FALSE,SUM($FN14:$GD14)&gt;0,GW$9='2. Protocols'!$G13),1,0)*'4. Formulations'!$J13</f>
        <v>0</v>
      </c>
      <c r="GX14" s="27">
        <f>IF(AND(OR(ISBLANK(GX$9),GX$9=0)=FALSE,SUM($FN14:$GD14)&gt;0,GX$9='2. Protocols'!$G13),1,0)*'4. Formulations'!$J13</f>
        <v>0</v>
      </c>
      <c r="GY14" s="27">
        <f>IF(AND(OR(ISBLANK(GY$9),GY$9=0)=FALSE,SUM($FN14:$GD14)&gt;0,GY$9='2. Protocols'!$G13),1,0)*'4. Formulations'!$J13</f>
        <v>0</v>
      </c>
      <c r="GZ14" s="27">
        <f>IF(AND(OR(ISBLANK(GZ$9),GZ$9=0)=FALSE,SUM($FN14:$GD14)&gt;0,GZ$9='2. Protocols'!$G13),1,0)*'4. Formulations'!$J13</f>
        <v>0</v>
      </c>
      <c r="HA14" s="27">
        <f>IF(AND(OR(ISBLANK(HA$9),HA$9=0)=FALSE,SUM($FN14:$GD14)&gt;0,HA$9='2. Protocols'!$G13),1,0)*'4. Formulations'!$J13</f>
        <v>0</v>
      </c>
      <c r="HB14" s="27">
        <f>IF(AND(OR(ISBLANK(HB$9),HB$9=0)=FALSE,SUM($FN14:$GD14)&gt;0,HB$9='2. Protocols'!$G13),1,0)*'4. Formulations'!$J13</f>
        <v>0</v>
      </c>
      <c r="HC14" s="27">
        <f>IF(AND(OR(ISBLANK(HC$9),HC$9=0)=FALSE,SUM($FN14:$GD14)&gt;0,HC$9='2. Protocols'!$G13),1,0)*'4. Formulations'!$J13</f>
        <v>0</v>
      </c>
      <c r="HD14" s="27">
        <f>IF(AND(OR(ISBLANK(HD$9),HD$9=0)=FALSE,SUM($FN14:$GD14)&gt;0,HD$9='2. Protocols'!$G13),1,0)*'4. Formulations'!$J13</f>
        <v>0</v>
      </c>
      <c r="HE14" s="27">
        <f>IF(AND(OR(ISBLANK(HE$9),HE$9=0)=FALSE,SUM($FN14:$GD14)&gt;0,HE$9='2. Protocols'!$G13),1,0)*'4. Formulations'!$J13</f>
        <v>0</v>
      </c>
      <c r="HF14" s="27">
        <f>IF(AND(OR(ISBLANK(HF$9),HF$9=0)=FALSE,SUM($FN14:$GD14)&gt;0,HF$9='2. Protocols'!$G13),1,0)*'4. Formulations'!$J13</f>
        <v>0</v>
      </c>
      <c r="HG14" s="27">
        <f>IF(AND(OR(ISBLANK(HG$9),HG$9=0)=FALSE,SUM($FN14:$GD14)&gt;0,HG$9='2. Protocols'!$G13),1,0)*'4. Formulations'!$J13</f>
        <v>0</v>
      </c>
      <c r="HH14" s="27">
        <f>IF(AND(OR(ISBLANK(HH$9),HH$9=0)=FALSE,SUM($FN14:$GD14)&gt;0,HH$9='2. Protocols'!$G13),1,0)*'4. Formulations'!$J13</f>
        <v>0</v>
      </c>
      <c r="HI14" s="27">
        <f>IF(AND(OR(ISBLANK(HI$9),HI$9=0)=FALSE,SUM($FN14:$GD14)&gt;0,HI$9='2. Protocols'!$G13),1,0)*'4. Formulations'!$J13</f>
        <v>0</v>
      </c>
      <c r="HJ14" s="27">
        <f>IF(AND(OR(ISBLANK(HJ$9),HJ$9=0)=FALSE,SUM($FN14:$GD14)&gt;0,HJ$9='2. Protocols'!$G13),1,0)*'4. Formulations'!$J13</f>
        <v>0</v>
      </c>
      <c r="HK14" s="27">
        <f>IF(AND(OR(ISBLANK(HK$9),HK$9=0)=FALSE,SUM($FN14:$GD14)&gt;0,HK$9='2. Protocols'!$G13),1,0)*'4. Formulations'!$J13</f>
        <v>0</v>
      </c>
      <c r="HL14" s="27">
        <f>IF(AND(OR(ISBLANK(HL$9),HL$9=0)=FALSE,SUM($FN14:$GD14)&gt;0,HL$9='2. Protocols'!$G13),1,0)*'4. Formulations'!$J13</f>
        <v>0</v>
      </c>
      <c r="HM14" s="27">
        <f>IF(AND(OR(ISBLANK(HM$9),HM$9=0)=FALSE,SUM($FN14:$GD14)&gt;0,HM$9='2. Protocols'!$G13),1,0)*'4. Formulations'!$J13</f>
        <v>0</v>
      </c>
      <c r="HN14" s="27">
        <f>IF(AND(OR(ISBLANK(HN$9),HN$9=0)=FALSE,SUM($FN14:$GD14)&gt;0,HN$9='2. Protocols'!$G13),1,0)*'4. Formulations'!$J13</f>
        <v>0</v>
      </c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H14" s="27">
        <f>IF(AND(OR(ISBLANK(GI$9),GI$9=0)=FALSE,IH$9=$DM14),1,0)*'4. Formulations'!$K13</f>
        <v>0</v>
      </c>
      <c r="II14" s="27">
        <f>IF(AND(OR(ISBLANK(GJ$9),GJ$9=0)=FALSE,II$9=$DM14),1,0)*'4. Formulations'!$K13</f>
        <v>0</v>
      </c>
      <c r="IJ14" s="27">
        <f>IF(AND(OR(ISBLANK(GK$9),GK$9=0)=FALSE,IJ$9=$DM14),1,0)*'4. Formulations'!$K13</f>
        <v>0</v>
      </c>
      <c r="IK14" s="27">
        <f>IF(AND(OR(ISBLANK(GL$9),GL$9=0)=FALSE,IK$9=$DM14),1,0)*'4. Formulations'!$K13</f>
        <v>0</v>
      </c>
      <c r="IL14" s="27">
        <f>IF(AND(OR(ISBLANK(GM$9),GM$9=0)=FALSE,IL$9=$DM14),1,0)*'4. Formulations'!$K13</f>
        <v>0</v>
      </c>
      <c r="IM14" s="27">
        <f>IF(AND(OR(ISBLANK(GN$9),GN$9=0)=FALSE,IM$9=$DM14),1,0)*'4. Formulations'!$K13</f>
        <v>0</v>
      </c>
      <c r="IN14" s="27">
        <f>IF(AND(OR(ISBLANK(GO$9),GO$9=0)=FALSE,IN$9=$DM14),1,0)*'4. Formulations'!$K13</f>
        <v>0</v>
      </c>
      <c r="IO14" s="27">
        <f>IF(AND(OR(ISBLANK(GP$9),GP$9=0)=FALSE,IO$9=$DM14),1,0)*'4. Formulations'!$K13</f>
        <v>0</v>
      </c>
      <c r="IP14" s="27">
        <f>IF(AND(OR(ISBLANK(GQ$9),GQ$9=0)=FALSE,IP$9=$DM14),1,0)*'4. Formulations'!$K13</f>
        <v>0</v>
      </c>
      <c r="IQ14" s="27">
        <f>IF(AND(OR(ISBLANK(GR$9),GR$9=0)=FALSE,IQ$9=$DM14),1,0)*'4. Formulations'!$K13</f>
        <v>0</v>
      </c>
      <c r="IR14" s="27">
        <f>IF(AND(OR(ISBLANK(GN$9),GN$9=0)=FALSE,IR$9=$DM14),1,0)*'4. Formulations'!$K13</f>
        <v>0</v>
      </c>
      <c r="IS14" s="27">
        <f>IF(AND(OR(ISBLANK(GO$9),GO$9=0)=FALSE,IS$9=$DM14),1,0)*'4. Formulations'!$K13</f>
        <v>0</v>
      </c>
      <c r="IT14" s="27">
        <f>IF(AND(OR(ISBLANK(GP$9),GP$9=0)=FALSE,IT$9=$DM14),1,0)*'4. Formulations'!$K13</f>
        <v>0</v>
      </c>
      <c r="IU14" s="27">
        <f>IF(AND(OR(ISBLANK(GQ$9),GQ$9=0)=FALSE,IU$9=$DM14),1,0)*'4. Formulations'!$K13</f>
        <v>0</v>
      </c>
      <c r="IV14" s="27"/>
      <c r="IW14" s="27"/>
      <c r="IX14" s="27"/>
      <c r="IY14" s="27"/>
      <c r="IZ14" s="27"/>
      <c r="JA14" s="27"/>
      <c r="JC14" s="27">
        <f>IF(AND(OR(ISBLANK(JC$9),JC$9=0)=FALSE,OR(JC$9='2. Protocols'!$C13,JC$9='2. Protocols'!$E13,JC$9='2. Protocols'!$G13)),1,0)*'4. Formulations'!$L13</f>
        <v>0</v>
      </c>
      <c r="JD14" s="27">
        <f>IF(AND(OR(ISBLANK(JD$9),JD$9=0)=FALSE,OR(JD$9='2. Protocols'!$C13,JD$9='2. Protocols'!$E13,JD$9='2. Protocols'!$G13)),1,0)*'4. Formulations'!$L13</f>
        <v>0</v>
      </c>
      <c r="JE14" s="27">
        <f>IF(AND(OR(ISBLANK(JE$9),JE$9=0)=FALSE,OR(JE$9='2. Protocols'!$C13,JE$9='2. Protocols'!$E13,JE$9='2. Protocols'!$G13)),1,0)*'4. Formulations'!$L13</f>
        <v>0</v>
      </c>
      <c r="JF14" s="27">
        <f>IF(AND(OR(ISBLANK(JF$9),JF$9=0)=FALSE,OR(JF$9='2. Protocols'!$C13,JF$9='2. Protocols'!$E13,JF$9='2. Protocols'!$G13)),1,0)*'4. Formulations'!$L13</f>
        <v>0</v>
      </c>
      <c r="JG14" s="27">
        <f>IF(AND(OR(ISBLANK(JG$9),JG$9=0)=FALSE,OR(JG$9='2. Protocols'!$C13,JG$9='2. Protocols'!$E13,JG$9='2. Protocols'!$G13)),1,0)*'4. Formulations'!$L13</f>
        <v>0</v>
      </c>
      <c r="JH14" s="27">
        <f>IF(AND(OR(ISBLANK(JH$9),JH$9=0)=FALSE,OR(JH$9='2. Protocols'!$C13,JH$9='2. Protocols'!$E13,JH$9='2. Protocols'!$G13)),1,0)*'4. Formulations'!$L13</f>
        <v>0</v>
      </c>
      <c r="JI14" s="27">
        <f>IF(AND(OR(ISBLANK(JI$9),JI$9=0)=FALSE,OR(JI$9='2. Protocols'!$C13,JI$9='2. Protocols'!$E13,JI$9='2. Protocols'!$G13)),1,0)*'4. Formulations'!$L13</f>
        <v>0</v>
      </c>
      <c r="JJ14" s="27">
        <f>IF(AND(OR(ISBLANK(JJ$9),JJ$9=0)=FALSE,OR(JJ$9='2. Protocols'!$C13,JJ$9='2. Protocols'!$E13,JJ$9='2. Protocols'!$G13)),1,0)*'4. Formulations'!$L13</f>
        <v>0</v>
      </c>
      <c r="JK14" s="27">
        <f>IF(AND(OR(ISBLANK(JK$9),JK$9=0)=FALSE,OR(JK$9='2. Protocols'!$C13,JK$9='2. Protocols'!$E13,JK$9='2. Protocols'!$G13)),1,0)*'4. Formulations'!$L13</f>
        <v>0</v>
      </c>
      <c r="JL14" s="27">
        <f>IF(AND(OR(ISBLANK(JL$9),JL$9=0)=FALSE,OR(JL$9='2. Protocols'!$C13,JL$9='2. Protocols'!$E13,JL$9='2. Protocols'!$G13)),1,0)*'4. Formulations'!$L13</f>
        <v>0</v>
      </c>
      <c r="JM14" s="27">
        <f>IF(AND(OR(ISBLANK(JM$9),JM$9=0)=FALSE,OR(JM$9='2. Protocols'!$C13,JM$9='2. Protocols'!$E13,JM$9='2. Protocols'!$G13)),1,0)*'4. Formulations'!$L13</f>
        <v>0</v>
      </c>
      <c r="JN14" s="27">
        <f>IF(AND(OR(ISBLANK(JN$9),JN$9=0)=FALSE,OR(JN$9='2. Protocols'!$C13,JN$9='2. Protocols'!$E13,JN$9='2. Protocols'!$G13)),1,0)*'4. Formulations'!$L13</f>
        <v>0</v>
      </c>
      <c r="JO14" s="27">
        <f>IF(AND(OR(ISBLANK(JO$9),JO$9=0)=FALSE,OR(JO$9='2. Protocols'!$C13,JO$9='2. Protocols'!$E13,JO$9='2. Protocols'!$G13)),1,0)*'4. Formulations'!$L13</f>
        <v>0</v>
      </c>
      <c r="JP14" s="27">
        <f>IF(AND(OR(ISBLANK(JP$9),JP$9=0)=FALSE,OR(JP$9='2. Protocols'!$C13,JP$9='2. Protocols'!$E13,JP$9='2. Protocols'!$G13)),1,0)*'4. Formulations'!$L13</f>
        <v>0</v>
      </c>
      <c r="JQ14" s="27">
        <f>IF(AND(OR(ISBLANK(JQ$9),JQ$9=0)=FALSE,OR(JQ$9='2. Protocols'!$C13,JQ$9='2. Protocols'!$E13,JQ$9='2. Protocols'!$G13)),1,0)*'4. Formulations'!$L13</f>
        <v>0</v>
      </c>
      <c r="JR14" s="27">
        <f>IF(AND(OR(ISBLANK(JR$9),JR$9=0)=FALSE,OR(JR$9='2. Protocols'!$C13,JR$9='2. Protocols'!$E13,JR$9='2. Protocols'!$G13)),1,0)*'4. Formulations'!$L13</f>
        <v>0</v>
      </c>
      <c r="JS14" s="27">
        <f>IF(AND(OR(ISBLANK(JS$9),JS$9=0)=FALSE,OR(JS$9='2. Protocols'!$C13,JS$9='2. Protocols'!$E13,JS$9='2. Protocols'!$G13)),1,0)*'4. Formulations'!$L13</f>
        <v>0</v>
      </c>
      <c r="JT14" s="27">
        <f>IF(AND(OR(ISBLANK(JT$9),JT$9=0)=FALSE,OR(JT$9='2. Protocols'!$C13,JT$9='2. Protocols'!$E13,JT$9='2. Protocols'!$G13)),1,0)*'4. Formulations'!$L13</f>
        <v>0</v>
      </c>
      <c r="JU14" s="27">
        <f>IF(AND(OR(ISBLANK(JU$9),JU$9=0)=FALSE,OR(JU$9='2. Protocols'!$C13,JU$9='2. Protocols'!$E13,JU$9='2. Protocols'!$G13)),1,0)*'4. Formulations'!$L13</f>
        <v>0</v>
      </c>
      <c r="JV14" s="27">
        <f>IF(AND(OR(ISBLANK(JV$9),JV$9=0)=FALSE,OR(JV$9='2. Protocols'!$C13,JV$9='2. Protocols'!$E13,JV$9='2. Protocols'!$G13)),1,0)*'4. Formulations'!$L13</f>
        <v>0</v>
      </c>
      <c r="JW14" s="27">
        <f>IF(AND(OR(ISBLANK(JW$9),JW$9=0)=FALSE,OR(JW$9='2. Protocols'!$C13,JW$9='2. Protocols'!$E13,JW$9='2. Protocols'!$G13)),1,0)*'4. Formulations'!$L13</f>
        <v>0</v>
      </c>
      <c r="JX14" s="27">
        <f>IF(AND(OR(ISBLANK(JX$9),JX$9=0)=FALSE,OR(JX$9='2. Protocols'!$C13,JX$9='2. Protocols'!$E13,JX$9='2. Protocols'!$G13)),1,0)*'4. Formulations'!$L13</f>
        <v>0</v>
      </c>
      <c r="JY14" s="27">
        <f>IF(AND(OR(ISBLANK(JY$9),JY$9=0)=FALSE,OR(JY$9='2. Protocols'!$C13,JY$9='2. Protocols'!$E13,JY$9='2. Protocols'!$G13)),1,0)*'4. Formulations'!$L13</f>
        <v>0</v>
      </c>
      <c r="JZ14" s="27">
        <f>IF(AND(OR(ISBLANK(JZ$9),JZ$9=0)=FALSE,OR(JZ$9='2. Protocols'!$C13,JZ$9='2. Protocols'!$E13,JZ$9='2. Protocols'!$G13)),1,0)*'4. Formulations'!$L13</f>
        <v>0</v>
      </c>
      <c r="KA14" s="27">
        <f>IF(AND(OR(ISBLANK(KA$9),KA$9=0)=FALSE,OR(KA$9='2. Protocols'!$C13,KA$9='2. Protocols'!$E13,KA$9='2. Protocols'!$G13)),1,0)*'4. Formulations'!$L13</f>
        <v>0</v>
      </c>
      <c r="KB14" s="27">
        <f>IF(AND(OR(ISBLANK(KB$9),KB$9=0)=FALSE,OR(KB$9='2. Protocols'!$C13,KB$9='2. Protocols'!$E13,KB$9='2. Protocols'!$G13)),1,0)*'4. Formulations'!$L13</f>
        <v>0</v>
      </c>
      <c r="KC14" s="27">
        <f>IF(AND(OR(ISBLANK(KC$9),KC$9=0)=FALSE,OR(KC$9='2. Protocols'!$C13,KC$9='2. Protocols'!$E13,KC$9='2. Protocols'!$G13)),1,0)*'4. Formulations'!$L13</f>
        <v>0</v>
      </c>
      <c r="KD14" s="27">
        <f>IF(AND(OR(ISBLANK(KD$9),KD$9=0)=FALSE,OR(KD$9='2. Protocols'!$C13,KD$9='2. Protocols'!$E13,KD$9='2. Protocols'!$G13)),1,0)*'4. Formulations'!$L13</f>
        <v>0</v>
      </c>
      <c r="KE14" s="27">
        <f>IF(AND(OR(ISBLANK(KE$9),KE$9=0)=FALSE,OR(KE$9='2. Protocols'!$C13,KE$9='2. Protocols'!$E13,KE$9='2. Protocols'!$G13)),1,0)*'4. Formulations'!$L13</f>
        <v>0</v>
      </c>
      <c r="KF14" s="27">
        <f>IF(AND(OR(ISBLANK(KF$9),KF$9=0)=FALSE,OR(KF$9='2. Protocols'!$C13,KF$9='2. Protocols'!$E13,KF$9='2. Protocols'!$G13)),1,0)*'4. Formulations'!$L13</f>
        <v>0</v>
      </c>
      <c r="KG14" s="27">
        <f>IF(AND(OR(ISBLANK(KG$9),KG$9=0)=FALSE,OR(KG$9='2. Protocols'!$C13,KG$9='2. Protocols'!$E13,KG$9='2. Protocols'!$G13)),1,0)*'4. Formulations'!$L13</f>
        <v>0</v>
      </c>
      <c r="KH14" s="27">
        <f>IF(AND(OR(ISBLANK(KH$9),KH$9=0)=FALSE,OR(KH$9='2. Protocols'!$C13,KH$9='2. Protocols'!$E13,KH$9='2. Protocols'!$G13)),1,0)*'4. Formulations'!$L13</f>
        <v>0</v>
      </c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B14" s="27">
        <f>IF(AND(OR(ISBLANK(LB$9),LB$9=0)=FALSE,LB$9=$DL14),1,0)*'4. Formulations'!$M13</f>
        <v>0</v>
      </c>
      <c r="LC14" s="27">
        <f>IF(AND(OR(ISBLANK(LC$9),LC$9=0)=FALSE,LC$9=$DL14),1,0)*'4. Formulations'!$M13</f>
        <v>0</v>
      </c>
      <c r="LD14" s="27">
        <f>IF(AND(OR(ISBLANK(LD$9),LD$9=0)=FALSE,LD$9=$DL14),1,0)*'4. Formulations'!$M13</f>
        <v>0</v>
      </c>
      <c r="LE14" s="27">
        <f>IF(AND(OR(ISBLANK(LE$9),LE$9=0)=FALSE,LE$9=$DL14),1,0)*'4. Formulations'!$M13</f>
        <v>0</v>
      </c>
      <c r="LF14" s="27">
        <f>IF(AND(OR(ISBLANK(LF$9),LF$9=0)=FALSE,LF$9=$DL14),1,0)*'4. Formulations'!$M13</f>
        <v>0</v>
      </c>
      <c r="LG14" s="27">
        <f>IF(AND(OR(ISBLANK(LG$9),LG$9=0)=FALSE,LG$9=$DL14),1,0)*'4. Formulations'!$M13</f>
        <v>0</v>
      </c>
      <c r="LH14" s="27">
        <f>IF(AND(OR(ISBLANK(LH$9),LH$9=0)=FALSE,LH$9=$DL14),1,0)*'4. Formulations'!$M13</f>
        <v>0</v>
      </c>
      <c r="LI14" s="27">
        <f>IF(AND(OR(ISBLANK(LI$9),LI$9=0)=FALSE,LI$9=$DL14),1,0)*'4. Formulations'!$M13</f>
        <v>0</v>
      </c>
      <c r="LJ14" s="27">
        <f>IF(AND(OR(ISBLANK(LJ$9),LJ$9=0)=FALSE,LJ$9=$DL14),1,0)*'4. Formulations'!$M13</f>
        <v>0</v>
      </c>
      <c r="LK14" s="27">
        <f>IF(AND(OR(ISBLANK(LK$9),LK$9=0)=FALSE,LK$9=$DL14),1,0)*'4. Formulations'!$M13</f>
        <v>0</v>
      </c>
      <c r="LL14" s="27">
        <f>IF(AND(OR(ISBLANK(LL$9),LL$9=0)=FALSE,LL$9=$DL14),1,0)*'4. Formulations'!$M13</f>
        <v>0</v>
      </c>
      <c r="LM14" s="27">
        <f>IF(AND(OR(ISBLANK(LM$9),LM$9=0)=FALSE,LM$9=$DL14),1,0)*'4. Formulations'!$M13</f>
        <v>0</v>
      </c>
      <c r="LN14" s="27">
        <f>IF(AND(OR(ISBLANK(LN$9),LN$9=0)=FALSE,LN$9=$DL14),1,0)*'4. Formulations'!$M13</f>
        <v>0</v>
      </c>
      <c r="LO14" s="27">
        <f>IF(AND(OR(ISBLANK(LO$9),LO$9=0)=FALSE,LO$9=$DL14),1,0)*'4. Formulations'!$M13</f>
        <v>0</v>
      </c>
      <c r="LP14" s="27">
        <f>IF(AND(OR(ISBLANK(LP$9),LP$9=0)=FALSE,LP$9=$DL14),1,0)*'4. Formulations'!$M13</f>
        <v>0</v>
      </c>
      <c r="LQ14" s="27">
        <f>IF(AND(OR(ISBLANK(LQ$9),LQ$9=0)=FALSE,LQ$9=$DL14),1,0)*'4. Formulations'!$M13</f>
        <v>0</v>
      </c>
      <c r="LR14" s="27">
        <f>IF(AND(OR(ISBLANK(LR$9),LR$9=0)=FALSE,LR$9=$DL14),1,0)*'4. Formulations'!$M13</f>
        <v>0</v>
      </c>
      <c r="LS14" s="27"/>
      <c r="LT14" s="27"/>
      <c r="LU14" s="27"/>
      <c r="LW14" s="27">
        <f>IF(AND(OR(ISBLANK(LW$9),LW$9=0)=FALSE,SUM($LB14:$LR14)&gt;0,LW$9='2. Protocols'!$G13),1,0)*'4. Formulations'!$M13</f>
        <v>0</v>
      </c>
      <c r="LX14" s="27">
        <f>IF(AND(OR(ISBLANK(LX$9),LX$9=0)=FALSE,SUM($LB14:$LR14)&gt;0,LX$9='2. Protocols'!$G13),1,0)*'4. Formulations'!$M13</f>
        <v>0</v>
      </c>
      <c r="LY14" s="27">
        <f>IF(AND(OR(ISBLANK(LY$9),LY$9=0)=FALSE,SUM($LB14:$LR14)&gt;0,LY$9='2. Protocols'!$G13),1,0)*'4. Formulations'!$M13</f>
        <v>0</v>
      </c>
      <c r="LZ14" s="27">
        <f>IF(AND(OR(ISBLANK(LZ$9),LZ$9=0)=FALSE,SUM($LB14:$LR14)&gt;0,LZ$9='2. Protocols'!$G13),1,0)*'4. Formulations'!$M13</f>
        <v>0</v>
      </c>
      <c r="MA14" s="27">
        <f>IF(AND(OR(ISBLANK(MA$9),MA$9=0)=FALSE,SUM($LB14:$LR14)&gt;0,MA$9='2. Protocols'!$G13),1,0)*'4. Formulations'!$M13</f>
        <v>0</v>
      </c>
      <c r="MB14" s="27">
        <f>IF(AND(OR(ISBLANK(MB$9),MB$9=0)=FALSE,SUM($LB14:$LR14)&gt;0,MB$9='2. Protocols'!$G13),1,0)*'4. Formulations'!$M13</f>
        <v>0</v>
      </c>
      <c r="MC14" s="27">
        <f>IF(AND(OR(ISBLANK(MC$9),MC$9=0)=FALSE,SUM($LB14:$LR14)&gt;0,MC$9='2. Protocols'!$G13),1,0)*'4. Formulations'!$M13</f>
        <v>0</v>
      </c>
      <c r="MD14" s="27">
        <f>IF(AND(OR(ISBLANK(MD$9),MD$9=0)=FALSE,SUM($LB14:$LR14)&gt;0,MD$9='2. Protocols'!$G13),1,0)*'4. Formulations'!$M13</f>
        <v>0</v>
      </c>
      <c r="ME14" s="27">
        <f>IF(AND(OR(ISBLANK(ME$9),ME$9=0)=FALSE,SUM($LB14:$LR14)&gt;0,ME$9='2. Protocols'!$G13),1,0)*'4. Formulations'!$M13</f>
        <v>0</v>
      </c>
      <c r="MF14" s="27">
        <f>IF(AND(OR(ISBLANK(MF$9),MF$9=0)=FALSE,SUM($LB14:$LR14)&gt;0,MF$9='2. Protocols'!$G13),1,0)*'4. Formulations'!$M13</f>
        <v>0</v>
      </c>
      <c r="MG14" s="27">
        <f>IF(AND(OR(ISBLANK(MG$9),MG$9=0)=FALSE,SUM($LB14:$LR14)&gt;0,MG$9='2. Protocols'!$G13),1,0)*'4. Formulations'!$M13</f>
        <v>0</v>
      </c>
      <c r="MH14" s="27">
        <f>IF(AND(OR(ISBLANK(MH$9),MH$9=0)=FALSE,SUM($LB14:$LR14)&gt;0,MH$9='2. Protocols'!$G13),1,0)*'4. Formulations'!$M13</f>
        <v>0</v>
      </c>
      <c r="MI14" s="27">
        <f>IF(AND(OR(ISBLANK(MI$9),MI$9=0)=FALSE,SUM($LB14:$LR14)&gt;0,MI$9='2. Protocols'!$G13),1,0)*'4. Formulations'!$M13</f>
        <v>0</v>
      </c>
      <c r="MJ14" s="27">
        <f>IF(AND(OR(ISBLANK(MJ$9),MJ$9=0)=FALSE,SUM($LB14:$LR14)&gt;0,MJ$9='2. Protocols'!$G13),1,0)*'4. Formulations'!$M13</f>
        <v>0</v>
      </c>
      <c r="MK14" s="27">
        <f>IF(AND(OR(ISBLANK(MK$9),MK$9=0)=FALSE,SUM($LB14:$LR14)&gt;0,MK$9='2. Protocols'!$G13),1,0)*'4. Formulations'!$M13</f>
        <v>0</v>
      </c>
      <c r="ML14" s="27">
        <f>IF(AND(OR(ISBLANK(ML$9),ML$9=0)=FALSE,SUM($LB14:$LR14)&gt;0,ML$9='2. Protocols'!$G13),1,0)*'4. Formulations'!$M13</f>
        <v>0</v>
      </c>
      <c r="MM14" s="27">
        <f>IF(AND(OR(ISBLANK(MM$9),MM$9=0)=FALSE,SUM($LB14:$LR14)&gt;0,MM$9='2. Protocols'!$G13),1,0)*'4. Formulations'!$M13</f>
        <v>0</v>
      </c>
      <c r="MN14" s="27">
        <f>IF(AND(OR(ISBLANK(MN$9),MN$9=0)=FALSE,SUM($LB14:$LR14)&gt;0,MN$9='2. Protocols'!$G13),1,0)*'4. Formulations'!$M13</f>
        <v>0</v>
      </c>
      <c r="MO14" s="27">
        <f>IF(AND(OR(ISBLANK(MO$9),MO$9=0)=FALSE,SUM($LB14:$LR14)&gt;0,MO$9='2. Protocols'!$G13),1,0)*'4. Formulations'!$M13</f>
        <v>0</v>
      </c>
      <c r="MP14" s="27">
        <f>IF(AND(OR(ISBLANK(MP$9),MP$9=0)=FALSE,SUM($LB14:$LR14)&gt;0,MP$9='2. Protocols'!$G13),1,0)*'4. Formulations'!$M13</f>
        <v>0</v>
      </c>
      <c r="MQ14" s="27">
        <f>IF(AND(OR(ISBLANK(MQ$9),MQ$9=0)=FALSE,SUM($LB14:$LR14)&gt;0,MQ$9='2. Protocols'!$G13),1,0)*'4. Formulations'!$M13</f>
        <v>0</v>
      </c>
      <c r="MR14" s="27">
        <f>IF(AND(OR(ISBLANK(MR$9),MR$9=0)=FALSE,SUM($LB14:$LR14)&gt;0,MR$9='2. Protocols'!$G13),1,0)*'4. Formulations'!$M13</f>
        <v>0</v>
      </c>
      <c r="MS14" s="27">
        <f>IF(AND(OR(ISBLANK(MS$9),MS$9=0)=FALSE,SUM($LB14:$LR14)&gt;0,MS$9='2. Protocols'!$G13),1,0)*'4. Formulations'!$M13</f>
        <v>0</v>
      </c>
      <c r="MT14" s="27">
        <f>IF(AND(OR(ISBLANK(MT$9),MT$9=0)=FALSE,SUM($LB14:$LR14)&gt;0,MT$9='2. Protocols'!$G13),1,0)*'4. Formulations'!$M13</f>
        <v>0</v>
      </c>
      <c r="MU14" s="27">
        <f>IF(AND(OR(ISBLANK(MU$9),MU$9=0)=FALSE,SUM($LB14:$LR14)&gt;0,MU$9='2. Protocols'!$G13),1,0)*'4. Formulations'!$M13</f>
        <v>0</v>
      </c>
      <c r="MV14" s="27">
        <f>IF(AND(OR(ISBLANK(MV$9),MV$9=0)=FALSE,SUM($LB14:$LR14)&gt;0,MV$9='2. Protocols'!$G13),1,0)*'4. Formulations'!$M13</f>
        <v>0</v>
      </c>
      <c r="MW14" s="27">
        <f>IF(AND(OR(ISBLANK(MW$9),MW$9=0)=FALSE,SUM($LB14:$LR14)&gt;0,MW$9='2. Protocols'!$G13),1,0)*'4. Formulations'!$M13</f>
        <v>0</v>
      </c>
      <c r="MX14" s="27">
        <f>IF(AND(OR(ISBLANK(MX$9),MX$9=0)=FALSE,SUM($LB14:$LR14)&gt;0,MX$9='2. Protocols'!$G13),1,0)*'4. Formulations'!$M13</f>
        <v>0</v>
      </c>
      <c r="MY14" s="27">
        <f>IF(AND(OR(ISBLANK(MY$9),MY$9=0)=FALSE,SUM($LB14:$LR14)&gt;0,MY$9='2. Protocols'!$G13),1,0)*'4. Formulations'!$M13</f>
        <v>0</v>
      </c>
      <c r="MZ14" s="27">
        <f>IF(AND(OR(ISBLANK(MZ$9),MZ$9=0)=FALSE,SUM($LB14:$LR14)&gt;0,MZ$9='2. Protocols'!$G13),1,0)*'4. Formulations'!$M13</f>
        <v>0</v>
      </c>
      <c r="NA14" s="27">
        <f>IF(AND(OR(ISBLANK(NA$9),NA$9=0)=FALSE,SUM($LB14:$LR14)&gt;0,NA$9='2. Protocols'!$G13),1,0)*'4. Formulations'!$M13</f>
        <v>0</v>
      </c>
      <c r="NB14" s="27">
        <f>IF(AND(OR(ISBLANK(NB$9),NB$9=0)=FALSE,SUM($LB14:$LR14)&gt;0,NB$9='2. Protocols'!$G13),1,0)*'4. Formulations'!$M13</f>
        <v>0</v>
      </c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V14" s="27">
        <f>IF(AND(OR(ISBLANK(NV$9),NV$9=0)=FALSE,NV$9=$DM14),1,0)*'4. Formulations'!$N13</f>
        <v>0</v>
      </c>
      <c r="NW14" s="721">
        <f>IF(AND(OR(ISBLANK(NW$9),NW$9=0)=FALSE,NW$9=$DM14),1,0)*'4. Formulations'!$N13</f>
        <v>0</v>
      </c>
      <c r="NX14" s="27">
        <f>IF(AND(OR(ISBLANK(NX$9),NX$9=0)=FALSE,NX$9=$DM14),1,0)*'4. Formulations'!$N13</f>
        <v>0</v>
      </c>
      <c r="NY14" s="27">
        <f>IF(AND(OR(ISBLANK(NY$9),NY$9=0)=FALSE,NY$9=$DM14),1,0)*'4. Formulations'!$N13</f>
        <v>0</v>
      </c>
      <c r="NZ14" s="27">
        <f>IF(AND(OR(ISBLANK(NZ$9),NZ$9=0)=FALSE,NZ$9=$DM14),1,0)*'4. Formulations'!$N13</f>
        <v>0</v>
      </c>
      <c r="OA14" s="27">
        <f>IF(AND(OR(ISBLANK(OA$9),OA$9=0)=FALSE,OA$9=$DM14),1,0)*'4. Formulations'!$N13</f>
        <v>0</v>
      </c>
      <c r="OB14" s="27">
        <f>IF(AND(OR(ISBLANK(OB$9),OB$9=0)=FALSE,OB$9=$DM14),1,0)*'4. Formulations'!$N13</f>
        <v>0</v>
      </c>
      <c r="OC14" s="27">
        <f>IF(AND(OR(ISBLANK(OC$9),OC$9=0)=FALSE,OC$9=$DM14),1,0)*'4. Formulations'!$N13</f>
        <v>0</v>
      </c>
      <c r="OD14" s="27">
        <f>IF(AND(OR(ISBLANK(OD$9),OD$9=0)=FALSE,OD$9=$DM14),1,0)*'4. Formulations'!$N13</f>
        <v>0</v>
      </c>
      <c r="OE14" s="27">
        <f>IF(AND(OR(ISBLANK(OE$9),OE$9=0)=FALSE,OE$9=$DM14),1,0)*'4. Formulations'!$N13</f>
        <v>0</v>
      </c>
      <c r="OF14" s="27">
        <f>IF(AND(OR(ISBLANK(OF$9),OF$9=0)=FALSE,OF$9=$DM14),1,0)*'4. Formulations'!$N13</f>
        <v>0</v>
      </c>
      <c r="OG14" s="27">
        <f>IF(AND(OR(ISBLANK(OG$9),OG$9=0)=FALSE,OG$9=$DM14),1,0)*'4. Formulations'!$N13</f>
        <v>0</v>
      </c>
      <c r="OH14" s="27">
        <f>IF(AND(OR(ISBLANK(OH$9),OH$9=0)=FALSE,OH$9=$DM14),1,0)*'4. Formulations'!$N13</f>
        <v>0</v>
      </c>
      <c r="OI14" s="27">
        <f>IF(AND(OR(ISBLANK(OI$9),OI$9=0)=FALSE,OI$9=$DM14),1,0)*'4. Formulations'!$N13</f>
        <v>0</v>
      </c>
      <c r="OJ14" s="27">
        <f>IF(AND(OR(ISBLANK(OJ$9),OJ$9=0)=FALSE,OJ$9=$DM14),1,0)*'4. Formulations'!$N13</f>
        <v>0</v>
      </c>
      <c r="OK14" s="27">
        <f>IF(AND(OR(ISBLANK(OK$9),OK$9=0)=FALSE,OK$9=$DM14),1,0)*'4. Formulations'!$N13</f>
        <v>0</v>
      </c>
      <c r="OL14" s="27">
        <f>IF(AND(OR(ISBLANK(OL$9),OL$9=0)=FALSE,OL$9=$DM14),1,0)*'4. Formulations'!$N13</f>
        <v>0</v>
      </c>
      <c r="OM14" s="27"/>
      <c r="ON14" s="27"/>
      <c r="OO14" s="27"/>
      <c r="OQ14" s="27">
        <f>IF(AND(OR(ISBLANK(OQ$9),OQ$9=0)=FALSE,OR(OQ$9='2. Protocols'!$C13,OQ$9='2. Protocols'!$E13,OQ$9='2. Protocols'!$G13)),1,0)*'4. Formulations'!$O13</f>
        <v>0</v>
      </c>
      <c r="OR14" s="27">
        <f>IF(AND(OR(ISBLANK(OR$9),OR$9=0)=FALSE,OR(OR$9='2. Protocols'!$C13,OR$9='2. Protocols'!$E13,OR$9='2. Protocols'!$G13)),1,0)*'4. Formulations'!$O13</f>
        <v>0</v>
      </c>
      <c r="OS14" s="27">
        <f>IF(AND(OR(ISBLANK(OS$9),OS$9=0)=FALSE,OR(OS$9='2. Protocols'!$C13,OS$9='2. Protocols'!$E13,OS$9='2. Protocols'!$G13)),1,0)*'4. Formulations'!$O13</f>
        <v>0</v>
      </c>
      <c r="OT14" s="27">
        <f>IF(AND(OR(ISBLANK(OT$9),OT$9=0)=FALSE,OR(OT$9='2. Protocols'!$C13,OT$9='2. Protocols'!$E13,OT$9='2. Protocols'!$G13)),1,0)*'4. Formulations'!$O13</f>
        <v>0</v>
      </c>
      <c r="OU14" s="27">
        <f>IF(AND(OR(ISBLANK(OU$9),OU$9=0)=FALSE,OR(OU$9='2. Protocols'!$C13,OU$9='2. Protocols'!$E13,OU$9='2. Protocols'!$G13)),1,0)*'4. Formulations'!$O13</f>
        <v>0</v>
      </c>
      <c r="OV14" s="27">
        <f>IF(AND(OR(ISBLANK(OV$9),OV$9=0)=FALSE,OR(OV$9='2. Protocols'!$C13,OV$9='2. Protocols'!$E13,OV$9='2. Protocols'!$G13)),1,0)*'4. Formulations'!$O13</f>
        <v>0</v>
      </c>
      <c r="OW14" s="27">
        <f>IF(AND(OR(ISBLANK(OW$9),OW$9=0)=FALSE,OR(OW$9='2. Protocols'!$C13,OW$9='2. Protocols'!$E13,OW$9='2. Protocols'!$G13)),1,0)*'4. Formulations'!$O13</f>
        <v>0</v>
      </c>
      <c r="OX14" s="27">
        <f>IF(AND(OR(ISBLANK(OX$9),OX$9=0)=FALSE,OR(OX$9='2. Protocols'!$C13,OX$9='2. Protocols'!$E13,OX$9='2. Protocols'!$G13)),1,0)*'4. Formulations'!$O13</f>
        <v>0</v>
      </c>
      <c r="OY14" s="27">
        <f>IF(AND(OR(ISBLANK(OY$9),OY$9=0)=FALSE,OR(OY$9='2. Protocols'!$C13,OY$9='2. Protocols'!$E13,OY$9='2. Protocols'!$G13)),1,0)*'4. Formulations'!$O13</f>
        <v>0</v>
      </c>
      <c r="OZ14" s="27">
        <f>IF(AND(OR(ISBLANK(OZ$9),OZ$9=0)=FALSE,OR(OZ$9='2. Protocols'!$C13,OZ$9='2. Protocols'!$E13,OZ$9='2. Protocols'!$G13)),1,0)*'4. Formulations'!$O13</f>
        <v>0</v>
      </c>
      <c r="PA14" s="27">
        <f>IF(AND(OR(ISBLANK(PA$9),PA$9=0)=FALSE,OR(PA$9='2. Protocols'!$C13,PA$9='2. Protocols'!$E13,PA$9='2. Protocols'!$G13)),1,0)*'4. Formulations'!$O13</f>
        <v>0</v>
      </c>
      <c r="PB14" s="27">
        <f>IF(AND(OR(ISBLANK(PB$9),PB$9=0)=FALSE,OR(PB$9='2. Protocols'!$C13,PB$9='2. Protocols'!$E13,PB$9='2. Protocols'!$G13)),1,0)*'4. Formulations'!$O13</f>
        <v>0</v>
      </c>
      <c r="PC14" s="27">
        <f>IF(AND(OR(ISBLANK(PC$9),PC$9=0)=FALSE,OR(PC$9='2. Protocols'!$C13,PC$9='2. Protocols'!$E13,PC$9='2. Protocols'!$G13)),1,0)*'4. Formulations'!$O13</f>
        <v>0</v>
      </c>
      <c r="PD14" s="27">
        <f>IF(AND(OR(ISBLANK(PD$9),PD$9=0)=FALSE,OR(PD$9='2. Protocols'!$C13,PD$9='2. Protocols'!$E13,PD$9='2. Protocols'!$G13)),1,0)*'4. Formulations'!$O13</f>
        <v>0</v>
      </c>
      <c r="PE14" s="27">
        <f>IF(AND(OR(ISBLANK(PE$9),PE$9=0)=FALSE,OR(PE$9='2. Protocols'!$C13,PE$9='2. Protocols'!$E13,PE$9='2. Protocols'!$G13)),1,0)*'4. Formulations'!$O13</f>
        <v>0</v>
      </c>
      <c r="PF14" s="27">
        <f>IF(AND(OR(ISBLANK(PF$9),PF$9=0)=FALSE,OR(PF$9='2. Protocols'!$C13,PF$9='2. Protocols'!$E13,PF$9='2. Protocols'!$G13)),1,0)*'4. Formulations'!$O13</f>
        <v>0</v>
      </c>
      <c r="PG14" s="27">
        <f>IF(AND(OR(ISBLANK(PG$9),PG$9=0)=FALSE,OR(PG$9='2. Protocols'!$C13,PG$9='2. Protocols'!$E13,PG$9='2. Protocols'!$G13)),1,0)*'4. Formulations'!$O13</f>
        <v>0</v>
      </c>
      <c r="PH14" s="27">
        <f>IF(AND(OR(ISBLANK(PH$9),PH$9=0)=FALSE,OR(PH$9='2. Protocols'!$C13,PH$9='2. Protocols'!$E13,PH$9='2. Protocols'!$G13)),1,0)*'4. Formulations'!$O13</f>
        <v>0</v>
      </c>
      <c r="PI14" s="27">
        <f>IF(AND(OR(ISBLANK(PI$9),PI$9=0)=FALSE,OR(PI$9='2. Protocols'!$C13,PI$9='2. Protocols'!$E13,PI$9='2. Protocols'!$G13)),1,0)*'4. Formulations'!$O13</f>
        <v>0</v>
      </c>
      <c r="PJ14" s="27">
        <f>IF(AND(OR(ISBLANK(PJ$9),PJ$9=0)=FALSE,OR(PJ$9='2. Protocols'!$C13,PJ$9='2. Protocols'!$E13,PJ$9='2. Protocols'!$G13)),1,0)*'4. Formulations'!$O13</f>
        <v>0</v>
      </c>
      <c r="PK14" s="27">
        <f>IF(AND(OR(ISBLANK(PK$9),PK$9=0)=FALSE,OR(PK$9='2. Protocols'!$C13,PK$9='2. Protocols'!$E13,PK$9='2. Protocols'!$G13)),1,0)*'4. Formulations'!$O13</f>
        <v>0</v>
      </c>
      <c r="PL14" s="27">
        <f>IF(AND(OR(ISBLANK(PL$9),PL$9=0)=FALSE,OR(PL$9='2. Protocols'!$C13,PL$9='2. Protocols'!$E13,PL$9='2. Protocols'!$G13)),1,0)*'4. Formulations'!$O13</f>
        <v>0</v>
      </c>
      <c r="PM14" s="27">
        <f>IF(AND(OR(ISBLANK(PM$9),PM$9=0)=FALSE,OR(PM$9='2. Protocols'!$C13,PM$9='2. Protocols'!$E13,PM$9='2. Protocols'!$G13)),1,0)*'4. Formulations'!$O13</f>
        <v>0</v>
      </c>
      <c r="PN14" s="27">
        <f>IF(AND(OR(ISBLANK(PN$9),PN$9=0)=FALSE,OR(PN$9='2. Protocols'!$C13,PN$9='2. Protocols'!$E13,PN$9='2. Protocols'!$G13)),1,0)*'4. Formulations'!$O13</f>
        <v>0</v>
      </c>
      <c r="PO14" s="27">
        <f>IF(AND(OR(ISBLANK(PO$9),PO$9=0)=FALSE,OR(PO$9='2. Protocols'!$C13,PO$9='2. Protocols'!$E13,PO$9='2. Protocols'!$G13)),1,0)*'4. Formulations'!$O13</f>
        <v>0</v>
      </c>
      <c r="PP14" s="27">
        <f>IF(AND(OR(ISBLANK(PP$9),PP$9=0)=FALSE,OR(PP$9='2. Protocols'!$C13,PP$9='2. Protocols'!$E13,PP$9='2. Protocols'!$G13)),1,0)*'4. Formulations'!$O13</f>
        <v>0</v>
      </c>
      <c r="PQ14" s="27">
        <f>IF(AND(OR(ISBLANK(PQ$9),PQ$9=0)=FALSE,OR(PQ$9='2. Protocols'!$C13,PQ$9='2. Protocols'!$E13,PQ$9='2. Protocols'!$G13)),1,0)*'4. Formulations'!$O13</f>
        <v>0</v>
      </c>
      <c r="PR14" s="27">
        <f>IF(AND(OR(ISBLANK(PR$9),PR$9=0)=FALSE,OR(PR$9='2. Protocols'!$C13,PR$9='2. Protocols'!$E13,PR$9='2. Protocols'!$G13)),1,0)*'4. Formulations'!$O13</f>
        <v>0</v>
      </c>
      <c r="PS14" s="27">
        <f>IF(AND(OR(ISBLANK(PS$9),PS$9=0)=FALSE,OR(PS$9='2. Protocols'!$C13,PS$9='2. Protocols'!$E13,PS$9='2. Protocols'!$G13)),1,0)*'4. Formulations'!$O13</f>
        <v>0</v>
      </c>
      <c r="PT14" s="27">
        <f>IF(AND(OR(ISBLANK(PT$9),PT$9=0)=FALSE,OR(PT$9='2. Protocols'!$C13,PT$9='2. Protocols'!$E13,PT$9='2. Protocols'!$G13)),1,0)*'4. Formulations'!$O13</f>
        <v>0</v>
      </c>
      <c r="PU14" s="27">
        <f>IF(AND(OR(ISBLANK(PU$9),PU$9=0)=FALSE,OR(PU$9='2. Protocols'!$C13,PU$9='2. Protocols'!$E13,PU$9='2. Protocols'!$G13)),1,0)*'4. Formulations'!$O13</f>
        <v>0</v>
      </c>
      <c r="PV14" s="27">
        <f>IF(AND(OR(ISBLANK(PV$9),PV$9=0)=FALSE,OR(PV$9='2. Protocols'!$C13,PV$9='2. Protocols'!$E13,PV$9='2. Protocols'!$G13)),1,0)*'4. Formulations'!$O13</f>
        <v>0</v>
      </c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P14" s="27">
        <f>IF(AND(OR(ISBLANK(QP$9),QP$9=0)=FALSE,QP$9=$DL14),1,0)*'4. Formulations'!$P13</f>
        <v>0</v>
      </c>
      <c r="QQ14" s="27">
        <f>IF(AND(OR(ISBLANK(QQ$9),QQ$9=0)=FALSE,QQ$9=$DL14),1,0)*'4. Formulations'!$P13</f>
        <v>0</v>
      </c>
      <c r="QR14" s="27">
        <f>IF(AND(OR(ISBLANK(QR$9),QR$9=0)=FALSE,QR$9=$DL14),1,0)*'4. Formulations'!$P13</f>
        <v>0</v>
      </c>
      <c r="QS14" s="27">
        <f>IF(AND(OR(ISBLANK(QS$9),QS$9=0)=FALSE,QS$9=$DL14),1,0)*'4. Formulations'!$P13</f>
        <v>0</v>
      </c>
      <c r="QT14" s="27">
        <f>IF(AND(OR(ISBLANK(QT$9),QT$9=0)=FALSE,QT$9=$DL14),1,0)*'4. Formulations'!$P13</f>
        <v>0</v>
      </c>
      <c r="QU14" s="27">
        <f>IF(AND(OR(ISBLANK(QU$9),QU$9=0)=FALSE,QU$9=$DL14),1,0)*'4. Formulations'!$P13</f>
        <v>0</v>
      </c>
      <c r="QV14" s="27">
        <f>IF(AND(OR(ISBLANK(QV$9),QV$9=0)=FALSE,QV$9=$DL14),1,0)*'4. Formulations'!$P13</f>
        <v>0</v>
      </c>
      <c r="QW14" s="27">
        <f>IF(AND(OR(ISBLANK(QW$9),QW$9=0)=FALSE,QW$9=$DL14),1,0)*'4. Formulations'!$P13</f>
        <v>0</v>
      </c>
      <c r="QX14" s="27">
        <f>IF(AND(OR(ISBLANK(QX$9),QX$9=0)=FALSE,QX$9=$DL14),1,0)*'4. Formulations'!$P13</f>
        <v>0</v>
      </c>
      <c r="QY14" s="27">
        <f>IF(AND(OR(ISBLANK(QY$9),QY$9=0)=FALSE,QY$9=$DL14),1,0)*'4. Formulations'!$P13</f>
        <v>0</v>
      </c>
      <c r="QZ14" s="27">
        <f>IF(AND(OR(ISBLANK(QZ$9),QZ$9=0)=FALSE,QZ$9=$DL14),1,0)*'4. Formulations'!$P13</f>
        <v>0</v>
      </c>
      <c r="RA14" s="27">
        <f>IF(AND(OR(ISBLANK(RA$9),RA$9=0)=FALSE,RA$9=$DL14),1,0)*'4. Formulations'!$P13</f>
        <v>0</v>
      </c>
      <c r="RB14" s="27">
        <f>IF(AND(OR(ISBLANK(RB$9),RB$9=0)=FALSE,RB$9=$DL14),1,0)*'4. Formulations'!$P13</f>
        <v>0</v>
      </c>
      <c r="RC14" s="27">
        <f>IF(AND(OR(ISBLANK(RC$9),RC$9=0)=FALSE,RC$9=$DL14),1,0)*'4. Formulations'!$P13</f>
        <v>0</v>
      </c>
      <c r="RD14" s="27">
        <f>IF(AND(OR(ISBLANK(RD$9),RD$9=0)=FALSE,RD$9=$DL14),1,0)*'4. Formulations'!$P13</f>
        <v>0</v>
      </c>
      <c r="RE14" s="27">
        <f>IF(AND(OR(ISBLANK(RE$9),RE$9=0)=FALSE,RE$9=$DL14),1,0)*'4. Formulations'!$P13</f>
        <v>0</v>
      </c>
      <c r="RF14" s="27">
        <f>IF(AND(OR(ISBLANK(RF$9),RF$9=0)=FALSE,RF$9=$DL14),1,0)*'4. Formulations'!$P13</f>
        <v>0</v>
      </c>
      <c r="RG14" s="27"/>
      <c r="RH14" s="27"/>
      <c r="RI14" s="27"/>
      <c r="RK14" s="27">
        <f>IF(AND(OR(ISBLANK(RK$9),RK$9=0)=FALSE,SUM($QP14:$RF14)&gt;0,RK$9='2. Protocols'!$G13),1,0)*'4. Formulations'!$P13</f>
        <v>0</v>
      </c>
      <c r="RL14" s="27">
        <f>IF(AND(OR(ISBLANK(RL$9),RL$9=0)=FALSE,SUM($QP14:$RF14)&gt;0,RL$9='2. Protocols'!$G13),1,0)*'4. Formulations'!$P13</f>
        <v>0</v>
      </c>
      <c r="RM14" s="27">
        <f>IF(AND(OR(ISBLANK(RM$9),RM$9=0)=FALSE,SUM($QP14:$RF14)&gt;0,RM$9='2. Protocols'!$G13),1,0)*'4. Formulations'!$P13</f>
        <v>0</v>
      </c>
      <c r="RN14" s="27">
        <f>IF(AND(OR(ISBLANK(RN$9),RN$9=0)=FALSE,SUM($QP14:$RF14)&gt;0,RN$9='2. Protocols'!$G13),1,0)*'4. Formulations'!$P13</f>
        <v>0</v>
      </c>
      <c r="RO14" s="27">
        <f>IF(AND(OR(ISBLANK(RO$9),RO$9=0)=FALSE,SUM($QP14:$RF14)&gt;0,RO$9='2. Protocols'!$G13),1,0)*'4. Formulations'!$P13</f>
        <v>0</v>
      </c>
      <c r="RP14" s="27">
        <f>IF(AND(OR(ISBLANK(RP$9),RP$9=0)=FALSE,SUM($QP14:$RF14)&gt;0,RP$9='2. Protocols'!$G13),1,0)*'4. Formulations'!$P13</f>
        <v>0</v>
      </c>
      <c r="RQ14" s="27">
        <f>IF(AND(OR(ISBLANK(RQ$9),RQ$9=0)=FALSE,SUM($QP14:$RF14)&gt;0,RQ$9='2. Protocols'!$G13),1,0)*'4. Formulations'!$P13</f>
        <v>0</v>
      </c>
      <c r="RR14" s="27">
        <f>IF(AND(OR(ISBLANK(RR$9),RR$9=0)=FALSE,SUM($QP14:$RF14)&gt;0,RR$9='2. Protocols'!$G13),1,0)*'4. Formulations'!$P13</f>
        <v>0</v>
      </c>
      <c r="RS14" s="27">
        <f>IF(AND(OR(ISBLANK(RS$9),RS$9=0)=FALSE,SUM($QP14:$RF14)&gt;0,RS$9='2. Protocols'!$G13),1,0)*'4. Formulations'!$P13</f>
        <v>0</v>
      </c>
      <c r="RT14" s="27">
        <f>IF(AND(OR(ISBLANK(RT$9),RT$9=0)=FALSE,SUM($QP14:$RF14)&gt;0,RT$9='2. Protocols'!$G13),1,0)*'4. Formulations'!$P13</f>
        <v>0</v>
      </c>
      <c r="RU14" s="27">
        <f>IF(AND(OR(ISBLANK(RU$9),RU$9=0)=FALSE,SUM($QP14:$RF14)&gt;0,RU$9='2. Protocols'!$G13),1,0)*'4. Formulations'!$P13</f>
        <v>0</v>
      </c>
      <c r="RV14" s="27">
        <f>IF(AND(OR(ISBLANK(RV$9),RV$9=0)=FALSE,SUM($QP14:$RF14)&gt;0,RV$9='2. Protocols'!$G13),1,0)*'4. Formulations'!$P13</f>
        <v>0</v>
      </c>
      <c r="RW14" s="27">
        <f>IF(AND(OR(ISBLANK(RW$9),RW$9=0)=FALSE,SUM($QP14:$RF14)&gt;0,RW$9='2. Protocols'!$G13),1,0)*'4. Formulations'!$P13</f>
        <v>0</v>
      </c>
      <c r="RX14" s="27">
        <f>IF(AND(OR(ISBLANK(RX$9),RX$9=0)=FALSE,SUM($QP14:$RF14)&gt;0,RX$9='2. Protocols'!$G13),1,0)*'4. Formulations'!$P13</f>
        <v>0</v>
      </c>
      <c r="RY14" s="27">
        <f>IF(AND(OR(ISBLANK(RY$9),RY$9=0)=FALSE,SUM($QP14:$RF14)&gt;0,RY$9='2. Protocols'!$G13),1,0)*'4. Formulations'!$P13</f>
        <v>0</v>
      </c>
      <c r="RZ14" s="27">
        <f>IF(AND(OR(ISBLANK(RZ$9),RZ$9=0)=FALSE,SUM($QP14:$RF14)&gt;0,RZ$9='2. Protocols'!$G13),1,0)*'4. Formulations'!$P13</f>
        <v>0</v>
      </c>
      <c r="SA14" s="27">
        <f>IF(AND(OR(ISBLANK(SA$9),SA$9=0)=FALSE,SUM($QP14:$RF14)&gt;0,SA$9='2. Protocols'!$G13),1,0)*'4. Formulations'!$P13</f>
        <v>0</v>
      </c>
      <c r="SB14" s="27">
        <f>IF(AND(OR(ISBLANK(SB$9),SB$9=0)=FALSE,SUM($QP14:$RF14)&gt;0,SB$9='2. Protocols'!$G13),1,0)*'4. Formulations'!$P13</f>
        <v>0</v>
      </c>
      <c r="SC14" s="27">
        <f>IF(AND(OR(ISBLANK(SC$9),SC$9=0)=FALSE,SUM($QP14:$RF14)&gt;0,SC$9='2. Protocols'!$G13),1,0)*'4. Formulations'!$P13</f>
        <v>0</v>
      </c>
      <c r="SD14" s="27">
        <f>IF(AND(OR(ISBLANK(SD$9),SD$9=0)=FALSE,SUM($QP14:$RF14)&gt;0,SD$9='2. Protocols'!$G13),1,0)*'4. Formulations'!$P13</f>
        <v>0</v>
      </c>
      <c r="SE14" s="27">
        <f>IF(AND(OR(ISBLANK(SE$9),SE$9=0)=FALSE,SUM($QP14:$RF14)&gt;0,SE$9='2. Protocols'!$G13),1,0)*'4. Formulations'!$P13</f>
        <v>0</v>
      </c>
      <c r="SF14" s="27">
        <f>IF(AND(OR(ISBLANK(SF$9),SF$9=0)=FALSE,SUM($QP14:$RF14)&gt;0,SF$9='2. Protocols'!$G13),1,0)*'4. Formulations'!$P13</f>
        <v>0</v>
      </c>
      <c r="SG14" s="27">
        <f>IF(AND(OR(ISBLANK(SG$9),SG$9=0)=FALSE,SUM($QP14:$RF14)&gt;0,SG$9='2. Protocols'!$G13),1,0)*'4. Formulations'!$P13</f>
        <v>0</v>
      </c>
      <c r="SH14" s="27">
        <f>IF(AND(OR(ISBLANK(SH$9),SH$9=0)=FALSE,SUM($QP14:$RF14)&gt;0,SH$9='2. Protocols'!$G13),1,0)*'4. Formulations'!$P13</f>
        <v>0</v>
      </c>
      <c r="SI14" s="27">
        <f>IF(AND(OR(ISBLANK(SI$9),SI$9=0)=FALSE,SUM($QP14:$RF14)&gt;0,SI$9='2. Protocols'!$G13),1,0)*'4. Formulations'!$P13</f>
        <v>0</v>
      </c>
      <c r="SJ14" s="27">
        <f>IF(AND(OR(ISBLANK(SJ$9),SJ$9=0)=FALSE,SUM($QP14:$RF14)&gt;0,SJ$9='2. Protocols'!$G13),1,0)*'4. Formulations'!$P13</f>
        <v>0</v>
      </c>
      <c r="SK14" s="27">
        <f>IF(AND(OR(ISBLANK(SK$9),SK$9=0)=FALSE,SUM($QP14:$RF14)&gt;0,SK$9='2. Protocols'!$G13),1,0)*'4. Formulations'!$P13</f>
        <v>0</v>
      </c>
      <c r="SL14" s="27">
        <f>IF(AND(OR(ISBLANK(SL$9),SL$9=0)=FALSE,SUM($QP14:$RF14)&gt;0,SL$9='2. Protocols'!$G13),1,0)*'4. Formulations'!$P13</f>
        <v>0</v>
      </c>
      <c r="SM14" s="27">
        <f>IF(AND(OR(ISBLANK(SM$9),SM$9=0)=FALSE,SUM($QP14:$RF14)&gt;0,SM$9='2. Protocols'!$G13),1,0)*'4. Formulations'!$P13</f>
        <v>0</v>
      </c>
      <c r="SN14" s="27">
        <f>IF(AND(OR(ISBLANK(SN$9),SN$9=0)=FALSE,SUM($QP14:$RF14)&gt;0,SN$9='2. Protocols'!$G13),1,0)*'4. Formulations'!$P13</f>
        <v>0</v>
      </c>
      <c r="SO14" s="27">
        <f>IF(AND(OR(ISBLANK(SO$9),SO$9=0)=FALSE,SUM($QP14:$RF14)&gt;0,SO$9='2. Protocols'!$G13),1,0)*'4. Formulations'!$P13</f>
        <v>0</v>
      </c>
      <c r="SP14" s="27">
        <f>IF(AND(OR(ISBLANK(SP$9),SP$9=0)=FALSE,SUM($QP14:$RF14)&gt;0,SP$9='2. Protocols'!$G13),1,0)*'4. Formulations'!$P13</f>
        <v>0</v>
      </c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J14" s="27">
        <f>IF(AND(OR(ISBLANK(TJ$9),TJ$9=0)=FALSE,TJ$9=$DM14),1,0)*'4. Formulations'!$Q13</f>
        <v>0</v>
      </c>
      <c r="TK14" s="27">
        <f>IF(AND(OR(ISBLANK(TK$9),TK$9=0)=FALSE,TK$9=$DM14),1,0)*'4. Formulations'!$Q13</f>
        <v>0</v>
      </c>
      <c r="TL14" s="27">
        <f>IF(AND(OR(ISBLANK(TL$9),TL$9=0)=FALSE,TL$9=$DM14),1,0)*'4. Formulations'!$Q13</f>
        <v>0</v>
      </c>
      <c r="TM14" s="27">
        <f>IF(AND(OR(ISBLANK(TM$9),TM$9=0)=FALSE,TM$9=$DM14),1,0)*'4. Formulations'!$Q13</f>
        <v>0</v>
      </c>
      <c r="TN14" s="27">
        <f>IF(AND(OR(ISBLANK(TN$9),TN$9=0)=FALSE,TN$9=$DM14),1,0)*'4. Formulations'!$Q13</f>
        <v>0</v>
      </c>
      <c r="TO14" s="27">
        <f>IF(AND(OR(ISBLANK(TO$9),TO$9=0)=FALSE,TO$9=$DM14),1,0)*'4. Formulations'!$Q13</f>
        <v>0</v>
      </c>
      <c r="TP14" s="27">
        <f>IF(AND(OR(ISBLANK(TP$9),TP$9=0)=FALSE,TP$9=$DM14),1,0)*'4. Formulations'!$Q13</f>
        <v>0</v>
      </c>
      <c r="TQ14" s="27">
        <f>IF(AND(OR(ISBLANK(TQ$9),TQ$9=0)=FALSE,TQ$9=$DM14),1,0)*'4. Formulations'!$Q13</f>
        <v>0</v>
      </c>
      <c r="TR14" s="27">
        <f>IF(AND(OR(ISBLANK(TR$9),TR$9=0)=FALSE,TR$9=$DM14),1,0)*'4. Formulations'!$Q13</f>
        <v>0</v>
      </c>
      <c r="TS14" s="27">
        <f>IF(AND(OR(ISBLANK(TS$9),TS$9=0)=FALSE,TS$9=$DM14),1,0)*'4. Formulations'!$Q13</f>
        <v>0</v>
      </c>
      <c r="TT14" s="27">
        <f>IF(AND(OR(ISBLANK(TT$9),TT$9=0)=FALSE,TT$9=$DM14),1,0)*'4. Formulations'!$Q13</f>
        <v>0</v>
      </c>
      <c r="TU14" s="27">
        <f>IF(AND(OR(ISBLANK(TU$9),TU$9=0)=FALSE,TU$9=$DM14),1,0)*'4. Formulations'!$Q13</f>
        <v>0</v>
      </c>
      <c r="TV14" s="27">
        <f>IF(AND(OR(ISBLANK(TV$9),TV$9=0)=FALSE,TV$9=$DM14),1,0)*'4. Formulations'!$Q13</f>
        <v>0</v>
      </c>
      <c r="TW14" s="27">
        <f>IF(AND(OR(ISBLANK(TW$9),TW$9=0)=FALSE,TW$9=$DM14),1,0)*'4. Formulations'!$Q13</f>
        <v>0</v>
      </c>
      <c r="TX14" s="27">
        <f>IF(AND(OR(ISBLANK(TX$9),TX$9=0)=FALSE,TX$9=$DM14),1,0)*'4. Formulations'!$Q13</f>
        <v>0</v>
      </c>
      <c r="TY14" s="27">
        <f>IF(AND(OR(ISBLANK(TY$9),TY$9=0)=FALSE,TY$9=$DM14),1,0)*'4. Formulations'!$Q13</f>
        <v>0</v>
      </c>
      <c r="TZ14" s="27">
        <f>IF(AND(OR(ISBLANK(TZ$9),TZ$9=0)=FALSE,TZ$9=$DM14),1,0)*'4. Formulations'!$Q13</f>
        <v>0</v>
      </c>
      <c r="UA14" s="27"/>
      <c r="UB14" s="27"/>
      <c r="UC14" s="27"/>
    </row>
    <row r="15" spans="2:549" ht="15" x14ac:dyDescent="0.25">
      <c r="B15" s="2"/>
      <c r="C15" s="75" t="str">
        <f>IF('2. Protocols'!C14&amp;"+"&amp;'2. Protocols'!E14&amp;"+"&amp;'2. Protocols'!G14="++","",'2. Protocols'!C14&amp;"+"&amp;'2. Protocols'!E14&amp;"+"&amp;'2. Protocols'!G14)</f>
        <v/>
      </c>
      <c r="D15" s="7"/>
      <c r="E15" s="8"/>
      <c r="G15" s="72" t="e">
        <f>'2. Protocols'!J14*'1. General Inputs'!$J$13</f>
        <v>#VALUE!</v>
      </c>
      <c r="H15" s="72" t="e">
        <f>MAX(G15*(1+'1. General Inputs'!$AW$23+HLOOKUP(H$7,'1. General Inputs'!$AW$17:$AY$19,ROWS('1. General Inputs'!$AU$17:$AU$19),0))+(CHOOSE(H$7,'1. General Inputs'!$J$15,'1. General Inputs'!$L$15,'1. General Inputs'!$N$15)/12)*CHOOSE(H$7,'2. Protocols'!$K14,'2. Protocols'!$L14,'2. Protocols'!$M14)+'3. ARV Substitutions'!L40,0)</f>
        <v>#VALUE!</v>
      </c>
      <c r="I15" s="72" t="e">
        <f>MAX(H15*(1+'1. General Inputs'!$AW$23+HLOOKUP(I$7,'1. General Inputs'!$AW$17:$AY$19,ROWS('1. General Inputs'!$AU$17:$AU$19),0))+(CHOOSE(I$7,'1. General Inputs'!$J$15,'1. General Inputs'!$L$15,'1. General Inputs'!$N$15)/12)*CHOOSE(I$7,'2. Protocols'!$K14,'2. Protocols'!$L14,'2. Protocols'!$M14)+'3. ARV Substitutions'!M40,0)</f>
        <v>#VALUE!</v>
      </c>
      <c r="J15" s="72" t="e">
        <f>MAX(I15*(1+'1. General Inputs'!$AW$23+HLOOKUP(J$7,'1. General Inputs'!$AW$17:$AY$19,ROWS('1. General Inputs'!$AU$17:$AU$19),0))+(CHOOSE(J$7,'1. General Inputs'!$J$15,'1. General Inputs'!$L$15,'1. General Inputs'!$N$15)/12)*CHOOSE(J$7,'2. Protocols'!$K14,'2. Protocols'!$L14,'2. Protocols'!$M14)+'3. ARV Substitutions'!N40,0)</f>
        <v>#VALUE!</v>
      </c>
      <c r="K15" s="72" t="e">
        <f>MAX(J15*(1+'1. General Inputs'!$AW$23+HLOOKUP(K$7,'1. General Inputs'!$AW$17:$AY$19,ROWS('1. General Inputs'!$AU$17:$AU$19),0))+(CHOOSE(K$7,'1. General Inputs'!$J$15,'1. General Inputs'!$L$15,'1. General Inputs'!$N$15)/12)*CHOOSE(K$7,'2. Protocols'!$K14,'2. Protocols'!$L14,'2. Protocols'!$M14)+'3. ARV Substitutions'!O40,0)</f>
        <v>#VALUE!</v>
      </c>
      <c r="L15" s="72" t="e">
        <f>MAX(K15*(1+'1. General Inputs'!$AW$23+HLOOKUP(L$7,'1. General Inputs'!$AW$17:$AY$19,ROWS('1. General Inputs'!$AU$17:$AU$19),0))+(CHOOSE(L$7,'1. General Inputs'!$J$15,'1. General Inputs'!$L$15,'1. General Inputs'!$N$15)/12)*CHOOSE(L$7,'2. Protocols'!$K14,'2. Protocols'!$L14,'2. Protocols'!$M14)+'3. ARV Substitutions'!P40,0)</f>
        <v>#VALUE!</v>
      </c>
      <c r="M15" s="72" t="e">
        <f>MAX(L15*(1+'1. General Inputs'!$AW$23+HLOOKUP(M$7,'1. General Inputs'!$AW$17:$AY$19,ROWS('1. General Inputs'!$AU$17:$AU$19),0))+(CHOOSE(M$7,'1. General Inputs'!$J$15,'1. General Inputs'!$L$15,'1. General Inputs'!$N$15)/12)*CHOOSE(M$7,'2. Protocols'!$K14,'2. Protocols'!$L14,'2. Protocols'!$M14)+'3. ARV Substitutions'!Q40,0)</f>
        <v>#VALUE!</v>
      </c>
      <c r="N15" s="72" t="e">
        <f>MAX(M15*(1+'1. General Inputs'!$AW$23+HLOOKUP(N$7,'1. General Inputs'!$AW$17:$AY$19,ROWS('1. General Inputs'!$AU$17:$AU$19),0))+(CHOOSE(N$7,'1. General Inputs'!$J$15,'1. General Inputs'!$L$15,'1. General Inputs'!$N$15)/12)*CHOOSE(N$7,'2. Protocols'!$K14,'2. Protocols'!$L14,'2. Protocols'!$M14)+'3. ARV Substitutions'!R40,0)</f>
        <v>#VALUE!</v>
      </c>
      <c r="O15" s="72" t="e">
        <f>MAX(N15*(1+'1. General Inputs'!$AW$23+HLOOKUP(O$7,'1. General Inputs'!$AW$17:$AY$19,ROWS('1. General Inputs'!$AU$17:$AU$19),0))+(CHOOSE(O$7,'1. General Inputs'!$J$15,'1. General Inputs'!$L$15,'1. General Inputs'!$N$15)/12)*CHOOSE(O$7,'2. Protocols'!$K14,'2. Protocols'!$L14,'2. Protocols'!$M14)+'3. ARV Substitutions'!S40,0)</f>
        <v>#VALUE!</v>
      </c>
      <c r="P15" s="72" t="e">
        <f>MAX(O15*(1+'1. General Inputs'!$AW$23+HLOOKUP(P$7,'1. General Inputs'!$AW$17:$AY$19,ROWS('1. General Inputs'!$AU$17:$AU$19),0))+(CHOOSE(P$7,'1. General Inputs'!$J$15,'1. General Inputs'!$L$15,'1. General Inputs'!$N$15)/12)*CHOOSE(P$7,'2. Protocols'!$K14,'2. Protocols'!$L14,'2. Protocols'!$M14)+'3. ARV Substitutions'!T40,0)</f>
        <v>#VALUE!</v>
      </c>
      <c r="Q15" s="72" t="e">
        <f>MAX(P15*(1+'1. General Inputs'!$AW$23+HLOOKUP(Q$7,'1. General Inputs'!$AW$17:$AY$19,ROWS('1. General Inputs'!$AU$17:$AU$19),0))+(CHOOSE(Q$7,'1. General Inputs'!$J$15,'1. General Inputs'!$L$15,'1. General Inputs'!$N$15)/12)*CHOOSE(Q$7,'2. Protocols'!$K14,'2. Protocols'!$L14,'2. Protocols'!$M14)+'3. ARV Substitutions'!U40,0)</f>
        <v>#VALUE!</v>
      </c>
      <c r="R15" s="72" t="e">
        <f>MAX(Q15*(1+'1. General Inputs'!$AW$23+HLOOKUP(R$7,'1. General Inputs'!$AW$17:$AY$19,ROWS('1. General Inputs'!$AU$17:$AU$19),0))+(CHOOSE(R$7,'1. General Inputs'!$J$15,'1. General Inputs'!$L$15,'1. General Inputs'!$N$15)/12)*CHOOSE(R$7,'2. Protocols'!$K14,'2. Protocols'!$L14,'2. Protocols'!$M14)+'3. ARV Substitutions'!V40,0)</f>
        <v>#VALUE!</v>
      </c>
      <c r="S15" s="72" t="e">
        <f>MAX(R15*(1+'1. General Inputs'!$AW$23+HLOOKUP(S$7,'1. General Inputs'!$AW$17:$AY$19,ROWS('1. General Inputs'!$AU$17:$AU$19),0))+(CHOOSE(S$7,'1. General Inputs'!$J$15,'1. General Inputs'!$L$15,'1. General Inputs'!$N$15)/12)*CHOOSE(S$7,'2. Protocols'!$K14,'2. Protocols'!$L14,'2. Protocols'!$M14)+'3. ARV Substitutions'!W40,0)</f>
        <v>#VALUE!</v>
      </c>
      <c r="T15" s="72" t="e">
        <f>MAX(S15*(1+'1. General Inputs'!$AW$23+HLOOKUP(T$7,'1. General Inputs'!$AW$17:$AY$19,ROWS('1. General Inputs'!$AU$17:$AU$19),0))+(CHOOSE(T$7,'1. General Inputs'!$J$15,'1. General Inputs'!$L$15,'1. General Inputs'!$N$15)/12)*CHOOSE(T$7,'2. Protocols'!$K14,'2. Protocols'!$L14,'2. Protocols'!$M14)+'3. ARV Substitutions'!X40,0)</f>
        <v>#VALUE!</v>
      </c>
      <c r="U15" s="72" t="e">
        <f>MAX(T15*(1+'1. General Inputs'!$AW$23+HLOOKUP(U$7,'1. General Inputs'!$AW$17:$AY$19,ROWS('1. General Inputs'!$AU$17:$AU$19),0))+(CHOOSE(U$7,'1. General Inputs'!$J$15,'1. General Inputs'!$L$15,'1. General Inputs'!$N$15)/12)*CHOOSE(U$7,'2. Protocols'!$K14,'2. Protocols'!$L14,'2. Protocols'!$M14)+'3. ARV Substitutions'!Y40,0)</f>
        <v>#VALUE!</v>
      </c>
      <c r="V15" s="72" t="e">
        <f>MAX(U15*(1+'1. General Inputs'!$AW$23+HLOOKUP(V$7,'1. General Inputs'!$AW$17:$AY$19,ROWS('1. General Inputs'!$AU$17:$AU$19),0))+(CHOOSE(V$7,'1. General Inputs'!$J$15,'1. General Inputs'!$L$15,'1. General Inputs'!$N$15)/12)*CHOOSE(V$7,'2. Protocols'!$K14,'2. Protocols'!$L14,'2. Protocols'!$M14)+'3. ARV Substitutions'!Z40,0)</f>
        <v>#VALUE!</v>
      </c>
      <c r="W15" s="72" t="e">
        <f>MAX(V15*(1+'1. General Inputs'!$AW$23+HLOOKUP(W$7,'1. General Inputs'!$AW$17:$AY$19,ROWS('1. General Inputs'!$AU$17:$AU$19),0))+(CHOOSE(W$7,'1. General Inputs'!$J$15,'1. General Inputs'!$L$15,'1. General Inputs'!$N$15)/12)*CHOOSE(W$7,'2. Protocols'!$K14,'2. Protocols'!$L14,'2. Protocols'!$M14)+'3. ARV Substitutions'!AA40,0)</f>
        <v>#VALUE!</v>
      </c>
      <c r="X15" s="72" t="e">
        <f>MAX(W15*(1+'1. General Inputs'!$AW$23+HLOOKUP(X$7,'1. General Inputs'!$AW$17:$AY$19,ROWS('1. General Inputs'!$AU$17:$AU$19),0))+(CHOOSE(X$7,'1. General Inputs'!$J$15,'1. General Inputs'!$L$15,'1. General Inputs'!$N$15)/12)*CHOOSE(X$7,'2. Protocols'!$K14,'2. Protocols'!$L14,'2. Protocols'!$M14)+'3. ARV Substitutions'!AB40,0)</f>
        <v>#VALUE!</v>
      </c>
      <c r="Y15" s="72" t="e">
        <f>MAX(X15*(1+'1. General Inputs'!$AW$23+HLOOKUP(Y$7,'1. General Inputs'!$AW$17:$AY$19,ROWS('1. General Inputs'!$AU$17:$AU$19),0))+(CHOOSE(Y$7,'1. General Inputs'!$J$15,'1. General Inputs'!$L$15,'1. General Inputs'!$N$15)/12)*CHOOSE(Y$7,'2. Protocols'!$K14,'2. Protocols'!$L14,'2. Protocols'!$M14)+'3. ARV Substitutions'!AC40,0)</f>
        <v>#VALUE!</v>
      </c>
      <c r="Z15" s="72" t="e">
        <f>MAX(Y15*(1+'1. General Inputs'!$AW$23+HLOOKUP(Z$7,'1. General Inputs'!$AW$17:$AY$19,ROWS('1. General Inputs'!$AU$17:$AU$19),0))+(CHOOSE(Z$7,'1. General Inputs'!$J$15,'1. General Inputs'!$L$15,'1. General Inputs'!$N$15)/12)*CHOOSE(Z$7,'2. Protocols'!$K14,'2. Protocols'!$L14,'2. Protocols'!$M14)+'3. ARV Substitutions'!AD40,0)</f>
        <v>#VALUE!</v>
      </c>
      <c r="AA15" s="72" t="e">
        <f>MAX(Z15*(1+'1. General Inputs'!$AW$23+HLOOKUP(AA$7,'1. General Inputs'!$AW$17:$AY$19,ROWS('1. General Inputs'!$AU$17:$AU$19),0))+(CHOOSE(AA$7,'1. General Inputs'!$J$15,'1. General Inputs'!$L$15,'1. General Inputs'!$N$15)/12)*CHOOSE(AA$7,'2. Protocols'!$K14,'2. Protocols'!$L14,'2. Protocols'!$M14)+'3. ARV Substitutions'!AE40,0)</f>
        <v>#VALUE!</v>
      </c>
      <c r="AB15" s="72" t="e">
        <f>MAX(AA15*(1+'1. General Inputs'!$AW$23+HLOOKUP(AB$7,'1. General Inputs'!$AW$17:$AY$19,ROWS('1. General Inputs'!$AU$17:$AU$19),0))+(CHOOSE(AB$7,'1. General Inputs'!$J$15,'1. General Inputs'!$L$15,'1. General Inputs'!$N$15)/12)*CHOOSE(AB$7,'2. Protocols'!$K14,'2. Protocols'!$L14,'2. Protocols'!$M14)+'3. ARV Substitutions'!AF40,0)</f>
        <v>#VALUE!</v>
      </c>
      <c r="AC15" s="72" t="e">
        <f>MAX(AB15*(1+'1. General Inputs'!$AW$23+HLOOKUP(AC$7,'1. General Inputs'!$AW$17:$AY$19,ROWS('1. General Inputs'!$AU$17:$AU$19),0))+(CHOOSE(AC$7,'1. General Inputs'!$J$15,'1. General Inputs'!$L$15,'1. General Inputs'!$N$15)/12)*CHOOSE(AC$7,'2. Protocols'!$K14,'2. Protocols'!$L14,'2. Protocols'!$M14)+'3. ARV Substitutions'!AG40,0)</f>
        <v>#VALUE!</v>
      </c>
      <c r="AD15" s="72" t="e">
        <f>MAX(AC15*(1+'1. General Inputs'!$AW$23+HLOOKUP(AD$7,'1. General Inputs'!$AW$17:$AY$19,ROWS('1. General Inputs'!$AU$17:$AU$19),0))+(CHOOSE(AD$7,'1. General Inputs'!$J$15,'1. General Inputs'!$L$15,'1. General Inputs'!$N$15)/12)*CHOOSE(AD$7,'2. Protocols'!$K14,'2. Protocols'!$L14,'2. Protocols'!$M14)+'3. ARV Substitutions'!AH40,0)</f>
        <v>#VALUE!</v>
      </c>
      <c r="AE15" s="72" t="e">
        <f>MAX(AD15*(1+'1. General Inputs'!$AW$23+HLOOKUP(AE$7,'1. General Inputs'!$AW$17:$AY$19,ROWS('1. General Inputs'!$AU$17:$AU$19),0))+(CHOOSE(AE$7,'1. General Inputs'!$J$15,'1. General Inputs'!$L$15,'1. General Inputs'!$N$15)/12)*CHOOSE(AE$7,'2. Protocols'!$K14,'2. Protocols'!$L14,'2. Protocols'!$M14)+'3. ARV Substitutions'!AI40,0)</f>
        <v>#VALUE!</v>
      </c>
      <c r="AF15" s="72" t="e">
        <f>MAX(AE15*(1+'1. General Inputs'!$AW$23+HLOOKUP(AF$7,'1. General Inputs'!$AW$17:$AY$19,ROWS('1. General Inputs'!$AU$17:$AU$19),0))+(CHOOSE(AF$7,'1. General Inputs'!$J$15,'1. General Inputs'!$L$15,'1. General Inputs'!$N$15)/12)*CHOOSE(AF$7,'2. Protocols'!$K14,'2. Protocols'!$L14,'2. Protocols'!$M14)+'3. ARV Substitutions'!AJ40,0)</f>
        <v>#VALUE!</v>
      </c>
      <c r="AG15" s="72" t="e">
        <f>MAX(AF15*(1+'1. General Inputs'!$AW$23+HLOOKUP(AG$7,'1. General Inputs'!$AW$17:$AY$19,ROWS('1. General Inputs'!$AU$17:$AU$19),0))+(CHOOSE(AG$7,'1. General Inputs'!$J$15,'1. General Inputs'!$L$15,'1. General Inputs'!$N$15)/12)*CHOOSE(AG$7,'2. Protocols'!$K14,'2. Protocols'!$L14,'2. Protocols'!$M14)+'3. ARV Substitutions'!AK40,0)</f>
        <v>#VALUE!</v>
      </c>
      <c r="AH15" s="72" t="e">
        <f>MAX(AG15*(1+'1. General Inputs'!$AW$23+HLOOKUP(AH$7,'1. General Inputs'!$AW$17:$AY$19,ROWS('1. General Inputs'!$AU$17:$AU$19),0))+(CHOOSE(AH$7,'1. General Inputs'!$J$15,'1. General Inputs'!$L$15,'1. General Inputs'!$N$15)/12)*CHOOSE(AH$7,'2. Protocols'!$K14,'2. Protocols'!$L14,'2. Protocols'!$M14)+'3. ARV Substitutions'!AL40,0)</f>
        <v>#VALUE!</v>
      </c>
      <c r="AI15" s="72" t="e">
        <f>MAX(AH15*(1+'1. General Inputs'!$AW$23+HLOOKUP(AI$7,'1. General Inputs'!$AW$17:$AY$19,ROWS('1. General Inputs'!$AU$17:$AU$19),0))+(CHOOSE(AI$7,'1. General Inputs'!$J$15,'1. General Inputs'!$L$15,'1. General Inputs'!$N$15)/12)*CHOOSE(AI$7,'2. Protocols'!$K14,'2. Protocols'!$L14,'2. Protocols'!$M14)+'3. ARV Substitutions'!AM40,0)</f>
        <v>#VALUE!</v>
      </c>
      <c r="AJ15" s="72" t="e">
        <f>MAX(AI15*(1+'1. General Inputs'!$AW$23+HLOOKUP(AJ$7,'1. General Inputs'!$AW$17:$AY$19,ROWS('1. General Inputs'!$AU$17:$AU$19),0))+(CHOOSE(AJ$7,'1. General Inputs'!$J$15,'1. General Inputs'!$L$15,'1. General Inputs'!$N$15)/12)*CHOOSE(AJ$7,'2. Protocols'!$K14,'2. Protocols'!$L14,'2. Protocols'!$M14)+'3. ARV Substitutions'!AN40,0)</f>
        <v>#VALUE!</v>
      </c>
      <c r="AK15" s="72" t="e">
        <f>MAX(AJ15*(1+'1. General Inputs'!$AW$23+HLOOKUP(AK$7,'1. General Inputs'!$AW$17:$AY$19,ROWS('1. General Inputs'!$AU$17:$AU$19),0))+(CHOOSE(AK$7,'1. General Inputs'!$J$15,'1. General Inputs'!$L$15,'1. General Inputs'!$N$15)/12)*CHOOSE(AK$7,'2. Protocols'!$K14,'2. Protocols'!$L14,'2. Protocols'!$M14)+'3. ARV Substitutions'!AO40,0)</f>
        <v>#VALUE!</v>
      </c>
      <c r="AL15" s="72" t="e">
        <f>MAX(AK15*(1+'1. General Inputs'!$AW$23+HLOOKUP(AL$7,'1. General Inputs'!$AW$17:$AY$19,ROWS('1. General Inputs'!$AU$17:$AU$19),0))+(CHOOSE(AL$7,'1. General Inputs'!$J$15,'1. General Inputs'!$L$15,'1. General Inputs'!$N$15)/12)*CHOOSE(AL$7,'2. Protocols'!$K14,'2. Protocols'!$L14,'2. Protocols'!$M14)+'3. ARV Substitutions'!AP40,0)</f>
        <v>#VALUE!</v>
      </c>
      <c r="AM15" s="72" t="e">
        <f>MAX(AL15*(1+'1. General Inputs'!$AW$23+HLOOKUP(AM$7,'1. General Inputs'!$AW$17:$AY$19,ROWS('1. General Inputs'!$AU$17:$AU$19),0))+(CHOOSE(AM$7,'1. General Inputs'!$J$15,'1. General Inputs'!$L$15,'1. General Inputs'!$N$15)/12)*CHOOSE(AM$7,'2. Protocols'!$K14,'2. Protocols'!$L14,'2. Protocols'!$M14)+'3. ARV Substitutions'!AQ40,0)</f>
        <v>#VALUE!</v>
      </c>
      <c r="AN15" s="72" t="e">
        <f>MAX(AM15*(1+'1. General Inputs'!$AW$23+HLOOKUP(AN$7,'1. General Inputs'!$AW$17:$AY$19,ROWS('1. General Inputs'!$AU$17:$AU$19),0))+(CHOOSE(AN$7,'1. General Inputs'!$J$15,'1. General Inputs'!$L$15,'1. General Inputs'!$N$15)/12)*CHOOSE(AN$7,'2. Protocols'!$K14,'2. Protocols'!$L14,'2. Protocols'!$M14)+'3. ARV Substitutions'!AR40,0)</f>
        <v>#VALUE!</v>
      </c>
      <c r="AO15" s="72" t="e">
        <f>MAX(AN15*(1+'1. General Inputs'!$AW$23+HLOOKUP(AO$7,'1. General Inputs'!$AW$17:$AY$19,ROWS('1. General Inputs'!$AU$17:$AU$19),0))+(CHOOSE(AO$7,'1. General Inputs'!$J$15,'1. General Inputs'!$L$15,'1. General Inputs'!$N$15)/12)*CHOOSE(AO$7,'2. Protocols'!$K14,'2. Protocols'!$L14,'2. Protocols'!$M14)+'3. ARV Substitutions'!AS40,0)</f>
        <v>#VALUE!</v>
      </c>
      <c r="AP15" s="72" t="e">
        <f>MAX(AO15*(1+'1. General Inputs'!$AW$23+HLOOKUP(AP$7,'1. General Inputs'!$AW$17:$AY$19,ROWS('1. General Inputs'!$AU$17:$AU$19),0))+(CHOOSE(AP$7,'1. General Inputs'!$J$15,'1. General Inputs'!$L$15,'1. General Inputs'!$N$15)/12)*CHOOSE(AP$7,'2. Protocols'!$K14,'2. Protocols'!$L14,'2. Protocols'!$M14)+'3. ARV Substitutions'!AT40,0)</f>
        <v>#VALUE!</v>
      </c>
      <c r="AQ15" s="72" t="e">
        <f>MAX(AP15*(1+'1. General Inputs'!$AW$23+HLOOKUP(AQ$7,'1. General Inputs'!$AW$17:$AY$19,ROWS('1. General Inputs'!$AU$17:$AU$19),0))+(CHOOSE(AQ$7,'1. General Inputs'!$J$15,'1. General Inputs'!$L$15,'1. General Inputs'!$N$15)/12)*CHOOSE(AQ$7,'2. Protocols'!$K14,'2. Protocols'!$L14,'2. Protocols'!$M14)+'3. ARV Substitutions'!AU40,0)</f>
        <v>#VALUE!</v>
      </c>
      <c r="CA15" s="51" t="e">
        <f t="shared" si="30"/>
        <v>#VALUE!</v>
      </c>
      <c r="CB15" s="51" t="e">
        <f t="shared" si="31"/>
        <v>#VALUE!</v>
      </c>
      <c r="CC15" s="51" t="e">
        <f t="shared" si="32"/>
        <v>#VALUE!</v>
      </c>
      <c r="CD15" s="51" t="e">
        <f t="shared" si="33"/>
        <v>#VALUE!</v>
      </c>
      <c r="CE15" s="51" t="e">
        <f t="shared" si="34"/>
        <v>#VALUE!</v>
      </c>
      <c r="CF15" s="51" t="e">
        <f t="shared" si="35"/>
        <v>#VALUE!</v>
      </c>
      <c r="CG15" s="51" t="e">
        <f t="shared" si="36"/>
        <v>#VALUE!</v>
      </c>
      <c r="CH15" s="51" t="e">
        <f t="shared" si="37"/>
        <v>#VALUE!</v>
      </c>
      <c r="CI15" s="51" t="e">
        <f t="shared" si="38"/>
        <v>#VALUE!</v>
      </c>
      <c r="CJ15" s="51" t="e">
        <f t="shared" si="39"/>
        <v>#VALUE!</v>
      </c>
      <c r="CK15" s="51" t="e">
        <f t="shared" si="40"/>
        <v>#VALUE!</v>
      </c>
      <c r="CL15" s="51" t="e">
        <f t="shared" si="41"/>
        <v>#VALUE!</v>
      </c>
      <c r="CM15" s="51" t="e">
        <f t="shared" si="42"/>
        <v>#VALUE!</v>
      </c>
      <c r="CN15" s="51" t="e">
        <f t="shared" si="43"/>
        <v>#VALUE!</v>
      </c>
      <c r="CO15" s="51" t="e">
        <f t="shared" si="44"/>
        <v>#VALUE!</v>
      </c>
      <c r="CP15" s="51" t="e">
        <f t="shared" si="45"/>
        <v>#VALUE!</v>
      </c>
      <c r="CQ15" s="51" t="e">
        <f t="shared" si="46"/>
        <v>#VALUE!</v>
      </c>
      <c r="CR15" s="51" t="e">
        <f t="shared" si="47"/>
        <v>#VALUE!</v>
      </c>
      <c r="CS15" s="51" t="e">
        <f t="shared" si="48"/>
        <v>#VALUE!</v>
      </c>
      <c r="CT15" s="51" t="e">
        <f t="shared" si="49"/>
        <v>#VALUE!</v>
      </c>
      <c r="CU15" s="51" t="e">
        <f t="shared" si="50"/>
        <v>#VALUE!</v>
      </c>
      <c r="CV15" s="51" t="e">
        <f t="shared" si="51"/>
        <v>#VALUE!</v>
      </c>
      <c r="CW15" s="51" t="e">
        <f t="shared" si="52"/>
        <v>#VALUE!</v>
      </c>
      <c r="CX15" s="51" t="e">
        <f t="shared" si="53"/>
        <v>#VALUE!</v>
      </c>
      <c r="CY15" s="51" t="e">
        <f t="shared" si="54"/>
        <v>#VALUE!</v>
      </c>
      <c r="CZ15" s="51" t="e">
        <f t="shared" si="55"/>
        <v>#VALUE!</v>
      </c>
      <c r="DA15" s="51" t="e">
        <f t="shared" si="56"/>
        <v>#VALUE!</v>
      </c>
      <c r="DB15" s="51" t="e">
        <f t="shared" si="57"/>
        <v>#VALUE!</v>
      </c>
      <c r="DC15" s="51" t="e">
        <f t="shared" si="58"/>
        <v>#VALUE!</v>
      </c>
      <c r="DD15" s="51" t="e">
        <f t="shared" si="59"/>
        <v>#VALUE!</v>
      </c>
      <c r="DE15" s="51" t="e">
        <f t="shared" si="60"/>
        <v>#VALUE!</v>
      </c>
      <c r="DF15" s="51" t="e">
        <f t="shared" si="61"/>
        <v>#VALUE!</v>
      </c>
      <c r="DG15" s="51" t="e">
        <f t="shared" si="62"/>
        <v>#VALUE!</v>
      </c>
      <c r="DH15" s="51" t="e">
        <f t="shared" si="63"/>
        <v>#VALUE!</v>
      </c>
      <c r="DI15" s="51" t="e">
        <f t="shared" si="64"/>
        <v>#VALUE!</v>
      </c>
      <c r="DJ15" s="51" t="e">
        <f t="shared" si="65"/>
        <v>#VALUE!</v>
      </c>
      <c r="DL15" s="21" t="str">
        <f>CONCATENATE('2. Protocols'!C14, '2. Protocols'!D14, '2. Protocols'!E14)</f>
        <v>+</v>
      </c>
      <c r="DM15" s="21" t="str">
        <f>CONCATENATE('2. Protocols'!C14, '2. Protocols'!D14, '2. Protocols'!E14, '2. Protocols'!F14, '2. Protocols'!G14,)</f>
        <v>++</v>
      </c>
      <c r="DO15" s="27">
        <f>IF(AND(OR(ISBLANK(DO$9),DO$9=0)=FALSE,OR(DO$9='2. Protocols'!$C14,DO$9='2. Protocols'!$E14,DO$9='2. Protocols'!$G14)),1,0)*'4. Formulations'!$I14</f>
        <v>0</v>
      </c>
      <c r="DP15" s="27">
        <f>IF(AND(OR(ISBLANK(DP$9),DP$9=0)=FALSE,OR(DP$9='2. Protocols'!$C14,DP$9='2. Protocols'!$E14,DP$9='2. Protocols'!$G14)),1,0)*'4. Formulations'!$I14</f>
        <v>0</v>
      </c>
      <c r="DQ15" s="27">
        <f>IF(AND(OR(ISBLANK(DQ$9),DQ$9=0)=FALSE,OR(DQ$9='2. Protocols'!$C14,DQ$9='2. Protocols'!$E14,DQ$9='2. Protocols'!$G14)),1,0)*'4. Formulations'!$I14</f>
        <v>0</v>
      </c>
      <c r="DR15" s="27">
        <f>IF(AND(OR(ISBLANK(DR$9),DR$9=0)=FALSE,OR(DR$9='2. Protocols'!$C14,DR$9='2. Protocols'!$E14,DR$9='2. Protocols'!$G14)),1,0)*'4. Formulations'!$I14</f>
        <v>0</v>
      </c>
      <c r="DS15" s="27">
        <f>IF(AND(OR(ISBLANK(DS$9),DS$9=0)=FALSE,OR(DS$9='2. Protocols'!$C14,DS$9='2. Protocols'!$E14,DS$9='2. Protocols'!$G14)),1,0)*'4. Formulations'!$I14</f>
        <v>0</v>
      </c>
      <c r="DT15" s="27">
        <f>IF(AND(OR(ISBLANK(DT$9),DT$9=0)=FALSE,OR(DT$9='2. Protocols'!$C14,DT$9='2. Protocols'!$E14,DT$9='2. Protocols'!$G14)),1,0)*'4. Formulations'!$I14</f>
        <v>0</v>
      </c>
      <c r="DU15" s="27">
        <f>IF(AND(OR(ISBLANK(DU$9),DU$9=0)=FALSE,OR(DU$9='2. Protocols'!$C14,DU$9='2. Protocols'!$E14,DU$9='2. Protocols'!$G14)),1,0)*'4. Formulations'!$I14</f>
        <v>0</v>
      </c>
      <c r="DV15" s="27">
        <f>IF(AND(OR(ISBLANK(DV$9),DV$9=0)=FALSE,OR(DV$9='2. Protocols'!$C14,DV$9='2. Protocols'!$E14,DV$9='2. Protocols'!$G14)),1,0)*'4. Formulations'!$I14</f>
        <v>0</v>
      </c>
      <c r="DW15" s="27">
        <f>IF(AND(OR(ISBLANK(DW$9),DW$9=0)=FALSE,OR(DW$9='2. Protocols'!$C14,DW$9='2. Protocols'!$E14,DW$9='2. Protocols'!$G14)),1,0)*'4. Formulations'!$I14</f>
        <v>0</v>
      </c>
      <c r="DX15" s="27">
        <f>IF(AND(OR(ISBLANK(DX$9),DX$9=0)=FALSE,OR(DX$9='2. Protocols'!$C14,DX$9='2. Protocols'!$E14,DX$9='2. Protocols'!$G14)),1,0)*'4. Formulations'!$I14</f>
        <v>0</v>
      </c>
      <c r="DY15" s="27">
        <f>IF(AND(OR(ISBLANK(DY$9),DY$9=0)=FALSE,OR(DY$9='2. Protocols'!$C14,DY$9='2. Protocols'!$E14,DY$9='2. Protocols'!$G14)),1,0)*'4. Formulations'!$I14</f>
        <v>0</v>
      </c>
      <c r="DZ15" s="27">
        <f>IF(AND(OR(ISBLANK(DZ$9),DZ$9=0)=FALSE,OR(DZ$9='2. Protocols'!$C14,DZ$9='2. Protocols'!$E14,DZ$9='2. Protocols'!$G14)),1,0)*'4. Formulations'!$I14</f>
        <v>0</v>
      </c>
      <c r="EA15" s="27">
        <f>IF(AND(OR(ISBLANK(EA$9),EA$9=0)=FALSE,OR(EA$9='2. Protocols'!$C14,EA$9='2. Protocols'!$E14,EA$9='2. Protocols'!$G14)),1,0)*'4. Formulations'!$I14</f>
        <v>0</v>
      </c>
      <c r="EB15" s="27">
        <f>IF(AND(OR(ISBLANK(EB$9),EB$9=0)=FALSE,OR(EB$9='2. Protocols'!$C14,EB$9='2. Protocols'!$E14,EB$9='2. Protocols'!$G14)),1,0)*'4. Formulations'!$I14</f>
        <v>0</v>
      </c>
      <c r="EC15" s="27">
        <f>IF(AND(OR(ISBLANK(EC$9),EC$9=0)=FALSE,OR(EC$9='2. Protocols'!$C14,EC$9='2. Protocols'!$E14,EC$9='2. Protocols'!$G14)),1,0)*'4. Formulations'!$I14</f>
        <v>0</v>
      </c>
      <c r="ED15" s="27">
        <f>IF(AND(OR(ISBLANK(ED$9),ED$9=0)=FALSE,OR(ED$9='2. Protocols'!$C14,ED$9='2. Protocols'!$E14,ED$9='2. Protocols'!$G14)),1,0)*'4. Formulations'!$I14</f>
        <v>0</v>
      </c>
      <c r="EE15" s="27">
        <f>IF(AND(OR(ISBLANK(EE$9),EE$9=0)=FALSE,OR(EE$9='2. Protocols'!$C14,EE$9='2. Protocols'!$E14,EE$9='2. Protocols'!$G14)),1,0)*'4. Formulations'!$I14</f>
        <v>0</v>
      </c>
      <c r="EF15" s="27">
        <f>IF(AND(OR(ISBLANK(EF$9),EF$9=0)=FALSE,OR(EF$9='2. Protocols'!$C14,EF$9='2. Protocols'!$E14,EF$9='2. Protocols'!$G14)),1,0)*'4. Formulations'!$I14</f>
        <v>0</v>
      </c>
      <c r="EG15" s="27">
        <f>IF(AND(OR(ISBLANK(EG$9),EG$9=0)=FALSE,OR(EG$9='2. Protocols'!$C14,EG$9='2. Protocols'!$E14,EG$9='2. Protocols'!$G14)),1,0)*'4. Formulations'!$I14</f>
        <v>0</v>
      </c>
      <c r="EH15" s="27">
        <f>IF(AND(OR(ISBLANK(EH$9),EH$9=0)=FALSE,OR(EH$9='2. Protocols'!$C14,EH$9='2. Protocols'!$E14,EH$9='2. Protocols'!$G14)),1,0)*'4. Formulations'!$I14</f>
        <v>0</v>
      </c>
      <c r="EI15" s="27">
        <f>IF(AND(OR(ISBLANK(EI$9),EI$9=0)=FALSE,OR(EI$9='2. Protocols'!$C14,EI$9='2. Protocols'!$E14,EI$9='2. Protocols'!$G14)),1,0)*'4. Formulations'!$I14</f>
        <v>0</v>
      </c>
      <c r="EJ15" s="27">
        <f>IF(AND(OR(ISBLANK(EJ$9),EJ$9=0)=FALSE,OR(EJ$9='2. Protocols'!$C14,EJ$9='2. Protocols'!$E14,EJ$9='2. Protocols'!$G14)),1,0)*'4. Formulations'!$I14</f>
        <v>0</v>
      </c>
      <c r="EK15" s="27">
        <f>IF(AND(OR(ISBLANK(EK$9),EK$9=0)=FALSE,OR(EK$9='2. Protocols'!$C14,EK$9='2. Protocols'!$E14,EK$9='2. Protocols'!$G14)),1,0)*'4. Formulations'!$I14</f>
        <v>0</v>
      </c>
      <c r="EL15" s="27">
        <f>IF(AND(OR(ISBLANK(EL$9),EL$9=0)=FALSE,OR(EL$9='2. Protocols'!$C14,EL$9='2. Protocols'!$E14,EL$9='2. Protocols'!$G14)),1,0)*'4. Formulations'!$I14</f>
        <v>0</v>
      </c>
      <c r="EM15" s="27">
        <f>IF(AND(OR(ISBLANK(EM$9),EM$9=0)=FALSE,OR(EM$9='2. Protocols'!$C14,EM$9='2. Protocols'!$E14,EM$9='2. Protocols'!$G14)),1,0)*'4. Formulations'!$I14</f>
        <v>0</v>
      </c>
      <c r="EN15" s="27">
        <f>IF(AND(OR(ISBLANK(EN$9),EN$9=0)=FALSE,OR(EN$9='2. Protocols'!$C14,EN$9='2. Protocols'!$E14,EN$9='2. Protocols'!$G14)),1,0)*'4. Formulations'!$I14</f>
        <v>0</v>
      </c>
      <c r="EO15" s="27">
        <f>IF(AND(OR(ISBLANK(EO$9),EO$9=0)=FALSE,OR(EO$9='2. Protocols'!$C14,EO$9='2. Protocols'!$E14,EO$9='2. Protocols'!$G14)),1,0)*'4. Formulations'!$I14</f>
        <v>0</v>
      </c>
      <c r="EP15" s="27">
        <f>IF(AND(OR(ISBLANK(EP$9),EP$9=0)=FALSE,OR(EP$9='2. Protocols'!$C14,EP$9='2. Protocols'!$E14,EP$9='2. Protocols'!$G14)),1,0)*'4. Formulations'!$I14</f>
        <v>0</v>
      </c>
      <c r="EQ15" s="27">
        <f>IF(AND(OR(ISBLANK(EQ$9),EQ$9=0)=FALSE,OR(EQ$9='2. Protocols'!$C14,EQ$9='2. Protocols'!$E14,EQ$9='2. Protocols'!$G14)),1,0)*'4. Formulations'!$I14</f>
        <v>0</v>
      </c>
      <c r="ER15" s="27">
        <f>IF(AND(OR(ISBLANK(ER$9),ER$9=0)=FALSE,OR(ER$9='2. Protocols'!$C14,ER$9='2. Protocols'!$E14,ER$9='2. Protocols'!$G14)),1,0)*'4. Formulations'!$I14</f>
        <v>0</v>
      </c>
      <c r="ES15" s="27">
        <f>IF(AND(OR(ISBLANK(ES$9),ES$9=0)=FALSE,OR(ES$9='2. Protocols'!$C14,ES$9='2. Protocols'!$E14,ES$9='2. Protocols'!$G14)),1,0)*'4. Formulations'!$I14</f>
        <v>0</v>
      </c>
      <c r="ET15" s="27">
        <f>IF(AND(OR(ISBLANK(ET$9),ET$9=0)=FALSE,OR(ET$9='2. Protocols'!$C14,ET$9='2. Protocols'!$E14,ET$9='2. Protocols'!$G14)),1,0)*'4. Formulations'!$I14</f>
        <v>0</v>
      </c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N15" s="27">
        <f>IF(AND(OR(ISBLANK(FN$9),FN$9=0)=FALSE,FN$9=$DL15),1,0)*'4. Formulations'!$J14</f>
        <v>0</v>
      </c>
      <c r="FO15" s="27">
        <f>IF(AND(OR(ISBLANK(FO$9),FO$9=0)=FALSE,FO$9=$DL15),1,0)*'4. Formulations'!$J14</f>
        <v>0</v>
      </c>
      <c r="FP15" s="27">
        <f>IF(AND(OR(ISBLANK(FP$9),FP$9=0)=FALSE,FP$9=$DL15),1,0)*'4. Formulations'!$J14</f>
        <v>0</v>
      </c>
      <c r="FQ15" s="27">
        <f>IF(AND(OR(ISBLANK(FQ$9),FQ$9=0)=FALSE,FQ$9=$DL15),1,0)*'4. Formulations'!$J14</f>
        <v>0</v>
      </c>
      <c r="FR15" s="27">
        <f>IF(AND(OR(ISBLANK(FR$9),FR$9=0)=FALSE,FR$9=$DL15),1,0)*'4. Formulations'!$J14</f>
        <v>0</v>
      </c>
      <c r="FS15" s="27">
        <f>IF(AND(OR(ISBLANK(FS$9),FS$9=0)=FALSE,FS$9=$DL15),1,0)*'4. Formulations'!$J14</f>
        <v>0</v>
      </c>
      <c r="FT15" s="27">
        <f>IF(AND(OR(ISBLANK(FT$9),FT$9=0)=FALSE,FT$9=$DL15),1,0)*'4. Formulations'!$J14</f>
        <v>0</v>
      </c>
      <c r="FU15" s="27">
        <f>IF(AND(OR(ISBLANK(FU$9),FU$9=0)=FALSE,FU$9=$DL15),1,0)*'4. Formulations'!$J14</f>
        <v>0</v>
      </c>
      <c r="FV15" s="27">
        <f>IF(AND(OR(ISBLANK(FV$9),FV$9=0)=FALSE,FV$9=$DL15),1,0)*'4. Formulations'!$J14</f>
        <v>0</v>
      </c>
      <c r="FW15" s="27">
        <f>IF(AND(OR(ISBLANK(FW$9),FW$9=0)=FALSE,FW$9=$DL15),1,0)*'4. Formulations'!$J14</f>
        <v>0</v>
      </c>
      <c r="FX15" s="27">
        <f>IF(AND(OR(ISBLANK(FX$9),FX$9=0)=FALSE,FX$9=$DL15),1,0)*'4. Formulations'!$J14</f>
        <v>0</v>
      </c>
      <c r="FY15" s="27">
        <f>IF(AND(OR(ISBLANK(FY$9),FY$9=0)=FALSE,FY$9=$DL15),1,0)*'4. Formulations'!$J14</f>
        <v>0</v>
      </c>
      <c r="FZ15" s="27">
        <f>IF(AND(OR(ISBLANK(FZ$9),FZ$9=0)=FALSE,FZ$9=$DL15),1,0)*'4. Formulations'!$J14</f>
        <v>0</v>
      </c>
      <c r="GA15" s="27">
        <f>IF(AND(OR(ISBLANK(GA$9),GA$9=0)=FALSE,GA$9=$DL15),1,0)*'4. Formulations'!$J14</f>
        <v>0</v>
      </c>
      <c r="GB15" s="27">
        <f>IF(AND(OR(ISBLANK(GB$9),GB$9=0)=FALSE,GB$9=$DL15),1,0)*'4. Formulations'!$J14</f>
        <v>0</v>
      </c>
      <c r="GC15" s="27">
        <f>IF(AND(OR(ISBLANK(GC$9),GC$9=0)=FALSE,GC$9=$DL15),1,0)*'4. Formulations'!$J14</f>
        <v>0</v>
      </c>
      <c r="GD15" s="27">
        <f>IF(AND(OR(ISBLANK(GD$9),GD$9=0)=FALSE,GD$9=$DL15),1,0)*'4. Formulations'!$J14</f>
        <v>0</v>
      </c>
      <c r="GE15" s="27"/>
      <c r="GF15" s="27"/>
      <c r="GG15" s="27"/>
      <c r="GI15" s="27">
        <f>IF(AND(OR(ISBLANK(GI$9),GI$9=0)=FALSE,SUM($FN15:$GD15)&gt;0,GI$9='2. Protocols'!$G14),1,0)*'4. Formulations'!$J14</f>
        <v>0</v>
      </c>
      <c r="GJ15" s="27">
        <f>IF(AND(OR(ISBLANK(GJ$9),GJ$9=0)=FALSE,SUM($FN15:$GD15)&gt;0,GJ$9='2. Protocols'!$G14),1,0)*'4. Formulations'!$J14</f>
        <v>0</v>
      </c>
      <c r="GK15" s="27">
        <f>IF(AND(OR(ISBLANK(GK$9),GK$9=0)=FALSE,SUM($FN15:$GD15)&gt;0,GK$9='2. Protocols'!$G14),1,0)*'4. Formulations'!$J14</f>
        <v>0</v>
      </c>
      <c r="GL15" s="27">
        <f>IF(AND(OR(ISBLANK(GL$9),GL$9=0)=FALSE,SUM($FN15:$GD15)&gt;0,GL$9='2. Protocols'!$G14),1,0)*'4. Formulations'!$J14</f>
        <v>0</v>
      </c>
      <c r="GM15" s="27">
        <f>IF(AND(OR(ISBLANK(GM$9),GM$9=0)=FALSE,SUM($FN15:$GD15)&gt;0,GM$9='2. Protocols'!$G14),1,0)*'4. Formulations'!$J14</f>
        <v>0</v>
      </c>
      <c r="GN15" s="27">
        <f>IF(AND(OR(ISBLANK(GN$9),GN$9=0)=FALSE,SUM($FN15:$GD15)&gt;0,GN$9='2. Protocols'!$G14),1,0)*'4. Formulations'!$J14</f>
        <v>0</v>
      </c>
      <c r="GO15" s="27">
        <f>IF(AND(OR(ISBLANK(GO$9),GO$9=0)=FALSE,SUM($FN15:$GD15)&gt;0,GO$9='2. Protocols'!$G14),1,0)*'4. Formulations'!$J14</f>
        <v>0</v>
      </c>
      <c r="GP15" s="27">
        <f>IF(AND(OR(ISBLANK(GP$9),GP$9=0)=FALSE,SUM($FN15:$GD15)&gt;0,GP$9='2. Protocols'!$G14),1,0)*'4. Formulations'!$J14</f>
        <v>0</v>
      </c>
      <c r="GQ15" s="27">
        <f>IF(AND(OR(ISBLANK(GQ$9),GQ$9=0)=FALSE,SUM($FN15:$GD15)&gt;0,GQ$9='2. Protocols'!$G14),1,0)*'4. Formulations'!$J14</f>
        <v>0</v>
      </c>
      <c r="GR15" s="27">
        <f>IF(AND(OR(ISBLANK(GR$9),GR$9=0)=FALSE,SUM($FN15:$GD15)&gt;0,GR$9='2. Protocols'!$G14),1,0)*'4. Formulations'!$J14</f>
        <v>0</v>
      </c>
      <c r="GS15" s="27">
        <f>IF(AND(OR(ISBLANK(GS$9),GS$9=0)=FALSE,SUM($FN15:$GD15)&gt;0,GS$9='2. Protocols'!$G14),1,0)*'4. Formulations'!$J14</f>
        <v>0</v>
      </c>
      <c r="GT15" s="27">
        <f>IF(AND(OR(ISBLANK(GT$9),GT$9=0)=FALSE,SUM($FN15:$GD15)&gt;0,GT$9='2. Protocols'!$G14),1,0)*'4. Formulations'!$J14</f>
        <v>0</v>
      </c>
      <c r="GU15" s="27">
        <f>IF(AND(OR(ISBLANK(GU$9),GU$9=0)=FALSE,SUM($FN15:$GD15)&gt;0,GU$9='2. Protocols'!$G14),1,0)*'4. Formulations'!$J14</f>
        <v>0</v>
      </c>
      <c r="GV15" s="27">
        <f>IF(AND(OR(ISBLANK(GV$9),GV$9=0)=FALSE,SUM($FN15:$GD15)&gt;0,GV$9='2. Protocols'!$G14),1,0)*'4. Formulations'!$J14</f>
        <v>0</v>
      </c>
      <c r="GW15" s="27">
        <f>IF(AND(OR(ISBLANK(GW$9),GW$9=0)=FALSE,SUM($FN15:$GD15)&gt;0,GW$9='2. Protocols'!$G14),1,0)*'4. Formulations'!$J14</f>
        <v>0</v>
      </c>
      <c r="GX15" s="27">
        <f>IF(AND(OR(ISBLANK(GX$9),GX$9=0)=FALSE,SUM($FN15:$GD15)&gt;0,GX$9='2. Protocols'!$G14),1,0)*'4. Formulations'!$J14</f>
        <v>0</v>
      </c>
      <c r="GY15" s="27">
        <f>IF(AND(OR(ISBLANK(GY$9),GY$9=0)=FALSE,SUM($FN15:$GD15)&gt;0,GY$9='2. Protocols'!$G14),1,0)*'4. Formulations'!$J14</f>
        <v>0</v>
      </c>
      <c r="GZ15" s="27">
        <f>IF(AND(OR(ISBLANK(GZ$9),GZ$9=0)=FALSE,SUM($FN15:$GD15)&gt;0,GZ$9='2. Protocols'!$G14),1,0)*'4. Formulations'!$J14</f>
        <v>0</v>
      </c>
      <c r="HA15" s="27">
        <f>IF(AND(OR(ISBLANK(HA$9),HA$9=0)=FALSE,SUM($FN15:$GD15)&gt;0,HA$9='2. Protocols'!$G14),1,0)*'4. Formulations'!$J14</f>
        <v>0</v>
      </c>
      <c r="HB15" s="27">
        <f>IF(AND(OR(ISBLANK(HB$9),HB$9=0)=FALSE,SUM($FN15:$GD15)&gt;0,HB$9='2. Protocols'!$G14),1,0)*'4. Formulations'!$J14</f>
        <v>0</v>
      </c>
      <c r="HC15" s="27">
        <f>IF(AND(OR(ISBLANK(HC$9),HC$9=0)=FALSE,SUM($FN15:$GD15)&gt;0,HC$9='2. Protocols'!$G14),1,0)*'4. Formulations'!$J14</f>
        <v>0</v>
      </c>
      <c r="HD15" s="27">
        <f>IF(AND(OR(ISBLANK(HD$9),HD$9=0)=FALSE,SUM($FN15:$GD15)&gt;0,HD$9='2. Protocols'!$G14),1,0)*'4. Formulations'!$J14</f>
        <v>0</v>
      </c>
      <c r="HE15" s="27">
        <f>IF(AND(OR(ISBLANK(HE$9),HE$9=0)=FALSE,SUM($FN15:$GD15)&gt;0,HE$9='2. Protocols'!$G14),1,0)*'4. Formulations'!$J14</f>
        <v>0</v>
      </c>
      <c r="HF15" s="27">
        <f>IF(AND(OR(ISBLANK(HF$9),HF$9=0)=FALSE,SUM($FN15:$GD15)&gt;0,HF$9='2. Protocols'!$G14),1,0)*'4. Formulations'!$J14</f>
        <v>0</v>
      </c>
      <c r="HG15" s="27">
        <f>IF(AND(OR(ISBLANK(HG$9),HG$9=0)=FALSE,SUM($FN15:$GD15)&gt;0,HG$9='2. Protocols'!$G14),1,0)*'4. Formulations'!$J14</f>
        <v>0</v>
      </c>
      <c r="HH15" s="27">
        <f>IF(AND(OR(ISBLANK(HH$9),HH$9=0)=FALSE,SUM($FN15:$GD15)&gt;0,HH$9='2. Protocols'!$G14),1,0)*'4. Formulations'!$J14</f>
        <v>0</v>
      </c>
      <c r="HI15" s="27">
        <f>IF(AND(OR(ISBLANK(HI$9),HI$9=0)=FALSE,SUM($FN15:$GD15)&gt;0,HI$9='2. Protocols'!$G14),1,0)*'4. Formulations'!$J14</f>
        <v>0</v>
      </c>
      <c r="HJ15" s="27">
        <f>IF(AND(OR(ISBLANK(HJ$9),HJ$9=0)=FALSE,SUM($FN15:$GD15)&gt;0,HJ$9='2. Protocols'!$G14),1,0)*'4. Formulations'!$J14</f>
        <v>0</v>
      </c>
      <c r="HK15" s="27">
        <f>IF(AND(OR(ISBLANK(HK$9),HK$9=0)=FALSE,SUM($FN15:$GD15)&gt;0,HK$9='2. Protocols'!$G14),1,0)*'4. Formulations'!$J14</f>
        <v>0</v>
      </c>
      <c r="HL15" s="27">
        <f>IF(AND(OR(ISBLANK(HL$9),HL$9=0)=FALSE,SUM($FN15:$GD15)&gt;0,HL$9='2. Protocols'!$G14),1,0)*'4. Formulations'!$J14</f>
        <v>0</v>
      </c>
      <c r="HM15" s="27">
        <f>IF(AND(OR(ISBLANK(HM$9),HM$9=0)=FALSE,SUM($FN15:$GD15)&gt;0,HM$9='2. Protocols'!$G14),1,0)*'4. Formulations'!$J14</f>
        <v>0</v>
      </c>
      <c r="HN15" s="27">
        <f>IF(AND(OR(ISBLANK(HN$9),HN$9=0)=FALSE,SUM($FN15:$GD15)&gt;0,HN$9='2. Protocols'!$G14),1,0)*'4. Formulations'!$J14</f>
        <v>0</v>
      </c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H15" s="27">
        <f>IF(AND(OR(ISBLANK(GI$9),GI$9=0)=FALSE,IH$9=$DM15),1,0)*'4. Formulations'!$K14</f>
        <v>0</v>
      </c>
      <c r="II15" s="27">
        <f>IF(AND(OR(ISBLANK(GJ$9),GJ$9=0)=FALSE,II$9=$DM15),1,0)*'4. Formulations'!$K14</f>
        <v>0</v>
      </c>
      <c r="IJ15" s="27">
        <f>IF(AND(OR(ISBLANK(GK$9),GK$9=0)=FALSE,IJ$9=$DM15),1,0)*'4. Formulations'!$K14</f>
        <v>0</v>
      </c>
      <c r="IK15" s="27">
        <f>IF(AND(OR(ISBLANK(GL$9),GL$9=0)=FALSE,IK$9=$DM15),1,0)*'4. Formulations'!$K14</f>
        <v>0</v>
      </c>
      <c r="IL15" s="27">
        <f>IF(AND(OR(ISBLANK(GM$9),GM$9=0)=FALSE,IL$9=$DM15),1,0)*'4. Formulations'!$K14</f>
        <v>0</v>
      </c>
      <c r="IM15" s="27">
        <f>IF(AND(OR(ISBLANK(GN$9),GN$9=0)=FALSE,IM$9=$DM15),1,0)*'4. Formulations'!$K14</f>
        <v>0</v>
      </c>
      <c r="IN15" s="27">
        <f>IF(AND(OR(ISBLANK(GO$9),GO$9=0)=FALSE,IN$9=$DM15),1,0)*'4. Formulations'!$K14</f>
        <v>0</v>
      </c>
      <c r="IO15" s="27">
        <f>IF(AND(OR(ISBLANK(GP$9),GP$9=0)=FALSE,IO$9=$DM15),1,0)*'4. Formulations'!$K14</f>
        <v>0</v>
      </c>
      <c r="IP15" s="27">
        <f>IF(AND(OR(ISBLANK(GQ$9),GQ$9=0)=FALSE,IP$9=$DM15),1,0)*'4. Formulations'!$K14</f>
        <v>0</v>
      </c>
      <c r="IQ15" s="27">
        <f>IF(AND(OR(ISBLANK(GR$9),GR$9=0)=FALSE,IQ$9=$DM15),1,0)*'4. Formulations'!$K14</f>
        <v>0</v>
      </c>
      <c r="IR15" s="27">
        <f>IF(AND(OR(ISBLANK(GN$9),GN$9=0)=FALSE,IR$9=$DM15),1,0)*'4. Formulations'!$K14</f>
        <v>0</v>
      </c>
      <c r="IS15" s="27">
        <f>IF(AND(OR(ISBLANK(GO$9),GO$9=0)=FALSE,IS$9=$DM15),1,0)*'4. Formulations'!$K14</f>
        <v>0</v>
      </c>
      <c r="IT15" s="27">
        <f>IF(AND(OR(ISBLANK(GP$9),GP$9=0)=FALSE,IT$9=$DM15),1,0)*'4. Formulations'!$K14</f>
        <v>0</v>
      </c>
      <c r="IU15" s="27">
        <f>IF(AND(OR(ISBLANK(GQ$9),GQ$9=0)=FALSE,IU$9=$DM15),1,0)*'4. Formulations'!$K14</f>
        <v>0</v>
      </c>
      <c r="IV15" s="27"/>
      <c r="IW15" s="27"/>
      <c r="IX15" s="27"/>
      <c r="IY15" s="27"/>
      <c r="IZ15" s="27"/>
      <c r="JA15" s="27"/>
      <c r="JC15" s="27">
        <f>IF(AND(OR(ISBLANK(JC$9),JC$9=0)=FALSE,OR(JC$9='2. Protocols'!$C14,JC$9='2. Protocols'!$E14,JC$9='2. Protocols'!$G14)),1,0)*'4. Formulations'!$L14</f>
        <v>0</v>
      </c>
      <c r="JD15" s="27">
        <f>IF(AND(OR(ISBLANK(JD$9),JD$9=0)=FALSE,OR(JD$9='2. Protocols'!$C14,JD$9='2. Protocols'!$E14,JD$9='2. Protocols'!$G14)),1,0)*'4. Formulations'!$L14</f>
        <v>0</v>
      </c>
      <c r="JE15" s="27">
        <f>IF(AND(OR(ISBLANK(JE$9),JE$9=0)=FALSE,OR(JE$9='2. Protocols'!$C14,JE$9='2. Protocols'!$E14,JE$9='2. Protocols'!$G14)),1,0)*'4. Formulations'!$L14</f>
        <v>0</v>
      </c>
      <c r="JF15" s="27">
        <f>IF(AND(OR(ISBLANK(JF$9),JF$9=0)=FALSE,OR(JF$9='2. Protocols'!$C14,JF$9='2. Protocols'!$E14,JF$9='2. Protocols'!$G14)),1,0)*'4. Formulations'!$L14</f>
        <v>0</v>
      </c>
      <c r="JG15" s="27">
        <f>IF(AND(OR(ISBLANK(JG$9),JG$9=0)=FALSE,OR(JG$9='2. Protocols'!$C14,JG$9='2. Protocols'!$E14,JG$9='2. Protocols'!$G14)),1,0)*'4. Formulations'!$L14</f>
        <v>0</v>
      </c>
      <c r="JH15" s="27">
        <f>IF(AND(OR(ISBLANK(JH$9),JH$9=0)=FALSE,OR(JH$9='2. Protocols'!$C14,JH$9='2. Protocols'!$E14,JH$9='2. Protocols'!$G14)),1,0)*'4. Formulations'!$L14</f>
        <v>0</v>
      </c>
      <c r="JI15" s="27">
        <f>IF(AND(OR(ISBLANK(JI$9),JI$9=0)=FALSE,OR(JI$9='2. Protocols'!$C14,JI$9='2. Protocols'!$E14,JI$9='2. Protocols'!$G14)),1,0)*'4. Formulations'!$L14</f>
        <v>0</v>
      </c>
      <c r="JJ15" s="27">
        <f>IF(AND(OR(ISBLANK(JJ$9),JJ$9=0)=FALSE,OR(JJ$9='2. Protocols'!$C14,JJ$9='2. Protocols'!$E14,JJ$9='2. Protocols'!$G14)),1,0)*'4. Formulations'!$L14</f>
        <v>0</v>
      </c>
      <c r="JK15" s="27">
        <f>IF(AND(OR(ISBLANK(JK$9),JK$9=0)=FALSE,OR(JK$9='2. Protocols'!$C14,JK$9='2. Protocols'!$E14,JK$9='2. Protocols'!$G14)),1,0)*'4. Formulations'!$L14</f>
        <v>0</v>
      </c>
      <c r="JL15" s="27">
        <f>IF(AND(OR(ISBLANK(JL$9),JL$9=0)=FALSE,OR(JL$9='2. Protocols'!$C14,JL$9='2. Protocols'!$E14,JL$9='2. Protocols'!$G14)),1,0)*'4. Formulations'!$L14</f>
        <v>0</v>
      </c>
      <c r="JM15" s="27">
        <f>IF(AND(OR(ISBLANK(JM$9),JM$9=0)=FALSE,OR(JM$9='2. Protocols'!$C14,JM$9='2. Protocols'!$E14,JM$9='2. Protocols'!$G14)),1,0)*'4. Formulations'!$L14</f>
        <v>0</v>
      </c>
      <c r="JN15" s="27">
        <f>IF(AND(OR(ISBLANK(JN$9),JN$9=0)=FALSE,OR(JN$9='2. Protocols'!$C14,JN$9='2. Protocols'!$E14,JN$9='2. Protocols'!$G14)),1,0)*'4. Formulations'!$L14</f>
        <v>0</v>
      </c>
      <c r="JO15" s="27">
        <f>IF(AND(OR(ISBLANK(JO$9),JO$9=0)=FALSE,OR(JO$9='2. Protocols'!$C14,JO$9='2. Protocols'!$E14,JO$9='2. Protocols'!$G14)),1,0)*'4. Formulations'!$L14</f>
        <v>0</v>
      </c>
      <c r="JP15" s="27">
        <f>IF(AND(OR(ISBLANK(JP$9),JP$9=0)=FALSE,OR(JP$9='2. Protocols'!$C14,JP$9='2. Protocols'!$E14,JP$9='2. Protocols'!$G14)),1,0)*'4. Formulations'!$L14</f>
        <v>0</v>
      </c>
      <c r="JQ15" s="27">
        <f>IF(AND(OR(ISBLANK(JQ$9),JQ$9=0)=FALSE,OR(JQ$9='2. Protocols'!$C14,JQ$9='2. Protocols'!$E14,JQ$9='2. Protocols'!$G14)),1,0)*'4. Formulations'!$L14</f>
        <v>0</v>
      </c>
      <c r="JR15" s="27">
        <f>IF(AND(OR(ISBLANK(JR$9),JR$9=0)=FALSE,OR(JR$9='2. Protocols'!$C14,JR$9='2. Protocols'!$E14,JR$9='2. Protocols'!$G14)),1,0)*'4. Formulations'!$L14</f>
        <v>0</v>
      </c>
      <c r="JS15" s="27">
        <f>IF(AND(OR(ISBLANK(JS$9),JS$9=0)=FALSE,OR(JS$9='2. Protocols'!$C14,JS$9='2. Protocols'!$E14,JS$9='2. Protocols'!$G14)),1,0)*'4. Formulations'!$L14</f>
        <v>0</v>
      </c>
      <c r="JT15" s="27">
        <f>IF(AND(OR(ISBLANK(JT$9),JT$9=0)=FALSE,OR(JT$9='2. Protocols'!$C14,JT$9='2. Protocols'!$E14,JT$9='2. Protocols'!$G14)),1,0)*'4. Formulations'!$L14</f>
        <v>0</v>
      </c>
      <c r="JU15" s="27">
        <f>IF(AND(OR(ISBLANK(JU$9),JU$9=0)=FALSE,OR(JU$9='2. Protocols'!$C14,JU$9='2. Protocols'!$E14,JU$9='2. Protocols'!$G14)),1,0)*'4. Formulations'!$L14</f>
        <v>0</v>
      </c>
      <c r="JV15" s="27">
        <f>IF(AND(OR(ISBLANK(JV$9),JV$9=0)=FALSE,OR(JV$9='2. Protocols'!$C14,JV$9='2. Protocols'!$E14,JV$9='2. Protocols'!$G14)),1,0)*'4. Formulations'!$L14</f>
        <v>0</v>
      </c>
      <c r="JW15" s="27">
        <f>IF(AND(OR(ISBLANK(JW$9),JW$9=0)=FALSE,OR(JW$9='2. Protocols'!$C14,JW$9='2. Protocols'!$E14,JW$9='2. Protocols'!$G14)),1,0)*'4. Formulations'!$L14</f>
        <v>0</v>
      </c>
      <c r="JX15" s="27">
        <f>IF(AND(OR(ISBLANK(JX$9),JX$9=0)=FALSE,OR(JX$9='2. Protocols'!$C14,JX$9='2. Protocols'!$E14,JX$9='2. Protocols'!$G14)),1,0)*'4. Formulations'!$L14</f>
        <v>0</v>
      </c>
      <c r="JY15" s="27">
        <f>IF(AND(OR(ISBLANK(JY$9),JY$9=0)=FALSE,OR(JY$9='2. Protocols'!$C14,JY$9='2. Protocols'!$E14,JY$9='2. Protocols'!$G14)),1,0)*'4. Formulations'!$L14</f>
        <v>0</v>
      </c>
      <c r="JZ15" s="27">
        <f>IF(AND(OR(ISBLANK(JZ$9),JZ$9=0)=FALSE,OR(JZ$9='2. Protocols'!$C14,JZ$9='2. Protocols'!$E14,JZ$9='2. Protocols'!$G14)),1,0)*'4. Formulations'!$L14</f>
        <v>0</v>
      </c>
      <c r="KA15" s="27">
        <f>IF(AND(OR(ISBLANK(KA$9),KA$9=0)=FALSE,OR(KA$9='2. Protocols'!$C14,KA$9='2. Protocols'!$E14,KA$9='2. Protocols'!$G14)),1,0)*'4. Formulations'!$L14</f>
        <v>0</v>
      </c>
      <c r="KB15" s="27">
        <f>IF(AND(OR(ISBLANK(KB$9),KB$9=0)=FALSE,OR(KB$9='2. Protocols'!$C14,KB$9='2. Protocols'!$E14,KB$9='2. Protocols'!$G14)),1,0)*'4. Formulations'!$L14</f>
        <v>0</v>
      </c>
      <c r="KC15" s="27">
        <f>IF(AND(OR(ISBLANK(KC$9),KC$9=0)=FALSE,OR(KC$9='2. Protocols'!$C14,KC$9='2. Protocols'!$E14,KC$9='2. Protocols'!$G14)),1,0)*'4. Formulations'!$L14</f>
        <v>0</v>
      </c>
      <c r="KD15" s="27">
        <f>IF(AND(OR(ISBLANK(KD$9),KD$9=0)=FALSE,OR(KD$9='2. Protocols'!$C14,KD$9='2. Protocols'!$E14,KD$9='2. Protocols'!$G14)),1,0)*'4. Formulations'!$L14</f>
        <v>0</v>
      </c>
      <c r="KE15" s="27">
        <f>IF(AND(OR(ISBLANK(KE$9),KE$9=0)=FALSE,OR(KE$9='2. Protocols'!$C14,KE$9='2. Protocols'!$E14,KE$9='2. Protocols'!$G14)),1,0)*'4. Formulations'!$L14</f>
        <v>0</v>
      </c>
      <c r="KF15" s="27">
        <f>IF(AND(OR(ISBLANK(KF$9),KF$9=0)=FALSE,OR(KF$9='2. Protocols'!$C14,KF$9='2. Protocols'!$E14,KF$9='2. Protocols'!$G14)),1,0)*'4. Formulations'!$L14</f>
        <v>0</v>
      </c>
      <c r="KG15" s="27">
        <f>IF(AND(OR(ISBLANK(KG$9),KG$9=0)=FALSE,OR(KG$9='2. Protocols'!$C14,KG$9='2. Protocols'!$E14,KG$9='2. Protocols'!$G14)),1,0)*'4. Formulations'!$L14</f>
        <v>0</v>
      </c>
      <c r="KH15" s="27">
        <f>IF(AND(OR(ISBLANK(KH$9),KH$9=0)=FALSE,OR(KH$9='2. Protocols'!$C14,KH$9='2. Protocols'!$E14,KH$9='2. Protocols'!$G14)),1,0)*'4. Formulations'!$L14</f>
        <v>0</v>
      </c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B15" s="27">
        <f>IF(AND(OR(ISBLANK(LB$9),LB$9=0)=FALSE,LB$9=$DL15),1,0)*'4. Formulations'!$M14</f>
        <v>0</v>
      </c>
      <c r="LC15" s="27">
        <f>IF(AND(OR(ISBLANK(LC$9),LC$9=0)=FALSE,LC$9=$DL15),1,0)*'4. Formulations'!$M14</f>
        <v>0</v>
      </c>
      <c r="LD15" s="27">
        <f>IF(AND(OR(ISBLANK(LD$9),LD$9=0)=FALSE,LD$9=$DL15),1,0)*'4. Formulations'!$M14</f>
        <v>0</v>
      </c>
      <c r="LE15" s="27">
        <f>IF(AND(OR(ISBLANK(LE$9),LE$9=0)=FALSE,LE$9=$DL15),1,0)*'4. Formulations'!$M14</f>
        <v>0</v>
      </c>
      <c r="LF15" s="27">
        <f>IF(AND(OR(ISBLANK(LF$9),LF$9=0)=FALSE,LF$9=$DL15),1,0)*'4. Formulations'!$M14</f>
        <v>0</v>
      </c>
      <c r="LG15" s="27">
        <f>IF(AND(OR(ISBLANK(LG$9),LG$9=0)=FALSE,LG$9=$DL15),1,0)*'4. Formulations'!$M14</f>
        <v>0</v>
      </c>
      <c r="LH15" s="27">
        <f>IF(AND(OR(ISBLANK(LH$9),LH$9=0)=FALSE,LH$9=$DL15),1,0)*'4. Formulations'!$M14</f>
        <v>0</v>
      </c>
      <c r="LI15" s="27">
        <f>IF(AND(OR(ISBLANK(LI$9),LI$9=0)=FALSE,LI$9=$DL15),1,0)*'4. Formulations'!$M14</f>
        <v>0</v>
      </c>
      <c r="LJ15" s="27">
        <f>IF(AND(OR(ISBLANK(LJ$9),LJ$9=0)=FALSE,LJ$9=$DL15),1,0)*'4. Formulations'!$M14</f>
        <v>0</v>
      </c>
      <c r="LK15" s="27">
        <f>IF(AND(OR(ISBLANK(LK$9),LK$9=0)=FALSE,LK$9=$DL15),1,0)*'4. Formulations'!$M14</f>
        <v>0</v>
      </c>
      <c r="LL15" s="27">
        <f>IF(AND(OR(ISBLANK(LL$9),LL$9=0)=FALSE,LL$9=$DL15),1,0)*'4. Formulations'!$M14</f>
        <v>0</v>
      </c>
      <c r="LM15" s="27">
        <f>IF(AND(OR(ISBLANK(LM$9),LM$9=0)=FALSE,LM$9=$DL15),1,0)*'4. Formulations'!$M14</f>
        <v>0</v>
      </c>
      <c r="LN15" s="27">
        <f>IF(AND(OR(ISBLANK(LN$9),LN$9=0)=FALSE,LN$9=$DL15),1,0)*'4. Formulations'!$M14</f>
        <v>0</v>
      </c>
      <c r="LO15" s="27">
        <f>IF(AND(OR(ISBLANK(LO$9),LO$9=0)=FALSE,LO$9=$DL15),1,0)*'4. Formulations'!$M14</f>
        <v>0</v>
      </c>
      <c r="LP15" s="27">
        <f>IF(AND(OR(ISBLANK(LP$9),LP$9=0)=FALSE,LP$9=$DL15),1,0)*'4. Formulations'!$M14</f>
        <v>0</v>
      </c>
      <c r="LQ15" s="27">
        <f>IF(AND(OR(ISBLANK(LQ$9),LQ$9=0)=FALSE,LQ$9=$DL15),1,0)*'4. Formulations'!$M14</f>
        <v>0</v>
      </c>
      <c r="LR15" s="27">
        <f>IF(AND(OR(ISBLANK(LR$9),LR$9=0)=FALSE,LR$9=$DL15),1,0)*'4. Formulations'!$M14</f>
        <v>0</v>
      </c>
      <c r="LS15" s="27"/>
      <c r="LT15" s="27"/>
      <c r="LU15" s="27"/>
      <c r="LW15" s="27">
        <f>IF(AND(OR(ISBLANK(LW$9),LW$9=0)=FALSE,SUM($LB15:$LR15)&gt;0,LW$9='2. Protocols'!$G14),1,0)*'4. Formulations'!$M14</f>
        <v>0</v>
      </c>
      <c r="LX15" s="27">
        <f>IF(AND(OR(ISBLANK(LX$9),LX$9=0)=FALSE,SUM($LB15:$LR15)&gt;0,LX$9='2. Protocols'!$G14),1,0)*'4. Formulations'!$M14</f>
        <v>0</v>
      </c>
      <c r="LY15" s="27">
        <f>IF(AND(OR(ISBLANK(LY$9),LY$9=0)=FALSE,SUM($LB15:$LR15)&gt;0,LY$9='2. Protocols'!$G14),1,0)*'4. Formulations'!$M14</f>
        <v>0</v>
      </c>
      <c r="LZ15" s="27">
        <f>IF(AND(OR(ISBLANK(LZ$9),LZ$9=0)=FALSE,SUM($LB15:$LR15)&gt;0,LZ$9='2. Protocols'!$G14),1,0)*'4. Formulations'!$M14</f>
        <v>0</v>
      </c>
      <c r="MA15" s="27">
        <f>IF(AND(OR(ISBLANK(MA$9),MA$9=0)=FALSE,SUM($LB15:$LR15)&gt;0,MA$9='2. Protocols'!$G14),1,0)*'4. Formulations'!$M14</f>
        <v>0</v>
      </c>
      <c r="MB15" s="27">
        <f>IF(AND(OR(ISBLANK(MB$9),MB$9=0)=FALSE,SUM($LB15:$LR15)&gt;0,MB$9='2. Protocols'!$G14),1,0)*'4. Formulations'!$M14</f>
        <v>0</v>
      </c>
      <c r="MC15" s="27">
        <f>IF(AND(OR(ISBLANK(MC$9),MC$9=0)=FALSE,SUM($LB15:$LR15)&gt;0,MC$9='2. Protocols'!$G14),1,0)*'4. Formulations'!$M14</f>
        <v>0</v>
      </c>
      <c r="MD15" s="27">
        <f>IF(AND(OR(ISBLANK(MD$9),MD$9=0)=FALSE,SUM($LB15:$LR15)&gt;0,MD$9='2. Protocols'!$G14),1,0)*'4. Formulations'!$M14</f>
        <v>0</v>
      </c>
      <c r="ME15" s="27">
        <f>IF(AND(OR(ISBLANK(ME$9),ME$9=0)=FALSE,SUM($LB15:$LR15)&gt;0,ME$9='2. Protocols'!$G14),1,0)*'4. Formulations'!$M14</f>
        <v>0</v>
      </c>
      <c r="MF15" s="27">
        <f>IF(AND(OR(ISBLANK(MF$9),MF$9=0)=FALSE,SUM($LB15:$LR15)&gt;0,MF$9='2. Protocols'!$G14),1,0)*'4. Formulations'!$M14</f>
        <v>0</v>
      </c>
      <c r="MG15" s="27">
        <f>IF(AND(OR(ISBLANK(MG$9),MG$9=0)=FALSE,SUM($LB15:$LR15)&gt;0,MG$9='2. Protocols'!$G14),1,0)*'4. Formulations'!$M14</f>
        <v>0</v>
      </c>
      <c r="MH15" s="27">
        <f>IF(AND(OR(ISBLANK(MH$9),MH$9=0)=FALSE,SUM($LB15:$LR15)&gt;0,MH$9='2. Protocols'!$G14),1,0)*'4. Formulations'!$M14</f>
        <v>0</v>
      </c>
      <c r="MI15" s="27">
        <f>IF(AND(OR(ISBLANK(MI$9),MI$9=0)=FALSE,SUM($LB15:$LR15)&gt;0,MI$9='2. Protocols'!$G14),1,0)*'4. Formulations'!$M14</f>
        <v>0</v>
      </c>
      <c r="MJ15" s="27">
        <f>IF(AND(OR(ISBLANK(MJ$9),MJ$9=0)=FALSE,SUM($LB15:$LR15)&gt;0,MJ$9='2. Protocols'!$G14),1,0)*'4. Formulations'!$M14</f>
        <v>0</v>
      </c>
      <c r="MK15" s="27">
        <f>IF(AND(OR(ISBLANK(MK$9),MK$9=0)=FALSE,SUM($LB15:$LR15)&gt;0,MK$9='2. Protocols'!$G14),1,0)*'4. Formulations'!$M14</f>
        <v>0</v>
      </c>
      <c r="ML15" s="27">
        <f>IF(AND(OR(ISBLANK(ML$9),ML$9=0)=FALSE,SUM($LB15:$LR15)&gt;0,ML$9='2. Protocols'!$G14),1,0)*'4. Formulations'!$M14</f>
        <v>0</v>
      </c>
      <c r="MM15" s="27">
        <f>IF(AND(OR(ISBLANK(MM$9),MM$9=0)=FALSE,SUM($LB15:$LR15)&gt;0,MM$9='2. Protocols'!$G14),1,0)*'4. Formulations'!$M14</f>
        <v>0</v>
      </c>
      <c r="MN15" s="27">
        <f>IF(AND(OR(ISBLANK(MN$9),MN$9=0)=FALSE,SUM($LB15:$LR15)&gt;0,MN$9='2. Protocols'!$G14),1,0)*'4. Formulations'!$M14</f>
        <v>0</v>
      </c>
      <c r="MO15" s="27">
        <f>IF(AND(OR(ISBLANK(MO$9),MO$9=0)=FALSE,SUM($LB15:$LR15)&gt;0,MO$9='2. Protocols'!$G14),1,0)*'4. Formulations'!$M14</f>
        <v>0</v>
      </c>
      <c r="MP15" s="27">
        <f>IF(AND(OR(ISBLANK(MP$9),MP$9=0)=FALSE,SUM($LB15:$LR15)&gt;0,MP$9='2. Protocols'!$G14),1,0)*'4. Formulations'!$M14</f>
        <v>0</v>
      </c>
      <c r="MQ15" s="27">
        <f>IF(AND(OR(ISBLANK(MQ$9),MQ$9=0)=FALSE,SUM($LB15:$LR15)&gt;0,MQ$9='2. Protocols'!$G14),1,0)*'4. Formulations'!$M14</f>
        <v>0</v>
      </c>
      <c r="MR15" s="27">
        <f>IF(AND(OR(ISBLANK(MR$9),MR$9=0)=FALSE,SUM($LB15:$LR15)&gt;0,MR$9='2. Protocols'!$G14),1,0)*'4. Formulations'!$M14</f>
        <v>0</v>
      </c>
      <c r="MS15" s="27">
        <f>IF(AND(OR(ISBLANK(MS$9),MS$9=0)=FALSE,SUM($LB15:$LR15)&gt;0,MS$9='2. Protocols'!$G14),1,0)*'4. Formulations'!$M14</f>
        <v>0</v>
      </c>
      <c r="MT15" s="27">
        <f>IF(AND(OR(ISBLANK(MT$9),MT$9=0)=FALSE,SUM($LB15:$LR15)&gt;0,MT$9='2. Protocols'!$G14),1,0)*'4. Formulations'!$M14</f>
        <v>0</v>
      </c>
      <c r="MU15" s="27">
        <f>IF(AND(OR(ISBLANK(MU$9),MU$9=0)=FALSE,SUM($LB15:$LR15)&gt;0,MU$9='2. Protocols'!$G14),1,0)*'4. Formulations'!$M14</f>
        <v>0</v>
      </c>
      <c r="MV15" s="27">
        <f>IF(AND(OR(ISBLANK(MV$9),MV$9=0)=FALSE,SUM($LB15:$LR15)&gt;0,MV$9='2. Protocols'!$G14),1,0)*'4. Formulations'!$M14</f>
        <v>0</v>
      </c>
      <c r="MW15" s="27">
        <f>IF(AND(OR(ISBLANK(MW$9),MW$9=0)=FALSE,SUM($LB15:$LR15)&gt;0,MW$9='2. Protocols'!$G14),1,0)*'4. Formulations'!$M14</f>
        <v>0</v>
      </c>
      <c r="MX15" s="27">
        <f>IF(AND(OR(ISBLANK(MX$9),MX$9=0)=FALSE,SUM($LB15:$LR15)&gt;0,MX$9='2. Protocols'!$G14),1,0)*'4. Formulations'!$M14</f>
        <v>0</v>
      </c>
      <c r="MY15" s="27">
        <f>IF(AND(OR(ISBLANK(MY$9),MY$9=0)=FALSE,SUM($LB15:$LR15)&gt;0,MY$9='2. Protocols'!$G14),1,0)*'4. Formulations'!$M14</f>
        <v>0</v>
      </c>
      <c r="MZ15" s="27">
        <f>IF(AND(OR(ISBLANK(MZ$9),MZ$9=0)=FALSE,SUM($LB15:$LR15)&gt;0,MZ$9='2. Protocols'!$G14),1,0)*'4. Formulations'!$M14</f>
        <v>0</v>
      </c>
      <c r="NA15" s="27">
        <f>IF(AND(OR(ISBLANK(NA$9),NA$9=0)=FALSE,SUM($LB15:$LR15)&gt;0,NA$9='2. Protocols'!$G14),1,0)*'4. Formulations'!$M14</f>
        <v>0</v>
      </c>
      <c r="NB15" s="27">
        <f>IF(AND(OR(ISBLANK(NB$9),NB$9=0)=FALSE,SUM($LB15:$LR15)&gt;0,NB$9='2. Protocols'!$G14),1,0)*'4. Formulations'!$M14</f>
        <v>0</v>
      </c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V15" s="27">
        <f>IF(AND(OR(ISBLANK(NV$9),NV$9=0)=FALSE,NV$9=$DM15),1,0)*'4. Formulations'!$N14</f>
        <v>0</v>
      </c>
      <c r="NW15" s="721">
        <f>IF(AND(OR(ISBLANK(NW$9),NW$9=0)=FALSE,NW$9=$DM15),1,0)*'4. Formulations'!$N14</f>
        <v>0</v>
      </c>
      <c r="NX15" s="27">
        <f>IF(AND(OR(ISBLANK(NX$9),NX$9=0)=FALSE,NX$9=$DM15),1,0)*'4. Formulations'!$N14</f>
        <v>0</v>
      </c>
      <c r="NY15" s="27">
        <f>IF(AND(OR(ISBLANK(NY$9),NY$9=0)=FALSE,NY$9=$DM15),1,0)*'4. Formulations'!$N14</f>
        <v>0</v>
      </c>
      <c r="NZ15" s="27">
        <f>IF(AND(OR(ISBLANK(NZ$9),NZ$9=0)=FALSE,NZ$9=$DM15),1,0)*'4. Formulations'!$N14</f>
        <v>0</v>
      </c>
      <c r="OA15" s="27">
        <f>IF(AND(OR(ISBLANK(OA$9),OA$9=0)=FALSE,OA$9=$DM15),1,0)*'4. Formulations'!$N14</f>
        <v>0</v>
      </c>
      <c r="OB15" s="27">
        <f>IF(AND(OR(ISBLANK(OB$9),OB$9=0)=FALSE,OB$9=$DM15),1,0)*'4. Formulations'!$N14</f>
        <v>0</v>
      </c>
      <c r="OC15" s="27">
        <f>IF(AND(OR(ISBLANK(OC$9),OC$9=0)=FALSE,OC$9=$DM15),1,0)*'4. Formulations'!$N14</f>
        <v>0</v>
      </c>
      <c r="OD15" s="27">
        <f>IF(AND(OR(ISBLANK(OD$9),OD$9=0)=FALSE,OD$9=$DM15),1,0)*'4. Formulations'!$N14</f>
        <v>0</v>
      </c>
      <c r="OE15" s="27">
        <f>IF(AND(OR(ISBLANK(OE$9),OE$9=0)=FALSE,OE$9=$DM15),1,0)*'4. Formulations'!$N14</f>
        <v>0</v>
      </c>
      <c r="OF15" s="27">
        <f>IF(AND(OR(ISBLANK(OF$9),OF$9=0)=FALSE,OF$9=$DM15),1,0)*'4. Formulations'!$N14</f>
        <v>0</v>
      </c>
      <c r="OG15" s="27">
        <f>IF(AND(OR(ISBLANK(OG$9),OG$9=0)=FALSE,OG$9=$DM15),1,0)*'4. Formulations'!$N14</f>
        <v>0</v>
      </c>
      <c r="OH15" s="27">
        <f>IF(AND(OR(ISBLANK(OH$9),OH$9=0)=FALSE,OH$9=$DM15),1,0)*'4. Formulations'!$N14</f>
        <v>0</v>
      </c>
      <c r="OI15" s="27">
        <f>IF(AND(OR(ISBLANK(OI$9),OI$9=0)=FALSE,OI$9=$DM15),1,0)*'4. Formulations'!$N14</f>
        <v>0</v>
      </c>
      <c r="OJ15" s="27">
        <f>IF(AND(OR(ISBLANK(OJ$9),OJ$9=0)=FALSE,OJ$9=$DM15),1,0)*'4. Formulations'!$N14</f>
        <v>0</v>
      </c>
      <c r="OK15" s="27">
        <f>IF(AND(OR(ISBLANK(OK$9),OK$9=0)=FALSE,OK$9=$DM15),1,0)*'4. Formulations'!$N14</f>
        <v>0</v>
      </c>
      <c r="OL15" s="27">
        <f>IF(AND(OR(ISBLANK(OL$9),OL$9=0)=FALSE,OL$9=$DM15),1,0)*'4. Formulations'!$N14</f>
        <v>0</v>
      </c>
      <c r="OM15" s="27"/>
      <c r="ON15" s="27"/>
      <c r="OO15" s="27"/>
      <c r="OQ15" s="27">
        <f>IF(AND(OR(ISBLANK(OQ$9),OQ$9=0)=FALSE,OR(OQ$9='2. Protocols'!$C14,OQ$9='2. Protocols'!$E14,OQ$9='2. Protocols'!$G14)),1,0)*'4. Formulations'!$O14</f>
        <v>0</v>
      </c>
      <c r="OR15" s="27">
        <f>IF(AND(OR(ISBLANK(OR$9),OR$9=0)=FALSE,OR(OR$9='2. Protocols'!$C14,OR$9='2. Protocols'!$E14,OR$9='2. Protocols'!$G14)),1,0)*'4. Formulations'!$O14</f>
        <v>0</v>
      </c>
      <c r="OS15" s="27">
        <f>IF(AND(OR(ISBLANK(OS$9),OS$9=0)=FALSE,OR(OS$9='2. Protocols'!$C14,OS$9='2. Protocols'!$E14,OS$9='2. Protocols'!$G14)),1,0)*'4. Formulations'!$O14</f>
        <v>0</v>
      </c>
      <c r="OT15" s="27">
        <f>IF(AND(OR(ISBLANK(OT$9),OT$9=0)=FALSE,OR(OT$9='2. Protocols'!$C14,OT$9='2. Protocols'!$E14,OT$9='2. Protocols'!$G14)),1,0)*'4. Formulations'!$O14</f>
        <v>0</v>
      </c>
      <c r="OU15" s="27">
        <f>IF(AND(OR(ISBLANK(OU$9),OU$9=0)=FALSE,OR(OU$9='2. Protocols'!$C14,OU$9='2. Protocols'!$E14,OU$9='2. Protocols'!$G14)),1,0)*'4. Formulations'!$O14</f>
        <v>0</v>
      </c>
      <c r="OV15" s="27">
        <f>IF(AND(OR(ISBLANK(OV$9),OV$9=0)=FALSE,OR(OV$9='2. Protocols'!$C14,OV$9='2. Protocols'!$E14,OV$9='2. Protocols'!$G14)),1,0)*'4. Formulations'!$O14</f>
        <v>0</v>
      </c>
      <c r="OW15" s="27">
        <f>IF(AND(OR(ISBLANK(OW$9),OW$9=0)=FALSE,OR(OW$9='2. Protocols'!$C14,OW$9='2. Protocols'!$E14,OW$9='2. Protocols'!$G14)),1,0)*'4. Formulations'!$O14</f>
        <v>0</v>
      </c>
      <c r="OX15" s="27">
        <f>IF(AND(OR(ISBLANK(OX$9),OX$9=0)=FALSE,OR(OX$9='2. Protocols'!$C14,OX$9='2. Protocols'!$E14,OX$9='2. Protocols'!$G14)),1,0)*'4. Formulations'!$O14</f>
        <v>0</v>
      </c>
      <c r="OY15" s="27">
        <f>IF(AND(OR(ISBLANK(OY$9),OY$9=0)=FALSE,OR(OY$9='2. Protocols'!$C14,OY$9='2. Protocols'!$E14,OY$9='2. Protocols'!$G14)),1,0)*'4. Formulations'!$O14</f>
        <v>0</v>
      </c>
      <c r="OZ15" s="27">
        <f>IF(AND(OR(ISBLANK(OZ$9),OZ$9=0)=FALSE,OR(OZ$9='2. Protocols'!$C14,OZ$9='2. Protocols'!$E14,OZ$9='2. Protocols'!$G14)),1,0)*'4. Formulations'!$O14</f>
        <v>0</v>
      </c>
      <c r="PA15" s="27">
        <f>IF(AND(OR(ISBLANK(PA$9),PA$9=0)=FALSE,OR(PA$9='2. Protocols'!$C14,PA$9='2. Protocols'!$E14,PA$9='2. Protocols'!$G14)),1,0)*'4. Formulations'!$O14</f>
        <v>0</v>
      </c>
      <c r="PB15" s="27">
        <f>IF(AND(OR(ISBLANK(PB$9),PB$9=0)=FALSE,OR(PB$9='2. Protocols'!$C14,PB$9='2. Protocols'!$E14,PB$9='2. Protocols'!$G14)),1,0)*'4. Formulations'!$O14</f>
        <v>0</v>
      </c>
      <c r="PC15" s="27">
        <f>IF(AND(OR(ISBLANK(PC$9),PC$9=0)=FALSE,OR(PC$9='2. Protocols'!$C14,PC$9='2. Protocols'!$E14,PC$9='2. Protocols'!$G14)),1,0)*'4. Formulations'!$O14</f>
        <v>0</v>
      </c>
      <c r="PD15" s="27">
        <f>IF(AND(OR(ISBLANK(PD$9),PD$9=0)=FALSE,OR(PD$9='2. Protocols'!$C14,PD$9='2. Protocols'!$E14,PD$9='2. Protocols'!$G14)),1,0)*'4. Formulations'!$O14</f>
        <v>0</v>
      </c>
      <c r="PE15" s="27">
        <f>IF(AND(OR(ISBLANK(PE$9),PE$9=0)=FALSE,OR(PE$9='2. Protocols'!$C14,PE$9='2. Protocols'!$E14,PE$9='2. Protocols'!$G14)),1,0)*'4. Formulations'!$O14</f>
        <v>0</v>
      </c>
      <c r="PF15" s="27">
        <f>IF(AND(OR(ISBLANK(PF$9),PF$9=0)=FALSE,OR(PF$9='2. Protocols'!$C14,PF$9='2. Protocols'!$E14,PF$9='2. Protocols'!$G14)),1,0)*'4. Formulations'!$O14</f>
        <v>0</v>
      </c>
      <c r="PG15" s="27">
        <f>IF(AND(OR(ISBLANK(PG$9),PG$9=0)=FALSE,OR(PG$9='2. Protocols'!$C14,PG$9='2. Protocols'!$E14,PG$9='2. Protocols'!$G14)),1,0)*'4. Formulations'!$O14</f>
        <v>0</v>
      </c>
      <c r="PH15" s="27">
        <f>IF(AND(OR(ISBLANK(PH$9),PH$9=0)=FALSE,OR(PH$9='2. Protocols'!$C14,PH$9='2. Protocols'!$E14,PH$9='2. Protocols'!$G14)),1,0)*'4. Formulations'!$O14</f>
        <v>0</v>
      </c>
      <c r="PI15" s="27">
        <f>IF(AND(OR(ISBLANK(PI$9),PI$9=0)=FALSE,OR(PI$9='2. Protocols'!$C14,PI$9='2. Protocols'!$E14,PI$9='2. Protocols'!$G14)),1,0)*'4. Formulations'!$O14</f>
        <v>0</v>
      </c>
      <c r="PJ15" s="27">
        <f>IF(AND(OR(ISBLANK(PJ$9),PJ$9=0)=FALSE,OR(PJ$9='2. Protocols'!$C14,PJ$9='2. Protocols'!$E14,PJ$9='2. Protocols'!$G14)),1,0)*'4. Formulations'!$O14</f>
        <v>0</v>
      </c>
      <c r="PK15" s="27">
        <f>IF(AND(OR(ISBLANK(PK$9),PK$9=0)=FALSE,OR(PK$9='2. Protocols'!$C14,PK$9='2. Protocols'!$E14,PK$9='2. Protocols'!$G14)),1,0)*'4. Formulations'!$O14</f>
        <v>0</v>
      </c>
      <c r="PL15" s="27">
        <f>IF(AND(OR(ISBLANK(PL$9),PL$9=0)=FALSE,OR(PL$9='2. Protocols'!$C14,PL$9='2. Protocols'!$E14,PL$9='2. Protocols'!$G14)),1,0)*'4. Formulations'!$O14</f>
        <v>0</v>
      </c>
      <c r="PM15" s="27">
        <f>IF(AND(OR(ISBLANK(PM$9),PM$9=0)=FALSE,OR(PM$9='2. Protocols'!$C14,PM$9='2. Protocols'!$E14,PM$9='2. Protocols'!$G14)),1,0)*'4. Formulations'!$O14</f>
        <v>0</v>
      </c>
      <c r="PN15" s="27">
        <f>IF(AND(OR(ISBLANK(PN$9),PN$9=0)=FALSE,OR(PN$9='2. Protocols'!$C14,PN$9='2. Protocols'!$E14,PN$9='2. Protocols'!$G14)),1,0)*'4. Formulations'!$O14</f>
        <v>0</v>
      </c>
      <c r="PO15" s="27">
        <f>IF(AND(OR(ISBLANK(PO$9),PO$9=0)=FALSE,OR(PO$9='2. Protocols'!$C14,PO$9='2. Protocols'!$E14,PO$9='2. Protocols'!$G14)),1,0)*'4. Formulations'!$O14</f>
        <v>0</v>
      </c>
      <c r="PP15" s="27">
        <f>IF(AND(OR(ISBLANK(PP$9),PP$9=0)=FALSE,OR(PP$9='2. Protocols'!$C14,PP$9='2. Protocols'!$E14,PP$9='2. Protocols'!$G14)),1,0)*'4. Formulations'!$O14</f>
        <v>0</v>
      </c>
      <c r="PQ15" s="27">
        <f>IF(AND(OR(ISBLANK(PQ$9),PQ$9=0)=FALSE,OR(PQ$9='2. Protocols'!$C14,PQ$9='2. Protocols'!$E14,PQ$9='2. Protocols'!$G14)),1,0)*'4. Formulations'!$O14</f>
        <v>0</v>
      </c>
      <c r="PR15" s="27">
        <f>IF(AND(OR(ISBLANK(PR$9),PR$9=0)=FALSE,OR(PR$9='2. Protocols'!$C14,PR$9='2. Protocols'!$E14,PR$9='2. Protocols'!$G14)),1,0)*'4. Formulations'!$O14</f>
        <v>0</v>
      </c>
      <c r="PS15" s="27">
        <f>IF(AND(OR(ISBLANK(PS$9),PS$9=0)=FALSE,OR(PS$9='2. Protocols'!$C14,PS$9='2. Protocols'!$E14,PS$9='2. Protocols'!$G14)),1,0)*'4. Formulations'!$O14</f>
        <v>0</v>
      </c>
      <c r="PT15" s="27">
        <f>IF(AND(OR(ISBLANK(PT$9),PT$9=0)=FALSE,OR(PT$9='2. Protocols'!$C14,PT$9='2. Protocols'!$E14,PT$9='2. Protocols'!$G14)),1,0)*'4. Formulations'!$O14</f>
        <v>0</v>
      </c>
      <c r="PU15" s="27">
        <f>IF(AND(OR(ISBLANK(PU$9),PU$9=0)=FALSE,OR(PU$9='2. Protocols'!$C14,PU$9='2. Protocols'!$E14,PU$9='2. Protocols'!$G14)),1,0)*'4. Formulations'!$O14</f>
        <v>0</v>
      </c>
      <c r="PV15" s="27">
        <f>IF(AND(OR(ISBLANK(PV$9),PV$9=0)=FALSE,OR(PV$9='2. Protocols'!$C14,PV$9='2. Protocols'!$E14,PV$9='2. Protocols'!$G14)),1,0)*'4. Formulations'!$O14</f>
        <v>0</v>
      </c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P15" s="27">
        <f>IF(AND(OR(ISBLANK(QP$9),QP$9=0)=FALSE,QP$9=$DL15),1,0)*'4. Formulations'!$P14</f>
        <v>0</v>
      </c>
      <c r="QQ15" s="27">
        <f>IF(AND(OR(ISBLANK(QQ$9),QQ$9=0)=FALSE,QQ$9=$DL15),1,0)*'4. Formulations'!$P14</f>
        <v>0</v>
      </c>
      <c r="QR15" s="27">
        <f>IF(AND(OR(ISBLANK(QR$9),QR$9=0)=FALSE,QR$9=$DL15),1,0)*'4. Formulations'!$P14</f>
        <v>0</v>
      </c>
      <c r="QS15" s="27">
        <f>IF(AND(OR(ISBLANK(QS$9),QS$9=0)=FALSE,QS$9=$DL15),1,0)*'4. Formulations'!$P14</f>
        <v>0</v>
      </c>
      <c r="QT15" s="27">
        <f>IF(AND(OR(ISBLANK(QT$9),QT$9=0)=FALSE,QT$9=$DL15),1,0)*'4. Formulations'!$P14</f>
        <v>0</v>
      </c>
      <c r="QU15" s="27">
        <f>IF(AND(OR(ISBLANK(QU$9),QU$9=0)=FALSE,QU$9=$DL15),1,0)*'4. Formulations'!$P14</f>
        <v>0</v>
      </c>
      <c r="QV15" s="27">
        <f>IF(AND(OR(ISBLANK(QV$9),QV$9=0)=FALSE,QV$9=$DL15),1,0)*'4. Formulations'!$P14</f>
        <v>0</v>
      </c>
      <c r="QW15" s="27">
        <f>IF(AND(OR(ISBLANK(QW$9),QW$9=0)=FALSE,QW$9=$DL15),1,0)*'4. Formulations'!$P14</f>
        <v>0</v>
      </c>
      <c r="QX15" s="27">
        <f>IF(AND(OR(ISBLANK(QX$9),QX$9=0)=FALSE,QX$9=$DL15),1,0)*'4. Formulations'!$P14</f>
        <v>0</v>
      </c>
      <c r="QY15" s="27">
        <f>IF(AND(OR(ISBLANK(QY$9),QY$9=0)=FALSE,QY$9=$DL15),1,0)*'4. Formulations'!$P14</f>
        <v>0</v>
      </c>
      <c r="QZ15" s="27">
        <f>IF(AND(OR(ISBLANK(QZ$9),QZ$9=0)=FALSE,QZ$9=$DL15),1,0)*'4. Formulations'!$P14</f>
        <v>0</v>
      </c>
      <c r="RA15" s="27">
        <f>IF(AND(OR(ISBLANK(RA$9),RA$9=0)=FALSE,RA$9=$DL15),1,0)*'4. Formulations'!$P14</f>
        <v>0</v>
      </c>
      <c r="RB15" s="27">
        <f>IF(AND(OR(ISBLANK(RB$9),RB$9=0)=FALSE,RB$9=$DL15),1,0)*'4. Formulations'!$P14</f>
        <v>0</v>
      </c>
      <c r="RC15" s="27">
        <f>IF(AND(OR(ISBLANK(RC$9),RC$9=0)=FALSE,RC$9=$DL15),1,0)*'4. Formulations'!$P14</f>
        <v>0</v>
      </c>
      <c r="RD15" s="27">
        <f>IF(AND(OR(ISBLANK(RD$9),RD$9=0)=FALSE,RD$9=$DL15),1,0)*'4. Formulations'!$P14</f>
        <v>0</v>
      </c>
      <c r="RE15" s="27">
        <f>IF(AND(OR(ISBLANK(RE$9),RE$9=0)=FALSE,RE$9=$DL15),1,0)*'4. Formulations'!$P14</f>
        <v>0</v>
      </c>
      <c r="RF15" s="27">
        <f>IF(AND(OR(ISBLANK(RF$9),RF$9=0)=FALSE,RF$9=$DL15),1,0)*'4. Formulations'!$P14</f>
        <v>0</v>
      </c>
      <c r="RG15" s="27"/>
      <c r="RH15" s="27"/>
      <c r="RI15" s="27"/>
      <c r="RK15" s="27">
        <f>IF(AND(OR(ISBLANK(RK$9),RK$9=0)=FALSE,SUM($QP15:$RF15)&gt;0,RK$9='2. Protocols'!$G14),1,0)*'4. Formulations'!$P14</f>
        <v>0</v>
      </c>
      <c r="RL15" s="27">
        <f>IF(AND(OR(ISBLANK(RL$9),RL$9=0)=FALSE,SUM($QP15:$RF15)&gt;0,RL$9='2. Protocols'!$G14),1,0)*'4. Formulations'!$P14</f>
        <v>0</v>
      </c>
      <c r="RM15" s="27">
        <f>IF(AND(OR(ISBLANK(RM$9),RM$9=0)=FALSE,SUM($QP15:$RF15)&gt;0,RM$9='2. Protocols'!$G14),1,0)*'4. Formulations'!$P14</f>
        <v>0</v>
      </c>
      <c r="RN15" s="27">
        <f>IF(AND(OR(ISBLANK(RN$9),RN$9=0)=FALSE,SUM($QP15:$RF15)&gt;0,RN$9='2. Protocols'!$G14),1,0)*'4. Formulations'!$P14</f>
        <v>0</v>
      </c>
      <c r="RO15" s="27">
        <f>IF(AND(OR(ISBLANK(RO$9),RO$9=0)=FALSE,SUM($QP15:$RF15)&gt;0,RO$9='2. Protocols'!$G14),1,0)*'4. Formulations'!$P14</f>
        <v>0</v>
      </c>
      <c r="RP15" s="27">
        <f>IF(AND(OR(ISBLANK(RP$9),RP$9=0)=FALSE,SUM($QP15:$RF15)&gt;0,RP$9='2. Protocols'!$G14),1,0)*'4. Formulations'!$P14</f>
        <v>0</v>
      </c>
      <c r="RQ15" s="27">
        <f>IF(AND(OR(ISBLANK(RQ$9),RQ$9=0)=FALSE,SUM($QP15:$RF15)&gt;0,RQ$9='2. Protocols'!$G14),1,0)*'4. Formulations'!$P14</f>
        <v>0</v>
      </c>
      <c r="RR15" s="27">
        <f>IF(AND(OR(ISBLANK(RR$9),RR$9=0)=FALSE,SUM($QP15:$RF15)&gt;0,RR$9='2. Protocols'!$G14),1,0)*'4. Formulations'!$P14</f>
        <v>0</v>
      </c>
      <c r="RS15" s="27">
        <f>IF(AND(OR(ISBLANK(RS$9),RS$9=0)=FALSE,SUM($QP15:$RF15)&gt;0,RS$9='2. Protocols'!$G14),1,0)*'4. Formulations'!$P14</f>
        <v>0</v>
      </c>
      <c r="RT15" s="27">
        <f>IF(AND(OR(ISBLANK(RT$9),RT$9=0)=FALSE,SUM($QP15:$RF15)&gt;0,RT$9='2. Protocols'!$G14),1,0)*'4. Formulations'!$P14</f>
        <v>0</v>
      </c>
      <c r="RU15" s="27">
        <f>IF(AND(OR(ISBLANK(RU$9),RU$9=0)=FALSE,SUM($QP15:$RF15)&gt;0,RU$9='2. Protocols'!$G14),1,0)*'4. Formulations'!$P14</f>
        <v>0</v>
      </c>
      <c r="RV15" s="27">
        <f>IF(AND(OR(ISBLANK(RV$9),RV$9=0)=FALSE,SUM($QP15:$RF15)&gt;0,RV$9='2. Protocols'!$G14),1,0)*'4. Formulations'!$P14</f>
        <v>0</v>
      </c>
      <c r="RW15" s="27">
        <f>IF(AND(OR(ISBLANK(RW$9),RW$9=0)=FALSE,SUM($QP15:$RF15)&gt;0,RW$9='2. Protocols'!$G14),1,0)*'4. Formulations'!$P14</f>
        <v>0</v>
      </c>
      <c r="RX15" s="27">
        <f>IF(AND(OR(ISBLANK(RX$9),RX$9=0)=FALSE,SUM($QP15:$RF15)&gt;0,RX$9='2. Protocols'!$G14),1,0)*'4. Formulations'!$P14</f>
        <v>0</v>
      </c>
      <c r="RY15" s="27">
        <f>IF(AND(OR(ISBLANK(RY$9),RY$9=0)=FALSE,SUM($QP15:$RF15)&gt;0,RY$9='2. Protocols'!$G14),1,0)*'4. Formulations'!$P14</f>
        <v>0</v>
      </c>
      <c r="RZ15" s="27">
        <f>IF(AND(OR(ISBLANK(RZ$9),RZ$9=0)=FALSE,SUM($QP15:$RF15)&gt;0,RZ$9='2. Protocols'!$G14),1,0)*'4. Formulations'!$P14</f>
        <v>0</v>
      </c>
      <c r="SA15" s="27">
        <f>IF(AND(OR(ISBLANK(SA$9),SA$9=0)=FALSE,SUM($QP15:$RF15)&gt;0,SA$9='2. Protocols'!$G14),1,0)*'4. Formulations'!$P14</f>
        <v>0</v>
      </c>
      <c r="SB15" s="27">
        <f>IF(AND(OR(ISBLANK(SB$9),SB$9=0)=FALSE,SUM($QP15:$RF15)&gt;0,SB$9='2. Protocols'!$G14),1,0)*'4. Formulations'!$P14</f>
        <v>0</v>
      </c>
      <c r="SC15" s="27">
        <f>IF(AND(OR(ISBLANK(SC$9),SC$9=0)=FALSE,SUM($QP15:$RF15)&gt;0,SC$9='2. Protocols'!$G14),1,0)*'4. Formulations'!$P14</f>
        <v>0</v>
      </c>
      <c r="SD15" s="27">
        <f>IF(AND(OR(ISBLANK(SD$9),SD$9=0)=FALSE,SUM($QP15:$RF15)&gt;0,SD$9='2. Protocols'!$G14),1,0)*'4. Formulations'!$P14</f>
        <v>0</v>
      </c>
      <c r="SE15" s="27">
        <f>IF(AND(OR(ISBLANK(SE$9),SE$9=0)=FALSE,SUM($QP15:$RF15)&gt;0,SE$9='2. Protocols'!$G14),1,0)*'4. Formulations'!$P14</f>
        <v>0</v>
      </c>
      <c r="SF15" s="27">
        <f>IF(AND(OR(ISBLANK(SF$9),SF$9=0)=FALSE,SUM($QP15:$RF15)&gt;0,SF$9='2. Protocols'!$G14),1,0)*'4. Formulations'!$P14</f>
        <v>0</v>
      </c>
      <c r="SG15" s="27">
        <f>IF(AND(OR(ISBLANK(SG$9),SG$9=0)=FALSE,SUM($QP15:$RF15)&gt;0,SG$9='2. Protocols'!$G14),1,0)*'4. Formulations'!$P14</f>
        <v>0</v>
      </c>
      <c r="SH15" s="27">
        <f>IF(AND(OR(ISBLANK(SH$9),SH$9=0)=FALSE,SUM($QP15:$RF15)&gt;0,SH$9='2. Protocols'!$G14),1,0)*'4. Formulations'!$P14</f>
        <v>0</v>
      </c>
      <c r="SI15" s="27">
        <f>IF(AND(OR(ISBLANK(SI$9),SI$9=0)=FALSE,SUM($QP15:$RF15)&gt;0,SI$9='2. Protocols'!$G14),1,0)*'4. Formulations'!$P14</f>
        <v>0</v>
      </c>
      <c r="SJ15" s="27">
        <f>IF(AND(OR(ISBLANK(SJ$9),SJ$9=0)=FALSE,SUM($QP15:$RF15)&gt;0,SJ$9='2. Protocols'!$G14),1,0)*'4. Formulations'!$P14</f>
        <v>0</v>
      </c>
      <c r="SK15" s="27">
        <f>IF(AND(OR(ISBLANK(SK$9),SK$9=0)=FALSE,SUM($QP15:$RF15)&gt;0,SK$9='2. Protocols'!$G14),1,0)*'4. Formulations'!$P14</f>
        <v>0</v>
      </c>
      <c r="SL15" s="27">
        <f>IF(AND(OR(ISBLANK(SL$9),SL$9=0)=FALSE,SUM($QP15:$RF15)&gt;0,SL$9='2. Protocols'!$G14),1,0)*'4. Formulations'!$P14</f>
        <v>0</v>
      </c>
      <c r="SM15" s="27">
        <f>IF(AND(OR(ISBLANK(SM$9),SM$9=0)=FALSE,SUM($QP15:$RF15)&gt;0,SM$9='2. Protocols'!$G14),1,0)*'4. Formulations'!$P14</f>
        <v>0</v>
      </c>
      <c r="SN15" s="27">
        <f>IF(AND(OR(ISBLANK(SN$9),SN$9=0)=FALSE,SUM($QP15:$RF15)&gt;0,SN$9='2. Protocols'!$G14),1,0)*'4. Formulations'!$P14</f>
        <v>0</v>
      </c>
      <c r="SO15" s="27">
        <f>IF(AND(OR(ISBLANK(SO$9),SO$9=0)=FALSE,SUM($QP15:$RF15)&gt;0,SO$9='2. Protocols'!$G14),1,0)*'4. Formulations'!$P14</f>
        <v>0</v>
      </c>
      <c r="SP15" s="27">
        <f>IF(AND(OR(ISBLANK(SP$9),SP$9=0)=FALSE,SUM($QP15:$RF15)&gt;0,SP$9='2. Protocols'!$G14),1,0)*'4. Formulations'!$P14</f>
        <v>0</v>
      </c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J15" s="27">
        <f>IF(AND(OR(ISBLANK(TJ$9),TJ$9=0)=FALSE,TJ$9=$DM15),1,0)*'4. Formulations'!$Q14</f>
        <v>0</v>
      </c>
      <c r="TK15" s="27">
        <f>IF(AND(OR(ISBLANK(TK$9),TK$9=0)=FALSE,TK$9=$DM15),1,0)*'4. Formulations'!$Q14</f>
        <v>0</v>
      </c>
      <c r="TL15" s="27">
        <f>IF(AND(OR(ISBLANK(TL$9),TL$9=0)=FALSE,TL$9=$DM15),1,0)*'4. Formulations'!$Q14</f>
        <v>0</v>
      </c>
      <c r="TM15" s="27">
        <f>IF(AND(OR(ISBLANK(TM$9),TM$9=0)=FALSE,TM$9=$DM15),1,0)*'4. Formulations'!$Q14</f>
        <v>0</v>
      </c>
      <c r="TN15" s="27">
        <f>IF(AND(OR(ISBLANK(TN$9),TN$9=0)=FALSE,TN$9=$DM15),1,0)*'4. Formulations'!$Q14</f>
        <v>0</v>
      </c>
      <c r="TO15" s="27">
        <f>IF(AND(OR(ISBLANK(TO$9),TO$9=0)=FALSE,TO$9=$DM15),1,0)*'4. Formulations'!$Q14</f>
        <v>0</v>
      </c>
      <c r="TP15" s="27">
        <f>IF(AND(OR(ISBLANK(TP$9),TP$9=0)=FALSE,TP$9=$DM15),1,0)*'4. Formulations'!$Q14</f>
        <v>0</v>
      </c>
      <c r="TQ15" s="27">
        <f>IF(AND(OR(ISBLANK(TQ$9),TQ$9=0)=FALSE,TQ$9=$DM15),1,0)*'4. Formulations'!$Q14</f>
        <v>0</v>
      </c>
      <c r="TR15" s="27">
        <f>IF(AND(OR(ISBLANK(TR$9),TR$9=0)=FALSE,TR$9=$DM15),1,0)*'4. Formulations'!$Q14</f>
        <v>0</v>
      </c>
      <c r="TS15" s="27">
        <f>IF(AND(OR(ISBLANK(TS$9),TS$9=0)=FALSE,TS$9=$DM15),1,0)*'4. Formulations'!$Q14</f>
        <v>0</v>
      </c>
      <c r="TT15" s="27">
        <f>IF(AND(OR(ISBLANK(TT$9),TT$9=0)=FALSE,TT$9=$DM15),1,0)*'4. Formulations'!$Q14</f>
        <v>0</v>
      </c>
      <c r="TU15" s="27">
        <f>IF(AND(OR(ISBLANK(TU$9),TU$9=0)=FALSE,TU$9=$DM15),1,0)*'4. Formulations'!$Q14</f>
        <v>0</v>
      </c>
      <c r="TV15" s="27">
        <f>IF(AND(OR(ISBLANK(TV$9),TV$9=0)=FALSE,TV$9=$DM15),1,0)*'4. Formulations'!$Q14</f>
        <v>0</v>
      </c>
      <c r="TW15" s="27">
        <f>IF(AND(OR(ISBLANK(TW$9),TW$9=0)=FALSE,TW$9=$DM15),1,0)*'4. Formulations'!$Q14</f>
        <v>0</v>
      </c>
      <c r="TX15" s="27">
        <f>IF(AND(OR(ISBLANK(TX$9),TX$9=0)=FALSE,TX$9=$DM15),1,0)*'4. Formulations'!$Q14</f>
        <v>0</v>
      </c>
      <c r="TY15" s="27">
        <f>IF(AND(OR(ISBLANK(TY$9),TY$9=0)=FALSE,TY$9=$DM15),1,0)*'4. Formulations'!$Q14</f>
        <v>0</v>
      </c>
      <c r="TZ15" s="27">
        <f>IF(AND(OR(ISBLANK(TZ$9),TZ$9=0)=FALSE,TZ$9=$DM15),1,0)*'4. Formulations'!$Q14</f>
        <v>0</v>
      </c>
      <c r="UA15" s="27"/>
      <c r="UB15" s="27"/>
      <c r="UC15" s="27"/>
    </row>
    <row r="16" spans="2:549" ht="15" x14ac:dyDescent="0.25">
      <c r="B16" s="2"/>
      <c r="C16" s="75" t="str">
        <f>IF('2. Protocols'!C15&amp;"+"&amp;'2. Protocols'!E15&amp;"+"&amp;'2. Protocols'!G15="++","",'2. Protocols'!C15&amp;"+"&amp;'2. Protocols'!E15&amp;"+"&amp;'2. Protocols'!G15)</f>
        <v/>
      </c>
      <c r="D16" s="7"/>
      <c r="E16" s="8"/>
      <c r="G16" s="72" t="e">
        <f>'2. Protocols'!J15*'1. General Inputs'!$J$13</f>
        <v>#VALUE!</v>
      </c>
      <c r="H16" s="72" t="e">
        <f>MAX(G16*(1+'1. General Inputs'!$AW$23+HLOOKUP(H$7,'1. General Inputs'!$AW$17:$AY$19,ROWS('1. General Inputs'!$AU$17:$AU$19),0))+(CHOOSE(H$7,'1. General Inputs'!$J$15,'1. General Inputs'!$L$15,'1. General Inputs'!$N$15)/12)*CHOOSE(H$7,'2. Protocols'!$K15,'2. Protocols'!$L15,'2. Protocols'!$M15)+'3. ARV Substitutions'!L41,0)</f>
        <v>#VALUE!</v>
      </c>
      <c r="I16" s="72" t="e">
        <f>MAX(H16*(1+'1. General Inputs'!$AW$23+HLOOKUP(I$7,'1. General Inputs'!$AW$17:$AY$19,ROWS('1. General Inputs'!$AU$17:$AU$19),0))+(CHOOSE(I$7,'1. General Inputs'!$J$15,'1. General Inputs'!$L$15,'1. General Inputs'!$N$15)/12)*CHOOSE(I$7,'2. Protocols'!$K15,'2. Protocols'!$L15,'2. Protocols'!$M15)+'3. ARV Substitutions'!M41,0)</f>
        <v>#VALUE!</v>
      </c>
      <c r="J16" s="72" t="e">
        <f>MAX(I16*(1+'1. General Inputs'!$AW$23+HLOOKUP(J$7,'1. General Inputs'!$AW$17:$AY$19,ROWS('1. General Inputs'!$AU$17:$AU$19),0))+(CHOOSE(J$7,'1. General Inputs'!$J$15,'1. General Inputs'!$L$15,'1. General Inputs'!$N$15)/12)*CHOOSE(J$7,'2. Protocols'!$K15,'2. Protocols'!$L15,'2. Protocols'!$M15)+'3. ARV Substitutions'!N41,0)</f>
        <v>#VALUE!</v>
      </c>
      <c r="K16" s="72" t="e">
        <f>MAX(J16*(1+'1. General Inputs'!$AW$23+HLOOKUP(K$7,'1. General Inputs'!$AW$17:$AY$19,ROWS('1. General Inputs'!$AU$17:$AU$19),0))+(CHOOSE(K$7,'1. General Inputs'!$J$15,'1. General Inputs'!$L$15,'1. General Inputs'!$N$15)/12)*CHOOSE(K$7,'2. Protocols'!$K15,'2. Protocols'!$L15,'2. Protocols'!$M15)+'3. ARV Substitutions'!O41,0)</f>
        <v>#VALUE!</v>
      </c>
      <c r="L16" s="72" t="e">
        <f>MAX(K16*(1+'1. General Inputs'!$AW$23+HLOOKUP(L$7,'1. General Inputs'!$AW$17:$AY$19,ROWS('1. General Inputs'!$AU$17:$AU$19),0))+(CHOOSE(L$7,'1. General Inputs'!$J$15,'1. General Inputs'!$L$15,'1. General Inputs'!$N$15)/12)*CHOOSE(L$7,'2. Protocols'!$K15,'2. Protocols'!$L15,'2. Protocols'!$M15)+'3. ARV Substitutions'!P41,0)</f>
        <v>#VALUE!</v>
      </c>
      <c r="M16" s="72" t="e">
        <f>MAX(L16*(1+'1. General Inputs'!$AW$23+HLOOKUP(M$7,'1. General Inputs'!$AW$17:$AY$19,ROWS('1. General Inputs'!$AU$17:$AU$19),0))+(CHOOSE(M$7,'1. General Inputs'!$J$15,'1. General Inputs'!$L$15,'1. General Inputs'!$N$15)/12)*CHOOSE(M$7,'2. Protocols'!$K15,'2. Protocols'!$L15,'2. Protocols'!$M15)+'3. ARV Substitutions'!Q41,0)</f>
        <v>#VALUE!</v>
      </c>
      <c r="N16" s="72" t="e">
        <f>MAX(M16*(1+'1. General Inputs'!$AW$23+HLOOKUP(N$7,'1. General Inputs'!$AW$17:$AY$19,ROWS('1. General Inputs'!$AU$17:$AU$19),0))+(CHOOSE(N$7,'1. General Inputs'!$J$15,'1. General Inputs'!$L$15,'1. General Inputs'!$N$15)/12)*CHOOSE(N$7,'2. Protocols'!$K15,'2. Protocols'!$L15,'2. Protocols'!$M15)+'3. ARV Substitutions'!R41,0)</f>
        <v>#VALUE!</v>
      </c>
      <c r="O16" s="72" t="e">
        <f>MAX(N16*(1+'1. General Inputs'!$AW$23+HLOOKUP(O$7,'1. General Inputs'!$AW$17:$AY$19,ROWS('1. General Inputs'!$AU$17:$AU$19),0))+(CHOOSE(O$7,'1. General Inputs'!$J$15,'1. General Inputs'!$L$15,'1. General Inputs'!$N$15)/12)*CHOOSE(O$7,'2. Protocols'!$K15,'2. Protocols'!$L15,'2. Protocols'!$M15)+'3. ARV Substitutions'!S41,0)</f>
        <v>#VALUE!</v>
      </c>
      <c r="P16" s="72" t="e">
        <f>MAX(O16*(1+'1. General Inputs'!$AW$23+HLOOKUP(P$7,'1. General Inputs'!$AW$17:$AY$19,ROWS('1. General Inputs'!$AU$17:$AU$19),0))+(CHOOSE(P$7,'1. General Inputs'!$J$15,'1. General Inputs'!$L$15,'1. General Inputs'!$N$15)/12)*CHOOSE(P$7,'2. Protocols'!$K15,'2. Protocols'!$L15,'2. Protocols'!$M15)+'3. ARV Substitutions'!T41,0)</f>
        <v>#VALUE!</v>
      </c>
      <c r="Q16" s="72" t="e">
        <f>MAX(P16*(1+'1. General Inputs'!$AW$23+HLOOKUP(Q$7,'1. General Inputs'!$AW$17:$AY$19,ROWS('1. General Inputs'!$AU$17:$AU$19),0))+(CHOOSE(Q$7,'1. General Inputs'!$J$15,'1. General Inputs'!$L$15,'1. General Inputs'!$N$15)/12)*CHOOSE(Q$7,'2. Protocols'!$K15,'2. Protocols'!$L15,'2. Protocols'!$M15)+'3. ARV Substitutions'!U41,0)</f>
        <v>#VALUE!</v>
      </c>
      <c r="R16" s="72" t="e">
        <f>MAX(Q16*(1+'1. General Inputs'!$AW$23+HLOOKUP(R$7,'1. General Inputs'!$AW$17:$AY$19,ROWS('1. General Inputs'!$AU$17:$AU$19),0))+(CHOOSE(R$7,'1. General Inputs'!$J$15,'1. General Inputs'!$L$15,'1. General Inputs'!$N$15)/12)*CHOOSE(R$7,'2. Protocols'!$K15,'2. Protocols'!$L15,'2. Protocols'!$M15)+'3. ARV Substitutions'!V41,0)</f>
        <v>#VALUE!</v>
      </c>
      <c r="S16" s="72" t="e">
        <f>MAX(R16*(1+'1. General Inputs'!$AW$23+HLOOKUP(S$7,'1. General Inputs'!$AW$17:$AY$19,ROWS('1. General Inputs'!$AU$17:$AU$19),0))+(CHOOSE(S$7,'1. General Inputs'!$J$15,'1. General Inputs'!$L$15,'1. General Inputs'!$N$15)/12)*CHOOSE(S$7,'2. Protocols'!$K15,'2. Protocols'!$L15,'2. Protocols'!$M15)+'3. ARV Substitutions'!W41,0)</f>
        <v>#VALUE!</v>
      </c>
      <c r="T16" s="72" t="e">
        <f>MAX(S16*(1+'1. General Inputs'!$AW$23+HLOOKUP(T$7,'1. General Inputs'!$AW$17:$AY$19,ROWS('1. General Inputs'!$AU$17:$AU$19),0))+(CHOOSE(T$7,'1. General Inputs'!$J$15,'1. General Inputs'!$L$15,'1. General Inputs'!$N$15)/12)*CHOOSE(T$7,'2. Protocols'!$K15,'2. Protocols'!$L15,'2. Protocols'!$M15)+'3. ARV Substitutions'!X41,0)</f>
        <v>#VALUE!</v>
      </c>
      <c r="U16" s="72" t="e">
        <f>MAX(T16*(1+'1. General Inputs'!$AW$23+HLOOKUP(U$7,'1. General Inputs'!$AW$17:$AY$19,ROWS('1. General Inputs'!$AU$17:$AU$19),0))+(CHOOSE(U$7,'1. General Inputs'!$J$15,'1. General Inputs'!$L$15,'1. General Inputs'!$N$15)/12)*CHOOSE(U$7,'2. Protocols'!$K15,'2. Protocols'!$L15,'2. Protocols'!$M15)+'3. ARV Substitutions'!Y41,0)</f>
        <v>#VALUE!</v>
      </c>
      <c r="V16" s="72" t="e">
        <f>MAX(U16*(1+'1. General Inputs'!$AW$23+HLOOKUP(V$7,'1. General Inputs'!$AW$17:$AY$19,ROWS('1. General Inputs'!$AU$17:$AU$19),0))+(CHOOSE(V$7,'1. General Inputs'!$J$15,'1. General Inputs'!$L$15,'1. General Inputs'!$N$15)/12)*CHOOSE(V$7,'2. Protocols'!$K15,'2. Protocols'!$L15,'2. Protocols'!$M15)+'3. ARV Substitutions'!Z41,0)</f>
        <v>#VALUE!</v>
      </c>
      <c r="W16" s="72" t="e">
        <f>MAX(V16*(1+'1. General Inputs'!$AW$23+HLOOKUP(W$7,'1. General Inputs'!$AW$17:$AY$19,ROWS('1. General Inputs'!$AU$17:$AU$19),0))+(CHOOSE(W$7,'1. General Inputs'!$J$15,'1. General Inputs'!$L$15,'1. General Inputs'!$N$15)/12)*CHOOSE(W$7,'2. Protocols'!$K15,'2. Protocols'!$L15,'2. Protocols'!$M15)+'3. ARV Substitutions'!AA41,0)</f>
        <v>#VALUE!</v>
      </c>
      <c r="X16" s="72" t="e">
        <f>MAX(W16*(1+'1. General Inputs'!$AW$23+HLOOKUP(X$7,'1. General Inputs'!$AW$17:$AY$19,ROWS('1. General Inputs'!$AU$17:$AU$19),0))+(CHOOSE(X$7,'1. General Inputs'!$J$15,'1. General Inputs'!$L$15,'1. General Inputs'!$N$15)/12)*CHOOSE(X$7,'2. Protocols'!$K15,'2. Protocols'!$L15,'2. Protocols'!$M15)+'3. ARV Substitutions'!AB41,0)</f>
        <v>#VALUE!</v>
      </c>
      <c r="Y16" s="72" t="e">
        <f>MAX(X16*(1+'1. General Inputs'!$AW$23+HLOOKUP(Y$7,'1. General Inputs'!$AW$17:$AY$19,ROWS('1. General Inputs'!$AU$17:$AU$19),0))+(CHOOSE(Y$7,'1. General Inputs'!$J$15,'1. General Inputs'!$L$15,'1. General Inputs'!$N$15)/12)*CHOOSE(Y$7,'2. Protocols'!$K15,'2. Protocols'!$L15,'2. Protocols'!$M15)+'3. ARV Substitutions'!AC41,0)</f>
        <v>#VALUE!</v>
      </c>
      <c r="Z16" s="72" t="e">
        <f>MAX(Y16*(1+'1. General Inputs'!$AW$23+HLOOKUP(Z$7,'1. General Inputs'!$AW$17:$AY$19,ROWS('1. General Inputs'!$AU$17:$AU$19),0))+(CHOOSE(Z$7,'1. General Inputs'!$J$15,'1. General Inputs'!$L$15,'1. General Inputs'!$N$15)/12)*CHOOSE(Z$7,'2. Protocols'!$K15,'2. Protocols'!$L15,'2. Protocols'!$M15)+'3. ARV Substitutions'!AD41,0)</f>
        <v>#VALUE!</v>
      </c>
      <c r="AA16" s="72" t="e">
        <f>MAX(Z16*(1+'1. General Inputs'!$AW$23+HLOOKUP(AA$7,'1. General Inputs'!$AW$17:$AY$19,ROWS('1. General Inputs'!$AU$17:$AU$19),0))+(CHOOSE(AA$7,'1. General Inputs'!$J$15,'1. General Inputs'!$L$15,'1. General Inputs'!$N$15)/12)*CHOOSE(AA$7,'2. Protocols'!$K15,'2. Protocols'!$L15,'2. Protocols'!$M15)+'3. ARV Substitutions'!AE41,0)</f>
        <v>#VALUE!</v>
      </c>
      <c r="AB16" s="72" t="e">
        <f>MAX(AA16*(1+'1. General Inputs'!$AW$23+HLOOKUP(AB$7,'1. General Inputs'!$AW$17:$AY$19,ROWS('1. General Inputs'!$AU$17:$AU$19),0))+(CHOOSE(AB$7,'1. General Inputs'!$J$15,'1. General Inputs'!$L$15,'1. General Inputs'!$N$15)/12)*CHOOSE(AB$7,'2. Protocols'!$K15,'2. Protocols'!$L15,'2. Protocols'!$M15)+'3. ARV Substitutions'!AF41,0)</f>
        <v>#VALUE!</v>
      </c>
      <c r="AC16" s="72" t="e">
        <f>MAX(AB16*(1+'1. General Inputs'!$AW$23+HLOOKUP(AC$7,'1. General Inputs'!$AW$17:$AY$19,ROWS('1. General Inputs'!$AU$17:$AU$19),0))+(CHOOSE(AC$7,'1. General Inputs'!$J$15,'1. General Inputs'!$L$15,'1. General Inputs'!$N$15)/12)*CHOOSE(AC$7,'2. Protocols'!$K15,'2. Protocols'!$L15,'2. Protocols'!$M15)+'3. ARV Substitutions'!AG41,0)</f>
        <v>#VALUE!</v>
      </c>
      <c r="AD16" s="72" t="e">
        <f>MAX(AC16*(1+'1. General Inputs'!$AW$23+HLOOKUP(AD$7,'1. General Inputs'!$AW$17:$AY$19,ROWS('1. General Inputs'!$AU$17:$AU$19),0))+(CHOOSE(AD$7,'1. General Inputs'!$J$15,'1. General Inputs'!$L$15,'1. General Inputs'!$N$15)/12)*CHOOSE(AD$7,'2. Protocols'!$K15,'2. Protocols'!$L15,'2. Protocols'!$M15)+'3. ARV Substitutions'!AH41,0)</f>
        <v>#VALUE!</v>
      </c>
      <c r="AE16" s="72" t="e">
        <f>MAX(AD16*(1+'1. General Inputs'!$AW$23+HLOOKUP(AE$7,'1. General Inputs'!$AW$17:$AY$19,ROWS('1. General Inputs'!$AU$17:$AU$19),0))+(CHOOSE(AE$7,'1. General Inputs'!$J$15,'1. General Inputs'!$L$15,'1. General Inputs'!$N$15)/12)*CHOOSE(AE$7,'2. Protocols'!$K15,'2. Protocols'!$L15,'2. Protocols'!$M15)+'3. ARV Substitutions'!AI41,0)</f>
        <v>#VALUE!</v>
      </c>
      <c r="AF16" s="72" t="e">
        <f>MAX(AE16*(1+'1. General Inputs'!$AW$23+HLOOKUP(AF$7,'1. General Inputs'!$AW$17:$AY$19,ROWS('1. General Inputs'!$AU$17:$AU$19),0))+(CHOOSE(AF$7,'1. General Inputs'!$J$15,'1. General Inputs'!$L$15,'1. General Inputs'!$N$15)/12)*CHOOSE(AF$7,'2. Protocols'!$K15,'2. Protocols'!$L15,'2. Protocols'!$M15)+'3. ARV Substitutions'!AJ41,0)</f>
        <v>#VALUE!</v>
      </c>
      <c r="AG16" s="72" t="e">
        <f>MAX(AF16*(1+'1. General Inputs'!$AW$23+HLOOKUP(AG$7,'1. General Inputs'!$AW$17:$AY$19,ROWS('1. General Inputs'!$AU$17:$AU$19),0))+(CHOOSE(AG$7,'1. General Inputs'!$J$15,'1. General Inputs'!$L$15,'1. General Inputs'!$N$15)/12)*CHOOSE(AG$7,'2. Protocols'!$K15,'2. Protocols'!$L15,'2. Protocols'!$M15)+'3. ARV Substitutions'!AK41,0)</f>
        <v>#VALUE!</v>
      </c>
      <c r="AH16" s="72" t="e">
        <f>MAX(AG16*(1+'1. General Inputs'!$AW$23+HLOOKUP(AH$7,'1. General Inputs'!$AW$17:$AY$19,ROWS('1. General Inputs'!$AU$17:$AU$19),0))+(CHOOSE(AH$7,'1. General Inputs'!$J$15,'1. General Inputs'!$L$15,'1. General Inputs'!$N$15)/12)*CHOOSE(AH$7,'2. Protocols'!$K15,'2. Protocols'!$L15,'2. Protocols'!$M15)+'3. ARV Substitutions'!AL41,0)</f>
        <v>#VALUE!</v>
      </c>
      <c r="AI16" s="72" t="e">
        <f>MAX(AH16*(1+'1. General Inputs'!$AW$23+HLOOKUP(AI$7,'1. General Inputs'!$AW$17:$AY$19,ROWS('1. General Inputs'!$AU$17:$AU$19),0))+(CHOOSE(AI$7,'1. General Inputs'!$J$15,'1. General Inputs'!$L$15,'1. General Inputs'!$N$15)/12)*CHOOSE(AI$7,'2. Protocols'!$K15,'2. Protocols'!$L15,'2. Protocols'!$M15)+'3. ARV Substitutions'!AM41,0)</f>
        <v>#VALUE!</v>
      </c>
      <c r="AJ16" s="72" t="e">
        <f>MAX(AI16*(1+'1. General Inputs'!$AW$23+HLOOKUP(AJ$7,'1. General Inputs'!$AW$17:$AY$19,ROWS('1. General Inputs'!$AU$17:$AU$19),0))+(CHOOSE(AJ$7,'1. General Inputs'!$J$15,'1. General Inputs'!$L$15,'1. General Inputs'!$N$15)/12)*CHOOSE(AJ$7,'2. Protocols'!$K15,'2. Protocols'!$L15,'2. Protocols'!$M15)+'3. ARV Substitutions'!AN41,0)</f>
        <v>#VALUE!</v>
      </c>
      <c r="AK16" s="72" t="e">
        <f>MAX(AJ16*(1+'1. General Inputs'!$AW$23+HLOOKUP(AK$7,'1. General Inputs'!$AW$17:$AY$19,ROWS('1. General Inputs'!$AU$17:$AU$19),0))+(CHOOSE(AK$7,'1. General Inputs'!$J$15,'1. General Inputs'!$L$15,'1. General Inputs'!$N$15)/12)*CHOOSE(AK$7,'2. Protocols'!$K15,'2. Protocols'!$L15,'2. Protocols'!$M15)+'3. ARV Substitutions'!AO41,0)</f>
        <v>#VALUE!</v>
      </c>
      <c r="AL16" s="72" t="e">
        <f>MAX(AK16*(1+'1. General Inputs'!$AW$23+HLOOKUP(AL$7,'1. General Inputs'!$AW$17:$AY$19,ROWS('1. General Inputs'!$AU$17:$AU$19),0))+(CHOOSE(AL$7,'1. General Inputs'!$J$15,'1. General Inputs'!$L$15,'1. General Inputs'!$N$15)/12)*CHOOSE(AL$7,'2. Protocols'!$K15,'2. Protocols'!$L15,'2. Protocols'!$M15)+'3. ARV Substitutions'!AP41,0)</f>
        <v>#VALUE!</v>
      </c>
      <c r="AM16" s="72" t="e">
        <f>MAX(AL16*(1+'1. General Inputs'!$AW$23+HLOOKUP(AM$7,'1. General Inputs'!$AW$17:$AY$19,ROWS('1. General Inputs'!$AU$17:$AU$19),0))+(CHOOSE(AM$7,'1. General Inputs'!$J$15,'1. General Inputs'!$L$15,'1. General Inputs'!$N$15)/12)*CHOOSE(AM$7,'2. Protocols'!$K15,'2. Protocols'!$L15,'2. Protocols'!$M15)+'3. ARV Substitutions'!AQ41,0)</f>
        <v>#VALUE!</v>
      </c>
      <c r="AN16" s="72" t="e">
        <f>MAX(AM16*(1+'1. General Inputs'!$AW$23+HLOOKUP(AN$7,'1. General Inputs'!$AW$17:$AY$19,ROWS('1. General Inputs'!$AU$17:$AU$19),0))+(CHOOSE(AN$7,'1. General Inputs'!$J$15,'1. General Inputs'!$L$15,'1. General Inputs'!$N$15)/12)*CHOOSE(AN$7,'2. Protocols'!$K15,'2. Protocols'!$L15,'2. Protocols'!$M15)+'3. ARV Substitutions'!AR41,0)</f>
        <v>#VALUE!</v>
      </c>
      <c r="AO16" s="72" t="e">
        <f>MAX(AN16*(1+'1. General Inputs'!$AW$23+HLOOKUP(AO$7,'1. General Inputs'!$AW$17:$AY$19,ROWS('1. General Inputs'!$AU$17:$AU$19),0))+(CHOOSE(AO$7,'1. General Inputs'!$J$15,'1. General Inputs'!$L$15,'1. General Inputs'!$N$15)/12)*CHOOSE(AO$7,'2. Protocols'!$K15,'2. Protocols'!$L15,'2. Protocols'!$M15)+'3. ARV Substitutions'!AS41,0)</f>
        <v>#VALUE!</v>
      </c>
      <c r="AP16" s="72" t="e">
        <f>MAX(AO16*(1+'1. General Inputs'!$AW$23+HLOOKUP(AP$7,'1. General Inputs'!$AW$17:$AY$19,ROWS('1. General Inputs'!$AU$17:$AU$19),0))+(CHOOSE(AP$7,'1. General Inputs'!$J$15,'1. General Inputs'!$L$15,'1. General Inputs'!$N$15)/12)*CHOOSE(AP$7,'2. Protocols'!$K15,'2. Protocols'!$L15,'2. Protocols'!$M15)+'3. ARV Substitutions'!AT41,0)</f>
        <v>#VALUE!</v>
      </c>
      <c r="AQ16" s="72" t="e">
        <f>MAX(AP16*(1+'1. General Inputs'!$AW$23+HLOOKUP(AQ$7,'1. General Inputs'!$AW$17:$AY$19,ROWS('1. General Inputs'!$AU$17:$AU$19),0))+(CHOOSE(AQ$7,'1. General Inputs'!$J$15,'1. General Inputs'!$L$15,'1. General Inputs'!$N$15)/12)*CHOOSE(AQ$7,'2. Protocols'!$K15,'2. Protocols'!$L15,'2. Protocols'!$M15)+'3. ARV Substitutions'!AU41,0)</f>
        <v>#VALUE!</v>
      </c>
      <c r="CA16" s="51" t="e">
        <f t="shared" si="30"/>
        <v>#VALUE!</v>
      </c>
      <c r="CB16" s="51" t="e">
        <f t="shared" si="31"/>
        <v>#VALUE!</v>
      </c>
      <c r="CC16" s="51" t="e">
        <f t="shared" si="32"/>
        <v>#VALUE!</v>
      </c>
      <c r="CD16" s="51" t="e">
        <f t="shared" si="33"/>
        <v>#VALUE!</v>
      </c>
      <c r="CE16" s="51" t="e">
        <f t="shared" si="34"/>
        <v>#VALUE!</v>
      </c>
      <c r="CF16" s="51" t="e">
        <f t="shared" si="35"/>
        <v>#VALUE!</v>
      </c>
      <c r="CG16" s="51" t="e">
        <f t="shared" si="36"/>
        <v>#VALUE!</v>
      </c>
      <c r="CH16" s="51" t="e">
        <f t="shared" si="37"/>
        <v>#VALUE!</v>
      </c>
      <c r="CI16" s="51" t="e">
        <f t="shared" si="38"/>
        <v>#VALUE!</v>
      </c>
      <c r="CJ16" s="51" t="e">
        <f t="shared" si="39"/>
        <v>#VALUE!</v>
      </c>
      <c r="CK16" s="51" t="e">
        <f t="shared" si="40"/>
        <v>#VALUE!</v>
      </c>
      <c r="CL16" s="51" t="e">
        <f t="shared" si="41"/>
        <v>#VALUE!</v>
      </c>
      <c r="CM16" s="51" t="e">
        <f t="shared" si="42"/>
        <v>#VALUE!</v>
      </c>
      <c r="CN16" s="51" t="e">
        <f t="shared" si="43"/>
        <v>#VALUE!</v>
      </c>
      <c r="CO16" s="51" t="e">
        <f t="shared" si="44"/>
        <v>#VALUE!</v>
      </c>
      <c r="CP16" s="51" t="e">
        <f t="shared" si="45"/>
        <v>#VALUE!</v>
      </c>
      <c r="CQ16" s="51" t="e">
        <f t="shared" si="46"/>
        <v>#VALUE!</v>
      </c>
      <c r="CR16" s="51" t="e">
        <f t="shared" si="47"/>
        <v>#VALUE!</v>
      </c>
      <c r="CS16" s="51" t="e">
        <f t="shared" si="48"/>
        <v>#VALUE!</v>
      </c>
      <c r="CT16" s="51" t="e">
        <f t="shared" si="49"/>
        <v>#VALUE!</v>
      </c>
      <c r="CU16" s="51" t="e">
        <f t="shared" si="50"/>
        <v>#VALUE!</v>
      </c>
      <c r="CV16" s="51" t="e">
        <f t="shared" si="51"/>
        <v>#VALUE!</v>
      </c>
      <c r="CW16" s="51" t="e">
        <f t="shared" si="52"/>
        <v>#VALUE!</v>
      </c>
      <c r="CX16" s="51" t="e">
        <f t="shared" si="53"/>
        <v>#VALUE!</v>
      </c>
      <c r="CY16" s="51" t="e">
        <f t="shared" si="54"/>
        <v>#VALUE!</v>
      </c>
      <c r="CZ16" s="51" t="e">
        <f t="shared" si="55"/>
        <v>#VALUE!</v>
      </c>
      <c r="DA16" s="51" t="e">
        <f t="shared" si="56"/>
        <v>#VALUE!</v>
      </c>
      <c r="DB16" s="51" t="e">
        <f t="shared" si="57"/>
        <v>#VALUE!</v>
      </c>
      <c r="DC16" s="51" t="e">
        <f t="shared" si="58"/>
        <v>#VALUE!</v>
      </c>
      <c r="DD16" s="51" t="e">
        <f t="shared" si="59"/>
        <v>#VALUE!</v>
      </c>
      <c r="DE16" s="51" t="e">
        <f t="shared" si="60"/>
        <v>#VALUE!</v>
      </c>
      <c r="DF16" s="51" t="e">
        <f t="shared" si="61"/>
        <v>#VALUE!</v>
      </c>
      <c r="DG16" s="51" t="e">
        <f t="shared" si="62"/>
        <v>#VALUE!</v>
      </c>
      <c r="DH16" s="51" t="e">
        <f t="shared" si="63"/>
        <v>#VALUE!</v>
      </c>
      <c r="DI16" s="51" t="e">
        <f t="shared" si="64"/>
        <v>#VALUE!</v>
      </c>
      <c r="DJ16" s="51" t="e">
        <f t="shared" si="65"/>
        <v>#VALUE!</v>
      </c>
      <c r="DL16" s="21" t="str">
        <f>CONCATENATE('2. Protocols'!C15, '2. Protocols'!D15, '2. Protocols'!E15)</f>
        <v>+</v>
      </c>
      <c r="DM16" s="21" t="str">
        <f>CONCATENATE('2. Protocols'!C15, '2. Protocols'!D15, '2. Protocols'!E15, '2. Protocols'!F15, '2. Protocols'!G15,)</f>
        <v>++</v>
      </c>
      <c r="DO16" s="27">
        <f>IF(AND(OR(ISBLANK(DO$9),DO$9=0)=FALSE,OR(DO$9='2. Protocols'!$C15,DO$9='2. Protocols'!$E15,DO$9='2. Protocols'!$G15)),1,0)*'4. Formulations'!$I15</f>
        <v>0</v>
      </c>
      <c r="DP16" s="27">
        <f>IF(AND(OR(ISBLANK(DP$9),DP$9=0)=FALSE,OR(DP$9='2. Protocols'!$C15,DP$9='2. Protocols'!$E15,DP$9='2. Protocols'!$G15)),1,0)*'4. Formulations'!$I15</f>
        <v>0</v>
      </c>
      <c r="DQ16" s="27">
        <f>IF(AND(OR(ISBLANK(DQ$9),DQ$9=0)=FALSE,OR(DQ$9='2. Protocols'!$C15,DQ$9='2. Protocols'!$E15,DQ$9='2. Protocols'!$G15)),1,0)*'4. Formulations'!$I15</f>
        <v>0</v>
      </c>
      <c r="DR16" s="27">
        <f>IF(AND(OR(ISBLANK(DR$9),DR$9=0)=FALSE,OR(DR$9='2. Protocols'!$C15,DR$9='2. Protocols'!$E15,DR$9='2. Protocols'!$G15)),1,0)*'4. Formulations'!$I15</f>
        <v>0</v>
      </c>
      <c r="DS16" s="27">
        <f>IF(AND(OR(ISBLANK(DS$9),DS$9=0)=FALSE,OR(DS$9='2. Protocols'!$C15,DS$9='2. Protocols'!$E15,DS$9='2. Protocols'!$G15)),1,0)*'4. Formulations'!$I15</f>
        <v>0</v>
      </c>
      <c r="DT16" s="27">
        <f>IF(AND(OR(ISBLANK(DT$9),DT$9=0)=FALSE,OR(DT$9='2. Protocols'!$C15,DT$9='2. Protocols'!$E15,DT$9='2. Protocols'!$G15)),1,0)*'4. Formulations'!$I15</f>
        <v>0</v>
      </c>
      <c r="DU16" s="27">
        <f>IF(AND(OR(ISBLANK(DU$9),DU$9=0)=FALSE,OR(DU$9='2. Protocols'!$C15,DU$9='2. Protocols'!$E15,DU$9='2. Protocols'!$G15)),1,0)*'4. Formulations'!$I15</f>
        <v>0</v>
      </c>
      <c r="DV16" s="27">
        <f>IF(AND(OR(ISBLANK(DV$9),DV$9=0)=FALSE,OR(DV$9='2. Protocols'!$C15,DV$9='2. Protocols'!$E15,DV$9='2. Protocols'!$G15)),1,0)*'4. Formulations'!$I15</f>
        <v>0</v>
      </c>
      <c r="DW16" s="27">
        <f>IF(AND(OR(ISBLANK(DW$9),DW$9=0)=FALSE,OR(DW$9='2. Protocols'!$C15,DW$9='2. Protocols'!$E15,DW$9='2. Protocols'!$G15)),1,0)*'4. Formulations'!$I15</f>
        <v>0</v>
      </c>
      <c r="DX16" s="27">
        <f>IF(AND(OR(ISBLANK(DX$9),DX$9=0)=FALSE,OR(DX$9='2. Protocols'!$C15,DX$9='2. Protocols'!$E15,DX$9='2. Protocols'!$G15)),1,0)*'4. Formulations'!$I15</f>
        <v>0</v>
      </c>
      <c r="DY16" s="27">
        <f>IF(AND(OR(ISBLANK(DY$9),DY$9=0)=FALSE,OR(DY$9='2. Protocols'!$C15,DY$9='2. Protocols'!$E15,DY$9='2. Protocols'!$G15)),1,0)*'4. Formulations'!$I15</f>
        <v>0</v>
      </c>
      <c r="DZ16" s="27">
        <f>IF(AND(OR(ISBLANK(DZ$9),DZ$9=0)=FALSE,OR(DZ$9='2. Protocols'!$C15,DZ$9='2. Protocols'!$E15,DZ$9='2. Protocols'!$G15)),1,0)*'4. Formulations'!$I15</f>
        <v>0</v>
      </c>
      <c r="EA16" s="27">
        <f>IF(AND(OR(ISBLANK(EA$9),EA$9=0)=FALSE,OR(EA$9='2. Protocols'!$C15,EA$9='2. Protocols'!$E15,EA$9='2. Protocols'!$G15)),1,0)*'4. Formulations'!$I15</f>
        <v>0</v>
      </c>
      <c r="EB16" s="27">
        <f>IF(AND(OR(ISBLANK(EB$9),EB$9=0)=FALSE,OR(EB$9='2. Protocols'!$C15,EB$9='2. Protocols'!$E15,EB$9='2. Protocols'!$G15)),1,0)*'4. Formulations'!$I15</f>
        <v>0</v>
      </c>
      <c r="EC16" s="27">
        <f>IF(AND(OR(ISBLANK(EC$9),EC$9=0)=FALSE,OR(EC$9='2. Protocols'!$C15,EC$9='2. Protocols'!$E15,EC$9='2. Protocols'!$G15)),1,0)*'4. Formulations'!$I15</f>
        <v>0</v>
      </c>
      <c r="ED16" s="27">
        <f>IF(AND(OR(ISBLANK(ED$9),ED$9=0)=FALSE,OR(ED$9='2. Protocols'!$C15,ED$9='2. Protocols'!$E15,ED$9='2. Protocols'!$G15)),1,0)*'4. Formulations'!$I15</f>
        <v>0</v>
      </c>
      <c r="EE16" s="27">
        <f>IF(AND(OR(ISBLANK(EE$9),EE$9=0)=FALSE,OR(EE$9='2. Protocols'!$C15,EE$9='2. Protocols'!$E15,EE$9='2. Protocols'!$G15)),1,0)*'4. Formulations'!$I15</f>
        <v>0</v>
      </c>
      <c r="EF16" s="27">
        <f>IF(AND(OR(ISBLANK(EF$9),EF$9=0)=FALSE,OR(EF$9='2. Protocols'!$C15,EF$9='2. Protocols'!$E15,EF$9='2. Protocols'!$G15)),1,0)*'4. Formulations'!$I15</f>
        <v>0</v>
      </c>
      <c r="EG16" s="27">
        <f>IF(AND(OR(ISBLANK(EG$9),EG$9=0)=FALSE,OR(EG$9='2. Protocols'!$C15,EG$9='2. Protocols'!$E15,EG$9='2. Protocols'!$G15)),1,0)*'4. Formulations'!$I15</f>
        <v>0</v>
      </c>
      <c r="EH16" s="27">
        <f>IF(AND(OR(ISBLANK(EH$9),EH$9=0)=FALSE,OR(EH$9='2. Protocols'!$C15,EH$9='2. Protocols'!$E15,EH$9='2. Protocols'!$G15)),1,0)*'4. Formulations'!$I15</f>
        <v>0</v>
      </c>
      <c r="EI16" s="27">
        <f>IF(AND(OR(ISBLANK(EI$9),EI$9=0)=FALSE,OR(EI$9='2. Protocols'!$C15,EI$9='2. Protocols'!$E15,EI$9='2. Protocols'!$G15)),1,0)*'4. Formulations'!$I15</f>
        <v>0</v>
      </c>
      <c r="EJ16" s="27">
        <f>IF(AND(OR(ISBLANK(EJ$9),EJ$9=0)=FALSE,OR(EJ$9='2. Protocols'!$C15,EJ$9='2. Protocols'!$E15,EJ$9='2. Protocols'!$G15)),1,0)*'4. Formulations'!$I15</f>
        <v>0</v>
      </c>
      <c r="EK16" s="27">
        <f>IF(AND(OR(ISBLANK(EK$9),EK$9=0)=FALSE,OR(EK$9='2. Protocols'!$C15,EK$9='2. Protocols'!$E15,EK$9='2. Protocols'!$G15)),1,0)*'4. Formulations'!$I15</f>
        <v>0</v>
      </c>
      <c r="EL16" s="27">
        <f>IF(AND(OR(ISBLANK(EL$9),EL$9=0)=FALSE,OR(EL$9='2. Protocols'!$C15,EL$9='2. Protocols'!$E15,EL$9='2. Protocols'!$G15)),1,0)*'4. Formulations'!$I15</f>
        <v>0</v>
      </c>
      <c r="EM16" s="27">
        <f>IF(AND(OR(ISBLANK(EM$9),EM$9=0)=FALSE,OR(EM$9='2. Protocols'!$C15,EM$9='2. Protocols'!$E15,EM$9='2. Protocols'!$G15)),1,0)*'4. Formulations'!$I15</f>
        <v>0</v>
      </c>
      <c r="EN16" s="27">
        <f>IF(AND(OR(ISBLANK(EN$9),EN$9=0)=FALSE,OR(EN$9='2. Protocols'!$C15,EN$9='2. Protocols'!$E15,EN$9='2. Protocols'!$G15)),1,0)*'4. Formulations'!$I15</f>
        <v>0</v>
      </c>
      <c r="EO16" s="27">
        <f>IF(AND(OR(ISBLANK(EO$9),EO$9=0)=FALSE,OR(EO$9='2. Protocols'!$C15,EO$9='2. Protocols'!$E15,EO$9='2. Protocols'!$G15)),1,0)*'4. Formulations'!$I15</f>
        <v>0</v>
      </c>
      <c r="EP16" s="27">
        <f>IF(AND(OR(ISBLANK(EP$9),EP$9=0)=FALSE,OR(EP$9='2. Protocols'!$C15,EP$9='2. Protocols'!$E15,EP$9='2. Protocols'!$G15)),1,0)*'4. Formulations'!$I15</f>
        <v>0</v>
      </c>
      <c r="EQ16" s="27">
        <f>IF(AND(OR(ISBLANK(EQ$9),EQ$9=0)=FALSE,OR(EQ$9='2. Protocols'!$C15,EQ$9='2. Protocols'!$E15,EQ$9='2. Protocols'!$G15)),1,0)*'4. Formulations'!$I15</f>
        <v>0</v>
      </c>
      <c r="ER16" s="27">
        <f>IF(AND(OR(ISBLANK(ER$9),ER$9=0)=FALSE,OR(ER$9='2. Protocols'!$C15,ER$9='2. Protocols'!$E15,ER$9='2. Protocols'!$G15)),1,0)*'4. Formulations'!$I15</f>
        <v>0</v>
      </c>
      <c r="ES16" s="27">
        <f>IF(AND(OR(ISBLANK(ES$9),ES$9=0)=FALSE,OR(ES$9='2. Protocols'!$C15,ES$9='2. Protocols'!$E15,ES$9='2. Protocols'!$G15)),1,0)*'4. Formulations'!$I15</f>
        <v>0</v>
      </c>
      <c r="ET16" s="27">
        <f>IF(AND(OR(ISBLANK(ET$9),ET$9=0)=FALSE,OR(ET$9='2. Protocols'!$C15,ET$9='2. Protocols'!$E15,ET$9='2. Protocols'!$G15)),1,0)*'4. Formulations'!$I15</f>
        <v>0</v>
      </c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N16" s="27">
        <f>IF(AND(OR(ISBLANK(FN$9),FN$9=0)=FALSE,FN$9=$DL16),1,0)*'4. Formulations'!$J15</f>
        <v>0</v>
      </c>
      <c r="FO16" s="27">
        <f>IF(AND(OR(ISBLANK(FO$9),FO$9=0)=FALSE,FO$9=$DL16),1,0)*'4. Formulations'!$J15</f>
        <v>0</v>
      </c>
      <c r="FP16" s="27">
        <f>IF(AND(OR(ISBLANK(FP$9),FP$9=0)=FALSE,FP$9=$DL16),1,0)*'4. Formulations'!$J15</f>
        <v>0</v>
      </c>
      <c r="FQ16" s="27">
        <f>IF(AND(OR(ISBLANK(FQ$9),FQ$9=0)=FALSE,FQ$9=$DL16),1,0)*'4. Formulations'!$J15</f>
        <v>0</v>
      </c>
      <c r="FR16" s="27">
        <f>IF(AND(OR(ISBLANK(FR$9),FR$9=0)=FALSE,FR$9=$DL16),1,0)*'4. Formulations'!$J15</f>
        <v>0</v>
      </c>
      <c r="FS16" s="27">
        <f>IF(AND(OR(ISBLANK(FS$9),FS$9=0)=FALSE,FS$9=$DL16),1,0)*'4. Formulations'!$J15</f>
        <v>0</v>
      </c>
      <c r="FT16" s="27">
        <f>IF(AND(OR(ISBLANK(FT$9),FT$9=0)=FALSE,FT$9=$DL16),1,0)*'4. Formulations'!$J15</f>
        <v>0</v>
      </c>
      <c r="FU16" s="27">
        <f>IF(AND(OR(ISBLANK(FU$9),FU$9=0)=FALSE,FU$9=$DL16),1,0)*'4. Formulations'!$J15</f>
        <v>0</v>
      </c>
      <c r="FV16" s="27">
        <f>IF(AND(OR(ISBLANK(FV$9),FV$9=0)=FALSE,FV$9=$DL16),1,0)*'4. Formulations'!$J15</f>
        <v>0</v>
      </c>
      <c r="FW16" s="27">
        <f>IF(AND(OR(ISBLANK(FW$9),FW$9=0)=FALSE,FW$9=$DL16),1,0)*'4. Formulations'!$J15</f>
        <v>0</v>
      </c>
      <c r="FX16" s="27">
        <f>IF(AND(OR(ISBLANK(FX$9),FX$9=0)=FALSE,FX$9=$DL16),1,0)*'4. Formulations'!$J15</f>
        <v>0</v>
      </c>
      <c r="FY16" s="27">
        <f>IF(AND(OR(ISBLANK(FY$9),FY$9=0)=FALSE,FY$9=$DL16),1,0)*'4. Formulations'!$J15</f>
        <v>0</v>
      </c>
      <c r="FZ16" s="27">
        <f>IF(AND(OR(ISBLANK(FZ$9),FZ$9=0)=FALSE,FZ$9=$DL16),1,0)*'4. Formulations'!$J15</f>
        <v>0</v>
      </c>
      <c r="GA16" s="27">
        <f>IF(AND(OR(ISBLANK(GA$9),GA$9=0)=FALSE,GA$9=$DL16),1,0)*'4. Formulations'!$J15</f>
        <v>0</v>
      </c>
      <c r="GB16" s="27">
        <f>IF(AND(OR(ISBLANK(GB$9),GB$9=0)=FALSE,GB$9=$DL16),1,0)*'4. Formulations'!$J15</f>
        <v>0</v>
      </c>
      <c r="GC16" s="27">
        <f>IF(AND(OR(ISBLANK(GC$9),GC$9=0)=FALSE,GC$9=$DL16),1,0)*'4. Formulations'!$J15</f>
        <v>0</v>
      </c>
      <c r="GD16" s="27">
        <f>IF(AND(OR(ISBLANK(GD$9),GD$9=0)=FALSE,GD$9=$DL16),1,0)*'4. Formulations'!$J15</f>
        <v>0</v>
      </c>
      <c r="GE16" s="27"/>
      <c r="GF16" s="27"/>
      <c r="GG16" s="27"/>
      <c r="GI16" s="27">
        <f>IF(AND(OR(ISBLANK(GI$9),GI$9=0)=FALSE,SUM($FN16:$GD16)&gt;0,GI$9='2. Protocols'!$G15),1,0)*'4. Formulations'!$J15</f>
        <v>0</v>
      </c>
      <c r="GJ16" s="27">
        <f>IF(AND(OR(ISBLANK(GJ$9),GJ$9=0)=FALSE,SUM($FN16:$GD16)&gt;0,GJ$9='2. Protocols'!$G15),1,0)*'4. Formulations'!$J15</f>
        <v>0</v>
      </c>
      <c r="GK16" s="27">
        <f>IF(AND(OR(ISBLANK(GK$9),GK$9=0)=FALSE,SUM($FN16:$GD16)&gt;0,GK$9='2. Protocols'!$G15),1,0)*'4. Formulations'!$J15</f>
        <v>0</v>
      </c>
      <c r="GL16" s="27">
        <f>IF(AND(OR(ISBLANK(GL$9),GL$9=0)=FALSE,SUM($FN16:$GD16)&gt;0,GL$9='2. Protocols'!$G15),1,0)*'4. Formulations'!$J15</f>
        <v>0</v>
      </c>
      <c r="GM16" s="27">
        <f>IF(AND(OR(ISBLANK(GM$9),GM$9=0)=FALSE,SUM($FN16:$GD16)&gt;0,GM$9='2. Protocols'!$G15),1,0)*'4. Formulations'!$J15</f>
        <v>0</v>
      </c>
      <c r="GN16" s="27">
        <f>IF(AND(OR(ISBLANK(GN$9),GN$9=0)=FALSE,SUM($FN16:$GD16)&gt;0,GN$9='2. Protocols'!$G15),1,0)*'4. Formulations'!$J15</f>
        <v>0</v>
      </c>
      <c r="GO16" s="27">
        <f>IF(AND(OR(ISBLANK(GO$9),GO$9=0)=FALSE,SUM($FN16:$GD16)&gt;0,GO$9='2. Protocols'!$G15),1,0)*'4. Formulations'!$J15</f>
        <v>0</v>
      </c>
      <c r="GP16" s="27">
        <f>IF(AND(OR(ISBLANK(GP$9),GP$9=0)=FALSE,SUM($FN16:$GD16)&gt;0,GP$9='2. Protocols'!$G15),1,0)*'4. Formulations'!$J15</f>
        <v>0</v>
      </c>
      <c r="GQ16" s="27">
        <f>IF(AND(OR(ISBLANK(GQ$9),GQ$9=0)=FALSE,SUM($FN16:$GD16)&gt;0,GQ$9='2. Protocols'!$G15),1,0)*'4. Formulations'!$J15</f>
        <v>0</v>
      </c>
      <c r="GR16" s="27">
        <f>IF(AND(OR(ISBLANK(GR$9),GR$9=0)=FALSE,SUM($FN16:$GD16)&gt;0,GR$9='2. Protocols'!$G15),1,0)*'4. Formulations'!$J15</f>
        <v>0</v>
      </c>
      <c r="GS16" s="27">
        <f>IF(AND(OR(ISBLANK(GS$9),GS$9=0)=FALSE,SUM($FN16:$GD16)&gt;0,GS$9='2. Protocols'!$G15),1,0)*'4. Formulations'!$J15</f>
        <v>0</v>
      </c>
      <c r="GT16" s="27">
        <f>IF(AND(OR(ISBLANK(GT$9),GT$9=0)=FALSE,SUM($FN16:$GD16)&gt;0,GT$9='2. Protocols'!$G15),1,0)*'4. Formulations'!$J15</f>
        <v>0</v>
      </c>
      <c r="GU16" s="27">
        <f>IF(AND(OR(ISBLANK(GU$9),GU$9=0)=FALSE,SUM($FN16:$GD16)&gt;0,GU$9='2. Protocols'!$G15),1,0)*'4. Formulations'!$J15</f>
        <v>0</v>
      </c>
      <c r="GV16" s="27">
        <f>IF(AND(OR(ISBLANK(GV$9),GV$9=0)=FALSE,SUM($FN16:$GD16)&gt;0,GV$9='2. Protocols'!$G15),1,0)*'4. Formulations'!$J15</f>
        <v>0</v>
      </c>
      <c r="GW16" s="27">
        <f>IF(AND(OR(ISBLANK(GW$9),GW$9=0)=FALSE,SUM($FN16:$GD16)&gt;0,GW$9='2. Protocols'!$G15),1,0)*'4. Formulations'!$J15</f>
        <v>0</v>
      </c>
      <c r="GX16" s="27">
        <f>IF(AND(OR(ISBLANK(GX$9),GX$9=0)=FALSE,SUM($FN16:$GD16)&gt;0,GX$9='2. Protocols'!$G15),1,0)*'4. Formulations'!$J15</f>
        <v>0</v>
      </c>
      <c r="GY16" s="27">
        <f>IF(AND(OR(ISBLANK(GY$9),GY$9=0)=FALSE,SUM($FN16:$GD16)&gt;0,GY$9='2. Protocols'!$G15),1,0)*'4. Formulations'!$J15</f>
        <v>0</v>
      </c>
      <c r="GZ16" s="27">
        <f>IF(AND(OR(ISBLANK(GZ$9),GZ$9=0)=FALSE,SUM($FN16:$GD16)&gt;0,GZ$9='2. Protocols'!$G15),1,0)*'4. Formulations'!$J15</f>
        <v>0</v>
      </c>
      <c r="HA16" s="27">
        <f>IF(AND(OR(ISBLANK(HA$9),HA$9=0)=FALSE,SUM($FN16:$GD16)&gt;0,HA$9='2. Protocols'!$G15),1,0)*'4. Formulations'!$J15</f>
        <v>0</v>
      </c>
      <c r="HB16" s="27">
        <f>IF(AND(OR(ISBLANK(HB$9),HB$9=0)=FALSE,SUM($FN16:$GD16)&gt;0,HB$9='2. Protocols'!$G15),1,0)*'4. Formulations'!$J15</f>
        <v>0</v>
      </c>
      <c r="HC16" s="27">
        <f>IF(AND(OR(ISBLANK(HC$9),HC$9=0)=FALSE,SUM($FN16:$GD16)&gt;0,HC$9='2. Protocols'!$G15),1,0)*'4. Formulations'!$J15</f>
        <v>0</v>
      </c>
      <c r="HD16" s="27">
        <f>IF(AND(OR(ISBLANK(HD$9),HD$9=0)=FALSE,SUM($FN16:$GD16)&gt;0,HD$9='2. Protocols'!$G15),1,0)*'4. Formulations'!$J15</f>
        <v>0</v>
      </c>
      <c r="HE16" s="27">
        <f>IF(AND(OR(ISBLANK(HE$9),HE$9=0)=FALSE,SUM($FN16:$GD16)&gt;0,HE$9='2. Protocols'!$G15),1,0)*'4. Formulations'!$J15</f>
        <v>0</v>
      </c>
      <c r="HF16" s="27">
        <f>IF(AND(OR(ISBLANK(HF$9),HF$9=0)=FALSE,SUM($FN16:$GD16)&gt;0,HF$9='2. Protocols'!$G15),1,0)*'4. Formulations'!$J15</f>
        <v>0</v>
      </c>
      <c r="HG16" s="27">
        <f>IF(AND(OR(ISBLANK(HG$9),HG$9=0)=FALSE,SUM($FN16:$GD16)&gt;0,HG$9='2. Protocols'!$G15),1,0)*'4. Formulations'!$J15</f>
        <v>0</v>
      </c>
      <c r="HH16" s="27">
        <f>IF(AND(OR(ISBLANK(HH$9),HH$9=0)=FALSE,SUM($FN16:$GD16)&gt;0,HH$9='2. Protocols'!$G15),1,0)*'4. Formulations'!$J15</f>
        <v>0</v>
      </c>
      <c r="HI16" s="27">
        <f>IF(AND(OR(ISBLANK(HI$9),HI$9=0)=FALSE,SUM($FN16:$GD16)&gt;0,HI$9='2. Protocols'!$G15),1,0)*'4. Formulations'!$J15</f>
        <v>0</v>
      </c>
      <c r="HJ16" s="27">
        <f>IF(AND(OR(ISBLANK(HJ$9),HJ$9=0)=FALSE,SUM($FN16:$GD16)&gt;0,HJ$9='2. Protocols'!$G15),1,0)*'4. Formulations'!$J15</f>
        <v>0</v>
      </c>
      <c r="HK16" s="27">
        <f>IF(AND(OR(ISBLANK(HK$9),HK$9=0)=FALSE,SUM($FN16:$GD16)&gt;0,HK$9='2. Protocols'!$G15),1,0)*'4. Formulations'!$J15</f>
        <v>0</v>
      </c>
      <c r="HL16" s="27">
        <f>IF(AND(OR(ISBLANK(HL$9),HL$9=0)=FALSE,SUM($FN16:$GD16)&gt;0,HL$9='2. Protocols'!$G15),1,0)*'4. Formulations'!$J15</f>
        <v>0</v>
      </c>
      <c r="HM16" s="27">
        <f>IF(AND(OR(ISBLANK(HM$9),HM$9=0)=FALSE,SUM($FN16:$GD16)&gt;0,HM$9='2. Protocols'!$G15),1,0)*'4. Formulations'!$J15</f>
        <v>0</v>
      </c>
      <c r="HN16" s="27">
        <f>IF(AND(OR(ISBLANK(HN$9),HN$9=0)=FALSE,SUM($FN16:$GD16)&gt;0,HN$9='2. Protocols'!$G15),1,0)*'4. Formulations'!$J15</f>
        <v>0</v>
      </c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H16" s="27">
        <f>IF(AND(OR(ISBLANK(GI$9),GI$9=0)=FALSE,IH$9=$DM16),1,0)*'4. Formulations'!$K15</f>
        <v>0</v>
      </c>
      <c r="II16" s="27">
        <f>IF(AND(OR(ISBLANK(GJ$9),GJ$9=0)=FALSE,II$9=$DM16),1,0)*'4. Formulations'!$K15</f>
        <v>0</v>
      </c>
      <c r="IJ16" s="27">
        <f>IF(AND(OR(ISBLANK(GK$9),GK$9=0)=FALSE,IJ$9=$DM16),1,0)*'4. Formulations'!$K15</f>
        <v>0</v>
      </c>
      <c r="IK16" s="27">
        <f>IF(AND(OR(ISBLANK(GL$9),GL$9=0)=FALSE,IK$9=$DM16),1,0)*'4. Formulations'!$K15</f>
        <v>0</v>
      </c>
      <c r="IL16" s="27">
        <f>IF(AND(OR(ISBLANK(GM$9),GM$9=0)=FALSE,IL$9=$DM16),1,0)*'4. Formulations'!$K15</f>
        <v>0</v>
      </c>
      <c r="IM16" s="27">
        <f>IF(AND(OR(ISBLANK(GN$9),GN$9=0)=FALSE,IM$9=$DM16),1,0)*'4. Formulations'!$K15</f>
        <v>0</v>
      </c>
      <c r="IN16" s="27">
        <f>IF(AND(OR(ISBLANK(GO$9),GO$9=0)=FALSE,IN$9=$DM16),1,0)*'4. Formulations'!$K15</f>
        <v>0</v>
      </c>
      <c r="IO16" s="27">
        <f>IF(AND(OR(ISBLANK(GP$9),GP$9=0)=FALSE,IO$9=$DM16),1,0)*'4. Formulations'!$K15</f>
        <v>0</v>
      </c>
      <c r="IP16" s="27">
        <f>IF(AND(OR(ISBLANK(GQ$9),GQ$9=0)=FALSE,IP$9=$DM16),1,0)*'4. Formulations'!$K15</f>
        <v>0</v>
      </c>
      <c r="IQ16" s="27">
        <f>IF(AND(OR(ISBLANK(GR$9),GR$9=0)=FALSE,IQ$9=$DM16),1,0)*'4. Formulations'!$K15</f>
        <v>0</v>
      </c>
      <c r="IR16" s="27">
        <f>IF(AND(OR(ISBLANK(GN$9),GN$9=0)=FALSE,IR$9=$DM16),1,0)*'4. Formulations'!$K15</f>
        <v>0</v>
      </c>
      <c r="IS16" s="27">
        <f>IF(AND(OR(ISBLANK(GO$9),GO$9=0)=FALSE,IS$9=$DM16),1,0)*'4. Formulations'!$K15</f>
        <v>0</v>
      </c>
      <c r="IT16" s="27">
        <f>IF(AND(OR(ISBLANK(GP$9),GP$9=0)=FALSE,IT$9=$DM16),1,0)*'4. Formulations'!$K15</f>
        <v>0</v>
      </c>
      <c r="IU16" s="27">
        <f>IF(AND(OR(ISBLANK(GQ$9),GQ$9=0)=FALSE,IU$9=$DM16),1,0)*'4. Formulations'!$K15</f>
        <v>0</v>
      </c>
      <c r="IV16" s="27"/>
      <c r="IW16" s="27"/>
      <c r="IX16" s="27"/>
      <c r="IY16" s="27"/>
      <c r="IZ16" s="27"/>
      <c r="JA16" s="27"/>
      <c r="JC16" s="27">
        <f>IF(AND(OR(ISBLANK(JC$9),JC$9=0)=FALSE,OR(JC$9='2. Protocols'!$C15,JC$9='2. Protocols'!$E15,JC$9='2. Protocols'!$G15)),1,0)*'4. Formulations'!$L15</f>
        <v>0</v>
      </c>
      <c r="JD16" s="27">
        <f>IF(AND(OR(ISBLANK(JD$9),JD$9=0)=FALSE,OR(JD$9='2. Protocols'!$C15,JD$9='2. Protocols'!$E15,JD$9='2. Protocols'!$G15)),1,0)*'4. Formulations'!$L15</f>
        <v>0</v>
      </c>
      <c r="JE16" s="27">
        <f>IF(AND(OR(ISBLANK(JE$9),JE$9=0)=FALSE,OR(JE$9='2. Protocols'!$C15,JE$9='2. Protocols'!$E15,JE$9='2. Protocols'!$G15)),1,0)*'4. Formulations'!$L15</f>
        <v>0</v>
      </c>
      <c r="JF16" s="27">
        <f>IF(AND(OR(ISBLANK(JF$9),JF$9=0)=FALSE,OR(JF$9='2. Protocols'!$C15,JF$9='2. Protocols'!$E15,JF$9='2. Protocols'!$G15)),1,0)*'4. Formulations'!$L15</f>
        <v>0</v>
      </c>
      <c r="JG16" s="27">
        <f>IF(AND(OR(ISBLANK(JG$9),JG$9=0)=FALSE,OR(JG$9='2. Protocols'!$C15,JG$9='2. Protocols'!$E15,JG$9='2. Protocols'!$G15)),1,0)*'4. Formulations'!$L15</f>
        <v>0</v>
      </c>
      <c r="JH16" s="27">
        <f>IF(AND(OR(ISBLANK(JH$9),JH$9=0)=FALSE,OR(JH$9='2. Protocols'!$C15,JH$9='2. Protocols'!$E15,JH$9='2. Protocols'!$G15)),1,0)*'4. Formulations'!$L15</f>
        <v>0</v>
      </c>
      <c r="JI16" s="27">
        <f>IF(AND(OR(ISBLANK(JI$9),JI$9=0)=FALSE,OR(JI$9='2. Protocols'!$C15,JI$9='2. Protocols'!$E15,JI$9='2. Protocols'!$G15)),1,0)*'4. Formulations'!$L15</f>
        <v>0</v>
      </c>
      <c r="JJ16" s="27">
        <f>IF(AND(OR(ISBLANK(JJ$9),JJ$9=0)=FALSE,OR(JJ$9='2. Protocols'!$C15,JJ$9='2. Protocols'!$E15,JJ$9='2. Protocols'!$G15)),1,0)*'4. Formulations'!$L15</f>
        <v>0</v>
      </c>
      <c r="JK16" s="27">
        <f>IF(AND(OR(ISBLANK(JK$9),JK$9=0)=FALSE,OR(JK$9='2. Protocols'!$C15,JK$9='2. Protocols'!$E15,JK$9='2. Protocols'!$G15)),1,0)*'4. Formulations'!$L15</f>
        <v>0</v>
      </c>
      <c r="JL16" s="27">
        <f>IF(AND(OR(ISBLANK(JL$9),JL$9=0)=FALSE,OR(JL$9='2. Protocols'!$C15,JL$9='2. Protocols'!$E15,JL$9='2. Protocols'!$G15)),1,0)*'4. Formulations'!$L15</f>
        <v>0</v>
      </c>
      <c r="JM16" s="27">
        <f>IF(AND(OR(ISBLANK(JM$9),JM$9=0)=FALSE,OR(JM$9='2. Protocols'!$C15,JM$9='2. Protocols'!$E15,JM$9='2. Protocols'!$G15)),1,0)*'4. Formulations'!$L15</f>
        <v>0</v>
      </c>
      <c r="JN16" s="27">
        <f>IF(AND(OR(ISBLANK(JN$9),JN$9=0)=FALSE,OR(JN$9='2. Protocols'!$C15,JN$9='2. Protocols'!$E15,JN$9='2. Protocols'!$G15)),1,0)*'4. Formulations'!$L15</f>
        <v>0</v>
      </c>
      <c r="JO16" s="27">
        <f>IF(AND(OR(ISBLANK(JO$9),JO$9=0)=FALSE,OR(JO$9='2. Protocols'!$C15,JO$9='2. Protocols'!$E15,JO$9='2. Protocols'!$G15)),1,0)*'4. Formulations'!$L15</f>
        <v>0</v>
      </c>
      <c r="JP16" s="27">
        <f>IF(AND(OR(ISBLANK(JP$9),JP$9=0)=FALSE,OR(JP$9='2. Protocols'!$C15,JP$9='2. Protocols'!$E15,JP$9='2. Protocols'!$G15)),1,0)*'4. Formulations'!$L15</f>
        <v>0</v>
      </c>
      <c r="JQ16" s="27">
        <f>IF(AND(OR(ISBLANK(JQ$9),JQ$9=0)=FALSE,OR(JQ$9='2. Protocols'!$C15,JQ$9='2. Protocols'!$E15,JQ$9='2. Protocols'!$G15)),1,0)*'4. Formulations'!$L15</f>
        <v>0</v>
      </c>
      <c r="JR16" s="27">
        <f>IF(AND(OR(ISBLANK(JR$9),JR$9=0)=FALSE,OR(JR$9='2. Protocols'!$C15,JR$9='2. Protocols'!$E15,JR$9='2. Protocols'!$G15)),1,0)*'4. Formulations'!$L15</f>
        <v>0</v>
      </c>
      <c r="JS16" s="27">
        <f>IF(AND(OR(ISBLANK(JS$9),JS$9=0)=FALSE,OR(JS$9='2. Protocols'!$C15,JS$9='2. Protocols'!$E15,JS$9='2. Protocols'!$G15)),1,0)*'4. Formulations'!$L15</f>
        <v>0</v>
      </c>
      <c r="JT16" s="27">
        <f>IF(AND(OR(ISBLANK(JT$9),JT$9=0)=FALSE,OR(JT$9='2. Protocols'!$C15,JT$9='2. Protocols'!$E15,JT$9='2. Protocols'!$G15)),1,0)*'4. Formulations'!$L15</f>
        <v>0</v>
      </c>
      <c r="JU16" s="27">
        <f>IF(AND(OR(ISBLANK(JU$9),JU$9=0)=FALSE,OR(JU$9='2. Protocols'!$C15,JU$9='2. Protocols'!$E15,JU$9='2. Protocols'!$G15)),1,0)*'4. Formulations'!$L15</f>
        <v>0</v>
      </c>
      <c r="JV16" s="27">
        <f>IF(AND(OR(ISBLANK(JV$9),JV$9=0)=FALSE,OR(JV$9='2. Protocols'!$C15,JV$9='2. Protocols'!$E15,JV$9='2. Protocols'!$G15)),1,0)*'4. Formulations'!$L15</f>
        <v>0</v>
      </c>
      <c r="JW16" s="27">
        <f>IF(AND(OR(ISBLANK(JW$9),JW$9=0)=FALSE,OR(JW$9='2. Protocols'!$C15,JW$9='2. Protocols'!$E15,JW$9='2. Protocols'!$G15)),1,0)*'4. Formulations'!$L15</f>
        <v>0</v>
      </c>
      <c r="JX16" s="27">
        <f>IF(AND(OR(ISBLANK(JX$9),JX$9=0)=FALSE,OR(JX$9='2. Protocols'!$C15,JX$9='2. Protocols'!$E15,JX$9='2. Protocols'!$G15)),1,0)*'4. Formulations'!$L15</f>
        <v>0</v>
      </c>
      <c r="JY16" s="27">
        <f>IF(AND(OR(ISBLANK(JY$9),JY$9=0)=FALSE,OR(JY$9='2. Protocols'!$C15,JY$9='2. Protocols'!$E15,JY$9='2. Protocols'!$G15)),1,0)*'4. Formulations'!$L15</f>
        <v>0</v>
      </c>
      <c r="JZ16" s="27">
        <f>IF(AND(OR(ISBLANK(JZ$9),JZ$9=0)=FALSE,OR(JZ$9='2. Protocols'!$C15,JZ$9='2. Protocols'!$E15,JZ$9='2. Protocols'!$G15)),1,0)*'4. Formulations'!$L15</f>
        <v>0</v>
      </c>
      <c r="KA16" s="27">
        <f>IF(AND(OR(ISBLANK(KA$9),KA$9=0)=FALSE,OR(KA$9='2. Protocols'!$C15,KA$9='2. Protocols'!$E15,KA$9='2. Protocols'!$G15)),1,0)*'4. Formulations'!$L15</f>
        <v>0</v>
      </c>
      <c r="KB16" s="27">
        <f>IF(AND(OR(ISBLANK(KB$9),KB$9=0)=FALSE,OR(KB$9='2. Protocols'!$C15,KB$9='2. Protocols'!$E15,KB$9='2. Protocols'!$G15)),1,0)*'4. Formulations'!$L15</f>
        <v>0</v>
      </c>
      <c r="KC16" s="27">
        <f>IF(AND(OR(ISBLANK(KC$9),KC$9=0)=FALSE,OR(KC$9='2. Protocols'!$C15,KC$9='2. Protocols'!$E15,KC$9='2. Protocols'!$G15)),1,0)*'4. Formulations'!$L15</f>
        <v>0</v>
      </c>
      <c r="KD16" s="27">
        <f>IF(AND(OR(ISBLANK(KD$9),KD$9=0)=FALSE,OR(KD$9='2. Protocols'!$C15,KD$9='2. Protocols'!$E15,KD$9='2. Protocols'!$G15)),1,0)*'4. Formulations'!$L15</f>
        <v>0</v>
      </c>
      <c r="KE16" s="27">
        <f>IF(AND(OR(ISBLANK(KE$9),KE$9=0)=FALSE,OR(KE$9='2. Protocols'!$C15,KE$9='2. Protocols'!$E15,KE$9='2. Protocols'!$G15)),1,0)*'4. Formulations'!$L15</f>
        <v>0</v>
      </c>
      <c r="KF16" s="27">
        <f>IF(AND(OR(ISBLANK(KF$9),KF$9=0)=FALSE,OR(KF$9='2. Protocols'!$C15,KF$9='2. Protocols'!$E15,KF$9='2. Protocols'!$G15)),1,0)*'4. Formulations'!$L15</f>
        <v>0</v>
      </c>
      <c r="KG16" s="27">
        <f>IF(AND(OR(ISBLANK(KG$9),KG$9=0)=FALSE,OR(KG$9='2. Protocols'!$C15,KG$9='2. Protocols'!$E15,KG$9='2. Protocols'!$G15)),1,0)*'4. Formulations'!$L15</f>
        <v>0</v>
      </c>
      <c r="KH16" s="27">
        <f>IF(AND(OR(ISBLANK(KH$9),KH$9=0)=FALSE,OR(KH$9='2. Protocols'!$C15,KH$9='2. Protocols'!$E15,KH$9='2. Protocols'!$G15)),1,0)*'4. Formulations'!$L15</f>
        <v>0</v>
      </c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B16" s="27">
        <f>IF(AND(OR(ISBLANK(LB$9),LB$9=0)=FALSE,LB$9=$DL16),1,0)*'4. Formulations'!$M15</f>
        <v>0</v>
      </c>
      <c r="LC16" s="27">
        <f>IF(AND(OR(ISBLANK(LC$9),LC$9=0)=FALSE,LC$9=$DL16),1,0)*'4. Formulations'!$M15</f>
        <v>0</v>
      </c>
      <c r="LD16" s="27">
        <f>IF(AND(OR(ISBLANK(LD$9),LD$9=0)=FALSE,LD$9=$DL16),1,0)*'4. Formulations'!$M15</f>
        <v>0</v>
      </c>
      <c r="LE16" s="27">
        <f>IF(AND(OR(ISBLANK(LE$9),LE$9=0)=FALSE,LE$9=$DL16),1,0)*'4. Formulations'!$M15</f>
        <v>0</v>
      </c>
      <c r="LF16" s="27">
        <f>IF(AND(OR(ISBLANK(LF$9),LF$9=0)=FALSE,LF$9=$DL16),1,0)*'4. Formulations'!$M15</f>
        <v>0</v>
      </c>
      <c r="LG16" s="27">
        <f>IF(AND(OR(ISBLANK(LG$9),LG$9=0)=FALSE,LG$9=$DL16),1,0)*'4. Formulations'!$M15</f>
        <v>0</v>
      </c>
      <c r="LH16" s="27">
        <f>IF(AND(OR(ISBLANK(LH$9),LH$9=0)=FALSE,LH$9=$DL16),1,0)*'4. Formulations'!$M15</f>
        <v>0</v>
      </c>
      <c r="LI16" s="27">
        <f>IF(AND(OR(ISBLANK(LI$9),LI$9=0)=FALSE,LI$9=$DL16),1,0)*'4. Formulations'!$M15</f>
        <v>0</v>
      </c>
      <c r="LJ16" s="27">
        <f>IF(AND(OR(ISBLANK(LJ$9),LJ$9=0)=FALSE,LJ$9=$DL16),1,0)*'4. Formulations'!$M15</f>
        <v>0</v>
      </c>
      <c r="LK16" s="27">
        <f>IF(AND(OR(ISBLANK(LK$9),LK$9=0)=FALSE,LK$9=$DL16),1,0)*'4. Formulations'!$M15</f>
        <v>0</v>
      </c>
      <c r="LL16" s="27">
        <f>IF(AND(OR(ISBLANK(LL$9),LL$9=0)=FALSE,LL$9=$DL16),1,0)*'4. Formulations'!$M15</f>
        <v>0</v>
      </c>
      <c r="LM16" s="27">
        <f>IF(AND(OR(ISBLANK(LM$9),LM$9=0)=FALSE,LM$9=$DL16),1,0)*'4. Formulations'!$M15</f>
        <v>0</v>
      </c>
      <c r="LN16" s="27">
        <f>IF(AND(OR(ISBLANK(LN$9),LN$9=0)=FALSE,LN$9=$DL16),1,0)*'4. Formulations'!$M15</f>
        <v>0</v>
      </c>
      <c r="LO16" s="27">
        <f>IF(AND(OR(ISBLANK(LO$9),LO$9=0)=FALSE,LO$9=$DL16),1,0)*'4. Formulations'!$M15</f>
        <v>0</v>
      </c>
      <c r="LP16" s="27">
        <f>IF(AND(OR(ISBLANK(LP$9),LP$9=0)=FALSE,LP$9=$DL16),1,0)*'4. Formulations'!$M15</f>
        <v>0</v>
      </c>
      <c r="LQ16" s="27">
        <f>IF(AND(OR(ISBLANK(LQ$9),LQ$9=0)=FALSE,LQ$9=$DL16),1,0)*'4. Formulations'!$M15</f>
        <v>0</v>
      </c>
      <c r="LR16" s="27">
        <f>IF(AND(OR(ISBLANK(LR$9),LR$9=0)=FALSE,LR$9=$DL16),1,0)*'4. Formulations'!$M15</f>
        <v>0</v>
      </c>
      <c r="LS16" s="27"/>
      <c r="LT16" s="27"/>
      <c r="LU16" s="27"/>
      <c r="LW16" s="27">
        <f>IF(AND(OR(ISBLANK(LW$9),LW$9=0)=FALSE,SUM($LB16:$LR16)&gt;0,LW$9='2. Protocols'!$G15),1,0)*'4. Formulations'!$M15</f>
        <v>0</v>
      </c>
      <c r="LX16" s="27">
        <f>IF(AND(OR(ISBLANK(LX$9),LX$9=0)=FALSE,SUM($LB16:$LR16)&gt;0,LX$9='2. Protocols'!$G15),1,0)*'4. Formulations'!$M15</f>
        <v>0</v>
      </c>
      <c r="LY16" s="27">
        <f>IF(AND(OR(ISBLANK(LY$9),LY$9=0)=FALSE,SUM($LB16:$LR16)&gt;0,LY$9='2. Protocols'!$G15),1,0)*'4. Formulations'!$M15</f>
        <v>0</v>
      </c>
      <c r="LZ16" s="27">
        <f>IF(AND(OR(ISBLANK(LZ$9),LZ$9=0)=FALSE,SUM($LB16:$LR16)&gt;0,LZ$9='2. Protocols'!$G15),1,0)*'4. Formulations'!$M15</f>
        <v>0</v>
      </c>
      <c r="MA16" s="27">
        <f>IF(AND(OR(ISBLANK(MA$9),MA$9=0)=FALSE,SUM($LB16:$LR16)&gt;0,MA$9='2. Protocols'!$G15),1,0)*'4. Formulations'!$M15</f>
        <v>0</v>
      </c>
      <c r="MB16" s="27">
        <f>IF(AND(OR(ISBLANK(MB$9),MB$9=0)=FALSE,SUM($LB16:$LR16)&gt;0,MB$9='2. Protocols'!$G15),1,0)*'4. Formulations'!$M15</f>
        <v>0</v>
      </c>
      <c r="MC16" s="27">
        <f>IF(AND(OR(ISBLANK(MC$9),MC$9=0)=FALSE,SUM($LB16:$LR16)&gt;0,MC$9='2. Protocols'!$G15),1,0)*'4. Formulations'!$M15</f>
        <v>0</v>
      </c>
      <c r="MD16" s="27">
        <f>IF(AND(OR(ISBLANK(MD$9),MD$9=0)=FALSE,SUM($LB16:$LR16)&gt;0,MD$9='2. Protocols'!$G15),1,0)*'4. Formulations'!$M15</f>
        <v>0</v>
      </c>
      <c r="ME16" s="27">
        <f>IF(AND(OR(ISBLANK(ME$9),ME$9=0)=FALSE,SUM($LB16:$LR16)&gt;0,ME$9='2. Protocols'!$G15),1,0)*'4. Formulations'!$M15</f>
        <v>0</v>
      </c>
      <c r="MF16" s="27">
        <f>IF(AND(OR(ISBLANK(MF$9),MF$9=0)=FALSE,SUM($LB16:$LR16)&gt;0,MF$9='2. Protocols'!$G15),1,0)*'4. Formulations'!$M15</f>
        <v>0</v>
      </c>
      <c r="MG16" s="27">
        <f>IF(AND(OR(ISBLANK(MG$9),MG$9=0)=FALSE,SUM($LB16:$LR16)&gt;0,MG$9='2. Protocols'!$G15),1,0)*'4. Formulations'!$M15</f>
        <v>0</v>
      </c>
      <c r="MH16" s="27">
        <f>IF(AND(OR(ISBLANK(MH$9),MH$9=0)=FALSE,SUM($LB16:$LR16)&gt;0,MH$9='2. Protocols'!$G15),1,0)*'4. Formulations'!$M15</f>
        <v>0</v>
      </c>
      <c r="MI16" s="27">
        <f>IF(AND(OR(ISBLANK(MI$9),MI$9=0)=FALSE,SUM($LB16:$LR16)&gt;0,MI$9='2. Protocols'!$G15),1,0)*'4. Formulations'!$M15</f>
        <v>0</v>
      </c>
      <c r="MJ16" s="27">
        <f>IF(AND(OR(ISBLANK(MJ$9),MJ$9=0)=FALSE,SUM($LB16:$LR16)&gt;0,MJ$9='2. Protocols'!$G15),1,0)*'4. Formulations'!$M15</f>
        <v>0</v>
      </c>
      <c r="MK16" s="27">
        <f>IF(AND(OR(ISBLANK(MK$9),MK$9=0)=FALSE,SUM($LB16:$LR16)&gt;0,MK$9='2. Protocols'!$G15),1,0)*'4. Formulations'!$M15</f>
        <v>0</v>
      </c>
      <c r="ML16" s="27">
        <f>IF(AND(OR(ISBLANK(ML$9),ML$9=0)=FALSE,SUM($LB16:$LR16)&gt;0,ML$9='2. Protocols'!$G15),1,0)*'4. Formulations'!$M15</f>
        <v>0</v>
      </c>
      <c r="MM16" s="27">
        <f>IF(AND(OR(ISBLANK(MM$9),MM$9=0)=FALSE,SUM($LB16:$LR16)&gt;0,MM$9='2. Protocols'!$G15),1,0)*'4. Formulations'!$M15</f>
        <v>0</v>
      </c>
      <c r="MN16" s="27">
        <f>IF(AND(OR(ISBLANK(MN$9),MN$9=0)=FALSE,SUM($LB16:$LR16)&gt;0,MN$9='2. Protocols'!$G15),1,0)*'4. Formulations'!$M15</f>
        <v>0</v>
      </c>
      <c r="MO16" s="27">
        <f>IF(AND(OR(ISBLANK(MO$9),MO$9=0)=FALSE,SUM($LB16:$LR16)&gt;0,MO$9='2. Protocols'!$G15),1,0)*'4. Formulations'!$M15</f>
        <v>0</v>
      </c>
      <c r="MP16" s="27">
        <f>IF(AND(OR(ISBLANK(MP$9),MP$9=0)=FALSE,SUM($LB16:$LR16)&gt;0,MP$9='2. Protocols'!$G15),1,0)*'4. Formulations'!$M15</f>
        <v>0</v>
      </c>
      <c r="MQ16" s="27">
        <f>IF(AND(OR(ISBLANK(MQ$9),MQ$9=0)=FALSE,SUM($LB16:$LR16)&gt;0,MQ$9='2. Protocols'!$G15),1,0)*'4. Formulations'!$M15</f>
        <v>0</v>
      </c>
      <c r="MR16" s="27">
        <f>IF(AND(OR(ISBLANK(MR$9),MR$9=0)=FALSE,SUM($LB16:$LR16)&gt;0,MR$9='2. Protocols'!$G15),1,0)*'4. Formulations'!$M15</f>
        <v>0</v>
      </c>
      <c r="MS16" s="27">
        <f>IF(AND(OR(ISBLANK(MS$9),MS$9=0)=FALSE,SUM($LB16:$LR16)&gt;0,MS$9='2. Protocols'!$G15),1,0)*'4. Formulations'!$M15</f>
        <v>0</v>
      </c>
      <c r="MT16" s="27">
        <f>IF(AND(OR(ISBLANK(MT$9),MT$9=0)=FALSE,SUM($LB16:$LR16)&gt;0,MT$9='2. Protocols'!$G15),1,0)*'4. Formulations'!$M15</f>
        <v>0</v>
      </c>
      <c r="MU16" s="27">
        <f>IF(AND(OR(ISBLANK(MU$9),MU$9=0)=FALSE,SUM($LB16:$LR16)&gt;0,MU$9='2. Protocols'!$G15),1,0)*'4. Formulations'!$M15</f>
        <v>0</v>
      </c>
      <c r="MV16" s="27">
        <f>IF(AND(OR(ISBLANK(MV$9),MV$9=0)=FALSE,SUM($LB16:$LR16)&gt;0,MV$9='2. Protocols'!$G15),1,0)*'4. Formulations'!$M15</f>
        <v>0</v>
      </c>
      <c r="MW16" s="27">
        <f>IF(AND(OR(ISBLANK(MW$9),MW$9=0)=FALSE,SUM($LB16:$LR16)&gt;0,MW$9='2. Protocols'!$G15),1,0)*'4. Formulations'!$M15</f>
        <v>0</v>
      </c>
      <c r="MX16" s="27">
        <f>IF(AND(OR(ISBLANK(MX$9),MX$9=0)=FALSE,SUM($LB16:$LR16)&gt;0,MX$9='2. Protocols'!$G15),1,0)*'4. Formulations'!$M15</f>
        <v>0</v>
      </c>
      <c r="MY16" s="27">
        <f>IF(AND(OR(ISBLANK(MY$9),MY$9=0)=FALSE,SUM($LB16:$LR16)&gt;0,MY$9='2. Protocols'!$G15),1,0)*'4. Formulations'!$M15</f>
        <v>0</v>
      </c>
      <c r="MZ16" s="27">
        <f>IF(AND(OR(ISBLANK(MZ$9),MZ$9=0)=FALSE,SUM($LB16:$LR16)&gt;0,MZ$9='2. Protocols'!$G15),1,0)*'4. Formulations'!$M15</f>
        <v>0</v>
      </c>
      <c r="NA16" s="27">
        <f>IF(AND(OR(ISBLANK(NA$9),NA$9=0)=FALSE,SUM($LB16:$LR16)&gt;0,NA$9='2. Protocols'!$G15),1,0)*'4. Formulations'!$M15</f>
        <v>0</v>
      </c>
      <c r="NB16" s="27">
        <f>IF(AND(OR(ISBLANK(NB$9),NB$9=0)=FALSE,SUM($LB16:$LR16)&gt;0,NB$9='2. Protocols'!$G15),1,0)*'4. Formulations'!$M15</f>
        <v>0</v>
      </c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V16" s="27">
        <f>IF(AND(OR(ISBLANK(NV$9),NV$9=0)=FALSE,NV$9=$DM16),1,0)*'4. Formulations'!$N15</f>
        <v>0</v>
      </c>
      <c r="NW16" s="721">
        <f>IF(AND(OR(ISBLANK(NW$9),NW$9=0)=FALSE,NW$9=$DM16),1,0)*'4. Formulations'!$N15</f>
        <v>0</v>
      </c>
      <c r="NX16" s="27">
        <f>IF(AND(OR(ISBLANK(NX$9),NX$9=0)=FALSE,NX$9=$DM16),1,0)*'4. Formulations'!$N15</f>
        <v>0</v>
      </c>
      <c r="NY16" s="27">
        <f>IF(AND(OR(ISBLANK(NY$9),NY$9=0)=FALSE,NY$9=$DM16),1,0)*'4. Formulations'!$N15</f>
        <v>0</v>
      </c>
      <c r="NZ16" s="27">
        <f>IF(AND(OR(ISBLANK(NZ$9),NZ$9=0)=FALSE,NZ$9=$DM16),1,0)*'4. Formulations'!$N15</f>
        <v>0</v>
      </c>
      <c r="OA16" s="27">
        <f>IF(AND(OR(ISBLANK(OA$9),OA$9=0)=FALSE,OA$9=$DM16),1,0)*'4. Formulations'!$N15</f>
        <v>0</v>
      </c>
      <c r="OB16" s="27">
        <f>IF(AND(OR(ISBLANK(OB$9),OB$9=0)=FALSE,OB$9=$DM16),1,0)*'4. Formulations'!$N15</f>
        <v>0</v>
      </c>
      <c r="OC16" s="27">
        <f>IF(AND(OR(ISBLANK(OC$9),OC$9=0)=FALSE,OC$9=$DM16),1,0)*'4. Formulations'!$N15</f>
        <v>0</v>
      </c>
      <c r="OD16" s="27">
        <f>IF(AND(OR(ISBLANK(OD$9),OD$9=0)=FALSE,OD$9=$DM16),1,0)*'4. Formulations'!$N15</f>
        <v>0</v>
      </c>
      <c r="OE16" s="27">
        <f>IF(AND(OR(ISBLANK(OE$9),OE$9=0)=FALSE,OE$9=$DM16),1,0)*'4. Formulations'!$N15</f>
        <v>0</v>
      </c>
      <c r="OF16" s="27">
        <f>IF(AND(OR(ISBLANK(OF$9),OF$9=0)=FALSE,OF$9=$DM16),1,0)*'4. Formulations'!$N15</f>
        <v>0</v>
      </c>
      <c r="OG16" s="27">
        <f>IF(AND(OR(ISBLANK(OG$9),OG$9=0)=FALSE,OG$9=$DM16),1,0)*'4. Formulations'!$N15</f>
        <v>0</v>
      </c>
      <c r="OH16" s="27">
        <f>IF(AND(OR(ISBLANK(OH$9),OH$9=0)=FALSE,OH$9=$DM16),1,0)*'4. Formulations'!$N15</f>
        <v>0</v>
      </c>
      <c r="OI16" s="27">
        <f>IF(AND(OR(ISBLANK(OI$9),OI$9=0)=FALSE,OI$9=$DM16),1,0)*'4. Formulations'!$N15</f>
        <v>0</v>
      </c>
      <c r="OJ16" s="27">
        <f>IF(AND(OR(ISBLANK(OJ$9),OJ$9=0)=FALSE,OJ$9=$DM16),1,0)*'4. Formulations'!$N15</f>
        <v>0</v>
      </c>
      <c r="OK16" s="27">
        <f>IF(AND(OR(ISBLANK(OK$9),OK$9=0)=FALSE,OK$9=$DM16),1,0)*'4. Formulations'!$N15</f>
        <v>0</v>
      </c>
      <c r="OL16" s="27">
        <f>IF(AND(OR(ISBLANK(OL$9),OL$9=0)=FALSE,OL$9=$DM16),1,0)*'4. Formulations'!$N15</f>
        <v>0</v>
      </c>
      <c r="OM16" s="27"/>
      <c r="ON16" s="27"/>
      <c r="OO16" s="27"/>
      <c r="OQ16" s="27">
        <f>IF(AND(OR(ISBLANK(OQ$9),OQ$9=0)=FALSE,OR(OQ$9='2. Protocols'!$C15,OQ$9='2. Protocols'!$E15,OQ$9='2. Protocols'!$G15)),1,0)*'4. Formulations'!$O15</f>
        <v>0</v>
      </c>
      <c r="OR16" s="27">
        <f>IF(AND(OR(ISBLANK(OR$9),OR$9=0)=FALSE,OR(OR$9='2. Protocols'!$C15,OR$9='2. Protocols'!$E15,OR$9='2. Protocols'!$G15)),1,0)*'4. Formulations'!$O15</f>
        <v>0</v>
      </c>
      <c r="OS16" s="27">
        <f>IF(AND(OR(ISBLANK(OS$9),OS$9=0)=FALSE,OR(OS$9='2. Protocols'!$C15,OS$9='2. Protocols'!$E15,OS$9='2. Protocols'!$G15)),1,0)*'4. Formulations'!$O15</f>
        <v>0</v>
      </c>
      <c r="OT16" s="27">
        <f>IF(AND(OR(ISBLANK(OT$9),OT$9=0)=FALSE,OR(OT$9='2. Protocols'!$C15,OT$9='2. Protocols'!$E15,OT$9='2. Protocols'!$G15)),1,0)*'4. Formulations'!$O15</f>
        <v>0</v>
      </c>
      <c r="OU16" s="27">
        <f>IF(AND(OR(ISBLANK(OU$9),OU$9=0)=FALSE,OR(OU$9='2. Protocols'!$C15,OU$9='2. Protocols'!$E15,OU$9='2. Protocols'!$G15)),1,0)*'4. Formulations'!$O15</f>
        <v>0</v>
      </c>
      <c r="OV16" s="27">
        <f>IF(AND(OR(ISBLANK(OV$9),OV$9=0)=FALSE,OR(OV$9='2. Protocols'!$C15,OV$9='2. Protocols'!$E15,OV$9='2. Protocols'!$G15)),1,0)*'4. Formulations'!$O15</f>
        <v>0</v>
      </c>
      <c r="OW16" s="27">
        <f>IF(AND(OR(ISBLANK(OW$9),OW$9=0)=FALSE,OR(OW$9='2. Protocols'!$C15,OW$9='2. Protocols'!$E15,OW$9='2. Protocols'!$G15)),1,0)*'4. Formulations'!$O15</f>
        <v>0</v>
      </c>
      <c r="OX16" s="27">
        <f>IF(AND(OR(ISBLANK(OX$9),OX$9=0)=FALSE,OR(OX$9='2. Protocols'!$C15,OX$9='2. Protocols'!$E15,OX$9='2. Protocols'!$G15)),1,0)*'4. Formulations'!$O15</f>
        <v>0</v>
      </c>
      <c r="OY16" s="27">
        <f>IF(AND(OR(ISBLANK(OY$9),OY$9=0)=FALSE,OR(OY$9='2. Protocols'!$C15,OY$9='2. Protocols'!$E15,OY$9='2. Protocols'!$G15)),1,0)*'4. Formulations'!$O15</f>
        <v>0</v>
      </c>
      <c r="OZ16" s="27">
        <f>IF(AND(OR(ISBLANK(OZ$9),OZ$9=0)=FALSE,OR(OZ$9='2. Protocols'!$C15,OZ$9='2. Protocols'!$E15,OZ$9='2. Protocols'!$G15)),1,0)*'4. Formulations'!$O15</f>
        <v>0</v>
      </c>
      <c r="PA16" s="27">
        <f>IF(AND(OR(ISBLANK(PA$9),PA$9=0)=FALSE,OR(PA$9='2. Protocols'!$C15,PA$9='2. Protocols'!$E15,PA$9='2. Protocols'!$G15)),1,0)*'4. Formulations'!$O15</f>
        <v>0</v>
      </c>
      <c r="PB16" s="27">
        <f>IF(AND(OR(ISBLANK(PB$9),PB$9=0)=FALSE,OR(PB$9='2. Protocols'!$C15,PB$9='2. Protocols'!$E15,PB$9='2. Protocols'!$G15)),1,0)*'4. Formulations'!$O15</f>
        <v>0</v>
      </c>
      <c r="PC16" s="27">
        <f>IF(AND(OR(ISBLANK(PC$9),PC$9=0)=FALSE,OR(PC$9='2. Protocols'!$C15,PC$9='2. Protocols'!$E15,PC$9='2. Protocols'!$G15)),1,0)*'4. Formulations'!$O15</f>
        <v>0</v>
      </c>
      <c r="PD16" s="27">
        <f>IF(AND(OR(ISBLANK(PD$9),PD$9=0)=FALSE,OR(PD$9='2. Protocols'!$C15,PD$9='2. Protocols'!$E15,PD$9='2. Protocols'!$G15)),1,0)*'4. Formulations'!$O15</f>
        <v>0</v>
      </c>
      <c r="PE16" s="27">
        <f>IF(AND(OR(ISBLANK(PE$9),PE$9=0)=FALSE,OR(PE$9='2. Protocols'!$C15,PE$9='2. Protocols'!$E15,PE$9='2. Protocols'!$G15)),1,0)*'4. Formulations'!$O15</f>
        <v>0</v>
      </c>
      <c r="PF16" s="27">
        <f>IF(AND(OR(ISBLANK(PF$9),PF$9=0)=FALSE,OR(PF$9='2. Protocols'!$C15,PF$9='2. Protocols'!$E15,PF$9='2. Protocols'!$G15)),1,0)*'4. Formulations'!$O15</f>
        <v>0</v>
      </c>
      <c r="PG16" s="27">
        <f>IF(AND(OR(ISBLANK(PG$9),PG$9=0)=FALSE,OR(PG$9='2. Protocols'!$C15,PG$9='2. Protocols'!$E15,PG$9='2. Protocols'!$G15)),1,0)*'4. Formulations'!$O15</f>
        <v>0</v>
      </c>
      <c r="PH16" s="27">
        <f>IF(AND(OR(ISBLANK(PH$9),PH$9=0)=FALSE,OR(PH$9='2. Protocols'!$C15,PH$9='2. Protocols'!$E15,PH$9='2. Protocols'!$G15)),1,0)*'4. Formulations'!$O15</f>
        <v>0</v>
      </c>
      <c r="PI16" s="27">
        <f>IF(AND(OR(ISBLANK(PI$9),PI$9=0)=FALSE,OR(PI$9='2. Protocols'!$C15,PI$9='2. Protocols'!$E15,PI$9='2. Protocols'!$G15)),1,0)*'4. Formulations'!$O15</f>
        <v>0</v>
      </c>
      <c r="PJ16" s="27">
        <f>IF(AND(OR(ISBLANK(PJ$9),PJ$9=0)=FALSE,OR(PJ$9='2. Protocols'!$C15,PJ$9='2. Protocols'!$E15,PJ$9='2. Protocols'!$G15)),1,0)*'4. Formulations'!$O15</f>
        <v>0</v>
      </c>
      <c r="PK16" s="27">
        <f>IF(AND(OR(ISBLANK(PK$9),PK$9=0)=FALSE,OR(PK$9='2. Protocols'!$C15,PK$9='2. Protocols'!$E15,PK$9='2. Protocols'!$G15)),1,0)*'4. Formulations'!$O15</f>
        <v>0</v>
      </c>
      <c r="PL16" s="27">
        <f>IF(AND(OR(ISBLANK(PL$9),PL$9=0)=FALSE,OR(PL$9='2. Protocols'!$C15,PL$9='2. Protocols'!$E15,PL$9='2. Protocols'!$G15)),1,0)*'4. Formulations'!$O15</f>
        <v>0</v>
      </c>
      <c r="PM16" s="27">
        <f>IF(AND(OR(ISBLANK(PM$9),PM$9=0)=FALSE,OR(PM$9='2. Protocols'!$C15,PM$9='2. Protocols'!$E15,PM$9='2. Protocols'!$G15)),1,0)*'4. Formulations'!$O15</f>
        <v>0</v>
      </c>
      <c r="PN16" s="27">
        <f>IF(AND(OR(ISBLANK(PN$9),PN$9=0)=FALSE,OR(PN$9='2. Protocols'!$C15,PN$9='2. Protocols'!$E15,PN$9='2. Protocols'!$G15)),1,0)*'4. Formulations'!$O15</f>
        <v>0</v>
      </c>
      <c r="PO16" s="27">
        <f>IF(AND(OR(ISBLANK(PO$9),PO$9=0)=FALSE,OR(PO$9='2. Protocols'!$C15,PO$9='2. Protocols'!$E15,PO$9='2. Protocols'!$G15)),1,0)*'4. Formulations'!$O15</f>
        <v>0</v>
      </c>
      <c r="PP16" s="27">
        <f>IF(AND(OR(ISBLANK(PP$9),PP$9=0)=FALSE,OR(PP$9='2. Protocols'!$C15,PP$9='2. Protocols'!$E15,PP$9='2. Protocols'!$G15)),1,0)*'4. Formulations'!$O15</f>
        <v>0</v>
      </c>
      <c r="PQ16" s="27">
        <f>IF(AND(OR(ISBLANK(PQ$9),PQ$9=0)=FALSE,OR(PQ$9='2. Protocols'!$C15,PQ$9='2. Protocols'!$E15,PQ$9='2. Protocols'!$G15)),1,0)*'4. Formulations'!$O15</f>
        <v>0</v>
      </c>
      <c r="PR16" s="27">
        <f>IF(AND(OR(ISBLANK(PR$9),PR$9=0)=FALSE,OR(PR$9='2. Protocols'!$C15,PR$9='2. Protocols'!$E15,PR$9='2. Protocols'!$G15)),1,0)*'4. Formulations'!$O15</f>
        <v>0</v>
      </c>
      <c r="PS16" s="27">
        <f>IF(AND(OR(ISBLANK(PS$9),PS$9=0)=FALSE,OR(PS$9='2. Protocols'!$C15,PS$9='2. Protocols'!$E15,PS$9='2. Protocols'!$G15)),1,0)*'4. Formulations'!$O15</f>
        <v>0</v>
      </c>
      <c r="PT16" s="27">
        <f>IF(AND(OR(ISBLANK(PT$9),PT$9=0)=FALSE,OR(PT$9='2. Protocols'!$C15,PT$9='2. Protocols'!$E15,PT$9='2. Protocols'!$G15)),1,0)*'4. Formulations'!$O15</f>
        <v>0</v>
      </c>
      <c r="PU16" s="27">
        <f>IF(AND(OR(ISBLANK(PU$9),PU$9=0)=FALSE,OR(PU$9='2. Protocols'!$C15,PU$9='2. Protocols'!$E15,PU$9='2. Protocols'!$G15)),1,0)*'4. Formulations'!$O15</f>
        <v>0</v>
      </c>
      <c r="PV16" s="27">
        <f>IF(AND(OR(ISBLANK(PV$9),PV$9=0)=FALSE,OR(PV$9='2. Protocols'!$C15,PV$9='2. Protocols'!$E15,PV$9='2. Protocols'!$G15)),1,0)*'4. Formulations'!$O15</f>
        <v>0</v>
      </c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P16" s="27">
        <f>IF(AND(OR(ISBLANK(QP$9),QP$9=0)=FALSE,QP$9=$DL16),1,0)*'4. Formulations'!$P15</f>
        <v>0</v>
      </c>
      <c r="QQ16" s="27">
        <f>IF(AND(OR(ISBLANK(QQ$9),QQ$9=0)=FALSE,QQ$9=$DL16),1,0)*'4. Formulations'!$P15</f>
        <v>0</v>
      </c>
      <c r="QR16" s="27">
        <f>IF(AND(OR(ISBLANK(QR$9),QR$9=0)=FALSE,QR$9=$DL16),1,0)*'4. Formulations'!$P15</f>
        <v>0</v>
      </c>
      <c r="QS16" s="27">
        <f>IF(AND(OR(ISBLANK(QS$9),QS$9=0)=FALSE,QS$9=$DL16),1,0)*'4. Formulations'!$P15</f>
        <v>0</v>
      </c>
      <c r="QT16" s="27">
        <f>IF(AND(OR(ISBLANK(QT$9),QT$9=0)=FALSE,QT$9=$DL16),1,0)*'4. Formulations'!$P15</f>
        <v>0</v>
      </c>
      <c r="QU16" s="27">
        <f>IF(AND(OR(ISBLANK(QU$9),QU$9=0)=FALSE,QU$9=$DL16),1,0)*'4. Formulations'!$P15</f>
        <v>0</v>
      </c>
      <c r="QV16" s="27">
        <f>IF(AND(OR(ISBLANK(QV$9),QV$9=0)=FALSE,QV$9=$DL16),1,0)*'4. Formulations'!$P15</f>
        <v>0</v>
      </c>
      <c r="QW16" s="27">
        <f>IF(AND(OR(ISBLANK(QW$9),QW$9=0)=FALSE,QW$9=$DL16),1,0)*'4. Formulations'!$P15</f>
        <v>0</v>
      </c>
      <c r="QX16" s="27">
        <f>IF(AND(OR(ISBLANK(QX$9),QX$9=0)=FALSE,QX$9=$DL16),1,0)*'4. Formulations'!$P15</f>
        <v>0</v>
      </c>
      <c r="QY16" s="27">
        <f>IF(AND(OR(ISBLANK(QY$9),QY$9=0)=FALSE,QY$9=$DL16),1,0)*'4. Formulations'!$P15</f>
        <v>0</v>
      </c>
      <c r="QZ16" s="27">
        <f>IF(AND(OR(ISBLANK(QZ$9),QZ$9=0)=FALSE,QZ$9=$DL16),1,0)*'4. Formulations'!$P15</f>
        <v>0</v>
      </c>
      <c r="RA16" s="27">
        <f>IF(AND(OR(ISBLANK(RA$9),RA$9=0)=FALSE,RA$9=$DL16),1,0)*'4. Formulations'!$P15</f>
        <v>0</v>
      </c>
      <c r="RB16" s="27">
        <f>IF(AND(OR(ISBLANK(RB$9),RB$9=0)=FALSE,RB$9=$DL16),1,0)*'4. Formulations'!$P15</f>
        <v>0</v>
      </c>
      <c r="RC16" s="27">
        <f>IF(AND(OR(ISBLANK(RC$9),RC$9=0)=FALSE,RC$9=$DL16),1,0)*'4. Formulations'!$P15</f>
        <v>0</v>
      </c>
      <c r="RD16" s="27">
        <f>IF(AND(OR(ISBLANK(RD$9),RD$9=0)=FALSE,RD$9=$DL16),1,0)*'4. Formulations'!$P15</f>
        <v>0</v>
      </c>
      <c r="RE16" s="27">
        <f>IF(AND(OR(ISBLANK(RE$9),RE$9=0)=FALSE,RE$9=$DL16),1,0)*'4. Formulations'!$P15</f>
        <v>0</v>
      </c>
      <c r="RF16" s="27">
        <f>IF(AND(OR(ISBLANK(RF$9),RF$9=0)=FALSE,RF$9=$DL16),1,0)*'4. Formulations'!$P15</f>
        <v>0</v>
      </c>
      <c r="RG16" s="27"/>
      <c r="RH16" s="27"/>
      <c r="RI16" s="27"/>
      <c r="RK16" s="27">
        <f>IF(AND(OR(ISBLANK(RK$9),RK$9=0)=FALSE,SUM($QP16:$RF16)&gt;0,RK$9='2. Protocols'!$G15),1,0)*'4. Formulations'!$P15</f>
        <v>0</v>
      </c>
      <c r="RL16" s="27">
        <f>IF(AND(OR(ISBLANK(RL$9),RL$9=0)=FALSE,SUM($QP16:$RF16)&gt;0,RL$9='2. Protocols'!$G15),1,0)*'4. Formulations'!$P15</f>
        <v>0</v>
      </c>
      <c r="RM16" s="27">
        <f>IF(AND(OR(ISBLANK(RM$9),RM$9=0)=FALSE,SUM($QP16:$RF16)&gt;0,RM$9='2. Protocols'!$G15),1,0)*'4. Formulations'!$P15</f>
        <v>0</v>
      </c>
      <c r="RN16" s="27">
        <f>IF(AND(OR(ISBLANK(RN$9),RN$9=0)=FALSE,SUM($QP16:$RF16)&gt;0,RN$9='2. Protocols'!$G15),1,0)*'4. Formulations'!$P15</f>
        <v>0</v>
      </c>
      <c r="RO16" s="27">
        <f>IF(AND(OR(ISBLANK(RO$9),RO$9=0)=FALSE,SUM($QP16:$RF16)&gt;0,RO$9='2. Protocols'!$G15),1,0)*'4. Formulations'!$P15</f>
        <v>0</v>
      </c>
      <c r="RP16" s="27">
        <f>IF(AND(OR(ISBLANK(RP$9),RP$9=0)=FALSE,SUM($QP16:$RF16)&gt;0,RP$9='2. Protocols'!$G15),1,0)*'4. Formulations'!$P15</f>
        <v>0</v>
      </c>
      <c r="RQ16" s="27">
        <f>IF(AND(OR(ISBLANK(RQ$9),RQ$9=0)=FALSE,SUM($QP16:$RF16)&gt;0,RQ$9='2. Protocols'!$G15),1,0)*'4. Formulations'!$P15</f>
        <v>0</v>
      </c>
      <c r="RR16" s="27">
        <f>IF(AND(OR(ISBLANK(RR$9),RR$9=0)=FALSE,SUM($QP16:$RF16)&gt;0,RR$9='2. Protocols'!$G15),1,0)*'4. Formulations'!$P15</f>
        <v>0</v>
      </c>
      <c r="RS16" s="27">
        <f>IF(AND(OR(ISBLANK(RS$9),RS$9=0)=FALSE,SUM($QP16:$RF16)&gt;0,RS$9='2. Protocols'!$G15),1,0)*'4. Formulations'!$P15</f>
        <v>0</v>
      </c>
      <c r="RT16" s="27">
        <f>IF(AND(OR(ISBLANK(RT$9),RT$9=0)=FALSE,SUM($QP16:$RF16)&gt;0,RT$9='2. Protocols'!$G15),1,0)*'4. Formulations'!$P15</f>
        <v>0</v>
      </c>
      <c r="RU16" s="27">
        <f>IF(AND(OR(ISBLANK(RU$9),RU$9=0)=FALSE,SUM($QP16:$RF16)&gt;0,RU$9='2. Protocols'!$G15),1,0)*'4. Formulations'!$P15</f>
        <v>0</v>
      </c>
      <c r="RV16" s="27">
        <f>IF(AND(OR(ISBLANK(RV$9),RV$9=0)=FALSE,SUM($QP16:$RF16)&gt;0,RV$9='2. Protocols'!$G15),1,0)*'4. Formulations'!$P15</f>
        <v>0</v>
      </c>
      <c r="RW16" s="27">
        <f>IF(AND(OR(ISBLANK(RW$9),RW$9=0)=FALSE,SUM($QP16:$RF16)&gt;0,RW$9='2. Protocols'!$G15),1,0)*'4. Formulations'!$P15</f>
        <v>0</v>
      </c>
      <c r="RX16" s="27">
        <f>IF(AND(OR(ISBLANK(RX$9),RX$9=0)=FALSE,SUM($QP16:$RF16)&gt;0,RX$9='2. Protocols'!$G15),1,0)*'4. Formulations'!$P15</f>
        <v>0</v>
      </c>
      <c r="RY16" s="27">
        <f>IF(AND(OR(ISBLANK(RY$9),RY$9=0)=FALSE,SUM($QP16:$RF16)&gt;0,RY$9='2. Protocols'!$G15),1,0)*'4. Formulations'!$P15</f>
        <v>0</v>
      </c>
      <c r="RZ16" s="27">
        <f>IF(AND(OR(ISBLANK(RZ$9),RZ$9=0)=FALSE,SUM($QP16:$RF16)&gt;0,RZ$9='2. Protocols'!$G15),1,0)*'4. Formulations'!$P15</f>
        <v>0</v>
      </c>
      <c r="SA16" s="27">
        <f>IF(AND(OR(ISBLANK(SA$9),SA$9=0)=FALSE,SUM($QP16:$RF16)&gt;0,SA$9='2. Protocols'!$G15),1,0)*'4. Formulations'!$P15</f>
        <v>0</v>
      </c>
      <c r="SB16" s="27">
        <f>IF(AND(OR(ISBLANK(SB$9),SB$9=0)=FALSE,SUM($QP16:$RF16)&gt;0,SB$9='2. Protocols'!$G15),1,0)*'4. Formulations'!$P15</f>
        <v>0</v>
      </c>
      <c r="SC16" s="27">
        <f>IF(AND(OR(ISBLANK(SC$9),SC$9=0)=FALSE,SUM($QP16:$RF16)&gt;0,SC$9='2. Protocols'!$G15),1,0)*'4. Formulations'!$P15</f>
        <v>0</v>
      </c>
      <c r="SD16" s="27">
        <f>IF(AND(OR(ISBLANK(SD$9),SD$9=0)=FALSE,SUM($QP16:$RF16)&gt;0,SD$9='2. Protocols'!$G15),1,0)*'4. Formulations'!$P15</f>
        <v>0</v>
      </c>
      <c r="SE16" s="27">
        <f>IF(AND(OR(ISBLANK(SE$9),SE$9=0)=FALSE,SUM($QP16:$RF16)&gt;0,SE$9='2. Protocols'!$G15),1,0)*'4. Formulations'!$P15</f>
        <v>0</v>
      </c>
      <c r="SF16" s="27">
        <f>IF(AND(OR(ISBLANK(SF$9),SF$9=0)=FALSE,SUM($QP16:$RF16)&gt;0,SF$9='2. Protocols'!$G15),1,0)*'4. Formulations'!$P15</f>
        <v>0</v>
      </c>
      <c r="SG16" s="27">
        <f>IF(AND(OR(ISBLANK(SG$9),SG$9=0)=FALSE,SUM($QP16:$RF16)&gt;0,SG$9='2. Protocols'!$G15),1,0)*'4. Formulations'!$P15</f>
        <v>0</v>
      </c>
      <c r="SH16" s="27">
        <f>IF(AND(OR(ISBLANK(SH$9),SH$9=0)=FALSE,SUM($QP16:$RF16)&gt;0,SH$9='2. Protocols'!$G15),1,0)*'4. Formulations'!$P15</f>
        <v>0</v>
      </c>
      <c r="SI16" s="27">
        <f>IF(AND(OR(ISBLANK(SI$9),SI$9=0)=FALSE,SUM($QP16:$RF16)&gt;0,SI$9='2. Protocols'!$G15),1,0)*'4. Formulations'!$P15</f>
        <v>0</v>
      </c>
      <c r="SJ16" s="27">
        <f>IF(AND(OR(ISBLANK(SJ$9),SJ$9=0)=FALSE,SUM($QP16:$RF16)&gt;0,SJ$9='2. Protocols'!$G15),1,0)*'4. Formulations'!$P15</f>
        <v>0</v>
      </c>
      <c r="SK16" s="27">
        <f>IF(AND(OR(ISBLANK(SK$9),SK$9=0)=FALSE,SUM($QP16:$RF16)&gt;0,SK$9='2. Protocols'!$G15),1,0)*'4. Formulations'!$P15</f>
        <v>0</v>
      </c>
      <c r="SL16" s="27">
        <f>IF(AND(OR(ISBLANK(SL$9),SL$9=0)=FALSE,SUM($QP16:$RF16)&gt;0,SL$9='2. Protocols'!$G15),1,0)*'4. Formulations'!$P15</f>
        <v>0</v>
      </c>
      <c r="SM16" s="27">
        <f>IF(AND(OR(ISBLANK(SM$9),SM$9=0)=FALSE,SUM($QP16:$RF16)&gt;0,SM$9='2. Protocols'!$G15),1,0)*'4. Formulations'!$P15</f>
        <v>0</v>
      </c>
      <c r="SN16" s="27">
        <f>IF(AND(OR(ISBLANK(SN$9),SN$9=0)=FALSE,SUM($QP16:$RF16)&gt;0,SN$9='2. Protocols'!$G15),1,0)*'4. Formulations'!$P15</f>
        <v>0</v>
      </c>
      <c r="SO16" s="27">
        <f>IF(AND(OR(ISBLANK(SO$9),SO$9=0)=FALSE,SUM($QP16:$RF16)&gt;0,SO$9='2. Protocols'!$G15),1,0)*'4. Formulations'!$P15</f>
        <v>0</v>
      </c>
      <c r="SP16" s="27">
        <f>IF(AND(OR(ISBLANK(SP$9),SP$9=0)=FALSE,SUM($QP16:$RF16)&gt;0,SP$9='2. Protocols'!$G15),1,0)*'4. Formulations'!$P15</f>
        <v>0</v>
      </c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J16" s="27">
        <f>IF(AND(OR(ISBLANK(TJ$9),TJ$9=0)=FALSE,TJ$9=$DM16),1,0)*'4. Formulations'!$Q15</f>
        <v>0</v>
      </c>
      <c r="TK16" s="27">
        <f>IF(AND(OR(ISBLANK(TK$9),TK$9=0)=FALSE,TK$9=$DM16),1,0)*'4. Formulations'!$Q15</f>
        <v>0</v>
      </c>
      <c r="TL16" s="27">
        <f>IF(AND(OR(ISBLANK(TL$9),TL$9=0)=FALSE,TL$9=$DM16),1,0)*'4. Formulations'!$Q15</f>
        <v>0</v>
      </c>
      <c r="TM16" s="27">
        <f>IF(AND(OR(ISBLANK(TM$9),TM$9=0)=FALSE,TM$9=$DM16),1,0)*'4. Formulations'!$Q15</f>
        <v>0</v>
      </c>
      <c r="TN16" s="27">
        <f>IF(AND(OR(ISBLANK(TN$9),TN$9=0)=FALSE,TN$9=$DM16),1,0)*'4. Formulations'!$Q15</f>
        <v>0</v>
      </c>
      <c r="TO16" s="27">
        <f>IF(AND(OR(ISBLANK(TO$9),TO$9=0)=FALSE,TO$9=$DM16),1,0)*'4. Formulations'!$Q15</f>
        <v>0</v>
      </c>
      <c r="TP16" s="27">
        <f>IF(AND(OR(ISBLANK(TP$9),TP$9=0)=FALSE,TP$9=$DM16),1,0)*'4. Formulations'!$Q15</f>
        <v>0</v>
      </c>
      <c r="TQ16" s="27">
        <f>IF(AND(OR(ISBLANK(TQ$9),TQ$9=0)=FALSE,TQ$9=$DM16),1,0)*'4. Formulations'!$Q15</f>
        <v>0</v>
      </c>
      <c r="TR16" s="27">
        <f>IF(AND(OR(ISBLANK(TR$9),TR$9=0)=FALSE,TR$9=$DM16),1,0)*'4. Formulations'!$Q15</f>
        <v>0</v>
      </c>
      <c r="TS16" s="27">
        <f>IF(AND(OR(ISBLANK(TS$9),TS$9=0)=FALSE,TS$9=$DM16),1,0)*'4. Formulations'!$Q15</f>
        <v>0</v>
      </c>
      <c r="TT16" s="27">
        <f>IF(AND(OR(ISBLANK(TT$9),TT$9=0)=FALSE,TT$9=$DM16),1,0)*'4. Formulations'!$Q15</f>
        <v>0</v>
      </c>
      <c r="TU16" s="27">
        <f>IF(AND(OR(ISBLANK(TU$9),TU$9=0)=FALSE,TU$9=$DM16),1,0)*'4. Formulations'!$Q15</f>
        <v>0</v>
      </c>
      <c r="TV16" s="27">
        <f>IF(AND(OR(ISBLANK(TV$9),TV$9=0)=FALSE,TV$9=$DM16),1,0)*'4. Formulations'!$Q15</f>
        <v>0</v>
      </c>
      <c r="TW16" s="27">
        <f>IF(AND(OR(ISBLANK(TW$9),TW$9=0)=FALSE,TW$9=$DM16),1,0)*'4. Formulations'!$Q15</f>
        <v>0</v>
      </c>
      <c r="TX16" s="27">
        <f>IF(AND(OR(ISBLANK(TX$9),TX$9=0)=FALSE,TX$9=$DM16),1,0)*'4. Formulations'!$Q15</f>
        <v>0</v>
      </c>
      <c r="TY16" s="27">
        <f>IF(AND(OR(ISBLANK(TY$9),TY$9=0)=FALSE,TY$9=$DM16),1,0)*'4. Formulations'!$Q15</f>
        <v>0</v>
      </c>
      <c r="TZ16" s="27">
        <f>IF(AND(OR(ISBLANK(TZ$9),TZ$9=0)=FALSE,TZ$9=$DM16),1,0)*'4. Formulations'!$Q15</f>
        <v>0</v>
      </c>
      <c r="UA16" s="27"/>
      <c r="UB16" s="27"/>
      <c r="UC16" s="27"/>
    </row>
    <row r="17" spans="2:549" ht="15" x14ac:dyDescent="0.25">
      <c r="B17" s="2"/>
      <c r="C17" s="75" t="str">
        <f>IF('2. Protocols'!C16&amp;"+"&amp;'2. Protocols'!E16&amp;"+"&amp;'2. Protocols'!G16="++","",'2. Protocols'!C16&amp;"+"&amp;'2. Protocols'!E16&amp;"+"&amp;'2. Protocols'!G16)</f>
        <v/>
      </c>
      <c r="D17" s="7"/>
      <c r="E17" s="8"/>
      <c r="G17" s="72" t="e">
        <f>'2. Protocols'!J16*'1. General Inputs'!$J$13</f>
        <v>#VALUE!</v>
      </c>
      <c r="H17" s="72" t="e">
        <f>MAX(G17*(1+'1. General Inputs'!$AW$23+HLOOKUP(H$7,'1. General Inputs'!$AW$17:$AY$19,ROWS('1. General Inputs'!$AU$17:$AU$19),0))+(CHOOSE(H$7,'1. General Inputs'!$J$15,'1. General Inputs'!$L$15,'1. General Inputs'!$N$15)/12)*CHOOSE(H$7,'2. Protocols'!$K16,'2. Protocols'!$L16,'2. Protocols'!$M16)+'3. ARV Substitutions'!L42,0)</f>
        <v>#VALUE!</v>
      </c>
      <c r="I17" s="72" t="e">
        <f>MAX(H17*(1+'1. General Inputs'!$AW$23+HLOOKUP(I$7,'1. General Inputs'!$AW$17:$AY$19,ROWS('1. General Inputs'!$AU$17:$AU$19),0))+(CHOOSE(I$7,'1. General Inputs'!$J$15,'1. General Inputs'!$L$15,'1. General Inputs'!$N$15)/12)*CHOOSE(I$7,'2. Protocols'!$K16,'2. Protocols'!$L16,'2. Protocols'!$M16)+'3. ARV Substitutions'!M42,0)</f>
        <v>#VALUE!</v>
      </c>
      <c r="J17" s="72" t="e">
        <f>MAX(I17*(1+'1. General Inputs'!$AW$23+HLOOKUP(J$7,'1. General Inputs'!$AW$17:$AY$19,ROWS('1. General Inputs'!$AU$17:$AU$19),0))+(CHOOSE(J$7,'1. General Inputs'!$J$15,'1. General Inputs'!$L$15,'1. General Inputs'!$N$15)/12)*CHOOSE(J$7,'2. Protocols'!$K16,'2. Protocols'!$L16,'2. Protocols'!$M16)+'3. ARV Substitutions'!N42,0)</f>
        <v>#VALUE!</v>
      </c>
      <c r="K17" s="72" t="e">
        <f>MAX(J17*(1+'1. General Inputs'!$AW$23+HLOOKUP(K$7,'1. General Inputs'!$AW$17:$AY$19,ROWS('1. General Inputs'!$AU$17:$AU$19),0))+(CHOOSE(K$7,'1. General Inputs'!$J$15,'1. General Inputs'!$L$15,'1. General Inputs'!$N$15)/12)*CHOOSE(K$7,'2. Protocols'!$K16,'2. Protocols'!$L16,'2. Protocols'!$M16)+'3. ARV Substitutions'!O42,0)</f>
        <v>#VALUE!</v>
      </c>
      <c r="L17" s="72" t="e">
        <f>MAX(K17*(1+'1. General Inputs'!$AW$23+HLOOKUP(L$7,'1. General Inputs'!$AW$17:$AY$19,ROWS('1. General Inputs'!$AU$17:$AU$19),0))+(CHOOSE(L$7,'1. General Inputs'!$J$15,'1. General Inputs'!$L$15,'1. General Inputs'!$N$15)/12)*CHOOSE(L$7,'2. Protocols'!$K16,'2. Protocols'!$L16,'2. Protocols'!$M16)+'3. ARV Substitutions'!P42,0)</f>
        <v>#VALUE!</v>
      </c>
      <c r="M17" s="72" t="e">
        <f>MAX(L17*(1+'1. General Inputs'!$AW$23+HLOOKUP(M$7,'1. General Inputs'!$AW$17:$AY$19,ROWS('1. General Inputs'!$AU$17:$AU$19),0))+(CHOOSE(M$7,'1. General Inputs'!$J$15,'1. General Inputs'!$L$15,'1. General Inputs'!$N$15)/12)*CHOOSE(M$7,'2. Protocols'!$K16,'2. Protocols'!$L16,'2. Protocols'!$M16)+'3. ARV Substitutions'!Q42,0)</f>
        <v>#VALUE!</v>
      </c>
      <c r="N17" s="72" t="e">
        <f>MAX(M17*(1+'1. General Inputs'!$AW$23+HLOOKUP(N$7,'1. General Inputs'!$AW$17:$AY$19,ROWS('1. General Inputs'!$AU$17:$AU$19),0))+(CHOOSE(N$7,'1. General Inputs'!$J$15,'1. General Inputs'!$L$15,'1. General Inputs'!$N$15)/12)*CHOOSE(N$7,'2. Protocols'!$K16,'2. Protocols'!$L16,'2. Protocols'!$M16)+'3. ARV Substitutions'!R42,0)</f>
        <v>#VALUE!</v>
      </c>
      <c r="O17" s="72" t="e">
        <f>MAX(N17*(1+'1. General Inputs'!$AW$23+HLOOKUP(O$7,'1. General Inputs'!$AW$17:$AY$19,ROWS('1. General Inputs'!$AU$17:$AU$19),0))+(CHOOSE(O$7,'1. General Inputs'!$J$15,'1. General Inputs'!$L$15,'1. General Inputs'!$N$15)/12)*CHOOSE(O$7,'2. Protocols'!$K16,'2. Protocols'!$L16,'2. Protocols'!$M16)+'3. ARV Substitutions'!S42,0)</f>
        <v>#VALUE!</v>
      </c>
      <c r="P17" s="72" t="e">
        <f>MAX(O17*(1+'1. General Inputs'!$AW$23+HLOOKUP(P$7,'1. General Inputs'!$AW$17:$AY$19,ROWS('1. General Inputs'!$AU$17:$AU$19),0))+(CHOOSE(P$7,'1. General Inputs'!$J$15,'1. General Inputs'!$L$15,'1. General Inputs'!$N$15)/12)*CHOOSE(P$7,'2. Protocols'!$K16,'2. Protocols'!$L16,'2. Protocols'!$M16)+'3. ARV Substitutions'!T42,0)</f>
        <v>#VALUE!</v>
      </c>
      <c r="Q17" s="72" t="e">
        <f>MAX(P17*(1+'1. General Inputs'!$AW$23+HLOOKUP(Q$7,'1. General Inputs'!$AW$17:$AY$19,ROWS('1. General Inputs'!$AU$17:$AU$19),0))+(CHOOSE(Q$7,'1. General Inputs'!$J$15,'1. General Inputs'!$L$15,'1. General Inputs'!$N$15)/12)*CHOOSE(Q$7,'2. Protocols'!$K16,'2. Protocols'!$L16,'2. Protocols'!$M16)+'3. ARV Substitutions'!U42,0)</f>
        <v>#VALUE!</v>
      </c>
      <c r="R17" s="72" t="e">
        <f>MAX(Q17*(1+'1. General Inputs'!$AW$23+HLOOKUP(R$7,'1. General Inputs'!$AW$17:$AY$19,ROWS('1. General Inputs'!$AU$17:$AU$19),0))+(CHOOSE(R$7,'1. General Inputs'!$J$15,'1. General Inputs'!$L$15,'1. General Inputs'!$N$15)/12)*CHOOSE(R$7,'2. Protocols'!$K16,'2. Protocols'!$L16,'2. Protocols'!$M16)+'3. ARV Substitutions'!V42,0)</f>
        <v>#VALUE!</v>
      </c>
      <c r="S17" s="72" t="e">
        <f>MAX(R17*(1+'1. General Inputs'!$AW$23+HLOOKUP(S$7,'1. General Inputs'!$AW$17:$AY$19,ROWS('1. General Inputs'!$AU$17:$AU$19),0))+(CHOOSE(S$7,'1. General Inputs'!$J$15,'1. General Inputs'!$L$15,'1. General Inputs'!$N$15)/12)*CHOOSE(S$7,'2. Protocols'!$K16,'2. Protocols'!$L16,'2. Protocols'!$M16)+'3. ARV Substitutions'!W42,0)</f>
        <v>#VALUE!</v>
      </c>
      <c r="T17" s="72" t="e">
        <f>MAX(S17*(1+'1. General Inputs'!$AW$23+HLOOKUP(T$7,'1. General Inputs'!$AW$17:$AY$19,ROWS('1. General Inputs'!$AU$17:$AU$19),0))+(CHOOSE(T$7,'1. General Inputs'!$J$15,'1. General Inputs'!$L$15,'1. General Inputs'!$N$15)/12)*CHOOSE(T$7,'2. Protocols'!$K16,'2. Protocols'!$L16,'2. Protocols'!$M16)+'3. ARV Substitutions'!X42,0)</f>
        <v>#VALUE!</v>
      </c>
      <c r="U17" s="72" t="e">
        <f>MAX(T17*(1+'1. General Inputs'!$AW$23+HLOOKUP(U$7,'1. General Inputs'!$AW$17:$AY$19,ROWS('1. General Inputs'!$AU$17:$AU$19),0))+(CHOOSE(U$7,'1. General Inputs'!$J$15,'1. General Inputs'!$L$15,'1. General Inputs'!$N$15)/12)*CHOOSE(U$7,'2. Protocols'!$K16,'2. Protocols'!$L16,'2. Protocols'!$M16)+'3. ARV Substitutions'!Y42,0)</f>
        <v>#VALUE!</v>
      </c>
      <c r="V17" s="72" t="e">
        <f>MAX(U17*(1+'1. General Inputs'!$AW$23+HLOOKUP(V$7,'1. General Inputs'!$AW$17:$AY$19,ROWS('1. General Inputs'!$AU$17:$AU$19),0))+(CHOOSE(V$7,'1. General Inputs'!$J$15,'1. General Inputs'!$L$15,'1. General Inputs'!$N$15)/12)*CHOOSE(V$7,'2. Protocols'!$K16,'2. Protocols'!$L16,'2. Protocols'!$M16)+'3. ARV Substitutions'!Z42,0)</f>
        <v>#VALUE!</v>
      </c>
      <c r="W17" s="72" t="e">
        <f>MAX(V17*(1+'1. General Inputs'!$AW$23+HLOOKUP(W$7,'1. General Inputs'!$AW$17:$AY$19,ROWS('1. General Inputs'!$AU$17:$AU$19),0))+(CHOOSE(W$7,'1. General Inputs'!$J$15,'1. General Inputs'!$L$15,'1. General Inputs'!$N$15)/12)*CHOOSE(W$7,'2. Protocols'!$K16,'2. Protocols'!$L16,'2. Protocols'!$M16)+'3. ARV Substitutions'!AA42,0)</f>
        <v>#VALUE!</v>
      </c>
      <c r="X17" s="72" t="e">
        <f>MAX(W17*(1+'1. General Inputs'!$AW$23+HLOOKUP(X$7,'1. General Inputs'!$AW$17:$AY$19,ROWS('1. General Inputs'!$AU$17:$AU$19),0))+(CHOOSE(X$7,'1. General Inputs'!$J$15,'1. General Inputs'!$L$15,'1. General Inputs'!$N$15)/12)*CHOOSE(X$7,'2. Protocols'!$K16,'2. Protocols'!$L16,'2. Protocols'!$M16)+'3. ARV Substitutions'!AB42,0)</f>
        <v>#VALUE!</v>
      </c>
      <c r="Y17" s="72" t="e">
        <f>MAX(X17*(1+'1. General Inputs'!$AW$23+HLOOKUP(Y$7,'1. General Inputs'!$AW$17:$AY$19,ROWS('1. General Inputs'!$AU$17:$AU$19),0))+(CHOOSE(Y$7,'1. General Inputs'!$J$15,'1. General Inputs'!$L$15,'1. General Inputs'!$N$15)/12)*CHOOSE(Y$7,'2. Protocols'!$K16,'2. Protocols'!$L16,'2. Protocols'!$M16)+'3. ARV Substitutions'!AC42,0)</f>
        <v>#VALUE!</v>
      </c>
      <c r="Z17" s="72" t="e">
        <f>MAX(Y17*(1+'1. General Inputs'!$AW$23+HLOOKUP(Z$7,'1. General Inputs'!$AW$17:$AY$19,ROWS('1. General Inputs'!$AU$17:$AU$19),0))+(CHOOSE(Z$7,'1. General Inputs'!$J$15,'1. General Inputs'!$L$15,'1. General Inputs'!$N$15)/12)*CHOOSE(Z$7,'2. Protocols'!$K16,'2. Protocols'!$L16,'2. Protocols'!$M16)+'3. ARV Substitutions'!AD42,0)</f>
        <v>#VALUE!</v>
      </c>
      <c r="AA17" s="72" t="e">
        <f>MAX(Z17*(1+'1. General Inputs'!$AW$23+HLOOKUP(AA$7,'1. General Inputs'!$AW$17:$AY$19,ROWS('1. General Inputs'!$AU$17:$AU$19),0))+(CHOOSE(AA$7,'1. General Inputs'!$J$15,'1. General Inputs'!$L$15,'1. General Inputs'!$N$15)/12)*CHOOSE(AA$7,'2. Protocols'!$K16,'2. Protocols'!$L16,'2. Protocols'!$M16)+'3. ARV Substitutions'!AE42,0)</f>
        <v>#VALUE!</v>
      </c>
      <c r="AB17" s="72" t="e">
        <f>MAX(AA17*(1+'1. General Inputs'!$AW$23+HLOOKUP(AB$7,'1. General Inputs'!$AW$17:$AY$19,ROWS('1. General Inputs'!$AU$17:$AU$19),0))+(CHOOSE(AB$7,'1. General Inputs'!$J$15,'1. General Inputs'!$L$15,'1. General Inputs'!$N$15)/12)*CHOOSE(AB$7,'2. Protocols'!$K16,'2. Protocols'!$L16,'2. Protocols'!$M16)+'3. ARV Substitutions'!AF42,0)</f>
        <v>#VALUE!</v>
      </c>
      <c r="AC17" s="72" t="e">
        <f>MAX(AB17*(1+'1. General Inputs'!$AW$23+HLOOKUP(AC$7,'1. General Inputs'!$AW$17:$AY$19,ROWS('1. General Inputs'!$AU$17:$AU$19),0))+(CHOOSE(AC$7,'1. General Inputs'!$J$15,'1. General Inputs'!$L$15,'1. General Inputs'!$N$15)/12)*CHOOSE(AC$7,'2. Protocols'!$K16,'2. Protocols'!$L16,'2. Protocols'!$M16)+'3. ARV Substitutions'!AG42,0)</f>
        <v>#VALUE!</v>
      </c>
      <c r="AD17" s="72" t="e">
        <f>MAX(AC17*(1+'1. General Inputs'!$AW$23+HLOOKUP(AD$7,'1. General Inputs'!$AW$17:$AY$19,ROWS('1. General Inputs'!$AU$17:$AU$19),0))+(CHOOSE(AD$7,'1. General Inputs'!$J$15,'1. General Inputs'!$L$15,'1. General Inputs'!$N$15)/12)*CHOOSE(AD$7,'2. Protocols'!$K16,'2. Protocols'!$L16,'2. Protocols'!$M16)+'3. ARV Substitutions'!AH42,0)</f>
        <v>#VALUE!</v>
      </c>
      <c r="AE17" s="72" t="e">
        <f>MAX(AD17*(1+'1. General Inputs'!$AW$23+HLOOKUP(AE$7,'1. General Inputs'!$AW$17:$AY$19,ROWS('1. General Inputs'!$AU$17:$AU$19),0))+(CHOOSE(AE$7,'1. General Inputs'!$J$15,'1. General Inputs'!$L$15,'1. General Inputs'!$N$15)/12)*CHOOSE(AE$7,'2. Protocols'!$K16,'2. Protocols'!$L16,'2. Protocols'!$M16)+'3. ARV Substitutions'!AI42,0)</f>
        <v>#VALUE!</v>
      </c>
      <c r="AF17" s="72" t="e">
        <f>MAX(AE17*(1+'1. General Inputs'!$AW$23+HLOOKUP(AF$7,'1. General Inputs'!$AW$17:$AY$19,ROWS('1. General Inputs'!$AU$17:$AU$19),0))+(CHOOSE(AF$7,'1. General Inputs'!$J$15,'1. General Inputs'!$L$15,'1. General Inputs'!$N$15)/12)*CHOOSE(AF$7,'2. Protocols'!$K16,'2. Protocols'!$L16,'2. Protocols'!$M16)+'3. ARV Substitutions'!AJ42,0)</f>
        <v>#VALUE!</v>
      </c>
      <c r="AG17" s="72" t="e">
        <f>MAX(AF17*(1+'1. General Inputs'!$AW$23+HLOOKUP(AG$7,'1. General Inputs'!$AW$17:$AY$19,ROWS('1. General Inputs'!$AU$17:$AU$19),0))+(CHOOSE(AG$7,'1. General Inputs'!$J$15,'1. General Inputs'!$L$15,'1. General Inputs'!$N$15)/12)*CHOOSE(AG$7,'2. Protocols'!$K16,'2. Protocols'!$L16,'2. Protocols'!$M16)+'3. ARV Substitutions'!AK42,0)</f>
        <v>#VALUE!</v>
      </c>
      <c r="AH17" s="72" t="e">
        <f>MAX(AG17*(1+'1. General Inputs'!$AW$23+HLOOKUP(AH$7,'1. General Inputs'!$AW$17:$AY$19,ROWS('1. General Inputs'!$AU$17:$AU$19),0))+(CHOOSE(AH$7,'1. General Inputs'!$J$15,'1. General Inputs'!$L$15,'1. General Inputs'!$N$15)/12)*CHOOSE(AH$7,'2. Protocols'!$K16,'2. Protocols'!$L16,'2. Protocols'!$M16)+'3. ARV Substitutions'!AL42,0)</f>
        <v>#VALUE!</v>
      </c>
      <c r="AI17" s="72" t="e">
        <f>MAX(AH17*(1+'1. General Inputs'!$AW$23+HLOOKUP(AI$7,'1. General Inputs'!$AW$17:$AY$19,ROWS('1. General Inputs'!$AU$17:$AU$19),0))+(CHOOSE(AI$7,'1. General Inputs'!$J$15,'1. General Inputs'!$L$15,'1. General Inputs'!$N$15)/12)*CHOOSE(AI$7,'2. Protocols'!$K16,'2. Protocols'!$L16,'2. Protocols'!$M16)+'3. ARV Substitutions'!AM42,0)</f>
        <v>#VALUE!</v>
      </c>
      <c r="AJ17" s="72" t="e">
        <f>MAX(AI17*(1+'1. General Inputs'!$AW$23+HLOOKUP(AJ$7,'1. General Inputs'!$AW$17:$AY$19,ROWS('1. General Inputs'!$AU$17:$AU$19),0))+(CHOOSE(AJ$7,'1. General Inputs'!$J$15,'1. General Inputs'!$L$15,'1. General Inputs'!$N$15)/12)*CHOOSE(AJ$7,'2. Protocols'!$K16,'2. Protocols'!$L16,'2. Protocols'!$M16)+'3. ARV Substitutions'!AN42,0)</f>
        <v>#VALUE!</v>
      </c>
      <c r="AK17" s="72" t="e">
        <f>MAX(AJ17*(1+'1. General Inputs'!$AW$23+HLOOKUP(AK$7,'1. General Inputs'!$AW$17:$AY$19,ROWS('1. General Inputs'!$AU$17:$AU$19),0))+(CHOOSE(AK$7,'1. General Inputs'!$J$15,'1. General Inputs'!$L$15,'1. General Inputs'!$N$15)/12)*CHOOSE(AK$7,'2. Protocols'!$K16,'2. Protocols'!$L16,'2. Protocols'!$M16)+'3. ARV Substitutions'!AO42,0)</f>
        <v>#VALUE!</v>
      </c>
      <c r="AL17" s="72" t="e">
        <f>MAX(AK17*(1+'1. General Inputs'!$AW$23+HLOOKUP(AL$7,'1. General Inputs'!$AW$17:$AY$19,ROWS('1. General Inputs'!$AU$17:$AU$19),0))+(CHOOSE(AL$7,'1. General Inputs'!$J$15,'1. General Inputs'!$L$15,'1. General Inputs'!$N$15)/12)*CHOOSE(AL$7,'2. Protocols'!$K16,'2. Protocols'!$L16,'2. Protocols'!$M16)+'3. ARV Substitutions'!AP42,0)</f>
        <v>#VALUE!</v>
      </c>
      <c r="AM17" s="72" t="e">
        <f>MAX(AL17*(1+'1. General Inputs'!$AW$23+HLOOKUP(AM$7,'1. General Inputs'!$AW$17:$AY$19,ROWS('1. General Inputs'!$AU$17:$AU$19),0))+(CHOOSE(AM$7,'1. General Inputs'!$J$15,'1. General Inputs'!$L$15,'1. General Inputs'!$N$15)/12)*CHOOSE(AM$7,'2. Protocols'!$K16,'2. Protocols'!$L16,'2. Protocols'!$M16)+'3. ARV Substitutions'!AQ42,0)</f>
        <v>#VALUE!</v>
      </c>
      <c r="AN17" s="72" t="e">
        <f>MAX(AM17*(1+'1. General Inputs'!$AW$23+HLOOKUP(AN$7,'1. General Inputs'!$AW$17:$AY$19,ROWS('1. General Inputs'!$AU$17:$AU$19),0))+(CHOOSE(AN$7,'1. General Inputs'!$J$15,'1. General Inputs'!$L$15,'1. General Inputs'!$N$15)/12)*CHOOSE(AN$7,'2. Protocols'!$K16,'2. Protocols'!$L16,'2. Protocols'!$M16)+'3. ARV Substitutions'!AR42,0)</f>
        <v>#VALUE!</v>
      </c>
      <c r="AO17" s="72" t="e">
        <f>MAX(AN17*(1+'1. General Inputs'!$AW$23+HLOOKUP(AO$7,'1. General Inputs'!$AW$17:$AY$19,ROWS('1. General Inputs'!$AU$17:$AU$19),0))+(CHOOSE(AO$7,'1. General Inputs'!$J$15,'1. General Inputs'!$L$15,'1. General Inputs'!$N$15)/12)*CHOOSE(AO$7,'2. Protocols'!$K16,'2. Protocols'!$L16,'2. Protocols'!$M16)+'3. ARV Substitutions'!AS42,0)</f>
        <v>#VALUE!</v>
      </c>
      <c r="AP17" s="72" t="e">
        <f>MAX(AO17*(1+'1. General Inputs'!$AW$23+HLOOKUP(AP$7,'1. General Inputs'!$AW$17:$AY$19,ROWS('1. General Inputs'!$AU$17:$AU$19),0))+(CHOOSE(AP$7,'1. General Inputs'!$J$15,'1. General Inputs'!$L$15,'1. General Inputs'!$N$15)/12)*CHOOSE(AP$7,'2. Protocols'!$K16,'2. Protocols'!$L16,'2. Protocols'!$M16)+'3. ARV Substitutions'!AT42,0)</f>
        <v>#VALUE!</v>
      </c>
      <c r="AQ17" s="72" t="e">
        <f>MAX(AP17*(1+'1. General Inputs'!$AW$23+HLOOKUP(AQ$7,'1. General Inputs'!$AW$17:$AY$19,ROWS('1. General Inputs'!$AU$17:$AU$19),0))+(CHOOSE(AQ$7,'1. General Inputs'!$J$15,'1. General Inputs'!$L$15,'1. General Inputs'!$N$15)/12)*CHOOSE(AQ$7,'2. Protocols'!$K16,'2. Protocols'!$L16,'2. Protocols'!$M16)+'3. ARV Substitutions'!AU42,0)</f>
        <v>#VALUE!</v>
      </c>
      <c r="CA17" s="51" t="e">
        <f t="shared" si="30"/>
        <v>#VALUE!</v>
      </c>
      <c r="CB17" s="51" t="e">
        <f t="shared" si="31"/>
        <v>#VALUE!</v>
      </c>
      <c r="CC17" s="51" t="e">
        <f t="shared" si="32"/>
        <v>#VALUE!</v>
      </c>
      <c r="CD17" s="51" t="e">
        <f t="shared" si="33"/>
        <v>#VALUE!</v>
      </c>
      <c r="CE17" s="51" t="e">
        <f t="shared" si="34"/>
        <v>#VALUE!</v>
      </c>
      <c r="CF17" s="51" t="e">
        <f t="shared" si="35"/>
        <v>#VALUE!</v>
      </c>
      <c r="CG17" s="51" t="e">
        <f t="shared" si="36"/>
        <v>#VALUE!</v>
      </c>
      <c r="CH17" s="51" t="e">
        <f t="shared" si="37"/>
        <v>#VALUE!</v>
      </c>
      <c r="CI17" s="51" t="e">
        <f t="shared" si="38"/>
        <v>#VALUE!</v>
      </c>
      <c r="CJ17" s="51" t="e">
        <f t="shared" si="39"/>
        <v>#VALUE!</v>
      </c>
      <c r="CK17" s="51" t="e">
        <f t="shared" si="40"/>
        <v>#VALUE!</v>
      </c>
      <c r="CL17" s="51" t="e">
        <f t="shared" si="41"/>
        <v>#VALUE!</v>
      </c>
      <c r="CM17" s="51" t="e">
        <f t="shared" si="42"/>
        <v>#VALUE!</v>
      </c>
      <c r="CN17" s="51" t="e">
        <f t="shared" si="43"/>
        <v>#VALUE!</v>
      </c>
      <c r="CO17" s="51" t="e">
        <f t="shared" si="44"/>
        <v>#VALUE!</v>
      </c>
      <c r="CP17" s="51" t="e">
        <f t="shared" si="45"/>
        <v>#VALUE!</v>
      </c>
      <c r="CQ17" s="51" t="e">
        <f t="shared" si="46"/>
        <v>#VALUE!</v>
      </c>
      <c r="CR17" s="51" t="e">
        <f t="shared" si="47"/>
        <v>#VALUE!</v>
      </c>
      <c r="CS17" s="51" t="e">
        <f t="shared" si="48"/>
        <v>#VALUE!</v>
      </c>
      <c r="CT17" s="51" t="e">
        <f t="shared" si="49"/>
        <v>#VALUE!</v>
      </c>
      <c r="CU17" s="51" t="e">
        <f t="shared" si="50"/>
        <v>#VALUE!</v>
      </c>
      <c r="CV17" s="51" t="e">
        <f t="shared" si="51"/>
        <v>#VALUE!</v>
      </c>
      <c r="CW17" s="51" t="e">
        <f t="shared" si="52"/>
        <v>#VALUE!</v>
      </c>
      <c r="CX17" s="51" t="e">
        <f t="shared" si="53"/>
        <v>#VALUE!</v>
      </c>
      <c r="CY17" s="51" t="e">
        <f t="shared" si="54"/>
        <v>#VALUE!</v>
      </c>
      <c r="CZ17" s="51" t="e">
        <f t="shared" si="55"/>
        <v>#VALUE!</v>
      </c>
      <c r="DA17" s="51" t="e">
        <f t="shared" si="56"/>
        <v>#VALUE!</v>
      </c>
      <c r="DB17" s="51" t="e">
        <f t="shared" si="57"/>
        <v>#VALUE!</v>
      </c>
      <c r="DC17" s="51" t="e">
        <f t="shared" si="58"/>
        <v>#VALUE!</v>
      </c>
      <c r="DD17" s="51" t="e">
        <f t="shared" si="59"/>
        <v>#VALUE!</v>
      </c>
      <c r="DE17" s="51" t="e">
        <f t="shared" si="60"/>
        <v>#VALUE!</v>
      </c>
      <c r="DF17" s="51" t="e">
        <f t="shared" si="61"/>
        <v>#VALUE!</v>
      </c>
      <c r="DG17" s="51" t="e">
        <f t="shared" si="62"/>
        <v>#VALUE!</v>
      </c>
      <c r="DH17" s="51" t="e">
        <f t="shared" si="63"/>
        <v>#VALUE!</v>
      </c>
      <c r="DI17" s="51" t="e">
        <f t="shared" si="64"/>
        <v>#VALUE!</v>
      </c>
      <c r="DJ17" s="51" t="e">
        <f t="shared" si="65"/>
        <v>#VALUE!</v>
      </c>
      <c r="DL17" s="21" t="str">
        <f>CONCATENATE('2. Protocols'!C16, '2. Protocols'!D16, '2. Protocols'!E16)</f>
        <v>+</v>
      </c>
      <c r="DM17" s="21" t="str">
        <f>CONCATENATE('2. Protocols'!C16, '2. Protocols'!D16, '2. Protocols'!E16, '2. Protocols'!F16, '2. Protocols'!G16,)</f>
        <v>++</v>
      </c>
      <c r="DO17" s="27">
        <f>IF(AND(OR(ISBLANK(DO$9),DO$9=0)=FALSE,OR(DO$9='2. Protocols'!$C16,DO$9='2. Protocols'!$E16,DO$9='2. Protocols'!$G16)),1,0)*'4. Formulations'!$I16</f>
        <v>0</v>
      </c>
      <c r="DP17" s="27">
        <f>IF(AND(OR(ISBLANK(DP$9),DP$9=0)=FALSE,OR(DP$9='2. Protocols'!$C16,DP$9='2. Protocols'!$E16,DP$9='2. Protocols'!$G16)),1,0)*'4. Formulations'!$I16</f>
        <v>0</v>
      </c>
      <c r="DQ17" s="27">
        <f>IF(AND(OR(ISBLANK(DQ$9),DQ$9=0)=FALSE,OR(DQ$9='2. Protocols'!$C16,DQ$9='2. Protocols'!$E16,DQ$9='2. Protocols'!$G16)),1,0)*'4. Formulations'!$I16</f>
        <v>0</v>
      </c>
      <c r="DR17" s="27">
        <f>IF(AND(OR(ISBLANK(DR$9),DR$9=0)=FALSE,OR(DR$9='2. Protocols'!$C16,DR$9='2. Protocols'!$E16,DR$9='2. Protocols'!$G16)),1,0)*'4. Formulations'!$I16</f>
        <v>0</v>
      </c>
      <c r="DS17" s="27">
        <f>IF(AND(OR(ISBLANK(DS$9),DS$9=0)=FALSE,OR(DS$9='2. Protocols'!$C16,DS$9='2. Protocols'!$E16,DS$9='2. Protocols'!$G16)),1,0)*'4. Formulations'!$I16</f>
        <v>0</v>
      </c>
      <c r="DT17" s="27">
        <f>IF(AND(OR(ISBLANK(DT$9),DT$9=0)=FALSE,OR(DT$9='2. Protocols'!$C16,DT$9='2. Protocols'!$E16,DT$9='2. Protocols'!$G16)),1,0)*'4. Formulations'!$I16</f>
        <v>0</v>
      </c>
      <c r="DU17" s="27">
        <f>IF(AND(OR(ISBLANK(DU$9),DU$9=0)=FALSE,OR(DU$9='2. Protocols'!$C16,DU$9='2. Protocols'!$E16,DU$9='2. Protocols'!$G16)),1,0)*'4. Formulations'!$I16</f>
        <v>0</v>
      </c>
      <c r="DV17" s="27">
        <f>IF(AND(OR(ISBLANK(DV$9),DV$9=0)=FALSE,OR(DV$9='2. Protocols'!$C16,DV$9='2. Protocols'!$E16,DV$9='2. Protocols'!$G16)),1,0)*'4. Formulations'!$I16</f>
        <v>0</v>
      </c>
      <c r="DW17" s="27">
        <f>IF(AND(OR(ISBLANK(DW$9),DW$9=0)=FALSE,OR(DW$9='2. Protocols'!$C16,DW$9='2. Protocols'!$E16,DW$9='2. Protocols'!$G16)),1,0)*'4. Formulations'!$I16</f>
        <v>0</v>
      </c>
      <c r="DX17" s="27">
        <f>IF(AND(OR(ISBLANK(DX$9),DX$9=0)=FALSE,OR(DX$9='2. Protocols'!$C16,DX$9='2. Protocols'!$E16,DX$9='2. Protocols'!$G16)),1,0)*'4. Formulations'!$I16</f>
        <v>0</v>
      </c>
      <c r="DY17" s="27">
        <f>IF(AND(OR(ISBLANK(DY$9),DY$9=0)=FALSE,OR(DY$9='2. Protocols'!$C16,DY$9='2. Protocols'!$E16,DY$9='2. Protocols'!$G16)),1,0)*'4. Formulations'!$I16</f>
        <v>0</v>
      </c>
      <c r="DZ17" s="27">
        <f>IF(AND(OR(ISBLANK(DZ$9),DZ$9=0)=FALSE,OR(DZ$9='2. Protocols'!$C16,DZ$9='2. Protocols'!$E16,DZ$9='2. Protocols'!$G16)),1,0)*'4. Formulations'!$I16</f>
        <v>0</v>
      </c>
      <c r="EA17" s="27">
        <f>IF(AND(OR(ISBLANK(EA$9),EA$9=0)=FALSE,OR(EA$9='2. Protocols'!$C16,EA$9='2. Protocols'!$E16,EA$9='2. Protocols'!$G16)),1,0)*'4. Formulations'!$I16</f>
        <v>0</v>
      </c>
      <c r="EB17" s="27">
        <f>IF(AND(OR(ISBLANK(EB$9),EB$9=0)=FALSE,OR(EB$9='2. Protocols'!$C16,EB$9='2. Protocols'!$E16,EB$9='2. Protocols'!$G16)),1,0)*'4. Formulations'!$I16</f>
        <v>0</v>
      </c>
      <c r="EC17" s="27">
        <f>IF(AND(OR(ISBLANK(EC$9),EC$9=0)=FALSE,OR(EC$9='2. Protocols'!$C16,EC$9='2. Protocols'!$E16,EC$9='2. Protocols'!$G16)),1,0)*'4. Formulations'!$I16</f>
        <v>0</v>
      </c>
      <c r="ED17" s="27">
        <f>IF(AND(OR(ISBLANK(ED$9),ED$9=0)=FALSE,OR(ED$9='2. Protocols'!$C16,ED$9='2. Protocols'!$E16,ED$9='2. Protocols'!$G16)),1,0)*'4. Formulations'!$I16</f>
        <v>0</v>
      </c>
      <c r="EE17" s="27">
        <f>IF(AND(OR(ISBLANK(EE$9),EE$9=0)=FALSE,OR(EE$9='2. Protocols'!$C16,EE$9='2. Protocols'!$E16,EE$9='2. Protocols'!$G16)),1,0)*'4. Formulations'!$I16</f>
        <v>0</v>
      </c>
      <c r="EF17" s="27">
        <f>IF(AND(OR(ISBLANK(EF$9),EF$9=0)=FALSE,OR(EF$9='2. Protocols'!$C16,EF$9='2. Protocols'!$E16,EF$9='2. Protocols'!$G16)),1,0)*'4. Formulations'!$I16</f>
        <v>0</v>
      </c>
      <c r="EG17" s="27">
        <f>IF(AND(OR(ISBLANK(EG$9),EG$9=0)=FALSE,OR(EG$9='2. Protocols'!$C16,EG$9='2. Protocols'!$E16,EG$9='2. Protocols'!$G16)),1,0)*'4. Formulations'!$I16</f>
        <v>0</v>
      </c>
      <c r="EH17" s="27">
        <f>IF(AND(OR(ISBLANK(EH$9),EH$9=0)=FALSE,OR(EH$9='2. Protocols'!$C16,EH$9='2. Protocols'!$E16,EH$9='2. Protocols'!$G16)),1,0)*'4. Formulations'!$I16</f>
        <v>0</v>
      </c>
      <c r="EI17" s="27">
        <f>IF(AND(OR(ISBLANK(EI$9),EI$9=0)=FALSE,OR(EI$9='2. Protocols'!$C16,EI$9='2. Protocols'!$E16,EI$9='2. Protocols'!$G16)),1,0)*'4. Formulations'!$I16</f>
        <v>0</v>
      </c>
      <c r="EJ17" s="27">
        <f>IF(AND(OR(ISBLANK(EJ$9),EJ$9=0)=FALSE,OR(EJ$9='2. Protocols'!$C16,EJ$9='2. Protocols'!$E16,EJ$9='2. Protocols'!$G16)),1,0)*'4. Formulations'!$I16</f>
        <v>0</v>
      </c>
      <c r="EK17" s="27">
        <f>IF(AND(OR(ISBLANK(EK$9),EK$9=0)=FALSE,OR(EK$9='2. Protocols'!$C16,EK$9='2. Protocols'!$E16,EK$9='2. Protocols'!$G16)),1,0)*'4. Formulations'!$I16</f>
        <v>0</v>
      </c>
      <c r="EL17" s="27">
        <f>IF(AND(OR(ISBLANK(EL$9),EL$9=0)=FALSE,OR(EL$9='2. Protocols'!$C16,EL$9='2. Protocols'!$E16,EL$9='2. Protocols'!$G16)),1,0)*'4. Formulations'!$I16</f>
        <v>0</v>
      </c>
      <c r="EM17" s="27">
        <f>IF(AND(OR(ISBLANK(EM$9),EM$9=0)=FALSE,OR(EM$9='2. Protocols'!$C16,EM$9='2. Protocols'!$E16,EM$9='2. Protocols'!$G16)),1,0)*'4. Formulations'!$I16</f>
        <v>0</v>
      </c>
      <c r="EN17" s="27">
        <f>IF(AND(OR(ISBLANK(EN$9),EN$9=0)=FALSE,OR(EN$9='2. Protocols'!$C16,EN$9='2. Protocols'!$E16,EN$9='2. Protocols'!$G16)),1,0)*'4. Formulations'!$I16</f>
        <v>0</v>
      </c>
      <c r="EO17" s="27">
        <f>IF(AND(OR(ISBLANK(EO$9),EO$9=0)=FALSE,OR(EO$9='2. Protocols'!$C16,EO$9='2. Protocols'!$E16,EO$9='2. Protocols'!$G16)),1,0)*'4. Formulations'!$I16</f>
        <v>0</v>
      </c>
      <c r="EP17" s="27">
        <f>IF(AND(OR(ISBLANK(EP$9),EP$9=0)=FALSE,OR(EP$9='2. Protocols'!$C16,EP$9='2. Protocols'!$E16,EP$9='2. Protocols'!$G16)),1,0)*'4. Formulations'!$I16</f>
        <v>0</v>
      </c>
      <c r="EQ17" s="27">
        <f>IF(AND(OR(ISBLANK(EQ$9),EQ$9=0)=FALSE,OR(EQ$9='2. Protocols'!$C16,EQ$9='2. Protocols'!$E16,EQ$9='2. Protocols'!$G16)),1,0)*'4. Formulations'!$I16</f>
        <v>0</v>
      </c>
      <c r="ER17" s="27">
        <f>IF(AND(OR(ISBLANK(ER$9),ER$9=0)=FALSE,OR(ER$9='2. Protocols'!$C16,ER$9='2. Protocols'!$E16,ER$9='2. Protocols'!$G16)),1,0)*'4. Formulations'!$I16</f>
        <v>0</v>
      </c>
      <c r="ES17" s="27">
        <f>IF(AND(OR(ISBLANK(ES$9),ES$9=0)=FALSE,OR(ES$9='2. Protocols'!$C16,ES$9='2. Protocols'!$E16,ES$9='2. Protocols'!$G16)),1,0)*'4. Formulations'!$I16</f>
        <v>0</v>
      </c>
      <c r="ET17" s="27">
        <f>IF(AND(OR(ISBLANK(ET$9),ET$9=0)=FALSE,OR(ET$9='2. Protocols'!$C16,ET$9='2. Protocols'!$E16,ET$9='2. Protocols'!$G16)),1,0)*'4. Formulations'!$I16</f>
        <v>0</v>
      </c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N17" s="27">
        <f>IF(AND(OR(ISBLANK(FN$9),FN$9=0)=FALSE,FN$9=$DL17),1,0)*'4. Formulations'!$J16</f>
        <v>0</v>
      </c>
      <c r="FO17" s="27">
        <f>IF(AND(OR(ISBLANK(FO$9),FO$9=0)=FALSE,FO$9=$DL17),1,0)*'4. Formulations'!$J16</f>
        <v>0</v>
      </c>
      <c r="FP17" s="27">
        <f>IF(AND(OR(ISBLANK(FP$9),FP$9=0)=FALSE,FP$9=$DL17),1,0)*'4. Formulations'!$J16</f>
        <v>0</v>
      </c>
      <c r="FQ17" s="27">
        <f>IF(AND(OR(ISBLANK(FQ$9),FQ$9=0)=FALSE,FQ$9=$DL17),1,0)*'4. Formulations'!$J16</f>
        <v>0</v>
      </c>
      <c r="FR17" s="27">
        <f>IF(AND(OR(ISBLANK(FR$9),FR$9=0)=FALSE,FR$9=$DL17),1,0)*'4. Formulations'!$J16</f>
        <v>0</v>
      </c>
      <c r="FS17" s="27">
        <f>IF(AND(OR(ISBLANK(FS$9),FS$9=0)=FALSE,FS$9=$DL17),1,0)*'4. Formulations'!$J16</f>
        <v>0</v>
      </c>
      <c r="FT17" s="27">
        <f>IF(AND(OR(ISBLANK(FT$9),FT$9=0)=FALSE,FT$9=$DL17),1,0)*'4. Formulations'!$J16</f>
        <v>0</v>
      </c>
      <c r="FU17" s="27">
        <f>IF(AND(OR(ISBLANK(FU$9),FU$9=0)=FALSE,FU$9=$DL17),1,0)*'4. Formulations'!$J16</f>
        <v>0</v>
      </c>
      <c r="FV17" s="27">
        <f>IF(AND(OR(ISBLANK(FV$9),FV$9=0)=FALSE,FV$9=$DL17),1,0)*'4. Formulations'!$J16</f>
        <v>0</v>
      </c>
      <c r="FW17" s="27">
        <f>IF(AND(OR(ISBLANK(FW$9),FW$9=0)=FALSE,FW$9=$DL17),1,0)*'4. Formulations'!$J16</f>
        <v>0</v>
      </c>
      <c r="FX17" s="27">
        <f>IF(AND(OR(ISBLANK(FX$9),FX$9=0)=FALSE,FX$9=$DL17),1,0)*'4. Formulations'!$J16</f>
        <v>0</v>
      </c>
      <c r="FY17" s="27">
        <f>IF(AND(OR(ISBLANK(FY$9),FY$9=0)=FALSE,FY$9=$DL17),1,0)*'4. Formulations'!$J16</f>
        <v>0</v>
      </c>
      <c r="FZ17" s="27">
        <f>IF(AND(OR(ISBLANK(FZ$9),FZ$9=0)=FALSE,FZ$9=$DL17),1,0)*'4. Formulations'!$J16</f>
        <v>0</v>
      </c>
      <c r="GA17" s="27">
        <f>IF(AND(OR(ISBLANK(GA$9),GA$9=0)=FALSE,GA$9=$DL17),1,0)*'4. Formulations'!$J16</f>
        <v>0</v>
      </c>
      <c r="GB17" s="27">
        <f>IF(AND(OR(ISBLANK(GB$9),GB$9=0)=FALSE,GB$9=$DL17),1,0)*'4. Formulations'!$J16</f>
        <v>0</v>
      </c>
      <c r="GC17" s="27">
        <f>IF(AND(OR(ISBLANK(GC$9),GC$9=0)=FALSE,GC$9=$DL17),1,0)*'4. Formulations'!$J16</f>
        <v>0</v>
      </c>
      <c r="GD17" s="27">
        <f>IF(AND(OR(ISBLANK(GD$9),GD$9=0)=FALSE,GD$9=$DL17),1,0)*'4. Formulations'!$J16</f>
        <v>0</v>
      </c>
      <c r="GE17" s="27"/>
      <c r="GF17" s="27"/>
      <c r="GG17" s="27"/>
      <c r="GI17" s="27">
        <f>IF(AND(OR(ISBLANK(GI$9),GI$9=0)=FALSE,SUM($FN17:$GD17)&gt;0,GI$9='2. Protocols'!$G16),1,0)*'4. Formulations'!$J16</f>
        <v>0</v>
      </c>
      <c r="GJ17" s="27">
        <f>IF(AND(OR(ISBLANK(GJ$9),GJ$9=0)=FALSE,SUM($FN17:$GD17)&gt;0,GJ$9='2. Protocols'!$G16),1,0)*'4. Formulations'!$J16</f>
        <v>0</v>
      </c>
      <c r="GK17" s="27">
        <f>IF(AND(OR(ISBLANK(GK$9),GK$9=0)=FALSE,SUM($FN17:$GD17)&gt;0,GK$9='2. Protocols'!$G16),1,0)*'4. Formulations'!$J16</f>
        <v>0</v>
      </c>
      <c r="GL17" s="27">
        <f>IF(AND(OR(ISBLANK(GL$9),GL$9=0)=FALSE,SUM($FN17:$GD17)&gt;0,GL$9='2. Protocols'!$G16),1,0)*'4. Formulations'!$J16</f>
        <v>0</v>
      </c>
      <c r="GM17" s="27">
        <f>IF(AND(OR(ISBLANK(GM$9),GM$9=0)=FALSE,SUM($FN17:$GD17)&gt;0,GM$9='2. Protocols'!$G16),1,0)*'4. Formulations'!$J16</f>
        <v>0</v>
      </c>
      <c r="GN17" s="27">
        <f>IF(AND(OR(ISBLANK(GN$9),GN$9=0)=FALSE,SUM($FN17:$GD17)&gt;0,GN$9='2. Protocols'!$G16),1,0)*'4. Formulations'!$J16</f>
        <v>0</v>
      </c>
      <c r="GO17" s="27">
        <f>IF(AND(OR(ISBLANK(GO$9),GO$9=0)=FALSE,SUM($FN17:$GD17)&gt;0,GO$9='2. Protocols'!$G16),1,0)*'4. Formulations'!$J16</f>
        <v>0</v>
      </c>
      <c r="GP17" s="27">
        <f>IF(AND(OR(ISBLANK(GP$9),GP$9=0)=FALSE,SUM($FN17:$GD17)&gt;0,GP$9='2. Protocols'!$G16),1,0)*'4. Formulations'!$J16</f>
        <v>0</v>
      </c>
      <c r="GQ17" s="27">
        <f>IF(AND(OR(ISBLANK(GQ$9),GQ$9=0)=FALSE,SUM($FN17:$GD17)&gt;0,GQ$9='2. Protocols'!$G16),1,0)*'4. Formulations'!$J16</f>
        <v>0</v>
      </c>
      <c r="GR17" s="27">
        <f>IF(AND(OR(ISBLANK(GR$9),GR$9=0)=FALSE,SUM($FN17:$GD17)&gt;0,GR$9='2. Protocols'!$G16),1,0)*'4. Formulations'!$J16</f>
        <v>0</v>
      </c>
      <c r="GS17" s="27">
        <f>IF(AND(OR(ISBLANK(GS$9),GS$9=0)=FALSE,SUM($FN17:$GD17)&gt;0,GS$9='2. Protocols'!$G16),1,0)*'4. Formulations'!$J16</f>
        <v>0</v>
      </c>
      <c r="GT17" s="27">
        <f>IF(AND(OR(ISBLANK(GT$9),GT$9=0)=FALSE,SUM($FN17:$GD17)&gt;0,GT$9='2. Protocols'!$G16),1,0)*'4. Formulations'!$J16</f>
        <v>0</v>
      </c>
      <c r="GU17" s="27">
        <f>IF(AND(OR(ISBLANK(GU$9),GU$9=0)=FALSE,SUM($FN17:$GD17)&gt;0,GU$9='2. Protocols'!$G16),1,0)*'4. Formulations'!$J16</f>
        <v>0</v>
      </c>
      <c r="GV17" s="27">
        <f>IF(AND(OR(ISBLANK(GV$9),GV$9=0)=FALSE,SUM($FN17:$GD17)&gt;0,GV$9='2. Protocols'!$G16),1,0)*'4. Formulations'!$J16</f>
        <v>0</v>
      </c>
      <c r="GW17" s="27">
        <f>IF(AND(OR(ISBLANK(GW$9),GW$9=0)=FALSE,SUM($FN17:$GD17)&gt;0,GW$9='2. Protocols'!$G16),1,0)*'4. Formulations'!$J16</f>
        <v>0</v>
      </c>
      <c r="GX17" s="27">
        <f>IF(AND(OR(ISBLANK(GX$9),GX$9=0)=FALSE,SUM($FN17:$GD17)&gt;0,GX$9='2. Protocols'!$G16),1,0)*'4. Formulations'!$J16</f>
        <v>0</v>
      </c>
      <c r="GY17" s="27">
        <f>IF(AND(OR(ISBLANK(GY$9),GY$9=0)=FALSE,SUM($FN17:$GD17)&gt;0,GY$9='2. Protocols'!$G16),1,0)*'4. Formulations'!$J16</f>
        <v>0</v>
      </c>
      <c r="GZ17" s="27">
        <f>IF(AND(OR(ISBLANK(GZ$9),GZ$9=0)=FALSE,SUM($FN17:$GD17)&gt;0,GZ$9='2. Protocols'!$G16),1,0)*'4. Formulations'!$J16</f>
        <v>0</v>
      </c>
      <c r="HA17" s="27">
        <f>IF(AND(OR(ISBLANK(HA$9),HA$9=0)=FALSE,SUM($FN17:$GD17)&gt;0,HA$9='2. Protocols'!$G16),1,0)*'4. Formulations'!$J16</f>
        <v>0</v>
      </c>
      <c r="HB17" s="27">
        <f>IF(AND(OR(ISBLANK(HB$9),HB$9=0)=FALSE,SUM($FN17:$GD17)&gt;0,HB$9='2. Protocols'!$G16),1,0)*'4. Formulations'!$J16</f>
        <v>0</v>
      </c>
      <c r="HC17" s="27">
        <f>IF(AND(OR(ISBLANK(HC$9),HC$9=0)=FALSE,SUM($FN17:$GD17)&gt;0,HC$9='2. Protocols'!$G16),1,0)*'4. Formulations'!$J16</f>
        <v>0</v>
      </c>
      <c r="HD17" s="27">
        <f>IF(AND(OR(ISBLANK(HD$9),HD$9=0)=FALSE,SUM($FN17:$GD17)&gt;0,HD$9='2. Protocols'!$G16),1,0)*'4. Formulations'!$J16</f>
        <v>0</v>
      </c>
      <c r="HE17" s="27">
        <f>IF(AND(OR(ISBLANK(HE$9),HE$9=0)=FALSE,SUM($FN17:$GD17)&gt;0,HE$9='2. Protocols'!$G16),1,0)*'4. Formulations'!$J16</f>
        <v>0</v>
      </c>
      <c r="HF17" s="27">
        <f>IF(AND(OR(ISBLANK(HF$9),HF$9=0)=FALSE,SUM($FN17:$GD17)&gt;0,HF$9='2. Protocols'!$G16),1,0)*'4. Formulations'!$J16</f>
        <v>0</v>
      </c>
      <c r="HG17" s="27">
        <f>IF(AND(OR(ISBLANK(HG$9),HG$9=0)=FALSE,SUM($FN17:$GD17)&gt;0,HG$9='2. Protocols'!$G16),1,0)*'4. Formulations'!$J16</f>
        <v>0</v>
      </c>
      <c r="HH17" s="27">
        <f>IF(AND(OR(ISBLANK(HH$9),HH$9=0)=FALSE,SUM($FN17:$GD17)&gt;0,HH$9='2. Protocols'!$G16),1,0)*'4. Formulations'!$J16</f>
        <v>0</v>
      </c>
      <c r="HI17" s="27">
        <f>IF(AND(OR(ISBLANK(HI$9),HI$9=0)=FALSE,SUM($FN17:$GD17)&gt;0,HI$9='2. Protocols'!$G16),1,0)*'4. Formulations'!$J16</f>
        <v>0</v>
      </c>
      <c r="HJ17" s="27">
        <f>IF(AND(OR(ISBLANK(HJ$9),HJ$9=0)=FALSE,SUM($FN17:$GD17)&gt;0,HJ$9='2. Protocols'!$G16),1,0)*'4. Formulations'!$J16</f>
        <v>0</v>
      </c>
      <c r="HK17" s="27">
        <f>IF(AND(OR(ISBLANK(HK$9),HK$9=0)=FALSE,SUM($FN17:$GD17)&gt;0,HK$9='2. Protocols'!$G16),1,0)*'4. Formulations'!$J16</f>
        <v>0</v>
      </c>
      <c r="HL17" s="27">
        <f>IF(AND(OR(ISBLANK(HL$9),HL$9=0)=FALSE,SUM($FN17:$GD17)&gt;0,HL$9='2. Protocols'!$G16),1,0)*'4. Formulations'!$J16</f>
        <v>0</v>
      </c>
      <c r="HM17" s="27">
        <f>IF(AND(OR(ISBLANK(HM$9),HM$9=0)=FALSE,SUM($FN17:$GD17)&gt;0,HM$9='2. Protocols'!$G16),1,0)*'4. Formulations'!$J16</f>
        <v>0</v>
      </c>
      <c r="HN17" s="27">
        <f>IF(AND(OR(ISBLANK(HN$9),HN$9=0)=FALSE,SUM($FN17:$GD17)&gt;0,HN$9='2. Protocols'!$G16),1,0)*'4. Formulations'!$J16</f>
        <v>0</v>
      </c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H17" s="27">
        <f>IF(AND(OR(ISBLANK(GI$9),GI$9=0)=FALSE,IH$9=$DM17),1,0)*'4. Formulations'!$K16</f>
        <v>0</v>
      </c>
      <c r="II17" s="27">
        <f>IF(AND(OR(ISBLANK(GJ$9),GJ$9=0)=FALSE,II$9=$DM17),1,0)*'4. Formulations'!$K16</f>
        <v>0</v>
      </c>
      <c r="IJ17" s="27">
        <f>IF(AND(OR(ISBLANK(GK$9),GK$9=0)=FALSE,IJ$9=$DM17),1,0)*'4. Formulations'!$K16</f>
        <v>0</v>
      </c>
      <c r="IK17" s="27">
        <f>IF(AND(OR(ISBLANK(GL$9),GL$9=0)=FALSE,IK$9=$DM17),1,0)*'4. Formulations'!$K16</f>
        <v>0</v>
      </c>
      <c r="IL17" s="27">
        <f>IF(AND(OR(ISBLANK(GM$9),GM$9=0)=FALSE,IL$9=$DM17),1,0)*'4. Formulations'!$K16</f>
        <v>0</v>
      </c>
      <c r="IM17" s="27">
        <f>IF(AND(OR(ISBLANK(GN$9),GN$9=0)=FALSE,IM$9=$DM17),1,0)*'4. Formulations'!$K16</f>
        <v>0</v>
      </c>
      <c r="IN17" s="27">
        <f>IF(AND(OR(ISBLANK(GO$9),GO$9=0)=FALSE,IN$9=$DM17),1,0)*'4. Formulations'!$K16</f>
        <v>0</v>
      </c>
      <c r="IO17" s="27">
        <f>IF(AND(OR(ISBLANK(GP$9),GP$9=0)=FALSE,IO$9=$DM17),1,0)*'4. Formulations'!$K16</f>
        <v>0</v>
      </c>
      <c r="IP17" s="27">
        <f>IF(AND(OR(ISBLANK(GQ$9),GQ$9=0)=FALSE,IP$9=$DM17),1,0)*'4. Formulations'!$K16</f>
        <v>0</v>
      </c>
      <c r="IQ17" s="27">
        <f>IF(AND(OR(ISBLANK(GR$9),GR$9=0)=FALSE,IQ$9=$DM17),1,0)*'4. Formulations'!$K16</f>
        <v>0</v>
      </c>
      <c r="IR17" s="27">
        <f>IF(AND(OR(ISBLANK(GN$9),GN$9=0)=FALSE,IR$9=$DM17),1,0)*'4. Formulations'!$K16</f>
        <v>0</v>
      </c>
      <c r="IS17" s="27">
        <f>IF(AND(OR(ISBLANK(GO$9),GO$9=0)=FALSE,IS$9=$DM17),1,0)*'4. Formulations'!$K16</f>
        <v>0</v>
      </c>
      <c r="IT17" s="27">
        <f>IF(AND(OR(ISBLANK(GP$9),GP$9=0)=FALSE,IT$9=$DM17),1,0)*'4. Formulations'!$K16</f>
        <v>0</v>
      </c>
      <c r="IU17" s="27">
        <f>IF(AND(OR(ISBLANK(GQ$9),GQ$9=0)=FALSE,IU$9=$DM17),1,0)*'4. Formulations'!$K16</f>
        <v>0</v>
      </c>
      <c r="IV17" s="27"/>
      <c r="IW17" s="27"/>
      <c r="IX17" s="27"/>
      <c r="IY17" s="27"/>
      <c r="IZ17" s="27"/>
      <c r="JA17" s="27"/>
      <c r="JC17" s="27">
        <f>IF(AND(OR(ISBLANK(JC$9),JC$9=0)=FALSE,OR(JC$9='2. Protocols'!$C16,JC$9='2. Protocols'!$E16,JC$9='2. Protocols'!$G16)),1,0)*'4. Formulations'!$L16</f>
        <v>0</v>
      </c>
      <c r="JD17" s="27">
        <f>IF(AND(OR(ISBLANK(JD$9),JD$9=0)=FALSE,OR(JD$9='2. Protocols'!$C16,JD$9='2. Protocols'!$E16,JD$9='2. Protocols'!$G16)),1,0)*'4. Formulations'!$L16</f>
        <v>0</v>
      </c>
      <c r="JE17" s="27">
        <f>IF(AND(OR(ISBLANK(JE$9),JE$9=0)=FALSE,OR(JE$9='2. Protocols'!$C16,JE$9='2. Protocols'!$E16,JE$9='2. Protocols'!$G16)),1,0)*'4. Formulations'!$L16</f>
        <v>0</v>
      </c>
      <c r="JF17" s="27">
        <f>IF(AND(OR(ISBLANK(JF$9),JF$9=0)=FALSE,OR(JF$9='2. Protocols'!$C16,JF$9='2. Protocols'!$E16,JF$9='2. Protocols'!$G16)),1,0)*'4. Formulations'!$L16</f>
        <v>0</v>
      </c>
      <c r="JG17" s="27">
        <f>IF(AND(OR(ISBLANK(JG$9),JG$9=0)=FALSE,OR(JG$9='2. Protocols'!$C16,JG$9='2. Protocols'!$E16,JG$9='2. Protocols'!$G16)),1,0)*'4. Formulations'!$L16</f>
        <v>0</v>
      </c>
      <c r="JH17" s="27">
        <f>IF(AND(OR(ISBLANK(JH$9),JH$9=0)=FALSE,OR(JH$9='2. Protocols'!$C16,JH$9='2. Protocols'!$E16,JH$9='2. Protocols'!$G16)),1,0)*'4. Formulations'!$L16</f>
        <v>0</v>
      </c>
      <c r="JI17" s="27">
        <f>IF(AND(OR(ISBLANK(JI$9),JI$9=0)=FALSE,OR(JI$9='2. Protocols'!$C16,JI$9='2. Protocols'!$E16,JI$9='2. Protocols'!$G16)),1,0)*'4. Formulations'!$L16</f>
        <v>0</v>
      </c>
      <c r="JJ17" s="27">
        <f>IF(AND(OR(ISBLANK(JJ$9),JJ$9=0)=FALSE,OR(JJ$9='2. Protocols'!$C16,JJ$9='2. Protocols'!$E16,JJ$9='2. Protocols'!$G16)),1,0)*'4. Formulations'!$L16</f>
        <v>0</v>
      </c>
      <c r="JK17" s="27">
        <f>IF(AND(OR(ISBLANK(JK$9),JK$9=0)=FALSE,OR(JK$9='2. Protocols'!$C16,JK$9='2. Protocols'!$E16,JK$9='2. Protocols'!$G16)),1,0)*'4. Formulations'!$L16</f>
        <v>0</v>
      </c>
      <c r="JL17" s="27">
        <f>IF(AND(OR(ISBLANK(JL$9),JL$9=0)=FALSE,OR(JL$9='2. Protocols'!$C16,JL$9='2. Protocols'!$E16,JL$9='2. Protocols'!$G16)),1,0)*'4. Formulations'!$L16</f>
        <v>0</v>
      </c>
      <c r="JM17" s="27">
        <f>IF(AND(OR(ISBLANK(JM$9),JM$9=0)=FALSE,OR(JM$9='2. Protocols'!$C16,JM$9='2. Protocols'!$E16,JM$9='2. Protocols'!$G16)),1,0)*'4. Formulations'!$L16</f>
        <v>0</v>
      </c>
      <c r="JN17" s="27">
        <f>IF(AND(OR(ISBLANK(JN$9),JN$9=0)=FALSE,OR(JN$9='2. Protocols'!$C16,JN$9='2. Protocols'!$E16,JN$9='2. Protocols'!$G16)),1,0)*'4. Formulations'!$L16</f>
        <v>0</v>
      </c>
      <c r="JO17" s="27">
        <f>IF(AND(OR(ISBLANK(JO$9),JO$9=0)=FALSE,OR(JO$9='2. Protocols'!$C16,JO$9='2. Protocols'!$E16,JO$9='2. Protocols'!$G16)),1,0)*'4. Formulations'!$L16</f>
        <v>0</v>
      </c>
      <c r="JP17" s="27">
        <f>IF(AND(OR(ISBLANK(JP$9),JP$9=0)=FALSE,OR(JP$9='2. Protocols'!$C16,JP$9='2. Protocols'!$E16,JP$9='2. Protocols'!$G16)),1,0)*'4. Formulations'!$L16</f>
        <v>0</v>
      </c>
      <c r="JQ17" s="27">
        <f>IF(AND(OR(ISBLANK(JQ$9),JQ$9=0)=FALSE,OR(JQ$9='2. Protocols'!$C16,JQ$9='2. Protocols'!$E16,JQ$9='2. Protocols'!$G16)),1,0)*'4. Formulations'!$L16</f>
        <v>0</v>
      </c>
      <c r="JR17" s="27">
        <f>IF(AND(OR(ISBLANK(JR$9),JR$9=0)=FALSE,OR(JR$9='2. Protocols'!$C16,JR$9='2. Protocols'!$E16,JR$9='2. Protocols'!$G16)),1,0)*'4. Formulations'!$L16</f>
        <v>0</v>
      </c>
      <c r="JS17" s="27">
        <f>IF(AND(OR(ISBLANK(JS$9),JS$9=0)=FALSE,OR(JS$9='2. Protocols'!$C16,JS$9='2. Protocols'!$E16,JS$9='2. Protocols'!$G16)),1,0)*'4. Formulations'!$L16</f>
        <v>0</v>
      </c>
      <c r="JT17" s="27">
        <f>IF(AND(OR(ISBLANK(JT$9),JT$9=0)=FALSE,OR(JT$9='2. Protocols'!$C16,JT$9='2. Protocols'!$E16,JT$9='2. Protocols'!$G16)),1,0)*'4. Formulations'!$L16</f>
        <v>0</v>
      </c>
      <c r="JU17" s="27">
        <f>IF(AND(OR(ISBLANK(JU$9),JU$9=0)=FALSE,OR(JU$9='2. Protocols'!$C16,JU$9='2. Protocols'!$E16,JU$9='2. Protocols'!$G16)),1,0)*'4. Formulations'!$L16</f>
        <v>0</v>
      </c>
      <c r="JV17" s="27">
        <f>IF(AND(OR(ISBLANK(JV$9),JV$9=0)=FALSE,OR(JV$9='2. Protocols'!$C16,JV$9='2. Protocols'!$E16,JV$9='2. Protocols'!$G16)),1,0)*'4. Formulations'!$L16</f>
        <v>0</v>
      </c>
      <c r="JW17" s="27">
        <f>IF(AND(OR(ISBLANK(JW$9),JW$9=0)=FALSE,OR(JW$9='2. Protocols'!$C16,JW$9='2. Protocols'!$E16,JW$9='2. Protocols'!$G16)),1,0)*'4. Formulations'!$L16</f>
        <v>0</v>
      </c>
      <c r="JX17" s="27">
        <f>IF(AND(OR(ISBLANK(JX$9),JX$9=0)=FALSE,OR(JX$9='2. Protocols'!$C16,JX$9='2. Protocols'!$E16,JX$9='2. Protocols'!$G16)),1,0)*'4. Formulations'!$L16</f>
        <v>0</v>
      </c>
      <c r="JY17" s="27">
        <f>IF(AND(OR(ISBLANK(JY$9),JY$9=0)=FALSE,OR(JY$9='2. Protocols'!$C16,JY$9='2. Protocols'!$E16,JY$9='2. Protocols'!$G16)),1,0)*'4. Formulations'!$L16</f>
        <v>0</v>
      </c>
      <c r="JZ17" s="27">
        <f>IF(AND(OR(ISBLANK(JZ$9),JZ$9=0)=FALSE,OR(JZ$9='2. Protocols'!$C16,JZ$9='2. Protocols'!$E16,JZ$9='2. Protocols'!$G16)),1,0)*'4. Formulations'!$L16</f>
        <v>0</v>
      </c>
      <c r="KA17" s="27">
        <f>IF(AND(OR(ISBLANK(KA$9),KA$9=0)=FALSE,OR(KA$9='2. Protocols'!$C16,KA$9='2. Protocols'!$E16,KA$9='2. Protocols'!$G16)),1,0)*'4. Formulations'!$L16</f>
        <v>0</v>
      </c>
      <c r="KB17" s="27">
        <f>IF(AND(OR(ISBLANK(KB$9),KB$9=0)=FALSE,OR(KB$9='2. Protocols'!$C16,KB$9='2. Protocols'!$E16,KB$9='2. Protocols'!$G16)),1,0)*'4. Formulations'!$L16</f>
        <v>0</v>
      </c>
      <c r="KC17" s="27">
        <f>IF(AND(OR(ISBLANK(KC$9),KC$9=0)=FALSE,OR(KC$9='2. Protocols'!$C16,KC$9='2. Protocols'!$E16,KC$9='2. Protocols'!$G16)),1,0)*'4. Formulations'!$L16</f>
        <v>0</v>
      </c>
      <c r="KD17" s="27">
        <f>IF(AND(OR(ISBLANK(KD$9),KD$9=0)=FALSE,OR(KD$9='2. Protocols'!$C16,KD$9='2. Protocols'!$E16,KD$9='2. Protocols'!$G16)),1,0)*'4. Formulations'!$L16</f>
        <v>0</v>
      </c>
      <c r="KE17" s="27">
        <f>IF(AND(OR(ISBLANK(KE$9),KE$9=0)=FALSE,OR(KE$9='2. Protocols'!$C16,KE$9='2. Protocols'!$E16,KE$9='2. Protocols'!$G16)),1,0)*'4. Formulations'!$L16</f>
        <v>0</v>
      </c>
      <c r="KF17" s="27">
        <f>IF(AND(OR(ISBLANK(KF$9),KF$9=0)=FALSE,OR(KF$9='2. Protocols'!$C16,KF$9='2. Protocols'!$E16,KF$9='2. Protocols'!$G16)),1,0)*'4. Formulations'!$L16</f>
        <v>0</v>
      </c>
      <c r="KG17" s="27">
        <f>IF(AND(OR(ISBLANK(KG$9),KG$9=0)=FALSE,OR(KG$9='2. Protocols'!$C16,KG$9='2. Protocols'!$E16,KG$9='2. Protocols'!$G16)),1,0)*'4. Formulations'!$L16</f>
        <v>0</v>
      </c>
      <c r="KH17" s="27">
        <f>IF(AND(OR(ISBLANK(KH$9),KH$9=0)=FALSE,OR(KH$9='2. Protocols'!$C16,KH$9='2. Protocols'!$E16,KH$9='2. Protocols'!$G16)),1,0)*'4. Formulations'!$L16</f>
        <v>0</v>
      </c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B17" s="27">
        <f>IF(AND(OR(ISBLANK(LB$9),LB$9=0)=FALSE,LB$9=$DL17),1,0)*'4. Formulations'!$M16</f>
        <v>0</v>
      </c>
      <c r="LC17" s="27">
        <f>IF(AND(OR(ISBLANK(LC$9),LC$9=0)=FALSE,LC$9=$DL17),1,0)*'4. Formulations'!$M16</f>
        <v>0</v>
      </c>
      <c r="LD17" s="27">
        <f>IF(AND(OR(ISBLANK(LD$9),LD$9=0)=FALSE,LD$9=$DL17),1,0)*'4. Formulations'!$M16</f>
        <v>0</v>
      </c>
      <c r="LE17" s="27">
        <f>IF(AND(OR(ISBLANK(LE$9),LE$9=0)=FALSE,LE$9=$DL17),1,0)*'4. Formulations'!$M16</f>
        <v>0</v>
      </c>
      <c r="LF17" s="27">
        <f>IF(AND(OR(ISBLANK(LF$9),LF$9=0)=FALSE,LF$9=$DL17),1,0)*'4. Formulations'!$M16</f>
        <v>0</v>
      </c>
      <c r="LG17" s="27">
        <f>IF(AND(OR(ISBLANK(LG$9),LG$9=0)=FALSE,LG$9=$DL17),1,0)*'4. Formulations'!$M16</f>
        <v>0</v>
      </c>
      <c r="LH17" s="27">
        <f>IF(AND(OR(ISBLANK(LH$9),LH$9=0)=FALSE,LH$9=$DL17),1,0)*'4. Formulations'!$M16</f>
        <v>0</v>
      </c>
      <c r="LI17" s="27">
        <f>IF(AND(OR(ISBLANK(LI$9),LI$9=0)=FALSE,LI$9=$DL17),1,0)*'4. Formulations'!$M16</f>
        <v>0</v>
      </c>
      <c r="LJ17" s="27">
        <f>IF(AND(OR(ISBLANK(LJ$9),LJ$9=0)=FALSE,LJ$9=$DL17),1,0)*'4. Formulations'!$M16</f>
        <v>0</v>
      </c>
      <c r="LK17" s="27">
        <f>IF(AND(OR(ISBLANK(LK$9),LK$9=0)=FALSE,LK$9=$DL17),1,0)*'4. Formulations'!$M16</f>
        <v>0</v>
      </c>
      <c r="LL17" s="27">
        <f>IF(AND(OR(ISBLANK(LL$9),LL$9=0)=FALSE,LL$9=$DL17),1,0)*'4. Formulations'!$M16</f>
        <v>0</v>
      </c>
      <c r="LM17" s="27">
        <f>IF(AND(OR(ISBLANK(LM$9),LM$9=0)=FALSE,LM$9=$DL17),1,0)*'4. Formulations'!$M16</f>
        <v>0</v>
      </c>
      <c r="LN17" s="27">
        <f>IF(AND(OR(ISBLANK(LN$9),LN$9=0)=FALSE,LN$9=$DL17),1,0)*'4. Formulations'!$M16</f>
        <v>0</v>
      </c>
      <c r="LO17" s="27">
        <f>IF(AND(OR(ISBLANK(LO$9),LO$9=0)=FALSE,LO$9=$DL17),1,0)*'4. Formulations'!$M16</f>
        <v>0</v>
      </c>
      <c r="LP17" s="27">
        <f>IF(AND(OR(ISBLANK(LP$9),LP$9=0)=FALSE,LP$9=$DL17),1,0)*'4. Formulations'!$M16</f>
        <v>0</v>
      </c>
      <c r="LQ17" s="27">
        <f>IF(AND(OR(ISBLANK(LQ$9),LQ$9=0)=FALSE,LQ$9=$DL17),1,0)*'4. Formulations'!$M16</f>
        <v>0</v>
      </c>
      <c r="LR17" s="27">
        <f>IF(AND(OR(ISBLANK(LR$9),LR$9=0)=FALSE,LR$9=$DL17),1,0)*'4. Formulations'!$M16</f>
        <v>0</v>
      </c>
      <c r="LS17" s="27"/>
      <c r="LT17" s="27"/>
      <c r="LU17" s="27"/>
      <c r="LW17" s="27">
        <f>IF(AND(OR(ISBLANK(LW$9),LW$9=0)=FALSE,SUM($LB17:$LR17)&gt;0,LW$9='2. Protocols'!$G16),1,0)*'4. Formulations'!$M16</f>
        <v>0</v>
      </c>
      <c r="LX17" s="27">
        <f>IF(AND(OR(ISBLANK(LX$9),LX$9=0)=FALSE,SUM($LB17:$LR17)&gt;0,LX$9='2. Protocols'!$G16),1,0)*'4. Formulations'!$M16</f>
        <v>0</v>
      </c>
      <c r="LY17" s="27">
        <f>IF(AND(OR(ISBLANK(LY$9),LY$9=0)=FALSE,SUM($LB17:$LR17)&gt;0,LY$9='2. Protocols'!$G16),1,0)*'4. Formulations'!$M16</f>
        <v>0</v>
      </c>
      <c r="LZ17" s="27">
        <f>IF(AND(OR(ISBLANK(LZ$9),LZ$9=0)=FALSE,SUM($LB17:$LR17)&gt;0,LZ$9='2. Protocols'!$G16),1,0)*'4. Formulations'!$M16</f>
        <v>0</v>
      </c>
      <c r="MA17" s="27">
        <f>IF(AND(OR(ISBLANK(MA$9),MA$9=0)=FALSE,SUM($LB17:$LR17)&gt;0,MA$9='2. Protocols'!$G16),1,0)*'4. Formulations'!$M16</f>
        <v>0</v>
      </c>
      <c r="MB17" s="27">
        <f>IF(AND(OR(ISBLANK(MB$9),MB$9=0)=FALSE,SUM($LB17:$LR17)&gt;0,MB$9='2. Protocols'!$G16),1,0)*'4. Formulations'!$M16</f>
        <v>0</v>
      </c>
      <c r="MC17" s="27">
        <f>IF(AND(OR(ISBLANK(MC$9),MC$9=0)=FALSE,SUM($LB17:$LR17)&gt;0,MC$9='2. Protocols'!$G16),1,0)*'4. Formulations'!$M16</f>
        <v>0</v>
      </c>
      <c r="MD17" s="27">
        <f>IF(AND(OR(ISBLANK(MD$9),MD$9=0)=FALSE,SUM($LB17:$LR17)&gt;0,MD$9='2. Protocols'!$G16),1,0)*'4. Formulations'!$M16</f>
        <v>0</v>
      </c>
      <c r="ME17" s="27">
        <f>IF(AND(OR(ISBLANK(ME$9),ME$9=0)=FALSE,SUM($LB17:$LR17)&gt;0,ME$9='2. Protocols'!$G16),1,0)*'4. Formulations'!$M16</f>
        <v>0</v>
      </c>
      <c r="MF17" s="27">
        <f>IF(AND(OR(ISBLANK(MF$9),MF$9=0)=FALSE,SUM($LB17:$LR17)&gt;0,MF$9='2. Protocols'!$G16),1,0)*'4. Formulations'!$M16</f>
        <v>0</v>
      </c>
      <c r="MG17" s="27">
        <f>IF(AND(OR(ISBLANK(MG$9),MG$9=0)=FALSE,SUM($LB17:$LR17)&gt;0,MG$9='2. Protocols'!$G16),1,0)*'4. Formulations'!$M16</f>
        <v>0</v>
      </c>
      <c r="MH17" s="27">
        <f>IF(AND(OR(ISBLANK(MH$9),MH$9=0)=FALSE,SUM($LB17:$LR17)&gt;0,MH$9='2. Protocols'!$G16),1,0)*'4. Formulations'!$M16</f>
        <v>0</v>
      </c>
      <c r="MI17" s="27">
        <f>IF(AND(OR(ISBLANK(MI$9),MI$9=0)=FALSE,SUM($LB17:$LR17)&gt;0,MI$9='2. Protocols'!$G16),1,0)*'4. Formulations'!$M16</f>
        <v>0</v>
      </c>
      <c r="MJ17" s="27">
        <f>IF(AND(OR(ISBLANK(MJ$9),MJ$9=0)=FALSE,SUM($LB17:$LR17)&gt;0,MJ$9='2. Protocols'!$G16),1,0)*'4. Formulations'!$M16</f>
        <v>0</v>
      </c>
      <c r="MK17" s="27">
        <f>IF(AND(OR(ISBLANK(MK$9),MK$9=0)=FALSE,SUM($LB17:$LR17)&gt;0,MK$9='2. Protocols'!$G16),1,0)*'4. Formulations'!$M16</f>
        <v>0</v>
      </c>
      <c r="ML17" s="27">
        <f>IF(AND(OR(ISBLANK(ML$9),ML$9=0)=FALSE,SUM($LB17:$LR17)&gt;0,ML$9='2. Protocols'!$G16),1,0)*'4. Formulations'!$M16</f>
        <v>0</v>
      </c>
      <c r="MM17" s="27">
        <f>IF(AND(OR(ISBLANK(MM$9),MM$9=0)=FALSE,SUM($LB17:$LR17)&gt;0,MM$9='2. Protocols'!$G16),1,0)*'4. Formulations'!$M16</f>
        <v>0</v>
      </c>
      <c r="MN17" s="27">
        <f>IF(AND(OR(ISBLANK(MN$9),MN$9=0)=FALSE,SUM($LB17:$LR17)&gt;0,MN$9='2. Protocols'!$G16),1,0)*'4. Formulations'!$M16</f>
        <v>0</v>
      </c>
      <c r="MO17" s="27">
        <f>IF(AND(OR(ISBLANK(MO$9),MO$9=0)=FALSE,SUM($LB17:$LR17)&gt;0,MO$9='2. Protocols'!$G16),1,0)*'4. Formulations'!$M16</f>
        <v>0</v>
      </c>
      <c r="MP17" s="27">
        <f>IF(AND(OR(ISBLANK(MP$9),MP$9=0)=FALSE,SUM($LB17:$LR17)&gt;0,MP$9='2. Protocols'!$G16),1,0)*'4. Formulations'!$M16</f>
        <v>0</v>
      </c>
      <c r="MQ17" s="27">
        <f>IF(AND(OR(ISBLANK(MQ$9),MQ$9=0)=FALSE,SUM($LB17:$LR17)&gt;0,MQ$9='2. Protocols'!$G16),1,0)*'4. Formulations'!$M16</f>
        <v>0</v>
      </c>
      <c r="MR17" s="27">
        <f>IF(AND(OR(ISBLANK(MR$9),MR$9=0)=FALSE,SUM($LB17:$LR17)&gt;0,MR$9='2. Protocols'!$G16),1,0)*'4. Formulations'!$M16</f>
        <v>0</v>
      </c>
      <c r="MS17" s="27">
        <f>IF(AND(OR(ISBLANK(MS$9),MS$9=0)=FALSE,SUM($LB17:$LR17)&gt;0,MS$9='2. Protocols'!$G16),1,0)*'4. Formulations'!$M16</f>
        <v>0</v>
      </c>
      <c r="MT17" s="27">
        <f>IF(AND(OR(ISBLANK(MT$9),MT$9=0)=FALSE,SUM($LB17:$LR17)&gt;0,MT$9='2. Protocols'!$G16),1,0)*'4. Formulations'!$M16</f>
        <v>0</v>
      </c>
      <c r="MU17" s="27">
        <f>IF(AND(OR(ISBLANK(MU$9),MU$9=0)=FALSE,SUM($LB17:$LR17)&gt;0,MU$9='2. Protocols'!$G16),1,0)*'4. Formulations'!$M16</f>
        <v>0</v>
      </c>
      <c r="MV17" s="27">
        <f>IF(AND(OR(ISBLANK(MV$9),MV$9=0)=FALSE,SUM($LB17:$LR17)&gt;0,MV$9='2. Protocols'!$G16),1,0)*'4. Formulations'!$M16</f>
        <v>0</v>
      </c>
      <c r="MW17" s="27">
        <f>IF(AND(OR(ISBLANK(MW$9),MW$9=0)=FALSE,SUM($LB17:$LR17)&gt;0,MW$9='2. Protocols'!$G16),1,0)*'4. Formulations'!$M16</f>
        <v>0</v>
      </c>
      <c r="MX17" s="27">
        <f>IF(AND(OR(ISBLANK(MX$9),MX$9=0)=FALSE,SUM($LB17:$LR17)&gt;0,MX$9='2. Protocols'!$G16),1,0)*'4. Formulations'!$M16</f>
        <v>0</v>
      </c>
      <c r="MY17" s="27">
        <f>IF(AND(OR(ISBLANK(MY$9),MY$9=0)=FALSE,SUM($LB17:$LR17)&gt;0,MY$9='2. Protocols'!$G16),1,0)*'4. Formulations'!$M16</f>
        <v>0</v>
      </c>
      <c r="MZ17" s="27">
        <f>IF(AND(OR(ISBLANK(MZ$9),MZ$9=0)=FALSE,SUM($LB17:$LR17)&gt;0,MZ$9='2. Protocols'!$G16),1,0)*'4. Formulations'!$M16</f>
        <v>0</v>
      </c>
      <c r="NA17" s="27">
        <f>IF(AND(OR(ISBLANK(NA$9),NA$9=0)=FALSE,SUM($LB17:$LR17)&gt;0,NA$9='2. Protocols'!$G16),1,0)*'4. Formulations'!$M16</f>
        <v>0</v>
      </c>
      <c r="NB17" s="27">
        <f>IF(AND(OR(ISBLANK(NB$9),NB$9=0)=FALSE,SUM($LB17:$LR17)&gt;0,NB$9='2. Protocols'!$G16),1,0)*'4. Formulations'!$M16</f>
        <v>0</v>
      </c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V17" s="27">
        <f>IF(AND(OR(ISBLANK(NV$9),NV$9=0)=FALSE,NV$9=$DM17),1,0)*'4. Formulations'!$N16</f>
        <v>0</v>
      </c>
      <c r="NW17" s="721">
        <f>IF(AND(OR(ISBLANK(NW$9),NW$9=0)=FALSE,NW$9=$DM17),1,0)*'4. Formulations'!$N16</f>
        <v>0</v>
      </c>
      <c r="NX17" s="27">
        <f>IF(AND(OR(ISBLANK(NX$9),NX$9=0)=FALSE,NX$9=$DM17),1,0)*'4. Formulations'!$N16</f>
        <v>0</v>
      </c>
      <c r="NY17" s="27">
        <f>IF(AND(OR(ISBLANK(NY$9),NY$9=0)=FALSE,NY$9=$DM17),1,0)*'4. Formulations'!$N16</f>
        <v>0</v>
      </c>
      <c r="NZ17" s="27">
        <f>IF(AND(OR(ISBLANK(NZ$9),NZ$9=0)=FALSE,NZ$9=$DM17),1,0)*'4. Formulations'!$N16</f>
        <v>0</v>
      </c>
      <c r="OA17" s="27">
        <f>IF(AND(OR(ISBLANK(OA$9),OA$9=0)=FALSE,OA$9=$DM17),1,0)*'4. Formulations'!$N16</f>
        <v>0</v>
      </c>
      <c r="OB17" s="27">
        <f>IF(AND(OR(ISBLANK(OB$9),OB$9=0)=FALSE,OB$9=$DM17),1,0)*'4. Formulations'!$N16</f>
        <v>0</v>
      </c>
      <c r="OC17" s="27">
        <f>IF(AND(OR(ISBLANK(OC$9),OC$9=0)=FALSE,OC$9=$DM17),1,0)*'4. Formulations'!$N16</f>
        <v>0</v>
      </c>
      <c r="OD17" s="27">
        <f>IF(AND(OR(ISBLANK(OD$9),OD$9=0)=FALSE,OD$9=$DM17),1,0)*'4. Formulations'!$N16</f>
        <v>0</v>
      </c>
      <c r="OE17" s="27">
        <f>IF(AND(OR(ISBLANK(OE$9),OE$9=0)=FALSE,OE$9=$DM17),1,0)*'4. Formulations'!$N16</f>
        <v>0</v>
      </c>
      <c r="OF17" s="27">
        <f>IF(AND(OR(ISBLANK(OF$9),OF$9=0)=FALSE,OF$9=$DM17),1,0)*'4. Formulations'!$N16</f>
        <v>0</v>
      </c>
      <c r="OG17" s="27">
        <f>IF(AND(OR(ISBLANK(OG$9),OG$9=0)=FALSE,OG$9=$DM17),1,0)*'4. Formulations'!$N16</f>
        <v>0</v>
      </c>
      <c r="OH17" s="27">
        <f>IF(AND(OR(ISBLANK(OH$9),OH$9=0)=FALSE,OH$9=$DM17),1,0)*'4. Formulations'!$N16</f>
        <v>0</v>
      </c>
      <c r="OI17" s="27">
        <f>IF(AND(OR(ISBLANK(OI$9),OI$9=0)=FALSE,OI$9=$DM17),1,0)*'4. Formulations'!$N16</f>
        <v>0</v>
      </c>
      <c r="OJ17" s="27">
        <f>IF(AND(OR(ISBLANK(OJ$9),OJ$9=0)=FALSE,OJ$9=$DM17),1,0)*'4. Formulations'!$N16</f>
        <v>0</v>
      </c>
      <c r="OK17" s="27">
        <f>IF(AND(OR(ISBLANK(OK$9),OK$9=0)=FALSE,OK$9=$DM17),1,0)*'4. Formulations'!$N16</f>
        <v>0</v>
      </c>
      <c r="OL17" s="27">
        <f>IF(AND(OR(ISBLANK(OL$9),OL$9=0)=FALSE,OL$9=$DM17),1,0)*'4. Formulations'!$N16</f>
        <v>0</v>
      </c>
      <c r="OM17" s="27"/>
      <c r="ON17" s="27"/>
      <c r="OO17" s="27"/>
      <c r="OQ17" s="27">
        <f>IF(AND(OR(ISBLANK(OQ$9),OQ$9=0)=FALSE,OR(OQ$9='2. Protocols'!$C16,OQ$9='2. Protocols'!$E16,OQ$9='2. Protocols'!$G16)),1,0)*'4. Formulations'!$O16</f>
        <v>0</v>
      </c>
      <c r="OR17" s="27">
        <f>IF(AND(OR(ISBLANK(OR$9),OR$9=0)=FALSE,OR(OR$9='2. Protocols'!$C16,OR$9='2. Protocols'!$E16,OR$9='2. Protocols'!$G16)),1,0)*'4. Formulations'!$O16</f>
        <v>0</v>
      </c>
      <c r="OS17" s="27">
        <f>IF(AND(OR(ISBLANK(OS$9),OS$9=0)=FALSE,OR(OS$9='2. Protocols'!$C16,OS$9='2. Protocols'!$E16,OS$9='2. Protocols'!$G16)),1,0)*'4. Formulations'!$O16</f>
        <v>0</v>
      </c>
      <c r="OT17" s="27">
        <f>IF(AND(OR(ISBLANK(OT$9),OT$9=0)=FALSE,OR(OT$9='2. Protocols'!$C16,OT$9='2. Protocols'!$E16,OT$9='2. Protocols'!$G16)),1,0)*'4. Formulations'!$O16</f>
        <v>0</v>
      </c>
      <c r="OU17" s="27">
        <f>IF(AND(OR(ISBLANK(OU$9),OU$9=0)=FALSE,OR(OU$9='2. Protocols'!$C16,OU$9='2. Protocols'!$E16,OU$9='2. Protocols'!$G16)),1,0)*'4. Formulations'!$O16</f>
        <v>0</v>
      </c>
      <c r="OV17" s="27">
        <f>IF(AND(OR(ISBLANK(OV$9),OV$9=0)=FALSE,OR(OV$9='2. Protocols'!$C16,OV$9='2. Protocols'!$E16,OV$9='2. Protocols'!$G16)),1,0)*'4. Formulations'!$O16</f>
        <v>0</v>
      </c>
      <c r="OW17" s="27">
        <f>IF(AND(OR(ISBLANK(OW$9),OW$9=0)=FALSE,OR(OW$9='2. Protocols'!$C16,OW$9='2. Protocols'!$E16,OW$9='2. Protocols'!$G16)),1,0)*'4. Formulations'!$O16</f>
        <v>0</v>
      </c>
      <c r="OX17" s="27">
        <f>IF(AND(OR(ISBLANK(OX$9),OX$9=0)=FALSE,OR(OX$9='2. Protocols'!$C16,OX$9='2. Protocols'!$E16,OX$9='2. Protocols'!$G16)),1,0)*'4. Formulations'!$O16</f>
        <v>0</v>
      </c>
      <c r="OY17" s="27">
        <f>IF(AND(OR(ISBLANK(OY$9),OY$9=0)=FALSE,OR(OY$9='2. Protocols'!$C16,OY$9='2. Protocols'!$E16,OY$9='2. Protocols'!$G16)),1,0)*'4. Formulations'!$O16</f>
        <v>0</v>
      </c>
      <c r="OZ17" s="27">
        <f>IF(AND(OR(ISBLANK(OZ$9),OZ$9=0)=FALSE,OR(OZ$9='2. Protocols'!$C16,OZ$9='2. Protocols'!$E16,OZ$9='2. Protocols'!$G16)),1,0)*'4. Formulations'!$O16</f>
        <v>0</v>
      </c>
      <c r="PA17" s="27">
        <f>IF(AND(OR(ISBLANK(PA$9),PA$9=0)=FALSE,OR(PA$9='2. Protocols'!$C16,PA$9='2. Protocols'!$E16,PA$9='2. Protocols'!$G16)),1,0)*'4. Formulations'!$O16</f>
        <v>0</v>
      </c>
      <c r="PB17" s="27">
        <f>IF(AND(OR(ISBLANK(PB$9),PB$9=0)=FALSE,OR(PB$9='2. Protocols'!$C16,PB$9='2. Protocols'!$E16,PB$9='2. Protocols'!$G16)),1,0)*'4. Formulations'!$O16</f>
        <v>0</v>
      </c>
      <c r="PC17" s="27">
        <f>IF(AND(OR(ISBLANK(PC$9),PC$9=0)=FALSE,OR(PC$9='2. Protocols'!$C16,PC$9='2. Protocols'!$E16,PC$9='2. Protocols'!$G16)),1,0)*'4. Formulations'!$O16</f>
        <v>0</v>
      </c>
      <c r="PD17" s="27">
        <f>IF(AND(OR(ISBLANK(PD$9),PD$9=0)=FALSE,OR(PD$9='2. Protocols'!$C16,PD$9='2. Protocols'!$E16,PD$9='2. Protocols'!$G16)),1,0)*'4. Formulations'!$O16</f>
        <v>0</v>
      </c>
      <c r="PE17" s="27">
        <f>IF(AND(OR(ISBLANK(PE$9),PE$9=0)=FALSE,OR(PE$9='2. Protocols'!$C16,PE$9='2. Protocols'!$E16,PE$9='2. Protocols'!$G16)),1,0)*'4. Formulations'!$O16</f>
        <v>0</v>
      </c>
      <c r="PF17" s="27">
        <f>IF(AND(OR(ISBLANK(PF$9),PF$9=0)=FALSE,OR(PF$9='2. Protocols'!$C16,PF$9='2. Protocols'!$E16,PF$9='2. Protocols'!$G16)),1,0)*'4. Formulations'!$O16</f>
        <v>0</v>
      </c>
      <c r="PG17" s="27">
        <f>IF(AND(OR(ISBLANK(PG$9),PG$9=0)=FALSE,OR(PG$9='2. Protocols'!$C16,PG$9='2. Protocols'!$E16,PG$9='2. Protocols'!$G16)),1,0)*'4. Formulations'!$O16</f>
        <v>0</v>
      </c>
      <c r="PH17" s="27">
        <f>IF(AND(OR(ISBLANK(PH$9),PH$9=0)=FALSE,OR(PH$9='2. Protocols'!$C16,PH$9='2. Protocols'!$E16,PH$9='2. Protocols'!$G16)),1,0)*'4. Formulations'!$O16</f>
        <v>0</v>
      </c>
      <c r="PI17" s="27">
        <f>IF(AND(OR(ISBLANK(PI$9),PI$9=0)=FALSE,OR(PI$9='2. Protocols'!$C16,PI$9='2. Protocols'!$E16,PI$9='2. Protocols'!$G16)),1,0)*'4. Formulations'!$O16</f>
        <v>0</v>
      </c>
      <c r="PJ17" s="27">
        <f>IF(AND(OR(ISBLANK(PJ$9),PJ$9=0)=FALSE,OR(PJ$9='2. Protocols'!$C16,PJ$9='2. Protocols'!$E16,PJ$9='2. Protocols'!$G16)),1,0)*'4. Formulations'!$O16</f>
        <v>0</v>
      </c>
      <c r="PK17" s="27">
        <f>IF(AND(OR(ISBLANK(PK$9),PK$9=0)=FALSE,OR(PK$9='2. Protocols'!$C16,PK$9='2. Protocols'!$E16,PK$9='2. Protocols'!$G16)),1,0)*'4. Formulations'!$O16</f>
        <v>0</v>
      </c>
      <c r="PL17" s="27">
        <f>IF(AND(OR(ISBLANK(PL$9),PL$9=0)=FALSE,OR(PL$9='2. Protocols'!$C16,PL$9='2. Protocols'!$E16,PL$9='2. Protocols'!$G16)),1,0)*'4. Formulations'!$O16</f>
        <v>0</v>
      </c>
      <c r="PM17" s="27">
        <f>IF(AND(OR(ISBLANK(PM$9),PM$9=0)=FALSE,OR(PM$9='2. Protocols'!$C16,PM$9='2. Protocols'!$E16,PM$9='2. Protocols'!$G16)),1,0)*'4. Formulations'!$O16</f>
        <v>0</v>
      </c>
      <c r="PN17" s="27">
        <f>IF(AND(OR(ISBLANK(PN$9),PN$9=0)=FALSE,OR(PN$9='2. Protocols'!$C16,PN$9='2. Protocols'!$E16,PN$9='2. Protocols'!$G16)),1,0)*'4. Formulations'!$O16</f>
        <v>0</v>
      </c>
      <c r="PO17" s="27">
        <f>IF(AND(OR(ISBLANK(PO$9),PO$9=0)=FALSE,OR(PO$9='2. Protocols'!$C16,PO$9='2. Protocols'!$E16,PO$9='2. Protocols'!$G16)),1,0)*'4. Formulations'!$O16</f>
        <v>0</v>
      </c>
      <c r="PP17" s="27">
        <f>IF(AND(OR(ISBLANK(PP$9),PP$9=0)=FALSE,OR(PP$9='2. Protocols'!$C16,PP$9='2. Protocols'!$E16,PP$9='2. Protocols'!$G16)),1,0)*'4. Formulations'!$O16</f>
        <v>0</v>
      </c>
      <c r="PQ17" s="27">
        <f>IF(AND(OR(ISBLANK(PQ$9),PQ$9=0)=FALSE,OR(PQ$9='2. Protocols'!$C16,PQ$9='2. Protocols'!$E16,PQ$9='2. Protocols'!$G16)),1,0)*'4. Formulations'!$O16</f>
        <v>0</v>
      </c>
      <c r="PR17" s="27">
        <f>IF(AND(OR(ISBLANK(PR$9),PR$9=0)=FALSE,OR(PR$9='2. Protocols'!$C16,PR$9='2. Protocols'!$E16,PR$9='2. Protocols'!$G16)),1,0)*'4. Formulations'!$O16</f>
        <v>0</v>
      </c>
      <c r="PS17" s="27">
        <f>IF(AND(OR(ISBLANK(PS$9),PS$9=0)=FALSE,OR(PS$9='2. Protocols'!$C16,PS$9='2. Protocols'!$E16,PS$9='2. Protocols'!$G16)),1,0)*'4. Formulations'!$O16</f>
        <v>0</v>
      </c>
      <c r="PT17" s="27">
        <f>IF(AND(OR(ISBLANK(PT$9),PT$9=0)=FALSE,OR(PT$9='2. Protocols'!$C16,PT$9='2. Protocols'!$E16,PT$9='2. Protocols'!$G16)),1,0)*'4. Formulations'!$O16</f>
        <v>0</v>
      </c>
      <c r="PU17" s="27">
        <f>IF(AND(OR(ISBLANK(PU$9),PU$9=0)=FALSE,OR(PU$9='2. Protocols'!$C16,PU$9='2. Protocols'!$E16,PU$9='2. Protocols'!$G16)),1,0)*'4. Formulations'!$O16</f>
        <v>0</v>
      </c>
      <c r="PV17" s="27">
        <f>IF(AND(OR(ISBLANK(PV$9),PV$9=0)=FALSE,OR(PV$9='2. Protocols'!$C16,PV$9='2. Protocols'!$E16,PV$9='2. Protocols'!$G16)),1,0)*'4. Formulations'!$O16</f>
        <v>0</v>
      </c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P17" s="27">
        <f>IF(AND(OR(ISBLANK(QP$9),QP$9=0)=FALSE,QP$9=$DL17),1,0)*'4. Formulations'!$P16</f>
        <v>0</v>
      </c>
      <c r="QQ17" s="27">
        <f>IF(AND(OR(ISBLANK(QQ$9),QQ$9=0)=FALSE,QQ$9=$DL17),1,0)*'4. Formulations'!$P16</f>
        <v>0</v>
      </c>
      <c r="QR17" s="27">
        <f>IF(AND(OR(ISBLANK(QR$9),QR$9=0)=FALSE,QR$9=$DL17),1,0)*'4. Formulations'!$P16</f>
        <v>0</v>
      </c>
      <c r="QS17" s="27">
        <f>IF(AND(OR(ISBLANK(QS$9),QS$9=0)=FALSE,QS$9=$DL17),1,0)*'4. Formulations'!$P16</f>
        <v>0</v>
      </c>
      <c r="QT17" s="27">
        <f>IF(AND(OR(ISBLANK(QT$9),QT$9=0)=FALSE,QT$9=$DL17),1,0)*'4. Formulations'!$P16</f>
        <v>0</v>
      </c>
      <c r="QU17" s="27">
        <f>IF(AND(OR(ISBLANK(QU$9),QU$9=0)=FALSE,QU$9=$DL17),1,0)*'4. Formulations'!$P16</f>
        <v>0</v>
      </c>
      <c r="QV17" s="27">
        <f>IF(AND(OR(ISBLANK(QV$9),QV$9=0)=FALSE,QV$9=$DL17),1,0)*'4. Formulations'!$P16</f>
        <v>0</v>
      </c>
      <c r="QW17" s="27">
        <f>IF(AND(OR(ISBLANK(QW$9),QW$9=0)=FALSE,QW$9=$DL17),1,0)*'4. Formulations'!$P16</f>
        <v>0</v>
      </c>
      <c r="QX17" s="27">
        <f>IF(AND(OR(ISBLANK(QX$9),QX$9=0)=FALSE,QX$9=$DL17),1,0)*'4. Formulations'!$P16</f>
        <v>0</v>
      </c>
      <c r="QY17" s="27">
        <f>IF(AND(OR(ISBLANK(QY$9),QY$9=0)=FALSE,QY$9=$DL17),1,0)*'4. Formulations'!$P16</f>
        <v>0</v>
      </c>
      <c r="QZ17" s="27">
        <f>IF(AND(OR(ISBLANK(QZ$9),QZ$9=0)=FALSE,QZ$9=$DL17),1,0)*'4. Formulations'!$P16</f>
        <v>0</v>
      </c>
      <c r="RA17" s="27">
        <f>IF(AND(OR(ISBLANK(RA$9),RA$9=0)=FALSE,RA$9=$DL17),1,0)*'4. Formulations'!$P16</f>
        <v>0</v>
      </c>
      <c r="RB17" s="27">
        <f>IF(AND(OR(ISBLANK(RB$9),RB$9=0)=FALSE,RB$9=$DL17),1,0)*'4. Formulations'!$P16</f>
        <v>0</v>
      </c>
      <c r="RC17" s="27">
        <f>IF(AND(OR(ISBLANK(RC$9),RC$9=0)=FALSE,RC$9=$DL17),1,0)*'4. Formulations'!$P16</f>
        <v>0</v>
      </c>
      <c r="RD17" s="27">
        <f>IF(AND(OR(ISBLANK(RD$9),RD$9=0)=FALSE,RD$9=$DL17),1,0)*'4. Formulations'!$P16</f>
        <v>0</v>
      </c>
      <c r="RE17" s="27">
        <f>IF(AND(OR(ISBLANK(RE$9),RE$9=0)=FALSE,RE$9=$DL17),1,0)*'4. Formulations'!$P16</f>
        <v>0</v>
      </c>
      <c r="RF17" s="27">
        <f>IF(AND(OR(ISBLANK(RF$9),RF$9=0)=FALSE,RF$9=$DL17),1,0)*'4. Formulations'!$P16</f>
        <v>0</v>
      </c>
      <c r="RG17" s="27"/>
      <c r="RH17" s="27"/>
      <c r="RI17" s="27"/>
      <c r="RK17" s="27">
        <f>IF(AND(OR(ISBLANK(RK$9),RK$9=0)=FALSE,SUM($QP17:$RF17)&gt;0,RK$9='2. Protocols'!$G16),1,0)*'4. Formulations'!$P16</f>
        <v>0</v>
      </c>
      <c r="RL17" s="27">
        <f>IF(AND(OR(ISBLANK(RL$9),RL$9=0)=FALSE,SUM($QP17:$RF17)&gt;0,RL$9='2. Protocols'!$G16),1,0)*'4. Formulations'!$P16</f>
        <v>0</v>
      </c>
      <c r="RM17" s="27">
        <f>IF(AND(OR(ISBLANK(RM$9),RM$9=0)=FALSE,SUM($QP17:$RF17)&gt;0,RM$9='2. Protocols'!$G16),1,0)*'4. Formulations'!$P16</f>
        <v>0</v>
      </c>
      <c r="RN17" s="27">
        <f>IF(AND(OR(ISBLANK(RN$9),RN$9=0)=FALSE,SUM($QP17:$RF17)&gt;0,RN$9='2. Protocols'!$G16),1,0)*'4. Formulations'!$P16</f>
        <v>0</v>
      </c>
      <c r="RO17" s="27">
        <f>IF(AND(OR(ISBLANK(RO$9),RO$9=0)=FALSE,SUM($QP17:$RF17)&gt;0,RO$9='2. Protocols'!$G16),1,0)*'4. Formulations'!$P16</f>
        <v>0</v>
      </c>
      <c r="RP17" s="27">
        <f>IF(AND(OR(ISBLANK(RP$9),RP$9=0)=FALSE,SUM($QP17:$RF17)&gt;0,RP$9='2. Protocols'!$G16),1,0)*'4. Formulations'!$P16</f>
        <v>0</v>
      </c>
      <c r="RQ17" s="27">
        <f>IF(AND(OR(ISBLANK(RQ$9),RQ$9=0)=FALSE,SUM($QP17:$RF17)&gt;0,RQ$9='2. Protocols'!$G16),1,0)*'4. Formulations'!$P16</f>
        <v>0</v>
      </c>
      <c r="RR17" s="27">
        <f>IF(AND(OR(ISBLANK(RR$9),RR$9=0)=FALSE,SUM($QP17:$RF17)&gt;0,RR$9='2. Protocols'!$G16),1,0)*'4. Formulations'!$P16</f>
        <v>0</v>
      </c>
      <c r="RS17" s="27">
        <f>IF(AND(OR(ISBLANK(RS$9),RS$9=0)=FALSE,SUM($QP17:$RF17)&gt;0,RS$9='2. Protocols'!$G16),1,0)*'4. Formulations'!$P16</f>
        <v>0</v>
      </c>
      <c r="RT17" s="27">
        <f>IF(AND(OR(ISBLANK(RT$9),RT$9=0)=FALSE,SUM($QP17:$RF17)&gt;0,RT$9='2. Protocols'!$G16),1,0)*'4. Formulations'!$P16</f>
        <v>0</v>
      </c>
      <c r="RU17" s="27">
        <f>IF(AND(OR(ISBLANK(RU$9),RU$9=0)=FALSE,SUM($QP17:$RF17)&gt;0,RU$9='2. Protocols'!$G16),1,0)*'4. Formulations'!$P16</f>
        <v>0</v>
      </c>
      <c r="RV17" s="27">
        <f>IF(AND(OR(ISBLANK(RV$9),RV$9=0)=FALSE,SUM($QP17:$RF17)&gt;0,RV$9='2. Protocols'!$G16),1,0)*'4. Formulations'!$P16</f>
        <v>0</v>
      </c>
      <c r="RW17" s="27">
        <f>IF(AND(OR(ISBLANK(RW$9),RW$9=0)=FALSE,SUM($QP17:$RF17)&gt;0,RW$9='2. Protocols'!$G16),1,0)*'4. Formulations'!$P16</f>
        <v>0</v>
      </c>
      <c r="RX17" s="27">
        <f>IF(AND(OR(ISBLANK(RX$9),RX$9=0)=FALSE,SUM($QP17:$RF17)&gt;0,RX$9='2. Protocols'!$G16),1,0)*'4. Formulations'!$P16</f>
        <v>0</v>
      </c>
      <c r="RY17" s="27">
        <f>IF(AND(OR(ISBLANK(RY$9),RY$9=0)=FALSE,SUM($QP17:$RF17)&gt;0,RY$9='2. Protocols'!$G16),1,0)*'4. Formulations'!$P16</f>
        <v>0</v>
      </c>
      <c r="RZ17" s="27">
        <f>IF(AND(OR(ISBLANK(RZ$9),RZ$9=0)=FALSE,SUM($QP17:$RF17)&gt;0,RZ$9='2. Protocols'!$G16),1,0)*'4. Formulations'!$P16</f>
        <v>0</v>
      </c>
      <c r="SA17" s="27">
        <f>IF(AND(OR(ISBLANK(SA$9),SA$9=0)=FALSE,SUM($QP17:$RF17)&gt;0,SA$9='2. Protocols'!$G16),1,0)*'4. Formulations'!$P16</f>
        <v>0</v>
      </c>
      <c r="SB17" s="27">
        <f>IF(AND(OR(ISBLANK(SB$9),SB$9=0)=FALSE,SUM($QP17:$RF17)&gt;0,SB$9='2. Protocols'!$G16),1,0)*'4. Formulations'!$P16</f>
        <v>0</v>
      </c>
      <c r="SC17" s="27">
        <f>IF(AND(OR(ISBLANK(SC$9),SC$9=0)=FALSE,SUM($QP17:$RF17)&gt;0,SC$9='2. Protocols'!$G16),1,0)*'4. Formulations'!$P16</f>
        <v>0</v>
      </c>
      <c r="SD17" s="27">
        <f>IF(AND(OR(ISBLANK(SD$9),SD$9=0)=FALSE,SUM($QP17:$RF17)&gt;0,SD$9='2. Protocols'!$G16),1,0)*'4. Formulations'!$P16</f>
        <v>0</v>
      </c>
      <c r="SE17" s="27">
        <f>IF(AND(OR(ISBLANK(SE$9),SE$9=0)=FALSE,SUM($QP17:$RF17)&gt;0,SE$9='2. Protocols'!$G16),1,0)*'4. Formulations'!$P16</f>
        <v>0</v>
      </c>
      <c r="SF17" s="27">
        <f>IF(AND(OR(ISBLANK(SF$9),SF$9=0)=FALSE,SUM($QP17:$RF17)&gt;0,SF$9='2. Protocols'!$G16),1,0)*'4. Formulations'!$P16</f>
        <v>0</v>
      </c>
      <c r="SG17" s="27">
        <f>IF(AND(OR(ISBLANK(SG$9),SG$9=0)=FALSE,SUM($QP17:$RF17)&gt;0,SG$9='2. Protocols'!$G16),1,0)*'4. Formulations'!$P16</f>
        <v>0</v>
      </c>
      <c r="SH17" s="27">
        <f>IF(AND(OR(ISBLANK(SH$9),SH$9=0)=FALSE,SUM($QP17:$RF17)&gt;0,SH$9='2. Protocols'!$G16),1,0)*'4. Formulations'!$P16</f>
        <v>0</v>
      </c>
      <c r="SI17" s="27">
        <f>IF(AND(OR(ISBLANK(SI$9),SI$9=0)=FALSE,SUM($QP17:$RF17)&gt;0,SI$9='2. Protocols'!$G16),1,0)*'4. Formulations'!$P16</f>
        <v>0</v>
      </c>
      <c r="SJ17" s="27">
        <f>IF(AND(OR(ISBLANK(SJ$9),SJ$9=0)=FALSE,SUM($QP17:$RF17)&gt;0,SJ$9='2. Protocols'!$G16),1,0)*'4. Formulations'!$P16</f>
        <v>0</v>
      </c>
      <c r="SK17" s="27">
        <f>IF(AND(OR(ISBLANK(SK$9),SK$9=0)=FALSE,SUM($QP17:$RF17)&gt;0,SK$9='2. Protocols'!$G16),1,0)*'4. Formulations'!$P16</f>
        <v>0</v>
      </c>
      <c r="SL17" s="27">
        <f>IF(AND(OR(ISBLANK(SL$9),SL$9=0)=FALSE,SUM($QP17:$RF17)&gt;0,SL$9='2. Protocols'!$G16),1,0)*'4. Formulations'!$P16</f>
        <v>0</v>
      </c>
      <c r="SM17" s="27">
        <f>IF(AND(OR(ISBLANK(SM$9),SM$9=0)=FALSE,SUM($QP17:$RF17)&gt;0,SM$9='2. Protocols'!$G16),1,0)*'4. Formulations'!$P16</f>
        <v>0</v>
      </c>
      <c r="SN17" s="27">
        <f>IF(AND(OR(ISBLANK(SN$9),SN$9=0)=FALSE,SUM($QP17:$RF17)&gt;0,SN$9='2. Protocols'!$G16),1,0)*'4. Formulations'!$P16</f>
        <v>0</v>
      </c>
      <c r="SO17" s="27">
        <f>IF(AND(OR(ISBLANK(SO$9),SO$9=0)=FALSE,SUM($QP17:$RF17)&gt;0,SO$9='2. Protocols'!$G16),1,0)*'4. Formulations'!$P16</f>
        <v>0</v>
      </c>
      <c r="SP17" s="27">
        <f>IF(AND(OR(ISBLANK(SP$9),SP$9=0)=FALSE,SUM($QP17:$RF17)&gt;0,SP$9='2. Protocols'!$G16),1,0)*'4. Formulations'!$P16</f>
        <v>0</v>
      </c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J17" s="27">
        <f>IF(AND(OR(ISBLANK(TJ$9),TJ$9=0)=FALSE,TJ$9=$DM17),1,0)*'4. Formulations'!$Q16</f>
        <v>0</v>
      </c>
      <c r="TK17" s="27">
        <f>IF(AND(OR(ISBLANK(TK$9),TK$9=0)=FALSE,TK$9=$DM17),1,0)*'4. Formulations'!$Q16</f>
        <v>0</v>
      </c>
      <c r="TL17" s="27">
        <f>IF(AND(OR(ISBLANK(TL$9),TL$9=0)=FALSE,TL$9=$DM17),1,0)*'4. Formulations'!$Q16</f>
        <v>0</v>
      </c>
      <c r="TM17" s="27">
        <f>IF(AND(OR(ISBLANK(TM$9),TM$9=0)=FALSE,TM$9=$DM17),1,0)*'4. Formulations'!$Q16</f>
        <v>0</v>
      </c>
      <c r="TN17" s="27">
        <f>IF(AND(OR(ISBLANK(TN$9),TN$9=0)=FALSE,TN$9=$DM17),1,0)*'4. Formulations'!$Q16</f>
        <v>0</v>
      </c>
      <c r="TO17" s="27">
        <f>IF(AND(OR(ISBLANK(TO$9),TO$9=0)=FALSE,TO$9=$DM17),1,0)*'4. Formulations'!$Q16</f>
        <v>0</v>
      </c>
      <c r="TP17" s="27">
        <f>IF(AND(OR(ISBLANK(TP$9),TP$9=0)=FALSE,TP$9=$DM17),1,0)*'4. Formulations'!$Q16</f>
        <v>0</v>
      </c>
      <c r="TQ17" s="27">
        <f>IF(AND(OR(ISBLANK(TQ$9),TQ$9=0)=FALSE,TQ$9=$DM17),1,0)*'4. Formulations'!$Q16</f>
        <v>0</v>
      </c>
      <c r="TR17" s="27">
        <f>IF(AND(OR(ISBLANK(TR$9),TR$9=0)=FALSE,TR$9=$DM17),1,0)*'4. Formulations'!$Q16</f>
        <v>0</v>
      </c>
      <c r="TS17" s="27">
        <f>IF(AND(OR(ISBLANK(TS$9),TS$9=0)=FALSE,TS$9=$DM17),1,0)*'4. Formulations'!$Q16</f>
        <v>0</v>
      </c>
      <c r="TT17" s="27">
        <f>IF(AND(OR(ISBLANK(TT$9),TT$9=0)=FALSE,TT$9=$DM17),1,0)*'4. Formulations'!$Q16</f>
        <v>0</v>
      </c>
      <c r="TU17" s="27">
        <f>IF(AND(OR(ISBLANK(TU$9),TU$9=0)=FALSE,TU$9=$DM17),1,0)*'4. Formulations'!$Q16</f>
        <v>0</v>
      </c>
      <c r="TV17" s="27">
        <f>IF(AND(OR(ISBLANK(TV$9),TV$9=0)=FALSE,TV$9=$DM17),1,0)*'4. Formulations'!$Q16</f>
        <v>0</v>
      </c>
      <c r="TW17" s="27">
        <f>IF(AND(OR(ISBLANK(TW$9),TW$9=0)=FALSE,TW$9=$DM17),1,0)*'4. Formulations'!$Q16</f>
        <v>0</v>
      </c>
      <c r="TX17" s="27">
        <f>IF(AND(OR(ISBLANK(TX$9),TX$9=0)=FALSE,TX$9=$DM17),1,0)*'4. Formulations'!$Q16</f>
        <v>0</v>
      </c>
      <c r="TY17" s="27">
        <f>IF(AND(OR(ISBLANK(TY$9),TY$9=0)=FALSE,TY$9=$DM17),1,0)*'4. Formulations'!$Q16</f>
        <v>0</v>
      </c>
      <c r="TZ17" s="27">
        <f>IF(AND(OR(ISBLANK(TZ$9),TZ$9=0)=FALSE,TZ$9=$DM17),1,0)*'4. Formulations'!$Q16</f>
        <v>0</v>
      </c>
      <c r="UA17" s="27"/>
      <c r="UB17" s="27"/>
      <c r="UC17" s="27"/>
    </row>
    <row r="18" spans="2:549" ht="15" x14ac:dyDescent="0.25">
      <c r="B18" s="2"/>
      <c r="C18" s="75" t="str">
        <f>IF('2. Protocols'!C17&amp;"+"&amp;'2. Protocols'!E17&amp;"+"&amp;'2. Protocols'!G17="++","",'2. Protocols'!C17&amp;"+"&amp;'2. Protocols'!E17&amp;"+"&amp;'2. Protocols'!G17)</f>
        <v/>
      </c>
      <c r="D18" s="7"/>
      <c r="E18" s="8"/>
      <c r="G18" s="72" t="e">
        <f>'2. Protocols'!J17*'1. General Inputs'!$J$13</f>
        <v>#VALUE!</v>
      </c>
      <c r="H18" s="72" t="e">
        <f>MAX(G18*(1+'1. General Inputs'!$AW$23+HLOOKUP(H$7,'1. General Inputs'!$AW$17:$AY$19,ROWS('1. General Inputs'!$AU$17:$AU$19),0))+(CHOOSE(H$7,'1. General Inputs'!$J$15,'1. General Inputs'!$L$15,'1. General Inputs'!$N$15)/12)*CHOOSE(H$7,'2. Protocols'!$K17,'2. Protocols'!$L17,'2. Protocols'!$M17)+'3. ARV Substitutions'!L43,0)</f>
        <v>#VALUE!</v>
      </c>
      <c r="I18" s="72" t="e">
        <f>MAX(H18*(1+'1. General Inputs'!$AW$23+HLOOKUP(I$7,'1. General Inputs'!$AW$17:$AY$19,ROWS('1. General Inputs'!$AU$17:$AU$19),0))+(CHOOSE(I$7,'1. General Inputs'!$J$15,'1. General Inputs'!$L$15,'1. General Inputs'!$N$15)/12)*CHOOSE(I$7,'2. Protocols'!$K17,'2. Protocols'!$L17,'2. Protocols'!$M17)+'3. ARV Substitutions'!M43,0)</f>
        <v>#VALUE!</v>
      </c>
      <c r="J18" s="72" t="e">
        <f>MAX(I18*(1+'1. General Inputs'!$AW$23+HLOOKUP(J$7,'1. General Inputs'!$AW$17:$AY$19,ROWS('1. General Inputs'!$AU$17:$AU$19),0))+(CHOOSE(J$7,'1. General Inputs'!$J$15,'1. General Inputs'!$L$15,'1. General Inputs'!$N$15)/12)*CHOOSE(J$7,'2. Protocols'!$K17,'2. Protocols'!$L17,'2. Protocols'!$M17)+'3. ARV Substitutions'!N43,0)</f>
        <v>#VALUE!</v>
      </c>
      <c r="K18" s="72" t="e">
        <f>MAX(J18*(1+'1. General Inputs'!$AW$23+HLOOKUP(K$7,'1. General Inputs'!$AW$17:$AY$19,ROWS('1. General Inputs'!$AU$17:$AU$19),0))+(CHOOSE(K$7,'1. General Inputs'!$J$15,'1. General Inputs'!$L$15,'1. General Inputs'!$N$15)/12)*CHOOSE(K$7,'2. Protocols'!$K17,'2. Protocols'!$L17,'2. Protocols'!$M17)+'3. ARV Substitutions'!O43,0)</f>
        <v>#VALUE!</v>
      </c>
      <c r="L18" s="72" t="e">
        <f>MAX(K18*(1+'1. General Inputs'!$AW$23+HLOOKUP(L$7,'1. General Inputs'!$AW$17:$AY$19,ROWS('1. General Inputs'!$AU$17:$AU$19),0))+(CHOOSE(L$7,'1. General Inputs'!$J$15,'1. General Inputs'!$L$15,'1. General Inputs'!$N$15)/12)*CHOOSE(L$7,'2. Protocols'!$K17,'2. Protocols'!$L17,'2. Protocols'!$M17)+'3. ARV Substitutions'!P43,0)</f>
        <v>#VALUE!</v>
      </c>
      <c r="M18" s="72" t="e">
        <f>MAX(L18*(1+'1. General Inputs'!$AW$23+HLOOKUP(M$7,'1. General Inputs'!$AW$17:$AY$19,ROWS('1. General Inputs'!$AU$17:$AU$19),0))+(CHOOSE(M$7,'1. General Inputs'!$J$15,'1. General Inputs'!$L$15,'1. General Inputs'!$N$15)/12)*CHOOSE(M$7,'2. Protocols'!$K17,'2. Protocols'!$L17,'2. Protocols'!$M17)+'3. ARV Substitutions'!Q43,0)</f>
        <v>#VALUE!</v>
      </c>
      <c r="N18" s="72" t="e">
        <f>MAX(M18*(1+'1. General Inputs'!$AW$23+HLOOKUP(N$7,'1. General Inputs'!$AW$17:$AY$19,ROWS('1. General Inputs'!$AU$17:$AU$19),0))+(CHOOSE(N$7,'1. General Inputs'!$J$15,'1. General Inputs'!$L$15,'1. General Inputs'!$N$15)/12)*CHOOSE(N$7,'2. Protocols'!$K17,'2. Protocols'!$L17,'2. Protocols'!$M17)+'3. ARV Substitutions'!R43,0)</f>
        <v>#VALUE!</v>
      </c>
      <c r="O18" s="72" t="e">
        <f>MAX(N18*(1+'1. General Inputs'!$AW$23+HLOOKUP(O$7,'1. General Inputs'!$AW$17:$AY$19,ROWS('1. General Inputs'!$AU$17:$AU$19),0))+(CHOOSE(O$7,'1. General Inputs'!$J$15,'1. General Inputs'!$L$15,'1. General Inputs'!$N$15)/12)*CHOOSE(O$7,'2. Protocols'!$K17,'2. Protocols'!$L17,'2. Protocols'!$M17)+'3. ARV Substitutions'!S43,0)</f>
        <v>#VALUE!</v>
      </c>
      <c r="P18" s="72" t="e">
        <f>MAX(O18*(1+'1. General Inputs'!$AW$23+HLOOKUP(P$7,'1. General Inputs'!$AW$17:$AY$19,ROWS('1. General Inputs'!$AU$17:$AU$19),0))+(CHOOSE(P$7,'1. General Inputs'!$J$15,'1. General Inputs'!$L$15,'1. General Inputs'!$N$15)/12)*CHOOSE(P$7,'2. Protocols'!$K17,'2. Protocols'!$L17,'2. Protocols'!$M17)+'3. ARV Substitutions'!T43,0)</f>
        <v>#VALUE!</v>
      </c>
      <c r="Q18" s="72" t="e">
        <f>MAX(P18*(1+'1. General Inputs'!$AW$23+HLOOKUP(Q$7,'1. General Inputs'!$AW$17:$AY$19,ROWS('1. General Inputs'!$AU$17:$AU$19),0))+(CHOOSE(Q$7,'1. General Inputs'!$J$15,'1. General Inputs'!$L$15,'1. General Inputs'!$N$15)/12)*CHOOSE(Q$7,'2. Protocols'!$K17,'2. Protocols'!$L17,'2. Protocols'!$M17)+'3. ARV Substitutions'!U43,0)</f>
        <v>#VALUE!</v>
      </c>
      <c r="R18" s="72" t="e">
        <f>MAX(Q18*(1+'1. General Inputs'!$AW$23+HLOOKUP(R$7,'1. General Inputs'!$AW$17:$AY$19,ROWS('1. General Inputs'!$AU$17:$AU$19),0))+(CHOOSE(R$7,'1. General Inputs'!$J$15,'1. General Inputs'!$L$15,'1. General Inputs'!$N$15)/12)*CHOOSE(R$7,'2. Protocols'!$K17,'2. Protocols'!$L17,'2. Protocols'!$M17)+'3. ARV Substitutions'!V43,0)</f>
        <v>#VALUE!</v>
      </c>
      <c r="S18" s="72" t="e">
        <f>MAX(R18*(1+'1. General Inputs'!$AW$23+HLOOKUP(S$7,'1. General Inputs'!$AW$17:$AY$19,ROWS('1. General Inputs'!$AU$17:$AU$19),0))+(CHOOSE(S$7,'1. General Inputs'!$J$15,'1. General Inputs'!$L$15,'1. General Inputs'!$N$15)/12)*CHOOSE(S$7,'2. Protocols'!$K17,'2. Protocols'!$L17,'2. Protocols'!$M17)+'3. ARV Substitutions'!W43,0)</f>
        <v>#VALUE!</v>
      </c>
      <c r="T18" s="72" t="e">
        <f>MAX(S18*(1+'1. General Inputs'!$AW$23+HLOOKUP(T$7,'1. General Inputs'!$AW$17:$AY$19,ROWS('1. General Inputs'!$AU$17:$AU$19),0))+(CHOOSE(T$7,'1. General Inputs'!$J$15,'1. General Inputs'!$L$15,'1. General Inputs'!$N$15)/12)*CHOOSE(T$7,'2. Protocols'!$K17,'2. Protocols'!$L17,'2. Protocols'!$M17)+'3. ARV Substitutions'!X43,0)</f>
        <v>#VALUE!</v>
      </c>
      <c r="U18" s="72" t="e">
        <f>MAX(T18*(1+'1. General Inputs'!$AW$23+HLOOKUP(U$7,'1. General Inputs'!$AW$17:$AY$19,ROWS('1. General Inputs'!$AU$17:$AU$19),0))+(CHOOSE(U$7,'1. General Inputs'!$J$15,'1. General Inputs'!$L$15,'1. General Inputs'!$N$15)/12)*CHOOSE(U$7,'2. Protocols'!$K17,'2. Protocols'!$L17,'2. Protocols'!$M17)+'3. ARV Substitutions'!Y43,0)</f>
        <v>#VALUE!</v>
      </c>
      <c r="V18" s="72" t="e">
        <f>MAX(U18*(1+'1. General Inputs'!$AW$23+HLOOKUP(V$7,'1. General Inputs'!$AW$17:$AY$19,ROWS('1. General Inputs'!$AU$17:$AU$19),0))+(CHOOSE(V$7,'1. General Inputs'!$J$15,'1. General Inputs'!$L$15,'1. General Inputs'!$N$15)/12)*CHOOSE(V$7,'2. Protocols'!$K17,'2. Protocols'!$L17,'2. Protocols'!$M17)+'3. ARV Substitutions'!Z43,0)</f>
        <v>#VALUE!</v>
      </c>
      <c r="W18" s="72" t="e">
        <f>MAX(V18*(1+'1. General Inputs'!$AW$23+HLOOKUP(W$7,'1. General Inputs'!$AW$17:$AY$19,ROWS('1. General Inputs'!$AU$17:$AU$19),0))+(CHOOSE(W$7,'1. General Inputs'!$J$15,'1. General Inputs'!$L$15,'1. General Inputs'!$N$15)/12)*CHOOSE(W$7,'2. Protocols'!$K17,'2. Protocols'!$L17,'2. Protocols'!$M17)+'3. ARV Substitutions'!AA43,0)</f>
        <v>#VALUE!</v>
      </c>
      <c r="X18" s="72" t="e">
        <f>MAX(W18*(1+'1. General Inputs'!$AW$23+HLOOKUP(X$7,'1. General Inputs'!$AW$17:$AY$19,ROWS('1. General Inputs'!$AU$17:$AU$19),0))+(CHOOSE(X$7,'1. General Inputs'!$J$15,'1. General Inputs'!$L$15,'1. General Inputs'!$N$15)/12)*CHOOSE(X$7,'2. Protocols'!$K17,'2. Protocols'!$L17,'2. Protocols'!$M17)+'3. ARV Substitutions'!AB43,0)</f>
        <v>#VALUE!</v>
      </c>
      <c r="Y18" s="72" t="e">
        <f>MAX(X18*(1+'1. General Inputs'!$AW$23+HLOOKUP(Y$7,'1. General Inputs'!$AW$17:$AY$19,ROWS('1. General Inputs'!$AU$17:$AU$19),0))+(CHOOSE(Y$7,'1. General Inputs'!$J$15,'1. General Inputs'!$L$15,'1. General Inputs'!$N$15)/12)*CHOOSE(Y$7,'2. Protocols'!$K17,'2. Protocols'!$L17,'2. Protocols'!$M17)+'3. ARV Substitutions'!AC43,0)</f>
        <v>#VALUE!</v>
      </c>
      <c r="Z18" s="72" t="e">
        <f>MAX(Y18*(1+'1. General Inputs'!$AW$23+HLOOKUP(Z$7,'1. General Inputs'!$AW$17:$AY$19,ROWS('1. General Inputs'!$AU$17:$AU$19),0))+(CHOOSE(Z$7,'1. General Inputs'!$J$15,'1. General Inputs'!$L$15,'1. General Inputs'!$N$15)/12)*CHOOSE(Z$7,'2. Protocols'!$K17,'2. Protocols'!$L17,'2. Protocols'!$M17)+'3. ARV Substitutions'!AD43,0)</f>
        <v>#VALUE!</v>
      </c>
      <c r="AA18" s="72" t="e">
        <f>MAX(Z18*(1+'1. General Inputs'!$AW$23+HLOOKUP(AA$7,'1. General Inputs'!$AW$17:$AY$19,ROWS('1. General Inputs'!$AU$17:$AU$19),0))+(CHOOSE(AA$7,'1. General Inputs'!$J$15,'1. General Inputs'!$L$15,'1. General Inputs'!$N$15)/12)*CHOOSE(AA$7,'2. Protocols'!$K17,'2. Protocols'!$L17,'2. Protocols'!$M17)+'3. ARV Substitutions'!AE43,0)</f>
        <v>#VALUE!</v>
      </c>
      <c r="AB18" s="72" t="e">
        <f>MAX(AA18*(1+'1. General Inputs'!$AW$23+HLOOKUP(AB$7,'1. General Inputs'!$AW$17:$AY$19,ROWS('1. General Inputs'!$AU$17:$AU$19),0))+(CHOOSE(AB$7,'1. General Inputs'!$J$15,'1. General Inputs'!$L$15,'1. General Inputs'!$N$15)/12)*CHOOSE(AB$7,'2. Protocols'!$K17,'2. Protocols'!$L17,'2. Protocols'!$M17)+'3. ARV Substitutions'!AF43,0)</f>
        <v>#VALUE!</v>
      </c>
      <c r="AC18" s="72" t="e">
        <f>MAX(AB18*(1+'1. General Inputs'!$AW$23+HLOOKUP(AC$7,'1. General Inputs'!$AW$17:$AY$19,ROWS('1. General Inputs'!$AU$17:$AU$19),0))+(CHOOSE(AC$7,'1. General Inputs'!$J$15,'1. General Inputs'!$L$15,'1. General Inputs'!$N$15)/12)*CHOOSE(AC$7,'2. Protocols'!$K17,'2. Protocols'!$L17,'2. Protocols'!$M17)+'3. ARV Substitutions'!AG43,0)</f>
        <v>#VALUE!</v>
      </c>
      <c r="AD18" s="72" t="e">
        <f>MAX(AC18*(1+'1. General Inputs'!$AW$23+HLOOKUP(AD$7,'1. General Inputs'!$AW$17:$AY$19,ROWS('1. General Inputs'!$AU$17:$AU$19),0))+(CHOOSE(AD$7,'1. General Inputs'!$J$15,'1. General Inputs'!$L$15,'1. General Inputs'!$N$15)/12)*CHOOSE(AD$7,'2. Protocols'!$K17,'2. Protocols'!$L17,'2. Protocols'!$M17)+'3. ARV Substitutions'!AH43,0)</f>
        <v>#VALUE!</v>
      </c>
      <c r="AE18" s="72" t="e">
        <f>MAX(AD18*(1+'1. General Inputs'!$AW$23+HLOOKUP(AE$7,'1. General Inputs'!$AW$17:$AY$19,ROWS('1. General Inputs'!$AU$17:$AU$19),0))+(CHOOSE(AE$7,'1. General Inputs'!$J$15,'1. General Inputs'!$L$15,'1. General Inputs'!$N$15)/12)*CHOOSE(AE$7,'2. Protocols'!$K17,'2. Protocols'!$L17,'2. Protocols'!$M17)+'3. ARV Substitutions'!AI43,0)</f>
        <v>#VALUE!</v>
      </c>
      <c r="AF18" s="72" t="e">
        <f>MAX(AE18*(1+'1. General Inputs'!$AW$23+HLOOKUP(AF$7,'1. General Inputs'!$AW$17:$AY$19,ROWS('1. General Inputs'!$AU$17:$AU$19),0))+(CHOOSE(AF$7,'1. General Inputs'!$J$15,'1. General Inputs'!$L$15,'1. General Inputs'!$N$15)/12)*CHOOSE(AF$7,'2. Protocols'!$K17,'2. Protocols'!$L17,'2. Protocols'!$M17)+'3. ARV Substitutions'!AJ43,0)</f>
        <v>#VALUE!</v>
      </c>
      <c r="AG18" s="72" t="e">
        <f>MAX(AF18*(1+'1. General Inputs'!$AW$23+HLOOKUP(AG$7,'1. General Inputs'!$AW$17:$AY$19,ROWS('1. General Inputs'!$AU$17:$AU$19),0))+(CHOOSE(AG$7,'1. General Inputs'!$J$15,'1. General Inputs'!$L$15,'1. General Inputs'!$N$15)/12)*CHOOSE(AG$7,'2. Protocols'!$K17,'2. Protocols'!$L17,'2. Protocols'!$M17)+'3. ARV Substitutions'!AK43,0)</f>
        <v>#VALUE!</v>
      </c>
      <c r="AH18" s="72" t="e">
        <f>MAX(AG18*(1+'1. General Inputs'!$AW$23+HLOOKUP(AH$7,'1. General Inputs'!$AW$17:$AY$19,ROWS('1. General Inputs'!$AU$17:$AU$19),0))+(CHOOSE(AH$7,'1. General Inputs'!$J$15,'1. General Inputs'!$L$15,'1. General Inputs'!$N$15)/12)*CHOOSE(AH$7,'2. Protocols'!$K17,'2. Protocols'!$L17,'2. Protocols'!$M17)+'3. ARV Substitutions'!AL43,0)</f>
        <v>#VALUE!</v>
      </c>
      <c r="AI18" s="72" t="e">
        <f>MAX(AH18*(1+'1. General Inputs'!$AW$23+HLOOKUP(AI$7,'1. General Inputs'!$AW$17:$AY$19,ROWS('1. General Inputs'!$AU$17:$AU$19),0))+(CHOOSE(AI$7,'1. General Inputs'!$J$15,'1. General Inputs'!$L$15,'1. General Inputs'!$N$15)/12)*CHOOSE(AI$7,'2. Protocols'!$K17,'2. Protocols'!$L17,'2. Protocols'!$M17)+'3. ARV Substitutions'!AM43,0)</f>
        <v>#VALUE!</v>
      </c>
      <c r="AJ18" s="72" t="e">
        <f>MAX(AI18*(1+'1. General Inputs'!$AW$23+HLOOKUP(AJ$7,'1. General Inputs'!$AW$17:$AY$19,ROWS('1. General Inputs'!$AU$17:$AU$19),0))+(CHOOSE(AJ$7,'1. General Inputs'!$J$15,'1. General Inputs'!$L$15,'1. General Inputs'!$N$15)/12)*CHOOSE(AJ$7,'2. Protocols'!$K17,'2. Protocols'!$L17,'2. Protocols'!$M17)+'3. ARV Substitutions'!AN43,0)</f>
        <v>#VALUE!</v>
      </c>
      <c r="AK18" s="72" t="e">
        <f>MAX(AJ18*(1+'1. General Inputs'!$AW$23+HLOOKUP(AK$7,'1. General Inputs'!$AW$17:$AY$19,ROWS('1. General Inputs'!$AU$17:$AU$19),0))+(CHOOSE(AK$7,'1. General Inputs'!$J$15,'1. General Inputs'!$L$15,'1. General Inputs'!$N$15)/12)*CHOOSE(AK$7,'2. Protocols'!$K17,'2. Protocols'!$L17,'2. Protocols'!$M17)+'3. ARV Substitutions'!AO43,0)</f>
        <v>#VALUE!</v>
      </c>
      <c r="AL18" s="72" t="e">
        <f>MAX(AK18*(1+'1. General Inputs'!$AW$23+HLOOKUP(AL$7,'1. General Inputs'!$AW$17:$AY$19,ROWS('1. General Inputs'!$AU$17:$AU$19),0))+(CHOOSE(AL$7,'1. General Inputs'!$J$15,'1. General Inputs'!$L$15,'1. General Inputs'!$N$15)/12)*CHOOSE(AL$7,'2. Protocols'!$K17,'2. Protocols'!$L17,'2. Protocols'!$M17)+'3. ARV Substitutions'!AP43,0)</f>
        <v>#VALUE!</v>
      </c>
      <c r="AM18" s="72" t="e">
        <f>MAX(AL18*(1+'1. General Inputs'!$AW$23+HLOOKUP(AM$7,'1. General Inputs'!$AW$17:$AY$19,ROWS('1. General Inputs'!$AU$17:$AU$19),0))+(CHOOSE(AM$7,'1. General Inputs'!$J$15,'1. General Inputs'!$L$15,'1. General Inputs'!$N$15)/12)*CHOOSE(AM$7,'2. Protocols'!$K17,'2. Protocols'!$L17,'2. Protocols'!$M17)+'3. ARV Substitutions'!AQ43,0)</f>
        <v>#VALUE!</v>
      </c>
      <c r="AN18" s="72" t="e">
        <f>MAX(AM18*(1+'1. General Inputs'!$AW$23+HLOOKUP(AN$7,'1. General Inputs'!$AW$17:$AY$19,ROWS('1. General Inputs'!$AU$17:$AU$19),0))+(CHOOSE(AN$7,'1. General Inputs'!$J$15,'1. General Inputs'!$L$15,'1. General Inputs'!$N$15)/12)*CHOOSE(AN$7,'2. Protocols'!$K17,'2. Protocols'!$L17,'2. Protocols'!$M17)+'3. ARV Substitutions'!AR43,0)</f>
        <v>#VALUE!</v>
      </c>
      <c r="AO18" s="72" t="e">
        <f>MAX(AN18*(1+'1. General Inputs'!$AW$23+HLOOKUP(AO$7,'1. General Inputs'!$AW$17:$AY$19,ROWS('1. General Inputs'!$AU$17:$AU$19),0))+(CHOOSE(AO$7,'1. General Inputs'!$J$15,'1. General Inputs'!$L$15,'1. General Inputs'!$N$15)/12)*CHOOSE(AO$7,'2. Protocols'!$K17,'2. Protocols'!$L17,'2. Protocols'!$M17)+'3. ARV Substitutions'!AS43,0)</f>
        <v>#VALUE!</v>
      </c>
      <c r="AP18" s="72" t="e">
        <f>MAX(AO18*(1+'1. General Inputs'!$AW$23+HLOOKUP(AP$7,'1. General Inputs'!$AW$17:$AY$19,ROWS('1. General Inputs'!$AU$17:$AU$19),0))+(CHOOSE(AP$7,'1. General Inputs'!$J$15,'1. General Inputs'!$L$15,'1. General Inputs'!$N$15)/12)*CHOOSE(AP$7,'2. Protocols'!$K17,'2. Protocols'!$L17,'2. Protocols'!$M17)+'3. ARV Substitutions'!AT43,0)</f>
        <v>#VALUE!</v>
      </c>
      <c r="AQ18" s="72" t="e">
        <f>MAX(AP18*(1+'1. General Inputs'!$AW$23+HLOOKUP(AQ$7,'1. General Inputs'!$AW$17:$AY$19,ROWS('1. General Inputs'!$AU$17:$AU$19),0))+(CHOOSE(AQ$7,'1. General Inputs'!$J$15,'1. General Inputs'!$L$15,'1. General Inputs'!$N$15)/12)*CHOOSE(AQ$7,'2. Protocols'!$K17,'2. Protocols'!$L17,'2. Protocols'!$M17)+'3. ARV Substitutions'!AU43,0)</f>
        <v>#VALUE!</v>
      </c>
      <c r="CA18" s="51" t="e">
        <f t="shared" si="30"/>
        <v>#VALUE!</v>
      </c>
      <c r="CB18" s="51" t="e">
        <f t="shared" si="31"/>
        <v>#VALUE!</v>
      </c>
      <c r="CC18" s="51" t="e">
        <f t="shared" si="32"/>
        <v>#VALUE!</v>
      </c>
      <c r="CD18" s="51" t="e">
        <f t="shared" si="33"/>
        <v>#VALUE!</v>
      </c>
      <c r="CE18" s="51" t="e">
        <f t="shared" si="34"/>
        <v>#VALUE!</v>
      </c>
      <c r="CF18" s="51" t="e">
        <f t="shared" si="35"/>
        <v>#VALUE!</v>
      </c>
      <c r="CG18" s="51" t="e">
        <f t="shared" si="36"/>
        <v>#VALUE!</v>
      </c>
      <c r="CH18" s="51" t="e">
        <f t="shared" si="37"/>
        <v>#VALUE!</v>
      </c>
      <c r="CI18" s="51" t="e">
        <f t="shared" si="38"/>
        <v>#VALUE!</v>
      </c>
      <c r="CJ18" s="51" t="e">
        <f t="shared" si="39"/>
        <v>#VALUE!</v>
      </c>
      <c r="CK18" s="51" t="e">
        <f t="shared" si="40"/>
        <v>#VALUE!</v>
      </c>
      <c r="CL18" s="51" t="e">
        <f t="shared" si="41"/>
        <v>#VALUE!</v>
      </c>
      <c r="CM18" s="51" t="e">
        <f t="shared" si="42"/>
        <v>#VALUE!</v>
      </c>
      <c r="CN18" s="51" t="e">
        <f t="shared" si="43"/>
        <v>#VALUE!</v>
      </c>
      <c r="CO18" s="51" t="e">
        <f t="shared" si="44"/>
        <v>#VALUE!</v>
      </c>
      <c r="CP18" s="51" t="e">
        <f t="shared" si="45"/>
        <v>#VALUE!</v>
      </c>
      <c r="CQ18" s="51" t="e">
        <f t="shared" si="46"/>
        <v>#VALUE!</v>
      </c>
      <c r="CR18" s="51" t="e">
        <f t="shared" si="47"/>
        <v>#VALUE!</v>
      </c>
      <c r="CS18" s="51" t="e">
        <f t="shared" si="48"/>
        <v>#VALUE!</v>
      </c>
      <c r="CT18" s="51" t="e">
        <f t="shared" si="49"/>
        <v>#VALUE!</v>
      </c>
      <c r="CU18" s="51" t="e">
        <f t="shared" si="50"/>
        <v>#VALUE!</v>
      </c>
      <c r="CV18" s="51" t="e">
        <f t="shared" si="51"/>
        <v>#VALUE!</v>
      </c>
      <c r="CW18" s="51" t="e">
        <f t="shared" si="52"/>
        <v>#VALUE!</v>
      </c>
      <c r="CX18" s="51" t="e">
        <f t="shared" si="53"/>
        <v>#VALUE!</v>
      </c>
      <c r="CY18" s="51" t="e">
        <f t="shared" si="54"/>
        <v>#VALUE!</v>
      </c>
      <c r="CZ18" s="51" t="e">
        <f t="shared" si="55"/>
        <v>#VALUE!</v>
      </c>
      <c r="DA18" s="51" t="e">
        <f t="shared" si="56"/>
        <v>#VALUE!</v>
      </c>
      <c r="DB18" s="51" t="e">
        <f t="shared" si="57"/>
        <v>#VALUE!</v>
      </c>
      <c r="DC18" s="51" t="e">
        <f t="shared" si="58"/>
        <v>#VALUE!</v>
      </c>
      <c r="DD18" s="51" t="e">
        <f t="shared" si="59"/>
        <v>#VALUE!</v>
      </c>
      <c r="DE18" s="51" t="e">
        <f t="shared" si="60"/>
        <v>#VALUE!</v>
      </c>
      <c r="DF18" s="51" t="e">
        <f t="shared" si="61"/>
        <v>#VALUE!</v>
      </c>
      <c r="DG18" s="51" t="e">
        <f t="shared" si="62"/>
        <v>#VALUE!</v>
      </c>
      <c r="DH18" s="51" t="e">
        <f t="shared" si="63"/>
        <v>#VALUE!</v>
      </c>
      <c r="DI18" s="51" t="e">
        <f t="shared" si="64"/>
        <v>#VALUE!</v>
      </c>
      <c r="DJ18" s="51" t="e">
        <f t="shared" si="65"/>
        <v>#VALUE!</v>
      </c>
      <c r="DL18" s="21" t="str">
        <f>CONCATENATE('2. Protocols'!C17, '2. Protocols'!D17, '2. Protocols'!E17)</f>
        <v>+</v>
      </c>
      <c r="DM18" s="21" t="str">
        <f>CONCATENATE('2. Protocols'!C17, '2. Protocols'!D17, '2. Protocols'!E17, '2. Protocols'!F17, '2. Protocols'!G17,)</f>
        <v>++</v>
      </c>
      <c r="DO18" s="27">
        <f>IF(AND(OR(ISBLANK(DO$9),DO$9=0)=FALSE,OR(DO$9='2. Protocols'!$C17,DO$9='2. Protocols'!$E17,DO$9='2. Protocols'!$G17)),1,0)*'4. Formulations'!$I17</f>
        <v>0</v>
      </c>
      <c r="DP18" s="27">
        <f>IF(AND(OR(ISBLANK(DP$9),DP$9=0)=FALSE,OR(DP$9='2. Protocols'!$C17,DP$9='2. Protocols'!$E17,DP$9='2. Protocols'!$G17)),1,0)*'4. Formulations'!$I17</f>
        <v>0</v>
      </c>
      <c r="DQ18" s="27">
        <f>IF(AND(OR(ISBLANK(DQ$9),DQ$9=0)=FALSE,OR(DQ$9='2. Protocols'!$C17,DQ$9='2. Protocols'!$E17,DQ$9='2. Protocols'!$G17)),1,0)*'4. Formulations'!$I17</f>
        <v>0</v>
      </c>
      <c r="DR18" s="27">
        <f>IF(AND(OR(ISBLANK(DR$9),DR$9=0)=FALSE,OR(DR$9='2. Protocols'!$C17,DR$9='2. Protocols'!$E17,DR$9='2. Protocols'!$G17)),1,0)*'4. Formulations'!$I17</f>
        <v>0</v>
      </c>
      <c r="DS18" s="27">
        <f>IF(AND(OR(ISBLANK(DS$9),DS$9=0)=FALSE,OR(DS$9='2. Protocols'!$C17,DS$9='2. Protocols'!$E17,DS$9='2. Protocols'!$G17)),1,0)*'4. Formulations'!$I17</f>
        <v>0</v>
      </c>
      <c r="DT18" s="27">
        <f>IF(AND(OR(ISBLANK(DT$9),DT$9=0)=FALSE,OR(DT$9='2. Protocols'!$C17,DT$9='2. Protocols'!$E17,DT$9='2. Protocols'!$G17)),1,0)*'4. Formulations'!$I17</f>
        <v>0</v>
      </c>
      <c r="DU18" s="27">
        <f>IF(AND(OR(ISBLANK(DU$9),DU$9=0)=FALSE,OR(DU$9='2. Protocols'!$C17,DU$9='2. Protocols'!$E17,DU$9='2. Protocols'!$G17)),1,0)*'4. Formulations'!$I17</f>
        <v>0</v>
      </c>
      <c r="DV18" s="27">
        <f>IF(AND(OR(ISBLANK(DV$9),DV$9=0)=FALSE,OR(DV$9='2. Protocols'!$C17,DV$9='2. Protocols'!$E17,DV$9='2. Protocols'!$G17)),1,0)*'4. Formulations'!$I17</f>
        <v>0</v>
      </c>
      <c r="DW18" s="27">
        <f>IF(AND(OR(ISBLANK(DW$9),DW$9=0)=FALSE,OR(DW$9='2. Protocols'!$C17,DW$9='2. Protocols'!$E17,DW$9='2. Protocols'!$G17)),1,0)*'4. Formulations'!$I17</f>
        <v>0</v>
      </c>
      <c r="DX18" s="27">
        <f>IF(AND(OR(ISBLANK(DX$9),DX$9=0)=FALSE,OR(DX$9='2. Protocols'!$C17,DX$9='2. Protocols'!$E17,DX$9='2. Protocols'!$G17)),1,0)*'4. Formulations'!$I17</f>
        <v>0</v>
      </c>
      <c r="DY18" s="27">
        <f>IF(AND(OR(ISBLANK(DY$9),DY$9=0)=FALSE,OR(DY$9='2. Protocols'!$C17,DY$9='2. Protocols'!$E17,DY$9='2. Protocols'!$G17)),1,0)*'4. Formulations'!$I17</f>
        <v>0</v>
      </c>
      <c r="DZ18" s="27">
        <f>IF(AND(OR(ISBLANK(DZ$9),DZ$9=0)=FALSE,OR(DZ$9='2. Protocols'!$C17,DZ$9='2. Protocols'!$E17,DZ$9='2. Protocols'!$G17)),1,0)*'4. Formulations'!$I17</f>
        <v>0</v>
      </c>
      <c r="EA18" s="27">
        <f>IF(AND(OR(ISBLANK(EA$9),EA$9=0)=FALSE,OR(EA$9='2. Protocols'!$C17,EA$9='2. Protocols'!$E17,EA$9='2. Protocols'!$G17)),1,0)*'4. Formulations'!$I17</f>
        <v>0</v>
      </c>
      <c r="EB18" s="27">
        <f>IF(AND(OR(ISBLANK(EB$9),EB$9=0)=FALSE,OR(EB$9='2. Protocols'!$C17,EB$9='2. Protocols'!$E17,EB$9='2. Protocols'!$G17)),1,0)*'4. Formulations'!$I17</f>
        <v>0</v>
      </c>
      <c r="EC18" s="27">
        <f>IF(AND(OR(ISBLANK(EC$9),EC$9=0)=FALSE,OR(EC$9='2. Protocols'!$C17,EC$9='2. Protocols'!$E17,EC$9='2. Protocols'!$G17)),1,0)*'4. Formulations'!$I17</f>
        <v>0</v>
      </c>
      <c r="ED18" s="27">
        <f>IF(AND(OR(ISBLANK(ED$9),ED$9=0)=FALSE,OR(ED$9='2. Protocols'!$C17,ED$9='2. Protocols'!$E17,ED$9='2. Protocols'!$G17)),1,0)*'4. Formulations'!$I17</f>
        <v>0</v>
      </c>
      <c r="EE18" s="27">
        <f>IF(AND(OR(ISBLANK(EE$9),EE$9=0)=FALSE,OR(EE$9='2. Protocols'!$C17,EE$9='2. Protocols'!$E17,EE$9='2. Protocols'!$G17)),1,0)*'4. Formulations'!$I17</f>
        <v>0</v>
      </c>
      <c r="EF18" s="27">
        <f>IF(AND(OR(ISBLANK(EF$9),EF$9=0)=FALSE,OR(EF$9='2. Protocols'!$C17,EF$9='2. Protocols'!$E17,EF$9='2. Protocols'!$G17)),1,0)*'4. Formulations'!$I17</f>
        <v>0</v>
      </c>
      <c r="EG18" s="27">
        <f>IF(AND(OR(ISBLANK(EG$9),EG$9=0)=FALSE,OR(EG$9='2. Protocols'!$C17,EG$9='2. Protocols'!$E17,EG$9='2. Protocols'!$G17)),1,0)*'4. Formulations'!$I17</f>
        <v>0</v>
      </c>
      <c r="EH18" s="27">
        <f>IF(AND(OR(ISBLANK(EH$9),EH$9=0)=FALSE,OR(EH$9='2. Protocols'!$C17,EH$9='2. Protocols'!$E17,EH$9='2. Protocols'!$G17)),1,0)*'4. Formulations'!$I17</f>
        <v>0</v>
      </c>
      <c r="EI18" s="27">
        <f>IF(AND(OR(ISBLANK(EI$9),EI$9=0)=FALSE,OR(EI$9='2. Protocols'!$C17,EI$9='2. Protocols'!$E17,EI$9='2. Protocols'!$G17)),1,0)*'4. Formulations'!$I17</f>
        <v>0</v>
      </c>
      <c r="EJ18" s="27">
        <f>IF(AND(OR(ISBLANK(EJ$9),EJ$9=0)=FALSE,OR(EJ$9='2. Protocols'!$C17,EJ$9='2. Protocols'!$E17,EJ$9='2. Protocols'!$G17)),1,0)*'4. Formulations'!$I17</f>
        <v>0</v>
      </c>
      <c r="EK18" s="27">
        <f>IF(AND(OR(ISBLANK(EK$9),EK$9=0)=FALSE,OR(EK$9='2. Protocols'!$C17,EK$9='2. Protocols'!$E17,EK$9='2. Protocols'!$G17)),1,0)*'4. Formulations'!$I17</f>
        <v>0</v>
      </c>
      <c r="EL18" s="27">
        <f>IF(AND(OR(ISBLANK(EL$9),EL$9=0)=FALSE,OR(EL$9='2. Protocols'!$C17,EL$9='2. Protocols'!$E17,EL$9='2. Protocols'!$G17)),1,0)*'4. Formulations'!$I17</f>
        <v>0</v>
      </c>
      <c r="EM18" s="27">
        <f>IF(AND(OR(ISBLANK(EM$9),EM$9=0)=FALSE,OR(EM$9='2. Protocols'!$C17,EM$9='2. Protocols'!$E17,EM$9='2. Protocols'!$G17)),1,0)*'4. Formulations'!$I17</f>
        <v>0</v>
      </c>
      <c r="EN18" s="27">
        <f>IF(AND(OR(ISBLANK(EN$9),EN$9=0)=FALSE,OR(EN$9='2. Protocols'!$C17,EN$9='2. Protocols'!$E17,EN$9='2. Protocols'!$G17)),1,0)*'4. Formulations'!$I17</f>
        <v>0</v>
      </c>
      <c r="EO18" s="27">
        <f>IF(AND(OR(ISBLANK(EO$9),EO$9=0)=FALSE,OR(EO$9='2. Protocols'!$C17,EO$9='2. Protocols'!$E17,EO$9='2. Protocols'!$G17)),1,0)*'4. Formulations'!$I17</f>
        <v>0</v>
      </c>
      <c r="EP18" s="27">
        <f>IF(AND(OR(ISBLANK(EP$9),EP$9=0)=FALSE,OR(EP$9='2. Protocols'!$C17,EP$9='2. Protocols'!$E17,EP$9='2. Protocols'!$G17)),1,0)*'4. Formulations'!$I17</f>
        <v>0</v>
      </c>
      <c r="EQ18" s="27">
        <f>IF(AND(OR(ISBLANK(EQ$9),EQ$9=0)=FALSE,OR(EQ$9='2. Protocols'!$C17,EQ$9='2. Protocols'!$E17,EQ$9='2. Protocols'!$G17)),1,0)*'4. Formulations'!$I17</f>
        <v>0</v>
      </c>
      <c r="ER18" s="27">
        <f>IF(AND(OR(ISBLANK(ER$9),ER$9=0)=FALSE,OR(ER$9='2. Protocols'!$C17,ER$9='2. Protocols'!$E17,ER$9='2. Protocols'!$G17)),1,0)*'4. Formulations'!$I17</f>
        <v>0</v>
      </c>
      <c r="ES18" s="27">
        <f>IF(AND(OR(ISBLANK(ES$9),ES$9=0)=FALSE,OR(ES$9='2. Protocols'!$C17,ES$9='2. Protocols'!$E17,ES$9='2. Protocols'!$G17)),1,0)*'4. Formulations'!$I17</f>
        <v>0</v>
      </c>
      <c r="ET18" s="27">
        <f>IF(AND(OR(ISBLANK(ET$9),ET$9=0)=FALSE,OR(ET$9='2. Protocols'!$C17,ET$9='2. Protocols'!$E17,ET$9='2. Protocols'!$G17)),1,0)*'4. Formulations'!$I17</f>
        <v>0</v>
      </c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N18" s="27">
        <f>IF(AND(OR(ISBLANK(FN$9),FN$9=0)=FALSE,FN$9=$DL18),1,0)*'4. Formulations'!$J17</f>
        <v>0</v>
      </c>
      <c r="FO18" s="27">
        <f>IF(AND(OR(ISBLANK(FO$9),FO$9=0)=FALSE,FO$9=$DL18),1,0)*'4. Formulations'!$J17</f>
        <v>0</v>
      </c>
      <c r="FP18" s="27">
        <f>IF(AND(OR(ISBLANK(FP$9),FP$9=0)=FALSE,FP$9=$DL18),1,0)*'4. Formulations'!$J17</f>
        <v>0</v>
      </c>
      <c r="FQ18" s="27">
        <f>IF(AND(OR(ISBLANK(FQ$9),FQ$9=0)=FALSE,FQ$9=$DL18),1,0)*'4. Formulations'!$J17</f>
        <v>0</v>
      </c>
      <c r="FR18" s="27">
        <f>IF(AND(OR(ISBLANK(FR$9),FR$9=0)=FALSE,FR$9=$DL18),1,0)*'4. Formulations'!$J17</f>
        <v>0</v>
      </c>
      <c r="FS18" s="27">
        <f>IF(AND(OR(ISBLANK(FS$9),FS$9=0)=FALSE,FS$9=$DL18),1,0)*'4. Formulations'!$J17</f>
        <v>0</v>
      </c>
      <c r="FT18" s="27">
        <f>IF(AND(OR(ISBLANK(FT$9),FT$9=0)=FALSE,FT$9=$DL18),1,0)*'4. Formulations'!$J17</f>
        <v>0</v>
      </c>
      <c r="FU18" s="27">
        <f>IF(AND(OR(ISBLANK(FU$9),FU$9=0)=FALSE,FU$9=$DL18),1,0)*'4. Formulations'!$J17</f>
        <v>0</v>
      </c>
      <c r="FV18" s="27">
        <f>IF(AND(OR(ISBLANK(FV$9),FV$9=0)=FALSE,FV$9=$DL18),1,0)*'4. Formulations'!$J17</f>
        <v>0</v>
      </c>
      <c r="FW18" s="27">
        <f>IF(AND(OR(ISBLANK(FW$9),FW$9=0)=FALSE,FW$9=$DL18),1,0)*'4. Formulations'!$J17</f>
        <v>0</v>
      </c>
      <c r="FX18" s="27">
        <f>IF(AND(OR(ISBLANK(FX$9),FX$9=0)=FALSE,FX$9=$DL18),1,0)*'4. Formulations'!$J17</f>
        <v>0</v>
      </c>
      <c r="FY18" s="27">
        <f>IF(AND(OR(ISBLANK(FY$9),FY$9=0)=FALSE,FY$9=$DL18),1,0)*'4. Formulations'!$J17</f>
        <v>0</v>
      </c>
      <c r="FZ18" s="27">
        <f>IF(AND(OR(ISBLANK(FZ$9),FZ$9=0)=FALSE,FZ$9=$DL18),1,0)*'4. Formulations'!$J17</f>
        <v>0</v>
      </c>
      <c r="GA18" s="27">
        <f>IF(AND(OR(ISBLANK(GA$9),GA$9=0)=FALSE,GA$9=$DL18),1,0)*'4. Formulations'!$J17</f>
        <v>0</v>
      </c>
      <c r="GB18" s="27">
        <f>IF(AND(OR(ISBLANK(GB$9),GB$9=0)=FALSE,GB$9=$DL18),1,0)*'4. Formulations'!$J17</f>
        <v>0</v>
      </c>
      <c r="GC18" s="27">
        <f>IF(AND(OR(ISBLANK(GC$9),GC$9=0)=FALSE,GC$9=$DL18),1,0)*'4. Formulations'!$J17</f>
        <v>0</v>
      </c>
      <c r="GD18" s="27">
        <f>IF(AND(OR(ISBLANK(GD$9),GD$9=0)=FALSE,GD$9=$DL18),1,0)*'4. Formulations'!$J17</f>
        <v>0</v>
      </c>
      <c r="GE18" s="27"/>
      <c r="GF18" s="27"/>
      <c r="GG18" s="27"/>
      <c r="GI18" s="27">
        <f>IF(AND(OR(ISBLANK(GI$9),GI$9=0)=FALSE,SUM($FN18:$GD18)&gt;0,GI$9='2. Protocols'!$G17),1,0)*'4. Formulations'!$J17</f>
        <v>0</v>
      </c>
      <c r="GJ18" s="27">
        <f>IF(AND(OR(ISBLANK(GJ$9),GJ$9=0)=FALSE,SUM($FN18:$GD18)&gt;0,GJ$9='2. Protocols'!$G17),1,0)*'4. Formulations'!$J17</f>
        <v>0</v>
      </c>
      <c r="GK18" s="27">
        <f>IF(AND(OR(ISBLANK(GK$9),GK$9=0)=FALSE,SUM($FN18:$GD18)&gt;0,GK$9='2. Protocols'!$G17),1,0)*'4. Formulations'!$J17</f>
        <v>0</v>
      </c>
      <c r="GL18" s="27">
        <f>IF(AND(OR(ISBLANK(GL$9),GL$9=0)=FALSE,SUM($FN18:$GD18)&gt;0,GL$9='2. Protocols'!$G17),1,0)*'4. Formulations'!$J17</f>
        <v>0</v>
      </c>
      <c r="GM18" s="27">
        <f>IF(AND(OR(ISBLANK(GM$9),GM$9=0)=FALSE,SUM($FN18:$GD18)&gt;0,GM$9='2. Protocols'!$G17),1,0)*'4. Formulations'!$J17</f>
        <v>0</v>
      </c>
      <c r="GN18" s="27">
        <f>IF(AND(OR(ISBLANK(GN$9),GN$9=0)=FALSE,SUM($FN18:$GD18)&gt;0,GN$9='2. Protocols'!$G17),1,0)*'4. Formulations'!$J17</f>
        <v>0</v>
      </c>
      <c r="GO18" s="27">
        <f>IF(AND(OR(ISBLANK(GO$9),GO$9=0)=FALSE,SUM($FN18:$GD18)&gt;0,GO$9='2. Protocols'!$G17),1,0)*'4. Formulations'!$J17</f>
        <v>0</v>
      </c>
      <c r="GP18" s="27">
        <f>IF(AND(OR(ISBLANK(GP$9),GP$9=0)=FALSE,SUM($FN18:$GD18)&gt;0,GP$9='2. Protocols'!$G17),1,0)*'4. Formulations'!$J17</f>
        <v>0</v>
      </c>
      <c r="GQ18" s="27">
        <f>IF(AND(OR(ISBLANK(GQ$9),GQ$9=0)=FALSE,SUM($FN18:$GD18)&gt;0,GQ$9='2. Protocols'!$G17),1,0)*'4. Formulations'!$J17</f>
        <v>0</v>
      </c>
      <c r="GR18" s="27">
        <f>IF(AND(OR(ISBLANK(GR$9),GR$9=0)=FALSE,SUM($FN18:$GD18)&gt;0,GR$9='2. Protocols'!$G17),1,0)*'4. Formulations'!$J17</f>
        <v>0</v>
      </c>
      <c r="GS18" s="27">
        <f>IF(AND(OR(ISBLANK(GS$9),GS$9=0)=FALSE,SUM($FN18:$GD18)&gt;0,GS$9='2. Protocols'!$G17),1,0)*'4. Formulations'!$J17</f>
        <v>0</v>
      </c>
      <c r="GT18" s="27">
        <f>IF(AND(OR(ISBLANK(GT$9),GT$9=0)=FALSE,SUM($FN18:$GD18)&gt;0,GT$9='2. Protocols'!$G17),1,0)*'4. Formulations'!$J17</f>
        <v>0</v>
      </c>
      <c r="GU18" s="27">
        <f>IF(AND(OR(ISBLANK(GU$9),GU$9=0)=FALSE,SUM($FN18:$GD18)&gt;0,GU$9='2. Protocols'!$G17),1,0)*'4. Formulations'!$J17</f>
        <v>0</v>
      </c>
      <c r="GV18" s="27">
        <f>IF(AND(OR(ISBLANK(GV$9),GV$9=0)=FALSE,SUM($FN18:$GD18)&gt;0,GV$9='2. Protocols'!$G17),1,0)*'4. Formulations'!$J17</f>
        <v>0</v>
      </c>
      <c r="GW18" s="27">
        <f>IF(AND(OR(ISBLANK(GW$9),GW$9=0)=FALSE,SUM($FN18:$GD18)&gt;0,GW$9='2. Protocols'!$G17),1,0)*'4. Formulations'!$J17</f>
        <v>0</v>
      </c>
      <c r="GX18" s="27">
        <f>IF(AND(OR(ISBLANK(GX$9),GX$9=0)=FALSE,SUM($FN18:$GD18)&gt;0,GX$9='2. Protocols'!$G17),1,0)*'4. Formulations'!$J17</f>
        <v>0</v>
      </c>
      <c r="GY18" s="27">
        <f>IF(AND(OR(ISBLANK(GY$9),GY$9=0)=FALSE,SUM($FN18:$GD18)&gt;0,GY$9='2. Protocols'!$G17),1,0)*'4. Formulations'!$J17</f>
        <v>0</v>
      </c>
      <c r="GZ18" s="27">
        <f>IF(AND(OR(ISBLANK(GZ$9),GZ$9=0)=FALSE,SUM($FN18:$GD18)&gt;0,GZ$9='2. Protocols'!$G17),1,0)*'4. Formulations'!$J17</f>
        <v>0</v>
      </c>
      <c r="HA18" s="27">
        <f>IF(AND(OR(ISBLANK(HA$9),HA$9=0)=FALSE,SUM($FN18:$GD18)&gt;0,HA$9='2. Protocols'!$G17),1,0)*'4. Formulations'!$J17</f>
        <v>0</v>
      </c>
      <c r="HB18" s="27">
        <f>IF(AND(OR(ISBLANK(HB$9),HB$9=0)=FALSE,SUM($FN18:$GD18)&gt;0,HB$9='2. Protocols'!$G17),1,0)*'4. Formulations'!$J17</f>
        <v>0</v>
      </c>
      <c r="HC18" s="27">
        <f>IF(AND(OR(ISBLANK(HC$9),HC$9=0)=FALSE,SUM($FN18:$GD18)&gt;0,HC$9='2. Protocols'!$G17),1,0)*'4. Formulations'!$J17</f>
        <v>0</v>
      </c>
      <c r="HD18" s="27">
        <f>IF(AND(OR(ISBLANK(HD$9),HD$9=0)=FALSE,SUM($FN18:$GD18)&gt;0,HD$9='2. Protocols'!$G17),1,0)*'4. Formulations'!$J17</f>
        <v>0</v>
      </c>
      <c r="HE18" s="27">
        <f>IF(AND(OR(ISBLANK(HE$9),HE$9=0)=FALSE,SUM($FN18:$GD18)&gt;0,HE$9='2. Protocols'!$G17),1,0)*'4. Formulations'!$J17</f>
        <v>0</v>
      </c>
      <c r="HF18" s="27">
        <f>IF(AND(OR(ISBLANK(HF$9),HF$9=0)=FALSE,SUM($FN18:$GD18)&gt;0,HF$9='2. Protocols'!$G17),1,0)*'4. Formulations'!$J17</f>
        <v>0</v>
      </c>
      <c r="HG18" s="27">
        <f>IF(AND(OR(ISBLANK(HG$9),HG$9=0)=FALSE,SUM($FN18:$GD18)&gt;0,HG$9='2. Protocols'!$G17),1,0)*'4. Formulations'!$J17</f>
        <v>0</v>
      </c>
      <c r="HH18" s="27">
        <f>IF(AND(OR(ISBLANK(HH$9),HH$9=0)=FALSE,SUM($FN18:$GD18)&gt;0,HH$9='2. Protocols'!$G17),1,0)*'4. Formulations'!$J17</f>
        <v>0</v>
      </c>
      <c r="HI18" s="27">
        <f>IF(AND(OR(ISBLANK(HI$9),HI$9=0)=FALSE,SUM($FN18:$GD18)&gt;0,HI$9='2. Protocols'!$G17),1,0)*'4. Formulations'!$J17</f>
        <v>0</v>
      </c>
      <c r="HJ18" s="27">
        <f>IF(AND(OR(ISBLANK(HJ$9),HJ$9=0)=FALSE,SUM($FN18:$GD18)&gt;0,HJ$9='2. Protocols'!$G17),1,0)*'4. Formulations'!$J17</f>
        <v>0</v>
      </c>
      <c r="HK18" s="27">
        <f>IF(AND(OR(ISBLANK(HK$9),HK$9=0)=FALSE,SUM($FN18:$GD18)&gt;0,HK$9='2. Protocols'!$G17),1,0)*'4. Formulations'!$J17</f>
        <v>0</v>
      </c>
      <c r="HL18" s="27">
        <f>IF(AND(OR(ISBLANK(HL$9),HL$9=0)=FALSE,SUM($FN18:$GD18)&gt;0,HL$9='2. Protocols'!$G17),1,0)*'4. Formulations'!$J17</f>
        <v>0</v>
      </c>
      <c r="HM18" s="27">
        <f>IF(AND(OR(ISBLANK(HM$9),HM$9=0)=FALSE,SUM($FN18:$GD18)&gt;0,HM$9='2. Protocols'!$G17),1,0)*'4. Formulations'!$J17</f>
        <v>0</v>
      </c>
      <c r="HN18" s="27">
        <f>IF(AND(OR(ISBLANK(HN$9),HN$9=0)=FALSE,SUM($FN18:$GD18)&gt;0,HN$9='2. Protocols'!$G17),1,0)*'4. Formulations'!$J17</f>
        <v>0</v>
      </c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H18" s="27">
        <f>IF(AND(OR(ISBLANK(GI$9),GI$9=0)=FALSE,IH$9=$DM18),1,0)*'4. Formulations'!$K17</f>
        <v>0</v>
      </c>
      <c r="II18" s="27">
        <f>IF(AND(OR(ISBLANK(GJ$9),GJ$9=0)=FALSE,II$9=$DM18),1,0)*'4. Formulations'!$K17</f>
        <v>0</v>
      </c>
      <c r="IJ18" s="27">
        <f>IF(AND(OR(ISBLANK(GK$9),GK$9=0)=FALSE,IJ$9=$DM18),1,0)*'4. Formulations'!$K17</f>
        <v>0</v>
      </c>
      <c r="IK18" s="27">
        <f>IF(AND(OR(ISBLANK(GL$9),GL$9=0)=FALSE,IK$9=$DM18),1,0)*'4. Formulations'!$K17</f>
        <v>0</v>
      </c>
      <c r="IL18" s="27">
        <f>IF(AND(OR(ISBLANK(GM$9),GM$9=0)=FALSE,IL$9=$DM18),1,0)*'4. Formulations'!$K17</f>
        <v>0</v>
      </c>
      <c r="IM18" s="27">
        <f>IF(AND(OR(ISBLANK(GN$9),GN$9=0)=FALSE,IM$9=$DM18),1,0)*'4. Formulations'!$K17</f>
        <v>0</v>
      </c>
      <c r="IN18" s="27">
        <f>IF(AND(OR(ISBLANK(GO$9),GO$9=0)=FALSE,IN$9=$DM18),1,0)*'4. Formulations'!$K17</f>
        <v>0</v>
      </c>
      <c r="IO18" s="27">
        <f>IF(AND(OR(ISBLANK(GP$9),GP$9=0)=FALSE,IO$9=$DM18),1,0)*'4. Formulations'!$K17</f>
        <v>0</v>
      </c>
      <c r="IP18" s="27">
        <f>IF(AND(OR(ISBLANK(GQ$9),GQ$9=0)=FALSE,IP$9=$DM18),1,0)*'4. Formulations'!$K17</f>
        <v>0</v>
      </c>
      <c r="IQ18" s="27">
        <f>IF(AND(OR(ISBLANK(GR$9),GR$9=0)=FALSE,IQ$9=$DM18),1,0)*'4. Formulations'!$K17</f>
        <v>0</v>
      </c>
      <c r="IR18" s="27">
        <f>IF(AND(OR(ISBLANK(GN$9),GN$9=0)=FALSE,IR$9=$DM18),1,0)*'4. Formulations'!$K17</f>
        <v>0</v>
      </c>
      <c r="IS18" s="27">
        <f>IF(AND(OR(ISBLANK(GO$9),GO$9=0)=FALSE,IS$9=$DM18),1,0)*'4. Formulations'!$K17</f>
        <v>0</v>
      </c>
      <c r="IT18" s="27">
        <f>IF(AND(OR(ISBLANK(GP$9),GP$9=0)=FALSE,IT$9=$DM18),1,0)*'4. Formulations'!$K17</f>
        <v>0</v>
      </c>
      <c r="IU18" s="27">
        <f>IF(AND(OR(ISBLANK(GQ$9),GQ$9=0)=FALSE,IU$9=$DM18),1,0)*'4. Formulations'!$K17</f>
        <v>0</v>
      </c>
      <c r="IV18" s="27"/>
      <c r="IW18" s="27"/>
      <c r="IX18" s="27"/>
      <c r="IY18" s="27"/>
      <c r="IZ18" s="27"/>
      <c r="JA18" s="27"/>
      <c r="JC18" s="27">
        <f>IF(AND(OR(ISBLANK(JC$9),JC$9=0)=FALSE,OR(JC$9='2. Protocols'!$C17,JC$9='2. Protocols'!$E17,JC$9='2. Protocols'!$G17)),1,0)*'4. Formulations'!$L17</f>
        <v>0</v>
      </c>
      <c r="JD18" s="27">
        <f>IF(AND(OR(ISBLANK(JD$9),JD$9=0)=FALSE,OR(JD$9='2. Protocols'!$C17,JD$9='2. Protocols'!$E17,JD$9='2. Protocols'!$G17)),1,0)*'4. Formulations'!$L17</f>
        <v>0</v>
      </c>
      <c r="JE18" s="27">
        <f>IF(AND(OR(ISBLANK(JE$9),JE$9=0)=FALSE,OR(JE$9='2. Protocols'!$C17,JE$9='2. Protocols'!$E17,JE$9='2. Protocols'!$G17)),1,0)*'4. Formulations'!$L17</f>
        <v>0</v>
      </c>
      <c r="JF18" s="27">
        <f>IF(AND(OR(ISBLANK(JF$9),JF$9=0)=FALSE,OR(JF$9='2. Protocols'!$C17,JF$9='2. Protocols'!$E17,JF$9='2. Protocols'!$G17)),1,0)*'4. Formulations'!$L17</f>
        <v>0</v>
      </c>
      <c r="JG18" s="27">
        <f>IF(AND(OR(ISBLANK(JG$9),JG$9=0)=FALSE,OR(JG$9='2. Protocols'!$C17,JG$9='2. Protocols'!$E17,JG$9='2. Protocols'!$G17)),1,0)*'4. Formulations'!$L17</f>
        <v>0</v>
      </c>
      <c r="JH18" s="27">
        <f>IF(AND(OR(ISBLANK(JH$9),JH$9=0)=FALSE,OR(JH$9='2. Protocols'!$C17,JH$9='2. Protocols'!$E17,JH$9='2. Protocols'!$G17)),1,0)*'4. Formulations'!$L17</f>
        <v>0</v>
      </c>
      <c r="JI18" s="27">
        <f>IF(AND(OR(ISBLANK(JI$9),JI$9=0)=FALSE,OR(JI$9='2. Protocols'!$C17,JI$9='2. Protocols'!$E17,JI$9='2. Protocols'!$G17)),1,0)*'4. Formulations'!$L17</f>
        <v>0</v>
      </c>
      <c r="JJ18" s="27">
        <f>IF(AND(OR(ISBLANK(JJ$9),JJ$9=0)=FALSE,OR(JJ$9='2. Protocols'!$C17,JJ$9='2. Protocols'!$E17,JJ$9='2. Protocols'!$G17)),1,0)*'4. Formulations'!$L17</f>
        <v>0</v>
      </c>
      <c r="JK18" s="27">
        <f>IF(AND(OR(ISBLANK(JK$9),JK$9=0)=FALSE,OR(JK$9='2. Protocols'!$C17,JK$9='2. Protocols'!$E17,JK$9='2. Protocols'!$G17)),1,0)*'4. Formulations'!$L17</f>
        <v>0</v>
      </c>
      <c r="JL18" s="27">
        <f>IF(AND(OR(ISBLANK(JL$9),JL$9=0)=FALSE,OR(JL$9='2. Protocols'!$C17,JL$9='2. Protocols'!$E17,JL$9='2. Protocols'!$G17)),1,0)*'4. Formulations'!$L17</f>
        <v>0</v>
      </c>
      <c r="JM18" s="27">
        <f>IF(AND(OR(ISBLANK(JM$9),JM$9=0)=FALSE,OR(JM$9='2. Protocols'!$C17,JM$9='2. Protocols'!$E17,JM$9='2. Protocols'!$G17)),1,0)*'4. Formulations'!$L17</f>
        <v>0</v>
      </c>
      <c r="JN18" s="27">
        <f>IF(AND(OR(ISBLANK(JN$9),JN$9=0)=FALSE,OR(JN$9='2. Protocols'!$C17,JN$9='2. Protocols'!$E17,JN$9='2. Protocols'!$G17)),1,0)*'4. Formulations'!$L17</f>
        <v>0</v>
      </c>
      <c r="JO18" s="27">
        <f>IF(AND(OR(ISBLANK(JO$9),JO$9=0)=FALSE,OR(JO$9='2. Protocols'!$C17,JO$9='2. Protocols'!$E17,JO$9='2. Protocols'!$G17)),1,0)*'4. Formulations'!$L17</f>
        <v>0</v>
      </c>
      <c r="JP18" s="27">
        <f>IF(AND(OR(ISBLANK(JP$9),JP$9=0)=FALSE,OR(JP$9='2. Protocols'!$C17,JP$9='2. Protocols'!$E17,JP$9='2. Protocols'!$G17)),1,0)*'4. Formulations'!$L17</f>
        <v>0</v>
      </c>
      <c r="JQ18" s="27">
        <f>IF(AND(OR(ISBLANK(JQ$9),JQ$9=0)=FALSE,OR(JQ$9='2. Protocols'!$C17,JQ$9='2. Protocols'!$E17,JQ$9='2. Protocols'!$G17)),1,0)*'4. Formulations'!$L17</f>
        <v>0</v>
      </c>
      <c r="JR18" s="27">
        <f>IF(AND(OR(ISBLANK(JR$9),JR$9=0)=FALSE,OR(JR$9='2. Protocols'!$C17,JR$9='2. Protocols'!$E17,JR$9='2. Protocols'!$G17)),1,0)*'4. Formulations'!$L17</f>
        <v>0</v>
      </c>
      <c r="JS18" s="27">
        <f>IF(AND(OR(ISBLANK(JS$9),JS$9=0)=FALSE,OR(JS$9='2. Protocols'!$C17,JS$9='2. Protocols'!$E17,JS$9='2. Protocols'!$G17)),1,0)*'4. Formulations'!$L17</f>
        <v>0</v>
      </c>
      <c r="JT18" s="27">
        <f>IF(AND(OR(ISBLANK(JT$9),JT$9=0)=FALSE,OR(JT$9='2. Protocols'!$C17,JT$9='2. Protocols'!$E17,JT$9='2. Protocols'!$G17)),1,0)*'4. Formulations'!$L17</f>
        <v>0</v>
      </c>
      <c r="JU18" s="27">
        <f>IF(AND(OR(ISBLANK(JU$9),JU$9=0)=FALSE,OR(JU$9='2. Protocols'!$C17,JU$9='2. Protocols'!$E17,JU$9='2. Protocols'!$G17)),1,0)*'4. Formulations'!$L17</f>
        <v>0</v>
      </c>
      <c r="JV18" s="27">
        <f>IF(AND(OR(ISBLANK(JV$9),JV$9=0)=FALSE,OR(JV$9='2. Protocols'!$C17,JV$9='2. Protocols'!$E17,JV$9='2. Protocols'!$G17)),1,0)*'4. Formulations'!$L17</f>
        <v>0</v>
      </c>
      <c r="JW18" s="27">
        <f>IF(AND(OR(ISBLANK(JW$9),JW$9=0)=FALSE,OR(JW$9='2. Protocols'!$C17,JW$9='2. Protocols'!$E17,JW$9='2. Protocols'!$G17)),1,0)*'4. Formulations'!$L17</f>
        <v>0</v>
      </c>
      <c r="JX18" s="27">
        <f>IF(AND(OR(ISBLANK(JX$9),JX$9=0)=FALSE,OR(JX$9='2. Protocols'!$C17,JX$9='2. Protocols'!$E17,JX$9='2. Protocols'!$G17)),1,0)*'4. Formulations'!$L17</f>
        <v>0</v>
      </c>
      <c r="JY18" s="27">
        <f>IF(AND(OR(ISBLANK(JY$9),JY$9=0)=FALSE,OR(JY$9='2. Protocols'!$C17,JY$9='2. Protocols'!$E17,JY$9='2. Protocols'!$G17)),1,0)*'4. Formulations'!$L17</f>
        <v>0</v>
      </c>
      <c r="JZ18" s="27">
        <f>IF(AND(OR(ISBLANK(JZ$9),JZ$9=0)=FALSE,OR(JZ$9='2. Protocols'!$C17,JZ$9='2. Protocols'!$E17,JZ$9='2. Protocols'!$G17)),1,0)*'4. Formulations'!$L17</f>
        <v>0</v>
      </c>
      <c r="KA18" s="27">
        <f>IF(AND(OR(ISBLANK(KA$9),KA$9=0)=FALSE,OR(KA$9='2. Protocols'!$C17,KA$9='2. Protocols'!$E17,KA$9='2. Protocols'!$G17)),1,0)*'4. Formulations'!$L17</f>
        <v>0</v>
      </c>
      <c r="KB18" s="27">
        <f>IF(AND(OR(ISBLANK(KB$9),KB$9=0)=FALSE,OR(KB$9='2. Protocols'!$C17,KB$9='2. Protocols'!$E17,KB$9='2. Protocols'!$G17)),1,0)*'4. Formulations'!$L17</f>
        <v>0</v>
      </c>
      <c r="KC18" s="27">
        <f>IF(AND(OR(ISBLANK(KC$9),KC$9=0)=FALSE,OR(KC$9='2. Protocols'!$C17,KC$9='2. Protocols'!$E17,KC$9='2. Protocols'!$G17)),1,0)*'4. Formulations'!$L17</f>
        <v>0</v>
      </c>
      <c r="KD18" s="27">
        <f>IF(AND(OR(ISBLANK(KD$9),KD$9=0)=FALSE,OR(KD$9='2. Protocols'!$C17,KD$9='2. Protocols'!$E17,KD$9='2. Protocols'!$G17)),1,0)*'4. Formulations'!$L17</f>
        <v>0</v>
      </c>
      <c r="KE18" s="27">
        <f>IF(AND(OR(ISBLANK(KE$9),KE$9=0)=FALSE,OR(KE$9='2. Protocols'!$C17,KE$9='2. Protocols'!$E17,KE$9='2. Protocols'!$G17)),1,0)*'4. Formulations'!$L17</f>
        <v>0</v>
      </c>
      <c r="KF18" s="27">
        <f>IF(AND(OR(ISBLANK(KF$9),KF$9=0)=FALSE,OR(KF$9='2. Protocols'!$C17,KF$9='2. Protocols'!$E17,KF$9='2. Protocols'!$G17)),1,0)*'4. Formulations'!$L17</f>
        <v>0</v>
      </c>
      <c r="KG18" s="27">
        <f>IF(AND(OR(ISBLANK(KG$9),KG$9=0)=FALSE,OR(KG$9='2. Protocols'!$C17,KG$9='2. Protocols'!$E17,KG$9='2. Protocols'!$G17)),1,0)*'4. Formulations'!$L17</f>
        <v>0</v>
      </c>
      <c r="KH18" s="27">
        <f>IF(AND(OR(ISBLANK(KH$9),KH$9=0)=FALSE,OR(KH$9='2. Protocols'!$C17,KH$9='2. Protocols'!$E17,KH$9='2. Protocols'!$G17)),1,0)*'4. Formulations'!$L17</f>
        <v>0</v>
      </c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B18" s="27">
        <f>IF(AND(OR(ISBLANK(LB$9),LB$9=0)=FALSE,LB$9=$DL18),1,0)*'4. Formulations'!$M17</f>
        <v>0</v>
      </c>
      <c r="LC18" s="27">
        <f>IF(AND(OR(ISBLANK(LC$9),LC$9=0)=FALSE,LC$9=$DL18),1,0)*'4. Formulations'!$M17</f>
        <v>0</v>
      </c>
      <c r="LD18" s="27">
        <f>IF(AND(OR(ISBLANK(LD$9),LD$9=0)=FALSE,LD$9=$DL18),1,0)*'4. Formulations'!$M17</f>
        <v>0</v>
      </c>
      <c r="LE18" s="27">
        <f>IF(AND(OR(ISBLANK(LE$9),LE$9=0)=FALSE,LE$9=$DL18),1,0)*'4. Formulations'!$M17</f>
        <v>0</v>
      </c>
      <c r="LF18" s="27">
        <f>IF(AND(OR(ISBLANK(LF$9),LF$9=0)=FALSE,LF$9=$DL18),1,0)*'4. Formulations'!$M17</f>
        <v>0</v>
      </c>
      <c r="LG18" s="27">
        <f>IF(AND(OR(ISBLANK(LG$9),LG$9=0)=FALSE,LG$9=$DL18),1,0)*'4. Formulations'!$M17</f>
        <v>0</v>
      </c>
      <c r="LH18" s="27">
        <f>IF(AND(OR(ISBLANK(LH$9),LH$9=0)=FALSE,LH$9=$DL18),1,0)*'4. Formulations'!$M17</f>
        <v>0</v>
      </c>
      <c r="LI18" s="27">
        <f>IF(AND(OR(ISBLANK(LI$9),LI$9=0)=FALSE,LI$9=$DL18),1,0)*'4. Formulations'!$M17</f>
        <v>0</v>
      </c>
      <c r="LJ18" s="27">
        <f>IF(AND(OR(ISBLANK(LJ$9),LJ$9=0)=FALSE,LJ$9=$DL18),1,0)*'4. Formulations'!$M17</f>
        <v>0</v>
      </c>
      <c r="LK18" s="27">
        <f>IF(AND(OR(ISBLANK(LK$9),LK$9=0)=FALSE,LK$9=$DL18),1,0)*'4. Formulations'!$M17</f>
        <v>0</v>
      </c>
      <c r="LL18" s="27">
        <f>IF(AND(OR(ISBLANK(LL$9),LL$9=0)=FALSE,LL$9=$DL18),1,0)*'4. Formulations'!$M17</f>
        <v>0</v>
      </c>
      <c r="LM18" s="27">
        <f>IF(AND(OR(ISBLANK(LM$9),LM$9=0)=FALSE,LM$9=$DL18),1,0)*'4. Formulations'!$M17</f>
        <v>0</v>
      </c>
      <c r="LN18" s="27">
        <f>IF(AND(OR(ISBLANK(LN$9),LN$9=0)=FALSE,LN$9=$DL18),1,0)*'4. Formulations'!$M17</f>
        <v>0</v>
      </c>
      <c r="LO18" s="27">
        <f>IF(AND(OR(ISBLANK(LO$9),LO$9=0)=FALSE,LO$9=$DL18),1,0)*'4. Formulations'!$M17</f>
        <v>0</v>
      </c>
      <c r="LP18" s="27">
        <f>IF(AND(OR(ISBLANK(LP$9),LP$9=0)=FALSE,LP$9=$DL18),1,0)*'4. Formulations'!$M17</f>
        <v>0</v>
      </c>
      <c r="LQ18" s="27">
        <f>IF(AND(OR(ISBLANK(LQ$9),LQ$9=0)=FALSE,LQ$9=$DL18),1,0)*'4. Formulations'!$M17</f>
        <v>0</v>
      </c>
      <c r="LR18" s="27">
        <f>IF(AND(OR(ISBLANK(LR$9),LR$9=0)=FALSE,LR$9=$DL18),1,0)*'4. Formulations'!$M17</f>
        <v>0</v>
      </c>
      <c r="LS18" s="27"/>
      <c r="LT18" s="27"/>
      <c r="LU18" s="27"/>
      <c r="LW18" s="27">
        <f>IF(AND(OR(ISBLANK(LW$9),LW$9=0)=FALSE,SUM($LB18:$LR18)&gt;0,LW$9='2. Protocols'!$G17),1,0)*'4. Formulations'!$M17</f>
        <v>0</v>
      </c>
      <c r="LX18" s="27">
        <f>IF(AND(OR(ISBLANK(LX$9),LX$9=0)=FALSE,SUM($LB18:$LR18)&gt;0,LX$9='2. Protocols'!$G17),1,0)*'4. Formulations'!$M17</f>
        <v>0</v>
      </c>
      <c r="LY18" s="27">
        <f>IF(AND(OR(ISBLANK(LY$9),LY$9=0)=FALSE,SUM($LB18:$LR18)&gt;0,LY$9='2. Protocols'!$G17),1,0)*'4. Formulations'!$M17</f>
        <v>0</v>
      </c>
      <c r="LZ18" s="27">
        <f>IF(AND(OR(ISBLANK(LZ$9),LZ$9=0)=FALSE,SUM($LB18:$LR18)&gt;0,LZ$9='2. Protocols'!$G17),1,0)*'4. Formulations'!$M17</f>
        <v>0</v>
      </c>
      <c r="MA18" s="27">
        <f>IF(AND(OR(ISBLANK(MA$9),MA$9=0)=FALSE,SUM($LB18:$LR18)&gt;0,MA$9='2. Protocols'!$G17),1,0)*'4. Formulations'!$M17</f>
        <v>0</v>
      </c>
      <c r="MB18" s="27">
        <f>IF(AND(OR(ISBLANK(MB$9),MB$9=0)=FALSE,SUM($LB18:$LR18)&gt;0,MB$9='2. Protocols'!$G17),1,0)*'4. Formulations'!$M17</f>
        <v>0</v>
      </c>
      <c r="MC18" s="27">
        <f>IF(AND(OR(ISBLANK(MC$9),MC$9=0)=FALSE,SUM($LB18:$LR18)&gt;0,MC$9='2. Protocols'!$G17),1,0)*'4. Formulations'!$M17</f>
        <v>0</v>
      </c>
      <c r="MD18" s="27">
        <f>IF(AND(OR(ISBLANK(MD$9),MD$9=0)=FALSE,SUM($LB18:$LR18)&gt;0,MD$9='2. Protocols'!$G17),1,0)*'4. Formulations'!$M17</f>
        <v>0</v>
      </c>
      <c r="ME18" s="27">
        <f>IF(AND(OR(ISBLANK(ME$9),ME$9=0)=FALSE,SUM($LB18:$LR18)&gt;0,ME$9='2. Protocols'!$G17),1,0)*'4. Formulations'!$M17</f>
        <v>0</v>
      </c>
      <c r="MF18" s="27">
        <f>IF(AND(OR(ISBLANK(MF$9),MF$9=0)=FALSE,SUM($LB18:$LR18)&gt;0,MF$9='2. Protocols'!$G17),1,0)*'4. Formulations'!$M17</f>
        <v>0</v>
      </c>
      <c r="MG18" s="27">
        <f>IF(AND(OR(ISBLANK(MG$9),MG$9=0)=FALSE,SUM($LB18:$LR18)&gt;0,MG$9='2. Protocols'!$G17),1,0)*'4. Formulations'!$M17</f>
        <v>0</v>
      </c>
      <c r="MH18" s="27">
        <f>IF(AND(OR(ISBLANK(MH$9),MH$9=0)=FALSE,SUM($LB18:$LR18)&gt;0,MH$9='2. Protocols'!$G17),1,0)*'4. Formulations'!$M17</f>
        <v>0</v>
      </c>
      <c r="MI18" s="27">
        <f>IF(AND(OR(ISBLANK(MI$9),MI$9=0)=FALSE,SUM($LB18:$LR18)&gt;0,MI$9='2. Protocols'!$G17),1,0)*'4. Formulations'!$M17</f>
        <v>0</v>
      </c>
      <c r="MJ18" s="27">
        <f>IF(AND(OR(ISBLANK(MJ$9),MJ$9=0)=FALSE,SUM($LB18:$LR18)&gt;0,MJ$9='2. Protocols'!$G17),1,0)*'4. Formulations'!$M17</f>
        <v>0</v>
      </c>
      <c r="MK18" s="27">
        <f>IF(AND(OR(ISBLANK(MK$9),MK$9=0)=FALSE,SUM($LB18:$LR18)&gt;0,MK$9='2. Protocols'!$G17),1,0)*'4. Formulations'!$M17</f>
        <v>0</v>
      </c>
      <c r="ML18" s="27">
        <f>IF(AND(OR(ISBLANK(ML$9),ML$9=0)=FALSE,SUM($LB18:$LR18)&gt;0,ML$9='2. Protocols'!$G17),1,0)*'4. Formulations'!$M17</f>
        <v>0</v>
      </c>
      <c r="MM18" s="27">
        <f>IF(AND(OR(ISBLANK(MM$9),MM$9=0)=FALSE,SUM($LB18:$LR18)&gt;0,MM$9='2. Protocols'!$G17),1,0)*'4. Formulations'!$M17</f>
        <v>0</v>
      </c>
      <c r="MN18" s="27">
        <f>IF(AND(OR(ISBLANK(MN$9),MN$9=0)=FALSE,SUM($LB18:$LR18)&gt;0,MN$9='2. Protocols'!$G17),1,0)*'4. Formulations'!$M17</f>
        <v>0</v>
      </c>
      <c r="MO18" s="27">
        <f>IF(AND(OR(ISBLANK(MO$9),MO$9=0)=FALSE,SUM($LB18:$LR18)&gt;0,MO$9='2. Protocols'!$G17),1,0)*'4. Formulations'!$M17</f>
        <v>0</v>
      </c>
      <c r="MP18" s="27">
        <f>IF(AND(OR(ISBLANK(MP$9),MP$9=0)=FALSE,SUM($LB18:$LR18)&gt;0,MP$9='2. Protocols'!$G17),1,0)*'4. Formulations'!$M17</f>
        <v>0</v>
      </c>
      <c r="MQ18" s="27">
        <f>IF(AND(OR(ISBLANK(MQ$9),MQ$9=0)=FALSE,SUM($LB18:$LR18)&gt;0,MQ$9='2. Protocols'!$G17),1,0)*'4. Formulations'!$M17</f>
        <v>0</v>
      </c>
      <c r="MR18" s="27">
        <f>IF(AND(OR(ISBLANK(MR$9),MR$9=0)=FALSE,SUM($LB18:$LR18)&gt;0,MR$9='2. Protocols'!$G17),1,0)*'4. Formulations'!$M17</f>
        <v>0</v>
      </c>
      <c r="MS18" s="27">
        <f>IF(AND(OR(ISBLANK(MS$9),MS$9=0)=FALSE,SUM($LB18:$LR18)&gt;0,MS$9='2. Protocols'!$G17),1,0)*'4. Formulations'!$M17</f>
        <v>0</v>
      </c>
      <c r="MT18" s="27">
        <f>IF(AND(OR(ISBLANK(MT$9),MT$9=0)=FALSE,SUM($LB18:$LR18)&gt;0,MT$9='2. Protocols'!$G17),1,0)*'4. Formulations'!$M17</f>
        <v>0</v>
      </c>
      <c r="MU18" s="27">
        <f>IF(AND(OR(ISBLANK(MU$9),MU$9=0)=FALSE,SUM($LB18:$LR18)&gt;0,MU$9='2. Protocols'!$G17),1,0)*'4. Formulations'!$M17</f>
        <v>0</v>
      </c>
      <c r="MV18" s="27">
        <f>IF(AND(OR(ISBLANK(MV$9),MV$9=0)=FALSE,SUM($LB18:$LR18)&gt;0,MV$9='2. Protocols'!$G17),1,0)*'4. Formulations'!$M17</f>
        <v>0</v>
      </c>
      <c r="MW18" s="27">
        <f>IF(AND(OR(ISBLANK(MW$9),MW$9=0)=FALSE,SUM($LB18:$LR18)&gt;0,MW$9='2. Protocols'!$G17),1,0)*'4. Formulations'!$M17</f>
        <v>0</v>
      </c>
      <c r="MX18" s="27">
        <f>IF(AND(OR(ISBLANK(MX$9),MX$9=0)=FALSE,SUM($LB18:$LR18)&gt;0,MX$9='2. Protocols'!$G17),1,0)*'4. Formulations'!$M17</f>
        <v>0</v>
      </c>
      <c r="MY18" s="27">
        <f>IF(AND(OR(ISBLANK(MY$9),MY$9=0)=FALSE,SUM($LB18:$LR18)&gt;0,MY$9='2. Protocols'!$G17),1,0)*'4. Formulations'!$M17</f>
        <v>0</v>
      </c>
      <c r="MZ18" s="27">
        <f>IF(AND(OR(ISBLANK(MZ$9),MZ$9=0)=FALSE,SUM($LB18:$LR18)&gt;0,MZ$9='2. Protocols'!$G17),1,0)*'4. Formulations'!$M17</f>
        <v>0</v>
      </c>
      <c r="NA18" s="27">
        <f>IF(AND(OR(ISBLANK(NA$9),NA$9=0)=FALSE,SUM($LB18:$LR18)&gt;0,NA$9='2. Protocols'!$G17),1,0)*'4. Formulations'!$M17</f>
        <v>0</v>
      </c>
      <c r="NB18" s="27">
        <f>IF(AND(OR(ISBLANK(NB$9),NB$9=0)=FALSE,SUM($LB18:$LR18)&gt;0,NB$9='2. Protocols'!$G17),1,0)*'4. Formulations'!$M17</f>
        <v>0</v>
      </c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V18" s="27">
        <f>IF(AND(OR(ISBLANK(NV$9),NV$9=0)=FALSE,NV$9=$DM18),1,0)*'4. Formulations'!$N17</f>
        <v>0</v>
      </c>
      <c r="NW18" s="721">
        <f>IF(AND(OR(ISBLANK(NW$9),NW$9=0)=FALSE,NW$9=$DM18),1,0)*'4. Formulations'!$N17</f>
        <v>0</v>
      </c>
      <c r="NX18" s="27">
        <f>IF(AND(OR(ISBLANK(NX$9),NX$9=0)=FALSE,NX$9=$DM18),1,0)*'4. Formulations'!$N17</f>
        <v>0</v>
      </c>
      <c r="NY18" s="27">
        <f>IF(AND(OR(ISBLANK(NY$9),NY$9=0)=FALSE,NY$9=$DM18),1,0)*'4. Formulations'!$N17</f>
        <v>0</v>
      </c>
      <c r="NZ18" s="27">
        <f>IF(AND(OR(ISBLANK(NZ$9),NZ$9=0)=FALSE,NZ$9=$DM18),1,0)*'4. Formulations'!$N17</f>
        <v>0</v>
      </c>
      <c r="OA18" s="27">
        <f>IF(AND(OR(ISBLANK(OA$9),OA$9=0)=FALSE,OA$9=$DM18),1,0)*'4. Formulations'!$N17</f>
        <v>0</v>
      </c>
      <c r="OB18" s="27">
        <f>IF(AND(OR(ISBLANK(OB$9),OB$9=0)=FALSE,OB$9=$DM18),1,0)*'4. Formulations'!$N17</f>
        <v>0</v>
      </c>
      <c r="OC18" s="27">
        <f>IF(AND(OR(ISBLANK(OC$9),OC$9=0)=FALSE,OC$9=$DM18),1,0)*'4. Formulations'!$N17</f>
        <v>0</v>
      </c>
      <c r="OD18" s="27">
        <f>IF(AND(OR(ISBLANK(OD$9),OD$9=0)=FALSE,OD$9=$DM18),1,0)*'4. Formulations'!$N17</f>
        <v>0</v>
      </c>
      <c r="OE18" s="27">
        <f>IF(AND(OR(ISBLANK(OE$9),OE$9=0)=FALSE,OE$9=$DM18),1,0)*'4. Formulations'!$N17</f>
        <v>0</v>
      </c>
      <c r="OF18" s="27">
        <f>IF(AND(OR(ISBLANK(OF$9),OF$9=0)=FALSE,OF$9=$DM18),1,0)*'4. Formulations'!$N17</f>
        <v>0</v>
      </c>
      <c r="OG18" s="27">
        <f>IF(AND(OR(ISBLANK(OG$9),OG$9=0)=FALSE,OG$9=$DM18),1,0)*'4. Formulations'!$N17</f>
        <v>0</v>
      </c>
      <c r="OH18" s="27">
        <f>IF(AND(OR(ISBLANK(OH$9),OH$9=0)=FALSE,OH$9=$DM18),1,0)*'4. Formulations'!$N17</f>
        <v>0</v>
      </c>
      <c r="OI18" s="27">
        <f>IF(AND(OR(ISBLANK(OI$9),OI$9=0)=FALSE,OI$9=$DM18),1,0)*'4. Formulations'!$N17</f>
        <v>0</v>
      </c>
      <c r="OJ18" s="27">
        <f>IF(AND(OR(ISBLANK(OJ$9),OJ$9=0)=FALSE,OJ$9=$DM18),1,0)*'4. Formulations'!$N17</f>
        <v>0</v>
      </c>
      <c r="OK18" s="27">
        <f>IF(AND(OR(ISBLANK(OK$9),OK$9=0)=FALSE,OK$9=$DM18),1,0)*'4. Formulations'!$N17</f>
        <v>0</v>
      </c>
      <c r="OL18" s="27">
        <f>IF(AND(OR(ISBLANK(OL$9),OL$9=0)=FALSE,OL$9=$DM18),1,0)*'4. Formulations'!$N17</f>
        <v>0</v>
      </c>
      <c r="OM18" s="27"/>
      <c r="ON18" s="27"/>
      <c r="OO18" s="27"/>
      <c r="OQ18" s="27">
        <f>IF(AND(OR(ISBLANK(OQ$9),OQ$9=0)=FALSE,OR(OQ$9='2. Protocols'!$C17,OQ$9='2. Protocols'!$E17,OQ$9='2. Protocols'!$G17)),1,0)*'4. Formulations'!$O17</f>
        <v>0</v>
      </c>
      <c r="OR18" s="27">
        <f>IF(AND(OR(ISBLANK(OR$9),OR$9=0)=FALSE,OR(OR$9='2. Protocols'!$C17,OR$9='2. Protocols'!$E17,OR$9='2. Protocols'!$G17)),1,0)*'4. Formulations'!$O17</f>
        <v>0</v>
      </c>
      <c r="OS18" s="27">
        <f>IF(AND(OR(ISBLANK(OS$9),OS$9=0)=FALSE,OR(OS$9='2. Protocols'!$C17,OS$9='2. Protocols'!$E17,OS$9='2. Protocols'!$G17)),1,0)*'4. Formulations'!$O17</f>
        <v>0</v>
      </c>
      <c r="OT18" s="27">
        <f>IF(AND(OR(ISBLANK(OT$9),OT$9=0)=FALSE,OR(OT$9='2. Protocols'!$C17,OT$9='2. Protocols'!$E17,OT$9='2. Protocols'!$G17)),1,0)*'4. Formulations'!$O17</f>
        <v>0</v>
      </c>
      <c r="OU18" s="27">
        <f>IF(AND(OR(ISBLANK(OU$9),OU$9=0)=FALSE,OR(OU$9='2. Protocols'!$C17,OU$9='2. Protocols'!$E17,OU$9='2. Protocols'!$G17)),1,0)*'4. Formulations'!$O17</f>
        <v>0</v>
      </c>
      <c r="OV18" s="27">
        <f>IF(AND(OR(ISBLANK(OV$9),OV$9=0)=FALSE,OR(OV$9='2. Protocols'!$C17,OV$9='2. Protocols'!$E17,OV$9='2. Protocols'!$G17)),1,0)*'4. Formulations'!$O17</f>
        <v>0</v>
      </c>
      <c r="OW18" s="27">
        <f>IF(AND(OR(ISBLANK(OW$9),OW$9=0)=FALSE,OR(OW$9='2. Protocols'!$C17,OW$9='2. Protocols'!$E17,OW$9='2. Protocols'!$G17)),1,0)*'4. Formulations'!$O17</f>
        <v>0</v>
      </c>
      <c r="OX18" s="27">
        <f>IF(AND(OR(ISBLANK(OX$9),OX$9=0)=FALSE,OR(OX$9='2. Protocols'!$C17,OX$9='2. Protocols'!$E17,OX$9='2. Protocols'!$G17)),1,0)*'4. Formulations'!$O17</f>
        <v>0</v>
      </c>
      <c r="OY18" s="27">
        <f>IF(AND(OR(ISBLANK(OY$9),OY$9=0)=FALSE,OR(OY$9='2. Protocols'!$C17,OY$9='2. Protocols'!$E17,OY$9='2. Protocols'!$G17)),1,0)*'4. Formulations'!$O17</f>
        <v>0</v>
      </c>
      <c r="OZ18" s="27">
        <f>IF(AND(OR(ISBLANK(OZ$9),OZ$9=0)=FALSE,OR(OZ$9='2. Protocols'!$C17,OZ$9='2. Protocols'!$E17,OZ$9='2. Protocols'!$G17)),1,0)*'4. Formulations'!$O17</f>
        <v>0</v>
      </c>
      <c r="PA18" s="27">
        <f>IF(AND(OR(ISBLANK(PA$9),PA$9=0)=FALSE,OR(PA$9='2. Protocols'!$C17,PA$9='2. Protocols'!$E17,PA$9='2. Protocols'!$G17)),1,0)*'4. Formulations'!$O17</f>
        <v>0</v>
      </c>
      <c r="PB18" s="27">
        <f>IF(AND(OR(ISBLANK(PB$9),PB$9=0)=FALSE,OR(PB$9='2. Protocols'!$C17,PB$9='2. Protocols'!$E17,PB$9='2. Protocols'!$G17)),1,0)*'4. Formulations'!$O17</f>
        <v>0</v>
      </c>
      <c r="PC18" s="27">
        <f>IF(AND(OR(ISBLANK(PC$9),PC$9=0)=FALSE,OR(PC$9='2. Protocols'!$C17,PC$9='2. Protocols'!$E17,PC$9='2. Protocols'!$G17)),1,0)*'4. Formulations'!$O17</f>
        <v>0</v>
      </c>
      <c r="PD18" s="27">
        <f>IF(AND(OR(ISBLANK(PD$9),PD$9=0)=FALSE,OR(PD$9='2. Protocols'!$C17,PD$9='2. Protocols'!$E17,PD$9='2. Protocols'!$G17)),1,0)*'4. Formulations'!$O17</f>
        <v>0</v>
      </c>
      <c r="PE18" s="27">
        <f>IF(AND(OR(ISBLANK(PE$9),PE$9=0)=FALSE,OR(PE$9='2. Protocols'!$C17,PE$9='2. Protocols'!$E17,PE$9='2. Protocols'!$G17)),1,0)*'4. Formulations'!$O17</f>
        <v>0</v>
      </c>
      <c r="PF18" s="27">
        <f>IF(AND(OR(ISBLANK(PF$9),PF$9=0)=FALSE,OR(PF$9='2. Protocols'!$C17,PF$9='2. Protocols'!$E17,PF$9='2. Protocols'!$G17)),1,0)*'4. Formulations'!$O17</f>
        <v>0</v>
      </c>
      <c r="PG18" s="27">
        <f>IF(AND(OR(ISBLANK(PG$9),PG$9=0)=FALSE,OR(PG$9='2. Protocols'!$C17,PG$9='2. Protocols'!$E17,PG$9='2. Protocols'!$G17)),1,0)*'4. Formulations'!$O17</f>
        <v>0</v>
      </c>
      <c r="PH18" s="27">
        <f>IF(AND(OR(ISBLANK(PH$9),PH$9=0)=FALSE,OR(PH$9='2. Protocols'!$C17,PH$9='2. Protocols'!$E17,PH$9='2. Protocols'!$G17)),1,0)*'4. Formulations'!$O17</f>
        <v>0</v>
      </c>
      <c r="PI18" s="27">
        <f>IF(AND(OR(ISBLANK(PI$9),PI$9=0)=FALSE,OR(PI$9='2. Protocols'!$C17,PI$9='2. Protocols'!$E17,PI$9='2. Protocols'!$G17)),1,0)*'4. Formulations'!$O17</f>
        <v>0</v>
      </c>
      <c r="PJ18" s="27">
        <f>IF(AND(OR(ISBLANK(PJ$9),PJ$9=0)=FALSE,OR(PJ$9='2. Protocols'!$C17,PJ$9='2. Protocols'!$E17,PJ$9='2. Protocols'!$G17)),1,0)*'4. Formulations'!$O17</f>
        <v>0</v>
      </c>
      <c r="PK18" s="27">
        <f>IF(AND(OR(ISBLANK(PK$9),PK$9=0)=FALSE,OR(PK$9='2. Protocols'!$C17,PK$9='2. Protocols'!$E17,PK$9='2. Protocols'!$G17)),1,0)*'4. Formulations'!$O17</f>
        <v>0</v>
      </c>
      <c r="PL18" s="27">
        <f>IF(AND(OR(ISBLANK(PL$9),PL$9=0)=FALSE,OR(PL$9='2. Protocols'!$C17,PL$9='2. Protocols'!$E17,PL$9='2. Protocols'!$G17)),1,0)*'4. Formulations'!$O17</f>
        <v>0</v>
      </c>
      <c r="PM18" s="27">
        <f>IF(AND(OR(ISBLANK(PM$9),PM$9=0)=FALSE,OR(PM$9='2. Protocols'!$C17,PM$9='2. Protocols'!$E17,PM$9='2. Protocols'!$G17)),1,0)*'4. Formulations'!$O17</f>
        <v>0</v>
      </c>
      <c r="PN18" s="27">
        <f>IF(AND(OR(ISBLANK(PN$9),PN$9=0)=FALSE,OR(PN$9='2. Protocols'!$C17,PN$9='2. Protocols'!$E17,PN$9='2. Protocols'!$G17)),1,0)*'4. Formulations'!$O17</f>
        <v>0</v>
      </c>
      <c r="PO18" s="27">
        <f>IF(AND(OR(ISBLANK(PO$9),PO$9=0)=FALSE,OR(PO$9='2. Protocols'!$C17,PO$9='2. Protocols'!$E17,PO$9='2. Protocols'!$G17)),1,0)*'4. Formulations'!$O17</f>
        <v>0</v>
      </c>
      <c r="PP18" s="27">
        <f>IF(AND(OR(ISBLANK(PP$9),PP$9=0)=FALSE,OR(PP$9='2. Protocols'!$C17,PP$9='2. Protocols'!$E17,PP$9='2. Protocols'!$G17)),1,0)*'4. Formulations'!$O17</f>
        <v>0</v>
      </c>
      <c r="PQ18" s="27">
        <f>IF(AND(OR(ISBLANK(PQ$9),PQ$9=0)=FALSE,OR(PQ$9='2. Protocols'!$C17,PQ$9='2. Protocols'!$E17,PQ$9='2. Protocols'!$G17)),1,0)*'4. Formulations'!$O17</f>
        <v>0</v>
      </c>
      <c r="PR18" s="27">
        <f>IF(AND(OR(ISBLANK(PR$9),PR$9=0)=FALSE,OR(PR$9='2. Protocols'!$C17,PR$9='2. Protocols'!$E17,PR$9='2. Protocols'!$G17)),1,0)*'4. Formulations'!$O17</f>
        <v>0</v>
      </c>
      <c r="PS18" s="27">
        <f>IF(AND(OR(ISBLANK(PS$9),PS$9=0)=FALSE,OR(PS$9='2. Protocols'!$C17,PS$9='2. Protocols'!$E17,PS$9='2. Protocols'!$G17)),1,0)*'4. Formulations'!$O17</f>
        <v>0</v>
      </c>
      <c r="PT18" s="27">
        <f>IF(AND(OR(ISBLANK(PT$9),PT$9=0)=FALSE,OR(PT$9='2. Protocols'!$C17,PT$9='2. Protocols'!$E17,PT$9='2. Protocols'!$G17)),1,0)*'4. Formulations'!$O17</f>
        <v>0</v>
      </c>
      <c r="PU18" s="27">
        <f>IF(AND(OR(ISBLANK(PU$9),PU$9=0)=FALSE,OR(PU$9='2. Protocols'!$C17,PU$9='2. Protocols'!$E17,PU$9='2. Protocols'!$G17)),1,0)*'4. Formulations'!$O17</f>
        <v>0</v>
      </c>
      <c r="PV18" s="27">
        <f>IF(AND(OR(ISBLANK(PV$9),PV$9=0)=FALSE,OR(PV$9='2. Protocols'!$C17,PV$9='2. Protocols'!$E17,PV$9='2. Protocols'!$G17)),1,0)*'4. Formulations'!$O17</f>
        <v>0</v>
      </c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P18" s="27">
        <f>IF(AND(OR(ISBLANK(QP$9),QP$9=0)=FALSE,QP$9=$DL18),1,0)*'4. Formulations'!$P17</f>
        <v>0</v>
      </c>
      <c r="QQ18" s="27">
        <f>IF(AND(OR(ISBLANK(QQ$9),QQ$9=0)=FALSE,QQ$9=$DL18),1,0)*'4. Formulations'!$P17</f>
        <v>0</v>
      </c>
      <c r="QR18" s="27">
        <f>IF(AND(OR(ISBLANK(QR$9),QR$9=0)=FALSE,QR$9=$DL18),1,0)*'4. Formulations'!$P17</f>
        <v>0</v>
      </c>
      <c r="QS18" s="27">
        <f>IF(AND(OR(ISBLANK(QS$9),QS$9=0)=FALSE,QS$9=$DL18),1,0)*'4. Formulations'!$P17</f>
        <v>0</v>
      </c>
      <c r="QT18" s="27">
        <f>IF(AND(OR(ISBLANK(QT$9),QT$9=0)=FALSE,QT$9=$DL18),1,0)*'4. Formulations'!$P17</f>
        <v>0</v>
      </c>
      <c r="QU18" s="27">
        <f>IF(AND(OR(ISBLANK(QU$9),QU$9=0)=FALSE,QU$9=$DL18),1,0)*'4. Formulations'!$P17</f>
        <v>0</v>
      </c>
      <c r="QV18" s="27">
        <f>IF(AND(OR(ISBLANK(QV$9),QV$9=0)=FALSE,QV$9=$DL18),1,0)*'4. Formulations'!$P17</f>
        <v>0</v>
      </c>
      <c r="QW18" s="27">
        <f>IF(AND(OR(ISBLANK(QW$9),QW$9=0)=FALSE,QW$9=$DL18),1,0)*'4. Formulations'!$P17</f>
        <v>0</v>
      </c>
      <c r="QX18" s="27">
        <f>IF(AND(OR(ISBLANK(QX$9),QX$9=0)=FALSE,QX$9=$DL18),1,0)*'4. Formulations'!$P17</f>
        <v>0</v>
      </c>
      <c r="QY18" s="27">
        <f>IF(AND(OR(ISBLANK(QY$9),QY$9=0)=FALSE,QY$9=$DL18),1,0)*'4. Formulations'!$P17</f>
        <v>0</v>
      </c>
      <c r="QZ18" s="27">
        <f>IF(AND(OR(ISBLANK(QZ$9),QZ$9=0)=FALSE,QZ$9=$DL18),1,0)*'4. Formulations'!$P17</f>
        <v>0</v>
      </c>
      <c r="RA18" s="27">
        <f>IF(AND(OR(ISBLANK(RA$9),RA$9=0)=FALSE,RA$9=$DL18),1,0)*'4. Formulations'!$P17</f>
        <v>0</v>
      </c>
      <c r="RB18" s="27">
        <f>IF(AND(OR(ISBLANK(RB$9),RB$9=0)=FALSE,RB$9=$DL18),1,0)*'4. Formulations'!$P17</f>
        <v>0</v>
      </c>
      <c r="RC18" s="27">
        <f>IF(AND(OR(ISBLANK(RC$9),RC$9=0)=FALSE,RC$9=$DL18),1,0)*'4. Formulations'!$P17</f>
        <v>0</v>
      </c>
      <c r="RD18" s="27">
        <f>IF(AND(OR(ISBLANK(RD$9),RD$9=0)=FALSE,RD$9=$DL18),1,0)*'4. Formulations'!$P17</f>
        <v>0</v>
      </c>
      <c r="RE18" s="27">
        <f>IF(AND(OR(ISBLANK(RE$9),RE$9=0)=FALSE,RE$9=$DL18),1,0)*'4. Formulations'!$P17</f>
        <v>0</v>
      </c>
      <c r="RF18" s="27">
        <f>IF(AND(OR(ISBLANK(RF$9),RF$9=0)=FALSE,RF$9=$DL18),1,0)*'4. Formulations'!$P17</f>
        <v>0</v>
      </c>
      <c r="RG18" s="27"/>
      <c r="RH18" s="27"/>
      <c r="RI18" s="27"/>
      <c r="RK18" s="27">
        <f>IF(AND(OR(ISBLANK(RK$9),RK$9=0)=FALSE,SUM($QP18:$RF18)&gt;0,RK$9='2. Protocols'!$G17),1,0)*'4. Formulations'!$P17</f>
        <v>0</v>
      </c>
      <c r="RL18" s="27">
        <f>IF(AND(OR(ISBLANK(RL$9),RL$9=0)=FALSE,SUM($QP18:$RF18)&gt;0,RL$9='2. Protocols'!$G17),1,0)*'4. Formulations'!$P17</f>
        <v>0</v>
      </c>
      <c r="RM18" s="27">
        <f>IF(AND(OR(ISBLANK(RM$9),RM$9=0)=FALSE,SUM($QP18:$RF18)&gt;0,RM$9='2. Protocols'!$G17),1,0)*'4. Formulations'!$P17</f>
        <v>0</v>
      </c>
      <c r="RN18" s="27">
        <f>IF(AND(OR(ISBLANK(RN$9),RN$9=0)=FALSE,SUM($QP18:$RF18)&gt;0,RN$9='2. Protocols'!$G17),1,0)*'4. Formulations'!$P17</f>
        <v>0</v>
      </c>
      <c r="RO18" s="27">
        <f>IF(AND(OR(ISBLANK(RO$9),RO$9=0)=FALSE,SUM($QP18:$RF18)&gt;0,RO$9='2. Protocols'!$G17),1,0)*'4. Formulations'!$P17</f>
        <v>0</v>
      </c>
      <c r="RP18" s="27">
        <f>IF(AND(OR(ISBLANK(RP$9),RP$9=0)=FALSE,SUM($QP18:$RF18)&gt;0,RP$9='2. Protocols'!$G17),1,0)*'4. Formulations'!$P17</f>
        <v>0</v>
      </c>
      <c r="RQ18" s="27">
        <f>IF(AND(OR(ISBLANK(RQ$9),RQ$9=0)=FALSE,SUM($QP18:$RF18)&gt;0,RQ$9='2. Protocols'!$G17),1,0)*'4. Formulations'!$P17</f>
        <v>0</v>
      </c>
      <c r="RR18" s="27">
        <f>IF(AND(OR(ISBLANK(RR$9),RR$9=0)=FALSE,SUM($QP18:$RF18)&gt;0,RR$9='2. Protocols'!$G17),1,0)*'4. Formulations'!$P17</f>
        <v>0</v>
      </c>
      <c r="RS18" s="27">
        <f>IF(AND(OR(ISBLANK(RS$9),RS$9=0)=FALSE,SUM($QP18:$RF18)&gt;0,RS$9='2. Protocols'!$G17),1,0)*'4. Formulations'!$P17</f>
        <v>0</v>
      </c>
      <c r="RT18" s="27">
        <f>IF(AND(OR(ISBLANK(RT$9),RT$9=0)=FALSE,SUM($QP18:$RF18)&gt;0,RT$9='2. Protocols'!$G17),1,0)*'4. Formulations'!$P17</f>
        <v>0</v>
      </c>
      <c r="RU18" s="27">
        <f>IF(AND(OR(ISBLANK(RU$9),RU$9=0)=FALSE,SUM($QP18:$RF18)&gt;0,RU$9='2. Protocols'!$G17),1,0)*'4. Formulations'!$P17</f>
        <v>0</v>
      </c>
      <c r="RV18" s="27">
        <f>IF(AND(OR(ISBLANK(RV$9),RV$9=0)=FALSE,SUM($QP18:$RF18)&gt;0,RV$9='2. Protocols'!$G17),1,0)*'4. Formulations'!$P17</f>
        <v>0</v>
      </c>
      <c r="RW18" s="27">
        <f>IF(AND(OR(ISBLANK(RW$9),RW$9=0)=FALSE,SUM($QP18:$RF18)&gt;0,RW$9='2. Protocols'!$G17),1,0)*'4. Formulations'!$P17</f>
        <v>0</v>
      </c>
      <c r="RX18" s="27">
        <f>IF(AND(OR(ISBLANK(RX$9),RX$9=0)=FALSE,SUM($QP18:$RF18)&gt;0,RX$9='2. Protocols'!$G17),1,0)*'4. Formulations'!$P17</f>
        <v>0</v>
      </c>
      <c r="RY18" s="27">
        <f>IF(AND(OR(ISBLANK(RY$9),RY$9=0)=FALSE,SUM($QP18:$RF18)&gt;0,RY$9='2. Protocols'!$G17),1,0)*'4. Formulations'!$P17</f>
        <v>0</v>
      </c>
      <c r="RZ18" s="27">
        <f>IF(AND(OR(ISBLANK(RZ$9),RZ$9=0)=FALSE,SUM($QP18:$RF18)&gt;0,RZ$9='2. Protocols'!$G17),1,0)*'4. Formulations'!$P17</f>
        <v>0</v>
      </c>
      <c r="SA18" s="27">
        <f>IF(AND(OR(ISBLANK(SA$9),SA$9=0)=FALSE,SUM($QP18:$RF18)&gt;0,SA$9='2. Protocols'!$G17),1,0)*'4. Formulations'!$P17</f>
        <v>0</v>
      </c>
      <c r="SB18" s="27">
        <f>IF(AND(OR(ISBLANK(SB$9),SB$9=0)=FALSE,SUM($QP18:$RF18)&gt;0,SB$9='2. Protocols'!$G17),1,0)*'4. Formulations'!$P17</f>
        <v>0</v>
      </c>
      <c r="SC18" s="27">
        <f>IF(AND(OR(ISBLANK(SC$9),SC$9=0)=FALSE,SUM($QP18:$RF18)&gt;0,SC$9='2. Protocols'!$G17),1,0)*'4. Formulations'!$P17</f>
        <v>0</v>
      </c>
      <c r="SD18" s="27">
        <f>IF(AND(OR(ISBLANK(SD$9),SD$9=0)=FALSE,SUM($QP18:$RF18)&gt;0,SD$9='2. Protocols'!$G17),1,0)*'4. Formulations'!$P17</f>
        <v>0</v>
      </c>
      <c r="SE18" s="27">
        <f>IF(AND(OR(ISBLANK(SE$9),SE$9=0)=FALSE,SUM($QP18:$RF18)&gt;0,SE$9='2. Protocols'!$G17),1,0)*'4. Formulations'!$P17</f>
        <v>0</v>
      </c>
      <c r="SF18" s="27">
        <f>IF(AND(OR(ISBLANK(SF$9),SF$9=0)=FALSE,SUM($QP18:$RF18)&gt;0,SF$9='2. Protocols'!$G17),1,0)*'4. Formulations'!$P17</f>
        <v>0</v>
      </c>
      <c r="SG18" s="27">
        <f>IF(AND(OR(ISBLANK(SG$9),SG$9=0)=FALSE,SUM($QP18:$RF18)&gt;0,SG$9='2. Protocols'!$G17),1,0)*'4. Formulations'!$P17</f>
        <v>0</v>
      </c>
      <c r="SH18" s="27">
        <f>IF(AND(OR(ISBLANK(SH$9),SH$9=0)=FALSE,SUM($QP18:$RF18)&gt;0,SH$9='2. Protocols'!$G17),1,0)*'4. Formulations'!$P17</f>
        <v>0</v>
      </c>
      <c r="SI18" s="27">
        <f>IF(AND(OR(ISBLANK(SI$9),SI$9=0)=FALSE,SUM($QP18:$RF18)&gt;0,SI$9='2. Protocols'!$G17),1,0)*'4. Formulations'!$P17</f>
        <v>0</v>
      </c>
      <c r="SJ18" s="27">
        <f>IF(AND(OR(ISBLANK(SJ$9),SJ$9=0)=FALSE,SUM($QP18:$RF18)&gt;0,SJ$9='2. Protocols'!$G17),1,0)*'4. Formulations'!$P17</f>
        <v>0</v>
      </c>
      <c r="SK18" s="27">
        <f>IF(AND(OR(ISBLANK(SK$9),SK$9=0)=FALSE,SUM($QP18:$RF18)&gt;0,SK$9='2. Protocols'!$G17),1,0)*'4. Formulations'!$P17</f>
        <v>0</v>
      </c>
      <c r="SL18" s="27">
        <f>IF(AND(OR(ISBLANK(SL$9),SL$9=0)=FALSE,SUM($QP18:$RF18)&gt;0,SL$9='2. Protocols'!$G17),1,0)*'4. Formulations'!$P17</f>
        <v>0</v>
      </c>
      <c r="SM18" s="27">
        <f>IF(AND(OR(ISBLANK(SM$9),SM$9=0)=FALSE,SUM($QP18:$RF18)&gt;0,SM$9='2. Protocols'!$G17),1,0)*'4. Formulations'!$P17</f>
        <v>0</v>
      </c>
      <c r="SN18" s="27">
        <f>IF(AND(OR(ISBLANK(SN$9),SN$9=0)=FALSE,SUM($QP18:$RF18)&gt;0,SN$9='2. Protocols'!$G17),1,0)*'4. Formulations'!$P17</f>
        <v>0</v>
      </c>
      <c r="SO18" s="27">
        <f>IF(AND(OR(ISBLANK(SO$9),SO$9=0)=FALSE,SUM($QP18:$RF18)&gt;0,SO$9='2. Protocols'!$G17),1,0)*'4. Formulations'!$P17</f>
        <v>0</v>
      </c>
      <c r="SP18" s="27">
        <f>IF(AND(OR(ISBLANK(SP$9),SP$9=0)=FALSE,SUM($QP18:$RF18)&gt;0,SP$9='2. Protocols'!$G17),1,0)*'4. Formulations'!$P17</f>
        <v>0</v>
      </c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J18" s="27">
        <f>IF(AND(OR(ISBLANK(TJ$9),TJ$9=0)=FALSE,TJ$9=$DM18),1,0)*'4. Formulations'!$Q17</f>
        <v>0</v>
      </c>
      <c r="TK18" s="27">
        <f>IF(AND(OR(ISBLANK(TK$9),TK$9=0)=FALSE,TK$9=$DM18),1,0)*'4. Formulations'!$Q17</f>
        <v>0</v>
      </c>
      <c r="TL18" s="27">
        <f>IF(AND(OR(ISBLANK(TL$9),TL$9=0)=FALSE,TL$9=$DM18),1,0)*'4. Formulations'!$Q17</f>
        <v>0</v>
      </c>
      <c r="TM18" s="27">
        <f>IF(AND(OR(ISBLANK(TM$9),TM$9=0)=FALSE,TM$9=$DM18),1,0)*'4. Formulations'!$Q17</f>
        <v>0</v>
      </c>
      <c r="TN18" s="27">
        <f>IF(AND(OR(ISBLANK(TN$9),TN$9=0)=FALSE,TN$9=$DM18),1,0)*'4. Formulations'!$Q17</f>
        <v>0</v>
      </c>
      <c r="TO18" s="27">
        <f>IF(AND(OR(ISBLANK(TO$9),TO$9=0)=FALSE,TO$9=$DM18),1,0)*'4. Formulations'!$Q17</f>
        <v>0</v>
      </c>
      <c r="TP18" s="27">
        <f>IF(AND(OR(ISBLANK(TP$9),TP$9=0)=FALSE,TP$9=$DM18),1,0)*'4. Formulations'!$Q17</f>
        <v>0</v>
      </c>
      <c r="TQ18" s="27">
        <f>IF(AND(OR(ISBLANK(TQ$9),TQ$9=0)=FALSE,TQ$9=$DM18),1,0)*'4. Formulations'!$Q17</f>
        <v>0</v>
      </c>
      <c r="TR18" s="27">
        <f>IF(AND(OR(ISBLANK(TR$9),TR$9=0)=FALSE,TR$9=$DM18),1,0)*'4. Formulations'!$Q17</f>
        <v>0</v>
      </c>
      <c r="TS18" s="27">
        <f>IF(AND(OR(ISBLANK(TS$9),TS$9=0)=FALSE,TS$9=$DM18),1,0)*'4. Formulations'!$Q17</f>
        <v>0</v>
      </c>
      <c r="TT18" s="27">
        <f>IF(AND(OR(ISBLANK(TT$9),TT$9=0)=FALSE,TT$9=$DM18),1,0)*'4. Formulations'!$Q17</f>
        <v>0</v>
      </c>
      <c r="TU18" s="27">
        <f>IF(AND(OR(ISBLANK(TU$9),TU$9=0)=FALSE,TU$9=$DM18),1,0)*'4. Formulations'!$Q17</f>
        <v>0</v>
      </c>
      <c r="TV18" s="27">
        <f>IF(AND(OR(ISBLANK(TV$9),TV$9=0)=FALSE,TV$9=$DM18),1,0)*'4. Formulations'!$Q17</f>
        <v>0</v>
      </c>
      <c r="TW18" s="27">
        <f>IF(AND(OR(ISBLANK(TW$9),TW$9=0)=FALSE,TW$9=$DM18),1,0)*'4. Formulations'!$Q17</f>
        <v>0</v>
      </c>
      <c r="TX18" s="27">
        <f>IF(AND(OR(ISBLANK(TX$9),TX$9=0)=FALSE,TX$9=$DM18),1,0)*'4. Formulations'!$Q17</f>
        <v>0</v>
      </c>
      <c r="TY18" s="27">
        <f>IF(AND(OR(ISBLANK(TY$9),TY$9=0)=FALSE,TY$9=$DM18),1,0)*'4. Formulations'!$Q17</f>
        <v>0</v>
      </c>
      <c r="TZ18" s="27">
        <f>IF(AND(OR(ISBLANK(TZ$9),TZ$9=0)=FALSE,TZ$9=$DM18),1,0)*'4. Formulations'!$Q17</f>
        <v>0</v>
      </c>
      <c r="UA18" s="27"/>
      <c r="UB18" s="27"/>
      <c r="UC18" s="27"/>
    </row>
    <row r="19" spans="2:549" ht="15" x14ac:dyDescent="0.25">
      <c r="B19" s="2"/>
      <c r="C19" s="75" t="str">
        <f>IF('2. Protocols'!C18&amp;"+"&amp;'2. Protocols'!E18&amp;"+"&amp;'2. Protocols'!G18="++","",'2. Protocols'!C18&amp;"+"&amp;'2. Protocols'!E18&amp;"+"&amp;'2. Protocols'!G18)</f>
        <v/>
      </c>
      <c r="D19" s="7"/>
      <c r="E19" s="8"/>
      <c r="G19" s="72" t="e">
        <f>'2. Protocols'!J18*'1. General Inputs'!$J$13</f>
        <v>#VALUE!</v>
      </c>
      <c r="H19" s="72" t="e">
        <f>MAX(G19*(1+'1. General Inputs'!$AW$23+HLOOKUP(H$7,'1. General Inputs'!$AW$17:$AY$19,ROWS('1. General Inputs'!$AU$17:$AU$19),0))+(CHOOSE(H$7,'1. General Inputs'!$J$15,'1. General Inputs'!$L$15,'1. General Inputs'!$N$15)/12)*CHOOSE(H$7,'2. Protocols'!$K18,'2. Protocols'!$L18,'2. Protocols'!$M18)+'3. ARV Substitutions'!L44,0)</f>
        <v>#VALUE!</v>
      </c>
      <c r="I19" s="72" t="e">
        <f>MAX(H19*(1+'1. General Inputs'!$AW$23+HLOOKUP(I$7,'1. General Inputs'!$AW$17:$AY$19,ROWS('1. General Inputs'!$AU$17:$AU$19),0))+(CHOOSE(I$7,'1. General Inputs'!$J$15,'1. General Inputs'!$L$15,'1. General Inputs'!$N$15)/12)*CHOOSE(I$7,'2. Protocols'!$K18,'2. Protocols'!$L18,'2. Protocols'!$M18)+'3. ARV Substitutions'!M44,0)</f>
        <v>#VALUE!</v>
      </c>
      <c r="J19" s="72" t="e">
        <f>MAX(I19*(1+'1. General Inputs'!$AW$23+HLOOKUP(J$7,'1. General Inputs'!$AW$17:$AY$19,ROWS('1. General Inputs'!$AU$17:$AU$19),0))+(CHOOSE(J$7,'1. General Inputs'!$J$15,'1. General Inputs'!$L$15,'1. General Inputs'!$N$15)/12)*CHOOSE(J$7,'2. Protocols'!$K18,'2. Protocols'!$L18,'2. Protocols'!$M18)+'3. ARV Substitutions'!N44,0)</f>
        <v>#VALUE!</v>
      </c>
      <c r="K19" s="72" t="e">
        <f>MAX(J19*(1+'1. General Inputs'!$AW$23+HLOOKUP(K$7,'1. General Inputs'!$AW$17:$AY$19,ROWS('1. General Inputs'!$AU$17:$AU$19),0))+(CHOOSE(K$7,'1. General Inputs'!$J$15,'1. General Inputs'!$L$15,'1. General Inputs'!$N$15)/12)*CHOOSE(K$7,'2. Protocols'!$K18,'2. Protocols'!$L18,'2. Protocols'!$M18)+'3. ARV Substitutions'!O44,0)</f>
        <v>#VALUE!</v>
      </c>
      <c r="L19" s="72" t="e">
        <f>MAX(K19*(1+'1. General Inputs'!$AW$23+HLOOKUP(L$7,'1. General Inputs'!$AW$17:$AY$19,ROWS('1. General Inputs'!$AU$17:$AU$19),0))+(CHOOSE(L$7,'1. General Inputs'!$J$15,'1. General Inputs'!$L$15,'1. General Inputs'!$N$15)/12)*CHOOSE(L$7,'2. Protocols'!$K18,'2. Protocols'!$L18,'2. Protocols'!$M18)+'3. ARV Substitutions'!P44,0)</f>
        <v>#VALUE!</v>
      </c>
      <c r="M19" s="72" t="e">
        <f>MAX(L19*(1+'1. General Inputs'!$AW$23+HLOOKUP(M$7,'1. General Inputs'!$AW$17:$AY$19,ROWS('1. General Inputs'!$AU$17:$AU$19),0))+(CHOOSE(M$7,'1. General Inputs'!$J$15,'1. General Inputs'!$L$15,'1. General Inputs'!$N$15)/12)*CHOOSE(M$7,'2. Protocols'!$K18,'2. Protocols'!$L18,'2. Protocols'!$M18)+'3. ARV Substitutions'!Q44,0)</f>
        <v>#VALUE!</v>
      </c>
      <c r="N19" s="72" t="e">
        <f>MAX(M19*(1+'1. General Inputs'!$AW$23+HLOOKUP(N$7,'1. General Inputs'!$AW$17:$AY$19,ROWS('1. General Inputs'!$AU$17:$AU$19),0))+(CHOOSE(N$7,'1. General Inputs'!$J$15,'1. General Inputs'!$L$15,'1. General Inputs'!$N$15)/12)*CHOOSE(N$7,'2. Protocols'!$K18,'2. Protocols'!$L18,'2. Protocols'!$M18)+'3. ARV Substitutions'!R44,0)</f>
        <v>#VALUE!</v>
      </c>
      <c r="O19" s="72" t="e">
        <f>MAX(N19*(1+'1. General Inputs'!$AW$23+HLOOKUP(O$7,'1. General Inputs'!$AW$17:$AY$19,ROWS('1. General Inputs'!$AU$17:$AU$19),0))+(CHOOSE(O$7,'1. General Inputs'!$J$15,'1. General Inputs'!$L$15,'1. General Inputs'!$N$15)/12)*CHOOSE(O$7,'2. Protocols'!$K18,'2. Protocols'!$L18,'2. Protocols'!$M18)+'3. ARV Substitutions'!S44,0)</f>
        <v>#VALUE!</v>
      </c>
      <c r="P19" s="72" t="e">
        <f>MAX(O19*(1+'1. General Inputs'!$AW$23+HLOOKUP(P$7,'1. General Inputs'!$AW$17:$AY$19,ROWS('1. General Inputs'!$AU$17:$AU$19),0))+(CHOOSE(P$7,'1. General Inputs'!$J$15,'1. General Inputs'!$L$15,'1. General Inputs'!$N$15)/12)*CHOOSE(P$7,'2. Protocols'!$K18,'2. Protocols'!$L18,'2. Protocols'!$M18)+'3. ARV Substitutions'!T44,0)</f>
        <v>#VALUE!</v>
      </c>
      <c r="Q19" s="72" t="e">
        <f>MAX(P19*(1+'1. General Inputs'!$AW$23+HLOOKUP(Q$7,'1. General Inputs'!$AW$17:$AY$19,ROWS('1. General Inputs'!$AU$17:$AU$19),0))+(CHOOSE(Q$7,'1. General Inputs'!$J$15,'1. General Inputs'!$L$15,'1. General Inputs'!$N$15)/12)*CHOOSE(Q$7,'2. Protocols'!$K18,'2. Protocols'!$L18,'2. Protocols'!$M18)+'3. ARV Substitutions'!U44,0)</f>
        <v>#VALUE!</v>
      </c>
      <c r="R19" s="72" t="e">
        <f>MAX(Q19*(1+'1. General Inputs'!$AW$23+HLOOKUP(R$7,'1. General Inputs'!$AW$17:$AY$19,ROWS('1. General Inputs'!$AU$17:$AU$19),0))+(CHOOSE(R$7,'1. General Inputs'!$J$15,'1. General Inputs'!$L$15,'1. General Inputs'!$N$15)/12)*CHOOSE(R$7,'2. Protocols'!$K18,'2. Protocols'!$L18,'2. Protocols'!$M18)+'3. ARV Substitutions'!V44,0)</f>
        <v>#VALUE!</v>
      </c>
      <c r="S19" s="72" t="e">
        <f>MAX(R19*(1+'1. General Inputs'!$AW$23+HLOOKUP(S$7,'1. General Inputs'!$AW$17:$AY$19,ROWS('1. General Inputs'!$AU$17:$AU$19),0))+(CHOOSE(S$7,'1. General Inputs'!$J$15,'1. General Inputs'!$L$15,'1. General Inputs'!$N$15)/12)*CHOOSE(S$7,'2. Protocols'!$K18,'2. Protocols'!$L18,'2. Protocols'!$M18)+'3. ARV Substitutions'!W44,0)</f>
        <v>#VALUE!</v>
      </c>
      <c r="T19" s="72" t="e">
        <f>MAX(S19*(1+'1. General Inputs'!$AW$23+HLOOKUP(T$7,'1. General Inputs'!$AW$17:$AY$19,ROWS('1. General Inputs'!$AU$17:$AU$19),0))+(CHOOSE(T$7,'1. General Inputs'!$J$15,'1. General Inputs'!$L$15,'1. General Inputs'!$N$15)/12)*CHOOSE(T$7,'2. Protocols'!$K18,'2. Protocols'!$L18,'2. Protocols'!$M18)+'3. ARV Substitutions'!X44,0)</f>
        <v>#VALUE!</v>
      </c>
      <c r="U19" s="72" t="e">
        <f>MAX(T19*(1+'1. General Inputs'!$AW$23+HLOOKUP(U$7,'1. General Inputs'!$AW$17:$AY$19,ROWS('1. General Inputs'!$AU$17:$AU$19),0))+(CHOOSE(U$7,'1. General Inputs'!$J$15,'1. General Inputs'!$L$15,'1. General Inputs'!$N$15)/12)*CHOOSE(U$7,'2. Protocols'!$K18,'2. Protocols'!$L18,'2. Protocols'!$M18)+'3. ARV Substitutions'!Y44,0)</f>
        <v>#VALUE!</v>
      </c>
      <c r="V19" s="72" t="e">
        <f>MAX(U19*(1+'1. General Inputs'!$AW$23+HLOOKUP(V$7,'1. General Inputs'!$AW$17:$AY$19,ROWS('1. General Inputs'!$AU$17:$AU$19),0))+(CHOOSE(V$7,'1. General Inputs'!$J$15,'1. General Inputs'!$L$15,'1. General Inputs'!$N$15)/12)*CHOOSE(V$7,'2. Protocols'!$K18,'2. Protocols'!$L18,'2. Protocols'!$M18)+'3. ARV Substitutions'!Z44,0)</f>
        <v>#VALUE!</v>
      </c>
      <c r="W19" s="72" t="e">
        <f>MAX(V19*(1+'1. General Inputs'!$AW$23+HLOOKUP(W$7,'1. General Inputs'!$AW$17:$AY$19,ROWS('1. General Inputs'!$AU$17:$AU$19),0))+(CHOOSE(W$7,'1. General Inputs'!$J$15,'1. General Inputs'!$L$15,'1. General Inputs'!$N$15)/12)*CHOOSE(W$7,'2. Protocols'!$K18,'2. Protocols'!$L18,'2. Protocols'!$M18)+'3. ARV Substitutions'!AA44,0)</f>
        <v>#VALUE!</v>
      </c>
      <c r="X19" s="72" t="e">
        <f>MAX(W19*(1+'1. General Inputs'!$AW$23+HLOOKUP(X$7,'1. General Inputs'!$AW$17:$AY$19,ROWS('1. General Inputs'!$AU$17:$AU$19),0))+(CHOOSE(X$7,'1. General Inputs'!$J$15,'1. General Inputs'!$L$15,'1. General Inputs'!$N$15)/12)*CHOOSE(X$7,'2. Protocols'!$K18,'2. Protocols'!$L18,'2. Protocols'!$M18)+'3. ARV Substitutions'!AB44,0)</f>
        <v>#VALUE!</v>
      </c>
      <c r="Y19" s="72" t="e">
        <f>MAX(X19*(1+'1. General Inputs'!$AW$23+HLOOKUP(Y$7,'1. General Inputs'!$AW$17:$AY$19,ROWS('1. General Inputs'!$AU$17:$AU$19),0))+(CHOOSE(Y$7,'1. General Inputs'!$J$15,'1. General Inputs'!$L$15,'1. General Inputs'!$N$15)/12)*CHOOSE(Y$7,'2. Protocols'!$K18,'2. Protocols'!$L18,'2. Protocols'!$M18)+'3. ARV Substitutions'!AC44,0)</f>
        <v>#VALUE!</v>
      </c>
      <c r="Z19" s="72" t="e">
        <f>MAX(Y19*(1+'1. General Inputs'!$AW$23+HLOOKUP(Z$7,'1. General Inputs'!$AW$17:$AY$19,ROWS('1. General Inputs'!$AU$17:$AU$19),0))+(CHOOSE(Z$7,'1. General Inputs'!$J$15,'1. General Inputs'!$L$15,'1. General Inputs'!$N$15)/12)*CHOOSE(Z$7,'2. Protocols'!$K18,'2. Protocols'!$L18,'2. Protocols'!$M18)+'3. ARV Substitutions'!AD44,0)</f>
        <v>#VALUE!</v>
      </c>
      <c r="AA19" s="72" t="e">
        <f>MAX(Z19*(1+'1. General Inputs'!$AW$23+HLOOKUP(AA$7,'1. General Inputs'!$AW$17:$AY$19,ROWS('1. General Inputs'!$AU$17:$AU$19),0))+(CHOOSE(AA$7,'1. General Inputs'!$J$15,'1. General Inputs'!$L$15,'1. General Inputs'!$N$15)/12)*CHOOSE(AA$7,'2. Protocols'!$K18,'2. Protocols'!$L18,'2. Protocols'!$M18)+'3. ARV Substitutions'!AE44,0)</f>
        <v>#VALUE!</v>
      </c>
      <c r="AB19" s="72" t="e">
        <f>MAX(AA19*(1+'1. General Inputs'!$AW$23+HLOOKUP(AB$7,'1. General Inputs'!$AW$17:$AY$19,ROWS('1. General Inputs'!$AU$17:$AU$19),0))+(CHOOSE(AB$7,'1. General Inputs'!$J$15,'1. General Inputs'!$L$15,'1. General Inputs'!$N$15)/12)*CHOOSE(AB$7,'2. Protocols'!$K18,'2. Protocols'!$L18,'2. Protocols'!$M18)+'3. ARV Substitutions'!AF44,0)</f>
        <v>#VALUE!</v>
      </c>
      <c r="AC19" s="72" t="e">
        <f>MAX(AB19*(1+'1. General Inputs'!$AW$23+HLOOKUP(AC$7,'1. General Inputs'!$AW$17:$AY$19,ROWS('1. General Inputs'!$AU$17:$AU$19),0))+(CHOOSE(AC$7,'1. General Inputs'!$J$15,'1. General Inputs'!$L$15,'1. General Inputs'!$N$15)/12)*CHOOSE(AC$7,'2. Protocols'!$K18,'2. Protocols'!$L18,'2. Protocols'!$M18)+'3. ARV Substitutions'!AG44,0)</f>
        <v>#VALUE!</v>
      </c>
      <c r="AD19" s="72" t="e">
        <f>MAX(AC19*(1+'1. General Inputs'!$AW$23+HLOOKUP(AD$7,'1. General Inputs'!$AW$17:$AY$19,ROWS('1. General Inputs'!$AU$17:$AU$19),0))+(CHOOSE(AD$7,'1. General Inputs'!$J$15,'1. General Inputs'!$L$15,'1. General Inputs'!$N$15)/12)*CHOOSE(AD$7,'2. Protocols'!$K18,'2. Protocols'!$L18,'2. Protocols'!$M18)+'3. ARV Substitutions'!AH44,0)</f>
        <v>#VALUE!</v>
      </c>
      <c r="AE19" s="72" t="e">
        <f>MAX(AD19*(1+'1. General Inputs'!$AW$23+HLOOKUP(AE$7,'1. General Inputs'!$AW$17:$AY$19,ROWS('1. General Inputs'!$AU$17:$AU$19),0))+(CHOOSE(AE$7,'1. General Inputs'!$J$15,'1. General Inputs'!$L$15,'1. General Inputs'!$N$15)/12)*CHOOSE(AE$7,'2. Protocols'!$K18,'2. Protocols'!$L18,'2. Protocols'!$M18)+'3. ARV Substitutions'!AI44,0)</f>
        <v>#VALUE!</v>
      </c>
      <c r="AF19" s="72" t="e">
        <f>MAX(AE19*(1+'1. General Inputs'!$AW$23+HLOOKUP(AF$7,'1. General Inputs'!$AW$17:$AY$19,ROWS('1. General Inputs'!$AU$17:$AU$19),0))+(CHOOSE(AF$7,'1. General Inputs'!$J$15,'1. General Inputs'!$L$15,'1. General Inputs'!$N$15)/12)*CHOOSE(AF$7,'2. Protocols'!$K18,'2. Protocols'!$L18,'2. Protocols'!$M18)+'3. ARV Substitutions'!AJ44,0)</f>
        <v>#VALUE!</v>
      </c>
      <c r="AG19" s="72" t="e">
        <f>MAX(AF19*(1+'1. General Inputs'!$AW$23+HLOOKUP(AG$7,'1. General Inputs'!$AW$17:$AY$19,ROWS('1. General Inputs'!$AU$17:$AU$19),0))+(CHOOSE(AG$7,'1. General Inputs'!$J$15,'1. General Inputs'!$L$15,'1. General Inputs'!$N$15)/12)*CHOOSE(AG$7,'2. Protocols'!$K18,'2. Protocols'!$L18,'2. Protocols'!$M18)+'3. ARV Substitutions'!AK44,0)</f>
        <v>#VALUE!</v>
      </c>
      <c r="AH19" s="72" t="e">
        <f>MAX(AG19*(1+'1. General Inputs'!$AW$23+HLOOKUP(AH$7,'1. General Inputs'!$AW$17:$AY$19,ROWS('1. General Inputs'!$AU$17:$AU$19),0))+(CHOOSE(AH$7,'1. General Inputs'!$J$15,'1. General Inputs'!$L$15,'1. General Inputs'!$N$15)/12)*CHOOSE(AH$7,'2. Protocols'!$K18,'2. Protocols'!$L18,'2. Protocols'!$M18)+'3. ARV Substitutions'!AL44,0)</f>
        <v>#VALUE!</v>
      </c>
      <c r="AI19" s="72" t="e">
        <f>MAX(AH19*(1+'1. General Inputs'!$AW$23+HLOOKUP(AI$7,'1. General Inputs'!$AW$17:$AY$19,ROWS('1. General Inputs'!$AU$17:$AU$19),0))+(CHOOSE(AI$7,'1. General Inputs'!$J$15,'1. General Inputs'!$L$15,'1. General Inputs'!$N$15)/12)*CHOOSE(AI$7,'2. Protocols'!$K18,'2. Protocols'!$L18,'2. Protocols'!$M18)+'3. ARV Substitutions'!AM44,0)</f>
        <v>#VALUE!</v>
      </c>
      <c r="AJ19" s="72" t="e">
        <f>MAX(AI19*(1+'1. General Inputs'!$AW$23+HLOOKUP(AJ$7,'1. General Inputs'!$AW$17:$AY$19,ROWS('1. General Inputs'!$AU$17:$AU$19),0))+(CHOOSE(AJ$7,'1. General Inputs'!$J$15,'1. General Inputs'!$L$15,'1. General Inputs'!$N$15)/12)*CHOOSE(AJ$7,'2. Protocols'!$K18,'2. Protocols'!$L18,'2. Protocols'!$M18)+'3. ARV Substitutions'!AN44,0)</f>
        <v>#VALUE!</v>
      </c>
      <c r="AK19" s="72" t="e">
        <f>MAX(AJ19*(1+'1. General Inputs'!$AW$23+HLOOKUP(AK$7,'1. General Inputs'!$AW$17:$AY$19,ROWS('1. General Inputs'!$AU$17:$AU$19),0))+(CHOOSE(AK$7,'1. General Inputs'!$J$15,'1. General Inputs'!$L$15,'1. General Inputs'!$N$15)/12)*CHOOSE(AK$7,'2. Protocols'!$K18,'2. Protocols'!$L18,'2. Protocols'!$M18)+'3. ARV Substitutions'!AO44,0)</f>
        <v>#VALUE!</v>
      </c>
      <c r="AL19" s="72" t="e">
        <f>MAX(AK19*(1+'1. General Inputs'!$AW$23+HLOOKUP(AL$7,'1. General Inputs'!$AW$17:$AY$19,ROWS('1. General Inputs'!$AU$17:$AU$19),0))+(CHOOSE(AL$7,'1. General Inputs'!$J$15,'1. General Inputs'!$L$15,'1. General Inputs'!$N$15)/12)*CHOOSE(AL$7,'2. Protocols'!$K18,'2. Protocols'!$L18,'2. Protocols'!$M18)+'3. ARV Substitutions'!AP44,0)</f>
        <v>#VALUE!</v>
      </c>
      <c r="AM19" s="72" t="e">
        <f>MAX(AL19*(1+'1. General Inputs'!$AW$23+HLOOKUP(AM$7,'1. General Inputs'!$AW$17:$AY$19,ROWS('1. General Inputs'!$AU$17:$AU$19),0))+(CHOOSE(AM$7,'1. General Inputs'!$J$15,'1. General Inputs'!$L$15,'1. General Inputs'!$N$15)/12)*CHOOSE(AM$7,'2. Protocols'!$K18,'2. Protocols'!$L18,'2. Protocols'!$M18)+'3. ARV Substitutions'!AQ44,0)</f>
        <v>#VALUE!</v>
      </c>
      <c r="AN19" s="72" t="e">
        <f>MAX(AM19*(1+'1. General Inputs'!$AW$23+HLOOKUP(AN$7,'1. General Inputs'!$AW$17:$AY$19,ROWS('1. General Inputs'!$AU$17:$AU$19),0))+(CHOOSE(AN$7,'1. General Inputs'!$J$15,'1. General Inputs'!$L$15,'1. General Inputs'!$N$15)/12)*CHOOSE(AN$7,'2. Protocols'!$K18,'2. Protocols'!$L18,'2. Protocols'!$M18)+'3. ARV Substitutions'!AR44,0)</f>
        <v>#VALUE!</v>
      </c>
      <c r="AO19" s="72" t="e">
        <f>MAX(AN19*(1+'1. General Inputs'!$AW$23+HLOOKUP(AO$7,'1. General Inputs'!$AW$17:$AY$19,ROWS('1. General Inputs'!$AU$17:$AU$19),0))+(CHOOSE(AO$7,'1. General Inputs'!$J$15,'1. General Inputs'!$L$15,'1. General Inputs'!$N$15)/12)*CHOOSE(AO$7,'2. Protocols'!$K18,'2. Protocols'!$L18,'2. Protocols'!$M18)+'3. ARV Substitutions'!AS44,0)</f>
        <v>#VALUE!</v>
      </c>
      <c r="AP19" s="72" t="e">
        <f>MAX(AO19*(1+'1. General Inputs'!$AW$23+HLOOKUP(AP$7,'1. General Inputs'!$AW$17:$AY$19,ROWS('1. General Inputs'!$AU$17:$AU$19),0))+(CHOOSE(AP$7,'1. General Inputs'!$J$15,'1. General Inputs'!$L$15,'1. General Inputs'!$N$15)/12)*CHOOSE(AP$7,'2. Protocols'!$K18,'2. Protocols'!$L18,'2. Protocols'!$M18)+'3. ARV Substitutions'!AT44,0)</f>
        <v>#VALUE!</v>
      </c>
      <c r="AQ19" s="72" t="e">
        <f>MAX(AP19*(1+'1. General Inputs'!$AW$23+HLOOKUP(AQ$7,'1. General Inputs'!$AW$17:$AY$19,ROWS('1. General Inputs'!$AU$17:$AU$19),0))+(CHOOSE(AQ$7,'1. General Inputs'!$J$15,'1. General Inputs'!$L$15,'1. General Inputs'!$N$15)/12)*CHOOSE(AQ$7,'2. Protocols'!$K18,'2. Protocols'!$L18,'2. Protocols'!$M18)+'3. ARV Substitutions'!AU44,0)</f>
        <v>#VALUE!</v>
      </c>
      <c r="CA19" s="51" t="e">
        <f t="shared" si="30"/>
        <v>#VALUE!</v>
      </c>
      <c r="CB19" s="51" t="e">
        <f t="shared" si="31"/>
        <v>#VALUE!</v>
      </c>
      <c r="CC19" s="51" t="e">
        <f t="shared" si="32"/>
        <v>#VALUE!</v>
      </c>
      <c r="CD19" s="51" t="e">
        <f t="shared" si="33"/>
        <v>#VALUE!</v>
      </c>
      <c r="CE19" s="51" t="e">
        <f t="shared" si="34"/>
        <v>#VALUE!</v>
      </c>
      <c r="CF19" s="51" t="e">
        <f t="shared" si="35"/>
        <v>#VALUE!</v>
      </c>
      <c r="CG19" s="51" t="e">
        <f t="shared" si="36"/>
        <v>#VALUE!</v>
      </c>
      <c r="CH19" s="51" t="e">
        <f t="shared" si="37"/>
        <v>#VALUE!</v>
      </c>
      <c r="CI19" s="51" t="e">
        <f t="shared" si="38"/>
        <v>#VALUE!</v>
      </c>
      <c r="CJ19" s="51" t="e">
        <f t="shared" si="39"/>
        <v>#VALUE!</v>
      </c>
      <c r="CK19" s="51" t="e">
        <f t="shared" si="40"/>
        <v>#VALUE!</v>
      </c>
      <c r="CL19" s="51" t="e">
        <f t="shared" si="41"/>
        <v>#VALUE!</v>
      </c>
      <c r="CM19" s="51" t="e">
        <f t="shared" si="42"/>
        <v>#VALUE!</v>
      </c>
      <c r="CN19" s="51" t="e">
        <f t="shared" si="43"/>
        <v>#VALUE!</v>
      </c>
      <c r="CO19" s="51" t="e">
        <f t="shared" si="44"/>
        <v>#VALUE!</v>
      </c>
      <c r="CP19" s="51" t="e">
        <f t="shared" si="45"/>
        <v>#VALUE!</v>
      </c>
      <c r="CQ19" s="51" t="e">
        <f t="shared" si="46"/>
        <v>#VALUE!</v>
      </c>
      <c r="CR19" s="51" t="e">
        <f t="shared" si="47"/>
        <v>#VALUE!</v>
      </c>
      <c r="CS19" s="51" t="e">
        <f t="shared" si="48"/>
        <v>#VALUE!</v>
      </c>
      <c r="CT19" s="51" t="e">
        <f t="shared" si="49"/>
        <v>#VALUE!</v>
      </c>
      <c r="CU19" s="51" t="e">
        <f t="shared" si="50"/>
        <v>#VALUE!</v>
      </c>
      <c r="CV19" s="51" t="e">
        <f t="shared" si="51"/>
        <v>#VALUE!</v>
      </c>
      <c r="CW19" s="51" t="e">
        <f t="shared" si="52"/>
        <v>#VALUE!</v>
      </c>
      <c r="CX19" s="51" t="e">
        <f t="shared" si="53"/>
        <v>#VALUE!</v>
      </c>
      <c r="CY19" s="51" t="e">
        <f t="shared" si="54"/>
        <v>#VALUE!</v>
      </c>
      <c r="CZ19" s="51" t="e">
        <f t="shared" si="55"/>
        <v>#VALUE!</v>
      </c>
      <c r="DA19" s="51" t="e">
        <f t="shared" si="56"/>
        <v>#VALUE!</v>
      </c>
      <c r="DB19" s="51" t="e">
        <f t="shared" si="57"/>
        <v>#VALUE!</v>
      </c>
      <c r="DC19" s="51" t="e">
        <f t="shared" si="58"/>
        <v>#VALUE!</v>
      </c>
      <c r="DD19" s="51" t="e">
        <f t="shared" si="59"/>
        <v>#VALUE!</v>
      </c>
      <c r="DE19" s="51" t="e">
        <f t="shared" si="60"/>
        <v>#VALUE!</v>
      </c>
      <c r="DF19" s="51" t="e">
        <f t="shared" si="61"/>
        <v>#VALUE!</v>
      </c>
      <c r="DG19" s="51" t="e">
        <f t="shared" si="62"/>
        <v>#VALUE!</v>
      </c>
      <c r="DH19" s="51" t="e">
        <f t="shared" si="63"/>
        <v>#VALUE!</v>
      </c>
      <c r="DI19" s="51" t="e">
        <f t="shared" si="64"/>
        <v>#VALUE!</v>
      </c>
      <c r="DJ19" s="51" t="e">
        <f t="shared" si="65"/>
        <v>#VALUE!</v>
      </c>
      <c r="DL19" s="21" t="str">
        <f>CONCATENATE('2. Protocols'!C18, '2. Protocols'!D18, '2. Protocols'!E18)</f>
        <v>+</v>
      </c>
      <c r="DM19" s="21" t="str">
        <f>CONCATENATE('2. Protocols'!C18, '2. Protocols'!D18, '2. Protocols'!E18, '2. Protocols'!F18, '2. Protocols'!G18,)</f>
        <v>++</v>
      </c>
      <c r="DO19" s="27">
        <f>IF(AND(OR(ISBLANK(DO$9),DO$9=0)=FALSE,OR(DO$9='2. Protocols'!$C18,DO$9='2. Protocols'!$E18,DO$9='2. Protocols'!$G18)),1,0)*'4. Formulations'!$I18</f>
        <v>0</v>
      </c>
      <c r="DP19" s="27">
        <f>IF(AND(OR(ISBLANK(DP$9),DP$9=0)=FALSE,OR(DP$9='2. Protocols'!$C18,DP$9='2. Protocols'!$E18,DP$9='2. Protocols'!$G18)),1,0)*'4. Formulations'!$I18</f>
        <v>0</v>
      </c>
      <c r="DQ19" s="27">
        <f>IF(AND(OR(ISBLANK(DQ$9),DQ$9=0)=FALSE,OR(DQ$9='2. Protocols'!$C18,DQ$9='2. Protocols'!$E18,DQ$9='2. Protocols'!$G18)),1,0)*'4. Formulations'!$I18</f>
        <v>0</v>
      </c>
      <c r="DR19" s="27">
        <f>IF(AND(OR(ISBLANK(DR$9),DR$9=0)=FALSE,OR(DR$9='2. Protocols'!$C18,DR$9='2. Protocols'!$E18,DR$9='2. Protocols'!$G18)),1,0)*'4. Formulations'!$I18</f>
        <v>0</v>
      </c>
      <c r="DS19" s="27">
        <f>IF(AND(OR(ISBLANK(DS$9),DS$9=0)=FALSE,OR(DS$9='2. Protocols'!$C18,DS$9='2. Protocols'!$E18,DS$9='2. Protocols'!$G18)),1,0)*'4. Formulations'!$I18</f>
        <v>0</v>
      </c>
      <c r="DT19" s="27">
        <f>IF(AND(OR(ISBLANK(DT$9),DT$9=0)=FALSE,OR(DT$9='2. Protocols'!$C18,DT$9='2. Protocols'!$E18,DT$9='2. Protocols'!$G18)),1,0)*'4. Formulations'!$I18</f>
        <v>0</v>
      </c>
      <c r="DU19" s="27">
        <f>IF(AND(OR(ISBLANK(DU$9),DU$9=0)=FALSE,OR(DU$9='2. Protocols'!$C18,DU$9='2. Protocols'!$E18,DU$9='2. Protocols'!$G18)),1,0)*'4. Formulations'!$I18</f>
        <v>0</v>
      </c>
      <c r="DV19" s="27">
        <f>IF(AND(OR(ISBLANK(DV$9),DV$9=0)=FALSE,OR(DV$9='2. Protocols'!$C18,DV$9='2. Protocols'!$E18,DV$9='2. Protocols'!$G18)),1,0)*'4. Formulations'!$I18</f>
        <v>0</v>
      </c>
      <c r="DW19" s="27">
        <f>IF(AND(OR(ISBLANK(DW$9),DW$9=0)=FALSE,OR(DW$9='2. Protocols'!$C18,DW$9='2. Protocols'!$E18,DW$9='2. Protocols'!$G18)),1,0)*'4. Formulations'!$I18</f>
        <v>0</v>
      </c>
      <c r="DX19" s="27">
        <f>IF(AND(OR(ISBLANK(DX$9),DX$9=0)=FALSE,OR(DX$9='2. Protocols'!$C18,DX$9='2. Protocols'!$E18,DX$9='2. Protocols'!$G18)),1,0)*'4. Formulations'!$I18</f>
        <v>0</v>
      </c>
      <c r="DY19" s="27">
        <f>IF(AND(OR(ISBLANK(DY$9),DY$9=0)=FALSE,OR(DY$9='2. Protocols'!$C18,DY$9='2. Protocols'!$E18,DY$9='2. Protocols'!$G18)),1,0)*'4. Formulations'!$I18</f>
        <v>0</v>
      </c>
      <c r="DZ19" s="27">
        <f>IF(AND(OR(ISBLANK(DZ$9),DZ$9=0)=FALSE,OR(DZ$9='2. Protocols'!$C18,DZ$9='2. Protocols'!$E18,DZ$9='2. Protocols'!$G18)),1,0)*'4. Formulations'!$I18</f>
        <v>0</v>
      </c>
      <c r="EA19" s="27">
        <f>IF(AND(OR(ISBLANK(EA$9),EA$9=0)=FALSE,OR(EA$9='2. Protocols'!$C18,EA$9='2. Protocols'!$E18,EA$9='2. Protocols'!$G18)),1,0)*'4. Formulations'!$I18</f>
        <v>0</v>
      </c>
      <c r="EB19" s="27">
        <f>IF(AND(OR(ISBLANK(EB$9),EB$9=0)=FALSE,OR(EB$9='2. Protocols'!$C18,EB$9='2. Protocols'!$E18,EB$9='2. Protocols'!$G18)),1,0)*'4. Formulations'!$I18</f>
        <v>0</v>
      </c>
      <c r="EC19" s="27">
        <f>IF(AND(OR(ISBLANK(EC$9),EC$9=0)=FALSE,OR(EC$9='2. Protocols'!$C18,EC$9='2. Protocols'!$E18,EC$9='2. Protocols'!$G18)),1,0)*'4. Formulations'!$I18</f>
        <v>0</v>
      </c>
      <c r="ED19" s="27">
        <f>IF(AND(OR(ISBLANK(ED$9),ED$9=0)=FALSE,OR(ED$9='2. Protocols'!$C18,ED$9='2. Protocols'!$E18,ED$9='2. Protocols'!$G18)),1,0)*'4. Formulations'!$I18</f>
        <v>0</v>
      </c>
      <c r="EE19" s="27">
        <f>IF(AND(OR(ISBLANK(EE$9),EE$9=0)=FALSE,OR(EE$9='2. Protocols'!$C18,EE$9='2. Protocols'!$E18,EE$9='2. Protocols'!$G18)),1,0)*'4. Formulations'!$I18</f>
        <v>0</v>
      </c>
      <c r="EF19" s="27">
        <f>IF(AND(OR(ISBLANK(EF$9),EF$9=0)=FALSE,OR(EF$9='2. Protocols'!$C18,EF$9='2. Protocols'!$E18,EF$9='2. Protocols'!$G18)),1,0)*'4. Formulations'!$I18</f>
        <v>0</v>
      </c>
      <c r="EG19" s="27">
        <f>IF(AND(OR(ISBLANK(EG$9),EG$9=0)=FALSE,OR(EG$9='2. Protocols'!$C18,EG$9='2. Protocols'!$E18,EG$9='2. Protocols'!$G18)),1,0)*'4. Formulations'!$I18</f>
        <v>0</v>
      </c>
      <c r="EH19" s="27">
        <f>IF(AND(OR(ISBLANK(EH$9),EH$9=0)=FALSE,OR(EH$9='2. Protocols'!$C18,EH$9='2. Protocols'!$E18,EH$9='2. Protocols'!$G18)),1,0)*'4. Formulations'!$I18</f>
        <v>0</v>
      </c>
      <c r="EI19" s="27">
        <f>IF(AND(OR(ISBLANK(EI$9),EI$9=0)=FALSE,OR(EI$9='2. Protocols'!$C18,EI$9='2. Protocols'!$E18,EI$9='2. Protocols'!$G18)),1,0)*'4. Formulations'!$I18</f>
        <v>0</v>
      </c>
      <c r="EJ19" s="27">
        <f>IF(AND(OR(ISBLANK(EJ$9),EJ$9=0)=FALSE,OR(EJ$9='2. Protocols'!$C18,EJ$9='2. Protocols'!$E18,EJ$9='2. Protocols'!$G18)),1,0)*'4. Formulations'!$I18</f>
        <v>0</v>
      </c>
      <c r="EK19" s="27">
        <f>IF(AND(OR(ISBLANK(EK$9),EK$9=0)=FALSE,OR(EK$9='2. Protocols'!$C18,EK$9='2. Protocols'!$E18,EK$9='2. Protocols'!$G18)),1,0)*'4. Formulations'!$I18</f>
        <v>0</v>
      </c>
      <c r="EL19" s="27">
        <f>IF(AND(OR(ISBLANK(EL$9),EL$9=0)=FALSE,OR(EL$9='2. Protocols'!$C18,EL$9='2. Protocols'!$E18,EL$9='2. Protocols'!$G18)),1,0)*'4. Formulations'!$I18</f>
        <v>0</v>
      </c>
      <c r="EM19" s="27">
        <f>IF(AND(OR(ISBLANK(EM$9),EM$9=0)=FALSE,OR(EM$9='2. Protocols'!$C18,EM$9='2. Protocols'!$E18,EM$9='2. Protocols'!$G18)),1,0)*'4. Formulations'!$I18</f>
        <v>0</v>
      </c>
      <c r="EN19" s="27">
        <f>IF(AND(OR(ISBLANK(EN$9),EN$9=0)=FALSE,OR(EN$9='2. Protocols'!$C18,EN$9='2. Protocols'!$E18,EN$9='2. Protocols'!$G18)),1,0)*'4. Formulations'!$I18</f>
        <v>0</v>
      </c>
      <c r="EO19" s="27">
        <f>IF(AND(OR(ISBLANK(EO$9),EO$9=0)=FALSE,OR(EO$9='2. Protocols'!$C18,EO$9='2. Protocols'!$E18,EO$9='2. Protocols'!$G18)),1,0)*'4. Formulations'!$I18</f>
        <v>0</v>
      </c>
      <c r="EP19" s="27">
        <f>IF(AND(OR(ISBLANK(EP$9),EP$9=0)=FALSE,OR(EP$9='2. Protocols'!$C18,EP$9='2. Protocols'!$E18,EP$9='2. Protocols'!$G18)),1,0)*'4. Formulations'!$I18</f>
        <v>0</v>
      </c>
      <c r="EQ19" s="27">
        <f>IF(AND(OR(ISBLANK(EQ$9),EQ$9=0)=FALSE,OR(EQ$9='2. Protocols'!$C18,EQ$9='2. Protocols'!$E18,EQ$9='2. Protocols'!$G18)),1,0)*'4. Formulations'!$I18</f>
        <v>0</v>
      </c>
      <c r="ER19" s="27">
        <f>IF(AND(OR(ISBLANK(ER$9),ER$9=0)=FALSE,OR(ER$9='2. Protocols'!$C18,ER$9='2. Protocols'!$E18,ER$9='2. Protocols'!$G18)),1,0)*'4. Formulations'!$I18</f>
        <v>0</v>
      </c>
      <c r="ES19" s="27">
        <f>IF(AND(OR(ISBLANK(ES$9),ES$9=0)=FALSE,OR(ES$9='2. Protocols'!$C18,ES$9='2. Protocols'!$E18,ES$9='2. Protocols'!$G18)),1,0)*'4. Formulations'!$I18</f>
        <v>0</v>
      </c>
      <c r="ET19" s="27">
        <f>IF(AND(OR(ISBLANK(ET$9),ET$9=0)=FALSE,OR(ET$9='2. Protocols'!$C18,ET$9='2. Protocols'!$E18,ET$9='2. Protocols'!$G18)),1,0)*'4. Formulations'!$I18</f>
        <v>0</v>
      </c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N19" s="27">
        <f>IF(AND(OR(ISBLANK(FN$9),FN$9=0)=FALSE,FN$9=$DL19),1,0)*'4. Formulations'!$J18</f>
        <v>0</v>
      </c>
      <c r="FO19" s="27">
        <f>IF(AND(OR(ISBLANK(FO$9),FO$9=0)=FALSE,FO$9=$DL19),1,0)*'4. Formulations'!$J18</f>
        <v>0</v>
      </c>
      <c r="FP19" s="27">
        <f>IF(AND(OR(ISBLANK(FP$9),FP$9=0)=FALSE,FP$9=$DL19),1,0)*'4. Formulations'!$J18</f>
        <v>0</v>
      </c>
      <c r="FQ19" s="27">
        <f>IF(AND(OR(ISBLANK(FQ$9),FQ$9=0)=FALSE,FQ$9=$DL19),1,0)*'4. Formulations'!$J18</f>
        <v>0</v>
      </c>
      <c r="FR19" s="27">
        <f>IF(AND(OR(ISBLANK(FR$9),FR$9=0)=FALSE,FR$9=$DL19),1,0)*'4. Formulations'!$J18</f>
        <v>0</v>
      </c>
      <c r="FS19" s="27">
        <f>IF(AND(OR(ISBLANK(FS$9),FS$9=0)=FALSE,FS$9=$DL19),1,0)*'4. Formulations'!$J18</f>
        <v>0</v>
      </c>
      <c r="FT19" s="27">
        <f>IF(AND(OR(ISBLANK(FT$9),FT$9=0)=FALSE,FT$9=$DL19),1,0)*'4. Formulations'!$J18</f>
        <v>0</v>
      </c>
      <c r="FU19" s="27">
        <f>IF(AND(OR(ISBLANK(FU$9),FU$9=0)=FALSE,FU$9=$DL19),1,0)*'4. Formulations'!$J18</f>
        <v>0</v>
      </c>
      <c r="FV19" s="27">
        <f>IF(AND(OR(ISBLANK(FV$9),FV$9=0)=FALSE,FV$9=$DL19),1,0)*'4. Formulations'!$J18</f>
        <v>0</v>
      </c>
      <c r="FW19" s="27">
        <f>IF(AND(OR(ISBLANK(FW$9),FW$9=0)=FALSE,FW$9=$DL19),1,0)*'4. Formulations'!$J18</f>
        <v>0</v>
      </c>
      <c r="FX19" s="27">
        <f>IF(AND(OR(ISBLANK(FX$9),FX$9=0)=FALSE,FX$9=$DL19),1,0)*'4. Formulations'!$J18</f>
        <v>0</v>
      </c>
      <c r="FY19" s="27">
        <f>IF(AND(OR(ISBLANK(FY$9),FY$9=0)=FALSE,FY$9=$DL19),1,0)*'4. Formulations'!$J18</f>
        <v>0</v>
      </c>
      <c r="FZ19" s="27">
        <f>IF(AND(OR(ISBLANK(FZ$9),FZ$9=0)=FALSE,FZ$9=$DL19),1,0)*'4. Formulations'!$J18</f>
        <v>0</v>
      </c>
      <c r="GA19" s="27">
        <f>IF(AND(OR(ISBLANK(GA$9),GA$9=0)=FALSE,GA$9=$DL19),1,0)*'4. Formulations'!$J18</f>
        <v>0</v>
      </c>
      <c r="GB19" s="27">
        <f>IF(AND(OR(ISBLANK(GB$9),GB$9=0)=FALSE,GB$9=$DL19),1,0)*'4. Formulations'!$J18</f>
        <v>0</v>
      </c>
      <c r="GC19" s="27">
        <f>IF(AND(OR(ISBLANK(GC$9),GC$9=0)=FALSE,GC$9=$DL19),1,0)*'4. Formulations'!$J18</f>
        <v>0</v>
      </c>
      <c r="GD19" s="27">
        <f>IF(AND(OR(ISBLANK(GD$9),GD$9=0)=FALSE,GD$9=$DL19),1,0)*'4. Formulations'!$J18</f>
        <v>0</v>
      </c>
      <c r="GE19" s="27"/>
      <c r="GF19" s="27"/>
      <c r="GG19" s="27"/>
      <c r="GI19" s="27">
        <f>IF(AND(OR(ISBLANK(GI$9),GI$9=0)=FALSE,SUM($FN19:$GD19)&gt;0,GI$9='2. Protocols'!$G18),1,0)*'4. Formulations'!$J18</f>
        <v>0</v>
      </c>
      <c r="GJ19" s="27">
        <f>IF(AND(OR(ISBLANK(GJ$9),GJ$9=0)=FALSE,SUM($FN19:$GD19)&gt;0,GJ$9='2. Protocols'!$G18),1,0)*'4. Formulations'!$J18</f>
        <v>0</v>
      </c>
      <c r="GK19" s="27">
        <f>IF(AND(OR(ISBLANK(GK$9),GK$9=0)=FALSE,SUM($FN19:$GD19)&gt;0,GK$9='2. Protocols'!$G18),1,0)*'4. Formulations'!$J18</f>
        <v>0</v>
      </c>
      <c r="GL19" s="27">
        <f>IF(AND(OR(ISBLANK(GL$9),GL$9=0)=FALSE,SUM($FN19:$GD19)&gt;0,GL$9='2. Protocols'!$G18),1,0)*'4. Formulations'!$J18</f>
        <v>0</v>
      </c>
      <c r="GM19" s="27">
        <f>IF(AND(OR(ISBLANK(GM$9),GM$9=0)=FALSE,SUM($FN19:$GD19)&gt;0,GM$9='2. Protocols'!$G18),1,0)*'4. Formulations'!$J18</f>
        <v>0</v>
      </c>
      <c r="GN19" s="27">
        <f>IF(AND(OR(ISBLANK(GN$9),GN$9=0)=FALSE,SUM($FN19:$GD19)&gt;0,GN$9='2. Protocols'!$G18),1,0)*'4. Formulations'!$J18</f>
        <v>0</v>
      </c>
      <c r="GO19" s="27">
        <f>IF(AND(OR(ISBLANK(GO$9),GO$9=0)=FALSE,SUM($FN19:$GD19)&gt;0,GO$9='2. Protocols'!$G18),1,0)*'4. Formulations'!$J18</f>
        <v>0</v>
      </c>
      <c r="GP19" s="27">
        <f>IF(AND(OR(ISBLANK(GP$9),GP$9=0)=FALSE,SUM($FN19:$GD19)&gt;0,GP$9='2. Protocols'!$G18),1,0)*'4. Formulations'!$J18</f>
        <v>0</v>
      </c>
      <c r="GQ19" s="27">
        <f>IF(AND(OR(ISBLANK(GQ$9),GQ$9=0)=FALSE,SUM($FN19:$GD19)&gt;0,GQ$9='2. Protocols'!$G18),1,0)*'4. Formulations'!$J18</f>
        <v>0</v>
      </c>
      <c r="GR19" s="27">
        <f>IF(AND(OR(ISBLANK(GR$9),GR$9=0)=FALSE,SUM($FN19:$GD19)&gt;0,GR$9='2. Protocols'!$G18),1,0)*'4. Formulations'!$J18</f>
        <v>0</v>
      </c>
      <c r="GS19" s="27">
        <f>IF(AND(OR(ISBLANK(GS$9),GS$9=0)=FALSE,SUM($FN19:$GD19)&gt;0,GS$9='2. Protocols'!$G18),1,0)*'4. Formulations'!$J18</f>
        <v>0</v>
      </c>
      <c r="GT19" s="27">
        <f>IF(AND(OR(ISBLANK(GT$9),GT$9=0)=FALSE,SUM($FN19:$GD19)&gt;0,GT$9='2. Protocols'!$G18),1,0)*'4. Formulations'!$J18</f>
        <v>0</v>
      </c>
      <c r="GU19" s="27">
        <f>IF(AND(OR(ISBLANK(GU$9),GU$9=0)=FALSE,SUM($FN19:$GD19)&gt;0,GU$9='2. Protocols'!$G18),1,0)*'4. Formulations'!$J18</f>
        <v>0</v>
      </c>
      <c r="GV19" s="27">
        <f>IF(AND(OR(ISBLANK(GV$9),GV$9=0)=FALSE,SUM($FN19:$GD19)&gt;0,GV$9='2. Protocols'!$G18),1,0)*'4. Formulations'!$J18</f>
        <v>0</v>
      </c>
      <c r="GW19" s="27">
        <f>IF(AND(OR(ISBLANK(GW$9),GW$9=0)=FALSE,SUM($FN19:$GD19)&gt;0,GW$9='2. Protocols'!$G18),1,0)*'4. Formulations'!$J18</f>
        <v>0</v>
      </c>
      <c r="GX19" s="27">
        <f>IF(AND(OR(ISBLANK(GX$9),GX$9=0)=FALSE,SUM($FN19:$GD19)&gt;0,GX$9='2. Protocols'!$G18),1,0)*'4. Formulations'!$J18</f>
        <v>0</v>
      </c>
      <c r="GY19" s="27">
        <f>IF(AND(OR(ISBLANK(GY$9),GY$9=0)=FALSE,SUM($FN19:$GD19)&gt;0,GY$9='2. Protocols'!$G18),1,0)*'4. Formulations'!$J18</f>
        <v>0</v>
      </c>
      <c r="GZ19" s="27">
        <f>IF(AND(OR(ISBLANK(GZ$9),GZ$9=0)=FALSE,SUM($FN19:$GD19)&gt;0,GZ$9='2. Protocols'!$G18),1,0)*'4. Formulations'!$J18</f>
        <v>0</v>
      </c>
      <c r="HA19" s="27">
        <f>IF(AND(OR(ISBLANK(HA$9),HA$9=0)=FALSE,SUM($FN19:$GD19)&gt;0,HA$9='2. Protocols'!$G18),1,0)*'4. Formulations'!$J18</f>
        <v>0</v>
      </c>
      <c r="HB19" s="27">
        <f>IF(AND(OR(ISBLANK(HB$9),HB$9=0)=FALSE,SUM($FN19:$GD19)&gt;0,HB$9='2. Protocols'!$G18),1,0)*'4. Formulations'!$J18</f>
        <v>0</v>
      </c>
      <c r="HC19" s="27">
        <f>IF(AND(OR(ISBLANK(HC$9),HC$9=0)=FALSE,SUM($FN19:$GD19)&gt;0,HC$9='2. Protocols'!$G18),1,0)*'4. Formulations'!$J18</f>
        <v>0</v>
      </c>
      <c r="HD19" s="27">
        <f>IF(AND(OR(ISBLANK(HD$9),HD$9=0)=FALSE,SUM($FN19:$GD19)&gt;0,HD$9='2. Protocols'!$G18),1,0)*'4. Formulations'!$J18</f>
        <v>0</v>
      </c>
      <c r="HE19" s="27">
        <f>IF(AND(OR(ISBLANK(HE$9),HE$9=0)=FALSE,SUM($FN19:$GD19)&gt;0,HE$9='2. Protocols'!$G18),1,0)*'4. Formulations'!$J18</f>
        <v>0</v>
      </c>
      <c r="HF19" s="27">
        <f>IF(AND(OR(ISBLANK(HF$9),HF$9=0)=FALSE,SUM($FN19:$GD19)&gt;0,HF$9='2. Protocols'!$G18),1,0)*'4. Formulations'!$J18</f>
        <v>0</v>
      </c>
      <c r="HG19" s="27">
        <f>IF(AND(OR(ISBLANK(HG$9),HG$9=0)=FALSE,SUM($FN19:$GD19)&gt;0,HG$9='2. Protocols'!$G18),1,0)*'4. Formulations'!$J18</f>
        <v>0</v>
      </c>
      <c r="HH19" s="27">
        <f>IF(AND(OR(ISBLANK(HH$9),HH$9=0)=FALSE,SUM($FN19:$GD19)&gt;0,HH$9='2. Protocols'!$G18),1,0)*'4. Formulations'!$J18</f>
        <v>0</v>
      </c>
      <c r="HI19" s="27">
        <f>IF(AND(OR(ISBLANK(HI$9),HI$9=0)=FALSE,SUM($FN19:$GD19)&gt;0,HI$9='2. Protocols'!$G18),1,0)*'4. Formulations'!$J18</f>
        <v>0</v>
      </c>
      <c r="HJ19" s="27">
        <f>IF(AND(OR(ISBLANK(HJ$9),HJ$9=0)=FALSE,SUM($FN19:$GD19)&gt;0,HJ$9='2. Protocols'!$G18),1,0)*'4. Formulations'!$J18</f>
        <v>0</v>
      </c>
      <c r="HK19" s="27">
        <f>IF(AND(OR(ISBLANK(HK$9),HK$9=0)=FALSE,SUM($FN19:$GD19)&gt;0,HK$9='2. Protocols'!$G18),1,0)*'4. Formulations'!$J18</f>
        <v>0</v>
      </c>
      <c r="HL19" s="27">
        <f>IF(AND(OR(ISBLANK(HL$9),HL$9=0)=FALSE,SUM($FN19:$GD19)&gt;0,HL$9='2. Protocols'!$G18),1,0)*'4. Formulations'!$J18</f>
        <v>0</v>
      </c>
      <c r="HM19" s="27">
        <f>IF(AND(OR(ISBLANK(HM$9),HM$9=0)=FALSE,SUM($FN19:$GD19)&gt;0,HM$9='2. Protocols'!$G18),1,0)*'4. Formulations'!$J18</f>
        <v>0</v>
      </c>
      <c r="HN19" s="27">
        <f>IF(AND(OR(ISBLANK(HN$9),HN$9=0)=FALSE,SUM($FN19:$GD19)&gt;0,HN$9='2. Protocols'!$G18),1,0)*'4. Formulations'!$J18</f>
        <v>0</v>
      </c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H19" s="27">
        <f>IF(AND(OR(ISBLANK(GI$9),GI$9=0)=FALSE,IH$9=$DM19),1,0)*'4. Formulations'!$K18</f>
        <v>0</v>
      </c>
      <c r="II19" s="27">
        <f>IF(AND(OR(ISBLANK(GJ$9),GJ$9=0)=FALSE,II$9=$DM19),1,0)*'4. Formulations'!$K18</f>
        <v>0</v>
      </c>
      <c r="IJ19" s="27">
        <f>IF(AND(OR(ISBLANK(GK$9),GK$9=0)=FALSE,IJ$9=$DM19),1,0)*'4. Formulations'!$K18</f>
        <v>0</v>
      </c>
      <c r="IK19" s="27">
        <f>IF(AND(OR(ISBLANK(GL$9),GL$9=0)=FALSE,IK$9=$DM19),1,0)*'4. Formulations'!$K18</f>
        <v>0</v>
      </c>
      <c r="IL19" s="27">
        <f>IF(AND(OR(ISBLANK(GM$9),GM$9=0)=FALSE,IL$9=$DM19),1,0)*'4. Formulations'!$K18</f>
        <v>0</v>
      </c>
      <c r="IM19" s="27">
        <f>IF(AND(OR(ISBLANK(GN$9),GN$9=0)=FALSE,IM$9=$DM19),1,0)*'4. Formulations'!$K18</f>
        <v>0</v>
      </c>
      <c r="IN19" s="27">
        <f>IF(AND(OR(ISBLANK(GO$9),GO$9=0)=FALSE,IN$9=$DM19),1,0)*'4. Formulations'!$K18</f>
        <v>0</v>
      </c>
      <c r="IO19" s="27">
        <f>IF(AND(OR(ISBLANK(GP$9),GP$9=0)=FALSE,IO$9=$DM19),1,0)*'4. Formulations'!$K18</f>
        <v>0</v>
      </c>
      <c r="IP19" s="27">
        <f>IF(AND(OR(ISBLANK(GQ$9),GQ$9=0)=FALSE,IP$9=$DM19),1,0)*'4. Formulations'!$K18</f>
        <v>0</v>
      </c>
      <c r="IQ19" s="27">
        <f>IF(AND(OR(ISBLANK(GR$9),GR$9=0)=FALSE,IQ$9=$DM19),1,0)*'4. Formulations'!$K18</f>
        <v>0</v>
      </c>
      <c r="IR19" s="27">
        <f>IF(AND(OR(ISBLANK(GN$9),GN$9=0)=FALSE,IR$9=$DM19),1,0)*'4. Formulations'!$K18</f>
        <v>0</v>
      </c>
      <c r="IS19" s="27">
        <f>IF(AND(OR(ISBLANK(GO$9),GO$9=0)=FALSE,IS$9=$DM19),1,0)*'4. Formulations'!$K18</f>
        <v>0</v>
      </c>
      <c r="IT19" s="27">
        <f>IF(AND(OR(ISBLANK(GP$9),GP$9=0)=FALSE,IT$9=$DM19),1,0)*'4. Formulations'!$K18</f>
        <v>0</v>
      </c>
      <c r="IU19" s="27">
        <f>IF(AND(OR(ISBLANK(GQ$9),GQ$9=0)=FALSE,IU$9=$DM19),1,0)*'4. Formulations'!$K18</f>
        <v>0</v>
      </c>
      <c r="IV19" s="27"/>
      <c r="IW19" s="27"/>
      <c r="IX19" s="27"/>
      <c r="IY19" s="27"/>
      <c r="IZ19" s="27"/>
      <c r="JA19" s="27"/>
      <c r="JC19" s="27">
        <f>IF(AND(OR(ISBLANK(JC$9),JC$9=0)=FALSE,OR(JC$9='2. Protocols'!$C18,JC$9='2. Protocols'!$E18,JC$9='2. Protocols'!$G18)),1,0)*'4. Formulations'!$L18</f>
        <v>0</v>
      </c>
      <c r="JD19" s="27">
        <f>IF(AND(OR(ISBLANK(JD$9),JD$9=0)=FALSE,OR(JD$9='2. Protocols'!$C18,JD$9='2. Protocols'!$E18,JD$9='2. Protocols'!$G18)),1,0)*'4. Formulations'!$L18</f>
        <v>0</v>
      </c>
      <c r="JE19" s="27">
        <f>IF(AND(OR(ISBLANK(JE$9),JE$9=0)=FALSE,OR(JE$9='2. Protocols'!$C18,JE$9='2. Protocols'!$E18,JE$9='2. Protocols'!$G18)),1,0)*'4. Formulations'!$L18</f>
        <v>0</v>
      </c>
      <c r="JF19" s="27">
        <f>IF(AND(OR(ISBLANK(JF$9),JF$9=0)=FALSE,OR(JF$9='2. Protocols'!$C18,JF$9='2. Protocols'!$E18,JF$9='2. Protocols'!$G18)),1,0)*'4. Formulations'!$L18</f>
        <v>0</v>
      </c>
      <c r="JG19" s="27">
        <f>IF(AND(OR(ISBLANK(JG$9),JG$9=0)=FALSE,OR(JG$9='2. Protocols'!$C18,JG$9='2. Protocols'!$E18,JG$9='2. Protocols'!$G18)),1,0)*'4. Formulations'!$L18</f>
        <v>0</v>
      </c>
      <c r="JH19" s="27">
        <f>IF(AND(OR(ISBLANK(JH$9),JH$9=0)=FALSE,OR(JH$9='2. Protocols'!$C18,JH$9='2. Protocols'!$E18,JH$9='2. Protocols'!$G18)),1,0)*'4. Formulations'!$L18</f>
        <v>0</v>
      </c>
      <c r="JI19" s="27">
        <f>IF(AND(OR(ISBLANK(JI$9),JI$9=0)=FALSE,OR(JI$9='2. Protocols'!$C18,JI$9='2. Protocols'!$E18,JI$9='2. Protocols'!$G18)),1,0)*'4. Formulations'!$L18</f>
        <v>0</v>
      </c>
      <c r="JJ19" s="27">
        <f>IF(AND(OR(ISBLANK(JJ$9),JJ$9=0)=FALSE,OR(JJ$9='2. Protocols'!$C18,JJ$9='2. Protocols'!$E18,JJ$9='2. Protocols'!$G18)),1,0)*'4. Formulations'!$L18</f>
        <v>0</v>
      </c>
      <c r="JK19" s="27">
        <f>IF(AND(OR(ISBLANK(JK$9),JK$9=0)=FALSE,OR(JK$9='2. Protocols'!$C18,JK$9='2. Protocols'!$E18,JK$9='2. Protocols'!$G18)),1,0)*'4. Formulations'!$L18</f>
        <v>0</v>
      </c>
      <c r="JL19" s="27">
        <f>IF(AND(OR(ISBLANK(JL$9),JL$9=0)=FALSE,OR(JL$9='2. Protocols'!$C18,JL$9='2. Protocols'!$E18,JL$9='2. Protocols'!$G18)),1,0)*'4. Formulations'!$L18</f>
        <v>0</v>
      </c>
      <c r="JM19" s="27">
        <f>IF(AND(OR(ISBLANK(JM$9),JM$9=0)=FALSE,OR(JM$9='2. Protocols'!$C18,JM$9='2. Protocols'!$E18,JM$9='2. Protocols'!$G18)),1,0)*'4. Formulations'!$L18</f>
        <v>0</v>
      </c>
      <c r="JN19" s="27">
        <f>IF(AND(OR(ISBLANK(JN$9),JN$9=0)=FALSE,OR(JN$9='2. Protocols'!$C18,JN$9='2. Protocols'!$E18,JN$9='2. Protocols'!$G18)),1,0)*'4. Formulations'!$L18</f>
        <v>0</v>
      </c>
      <c r="JO19" s="27">
        <f>IF(AND(OR(ISBLANK(JO$9),JO$9=0)=FALSE,OR(JO$9='2. Protocols'!$C18,JO$9='2. Protocols'!$E18,JO$9='2. Protocols'!$G18)),1,0)*'4. Formulations'!$L18</f>
        <v>0</v>
      </c>
      <c r="JP19" s="27">
        <f>IF(AND(OR(ISBLANK(JP$9),JP$9=0)=FALSE,OR(JP$9='2. Protocols'!$C18,JP$9='2. Protocols'!$E18,JP$9='2. Protocols'!$G18)),1,0)*'4. Formulations'!$L18</f>
        <v>0</v>
      </c>
      <c r="JQ19" s="27">
        <f>IF(AND(OR(ISBLANK(JQ$9),JQ$9=0)=FALSE,OR(JQ$9='2. Protocols'!$C18,JQ$9='2. Protocols'!$E18,JQ$9='2. Protocols'!$G18)),1,0)*'4. Formulations'!$L18</f>
        <v>0</v>
      </c>
      <c r="JR19" s="27">
        <f>IF(AND(OR(ISBLANK(JR$9),JR$9=0)=FALSE,OR(JR$9='2. Protocols'!$C18,JR$9='2. Protocols'!$E18,JR$9='2. Protocols'!$G18)),1,0)*'4. Formulations'!$L18</f>
        <v>0</v>
      </c>
      <c r="JS19" s="27">
        <f>IF(AND(OR(ISBLANK(JS$9),JS$9=0)=FALSE,OR(JS$9='2. Protocols'!$C18,JS$9='2. Protocols'!$E18,JS$9='2. Protocols'!$G18)),1,0)*'4. Formulations'!$L18</f>
        <v>0</v>
      </c>
      <c r="JT19" s="27">
        <f>IF(AND(OR(ISBLANK(JT$9),JT$9=0)=FALSE,OR(JT$9='2. Protocols'!$C18,JT$9='2. Protocols'!$E18,JT$9='2. Protocols'!$G18)),1,0)*'4. Formulations'!$L18</f>
        <v>0</v>
      </c>
      <c r="JU19" s="27">
        <f>IF(AND(OR(ISBLANK(JU$9),JU$9=0)=FALSE,OR(JU$9='2. Protocols'!$C18,JU$9='2. Protocols'!$E18,JU$9='2. Protocols'!$G18)),1,0)*'4. Formulations'!$L18</f>
        <v>0</v>
      </c>
      <c r="JV19" s="27">
        <f>IF(AND(OR(ISBLANK(JV$9),JV$9=0)=FALSE,OR(JV$9='2. Protocols'!$C18,JV$9='2. Protocols'!$E18,JV$9='2. Protocols'!$G18)),1,0)*'4. Formulations'!$L18</f>
        <v>0</v>
      </c>
      <c r="JW19" s="27">
        <f>IF(AND(OR(ISBLANK(JW$9),JW$9=0)=FALSE,OR(JW$9='2. Protocols'!$C18,JW$9='2. Protocols'!$E18,JW$9='2. Protocols'!$G18)),1,0)*'4. Formulations'!$L18</f>
        <v>0</v>
      </c>
      <c r="JX19" s="27">
        <f>IF(AND(OR(ISBLANK(JX$9),JX$9=0)=FALSE,OR(JX$9='2. Protocols'!$C18,JX$9='2. Protocols'!$E18,JX$9='2. Protocols'!$G18)),1,0)*'4. Formulations'!$L18</f>
        <v>0</v>
      </c>
      <c r="JY19" s="27">
        <f>IF(AND(OR(ISBLANK(JY$9),JY$9=0)=FALSE,OR(JY$9='2. Protocols'!$C18,JY$9='2. Protocols'!$E18,JY$9='2. Protocols'!$G18)),1,0)*'4. Formulations'!$L18</f>
        <v>0</v>
      </c>
      <c r="JZ19" s="27">
        <f>IF(AND(OR(ISBLANK(JZ$9),JZ$9=0)=FALSE,OR(JZ$9='2. Protocols'!$C18,JZ$9='2. Protocols'!$E18,JZ$9='2. Protocols'!$G18)),1,0)*'4. Formulations'!$L18</f>
        <v>0</v>
      </c>
      <c r="KA19" s="27">
        <f>IF(AND(OR(ISBLANK(KA$9),KA$9=0)=FALSE,OR(KA$9='2. Protocols'!$C18,KA$9='2. Protocols'!$E18,KA$9='2. Protocols'!$G18)),1,0)*'4. Formulations'!$L18</f>
        <v>0</v>
      </c>
      <c r="KB19" s="27">
        <f>IF(AND(OR(ISBLANK(KB$9),KB$9=0)=FALSE,OR(KB$9='2. Protocols'!$C18,KB$9='2. Protocols'!$E18,KB$9='2. Protocols'!$G18)),1,0)*'4. Formulations'!$L18</f>
        <v>0</v>
      </c>
      <c r="KC19" s="27">
        <f>IF(AND(OR(ISBLANK(KC$9),KC$9=0)=FALSE,OR(KC$9='2. Protocols'!$C18,KC$9='2. Protocols'!$E18,KC$9='2. Protocols'!$G18)),1,0)*'4. Formulations'!$L18</f>
        <v>0</v>
      </c>
      <c r="KD19" s="27">
        <f>IF(AND(OR(ISBLANK(KD$9),KD$9=0)=FALSE,OR(KD$9='2. Protocols'!$C18,KD$9='2. Protocols'!$E18,KD$9='2. Protocols'!$G18)),1,0)*'4. Formulations'!$L18</f>
        <v>0</v>
      </c>
      <c r="KE19" s="27">
        <f>IF(AND(OR(ISBLANK(KE$9),KE$9=0)=FALSE,OR(KE$9='2. Protocols'!$C18,KE$9='2. Protocols'!$E18,KE$9='2. Protocols'!$G18)),1,0)*'4. Formulations'!$L18</f>
        <v>0</v>
      </c>
      <c r="KF19" s="27">
        <f>IF(AND(OR(ISBLANK(KF$9),KF$9=0)=FALSE,OR(KF$9='2. Protocols'!$C18,KF$9='2. Protocols'!$E18,KF$9='2. Protocols'!$G18)),1,0)*'4. Formulations'!$L18</f>
        <v>0</v>
      </c>
      <c r="KG19" s="27">
        <f>IF(AND(OR(ISBLANK(KG$9),KG$9=0)=FALSE,OR(KG$9='2. Protocols'!$C18,KG$9='2. Protocols'!$E18,KG$9='2. Protocols'!$G18)),1,0)*'4. Formulations'!$L18</f>
        <v>0</v>
      </c>
      <c r="KH19" s="27">
        <f>IF(AND(OR(ISBLANK(KH$9),KH$9=0)=FALSE,OR(KH$9='2. Protocols'!$C18,KH$9='2. Protocols'!$E18,KH$9='2. Protocols'!$G18)),1,0)*'4. Formulations'!$L18</f>
        <v>0</v>
      </c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B19" s="27">
        <f>IF(AND(OR(ISBLANK(LB$9),LB$9=0)=FALSE,LB$9=$DL19),1,0)*'4. Formulations'!$M18</f>
        <v>0</v>
      </c>
      <c r="LC19" s="27">
        <f>IF(AND(OR(ISBLANK(LC$9),LC$9=0)=FALSE,LC$9=$DL19),1,0)*'4. Formulations'!$M18</f>
        <v>0</v>
      </c>
      <c r="LD19" s="27">
        <f>IF(AND(OR(ISBLANK(LD$9),LD$9=0)=FALSE,LD$9=$DL19),1,0)*'4. Formulations'!$M18</f>
        <v>0</v>
      </c>
      <c r="LE19" s="27">
        <f>IF(AND(OR(ISBLANK(LE$9),LE$9=0)=FALSE,LE$9=$DL19),1,0)*'4. Formulations'!$M18</f>
        <v>0</v>
      </c>
      <c r="LF19" s="27">
        <f>IF(AND(OR(ISBLANK(LF$9),LF$9=0)=FALSE,LF$9=$DL19),1,0)*'4. Formulations'!$M18</f>
        <v>0</v>
      </c>
      <c r="LG19" s="27">
        <f>IF(AND(OR(ISBLANK(LG$9),LG$9=0)=FALSE,LG$9=$DL19),1,0)*'4. Formulations'!$M18</f>
        <v>0</v>
      </c>
      <c r="LH19" s="27">
        <f>IF(AND(OR(ISBLANK(LH$9),LH$9=0)=FALSE,LH$9=$DL19),1,0)*'4. Formulations'!$M18</f>
        <v>0</v>
      </c>
      <c r="LI19" s="27">
        <f>IF(AND(OR(ISBLANK(LI$9),LI$9=0)=FALSE,LI$9=$DL19),1,0)*'4. Formulations'!$M18</f>
        <v>0</v>
      </c>
      <c r="LJ19" s="27">
        <f>IF(AND(OR(ISBLANK(LJ$9),LJ$9=0)=FALSE,LJ$9=$DL19),1,0)*'4. Formulations'!$M18</f>
        <v>0</v>
      </c>
      <c r="LK19" s="27">
        <f>IF(AND(OR(ISBLANK(LK$9),LK$9=0)=FALSE,LK$9=$DL19),1,0)*'4. Formulations'!$M18</f>
        <v>0</v>
      </c>
      <c r="LL19" s="27">
        <f>IF(AND(OR(ISBLANK(LL$9),LL$9=0)=FALSE,LL$9=$DL19),1,0)*'4. Formulations'!$M18</f>
        <v>0</v>
      </c>
      <c r="LM19" s="27">
        <f>IF(AND(OR(ISBLANK(LM$9),LM$9=0)=FALSE,LM$9=$DL19),1,0)*'4. Formulations'!$M18</f>
        <v>0</v>
      </c>
      <c r="LN19" s="27">
        <f>IF(AND(OR(ISBLANK(LN$9),LN$9=0)=FALSE,LN$9=$DL19),1,0)*'4. Formulations'!$M18</f>
        <v>0</v>
      </c>
      <c r="LO19" s="27">
        <f>IF(AND(OR(ISBLANK(LO$9),LO$9=0)=FALSE,LO$9=$DL19),1,0)*'4. Formulations'!$M18</f>
        <v>0</v>
      </c>
      <c r="LP19" s="27">
        <f>IF(AND(OR(ISBLANK(LP$9),LP$9=0)=FALSE,LP$9=$DL19),1,0)*'4. Formulations'!$M18</f>
        <v>0</v>
      </c>
      <c r="LQ19" s="27">
        <f>IF(AND(OR(ISBLANK(LQ$9),LQ$9=0)=FALSE,LQ$9=$DL19),1,0)*'4. Formulations'!$M18</f>
        <v>0</v>
      </c>
      <c r="LR19" s="27">
        <f>IF(AND(OR(ISBLANK(LR$9),LR$9=0)=FALSE,LR$9=$DL19),1,0)*'4. Formulations'!$M18</f>
        <v>0</v>
      </c>
      <c r="LS19" s="27"/>
      <c r="LT19" s="27"/>
      <c r="LU19" s="27"/>
      <c r="LW19" s="27">
        <f>IF(AND(OR(ISBLANK(LW$9),LW$9=0)=FALSE,SUM($LB19:$LR19)&gt;0,LW$9='2. Protocols'!$G18),1,0)*'4. Formulations'!$M18</f>
        <v>0</v>
      </c>
      <c r="LX19" s="27">
        <f>IF(AND(OR(ISBLANK(LX$9),LX$9=0)=FALSE,SUM($LB19:$LR19)&gt;0,LX$9='2. Protocols'!$G18),1,0)*'4. Formulations'!$M18</f>
        <v>0</v>
      </c>
      <c r="LY19" s="27">
        <f>IF(AND(OR(ISBLANK(LY$9),LY$9=0)=FALSE,SUM($LB19:$LR19)&gt;0,LY$9='2. Protocols'!$G18),1,0)*'4. Formulations'!$M18</f>
        <v>0</v>
      </c>
      <c r="LZ19" s="27">
        <f>IF(AND(OR(ISBLANK(LZ$9),LZ$9=0)=FALSE,SUM($LB19:$LR19)&gt;0,LZ$9='2. Protocols'!$G18),1,0)*'4. Formulations'!$M18</f>
        <v>0</v>
      </c>
      <c r="MA19" s="27">
        <f>IF(AND(OR(ISBLANK(MA$9),MA$9=0)=FALSE,SUM($LB19:$LR19)&gt;0,MA$9='2. Protocols'!$G18),1,0)*'4. Formulations'!$M18</f>
        <v>0</v>
      </c>
      <c r="MB19" s="27">
        <f>IF(AND(OR(ISBLANK(MB$9),MB$9=0)=FALSE,SUM($LB19:$LR19)&gt;0,MB$9='2. Protocols'!$G18),1,0)*'4. Formulations'!$M18</f>
        <v>0</v>
      </c>
      <c r="MC19" s="27">
        <f>IF(AND(OR(ISBLANK(MC$9),MC$9=0)=FALSE,SUM($LB19:$LR19)&gt;0,MC$9='2. Protocols'!$G18),1,0)*'4. Formulations'!$M18</f>
        <v>0</v>
      </c>
      <c r="MD19" s="27">
        <f>IF(AND(OR(ISBLANK(MD$9),MD$9=0)=FALSE,SUM($LB19:$LR19)&gt;0,MD$9='2. Protocols'!$G18),1,0)*'4. Formulations'!$M18</f>
        <v>0</v>
      </c>
      <c r="ME19" s="27">
        <f>IF(AND(OR(ISBLANK(ME$9),ME$9=0)=FALSE,SUM($LB19:$LR19)&gt;0,ME$9='2. Protocols'!$G18),1,0)*'4. Formulations'!$M18</f>
        <v>0</v>
      </c>
      <c r="MF19" s="27">
        <f>IF(AND(OR(ISBLANK(MF$9),MF$9=0)=FALSE,SUM($LB19:$LR19)&gt;0,MF$9='2. Protocols'!$G18),1,0)*'4. Formulations'!$M18</f>
        <v>0</v>
      </c>
      <c r="MG19" s="27">
        <f>IF(AND(OR(ISBLANK(MG$9),MG$9=0)=FALSE,SUM($LB19:$LR19)&gt;0,MG$9='2. Protocols'!$G18),1,0)*'4. Formulations'!$M18</f>
        <v>0</v>
      </c>
      <c r="MH19" s="27">
        <f>IF(AND(OR(ISBLANK(MH$9),MH$9=0)=FALSE,SUM($LB19:$LR19)&gt;0,MH$9='2. Protocols'!$G18),1,0)*'4. Formulations'!$M18</f>
        <v>0</v>
      </c>
      <c r="MI19" s="27">
        <f>IF(AND(OR(ISBLANK(MI$9),MI$9=0)=FALSE,SUM($LB19:$LR19)&gt;0,MI$9='2. Protocols'!$G18),1,0)*'4. Formulations'!$M18</f>
        <v>0</v>
      </c>
      <c r="MJ19" s="27">
        <f>IF(AND(OR(ISBLANK(MJ$9),MJ$9=0)=FALSE,SUM($LB19:$LR19)&gt;0,MJ$9='2. Protocols'!$G18),1,0)*'4. Formulations'!$M18</f>
        <v>0</v>
      </c>
      <c r="MK19" s="27">
        <f>IF(AND(OR(ISBLANK(MK$9),MK$9=0)=FALSE,SUM($LB19:$LR19)&gt;0,MK$9='2. Protocols'!$G18),1,0)*'4. Formulations'!$M18</f>
        <v>0</v>
      </c>
      <c r="ML19" s="27">
        <f>IF(AND(OR(ISBLANK(ML$9),ML$9=0)=FALSE,SUM($LB19:$LR19)&gt;0,ML$9='2. Protocols'!$G18),1,0)*'4. Formulations'!$M18</f>
        <v>0</v>
      </c>
      <c r="MM19" s="27">
        <f>IF(AND(OR(ISBLANK(MM$9),MM$9=0)=FALSE,SUM($LB19:$LR19)&gt;0,MM$9='2. Protocols'!$G18),1,0)*'4. Formulations'!$M18</f>
        <v>0</v>
      </c>
      <c r="MN19" s="27">
        <f>IF(AND(OR(ISBLANK(MN$9),MN$9=0)=FALSE,SUM($LB19:$LR19)&gt;0,MN$9='2. Protocols'!$G18),1,0)*'4. Formulations'!$M18</f>
        <v>0</v>
      </c>
      <c r="MO19" s="27">
        <f>IF(AND(OR(ISBLANK(MO$9),MO$9=0)=FALSE,SUM($LB19:$LR19)&gt;0,MO$9='2. Protocols'!$G18),1,0)*'4. Formulations'!$M18</f>
        <v>0</v>
      </c>
      <c r="MP19" s="27">
        <f>IF(AND(OR(ISBLANK(MP$9),MP$9=0)=FALSE,SUM($LB19:$LR19)&gt;0,MP$9='2. Protocols'!$G18),1,0)*'4. Formulations'!$M18</f>
        <v>0</v>
      </c>
      <c r="MQ19" s="27">
        <f>IF(AND(OR(ISBLANK(MQ$9),MQ$9=0)=FALSE,SUM($LB19:$LR19)&gt;0,MQ$9='2. Protocols'!$G18),1,0)*'4. Formulations'!$M18</f>
        <v>0</v>
      </c>
      <c r="MR19" s="27">
        <f>IF(AND(OR(ISBLANK(MR$9),MR$9=0)=FALSE,SUM($LB19:$LR19)&gt;0,MR$9='2. Protocols'!$G18),1,0)*'4. Formulations'!$M18</f>
        <v>0</v>
      </c>
      <c r="MS19" s="27">
        <f>IF(AND(OR(ISBLANK(MS$9),MS$9=0)=FALSE,SUM($LB19:$LR19)&gt;0,MS$9='2. Protocols'!$G18),1,0)*'4. Formulations'!$M18</f>
        <v>0</v>
      </c>
      <c r="MT19" s="27">
        <f>IF(AND(OR(ISBLANK(MT$9),MT$9=0)=FALSE,SUM($LB19:$LR19)&gt;0,MT$9='2. Protocols'!$G18),1,0)*'4. Formulations'!$M18</f>
        <v>0</v>
      </c>
      <c r="MU19" s="27">
        <f>IF(AND(OR(ISBLANK(MU$9),MU$9=0)=FALSE,SUM($LB19:$LR19)&gt;0,MU$9='2. Protocols'!$G18),1,0)*'4. Formulations'!$M18</f>
        <v>0</v>
      </c>
      <c r="MV19" s="27">
        <f>IF(AND(OR(ISBLANK(MV$9),MV$9=0)=FALSE,SUM($LB19:$LR19)&gt;0,MV$9='2. Protocols'!$G18),1,0)*'4. Formulations'!$M18</f>
        <v>0</v>
      </c>
      <c r="MW19" s="27">
        <f>IF(AND(OR(ISBLANK(MW$9),MW$9=0)=FALSE,SUM($LB19:$LR19)&gt;0,MW$9='2. Protocols'!$G18),1,0)*'4. Formulations'!$M18</f>
        <v>0</v>
      </c>
      <c r="MX19" s="27">
        <f>IF(AND(OR(ISBLANK(MX$9),MX$9=0)=FALSE,SUM($LB19:$LR19)&gt;0,MX$9='2. Protocols'!$G18),1,0)*'4. Formulations'!$M18</f>
        <v>0</v>
      </c>
      <c r="MY19" s="27">
        <f>IF(AND(OR(ISBLANK(MY$9),MY$9=0)=FALSE,SUM($LB19:$LR19)&gt;0,MY$9='2. Protocols'!$G18),1,0)*'4. Formulations'!$M18</f>
        <v>0</v>
      </c>
      <c r="MZ19" s="27">
        <f>IF(AND(OR(ISBLANK(MZ$9),MZ$9=0)=FALSE,SUM($LB19:$LR19)&gt;0,MZ$9='2. Protocols'!$G18),1,0)*'4. Formulations'!$M18</f>
        <v>0</v>
      </c>
      <c r="NA19" s="27">
        <f>IF(AND(OR(ISBLANK(NA$9),NA$9=0)=FALSE,SUM($LB19:$LR19)&gt;0,NA$9='2. Protocols'!$G18),1,0)*'4. Formulations'!$M18</f>
        <v>0</v>
      </c>
      <c r="NB19" s="27">
        <f>IF(AND(OR(ISBLANK(NB$9),NB$9=0)=FALSE,SUM($LB19:$LR19)&gt;0,NB$9='2. Protocols'!$G18),1,0)*'4. Formulations'!$M18</f>
        <v>0</v>
      </c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V19" s="27">
        <f>IF(AND(OR(ISBLANK(NV$9),NV$9=0)=FALSE,NV$9=$DM19),1,0)*'4. Formulations'!$N18</f>
        <v>0</v>
      </c>
      <c r="NW19" s="721">
        <f>IF(AND(OR(ISBLANK(NW$9),NW$9=0)=FALSE,NW$9=$DM19),1,0)*'4. Formulations'!$N18</f>
        <v>0</v>
      </c>
      <c r="NX19" s="27">
        <f>IF(AND(OR(ISBLANK(NX$9),NX$9=0)=FALSE,NX$9=$DM19),1,0)*'4. Formulations'!$N18</f>
        <v>0</v>
      </c>
      <c r="NY19" s="27">
        <f>IF(AND(OR(ISBLANK(NY$9),NY$9=0)=FALSE,NY$9=$DM19),1,0)*'4. Formulations'!$N18</f>
        <v>0</v>
      </c>
      <c r="NZ19" s="27">
        <f>IF(AND(OR(ISBLANK(NZ$9),NZ$9=0)=FALSE,NZ$9=$DM19),1,0)*'4. Formulations'!$N18</f>
        <v>0</v>
      </c>
      <c r="OA19" s="27">
        <f>IF(AND(OR(ISBLANK(OA$9),OA$9=0)=FALSE,OA$9=$DM19),1,0)*'4. Formulations'!$N18</f>
        <v>0</v>
      </c>
      <c r="OB19" s="27">
        <f>IF(AND(OR(ISBLANK(OB$9),OB$9=0)=FALSE,OB$9=$DM19),1,0)*'4. Formulations'!$N18</f>
        <v>0</v>
      </c>
      <c r="OC19" s="27">
        <f>IF(AND(OR(ISBLANK(OC$9),OC$9=0)=FALSE,OC$9=$DM19),1,0)*'4. Formulations'!$N18</f>
        <v>0</v>
      </c>
      <c r="OD19" s="27">
        <f>IF(AND(OR(ISBLANK(OD$9),OD$9=0)=FALSE,OD$9=$DM19),1,0)*'4. Formulations'!$N18</f>
        <v>0</v>
      </c>
      <c r="OE19" s="27">
        <f>IF(AND(OR(ISBLANK(OE$9),OE$9=0)=FALSE,OE$9=$DM19),1,0)*'4. Formulations'!$N18</f>
        <v>0</v>
      </c>
      <c r="OF19" s="27">
        <f>IF(AND(OR(ISBLANK(OF$9),OF$9=0)=FALSE,OF$9=$DM19),1,0)*'4. Formulations'!$N18</f>
        <v>0</v>
      </c>
      <c r="OG19" s="27">
        <f>IF(AND(OR(ISBLANK(OG$9),OG$9=0)=FALSE,OG$9=$DM19),1,0)*'4. Formulations'!$N18</f>
        <v>0</v>
      </c>
      <c r="OH19" s="27">
        <f>IF(AND(OR(ISBLANK(OH$9),OH$9=0)=FALSE,OH$9=$DM19),1,0)*'4. Formulations'!$N18</f>
        <v>0</v>
      </c>
      <c r="OI19" s="27">
        <f>IF(AND(OR(ISBLANK(OI$9),OI$9=0)=FALSE,OI$9=$DM19),1,0)*'4. Formulations'!$N18</f>
        <v>0</v>
      </c>
      <c r="OJ19" s="27">
        <f>IF(AND(OR(ISBLANK(OJ$9),OJ$9=0)=FALSE,OJ$9=$DM19),1,0)*'4. Formulations'!$N18</f>
        <v>0</v>
      </c>
      <c r="OK19" s="27">
        <f>IF(AND(OR(ISBLANK(OK$9),OK$9=0)=FALSE,OK$9=$DM19),1,0)*'4. Formulations'!$N18</f>
        <v>0</v>
      </c>
      <c r="OL19" s="27">
        <f>IF(AND(OR(ISBLANK(OL$9),OL$9=0)=FALSE,OL$9=$DM19),1,0)*'4. Formulations'!$N18</f>
        <v>0</v>
      </c>
      <c r="OM19" s="27"/>
      <c r="ON19" s="27"/>
      <c r="OO19" s="27"/>
      <c r="OQ19" s="27">
        <f>IF(AND(OR(ISBLANK(OQ$9),OQ$9=0)=FALSE,OR(OQ$9='2. Protocols'!$C18,OQ$9='2. Protocols'!$E18,OQ$9='2. Protocols'!$G18)),1,0)*'4. Formulations'!$O18</f>
        <v>0</v>
      </c>
      <c r="OR19" s="27">
        <f>IF(AND(OR(ISBLANK(OR$9),OR$9=0)=FALSE,OR(OR$9='2. Protocols'!$C18,OR$9='2. Protocols'!$E18,OR$9='2. Protocols'!$G18)),1,0)*'4. Formulations'!$O18</f>
        <v>0</v>
      </c>
      <c r="OS19" s="27">
        <f>IF(AND(OR(ISBLANK(OS$9),OS$9=0)=FALSE,OR(OS$9='2. Protocols'!$C18,OS$9='2. Protocols'!$E18,OS$9='2. Protocols'!$G18)),1,0)*'4. Formulations'!$O18</f>
        <v>0</v>
      </c>
      <c r="OT19" s="27">
        <f>IF(AND(OR(ISBLANK(OT$9),OT$9=0)=FALSE,OR(OT$9='2. Protocols'!$C18,OT$9='2. Protocols'!$E18,OT$9='2. Protocols'!$G18)),1,0)*'4. Formulations'!$O18</f>
        <v>0</v>
      </c>
      <c r="OU19" s="27">
        <f>IF(AND(OR(ISBLANK(OU$9),OU$9=0)=FALSE,OR(OU$9='2. Protocols'!$C18,OU$9='2. Protocols'!$E18,OU$9='2. Protocols'!$G18)),1,0)*'4. Formulations'!$O18</f>
        <v>0</v>
      </c>
      <c r="OV19" s="27">
        <f>IF(AND(OR(ISBLANK(OV$9),OV$9=0)=FALSE,OR(OV$9='2. Protocols'!$C18,OV$9='2. Protocols'!$E18,OV$9='2. Protocols'!$G18)),1,0)*'4. Formulations'!$O18</f>
        <v>0</v>
      </c>
      <c r="OW19" s="27">
        <f>IF(AND(OR(ISBLANK(OW$9),OW$9=0)=FALSE,OR(OW$9='2. Protocols'!$C18,OW$9='2. Protocols'!$E18,OW$9='2. Protocols'!$G18)),1,0)*'4. Formulations'!$O18</f>
        <v>0</v>
      </c>
      <c r="OX19" s="27">
        <f>IF(AND(OR(ISBLANK(OX$9),OX$9=0)=FALSE,OR(OX$9='2. Protocols'!$C18,OX$9='2. Protocols'!$E18,OX$9='2. Protocols'!$G18)),1,0)*'4. Formulations'!$O18</f>
        <v>0</v>
      </c>
      <c r="OY19" s="27">
        <f>IF(AND(OR(ISBLANK(OY$9),OY$9=0)=FALSE,OR(OY$9='2. Protocols'!$C18,OY$9='2. Protocols'!$E18,OY$9='2. Protocols'!$G18)),1,0)*'4. Formulations'!$O18</f>
        <v>0</v>
      </c>
      <c r="OZ19" s="27">
        <f>IF(AND(OR(ISBLANK(OZ$9),OZ$9=0)=FALSE,OR(OZ$9='2. Protocols'!$C18,OZ$9='2. Protocols'!$E18,OZ$9='2. Protocols'!$G18)),1,0)*'4. Formulations'!$O18</f>
        <v>0</v>
      </c>
      <c r="PA19" s="27">
        <f>IF(AND(OR(ISBLANK(PA$9),PA$9=0)=FALSE,OR(PA$9='2. Protocols'!$C18,PA$9='2. Protocols'!$E18,PA$9='2. Protocols'!$G18)),1,0)*'4. Formulations'!$O18</f>
        <v>0</v>
      </c>
      <c r="PB19" s="27">
        <f>IF(AND(OR(ISBLANK(PB$9),PB$9=0)=FALSE,OR(PB$9='2. Protocols'!$C18,PB$9='2. Protocols'!$E18,PB$9='2. Protocols'!$G18)),1,0)*'4. Formulations'!$O18</f>
        <v>0</v>
      </c>
      <c r="PC19" s="27">
        <f>IF(AND(OR(ISBLANK(PC$9),PC$9=0)=FALSE,OR(PC$9='2. Protocols'!$C18,PC$9='2. Protocols'!$E18,PC$9='2. Protocols'!$G18)),1,0)*'4. Formulations'!$O18</f>
        <v>0</v>
      </c>
      <c r="PD19" s="27">
        <f>IF(AND(OR(ISBLANK(PD$9),PD$9=0)=FALSE,OR(PD$9='2. Protocols'!$C18,PD$9='2. Protocols'!$E18,PD$9='2. Protocols'!$G18)),1,0)*'4. Formulations'!$O18</f>
        <v>0</v>
      </c>
      <c r="PE19" s="27">
        <f>IF(AND(OR(ISBLANK(PE$9),PE$9=0)=FALSE,OR(PE$9='2. Protocols'!$C18,PE$9='2. Protocols'!$E18,PE$9='2. Protocols'!$G18)),1,0)*'4. Formulations'!$O18</f>
        <v>0</v>
      </c>
      <c r="PF19" s="27">
        <f>IF(AND(OR(ISBLANK(PF$9),PF$9=0)=FALSE,OR(PF$9='2. Protocols'!$C18,PF$9='2. Protocols'!$E18,PF$9='2. Protocols'!$G18)),1,0)*'4. Formulations'!$O18</f>
        <v>0</v>
      </c>
      <c r="PG19" s="27">
        <f>IF(AND(OR(ISBLANK(PG$9),PG$9=0)=FALSE,OR(PG$9='2. Protocols'!$C18,PG$9='2. Protocols'!$E18,PG$9='2. Protocols'!$G18)),1,0)*'4. Formulations'!$O18</f>
        <v>0</v>
      </c>
      <c r="PH19" s="27">
        <f>IF(AND(OR(ISBLANK(PH$9),PH$9=0)=FALSE,OR(PH$9='2. Protocols'!$C18,PH$9='2. Protocols'!$E18,PH$9='2. Protocols'!$G18)),1,0)*'4. Formulations'!$O18</f>
        <v>0</v>
      </c>
      <c r="PI19" s="27">
        <f>IF(AND(OR(ISBLANK(PI$9),PI$9=0)=FALSE,OR(PI$9='2. Protocols'!$C18,PI$9='2. Protocols'!$E18,PI$9='2. Protocols'!$G18)),1,0)*'4. Formulations'!$O18</f>
        <v>0</v>
      </c>
      <c r="PJ19" s="27">
        <f>IF(AND(OR(ISBLANK(PJ$9),PJ$9=0)=FALSE,OR(PJ$9='2. Protocols'!$C18,PJ$9='2. Protocols'!$E18,PJ$9='2. Protocols'!$G18)),1,0)*'4. Formulations'!$O18</f>
        <v>0</v>
      </c>
      <c r="PK19" s="27">
        <f>IF(AND(OR(ISBLANK(PK$9),PK$9=0)=FALSE,OR(PK$9='2. Protocols'!$C18,PK$9='2. Protocols'!$E18,PK$9='2. Protocols'!$G18)),1,0)*'4. Formulations'!$O18</f>
        <v>0</v>
      </c>
      <c r="PL19" s="27">
        <f>IF(AND(OR(ISBLANK(PL$9),PL$9=0)=FALSE,OR(PL$9='2. Protocols'!$C18,PL$9='2. Protocols'!$E18,PL$9='2. Protocols'!$G18)),1,0)*'4. Formulations'!$O18</f>
        <v>0</v>
      </c>
      <c r="PM19" s="27">
        <f>IF(AND(OR(ISBLANK(PM$9),PM$9=0)=FALSE,OR(PM$9='2. Protocols'!$C18,PM$9='2. Protocols'!$E18,PM$9='2. Protocols'!$G18)),1,0)*'4. Formulations'!$O18</f>
        <v>0</v>
      </c>
      <c r="PN19" s="27">
        <f>IF(AND(OR(ISBLANK(PN$9),PN$9=0)=FALSE,OR(PN$9='2. Protocols'!$C18,PN$9='2. Protocols'!$E18,PN$9='2. Protocols'!$G18)),1,0)*'4. Formulations'!$O18</f>
        <v>0</v>
      </c>
      <c r="PO19" s="27">
        <f>IF(AND(OR(ISBLANK(PO$9),PO$9=0)=FALSE,OR(PO$9='2. Protocols'!$C18,PO$9='2. Protocols'!$E18,PO$9='2. Protocols'!$G18)),1,0)*'4. Formulations'!$O18</f>
        <v>0</v>
      </c>
      <c r="PP19" s="27">
        <f>IF(AND(OR(ISBLANK(PP$9),PP$9=0)=FALSE,OR(PP$9='2. Protocols'!$C18,PP$9='2. Protocols'!$E18,PP$9='2. Protocols'!$G18)),1,0)*'4. Formulations'!$O18</f>
        <v>0</v>
      </c>
      <c r="PQ19" s="27">
        <f>IF(AND(OR(ISBLANK(PQ$9),PQ$9=0)=FALSE,OR(PQ$9='2. Protocols'!$C18,PQ$9='2. Protocols'!$E18,PQ$9='2. Protocols'!$G18)),1,0)*'4. Formulations'!$O18</f>
        <v>0</v>
      </c>
      <c r="PR19" s="27">
        <f>IF(AND(OR(ISBLANK(PR$9),PR$9=0)=FALSE,OR(PR$9='2. Protocols'!$C18,PR$9='2. Protocols'!$E18,PR$9='2. Protocols'!$G18)),1,0)*'4. Formulations'!$O18</f>
        <v>0</v>
      </c>
      <c r="PS19" s="27">
        <f>IF(AND(OR(ISBLANK(PS$9),PS$9=0)=FALSE,OR(PS$9='2. Protocols'!$C18,PS$9='2. Protocols'!$E18,PS$9='2. Protocols'!$G18)),1,0)*'4. Formulations'!$O18</f>
        <v>0</v>
      </c>
      <c r="PT19" s="27">
        <f>IF(AND(OR(ISBLANK(PT$9),PT$9=0)=FALSE,OR(PT$9='2. Protocols'!$C18,PT$9='2. Protocols'!$E18,PT$9='2. Protocols'!$G18)),1,0)*'4. Formulations'!$O18</f>
        <v>0</v>
      </c>
      <c r="PU19" s="27">
        <f>IF(AND(OR(ISBLANK(PU$9),PU$9=0)=FALSE,OR(PU$9='2. Protocols'!$C18,PU$9='2. Protocols'!$E18,PU$9='2. Protocols'!$G18)),1,0)*'4. Formulations'!$O18</f>
        <v>0</v>
      </c>
      <c r="PV19" s="27">
        <f>IF(AND(OR(ISBLANK(PV$9),PV$9=0)=FALSE,OR(PV$9='2. Protocols'!$C18,PV$9='2. Protocols'!$E18,PV$9='2. Protocols'!$G18)),1,0)*'4. Formulations'!$O18</f>
        <v>0</v>
      </c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P19" s="27">
        <f>IF(AND(OR(ISBLANK(QP$9),QP$9=0)=FALSE,QP$9=$DL19),1,0)*'4. Formulations'!$P18</f>
        <v>0</v>
      </c>
      <c r="QQ19" s="27">
        <f>IF(AND(OR(ISBLANK(QQ$9),QQ$9=0)=FALSE,QQ$9=$DL19),1,0)*'4. Formulations'!$P18</f>
        <v>0</v>
      </c>
      <c r="QR19" s="27">
        <f>IF(AND(OR(ISBLANK(QR$9),QR$9=0)=FALSE,QR$9=$DL19),1,0)*'4. Formulations'!$P18</f>
        <v>0</v>
      </c>
      <c r="QS19" s="27">
        <f>IF(AND(OR(ISBLANK(QS$9),QS$9=0)=FALSE,QS$9=$DL19),1,0)*'4. Formulations'!$P18</f>
        <v>0</v>
      </c>
      <c r="QT19" s="27">
        <f>IF(AND(OR(ISBLANK(QT$9),QT$9=0)=FALSE,QT$9=$DL19),1,0)*'4. Formulations'!$P18</f>
        <v>0</v>
      </c>
      <c r="QU19" s="27">
        <f>IF(AND(OR(ISBLANK(QU$9),QU$9=0)=FALSE,QU$9=$DL19),1,0)*'4. Formulations'!$P18</f>
        <v>0</v>
      </c>
      <c r="QV19" s="27">
        <f>IF(AND(OR(ISBLANK(QV$9),QV$9=0)=FALSE,QV$9=$DL19),1,0)*'4. Formulations'!$P18</f>
        <v>0</v>
      </c>
      <c r="QW19" s="27">
        <f>IF(AND(OR(ISBLANK(QW$9),QW$9=0)=FALSE,QW$9=$DL19),1,0)*'4. Formulations'!$P18</f>
        <v>0</v>
      </c>
      <c r="QX19" s="27">
        <f>IF(AND(OR(ISBLANK(QX$9),QX$9=0)=FALSE,QX$9=$DL19),1,0)*'4. Formulations'!$P18</f>
        <v>0</v>
      </c>
      <c r="QY19" s="27">
        <f>IF(AND(OR(ISBLANK(QY$9),QY$9=0)=FALSE,QY$9=$DL19),1,0)*'4. Formulations'!$P18</f>
        <v>0</v>
      </c>
      <c r="QZ19" s="27">
        <f>IF(AND(OR(ISBLANK(QZ$9),QZ$9=0)=FALSE,QZ$9=$DL19),1,0)*'4. Formulations'!$P18</f>
        <v>0</v>
      </c>
      <c r="RA19" s="27">
        <f>IF(AND(OR(ISBLANK(RA$9),RA$9=0)=FALSE,RA$9=$DL19),1,0)*'4. Formulations'!$P18</f>
        <v>0</v>
      </c>
      <c r="RB19" s="27">
        <f>IF(AND(OR(ISBLANK(RB$9),RB$9=0)=FALSE,RB$9=$DL19),1,0)*'4. Formulations'!$P18</f>
        <v>0</v>
      </c>
      <c r="RC19" s="27">
        <f>IF(AND(OR(ISBLANK(RC$9),RC$9=0)=FALSE,RC$9=$DL19),1,0)*'4. Formulations'!$P18</f>
        <v>0</v>
      </c>
      <c r="RD19" s="27">
        <f>IF(AND(OR(ISBLANK(RD$9),RD$9=0)=FALSE,RD$9=$DL19),1,0)*'4. Formulations'!$P18</f>
        <v>0</v>
      </c>
      <c r="RE19" s="27">
        <f>IF(AND(OR(ISBLANK(RE$9),RE$9=0)=FALSE,RE$9=$DL19),1,0)*'4. Formulations'!$P18</f>
        <v>0</v>
      </c>
      <c r="RF19" s="27">
        <f>IF(AND(OR(ISBLANK(RF$9),RF$9=0)=FALSE,RF$9=$DL19),1,0)*'4. Formulations'!$P18</f>
        <v>0</v>
      </c>
      <c r="RG19" s="27"/>
      <c r="RH19" s="27"/>
      <c r="RI19" s="27"/>
      <c r="RK19" s="27">
        <f>IF(AND(OR(ISBLANK(RK$9),RK$9=0)=FALSE,SUM($QP19:$RF19)&gt;0,RK$9='2. Protocols'!$G18),1,0)*'4. Formulations'!$P18</f>
        <v>0</v>
      </c>
      <c r="RL19" s="27">
        <f>IF(AND(OR(ISBLANK(RL$9),RL$9=0)=FALSE,SUM($QP19:$RF19)&gt;0,RL$9='2. Protocols'!$G18),1,0)*'4. Formulations'!$P18</f>
        <v>0</v>
      </c>
      <c r="RM19" s="27">
        <f>IF(AND(OR(ISBLANK(RM$9),RM$9=0)=FALSE,SUM($QP19:$RF19)&gt;0,RM$9='2. Protocols'!$G18),1,0)*'4. Formulations'!$P18</f>
        <v>0</v>
      </c>
      <c r="RN19" s="27">
        <f>IF(AND(OR(ISBLANK(RN$9),RN$9=0)=FALSE,SUM($QP19:$RF19)&gt;0,RN$9='2. Protocols'!$G18),1,0)*'4. Formulations'!$P18</f>
        <v>0</v>
      </c>
      <c r="RO19" s="27">
        <f>IF(AND(OR(ISBLANK(RO$9),RO$9=0)=FALSE,SUM($QP19:$RF19)&gt;0,RO$9='2. Protocols'!$G18),1,0)*'4. Formulations'!$P18</f>
        <v>0</v>
      </c>
      <c r="RP19" s="27">
        <f>IF(AND(OR(ISBLANK(RP$9),RP$9=0)=FALSE,SUM($QP19:$RF19)&gt;0,RP$9='2. Protocols'!$G18),1,0)*'4. Formulations'!$P18</f>
        <v>0</v>
      </c>
      <c r="RQ19" s="27">
        <f>IF(AND(OR(ISBLANK(RQ$9),RQ$9=0)=FALSE,SUM($QP19:$RF19)&gt;0,RQ$9='2. Protocols'!$G18),1,0)*'4. Formulations'!$P18</f>
        <v>0</v>
      </c>
      <c r="RR19" s="27">
        <f>IF(AND(OR(ISBLANK(RR$9),RR$9=0)=FALSE,SUM($QP19:$RF19)&gt;0,RR$9='2. Protocols'!$G18),1,0)*'4. Formulations'!$P18</f>
        <v>0</v>
      </c>
      <c r="RS19" s="27">
        <f>IF(AND(OR(ISBLANK(RS$9),RS$9=0)=FALSE,SUM($QP19:$RF19)&gt;0,RS$9='2. Protocols'!$G18),1,0)*'4. Formulations'!$P18</f>
        <v>0</v>
      </c>
      <c r="RT19" s="27">
        <f>IF(AND(OR(ISBLANK(RT$9),RT$9=0)=FALSE,SUM($QP19:$RF19)&gt;0,RT$9='2. Protocols'!$G18),1,0)*'4. Formulations'!$P18</f>
        <v>0</v>
      </c>
      <c r="RU19" s="27">
        <f>IF(AND(OR(ISBLANK(RU$9),RU$9=0)=FALSE,SUM($QP19:$RF19)&gt;0,RU$9='2. Protocols'!$G18),1,0)*'4. Formulations'!$P18</f>
        <v>0</v>
      </c>
      <c r="RV19" s="27">
        <f>IF(AND(OR(ISBLANK(RV$9),RV$9=0)=FALSE,SUM($QP19:$RF19)&gt;0,RV$9='2. Protocols'!$G18),1,0)*'4. Formulations'!$P18</f>
        <v>0</v>
      </c>
      <c r="RW19" s="27">
        <f>IF(AND(OR(ISBLANK(RW$9),RW$9=0)=FALSE,SUM($QP19:$RF19)&gt;0,RW$9='2. Protocols'!$G18),1,0)*'4. Formulations'!$P18</f>
        <v>0</v>
      </c>
      <c r="RX19" s="27">
        <f>IF(AND(OR(ISBLANK(RX$9),RX$9=0)=FALSE,SUM($QP19:$RF19)&gt;0,RX$9='2. Protocols'!$G18),1,0)*'4. Formulations'!$P18</f>
        <v>0</v>
      </c>
      <c r="RY19" s="27">
        <f>IF(AND(OR(ISBLANK(RY$9),RY$9=0)=FALSE,SUM($QP19:$RF19)&gt;0,RY$9='2. Protocols'!$G18),1,0)*'4. Formulations'!$P18</f>
        <v>0</v>
      </c>
      <c r="RZ19" s="27">
        <f>IF(AND(OR(ISBLANK(RZ$9),RZ$9=0)=FALSE,SUM($QP19:$RF19)&gt;0,RZ$9='2. Protocols'!$G18),1,0)*'4. Formulations'!$P18</f>
        <v>0</v>
      </c>
      <c r="SA19" s="27">
        <f>IF(AND(OR(ISBLANK(SA$9),SA$9=0)=FALSE,SUM($QP19:$RF19)&gt;0,SA$9='2. Protocols'!$G18),1,0)*'4. Formulations'!$P18</f>
        <v>0</v>
      </c>
      <c r="SB19" s="27">
        <f>IF(AND(OR(ISBLANK(SB$9),SB$9=0)=FALSE,SUM($QP19:$RF19)&gt;0,SB$9='2. Protocols'!$G18),1,0)*'4. Formulations'!$P18</f>
        <v>0</v>
      </c>
      <c r="SC19" s="27">
        <f>IF(AND(OR(ISBLANK(SC$9),SC$9=0)=FALSE,SUM($QP19:$RF19)&gt;0,SC$9='2. Protocols'!$G18),1,0)*'4. Formulations'!$P18</f>
        <v>0</v>
      </c>
      <c r="SD19" s="27">
        <f>IF(AND(OR(ISBLANK(SD$9),SD$9=0)=FALSE,SUM($QP19:$RF19)&gt;0,SD$9='2. Protocols'!$G18),1,0)*'4. Formulations'!$P18</f>
        <v>0</v>
      </c>
      <c r="SE19" s="27">
        <f>IF(AND(OR(ISBLANK(SE$9),SE$9=0)=FALSE,SUM($QP19:$RF19)&gt;0,SE$9='2. Protocols'!$G18),1,0)*'4. Formulations'!$P18</f>
        <v>0</v>
      </c>
      <c r="SF19" s="27">
        <f>IF(AND(OR(ISBLANK(SF$9),SF$9=0)=FALSE,SUM($QP19:$RF19)&gt;0,SF$9='2. Protocols'!$G18),1,0)*'4. Formulations'!$P18</f>
        <v>0</v>
      </c>
      <c r="SG19" s="27">
        <f>IF(AND(OR(ISBLANK(SG$9),SG$9=0)=FALSE,SUM($QP19:$RF19)&gt;0,SG$9='2. Protocols'!$G18),1,0)*'4. Formulations'!$P18</f>
        <v>0</v>
      </c>
      <c r="SH19" s="27">
        <f>IF(AND(OR(ISBLANK(SH$9),SH$9=0)=FALSE,SUM($QP19:$RF19)&gt;0,SH$9='2. Protocols'!$G18),1,0)*'4. Formulations'!$P18</f>
        <v>0</v>
      </c>
      <c r="SI19" s="27">
        <f>IF(AND(OR(ISBLANK(SI$9),SI$9=0)=FALSE,SUM($QP19:$RF19)&gt;0,SI$9='2. Protocols'!$G18),1,0)*'4. Formulations'!$P18</f>
        <v>0</v>
      </c>
      <c r="SJ19" s="27">
        <f>IF(AND(OR(ISBLANK(SJ$9),SJ$9=0)=FALSE,SUM($QP19:$RF19)&gt;0,SJ$9='2. Protocols'!$G18),1,0)*'4. Formulations'!$P18</f>
        <v>0</v>
      </c>
      <c r="SK19" s="27">
        <f>IF(AND(OR(ISBLANK(SK$9),SK$9=0)=FALSE,SUM($QP19:$RF19)&gt;0,SK$9='2. Protocols'!$G18),1,0)*'4. Formulations'!$P18</f>
        <v>0</v>
      </c>
      <c r="SL19" s="27">
        <f>IF(AND(OR(ISBLANK(SL$9),SL$9=0)=FALSE,SUM($QP19:$RF19)&gt;0,SL$9='2. Protocols'!$G18),1,0)*'4. Formulations'!$P18</f>
        <v>0</v>
      </c>
      <c r="SM19" s="27">
        <f>IF(AND(OR(ISBLANK(SM$9),SM$9=0)=FALSE,SUM($QP19:$RF19)&gt;0,SM$9='2. Protocols'!$G18),1,0)*'4. Formulations'!$P18</f>
        <v>0</v>
      </c>
      <c r="SN19" s="27">
        <f>IF(AND(OR(ISBLANK(SN$9),SN$9=0)=FALSE,SUM($QP19:$RF19)&gt;0,SN$9='2. Protocols'!$G18),1,0)*'4. Formulations'!$P18</f>
        <v>0</v>
      </c>
      <c r="SO19" s="27">
        <f>IF(AND(OR(ISBLANK(SO$9),SO$9=0)=FALSE,SUM($QP19:$RF19)&gt;0,SO$9='2. Protocols'!$G18),1,0)*'4. Formulations'!$P18</f>
        <v>0</v>
      </c>
      <c r="SP19" s="27">
        <f>IF(AND(OR(ISBLANK(SP$9),SP$9=0)=FALSE,SUM($QP19:$RF19)&gt;0,SP$9='2. Protocols'!$G18),1,0)*'4. Formulations'!$P18</f>
        <v>0</v>
      </c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J19" s="27">
        <f>IF(AND(OR(ISBLANK(TJ$9),TJ$9=0)=FALSE,TJ$9=$DM19),1,0)*'4. Formulations'!$Q18</f>
        <v>0</v>
      </c>
      <c r="TK19" s="27">
        <f>IF(AND(OR(ISBLANK(TK$9),TK$9=0)=FALSE,TK$9=$DM19),1,0)*'4. Formulations'!$Q18</f>
        <v>0</v>
      </c>
      <c r="TL19" s="27">
        <f>IF(AND(OR(ISBLANK(TL$9),TL$9=0)=FALSE,TL$9=$DM19),1,0)*'4. Formulations'!$Q18</f>
        <v>0</v>
      </c>
      <c r="TM19" s="27">
        <f>IF(AND(OR(ISBLANK(TM$9),TM$9=0)=FALSE,TM$9=$DM19),1,0)*'4. Formulations'!$Q18</f>
        <v>0</v>
      </c>
      <c r="TN19" s="27">
        <f>IF(AND(OR(ISBLANK(TN$9),TN$9=0)=FALSE,TN$9=$DM19),1,0)*'4. Formulations'!$Q18</f>
        <v>0</v>
      </c>
      <c r="TO19" s="27">
        <f>IF(AND(OR(ISBLANK(TO$9),TO$9=0)=FALSE,TO$9=$DM19),1,0)*'4. Formulations'!$Q18</f>
        <v>0</v>
      </c>
      <c r="TP19" s="27">
        <f>IF(AND(OR(ISBLANK(TP$9),TP$9=0)=FALSE,TP$9=$DM19),1,0)*'4. Formulations'!$Q18</f>
        <v>0</v>
      </c>
      <c r="TQ19" s="27">
        <f>IF(AND(OR(ISBLANK(TQ$9),TQ$9=0)=FALSE,TQ$9=$DM19),1,0)*'4. Formulations'!$Q18</f>
        <v>0</v>
      </c>
      <c r="TR19" s="27">
        <f>IF(AND(OR(ISBLANK(TR$9),TR$9=0)=FALSE,TR$9=$DM19),1,0)*'4. Formulations'!$Q18</f>
        <v>0</v>
      </c>
      <c r="TS19" s="27">
        <f>IF(AND(OR(ISBLANK(TS$9),TS$9=0)=FALSE,TS$9=$DM19),1,0)*'4. Formulations'!$Q18</f>
        <v>0</v>
      </c>
      <c r="TT19" s="27">
        <f>IF(AND(OR(ISBLANK(TT$9),TT$9=0)=FALSE,TT$9=$DM19),1,0)*'4. Formulations'!$Q18</f>
        <v>0</v>
      </c>
      <c r="TU19" s="27">
        <f>IF(AND(OR(ISBLANK(TU$9),TU$9=0)=FALSE,TU$9=$DM19),1,0)*'4. Formulations'!$Q18</f>
        <v>0</v>
      </c>
      <c r="TV19" s="27">
        <f>IF(AND(OR(ISBLANK(TV$9),TV$9=0)=FALSE,TV$9=$DM19),1,0)*'4. Formulations'!$Q18</f>
        <v>0</v>
      </c>
      <c r="TW19" s="27">
        <f>IF(AND(OR(ISBLANK(TW$9),TW$9=0)=FALSE,TW$9=$DM19),1,0)*'4. Formulations'!$Q18</f>
        <v>0</v>
      </c>
      <c r="TX19" s="27">
        <f>IF(AND(OR(ISBLANK(TX$9),TX$9=0)=FALSE,TX$9=$DM19),1,0)*'4. Formulations'!$Q18</f>
        <v>0</v>
      </c>
      <c r="TY19" s="27">
        <f>IF(AND(OR(ISBLANK(TY$9),TY$9=0)=FALSE,TY$9=$DM19),1,0)*'4. Formulations'!$Q18</f>
        <v>0</v>
      </c>
      <c r="TZ19" s="27">
        <f>IF(AND(OR(ISBLANK(TZ$9),TZ$9=0)=FALSE,TZ$9=$DM19),1,0)*'4. Formulations'!$Q18</f>
        <v>0</v>
      </c>
      <c r="UA19" s="27"/>
      <c r="UB19" s="27"/>
      <c r="UC19" s="27"/>
    </row>
    <row r="20" spans="2:549" ht="15" x14ac:dyDescent="0.25">
      <c r="B20" s="2"/>
      <c r="C20" s="75" t="str">
        <f>IF('2. Protocols'!C19&amp;"+"&amp;'2. Protocols'!E19&amp;"+"&amp;'2. Protocols'!G19="++","",'2. Protocols'!C19&amp;"+"&amp;'2. Protocols'!E19&amp;"+"&amp;'2. Protocols'!G19)</f>
        <v/>
      </c>
      <c r="D20" s="7"/>
      <c r="E20" s="8"/>
      <c r="G20" s="72" t="e">
        <f>'2. Protocols'!J19*'1. General Inputs'!$J$13</f>
        <v>#VALUE!</v>
      </c>
      <c r="H20" s="72" t="e">
        <f>MAX(G20*(1+'1. General Inputs'!$AW$23+HLOOKUP(H$7,'1. General Inputs'!$AW$17:$AY$19,ROWS('1. General Inputs'!$AU$17:$AU$19),0))+(CHOOSE(H$7,'1. General Inputs'!$J$15,'1. General Inputs'!$L$15,'1. General Inputs'!$N$15)/12)*CHOOSE(H$7,'2. Protocols'!$K19,'2. Protocols'!$L19,'2. Protocols'!$M19)+'3. ARV Substitutions'!L45,0)</f>
        <v>#VALUE!</v>
      </c>
      <c r="I20" s="72" t="e">
        <f>MAX(H20*(1+'1. General Inputs'!$AW$23+HLOOKUP(I$7,'1. General Inputs'!$AW$17:$AY$19,ROWS('1. General Inputs'!$AU$17:$AU$19),0))+(CHOOSE(I$7,'1. General Inputs'!$J$15,'1. General Inputs'!$L$15,'1. General Inputs'!$N$15)/12)*CHOOSE(I$7,'2. Protocols'!$K19,'2. Protocols'!$L19,'2. Protocols'!$M19)+'3. ARV Substitutions'!M45,0)</f>
        <v>#VALUE!</v>
      </c>
      <c r="J20" s="72" t="e">
        <f>MAX(I20*(1+'1. General Inputs'!$AW$23+HLOOKUP(J$7,'1. General Inputs'!$AW$17:$AY$19,ROWS('1. General Inputs'!$AU$17:$AU$19),0))+(CHOOSE(J$7,'1. General Inputs'!$J$15,'1. General Inputs'!$L$15,'1. General Inputs'!$N$15)/12)*CHOOSE(J$7,'2. Protocols'!$K19,'2. Protocols'!$L19,'2. Protocols'!$M19)+'3. ARV Substitutions'!N45,0)</f>
        <v>#VALUE!</v>
      </c>
      <c r="K20" s="72" t="e">
        <f>MAX(J20*(1+'1. General Inputs'!$AW$23+HLOOKUP(K$7,'1. General Inputs'!$AW$17:$AY$19,ROWS('1. General Inputs'!$AU$17:$AU$19),0))+(CHOOSE(K$7,'1. General Inputs'!$J$15,'1. General Inputs'!$L$15,'1. General Inputs'!$N$15)/12)*CHOOSE(K$7,'2. Protocols'!$K19,'2. Protocols'!$L19,'2. Protocols'!$M19)+'3. ARV Substitutions'!O45,0)</f>
        <v>#VALUE!</v>
      </c>
      <c r="L20" s="72" t="e">
        <f>MAX(K20*(1+'1. General Inputs'!$AW$23+HLOOKUP(L$7,'1. General Inputs'!$AW$17:$AY$19,ROWS('1. General Inputs'!$AU$17:$AU$19),0))+(CHOOSE(L$7,'1. General Inputs'!$J$15,'1. General Inputs'!$L$15,'1. General Inputs'!$N$15)/12)*CHOOSE(L$7,'2. Protocols'!$K19,'2. Protocols'!$L19,'2. Protocols'!$M19)+'3. ARV Substitutions'!P45,0)</f>
        <v>#VALUE!</v>
      </c>
      <c r="M20" s="72" t="e">
        <f>MAX(L20*(1+'1. General Inputs'!$AW$23+HLOOKUP(M$7,'1. General Inputs'!$AW$17:$AY$19,ROWS('1. General Inputs'!$AU$17:$AU$19),0))+(CHOOSE(M$7,'1. General Inputs'!$J$15,'1. General Inputs'!$L$15,'1. General Inputs'!$N$15)/12)*CHOOSE(M$7,'2. Protocols'!$K19,'2. Protocols'!$L19,'2. Protocols'!$M19)+'3. ARV Substitutions'!Q45,0)</f>
        <v>#VALUE!</v>
      </c>
      <c r="N20" s="72" t="e">
        <f>MAX(M20*(1+'1. General Inputs'!$AW$23+HLOOKUP(N$7,'1. General Inputs'!$AW$17:$AY$19,ROWS('1. General Inputs'!$AU$17:$AU$19),0))+(CHOOSE(N$7,'1. General Inputs'!$J$15,'1. General Inputs'!$L$15,'1. General Inputs'!$N$15)/12)*CHOOSE(N$7,'2. Protocols'!$K19,'2. Protocols'!$L19,'2. Protocols'!$M19)+'3. ARV Substitutions'!R45,0)</f>
        <v>#VALUE!</v>
      </c>
      <c r="O20" s="72" t="e">
        <f>MAX(N20*(1+'1. General Inputs'!$AW$23+HLOOKUP(O$7,'1. General Inputs'!$AW$17:$AY$19,ROWS('1. General Inputs'!$AU$17:$AU$19),0))+(CHOOSE(O$7,'1. General Inputs'!$J$15,'1. General Inputs'!$L$15,'1. General Inputs'!$N$15)/12)*CHOOSE(O$7,'2. Protocols'!$K19,'2. Protocols'!$L19,'2. Protocols'!$M19)+'3. ARV Substitutions'!S45,0)</f>
        <v>#VALUE!</v>
      </c>
      <c r="P20" s="72" t="e">
        <f>MAX(O20*(1+'1. General Inputs'!$AW$23+HLOOKUP(P$7,'1. General Inputs'!$AW$17:$AY$19,ROWS('1. General Inputs'!$AU$17:$AU$19),0))+(CHOOSE(P$7,'1. General Inputs'!$J$15,'1. General Inputs'!$L$15,'1. General Inputs'!$N$15)/12)*CHOOSE(P$7,'2. Protocols'!$K19,'2. Protocols'!$L19,'2. Protocols'!$M19)+'3. ARV Substitutions'!T45,0)</f>
        <v>#VALUE!</v>
      </c>
      <c r="Q20" s="72" t="e">
        <f>MAX(P20*(1+'1. General Inputs'!$AW$23+HLOOKUP(Q$7,'1. General Inputs'!$AW$17:$AY$19,ROWS('1. General Inputs'!$AU$17:$AU$19),0))+(CHOOSE(Q$7,'1. General Inputs'!$J$15,'1. General Inputs'!$L$15,'1. General Inputs'!$N$15)/12)*CHOOSE(Q$7,'2. Protocols'!$K19,'2. Protocols'!$L19,'2. Protocols'!$M19)+'3. ARV Substitutions'!U45,0)</f>
        <v>#VALUE!</v>
      </c>
      <c r="R20" s="72" t="e">
        <f>MAX(Q20*(1+'1. General Inputs'!$AW$23+HLOOKUP(R$7,'1. General Inputs'!$AW$17:$AY$19,ROWS('1. General Inputs'!$AU$17:$AU$19),0))+(CHOOSE(R$7,'1. General Inputs'!$J$15,'1. General Inputs'!$L$15,'1. General Inputs'!$N$15)/12)*CHOOSE(R$7,'2. Protocols'!$K19,'2. Protocols'!$L19,'2. Protocols'!$M19)+'3. ARV Substitutions'!V45,0)</f>
        <v>#VALUE!</v>
      </c>
      <c r="S20" s="72" t="e">
        <f>MAX(R20*(1+'1. General Inputs'!$AW$23+HLOOKUP(S$7,'1. General Inputs'!$AW$17:$AY$19,ROWS('1. General Inputs'!$AU$17:$AU$19),0))+(CHOOSE(S$7,'1. General Inputs'!$J$15,'1. General Inputs'!$L$15,'1. General Inputs'!$N$15)/12)*CHOOSE(S$7,'2. Protocols'!$K19,'2. Protocols'!$L19,'2. Protocols'!$M19)+'3. ARV Substitutions'!W45,0)</f>
        <v>#VALUE!</v>
      </c>
      <c r="T20" s="72" t="e">
        <f>MAX(S20*(1+'1. General Inputs'!$AW$23+HLOOKUP(T$7,'1. General Inputs'!$AW$17:$AY$19,ROWS('1. General Inputs'!$AU$17:$AU$19),0))+(CHOOSE(T$7,'1. General Inputs'!$J$15,'1. General Inputs'!$L$15,'1. General Inputs'!$N$15)/12)*CHOOSE(T$7,'2. Protocols'!$K19,'2. Protocols'!$L19,'2. Protocols'!$M19)+'3. ARV Substitutions'!X45,0)</f>
        <v>#VALUE!</v>
      </c>
      <c r="U20" s="72" t="e">
        <f>MAX(T20*(1+'1. General Inputs'!$AW$23+HLOOKUP(U$7,'1. General Inputs'!$AW$17:$AY$19,ROWS('1. General Inputs'!$AU$17:$AU$19),0))+(CHOOSE(U$7,'1. General Inputs'!$J$15,'1. General Inputs'!$L$15,'1. General Inputs'!$N$15)/12)*CHOOSE(U$7,'2. Protocols'!$K19,'2. Protocols'!$L19,'2. Protocols'!$M19)+'3. ARV Substitutions'!Y45,0)</f>
        <v>#VALUE!</v>
      </c>
      <c r="V20" s="72" t="e">
        <f>MAX(U20*(1+'1. General Inputs'!$AW$23+HLOOKUP(V$7,'1. General Inputs'!$AW$17:$AY$19,ROWS('1. General Inputs'!$AU$17:$AU$19),0))+(CHOOSE(V$7,'1. General Inputs'!$J$15,'1. General Inputs'!$L$15,'1. General Inputs'!$N$15)/12)*CHOOSE(V$7,'2. Protocols'!$K19,'2. Protocols'!$L19,'2. Protocols'!$M19)+'3. ARV Substitutions'!Z45,0)</f>
        <v>#VALUE!</v>
      </c>
      <c r="W20" s="72" t="e">
        <f>MAX(V20*(1+'1. General Inputs'!$AW$23+HLOOKUP(W$7,'1. General Inputs'!$AW$17:$AY$19,ROWS('1. General Inputs'!$AU$17:$AU$19),0))+(CHOOSE(W$7,'1. General Inputs'!$J$15,'1. General Inputs'!$L$15,'1. General Inputs'!$N$15)/12)*CHOOSE(W$7,'2. Protocols'!$K19,'2. Protocols'!$L19,'2. Protocols'!$M19)+'3. ARV Substitutions'!AA45,0)</f>
        <v>#VALUE!</v>
      </c>
      <c r="X20" s="72" t="e">
        <f>MAX(W20*(1+'1. General Inputs'!$AW$23+HLOOKUP(X$7,'1. General Inputs'!$AW$17:$AY$19,ROWS('1. General Inputs'!$AU$17:$AU$19),0))+(CHOOSE(X$7,'1. General Inputs'!$J$15,'1. General Inputs'!$L$15,'1. General Inputs'!$N$15)/12)*CHOOSE(X$7,'2. Protocols'!$K19,'2. Protocols'!$L19,'2. Protocols'!$M19)+'3. ARV Substitutions'!AB45,0)</f>
        <v>#VALUE!</v>
      </c>
      <c r="Y20" s="72" t="e">
        <f>MAX(X20*(1+'1. General Inputs'!$AW$23+HLOOKUP(Y$7,'1. General Inputs'!$AW$17:$AY$19,ROWS('1. General Inputs'!$AU$17:$AU$19),0))+(CHOOSE(Y$7,'1. General Inputs'!$J$15,'1. General Inputs'!$L$15,'1. General Inputs'!$N$15)/12)*CHOOSE(Y$7,'2. Protocols'!$K19,'2. Protocols'!$L19,'2. Protocols'!$M19)+'3. ARV Substitutions'!AC45,0)</f>
        <v>#VALUE!</v>
      </c>
      <c r="Z20" s="72" t="e">
        <f>MAX(Y20*(1+'1. General Inputs'!$AW$23+HLOOKUP(Z$7,'1. General Inputs'!$AW$17:$AY$19,ROWS('1. General Inputs'!$AU$17:$AU$19),0))+(CHOOSE(Z$7,'1. General Inputs'!$J$15,'1. General Inputs'!$L$15,'1. General Inputs'!$N$15)/12)*CHOOSE(Z$7,'2. Protocols'!$K19,'2. Protocols'!$L19,'2. Protocols'!$M19)+'3. ARV Substitutions'!AD45,0)</f>
        <v>#VALUE!</v>
      </c>
      <c r="AA20" s="72" t="e">
        <f>MAX(Z20*(1+'1. General Inputs'!$AW$23+HLOOKUP(AA$7,'1. General Inputs'!$AW$17:$AY$19,ROWS('1. General Inputs'!$AU$17:$AU$19),0))+(CHOOSE(AA$7,'1. General Inputs'!$J$15,'1. General Inputs'!$L$15,'1. General Inputs'!$N$15)/12)*CHOOSE(AA$7,'2. Protocols'!$K19,'2. Protocols'!$L19,'2. Protocols'!$M19)+'3. ARV Substitutions'!AE45,0)</f>
        <v>#VALUE!</v>
      </c>
      <c r="AB20" s="72" t="e">
        <f>MAX(AA20*(1+'1. General Inputs'!$AW$23+HLOOKUP(AB$7,'1. General Inputs'!$AW$17:$AY$19,ROWS('1. General Inputs'!$AU$17:$AU$19),0))+(CHOOSE(AB$7,'1. General Inputs'!$J$15,'1. General Inputs'!$L$15,'1. General Inputs'!$N$15)/12)*CHOOSE(AB$7,'2. Protocols'!$K19,'2. Protocols'!$L19,'2. Protocols'!$M19)+'3. ARV Substitutions'!AF45,0)</f>
        <v>#VALUE!</v>
      </c>
      <c r="AC20" s="72" t="e">
        <f>MAX(AB20*(1+'1. General Inputs'!$AW$23+HLOOKUP(AC$7,'1. General Inputs'!$AW$17:$AY$19,ROWS('1. General Inputs'!$AU$17:$AU$19),0))+(CHOOSE(AC$7,'1. General Inputs'!$J$15,'1. General Inputs'!$L$15,'1. General Inputs'!$N$15)/12)*CHOOSE(AC$7,'2. Protocols'!$K19,'2. Protocols'!$L19,'2. Protocols'!$M19)+'3. ARV Substitutions'!AG45,0)</f>
        <v>#VALUE!</v>
      </c>
      <c r="AD20" s="72" t="e">
        <f>MAX(AC20*(1+'1. General Inputs'!$AW$23+HLOOKUP(AD$7,'1. General Inputs'!$AW$17:$AY$19,ROWS('1. General Inputs'!$AU$17:$AU$19),0))+(CHOOSE(AD$7,'1. General Inputs'!$J$15,'1. General Inputs'!$L$15,'1. General Inputs'!$N$15)/12)*CHOOSE(AD$7,'2. Protocols'!$K19,'2. Protocols'!$L19,'2. Protocols'!$M19)+'3. ARV Substitutions'!AH45,0)</f>
        <v>#VALUE!</v>
      </c>
      <c r="AE20" s="72" t="e">
        <f>MAX(AD20*(1+'1. General Inputs'!$AW$23+HLOOKUP(AE$7,'1. General Inputs'!$AW$17:$AY$19,ROWS('1. General Inputs'!$AU$17:$AU$19),0))+(CHOOSE(AE$7,'1. General Inputs'!$J$15,'1. General Inputs'!$L$15,'1. General Inputs'!$N$15)/12)*CHOOSE(AE$7,'2. Protocols'!$K19,'2. Protocols'!$L19,'2. Protocols'!$M19)+'3. ARV Substitutions'!AI45,0)</f>
        <v>#VALUE!</v>
      </c>
      <c r="AF20" s="72" t="e">
        <f>MAX(AE20*(1+'1. General Inputs'!$AW$23+HLOOKUP(AF$7,'1. General Inputs'!$AW$17:$AY$19,ROWS('1. General Inputs'!$AU$17:$AU$19),0))+(CHOOSE(AF$7,'1. General Inputs'!$J$15,'1. General Inputs'!$L$15,'1. General Inputs'!$N$15)/12)*CHOOSE(AF$7,'2. Protocols'!$K19,'2. Protocols'!$L19,'2. Protocols'!$M19)+'3. ARV Substitutions'!AJ45,0)</f>
        <v>#VALUE!</v>
      </c>
      <c r="AG20" s="72" t="e">
        <f>MAX(AF20*(1+'1. General Inputs'!$AW$23+HLOOKUP(AG$7,'1. General Inputs'!$AW$17:$AY$19,ROWS('1. General Inputs'!$AU$17:$AU$19),0))+(CHOOSE(AG$7,'1. General Inputs'!$J$15,'1. General Inputs'!$L$15,'1. General Inputs'!$N$15)/12)*CHOOSE(AG$7,'2. Protocols'!$K19,'2. Protocols'!$L19,'2. Protocols'!$M19)+'3. ARV Substitutions'!AK45,0)</f>
        <v>#VALUE!</v>
      </c>
      <c r="AH20" s="72" t="e">
        <f>MAX(AG20*(1+'1. General Inputs'!$AW$23+HLOOKUP(AH$7,'1. General Inputs'!$AW$17:$AY$19,ROWS('1. General Inputs'!$AU$17:$AU$19),0))+(CHOOSE(AH$7,'1. General Inputs'!$J$15,'1. General Inputs'!$L$15,'1. General Inputs'!$N$15)/12)*CHOOSE(AH$7,'2. Protocols'!$K19,'2. Protocols'!$L19,'2. Protocols'!$M19)+'3. ARV Substitutions'!AL45,0)</f>
        <v>#VALUE!</v>
      </c>
      <c r="AI20" s="72" t="e">
        <f>MAX(AH20*(1+'1. General Inputs'!$AW$23+HLOOKUP(AI$7,'1. General Inputs'!$AW$17:$AY$19,ROWS('1. General Inputs'!$AU$17:$AU$19),0))+(CHOOSE(AI$7,'1. General Inputs'!$J$15,'1. General Inputs'!$L$15,'1. General Inputs'!$N$15)/12)*CHOOSE(AI$7,'2. Protocols'!$K19,'2. Protocols'!$L19,'2. Protocols'!$M19)+'3. ARV Substitutions'!AM45,0)</f>
        <v>#VALUE!</v>
      </c>
      <c r="AJ20" s="72" t="e">
        <f>MAX(AI20*(1+'1. General Inputs'!$AW$23+HLOOKUP(AJ$7,'1. General Inputs'!$AW$17:$AY$19,ROWS('1. General Inputs'!$AU$17:$AU$19),0))+(CHOOSE(AJ$7,'1. General Inputs'!$J$15,'1. General Inputs'!$L$15,'1. General Inputs'!$N$15)/12)*CHOOSE(AJ$7,'2. Protocols'!$K19,'2. Protocols'!$L19,'2. Protocols'!$M19)+'3. ARV Substitutions'!AN45,0)</f>
        <v>#VALUE!</v>
      </c>
      <c r="AK20" s="72" t="e">
        <f>MAX(AJ20*(1+'1. General Inputs'!$AW$23+HLOOKUP(AK$7,'1. General Inputs'!$AW$17:$AY$19,ROWS('1. General Inputs'!$AU$17:$AU$19),0))+(CHOOSE(AK$7,'1. General Inputs'!$J$15,'1. General Inputs'!$L$15,'1. General Inputs'!$N$15)/12)*CHOOSE(AK$7,'2. Protocols'!$K19,'2. Protocols'!$L19,'2. Protocols'!$M19)+'3. ARV Substitutions'!AO45,0)</f>
        <v>#VALUE!</v>
      </c>
      <c r="AL20" s="72" t="e">
        <f>MAX(AK20*(1+'1. General Inputs'!$AW$23+HLOOKUP(AL$7,'1. General Inputs'!$AW$17:$AY$19,ROWS('1. General Inputs'!$AU$17:$AU$19),0))+(CHOOSE(AL$7,'1. General Inputs'!$J$15,'1. General Inputs'!$L$15,'1. General Inputs'!$N$15)/12)*CHOOSE(AL$7,'2. Protocols'!$K19,'2. Protocols'!$L19,'2. Protocols'!$M19)+'3. ARV Substitutions'!AP45,0)</f>
        <v>#VALUE!</v>
      </c>
      <c r="AM20" s="72" t="e">
        <f>MAX(AL20*(1+'1. General Inputs'!$AW$23+HLOOKUP(AM$7,'1. General Inputs'!$AW$17:$AY$19,ROWS('1. General Inputs'!$AU$17:$AU$19),0))+(CHOOSE(AM$7,'1. General Inputs'!$J$15,'1. General Inputs'!$L$15,'1. General Inputs'!$N$15)/12)*CHOOSE(AM$7,'2. Protocols'!$K19,'2. Protocols'!$L19,'2. Protocols'!$M19)+'3. ARV Substitutions'!AQ45,0)</f>
        <v>#VALUE!</v>
      </c>
      <c r="AN20" s="72" t="e">
        <f>MAX(AM20*(1+'1. General Inputs'!$AW$23+HLOOKUP(AN$7,'1. General Inputs'!$AW$17:$AY$19,ROWS('1. General Inputs'!$AU$17:$AU$19),0))+(CHOOSE(AN$7,'1. General Inputs'!$J$15,'1. General Inputs'!$L$15,'1. General Inputs'!$N$15)/12)*CHOOSE(AN$7,'2. Protocols'!$K19,'2. Protocols'!$L19,'2. Protocols'!$M19)+'3. ARV Substitutions'!AR45,0)</f>
        <v>#VALUE!</v>
      </c>
      <c r="AO20" s="72" t="e">
        <f>MAX(AN20*(1+'1. General Inputs'!$AW$23+HLOOKUP(AO$7,'1. General Inputs'!$AW$17:$AY$19,ROWS('1. General Inputs'!$AU$17:$AU$19),0))+(CHOOSE(AO$7,'1. General Inputs'!$J$15,'1. General Inputs'!$L$15,'1. General Inputs'!$N$15)/12)*CHOOSE(AO$7,'2. Protocols'!$K19,'2. Protocols'!$L19,'2. Protocols'!$M19)+'3. ARV Substitutions'!AS45,0)</f>
        <v>#VALUE!</v>
      </c>
      <c r="AP20" s="72" t="e">
        <f>MAX(AO20*(1+'1. General Inputs'!$AW$23+HLOOKUP(AP$7,'1. General Inputs'!$AW$17:$AY$19,ROWS('1. General Inputs'!$AU$17:$AU$19),0))+(CHOOSE(AP$7,'1. General Inputs'!$J$15,'1. General Inputs'!$L$15,'1. General Inputs'!$N$15)/12)*CHOOSE(AP$7,'2. Protocols'!$K19,'2. Protocols'!$L19,'2. Protocols'!$M19)+'3. ARV Substitutions'!AT45,0)</f>
        <v>#VALUE!</v>
      </c>
      <c r="AQ20" s="72" t="e">
        <f>MAX(AP20*(1+'1. General Inputs'!$AW$23+HLOOKUP(AQ$7,'1. General Inputs'!$AW$17:$AY$19,ROWS('1. General Inputs'!$AU$17:$AU$19),0))+(CHOOSE(AQ$7,'1. General Inputs'!$J$15,'1. General Inputs'!$L$15,'1. General Inputs'!$N$15)/12)*CHOOSE(AQ$7,'2. Protocols'!$K19,'2. Protocols'!$L19,'2. Protocols'!$M19)+'3. ARV Substitutions'!AU45,0)</f>
        <v>#VALUE!</v>
      </c>
      <c r="CA20" s="51" t="e">
        <f t="shared" si="30"/>
        <v>#VALUE!</v>
      </c>
      <c r="CB20" s="51" t="e">
        <f t="shared" si="31"/>
        <v>#VALUE!</v>
      </c>
      <c r="CC20" s="51" t="e">
        <f t="shared" si="32"/>
        <v>#VALUE!</v>
      </c>
      <c r="CD20" s="51" t="e">
        <f t="shared" si="33"/>
        <v>#VALUE!</v>
      </c>
      <c r="CE20" s="51" t="e">
        <f t="shared" si="34"/>
        <v>#VALUE!</v>
      </c>
      <c r="CF20" s="51" t="e">
        <f t="shared" si="35"/>
        <v>#VALUE!</v>
      </c>
      <c r="CG20" s="51" t="e">
        <f t="shared" si="36"/>
        <v>#VALUE!</v>
      </c>
      <c r="CH20" s="51" t="e">
        <f t="shared" si="37"/>
        <v>#VALUE!</v>
      </c>
      <c r="CI20" s="51" t="e">
        <f t="shared" si="38"/>
        <v>#VALUE!</v>
      </c>
      <c r="CJ20" s="51" t="e">
        <f t="shared" si="39"/>
        <v>#VALUE!</v>
      </c>
      <c r="CK20" s="51" t="e">
        <f t="shared" si="40"/>
        <v>#VALUE!</v>
      </c>
      <c r="CL20" s="51" t="e">
        <f t="shared" si="41"/>
        <v>#VALUE!</v>
      </c>
      <c r="CM20" s="51" t="e">
        <f t="shared" si="42"/>
        <v>#VALUE!</v>
      </c>
      <c r="CN20" s="51" t="e">
        <f t="shared" si="43"/>
        <v>#VALUE!</v>
      </c>
      <c r="CO20" s="51" t="e">
        <f t="shared" si="44"/>
        <v>#VALUE!</v>
      </c>
      <c r="CP20" s="51" t="e">
        <f t="shared" si="45"/>
        <v>#VALUE!</v>
      </c>
      <c r="CQ20" s="51" t="e">
        <f t="shared" si="46"/>
        <v>#VALUE!</v>
      </c>
      <c r="CR20" s="51" t="e">
        <f t="shared" si="47"/>
        <v>#VALUE!</v>
      </c>
      <c r="CS20" s="51" t="e">
        <f t="shared" si="48"/>
        <v>#VALUE!</v>
      </c>
      <c r="CT20" s="51" t="e">
        <f t="shared" si="49"/>
        <v>#VALUE!</v>
      </c>
      <c r="CU20" s="51" t="e">
        <f t="shared" si="50"/>
        <v>#VALUE!</v>
      </c>
      <c r="CV20" s="51" t="e">
        <f t="shared" si="51"/>
        <v>#VALUE!</v>
      </c>
      <c r="CW20" s="51" t="e">
        <f t="shared" si="52"/>
        <v>#VALUE!</v>
      </c>
      <c r="CX20" s="51" t="e">
        <f t="shared" si="53"/>
        <v>#VALUE!</v>
      </c>
      <c r="CY20" s="51" t="e">
        <f t="shared" si="54"/>
        <v>#VALUE!</v>
      </c>
      <c r="CZ20" s="51" t="e">
        <f t="shared" si="55"/>
        <v>#VALUE!</v>
      </c>
      <c r="DA20" s="51" t="e">
        <f t="shared" si="56"/>
        <v>#VALUE!</v>
      </c>
      <c r="DB20" s="51" t="e">
        <f t="shared" si="57"/>
        <v>#VALUE!</v>
      </c>
      <c r="DC20" s="51" t="e">
        <f t="shared" si="58"/>
        <v>#VALUE!</v>
      </c>
      <c r="DD20" s="51" t="e">
        <f t="shared" si="59"/>
        <v>#VALUE!</v>
      </c>
      <c r="DE20" s="51" t="e">
        <f t="shared" si="60"/>
        <v>#VALUE!</v>
      </c>
      <c r="DF20" s="51" t="e">
        <f t="shared" si="61"/>
        <v>#VALUE!</v>
      </c>
      <c r="DG20" s="51" t="e">
        <f t="shared" si="62"/>
        <v>#VALUE!</v>
      </c>
      <c r="DH20" s="51" t="e">
        <f t="shared" si="63"/>
        <v>#VALUE!</v>
      </c>
      <c r="DI20" s="51" t="e">
        <f t="shared" si="64"/>
        <v>#VALUE!</v>
      </c>
      <c r="DJ20" s="51" t="e">
        <f t="shared" si="65"/>
        <v>#VALUE!</v>
      </c>
      <c r="DL20" s="21" t="str">
        <f>CONCATENATE('2. Protocols'!C19, '2. Protocols'!D19, '2. Protocols'!E19)</f>
        <v>+</v>
      </c>
      <c r="DM20" s="21" t="str">
        <f>CONCATENATE('2. Protocols'!C19, '2. Protocols'!D19, '2. Protocols'!E19, '2. Protocols'!F19, '2. Protocols'!G19,)</f>
        <v>++</v>
      </c>
      <c r="DO20" s="27">
        <f>IF(AND(OR(ISBLANK(DO$9),DO$9=0)=FALSE,OR(DO$9='2. Protocols'!$C19,DO$9='2. Protocols'!$E19,DO$9='2. Protocols'!$G19)),1,0)*'4. Formulations'!$I19</f>
        <v>0</v>
      </c>
      <c r="DP20" s="27">
        <f>IF(AND(OR(ISBLANK(DP$9),DP$9=0)=FALSE,OR(DP$9='2. Protocols'!$C19,DP$9='2. Protocols'!$E19,DP$9='2. Protocols'!$G19)),1,0)*'4. Formulations'!$I19</f>
        <v>0</v>
      </c>
      <c r="DQ20" s="27">
        <f>IF(AND(OR(ISBLANK(DQ$9),DQ$9=0)=FALSE,OR(DQ$9='2. Protocols'!$C19,DQ$9='2. Protocols'!$E19,DQ$9='2. Protocols'!$G19)),1,0)*'4. Formulations'!$I19</f>
        <v>0</v>
      </c>
      <c r="DR20" s="27">
        <f>IF(AND(OR(ISBLANK(DR$9),DR$9=0)=FALSE,OR(DR$9='2. Protocols'!$C19,DR$9='2. Protocols'!$E19,DR$9='2. Protocols'!$G19)),1,0)*'4. Formulations'!$I19</f>
        <v>0</v>
      </c>
      <c r="DS20" s="27">
        <f>IF(AND(OR(ISBLANK(DS$9),DS$9=0)=FALSE,OR(DS$9='2. Protocols'!$C19,DS$9='2. Protocols'!$E19,DS$9='2. Protocols'!$G19)),1,0)*'4. Formulations'!$I19</f>
        <v>0</v>
      </c>
      <c r="DT20" s="27">
        <f>IF(AND(OR(ISBLANK(DT$9),DT$9=0)=FALSE,OR(DT$9='2. Protocols'!$C19,DT$9='2. Protocols'!$E19,DT$9='2. Protocols'!$G19)),1,0)*'4. Formulations'!$I19</f>
        <v>0</v>
      </c>
      <c r="DU20" s="27">
        <f>IF(AND(OR(ISBLANK(DU$9),DU$9=0)=FALSE,OR(DU$9='2. Protocols'!$C19,DU$9='2. Protocols'!$E19,DU$9='2. Protocols'!$G19)),1,0)*'4. Formulations'!$I19</f>
        <v>0</v>
      </c>
      <c r="DV20" s="27">
        <f>IF(AND(OR(ISBLANK(DV$9),DV$9=0)=FALSE,OR(DV$9='2. Protocols'!$C19,DV$9='2. Protocols'!$E19,DV$9='2. Protocols'!$G19)),1,0)*'4. Formulations'!$I19</f>
        <v>0</v>
      </c>
      <c r="DW20" s="27">
        <f>IF(AND(OR(ISBLANK(DW$9),DW$9=0)=FALSE,OR(DW$9='2. Protocols'!$C19,DW$9='2. Protocols'!$E19,DW$9='2. Protocols'!$G19)),1,0)*'4. Formulations'!$I19</f>
        <v>0</v>
      </c>
      <c r="DX20" s="27">
        <f>IF(AND(OR(ISBLANK(DX$9),DX$9=0)=FALSE,OR(DX$9='2. Protocols'!$C19,DX$9='2. Protocols'!$E19,DX$9='2. Protocols'!$G19)),1,0)*'4. Formulations'!$I19</f>
        <v>0</v>
      </c>
      <c r="DY20" s="27">
        <f>IF(AND(OR(ISBLANK(DY$9),DY$9=0)=FALSE,OR(DY$9='2. Protocols'!$C19,DY$9='2. Protocols'!$E19,DY$9='2. Protocols'!$G19)),1,0)*'4. Formulations'!$I19</f>
        <v>0</v>
      </c>
      <c r="DZ20" s="27">
        <f>IF(AND(OR(ISBLANK(DZ$9),DZ$9=0)=FALSE,OR(DZ$9='2. Protocols'!$C19,DZ$9='2. Protocols'!$E19,DZ$9='2. Protocols'!$G19)),1,0)*'4. Formulations'!$I19</f>
        <v>0</v>
      </c>
      <c r="EA20" s="27">
        <f>IF(AND(OR(ISBLANK(EA$9),EA$9=0)=FALSE,OR(EA$9='2. Protocols'!$C19,EA$9='2. Protocols'!$E19,EA$9='2. Protocols'!$G19)),1,0)*'4. Formulations'!$I19</f>
        <v>0</v>
      </c>
      <c r="EB20" s="27">
        <f>IF(AND(OR(ISBLANK(EB$9),EB$9=0)=FALSE,OR(EB$9='2. Protocols'!$C19,EB$9='2. Protocols'!$E19,EB$9='2. Protocols'!$G19)),1,0)*'4. Formulations'!$I19</f>
        <v>0</v>
      </c>
      <c r="EC20" s="27">
        <f>IF(AND(OR(ISBLANK(EC$9),EC$9=0)=FALSE,OR(EC$9='2. Protocols'!$C19,EC$9='2. Protocols'!$E19,EC$9='2. Protocols'!$G19)),1,0)*'4. Formulations'!$I19</f>
        <v>0</v>
      </c>
      <c r="ED20" s="27">
        <f>IF(AND(OR(ISBLANK(ED$9),ED$9=0)=FALSE,OR(ED$9='2. Protocols'!$C19,ED$9='2. Protocols'!$E19,ED$9='2. Protocols'!$G19)),1,0)*'4. Formulations'!$I19</f>
        <v>0</v>
      </c>
      <c r="EE20" s="27">
        <f>IF(AND(OR(ISBLANK(EE$9),EE$9=0)=FALSE,OR(EE$9='2. Protocols'!$C19,EE$9='2. Protocols'!$E19,EE$9='2. Protocols'!$G19)),1,0)*'4. Formulations'!$I19</f>
        <v>0</v>
      </c>
      <c r="EF20" s="27">
        <f>IF(AND(OR(ISBLANK(EF$9),EF$9=0)=FALSE,OR(EF$9='2. Protocols'!$C19,EF$9='2. Protocols'!$E19,EF$9='2. Protocols'!$G19)),1,0)*'4. Formulations'!$I19</f>
        <v>0</v>
      </c>
      <c r="EG20" s="27">
        <f>IF(AND(OR(ISBLANK(EG$9),EG$9=0)=FALSE,OR(EG$9='2. Protocols'!$C19,EG$9='2. Protocols'!$E19,EG$9='2. Protocols'!$G19)),1,0)*'4. Formulations'!$I19</f>
        <v>0</v>
      </c>
      <c r="EH20" s="27">
        <f>IF(AND(OR(ISBLANK(EH$9),EH$9=0)=FALSE,OR(EH$9='2. Protocols'!$C19,EH$9='2. Protocols'!$E19,EH$9='2. Protocols'!$G19)),1,0)*'4. Formulations'!$I19</f>
        <v>0</v>
      </c>
      <c r="EI20" s="27">
        <f>IF(AND(OR(ISBLANK(EI$9),EI$9=0)=FALSE,OR(EI$9='2. Protocols'!$C19,EI$9='2. Protocols'!$E19,EI$9='2. Protocols'!$G19)),1,0)*'4. Formulations'!$I19</f>
        <v>0</v>
      </c>
      <c r="EJ20" s="27">
        <f>IF(AND(OR(ISBLANK(EJ$9),EJ$9=0)=FALSE,OR(EJ$9='2. Protocols'!$C19,EJ$9='2. Protocols'!$E19,EJ$9='2. Protocols'!$G19)),1,0)*'4. Formulations'!$I19</f>
        <v>0</v>
      </c>
      <c r="EK20" s="27">
        <f>IF(AND(OR(ISBLANK(EK$9),EK$9=0)=FALSE,OR(EK$9='2. Protocols'!$C19,EK$9='2. Protocols'!$E19,EK$9='2. Protocols'!$G19)),1,0)*'4. Formulations'!$I19</f>
        <v>0</v>
      </c>
      <c r="EL20" s="27">
        <f>IF(AND(OR(ISBLANK(EL$9),EL$9=0)=FALSE,OR(EL$9='2. Protocols'!$C19,EL$9='2. Protocols'!$E19,EL$9='2. Protocols'!$G19)),1,0)*'4. Formulations'!$I19</f>
        <v>0</v>
      </c>
      <c r="EM20" s="27">
        <f>IF(AND(OR(ISBLANK(EM$9),EM$9=0)=FALSE,OR(EM$9='2. Protocols'!$C19,EM$9='2. Protocols'!$E19,EM$9='2. Protocols'!$G19)),1,0)*'4. Formulations'!$I19</f>
        <v>0</v>
      </c>
      <c r="EN20" s="27">
        <f>IF(AND(OR(ISBLANK(EN$9),EN$9=0)=FALSE,OR(EN$9='2. Protocols'!$C19,EN$9='2. Protocols'!$E19,EN$9='2. Protocols'!$G19)),1,0)*'4. Formulations'!$I19</f>
        <v>0</v>
      </c>
      <c r="EO20" s="27">
        <f>IF(AND(OR(ISBLANK(EO$9),EO$9=0)=FALSE,OR(EO$9='2. Protocols'!$C19,EO$9='2. Protocols'!$E19,EO$9='2. Protocols'!$G19)),1,0)*'4. Formulations'!$I19</f>
        <v>0</v>
      </c>
      <c r="EP20" s="27">
        <f>IF(AND(OR(ISBLANK(EP$9),EP$9=0)=FALSE,OR(EP$9='2. Protocols'!$C19,EP$9='2. Protocols'!$E19,EP$9='2. Protocols'!$G19)),1,0)*'4. Formulations'!$I19</f>
        <v>0</v>
      </c>
      <c r="EQ20" s="27">
        <f>IF(AND(OR(ISBLANK(EQ$9),EQ$9=0)=FALSE,OR(EQ$9='2. Protocols'!$C19,EQ$9='2. Protocols'!$E19,EQ$9='2. Protocols'!$G19)),1,0)*'4. Formulations'!$I19</f>
        <v>0</v>
      </c>
      <c r="ER20" s="27">
        <f>IF(AND(OR(ISBLANK(ER$9),ER$9=0)=FALSE,OR(ER$9='2. Protocols'!$C19,ER$9='2. Protocols'!$E19,ER$9='2. Protocols'!$G19)),1,0)*'4. Formulations'!$I19</f>
        <v>0</v>
      </c>
      <c r="ES20" s="27">
        <f>IF(AND(OR(ISBLANK(ES$9),ES$9=0)=FALSE,OR(ES$9='2. Protocols'!$C19,ES$9='2. Protocols'!$E19,ES$9='2. Protocols'!$G19)),1,0)*'4. Formulations'!$I19</f>
        <v>0</v>
      </c>
      <c r="ET20" s="27">
        <f>IF(AND(OR(ISBLANK(ET$9),ET$9=0)=FALSE,OR(ET$9='2. Protocols'!$C19,ET$9='2. Protocols'!$E19,ET$9='2. Protocols'!$G19)),1,0)*'4. Formulations'!$I19</f>
        <v>0</v>
      </c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N20" s="27">
        <f>IF(AND(OR(ISBLANK(FN$9),FN$9=0)=FALSE,FN$9=$DL20),1,0)*'4. Formulations'!$J19</f>
        <v>0</v>
      </c>
      <c r="FO20" s="27">
        <f>IF(AND(OR(ISBLANK(FO$9),FO$9=0)=FALSE,FO$9=$DL20),1,0)*'4. Formulations'!$J19</f>
        <v>0</v>
      </c>
      <c r="FP20" s="27">
        <f>IF(AND(OR(ISBLANK(FP$9),FP$9=0)=FALSE,FP$9=$DL20),1,0)*'4. Formulations'!$J19</f>
        <v>0</v>
      </c>
      <c r="FQ20" s="27">
        <f>IF(AND(OR(ISBLANK(FQ$9),FQ$9=0)=FALSE,FQ$9=$DL20),1,0)*'4. Formulations'!$J19</f>
        <v>0</v>
      </c>
      <c r="FR20" s="27">
        <f>IF(AND(OR(ISBLANK(FR$9),FR$9=0)=FALSE,FR$9=$DL20),1,0)*'4. Formulations'!$J19</f>
        <v>0</v>
      </c>
      <c r="FS20" s="27">
        <f>IF(AND(OR(ISBLANK(FS$9),FS$9=0)=FALSE,FS$9=$DL20),1,0)*'4. Formulations'!$J19</f>
        <v>0</v>
      </c>
      <c r="FT20" s="27">
        <f>IF(AND(OR(ISBLANK(FT$9),FT$9=0)=FALSE,FT$9=$DL20),1,0)*'4. Formulations'!$J19</f>
        <v>0</v>
      </c>
      <c r="FU20" s="27">
        <f>IF(AND(OR(ISBLANK(FU$9),FU$9=0)=FALSE,FU$9=$DL20),1,0)*'4. Formulations'!$J19</f>
        <v>0</v>
      </c>
      <c r="FV20" s="27">
        <f>IF(AND(OR(ISBLANK(FV$9),FV$9=0)=FALSE,FV$9=$DL20),1,0)*'4. Formulations'!$J19</f>
        <v>0</v>
      </c>
      <c r="FW20" s="27">
        <f>IF(AND(OR(ISBLANK(FW$9),FW$9=0)=FALSE,FW$9=$DL20),1,0)*'4. Formulations'!$J19</f>
        <v>0</v>
      </c>
      <c r="FX20" s="27">
        <f>IF(AND(OR(ISBLANK(FX$9),FX$9=0)=FALSE,FX$9=$DL20),1,0)*'4. Formulations'!$J19</f>
        <v>0</v>
      </c>
      <c r="FY20" s="27">
        <f>IF(AND(OR(ISBLANK(FY$9),FY$9=0)=FALSE,FY$9=$DL20),1,0)*'4. Formulations'!$J19</f>
        <v>0</v>
      </c>
      <c r="FZ20" s="27">
        <f>IF(AND(OR(ISBLANK(FZ$9),FZ$9=0)=FALSE,FZ$9=$DL20),1,0)*'4. Formulations'!$J19</f>
        <v>0</v>
      </c>
      <c r="GA20" s="27">
        <f>IF(AND(OR(ISBLANK(GA$9),GA$9=0)=FALSE,GA$9=$DL20),1,0)*'4. Formulations'!$J19</f>
        <v>0</v>
      </c>
      <c r="GB20" s="27">
        <f>IF(AND(OR(ISBLANK(GB$9),GB$9=0)=FALSE,GB$9=$DL20),1,0)*'4. Formulations'!$J19</f>
        <v>0</v>
      </c>
      <c r="GC20" s="27">
        <f>IF(AND(OR(ISBLANK(GC$9),GC$9=0)=FALSE,GC$9=$DL20),1,0)*'4. Formulations'!$J19</f>
        <v>0</v>
      </c>
      <c r="GD20" s="27">
        <f>IF(AND(OR(ISBLANK(GD$9),GD$9=0)=FALSE,GD$9=$DL20),1,0)*'4. Formulations'!$J19</f>
        <v>0</v>
      </c>
      <c r="GE20" s="27"/>
      <c r="GF20" s="27"/>
      <c r="GG20" s="27"/>
      <c r="GI20" s="27">
        <f>IF(AND(OR(ISBLANK(GI$9),GI$9=0)=FALSE,SUM($FN20:$GD20)&gt;0,GI$9='2. Protocols'!$G19),1,0)*'4. Formulations'!$J19</f>
        <v>0</v>
      </c>
      <c r="GJ20" s="27">
        <f>IF(AND(OR(ISBLANK(GJ$9),GJ$9=0)=FALSE,SUM($FN20:$GD20)&gt;0,GJ$9='2. Protocols'!$G19),1,0)*'4. Formulations'!$J19</f>
        <v>0</v>
      </c>
      <c r="GK20" s="27">
        <f>IF(AND(OR(ISBLANK(GK$9),GK$9=0)=FALSE,SUM($FN20:$GD20)&gt;0,GK$9='2. Protocols'!$G19),1,0)*'4. Formulations'!$J19</f>
        <v>0</v>
      </c>
      <c r="GL20" s="27">
        <f>IF(AND(OR(ISBLANK(GL$9),GL$9=0)=FALSE,SUM($FN20:$GD20)&gt;0,GL$9='2. Protocols'!$G19),1,0)*'4. Formulations'!$J19</f>
        <v>0</v>
      </c>
      <c r="GM20" s="27">
        <f>IF(AND(OR(ISBLANK(GM$9),GM$9=0)=FALSE,SUM($FN20:$GD20)&gt;0,GM$9='2. Protocols'!$G19),1,0)*'4. Formulations'!$J19</f>
        <v>0</v>
      </c>
      <c r="GN20" s="27">
        <f>IF(AND(OR(ISBLANK(GN$9),GN$9=0)=FALSE,SUM($FN20:$GD20)&gt;0,GN$9='2. Protocols'!$G19),1,0)*'4. Formulations'!$J19</f>
        <v>0</v>
      </c>
      <c r="GO20" s="27">
        <f>IF(AND(OR(ISBLANK(GO$9),GO$9=0)=FALSE,SUM($FN20:$GD20)&gt;0,GO$9='2. Protocols'!$G19),1,0)*'4. Formulations'!$J19</f>
        <v>0</v>
      </c>
      <c r="GP20" s="27">
        <f>IF(AND(OR(ISBLANK(GP$9),GP$9=0)=FALSE,SUM($FN20:$GD20)&gt;0,GP$9='2. Protocols'!$G19),1,0)*'4. Formulations'!$J19</f>
        <v>0</v>
      </c>
      <c r="GQ20" s="27">
        <f>IF(AND(OR(ISBLANK(GQ$9),GQ$9=0)=FALSE,SUM($FN20:$GD20)&gt;0,GQ$9='2. Protocols'!$G19),1,0)*'4. Formulations'!$J19</f>
        <v>0</v>
      </c>
      <c r="GR20" s="27">
        <f>IF(AND(OR(ISBLANK(GR$9),GR$9=0)=FALSE,SUM($FN20:$GD20)&gt;0,GR$9='2. Protocols'!$G19),1,0)*'4. Formulations'!$J19</f>
        <v>0</v>
      </c>
      <c r="GS20" s="27">
        <f>IF(AND(OR(ISBLANK(GS$9),GS$9=0)=FALSE,SUM($FN20:$GD20)&gt;0,GS$9='2. Protocols'!$G19),1,0)*'4. Formulations'!$J19</f>
        <v>0</v>
      </c>
      <c r="GT20" s="27">
        <f>IF(AND(OR(ISBLANK(GT$9),GT$9=0)=FALSE,SUM($FN20:$GD20)&gt;0,GT$9='2. Protocols'!$G19),1,0)*'4. Formulations'!$J19</f>
        <v>0</v>
      </c>
      <c r="GU20" s="27">
        <f>IF(AND(OR(ISBLANK(GU$9),GU$9=0)=FALSE,SUM($FN20:$GD20)&gt;0,GU$9='2. Protocols'!$G19),1,0)*'4. Formulations'!$J19</f>
        <v>0</v>
      </c>
      <c r="GV20" s="27">
        <f>IF(AND(OR(ISBLANK(GV$9),GV$9=0)=FALSE,SUM($FN20:$GD20)&gt;0,GV$9='2. Protocols'!$G19),1,0)*'4. Formulations'!$J19</f>
        <v>0</v>
      </c>
      <c r="GW20" s="27">
        <f>IF(AND(OR(ISBLANK(GW$9),GW$9=0)=FALSE,SUM($FN20:$GD20)&gt;0,GW$9='2. Protocols'!$G19),1,0)*'4. Formulations'!$J19</f>
        <v>0</v>
      </c>
      <c r="GX20" s="27">
        <f>IF(AND(OR(ISBLANK(GX$9),GX$9=0)=FALSE,SUM($FN20:$GD20)&gt;0,GX$9='2. Protocols'!$G19),1,0)*'4. Formulations'!$J19</f>
        <v>0</v>
      </c>
      <c r="GY20" s="27">
        <f>IF(AND(OR(ISBLANK(GY$9),GY$9=0)=FALSE,SUM($FN20:$GD20)&gt;0,GY$9='2. Protocols'!$G19),1,0)*'4. Formulations'!$J19</f>
        <v>0</v>
      </c>
      <c r="GZ20" s="27">
        <f>IF(AND(OR(ISBLANK(GZ$9),GZ$9=0)=FALSE,SUM($FN20:$GD20)&gt;0,GZ$9='2. Protocols'!$G19),1,0)*'4. Formulations'!$J19</f>
        <v>0</v>
      </c>
      <c r="HA20" s="27">
        <f>IF(AND(OR(ISBLANK(HA$9),HA$9=0)=FALSE,SUM($FN20:$GD20)&gt;0,HA$9='2. Protocols'!$G19),1,0)*'4. Formulations'!$J19</f>
        <v>0</v>
      </c>
      <c r="HB20" s="27">
        <f>IF(AND(OR(ISBLANK(HB$9),HB$9=0)=FALSE,SUM($FN20:$GD20)&gt;0,HB$9='2. Protocols'!$G19),1,0)*'4. Formulations'!$J19</f>
        <v>0</v>
      </c>
      <c r="HC20" s="27">
        <f>IF(AND(OR(ISBLANK(HC$9),HC$9=0)=FALSE,SUM($FN20:$GD20)&gt;0,HC$9='2. Protocols'!$G19),1,0)*'4. Formulations'!$J19</f>
        <v>0</v>
      </c>
      <c r="HD20" s="27">
        <f>IF(AND(OR(ISBLANK(HD$9),HD$9=0)=FALSE,SUM($FN20:$GD20)&gt;0,HD$9='2. Protocols'!$G19),1,0)*'4. Formulations'!$J19</f>
        <v>0</v>
      </c>
      <c r="HE20" s="27">
        <f>IF(AND(OR(ISBLANK(HE$9),HE$9=0)=FALSE,SUM($FN20:$GD20)&gt;0,HE$9='2. Protocols'!$G19),1,0)*'4. Formulations'!$J19</f>
        <v>0</v>
      </c>
      <c r="HF20" s="27">
        <f>IF(AND(OR(ISBLANK(HF$9),HF$9=0)=FALSE,SUM($FN20:$GD20)&gt;0,HF$9='2. Protocols'!$G19),1,0)*'4. Formulations'!$J19</f>
        <v>0</v>
      </c>
      <c r="HG20" s="27">
        <f>IF(AND(OR(ISBLANK(HG$9),HG$9=0)=FALSE,SUM($FN20:$GD20)&gt;0,HG$9='2. Protocols'!$G19),1,0)*'4. Formulations'!$J19</f>
        <v>0</v>
      </c>
      <c r="HH20" s="27">
        <f>IF(AND(OR(ISBLANK(HH$9),HH$9=0)=FALSE,SUM($FN20:$GD20)&gt;0,HH$9='2. Protocols'!$G19),1,0)*'4. Formulations'!$J19</f>
        <v>0</v>
      </c>
      <c r="HI20" s="27">
        <f>IF(AND(OR(ISBLANK(HI$9),HI$9=0)=FALSE,SUM($FN20:$GD20)&gt;0,HI$9='2. Protocols'!$G19),1,0)*'4. Formulations'!$J19</f>
        <v>0</v>
      </c>
      <c r="HJ20" s="27">
        <f>IF(AND(OR(ISBLANK(HJ$9),HJ$9=0)=FALSE,SUM($FN20:$GD20)&gt;0,HJ$9='2. Protocols'!$G19),1,0)*'4. Formulations'!$J19</f>
        <v>0</v>
      </c>
      <c r="HK20" s="27">
        <f>IF(AND(OR(ISBLANK(HK$9),HK$9=0)=FALSE,SUM($FN20:$GD20)&gt;0,HK$9='2. Protocols'!$G19),1,0)*'4. Formulations'!$J19</f>
        <v>0</v>
      </c>
      <c r="HL20" s="27">
        <f>IF(AND(OR(ISBLANK(HL$9),HL$9=0)=FALSE,SUM($FN20:$GD20)&gt;0,HL$9='2. Protocols'!$G19),1,0)*'4. Formulations'!$J19</f>
        <v>0</v>
      </c>
      <c r="HM20" s="27">
        <f>IF(AND(OR(ISBLANK(HM$9),HM$9=0)=FALSE,SUM($FN20:$GD20)&gt;0,HM$9='2. Protocols'!$G19),1,0)*'4. Formulations'!$J19</f>
        <v>0</v>
      </c>
      <c r="HN20" s="27">
        <f>IF(AND(OR(ISBLANK(HN$9),HN$9=0)=FALSE,SUM($FN20:$GD20)&gt;0,HN$9='2. Protocols'!$G19),1,0)*'4. Formulations'!$J19</f>
        <v>0</v>
      </c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H20" s="27">
        <f>IF(AND(OR(ISBLANK(GI$9),GI$9=0)=FALSE,IH$9=$DM20),1,0)*'4. Formulations'!$K19</f>
        <v>0</v>
      </c>
      <c r="II20" s="27">
        <f>IF(AND(OR(ISBLANK(GJ$9),GJ$9=0)=FALSE,II$9=$DM20),1,0)*'4. Formulations'!$K19</f>
        <v>0</v>
      </c>
      <c r="IJ20" s="27">
        <f>IF(AND(OR(ISBLANK(GK$9),GK$9=0)=FALSE,IJ$9=$DM20),1,0)*'4. Formulations'!$K19</f>
        <v>0</v>
      </c>
      <c r="IK20" s="27">
        <f>IF(AND(OR(ISBLANK(GL$9),GL$9=0)=FALSE,IK$9=$DM20),1,0)*'4. Formulations'!$K19</f>
        <v>0</v>
      </c>
      <c r="IL20" s="27">
        <f>IF(AND(OR(ISBLANK(GM$9),GM$9=0)=FALSE,IL$9=$DM20),1,0)*'4. Formulations'!$K19</f>
        <v>0</v>
      </c>
      <c r="IM20" s="27">
        <f>IF(AND(OR(ISBLANK(GN$9),GN$9=0)=FALSE,IM$9=$DM20),1,0)*'4. Formulations'!$K19</f>
        <v>0</v>
      </c>
      <c r="IN20" s="27">
        <f>IF(AND(OR(ISBLANK(GO$9),GO$9=0)=FALSE,IN$9=$DM20),1,0)*'4. Formulations'!$K19</f>
        <v>0</v>
      </c>
      <c r="IO20" s="27">
        <f>IF(AND(OR(ISBLANK(GP$9),GP$9=0)=FALSE,IO$9=$DM20),1,0)*'4. Formulations'!$K19</f>
        <v>0</v>
      </c>
      <c r="IP20" s="27">
        <f>IF(AND(OR(ISBLANK(GQ$9),GQ$9=0)=FALSE,IP$9=$DM20),1,0)*'4. Formulations'!$K19</f>
        <v>0</v>
      </c>
      <c r="IQ20" s="27">
        <f>IF(AND(OR(ISBLANK(GR$9),GR$9=0)=FALSE,IQ$9=$DM20),1,0)*'4. Formulations'!$K19</f>
        <v>0</v>
      </c>
      <c r="IR20" s="27">
        <f>IF(AND(OR(ISBLANK(GN$9),GN$9=0)=FALSE,IR$9=$DM20),1,0)*'4. Formulations'!$K19</f>
        <v>0</v>
      </c>
      <c r="IS20" s="27">
        <f>IF(AND(OR(ISBLANK(GO$9),GO$9=0)=FALSE,IS$9=$DM20),1,0)*'4. Formulations'!$K19</f>
        <v>0</v>
      </c>
      <c r="IT20" s="27">
        <f>IF(AND(OR(ISBLANK(GP$9),GP$9=0)=FALSE,IT$9=$DM20),1,0)*'4. Formulations'!$K19</f>
        <v>0</v>
      </c>
      <c r="IU20" s="27">
        <f>IF(AND(OR(ISBLANK(GQ$9),GQ$9=0)=FALSE,IU$9=$DM20),1,0)*'4. Formulations'!$K19</f>
        <v>0</v>
      </c>
      <c r="IV20" s="27"/>
      <c r="IW20" s="27"/>
      <c r="IX20" s="27"/>
      <c r="IY20" s="27"/>
      <c r="IZ20" s="27"/>
      <c r="JA20" s="27"/>
      <c r="JC20" s="27">
        <f>IF(AND(OR(ISBLANK(JC$9),JC$9=0)=FALSE,OR(JC$9='2. Protocols'!$C19,JC$9='2. Protocols'!$E19,JC$9='2. Protocols'!$G19)),1,0)*'4. Formulations'!$L19</f>
        <v>0</v>
      </c>
      <c r="JD20" s="27">
        <f>IF(AND(OR(ISBLANK(JD$9),JD$9=0)=FALSE,OR(JD$9='2. Protocols'!$C19,JD$9='2. Protocols'!$E19,JD$9='2. Protocols'!$G19)),1,0)*'4. Formulations'!$L19</f>
        <v>0</v>
      </c>
      <c r="JE20" s="27">
        <f>IF(AND(OR(ISBLANK(JE$9),JE$9=0)=FALSE,OR(JE$9='2. Protocols'!$C19,JE$9='2. Protocols'!$E19,JE$9='2. Protocols'!$G19)),1,0)*'4. Formulations'!$L19</f>
        <v>0</v>
      </c>
      <c r="JF20" s="27">
        <f>IF(AND(OR(ISBLANK(JF$9),JF$9=0)=FALSE,OR(JF$9='2. Protocols'!$C19,JF$9='2. Protocols'!$E19,JF$9='2. Protocols'!$G19)),1,0)*'4. Formulations'!$L19</f>
        <v>0</v>
      </c>
      <c r="JG20" s="27">
        <f>IF(AND(OR(ISBLANK(JG$9),JG$9=0)=FALSE,OR(JG$9='2. Protocols'!$C19,JG$9='2. Protocols'!$E19,JG$9='2. Protocols'!$G19)),1,0)*'4. Formulations'!$L19</f>
        <v>0</v>
      </c>
      <c r="JH20" s="27">
        <f>IF(AND(OR(ISBLANK(JH$9),JH$9=0)=FALSE,OR(JH$9='2. Protocols'!$C19,JH$9='2. Protocols'!$E19,JH$9='2. Protocols'!$G19)),1,0)*'4. Formulations'!$L19</f>
        <v>0</v>
      </c>
      <c r="JI20" s="27">
        <f>IF(AND(OR(ISBLANK(JI$9),JI$9=0)=FALSE,OR(JI$9='2. Protocols'!$C19,JI$9='2. Protocols'!$E19,JI$9='2. Protocols'!$G19)),1,0)*'4. Formulations'!$L19</f>
        <v>0</v>
      </c>
      <c r="JJ20" s="27">
        <f>IF(AND(OR(ISBLANK(JJ$9),JJ$9=0)=FALSE,OR(JJ$9='2. Protocols'!$C19,JJ$9='2. Protocols'!$E19,JJ$9='2. Protocols'!$G19)),1,0)*'4. Formulations'!$L19</f>
        <v>0</v>
      </c>
      <c r="JK20" s="27">
        <f>IF(AND(OR(ISBLANK(JK$9),JK$9=0)=FALSE,OR(JK$9='2. Protocols'!$C19,JK$9='2. Protocols'!$E19,JK$9='2. Protocols'!$G19)),1,0)*'4. Formulations'!$L19</f>
        <v>0</v>
      </c>
      <c r="JL20" s="27">
        <f>IF(AND(OR(ISBLANK(JL$9),JL$9=0)=FALSE,OR(JL$9='2. Protocols'!$C19,JL$9='2. Protocols'!$E19,JL$9='2. Protocols'!$G19)),1,0)*'4. Formulations'!$L19</f>
        <v>0</v>
      </c>
      <c r="JM20" s="27">
        <f>IF(AND(OR(ISBLANK(JM$9),JM$9=0)=FALSE,OR(JM$9='2. Protocols'!$C19,JM$9='2. Protocols'!$E19,JM$9='2. Protocols'!$G19)),1,0)*'4. Formulations'!$L19</f>
        <v>0</v>
      </c>
      <c r="JN20" s="27">
        <f>IF(AND(OR(ISBLANK(JN$9),JN$9=0)=FALSE,OR(JN$9='2. Protocols'!$C19,JN$9='2. Protocols'!$E19,JN$9='2. Protocols'!$G19)),1,0)*'4. Formulations'!$L19</f>
        <v>0</v>
      </c>
      <c r="JO20" s="27">
        <f>IF(AND(OR(ISBLANK(JO$9),JO$9=0)=FALSE,OR(JO$9='2. Protocols'!$C19,JO$9='2. Protocols'!$E19,JO$9='2. Protocols'!$G19)),1,0)*'4. Formulations'!$L19</f>
        <v>0</v>
      </c>
      <c r="JP20" s="27">
        <f>IF(AND(OR(ISBLANK(JP$9),JP$9=0)=FALSE,OR(JP$9='2. Protocols'!$C19,JP$9='2. Protocols'!$E19,JP$9='2. Protocols'!$G19)),1,0)*'4. Formulations'!$L19</f>
        <v>0</v>
      </c>
      <c r="JQ20" s="27">
        <f>IF(AND(OR(ISBLANK(JQ$9),JQ$9=0)=FALSE,OR(JQ$9='2. Protocols'!$C19,JQ$9='2. Protocols'!$E19,JQ$9='2. Protocols'!$G19)),1,0)*'4. Formulations'!$L19</f>
        <v>0</v>
      </c>
      <c r="JR20" s="27">
        <f>IF(AND(OR(ISBLANK(JR$9),JR$9=0)=FALSE,OR(JR$9='2. Protocols'!$C19,JR$9='2. Protocols'!$E19,JR$9='2. Protocols'!$G19)),1,0)*'4. Formulations'!$L19</f>
        <v>0</v>
      </c>
      <c r="JS20" s="27">
        <f>IF(AND(OR(ISBLANK(JS$9),JS$9=0)=FALSE,OR(JS$9='2. Protocols'!$C19,JS$9='2. Protocols'!$E19,JS$9='2. Protocols'!$G19)),1,0)*'4. Formulations'!$L19</f>
        <v>0</v>
      </c>
      <c r="JT20" s="27">
        <f>IF(AND(OR(ISBLANK(JT$9),JT$9=0)=FALSE,OR(JT$9='2. Protocols'!$C19,JT$9='2. Protocols'!$E19,JT$9='2. Protocols'!$G19)),1,0)*'4. Formulations'!$L19</f>
        <v>0</v>
      </c>
      <c r="JU20" s="27">
        <f>IF(AND(OR(ISBLANK(JU$9),JU$9=0)=FALSE,OR(JU$9='2. Protocols'!$C19,JU$9='2. Protocols'!$E19,JU$9='2. Protocols'!$G19)),1,0)*'4. Formulations'!$L19</f>
        <v>0</v>
      </c>
      <c r="JV20" s="27">
        <f>IF(AND(OR(ISBLANK(JV$9),JV$9=0)=FALSE,OR(JV$9='2. Protocols'!$C19,JV$9='2. Protocols'!$E19,JV$9='2. Protocols'!$G19)),1,0)*'4. Formulations'!$L19</f>
        <v>0</v>
      </c>
      <c r="JW20" s="27">
        <f>IF(AND(OR(ISBLANK(JW$9),JW$9=0)=FALSE,OR(JW$9='2. Protocols'!$C19,JW$9='2. Protocols'!$E19,JW$9='2. Protocols'!$G19)),1,0)*'4. Formulations'!$L19</f>
        <v>0</v>
      </c>
      <c r="JX20" s="27">
        <f>IF(AND(OR(ISBLANK(JX$9),JX$9=0)=FALSE,OR(JX$9='2. Protocols'!$C19,JX$9='2. Protocols'!$E19,JX$9='2. Protocols'!$G19)),1,0)*'4. Formulations'!$L19</f>
        <v>0</v>
      </c>
      <c r="JY20" s="27">
        <f>IF(AND(OR(ISBLANK(JY$9),JY$9=0)=FALSE,OR(JY$9='2. Protocols'!$C19,JY$9='2. Protocols'!$E19,JY$9='2. Protocols'!$G19)),1,0)*'4. Formulations'!$L19</f>
        <v>0</v>
      </c>
      <c r="JZ20" s="27">
        <f>IF(AND(OR(ISBLANK(JZ$9),JZ$9=0)=FALSE,OR(JZ$9='2. Protocols'!$C19,JZ$9='2. Protocols'!$E19,JZ$9='2. Protocols'!$G19)),1,0)*'4. Formulations'!$L19</f>
        <v>0</v>
      </c>
      <c r="KA20" s="27">
        <f>IF(AND(OR(ISBLANK(KA$9),KA$9=0)=FALSE,OR(KA$9='2. Protocols'!$C19,KA$9='2. Protocols'!$E19,KA$9='2. Protocols'!$G19)),1,0)*'4. Formulations'!$L19</f>
        <v>0</v>
      </c>
      <c r="KB20" s="27">
        <f>IF(AND(OR(ISBLANK(KB$9),KB$9=0)=FALSE,OR(KB$9='2. Protocols'!$C19,KB$9='2. Protocols'!$E19,KB$9='2. Protocols'!$G19)),1,0)*'4. Formulations'!$L19</f>
        <v>0</v>
      </c>
      <c r="KC20" s="27">
        <f>IF(AND(OR(ISBLANK(KC$9),KC$9=0)=FALSE,OR(KC$9='2. Protocols'!$C19,KC$9='2. Protocols'!$E19,KC$9='2. Protocols'!$G19)),1,0)*'4. Formulations'!$L19</f>
        <v>0</v>
      </c>
      <c r="KD20" s="27">
        <f>IF(AND(OR(ISBLANK(KD$9),KD$9=0)=FALSE,OR(KD$9='2. Protocols'!$C19,KD$9='2. Protocols'!$E19,KD$9='2. Protocols'!$G19)),1,0)*'4. Formulations'!$L19</f>
        <v>0</v>
      </c>
      <c r="KE20" s="27">
        <f>IF(AND(OR(ISBLANK(KE$9),KE$9=0)=FALSE,OR(KE$9='2. Protocols'!$C19,KE$9='2. Protocols'!$E19,KE$9='2. Protocols'!$G19)),1,0)*'4. Formulations'!$L19</f>
        <v>0</v>
      </c>
      <c r="KF20" s="27">
        <f>IF(AND(OR(ISBLANK(KF$9),KF$9=0)=FALSE,OR(KF$9='2. Protocols'!$C19,KF$9='2. Protocols'!$E19,KF$9='2. Protocols'!$G19)),1,0)*'4. Formulations'!$L19</f>
        <v>0</v>
      </c>
      <c r="KG20" s="27">
        <f>IF(AND(OR(ISBLANK(KG$9),KG$9=0)=FALSE,OR(KG$9='2. Protocols'!$C19,KG$9='2. Protocols'!$E19,KG$9='2. Protocols'!$G19)),1,0)*'4. Formulations'!$L19</f>
        <v>0</v>
      </c>
      <c r="KH20" s="27">
        <f>IF(AND(OR(ISBLANK(KH$9),KH$9=0)=FALSE,OR(KH$9='2. Protocols'!$C19,KH$9='2. Protocols'!$E19,KH$9='2. Protocols'!$G19)),1,0)*'4. Formulations'!$L19</f>
        <v>0</v>
      </c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B20" s="27">
        <f>IF(AND(OR(ISBLANK(LB$9),LB$9=0)=FALSE,LB$9=$DL20),1,0)*'4. Formulations'!$M19</f>
        <v>0</v>
      </c>
      <c r="LC20" s="27">
        <f>IF(AND(OR(ISBLANK(LC$9),LC$9=0)=FALSE,LC$9=$DL20),1,0)*'4. Formulations'!$M19</f>
        <v>0</v>
      </c>
      <c r="LD20" s="27">
        <f>IF(AND(OR(ISBLANK(LD$9),LD$9=0)=FALSE,LD$9=$DL20),1,0)*'4. Formulations'!$M19</f>
        <v>0</v>
      </c>
      <c r="LE20" s="27">
        <f>IF(AND(OR(ISBLANK(LE$9),LE$9=0)=FALSE,LE$9=$DL20),1,0)*'4. Formulations'!$M19</f>
        <v>0</v>
      </c>
      <c r="LF20" s="27">
        <f>IF(AND(OR(ISBLANK(LF$9),LF$9=0)=FALSE,LF$9=$DL20),1,0)*'4. Formulations'!$M19</f>
        <v>0</v>
      </c>
      <c r="LG20" s="27">
        <f>IF(AND(OR(ISBLANK(LG$9),LG$9=0)=FALSE,LG$9=$DL20),1,0)*'4. Formulations'!$M19</f>
        <v>0</v>
      </c>
      <c r="LH20" s="27">
        <f>IF(AND(OR(ISBLANK(LH$9),LH$9=0)=FALSE,LH$9=$DL20),1,0)*'4. Formulations'!$M19</f>
        <v>0</v>
      </c>
      <c r="LI20" s="27">
        <f>IF(AND(OR(ISBLANK(LI$9),LI$9=0)=FALSE,LI$9=$DL20),1,0)*'4. Formulations'!$M19</f>
        <v>0</v>
      </c>
      <c r="LJ20" s="27">
        <f>IF(AND(OR(ISBLANK(LJ$9),LJ$9=0)=FALSE,LJ$9=$DL20),1,0)*'4. Formulations'!$M19</f>
        <v>0</v>
      </c>
      <c r="LK20" s="27">
        <f>IF(AND(OR(ISBLANK(LK$9),LK$9=0)=FALSE,LK$9=$DL20),1,0)*'4. Formulations'!$M19</f>
        <v>0</v>
      </c>
      <c r="LL20" s="27">
        <f>IF(AND(OR(ISBLANK(LL$9),LL$9=0)=FALSE,LL$9=$DL20),1,0)*'4. Formulations'!$M19</f>
        <v>0</v>
      </c>
      <c r="LM20" s="27">
        <f>IF(AND(OR(ISBLANK(LM$9),LM$9=0)=FALSE,LM$9=$DL20),1,0)*'4. Formulations'!$M19</f>
        <v>0</v>
      </c>
      <c r="LN20" s="27">
        <f>IF(AND(OR(ISBLANK(LN$9),LN$9=0)=FALSE,LN$9=$DL20),1,0)*'4. Formulations'!$M19</f>
        <v>0</v>
      </c>
      <c r="LO20" s="27">
        <f>IF(AND(OR(ISBLANK(LO$9),LO$9=0)=FALSE,LO$9=$DL20),1,0)*'4. Formulations'!$M19</f>
        <v>0</v>
      </c>
      <c r="LP20" s="27">
        <f>IF(AND(OR(ISBLANK(LP$9),LP$9=0)=FALSE,LP$9=$DL20),1,0)*'4. Formulations'!$M19</f>
        <v>0</v>
      </c>
      <c r="LQ20" s="27">
        <f>IF(AND(OR(ISBLANK(LQ$9),LQ$9=0)=FALSE,LQ$9=$DL20),1,0)*'4. Formulations'!$M19</f>
        <v>0</v>
      </c>
      <c r="LR20" s="27">
        <f>IF(AND(OR(ISBLANK(LR$9),LR$9=0)=FALSE,LR$9=$DL20),1,0)*'4. Formulations'!$M19</f>
        <v>0</v>
      </c>
      <c r="LS20" s="27"/>
      <c r="LT20" s="27"/>
      <c r="LU20" s="27"/>
      <c r="LW20" s="27">
        <f>IF(AND(OR(ISBLANK(LW$9),LW$9=0)=FALSE,SUM($LB20:$LR20)&gt;0,LW$9='2. Protocols'!$G19),1,0)*'4. Formulations'!$M19</f>
        <v>0</v>
      </c>
      <c r="LX20" s="27">
        <f>IF(AND(OR(ISBLANK(LX$9),LX$9=0)=FALSE,SUM($LB20:$LR20)&gt;0,LX$9='2. Protocols'!$G19),1,0)*'4. Formulations'!$M19</f>
        <v>0</v>
      </c>
      <c r="LY20" s="27">
        <f>IF(AND(OR(ISBLANK(LY$9),LY$9=0)=FALSE,SUM($LB20:$LR20)&gt;0,LY$9='2. Protocols'!$G19),1,0)*'4. Formulations'!$M19</f>
        <v>0</v>
      </c>
      <c r="LZ20" s="27">
        <f>IF(AND(OR(ISBLANK(LZ$9),LZ$9=0)=FALSE,SUM($LB20:$LR20)&gt;0,LZ$9='2. Protocols'!$G19),1,0)*'4. Formulations'!$M19</f>
        <v>0</v>
      </c>
      <c r="MA20" s="27">
        <f>IF(AND(OR(ISBLANK(MA$9),MA$9=0)=FALSE,SUM($LB20:$LR20)&gt;0,MA$9='2. Protocols'!$G19),1,0)*'4. Formulations'!$M19</f>
        <v>0</v>
      </c>
      <c r="MB20" s="27">
        <f>IF(AND(OR(ISBLANK(MB$9),MB$9=0)=FALSE,SUM($LB20:$LR20)&gt;0,MB$9='2. Protocols'!$G19),1,0)*'4. Formulations'!$M19</f>
        <v>0</v>
      </c>
      <c r="MC20" s="27">
        <f>IF(AND(OR(ISBLANK(MC$9),MC$9=0)=FALSE,SUM($LB20:$LR20)&gt;0,MC$9='2. Protocols'!$G19),1,0)*'4. Formulations'!$M19</f>
        <v>0</v>
      </c>
      <c r="MD20" s="27">
        <f>IF(AND(OR(ISBLANK(MD$9),MD$9=0)=FALSE,SUM($LB20:$LR20)&gt;0,MD$9='2. Protocols'!$G19),1,0)*'4. Formulations'!$M19</f>
        <v>0</v>
      </c>
      <c r="ME20" s="27">
        <f>IF(AND(OR(ISBLANK(ME$9),ME$9=0)=FALSE,SUM($LB20:$LR20)&gt;0,ME$9='2. Protocols'!$G19),1,0)*'4. Formulations'!$M19</f>
        <v>0</v>
      </c>
      <c r="MF20" s="27">
        <f>IF(AND(OR(ISBLANK(MF$9),MF$9=0)=FALSE,SUM($LB20:$LR20)&gt;0,MF$9='2. Protocols'!$G19),1,0)*'4. Formulations'!$M19</f>
        <v>0</v>
      </c>
      <c r="MG20" s="27">
        <f>IF(AND(OR(ISBLANK(MG$9),MG$9=0)=FALSE,SUM($LB20:$LR20)&gt;0,MG$9='2. Protocols'!$G19),1,0)*'4. Formulations'!$M19</f>
        <v>0</v>
      </c>
      <c r="MH20" s="27">
        <f>IF(AND(OR(ISBLANK(MH$9),MH$9=0)=FALSE,SUM($LB20:$LR20)&gt;0,MH$9='2. Protocols'!$G19),1,0)*'4. Formulations'!$M19</f>
        <v>0</v>
      </c>
      <c r="MI20" s="27">
        <f>IF(AND(OR(ISBLANK(MI$9),MI$9=0)=FALSE,SUM($LB20:$LR20)&gt;0,MI$9='2. Protocols'!$G19),1,0)*'4. Formulations'!$M19</f>
        <v>0</v>
      </c>
      <c r="MJ20" s="27">
        <f>IF(AND(OR(ISBLANK(MJ$9),MJ$9=0)=FALSE,SUM($LB20:$LR20)&gt;0,MJ$9='2. Protocols'!$G19),1,0)*'4. Formulations'!$M19</f>
        <v>0</v>
      </c>
      <c r="MK20" s="27">
        <f>IF(AND(OR(ISBLANK(MK$9),MK$9=0)=FALSE,SUM($LB20:$LR20)&gt;0,MK$9='2. Protocols'!$G19),1,0)*'4. Formulations'!$M19</f>
        <v>0</v>
      </c>
      <c r="ML20" s="27">
        <f>IF(AND(OR(ISBLANK(ML$9),ML$9=0)=FALSE,SUM($LB20:$LR20)&gt;0,ML$9='2. Protocols'!$G19),1,0)*'4. Formulations'!$M19</f>
        <v>0</v>
      </c>
      <c r="MM20" s="27">
        <f>IF(AND(OR(ISBLANK(MM$9),MM$9=0)=FALSE,SUM($LB20:$LR20)&gt;0,MM$9='2. Protocols'!$G19),1,0)*'4. Formulations'!$M19</f>
        <v>0</v>
      </c>
      <c r="MN20" s="27">
        <f>IF(AND(OR(ISBLANK(MN$9),MN$9=0)=FALSE,SUM($LB20:$LR20)&gt;0,MN$9='2. Protocols'!$G19),1,0)*'4. Formulations'!$M19</f>
        <v>0</v>
      </c>
      <c r="MO20" s="27">
        <f>IF(AND(OR(ISBLANK(MO$9),MO$9=0)=FALSE,SUM($LB20:$LR20)&gt;0,MO$9='2. Protocols'!$G19),1,0)*'4. Formulations'!$M19</f>
        <v>0</v>
      </c>
      <c r="MP20" s="27">
        <f>IF(AND(OR(ISBLANK(MP$9),MP$9=0)=FALSE,SUM($LB20:$LR20)&gt;0,MP$9='2. Protocols'!$G19),1,0)*'4. Formulations'!$M19</f>
        <v>0</v>
      </c>
      <c r="MQ20" s="27">
        <f>IF(AND(OR(ISBLANK(MQ$9),MQ$9=0)=FALSE,SUM($LB20:$LR20)&gt;0,MQ$9='2. Protocols'!$G19),1,0)*'4. Formulations'!$M19</f>
        <v>0</v>
      </c>
      <c r="MR20" s="27">
        <f>IF(AND(OR(ISBLANK(MR$9),MR$9=0)=FALSE,SUM($LB20:$LR20)&gt;0,MR$9='2. Protocols'!$G19),1,0)*'4. Formulations'!$M19</f>
        <v>0</v>
      </c>
      <c r="MS20" s="27">
        <f>IF(AND(OR(ISBLANK(MS$9),MS$9=0)=FALSE,SUM($LB20:$LR20)&gt;0,MS$9='2. Protocols'!$G19),1,0)*'4. Formulations'!$M19</f>
        <v>0</v>
      </c>
      <c r="MT20" s="27">
        <f>IF(AND(OR(ISBLANK(MT$9),MT$9=0)=FALSE,SUM($LB20:$LR20)&gt;0,MT$9='2. Protocols'!$G19),1,0)*'4. Formulations'!$M19</f>
        <v>0</v>
      </c>
      <c r="MU20" s="27">
        <f>IF(AND(OR(ISBLANK(MU$9),MU$9=0)=FALSE,SUM($LB20:$LR20)&gt;0,MU$9='2. Protocols'!$G19),1,0)*'4. Formulations'!$M19</f>
        <v>0</v>
      </c>
      <c r="MV20" s="27">
        <f>IF(AND(OR(ISBLANK(MV$9),MV$9=0)=FALSE,SUM($LB20:$LR20)&gt;0,MV$9='2. Protocols'!$G19),1,0)*'4. Formulations'!$M19</f>
        <v>0</v>
      </c>
      <c r="MW20" s="27">
        <f>IF(AND(OR(ISBLANK(MW$9),MW$9=0)=FALSE,SUM($LB20:$LR20)&gt;0,MW$9='2. Protocols'!$G19),1,0)*'4. Formulations'!$M19</f>
        <v>0</v>
      </c>
      <c r="MX20" s="27">
        <f>IF(AND(OR(ISBLANK(MX$9),MX$9=0)=FALSE,SUM($LB20:$LR20)&gt;0,MX$9='2. Protocols'!$G19),1,0)*'4. Formulations'!$M19</f>
        <v>0</v>
      </c>
      <c r="MY20" s="27">
        <f>IF(AND(OR(ISBLANK(MY$9),MY$9=0)=FALSE,SUM($LB20:$LR20)&gt;0,MY$9='2. Protocols'!$G19),1,0)*'4. Formulations'!$M19</f>
        <v>0</v>
      </c>
      <c r="MZ20" s="27">
        <f>IF(AND(OR(ISBLANK(MZ$9),MZ$9=0)=FALSE,SUM($LB20:$LR20)&gt;0,MZ$9='2. Protocols'!$G19),1,0)*'4. Formulations'!$M19</f>
        <v>0</v>
      </c>
      <c r="NA20" s="27">
        <f>IF(AND(OR(ISBLANK(NA$9),NA$9=0)=FALSE,SUM($LB20:$LR20)&gt;0,NA$9='2. Protocols'!$G19),1,0)*'4. Formulations'!$M19</f>
        <v>0</v>
      </c>
      <c r="NB20" s="27">
        <f>IF(AND(OR(ISBLANK(NB$9),NB$9=0)=FALSE,SUM($LB20:$LR20)&gt;0,NB$9='2. Protocols'!$G19),1,0)*'4. Formulations'!$M19</f>
        <v>0</v>
      </c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V20" s="27">
        <f>IF(AND(OR(ISBLANK(NV$9),NV$9=0)=FALSE,NV$9=$DM20),1,0)*'4. Formulations'!$N19</f>
        <v>0</v>
      </c>
      <c r="NW20" s="721">
        <f>IF(AND(OR(ISBLANK(NW$9),NW$9=0)=FALSE,NW$9=$DM20),1,0)*'4. Formulations'!$N19</f>
        <v>0</v>
      </c>
      <c r="NX20" s="27">
        <f>IF(AND(OR(ISBLANK(NX$9),NX$9=0)=FALSE,NX$9=$DM20),1,0)*'4. Formulations'!$N19</f>
        <v>0</v>
      </c>
      <c r="NY20" s="27">
        <f>IF(AND(OR(ISBLANK(NY$9),NY$9=0)=FALSE,NY$9=$DM20),1,0)*'4. Formulations'!$N19</f>
        <v>0</v>
      </c>
      <c r="NZ20" s="27">
        <f>IF(AND(OR(ISBLANK(NZ$9),NZ$9=0)=FALSE,NZ$9=$DM20),1,0)*'4. Formulations'!$N19</f>
        <v>0</v>
      </c>
      <c r="OA20" s="27">
        <f>IF(AND(OR(ISBLANK(OA$9),OA$9=0)=FALSE,OA$9=$DM20),1,0)*'4. Formulations'!$N19</f>
        <v>0</v>
      </c>
      <c r="OB20" s="27">
        <f>IF(AND(OR(ISBLANK(OB$9),OB$9=0)=FALSE,OB$9=$DM20),1,0)*'4. Formulations'!$N19</f>
        <v>0</v>
      </c>
      <c r="OC20" s="27">
        <f>IF(AND(OR(ISBLANK(OC$9),OC$9=0)=FALSE,OC$9=$DM20),1,0)*'4. Formulations'!$N19</f>
        <v>0</v>
      </c>
      <c r="OD20" s="27">
        <f>IF(AND(OR(ISBLANK(OD$9),OD$9=0)=FALSE,OD$9=$DM20),1,0)*'4. Formulations'!$N19</f>
        <v>0</v>
      </c>
      <c r="OE20" s="27">
        <f>IF(AND(OR(ISBLANK(OE$9),OE$9=0)=FALSE,OE$9=$DM20),1,0)*'4. Formulations'!$N19</f>
        <v>0</v>
      </c>
      <c r="OF20" s="27">
        <f>IF(AND(OR(ISBLANK(OF$9),OF$9=0)=FALSE,OF$9=$DM20),1,0)*'4. Formulations'!$N19</f>
        <v>0</v>
      </c>
      <c r="OG20" s="27">
        <f>IF(AND(OR(ISBLANK(OG$9),OG$9=0)=FALSE,OG$9=$DM20),1,0)*'4. Formulations'!$N19</f>
        <v>0</v>
      </c>
      <c r="OH20" s="27">
        <f>IF(AND(OR(ISBLANK(OH$9),OH$9=0)=FALSE,OH$9=$DM20),1,0)*'4. Formulations'!$N19</f>
        <v>0</v>
      </c>
      <c r="OI20" s="27">
        <f>IF(AND(OR(ISBLANK(OI$9),OI$9=0)=FALSE,OI$9=$DM20),1,0)*'4. Formulations'!$N19</f>
        <v>0</v>
      </c>
      <c r="OJ20" s="27">
        <f>IF(AND(OR(ISBLANK(OJ$9),OJ$9=0)=FALSE,OJ$9=$DM20),1,0)*'4. Formulations'!$N19</f>
        <v>0</v>
      </c>
      <c r="OK20" s="27">
        <f>IF(AND(OR(ISBLANK(OK$9),OK$9=0)=FALSE,OK$9=$DM20),1,0)*'4. Formulations'!$N19</f>
        <v>0</v>
      </c>
      <c r="OL20" s="27">
        <f>IF(AND(OR(ISBLANK(OL$9),OL$9=0)=FALSE,OL$9=$DM20),1,0)*'4. Formulations'!$N19</f>
        <v>0</v>
      </c>
      <c r="OM20" s="27"/>
      <c r="ON20" s="27"/>
      <c r="OO20" s="27"/>
      <c r="OQ20" s="27">
        <f>IF(AND(OR(ISBLANK(OQ$9),OQ$9=0)=FALSE,OR(OQ$9='2. Protocols'!$C19,OQ$9='2. Protocols'!$E19,OQ$9='2. Protocols'!$G19)),1,0)*'4. Formulations'!$O19</f>
        <v>0</v>
      </c>
      <c r="OR20" s="27">
        <f>IF(AND(OR(ISBLANK(OR$9),OR$9=0)=FALSE,OR(OR$9='2. Protocols'!$C19,OR$9='2. Protocols'!$E19,OR$9='2. Protocols'!$G19)),1,0)*'4. Formulations'!$O19</f>
        <v>0</v>
      </c>
      <c r="OS20" s="27">
        <f>IF(AND(OR(ISBLANK(OS$9),OS$9=0)=FALSE,OR(OS$9='2. Protocols'!$C19,OS$9='2. Protocols'!$E19,OS$9='2. Protocols'!$G19)),1,0)*'4. Formulations'!$O19</f>
        <v>0</v>
      </c>
      <c r="OT20" s="27">
        <f>IF(AND(OR(ISBLANK(OT$9),OT$9=0)=FALSE,OR(OT$9='2. Protocols'!$C19,OT$9='2. Protocols'!$E19,OT$9='2. Protocols'!$G19)),1,0)*'4. Formulations'!$O19</f>
        <v>0</v>
      </c>
      <c r="OU20" s="27">
        <f>IF(AND(OR(ISBLANK(OU$9),OU$9=0)=FALSE,OR(OU$9='2. Protocols'!$C19,OU$9='2. Protocols'!$E19,OU$9='2. Protocols'!$G19)),1,0)*'4. Formulations'!$O19</f>
        <v>0</v>
      </c>
      <c r="OV20" s="27">
        <f>IF(AND(OR(ISBLANK(OV$9),OV$9=0)=FALSE,OR(OV$9='2. Protocols'!$C19,OV$9='2. Protocols'!$E19,OV$9='2. Protocols'!$G19)),1,0)*'4. Formulations'!$O19</f>
        <v>0</v>
      </c>
      <c r="OW20" s="27">
        <f>IF(AND(OR(ISBLANK(OW$9),OW$9=0)=FALSE,OR(OW$9='2. Protocols'!$C19,OW$9='2. Protocols'!$E19,OW$9='2. Protocols'!$G19)),1,0)*'4. Formulations'!$O19</f>
        <v>0</v>
      </c>
      <c r="OX20" s="27">
        <f>IF(AND(OR(ISBLANK(OX$9),OX$9=0)=FALSE,OR(OX$9='2. Protocols'!$C19,OX$9='2. Protocols'!$E19,OX$9='2. Protocols'!$G19)),1,0)*'4. Formulations'!$O19</f>
        <v>0</v>
      </c>
      <c r="OY20" s="27">
        <f>IF(AND(OR(ISBLANK(OY$9),OY$9=0)=FALSE,OR(OY$9='2. Protocols'!$C19,OY$9='2. Protocols'!$E19,OY$9='2. Protocols'!$G19)),1,0)*'4. Formulations'!$O19</f>
        <v>0</v>
      </c>
      <c r="OZ20" s="27">
        <f>IF(AND(OR(ISBLANK(OZ$9),OZ$9=0)=FALSE,OR(OZ$9='2. Protocols'!$C19,OZ$9='2. Protocols'!$E19,OZ$9='2. Protocols'!$G19)),1,0)*'4. Formulations'!$O19</f>
        <v>0</v>
      </c>
      <c r="PA20" s="27">
        <f>IF(AND(OR(ISBLANK(PA$9),PA$9=0)=FALSE,OR(PA$9='2. Protocols'!$C19,PA$9='2. Protocols'!$E19,PA$9='2. Protocols'!$G19)),1,0)*'4. Formulations'!$O19</f>
        <v>0</v>
      </c>
      <c r="PB20" s="27">
        <f>IF(AND(OR(ISBLANK(PB$9),PB$9=0)=FALSE,OR(PB$9='2. Protocols'!$C19,PB$9='2. Protocols'!$E19,PB$9='2. Protocols'!$G19)),1,0)*'4. Formulations'!$O19</f>
        <v>0</v>
      </c>
      <c r="PC20" s="27">
        <f>IF(AND(OR(ISBLANK(PC$9),PC$9=0)=FALSE,OR(PC$9='2. Protocols'!$C19,PC$9='2. Protocols'!$E19,PC$9='2. Protocols'!$G19)),1,0)*'4. Formulations'!$O19</f>
        <v>0</v>
      </c>
      <c r="PD20" s="27">
        <f>IF(AND(OR(ISBLANK(PD$9),PD$9=0)=FALSE,OR(PD$9='2. Protocols'!$C19,PD$9='2. Protocols'!$E19,PD$9='2. Protocols'!$G19)),1,0)*'4. Formulations'!$O19</f>
        <v>0</v>
      </c>
      <c r="PE20" s="27">
        <f>IF(AND(OR(ISBLANK(PE$9),PE$9=0)=FALSE,OR(PE$9='2. Protocols'!$C19,PE$9='2. Protocols'!$E19,PE$9='2. Protocols'!$G19)),1,0)*'4. Formulations'!$O19</f>
        <v>0</v>
      </c>
      <c r="PF20" s="27">
        <f>IF(AND(OR(ISBLANK(PF$9),PF$9=0)=FALSE,OR(PF$9='2. Protocols'!$C19,PF$9='2. Protocols'!$E19,PF$9='2. Protocols'!$G19)),1,0)*'4. Formulations'!$O19</f>
        <v>0</v>
      </c>
      <c r="PG20" s="27">
        <f>IF(AND(OR(ISBLANK(PG$9),PG$9=0)=FALSE,OR(PG$9='2. Protocols'!$C19,PG$9='2. Protocols'!$E19,PG$9='2. Protocols'!$G19)),1,0)*'4. Formulations'!$O19</f>
        <v>0</v>
      </c>
      <c r="PH20" s="27">
        <f>IF(AND(OR(ISBLANK(PH$9),PH$9=0)=FALSE,OR(PH$9='2. Protocols'!$C19,PH$9='2. Protocols'!$E19,PH$9='2. Protocols'!$G19)),1,0)*'4. Formulations'!$O19</f>
        <v>0</v>
      </c>
      <c r="PI20" s="27">
        <f>IF(AND(OR(ISBLANK(PI$9),PI$9=0)=FALSE,OR(PI$9='2. Protocols'!$C19,PI$9='2. Protocols'!$E19,PI$9='2. Protocols'!$G19)),1,0)*'4. Formulations'!$O19</f>
        <v>0</v>
      </c>
      <c r="PJ20" s="27">
        <f>IF(AND(OR(ISBLANK(PJ$9),PJ$9=0)=FALSE,OR(PJ$9='2. Protocols'!$C19,PJ$9='2. Protocols'!$E19,PJ$9='2. Protocols'!$G19)),1,0)*'4. Formulations'!$O19</f>
        <v>0</v>
      </c>
      <c r="PK20" s="27">
        <f>IF(AND(OR(ISBLANK(PK$9),PK$9=0)=FALSE,OR(PK$9='2. Protocols'!$C19,PK$9='2. Protocols'!$E19,PK$9='2. Protocols'!$G19)),1,0)*'4. Formulations'!$O19</f>
        <v>0</v>
      </c>
      <c r="PL20" s="27">
        <f>IF(AND(OR(ISBLANK(PL$9),PL$9=0)=FALSE,OR(PL$9='2. Protocols'!$C19,PL$9='2. Protocols'!$E19,PL$9='2. Protocols'!$G19)),1,0)*'4. Formulations'!$O19</f>
        <v>0</v>
      </c>
      <c r="PM20" s="27">
        <f>IF(AND(OR(ISBLANK(PM$9),PM$9=0)=FALSE,OR(PM$9='2. Protocols'!$C19,PM$9='2. Protocols'!$E19,PM$9='2. Protocols'!$G19)),1,0)*'4. Formulations'!$O19</f>
        <v>0</v>
      </c>
      <c r="PN20" s="27">
        <f>IF(AND(OR(ISBLANK(PN$9),PN$9=0)=FALSE,OR(PN$9='2. Protocols'!$C19,PN$9='2. Protocols'!$E19,PN$9='2. Protocols'!$G19)),1,0)*'4. Formulations'!$O19</f>
        <v>0</v>
      </c>
      <c r="PO20" s="27">
        <f>IF(AND(OR(ISBLANK(PO$9),PO$9=0)=FALSE,OR(PO$9='2. Protocols'!$C19,PO$9='2. Protocols'!$E19,PO$9='2. Protocols'!$G19)),1,0)*'4. Formulations'!$O19</f>
        <v>0</v>
      </c>
      <c r="PP20" s="27">
        <f>IF(AND(OR(ISBLANK(PP$9),PP$9=0)=FALSE,OR(PP$9='2. Protocols'!$C19,PP$9='2. Protocols'!$E19,PP$9='2. Protocols'!$G19)),1,0)*'4. Formulations'!$O19</f>
        <v>0</v>
      </c>
      <c r="PQ20" s="27">
        <f>IF(AND(OR(ISBLANK(PQ$9),PQ$9=0)=FALSE,OR(PQ$9='2. Protocols'!$C19,PQ$9='2. Protocols'!$E19,PQ$9='2. Protocols'!$G19)),1,0)*'4. Formulations'!$O19</f>
        <v>0</v>
      </c>
      <c r="PR20" s="27">
        <f>IF(AND(OR(ISBLANK(PR$9),PR$9=0)=FALSE,OR(PR$9='2. Protocols'!$C19,PR$9='2. Protocols'!$E19,PR$9='2. Protocols'!$G19)),1,0)*'4. Formulations'!$O19</f>
        <v>0</v>
      </c>
      <c r="PS20" s="27">
        <f>IF(AND(OR(ISBLANK(PS$9),PS$9=0)=FALSE,OR(PS$9='2. Protocols'!$C19,PS$9='2. Protocols'!$E19,PS$9='2. Protocols'!$G19)),1,0)*'4. Formulations'!$O19</f>
        <v>0</v>
      </c>
      <c r="PT20" s="27">
        <f>IF(AND(OR(ISBLANK(PT$9),PT$9=0)=FALSE,OR(PT$9='2. Protocols'!$C19,PT$9='2. Protocols'!$E19,PT$9='2. Protocols'!$G19)),1,0)*'4. Formulations'!$O19</f>
        <v>0</v>
      </c>
      <c r="PU20" s="27">
        <f>IF(AND(OR(ISBLANK(PU$9),PU$9=0)=FALSE,OR(PU$9='2. Protocols'!$C19,PU$9='2. Protocols'!$E19,PU$9='2. Protocols'!$G19)),1,0)*'4. Formulations'!$O19</f>
        <v>0</v>
      </c>
      <c r="PV20" s="27">
        <f>IF(AND(OR(ISBLANK(PV$9),PV$9=0)=FALSE,OR(PV$9='2. Protocols'!$C19,PV$9='2. Protocols'!$E19,PV$9='2. Protocols'!$G19)),1,0)*'4. Formulations'!$O19</f>
        <v>0</v>
      </c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P20" s="27">
        <f>IF(AND(OR(ISBLANK(QP$9),QP$9=0)=FALSE,QP$9=$DL20),1,0)*'4. Formulations'!$P19</f>
        <v>0</v>
      </c>
      <c r="QQ20" s="27">
        <f>IF(AND(OR(ISBLANK(QQ$9),QQ$9=0)=FALSE,QQ$9=$DL20),1,0)*'4. Formulations'!$P19</f>
        <v>0</v>
      </c>
      <c r="QR20" s="27">
        <f>IF(AND(OR(ISBLANK(QR$9),QR$9=0)=FALSE,QR$9=$DL20),1,0)*'4. Formulations'!$P19</f>
        <v>0</v>
      </c>
      <c r="QS20" s="27">
        <f>IF(AND(OR(ISBLANK(QS$9),QS$9=0)=FALSE,QS$9=$DL20),1,0)*'4. Formulations'!$P19</f>
        <v>0</v>
      </c>
      <c r="QT20" s="27">
        <f>IF(AND(OR(ISBLANK(QT$9),QT$9=0)=FALSE,QT$9=$DL20),1,0)*'4. Formulations'!$P19</f>
        <v>0</v>
      </c>
      <c r="QU20" s="27">
        <f>IF(AND(OR(ISBLANK(QU$9),QU$9=0)=FALSE,QU$9=$DL20),1,0)*'4. Formulations'!$P19</f>
        <v>0</v>
      </c>
      <c r="QV20" s="27">
        <f>IF(AND(OR(ISBLANK(QV$9),QV$9=0)=FALSE,QV$9=$DL20),1,0)*'4. Formulations'!$P19</f>
        <v>0</v>
      </c>
      <c r="QW20" s="27">
        <f>IF(AND(OR(ISBLANK(QW$9),QW$9=0)=FALSE,QW$9=$DL20),1,0)*'4. Formulations'!$P19</f>
        <v>0</v>
      </c>
      <c r="QX20" s="27">
        <f>IF(AND(OR(ISBLANK(QX$9),QX$9=0)=FALSE,QX$9=$DL20),1,0)*'4. Formulations'!$P19</f>
        <v>0</v>
      </c>
      <c r="QY20" s="27">
        <f>IF(AND(OR(ISBLANK(QY$9),QY$9=0)=FALSE,QY$9=$DL20),1,0)*'4. Formulations'!$P19</f>
        <v>0</v>
      </c>
      <c r="QZ20" s="27">
        <f>IF(AND(OR(ISBLANK(QZ$9),QZ$9=0)=FALSE,QZ$9=$DL20),1,0)*'4. Formulations'!$P19</f>
        <v>0</v>
      </c>
      <c r="RA20" s="27">
        <f>IF(AND(OR(ISBLANK(RA$9),RA$9=0)=FALSE,RA$9=$DL20),1,0)*'4. Formulations'!$P19</f>
        <v>0</v>
      </c>
      <c r="RB20" s="27">
        <f>IF(AND(OR(ISBLANK(RB$9),RB$9=0)=FALSE,RB$9=$DL20),1,0)*'4. Formulations'!$P19</f>
        <v>0</v>
      </c>
      <c r="RC20" s="27">
        <f>IF(AND(OR(ISBLANK(RC$9),RC$9=0)=FALSE,RC$9=$DL20),1,0)*'4. Formulations'!$P19</f>
        <v>0</v>
      </c>
      <c r="RD20" s="27">
        <f>IF(AND(OR(ISBLANK(RD$9),RD$9=0)=FALSE,RD$9=$DL20),1,0)*'4. Formulations'!$P19</f>
        <v>0</v>
      </c>
      <c r="RE20" s="27">
        <f>IF(AND(OR(ISBLANK(RE$9),RE$9=0)=FALSE,RE$9=$DL20),1,0)*'4. Formulations'!$P19</f>
        <v>0</v>
      </c>
      <c r="RF20" s="27">
        <f>IF(AND(OR(ISBLANK(RF$9),RF$9=0)=FALSE,RF$9=$DL20),1,0)*'4. Formulations'!$P19</f>
        <v>0</v>
      </c>
      <c r="RG20" s="27"/>
      <c r="RH20" s="27"/>
      <c r="RI20" s="27"/>
      <c r="RK20" s="27">
        <f>IF(AND(OR(ISBLANK(RK$9),RK$9=0)=FALSE,SUM($QP20:$RF20)&gt;0,RK$9='2. Protocols'!$G19),1,0)*'4. Formulations'!$P19</f>
        <v>0</v>
      </c>
      <c r="RL20" s="27">
        <f>IF(AND(OR(ISBLANK(RL$9),RL$9=0)=FALSE,SUM($QP20:$RF20)&gt;0,RL$9='2. Protocols'!$G19),1,0)*'4. Formulations'!$P19</f>
        <v>0</v>
      </c>
      <c r="RM20" s="27">
        <f>IF(AND(OR(ISBLANK(RM$9),RM$9=0)=FALSE,SUM($QP20:$RF20)&gt;0,RM$9='2. Protocols'!$G19),1,0)*'4. Formulations'!$P19</f>
        <v>0</v>
      </c>
      <c r="RN20" s="27">
        <f>IF(AND(OR(ISBLANK(RN$9),RN$9=0)=FALSE,SUM($QP20:$RF20)&gt;0,RN$9='2. Protocols'!$G19),1,0)*'4. Formulations'!$P19</f>
        <v>0</v>
      </c>
      <c r="RO20" s="27">
        <f>IF(AND(OR(ISBLANK(RO$9),RO$9=0)=FALSE,SUM($QP20:$RF20)&gt;0,RO$9='2. Protocols'!$G19),1,0)*'4. Formulations'!$P19</f>
        <v>0</v>
      </c>
      <c r="RP20" s="27">
        <f>IF(AND(OR(ISBLANK(RP$9),RP$9=0)=FALSE,SUM($QP20:$RF20)&gt;0,RP$9='2. Protocols'!$G19),1,0)*'4. Formulations'!$P19</f>
        <v>0</v>
      </c>
      <c r="RQ20" s="27">
        <f>IF(AND(OR(ISBLANK(RQ$9),RQ$9=0)=FALSE,SUM($QP20:$RF20)&gt;0,RQ$9='2. Protocols'!$G19),1,0)*'4. Formulations'!$P19</f>
        <v>0</v>
      </c>
      <c r="RR20" s="27">
        <f>IF(AND(OR(ISBLANK(RR$9),RR$9=0)=FALSE,SUM($QP20:$RF20)&gt;0,RR$9='2. Protocols'!$G19),1,0)*'4. Formulations'!$P19</f>
        <v>0</v>
      </c>
      <c r="RS20" s="27">
        <f>IF(AND(OR(ISBLANK(RS$9),RS$9=0)=FALSE,SUM($QP20:$RF20)&gt;0,RS$9='2. Protocols'!$G19),1,0)*'4. Formulations'!$P19</f>
        <v>0</v>
      </c>
      <c r="RT20" s="27">
        <f>IF(AND(OR(ISBLANK(RT$9),RT$9=0)=FALSE,SUM($QP20:$RF20)&gt;0,RT$9='2. Protocols'!$G19),1,0)*'4. Formulations'!$P19</f>
        <v>0</v>
      </c>
      <c r="RU20" s="27">
        <f>IF(AND(OR(ISBLANK(RU$9),RU$9=0)=FALSE,SUM($QP20:$RF20)&gt;0,RU$9='2. Protocols'!$G19),1,0)*'4. Formulations'!$P19</f>
        <v>0</v>
      </c>
      <c r="RV20" s="27">
        <f>IF(AND(OR(ISBLANK(RV$9),RV$9=0)=FALSE,SUM($QP20:$RF20)&gt;0,RV$9='2. Protocols'!$G19),1,0)*'4. Formulations'!$P19</f>
        <v>0</v>
      </c>
      <c r="RW20" s="27">
        <f>IF(AND(OR(ISBLANK(RW$9),RW$9=0)=FALSE,SUM($QP20:$RF20)&gt;0,RW$9='2. Protocols'!$G19),1,0)*'4. Formulations'!$P19</f>
        <v>0</v>
      </c>
      <c r="RX20" s="27">
        <f>IF(AND(OR(ISBLANK(RX$9),RX$9=0)=FALSE,SUM($QP20:$RF20)&gt;0,RX$9='2. Protocols'!$G19),1,0)*'4. Formulations'!$P19</f>
        <v>0</v>
      </c>
      <c r="RY20" s="27">
        <f>IF(AND(OR(ISBLANK(RY$9),RY$9=0)=FALSE,SUM($QP20:$RF20)&gt;0,RY$9='2. Protocols'!$G19),1,0)*'4. Formulations'!$P19</f>
        <v>0</v>
      </c>
      <c r="RZ20" s="27">
        <f>IF(AND(OR(ISBLANK(RZ$9),RZ$9=0)=FALSE,SUM($QP20:$RF20)&gt;0,RZ$9='2. Protocols'!$G19),1,0)*'4. Formulations'!$P19</f>
        <v>0</v>
      </c>
      <c r="SA20" s="27">
        <f>IF(AND(OR(ISBLANK(SA$9),SA$9=0)=FALSE,SUM($QP20:$RF20)&gt;0,SA$9='2. Protocols'!$G19),1,0)*'4. Formulations'!$P19</f>
        <v>0</v>
      </c>
      <c r="SB20" s="27">
        <f>IF(AND(OR(ISBLANK(SB$9),SB$9=0)=FALSE,SUM($QP20:$RF20)&gt;0,SB$9='2. Protocols'!$G19),1,0)*'4. Formulations'!$P19</f>
        <v>0</v>
      </c>
      <c r="SC20" s="27">
        <f>IF(AND(OR(ISBLANK(SC$9),SC$9=0)=FALSE,SUM($QP20:$RF20)&gt;0,SC$9='2. Protocols'!$G19),1,0)*'4. Formulations'!$P19</f>
        <v>0</v>
      </c>
      <c r="SD20" s="27">
        <f>IF(AND(OR(ISBLANK(SD$9),SD$9=0)=FALSE,SUM($QP20:$RF20)&gt;0,SD$9='2. Protocols'!$G19),1,0)*'4. Formulations'!$P19</f>
        <v>0</v>
      </c>
      <c r="SE20" s="27">
        <f>IF(AND(OR(ISBLANK(SE$9),SE$9=0)=FALSE,SUM($QP20:$RF20)&gt;0,SE$9='2. Protocols'!$G19),1,0)*'4. Formulations'!$P19</f>
        <v>0</v>
      </c>
      <c r="SF20" s="27">
        <f>IF(AND(OR(ISBLANK(SF$9),SF$9=0)=FALSE,SUM($QP20:$RF20)&gt;0,SF$9='2. Protocols'!$G19),1,0)*'4. Formulations'!$P19</f>
        <v>0</v>
      </c>
      <c r="SG20" s="27">
        <f>IF(AND(OR(ISBLANK(SG$9),SG$9=0)=FALSE,SUM($QP20:$RF20)&gt;0,SG$9='2. Protocols'!$G19),1,0)*'4. Formulations'!$P19</f>
        <v>0</v>
      </c>
      <c r="SH20" s="27">
        <f>IF(AND(OR(ISBLANK(SH$9),SH$9=0)=FALSE,SUM($QP20:$RF20)&gt;0,SH$9='2. Protocols'!$G19),1,0)*'4. Formulations'!$P19</f>
        <v>0</v>
      </c>
      <c r="SI20" s="27">
        <f>IF(AND(OR(ISBLANK(SI$9),SI$9=0)=FALSE,SUM($QP20:$RF20)&gt;0,SI$9='2. Protocols'!$G19),1,0)*'4. Formulations'!$P19</f>
        <v>0</v>
      </c>
      <c r="SJ20" s="27">
        <f>IF(AND(OR(ISBLANK(SJ$9),SJ$9=0)=FALSE,SUM($QP20:$RF20)&gt;0,SJ$9='2. Protocols'!$G19),1,0)*'4. Formulations'!$P19</f>
        <v>0</v>
      </c>
      <c r="SK20" s="27">
        <f>IF(AND(OR(ISBLANK(SK$9),SK$9=0)=FALSE,SUM($QP20:$RF20)&gt;0,SK$9='2. Protocols'!$G19),1,0)*'4. Formulations'!$P19</f>
        <v>0</v>
      </c>
      <c r="SL20" s="27">
        <f>IF(AND(OR(ISBLANK(SL$9),SL$9=0)=FALSE,SUM($QP20:$RF20)&gt;0,SL$9='2. Protocols'!$G19),1,0)*'4. Formulations'!$P19</f>
        <v>0</v>
      </c>
      <c r="SM20" s="27">
        <f>IF(AND(OR(ISBLANK(SM$9),SM$9=0)=FALSE,SUM($QP20:$RF20)&gt;0,SM$9='2. Protocols'!$G19),1,0)*'4. Formulations'!$P19</f>
        <v>0</v>
      </c>
      <c r="SN20" s="27">
        <f>IF(AND(OR(ISBLANK(SN$9),SN$9=0)=FALSE,SUM($QP20:$RF20)&gt;0,SN$9='2. Protocols'!$G19),1,0)*'4. Formulations'!$P19</f>
        <v>0</v>
      </c>
      <c r="SO20" s="27">
        <f>IF(AND(OR(ISBLANK(SO$9),SO$9=0)=FALSE,SUM($QP20:$RF20)&gt;0,SO$9='2. Protocols'!$G19),1,0)*'4. Formulations'!$P19</f>
        <v>0</v>
      </c>
      <c r="SP20" s="27">
        <f>IF(AND(OR(ISBLANK(SP$9),SP$9=0)=FALSE,SUM($QP20:$RF20)&gt;0,SP$9='2. Protocols'!$G19),1,0)*'4. Formulations'!$P19</f>
        <v>0</v>
      </c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J20" s="27">
        <f>IF(AND(OR(ISBLANK(TJ$9),TJ$9=0)=FALSE,TJ$9=$DM20),1,0)*'4. Formulations'!$Q19</f>
        <v>0</v>
      </c>
      <c r="TK20" s="27">
        <f>IF(AND(OR(ISBLANK(TK$9),TK$9=0)=FALSE,TK$9=$DM20),1,0)*'4. Formulations'!$Q19</f>
        <v>0</v>
      </c>
      <c r="TL20" s="27">
        <f>IF(AND(OR(ISBLANK(TL$9),TL$9=0)=FALSE,TL$9=$DM20),1,0)*'4. Formulations'!$Q19</f>
        <v>0</v>
      </c>
      <c r="TM20" s="27">
        <f>IF(AND(OR(ISBLANK(TM$9),TM$9=0)=FALSE,TM$9=$DM20),1,0)*'4. Formulations'!$Q19</f>
        <v>0</v>
      </c>
      <c r="TN20" s="27">
        <f>IF(AND(OR(ISBLANK(TN$9),TN$9=0)=FALSE,TN$9=$DM20),1,0)*'4. Formulations'!$Q19</f>
        <v>0</v>
      </c>
      <c r="TO20" s="27">
        <f>IF(AND(OR(ISBLANK(TO$9),TO$9=0)=FALSE,TO$9=$DM20),1,0)*'4. Formulations'!$Q19</f>
        <v>0</v>
      </c>
      <c r="TP20" s="27">
        <f>IF(AND(OR(ISBLANK(TP$9),TP$9=0)=FALSE,TP$9=$DM20),1,0)*'4. Formulations'!$Q19</f>
        <v>0</v>
      </c>
      <c r="TQ20" s="27">
        <f>IF(AND(OR(ISBLANK(TQ$9),TQ$9=0)=FALSE,TQ$9=$DM20),1,0)*'4. Formulations'!$Q19</f>
        <v>0</v>
      </c>
      <c r="TR20" s="27">
        <f>IF(AND(OR(ISBLANK(TR$9),TR$9=0)=FALSE,TR$9=$DM20),1,0)*'4. Formulations'!$Q19</f>
        <v>0</v>
      </c>
      <c r="TS20" s="27">
        <f>IF(AND(OR(ISBLANK(TS$9),TS$9=0)=FALSE,TS$9=$DM20),1,0)*'4. Formulations'!$Q19</f>
        <v>0</v>
      </c>
      <c r="TT20" s="27">
        <f>IF(AND(OR(ISBLANK(TT$9),TT$9=0)=FALSE,TT$9=$DM20),1,0)*'4. Formulations'!$Q19</f>
        <v>0</v>
      </c>
      <c r="TU20" s="27">
        <f>IF(AND(OR(ISBLANK(TU$9),TU$9=0)=FALSE,TU$9=$DM20),1,0)*'4. Formulations'!$Q19</f>
        <v>0</v>
      </c>
      <c r="TV20" s="27">
        <f>IF(AND(OR(ISBLANK(TV$9),TV$9=0)=FALSE,TV$9=$DM20),1,0)*'4. Formulations'!$Q19</f>
        <v>0</v>
      </c>
      <c r="TW20" s="27">
        <f>IF(AND(OR(ISBLANK(TW$9),TW$9=0)=FALSE,TW$9=$DM20),1,0)*'4. Formulations'!$Q19</f>
        <v>0</v>
      </c>
      <c r="TX20" s="27">
        <f>IF(AND(OR(ISBLANK(TX$9),TX$9=0)=FALSE,TX$9=$DM20),1,0)*'4. Formulations'!$Q19</f>
        <v>0</v>
      </c>
      <c r="TY20" s="27">
        <f>IF(AND(OR(ISBLANK(TY$9),TY$9=0)=FALSE,TY$9=$DM20),1,0)*'4. Formulations'!$Q19</f>
        <v>0</v>
      </c>
      <c r="TZ20" s="27">
        <f>IF(AND(OR(ISBLANK(TZ$9),TZ$9=0)=FALSE,TZ$9=$DM20),1,0)*'4. Formulations'!$Q19</f>
        <v>0</v>
      </c>
      <c r="UA20" s="27"/>
      <c r="UB20" s="27"/>
      <c r="UC20" s="27"/>
    </row>
    <row r="21" spans="2:549" ht="15" hidden="1" outlineLevel="1" x14ac:dyDescent="0.25">
      <c r="B21" s="2"/>
      <c r="C21" s="75" t="str">
        <f>IF('2. Protocols'!C20&amp;"+"&amp;'2. Protocols'!E20&amp;"+"&amp;'2. Protocols'!G20="++","",'2. Protocols'!C20&amp;"+"&amp;'2. Protocols'!E20&amp;"+"&amp;'2. Protocols'!G20)</f>
        <v/>
      </c>
      <c r="D21" s="7"/>
      <c r="E21" s="8"/>
      <c r="G21" s="72" t="e">
        <f>'2. Protocols'!J20*'1. General Inputs'!$J$13</f>
        <v>#VALUE!</v>
      </c>
      <c r="H21" s="72" t="e">
        <f>MAX(G21*(1+'1. General Inputs'!$AW$23+HLOOKUP(H$7,'1. General Inputs'!$AW$17:$AY$19,ROWS('1. General Inputs'!$AU$17:$AU$19),0))+(CHOOSE(H$7,'1. General Inputs'!$J$15,'1. General Inputs'!$L$15,'1. General Inputs'!$N$15)/12)*CHOOSE(H$7,'2. Protocols'!$K20,'2. Protocols'!$L20,'2. Protocols'!$M20)+'3. ARV Substitutions'!L46,0)</f>
        <v>#VALUE!</v>
      </c>
      <c r="I21" s="72" t="e">
        <f>MAX(H21*(1+'1. General Inputs'!$AW$23+HLOOKUP(I$7,'1. General Inputs'!$AW$17:$AY$19,ROWS('1. General Inputs'!$AU$17:$AU$19),0))+(CHOOSE(I$7,'1. General Inputs'!$J$15,'1. General Inputs'!$L$15,'1. General Inputs'!$N$15)/12)*CHOOSE(I$7,'2. Protocols'!$K20,'2. Protocols'!$L20,'2. Protocols'!$M20)+'3. ARV Substitutions'!M46,0)</f>
        <v>#VALUE!</v>
      </c>
      <c r="J21" s="72" t="e">
        <f>MAX(I21*(1+'1. General Inputs'!$AW$23+HLOOKUP(J$7,'1. General Inputs'!$AW$17:$AY$19,ROWS('1. General Inputs'!$AU$17:$AU$19),0))+(CHOOSE(J$7,'1. General Inputs'!$J$15,'1. General Inputs'!$L$15,'1. General Inputs'!$N$15)/12)*CHOOSE(J$7,'2. Protocols'!$K20,'2. Protocols'!$L20,'2. Protocols'!$M20)+'3. ARV Substitutions'!N46,0)</f>
        <v>#VALUE!</v>
      </c>
      <c r="K21" s="72" t="e">
        <f>MAX(J21*(1+'1. General Inputs'!$AW$23+HLOOKUP(K$7,'1. General Inputs'!$AW$17:$AY$19,ROWS('1. General Inputs'!$AU$17:$AU$19),0))+(CHOOSE(K$7,'1. General Inputs'!$J$15,'1. General Inputs'!$L$15,'1. General Inputs'!$N$15)/12)*CHOOSE(K$7,'2. Protocols'!$K20,'2. Protocols'!$L20,'2. Protocols'!$M20)+'3. ARV Substitutions'!O46,0)</f>
        <v>#VALUE!</v>
      </c>
      <c r="L21" s="72" t="e">
        <f>MAX(K21*(1+'1. General Inputs'!$AW$23+HLOOKUP(L$7,'1. General Inputs'!$AW$17:$AY$19,ROWS('1. General Inputs'!$AU$17:$AU$19),0))+(CHOOSE(L$7,'1. General Inputs'!$J$15,'1. General Inputs'!$L$15,'1. General Inputs'!$N$15)/12)*CHOOSE(L$7,'2. Protocols'!$K20,'2. Protocols'!$L20,'2. Protocols'!$M20)+'3. ARV Substitutions'!P46,0)</f>
        <v>#VALUE!</v>
      </c>
      <c r="M21" s="72" t="e">
        <f>MAX(L21*(1+'1. General Inputs'!$AW$23+HLOOKUP(M$7,'1. General Inputs'!$AW$17:$AY$19,ROWS('1. General Inputs'!$AU$17:$AU$19),0))+(CHOOSE(M$7,'1. General Inputs'!$J$15,'1. General Inputs'!$L$15,'1. General Inputs'!$N$15)/12)*CHOOSE(M$7,'2. Protocols'!$K20,'2. Protocols'!$L20,'2. Protocols'!$M20)+'3. ARV Substitutions'!Q46,0)</f>
        <v>#VALUE!</v>
      </c>
      <c r="N21" s="72" t="e">
        <f>MAX(M21*(1+'1. General Inputs'!$AW$23+HLOOKUP(N$7,'1. General Inputs'!$AW$17:$AY$19,ROWS('1. General Inputs'!$AU$17:$AU$19),0))+(CHOOSE(N$7,'1. General Inputs'!$J$15,'1. General Inputs'!$L$15,'1. General Inputs'!$N$15)/12)*CHOOSE(N$7,'2. Protocols'!$K20,'2. Protocols'!$L20,'2. Protocols'!$M20)+'3. ARV Substitutions'!R46,0)</f>
        <v>#VALUE!</v>
      </c>
      <c r="O21" s="72" t="e">
        <f>MAX(N21*(1+'1. General Inputs'!$AW$23+HLOOKUP(O$7,'1. General Inputs'!$AW$17:$AY$19,ROWS('1. General Inputs'!$AU$17:$AU$19),0))+(CHOOSE(O$7,'1. General Inputs'!$J$15,'1. General Inputs'!$L$15,'1. General Inputs'!$N$15)/12)*CHOOSE(O$7,'2. Protocols'!$K20,'2. Protocols'!$L20,'2. Protocols'!$M20)+'3. ARV Substitutions'!S46,0)</f>
        <v>#VALUE!</v>
      </c>
      <c r="P21" s="72" t="e">
        <f>MAX(O21*(1+'1. General Inputs'!$AW$23+HLOOKUP(P$7,'1. General Inputs'!$AW$17:$AY$19,ROWS('1. General Inputs'!$AU$17:$AU$19),0))+(CHOOSE(P$7,'1. General Inputs'!$J$15,'1. General Inputs'!$L$15,'1. General Inputs'!$N$15)/12)*CHOOSE(P$7,'2. Protocols'!$K20,'2. Protocols'!$L20,'2. Protocols'!$M20)+'3. ARV Substitutions'!T46,0)</f>
        <v>#VALUE!</v>
      </c>
      <c r="Q21" s="72" t="e">
        <f>MAX(P21*(1+'1. General Inputs'!$AW$23+HLOOKUP(Q$7,'1. General Inputs'!$AW$17:$AY$19,ROWS('1. General Inputs'!$AU$17:$AU$19),0))+(CHOOSE(Q$7,'1. General Inputs'!$J$15,'1. General Inputs'!$L$15,'1. General Inputs'!$N$15)/12)*CHOOSE(Q$7,'2. Protocols'!$K20,'2. Protocols'!$L20,'2. Protocols'!$M20)+'3. ARV Substitutions'!U46,0)</f>
        <v>#VALUE!</v>
      </c>
      <c r="R21" s="72" t="e">
        <f>MAX(Q21*(1+'1. General Inputs'!$AW$23+HLOOKUP(R$7,'1. General Inputs'!$AW$17:$AY$19,ROWS('1. General Inputs'!$AU$17:$AU$19),0))+(CHOOSE(R$7,'1. General Inputs'!$J$15,'1. General Inputs'!$L$15,'1. General Inputs'!$N$15)/12)*CHOOSE(R$7,'2. Protocols'!$K20,'2. Protocols'!$L20,'2. Protocols'!$M20)+'3. ARV Substitutions'!V46,0)</f>
        <v>#VALUE!</v>
      </c>
      <c r="S21" s="72" t="e">
        <f>MAX(R21*(1+'1. General Inputs'!$AW$23+HLOOKUP(S$7,'1. General Inputs'!$AW$17:$AY$19,ROWS('1. General Inputs'!$AU$17:$AU$19),0))+(CHOOSE(S$7,'1. General Inputs'!$J$15,'1. General Inputs'!$L$15,'1. General Inputs'!$N$15)/12)*CHOOSE(S$7,'2. Protocols'!$K20,'2. Protocols'!$L20,'2. Protocols'!$M20)+'3. ARV Substitutions'!W46,0)</f>
        <v>#VALUE!</v>
      </c>
      <c r="T21" s="72" t="e">
        <f>MAX(S21*(1+'1. General Inputs'!$AW$23+HLOOKUP(T$7,'1. General Inputs'!$AW$17:$AY$19,ROWS('1. General Inputs'!$AU$17:$AU$19),0))+(CHOOSE(T$7,'1. General Inputs'!$J$15,'1. General Inputs'!$L$15,'1. General Inputs'!$N$15)/12)*CHOOSE(T$7,'2. Protocols'!$K20,'2. Protocols'!$L20,'2. Protocols'!$M20)+'3. ARV Substitutions'!X46,0)</f>
        <v>#VALUE!</v>
      </c>
      <c r="U21" s="72" t="e">
        <f>MAX(T21*(1+'1. General Inputs'!$AW$23+HLOOKUP(U$7,'1. General Inputs'!$AW$17:$AY$19,ROWS('1. General Inputs'!$AU$17:$AU$19),0))+(CHOOSE(U$7,'1. General Inputs'!$J$15,'1. General Inputs'!$L$15,'1. General Inputs'!$N$15)/12)*CHOOSE(U$7,'2. Protocols'!$K20,'2. Protocols'!$L20,'2. Protocols'!$M20)+'3. ARV Substitutions'!Y46,0)</f>
        <v>#VALUE!</v>
      </c>
      <c r="V21" s="72" t="e">
        <f>MAX(U21*(1+'1. General Inputs'!$AW$23+HLOOKUP(V$7,'1. General Inputs'!$AW$17:$AY$19,ROWS('1. General Inputs'!$AU$17:$AU$19),0))+(CHOOSE(V$7,'1. General Inputs'!$J$15,'1. General Inputs'!$L$15,'1. General Inputs'!$N$15)/12)*CHOOSE(V$7,'2. Protocols'!$K20,'2. Protocols'!$L20,'2. Protocols'!$M20)+'3. ARV Substitutions'!Z46,0)</f>
        <v>#VALUE!</v>
      </c>
      <c r="W21" s="72" t="e">
        <f>MAX(V21*(1+'1. General Inputs'!$AW$23+HLOOKUP(W$7,'1. General Inputs'!$AW$17:$AY$19,ROWS('1. General Inputs'!$AU$17:$AU$19),0))+(CHOOSE(W$7,'1. General Inputs'!$J$15,'1. General Inputs'!$L$15,'1. General Inputs'!$N$15)/12)*CHOOSE(W$7,'2. Protocols'!$K20,'2. Protocols'!$L20,'2. Protocols'!$M20)+'3. ARV Substitutions'!AA46,0)</f>
        <v>#VALUE!</v>
      </c>
      <c r="X21" s="72" t="e">
        <f>MAX(W21*(1+'1. General Inputs'!$AW$23+HLOOKUP(X$7,'1. General Inputs'!$AW$17:$AY$19,ROWS('1. General Inputs'!$AU$17:$AU$19),0))+(CHOOSE(X$7,'1. General Inputs'!$J$15,'1. General Inputs'!$L$15,'1. General Inputs'!$N$15)/12)*CHOOSE(X$7,'2. Protocols'!$K20,'2. Protocols'!$L20,'2. Protocols'!$M20)+'3. ARV Substitutions'!AB46,0)</f>
        <v>#VALUE!</v>
      </c>
      <c r="Y21" s="72" t="e">
        <f>MAX(X21*(1+'1. General Inputs'!$AW$23+HLOOKUP(Y$7,'1. General Inputs'!$AW$17:$AY$19,ROWS('1. General Inputs'!$AU$17:$AU$19),0))+(CHOOSE(Y$7,'1. General Inputs'!$J$15,'1. General Inputs'!$L$15,'1. General Inputs'!$N$15)/12)*CHOOSE(Y$7,'2. Protocols'!$K20,'2. Protocols'!$L20,'2. Protocols'!$M20)+'3. ARV Substitutions'!AC46,0)</f>
        <v>#VALUE!</v>
      </c>
      <c r="Z21" s="72" t="e">
        <f>MAX(Y21*(1+'1. General Inputs'!$AW$23+HLOOKUP(Z$7,'1. General Inputs'!$AW$17:$AY$19,ROWS('1. General Inputs'!$AU$17:$AU$19),0))+(CHOOSE(Z$7,'1. General Inputs'!$J$15,'1. General Inputs'!$L$15,'1. General Inputs'!$N$15)/12)*CHOOSE(Z$7,'2. Protocols'!$K20,'2. Protocols'!$L20,'2. Protocols'!$M20)+'3. ARV Substitutions'!AD46,0)</f>
        <v>#VALUE!</v>
      </c>
      <c r="AA21" s="72" t="e">
        <f>MAX(Z21*(1+'1. General Inputs'!$AW$23+HLOOKUP(AA$7,'1. General Inputs'!$AW$17:$AY$19,ROWS('1. General Inputs'!$AU$17:$AU$19),0))+(CHOOSE(AA$7,'1. General Inputs'!$J$15,'1. General Inputs'!$L$15,'1. General Inputs'!$N$15)/12)*CHOOSE(AA$7,'2. Protocols'!$K20,'2. Protocols'!$L20,'2. Protocols'!$M20)+'3. ARV Substitutions'!AE46,0)</f>
        <v>#VALUE!</v>
      </c>
      <c r="AB21" s="72" t="e">
        <f>MAX(AA21*(1+'1. General Inputs'!$AW$23+HLOOKUP(AB$7,'1. General Inputs'!$AW$17:$AY$19,ROWS('1. General Inputs'!$AU$17:$AU$19),0))+(CHOOSE(AB$7,'1. General Inputs'!$J$15,'1. General Inputs'!$L$15,'1. General Inputs'!$N$15)/12)*CHOOSE(AB$7,'2. Protocols'!$K20,'2. Protocols'!$L20,'2. Protocols'!$M20)+'3. ARV Substitutions'!AF46,0)</f>
        <v>#VALUE!</v>
      </c>
      <c r="AC21" s="72" t="e">
        <f>MAX(AB21*(1+'1. General Inputs'!$AW$23+HLOOKUP(AC$7,'1. General Inputs'!$AW$17:$AY$19,ROWS('1. General Inputs'!$AU$17:$AU$19),0))+(CHOOSE(AC$7,'1. General Inputs'!$J$15,'1. General Inputs'!$L$15,'1. General Inputs'!$N$15)/12)*CHOOSE(AC$7,'2. Protocols'!$K20,'2. Protocols'!$L20,'2. Protocols'!$M20)+'3. ARV Substitutions'!AG46,0)</f>
        <v>#VALUE!</v>
      </c>
      <c r="AD21" s="72" t="e">
        <f>MAX(AC21*(1+'1. General Inputs'!$AW$23+HLOOKUP(AD$7,'1. General Inputs'!$AW$17:$AY$19,ROWS('1. General Inputs'!$AU$17:$AU$19),0))+(CHOOSE(AD$7,'1. General Inputs'!$J$15,'1. General Inputs'!$L$15,'1. General Inputs'!$N$15)/12)*CHOOSE(AD$7,'2. Protocols'!$K20,'2. Protocols'!$L20,'2. Protocols'!$M20)+'3. ARV Substitutions'!AH46,0)</f>
        <v>#VALUE!</v>
      </c>
      <c r="AE21" s="72" t="e">
        <f>MAX(AD21*(1+'1. General Inputs'!$AW$23+HLOOKUP(AE$7,'1. General Inputs'!$AW$17:$AY$19,ROWS('1. General Inputs'!$AU$17:$AU$19),0))+(CHOOSE(AE$7,'1. General Inputs'!$J$15,'1. General Inputs'!$L$15,'1. General Inputs'!$N$15)/12)*CHOOSE(AE$7,'2. Protocols'!$K20,'2. Protocols'!$L20,'2. Protocols'!$M20)+'3. ARV Substitutions'!AI46,0)</f>
        <v>#VALUE!</v>
      </c>
      <c r="AF21" s="72" t="e">
        <f>MAX(AE21*(1+'1. General Inputs'!$AW$23+HLOOKUP(AF$7,'1. General Inputs'!$AW$17:$AY$19,ROWS('1. General Inputs'!$AU$17:$AU$19),0))+(CHOOSE(AF$7,'1. General Inputs'!$J$15,'1. General Inputs'!$L$15,'1. General Inputs'!$N$15)/12)*CHOOSE(AF$7,'2. Protocols'!$K20,'2. Protocols'!$L20,'2. Protocols'!$M20)+'3. ARV Substitutions'!AJ46,0)</f>
        <v>#VALUE!</v>
      </c>
      <c r="AG21" s="72" t="e">
        <f>MAX(AF21*(1+'1. General Inputs'!$AW$23+HLOOKUP(AG$7,'1. General Inputs'!$AW$17:$AY$19,ROWS('1. General Inputs'!$AU$17:$AU$19),0))+(CHOOSE(AG$7,'1. General Inputs'!$J$15,'1. General Inputs'!$L$15,'1. General Inputs'!$N$15)/12)*CHOOSE(AG$7,'2. Protocols'!$K20,'2. Protocols'!$L20,'2. Protocols'!$M20)+'3. ARV Substitutions'!AK46,0)</f>
        <v>#VALUE!</v>
      </c>
      <c r="AH21" s="72" t="e">
        <f>MAX(AG21*(1+'1. General Inputs'!$AW$23+HLOOKUP(AH$7,'1. General Inputs'!$AW$17:$AY$19,ROWS('1. General Inputs'!$AU$17:$AU$19),0))+(CHOOSE(AH$7,'1. General Inputs'!$J$15,'1. General Inputs'!$L$15,'1. General Inputs'!$N$15)/12)*CHOOSE(AH$7,'2. Protocols'!$K20,'2. Protocols'!$L20,'2. Protocols'!$M20)+'3. ARV Substitutions'!AL46,0)</f>
        <v>#VALUE!</v>
      </c>
      <c r="AI21" s="72" t="e">
        <f>MAX(AH21*(1+'1. General Inputs'!$AW$23+HLOOKUP(AI$7,'1. General Inputs'!$AW$17:$AY$19,ROWS('1. General Inputs'!$AU$17:$AU$19),0))+(CHOOSE(AI$7,'1. General Inputs'!$J$15,'1. General Inputs'!$L$15,'1. General Inputs'!$N$15)/12)*CHOOSE(AI$7,'2. Protocols'!$K20,'2. Protocols'!$L20,'2. Protocols'!$M20)+'3. ARV Substitutions'!AM46,0)</f>
        <v>#VALUE!</v>
      </c>
      <c r="AJ21" s="72" t="e">
        <f>MAX(AI21*(1+'1. General Inputs'!$AW$23+HLOOKUP(AJ$7,'1. General Inputs'!$AW$17:$AY$19,ROWS('1. General Inputs'!$AU$17:$AU$19),0))+(CHOOSE(AJ$7,'1. General Inputs'!$J$15,'1. General Inputs'!$L$15,'1. General Inputs'!$N$15)/12)*CHOOSE(AJ$7,'2. Protocols'!$K20,'2. Protocols'!$L20,'2. Protocols'!$M20)+'3. ARV Substitutions'!AN46,0)</f>
        <v>#VALUE!</v>
      </c>
      <c r="AK21" s="72" t="e">
        <f>MAX(AJ21*(1+'1. General Inputs'!$AW$23+HLOOKUP(AK$7,'1. General Inputs'!$AW$17:$AY$19,ROWS('1. General Inputs'!$AU$17:$AU$19),0))+(CHOOSE(AK$7,'1. General Inputs'!$J$15,'1. General Inputs'!$L$15,'1. General Inputs'!$N$15)/12)*CHOOSE(AK$7,'2. Protocols'!$K20,'2. Protocols'!$L20,'2. Protocols'!$M20)+'3. ARV Substitutions'!AO46,0)</f>
        <v>#VALUE!</v>
      </c>
      <c r="AL21" s="72" t="e">
        <f>MAX(AK21*(1+'1. General Inputs'!$AW$23+HLOOKUP(AL$7,'1. General Inputs'!$AW$17:$AY$19,ROWS('1. General Inputs'!$AU$17:$AU$19),0))+(CHOOSE(AL$7,'1. General Inputs'!$J$15,'1. General Inputs'!$L$15,'1. General Inputs'!$N$15)/12)*CHOOSE(AL$7,'2. Protocols'!$K20,'2. Protocols'!$L20,'2. Protocols'!$M20)+'3. ARV Substitutions'!AP46,0)</f>
        <v>#VALUE!</v>
      </c>
      <c r="AM21" s="72" t="e">
        <f>MAX(AL21*(1+'1. General Inputs'!$AW$23+HLOOKUP(AM$7,'1. General Inputs'!$AW$17:$AY$19,ROWS('1. General Inputs'!$AU$17:$AU$19),0))+(CHOOSE(AM$7,'1. General Inputs'!$J$15,'1. General Inputs'!$L$15,'1. General Inputs'!$N$15)/12)*CHOOSE(AM$7,'2. Protocols'!$K20,'2. Protocols'!$L20,'2. Protocols'!$M20)+'3. ARV Substitutions'!AQ46,0)</f>
        <v>#VALUE!</v>
      </c>
      <c r="AN21" s="72" t="e">
        <f>MAX(AM21*(1+'1. General Inputs'!$AW$23+HLOOKUP(AN$7,'1. General Inputs'!$AW$17:$AY$19,ROWS('1. General Inputs'!$AU$17:$AU$19),0))+(CHOOSE(AN$7,'1. General Inputs'!$J$15,'1. General Inputs'!$L$15,'1. General Inputs'!$N$15)/12)*CHOOSE(AN$7,'2. Protocols'!$K20,'2. Protocols'!$L20,'2. Protocols'!$M20)+'3. ARV Substitutions'!AR46,0)</f>
        <v>#VALUE!</v>
      </c>
      <c r="AO21" s="72" t="e">
        <f>MAX(AN21*(1+'1. General Inputs'!$AW$23+HLOOKUP(AO$7,'1. General Inputs'!$AW$17:$AY$19,ROWS('1. General Inputs'!$AU$17:$AU$19),0))+(CHOOSE(AO$7,'1. General Inputs'!$J$15,'1. General Inputs'!$L$15,'1. General Inputs'!$N$15)/12)*CHOOSE(AO$7,'2. Protocols'!$K20,'2. Protocols'!$L20,'2. Protocols'!$M20)+'3. ARV Substitutions'!AS46,0)</f>
        <v>#VALUE!</v>
      </c>
      <c r="AP21" s="72" t="e">
        <f>MAX(AO21*(1+'1. General Inputs'!$AW$23+HLOOKUP(AP$7,'1. General Inputs'!$AW$17:$AY$19,ROWS('1. General Inputs'!$AU$17:$AU$19),0))+(CHOOSE(AP$7,'1. General Inputs'!$J$15,'1. General Inputs'!$L$15,'1. General Inputs'!$N$15)/12)*CHOOSE(AP$7,'2. Protocols'!$K20,'2. Protocols'!$L20,'2. Protocols'!$M20)+'3. ARV Substitutions'!AT46,0)</f>
        <v>#VALUE!</v>
      </c>
      <c r="AQ21" s="72" t="e">
        <f>MAX(AP21*(1+'1. General Inputs'!$AW$23+HLOOKUP(AQ$7,'1. General Inputs'!$AW$17:$AY$19,ROWS('1. General Inputs'!$AU$17:$AU$19),0))+(CHOOSE(AQ$7,'1. General Inputs'!$J$15,'1. General Inputs'!$L$15,'1. General Inputs'!$N$15)/12)*CHOOSE(AQ$7,'2. Protocols'!$K20,'2. Protocols'!$L20,'2. Protocols'!$M20)+'3. ARV Substitutions'!AU46,0)</f>
        <v>#VALUE!</v>
      </c>
      <c r="CA21" s="51" t="e">
        <f t="shared" si="30"/>
        <v>#VALUE!</v>
      </c>
      <c r="CB21" s="51" t="e">
        <f t="shared" si="31"/>
        <v>#VALUE!</v>
      </c>
      <c r="CC21" s="51" t="e">
        <f t="shared" si="32"/>
        <v>#VALUE!</v>
      </c>
      <c r="CD21" s="51" t="e">
        <f t="shared" si="33"/>
        <v>#VALUE!</v>
      </c>
      <c r="CE21" s="51" t="e">
        <f t="shared" si="34"/>
        <v>#VALUE!</v>
      </c>
      <c r="CF21" s="51" t="e">
        <f t="shared" si="35"/>
        <v>#VALUE!</v>
      </c>
      <c r="CG21" s="51" t="e">
        <f t="shared" si="36"/>
        <v>#VALUE!</v>
      </c>
      <c r="CH21" s="51" t="e">
        <f t="shared" si="37"/>
        <v>#VALUE!</v>
      </c>
      <c r="CI21" s="51" t="e">
        <f t="shared" si="38"/>
        <v>#VALUE!</v>
      </c>
      <c r="CJ21" s="51" t="e">
        <f t="shared" si="39"/>
        <v>#VALUE!</v>
      </c>
      <c r="CK21" s="51" t="e">
        <f t="shared" si="40"/>
        <v>#VALUE!</v>
      </c>
      <c r="CL21" s="51" t="e">
        <f t="shared" si="41"/>
        <v>#VALUE!</v>
      </c>
      <c r="CM21" s="51" t="e">
        <f t="shared" si="42"/>
        <v>#VALUE!</v>
      </c>
      <c r="CN21" s="51" t="e">
        <f t="shared" si="43"/>
        <v>#VALUE!</v>
      </c>
      <c r="CO21" s="51" t="e">
        <f t="shared" si="44"/>
        <v>#VALUE!</v>
      </c>
      <c r="CP21" s="51" t="e">
        <f t="shared" si="45"/>
        <v>#VALUE!</v>
      </c>
      <c r="CQ21" s="51" t="e">
        <f t="shared" si="46"/>
        <v>#VALUE!</v>
      </c>
      <c r="CR21" s="51" t="e">
        <f t="shared" si="47"/>
        <v>#VALUE!</v>
      </c>
      <c r="CS21" s="51" t="e">
        <f t="shared" si="48"/>
        <v>#VALUE!</v>
      </c>
      <c r="CT21" s="51" t="e">
        <f t="shared" si="49"/>
        <v>#VALUE!</v>
      </c>
      <c r="CU21" s="51" t="e">
        <f t="shared" si="50"/>
        <v>#VALUE!</v>
      </c>
      <c r="CV21" s="51" t="e">
        <f t="shared" si="51"/>
        <v>#VALUE!</v>
      </c>
      <c r="CW21" s="51" t="e">
        <f t="shared" si="52"/>
        <v>#VALUE!</v>
      </c>
      <c r="CX21" s="51" t="e">
        <f t="shared" si="53"/>
        <v>#VALUE!</v>
      </c>
      <c r="CY21" s="51" t="e">
        <f t="shared" si="54"/>
        <v>#VALUE!</v>
      </c>
      <c r="CZ21" s="51" t="e">
        <f t="shared" si="55"/>
        <v>#VALUE!</v>
      </c>
      <c r="DA21" s="51" t="e">
        <f t="shared" si="56"/>
        <v>#VALUE!</v>
      </c>
      <c r="DB21" s="51" t="e">
        <f t="shared" si="57"/>
        <v>#VALUE!</v>
      </c>
      <c r="DC21" s="51" t="e">
        <f t="shared" si="58"/>
        <v>#VALUE!</v>
      </c>
      <c r="DD21" s="51" t="e">
        <f t="shared" si="59"/>
        <v>#VALUE!</v>
      </c>
      <c r="DE21" s="51" t="e">
        <f t="shared" si="60"/>
        <v>#VALUE!</v>
      </c>
      <c r="DF21" s="51" t="e">
        <f t="shared" si="61"/>
        <v>#VALUE!</v>
      </c>
      <c r="DG21" s="51" t="e">
        <f t="shared" si="62"/>
        <v>#VALUE!</v>
      </c>
      <c r="DH21" s="51" t="e">
        <f t="shared" si="63"/>
        <v>#VALUE!</v>
      </c>
      <c r="DI21" s="51" t="e">
        <f t="shared" si="64"/>
        <v>#VALUE!</v>
      </c>
      <c r="DJ21" s="51" t="e">
        <f t="shared" si="65"/>
        <v>#VALUE!</v>
      </c>
      <c r="DL21" s="21" t="str">
        <f>CONCATENATE('2. Protocols'!C20, '2. Protocols'!D20, '2. Protocols'!E20)</f>
        <v>+</v>
      </c>
      <c r="DM21" s="21" t="str">
        <f>CONCATENATE('2. Protocols'!C20, '2. Protocols'!D20, '2. Protocols'!E20, '2. Protocols'!F20, '2. Protocols'!G20,)</f>
        <v>++</v>
      </c>
      <c r="DO21" s="27">
        <f>IF(AND(OR(ISBLANK(DO$9),DO$9=0)=FALSE,OR(DO$9='2. Protocols'!$C20,DO$9='2. Protocols'!$E20,DO$9='2. Protocols'!$G20)),1,0)*'4. Formulations'!$I20</f>
        <v>0</v>
      </c>
      <c r="DP21" s="27">
        <f>IF(AND(OR(ISBLANK(DP$9),DP$9=0)=FALSE,OR(DP$9='2. Protocols'!$C20,DP$9='2. Protocols'!$E20,DP$9='2. Protocols'!$G20)),1,0)*'4. Formulations'!$I20</f>
        <v>0</v>
      </c>
      <c r="DQ21" s="27">
        <f>IF(AND(OR(ISBLANK(DQ$9),DQ$9=0)=FALSE,OR(DQ$9='2. Protocols'!$C20,DQ$9='2. Protocols'!$E20,DQ$9='2. Protocols'!$G20)),1,0)*'4. Formulations'!$I20</f>
        <v>0</v>
      </c>
      <c r="DR21" s="27">
        <f>IF(AND(OR(ISBLANK(DR$9),DR$9=0)=FALSE,OR(DR$9='2. Protocols'!$C20,DR$9='2. Protocols'!$E20,DR$9='2. Protocols'!$G20)),1,0)*'4. Formulations'!$I20</f>
        <v>0</v>
      </c>
      <c r="DS21" s="27">
        <f>IF(AND(OR(ISBLANK(DS$9),DS$9=0)=FALSE,OR(DS$9='2. Protocols'!$C20,DS$9='2. Protocols'!$E20,DS$9='2. Protocols'!$G20)),1,0)*'4. Formulations'!$I20</f>
        <v>0</v>
      </c>
      <c r="DT21" s="27">
        <f>IF(AND(OR(ISBLANK(DT$9),DT$9=0)=FALSE,OR(DT$9='2. Protocols'!$C20,DT$9='2. Protocols'!$E20,DT$9='2. Protocols'!$G20)),1,0)*'4. Formulations'!$I20</f>
        <v>0</v>
      </c>
      <c r="DU21" s="27">
        <f>IF(AND(OR(ISBLANK(DU$9),DU$9=0)=FALSE,OR(DU$9='2. Protocols'!$C20,DU$9='2. Protocols'!$E20,DU$9='2. Protocols'!$G20)),1,0)*'4. Formulations'!$I20</f>
        <v>0</v>
      </c>
      <c r="DV21" s="27">
        <f>IF(AND(OR(ISBLANK(DV$9),DV$9=0)=FALSE,OR(DV$9='2. Protocols'!$C20,DV$9='2. Protocols'!$E20,DV$9='2. Protocols'!$G20)),1,0)*'4. Formulations'!$I20</f>
        <v>0</v>
      </c>
      <c r="DW21" s="27">
        <f>IF(AND(OR(ISBLANK(DW$9),DW$9=0)=FALSE,OR(DW$9='2. Protocols'!$C20,DW$9='2. Protocols'!$E20,DW$9='2. Protocols'!$G20)),1,0)*'4. Formulations'!$I20</f>
        <v>0</v>
      </c>
      <c r="DX21" s="27">
        <f>IF(AND(OR(ISBLANK(DX$9),DX$9=0)=FALSE,OR(DX$9='2. Protocols'!$C20,DX$9='2. Protocols'!$E20,DX$9='2. Protocols'!$G20)),1,0)*'4. Formulations'!$I20</f>
        <v>0</v>
      </c>
      <c r="DY21" s="27">
        <f>IF(AND(OR(ISBLANK(DY$9),DY$9=0)=FALSE,OR(DY$9='2. Protocols'!$C20,DY$9='2. Protocols'!$E20,DY$9='2. Protocols'!$G20)),1,0)*'4. Formulations'!$I20</f>
        <v>0</v>
      </c>
      <c r="DZ21" s="27">
        <f>IF(AND(OR(ISBLANK(DZ$9),DZ$9=0)=FALSE,OR(DZ$9='2. Protocols'!$C20,DZ$9='2. Protocols'!$E20,DZ$9='2. Protocols'!$G20)),1,0)*'4. Formulations'!$I20</f>
        <v>0</v>
      </c>
      <c r="EA21" s="27">
        <f>IF(AND(OR(ISBLANK(EA$9),EA$9=0)=FALSE,OR(EA$9='2. Protocols'!$C20,EA$9='2. Protocols'!$E20,EA$9='2. Protocols'!$G20)),1,0)*'4. Formulations'!$I20</f>
        <v>0</v>
      </c>
      <c r="EB21" s="27">
        <f>IF(AND(OR(ISBLANK(EB$9),EB$9=0)=FALSE,OR(EB$9='2. Protocols'!$C20,EB$9='2. Protocols'!$E20,EB$9='2. Protocols'!$G20)),1,0)*'4. Formulations'!$I20</f>
        <v>0</v>
      </c>
      <c r="EC21" s="27">
        <f>IF(AND(OR(ISBLANK(EC$9),EC$9=0)=FALSE,OR(EC$9='2. Protocols'!$C20,EC$9='2. Protocols'!$E20,EC$9='2. Protocols'!$G20)),1,0)*'4. Formulations'!$I20</f>
        <v>0</v>
      </c>
      <c r="ED21" s="27">
        <f>IF(AND(OR(ISBLANK(ED$9),ED$9=0)=FALSE,OR(ED$9='2. Protocols'!$C20,ED$9='2. Protocols'!$E20,ED$9='2. Protocols'!$G20)),1,0)*'4. Formulations'!$I20</f>
        <v>0</v>
      </c>
      <c r="EE21" s="27">
        <f>IF(AND(OR(ISBLANK(EE$9),EE$9=0)=FALSE,OR(EE$9='2. Protocols'!$C20,EE$9='2. Protocols'!$E20,EE$9='2. Protocols'!$G20)),1,0)*'4. Formulations'!$I20</f>
        <v>0</v>
      </c>
      <c r="EF21" s="27">
        <f>IF(AND(OR(ISBLANK(EF$9),EF$9=0)=FALSE,OR(EF$9='2. Protocols'!$C20,EF$9='2. Protocols'!$E20,EF$9='2. Protocols'!$G20)),1,0)*'4. Formulations'!$I20</f>
        <v>0</v>
      </c>
      <c r="EG21" s="27">
        <f>IF(AND(OR(ISBLANK(EG$9),EG$9=0)=FALSE,OR(EG$9='2. Protocols'!$C20,EG$9='2. Protocols'!$E20,EG$9='2. Protocols'!$G20)),1,0)*'4. Formulations'!$I20</f>
        <v>0</v>
      </c>
      <c r="EH21" s="27">
        <f>IF(AND(OR(ISBLANK(EH$9),EH$9=0)=FALSE,OR(EH$9='2. Protocols'!$C20,EH$9='2. Protocols'!$E20,EH$9='2. Protocols'!$G20)),1,0)*'4. Formulations'!$I20</f>
        <v>0</v>
      </c>
      <c r="EI21" s="27">
        <f>IF(AND(OR(ISBLANK(EI$9),EI$9=0)=FALSE,OR(EI$9='2. Protocols'!$C20,EI$9='2. Protocols'!$E20,EI$9='2. Protocols'!$G20)),1,0)*'4. Formulations'!$I20</f>
        <v>0</v>
      </c>
      <c r="EJ21" s="27">
        <f>IF(AND(OR(ISBLANK(EJ$9),EJ$9=0)=FALSE,OR(EJ$9='2. Protocols'!$C20,EJ$9='2. Protocols'!$E20,EJ$9='2. Protocols'!$G20)),1,0)*'4. Formulations'!$I20</f>
        <v>0</v>
      </c>
      <c r="EK21" s="27">
        <f>IF(AND(OR(ISBLANK(EK$9),EK$9=0)=FALSE,OR(EK$9='2. Protocols'!$C20,EK$9='2. Protocols'!$E20,EK$9='2. Protocols'!$G20)),1,0)*'4. Formulations'!$I20</f>
        <v>0</v>
      </c>
      <c r="EL21" s="27">
        <f>IF(AND(OR(ISBLANK(EL$9),EL$9=0)=FALSE,OR(EL$9='2. Protocols'!$C20,EL$9='2. Protocols'!$E20,EL$9='2. Protocols'!$G20)),1,0)*'4. Formulations'!$I20</f>
        <v>0</v>
      </c>
      <c r="EM21" s="27">
        <f>IF(AND(OR(ISBLANK(EM$9),EM$9=0)=FALSE,OR(EM$9='2. Protocols'!$C20,EM$9='2. Protocols'!$E20,EM$9='2. Protocols'!$G20)),1,0)*'4. Formulations'!$I20</f>
        <v>0</v>
      </c>
      <c r="EN21" s="27">
        <f>IF(AND(OR(ISBLANK(EN$9),EN$9=0)=FALSE,OR(EN$9='2. Protocols'!$C20,EN$9='2. Protocols'!$E20,EN$9='2. Protocols'!$G20)),1,0)*'4. Formulations'!$I20</f>
        <v>0</v>
      </c>
      <c r="EO21" s="27">
        <f>IF(AND(OR(ISBLANK(EO$9),EO$9=0)=FALSE,OR(EO$9='2. Protocols'!$C20,EO$9='2. Protocols'!$E20,EO$9='2. Protocols'!$G20)),1,0)*'4. Formulations'!$I20</f>
        <v>0</v>
      </c>
      <c r="EP21" s="27">
        <f>IF(AND(OR(ISBLANK(EP$9),EP$9=0)=FALSE,OR(EP$9='2. Protocols'!$C20,EP$9='2. Protocols'!$E20,EP$9='2. Protocols'!$G20)),1,0)*'4. Formulations'!$I20</f>
        <v>0</v>
      </c>
      <c r="EQ21" s="27">
        <f>IF(AND(OR(ISBLANK(EQ$9),EQ$9=0)=FALSE,OR(EQ$9='2. Protocols'!$C20,EQ$9='2. Protocols'!$E20,EQ$9='2. Protocols'!$G20)),1,0)*'4. Formulations'!$I20</f>
        <v>0</v>
      </c>
      <c r="ER21" s="27">
        <f>IF(AND(OR(ISBLANK(ER$9),ER$9=0)=FALSE,OR(ER$9='2. Protocols'!$C20,ER$9='2. Protocols'!$E20,ER$9='2. Protocols'!$G20)),1,0)*'4. Formulations'!$I20</f>
        <v>0</v>
      </c>
      <c r="ES21" s="27">
        <f>IF(AND(OR(ISBLANK(ES$9),ES$9=0)=FALSE,OR(ES$9='2. Protocols'!$C20,ES$9='2. Protocols'!$E20,ES$9='2. Protocols'!$G20)),1,0)*'4. Formulations'!$I20</f>
        <v>0</v>
      </c>
      <c r="ET21" s="27">
        <f>IF(AND(OR(ISBLANK(ET$9),ET$9=0)=FALSE,OR(ET$9='2. Protocols'!$C20,ET$9='2. Protocols'!$E20,ET$9='2. Protocols'!$G20)),1,0)*'4. Formulations'!$I20</f>
        <v>0</v>
      </c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N21" s="27">
        <f>IF(AND(OR(ISBLANK(FN$9),FN$9=0)=FALSE,FN$9=$DL21),1,0)*'4. Formulations'!$J20</f>
        <v>0</v>
      </c>
      <c r="FO21" s="27">
        <f>IF(AND(OR(ISBLANK(FO$9),FO$9=0)=FALSE,FO$9=$DL21),1,0)*'4. Formulations'!$J20</f>
        <v>0</v>
      </c>
      <c r="FP21" s="27">
        <f>IF(AND(OR(ISBLANK(FP$9),FP$9=0)=FALSE,FP$9=$DL21),1,0)*'4. Formulations'!$J20</f>
        <v>0</v>
      </c>
      <c r="FQ21" s="27">
        <f>IF(AND(OR(ISBLANK(FQ$9),FQ$9=0)=FALSE,FQ$9=$DL21),1,0)*'4. Formulations'!$J20</f>
        <v>0</v>
      </c>
      <c r="FR21" s="27">
        <f>IF(AND(OR(ISBLANK(FR$9),FR$9=0)=FALSE,FR$9=$DL21),1,0)*'4. Formulations'!$J20</f>
        <v>0</v>
      </c>
      <c r="FS21" s="27">
        <f>IF(AND(OR(ISBLANK(FS$9),FS$9=0)=FALSE,FS$9=$DL21),1,0)*'4. Formulations'!$J20</f>
        <v>0</v>
      </c>
      <c r="FT21" s="27">
        <f>IF(AND(OR(ISBLANK(FT$9),FT$9=0)=FALSE,FT$9=$DL21),1,0)*'4. Formulations'!$J20</f>
        <v>0</v>
      </c>
      <c r="FU21" s="27">
        <f>IF(AND(OR(ISBLANK(FU$9),FU$9=0)=FALSE,FU$9=$DL21),1,0)*'4. Formulations'!$J20</f>
        <v>0</v>
      </c>
      <c r="FV21" s="27">
        <f>IF(AND(OR(ISBLANK(FV$9),FV$9=0)=FALSE,FV$9=$DL21),1,0)*'4. Formulations'!$J20</f>
        <v>0</v>
      </c>
      <c r="FW21" s="27">
        <f>IF(AND(OR(ISBLANK(FW$9),FW$9=0)=FALSE,FW$9=$DL21),1,0)*'4. Formulations'!$J20</f>
        <v>0</v>
      </c>
      <c r="FX21" s="27">
        <f>IF(AND(OR(ISBLANK(FX$9),FX$9=0)=FALSE,FX$9=$DL21),1,0)*'4. Formulations'!$J20</f>
        <v>0</v>
      </c>
      <c r="FY21" s="27">
        <f>IF(AND(OR(ISBLANK(FY$9),FY$9=0)=FALSE,FY$9=$DL21),1,0)*'4. Formulations'!$J20</f>
        <v>0</v>
      </c>
      <c r="FZ21" s="27">
        <f>IF(AND(OR(ISBLANK(FZ$9),FZ$9=0)=FALSE,FZ$9=$DL21),1,0)*'4. Formulations'!$J20</f>
        <v>0</v>
      </c>
      <c r="GA21" s="27">
        <f>IF(AND(OR(ISBLANK(GA$9),GA$9=0)=FALSE,GA$9=$DL21),1,0)*'4. Formulations'!$J20</f>
        <v>0</v>
      </c>
      <c r="GB21" s="27">
        <f>IF(AND(OR(ISBLANK(GB$9),GB$9=0)=FALSE,GB$9=$DL21),1,0)*'4. Formulations'!$J20</f>
        <v>0</v>
      </c>
      <c r="GC21" s="27">
        <f>IF(AND(OR(ISBLANK(GC$9),GC$9=0)=FALSE,GC$9=$DL21),1,0)*'4. Formulations'!$J20</f>
        <v>0</v>
      </c>
      <c r="GD21" s="27">
        <f>IF(AND(OR(ISBLANK(GD$9),GD$9=0)=FALSE,GD$9=$DL21),1,0)*'4. Formulations'!$J20</f>
        <v>0</v>
      </c>
      <c r="GE21" s="27"/>
      <c r="GF21" s="27"/>
      <c r="GG21" s="27"/>
      <c r="GI21" s="27">
        <f>IF(AND(OR(ISBLANK(GI$9),GI$9=0)=FALSE,SUM($FN21:$GD21)&gt;0,GI$9='2. Protocols'!$G20),1,0)*'4. Formulations'!$J20</f>
        <v>0</v>
      </c>
      <c r="GJ21" s="27">
        <f>IF(AND(OR(ISBLANK(GJ$9),GJ$9=0)=FALSE,SUM($FN21:$GD21)&gt;0,GJ$9='2. Protocols'!$G20),1,0)*'4. Formulations'!$J20</f>
        <v>0</v>
      </c>
      <c r="GK21" s="27">
        <f>IF(AND(OR(ISBLANK(GK$9),GK$9=0)=FALSE,SUM($FN21:$GD21)&gt;0,GK$9='2. Protocols'!$G20),1,0)*'4. Formulations'!$J20</f>
        <v>0</v>
      </c>
      <c r="GL21" s="27">
        <f>IF(AND(OR(ISBLANK(GL$9),GL$9=0)=FALSE,SUM($FN21:$GD21)&gt;0,GL$9='2. Protocols'!$G20),1,0)*'4. Formulations'!$J20</f>
        <v>0</v>
      </c>
      <c r="GM21" s="27">
        <f>IF(AND(OR(ISBLANK(GM$9),GM$9=0)=FALSE,SUM($FN21:$GD21)&gt;0,GM$9='2. Protocols'!$G20),1,0)*'4. Formulations'!$J20</f>
        <v>0</v>
      </c>
      <c r="GN21" s="27">
        <f>IF(AND(OR(ISBLANK(GN$9),GN$9=0)=FALSE,SUM($FN21:$GD21)&gt;0,GN$9='2. Protocols'!$G20),1,0)*'4. Formulations'!$J20</f>
        <v>0</v>
      </c>
      <c r="GO21" s="27">
        <f>IF(AND(OR(ISBLANK(GO$9),GO$9=0)=FALSE,SUM($FN21:$GD21)&gt;0,GO$9='2. Protocols'!$G20),1,0)*'4. Formulations'!$J20</f>
        <v>0</v>
      </c>
      <c r="GP21" s="27">
        <f>IF(AND(OR(ISBLANK(GP$9),GP$9=0)=FALSE,SUM($FN21:$GD21)&gt;0,GP$9='2. Protocols'!$G20),1,0)*'4. Formulations'!$J20</f>
        <v>0</v>
      </c>
      <c r="GQ21" s="27">
        <f>IF(AND(OR(ISBLANK(GQ$9),GQ$9=0)=FALSE,SUM($FN21:$GD21)&gt;0,GQ$9='2. Protocols'!$G20),1,0)*'4. Formulations'!$J20</f>
        <v>0</v>
      </c>
      <c r="GR21" s="27">
        <f>IF(AND(OR(ISBLANK(GR$9),GR$9=0)=FALSE,SUM($FN21:$GD21)&gt;0,GR$9='2. Protocols'!$G20),1,0)*'4. Formulations'!$J20</f>
        <v>0</v>
      </c>
      <c r="GS21" s="27">
        <f>IF(AND(OR(ISBLANK(GS$9),GS$9=0)=FALSE,SUM($FN21:$GD21)&gt;0,GS$9='2. Protocols'!$G20),1,0)*'4. Formulations'!$J20</f>
        <v>0</v>
      </c>
      <c r="GT21" s="27">
        <f>IF(AND(OR(ISBLANK(GT$9),GT$9=0)=FALSE,SUM($FN21:$GD21)&gt;0,GT$9='2. Protocols'!$G20),1,0)*'4. Formulations'!$J20</f>
        <v>0</v>
      </c>
      <c r="GU21" s="27">
        <f>IF(AND(OR(ISBLANK(GU$9),GU$9=0)=FALSE,SUM($FN21:$GD21)&gt;0,GU$9='2. Protocols'!$G20),1,0)*'4. Formulations'!$J20</f>
        <v>0</v>
      </c>
      <c r="GV21" s="27">
        <f>IF(AND(OR(ISBLANK(GV$9),GV$9=0)=FALSE,SUM($FN21:$GD21)&gt;0,GV$9='2. Protocols'!$G20),1,0)*'4. Formulations'!$J20</f>
        <v>0</v>
      </c>
      <c r="GW21" s="27">
        <f>IF(AND(OR(ISBLANK(GW$9),GW$9=0)=FALSE,SUM($FN21:$GD21)&gt;0,GW$9='2. Protocols'!$G20),1,0)*'4. Formulations'!$J20</f>
        <v>0</v>
      </c>
      <c r="GX21" s="27">
        <f>IF(AND(OR(ISBLANK(GX$9),GX$9=0)=FALSE,SUM($FN21:$GD21)&gt;0,GX$9='2. Protocols'!$G20),1,0)*'4. Formulations'!$J20</f>
        <v>0</v>
      </c>
      <c r="GY21" s="27">
        <f>IF(AND(OR(ISBLANK(GY$9),GY$9=0)=FALSE,SUM($FN21:$GD21)&gt;0,GY$9='2. Protocols'!$G20),1,0)*'4. Formulations'!$J20</f>
        <v>0</v>
      </c>
      <c r="GZ21" s="27">
        <f>IF(AND(OR(ISBLANK(GZ$9),GZ$9=0)=FALSE,SUM($FN21:$GD21)&gt;0,GZ$9='2. Protocols'!$G20),1,0)*'4. Formulations'!$J20</f>
        <v>0</v>
      </c>
      <c r="HA21" s="27">
        <f>IF(AND(OR(ISBLANK(HA$9),HA$9=0)=FALSE,SUM($FN21:$GD21)&gt;0,HA$9='2. Protocols'!$G20),1,0)*'4. Formulations'!$J20</f>
        <v>0</v>
      </c>
      <c r="HB21" s="27">
        <f>IF(AND(OR(ISBLANK(HB$9),HB$9=0)=FALSE,SUM($FN21:$GD21)&gt;0,HB$9='2. Protocols'!$G20),1,0)*'4. Formulations'!$J20</f>
        <v>0</v>
      </c>
      <c r="HC21" s="27">
        <f>IF(AND(OR(ISBLANK(HC$9),HC$9=0)=FALSE,SUM($FN21:$GD21)&gt;0,HC$9='2. Protocols'!$G20),1,0)*'4. Formulations'!$J20</f>
        <v>0</v>
      </c>
      <c r="HD21" s="27">
        <f>IF(AND(OR(ISBLANK(HD$9),HD$9=0)=FALSE,SUM($FN21:$GD21)&gt;0,HD$9='2. Protocols'!$G20),1,0)*'4. Formulations'!$J20</f>
        <v>0</v>
      </c>
      <c r="HE21" s="27">
        <f>IF(AND(OR(ISBLANK(HE$9),HE$9=0)=FALSE,SUM($FN21:$GD21)&gt;0,HE$9='2. Protocols'!$G20),1,0)*'4. Formulations'!$J20</f>
        <v>0</v>
      </c>
      <c r="HF21" s="27">
        <f>IF(AND(OR(ISBLANK(HF$9),HF$9=0)=FALSE,SUM($FN21:$GD21)&gt;0,HF$9='2. Protocols'!$G20),1,0)*'4. Formulations'!$J20</f>
        <v>0</v>
      </c>
      <c r="HG21" s="27">
        <f>IF(AND(OR(ISBLANK(HG$9),HG$9=0)=FALSE,SUM($FN21:$GD21)&gt;0,HG$9='2. Protocols'!$G20),1,0)*'4. Formulations'!$J20</f>
        <v>0</v>
      </c>
      <c r="HH21" s="27">
        <f>IF(AND(OR(ISBLANK(HH$9),HH$9=0)=FALSE,SUM($FN21:$GD21)&gt;0,HH$9='2. Protocols'!$G20),1,0)*'4. Formulations'!$J20</f>
        <v>0</v>
      </c>
      <c r="HI21" s="27">
        <f>IF(AND(OR(ISBLANK(HI$9),HI$9=0)=FALSE,SUM($FN21:$GD21)&gt;0,HI$9='2. Protocols'!$G20),1,0)*'4. Formulations'!$J20</f>
        <v>0</v>
      </c>
      <c r="HJ21" s="27">
        <f>IF(AND(OR(ISBLANK(HJ$9),HJ$9=0)=FALSE,SUM($FN21:$GD21)&gt;0,HJ$9='2. Protocols'!$G20),1,0)*'4. Formulations'!$J20</f>
        <v>0</v>
      </c>
      <c r="HK21" s="27">
        <f>IF(AND(OR(ISBLANK(HK$9),HK$9=0)=FALSE,SUM($FN21:$GD21)&gt;0,HK$9='2. Protocols'!$G20),1,0)*'4. Formulations'!$J20</f>
        <v>0</v>
      </c>
      <c r="HL21" s="27">
        <f>IF(AND(OR(ISBLANK(HL$9),HL$9=0)=FALSE,SUM($FN21:$GD21)&gt;0,HL$9='2. Protocols'!$G20),1,0)*'4. Formulations'!$J20</f>
        <v>0</v>
      </c>
      <c r="HM21" s="27">
        <f>IF(AND(OR(ISBLANK(HM$9),HM$9=0)=FALSE,SUM($FN21:$GD21)&gt;0,HM$9='2. Protocols'!$G20),1,0)*'4. Formulations'!$J20</f>
        <v>0</v>
      </c>
      <c r="HN21" s="27">
        <f>IF(AND(OR(ISBLANK(HN$9),HN$9=0)=FALSE,SUM($FN21:$GD21)&gt;0,HN$9='2. Protocols'!$G20),1,0)*'4. Formulations'!$J20</f>
        <v>0</v>
      </c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H21" s="27">
        <f>IF(AND(OR(ISBLANK(GI$9),GI$9=0)=FALSE,IH$9=$DM21),1,0)*'4. Formulations'!$K20</f>
        <v>0</v>
      </c>
      <c r="II21" s="27">
        <f>IF(AND(OR(ISBLANK(GJ$9),GJ$9=0)=FALSE,II$9=$DM21),1,0)*'4. Formulations'!$K20</f>
        <v>0</v>
      </c>
      <c r="IJ21" s="27">
        <f>IF(AND(OR(ISBLANK(GK$9),GK$9=0)=FALSE,IJ$9=$DM21),1,0)*'4. Formulations'!$K20</f>
        <v>0</v>
      </c>
      <c r="IK21" s="27">
        <f>IF(AND(OR(ISBLANK(GL$9),GL$9=0)=FALSE,IK$9=$DM21),1,0)*'4. Formulations'!$K20</f>
        <v>0</v>
      </c>
      <c r="IL21" s="27">
        <f>IF(AND(OR(ISBLANK(GM$9),GM$9=0)=FALSE,IL$9=$DM21),1,0)*'4. Formulations'!$K20</f>
        <v>0</v>
      </c>
      <c r="IM21" s="27">
        <f>IF(AND(OR(ISBLANK(GN$9),GN$9=0)=FALSE,IM$9=$DM21),1,0)*'4. Formulations'!$K20</f>
        <v>0</v>
      </c>
      <c r="IN21" s="27">
        <f>IF(AND(OR(ISBLANK(GO$9),GO$9=0)=FALSE,IN$9=$DM21),1,0)*'4. Formulations'!$K20</f>
        <v>0</v>
      </c>
      <c r="IO21" s="27">
        <f>IF(AND(OR(ISBLANK(GP$9),GP$9=0)=FALSE,IO$9=$DM21),1,0)*'4. Formulations'!$K20</f>
        <v>0</v>
      </c>
      <c r="IP21" s="27">
        <f>IF(AND(OR(ISBLANK(GQ$9),GQ$9=0)=FALSE,IP$9=$DM21),1,0)*'4. Formulations'!$K20</f>
        <v>0</v>
      </c>
      <c r="IQ21" s="27">
        <f>IF(AND(OR(ISBLANK(GR$9),GR$9=0)=FALSE,IQ$9=$DM21),1,0)*'4. Formulations'!$K20</f>
        <v>0</v>
      </c>
      <c r="IR21" s="27">
        <f>IF(AND(OR(ISBLANK(GN$9),GN$9=0)=FALSE,IR$9=$DM21),1,0)*'4. Formulations'!$K20</f>
        <v>0</v>
      </c>
      <c r="IS21" s="27">
        <f>IF(AND(OR(ISBLANK(GO$9),GO$9=0)=FALSE,IS$9=$DM21),1,0)*'4. Formulations'!$K20</f>
        <v>0</v>
      </c>
      <c r="IT21" s="27">
        <f>IF(AND(OR(ISBLANK(GP$9),GP$9=0)=FALSE,IT$9=$DM21),1,0)*'4. Formulations'!$K20</f>
        <v>0</v>
      </c>
      <c r="IU21" s="27">
        <f>IF(AND(OR(ISBLANK(GQ$9),GQ$9=0)=FALSE,IU$9=$DM21),1,0)*'4. Formulations'!$K20</f>
        <v>0</v>
      </c>
      <c r="IV21" s="27"/>
      <c r="IW21" s="27"/>
      <c r="IX21" s="27"/>
      <c r="IY21" s="27"/>
      <c r="IZ21" s="27"/>
      <c r="JA21" s="27"/>
      <c r="JC21" s="27">
        <f>IF(AND(OR(ISBLANK(JC$9),JC$9=0)=FALSE,OR(JC$9='2. Protocols'!$C20,JC$9='2. Protocols'!$E20,JC$9='2. Protocols'!$G20)),1,0)*'4. Formulations'!$L20</f>
        <v>0</v>
      </c>
      <c r="JD21" s="27">
        <f>IF(AND(OR(ISBLANK(JD$9),JD$9=0)=FALSE,OR(JD$9='2. Protocols'!$C20,JD$9='2. Protocols'!$E20,JD$9='2. Protocols'!$G20)),1,0)*'4. Formulations'!$L20</f>
        <v>0</v>
      </c>
      <c r="JE21" s="27">
        <f>IF(AND(OR(ISBLANK(JE$9),JE$9=0)=FALSE,OR(JE$9='2. Protocols'!$C20,JE$9='2. Protocols'!$E20,JE$9='2. Protocols'!$G20)),1,0)*'4. Formulations'!$L20</f>
        <v>0</v>
      </c>
      <c r="JF21" s="27">
        <f>IF(AND(OR(ISBLANK(JF$9),JF$9=0)=FALSE,OR(JF$9='2. Protocols'!$C20,JF$9='2. Protocols'!$E20,JF$9='2. Protocols'!$G20)),1,0)*'4. Formulations'!$L20</f>
        <v>0</v>
      </c>
      <c r="JG21" s="27">
        <f>IF(AND(OR(ISBLANK(JG$9),JG$9=0)=FALSE,OR(JG$9='2. Protocols'!$C20,JG$9='2. Protocols'!$E20,JG$9='2. Protocols'!$G20)),1,0)*'4. Formulations'!$L20</f>
        <v>0</v>
      </c>
      <c r="JH21" s="27">
        <f>IF(AND(OR(ISBLANK(JH$9),JH$9=0)=FALSE,OR(JH$9='2. Protocols'!$C20,JH$9='2. Protocols'!$E20,JH$9='2. Protocols'!$G20)),1,0)*'4. Formulations'!$L20</f>
        <v>0</v>
      </c>
      <c r="JI21" s="27">
        <f>IF(AND(OR(ISBLANK(JI$9),JI$9=0)=FALSE,OR(JI$9='2. Protocols'!$C20,JI$9='2. Protocols'!$E20,JI$9='2. Protocols'!$G20)),1,0)*'4. Formulations'!$L20</f>
        <v>0</v>
      </c>
      <c r="JJ21" s="27">
        <f>IF(AND(OR(ISBLANK(JJ$9),JJ$9=0)=FALSE,OR(JJ$9='2. Protocols'!$C20,JJ$9='2. Protocols'!$E20,JJ$9='2. Protocols'!$G20)),1,0)*'4. Formulations'!$L20</f>
        <v>0</v>
      </c>
      <c r="JK21" s="27">
        <f>IF(AND(OR(ISBLANK(JK$9),JK$9=0)=FALSE,OR(JK$9='2. Protocols'!$C20,JK$9='2. Protocols'!$E20,JK$9='2. Protocols'!$G20)),1,0)*'4. Formulations'!$L20</f>
        <v>0</v>
      </c>
      <c r="JL21" s="27">
        <f>IF(AND(OR(ISBLANK(JL$9),JL$9=0)=FALSE,OR(JL$9='2. Protocols'!$C20,JL$9='2. Protocols'!$E20,JL$9='2. Protocols'!$G20)),1,0)*'4. Formulations'!$L20</f>
        <v>0</v>
      </c>
      <c r="JM21" s="27">
        <f>IF(AND(OR(ISBLANK(JM$9),JM$9=0)=FALSE,OR(JM$9='2. Protocols'!$C20,JM$9='2. Protocols'!$E20,JM$9='2. Protocols'!$G20)),1,0)*'4. Formulations'!$L20</f>
        <v>0</v>
      </c>
      <c r="JN21" s="27">
        <f>IF(AND(OR(ISBLANK(JN$9),JN$9=0)=FALSE,OR(JN$9='2. Protocols'!$C20,JN$9='2. Protocols'!$E20,JN$9='2. Protocols'!$G20)),1,0)*'4. Formulations'!$L20</f>
        <v>0</v>
      </c>
      <c r="JO21" s="27">
        <f>IF(AND(OR(ISBLANK(JO$9),JO$9=0)=FALSE,OR(JO$9='2. Protocols'!$C20,JO$9='2. Protocols'!$E20,JO$9='2. Protocols'!$G20)),1,0)*'4. Formulations'!$L20</f>
        <v>0</v>
      </c>
      <c r="JP21" s="27">
        <f>IF(AND(OR(ISBLANK(JP$9),JP$9=0)=FALSE,OR(JP$9='2. Protocols'!$C20,JP$9='2. Protocols'!$E20,JP$9='2. Protocols'!$G20)),1,0)*'4. Formulations'!$L20</f>
        <v>0</v>
      </c>
      <c r="JQ21" s="27">
        <f>IF(AND(OR(ISBLANK(JQ$9),JQ$9=0)=FALSE,OR(JQ$9='2. Protocols'!$C20,JQ$9='2. Protocols'!$E20,JQ$9='2. Protocols'!$G20)),1,0)*'4. Formulations'!$L20</f>
        <v>0</v>
      </c>
      <c r="JR21" s="27">
        <f>IF(AND(OR(ISBLANK(JR$9),JR$9=0)=FALSE,OR(JR$9='2. Protocols'!$C20,JR$9='2. Protocols'!$E20,JR$9='2. Protocols'!$G20)),1,0)*'4. Formulations'!$L20</f>
        <v>0</v>
      </c>
      <c r="JS21" s="27">
        <f>IF(AND(OR(ISBLANK(JS$9),JS$9=0)=FALSE,OR(JS$9='2. Protocols'!$C20,JS$9='2. Protocols'!$E20,JS$9='2. Protocols'!$G20)),1,0)*'4. Formulations'!$L20</f>
        <v>0</v>
      </c>
      <c r="JT21" s="27">
        <f>IF(AND(OR(ISBLANK(JT$9),JT$9=0)=FALSE,OR(JT$9='2. Protocols'!$C20,JT$9='2. Protocols'!$E20,JT$9='2. Protocols'!$G20)),1,0)*'4. Formulations'!$L20</f>
        <v>0</v>
      </c>
      <c r="JU21" s="27">
        <f>IF(AND(OR(ISBLANK(JU$9),JU$9=0)=FALSE,OR(JU$9='2. Protocols'!$C20,JU$9='2. Protocols'!$E20,JU$9='2. Protocols'!$G20)),1,0)*'4. Formulations'!$L20</f>
        <v>0</v>
      </c>
      <c r="JV21" s="27">
        <f>IF(AND(OR(ISBLANK(JV$9),JV$9=0)=FALSE,OR(JV$9='2. Protocols'!$C20,JV$9='2. Protocols'!$E20,JV$9='2. Protocols'!$G20)),1,0)*'4. Formulations'!$L20</f>
        <v>0</v>
      </c>
      <c r="JW21" s="27">
        <f>IF(AND(OR(ISBLANK(JW$9),JW$9=0)=FALSE,OR(JW$9='2. Protocols'!$C20,JW$9='2. Protocols'!$E20,JW$9='2. Protocols'!$G20)),1,0)*'4. Formulations'!$L20</f>
        <v>0</v>
      </c>
      <c r="JX21" s="27">
        <f>IF(AND(OR(ISBLANK(JX$9),JX$9=0)=FALSE,OR(JX$9='2. Protocols'!$C20,JX$9='2. Protocols'!$E20,JX$9='2. Protocols'!$G20)),1,0)*'4. Formulations'!$L20</f>
        <v>0</v>
      </c>
      <c r="JY21" s="27">
        <f>IF(AND(OR(ISBLANK(JY$9),JY$9=0)=FALSE,OR(JY$9='2. Protocols'!$C20,JY$9='2. Protocols'!$E20,JY$9='2. Protocols'!$G20)),1,0)*'4. Formulations'!$L20</f>
        <v>0</v>
      </c>
      <c r="JZ21" s="27">
        <f>IF(AND(OR(ISBLANK(JZ$9),JZ$9=0)=FALSE,OR(JZ$9='2. Protocols'!$C20,JZ$9='2. Protocols'!$E20,JZ$9='2. Protocols'!$G20)),1,0)*'4. Formulations'!$L20</f>
        <v>0</v>
      </c>
      <c r="KA21" s="27">
        <f>IF(AND(OR(ISBLANK(KA$9),KA$9=0)=FALSE,OR(KA$9='2. Protocols'!$C20,KA$9='2. Protocols'!$E20,KA$9='2. Protocols'!$G20)),1,0)*'4. Formulations'!$L20</f>
        <v>0</v>
      </c>
      <c r="KB21" s="27">
        <f>IF(AND(OR(ISBLANK(KB$9),KB$9=0)=FALSE,OR(KB$9='2. Protocols'!$C20,KB$9='2. Protocols'!$E20,KB$9='2. Protocols'!$G20)),1,0)*'4. Formulations'!$L20</f>
        <v>0</v>
      </c>
      <c r="KC21" s="27">
        <f>IF(AND(OR(ISBLANK(KC$9),KC$9=0)=FALSE,OR(KC$9='2. Protocols'!$C20,KC$9='2. Protocols'!$E20,KC$9='2. Protocols'!$G20)),1,0)*'4. Formulations'!$L20</f>
        <v>0</v>
      </c>
      <c r="KD21" s="27">
        <f>IF(AND(OR(ISBLANK(KD$9),KD$9=0)=FALSE,OR(KD$9='2. Protocols'!$C20,KD$9='2. Protocols'!$E20,KD$9='2. Protocols'!$G20)),1,0)*'4. Formulations'!$L20</f>
        <v>0</v>
      </c>
      <c r="KE21" s="27">
        <f>IF(AND(OR(ISBLANK(KE$9),KE$9=0)=FALSE,OR(KE$9='2. Protocols'!$C20,KE$9='2. Protocols'!$E20,KE$9='2. Protocols'!$G20)),1,0)*'4. Formulations'!$L20</f>
        <v>0</v>
      </c>
      <c r="KF21" s="27">
        <f>IF(AND(OR(ISBLANK(KF$9),KF$9=0)=FALSE,OR(KF$9='2. Protocols'!$C20,KF$9='2. Protocols'!$E20,KF$9='2. Protocols'!$G20)),1,0)*'4. Formulations'!$L20</f>
        <v>0</v>
      </c>
      <c r="KG21" s="27">
        <f>IF(AND(OR(ISBLANK(KG$9),KG$9=0)=FALSE,OR(KG$9='2. Protocols'!$C20,KG$9='2. Protocols'!$E20,KG$9='2. Protocols'!$G20)),1,0)*'4. Formulations'!$L20</f>
        <v>0</v>
      </c>
      <c r="KH21" s="27">
        <f>IF(AND(OR(ISBLANK(KH$9),KH$9=0)=FALSE,OR(KH$9='2. Protocols'!$C20,KH$9='2. Protocols'!$E20,KH$9='2. Protocols'!$G20)),1,0)*'4. Formulations'!$L20</f>
        <v>0</v>
      </c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B21" s="27">
        <f>IF(AND(OR(ISBLANK(LB$9),LB$9=0)=FALSE,LB$9=$DL21),1,0)*'4. Formulations'!$M20</f>
        <v>0</v>
      </c>
      <c r="LC21" s="27">
        <f>IF(AND(OR(ISBLANK(LC$9),LC$9=0)=FALSE,LC$9=$DL21),1,0)*'4. Formulations'!$M20</f>
        <v>0</v>
      </c>
      <c r="LD21" s="27">
        <f>IF(AND(OR(ISBLANK(LD$9),LD$9=0)=FALSE,LD$9=$DL21),1,0)*'4. Formulations'!$M20</f>
        <v>0</v>
      </c>
      <c r="LE21" s="27">
        <f>IF(AND(OR(ISBLANK(LE$9),LE$9=0)=FALSE,LE$9=$DL21),1,0)*'4. Formulations'!$M20</f>
        <v>0</v>
      </c>
      <c r="LF21" s="27">
        <f>IF(AND(OR(ISBLANK(LF$9),LF$9=0)=FALSE,LF$9=$DL21),1,0)*'4. Formulations'!$M20</f>
        <v>0</v>
      </c>
      <c r="LG21" s="27">
        <f>IF(AND(OR(ISBLANK(LG$9),LG$9=0)=FALSE,LG$9=$DL21),1,0)*'4. Formulations'!$M20</f>
        <v>0</v>
      </c>
      <c r="LH21" s="27">
        <f>IF(AND(OR(ISBLANK(LH$9),LH$9=0)=FALSE,LH$9=$DL21),1,0)*'4. Formulations'!$M20</f>
        <v>0</v>
      </c>
      <c r="LI21" s="27">
        <f>IF(AND(OR(ISBLANK(LI$9),LI$9=0)=FALSE,LI$9=$DL21),1,0)*'4. Formulations'!$M20</f>
        <v>0</v>
      </c>
      <c r="LJ21" s="27">
        <f>IF(AND(OR(ISBLANK(LJ$9),LJ$9=0)=FALSE,LJ$9=$DL21),1,0)*'4. Formulations'!$M20</f>
        <v>0</v>
      </c>
      <c r="LK21" s="27">
        <f>IF(AND(OR(ISBLANK(LK$9),LK$9=0)=FALSE,LK$9=$DL21),1,0)*'4. Formulations'!$M20</f>
        <v>0</v>
      </c>
      <c r="LL21" s="27">
        <f>IF(AND(OR(ISBLANK(LL$9),LL$9=0)=FALSE,LL$9=$DL21),1,0)*'4. Formulations'!$M20</f>
        <v>0</v>
      </c>
      <c r="LM21" s="27">
        <f>IF(AND(OR(ISBLANK(LM$9),LM$9=0)=FALSE,LM$9=$DL21),1,0)*'4. Formulations'!$M20</f>
        <v>0</v>
      </c>
      <c r="LN21" s="27">
        <f>IF(AND(OR(ISBLANK(LN$9),LN$9=0)=FALSE,LN$9=$DL21),1,0)*'4. Formulations'!$M20</f>
        <v>0</v>
      </c>
      <c r="LO21" s="27">
        <f>IF(AND(OR(ISBLANK(LO$9),LO$9=0)=FALSE,LO$9=$DL21),1,0)*'4. Formulations'!$M20</f>
        <v>0</v>
      </c>
      <c r="LP21" s="27">
        <f>IF(AND(OR(ISBLANK(LP$9),LP$9=0)=FALSE,LP$9=$DL21),1,0)*'4. Formulations'!$M20</f>
        <v>0</v>
      </c>
      <c r="LQ21" s="27">
        <f>IF(AND(OR(ISBLANK(LQ$9),LQ$9=0)=FALSE,LQ$9=$DL21),1,0)*'4. Formulations'!$M20</f>
        <v>0</v>
      </c>
      <c r="LR21" s="27">
        <f>IF(AND(OR(ISBLANK(LR$9),LR$9=0)=FALSE,LR$9=$DL21),1,0)*'4. Formulations'!$M20</f>
        <v>0</v>
      </c>
      <c r="LS21" s="27"/>
      <c r="LT21" s="27"/>
      <c r="LU21" s="27"/>
      <c r="LW21" s="27">
        <f>IF(AND(OR(ISBLANK(LW$9),LW$9=0)=FALSE,SUM($LB21:$LR21)&gt;0,LW$9='2. Protocols'!$G20),1,0)*'4. Formulations'!$M20</f>
        <v>0</v>
      </c>
      <c r="LX21" s="27">
        <f>IF(AND(OR(ISBLANK(LX$9),LX$9=0)=FALSE,SUM($LB21:$LR21)&gt;0,LX$9='2. Protocols'!$G20),1,0)*'4. Formulations'!$M20</f>
        <v>0</v>
      </c>
      <c r="LY21" s="27">
        <f>IF(AND(OR(ISBLANK(LY$9),LY$9=0)=FALSE,SUM($LB21:$LR21)&gt;0,LY$9='2. Protocols'!$G20),1,0)*'4. Formulations'!$M20</f>
        <v>0</v>
      </c>
      <c r="LZ21" s="27">
        <f>IF(AND(OR(ISBLANK(LZ$9),LZ$9=0)=FALSE,SUM($LB21:$LR21)&gt;0,LZ$9='2. Protocols'!$G20),1,0)*'4. Formulations'!$M20</f>
        <v>0</v>
      </c>
      <c r="MA21" s="27">
        <f>IF(AND(OR(ISBLANK(MA$9),MA$9=0)=FALSE,SUM($LB21:$LR21)&gt;0,MA$9='2. Protocols'!$G20),1,0)*'4. Formulations'!$M20</f>
        <v>0</v>
      </c>
      <c r="MB21" s="27">
        <f>IF(AND(OR(ISBLANK(MB$9),MB$9=0)=FALSE,SUM($LB21:$LR21)&gt;0,MB$9='2. Protocols'!$G20),1,0)*'4. Formulations'!$M20</f>
        <v>0</v>
      </c>
      <c r="MC21" s="27">
        <f>IF(AND(OR(ISBLANK(MC$9),MC$9=0)=FALSE,SUM($LB21:$LR21)&gt;0,MC$9='2. Protocols'!$G20),1,0)*'4. Formulations'!$M20</f>
        <v>0</v>
      </c>
      <c r="MD21" s="27">
        <f>IF(AND(OR(ISBLANK(MD$9),MD$9=0)=FALSE,SUM($LB21:$LR21)&gt;0,MD$9='2. Protocols'!$G20),1,0)*'4. Formulations'!$M20</f>
        <v>0</v>
      </c>
      <c r="ME21" s="27">
        <f>IF(AND(OR(ISBLANK(ME$9),ME$9=0)=FALSE,SUM($LB21:$LR21)&gt;0,ME$9='2. Protocols'!$G20),1,0)*'4. Formulations'!$M20</f>
        <v>0</v>
      </c>
      <c r="MF21" s="27">
        <f>IF(AND(OR(ISBLANK(MF$9),MF$9=0)=FALSE,SUM($LB21:$LR21)&gt;0,MF$9='2. Protocols'!$G20),1,0)*'4. Formulations'!$M20</f>
        <v>0</v>
      </c>
      <c r="MG21" s="27">
        <f>IF(AND(OR(ISBLANK(MG$9),MG$9=0)=FALSE,SUM($LB21:$LR21)&gt;0,MG$9='2. Protocols'!$G20),1,0)*'4. Formulations'!$M20</f>
        <v>0</v>
      </c>
      <c r="MH21" s="27">
        <f>IF(AND(OR(ISBLANK(MH$9),MH$9=0)=FALSE,SUM($LB21:$LR21)&gt;0,MH$9='2. Protocols'!$G20),1,0)*'4. Formulations'!$M20</f>
        <v>0</v>
      </c>
      <c r="MI21" s="27">
        <f>IF(AND(OR(ISBLANK(MI$9),MI$9=0)=FALSE,SUM($LB21:$LR21)&gt;0,MI$9='2. Protocols'!$G20),1,0)*'4. Formulations'!$M20</f>
        <v>0</v>
      </c>
      <c r="MJ21" s="27">
        <f>IF(AND(OR(ISBLANK(MJ$9),MJ$9=0)=FALSE,SUM($LB21:$LR21)&gt;0,MJ$9='2. Protocols'!$G20),1,0)*'4. Formulations'!$M20</f>
        <v>0</v>
      </c>
      <c r="MK21" s="27">
        <f>IF(AND(OR(ISBLANK(MK$9),MK$9=0)=FALSE,SUM($LB21:$LR21)&gt;0,MK$9='2. Protocols'!$G20),1,0)*'4. Formulations'!$M20</f>
        <v>0</v>
      </c>
      <c r="ML21" s="27">
        <f>IF(AND(OR(ISBLANK(ML$9),ML$9=0)=FALSE,SUM($LB21:$LR21)&gt;0,ML$9='2. Protocols'!$G20),1,0)*'4. Formulations'!$M20</f>
        <v>0</v>
      </c>
      <c r="MM21" s="27">
        <f>IF(AND(OR(ISBLANK(MM$9),MM$9=0)=FALSE,SUM($LB21:$LR21)&gt;0,MM$9='2. Protocols'!$G20),1,0)*'4. Formulations'!$M20</f>
        <v>0</v>
      </c>
      <c r="MN21" s="27">
        <f>IF(AND(OR(ISBLANK(MN$9),MN$9=0)=FALSE,SUM($LB21:$LR21)&gt;0,MN$9='2. Protocols'!$G20),1,0)*'4. Formulations'!$M20</f>
        <v>0</v>
      </c>
      <c r="MO21" s="27">
        <f>IF(AND(OR(ISBLANK(MO$9),MO$9=0)=FALSE,SUM($LB21:$LR21)&gt;0,MO$9='2. Protocols'!$G20),1,0)*'4. Formulations'!$M20</f>
        <v>0</v>
      </c>
      <c r="MP21" s="27">
        <f>IF(AND(OR(ISBLANK(MP$9),MP$9=0)=FALSE,SUM($LB21:$LR21)&gt;0,MP$9='2. Protocols'!$G20),1,0)*'4. Formulations'!$M20</f>
        <v>0</v>
      </c>
      <c r="MQ21" s="27">
        <f>IF(AND(OR(ISBLANK(MQ$9),MQ$9=0)=FALSE,SUM($LB21:$LR21)&gt;0,MQ$9='2. Protocols'!$G20),1,0)*'4. Formulations'!$M20</f>
        <v>0</v>
      </c>
      <c r="MR21" s="27">
        <f>IF(AND(OR(ISBLANK(MR$9),MR$9=0)=FALSE,SUM($LB21:$LR21)&gt;0,MR$9='2. Protocols'!$G20),1,0)*'4. Formulations'!$M20</f>
        <v>0</v>
      </c>
      <c r="MS21" s="27">
        <f>IF(AND(OR(ISBLANK(MS$9),MS$9=0)=FALSE,SUM($LB21:$LR21)&gt;0,MS$9='2. Protocols'!$G20),1,0)*'4. Formulations'!$M20</f>
        <v>0</v>
      </c>
      <c r="MT21" s="27">
        <f>IF(AND(OR(ISBLANK(MT$9),MT$9=0)=FALSE,SUM($LB21:$LR21)&gt;0,MT$9='2. Protocols'!$G20),1,0)*'4. Formulations'!$M20</f>
        <v>0</v>
      </c>
      <c r="MU21" s="27">
        <f>IF(AND(OR(ISBLANK(MU$9),MU$9=0)=FALSE,SUM($LB21:$LR21)&gt;0,MU$9='2. Protocols'!$G20),1,0)*'4. Formulations'!$M20</f>
        <v>0</v>
      </c>
      <c r="MV21" s="27">
        <f>IF(AND(OR(ISBLANK(MV$9),MV$9=0)=FALSE,SUM($LB21:$LR21)&gt;0,MV$9='2. Protocols'!$G20),1,0)*'4. Formulations'!$M20</f>
        <v>0</v>
      </c>
      <c r="MW21" s="27">
        <f>IF(AND(OR(ISBLANK(MW$9),MW$9=0)=FALSE,SUM($LB21:$LR21)&gt;0,MW$9='2. Protocols'!$G20),1,0)*'4. Formulations'!$M20</f>
        <v>0</v>
      </c>
      <c r="MX21" s="27">
        <f>IF(AND(OR(ISBLANK(MX$9),MX$9=0)=FALSE,SUM($LB21:$LR21)&gt;0,MX$9='2. Protocols'!$G20),1,0)*'4. Formulations'!$M20</f>
        <v>0</v>
      </c>
      <c r="MY21" s="27">
        <f>IF(AND(OR(ISBLANK(MY$9),MY$9=0)=FALSE,SUM($LB21:$LR21)&gt;0,MY$9='2. Protocols'!$G20),1,0)*'4. Formulations'!$M20</f>
        <v>0</v>
      </c>
      <c r="MZ21" s="27">
        <f>IF(AND(OR(ISBLANK(MZ$9),MZ$9=0)=FALSE,SUM($LB21:$LR21)&gt;0,MZ$9='2. Protocols'!$G20),1,0)*'4. Formulations'!$M20</f>
        <v>0</v>
      </c>
      <c r="NA21" s="27">
        <f>IF(AND(OR(ISBLANK(NA$9),NA$9=0)=FALSE,SUM($LB21:$LR21)&gt;0,NA$9='2. Protocols'!$G20),1,0)*'4. Formulations'!$M20</f>
        <v>0</v>
      </c>
      <c r="NB21" s="27">
        <f>IF(AND(OR(ISBLANK(NB$9),NB$9=0)=FALSE,SUM($LB21:$LR21)&gt;0,NB$9='2. Protocols'!$G20),1,0)*'4. Formulations'!$M20</f>
        <v>0</v>
      </c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V21" s="27">
        <f>IF(AND(OR(ISBLANK(NV$9),NV$9=0)=FALSE,NV$9=$DM21),1,0)*'4. Formulations'!$N20</f>
        <v>0</v>
      </c>
      <c r="NW21" s="721">
        <f>IF(AND(OR(ISBLANK(NW$9),NW$9=0)=FALSE,NW$9=$DM21),1,0)*'4. Formulations'!$N20</f>
        <v>0</v>
      </c>
      <c r="NX21" s="27">
        <f>IF(AND(OR(ISBLANK(NX$9),NX$9=0)=FALSE,NX$9=$DM21),1,0)*'4. Formulations'!$N20</f>
        <v>0</v>
      </c>
      <c r="NY21" s="27">
        <f>IF(AND(OR(ISBLANK(NY$9),NY$9=0)=FALSE,NY$9=$DM21),1,0)*'4. Formulations'!$N20</f>
        <v>0</v>
      </c>
      <c r="NZ21" s="27">
        <f>IF(AND(OR(ISBLANK(NZ$9),NZ$9=0)=FALSE,NZ$9=$DM21),1,0)*'4. Formulations'!$N20</f>
        <v>0</v>
      </c>
      <c r="OA21" s="27">
        <f>IF(AND(OR(ISBLANK(OA$9),OA$9=0)=FALSE,OA$9=$DM21),1,0)*'4. Formulations'!$N20</f>
        <v>0</v>
      </c>
      <c r="OB21" s="27">
        <f>IF(AND(OR(ISBLANK(OB$9),OB$9=0)=FALSE,OB$9=$DM21),1,0)*'4. Formulations'!$N20</f>
        <v>0</v>
      </c>
      <c r="OC21" s="27">
        <f>IF(AND(OR(ISBLANK(OC$9),OC$9=0)=FALSE,OC$9=$DM21),1,0)*'4. Formulations'!$N20</f>
        <v>0</v>
      </c>
      <c r="OD21" s="27">
        <f>IF(AND(OR(ISBLANK(OD$9),OD$9=0)=FALSE,OD$9=$DM21),1,0)*'4. Formulations'!$N20</f>
        <v>0</v>
      </c>
      <c r="OE21" s="27">
        <f>IF(AND(OR(ISBLANK(OE$9),OE$9=0)=FALSE,OE$9=$DM21),1,0)*'4. Formulations'!$N20</f>
        <v>0</v>
      </c>
      <c r="OF21" s="27">
        <f>IF(AND(OR(ISBLANK(OF$9),OF$9=0)=FALSE,OF$9=$DM21),1,0)*'4. Formulations'!$N20</f>
        <v>0</v>
      </c>
      <c r="OG21" s="27">
        <f>IF(AND(OR(ISBLANK(OG$9),OG$9=0)=FALSE,OG$9=$DM21),1,0)*'4. Formulations'!$N20</f>
        <v>0</v>
      </c>
      <c r="OH21" s="27">
        <f>IF(AND(OR(ISBLANK(OH$9),OH$9=0)=FALSE,OH$9=$DM21),1,0)*'4. Formulations'!$N20</f>
        <v>0</v>
      </c>
      <c r="OI21" s="27">
        <f>IF(AND(OR(ISBLANK(OI$9),OI$9=0)=FALSE,OI$9=$DM21),1,0)*'4. Formulations'!$N20</f>
        <v>0</v>
      </c>
      <c r="OJ21" s="27">
        <f>IF(AND(OR(ISBLANK(OJ$9),OJ$9=0)=FALSE,OJ$9=$DM21),1,0)*'4. Formulations'!$N20</f>
        <v>0</v>
      </c>
      <c r="OK21" s="27">
        <f>IF(AND(OR(ISBLANK(OK$9),OK$9=0)=FALSE,OK$9=$DM21),1,0)*'4. Formulations'!$N20</f>
        <v>0</v>
      </c>
      <c r="OL21" s="27">
        <f>IF(AND(OR(ISBLANK(OL$9),OL$9=0)=FALSE,OL$9=$DM21),1,0)*'4. Formulations'!$N20</f>
        <v>0</v>
      </c>
      <c r="OM21" s="27"/>
      <c r="ON21" s="27"/>
      <c r="OO21" s="27"/>
      <c r="OQ21" s="27">
        <f>IF(AND(OR(ISBLANK(OQ$9),OQ$9=0)=FALSE,OR(OQ$9='2. Protocols'!$C20,OQ$9='2. Protocols'!$E20,OQ$9='2. Protocols'!$G20)),1,0)*'4. Formulations'!$O20</f>
        <v>0</v>
      </c>
      <c r="OR21" s="27">
        <f>IF(AND(OR(ISBLANK(OR$9),OR$9=0)=FALSE,OR(OR$9='2. Protocols'!$C20,OR$9='2. Protocols'!$E20,OR$9='2. Protocols'!$G20)),1,0)*'4. Formulations'!$O20</f>
        <v>0</v>
      </c>
      <c r="OS21" s="27">
        <f>IF(AND(OR(ISBLANK(OS$9),OS$9=0)=FALSE,OR(OS$9='2. Protocols'!$C20,OS$9='2. Protocols'!$E20,OS$9='2. Protocols'!$G20)),1,0)*'4. Formulations'!$O20</f>
        <v>0</v>
      </c>
      <c r="OT21" s="27">
        <f>IF(AND(OR(ISBLANK(OT$9),OT$9=0)=FALSE,OR(OT$9='2. Protocols'!$C20,OT$9='2. Protocols'!$E20,OT$9='2. Protocols'!$G20)),1,0)*'4. Formulations'!$O20</f>
        <v>0</v>
      </c>
      <c r="OU21" s="27">
        <f>IF(AND(OR(ISBLANK(OU$9),OU$9=0)=FALSE,OR(OU$9='2. Protocols'!$C20,OU$9='2. Protocols'!$E20,OU$9='2. Protocols'!$G20)),1,0)*'4. Formulations'!$O20</f>
        <v>0</v>
      </c>
      <c r="OV21" s="27">
        <f>IF(AND(OR(ISBLANK(OV$9),OV$9=0)=FALSE,OR(OV$9='2. Protocols'!$C20,OV$9='2. Protocols'!$E20,OV$9='2. Protocols'!$G20)),1,0)*'4. Formulations'!$O20</f>
        <v>0</v>
      </c>
      <c r="OW21" s="27">
        <f>IF(AND(OR(ISBLANK(OW$9),OW$9=0)=FALSE,OR(OW$9='2. Protocols'!$C20,OW$9='2. Protocols'!$E20,OW$9='2. Protocols'!$G20)),1,0)*'4. Formulations'!$O20</f>
        <v>0</v>
      </c>
      <c r="OX21" s="27">
        <f>IF(AND(OR(ISBLANK(OX$9),OX$9=0)=FALSE,OR(OX$9='2. Protocols'!$C20,OX$9='2. Protocols'!$E20,OX$9='2. Protocols'!$G20)),1,0)*'4. Formulations'!$O20</f>
        <v>0</v>
      </c>
      <c r="OY21" s="27">
        <f>IF(AND(OR(ISBLANK(OY$9),OY$9=0)=FALSE,OR(OY$9='2. Protocols'!$C20,OY$9='2. Protocols'!$E20,OY$9='2. Protocols'!$G20)),1,0)*'4. Formulations'!$O20</f>
        <v>0</v>
      </c>
      <c r="OZ21" s="27">
        <f>IF(AND(OR(ISBLANK(OZ$9),OZ$9=0)=FALSE,OR(OZ$9='2. Protocols'!$C20,OZ$9='2. Protocols'!$E20,OZ$9='2. Protocols'!$G20)),1,0)*'4. Formulations'!$O20</f>
        <v>0</v>
      </c>
      <c r="PA21" s="27">
        <f>IF(AND(OR(ISBLANK(PA$9),PA$9=0)=FALSE,OR(PA$9='2. Protocols'!$C20,PA$9='2. Protocols'!$E20,PA$9='2. Protocols'!$G20)),1,0)*'4. Formulations'!$O20</f>
        <v>0</v>
      </c>
      <c r="PB21" s="27">
        <f>IF(AND(OR(ISBLANK(PB$9),PB$9=0)=FALSE,OR(PB$9='2. Protocols'!$C20,PB$9='2. Protocols'!$E20,PB$9='2. Protocols'!$G20)),1,0)*'4. Formulations'!$O20</f>
        <v>0</v>
      </c>
      <c r="PC21" s="27">
        <f>IF(AND(OR(ISBLANK(PC$9),PC$9=0)=FALSE,OR(PC$9='2. Protocols'!$C20,PC$9='2. Protocols'!$E20,PC$9='2. Protocols'!$G20)),1,0)*'4. Formulations'!$O20</f>
        <v>0</v>
      </c>
      <c r="PD21" s="27">
        <f>IF(AND(OR(ISBLANK(PD$9),PD$9=0)=FALSE,OR(PD$9='2. Protocols'!$C20,PD$9='2. Protocols'!$E20,PD$9='2. Protocols'!$G20)),1,0)*'4. Formulations'!$O20</f>
        <v>0</v>
      </c>
      <c r="PE21" s="27">
        <f>IF(AND(OR(ISBLANK(PE$9),PE$9=0)=FALSE,OR(PE$9='2. Protocols'!$C20,PE$9='2. Protocols'!$E20,PE$9='2. Protocols'!$G20)),1,0)*'4. Formulations'!$O20</f>
        <v>0</v>
      </c>
      <c r="PF21" s="27">
        <f>IF(AND(OR(ISBLANK(PF$9),PF$9=0)=FALSE,OR(PF$9='2. Protocols'!$C20,PF$9='2. Protocols'!$E20,PF$9='2. Protocols'!$G20)),1,0)*'4. Formulations'!$O20</f>
        <v>0</v>
      </c>
      <c r="PG21" s="27">
        <f>IF(AND(OR(ISBLANK(PG$9),PG$9=0)=FALSE,OR(PG$9='2. Protocols'!$C20,PG$9='2. Protocols'!$E20,PG$9='2. Protocols'!$G20)),1,0)*'4. Formulations'!$O20</f>
        <v>0</v>
      </c>
      <c r="PH21" s="27">
        <f>IF(AND(OR(ISBLANK(PH$9),PH$9=0)=FALSE,OR(PH$9='2. Protocols'!$C20,PH$9='2. Protocols'!$E20,PH$9='2. Protocols'!$G20)),1,0)*'4. Formulations'!$O20</f>
        <v>0</v>
      </c>
      <c r="PI21" s="27">
        <f>IF(AND(OR(ISBLANK(PI$9),PI$9=0)=FALSE,OR(PI$9='2. Protocols'!$C20,PI$9='2. Protocols'!$E20,PI$9='2. Protocols'!$G20)),1,0)*'4. Formulations'!$O20</f>
        <v>0</v>
      </c>
      <c r="PJ21" s="27">
        <f>IF(AND(OR(ISBLANK(PJ$9),PJ$9=0)=FALSE,OR(PJ$9='2. Protocols'!$C20,PJ$9='2. Protocols'!$E20,PJ$9='2. Protocols'!$G20)),1,0)*'4. Formulations'!$O20</f>
        <v>0</v>
      </c>
      <c r="PK21" s="27">
        <f>IF(AND(OR(ISBLANK(PK$9),PK$9=0)=FALSE,OR(PK$9='2. Protocols'!$C20,PK$9='2. Protocols'!$E20,PK$9='2. Protocols'!$G20)),1,0)*'4. Formulations'!$O20</f>
        <v>0</v>
      </c>
      <c r="PL21" s="27">
        <f>IF(AND(OR(ISBLANK(PL$9),PL$9=0)=FALSE,OR(PL$9='2. Protocols'!$C20,PL$9='2. Protocols'!$E20,PL$9='2. Protocols'!$G20)),1,0)*'4. Formulations'!$O20</f>
        <v>0</v>
      </c>
      <c r="PM21" s="27">
        <f>IF(AND(OR(ISBLANK(PM$9),PM$9=0)=FALSE,OR(PM$9='2. Protocols'!$C20,PM$9='2. Protocols'!$E20,PM$9='2. Protocols'!$G20)),1,0)*'4. Formulations'!$O20</f>
        <v>0</v>
      </c>
      <c r="PN21" s="27">
        <f>IF(AND(OR(ISBLANK(PN$9),PN$9=0)=FALSE,OR(PN$9='2. Protocols'!$C20,PN$9='2. Protocols'!$E20,PN$9='2. Protocols'!$G20)),1,0)*'4. Formulations'!$O20</f>
        <v>0</v>
      </c>
      <c r="PO21" s="27">
        <f>IF(AND(OR(ISBLANK(PO$9),PO$9=0)=FALSE,OR(PO$9='2. Protocols'!$C20,PO$9='2. Protocols'!$E20,PO$9='2. Protocols'!$G20)),1,0)*'4. Formulations'!$O20</f>
        <v>0</v>
      </c>
      <c r="PP21" s="27">
        <f>IF(AND(OR(ISBLANK(PP$9),PP$9=0)=FALSE,OR(PP$9='2. Protocols'!$C20,PP$9='2. Protocols'!$E20,PP$9='2. Protocols'!$G20)),1,0)*'4. Formulations'!$O20</f>
        <v>0</v>
      </c>
      <c r="PQ21" s="27">
        <f>IF(AND(OR(ISBLANK(PQ$9),PQ$9=0)=FALSE,OR(PQ$9='2. Protocols'!$C20,PQ$9='2. Protocols'!$E20,PQ$9='2. Protocols'!$G20)),1,0)*'4. Formulations'!$O20</f>
        <v>0</v>
      </c>
      <c r="PR21" s="27">
        <f>IF(AND(OR(ISBLANK(PR$9),PR$9=0)=FALSE,OR(PR$9='2. Protocols'!$C20,PR$9='2. Protocols'!$E20,PR$9='2. Protocols'!$G20)),1,0)*'4. Formulations'!$O20</f>
        <v>0</v>
      </c>
      <c r="PS21" s="27">
        <f>IF(AND(OR(ISBLANK(PS$9),PS$9=0)=FALSE,OR(PS$9='2. Protocols'!$C20,PS$9='2. Protocols'!$E20,PS$9='2. Protocols'!$G20)),1,0)*'4. Formulations'!$O20</f>
        <v>0</v>
      </c>
      <c r="PT21" s="27">
        <f>IF(AND(OR(ISBLANK(PT$9),PT$9=0)=FALSE,OR(PT$9='2. Protocols'!$C20,PT$9='2. Protocols'!$E20,PT$9='2. Protocols'!$G20)),1,0)*'4. Formulations'!$O20</f>
        <v>0</v>
      </c>
      <c r="PU21" s="27">
        <f>IF(AND(OR(ISBLANK(PU$9),PU$9=0)=FALSE,OR(PU$9='2. Protocols'!$C20,PU$9='2. Protocols'!$E20,PU$9='2. Protocols'!$G20)),1,0)*'4. Formulations'!$O20</f>
        <v>0</v>
      </c>
      <c r="PV21" s="27">
        <f>IF(AND(OR(ISBLANK(PV$9),PV$9=0)=FALSE,OR(PV$9='2. Protocols'!$C20,PV$9='2. Protocols'!$E20,PV$9='2. Protocols'!$G20)),1,0)*'4. Formulations'!$O20</f>
        <v>0</v>
      </c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P21" s="27">
        <f>IF(AND(OR(ISBLANK(QP$9),QP$9=0)=FALSE,QP$9=$DL21),1,0)*'4. Formulations'!$P20</f>
        <v>0</v>
      </c>
      <c r="QQ21" s="27">
        <f>IF(AND(OR(ISBLANK(QQ$9),QQ$9=0)=FALSE,QQ$9=$DL21),1,0)*'4. Formulations'!$P20</f>
        <v>0</v>
      </c>
      <c r="QR21" s="27">
        <f>IF(AND(OR(ISBLANK(QR$9),QR$9=0)=FALSE,QR$9=$DL21),1,0)*'4. Formulations'!$P20</f>
        <v>0</v>
      </c>
      <c r="QS21" s="27">
        <f>IF(AND(OR(ISBLANK(QS$9),QS$9=0)=FALSE,QS$9=$DL21),1,0)*'4. Formulations'!$P20</f>
        <v>0</v>
      </c>
      <c r="QT21" s="27">
        <f>IF(AND(OR(ISBLANK(QT$9),QT$9=0)=FALSE,QT$9=$DL21),1,0)*'4. Formulations'!$P20</f>
        <v>0</v>
      </c>
      <c r="QU21" s="27">
        <f>IF(AND(OR(ISBLANK(QU$9),QU$9=0)=FALSE,QU$9=$DL21),1,0)*'4. Formulations'!$P20</f>
        <v>0</v>
      </c>
      <c r="QV21" s="27">
        <f>IF(AND(OR(ISBLANK(QV$9),QV$9=0)=FALSE,QV$9=$DL21),1,0)*'4. Formulations'!$P20</f>
        <v>0</v>
      </c>
      <c r="QW21" s="27">
        <f>IF(AND(OR(ISBLANK(QW$9),QW$9=0)=FALSE,QW$9=$DL21),1,0)*'4. Formulations'!$P20</f>
        <v>0</v>
      </c>
      <c r="QX21" s="27">
        <f>IF(AND(OR(ISBLANK(QX$9),QX$9=0)=FALSE,QX$9=$DL21),1,0)*'4. Formulations'!$P20</f>
        <v>0</v>
      </c>
      <c r="QY21" s="27">
        <f>IF(AND(OR(ISBLANK(QY$9),QY$9=0)=FALSE,QY$9=$DL21),1,0)*'4. Formulations'!$P20</f>
        <v>0</v>
      </c>
      <c r="QZ21" s="27">
        <f>IF(AND(OR(ISBLANK(QZ$9),QZ$9=0)=FALSE,QZ$9=$DL21),1,0)*'4. Formulations'!$P20</f>
        <v>0</v>
      </c>
      <c r="RA21" s="27">
        <f>IF(AND(OR(ISBLANK(RA$9),RA$9=0)=FALSE,RA$9=$DL21),1,0)*'4. Formulations'!$P20</f>
        <v>0</v>
      </c>
      <c r="RB21" s="27">
        <f>IF(AND(OR(ISBLANK(RB$9),RB$9=0)=FALSE,RB$9=$DL21),1,0)*'4. Formulations'!$P20</f>
        <v>0</v>
      </c>
      <c r="RC21" s="27">
        <f>IF(AND(OR(ISBLANK(RC$9),RC$9=0)=FALSE,RC$9=$DL21),1,0)*'4. Formulations'!$P20</f>
        <v>0</v>
      </c>
      <c r="RD21" s="27">
        <f>IF(AND(OR(ISBLANK(RD$9),RD$9=0)=FALSE,RD$9=$DL21),1,0)*'4. Formulations'!$P20</f>
        <v>0</v>
      </c>
      <c r="RE21" s="27">
        <f>IF(AND(OR(ISBLANK(RE$9),RE$9=0)=FALSE,RE$9=$DL21),1,0)*'4. Formulations'!$P20</f>
        <v>0</v>
      </c>
      <c r="RF21" s="27">
        <f>IF(AND(OR(ISBLANK(RF$9),RF$9=0)=FALSE,RF$9=$DL21),1,0)*'4. Formulations'!$P20</f>
        <v>0</v>
      </c>
      <c r="RG21" s="27"/>
      <c r="RH21" s="27"/>
      <c r="RI21" s="27"/>
      <c r="RK21" s="27">
        <f>IF(AND(OR(ISBLANK(RK$9),RK$9=0)=FALSE,SUM($QP21:$RF21)&gt;0,RK$9='2. Protocols'!$G20),1,0)*'4. Formulations'!$P20</f>
        <v>0</v>
      </c>
      <c r="RL21" s="27">
        <f>IF(AND(OR(ISBLANK(RL$9),RL$9=0)=FALSE,SUM($QP21:$RF21)&gt;0,RL$9='2. Protocols'!$G20),1,0)*'4. Formulations'!$P20</f>
        <v>0</v>
      </c>
      <c r="RM21" s="27">
        <f>IF(AND(OR(ISBLANK(RM$9),RM$9=0)=FALSE,SUM($QP21:$RF21)&gt;0,RM$9='2. Protocols'!$G20),1,0)*'4. Formulations'!$P20</f>
        <v>0</v>
      </c>
      <c r="RN21" s="27">
        <f>IF(AND(OR(ISBLANK(RN$9),RN$9=0)=FALSE,SUM($QP21:$RF21)&gt;0,RN$9='2. Protocols'!$G20),1,0)*'4. Formulations'!$P20</f>
        <v>0</v>
      </c>
      <c r="RO21" s="27">
        <f>IF(AND(OR(ISBLANK(RO$9),RO$9=0)=FALSE,SUM($QP21:$RF21)&gt;0,RO$9='2. Protocols'!$G20),1,0)*'4. Formulations'!$P20</f>
        <v>0</v>
      </c>
      <c r="RP21" s="27">
        <f>IF(AND(OR(ISBLANK(RP$9),RP$9=0)=FALSE,SUM($QP21:$RF21)&gt;0,RP$9='2. Protocols'!$G20),1,0)*'4. Formulations'!$P20</f>
        <v>0</v>
      </c>
      <c r="RQ21" s="27">
        <f>IF(AND(OR(ISBLANK(RQ$9),RQ$9=0)=FALSE,SUM($QP21:$RF21)&gt;0,RQ$9='2. Protocols'!$G20),1,0)*'4. Formulations'!$P20</f>
        <v>0</v>
      </c>
      <c r="RR21" s="27">
        <f>IF(AND(OR(ISBLANK(RR$9),RR$9=0)=FALSE,SUM($QP21:$RF21)&gt;0,RR$9='2. Protocols'!$G20),1,0)*'4. Formulations'!$P20</f>
        <v>0</v>
      </c>
      <c r="RS21" s="27">
        <f>IF(AND(OR(ISBLANK(RS$9),RS$9=0)=FALSE,SUM($QP21:$RF21)&gt;0,RS$9='2. Protocols'!$G20),1,0)*'4. Formulations'!$P20</f>
        <v>0</v>
      </c>
      <c r="RT21" s="27">
        <f>IF(AND(OR(ISBLANK(RT$9),RT$9=0)=FALSE,SUM($QP21:$RF21)&gt;0,RT$9='2. Protocols'!$G20),1,0)*'4. Formulations'!$P20</f>
        <v>0</v>
      </c>
      <c r="RU21" s="27">
        <f>IF(AND(OR(ISBLANK(RU$9),RU$9=0)=FALSE,SUM($QP21:$RF21)&gt;0,RU$9='2. Protocols'!$G20),1,0)*'4. Formulations'!$P20</f>
        <v>0</v>
      </c>
      <c r="RV21" s="27">
        <f>IF(AND(OR(ISBLANK(RV$9),RV$9=0)=FALSE,SUM($QP21:$RF21)&gt;0,RV$9='2. Protocols'!$G20),1,0)*'4. Formulations'!$P20</f>
        <v>0</v>
      </c>
      <c r="RW21" s="27">
        <f>IF(AND(OR(ISBLANK(RW$9),RW$9=0)=FALSE,SUM($QP21:$RF21)&gt;0,RW$9='2. Protocols'!$G20),1,0)*'4. Formulations'!$P20</f>
        <v>0</v>
      </c>
      <c r="RX21" s="27">
        <f>IF(AND(OR(ISBLANK(RX$9),RX$9=0)=FALSE,SUM($QP21:$RF21)&gt;0,RX$9='2. Protocols'!$G20),1,0)*'4. Formulations'!$P20</f>
        <v>0</v>
      </c>
      <c r="RY21" s="27">
        <f>IF(AND(OR(ISBLANK(RY$9),RY$9=0)=FALSE,SUM($QP21:$RF21)&gt;0,RY$9='2. Protocols'!$G20),1,0)*'4. Formulations'!$P20</f>
        <v>0</v>
      </c>
      <c r="RZ21" s="27">
        <f>IF(AND(OR(ISBLANK(RZ$9),RZ$9=0)=FALSE,SUM($QP21:$RF21)&gt;0,RZ$9='2. Protocols'!$G20),1,0)*'4. Formulations'!$P20</f>
        <v>0</v>
      </c>
      <c r="SA21" s="27">
        <f>IF(AND(OR(ISBLANK(SA$9),SA$9=0)=FALSE,SUM($QP21:$RF21)&gt;0,SA$9='2. Protocols'!$G20),1,0)*'4. Formulations'!$P20</f>
        <v>0</v>
      </c>
      <c r="SB21" s="27">
        <f>IF(AND(OR(ISBLANK(SB$9),SB$9=0)=FALSE,SUM($QP21:$RF21)&gt;0,SB$9='2. Protocols'!$G20),1,0)*'4. Formulations'!$P20</f>
        <v>0</v>
      </c>
      <c r="SC21" s="27">
        <f>IF(AND(OR(ISBLANK(SC$9),SC$9=0)=FALSE,SUM($QP21:$RF21)&gt;0,SC$9='2. Protocols'!$G20),1,0)*'4. Formulations'!$P20</f>
        <v>0</v>
      </c>
      <c r="SD21" s="27">
        <f>IF(AND(OR(ISBLANK(SD$9),SD$9=0)=FALSE,SUM($QP21:$RF21)&gt;0,SD$9='2. Protocols'!$G20),1,0)*'4. Formulations'!$P20</f>
        <v>0</v>
      </c>
      <c r="SE21" s="27">
        <f>IF(AND(OR(ISBLANK(SE$9),SE$9=0)=FALSE,SUM($QP21:$RF21)&gt;0,SE$9='2. Protocols'!$G20),1,0)*'4. Formulations'!$P20</f>
        <v>0</v>
      </c>
      <c r="SF21" s="27">
        <f>IF(AND(OR(ISBLANK(SF$9),SF$9=0)=FALSE,SUM($QP21:$RF21)&gt;0,SF$9='2. Protocols'!$G20),1,0)*'4. Formulations'!$P20</f>
        <v>0</v>
      </c>
      <c r="SG21" s="27">
        <f>IF(AND(OR(ISBLANK(SG$9),SG$9=0)=FALSE,SUM($QP21:$RF21)&gt;0,SG$9='2. Protocols'!$G20),1,0)*'4. Formulations'!$P20</f>
        <v>0</v>
      </c>
      <c r="SH21" s="27">
        <f>IF(AND(OR(ISBLANK(SH$9),SH$9=0)=FALSE,SUM($QP21:$RF21)&gt;0,SH$9='2. Protocols'!$G20),1,0)*'4. Formulations'!$P20</f>
        <v>0</v>
      </c>
      <c r="SI21" s="27">
        <f>IF(AND(OR(ISBLANK(SI$9),SI$9=0)=FALSE,SUM($QP21:$RF21)&gt;0,SI$9='2. Protocols'!$G20),1,0)*'4. Formulations'!$P20</f>
        <v>0</v>
      </c>
      <c r="SJ21" s="27">
        <f>IF(AND(OR(ISBLANK(SJ$9),SJ$9=0)=FALSE,SUM($QP21:$RF21)&gt;0,SJ$9='2. Protocols'!$G20),1,0)*'4. Formulations'!$P20</f>
        <v>0</v>
      </c>
      <c r="SK21" s="27">
        <f>IF(AND(OR(ISBLANK(SK$9),SK$9=0)=FALSE,SUM($QP21:$RF21)&gt;0,SK$9='2. Protocols'!$G20),1,0)*'4. Formulations'!$P20</f>
        <v>0</v>
      </c>
      <c r="SL21" s="27">
        <f>IF(AND(OR(ISBLANK(SL$9),SL$9=0)=FALSE,SUM($QP21:$RF21)&gt;0,SL$9='2. Protocols'!$G20),1,0)*'4. Formulations'!$P20</f>
        <v>0</v>
      </c>
      <c r="SM21" s="27">
        <f>IF(AND(OR(ISBLANK(SM$9),SM$9=0)=FALSE,SUM($QP21:$RF21)&gt;0,SM$9='2. Protocols'!$G20),1,0)*'4. Formulations'!$P20</f>
        <v>0</v>
      </c>
      <c r="SN21" s="27">
        <f>IF(AND(OR(ISBLANK(SN$9),SN$9=0)=FALSE,SUM($QP21:$RF21)&gt;0,SN$9='2. Protocols'!$G20),1,0)*'4. Formulations'!$P20</f>
        <v>0</v>
      </c>
      <c r="SO21" s="27">
        <f>IF(AND(OR(ISBLANK(SO$9),SO$9=0)=FALSE,SUM($QP21:$RF21)&gt;0,SO$9='2. Protocols'!$G20),1,0)*'4. Formulations'!$P20</f>
        <v>0</v>
      </c>
      <c r="SP21" s="27">
        <f>IF(AND(OR(ISBLANK(SP$9),SP$9=0)=FALSE,SUM($QP21:$RF21)&gt;0,SP$9='2. Protocols'!$G20),1,0)*'4. Formulations'!$P20</f>
        <v>0</v>
      </c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J21" s="27">
        <f>IF(AND(OR(ISBLANK(TJ$9),TJ$9=0)=FALSE,TJ$9=$DM21),1,0)*'4. Formulations'!$Q20</f>
        <v>0</v>
      </c>
      <c r="TK21" s="27">
        <f>IF(AND(OR(ISBLANK(TK$9),TK$9=0)=FALSE,TK$9=$DM21),1,0)*'4. Formulations'!$Q20</f>
        <v>0</v>
      </c>
      <c r="TL21" s="27">
        <f>IF(AND(OR(ISBLANK(TL$9),TL$9=0)=FALSE,TL$9=$DM21),1,0)*'4. Formulations'!$Q20</f>
        <v>0</v>
      </c>
      <c r="TM21" s="27">
        <f>IF(AND(OR(ISBLANK(TM$9),TM$9=0)=FALSE,TM$9=$DM21),1,0)*'4. Formulations'!$Q20</f>
        <v>0</v>
      </c>
      <c r="TN21" s="27">
        <f>IF(AND(OR(ISBLANK(TN$9),TN$9=0)=FALSE,TN$9=$DM21),1,0)*'4. Formulations'!$Q20</f>
        <v>0</v>
      </c>
      <c r="TO21" s="27">
        <f>IF(AND(OR(ISBLANK(TO$9),TO$9=0)=FALSE,TO$9=$DM21),1,0)*'4. Formulations'!$Q20</f>
        <v>0</v>
      </c>
      <c r="TP21" s="27">
        <f>IF(AND(OR(ISBLANK(TP$9),TP$9=0)=FALSE,TP$9=$DM21),1,0)*'4. Formulations'!$Q20</f>
        <v>0</v>
      </c>
      <c r="TQ21" s="27">
        <f>IF(AND(OR(ISBLANK(TQ$9),TQ$9=0)=FALSE,TQ$9=$DM21),1,0)*'4. Formulations'!$Q20</f>
        <v>0</v>
      </c>
      <c r="TR21" s="27">
        <f>IF(AND(OR(ISBLANK(TR$9),TR$9=0)=FALSE,TR$9=$DM21),1,0)*'4. Formulations'!$Q20</f>
        <v>0</v>
      </c>
      <c r="TS21" s="27">
        <f>IF(AND(OR(ISBLANK(TS$9),TS$9=0)=FALSE,TS$9=$DM21),1,0)*'4. Formulations'!$Q20</f>
        <v>0</v>
      </c>
      <c r="TT21" s="27">
        <f>IF(AND(OR(ISBLANK(TT$9),TT$9=0)=FALSE,TT$9=$DM21),1,0)*'4. Formulations'!$Q20</f>
        <v>0</v>
      </c>
      <c r="TU21" s="27">
        <f>IF(AND(OR(ISBLANK(TU$9),TU$9=0)=FALSE,TU$9=$DM21),1,0)*'4. Formulations'!$Q20</f>
        <v>0</v>
      </c>
      <c r="TV21" s="27">
        <f>IF(AND(OR(ISBLANK(TV$9),TV$9=0)=FALSE,TV$9=$DM21),1,0)*'4. Formulations'!$Q20</f>
        <v>0</v>
      </c>
      <c r="TW21" s="27">
        <f>IF(AND(OR(ISBLANK(TW$9),TW$9=0)=FALSE,TW$9=$DM21),1,0)*'4. Formulations'!$Q20</f>
        <v>0</v>
      </c>
      <c r="TX21" s="27">
        <f>IF(AND(OR(ISBLANK(TX$9),TX$9=0)=FALSE,TX$9=$DM21),1,0)*'4. Formulations'!$Q20</f>
        <v>0</v>
      </c>
      <c r="TY21" s="27">
        <f>IF(AND(OR(ISBLANK(TY$9),TY$9=0)=FALSE,TY$9=$DM21),1,0)*'4. Formulations'!$Q20</f>
        <v>0</v>
      </c>
      <c r="TZ21" s="27">
        <f>IF(AND(OR(ISBLANK(TZ$9),TZ$9=0)=FALSE,TZ$9=$DM21),1,0)*'4. Formulations'!$Q20</f>
        <v>0</v>
      </c>
      <c r="UA21" s="27"/>
      <c r="UB21" s="27"/>
      <c r="UC21" s="27"/>
    </row>
    <row r="22" spans="2:549" ht="15" hidden="1" outlineLevel="1" x14ac:dyDescent="0.25">
      <c r="B22" s="2"/>
      <c r="C22" s="75" t="str">
        <f>IF('2. Protocols'!C21&amp;"+"&amp;'2. Protocols'!E21&amp;"+"&amp;'2. Protocols'!G21="++","",'2. Protocols'!C21&amp;"+"&amp;'2. Protocols'!E21&amp;"+"&amp;'2. Protocols'!G21)</f>
        <v/>
      </c>
      <c r="D22" s="7"/>
      <c r="E22" s="8"/>
      <c r="G22" s="72" t="e">
        <f>'2. Protocols'!J21*'1. General Inputs'!$J$13</f>
        <v>#VALUE!</v>
      </c>
      <c r="H22" s="72" t="e">
        <f>MAX(G22*(1+'1. General Inputs'!$AW$23+HLOOKUP(H$7,'1. General Inputs'!$AW$17:$AY$19,ROWS('1. General Inputs'!$AU$17:$AU$19),0))+(CHOOSE(H$7,'1. General Inputs'!$J$15,'1. General Inputs'!$L$15,'1. General Inputs'!$N$15)/12)*CHOOSE(H$7,'2. Protocols'!$K21,'2. Protocols'!$L21,'2. Protocols'!$M21)+'3. ARV Substitutions'!L47,0)</f>
        <v>#VALUE!</v>
      </c>
      <c r="I22" s="72" t="e">
        <f>MAX(H22*(1+'1. General Inputs'!$AW$23+HLOOKUP(I$7,'1. General Inputs'!$AW$17:$AY$19,ROWS('1. General Inputs'!$AU$17:$AU$19),0))+(CHOOSE(I$7,'1. General Inputs'!$J$15,'1. General Inputs'!$L$15,'1. General Inputs'!$N$15)/12)*CHOOSE(I$7,'2. Protocols'!$K21,'2. Protocols'!$L21,'2. Protocols'!$M21)+'3. ARV Substitutions'!M47,0)</f>
        <v>#VALUE!</v>
      </c>
      <c r="J22" s="72" t="e">
        <f>MAX(I22*(1+'1. General Inputs'!$AW$23+HLOOKUP(J$7,'1. General Inputs'!$AW$17:$AY$19,ROWS('1. General Inputs'!$AU$17:$AU$19),0))+(CHOOSE(J$7,'1. General Inputs'!$J$15,'1. General Inputs'!$L$15,'1. General Inputs'!$N$15)/12)*CHOOSE(J$7,'2. Protocols'!$K21,'2. Protocols'!$L21,'2. Protocols'!$M21)+'3. ARV Substitutions'!N47,0)</f>
        <v>#VALUE!</v>
      </c>
      <c r="K22" s="72" t="e">
        <f>MAX(J22*(1+'1. General Inputs'!$AW$23+HLOOKUP(K$7,'1. General Inputs'!$AW$17:$AY$19,ROWS('1. General Inputs'!$AU$17:$AU$19),0))+(CHOOSE(K$7,'1. General Inputs'!$J$15,'1. General Inputs'!$L$15,'1. General Inputs'!$N$15)/12)*CHOOSE(K$7,'2. Protocols'!$K21,'2. Protocols'!$L21,'2. Protocols'!$M21)+'3. ARV Substitutions'!O47,0)</f>
        <v>#VALUE!</v>
      </c>
      <c r="L22" s="72" t="e">
        <f>MAX(K22*(1+'1. General Inputs'!$AW$23+HLOOKUP(L$7,'1. General Inputs'!$AW$17:$AY$19,ROWS('1. General Inputs'!$AU$17:$AU$19),0))+(CHOOSE(L$7,'1. General Inputs'!$J$15,'1. General Inputs'!$L$15,'1. General Inputs'!$N$15)/12)*CHOOSE(L$7,'2. Protocols'!$K21,'2. Protocols'!$L21,'2. Protocols'!$M21)+'3. ARV Substitutions'!P47,0)</f>
        <v>#VALUE!</v>
      </c>
      <c r="M22" s="72" t="e">
        <f>MAX(L22*(1+'1. General Inputs'!$AW$23+HLOOKUP(M$7,'1. General Inputs'!$AW$17:$AY$19,ROWS('1. General Inputs'!$AU$17:$AU$19),0))+(CHOOSE(M$7,'1. General Inputs'!$J$15,'1. General Inputs'!$L$15,'1. General Inputs'!$N$15)/12)*CHOOSE(M$7,'2. Protocols'!$K21,'2. Protocols'!$L21,'2. Protocols'!$M21)+'3. ARV Substitutions'!Q47,0)</f>
        <v>#VALUE!</v>
      </c>
      <c r="N22" s="72" t="e">
        <f>MAX(M22*(1+'1. General Inputs'!$AW$23+HLOOKUP(N$7,'1. General Inputs'!$AW$17:$AY$19,ROWS('1. General Inputs'!$AU$17:$AU$19),0))+(CHOOSE(N$7,'1. General Inputs'!$J$15,'1. General Inputs'!$L$15,'1. General Inputs'!$N$15)/12)*CHOOSE(N$7,'2. Protocols'!$K21,'2. Protocols'!$L21,'2. Protocols'!$M21)+'3. ARV Substitutions'!R47,0)</f>
        <v>#VALUE!</v>
      </c>
      <c r="O22" s="72" t="e">
        <f>MAX(N22*(1+'1. General Inputs'!$AW$23+HLOOKUP(O$7,'1. General Inputs'!$AW$17:$AY$19,ROWS('1. General Inputs'!$AU$17:$AU$19),0))+(CHOOSE(O$7,'1. General Inputs'!$J$15,'1. General Inputs'!$L$15,'1. General Inputs'!$N$15)/12)*CHOOSE(O$7,'2. Protocols'!$K21,'2. Protocols'!$L21,'2. Protocols'!$M21)+'3. ARV Substitutions'!S47,0)</f>
        <v>#VALUE!</v>
      </c>
      <c r="P22" s="72" t="e">
        <f>MAX(O22*(1+'1. General Inputs'!$AW$23+HLOOKUP(P$7,'1. General Inputs'!$AW$17:$AY$19,ROWS('1. General Inputs'!$AU$17:$AU$19),0))+(CHOOSE(P$7,'1. General Inputs'!$J$15,'1. General Inputs'!$L$15,'1. General Inputs'!$N$15)/12)*CHOOSE(P$7,'2. Protocols'!$K21,'2. Protocols'!$L21,'2. Protocols'!$M21)+'3. ARV Substitutions'!T47,0)</f>
        <v>#VALUE!</v>
      </c>
      <c r="Q22" s="72" t="e">
        <f>MAX(P22*(1+'1. General Inputs'!$AW$23+HLOOKUP(Q$7,'1. General Inputs'!$AW$17:$AY$19,ROWS('1. General Inputs'!$AU$17:$AU$19),0))+(CHOOSE(Q$7,'1. General Inputs'!$J$15,'1. General Inputs'!$L$15,'1. General Inputs'!$N$15)/12)*CHOOSE(Q$7,'2. Protocols'!$K21,'2. Protocols'!$L21,'2. Protocols'!$M21)+'3. ARV Substitutions'!U47,0)</f>
        <v>#VALUE!</v>
      </c>
      <c r="R22" s="72" t="e">
        <f>MAX(Q22*(1+'1. General Inputs'!$AW$23+HLOOKUP(R$7,'1. General Inputs'!$AW$17:$AY$19,ROWS('1. General Inputs'!$AU$17:$AU$19),0))+(CHOOSE(R$7,'1. General Inputs'!$J$15,'1. General Inputs'!$L$15,'1. General Inputs'!$N$15)/12)*CHOOSE(R$7,'2. Protocols'!$K21,'2. Protocols'!$L21,'2. Protocols'!$M21)+'3. ARV Substitutions'!V47,0)</f>
        <v>#VALUE!</v>
      </c>
      <c r="S22" s="72" t="e">
        <f>MAX(R22*(1+'1. General Inputs'!$AW$23+HLOOKUP(S$7,'1. General Inputs'!$AW$17:$AY$19,ROWS('1. General Inputs'!$AU$17:$AU$19),0))+(CHOOSE(S$7,'1. General Inputs'!$J$15,'1. General Inputs'!$L$15,'1. General Inputs'!$N$15)/12)*CHOOSE(S$7,'2. Protocols'!$K21,'2. Protocols'!$L21,'2. Protocols'!$M21)+'3. ARV Substitutions'!W47,0)</f>
        <v>#VALUE!</v>
      </c>
      <c r="T22" s="72" t="e">
        <f>MAX(S22*(1+'1. General Inputs'!$AW$23+HLOOKUP(T$7,'1. General Inputs'!$AW$17:$AY$19,ROWS('1. General Inputs'!$AU$17:$AU$19),0))+(CHOOSE(T$7,'1. General Inputs'!$J$15,'1. General Inputs'!$L$15,'1. General Inputs'!$N$15)/12)*CHOOSE(T$7,'2. Protocols'!$K21,'2. Protocols'!$L21,'2. Protocols'!$M21)+'3. ARV Substitutions'!X47,0)</f>
        <v>#VALUE!</v>
      </c>
      <c r="U22" s="72" t="e">
        <f>MAX(T22*(1+'1. General Inputs'!$AW$23+HLOOKUP(U$7,'1. General Inputs'!$AW$17:$AY$19,ROWS('1. General Inputs'!$AU$17:$AU$19),0))+(CHOOSE(U$7,'1. General Inputs'!$J$15,'1. General Inputs'!$L$15,'1. General Inputs'!$N$15)/12)*CHOOSE(U$7,'2. Protocols'!$K21,'2. Protocols'!$L21,'2. Protocols'!$M21)+'3. ARV Substitutions'!Y47,0)</f>
        <v>#VALUE!</v>
      </c>
      <c r="V22" s="72" t="e">
        <f>MAX(U22*(1+'1. General Inputs'!$AW$23+HLOOKUP(V$7,'1. General Inputs'!$AW$17:$AY$19,ROWS('1. General Inputs'!$AU$17:$AU$19),0))+(CHOOSE(V$7,'1. General Inputs'!$J$15,'1. General Inputs'!$L$15,'1. General Inputs'!$N$15)/12)*CHOOSE(V$7,'2. Protocols'!$K21,'2. Protocols'!$L21,'2. Protocols'!$M21)+'3. ARV Substitutions'!Z47,0)</f>
        <v>#VALUE!</v>
      </c>
      <c r="W22" s="72" t="e">
        <f>MAX(V22*(1+'1. General Inputs'!$AW$23+HLOOKUP(W$7,'1. General Inputs'!$AW$17:$AY$19,ROWS('1. General Inputs'!$AU$17:$AU$19),0))+(CHOOSE(W$7,'1. General Inputs'!$J$15,'1. General Inputs'!$L$15,'1. General Inputs'!$N$15)/12)*CHOOSE(W$7,'2. Protocols'!$K21,'2. Protocols'!$L21,'2. Protocols'!$M21)+'3. ARV Substitutions'!AA47,0)</f>
        <v>#VALUE!</v>
      </c>
      <c r="X22" s="72" t="e">
        <f>MAX(W22*(1+'1. General Inputs'!$AW$23+HLOOKUP(X$7,'1. General Inputs'!$AW$17:$AY$19,ROWS('1. General Inputs'!$AU$17:$AU$19),0))+(CHOOSE(X$7,'1. General Inputs'!$J$15,'1. General Inputs'!$L$15,'1. General Inputs'!$N$15)/12)*CHOOSE(X$7,'2. Protocols'!$K21,'2. Protocols'!$L21,'2. Protocols'!$M21)+'3. ARV Substitutions'!AB47,0)</f>
        <v>#VALUE!</v>
      </c>
      <c r="Y22" s="72" t="e">
        <f>MAX(X22*(1+'1. General Inputs'!$AW$23+HLOOKUP(Y$7,'1. General Inputs'!$AW$17:$AY$19,ROWS('1. General Inputs'!$AU$17:$AU$19),0))+(CHOOSE(Y$7,'1. General Inputs'!$J$15,'1. General Inputs'!$L$15,'1. General Inputs'!$N$15)/12)*CHOOSE(Y$7,'2. Protocols'!$K21,'2. Protocols'!$L21,'2. Protocols'!$M21)+'3. ARV Substitutions'!AC47,0)</f>
        <v>#VALUE!</v>
      </c>
      <c r="Z22" s="72" t="e">
        <f>MAX(Y22*(1+'1. General Inputs'!$AW$23+HLOOKUP(Z$7,'1. General Inputs'!$AW$17:$AY$19,ROWS('1. General Inputs'!$AU$17:$AU$19),0))+(CHOOSE(Z$7,'1. General Inputs'!$J$15,'1. General Inputs'!$L$15,'1. General Inputs'!$N$15)/12)*CHOOSE(Z$7,'2. Protocols'!$K21,'2. Protocols'!$L21,'2. Protocols'!$M21)+'3. ARV Substitutions'!AD47,0)</f>
        <v>#VALUE!</v>
      </c>
      <c r="AA22" s="72" t="e">
        <f>MAX(Z22*(1+'1. General Inputs'!$AW$23+HLOOKUP(AA$7,'1. General Inputs'!$AW$17:$AY$19,ROWS('1. General Inputs'!$AU$17:$AU$19),0))+(CHOOSE(AA$7,'1. General Inputs'!$J$15,'1. General Inputs'!$L$15,'1. General Inputs'!$N$15)/12)*CHOOSE(AA$7,'2. Protocols'!$K21,'2. Protocols'!$L21,'2. Protocols'!$M21)+'3. ARV Substitutions'!AE47,0)</f>
        <v>#VALUE!</v>
      </c>
      <c r="AB22" s="72" t="e">
        <f>MAX(AA22*(1+'1. General Inputs'!$AW$23+HLOOKUP(AB$7,'1. General Inputs'!$AW$17:$AY$19,ROWS('1. General Inputs'!$AU$17:$AU$19),0))+(CHOOSE(AB$7,'1. General Inputs'!$J$15,'1. General Inputs'!$L$15,'1. General Inputs'!$N$15)/12)*CHOOSE(AB$7,'2. Protocols'!$K21,'2. Protocols'!$L21,'2. Protocols'!$M21)+'3. ARV Substitutions'!AF47,0)</f>
        <v>#VALUE!</v>
      </c>
      <c r="AC22" s="72" t="e">
        <f>MAX(AB22*(1+'1. General Inputs'!$AW$23+HLOOKUP(AC$7,'1. General Inputs'!$AW$17:$AY$19,ROWS('1. General Inputs'!$AU$17:$AU$19),0))+(CHOOSE(AC$7,'1. General Inputs'!$J$15,'1. General Inputs'!$L$15,'1. General Inputs'!$N$15)/12)*CHOOSE(AC$7,'2. Protocols'!$K21,'2. Protocols'!$L21,'2. Protocols'!$M21)+'3. ARV Substitutions'!AG47,0)</f>
        <v>#VALUE!</v>
      </c>
      <c r="AD22" s="72" t="e">
        <f>MAX(AC22*(1+'1. General Inputs'!$AW$23+HLOOKUP(AD$7,'1. General Inputs'!$AW$17:$AY$19,ROWS('1. General Inputs'!$AU$17:$AU$19),0))+(CHOOSE(AD$7,'1. General Inputs'!$J$15,'1. General Inputs'!$L$15,'1. General Inputs'!$N$15)/12)*CHOOSE(AD$7,'2. Protocols'!$K21,'2. Protocols'!$L21,'2. Protocols'!$M21)+'3. ARV Substitutions'!AH47,0)</f>
        <v>#VALUE!</v>
      </c>
      <c r="AE22" s="72" t="e">
        <f>MAX(AD22*(1+'1. General Inputs'!$AW$23+HLOOKUP(AE$7,'1. General Inputs'!$AW$17:$AY$19,ROWS('1. General Inputs'!$AU$17:$AU$19),0))+(CHOOSE(AE$7,'1. General Inputs'!$J$15,'1. General Inputs'!$L$15,'1. General Inputs'!$N$15)/12)*CHOOSE(AE$7,'2. Protocols'!$K21,'2. Protocols'!$L21,'2. Protocols'!$M21)+'3. ARV Substitutions'!AI47,0)</f>
        <v>#VALUE!</v>
      </c>
      <c r="AF22" s="72" t="e">
        <f>MAX(AE22*(1+'1. General Inputs'!$AW$23+HLOOKUP(AF$7,'1. General Inputs'!$AW$17:$AY$19,ROWS('1. General Inputs'!$AU$17:$AU$19),0))+(CHOOSE(AF$7,'1. General Inputs'!$J$15,'1. General Inputs'!$L$15,'1. General Inputs'!$N$15)/12)*CHOOSE(AF$7,'2. Protocols'!$K21,'2. Protocols'!$L21,'2. Protocols'!$M21)+'3. ARV Substitutions'!AJ47,0)</f>
        <v>#VALUE!</v>
      </c>
      <c r="AG22" s="72" t="e">
        <f>MAX(AF22*(1+'1. General Inputs'!$AW$23+HLOOKUP(AG$7,'1. General Inputs'!$AW$17:$AY$19,ROWS('1. General Inputs'!$AU$17:$AU$19),0))+(CHOOSE(AG$7,'1. General Inputs'!$J$15,'1. General Inputs'!$L$15,'1. General Inputs'!$N$15)/12)*CHOOSE(AG$7,'2. Protocols'!$K21,'2. Protocols'!$L21,'2. Protocols'!$M21)+'3. ARV Substitutions'!AK47,0)</f>
        <v>#VALUE!</v>
      </c>
      <c r="AH22" s="72" t="e">
        <f>MAX(AG22*(1+'1. General Inputs'!$AW$23+HLOOKUP(AH$7,'1. General Inputs'!$AW$17:$AY$19,ROWS('1. General Inputs'!$AU$17:$AU$19),0))+(CHOOSE(AH$7,'1. General Inputs'!$J$15,'1. General Inputs'!$L$15,'1. General Inputs'!$N$15)/12)*CHOOSE(AH$7,'2. Protocols'!$K21,'2. Protocols'!$L21,'2. Protocols'!$M21)+'3. ARV Substitutions'!AL47,0)</f>
        <v>#VALUE!</v>
      </c>
      <c r="AI22" s="72" t="e">
        <f>MAX(AH22*(1+'1. General Inputs'!$AW$23+HLOOKUP(AI$7,'1. General Inputs'!$AW$17:$AY$19,ROWS('1. General Inputs'!$AU$17:$AU$19),0))+(CHOOSE(AI$7,'1. General Inputs'!$J$15,'1. General Inputs'!$L$15,'1. General Inputs'!$N$15)/12)*CHOOSE(AI$7,'2. Protocols'!$K21,'2. Protocols'!$L21,'2. Protocols'!$M21)+'3. ARV Substitutions'!AM47,0)</f>
        <v>#VALUE!</v>
      </c>
      <c r="AJ22" s="72" t="e">
        <f>MAX(AI22*(1+'1. General Inputs'!$AW$23+HLOOKUP(AJ$7,'1. General Inputs'!$AW$17:$AY$19,ROWS('1. General Inputs'!$AU$17:$AU$19),0))+(CHOOSE(AJ$7,'1. General Inputs'!$J$15,'1. General Inputs'!$L$15,'1. General Inputs'!$N$15)/12)*CHOOSE(AJ$7,'2. Protocols'!$K21,'2. Protocols'!$L21,'2. Protocols'!$M21)+'3. ARV Substitutions'!AN47,0)</f>
        <v>#VALUE!</v>
      </c>
      <c r="AK22" s="72" t="e">
        <f>MAX(AJ22*(1+'1. General Inputs'!$AW$23+HLOOKUP(AK$7,'1. General Inputs'!$AW$17:$AY$19,ROWS('1. General Inputs'!$AU$17:$AU$19),0))+(CHOOSE(AK$7,'1. General Inputs'!$J$15,'1. General Inputs'!$L$15,'1. General Inputs'!$N$15)/12)*CHOOSE(AK$7,'2. Protocols'!$K21,'2. Protocols'!$L21,'2. Protocols'!$M21)+'3. ARV Substitutions'!AO47,0)</f>
        <v>#VALUE!</v>
      </c>
      <c r="AL22" s="72" t="e">
        <f>MAX(AK22*(1+'1. General Inputs'!$AW$23+HLOOKUP(AL$7,'1. General Inputs'!$AW$17:$AY$19,ROWS('1. General Inputs'!$AU$17:$AU$19),0))+(CHOOSE(AL$7,'1. General Inputs'!$J$15,'1. General Inputs'!$L$15,'1. General Inputs'!$N$15)/12)*CHOOSE(AL$7,'2. Protocols'!$K21,'2. Protocols'!$L21,'2. Protocols'!$M21)+'3. ARV Substitutions'!AP47,0)</f>
        <v>#VALUE!</v>
      </c>
      <c r="AM22" s="72" t="e">
        <f>MAX(AL22*(1+'1. General Inputs'!$AW$23+HLOOKUP(AM$7,'1. General Inputs'!$AW$17:$AY$19,ROWS('1. General Inputs'!$AU$17:$AU$19),0))+(CHOOSE(AM$7,'1. General Inputs'!$J$15,'1. General Inputs'!$L$15,'1. General Inputs'!$N$15)/12)*CHOOSE(AM$7,'2. Protocols'!$K21,'2. Protocols'!$L21,'2. Protocols'!$M21)+'3. ARV Substitutions'!AQ47,0)</f>
        <v>#VALUE!</v>
      </c>
      <c r="AN22" s="72" t="e">
        <f>MAX(AM22*(1+'1. General Inputs'!$AW$23+HLOOKUP(AN$7,'1. General Inputs'!$AW$17:$AY$19,ROWS('1. General Inputs'!$AU$17:$AU$19),0))+(CHOOSE(AN$7,'1. General Inputs'!$J$15,'1. General Inputs'!$L$15,'1. General Inputs'!$N$15)/12)*CHOOSE(AN$7,'2. Protocols'!$K21,'2. Protocols'!$L21,'2. Protocols'!$M21)+'3. ARV Substitutions'!AR47,0)</f>
        <v>#VALUE!</v>
      </c>
      <c r="AO22" s="72" t="e">
        <f>MAX(AN22*(1+'1. General Inputs'!$AW$23+HLOOKUP(AO$7,'1. General Inputs'!$AW$17:$AY$19,ROWS('1. General Inputs'!$AU$17:$AU$19),0))+(CHOOSE(AO$7,'1. General Inputs'!$J$15,'1. General Inputs'!$L$15,'1. General Inputs'!$N$15)/12)*CHOOSE(AO$7,'2. Protocols'!$K21,'2. Protocols'!$L21,'2. Protocols'!$M21)+'3. ARV Substitutions'!AS47,0)</f>
        <v>#VALUE!</v>
      </c>
      <c r="AP22" s="72" t="e">
        <f>MAX(AO22*(1+'1. General Inputs'!$AW$23+HLOOKUP(AP$7,'1. General Inputs'!$AW$17:$AY$19,ROWS('1. General Inputs'!$AU$17:$AU$19),0))+(CHOOSE(AP$7,'1. General Inputs'!$J$15,'1. General Inputs'!$L$15,'1. General Inputs'!$N$15)/12)*CHOOSE(AP$7,'2. Protocols'!$K21,'2. Protocols'!$L21,'2. Protocols'!$M21)+'3. ARV Substitutions'!AT47,0)</f>
        <v>#VALUE!</v>
      </c>
      <c r="AQ22" s="72" t="e">
        <f>MAX(AP22*(1+'1. General Inputs'!$AW$23+HLOOKUP(AQ$7,'1. General Inputs'!$AW$17:$AY$19,ROWS('1. General Inputs'!$AU$17:$AU$19),0))+(CHOOSE(AQ$7,'1. General Inputs'!$J$15,'1. General Inputs'!$L$15,'1. General Inputs'!$N$15)/12)*CHOOSE(AQ$7,'2. Protocols'!$K21,'2. Protocols'!$L21,'2. Protocols'!$M21)+'3. ARV Substitutions'!AU47,0)</f>
        <v>#VALUE!</v>
      </c>
      <c r="CA22" s="51" t="e">
        <f t="shared" si="30"/>
        <v>#VALUE!</v>
      </c>
      <c r="CB22" s="51" t="e">
        <f t="shared" si="31"/>
        <v>#VALUE!</v>
      </c>
      <c r="CC22" s="51" t="e">
        <f t="shared" si="32"/>
        <v>#VALUE!</v>
      </c>
      <c r="CD22" s="51" t="e">
        <f t="shared" si="33"/>
        <v>#VALUE!</v>
      </c>
      <c r="CE22" s="51" t="e">
        <f t="shared" si="34"/>
        <v>#VALUE!</v>
      </c>
      <c r="CF22" s="51" t="e">
        <f t="shared" si="35"/>
        <v>#VALUE!</v>
      </c>
      <c r="CG22" s="51" t="e">
        <f t="shared" si="36"/>
        <v>#VALUE!</v>
      </c>
      <c r="CH22" s="51" t="e">
        <f t="shared" si="37"/>
        <v>#VALUE!</v>
      </c>
      <c r="CI22" s="51" t="e">
        <f t="shared" si="38"/>
        <v>#VALUE!</v>
      </c>
      <c r="CJ22" s="51" t="e">
        <f t="shared" si="39"/>
        <v>#VALUE!</v>
      </c>
      <c r="CK22" s="51" t="e">
        <f t="shared" si="40"/>
        <v>#VALUE!</v>
      </c>
      <c r="CL22" s="51" t="e">
        <f t="shared" si="41"/>
        <v>#VALUE!</v>
      </c>
      <c r="CM22" s="51" t="e">
        <f t="shared" si="42"/>
        <v>#VALUE!</v>
      </c>
      <c r="CN22" s="51" t="e">
        <f t="shared" si="43"/>
        <v>#VALUE!</v>
      </c>
      <c r="CO22" s="51" t="e">
        <f t="shared" si="44"/>
        <v>#VALUE!</v>
      </c>
      <c r="CP22" s="51" t="e">
        <f t="shared" si="45"/>
        <v>#VALUE!</v>
      </c>
      <c r="CQ22" s="51" t="e">
        <f t="shared" si="46"/>
        <v>#VALUE!</v>
      </c>
      <c r="CR22" s="51" t="e">
        <f t="shared" si="47"/>
        <v>#VALUE!</v>
      </c>
      <c r="CS22" s="51" t="e">
        <f t="shared" si="48"/>
        <v>#VALUE!</v>
      </c>
      <c r="CT22" s="51" t="e">
        <f t="shared" si="49"/>
        <v>#VALUE!</v>
      </c>
      <c r="CU22" s="51" t="e">
        <f t="shared" si="50"/>
        <v>#VALUE!</v>
      </c>
      <c r="CV22" s="51" t="e">
        <f t="shared" si="51"/>
        <v>#VALUE!</v>
      </c>
      <c r="CW22" s="51" t="e">
        <f t="shared" si="52"/>
        <v>#VALUE!</v>
      </c>
      <c r="CX22" s="51" t="e">
        <f t="shared" si="53"/>
        <v>#VALUE!</v>
      </c>
      <c r="CY22" s="51" t="e">
        <f t="shared" si="54"/>
        <v>#VALUE!</v>
      </c>
      <c r="CZ22" s="51" t="e">
        <f t="shared" si="55"/>
        <v>#VALUE!</v>
      </c>
      <c r="DA22" s="51" t="e">
        <f t="shared" si="56"/>
        <v>#VALUE!</v>
      </c>
      <c r="DB22" s="51" t="e">
        <f t="shared" si="57"/>
        <v>#VALUE!</v>
      </c>
      <c r="DC22" s="51" t="e">
        <f t="shared" si="58"/>
        <v>#VALUE!</v>
      </c>
      <c r="DD22" s="51" t="e">
        <f t="shared" si="59"/>
        <v>#VALUE!</v>
      </c>
      <c r="DE22" s="51" t="e">
        <f t="shared" si="60"/>
        <v>#VALUE!</v>
      </c>
      <c r="DF22" s="51" t="e">
        <f t="shared" si="61"/>
        <v>#VALUE!</v>
      </c>
      <c r="DG22" s="51" t="e">
        <f t="shared" si="62"/>
        <v>#VALUE!</v>
      </c>
      <c r="DH22" s="51" t="e">
        <f t="shared" si="63"/>
        <v>#VALUE!</v>
      </c>
      <c r="DI22" s="51" t="e">
        <f t="shared" si="64"/>
        <v>#VALUE!</v>
      </c>
      <c r="DJ22" s="51" t="e">
        <f t="shared" si="65"/>
        <v>#VALUE!</v>
      </c>
      <c r="DL22" s="21" t="str">
        <f>CONCATENATE('2. Protocols'!C21, '2. Protocols'!D21, '2. Protocols'!E21)</f>
        <v>+</v>
      </c>
      <c r="DM22" s="21" t="str">
        <f>CONCATENATE('2. Protocols'!C21, '2. Protocols'!D21, '2. Protocols'!E21, '2. Protocols'!F21, '2. Protocols'!G21,)</f>
        <v>++</v>
      </c>
      <c r="DO22" s="27">
        <f>IF(AND(OR(ISBLANK(DO$9),DO$9=0)=FALSE,OR(DO$9='2. Protocols'!$C21,DO$9='2. Protocols'!$E21,DO$9='2. Protocols'!$G21)),1,0)*'4. Formulations'!$I21</f>
        <v>0</v>
      </c>
      <c r="DP22" s="27">
        <f>IF(AND(OR(ISBLANK(DP$9),DP$9=0)=FALSE,OR(DP$9='2. Protocols'!$C21,DP$9='2. Protocols'!$E21,DP$9='2. Protocols'!$G21)),1,0)*'4. Formulations'!$I21</f>
        <v>0</v>
      </c>
      <c r="DQ22" s="27">
        <f>IF(AND(OR(ISBLANK(DQ$9),DQ$9=0)=FALSE,OR(DQ$9='2. Protocols'!$C21,DQ$9='2. Protocols'!$E21,DQ$9='2. Protocols'!$G21)),1,0)*'4. Formulations'!$I21</f>
        <v>0</v>
      </c>
      <c r="DR22" s="27">
        <f>IF(AND(OR(ISBLANK(DR$9),DR$9=0)=FALSE,OR(DR$9='2. Protocols'!$C21,DR$9='2. Protocols'!$E21,DR$9='2. Protocols'!$G21)),1,0)*'4. Formulations'!$I21</f>
        <v>0</v>
      </c>
      <c r="DS22" s="27">
        <f>IF(AND(OR(ISBLANK(DS$9),DS$9=0)=FALSE,OR(DS$9='2. Protocols'!$C21,DS$9='2. Protocols'!$E21,DS$9='2. Protocols'!$G21)),1,0)*'4. Formulations'!$I21</f>
        <v>0</v>
      </c>
      <c r="DT22" s="27">
        <f>IF(AND(OR(ISBLANK(DT$9),DT$9=0)=FALSE,OR(DT$9='2. Protocols'!$C21,DT$9='2. Protocols'!$E21,DT$9='2. Protocols'!$G21)),1,0)*'4. Formulations'!$I21</f>
        <v>0</v>
      </c>
      <c r="DU22" s="27">
        <f>IF(AND(OR(ISBLANK(DU$9),DU$9=0)=FALSE,OR(DU$9='2. Protocols'!$C21,DU$9='2. Protocols'!$E21,DU$9='2. Protocols'!$G21)),1,0)*'4. Formulations'!$I21</f>
        <v>0</v>
      </c>
      <c r="DV22" s="27">
        <f>IF(AND(OR(ISBLANK(DV$9),DV$9=0)=FALSE,OR(DV$9='2. Protocols'!$C21,DV$9='2. Protocols'!$E21,DV$9='2. Protocols'!$G21)),1,0)*'4. Formulations'!$I21</f>
        <v>0</v>
      </c>
      <c r="DW22" s="27">
        <f>IF(AND(OR(ISBLANK(DW$9),DW$9=0)=FALSE,OR(DW$9='2. Protocols'!$C21,DW$9='2. Protocols'!$E21,DW$9='2. Protocols'!$G21)),1,0)*'4. Formulations'!$I21</f>
        <v>0</v>
      </c>
      <c r="DX22" s="27">
        <f>IF(AND(OR(ISBLANK(DX$9),DX$9=0)=FALSE,OR(DX$9='2. Protocols'!$C21,DX$9='2. Protocols'!$E21,DX$9='2. Protocols'!$G21)),1,0)*'4. Formulations'!$I21</f>
        <v>0</v>
      </c>
      <c r="DY22" s="27">
        <f>IF(AND(OR(ISBLANK(DY$9),DY$9=0)=FALSE,OR(DY$9='2. Protocols'!$C21,DY$9='2. Protocols'!$E21,DY$9='2. Protocols'!$G21)),1,0)*'4. Formulations'!$I21</f>
        <v>0</v>
      </c>
      <c r="DZ22" s="27">
        <f>IF(AND(OR(ISBLANK(DZ$9),DZ$9=0)=FALSE,OR(DZ$9='2. Protocols'!$C21,DZ$9='2. Protocols'!$E21,DZ$9='2. Protocols'!$G21)),1,0)*'4. Formulations'!$I21</f>
        <v>0</v>
      </c>
      <c r="EA22" s="27">
        <f>IF(AND(OR(ISBLANK(EA$9),EA$9=0)=FALSE,OR(EA$9='2. Protocols'!$C21,EA$9='2. Protocols'!$E21,EA$9='2. Protocols'!$G21)),1,0)*'4. Formulations'!$I21</f>
        <v>0</v>
      </c>
      <c r="EB22" s="27">
        <f>IF(AND(OR(ISBLANK(EB$9),EB$9=0)=FALSE,OR(EB$9='2. Protocols'!$C21,EB$9='2. Protocols'!$E21,EB$9='2. Protocols'!$G21)),1,0)*'4. Formulations'!$I21</f>
        <v>0</v>
      </c>
      <c r="EC22" s="27">
        <f>IF(AND(OR(ISBLANK(EC$9),EC$9=0)=FALSE,OR(EC$9='2. Protocols'!$C21,EC$9='2. Protocols'!$E21,EC$9='2. Protocols'!$G21)),1,0)*'4. Formulations'!$I21</f>
        <v>0</v>
      </c>
      <c r="ED22" s="27">
        <f>IF(AND(OR(ISBLANK(ED$9),ED$9=0)=FALSE,OR(ED$9='2. Protocols'!$C21,ED$9='2. Protocols'!$E21,ED$9='2. Protocols'!$G21)),1,0)*'4. Formulations'!$I21</f>
        <v>0</v>
      </c>
      <c r="EE22" s="27">
        <f>IF(AND(OR(ISBLANK(EE$9),EE$9=0)=FALSE,OR(EE$9='2. Protocols'!$C21,EE$9='2. Protocols'!$E21,EE$9='2. Protocols'!$G21)),1,0)*'4. Formulations'!$I21</f>
        <v>0</v>
      </c>
      <c r="EF22" s="27">
        <f>IF(AND(OR(ISBLANK(EF$9),EF$9=0)=FALSE,OR(EF$9='2. Protocols'!$C21,EF$9='2. Protocols'!$E21,EF$9='2. Protocols'!$G21)),1,0)*'4. Formulations'!$I21</f>
        <v>0</v>
      </c>
      <c r="EG22" s="27">
        <f>IF(AND(OR(ISBLANK(EG$9),EG$9=0)=FALSE,OR(EG$9='2. Protocols'!$C21,EG$9='2. Protocols'!$E21,EG$9='2. Protocols'!$G21)),1,0)*'4. Formulations'!$I21</f>
        <v>0</v>
      </c>
      <c r="EH22" s="27">
        <f>IF(AND(OR(ISBLANK(EH$9),EH$9=0)=FALSE,OR(EH$9='2. Protocols'!$C21,EH$9='2. Protocols'!$E21,EH$9='2. Protocols'!$G21)),1,0)*'4. Formulations'!$I21</f>
        <v>0</v>
      </c>
      <c r="EI22" s="27">
        <f>IF(AND(OR(ISBLANK(EI$9),EI$9=0)=FALSE,OR(EI$9='2. Protocols'!$C21,EI$9='2. Protocols'!$E21,EI$9='2. Protocols'!$G21)),1,0)*'4. Formulations'!$I21</f>
        <v>0</v>
      </c>
      <c r="EJ22" s="27">
        <f>IF(AND(OR(ISBLANK(EJ$9),EJ$9=0)=FALSE,OR(EJ$9='2. Protocols'!$C21,EJ$9='2. Protocols'!$E21,EJ$9='2. Protocols'!$G21)),1,0)*'4. Formulations'!$I21</f>
        <v>0</v>
      </c>
      <c r="EK22" s="27">
        <f>IF(AND(OR(ISBLANK(EK$9),EK$9=0)=FALSE,OR(EK$9='2. Protocols'!$C21,EK$9='2. Protocols'!$E21,EK$9='2. Protocols'!$G21)),1,0)*'4. Formulations'!$I21</f>
        <v>0</v>
      </c>
      <c r="EL22" s="27">
        <f>IF(AND(OR(ISBLANK(EL$9),EL$9=0)=FALSE,OR(EL$9='2. Protocols'!$C21,EL$9='2. Protocols'!$E21,EL$9='2. Protocols'!$G21)),1,0)*'4. Formulations'!$I21</f>
        <v>0</v>
      </c>
      <c r="EM22" s="27">
        <f>IF(AND(OR(ISBLANK(EM$9),EM$9=0)=FALSE,OR(EM$9='2. Protocols'!$C21,EM$9='2. Protocols'!$E21,EM$9='2. Protocols'!$G21)),1,0)*'4. Formulations'!$I21</f>
        <v>0</v>
      </c>
      <c r="EN22" s="27">
        <f>IF(AND(OR(ISBLANK(EN$9),EN$9=0)=FALSE,OR(EN$9='2. Protocols'!$C21,EN$9='2. Protocols'!$E21,EN$9='2. Protocols'!$G21)),1,0)*'4. Formulations'!$I21</f>
        <v>0</v>
      </c>
      <c r="EO22" s="27">
        <f>IF(AND(OR(ISBLANK(EO$9),EO$9=0)=FALSE,OR(EO$9='2. Protocols'!$C21,EO$9='2. Protocols'!$E21,EO$9='2. Protocols'!$G21)),1,0)*'4. Formulations'!$I21</f>
        <v>0</v>
      </c>
      <c r="EP22" s="27">
        <f>IF(AND(OR(ISBLANK(EP$9),EP$9=0)=FALSE,OR(EP$9='2. Protocols'!$C21,EP$9='2. Protocols'!$E21,EP$9='2. Protocols'!$G21)),1,0)*'4. Formulations'!$I21</f>
        <v>0</v>
      </c>
      <c r="EQ22" s="27">
        <f>IF(AND(OR(ISBLANK(EQ$9),EQ$9=0)=FALSE,OR(EQ$9='2. Protocols'!$C21,EQ$9='2. Protocols'!$E21,EQ$9='2. Protocols'!$G21)),1,0)*'4. Formulations'!$I21</f>
        <v>0</v>
      </c>
      <c r="ER22" s="27">
        <f>IF(AND(OR(ISBLANK(ER$9),ER$9=0)=FALSE,OR(ER$9='2. Protocols'!$C21,ER$9='2. Protocols'!$E21,ER$9='2. Protocols'!$G21)),1,0)*'4. Formulations'!$I21</f>
        <v>0</v>
      </c>
      <c r="ES22" s="27">
        <f>IF(AND(OR(ISBLANK(ES$9),ES$9=0)=FALSE,OR(ES$9='2. Protocols'!$C21,ES$9='2. Protocols'!$E21,ES$9='2. Protocols'!$G21)),1,0)*'4. Formulations'!$I21</f>
        <v>0</v>
      </c>
      <c r="ET22" s="27">
        <f>IF(AND(OR(ISBLANK(ET$9),ET$9=0)=FALSE,OR(ET$9='2. Protocols'!$C21,ET$9='2. Protocols'!$E21,ET$9='2. Protocols'!$G21)),1,0)*'4. Formulations'!$I21</f>
        <v>0</v>
      </c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N22" s="27">
        <f>IF(AND(OR(ISBLANK(FN$9),FN$9=0)=FALSE,FN$9=$DL22),1,0)*'4. Formulations'!$J21</f>
        <v>0</v>
      </c>
      <c r="FO22" s="27">
        <f>IF(AND(OR(ISBLANK(FO$9),FO$9=0)=FALSE,FO$9=$DL22),1,0)*'4. Formulations'!$J21</f>
        <v>0</v>
      </c>
      <c r="FP22" s="27">
        <f>IF(AND(OR(ISBLANK(FP$9),FP$9=0)=FALSE,FP$9=$DL22),1,0)*'4. Formulations'!$J21</f>
        <v>0</v>
      </c>
      <c r="FQ22" s="27">
        <f>IF(AND(OR(ISBLANK(FQ$9),FQ$9=0)=FALSE,FQ$9=$DL22),1,0)*'4. Formulations'!$J21</f>
        <v>0</v>
      </c>
      <c r="FR22" s="27">
        <f>IF(AND(OR(ISBLANK(FR$9),FR$9=0)=FALSE,FR$9=$DL22),1,0)*'4. Formulations'!$J21</f>
        <v>0</v>
      </c>
      <c r="FS22" s="27">
        <f>IF(AND(OR(ISBLANK(FS$9),FS$9=0)=FALSE,FS$9=$DL22),1,0)*'4. Formulations'!$J21</f>
        <v>0</v>
      </c>
      <c r="FT22" s="27">
        <f>IF(AND(OR(ISBLANK(FT$9),FT$9=0)=FALSE,FT$9=$DL22),1,0)*'4. Formulations'!$J21</f>
        <v>0</v>
      </c>
      <c r="FU22" s="27">
        <f>IF(AND(OR(ISBLANK(FU$9),FU$9=0)=FALSE,FU$9=$DL22),1,0)*'4. Formulations'!$J21</f>
        <v>0</v>
      </c>
      <c r="FV22" s="27">
        <f>IF(AND(OR(ISBLANK(FV$9),FV$9=0)=FALSE,FV$9=$DL22),1,0)*'4. Formulations'!$J21</f>
        <v>0</v>
      </c>
      <c r="FW22" s="27">
        <f>IF(AND(OR(ISBLANK(FW$9),FW$9=0)=FALSE,FW$9=$DL22),1,0)*'4. Formulations'!$J21</f>
        <v>0</v>
      </c>
      <c r="FX22" s="27">
        <f>IF(AND(OR(ISBLANK(FX$9),FX$9=0)=FALSE,FX$9=$DL22),1,0)*'4. Formulations'!$J21</f>
        <v>0</v>
      </c>
      <c r="FY22" s="27">
        <f>IF(AND(OR(ISBLANK(FY$9),FY$9=0)=FALSE,FY$9=$DL22),1,0)*'4. Formulations'!$J21</f>
        <v>0</v>
      </c>
      <c r="FZ22" s="27">
        <f>IF(AND(OR(ISBLANK(FZ$9),FZ$9=0)=FALSE,FZ$9=$DL22),1,0)*'4. Formulations'!$J21</f>
        <v>0</v>
      </c>
      <c r="GA22" s="27">
        <f>IF(AND(OR(ISBLANK(GA$9),GA$9=0)=FALSE,GA$9=$DL22),1,0)*'4. Formulations'!$J21</f>
        <v>0</v>
      </c>
      <c r="GB22" s="27">
        <f>IF(AND(OR(ISBLANK(GB$9),GB$9=0)=FALSE,GB$9=$DL22),1,0)*'4. Formulations'!$J21</f>
        <v>0</v>
      </c>
      <c r="GC22" s="27">
        <f>IF(AND(OR(ISBLANK(GC$9),GC$9=0)=FALSE,GC$9=$DL22),1,0)*'4. Formulations'!$J21</f>
        <v>0</v>
      </c>
      <c r="GD22" s="27">
        <f>IF(AND(OR(ISBLANK(GD$9),GD$9=0)=FALSE,GD$9=$DL22),1,0)*'4. Formulations'!$J21</f>
        <v>0</v>
      </c>
      <c r="GE22" s="27"/>
      <c r="GF22" s="27"/>
      <c r="GG22" s="27"/>
      <c r="GI22" s="27">
        <f>IF(AND(OR(ISBLANK(GI$9),GI$9=0)=FALSE,SUM($FN22:$GD22)&gt;0,GI$9='2. Protocols'!$G21),1,0)*'4. Formulations'!$J21</f>
        <v>0</v>
      </c>
      <c r="GJ22" s="27">
        <f>IF(AND(OR(ISBLANK(GJ$9),GJ$9=0)=FALSE,SUM($FN22:$GD22)&gt;0,GJ$9='2. Protocols'!$G21),1,0)*'4. Formulations'!$J21</f>
        <v>0</v>
      </c>
      <c r="GK22" s="27">
        <f>IF(AND(OR(ISBLANK(GK$9),GK$9=0)=FALSE,SUM($FN22:$GD22)&gt;0,GK$9='2. Protocols'!$G21),1,0)*'4. Formulations'!$J21</f>
        <v>0</v>
      </c>
      <c r="GL22" s="27">
        <f>IF(AND(OR(ISBLANK(GL$9),GL$9=0)=FALSE,SUM($FN22:$GD22)&gt;0,GL$9='2. Protocols'!$G21),1,0)*'4. Formulations'!$J21</f>
        <v>0</v>
      </c>
      <c r="GM22" s="27">
        <f>IF(AND(OR(ISBLANK(GM$9),GM$9=0)=FALSE,SUM($FN22:$GD22)&gt;0,GM$9='2. Protocols'!$G21),1,0)*'4. Formulations'!$J21</f>
        <v>0</v>
      </c>
      <c r="GN22" s="27">
        <f>IF(AND(OR(ISBLANK(GN$9),GN$9=0)=FALSE,SUM($FN22:$GD22)&gt;0,GN$9='2. Protocols'!$G21),1,0)*'4. Formulations'!$J21</f>
        <v>0</v>
      </c>
      <c r="GO22" s="27">
        <f>IF(AND(OR(ISBLANK(GO$9),GO$9=0)=FALSE,SUM($FN22:$GD22)&gt;0,GO$9='2. Protocols'!$G21),1,0)*'4. Formulations'!$J21</f>
        <v>0</v>
      </c>
      <c r="GP22" s="27">
        <f>IF(AND(OR(ISBLANK(GP$9),GP$9=0)=FALSE,SUM($FN22:$GD22)&gt;0,GP$9='2. Protocols'!$G21),1,0)*'4. Formulations'!$J21</f>
        <v>0</v>
      </c>
      <c r="GQ22" s="27">
        <f>IF(AND(OR(ISBLANK(GQ$9),GQ$9=0)=FALSE,SUM($FN22:$GD22)&gt;0,GQ$9='2. Protocols'!$G21),1,0)*'4. Formulations'!$J21</f>
        <v>0</v>
      </c>
      <c r="GR22" s="27">
        <f>IF(AND(OR(ISBLANK(GR$9),GR$9=0)=FALSE,SUM($FN22:$GD22)&gt;0,GR$9='2. Protocols'!$G21),1,0)*'4. Formulations'!$J21</f>
        <v>0</v>
      </c>
      <c r="GS22" s="27">
        <f>IF(AND(OR(ISBLANK(GS$9),GS$9=0)=FALSE,SUM($FN22:$GD22)&gt;0,GS$9='2. Protocols'!$G21),1,0)*'4. Formulations'!$J21</f>
        <v>0</v>
      </c>
      <c r="GT22" s="27">
        <f>IF(AND(OR(ISBLANK(GT$9),GT$9=0)=FALSE,SUM($FN22:$GD22)&gt;0,GT$9='2. Protocols'!$G21),1,0)*'4. Formulations'!$J21</f>
        <v>0</v>
      </c>
      <c r="GU22" s="27">
        <f>IF(AND(OR(ISBLANK(GU$9),GU$9=0)=FALSE,SUM($FN22:$GD22)&gt;0,GU$9='2. Protocols'!$G21),1,0)*'4. Formulations'!$J21</f>
        <v>0</v>
      </c>
      <c r="GV22" s="27">
        <f>IF(AND(OR(ISBLANK(GV$9),GV$9=0)=FALSE,SUM($FN22:$GD22)&gt;0,GV$9='2. Protocols'!$G21),1,0)*'4. Formulations'!$J21</f>
        <v>0</v>
      </c>
      <c r="GW22" s="27">
        <f>IF(AND(OR(ISBLANK(GW$9),GW$9=0)=FALSE,SUM($FN22:$GD22)&gt;0,GW$9='2. Protocols'!$G21),1,0)*'4. Formulations'!$J21</f>
        <v>0</v>
      </c>
      <c r="GX22" s="27">
        <f>IF(AND(OR(ISBLANK(GX$9),GX$9=0)=FALSE,SUM($FN22:$GD22)&gt;0,GX$9='2. Protocols'!$G21),1,0)*'4. Formulations'!$J21</f>
        <v>0</v>
      </c>
      <c r="GY22" s="27">
        <f>IF(AND(OR(ISBLANK(GY$9),GY$9=0)=FALSE,SUM($FN22:$GD22)&gt;0,GY$9='2. Protocols'!$G21),1,0)*'4. Formulations'!$J21</f>
        <v>0</v>
      </c>
      <c r="GZ22" s="27">
        <f>IF(AND(OR(ISBLANK(GZ$9),GZ$9=0)=FALSE,SUM($FN22:$GD22)&gt;0,GZ$9='2. Protocols'!$G21),1,0)*'4. Formulations'!$J21</f>
        <v>0</v>
      </c>
      <c r="HA22" s="27">
        <f>IF(AND(OR(ISBLANK(HA$9),HA$9=0)=FALSE,SUM($FN22:$GD22)&gt;0,HA$9='2. Protocols'!$G21),1,0)*'4. Formulations'!$J21</f>
        <v>0</v>
      </c>
      <c r="HB22" s="27">
        <f>IF(AND(OR(ISBLANK(HB$9),HB$9=0)=FALSE,SUM($FN22:$GD22)&gt;0,HB$9='2. Protocols'!$G21),1,0)*'4. Formulations'!$J21</f>
        <v>0</v>
      </c>
      <c r="HC22" s="27">
        <f>IF(AND(OR(ISBLANK(HC$9),HC$9=0)=FALSE,SUM($FN22:$GD22)&gt;0,HC$9='2. Protocols'!$G21),1,0)*'4. Formulations'!$J21</f>
        <v>0</v>
      </c>
      <c r="HD22" s="27">
        <f>IF(AND(OR(ISBLANK(HD$9),HD$9=0)=FALSE,SUM($FN22:$GD22)&gt;0,HD$9='2. Protocols'!$G21),1,0)*'4. Formulations'!$J21</f>
        <v>0</v>
      </c>
      <c r="HE22" s="27">
        <f>IF(AND(OR(ISBLANK(HE$9),HE$9=0)=FALSE,SUM($FN22:$GD22)&gt;0,HE$9='2. Protocols'!$G21),1,0)*'4. Formulations'!$J21</f>
        <v>0</v>
      </c>
      <c r="HF22" s="27">
        <f>IF(AND(OR(ISBLANK(HF$9),HF$9=0)=FALSE,SUM($FN22:$GD22)&gt;0,HF$9='2. Protocols'!$G21),1,0)*'4. Formulations'!$J21</f>
        <v>0</v>
      </c>
      <c r="HG22" s="27">
        <f>IF(AND(OR(ISBLANK(HG$9),HG$9=0)=FALSE,SUM($FN22:$GD22)&gt;0,HG$9='2. Protocols'!$G21),1,0)*'4. Formulations'!$J21</f>
        <v>0</v>
      </c>
      <c r="HH22" s="27">
        <f>IF(AND(OR(ISBLANK(HH$9),HH$9=0)=FALSE,SUM($FN22:$GD22)&gt;0,HH$9='2. Protocols'!$G21),1,0)*'4. Formulations'!$J21</f>
        <v>0</v>
      </c>
      <c r="HI22" s="27">
        <f>IF(AND(OR(ISBLANK(HI$9),HI$9=0)=FALSE,SUM($FN22:$GD22)&gt;0,HI$9='2. Protocols'!$G21),1,0)*'4. Formulations'!$J21</f>
        <v>0</v>
      </c>
      <c r="HJ22" s="27">
        <f>IF(AND(OR(ISBLANK(HJ$9),HJ$9=0)=FALSE,SUM($FN22:$GD22)&gt;0,HJ$9='2. Protocols'!$G21),1,0)*'4. Formulations'!$J21</f>
        <v>0</v>
      </c>
      <c r="HK22" s="27">
        <f>IF(AND(OR(ISBLANK(HK$9),HK$9=0)=FALSE,SUM($FN22:$GD22)&gt;0,HK$9='2. Protocols'!$G21),1,0)*'4. Formulations'!$J21</f>
        <v>0</v>
      </c>
      <c r="HL22" s="27">
        <f>IF(AND(OR(ISBLANK(HL$9),HL$9=0)=FALSE,SUM($FN22:$GD22)&gt;0,HL$9='2. Protocols'!$G21),1,0)*'4. Formulations'!$J21</f>
        <v>0</v>
      </c>
      <c r="HM22" s="27">
        <f>IF(AND(OR(ISBLANK(HM$9),HM$9=0)=FALSE,SUM($FN22:$GD22)&gt;0,HM$9='2. Protocols'!$G21),1,0)*'4. Formulations'!$J21</f>
        <v>0</v>
      </c>
      <c r="HN22" s="27">
        <f>IF(AND(OR(ISBLANK(HN$9),HN$9=0)=FALSE,SUM($FN22:$GD22)&gt;0,HN$9='2. Protocols'!$G21),1,0)*'4. Formulations'!$J21</f>
        <v>0</v>
      </c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H22" s="27">
        <f>IF(AND(OR(ISBLANK(GI$9),GI$9=0)=FALSE,IH$9=$DM22),1,0)*'4. Formulations'!$K21</f>
        <v>0</v>
      </c>
      <c r="II22" s="27">
        <f>IF(AND(OR(ISBLANK(GJ$9),GJ$9=0)=FALSE,II$9=$DM22),1,0)*'4. Formulations'!$K21</f>
        <v>0</v>
      </c>
      <c r="IJ22" s="27">
        <f>IF(AND(OR(ISBLANK(GK$9),GK$9=0)=FALSE,IJ$9=$DM22),1,0)*'4. Formulations'!$K21</f>
        <v>0</v>
      </c>
      <c r="IK22" s="27">
        <f>IF(AND(OR(ISBLANK(GL$9),GL$9=0)=FALSE,IK$9=$DM22),1,0)*'4. Formulations'!$K21</f>
        <v>0</v>
      </c>
      <c r="IL22" s="27">
        <f>IF(AND(OR(ISBLANK(GM$9),GM$9=0)=FALSE,IL$9=$DM22),1,0)*'4. Formulations'!$K21</f>
        <v>0</v>
      </c>
      <c r="IM22" s="27">
        <f>IF(AND(OR(ISBLANK(GN$9),GN$9=0)=FALSE,IM$9=$DM22),1,0)*'4. Formulations'!$K21</f>
        <v>0</v>
      </c>
      <c r="IN22" s="27">
        <f>IF(AND(OR(ISBLANK(GO$9),GO$9=0)=FALSE,IN$9=$DM22),1,0)*'4. Formulations'!$K21</f>
        <v>0</v>
      </c>
      <c r="IO22" s="27">
        <f>IF(AND(OR(ISBLANK(GP$9),GP$9=0)=FALSE,IO$9=$DM22),1,0)*'4. Formulations'!$K21</f>
        <v>0</v>
      </c>
      <c r="IP22" s="27">
        <f>IF(AND(OR(ISBLANK(GQ$9),GQ$9=0)=FALSE,IP$9=$DM22),1,0)*'4. Formulations'!$K21</f>
        <v>0</v>
      </c>
      <c r="IQ22" s="27">
        <f>IF(AND(OR(ISBLANK(GR$9),GR$9=0)=FALSE,IQ$9=$DM22),1,0)*'4. Formulations'!$K21</f>
        <v>0</v>
      </c>
      <c r="IR22" s="27">
        <f>IF(AND(OR(ISBLANK(GN$9),GN$9=0)=FALSE,IR$9=$DM22),1,0)*'4. Formulations'!$K21</f>
        <v>0</v>
      </c>
      <c r="IS22" s="27">
        <f>IF(AND(OR(ISBLANK(GO$9),GO$9=0)=FALSE,IS$9=$DM22),1,0)*'4. Formulations'!$K21</f>
        <v>0</v>
      </c>
      <c r="IT22" s="27">
        <f>IF(AND(OR(ISBLANK(GP$9),GP$9=0)=FALSE,IT$9=$DM22),1,0)*'4. Formulations'!$K21</f>
        <v>0</v>
      </c>
      <c r="IU22" s="27">
        <f>IF(AND(OR(ISBLANK(GQ$9),GQ$9=0)=FALSE,IU$9=$DM22),1,0)*'4. Formulations'!$K21</f>
        <v>0</v>
      </c>
      <c r="IV22" s="27"/>
      <c r="IW22" s="27"/>
      <c r="IX22" s="27"/>
      <c r="IY22" s="27"/>
      <c r="IZ22" s="27"/>
      <c r="JA22" s="27"/>
      <c r="JC22" s="27">
        <f>IF(AND(OR(ISBLANK(JC$9),JC$9=0)=FALSE,OR(JC$9='2. Protocols'!$C21,JC$9='2. Protocols'!$E21,JC$9='2. Protocols'!$G21)),1,0)*'4. Formulations'!$L21</f>
        <v>0</v>
      </c>
      <c r="JD22" s="27">
        <f>IF(AND(OR(ISBLANK(JD$9),JD$9=0)=FALSE,OR(JD$9='2. Protocols'!$C21,JD$9='2. Protocols'!$E21,JD$9='2. Protocols'!$G21)),1,0)*'4. Formulations'!$L21</f>
        <v>0</v>
      </c>
      <c r="JE22" s="27">
        <f>IF(AND(OR(ISBLANK(JE$9),JE$9=0)=FALSE,OR(JE$9='2. Protocols'!$C21,JE$9='2. Protocols'!$E21,JE$9='2. Protocols'!$G21)),1,0)*'4. Formulations'!$L21</f>
        <v>0</v>
      </c>
      <c r="JF22" s="27">
        <f>IF(AND(OR(ISBLANK(JF$9),JF$9=0)=FALSE,OR(JF$9='2. Protocols'!$C21,JF$9='2. Protocols'!$E21,JF$9='2. Protocols'!$G21)),1,0)*'4. Formulations'!$L21</f>
        <v>0</v>
      </c>
      <c r="JG22" s="27">
        <f>IF(AND(OR(ISBLANK(JG$9),JG$9=0)=FALSE,OR(JG$9='2. Protocols'!$C21,JG$9='2. Protocols'!$E21,JG$9='2. Protocols'!$G21)),1,0)*'4. Formulations'!$L21</f>
        <v>0</v>
      </c>
      <c r="JH22" s="27">
        <f>IF(AND(OR(ISBLANK(JH$9),JH$9=0)=FALSE,OR(JH$9='2. Protocols'!$C21,JH$9='2. Protocols'!$E21,JH$9='2. Protocols'!$G21)),1,0)*'4. Formulations'!$L21</f>
        <v>0</v>
      </c>
      <c r="JI22" s="27">
        <f>IF(AND(OR(ISBLANK(JI$9),JI$9=0)=FALSE,OR(JI$9='2. Protocols'!$C21,JI$9='2. Protocols'!$E21,JI$9='2. Protocols'!$G21)),1,0)*'4. Formulations'!$L21</f>
        <v>0</v>
      </c>
      <c r="JJ22" s="27">
        <f>IF(AND(OR(ISBLANK(JJ$9),JJ$9=0)=FALSE,OR(JJ$9='2. Protocols'!$C21,JJ$9='2. Protocols'!$E21,JJ$9='2. Protocols'!$G21)),1,0)*'4. Formulations'!$L21</f>
        <v>0</v>
      </c>
      <c r="JK22" s="27">
        <f>IF(AND(OR(ISBLANK(JK$9),JK$9=0)=FALSE,OR(JK$9='2. Protocols'!$C21,JK$9='2. Protocols'!$E21,JK$9='2. Protocols'!$G21)),1,0)*'4. Formulations'!$L21</f>
        <v>0</v>
      </c>
      <c r="JL22" s="27">
        <f>IF(AND(OR(ISBLANK(JL$9),JL$9=0)=FALSE,OR(JL$9='2. Protocols'!$C21,JL$9='2. Protocols'!$E21,JL$9='2. Protocols'!$G21)),1,0)*'4. Formulations'!$L21</f>
        <v>0</v>
      </c>
      <c r="JM22" s="27">
        <f>IF(AND(OR(ISBLANK(JM$9),JM$9=0)=FALSE,OR(JM$9='2. Protocols'!$C21,JM$9='2. Protocols'!$E21,JM$9='2. Protocols'!$G21)),1,0)*'4. Formulations'!$L21</f>
        <v>0</v>
      </c>
      <c r="JN22" s="27">
        <f>IF(AND(OR(ISBLANK(JN$9),JN$9=0)=FALSE,OR(JN$9='2. Protocols'!$C21,JN$9='2. Protocols'!$E21,JN$9='2. Protocols'!$G21)),1,0)*'4. Formulations'!$L21</f>
        <v>0</v>
      </c>
      <c r="JO22" s="27">
        <f>IF(AND(OR(ISBLANK(JO$9),JO$9=0)=FALSE,OR(JO$9='2. Protocols'!$C21,JO$9='2. Protocols'!$E21,JO$9='2. Protocols'!$G21)),1,0)*'4. Formulations'!$L21</f>
        <v>0</v>
      </c>
      <c r="JP22" s="27">
        <f>IF(AND(OR(ISBLANK(JP$9),JP$9=0)=FALSE,OR(JP$9='2. Protocols'!$C21,JP$9='2. Protocols'!$E21,JP$9='2. Protocols'!$G21)),1,0)*'4. Formulations'!$L21</f>
        <v>0</v>
      </c>
      <c r="JQ22" s="27">
        <f>IF(AND(OR(ISBLANK(JQ$9),JQ$9=0)=FALSE,OR(JQ$9='2. Protocols'!$C21,JQ$9='2. Protocols'!$E21,JQ$9='2. Protocols'!$G21)),1,0)*'4. Formulations'!$L21</f>
        <v>0</v>
      </c>
      <c r="JR22" s="27">
        <f>IF(AND(OR(ISBLANK(JR$9),JR$9=0)=FALSE,OR(JR$9='2. Protocols'!$C21,JR$9='2. Protocols'!$E21,JR$9='2. Protocols'!$G21)),1,0)*'4. Formulations'!$L21</f>
        <v>0</v>
      </c>
      <c r="JS22" s="27">
        <f>IF(AND(OR(ISBLANK(JS$9),JS$9=0)=FALSE,OR(JS$9='2. Protocols'!$C21,JS$9='2. Protocols'!$E21,JS$9='2. Protocols'!$G21)),1,0)*'4. Formulations'!$L21</f>
        <v>0</v>
      </c>
      <c r="JT22" s="27">
        <f>IF(AND(OR(ISBLANK(JT$9),JT$9=0)=FALSE,OR(JT$9='2. Protocols'!$C21,JT$9='2. Protocols'!$E21,JT$9='2. Protocols'!$G21)),1,0)*'4. Formulations'!$L21</f>
        <v>0</v>
      </c>
      <c r="JU22" s="27">
        <f>IF(AND(OR(ISBLANK(JU$9),JU$9=0)=FALSE,OR(JU$9='2. Protocols'!$C21,JU$9='2. Protocols'!$E21,JU$9='2. Protocols'!$G21)),1,0)*'4. Formulations'!$L21</f>
        <v>0</v>
      </c>
      <c r="JV22" s="27">
        <f>IF(AND(OR(ISBLANK(JV$9),JV$9=0)=FALSE,OR(JV$9='2. Protocols'!$C21,JV$9='2. Protocols'!$E21,JV$9='2. Protocols'!$G21)),1,0)*'4. Formulations'!$L21</f>
        <v>0</v>
      </c>
      <c r="JW22" s="27">
        <f>IF(AND(OR(ISBLANK(JW$9),JW$9=0)=FALSE,OR(JW$9='2. Protocols'!$C21,JW$9='2. Protocols'!$E21,JW$9='2. Protocols'!$G21)),1,0)*'4. Formulations'!$L21</f>
        <v>0</v>
      </c>
      <c r="JX22" s="27">
        <f>IF(AND(OR(ISBLANK(JX$9),JX$9=0)=FALSE,OR(JX$9='2. Protocols'!$C21,JX$9='2. Protocols'!$E21,JX$9='2. Protocols'!$G21)),1,0)*'4. Formulations'!$L21</f>
        <v>0</v>
      </c>
      <c r="JY22" s="27">
        <f>IF(AND(OR(ISBLANK(JY$9),JY$9=0)=FALSE,OR(JY$9='2. Protocols'!$C21,JY$9='2. Protocols'!$E21,JY$9='2. Protocols'!$G21)),1,0)*'4. Formulations'!$L21</f>
        <v>0</v>
      </c>
      <c r="JZ22" s="27">
        <f>IF(AND(OR(ISBLANK(JZ$9),JZ$9=0)=FALSE,OR(JZ$9='2. Protocols'!$C21,JZ$9='2. Protocols'!$E21,JZ$9='2. Protocols'!$G21)),1,0)*'4. Formulations'!$L21</f>
        <v>0</v>
      </c>
      <c r="KA22" s="27">
        <f>IF(AND(OR(ISBLANK(KA$9),KA$9=0)=FALSE,OR(KA$9='2. Protocols'!$C21,KA$9='2. Protocols'!$E21,KA$9='2. Protocols'!$G21)),1,0)*'4. Formulations'!$L21</f>
        <v>0</v>
      </c>
      <c r="KB22" s="27">
        <f>IF(AND(OR(ISBLANK(KB$9),KB$9=0)=FALSE,OR(KB$9='2. Protocols'!$C21,KB$9='2. Protocols'!$E21,KB$9='2. Protocols'!$G21)),1,0)*'4. Formulations'!$L21</f>
        <v>0</v>
      </c>
      <c r="KC22" s="27">
        <f>IF(AND(OR(ISBLANK(KC$9),KC$9=0)=FALSE,OR(KC$9='2. Protocols'!$C21,KC$9='2. Protocols'!$E21,KC$9='2. Protocols'!$G21)),1,0)*'4. Formulations'!$L21</f>
        <v>0</v>
      </c>
      <c r="KD22" s="27">
        <f>IF(AND(OR(ISBLANK(KD$9),KD$9=0)=FALSE,OR(KD$9='2. Protocols'!$C21,KD$9='2. Protocols'!$E21,KD$9='2. Protocols'!$G21)),1,0)*'4. Formulations'!$L21</f>
        <v>0</v>
      </c>
      <c r="KE22" s="27">
        <f>IF(AND(OR(ISBLANK(KE$9),KE$9=0)=FALSE,OR(KE$9='2. Protocols'!$C21,KE$9='2. Protocols'!$E21,KE$9='2. Protocols'!$G21)),1,0)*'4. Formulations'!$L21</f>
        <v>0</v>
      </c>
      <c r="KF22" s="27">
        <f>IF(AND(OR(ISBLANK(KF$9),KF$9=0)=FALSE,OR(KF$9='2. Protocols'!$C21,KF$9='2. Protocols'!$E21,KF$9='2. Protocols'!$G21)),1,0)*'4. Formulations'!$L21</f>
        <v>0</v>
      </c>
      <c r="KG22" s="27">
        <f>IF(AND(OR(ISBLANK(KG$9),KG$9=0)=FALSE,OR(KG$9='2. Protocols'!$C21,KG$9='2. Protocols'!$E21,KG$9='2. Protocols'!$G21)),1,0)*'4. Formulations'!$L21</f>
        <v>0</v>
      </c>
      <c r="KH22" s="27">
        <f>IF(AND(OR(ISBLANK(KH$9),KH$9=0)=FALSE,OR(KH$9='2. Protocols'!$C21,KH$9='2. Protocols'!$E21,KH$9='2. Protocols'!$G21)),1,0)*'4. Formulations'!$L21</f>
        <v>0</v>
      </c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B22" s="27">
        <f>IF(AND(OR(ISBLANK(LB$9),LB$9=0)=FALSE,LB$9=$DL22),1,0)*'4. Formulations'!$M21</f>
        <v>0</v>
      </c>
      <c r="LC22" s="27">
        <f>IF(AND(OR(ISBLANK(LC$9),LC$9=0)=FALSE,LC$9=$DL22),1,0)*'4. Formulations'!$M21</f>
        <v>0</v>
      </c>
      <c r="LD22" s="27">
        <f>IF(AND(OR(ISBLANK(LD$9),LD$9=0)=FALSE,LD$9=$DL22),1,0)*'4. Formulations'!$M21</f>
        <v>0</v>
      </c>
      <c r="LE22" s="27">
        <f>IF(AND(OR(ISBLANK(LE$9),LE$9=0)=FALSE,LE$9=$DL22),1,0)*'4. Formulations'!$M21</f>
        <v>0</v>
      </c>
      <c r="LF22" s="27">
        <f>IF(AND(OR(ISBLANK(LF$9),LF$9=0)=FALSE,LF$9=$DL22),1,0)*'4. Formulations'!$M21</f>
        <v>0</v>
      </c>
      <c r="LG22" s="27">
        <f>IF(AND(OR(ISBLANK(LG$9),LG$9=0)=FALSE,LG$9=$DL22),1,0)*'4. Formulations'!$M21</f>
        <v>0</v>
      </c>
      <c r="LH22" s="27">
        <f>IF(AND(OR(ISBLANK(LH$9),LH$9=0)=FALSE,LH$9=$DL22),1,0)*'4. Formulations'!$M21</f>
        <v>0</v>
      </c>
      <c r="LI22" s="27">
        <f>IF(AND(OR(ISBLANK(LI$9),LI$9=0)=FALSE,LI$9=$DL22),1,0)*'4. Formulations'!$M21</f>
        <v>0</v>
      </c>
      <c r="LJ22" s="27">
        <f>IF(AND(OR(ISBLANK(LJ$9),LJ$9=0)=FALSE,LJ$9=$DL22),1,0)*'4. Formulations'!$M21</f>
        <v>0</v>
      </c>
      <c r="LK22" s="27">
        <f>IF(AND(OR(ISBLANK(LK$9),LK$9=0)=FALSE,LK$9=$DL22),1,0)*'4. Formulations'!$M21</f>
        <v>0</v>
      </c>
      <c r="LL22" s="27">
        <f>IF(AND(OR(ISBLANK(LL$9),LL$9=0)=FALSE,LL$9=$DL22),1,0)*'4. Formulations'!$M21</f>
        <v>0</v>
      </c>
      <c r="LM22" s="27">
        <f>IF(AND(OR(ISBLANK(LM$9),LM$9=0)=FALSE,LM$9=$DL22),1,0)*'4. Formulations'!$M21</f>
        <v>0</v>
      </c>
      <c r="LN22" s="27">
        <f>IF(AND(OR(ISBLANK(LN$9),LN$9=0)=FALSE,LN$9=$DL22),1,0)*'4. Formulations'!$M21</f>
        <v>0</v>
      </c>
      <c r="LO22" s="27">
        <f>IF(AND(OR(ISBLANK(LO$9),LO$9=0)=FALSE,LO$9=$DL22),1,0)*'4. Formulations'!$M21</f>
        <v>0</v>
      </c>
      <c r="LP22" s="27">
        <f>IF(AND(OR(ISBLANK(LP$9),LP$9=0)=FALSE,LP$9=$DL22),1,0)*'4. Formulations'!$M21</f>
        <v>0</v>
      </c>
      <c r="LQ22" s="27">
        <f>IF(AND(OR(ISBLANK(LQ$9),LQ$9=0)=FALSE,LQ$9=$DL22),1,0)*'4. Formulations'!$M21</f>
        <v>0</v>
      </c>
      <c r="LR22" s="27">
        <f>IF(AND(OR(ISBLANK(LR$9),LR$9=0)=FALSE,LR$9=$DL22),1,0)*'4. Formulations'!$M21</f>
        <v>0</v>
      </c>
      <c r="LS22" s="27"/>
      <c r="LT22" s="27"/>
      <c r="LU22" s="27"/>
      <c r="LW22" s="27">
        <f>IF(AND(OR(ISBLANK(LW$9),LW$9=0)=FALSE,SUM($LB22:$LR22)&gt;0,LW$9='2. Protocols'!$G21),1,0)*'4. Formulations'!$M21</f>
        <v>0</v>
      </c>
      <c r="LX22" s="27">
        <f>IF(AND(OR(ISBLANK(LX$9),LX$9=0)=FALSE,SUM($LB22:$LR22)&gt;0,LX$9='2. Protocols'!$G21),1,0)*'4. Formulations'!$M21</f>
        <v>0</v>
      </c>
      <c r="LY22" s="27">
        <f>IF(AND(OR(ISBLANK(LY$9),LY$9=0)=FALSE,SUM($LB22:$LR22)&gt;0,LY$9='2. Protocols'!$G21),1,0)*'4. Formulations'!$M21</f>
        <v>0</v>
      </c>
      <c r="LZ22" s="27">
        <f>IF(AND(OR(ISBLANK(LZ$9),LZ$9=0)=FALSE,SUM($LB22:$LR22)&gt;0,LZ$9='2. Protocols'!$G21),1,0)*'4. Formulations'!$M21</f>
        <v>0</v>
      </c>
      <c r="MA22" s="27">
        <f>IF(AND(OR(ISBLANK(MA$9),MA$9=0)=FALSE,SUM($LB22:$LR22)&gt;0,MA$9='2. Protocols'!$G21),1,0)*'4. Formulations'!$M21</f>
        <v>0</v>
      </c>
      <c r="MB22" s="27">
        <f>IF(AND(OR(ISBLANK(MB$9),MB$9=0)=FALSE,SUM($LB22:$LR22)&gt;0,MB$9='2. Protocols'!$G21),1,0)*'4. Formulations'!$M21</f>
        <v>0</v>
      </c>
      <c r="MC22" s="27">
        <f>IF(AND(OR(ISBLANK(MC$9),MC$9=0)=FALSE,SUM($LB22:$LR22)&gt;0,MC$9='2. Protocols'!$G21),1,0)*'4. Formulations'!$M21</f>
        <v>0</v>
      </c>
      <c r="MD22" s="27">
        <f>IF(AND(OR(ISBLANK(MD$9),MD$9=0)=FALSE,SUM($LB22:$LR22)&gt;0,MD$9='2. Protocols'!$G21),1,0)*'4. Formulations'!$M21</f>
        <v>0</v>
      </c>
      <c r="ME22" s="27">
        <f>IF(AND(OR(ISBLANK(ME$9),ME$9=0)=FALSE,SUM($LB22:$LR22)&gt;0,ME$9='2. Protocols'!$G21),1,0)*'4. Formulations'!$M21</f>
        <v>0</v>
      </c>
      <c r="MF22" s="27">
        <f>IF(AND(OR(ISBLANK(MF$9),MF$9=0)=FALSE,SUM($LB22:$LR22)&gt;0,MF$9='2. Protocols'!$G21),1,0)*'4. Formulations'!$M21</f>
        <v>0</v>
      </c>
      <c r="MG22" s="27">
        <f>IF(AND(OR(ISBLANK(MG$9),MG$9=0)=FALSE,SUM($LB22:$LR22)&gt;0,MG$9='2. Protocols'!$G21),1,0)*'4. Formulations'!$M21</f>
        <v>0</v>
      </c>
      <c r="MH22" s="27">
        <f>IF(AND(OR(ISBLANK(MH$9),MH$9=0)=FALSE,SUM($LB22:$LR22)&gt;0,MH$9='2. Protocols'!$G21),1,0)*'4. Formulations'!$M21</f>
        <v>0</v>
      </c>
      <c r="MI22" s="27">
        <f>IF(AND(OR(ISBLANK(MI$9),MI$9=0)=FALSE,SUM($LB22:$LR22)&gt;0,MI$9='2. Protocols'!$G21),1,0)*'4. Formulations'!$M21</f>
        <v>0</v>
      </c>
      <c r="MJ22" s="27">
        <f>IF(AND(OR(ISBLANK(MJ$9),MJ$9=0)=FALSE,SUM($LB22:$LR22)&gt;0,MJ$9='2. Protocols'!$G21),1,0)*'4. Formulations'!$M21</f>
        <v>0</v>
      </c>
      <c r="MK22" s="27">
        <f>IF(AND(OR(ISBLANK(MK$9),MK$9=0)=FALSE,SUM($LB22:$LR22)&gt;0,MK$9='2. Protocols'!$G21),1,0)*'4. Formulations'!$M21</f>
        <v>0</v>
      </c>
      <c r="ML22" s="27">
        <f>IF(AND(OR(ISBLANK(ML$9),ML$9=0)=FALSE,SUM($LB22:$LR22)&gt;0,ML$9='2. Protocols'!$G21),1,0)*'4. Formulations'!$M21</f>
        <v>0</v>
      </c>
      <c r="MM22" s="27">
        <f>IF(AND(OR(ISBLANK(MM$9),MM$9=0)=FALSE,SUM($LB22:$LR22)&gt;0,MM$9='2. Protocols'!$G21),1,0)*'4. Formulations'!$M21</f>
        <v>0</v>
      </c>
      <c r="MN22" s="27">
        <f>IF(AND(OR(ISBLANK(MN$9),MN$9=0)=FALSE,SUM($LB22:$LR22)&gt;0,MN$9='2. Protocols'!$G21),1,0)*'4. Formulations'!$M21</f>
        <v>0</v>
      </c>
      <c r="MO22" s="27">
        <f>IF(AND(OR(ISBLANK(MO$9),MO$9=0)=FALSE,SUM($LB22:$LR22)&gt;0,MO$9='2. Protocols'!$G21),1,0)*'4. Formulations'!$M21</f>
        <v>0</v>
      </c>
      <c r="MP22" s="27">
        <f>IF(AND(OR(ISBLANK(MP$9),MP$9=0)=FALSE,SUM($LB22:$LR22)&gt;0,MP$9='2. Protocols'!$G21),1,0)*'4. Formulations'!$M21</f>
        <v>0</v>
      </c>
      <c r="MQ22" s="27">
        <f>IF(AND(OR(ISBLANK(MQ$9),MQ$9=0)=FALSE,SUM($LB22:$LR22)&gt;0,MQ$9='2. Protocols'!$G21),1,0)*'4. Formulations'!$M21</f>
        <v>0</v>
      </c>
      <c r="MR22" s="27">
        <f>IF(AND(OR(ISBLANK(MR$9),MR$9=0)=FALSE,SUM($LB22:$LR22)&gt;0,MR$9='2. Protocols'!$G21),1,0)*'4. Formulations'!$M21</f>
        <v>0</v>
      </c>
      <c r="MS22" s="27">
        <f>IF(AND(OR(ISBLANK(MS$9),MS$9=0)=FALSE,SUM($LB22:$LR22)&gt;0,MS$9='2. Protocols'!$G21),1,0)*'4. Formulations'!$M21</f>
        <v>0</v>
      </c>
      <c r="MT22" s="27">
        <f>IF(AND(OR(ISBLANK(MT$9),MT$9=0)=FALSE,SUM($LB22:$LR22)&gt;0,MT$9='2. Protocols'!$G21),1,0)*'4. Formulations'!$M21</f>
        <v>0</v>
      </c>
      <c r="MU22" s="27">
        <f>IF(AND(OR(ISBLANK(MU$9),MU$9=0)=FALSE,SUM($LB22:$LR22)&gt;0,MU$9='2. Protocols'!$G21),1,0)*'4. Formulations'!$M21</f>
        <v>0</v>
      </c>
      <c r="MV22" s="27">
        <f>IF(AND(OR(ISBLANK(MV$9),MV$9=0)=FALSE,SUM($LB22:$LR22)&gt;0,MV$9='2. Protocols'!$G21),1,0)*'4. Formulations'!$M21</f>
        <v>0</v>
      </c>
      <c r="MW22" s="27">
        <f>IF(AND(OR(ISBLANK(MW$9),MW$9=0)=FALSE,SUM($LB22:$LR22)&gt;0,MW$9='2. Protocols'!$G21),1,0)*'4. Formulations'!$M21</f>
        <v>0</v>
      </c>
      <c r="MX22" s="27">
        <f>IF(AND(OR(ISBLANK(MX$9),MX$9=0)=FALSE,SUM($LB22:$LR22)&gt;0,MX$9='2. Protocols'!$G21),1,0)*'4. Formulations'!$M21</f>
        <v>0</v>
      </c>
      <c r="MY22" s="27">
        <f>IF(AND(OR(ISBLANK(MY$9),MY$9=0)=FALSE,SUM($LB22:$LR22)&gt;0,MY$9='2. Protocols'!$G21),1,0)*'4. Formulations'!$M21</f>
        <v>0</v>
      </c>
      <c r="MZ22" s="27">
        <f>IF(AND(OR(ISBLANK(MZ$9),MZ$9=0)=FALSE,SUM($LB22:$LR22)&gt;0,MZ$9='2. Protocols'!$G21),1,0)*'4. Formulations'!$M21</f>
        <v>0</v>
      </c>
      <c r="NA22" s="27">
        <f>IF(AND(OR(ISBLANK(NA$9),NA$9=0)=FALSE,SUM($LB22:$LR22)&gt;0,NA$9='2. Protocols'!$G21),1,0)*'4. Formulations'!$M21</f>
        <v>0</v>
      </c>
      <c r="NB22" s="27">
        <f>IF(AND(OR(ISBLANK(NB$9),NB$9=0)=FALSE,SUM($LB22:$LR22)&gt;0,NB$9='2. Protocols'!$G21),1,0)*'4. Formulations'!$M21</f>
        <v>0</v>
      </c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V22" s="27">
        <f>IF(AND(OR(ISBLANK(NV$9),NV$9=0)=FALSE,NV$9=$DM22),1,0)*'4. Formulations'!$N21</f>
        <v>0</v>
      </c>
      <c r="NW22" s="721">
        <f>IF(AND(OR(ISBLANK(NW$9),NW$9=0)=FALSE,NW$9=$DM22),1,0)*'4. Formulations'!$N21</f>
        <v>0</v>
      </c>
      <c r="NX22" s="27">
        <f>IF(AND(OR(ISBLANK(NX$9),NX$9=0)=FALSE,NX$9=$DM22),1,0)*'4. Formulations'!$N21</f>
        <v>0</v>
      </c>
      <c r="NY22" s="27">
        <f>IF(AND(OR(ISBLANK(NY$9),NY$9=0)=FALSE,NY$9=$DM22),1,0)*'4. Formulations'!$N21</f>
        <v>0</v>
      </c>
      <c r="NZ22" s="27">
        <f>IF(AND(OR(ISBLANK(NZ$9),NZ$9=0)=FALSE,NZ$9=$DM22),1,0)*'4. Formulations'!$N21</f>
        <v>0</v>
      </c>
      <c r="OA22" s="27">
        <f>IF(AND(OR(ISBLANK(OA$9),OA$9=0)=FALSE,OA$9=$DM22),1,0)*'4. Formulations'!$N21</f>
        <v>0</v>
      </c>
      <c r="OB22" s="27">
        <f>IF(AND(OR(ISBLANK(OB$9),OB$9=0)=FALSE,OB$9=$DM22),1,0)*'4. Formulations'!$N21</f>
        <v>0</v>
      </c>
      <c r="OC22" s="27">
        <f>IF(AND(OR(ISBLANK(OC$9),OC$9=0)=FALSE,OC$9=$DM22),1,0)*'4. Formulations'!$N21</f>
        <v>0</v>
      </c>
      <c r="OD22" s="27">
        <f>IF(AND(OR(ISBLANK(OD$9),OD$9=0)=FALSE,OD$9=$DM22),1,0)*'4. Formulations'!$N21</f>
        <v>0</v>
      </c>
      <c r="OE22" s="27">
        <f>IF(AND(OR(ISBLANK(OE$9),OE$9=0)=FALSE,OE$9=$DM22),1,0)*'4. Formulations'!$N21</f>
        <v>0</v>
      </c>
      <c r="OF22" s="27">
        <f>IF(AND(OR(ISBLANK(OF$9),OF$9=0)=FALSE,OF$9=$DM22),1,0)*'4. Formulations'!$N21</f>
        <v>0</v>
      </c>
      <c r="OG22" s="27">
        <f>IF(AND(OR(ISBLANK(OG$9),OG$9=0)=FALSE,OG$9=$DM22),1,0)*'4. Formulations'!$N21</f>
        <v>0</v>
      </c>
      <c r="OH22" s="27">
        <f>IF(AND(OR(ISBLANK(OH$9),OH$9=0)=FALSE,OH$9=$DM22),1,0)*'4. Formulations'!$N21</f>
        <v>0</v>
      </c>
      <c r="OI22" s="27">
        <f>IF(AND(OR(ISBLANK(OI$9),OI$9=0)=FALSE,OI$9=$DM22),1,0)*'4. Formulations'!$N21</f>
        <v>0</v>
      </c>
      <c r="OJ22" s="27">
        <f>IF(AND(OR(ISBLANK(OJ$9),OJ$9=0)=FALSE,OJ$9=$DM22),1,0)*'4. Formulations'!$N21</f>
        <v>0</v>
      </c>
      <c r="OK22" s="27">
        <f>IF(AND(OR(ISBLANK(OK$9),OK$9=0)=FALSE,OK$9=$DM22),1,0)*'4. Formulations'!$N21</f>
        <v>0</v>
      </c>
      <c r="OL22" s="27">
        <f>IF(AND(OR(ISBLANK(OL$9),OL$9=0)=FALSE,OL$9=$DM22),1,0)*'4. Formulations'!$N21</f>
        <v>0</v>
      </c>
      <c r="OM22" s="27"/>
      <c r="ON22" s="27"/>
      <c r="OO22" s="27"/>
      <c r="OQ22" s="27">
        <f>IF(AND(OR(ISBLANK(OQ$9),OQ$9=0)=FALSE,OR(OQ$9='2. Protocols'!$C21,OQ$9='2. Protocols'!$E21,OQ$9='2. Protocols'!$G21)),1,0)*'4. Formulations'!$O21</f>
        <v>0</v>
      </c>
      <c r="OR22" s="27">
        <f>IF(AND(OR(ISBLANK(OR$9),OR$9=0)=FALSE,OR(OR$9='2. Protocols'!$C21,OR$9='2. Protocols'!$E21,OR$9='2. Protocols'!$G21)),1,0)*'4. Formulations'!$O21</f>
        <v>0</v>
      </c>
      <c r="OS22" s="27">
        <f>IF(AND(OR(ISBLANK(OS$9),OS$9=0)=FALSE,OR(OS$9='2. Protocols'!$C21,OS$9='2. Protocols'!$E21,OS$9='2. Protocols'!$G21)),1,0)*'4. Formulations'!$O21</f>
        <v>0</v>
      </c>
      <c r="OT22" s="27">
        <f>IF(AND(OR(ISBLANK(OT$9),OT$9=0)=FALSE,OR(OT$9='2. Protocols'!$C21,OT$9='2. Protocols'!$E21,OT$9='2. Protocols'!$G21)),1,0)*'4. Formulations'!$O21</f>
        <v>0</v>
      </c>
      <c r="OU22" s="27">
        <f>IF(AND(OR(ISBLANK(OU$9),OU$9=0)=FALSE,OR(OU$9='2. Protocols'!$C21,OU$9='2. Protocols'!$E21,OU$9='2. Protocols'!$G21)),1,0)*'4. Formulations'!$O21</f>
        <v>0</v>
      </c>
      <c r="OV22" s="27">
        <f>IF(AND(OR(ISBLANK(OV$9),OV$9=0)=FALSE,OR(OV$9='2. Protocols'!$C21,OV$9='2. Protocols'!$E21,OV$9='2. Protocols'!$G21)),1,0)*'4. Formulations'!$O21</f>
        <v>0</v>
      </c>
      <c r="OW22" s="27">
        <f>IF(AND(OR(ISBLANK(OW$9),OW$9=0)=FALSE,OR(OW$9='2. Protocols'!$C21,OW$9='2. Protocols'!$E21,OW$9='2. Protocols'!$G21)),1,0)*'4. Formulations'!$O21</f>
        <v>0</v>
      </c>
      <c r="OX22" s="27">
        <f>IF(AND(OR(ISBLANK(OX$9),OX$9=0)=FALSE,OR(OX$9='2. Protocols'!$C21,OX$9='2. Protocols'!$E21,OX$9='2. Protocols'!$G21)),1,0)*'4. Formulations'!$O21</f>
        <v>0</v>
      </c>
      <c r="OY22" s="27">
        <f>IF(AND(OR(ISBLANK(OY$9),OY$9=0)=FALSE,OR(OY$9='2. Protocols'!$C21,OY$9='2. Protocols'!$E21,OY$9='2. Protocols'!$G21)),1,0)*'4. Formulations'!$O21</f>
        <v>0</v>
      </c>
      <c r="OZ22" s="27">
        <f>IF(AND(OR(ISBLANK(OZ$9),OZ$9=0)=FALSE,OR(OZ$9='2. Protocols'!$C21,OZ$9='2. Protocols'!$E21,OZ$9='2. Protocols'!$G21)),1,0)*'4. Formulations'!$O21</f>
        <v>0</v>
      </c>
      <c r="PA22" s="27">
        <f>IF(AND(OR(ISBLANK(PA$9),PA$9=0)=FALSE,OR(PA$9='2. Protocols'!$C21,PA$9='2. Protocols'!$E21,PA$9='2. Protocols'!$G21)),1,0)*'4. Formulations'!$O21</f>
        <v>0</v>
      </c>
      <c r="PB22" s="27">
        <f>IF(AND(OR(ISBLANK(PB$9),PB$9=0)=FALSE,OR(PB$9='2. Protocols'!$C21,PB$9='2. Protocols'!$E21,PB$9='2. Protocols'!$G21)),1,0)*'4. Formulations'!$O21</f>
        <v>0</v>
      </c>
      <c r="PC22" s="27">
        <f>IF(AND(OR(ISBLANK(PC$9),PC$9=0)=FALSE,OR(PC$9='2. Protocols'!$C21,PC$9='2. Protocols'!$E21,PC$9='2. Protocols'!$G21)),1,0)*'4. Formulations'!$O21</f>
        <v>0</v>
      </c>
      <c r="PD22" s="27">
        <f>IF(AND(OR(ISBLANK(PD$9),PD$9=0)=FALSE,OR(PD$9='2. Protocols'!$C21,PD$9='2. Protocols'!$E21,PD$9='2. Protocols'!$G21)),1,0)*'4. Formulations'!$O21</f>
        <v>0</v>
      </c>
      <c r="PE22" s="27">
        <f>IF(AND(OR(ISBLANK(PE$9),PE$9=0)=FALSE,OR(PE$9='2. Protocols'!$C21,PE$9='2. Protocols'!$E21,PE$9='2. Protocols'!$G21)),1,0)*'4. Formulations'!$O21</f>
        <v>0</v>
      </c>
      <c r="PF22" s="27">
        <f>IF(AND(OR(ISBLANK(PF$9),PF$9=0)=FALSE,OR(PF$9='2. Protocols'!$C21,PF$9='2. Protocols'!$E21,PF$9='2. Protocols'!$G21)),1,0)*'4. Formulations'!$O21</f>
        <v>0</v>
      </c>
      <c r="PG22" s="27">
        <f>IF(AND(OR(ISBLANK(PG$9),PG$9=0)=FALSE,OR(PG$9='2. Protocols'!$C21,PG$9='2. Protocols'!$E21,PG$9='2. Protocols'!$G21)),1,0)*'4. Formulations'!$O21</f>
        <v>0</v>
      </c>
      <c r="PH22" s="27">
        <f>IF(AND(OR(ISBLANK(PH$9),PH$9=0)=FALSE,OR(PH$9='2. Protocols'!$C21,PH$9='2. Protocols'!$E21,PH$9='2. Protocols'!$G21)),1,0)*'4. Formulations'!$O21</f>
        <v>0</v>
      </c>
      <c r="PI22" s="27">
        <f>IF(AND(OR(ISBLANK(PI$9),PI$9=0)=FALSE,OR(PI$9='2. Protocols'!$C21,PI$9='2. Protocols'!$E21,PI$9='2. Protocols'!$G21)),1,0)*'4. Formulations'!$O21</f>
        <v>0</v>
      </c>
      <c r="PJ22" s="27">
        <f>IF(AND(OR(ISBLANK(PJ$9),PJ$9=0)=FALSE,OR(PJ$9='2. Protocols'!$C21,PJ$9='2. Protocols'!$E21,PJ$9='2. Protocols'!$G21)),1,0)*'4. Formulations'!$O21</f>
        <v>0</v>
      </c>
      <c r="PK22" s="27">
        <f>IF(AND(OR(ISBLANK(PK$9),PK$9=0)=FALSE,OR(PK$9='2. Protocols'!$C21,PK$9='2. Protocols'!$E21,PK$9='2. Protocols'!$G21)),1,0)*'4. Formulations'!$O21</f>
        <v>0</v>
      </c>
      <c r="PL22" s="27">
        <f>IF(AND(OR(ISBLANK(PL$9),PL$9=0)=FALSE,OR(PL$9='2. Protocols'!$C21,PL$9='2. Protocols'!$E21,PL$9='2. Protocols'!$G21)),1,0)*'4. Formulations'!$O21</f>
        <v>0</v>
      </c>
      <c r="PM22" s="27">
        <f>IF(AND(OR(ISBLANK(PM$9),PM$9=0)=FALSE,OR(PM$9='2. Protocols'!$C21,PM$9='2. Protocols'!$E21,PM$9='2. Protocols'!$G21)),1,0)*'4. Formulations'!$O21</f>
        <v>0</v>
      </c>
      <c r="PN22" s="27">
        <f>IF(AND(OR(ISBLANK(PN$9),PN$9=0)=FALSE,OR(PN$9='2. Protocols'!$C21,PN$9='2. Protocols'!$E21,PN$9='2. Protocols'!$G21)),1,0)*'4. Formulations'!$O21</f>
        <v>0</v>
      </c>
      <c r="PO22" s="27">
        <f>IF(AND(OR(ISBLANK(PO$9),PO$9=0)=FALSE,OR(PO$9='2. Protocols'!$C21,PO$9='2. Protocols'!$E21,PO$9='2. Protocols'!$G21)),1,0)*'4. Formulations'!$O21</f>
        <v>0</v>
      </c>
      <c r="PP22" s="27">
        <f>IF(AND(OR(ISBLANK(PP$9),PP$9=0)=FALSE,OR(PP$9='2. Protocols'!$C21,PP$9='2. Protocols'!$E21,PP$9='2. Protocols'!$G21)),1,0)*'4. Formulations'!$O21</f>
        <v>0</v>
      </c>
      <c r="PQ22" s="27">
        <f>IF(AND(OR(ISBLANK(PQ$9),PQ$9=0)=FALSE,OR(PQ$9='2. Protocols'!$C21,PQ$9='2. Protocols'!$E21,PQ$9='2. Protocols'!$G21)),1,0)*'4. Formulations'!$O21</f>
        <v>0</v>
      </c>
      <c r="PR22" s="27">
        <f>IF(AND(OR(ISBLANK(PR$9),PR$9=0)=FALSE,OR(PR$9='2. Protocols'!$C21,PR$9='2. Protocols'!$E21,PR$9='2. Protocols'!$G21)),1,0)*'4. Formulations'!$O21</f>
        <v>0</v>
      </c>
      <c r="PS22" s="27">
        <f>IF(AND(OR(ISBLANK(PS$9),PS$9=0)=FALSE,OR(PS$9='2. Protocols'!$C21,PS$9='2. Protocols'!$E21,PS$9='2. Protocols'!$G21)),1,0)*'4. Formulations'!$O21</f>
        <v>0</v>
      </c>
      <c r="PT22" s="27">
        <f>IF(AND(OR(ISBLANK(PT$9),PT$9=0)=FALSE,OR(PT$9='2. Protocols'!$C21,PT$9='2. Protocols'!$E21,PT$9='2. Protocols'!$G21)),1,0)*'4. Formulations'!$O21</f>
        <v>0</v>
      </c>
      <c r="PU22" s="27">
        <f>IF(AND(OR(ISBLANK(PU$9),PU$9=0)=FALSE,OR(PU$9='2. Protocols'!$C21,PU$9='2. Protocols'!$E21,PU$9='2. Protocols'!$G21)),1,0)*'4. Formulations'!$O21</f>
        <v>0</v>
      </c>
      <c r="PV22" s="27">
        <f>IF(AND(OR(ISBLANK(PV$9),PV$9=0)=FALSE,OR(PV$9='2. Protocols'!$C21,PV$9='2. Protocols'!$E21,PV$9='2. Protocols'!$G21)),1,0)*'4. Formulations'!$O21</f>
        <v>0</v>
      </c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P22" s="27">
        <f>IF(AND(OR(ISBLANK(QP$9),QP$9=0)=FALSE,QP$9=$DL22),1,0)*'4. Formulations'!$P21</f>
        <v>0</v>
      </c>
      <c r="QQ22" s="27">
        <f>IF(AND(OR(ISBLANK(QQ$9),QQ$9=0)=FALSE,QQ$9=$DL22),1,0)*'4. Formulations'!$P21</f>
        <v>0</v>
      </c>
      <c r="QR22" s="27">
        <f>IF(AND(OR(ISBLANK(QR$9),QR$9=0)=FALSE,QR$9=$DL22),1,0)*'4. Formulations'!$P21</f>
        <v>0</v>
      </c>
      <c r="QS22" s="27">
        <f>IF(AND(OR(ISBLANK(QS$9),QS$9=0)=FALSE,QS$9=$DL22),1,0)*'4. Formulations'!$P21</f>
        <v>0</v>
      </c>
      <c r="QT22" s="27">
        <f>IF(AND(OR(ISBLANK(QT$9),QT$9=0)=FALSE,QT$9=$DL22),1,0)*'4. Formulations'!$P21</f>
        <v>0</v>
      </c>
      <c r="QU22" s="27">
        <f>IF(AND(OR(ISBLANK(QU$9),QU$9=0)=FALSE,QU$9=$DL22),1,0)*'4. Formulations'!$P21</f>
        <v>0</v>
      </c>
      <c r="QV22" s="27">
        <f>IF(AND(OR(ISBLANK(QV$9),QV$9=0)=FALSE,QV$9=$DL22),1,0)*'4. Formulations'!$P21</f>
        <v>0</v>
      </c>
      <c r="QW22" s="27">
        <f>IF(AND(OR(ISBLANK(QW$9),QW$9=0)=FALSE,QW$9=$DL22),1,0)*'4. Formulations'!$P21</f>
        <v>0</v>
      </c>
      <c r="QX22" s="27">
        <f>IF(AND(OR(ISBLANK(QX$9),QX$9=0)=FALSE,QX$9=$DL22),1,0)*'4. Formulations'!$P21</f>
        <v>0</v>
      </c>
      <c r="QY22" s="27">
        <f>IF(AND(OR(ISBLANK(QY$9),QY$9=0)=FALSE,QY$9=$DL22),1,0)*'4. Formulations'!$P21</f>
        <v>0</v>
      </c>
      <c r="QZ22" s="27">
        <f>IF(AND(OR(ISBLANK(QZ$9),QZ$9=0)=FALSE,QZ$9=$DL22),1,0)*'4. Formulations'!$P21</f>
        <v>0</v>
      </c>
      <c r="RA22" s="27">
        <f>IF(AND(OR(ISBLANK(RA$9),RA$9=0)=FALSE,RA$9=$DL22),1,0)*'4. Formulations'!$P21</f>
        <v>0</v>
      </c>
      <c r="RB22" s="27">
        <f>IF(AND(OR(ISBLANK(RB$9),RB$9=0)=FALSE,RB$9=$DL22),1,0)*'4. Formulations'!$P21</f>
        <v>0</v>
      </c>
      <c r="RC22" s="27">
        <f>IF(AND(OR(ISBLANK(RC$9),RC$9=0)=FALSE,RC$9=$DL22),1,0)*'4. Formulations'!$P21</f>
        <v>0</v>
      </c>
      <c r="RD22" s="27">
        <f>IF(AND(OR(ISBLANK(RD$9),RD$9=0)=FALSE,RD$9=$DL22),1,0)*'4. Formulations'!$P21</f>
        <v>0</v>
      </c>
      <c r="RE22" s="27">
        <f>IF(AND(OR(ISBLANK(RE$9),RE$9=0)=FALSE,RE$9=$DL22),1,0)*'4. Formulations'!$P21</f>
        <v>0</v>
      </c>
      <c r="RF22" s="27">
        <f>IF(AND(OR(ISBLANK(RF$9),RF$9=0)=FALSE,RF$9=$DL22),1,0)*'4. Formulations'!$P21</f>
        <v>0</v>
      </c>
      <c r="RG22" s="27"/>
      <c r="RH22" s="27"/>
      <c r="RI22" s="27"/>
      <c r="RK22" s="27">
        <f>IF(AND(OR(ISBLANK(RK$9),RK$9=0)=FALSE,SUM($QP22:$RF22)&gt;0,RK$9='2. Protocols'!$G21),1,0)*'4. Formulations'!$P21</f>
        <v>0</v>
      </c>
      <c r="RL22" s="27">
        <f>IF(AND(OR(ISBLANK(RL$9),RL$9=0)=FALSE,SUM($QP22:$RF22)&gt;0,RL$9='2. Protocols'!$G21),1,0)*'4. Formulations'!$P21</f>
        <v>0</v>
      </c>
      <c r="RM22" s="27">
        <f>IF(AND(OR(ISBLANK(RM$9),RM$9=0)=FALSE,SUM($QP22:$RF22)&gt;0,RM$9='2. Protocols'!$G21),1,0)*'4. Formulations'!$P21</f>
        <v>0</v>
      </c>
      <c r="RN22" s="27">
        <f>IF(AND(OR(ISBLANK(RN$9),RN$9=0)=FALSE,SUM($QP22:$RF22)&gt;0,RN$9='2. Protocols'!$G21),1,0)*'4. Formulations'!$P21</f>
        <v>0</v>
      </c>
      <c r="RO22" s="27">
        <f>IF(AND(OR(ISBLANK(RO$9),RO$9=0)=FALSE,SUM($QP22:$RF22)&gt;0,RO$9='2. Protocols'!$G21),1,0)*'4. Formulations'!$P21</f>
        <v>0</v>
      </c>
      <c r="RP22" s="27">
        <f>IF(AND(OR(ISBLANK(RP$9),RP$9=0)=FALSE,SUM($QP22:$RF22)&gt;0,RP$9='2. Protocols'!$G21),1,0)*'4. Formulations'!$P21</f>
        <v>0</v>
      </c>
      <c r="RQ22" s="27">
        <f>IF(AND(OR(ISBLANK(RQ$9),RQ$9=0)=FALSE,SUM($QP22:$RF22)&gt;0,RQ$9='2. Protocols'!$G21),1,0)*'4. Formulations'!$P21</f>
        <v>0</v>
      </c>
      <c r="RR22" s="27">
        <f>IF(AND(OR(ISBLANK(RR$9),RR$9=0)=FALSE,SUM($QP22:$RF22)&gt;0,RR$9='2. Protocols'!$G21),1,0)*'4. Formulations'!$P21</f>
        <v>0</v>
      </c>
      <c r="RS22" s="27">
        <f>IF(AND(OR(ISBLANK(RS$9),RS$9=0)=FALSE,SUM($QP22:$RF22)&gt;0,RS$9='2. Protocols'!$G21),1,0)*'4. Formulations'!$P21</f>
        <v>0</v>
      </c>
      <c r="RT22" s="27">
        <f>IF(AND(OR(ISBLANK(RT$9),RT$9=0)=FALSE,SUM($QP22:$RF22)&gt;0,RT$9='2. Protocols'!$G21),1,0)*'4. Formulations'!$P21</f>
        <v>0</v>
      </c>
      <c r="RU22" s="27">
        <f>IF(AND(OR(ISBLANK(RU$9),RU$9=0)=FALSE,SUM($QP22:$RF22)&gt;0,RU$9='2. Protocols'!$G21),1,0)*'4. Formulations'!$P21</f>
        <v>0</v>
      </c>
      <c r="RV22" s="27">
        <f>IF(AND(OR(ISBLANK(RV$9),RV$9=0)=FALSE,SUM($QP22:$RF22)&gt;0,RV$9='2. Protocols'!$G21),1,0)*'4. Formulations'!$P21</f>
        <v>0</v>
      </c>
      <c r="RW22" s="27">
        <f>IF(AND(OR(ISBLANK(RW$9),RW$9=0)=FALSE,SUM($QP22:$RF22)&gt;0,RW$9='2. Protocols'!$G21),1,0)*'4. Formulations'!$P21</f>
        <v>0</v>
      </c>
      <c r="RX22" s="27">
        <f>IF(AND(OR(ISBLANK(RX$9),RX$9=0)=FALSE,SUM($QP22:$RF22)&gt;0,RX$9='2. Protocols'!$G21),1,0)*'4. Formulations'!$P21</f>
        <v>0</v>
      </c>
      <c r="RY22" s="27">
        <f>IF(AND(OR(ISBLANK(RY$9),RY$9=0)=FALSE,SUM($QP22:$RF22)&gt;0,RY$9='2. Protocols'!$G21),1,0)*'4. Formulations'!$P21</f>
        <v>0</v>
      </c>
      <c r="RZ22" s="27">
        <f>IF(AND(OR(ISBLANK(RZ$9),RZ$9=0)=FALSE,SUM($QP22:$RF22)&gt;0,RZ$9='2. Protocols'!$G21),1,0)*'4. Formulations'!$P21</f>
        <v>0</v>
      </c>
      <c r="SA22" s="27">
        <f>IF(AND(OR(ISBLANK(SA$9),SA$9=0)=FALSE,SUM($QP22:$RF22)&gt;0,SA$9='2. Protocols'!$G21),1,0)*'4. Formulations'!$P21</f>
        <v>0</v>
      </c>
      <c r="SB22" s="27">
        <f>IF(AND(OR(ISBLANK(SB$9),SB$9=0)=FALSE,SUM($QP22:$RF22)&gt;0,SB$9='2. Protocols'!$G21),1,0)*'4. Formulations'!$P21</f>
        <v>0</v>
      </c>
      <c r="SC22" s="27">
        <f>IF(AND(OR(ISBLANK(SC$9),SC$9=0)=FALSE,SUM($QP22:$RF22)&gt;0,SC$9='2. Protocols'!$G21),1,0)*'4. Formulations'!$P21</f>
        <v>0</v>
      </c>
      <c r="SD22" s="27">
        <f>IF(AND(OR(ISBLANK(SD$9),SD$9=0)=FALSE,SUM($QP22:$RF22)&gt;0,SD$9='2. Protocols'!$G21),1,0)*'4. Formulations'!$P21</f>
        <v>0</v>
      </c>
      <c r="SE22" s="27">
        <f>IF(AND(OR(ISBLANK(SE$9),SE$9=0)=FALSE,SUM($QP22:$RF22)&gt;0,SE$9='2. Protocols'!$G21),1,0)*'4. Formulations'!$P21</f>
        <v>0</v>
      </c>
      <c r="SF22" s="27">
        <f>IF(AND(OR(ISBLANK(SF$9),SF$9=0)=FALSE,SUM($QP22:$RF22)&gt;0,SF$9='2. Protocols'!$G21),1,0)*'4. Formulations'!$P21</f>
        <v>0</v>
      </c>
      <c r="SG22" s="27">
        <f>IF(AND(OR(ISBLANK(SG$9),SG$9=0)=FALSE,SUM($QP22:$RF22)&gt;0,SG$9='2. Protocols'!$G21),1,0)*'4. Formulations'!$P21</f>
        <v>0</v>
      </c>
      <c r="SH22" s="27">
        <f>IF(AND(OR(ISBLANK(SH$9),SH$9=0)=FALSE,SUM($QP22:$RF22)&gt;0,SH$9='2. Protocols'!$G21),1,0)*'4. Formulations'!$P21</f>
        <v>0</v>
      </c>
      <c r="SI22" s="27">
        <f>IF(AND(OR(ISBLANK(SI$9),SI$9=0)=FALSE,SUM($QP22:$RF22)&gt;0,SI$9='2. Protocols'!$G21),1,0)*'4. Formulations'!$P21</f>
        <v>0</v>
      </c>
      <c r="SJ22" s="27">
        <f>IF(AND(OR(ISBLANK(SJ$9),SJ$9=0)=FALSE,SUM($QP22:$RF22)&gt;0,SJ$9='2. Protocols'!$G21),1,0)*'4. Formulations'!$P21</f>
        <v>0</v>
      </c>
      <c r="SK22" s="27">
        <f>IF(AND(OR(ISBLANK(SK$9),SK$9=0)=FALSE,SUM($QP22:$RF22)&gt;0,SK$9='2. Protocols'!$G21),1,0)*'4. Formulations'!$P21</f>
        <v>0</v>
      </c>
      <c r="SL22" s="27">
        <f>IF(AND(OR(ISBLANK(SL$9),SL$9=0)=FALSE,SUM($QP22:$RF22)&gt;0,SL$9='2. Protocols'!$G21),1,0)*'4. Formulations'!$P21</f>
        <v>0</v>
      </c>
      <c r="SM22" s="27">
        <f>IF(AND(OR(ISBLANK(SM$9),SM$9=0)=FALSE,SUM($QP22:$RF22)&gt;0,SM$9='2. Protocols'!$G21),1,0)*'4. Formulations'!$P21</f>
        <v>0</v>
      </c>
      <c r="SN22" s="27">
        <f>IF(AND(OR(ISBLANK(SN$9),SN$9=0)=FALSE,SUM($QP22:$RF22)&gt;0,SN$9='2. Protocols'!$G21),1,0)*'4. Formulations'!$P21</f>
        <v>0</v>
      </c>
      <c r="SO22" s="27">
        <f>IF(AND(OR(ISBLANK(SO$9),SO$9=0)=FALSE,SUM($QP22:$RF22)&gt;0,SO$9='2. Protocols'!$G21),1,0)*'4. Formulations'!$P21</f>
        <v>0</v>
      </c>
      <c r="SP22" s="27">
        <f>IF(AND(OR(ISBLANK(SP$9),SP$9=0)=FALSE,SUM($QP22:$RF22)&gt;0,SP$9='2. Protocols'!$G21),1,0)*'4. Formulations'!$P21</f>
        <v>0</v>
      </c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J22" s="27">
        <f>IF(AND(OR(ISBLANK(TJ$9),TJ$9=0)=FALSE,TJ$9=$DM22),1,0)*'4. Formulations'!$Q21</f>
        <v>0</v>
      </c>
      <c r="TK22" s="27">
        <f>IF(AND(OR(ISBLANK(TK$9),TK$9=0)=FALSE,TK$9=$DM22),1,0)*'4. Formulations'!$Q21</f>
        <v>0</v>
      </c>
      <c r="TL22" s="27">
        <f>IF(AND(OR(ISBLANK(TL$9),TL$9=0)=FALSE,TL$9=$DM22),1,0)*'4. Formulations'!$Q21</f>
        <v>0</v>
      </c>
      <c r="TM22" s="27">
        <f>IF(AND(OR(ISBLANK(TM$9),TM$9=0)=FALSE,TM$9=$DM22),1,0)*'4. Formulations'!$Q21</f>
        <v>0</v>
      </c>
      <c r="TN22" s="27">
        <f>IF(AND(OR(ISBLANK(TN$9),TN$9=0)=FALSE,TN$9=$DM22),1,0)*'4. Formulations'!$Q21</f>
        <v>0</v>
      </c>
      <c r="TO22" s="27">
        <f>IF(AND(OR(ISBLANK(TO$9),TO$9=0)=FALSE,TO$9=$DM22),1,0)*'4. Formulations'!$Q21</f>
        <v>0</v>
      </c>
      <c r="TP22" s="27">
        <f>IF(AND(OR(ISBLANK(TP$9),TP$9=0)=FALSE,TP$9=$DM22),1,0)*'4. Formulations'!$Q21</f>
        <v>0</v>
      </c>
      <c r="TQ22" s="27">
        <f>IF(AND(OR(ISBLANK(TQ$9),TQ$9=0)=FALSE,TQ$9=$DM22),1,0)*'4. Formulations'!$Q21</f>
        <v>0</v>
      </c>
      <c r="TR22" s="27">
        <f>IF(AND(OR(ISBLANK(TR$9),TR$9=0)=FALSE,TR$9=$DM22),1,0)*'4. Formulations'!$Q21</f>
        <v>0</v>
      </c>
      <c r="TS22" s="27">
        <f>IF(AND(OR(ISBLANK(TS$9),TS$9=0)=FALSE,TS$9=$DM22),1,0)*'4. Formulations'!$Q21</f>
        <v>0</v>
      </c>
      <c r="TT22" s="27">
        <f>IF(AND(OR(ISBLANK(TT$9),TT$9=0)=FALSE,TT$9=$DM22),1,0)*'4. Formulations'!$Q21</f>
        <v>0</v>
      </c>
      <c r="TU22" s="27">
        <f>IF(AND(OR(ISBLANK(TU$9),TU$9=0)=FALSE,TU$9=$DM22),1,0)*'4. Formulations'!$Q21</f>
        <v>0</v>
      </c>
      <c r="TV22" s="27">
        <f>IF(AND(OR(ISBLANK(TV$9),TV$9=0)=FALSE,TV$9=$DM22),1,0)*'4. Formulations'!$Q21</f>
        <v>0</v>
      </c>
      <c r="TW22" s="27">
        <f>IF(AND(OR(ISBLANK(TW$9),TW$9=0)=FALSE,TW$9=$DM22),1,0)*'4. Formulations'!$Q21</f>
        <v>0</v>
      </c>
      <c r="TX22" s="27">
        <f>IF(AND(OR(ISBLANK(TX$9),TX$9=0)=FALSE,TX$9=$DM22),1,0)*'4. Formulations'!$Q21</f>
        <v>0</v>
      </c>
      <c r="TY22" s="27">
        <f>IF(AND(OR(ISBLANK(TY$9),TY$9=0)=FALSE,TY$9=$DM22),1,0)*'4. Formulations'!$Q21</f>
        <v>0</v>
      </c>
      <c r="TZ22" s="27">
        <f>IF(AND(OR(ISBLANK(TZ$9),TZ$9=0)=FALSE,TZ$9=$DM22),1,0)*'4. Formulations'!$Q21</f>
        <v>0</v>
      </c>
      <c r="UA22" s="27"/>
      <c r="UB22" s="27"/>
      <c r="UC22" s="27"/>
    </row>
    <row r="23" spans="2:549" ht="15" hidden="1" outlineLevel="1" x14ac:dyDescent="0.25">
      <c r="B23" s="2"/>
      <c r="C23" s="75" t="str">
        <f>IF('2. Protocols'!C22&amp;"+"&amp;'2. Protocols'!E22&amp;"+"&amp;'2. Protocols'!G22="++","",'2. Protocols'!C22&amp;"+"&amp;'2. Protocols'!E22&amp;"+"&amp;'2. Protocols'!G22)</f>
        <v/>
      </c>
      <c r="D23" s="7"/>
      <c r="E23" s="8"/>
      <c r="G23" s="72" t="e">
        <f>'2. Protocols'!J22*'1. General Inputs'!$J$13</f>
        <v>#VALUE!</v>
      </c>
      <c r="H23" s="72" t="e">
        <f>MAX(G23*(1+'1. General Inputs'!$AW$23+HLOOKUP(H$7,'1. General Inputs'!$AW$17:$AY$19,ROWS('1. General Inputs'!$AU$17:$AU$19),0))+(CHOOSE(H$7,'1. General Inputs'!$J$15,'1. General Inputs'!$L$15,'1. General Inputs'!$N$15)/12)*CHOOSE(H$7,'2. Protocols'!$K22,'2. Protocols'!$L22,'2. Protocols'!$M22)+'3. ARV Substitutions'!L48,0)</f>
        <v>#VALUE!</v>
      </c>
      <c r="I23" s="72" t="e">
        <f>MAX(H23*(1+'1. General Inputs'!$AW$23+HLOOKUP(I$7,'1. General Inputs'!$AW$17:$AY$19,ROWS('1. General Inputs'!$AU$17:$AU$19),0))+(CHOOSE(I$7,'1. General Inputs'!$J$15,'1. General Inputs'!$L$15,'1. General Inputs'!$N$15)/12)*CHOOSE(I$7,'2. Protocols'!$K22,'2. Protocols'!$L22,'2. Protocols'!$M22)+'3. ARV Substitutions'!M48,0)</f>
        <v>#VALUE!</v>
      </c>
      <c r="J23" s="72" t="e">
        <f>MAX(I23*(1+'1. General Inputs'!$AW$23+HLOOKUP(J$7,'1. General Inputs'!$AW$17:$AY$19,ROWS('1. General Inputs'!$AU$17:$AU$19),0))+(CHOOSE(J$7,'1. General Inputs'!$J$15,'1. General Inputs'!$L$15,'1. General Inputs'!$N$15)/12)*CHOOSE(J$7,'2. Protocols'!$K22,'2. Protocols'!$L22,'2. Protocols'!$M22)+'3. ARV Substitutions'!N48,0)</f>
        <v>#VALUE!</v>
      </c>
      <c r="K23" s="72" t="e">
        <f>MAX(J23*(1+'1. General Inputs'!$AW$23+HLOOKUP(K$7,'1. General Inputs'!$AW$17:$AY$19,ROWS('1. General Inputs'!$AU$17:$AU$19),0))+(CHOOSE(K$7,'1. General Inputs'!$J$15,'1. General Inputs'!$L$15,'1. General Inputs'!$N$15)/12)*CHOOSE(K$7,'2. Protocols'!$K22,'2. Protocols'!$L22,'2. Protocols'!$M22)+'3. ARV Substitutions'!O48,0)</f>
        <v>#VALUE!</v>
      </c>
      <c r="L23" s="72" t="e">
        <f>MAX(K23*(1+'1. General Inputs'!$AW$23+HLOOKUP(L$7,'1. General Inputs'!$AW$17:$AY$19,ROWS('1. General Inputs'!$AU$17:$AU$19),0))+(CHOOSE(L$7,'1. General Inputs'!$J$15,'1. General Inputs'!$L$15,'1. General Inputs'!$N$15)/12)*CHOOSE(L$7,'2. Protocols'!$K22,'2. Protocols'!$L22,'2. Protocols'!$M22)+'3. ARV Substitutions'!P48,0)</f>
        <v>#VALUE!</v>
      </c>
      <c r="M23" s="72" t="e">
        <f>MAX(L23*(1+'1. General Inputs'!$AW$23+HLOOKUP(M$7,'1. General Inputs'!$AW$17:$AY$19,ROWS('1. General Inputs'!$AU$17:$AU$19),0))+(CHOOSE(M$7,'1. General Inputs'!$J$15,'1. General Inputs'!$L$15,'1. General Inputs'!$N$15)/12)*CHOOSE(M$7,'2. Protocols'!$K22,'2. Protocols'!$L22,'2. Protocols'!$M22)+'3. ARV Substitutions'!Q48,0)</f>
        <v>#VALUE!</v>
      </c>
      <c r="N23" s="72" t="e">
        <f>MAX(M23*(1+'1. General Inputs'!$AW$23+HLOOKUP(N$7,'1. General Inputs'!$AW$17:$AY$19,ROWS('1. General Inputs'!$AU$17:$AU$19),0))+(CHOOSE(N$7,'1. General Inputs'!$J$15,'1. General Inputs'!$L$15,'1. General Inputs'!$N$15)/12)*CHOOSE(N$7,'2. Protocols'!$K22,'2. Protocols'!$L22,'2. Protocols'!$M22)+'3. ARV Substitutions'!R48,0)</f>
        <v>#VALUE!</v>
      </c>
      <c r="O23" s="72" t="e">
        <f>MAX(N23*(1+'1. General Inputs'!$AW$23+HLOOKUP(O$7,'1. General Inputs'!$AW$17:$AY$19,ROWS('1. General Inputs'!$AU$17:$AU$19),0))+(CHOOSE(O$7,'1. General Inputs'!$J$15,'1. General Inputs'!$L$15,'1. General Inputs'!$N$15)/12)*CHOOSE(O$7,'2. Protocols'!$K22,'2. Protocols'!$L22,'2. Protocols'!$M22)+'3. ARV Substitutions'!S48,0)</f>
        <v>#VALUE!</v>
      </c>
      <c r="P23" s="72" t="e">
        <f>MAX(O23*(1+'1. General Inputs'!$AW$23+HLOOKUP(P$7,'1. General Inputs'!$AW$17:$AY$19,ROWS('1. General Inputs'!$AU$17:$AU$19),0))+(CHOOSE(P$7,'1. General Inputs'!$J$15,'1. General Inputs'!$L$15,'1. General Inputs'!$N$15)/12)*CHOOSE(P$7,'2. Protocols'!$K22,'2. Protocols'!$L22,'2. Protocols'!$M22)+'3. ARV Substitutions'!T48,0)</f>
        <v>#VALUE!</v>
      </c>
      <c r="Q23" s="72" t="e">
        <f>MAX(P23*(1+'1. General Inputs'!$AW$23+HLOOKUP(Q$7,'1. General Inputs'!$AW$17:$AY$19,ROWS('1. General Inputs'!$AU$17:$AU$19),0))+(CHOOSE(Q$7,'1. General Inputs'!$J$15,'1. General Inputs'!$L$15,'1. General Inputs'!$N$15)/12)*CHOOSE(Q$7,'2. Protocols'!$K22,'2. Protocols'!$L22,'2. Protocols'!$M22)+'3. ARV Substitutions'!U48,0)</f>
        <v>#VALUE!</v>
      </c>
      <c r="R23" s="72" t="e">
        <f>MAX(Q23*(1+'1. General Inputs'!$AW$23+HLOOKUP(R$7,'1. General Inputs'!$AW$17:$AY$19,ROWS('1. General Inputs'!$AU$17:$AU$19),0))+(CHOOSE(R$7,'1. General Inputs'!$J$15,'1. General Inputs'!$L$15,'1. General Inputs'!$N$15)/12)*CHOOSE(R$7,'2. Protocols'!$K22,'2. Protocols'!$L22,'2. Protocols'!$M22)+'3. ARV Substitutions'!V48,0)</f>
        <v>#VALUE!</v>
      </c>
      <c r="S23" s="72" t="e">
        <f>MAX(R23*(1+'1. General Inputs'!$AW$23+HLOOKUP(S$7,'1. General Inputs'!$AW$17:$AY$19,ROWS('1. General Inputs'!$AU$17:$AU$19),0))+(CHOOSE(S$7,'1. General Inputs'!$J$15,'1. General Inputs'!$L$15,'1. General Inputs'!$N$15)/12)*CHOOSE(S$7,'2. Protocols'!$K22,'2. Protocols'!$L22,'2. Protocols'!$M22)+'3. ARV Substitutions'!W48,0)</f>
        <v>#VALUE!</v>
      </c>
      <c r="T23" s="72" t="e">
        <f>MAX(S23*(1+'1. General Inputs'!$AW$23+HLOOKUP(T$7,'1. General Inputs'!$AW$17:$AY$19,ROWS('1. General Inputs'!$AU$17:$AU$19),0))+(CHOOSE(T$7,'1. General Inputs'!$J$15,'1. General Inputs'!$L$15,'1. General Inputs'!$N$15)/12)*CHOOSE(T$7,'2. Protocols'!$K22,'2. Protocols'!$L22,'2. Protocols'!$M22)+'3. ARV Substitutions'!X48,0)</f>
        <v>#VALUE!</v>
      </c>
      <c r="U23" s="72" t="e">
        <f>MAX(T23*(1+'1. General Inputs'!$AW$23+HLOOKUP(U$7,'1. General Inputs'!$AW$17:$AY$19,ROWS('1. General Inputs'!$AU$17:$AU$19),0))+(CHOOSE(U$7,'1. General Inputs'!$J$15,'1. General Inputs'!$L$15,'1. General Inputs'!$N$15)/12)*CHOOSE(U$7,'2. Protocols'!$K22,'2. Protocols'!$L22,'2. Protocols'!$M22)+'3. ARV Substitutions'!Y48,0)</f>
        <v>#VALUE!</v>
      </c>
      <c r="V23" s="72" t="e">
        <f>MAX(U23*(1+'1. General Inputs'!$AW$23+HLOOKUP(V$7,'1. General Inputs'!$AW$17:$AY$19,ROWS('1. General Inputs'!$AU$17:$AU$19),0))+(CHOOSE(V$7,'1. General Inputs'!$J$15,'1. General Inputs'!$L$15,'1. General Inputs'!$N$15)/12)*CHOOSE(V$7,'2. Protocols'!$K22,'2. Protocols'!$L22,'2. Protocols'!$M22)+'3. ARV Substitutions'!Z48,0)</f>
        <v>#VALUE!</v>
      </c>
      <c r="W23" s="72" t="e">
        <f>MAX(V23*(1+'1. General Inputs'!$AW$23+HLOOKUP(W$7,'1. General Inputs'!$AW$17:$AY$19,ROWS('1. General Inputs'!$AU$17:$AU$19),0))+(CHOOSE(W$7,'1. General Inputs'!$J$15,'1. General Inputs'!$L$15,'1. General Inputs'!$N$15)/12)*CHOOSE(W$7,'2. Protocols'!$K22,'2. Protocols'!$L22,'2. Protocols'!$M22)+'3. ARV Substitutions'!AA48,0)</f>
        <v>#VALUE!</v>
      </c>
      <c r="X23" s="72" t="e">
        <f>MAX(W23*(1+'1. General Inputs'!$AW$23+HLOOKUP(X$7,'1. General Inputs'!$AW$17:$AY$19,ROWS('1. General Inputs'!$AU$17:$AU$19),0))+(CHOOSE(X$7,'1. General Inputs'!$J$15,'1. General Inputs'!$L$15,'1. General Inputs'!$N$15)/12)*CHOOSE(X$7,'2. Protocols'!$K22,'2. Protocols'!$L22,'2. Protocols'!$M22)+'3. ARV Substitutions'!AB48,0)</f>
        <v>#VALUE!</v>
      </c>
      <c r="Y23" s="72" t="e">
        <f>MAX(X23*(1+'1. General Inputs'!$AW$23+HLOOKUP(Y$7,'1. General Inputs'!$AW$17:$AY$19,ROWS('1. General Inputs'!$AU$17:$AU$19),0))+(CHOOSE(Y$7,'1. General Inputs'!$J$15,'1. General Inputs'!$L$15,'1. General Inputs'!$N$15)/12)*CHOOSE(Y$7,'2. Protocols'!$K22,'2. Protocols'!$L22,'2. Protocols'!$M22)+'3. ARV Substitutions'!AC48,0)</f>
        <v>#VALUE!</v>
      </c>
      <c r="Z23" s="72" t="e">
        <f>MAX(Y23*(1+'1. General Inputs'!$AW$23+HLOOKUP(Z$7,'1. General Inputs'!$AW$17:$AY$19,ROWS('1. General Inputs'!$AU$17:$AU$19),0))+(CHOOSE(Z$7,'1. General Inputs'!$J$15,'1. General Inputs'!$L$15,'1. General Inputs'!$N$15)/12)*CHOOSE(Z$7,'2. Protocols'!$K22,'2. Protocols'!$L22,'2. Protocols'!$M22)+'3. ARV Substitutions'!AD48,0)</f>
        <v>#VALUE!</v>
      </c>
      <c r="AA23" s="72" t="e">
        <f>MAX(Z23*(1+'1. General Inputs'!$AW$23+HLOOKUP(AA$7,'1. General Inputs'!$AW$17:$AY$19,ROWS('1. General Inputs'!$AU$17:$AU$19),0))+(CHOOSE(AA$7,'1. General Inputs'!$J$15,'1. General Inputs'!$L$15,'1. General Inputs'!$N$15)/12)*CHOOSE(AA$7,'2. Protocols'!$K22,'2. Protocols'!$L22,'2. Protocols'!$M22)+'3. ARV Substitutions'!AE48,0)</f>
        <v>#VALUE!</v>
      </c>
      <c r="AB23" s="72" t="e">
        <f>MAX(AA23*(1+'1. General Inputs'!$AW$23+HLOOKUP(AB$7,'1. General Inputs'!$AW$17:$AY$19,ROWS('1. General Inputs'!$AU$17:$AU$19),0))+(CHOOSE(AB$7,'1. General Inputs'!$J$15,'1. General Inputs'!$L$15,'1. General Inputs'!$N$15)/12)*CHOOSE(AB$7,'2. Protocols'!$K22,'2. Protocols'!$L22,'2. Protocols'!$M22)+'3. ARV Substitutions'!AF48,0)</f>
        <v>#VALUE!</v>
      </c>
      <c r="AC23" s="72" t="e">
        <f>MAX(AB23*(1+'1. General Inputs'!$AW$23+HLOOKUP(AC$7,'1. General Inputs'!$AW$17:$AY$19,ROWS('1. General Inputs'!$AU$17:$AU$19),0))+(CHOOSE(AC$7,'1. General Inputs'!$J$15,'1. General Inputs'!$L$15,'1. General Inputs'!$N$15)/12)*CHOOSE(AC$7,'2. Protocols'!$K22,'2. Protocols'!$L22,'2. Protocols'!$M22)+'3. ARV Substitutions'!AG48,0)</f>
        <v>#VALUE!</v>
      </c>
      <c r="AD23" s="72" t="e">
        <f>MAX(AC23*(1+'1. General Inputs'!$AW$23+HLOOKUP(AD$7,'1. General Inputs'!$AW$17:$AY$19,ROWS('1. General Inputs'!$AU$17:$AU$19),0))+(CHOOSE(AD$7,'1. General Inputs'!$J$15,'1. General Inputs'!$L$15,'1. General Inputs'!$N$15)/12)*CHOOSE(AD$7,'2. Protocols'!$K22,'2. Protocols'!$L22,'2. Protocols'!$M22)+'3. ARV Substitutions'!AH48,0)</f>
        <v>#VALUE!</v>
      </c>
      <c r="AE23" s="72" t="e">
        <f>MAX(AD23*(1+'1. General Inputs'!$AW$23+HLOOKUP(AE$7,'1. General Inputs'!$AW$17:$AY$19,ROWS('1. General Inputs'!$AU$17:$AU$19),0))+(CHOOSE(AE$7,'1. General Inputs'!$J$15,'1. General Inputs'!$L$15,'1. General Inputs'!$N$15)/12)*CHOOSE(AE$7,'2. Protocols'!$K22,'2. Protocols'!$L22,'2. Protocols'!$M22)+'3. ARV Substitutions'!AI48,0)</f>
        <v>#VALUE!</v>
      </c>
      <c r="AF23" s="72" t="e">
        <f>MAX(AE23*(1+'1. General Inputs'!$AW$23+HLOOKUP(AF$7,'1. General Inputs'!$AW$17:$AY$19,ROWS('1. General Inputs'!$AU$17:$AU$19),0))+(CHOOSE(AF$7,'1. General Inputs'!$J$15,'1. General Inputs'!$L$15,'1. General Inputs'!$N$15)/12)*CHOOSE(AF$7,'2. Protocols'!$K22,'2. Protocols'!$L22,'2. Protocols'!$M22)+'3. ARV Substitutions'!AJ48,0)</f>
        <v>#VALUE!</v>
      </c>
      <c r="AG23" s="72" t="e">
        <f>MAX(AF23*(1+'1. General Inputs'!$AW$23+HLOOKUP(AG$7,'1. General Inputs'!$AW$17:$AY$19,ROWS('1. General Inputs'!$AU$17:$AU$19),0))+(CHOOSE(AG$7,'1. General Inputs'!$J$15,'1. General Inputs'!$L$15,'1. General Inputs'!$N$15)/12)*CHOOSE(AG$7,'2. Protocols'!$K22,'2. Protocols'!$L22,'2. Protocols'!$M22)+'3. ARV Substitutions'!AK48,0)</f>
        <v>#VALUE!</v>
      </c>
      <c r="AH23" s="72" t="e">
        <f>MAX(AG23*(1+'1. General Inputs'!$AW$23+HLOOKUP(AH$7,'1. General Inputs'!$AW$17:$AY$19,ROWS('1. General Inputs'!$AU$17:$AU$19),0))+(CHOOSE(AH$7,'1. General Inputs'!$J$15,'1. General Inputs'!$L$15,'1. General Inputs'!$N$15)/12)*CHOOSE(AH$7,'2. Protocols'!$K22,'2. Protocols'!$L22,'2. Protocols'!$M22)+'3. ARV Substitutions'!AL48,0)</f>
        <v>#VALUE!</v>
      </c>
      <c r="AI23" s="72" t="e">
        <f>MAX(AH23*(1+'1. General Inputs'!$AW$23+HLOOKUP(AI$7,'1. General Inputs'!$AW$17:$AY$19,ROWS('1. General Inputs'!$AU$17:$AU$19),0))+(CHOOSE(AI$7,'1. General Inputs'!$J$15,'1. General Inputs'!$L$15,'1. General Inputs'!$N$15)/12)*CHOOSE(AI$7,'2. Protocols'!$K22,'2. Protocols'!$L22,'2. Protocols'!$M22)+'3. ARV Substitutions'!AM48,0)</f>
        <v>#VALUE!</v>
      </c>
      <c r="AJ23" s="72" t="e">
        <f>MAX(AI23*(1+'1. General Inputs'!$AW$23+HLOOKUP(AJ$7,'1. General Inputs'!$AW$17:$AY$19,ROWS('1. General Inputs'!$AU$17:$AU$19),0))+(CHOOSE(AJ$7,'1. General Inputs'!$J$15,'1. General Inputs'!$L$15,'1. General Inputs'!$N$15)/12)*CHOOSE(AJ$7,'2. Protocols'!$K22,'2. Protocols'!$L22,'2. Protocols'!$M22)+'3. ARV Substitutions'!AN48,0)</f>
        <v>#VALUE!</v>
      </c>
      <c r="AK23" s="72" t="e">
        <f>MAX(AJ23*(1+'1. General Inputs'!$AW$23+HLOOKUP(AK$7,'1. General Inputs'!$AW$17:$AY$19,ROWS('1. General Inputs'!$AU$17:$AU$19),0))+(CHOOSE(AK$7,'1. General Inputs'!$J$15,'1. General Inputs'!$L$15,'1. General Inputs'!$N$15)/12)*CHOOSE(AK$7,'2. Protocols'!$K22,'2. Protocols'!$L22,'2. Protocols'!$M22)+'3. ARV Substitutions'!AO48,0)</f>
        <v>#VALUE!</v>
      </c>
      <c r="AL23" s="72" t="e">
        <f>MAX(AK23*(1+'1. General Inputs'!$AW$23+HLOOKUP(AL$7,'1. General Inputs'!$AW$17:$AY$19,ROWS('1. General Inputs'!$AU$17:$AU$19),0))+(CHOOSE(AL$7,'1. General Inputs'!$J$15,'1. General Inputs'!$L$15,'1. General Inputs'!$N$15)/12)*CHOOSE(AL$7,'2. Protocols'!$K22,'2. Protocols'!$L22,'2. Protocols'!$M22)+'3. ARV Substitutions'!AP48,0)</f>
        <v>#VALUE!</v>
      </c>
      <c r="AM23" s="72" t="e">
        <f>MAX(AL23*(1+'1. General Inputs'!$AW$23+HLOOKUP(AM$7,'1. General Inputs'!$AW$17:$AY$19,ROWS('1. General Inputs'!$AU$17:$AU$19),0))+(CHOOSE(AM$7,'1. General Inputs'!$J$15,'1. General Inputs'!$L$15,'1. General Inputs'!$N$15)/12)*CHOOSE(AM$7,'2. Protocols'!$K22,'2. Protocols'!$L22,'2. Protocols'!$M22)+'3. ARV Substitutions'!AQ48,0)</f>
        <v>#VALUE!</v>
      </c>
      <c r="AN23" s="72" t="e">
        <f>MAX(AM23*(1+'1. General Inputs'!$AW$23+HLOOKUP(AN$7,'1. General Inputs'!$AW$17:$AY$19,ROWS('1. General Inputs'!$AU$17:$AU$19),0))+(CHOOSE(AN$7,'1. General Inputs'!$J$15,'1. General Inputs'!$L$15,'1. General Inputs'!$N$15)/12)*CHOOSE(AN$7,'2. Protocols'!$K22,'2. Protocols'!$L22,'2. Protocols'!$M22)+'3. ARV Substitutions'!AR48,0)</f>
        <v>#VALUE!</v>
      </c>
      <c r="AO23" s="72" t="e">
        <f>MAX(AN23*(1+'1. General Inputs'!$AW$23+HLOOKUP(AO$7,'1. General Inputs'!$AW$17:$AY$19,ROWS('1. General Inputs'!$AU$17:$AU$19),0))+(CHOOSE(AO$7,'1. General Inputs'!$J$15,'1. General Inputs'!$L$15,'1. General Inputs'!$N$15)/12)*CHOOSE(AO$7,'2. Protocols'!$K22,'2. Protocols'!$L22,'2. Protocols'!$M22)+'3. ARV Substitutions'!AS48,0)</f>
        <v>#VALUE!</v>
      </c>
      <c r="AP23" s="72" t="e">
        <f>MAX(AO23*(1+'1. General Inputs'!$AW$23+HLOOKUP(AP$7,'1. General Inputs'!$AW$17:$AY$19,ROWS('1. General Inputs'!$AU$17:$AU$19),0))+(CHOOSE(AP$7,'1. General Inputs'!$J$15,'1. General Inputs'!$L$15,'1. General Inputs'!$N$15)/12)*CHOOSE(AP$7,'2. Protocols'!$K22,'2. Protocols'!$L22,'2. Protocols'!$M22)+'3. ARV Substitutions'!AT48,0)</f>
        <v>#VALUE!</v>
      </c>
      <c r="AQ23" s="72" t="e">
        <f>MAX(AP23*(1+'1. General Inputs'!$AW$23+HLOOKUP(AQ$7,'1. General Inputs'!$AW$17:$AY$19,ROWS('1. General Inputs'!$AU$17:$AU$19),0))+(CHOOSE(AQ$7,'1. General Inputs'!$J$15,'1. General Inputs'!$L$15,'1. General Inputs'!$N$15)/12)*CHOOSE(AQ$7,'2. Protocols'!$K22,'2. Protocols'!$L22,'2. Protocols'!$M22)+'3. ARV Substitutions'!AU48,0)</f>
        <v>#VALUE!</v>
      </c>
      <c r="CA23" s="51" t="e">
        <f t="shared" si="30"/>
        <v>#VALUE!</v>
      </c>
      <c r="CB23" s="51" t="e">
        <f t="shared" si="31"/>
        <v>#VALUE!</v>
      </c>
      <c r="CC23" s="51" t="e">
        <f t="shared" si="32"/>
        <v>#VALUE!</v>
      </c>
      <c r="CD23" s="51" t="e">
        <f t="shared" si="33"/>
        <v>#VALUE!</v>
      </c>
      <c r="CE23" s="51" t="e">
        <f t="shared" si="34"/>
        <v>#VALUE!</v>
      </c>
      <c r="CF23" s="51" t="e">
        <f t="shared" si="35"/>
        <v>#VALUE!</v>
      </c>
      <c r="CG23" s="51" t="e">
        <f t="shared" si="36"/>
        <v>#VALUE!</v>
      </c>
      <c r="CH23" s="51" t="e">
        <f t="shared" si="37"/>
        <v>#VALUE!</v>
      </c>
      <c r="CI23" s="51" t="e">
        <f t="shared" si="38"/>
        <v>#VALUE!</v>
      </c>
      <c r="CJ23" s="51" t="e">
        <f t="shared" si="39"/>
        <v>#VALUE!</v>
      </c>
      <c r="CK23" s="51" t="e">
        <f t="shared" si="40"/>
        <v>#VALUE!</v>
      </c>
      <c r="CL23" s="51" t="e">
        <f t="shared" si="41"/>
        <v>#VALUE!</v>
      </c>
      <c r="CM23" s="51" t="e">
        <f t="shared" si="42"/>
        <v>#VALUE!</v>
      </c>
      <c r="CN23" s="51" t="e">
        <f t="shared" si="43"/>
        <v>#VALUE!</v>
      </c>
      <c r="CO23" s="51" t="e">
        <f t="shared" si="44"/>
        <v>#VALUE!</v>
      </c>
      <c r="CP23" s="51" t="e">
        <f t="shared" si="45"/>
        <v>#VALUE!</v>
      </c>
      <c r="CQ23" s="51" t="e">
        <f t="shared" si="46"/>
        <v>#VALUE!</v>
      </c>
      <c r="CR23" s="51" t="e">
        <f t="shared" si="47"/>
        <v>#VALUE!</v>
      </c>
      <c r="CS23" s="51" t="e">
        <f t="shared" si="48"/>
        <v>#VALUE!</v>
      </c>
      <c r="CT23" s="51" t="e">
        <f t="shared" si="49"/>
        <v>#VALUE!</v>
      </c>
      <c r="CU23" s="51" t="e">
        <f t="shared" si="50"/>
        <v>#VALUE!</v>
      </c>
      <c r="CV23" s="51" t="e">
        <f t="shared" si="51"/>
        <v>#VALUE!</v>
      </c>
      <c r="CW23" s="51" t="e">
        <f t="shared" si="52"/>
        <v>#VALUE!</v>
      </c>
      <c r="CX23" s="51" t="e">
        <f t="shared" si="53"/>
        <v>#VALUE!</v>
      </c>
      <c r="CY23" s="51" t="e">
        <f t="shared" si="54"/>
        <v>#VALUE!</v>
      </c>
      <c r="CZ23" s="51" t="e">
        <f t="shared" si="55"/>
        <v>#VALUE!</v>
      </c>
      <c r="DA23" s="51" t="e">
        <f t="shared" si="56"/>
        <v>#VALUE!</v>
      </c>
      <c r="DB23" s="51" t="e">
        <f t="shared" si="57"/>
        <v>#VALUE!</v>
      </c>
      <c r="DC23" s="51" t="e">
        <f t="shared" si="58"/>
        <v>#VALUE!</v>
      </c>
      <c r="DD23" s="51" t="e">
        <f t="shared" si="59"/>
        <v>#VALUE!</v>
      </c>
      <c r="DE23" s="51" t="e">
        <f t="shared" si="60"/>
        <v>#VALUE!</v>
      </c>
      <c r="DF23" s="51" t="e">
        <f t="shared" si="61"/>
        <v>#VALUE!</v>
      </c>
      <c r="DG23" s="51" t="e">
        <f t="shared" si="62"/>
        <v>#VALUE!</v>
      </c>
      <c r="DH23" s="51" t="e">
        <f t="shared" si="63"/>
        <v>#VALUE!</v>
      </c>
      <c r="DI23" s="51" t="e">
        <f t="shared" si="64"/>
        <v>#VALUE!</v>
      </c>
      <c r="DJ23" s="51" t="e">
        <f t="shared" si="65"/>
        <v>#VALUE!</v>
      </c>
      <c r="DL23" s="21" t="str">
        <f>CONCATENATE('2. Protocols'!C22, '2. Protocols'!D22, '2. Protocols'!E22)</f>
        <v>+</v>
      </c>
      <c r="DM23" s="21" t="str">
        <f>CONCATENATE('2. Protocols'!C22, '2. Protocols'!D22, '2. Protocols'!E22, '2. Protocols'!F22, '2. Protocols'!G22,)</f>
        <v>++</v>
      </c>
      <c r="DO23" s="27">
        <f>IF(AND(OR(ISBLANK(DO$9),DO$9=0)=FALSE,OR(DO$9='2. Protocols'!$C22,DO$9='2. Protocols'!$E22,DO$9='2. Protocols'!$G22)),1,0)*'4. Formulations'!$I22</f>
        <v>0</v>
      </c>
      <c r="DP23" s="27">
        <f>IF(AND(OR(ISBLANK(DP$9),DP$9=0)=FALSE,OR(DP$9='2. Protocols'!$C22,DP$9='2. Protocols'!$E22,DP$9='2. Protocols'!$G22)),1,0)*'4. Formulations'!$I22</f>
        <v>0</v>
      </c>
      <c r="DQ23" s="27">
        <f>IF(AND(OR(ISBLANK(DQ$9),DQ$9=0)=FALSE,OR(DQ$9='2. Protocols'!$C22,DQ$9='2. Protocols'!$E22,DQ$9='2. Protocols'!$G22)),1,0)*'4. Formulations'!$I22</f>
        <v>0</v>
      </c>
      <c r="DR23" s="27">
        <f>IF(AND(OR(ISBLANK(DR$9),DR$9=0)=FALSE,OR(DR$9='2. Protocols'!$C22,DR$9='2. Protocols'!$E22,DR$9='2. Protocols'!$G22)),1,0)*'4. Formulations'!$I22</f>
        <v>0</v>
      </c>
      <c r="DS23" s="27">
        <f>IF(AND(OR(ISBLANK(DS$9),DS$9=0)=FALSE,OR(DS$9='2. Protocols'!$C22,DS$9='2. Protocols'!$E22,DS$9='2. Protocols'!$G22)),1,0)*'4. Formulations'!$I22</f>
        <v>0</v>
      </c>
      <c r="DT23" s="27">
        <f>IF(AND(OR(ISBLANK(DT$9),DT$9=0)=FALSE,OR(DT$9='2. Protocols'!$C22,DT$9='2. Protocols'!$E22,DT$9='2. Protocols'!$G22)),1,0)*'4. Formulations'!$I22</f>
        <v>0</v>
      </c>
      <c r="DU23" s="27">
        <f>IF(AND(OR(ISBLANK(DU$9),DU$9=0)=FALSE,OR(DU$9='2. Protocols'!$C22,DU$9='2. Protocols'!$E22,DU$9='2. Protocols'!$G22)),1,0)*'4. Formulations'!$I22</f>
        <v>0</v>
      </c>
      <c r="DV23" s="27">
        <f>IF(AND(OR(ISBLANK(DV$9),DV$9=0)=FALSE,OR(DV$9='2. Protocols'!$C22,DV$9='2. Protocols'!$E22,DV$9='2. Protocols'!$G22)),1,0)*'4. Formulations'!$I22</f>
        <v>0</v>
      </c>
      <c r="DW23" s="27">
        <f>IF(AND(OR(ISBLANK(DW$9),DW$9=0)=FALSE,OR(DW$9='2. Protocols'!$C22,DW$9='2. Protocols'!$E22,DW$9='2. Protocols'!$G22)),1,0)*'4. Formulations'!$I22</f>
        <v>0</v>
      </c>
      <c r="DX23" s="27">
        <f>IF(AND(OR(ISBLANK(DX$9),DX$9=0)=FALSE,OR(DX$9='2. Protocols'!$C22,DX$9='2. Protocols'!$E22,DX$9='2. Protocols'!$G22)),1,0)*'4. Formulations'!$I22</f>
        <v>0</v>
      </c>
      <c r="DY23" s="27">
        <f>IF(AND(OR(ISBLANK(DY$9),DY$9=0)=FALSE,OR(DY$9='2. Protocols'!$C22,DY$9='2. Protocols'!$E22,DY$9='2. Protocols'!$G22)),1,0)*'4. Formulations'!$I22</f>
        <v>0</v>
      </c>
      <c r="DZ23" s="27">
        <f>IF(AND(OR(ISBLANK(DZ$9),DZ$9=0)=FALSE,OR(DZ$9='2. Protocols'!$C22,DZ$9='2. Protocols'!$E22,DZ$9='2. Protocols'!$G22)),1,0)*'4. Formulations'!$I22</f>
        <v>0</v>
      </c>
      <c r="EA23" s="27">
        <f>IF(AND(OR(ISBLANK(EA$9),EA$9=0)=FALSE,OR(EA$9='2. Protocols'!$C22,EA$9='2. Protocols'!$E22,EA$9='2. Protocols'!$G22)),1,0)*'4. Formulations'!$I22</f>
        <v>0</v>
      </c>
      <c r="EB23" s="27">
        <f>IF(AND(OR(ISBLANK(EB$9),EB$9=0)=FALSE,OR(EB$9='2. Protocols'!$C22,EB$9='2. Protocols'!$E22,EB$9='2. Protocols'!$G22)),1,0)*'4. Formulations'!$I22</f>
        <v>0</v>
      </c>
      <c r="EC23" s="27">
        <f>IF(AND(OR(ISBLANK(EC$9),EC$9=0)=FALSE,OR(EC$9='2. Protocols'!$C22,EC$9='2. Protocols'!$E22,EC$9='2. Protocols'!$G22)),1,0)*'4. Formulations'!$I22</f>
        <v>0</v>
      </c>
      <c r="ED23" s="27">
        <f>IF(AND(OR(ISBLANK(ED$9),ED$9=0)=FALSE,OR(ED$9='2. Protocols'!$C22,ED$9='2. Protocols'!$E22,ED$9='2. Protocols'!$G22)),1,0)*'4. Formulations'!$I22</f>
        <v>0</v>
      </c>
      <c r="EE23" s="27">
        <f>IF(AND(OR(ISBLANK(EE$9),EE$9=0)=FALSE,OR(EE$9='2. Protocols'!$C22,EE$9='2. Protocols'!$E22,EE$9='2. Protocols'!$G22)),1,0)*'4. Formulations'!$I22</f>
        <v>0</v>
      </c>
      <c r="EF23" s="27">
        <f>IF(AND(OR(ISBLANK(EF$9),EF$9=0)=FALSE,OR(EF$9='2. Protocols'!$C22,EF$9='2. Protocols'!$E22,EF$9='2. Protocols'!$G22)),1,0)*'4. Formulations'!$I22</f>
        <v>0</v>
      </c>
      <c r="EG23" s="27">
        <f>IF(AND(OR(ISBLANK(EG$9),EG$9=0)=FALSE,OR(EG$9='2. Protocols'!$C22,EG$9='2. Protocols'!$E22,EG$9='2. Protocols'!$G22)),1,0)*'4. Formulations'!$I22</f>
        <v>0</v>
      </c>
      <c r="EH23" s="27">
        <f>IF(AND(OR(ISBLANK(EH$9),EH$9=0)=FALSE,OR(EH$9='2. Protocols'!$C22,EH$9='2. Protocols'!$E22,EH$9='2. Protocols'!$G22)),1,0)*'4. Formulations'!$I22</f>
        <v>0</v>
      </c>
      <c r="EI23" s="27">
        <f>IF(AND(OR(ISBLANK(EI$9),EI$9=0)=FALSE,OR(EI$9='2. Protocols'!$C22,EI$9='2. Protocols'!$E22,EI$9='2. Protocols'!$G22)),1,0)*'4. Formulations'!$I22</f>
        <v>0</v>
      </c>
      <c r="EJ23" s="27">
        <f>IF(AND(OR(ISBLANK(EJ$9),EJ$9=0)=FALSE,OR(EJ$9='2. Protocols'!$C22,EJ$9='2. Protocols'!$E22,EJ$9='2. Protocols'!$G22)),1,0)*'4. Formulations'!$I22</f>
        <v>0</v>
      </c>
      <c r="EK23" s="27">
        <f>IF(AND(OR(ISBLANK(EK$9),EK$9=0)=FALSE,OR(EK$9='2. Protocols'!$C22,EK$9='2. Protocols'!$E22,EK$9='2. Protocols'!$G22)),1,0)*'4. Formulations'!$I22</f>
        <v>0</v>
      </c>
      <c r="EL23" s="27">
        <f>IF(AND(OR(ISBLANK(EL$9),EL$9=0)=FALSE,OR(EL$9='2. Protocols'!$C22,EL$9='2. Protocols'!$E22,EL$9='2. Protocols'!$G22)),1,0)*'4. Formulations'!$I22</f>
        <v>0</v>
      </c>
      <c r="EM23" s="27">
        <f>IF(AND(OR(ISBLANK(EM$9),EM$9=0)=FALSE,OR(EM$9='2. Protocols'!$C22,EM$9='2. Protocols'!$E22,EM$9='2. Protocols'!$G22)),1,0)*'4. Formulations'!$I22</f>
        <v>0</v>
      </c>
      <c r="EN23" s="27">
        <f>IF(AND(OR(ISBLANK(EN$9),EN$9=0)=FALSE,OR(EN$9='2. Protocols'!$C22,EN$9='2. Protocols'!$E22,EN$9='2. Protocols'!$G22)),1,0)*'4. Formulations'!$I22</f>
        <v>0</v>
      </c>
      <c r="EO23" s="27">
        <f>IF(AND(OR(ISBLANK(EO$9),EO$9=0)=FALSE,OR(EO$9='2. Protocols'!$C22,EO$9='2. Protocols'!$E22,EO$9='2. Protocols'!$G22)),1,0)*'4. Formulations'!$I22</f>
        <v>0</v>
      </c>
      <c r="EP23" s="27">
        <f>IF(AND(OR(ISBLANK(EP$9),EP$9=0)=FALSE,OR(EP$9='2. Protocols'!$C22,EP$9='2. Protocols'!$E22,EP$9='2. Protocols'!$G22)),1,0)*'4. Formulations'!$I22</f>
        <v>0</v>
      </c>
      <c r="EQ23" s="27">
        <f>IF(AND(OR(ISBLANK(EQ$9),EQ$9=0)=FALSE,OR(EQ$9='2. Protocols'!$C22,EQ$9='2. Protocols'!$E22,EQ$9='2. Protocols'!$G22)),1,0)*'4. Formulations'!$I22</f>
        <v>0</v>
      </c>
      <c r="ER23" s="27">
        <f>IF(AND(OR(ISBLANK(ER$9),ER$9=0)=FALSE,OR(ER$9='2. Protocols'!$C22,ER$9='2. Protocols'!$E22,ER$9='2. Protocols'!$G22)),1,0)*'4. Formulations'!$I22</f>
        <v>0</v>
      </c>
      <c r="ES23" s="27">
        <f>IF(AND(OR(ISBLANK(ES$9),ES$9=0)=FALSE,OR(ES$9='2. Protocols'!$C22,ES$9='2. Protocols'!$E22,ES$9='2. Protocols'!$G22)),1,0)*'4. Formulations'!$I22</f>
        <v>0</v>
      </c>
      <c r="ET23" s="27">
        <f>IF(AND(OR(ISBLANK(ET$9),ET$9=0)=FALSE,OR(ET$9='2. Protocols'!$C22,ET$9='2. Protocols'!$E22,ET$9='2. Protocols'!$G22)),1,0)*'4. Formulations'!$I22</f>
        <v>0</v>
      </c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N23" s="27">
        <f>IF(AND(OR(ISBLANK(FN$9),FN$9=0)=FALSE,FN$9=$DL23),1,0)*'4. Formulations'!$J22</f>
        <v>0</v>
      </c>
      <c r="FO23" s="27">
        <f>IF(AND(OR(ISBLANK(FO$9),FO$9=0)=FALSE,FO$9=$DL23),1,0)*'4. Formulations'!$J22</f>
        <v>0</v>
      </c>
      <c r="FP23" s="27">
        <f>IF(AND(OR(ISBLANK(FP$9),FP$9=0)=FALSE,FP$9=$DL23),1,0)*'4. Formulations'!$J22</f>
        <v>0</v>
      </c>
      <c r="FQ23" s="27">
        <f>IF(AND(OR(ISBLANK(FQ$9),FQ$9=0)=FALSE,FQ$9=$DL23),1,0)*'4. Formulations'!$J22</f>
        <v>0</v>
      </c>
      <c r="FR23" s="27">
        <f>IF(AND(OR(ISBLANK(FR$9),FR$9=0)=FALSE,FR$9=$DL23),1,0)*'4. Formulations'!$J22</f>
        <v>0</v>
      </c>
      <c r="FS23" s="27">
        <f>IF(AND(OR(ISBLANK(FS$9),FS$9=0)=FALSE,FS$9=$DL23),1,0)*'4. Formulations'!$J22</f>
        <v>0</v>
      </c>
      <c r="FT23" s="27">
        <f>IF(AND(OR(ISBLANK(FT$9),FT$9=0)=FALSE,FT$9=$DL23),1,0)*'4. Formulations'!$J22</f>
        <v>0</v>
      </c>
      <c r="FU23" s="27">
        <f>IF(AND(OR(ISBLANK(FU$9),FU$9=0)=FALSE,FU$9=$DL23),1,0)*'4. Formulations'!$J22</f>
        <v>0</v>
      </c>
      <c r="FV23" s="27">
        <f>IF(AND(OR(ISBLANK(FV$9),FV$9=0)=FALSE,FV$9=$DL23),1,0)*'4. Formulations'!$J22</f>
        <v>0</v>
      </c>
      <c r="FW23" s="27">
        <f>IF(AND(OR(ISBLANK(FW$9),FW$9=0)=FALSE,FW$9=$DL23),1,0)*'4. Formulations'!$J22</f>
        <v>0</v>
      </c>
      <c r="FX23" s="27">
        <f>IF(AND(OR(ISBLANK(FX$9),FX$9=0)=FALSE,FX$9=$DL23),1,0)*'4. Formulations'!$J22</f>
        <v>0</v>
      </c>
      <c r="FY23" s="27">
        <f>IF(AND(OR(ISBLANK(FY$9),FY$9=0)=FALSE,FY$9=$DL23),1,0)*'4. Formulations'!$J22</f>
        <v>0</v>
      </c>
      <c r="FZ23" s="27">
        <f>IF(AND(OR(ISBLANK(FZ$9),FZ$9=0)=FALSE,FZ$9=$DL23),1,0)*'4. Formulations'!$J22</f>
        <v>0</v>
      </c>
      <c r="GA23" s="27">
        <f>IF(AND(OR(ISBLANK(GA$9),GA$9=0)=FALSE,GA$9=$DL23),1,0)*'4. Formulations'!$J22</f>
        <v>0</v>
      </c>
      <c r="GB23" s="27">
        <f>IF(AND(OR(ISBLANK(GB$9),GB$9=0)=FALSE,GB$9=$DL23),1,0)*'4. Formulations'!$J22</f>
        <v>0</v>
      </c>
      <c r="GC23" s="27">
        <f>IF(AND(OR(ISBLANK(GC$9),GC$9=0)=FALSE,GC$9=$DL23),1,0)*'4. Formulations'!$J22</f>
        <v>0</v>
      </c>
      <c r="GD23" s="27">
        <f>IF(AND(OR(ISBLANK(GD$9),GD$9=0)=FALSE,GD$9=$DL23),1,0)*'4. Formulations'!$J22</f>
        <v>0</v>
      </c>
      <c r="GE23" s="27"/>
      <c r="GF23" s="27"/>
      <c r="GG23" s="27"/>
      <c r="GI23" s="27">
        <f>IF(AND(OR(ISBLANK(GI$9),GI$9=0)=FALSE,SUM($FN23:$GD23)&gt;0,GI$9='2. Protocols'!$G22),1,0)*'4. Formulations'!$J22</f>
        <v>0</v>
      </c>
      <c r="GJ23" s="27">
        <f>IF(AND(OR(ISBLANK(GJ$9),GJ$9=0)=FALSE,SUM($FN23:$GD23)&gt;0,GJ$9='2. Protocols'!$G22),1,0)*'4. Formulations'!$J22</f>
        <v>0</v>
      </c>
      <c r="GK23" s="27">
        <f>IF(AND(OR(ISBLANK(GK$9),GK$9=0)=FALSE,SUM($FN23:$GD23)&gt;0,GK$9='2. Protocols'!$G22),1,0)*'4. Formulations'!$J22</f>
        <v>0</v>
      </c>
      <c r="GL23" s="27">
        <f>IF(AND(OR(ISBLANK(GL$9),GL$9=0)=FALSE,SUM($FN23:$GD23)&gt;0,GL$9='2. Protocols'!$G22),1,0)*'4. Formulations'!$J22</f>
        <v>0</v>
      </c>
      <c r="GM23" s="27">
        <f>IF(AND(OR(ISBLANK(GM$9),GM$9=0)=FALSE,SUM($FN23:$GD23)&gt;0,GM$9='2. Protocols'!$G22),1,0)*'4. Formulations'!$J22</f>
        <v>0</v>
      </c>
      <c r="GN23" s="27">
        <f>IF(AND(OR(ISBLANK(GN$9),GN$9=0)=FALSE,SUM($FN23:$GD23)&gt;0,GN$9='2. Protocols'!$G22),1,0)*'4. Formulations'!$J22</f>
        <v>0</v>
      </c>
      <c r="GO23" s="27">
        <f>IF(AND(OR(ISBLANK(GO$9),GO$9=0)=FALSE,SUM($FN23:$GD23)&gt;0,GO$9='2. Protocols'!$G22),1,0)*'4. Formulations'!$J22</f>
        <v>0</v>
      </c>
      <c r="GP23" s="27">
        <f>IF(AND(OR(ISBLANK(GP$9),GP$9=0)=FALSE,SUM($FN23:$GD23)&gt;0,GP$9='2. Protocols'!$G22),1,0)*'4. Formulations'!$J22</f>
        <v>0</v>
      </c>
      <c r="GQ23" s="27">
        <f>IF(AND(OR(ISBLANK(GQ$9),GQ$9=0)=FALSE,SUM($FN23:$GD23)&gt;0,GQ$9='2. Protocols'!$G22),1,0)*'4. Formulations'!$J22</f>
        <v>0</v>
      </c>
      <c r="GR23" s="27">
        <f>IF(AND(OR(ISBLANK(GR$9),GR$9=0)=FALSE,SUM($FN23:$GD23)&gt;0,GR$9='2. Protocols'!$G22),1,0)*'4. Formulations'!$J22</f>
        <v>0</v>
      </c>
      <c r="GS23" s="27">
        <f>IF(AND(OR(ISBLANK(GS$9),GS$9=0)=FALSE,SUM($FN23:$GD23)&gt;0,GS$9='2. Protocols'!$G22),1,0)*'4. Formulations'!$J22</f>
        <v>0</v>
      </c>
      <c r="GT23" s="27">
        <f>IF(AND(OR(ISBLANK(GT$9),GT$9=0)=FALSE,SUM($FN23:$GD23)&gt;0,GT$9='2. Protocols'!$G22),1,0)*'4. Formulations'!$J22</f>
        <v>0</v>
      </c>
      <c r="GU23" s="27">
        <f>IF(AND(OR(ISBLANK(GU$9),GU$9=0)=FALSE,SUM($FN23:$GD23)&gt;0,GU$9='2. Protocols'!$G22),1,0)*'4. Formulations'!$J22</f>
        <v>0</v>
      </c>
      <c r="GV23" s="27">
        <f>IF(AND(OR(ISBLANK(GV$9),GV$9=0)=FALSE,SUM($FN23:$GD23)&gt;0,GV$9='2. Protocols'!$G22),1,0)*'4. Formulations'!$J22</f>
        <v>0</v>
      </c>
      <c r="GW23" s="27">
        <f>IF(AND(OR(ISBLANK(GW$9),GW$9=0)=FALSE,SUM($FN23:$GD23)&gt;0,GW$9='2. Protocols'!$G22),1,0)*'4. Formulations'!$J22</f>
        <v>0</v>
      </c>
      <c r="GX23" s="27">
        <f>IF(AND(OR(ISBLANK(GX$9),GX$9=0)=FALSE,SUM($FN23:$GD23)&gt;0,GX$9='2. Protocols'!$G22),1,0)*'4. Formulations'!$J22</f>
        <v>0</v>
      </c>
      <c r="GY23" s="27">
        <f>IF(AND(OR(ISBLANK(GY$9),GY$9=0)=FALSE,SUM($FN23:$GD23)&gt;0,GY$9='2. Protocols'!$G22),1,0)*'4. Formulations'!$J22</f>
        <v>0</v>
      </c>
      <c r="GZ23" s="27">
        <f>IF(AND(OR(ISBLANK(GZ$9),GZ$9=0)=FALSE,SUM($FN23:$GD23)&gt;0,GZ$9='2. Protocols'!$G22),1,0)*'4. Formulations'!$J22</f>
        <v>0</v>
      </c>
      <c r="HA23" s="27">
        <f>IF(AND(OR(ISBLANK(HA$9),HA$9=0)=FALSE,SUM($FN23:$GD23)&gt;0,HA$9='2. Protocols'!$G22),1,0)*'4. Formulations'!$J22</f>
        <v>0</v>
      </c>
      <c r="HB23" s="27">
        <f>IF(AND(OR(ISBLANK(HB$9),HB$9=0)=FALSE,SUM($FN23:$GD23)&gt;0,HB$9='2. Protocols'!$G22),1,0)*'4. Formulations'!$J22</f>
        <v>0</v>
      </c>
      <c r="HC23" s="27">
        <f>IF(AND(OR(ISBLANK(HC$9),HC$9=0)=FALSE,SUM($FN23:$GD23)&gt;0,HC$9='2. Protocols'!$G22),1,0)*'4. Formulations'!$J22</f>
        <v>0</v>
      </c>
      <c r="HD23" s="27">
        <f>IF(AND(OR(ISBLANK(HD$9),HD$9=0)=FALSE,SUM($FN23:$GD23)&gt;0,HD$9='2. Protocols'!$G22),1,0)*'4. Formulations'!$J22</f>
        <v>0</v>
      </c>
      <c r="HE23" s="27">
        <f>IF(AND(OR(ISBLANK(HE$9),HE$9=0)=FALSE,SUM($FN23:$GD23)&gt;0,HE$9='2. Protocols'!$G22),1,0)*'4. Formulations'!$J22</f>
        <v>0</v>
      </c>
      <c r="HF23" s="27">
        <f>IF(AND(OR(ISBLANK(HF$9),HF$9=0)=FALSE,SUM($FN23:$GD23)&gt;0,HF$9='2. Protocols'!$G22),1,0)*'4. Formulations'!$J22</f>
        <v>0</v>
      </c>
      <c r="HG23" s="27">
        <f>IF(AND(OR(ISBLANK(HG$9),HG$9=0)=FALSE,SUM($FN23:$GD23)&gt;0,HG$9='2. Protocols'!$G22),1,0)*'4. Formulations'!$J22</f>
        <v>0</v>
      </c>
      <c r="HH23" s="27">
        <f>IF(AND(OR(ISBLANK(HH$9),HH$9=0)=FALSE,SUM($FN23:$GD23)&gt;0,HH$9='2. Protocols'!$G22),1,0)*'4. Formulations'!$J22</f>
        <v>0</v>
      </c>
      <c r="HI23" s="27">
        <f>IF(AND(OR(ISBLANK(HI$9),HI$9=0)=FALSE,SUM($FN23:$GD23)&gt;0,HI$9='2. Protocols'!$G22),1,0)*'4. Formulations'!$J22</f>
        <v>0</v>
      </c>
      <c r="HJ23" s="27">
        <f>IF(AND(OR(ISBLANK(HJ$9),HJ$9=0)=FALSE,SUM($FN23:$GD23)&gt;0,HJ$9='2. Protocols'!$G22),1,0)*'4. Formulations'!$J22</f>
        <v>0</v>
      </c>
      <c r="HK23" s="27">
        <f>IF(AND(OR(ISBLANK(HK$9),HK$9=0)=FALSE,SUM($FN23:$GD23)&gt;0,HK$9='2. Protocols'!$G22),1,0)*'4. Formulations'!$J22</f>
        <v>0</v>
      </c>
      <c r="HL23" s="27">
        <f>IF(AND(OR(ISBLANK(HL$9),HL$9=0)=FALSE,SUM($FN23:$GD23)&gt;0,HL$9='2. Protocols'!$G22),1,0)*'4. Formulations'!$J22</f>
        <v>0</v>
      </c>
      <c r="HM23" s="27">
        <f>IF(AND(OR(ISBLANK(HM$9),HM$9=0)=FALSE,SUM($FN23:$GD23)&gt;0,HM$9='2. Protocols'!$G22),1,0)*'4. Formulations'!$J22</f>
        <v>0</v>
      </c>
      <c r="HN23" s="27">
        <f>IF(AND(OR(ISBLANK(HN$9),HN$9=0)=FALSE,SUM($FN23:$GD23)&gt;0,HN$9='2. Protocols'!$G22),1,0)*'4. Formulations'!$J22</f>
        <v>0</v>
      </c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H23" s="27">
        <f>IF(AND(OR(ISBLANK(GI$9),GI$9=0)=FALSE,IH$9=$DM23),1,0)*'4. Formulations'!$K22</f>
        <v>0</v>
      </c>
      <c r="II23" s="27">
        <f>IF(AND(OR(ISBLANK(GJ$9),GJ$9=0)=FALSE,II$9=$DM23),1,0)*'4. Formulations'!$K22</f>
        <v>0</v>
      </c>
      <c r="IJ23" s="27">
        <f>IF(AND(OR(ISBLANK(GK$9),GK$9=0)=FALSE,IJ$9=$DM23),1,0)*'4. Formulations'!$K22</f>
        <v>0</v>
      </c>
      <c r="IK23" s="27">
        <f>IF(AND(OR(ISBLANK(GL$9),GL$9=0)=FALSE,IK$9=$DM23),1,0)*'4. Formulations'!$K22</f>
        <v>0</v>
      </c>
      <c r="IL23" s="27">
        <f>IF(AND(OR(ISBLANK(GM$9),GM$9=0)=FALSE,IL$9=$DM23),1,0)*'4. Formulations'!$K22</f>
        <v>0</v>
      </c>
      <c r="IM23" s="27">
        <f>IF(AND(OR(ISBLANK(GN$9),GN$9=0)=FALSE,IM$9=$DM23),1,0)*'4. Formulations'!$K22</f>
        <v>0</v>
      </c>
      <c r="IN23" s="27">
        <f>IF(AND(OR(ISBLANK(GO$9),GO$9=0)=FALSE,IN$9=$DM23),1,0)*'4. Formulations'!$K22</f>
        <v>0</v>
      </c>
      <c r="IO23" s="27">
        <f>IF(AND(OR(ISBLANK(GP$9),GP$9=0)=FALSE,IO$9=$DM23),1,0)*'4. Formulations'!$K22</f>
        <v>0</v>
      </c>
      <c r="IP23" s="27">
        <f>IF(AND(OR(ISBLANK(GQ$9),GQ$9=0)=FALSE,IP$9=$DM23),1,0)*'4. Formulations'!$K22</f>
        <v>0</v>
      </c>
      <c r="IQ23" s="27">
        <f>IF(AND(OR(ISBLANK(GR$9),GR$9=0)=FALSE,IQ$9=$DM23),1,0)*'4. Formulations'!$K22</f>
        <v>0</v>
      </c>
      <c r="IR23" s="27">
        <f>IF(AND(OR(ISBLANK(GN$9),GN$9=0)=FALSE,IR$9=$DM23),1,0)*'4. Formulations'!$K22</f>
        <v>0</v>
      </c>
      <c r="IS23" s="27">
        <f>IF(AND(OR(ISBLANK(GO$9),GO$9=0)=FALSE,IS$9=$DM23),1,0)*'4. Formulations'!$K22</f>
        <v>0</v>
      </c>
      <c r="IT23" s="27">
        <f>IF(AND(OR(ISBLANK(GP$9),GP$9=0)=FALSE,IT$9=$DM23),1,0)*'4. Formulations'!$K22</f>
        <v>0</v>
      </c>
      <c r="IU23" s="27">
        <f>IF(AND(OR(ISBLANK(GQ$9),GQ$9=0)=FALSE,IU$9=$DM23),1,0)*'4. Formulations'!$K22</f>
        <v>0</v>
      </c>
      <c r="IV23" s="27"/>
      <c r="IW23" s="27"/>
      <c r="IX23" s="27"/>
      <c r="IY23" s="27"/>
      <c r="IZ23" s="27"/>
      <c r="JA23" s="27"/>
      <c r="JC23" s="27">
        <f>IF(AND(OR(ISBLANK(JC$9),JC$9=0)=FALSE,OR(JC$9='2. Protocols'!$C22,JC$9='2. Protocols'!$E22,JC$9='2. Protocols'!$G22)),1,0)*'4. Formulations'!$L22</f>
        <v>0</v>
      </c>
      <c r="JD23" s="27">
        <f>IF(AND(OR(ISBLANK(JD$9),JD$9=0)=FALSE,OR(JD$9='2. Protocols'!$C22,JD$9='2. Protocols'!$E22,JD$9='2. Protocols'!$G22)),1,0)*'4. Formulations'!$L22</f>
        <v>0</v>
      </c>
      <c r="JE23" s="27">
        <f>IF(AND(OR(ISBLANK(JE$9),JE$9=0)=FALSE,OR(JE$9='2. Protocols'!$C22,JE$9='2. Protocols'!$E22,JE$9='2. Protocols'!$G22)),1,0)*'4. Formulations'!$L22</f>
        <v>0</v>
      </c>
      <c r="JF23" s="27">
        <f>IF(AND(OR(ISBLANK(JF$9),JF$9=0)=FALSE,OR(JF$9='2. Protocols'!$C22,JF$9='2. Protocols'!$E22,JF$9='2. Protocols'!$G22)),1,0)*'4. Formulations'!$L22</f>
        <v>0</v>
      </c>
      <c r="JG23" s="27">
        <f>IF(AND(OR(ISBLANK(JG$9),JG$9=0)=FALSE,OR(JG$9='2. Protocols'!$C22,JG$9='2. Protocols'!$E22,JG$9='2. Protocols'!$G22)),1,0)*'4. Formulations'!$L22</f>
        <v>0</v>
      </c>
      <c r="JH23" s="27">
        <f>IF(AND(OR(ISBLANK(JH$9),JH$9=0)=FALSE,OR(JH$9='2. Protocols'!$C22,JH$9='2. Protocols'!$E22,JH$9='2. Protocols'!$G22)),1,0)*'4. Formulations'!$L22</f>
        <v>0</v>
      </c>
      <c r="JI23" s="27">
        <f>IF(AND(OR(ISBLANK(JI$9),JI$9=0)=FALSE,OR(JI$9='2. Protocols'!$C22,JI$9='2. Protocols'!$E22,JI$9='2. Protocols'!$G22)),1,0)*'4. Formulations'!$L22</f>
        <v>0</v>
      </c>
      <c r="JJ23" s="27">
        <f>IF(AND(OR(ISBLANK(JJ$9),JJ$9=0)=FALSE,OR(JJ$9='2. Protocols'!$C22,JJ$9='2. Protocols'!$E22,JJ$9='2. Protocols'!$G22)),1,0)*'4. Formulations'!$L22</f>
        <v>0</v>
      </c>
      <c r="JK23" s="27">
        <f>IF(AND(OR(ISBLANK(JK$9),JK$9=0)=FALSE,OR(JK$9='2. Protocols'!$C22,JK$9='2. Protocols'!$E22,JK$9='2. Protocols'!$G22)),1,0)*'4. Formulations'!$L22</f>
        <v>0</v>
      </c>
      <c r="JL23" s="27">
        <f>IF(AND(OR(ISBLANK(JL$9),JL$9=0)=FALSE,OR(JL$9='2. Protocols'!$C22,JL$9='2. Protocols'!$E22,JL$9='2. Protocols'!$G22)),1,0)*'4. Formulations'!$L22</f>
        <v>0</v>
      </c>
      <c r="JM23" s="27">
        <f>IF(AND(OR(ISBLANK(JM$9),JM$9=0)=FALSE,OR(JM$9='2. Protocols'!$C22,JM$9='2. Protocols'!$E22,JM$9='2. Protocols'!$G22)),1,0)*'4. Formulations'!$L22</f>
        <v>0</v>
      </c>
      <c r="JN23" s="27">
        <f>IF(AND(OR(ISBLANK(JN$9),JN$9=0)=FALSE,OR(JN$9='2. Protocols'!$C22,JN$9='2. Protocols'!$E22,JN$9='2. Protocols'!$G22)),1,0)*'4. Formulations'!$L22</f>
        <v>0</v>
      </c>
      <c r="JO23" s="27">
        <f>IF(AND(OR(ISBLANK(JO$9),JO$9=0)=FALSE,OR(JO$9='2. Protocols'!$C22,JO$9='2. Protocols'!$E22,JO$9='2. Protocols'!$G22)),1,0)*'4. Formulations'!$L22</f>
        <v>0</v>
      </c>
      <c r="JP23" s="27">
        <f>IF(AND(OR(ISBLANK(JP$9),JP$9=0)=FALSE,OR(JP$9='2. Protocols'!$C22,JP$9='2. Protocols'!$E22,JP$9='2. Protocols'!$G22)),1,0)*'4. Formulations'!$L22</f>
        <v>0</v>
      </c>
      <c r="JQ23" s="27">
        <f>IF(AND(OR(ISBLANK(JQ$9),JQ$9=0)=FALSE,OR(JQ$9='2. Protocols'!$C22,JQ$9='2. Protocols'!$E22,JQ$9='2. Protocols'!$G22)),1,0)*'4. Formulations'!$L22</f>
        <v>0</v>
      </c>
      <c r="JR23" s="27">
        <f>IF(AND(OR(ISBLANK(JR$9),JR$9=0)=FALSE,OR(JR$9='2. Protocols'!$C22,JR$9='2. Protocols'!$E22,JR$9='2. Protocols'!$G22)),1,0)*'4. Formulations'!$L22</f>
        <v>0</v>
      </c>
      <c r="JS23" s="27">
        <f>IF(AND(OR(ISBLANK(JS$9),JS$9=0)=FALSE,OR(JS$9='2. Protocols'!$C22,JS$9='2. Protocols'!$E22,JS$9='2. Protocols'!$G22)),1,0)*'4. Formulations'!$L22</f>
        <v>0</v>
      </c>
      <c r="JT23" s="27">
        <f>IF(AND(OR(ISBLANK(JT$9),JT$9=0)=FALSE,OR(JT$9='2. Protocols'!$C22,JT$9='2. Protocols'!$E22,JT$9='2. Protocols'!$G22)),1,0)*'4. Formulations'!$L22</f>
        <v>0</v>
      </c>
      <c r="JU23" s="27">
        <f>IF(AND(OR(ISBLANK(JU$9),JU$9=0)=FALSE,OR(JU$9='2. Protocols'!$C22,JU$9='2. Protocols'!$E22,JU$9='2. Protocols'!$G22)),1,0)*'4. Formulations'!$L22</f>
        <v>0</v>
      </c>
      <c r="JV23" s="27">
        <f>IF(AND(OR(ISBLANK(JV$9),JV$9=0)=FALSE,OR(JV$9='2. Protocols'!$C22,JV$9='2. Protocols'!$E22,JV$9='2. Protocols'!$G22)),1,0)*'4. Formulations'!$L22</f>
        <v>0</v>
      </c>
      <c r="JW23" s="27">
        <f>IF(AND(OR(ISBLANK(JW$9),JW$9=0)=FALSE,OR(JW$9='2. Protocols'!$C22,JW$9='2. Protocols'!$E22,JW$9='2. Protocols'!$G22)),1,0)*'4. Formulations'!$L22</f>
        <v>0</v>
      </c>
      <c r="JX23" s="27">
        <f>IF(AND(OR(ISBLANK(JX$9),JX$9=0)=FALSE,OR(JX$9='2. Protocols'!$C22,JX$9='2. Protocols'!$E22,JX$9='2. Protocols'!$G22)),1,0)*'4. Formulations'!$L22</f>
        <v>0</v>
      </c>
      <c r="JY23" s="27">
        <f>IF(AND(OR(ISBLANK(JY$9),JY$9=0)=FALSE,OR(JY$9='2. Protocols'!$C22,JY$9='2. Protocols'!$E22,JY$9='2. Protocols'!$G22)),1,0)*'4. Formulations'!$L22</f>
        <v>0</v>
      </c>
      <c r="JZ23" s="27">
        <f>IF(AND(OR(ISBLANK(JZ$9),JZ$9=0)=FALSE,OR(JZ$9='2. Protocols'!$C22,JZ$9='2. Protocols'!$E22,JZ$9='2. Protocols'!$G22)),1,0)*'4. Formulations'!$L22</f>
        <v>0</v>
      </c>
      <c r="KA23" s="27">
        <f>IF(AND(OR(ISBLANK(KA$9),KA$9=0)=FALSE,OR(KA$9='2. Protocols'!$C22,KA$9='2. Protocols'!$E22,KA$9='2. Protocols'!$G22)),1,0)*'4. Formulations'!$L22</f>
        <v>0</v>
      </c>
      <c r="KB23" s="27">
        <f>IF(AND(OR(ISBLANK(KB$9),KB$9=0)=FALSE,OR(KB$9='2. Protocols'!$C22,KB$9='2. Protocols'!$E22,KB$9='2. Protocols'!$G22)),1,0)*'4. Formulations'!$L22</f>
        <v>0</v>
      </c>
      <c r="KC23" s="27">
        <f>IF(AND(OR(ISBLANK(KC$9),KC$9=0)=FALSE,OR(KC$9='2. Protocols'!$C22,KC$9='2. Protocols'!$E22,KC$9='2. Protocols'!$G22)),1,0)*'4. Formulations'!$L22</f>
        <v>0</v>
      </c>
      <c r="KD23" s="27">
        <f>IF(AND(OR(ISBLANK(KD$9),KD$9=0)=FALSE,OR(KD$9='2. Protocols'!$C22,KD$9='2. Protocols'!$E22,KD$9='2. Protocols'!$G22)),1,0)*'4. Formulations'!$L22</f>
        <v>0</v>
      </c>
      <c r="KE23" s="27">
        <f>IF(AND(OR(ISBLANK(KE$9),KE$9=0)=FALSE,OR(KE$9='2. Protocols'!$C22,KE$9='2. Protocols'!$E22,KE$9='2. Protocols'!$G22)),1,0)*'4. Formulations'!$L22</f>
        <v>0</v>
      </c>
      <c r="KF23" s="27">
        <f>IF(AND(OR(ISBLANK(KF$9),KF$9=0)=FALSE,OR(KF$9='2. Protocols'!$C22,KF$9='2. Protocols'!$E22,KF$9='2. Protocols'!$G22)),1,0)*'4. Formulations'!$L22</f>
        <v>0</v>
      </c>
      <c r="KG23" s="27">
        <f>IF(AND(OR(ISBLANK(KG$9),KG$9=0)=FALSE,OR(KG$9='2. Protocols'!$C22,KG$9='2. Protocols'!$E22,KG$9='2. Protocols'!$G22)),1,0)*'4. Formulations'!$L22</f>
        <v>0</v>
      </c>
      <c r="KH23" s="27">
        <f>IF(AND(OR(ISBLANK(KH$9),KH$9=0)=FALSE,OR(KH$9='2. Protocols'!$C22,KH$9='2. Protocols'!$E22,KH$9='2. Protocols'!$G22)),1,0)*'4. Formulations'!$L22</f>
        <v>0</v>
      </c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B23" s="27">
        <f>IF(AND(OR(ISBLANK(LB$9),LB$9=0)=FALSE,LB$9=$DL23),1,0)*'4. Formulations'!$M22</f>
        <v>0</v>
      </c>
      <c r="LC23" s="27">
        <f>IF(AND(OR(ISBLANK(LC$9),LC$9=0)=FALSE,LC$9=$DL23),1,0)*'4. Formulations'!$M22</f>
        <v>0</v>
      </c>
      <c r="LD23" s="27">
        <f>IF(AND(OR(ISBLANK(LD$9),LD$9=0)=FALSE,LD$9=$DL23),1,0)*'4. Formulations'!$M22</f>
        <v>0</v>
      </c>
      <c r="LE23" s="27">
        <f>IF(AND(OR(ISBLANK(LE$9),LE$9=0)=FALSE,LE$9=$DL23),1,0)*'4. Formulations'!$M22</f>
        <v>0</v>
      </c>
      <c r="LF23" s="27">
        <f>IF(AND(OR(ISBLANK(LF$9),LF$9=0)=FALSE,LF$9=$DL23),1,0)*'4. Formulations'!$M22</f>
        <v>0</v>
      </c>
      <c r="LG23" s="27">
        <f>IF(AND(OR(ISBLANK(LG$9),LG$9=0)=FALSE,LG$9=$DL23),1,0)*'4. Formulations'!$M22</f>
        <v>0</v>
      </c>
      <c r="LH23" s="27">
        <f>IF(AND(OR(ISBLANK(LH$9),LH$9=0)=FALSE,LH$9=$DL23),1,0)*'4. Formulations'!$M22</f>
        <v>0</v>
      </c>
      <c r="LI23" s="27">
        <f>IF(AND(OR(ISBLANK(LI$9),LI$9=0)=FALSE,LI$9=$DL23),1,0)*'4. Formulations'!$M22</f>
        <v>0</v>
      </c>
      <c r="LJ23" s="27">
        <f>IF(AND(OR(ISBLANK(LJ$9),LJ$9=0)=FALSE,LJ$9=$DL23),1,0)*'4. Formulations'!$M22</f>
        <v>0</v>
      </c>
      <c r="LK23" s="27">
        <f>IF(AND(OR(ISBLANK(LK$9),LK$9=0)=FALSE,LK$9=$DL23),1,0)*'4. Formulations'!$M22</f>
        <v>0</v>
      </c>
      <c r="LL23" s="27">
        <f>IF(AND(OR(ISBLANK(LL$9),LL$9=0)=FALSE,LL$9=$DL23),1,0)*'4. Formulations'!$M22</f>
        <v>0</v>
      </c>
      <c r="LM23" s="27">
        <f>IF(AND(OR(ISBLANK(LM$9),LM$9=0)=FALSE,LM$9=$DL23),1,0)*'4. Formulations'!$M22</f>
        <v>0</v>
      </c>
      <c r="LN23" s="27">
        <f>IF(AND(OR(ISBLANK(LN$9),LN$9=0)=FALSE,LN$9=$DL23),1,0)*'4. Formulations'!$M22</f>
        <v>0</v>
      </c>
      <c r="LO23" s="27">
        <f>IF(AND(OR(ISBLANK(LO$9),LO$9=0)=FALSE,LO$9=$DL23),1,0)*'4. Formulations'!$M22</f>
        <v>0</v>
      </c>
      <c r="LP23" s="27">
        <f>IF(AND(OR(ISBLANK(LP$9),LP$9=0)=FALSE,LP$9=$DL23),1,0)*'4. Formulations'!$M22</f>
        <v>0</v>
      </c>
      <c r="LQ23" s="27">
        <f>IF(AND(OR(ISBLANK(LQ$9),LQ$9=0)=FALSE,LQ$9=$DL23),1,0)*'4. Formulations'!$M22</f>
        <v>0</v>
      </c>
      <c r="LR23" s="27">
        <f>IF(AND(OR(ISBLANK(LR$9),LR$9=0)=FALSE,LR$9=$DL23),1,0)*'4. Formulations'!$M22</f>
        <v>0</v>
      </c>
      <c r="LS23" s="27"/>
      <c r="LT23" s="27"/>
      <c r="LU23" s="27"/>
      <c r="LW23" s="27">
        <f>IF(AND(OR(ISBLANK(LW$9),LW$9=0)=FALSE,SUM($LB23:$LR23)&gt;0,LW$9='2. Protocols'!$G22),1,0)*'4. Formulations'!$M22</f>
        <v>0</v>
      </c>
      <c r="LX23" s="27">
        <f>IF(AND(OR(ISBLANK(LX$9),LX$9=0)=FALSE,SUM($LB23:$LR23)&gt;0,LX$9='2. Protocols'!$G22),1,0)*'4. Formulations'!$M22</f>
        <v>0</v>
      </c>
      <c r="LY23" s="27">
        <f>IF(AND(OR(ISBLANK(LY$9),LY$9=0)=FALSE,SUM($LB23:$LR23)&gt;0,LY$9='2. Protocols'!$G22),1,0)*'4. Formulations'!$M22</f>
        <v>0</v>
      </c>
      <c r="LZ23" s="27">
        <f>IF(AND(OR(ISBLANK(LZ$9),LZ$9=0)=FALSE,SUM($LB23:$LR23)&gt;0,LZ$9='2. Protocols'!$G22),1,0)*'4. Formulations'!$M22</f>
        <v>0</v>
      </c>
      <c r="MA23" s="27">
        <f>IF(AND(OR(ISBLANK(MA$9),MA$9=0)=FALSE,SUM($LB23:$LR23)&gt;0,MA$9='2. Protocols'!$G22),1,0)*'4. Formulations'!$M22</f>
        <v>0</v>
      </c>
      <c r="MB23" s="27">
        <f>IF(AND(OR(ISBLANK(MB$9),MB$9=0)=FALSE,SUM($LB23:$LR23)&gt;0,MB$9='2. Protocols'!$G22),1,0)*'4. Formulations'!$M22</f>
        <v>0</v>
      </c>
      <c r="MC23" s="27">
        <f>IF(AND(OR(ISBLANK(MC$9),MC$9=0)=FALSE,SUM($LB23:$LR23)&gt;0,MC$9='2. Protocols'!$G22),1,0)*'4. Formulations'!$M22</f>
        <v>0</v>
      </c>
      <c r="MD23" s="27">
        <f>IF(AND(OR(ISBLANK(MD$9),MD$9=0)=FALSE,SUM($LB23:$LR23)&gt;0,MD$9='2. Protocols'!$G22),1,0)*'4. Formulations'!$M22</f>
        <v>0</v>
      </c>
      <c r="ME23" s="27">
        <f>IF(AND(OR(ISBLANK(ME$9),ME$9=0)=FALSE,SUM($LB23:$LR23)&gt;0,ME$9='2. Protocols'!$G22),1,0)*'4. Formulations'!$M22</f>
        <v>0</v>
      </c>
      <c r="MF23" s="27">
        <f>IF(AND(OR(ISBLANK(MF$9),MF$9=0)=FALSE,SUM($LB23:$LR23)&gt;0,MF$9='2. Protocols'!$G22),1,0)*'4. Formulations'!$M22</f>
        <v>0</v>
      </c>
      <c r="MG23" s="27">
        <f>IF(AND(OR(ISBLANK(MG$9),MG$9=0)=FALSE,SUM($LB23:$LR23)&gt;0,MG$9='2. Protocols'!$G22),1,0)*'4. Formulations'!$M22</f>
        <v>0</v>
      </c>
      <c r="MH23" s="27">
        <f>IF(AND(OR(ISBLANK(MH$9),MH$9=0)=FALSE,SUM($LB23:$LR23)&gt;0,MH$9='2. Protocols'!$G22),1,0)*'4. Formulations'!$M22</f>
        <v>0</v>
      </c>
      <c r="MI23" s="27">
        <f>IF(AND(OR(ISBLANK(MI$9),MI$9=0)=FALSE,SUM($LB23:$LR23)&gt;0,MI$9='2. Protocols'!$G22),1,0)*'4. Formulations'!$M22</f>
        <v>0</v>
      </c>
      <c r="MJ23" s="27">
        <f>IF(AND(OR(ISBLANK(MJ$9),MJ$9=0)=FALSE,SUM($LB23:$LR23)&gt;0,MJ$9='2. Protocols'!$G22),1,0)*'4. Formulations'!$M22</f>
        <v>0</v>
      </c>
      <c r="MK23" s="27">
        <f>IF(AND(OR(ISBLANK(MK$9),MK$9=0)=FALSE,SUM($LB23:$LR23)&gt;0,MK$9='2. Protocols'!$G22),1,0)*'4. Formulations'!$M22</f>
        <v>0</v>
      </c>
      <c r="ML23" s="27">
        <f>IF(AND(OR(ISBLANK(ML$9),ML$9=0)=FALSE,SUM($LB23:$LR23)&gt;0,ML$9='2. Protocols'!$G22),1,0)*'4. Formulations'!$M22</f>
        <v>0</v>
      </c>
      <c r="MM23" s="27">
        <f>IF(AND(OR(ISBLANK(MM$9),MM$9=0)=FALSE,SUM($LB23:$LR23)&gt;0,MM$9='2. Protocols'!$G22),1,0)*'4. Formulations'!$M22</f>
        <v>0</v>
      </c>
      <c r="MN23" s="27">
        <f>IF(AND(OR(ISBLANK(MN$9),MN$9=0)=FALSE,SUM($LB23:$LR23)&gt;0,MN$9='2. Protocols'!$G22),1,0)*'4. Formulations'!$M22</f>
        <v>0</v>
      </c>
      <c r="MO23" s="27">
        <f>IF(AND(OR(ISBLANK(MO$9),MO$9=0)=FALSE,SUM($LB23:$LR23)&gt;0,MO$9='2. Protocols'!$G22),1,0)*'4. Formulations'!$M22</f>
        <v>0</v>
      </c>
      <c r="MP23" s="27">
        <f>IF(AND(OR(ISBLANK(MP$9),MP$9=0)=FALSE,SUM($LB23:$LR23)&gt;0,MP$9='2. Protocols'!$G22),1,0)*'4. Formulations'!$M22</f>
        <v>0</v>
      </c>
      <c r="MQ23" s="27">
        <f>IF(AND(OR(ISBLANK(MQ$9),MQ$9=0)=FALSE,SUM($LB23:$LR23)&gt;0,MQ$9='2. Protocols'!$G22),1,0)*'4. Formulations'!$M22</f>
        <v>0</v>
      </c>
      <c r="MR23" s="27">
        <f>IF(AND(OR(ISBLANK(MR$9),MR$9=0)=FALSE,SUM($LB23:$LR23)&gt;0,MR$9='2. Protocols'!$G22),1,0)*'4. Formulations'!$M22</f>
        <v>0</v>
      </c>
      <c r="MS23" s="27">
        <f>IF(AND(OR(ISBLANK(MS$9),MS$9=0)=FALSE,SUM($LB23:$LR23)&gt;0,MS$9='2. Protocols'!$G22),1,0)*'4. Formulations'!$M22</f>
        <v>0</v>
      </c>
      <c r="MT23" s="27">
        <f>IF(AND(OR(ISBLANK(MT$9),MT$9=0)=FALSE,SUM($LB23:$LR23)&gt;0,MT$9='2. Protocols'!$G22),1,0)*'4. Formulations'!$M22</f>
        <v>0</v>
      </c>
      <c r="MU23" s="27">
        <f>IF(AND(OR(ISBLANK(MU$9),MU$9=0)=FALSE,SUM($LB23:$LR23)&gt;0,MU$9='2. Protocols'!$G22),1,0)*'4. Formulations'!$M22</f>
        <v>0</v>
      </c>
      <c r="MV23" s="27">
        <f>IF(AND(OR(ISBLANK(MV$9),MV$9=0)=FALSE,SUM($LB23:$LR23)&gt;0,MV$9='2. Protocols'!$G22),1,0)*'4. Formulations'!$M22</f>
        <v>0</v>
      </c>
      <c r="MW23" s="27">
        <f>IF(AND(OR(ISBLANK(MW$9),MW$9=0)=FALSE,SUM($LB23:$LR23)&gt;0,MW$9='2. Protocols'!$G22),1,0)*'4. Formulations'!$M22</f>
        <v>0</v>
      </c>
      <c r="MX23" s="27">
        <f>IF(AND(OR(ISBLANK(MX$9),MX$9=0)=FALSE,SUM($LB23:$LR23)&gt;0,MX$9='2. Protocols'!$G22),1,0)*'4. Formulations'!$M22</f>
        <v>0</v>
      </c>
      <c r="MY23" s="27">
        <f>IF(AND(OR(ISBLANK(MY$9),MY$9=0)=FALSE,SUM($LB23:$LR23)&gt;0,MY$9='2. Protocols'!$G22),1,0)*'4. Formulations'!$M22</f>
        <v>0</v>
      </c>
      <c r="MZ23" s="27">
        <f>IF(AND(OR(ISBLANK(MZ$9),MZ$9=0)=FALSE,SUM($LB23:$LR23)&gt;0,MZ$9='2. Protocols'!$G22),1,0)*'4. Formulations'!$M22</f>
        <v>0</v>
      </c>
      <c r="NA23" s="27">
        <f>IF(AND(OR(ISBLANK(NA$9),NA$9=0)=FALSE,SUM($LB23:$LR23)&gt;0,NA$9='2. Protocols'!$G22),1,0)*'4. Formulations'!$M22</f>
        <v>0</v>
      </c>
      <c r="NB23" s="27">
        <f>IF(AND(OR(ISBLANK(NB$9),NB$9=0)=FALSE,SUM($LB23:$LR23)&gt;0,NB$9='2. Protocols'!$G22),1,0)*'4. Formulations'!$M22</f>
        <v>0</v>
      </c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V23" s="27">
        <f>IF(AND(OR(ISBLANK(NV$9),NV$9=0)=FALSE,NV$9=$DM23),1,0)*'4. Formulations'!$N22</f>
        <v>0</v>
      </c>
      <c r="NW23" s="721">
        <f>IF(AND(OR(ISBLANK(NW$9),NW$9=0)=FALSE,NW$9=$DM23),1,0)*'4. Formulations'!$N22</f>
        <v>0</v>
      </c>
      <c r="NX23" s="27">
        <f>IF(AND(OR(ISBLANK(NX$9),NX$9=0)=FALSE,NX$9=$DM23),1,0)*'4. Formulations'!$N22</f>
        <v>0</v>
      </c>
      <c r="NY23" s="27">
        <f>IF(AND(OR(ISBLANK(NY$9),NY$9=0)=FALSE,NY$9=$DM23),1,0)*'4. Formulations'!$N22</f>
        <v>0</v>
      </c>
      <c r="NZ23" s="27">
        <f>IF(AND(OR(ISBLANK(NZ$9),NZ$9=0)=FALSE,NZ$9=$DM23),1,0)*'4. Formulations'!$N22</f>
        <v>0</v>
      </c>
      <c r="OA23" s="27">
        <f>IF(AND(OR(ISBLANK(OA$9),OA$9=0)=FALSE,OA$9=$DM23),1,0)*'4. Formulations'!$N22</f>
        <v>0</v>
      </c>
      <c r="OB23" s="27">
        <f>IF(AND(OR(ISBLANK(OB$9),OB$9=0)=FALSE,OB$9=$DM23),1,0)*'4. Formulations'!$N22</f>
        <v>0</v>
      </c>
      <c r="OC23" s="27">
        <f>IF(AND(OR(ISBLANK(OC$9),OC$9=0)=FALSE,OC$9=$DM23),1,0)*'4. Formulations'!$N22</f>
        <v>0</v>
      </c>
      <c r="OD23" s="27">
        <f>IF(AND(OR(ISBLANK(OD$9),OD$9=0)=FALSE,OD$9=$DM23),1,0)*'4. Formulations'!$N22</f>
        <v>0</v>
      </c>
      <c r="OE23" s="27">
        <f>IF(AND(OR(ISBLANK(OE$9),OE$9=0)=FALSE,OE$9=$DM23),1,0)*'4. Formulations'!$N22</f>
        <v>0</v>
      </c>
      <c r="OF23" s="27">
        <f>IF(AND(OR(ISBLANK(OF$9),OF$9=0)=FALSE,OF$9=$DM23),1,0)*'4. Formulations'!$N22</f>
        <v>0</v>
      </c>
      <c r="OG23" s="27">
        <f>IF(AND(OR(ISBLANK(OG$9),OG$9=0)=FALSE,OG$9=$DM23),1,0)*'4. Formulations'!$N22</f>
        <v>0</v>
      </c>
      <c r="OH23" s="27">
        <f>IF(AND(OR(ISBLANK(OH$9),OH$9=0)=FALSE,OH$9=$DM23),1,0)*'4. Formulations'!$N22</f>
        <v>0</v>
      </c>
      <c r="OI23" s="27">
        <f>IF(AND(OR(ISBLANK(OI$9),OI$9=0)=FALSE,OI$9=$DM23),1,0)*'4. Formulations'!$N22</f>
        <v>0</v>
      </c>
      <c r="OJ23" s="27">
        <f>IF(AND(OR(ISBLANK(OJ$9),OJ$9=0)=FALSE,OJ$9=$DM23),1,0)*'4. Formulations'!$N22</f>
        <v>0</v>
      </c>
      <c r="OK23" s="27">
        <f>IF(AND(OR(ISBLANK(OK$9),OK$9=0)=FALSE,OK$9=$DM23),1,0)*'4. Formulations'!$N22</f>
        <v>0</v>
      </c>
      <c r="OL23" s="27">
        <f>IF(AND(OR(ISBLANK(OL$9),OL$9=0)=FALSE,OL$9=$DM23),1,0)*'4. Formulations'!$N22</f>
        <v>0</v>
      </c>
      <c r="OM23" s="27"/>
      <c r="ON23" s="27"/>
      <c r="OO23" s="27"/>
      <c r="OQ23" s="27">
        <f>IF(AND(OR(ISBLANK(OQ$9),OQ$9=0)=FALSE,OR(OQ$9='2. Protocols'!$C22,OQ$9='2. Protocols'!$E22,OQ$9='2. Protocols'!$G22)),1,0)*'4. Formulations'!$O22</f>
        <v>0</v>
      </c>
      <c r="OR23" s="27">
        <f>IF(AND(OR(ISBLANK(OR$9),OR$9=0)=FALSE,OR(OR$9='2. Protocols'!$C22,OR$9='2. Protocols'!$E22,OR$9='2. Protocols'!$G22)),1,0)*'4. Formulations'!$O22</f>
        <v>0</v>
      </c>
      <c r="OS23" s="27">
        <f>IF(AND(OR(ISBLANK(OS$9),OS$9=0)=FALSE,OR(OS$9='2. Protocols'!$C22,OS$9='2. Protocols'!$E22,OS$9='2. Protocols'!$G22)),1,0)*'4. Formulations'!$O22</f>
        <v>0</v>
      </c>
      <c r="OT23" s="27">
        <f>IF(AND(OR(ISBLANK(OT$9),OT$9=0)=FALSE,OR(OT$9='2. Protocols'!$C22,OT$9='2. Protocols'!$E22,OT$9='2. Protocols'!$G22)),1,0)*'4. Formulations'!$O22</f>
        <v>0</v>
      </c>
      <c r="OU23" s="27">
        <f>IF(AND(OR(ISBLANK(OU$9),OU$9=0)=FALSE,OR(OU$9='2. Protocols'!$C22,OU$9='2. Protocols'!$E22,OU$9='2. Protocols'!$G22)),1,0)*'4. Formulations'!$O22</f>
        <v>0</v>
      </c>
      <c r="OV23" s="27">
        <f>IF(AND(OR(ISBLANK(OV$9),OV$9=0)=FALSE,OR(OV$9='2. Protocols'!$C22,OV$9='2. Protocols'!$E22,OV$9='2. Protocols'!$G22)),1,0)*'4. Formulations'!$O22</f>
        <v>0</v>
      </c>
      <c r="OW23" s="27">
        <f>IF(AND(OR(ISBLANK(OW$9),OW$9=0)=FALSE,OR(OW$9='2. Protocols'!$C22,OW$9='2. Protocols'!$E22,OW$9='2. Protocols'!$G22)),1,0)*'4. Formulations'!$O22</f>
        <v>0</v>
      </c>
      <c r="OX23" s="27">
        <f>IF(AND(OR(ISBLANK(OX$9),OX$9=0)=FALSE,OR(OX$9='2. Protocols'!$C22,OX$9='2. Protocols'!$E22,OX$9='2. Protocols'!$G22)),1,0)*'4. Formulations'!$O22</f>
        <v>0</v>
      </c>
      <c r="OY23" s="27">
        <f>IF(AND(OR(ISBLANK(OY$9),OY$9=0)=FALSE,OR(OY$9='2. Protocols'!$C22,OY$9='2. Protocols'!$E22,OY$9='2. Protocols'!$G22)),1,0)*'4. Formulations'!$O22</f>
        <v>0</v>
      </c>
      <c r="OZ23" s="27">
        <f>IF(AND(OR(ISBLANK(OZ$9),OZ$9=0)=FALSE,OR(OZ$9='2. Protocols'!$C22,OZ$9='2. Protocols'!$E22,OZ$9='2. Protocols'!$G22)),1,0)*'4. Formulations'!$O22</f>
        <v>0</v>
      </c>
      <c r="PA23" s="27">
        <f>IF(AND(OR(ISBLANK(PA$9),PA$9=0)=FALSE,OR(PA$9='2. Protocols'!$C22,PA$9='2. Protocols'!$E22,PA$9='2. Protocols'!$G22)),1,0)*'4. Formulations'!$O22</f>
        <v>0</v>
      </c>
      <c r="PB23" s="27">
        <f>IF(AND(OR(ISBLANK(PB$9),PB$9=0)=FALSE,OR(PB$9='2. Protocols'!$C22,PB$9='2. Protocols'!$E22,PB$9='2. Protocols'!$G22)),1,0)*'4. Formulations'!$O22</f>
        <v>0</v>
      </c>
      <c r="PC23" s="27">
        <f>IF(AND(OR(ISBLANK(PC$9),PC$9=0)=FALSE,OR(PC$9='2. Protocols'!$C22,PC$9='2. Protocols'!$E22,PC$9='2. Protocols'!$G22)),1,0)*'4. Formulations'!$O22</f>
        <v>0</v>
      </c>
      <c r="PD23" s="27">
        <f>IF(AND(OR(ISBLANK(PD$9),PD$9=0)=FALSE,OR(PD$9='2. Protocols'!$C22,PD$9='2. Protocols'!$E22,PD$9='2. Protocols'!$G22)),1,0)*'4. Formulations'!$O22</f>
        <v>0</v>
      </c>
      <c r="PE23" s="27">
        <f>IF(AND(OR(ISBLANK(PE$9),PE$9=0)=FALSE,OR(PE$9='2. Protocols'!$C22,PE$9='2. Protocols'!$E22,PE$9='2. Protocols'!$G22)),1,0)*'4. Formulations'!$O22</f>
        <v>0</v>
      </c>
      <c r="PF23" s="27">
        <f>IF(AND(OR(ISBLANK(PF$9),PF$9=0)=FALSE,OR(PF$9='2. Protocols'!$C22,PF$9='2. Protocols'!$E22,PF$9='2. Protocols'!$G22)),1,0)*'4. Formulations'!$O22</f>
        <v>0</v>
      </c>
      <c r="PG23" s="27">
        <f>IF(AND(OR(ISBLANK(PG$9),PG$9=0)=FALSE,OR(PG$9='2. Protocols'!$C22,PG$9='2. Protocols'!$E22,PG$9='2. Protocols'!$G22)),1,0)*'4. Formulations'!$O22</f>
        <v>0</v>
      </c>
      <c r="PH23" s="27">
        <f>IF(AND(OR(ISBLANK(PH$9),PH$9=0)=FALSE,OR(PH$9='2. Protocols'!$C22,PH$9='2. Protocols'!$E22,PH$9='2. Protocols'!$G22)),1,0)*'4. Formulations'!$O22</f>
        <v>0</v>
      </c>
      <c r="PI23" s="27">
        <f>IF(AND(OR(ISBLANK(PI$9),PI$9=0)=FALSE,OR(PI$9='2. Protocols'!$C22,PI$9='2. Protocols'!$E22,PI$9='2. Protocols'!$G22)),1,0)*'4. Formulations'!$O22</f>
        <v>0</v>
      </c>
      <c r="PJ23" s="27">
        <f>IF(AND(OR(ISBLANK(PJ$9),PJ$9=0)=FALSE,OR(PJ$9='2. Protocols'!$C22,PJ$9='2. Protocols'!$E22,PJ$9='2. Protocols'!$G22)),1,0)*'4. Formulations'!$O22</f>
        <v>0</v>
      </c>
      <c r="PK23" s="27">
        <f>IF(AND(OR(ISBLANK(PK$9),PK$9=0)=FALSE,OR(PK$9='2. Protocols'!$C22,PK$9='2. Protocols'!$E22,PK$9='2. Protocols'!$G22)),1,0)*'4. Formulations'!$O22</f>
        <v>0</v>
      </c>
      <c r="PL23" s="27">
        <f>IF(AND(OR(ISBLANK(PL$9),PL$9=0)=FALSE,OR(PL$9='2. Protocols'!$C22,PL$9='2. Protocols'!$E22,PL$9='2. Protocols'!$G22)),1,0)*'4. Formulations'!$O22</f>
        <v>0</v>
      </c>
      <c r="PM23" s="27">
        <f>IF(AND(OR(ISBLANK(PM$9),PM$9=0)=FALSE,OR(PM$9='2. Protocols'!$C22,PM$9='2. Protocols'!$E22,PM$9='2. Protocols'!$G22)),1,0)*'4. Formulations'!$O22</f>
        <v>0</v>
      </c>
      <c r="PN23" s="27">
        <f>IF(AND(OR(ISBLANK(PN$9),PN$9=0)=FALSE,OR(PN$9='2. Protocols'!$C22,PN$9='2. Protocols'!$E22,PN$9='2. Protocols'!$G22)),1,0)*'4. Formulations'!$O22</f>
        <v>0</v>
      </c>
      <c r="PO23" s="27">
        <f>IF(AND(OR(ISBLANK(PO$9),PO$9=0)=FALSE,OR(PO$9='2. Protocols'!$C22,PO$9='2. Protocols'!$E22,PO$9='2. Protocols'!$G22)),1,0)*'4. Formulations'!$O22</f>
        <v>0</v>
      </c>
      <c r="PP23" s="27">
        <f>IF(AND(OR(ISBLANK(PP$9),PP$9=0)=FALSE,OR(PP$9='2. Protocols'!$C22,PP$9='2. Protocols'!$E22,PP$9='2. Protocols'!$G22)),1,0)*'4. Formulations'!$O22</f>
        <v>0</v>
      </c>
      <c r="PQ23" s="27">
        <f>IF(AND(OR(ISBLANK(PQ$9),PQ$9=0)=FALSE,OR(PQ$9='2. Protocols'!$C22,PQ$9='2. Protocols'!$E22,PQ$9='2. Protocols'!$G22)),1,0)*'4. Formulations'!$O22</f>
        <v>0</v>
      </c>
      <c r="PR23" s="27">
        <f>IF(AND(OR(ISBLANK(PR$9),PR$9=0)=FALSE,OR(PR$9='2. Protocols'!$C22,PR$9='2. Protocols'!$E22,PR$9='2. Protocols'!$G22)),1,0)*'4. Formulations'!$O22</f>
        <v>0</v>
      </c>
      <c r="PS23" s="27">
        <f>IF(AND(OR(ISBLANK(PS$9),PS$9=0)=FALSE,OR(PS$9='2. Protocols'!$C22,PS$9='2. Protocols'!$E22,PS$9='2. Protocols'!$G22)),1,0)*'4. Formulations'!$O22</f>
        <v>0</v>
      </c>
      <c r="PT23" s="27">
        <f>IF(AND(OR(ISBLANK(PT$9),PT$9=0)=FALSE,OR(PT$9='2. Protocols'!$C22,PT$9='2. Protocols'!$E22,PT$9='2. Protocols'!$G22)),1,0)*'4. Formulations'!$O22</f>
        <v>0</v>
      </c>
      <c r="PU23" s="27">
        <f>IF(AND(OR(ISBLANK(PU$9),PU$9=0)=FALSE,OR(PU$9='2. Protocols'!$C22,PU$9='2. Protocols'!$E22,PU$9='2. Protocols'!$G22)),1,0)*'4. Formulations'!$O22</f>
        <v>0</v>
      </c>
      <c r="PV23" s="27">
        <f>IF(AND(OR(ISBLANK(PV$9),PV$9=0)=FALSE,OR(PV$9='2. Protocols'!$C22,PV$9='2. Protocols'!$E22,PV$9='2. Protocols'!$G22)),1,0)*'4. Formulations'!$O22</f>
        <v>0</v>
      </c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P23" s="27">
        <f>IF(AND(OR(ISBLANK(QP$9),QP$9=0)=FALSE,QP$9=$DL23),1,0)*'4. Formulations'!$P22</f>
        <v>0</v>
      </c>
      <c r="QQ23" s="27">
        <f>IF(AND(OR(ISBLANK(QQ$9),QQ$9=0)=FALSE,QQ$9=$DL23),1,0)*'4. Formulations'!$P22</f>
        <v>0</v>
      </c>
      <c r="QR23" s="27">
        <f>IF(AND(OR(ISBLANK(QR$9),QR$9=0)=FALSE,QR$9=$DL23),1,0)*'4. Formulations'!$P22</f>
        <v>0</v>
      </c>
      <c r="QS23" s="27">
        <f>IF(AND(OR(ISBLANK(QS$9),QS$9=0)=FALSE,QS$9=$DL23),1,0)*'4. Formulations'!$P22</f>
        <v>0</v>
      </c>
      <c r="QT23" s="27">
        <f>IF(AND(OR(ISBLANK(QT$9),QT$9=0)=FALSE,QT$9=$DL23),1,0)*'4. Formulations'!$P22</f>
        <v>0</v>
      </c>
      <c r="QU23" s="27">
        <f>IF(AND(OR(ISBLANK(QU$9),QU$9=0)=FALSE,QU$9=$DL23),1,0)*'4. Formulations'!$P22</f>
        <v>0</v>
      </c>
      <c r="QV23" s="27">
        <f>IF(AND(OR(ISBLANK(QV$9),QV$9=0)=FALSE,QV$9=$DL23),1,0)*'4. Formulations'!$P22</f>
        <v>0</v>
      </c>
      <c r="QW23" s="27">
        <f>IF(AND(OR(ISBLANK(QW$9),QW$9=0)=FALSE,QW$9=$DL23),1,0)*'4. Formulations'!$P22</f>
        <v>0</v>
      </c>
      <c r="QX23" s="27">
        <f>IF(AND(OR(ISBLANK(QX$9),QX$9=0)=FALSE,QX$9=$DL23),1,0)*'4. Formulations'!$P22</f>
        <v>0</v>
      </c>
      <c r="QY23" s="27">
        <f>IF(AND(OR(ISBLANK(QY$9),QY$9=0)=FALSE,QY$9=$DL23),1,0)*'4. Formulations'!$P22</f>
        <v>0</v>
      </c>
      <c r="QZ23" s="27">
        <f>IF(AND(OR(ISBLANK(QZ$9),QZ$9=0)=FALSE,QZ$9=$DL23),1,0)*'4. Formulations'!$P22</f>
        <v>0</v>
      </c>
      <c r="RA23" s="27">
        <f>IF(AND(OR(ISBLANK(RA$9),RA$9=0)=FALSE,RA$9=$DL23),1,0)*'4. Formulations'!$P22</f>
        <v>0</v>
      </c>
      <c r="RB23" s="27">
        <f>IF(AND(OR(ISBLANK(RB$9),RB$9=0)=FALSE,RB$9=$DL23),1,0)*'4. Formulations'!$P22</f>
        <v>0</v>
      </c>
      <c r="RC23" s="27">
        <f>IF(AND(OR(ISBLANK(RC$9),RC$9=0)=FALSE,RC$9=$DL23),1,0)*'4. Formulations'!$P22</f>
        <v>0</v>
      </c>
      <c r="RD23" s="27">
        <f>IF(AND(OR(ISBLANK(RD$9),RD$9=0)=FALSE,RD$9=$DL23),1,0)*'4. Formulations'!$P22</f>
        <v>0</v>
      </c>
      <c r="RE23" s="27">
        <f>IF(AND(OR(ISBLANK(RE$9),RE$9=0)=FALSE,RE$9=$DL23),1,0)*'4. Formulations'!$P22</f>
        <v>0</v>
      </c>
      <c r="RF23" s="27">
        <f>IF(AND(OR(ISBLANK(RF$9),RF$9=0)=FALSE,RF$9=$DL23),1,0)*'4. Formulations'!$P22</f>
        <v>0</v>
      </c>
      <c r="RG23" s="27"/>
      <c r="RH23" s="27"/>
      <c r="RI23" s="27"/>
      <c r="RK23" s="27">
        <f>IF(AND(OR(ISBLANK(RK$9),RK$9=0)=FALSE,SUM($QP23:$RF23)&gt;0,RK$9='2. Protocols'!$G22),1,0)*'4. Formulations'!$P22</f>
        <v>0</v>
      </c>
      <c r="RL23" s="27">
        <f>IF(AND(OR(ISBLANK(RL$9),RL$9=0)=FALSE,SUM($QP23:$RF23)&gt;0,RL$9='2. Protocols'!$G22),1,0)*'4. Formulations'!$P22</f>
        <v>0</v>
      </c>
      <c r="RM23" s="27">
        <f>IF(AND(OR(ISBLANK(RM$9),RM$9=0)=FALSE,SUM($QP23:$RF23)&gt;0,RM$9='2. Protocols'!$G22),1,0)*'4. Formulations'!$P22</f>
        <v>0</v>
      </c>
      <c r="RN23" s="27">
        <f>IF(AND(OR(ISBLANK(RN$9),RN$9=0)=FALSE,SUM($QP23:$RF23)&gt;0,RN$9='2. Protocols'!$G22),1,0)*'4. Formulations'!$P22</f>
        <v>0</v>
      </c>
      <c r="RO23" s="27">
        <f>IF(AND(OR(ISBLANK(RO$9),RO$9=0)=FALSE,SUM($QP23:$RF23)&gt;0,RO$9='2. Protocols'!$G22),1,0)*'4. Formulations'!$P22</f>
        <v>0</v>
      </c>
      <c r="RP23" s="27">
        <f>IF(AND(OR(ISBLANK(RP$9),RP$9=0)=FALSE,SUM($QP23:$RF23)&gt;0,RP$9='2. Protocols'!$G22),1,0)*'4. Formulations'!$P22</f>
        <v>0</v>
      </c>
      <c r="RQ23" s="27">
        <f>IF(AND(OR(ISBLANK(RQ$9),RQ$9=0)=FALSE,SUM($QP23:$RF23)&gt;0,RQ$9='2. Protocols'!$G22),1,0)*'4. Formulations'!$P22</f>
        <v>0</v>
      </c>
      <c r="RR23" s="27">
        <f>IF(AND(OR(ISBLANK(RR$9),RR$9=0)=FALSE,SUM($QP23:$RF23)&gt;0,RR$9='2. Protocols'!$G22),1,0)*'4. Formulations'!$P22</f>
        <v>0</v>
      </c>
      <c r="RS23" s="27">
        <f>IF(AND(OR(ISBLANK(RS$9),RS$9=0)=FALSE,SUM($QP23:$RF23)&gt;0,RS$9='2. Protocols'!$G22),1,0)*'4. Formulations'!$P22</f>
        <v>0</v>
      </c>
      <c r="RT23" s="27">
        <f>IF(AND(OR(ISBLANK(RT$9),RT$9=0)=FALSE,SUM($QP23:$RF23)&gt;0,RT$9='2. Protocols'!$G22),1,0)*'4. Formulations'!$P22</f>
        <v>0</v>
      </c>
      <c r="RU23" s="27">
        <f>IF(AND(OR(ISBLANK(RU$9),RU$9=0)=FALSE,SUM($QP23:$RF23)&gt;0,RU$9='2. Protocols'!$G22),1,0)*'4. Formulations'!$P22</f>
        <v>0</v>
      </c>
      <c r="RV23" s="27">
        <f>IF(AND(OR(ISBLANK(RV$9),RV$9=0)=FALSE,SUM($QP23:$RF23)&gt;0,RV$9='2. Protocols'!$G22),1,0)*'4. Formulations'!$P22</f>
        <v>0</v>
      </c>
      <c r="RW23" s="27">
        <f>IF(AND(OR(ISBLANK(RW$9),RW$9=0)=FALSE,SUM($QP23:$RF23)&gt;0,RW$9='2. Protocols'!$G22),1,0)*'4. Formulations'!$P22</f>
        <v>0</v>
      </c>
      <c r="RX23" s="27">
        <f>IF(AND(OR(ISBLANK(RX$9),RX$9=0)=FALSE,SUM($QP23:$RF23)&gt;0,RX$9='2. Protocols'!$G22),1,0)*'4. Formulations'!$P22</f>
        <v>0</v>
      </c>
      <c r="RY23" s="27">
        <f>IF(AND(OR(ISBLANK(RY$9),RY$9=0)=FALSE,SUM($QP23:$RF23)&gt;0,RY$9='2. Protocols'!$G22),1,0)*'4. Formulations'!$P22</f>
        <v>0</v>
      </c>
      <c r="RZ23" s="27">
        <f>IF(AND(OR(ISBLANK(RZ$9),RZ$9=0)=FALSE,SUM($QP23:$RF23)&gt;0,RZ$9='2. Protocols'!$G22),1,0)*'4. Formulations'!$P22</f>
        <v>0</v>
      </c>
      <c r="SA23" s="27">
        <f>IF(AND(OR(ISBLANK(SA$9),SA$9=0)=FALSE,SUM($QP23:$RF23)&gt;0,SA$9='2. Protocols'!$G22),1,0)*'4. Formulations'!$P22</f>
        <v>0</v>
      </c>
      <c r="SB23" s="27">
        <f>IF(AND(OR(ISBLANK(SB$9),SB$9=0)=FALSE,SUM($QP23:$RF23)&gt;0,SB$9='2. Protocols'!$G22),1,0)*'4. Formulations'!$P22</f>
        <v>0</v>
      </c>
      <c r="SC23" s="27">
        <f>IF(AND(OR(ISBLANK(SC$9),SC$9=0)=FALSE,SUM($QP23:$RF23)&gt;0,SC$9='2. Protocols'!$G22),1,0)*'4. Formulations'!$P22</f>
        <v>0</v>
      </c>
      <c r="SD23" s="27">
        <f>IF(AND(OR(ISBLANK(SD$9),SD$9=0)=FALSE,SUM($QP23:$RF23)&gt;0,SD$9='2. Protocols'!$G22),1,0)*'4. Formulations'!$P22</f>
        <v>0</v>
      </c>
      <c r="SE23" s="27">
        <f>IF(AND(OR(ISBLANK(SE$9),SE$9=0)=FALSE,SUM($QP23:$RF23)&gt;0,SE$9='2. Protocols'!$G22),1,0)*'4. Formulations'!$P22</f>
        <v>0</v>
      </c>
      <c r="SF23" s="27">
        <f>IF(AND(OR(ISBLANK(SF$9),SF$9=0)=FALSE,SUM($QP23:$RF23)&gt;0,SF$9='2. Protocols'!$G22),1,0)*'4. Formulations'!$P22</f>
        <v>0</v>
      </c>
      <c r="SG23" s="27">
        <f>IF(AND(OR(ISBLANK(SG$9),SG$9=0)=FALSE,SUM($QP23:$RF23)&gt;0,SG$9='2. Protocols'!$G22),1,0)*'4. Formulations'!$P22</f>
        <v>0</v>
      </c>
      <c r="SH23" s="27">
        <f>IF(AND(OR(ISBLANK(SH$9),SH$9=0)=FALSE,SUM($QP23:$RF23)&gt;0,SH$9='2. Protocols'!$G22),1,0)*'4. Formulations'!$P22</f>
        <v>0</v>
      </c>
      <c r="SI23" s="27">
        <f>IF(AND(OR(ISBLANK(SI$9),SI$9=0)=FALSE,SUM($QP23:$RF23)&gt;0,SI$9='2. Protocols'!$G22),1,0)*'4. Formulations'!$P22</f>
        <v>0</v>
      </c>
      <c r="SJ23" s="27">
        <f>IF(AND(OR(ISBLANK(SJ$9),SJ$9=0)=FALSE,SUM($QP23:$RF23)&gt;0,SJ$9='2. Protocols'!$G22),1,0)*'4. Formulations'!$P22</f>
        <v>0</v>
      </c>
      <c r="SK23" s="27">
        <f>IF(AND(OR(ISBLANK(SK$9),SK$9=0)=FALSE,SUM($QP23:$RF23)&gt;0,SK$9='2. Protocols'!$G22),1,0)*'4. Formulations'!$P22</f>
        <v>0</v>
      </c>
      <c r="SL23" s="27">
        <f>IF(AND(OR(ISBLANK(SL$9),SL$9=0)=FALSE,SUM($QP23:$RF23)&gt;0,SL$9='2. Protocols'!$G22),1,0)*'4. Formulations'!$P22</f>
        <v>0</v>
      </c>
      <c r="SM23" s="27">
        <f>IF(AND(OR(ISBLANK(SM$9),SM$9=0)=FALSE,SUM($QP23:$RF23)&gt;0,SM$9='2. Protocols'!$G22),1,0)*'4. Formulations'!$P22</f>
        <v>0</v>
      </c>
      <c r="SN23" s="27">
        <f>IF(AND(OR(ISBLANK(SN$9),SN$9=0)=FALSE,SUM($QP23:$RF23)&gt;0,SN$9='2. Protocols'!$G22),1,0)*'4. Formulations'!$P22</f>
        <v>0</v>
      </c>
      <c r="SO23" s="27">
        <f>IF(AND(OR(ISBLANK(SO$9),SO$9=0)=FALSE,SUM($QP23:$RF23)&gt;0,SO$9='2. Protocols'!$G22),1,0)*'4. Formulations'!$P22</f>
        <v>0</v>
      </c>
      <c r="SP23" s="27">
        <f>IF(AND(OR(ISBLANK(SP$9),SP$9=0)=FALSE,SUM($QP23:$RF23)&gt;0,SP$9='2. Protocols'!$G22),1,0)*'4. Formulations'!$P22</f>
        <v>0</v>
      </c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J23" s="27">
        <f>IF(AND(OR(ISBLANK(TJ$9),TJ$9=0)=FALSE,TJ$9=$DM23),1,0)*'4. Formulations'!$Q22</f>
        <v>0</v>
      </c>
      <c r="TK23" s="27">
        <f>IF(AND(OR(ISBLANK(TK$9),TK$9=0)=FALSE,TK$9=$DM23),1,0)*'4. Formulations'!$Q22</f>
        <v>0</v>
      </c>
      <c r="TL23" s="27">
        <f>IF(AND(OR(ISBLANK(TL$9),TL$9=0)=FALSE,TL$9=$DM23),1,0)*'4. Formulations'!$Q22</f>
        <v>0</v>
      </c>
      <c r="TM23" s="27">
        <f>IF(AND(OR(ISBLANK(TM$9),TM$9=0)=FALSE,TM$9=$DM23),1,0)*'4. Formulations'!$Q22</f>
        <v>0</v>
      </c>
      <c r="TN23" s="27">
        <f>IF(AND(OR(ISBLANK(TN$9),TN$9=0)=FALSE,TN$9=$DM23),1,0)*'4. Formulations'!$Q22</f>
        <v>0</v>
      </c>
      <c r="TO23" s="27">
        <f>IF(AND(OR(ISBLANK(TO$9),TO$9=0)=FALSE,TO$9=$DM23),1,0)*'4. Formulations'!$Q22</f>
        <v>0</v>
      </c>
      <c r="TP23" s="27">
        <f>IF(AND(OR(ISBLANK(TP$9),TP$9=0)=FALSE,TP$9=$DM23),1,0)*'4. Formulations'!$Q22</f>
        <v>0</v>
      </c>
      <c r="TQ23" s="27">
        <f>IF(AND(OR(ISBLANK(TQ$9),TQ$9=0)=FALSE,TQ$9=$DM23),1,0)*'4. Formulations'!$Q22</f>
        <v>0</v>
      </c>
      <c r="TR23" s="27">
        <f>IF(AND(OR(ISBLANK(TR$9),TR$9=0)=FALSE,TR$9=$DM23),1,0)*'4. Formulations'!$Q22</f>
        <v>0</v>
      </c>
      <c r="TS23" s="27">
        <f>IF(AND(OR(ISBLANK(TS$9),TS$9=0)=FALSE,TS$9=$DM23),1,0)*'4. Formulations'!$Q22</f>
        <v>0</v>
      </c>
      <c r="TT23" s="27">
        <f>IF(AND(OR(ISBLANK(TT$9),TT$9=0)=FALSE,TT$9=$DM23),1,0)*'4. Formulations'!$Q22</f>
        <v>0</v>
      </c>
      <c r="TU23" s="27">
        <f>IF(AND(OR(ISBLANK(TU$9),TU$9=0)=FALSE,TU$9=$DM23),1,0)*'4. Formulations'!$Q22</f>
        <v>0</v>
      </c>
      <c r="TV23" s="27">
        <f>IF(AND(OR(ISBLANK(TV$9),TV$9=0)=FALSE,TV$9=$DM23),1,0)*'4. Formulations'!$Q22</f>
        <v>0</v>
      </c>
      <c r="TW23" s="27">
        <f>IF(AND(OR(ISBLANK(TW$9),TW$9=0)=FALSE,TW$9=$DM23),1,0)*'4. Formulations'!$Q22</f>
        <v>0</v>
      </c>
      <c r="TX23" s="27">
        <f>IF(AND(OR(ISBLANK(TX$9),TX$9=0)=FALSE,TX$9=$DM23),1,0)*'4. Formulations'!$Q22</f>
        <v>0</v>
      </c>
      <c r="TY23" s="27">
        <f>IF(AND(OR(ISBLANK(TY$9),TY$9=0)=FALSE,TY$9=$DM23),1,0)*'4. Formulations'!$Q22</f>
        <v>0</v>
      </c>
      <c r="TZ23" s="27">
        <f>IF(AND(OR(ISBLANK(TZ$9),TZ$9=0)=FALSE,TZ$9=$DM23),1,0)*'4. Formulations'!$Q22</f>
        <v>0</v>
      </c>
      <c r="UA23" s="27"/>
      <c r="UB23" s="27"/>
      <c r="UC23" s="27"/>
    </row>
    <row r="24" spans="2:549" ht="15" hidden="1" outlineLevel="1" x14ac:dyDescent="0.25">
      <c r="B24" s="2"/>
      <c r="C24" s="75" t="str">
        <f>IF('2. Protocols'!C23&amp;"+"&amp;'2. Protocols'!E23&amp;"+"&amp;'2. Protocols'!G23="++","",'2. Protocols'!C23&amp;"+"&amp;'2. Protocols'!E23&amp;"+"&amp;'2. Protocols'!G23)</f>
        <v/>
      </c>
      <c r="D24" s="7"/>
      <c r="E24" s="8"/>
      <c r="G24" s="72" t="e">
        <f>'2. Protocols'!J23*'1. General Inputs'!$J$13</f>
        <v>#VALUE!</v>
      </c>
      <c r="H24" s="72" t="e">
        <f>MAX(G24*(1+'1. General Inputs'!$AW$23+HLOOKUP(H$7,'1. General Inputs'!$AW$17:$AY$19,ROWS('1. General Inputs'!$AU$17:$AU$19),0))+(CHOOSE(H$7,'1. General Inputs'!$J$15,'1. General Inputs'!$L$15,'1. General Inputs'!$N$15)/12)*CHOOSE(H$7,'2. Protocols'!$K23,'2. Protocols'!$L23,'2. Protocols'!$M23)+'3. ARV Substitutions'!L49,0)</f>
        <v>#VALUE!</v>
      </c>
      <c r="I24" s="72" t="e">
        <f>MAX(H24*(1+'1. General Inputs'!$AW$23+HLOOKUP(I$7,'1. General Inputs'!$AW$17:$AY$19,ROWS('1. General Inputs'!$AU$17:$AU$19),0))+(CHOOSE(I$7,'1. General Inputs'!$J$15,'1. General Inputs'!$L$15,'1. General Inputs'!$N$15)/12)*CHOOSE(I$7,'2. Protocols'!$K23,'2. Protocols'!$L23,'2. Protocols'!$M23)+'3. ARV Substitutions'!M49,0)</f>
        <v>#VALUE!</v>
      </c>
      <c r="J24" s="72" t="e">
        <f>MAX(I24*(1+'1. General Inputs'!$AW$23+HLOOKUP(J$7,'1. General Inputs'!$AW$17:$AY$19,ROWS('1. General Inputs'!$AU$17:$AU$19),0))+(CHOOSE(J$7,'1. General Inputs'!$J$15,'1. General Inputs'!$L$15,'1. General Inputs'!$N$15)/12)*CHOOSE(J$7,'2. Protocols'!$K23,'2. Protocols'!$L23,'2. Protocols'!$M23)+'3. ARV Substitutions'!N49,0)</f>
        <v>#VALUE!</v>
      </c>
      <c r="K24" s="72" t="e">
        <f>MAX(J24*(1+'1. General Inputs'!$AW$23+HLOOKUP(K$7,'1. General Inputs'!$AW$17:$AY$19,ROWS('1. General Inputs'!$AU$17:$AU$19),0))+(CHOOSE(K$7,'1. General Inputs'!$J$15,'1. General Inputs'!$L$15,'1. General Inputs'!$N$15)/12)*CHOOSE(K$7,'2. Protocols'!$K23,'2. Protocols'!$L23,'2. Protocols'!$M23)+'3. ARV Substitutions'!O49,0)</f>
        <v>#VALUE!</v>
      </c>
      <c r="L24" s="72" t="e">
        <f>MAX(K24*(1+'1. General Inputs'!$AW$23+HLOOKUP(L$7,'1. General Inputs'!$AW$17:$AY$19,ROWS('1. General Inputs'!$AU$17:$AU$19),0))+(CHOOSE(L$7,'1. General Inputs'!$J$15,'1. General Inputs'!$L$15,'1. General Inputs'!$N$15)/12)*CHOOSE(L$7,'2. Protocols'!$K23,'2. Protocols'!$L23,'2. Protocols'!$M23)+'3. ARV Substitutions'!P49,0)</f>
        <v>#VALUE!</v>
      </c>
      <c r="M24" s="72" t="e">
        <f>MAX(L24*(1+'1. General Inputs'!$AW$23+HLOOKUP(M$7,'1. General Inputs'!$AW$17:$AY$19,ROWS('1. General Inputs'!$AU$17:$AU$19),0))+(CHOOSE(M$7,'1. General Inputs'!$J$15,'1. General Inputs'!$L$15,'1. General Inputs'!$N$15)/12)*CHOOSE(M$7,'2. Protocols'!$K23,'2. Protocols'!$L23,'2. Protocols'!$M23)+'3. ARV Substitutions'!Q49,0)</f>
        <v>#VALUE!</v>
      </c>
      <c r="N24" s="72" t="e">
        <f>MAX(M24*(1+'1. General Inputs'!$AW$23+HLOOKUP(N$7,'1. General Inputs'!$AW$17:$AY$19,ROWS('1. General Inputs'!$AU$17:$AU$19),0))+(CHOOSE(N$7,'1. General Inputs'!$J$15,'1. General Inputs'!$L$15,'1. General Inputs'!$N$15)/12)*CHOOSE(N$7,'2. Protocols'!$K23,'2. Protocols'!$L23,'2. Protocols'!$M23)+'3. ARV Substitutions'!R49,0)</f>
        <v>#VALUE!</v>
      </c>
      <c r="O24" s="72" t="e">
        <f>MAX(N24*(1+'1. General Inputs'!$AW$23+HLOOKUP(O$7,'1. General Inputs'!$AW$17:$AY$19,ROWS('1. General Inputs'!$AU$17:$AU$19),0))+(CHOOSE(O$7,'1. General Inputs'!$J$15,'1. General Inputs'!$L$15,'1. General Inputs'!$N$15)/12)*CHOOSE(O$7,'2. Protocols'!$K23,'2. Protocols'!$L23,'2. Protocols'!$M23)+'3. ARV Substitutions'!S49,0)</f>
        <v>#VALUE!</v>
      </c>
      <c r="P24" s="72" t="e">
        <f>MAX(O24*(1+'1. General Inputs'!$AW$23+HLOOKUP(P$7,'1. General Inputs'!$AW$17:$AY$19,ROWS('1. General Inputs'!$AU$17:$AU$19),0))+(CHOOSE(P$7,'1. General Inputs'!$J$15,'1. General Inputs'!$L$15,'1. General Inputs'!$N$15)/12)*CHOOSE(P$7,'2. Protocols'!$K23,'2. Protocols'!$L23,'2. Protocols'!$M23)+'3. ARV Substitutions'!T49,0)</f>
        <v>#VALUE!</v>
      </c>
      <c r="Q24" s="72" t="e">
        <f>MAX(P24*(1+'1. General Inputs'!$AW$23+HLOOKUP(Q$7,'1. General Inputs'!$AW$17:$AY$19,ROWS('1. General Inputs'!$AU$17:$AU$19),0))+(CHOOSE(Q$7,'1. General Inputs'!$J$15,'1. General Inputs'!$L$15,'1. General Inputs'!$N$15)/12)*CHOOSE(Q$7,'2. Protocols'!$K23,'2. Protocols'!$L23,'2. Protocols'!$M23)+'3. ARV Substitutions'!U49,0)</f>
        <v>#VALUE!</v>
      </c>
      <c r="R24" s="72" t="e">
        <f>MAX(Q24*(1+'1. General Inputs'!$AW$23+HLOOKUP(R$7,'1. General Inputs'!$AW$17:$AY$19,ROWS('1. General Inputs'!$AU$17:$AU$19),0))+(CHOOSE(R$7,'1. General Inputs'!$J$15,'1. General Inputs'!$L$15,'1. General Inputs'!$N$15)/12)*CHOOSE(R$7,'2. Protocols'!$K23,'2. Protocols'!$L23,'2. Protocols'!$M23)+'3. ARV Substitutions'!V49,0)</f>
        <v>#VALUE!</v>
      </c>
      <c r="S24" s="72" t="e">
        <f>MAX(R24*(1+'1. General Inputs'!$AW$23+HLOOKUP(S$7,'1. General Inputs'!$AW$17:$AY$19,ROWS('1. General Inputs'!$AU$17:$AU$19),0))+(CHOOSE(S$7,'1. General Inputs'!$J$15,'1. General Inputs'!$L$15,'1. General Inputs'!$N$15)/12)*CHOOSE(S$7,'2. Protocols'!$K23,'2. Protocols'!$L23,'2. Protocols'!$M23)+'3. ARV Substitutions'!W49,0)</f>
        <v>#VALUE!</v>
      </c>
      <c r="T24" s="72" t="e">
        <f>MAX(S24*(1+'1. General Inputs'!$AW$23+HLOOKUP(T$7,'1. General Inputs'!$AW$17:$AY$19,ROWS('1. General Inputs'!$AU$17:$AU$19),0))+(CHOOSE(T$7,'1. General Inputs'!$J$15,'1. General Inputs'!$L$15,'1. General Inputs'!$N$15)/12)*CHOOSE(T$7,'2. Protocols'!$K23,'2. Protocols'!$L23,'2. Protocols'!$M23)+'3. ARV Substitutions'!X49,0)</f>
        <v>#VALUE!</v>
      </c>
      <c r="U24" s="72" t="e">
        <f>MAX(T24*(1+'1. General Inputs'!$AW$23+HLOOKUP(U$7,'1. General Inputs'!$AW$17:$AY$19,ROWS('1. General Inputs'!$AU$17:$AU$19),0))+(CHOOSE(U$7,'1. General Inputs'!$J$15,'1. General Inputs'!$L$15,'1. General Inputs'!$N$15)/12)*CHOOSE(U$7,'2. Protocols'!$K23,'2. Protocols'!$L23,'2. Protocols'!$M23)+'3. ARV Substitutions'!Y49,0)</f>
        <v>#VALUE!</v>
      </c>
      <c r="V24" s="72" t="e">
        <f>MAX(U24*(1+'1. General Inputs'!$AW$23+HLOOKUP(V$7,'1. General Inputs'!$AW$17:$AY$19,ROWS('1. General Inputs'!$AU$17:$AU$19),0))+(CHOOSE(V$7,'1. General Inputs'!$J$15,'1. General Inputs'!$L$15,'1. General Inputs'!$N$15)/12)*CHOOSE(V$7,'2. Protocols'!$K23,'2. Protocols'!$L23,'2. Protocols'!$M23)+'3. ARV Substitutions'!Z49,0)</f>
        <v>#VALUE!</v>
      </c>
      <c r="W24" s="72" t="e">
        <f>MAX(V24*(1+'1. General Inputs'!$AW$23+HLOOKUP(W$7,'1. General Inputs'!$AW$17:$AY$19,ROWS('1. General Inputs'!$AU$17:$AU$19),0))+(CHOOSE(W$7,'1. General Inputs'!$J$15,'1. General Inputs'!$L$15,'1. General Inputs'!$N$15)/12)*CHOOSE(W$7,'2. Protocols'!$K23,'2. Protocols'!$L23,'2. Protocols'!$M23)+'3. ARV Substitutions'!AA49,0)</f>
        <v>#VALUE!</v>
      </c>
      <c r="X24" s="72" t="e">
        <f>MAX(W24*(1+'1. General Inputs'!$AW$23+HLOOKUP(X$7,'1. General Inputs'!$AW$17:$AY$19,ROWS('1. General Inputs'!$AU$17:$AU$19),0))+(CHOOSE(X$7,'1. General Inputs'!$J$15,'1. General Inputs'!$L$15,'1. General Inputs'!$N$15)/12)*CHOOSE(X$7,'2. Protocols'!$K23,'2. Protocols'!$L23,'2. Protocols'!$M23)+'3. ARV Substitutions'!AB49,0)</f>
        <v>#VALUE!</v>
      </c>
      <c r="Y24" s="72" t="e">
        <f>MAX(X24*(1+'1. General Inputs'!$AW$23+HLOOKUP(Y$7,'1. General Inputs'!$AW$17:$AY$19,ROWS('1. General Inputs'!$AU$17:$AU$19),0))+(CHOOSE(Y$7,'1. General Inputs'!$J$15,'1. General Inputs'!$L$15,'1. General Inputs'!$N$15)/12)*CHOOSE(Y$7,'2. Protocols'!$K23,'2. Protocols'!$L23,'2. Protocols'!$M23)+'3. ARV Substitutions'!AC49,0)</f>
        <v>#VALUE!</v>
      </c>
      <c r="Z24" s="72" t="e">
        <f>MAX(Y24*(1+'1. General Inputs'!$AW$23+HLOOKUP(Z$7,'1. General Inputs'!$AW$17:$AY$19,ROWS('1. General Inputs'!$AU$17:$AU$19),0))+(CHOOSE(Z$7,'1. General Inputs'!$J$15,'1. General Inputs'!$L$15,'1. General Inputs'!$N$15)/12)*CHOOSE(Z$7,'2. Protocols'!$K23,'2. Protocols'!$L23,'2. Protocols'!$M23)+'3. ARV Substitutions'!AD49,0)</f>
        <v>#VALUE!</v>
      </c>
      <c r="AA24" s="72" t="e">
        <f>MAX(Z24*(1+'1. General Inputs'!$AW$23+HLOOKUP(AA$7,'1. General Inputs'!$AW$17:$AY$19,ROWS('1. General Inputs'!$AU$17:$AU$19),0))+(CHOOSE(AA$7,'1. General Inputs'!$J$15,'1. General Inputs'!$L$15,'1. General Inputs'!$N$15)/12)*CHOOSE(AA$7,'2. Protocols'!$K23,'2. Protocols'!$L23,'2. Protocols'!$M23)+'3. ARV Substitutions'!AE49,0)</f>
        <v>#VALUE!</v>
      </c>
      <c r="AB24" s="72" t="e">
        <f>MAX(AA24*(1+'1. General Inputs'!$AW$23+HLOOKUP(AB$7,'1. General Inputs'!$AW$17:$AY$19,ROWS('1. General Inputs'!$AU$17:$AU$19),0))+(CHOOSE(AB$7,'1. General Inputs'!$J$15,'1. General Inputs'!$L$15,'1. General Inputs'!$N$15)/12)*CHOOSE(AB$7,'2. Protocols'!$K23,'2. Protocols'!$L23,'2. Protocols'!$M23)+'3. ARV Substitutions'!AF49,0)</f>
        <v>#VALUE!</v>
      </c>
      <c r="AC24" s="72" t="e">
        <f>MAX(AB24*(1+'1. General Inputs'!$AW$23+HLOOKUP(AC$7,'1. General Inputs'!$AW$17:$AY$19,ROWS('1. General Inputs'!$AU$17:$AU$19),0))+(CHOOSE(AC$7,'1. General Inputs'!$J$15,'1. General Inputs'!$L$15,'1. General Inputs'!$N$15)/12)*CHOOSE(AC$7,'2. Protocols'!$K23,'2. Protocols'!$L23,'2. Protocols'!$M23)+'3. ARV Substitutions'!AG49,0)</f>
        <v>#VALUE!</v>
      </c>
      <c r="AD24" s="72" t="e">
        <f>MAX(AC24*(1+'1. General Inputs'!$AW$23+HLOOKUP(AD$7,'1. General Inputs'!$AW$17:$AY$19,ROWS('1. General Inputs'!$AU$17:$AU$19),0))+(CHOOSE(AD$7,'1. General Inputs'!$J$15,'1. General Inputs'!$L$15,'1. General Inputs'!$N$15)/12)*CHOOSE(AD$7,'2. Protocols'!$K23,'2. Protocols'!$L23,'2. Protocols'!$M23)+'3. ARV Substitutions'!AH49,0)</f>
        <v>#VALUE!</v>
      </c>
      <c r="AE24" s="72" t="e">
        <f>MAX(AD24*(1+'1. General Inputs'!$AW$23+HLOOKUP(AE$7,'1. General Inputs'!$AW$17:$AY$19,ROWS('1. General Inputs'!$AU$17:$AU$19),0))+(CHOOSE(AE$7,'1. General Inputs'!$J$15,'1. General Inputs'!$L$15,'1. General Inputs'!$N$15)/12)*CHOOSE(AE$7,'2. Protocols'!$K23,'2. Protocols'!$L23,'2. Protocols'!$M23)+'3. ARV Substitutions'!AI49,0)</f>
        <v>#VALUE!</v>
      </c>
      <c r="AF24" s="72" t="e">
        <f>MAX(AE24*(1+'1. General Inputs'!$AW$23+HLOOKUP(AF$7,'1. General Inputs'!$AW$17:$AY$19,ROWS('1. General Inputs'!$AU$17:$AU$19),0))+(CHOOSE(AF$7,'1. General Inputs'!$J$15,'1. General Inputs'!$L$15,'1. General Inputs'!$N$15)/12)*CHOOSE(AF$7,'2. Protocols'!$K23,'2. Protocols'!$L23,'2. Protocols'!$M23)+'3. ARV Substitutions'!AJ49,0)</f>
        <v>#VALUE!</v>
      </c>
      <c r="AG24" s="72" t="e">
        <f>MAX(AF24*(1+'1. General Inputs'!$AW$23+HLOOKUP(AG$7,'1. General Inputs'!$AW$17:$AY$19,ROWS('1. General Inputs'!$AU$17:$AU$19),0))+(CHOOSE(AG$7,'1. General Inputs'!$J$15,'1. General Inputs'!$L$15,'1. General Inputs'!$N$15)/12)*CHOOSE(AG$7,'2. Protocols'!$K23,'2. Protocols'!$L23,'2. Protocols'!$M23)+'3. ARV Substitutions'!AK49,0)</f>
        <v>#VALUE!</v>
      </c>
      <c r="AH24" s="72" t="e">
        <f>MAX(AG24*(1+'1. General Inputs'!$AW$23+HLOOKUP(AH$7,'1. General Inputs'!$AW$17:$AY$19,ROWS('1. General Inputs'!$AU$17:$AU$19),0))+(CHOOSE(AH$7,'1. General Inputs'!$J$15,'1. General Inputs'!$L$15,'1. General Inputs'!$N$15)/12)*CHOOSE(AH$7,'2. Protocols'!$K23,'2. Protocols'!$L23,'2. Protocols'!$M23)+'3. ARV Substitutions'!AL49,0)</f>
        <v>#VALUE!</v>
      </c>
      <c r="AI24" s="72" t="e">
        <f>MAX(AH24*(1+'1. General Inputs'!$AW$23+HLOOKUP(AI$7,'1. General Inputs'!$AW$17:$AY$19,ROWS('1. General Inputs'!$AU$17:$AU$19),0))+(CHOOSE(AI$7,'1. General Inputs'!$J$15,'1. General Inputs'!$L$15,'1. General Inputs'!$N$15)/12)*CHOOSE(AI$7,'2. Protocols'!$K23,'2. Protocols'!$L23,'2. Protocols'!$M23)+'3. ARV Substitutions'!AM49,0)</f>
        <v>#VALUE!</v>
      </c>
      <c r="AJ24" s="72" t="e">
        <f>MAX(AI24*(1+'1. General Inputs'!$AW$23+HLOOKUP(AJ$7,'1. General Inputs'!$AW$17:$AY$19,ROWS('1. General Inputs'!$AU$17:$AU$19),0))+(CHOOSE(AJ$7,'1. General Inputs'!$J$15,'1. General Inputs'!$L$15,'1. General Inputs'!$N$15)/12)*CHOOSE(AJ$7,'2. Protocols'!$K23,'2. Protocols'!$L23,'2. Protocols'!$M23)+'3. ARV Substitutions'!AN49,0)</f>
        <v>#VALUE!</v>
      </c>
      <c r="AK24" s="72" t="e">
        <f>MAX(AJ24*(1+'1. General Inputs'!$AW$23+HLOOKUP(AK$7,'1. General Inputs'!$AW$17:$AY$19,ROWS('1. General Inputs'!$AU$17:$AU$19),0))+(CHOOSE(AK$7,'1. General Inputs'!$J$15,'1. General Inputs'!$L$15,'1. General Inputs'!$N$15)/12)*CHOOSE(AK$7,'2. Protocols'!$K23,'2. Protocols'!$L23,'2. Protocols'!$M23)+'3. ARV Substitutions'!AO49,0)</f>
        <v>#VALUE!</v>
      </c>
      <c r="AL24" s="72" t="e">
        <f>MAX(AK24*(1+'1. General Inputs'!$AW$23+HLOOKUP(AL$7,'1. General Inputs'!$AW$17:$AY$19,ROWS('1. General Inputs'!$AU$17:$AU$19),0))+(CHOOSE(AL$7,'1. General Inputs'!$J$15,'1. General Inputs'!$L$15,'1. General Inputs'!$N$15)/12)*CHOOSE(AL$7,'2. Protocols'!$K23,'2. Protocols'!$L23,'2. Protocols'!$M23)+'3. ARV Substitutions'!AP49,0)</f>
        <v>#VALUE!</v>
      </c>
      <c r="AM24" s="72" t="e">
        <f>MAX(AL24*(1+'1. General Inputs'!$AW$23+HLOOKUP(AM$7,'1. General Inputs'!$AW$17:$AY$19,ROWS('1. General Inputs'!$AU$17:$AU$19),0))+(CHOOSE(AM$7,'1. General Inputs'!$J$15,'1. General Inputs'!$L$15,'1. General Inputs'!$N$15)/12)*CHOOSE(AM$7,'2. Protocols'!$K23,'2. Protocols'!$L23,'2. Protocols'!$M23)+'3. ARV Substitutions'!AQ49,0)</f>
        <v>#VALUE!</v>
      </c>
      <c r="AN24" s="72" t="e">
        <f>MAX(AM24*(1+'1. General Inputs'!$AW$23+HLOOKUP(AN$7,'1. General Inputs'!$AW$17:$AY$19,ROWS('1. General Inputs'!$AU$17:$AU$19),0))+(CHOOSE(AN$7,'1. General Inputs'!$J$15,'1. General Inputs'!$L$15,'1. General Inputs'!$N$15)/12)*CHOOSE(AN$7,'2. Protocols'!$K23,'2. Protocols'!$L23,'2. Protocols'!$M23)+'3. ARV Substitutions'!AR49,0)</f>
        <v>#VALUE!</v>
      </c>
      <c r="AO24" s="72" t="e">
        <f>MAX(AN24*(1+'1. General Inputs'!$AW$23+HLOOKUP(AO$7,'1. General Inputs'!$AW$17:$AY$19,ROWS('1. General Inputs'!$AU$17:$AU$19),0))+(CHOOSE(AO$7,'1. General Inputs'!$J$15,'1. General Inputs'!$L$15,'1. General Inputs'!$N$15)/12)*CHOOSE(AO$7,'2. Protocols'!$K23,'2. Protocols'!$L23,'2. Protocols'!$M23)+'3. ARV Substitutions'!AS49,0)</f>
        <v>#VALUE!</v>
      </c>
      <c r="AP24" s="72" t="e">
        <f>MAX(AO24*(1+'1. General Inputs'!$AW$23+HLOOKUP(AP$7,'1. General Inputs'!$AW$17:$AY$19,ROWS('1. General Inputs'!$AU$17:$AU$19),0))+(CHOOSE(AP$7,'1. General Inputs'!$J$15,'1. General Inputs'!$L$15,'1. General Inputs'!$N$15)/12)*CHOOSE(AP$7,'2. Protocols'!$K23,'2. Protocols'!$L23,'2. Protocols'!$M23)+'3. ARV Substitutions'!AT49,0)</f>
        <v>#VALUE!</v>
      </c>
      <c r="AQ24" s="72" t="e">
        <f>MAX(AP24*(1+'1. General Inputs'!$AW$23+HLOOKUP(AQ$7,'1. General Inputs'!$AW$17:$AY$19,ROWS('1. General Inputs'!$AU$17:$AU$19),0))+(CHOOSE(AQ$7,'1. General Inputs'!$J$15,'1. General Inputs'!$L$15,'1. General Inputs'!$N$15)/12)*CHOOSE(AQ$7,'2. Protocols'!$K23,'2. Protocols'!$L23,'2. Protocols'!$M23)+'3. ARV Substitutions'!AU49,0)</f>
        <v>#VALUE!</v>
      </c>
      <c r="CA24" s="51" t="e">
        <f t="shared" si="30"/>
        <v>#VALUE!</v>
      </c>
      <c r="CB24" s="51" t="e">
        <f t="shared" si="31"/>
        <v>#VALUE!</v>
      </c>
      <c r="CC24" s="51" t="e">
        <f t="shared" si="32"/>
        <v>#VALUE!</v>
      </c>
      <c r="CD24" s="51" t="e">
        <f t="shared" si="33"/>
        <v>#VALUE!</v>
      </c>
      <c r="CE24" s="51" t="e">
        <f t="shared" si="34"/>
        <v>#VALUE!</v>
      </c>
      <c r="CF24" s="51" t="e">
        <f t="shared" si="35"/>
        <v>#VALUE!</v>
      </c>
      <c r="CG24" s="51" t="e">
        <f t="shared" si="36"/>
        <v>#VALUE!</v>
      </c>
      <c r="CH24" s="51" t="e">
        <f t="shared" si="37"/>
        <v>#VALUE!</v>
      </c>
      <c r="CI24" s="51" t="e">
        <f t="shared" si="38"/>
        <v>#VALUE!</v>
      </c>
      <c r="CJ24" s="51" t="e">
        <f t="shared" si="39"/>
        <v>#VALUE!</v>
      </c>
      <c r="CK24" s="51" t="e">
        <f t="shared" si="40"/>
        <v>#VALUE!</v>
      </c>
      <c r="CL24" s="51" t="e">
        <f t="shared" si="41"/>
        <v>#VALUE!</v>
      </c>
      <c r="CM24" s="51" t="e">
        <f t="shared" si="42"/>
        <v>#VALUE!</v>
      </c>
      <c r="CN24" s="51" t="e">
        <f t="shared" si="43"/>
        <v>#VALUE!</v>
      </c>
      <c r="CO24" s="51" t="e">
        <f t="shared" si="44"/>
        <v>#VALUE!</v>
      </c>
      <c r="CP24" s="51" t="e">
        <f t="shared" si="45"/>
        <v>#VALUE!</v>
      </c>
      <c r="CQ24" s="51" t="e">
        <f t="shared" si="46"/>
        <v>#VALUE!</v>
      </c>
      <c r="CR24" s="51" t="e">
        <f t="shared" si="47"/>
        <v>#VALUE!</v>
      </c>
      <c r="CS24" s="51" t="e">
        <f t="shared" si="48"/>
        <v>#VALUE!</v>
      </c>
      <c r="CT24" s="51" t="e">
        <f t="shared" si="49"/>
        <v>#VALUE!</v>
      </c>
      <c r="CU24" s="51" t="e">
        <f t="shared" si="50"/>
        <v>#VALUE!</v>
      </c>
      <c r="CV24" s="51" t="e">
        <f t="shared" si="51"/>
        <v>#VALUE!</v>
      </c>
      <c r="CW24" s="51" t="e">
        <f t="shared" si="52"/>
        <v>#VALUE!</v>
      </c>
      <c r="CX24" s="51" t="e">
        <f t="shared" si="53"/>
        <v>#VALUE!</v>
      </c>
      <c r="CY24" s="51" t="e">
        <f t="shared" si="54"/>
        <v>#VALUE!</v>
      </c>
      <c r="CZ24" s="51" t="e">
        <f t="shared" si="55"/>
        <v>#VALUE!</v>
      </c>
      <c r="DA24" s="51" t="e">
        <f t="shared" si="56"/>
        <v>#VALUE!</v>
      </c>
      <c r="DB24" s="51" t="e">
        <f t="shared" si="57"/>
        <v>#VALUE!</v>
      </c>
      <c r="DC24" s="51" t="e">
        <f t="shared" si="58"/>
        <v>#VALUE!</v>
      </c>
      <c r="DD24" s="51" t="e">
        <f t="shared" si="59"/>
        <v>#VALUE!</v>
      </c>
      <c r="DE24" s="51" t="e">
        <f t="shared" si="60"/>
        <v>#VALUE!</v>
      </c>
      <c r="DF24" s="51" t="e">
        <f t="shared" si="61"/>
        <v>#VALUE!</v>
      </c>
      <c r="DG24" s="51" t="e">
        <f t="shared" si="62"/>
        <v>#VALUE!</v>
      </c>
      <c r="DH24" s="51" t="e">
        <f t="shared" si="63"/>
        <v>#VALUE!</v>
      </c>
      <c r="DI24" s="51" t="e">
        <f t="shared" si="64"/>
        <v>#VALUE!</v>
      </c>
      <c r="DJ24" s="51" t="e">
        <f t="shared" si="65"/>
        <v>#VALUE!</v>
      </c>
      <c r="DL24" s="21" t="str">
        <f>CONCATENATE('2. Protocols'!C23, '2. Protocols'!D23, '2. Protocols'!E23)</f>
        <v>+</v>
      </c>
      <c r="DM24" s="21" t="str">
        <f>CONCATENATE('2. Protocols'!C23, '2. Protocols'!D23, '2. Protocols'!E23, '2. Protocols'!F23, '2. Protocols'!G23,)</f>
        <v>++</v>
      </c>
      <c r="DO24" s="27">
        <f>IF(AND(OR(ISBLANK(DO$9),DO$9=0)=FALSE,OR(DO$9='2. Protocols'!$C23,DO$9='2. Protocols'!$E23,DO$9='2. Protocols'!$G23)),1,0)*'4. Formulations'!$I23</f>
        <v>0</v>
      </c>
      <c r="DP24" s="27">
        <f>IF(AND(OR(ISBLANK(DP$9),DP$9=0)=FALSE,OR(DP$9='2. Protocols'!$C23,DP$9='2. Protocols'!$E23,DP$9='2. Protocols'!$G23)),1,0)*'4. Formulations'!$I23</f>
        <v>0</v>
      </c>
      <c r="DQ24" s="27">
        <f>IF(AND(OR(ISBLANK(DQ$9),DQ$9=0)=FALSE,OR(DQ$9='2. Protocols'!$C23,DQ$9='2. Protocols'!$E23,DQ$9='2. Protocols'!$G23)),1,0)*'4. Formulations'!$I23</f>
        <v>0</v>
      </c>
      <c r="DR24" s="27">
        <f>IF(AND(OR(ISBLANK(DR$9),DR$9=0)=FALSE,OR(DR$9='2. Protocols'!$C23,DR$9='2. Protocols'!$E23,DR$9='2. Protocols'!$G23)),1,0)*'4. Formulations'!$I23</f>
        <v>0</v>
      </c>
      <c r="DS24" s="27">
        <f>IF(AND(OR(ISBLANK(DS$9),DS$9=0)=FALSE,OR(DS$9='2. Protocols'!$C23,DS$9='2. Protocols'!$E23,DS$9='2. Protocols'!$G23)),1,0)*'4. Formulations'!$I23</f>
        <v>0</v>
      </c>
      <c r="DT24" s="27">
        <f>IF(AND(OR(ISBLANK(DT$9),DT$9=0)=FALSE,OR(DT$9='2. Protocols'!$C23,DT$9='2. Protocols'!$E23,DT$9='2. Protocols'!$G23)),1,0)*'4. Formulations'!$I23</f>
        <v>0</v>
      </c>
      <c r="DU24" s="27">
        <f>IF(AND(OR(ISBLANK(DU$9),DU$9=0)=FALSE,OR(DU$9='2. Protocols'!$C23,DU$9='2. Protocols'!$E23,DU$9='2. Protocols'!$G23)),1,0)*'4. Formulations'!$I23</f>
        <v>0</v>
      </c>
      <c r="DV24" s="27">
        <f>IF(AND(OR(ISBLANK(DV$9),DV$9=0)=FALSE,OR(DV$9='2. Protocols'!$C23,DV$9='2. Protocols'!$E23,DV$9='2. Protocols'!$G23)),1,0)*'4. Formulations'!$I23</f>
        <v>0</v>
      </c>
      <c r="DW24" s="27">
        <f>IF(AND(OR(ISBLANK(DW$9),DW$9=0)=FALSE,OR(DW$9='2. Protocols'!$C23,DW$9='2. Protocols'!$E23,DW$9='2. Protocols'!$G23)),1,0)*'4. Formulations'!$I23</f>
        <v>0</v>
      </c>
      <c r="DX24" s="27">
        <f>IF(AND(OR(ISBLANK(DX$9),DX$9=0)=FALSE,OR(DX$9='2. Protocols'!$C23,DX$9='2. Protocols'!$E23,DX$9='2. Protocols'!$G23)),1,0)*'4. Formulations'!$I23</f>
        <v>0</v>
      </c>
      <c r="DY24" s="27">
        <f>IF(AND(OR(ISBLANK(DY$9),DY$9=0)=FALSE,OR(DY$9='2. Protocols'!$C23,DY$9='2. Protocols'!$E23,DY$9='2. Protocols'!$G23)),1,0)*'4. Formulations'!$I23</f>
        <v>0</v>
      </c>
      <c r="DZ24" s="27">
        <f>IF(AND(OR(ISBLANK(DZ$9),DZ$9=0)=FALSE,OR(DZ$9='2. Protocols'!$C23,DZ$9='2. Protocols'!$E23,DZ$9='2. Protocols'!$G23)),1,0)*'4. Formulations'!$I23</f>
        <v>0</v>
      </c>
      <c r="EA24" s="27">
        <f>IF(AND(OR(ISBLANK(EA$9),EA$9=0)=FALSE,OR(EA$9='2. Protocols'!$C23,EA$9='2. Protocols'!$E23,EA$9='2. Protocols'!$G23)),1,0)*'4. Formulations'!$I23</f>
        <v>0</v>
      </c>
      <c r="EB24" s="27">
        <f>IF(AND(OR(ISBLANK(EB$9),EB$9=0)=FALSE,OR(EB$9='2. Protocols'!$C23,EB$9='2. Protocols'!$E23,EB$9='2. Protocols'!$G23)),1,0)*'4. Formulations'!$I23</f>
        <v>0</v>
      </c>
      <c r="EC24" s="27">
        <f>IF(AND(OR(ISBLANK(EC$9),EC$9=0)=FALSE,OR(EC$9='2. Protocols'!$C23,EC$9='2. Protocols'!$E23,EC$9='2. Protocols'!$G23)),1,0)*'4. Formulations'!$I23</f>
        <v>0</v>
      </c>
      <c r="ED24" s="27">
        <f>IF(AND(OR(ISBLANK(ED$9),ED$9=0)=FALSE,OR(ED$9='2. Protocols'!$C23,ED$9='2. Protocols'!$E23,ED$9='2. Protocols'!$G23)),1,0)*'4. Formulations'!$I23</f>
        <v>0</v>
      </c>
      <c r="EE24" s="27">
        <f>IF(AND(OR(ISBLANK(EE$9),EE$9=0)=FALSE,OR(EE$9='2. Protocols'!$C23,EE$9='2. Protocols'!$E23,EE$9='2. Protocols'!$G23)),1,0)*'4. Formulations'!$I23</f>
        <v>0</v>
      </c>
      <c r="EF24" s="27">
        <f>IF(AND(OR(ISBLANK(EF$9),EF$9=0)=FALSE,OR(EF$9='2. Protocols'!$C23,EF$9='2. Protocols'!$E23,EF$9='2. Protocols'!$G23)),1,0)*'4. Formulations'!$I23</f>
        <v>0</v>
      </c>
      <c r="EG24" s="27">
        <f>IF(AND(OR(ISBLANK(EG$9),EG$9=0)=FALSE,OR(EG$9='2. Protocols'!$C23,EG$9='2. Protocols'!$E23,EG$9='2. Protocols'!$G23)),1,0)*'4. Formulations'!$I23</f>
        <v>0</v>
      </c>
      <c r="EH24" s="27">
        <f>IF(AND(OR(ISBLANK(EH$9),EH$9=0)=FALSE,OR(EH$9='2. Protocols'!$C23,EH$9='2. Protocols'!$E23,EH$9='2. Protocols'!$G23)),1,0)*'4. Formulations'!$I23</f>
        <v>0</v>
      </c>
      <c r="EI24" s="27">
        <f>IF(AND(OR(ISBLANK(EI$9),EI$9=0)=FALSE,OR(EI$9='2. Protocols'!$C23,EI$9='2. Protocols'!$E23,EI$9='2. Protocols'!$G23)),1,0)*'4. Formulations'!$I23</f>
        <v>0</v>
      </c>
      <c r="EJ24" s="27">
        <f>IF(AND(OR(ISBLANK(EJ$9),EJ$9=0)=FALSE,OR(EJ$9='2. Protocols'!$C23,EJ$9='2. Protocols'!$E23,EJ$9='2. Protocols'!$G23)),1,0)*'4. Formulations'!$I23</f>
        <v>0</v>
      </c>
      <c r="EK24" s="27">
        <f>IF(AND(OR(ISBLANK(EK$9),EK$9=0)=FALSE,OR(EK$9='2. Protocols'!$C23,EK$9='2. Protocols'!$E23,EK$9='2. Protocols'!$G23)),1,0)*'4. Formulations'!$I23</f>
        <v>0</v>
      </c>
      <c r="EL24" s="27">
        <f>IF(AND(OR(ISBLANK(EL$9),EL$9=0)=FALSE,OR(EL$9='2. Protocols'!$C23,EL$9='2. Protocols'!$E23,EL$9='2. Protocols'!$G23)),1,0)*'4. Formulations'!$I23</f>
        <v>0</v>
      </c>
      <c r="EM24" s="27">
        <f>IF(AND(OR(ISBLANK(EM$9),EM$9=0)=FALSE,OR(EM$9='2. Protocols'!$C23,EM$9='2. Protocols'!$E23,EM$9='2. Protocols'!$G23)),1,0)*'4. Formulations'!$I23</f>
        <v>0</v>
      </c>
      <c r="EN24" s="27">
        <f>IF(AND(OR(ISBLANK(EN$9),EN$9=0)=FALSE,OR(EN$9='2. Protocols'!$C23,EN$9='2. Protocols'!$E23,EN$9='2. Protocols'!$G23)),1,0)*'4. Formulations'!$I23</f>
        <v>0</v>
      </c>
      <c r="EO24" s="27">
        <f>IF(AND(OR(ISBLANK(EO$9),EO$9=0)=FALSE,OR(EO$9='2. Protocols'!$C23,EO$9='2. Protocols'!$E23,EO$9='2. Protocols'!$G23)),1,0)*'4. Formulations'!$I23</f>
        <v>0</v>
      </c>
      <c r="EP24" s="27">
        <f>IF(AND(OR(ISBLANK(EP$9),EP$9=0)=FALSE,OR(EP$9='2. Protocols'!$C23,EP$9='2. Protocols'!$E23,EP$9='2. Protocols'!$G23)),1,0)*'4. Formulations'!$I23</f>
        <v>0</v>
      </c>
      <c r="EQ24" s="27">
        <f>IF(AND(OR(ISBLANK(EQ$9),EQ$9=0)=FALSE,OR(EQ$9='2. Protocols'!$C23,EQ$9='2. Protocols'!$E23,EQ$9='2. Protocols'!$G23)),1,0)*'4. Formulations'!$I23</f>
        <v>0</v>
      </c>
      <c r="ER24" s="27">
        <f>IF(AND(OR(ISBLANK(ER$9),ER$9=0)=FALSE,OR(ER$9='2. Protocols'!$C23,ER$9='2. Protocols'!$E23,ER$9='2. Protocols'!$G23)),1,0)*'4. Formulations'!$I23</f>
        <v>0</v>
      </c>
      <c r="ES24" s="27">
        <f>IF(AND(OR(ISBLANK(ES$9),ES$9=0)=FALSE,OR(ES$9='2. Protocols'!$C23,ES$9='2. Protocols'!$E23,ES$9='2. Protocols'!$G23)),1,0)*'4. Formulations'!$I23</f>
        <v>0</v>
      </c>
      <c r="ET24" s="27">
        <f>IF(AND(OR(ISBLANK(ET$9),ET$9=0)=FALSE,OR(ET$9='2. Protocols'!$C23,ET$9='2. Protocols'!$E23,ET$9='2. Protocols'!$G23)),1,0)*'4. Formulations'!$I23</f>
        <v>0</v>
      </c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N24" s="27">
        <f>IF(AND(OR(ISBLANK(FN$9),FN$9=0)=FALSE,FN$9=$DL24),1,0)*'4. Formulations'!$J23</f>
        <v>0</v>
      </c>
      <c r="FO24" s="27">
        <f>IF(AND(OR(ISBLANK(FO$9),FO$9=0)=FALSE,FO$9=$DL24),1,0)*'4. Formulations'!$J23</f>
        <v>0</v>
      </c>
      <c r="FP24" s="27">
        <f>IF(AND(OR(ISBLANK(FP$9),FP$9=0)=FALSE,FP$9=$DL24),1,0)*'4. Formulations'!$J23</f>
        <v>0</v>
      </c>
      <c r="FQ24" s="27">
        <f>IF(AND(OR(ISBLANK(FQ$9),FQ$9=0)=FALSE,FQ$9=$DL24),1,0)*'4. Formulations'!$J23</f>
        <v>0</v>
      </c>
      <c r="FR24" s="27">
        <f>IF(AND(OR(ISBLANK(FR$9),FR$9=0)=FALSE,FR$9=$DL24),1,0)*'4. Formulations'!$J23</f>
        <v>0</v>
      </c>
      <c r="FS24" s="27">
        <f>IF(AND(OR(ISBLANK(FS$9),FS$9=0)=FALSE,FS$9=$DL24),1,0)*'4. Formulations'!$J23</f>
        <v>0</v>
      </c>
      <c r="FT24" s="27">
        <f>IF(AND(OR(ISBLANK(FT$9),FT$9=0)=FALSE,FT$9=$DL24),1,0)*'4. Formulations'!$J23</f>
        <v>0</v>
      </c>
      <c r="FU24" s="27">
        <f>IF(AND(OR(ISBLANK(FU$9),FU$9=0)=FALSE,FU$9=$DL24),1,0)*'4. Formulations'!$J23</f>
        <v>0</v>
      </c>
      <c r="FV24" s="27">
        <f>IF(AND(OR(ISBLANK(FV$9),FV$9=0)=FALSE,FV$9=$DL24),1,0)*'4. Formulations'!$J23</f>
        <v>0</v>
      </c>
      <c r="FW24" s="27">
        <f>IF(AND(OR(ISBLANK(FW$9),FW$9=0)=FALSE,FW$9=$DL24),1,0)*'4. Formulations'!$J23</f>
        <v>0</v>
      </c>
      <c r="FX24" s="27">
        <f>IF(AND(OR(ISBLANK(FX$9),FX$9=0)=FALSE,FX$9=$DL24),1,0)*'4. Formulations'!$J23</f>
        <v>0</v>
      </c>
      <c r="FY24" s="27">
        <f>IF(AND(OR(ISBLANK(FY$9),FY$9=0)=FALSE,FY$9=$DL24),1,0)*'4. Formulations'!$J23</f>
        <v>0</v>
      </c>
      <c r="FZ24" s="27">
        <f>IF(AND(OR(ISBLANK(FZ$9),FZ$9=0)=FALSE,FZ$9=$DL24),1,0)*'4. Formulations'!$J23</f>
        <v>0</v>
      </c>
      <c r="GA24" s="27">
        <f>IF(AND(OR(ISBLANK(GA$9),GA$9=0)=FALSE,GA$9=$DL24),1,0)*'4. Formulations'!$J23</f>
        <v>0</v>
      </c>
      <c r="GB24" s="27">
        <f>IF(AND(OR(ISBLANK(GB$9),GB$9=0)=FALSE,GB$9=$DL24),1,0)*'4. Formulations'!$J23</f>
        <v>0</v>
      </c>
      <c r="GC24" s="27">
        <f>IF(AND(OR(ISBLANK(GC$9),GC$9=0)=FALSE,GC$9=$DL24),1,0)*'4. Formulations'!$J23</f>
        <v>0</v>
      </c>
      <c r="GD24" s="27">
        <f>IF(AND(OR(ISBLANK(GD$9),GD$9=0)=FALSE,GD$9=$DL24),1,0)*'4. Formulations'!$J23</f>
        <v>0</v>
      </c>
      <c r="GE24" s="27"/>
      <c r="GF24" s="27"/>
      <c r="GG24" s="27"/>
      <c r="GI24" s="27">
        <f>IF(AND(OR(ISBLANK(GI$9),GI$9=0)=FALSE,SUM($FN24:$GD24)&gt;0,GI$9='2. Protocols'!$G23),1,0)*'4. Formulations'!$J23</f>
        <v>0</v>
      </c>
      <c r="GJ24" s="27">
        <f>IF(AND(OR(ISBLANK(GJ$9),GJ$9=0)=FALSE,SUM($FN24:$GD24)&gt;0,GJ$9='2. Protocols'!$G23),1,0)*'4. Formulations'!$J23</f>
        <v>0</v>
      </c>
      <c r="GK24" s="27">
        <f>IF(AND(OR(ISBLANK(GK$9),GK$9=0)=FALSE,SUM($FN24:$GD24)&gt;0,GK$9='2. Protocols'!$G23),1,0)*'4. Formulations'!$J23</f>
        <v>0</v>
      </c>
      <c r="GL24" s="27">
        <f>IF(AND(OR(ISBLANK(GL$9),GL$9=0)=FALSE,SUM($FN24:$GD24)&gt;0,GL$9='2. Protocols'!$G23),1,0)*'4. Formulations'!$J23</f>
        <v>0</v>
      </c>
      <c r="GM24" s="27">
        <f>IF(AND(OR(ISBLANK(GM$9),GM$9=0)=FALSE,SUM($FN24:$GD24)&gt;0,GM$9='2. Protocols'!$G23),1,0)*'4. Formulations'!$J23</f>
        <v>0</v>
      </c>
      <c r="GN24" s="27">
        <f>IF(AND(OR(ISBLANK(GN$9),GN$9=0)=FALSE,SUM($FN24:$GD24)&gt;0,GN$9='2. Protocols'!$G23),1,0)*'4. Formulations'!$J23</f>
        <v>0</v>
      </c>
      <c r="GO24" s="27">
        <f>IF(AND(OR(ISBLANK(GO$9),GO$9=0)=FALSE,SUM($FN24:$GD24)&gt;0,GO$9='2. Protocols'!$G23),1,0)*'4. Formulations'!$J23</f>
        <v>0</v>
      </c>
      <c r="GP24" s="27">
        <f>IF(AND(OR(ISBLANK(GP$9),GP$9=0)=FALSE,SUM($FN24:$GD24)&gt;0,GP$9='2. Protocols'!$G23),1,0)*'4. Formulations'!$J23</f>
        <v>0</v>
      </c>
      <c r="GQ24" s="27">
        <f>IF(AND(OR(ISBLANK(GQ$9),GQ$9=0)=FALSE,SUM($FN24:$GD24)&gt;0,GQ$9='2. Protocols'!$G23),1,0)*'4. Formulations'!$J23</f>
        <v>0</v>
      </c>
      <c r="GR24" s="27">
        <f>IF(AND(OR(ISBLANK(GR$9),GR$9=0)=FALSE,SUM($FN24:$GD24)&gt;0,GR$9='2. Protocols'!$G23),1,0)*'4. Formulations'!$J23</f>
        <v>0</v>
      </c>
      <c r="GS24" s="27">
        <f>IF(AND(OR(ISBLANK(GS$9),GS$9=0)=FALSE,SUM($FN24:$GD24)&gt;0,GS$9='2. Protocols'!$G23),1,0)*'4. Formulations'!$J23</f>
        <v>0</v>
      </c>
      <c r="GT24" s="27">
        <f>IF(AND(OR(ISBLANK(GT$9),GT$9=0)=FALSE,SUM($FN24:$GD24)&gt;0,GT$9='2. Protocols'!$G23),1,0)*'4. Formulations'!$J23</f>
        <v>0</v>
      </c>
      <c r="GU24" s="27">
        <f>IF(AND(OR(ISBLANK(GU$9),GU$9=0)=FALSE,SUM($FN24:$GD24)&gt;0,GU$9='2. Protocols'!$G23),1,0)*'4. Formulations'!$J23</f>
        <v>0</v>
      </c>
      <c r="GV24" s="27">
        <f>IF(AND(OR(ISBLANK(GV$9),GV$9=0)=FALSE,SUM($FN24:$GD24)&gt;0,GV$9='2. Protocols'!$G23),1,0)*'4. Formulations'!$J23</f>
        <v>0</v>
      </c>
      <c r="GW24" s="27">
        <f>IF(AND(OR(ISBLANK(GW$9),GW$9=0)=FALSE,SUM($FN24:$GD24)&gt;0,GW$9='2. Protocols'!$G23),1,0)*'4. Formulations'!$J23</f>
        <v>0</v>
      </c>
      <c r="GX24" s="27">
        <f>IF(AND(OR(ISBLANK(GX$9),GX$9=0)=FALSE,SUM($FN24:$GD24)&gt;0,GX$9='2. Protocols'!$G23),1,0)*'4. Formulations'!$J23</f>
        <v>0</v>
      </c>
      <c r="GY24" s="27">
        <f>IF(AND(OR(ISBLANK(GY$9),GY$9=0)=FALSE,SUM($FN24:$GD24)&gt;0,GY$9='2. Protocols'!$G23),1,0)*'4. Formulations'!$J23</f>
        <v>0</v>
      </c>
      <c r="GZ24" s="27">
        <f>IF(AND(OR(ISBLANK(GZ$9),GZ$9=0)=FALSE,SUM($FN24:$GD24)&gt;0,GZ$9='2. Protocols'!$G23),1,0)*'4. Formulations'!$J23</f>
        <v>0</v>
      </c>
      <c r="HA24" s="27">
        <f>IF(AND(OR(ISBLANK(HA$9),HA$9=0)=FALSE,SUM($FN24:$GD24)&gt;0,HA$9='2. Protocols'!$G23),1,0)*'4. Formulations'!$J23</f>
        <v>0</v>
      </c>
      <c r="HB24" s="27">
        <f>IF(AND(OR(ISBLANK(HB$9),HB$9=0)=FALSE,SUM($FN24:$GD24)&gt;0,HB$9='2. Protocols'!$G23),1,0)*'4. Formulations'!$J23</f>
        <v>0</v>
      </c>
      <c r="HC24" s="27">
        <f>IF(AND(OR(ISBLANK(HC$9),HC$9=0)=FALSE,SUM($FN24:$GD24)&gt;0,HC$9='2. Protocols'!$G23),1,0)*'4. Formulations'!$J23</f>
        <v>0</v>
      </c>
      <c r="HD24" s="27">
        <f>IF(AND(OR(ISBLANK(HD$9),HD$9=0)=FALSE,SUM($FN24:$GD24)&gt;0,HD$9='2. Protocols'!$G23),1,0)*'4. Formulations'!$J23</f>
        <v>0</v>
      </c>
      <c r="HE24" s="27">
        <f>IF(AND(OR(ISBLANK(HE$9),HE$9=0)=FALSE,SUM($FN24:$GD24)&gt;0,HE$9='2. Protocols'!$G23),1,0)*'4. Formulations'!$J23</f>
        <v>0</v>
      </c>
      <c r="HF24" s="27">
        <f>IF(AND(OR(ISBLANK(HF$9),HF$9=0)=FALSE,SUM($FN24:$GD24)&gt;0,HF$9='2. Protocols'!$G23),1,0)*'4. Formulations'!$J23</f>
        <v>0</v>
      </c>
      <c r="HG24" s="27">
        <f>IF(AND(OR(ISBLANK(HG$9),HG$9=0)=FALSE,SUM($FN24:$GD24)&gt;0,HG$9='2. Protocols'!$G23),1,0)*'4. Formulations'!$J23</f>
        <v>0</v>
      </c>
      <c r="HH24" s="27">
        <f>IF(AND(OR(ISBLANK(HH$9),HH$9=0)=FALSE,SUM($FN24:$GD24)&gt;0,HH$9='2. Protocols'!$G23),1,0)*'4. Formulations'!$J23</f>
        <v>0</v>
      </c>
      <c r="HI24" s="27">
        <f>IF(AND(OR(ISBLANK(HI$9),HI$9=0)=FALSE,SUM($FN24:$GD24)&gt;0,HI$9='2. Protocols'!$G23),1,0)*'4. Formulations'!$J23</f>
        <v>0</v>
      </c>
      <c r="HJ24" s="27">
        <f>IF(AND(OR(ISBLANK(HJ$9),HJ$9=0)=FALSE,SUM($FN24:$GD24)&gt;0,HJ$9='2. Protocols'!$G23),1,0)*'4. Formulations'!$J23</f>
        <v>0</v>
      </c>
      <c r="HK24" s="27">
        <f>IF(AND(OR(ISBLANK(HK$9),HK$9=0)=FALSE,SUM($FN24:$GD24)&gt;0,HK$9='2. Protocols'!$G23),1,0)*'4. Formulations'!$J23</f>
        <v>0</v>
      </c>
      <c r="HL24" s="27">
        <f>IF(AND(OR(ISBLANK(HL$9),HL$9=0)=FALSE,SUM($FN24:$GD24)&gt;0,HL$9='2. Protocols'!$G23),1,0)*'4. Formulations'!$J23</f>
        <v>0</v>
      </c>
      <c r="HM24" s="27">
        <f>IF(AND(OR(ISBLANK(HM$9),HM$9=0)=FALSE,SUM($FN24:$GD24)&gt;0,HM$9='2. Protocols'!$G23),1,0)*'4. Formulations'!$J23</f>
        <v>0</v>
      </c>
      <c r="HN24" s="27">
        <f>IF(AND(OR(ISBLANK(HN$9),HN$9=0)=FALSE,SUM($FN24:$GD24)&gt;0,HN$9='2. Protocols'!$G23),1,0)*'4. Formulations'!$J23</f>
        <v>0</v>
      </c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H24" s="27">
        <f>IF(AND(OR(ISBLANK(GI$9),GI$9=0)=FALSE,IH$9=$DM24),1,0)*'4. Formulations'!$K23</f>
        <v>0</v>
      </c>
      <c r="II24" s="27">
        <f>IF(AND(OR(ISBLANK(GJ$9),GJ$9=0)=FALSE,II$9=$DM24),1,0)*'4. Formulations'!$K23</f>
        <v>0</v>
      </c>
      <c r="IJ24" s="27">
        <f>IF(AND(OR(ISBLANK(GK$9),GK$9=0)=FALSE,IJ$9=$DM24),1,0)*'4. Formulations'!$K23</f>
        <v>0</v>
      </c>
      <c r="IK24" s="27">
        <f>IF(AND(OR(ISBLANK(GL$9),GL$9=0)=FALSE,IK$9=$DM24),1,0)*'4. Formulations'!$K23</f>
        <v>0</v>
      </c>
      <c r="IL24" s="27">
        <f>IF(AND(OR(ISBLANK(GM$9),GM$9=0)=FALSE,IL$9=$DM24),1,0)*'4. Formulations'!$K23</f>
        <v>0</v>
      </c>
      <c r="IM24" s="27">
        <f>IF(AND(OR(ISBLANK(GN$9),GN$9=0)=FALSE,IM$9=$DM24),1,0)*'4. Formulations'!$K23</f>
        <v>0</v>
      </c>
      <c r="IN24" s="27">
        <f>IF(AND(OR(ISBLANK(GO$9),GO$9=0)=FALSE,IN$9=$DM24),1,0)*'4. Formulations'!$K23</f>
        <v>0</v>
      </c>
      <c r="IO24" s="27">
        <f>IF(AND(OR(ISBLANK(GP$9),GP$9=0)=FALSE,IO$9=$DM24),1,0)*'4. Formulations'!$K23</f>
        <v>0</v>
      </c>
      <c r="IP24" s="27">
        <f>IF(AND(OR(ISBLANK(GQ$9),GQ$9=0)=FALSE,IP$9=$DM24),1,0)*'4. Formulations'!$K23</f>
        <v>0</v>
      </c>
      <c r="IQ24" s="27">
        <f>IF(AND(OR(ISBLANK(GR$9),GR$9=0)=FALSE,IQ$9=$DM24),1,0)*'4. Formulations'!$K23</f>
        <v>0</v>
      </c>
      <c r="IR24" s="27">
        <f>IF(AND(OR(ISBLANK(GN$9),GN$9=0)=FALSE,IR$9=$DM24),1,0)*'4. Formulations'!$K23</f>
        <v>0</v>
      </c>
      <c r="IS24" s="27">
        <f>IF(AND(OR(ISBLANK(GO$9),GO$9=0)=FALSE,IS$9=$DM24),1,0)*'4. Formulations'!$K23</f>
        <v>0</v>
      </c>
      <c r="IT24" s="27">
        <f>IF(AND(OR(ISBLANK(GP$9),GP$9=0)=FALSE,IT$9=$DM24),1,0)*'4. Formulations'!$K23</f>
        <v>0</v>
      </c>
      <c r="IU24" s="27">
        <f>IF(AND(OR(ISBLANK(GQ$9),GQ$9=0)=FALSE,IU$9=$DM24),1,0)*'4. Formulations'!$K23</f>
        <v>0</v>
      </c>
      <c r="IV24" s="27"/>
      <c r="IW24" s="27"/>
      <c r="IX24" s="27"/>
      <c r="IY24" s="27"/>
      <c r="IZ24" s="27"/>
      <c r="JA24" s="27"/>
      <c r="JC24" s="27">
        <f>IF(AND(OR(ISBLANK(JC$9),JC$9=0)=FALSE,OR(JC$9='2. Protocols'!$C23,JC$9='2. Protocols'!$E23,JC$9='2. Protocols'!$G23)),1,0)*'4. Formulations'!$L23</f>
        <v>0</v>
      </c>
      <c r="JD24" s="27">
        <f>IF(AND(OR(ISBLANK(JD$9),JD$9=0)=FALSE,OR(JD$9='2. Protocols'!$C23,JD$9='2. Protocols'!$E23,JD$9='2. Protocols'!$G23)),1,0)*'4. Formulations'!$L23</f>
        <v>0</v>
      </c>
      <c r="JE24" s="27">
        <f>IF(AND(OR(ISBLANK(JE$9),JE$9=0)=FALSE,OR(JE$9='2. Protocols'!$C23,JE$9='2. Protocols'!$E23,JE$9='2. Protocols'!$G23)),1,0)*'4. Formulations'!$L23</f>
        <v>0</v>
      </c>
      <c r="JF24" s="27">
        <f>IF(AND(OR(ISBLANK(JF$9),JF$9=0)=FALSE,OR(JF$9='2. Protocols'!$C23,JF$9='2. Protocols'!$E23,JF$9='2. Protocols'!$G23)),1,0)*'4. Formulations'!$L23</f>
        <v>0</v>
      </c>
      <c r="JG24" s="27">
        <f>IF(AND(OR(ISBLANK(JG$9),JG$9=0)=FALSE,OR(JG$9='2. Protocols'!$C23,JG$9='2. Protocols'!$E23,JG$9='2. Protocols'!$G23)),1,0)*'4. Formulations'!$L23</f>
        <v>0</v>
      </c>
      <c r="JH24" s="27">
        <f>IF(AND(OR(ISBLANK(JH$9),JH$9=0)=FALSE,OR(JH$9='2. Protocols'!$C23,JH$9='2. Protocols'!$E23,JH$9='2. Protocols'!$G23)),1,0)*'4. Formulations'!$L23</f>
        <v>0</v>
      </c>
      <c r="JI24" s="27">
        <f>IF(AND(OR(ISBLANK(JI$9),JI$9=0)=FALSE,OR(JI$9='2. Protocols'!$C23,JI$9='2. Protocols'!$E23,JI$9='2. Protocols'!$G23)),1,0)*'4. Formulations'!$L23</f>
        <v>0</v>
      </c>
      <c r="JJ24" s="27">
        <f>IF(AND(OR(ISBLANK(JJ$9),JJ$9=0)=FALSE,OR(JJ$9='2. Protocols'!$C23,JJ$9='2. Protocols'!$E23,JJ$9='2. Protocols'!$G23)),1,0)*'4. Formulations'!$L23</f>
        <v>0</v>
      </c>
      <c r="JK24" s="27">
        <f>IF(AND(OR(ISBLANK(JK$9),JK$9=0)=FALSE,OR(JK$9='2. Protocols'!$C23,JK$9='2. Protocols'!$E23,JK$9='2. Protocols'!$G23)),1,0)*'4. Formulations'!$L23</f>
        <v>0</v>
      </c>
      <c r="JL24" s="27">
        <f>IF(AND(OR(ISBLANK(JL$9),JL$9=0)=FALSE,OR(JL$9='2. Protocols'!$C23,JL$9='2. Protocols'!$E23,JL$9='2. Protocols'!$G23)),1,0)*'4. Formulations'!$L23</f>
        <v>0</v>
      </c>
      <c r="JM24" s="27">
        <f>IF(AND(OR(ISBLANK(JM$9),JM$9=0)=FALSE,OR(JM$9='2. Protocols'!$C23,JM$9='2. Protocols'!$E23,JM$9='2. Protocols'!$G23)),1,0)*'4. Formulations'!$L23</f>
        <v>0</v>
      </c>
      <c r="JN24" s="27">
        <f>IF(AND(OR(ISBLANK(JN$9),JN$9=0)=FALSE,OR(JN$9='2. Protocols'!$C23,JN$9='2. Protocols'!$E23,JN$9='2. Protocols'!$G23)),1,0)*'4. Formulations'!$L23</f>
        <v>0</v>
      </c>
      <c r="JO24" s="27">
        <f>IF(AND(OR(ISBLANK(JO$9),JO$9=0)=FALSE,OR(JO$9='2. Protocols'!$C23,JO$9='2. Protocols'!$E23,JO$9='2. Protocols'!$G23)),1,0)*'4. Formulations'!$L23</f>
        <v>0</v>
      </c>
      <c r="JP24" s="27">
        <f>IF(AND(OR(ISBLANK(JP$9),JP$9=0)=FALSE,OR(JP$9='2. Protocols'!$C23,JP$9='2. Protocols'!$E23,JP$9='2. Protocols'!$G23)),1,0)*'4. Formulations'!$L23</f>
        <v>0</v>
      </c>
      <c r="JQ24" s="27">
        <f>IF(AND(OR(ISBLANK(JQ$9),JQ$9=0)=FALSE,OR(JQ$9='2. Protocols'!$C23,JQ$9='2. Protocols'!$E23,JQ$9='2. Protocols'!$G23)),1,0)*'4. Formulations'!$L23</f>
        <v>0</v>
      </c>
      <c r="JR24" s="27">
        <f>IF(AND(OR(ISBLANK(JR$9),JR$9=0)=FALSE,OR(JR$9='2. Protocols'!$C23,JR$9='2. Protocols'!$E23,JR$9='2. Protocols'!$G23)),1,0)*'4. Formulations'!$L23</f>
        <v>0</v>
      </c>
      <c r="JS24" s="27">
        <f>IF(AND(OR(ISBLANK(JS$9),JS$9=0)=FALSE,OR(JS$9='2. Protocols'!$C23,JS$9='2. Protocols'!$E23,JS$9='2. Protocols'!$G23)),1,0)*'4. Formulations'!$L23</f>
        <v>0</v>
      </c>
      <c r="JT24" s="27">
        <f>IF(AND(OR(ISBLANK(JT$9),JT$9=0)=FALSE,OR(JT$9='2. Protocols'!$C23,JT$9='2. Protocols'!$E23,JT$9='2. Protocols'!$G23)),1,0)*'4. Formulations'!$L23</f>
        <v>0</v>
      </c>
      <c r="JU24" s="27">
        <f>IF(AND(OR(ISBLANK(JU$9),JU$9=0)=FALSE,OR(JU$9='2. Protocols'!$C23,JU$9='2. Protocols'!$E23,JU$9='2. Protocols'!$G23)),1,0)*'4. Formulations'!$L23</f>
        <v>0</v>
      </c>
      <c r="JV24" s="27">
        <f>IF(AND(OR(ISBLANK(JV$9),JV$9=0)=FALSE,OR(JV$9='2. Protocols'!$C23,JV$9='2. Protocols'!$E23,JV$9='2. Protocols'!$G23)),1,0)*'4. Formulations'!$L23</f>
        <v>0</v>
      </c>
      <c r="JW24" s="27">
        <f>IF(AND(OR(ISBLANK(JW$9),JW$9=0)=FALSE,OR(JW$9='2. Protocols'!$C23,JW$9='2. Protocols'!$E23,JW$9='2. Protocols'!$G23)),1,0)*'4. Formulations'!$L23</f>
        <v>0</v>
      </c>
      <c r="JX24" s="27">
        <f>IF(AND(OR(ISBLANK(JX$9),JX$9=0)=FALSE,OR(JX$9='2. Protocols'!$C23,JX$9='2. Protocols'!$E23,JX$9='2. Protocols'!$G23)),1,0)*'4. Formulations'!$L23</f>
        <v>0</v>
      </c>
      <c r="JY24" s="27">
        <f>IF(AND(OR(ISBLANK(JY$9),JY$9=0)=FALSE,OR(JY$9='2. Protocols'!$C23,JY$9='2. Protocols'!$E23,JY$9='2. Protocols'!$G23)),1,0)*'4. Formulations'!$L23</f>
        <v>0</v>
      </c>
      <c r="JZ24" s="27">
        <f>IF(AND(OR(ISBLANK(JZ$9),JZ$9=0)=FALSE,OR(JZ$9='2. Protocols'!$C23,JZ$9='2. Protocols'!$E23,JZ$9='2. Protocols'!$G23)),1,0)*'4. Formulations'!$L23</f>
        <v>0</v>
      </c>
      <c r="KA24" s="27">
        <f>IF(AND(OR(ISBLANK(KA$9),KA$9=0)=FALSE,OR(KA$9='2. Protocols'!$C23,KA$9='2. Protocols'!$E23,KA$9='2. Protocols'!$G23)),1,0)*'4. Formulations'!$L23</f>
        <v>0</v>
      </c>
      <c r="KB24" s="27">
        <f>IF(AND(OR(ISBLANK(KB$9),KB$9=0)=FALSE,OR(KB$9='2. Protocols'!$C23,KB$9='2. Protocols'!$E23,KB$9='2. Protocols'!$G23)),1,0)*'4. Formulations'!$L23</f>
        <v>0</v>
      </c>
      <c r="KC24" s="27">
        <f>IF(AND(OR(ISBLANK(KC$9),KC$9=0)=FALSE,OR(KC$9='2. Protocols'!$C23,KC$9='2. Protocols'!$E23,KC$9='2. Protocols'!$G23)),1,0)*'4. Formulations'!$L23</f>
        <v>0</v>
      </c>
      <c r="KD24" s="27">
        <f>IF(AND(OR(ISBLANK(KD$9),KD$9=0)=FALSE,OR(KD$9='2. Protocols'!$C23,KD$9='2. Protocols'!$E23,KD$9='2. Protocols'!$G23)),1,0)*'4. Formulations'!$L23</f>
        <v>0</v>
      </c>
      <c r="KE24" s="27">
        <f>IF(AND(OR(ISBLANK(KE$9),KE$9=0)=FALSE,OR(KE$9='2. Protocols'!$C23,KE$9='2. Protocols'!$E23,KE$9='2. Protocols'!$G23)),1,0)*'4. Formulations'!$L23</f>
        <v>0</v>
      </c>
      <c r="KF24" s="27">
        <f>IF(AND(OR(ISBLANK(KF$9),KF$9=0)=FALSE,OR(KF$9='2. Protocols'!$C23,KF$9='2. Protocols'!$E23,KF$9='2. Protocols'!$G23)),1,0)*'4. Formulations'!$L23</f>
        <v>0</v>
      </c>
      <c r="KG24" s="27">
        <f>IF(AND(OR(ISBLANK(KG$9),KG$9=0)=FALSE,OR(KG$9='2. Protocols'!$C23,KG$9='2. Protocols'!$E23,KG$9='2. Protocols'!$G23)),1,0)*'4. Formulations'!$L23</f>
        <v>0</v>
      </c>
      <c r="KH24" s="27">
        <f>IF(AND(OR(ISBLANK(KH$9),KH$9=0)=FALSE,OR(KH$9='2. Protocols'!$C23,KH$9='2. Protocols'!$E23,KH$9='2. Protocols'!$G23)),1,0)*'4. Formulations'!$L23</f>
        <v>0</v>
      </c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B24" s="27">
        <f>IF(AND(OR(ISBLANK(LB$9),LB$9=0)=FALSE,LB$9=$DL24),1,0)*'4. Formulations'!$M23</f>
        <v>0</v>
      </c>
      <c r="LC24" s="27">
        <f>IF(AND(OR(ISBLANK(LC$9),LC$9=0)=FALSE,LC$9=$DL24),1,0)*'4. Formulations'!$M23</f>
        <v>0</v>
      </c>
      <c r="LD24" s="27">
        <f>IF(AND(OR(ISBLANK(LD$9),LD$9=0)=FALSE,LD$9=$DL24),1,0)*'4. Formulations'!$M23</f>
        <v>0</v>
      </c>
      <c r="LE24" s="27">
        <f>IF(AND(OR(ISBLANK(LE$9),LE$9=0)=FALSE,LE$9=$DL24),1,0)*'4. Formulations'!$M23</f>
        <v>0</v>
      </c>
      <c r="LF24" s="27">
        <f>IF(AND(OR(ISBLANK(LF$9),LF$9=0)=FALSE,LF$9=$DL24),1,0)*'4. Formulations'!$M23</f>
        <v>0</v>
      </c>
      <c r="LG24" s="27">
        <f>IF(AND(OR(ISBLANK(LG$9),LG$9=0)=FALSE,LG$9=$DL24),1,0)*'4. Formulations'!$M23</f>
        <v>0</v>
      </c>
      <c r="LH24" s="27">
        <f>IF(AND(OR(ISBLANK(LH$9),LH$9=0)=FALSE,LH$9=$DL24),1,0)*'4. Formulations'!$M23</f>
        <v>0</v>
      </c>
      <c r="LI24" s="27">
        <f>IF(AND(OR(ISBLANK(LI$9),LI$9=0)=FALSE,LI$9=$DL24),1,0)*'4. Formulations'!$M23</f>
        <v>0</v>
      </c>
      <c r="LJ24" s="27">
        <f>IF(AND(OR(ISBLANK(LJ$9),LJ$9=0)=FALSE,LJ$9=$DL24),1,0)*'4. Formulations'!$M23</f>
        <v>0</v>
      </c>
      <c r="LK24" s="27">
        <f>IF(AND(OR(ISBLANK(LK$9),LK$9=0)=FALSE,LK$9=$DL24),1,0)*'4. Formulations'!$M23</f>
        <v>0</v>
      </c>
      <c r="LL24" s="27">
        <f>IF(AND(OR(ISBLANK(LL$9),LL$9=0)=FALSE,LL$9=$DL24),1,0)*'4. Formulations'!$M23</f>
        <v>0</v>
      </c>
      <c r="LM24" s="27">
        <f>IF(AND(OR(ISBLANK(LM$9),LM$9=0)=FALSE,LM$9=$DL24),1,0)*'4. Formulations'!$M23</f>
        <v>0</v>
      </c>
      <c r="LN24" s="27">
        <f>IF(AND(OR(ISBLANK(LN$9),LN$9=0)=FALSE,LN$9=$DL24),1,0)*'4. Formulations'!$M23</f>
        <v>0</v>
      </c>
      <c r="LO24" s="27">
        <f>IF(AND(OR(ISBLANK(LO$9),LO$9=0)=FALSE,LO$9=$DL24),1,0)*'4. Formulations'!$M23</f>
        <v>0</v>
      </c>
      <c r="LP24" s="27">
        <f>IF(AND(OR(ISBLANK(LP$9),LP$9=0)=FALSE,LP$9=$DL24),1,0)*'4. Formulations'!$M23</f>
        <v>0</v>
      </c>
      <c r="LQ24" s="27">
        <f>IF(AND(OR(ISBLANK(LQ$9),LQ$9=0)=FALSE,LQ$9=$DL24),1,0)*'4. Formulations'!$M23</f>
        <v>0</v>
      </c>
      <c r="LR24" s="27">
        <f>IF(AND(OR(ISBLANK(LR$9),LR$9=0)=FALSE,LR$9=$DL24),1,0)*'4. Formulations'!$M23</f>
        <v>0</v>
      </c>
      <c r="LS24" s="27"/>
      <c r="LT24" s="27"/>
      <c r="LU24" s="27"/>
      <c r="LW24" s="27">
        <f>IF(AND(OR(ISBLANK(LW$9),LW$9=0)=FALSE,SUM($LB24:$LR24)&gt;0,LW$9='2. Protocols'!$G23),1,0)*'4. Formulations'!$M23</f>
        <v>0</v>
      </c>
      <c r="LX24" s="27">
        <f>IF(AND(OR(ISBLANK(LX$9),LX$9=0)=FALSE,SUM($LB24:$LR24)&gt;0,LX$9='2. Protocols'!$G23),1,0)*'4. Formulations'!$M23</f>
        <v>0</v>
      </c>
      <c r="LY24" s="27">
        <f>IF(AND(OR(ISBLANK(LY$9),LY$9=0)=FALSE,SUM($LB24:$LR24)&gt;0,LY$9='2. Protocols'!$G23),1,0)*'4. Formulations'!$M23</f>
        <v>0</v>
      </c>
      <c r="LZ24" s="27">
        <f>IF(AND(OR(ISBLANK(LZ$9),LZ$9=0)=FALSE,SUM($LB24:$LR24)&gt;0,LZ$9='2. Protocols'!$G23),1,0)*'4. Formulations'!$M23</f>
        <v>0</v>
      </c>
      <c r="MA24" s="27">
        <f>IF(AND(OR(ISBLANK(MA$9),MA$9=0)=FALSE,SUM($LB24:$LR24)&gt;0,MA$9='2. Protocols'!$G23),1,0)*'4. Formulations'!$M23</f>
        <v>0</v>
      </c>
      <c r="MB24" s="27">
        <f>IF(AND(OR(ISBLANK(MB$9),MB$9=0)=FALSE,SUM($LB24:$LR24)&gt;0,MB$9='2. Protocols'!$G23),1,0)*'4. Formulations'!$M23</f>
        <v>0</v>
      </c>
      <c r="MC24" s="27">
        <f>IF(AND(OR(ISBLANK(MC$9),MC$9=0)=FALSE,SUM($LB24:$LR24)&gt;0,MC$9='2. Protocols'!$G23),1,0)*'4. Formulations'!$M23</f>
        <v>0</v>
      </c>
      <c r="MD24" s="27">
        <f>IF(AND(OR(ISBLANK(MD$9),MD$9=0)=FALSE,SUM($LB24:$LR24)&gt;0,MD$9='2. Protocols'!$G23),1,0)*'4. Formulations'!$M23</f>
        <v>0</v>
      </c>
      <c r="ME24" s="27">
        <f>IF(AND(OR(ISBLANK(ME$9),ME$9=0)=FALSE,SUM($LB24:$LR24)&gt;0,ME$9='2. Protocols'!$G23),1,0)*'4. Formulations'!$M23</f>
        <v>0</v>
      </c>
      <c r="MF24" s="27">
        <f>IF(AND(OR(ISBLANK(MF$9),MF$9=0)=FALSE,SUM($LB24:$LR24)&gt;0,MF$9='2. Protocols'!$G23),1,0)*'4. Formulations'!$M23</f>
        <v>0</v>
      </c>
      <c r="MG24" s="27">
        <f>IF(AND(OR(ISBLANK(MG$9),MG$9=0)=FALSE,SUM($LB24:$LR24)&gt;0,MG$9='2. Protocols'!$G23),1,0)*'4. Formulations'!$M23</f>
        <v>0</v>
      </c>
      <c r="MH24" s="27">
        <f>IF(AND(OR(ISBLANK(MH$9),MH$9=0)=FALSE,SUM($LB24:$LR24)&gt;0,MH$9='2. Protocols'!$G23),1,0)*'4. Formulations'!$M23</f>
        <v>0</v>
      </c>
      <c r="MI24" s="27">
        <f>IF(AND(OR(ISBLANK(MI$9),MI$9=0)=FALSE,SUM($LB24:$LR24)&gt;0,MI$9='2. Protocols'!$G23),1,0)*'4. Formulations'!$M23</f>
        <v>0</v>
      </c>
      <c r="MJ24" s="27">
        <f>IF(AND(OR(ISBLANK(MJ$9),MJ$9=0)=FALSE,SUM($LB24:$LR24)&gt;0,MJ$9='2. Protocols'!$G23),1,0)*'4. Formulations'!$M23</f>
        <v>0</v>
      </c>
      <c r="MK24" s="27">
        <f>IF(AND(OR(ISBLANK(MK$9),MK$9=0)=FALSE,SUM($LB24:$LR24)&gt;0,MK$9='2. Protocols'!$G23),1,0)*'4. Formulations'!$M23</f>
        <v>0</v>
      </c>
      <c r="ML24" s="27">
        <f>IF(AND(OR(ISBLANK(ML$9),ML$9=0)=FALSE,SUM($LB24:$LR24)&gt;0,ML$9='2. Protocols'!$G23),1,0)*'4. Formulations'!$M23</f>
        <v>0</v>
      </c>
      <c r="MM24" s="27">
        <f>IF(AND(OR(ISBLANK(MM$9),MM$9=0)=FALSE,SUM($LB24:$LR24)&gt;0,MM$9='2. Protocols'!$G23),1,0)*'4. Formulations'!$M23</f>
        <v>0</v>
      </c>
      <c r="MN24" s="27">
        <f>IF(AND(OR(ISBLANK(MN$9),MN$9=0)=FALSE,SUM($LB24:$LR24)&gt;0,MN$9='2. Protocols'!$G23),1,0)*'4. Formulations'!$M23</f>
        <v>0</v>
      </c>
      <c r="MO24" s="27">
        <f>IF(AND(OR(ISBLANK(MO$9),MO$9=0)=FALSE,SUM($LB24:$LR24)&gt;0,MO$9='2. Protocols'!$G23),1,0)*'4. Formulations'!$M23</f>
        <v>0</v>
      </c>
      <c r="MP24" s="27">
        <f>IF(AND(OR(ISBLANK(MP$9),MP$9=0)=FALSE,SUM($LB24:$LR24)&gt;0,MP$9='2. Protocols'!$G23),1,0)*'4. Formulations'!$M23</f>
        <v>0</v>
      </c>
      <c r="MQ24" s="27">
        <f>IF(AND(OR(ISBLANK(MQ$9),MQ$9=0)=FALSE,SUM($LB24:$LR24)&gt;0,MQ$9='2. Protocols'!$G23),1,0)*'4. Formulations'!$M23</f>
        <v>0</v>
      </c>
      <c r="MR24" s="27">
        <f>IF(AND(OR(ISBLANK(MR$9),MR$9=0)=FALSE,SUM($LB24:$LR24)&gt;0,MR$9='2. Protocols'!$G23),1,0)*'4. Formulations'!$M23</f>
        <v>0</v>
      </c>
      <c r="MS24" s="27">
        <f>IF(AND(OR(ISBLANK(MS$9),MS$9=0)=FALSE,SUM($LB24:$LR24)&gt;0,MS$9='2. Protocols'!$G23),1,0)*'4. Formulations'!$M23</f>
        <v>0</v>
      </c>
      <c r="MT24" s="27">
        <f>IF(AND(OR(ISBLANK(MT$9),MT$9=0)=FALSE,SUM($LB24:$LR24)&gt;0,MT$9='2. Protocols'!$G23),1,0)*'4. Formulations'!$M23</f>
        <v>0</v>
      </c>
      <c r="MU24" s="27">
        <f>IF(AND(OR(ISBLANK(MU$9),MU$9=0)=FALSE,SUM($LB24:$LR24)&gt;0,MU$9='2. Protocols'!$G23),1,0)*'4. Formulations'!$M23</f>
        <v>0</v>
      </c>
      <c r="MV24" s="27">
        <f>IF(AND(OR(ISBLANK(MV$9),MV$9=0)=FALSE,SUM($LB24:$LR24)&gt;0,MV$9='2. Protocols'!$G23),1,0)*'4. Formulations'!$M23</f>
        <v>0</v>
      </c>
      <c r="MW24" s="27">
        <f>IF(AND(OR(ISBLANK(MW$9),MW$9=0)=FALSE,SUM($LB24:$LR24)&gt;0,MW$9='2. Protocols'!$G23),1,0)*'4. Formulations'!$M23</f>
        <v>0</v>
      </c>
      <c r="MX24" s="27">
        <f>IF(AND(OR(ISBLANK(MX$9),MX$9=0)=FALSE,SUM($LB24:$LR24)&gt;0,MX$9='2. Protocols'!$G23),1,0)*'4. Formulations'!$M23</f>
        <v>0</v>
      </c>
      <c r="MY24" s="27">
        <f>IF(AND(OR(ISBLANK(MY$9),MY$9=0)=FALSE,SUM($LB24:$LR24)&gt;0,MY$9='2. Protocols'!$G23),1,0)*'4. Formulations'!$M23</f>
        <v>0</v>
      </c>
      <c r="MZ24" s="27">
        <f>IF(AND(OR(ISBLANK(MZ$9),MZ$9=0)=FALSE,SUM($LB24:$LR24)&gt;0,MZ$9='2. Protocols'!$G23),1,0)*'4. Formulations'!$M23</f>
        <v>0</v>
      </c>
      <c r="NA24" s="27">
        <f>IF(AND(OR(ISBLANK(NA$9),NA$9=0)=FALSE,SUM($LB24:$LR24)&gt;0,NA$9='2. Protocols'!$G23),1,0)*'4. Formulations'!$M23</f>
        <v>0</v>
      </c>
      <c r="NB24" s="27">
        <f>IF(AND(OR(ISBLANK(NB$9),NB$9=0)=FALSE,SUM($LB24:$LR24)&gt;0,NB$9='2. Protocols'!$G23),1,0)*'4. Formulations'!$M23</f>
        <v>0</v>
      </c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V24" s="27">
        <f>IF(AND(OR(ISBLANK(NV$9),NV$9=0)=FALSE,NV$9=$DM24),1,0)*'4. Formulations'!$N23</f>
        <v>0</v>
      </c>
      <c r="NW24" s="721">
        <f>IF(AND(OR(ISBLANK(NW$9),NW$9=0)=FALSE,NW$9=$DM24),1,0)*'4. Formulations'!$N23</f>
        <v>0</v>
      </c>
      <c r="NX24" s="27">
        <f>IF(AND(OR(ISBLANK(NX$9),NX$9=0)=FALSE,NX$9=$DM24),1,0)*'4. Formulations'!$N23</f>
        <v>0</v>
      </c>
      <c r="NY24" s="27">
        <f>IF(AND(OR(ISBLANK(NY$9),NY$9=0)=FALSE,NY$9=$DM24),1,0)*'4. Formulations'!$N23</f>
        <v>0</v>
      </c>
      <c r="NZ24" s="27">
        <f>IF(AND(OR(ISBLANK(NZ$9),NZ$9=0)=FALSE,NZ$9=$DM24),1,0)*'4. Formulations'!$N23</f>
        <v>0</v>
      </c>
      <c r="OA24" s="27">
        <f>IF(AND(OR(ISBLANK(OA$9),OA$9=0)=FALSE,OA$9=$DM24),1,0)*'4. Formulations'!$N23</f>
        <v>0</v>
      </c>
      <c r="OB24" s="27">
        <f>IF(AND(OR(ISBLANK(OB$9),OB$9=0)=FALSE,OB$9=$DM24),1,0)*'4. Formulations'!$N23</f>
        <v>0</v>
      </c>
      <c r="OC24" s="27">
        <f>IF(AND(OR(ISBLANK(OC$9),OC$9=0)=FALSE,OC$9=$DM24),1,0)*'4. Formulations'!$N23</f>
        <v>0</v>
      </c>
      <c r="OD24" s="27">
        <f>IF(AND(OR(ISBLANK(OD$9),OD$9=0)=FALSE,OD$9=$DM24),1,0)*'4. Formulations'!$N23</f>
        <v>0</v>
      </c>
      <c r="OE24" s="27">
        <f>IF(AND(OR(ISBLANK(OE$9),OE$9=0)=FALSE,OE$9=$DM24),1,0)*'4. Formulations'!$N23</f>
        <v>0</v>
      </c>
      <c r="OF24" s="27">
        <f>IF(AND(OR(ISBLANK(OF$9),OF$9=0)=FALSE,OF$9=$DM24),1,0)*'4. Formulations'!$N23</f>
        <v>0</v>
      </c>
      <c r="OG24" s="27">
        <f>IF(AND(OR(ISBLANK(OG$9),OG$9=0)=FALSE,OG$9=$DM24),1,0)*'4. Formulations'!$N23</f>
        <v>0</v>
      </c>
      <c r="OH24" s="27">
        <f>IF(AND(OR(ISBLANK(OH$9),OH$9=0)=FALSE,OH$9=$DM24),1,0)*'4. Formulations'!$N23</f>
        <v>0</v>
      </c>
      <c r="OI24" s="27">
        <f>IF(AND(OR(ISBLANK(OI$9),OI$9=0)=FALSE,OI$9=$DM24),1,0)*'4. Formulations'!$N23</f>
        <v>0</v>
      </c>
      <c r="OJ24" s="27">
        <f>IF(AND(OR(ISBLANK(OJ$9),OJ$9=0)=FALSE,OJ$9=$DM24),1,0)*'4. Formulations'!$N23</f>
        <v>0</v>
      </c>
      <c r="OK24" s="27">
        <f>IF(AND(OR(ISBLANK(OK$9),OK$9=0)=FALSE,OK$9=$DM24),1,0)*'4. Formulations'!$N23</f>
        <v>0</v>
      </c>
      <c r="OL24" s="27">
        <f>IF(AND(OR(ISBLANK(OL$9),OL$9=0)=FALSE,OL$9=$DM24),1,0)*'4. Formulations'!$N23</f>
        <v>0</v>
      </c>
      <c r="OM24" s="27"/>
      <c r="ON24" s="27"/>
      <c r="OO24" s="27"/>
      <c r="OQ24" s="27">
        <f>IF(AND(OR(ISBLANK(OQ$9),OQ$9=0)=FALSE,OR(OQ$9='2. Protocols'!$C23,OQ$9='2. Protocols'!$E23,OQ$9='2. Protocols'!$G23)),1,0)*'4. Formulations'!$O23</f>
        <v>0</v>
      </c>
      <c r="OR24" s="27">
        <f>IF(AND(OR(ISBLANK(OR$9),OR$9=0)=FALSE,OR(OR$9='2. Protocols'!$C23,OR$9='2. Protocols'!$E23,OR$9='2. Protocols'!$G23)),1,0)*'4. Formulations'!$O23</f>
        <v>0</v>
      </c>
      <c r="OS24" s="27">
        <f>IF(AND(OR(ISBLANK(OS$9),OS$9=0)=FALSE,OR(OS$9='2. Protocols'!$C23,OS$9='2. Protocols'!$E23,OS$9='2. Protocols'!$G23)),1,0)*'4. Formulations'!$O23</f>
        <v>0</v>
      </c>
      <c r="OT24" s="27">
        <f>IF(AND(OR(ISBLANK(OT$9),OT$9=0)=FALSE,OR(OT$9='2. Protocols'!$C23,OT$9='2. Protocols'!$E23,OT$9='2. Protocols'!$G23)),1,0)*'4. Formulations'!$O23</f>
        <v>0</v>
      </c>
      <c r="OU24" s="27">
        <f>IF(AND(OR(ISBLANK(OU$9),OU$9=0)=FALSE,OR(OU$9='2. Protocols'!$C23,OU$9='2. Protocols'!$E23,OU$9='2. Protocols'!$G23)),1,0)*'4. Formulations'!$O23</f>
        <v>0</v>
      </c>
      <c r="OV24" s="27">
        <f>IF(AND(OR(ISBLANK(OV$9),OV$9=0)=FALSE,OR(OV$9='2. Protocols'!$C23,OV$9='2. Protocols'!$E23,OV$9='2. Protocols'!$G23)),1,0)*'4. Formulations'!$O23</f>
        <v>0</v>
      </c>
      <c r="OW24" s="27">
        <f>IF(AND(OR(ISBLANK(OW$9),OW$9=0)=FALSE,OR(OW$9='2. Protocols'!$C23,OW$9='2. Protocols'!$E23,OW$9='2. Protocols'!$G23)),1,0)*'4. Formulations'!$O23</f>
        <v>0</v>
      </c>
      <c r="OX24" s="27">
        <f>IF(AND(OR(ISBLANK(OX$9),OX$9=0)=FALSE,OR(OX$9='2. Protocols'!$C23,OX$9='2. Protocols'!$E23,OX$9='2. Protocols'!$G23)),1,0)*'4. Formulations'!$O23</f>
        <v>0</v>
      </c>
      <c r="OY24" s="27">
        <f>IF(AND(OR(ISBLANK(OY$9),OY$9=0)=FALSE,OR(OY$9='2. Protocols'!$C23,OY$9='2. Protocols'!$E23,OY$9='2. Protocols'!$G23)),1,0)*'4. Formulations'!$O23</f>
        <v>0</v>
      </c>
      <c r="OZ24" s="27">
        <f>IF(AND(OR(ISBLANK(OZ$9),OZ$9=0)=FALSE,OR(OZ$9='2. Protocols'!$C23,OZ$9='2. Protocols'!$E23,OZ$9='2. Protocols'!$G23)),1,0)*'4. Formulations'!$O23</f>
        <v>0</v>
      </c>
      <c r="PA24" s="27">
        <f>IF(AND(OR(ISBLANK(PA$9),PA$9=0)=FALSE,OR(PA$9='2. Protocols'!$C23,PA$9='2. Protocols'!$E23,PA$9='2. Protocols'!$G23)),1,0)*'4. Formulations'!$O23</f>
        <v>0</v>
      </c>
      <c r="PB24" s="27">
        <f>IF(AND(OR(ISBLANK(PB$9),PB$9=0)=FALSE,OR(PB$9='2. Protocols'!$C23,PB$9='2. Protocols'!$E23,PB$9='2. Protocols'!$G23)),1,0)*'4. Formulations'!$O23</f>
        <v>0</v>
      </c>
      <c r="PC24" s="27">
        <f>IF(AND(OR(ISBLANK(PC$9),PC$9=0)=FALSE,OR(PC$9='2. Protocols'!$C23,PC$9='2. Protocols'!$E23,PC$9='2. Protocols'!$G23)),1,0)*'4. Formulations'!$O23</f>
        <v>0</v>
      </c>
      <c r="PD24" s="27">
        <f>IF(AND(OR(ISBLANK(PD$9),PD$9=0)=FALSE,OR(PD$9='2. Protocols'!$C23,PD$9='2. Protocols'!$E23,PD$9='2. Protocols'!$G23)),1,0)*'4. Formulations'!$O23</f>
        <v>0</v>
      </c>
      <c r="PE24" s="27">
        <f>IF(AND(OR(ISBLANK(PE$9),PE$9=0)=FALSE,OR(PE$9='2. Protocols'!$C23,PE$9='2. Protocols'!$E23,PE$9='2. Protocols'!$G23)),1,0)*'4. Formulations'!$O23</f>
        <v>0</v>
      </c>
      <c r="PF24" s="27">
        <f>IF(AND(OR(ISBLANK(PF$9),PF$9=0)=FALSE,OR(PF$9='2. Protocols'!$C23,PF$9='2. Protocols'!$E23,PF$9='2. Protocols'!$G23)),1,0)*'4. Formulations'!$O23</f>
        <v>0</v>
      </c>
      <c r="PG24" s="27">
        <f>IF(AND(OR(ISBLANK(PG$9),PG$9=0)=FALSE,OR(PG$9='2. Protocols'!$C23,PG$9='2. Protocols'!$E23,PG$9='2. Protocols'!$G23)),1,0)*'4. Formulations'!$O23</f>
        <v>0</v>
      </c>
      <c r="PH24" s="27">
        <f>IF(AND(OR(ISBLANK(PH$9),PH$9=0)=FALSE,OR(PH$9='2. Protocols'!$C23,PH$9='2. Protocols'!$E23,PH$9='2. Protocols'!$G23)),1,0)*'4. Formulations'!$O23</f>
        <v>0</v>
      </c>
      <c r="PI24" s="27">
        <f>IF(AND(OR(ISBLANK(PI$9),PI$9=0)=FALSE,OR(PI$9='2. Protocols'!$C23,PI$9='2. Protocols'!$E23,PI$9='2. Protocols'!$G23)),1,0)*'4. Formulations'!$O23</f>
        <v>0</v>
      </c>
      <c r="PJ24" s="27">
        <f>IF(AND(OR(ISBLANK(PJ$9),PJ$9=0)=FALSE,OR(PJ$9='2. Protocols'!$C23,PJ$9='2. Protocols'!$E23,PJ$9='2. Protocols'!$G23)),1,0)*'4. Formulations'!$O23</f>
        <v>0</v>
      </c>
      <c r="PK24" s="27">
        <f>IF(AND(OR(ISBLANK(PK$9),PK$9=0)=FALSE,OR(PK$9='2. Protocols'!$C23,PK$9='2. Protocols'!$E23,PK$9='2. Protocols'!$G23)),1,0)*'4. Formulations'!$O23</f>
        <v>0</v>
      </c>
      <c r="PL24" s="27">
        <f>IF(AND(OR(ISBLANK(PL$9),PL$9=0)=FALSE,OR(PL$9='2. Protocols'!$C23,PL$9='2. Protocols'!$E23,PL$9='2. Protocols'!$G23)),1,0)*'4. Formulations'!$O23</f>
        <v>0</v>
      </c>
      <c r="PM24" s="27">
        <f>IF(AND(OR(ISBLANK(PM$9),PM$9=0)=FALSE,OR(PM$9='2. Protocols'!$C23,PM$9='2. Protocols'!$E23,PM$9='2. Protocols'!$G23)),1,0)*'4. Formulations'!$O23</f>
        <v>0</v>
      </c>
      <c r="PN24" s="27">
        <f>IF(AND(OR(ISBLANK(PN$9),PN$9=0)=FALSE,OR(PN$9='2. Protocols'!$C23,PN$9='2. Protocols'!$E23,PN$9='2. Protocols'!$G23)),1,0)*'4. Formulations'!$O23</f>
        <v>0</v>
      </c>
      <c r="PO24" s="27">
        <f>IF(AND(OR(ISBLANK(PO$9),PO$9=0)=FALSE,OR(PO$9='2. Protocols'!$C23,PO$9='2. Protocols'!$E23,PO$9='2. Protocols'!$G23)),1,0)*'4. Formulations'!$O23</f>
        <v>0</v>
      </c>
      <c r="PP24" s="27">
        <f>IF(AND(OR(ISBLANK(PP$9),PP$9=0)=FALSE,OR(PP$9='2. Protocols'!$C23,PP$9='2. Protocols'!$E23,PP$9='2. Protocols'!$G23)),1,0)*'4. Formulations'!$O23</f>
        <v>0</v>
      </c>
      <c r="PQ24" s="27">
        <f>IF(AND(OR(ISBLANK(PQ$9),PQ$9=0)=FALSE,OR(PQ$9='2. Protocols'!$C23,PQ$9='2. Protocols'!$E23,PQ$9='2. Protocols'!$G23)),1,0)*'4. Formulations'!$O23</f>
        <v>0</v>
      </c>
      <c r="PR24" s="27">
        <f>IF(AND(OR(ISBLANK(PR$9),PR$9=0)=FALSE,OR(PR$9='2. Protocols'!$C23,PR$9='2. Protocols'!$E23,PR$9='2. Protocols'!$G23)),1,0)*'4. Formulations'!$O23</f>
        <v>0</v>
      </c>
      <c r="PS24" s="27">
        <f>IF(AND(OR(ISBLANK(PS$9),PS$9=0)=FALSE,OR(PS$9='2. Protocols'!$C23,PS$9='2. Protocols'!$E23,PS$9='2. Protocols'!$G23)),1,0)*'4. Formulations'!$O23</f>
        <v>0</v>
      </c>
      <c r="PT24" s="27">
        <f>IF(AND(OR(ISBLANK(PT$9),PT$9=0)=FALSE,OR(PT$9='2. Protocols'!$C23,PT$9='2. Protocols'!$E23,PT$9='2. Protocols'!$G23)),1,0)*'4. Formulations'!$O23</f>
        <v>0</v>
      </c>
      <c r="PU24" s="27">
        <f>IF(AND(OR(ISBLANK(PU$9),PU$9=0)=FALSE,OR(PU$9='2. Protocols'!$C23,PU$9='2. Protocols'!$E23,PU$9='2. Protocols'!$G23)),1,0)*'4. Formulations'!$O23</f>
        <v>0</v>
      </c>
      <c r="PV24" s="27">
        <f>IF(AND(OR(ISBLANK(PV$9),PV$9=0)=FALSE,OR(PV$9='2. Protocols'!$C23,PV$9='2. Protocols'!$E23,PV$9='2. Protocols'!$G23)),1,0)*'4. Formulations'!$O23</f>
        <v>0</v>
      </c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P24" s="27">
        <f>IF(AND(OR(ISBLANK(QP$9),QP$9=0)=FALSE,QP$9=$DL24),1,0)*'4. Formulations'!$P23</f>
        <v>0</v>
      </c>
      <c r="QQ24" s="27">
        <f>IF(AND(OR(ISBLANK(QQ$9),QQ$9=0)=FALSE,QQ$9=$DL24),1,0)*'4. Formulations'!$P23</f>
        <v>0</v>
      </c>
      <c r="QR24" s="27">
        <f>IF(AND(OR(ISBLANK(QR$9),QR$9=0)=FALSE,QR$9=$DL24),1,0)*'4. Formulations'!$P23</f>
        <v>0</v>
      </c>
      <c r="QS24" s="27">
        <f>IF(AND(OR(ISBLANK(QS$9),QS$9=0)=FALSE,QS$9=$DL24),1,0)*'4. Formulations'!$P23</f>
        <v>0</v>
      </c>
      <c r="QT24" s="27">
        <f>IF(AND(OR(ISBLANK(QT$9),QT$9=0)=FALSE,QT$9=$DL24),1,0)*'4. Formulations'!$P23</f>
        <v>0</v>
      </c>
      <c r="QU24" s="27">
        <f>IF(AND(OR(ISBLANK(QU$9),QU$9=0)=FALSE,QU$9=$DL24),1,0)*'4. Formulations'!$P23</f>
        <v>0</v>
      </c>
      <c r="QV24" s="27">
        <f>IF(AND(OR(ISBLANK(QV$9),QV$9=0)=FALSE,QV$9=$DL24),1,0)*'4. Formulations'!$P23</f>
        <v>0</v>
      </c>
      <c r="QW24" s="27">
        <f>IF(AND(OR(ISBLANK(QW$9),QW$9=0)=FALSE,QW$9=$DL24),1,0)*'4. Formulations'!$P23</f>
        <v>0</v>
      </c>
      <c r="QX24" s="27">
        <f>IF(AND(OR(ISBLANK(QX$9),QX$9=0)=FALSE,QX$9=$DL24),1,0)*'4. Formulations'!$P23</f>
        <v>0</v>
      </c>
      <c r="QY24" s="27">
        <f>IF(AND(OR(ISBLANK(QY$9),QY$9=0)=FALSE,QY$9=$DL24),1,0)*'4. Formulations'!$P23</f>
        <v>0</v>
      </c>
      <c r="QZ24" s="27">
        <f>IF(AND(OR(ISBLANK(QZ$9),QZ$9=0)=FALSE,QZ$9=$DL24),1,0)*'4. Formulations'!$P23</f>
        <v>0</v>
      </c>
      <c r="RA24" s="27">
        <f>IF(AND(OR(ISBLANK(RA$9),RA$9=0)=FALSE,RA$9=$DL24),1,0)*'4. Formulations'!$P23</f>
        <v>0</v>
      </c>
      <c r="RB24" s="27">
        <f>IF(AND(OR(ISBLANK(RB$9),RB$9=0)=FALSE,RB$9=$DL24),1,0)*'4. Formulations'!$P23</f>
        <v>0</v>
      </c>
      <c r="RC24" s="27">
        <f>IF(AND(OR(ISBLANK(RC$9),RC$9=0)=FALSE,RC$9=$DL24),1,0)*'4. Formulations'!$P23</f>
        <v>0</v>
      </c>
      <c r="RD24" s="27">
        <f>IF(AND(OR(ISBLANK(RD$9),RD$9=0)=FALSE,RD$9=$DL24),1,0)*'4. Formulations'!$P23</f>
        <v>0</v>
      </c>
      <c r="RE24" s="27">
        <f>IF(AND(OR(ISBLANK(RE$9),RE$9=0)=FALSE,RE$9=$DL24),1,0)*'4. Formulations'!$P23</f>
        <v>0</v>
      </c>
      <c r="RF24" s="27">
        <f>IF(AND(OR(ISBLANK(RF$9),RF$9=0)=FALSE,RF$9=$DL24),1,0)*'4. Formulations'!$P23</f>
        <v>0</v>
      </c>
      <c r="RG24" s="27"/>
      <c r="RH24" s="27"/>
      <c r="RI24" s="27"/>
      <c r="RK24" s="27">
        <f>IF(AND(OR(ISBLANK(RK$9),RK$9=0)=FALSE,SUM($QP24:$RF24)&gt;0,RK$9='2. Protocols'!$G23),1,0)*'4. Formulations'!$P23</f>
        <v>0</v>
      </c>
      <c r="RL24" s="27">
        <f>IF(AND(OR(ISBLANK(RL$9),RL$9=0)=FALSE,SUM($QP24:$RF24)&gt;0,RL$9='2. Protocols'!$G23),1,0)*'4. Formulations'!$P23</f>
        <v>0</v>
      </c>
      <c r="RM24" s="27">
        <f>IF(AND(OR(ISBLANK(RM$9),RM$9=0)=FALSE,SUM($QP24:$RF24)&gt;0,RM$9='2. Protocols'!$G23),1,0)*'4. Formulations'!$P23</f>
        <v>0</v>
      </c>
      <c r="RN24" s="27">
        <f>IF(AND(OR(ISBLANK(RN$9),RN$9=0)=FALSE,SUM($QP24:$RF24)&gt;0,RN$9='2. Protocols'!$G23),1,0)*'4. Formulations'!$P23</f>
        <v>0</v>
      </c>
      <c r="RO24" s="27">
        <f>IF(AND(OR(ISBLANK(RO$9),RO$9=0)=FALSE,SUM($QP24:$RF24)&gt;0,RO$9='2. Protocols'!$G23),1,0)*'4. Formulations'!$P23</f>
        <v>0</v>
      </c>
      <c r="RP24" s="27">
        <f>IF(AND(OR(ISBLANK(RP$9),RP$9=0)=FALSE,SUM($QP24:$RF24)&gt;0,RP$9='2. Protocols'!$G23),1,0)*'4. Formulations'!$P23</f>
        <v>0</v>
      </c>
      <c r="RQ24" s="27">
        <f>IF(AND(OR(ISBLANK(RQ$9),RQ$9=0)=FALSE,SUM($QP24:$RF24)&gt;0,RQ$9='2. Protocols'!$G23),1,0)*'4. Formulations'!$P23</f>
        <v>0</v>
      </c>
      <c r="RR24" s="27">
        <f>IF(AND(OR(ISBLANK(RR$9),RR$9=0)=FALSE,SUM($QP24:$RF24)&gt;0,RR$9='2. Protocols'!$G23),1,0)*'4. Formulations'!$P23</f>
        <v>0</v>
      </c>
      <c r="RS24" s="27">
        <f>IF(AND(OR(ISBLANK(RS$9),RS$9=0)=FALSE,SUM($QP24:$RF24)&gt;0,RS$9='2. Protocols'!$G23),1,0)*'4. Formulations'!$P23</f>
        <v>0</v>
      </c>
      <c r="RT24" s="27">
        <f>IF(AND(OR(ISBLANK(RT$9),RT$9=0)=FALSE,SUM($QP24:$RF24)&gt;0,RT$9='2. Protocols'!$G23),1,0)*'4. Formulations'!$P23</f>
        <v>0</v>
      </c>
      <c r="RU24" s="27">
        <f>IF(AND(OR(ISBLANK(RU$9),RU$9=0)=FALSE,SUM($QP24:$RF24)&gt;0,RU$9='2. Protocols'!$G23),1,0)*'4. Formulations'!$P23</f>
        <v>0</v>
      </c>
      <c r="RV24" s="27">
        <f>IF(AND(OR(ISBLANK(RV$9),RV$9=0)=FALSE,SUM($QP24:$RF24)&gt;0,RV$9='2. Protocols'!$G23),1,0)*'4. Formulations'!$P23</f>
        <v>0</v>
      </c>
      <c r="RW24" s="27">
        <f>IF(AND(OR(ISBLANK(RW$9),RW$9=0)=FALSE,SUM($QP24:$RF24)&gt;0,RW$9='2. Protocols'!$G23),1,0)*'4. Formulations'!$P23</f>
        <v>0</v>
      </c>
      <c r="RX24" s="27">
        <f>IF(AND(OR(ISBLANK(RX$9),RX$9=0)=FALSE,SUM($QP24:$RF24)&gt;0,RX$9='2. Protocols'!$G23),1,0)*'4. Formulations'!$P23</f>
        <v>0</v>
      </c>
      <c r="RY24" s="27">
        <f>IF(AND(OR(ISBLANK(RY$9),RY$9=0)=FALSE,SUM($QP24:$RF24)&gt;0,RY$9='2. Protocols'!$G23),1,0)*'4. Formulations'!$P23</f>
        <v>0</v>
      </c>
      <c r="RZ24" s="27">
        <f>IF(AND(OR(ISBLANK(RZ$9),RZ$9=0)=FALSE,SUM($QP24:$RF24)&gt;0,RZ$9='2. Protocols'!$G23),1,0)*'4. Formulations'!$P23</f>
        <v>0</v>
      </c>
      <c r="SA24" s="27">
        <f>IF(AND(OR(ISBLANK(SA$9),SA$9=0)=FALSE,SUM($QP24:$RF24)&gt;0,SA$9='2. Protocols'!$G23),1,0)*'4. Formulations'!$P23</f>
        <v>0</v>
      </c>
      <c r="SB24" s="27">
        <f>IF(AND(OR(ISBLANK(SB$9),SB$9=0)=FALSE,SUM($QP24:$RF24)&gt;0,SB$9='2. Protocols'!$G23),1,0)*'4. Formulations'!$P23</f>
        <v>0</v>
      </c>
      <c r="SC24" s="27">
        <f>IF(AND(OR(ISBLANK(SC$9),SC$9=0)=FALSE,SUM($QP24:$RF24)&gt;0,SC$9='2. Protocols'!$G23),1,0)*'4. Formulations'!$P23</f>
        <v>0</v>
      </c>
      <c r="SD24" s="27">
        <f>IF(AND(OR(ISBLANK(SD$9),SD$9=0)=FALSE,SUM($QP24:$RF24)&gt;0,SD$9='2. Protocols'!$G23),1,0)*'4. Formulations'!$P23</f>
        <v>0</v>
      </c>
      <c r="SE24" s="27">
        <f>IF(AND(OR(ISBLANK(SE$9),SE$9=0)=FALSE,SUM($QP24:$RF24)&gt;0,SE$9='2. Protocols'!$G23),1,0)*'4. Formulations'!$P23</f>
        <v>0</v>
      </c>
      <c r="SF24" s="27">
        <f>IF(AND(OR(ISBLANK(SF$9),SF$9=0)=FALSE,SUM($QP24:$RF24)&gt;0,SF$9='2. Protocols'!$G23),1,0)*'4. Formulations'!$P23</f>
        <v>0</v>
      </c>
      <c r="SG24" s="27">
        <f>IF(AND(OR(ISBLANK(SG$9),SG$9=0)=FALSE,SUM($QP24:$RF24)&gt;0,SG$9='2. Protocols'!$G23),1,0)*'4. Formulations'!$P23</f>
        <v>0</v>
      </c>
      <c r="SH24" s="27">
        <f>IF(AND(OR(ISBLANK(SH$9),SH$9=0)=FALSE,SUM($QP24:$RF24)&gt;0,SH$9='2. Protocols'!$G23),1,0)*'4. Formulations'!$P23</f>
        <v>0</v>
      </c>
      <c r="SI24" s="27">
        <f>IF(AND(OR(ISBLANK(SI$9),SI$9=0)=FALSE,SUM($QP24:$RF24)&gt;0,SI$9='2. Protocols'!$G23),1,0)*'4. Formulations'!$P23</f>
        <v>0</v>
      </c>
      <c r="SJ24" s="27">
        <f>IF(AND(OR(ISBLANK(SJ$9),SJ$9=0)=FALSE,SUM($QP24:$RF24)&gt;0,SJ$9='2. Protocols'!$G23),1,0)*'4. Formulations'!$P23</f>
        <v>0</v>
      </c>
      <c r="SK24" s="27">
        <f>IF(AND(OR(ISBLANK(SK$9),SK$9=0)=FALSE,SUM($QP24:$RF24)&gt;0,SK$9='2. Protocols'!$G23),1,0)*'4. Formulations'!$P23</f>
        <v>0</v>
      </c>
      <c r="SL24" s="27">
        <f>IF(AND(OR(ISBLANK(SL$9),SL$9=0)=FALSE,SUM($QP24:$RF24)&gt;0,SL$9='2. Protocols'!$G23),1,0)*'4. Formulations'!$P23</f>
        <v>0</v>
      </c>
      <c r="SM24" s="27">
        <f>IF(AND(OR(ISBLANK(SM$9),SM$9=0)=FALSE,SUM($QP24:$RF24)&gt;0,SM$9='2. Protocols'!$G23),1,0)*'4. Formulations'!$P23</f>
        <v>0</v>
      </c>
      <c r="SN24" s="27">
        <f>IF(AND(OR(ISBLANK(SN$9),SN$9=0)=FALSE,SUM($QP24:$RF24)&gt;0,SN$9='2. Protocols'!$G23),1,0)*'4. Formulations'!$P23</f>
        <v>0</v>
      </c>
      <c r="SO24" s="27">
        <f>IF(AND(OR(ISBLANK(SO$9),SO$9=0)=FALSE,SUM($QP24:$RF24)&gt;0,SO$9='2. Protocols'!$G23),1,0)*'4. Formulations'!$P23</f>
        <v>0</v>
      </c>
      <c r="SP24" s="27">
        <f>IF(AND(OR(ISBLANK(SP$9),SP$9=0)=FALSE,SUM($QP24:$RF24)&gt;0,SP$9='2. Protocols'!$G23),1,0)*'4. Formulations'!$P23</f>
        <v>0</v>
      </c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J24" s="27">
        <f>IF(AND(OR(ISBLANK(TJ$9),TJ$9=0)=FALSE,TJ$9=$DM24),1,0)*'4. Formulations'!$Q23</f>
        <v>0</v>
      </c>
      <c r="TK24" s="27">
        <f>IF(AND(OR(ISBLANK(TK$9),TK$9=0)=FALSE,TK$9=$DM24),1,0)*'4. Formulations'!$Q23</f>
        <v>0</v>
      </c>
      <c r="TL24" s="27">
        <f>IF(AND(OR(ISBLANK(TL$9),TL$9=0)=FALSE,TL$9=$DM24),1,0)*'4. Formulations'!$Q23</f>
        <v>0</v>
      </c>
      <c r="TM24" s="27">
        <f>IF(AND(OR(ISBLANK(TM$9),TM$9=0)=FALSE,TM$9=$DM24),1,0)*'4. Formulations'!$Q23</f>
        <v>0</v>
      </c>
      <c r="TN24" s="27">
        <f>IF(AND(OR(ISBLANK(TN$9),TN$9=0)=FALSE,TN$9=$DM24),1,0)*'4. Formulations'!$Q23</f>
        <v>0</v>
      </c>
      <c r="TO24" s="27">
        <f>IF(AND(OR(ISBLANK(TO$9),TO$9=0)=FALSE,TO$9=$DM24),1,0)*'4. Formulations'!$Q23</f>
        <v>0</v>
      </c>
      <c r="TP24" s="27">
        <f>IF(AND(OR(ISBLANK(TP$9),TP$9=0)=FALSE,TP$9=$DM24),1,0)*'4. Formulations'!$Q23</f>
        <v>0</v>
      </c>
      <c r="TQ24" s="27">
        <f>IF(AND(OR(ISBLANK(TQ$9),TQ$9=0)=FALSE,TQ$9=$DM24),1,0)*'4. Formulations'!$Q23</f>
        <v>0</v>
      </c>
      <c r="TR24" s="27">
        <f>IF(AND(OR(ISBLANK(TR$9),TR$9=0)=FALSE,TR$9=$DM24),1,0)*'4. Formulations'!$Q23</f>
        <v>0</v>
      </c>
      <c r="TS24" s="27">
        <f>IF(AND(OR(ISBLANK(TS$9),TS$9=0)=FALSE,TS$9=$DM24),1,0)*'4. Formulations'!$Q23</f>
        <v>0</v>
      </c>
      <c r="TT24" s="27">
        <f>IF(AND(OR(ISBLANK(TT$9),TT$9=0)=FALSE,TT$9=$DM24),1,0)*'4. Formulations'!$Q23</f>
        <v>0</v>
      </c>
      <c r="TU24" s="27">
        <f>IF(AND(OR(ISBLANK(TU$9),TU$9=0)=FALSE,TU$9=$DM24),1,0)*'4. Formulations'!$Q23</f>
        <v>0</v>
      </c>
      <c r="TV24" s="27">
        <f>IF(AND(OR(ISBLANK(TV$9),TV$9=0)=FALSE,TV$9=$DM24),1,0)*'4. Formulations'!$Q23</f>
        <v>0</v>
      </c>
      <c r="TW24" s="27">
        <f>IF(AND(OR(ISBLANK(TW$9),TW$9=0)=FALSE,TW$9=$DM24),1,0)*'4. Formulations'!$Q23</f>
        <v>0</v>
      </c>
      <c r="TX24" s="27">
        <f>IF(AND(OR(ISBLANK(TX$9),TX$9=0)=FALSE,TX$9=$DM24),1,0)*'4. Formulations'!$Q23</f>
        <v>0</v>
      </c>
      <c r="TY24" s="27">
        <f>IF(AND(OR(ISBLANK(TY$9),TY$9=0)=FALSE,TY$9=$DM24),1,0)*'4. Formulations'!$Q23</f>
        <v>0</v>
      </c>
      <c r="TZ24" s="27">
        <f>IF(AND(OR(ISBLANK(TZ$9),TZ$9=0)=FALSE,TZ$9=$DM24),1,0)*'4. Formulations'!$Q23</f>
        <v>0</v>
      </c>
      <c r="UA24" s="27"/>
      <c r="UB24" s="27"/>
      <c r="UC24" s="27"/>
    </row>
    <row r="25" spans="2:549" ht="15" hidden="1" outlineLevel="1" x14ac:dyDescent="0.25">
      <c r="B25" s="2"/>
      <c r="C25" s="75" t="str">
        <f>IF('2. Protocols'!C24&amp;"+"&amp;'2. Protocols'!E24&amp;"+"&amp;'2. Protocols'!G24="++","",'2. Protocols'!C24&amp;"+"&amp;'2. Protocols'!E24&amp;"+"&amp;'2. Protocols'!G24)</f>
        <v/>
      </c>
      <c r="D25" s="7"/>
      <c r="E25" s="8"/>
      <c r="G25" s="72" t="e">
        <f>'2. Protocols'!J24*'1. General Inputs'!$J$13</f>
        <v>#VALUE!</v>
      </c>
      <c r="H25" s="72" t="e">
        <f>MAX(G25*(1+'1. General Inputs'!$AW$23+HLOOKUP(H$7,'1. General Inputs'!$AW$17:$AY$19,ROWS('1. General Inputs'!$AU$17:$AU$19),0))+(CHOOSE(H$7,'1. General Inputs'!$J$15,'1. General Inputs'!$L$15,'1. General Inputs'!$N$15)/12)*CHOOSE(H$7,'2. Protocols'!$K24,'2. Protocols'!$L24,'2. Protocols'!$M24)+'3. ARV Substitutions'!L50,0)</f>
        <v>#VALUE!</v>
      </c>
      <c r="I25" s="72" t="e">
        <f>MAX(H25*(1+'1. General Inputs'!$AW$23+HLOOKUP(I$7,'1. General Inputs'!$AW$17:$AY$19,ROWS('1. General Inputs'!$AU$17:$AU$19),0))+(CHOOSE(I$7,'1. General Inputs'!$J$15,'1. General Inputs'!$L$15,'1. General Inputs'!$N$15)/12)*CHOOSE(I$7,'2. Protocols'!$K24,'2. Protocols'!$L24,'2. Protocols'!$M24)+'3. ARV Substitutions'!M50,0)</f>
        <v>#VALUE!</v>
      </c>
      <c r="J25" s="72" t="e">
        <f>MAX(I25*(1+'1. General Inputs'!$AW$23+HLOOKUP(J$7,'1. General Inputs'!$AW$17:$AY$19,ROWS('1. General Inputs'!$AU$17:$AU$19),0))+(CHOOSE(J$7,'1. General Inputs'!$J$15,'1. General Inputs'!$L$15,'1. General Inputs'!$N$15)/12)*CHOOSE(J$7,'2. Protocols'!$K24,'2. Protocols'!$L24,'2. Protocols'!$M24)+'3. ARV Substitutions'!N50,0)</f>
        <v>#VALUE!</v>
      </c>
      <c r="K25" s="72" t="e">
        <f>MAX(J25*(1+'1. General Inputs'!$AW$23+HLOOKUP(K$7,'1. General Inputs'!$AW$17:$AY$19,ROWS('1. General Inputs'!$AU$17:$AU$19),0))+(CHOOSE(K$7,'1. General Inputs'!$J$15,'1. General Inputs'!$L$15,'1. General Inputs'!$N$15)/12)*CHOOSE(K$7,'2. Protocols'!$K24,'2. Protocols'!$L24,'2. Protocols'!$M24)+'3. ARV Substitutions'!O50,0)</f>
        <v>#VALUE!</v>
      </c>
      <c r="L25" s="72" t="e">
        <f>MAX(K25*(1+'1. General Inputs'!$AW$23+HLOOKUP(L$7,'1. General Inputs'!$AW$17:$AY$19,ROWS('1. General Inputs'!$AU$17:$AU$19),0))+(CHOOSE(L$7,'1. General Inputs'!$J$15,'1. General Inputs'!$L$15,'1. General Inputs'!$N$15)/12)*CHOOSE(L$7,'2. Protocols'!$K24,'2. Protocols'!$L24,'2. Protocols'!$M24)+'3. ARV Substitutions'!P50,0)</f>
        <v>#VALUE!</v>
      </c>
      <c r="M25" s="72" t="e">
        <f>MAX(L25*(1+'1. General Inputs'!$AW$23+HLOOKUP(M$7,'1. General Inputs'!$AW$17:$AY$19,ROWS('1. General Inputs'!$AU$17:$AU$19),0))+(CHOOSE(M$7,'1. General Inputs'!$J$15,'1. General Inputs'!$L$15,'1. General Inputs'!$N$15)/12)*CHOOSE(M$7,'2. Protocols'!$K24,'2. Protocols'!$L24,'2. Protocols'!$M24)+'3. ARV Substitutions'!Q50,0)</f>
        <v>#VALUE!</v>
      </c>
      <c r="N25" s="72" t="e">
        <f>MAX(M25*(1+'1. General Inputs'!$AW$23+HLOOKUP(N$7,'1. General Inputs'!$AW$17:$AY$19,ROWS('1. General Inputs'!$AU$17:$AU$19),0))+(CHOOSE(N$7,'1. General Inputs'!$J$15,'1. General Inputs'!$L$15,'1. General Inputs'!$N$15)/12)*CHOOSE(N$7,'2. Protocols'!$K24,'2. Protocols'!$L24,'2. Protocols'!$M24)+'3. ARV Substitutions'!R50,0)</f>
        <v>#VALUE!</v>
      </c>
      <c r="O25" s="72" t="e">
        <f>MAX(N25*(1+'1. General Inputs'!$AW$23+HLOOKUP(O$7,'1. General Inputs'!$AW$17:$AY$19,ROWS('1. General Inputs'!$AU$17:$AU$19),0))+(CHOOSE(O$7,'1. General Inputs'!$J$15,'1. General Inputs'!$L$15,'1. General Inputs'!$N$15)/12)*CHOOSE(O$7,'2. Protocols'!$K24,'2. Protocols'!$L24,'2. Protocols'!$M24)+'3. ARV Substitutions'!S50,0)</f>
        <v>#VALUE!</v>
      </c>
      <c r="P25" s="72" t="e">
        <f>MAX(O25*(1+'1. General Inputs'!$AW$23+HLOOKUP(P$7,'1. General Inputs'!$AW$17:$AY$19,ROWS('1. General Inputs'!$AU$17:$AU$19),0))+(CHOOSE(P$7,'1. General Inputs'!$J$15,'1. General Inputs'!$L$15,'1. General Inputs'!$N$15)/12)*CHOOSE(P$7,'2. Protocols'!$K24,'2. Protocols'!$L24,'2. Protocols'!$M24)+'3. ARV Substitutions'!T50,0)</f>
        <v>#VALUE!</v>
      </c>
      <c r="Q25" s="72" t="e">
        <f>MAX(P25*(1+'1. General Inputs'!$AW$23+HLOOKUP(Q$7,'1. General Inputs'!$AW$17:$AY$19,ROWS('1. General Inputs'!$AU$17:$AU$19),0))+(CHOOSE(Q$7,'1. General Inputs'!$J$15,'1. General Inputs'!$L$15,'1. General Inputs'!$N$15)/12)*CHOOSE(Q$7,'2. Protocols'!$K24,'2. Protocols'!$L24,'2. Protocols'!$M24)+'3. ARV Substitutions'!U50,0)</f>
        <v>#VALUE!</v>
      </c>
      <c r="R25" s="72" t="e">
        <f>MAX(Q25*(1+'1. General Inputs'!$AW$23+HLOOKUP(R$7,'1. General Inputs'!$AW$17:$AY$19,ROWS('1. General Inputs'!$AU$17:$AU$19),0))+(CHOOSE(R$7,'1. General Inputs'!$J$15,'1. General Inputs'!$L$15,'1. General Inputs'!$N$15)/12)*CHOOSE(R$7,'2. Protocols'!$K24,'2. Protocols'!$L24,'2. Protocols'!$M24)+'3. ARV Substitutions'!V50,0)</f>
        <v>#VALUE!</v>
      </c>
      <c r="S25" s="72" t="e">
        <f>MAX(R25*(1+'1. General Inputs'!$AW$23+HLOOKUP(S$7,'1. General Inputs'!$AW$17:$AY$19,ROWS('1. General Inputs'!$AU$17:$AU$19),0))+(CHOOSE(S$7,'1. General Inputs'!$J$15,'1. General Inputs'!$L$15,'1. General Inputs'!$N$15)/12)*CHOOSE(S$7,'2. Protocols'!$K24,'2. Protocols'!$L24,'2. Protocols'!$M24)+'3. ARV Substitutions'!W50,0)</f>
        <v>#VALUE!</v>
      </c>
      <c r="T25" s="72" t="e">
        <f>MAX(S25*(1+'1. General Inputs'!$AW$23+HLOOKUP(T$7,'1. General Inputs'!$AW$17:$AY$19,ROWS('1. General Inputs'!$AU$17:$AU$19),0))+(CHOOSE(T$7,'1. General Inputs'!$J$15,'1. General Inputs'!$L$15,'1. General Inputs'!$N$15)/12)*CHOOSE(T$7,'2. Protocols'!$K24,'2. Protocols'!$L24,'2. Protocols'!$M24)+'3. ARV Substitutions'!X50,0)</f>
        <v>#VALUE!</v>
      </c>
      <c r="U25" s="72" t="e">
        <f>MAX(T25*(1+'1. General Inputs'!$AW$23+HLOOKUP(U$7,'1. General Inputs'!$AW$17:$AY$19,ROWS('1. General Inputs'!$AU$17:$AU$19),0))+(CHOOSE(U$7,'1. General Inputs'!$J$15,'1. General Inputs'!$L$15,'1. General Inputs'!$N$15)/12)*CHOOSE(U$7,'2. Protocols'!$K24,'2. Protocols'!$L24,'2. Protocols'!$M24)+'3. ARV Substitutions'!Y50,0)</f>
        <v>#VALUE!</v>
      </c>
      <c r="V25" s="72" t="e">
        <f>MAX(U25*(1+'1. General Inputs'!$AW$23+HLOOKUP(V$7,'1. General Inputs'!$AW$17:$AY$19,ROWS('1. General Inputs'!$AU$17:$AU$19),0))+(CHOOSE(V$7,'1. General Inputs'!$J$15,'1. General Inputs'!$L$15,'1. General Inputs'!$N$15)/12)*CHOOSE(V$7,'2. Protocols'!$K24,'2. Protocols'!$L24,'2. Protocols'!$M24)+'3. ARV Substitutions'!Z50,0)</f>
        <v>#VALUE!</v>
      </c>
      <c r="W25" s="72" t="e">
        <f>MAX(V25*(1+'1. General Inputs'!$AW$23+HLOOKUP(W$7,'1. General Inputs'!$AW$17:$AY$19,ROWS('1. General Inputs'!$AU$17:$AU$19),0))+(CHOOSE(W$7,'1. General Inputs'!$J$15,'1. General Inputs'!$L$15,'1. General Inputs'!$N$15)/12)*CHOOSE(W$7,'2. Protocols'!$K24,'2. Protocols'!$L24,'2. Protocols'!$M24)+'3. ARV Substitutions'!AA50,0)</f>
        <v>#VALUE!</v>
      </c>
      <c r="X25" s="72" t="e">
        <f>MAX(W25*(1+'1. General Inputs'!$AW$23+HLOOKUP(X$7,'1. General Inputs'!$AW$17:$AY$19,ROWS('1. General Inputs'!$AU$17:$AU$19),0))+(CHOOSE(X$7,'1. General Inputs'!$J$15,'1. General Inputs'!$L$15,'1. General Inputs'!$N$15)/12)*CHOOSE(X$7,'2. Protocols'!$K24,'2. Protocols'!$L24,'2. Protocols'!$M24)+'3. ARV Substitutions'!AB50,0)</f>
        <v>#VALUE!</v>
      </c>
      <c r="Y25" s="72" t="e">
        <f>MAX(X25*(1+'1. General Inputs'!$AW$23+HLOOKUP(Y$7,'1. General Inputs'!$AW$17:$AY$19,ROWS('1. General Inputs'!$AU$17:$AU$19),0))+(CHOOSE(Y$7,'1. General Inputs'!$J$15,'1. General Inputs'!$L$15,'1. General Inputs'!$N$15)/12)*CHOOSE(Y$7,'2. Protocols'!$K24,'2. Protocols'!$L24,'2. Protocols'!$M24)+'3. ARV Substitutions'!AC50,0)</f>
        <v>#VALUE!</v>
      </c>
      <c r="Z25" s="72" t="e">
        <f>MAX(Y25*(1+'1. General Inputs'!$AW$23+HLOOKUP(Z$7,'1. General Inputs'!$AW$17:$AY$19,ROWS('1. General Inputs'!$AU$17:$AU$19),0))+(CHOOSE(Z$7,'1. General Inputs'!$J$15,'1. General Inputs'!$L$15,'1. General Inputs'!$N$15)/12)*CHOOSE(Z$7,'2. Protocols'!$K24,'2. Protocols'!$L24,'2. Protocols'!$M24)+'3. ARV Substitutions'!AD50,0)</f>
        <v>#VALUE!</v>
      </c>
      <c r="AA25" s="72" t="e">
        <f>MAX(Z25*(1+'1. General Inputs'!$AW$23+HLOOKUP(AA$7,'1. General Inputs'!$AW$17:$AY$19,ROWS('1. General Inputs'!$AU$17:$AU$19),0))+(CHOOSE(AA$7,'1. General Inputs'!$J$15,'1. General Inputs'!$L$15,'1. General Inputs'!$N$15)/12)*CHOOSE(AA$7,'2. Protocols'!$K24,'2. Protocols'!$L24,'2. Protocols'!$M24)+'3. ARV Substitutions'!AE50,0)</f>
        <v>#VALUE!</v>
      </c>
      <c r="AB25" s="72" t="e">
        <f>MAX(AA25*(1+'1. General Inputs'!$AW$23+HLOOKUP(AB$7,'1. General Inputs'!$AW$17:$AY$19,ROWS('1. General Inputs'!$AU$17:$AU$19),0))+(CHOOSE(AB$7,'1. General Inputs'!$J$15,'1. General Inputs'!$L$15,'1. General Inputs'!$N$15)/12)*CHOOSE(AB$7,'2. Protocols'!$K24,'2. Protocols'!$L24,'2. Protocols'!$M24)+'3. ARV Substitutions'!AF50,0)</f>
        <v>#VALUE!</v>
      </c>
      <c r="AC25" s="72" t="e">
        <f>MAX(AB25*(1+'1. General Inputs'!$AW$23+HLOOKUP(AC$7,'1. General Inputs'!$AW$17:$AY$19,ROWS('1. General Inputs'!$AU$17:$AU$19),0))+(CHOOSE(AC$7,'1. General Inputs'!$J$15,'1. General Inputs'!$L$15,'1. General Inputs'!$N$15)/12)*CHOOSE(AC$7,'2. Protocols'!$K24,'2. Protocols'!$L24,'2. Protocols'!$M24)+'3. ARV Substitutions'!AG50,0)</f>
        <v>#VALUE!</v>
      </c>
      <c r="AD25" s="72" t="e">
        <f>MAX(AC25*(1+'1. General Inputs'!$AW$23+HLOOKUP(AD$7,'1. General Inputs'!$AW$17:$AY$19,ROWS('1. General Inputs'!$AU$17:$AU$19),0))+(CHOOSE(AD$7,'1. General Inputs'!$J$15,'1. General Inputs'!$L$15,'1. General Inputs'!$N$15)/12)*CHOOSE(AD$7,'2. Protocols'!$K24,'2. Protocols'!$L24,'2. Protocols'!$M24)+'3. ARV Substitutions'!AH50,0)</f>
        <v>#VALUE!</v>
      </c>
      <c r="AE25" s="72" t="e">
        <f>MAX(AD25*(1+'1. General Inputs'!$AW$23+HLOOKUP(AE$7,'1. General Inputs'!$AW$17:$AY$19,ROWS('1. General Inputs'!$AU$17:$AU$19),0))+(CHOOSE(AE$7,'1. General Inputs'!$J$15,'1. General Inputs'!$L$15,'1. General Inputs'!$N$15)/12)*CHOOSE(AE$7,'2. Protocols'!$K24,'2. Protocols'!$L24,'2. Protocols'!$M24)+'3. ARV Substitutions'!AI50,0)</f>
        <v>#VALUE!</v>
      </c>
      <c r="AF25" s="72" t="e">
        <f>MAX(AE25*(1+'1. General Inputs'!$AW$23+HLOOKUP(AF$7,'1. General Inputs'!$AW$17:$AY$19,ROWS('1. General Inputs'!$AU$17:$AU$19),0))+(CHOOSE(AF$7,'1. General Inputs'!$J$15,'1. General Inputs'!$L$15,'1. General Inputs'!$N$15)/12)*CHOOSE(AF$7,'2. Protocols'!$K24,'2. Protocols'!$L24,'2. Protocols'!$M24)+'3. ARV Substitutions'!AJ50,0)</f>
        <v>#VALUE!</v>
      </c>
      <c r="AG25" s="72" t="e">
        <f>MAX(AF25*(1+'1. General Inputs'!$AW$23+HLOOKUP(AG$7,'1. General Inputs'!$AW$17:$AY$19,ROWS('1. General Inputs'!$AU$17:$AU$19),0))+(CHOOSE(AG$7,'1. General Inputs'!$J$15,'1. General Inputs'!$L$15,'1. General Inputs'!$N$15)/12)*CHOOSE(AG$7,'2. Protocols'!$K24,'2. Protocols'!$L24,'2. Protocols'!$M24)+'3. ARV Substitutions'!AK50,0)</f>
        <v>#VALUE!</v>
      </c>
      <c r="AH25" s="72" t="e">
        <f>MAX(AG25*(1+'1. General Inputs'!$AW$23+HLOOKUP(AH$7,'1. General Inputs'!$AW$17:$AY$19,ROWS('1. General Inputs'!$AU$17:$AU$19),0))+(CHOOSE(AH$7,'1. General Inputs'!$J$15,'1. General Inputs'!$L$15,'1. General Inputs'!$N$15)/12)*CHOOSE(AH$7,'2. Protocols'!$K24,'2. Protocols'!$L24,'2. Protocols'!$M24)+'3. ARV Substitutions'!AL50,0)</f>
        <v>#VALUE!</v>
      </c>
      <c r="AI25" s="72" t="e">
        <f>MAX(AH25*(1+'1. General Inputs'!$AW$23+HLOOKUP(AI$7,'1. General Inputs'!$AW$17:$AY$19,ROWS('1. General Inputs'!$AU$17:$AU$19),0))+(CHOOSE(AI$7,'1. General Inputs'!$J$15,'1. General Inputs'!$L$15,'1. General Inputs'!$N$15)/12)*CHOOSE(AI$7,'2. Protocols'!$K24,'2. Protocols'!$L24,'2. Protocols'!$M24)+'3. ARV Substitutions'!AM50,0)</f>
        <v>#VALUE!</v>
      </c>
      <c r="AJ25" s="72" t="e">
        <f>MAX(AI25*(1+'1. General Inputs'!$AW$23+HLOOKUP(AJ$7,'1. General Inputs'!$AW$17:$AY$19,ROWS('1. General Inputs'!$AU$17:$AU$19),0))+(CHOOSE(AJ$7,'1. General Inputs'!$J$15,'1. General Inputs'!$L$15,'1. General Inputs'!$N$15)/12)*CHOOSE(AJ$7,'2. Protocols'!$K24,'2. Protocols'!$L24,'2. Protocols'!$M24)+'3. ARV Substitutions'!AN50,0)</f>
        <v>#VALUE!</v>
      </c>
      <c r="AK25" s="72" t="e">
        <f>MAX(AJ25*(1+'1. General Inputs'!$AW$23+HLOOKUP(AK$7,'1. General Inputs'!$AW$17:$AY$19,ROWS('1. General Inputs'!$AU$17:$AU$19),0))+(CHOOSE(AK$7,'1. General Inputs'!$J$15,'1. General Inputs'!$L$15,'1. General Inputs'!$N$15)/12)*CHOOSE(AK$7,'2. Protocols'!$K24,'2. Protocols'!$L24,'2. Protocols'!$M24)+'3. ARV Substitutions'!AO50,0)</f>
        <v>#VALUE!</v>
      </c>
      <c r="AL25" s="72" t="e">
        <f>MAX(AK25*(1+'1. General Inputs'!$AW$23+HLOOKUP(AL$7,'1. General Inputs'!$AW$17:$AY$19,ROWS('1. General Inputs'!$AU$17:$AU$19),0))+(CHOOSE(AL$7,'1. General Inputs'!$J$15,'1. General Inputs'!$L$15,'1. General Inputs'!$N$15)/12)*CHOOSE(AL$7,'2. Protocols'!$K24,'2. Protocols'!$L24,'2. Protocols'!$M24)+'3. ARV Substitutions'!AP50,0)</f>
        <v>#VALUE!</v>
      </c>
      <c r="AM25" s="72" t="e">
        <f>MAX(AL25*(1+'1. General Inputs'!$AW$23+HLOOKUP(AM$7,'1. General Inputs'!$AW$17:$AY$19,ROWS('1. General Inputs'!$AU$17:$AU$19),0))+(CHOOSE(AM$7,'1. General Inputs'!$J$15,'1. General Inputs'!$L$15,'1. General Inputs'!$N$15)/12)*CHOOSE(AM$7,'2. Protocols'!$K24,'2. Protocols'!$L24,'2. Protocols'!$M24)+'3. ARV Substitutions'!AQ50,0)</f>
        <v>#VALUE!</v>
      </c>
      <c r="AN25" s="72" t="e">
        <f>MAX(AM25*(1+'1. General Inputs'!$AW$23+HLOOKUP(AN$7,'1. General Inputs'!$AW$17:$AY$19,ROWS('1. General Inputs'!$AU$17:$AU$19),0))+(CHOOSE(AN$7,'1. General Inputs'!$J$15,'1. General Inputs'!$L$15,'1. General Inputs'!$N$15)/12)*CHOOSE(AN$7,'2. Protocols'!$K24,'2. Protocols'!$L24,'2. Protocols'!$M24)+'3. ARV Substitutions'!AR50,0)</f>
        <v>#VALUE!</v>
      </c>
      <c r="AO25" s="72" t="e">
        <f>MAX(AN25*(1+'1. General Inputs'!$AW$23+HLOOKUP(AO$7,'1. General Inputs'!$AW$17:$AY$19,ROWS('1. General Inputs'!$AU$17:$AU$19),0))+(CHOOSE(AO$7,'1. General Inputs'!$J$15,'1. General Inputs'!$L$15,'1. General Inputs'!$N$15)/12)*CHOOSE(AO$7,'2. Protocols'!$K24,'2. Protocols'!$L24,'2. Protocols'!$M24)+'3. ARV Substitutions'!AS50,0)</f>
        <v>#VALUE!</v>
      </c>
      <c r="AP25" s="72" t="e">
        <f>MAX(AO25*(1+'1. General Inputs'!$AW$23+HLOOKUP(AP$7,'1. General Inputs'!$AW$17:$AY$19,ROWS('1. General Inputs'!$AU$17:$AU$19),0))+(CHOOSE(AP$7,'1. General Inputs'!$J$15,'1. General Inputs'!$L$15,'1. General Inputs'!$N$15)/12)*CHOOSE(AP$7,'2. Protocols'!$K24,'2. Protocols'!$L24,'2. Protocols'!$M24)+'3. ARV Substitutions'!AT50,0)</f>
        <v>#VALUE!</v>
      </c>
      <c r="AQ25" s="72" t="e">
        <f>MAX(AP25*(1+'1. General Inputs'!$AW$23+HLOOKUP(AQ$7,'1. General Inputs'!$AW$17:$AY$19,ROWS('1. General Inputs'!$AU$17:$AU$19),0))+(CHOOSE(AQ$7,'1. General Inputs'!$J$15,'1. General Inputs'!$L$15,'1. General Inputs'!$N$15)/12)*CHOOSE(AQ$7,'2. Protocols'!$K24,'2. Protocols'!$L24,'2. Protocols'!$M24)+'3. ARV Substitutions'!AU50,0)</f>
        <v>#VALUE!</v>
      </c>
      <c r="CA25" s="51" t="e">
        <f t="shared" si="30"/>
        <v>#VALUE!</v>
      </c>
      <c r="CB25" s="51" t="e">
        <f t="shared" si="31"/>
        <v>#VALUE!</v>
      </c>
      <c r="CC25" s="51" t="e">
        <f t="shared" si="32"/>
        <v>#VALUE!</v>
      </c>
      <c r="CD25" s="51" t="e">
        <f t="shared" si="33"/>
        <v>#VALUE!</v>
      </c>
      <c r="CE25" s="51" t="e">
        <f t="shared" si="34"/>
        <v>#VALUE!</v>
      </c>
      <c r="CF25" s="51" t="e">
        <f t="shared" si="35"/>
        <v>#VALUE!</v>
      </c>
      <c r="CG25" s="51" t="e">
        <f t="shared" si="36"/>
        <v>#VALUE!</v>
      </c>
      <c r="CH25" s="51" t="e">
        <f t="shared" si="37"/>
        <v>#VALUE!</v>
      </c>
      <c r="CI25" s="51" t="e">
        <f t="shared" si="38"/>
        <v>#VALUE!</v>
      </c>
      <c r="CJ25" s="51" t="e">
        <f t="shared" si="39"/>
        <v>#VALUE!</v>
      </c>
      <c r="CK25" s="51" t="e">
        <f t="shared" si="40"/>
        <v>#VALUE!</v>
      </c>
      <c r="CL25" s="51" t="e">
        <f t="shared" si="41"/>
        <v>#VALUE!</v>
      </c>
      <c r="CM25" s="51" t="e">
        <f t="shared" si="42"/>
        <v>#VALUE!</v>
      </c>
      <c r="CN25" s="51" t="e">
        <f t="shared" si="43"/>
        <v>#VALUE!</v>
      </c>
      <c r="CO25" s="51" t="e">
        <f t="shared" si="44"/>
        <v>#VALUE!</v>
      </c>
      <c r="CP25" s="51" t="e">
        <f t="shared" si="45"/>
        <v>#VALUE!</v>
      </c>
      <c r="CQ25" s="51" t="e">
        <f t="shared" si="46"/>
        <v>#VALUE!</v>
      </c>
      <c r="CR25" s="51" t="e">
        <f t="shared" si="47"/>
        <v>#VALUE!</v>
      </c>
      <c r="CS25" s="51" t="e">
        <f t="shared" si="48"/>
        <v>#VALUE!</v>
      </c>
      <c r="CT25" s="51" t="e">
        <f t="shared" si="49"/>
        <v>#VALUE!</v>
      </c>
      <c r="CU25" s="51" t="e">
        <f t="shared" si="50"/>
        <v>#VALUE!</v>
      </c>
      <c r="CV25" s="51" t="e">
        <f t="shared" si="51"/>
        <v>#VALUE!</v>
      </c>
      <c r="CW25" s="51" t="e">
        <f t="shared" si="52"/>
        <v>#VALUE!</v>
      </c>
      <c r="CX25" s="51" t="e">
        <f t="shared" si="53"/>
        <v>#VALUE!</v>
      </c>
      <c r="CY25" s="51" t="e">
        <f t="shared" si="54"/>
        <v>#VALUE!</v>
      </c>
      <c r="CZ25" s="51" t="e">
        <f t="shared" si="55"/>
        <v>#VALUE!</v>
      </c>
      <c r="DA25" s="51" t="e">
        <f t="shared" si="56"/>
        <v>#VALUE!</v>
      </c>
      <c r="DB25" s="51" t="e">
        <f t="shared" si="57"/>
        <v>#VALUE!</v>
      </c>
      <c r="DC25" s="51" t="e">
        <f t="shared" si="58"/>
        <v>#VALUE!</v>
      </c>
      <c r="DD25" s="51" t="e">
        <f t="shared" si="59"/>
        <v>#VALUE!</v>
      </c>
      <c r="DE25" s="51" t="e">
        <f t="shared" si="60"/>
        <v>#VALUE!</v>
      </c>
      <c r="DF25" s="51" t="e">
        <f t="shared" si="61"/>
        <v>#VALUE!</v>
      </c>
      <c r="DG25" s="51" t="e">
        <f t="shared" si="62"/>
        <v>#VALUE!</v>
      </c>
      <c r="DH25" s="51" t="e">
        <f t="shared" si="63"/>
        <v>#VALUE!</v>
      </c>
      <c r="DI25" s="51" t="e">
        <f t="shared" si="64"/>
        <v>#VALUE!</v>
      </c>
      <c r="DJ25" s="51" t="e">
        <f t="shared" si="65"/>
        <v>#VALUE!</v>
      </c>
      <c r="DL25" s="21" t="str">
        <f>CONCATENATE('2. Protocols'!C24, '2. Protocols'!D24, '2. Protocols'!E24)</f>
        <v>+</v>
      </c>
      <c r="DM25" s="21" t="str">
        <f>CONCATENATE('2. Protocols'!C24, '2. Protocols'!D24, '2. Protocols'!E24, '2. Protocols'!F24, '2. Protocols'!G24,)</f>
        <v>++</v>
      </c>
      <c r="DO25" s="27">
        <f>IF(AND(OR(ISBLANK(DO$9),DO$9=0)=FALSE,OR(DO$9='2. Protocols'!$C24,DO$9='2. Protocols'!$E24,DO$9='2. Protocols'!$G24)),1,0)*'4. Formulations'!$I24</f>
        <v>0</v>
      </c>
      <c r="DP25" s="27">
        <f>IF(AND(OR(ISBLANK(DP$9),DP$9=0)=FALSE,OR(DP$9='2. Protocols'!$C24,DP$9='2. Protocols'!$E24,DP$9='2. Protocols'!$G24)),1,0)*'4. Formulations'!$I24</f>
        <v>0</v>
      </c>
      <c r="DQ25" s="27">
        <f>IF(AND(OR(ISBLANK(DQ$9),DQ$9=0)=FALSE,OR(DQ$9='2. Protocols'!$C24,DQ$9='2. Protocols'!$E24,DQ$9='2. Protocols'!$G24)),1,0)*'4. Formulations'!$I24</f>
        <v>0</v>
      </c>
      <c r="DR25" s="27">
        <f>IF(AND(OR(ISBLANK(DR$9),DR$9=0)=FALSE,OR(DR$9='2. Protocols'!$C24,DR$9='2. Protocols'!$E24,DR$9='2. Protocols'!$G24)),1,0)*'4. Formulations'!$I24</f>
        <v>0</v>
      </c>
      <c r="DS25" s="27">
        <f>IF(AND(OR(ISBLANK(DS$9),DS$9=0)=FALSE,OR(DS$9='2. Protocols'!$C24,DS$9='2. Protocols'!$E24,DS$9='2. Protocols'!$G24)),1,0)*'4. Formulations'!$I24</f>
        <v>0</v>
      </c>
      <c r="DT25" s="27">
        <f>IF(AND(OR(ISBLANK(DT$9),DT$9=0)=FALSE,OR(DT$9='2. Protocols'!$C24,DT$9='2. Protocols'!$E24,DT$9='2. Protocols'!$G24)),1,0)*'4. Formulations'!$I24</f>
        <v>0</v>
      </c>
      <c r="DU25" s="27">
        <f>IF(AND(OR(ISBLANK(DU$9),DU$9=0)=FALSE,OR(DU$9='2. Protocols'!$C24,DU$9='2. Protocols'!$E24,DU$9='2. Protocols'!$G24)),1,0)*'4. Formulations'!$I24</f>
        <v>0</v>
      </c>
      <c r="DV25" s="27">
        <f>IF(AND(OR(ISBLANK(DV$9),DV$9=0)=FALSE,OR(DV$9='2. Protocols'!$C24,DV$9='2. Protocols'!$E24,DV$9='2. Protocols'!$G24)),1,0)*'4. Formulations'!$I24</f>
        <v>0</v>
      </c>
      <c r="DW25" s="27">
        <f>IF(AND(OR(ISBLANK(DW$9),DW$9=0)=FALSE,OR(DW$9='2. Protocols'!$C24,DW$9='2. Protocols'!$E24,DW$9='2. Protocols'!$G24)),1,0)*'4. Formulations'!$I24</f>
        <v>0</v>
      </c>
      <c r="DX25" s="27">
        <f>IF(AND(OR(ISBLANK(DX$9),DX$9=0)=FALSE,OR(DX$9='2. Protocols'!$C24,DX$9='2. Protocols'!$E24,DX$9='2. Protocols'!$G24)),1,0)*'4. Formulations'!$I24</f>
        <v>0</v>
      </c>
      <c r="DY25" s="27">
        <f>IF(AND(OR(ISBLANK(DY$9),DY$9=0)=FALSE,OR(DY$9='2. Protocols'!$C24,DY$9='2. Protocols'!$E24,DY$9='2. Protocols'!$G24)),1,0)*'4. Formulations'!$I24</f>
        <v>0</v>
      </c>
      <c r="DZ25" s="27">
        <f>IF(AND(OR(ISBLANK(DZ$9),DZ$9=0)=FALSE,OR(DZ$9='2. Protocols'!$C24,DZ$9='2. Protocols'!$E24,DZ$9='2. Protocols'!$G24)),1,0)*'4. Formulations'!$I24</f>
        <v>0</v>
      </c>
      <c r="EA25" s="27">
        <f>IF(AND(OR(ISBLANK(EA$9),EA$9=0)=FALSE,OR(EA$9='2. Protocols'!$C24,EA$9='2. Protocols'!$E24,EA$9='2. Protocols'!$G24)),1,0)*'4. Formulations'!$I24</f>
        <v>0</v>
      </c>
      <c r="EB25" s="27">
        <f>IF(AND(OR(ISBLANK(EB$9),EB$9=0)=FALSE,OR(EB$9='2. Protocols'!$C24,EB$9='2. Protocols'!$E24,EB$9='2. Protocols'!$G24)),1,0)*'4. Formulations'!$I24</f>
        <v>0</v>
      </c>
      <c r="EC25" s="27">
        <f>IF(AND(OR(ISBLANK(EC$9),EC$9=0)=FALSE,OR(EC$9='2. Protocols'!$C24,EC$9='2. Protocols'!$E24,EC$9='2. Protocols'!$G24)),1,0)*'4. Formulations'!$I24</f>
        <v>0</v>
      </c>
      <c r="ED25" s="27">
        <f>IF(AND(OR(ISBLANK(ED$9),ED$9=0)=FALSE,OR(ED$9='2. Protocols'!$C24,ED$9='2. Protocols'!$E24,ED$9='2. Protocols'!$G24)),1,0)*'4. Formulations'!$I24</f>
        <v>0</v>
      </c>
      <c r="EE25" s="27">
        <f>IF(AND(OR(ISBLANK(EE$9),EE$9=0)=FALSE,OR(EE$9='2. Protocols'!$C24,EE$9='2. Protocols'!$E24,EE$9='2. Protocols'!$G24)),1,0)*'4. Formulations'!$I24</f>
        <v>0</v>
      </c>
      <c r="EF25" s="27">
        <f>IF(AND(OR(ISBLANK(EF$9),EF$9=0)=FALSE,OR(EF$9='2. Protocols'!$C24,EF$9='2. Protocols'!$E24,EF$9='2. Protocols'!$G24)),1,0)*'4. Formulations'!$I24</f>
        <v>0</v>
      </c>
      <c r="EG25" s="27">
        <f>IF(AND(OR(ISBLANK(EG$9),EG$9=0)=FALSE,OR(EG$9='2. Protocols'!$C24,EG$9='2. Protocols'!$E24,EG$9='2. Protocols'!$G24)),1,0)*'4. Formulations'!$I24</f>
        <v>0</v>
      </c>
      <c r="EH25" s="27">
        <f>IF(AND(OR(ISBLANK(EH$9),EH$9=0)=FALSE,OR(EH$9='2. Protocols'!$C24,EH$9='2. Protocols'!$E24,EH$9='2. Protocols'!$G24)),1,0)*'4. Formulations'!$I24</f>
        <v>0</v>
      </c>
      <c r="EI25" s="27">
        <f>IF(AND(OR(ISBLANK(EI$9),EI$9=0)=FALSE,OR(EI$9='2. Protocols'!$C24,EI$9='2. Protocols'!$E24,EI$9='2. Protocols'!$G24)),1,0)*'4. Formulations'!$I24</f>
        <v>0</v>
      </c>
      <c r="EJ25" s="27">
        <f>IF(AND(OR(ISBLANK(EJ$9),EJ$9=0)=FALSE,OR(EJ$9='2. Protocols'!$C24,EJ$9='2. Protocols'!$E24,EJ$9='2. Protocols'!$G24)),1,0)*'4. Formulations'!$I24</f>
        <v>0</v>
      </c>
      <c r="EK25" s="27">
        <f>IF(AND(OR(ISBLANK(EK$9),EK$9=0)=FALSE,OR(EK$9='2. Protocols'!$C24,EK$9='2. Protocols'!$E24,EK$9='2. Protocols'!$G24)),1,0)*'4. Formulations'!$I24</f>
        <v>0</v>
      </c>
      <c r="EL25" s="27">
        <f>IF(AND(OR(ISBLANK(EL$9),EL$9=0)=FALSE,OR(EL$9='2. Protocols'!$C24,EL$9='2. Protocols'!$E24,EL$9='2. Protocols'!$G24)),1,0)*'4. Formulations'!$I24</f>
        <v>0</v>
      </c>
      <c r="EM25" s="27">
        <f>IF(AND(OR(ISBLANK(EM$9),EM$9=0)=FALSE,OR(EM$9='2. Protocols'!$C24,EM$9='2. Protocols'!$E24,EM$9='2. Protocols'!$G24)),1,0)*'4. Formulations'!$I24</f>
        <v>0</v>
      </c>
      <c r="EN25" s="27">
        <f>IF(AND(OR(ISBLANK(EN$9),EN$9=0)=FALSE,OR(EN$9='2. Protocols'!$C24,EN$9='2. Protocols'!$E24,EN$9='2. Protocols'!$G24)),1,0)*'4. Formulations'!$I24</f>
        <v>0</v>
      </c>
      <c r="EO25" s="27">
        <f>IF(AND(OR(ISBLANK(EO$9),EO$9=0)=FALSE,OR(EO$9='2. Protocols'!$C24,EO$9='2. Protocols'!$E24,EO$9='2. Protocols'!$G24)),1,0)*'4. Formulations'!$I24</f>
        <v>0</v>
      </c>
      <c r="EP25" s="27">
        <f>IF(AND(OR(ISBLANK(EP$9),EP$9=0)=FALSE,OR(EP$9='2. Protocols'!$C24,EP$9='2. Protocols'!$E24,EP$9='2. Protocols'!$G24)),1,0)*'4. Formulations'!$I24</f>
        <v>0</v>
      </c>
      <c r="EQ25" s="27">
        <f>IF(AND(OR(ISBLANK(EQ$9),EQ$9=0)=FALSE,OR(EQ$9='2. Protocols'!$C24,EQ$9='2. Protocols'!$E24,EQ$9='2. Protocols'!$G24)),1,0)*'4. Formulations'!$I24</f>
        <v>0</v>
      </c>
      <c r="ER25" s="27">
        <f>IF(AND(OR(ISBLANK(ER$9),ER$9=0)=FALSE,OR(ER$9='2. Protocols'!$C24,ER$9='2. Protocols'!$E24,ER$9='2. Protocols'!$G24)),1,0)*'4. Formulations'!$I24</f>
        <v>0</v>
      </c>
      <c r="ES25" s="27">
        <f>IF(AND(OR(ISBLANK(ES$9),ES$9=0)=FALSE,OR(ES$9='2. Protocols'!$C24,ES$9='2. Protocols'!$E24,ES$9='2. Protocols'!$G24)),1,0)*'4. Formulations'!$I24</f>
        <v>0</v>
      </c>
      <c r="ET25" s="27">
        <f>IF(AND(OR(ISBLANK(ET$9),ET$9=0)=FALSE,OR(ET$9='2. Protocols'!$C24,ET$9='2. Protocols'!$E24,ET$9='2. Protocols'!$G24)),1,0)*'4. Formulations'!$I24</f>
        <v>0</v>
      </c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N25" s="27">
        <f>IF(AND(OR(ISBLANK(FN$9),FN$9=0)=FALSE,FN$9=$DL25),1,0)*'4. Formulations'!$J24</f>
        <v>0</v>
      </c>
      <c r="FO25" s="27">
        <f>IF(AND(OR(ISBLANK(FO$9),FO$9=0)=FALSE,FO$9=$DL25),1,0)*'4. Formulations'!$J24</f>
        <v>0</v>
      </c>
      <c r="FP25" s="27">
        <f>IF(AND(OR(ISBLANK(FP$9),FP$9=0)=FALSE,FP$9=$DL25),1,0)*'4. Formulations'!$J24</f>
        <v>0</v>
      </c>
      <c r="FQ25" s="27">
        <f>IF(AND(OR(ISBLANK(FQ$9),FQ$9=0)=FALSE,FQ$9=$DL25),1,0)*'4. Formulations'!$J24</f>
        <v>0</v>
      </c>
      <c r="FR25" s="27">
        <f>IF(AND(OR(ISBLANK(FR$9),FR$9=0)=FALSE,FR$9=$DL25),1,0)*'4. Formulations'!$J24</f>
        <v>0</v>
      </c>
      <c r="FS25" s="27">
        <f>IF(AND(OR(ISBLANK(FS$9),FS$9=0)=FALSE,FS$9=$DL25),1,0)*'4. Formulations'!$J24</f>
        <v>0</v>
      </c>
      <c r="FT25" s="27">
        <f>IF(AND(OR(ISBLANK(FT$9),FT$9=0)=FALSE,FT$9=$DL25),1,0)*'4. Formulations'!$J24</f>
        <v>0</v>
      </c>
      <c r="FU25" s="27">
        <f>IF(AND(OR(ISBLANK(FU$9),FU$9=0)=FALSE,FU$9=$DL25),1,0)*'4. Formulations'!$J24</f>
        <v>0</v>
      </c>
      <c r="FV25" s="27">
        <f>IF(AND(OR(ISBLANK(FV$9),FV$9=0)=FALSE,FV$9=$DL25),1,0)*'4. Formulations'!$J24</f>
        <v>0</v>
      </c>
      <c r="FW25" s="27">
        <f>IF(AND(OR(ISBLANK(FW$9),FW$9=0)=FALSE,FW$9=$DL25),1,0)*'4. Formulations'!$J24</f>
        <v>0</v>
      </c>
      <c r="FX25" s="27">
        <f>IF(AND(OR(ISBLANK(FX$9),FX$9=0)=FALSE,FX$9=$DL25),1,0)*'4. Formulations'!$J24</f>
        <v>0</v>
      </c>
      <c r="FY25" s="27">
        <f>IF(AND(OR(ISBLANK(FY$9),FY$9=0)=FALSE,FY$9=$DL25),1,0)*'4. Formulations'!$J24</f>
        <v>0</v>
      </c>
      <c r="FZ25" s="27">
        <f>IF(AND(OR(ISBLANK(FZ$9),FZ$9=0)=FALSE,FZ$9=$DL25),1,0)*'4. Formulations'!$J24</f>
        <v>0</v>
      </c>
      <c r="GA25" s="27">
        <f>IF(AND(OR(ISBLANK(GA$9),GA$9=0)=FALSE,GA$9=$DL25),1,0)*'4. Formulations'!$J24</f>
        <v>0</v>
      </c>
      <c r="GB25" s="27">
        <f>IF(AND(OR(ISBLANK(GB$9),GB$9=0)=FALSE,GB$9=$DL25),1,0)*'4. Formulations'!$J24</f>
        <v>0</v>
      </c>
      <c r="GC25" s="27">
        <f>IF(AND(OR(ISBLANK(GC$9),GC$9=0)=FALSE,GC$9=$DL25),1,0)*'4. Formulations'!$J24</f>
        <v>0</v>
      </c>
      <c r="GD25" s="27">
        <f>IF(AND(OR(ISBLANK(GD$9),GD$9=0)=FALSE,GD$9=$DL25),1,0)*'4. Formulations'!$J24</f>
        <v>0</v>
      </c>
      <c r="GE25" s="27"/>
      <c r="GF25" s="27"/>
      <c r="GG25" s="27"/>
      <c r="GI25" s="27">
        <f>IF(AND(OR(ISBLANK(GI$9),GI$9=0)=FALSE,SUM($FN25:$GD25)&gt;0,GI$9='2. Protocols'!$G24),1,0)*'4. Formulations'!$J24</f>
        <v>0</v>
      </c>
      <c r="GJ25" s="27">
        <f>IF(AND(OR(ISBLANK(GJ$9),GJ$9=0)=FALSE,SUM($FN25:$GD25)&gt;0,GJ$9='2. Protocols'!$G24),1,0)*'4. Formulations'!$J24</f>
        <v>0</v>
      </c>
      <c r="GK25" s="27">
        <f>IF(AND(OR(ISBLANK(GK$9),GK$9=0)=FALSE,SUM($FN25:$GD25)&gt;0,GK$9='2. Protocols'!$G24),1,0)*'4. Formulations'!$J24</f>
        <v>0</v>
      </c>
      <c r="GL25" s="27">
        <f>IF(AND(OR(ISBLANK(GL$9),GL$9=0)=FALSE,SUM($FN25:$GD25)&gt;0,GL$9='2. Protocols'!$G24),1,0)*'4. Formulations'!$J24</f>
        <v>0</v>
      </c>
      <c r="GM25" s="27">
        <f>IF(AND(OR(ISBLANK(GM$9),GM$9=0)=FALSE,SUM($FN25:$GD25)&gt;0,GM$9='2. Protocols'!$G24),1,0)*'4. Formulations'!$J24</f>
        <v>0</v>
      </c>
      <c r="GN25" s="27">
        <f>IF(AND(OR(ISBLANK(GN$9),GN$9=0)=FALSE,SUM($FN25:$GD25)&gt;0,GN$9='2. Protocols'!$G24),1,0)*'4. Formulations'!$J24</f>
        <v>0</v>
      </c>
      <c r="GO25" s="27">
        <f>IF(AND(OR(ISBLANK(GO$9),GO$9=0)=FALSE,SUM($FN25:$GD25)&gt;0,GO$9='2. Protocols'!$G24),1,0)*'4. Formulations'!$J24</f>
        <v>0</v>
      </c>
      <c r="GP25" s="27">
        <f>IF(AND(OR(ISBLANK(GP$9),GP$9=0)=FALSE,SUM($FN25:$GD25)&gt;0,GP$9='2. Protocols'!$G24),1,0)*'4. Formulations'!$J24</f>
        <v>0</v>
      </c>
      <c r="GQ25" s="27">
        <f>IF(AND(OR(ISBLANK(GQ$9),GQ$9=0)=FALSE,SUM($FN25:$GD25)&gt;0,GQ$9='2. Protocols'!$G24),1,0)*'4. Formulations'!$J24</f>
        <v>0</v>
      </c>
      <c r="GR25" s="27">
        <f>IF(AND(OR(ISBLANK(GR$9),GR$9=0)=FALSE,SUM($FN25:$GD25)&gt;0,GR$9='2. Protocols'!$G24),1,0)*'4. Formulations'!$J24</f>
        <v>0</v>
      </c>
      <c r="GS25" s="27">
        <f>IF(AND(OR(ISBLANK(GS$9),GS$9=0)=FALSE,SUM($FN25:$GD25)&gt;0,GS$9='2. Protocols'!$G24),1,0)*'4. Formulations'!$J24</f>
        <v>0</v>
      </c>
      <c r="GT25" s="27">
        <f>IF(AND(OR(ISBLANK(GT$9),GT$9=0)=FALSE,SUM($FN25:$GD25)&gt;0,GT$9='2. Protocols'!$G24),1,0)*'4. Formulations'!$J24</f>
        <v>0</v>
      </c>
      <c r="GU25" s="27">
        <f>IF(AND(OR(ISBLANK(GU$9),GU$9=0)=FALSE,SUM($FN25:$GD25)&gt;0,GU$9='2. Protocols'!$G24),1,0)*'4. Formulations'!$J24</f>
        <v>0</v>
      </c>
      <c r="GV25" s="27">
        <f>IF(AND(OR(ISBLANK(GV$9),GV$9=0)=FALSE,SUM($FN25:$GD25)&gt;0,GV$9='2. Protocols'!$G24),1,0)*'4. Formulations'!$J24</f>
        <v>0</v>
      </c>
      <c r="GW25" s="27">
        <f>IF(AND(OR(ISBLANK(GW$9),GW$9=0)=FALSE,SUM($FN25:$GD25)&gt;0,GW$9='2. Protocols'!$G24),1,0)*'4. Formulations'!$J24</f>
        <v>0</v>
      </c>
      <c r="GX25" s="27">
        <f>IF(AND(OR(ISBLANK(GX$9),GX$9=0)=FALSE,SUM($FN25:$GD25)&gt;0,GX$9='2. Protocols'!$G24),1,0)*'4. Formulations'!$J24</f>
        <v>0</v>
      </c>
      <c r="GY25" s="27">
        <f>IF(AND(OR(ISBLANK(GY$9),GY$9=0)=FALSE,SUM($FN25:$GD25)&gt;0,GY$9='2. Protocols'!$G24),1,0)*'4. Formulations'!$J24</f>
        <v>0</v>
      </c>
      <c r="GZ25" s="27">
        <f>IF(AND(OR(ISBLANK(GZ$9),GZ$9=0)=FALSE,SUM($FN25:$GD25)&gt;0,GZ$9='2. Protocols'!$G24),1,0)*'4. Formulations'!$J24</f>
        <v>0</v>
      </c>
      <c r="HA25" s="27">
        <f>IF(AND(OR(ISBLANK(HA$9),HA$9=0)=FALSE,SUM($FN25:$GD25)&gt;0,HA$9='2. Protocols'!$G24),1,0)*'4. Formulations'!$J24</f>
        <v>0</v>
      </c>
      <c r="HB25" s="27">
        <f>IF(AND(OR(ISBLANK(HB$9),HB$9=0)=FALSE,SUM($FN25:$GD25)&gt;0,HB$9='2. Protocols'!$G24),1,0)*'4. Formulations'!$J24</f>
        <v>0</v>
      </c>
      <c r="HC25" s="27">
        <f>IF(AND(OR(ISBLANK(HC$9),HC$9=0)=FALSE,SUM($FN25:$GD25)&gt;0,HC$9='2. Protocols'!$G24),1,0)*'4. Formulations'!$J24</f>
        <v>0</v>
      </c>
      <c r="HD25" s="27">
        <f>IF(AND(OR(ISBLANK(HD$9),HD$9=0)=FALSE,SUM($FN25:$GD25)&gt;0,HD$9='2. Protocols'!$G24),1,0)*'4. Formulations'!$J24</f>
        <v>0</v>
      </c>
      <c r="HE25" s="27">
        <f>IF(AND(OR(ISBLANK(HE$9),HE$9=0)=FALSE,SUM($FN25:$GD25)&gt;0,HE$9='2. Protocols'!$G24),1,0)*'4. Formulations'!$J24</f>
        <v>0</v>
      </c>
      <c r="HF25" s="27">
        <f>IF(AND(OR(ISBLANK(HF$9),HF$9=0)=FALSE,SUM($FN25:$GD25)&gt;0,HF$9='2. Protocols'!$G24),1,0)*'4. Formulations'!$J24</f>
        <v>0</v>
      </c>
      <c r="HG25" s="27">
        <f>IF(AND(OR(ISBLANK(HG$9),HG$9=0)=FALSE,SUM($FN25:$GD25)&gt;0,HG$9='2. Protocols'!$G24),1,0)*'4. Formulations'!$J24</f>
        <v>0</v>
      </c>
      <c r="HH25" s="27">
        <f>IF(AND(OR(ISBLANK(HH$9),HH$9=0)=FALSE,SUM($FN25:$GD25)&gt;0,HH$9='2. Protocols'!$G24),1,0)*'4. Formulations'!$J24</f>
        <v>0</v>
      </c>
      <c r="HI25" s="27">
        <f>IF(AND(OR(ISBLANK(HI$9),HI$9=0)=FALSE,SUM($FN25:$GD25)&gt;0,HI$9='2. Protocols'!$G24),1,0)*'4. Formulations'!$J24</f>
        <v>0</v>
      </c>
      <c r="HJ25" s="27">
        <f>IF(AND(OR(ISBLANK(HJ$9),HJ$9=0)=FALSE,SUM($FN25:$GD25)&gt;0,HJ$9='2. Protocols'!$G24),1,0)*'4. Formulations'!$J24</f>
        <v>0</v>
      </c>
      <c r="HK25" s="27">
        <f>IF(AND(OR(ISBLANK(HK$9),HK$9=0)=FALSE,SUM($FN25:$GD25)&gt;0,HK$9='2. Protocols'!$G24),1,0)*'4. Formulations'!$J24</f>
        <v>0</v>
      </c>
      <c r="HL25" s="27">
        <f>IF(AND(OR(ISBLANK(HL$9),HL$9=0)=FALSE,SUM($FN25:$GD25)&gt;0,HL$9='2. Protocols'!$G24),1,0)*'4. Formulations'!$J24</f>
        <v>0</v>
      </c>
      <c r="HM25" s="27">
        <f>IF(AND(OR(ISBLANK(HM$9),HM$9=0)=FALSE,SUM($FN25:$GD25)&gt;0,HM$9='2. Protocols'!$G24),1,0)*'4. Formulations'!$J24</f>
        <v>0</v>
      </c>
      <c r="HN25" s="27">
        <f>IF(AND(OR(ISBLANK(HN$9),HN$9=0)=FALSE,SUM($FN25:$GD25)&gt;0,HN$9='2. Protocols'!$G24),1,0)*'4. Formulations'!$J24</f>
        <v>0</v>
      </c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H25" s="27">
        <f>IF(AND(OR(ISBLANK(GI$9),GI$9=0)=FALSE,IH$9=$DM25),1,0)*'4. Formulations'!$K24</f>
        <v>0</v>
      </c>
      <c r="II25" s="27">
        <f>IF(AND(OR(ISBLANK(GJ$9),GJ$9=0)=FALSE,II$9=$DM25),1,0)*'4. Formulations'!$K24</f>
        <v>0</v>
      </c>
      <c r="IJ25" s="27">
        <f>IF(AND(OR(ISBLANK(GK$9),GK$9=0)=FALSE,IJ$9=$DM25),1,0)*'4. Formulations'!$K24</f>
        <v>0</v>
      </c>
      <c r="IK25" s="27">
        <f>IF(AND(OR(ISBLANK(GL$9),GL$9=0)=FALSE,IK$9=$DM25),1,0)*'4. Formulations'!$K24</f>
        <v>0</v>
      </c>
      <c r="IL25" s="27">
        <f>IF(AND(OR(ISBLANK(GM$9),GM$9=0)=FALSE,IL$9=$DM25),1,0)*'4. Formulations'!$K24</f>
        <v>0</v>
      </c>
      <c r="IM25" s="27">
        <f>IF(AND(OR(ISBLANK(GN$9),GN$9=0)=FALSE,IM$9=$DM25),1,0)*'4. Formulations'!$K24</f>
        <v>0</v>
      </c>
      <c r="IN25" s="27">
        <f>IF(AND(OR(ISBLANK(GO$9),GO$9=0)=FALSE,IN$9=$DM25),1,0)*'4. Formulations'!$K24</f>
        <v>0</v>
      </c>
      <c r="IO25" s="27">
        <f>IF(AND(OR(ISBLANK(GP$9),GP$9=0)=FALSE,IO$9=$DM25),1,0)*'4. Formulations'!$K24</f>
        <v>0</v>
      </c>
      <c r="IP25" s="27">
        <f>IF(AND(OR(ISBLANK(GQ$9),GQ$9=0)=FALSE,IP$9=$DM25),1,0)*'4. Formulations'!$K24</f>
        <v>0</v>
      </c>
      <c r="IQ25" s="27">
        <f>IF(AND(OR(ISBLANK(GR$9),GR$9=0)=FALSE,IQ$9=$DM25),1,0)*'4. Formulations'!$K24</f>
        <v>0</v>
      </c>
      <c r="IR25" s="27">
        <f>IF(AND(OR(ISBLANK(GN$9),GN$9=0)=FALSE,IR$9=$DM25),1,0)*'4. Formulations'!$K24</f>
        <v>0</v>
      </c>
      <c r="IS25" s="27">
        <f>IF(AND(OR(ISBLANK(GO$9),GO$9=0)=FALSE,IS$9=$DM25),1,0)*'4. Formulations'!$K24</f>
        <v>0</v>
      </c>
      <c r="IT25" s="27">
        <f>IF(AND(OR(ISBLANK(GP$9),GP$9=0)=FALSE,IT$9=$DM25),1,0)*'4. Formulations'!$K24</f>
        <v>0</v>
      </c>
      <c r="IU25" s="27">
        <f>IF(AND(OR(ISBLANK(GQ$9),GQ$9=0)=FALSE,IU$9=$DM25),1,0)*'4. Formulations'!$K24</f>
        <v>0</v>
      </c>
      <c r="IV25" s="27"/>
      <c r="IW25" s="27"/>
      <c r="IX25" s="27"/>
      <c r="IY25" s="27"/>
      <c r="IZ25" s="27"/>
      <c r="JA25" s="27"/>
      <c r="JC25" s="27">
        <f>IF(AND(OR(ISBLANK(JC$9),JC$9=0)=FALSE,OR(JC$9='2. Protocols'!$C24,JC$9='2. Protocols'!$E24,JC$9='2. Protocols'!$G24)),1,0)*'4. Formulations'!$L24</f>
        <v>0</v>
      </c>
      <c r="JD25" s="27">
        <f>IF(AND(OR(ISBLANK(JD$9),JD$9=0)=FALSE,OR(JD$9='2. Protocols'!$C24,JD$9='2. Protocols'!$E24,JD$9='2. Protocols'!$G24)),1,0)*'4. Formulations'!$L24</f>
        <v>0</v>
      </c>
      <c r="JE25" s="27">
        <f>IF(AND(OR(ISBLANK(JE$9),JE$9=0)=FALSE,OR(JE$9='2. Protocols'!$C24,JE$9='2. Protocols'!$E24,JE$9='2. Protocols'!$G24)),1,0)*'4. Formulations'!$L24</f>
        <v>0</v>
      </c>
      <c r="JF25" s="27">
        <f>IF(AND(OR(ISBLANK(JF$9),JF$9=0)=FALSE,OR(JF$9='2. Protocols'!$C24,JF$9='2. Protocols'!$E24,JF$9='2. Protocols'!$G24)),1,0)*'4. Formulations'!$L24</f>
        <v>0</v>
      </c>
      <c r="JG25" s="27">
        <f>IF(AND(OR(ISBLANK(JG$9),JG$9=0)=FALSE,OR(JG$9='2. Protocols'!$C24,JG$9='2. Protocols'!$E24,JG$9='2. Protocols'!$G24)),1,0)*'4. Formulations'!$L24</f>
        <v>0</v>
      </c>
      <c r="JH25" s="27">
        <f>IF(AND(OR(ISBLANK(JH$9),JH$9=0)=FALSE,OR(JH$9='2. Protocols'!$C24,JH$9='2. Protocols'!$E24,JH$9='2. Protocols'!$G24)),1,0)*'4. Formulations'!$L24</f>
        <v>0</v>
      </c>
      <c r="JI25" s="27">
        <f>IF(AND(OR(ISBLANK(JI$9),JI$9=0)=FALSE,OR(JI$9='2. Protocols'!$C24,JI$9='2. Protocols'!$E24,JI$9='2. Protocols'!$G24)),1,0)*'4. Formulations'!$L24</f>
        <v>0</v>
      </c>
      <c r="JJ25" s="27">
        <f>IF(AND(OR(ISBLANK(JJ$9),JJ$9=0)=FALSE,OR(JJ$9='2. Protocols'!$C24,JJ$9='2. Protocols'!$E24,JJ$9='2. Protocols'!$G24)),1,0)*'4. Formulations'!$L24</f>
        <v>0</v>
      </c>
      <c r="JK25" s="27">
        <f>IF(AND(OR(ISBLANK(JK$9),JK$9=0)=FALSE,OR(JK$9='2. Protocols'!$C24,JK$9='2. Protocols'!$E24,JK$9='2. Protocols'!$G24)),1,0)*'4. Formulations'!$L24</f>
        <v>0</v>
      </c>
      <c r="JL25" s="27">
        <f>IF(AND(OR(ISBLANK(JL$9),JL$9=0)=FALSE,OR(JL$9='2. Protocols'!$C24,JL$9='2. Protocols'!$E24,JL$9='2. Protocols'!$G24)),1,0)*'4. Formulations'!$L24</f>
        <v>0</v>
      </c>
      <c r="JM25" s="27">
        <f>IF(AND(OR(ISBLANK(JM$9),JM$9=0)=FALSE,OR(JM$9='2. Protocols'!$C24,JM$9='2. Protocols'!$E24,JM$9='2. Protocols'!$G24)),1,0)*'4. Formulations'!$L24</f>
        <v>0</v>
      </c>
      <c r="JN25" s="27">
        <f>IF(AND(OR(ISBLANK(JN$9),JN$9=0)=FALSE,OR(JN$9='2. Protocols'!$C24,JN$9='2. Protocols'!$E24,JN$9='2. Protocols'!$G24)),1,0)*'4. Formulations'!$L24</f>
        <v>0</v>
      </c>
      <c r="JO25" s="27">
        <f>IF(AND(OR(ISBLANK(JO$9),JO$9=0)=FALSE,OR(JO$9='2. Protocols'!$C24,JO$9='2. Protocols'!$E24,JO$9='2. Protocols'!$G24)),1,0)*'4. Formulations'!$L24</f>
        <v>0</v>
      </c>
      <c r="JP25" s="27">
        <f>IF(AND(OR(ISBLANK(JP$9),JP$9=0)=FALSE,OR(JP$9='2. Protocols'!$C24,JP$9='2. Protocols'!$E24,JP$9='2. Protocols'!$G24)),1,0)*'4. Formulations'!$L24</f>
        <v>0</v>
      </c>
      <c r="JQ25" s="27">
        <f>IF(AND(OR(ISBLANK(JQ$9),JQ$9=0)=FALSE,OR(JQ$9='2. Protocols'!$C24,JQ$9='2. Protocols'!$E24,JQ$9='2. Protocols'!$G24)),1,0)*'4. Formulations'!$L24</f>
        <v>0</v>
      </c>
      <c r="JR25" s="27">
        <f>IF(AND(OR(ISBLANK(JR$9),JR$9=0)=FALSE,OR(JR$9='2. Protocols'!$C24,JR$9='2. Protocols'!$E24,JR$9='2. Protocols'!$G24)),1,0)*'4. Formulations'!$L24</f>
        <v>0</v>
      </c>
      <c r="JS25" s="27">
        <f>IF(AND(OR(ISBLANK(JS$9),JS$9=0)=FALSE,OR(JS$9='2. Protocols'!$C24,JS$9='2. Protocols'!$E24,JS$9='2. Protocols'!$G24)),1,0)*'4. Formulations'!$L24</f>
        <v>0</v>
      </c>
      <c r="JT25" s="27">
        <f>IF(AND(OR(ISBLANK(JT$9),JT$9=0)=FALSE,OR(JT$9='2. Protocols'!$C24,JT$9='2. Protocols'!$E24,JT$9='2. Protocols'!$G24)),1,0)*'4. Formulations'!$L24</f>
        <v>0</v>
      </c>
      <c r="JU25" s="27">
        <f>IF(AND(OR(ISBLANK(JU$9),JU$9=0)=FALSE,OR(JU$9='2. Protocols'!$C24,JU$9='2. Protocols'!$E24,JU$9='2. Protocols'!$G24)),1,0)*'4. Formulations'!$L24</f>
        <v>0</v>
      </c>
      <c r="JV25" s="27">
        <f>IF(AND(OR(ISBLANK(JV$9),JV$9=0)=FALSE,OR(JV$9='2. Protocols'!$C24,JV$9='2. Protocols'!$E24,JV$9='2. Protocols'!$G24)),1,0)*'4. Formulations'!$L24</f>
        <v>0</v>
      </c>
      <c r="JW25" s="27">
        <f>IF(AND(OR(ISBLANK(JW$9),JW$9=0)=FALSE,OR(JW$9='2. Protocols'!$C24,JW$9='2. Protocols'!$E24,JW$9='2. Protocols'!$G24)),1,0)*'4. Formulations'!$L24</f>
        <v>0</v>
      </c>
      <c r="JX25" s="27">
        <f>IF(AND(OR(ISBLANK(JX$9),JX$9=0)=FALSE,OR(JX$9='2. Protocols'!$C24,JX$9='2. Protocols'!$E24,JX$9='2. Protocols'!$G24)),1,0)*'4. Formulations'!$L24</f>
        <v>0</v>
      </c>
      <c r="JY25" s="27">
        <f>IF(AND(OR(ISBLANK(JY$9),JY$9=0)=FALSE,OR(JY$9='2. Protocols'!$C24,JY$9='2. Protocols'!$E24,JY$9='2. Protocols'!$G24)),1,0)*'4. Formulations'!$L24</f>
        <v>0</v>
      </c>
      <c r="JZ25" s="27">
        <f>IF(AND(OR(ISBLANK(JZ$9),JZ$9=0)=FALSE,OR(JZ$9='2. Protocols'!$C24,JZ$9='2. Protocols'!$E24,JZ$9='2. Protocols'!$G24)),1,0)*'4. Formulations'!$L24</f>
        <v>0</v>
      </c>
      <c r="KA25" s="27">
        <f>IF(AND(OR(ISBLANK(KA$9),KA$9=0)=FALSE,OR(KA$9='2. Protocols'!$C24,KA$9='2. Protocols'!$E24,KA$9='2. Protocols'!$G24)),1,0)*'4. Formulations'!$L24</f>
        <v>0</v>
      </c>
      <c r="KB25" s="27">
        <f>IF(AND(OR(ISBLANK(KB$9),KB$9=0)=FALSE,OR(KB$9='2. Protocols'!$C24,KB$9='2. Protocols'!$E24,KB$9='2. Protocols'!$G24)),1,0)*'4. Formulations'!$L24</f>
        <v>0</v>
      </c>
      <c r="KC25" s="27">
        <f>IF(AND(OR(ISBLANK(KC$9),KC$9=0)=FALSE,OR(KC$9='2. Protocols'!$C24,KC$9='2. Protocols'!$E24,KC$9='2. Protocols'!$G24)),1,0)*'4. Formulations'!$L24</f>
        <v>0</v>
      </c>
      <c r="KD25" s="27">
        <f>IF(AND(OR(ISBLANK(KD$9),KD$9=0)=FALSE,OR(KD$9='2. Protocols'!$C24,KD$9='2. Protocols'!$E24,KD$9='2. Protocols'!$G24)),1,0)*'4. Formulations'!$L24</f>
        <v>0</v>
      </c>
      <c r="KE25" s="27">
        <f>IF(AND(OR(ISBLANK(KE$9),KE$9=0)=FALSE,OR(KE$9='2. Protocols'!$C24,KE$9='2. Protocols'!$E24,KE$9='2. Protocols'!$G24)),1,0)*'4. Formulations'!$L24</f>
        <v>0</v>
      </c>
      <c r="KF25" s="27">
        <f>IF(AND(OR(ISBLANK(KF$9),KF$9=0)=FALSE,OR(KF$9='2. Protocols'!$C24,KF$9='2. Protocols'!$E24,KF$9='2. Protocols'!$G24)),1,0)*'4. Formulations'!$L24</f>
        <v>0</v>
      </c>
      <c r="KG25" s="27">
        <f>IF(AND(OR(ISBLANK(KG$9),KG$9=0)=FALSE,OR(KG$9='2. Protocols'!$C24,KG$9='2. Protocols'!$E24,KG$9='2. Protocols'!$G24)),1,0)*'4. Formulations'!$L24</f>
        <v>0</v>
      </c>
      <c r="KH25" s="27">
        <f>IF(AND(OR(ISBLANK(KH$9),KH$9=0)=FALSE,OR(KH$9='2. Protocols'!$C24,KH$9='2. Protocols'!$E24,KH$9='2. Protocols'!$G24)),1,0)*'4. Formulations'!$L24</f>
        <v>0</v>
      </c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B25" s="27">
        <f>IF(AND(OR(ISBLANK(LB$9),LB$9=0)=FALSE,LB$9=$DL25),1,0)*'4. Formulations'!$M24</f>
        <v>0</v>
      </c>
      <c r="LC25" s="27">
        <f>IF(AND(OR(ISBLANK(LC$9),LC$9=0)=FALSE,LC$9=$DL25),1,0)*'4. Formulations'!$M24</f>
        <v>0</v>
      </c>
      <c r="LD25" s="27">
        <f>IF(AND(OR(ISBLANK(LD$9),LD$9=0)=FALSE,LD$9=$DL25),1,0)*'4. Formulations'!$M24</f>
        <v>0</v>
      </c>
      <c r="LE25" s="27">
        <f>IF(AND(OR(ISBLANK(LE$9),LE$9=0)=FALSE,LE$9=$DL25),1,0)*'4. Formulations'!$M24</f>
        <v>0</v>
      </c>
      <c r="LF25" s="27">
        <f>IF(AND(OR(ISBLANK(LF$9),LF$9=0)=FALSE,LF$9=$DL25),1,0)*'4. Formulations'!$M24</f>
        <v>0</v>
      </c>
      <c r="LG25" s="27">
        <f>IF(AND(OR(ISBLANK(LG$9),LG$9=0)=FALSE,LG$9=$DL25),1,0)*'4. Formulations'!$M24</f>
        <v>0</v>
      </c>
      <c r="LH25" s="27">
        <f>IF(AND(OR(ISBLANK(LH$9),LH$9=0)=FALSE,LH$9=$DL25),1,0)*'4. Formulations'!$M24</f>
        <v>0</v>
      </c>
      <c r="LI25" s="27">
        <f>IF(AND(OR(ISBLANK(LI$9),LI$9=0)=FALSE,LI$9=$DL25),1,0)*'4. Formulations'!$M24</f>
        <v>0</v>
      </c>
      <c r="LJ25" s="27">
        <f>IF(AND(OR(ISBLANK(LJ$9),LJ$9=0)=FALSE,LJ$9=$DL25),1,0)*'4. Formulations'!$M24</f>
        <v>0</v>
      </c>
      <c r="LK25" s="27">
        <f>IF(AND(OR(ISBLANK(LK$9),LK$9=0)=FALSE,LK$9=$DL25),1,0)*'4. Formulations'!$M24</f>
        <v>0</v>
      </c>
      <c r="LL25" s="27">
        <f>IF(AND(OR(ISBLANK(LL$9),LL$9=0)=FALSE,LL$9=$DL25),1,0)*'4. Formulations'!$M24</f>
        <v>0</v>
      </c>
      <c r="LM25" s="27">
        <f>IF(AND(OR(ISBLANK(LM$9),LM$9=0)=FALSE,LM$9=$DL25),1,0)*'4. Formulations'!$M24</f>
        <v>0</v>
      </c>
      <c r="LN25" s="27">
        <f>IF(AND(OR(ISBLANK(LN$9),LN$9=0)=FALSE,LN$9=$DL25),1,0)*'4. Formulations'!$M24</f>
        <v>0</v>
      </c>
      <c r="LO25" s="27">
        <f>IF(AND(OR(ISBLANK(LO$9),LO$9=0)=FALSE,LO$9=$DL25),1,0)*'4. Formulations'!$M24</f>
        <v>0</v>
      </c>
      <c r="LP25" s="27">
        <f>IF(AND(OR(ISBLANK(LP$9),LP$9=0)=FALSE,LP$9=$DL25),1,0)*'4. Formulations'!$M24</f>
        <v>0</v>
      </c>
      <c r="LQ25" s="27">
        <f>IF(AND(OR(ISBLANK(LQ$9),LQ$9=0)=FALSE,LQ$9=$DL25),1,0)*'4. Formulations'!$M24</f>
        <v>0</v>
      </c>
      <c r="LR25" s="27">
        <f>IF(AND(OR(ISBLANK(LR$9),LR$9=0)=FALSE,LR$9=$DL25),1,0)*'4. Formulations'!$M24</f>
        <v>0</v>
      </c>
      <c r="LS25" s="27"/>
      <c r="LT25" s="27"/>
      <c r="LU25" s="27"/>
      <c r="LW25" s="27">
        <f>IF(AND(OR(ISBLANK(LW$9),LW$9=0)=FALSE,SUM($LB25:$LR25)&gt;0,LW$9='2. Protocols'!$G24),1,0)*'4. Formulations'!$M24</f>
        <v>0</v>
      </c>
      <c r="LX25" s="27">
        <f>IF(AND(OR(ISBLANK(LX$9),LX$9=0)=FALSE,SUM($LB25:$LR25)&gt;0,LX$9='2. Protocols'!$G24),1,0)*'4. Formulations'!$M24</f>
        <v>0</v>
      </c>
      <c r="LY25" s="27">
        <f>IF(AND(OR(ISBLANK(LY$9),LY$9=0)=FALSE,SUM($LB25:$LR25)&gt;0,LY$9='2. Protocols'!$G24),1,0)*'4. Formulations'!$M24</f>
        <v>0</v>
      </c>
      <c r="LZ25" s="27">
        <f>IF(AND(OR(ISBLANK(LZ$9),LZ$9=0)=FALSE,SUM($LB25:$LR25)&gt;0,LZ$9='2. Protocols'!$G24),1,0)*'4. Formulations'!$M24</f>
        <v>0</v>
      </c>
      <c r="MA25" s="27">
        <f>IF(AND(OR(ISBLANK(MA$9),MA$9=0)=FALSE,SUM($LB25:$LR25)&gt;0,MA$9='2. Protocols'!$G24),1,0)*'4. Formulations'!$M24</f>
        <v>0</v>
      </c>
      <c r="MB25" s="27">
        <f>IF(AND(OR(ISBLANK(MB$9),MB$9=0)=FALSE,SUM($LB25:$LR25)&gt;0,MB$9='2. Protocols'!$G24),1,0)*'4. Formulations'!$M24</f>
        <v>0</v>
      </c>
      <c r="MC25" s="27">
        <f>IF(AND(OR(ISBLANK(MC$9),MC$9=0)=FALSE,SUM($LB25:$LR25)&gt;0,MC$9='2. Protocols'!$G24),1,0)*'4. Formulations'!$M24</f>
        <v>0</v>
      </c>
      <c r="MD25" s="27">
        <f>IF(AND(OR(ISBLANK(MD$9),MD$9=0)=FALSE,SUM($LB25:$LR25)&gt;0,MD$9='2. Protocols'!$G24),1,0)*'4. Formulations'!$M24</f>
        <v>0</v>
      </c>
      <c r="ME25" s="27">
        <f>IF(AND(OR(ISBLANK(ME$9),ME$9=0)=FALSE,SUM($LB25:$LR25)&gt;0,ME$9='2. Protocols'!$G24),1,0)*'4. Formulations'!$M24</f>
        <v>0</v>
      </c>
      <c r="MF25" s="27">
        <f>IF(AND(OR(ISBLANK(MF$9),MF$9=0)=FALSE,SUM($LB25:$LR25)&gt;0,MF$9='2. Protocols'!$G24),1,0)*'4. Formulations'!$M24</f>
        <v>0</v>
      </c>
      <c r="MG25" s="27">
        <f>IF(AND(OR(ISBLANK(MG$9),MG$9=0)=FALSE,SUM($LB25:$LR25)&gt;0,MG$9='2. Protocols'!$G24),1,0)*'4. Formulations'!$M24</f>
        <v>0</v>
      </c>
      <c r="MH25" s="27">
        <f>IF(AND(OR(ISBLANK(MH$9),MH$9=0)=FALSE,SUM($LB25:$LR25)&gt;0,MH$9='2. Protocols'!$G24),1,0)*'4. Formulations'!$M24</f>
        <v>0</v>
      </c>
      <c r="MI25" s="27">
        <f>IF(AND(OR(ISBLANK(MI$9),MI$9=0)=FALSE,SUM($LB25:$LR25)&gt;0,MI$9='2. Protocols'!$G24),1,0)*'4. Formulations'!$M24</f>
        <v>0</v>
      </c>
      <c r="MJ25" s="27">
        <f>IF(AND(OR(ISBLANK(MJ$9),MJ$9=0)=FALSE,SUM($LB25:$LR25)&gt;0,MJ$9='2. Protocols'!$G24),1,0)*'4. Formulations'!$M24</f>
        <v>0</v>
      </c>
      <c r="MK25" s="27">
        <f>IF(AND(OR(ISBLANK(MK$9),MK$9=0)=FALSE,SUM($LB25:$LR25)&gt;0,MK$9='2. Protocols'!$G24),1,0)*'4. Formulations'!$M24</f>
        <v>0</v>
      </c>
      <c r="ML25" s="27">
        <f>IF(AND(OR(ISBLANK(ML$9),ML$9=0)=FALSE,SUM($LB25:$LR25)&gt;0,ML$9='2. Protocols'!$G24),1,0)*'4. Formulations'!$M24</f>
        <v>0</v>
      </c>
      <c r="MM25" s="27">
        <f>IF(AND(OR(ISBLANK(MM$9),MM$9=0)=FALSE,SUM($LB25:$LR25)&gt;0,MM$9='2. Protocols'!$G24),1,0)*'4. Formulations'!$M24</f>
        <v>0</v>
      </c>
      <c r="MN25" s="27">
        <f>IF(AND(OR(ISBLANK(MN$9),MN$9=0)=FALSE,SUM($LB25:$LR25)&gt;0,MN$9='2. Protocols'!$G24),1,0)*'4. Formulations'!$M24</f>
        <v>0</v>
      </c>
      <c r="MO25" s="27">
        <f>IF(AND(OR(ISBLANK(MO$9),MO$9=0)=FALSE,SUM($LB25:$LR25)&gt;0,MO$9='2. Protocols'!$G24),1,0)*'4. Formulations'!$M24</f>
        <v>0</v>
      </c>
      <c r="MP25" s="27">
        <f>IF(AND(OR(ISBLANK(MP$9),MP$9=0)=FALSE,SUM($LB25:$LR25)&gt;0,MP$9='2. Protocols'!$G24),1,0)*'4. Formulations'!$M24</f>
        <v>0</v>
      </c>
      <c r="MQ25" s="27">
        <f>IF(AND(OR(ISBLANK(MQ$9),MQ$9=0)=FALSE,SUM($LB25:$LR25)&gt;0,MQ$9='2. Protocols'!$G24),1,0)*'4. Formulations'!$M24</f>
        <v>0</v>
      </c>
      <c r="MR25" s="27">
        <f>IF(AND(OR(ISBLANK(MR$9),MR$9=0)=FALSE,SUM($LB25:$LR25)&gt;0,MR$9='2. Protocols'!$G24),1,0)*'4. Formulations'!$M24</f>
        <v>0</v>
      </c>
      <c r="MS25" s="27">
        <f>IF(AND(OR(ISBLANK(MS$9),MS$9=0)=FALSE,SUM($LB25:$LR25)&gt;0,MS$9='2. Protocols'!$G24),1,0)*'4. Formulations'!$M24</f>
        <v>0</v>
      </c>
      <c r="MT25" s="27">
        <f>IF(AND(OR(ISBLANK(MT$9),MT$9=0)=FALSE,SUM($LB25:$LR25)&gt;0,MT$9='2. Protocols'!$G24),1,0)*'4. Formulations'!$M24</f>
        <v>0</v>
      </c>
      <c r="MU25" s="27">
        <f>IF(AND(OR(ISBLANK(MU$9),MU$9=0)=FALSE,SUM($LB25:$LR25)&gt;0,MU$9='2. Protocols'!$G24),1,0)*'4. Formulations'!$M24</f>
        <v>0</v>
      </c>
      <c r="MV25" s="27">
        <f>IF(AND(OR(ISBLANK(MV$9),MV$9=0)=FALSE,SUM($LB25:$LR25)&gt;0,MV$9='2. Protocols'!$G24),1,0)*'4. Formulations'!$M24</f>
        <v>0</v>
      </c>
      <c r="MW25" s="27">
        <f>IF(AND(OR(ISBLANK(MW$9),MW$9=0)=FALSE,SUM($LB25:$LR25)&gt;0,MW$9='2. Protocols'!$G24),1,0)*'4. Formulations'!$M24</f>
        <v>0</v>
      </c>
      <c r="MX25" s="27">
        <f>IF(AND(OR(ISBLANK(MX$9),MX$9=0)=FALSE,SUM($LB25:$LR25)&gt;0,MX$9='2. Protocols'!$G24),1,0)*'4. Formulations'!$M24</f>
        <v>0</v>
      </c>
      <c r="MY25" s="27">
        <f>IF(AND(OR(ISBLANK(MY$9),MY$9=0)=FALSE,SUM($LB25:$LR25)&gt;0,MY$9='2. Protocols'!$G24),1,0)*'4. Formulations'!$M24</f>
        <v>0</v>
      </c>
      <c r="MZ25" s="27">
        <f>IF(AND(OR(ISBLANK(MZ$9),MZ$9=0)=FALSE,SUM($LB25:$LR25)&gt;0,MZ$9='2. Protocols'!$G24),1,0)*'4. Formulations'!$M24</f>
        <v>0</v>
      </c>
      <c r="NA25" s="27">
        <f>IF(AND(OR(ISBLANK(NA$9),NA$9=0)=FALSE,SUM($LB25:$LR25)&gt;0,NA$9='2. Protocols'!$G24),1,0)*'4. Formulations'!$M24</f>
        <v>0</v>
      </c>
      <c r="NB25" s="27">
        <f>IF(AND(OR(ISBLANK(NB$9),NB$9=0)=FALSE,SUM($LB25:$LR25)&gt;0,NB$9='2. Protocols'!$G24),1,0)*'4. Formulations'!$M24</f>
        <v>0</v>
      </c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V25" s="27">
        <f>IF(AND(OR(ISBLANK(NV$9),NV$9=0)=FALSE,NV$9=$DM25),1,0)*'4. Formulations'!$N24</f>
        <v>0</v>
      </c>
      <c r="NW25" s="721">
        <f>IF(AND(OR(ISBLANK(NW$9),NW$9=0)=FALSE,NW$9=$DM25),1,0)*'4. Formulations'!$N24</f>
        <v>0</v>
      </c>
      <c r="NX25" s="27">
        <f>IF(AND(OR(ISBLANK(NX$9),NX$9=0)=FALSE,NX$9=$DM25),1,0)*'4. Formulations'!$N24</f>
        <v>0</v>
      </c>
      <c r="NY25" s="27">
        <f>IF(AND(OR(ISBLANK(NY$9),NY$9=0)=FALSE,NY$9=$DM25),1,0)*'4. Formulations'!$N24</f>
        <v>0</v>
      </c>
      <c r="NZ25" s="27">
        <f>IF(AND(OR(ISBLANK(NZ$9),NZ$9=0)=FALSE,NZ$9=$DM25),1,0)*'4. Formulations'!$N24</f>
        <v>0</v>
      </c>
      <c r="OA25" s="27">
        <f>IF(AND(OR(ISBLANK(OA$9),OA$9=0)=FALSE,OA$9=$DM25),1,0)*'4. Formulations'!$N24</f>
        <v>0</v>
      </c>
      <c r="OB25" s="27">
        <f>IF(AND(OR(ISBLANK(OB$9),OB$9=0)=FALSE,OB$9=$DM25),1,0)*'4. Formulations'!$N24</f>
        <v>0</v>
      </c>
      <c r="OC25" s="27">
        <f>IF(AND(OR(ISBLANK(OC$9),OC$9=0)=FALSE,OC$9=$DM25),1,0)*'4. Formulations'!$N24</f>
        <v>0</v>
      </c>
      <c r="OD25" s="27">
        <f>IF(AND(OR(ISBLANK(OD$9),OD$9=0)=FALSE,OD$9=$DM25),1,0)*'4. Formulations'!$N24</f>
        <v>0</v>
      </c>
      <c r="OE25" s="27">
        <f>IF(AND(OR(ISBLANK(OE$9),OE$9=0)=FALSE,OE$9=$DM25),1,0)*'4. Formulations'!$N24</f>
        <v>0</v>
      </c>
      <c r="OF25" s="27">
        <f>IF(AND(OR(ISBLANK(OF$9),OF$9=0)=FALSE,OF$9=$DM25),1,0)*'4. Formulations'!$N24</f>
        <v>0</v>
      </c>
      <c r="OG25" s="27">
        <f>IF(AND(OR(ISBLANK(OG$9),OG$9=0)=FALSE,OG$9=$DM25),1,0)*'4. Formulations'!$N24</f>
        <v>0</v>
      </c>
      <c r="OH25" s="27">
        <f>IF(AND(OR(ISBLANK(OH$9),OH$9=0)=FALSE,OH$9=$DM25),1,0)*'4. Formulations'!$N24</f>
        <v>0</v>
      </c>
      <c r="OI25" s="27">
        <f>IF(AND(OR(ISBLANK(OI$9),OI$9=0)=FALSE,OI$9=$DM25),1,0)*'4. Formulations'!$N24</f>
        <v>0</v>
      </c>
      <c r="OJ25" s="27">
        <f>IF(AND(OR(ISBLANK(OJ$9),OJ$9=0)=FALSE,OJ$9=$DM25),1,0)*'4. Formulations'!$N24</f>
        <v>0</v>
      </c>
      <c r="OK25" s="27">
        <f>IF(AND(OR(ISBLANK(OK$9),OK$9=0)=FALSE,OK$9=$DM25),1,0)*'4. Formulations'!$N24</f>
        <v>0</v>
      </c>
      <c r="OL25" s="27">
        <f>IF(AND(OR(ISBLANK(OL$9),OL$9=0)=FALSE,OL$9=$DM25),1,0)*'4. Formulations'!$N24</f>
        <v>0</v>
      </c>
      <c r="OM25" s="27"/>
      <c r="ON25" s="27"/>
      <c r="OO25" s="27"/>
      <c r="OQ25" s="27">
        <f>IF(AND(OR(ISBLANK(OQ$9),OQ$9=0)=FALSE,OR(OQ$9='2. Protocols'!$C24,OQ$9='2. Protocols'!$E24,OQ$9='2. Protocols'!$G24)),1,0)*'4. Formulations'!$O24</f>
        <v>0</v>
      </c>
      <c r="OR25" s="27">
        <f>IF(AND(OR(ISBLANK(OR$9),OR$9=0)=FALSE,OR(OR$9='2. Protocols'!$C24,OR$9='2. Protocols'!$E24,OR$9='2. Protocols'!$G24)),1,0)*'4. Formulations'!$O24</f>
        <v>0</v>
      </c>
      <c r="OS25" s="27">
        <f>IF(AND(OR(ISBLANK(OS$9),OS$9=0)=FALSE,OR(OS$9='2. Protocols'!$C24,OS$9='2. Protocols'!$E24,OS$9='2. Protocols'!$G24)),1,0)*'4. Formulations'!$O24</f>
        <v>0</v>
      </c>
      <c r="OT25" s="27">
        <f>IF(AND(OR(ISBLANK(OT$9),OT$9=0)=FALSE,OR(OT$9='2. Protocols'!$C24,OT$9='2. Protocols'!$E24,OT$9='2. Protocols'!$G24)),1,0)*'4. Formulations'!$O24</f>
        <v>0</v>
      </c>
      <c r="OU25" s="27">
        <f>IF(AND(OR(ISBLANK(OU$9),OU$9=0)=FALSE,OR(OU$9='2. Protocols'!$C24,OU$9='2. Protocols'!$E24,OU$9='2. Protocols'!$G24)),1,0)*'4. Formulations'!$O24</f>
        <v>0</v>
      </c>
      <c r="OV25" s="27">
        <f>IF(AND(OR(ISBLANK(OV$9),OV$9=0)=FALSE,OR(OV$9='2. Protocols'!$C24,OV$9='2. Protocols'!$E24,OV$9='2. Protocols'!$G24)),1,0)*'4. Formulations'!$O24</f>
        <v>0</v>
      </c>
      <c r="OW25" s="27">
        <f>IF(AND(OR(ISBLANK(OW$9),OW$9=0)=FALSE,OR(OW$9='2. Protocols'!$C24,OW$9='2. Protocols'!$E24,OW$9='2. Protocols'!$G24)),1,0)*'4. Formulations'!$O24</f>
        <v>0</v>
      </c>
      <c r="OX25" s="27">
        <f>IF(AND(OR(ISBLANK(OX$9),OX$9=0)=FALSE,OR(OX$9='2. Protocols'!$C24,OX$9='2. Protocols'!$E24,OX$9='2. Protocols'!$G24)),1,0)*'4. Formulations'!$O24</f>
        <v>0</v>
      </c>
      <c r="OY25" s="27">
        <f>IF(AND(OR(ISBLANK(OY$9),OY$9=0)=FALSE,OR(OY$9='2. Protocols'!$C24,OY$9='2. Protocols'!$E24,OY$9='2. Protocols'!$G24)),1,0)*'4. Formulations'!$O24</f>
        <v>0</v>
      </c>
      <c r="OZ25" s="27">
        <f>IF(AND(OR(ISBLANK(OZ$9),OZ$9=0)=FALSE,OR(OZ$9='2. Protocols'!$C24,OZ$9='2. Protocols'!$E24,OZ$9='2. Protocols'!$G24)),1,0)*'4. Formulations'!$O24</f>
        <v>0</v>
      </c>
      <c r="PA25" s="27">
        <f>IF(AND(OR(ISBLANK(PA$9),PA$9=0)=FALSE,OR(PA$9='2. Protocols'!$C24,PA$9='2. Protocols'!$E24,PA$9='2. Protocols'!$G24)),1,0)*'4. Formulations'!$O24</f>
        <v>0</v>
      </c>
      <c r="PB25" s="27">
        <f>IF(AND(OR(ISBLANK(PB$9),PB$9=0)=FALSE,OR(PB$9='2. Protocols'!$C24,PB$9='2. Protocols'!$E24,PB$9='2. Protocols'!$G24)),1,0)*'4. Formulations'!$O24</f>
        <v>0</v>
      </c>
      <c r="PC25" s="27">
        <f>IF(AND(OR(ISBLANK(PC$9),PC$9=0)=FALSE,OR(PC$9='2. Protocols'!$C24,PC$9='2. Protocols'!$E24,PC$9='2. Protocols'!$G24)),1,0)*'4. Formulations'!$O24</f>
        <v>0</v>
      </c>
      <c r="PD25" s="27">
        <f>IF(AND(OR(ISBLANK(PD$9),PD$9=0)=FALSE,OR(PD$9='2. Protocols'!$C24,PD$9='2. Protocols'!$E24,PD$9='2. Protocols'!$G24)),1,0)*'4. Formulations'!$O24</f>
        <v>0</v>
      </c>
      <c r="PE25" s="27">
        <f>IF(AND(OR(ISBLANK(PE$9),PE$9=0)=FALSE,OR(PE$9='2. Protocols'!$C24,PE$9='2. Protocols'!$E24,PE$9='2. Protocols'!$G24)),1,0)*'4. Formulations'!$O24</f>
        <v>0</v>
      </c>
      <c r="PF25" s="27">
        <f>IF(AND(OR(ISBLANK(PF$9),PF$9=0)=FALSE,OR(PF$9='2. Protocols'!$C24,PF$9='2. Protocols'!$E24,PF$9='2. Protocols'!$G24)),1,0)*'4. Formulations'!$O24</f>
        <v>0</v>
      </c>
      <c r="PG25" s="27">
        <f>IF(AND(OR(ISBLANK(PG$9),PG$9=0)=FALSE,OR(PG$9='2. Protocols'!$C24,PG$9='2. Protocols'!$E24,PG$9='2. Protocols'!$G24)),1,0)*'4. Formulations'!$O24</f>
        <v>0</v>
      </c>
      <c r="PH25" s="27">
        <f>IF(AND(OR(ISBLANK(PH$9),PH$9=0)=FALSE,OR(PH$9='2. Protocols'!$C24,PH$9='2. Protocols'!$E24,PH$9='2. Protocols'!$G24)),1,0)*'4. Formulations'!$O24</f>
        <v>0</v>
      </c>
      <c r="PI25" s="27">
        <f>IF(AND(OR(ISBLANK(PI$9),PI$9=0)=FALSE,OR(PI$9='2. Protocols'!$C24,PI$9='2. Protocols'!$E24,PI$9='2. Protocols'!$G24)),1,0)*'4. Formulations'!$O24</f>
        <v>0</v>
      </c>
      <c r="PJ25" s="27">
        <f>IF(AND(OR(ISBLANK(PJ$9),PJ$9=0)=FALSE,OR(PJ$9='2. Protocols'!$C24,PJ$9='2. Protocols'!$E24,PJ$9='2. Protocols'!$G24)),1,0)*'4. Formulations'!$O24</f>
        <v>0</v>
      </c>
      <c r="PK25" s="27">
        <f>IF(AND(OR(ISBLANK(PK$9),PK$9=0)=FALSE,OR(PK$9='2. Protocols'!$C24,PK$9='2. Protocols'!$E24,PK$9='2. Protocols'!$G24)),1,0)*'4. Formulations'!$O24</f>
        <v>0</v>
      </c>
      <c r="PL25" s="27">
        <f>IF(AND(OR(ISBLANK(PL$9),PL$9=0)=FALSE,OR(PL$9='2. Protocols'!$C24,PL$9='2. Protocols'!$E24,PL$9='2. Protocols'!$G24)),1,0)*'4. Formulations'!$O24</f>
        <v>0</v>
      </c>
      <c r="PM25" s="27">
        <f>IF(AND(OR(ISBLANK(PM$9),PM$9=0)=FALSE,OR(PM$9='2. Protocols'!$C24,PM$9='2. Protocols'!$E24,PM$9='2. Protocols'!$G24)),1,0)*'4. Formulations'!$O24</f>
        <v>0</v>
      </c>
      <c r="PN25" s="27">
        <f>IF(AND(OR(ISBLANK(PN$9),PN$9=0)=FALSE,OR(PN$9='2. Protocols'!$C24,PN$9='2. Protocols'!$E24,PN$9='2. Protocols'!$G24)),1,0)*'4. Formulations'!$O24</f>
        <v>0</v>
      </c>
      <c r="PO25" s="27">
        <f>IF(AND(OR(ISBLANK(PO$9),PO$9=0)=FALSE,OR(PO$9='2. Protocols'!$C24,PO$9='2. Protocols'!$E24,PO$9='2. Protocols'!$G24)),1,0)*'4. Formulations'!$O24</f>
        <v>0</v>
      </c>
      <c r="PP25" s="27">
        <f>IF(AND(OR(ISBLANK(PP$9),PP$9=0)=FALSE,OR(PP$9='2. Protocols'!$C24,PP$9='2. Protocols'!$E24,PP$9='2. Protocols'!$G24)),1,0)*'4. Formulations'!$O24</f>
        <v>0</v>
      </c>
      <c r="PQ25" s="27">
        <f>IF(AND(OR(ISBLANK(PQ$9),PQ$9=0)=FALSE,OR(PQ$9='2. Protocols'!$C24,PQ$9='2. Protocols'!$E24,PQ$9='2. Protocols'!$G24)),1,0)*'4. Formulations'!$O24</f>
        <v>0</v>
      </c>
      <c r="PR25" s="27">
        <f>IF(AND(OR(ISBLANK(PR$9),PR$9=0)=FALSE,OR(PR$9='2. Protocols'!$C24,PR$9='2. Protocols'!$E24,PR$9='2. Protocols'!$G24)),1,0)*'4. Formulations'!$O24</f>
        <v>0</v>
      </c>
      <c r="PS25" s="27">
        <f>IF(AND(OR(ISBLANK(PS$9),PS$9=0)=FALSE,OR(PS$9='2. Protocols'!$C24,PS$9='2. Protocols'!$E24,PS$9='2. Protocols'!$G24)),1,0)*'4. Formulations'!$O24</f>
        <v>0</v>
      </c>
      <c r="PT25" s="27">
        <f>IF(AND(OR(ISBLANK(PT$9),PT$9=0)=FALSE,OR(PT$9='2. Protocols'!$C24,PT$9='2. Protocols'!$E24,PT$9='2. Protocols'!$G24)),1,0)*'4. Formulations'!$O24</f>
        <v>0</v>
      </c>
      <c r="PU25" s="27">
        <f>IF(AND(OR(ISBLANK(PU$9),PU$9=0)=FALSE,OR(PU$9='2. Protocols'!$C24,PU$9='2. Protocols'!$E24,PU$9='2. Protocols'!$G24)),1,0)*'4. Formulations'!$O24</f>
        <v>0</v>
      </c>
      <c r="PV25" s="27">
        <f>IF(AND(OR(ISBLANK(PV$9),PV$9=0)=FALSE,OR(PV$9='2. Protocols'!$C24,PV$9='2. Protocols'!$E24,PV$9='2. Protocols'!$G24)),1,0)*'4. Formulations'!$O24</f>
        <v>0</v>
      </c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P25" s="27">
        <f>IF(AND(OR(ISBLANK(QP$9),QP$9=0)=FALSE,QP$9=$DL25),1,0)*'4. Formulations'!$P24</f>
        <v>0</v>
      </c>
      <c r="QQ25" s="27">
        <f>IF(AND(OR(ISBLANK(QQ$9),QQ$9=0)=FALSE,QQ$9=$DL25),1,0)*'4. Formulations'!$P24</f>
        <v>0</v>
      </c>
      <c r="QR25" s="27">
        <f>IF(AND(OR(ISBLANK(QR$9),QR$9=0)=FALSE,QR$9=$DL25),1,0)*'4. Formulations'!$P24</f>
        <v>0</v>
      </c>
      <c r="QS25" s="27">
        <f>IF(AND(OR(ISBLANK(QS$9),QS$9=0)=FALSE,QS$9=$DL25),1,0)*'4. Formulations'!$P24</f>
        <v>0</v>
      </c>
      <c r="QT25" s="27">
        <f>IF(AND(OR(ISBLANK(QT$9),QT$9=0)=FALSE,QT$9=$DL25),1,0)*'4. Formulations'!$P24</f>
        <v>0</v>
      </c>
      <c r="QU25" s="27">
        <f>IF(AND(OR(ISBLANK(QU$9),QU$9=0)=FALSE,QU$9=$DL25),1,0)*'4. Formulations'!$P24</f>
        <v>0</v>
      </c>
      <c r="QV25" s="27">
        <f>IF(AND(OR(ISBLANK(QV$9),QV$9=0)=FALSE,QV$9=$DL25),1,0)*'4. Formulations'!$P24</f>
        <v>0</v>
      </c>
      <c r="QW25" s="27">
        <f>IF(AND(OR(ISBLANK(QW$9),QW$9=0)=FALSE,QW$9=$DL25),1,0)*'4. Formulations'!$P24</f>
        <v>0</v>
      </c>
      <c r="QX25" s="27">
        <f>IF(AND(OR(ISBLANK(QX$9),QX$9=0)=FALSE,QX$9=$DL25),1,0)*'4. Formulations'!$P24</f>
        <v>0</v>
      </c>
      <c r="QY25" s="27">
        <f>IF(AND(OR(ISBLANK(QY$9),QY$9=0)=FALSE,QY$9=$DL25),1,0)*'4. Formulations'!$P24</f>
        <v>0</v>
      </c>
      <c r="QZ25" s="27">
        <f>IF(AND(OR(ISBLANK(QZ$9),QZ$9=0)=FALSE,QZ$9=$DL25),1,0)*'4. Formulations'!$P24</f>
        <v>0</v>
      </c>
      <c r="RA25" s="27">
        <f>IF(AND(OR(ISBLANK(RA$9),RA$9=0)=FALSE,RA$9=$DL25),1,0)*'4. Formulations'!$P24</f>
        <v>0</v>
      </c>
      <c r="RB25" s="27">
        <f>IF(AND(OR(ISBLANK(RB$9),RB$9=0)=FALSE,RB$9=$DL25),1,0)*'4. Formulations'!$P24</f>
        <v>0</v>
      </c>
      <c r="RC25" s="27">
        <f>IF(AND(OR(ISBLANK(RC$9),RC$9=0)=FALSE,RC$9=$DL25),1,0)*'4. Formulations'!$P24</f>
        <v>0</v>
      </c>
      <c r="RD25" s="27">
        <f>IF(AND(OR(ISBLANK(RD$9),RD$9=0)=FALSE,RD$9=$DL25),1,0)*'4. Formulations'!$P24</f>
        <v>0</v>
      </c>
      <c r="RE25" s="27">
        <f>IF(AND(OR(ISBLANK(RE$9),RE$9=0)=FALSE,RE$9=$DL25),1,0)*'4. Formulations'!$P24</f>
        <v>0</v>
      </c>
      <c r="RF25" s="27">
        <f>IF(AND(OR(ISBLANK(RF$9),RF$9=0)=FALSE,RF$9=$DL25),1,0)*'4. Formulations'!$P24</f>
        <v>0</v>
      </c>
      <c r="RG25" s="27"/>
      <c r="RH25" s="27"/>
      <c r="RI25" s="27"/>
      <c r="RK25" s="27">
        <f>IF(AND(OR(ISBLANK(RK$9),RK$9=0)=FALSE,SUM($QP25:$RF25)&gt;0,RK$9='2. Protocols'!$G24),1,0)*'4. Formulations'!$P24</f>
        <v>0</v>
      </c>
      <c r="RL25" s="27">
        <f>IF(AND(OR(ISBLANK(RL$9),RL$9=0)=FALSE,SUM($QP25:$RF25)&gt;0,RL$9='2. Protocols'!$G24),1,0)*'4. Formulations'!$P24</f>
        <v>0</v>
      </c>
      <c r="RM25" s="27">
        <f>IF(AND(OR(ISBLANK(RM$9),RM$9=0)=FALSE,SUM($QP25:$RF25)&gt;0,RM$9='2. Protocols'!$G24),1,0)*'4. Formulations'!$P24</f>
        <v>0</v>
      </c>
      <c r="RN25" s="27">
        <f>IF(AND(OR(ISBLANK(RN$9),RN$9=0)=FALSE,SUM($QP25:$RF25)&gt;0,RN$9='2. Protocols'!$G24),1,0)*'4. Formulations'!$P24</f>
        <v>0</v>
      </c>
      <c r="RO25" s="27">
        <f>IF(AND(OR(ISBLANK(RO$9),RO$9=0)=FALSE,SUM($QP25:$RF25)&gt;0,RO$9='2. Protocols'!$G24),1,0)*'4. Formulations'!$P24</f>
        <v>0</v>
      </c>
      <c r="RP25" s="27">
        <f>IF(AND(OR(ISBLANK(RP$9),RP$9=0)=FALSE,SUM($QP25:$RF25)&gt;0,RP$9='2. Protocols'!$G24),1,0)*'4. Formulations'!$P24</f>
        <v>0</v>
      </c>
      <c r="RQ25" s="27">
        <f>IF(AND(OR(ISBLANK(RQ$9),RQ$9=0)=FALSE,SUM($QP25:$RF25)&gt;0,RQ$9='2. Protocols'!$G24),1,0)*'4. Formulations'!$P24</f>
        <v>0</v>
      </c>
      <c r="RR25" s="27">
        <f>IF(AND(OR(ISBLANK(RR$9),RR$9=0)=FALSE,SUM($QP25:$RF25)&gt;0,RR$9='2. Protocols'!$G24),1,0)*'4. Formulations'!$P24</f>
        <v>0</v>
      </c>
      <c r="RS25" s="27">
        <f>IF(AND(OR(ISBLANK(RS$9),RS$9=0)=FALSE,SUM($QP25:$RF25)&gt;0,RS$9='2. Protocols'!$G24),1,0)*'4. Formulations'!$P24</f>
        <v>0</v>
      </c>
      <c r="RT25" s="27">
        <f>IF(AND(OR(ISBLANK(RT$9),RT$9=0)=FALSE,SUM($QP25:$RF25)&gt;0,RT$9='2. Protocols'!$G24),1,0)*'4. Formulations'!$P24</f>
        <v>0</v>
      </c>
      <c r="RU25" s="27">
        <f>IF(AND(OR(ISBLANK(RU$9),RU$9=0)=FALSE,SUM($QP25:$RF25)&gt;0,RU$9='2. Protocols'!$G24),1,0)*'4. Formulations'!$P24</f>
        <v>0</v>
      </c>
      <c r="RV25" s="27">
        <f>IF(AND(OR(ISBLANK(RV$9),RV$9=0)=FALSE,SUM($QP25:$RF25)&gt;0,RV$9='2. Protocols'!$G24),1,0)*'4. Formulations'!$P24</f>
        <v>0</v>
      </c>
      <c r="RW25" s="27">
        <f>IF(AND(OR(ISBLANK(RW$9),RW$9=0)=FALSE,SUM($QP25:$RF25)&gt;0,RW$9='2. Protocols'!$G24),1,0)*'4. Formulations'!$P24</f>
        <v>0</v>
      </c>
      <c r="RX25" s="27">
        <f>IF(AND(OR(ISBLANK(RX$9),RX$9=0)=FALSE,SUM($QP25:$RF25)&gt;0,RX$9='2. Protocols'!$G24),1,0)*'4. Formulations'!$P24</f>
        <v>0</v>
      </c>
      <c r="RY25" s="27">
        <f>IF(AND(OR(ISBLANK(RY$9),RY$9=0)=FALSE,SUM($QP25:$RF25)&gt;0,RY$9='2. Protocols'!$G24),1,0)*'4. Formulations'!$P24</f>
        <v>0</v>
      </c>
      <c r="RZ25" s="27">
        <f>IF(AND(OR(ISBLANK(RZ$9),RZ$9=0)=FALSE,SUM($QP25:$RF25)&gt;0,RZ$9='2. Protocols'!$G24),1,0)*'4. Formulations'!$P24</f>
        <v>0</v>
      </c>
      <c r="SA25" s="27">
        <f>IF(AND(OR(ISBLANK(SA$9),SA$9=0)=FALSE,SUM($QP25:$RF25)&gt;0,SA$9='2. Protocols'!$G24),1,0)*'4. Formulations'!$P24</f>
        <v>0</v>
      </c>
      <c r="SB25" s="27">
        <f>IF(AND(OR(ISBLANK(SB$9),SB$9=0)=FALSE,SUM($QP25:$RF25)&gt;0,SB$9='2. Protocols'!$G24),1,0)*'4. Formulations'!$P24</f>
        <v>0</v>
      </c>
      <c r="SC25" s="27">
        <f>IF(AND(OR(ISBLANK(SC$9),SC$9=0)=FALSE,SUM($QP25:$RF25)&gt;0,SC$9='2. Protocols'!$G24),1,0)*'4. Formulations'!$P24</f>
        <v>0</v>
      </c>
      <c r="SD25" s="27">
        <f>IF(AND(OR(ISBLANK(SD$9),SD$9=0)=FALSE,SUM($QP25:$RF25)&gt;0,SD$9='2. Protocols'!$G24),1,0)*'4. Formulations'!$P24</f>
        <v>0</v>
      </c>
      <c r="SE25" s="27">
        <f>IF(AND(OR(ISBLANK(SE$9),SE$9=0)=FALSE,SUM($QP25:$RF25)&gt;0,SE$9='2. Protocols'!$G24),1,0)*'4. Formulations'!$P24</f>
        <v>0</v>
      </c>
      <c r="SF25" s="27">
        <f>IF(AND(OR(ISBLANK(SF$9),SF$9=0)=FALSE,SUM($QP25:$RF25)&gt;0,SF$9='2. Protocols'!$G24),1,0)*'4. Formulations'!$P24</f>
        <v>0</v>
      </c>
      <c r="SG25" s="27">
        <f>IF(AND(OR(ISBLANK(SG$9),SG$9=0)=FALSE,SUM($QP25:$RF25)&gt;0,SG$9='2. Protocols'!$G24),1,0)*'4. Formulations'!$P24</f>
        <v>0</v>
      </c>
      <c r="SH25" s="27">
        <f>IF(AND(OR(ISBLANK(SH$9),SH$9=0)=FALSE,SUM($QP25:$RF25)&gt;0,SH$9='2. Protocols'!$G24),1,0)*'4. Formulations'!$P24</f>
        <v>0</v>
      </c>
      <c r="SI25" s="27">
        <f>IF(AND(OR(ISBLANK(SI$9),SI$9=0)=FALSE,SUM($QP25:$RF25)&gt;0,SI$9='2. Protocols'!$G24),1,0)*'4. Formulations'!$P24</f>
        <v>0</v>
      </c>
      <c r="SJ25" s="27">
        <f>IF(AND(OR(ISBLANK(SJ$9),SJ$9=0)=FALSE,SUM($QP25:$RF25)&gt;0,SJ$9='2. Protocols'!$G24),1,0)*'4. Formulations'!$P24</f>
        <v>0</v>
      </c>
      <c r="SK25" s="27">
        <f>IF(AND(OR(ISBLANK(SK$9),SK$9=0)=FALSE,SUM($QP25:$RF25)&gt;0,SK$9='2. Protocols'!$G24),1,0)*'4. Formulations'!$P24</f>
        <v>0</v>
      </c>
      <c r="SL25" s="27">
        <f>IF(AND(OR(ISBLANK(SL$9),SL$9=0)=FALSE,SUM($QP25:$RF25)&gt;0,SL$9='2. Protocols'!$G24),1,0)*'4. Formulations'!$P24</f>
        <v>0</v>
      </c>
      <c r="SM25" s="27">
        <f>IF(AND(OR(ISBLANK(SM$9),SM$9=0)=FALSE,SUM($QP25:$RF25)&gt;0,SM$9='2. Protocols'!$G24),1,0)*'4. Formulations'!$P24</f>
        <v>0</v>
      </c>
      <c r="SN25" s="27">
        <f>IF(AND(OR(ISBLANK(SN$9),SN$9=0)=FALSE,SUM($QP25:$RF25)&gt;0,SN$9='2. Protocols'!$G24),1,0)*'4. Formulations'!$P24</f>
        <v>0</v>
      </c>
      <c r="SO25" s="27">
        <f>IF(AND(OR(ISBLANK(SO$9),SO$9=0)=FALSE,SUM($QP25:$RF25)&gt;0,SO$9='2. Protocols'!$G24),1,0)*'4. Formulations'!$P24</f>
        <v>0</v>
      </c>
      <c r="SP25" s="27">
        <f>IF(AND(OR(ISBLANK(SP$9),SP$9=0)=FALSE,SUM($QP25:$RF25)&gt;0,SP$9='2. Protocols'!$G24),1,0)*'4. Formulations'!$P24</f>
        <v>0</v>
      </c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J25" s="27">
        <f>IF(AND(OR(ISBLANK(TJ$9),TJ$9=0)=FALSE,TJ$9=$DM25),1,0)*'4. Formulations'!$Q24</f>
        <v>0</v>
      </c>
      <c r="TK25" s="27">
        <f>IF(AND(OR(ISBLANK(TK$9),TK$9=0)=FALSE,TK$9=$DM25),1,0)*'4. Formulations'!$Q24</f>
        <v>0</v>
      </c>
      <c r="TL25" s="27">
        <f>IF(AND(OR(ISBLANK(TL$9),TL$9=0)=FALSE,TL$9=$DM25),1,0)*'4. Formulations'!$Q24</f>
        <v>0</v>
      </c>
      <c r="TM25" s="27">
        <f>IF(AND(OR(ISBLANK(TM$9),TM$9=0)=FALSE,TM$9=$DM25),1,0)*'4. Formulations'!$Q24</f>
        <v>0</v>
      </c>
      <c r="TN25" s="27">
        <f>IF(AND(OR(ISBLANK(TN$9),TN$9=0)=FALSE,TN$9=$DM25),1,0)*'4. Formulations'!$Q24</f>
        <v>0</v>
      </c>
      <c r="TO25" s="27">
        <f>IF(AND(OR(ISBLANK(TO$9),TO$9=0)=FALSE,TO$9=$DM25),1,0)*'4. Formulations'!$Q24</f>
        <v>0</v>
      </c>
      <c r="TP25" s="27">
        <f>IF(AND(OR(ISBLANK(TP$9),TP$9=0)=FALSE,TP$9=$DM25),1,0)*'4. Formulations'!$Q24</f>
        <v>0</v>
      </c>
      <c r="TQ25" s="27">
        <f>IF(AND(OR(ISBLANK(TQ$9),TQ$9=0)=FALSE,TQ$9=$DM25),1,0)*'4. Formulations'!$Q24</f>
        <v>0</v>
      </c>
      <c r="TR25" s="27">
        <f>IF(AND(OR(ISBLANK(TR$9),TR$9=0)=FALSE,TR$9=$DM25),1,0)*'4. Formulations'!$Q24</f>
        <v>0</v>
      </c>
      <c r="TS25" s="27">
        <f>IF(AND(OR(ISBLANK(TS$9),TS$9=0)=FALSE,TS$9=$DM25),1,0)*'4. Formulations'!$Q24</f>
        <v>0</v>
      </c>
      <c r="TT25" s="27">
        <f>IF(AND(OR(ISBLANK(TT$9),TT$9=0)=FALSE,TT$9=$DM25),1,0)*'4. Formulations'!$Q24</f>
        <v>0</v>
      </c>
      <c r="TU25" s="27">
        <f>IF(AND(OR(ISBLANK(TU$9),TU$9=0)=FALSE,TU$9=$DM25),1,0)*'4. Formulations'!$Q24</f>
        <v>0</v>
      </c>
      <c r="TV25" s="27">
        <f>IF(AND(OR(ISBLANK(TV$9),TV$9=0)=FALSE,TV$9=$DM25),1,0)*'4. Formulations'!$Q24</f>
        <v>0</v>
      </c>
      <c r="TW25" s="27">
        <f>IF(AND(OR(ISBLANK(TW$9),TW$9=0)=FALSE,TW$9=$DM25),1,0)*'4. Formulations'!$Q24</f>
        <v>0</v>
      </c>
      <c r="TX25" s="27">
        <f>IF(AND(OR(ISBLANK(TX$9),TX$9=0)=FALSE,TX$9=$DM25),1,0)*'4. Formulations'!$Q24</f>
        <v>0</v>
      </c>
      <c r="TY25" s="27">
        <f>IF(AND(OR(ISBLANK(TY$9),TY$9=0)=FALSE,TY$9=$DM25),1,0)*'4. Formulations'!$Q24</f>
        <v>0</v>
      </c>
      <c r="TZ25" s="27">
        <f>IF(AND(OR(ISBLANK(TZ$9),TZ$9=0)=FALSE,TZ$9=$DM25),1,0)*'4. Formulations'!$Q24</f>
        <v>0</v>
      </c>
      <c r="UA25" s="27"/>
      <c r="UB25" s="27"/>
      <c r="UC25" s="27"/>
    </row>
    <row r="26" spans="2:549" ht="15" hidden="1" outlineLevel="1" x14ac:dyDescent="0.25">
      <c r="B26" s="2"/>
      <c r="C26" s="75" t="str">
        <f>IF('2. Protocols'!C25&amp;"+"&amp;'2. Protocols'!E25&amp;"+"&amp;'2. Protocols'!G25="++","",'2. Protocols'!C25&amp;"+"&amp;'2. Protocols'!E25&amp;"+"&amp;'2. Protocols'!G25)</f>
        <v/>
      </c>
      <c r="D26" s="7"/>
      <c r="E26" s="8"/>
      <c r="G26" s="72" t="e">
        <f>'2. Protocols'!J25*'1. General Inputs'!$J$13</f>
        <v>#VALUE!</v>
      </c>
      <c r="H26" s="72" t="e">
        <f>MAX(G26*(1+'1. General Inputs'!$AW$23+HLOOKUP(H$7,'1. General Inputs'!$AW$17:$AY$19,ROWS('1. General Inputs'!$AU$17:$AU$19),0))+(CHOOSE(H$7,'1. General Inputs'!$J$15,'1. General Inputs'!$L$15,'1. General Inputs'!$N$15)/12)*CHOOSE(H$7,'2. Protocols'!$K25,'2. Protocols'!$L25,'2. Protocols'!$M25)+'3. ARV Substitutions'!L51,0)</f>
        <v>#VALUE!</v>
      </c>
      <c r="I26" s="72" t="e">
        <f>MAX(H26*(1+'1. General Inputs'!$AW$23+HLOOKUP(I$7,'1. General Inputs'!$AW$17:$AY$19,ROWS('1. General Inputs'!$AU$17:$AU$19),0))+(CHOOSE(I$7,'1. General Inputs'!$J$15,'1. General Inputs'!$L$15,'1. General Inputs'!$N$15)/12)*CHOOSE(I$7,'2. Protocols'!$K25,'2. Protocols'!$L25,'2. Protocols'!$M25)+'3. ARV Substitutions'!M51,0)</f>
        <v>#VALUE!</v>
      </c>
      <c r="J26" s="72" t="e">
        <f>MAX(I26*(1+'1. General Inputs'!$AW$23+HLOOKUP(J$7,'1. General Inputs'!$AW$17:$AY$19,ROWS('1. General Inputs'!$AU$17:$AU$19),0))+(CHOOSE(J$7,'1. General Inputs'!$J$15,'1. General Inputs'!$L$15,'1. General Inputs'!$N$15)/12)*CHOOSE(J$7,'2. Protocols'!$K25,'2. Protocols'!$L25,'2. Protocols'!$M25)+'3. ARV Substitutions'!N51,0)</f>
        <v>#VALUE!</v>
      </c>
      <c r="K26" s="72" t="e">
        <f>MAX(J26*(1+'1. General Inputs'!$AW$23+HLOOKUP(K$7,'1. General Inputs'!$AW$17:$AY$19,ROWS('1. General Inputs'!$AU$17:$AU$19),0))+(CHOOSE(K$7,'1. General Inputs'!$J$15,'1. General Inputs'!$L$15,'1. General Inputs'!$N$15)/12)*CHOOSE(K$7,'2. Protocols'!$K25,'2. Protocols'!$L25,'2. Protocols'!$M25)+'3. ARV Substitutions'!O51,0)</f>
        <v>#VALUE!</v>
      </c>
      <c r="L26" s="72" t="e">
        <f>MAX(K26*(1+'1. General Inputs'!$AW$23+HLOOKUP(L$7,'1. General Inputs'!$AW$17:$AY$19,ROWS('1. General Inputs'!$AU$17:$AU$19),0))+(CHOOSE(L$7,'1. General Inputs'!$J$15,'1. General Inputs'!$L$15,'1. General Inputs'!$N$15)/12)*CHOOSE(L$7,'2. Protocols'!$K25,'2. Protocols'!$L25,'2. Protocols'!$M25)+'3. ARV Substitutions'!P51,0)</f>
        <v>#VALUE!</v>
      </c>
      <c r="M26" s="72" t="e">
        <f>MAX(L26*(1+'1. General Inputs'!$AW$23+HLOOKUP(M$7,'1. General Inputs'!$AW$17:$AY$19,ROWS('1. General Inputs'!$AU$17:$AU$19),0))+(CHOOSE(M$7,'1. General Inputs'!$J$15,'1. General Inputs'!$L$15,'1. General Inputs'!$N$15)/12)*CHOOSE(M$7,'2. Protocols'!$K25,'2. Protocols'!$L25,'2. Protocols'!$M25)+'3. ARV Substitutions'!Q51,0)</f>
        <v>#VALUE!</v>
      </c>
      <c r="N26" s="72" t="e">
        <f>MAX(M26*(1+'1. General Inputs'!$AW$23+HLOOKUP(N$7,'1. General Inputs'!$AW$17:$AY$19,ROWS('1. General Inputs'!$AU$17:$AU$19),0))+(CHOOSE(N$7,'1. General Inputs'!$J$15,'1. General Inputs'!$L$15,'1. General Inputs'!$N$15)/12)*CHOOSE(N$7,'2. Protocols'!$K25,'2. Protocols'!$L25,'2. Protocols'!$M25)+'3. ARV Substitutions'!R51,0)</f>
        <v>#VALUE!</v>
      </c>
      <c r="O26" s="72" t="e">
        <f>MAX(N26*(1+'1. General Inputs'!$AW$23+HLOOKUP(O$7,'1. General Inputs'!$AW$17:$AY$19,ROWS('1. General Inputs'!$AU$17:$AU$19),0))+(CHOOSE(O$7,'1. General Inputs'!$J$15,'1. General Inputs'!$L$15,'1. General Inputs'!$N$15)/12)*CHOOSE(O$7,'2. Protocols'!$K25,'2. Protocols'!$L25,'2. Protocols'!$M25)+'3. ARV Substitutions'!S51,0)</f>
        <v>#VALUE!</v>
      </c>
      <c r="P26" s="72" t="e">
        <f>MAX(O26*(1+'1. General Inputs'!$AW$23+HLOOKUP(P$7,'1. General Inputs'!$AW$17:$AY$19,ROWS('1. General Inputs'!$AU$17:$AU$19),0))+(CHOOSE(P$7,'1. General Inputs'!$J$15,'1. General Inputs'!$L$15,'1. General Inputs'!$N$15)/12)*CHOOSE(P$7,'2. Protocols'!$K25,'2. Protocols'!$L25,'2. Protocols'!$M25)+'3. ARV Substitutions'!T51,0)</f>
        <v>#VALUE!</v>
      </c>
      <c r="Q26" s="72" t="e">
        <f>MAX(P26*(1+'1. General Inputs'!$AW$23+HLOOKUP(Q$7,'1. General Inputs'!$AW$17:$AY$19,ROWS('1. General Inputs'!$AU$17:$AU$19),0))+(CHOOSE(Q$7,'1. General Inputs'!$J$15,'1. General Inputs'!$L$15,'1. General Inputs'!$N$15)/12)*CHOOSE(Q$7,'2. Protocols'!$K25,'2. Protocols'!$L25,'2. Protocols'!$M25)+'3. ARV Substitutions'!U51,0)</f>
        <v>#VALUE!</v>
      </c>
      <c r="R26" s="72" t="e">
        <f>MAX(Q26*(1+'1. General Inputs'!$AW$23+HLOOKUP(R$7,'1. General Inputs'!$AW$17:$AY$19,ROWS('1. General Inputs'!$AU$17:$AU$19),0))+(CHOOSE(R$7,'1. General Inputs'!$J$15,'1. General Inputs'!$L$15,'1. General Inputs'!$N$15)/12)*CHOOSE(R$7,'2. Protocols'!$K25,'2. Protocols'!$L25,'2. Protocols'!$M25)+'3. ARV Substitutions'!V51,0)</f>
        <v>#VALUE!</v>
      </c>
      <c r="S26" s="72" t="e">
        <f>MAX(R26*(1+'1. General Inputs'!$AW$23+HLOOKUP(S$7,'1. General Inputs'!$AW$17:$AY$19,ROWS('1. General Inputs'!$AU$17:$AU$19),0))+(CHOOSE(S$7,'1. General Inputs'!$J$15,'1. General Inputs'!$L$15,'1. General Inputs'!$N$15)/12)*CHOOSE(S$7,'2. Protocols'!$K25,'2. Protocols'!$L25,'2. Protocols'!$M25)+'3. ARV Substitutions'!W51,0)</f>
        <v>#VALUE!</v>
      </c>
      <c r="T26" s="72" t="e">
        <f>MAX(S26*(1+'1. General Inputs'!$AW$23+HLOOKUP(T$7,'1. General Inputs'!$AW$17:$AY$19,ROWS('1. General Inputs'!$AU$17:$AU$19),0))+(CHOOSE(T$7,'1. General Inputs'!$J$15,'1. General Inputs'!$L$15,'1. General Inputs'!$N$15)/12)*CHOOSE(T$7,'2. Protocols'!$K25,'2. Protocols'!$L25,'2. Protocols'!$M25)+'3. ARV Substitutions'!X51,0)</f>
        <v>#VALUE!</v>
      </c>
      <c r="U26" s="72" t="e">
        <f>MAX(T26*(1+'1. General Inputs'!$AW$23+HLOOKUP(U$7,'1. General Inputs'!$AW$17:$AY$19,ROWS('1. General Inputs'!$AU$17:$AU$19),0))+(CHOOSE(U$7,'1. General Inputs'!$J$15,'1. General Inputs'!$L$15,'1. General Inputs'!$N$15)/12)*CHOOSE(U$7,'2. Protocols'!$K25,'2. Protocols'!$L25,'2. Protocols'!$M25)+'3. ARV Substitutions'!Y51,0)</f>
        <v>#VALUE!</v>
      </c>
      <c r="V26" s="72" t="e">
        <f>MAX(U26*(1+'1. General Inputs'!$AW$23+HLOOKUP(V$7,'1. General Inputs'!$AW$17:$AY$19,ROWS('1. General Inputs'!$AU$17:$AU$19),0))+(CHOOSE(V$7,'1. General Inputs'!$J$15,'1. General Inputs'!$L$15,'1. General Inputs'!$N$15)/12)*CHOOSE(V$7,'2. Protocols'!$K25,'2. Protocols'!$L25,'2. Protocols'!$M25)+'3. ARV Substitutions'!Z51,0)</f>
        <v>#VALUE!</v>
      </c>
      <c r="W26" s="72" t="e">
        <f>MAX(V26*(1+'1. General Inputs'!$AW$23+HLOOKUP(W$7,'1. General Inputs'!$AW$17:$AY$19,ROWS('1. General Inputs'!$AU$17:$AU$19),0))+(CHOOSE(W$7,'1. General Inputs'!$J$15,'1. General Inputs'!$L$15,'1. General Inputs'!$N$15)/12)*CHOOSE(W$7,'2. Protocols'!$K25,'2. Protocols'!$L25,'2. Protocols'!$M25)+'3. ARV Substitutions'!AA51,0)</f>
        <v>#VALUE!</v>
      </c>
      <c r="X26" s="72" t="e">
        <f>MAX(W26*(1+'1. General Inputs'!$AW$23+HLOOKUP(X$7,'1. General Inputs'!$AW$17:$AY$19,ROWS('1. General Inputs'!$AU$17:$AU$19),0))+(CHOOSE(X$7,'1. General Inputs'!$J$15,'1. General Inputs'!$L$15,'1. General Inputs'!$N$15)/12)*CHOOSE(X$7,'2. Protocols'!$K25,'2. Protocols'!$L25,'2. Protocols'!$M25)+'3. ARV Substitutions'!AB51,0)</f>
        <v>#VALUE!</v>
      </c>
      <c r="Y26" s="72" t="e">
        <f>MAX(X26*(1+'1. General Inputs'!$AW$23+HLOOKUP(Y$7,'1. General Inputs'!$AW$17:$AY$19,ROWS('1. General Inputs'!$AU$17:$AU$19),0))+(CHOOSE(Y$7,'1. General Inputs'!$J$15,'1. General Inputs'!$L$15,'1. General Inputs'!$N$15)/12)*CHOOSE(Y$7,'2. Protocols'!$K25,'2. Protocols'!$L25,'2. Protocols'!$M25)+'3. ARV Substitutions'!AC51,0)</f>
        <v>#VALUE!</v>
      </c>
      <c r="Z26" s="72" t="e">
        <f>MAX(Y26*(1+'1. General Inputs'!$AW$23+HLOOKUP(Z$7,'1. General Inputs'!$AW$17:$AY$19,ROWS('1. General Inputs'!$AU$17:$AU$19),0))+(CHOOSE(Z$7,'1. General Inputs'!$J$15,'1. General Inputs'!$L$15,'1. General Inputs'!$N$15)/12)*CHOOSE(Z$7,'2. Protocols'!$K25,'2. Protocols'!$L25,'2. Protocols'!$M25)+'3. ARV Substitutions'!AD51,0)</f>
        <v>#VALUE!</v>
      </c>
      <c r="AA26" s="72" t="e">
        <f>MAX(Z26*(1+'1. General Inputs'!$AW$23+HLOOKUP(AA$7,'1. General Inputs'!$AW$17:$AY$19,ROWS('1. General Inputs'!$AU$17:$AU$19),0))+(CHOOSE(AA$7,'1. General Inputs'!$J$15,'1. General Inputs'!$L$15,'1. General Inputs'!$N$15)/12)*CHOOSE(AA$7,'2. Protocols'!$K25,'2. Protocols'!$L25,'2. Protocols'!$M25)+'3. ARV Substitutions'!AE51,0)</f>
        <v>#VALUE!</v>
      </c>
      <c r="AB26" s="72" t="e">
        <f>MAX(AA26*(1+'1. General Inputs'!$AW$23+HLOOKUP(AB$7,'1. General Inputs'!$AW$17:$AY$19,ROWS('1. General Inputs'!$AU$17:$AU$19),0))+(CHOOSE(AB$7,'1. General Inputs'!$J$15,'1. General Inputs'!$L$15,'1. General Inputs'!$N$15)/12)*CHOOSE(AB$7,'2. Protocols'!$K25,'2. Protocols'!$L25,'2. Protocols'!$M25)+'3. ARV Substitutions'!AF51,0)</f>
        <v>#VALUE!</v>
      </c>
      <c r="AC26" s="72" t="e">
        <f>MAX(AB26*(1+'1. General Inputs'!$AW$23+HLOOKUP(AC$7,'1. General Inputs'!$AW$17:$AY$19,ROWS('1. General Inputs'!$AU$17:$AU$19),0))+(CHOOSE(AC$7,'1. General Inputs'!$J$15,'1. General Inputs'!$L$15,'1. General Inputs'!$N$15)/12)*CHOOSE(AC$7,'2. Protocols'!$K25,'2. Protocols'!$L25,'2. Protocols'!$M25)+'3. ARV Substitutions'!AG51,0)</f>
        <v>#VALUE!</v>
      </c>
      <c r="AD26" s="72" t="e">
        <f>MAX(AC26*(1+'1. General Inputs'!$AW$23+HLOOKUP(AD$7,'1. General Inputs'!$AW$17:$AY$19,ROWS('1. General Inputs'!$AU$17:$AU$19),0))+(CHOOSE(AD$7,'1. General Inputs'!$J$15,'1. General Inputs'!$L$15,'1. General Inputs'!$N$15)/12)*CHOOSE(AD$7,'2. Protocols'!$K25,'2. Protocols'!$L25,'2. Protocols'!$M25)+'3. ARV Substitutions'!AH51,0)</f>
        <v>#VALUE!</v>
      </c>
      <c r="AE26" s="72" t="e">
        <f>MAX(AD26*(1+'1. General Inputs'!$AW$23+HLOOKUP(AE$7,'1. General Inputs'!$AW$17:$AY$19,ROWS('1. General Inputs'!$AU$17:$AU$19),0))+(CHOOSE(AE$7,'1. General Inputs'!$J$15,'1. General Inputs'!$L$15,'1. General Inputs'!$N$15)/12)*CHOOSE(AE$7,'2. Protocols'!$K25,'2. Protocols'!$L25,'2. Protocols'!$M25)+'3. ARV Substitutions'!AI51,0)</f>
        <v>#VALUE!</v>
      </c>
      <c r="AF26" s="72" t="e">
        <f>MAX(AE26*(1+'1. General Inputs'!$AW$23+HLOOKUP(AF$7,'1. General Inputs'!$AW$17:$AY$19,ROWS('1. General Inputs'!$AU$17:$AU$19),0))+(CHOOSE(AF$7,'1. General Inputs'!$J$15,'1. General Inputs'!$L$15,'1. General Inputs'!$N$15)/12)*CHOOSE(AF$7,'2. Protocols'!$K25,'2. Protocols'!$L25,'2. Protocols'!$M25)+'3. ARV Substitutions'!AJ51,0)</f>
        <v>#VALUE!</v>
      </c>
      <c r="AG26" s="72" t="e">
        <f>MAX(AF26*(1+'1. General Inputs'!$AW$23+HLOOKUP(AG$7,'1. General Inputs'!$AW$17:$AY$19,ROWS('1. General Inputs'!$AU$17:$AU$19),0))+(CHOOSE(AG$7,'1. General Inputs'!$J$15,'1. General Inputs'!$L$15,'1. General Inputs'!$N$15)/12)*CHOOSE(AG$7,'2. Protocols'!$K25,'2. Protocols'!$L25,'2. Protocols'!$M25)+'3. ARV Substitutions'!AK51,0)</f>
        <v>#VALUE!</v>
      </c>
      <c r="AH26" s="72" t="e">
        <f>MAX(AG26*(1+'1. General Inputs'!$AW$23+HLOOKUP(AH$7,'1. General Inputs'!$AW$17:$AY$19,ROWS('1. General Inputs'!$AU$17:$AU$19),0))+(CHOOSE(AH$7,'1. General Inputs'!$J$15,'1. General Inputs'!$L$15,'1. General Inputs'!$N$15)/12)*CHOOSE(AH$7,'2. Protocols'!$K25,'2. Protocols'!$L25,'2. Protocols'!$M25)+'3. ARV Substitutions'!AL51,0)</f>
        <v>#VALUE!</v>
      </c>
      <c r="AI26" s="72" t="e">
        <f>MAX(AH26*(1+'1. General Inputs'!$AW$23+HLOOKUP(AI$7,'1. General Inputs'!$AW$17:$AY$19,ROWS('1. General Inputs'!$AU$17:$AU$19),0))+(CHOOSE(AI$7,'1. General Inputs'!$J$15,'1. General Inputs'!$L$15,'1. General Inputs'!$N$15)/12)*CHOOSE(AI$7,'2. Protocols'!$K25,'2. Protocols'!$L25,'2. Protocols'!$M25)+'3. ARV Substitutions'!AM51,0)</f>
        <v>#VALUE!</v>
      </c>
      <c r="AJ26" s="72" t="e">
        <f>MAX(AI26*(1+'1. General Inputs'!$AW$23+HLOOKUP(AJ$7,'1. General Inputs'!$AW$17:$AY$19,ROWS('1. General Inputs'!$AU$17:$AU$19),0))+(CHOOSE(AJ$7,'1. General Inputs'!$J$15,'1. General Inputs'!$L$15,'1. General Inputs'!$N$15)/12)*CHOOSE(AJ$7,'2. Protocols'!$K25,'2. Protocols'!$L25,'2. Protocols'!$M25)+'3. ARV Substitutions'!AN51,0)</f>
        <v>#VALUE!</v>
      </c>
      <c r="AK26" s="72" t="e">
        <f>MAX(AJ26*(1+'1. General Inputs'!$AW$23+HLOOKUP(AK$7,'1. General Inputs'!$AW$17:$AY$19,ROWS('1. General Inputs'!$AU$17:$AU$19),0))+(CHOOSE(AK$7,'1. General Inputs'!$J$15,'1. General Inputs'!$L$15,'1. General Inputs'!$N$15)/12)*CHOOSE(AK$7,'2. Protocols'!$K25,'2. Protocols'!$L25,'2. Protocols'!$M25)+'3. ARV Substitutions'!AO51,0)</f>
        <v>#VALUE!</v>
      </c>
      <c r="AL26" s="72" t="e">
        <f>MAX(AK26*(1+'1. General Inputs'!$AW$23+HLOOKUP(AL$7,'1. General Inputs'!$AW$17:$AY$19,ROWS('1. General Inputs'!$AU$17:$AU$19),0))+(CHOOSE(AL$7,'1. General Inputs'!$J$15,'1. General Inputs'!$L$15,'1. General Inputs'!$N$15)/12)*CHOOSE(AL$7,'2. Protocols'!$K25,'2. Protocols'!$L25,'2. Protocols'!$M25)+'3. ARV Substitutions'!AP51,0)</f>
        <v>#VALUE!</v>
      </c>
      <c r="AM26" s="72" t="e">
        <f>MAX(AL26*(1+'1. General Inputs'!$AW$23+HLOOKUP(AM$7,'1. General Inputs'!$AW$17:$AY$19,ROWS('1. General Inputs'!$AU$17:$AU$19),0))+(CHOOSE(AM$7,'1. General Inputs'!$J$15,'1. General Inputs'!$L$15,'1. General Inputs'!$N$15)/12)*CHOOSE(AM$7,'2. Protocols'!$K25,'2. Protocols'!$L25,'2. Protocols'!$M25)+'3. ARV Substitutions'!AQ51,0)</f>
        <v>#VALUE!</v>
      </c>
      <c r="AN26" s="72" t="e">
        <f>MAX(AM26*(1+'1. General Inputs'!$AW$23+HLOOKUP(AN$7,'1. General Inputs'!$AW$17:$AY$19,ROWS('1. General Inputs'!$AU$17:$AU$19),0))+(CHOOSE(AN$7,'1. General Inputs'!$J$15,'1. General Inputs'!$L$15,'1. General Inputs'!$N$15)/12)*CHOOSE(AN$7,'2. Protocols'!$K25,'2. Protocols'!$L25,'2. Protocols'!$M25)+'3. ARV Substitutions'!AR51,0)</f>
        <v>#VALUE!</v>
      </c>
      <c r="AO26" s="72" t="e">
        <f>MAX(AN26*(1+'1. General Inputs'!$AW$23+HLOOKUP(AO$7,'1. General Inputs'!$AW$17:$AY$19,ROWS('1. General Inputs'!$AU$17:$AU$19),0))+(CHOOSE(AO$7,'1. General Inputs'!$J$15,'1. General Inputs'!$L$15,'1. General Inputs'!$N$15)/12)*CHOOSE(AO$7,'2. Protocols'!$K25,'2. Protocols'!$L25,'2. Protocols'!$M25)+'3. ARV Substitutions'!AS51,0)</f>
        <v>#VALUE!</v>
      </c>
      <c r="AP26" s="72" t="e">
        <f>MAX(AO26*(1+'1. General Inputs'!$AW$23+HLOOKUP(AP$7,'1. General Inputs'!$AW$17:$AY$19,ROWS('1. General Inputs'!$AU$17:$AU$19),0))+(CHOOSE(AP$7,'1. General Inputs'!$J$15,'1. General Inputs'!$L$15,'1. General Inputs'!$N$15)/12)*CHOOSE(AP$7,'2. Protocols'!$K25,'2. Protocols'!$L25,'2. Protocols'!$M25)+'3. ARV Substitutions'!AT51,0)</f>
        <v>#VALUE!</v>
      </c>
      <c r="AQ26" s="72" t="e">
        <f>MAX(AP26*(1+'1. General Inputs'!$AW$23+HLOOKUP(AQ$7,'1. General Inputs'!$AW$17:$AY$19,ROWS('1. General Inputs'!$AU$17:$AU$19),0))+(CHOOSE(AQ$7,'1. General Inputs'!$J$15,'1. General Inputs'!$L$15,'1. General Inputs'!$N$15)/12)*CHOOSE(AQ$7,'2. Protocols'!$K25,'2. Protocols'!$L25,'2. Protocols'!$M25)+'3. ARV Substitutions'!AU51,0)</f>
        <v>#VALUE!</v>
      </c>
      <c r="CA26" s="51" t="e">
        <f t="shared" si="30"/>
        <v>#VALUE!</v>
      </c>
      <c r="CB26" s="51" t="e">
        <f t="shared" si="31"/>
        <v>#VALUE!</v>
      </c>
      <c r="CC26" s="51" t="e">
        <f t="shared" si="32"/>
        <v>#VALUE!</v>
      </c>
      <c r="CD26" s="51" t="e">
        <f t="shared" si="33"/>
        <v>#VALUE!</v>
      </c>
      <c r="CE26" s="51" t="e">
        <f t="shared" si="34"/>
        <v>#VALUE!</v>
      </c>
      <c r="CF26" s="51" t="e">
        <f t="shared" si="35"/>
        <v>#VALUE!</v>
      </c>
      <c r="CG26" s="51" t="e">
        <f t="shared" si="36"/>
        <v>#VALUE!</v>
      </c>
      <c r="CH26" s="51" t="e">
        <f t="shared" si="37"/>
        <v>#VALUE!</v>
      </c>
      <c r="CI26" s="51" t="e">
        <f t="shared" si="38"/>
        <v>#VALUE!</v>
      </c>
      <c r="CJ26" s="51" t="e">
        <f t="shared" si="39"/>
        <v>#VALUE!</v>
      </c>
      <c r="CK26" s="51" t="e">
        <f t="shared" si="40"/>
        <v>#VALUE!</v>
      </c>
      <c r="CL26" s="51" t="e">
        <f t="shared" si="41"/>
        <v>#VALUE!</v>
      </c>
      <c r="CM26" s="51" t="e">
        <f t="shared" si="42"/>
        <v>#VALUE!</v>
      </c>
      <c r="CN26" s="51" t="e">
        <f t="shared" si="43"/>
        <v>#VALUE!</v>
      </c>
      <c r="CO26" s="51" t="e">
        <f t="shared" si="44"/>
        <v>#VALUE!</v>
      </c>
      <c r="CP26" s="51" t="e">
        <f t="shared" si="45"/>
        <v>#VALUE!</v>
      </c>
      <c r="CQ26" s="51" t="e">
        <f t="shared" si="46"/>
        <v>#VALUE!</v>
      </c>
      <c r="CR26" s="51" t="e">
        <f t="shared" si="47"/>
        <v>#VALUE!</v>
      </c>
      <c r="CS26" s="51" t="e">
        <f t="shared" si="48"/>
        <v>#VALUE!</v>
      </c>
      <c r="CT26" s="51" t="e">
        <f t="shared" si="49"/>
        <v>#VALUE!</v>
      </c>
      <c r="CU26" s="51" t="e">
        <f t="shared" si="50"/>
        <v>#VALUE!</v>
      </c>
      <c r="CV26" s="51" t="e">
        <f t="shared" si="51"/>
        <v>#VALUE!</v>
      </c>
      <c r="CW26" s="51" t="e">
        <f t="shared" si="52"/>
        <v>#VALUE!</v>
      </c>
      <c r="CX26" s="51" t="e">
        <f t="shared" si="53"/>
        <v>#VALUE!</v>
      </c>
      <c r="CY26" s="51" t="e">
        <f t="shared" si="54"/>
        <v>#VALUE!</v>
      </c>
      <c r="CZ26" s="51" t="e">
        <f t="shared" si="55"/>
        <v>#VALUE!</v>
      </c>
      <c r="DA26" s="51" t="e">
        <f t="shared" si="56"/>
        <v>#VALUE!</v>
      </c>
      <c r="DB26" s="51" t="e">
        <f t="shared" si="57"/>
        <v>#VALUE!</v>
      </c>
      <c r="DC26" s="51" t="e">
        <f t="shared" si="58"/>
        <v>#VALUE!</v>
      </c>
      <c r="DD26" s="51" t="e">
        <f t="shared" si="59"/>
        <v>#VALUE!</v>
      </c>
      <c r="DE26" s="51" t="e">
        <f t="shared" si="60"/>
        <v>#VALUE!</v>
      </c>
      <c r="DF26" s="51" t="e">
        <f t="shared" si="61"/>
        <v>#VALUE!</v>
      </c>
      <c r="DG26" s="51" t="e">
        <f t="shared" si="62"/>
        <v>#VALUE!</v>
      </c>
      <c r="DH26" s="51" t="e">
        <f t="shared" si="63"/>
        <v>#VALUE!</v>
      </c>
      <c r="DI26" s="51" t="e">
        <f t="shared" si="64"/>
        <v>#VALUE!</v>
      </c>
      <c r="DJ26" s="51" t="e">
        <f t="shared" si="65"/>
        <v>#VALUE!</v>
      </c>
      <c r="DL26" s="21" t="str">
        <f>CONCATENATE('2. Protocols'!C25, '2. Protocols'!D25, '2. Protocols'!E25)</f>
        <v>+</v>
      </c>
      <c r="DM26" s="21" t="str">
        <f>CONCATENATE('2. Protocols'!C25, '2. Protocols'!D25, '2. Protocols'!E25, '2. Protocols'!F25, '2. Protocols'!G25,)</f>
        <v>++</v>
      </c>
      <c r="DO26" s="27">
        <f>IF(AND(OR(ISBLANK(DO$9),DO$9=0)=FALSE,OR(DO$9='2. Protocols'!$C25,DO$9='2. Protocols'!$E25,DO$9='2. Protocols'!$G25)),1,0)*'4. Formulations'!$I25</f>
        <v>0</v>
      </c>
      <c r="DP26" s="27">
        <f>IF(AND(OR(ISBLANK(DP$9),DP$9=0)=FALSE,OR(DP$9='2. Protocols'!$C25,DP$9='2. Protocols'!$E25,DP$9='2. Protocols'!$G25)),1,0)*'4. Formulations'!$I25</f>
        <v>0</v>
      </c>
      <c r="DQ26" s="27">
        <f>IF(AND(OR(ISBLANK(DQ$9),DQ$9=0)=FALSE,OR(DQ$9='2. Protocols'!$C25,DQ$9='2. Protocols'!$E25,DQ$9='2. Protocols'!$G25)),1,0)*'4. Formulations'!$I25</f>
        <v>0</v>
      </c>
      <c r="DR26" s="27">
        <f>IF(AND(OR(ISBLANK(DR$9),DR$9=0)=FALSE,OR(DR$9='2. Protocols'!$C25,DR$9='2. Protocols'!$E25,DR$9='2. Protocols'!$G25)),1,0)*'4. Formulations'!$I25</f>
        <v>0</v>
      </c>
      <c r="DS26" s="27">
        <f>IF(AND(OR(ISBLANK(DS$9),DS$9=0)=FALSE,OR(DS$9='2. Protocols'!$C25,DS$9='2. Protocols'!$E25,DS$9='2. Protocols'!$G25)),1,0)*'4. Formulations'!$I25</f>
        <v>0</v>
      </c>
      <c r="DT26" s="27">
        <f>IF(AND(OR(ISBLANK(DT$9),DT$9=0)=FALSE,OR(DT$9='2. Protocols'!$C25,DT$9='2. Protocols'!$E25,DT$9='2. Protocols'!$G25)),1,0)*'4. Formulations'!$I25</f>
        <v>0</v>
      </c>
      <c r="DU26" s="27">
        <f>IF(AND(OR(ISBLANK(DU$9),DU$9=0)=FALSE,OR(DU$9='2. Protocols'!$C25,DU$9='2. Protocols'!$E25,DU$9='2. Protocols'!$G25)),1,0)*'4. Formulations'!$I25</f>
        <v>0</v>
      </c>
      <c r="DV26" s="27">
        <f>IF(AND(OR(ISBLANK(DV$9),DV$9=0)=FALSE,OR(DV$9='2. Protocols'!$C25,DV$9='2. Protocols'!$E25,DV$9='2. Protocols'!$G25)),1,0)*'4. Formulations'!$I25</f>
        <v>0</v>
      </c>
      <c r="DW26" s="27">
        <f>IF(AND(OR(ISBLANK(DW$9),DW$9=0)=FALSE,OR(DW$9='2. Protocols'!$C25,DW$9='2. Protocols'!$E25,DW$9='2. Protocols'!$G25)),1,0)*'4. Formulations'!$I25</f>
        <v>0</v>
      </c>
      <c r="DX26" s="27">
        <f>IF(AND(OR(ISBLANK(DX$9),DX$9=0)=FALSE,OR(DX$9='2. Protocols'!$C25,DX$9='2. Protocols'!$E25,DX$9='2. Protocols'!$G25)),1,0)*'4. Formulations'!$I25</f>
        <v>0</v>
      </c>
      <c r="DY26" s="27">
        <f>IF(AND(OR(ISBLANK(DY$9),DY$9=0)=FALSE,OR(DY$9='2. Protocols'!$C25,DY$9='2. Protocols'!$E25,DY$9='2. Protocols'!$G25)),1,0)*'4. Formulations'!$I25</f>
        <v>0</v>
      </c>
      <c r="DZ26" s="27">
        <f>IF(AND(OR(ISBLANK(DZ$9),DZ$9=0)=FALSE,OR(DZ$9='2. Protocols'!$C25,DZ$9='2. Protocols'!$E25,DZ$9='2. Protocols'!$G25)),1,0)*'4. Formulations'!$I25</f>
        <v>0</v>
      </c>
      <c r="EA26" s="27">
        <f>IF(AND(OR(ISBLANK(EA$9),EA$9=0)=FALSE,OR(EA$9='2. Protocols'!$C25,EA$9='2. Protocols'!$E25,EA$9='2. Protocols'!$G25)),1,0)*'4. Formulations'!$I25</f>
        <v>0</v>
      </c>
      <c r="EB26" s="27">
        <f>IF(AND(OR(ISBLANK(EB$9),EB$9=0)=FALSE,OR(EB$9='2. Protocols'!$C25,EB$9='2. Protocols'!$E25,EB$9='2. Protocols'!$G25)),1,0)*'4. Formulations'!$I25</f>
        <v>0</v>
      </c>
      <c r="EC26" s="27">
        <f>IF(AND(OR(ISBLANK(EC$9),EC$9=0)=FALSE,OR(EC$9='2. Protocols'!$C25,EC$9='2. Protocols'!$E25,EC$9='2. Protocols'!$G25)),1,0)*'4. Formulations'!$I25</f>
        <v>0</v>
      </c>
      <c r="ED26" s="27">
        <f>IF(AND(OR(ISBLANK(ED$9),ED$9=0)=FALSE,OR(ED$9='2. Protocols'!$C25,ED$9='2. Protocols'!$E25,ED$9='2. Protocols'!$G25)),1,0)*'4. Formulations'!$I25</f>
        <v>0</v>
      </c>
      <c r="EE26" s="27">
        <f>IF(AND(OR(ISBLANK(EE$9),EE$9=0)=FALSE,OR(EE$9='2. Protocols'!$C25,EE$9='2. Protocols'!$E25,EE$9='2. Protocols'!$G25)),1,0)*'4. Formulations'!$I25</f>
        <v>0</v>
      </c>
      <c r="EF26" s="27">
        <f>IF(AND(OR(ISBLANK(EF$9),EF$9=0)=FALSE,OR(EF$9='2. Protocols'!$C25,EF$9='2. Protocols'!$E25,EF$9='2. Protocols'!$G25)),1,0)*'4. Formulations'!$I25</f>
        <v>0</v>
      </c>
      <c r="EG26" s="27">
        <f>IF(AND(OR(ISBLANK(EG$9),EG$9=0)=FALSE,OR(EG$9='2. Protocols'!$C25,EG$9='2. Protocols'!$E25,EG$9='2. Protocols'!$G25)),1,0)*'4. Formulations'!$I25</f>
        <v>0</v>
      </c>
      <c r="EH26" s="27">
        <f>IF(AND(OR(ISBLANK(EH$9),EH$9=0)=FALSE,OR(EH$9='2. Protocols'!$C25,EH$9='2. Protocols'!$E25,EH$9='2. Protocols'!$G25)),1,0)*'4. Formulations'!$I25</f>
        <v>0</v>
      </c>
      <c r="EI26" s="27">
        <f>IF(AND(OR(ISBLANK(EI$9),EI$9=0)=FALSE,OR(EI$9='2. Protocols'!$C25,EI$9='2. Protocols'!$E25,EI$9='2. Protocols'!$G25)),1,0)*'4. Formulations'!$I25</f>
        <v>0</v>
      </c>
      <c r="EJ26" s="27">
        <f>IF(AND(OR(ISBLANK(EJ$9),EJ$9=0)=FALSE,OR(EJ$9='2. Protocols'!$C25,EJ$9='2. Protocols'!$E25,EJ$9='2. Protocols'!$G25)),1,0)*'4. Formulations'!$I25</f>
        <v>0</v>
      </c>
      <c r="EK26" s="27">
        <f>IF(AND(OR(ISBLANK(EK$9),EK$9=0)=FALSE,OR(EK$9='2. Protocols'!$C25,EK$9='2. Protocols'!$E25,EK$9='2. Protocols'!$G25)),1,0)*'4. Formulations'!$I25</f>
        <v>0</v>
      </c>
      <c r="EL26" s="27">
        <f>IF(AND(OR(ISBLANK(EL$9),EL$9=0)=FALSE,OR(EL$9='2. Protocols'!$C25,EL$9='2. Protocols'!$E25,EL$9='2. Protocols'!$G25)),1,0)*'4. Formulations'!$I25</f>
        <v>0</v>
      </c>
      <c r="EM26" s="27">
        <f>IF(AND(OR(ISBLANK(EM$9),EM$9=0)=FALSE,OR(EM$9='2. Protocols'!$C25,EM$9='2. Protocols'!$E25,EM$9='2. Protocols'!$G25)),1,0)*'4. Formulations'!$I25</f>
        <v>0</v>
      </c>
      <c r="EN26" s="27">
        <f>IF(AND(OR(ISBLANK(EN$9),EN$9=0)=FALSE,OR(EN$9='2. Protocols'!$C25,EN$9='2. Protocols'!$E25,EN$9='2. Protocols'!$G25)),1,0)*'4. Formulations'!$I25</f>
        <v>0</v>
      </c>
      <c r="EO26" s="27">
        <f>IF(AND(OR(ISBLANK(EO$9),EO$9=0)=FALSE,OR(EO$9='2. Protocols'!$C25,EO$9='2. Protocols'!$E25,EO$9='2. Protocols'!$G25)),1,0)*'4. Formulations'!$I25</f>
        <v>0</v>
      </c>
      <c r="EP26" s="27">
        <f>IF(AND(OR(ISBLANK(EP$9),EP$9=0)=FALSE,OR(EP$9='2. Protocols'!$C25,EP$9='2. Protocols'!$E25,EP$9='2. Protocols'!$G25)),1,0)*'4. Formulations'!$I25</f>
        <v>0</v>
      </c>
      <c r="EQ26" s="27">
        <f>IF(AND(OR(ISBLANK(EQ$9),EQ$9=0)=FALSE,OR(EQ$9='2. Protocols'!$C25,EQ$9='2. Protocols'!$E25,EQ$9='2. Protocols'!$G25)),1,0)*'4. Formulations'!$I25</f>
        <v>0</v>
      </c>
      <c r="ER26" s="27">
        <f>IF(AND(OR(ISBLANK(ER$9),ER$9=0)=FALSE,OR(ER$9='2. Protocols'!$C25,ER$9='2. Protocols'!$E25,ER$9='2. Protocols'!$G25)),1,0)*'4. Formulations'!$I25</f>
        <v>0</v>
      </c>
      <c r="ES26" s="27">
        <f>IF(AND(OR(ISBLANK(ES$9),ES$9=0)=FALSE,OR(ES$9='2. Protocols'!$C25,ES$9='2. Protocols'!$E25,ES$9='2. Protocols'!$G25)),1,0)*'4. Formulations'!$I25</f>
        <v>0</v>
      </c>
      <c r="ET26" s="27">
        <f>IF(AND(OR(ISBLANK(ET$9),ET$9=0)=FALSE,OR(ET$9='2. Protocols'!$C25,ET$9='2. Protocols'!$E25,ET$9='2. Protocols'!$G25)),1,0)*'4. Formulations'!$I25</f>
        <v>0</v>
      </c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N26" s="27">
        <f>IF(AND(OR(ISBLANK(FN$9),FN$9=0)=FALSE,FN$9=$DL26),1,0)*'4. Formulations'!$J25</f>
        <v>0</v>
      </c>
      <c r="FO26" s="27">
        <f>IF(AND(OR(ISBLANK(FO$9),FO$9=0)=FALSE,FO$9=$DL26),1,0)*'4. Formulations'!$J25</f>
        <v>0</v>
      </c>
      <c r="FP26" s="27">
        <f>IF(AND(OR(ISBLANK(FP$9),FP$9=0)=FALSE,FP$9=$DL26),1,0)*'4. Formulations'!$J25</f>
        <v>0</v>
      </c>
      <c r="FQ26" s="27">
        <f>IF(AND(OR(ISBLANK(FQ$9),FQ$9=0)=FALSE,FQ$9=$DL26),1,0)*'4. Formulations'!$J25</f>
        <v>0</v>
      </c>
      <c r="FR26" s="27">
        <f>IF(AND(OR(ISBLANK(FR$9),FR$9=0)=FALSE,FR$9=$DL26),1,0)*'4. Formulations'!$J25</f>
        <v>0</v>
      </c>
      <c r="FS26" s="27">
        <f>IF(AND(OR(ISBLANK(FS$9),FS$9=0)=FALSE,FS$9=$DL26),1,0)*'4. Formulations'!$J25</f>
        <v>0</v>
      </c>
      <c r="FT26" s="27">
        <f>IF(AND(OR(ISBLANK(FT$9),FT$9=0)=FALSE,FT$9=$DL26),1,0)*'4. Formulations'!$J25</f>
        <v>0</v>
      </c>
      <c r="FU26" s="27">
        <f>IF(AND(OR(ISBLANK(FU$9),FU$9=0)=FALSE,FU$9=$DL26),1,0)*'4. Formulations'!$J25</f>
        <v>0</v>
      </c>
      <c r="FV26" s="27">
        <f>IF(AND(OR(ISBLANK(FV$9),FV$9=0)=FALSE,FV$9=$DL26),1,0)*'4. Formulations'!$J25</f>
        <v>0</v>
      </c>
      <c r="FW26" s="27">
        <f>IF(AND(OR(ISBLANK(FW$9),FW$9=0)=FALSE,FW$9=$DL26),1,0)*'4. Formulations'!$J25</f>
        <v>0</v>
      </c>
      <c r="FX26" s="27">
        <f>IF(AND(OR(ISBLANK(FX$9),FX$9=0)=FALSE,FX$9=$DL26),1,0)*'4. Formulations'!$J25</f>
        <v>0</v>
      </c>
      <c r="FY26" s="27">
        <f>IF(AND(OR(ISBLANK(FY$9),FY$9=0)=FALSE,FY$9=$DL26),1,0)*'4. Formulations'!$J25</f>
        <v>0</v>
      </c>
      <c r="FZ26" s="27">
        <f>IF(AND(OR(ISBLANK(FZ$9),FZ$9=0)=FALSE,FZ$9=$DL26),1,0)*'4. Formulations'!$J25</f>
        <v>0</v>
      </c>
      <c r="GA26" s="27">
        <f>IF(AND(OR(ISBLANK(GA$9),GA$9=0)=FALSE,GA$9=$DL26),1,0)*'4. Formulations'!$J25</f>
        <v>0</v>
      </c>
      <c r="GB26" s="27">
        <f>IF(AND(OR(ISBLANK(GB$9),GB$9=0)=FALSE,GB$9=$DL26),1,0)*'4. Formulations'!$J25</f>
        <v>0</v>
      </c>
      <c r="GC26" s="27">
        <f>IF(AND(OR(ISBLANK(GC$9),GC$9=0)=FALSE,GC$9=$DL26),1,0)*'4. Formulations'!$J25</f>
        <v>0</v>
      </c>
      <c r="GD26" s="27">
        <f>IF(AND(OR(ISBLANK(GD$9),GD$9=0)=FALSE,GD$9=$DL26),1,0)*'4. Formulations'!$J25</f>
        <v>0</v>
      </c>
      <c r="GE26" s="27"/>
      <c r="GF26" s="27"/>
      <c r="GG26" s="27"/>
      <c r="GI26" s="27">
        <f>IF(AND(OR(ISBLANK(GI$9),GI$9=0)=FALSE,SUM($FN26:$GD26)&gt;0,GI$9='2. Protocols'!$G25),1,0)*'4. Formulations'!$J25</f>
        <v>0</v>
      </c>
      <c r="GJ26" s="27">
        <f>IF(AND(OR(ISBLANK(GJ$9),GJ$9=0)=FALSE,SUM($FN26:$GD26)&gt;0,GJ$9='2. Protocols'!$G25),1,0)*'4. Formulations'!$J25</f>
        <v>0</v>
      </c>
      <c r="GK26" s="27">
        <f>IF(AND(OR(ISBLANK(GK$9),GK$9=0)=FALSE,SUM($FN26:$GD26)&gt;0,GK$9='2. Protocols'!$G25),1,0)*'4. Formulations'!$J25</f>
        <v>0</v>
      </c>
      <c r="GL26" s="27">
        <f>IF(AND(OR(ISBLANK(GL$9),GL$9=0)=FALSE,SUM($FN26:$GD26)&gt;0,GL$9='2. Protocols'!$G25),1,0)*'4. Formulations'!$J25</f>
        <v>0</v>
      </c>
      <c r="GM26" s="27">
        <f>IF(AND(OR(ISBLANK(GM$9),GM$9=0)=FALSE,SUM($FN26:$GD26)&gt;0,GM$9='2. Protocols'!$G25),1,0)*'4. Formulations'!$J25</f>
        <v>0</v>
      </c>
      <c r="GN26" s="27">
        <f>IF(AND(OR(ISBLANK(GN$9),GN$9=0)=FALSE,SUM($FN26:$GD26)&gt;0,GN$9='2. Protocols'!$G25),1,0)*'4. Formulations'!$J25</f>
        <v>0</v>
      </c>
      <c r="GO26" s="27">
        <f>IF(AND(OR(ISBLANK(GO$9),GO$9=0)=FALSE,SUM($FN26:$GD26)&gt;0,GO$9='2. Protocols'!$G25),1,0)*'4. Formulations'!$J25</f>
        <v>0</v>
      </c>
      <c r="GP26" s="27">
        <f>IF(AND(OR(ISBLANK(GP$9),GP$9=0)=FALSE,SUM($FN26:$GD26)&gt;0,GP$9='2. Protocols'!$G25),1,0)*'4. Formulations'!$J25</f>
        <v>0</v>
      </c>
      <c r="GQ26" s="27">
        <f>IF(AND(OR(ISBLANK(GQ$9),GQ$9=0)=FALSE,SUM($FN26:$GD26)&gt;0,GQ$9='2. Protocols'!$G25),1,0)*'4. Formulations'!$J25</f>
        <v>0</v>
      </c>
      <c r="GR26" s="27">
        <f>IF(AND(OR(ISBLANK(GR$9),GR$9=0)=FALSE,SUM($FN26:$GD26)&gt;0,GR$9='2. Protocols'!$G25),1,0)*'4. Formulations'!$J25</f>
        <v>0</v>
      </c>
      <c r="GS26" s="27">
        <f>IF(AND(OR(ISBLANK(GS$9),GS$9=0)=FALSE,SUM($FN26:$GD26)&gt;0,GS$9='2. Protocols'!$G25),1,0)*'4. Formulations'!$J25</f>
        <v>0</v>
      </c>
      <c r="GT26" s="27">
        <f>IF(AND(OR(ISBLANK(GT$9),GT$9=0)=FALSE,SUM($FN26:$GD26)&gt;0,GT$9='2. Protocols'!$G25),1,0)*'4. Formulations'!$J25</f>
        <v>0</v>
      </c>
      <c r="GU26" s="27">
        <f>IF(AND(OR(ISBLANK(GU$9),GU$9=0)=FALSE,SUM($FN26:$GD26)&gt;0,GU$9='2. Protocols'!$G25),1,0)*'4. Formulations'!$J25</f>
        <v>0</v>
      </c>
      <c r="GV26" s="27">
        <f>IF(AND(OR(ISBLANK(GV$9),GV$9=0)=FALSE,SUM($FN26:$GD26)&gt;0,GV$9='2. Protocols'!$G25),1,0)*'4. Formulations'!$J25</f>
        <v>0</v>
      </c>
      <c r="GW26" s="27">
        <f>IF(AND(OR(ISBLANK(GW$9),GW$9=0)=FALSE,SUM($FN26:$GD26)&gt;0,GW$9='2. Protocols'!$G25),1,0)*'4. Formulations'!$J25</f>
        <v>0</v>
      </c>
      <c r="GX26" s="27">
        <f>IF(AND(OR(ISBLANK(GX$9),GX$9=0)=FALSE,SUM($FN26:$GD26)&gt;0,GX$9='2. Protocols'!$G25),1,0)*'4. Formulations'!$J25</f>
        <v>0</v>
      </c>
      <c r="GY26" s="27">
        <f>IF(AND(OR(ISBLANK(GY$9),GY$9=0)=FALSE,SUM($FN26:$GD26)&gt;0,GY$9='2. Protocols'!$G25),1,0)*'4. Formulations'!$J25</f>
        <v>0</v>
      </c>
      <c r="GZ26" s="27">
        <f>IF(AND(OR(ISBLANK(GZ$9),GZ$9=0)=FALSE,SUM($FN26:$GD26)&gt;0,GZ$9='2. Protocols'!$G25),1,0)*'4. Formulations'!$J25</f>
        <v>0</v>
      </c>
      <c r="HA26" s="27">
        <f>IF(AND(OR(ISBLANK(HA$9),HA$9=0)=FALSE,SUM($FN26:$GD26)&gt;0,HA$9='2. Protocols'!$G25),1,0)*'4. Formulations'!$J25</f>
        <v>0</v>
      </c>
      <c r="HB26" s="27">
        <f>IF(AND(OR(ISBLANK(HB$9),HB$9=0)=FALSE,SUM($FN26:$GD26)&gt;0,HB$9='2. Protocols'!$G25),1,0)*'4. Formulations'!$J25</f>
        <v>0</v>
      </c>
      <c r="HC26" s="27">
        <f>IF(AND(OR(ISBLANK(HC$9),HC$9=0)=FALSE,SUM($FN26:$GD26)&gt;0,HC$9='2. Protocols'!$G25),1,0)*'4. Formulations'!$J25</f>
        <v>0</v>
      </c>
      <c r="HD26" s="27">
        <f>IF(AND(OR(ISBLANK(HD$9),HD$9=0)=FALSE,SUM($FN26:$GD26)&gt;0,HD$9='2. Protocols'!$G25),1,0)*'4. Formulations'!$J25</f>
        <v>0</v>
      </c>
      <c r="HE26" s="27">
        <f>IF(AND(OR(ISBLANK(HE$9),HE$9=0)=FALSE,SUM($FN26:$GD26)&gt;0,HE$9='2. Protocols'!$G25),1,0)*'4. Formulations'!$J25</f>
        <v>0</v>
      </c>
      <c r="HF26" s="27">
        <f>IF(AND(OR(ISBLANK(HF$9),HF$9=0)=FALSE,SUM($FN26:$GD26)&gt;0,HF$9='2. Protocols'!$G25),1,0)*'4. Formulations'!$J25</f>
        <v>0</v>
      </c>
      <c r="HG26" s="27">
        <f>IF(AND(OR(ISBLANK(HG$9),HG$9=0)=FALSE,SUM($FN26:$GD26)&gt;0,HG$9='2. Protocols'!$G25),1,0)*'4. Formulations'!$J25</f>
        <v>0</v>
      </c>
      <c r="HH26" s="27">
        <f>IF(AND(OR(ISBLANK(HH$9),HH$9=0)=FALSE,SUM($FN26:$GD26)&gt;0,HH$9='2. Protocols'!$G25),1,0)*'4. Formulations'!$J25</f>
        <v>0</v>
      </c>
      <c r="HI26" s="27">
        <f>IF(AND(OR(ISBLANK(HI$9),HI$9=0)=FALSE,SUM($FN26:$GD26)&gt;0,HI$9='2. Protocols'!$G25),1,0)*'4. Formulations'!$J25</f>
        <v>0</v>
      </c>
      <c r="HJ26" s="27">
        <f>IF(AND(OR(ISBLANK(HJ$9),HJ$9=0)=FALSE,SUM($FN26:$GD26)&gt;0,HJ$9='2. Protocols'!$G25),1,0)*'4. Formulations'!$J25</f>
        <v>0</v>
      </c>
      <c r="HK26" s="27">
        <f>IF(AND(OR(ISBLANK(HK$9),HK$9=0)=FALSE,SUM($FN26:$GD26)&gt;0,HK$9='2. Protocols'!$G25),1,0)*'4. Formulations'!$J25</f>
        <v>0</v>
      </c>
      <c r="HL26" s="27">
        <f>IF(AND(OR(ISBLANK(HL$9),HL$9=0)=FALSE,SUM($FN26:$GD26)&gt;0,HL$9='2. Protocols'!$G25),1,0)*'4. Formulations'!$J25</f>
        <v>0</v>
      </c>
      <c r="HM26" s="27">
        <f>IF(AND(OR(ISBLANK(HM$9),HM$9=0)=FALSE,SUM($FN26:$GD26)&gt;0,HM$9='2. Protocols'!$G25),1,0)*'4. Formulations'!$J25</f>
        <v>0</v>
      </c>
      <c r="HN26" s="27">
        <f>IF(AND(OR(ISBLANK(HN$9),HN$9=0)=FALSE,SUM($FN26:$GD26)&gt;0,HN$9='2. Protocols'!$G25),1,0)*'4. Formulations'!$J25</f>
        <v>0</v>
      </c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H26" s="27">
        <f>IF(AND(OR(ISBLANK(GI$9),GI$9=0)=FALSE,IH$9=$DM26),1,0)*'4. Formulations'!$K25</f>
        <v>0</v>
      </c>
      <c r="II26" s="27">
        <f>IF(AND(OR(ISBLANK(GJ$9),GJ$9=0)=FALSE,II$9=$DM26),1,0)*'4. Formulations'!$K25</f>
        <v>0</v>
      </c>
      <c r="IJ26" s="27">
        <f>IF(AND(OR(ISBLANK(GK$9),GK$9=0)=FALSE,IJ$9=$DM26),1,0)*'4. Formulations'!$K25</f>
        <v>0</v>
      </c>
      <c r="IK26" s="27">
        <f>IF(AND(OR(ISBLANK(GL$9),GL$9=0)=FALSE,IK$9=$DM26),1,0)*'4. Formulations'!$K25</f>
        <v>0</v>
      </c>
      <c r="IL26" s="27">
        <f>IF(AND(OR(ISBLANK(GM$9),GM$9=0)=FALSE,IL$9=$DM26),1,0)*'4. Formulations'!$K25</f>
        <v>0</v>
      </c>
      <c r="IM26" s="27">
        <f>IF(AND(OR(ISBLANK(GN$9),GN$9=0)=FALSE,IM$9=$DM26),1,0)*'4. Formulations'!$K25</f>
        <v>0</v>
      </c>
      <c r="IN26" s="27">
        <f>IF(AND(OR(ISBLANK(GO$9),GO$9=0)=FALSE,IN$9=$DM26),1,0)*'4. Formulations'!$K25</f>
        <v>0</v>
      </c>
      <c r="IO26" s="27">
        <f>IF(AND(OR(ISBLANK(GP$9),GP$9=0)=FALSE,IO$9=$DM26),1,0)*'4. Formulations'!$K25</f>
        <v>0</v>
      </c>
      <c r="IP26" s="27">
        <f>IF(AND(OR(ISBLANK(GQ$9),GQ$9=0)=FALSE,IP$9=$DM26),1,0)*'4. Formulations'!$K25</f>
        <v>0</v>
      </c>
      <c r="IQ26" s="27">
        <f>IF(AND(OR(ISBLANK(GR$9),GR$9=0)=FALSE,IQ$9=$DM26),1,0)*'4. Formulations'!$K25</f>
        <v>0</v>
      </c>
      <c r="IR26" s="27">
        <f>IF(AND(OR(ISBLANK(GN$9),GN$9=0)=FALSE,IR$9=$DM26),1,0)*'4. Formulations'!$K25</f>
        <v>0</v>
      </c>
      <c r="IS26" s="27">
        <f>IF(AND(OR(ISBLANK(GO$9),GO$9=0)=FALSE,IS$9=$DM26),1,0)*'4. Formulations'!$K25</f>
        <v>0</v>
      </c>
      <c r="IT26" s="27">
        <f>IF(AND(OR(ISBLANK(GP$9),GP$9=0)=FALSE,IT$9=$DM26),1,0)*'4. Formulations'!$K25</f>
        <v>0</v>
      </c>
      <c r="IU26" s="27">
        <f>IF(AND(OR(ISBLANK(GQ$9),GQ$9=0)=FALSE,IU$9=$DM26),1,0)*'4. Formulations'!$K25</f>
        <v>0</v>
      </c>
      <c r="IV26" s="27"/>
      <c r="IW26" s="27"/>
      <c r="IX26" s="27"/>
      <c r="IY26" s="27"/>
      <c r="IZ26" s="27"/>
      <c r="JA26" s="27"/>
      <c r="JC26" s="27">
        <f>IF(AND(OR(ISBLANK(JC$9),JC$9=0)=FALSE,OR(JC$9='2. Protocols'!$C25,JC$9='2. Protocols'!$E25,JC$9='2. Protocols'!$G25)),1,0)*'4. Formulations'!$L25</f>
        <v>0</v>
      </c>
      <c r="JD26" s="27">
        <f>IF(AND(OR(ISBLANK(JD$9),JD$9=0)=FALSE,OR(JD$9='2. Protocols'!$C25,JD$9='2. Protocols'!$E25,JD$9='2. Protocols'!$G25)),1,0)*'4. Formulations'!$L25</f>
        <v>0</v>
      </c>
      <c r="JE26" s="27">
        <f>IF(AND(OR(ISBLANK(JE$9),JE$9=0)=FALSE,OR(JE$9='2. Protocols'!$C25,JE$9='2. Protocols'!$E25,JE$9='2. Protocols'!$G25)),1,0)*'4. Formulations'!$L25</f>
        <v>0</v>
      </c>
      <c r="JF26" s="27">
        <f>IF(AND(OR(ISBLANK(JF$9),JF$9=0)=FALSE,OR(JF$9='2. Protocols'!$C25,JF$9='2. Protocols'!$E25,JF$9='2. Protocols'!$G25)),1,0)*'4. Formulations'!$L25</f>
        <v>0</v>
      </c>
      <c r="JG26" s="27">
        <f>IF(AND(OR(ISBLANK(JG$9),JG$9=0)=FALSE,OR(JG$9='2. Protocols'!$C25,JG$9='2. Protocols'!$E25,JG$9='2. Protocols'!$G25)),1,0)*'4. Formulations'!$L25</f>
        <v>0</v>
      </c>
      <c r="JH26" s="27">
        <f>IF(AND(OR(ISBLANK(JH$9),JH$9=0)=FALSE,OR(JH$9='2. Protocols'!$C25,JH$9='2. Protocols'!$E25,JH$9='2. Protocols'!$G25)),1,0)*'4. Formulations'!$L25</f>
        <v>0</v>
      </c>
      <c r="JI26" s="27">
        <f>IF(AND(OR(ISBLANK(JI$9),JI$9=0)=FALSE,OR(JI$9='2. Protocols'!$C25,JI$9='2. Protocols'!$E25,JI$9='2. Protocols'!$G25)),1,0)*'4. Formulations'!$L25</f>
        <v>0</v>
      </c>
      <c r="JJ26" s="27">
        <f>IF(AND(OR(ISBLANK(JJ$9),JJ$9=0)=FALSE,OR(JJ$9='2. Protocols'!$C25,JJ$9='2. Protocols'!$E25,JJ$9='2. Protocols'!$G25)),1,0)*'4. Formulations'!$L25</f>
        <v>0</v>
      </c>
      <c r="JK26" s="27">
        <f>IF(AND(OR(ISBLANK(JK$9),JK$9=0)=FALSE,OR(JK$9='2. Protocols'!$C25,JK$9='2. Protocols'!$E25,JK$9='2. Protocols'!$G25)),1,0)*'4. Formulations'!$L25</f>
        <v>0</v>
      </c>
      <c r="JL26" s="27">
        <f>IF(AND(OR(ISBLANK(JL$9),JL$9=0)=FALSE,OR(JL$9='2. Protocols'!$C25,JL$9='2. Protocols'!$E25,JL$9='2. Protocols'!$G25)),1,0)*'4. Formulations'!$L25</f>
        <v>0</v>
      </c>
      <c r="JM26" s="27">
        <f>IF(AND(OR(ISBLANK(JM$9),JM$9=0)=FALSE,OR(JM$9='2. Protocols'!$C25,JM$9='2. Protocols'!$E25,JM$9='2. Protocols'!$G25)),1,0)*'4. Formulations'!$L25</f>
        <v>0</v>
      </c>
      <c r="JN26" s="27">
        <f>IF(AND(OR(ISBLANK(JN$9),JN$9=0)=FALSE,OR(JN$9='2. Protocols'!$C25,JN$9='2. Protocols'!$E25,JN$9='2. Protocols'!$G25)),1,0)*'4. Formulations'!$L25</f>
        <v>0</v>
      </c>
      <c r="JO26" s="27">
        <f>IF(AND(OR(ISBLANK(JO$9),JO$9=0)=FALSE,OR(JO$9='2. Protocols'!$C25,JO$9='2. Protocols'!$E25,JO$9='2. Protocols'!$G25)),1,0)*'4. Formulations'!$L25</f>
        <v>0</v>
      </c>
      <c r="JP26" s="27">
        <f>IF(AND(OR(ISBLANK(JP$9),JP$9=0)=FALSE,OR(JP$9='2. Protocols'!$C25,JP$9='2. Protocols'!$E25,JP$9='2. Protocols'!$G25)),1,0)*'4. Formulations'!$L25</f>
        <v>0</v>
      </c>
      <c r="JQ26" s="27">
        <f>IF(AND(OR(ISBLANK(JQ$9),JQ$9=0)=FALSE,OR(JQ$9='2. Protocols'!$C25,JQ$9='2. Protocols'!$E25,JQ$9='2. Protocols'!$G25)),1,0)*'4. Formulations'!$L25</f>
        <v>0</v>
      </c>
      <c r="JR26" s="27">
        <f>IF(AND(OR(ISBLANK(JR$9),JR$9=0)=FALSE,OR(JR$9='2. Protocols'!$C25,JR$9='2. Protocols'!$E25,JR$9='2. Protocols'!$G25)),1,0)*'4. Formulations'!$L25</f>
        <v>0</v>
      </c>
      <c r="JS26" s="27">
        <f>IF(AND(OR(ISBLANK(JS$9),JS$9=0)=FALSE,OR(JS$9='2. Protocols'!$C25,JS$9='2. Protocols'!$E25,JS$9='2. Protocols'!$G25)),1,0)*'4. Formulations'!$L25</f>
        <v>0</v>
      </c>
      <c r="JT26" s="27">
        <f>IF(AND(OR(ISBLANK(JT$9),JT$9=0)=FALSE,OR(JT$9='2. Protocols'!$C25,JT$9='2. Protocols'!$E25,JT$9='2. Protocols'!$G25)),1,0)*'4. Formulations'!$L25</f>
        <v>0</v>
      </c>
      <c r="JU26" s="27">
        <f>IF(AND(OR(ISBLANK(JU$9),JU$9=0)=FALSE,OR(JU$9='2. Protocols'!$C25,JU$9='2. Protocols'!$E25,JU$9='2. Protocols'!$G25)),1,0)*'4. Formulations'!$L25</f>
        <v>0</v>
      </c>
      <c r="JV26" s="27">
        <f>IF(AND(OR(ISBLANK(JV$9),JV$9=0)=FALSE,OR(JV$9='2. Protocols'!$C25,JV$9='2. Protocols'!$E25,JV$9='2. Protocols'!$G25)),1,0)*'4. Formulations'!$L25</f>
        <v>0</v>
      </c>
      <c r="JW26" s="27">
        <f>IF(AND(OR(ISBLANK(JW$9),JW$9=0)=FALSE,OR(JW$9='2. Protocols'!$C25,JW$9='2. Protocols'!$E25,JW$9='2. Protocols'!$G25)),1,0)*'4. Formulations'!$L25</f>
        <v>0</v>
      </c>
      <c r="JX26" s="27">
        <f>IF(AND(OR(ISBLANK(JX$9),JX$9=0)=FALSE,OR(JX$9='2. Protocols'!$C25,JX$9='2. Protocols'!$E25,JX$9='2. Protocols'!$G25)),1,0)*'4. Formulations'!$L25</f>
        <v>0</v>
      </c>
      <c r="JY26" s="27">
        <f>IF(AND(OR(ISBLANK(JY$9),JY$9=0)=FALSE,OR(JY$9='2. Protocols'!$C25,JY$9='2. Protocols'!$E25,JY$9='2. Protocols'!$G25)),1,0)*'4. Formulations'!$L25</f>
        <v>0</v>
      </c>
      <c r="JZ26" s="27">
        <f>IF(AND(OR(ISBLANK(JZ$9),JZ$9=0)=FALSE,OR(JZ$9='2. Protocols'!$C25,JZ$9='2. Protocols'!$E25,JZ$9='2. Protocols'!$G25)),1,0)*'4. Formulations'!$L25</f>
        <v>0</v>
      </c>
      <c r="KA26" s="27">
        <f>IF(AND(OR(ISBLANK(KA$9),KA$9=0)=FALSE,OR(KA$9='2. Protocols'!$C25,KA$9='2. Protocols'!$E25,KA$9='2. Protocols'!$G25)),1,0)*'4. Formulations'!$L25</f>
        <v>0</v>
      </c>
      <c r="KB26" s="27">
        <f>IF(AND(OR(ISBLANK(KB$9),KB$9=0)=FALSE,OR(KB$9='2. Protocols'!$C25,KB$9='2. Protocols'!$E25,KB$9='2. Protocols'!$G25)),1,0)*'4. Formulations'!$L25</f>
        <v>0</v>
      </c>
      <c r="KC26" s="27">
        <f>IF(AND(OR(ISBLANK(KC$9),KC$9=0)=FALSE,OR(KC$9='2. Protocols'!$C25,KC$9='2. Protocols'!$E25,KC$9='2. Protocols'!$G25)),1,0)*'4. Formulations'!$L25</f>
        <v>0</v>
      </c>
      <c r="KD26" s="27">
        <f>IF(AND(OR(ISBLANK(KD$9),KD$9=0)=FALSE,OR(KD$9='2. Protocols'!$C25,KD$9='2. Protocols'!$E25,KD$9='2. Protocols'!$G25)),1,0)*'4. Formulations'!$L25</f>
        <v>0</v>
      </c>
      <c r="KE26" s="27">
        <f>IF(AND(OR(ISBLANK(KE$9),KE$9=0)=FALSE,OR(KE$9='2. Protocols'!$C25,KE$9='2. Protocols'!$E25,KE$9='2. Protocols'!$G25)),1,0)*'4. Formulations'!$L25</f>
        <v>0</v>
      </c>
      <c r="KF26" s="27">
        <f>IF(AND(OR(ISBLANK(KF$9),KF$9=0)=FALSE,OR(KF$9='2. Protocols'!$C25,KF$9='2. Protocols'!$E25,KF$9='2. Protocols'!$G25)),1,0)*'4. Formulations'!$L25</f>
        <v>0</v>
      </c>
      <c r="KG26" s="27">
        <f>IF(AND(OR(ISBLANK(KG$9),KG$9=0)=FALSE,OR(KG$9='2. Protocols'!$C25,KG$9='2. Protocols'!$E25,KG$9='2. Protocols'!$G25)),1,0)*'4. Formulations'!$L25</f>
        <v>0</v>
      </c>
      <c r="KH26" s="27">
        <f>IF(AND(OR(ISBLANK(KH$9),KH$9=0)=FALSE,OR(KH$9='2. Protocols'!$C25,KH$9='2. Protocols'!$E25,KH$9='2. Protocols'!$G25)),1,0)*'4. Formulations'!$L25</f>
        <v>0</v>
      </c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B26" s="27">
        <f>IF(AND(OR(ISBLANK(LB$9),LB$9=0)=FALSE,LB$9=$DL26),1,0)*'4. Formulations'!$M25</f>
        <v>0</v>
      </c>
      <c r="LC26" s="27">
        <f>IF(AND(OR(ISBLANK(LC$9),LC$9=0)=FALSE,LC$9=$DL26),1,0)*'4. Formulations'!$M25</f>
        <v>0</v>
      </c>
      <c r="LD26" s="27">
        <f>IF(AND(OR(ISBLANK(LD$9),LD$9=0)=FALSE,LD$9=$DL26),1,0)*'4. Formulations'!$M25</f>
        <v>0</v>
      </c>
      <c r="LE26" s="27">
        <f>IF(AND(OR(ISBLANK(LE$9),LE$9=0)=FALSE,LE$9=$DL26),1,0)*'4. Formulations'!$M25</f>
        <v>0</v>
      </c>
      <c r="LF26" s="27">
        <f>IF(AND(OR(ISBLANK(LF$9),LF$9=0)=FALSE,LF$9=$DL26),1,0)*'4. Formulations'!$M25</f>
        <v>0</v>
      </c>
      <c r="LG26" s="27">
        <f>IF(AND(OR(ISBLANK(LG$9),LG$9=0)=FALSE,LG$9=$DL26),1,0)*'4. Formulations'!$M25</f>
        <v>0</v>
      </c>
      <c r="LH26" s="27">
        <f>IF(AND(OR(ISBLANK(LH$9),LH$9=0)=FALSE,LH$9=$DL26),1,0)*'4. Formulations'!$M25</f>
        <v>0</v>
      </c>
      <c r="LI26" s="27">
        <f>IF(AND(OR(ISBLANK(LI$9),LI$9=0)=FALSE,LI$9=$DL26),1,0)*'4. Formulations'!$M25</f>
        <v>0</v>
      </c>
      <c r="LJ26" s="27">
        <f>IF(AND(OR(ISBLANK(LJ$9),LJ$9=0)=FALSE,LJ$9=$DL26),1,0)*'4. Formulations'!$M25</f>
        <v>0</v>
      </c>
      <c r="LK26" s="27">
        <f>IF(AND(OR(ISBLANK(LK$9),LK$9=0)=FALSE,LK$9=$DL26),1,0)*'4. Formulations'!$M25</f>
        <v>0</v>
      </c>
      <c r="LL26" s="27">
        <f>IF(AND(OR(ISBLANK(LL$9),LL$9=0)=FALSE,LL$9=$DL26),1,0)*'4. Formulations'!$M25</f>
        <v>0</v>
      </c>
      <c r="LM26" s="27">
        <f>IF(AND(OR(ISBLANK(LM$9),LM$9=0)=FALSE,LM$9=$DL26),1,0)*'4. Formulations'!$M25</f>
        <v>0</v>
      </c>
      <c r="LN26" s="27">
        <f>IF(AND(OR(ISBLANK(LN$9),LN$9=0)=FALSE,LN$9=$DL26),1,0)*'4. Formulations'!$M25</f>
        <v>0</v>
      </c>
      <c r="LO26" s="27">
        <f>IF(AND(OR(ISBLANK(LO$9),LO$9=0)=FALSE,LO$9=$DL26),1,0)*'4. Formulations'!$M25</f>
        <v>0</v>
      </c>
      <c r="LP26" s="27">
        <f>IF(AND(OR(ISBLANK(LP$9),LP$9=0)=FALSE,LP$9=$DL26),1,0)*'4. Formulations'!$M25</f>
        <v>0</v>
      </c>
      <c r="LQ26" s="27">
        <f>IF(AND(OR(ISBLANK(LQ$9),LQ$9=0)=FALSE,LQ$9=$DL26),1,0)*'4. Formulations'!$M25</f>
        <v>0</v>
      </c>
      <c r="LR26" s="27">
        <f>IF(AND(OR(ISBLANK(LR$9),LR$9=0)=FALSE,LR$9=$DL26),1,0)*'4. Formulations'!$M25</f>
        <v>0</v>
      </c>
      <c r="LS26" s="27"/>
      <c r="LT26" s="27"/>
      <c r="LU26" s="27"/>
      <c r="LW26" s="27">
        <f>IF(AND(OR(ISBLANK(LW$9),LW$9=0)=FALSE,SUM($LB26:$LR26)&gt;0,LW$9='2. Protocols'!$G25),1,0)*'4. Formulations'!$M25</f>
        <v>0</v>
      </c>
      <c r="LX26" s="27">
        <f>IF(AND(OR(ISBLANK(LX$9),LX$9=0)=FALSE,SUM($LB26:$LR26)&gt;0,LX$9='2. Protocols'!$G25),1,0)*'4. Formulations'!$M25</f>
        <v>0</v>
      </c>
      <c r="LY26" s="27">
        <f>IF(AND(OR(ISBLANK(LY$9),LY$9=0)=FALSE,SUM($LB26:$LR26)&gt;0,LY$9='2. Protocols'!$G25),1,0)*'4. Formulations'!$M25</f>
        <v>0</v>
      </c>
      <c r="LZ26" s="27">
        <f>IF(AND(OR(ISBLANK(LZ$9),LZ$9=0)=FALSE,SUM($LB26:$LR26)&gt;0,LZ$9='2. Protocols'!$G25),1,0)*'4. Formulations'!$M25</f>
        <v>0</v>
      </c>
      <c r="MA26" s="27">
        <f>IF(AND(OR(ISBLANK(MA$9),MA$9=0)=FALSE,SUM($LB26:$LR26)&gt;0,MA$9='2. Protocols'!$G25),1,0)*'4. Formulations'!$M25</f>
        <v>0</v>
      </c>
      <c r="MB26" s="27">
        <f>IF(AND(OR(ISBLANK(MB$9),MB$9=0)=FALSE,SUM($LB26:$LR26)&gt;0,MB$9='2. Protocols'!$G25),1,0)*'4. Formulations'!$M25</f>
        <v>0</v>
      </c>
      <c r="MC26" s="27">
        <f>IF(AND(OR(ISBLANK(MC$9),MC$9=0)=FALSE,SUM($LB26:$LR26)&gt;0,MC$9='2. Protocols'!$G25),1,0)*'4. Formulations'!$M25</f>
        <v>0</v>
      </c>
      <c r="MD26" s="27">
        <f>IF(AND(OR(ISBLANK(MD$9),MD$9=0)=FALSE,SUM($LB26:$LR26)&gt;0,MD$9='2. Protocols'!$G25),1,0)*'4. Formulations'!$M25</f>
        <v>0</v>
      </c>
      <c r="ME26" s="27">
        <f>IF(AND(OR(ISBLANK(ME$9),ME$9=0)=FALSE,SUM($LB26:$LR26)&gt;0,ME$9='2. Protocols'!$G25),1,0)*'4. Formulations'!$M25</f>
        <v>0</v>
      </c>
      <c r="MF26" s="27">
        <f>IF(AND(OR(ISBLANK(MF$9),MF$9=0)=FALSE,SUM($LB26:$LR26)&gt;0,MF$9='2. Protocols'!$G25),1,0)*'4. Formulations'!$M25</f>
        <v>0</v>
      </c>
      <c r="MG26" s="27">
        <f>IF(AND(OR(ISBLANK(MG$9),MG$9=0)=FALSE,SUM($LB26:$LR26)&gt;0,MG$9='2. Protocols'!$G25),1,0)*'4. Formulations'!$M25</f>
        <v>0</v>
      </c>
      <c r="MH26" s="27">
        <f>IF(AND(OR(ISBLANK(MH$9),MH$9=0)=FALSE,SUM($LB26:$LR26)&gt;0,MH$9='2. Protocols'!$G25),1,0)*'4. Formulations'!$M25</f>
        <v>0</v>
      </c>
      <c r="MI26" s="27">
        <f>IF(AND(OR(ISBLANK(MI$9),MI$9=0)=FALSE,SUM($LB26:$LR26)&gt;0,MI$9='2. Protocols'!$G25),1,0)*'4. Formulations'!$M25</f>
        <v>0</v>
      </c>
      <c r="MJ26" s="27">
        <f>IF(AND(OR(ISBLANK(MJ$9),MJ$9=0)=FALSE,SUM($LB26:$LR26)&gt;0,MJ$9='2. Protocols'!$G25),1,0)*'4. Formulations'!$M25</f>
        <v>0</v>
      </c>
      <c r="MK26" s="27">
        <f>IF(AND(OR(ISBLANK(MK$9),MK$9=0)=FALSE,SUM($LB26:$LR26)&gt;0,MK$9='2. Protocols'!$G25),1,0)*'4. Formulations'!$M25</f>
        <v>0</v>
      </c>
      <c r="ML26" s="27">
        <f>IF(AND(OR(ISBLANK(ML$9),ML$9=0)=FALSE,SUM($LB26:$LR26)&gt;0,ML$9='2. Protocols'!$G25),1,0)*'4. Formulations'!$M25</f>
        <v>0</v>
      </c>
      <c r="MM26" s="27">
        <f>IF(AND(OR(ISBLANK(MM$9),MM$9=0)=FALSE,SUM($LB26:$LR26)&gt;0,MM$9='2. Protocols'!$G25),1,0)*'4. Formulations'!$M25</f>
        <v>0</v>
      </c>
      <c r="MN26" s="27">
        <f>IF(AND(OR(ISBLANK(MN$9),MN$9=0)=FALSE,SUM($LB26:$LR26)&gt;0,MN$9='2. Protocols'!$G25),1,0)*'4. Formulations'!$M25</f>
        <v>0</v>
      </c>
      <c r="MO26" s="27">
        <f>IF(AND(OR(ISBLANK(MO$9),MO$9=0)=FALSE,SUM($LB26:$LR26)&gt;0,MO$9='2. Protocols'!$G25),1,0)*'4. Formulations'!$M25</f>
        <v>0</v>
      </c>
      <c r="MP26" s="27">
        <f>IF(AND(OR(ISBLANK(MP$9),MP$9=0)=FALSE,SUM($LB26:$LR26)&gt;0,MP$9='2. Protocols'!$G25),1,0)*'4. Formulations'!$M25</f>
        <v>0</v>
      </c>
      <c r="MQ26" s="27">
        <f>IF(AND(OR(ISBLANK(MQ$9),MQ$9=0)=FALSE,SUM($LB26:$LR26)&gt;0,MQ$9='2. Protocols'!$G25),1,0)*'4. Formulations'!$M25</f>
        <v>0</v>
      </c>
      <c r="MR26" s="27">
        <f>IF(AND(OR(ISBLANK(MR$9),MR$9=0)=FALSE,SUM($LB26:$LR26)&gt;0,MR$9='2. Protocols'!$G25),1,0)*'4. Formulations'!$M25</f>
        <v>0</v>
      </c>
      <c r="MS26" s="27">
        <f>IF(AND(OR(ISBLANK(MS$9),MS$9=0)=FALSE,SUM($LB26:$LR26)&gt;0,MS$9='2. Protocols'!$G25),1,0)*'4. Formulations'!$M25</f>
        <v>0</v>
      </c>
      <c r="MT26" s="27">
        <f>IF(AND(OR(ISBLANK(MT$9),MT$9=0)=FALSE,SUM($LB26:$LR26)&gt;0,MT$9='2. Protocols'!$G25),1,0)*'4. Formulations'!$M25</f>
        <v>0</v>
      </c>
      <c r="MU26" s="27">
        <f>IF(AND(OR(ISBLANK(MU$9),MU$9=0)=FALSE,SUM($LB26:$LR26)&gt;0,MU$9='2. Protocols'!$G25),1,0)*'4. Formulations'!$M25</f>
        <v>0</v>
      </c>
      <c r="MV26" s="27">
        <f>IF(AND(OR(ISBLANK(MV$9),MV$9=0)=FALSE,SUM($LB26:$LR26)&gt;0,MV$9='2. Protocols'!$G25),1,0)*'4. Formulations'!$M25</f>
        <v>0</v>
      </c>
      <c r="MW26" s="27">
        <f>IF(AND(OR(ISBLANK(MW$9),MW$9=0)=FALSE,SUM($LB26:$LR26)&gt;0,MW$9='2. Protocols'!$G25),1,0)*'4. Formulations'!$M25</f>
        <v>0</v>
      </c>
      <c r="MX26" s="27">
        <f>IF(AND(OR(ISBLANK(MX$9),MX$9=0)=FALSE,SUM($LB26:$LR26)&gt;0,MX$9='2. Protocols'!$G25),1,0)*'4. Formulations'!$M25</f>
        <v>0</v>
      </c>
      <c r="MY26" s="27">
        <f>IF(AND(OR(ISBLANK(MY$9),MY$9=0)=FALSE,SUM($LB26:$LR26)&gt;0,MY$9='2. Protocols'!$G25),1,0)*'4. Formulations'!$M25</f>
        <v>0</v>
      </c>
      <c r="MZ26" s="27">
        <f>IF(AND(OR(ISBLANK(MZ$9),MZ$9=0)=FALSE,SUM($LB26:$LR26)&gt;0,MZ$9='2. Protocols'!$G25),1,0)*'4. Formulations'!$M25</f>
        <v>0</v>
      </c>
      <c r="NA26" s="27">
        <f>IF(AND(OR(ISBLANK(NA$9),NA$9=0)=FALSE,SUM($LB26:$LR26)&gt;0,NA$9='2. Protocols'!$G25),1,0)*'4. Formulations'!$M25</f>
        <v>0</v>
      </c>
      <c r="NB26" s="27">
        <f>IF(AND(OR(ISBLANK(NB$9),NB$9=0)=FALSE,SUM($LB26:$LR26)&gt;0,NB$9='2. Protocols'!$G25),1,0)*'4. Formulations'!$M25</f>
        <v>0</v>
      </c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V26" s="27">
        <f>IF(AND(OR(ISBLANK(NV$9),NV$9=0)=FALSE,NV$9=$DM26),1,0)*'4. Formulations'!$N25</f>
        <v>0</v>
      </c>
      <c r="NW26" s="721">
        <f>IF(AND(OR(ISBLANK(NW$9),NW$9=0)=FALSE,NW$9=$DM26),1,0)*'4. Formulations'!$N25</f>
        <v>0</v>
      </c>
      <c r="NX26" s="27">
        <f>IF(AND(OR(ISBLANK(NX$9),NX$9=0)=FALSE,NX$9=$DM26),1,0)*'4. Formulations'!$N25</f>
        <v>0</v>
      </c>
      <c r="NY26" s="27">
        <f>IF(AND(OR(ISBLANK(NY$9),NY$9=0)=FALSE,NY$9=$DM26),1,0)*'4. Formulations'!$N25</f>
        <v>0</v>
      </c>
      <c r="NZ26" s="27">
        <f>IF(AND(OR(ISBLANK(NZ$9),NZ$9=0)=FALSE,NZ$9=$DM26),1,0)*'4. Formulations'!$N25</f>
        <v>0</v>
      </c>
      <c r="OA26" s="27">
        <f>IF(AND(OR(ISBLANK(OA$9),OA$9=0)=FALSE,OA$9=$DM26),1,0)*'4. Formulations'!$N25</f>
        <v>0</v>
      </c>
      <c r="OB26" s="27">
        <f>IF(AND(OR(ISBLANK(OB$9),OB$9=0)=FALSE,OB$9=$DM26),1,0)*'4. Formulations'!$N25</f>
        <v>0</v>
      </c>
      <c r="OC26" s="27">
        <f>IF(AND(OR(ISBLANK(OC$9),OC$9=0)=FALSE,OC$9=$DM26),1,0)*'4. Formulations'!$N25</f>
        <v>0</v>
      </c>
      <c r="OD26" s="27">
        <f>IF(AND(OR(ISBLANK(OD$9),OD$9=0)=FALSE,OD$9=$DM26),1,0)*'4. Formulations'!$N25</f>
        <v>0</v>
      </c>
      <c r="OE26" s="27">
        <f>IF(AND(OR(ISBLANK(OE$9),OE$9=0)=FALSE,OE$9=$DM26),1,0)*'4. Formulations'!$N25</f>
        <v>0</v>
      </c>
      <c r="OF26" s="27">
        <f>IF(AND(OR(ISBLANK(OF$9),OF$9=0)=FALSE,OF$9=$DM26),1,0)*'4. Formulations'!$N25</f>
        <v>0</v>
      </c>
      <c r="OG26" s="27">
        <f>IF(AND(OR(ISBLANK(OG$9),OG$9=0)=FALSE,OG$9=$DM26),1,0)*'4. Formulations'!$N25</f>
        <v>0</v>
      </c>
      <c r="OH26" s="27">
        <f>IF(AND(OR(ISBLANK(OH$9),OH$9=0)=FALSE,OH$9=$DM26),1,0)*'4. Formulations'!$N25</f>
        <v>0</v>
      </c>
      <c r="OI26" s="27">
        <f>IF(AND(OR(ISBLANK(OI$9),OI$9=0)=FALSE,OI$9=$DM26),1,0)*'4. Formulations'!$N25</f>
        <v>0</v>
      </c>
      <c r="OJ26" s="27">
        <f>IF(AND(OR(ISBLANK(OJ$9),OJ$9=0)=FALSE,OJ$9=$DM26),1,0)*'4. Formulations'!$N25</f>
        <v>0</v>
      </c>
      <c r="OK26" s="27">
        <f>IF(AND(OR(ISBLANK(OK$9),OK$9=0)=FALSE,OK$9=$DM26),1,0)*'4. Formulations'!$N25</f>
        <v>0</v>
      </c>
      <c r="OL26" s="27">
        <f>IF(AND(OR(ISBLANK(OL$9),OL$9=0)=FALSE,OL$9=$DM26),1,0)*'4. Formulations'!$N25</f>
        <v>0</v>
      </c>
      <c r="OM26" s="27"/>
      <c r="ON26" s="27"/>
      <c r="OO26" s="27"/>
      <c r="OQ26" s="27">
        <f>IF(AND(OR(ISBLANK(OQ$9),OQ$9=0)=FALSE,OR(OQ$9='2. Protocols'!$C25,OQ$9='2. Protocols'!$E25,OQ$9='2. Protocols'!$G25)),1,0)*'4. Formulations'!$O25</f>
        <v>0</v>
      </c>
      <c r="OR26" s="27">
        <f>IF(AND(OR(ISBLANK(OR$9),OR$9=0)=FALSE,OR(OR$9='2. Protocols'!$C25,OR$9='2. Protocols'!$E25,OR$9='2. Protocols'!$G25)),1,0)*'4. Formulations'!$O25</f>
        <v>0</v>
      </c>
      <c r="OS26" s="27">
        <f>IF(AND(OR(ISBLANK(OS$9),OS$9=0)=FALSE,OR(OS$9='2. Protocols'!$C25,OS$9='2. Protocols'!$E25,OS$9='2. Protocols'!$G25)),1,0)*'4. Formulations'!$O25</f>
        <v>0</v>
      </c>
      <c r="OT26" s="27">
        <f>IF(AND(OR(ISBLANK(OT$9),OT$9=0)=FALSE,OR(OT$9='2. Protocols'!$C25,OT$9='2. Protocols'!$E25,OT$9='2. Protocols'!$G25)),1,0)*'4. Formulations'!$O25</f>
        <v>0</v>
      </c>
      <c r="OU26" s="27">
        <f>IF(AND(OR(ISBLANK(OU$9),OU$9=0)=FALSE,OR(OU$9='2. Protocols'!$C25,OU$9='2. Protocols'!$E25,OU$9='2. Protocols'!$G25)),1,0)*'4. Formulations'!$O25</f>
        <v>0</v>
      </c>
      <c r="OV26" s="27">
        <f>IF(AND(OR(ISBLANK(OV$9),OV$9=0)=FALSE,OR(OV$9='2. Protocols'!$C25,OV$9='2. Protocols'!$E25,OV$9='2. Protocols'!$G25)),1,0)*'4. Formulations'!$O25</f>
        <v>0</v>
      </c>
      <c r="OW26" s="27">
        <f>IF(AND(OR(ISBLANK(OW$9),OW$9=0)=FALSE,OR(OW$9='2. Protocols'!$C25,OW$9='2. Protocols'!$E25,OW$9='2. Protocols'!$G25)),1,0)*'4. Formulations'!$O25</f>
        <v>0</v>
      </c>
      <c r="OX26" s="27">
        <f>IF(AND(OR(ISBLANK(OX$9),OX$9=0)=FALSE,OR(OX$9='2. Protocols'!$C25,OX$9='2. Protocols'!$E25,OX$9='2. Protocols'!$G25)),1,0)*'4. Formulations'!$O25</f>
        <v>0</v>
      </c>
      <c r="OY26" s="27">
        <f>IF(AND(OR(ISBLANK(OY$9),OY$9=0)=FALSE,OR(OY$9='2. Protocols'!$C25,OY$9='2. Protocols'!$E25,OY$9='2. Protocols'!$G25)),1,0)*'4. Formulations'!$O25</f>
        <v>0</v>
      </c>
      <c r="OZ26" s="27">
        <f>IF(AND(OR(ISBLANK(OZ$9),OZ$9=0)=FALSE,OR(OZ$9='2. Protocols'!$C25,OZ$9='2. Protocols'!$E25,OZ$9='2. Protocols'!$G25)),1,0)*'4. Formulations'!$O25</f>
        <v>0</v>
      </c>
      <c r="PA26" s="27">
        <f>IF(AND(OR(ISBLANK(PA$9),PA$9=0)=FALSE,OR(PA$9='2. Protocols'!$C25,PA$9='2. Protocols'!$E25,PA$9='2. Protocols'!$G25)),1,0)*'4. Formulations'!$O25</f>
        <v>0</v>
      </c>
      <c r="PB26" s="27">
        <f>IF(AND(OR(ISBLANK(PB$9),PB$9=0)=FALSE,OR(PB$9='2. Protocols'!$C25,PB$9='2. Protocols'!$E25,PB$9='2. Protocols'!$G25)),1,0)*'4. Formulations'!$O25</f>
        <v>0</v>
      </c>
      <c r="PC26" s="27">
        <f>IF(AND(OR(ISBLANK(PC$9),PC$9=0)=FALSE,OR(PC$9='2. Protocols'!$C25,PC$9='2. Protocols'!$E25,PC$9='2. Protocols'!$G25)),1,0)*'4. Formulations'!$O25</f>
        <v>0</v>
      </c>
      <c r="PD26" s="27">
        <f>IF(AND(OR(ISBLANK(PD$9),PD$9=0)=FALSE,OR(PD$9='2. Protocols'!$C25,PD$9='2. Protocols'!$E25,PD$9='2. Protocols'!$G25)),1,0)*'4. Formulations'!$O25</f>
        <v>0</v>
      </c>
      <c r="PE26" s="27">
        <f>IF(AND(OR(ISBLANK(PE$9),PE$9=0)=FALSE,OR(PE$9='2. Protocols'!$C25,PE$9='2. Protocols'!$E25,PE$9='2. Protocols'!$G25)),1,0)*'4. Formulations'!$O25</f>
        <v>0</v>
      </c>
      <c r="PF26" s="27">
        <f>IF(AND(OR(ISBLANK(PF$9),PF$9=0)=FALSE,OR(PF$9='2. Protocols'!$C25,PF$9='2. Protocols'!$E25,PF$9='2. Protocols'!$G25)),1,0)*'4. Formulations'!$O25</f>
        <v>0</v>
      </c>
      <c r="PG26" s="27">
        <f>IF(AND(OR(ISBLANK(PG$9),PG$9=0)=FALSE,OR(PG$9='2. Protocols'!$C25,PG$9='2. Protocols'!$E25,PG$9='2. Protocols'!$G25)),1,0)*'4. Formulations'!$O25</f>
        <v>0</v>
      </c>
      <c r="PH26" s="27">
        <f>IF(AND(OR(ISBLANK(PH$9),PH$9=0)=FALSE,OR(PH$9='2. Protocols'!$C25,PH$9='2. Protocols'!$E25,PH$9='2. Protocols'!$G25)),1,0)*'4. Formulations'!$O25</f>
        <v>0</v>
      </c>
      <c r="PI26" s="27">
        <f>IF(AND(OR(ISBLANK(PI$9),PI$9=0)=FALSE,OR(PI$9='2. Protocols'!$C25,PI$9='2. Protocols'!$E25,PI$9='2. Protocols'!$G25)),1,0)*'4. Formulations'!$O25</f>
        <v>0</v>
      </c>
      <c r="PJ26" s="27">
        <f>IF(AND(OR(ISBLANK(PJ$9),PJ$9=0)=FALSE,OR(PJ$9='2. Protocols'!$C25,PJ$9='2. Protocols'!$E25,PJ$9='2. Protocols'!$G25)),1,0)*'4. Formulations'!$O25</f>
        <v>0</v>
      </c>
      <c r="PK26" s="27">
        <f>IF(AND(OR(ISBLANK(PK$9),PK$9=0)=FALSE,OR(PK$9='2. Protocols'!$C25,PK$9='2. Protocols'!$E25,PK$9='2. Protocols'!$G25)),1,0)*'4. Formulations'!$O25</f>
        <v>0</v>
      </c>
      <c r="PL26" s="27">
        <f>IF(AND(OR(ISBLANK(PL$9),PL$9=0)=FALSE,OR(PL$9='2. Protocols'!$C25,PL$9='2. Protocols'!$E25,PL$9='2. Protocols'!$G25)),1,0)*'4. Formulations'!$O25</f>
        <v>0</v>
      </c>
      <c r="PM26" s="27">
        <f>IF(AND(OR(ISBLANK(PM$9),PM$9=0)=FALSE,OR(PM$9='2. Protocols'!$C25,PM$9='2. Protocols'!$E25,PM$9='2. Protocols'!$G25)),1,0)*'4. Formulations'!$O25</f>
        <v>0</v>
      </c>
      <c r="PN26" s="27">
        <f>IF(AND(OR(ISBLANK(PN$9),PN$9=0)=FALSE,OR(PN$9='2. Protocols'!$C25,PN$9='2. Protocols'!$E25,PN$9='2. Protocols'!$G25)),1,0)*'4. Formulations'!$O25</f>
        <v>0</v>
      </c>
      <c r="PO26" s="27">
        <f>IF(AND(OR(ISBLANK(PO$9),PO$9=0)=FALSE,OR(PO$9='2. Protocols'!$C25,PO$9='2. Protocols'!$E25,PO$9='2. Protocols'!$G25)),1,0)*'4. Formulations'!$O25</f>
        <v>0</v>
      </c>
      <c r="PP26" s="27">
        <f>IF(AND(OR(ISBLANK(PP$9),PP$9=0)=FALSE,OR(PP$9='2. Protocols'!$C25,PP$9='2. Protocols'!$E25,PP$9='2. Protocols'!$G25)),1,0)*'4. Formulations'!$O25</f>
        <v>0</v>
      </c>
      <c r="PQ26" s="27">
        <f>IF(AND(OR(ISBLANK(PQ$9),PQ$9=0)=FALSE,OR(PQ$9='2. Protocols'!$C25,PQ$9='2. Protocols'!$E25,PQ$9='2. Protocols'!$G25)),1,0)*'4. Formulations'!$O25</f>
        <v>0</v>
      </c>
      <c r="PR26" s="27">
        <f>IF(AND(OR(ISBLANK(PR$9),PR$9=0)=FALSE,OR(PR$9='2. Protocols'!$C25,PR$9='2. Protocols'!$E25,PR$9='2. Protocols'!$G25)),1,0)*'4. Formulations'!$O25</f>
        <v>0</v>
      </c>
      <c r="PS26" s="27">
        <f>IF(AND(OR(ISBLANK(PS$9),PS$9=0)=FALSE,OR(PS$9='2. Protocols'!$C25,PS$9='2. Protocols'!$E25,PS$9='2. Protocols'!$G25)),1,0)*'4. Formulations'!$O25</f>
        <v>0</v>
      </c>
      <c r="PT26" s="27">
        <f>IF(AND(OR(ISBLANK(PT$9),PT$9=0)=FALSE,OR(PT$9='2. Protocols'!$C25,PT$9='2. Protocols'!$E25,PT$9='2. Protocols'!$G25)),1,0)*'4. Formulations'!$O25</f>
        <v>0</v>
      </c>
      <c r="PU26" s="27">
        <f>IF(AND(OR(ISBLANK(PU$9),PU$9=0)=FALSE,OR(PU$9='2. Protocols'!$C25,PU$9='2. Protocols'!$E25,PU$9='2. Protocols'!$G25)),1,0)*'4. Formulations'!$O25</f>
        <v>0</v>
      </c>
      <c r="PV26" s="27">
        <f>IF(AND(OR(ISBLANK(PV$9),PV$9=0)=FALSE,OR(PV$9='2. Protocols'!$C25,PV$9='2. Protocols'!$E25,PV$9='2. Protocols'!$G25)),1,0)*'4. Formulations'!$O25</f>
        <v>0</v>
      </c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P26" s="27">
        <f>IF(AND(OR(ISBLANK(QP$9),QP$9=0)=FALSE,QP$9=$DL26),1,0)*'4. Formulations'!$P25</f>
        <v>0</v>
      </c>
      <c r="QQ26" s="27">
        <f>IF(AND(OR(ISBLANK(QQ$9),QQ$9=0)=FALSE,QQ$9=$DL26),1,0)*'4. Formulations'!$P25</f>
        <v>0</v>
      </c>
      <c r="QR26" s="27">
        <f>IF(AND(OR(ISBLANK(QR$9),QR$9=0)=FALSE,QR$9=$DL26),1,0)*'4. Formulations'!$P25</f>
        <v>0</v>
      </c>
      <c r="QS26" s="27">
        <f>IF(AND(OR(ISBLANK(QS$9),QS$9=0)=FALSE,QS$9=$DL26),1,0)*'4. Formulations'!$P25</f>
        <v>0</v>
      </c>
      <c r="QT26" s="27">
        <f>IF(AND(OR(ISBLANK(QT$9),QT$9=0)=FALSE,QT$9=$DL26),1,0)*'4. Formulations'!$P25</f>
        <v>0</v>
      </c>
      <c r="QU26" s="27">
        <f>IF(AND(OR(ISBLANK(QU$9),QU$9=0)=FALSE,QU$9=$DL26),1,0)*'4. Formulations'!$P25</f>
        <v>0</v>
      </c>
      <c r="QV26" s="27">
        <f>IF(AND(OR(ISBLANK(QV$9),QV$9=0)=FALSE,QV$9=$DL26),1,0)*'4. Formulations'!$P25</f>
        <v>0</v>
      </c>
      <c r="QW26" s="27">
        <f>IF(AND(OR(ISBLANK(QW$9),QW$9=0)=FALSE,QW$9=$DL26),1,0)*'4. Formulations'!$P25</f>
        <v>0</v>
      </c>
      <c r="QX26" s="27">
        <f>IF(AND(OR(ISBLANK(QX$9),QX$9=0)=FALSE,QX$9=$DL26),1,0)*'4. Formulations'!$P25</f>
        <v>0</v>
      </c>
      <c r="QY26" s="27">
        <f>IF(AND(OR(ISBLANK(QY$9),QY$9=0)=FALSE,QY$9=$DL26),1,0)*'4. Formulations'!$P25</f>
        <v>0</v>
      </c>
      <c r="QZ26" s="27">
        <f>IF(AND(OR(ISBLANK(QZ$9),QZ$9=0)=FALSE,QZ$9=$DL26),1,0)*'4. Formulations'!$P25</f>
        <v>0</v>
      </c>
      <c r="RA26" s="27">
        <f>IF(AND(OR(ISBLANK(RA$9),RA$9=0)=FALSE,RA$9=$DL26),1,0)*'4. Formulations'!$P25</f>
        <v>0</v>
      </c>
      <c r="RB26" s="27">
        <f>IF(AND(OR(ISBLANK(RB$9),RB$9=0)=FALSE,RB$9=$DL26),1,0)*'4. Formulations'!$P25</f>
        <v>0</v>
      </c>
      <c r="RC26" s="27">
        <f>IF(AND(OR(ISBLANK(RC$9),RC$9=0)=FALSE,RC$9=$DL26),1,0)*'4. Formulations'!$P25</f>
        <v>0</v>
      </c>
      <c r="RD26" s="27">
        <f>IF(AND(OR(ISBLANK(RD$9),RD$9=0)=FALSE,RD$9=$DL26),1,0)*'4. Formulations'!$P25</f>
        <v>0</v>
      </c>
      <c r="RE26" s="27">
        <f>IF(AND(OR(ISBLANK(RE$9),RE$9=0)=FALSE,RE$9=$DL26),1,0)*'4. Formulations'!$P25</f>
        <v>0</v>
      </c>
      <c r="RF26" s="27">
        <f>IF(AND(OR(ISBLANK(RF$9),RF$9=0)=FALSE,RF$9=$DL26),1,0)*'4. Formulations'!$P25</f>
        <v>0</v>
      </c>
      <c r="RG26" s="27"/>
      <c r="RH26" s="27"/>
      <c r="RI26" s="27"/>
      <c r="RK26" s="27">
        <f>IF(AND(OR(ISBLANK(RK$9),RK$9=0)=FALSE,SUM($QP26:$RF26)&gt;0,RK$9='2. Protocols'!$G25),1,0)*'4. Formulations'!$P25</f>
        <v>0</v>
      </c>
      <c r="RL26" s="27">
        <f>IF(AND(OR(ISBLANK(RL$9),RL$9=0)=FALSE,SUM($QP26:$RF26)&gt;0,RL$9='2. Protocols'!$G25),1,0)*'4. Formulations'!$P25</f>
        <v>0</v>
      </c>
      <c r="RM26" s="27">
        <f>IF(AND(OR(ISBLANK(RM$9),RM$9=0)=FALSE,SUM($QP26:$RF26)&gt;0,RM$9='2. Protocols'!$G25),1,0)*'4. Formulations'!$P25</f>
        <v>0</v>
      </c>
      <c r="RN26" s="27">
        <f>IF(AND(OR(ISBLANK(RN$9),RN$9=0)=FALSE,SUM($QP26:$RF26)&gt;0,RN$9='2. Protocols'!$G25),1,0)*'4. Formulations'!$P25</f>
        <v>0</v>
      </c>
      <c r="RO26" s="27">
        <f>IF(AND(OR(ISBLANK(RO$9),RO$9=0)=FALSE,SUM($QP26:$RF26)&gt;0,RO$9='2. Protocols'!$G25),1,0)*'4. Formulations'!$P25</f>
        <v>0</v>
      </c>
      <c r="RP26" s="27">
        <f>IF(AND(OR(ISBLANK(RP$9),RP$9=0)=FALSE,SUM($QP26:$RF26)&gt;0,RP$9='2. Protocols'!$G25),1,0)*'4. Formulations'!$P25</f>
        <v>0</v>
      </c>
      <c r="RQ26" s="27">
        <f>IF(AND(OR(ISBLANK(RQ$9),RQ$9=0)=FALSE,SUM($QP26:$RF26)&gt;0,RQ$9='2. Protocols'!$G25),1,0)*'4. Formulations'!$P25</f>
        <v>0</v>
      </c>
      <c r="RR26" s="27">
        <f>IF(AND(OR(ISBLANK(RR$9),RR$9=0)=FALSE,SUM($QP26:$RF26)&gt;0,RR$9='2. Protocols'!$G25),1,0)*'4. Formulations'!$P25</f>
        <v>0</v>
      </c>
      <c r="RS26" s="27">
        <f>IF(AND(OR(ISBLANK(RS$9),RS$9=0)=FALSE,SUM($QP26:$RF26)&gt;0,RS$9='2. Protocols'!$G25),1,0)*'4. Formulations'!$P25</f>
        <v>0</v>
      </c>
      <c r="RT26" s="27">
        <f>IF(AND(OR(ISBLANK(RT$9),RT$9=0)=FALSE,SUM($QP26:$RF26)&gt;0,RT$9='2. Protocols'!$G25),1,0)*'4. Formulations'!$P25</f>
        <v>0</v>
      </c>
      <c r="RU26" s="27">
        <f>IF(AND(OR(ISBLANK(RU$9),RU$9=0)=FALSE,SUM($QP26:$RF26)&gt;0,RU$9='2. Protocols'!$G25),1,0)*'4. Formulations'!$P25</f>
        <v>0</v>
      </c>
      <c r="RV26" s="27">
        <f>IF(AND(OR(ISBLANK(RV$9),RV$9=0)=FALSE,SUM($QP26:$RF26)&gt;0,RV$9='2. Protocols'!$G25),1,0)*'4. Formulations'!$P25</f>
        <v>0</v>
      </c>
      <c r="RW26" s="27">
        <f>IF(AND(OR(ISBLANK(RW$9),RW$9=0)=FALSE,SUM($QP26:$RF26)&gt;0,RW$9='2. Protocols'!$G25),1,0)*'4. Formulations'!$P25</f>
        <v>0</v>
      </c>
      <c r="RX26" s="27">
        <f>IF(AND(OR(ISBLANK(RX$9),RX$9=0)=FALSE,SUM($QP26:$RF26)&gt;0,RX$9='2. Protocols'!$G25),1,0)*'4. Formulations'!$P25</f>
        <v>0</v>
      </c>
      <c r="RY26" s="27">
        <f>IF(AND(OR(ISBLANK(RY$9),RY$9=0)=FALSE,SUM($QP26:$RF26)&gt;0,RY$9='2. Protocols'!$G25),1,0)*'4. Formulations'!$P25</f>
        <v>0</v>
      </c>
      <c r="RZ26" s="27">
        <f>IF(AND(OR(ISBLANK(RZ$9),RZ$9=0)=FALSE,SUM($QP26:$RF26)&gt;0,RZ$9='2. Protocols'!$G25),1,0)*'4. Formulations'!$P25</f>
        <v>0</v>
      </c>
      <c r="SA26" s="27">
        <f>IF(AND(OR(ISBLANK(SA$9),SA$9=0)=FALSE,SUM($QP26:$RF26)&gt;0,SA$9='2. Protocols'!$G25),1,0)*'4. Formulations'!$P25</f>
        <v>0</v>
      </c>
      <c r="SB26" s="27">
        <f>IF(AND(OR(ISBLANK(SB$9),SB$9=0)=FALSE,SUM($QP26:$RF26)&gt;0,SB$9='2. Protocols'!$G25),1,0)*'4. Formulations'!$P25</f>
        <v>0</v>
      </c>
      <c r="SC26" s="27">
        <f>IF(AND(OR(ISBLANK(SC$9),SC$9=0)=FALSE,SUM($QP26:$RF26)&gt;0,SC$9='2. Protocols'!$G25),1,0)*'4. Formulations'!$P25</f>
        <v>0</v>
      </c>
      <c r="SD26" s="27">
        <f>IF(AND(OR(ISBLANK(SD$9),SD$9=0)=FALSE,SUM($QP26:$RF26)&gt;0,SD$9='2. Protocols'!$G25),1,0)*'4. Formulations'!$P25</f>
        <v>0</v>
      </c>
      <c r="SE26" s="27">
        <f>IF(AND(OR(ISBLANK(SE$9),SE$9=0)=FALSE,SUM($QP26:$RF26)&gt;0,SE$9='2. Protocols'!$G25),1,0)*'4. Formulations'!$P25</f>
        <v>0</v>
      </c>
      <c r="SF26" s="27">
        <f>IF(AND(OR(ISBLANK(SF$9),SF$9=0)=FALSE,SUM($QP26:$RF26)&gt;0,SF$9='2. Protocols'!$G25),1,0)*'4. Formulations'!$P25</f>
        <v>0</v>
      </c>
      <c r="SG26" s="27">
        <f>IF(AND(OR(ISBLANK(SG$9),SG$9=0)=FALSE,SUM($QP26:$RF26)&gt;0,SG$9='2. Protocols'!$G25),1,0)*'4. Formulations'!$P25</f>
        <v>0</v>
      </c>
      <c r="SH26" s="27">
        <f>IF(AND(OR(ISBLANK(SH$9),SH$9=0)=FALSE,SUM($QP26:$RF26)&gt;0,SH$9='2. Protocols'!$G25),1,0)*'4. Formulations'!$P25</f>
        <v>0</v>
      </c>
      <c r="SI26" s="27">
        <f>IF(AND(OR(ISBLANK(SI$9),SI$9=0)=FALSE,SUM($QP26:$RF26)&gt;0,SI$9='2. Protocols'!$G25),1,0)*'4. Formulations'!$P25</f>
        <v>0</v>
      </c>
      <c r="SJ26" s="27">
        <f>IF(AND(OR(ISBLANK(SJ$9),SJ$9=0)=FALSE,SUM($QP26:$RF26)&gt;0,SJ$9='2. Protocols'!$G25),1,0)*'4. Formulations'!$P25</f>
        <v>0</v>
      </c>
      <c r="SK26" s="27">
        <f>IF(AND(OR(ISBLANK(SK$9),SK$9=0)=FALSE,SUM($QP26:$RF26)&gt;0,SK$9='2. Protocols'!$G25),1,0)*'4. Formulations'!$P25</f>
        <v>0</v>
      </c>
      <c r="SL26" s="27">
        <f>IF(AND(OR(ISBLANK(SL$9),SL$9=0)=FALSE,SUM($QP26:$RF26)&gt;0,SL$9='2. Protocols'!$G25),1,0)*'4. Formulations'!$P25</f>
        <v>0</v>
      </c>
      <c r="SM26" s="27">
        <f>IF(AND(OR(ISBLANK(SM$9),SM$9=0)=FALSE,SUM($QP26:$RF26)&gt;0,SM$9='2. Protocols'!$G25),1,0)*'4. Formulations'!$P25</f>
        <v>0</v>
      </c>
      <c r="SN26" s="27">
        <f>IF(AND(OR(ISBLANK(SN$9),SN$9=0)=FALSE,SUM($QP26:$RF26)&gt;0,SN$9='2. Protocols'!$G25),1,0)*'4. Formulations'!$P25</f>
        <v>0</v>
      </c>
      <c r="SO26" s="27">
        <f>IF(AND(OR(ISBLANK(SO$9),SO$9=0)=FALSE,SUM($QP26:$RF26)&gt;0,SO$9='2. Protocols'!$G25),1,0)*'4. Formulations'!$P25</f>
        <v>0</v>
      </c>
      <c r="SP26" s="27">
        <f>IF(AND(OR(ISBLANK(SP$9),SP$9=0)=FALSE,SUM($QP26:$RF26)&gt;0,SP$9='2. Protocols'!$G25),1,0)*'4. Formulations'!$P25</f>
        <v>0</v>
      </c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J26" s="27">
        <f>IF(AND(OR(ISBLANK(TJ$9),TJ$9=0)=FALSE,TJ$9=$DM26),1,0)*'4. Formulations'!$Q25</f>
        <v>0</v>
      </c>
      <c r="TK26" s="27">
        <f>IF(AND(OR(ISBLANK(TK$9),TK$9=0)=FALSE,TK$9=$DM26),1,0)*'4. Formulations'!$Q25</f>
        <v>0</v>
      </c>
      <c r="TL26" s="27">
        <f>IF(AND(OR(ISBLANK(TL$9),TL$9=0)=FALSE,TL$9=$DM26),1,0)*'4. Formulations'!$Q25</f>
        <v>0</v>
      </c>
      <c r="TM26" s="27">
        <f>IF(AND(OR(ISBLANK(TM$9),TM$9=0)=FALSE,TM$9=$DM26),1,0)*'4. Formulations'!$Q25</f>
        <v>0</v>
      </c>
      <c r="TN26" s="27">
        <f>IF(AND(OR(ISBLANK(TN$9),TN$9=0)=FALSE,TN$9=$DM26),1,0)*'4. Formulations'!$Q25</f>
        <v>0</v>
      </c>
      <c r="TO26" s="27">
        <f>IF(AND(OR(ISBLANK(TO$9),TO$9=0)=FALSE,TO$9=$DM26),1,0)*'4. Formulations'!$Q25</f>
        <v>0</v>
      </c>
      <c r="TP26" s="27">
        <f>IF(AND(OR(ISBLANK(TP$9),TP$9=0)=FALSE,TP$9=$DM26),1,0)*'4. Formulations'!$Q25</f>
        <v>0</v>
      </c>
      <c r="TQ26" s="27">
        <f>IF(AND(OR(ISBLANK(TQ$9),TQ$9=0)=FALSE,TQ$9=$DM26),1,0)*'4. Formulations'!$Q25</f>
        <v>0</v>
      </c>
      <c r="TR26" s="27">
        <f>IF(AND(OR(ISBLANK(TR$9),TR$9=0)=FALSE,TR$9=$DM26),1,0)*'4. Formulations'!$Q25</f>
        <v>0</v>
      </c>
      <c r="TS26" s="27">
        <f>IF(AND(OR(ISBLANK(TS$9),TS$9=0)=FALSE,TS$9=$DM26),1,0)*'4. Formulations'!$Q25</f>
        <v>0</v>
      </c>
      <c r="TT26" s="27">
        <f>IF(AND(OR(ISBLANK(TT$9),TT$9=0)=FALSE,TT$9=$DM26),1,0)*'4. Formulations'!$Q25</f>
        <v>0</v>
      </c>
      <c r="TU26" s="27">
        <f>IF(AND(OR(ISBLANK(TU$9),TU$9=0)=FALSE,TU$9=$DM26),1,0)*'4. Formulations'!$Q25</f>
        <v>0</v>
      </c>
      <c r="TV26" s="27">
        <f>IF(AND(OR(ISBLANK(TV$9),TV$9=0)=FALSE,TV$9=$DM26),1,0)*'4. Formulations'!$Q25</f>
        <v>0</v>
      </c>
      <c r="TW26" s="27">
        <f>IF(AND(OR(ISBLANK(TW$9),TW$9=0)=FALSE,TW$9=$DM26),1,0)*'4. Formulations'!$Q25</f>
        <v>0</v>
      </c>
      <c r="TX26" s="27">
        <f>IF(AND(OR(ISBLANK(TX$9),TX$9=0)=FALSE,TX$9=$DM26),1,0)*'4. Formulations'!$Q25</f>
        <v>0</v>
      </c>
      <c r="TY26" s="27">
        <f>IF(AND(OR(ISBLANK(TY$9),TY$9=0)=FALSE,TY$9=$DM26),1,0)*'4. Formulations'!$Q25</f>
        <v>0</v>
      </c>
      <c r="TZ26" s="27">
        <f>IF(AND(OR(ISBLANK(TZ$9),TZ$9=0)=FALSE,TZ$9=$DM26),1,0)*'4. Formulations'!$Q25</f>
        <v>0</v>
      </c>
      <c r="UA26" s="27"/>
      <c r="UB26" s="27"/>
      <c r="UC26" s="27"/>
    </row>
    <row r="27" spans="2:549" ht="15" hidden="1" outlineLevel="1" x14ac:dyDescent="0.25">
      <c r="B27" s="2"/>
      <c r="C27" s="75" t="str">
        <f>IF('2. Protocols'!C26&amp;"+"&amp;'2. Protocols'!E26&amp;"+"&amp;'2. Protocols'!G26="++","",'2. Protocols'!C26&amp;"+"&amp;'2. Protocols'!E26&amp;"+"&amp;'2. Protocols'!G26)</f>
        <v/>
      </c>
      <c r="D27" s="7"/>
      <c r="E27" s="8"/>
      <c r="G27" s="72" t="e">
        <f>'2. Protocols'!J26*'1. General Inputs'!$J$13</f>
        <v>#VALUE!</v>
      </c>
      <c r="H27" s="72" t="e">
        <f>MAX(G27*(1+'1. General Inputs'!$AW$23+HLOOKUP(H$7,'1. General Inputs'!$AW$17:$AY$19,ROWS('1. General Inputs'!$AU$17:$AU$19),0))+(CHOOSE(H$7,'1. General Inputs'!$J$15,'1. General Inputs'!$L$15,'1. General Inputs'!$N$15)/12)*CHOOSE(H$7,'2. Protocols'!$K26,'2. Protocols'!$L26,'2. Protocols'!$M26)+'3. ARV Substitutions'!L52,0)</f>
        <v>#VALUE!</v>
      </c>
      <c r="I27" s="72" t="e">
        <f>MAX(H27*(1+'1. General Inputs'!$AW$23+HLOOKUP(I$7,'1. General Inputs'!$AW$17:$AY$19,ROWS('1. General Inputs'!$AU$17:$AU$19),0))+(CHOOSE(I$7,'1. General Inputs'!$J$15,'1. General Inputs'!$L$15,'1. General Inputs'!$N$15)/12)*CHOOSE(I$7,'2. Protocols'!$K26,'2. Protocols'!$L26,'2. Protocols'!$M26)+'3. ARV Substitutions'!M52,0)</f>
        <v>#VALUE!</v>
      </c>
      <c r="J27" s="72" t="e">
        <f>MAX(I27*(1+'1. General Inputs'!$AW$23+HLOOKUP(J$7,'1. General Inputs'!$AW$17:$AY$19,ROWS('1. General Inputs'!$AU$17:$AU$19),0))+(CHOOSE(J$7,'1. General Inputs'!$J$15,'1. General Inputs'!$L$15,'1. General Inputs'!$N$15)/12)*CHOOSE(J$7,'2. Protocols'!$K26,'2. Protocols'!$L26,'2. Protocols'!$M26)+'3. ARV Substitutions'!N52,0)</f>
        <v>#VALUE!</v>
      </c>
      <c r="K27" s="72" t="e">
        <f>MAX(J27*(1+'1. General Inputs'!$AW$23+HLOOKUP(K$7,'1. General Inputs'!$AW$17:$AY$19,ROWS('1. General Inputs'!$AU$17:$AU$19),0))+(CHOOSE(K$7,'1. General Inputs'!$J$15,'1. General Inputs'!$L$15,'1. General Inputs'!$N$15)/12)*CHOOSE(K$7,'2. Protocols'!$K26,'2. Protocols'!$L26,'2. Protocols'!$M26)+'3. ARV Substitutions'!O52,0)</f>
        <v>#VALUE!</v>
      </c>
      <c r="L27" s="72" t="e">
        <f>MAX(K27*(1+'1. General Inputs'!$AW$23+HLOOKUP(L$7,'1. General Inputs'!$AW$17:$AY$19,ROWS('1. General Inputs'!$AU$17:$AU$19),0))+(CHOOSE(L$7,'1. General Inputs'!$J$15,'1. General Inputs'!$L$15,'1. General Inputs'!$N$15)/12)*CHOOSE(L$7,'2. Protocols'!$K26,'2. Protocols'!$L26,'2. Protocols'!$M26)+'3. ARV Substitutions'!P52,0)</f>
        <v>#VALUE!</v>
      </c>
      <c r="M27" s="72" t="e">
        <f>MAX(L27*(1+'1. General Inputs'!$AW$23+HLOOKUP(M$7,'1. General Inputs'!$AW$17:$AY$19,ROWS('1. General Inputs'!$AU$17:$AU$19),0))+(CHOOSE(M$7,'1. General Inputs'!$J$15,'1. General Inputs'!$L$15,'1. General Inputs'!$N$15)/12)*CHOOSE(M$7,'2. Protocols'!$K26,'2. Protocols'!$L26,'2. Protocols'!$M26)+'3. ARV Substitutions'!Q52,0)</f>
        <v>#VALUE!</v>
      </c>
      <c r="N27" s="72" t="e">
        <f>MAX(M27*(1+'1. General Inputs'!$AW$23+HLOOKUP(N$7,'1. General Inputs'!$AW$17:$AY$19,ROWS('1. General Inputs'!$AU$17:$AU$19),0))+(CHOOSE(N$7,'1. General Inputs'!$J$15,'1. General Inputs'!$L$15,'1. General Inputs'!$N$15)/12)*CHOOSE(N$7,'2. Protocols'!$K26,'2. Protocols'!$L26,'2. Protocols'!$M26)+'3. ARV Substitutions'!R52,0)</f>
        <v>#VALUE!</v>
      </c>
      <c r="O27" s="72" t="e">
        <f>MAX(N27*(1+'1. General Inputs'!$AW$23+HLOOKUP(O$7,'1. General Inputs'!$AW$17:$AY$19,ROWS('1. General Inputs'!$AU$17:$AU$19),0))+(CHOOSE(O$7,'1. General Inputs'!$J$15,'1. General Inputs'!$L$15,'1. General Inputs'!$N$15)/12)*CHOOSE(O$7,'2. Protocols'!$K26,'2. Protocols'!$L26,'2. Protocols'!$M26)+'3. ARV Substitutions'!S52,0)</f>
        <v>#VALUE!</v>
      </c>
      <c r="P27" s="72" t="e">
        <f>MAX(O27*(1+'1. General Inputs'!$AW$23+HLOOKUP(P$7,'1. General Inputs'!$AW$17:$AY$19,ROWS('1. General Inputs'!$AU$17:$AU$19),0))+(CHOOSE(P$7,'1. General Inputs'!$J$15,'1. General Inputs'!$L$15,'1. General Inputs'!$N$15)/12)*CHOOSE(P$7,'2. Protocols'!$K26,'2. Protocols'!$L26,'2. Protocols'!$M26)+'3. ARV Substitutions'!T52,0)</f>
        <v>#VALUE!</v>
      </c>
      <c r="Q27" s="72" t="e">
        <f>MAX(P27*(1+'1. General Inputs'!$AW$23+HLOOKUP(Q$7,'1. General Inputs'!$AW$17:$AY$19,ROWS('1. General Inputs'!$AU$17:$AU$19),0))+(CHOOSE(Q$7,'1. General Inputs'!$J$15,'1. General Inputs'!$L$15,'1. General Inputs'!$N$15)/12)*CHOOSE(Q$7,'2. Protocols'!$K26,'2. Protocols'!$L26,'2. Protocols'!$M26)+'3. ARV Substitutions'!U52,0)</f>
        <v>#VALUE!</v>
      </c>
      <c r="R27" s="72" t="e">
        <f>MAX(Q27*(1+'1. General Inputs'!$AW$23+HLOOKUP(R$7,'1. General Inputs'!$AW$17:$AY$19,ROWS('1. General Inputs'!$AU$17:$AU$19),0))+(CHOOSE(R$7,'1. General Inputs'!$J$15,'1. General Inputs'!$L$15,'1. General Inputs'!$N$15)/12)*CHOOSE(R$7,'2. Protocols'!$K26,'2. Protocols'!$L26,'2. Protocols'!$M26)+'3. ARV Substitutions'!V52,0)</f>
        <v>#VALUE!</v>
      </c>
      <c r="S27" s="72" t="e">
        <f>MAX(R27*(1+'1. General Inputs'!$AW$23+HLOOKUP(S$7,'1. General Inputs'!$AW$17:$AY$19,ROWS('1. General Inputs'!$AU$17:$AU$19),0))+(CHOOSE(S$7,'1. General Inputs'!$J$15,'1. General Inputs'!$L$15,'1. General Inputs'!$N$15)/12)*CHOOSE(S$7,'2. Protocols'!$K26,'2. Protocols'!$L26,'2. Protocols'!$M26)+'3. ARV Substitutions'!W52,0)</f>
        <v>#VALUE!</v>
      </c>
      <c r="T27" s="72" t="e">
        <f>MAX(S27*(1+'1. General Inputs'!$AW$23+HLOOKUP(T$7,'1. General Inputs'!$AW$17:$AY$19,ROWS('1. General Inputs'!$AU$17:$AU$19),0))+(CHOOSE(T$7,'1. General Inputs'!$J$15,'1. General Inputs'!$L$15,'1. General Inputs'!$N$15)/12)*CHOOSE(T$7,'2. Protocols'!$K26,'2. Protocols'!$L26,'2. Protocols'!$M26)+'3. ARV Substitutions'!X52,0)</f>
        <v>#VALUE!</v>
      </c>
      <c r="U27" s="72" t="e">
        <f>MAX(T27*(1+'1. General Inputs'!$AW$23+HLOOKUP(U$7,'1. General Inputs'!$AW$17:$AY$19,ROWS('1. General Inputs'!$AU$17:$AU$19),0))+(CHOOSE(U$7,'1. General Inputs'!$J$15,'1. General Inputs'!$L$15,'1. General Inputs'!$N$15)/12)*CHOOSE(U$7,'2. Protocols'!$K26,'2. Protocols'!$L26,'2. Protocols'!$M26)+'3. ARV Substitutions'!Y52,0)</f>
        <v>#VALUE!</v>
      </c>
      <c r="V27" s="72" t="e">
        <f>MAX(U27*(1+'1. General Inputs'!$AW$23+HLOOKUP(V$7,'1. General Inputs'!$AW$17:$AY$19,ROWS('1. General Inputs'!$AU$17:$AU$19),0))+(CHOOSE(V$7,'1. General Inputs'!$J$15,'1. General Inputs'!$L$15,'1. General Inputs'!$N$15)/12)*CHOOSE(V$7,'2. Protocols'!$K26,'2. Protocols'!$L26,'2. Protocols'!$M26)+'3. ARV Substitutions'!Z52,0)</f>
        <v>#VALUE!</v>
      </c>
      <c r="W27" s="72" t="e">
        <f>MAX(V27*(1+'1. General Inputs'!$AW$23+HLOOKUP(W$7,'1. General Inputs'!$AW$17:$AY$19,ROWS('1. General Inputs'!$AU$17:$AU$19),0))+(CHOOSE(W$7,'1. General Inputs'!$J$15,'1. General Inputs'!$L$15,'1. General Inputs'!$N$15)/12)*CHOOSE(W$7,'2. Protocols'!$K26,'2. Protocols'!$L26,'2. Protocols'!$M26)+'3. ARV Substitutions'!AA52,0)</f>
        <v>#VALUE!</v>
      </c>
      <c r="X27" s="72" t="e">
        <f>MAX(W27*(1+'1. General Inputs'!$AW$23+HLOOKUP(X$7,'1. General Inputs'!$AW$17:$AY$19,ROWS('1. General Inputs'!$AU$17:$AU$19),0))+(CHOOSE(X$7,'1. General Inputs'!$J$15,'1. General Inputs'!$L$15,'1. General Inputs'!$N$15)/12)*CHOOSE(X$7,'2. Protocols'!$K26,'2. Protocols'!$L26,'2. Protocols'!$M26)+'3. ARV Substitutions'!AB52,0)</f>
        <v>#VALUE!</v>
      </c>
      <c r="Y27" s="72" t="e">
        <f>MAX(X27*(1+'1. General Inputs'!$AW$23+HLOOKUP(Y$7,'1. General Inputs'!$AW$17:$AY$19,ROWS('1. General Inputs'!$AU$17:$AU$19),0))+(CHOOSE(Y$7,'1. General Inputs'!$J$15,'1. General Inputs'!$L$15,'1. General Inputs'!$N$15)/12)*CHOOSE(Y$7,'2. Protocols'!$K26,'2. Protocols'!$L26,'2. Protocols'!$M26)+'3. ARV Substitutions'!AC52,0)</f>
        <v>#VALUE!</v>
      </c>
      <c r="Z27" s="72" t="e">
        <f>MAX(Y27*(1+'1. General Inputs'!$AW$23+HLOOKUP(Z$7,'1. General Inputs'!$AW$17:$AY$19,ROWS('1. General Inputs'!$AU$17:$AU$19),0))+(CHOOSE(Z$7,'1. General Inputs'!$J$15,'1. General Inputs'!$L$15,'1. General Inputs'!$N$15)/12)*CHOOSE(Z$7,'2. Protocols'!$K26,'2. Protocols'!$L26,'2. Protocols'!$M26)+'3. ARV Substitutions'!AD52,0)</f>
        <v>#VALUE!</v>
      </c>
      <c r="AA27" s="72" t="e">
        <f>MAX(Z27*(1+'1. General Inputs'!$AW$23+HLOOKUP(AA$7,'1. General Inputs'!$AW$17:$AY$19,ROWS('1. General Inputs'!$AU$17:$AU$19),0))+(CHOOSE(AA$7,'1. General Inputs'!$J$15,'1. General Inputs'!$L$15,'1. General Inputs'!$N$15)/12)*CHOOSE(AA$7,'2. Protocols'!$K26,'2. Protocols'!$L26,'2. Protocols'!$M26)+'3. ARV Substitutions'!AE52,0)</f>
        <v>#VALUE!</v>
      </c>
      <c r="AB27" s="72" t="e">
        <f>MAX(AA27*(1+'1. General Inputs'!$AW$23+HLOOKUP(AB$7,'1. General Inputs'!$AW$17:$AY$19,ROWS('1. General Inputs'!$AU$17:$AU$19),0))+(CHOOSE(AB$7,'1. General Inputs'!$J$15,'1. General Inputs'!$L$15,'1. General Inputs'!$N$15)/12)*CHOOSE(AB$7,'2. Protocols'!$K26,'2. Protocols'!$L26,'2. Protocols'!$M26)+'3. ARV Substitutions'!AF52,0)</f>
        <v>#VALUE!</v>
      </c>
      <c r="AC27" s="72" t="e">
        <f>MAX(AB27*(1+'1. General Inputs'!$AW$23+HLOOKUP(AC$7,'1. General Inputs'!$AW$17:$AY$19,ROWS('1. General Inputs'!$AU$17:$AU$19),0))+(CHOOSE(AC$7,'1. General Inputs'!$J$15,'1. General Inputs'!$L$15,'1. General Inputs'!$N$15)/12)*CHOOSE(AC$7,'2. Protocols'!$K26,'2. Protocols'!$L26,'2. Protocols'!$M26)+'3. ARV Substitutions'!AG52,0)</f>
        <v>#VALUE!</v>
      </c>
      <c r="AD27" s="72" t="e">
        <f>MAX(AC27*(1+'1. General Inputs'!$AW$23+HLOOKUP(AD$7,'1. General Inputs'!$AW$17:$AY$19,ROWS('1. General Inputs'!$AU$17:$AU$19),0))+(CHOOSE(AD$7,'1. General Inputs'!$J$15,'1. General Inputs'!$L$15,'1. General Inputs'!$N$15)/12)*CHOOSE(AD$7,'2. Protocols'!$K26,'2. Protocols'!$L26,'2. Protocols'!$M26)+'3. ARV Substitutions'!AH52,0)</f>
        <v>#VALUE!</v>
      </c>
      <c r="AE27" s="72" t="e">
        <f>MAX(AD27*(1+'1. General Inputs'!$AW$23+HLOOKUP(AE$7,'1. General Inputs'!$AW$17:$AY$19,ROWS('1. General Inputs'!$AU$17:$AU$19),0))+(CHOOSE(AE$7,'1. General Inputs'!$J$15,'1. General Inputs'!$L$15,'1. General Inputs'!$N$15)/12)*CHOOSE(AE$7,'2. Protocols'!$K26,'2. Protocols'!$L26,'2. Protocols'!$M26)+'3. ARV Substitutions'!AI52,0)</f>
        <v>#VALUE!</v>
      </c>
      <c r="AF27" s="72" t="e">
        <f>MAX(AE27*(1+'1. General Inputs'!$AW$23+HLOOKUP(AF$7,'1. General Inputs'!$AW$17:$AY$19,ROWS('1. General Inputs'!$AU$17:$AU$19),0))+(CHOOSE(AF$7,'1. General Inputs'!$J$15,'1. General Inputs'!$L$15,'1. General Inputs'!$N$15)/12)*CHOOSE(AF$7,'2. Protocols'!$K26,'2. Protocols'!$L26,'2. Protocols'!$M26)+'3. ARV Substitutions'!AJ52,0)</f>
        <v>#VALUE!</v>
      </c>
      <c r="AG27" s="72" t="e">
        <f>MAX(AF27*(1+'1. General Inputs'!$AW$23+HLOOKUP(AG$7,'1. General Inputs'!$AW$17:$AY$19,ROWS('1. General Inputs'!$AU$17:$AU$19),0))+(CHOOSE(AG$7,'1. General Inputs'!$J$15,'1. General Inputs'!$L$15,'1. General Inputs'!$N$15)/12)*CHOOSE(AG$7,'2. Protocols'!$K26,'2. Protocols'!$L26,'2. Protocols'!$M26)+'3. ARV Substitutions'!AK52,0)</f>
        <v>#VALUE!</v>
      </c>
      <c r="AH27" s="72" t="e">
        <f>MAX(AG27*(1+'1. General Inputs'!$AW$23+HLOOKUP(AH$7,'1. General Inputs'!$AW$17:$AY$19,ROWS('1. General Inputs'!$AU$17:$AU$19),0))+(CHOOSE(AH$7,'1. General Inputs'!$J$15,'1. General Inputs'!$L$15,'1. General Inputs'!$N$15)/12)*CHOOSE(AH$7,'2. Protocols'!$K26,'2. Protocols'!$L26,'2. Protocols'!$M26)+'3. ARV Substitutions'!AL52,0)</f>
        <v>#VALUE!</v>
      </c>
      <c r="AI27" s="72" t="e">
        <f>MAX(AH27*(1+'1. General Inputs'!$AW$23+HLOOKUP(AI$7,'1. General Inputs'!$AW$17:$AY$19,ROWS('1. General Inputs'!$AU$17:$AU$19),0))+(CHOOSE(AI$7,'1. General Inputs'!$J$15,'1. General Inputs'!$L$15,'1. General Inputs'!$N$15)/12)*CHOOSE(AI$7,'2. Protocols'!$K26,'2. Protocols'!$L26,'2. Protocols'!$M26)+'3. ARV Substitutions'!AM52,0)</f>
        <v>#VALUE!</v>
      </c>
      <c r="AJ27" s="72" t="e">
        <f>MAX(AI27*(1+'1. General Inputs'!$AW$23+HLOOKUP(AJ$7,'1. General Inputs'!$AW$17:$AY$19,ROWS('1. General Inputs'!$AU$17:$AU$19),0))+(CHOOSE(AJ$7,'1. General Inputs'!$J$15,'1. General Inputs'!$L$15,'1. General Inputs'!$N$15)/12)*CHOOSE(AJ$7,'2. Protocols'!$K26,'2. Protocols'!$L26,'2. Protocols'!$M26)+'3. ARV Substitutions'!AN52,0)</f>
        <v>#VALUE!</v>
      </c>
      <c r="AK27" s="72" t="e">
        <f>MAX(AJ27*(1+'1. General Inputs'!$AW$23+HLOOKUP(AK$7,'1. General Inputs'!$AW$17:$AY$19,ROWS('1. General Inputs'!$AU$17:$AU$19),0))+(CHOOSE(AK$7,'1. General Inputs'!$J$15,'1. General Inputs'!$L$15,'1. General Inputs'!$N$15)/12)*CHOOSE(AK$7,'2. Protocols'!$K26,'2. Protocols'!$L26,'2. Protocols'!$M26)+'3. ARV Substitutions'!AO52,0)</f>
        <v>#VALUE!</v>
      </c>
      <c r="AL27" s="72" t="e">
        <f>MAX(AK27*(1+'1. General Inputs'!$AW$23+HLOOKUP(AL$7,'1. General Inputs'!$AW$17:$AY$19,ROWS('1. General Inputs'!$AU$17:$AU$19),0))+(CHOOSE(AL$7,'1. General Inputs'!$J$15,'1. General Inputs'!$L$15,'1. General Inputs'!$N$15)/12)*CHOOSE(AL$7,'2. Protocols'!$K26,'2. Protocols'!$L26,'2. Protocols'!$M26)+'3. ARV Substitutions'!AP52,0)</f>
        <v>#VALUE!</v>
      </c>
      <c r="AM27" s="72" t="e">
        <f>MAX(AL27*(1+'1. General Inputs'!$AW$23+HLOOKUP(AM$7,'1. General Inputs'!$AW$17:$AY$19,ROWS('1. General Inputs'!$AU$17:$AU$19),0))+(CHOOSE(AM$7,'1. General Inputs'!$J$15,'1. General Inputs'!$L$15,'1. General Inputs'!$N$15)/12)*CHOOSE(AM$7,'2. Protocols'!$K26,'2. Protocols'!$L26,'2. Protocols'!$M26)+'3. ARV Substitutions'!AQ52,0)</f>
        <v>#VALUE!</v>
      </c>
      <c r="AN27" s="72" t="e">
        <f>MAX(AM27*(1+'1. General Inputs'!$AW$23+HLOOKUP(AN$7,'1. General Inputs'!$AW$17:$AY$19,ROWS('1. General Inputs'!$AU$17:$AU$19),0))+(CHOOSE(AN$7,'1. General Inputs'!$J$15,'1. General Inputs'!$L$15,'1. General Inputs'!$N$15)/12)*CHOOSE(AN$7,'2. Protocols'!$K26,'2. Protocols'!$L26,'2. Protocols'!$M26)+'3. ARV Substitutions'!AR52,0)</f>
        <v>#VALUE!</v>
      </c>
      <c r="AO27" s="72" t="e">
        <f>MAX(AN27*(1+'1. General Inputs'!$AW$23+HLOOKUP(AO$7,'1. General Inputs'!$AW$17:$AY$19,ROWS('1. General Inputs'!$AU$17:$AU$19),0))+(CHOOSE(AO$7,'1. General Inputs'!$J$15,'1. General Inputs'!$L$15,'1. General Inputs'!$N$15)/12)*CHOOSE(AO$7,'2. Protocols'!$K26,'2. Protocols'!$L26,'2. Protocols'!$M26)+'3. ARV Substitutions'!AS52,0)</f>
        <v>#VALUE!</v>
      </c>
      <c r="AP27" s="72" t="e">
        <f>MAX(AO27*(1+'1. General Inputs'!$AW$23+HLOOKUP(AP$7,'1. General Inputs'!$AW$17:$AY$19,ROWS('1. General Inputs'!$AU$17:$AU$19),0))+(CHOOSE(AP$7,'1. General Inputs'!$J$15,'1. General Inputs'!$L$15,'1. General Inputs'!$N$15)/12)*CHOOSE(AP$7,'2. Protocols'!$K26,'2. Protocols'!$L26,'2. Protocols'!$M26)+'3. ARV Substitutions'!AT52,0)</f>
        <v>#VALUE!</v>
      </c>
      <c r="AQ27" s="72" t="e">
        <f>MAX(AP27*(1+'1. General Inputs'!$AW$23+HLOOKUP(AQ$7,'1. General Inputs'!$AW$17:$AY$19,ROWS('1. General Inputs'!$AU$17:$AU$19),0))+(CHOOSE(AQ$7,'1. General Inputs'!$J$15,'1. General Inputs'!$L$15,'1. General Inputs'!$N$15)/12)*CHOOSE(AQ$7,'2. Protocols'!$K26,'2. Protocols'!$L26,'2. Protocols'!$M26)+'3. ARV Substitutions'!AU52,0)</f>
        <v>#VALUE!</v>
      </c>
      <c r="CA27" s="51" t="e">
        <f t="shared" si="30"/>
        <v>#VALUE!</v>
      </c>
      <c r="CB27" s="51" t="e">
        <f t="shared" si="31"/>
        <v>#VALUE!</v>
      </c>
      <c r="CC27" s="51" t="e">
        <f t="shared" si="32"/>
        <v>#VALUE!</v>
      </c>
      <c r="CD27" s="51" t="e">
        <f t="shared" si="33"/>
        <v>#VALUE!</v>
      </c>
      <c r="CE27" s="51" t="e">
        <f t="shared" si="34"/>
        <v>#VALUE!</v>
      </c>
      <c r="CF27" s="51" t="e">
        <f t="shared" si="35"/>
        <v>#VALUE!</v>
      </c>
      <c r="CG27" s="51" t="e">
        <f t="shared" si="36"/>
        <v>#VALUE!</v>
      </c>
      <c r="CH27" s="51" t="e">
        <f t="shared" si="37"/>
        <v>#VALUE!</v>
      </c>
      <c r="CI27" s="51" t="e">
        <f t="shared" si="38"/>
        <v>#VALUE!</v>
      </c>
      <c r="CJ27" s="51" t="e">
        <f t="shared" si="39"/>
        <v>#VALUE!</v>
      </c>
      <c r="CK27" s="51" t="e">
        <f t="shared" si="40"/>
        <v>#VALUE!</v>
      </c>
      <c r="CL27" s="51" t="e">
        <f t="shared" si="41"/>
        <v>#VALUE!</v>
      </c>
      <c r="CM27" s="51" t="e">
        <f t="shared" si="42"/>
        <v>#VALUE!</v>
      </c>
      <c r="CN27" s="51" t="e">
        <f t="shared" si="43"/>
        <v>#VALUE!</v>
      </c>
      <c r="CO27" s="51" t="e">
        <f t="shared" si="44"/>
        <v>#VALUE!</v>
      </c>
      <c r="CP27" s="51" t="e">
        <f t="shared" si="45"/>
        <v>#VALUE!</v>
      </c>
      <c r="CQ27" s="51" t="e">
        <f t="shared" si="46"/>
        <v>#VALUE!</v>
      </c>
      <c r="CR27" s="51" t="e">
        <f t="shared" si="47"/>
        <v>#VALUE!</v>
      </c>
      <c r="CS27" s="51" t="e">
        <f t="shared" si="48"/>
        <v>#VALUE!</v>
      </c>
      <c r="CT27" s="51" t="e">
        <f t="shared" si="49"/>
        <v>#VALUE!</v>
      </c>
      <c r="CU27" s="51" t="e">
        <f t="shared" si="50"/>
        <v>#VALUE!</v>
      </c>
      <c r="CV27" s="51" t="e">
        <f t="shared" si="51"/>
        <v>#VALUE!</v>
      </c>
      <c r="CW27" s="51" t="e">
        <f t="shared" si="52"/>
        <v>#VALUE!</v>
      </c>
      <c r="CX27" s="51" t="e">
        <f t="shared" si="53"/>
        <v>#VALUE!</v>
      </c>
      <c r="CY27" s="51" t="e">
        <f t="shared" si="54"/>
        <v>#VALUE!</v>
      </c>
      <c r="CZ27" s="51" t="e">
        <f t="shared" si="55"/>
        <v>#VALUE!</v>
      </c>
      <c r="DA27" s="51" t="e">
        <f t="shared" si="56"/>
        <v>#VALUE!</v>
      </c>
      <c r="DB27" s="51" t="e">
        <f t="shared" si="57"/>
        <v>#VALUE!</v>
      </c>
      <c r="DC27" s="51" t="e">
        <f t="shared" si="58"/>
        <v>#VALUE!</v>
      </c>
      <c r="DD27" s="51" t="e">
        <f t="shared" si="59"/>
        <v>#VALUE!</v>
      </c>
      <c r="DE27" s="51" t="e">
        <f t="shared" si="60"/>
        <v>#VALUE!</v>
      </c>
      <c r="DF27" s="51" t="e">
        <f t="shared" si="61"/>
        <v>#VALUE!</v>
      </c>
      <c r="DG27" s="51" t="e">
        <f t="shared" si="62"/>
        <v>#VALUE!</v>
      </c>
      <c r="DH27" s="51" t="e">
        <f t="shared" si="63"/>
        <v>#VALUE!</v>
      </c>
      <c r="DI27" s="51" t="e">
        <f t="shared" si="64"/>
        <v>#VALUE!</v>
      </c>
      <c r="DJ27" s="51" t="e">
        <f t="shared" si="65"/>
        <v>#VALUE!</v>
      </c>
      <c r="DL27" s="21" t="str">
        <f>CONCATENATE('2. Protocols'!C26, '2. Protocols'!D26, '2. Protocols'!E26)</f>
        <v>+</v>
      </c>
      <c r="DM27" s="21" t="str">
        <f>CONCATENATE('2. Protocols'!C26, '2. Protocols'!D26, '2. Protocols'!E26, '2. Protocols'!F26, '2. Protocols'!G26,)</f>
        <v>++</v>
      </c>
      <c r="DO27" s="27">
        <f>IF(AND(OR(ISBLANK(DO$9),DO$9=0)=FALSE,OR(DO$9='2. Protocols'!$C26,DO$9='2. Protocols'!$E26,DO$9='2. Protocols'!$G26)),1,0)*'4. Formulations'!$I26</f>
        <v>0</v>
      </c>
      <c r="DP27" s="27">
        <f>IF(AND(OR(ISBLANK(DP$9),DP$9=0)=FALSE,OR(DP$9='2. Protocols'!$C26,DP$9='2. Protocols'!$E26,DP$9='2. Protocols'!$G26)),1,0)*'4. Formulations'!$I26</f>
        <v>0</v>
      </c>
      <c r="DQ27" s="27">
        <f>IF(AND(OR(ISBLANK(DQ$9),DQ$9=0)=FALSE,OR(DQ$9='2. Protocols'!$C26,DQ$9='2. Protocols'!$E26,DQ$9='2. Protocols'!$G26)),1,0)*'4. Formulations'!$I26</f>
        <v>0</v>
      </c>
      <c r="DR27" s="27">
        <f>IF(AND(OR(ISBLANK(DR$9),DR$9=0)=FALSE,OR(DR$9='2. Protocols'!$C26,DR$9='2. Protocols'!$E26,DR$9='2. Protocols'!$G26)),1,0)*'4. Formulations'!$I26</f>
        <v>0</v>
      </c>
      <c r="DS27" s="27">
        <f>IF(AND(OR(ISBLANK(DS$9),DS$9=0)=FALSE,OR(DS$9='2. Protocols'!$C26,DS$9='2. Protocols'!$E26,DS$9='2. Protocols'!$G26)),1,0)*'4. Formulations'!$I26</f>
        <v>0</v>
      </c>
      <c r="DT27" s="27">
        <f>IF(AND(OR(ISBLANK(DT$9),DT$9=0)=FALSE,OR(DT$9='2. Protocols'!$C26,DT$9='2. Protocols'!$E26,DT$9='2. Protocols'!$G26)),1,0)*'4. Formulations'!$I26</f>
        <v>0</v>
      </c>
      <c r="DU27" s="27">
        <f>IF(AND(OR(ISBLANK(DU$9),DU$9=0)=FALSE,OR(DU$9='2. Protocols'!$C26,DU$9='2. Protocols'!$E26,DU$9='2. Protocols'!$G26)),1,0)*'4. Formulations'!$I26</f>
        <v>0</v>
      </c>
      <c r="DV27" s="27">
        <f>IF(AND(OR(ISBLANK(DV$9),DV$9=0)=FALSE,OR(DV$9='2. Protocols'!$C26,DV$9='2. Protocols'!$E26,DV$9='2. Protocols'!$G26)),1,0)*'4. Formulations'!$I26</f>
        <v>0</v>
      </c>
      <c r="DW27" s="27">
        <f>IF(AND(OR(ISBLANK(DW$9),DW$9=0)=FALSE,OR(DW$9='2. Protocols'!$C26,DW$9='2. Protocols'!$E26,DW$9='2. Protocols'!$G26)),1,0)*'4. Formulations'!$I26</f>
        <v>0</v>
      </c>
      <c r="DX27" s="27">
        <f>IF(AND(OR(ISBLANK(DX$9),DX$9=0)=FALSE,OR(DX$9='2. Protocols'!$C26,DX$9='2. Protocols'!$E26,DX$9='2. Protocols'!$G26)),1,0)*'4. Formulations'!$I26</f>
        <v>0</v>
      </c>
      <c r="DY27" s="27">
        <f>IF(AND(OR(ISBLANK(DY$9),DY$9=0)=FALSE,OR(DY$9='2. Protocols'!$C26,DY$9='2. Protocols'!$E26,DY$9='2. Protocols'!$G26)),1,0)*'4. Formulations'!$I26</f>
        <v>0</v>
      </c>
      <c r="DZ27" s="27">
        <f>IF(AND(OR(ISBLANK(DZ$9),DZ$9=0)=FALSE,OR(DZ$9='2. Protocols'!$C26,DZ$9='2. Protocols'!$E26,DZ$9='2. Protocols'!$G26)),1,0)*'4. Formulations'!$I26</f>
        <v>0</v>
      </c>
      <c r="EA27" s="27">
        <f>IF(AND(OR(ISBLANK(EA$9),EA$9=0)=FALSE,OR(EA$9='2. Protocols'!$C26,EA$9='2. Protocols'!$E26,EA$9='2. Protocols'!$G26)),1,0)*'4. Formulations'!$I26</f>
        <v>0</v>
      </c>
      <c r="EB27" s="27">
        <f>IF(AND(OR(ISBLANK(EB$9),EB$9=0)=FALSE,OR(EB$9='2. Protocols'!$C26,EB$9='2. Protocols'!$E26,EB$9='2. Protocols'!$G26)),1,0)*'4. Formulations'!$I26</f>
        <v>0</v>
      </c>
      <c r="EC27" s="27">
        <f>IF(AND(OR(ISBLANK(EC$9),EC$9=0)=FALSE,OR(EC$9='2. Protocols'!$C26,EC$9='2. Protocols'!$E26,EC$9='2. Protocols'!$G26)),1,0)*'4. Formulations'!$I26</f>
        <v>0</v>
      </c>
      <c r="ED27" s="27">
        <f>IF(AND(OR(ISBLANK(ED$9),ED$9=0)=FALSE,OR(ED$9='2. Protocols'!$C26,ED$9='2. Protocols'!$E26,ED$9='2. Protocols'!$G26)),1,0)*'4. Formulations'!$I26</f>
        <v>0</v>
      </c>
      <c r="EE27" s="27">
        <f>IF(AND(OR(ISBLANK(EE$9),EE$9=0)=FALSE,OR(EE$9='2. Protocols'!$C26,EE$9='2. Protocols'!$E26,EE$9='2. Protocols'!$G26)),1,0)*'4. Formulations'!$I26</f>
        <v>0</v>
      </c>
      <c r="EF27" s="27">
        <f>IF(AND(OR(ISBLANK(EF$9),EF$9=0)=FALSE,OR(EF$9='2. Protocols'!$C26,EF$9='2. Protocols'!$E26,EF$9='2. Protocols'!$G26)),1,0)*'4. Formulations'!$I26</f>
        <v>0</v>
      </c>
      <c r="EG27" s="27">
        <f>IF(AND(OR(ISBLANK(EG$9),EG$9=0)=FALSE,OR(EG$9='2. Protocols'!$C26,EG$9='2. Protocols'!$E26,EG$9='2. Protocols'!$G26)),1,0)*'4. Formulations'!$I26</f>
        <v>0</v>
      </c>
      <c r="EH27" s="27">
        <f>IF(AND(OR(ISBLANK(EH$9),EH$9=0)=FALSE,OR(EH$9='2. Protocols'!$C26,EH$9='2. Protocols'!$E26,EH$9='2. Protocols'!$G26)),1,0)*'4. Formulations'!$I26</f>
        <v>0</v>
      </c>
      <c r="EI27" s="27">
        <f>IF(AND(OR(ISBLANK(EI$9),EI$9=0)=FALSE,OR(EI$9='2. Protocols'!$C26,EI$9='2. Protocols'!$E26,EI$9='2. Protocols'!$G26)),1,0)*'4. Formulations'!$I26</f>
        <v>0</v>
      </c>
      <c r="EJ27" s="27">
        <f>IF(AND(OR(ISBLANK(EJ$9),EJ$9=0)=FALSE,OR(EJ$9='2. Protocols'!$C26,EJ$9='2. Protocols'!$E26,EJ$9='2. Protocols'!$G26)),1,0)*'4. Formulations'!$I26</f>
        <v>0</v>
      </c>
      <c r="EK27" s="27">
        <f>IF(AND(OR(ISBLANK(EK$9),EK$9=0)=FALSE,OR(EK$9='2. Protocols'!$C26,EK$9='2. Protocols'!$E26,EK$9='2. Protocols'!$G26)),1,0)*'4. Formulations'!$I26</f>
        <v>0</v>
      </c>
      <c r="EL27" s="27">
        <f>IF(AND(OR(ISBLANK(EL$9),EL$9=0)=FALSE,OR(EL$9='2. Protocols'!$C26,EL$9='2. Protocols'!$E26,EL$9='2. Protocols'!$G26)),1,0)*'4. Formulations'!$I26</f>
        <v>0</v>
      </c>
      <c r="EM27" s="27">
        <f>IF(AND(OR(ISBLANK(EM$9),EM$9=0)=FALSE,OR(EM$9='2. Protocols'!$C26,EM$9='2. Protocols'!$E26,EM$9='2. Protocols'!$G26)),1,0)*'4. Formulations'!$I26</f>
        <v>0</v>
      </c>
      <c r="EN27" s="27">
        <f>IF(AND(OR(ISBLANK(EN$9),EN$9=0)=FALSE,OR(EN$9='2. Protocols'!$C26,EN$9='2. Protocols'!$E26,EN$9='2. Protocols'!$G26)),1,0)*'4. Formulations'!$I26</f>
        <v>0</v>
      </c>
      <c r="EO27" s="27">
        <f>IF(AND(OR(ISBLANK(EO$9),EO$9=0)=FALSE,OR(EO$9='2. Protocols'!$C26,EO$9='2. Protocols'!$E26,EO$9='2. Protocols'!$G26)),1,0)*'4. Formulations'!$I26</f>
        <v>0</v>
      </c>
      <c r="EP27" s="27">
        <f>IF(AND(OR(ISBLANK(EP$9),EP$9=0)=FALSE,OR(EP$9='2. Protocols'!$C26,EP$9='2. Protocols'!$E26,EP$9='2. Protocols'!$G26)),1,0)*'4. Formulations'!$I26</f>
        <v>0</v>
      </c>
      <c r="EQ27" s="27">
        <f>IF(AND(OR(ISBLANK(EQ$9),EQ$9=0)=FALSE,OR(EQ$9='2. Protocols'!$C26,EQ$9='2. Protocols'!$E26,EQ$9='2. Protocols'!$G26)),1,0)*'4. Formulations'!$I26</f>
        <v>0</v>
      </c>
      <c r="ER27" s="27">
        <f>IF(AND(OR(ISBLANK(ER$9),ER$9=0)=FALSE,OR(ER$9='2. Protocols'!$C26,ER$9='2. Protocols'!$E26,ER$9='2. Protocols'!$G26)),1,0)*'4. Formulations'!$I26</f>
        <v>0</v>
      </c>
      <c r="ES27" s="27">
        <f>IF(AND(OR(ISBLANK(ES$9),ES$9=0)=FALSE,OR(ES$9='2. Protocols'!$C26,ES$9='2. Protocols'!$E26,ES$9='2. Protocols'!$G26)),1,0)*'4. Formulations'!$I26</f>
        <v>0</v>
      </c>
      <c r="ET27" s="27">
        <f>IF(AND(OR(ISBLANK(ET$9),ET$9=0)=FALSE,OR(ET$9='2. Protocols'!$C26,ET$9='2. Protocols'!$E26,ET$9='2. Protocols'!$G26)),1,0)*'4. Formulations'!$I26</f>
        <v>0</v>
      </c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N27" s="27">
        <f>IF(AND(OR(ISBLANK(FN$9),FN$9=0)=FALSE,FN$9=$DL27),1,0)*'4. Formulations'!$J26</f>
        <v>0</v>
      </c>
      <c r="FO27" s="27">
        <f>IF(AND(OR(ISBLANK(FO$9),FO$9=0)=FALSE,FO$9=$DL27),1,0)*'4. Formulations'!$J26</f>
        <v>0</v>
      </c>
      <c r="FP27" s="27">
        <f>IF(AND(OR(ISBLANK(FP$9),FP$9=0)=FALSE,FP$9=$DL27),1,0)*'4. Formulations'!$J26</f>
        <v>0</v>
      </c>
      <c r="FQ27" s="27">
        <f>IF(AND(OR(ISBLANK(FQ$9),FQ$9=0)=FALSE,FQ$9=$DL27),1,0)*'4. Formulations'!$J26</f>
        <v>0</v>
      </c>
      <c r="FR27" s="27">
        <f>IF(AND(OR(ISBLANK(FR$9),FR$9=0)=FALSE,FR$9=$DL27),1,0)*'4. Formulations'!$J26</f>
        <v>0</v>
      </c>
      <c r="FS27" s="27">
        <f>IF(AND(OR(ISBLANK(FS$9),FS$9=0)=FALSE,FS$9=$DL27),1,0)*'4. Formulations'!$J26</f>
        <v>0</v>
      </c>
      <c r="FT27" s="27">
        <f>IF(AND(OR(ISBLANK(FT$9),FT$9=0)=FALSE,FT$9=$DL27),1,0)*'4. Formulations'!$J26</f>
        <v>0</v>
      </c>
      <c r="FU27" s="27">
        <f>IF(AND(OR(ISBLANK(FU$9),FU$9=0)=FALSE,FU$9=$DL27),1,0)*'4. Formulations'!$J26</f>
        <v>0</v>
      </c>
      <c r="FV27" s="27">
        <f>IF(AND(OR(ISBLANK(FV$9),FV$9=0)=FALSE,FV$9=$DL27),1,0)*'4. Formulations'!$J26</f>
        <v>0</v>
      </c>
      <c r="FW27" s="27">
        <f>IF(AND(OR(ISBLANK(FW$9),FW$9=0)=FALSE,FW$9=$DL27),1,0)*'4. Formulations'!$J26</f>
        <v>0</v>
      </c>
      <c r="FX27" s="27">
        <f>IF(AND(OR(ISBLANK(FX$9),FX$9=0)=FALSE,FX$9=$DL27),1,0)*'4. Formulations'!$J26</f>
        <v>0</v>
      </c>
      <c r="FY27" s="27">
        <f>IF(AND(OR(ISBLANK(FY$9),FY$9=0)=FALSE,FY$9=$DL27),1,0)*'4. Formulations'!$J26</f>
        <v>0</v>
      </c>
      <c r="FZ27" s="27">
        <f>IF(AND(OR(ISBLANK(FZ$9),FZ$9=0)=FALSE,FZ$9=$DL27),1,0)*'4. Formulations'!$J26</f>
        <v>0</v>
      </c>
      <c r="GA27" s="27">
        <f>IF(AND(OR(ISBLANK(GA$9),GA$9=0)=FALSE,GA$9=$DL27),1,0)*'4. Formulations'!$J26</f>
        <v>0</v>
      </c>
      <c r="GB27" s="27">
        <f>IF(AND(OR(ISBLANK(GB$9),GB$9=0)=FALSE,GB$9=$DL27),1,0)*'4. Formulations'!$J26</f>
        <v>0</v>
      </c>
      <c r="GC27" s="27">
        <f>IF(AND(OR(ISBLANK(GC$9),GC$9=0)=FALSE,GC$9=$DL27),1,0)*'4. Formulations'!$J26</f>
        <v>0</v>
      </c>
      <c r="GD27" s="27">
        <f>IF(AND(OR(ISBLANK(GD$9),GD$9=0)=FALSE,GD$9=$DL27),1,0)*'4. Formulations'!$J26</f>
        <v>0</v>
      </c>
      <c r="GE27" s="27"/>
      <c r="GF27" s="27"/>
      <c r="GG27" s="27"/>
      <c r="GI27" s="27">
        <f>IF(AND(OR(ISBLANK(GI$9),GI$9=0)=FALSE,SUM($FN27:$GD27)&gt;0,GI$9='2. Protocols'!$G26),1,0)*'4. Formulations'!$J26</f>
        <v>0</v>
      </c>
      <c r="GJ27" s="27">
        <f>IF(AND(OR(ISBLANK(GJ$9),GJ$9=0)=FALSE,SUM($FN27:$GD27)&gt;0,GJ$9='2. Protocols'!$G26),1,0)*'4. Formulations'!$J26</f>
        <v>0</v>
      </c>
      <c r="GK27" s="27">
        <f>IF(AND(OR(ISBLANK(GK$9),GK$9=0)=FALSE,SUM($FN27:$GD27)&gt;0,GK$9='2. Protocols'!$G26),1,0)*'4. Formulations'!$J26</f>
        <v>0</v>
      </c>
      <c r="GL27" s="27">
        <f>IF(AND(OR(ISBLANK(GL$9),GL$9=0)=FALSE,SUM($FN27:$GD27)&gt;0,GL$9='2. Protocols'!$G26),1,0)*'4. Formulations'!$J26</f>
        <v>0</v>
      </c>
      <c r="GM27" s="27">
        <f>IF(AND(OR(ISBLANK(GM$9),GM$9=0)=FALSE,SUM($FN27:$GD27)&gt;0,GM$9='2. Protocols'!$G26),1,0)*'4. Formulations'!$J26</f>
        <v>0</v>
      </c>
      <c r="GN27" s="27">
        <f>IF(AND(OR(ISBLANK(GN$9),GN$9=0)=FALSE,SUM($FN27:$GD27)&gt;0,GN$9='2. Protocols'!$G26),1,0)*'4. Formulations'!$J26</f>
        <v>0</v>
      </c>
      <c r="GO27" s="27">
        <f>IF(AND(OR(ISBLANK(GO$9),GO$9=0)=FALSE,SUM($FN27:$GD27)&gt;0,GO$9='2. Protocols'!$G26),1,0)*'4. Formulations'!$J26</f>
        <v>0</v>
      </c>
      <c r="GP27" s="27">
        <f>IF(AND(OR(ISBLANK(GP$9),GP$9=0)=FALSE,SUM($FN27:$GD27)&gt;0,GP$9='2. Protocols'!$G26),1,0)*'4. Formulations'!$J26</f>
        <v>0</v>
      </c>
      <c r="GQ27" s="27">
        <f>IF(AND(OR(ISBLANK(GQ$9),GQ$9=0)=FALSE,SUM($FN27:$GD27)&gt;0,GQ$9='2. Protocols'!$G26),1,0)*'4. Formulations'!$J26</f>
        <v>0</v>
      </c>
      <c r="GR27" s="27">
        <f>IF(AND(OR(ISBLANK(GR$9),GR$9=0)=FALSE,SUM($FN27:$GD27)&gt;0,GR$9='2. Protocols'!$G26),1,0)*'4. Formulations'!$J26</f>
        <v>0</v>
      </c>
      <c r="GS27" s="27">
        <f>IF(AND(OR(ISBLANK(GS$9),GS$9=0)=FALSE,SUM($FN27:$GD27)&gt;0,GS$9='2. Protocols'!$G26),1,0)*'4. Formulations'!$J26</f>
        <v>0</v>
      </c>
      <c r="GT27" s="27">
        <f>IF(AND(OR(ISBLANK(GT$9),GT$9=0)=FALSE,SUM($FN27:$GD27)&gt;0,GT$9='2. Protocols'!$G26),1,0)*'4. Formulations'!$J26</f>
        <v>0</v>
      </c>
      <c r="GU27" s="27">
        <f>IF(AND(OR(ISBLANK(GU$9),GU$9=0)=FALSE,SUM($FN27:$GD27)&gt;0,GU$9='2. Protocols'!$G26),1,0)*'4. Formulations'!$J26</f>
        <v>0</v>
      </c>
      <c r="GV27" s="27">
        <f>IF(AND(OR(ISBLANK(GV$9),GV$9=0)=FALSE,SUM($FN27:$GD27)&gt;0,GV$9='2. Protocols'!$G26),1,0)*'4. Formulations'!$J26</f>
        <v>0</v>
      </c>
      <c r="GW27" s="27">
        <f>IF(AND(OR(ISBLANK(GW$9),GW$9=0)=FALSE,SUM($FN27:$GD27)&gt;0,GW$9='2. Protocols'!$G26),1,0)*'4. Formulations'!$J26</f>
        <v>0</v>
      </c>
      <c r="GX27" s="27">
        <f>IF(AND(OR(ISBLANK(GX$9),GX$9=0)=FALSE,SUM($FN27:$GD27)&gt;0,GX$9='2. Protocols'!$G26),1,0)*'4. Formulations'!$J26</f>
        <v>0</v>
      </c>
      <c r="GY27" s="27">
        <f>IF(AND(OR(ISBLANK(GY$9),GY$9=0)=FALSE,SUM($FN27:$GD27)&gt;0,GY$9='2. Protocols'!$G26),1,0)*'4. Formulations'!$J26</f>
        <v>0</v>
      </c>
      <c r="GZ27" s="27">
        <f>IF(AND(OR(ISBLANK(GZ$9),GZ$9=0)=FALSE,SUM($FN27:$GD27)&gt;0,GZ$9='2. Protocols'!$G26),1,0)*'4. Formulations'!$J26</f>
        <v>0</v>
      </c>
      <c r="HA27" s="27">
        <f>IF(AND(OR(ISBLANK(HA$9),HA$9=0)=FALSE,SUM($FN27:$GD27)&gt;0,HA$9='2. Protocols'!$G26),1,0)*'4. Formulations'!$J26</f>
        <v>0</v>
      </c>
      <c r="HB27" s="27">
        <f>IF(AND(OR(ISBLANK(HB$9),HB$9=0)=FALSE,SUM($FN27:$GD27)&gt;0,HB$9='2. Protocols'!$G26),1,0)*'4. Formulations'!$J26</f>
        <v>0</v>
      </c>
      <c r="HC27" s="27">
        <f>IF(AND(OR(ISBLANK(HC$9),HC$9=0)=FALSE,SUM($FN27:$GD27)&gt;0,HC$9='2. Protocols'!$G26),1,0)*'4. Formulations'!$J26</f>
        <v>0</v>
      </c>
      <c r="HD27" s="27">
        <f>IF(AND(OR(ISBLANK(HD$9),HD$9=0)=FALSE,SUM($FN27:$GD27)&gt;0,HD$9='2. Protocols'!$G26),1,0)*'4. Formulations'!$J26</f>
        <v>0</v>
      </c>
      <c r="HE27" s="27">
        <f>IF(AND(OR(ISBLANK(HE$9),HE$9=0)=FALSE,SUM($FN27:$GD27)&gt;0,HE$9='2. Protocols'!$G26),1,0)*'4. Formulations'!$J26</f>
        <v>0</v>
      </c>
      <c r="HF27" s="27">
        <f>IF(AND(OR(ISBLANK(HF$9),HF$9=0)=FALSE,SUM($FN27:$GD27)&gt;0,HF$9='2. Protocols'!$G26),1,0)*'4. Formulations'!$J26</f>
        <v>0</v>
      </c>
      <c r="HG27" s="27">
        <f>IF(AND(OR(ISBLANK(HG$9),HG$9=0)=FALSE,SUM($FN27:$GD27)&gt;0,HG$9='2. Protocols'!$G26),1,0)*'4. Formulations'!$J26</f>
        <v>0</v>
      </c>
      <c r="HH27" s="27">
        <f>IF(AND(OR(ISBLANK(HH$9),HH$9=0)=FALSE,SUM($FN27:$GD27)&gt;0,HH$9='2. Protocols'!$G26),1,0)*'4. Formulations'!$J26</f>
        <v>0</v>
      </c>
      <c r="HI27" s="27">
        <f>IF(AND(OR(ISBLANK(HI$9),HI$9=0)=FALSE,SUM($FN27:$GD27)&gt;0,HI$9='2. Protocols'!$G26),1,0)*'4. Formulations'!$J26</f>
        <v>0</v>
      </c>
      <c r="HJ27" s="27">
        <f>IF(AND(OR(ISBLANK(HJ$9),HJ$9=0)=FALSE,SUM($FN27:$GD27)&gt;0,HJ$9='2. Protocols'!$G26),1,0)*'4. Formulations'!$J26</f>
        <v>0</v>
      </c>
      <c r="HK27" s="27">
        <f>IF(AND(OR(ISBLANK(HK$9),HK$9=0)=FALSE,SUM($FN27:$GD27)&gt;0,HK$9='2. Protocols'!$G26),1,0)*'4. Formulations'!$J26</f>
        <v>0</v>
      </c>
      <c r="HL27" s="27">
        <f>IF(AND(OR(ISBLANK(HL$9),HL$9=0)=FALSE,SUM($FN27:$GD27)&gt;0,HL$9='2. Protocols'!$G26),1,0)*'4. Formulations'!$J26</f>
        <v>0</v>
      </c>
      <c r="HM27" s="27">
        <f>IF(AND(OR(ISBLANK(HM$9),HM$9=0)=FALSE,SUM($FN27:$GD27)&gt;0,HM$9='2. Protocols'!$G26),1,0)*'4. Formulations'!$J26</f>
        <v>0</v>
      </c>
      <c r="HN27" s="27">
        <f>IF(AND(OR(ISBLANK(HN$9),HN$9=0)=FALSE,SUM($FN27:$GD27)&gt;0,HN$9='2. Protocols'!$G26),1,0)*'4. Formulations'!$J26</f>
        <v>0</v>
      </c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H27" s="27">
        <f>IF(AND(OR(ISBLANK(GI$9),GI$9=0)=FALSE,IH$9=$DM27),1,0)*'4. Formulations'!$K26</f>
        <v>0</v>
      </c>
      <c r="II27" s="27">
        <f>IF(AND(OR(ISBLANK(GJ$9),GJ$9=0)=FALSE,II$9=$DM27),1,0)*'4. Formulations'!$K26</f>
        <v>0</v>
      </c>
      <c r="IJ27" s="27">
        <f>IF(AND(OR(ISBLANK(GK$9),GK$9=0)=FALSE,IJ$9=$DM27),1,0)*'4. Formulations'!$K26</f>
        <v>0</v>
      </c>
      <c r="IK27" s="27">
        <f>IF(AND(OR(ISBLANK(GL$9),GL$9=0)=FALSE,IK$9=$DM27),1,0)*'4. Formulations'!$K26</f>
        <v>0</v>
      </c>
      <c r="IL27" s="27">
        <f>IF(AND(OR(ISBLANK(GM$9),GM$9=0)=FALSE,IL$9=$DM27),1,0)*'4. Formulations'!$K26</f>
        <v>0</v>
      </c>
      <c r="IM27" s="27">
        <f>IF(AND(OR(ISBLANK(GN$9),GN$9=0)=FALSE,IM$9=$DM27),1,0)*'4. Formulations'!$K26</f>
        <v>0</v>
      </c>
      <c r="IN27" s="27">
        <f>IF(AND(OR(ISBLANK(GO$9),GO$9=0)=FALSE,IN$9=$DM27),1,0)*'4. Formulations'!$K26</f>
        <v>0</v>
      </c>
      <c r="IO27" s="27">
        <f>IF(AND(OR(ISBLANK(GP$9),GP$9=0)=FALSE,IO$9=$DM27),1,0)*'4. Formulations'!$K26</f>
        <v>0</v>
      </c>
      <c r="IP27" s="27">
        <f>IF(AND(OR(ISBLANK(GQ$9),GQ$9=0)=FALSE,IP$9=$DM27),1,0)*'4. Formulations'!$K26</f>
        <v>0</v>
      </c>
      <c r="IQ27" s="27">
        <f>IF(AND(OR(ISBLANK(GR$9),GR$9=0)=FALSE,IQ$9=$DM27),1,0)*'4. Formulations'!$K26</f>
        <v>0</v>
      </c>
      <c r="IR27" s="27">
        <f>IF(AND(OR(ISBLANK(GN$9),GN$9=0)=FALSE,IR$9=$DM27),1,0)*'4. Formulations'!$K26</f>
        <v>0</v>
      </c>
      <c r="IS27" s="27">
        <f>IF(AND(OR(ISBLANK(GO$9),GO$9=0)=FALSE,IS$9=$DM27),1,0)*'4. Formulations'!$K26</f>
        <v>0</v>
      </c>
      <c r="IT27" s="27">
        <f>IF(AND(OR(ISBLANK(GP$9),GP$9=0)=FALSE,IT$9=$DM27),1,0)*'4. Formulations'!$K26</f>
        <v>0</v>
      </c>
      <c r="IU27" s="27">
        <f>IF(AND(OR(ISBLANK(GQ$9),GQ$9=0)=FALSE,IU$9=$DM27),1,0)*'4. Formulations'!$K26</f>
        <v>0</v>
      </c>
      <c r="IV27" s="27"/>
      <c r="IW27" s="27"/>
      <c r="IX27" s="27"/>
      <c r="IY27" s="27"/>
      <c r="IZ27" s="27"/>
      <c r="JA27" s="27"/>
      <c r="JC27" s="27">
        <f>IF(AND(OR(ISBLANK(JC$9),JC$9=0)=FALSE,OR(JC$9='2. Protocols'!$C26,JC$9='2. Protocols'!$E26,JC$9='2. Protocols'!$G26)),1,0)*'4. Formulations'!$L26</f>
        <v>0</v>
      </c>
      <c r="JD27" s="27">
        <f>IF(AND(OR(ISBLANK(JD$9),JD$9=0)=FALSE,OR(JD$9='2. Protocols'!$C26,JD$9='2. Protocols'!$E26,JD$9='2. Protocols'!$G26)),1,0)*'4. Formulations'!$L26</f>
        <v>0</v>
      </c>
      <c r="JE27" s="27">
        <f>IF(AND(OR(ISBLANK(JE$9),JE$9=0)=FALSE,OR(JE$9='2. Protocols'!$C26,JE$9='2. Protocols'!$E26,JE$9='2. Protocols'!$G26)),1,0)*'4. Formulations'!$L26</f>
        <v>0</v>
      </c>
      <c r="JF27" s="27">
        <f>IF(AND(OR(ISBLANK(JF$9),JF$9=0)=FALSE,OR(JF$9='2. Protocols'!$C26,JF$9='2. Protocols'!$E26,JF$9='2. Protocols'!$G26)),1,0)*'4. Formulations'!$L26</f>
        <v>0</v>
      </c>
      <c r="JG27" s="27">
        <f>IF(AND(OR(ISBLANK(JG$9),JG$9=0)=FALSE,OR(JG$9='2. Protocols'!$C26,JG$9='2. Protocols'!$E26,JG$9='2. Protocols'!$G26)),1,0)*'4. Formulations'!$L26</f>
        <v>0</v>
      </c>
      <c r="JH27" s="27">
        <f>IF(AND(OR(ISBLANK(JH$9),JH$9=0)=FALSE,OR(JH$9='2. Protocols'!$C26,JH$9='2. Protocols'!$E26,JH$9='2. Protocols'!$G26)),1,0)*'4. Formulations'!$L26</f>
        <v>0</v>
      </c>
      <c r="JI27" s="27">
        <f>IF(AND(OR(ISBLANK(JI$9),JI$9=0)=FALSE,OR(JI$9='2. Protocols'!$C26,JI$9='2. Protocols'!$E26,JI$9='2. Protocols'!$G26)),1,0)*'4. Formulations'!$L26</f>
        <v>0</v>
      </c>
      <c r="JJ27" s="27">
        <f>IF(AND(OR(ISBLANK(JJ$9),JJ$9=0)=FALSE,OR(JJ$9='2. Protocols'!$C26,JJ$9='2. Protocols'!$E26,JJ$9='2. Protocols'!$G26)),1,0)*'4. Formulations'!$L26</f>
        <v>0</v>
      </c>
      <c r="JK27" s="27">
        <f>IF(AND(OR(ISBLANK(JK$9),JK$9=0)=FALSE,OR(JK$9='2. Protocols'!$C26,JK$9='2. Protocols'!$E26,JK$9='2. Protocols'!$G26)),1,0)*'4. Formulations'!$L26</f>
        <v>0</v>
      </c>
      <c r="JL27" s="27">
        <f>IF(AND(OR(ISBLANK(JL$9),JL$9=0)=FALSE,OR(JL$9='2. Protocols'!$C26,JL$9='2. Protocols'!$E26,JL$9='2. Protocols'!$G26)),1,0)*'4. Formulations'!$L26</f>
        <v>0</v>
      </c>
      <c r="JM27" s="27">
        <f>IF(AND(OR(ISBLANK(JM$9),JM$9=0)=FALSE,OR(JM$9='2. Protocols'!$C26,JM$9='2. Protocols'!$E26,JM$9='2. Protocols'!$G26)),1,0)*'4. Formulations'!$L26</f>
        <v>0</v>
      </c>
      <c r="JN27" s="27">
        <f>IF(AND(OR(ISBLANK(JN$9),JN$9=0)=FALSE,OR(JN$9='2. Protocols'!$C26,JN$9='2. Protocols'!$E26,JN$9='2. Protocols'!$G26)),1,0)*'4. Formulations'!$L26</f>
        <v>0</v>
      </c>
      <c r="JO27" s="27">
        <f>IF(AND(OR(ISBLANK(JO$9),JO$9=0)=FALSE,OR(JO$9='2. Protocols'!$C26,JO$9='2. Protocols'!$E26,JO$9='2. Protocols'!$G26)),1,0)*'4. Formulations'!$L26</f>
        <v>0</v>
      </c>
      <c r="JP27" s="27">
        <f>IF(AND(OR(ISBLANK(JP$9),JP$9=0)=FALSE,OR(JP$9='2. Protocols'!$C26,JP$9='2. Protocols'!$E26,JP$9='2. Protocols'!$G26)),1,0)*'4. Formulations'!$L26</f>
        <v>0</v>
      </c>
      <c r="JQ27" s="27">
        <f>IF(AND(OR(ISBLANK(JQ$9),JQ$9=0)=FALSE,OR(JQ$9='2. Protocols'!$C26,JQ$9='2. Protocols'!$E26,JQ$9='2. Protocols'!$G26)),1,0)*'4. Formulations'!$L26</f>
        <v>0</v>
      </c>
      <c r="JR27" s="27">
        <f>IF(AND(OR(ISBLANK(JR$9),JR$9=0)=FALSE,OR(JR$9='2. Protocols'!$C26,JR$9='2. Protocols'!$E26,JR$9='2. Protocols'!$G26)),1,0)*'4. Formulations'!$L26</f>
        <v>0</v>
      </c>
      <c r="JS27" s="27">
        <f>IF(AND(OR(ISBLANK(JS$9),JS$9=0)=FALSE,OR(JS$9='2. Protocols'!$C26,JS$9='2. Protocols'!$E26,JS$9='2. Protocols'!$G26)),1,0)*'4. Formulations'!$L26</f>
        <v>0</v>
      </c>
      <c r="JT27" s="27">
        <f>IF(AND(OR(ISBLANK(JT$9),JT$9=0)=FALSE,OR(JT$9='2. Protocols'!$C26,JT$9='2. Protocols'!$E26,JT$9='2. Protocols'!$G26)),1,0)*'4. Formulations'!$L26</f>
        <v>0</v>
      </c>
      <c r="JU27" s="27">
        <f>IF(AND(OR(ISBLANK(JU$9),JU$9=0)=FALSE,OR(JU$9='2. Protocols'!$C26,JU$9='2. Protocols'!$E26,JU$9='2. Protocols'!$G26)),1,0)*'4. Formulations'!$L26</f>
        <v>0</v>
      </c>
      <c r="JV27" s="27">
        <f>IF(AND(OR(ISBLANK(JV$9),JV$9=0)=FALSE,OR(JV$9='2. Protocols'!$C26,JV$9='2. Protocols'!$E26,JV$9='2. Protocols'!$G26)),1,0)*'4. Formulations'!$L26</f>
        <v>0</v>
      </c>
      <c r="JW27" s="27">
        <f>IF(AND(OR(ISBLANK(JW$9),JW$9=0)=FALSE,OR(JW$9='2. Protocols'!$C26,JW$9='2. Protocols'!$E26,JW$9='2. Protocols'!$G26)),1,0)*'4. Formulations'!$L26</f>
        <v>0</v>
      </c>
      <c r="JX27" s="27">
        <f>IF(AND(OR(ISBLANK(JX$9),JX$9=0)=FALSE,OR(JX$9='2. Protocols'!$C26,JX$9='2. Protocols'!$E26,JX$9='2. Protocols'!$G26)),1,0)*'4. Formulations'!$L26</f>
        <v>0</v>
      </c>
      <c r="JY27" s="27">
        <f>IF(AND(OR(ISBLANK(JY$9),JY$9=0)=FALSE,OR(JY$9='2. Protocols'!$C26,JY$9='2. Protocols'!$E26,JY$9='2. Protocols'!$G26)),1,0)*'4. Formulations'!$L26</f>
        <v>0</v>
      </c>
      <c r="JZ27" s="27">
        <f>IF(AND(OR(ISBLANK(JZ$9),JZ$9=0)=FALSE,OR(JZ$9='2. Protocols'!$C26,JZ$9='2. Protocols'!$E26,JZ$9='2. Protocols'!$G26)),1,0)*'4. Formulations'!$L26</f>
        <v>0</v>
      </c>
      <c r="KA27" s="27">
        <f>IF(AND(OR(ISBLANK(KA$9),KA$9=0)=FALSE,OR(KA$9='2. Protocols'!$C26,KA$9='2. Protocols'!$E26,KA$9='2. Protocols'!$G26)),1,0)*'4. Formulations'!$L26</f>
        <v>0</v>
      </c>
      <c r="KB27" s="27">
        <f>IF(AND(OR(ISBLANK(KB$9),KB$9=0)=FALSE,OR(KB$9='2. Protocols'!$C26,KB$9='2. Protocols'!$E26,KB$9='2. Protocols'!$G26)),1,0)*'4. Formulations'!$L26</f>
        <v>0</v>
      </c>
      <c r="KC27" s="27">
        <f>IF(AND(OR(ISBLANK(KC$9),KC$9=0)=FALSE,OR(KC$9='2. Protocols'!$C26,KC$9='2. Protocols'!$E26,KC$9='2. Protocols'!$G26)),1,0)*'4. Formulations'!$L26</f>
        <v>0</v>
      </c>
      <c r="KD27" s="27">
        <f>IF(AND(OR(ISBLANK(KD$9),KD$9=0)=FALSE,OR(KD$9='2. Protocols'!$C26,KD$9='2. Protocols'!$E26,KD$9='2. Protocols'!$G26)),1,0)*'4. Formulations'!$L26</f>
        <v>0</v>
      </c>
      <c r="KE27" s="27">
        <f>IF(AND(OR(ISBLANK(KE$9),KE$9=0)=FALSE,OR(KE$9='2. Protocols'!$C26,KE$9='2. Protocols'!$E26,KE$9='2. Protocols'!$G26)),1,0)*'4. Formulations'!$L26</f>
        <v>0</v>
      </c>
      <c r="KF27" s="27">
        <f>IF(AND(OR(ISBLANK(KF$9),KF$9=0)=FALSE,OR(KF$9='2. Protocols'!$C26,KF$9='2. Protocols'!$E26,KF$9='2. Protocols'!$G26)),1,0)*'4. Formulations'!$L26</f>
        <v>0</v>
      </c>
      <c r="KG27" s="27">
        <f>IF(AND(OR(ISBLANK(KG$9),KG$9=0)=FALSE,OR(KG$9='2. Protocols'!$C26,KG$9='2. Protocols'!$E26,KG$9='2. Protocols'!$G26)),1,0)*'4. Formulations'!$L26</f>
        <v>0</v>
      </c>
      <c r="KH27" s="27">
        <f>IF(AND(OR(ISBLANK(KH$9),KH$9=0)=FALSE,OR(KH$9='2. Protocols'!$C26,KH$9='2. Protocols'!$E26,KH$9='2. Protocols'!$G26)),1,0)*'4. Formulations'!$L26</f>
        <v>0</v>
      </c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B27" s="27">
        <f>IF(AND(OR(ISBLANK(LB$9),LB$9=0)=FALSE,LB$9=$DL27),1,0)*'4. Formulations'!$M26</f>
        <v>0</v>
      </c>
      <c r="LC27" s="27">
        <f>IF(AND(OR(ISBLANK(LC$9),LC$9=0)=FALSE,LC$9=$DL27),1,0)*'4. Formulations'!$M26</f>
        <v>0</v>
      </c>
      <c r="LD27" s="27">
        <f>IF(AND(OR(ISBLANK(LD$9),LD$9=0)=FALSE,LD$9=$DL27),1,0)*'4. Formulations'!$M26</f>
        <v>0</v>
      </c>
      <c r="LE27" s="27">
        <f>IF(AND(OR(ISBLANK(LE$9),LE$9=0)=FALSE,LE$9=$DL27),1,0)*'4. Formulations'!$M26</f>
        <v>0</v>
      </c>
      <c r="LF27" s="27">
        <f>IF(AND(OR(ISBLANK(LF$9),LF$9=0)=FALSE,LF$9=$DL27),1,0)*'4. Formulations'!$M26</f>
        <v>0</v>
      </c>
      <c r="LG27" s="27">
        <f>IF(AND(OR(ISBLANK(LG$9),LG$9=0)=FALSE,LG$9=$DL27),1,0)*'4. Formulations'!$M26</f>
        <v>0</v>
      </c>
      <c r="LH27" s="27">
        <f>IF(AND(OR(ISBLANK(LH$9),LH$9=0)=FALSE,LH$9=$DL27),1,0)*'4. Formulations'!$M26</f>
        <v>0</v>
      </c>
      <c r="LI27" s="27">
        <f>IF(AND(OR(ISBLANK(LI$9),LI$9=0)=FALSE,LI$9=$DL27),1,0)*'4. Formulations'!$M26</f>
        <v>0</v>
      </c>
      <c r="LJ27" s="27">
        <f>IF(AND(OR(ISBLANK(LJ$9),LJ$9=0)=FALSE,LJ$9=$DL27),1,0)*'4. Formulations'!$M26</f>
        <v>0</v>
      </c>
      <c r="LK27" s="27">
        <f>IF(AND(OR(ISBLANK(LK$9),LK$9=0)=FALSE,LK$9=$DL27),1,0)*'4. Formulations'!$M26</f>
        <v>0</v>
      </c>
      <c r="LL27" s="27">
        <f>IF(AND(OR(ISBLANK(LL$9),LL$9=0)=FALSE,LL$9=$DL27),1,0)*'4. Formulations'!$M26</f>
        <v>0</v>
      </c>
      <c r="LM27" s="27">
        <f>IF(AND(OR(ISBLANK(LM$9),LM$9=0)=FALSE,LM$9=$DL27),1,0)*'4. Formulations'!$M26</f>
        <v>0</v>
      </c>
      <c r="LN27" s="27">
        <f>IF(AND(OR(ISBLANK(LN$9),LN$9=0)=FALSE,LN$9=$DL27),1,0)*'4. Formulations'!$M26</f>
        <v>0</v>
      </c>
      <c r="LO27" s="27">
        <f>IF(AND(OR(ISBLANK(LO$9),LO$9=0)=FALSE,LO$9=$DL27),1,0)*'4. Formulations'!$M26</f>
        <v>0</v>
      </c>
      <c r="LP27" s="27">
        <f>IF(AND(OR(ISBLANK(LP$9),LP$9=0)=FALSE,LP$9=$DL27),1,0)*'4. Formulations'!$M26</f>
        <v>0</v>
      </c>
      <c r="LQ27" s="27">
        <f>IF(AND(OR(ISBLANK(LQ$9),LQ$9=0)=FALSE,LQ$9=$DL27),1,0)*'4. Formulations'!$M26</f>
        <v>0</v>
      </c>
      <c r="LR27" s="27">
        <f>IF(AND(OR(ISBLANK(LR$9),LR$9=0)=FALSE,LR$9=$DL27),1,0)*'4. Formulations'!$M26</f>
        <v>0</v>
      </c>
      <c r="LS27" s="27"/>
      <c r="LT27" s="27"/>
      <c r="LU27" s="27"/>
      <c r="LW27" s="27">
        <f>IF(AND(OR(ISBLANK(LW$9),LW$9=0)=FALSE,SUM($LB27:$LR27)&gt;0,LW$9='2. Protocols'!$G26),1,0)*'4. Formulations'!$M26</f>
        <v>0</v>
      </c>
      <c r="LX27" s="27">
        <f>IF(AND(OR(ISBLANK(LX$9),LX$9=0)=FALSE,SUM($LB27:$LR27)&gt;0,LX$9='2. Protocols'!$G26),1,0)*'4. Formulations'!$M26</f>
        <v>0</v>
      </c>
      <c r="LY27" s="27">
        <f>IF(AND(OR(ISBLANK(LY$9),LY$9=0)=FALSE,SUM($LB27:$LR27)&gt;0,LY$9='2. Protocols'!$G26),1,0)*'4. Formulations'!$M26</f>
        <v>0</v>
      </c>
      <c r="LZ27" s="27">
        <f>IF(AND(OR(ISBLANK(LZ$9),LZ$9=0)=FALSE,SUM($LB27:$LR27)&gt;0,LZ$9='2. Protocols'!$G26),1,0)*'4. Formulations'!$M26</f>
        <v>0</v>
      </c>
      <c r="MA27" s="27">
        <f>IF(AND(OR(ISBLANK(MA$9),MA$9=0)=FALSE,SUM($LB27:$LR27)&gt;0,MA$9='2. Protocols'!$G26),1,0)*'4. Formulations'!$M26</f>
        <v>0</v>
      </c>
      <c r="MB27" s="27">
        <f>IF(AND(OR(ISBLANK(MB$9),MB$9=0)=FALSE,SUM($LB27:$LR27)&gt;0,MB$9='2. Protocols'!$G26),1,0)*'4. Formulations'!$M26</f>
        <v>0</v>
      </c>
      <c r="MC27" s="27">
        <f>IF(AND(OR(ISBLANK(MC$9),MC$9=0)=FALSE,SUM($LB27:$LR27)&gt;0,MC$9='2. Protocols'!$G26),1,0)*'4. Formulations'!$M26</f>
        <v>0</v>
      </c>
      <c r="MD27" s="27">
        <f>IF(AND(OR(ISBLANK(MD$9),MD$9=0)=FALSE,SUM($LB27:$LR27)&gt;0,MD$9='2. Protocols'!$G26),1,0)*'4. Formulations'!$M26</f>
        <v>0</v>
      </c>
      <c r="ME27" s="27">
        <f>IF(AND(OR(ISBLANK(ME$9),ME$9=0)=FALSE,SUM($LB27:$LR27)&gt;0,ME$9='2. Protocols'!$G26),1,0)*'4. Formulations'!$M26</f>
        <v>0</v>
      </c>
      <c r="MF27" s="27">
        <f>IF(AND(OR(ISBLANK(MF$9),MF$9=0)=FALSE,SUM($LB27:$LR27)&gt;0,MF$9='2. Protocols'!$G26),1,0)*'4. Formulations'!$M26</f>
        <v>0</v>
      </c>
      <c r="MG27" s="27">
        <f>IF(AND(OR(ISBLANK(MG$9),MG$9=0)=FALSE,SUM($LB27:$LR27)&gt;0,MG$9='2. Protocols'!$G26),1,0)*'4. Formulations'!$M26</f>
        <v>0</v>
      </c>
      <c r="MH27" s="27">
        <f>IF(AND(OR(ISBLANK(MH$9),MH$9=0)=FALSE,SUM($LB27:$LR27)&gt;0,MH$9='2. Protocols'!$G26),1,0)*'4. Formulations'!$M26</f>
        <v>0</v>
      </c>
      <c r="MI27" s="27">
        <f>IF(AND(OR(ISBLANK(MI$9),MI$9=0)=FALSE,SUM($LB27:$LR27)&gt;0,MI$9='2. Protocols'!$G26),1,0)*'4. Formulations'!$M26</f>
        <v>0</v>
      </c>
      <c r="MJ27" s="27">
        <f>IF(AND(OR(ISBLANK(MJ$9),MJ$9=0)=FALSE,SUM($LB27:$LR27)&gt;0,MJ$9='2. Protocols'!$G26),1,0)*'4. Formulations'!$M26</f>
        <v>0</v>
      </c>
      <c r="MK27" s="27">
        <f>IF(AND(OR(ISBLANK(MK$9),MK$9=0)=FALSE,SUM($LB27:$LR27)&gt;0,MK$9='2. Protocols'!$G26),1,0)*'4. Formulations'!$M26</f>
        <v>0</v>
      </c>
      <c r="ML27" s="27">
        <f>IF(AND(OR(ISBLANK(ML$9),ML$9=0)=FALSE,SUM($LB27:$LR27)&gt;0,ML$9='2. Protocols'!$G26),1,0)*'4. Formulations'!$M26</f>
        <v>0</v>
      </c>
      <c r="MM27" s="27">
        <f>IF(AND(OR(ISBLANK(MM$9),MM$9=0)=FALSE,SUM($LB27:$LR27)&gt;0,MM$9='2. Protocols'!$G26),1,0)*'4. Formulations'!$M26</f>
        <v>0</v>
      </c>
      <c r="MN27" s="27">
        <f>IF(AND(OR(ISBLANK(MN$9),MN$9=0)=FALSE,SUM($LB27:$LR27)&gt;0,MN$9='2. Protocols'!$G26),1,0)*'4. Formulations'!$M26</f>
        <v>0</v>
      </c>
      <c r="MO27" s="27">
        <f>IF(AND(OR(ISBLANK(MO$9),MO$9=0)=FALSE,SUM($LB27:$LR27)&gt;0,MO$9='2. Protocols'!$G26),1,0)*'4. Formulations'!$M26</f>
        <v>0</v>
      </c>
      <c r="MP27" s="27">
        <f>IF(AND(OR(ISBLANK(MP$9),MP$9=0)=FALSE,SUM($LB27:$LR27)&gt;0,MP$9='2. Protocols'!$G26),1,0)*'4. Formulations'!$M26</f>
        <v>0</v>
      </c>
      <c r="MQ27" s="27">
        <f>IF(AND(OR(ISBLANK(MQ$9),MQ$9=0)=FALSE,SUM($LB27:$LR27)&gt;0,MQ$9='2. Protocols'!$G26),1,0)*'4. Formulations'!$M26</f>
        <v>0</v>
      </c>
      <c r="MR27" s="27">
        <f>IF(AND(OR(ISBLANK(MR$9),MR$9=0)=FALSE,SUM($LB27:$LR27)&gt;0,MR$9='2. Protocols'!$G26),1,0)*'4. Formulations'!$M26</f>
        <v>0</v>
      </c>
      <c r="MS27" s="27">
        <f>IF(AND(OR(ISBLANK(MS$9),MS$9=0)=FALSE,SUM($LB27:$LR27)&gt;0,MS$9='2. Protocols'!$G26),1,0)*'4. Formulations'!$M26</f>
        <v>0</v>
      </c>
      <c r="MT27" s="27">
        <f>IF(AND(OR(ISBLANK(MT$9),MT$9=0)=FALSE,SUM($LB27:$LR27)&gt;0,MT$9='2. Protocols'!$G26),1,0)*'4. Formulations'!$M26</f>
        <v>0</v>
      </c>
      <c r="MU27" s="27">
        <f>IF(AND(OR(ISBLANK(MU$9),MU$9=0)=FALSE,SUM($LB27:$LR27)&gt;0,MU$9='2. Protocols'!$G26),1,0)*'4. Formulations'!$M26</f>
        <v>0</v>
      </c>
      <c r="MV27" s="27">
        <f>IF(AND(OR(ISBLANK(MV$9),MV$9=0)=FALSE,SUM($LB27:$LR27)&gt;0,MV$9='2. Protocols'!$G26),1,0)*'4. Formulations'!$M26</f>
        <v>0</v>
      </c>
      <c r="MW27" s="27">
        <f>IF(AND(OR(ISBLANK(MW$9),MW$9=0)=FALSE,SUM($LB27:$LR27)&gt;0,MW$9='2. Protocols'!$G26),1,0)*'4. Formulations'!$M26</f>
        <v>0</v>
      </c>
      <c r="MX27" s="27">
        <f>IF(AND(OR(ISBLANK(MX$9),MX$9=0)=FALSE,SUM($LB27:$LR27)&gt;0,MX$9='2. Protocols'!$G26),1,0)*'4. Formulations'!$M26</f>
        <v>0</v>
      </c>
      <c r="MY27" s="27">
        <f>IF(AND(OR(ISBLANK(MY$9),MY$9=0)=FALSE,SUM($LB27:$LR27)&gt;0,MY$9='2. Protocols'!$G26),1,0)*'4. Formulations'!$M26</f>
        <v>0</v>
      </c>
      <c r="MZ27" s="27">
        <f>IF(AND(OR(ISBLANK(MZ$9),MZ$9=0)=FALSE,SUM($LB27:$LR27)&gt;0,MZ$9='2. Protocols'!$G26),1,0)*'4. Formulations'!$M26</f>
        <v>0</v>
      </c>
      <c r="NA27" s="27">
        <f>IF(AND(OR(ISBLANK(NA$9),NA$9=0)=FALSE,SUM($LB27:$LR27)&gt;0,NA$9='2. Protocols'!$G26),1,0)*'4. Formulations'!$M26</f>
        <v>0</v>
      </c>
      <c r="NB27" s="27">
        <f>IF(AND(OR(ISBLANK(NB$9),NB$9=0)=FALSE,SUM($LB27:$LR27)&gt;0,NB$9='2. Protocols'!$G26),1,0)*'4. Formulations'!$M26</f>
        <v>0</v>
      </c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V27" s="27">
        <f>IF(AND(OR(ISBLANK(NV$9),NV$9=0)=FALSE,NV$9=$DM27),1,0)*'4. Formulations'!$N26</f>
        <v>0</v>
      </c>
      <c r="NW27" s="721">
        <f>IF(AND(OR(ISBLANK(NW$9),NW$9=0)=FALSE,NW$9=$DM27),1,0)*'4. Formulations'!$N26</f>
        <v>0</v>
      </c>
      <c r="NX27" s="27">
        <f>IF(AND(OR(ISBLANK(NX$9),NX$9=0)=FALSE,NX$9=$DM27),1,0)*'4. Formulations'!$N26</f>
        <v>0</v>
      </c>
      <c r="NY27" s="27">
        <f>IF(AND(OR(ISBLANK(NY$9),NY$9=0)=FALSE,NY$9=$DM27),1,0)*'4. Formulations'!$N26</f>
        <v>0</v>
      </c>
      <c r="NZ27" s="27">
        <f>IF(AND(OR(ISBLANK(NZ$9),NZ$9=0)=FALSE,NZ$9=$DM27),1,0)*'4. Formulations'!$N26</f>
        <v>0</v>
      </c>
      <c r="OA27" s="27">
        <f>IF(AND(OR(ISBLANK(OA$9),OA$9=0)=FALSE,OA$9=$DM27),1,0)*'4. Formulations'!$N26</f>
        <v>0</v>
      </c>
      <c r="OB27" s="27">
        <f>IF(AND(OR(ISBLANK(OB$9),OB$9=0)=FALSE,OB$9=$DM27),1,0)*'4. Formulations'!$N26</f>
        <v>0</v>
      </c>
      <c r="OC27" s="27">
        <f>IF(AND(OR(ISBLANK(OC$9),OC$9=0)=FALSE,OC$9=$DM27),1,0)*'4. Formulations'!$N26</f>
        <v>0</v>
      </c>
      <c r="OD27" s="27">
        <f>IF(AND(OR(ISBLANK(OD$9),OD$9=0)=FALSE,OD$9=$DM27),1,0)*'4. Formulations'!$N26</f>
        <v>0</v>
      </c>
      <c r="OE27" s="27">
        <f>IF(AND(OR(ISBLANK(OE$9),OE$9=0)=FALSE,OE$9=$DM27),1,0)*'4. Formulations'!$N26</f>
        <v>0</v>
      </c>
      <c r="OF27" s="27">
        <f>IF(AND(OR(ISBLANK(OF$9),OF$9=0)=FALSE,OF$9=$DM27),1,0)*'4. Formulations'!$N26</f>
        <v>0</v>
      </c>
      <c r="OG27" s="27">
        <f>IF(AND(OR(ISBLANK(OG$9),OG$9=0)=FALSE,OG$9=$DM27),1,0)*'4. Formulations'!$N26</f>
        <v>0</v>
      </c>
      <c r="OH27" s="27">
        <f>IF(AND(OR(ISBLANK(OH$9),OH$9=0)=FALSE,OH$9=$DM27),1,0)*'4. Formulations'!$N26</f>
        <v>0</v>
      </c>
      <c r="OI27" s="27">
        <f>IF(AND(OR(ISBLANK(OI$9),OI$9=0)=FALSE,OI$9=$DM27),1,0)*'4. Formulations'!$N26</f>
        <v>0</v>
      </c>
      <c r="OJ27" s="27">
        <f>IF(AND(OR(ISBLANK(OJ$9),OJ$9=0)=FALSE,OJ$9=$DM27),1,0)*'4. Formulations'!$N26</f>
        <v>0</v>
      </c>
      <c r="OK27" s="27">
        <f>IF(AND(OR(ISBLANK(OK$9),OK$9=0)=FALSE,OK$9=$DM27),1,0)*'4. Formulations'!$N26</f>
        <v>0</v>
      </c>
      <c r="OL27" s="27">
        <f>IF(AND(OR(ISBLANK(OL$9),OL$9=0)=FALSE,OL$9=$DM27),1,0)*'4. Formulations'!$N26</f>
        <v>0</v>
      </c>
      <c r="OM27" s="27"/>
      <c r="ON27" s="27"/>
      <c r="OO27" s="27"/>
      <c r="OQ27" s="27">
        <f>IF(AND(OR(ISBLANK(OQ$9),OQ$9=0)=FALSE,OR(OQ$9='2. Protocols'!$C26,OQ$9='2. Protocols'!$E26,OQ$9='2. Protocols'!$G26)),1,0)*'4. Formulations'!$O26</f>
        <v>0</v>
      </c>
      <c r="OR27" s="27">
        <f>IF(AND(OR(ISBLANK(OR$9),OR$9=0)=FALSE,OR(OR$9='2. Protocols'!$C26,OR$9='2. Protocols'!$E26,OR$9='2. Protocols'!$G26)),1,0)*'4. Formulations'!$O26</f>
        <v>0</v>
      </c>
      <c r="OS27" s="27">
        <f>IF(AND(OR(ISBLANK(OS$9),OS$9=0)=FALSE,OR(OS$9='2. Protocols'!$C26,OS$9='2. Protocols'!$E26,OS$9='2. Protocols'!$G26)),1,0)*'4. Formulations'!$O26</f>
        <v>0</v>
      </c>
      <c r="OT27" s="27">
        <f>IF(AND(OR(ISBLANK(OT$9),OT$9=0)=FALSE,OR(OT$9='2. Protocols'!$C26,OT$9='2. Protocols'!$E26,OT$9='2. Protocols'!$G26)),1,0)*'4. Formulations'!$O26</f>
        <v>0</v>
      </c>
      <c r="OU27" s="27">
        <f>IF(AND(OR(ISBLANK(OU$9),OU$9=0)=FALSE,OR(OU$9='2. Protocols'!$C26,OU$9='2. Protocols'!$E26,OU$9='2. Protocols'!$G26)),1,0)*'4. Formulations'!$O26</f>
        <v>0</v>
      </c>
      <c r="OV27" s="27">
        <f>IF(AND(OR(ISBLANK(OV$9),OV$9=0)=FALSE,OR(OV$9='2. Protocols'!$C26,OV$9='2. Protocols'!$E26,OV$9='2. Protocols'!$G26)),1,0)*'4. Formulations'!$O26</f>
        <v>0</v>
      </c>
      <c r="OW27" s="27">
        <f>IF(AND(OR(ISBLANK(OW$9),OW$9=0)=FALSE,OR(OW$9='2. Protocols'!$C26,OW$9='2. Protocols'!$E26,OW$9='2. Protocols'!$G26)),1,0)*'4. Formulations'!$O26</f>
        <v>0</v>
      </c>
      <c r="OX27" s="27">
        <f>IF(AND(OR(ISBLANK(OX$9),OX$9=0)=FALSE,OR(OX$9='2. Protocols'!$C26,OX$9='2. Protocols'!$E26,OX$9='2. Protocols'!$G26)),1,0)*'4. Formulations'!$O26</f>
        <v>0</v>
      </c>
      <c r="OY27" s="27">
        <f>IF(AND(OR(ISBLANK(OY$9),OY$9=0)=FALSE,OR(OY$9='2. Protocols'!$C26,OY$9='2. Protocols'!$E26,OY$9='2. Protocols'!$G26)),1,0)*'4. Formulations'!$O26</f>
        <v>0</v>
      </c>
      <c r="OZ27" s="27">
        <f>IF(AND(OR(ISBLANK(OZ$9),OZ$9=0)=FALSE,OR(OZ$9='2. Protocols'!$C26,OZ$9='2. Protocols'!$E26,OZ$9='2. Protocols'!$G26)),1,0)*'4. Formulations'!$O26</f>
        <v>0</v>
      </c>
      <c r="PA27" s="27">
        <f>IF(AND(OR(ISBLANK(PA$9),PA$9=0)=FALSE,OR(PA$9='2. Protocols'!$C26,PA$9='2. Protocols'!$E26,PA$9='2. Protocols'!$G26)),1,0)*'4. Formulations'!$O26</f>
        <v>0</v>
      </c>
      <c r="PB27" s="27">
        <f>IF(AND(OR(ISBLANK(PB$9),PB$9=0)=FALSE,OR(PB$9='2. Protocols'!$C26,PB$9='2. Protocols'!$E26,PB$9='2. Protocols'!$G26)),1,0)*'4. Formulations'!$O26</f>
        <v>0</v>
      </c>
      <c r="PC27" s="27">
        <f>IF(AND(OR(ISBLANK(PC$9),PC$9=0)=FALSE,OR(PC$9='2. Protocols'!$C26,PC$9='2. Protocols'!$E26,PC$9='2. Protocols'!$G26)),1,0)*'4. Formulations'!$O26</f>
        <v>0</v>
      </c>
      <c r="PD27" s="27">
        <f>IF(AND(OR(ISBLANK(PD$9),PD$9=0)=FALSE,OR(PD$9='2. Protocols'!$C26,PD$9='2. Protocols'!$E26,PD$9='2. Protocols'!$G26)),1,0)*'4. Formulations'!$O26</f>
        <v>0</v>
      </c>
      <c r="PE27" s="27">
        <f>IF(AND(OR(ISBLANK(PE$9),PE$9=0)=FALSE,OR(PE$9='2. Protocols'!$C26,PE$9='2. Protocols'!$E26,PE$9='2. Protocols'!$G26)),1,0)*'4. Formulations'!$O26</f>
        <v>0</v>
      </c>
      <c r="PF27" s="27">
        <f>IF(AND(OR(ISBLANK(PF$9),PF$9=0)=FALSE,OR(PF$9='2. Protocols'!$C26,PF$9='2. Protocols'!$E26,PF$9='2. Protocols'!$G26)),1,0)*'4. Formulations'!$O26</f>
        <v>0</v>
      </c>
      <c r="PG27" s="27">
        <f>IF(AND(OR(ISBLANK(PG$9),PG$9=0)=FALSE,OR(PG$9='2. Protocols'!$C26,PG$9='2. Protocols'!$E26,PG$9='2. Protocols'!$G26)),1,0)*'4. Formulations'!$O26</f>
        <v>0</v>
      </c>
      <c r="PH27" s="27">
        <f>IF(AND(OR(ISBLANK(PH$9),PH$9=0)=FALSE,OR(PH$9='2. Protocols'!$C26,PH$9='2. Protocols'!$E26,PH$9='2. Protocols'!$G26)),1,0)*'4. Formulations'!$O26</f>
        <v>0</v>
      </c>
      <c r="PI27" s="27">
        <f>IF(AND(OR(ISBLANK(PI$9),PI$9=0)=FALSE,OR(PI$9='2. Protocols'!$C26,PI$9='2. Protocols'!$E26,PI$9='2. Protocols'!$G26)),1,0)*'4. Formulations'!$O26</f>
        <v>0</v>
      </c>
      <c r="PJ27" s="27">
        <f>IF(AND(OR(ISBLANK(PJ$9),PJ$9=0)=FALSE,OR(PJ$9='2. Protocols'!$C26,PJ$9='2. Protocols'!$E26,PJ$9='2. Protocols'!$G26)),1,0)*'4. Formulations'!$O26</f>
        <v>0</v>
      </c>
      <c r="PK27" s="27">
        <f>IF(AND(OR(ISBLANK(PK$9),PK$9=0)=FALSE,OR(PK$9='2. Protocols'!$C26,PK$9='2. Protocols'!$E26,PK$9='2. Protocols'!$G26)),1,0)*'4. Formulations'!$O26</f>
        <v>0</v>
      </c>
      <c r="PL27" s="27">
        <f>IF(AND(OR(ISBLANK(PL$9),PL$9=0)=FALSE,OR(PL$9='2. Protocols'!$C26,PL$9='2. Protocols'!$E26,PL$9='2. Protocols'!$G26)),1,0)*'4. Formulations'!$O26</f>
        <v>0</v>
      </c>
      <c r="PM27" s="27">
        <f>IF(AND(OR(ISBLANK(PM$9),PM$9=0)=FALSE,OR(PM$9='2. Protocols'!$C26,PM$9='2. Protocols'!$E26,PM$9='2. Protocols'!$G26)),1,0)*'4. Formulations'!$O26</f>
        <v>0</v>
      </c>
      <c r="PN27" s="27">
        <f>IF(AND(OR(ISBLANK(PN$9),PN$9=0)=FALSE,OR(PN$9='2. Protocols'!$C26,PN$9='2. Protocols'!$E26,PN$9='2. Protocols'!$G26)),1,0)*'4. Formulations'!$O26</f>
        <v>0</v>
      </c>
      <c r="PO27" s="27">
        <f>IF(AND(OR(ISBLANK(PO$9),PO$9=0)=FALSE,OR(PO$9='2. Protocols'!$C26,PO$9='2. Protocols'!$E26,PO$9='2. Protocols'!$G26)),1,0)*'4. Formulations'!$O26</f>
        <v>0</v>
      </c>
      <c r="PP27" s="27">
        <f>IF(AND(OR(ISBLANK(PP$9),PP$9=0)=FALSE,OR(PP$9='2. Protocols'!$C26,PP$9='2. Protocols'!$E26,PP$9='2. Protocols'!$G26)),1,0)*'4. Formulations'!$O26</f>
        <v>0</v>
      </c>
      <c r="PQ27" s="27">
        <f>IF(AND(OR(ISBLANK(PQ$9),PQ$9=0)=FALSE,OR(PQ$9='2. Protocols'!$C26,PQ$9='2. Protocols'!$E26,PQ$9='2. Protocols'!$G26)),1,0)*'4. Formulations'!$O26</f>
        <v>0</v>
      </c>
      <c r="PR27" s="27">
        <f>IF(AND(OR(ISBLANK(PR$9),PR$9=0)=FALSE,OR(PR$9='2. Protocols'!$C26,PR$9='2. Protocols'!$E26,PR$9='2. Protocols'!$G26)),1,0)*'4. Formulations'!$O26</f>
        <v>0</v>
      </c>
      <c r="PS27" s="27">
        <f>IF(AND(OR(ISBLANK(PS$9),PS$9=0)=FALSE,OR(PS$9='2. Protocols'!$C26,PS$9='2. Protocols'!$E26,PS$9='2. Protocols'!$G26)),1,0)*'4. Formulations'!$O26</f>
        <v>0</v>
      </c>
      <c r="PT27" s="27">
        <f>IF(AND(OR(ISBLANK(PT$9),PT$9=0)=FALSE,OR(PT$9='2. Protocols'!$C26,PT$9='2. Protocols'!$E26,PT$9='2. Protocols'!$G26)),1,0)*'4. Formulations'!$O26</f>
        <v>0</v>
      </c>
      <c r="PU27" s="27">
        <f>IF(AND(OR(ISBLANK(PU$9),PU$9=0)=FALSE,OR(PU$9='2. Protocols'!$C26,PU$9='2. Protocols'!$E26,PU$9='2. Protocols'!$G26)),1,0)*'4. Formulations'!$O26</f>
        <v>0</v>
      </c>
      <c r="PV27" s="27">
        <f>IF(AND(OR(ISBLANK(PV$9),PV$9=0)=FALSE,OR(PV$9='2. Protocols'!$C26,PV$9='2. Protocols'!$E26,PV$9='2. Protocols'!$G26)),1,0)*'4. Formulations'!$O26</f>
        <v>0</v>
      </c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P27" s="27">
        <f>IF(AND(OR(ISBLANK(QP$9),QP$9=0)=FALSE,QP$9=$DL27),1,0)*'4. Formulations'!$P26</f>
        <v>0</v>
      </c>
      <c r="QQ27" s="27">
        <f>IF(AND(OR(ISBLANK(QQ$9),QQ$9=0)=FALSE,QQ$9=$DL27),1,0)*'4. Formulations'!$P26</f>
        <v>0</v>
      </c>
      <c r="QR27" s="27">
        <f>IF(AND(OR(ISBLANK(QR$9),QR$9=0)=FALSE,QR$9=$DL27),1,0)*'4. Formulations'!$P26</f>
        <v>0</v>
      </c>
      <c r="QS27" s="27">
        <f>IF(AND(OR(ISBLANK(QS$9),QS$9=0)=FALSE,QS$9=$DL27),1,0)*'4. Formulations'!$P26</f>
        <v>0</v>
      </c>
      <c r="QT27" s="27">
        <f>IF(AND(OR(ISBLANK(QT$9),QT$9=0)=FALSE,QT$9=$DL27),1,0)*'4. Formulations'!$P26</f>
        <v>0</v>
      </c>
      <c r="QU27" s="27">
        <f>IF(AND(OR(ISBLANK(QU$9),QU$9=0)=FALSE,QU$9=$DL27),1,0)*'4. Formulations'!$P26</f>
        <v>0</v>
      </c>
      <c r="QV27" s="27">
        <f>IF(AND(OR(ISBLANK(QV$9),QV$9=0)=FALSE,QV$9=$DL27),1,0)*'4. Formulations'!$P26</f>
        <v>0</v>
      </c>
      <c r="QW27" s="27">
        <f>IF(AND(OR(ISBLANK(QW$9),QW$9=0)=FALSE,QW$9=$DL27),1,0)*'4. Formulations'!$P26</f>
        <v>0</v>
      </c>
      <c r="QX27" s="27">
        <f>IF(AND(OR(ISBLANK(QX$9),QX$9=0)=FALSE,QX$9=$DL27),1,0)*'4. Formulations'!$P26</f>
        <v>0</v>
      </c>
      <c r="QY27" s="27">
        <f>IF(AND(OR(ISBLANK(QY$9),QY$9=0)=FALSE,QY$9=$DL27),1,0)*'4. Formulations'!$P26</f>
        <v>0</v>
      </c>
      <c r="QZ27" s="27">
        <f>IF(AND(OR(ISBLANK(QZ$9),QZ$9=0)=FALSE,QZ$9=$DL27),1,0)*'4. Formulations'!$P26</f>
        <v>0</v>
      </c>
      <c r="RA27" s="27">
        <f>IF(AND(OR(ISBLANK(RA$9),RA$9=0)=FALSE,RA$9=$DL27),1,0)*'4. Formulations'!$P26</f>
        <v>0</v>
      </c>
      <c r="RB27" s="27">
        <f>IF(AND(OR(ISBLANK(RB$9),RB$9=0)=FALSE,RB$9=$DL27),1,0)*'4. Formulations'!$P26</f>
        <v>0</v>
      </c>
      <c r="RC27" s="27">
        <f>IF(AND(OR(ISBLANK(RC$9),RC$9=0)=FALSE,RC$9=$DL27),1,0)*'4. Formulations'!$P26</f>
        <v>0</v>
      </c>
      <c r="RD27" s="27">
        <f>IF(AND(OR(ISBLANK(RD$9),RD$9=0)=FALSE,RD$9=$DL27),1,0)*'4. Formulations'!$P26</f>
        <v>0</v>
      </c>
      <c r="RE27" s="27">
        <f>IF(AND(OR(ISBLANK(RE$9),RE$9=0)=FALSE,RE$9=$DL27),1,0)*'4. Formulations'!$P26</f>
        <v>0</v>
      </c>
      <c r="RF27" s="27">
        <f>IF(AND(OR(ISBLANK(RF$9),RF$9=0)=FALSE,RF$9=$DL27),1,0)*'4. Formulations'!$P26</f>
        <v>0</v>
      </c>
      <c r="RG27" s="27"/>
      <c r="RH27" s="27"/>
      <c r="RI27" s="27"/>
      <c r="RK27" s="27">
        <f>IF(AND(OR(ISBLANK(RK$9),RK$9=0)=FALSE,SUM($QP27:$RF27)&gt;0,RK$9='2. Protocols'!$G26),1,0)*'4. Formulations'!$P26</f>
        <v>0</v>
      </c>
      <c r="RL27" s="27">
        <f>IF(AND(OR(ISBLANK(RL$9),RL$9=0)=FALSE,SUM($QP27:$RF27)&gt;0,RL$9='2. Protocols'!$G26),1,0)*'4. Formulations'!$P26</f>
        <v>0</v>
      </c>
      <c r="RM27" s="27">
        <f>IF(AND(OR(ISBLANK(RM$9),RM$9=0)=FALSE,SUM($QP27:$RF27)&gt;0,RM$9='2. Protocols'!$G26),1,0)*'4. Formulations'!$P26</f>
        <v>0</v>
      </c>
      <c r="RN27" s="27">
        <f>IF(AND(OR(ISBLANK(RN$9),RN$9=0)=FALSE,SUM($QP27:$RF27)&gt;0,RN$9='2. Protocols'!$G26),1,0)*'4. Formulations'!$P26</f>
        <v>0</v>
      </c>
      <c r="RO27" s="27">
        <f>IF(AND(OR(ISBLANK(RO$9),RO$9=0)=FALSE,SUM($QP27:$RF27)&gt;0,RO$9='2. Protocols'!$G26),1,0)*'4. Formulations'!$P26</f>
        <v>0</v>
      </c>
      <c r="RP27" s="27">
        <f>IF(AND(OR(ISBLANK(RP$9),RP$9=0)=FALSE,SUM($QP27:$RF27)&gt;0,RP$9='2. Protocols'!$G26),1,0)*'4. Formulations'!$P26</f>
        <v>0</v>
      </c>
      <c r="RQ27" s="27">
        <f>IF(AND(OR(ISBLANK(RQ$9),RQ$9=0)=FALSE,SUM($QP27:$RF27)&gt;0,RQ$9='2. Protocols'!$G26),1,0)*'4. Formulations'!$P26</f>
        <v>0</v>
      </c>
      <c r="RR27" s="27">
        <f>IF(AND(OR(ISBLANK(RR$9),RR$9=0)=FALSE,SUM($QP27:$RF27)&gt;0,RR$9='2. Protocols'!$G26),1,0)*'4. Formulations'!$P26</f>
        <v>0</v>
      </c>
      <c r="RS27" s="27">
        <f>IF(AND(OR(ISBLANK(RS$9),RS$9=0)=FALSE,SUM($QP27:$RF27)&gt;0,RS$9='2. Protocols'!$G26),1,0)*'4. Formulations'!$P26</f>
        <v>0</v>
      </c>
      <c r="RT27" s="27">
        <f>IF(AND(OR(ISBLANK(RT$9),RT$9=0)=FALSE,SUM($QP27:$RF27)&gt;0,RT$9='2. Protocols'!$G26),1,0)*'4. Formulations'!$P26</f>
        <v>0</v>
      </c>
      <c r="RU27" s="27">
        <f>IF(AND(OR(ISBLANK(RU$9),RU$9=0)=FALSE,SUM($QP27:$RF27)&gt;0,RU$9='2. Protocols'!$G26),1,0)*'4. Formulations'!$P26</f>
        <v>0</v>
      </c>
      <c r="RV27" s="27">
        <f>IF(AND(OR(ISBLANK(RV$9),RV$9=0)=FALSE,SUM($QP27:$RF27)&gt;0,RV$9='2. Protocols'!$G26),1,0)*'4. Formulations'!$P26</f>
        <v>0</v>
      </c>
      <c r="RW27" s="27">
        <f>IF(AND(OR(ISBLANK(RW$9),RW$9=0)=FALSE,SUM($QP27:$RF27)&gt;0,RW$9='2. Protocols'!$G26),1,0)*'4. Formulations'!$P26</f>
        <v>0</v>
      </c>
      <c r="RX27" s="27">
        <f>IF(AND(OR(ISBLANK(RX$9),RX$9=0)=FALSE,SUM($QP27:$RF27)&gt;0,RX$9='2. Protocols'!$G26),1,0)*'4. Formulations'!$P26</f>
        <v>0</v>
      </c>
      <c r="RY27" s="27">
        <f>IF(AND(OR(ISBLANK(RY$9),RY$9=0)=FALSE,SUM($QP27:$RF27)&gt;0,RY$9='2. Protocols'!$G26),1,0)*'4. Formulations'!$P26</f>
        <v>0</v>
      </c>
      <c r="RZ27" s="27">
        <f>IF(AND(OR(ISBLANK(RZ$9),RZ$9=0)=FALSE,SUM($QP27:$RF27)&gt;0,RZ$9='2. Protocols'!$G26),1,0)*'4. Formulations'!$P26</f>
        <v>0</v>
      </c>
      <c r="SA27" s="27">
        <f>IF(AND(OR(ISBLANK(SA$9),SA$9=0)=FALSE,SUM($QP27:$RF27)&gt;0,SA$9='2. Protocols'!$G26),1,0)*'4. Formulations'!$P26</f>
        <v>0</v>
      </c>
      <c r="SB27" s="27">
        <f>IF(AND(OR(ISBLANK(SB$9),SB$9=0)=FALSE,SUM($QP27:$RF27)&gt;0,SB$9='2. Protocols'!$G26),1,0)*'4. Formulations'!$P26</f>
        <v>0</v>
      </c>
      <c r="SC27" s="27">
        <f>IF(AND(OR(ISBLANK(SC$9),SC$9=0)=FALSE,SUM($QP27:$RF27)&gt;0,SC$9='2. Protocols'!$G26),1,0)*'4. Formulations'!$P26</f>
        <v>0</v>
      </c>
      <c r="SD27" s="27">
        <f>IF(AND(OR(ISBLANK(SD$9),SD$9=0)=FALSE,SUM($QP27:$RF27)&gt;0,SD$9='2. Protocols'!$G26),1,0)*'4. Formulations'!$P26</f>
        <v>0</v>
      </c>
      <c r="SE27" s="27">
        <f>IF(AND(OR(ISBLANK(SE$9),SE$9=0)=FALSE,SUM($QP27:$RF27)&gt;0,SE$9='2. Protocols'!$G26),1,0)*'4. Formulations'!$P26</f>
        <v>0</v>
      </c>
      <c r="SF27" s="27">
        <f>IF(AND(OR(ISBLANK(SF$9),SF$9=0)=FALSE,SUM($QP27:$RF27)&gt;0,SF$9='2. Protocols'!$G26),1,0)*'4. Formulations'!$P26</f>
        <v>0</v>
      </c>
      <c r="SG27" s="27">
        <f>IF(AND(OR(ISBLANK(SG$9),SG$9=0)=FALSE,SUM($QP27:$RF27)&gt;0,SG$9='2. Protocols'!$G26),1,0)*'4. Formulations'!$P26</f>
        <v>0</v>
      </c>
      <c r="SH27" s="27">
        <f>IF(AND(OR(ISBLANK(SH$9),SH$9=0)=FALSE,SUM($QP27:$RF27)&gt;0,SH$9='2. Protocols'!$G26),1,0)*'4. Formulations'!$P26</f>
        <v>0</v>
      </c>
      <c r="SI27" s="27">
        <f>IF(AND(OR(ISBLANK(SI$9),SI$9=0)=FALSE,SUM($QP27:$RF27)&gt;0,SI$9='2. Protocols'!$G26),1,0)*'4. Formulations'!$P26</f>
        <v>0</v>
      </c>
      <c r="SJ27" s="27">
        <f>IF(AND(OR(ISBLANK(SJ$9),SJ$9=0)=FALSE,SUM($QP27:$RF27)&gt;0,SJ$9='2. Protocols'!$G26),1,0)*'4. Formulations'!$P26</f>
        <v>0</v>
      </c>
      <c r="SK27" s="27">
        <f>IF(AND(OR(ISBLANK(SK$9),SK$9=0)=FALSE,SUM($QP27:$RF27)&gt;0,SK$9='2. Protocols'!$G26),1,0)*'4. Formulations'!$P26</f>
        <v>0</v>
      </c>
      <c r="SL27" s="27">
        <f>IF(AND(OR(ISBLANK(SL$9),SL$9=0)=FALSE,SUM($QP27:$RF27)&gt;0,SL$9='2. Protocols'!$G26),1,0)*'4. Formulations'!$P26</f>
        <v>0</v>
      </c>
      <c r="SM27" s="27">
        <f>IF(AND(OR(ISBLANK(SM$9),SM$9=0)=FALSE,SUM($QP27:$RF27)&gt;0,SM$9='2. Protocols'!$G26),1,0)*'4. Formulations'!$P26</f>
        <v>0</v>
      </c>
      <c r="SN27" s="27">
        <f>IF(AND(OR(ISBLANK(SN$9),SN$9=0)=FALSE,SUM($QP27:$RF27)&gt;0,SN$9='2. Protocols'!$G26),1,0)*'4. Formulations'!$P26</f>
        <v>0</v>
      </c>
      <c r="SO27" s="27">
        <f>IF(AND(OR(ISBLANK(SO$9),SO$9=0)=FALSE,SUM($QP27:$RF27)&gt;0,SO$9='2. Protocols'!$G26),1,0)*'4. Formulations'!$P26</f>
        <v>0</v>
      </c>
      <c r="SP27" s="27">
        <f>IF(AND(OR(ISBLANK(SP$9),SP$9=0)=FALSE,SUM($QP27:$RF27)&gt;0,SP$9='2. Protocols'!$G26),1,0)*'4. Formulations'!$P26</f>
        <v>0</v>
      </c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J27" s="27">
        <f>IF(AND(OR(ISBLANK(TJ$9),TJ$9=0)=FALSE,TJ$9=$DM27),1,0)*'4. Formulations'!$Q26</f>
        <v>0</v>
      </c>
      <c r="TK27" s="27">
        <f>IF(AND(OR(ISBLANK(TK$9),TK$9=0)=FALSE,TK$9=$DM27),1,0)*'4. Formulations'!$Q26</f>
        <v>0</v>
      </c>
      <c r="TL27" s="27">
        <f>IF(AND(OR(ISBLANK(TL$9),TL$9=0)=FALSE,TL$9=$DM27),1,0)*'4. Formulations'!$Q26</f>
        <v>0</v>
      </c>
      <c r="TM27" s="27">
        <f>IF(AND(OR(ISBLANK(TM$9),TM$9=0)=FALSE,TM$9=$DM27),1,0)*'4. Formulations'!$Q26</f>
        <v>0</v>
      </c>
      <c r="TN27" s="27">
        <f>IF(AND(OR(ISBLANK(TN$9),TN$9=0)=FALSE,TN$9=$DM27),1,0)*'4. Formulations'!$Q26</f>
        <v>0</v>
      </c>
      <c r="TO27" s="27">
        <f>IF(AND(OR(ISBLANK(TO$9),TO$9=0)=FALSE,TO$9=$DM27),1,0)*'4. Formulations'!$Q26</f>
        <v>0</v>
      </c>
      <c r="TP27" s="27">
        <f>IF(AND(OR(ISBLANK(TP$9),TP$9=0)=FALSE,TP$9=$DM27),1,0)*'4. Formulations'!$Q26</f>
        <v>0</v>
      </c>
      <c r="TQ27" s="27">
        <f>IF(AND(OR(ISBLANK(TQ$9),TQ$9=0)=FALSE,TQ$9=$DM27),1,0)*'4. Formulations'!$Q26</f>
        <v>0</v>
      </c>
      <c r="TR27" s="27">
        <f>IF(AND(OR(ISBLANK(TR$9),TR$9=0)=FALSE,TR$9=$DM27),1,0)*'4. Formulations'!$Q26</f>
        <v>0</v>
      </c>
      <c r="TS27" s="27">
        <f>IF(AND(OR(ISBLANK(TS$9),TS$9=0)=FALSE,TS$9=$DM27),1,0)*'4. Formulations'!$Q26</f>
        <v>0</v>
      </c>
      <c r="TT27" s="27">
        <f>IF(AND(OR(ISBLANK(TT$9),TT$9=0)=FALSE,TT$9=$DM27),1,0)*'4. Formulations'!$Q26</f>
        <v>0</v>
      </c>
      <c r="TU27" s="27">
        <f>IF(AND(OR(ISBLANK(TU$9),TU$9=0)=FALSE,TU$9=$DM27),1,0)*'4. Formulations'!$Q26</f>
        <v>0</v>
      </c>
      <c r="TV27" s="27">
        <f>IF(AND(OR(ISBLANK(TV$9),TV$9=0)=FALSE,TV$9=$DM27),1,0)*'4. Formulations'!$Q26</f>
        <v>0</v>
      </c>
      <c r="TW27" s="27">
        <f>IF(AND(OR(ISBLANK(TW$9),TW$9=0)=FALSE,TW$9=$DM27),1,0)*'4. Formulations'!$Q26</f>
        <v>0</v>
      </c>
      <c r="TX27" s="27">
        <f>IF(AND(OR(ISBLANK(TX$9),TX$9=0)=FALSE,TX$9=$DM27),1,0)*'4. Formulations'!$Q26</f>
        <v>0</v>
      </c>
      <c r="TY27" s="27">
        <f>IF(AND(OR(ISBLANK(TY$9),TY$9=0)=FALSE,TY$9=$DM27),1,0)*'4. Formulations'!$Q26</f>
        <v>0</v>
      </c>
      <c r="TZ27" s="27">
        <f>IF(AND(OR(ISBLANK(TZ$9),TZ$9=0)=FALSE,TZ$9=$DM27),1,0)*'4. Formulations'!$Q26</f>
        <v>0</v>
      </c>
      <c r="UA27" s="27"/>
      <c r="UB27" s="27"/>
      <c r="UC27" s="27"/>
    </row>
    <row r="28" spans="2:549" ht="15" hidden="1" outlineLevel="1" x14ac:dyDescent="0.25">
      <c r="B28" s="2"/>
      <c r="C28" s="75" t="str">
        <f>IF('2. Protocols'!C27&amp;"+"&amp;'2. Protocols'!E27&amp;"+"&amp;'2. Protocols'!G27="++","",'2. Protocols'!C27&amp;"+"&amp;'2. Protocols'!E27&amp;"+"&amp;'2. Protocols'!G27)</f>
        <v/>
      </c>
      <c r="D28" s="7"/>
      <c r="E28" s="8"/>
      <c r="G28" s="72" t="e">
        <f>'2. Protocols'!J27*'1. General Inputs'!$J$13</f>
        <v>#VALUE!</v>
      </c>
      <c r="H28" s="72" t="e">
        <f>MAX(G28*(1+'1. General Inputs'!$AW$23+HLOOKUP(H$7,'1. General Inputs'!$AW$17:$AY$19,ROWS('1. General Inputs'!$AU$17:$AU$19),0))+(CHOOSE(H$7,'1. General Inputs'!$J$15,'1. General Inputs'!$L$15,'1. General Inputs'!$N$15)/12)*CHOOSE(H$7,'2. Protocols'!$K27,'2. Protocols'!$L27,'2. Protocols'!$M27)+'3. ARV Substitutions'!L53,0)</f>
        <v>#VALUE!</v>
      </c>
      <c r="I28" s="72" t="e">
        <f>MAX(H28*(1+'1. General Inputs'!$AW$23+HLOOKUP(I$7,'1. General Inputs'!$AW$17:$AY$19,ROWS('1. General Inputs'!$AU$17:$AU$19),0))+(CHOOSE(I$7,'1. General Inputs'!$J$15,'1. General Inputs'!$L$15,'1. General Inputs'!$N$15)/12)*CHOOSE(I$7,'2. Protocols'!$K27,'2. Protocols'!$L27,'2. Protocols'!$M27)+'3. ARV Substitutions'!M53,0)</f>
        <v>#VALUE!</v>
      </c>
      <c r="J28" s="72" t="e">
        <f>MAX(I28*(1+'1. General Inputs'!$AW$23+HLOOKUP(J$7,'1. General Inputs'!$AW$17:$AY$19,ROWS('1. General Inputs'!$AU$17:$AU$19),0))+(CHOOSE(J$7,'1. General Inputs'!$J$15,'1. General Inputs'!$L$15,'1. General Inputs'!$N$15)/12)*CHOOSE(J$7,'2. Protocols'!$K27,'2. Protocols'!$L27,'2. Protocols'!$M27)+'3. ARV Substitutions'!N53,0)</f>
        <v>#VALUE!</v>
      </c>
      <c r="K28" s="72" t="e">
        <f>MAX(J28*(1+'1. General Inputs'!$AW$23+HLOOKUP(K$7,'1. General Inputs'!$AW$17:$AY$19,ROWS('1. General Inputs'!$AU$17:$AU$19),0))+(CHOOSE(K$7,'1. General Inputs'!$J$15,'1. General Inputs'!$L$15,'1. General Inputs'!$N$15)/12)*CHOOSE(K$7,'2. Protocols'!$K27,'2. Protocols'!$L27,'2. Protocols'!$M27)+'3. ARV Substitutions'!O53,0)</f>
        <v>#VALUE!</v>
      </c>
      <c r="L28" s="72" t="e">
        <f>MAX(K28*(1+'1. General Inputs'!$AW$23+HLOOKUP(L$7,'1. General Inputs'!$AW$17:$AY$19,ROWS('1. General Inputs'!$AU$17:$AU$19),0))+(CHOOSE(L$7,'1. General Inputs'!$J$15,'1. General Inputs'!$L$15,'1. General Inputs'!$N$15)/12)*CHOOSE(L$7,'2. Protocols'!$K27,'2. Protocols'!$L27,'2. Protocols'!$M27)+'3. ARV Substitutions'!P53,0)</f>
        <v>#VALUE!</v>
      </c>
      <c r="M28" s="72" t="e">
        <f>MAX(L28*(1+'1. General Inputs'!$AW$23+HLOOKUP(M$7,'1. General Inputs'!$AW$17:$AY$19,ROWS('1. General Inputs'!$AU$17:$AU$19),0))+(CHOOSE(M$7,'1. General Inputs'!$J$15,'1. General Inputs'!$L$15,'1. General Inputs'!$N$15)/12)*CHOOSE(M$7,'2. Protocols'!$K27,'2. Protocols'!$L27,'2. Protocols'!$M27)+'3. ARV Substitutions'!Q53,0)</f>
        <v>#VALUE!</v>
      </c>
      <c r="N28" s="72" t="e">
        <f>MAX(M28*(1+'1. General Inputs'!$AW$23+HLOOKUP(N$7,'1. General Inputs'!$AW$17:$AY$19,ROWS('1. General Inputs'!$AU$17:$AU$19),0))+(CHOOSE(N$7,'1. General Inputs'!$J$15,'1. General Inputs'!$L$15,'1. General Inputs'!$N$15)/12)*CHOOSE(N$7,'2. Protocols'!$K27,'2. Protocols'!$L27,'2. Protocols'!$M27)+'3. ARV Substitutions'!R53,0)</f>
        <v>#VALUE!</v>
      </c>
      <c r="O28" s="72" t="e">
        <f>MAX(N28*(1+'1. General Inputs'!$AW$23+HLOOKUP(O$7,'1. General Inputs'!$AW$17:$AY$19,ROWS('1. General Inputs'!$AU$17:$AU$19),0))+(CHOOSE(O$7,'1. General Inputs'!$J$15,'1. General Inputs'!$L$15,'1. General Inputs'!$N$15)/12)*CHOOSE(O$7,'2. Protocols'!$K27,'2. Protocols'!$L27,'2. Protocols'!$M27)+'3. ARV Substitutions'!S53,0)</f>
        <v>#VALUE!</v>
      </c>
      <c r="P28" s="72" t="e">
        <f>MAX(O28*(1+'1. General Inputs'!$AW$23+HLOOKUP(P$7,'1. General Inputs'!$AW$17:$AY$19,ROWS('1. General Inputs'!$AU$17:$AU$19),0))+(CHOOSE(P$7,'1. General Inputs'!$J$15,'1. General Inputs'!$L$15,'1. General Inputs'!$N$15)/12)*CHOOSE(P$7,'2. Protocols'!$K27,'2. Protocols'!$L27,'2. Protocols'!$M27)+'3. ARV Substitutions'!T53,0)</f>
        <v>#VALUE!</v>
      </c>
      <c r="Q28" s="72" t="e">
        <f>MAX(P28*(1+'1. General Inputs'!$AW$23+HLOOKUP(Q$7,'1. General Inputs'!$AW$17:$AY$19,ROWS('1. General Inputs'!$AU$17:$AU$19),0))+(CHOOSE(Q$7,'1. General Inputs'!$J$15,'1. General Inputs'!$L$15,'1. General Inputs'!$N$15)/12)*CHOOSE(Q$7,'2. Protocols'!$K27,'2. Protocols'!$L27,'2. Protocols'!$M27)+'3. ARV Substitutions'!U53,0)</f>
        <v>#VALUE!</v>
      </c>
      <c r="R28" s="72" t="e">
        <f>MAX(Q28*(1+'1. General Inputs'!$AW$23+HLOOKUP(R$7,'1. General Inputs'!$AW$17:$AY$19,ROWS('1. General Inputs'!$AU$17:$AU$19),0))+(CHOOSE(R$7,'1. General Inputs'!$J$15,'1. General Inputs'!$L$15,'1. General Inputs'!$N$15)/12)*CHOOSE(R$7,'2. Protocols'!$K27,'2. Protocols'!$L27,'2. Protocols'!$M27)+'3. ARV Substitutions'!V53,0)</f>
        <v>#VALUE!</v>
      </c>
      <c r="S28" s="72" t="e">
        <f>MAX(R28*(1+'1. General Inputs'!$AW$23+HLOOKUP(S$7,'1. General Inputs'!$AW$17:$AY$19,ROWS('1. General Inputs'!$AU$17:$AU$19),0))+(CHOOSE(S$7,'1. General Inputs'!$J$15,'1. General Inputs'!$L$15,'1. General Inputs'!$N$15)/12)*CHOOSE(S$7,'2. Protocols'!$K27,'2. Protocols'!$L27,'2. Protocols'!$M27)+'3. ARV Substitutions'!W53,0)</f>
        <v>#VALUE!</v>
      </c>
      <c r="T28" s="72" t="e">
        <f>MAX(S28*(1+'1. General Inputs'!$AW$23+HLOOKUP(T$7,'1. General Inputs'!$AW$17:$AY$19,ROWS('1. General Inputs'!$AU$17:$AU$19),0))+(CHOOSE(T$7,'1. General Inputs'!$J$15,'1. General Inputs'!$L$15,'1. General Inputs'!$N$15)/12)*CHOOSE(T$7,'2. Protocols'!$K27,'2. Protocols'!$L27,'2. Protocols'!$M27)+'3. ARV Substitutions'!X53,0)</f>
        <v>#VALUE!</v>
      </c>
      <c r="U28" s="72" t="e">
        <f>MAX(T28*(1+'1. General Inputs'!$AW$23+HLOOKUP(U$7,'1. General Inputs'!$AW$17:$AY$19,ROWS('1. General Inputs'!$AU$17:$AU$19),0))+(CHOOSE(U$7,'1. General Inputs'!$J$15,'1. General Inputs'!$L$15,'1. General Inputs'!$N$15)/12)*CHOOSE(U$7,'2. Protocols'!$K27,'2. Protocols'!$L27,'2. Protocols'!$M27)+'3. ARV Substitutions'!Y53,0)</f>
        <v>#VALUE!</v>
      </c>
      <c r="V28" s="72" t="e">
        <f>MAX(U28*(1+'1. General Inputs'!$AW$23+HLOOKUP(V$7,'1. General Inputs'!$AW$17:$AY$19,ROWS('1. General Inputs'!$AU$17:$AU$19),0))+(CHOOSE(V$7,'1. General Inputs'!$J$15,'1. General Inputs'!$L$15,'1. General Inputs'!$N$15)/12)*CHOOSE(V$7,'2. Protocols'!$K27,'2. Protocols'!$L27,'2. Protocols'!$M27)+'3. ARV Substitutions'!Z53,0)</f>
        <v>#VALUE!</v>
      </c>
      <c r="W28" s="72" t="e">
        <f>MAX(V28*(1+'1. General Inputs'!$AW$23+HLOOKUP(W$7,'1. General Inputs'!$AW$17:$AY$19,ROWS('1. General Inputs'!$AU$17:$AU$19),0))+(CHOOSE(W$7,'1. General Inputs'!$J$15,'1. General Inputs'!$L$15,'1. General Inputs'!$N$15)/12)*CHOOSE(W$7,'2. Protocols'!$K27,'2. Protocols'!$L27,'2. Protocols'!$M27)+'3. ARV Substitutions'!AA53,0)</f>
        <v>#VALUE!</v>
      </c>
      <c r="X28" s="72" t="e">
        <f>MAX(W28*(1+'1. General Inputs'!$AW$23+HLOOKUP(X$7,'1. General Inputs'!$AW$17:$AY$19,ROWS('1. General Inputs'!$AU$17:$AU$19),0))+(CHOOSE(X$7,'1. General Inputs'!$J$15,'1. General Inputs'!$L$15,'1. General Inputs'!$N$15)/12)*CHOOSE(X$7,'2. Protocols'!$K27,'2. Protocols'!$L27,'2. Protocols'!$M27)+'3. ARV Substitutions'!AB53,0)</f>
        <v>#VALUE!</v>
      </c>
      <c r="Y28" s="72" t="e">
        <f>MAX(X28*(1+'1. General Inputs'!$AW$23+HLOOKUP(Y$7,'1. General Inputs'!$AW$17:$AY$19,ROWS('1. General Inputs'!$AU$17:$AU$19),0))+(CHOOSE(Y$7,'1. General Inputs'!$J$15,'1. General Inputs'!$L$15,'1. General Inputs'!$N$15)/12)*CHOOSE(Y$7,'2. Protocols'!$K27,'2. Protocols'!$L27,'2. Protocols'!$M27)+'3. ARV Substitutions'!AC53,0)</f>
        <v>#VALUE!</v>
      </c>
      <c r="Z28" s="72" t="e">
        <f>MAX(Y28*(1+'1. General Inputs'!$AW$23+HLOOKUP(Z$7,'1. General Inputs'!$AW$17:$AY$19,ROWS('1. General Inputs'!$AU$17:$AU$19),0))+(CHOOSE(Z$7,'1. General Inputs'!$J$15,'1. General Inputs'!$L$15,'1. General Inputs'!$N$15)/12)*CHOOSE(Z$7,'2. Protocols'!$K27,'2. Protocols'!$L27,'2. Protocols'!$M27)+'3. ARV Substitutions'!AD53,0)</f>
        <v>#VALUE!</v>
      </c>
      <c r="AA28" s="72" t="e">
        <f>MAX(Z28*(1+'1. General Inputs'!$AW$23+HLOOKUP(AA$7,'1. General Inputs'!$AW$17:$AY$19,ROWS('1. General Inputs'!$AU$17:$AU$19),0))+(CHOOSE(AA$7,'1. General Inputs'!$J$15,'1. General Inputs'!$L$15,'1. General Inputs'!$N$15)/12)*CHOOSE(AA$7,'2. Protocols'!$K27,'2. Protocols'!$L27,'2. Protocols'!$M27)+'3. ARV Substitutions'!AE53,0)</f>
        <v>#VALUE!</v>
      </c>
      <c r="AB28" s="72" t="e">
        <f>MAX(AA28*(1+'1. General Inputs'!$AW$23+HLOOKUP(AB$7,'1. General Inputs'!$AW$17:$AY$19,ROWS('1. General Inputs'!$AU$17:$AU$19),0))+(CHOOSE(AB$7,'1. General Inputs'!$J$15,'1. General Inputs'!$L$15,'1. General Inputs'!$N$15)/12)*CHOOSE(AB$7,'2. Protocols'!$K27,'2. Protocols'!$L27,'2. Protocols'!$M27)+'3. ARV Substitutions'!AF53,0)</f>
        <v>#VALUE!</v>
      </c>
      <c r="AC28" s="72" t="e">
        <f>MAX(AB28*(1+'1. General Inputs'!$AW$23+HLOOKUP(AC$7,'1. General Inputs'!$AW$17:$AY$19,ROWS('1. General Inputs'!$AU$17:$AU$19),0))+(CHOOSE(AC$7,'1. General Inputs'!$J$15,'1. General Inputs'!$L$15,'1. General Inputs'!$N$15)/12)*CHOOSE(AC$7,'2. Protocols'!$K27,'2. Protocols'!$L27,'2. Protocols'!$M27)+'3. ARV Substitutions'!AG53,0)</f>
        <v>#VALUE!</v>
      </c>
      <c r="AD28" s="72" t="e">
        <f>MAX(AC28*(1+'1. General Inputs'!$AW$23+HLOOKUP(AD$7,'1. General Inputs'!$AW$17:$AY$19,ROWS('1. General Inputs'!$AU$17:$AU$19),0))+(CHOOSE(AD$7,'1. General Inputs'!$J$15,'1. General Inputs'!$L$15,'1. General Inputs'!$N$15)/12)*CHOOSE(AD$7,'2. Protocols'!$K27,'2. Protocols'!$L27,'2. Protocols'!$M27)+'3. ARV Substitutions'!AH53,0)</f>
        <v>#VALUE!</v>
      </c>
      <c r="AE28" s="72" t="e">
        <f>MAX(AD28*(1+'1. General Inputs'!$AW$23+HLOOKUP(AE$7,'1. General Inputs'!$AW$17:$AY$19,ROWS('1. General Inputs'!$AU$17:$AU$19),0))+(CHOOSE(AE$7,'1. General Inputs'!$J$15,'1. General Inputs'!$L$15,'1. General Inputs'!$N$15)/12)*CHOOSE(AE$7,'2. Protocols'!$K27,'2. Protocols'!$L27,'2. Protocols'!$M27)+'3. ARV Substitutions'!AI53,0)</f>
        <v>#VALUE!</v>
      </c>
      <c r="AF28" s="72" t="e">
        <f>MAX(AE28*(1+'1. General Inputs'!$AW$23+HLOOKUP(AF$7,'1. General Inputs'!$AW$17:$AY$19,ROWS('1. General Inputs'!$AU$17:$AU$19),0))+(CHOOSE(AF$7,'1. General Inputs'!$J$15,'1. General Inputs'!$L$15,'1. General Inputs'!$N$15)/12)*CHOOSE(AF$7,'2. Protocols'!$K27,'2. Protocols'!$L27,'2. Protocols'!$M27)+'3. ARV Substitutions'!AJ53,0)</f>
        <v>#VALUE!</v>
      </c>
      <c r="AG28" s="72" t="e">
        <f>MAX(AF28*(1+'1. General Inputs'!$AW$23+HLOOKUP(AG$7,'1. General Inputs'!$AW$17:$AY$19,ROWS('1. General Inputs'!$AU$17:$AU$19),0))+(CHOOSE(AG$7,'1. General Inputs'!$J$15,'1. General Inputs'!$L$15,'1. General Inputs'!$N$15)/12)*CHOOSE(AG$7,'2. Protocols'!$K27,'2. Protocols'!$L27,'2. Protocols'!$M27)+'3. ARV Substitutions'!AK53,0)</f>
        <v>#VALUE!</v>
      </c>
      <c r="AH28" s="72" t="e">
        <f>MAX(AG28*(1+'1. General Inputs'!$AW$23+HLOOKUP(AH$7,'1. General Inputs'!$AW$17:$AY$19,ROWS('1. General Inputs'!$AU$17:$AU$19),0))+(CHOOSE(AH$7,'1. General Inputs'!$J$15,'1. General Inputs'!$L$15,'1. General Inputs'!$N$15)/12)*CHOOSE(AH$7,'2. Protocols'!$K27,'2. Protocols'!$L27,'2. Protocols'!$M27)+'3. ARV Substitutions'!AL53,0)</f>
        <v>#VALUE!</v>
      </c>
      <c r="AI28" s="72" t="e">
        <f>MAX(AH28*(1+'1. General Inputs'!$AW$23+HLOOKUP(AI$7,'1. General Inputs'!$AW$17:$AY$19,ROWS('1. General Inputs'!$AU$17:$AU$19),0))+(CHOOSE(AI$7,'1. General Inputs'!$J$15,'1. General Inputs'!$L$15,'1. General Inputs'!$N$15)/12)*CHOOSE(AI$7,'2. Protocols'!$K27,'2. Protocols'!$L27,'2. Protocols'!$M27)+'3. ARV Substitutions'!AM53,0)</f>
        <v>#VALUE!</v>
      </c>
      <c r="AJ28" s="72" t="e">
        <f>MAX(AI28*(1+'1. General Inputs'!$AW$23+HLOOKUP(AJ$7,'1. General Inputs'!$AW$17:$AY$19,ROWS('1. General Inputs'!$AU$17:$AU$19),0))+(CHOOSE(AJ$7,'1. General Inputs'!$J$15,'1. General Inputs'!$L$15,'1. General Inputs'!$N$15)/12)*CHOOSE(AJ$7,'2. Protocols'!$K27,'2. Protocols'!$L27,'2. Protocols'!$M27)+'3. ARV Substitutions'!AN53,0)</f>
        <v>#VALUE!</v>
      </c>
      <c r="AK28" s="72" t="e">
        <f>MAX(AJ28*(1+'1. General Inputs'!$AW$23+HLOOKUP(AK$7,'1. General Inputs'!$AW$17:$AY$19,ROWS('1. General Inputs'!$AU$17:$AU$19),0))+(CHOOSE(AK$7,'1. General Inputs'!$J$15,'1. General Inputs'!$L$15,'1. General Inputs'!$N$15)/12)*CHOOSE(AK$7,'2. Protocols'!$K27,'2. Protocols'!$L27,'2. Protocols'!$M27)+'3. ARV Substitutions'!AO53,0)</f>
        <v>#VALUE!</v>
      </c>
      <c r="AL28" s="72" t="e">
        <f>MAX(AK28*(1+'1. General Inputs'!$AW$23+HLOOKUP(AL$7,'1. General Inputs'!$AW$17:$AY$19,ROWS('1. General Inputs'!$AU$17:$AU$19),0))+(CHOOSE(AL$7,'1. General Inputs'!$J$15,'1. General Inputs'!$L$15,'1. General Inputs'!$N$15)/12)*CHOOSE(AL$7,'2. Protocols'!$K27,'2. Protocols'!$L27,'2. Protocols'!$M27)+'3. ARV Substitutions'!AP53,0)</f>
        <v>#VALUE!</v>
      </c>
      <c r="AM28" s="72" t="e">
        <f>MAX(AL28*(1+'1. General Inputs'!$AW$23+HLOOKUP(AM$7,'1. General Inputs'!$AW$17:$AY$19,ROWS('1. General Inputs'!$AU$17:$AU$19),0))+(CHOOSE(AM$7,'1. General Inputs'!$J$15,'1. General Inputs'!$L$15,'1. General Inputs'!$N$15)/12)*CHOOSE(AM$7,'2. Protocols'!$K27,'2. Protocols'!$L27,'2. Protocols'!$M27)+'3. ARV Substitutions'!AQ53,0)</f>
        <v>#VALUE!</v>
      </c>
      <c r="AN28" s="72" t="e">
        <f>MAX(AM28*(1+'1. General Inputs'!$AW$23+HLOOKUP(AN$7,'1. General Inputs'!$AW$17:$AY$19,ROWS('1. General Inputs'!$AU$17:$AU$19),0))+(CHOOSE(AN$7,'1. General Inputs'!$J$15,'1. General Inputs'!$L$15,'1. General Inputs'!$N$15)/12)*CHOOSE(AN$7,'2. Protocols'!$K27,'2. Protocols'!$L27,'2. Protocols'!$M27)+'3. ARV Substitutions'!AR53,0)</f>
        <v>#VALUE!</v>
      </c>
      <c r="AO28" s="72" t="e">
        <f>MAX(AN28*(1+'1. General Inputs'!$AW$23+HLOOKUP(AO$7,'1. General Inputs'!$AW$17:$AY$19,ROWS('1. General Inputs'!$AU$17:$AU$19),0))+(CHOOSE(AO$7,'1. General Inputs'!$J$15,'1. General Inputs'!$L$15,'1. General Inputs'!$N$15)/12)*CHOOSE(AO$7,'2. Protocols'!$K27,'2. Protocols'!$L27,'2. Protocols'!$M27)+'3. ARV Substitutions'!AS53,0)</f>
        <v>#VALUE!</v>
      </c>
      <c r="AP28" s="72" t="e">
        <f>MAX(AO28*(1+'1. General Inputs'!$AW$23+HLOOKUP(AP$7,'1. General Inputs'!$AW$17:$AY$19,ROWS('1. General Inputs'!$AU$17:$AU$19),0))+(CHOOSE(AP$7,'1. General Inputs'!$J$15,'1. General Inputs'!$L$15,'1. General Inputs'!$N$15)/12)*CHOOSE(AP$7,'2. Protocols'!$K27,'2. Protocols'!$L27,'2. Protocols'!$M27)+'3. ARV Substitutions'!AT53,0)</f>
        <v>#VALUE!</v>
      </c>
      <c r="AQ28" s="72" t="e">
        <f>MAX(AP28*(1+'1. General Inputs'!$AW$23+HLOOKUP(AQ$7,'1. General Inputs'!$AW$17:$AY$19,ROWS('1. General Inputs'!$AU$17:$AU$19),0))+(CHOOSE(AQ$7,'1. General Inputs'!$J$15,'1. General Inputs'!$L$15,'1. General Inputs'!$N$15)/12)*CHOOSE(AQ$7,'2. Protocols'!$K27,'2. Protocols'!$L27,'2. Protocols'!$M27)+'3. ARV Substitutions'!AU53,0)</f>
        <v>#VALUE!</v>
      </c>
      <c r="CA28" s="51" t="e">
        <f t="shared" si="30"/>
        <v>#VALUE!</v>
      </c>
      <c r="CB28" s="51" t="e">
        <f t="shared" si="31"/>
        <v>#VALUE!</v>
      </c>
      <c r="CC28" s="51" t="e">
        <f t="shared" si="32"/>
        <v>#VALUE!</v>
      </c>
      <c r="CD28" s="51" t="e">
        <f t="shared" si="33"/>
        <v>#VALUE!</v>
      </c>
      <c r="CE28" s="51" t="e">
        <f t="shared" si="34"/>
        <v>#VALUE!</v>
      </c>
      <c r="CF28" s="51" t="e">
        <f t="shared" si="35"/>
        <v>#VALUE!</v>
      </c>
      <c r="CG28" s="51" t="e">
        <f t="shared" si="36"/>
        <v>#VALUE!</v>
      </c>
      <c r="CH28" s="51" t="e">
        <f t="shared" si="37"/>
        <v>#VALUE!</v>
      </c>
      <c r="CI28" s="51" t="e">
        <f t="shared" si="38"/>
        <v>#VALUE!</v>
      </c>
      <c r="CJ28" s="51" t="e">
        <f t="shared" si="39"/>
        <v>#VALUE!</v>
      </c>
      <c r="CK28" s="51" t="e">
        <f t="shared" si="40"/>
        <v>#VALUE!</v>
      </c>
      <c r="CL28" s="51" t="e">
        <f t="shared" si="41"/>
        <v>#VALUE!</v>
      </c>
      <c r="CM28" s="51" t="e">
        <f t="shared" si="42"/>
        <v>#VALUE!</v>
      </c>
      <c r="CN28" s="51" t="e">
        <f t="shared" si="43"/>
        <v>#VALUE!</v>
      </c>
      <c r="CO28" s="51" t="e">
        <f t="shared" si="44"/>
        <v>#VALUE!</v>
      </c>
      <c r="CP28" s="51" t="e">
        <f t="shared" si="45"/>
        <v>#VALUE!</v>
      </c>
      <c r="CQ28" s="51" t="e">
        <f t="shared" si="46"/>
        <v>#VALUE!</v>
      </c>
      <c r="CR28" s="51" t="e">
        <f t="shared" si="47"/>
        <v>#VALUE!</v>
      </c>
      <c r="CS28" s="51" t="e">
        <f t="shared" si="48"/>
        <v>#VALUE!</v>
      </c>
      <c r="CT28" s="51" t="e">
        <f t="shared" si="49"/>
        <v>#VALUE!</v>
      </c>
      <c r="CU28" s="51" t="e">
        <f t="shared" si="50"/>
        <v>#VALUE!</v>
      </c>
      <c r="CV28" s="51" t="e">
        <f t="shared" si="51"/>
        <v>#VALUE!</v>
      </c>
      <c r="CW28" s="51" t="e">
        <f t="shared" si="52"/>
        <v>#VALUE!</v>
      </c>
      <c r="CX28" s="51" t="e">
        <f t="shared" si="53"/>
        <v>#VALUE!</v>
      </c>
      <c r="CY28" s="51" t="e">
        <f t="shared" si="54"/>
        <v>#VALUE!</v>
      </c>
      <c r="CZ28" s="51" t="e">
        <f t="shared" si="55"/>
        <v>#VALUE!</v>
      </c>
      <c r="DA28" s="51" t="e">
        <f t="shared" si="56"/>
        <v>#VALUE!</v>
      </c>
      <c r="DB28" s="51" t="e">
        <f t="shared" si="57"/>
        <v>#VALUE!</v>
      </c>
      <c r="DC28" s="51" t="e">
        <f t="shared" si="58"/>
        <v>#VALUE!</v>
      </c>
      <c r="DD28" s="51" t="e">
        <f t="shared" si="59"/>
        <v>#VALUE!</v>
      </c>
      <c r="DE28" s="51" t="e">
        <f t="shared" si="60"/>
        <v>#VALUE!</v>
      </c>
      <c r="DF28" s="51" t="e">
        <f t="shared" si="61"/>
        <v>#VALUE!</v>
      </c>
      <c r="DG28" s="51" t="e">
        <f t="shared" si="62"/>
        <v>#VALUE!</v>
      </c>
      <c r="DH28" s="51" t="e">
        <f t="shared" si="63"/>
        <v>#VALUE!</v>
      </c>
      <c r="DI28" s="51" t="e">
        <f t="shared" si="64"/>
        <v>#VALUE!</v>
      </c>
      <c r="DJ28" s="51" t="e">
        <f t="shared" si="65"/>
        <v>#VALUE!</v>
      </c>
      <c r="DL28" s="21" t="str">
        <f>CONCATENATE('2. Protocols'!C27, '2. Protocols'!D27, '2. Protocols'!E27)</f>
        <v>+</v>
      </c>
      <c r="DM28" s="21" t="str">
        <f>CONCATENATE('2. Protocols'!C27, '2. Protocols'!D27, '2. Protocols'!E27, '2. Protocols'!F27, '2. Protocols'!G27,)</f>
        <v>++</v>
      </c>
      <c r="DO28" s="27">
        <f>IF(AND(OR(ISBLANK(DO$9),DO$9=0)=FALSE,OR(DO$9='2. Protocols'!$C27,DO$9='2. Protocols'!$E27,DO$9='2. Protocols'!$G27)),1,0)*'4. Formulations'!$I27</f>
        <v>0</v>
      </c>
      <c r="DP28" s="27">
        <f>IF(AND(OR(ISBLANK(DP$9),DP$9=0)=FALSE,OR(DP$9='2. Protocols'!$C27,DP$9='2. Protocols'!$E27,DP$9='2. Protocols'!$G27)),1,0)*'4. Formulations'!$I27</f>
        <v>0</v>
      </c>
      <c r="DQ28" s="27">
        <f>IF(AND(OR(ISBLANK(DQ$9),DQ$9=0)=FALSE,OR(DQ$9='2. Protocols'!$C27,DQ$9='2. Protocols'!$E27,DQ$9='2. Protocols'!$G27)),1,0)*'4. Formulations'!$I27</f>
        <v>0</v>
      </c>
      <c r="DR28" s="27">
        <f>IF(AND(OR(ISBLANK(DR$9),DR$9=0)=FALSE,OR(DR$9='2. Protocols'!$C27,DR$9='2. Protocols'!$E27,DR$9='2. Protocols'!$G27)),1,0)*'4. Formulations'!$I27</f>
        <v>0</v>
      </c>
      <c r="DS28" s="27">
        <f>IF(AND(OR(ISBLANK(DS$9),DS$9=0)=FALSE,OR(DS$9='2. Protocols'!$C27,DS$9='2. Protocols'!$E27,DS$9='2. Protocols'!$G27)),1,0)*'4. Formulations'!$I27</f>
        <v>0</v>
      </c>
      <c r="DT28" s="27">
        <f>IF(AND(OR(ISBLANK(DT$9),DT$9=0)=FALSE,OR(DT$9='2. Protocols'!$C27,DT$9='2. Protocols'!$E27,DT$9='2. Protocols'!$G27)),1,0)*'4. Formulations'!$I27</f>
        <v>0</v>
      </c>
      <c r="DU28" s="27">
        <f>IF(AND(OR(ISBLANK(DU$9),DU$9=0)=FALSE,OR(DU$9='2. Protocols'!$C27,DU$9='2. Protocols'!$E27,DU$9='2. Protocols'!$G27)),1,0)*'4. Formulations'!$I27</f>
        <v>0</v>
      </c>
      <c r="DV28" s="27">
        <f>IF(AND(OR(ISBLANK(DV$9),DV$9=0)=FALSE,OR(DV$9='2. Protocols'!$C27,DV$9='2. Protocols'!$E27,DV$9='2. Protocols'!$G27)),1,0)*'4. Formulations'!$I27</f>
        <v>0</v>
      </c>
      <c r="DW28" s="27">
        <f>IF(AND(OR(ISBLANK(DW$9),DW$9=0)=FALSE,OR(DW$9='2. Protocols'!$C27,DW$9='2. Protocols'!$E27,DW$9='2. Protocols'!$G27)),1,0)*'4. Formulations'!$I27</f>
        <v>0</v>
      </c>
      <c r="DX28" s="27">
        <f>IF(AND(OR(ISBLANK(DX$9),DX$9=0)=FALSE,OR(DX$9='2. Protocols'!$C27,DX$9='2. Protocols'!$E27,DX$9='2. Protocols'!$G27)),1,0)*'4. Formulations'!$I27</f>
        <v>0</v>
      </c>
      <c r="DY28" s="27">
        <f>IF(AND(OR(ISBLANK(DY$9),DY$9=0)=FALSE,OR(DY$9='2. Protocols'!$C27,DY$9='2. Protocols'!$E27,DY$9='2. Protocols'!$G27)),1,0)*'4. Formulations'!$I27</f>
        <v>0</v>
      </c>
      <c r="DZ28" s="27">
        <f>IF(AND(OR(ISBLANK(DZ$9),DZ$9=0)=FALSE,OR(DZ$9='2. Protocols'!$C27,DZ$9='2. Protocols'!$E27,DZ$9='2. Protocols'!$G27)),1,0)*'4. Formulations'!$I27</f>
        <v>0</v>
      </c>
      <c r="EA28" s="27">
        <f>IF(AND(OR(ISBLANK(EA$9),EA$9=0)=FALSE,OR(EA$9='2. Protocols'!$C27,EA$9='2. Protocols'!$E27,EA$9='2. Protocols'!$G27)),1,0)*'4. Formulations'!$I27</f>
        <v>0</v>
      </c>
      <c r="EB28" s="27">
        <f>IF(AND(OR(ISBLANK(EB$9),EB$9=0)=FALSE,OR(EB$9='2. Protocols'!$C27,EB$9='2. Protocols'!$E27,EB$9='2. Protocols'!$G27)),1,0)*'4. Formulations'!$I27</f>
        <v>0</v>
      </c>
      <c r="EC28" s="27">
        <f>IF(AND(OR(ISBLANK(EC$9),EC$9=0)=FALSE,OR(EC$9='2. Protocols'!$C27,EC$9='2. Protocols'!$E27,EC$9='2. Protocols'!$G27)),1,0)*'4. Formulations'!$I27</f>
        <v>0</v>
      </c>
      <c r="ED28" s="27">
        <f>IF(AND(OR(ISBLANK(ED$9),ED$9=0)=FALSE,OR(ED$9='2. Protocols'!$C27,ED$9='2. Protocols'!$E27,ED$9='2. Protocols'!$G27)),1,0)*'4. Formulations'!$I27</f>
        <v>0</v>
      </c>
      <c r="EE28" s="27">
        <f>IF(AND(OR(ISBLANK(EE$9),EE$9=0)=FALSE,OR(EE$9='2. Protocols'!$C27,EE$9='2. Protocols'!$E27,EE$9='2. Protocols'!$G27)),1,0)*'4. Formulations'!$I27</f>
        <v>0</v>
      </c>
      <c r="EF28" s="27">
        <f>IF(AND(OR(ISBLANK(EF$9),EF$9=0)=FALSE,OR(EF$9='2. Protocols'!$C27,EF$9='2. Protocols'!$E27,EF$9='2. Protocols'!$G27)),1,0)*'4. Formulations'!$I27</f>
        <v>0</v>
      </c>
      <c r="EG28" s="27">
        <f>IF(AND(OR(ISBLANK(EG$9),EG$9=0)=FALSE,OR(EG$9='2. Protocols'!$C27,EG$9='2. Protocols'!$E27,EG$9='2. Protocols'!$G27)),1,0)*'4. Formulations'!$I27</f>
        <v>0</v>
      </c>
      <c r="EH28" s="27">
        <f>IF(AND(OR(ISBLANK(EH$9),EH$9=0)=FALSE,OR(EH$9='2. Protocols'!$C27,EH$9='2. Protocols'!$E27,EH$9='2. Protocols'!$G27)),1,0)*'4. Formulations'!$I27</f>
        <v>0</v>
      </c>
      <c r="EI28" s="27">
        <f>IF(AND(OR(ISBLANK(EI$9),EI$9=0)=FALSE,OR(EI$9='2. Protocols'!$C27,EI$9='2. Protocols'!$E27,EI$9='2. Protocols'!$G27)),1,0)*'4. Formulations'!$I27</f>
        <v>0</v>
      </c>
      <c r="EJ28" s="27">
        <f>IF(AND(OR(ISBLANK(EJ$9),EJ$9=0)=FALSE,OR(EJ$9='2. Protocols'!$C27,EJ$9='2. Protocols'!$E27,EJ$9='2. Protocols'!$G27)),1,0)*'4. Formulations'!$I27</f>
        <v>0</v>
      </c>
      <c r="EK28" s="27">
        <f>IF(AND(OR(ISBLANK(EK$9),EK$9=0)=FALSE,OR(EK$9='2. Protocols'!$C27,EK$9='2. Protocols'!$E27,EK$9='2. Protocols'!$G27)),1,0)*'4. Formulations'!$I27</f>
        <v>0</v>
      </c>
      <c r="EL28" s="27">
        <f>IF(AND(OR(ISBLANK(EL$9),EL$9=0)=FALSE,OR(EL$9='2. Protocols'!$C27,EL$9='2. Protocols'!$E27,EL$9='2. Protocols'!$G27)),1,0)*'4. Formulations'!$I27</f>
        <v>0</v>
      </c>
      <c r="EM28" s="27">
        <f>IF(AND(OR(ISBLANK(EM$9),EM$9=0)=FALSE,OR(EM$9='2. Protocols'!$C27,EM$9='2. Protocols'!$E27,EM$9='2. Protocols'!$G27)),1,0)*'4. Formulations'!$I27</f>
        <v>0</v>
      </c>
      <c r="EN28" s="27">
        <f>IF(AND(OR(ISBLANK(EN$9),EN$9=0)=FALSE,OR(EN$9='2. Protocols'!$C27,EN$9='2. Protocols'!$E27,EN$9='2. Protocols'!$G27)),1,0)*'4. Formulations'!$I27</f>
        <v>0</v>
      </c>
      <c r="EO28" s="27">
        <f>IF(AND(OR(ISBLANK(EO$9),EO$9=0)=FALSE,OR(EO$9='2. Protocols'!$C27,EO$9='2. Protocols'!$E27,EO$9='2. Protocols'!$G27)),1,0)*'4. Formulations'!$I27</f>
        <v>0</v>
      </c>
      <c r="EP28" s="27">
        <f>IF(AND(OR(ISBLANK(EP$9),EP$9=0)=FALSE,OR(EP$9='2. Protocols'!$C27,EP$9='2. Protocols'!$E27,EP$9='2. Protocols'!$G27)),1,0)*'4. Formulations'!$I27</f>
        <v>0</v>
      </c>
      <c r="EQ28" s="27">
        <f>IF(AND(OR(ISBLANK(EQ$9),EQ$9=0)=FALSE,OR(EQ$9='2. Protocols'!$C27,EQ$9='2. Protocols'!$E27,EQ$9='2. Protocols'!$G27)),1,0)*'4. Formulations'!$I27</f>
        <v>0</v>
      </c>
      <c r="ER28" s="27">
        <f>IF(AND(OR(ISBLANK(ER$9),ER$9=0)=FALSE,OR(ER$9='2. Protocols'!$C27,ER$9='2. Protocols'!$E27,ER$9='2. Protocols'!$G27)),1,0)*'4. Formulations'!$I27</f>
        <v>0</v>
      </c>
      <c r="ES28" s="27">
        <f>IF(AND(OR(ISBLANK(ES$9),ES$9=0)=FALSE,OR(ES$9='2. Protocols'!$C27,ES$9='2. Protocols'!$E27,ES$9='2. Protocols'!$G27)),1,0)*'4. Formulations'!$I27</f>
        <v>0</v>
      </c>
      <c r="ET28" s="27">
        <f>IF(AND(OR(ISBLANK(ET$9),ET$9=0)=FALSE,OR(ET$9='2. Protocols'!$C27,ET$9='2. Protocols'!$E27,ET$9='2. Protocols'!$G27)),1,0)*'4. Formulations'!$I27</f>
        <v>0</v>
      </c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N28" s="27">
        <f>IF(AND(OR(ISBLANK(FN$9),FN$9=0)=FALSE,FN$9=$DL28),1,0)*'4. Formulations'!$J27</f>
        <v>0</v>
      </c>
      <c r="FO28" s="27">
        <f>IF(AND(OR(ISBLANK(FO$9),FO$9=0)=FALSE,FO$9=$DL28),1,0)*'4. Formulations'!$J27</f>
        <v>0</v>
      </c>
      <c r="FP28" s="27">
        <f>IF(AND(OR(ISBLANK(FP$9),FP$9=0)=FALSE,FP$9=$DL28),1,0)*'4. Formulations'!$J27</f>
        <v>0</v>
      </c>
      <c r="FQ28" s="27">
        <f>IF(AND(OR(ISBLANK(FQ$9),FQ$9=0)=FALSE,FQ$9=$DL28),1,0)*'4. Formulations'!$J27</f>
        <v>0</v>
      </c>
      <c r="FR28" s="27">
        <f>IF(AND(OR(ISBLANK(FR$9),FR$9=0)=FALSE,FR$9=$DL28),1,0)*'4. Formulations'!$J27</f>
        <v>0</v>
      </c>
      <c r="FS28" s="27">
        <f>IF(AND(OR(ISBLANK(FS$9),FS$9=0)=FALSE,FS$9=$DL28),1,0)*'4. Formulations'!$J27</f>
        <v>0</v>
      </c>
      <c r="FT28" s="27">
        <f>IF(AND(OR(ISBLANK(FT$9),FT$9=0)=FALSE,FT$9=$DL28),1,0)*'4. Formulations'!$J27</f>
        <v>0</v>
      </c>
      <c r="FU28" s="27">
        <f>IF(AND(OR(ISBLANK(FU$9),FU$9=0)=FALSE,FU$9=$DL28),1,0)*'4. Formulations'!$J27</f>
        <v>0</v>
      </c>
      <c r="FV28" s="27">
        <f>IF(AND(OR(ISBLANK(FV$9),FV$9=0)=FALSE,FV$9=$DL28),1,0)*'4. Formulations'!$J27</f>
        <v>0</v>
      </c>
      <c r="FW28" s="27">
        <f>IF(AND(OR(ISBLANK(FW$9),FW$9=0)=FALSE,FW$9=$DL28),1,0)*'4. Formulations'!$J27</f>
        <v>0</v>
      </c>
      <c r="FX28" s="27">
        <f>IF(AND(OR(ISBLANK(FX$9),FX$9=0)=FALSE,FX$9=$DL28),1,0)*'4. Formulations'!$J27</f>
        <v>0</v>
      </c>
      <c r="FY28" s="27">
        <f>IF(AND(OR(ISBLANK(FY$9),FY$9=0)=FALSE,FY$9=$DL28),1,0)*'4. Formulations'!$J27</f>
        <v>0</v>
      </c>
      <c r="FZ28" s="27">
        <f>IF(AND(OR(ISBLANK(FZ$9),FZ$9=0)=FALSE,FZ$9=$DL28),1,0)*'4. Formulations'!$J27</f>
        <v>0</v>
      </c>
      <c r="GA28" s="27">
        <f>IF(AND(OR(ISBLANK(GA$9),GA$9=0)=FALSE,GA$9=$DL28),1,0)*'4. Formulations'!$J27</f>
        <v>0</v>
      </c>
      <c r="GB28" s="27">
        <f>IF(AND(OR(ISBLANK(GB$9),GB$9=0)=FALSE,GB$9=$DL28),1,0)*'4. Formulations'!$J27</f>
        <v>0</v>
      </c>
      <c r="GC28" s="27">
        <f>IF(AND(OR(ISBLANK(GC$9),GC$9=0)=FALSE,GC$9=$DL28),1,0)*'4. Formulations'!$J27</f>
        <v>0</v>
      </c>
      <c r="GD28" s="27">
        <f>IF(AND(OR(ISBLANK(GD$9),GD$9=0)=FALSE,GD$9=$DL28),1,0)*'4. Formulations'!$J27</f>
        <v>0</v>
      </c>
      <c r="GE28" s="27"/>
      <c r="GF28" s="27"/>
      <c r="GG28" s="27"/>
      <c r="GI28" s="27">
        <f>IF(AND(OR(ISBLANK(GI$9),GI$9=0)=FALSE,SUM($FN28:$GD28)&gt;0,GI$9='2. Protocols'!$G27),1,0)*'4. Formulations'!$J27</f>
        <v>0</v>
      </c>
      <c r="GJ28" s="27">
        <f>IF(AND(OR(ISBLANK(GJ$9),GJ$9=0)=FALSE,SUM($FN28:$GD28)&gt;0,GJ$9='2. Protocols'!$G27),1,0)*'4. Formulations'!$J27</f>
        <v>0</v>
      </c>
      <c r="GK28" s="27">
        <f>IF(AND(OR(ISBLANK(GK$9),GK$9=0)=FALSE,SUM($FN28:$GD28)&gt;0,GK$9='2. Protocols'!$G27),1,0)*'4. Formulations'!$J27</f>
        <v>0</v>
      </c>
      <c r="GL28" s="27">
        <f>IF(AND(OR(ISBLANK(GL$9),GL$9=0)=FALSE,SUM($FN28:$GD28)&gt;0,GL$9='2. Protocols'!$G27),1,0)*'4. Formulations'!$J27</f>
        <v>0</v>
      </c>
      <c r="GM28" s="27">
        <f>IF(AND(OR(ISBLANK(GM$9),GM$9=0)=FALSE,SUM($FN28:$GD28)&gt;0,GM$9='2. Protocols'!$G27),1,0)*'4. Formulations'!$J27</f>
        <v>0</v>
      </c>
      <c r="GN28" s="27">
        <f>IF(AND(OR(ISBLANK(GN$9),GN$9=0)=FALSE,SUM($FN28:$GD28)&gt;0,GN$9='2. Protocols'!$G27),1,0)*'4. Formulations'!$J27</f>
        <v>0</v>
      </c>
      <c r="GO28" s="27">
        <f>IF(AND(OR(ISBLANK(GO$9),GO$9=0)=FALSE,SUM($FN28:$GD28)&gt;0,GO$9='2. Protocols'!$G27),1,0)*'4. Formulations'!$J27</f>
        <v>0</v>
      </c>
      <c r="GP28" s="27">
        <f>IF(AND(OR(ISBLANK(GP$9),GP$9=0)=FALSE,SUM($FN28:$GD28)&gt;0,GP$9='2. Protocols'!$G27),1,0)*'4. Formulations'!$J27</f>
        <v>0</v>
      </c>
      <c r="GQ28" s="27">
        <f>IF(AND(OR(ISBLANK(GQ$9),GQ$9=0)=FALSE,SUM($FN28:$GD28)&gt;0,GQ$9='2. Protocols'!$G27),1,0)*'4. Formulations'!$J27</f>
        <v>0</v>
      </c>
      <c r="GR28" s="27">
        <f>IF(AND(OR(ISBLANK(GR$9),GR$9=0)=FALSE,SUM($FN28:$GD28)&gt;0,GR$9='2. Protocols'!$G27),1,0)*'4. Formulations'!$J27</f>
        <v>0</v>
      </c>
      <c r="GS28" s="27">
        <f>IF(AND(OR(ISBLANK(GS$9),GS$9=0)=FALSE,SUM($FN28:$GD28)&gt;0,GS$9='2. Protocols'!$G27),1,0)*'4. Formulations'!$J27</f>
        <v>0</v>
      </c>
      <c r="GT28" s="27">
        <f>IF(AND(OR(ISBLANK(GT$9),GT$9=0)=FALSE,SUM($FN28:$GD28)&gt;0,GT$9='2. Protocols'!$G27),1,0)*'4. Formulations'!$J27</f>
        <v>0</v>
      </c>
      <c r="GU28" s="27">
        <f>IF(AND(OR(ISBLANK(GU$9),GU$9=0)=FALSE,SUM($FN28:$GD28)&gt;0,GU$9='2. Protocols'!$G27),1,0)*'4. Formulations'!$J27</f>
        <v>0</v>
      </c>
      <c r="GV28" s="27">
        <f>IF(AND(OR(ISBLANK(GV$9),GV$9=0)=FALSE,SUM($FN28:$GD28)&gt;0,GV$9='2. Protocols'!$G27),1,0)*'4. Formulations'!$J27</f>
        <v>0</v>
      </c>
      <c r="GW28" s="27">
        <f>IF(AND(OR(ISBLANK(GW$9),GW$9=0)=FALSE,SUM($FN28:$GD28)&gt;0,GW$9='2. Protocols'!$G27),1,0)*'4. Formulations'!$J27</f>
        <v>0</v>
      </c>
      <c r="GX28" s="27">
        <f>IF(AND(OR(ISBLANK(GX$9),GX$9=0)=FALSE,SUM($FN28:$GD28)&gt;0,GX$9='2. Protocols'!$G27),1,0)*'4. Formulations'!$J27</f>
        <v>0</v>
      </c>
      <c r="GY28" s="27">
        <f>IF(AND(OR(ISBLANK(GY$9),GY$9=0)=FALSE,SUM($FN28:$GD28)&gt;0,GY$9='2. Protocols'!$G27),1,0)*'4. Formulations'!$J27</f>
        <v>0</v>
      </c>
      <c r="GZ28" s="27">
        <f>IF(AND(OR(ISBLANK(GZ$9),GZ$9=0)=FALSE,SUM($FN28:$GD28)&gt;0,GZ$9='2. Protocols'!$G27),1,0)*'4. Formulations'!$J27</f>
        <v>0</v>
      </c>
      <c r="HA28" s="27">
        <f>IF(AND(OR(ISBLANK(HA$9),HA$9=0)=FALSE,SUM($FN28:$GD28)&gt;0,HA$9='2. Protocols'!$G27),1,0)*'4. Formulations'!$J27</f>
        <v>0</v>
      </c>
      <c r="HB28" s="27">
        <f>IF(AND(OR(ISBLANK(HB$9),HB$9=0)=FALSE,SUM($FN28:$GD28)&gt;0,HB$9='2. Protocols'!$G27),1,0)*'4. Formulations'!$J27</f>
        <v>0</v>
      </c>
      <c r="HC28" s="27">
        <f>IF(AND(OR(ISBLANK(HC$9),HC$9=0)=FALSE,SUM($FN28:$GD28)&gt;0,HC$9='2. Protocols'!$G27),1,0)*'4. Formulations'!$J27</f>
        <v>0</v>
      </c>
      <c r="HD28" s="27">
        <f>IF(AND(OR(ISBLANK(HD$9),HD$9=0)=FALSE,SUM($FN28:$GD28)&gt;0,HD$9='2. Protocols'!$G27),1,0)*'4. Formulations'!$J27</f>
        <v>0</v>
      </c>
      <c r="HE28" s="27">
        <f>IF(AND(OR(ISBLANK(HE$9),HE$9=0)=FALSE,SUM($FN28:$GD28)&gt;0,HE$9='2. Protocols'!$G27),1,0)*'4. Formulations'!$J27</f>
        <v>0</v>
      </c>
      <c r="HF28" s="27">
        <f>IF(AND(OR(ISBLANK(HF$9),HF$9=0)=FALSE,SUM($FN28:$GD28)&gt;0,HF$9='2. Protocols'!$G27),1,0)*'4. Formulations'!$J27</f>
        <v>0</v>
      </c>
      <c r="HG28" s="27">
        <f>IF(AND(OR(ISBLANK(HG$9),HG$9=0)=FALSE,SUM($FN28:$GD28)&gt;0,HG$9='2. Protocols'!$G27),1,0)*'4. Formulations'!$J27</f>
        <v>0</v>
      </c>
      <c r="HH28" s="27">
        <f>IF(AND(OR(ISBLANK(HH$9),HH$9=0)=FALSE,SUM($FN28:$GD28)&gt;0,HH$9='2. Protocols'!$G27),1,0)*'4. Formulations'!$J27</f>
        <v>0</v>
      </c>
      <c r="HI28" s="27">
        <f>IF(AND(OR(ISBLANK(HI$9),HI$9=0)=FALSE,SUM($FN28:$GD28)&gt;0,HI$9='2. Protocols'!$G27),1,0)*'4. Formulations'!$J27</f>
        <v>0</v>
      </c>
      <c r="HJ28" s="27">
        <f>IF(AND(OR(ISBLANK(HJ$9),HJ$9=0)=FALSE,SUM($FN28:$GD28)&gt;0,HJ$9='2. Protocols'!$G27),1,0)*'4. Formulations'!$J27</f>
        <v>0</v>
      </c>
      <c r="HK28" s="27">
        <f>IF(AND(OR(ISBLANK(HK$9),HK$9=0)=FALSE,SUM($FN28:$GD28)&gt;0,HK$9='2. Protocols'!$G27),1,0)*'4. Formulations'!$J27</f>
        <v>0</v>
      </c>
      <c r="HL28" s="27">
        <f>IF(AND(OR(ISBLANK(HL$9),HL$9=0)=FALSE,SUM($FN28:$GD28)&gt;0,HL$9='2. Protocols'!$G27),1,0)*'4. Formulations'!$J27</f>
        <v>0</v>
      </c>
      <c r="HM28" s="27">
        <f>IF(AND(OR(ISBLANK(HM$9),HM$9=0)=FALSE,SUM($FN28:$GD28)&gt;0,HM$9='2. Protocols'!$G27),1,0)*'4. Formulations'!$J27</f>
        <v>0</v>
      </c>
      <c r="HN28" s="27">
        <f>IF(AND(OR(ISBLANK(HN$9),HN$9=0)=FALSE,SUM($FN28:$GD28)&gt;0,HN$9='2. Protocols'!$G27),1,0)*'4. Formulations'!$J27</f>
        <v>0</v>
      </c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H28" s="27">
        <f>IF(AND(OR(ISBLANK(GI$9),GI$9=0)=FALSE,IH$9=$DM28),1,0)*'4. Formulations'!$K27</f>
        <v>0</v>
      </c>
      <c r="II28" s="27">
        <f>IF(AND(OR(ISBLANK(GJ$9),GJ$9=0)=FALSE,II$9=$DM28),1,0)*'4. Formulations'!$K27</f>
        <v>0</v>
      </c>
      <c r="IJ28" s="27">
        <f>IF(AND(OR(ISBLANK(GK$9),GK$9=0)=FALSE,IJ$9=$DM28),1,0)*'4. Formulations'!$K27</f>
        <v>0</v>
      </c>
      <c r="IK28" s="27">
        <f>IF(AND(OR(ISBLANK(GL$9),GL$9=0)=FALSE,IK$9=$DM28),1,0)*'4. Formulations'!$K27</f>
        <v>0</v>
      </c>
      <c r="IL28" s="27">
        <f>IF(AND(OR(ISBLANK(GM$9),GM$9=0)=FALSE,IL$9=$DM28),1,0)*'4. Formulations'!$K27</f>
        <v>0</v>
      </c>
      <c r="IM28" s="27">
        <f>IF(AND(OR(ISBLANK(GN$9),GN$9=0)=FALSE,IM$9=$DM28),1,0)*'4. Formulations'!$K27</f>
        <v>0</v>
      </c>
      <c r="IN28" s="27">
        <f>IF(AND(OR(ISBLANK(GO$9),GO$9=0)=FALSE,IN$9=$DM28),1,0)*'4. Formulations'!$K27</f>
        <v>0</v>
      </c>
      <c r="IO28" s="27">
        <f>IF(AND(OR(ISBLANK(GP$9),GP$9=0)=FALSE,IO$9=$DM28),1,0)*'4. Formulations'!$K27</f>
        <v>0</v>
      </c>
      <c r="IP28" s="27">
        <f>IF(AND(OR(ISBLANK(GQ$9),GQ$9=0)=FALSE,IP$9=$DM28),1,0)*'4. Formulations'!$K27</f>
        <v>0</v>
      </c>
      <c r="IQ28" s="27">
        <f>IF(AND(OR(ISBLANK(GR$9),GR$9=0)=FALSE,IQ$9=$DM28),1,0)*'4. Formulations'!$K27</f>
        <v>0</v>
      </c>
      <c r="IR28" s="27">
        <f>IF(AND(OR(ISBLANK(GN$9),GN$9=0)=FALSE,IR$9=$DM28),1,0)*'4. Formulations'!$K27</f>
        <v>0</v>
      </c>
      <c r="IS28" s="27">
        <f>IF(AND(OR(ISBLANK(GO$9),GO$9=0)=FALSE,IS$9=$DM28),1,0)*'4. Formulations'!$K27</f>
        <v>0</v>
      </c>
      <c r="IT28" s="27">
        <f>IF(AND(OR(ISBLANK(GP$9),GP$9=0)=FALSE,IT$9=$DM28),1,0)*'4. Formulations'!$K27</f>
        <v>0</v>
      </c>
      <c r="IU28" s="27">
        <f>IF(AND(OR(ISBLANK(GQ$9),GQ$9=0)=FALSE,IU$9=$DM28),1,0)*'4. Formulations'!$K27</f>
        <v>0</v>
      </c>
      <c r="IV28" s="27"/>
      <c r="IW28" s="27"/>
      <c r="IX28" s="27"/>
      <c r="IY28" s="27"/>
      <c r="IZ28" s="27"/>
      <c r="JA28" s="27"/>
      <c r="JC28" s="27">
        <f>IF(AND(OR(ISBLANK(JC$9),JC$9=0)=FALSE,OR(JC$9='2. Protocols'!$C27,JC$9='2. Protocols'!$E27,JC$9='2. Protocols'!$G27)),1,0)*'4. Formulations'!$L27</f>
        <v>0</v>
      </c>
      <c r="JD28" s="27">
        <f>IF(AND(OR(ISBLANK(JD$9),JD$9=0)=FALSE,OR(JD$9='2. Protocols'!$C27,JD$9='2. Protocols'!$E27,JD$9='2. Protocols'!$G27)),1,0)*'4. Formulations'!$L27</f>
        <v>0</v>
      </c>
      <c r="JE28" s="27">
        <f>IF(AND(OR(ISBLANK(JE$9),JE$9=0)=FALSE,OR(JE$9='2. Protocols'!$C27,JE$9='2. Protocols'!$E27,JE$9='2. Protocols'!$G27)),1,0)*'4. Formulations'!$L27</f>
        <v>0</v>
      </c>
      <c r="JF28" s="27">
        <f>IF(AND(OR(ISBLANK(JF$9),JF$9=0)=FALSE,OR(JF$9='2. Protocols'!$C27,JF$9='2. Protocols'!$E27,JF$9='2. Protocols'!$G27)),1,0)*'4. Formulations'!$L27</f>
        <v>0</v>
      </c>
      <c r="JG28" s="27">
        <f>IF(AND(OR(ISBLANK(JG$9),JG$9=0)=FALSE,OR(JG$9='2. Protocols'!$C27,JG$9='2. Protocols'!$E27,JG$9='2. Protocols'!$G27)),1,0)*'4. Formulations'!$L27</f>
        <v>0</v>
      </c>
      <c r="JH28" s="27">
        <f>IF(AND(OR(ISBLANK(JH$9),JH$9=0)=FALSE,OR(JH$9='2. Protocols'!$C27,JH$9='2. Protocols'!$E27,JH$9='2. Protocols'!$G27)),1,0)*'4. Formulations'!$L27</f>
        <v>0</v>
      </c>
      <c r="JI28" s="27">
        <f>IF(AND(OR(ISBLANK(JI$9),JI$9=0)=FALSE,OR(JI$9='2. Protocols'!$C27,JI$9='2. Protocols'!$E27,JI$9='2. Protocols'!$G27)),1,0)*'4. Formulations'!$L27</f>
        <v>0</v>
      </c>
      <c r="JJ28" s="27">
        <f>IF(AND(OR(ISBLANK(JJ$9),JJ$9=0)=FALSE,OR(JJ$9='2. Protocols'!$C27,JJ$9='2. Protocols'!$E27,JJ$9='2. Protocols'!$G27)),1,0)*'4. Formulations'!$L27</f>
        <v>0</v>
      </c>
      <c r="JK28" s="27">
        <f>IF(AND(OR(ISBLANK(JK$9),JK$9=0)=FALSE,OR(JK$9='2. Protocols'!$C27,JK$9='2. Protocols'!$E27,JK$9='2. Protocols'!$G27)),1,0)*'4. Formulations'!$L27</f>
        <v>0</v>
      </c>
      <c r="JL28" s="27">
        <f>IF(AND(OR(ISBLANK(JL$9),JL$9=0)=FALSE,OR(JL$9='2. Protocols'!$C27,JL$9='2. Protocols'!$E27,JL$9='2. Protocols'!$G27)),1,0)*'4. Formulations'!$L27</f>
        <v>0</v>
      </c>
      <c r="JM28" s="27">
        <f>IF(AND(OR(ISBLANK(JM$9),JM$9=0)=FALSE,OR(JM$9='2. Protocols'!$C27,JM$9='2. Protocols'!$E27,JM$9='2. Protocols'!$G27)),1,0)*'4. Formulations'!$L27</f>
        <v>0</v>
      </c>
      <c r="JN28" s="27">
        <f>IF(AND(OR(ISBLANK(JN$9),JN$9=0)=FALSE,OR(JN$9='2. Protocols'!$C27,JN$9='2. Protocols'!$E27,JN$9='2. Protocols'!$G27)),1,0)*'4. Formulations'!$L27</f>
        <v>0</v>
      </c>
      <c r="JO28" s="27">
        <f>IF(AND(OR(ISBLANK(JO$9),JO$9=0)=FALSE,OR(JO$9='2. Protocols'!$C27,JO$9='2. Protocols'!$E27,JO$9='2. Protocols'!$G27)),1,0)*'4. Formulations'!$L27</f>
        <v>0</v>
      </c>
      <c r="JP28" s="27">
        <f>IF(AND(OR(ISBLANK(JP$9),JP$9=0)=FALSE,OR(JP$9='2. Protocols'!$C27,JP$9='2. Protocols'!$E27,JP$9='2. Protocols'!$G27)),1,0)*'4. Formulations'!$L27</f>
        <v>0</v>
      </c>
      <c r="JQ28" s="27">
        <f>IF(AND(OR(ISBLANK(JQ$9),JQ$9=0)=FALSE,OR(JQ$9='2. Protocols'!$C27,JQ$9='2. Protocols'!$E27,JQ$9='2. Protocols'!$G27)),1,0)*'4. Formulations'!$L27</f>
        <v>0</v>
      </c>
      <c r="JR28" s="27">
        <f>IF(AND(OR(ISBLANK(JR$9),JR$9=0)=FALSE,OR(JR$9='2. Protocols'!$C27,JR$9='2. Protocols'!$E27,JR$9='2. Protocols'!$G27)),1,0)*'4. Formulations'!$L27</f>
        <v>0</v>
      </c>
      <c r="JS28" s="27">
        <f>IF(AND(OR(ISBLANK(JS$9),JS$9=0)=FALSE,OR(JS$9='2. Protocols'!$C27,JS$9='2. Protocols'!$E27,JS$9='2. Protocols'!$G27)),1,0)*'4. Formulations'!$L27</f>
        <v>0</v>
      </c>
      <c r="JT28" s="27">
        <f>IF(AND(OR(ISBLANK(JT$9),JT$9=0)=FALSE,OR(JT$9='2. Protocols'!$C27,JT$9='2. Protocols'!$E27,JT$9='2. Protocols'!$G27)),1,0)*'4. Formulations'!$L27</f>
        <v>0</v>
      </c>
      <c r="JU28" s="27">
        <f>IF(AND(OR(ISBLANK(JU$9),JU$9=0)=FALSE,OR(JU$9='2. Protocols'!$C27,JU$9='2. Protocols'!$E27,JU$9='2. Protocols'!$G27)),1,0)*'4. Formulations'!$L27</f>
        <v>0</v>
      </c>
      <c r="JV28" s="27">
        <f>IF(AND(OR(ISBLANK(JV$9),JV$9=0)=FALSE,OR(JV$9='2. Protocols'!$C27,JV$9='2. Protocols'!$E27,JV$9='2. Protocols'!$G27)),1,0)*'4. Formulations'!$L27</f>
        <v>0</v>
      </c>
      <c r="JW28" s="27">
        <f>IF(AND(OR(ISBLANK(JW$9),JW$9=0)=FALSE,OR(JW$9='2. Protocols'!$C27,JW$9='2. Protocols'!$E27,JW$9='2. Protocols'!$G27)),1,0)*'4. Formulations'!$L27</f>
        <v>0</v>
      </c>
      <c r="JX28" s="27">
        <f>IF(AND(OR(ISBLANK(JX$9),JX$9=0)=FALSE,OR(JX$9='2. Protocols'!$C27,JX$9='2. Protocols'!$E27,JX$9='2. Protocols'!$G27)),1,0)*'4. Formulations'!$L27</f>
        <v>0</v>
      </c>
      <c r="JY28" s="27">
        <f>IF(AND(OR(ISBLANK(JY$9),JY$9=0)=FALSE,OR(JY$9='2. Protocols'!$C27,JY$9='2. Protocols'!$E27,JY$9='2. Protocols'!$G27)),1,0)*'4. Formulations'!$L27</f>
        <v>0</v>
      </c>
      <c r="JZ28" s="27">
        <f>IF(AND(OR(ISBLANK(JZ$9),JZ$9=0)=FALSE,OR(JZ$9='2. Protocols'!$C27,JZ$9='2. Protocols'!$E27,JZ$9='2. Protocols'!$G27)),1,0)*'4. Formulations'!$L27</f>
        <v>0</v>
      </c>
      <c r="KA28" s="27">
        <f>IF(AND(OR(ISBLANK(KA$9),KA$9=0)=FALSE,OR(KA$9='2. Protocols'!$C27,KA$9='2. Protocols'!$E27,KA$9='2. Protocols'!$G27)),1,0)*'4. Formulations'!$L27</f>
        <v>0</v>
      </c>
      <c r="KB28" s="27">
        <f>IF(AND(OR(ISBLANK(KB$9),KB$9=0)=FALSE,OR(KB$9='2. Protocols'!$C27,KB$9='2. Protocols'!$E27,KB$9='2. Protocols'!$G27)),1,0)*'4. Formulations'!$L27</f>
        <v>0</v>
      </c>
      <c r="KC28" s="27">
        <f>IF(AND(OR(ISBLANK(KC$9),KC$9=0)=FALSE,OR(KC$9='2. Protocols'!$C27,KC$9='2. Protocols'!$E27,KC$9='2. Protocols'!$G27)),1,0)*'4. Formulations'!$L27</f>
        <v>0</v>
      </c>
      <c r="KD28" s="27">
        <f>IF(AND(OR(ISBLANK(KD$9),KD$9=0)=FALSE,OR(KD$9='2. Protocols'!$C27,KD$9='2. Protocols'!$E27,KD$9='2. Protocols'!$G27)),1,0)*'4. Formulations'!$L27</f>
        <v>0</v>
      </c>
      <c r="KE28" s="27">
        <f>IF(AND(OR(ISBLANK(KE$9),KE$9=0)=FALSE,OR(KE$9='2. Protocols'!$C27,KE$9='2. Protocols'!$E27,KE$9='2. Protocols'!$G27)),1,0)*'4. Formulations'!$L27</f>
        <v>0</v>
      </c>
      <c r="KF28" s="27">
        <f>IF(AND(OR(ISBLANK(KF$9),KF$9=0)=FALSE,OR(KF$9='2. Protocols'!$C27,KF$9='2. Protocols'!$E27,KF$9='2. Protocols'!$G27)),1,0)*'4. Formulations'!$L27</f>
        <v>0</v>
      </c>
      <c r="KG28" s="27">
        <f>IF(AND(OR(ISBLANK(KG$9),KG$9=0)=FALSE,OR(KG$9='2. Protocols'!$C27,KG$9='2. Protocols'!$E27,KG$9='2. Protocols'!$G27)),1,0)*'4. Formulations'!$L27</f>
        <v>0</v>
      </c>
      <c r="KH28" s="27">
        <f>IF(AND(OR(ISBLANK(KH$9),KH$9=0)=FALSE,OR(KH$9='2. Protocols'!$C27,KH$9='2. Protocols'!$E27,KH$9='2. Protocols'!$G27)),1,0)*'4. Formulations'!$L27</f>
        <v>0</v>
      </c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B28" s="27">
        <f>IF(AND(OR(ISBLANK(LB$9),LB$9=0)=FALSE,LB$9=$DL28),1,0)*'4. Formulations'!$M27</f>
        <v>0</v>
      </c>
      <c r="LC28" s="27">
        <f>IF(AND(OR(ISBLANK(LC$9),LC$9=0)=FALSE,LC$9=$DL28),1,0)*'4. Formulations'!$M27</f>
        <v>0</v>
      </c>
      <c r="LD28" s="27">
        <f>IF(AND(OR(ISBLANK(LD$9),LD$9=0)=FALSE,LD$9=$DL28),1,0)*'4. Formulations'!$M27</f>
        <v>0</v>
      </c>
      <c r="LE28" s="27">
        <f>IF(AND(OR(ISBLANK(LE$9),LE$9=0)=FALSE,LE$9=$DL28),1,0)*'4. Formulations'!$M27</f>
        <v>0</v>
      </c>
      <c r="LF28" s="27">
        <f>IF(AND(OR(ISBLANK(LF$9),LF$9=0)=FALSE,LF$9=$DL28),1,0)*'4. Formulations'!$M27</f>
        <v>0</v>
      </c>
      <c r="LG28" s="27">
        <f>IF(AND(OR(ISBLANK(LG$9),LG$9=0)=FALSE,LG$9=$DL28),1,0)*'4. Formulations'!$M27</f>
        <v>0</v>
      </c>
      <c r="LH28" s="27">
        <f>IF(AND(OR(ISBLANK(LH$9),LH$9=0)=FALSE,LH$9=$DL28),1,0)*'4. Formulations'!$M27</f>
        <v>0</v>
      </c>
      <c r="LI28" s="27">
        <f>IF(AND(OR(ISBLANK(LI$9),LI$9=0)=FALSE,LI$9=$DL28),1,0)*'4. Formulations'!$M27</f>
        <v>0</v>
      </c>
      <c r="LJ28" s="27">
        <f>IF(AND(OR(ISBLANK(LJ$9),LJ$9=0)=FALSE,LJ$9=$DL28),1,0)*'4. Formulations'!$M27</f>
        <v>0</v>
      </c>
      <c r="LK28" s="27">
        <f>IF(AND(OR(ISBLANK(LK$9),LK$9=0)=FALSE,LK$9=$DL28),1,0)*'4. Formulations'!$M27</f>
        <v>0</v>
      </c>
      <c r="LL28" s="27">
        <f>IF(AND(OR(ISBLANK(LL$9),LL$9=0)=FALSE,LL$9=$DL28),1,0)*'4. Formulations'!$M27</f>
        <v>0</v>
      </c>
      <c r="LM28" s="27">
        <f>IF(AND(OR(ISBLANK(LM$9),LM$9=0)=FALSE,LM$9=$DL28),1,0)*'4. Formulations'!$M27</f>
        <v>0</v>
      </c>
      <c r="LN28" s="27">
        <f>IF(AND(OR(ISBLANK(LN$9),LN$9=0)=FALSE,LN$9=$DL28),1,0)*'4. Formulations'!$M27</f>
        <v>0</v>
      </c>
      <c r="LO28" s="27">
        <f>IF(AND(OR(ISBLANK(LO$9),LO$9=0)=FALSE,LO$9=$DL28),1,0)*'4. Formulations'!$M27</f>
        <v>0</v>
      </c>
      <c r="LP28" s="27">
        <f>IF(AND(OR(ISBLANK(LP$9),LP$9=0)=FALSE,LP$9=$DL28),1,0)*'4. Formulations'!$M27</f>
        <v>0</v>
      </c>
      <c r="LQ28" s="27">
        <f>IF(AND(OR(ISBLANK(LQ$9),LQ$9=0)=FALSE,LQ$9=$DL28),1,0)*'4. Formulations'!$M27</f>
        <v>0</v>
      </c>
      <c r="LR28" s="27">
        <f>IF(AND(OR(ISBLANK(LR$9),LR$9=0)=FALSE,LR$9=$DL28),1,0)*'4. Formulations'!$M27</f>
        <v>0</v>
      </c>
      <c r="LS28" s="27"/>
      <c r="LT28" s="27"/>
      <c r="LU28" s="27"/>
      <c r="LW28" s="27">
        <f>IF(AND(OR(ISBLANK(LW$9),LW$9=0)=FALSE,SUM($LB28:$LR28)&gt;0,LW$9='2. Protocols'!$G27),1,0)*'4. Formulations'!$M27</f>
        <v>0</v>
      </c>
      <c r="LX28" s="27">
        <f>IF(AND(OR(ISBLANK(LX$9),LX$9=0)=FALSE,SUM($LB28:$LR28)&gt;0,LX$9='2. Protocols'!$G27),1,0)*'4. Formulations'!$M27</f>
        <v>0</v>
      </c>
      <c r="LY28" s="27">
        <f>IF(AND(OR(ISBLANK(LY$9),LY$9=0)=FALSE,SUM($LB28:$LR28)&gt;0,LY$9='2. Protocols'!$G27),1,0)*'4. Formulations'!$M27</f>
        <v>0</v>
      </c>
      <c r="LZ28" s="27">
        <f>IF(AND(OR(ISBLANK(LZ$9),LZ$9=0)=FALSE,SUM($LB28:$LR28)&gt;0,LZ$9='2. Protocols'!$G27),1,0)*'4. Formulations'!$M27</f>
        <v>0</v>
      </c>
      <c r="MA28" s="27">
        <f>IF(AND(OR(ISBLANK(MA$9),MA$9=0)=FALSE,SUM($LB28:$LR28)&gt;0,MA$9='2. Protocols'!$G27),1,0)*'4. Formulations'!$M27</f>
        <v>0</v>
      </c>
      <c r="MB28" s="27">
        <f>IF(AND(OR(ISBLANK(MB$9),MB$9=0)=FALSE,SUM($LB28:$LR28)&gt;0,MB$9='2. Protocols'!$G27),1,0)*'4. Formulations'!$M27</f>
        <v>0</v>
      </c>
      <c r="MC28" s="27">
        <f>IF(AND(OR(ISBLANK(MC$9),MC$9=0)=FALSE,SUM($LB28:$LR28)&gt;0,MC$9='2. Protocols'!$G27),1,0)*'4. Formulations'!$M27</f>
        <v>0</v>
      </c>
      <c r="MD28" s="27">
        <f>IF(AND(OR(ISBLANK(MD$9),MD$9=0)=FALSE,SUM($LB28:$LR28)&gt;0,MD$9='2. Protocols'!$G27),1,0)*'4. Formulations'!$M27</f>
        <v>0</v>
      </c>
      <c r="ME28" s="27">
        <f>IF(AND(OR(ISBLANK(ME$9),ME$9=0)=FALSE,SUM($LB28:$LR28)&gt;0,ME$9='2. Protocols'!$G27),1,0)*'4. Formulations'!$M27</f>
        <v>0</v>
      </c>
      <c r="MF28" s="27">
        <f>IF(AND(OR(ISBLANK(MF$9),MF$9=0)=FALSE,SUM($LB28:$LR28)&gt;0,MF$9='2. Protocols'!$G27),1,0)*'4. Formulations'!$M27</f>
        <v>0</v>
      </c>
      <c r="MG28" s="27">
        <f>IF(AND(OR(ISBLANK(MG$9),MG$9=0)=FALSE,SUM($LB28:$LR28)&gt;0,MG$9='2. Protocols'!$G27),1,0)*'4. Formulations'!$M27</f>
        <v>0</v>
      </c>
      <c r="MH28" s="27">
        <f>IF(AND(OR(ISBLANK(MH$9),MH$9=0)=FALSE,SUM($LB28:$LR28)&gt;0,MH$9='2. Protocols'!$G27),1,0)*'4. Formulations'!$M27</f>
        <v>0</v>
      </c>
      <c r="MI28" s="27">
        <f>IF(AND(OR(ISBLANK(MI$9),MI$9=0)=FALSE,SUM($LB28:$LR28)&gt;0,MI$9='2. Protocols'!$G27),1,0)*'4. Formulations'!$M27</f>
        <v>0</v>
      </c>
      <c r="MJ28" s="27">
        <f>IF(AND(OR(ISBLANK(MJ$9),MJ$9=0)=FALSE,SUM($LB28:$LR28)&gt;0,MJ$9='2. Protocols'!$G27),1,0)*'4. Formulations'!$M27</f>
        <v>0</v>
      </c>
      <c r="MK28" s="27">
        <f>IF(AND(OR(ISBLANK(MK$9),MK$9=0)=FALSE,SUM($LB28:$LR28)&gt;0,MK$9='2. Protocols'!$G27),1,0)*'4. Formulations'!$M27</f>
        <v>0</v>
      </c>
      <c r="ML28" s="27">
        <f>IF(AND(OR(ISBLANK(ML$9),ML$9=0)=FALSE,SUM($LB28:$LR28)&gt;0,ML$9='2. Protocols'!$G27),1,0)*'4. Formulations'!$M27</f>
        <v>0</v>
      </c>
      <c r="MM28" s="27">
        <f>IF(AND(OR(ISBLANK(MM$9),MM$9=0)=FALSE,SUM($LB28:$LR28)&gt;0,MM$9='2. Protocols'!$G27),1,0)*'4. Formulations'!$M27</f>
        <v>0</v>
      </c>
      <c r="MN28" s="27">
        <f>IF(AND(OR(ISBLANK(MN$9),MN$9=0)=FALSE,SUM($LB28:$LR28)&gt;0,MN$9='2. Protocols'!$G27),1,0)*'4. Formulations'!$M27</f>
        <v>0</v>
      </c>
      <c r="MO28" s="27">
        <f>IF(AND(OR(ISBLANK(MO$9),MO$9=0)=FALSE,SUM($LB28:$LR28)&gt;0,MO$9='2. Protocols'!$G27),1,0)*'4. Formulations'!$M27</f>
        <v>0</v>
      </c>
      <c r="MP28" s="27">
        <f>IF(AND(OR(ISBLANK(MP$9),MP$9=0)=FALSE,SUM($LB28:$LR28)&gt;0,MP$9='2. Protocols'!$G27),1,0)*'4. Formulations'!$M27</f>
        <v>0</v>
      </c>
      <c r="MQ28" s="27">
        <f>IF(AND(OR(ISBLANK(MQ$9),MQ$9=0)=FALSE,SUM($LB28:$LR28)&gt;0,MQ$9='2. Protocols'!$G27),1,0)*'4. Formulations'!$M27</f>
        <v>0</v>
      </c>
      <c r="MR28" s="27">
        <f>IF(AND(OR(ISBLANK(MR$9),MR$9=0)=FALSE,SUM($LB28:$LR28)&gt;0,MR$9='2. Protocols'!$G27),1,0)*'4. Formulations'!$M27</f>
        <v>0</v>
      </c>
      <c r="MS28" s="27">
        <f>IF(AND(OR(ISBLANK(MS$9),MS$9=0)=FALSE,SUM($LB28:$LR28)&gt;0,MS$9='2. Protocols'!$G27),1,0)*'4. Formulations'!$M27</f>
        <v>0</v>
      </c>
      <c r="MT28" s="27">
        <f>IF(AND(OR(ISBLANK(MT$9),MT$9=0)=FALSE,SUM($LB28:$LR28)&gt;0,MT$9='2. Protocols'!$G27),1,0)*'4. Formulations'!$M27</f>
        <v>0</v>
      </c>
      <c r="MU28" s="27">
        <f>IF(AND(OR(ISBLANK(MU$9),MU$9=0)=FALSE,SUM($LB28:$LR28)&gt;0,MU$9='2. Protocols'!$G27),1,0)*'4. Formulations'!$M27</f>
        <v>0</v>
      </c>
      <c r="MV28" s="27">
        <f>IF(AND(OR(ISBLANK(MV$9),MV$9=0)=FALSE,SUM($LB28:$LR28)&gt;0,MV$9='2. Protocols'!$G27),1,0)*'4. Formulations'!$M27</f>
        <v>0</v>
      </c>
      <c r="MW28" s="27">
        <f>IF(AND(OR(ISBLANK(MW$9),MW$9=0)=FALSE,SUM($LB28:$LR28)&gt;0,MW$9='2. Protocols'!$G27),1,0)*'4. Formulations'!$M27</f>
        <v>0</v>
      </c>
      <c r="MX28" s="27">
        <f>IF(AND(OR(ISBLANK(MX$9),MX$9=0)=FALSE,SUM($LB28:$LR28)&gt;0,MX$9='2. Protocols'!$G27),1,0)*'4. Formulations'!$M27</f>
        <v>0</v>
      </c>
      <c r="MY28" s="27">
        <f>IF(AND(OR(ISBLANK(MY$9),MY$9=0)=FALSE,SUM($LB28:$LR28)&gt;0,MY$9='2. Protocols'!$G27),1,0)*'4. Formulations'!$M27</f>
        <v>0</v>
      </c>
      <c r="MZ28" s="27">
        <f>IF(AND(OR(ISBLANK(MZ$9),MZ$9=0)=FALSE,SUM($LB28:$LR28)&gt;0,MZ$9='2. Protocols'!$G27),1,0)*'4. Formulations'!$M27</f>
        <v>0</v>
      </c>
      <c r="NA28" s="27">
        <f>IF(AND(OR(ISBLANK(NA$9),NA$9=0)=FALSE,SUM($LB28:$LR28)&gt;0,NA$9='2. Protocols'!$G27),1,0)*'4. Formulations'!$M27</f>
        <v>0</v>
      </c>
      <c r="NB28" s="27">
        <f>IF(AND(OR(ISBLANK(NB$9),NB$9=0)=FALSE,SUM($LB28:$LR28)&gt;0,NB$9='2. Protocols'!$G27),1,0)*'4. Formulations'!$M27</f>
        <v>0</v>
      </c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V28" s="27">
        <f>IF(AND(OR(ISBLANK(NV$9),NV$9=0)=FALSE,NV$9=$DM28),1,0)*'4. Formulations'!$N27</f>
        <v>0</v>
      </c>
      <c r="NW28" s="721">
        <f>IF(AND(OR(ISBLANK(NW$9),NW$9=0)=FALSE,NW$9=$DM28),1,0)*'4. Formulations'!$N27</f>
        <v>0</v>
      </c>
      <c r="NX28" s="27">
        <f>IF(AND(OR(ISBLANK(NX$9),NX$9=0)=FALSE,NX$9=$DM28),1,0)*'4. Formulations'!$N27</f>
        <v>0</v>
      </c>
      <c r="NY28" s="27">
        <f>IF(AND(OR(ISBLANK(NY$9),NY$9=0)=FALSE,NY$9=$DM28),1,0)*'4. Formulations'!$N27</f>
        <v>0</v>
      </c>
      <c r="NZ28" s="27">
        <f>IF(AND(OR(ISBLANK(NZ$9),NZ$9=0)=FALSE,NZ$9=$DM28),1,0)*'4. Formulations'!$N27</f>
        <v>0</v>
      </c>
      <c r="OA28" s="27">
        <f>IF(AND(OR(ISBLANK(OA$9),OA$9=0)=FALSE,OA$9=$DM28),1,0)*'4. Formulations'!$N27</f>
        <v>0</v>
      </c>
      <c r="OB28" s="27">
        <f>IF(AND(OR(ISBLANK(OB$9),OB$9=0)=FALSE,OB$9=$DM28),1,0)*'4. Formulations'!$N27</f>
        <v>0</v>
      </c>
      <c r="OC28" s="27">
        <f>IF(AND(OR(ISBLANK(OC$9),OC$9=0)=FALSE,OC$9=$DM28),1,0)*'4. Formulations'!$N27</f>
        <v>0</v>
      </c>
      <c r="OD28" s="27">
        <f>IF(AND(OR(ISBLANK(OD$9),OD$9=0)=FALSE,OD$9=$DM28),1,0)*'4. Formulations'!$N27</f>
        <v>0</v>
      </c>
      <c r="OE28" s="27">
        <f>IF(AND(OR(ISBLANK(OE$9),OE$9=0)=FALSE,OE$9=$DM28),1,0)*'4. Formulations'!$N27</f>
        <v>0</v>
      </c>
      <c r="OF28" s="27">
        <f>IF(AND(OR(ISBLANK(OF$9),OF$9=0)=FALSE,OF$9=$DM28),1,0)*'4. Formulations'!$N27</f>
        <v>0</v>
      </c>
      <c r="OG28" s="27">
        <f>IF(AND(OR(ISBLANK(OG$9),OG$9=0)=FALSE,OG$9=$DM28),1,0)*'4. Formulations'!$N27</f>
        <v>0</v>
      </c>
      <c r="OH28" s="27">
        <f>IF(AND(OR(ISBLANK(OH$9),OH$9=0)=FALSE,OH$9=$DM28),1,0)*'4. Formulations'!$N27</f>
        <v>0</v>
      </c>
      <c r="OI28" s="27">
        <f>IF(AND(OR(ISBLANK(OI$9),OI$9=0)=FALSE,OI$9=$DM28),1,0)*'4. Formulations'!$N27</f>
        <v>0</v>
      </c>
      <c r="OJ28" s="27">
        <f>IF(AND(OR(ISBLANK(OJ$9),OJ$9=0)=FALSE,OJ$9=$DM28),1,0)*'4. Formulations'!$N27</f>
        <v>0</v>
      </c>
      <c r="OK28" s="27">
        <f>IF(AND(OR(ISBLANK(OK$9),OK$9=0)=FALSE,OK$9=$DM28),1,0)*'4. Formulations'!$N27</f>
        <v>0</v>
      </c>
      <c r="OL28" s="27">
        <f>IF(AND(OR(ISBLANK(OL$9),OL$9=0)=FALSE,OL$9=$DM28),1,0)*'4. Formulations'!$N27</f>
        <v>0</v>
      </c>
      <c r="OM28" s="27"/>
      <c r="ON28" s="27"/>
      <c r="OO28" s="27"/>
      <c r="OQ28" s="27">
        <f>IF(AND(OR(ISBLANK(OQ$9),OQ$9=0)=FALSE,OR(OQ$9='2. Protocols'!$C27,OQ$9='2. Protocols'!$E27,OQ$9='2. Protocols'!$G27)),1,0)*'4. Formulations'!$O27</f>
        <v>0</v>
      </c>
      <c r="OR28" s="27">
        <f>IF(AND(OR(ISBLANK(OR$9),OR$9=0)=FALSE,OR(OR$9='2. Protocols'!$C27,OR$9='2. Protocols'!$E27,OR$9='2. Protocols'!$G27)),1,0)*'4. Formulations'!$O27</f>
        <v>0</v>
      </c>
      <c r="OS28" s="27">
        <f>IF(AND(OR(ISBLANK(OS$9),OS$9=0)=FALSE,OR(OS$9='2. Protocols'!$C27,OS$9='2. Protocols'!$E27,OS$9='2. Protocols'!$G27)),1,0)*'4. Formulations'!$O27</f>
        <v>0</v>
      </c>
      <c r="OT28" s="27">
        <f>IF(AND(OR(ISBLANK(OT$9),OT$9=0)=FALSE,OR(OT$9='2. Protocols'!$C27,OT$9='2. Protocols'!$E27,OT$9='2. Protocols'!$G27)),1,0)*'4. Formulations'!$O27</f>
        <v>0</v>
      </c>
      <c r="OU28" s="27">
        <f>IF(AND(OR(ISBLANK(OU$9),OU$9=0)=FALSE,OR(OU$9='2. Protocols'!$C27,OU$9='2. Protocols'!$E27,OU$9='2. Protocols'!$G27)),1,0)*'4. Formulations'!$O27</f>
        <v>0</v>
      </c>
      <c r="OV28" s="27">
        <f>IF(AND(OR(ISBLANK(OV$9),OV$9=0)=FALSE,OR(OV$9='2. Protocols'!$C27,OV$9='2. Protocols'!$E27,OV$9='2. Protocols'!$G27)),1,0)*'4. Formulations'!$O27</f>
        <v>0</v>
      </c>
      <c r="OW28" s="27">
        <f>IF(AND(OR(ISBLANK(OW$9),OW$9=0)=FALSE,OR(OW$9='2. Protocols'!$C27,OW$9='2. Protocols'!$E27,OW$9='2. Protocols'!$G27)),1,0)*'4. Formulations'!$O27</f>
        <v>0</v>
      </c>
      <c r="OX28" s="27">
        <f>IF(AND(OR(ISBLANK(OX$9),OX$9=0)=FALSE,OR(OX$9='2. Protocols'!$C27,OX$9='2. Protocols'!$E27,OX$9='2. Protocols'!$G27)),1,0)*'4. Formulations'!$O27</f>
        <v>0</v>
      </c>
      <c r="OY28" s="27">
        <f>IF(AND(OR(ISBLANK(OY$9),OY$9=0)=FALSE,OR(OY$9='2. Protocols'!$C27,OY$9='2. Protocols'!$E27,OY$9='2. Protocols'!$G27)),1,0)*'4. Formulations'!$O27</f>
        <v>0</v>
      </c>
      <c r="OZ28" s="27">
        <f>IF(AND(OR(ISBLANK(OZ$9),OZ$9=0)=FALSE,OR(OZ$9='2. Protocols'!$C27,OZ$9='2. Protocols'!$E27,OZ$9='2. Protocols'!$G27)),1,0)*'4. Formulations'!$O27</f>
        <v>0</v>
      </c>
      <c r="PA28" s="27">
        <f>IF(AND(OR(ISBLANK(PA$9),PA$9=0)=FALSE,OR(PA$9='2. Protocols'!$C27,PA$9='2. Protocols'!$E27,PA$9='2. Protocols'!$G27)),1,0)*'4. Formulations'!$O27</f>
        <v>0</v>
      </c>
      <c r="PB28" s="27">
        <f>IF(AND(OR(ISBLANK(PB$9),PB$9=0)=FALSE,OR(PB$9='2. Protocols'!$C27,PB$9='2. Protocols'!$E27,PB$9='2. Protocols'!$G27)),1,0)*'4. Formulations'!$O27</f>
        <v>0</v>
      </c>
      <c r="PC28" s="27">
        <f>IF(AND(OR(ISBLANK(PC$9),PC$9=0)=FALSE,OR(PC$9='2. Protocols'!$C27,PC$9='2. Protocols'!$E27,PC$9='2. Protocols'!$G27)),1,0)*'4. Formulations'!$O27</f>
        <v>0</v>
      </c>
      <c r="PD28" s="27">
        <f>IF(AND(OR(ISBLANK(PD$9),PD$9=0)=FALSE,OR(PD$9='2. Protocols'!$C27,PD$9='2. Protocols'!$E27,PD$9='2. Protocols'!$G27)),1,0)*'4. Formulations'!$O27</f>
        <v>0</v>
      </c>
      <c r="PE28" s="27">
        <f>IF(AND(OR(ISBLANK(PE$9),PE$9=0)=FALSE,OR(PE$9='2. Protocols'!$C27,PE$9='2. Protocols'!$E27,PE$9='2. Protocols'!$G27)),1,0)*'4. Formulations'!$O27</f>
        <v>0</v>
      </c>
      <c r="PF28" s="27">
        <f>IF(AND(OR(ISBLANK(PF$9),PF$9=0)=FALSE,OR(PF$9='2. Protocols'!$C27,PF$9='2. Protocols'!$E27,PF$9='2. Protocols'!$G27)),1,0)*'4. Formulations'!$O27</f>
        <v>0</v>
      </c>
      <c r="PG28" s="27">
        <f>IF(AND(OR(ISBLANK(PG$9),PG$9=0)=FALSE,OR(PG$9='2. Protocols'!$C27,PG$9='2. Protocols'!$E27,PG$9='2. Protocols'!$G27)),1,0)*'4. Formulations'!$O27</f>
        <v>0</v>
      </c>
      <c r="PH28" s="27">
        <f>IF(AND(OR(ISBLANK(PH$9),PH$9=0)=FALSE,OR(PH$9='2. Protocols'!$C27,PH$9='2. Protocols'!$E27,PH$9='2. Protocols'!$G27)),1,0)*'4. Formulations'!$O27</f>
        <v>0</v>
      </c>
      <c r="PI28" s="27">
        <f>IF(AND(OR(ISBLANK(PI$9),PI$9=0)=FALSE,OR(PI$9='2. Protocols'!$C27,PI$9='2. Protocols'!$E27,PI$9='2. Protocols'!$G27)),1,0)*'4. Formulations'!$O27</f>
        <v>0</v>
      </c>
      <c r="PJ28" s="27">
        <f>IF(AND(OR(ISBLANK(PJ$9),PJ$9=0)=FALSE,OR(PJ$9='2. Protocols'!$C27,PJ$9='2. Protocols'!$E27,PJ$9='2. Protocols'!$G27)),1,0)*'4. Formulations'!$O27</f>
        <v>0</v>
      </c>
      <c r="PK28" s="27">
        <f>IF(AND(OR(ISBLANK(PK$9),PK$9=0)=FALSE,OR(PK$9='2. Protocols'!$C27,PK$9='2. Protocols'!$E27,PK$9='2. Protocols'!$G27)),1,0)*'4. Formulations'!$O27</f>
        <v>0</v>
      </c>
      <c r="PL28" s="27">
        <f>IF(AND(OR(ISBLANK(PL$9),PL$9=0)=FALSE,OR(PL$9='2. Protocols'!$C27,PL$9='2. Protocols'!$E27,PL$9='2. Protocols'!$G27)),1,0)*'4. Formulations'!$O27</f>
        <v>0</v>
      </c>
      <c r="PM28" s="27">
        <f>IF(AND(OR(ISBLANK(PM$9),PM$9=0)=FALSE,OR(PM$9='2. Protocols'!$C27,PM$9='2. Protocols'!$E27,PM$9='2. Protocols'!$G27)),1,0)*'4. Formulations'!$O27</f>
        <v>0</v>
      </c>
      <c r="PN28" s="27">
        <f>IF(AND(OR(ISBLANK(PN$9),PN$9=0)=FALSE,OR(PN$9='2. Protocols'!$C27,PN$9='2. Protocols'!$E27,PN$9='2. Protocols'!$G27)),1,0)*'4. Formulations'!$O27</f>
        <v>0</v>
      </c>
      <c r="PO28" s="27">
        <f>IF(AND(OR(ISBLANK(PO$9),PO$9=0)=FALSE,OR(PO$9='2. Protocols'!$C27,PO$9='2. Protocols'!$E27,PO$9='2. Protocols'!$G27)),1,0)*'4. Formulations'!$O27</f>
        <v>0</v>
      </c>
      <c r="PP28" s="27">
        <f>IF(AND(OR(ISBLANK(PP$9),PP$9=0)=FALSE,OR(PP$9='2. Protocols'!$C27,PP$9='2. Protocols'!$E27,PP$9='2. Protocols'!$G27)),1,0)*'4. Formulations'!$O27</f>
        <v>0</v>
      </c>
      <c r="PQ28" s="27">
        <f>IF(AND(OR(ISBLANK(PQ$9),PQ$9=0)=FALSE,OR(PQ$9='2. Protocols'!$C27,PQ$9='2. Protocols'!$E27,PQ$9='2. Protocols'!$G27)),1,0)*'4. Formulations'!$O27</f>
        <v>0</v>
      </c>
      <c r="PR28" s="27">
        <f>IF(AND(OR(ISBLANK(PR$9),PR$9=0)=FALSE,OR(PR$9='2. Protocols'!$C27,PR$9='2. Protocols'!$E27,PR$9='2. Protocols'!$G27)),1,0)*'4. Formulations'!$O27</f>
        <v>0</v>
      </c>
      <c r="PS28" s="27">
        <f>IF(AND(OR(ISBLANK(PS$9),PS$9=0)=FALSE,OR(PS$9='2. Protocols'!$C27,PS$9='2. Protocols'!$E27,PS$9='2. Protocols'!$G27)),1,0)*'4. Formulations'!$O27</f>
        <v>0</v>
      </c>
      <c r="PT28" s="27">
        <f>IF(AND(OR(ISBLANK(PT$9),PT$9=0)=FALSE,OR(PT$9='2. Protocols'!$C27,PT$9='2. Protocols'!$E27,PT$9='2. Protocols'!$G27)),1,0)*'4. Formulations'!$O27</f>
        <v>0</v>
      </c>
      <c r="PU28" s="27">
        <f>IF(AND(OR(ISBLANK(PU$9),PU$9=0)=FALSE,OR(PU$9='2. Protocols'!$C27,PU$9='2. Protocols'!$E27,PU$9='2. Protocols'!$G27)),1,0)*'4. Formulations'!$O27</f>
        <v>0</v>
      </c>
      <c r="PV28" s="27">
        <f>IF(AND(OR(ISBLANK(PV$9),PV$9=0)=FALSE,OR(PV$9='2. Protocols'!$C27,PV$9='2. Protocols'!$E27,PV$9='2. Protocols'!$G27)),1,0)*'4. Formulations'!$O27</f>
        <v>0</v>
      </c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P28" s="27">
        <f>IF(AND(OR(ISBLANK(QP$9),QP$9=0)=FALSE,QP$9=$DL28),1,0)*'4. Formulations'!$P27</f>
        <v>0</v>
      </c>
      <c r="QQ28" s="27">
        <f>IF(AND(OR(ISBLANK(QQ$9),QQ$9=0)=FALSE,QQ$9=$DL28),1,0)*'4. Formulations'!$P27</f>
        <v>0</v>
      </c>
      <c r="QR28" s="27">
        <f>IF(AND(OR(ISBLANK(QR$9),QR$9=0)=FALSE,QR$9=$DL28),1,0)*'4. Formulations'!$P27</f>
        <v>0</v>
      </c>
      <c r="QS28" s="27">
        <f>IF(AND(OR(ISBLANK(QS$9),QS$9=0)=FALSE,QS$9=$DL28),1,0)*'4. Formulations'!$P27</f>
        <v>0</v>
      </c>
      <c r="QT28" s="27">
        <f>IF(AND(OR(ISBLANK(QT$9),QT$9=0)=FALSE,QT$9=$DL28),1,0)*'4. Formulations'!$P27</f>
        <v>0</v>
      </c>
      <c r="QU28" s="27">
        <f>IF(AND(OR(ISBLANK(QU$9),QU$9=0)=FALSE,QU$9=$DL28),1,0)*'4. Formulations'!$P27</f>
        <v>0</v>
      </c>
      <c r="QV28" s="27">
        <f>IF(AND(OR(ISBLANK(QV$9),QV$9=0)=FALSE,QV$9=$DL28),1,0)*'4. Formulations'!$P27</f>
        <v>0</v>
      </c>
      <c r="QW28" s="27">
        <f>IF(AND(OR(ISBLANK(QW$9),QW$9=0)=FALSE,QW$9=$DL28),1,0)*'4. Formulations'!$P27</f>
        <v>0</v>
      </c>
      <c r="QX28" s="27">
        <f>IF(AND(OR(ISBLANK(QX$9),QX$9=0)=FALSE,QX$9=$DL28),1,0)*'4. Formulations'!$P27</f>
        <v>0</v>
      </c>
      <c r="QY28" s="27">
        <f>IF(AND(OR(ISBLANK(QY$9),QY$9=0)=FALSE,QY$9=$DL28),1,0)*'4. Formulations'!$P27</f>
        <v>0</v>
      </c>
      <c r="QZ28" s="27">
        <f>IF(AND(OR(ISBLANK(QZ$9),QZ$9=0)=FALSE,QZ$9=$DL28),1,0)*'4. Formulations'!$P27</f>
        <v>0</v>
      </c>
      <c r="RA28" s="27">
        <f>IF(AND(OR(ISBLANK(RA$9),RA$9=0)=FALSE,RA$9=$DL28),1,0)*'4. Formulations'!$P27</f>
        <v>0</v>
      </c>
      <c r="RB28" s="27">
        <f>IF(AND(OR(ISBLANK(RB$9),RB$9=0)=FALSE,RB$9=$DL28),1,0)*'4. Formulations'!$P27</f>
        <v>0</v>
      </c>
      <c r="RC28" s="27">
        <f>IF(AND(OR(ISBLANK(RC$9),RC$9=0)=FALSE,RC$9=$DL28),1,0)*'4. Formulations'!$P27</f>
        <v>0</v>
      </c>
      <c r="RD28" s="27">
        <f>IF(AND(OR(ISBLANK(RD$9),RD$9=0)=FALSE,RD$9=$DL28),1,0)*'4. Formulations'!$P27</f>
        <v>0</v>
      </c>
      <c r="RE28" s="27">
        <f>IF(AND(OR(ISBLANK(RE$9),RE$9=0)=FALSE,RE$9=$DL28),1,0)*'4. Formulations'!$P27</f>
        <v>0</v>
      </c>
      <c r="RF28" s="27">
        <f>IF(AND(OR(ISBLANK(RF$9),RF$9=0)=FALSE,RF$9=$DL28),1,0)*'4. Formulations'!$P27</f>
        <v>0</v>
      </c>
      <c r="RG28" s="27"/>
      <c r="RH28" s="27"/>
      <c r="RI28" s="27"/>
      <c r="RK28" s="27">
        <f>IF(AND(OR(ISBLANK(RK$9),RK$9=0)=FALSE,SUM($QP28:$RF28)&gt;0,RK$9='2. Protocols'!$G27),1,0)*'4. Formulations'!$P27</f>
        <v>0</v>
      </c>
      <c r="RL28" s="27">
        <f>IF(AND(OR(ISBLANK(RL$9),RL$9=0)=FALSE,SUM($QP28:$RF28)&gt;0,RL$9='2. Protocols'!$G27),1,0)*'4. Formulations'!$P27</f>
        <v>0</v>
      </c>
      <c r="RM28" s="27">
        <f>IF(AND(OR(ISBLANK(RM$9),RM$9=0)=FALSE,SUM($QP28:$RF28)&gt;0,RM$9='2. Protocols'!$G27),1,0)*'4. Formulations'!$P27</f>
        <v>0</v>
      </c>
      <c r="RN28" s="27">
        <f>IF(AND(OR(ISBLANK(RN$9),RN$9=0)=FALSE,SUM($QP28:$RF28)&gt;0,RN$9='2. Protocols'!$G27),1,0)*'4. Formulations'!$P27</f>
        <v>0</v>
      </c>
      <c r="RO28" s="27">
        <f>IF(AND(OR(ISBLANK(RO$9),RO$9=0)=FALSE,SUM($QP28:$RF28)&gt;0,RO$9='2. Protocols'!$G27),1,0)*'4. Formulations'!$P27</f>
        <v>0</v>
      </c>
      <c r="RP28" s="27">
        <f>IF(AND(OR(ISBLANK(RP$9),RP$9=0)=FALSE,SUM($QP28:$RF28)&gt;0,RP$9='2. Protocols'!$G27),1,0)*'4. Formulations'!$P27</f>
        <v>0</v>
      </c>
      <c r="RQ28" s="27">
        <f>IF(AND(OR(ISBLANK(RQ$9),RQ$9=0)=FALSE,SUM($QP28:$RF28)&gt;0,RQ$9='2. Protocols'!$G27),1,0)*'4. Formulations'!$P27</f>
        <v>0</v>
      </c>
      <c r="RR28" s="27">
        <f>IF(AND(OR(ISBLANK(RR$9),RR$9=0)=FALSE,SUM($QP28:$RF28)&gt;0,RR$9='2. Protocols'!$G27),1,0)*'4. Formulations'!$P27</f>
        <v>0</v>
      </c>
      <c r="RS28" s="27">
        <f>IF(AND(OR(ISBLANK(RS$9),RS$9=0)=FALSE,SUM($QP28:$RF28)&gt;0,RS$9='2. Protocols'!$G27),1,0)*'4. Formulations'!$P27</f>
        <v>0</v>
      </c>
      <c r="RT28" s="27">
        <f>IF(AND(OR(ISBLANK(RT$9),RT$9=0)=FALSE,SUM($QP28:$RF28)&gt;0,RT$9='2. Protocols'!$G27),1,0)*'4. Formulations'!$P27</f>
        <v>0</v>
      </c>
      <c r="RU28" s="27">
        <f>IF(AND(OR(ISBLANK(RU$9),RU$9=0)=FALSE,SUM($QP28:$RF28)&gt;0,RU$9='2. Protocols'!$G27),1,0)*'4. Formulations'!$P27</f>
        <v>0</v>
      </c>
      <c r="RV28" s="27">
        <f>IF(AND(OR(ISBLANK(RV$9),RV$9=0)=FALSE,SUM($QP28:$RF28)&gt;0,RV$9='2. Protocols'!$G27),1,0)*'4. Formulations'!$P27</f>
        <v>0</v>
      </c>
      <c r="RW28" s="27">
        <f>IF(AND(OR(ISBLANK(RW$9),RW$9=0)=FALSE,SUM($QP28:$RF28)&gt;0,RW$9='2. Protocols'!$G27),1,0)*'4. Formulations'!$P27</f>
        <v>0</v>
      </c>
      <c r="RX28" s="27">
        <f>IF(AND(OR(ISBLANK(RX$9),RX$9=0)=FALSE,SUM($QP28:$RF28)&gt;0,RX$9='2. Protocols'!$G27),1,0)*'4. Formulations'!$P27</f>
        <v>0</v>
      </c>
      <c r="RY28" s="27">
        <f>IF(AND(OR(ISBLANK(RY$9),RY$9=0)=FALSE,SUM($QP28:$RF28)&gt;0,RY$9='2. Protocols'!$G27),1,0)*'4. Formulations'!$P27</f>
        <v>0</v>
      </c>
      <c r="RZ28" s="27">
        <f>IF(AND(OR(ISBLANK(RZ$9),RZ$9=0)=FALSE,SUM($QP28:$RF28)&gt;0,RZ$9='2. Protocols'!$G27),1,0)*'4. Formulations'!$P27</f>
        <v>0</v>
      </c>
      <c r="SA28" s="27">
        <f>IF(AND(OR(ISBLANK(SA$9),SA$9=0)=FALSE,SUM($QP28:$RF28)&gt;0,SA$9='2. Protocols'!$G27),1,0)*'4. Formulations'!$P27</f>
        <v>0</v>
      </c>
      <c r="SB28" s="27">
        <f>IF(AND(OR(ISBLANK(SB$9),SB$9=0)=FALSE,SUM($QP28:$RF28)&gt;0,SB$9='2. Protocols'!$G27),1,0)*'4. Formulations'!$P27</f>
        <v>0</v>
      </c>
      <c r="SC28" s="27">
        <f>IF(AND(OR(ISBLANK(SC$9),SC$9=0)=FALSE,SUM($QP28:$RF28)&gt;0,SC$9='2. Protocols'!$G27),1,0)*'4. Formulations'!$P27</f>
        <v>0</v>
      </c>
      <c r="SD28" s="27">
        <f>IF(AND(OR(ISBLANK(SD$9),SD$9=0)=FALSE,SUM($QP28:$RF28)&gt;0,SD$9='2. Protocols'!$G27),1,0)*'4. Formulations'!$P27</f>
        <v>0</v>
      </c>
      <c r="SE28" s="27">
        <f>IF(AND(OR(ISBLANK(SE$9),SE$9=0)=FALSE,SUM($QP28:$RF28)&gt;0,SE$9='2. Protocols'!$G27),1,0)*'4. Formulations'!$P27</f>
        <v>0</v>
      </c>
      <c r="SF28" s="27">
        <f>IF(AND(OR(ISBLANK(SF$9),SF$9=0)=FALSE,SUM($QP28:$RF28)&gt;0,SF$9='2. Protocols'!$G27),1,0)*'4. Formulations'!$P27</f>
        <v>0</v>
      </c>
      <c r="SG28" s="27">
        <f>IF(AND(OR(ISBLANK(SG$9),SG$9=0)=FALSE,SUM($QP28:$RF28)&gt;0,SG$9='2. Protocols'!$G27),1,0)*'4. Formulations'!$P27</f>
        <v>0</v>
      </c>
      <c r="SH28" s="27">
        <f>IF(AND(OR(ISBLANK(SH$9),SH$9=0)=FALSE,SUM($QP28:$RF28)&gt;0,SH$9='2. Protocols'!$G27),1,0)*'4. Formulations'!$P27</f>
        <v>0</v>
      </c>
      <c r="SI28" s="27">
        <f>IF(AND(OR(ISBLANK(SI$9),SI$9=0)=FALSE,SUM($QP28:$RF28)&gt;0,SI$9='2. Protocols'!$G27),1,0)*'4. Formulations'!$P27</f>
        <v>0</v>
      </c>
      <c r="SJ28" s="27">
        <f>IF(AND(OR(ISBLANK(SJ$9),SJ$9=0)=FALSE,SUM($QP28:$RF28)&gt;0,SJ$9='2. Protocols'!$G27),1,0)*'4. Formulations'!$P27</f>
        <v>0</v>
      </c>
      <c r="SK28" s="27">
        <f>IF(AND(OR(ISBLANK(SK$9),SK$9=0)=FALSE,SUM($QP28:$RF28)&gt;0,SK$9='2. Protocols'!$G27),1,0)*'4. Formulations'!$P27</f>
        <v>0</v>
      </c>
      <c r="SL28" s="27">
        <f>IF(AND(OR(ISBLANK(SL$9),SL$9=0)=FALSE,SUM($QP28:$RF28)&gt;0,SL$9='2. Protocols'!$G27),1,0)*'4. Formulations'!$P27</f>
        <v>0</v>
      </c>
      <c r="SM28" s="27">
        <f>IF(AND(OR(ISBLANK(SM$9),SM$9=0)=FALSE,SUM($QP28:$RF28)&gt;0,SM$9='2. Protocols'!$G27),1,0)*'4. Formulations'!$P27</f>
        <v>0</v>
      </c>
      <c r="SN28" s="27">
        <f>IF(AND(OR(ISBLANK(SN$9),SN$9=0)=FALSE,SUM($QP28:$RF28)&gt;0,SN$9='2. Protocols'!$G27),1,0)*'4. Formulations'!$P27</f>
        <v>0</v>
      </c>
      <c r="SO28" s="27">
        <f>IF(AND(OR(ISBLANK(SO$9),SO$9=0)=FALSE,SUM($QP28:$RF28)&gt;0,SO$9='2. Protocols'!$G27),1,0)*'4. Formulations'!$P27</f>
        <v>0</v>
      </c>
      <c r="SP28" s="27">
        <f>IF(AND(OR(ISBLANK(SP$9),SP$9=0)=FALSE,SUM($QP28:$RF28)&gt;0,SP$9='2. Protocols'!$G27),1,0)*'4. Formulations'!$P27</f>
        <v>0</v>
      </c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J28" s="27">
        <f>IF(AND(OR(ISBLANK(TJ$9),TJ$9=0)=FALSE,TJ$9=$DM28),1,0)*'4. Formulations'!$Q27</f>
        <v>0</v>
      </c>
      <c r="TK28" s="27">
        <f>IF(AND(OR(ISBLANK(TK$9),TK$9=0)=FALSE,TK$9=$DM28),1,0)*'4. Formulations'!$Q27</f>
        <v>0</v>
      </c>
      <c r="TL28" s="27">
        <f>IF(AND(OR(ISBLANK(TL$9),TL$9=0)=FALSE,TL$9=$DM28),1,0)*'4. Formulations'!$Q27</f>
        <v>0</v>
      </c>
      <c r="TM28" s="27">
        <f>IF(AND(OR(ISBLANK(TM$9),TM$9=0)=FALSE,TM$9=$DM28),1,0)*'4. Formulations'!$Q27</f>
        <v>0</v>
      </c>
      <c r="TN28" s="27">
        <f>IF(AND(OR(ISBLANK(TN$9),TN$9=0)=FALSE,TN$9=$DM28),1,0)*'4. Formulations'!$Q27</f>
        <v>0</v>
      </c>
      <c r="TO28" s="27">
        <f>IF(AND(OR(ISBLANK(TO$9),TO$9=0)=FALSE,TO$9=$DM28),1,0)*'4. Formulations'!$Q27</f>
        <v>0</v>
      </c>
      <c r="TP28" s="27">
        <f>IF(AND(OR(ISBLANK(TP$9),TP$9=0)=FALSE,TP$9=$DM28),1,0)*'4. Formulations'!$Q27</f>
        <v>0</v>
      </c>
      <c r="TQ28" s="27">
        <f>IF(AND(OR(ISBLANK(TQ$9),TQ$9=0)=FALSE,TQ$9=$DM28),1,0)*'4. Formulations'!$Q27</f>
        <v>0</v>
      </c>
      <c r="TR28" s="27">
        <f>IF(AND(OR(ISBLANK(TR$9),TR$9=0)=FALSE,TR$9=$DM28),1,0)*'4. Formulations'!$Q27</f>
        <v>0</v>
      </c>
      <c r="TS28" s="27">
        <f>IF(AND(OR(ISBLANK(TS$9),TS$9=0)=FALSE,TS$9=$DM28),1,0)*'4. Formulations'!$Q27</f>
        <v>0</v>
      </c>
      <c r="TT28" s="27">
        <f>IF(AND(OR(ISBLANK(TT$9),TT$9=0)=FALSE,TT$9=$DM28),1,0)*'4. Formulations'!$Q27</f>
        <v>0</v>
      </c>
      <c r="TU28" s="27">
        <f>IF(AND(OR(ISBLANK(TU$9),TU$9=0)=FALSE,TU$9=$DM28),1,0)*'4. Formulations'!$Q27</f>
        <v>0</v>
      </c>
      <c r="TV28" s="27">
        <f>IF(AND(OR(ISBLANK(TV$9),TV$9=0)=FALSE,TV$9=$DM28),1,0)*'4. Formulations'!$Q27</f>
        <v>0</v>
      </c>
      <c r="TW28" s="27">
        <f>IF(AND(OR(ISBLANK(TW$9),TW$9=0)=FALSE,TW$9=$DM28),1,0)*'4. Formulations'!$Q27</f>
        <v>0</v>
      </c>
      <c r="TX28" s="27">
        <f>IF(AND(OR(ISBLANK(TX$9),TX$9=0)=FALSE,TX$9=$DM28),1,0)*'4. Formulations'!$Q27</f>
        <v>0</v>
      </c>
      <c r="TY28" s="27">
        <f>IF(AND(OR(ISBLANK(TY$9),TY$9=0)=FALSE,TY$9=$DM28),1,0)*'4. Formulations'!$Q27</f>
        <v>0</v>
      </c>
      <c r="TZ28" s="27">
        <f>IF(AND(OR(ISBLANK(TZ$9),TZ$9=0)=FALSE,TZ$9=$DM28),1,0)*'4. Formulations'!$Q27</f>
        <v>0</v>
      </c>
      <c r="UA28" s="27"/>
      <c r="UB28" s="27"/>
      <c r="UC28" s="27"/>
    </row>
    <row r="29" spans="2:549" ht="15" hidden="1" outlineLevel="1" x14ac:dyDescent="0.25">
      <c r="B29" s="2"/>
      <c r="C29" s="75" t="str">
        <f>IF('2. Protocols'!C28&amp;"+"&amp;'2. Protocols'!E28&amp;"+"&amp;'2. Protocols'!G28="++","",'2. Protocols'!C28&amp;"+"&amp;'2. Protocols'!E28&amp;"+"&amp;'2. Protocols'!G28)</f>
        <v/>
      </c>
      <c r="D29" s="7"/>
      <c r="E29" s="8"/>
      <c r="G29" s="72" t="e">
        <f>'2. Protocols'!J28*'1. General Inputs'!$J$13</f>
        <v>#VALUE!</v>
      </c>
      <c r="H29" s="72" t="e">
        <f>MAX(G29*(1+'1. General Inputs'!$AW$23+HLOOKUP(H$7,'1. General Inputs'!$AW$17:$AY$19,ROWS('1. General Inputs'!$AU$17:$AU$19),0))+(CHOOSE(H$7,'1. General Inputs'!$J$15,'1. General Inputs'!$L$15,'1. General Inputs'!$N$15)/12)*CHOOSE(H$7,'2. Protocols'!$K28,'2. Protocols'!$L28,'2. Protocols'!$M28)+'3. ARV Substitutions'!L54,0)</f>
        <v>#VALUE!</v>
      </c>
      <c r="I29" s="72" t="e">
        <f>MAX(H29*(1+'1. General Inputs'!$AW$23+HLOOKUP(I$7,'1. General Inputs'!$AW$17:$AY$19,ROWS('1. General Inputs'!$AU$17:$AU$19),0))+(CHOOSE(I$7,'1. General Inputs'!$J$15,'1. General Inputs'!$L$15,'1. General Inputs'!$N$15)/12)*CHOOSE(I$7,'2. Protocols'!$K28,'2. Protocols'!$L28,'2. Protocols'!$M28)+'3. ARV Substitutions'!M54,0)</f>
        <v>#VALUE!</v>
      </c>
      <c r="J29" s="72" t="e">
        <f>MAX(I29*(1+'1. General Inputs'!$AW$23+HLOOKUP(J$7,'1. General Inputs'!$AW$17:$AY$19,ROWS('1. General Inputs'!$AU$17:$AU$19),0))+(CHOOSE(J$7,'1. General Inputs'!$J$15,'1. General Inputs'!$L$15,'1. General Inputs'!$N$15)/12)*CHOOSE(J$7,'2. Protocols'!$K28,'2. Protocols'!$L28,'2. Protocols'!$M28)+'3. ARV Substitutions'!N54,0)</f>
        <v>#VALUE!</v>
      </c>
      <c r="K29" s="72" t="e">
        <f>MAX(J29*(1+'1. General Inputs'!$AW$23+HLOOKUP(K$7,'1. General Inputs'!$AW$17:$AY$19,ROWS('1. General Inputs'!$AU$17:$AU$19),0))+(CHOOSE(K$7,'1. General Inputs'!$J$15,'1. General Inputs'!$L$15,'1. General Inputs'!$N$15)/12)*CHOOSE(K$7,'2. Protocols'!$K28,'2. Protocols'!$L28,'2. Protocols'!$M28)+'3. ARV Substitutions'!O54,0)</f>
        <v>#VALUE!</v>
      </c>
      <c r="L29" s="72" t="e">
        <f>MAX(K29*(1+'1. General Inputs'!$AW$23+HLOOKUP(L$7,'1. General Inputs'!$AW$17:$AY$19,ROWS('1. General Inputs'!$AU$17:$AU$19),0))+(CHOOSE(L$7,'1. General Inputs'!$J$15,'1. General Inputs'!$L$15,'1. General Inputs'!$N$15)/12)*CHOOSE(L$7,'2. Protocols'!$K28,'2. Protocols'!$L28,'2. Protocols'!$M28)+'3. ARV Substitutions'!P54,0)</f>
        <v>#VALUE!</v>
      </c>
      <c r="M29" s="72" t="e">
        <f>MAX(L29*(1+'1. General Inputs'!$AW$23+HLOOKUP(M$7,'1. General Inputs'!$AW$17:$AY$19,ROWS('1. General Inputs'!$AU$17:$AU$19),0))+(CHOOSE(M$7,'1. General Inputs'!$J$15,'1. General Inputs'!$L$15,'1. General Inputs'!$N$15)/12)*CHOOSE(M$7,'2. Protocols'!$K28,'2. Protocols'!$L28,'2. Protocols'!$M28)+'3. ARV Substitutions'!Q54,0)</f>
        <v>#VALUE!</v>
      </c>
      <c r="N29" s="72" t="e">
        <f>MAX(M29*(1+'1. General Inputs'!$AW$23+HLOOKUP(N$7,'1. General Inputs'!$AW$17:$AY$19,ROWS('1. General Inputs'!$AU$17:$AU$19),0))+(CHOOSE(N$7,'1. General Inputs'!$J$15,'1. General Inputs'!$L$15,'1. General Inputs'!$N$15)/12)*CHOOSE(N$7,'2. Protocols'!$K28,'2. Protocols'!$L28,'2. Protocols'!$M28)+'3. ARV Substitutions'!R54,0)</f>
        <v>#VALUE!</v>
      </c>
      <c r="O29" s="72" t="e">
        <f>MAX(N29*(1+'1. General Inputs'!$AW$23+HLOOKUP(O$7,'1. General Inputs'!$AW$17:$AY$19,ROWS('1. General Inputs'!$AU$17:$AU$19),0))+(CHOOSE(O$7,'1. General Inputs'!$J$15,'1. General Inputs'!$L$15,'1. General Inputs'!$N$15)/12)*CHOOSE(O$7,'2. Protocols'!$K28,'2. Protocols'!$L28,'2. Protocols'!$M28)+'3. ARV Substitutions'!S54,0)</f>
        <v>#VALUE!</v>
      </c>
      <c r="P29" s="72" t="e">
        <f>MAX(O29*(1+'1. General Inputs'!$AW$23+HLOOKUP(P$7,'1. General Inputs'!$AW$17:$AY$19,ROWS('1. General Inputs'!$AU$17:$AU$19),0))+(CHOOSE(P$7,'1. General Inputs'!$J$15,'1. General Inputs'!$L$15,'1. General Inputs'!$N$15)/12)*CHOOSE(P$7,'2. Protocols'!$K28,'2. Protocols'!$L28,'2. Protocols'!$M28)+'3. ARV Substitutions'!T54,0)</f>
        <v>#VALUE!</v>
      </c>
      <c r="Q29" s="72" t="e">
        <f>MAX(P29*(1+'1. General Inputs'!$AW$23+HLOOKUP(Q$7,'1. General Inputs'!$AW$17:$AY$19,ROWS('1. General Inputs'!$AU$17:$AU$19),0))+(CHOOSE(Q$7,'1. General Inputs'!$J$15,'1. General Inputs'!$L$15,'1. General Inputs'!$N$15)/12)*CHOOSE(Q$7,'2. Protocols'!$K28,'2. Protocols'!$L28,'2. Protocols'!$M28)+'3. ARV Substitutions'!U54,0)</f>
        <v>#VALUE!</v>
      </c>
      <c r="R29" s="72" t="e">
        <f>MAX(Q29*(1+'1. General Inputs'!$AW$23+HLOOKUP(R$7,'1. General Inputs'!$AW$17:$AY$19,ROWS('1. General Inputs'!$AU$17:$AU$19),0))+(CHOOSE(R$7,'1. General Inputs'!$J$15,'1. General Inputs'!$L$15,'1. General Inputs'!$N$15)/12)*CHOOSE(R$7,'2. Protocols'!$K28,'2. Protocols'!$L28,'2. Protocols'!$M28)+'3. ARV Substitutions'!V54,0)</f>
        <v>#VALUE!</v>
      </c>
      <c r="S29" s="72" t="e">
        <f>MAX(R29*(1+'1. General Inputs'!$AW$23+HLOOKUP(S$7,'1. General Inputs'!$AW$17:$AY$19,ROWS('1. General Inputs'!$AU$17:$AU$19),0))+(CHOOSE(S$7,'1. General Inputs'!$J$15,'1. General Inputs'!$L$15,'1. General Inputs'!$N$15)/12)*CHOOSE(S$7,'2. Protocols'!$K28,'2. Protocols'!$L28,'2. Protocols'!$M28)+'3. ARV Substitutions'!W54,0)</f>
        <v>#VALUE!</v>
      </c>
      <c r="T29" s="72" t="e">
        <f>MAX(S29*(1+'1. General Inputs'!$AW$23+HLOOKUP(T$7,'1. General Inputs'!$AW$17:$AY$19,ROWS('1. General Inputs'!$AU$17:$AU$19),0))+(CHOOSE(T$7,'1. General Inputs'!$J$15,'1. General Inputs'!$L$15,'1. General Inputs'!$N$15)/12)*CHOOSE(T$7,'2. Protocols'!$K28,'2. Protocols'!$L28,'2. Protocols'!$M28)+'3. ARV Substitutions'!X54,0)</f>
        <v>#VALUE!</v>
      </c>
      <c r="U29" s="72" t="e">
        <f>MAX(T29*(1+'1. General Inputs'!$AW$23+HLOOKUP(U$7,'1. General Inputs'!$AW$17:$AY$19,ROWS('1. General Inputs'!$AU$17:$AU$19),0))+(CHOOSE(U$7,'1. General Inputs'!$J$15,'1. General Inputs'!$L$15,'1. General Inputs'!$N$15)/12)*CHOOSE(U$7,'2. Protocols'!$K28,'2. Protocols'!$L28,'2. Protocols'!$M28)+'3. ARV Substitutions'!Y54,0)</f>
        <v>#VALUE!</v>
      </c>
      <c r="V29" s="72" t="e">
        <f>MAX(U29*(1+'1. General Inputs'!$AW$23+HLOOKUP(V$7,'1. General Inputs'!$AW$17:$AY$19,ROWS('1. General Inputs'!$AU$17:$AU$19),0))+(CHOOSE(V$7,'1. General Inputs'!$J$15,'1. General Inputs'!$L$15,'1. General Inputs'!$N$15)/12)*CHOOSE(V$7,'2. Protocols'!$K28,'2. Protocols'!$L28,'2. Protocols'!$M28)+'3. ARV Substitutions'!Z54,0)</f>
        <v>#VALUE!</v>
      </c>
      <c r="W29" s="72" t="e">
        <f>MAX(V29*(1+'1. General Inputs'!$AW$23+HLOOKUP(W$7,'1. General Inputs'!$AW$17:$AY$19,ROWS('1. General Inputs'!$AU$17:$AU$19),0))+(CHOOSE(W$7,'1. General Inputs'!$J$15,'1. General Inputs'!$L$15,'1. General Inputs'!$N$15)/12)*CHOOSE(W$7,'2. Protocols'!$K28,'2. Protocols'!$L28,'2. Protocols'!$M28)+'3. ARV Substitutions'!AA54,0)</f>
        <v>#VALUE!</v>
      </c>
      <c r="X29" s="72" t="e">
        <f>MAX(W29*(1+'1. General Inputs'!$AW$23+HLOOKUP(X$7,'1. General Inputs'!$AW$17:$AY$19,ROWS('1. General Inputs'!$AU$17:$AU$19),0))+(CHOOSE(X$7,'1. General Inputs'!$J$15,'1. General Inputs'!$L$15,'1. General Inputs'!$N$15)/12)*CHOOSE(X$7,'2. Protocols'!$K28,'2. Protocols'!$L28,'2. Protocols'!$M28)+'3. ARV Substitutions'!AB54,0)</f>
        <v>#VALUE!</v>
      </c>
      <c r="Y29" s="72" t="e">
        <f>MAX(X29*(1+'1. General Inputs'!$AW$23+HLOOKUP(Y$7,'1. General Inputs'!$AW$17:$AY$19,ROWS('1. General Inputs'!$AU$17:$AU$19),0))+(CHOOSE(Y$7,'1. General Inputs'!$J$15,'1. General Inputs'!$L$15,'1. General Inputs'!$N$15)/12)*CHOOSE(Y$7,'2. Protocols'!$K28,'2. Protocols'!$L28,'2. Protocols'!$M28)+'3. ARV Substitutions'!AC54,0)</f>
        <v>#VALUE!</v>
      </c>
      <c r="Z29" s="72" t="e">
        <f>MAX(Y29*(1+'1. General Inputs'!$AW$23+HLOOKUP(Z$7,'1. General Inputs'!$AW$17:$AY$19,ROWS('1. General Inputs'!$AU$17:$AU$19),0))+(CHOOSE(Z$7,'1. General Inputs'!$J$15,'1. General Inputs'!$L$15,'1. General Inputs'!$N$15)/12)*CHOOSE(Z$7,'2. Protocols'!$K28,'2. Protocols'!$L28,'2. Protocols'!$M28)+'3. ARV Substitutions'!AD54,0)</f>
        <v>#VALUE!</v>
      </c>
      <c r="AA29" s="72" t="e">
        <f>MAX(Z29*(1+'1. General Inputs'!$AW$23+HLOOKUP(AA$7,'1. General Inputs'!$AW$17:$AY$19,ROWS('1. General Inputs'!$AU$17:$AU$19),0))+(CHOOSE(AA$7,'1. General Inputs'!$J$15,'1. General Inputs'!$L$15,'1. General Inputs'!$N$15)/12)*CHOOSE(AA$7,'2. Protocols'!$K28,'2. Protocols'!$L28,'2. Protocols'!$M28)+'3. ARV Substitutions'!AE54,0)</f>
        <v>#VALUE!</v>
      </c>
      <c r="AB29" s="72" t="e">
        <f>MAX(AA29*(1+'1. General Inputs'!$AW$23+HLOOKUP(AB$7,'1. General Inputs'!$AW$17:$AY$19,ROWS('1. General Inputs'!$AU$17:$AU$19),0))+(CHOOSE(AB$7,'1. General Inputs'!$J$15,'1. General Inputs'!$L$15,'1. General Inputs'!$N$15)/12)*CHOOSE(AB$7,'2. Protocols'!$K28,'2. Protocols'!$L28,'2. Protocols'!$M28)+'3. ARV Substitutions'!AF54,0)</f>
        <v>#VALUE!</v>
      </c>
      <c r="AC29" s="72" t="e">
        <f>MAX(AB29*(1+'1. General Inputs'!$AW$23+HLOOKUP(AC$7,'1. General Inputs'!$AW$17:$AY$19,ROWS('1. General Inputs'!$AU$17:$AU$19),0))+(CHOOSE(AC$7,'1. General Inputs'!$J$15,'1. General Inputs'!$L$15,'1. General Inputs'!$N$15)/12)*CHOOSE(AC$7,'2. Protocols'!$K28,'2. Protocols'!$L28,'2. Protocols'!$M28)+'3. ARV Substitutions'!AG54,0)</f>
        <v>#VALUE!</v>
      </c>
      <c r="AD29" s="72" t="e">
        <f>MAX(AC29*(1+'1. General Inputs'!$AW$23+HLOOKUP(AD$7,'1. General Inputs'!$AW$17:$AY$19,ROWS('1. General Inputs'!$AU$17:$AU$19),0))+(CHOOSE(AD$7,'1. General Inputs'!$J$15,'1. General Inputs'!$L$15,'1. General Inputs'!$N$15)/12)*CHOOSE(AD$7,'2. Protocols'!$K28,'2. Protocols'!$L28,'2. Protocols'!$M28)+'3. ARV Substitutions'!AH54,0)</f>
        <v>#VALUE!</v>
      </c>
      <c r="AE29" s="72" t="e">
        <f>MAX(AD29*(1+'1. General Inputs'!$AW$23+HLOOKUP(AE$7,'1. General Inputs'!$AW$17:$AY$19,ROWS('1. General Inputs'!$AU$17:$AU$19),0))+(CHOOSE(AE$7,'1. General Inputs'!$J$15,'1. General Inputs'!$L$15,'1. General Inputs'!$N$15)/12)*CHOOSE(AE$7,'2. Protocols'!$K28,'2. Protocols'!$L28,'2. Protocols'!$M28)+'3. ARV Substitutions'!AI54,0)</f>
        <v>#VALUE!</v>
      </c>
      <c r="AF29" s="72" t="e">
        <f>MAX(AE29*(1+'1. General Inputs'!$AW$23+HLOOKUP(AF$7,'1. General Inputs'!$AW$17:$AY$19,ROWS('1. General Inputs'!$AU$17:$AU$19),0))+(CHOOSE(AF$7,'1. General Inputs'!$J$15,'1. General Inputs'!$L$15,'1. General Inputs'!$N$15)/12)*CHOOSE(AF$7,'2. Protocols'!$K28,'2. Protocols'!$L28,'2. Protocols'!$M28)+'3. ARV Substitutions'!AJ54,0)</f>
        <v>#VALUE!</v>
      </c>
      <c r="AG29" s="72" t="e">
        <f>MAX(AF29*(1+'1. General Inputs'!$AW$23+HLOOKUP(AG$7,'1. General Inputs'!$AW$17:$AY$19,ROWS('1. General Inputs'!$AU$17:$AU$19),0))+(CHOOSE(AG$7,'1. General Inputs'!$J$15,'1. General Inputs'!$L$15,'1. General Inputs'!$N$15)/12)*CHOOSE(AG$7,'2. Protocols'!$K28,'2. Protocols'!$L28,'2. Protocols'!$M28)+'3. ARV Substitutions'!AK54,0)</f>
        <v>#VALUE!</v>
      </c>
      <c r="AH29" s="72" t="e">
        <f>MAX(AG29*(1+'1. General Inputs'!$AW$23+HLOOKUP(AH$7,'1. General Inputs'!$AW$17:$AY$19,ROWS('1. General Inputs'!$AU$17:$AU$19),0))+(CHOOSE(AH$7,'1. General Inputs'!$J$15,'1. General Inputs'!$L$15,'1. General Inputs'!$N$15)/12)*CHOOSE(AH$7,'2. Protocols'!$K28,'2. Protocols'!$L28,'2. Protocols'!$M28)+'3. ARV Substitutions'!AL54,0)</f>
        <v>#VALUE!</v>
      </c>
      <c r="AI29" s="72" t="e">
        <f>MAX(AH29*(1+'1. General Inputs'!$AW$23+HLOOKUP(AI$7,'1. General Inputs'!$AW$17:$AY$19,ROWS('1. General Inputs'!$AU$17:$AU$19),0))+(CHOOSE(AI$7,'1. General Inputs'!$J$15,'1. General Inputs'!$L$15,'1. General Inputs'!$N$15)/12)*CHOOSE(AI$7,'2. Protocols'!$K28,'2. Protocols'!$L28,'2. Protocols'!$M28)+'3. ARV Substitutions'!AM54,0)</f>
        <v>#VALUE!</v>
      </c>
      <c r="AJ29" s="72" t="e">
        <f>MAX(AI29*(1+'1. General Inputs'!$AW$23+HLOOKUP(AJ$7,'1. General Inputs'!$AW$17:$AY$19,ROWS('1. General Inputs'!$AU$17:$AU$19),0))+(CHOOSE(AJ$7,'1. General Inputs'!$J$15,'1. General Inputs'!$L$15,'1. General Inputs'!$N$15)/12)*CHOOSE(AJ$7,'2. Protocols'!$K28,'2. Protocols'!$L28,'2. Protocols'!$M28)+'3. ARV Substitutions'!AN54,0)</f>
        <v>#VALUE!</v>
      </c>
      <c r="AK29" s="72" t="e">
        <f>MAX(AJ29*(1+'1. General Inputs'!$AW$23+HLOOKUP(AK$7,'1. General Inputs'!$AW$17:$AY$19,ROWS('1. General Inputs'!$AU$17:$AU$19),0))+(CHOOSE(AK$7,'1. General Inputs'!$J$15,'1. General Inputs'!$L$15,'1. General Inputs'!$N$15)/12)*CHOOSE(AK$7,'2. Protocols'!$K28,'2. Protocols'!$L28,'2. Protocols'!$M28)+'3. ARV Substitutions'!AO54,0)</f>
        <v>#VALUE!</v>
      </c>
      <c r="AL29" s="72" t="e">
        <f>MAX(AK29*(1+'1. General Inputs'!$AW$23+HLOOKUP(AL$7,'1. General Inputs'!$AW$17:$AY$19,ROWS('1. General Inputs'!$AU$17:$AU$19),0))+(CHOOSE(AL$7,'1. General Inputs'!$J$15,'1. General Inputs'!$L$15,'1. General Inputs'!$N$15)/12)*CHOOSE(AL$7,'2. Protocols'!$K28,'2. Protocols'!$L28,'2. Protocols'!$M28)+'3. ARV Substitutions'!AP54,0)</f>
        <v>#VALUE!</v>
      </c>
      <c r="AM29" s="72" t="e">
        <f>MAX(AL29*(1+'1. General Inputs'!$AW$23+HLOOKUP(AM$7,'1. General Inputs'!$AW$17:$AY$19,ROWS('1. General Inputs'!$AU$17:$AU$19),0))+(CHOOSE(AM$7,'1. General Inputs'!$J$15,'1. General Inputs'!$L$15,'1. General Inputs'!$N$15)/12)*CHOOSE(AM$7,'2. Protocols'!$K28,'2. Protocols'!$L28,'2. Protocols'!$M28)+'3. ARV Substitutions'!AQ54,0)</f>
        <v>#VALUE!</v>
      </c>
      <c r="AN29" s="72" t="e">
        <f>MAX(AM29*(1+'1. General Inputs'!$AW$23+HLOOKUP(AN$7,'1. General Inputs'!$AW$17:$AY$19,ROWS('1. General Inputs'!$AU$17:$AU$19),0))+(CHOOSE(AN$7,'1. General Inputs'!$J$15,'1. General Inputs'!$L$15,'1. General Inputs'!$N$15)/12)*CHOOSE(AN$7,'2. Protocols'!$K28,'2. Protocols'!$L28,'2. Protocols'!$M28)+'3. ARV Substitutions'!AR54,0)</f>
        <v>#VALUE!</v>
      </c>
      <c r="AO29" s="72" t="e">
        <f>MAX(AN29*(1+'1. General Inputs'!$AW$23+HLOOKUP(AO$7,'1. General Inputs'!$AW$17:$AY$19,ROWS('1. General Inputs'!$AU$17:$AU$19),0))+(CHOOSE(AO$7,'1. General Inputs'!$J$15,'1. General Inputs'!$L$15,'1. General Inputs'!$N$15)/12)*CHOOSE(AO$7,'2. Protocols'!$K28,'2. Protocols'!$L28,'2. Protocols'!$M28)+'3. ARV Substitutions'!AS54,0)</f>
        <v>#VALUE!</v>
      </c>
      <c r="AP29" s="72" t="e">
        <f>MAX(AO29*(1+'1. General Inputs'!$AW$23+HLOOKUP(AP$7,'1. General Inputs'!$AW$17:$AY$19,ROWS('1. General Inputs'!$AU$17:$AU$19),0))+(CHOOSE(AP$7,'1. General Inputs'!$J$15,'1. General Inputs'!$L$15,'1. General Inputs'!$N$15)/12)*CHOOSE(AP$7,'2. Protocols'!$K28,'2. Protocols'!$L28,'2. Protocols'!$M28)+'3. ARV Substitutions'!AT54,0)</f>
        <v>#VALUE!</v>
      </c>
      <c r="AQ29" s="72" t="e">
        <f>MAX(AP29*(1+'1. General Inputs'!$AW$23+HLOOKUP(AQ$7,'1. General Inputs'!$AW$17:$AY$19,ROWS('1. General Inputs'!$AU$17:$AU$19),0))+(CHOOSE(AQ$7,'1. General Inputs'!$J$15,'1. General Inputs'!$L$15,'1. General Inputs'!$N$15)/12)*CHOOSE(AQ$7,'2. Protocols'!$K28,'2. Protocols'!$L28,'2. Protocols'!$M28)+'3. ARV Substitutions'!AU54,0)</f>
        <v>#VALUE!</v>
      </c>
      <c r="CA29" s="51" t="e">
        <f t="shared" si="30"/>
        <v>#VALUE!</v>
      </c>
      <c r="CB29" s="51" t="e">
        <f t="shared" si="31"/>
        <v>#VALUE!</v>
      </c>
      <c r="CC29" s="51" t="e">
        <f t="shared" si="32"/>
        <v>#VALUE!</v>
      </c>
      <c r="CD29" s="51" t="e">
        <f t="shared" si="33"/>
        <v>#VALUE!</v>
      </c>
      <c r="CE29" s="51" t="e">
        <f t="shared" si="34"/>
        <v>#VALUE!</v>
      </c>
      <c r="CF29" s="51" t="e">
        <f t="shared" si="35"/>
        <v>#VALUE!</v>
      </c>
      <c r="CG29" s="51" t="e">
        <f t="shared" si="36"/>
        <v>#VALUE!</v>
      </c>
      <c r="CH29" s="51" t="e">
        <f t="shared" si="37"/>
        <v>#VALUE!</v>
      </c>
      <c r="CI29" s="51" t="e">
        <f t="shared" si="38"/>
        <v>#VALUE!</v>
      </c>
      <c r="CJ29" s="51" t="e">
        <f t="shared" si="39"/>
        <v>#VALUE!</v>
      </c>
      <c r="CK29" s="51" t="e">
        <f t="shared" si="40"/>
        <v>#VALUE!</v>
      </c>
      <c r="CL29" s="51" t="e">
        <f t="shared" si="41"/>
        <v>#VALUE!</v>
      </c>
      <c r="CM29" s="51" t="e">
        <f t="shared" si="42"/>
        <v>#VALUE!</v>
      </c>
      <c r="CN29" s="51" t="e">
        <f t="shared" si="43"/>
        <v>#VALUE!</v>
      </c>
      <c r="CO29" s="51" t="e">
        <f t="shared" si="44"/>
        <v>#VALUE!</v>
      </c>
      <c r="CP29" s="51" t="e">
        <f t="shared" si="45"/>
        <v>#VALUE!</v>
      </c>
      <c r="CQ29" s="51" t="e">
        <f t="shared" si="46"/>
        <v>#VALUE!</v>
      </c>
      <c r="CR29" s="51" t="e">
        <f t="shared" si="47"/>
        <v>#VALUE!</v>
      </c>
      <c r="CS29" s="51" t="e">
        <f t="shared" si="48"/>
        <v>#VALUE!</v>
      </c>
      <c r="CT29" s="51" t="e">
        <f t="shared" si="49"/>
        <v>#VALUE!</v>
      </c>
      <c r="CU29" s="51" t="e">
        <f t="shared" si="50"/>
        <v>#VALUE!</v>
      </c>
      <c r="CV29" s="51" t="e">
        <f t="shared" si="51"/>
        <v>#VALUE!</v>
      </c>
      <c r="CW29" s="51" t="e">
        <f t="shared" si="52"/>
        <v>#VALUE!</v>
      </c>
      <c r="CX29" s="51" t="e">
        <f t="shared" si="53"/>
        <v>#VALUE!</v>
      </c>
      <c r="CY29" s="51" t="e">
        <f t="shared" si="54"/>
        <v>#VALUE!</v>
      </c>
      <c r="CZ29" s="51" t="e">
        <f t="shared" si="55"/>
        <v>#VALUE!</v>
      </c>
      <c r="DA29" s="51" t="e">
        <f t="shared" si="56"/>
        <v>#VALUE!</v>
      </c>
      <c r="DB29" s="51" t="e">
        <f t="shared" si="57"/>
        <v>#VALUE!</v>
      </c>
      <c r="DC29" s="51" t="e">
        <f t="shared" si="58"/>
        <v>#VALUE!</v>
      </c>
      <c r="DD29" s="51" t="e">
        <f t="shared" si="59"/>
        <v>#VALUE!</v>
      </c>
      <c r="DE29" s="51" t="e">
        <f t="shared" si="60"/>
        <v>#VALUE!</v>
      </c>
      <c r="DF29" s="51" t="e">
        <f t="shared" si="61"/>
        <v>#VALUE!</v>
      </c>
      <c r="DG29" s="51" t="e">
        <f t="shared" si="62"/>
        <v>#VALUE!</v>
      </c>
      <c r="DH29" s="51" t="e">
        <f t="shared" si="63"/>
        <v>#VALUE!</v>
      </c>
      <c r="DI29" s="51" t="e">
        <f t="shared" si="64"/>
        <v>#VALUE!</v>
      </c>
      <c r="DJ29" s="51" t="e">
        <f t="shared" si="65"/>
        <v>#VALUE!</v>
      </c>
      <c r="DL29" s="21" t="str">
        <f>CONCATENATE('2. Protocols'!C28, '2. Protocols'!D28, '2. Protocols'!E28)</f>
        <v>+</v>
      </c>
      <c r="DM29" s="21" t="str">
        <f>CONCATENATE('2. Protocols'!C28, '2. Protocols'!D28, '2. Protocols'!E28, '2. Protocols'!F28, '2. Protocols'!G28,)</f>
        <v>++</v>
      </c>
      <c r="DO29" s="27">
        <f>IF(AND(OR(ISBLANK(DO$9),DO$9=0)=FALSE,OR(DO$9='2. Protocols'!$C28,DO$9='2. Protocols'!$E28,DO$9='2. Protocols'!$G28)),1,0)*'4. Formulations'!$I28</f>
        <v>0</v>
      </c>
      <c r="DP29" s="27">
        <f>IF(AND(OR(ISBLANK(DP$9),DP$9=0)=FALSE,OR(DP$9='2. Protocols'!$C28,DP$9='2. Protocols'!$E28,DP$9='2. Protocols'!$G28)),1,0)*'4. Formulations'!$I28</f>
        <v>0</v>
      </c>
      <c r="DQ29" s="27">
        <f>IF(AND(OR(ISBLANK(DQ$9),DQ$9=0)=FALSE,OR(DQ$9='2. Protocols'!$C28,DQ$9='2. Protocols'!$E28,DQ$9='2. Protocols'!$G28)),1,0)*'4. Formulations'!$I28</f>
        <v>0</v>
      </c>
      <c r="DR29" s="27">
        <f>IF(AND(OR(ISBLANK(DR$9),DR$9=0)=FALSE,OR(DR$9='2. Protocols'!$C28,DR$9='2. Protocols'!$E28,DR$9='2. Protocols'!$G28)),1,0)*'4. Formulations'!$I28</f>
        <v>0</v>
      </c>
      <c r="DS29" s="27">
        <f>IF(AND(OR(ISBLANK(DS$9),DS$9=0)=FALSE,OR(DS$9='2. Protocols'!$C28,DS$9='2. Protocols'!$E28,DS$9='2. Protocols'!$G28)),1,0)*'4. Formulations'!$I28</f>
        <v>0</v>
      </c>
      <c r="DT29" s="27">
        <f>IF(AND(OR(ISBLANK(DT$9),DT$9=0)=FALSE,OR(DT$9='2. Protocols'!$C28,DT$9='2. Protocols'!$E28,DT$9='2. Protocols'!$G28)),1,0)*'4. Formulations'!$I28</f>
        <v>0</v>
      </c>
      <c r="DU29" s="27">
        <f>IF(AND(OR(ISBLANK(DU$9),DU$9=0)=FALSE,OR(DU$9='2. Protocols'!$C28,DU$9='2. Protocols'!$E28,DU$9='2. Protocols'!$G28)),1,0)*'4. Formulations'!$I28</f>
        <v>0</v>
      </c>
      <c r="DV29" s="27">
        <f>IF(AND(OR(ISBLANK(DV$9),DV$9=0)=FALSE,OR(DV$9='2. Protocols'!$C28,DV$9='2. Protocols'!$E28,DV$9='2. Protocols'!$G28)),1,0)*'4. Formulations'!$I28</f>
        <v>0</v>
      </c>
      <c r="DW29" s="27">
        <f>IF(AND(OR(ISBLANK(DW$9),DW$9=0)=FALSE,OR(DW$9='2. Protocols'!$C28,DW$9='2. Protocols'!$E28,DW$9='2. Protocols'!$G28)),1,0)*'4. Formulations'!$I28</f>
        <v>0</v>
      </c>
      <c r="DX29" s="27">
        <f>IF(AND(OR(ISBLANK(DX$9),DX$9=0)=FALSE,OR(DX$9='2. Protocols'!$C28,DX$9='2. Protocols'!$E28,DX$9='2. Protocols'!$G28)),1,0)*'4. Formulations'!$I28</f>
        <v>0</v>
      </c>
      <c r="DY29" s="27">
        <f>IF(AND(OR(ISBLANK(DY$9),DY$9=0)=FALSE,OR(DY$9='2. Protocols'!$C28,DY$9='2. Protocols'!$E28,DY$9='2. Protocols'!$G28)),1,0)*'4. Formulations'!$I28</f>
        <v>0</v>
      </c>
      <c r="DZ29" s="27">
        <f>IF(AND(OR(ISBLANK(DZ$9),DZ$9=0)=FALSE,OR(DZ$9='2. Protocols'!$C28,DZ$9='2. Protocols'!$E28,DZ$9='2. Protocols'!$G28)),1,0)*'4. Formulations'!$I28</f>
        <v>0</v>
      </c>
      <c r="EA29" s="27">
        <f>IF(AND(OR(ISBLANK(EA$9),EA$9=0)=FALSE,OR(EA$9='2. Protocols'!$C28,EA$9='2. Protocols'!$E28,EA$9='2. Protocols'!$G28)),1,0)*'4. Formulations'!$I28</f>
        <v>0</v>
      </c>
      <c r="EB29" s="27">
        <f>IF(AND(OR(ISBLANK(EB$9),EB$9=0)=FALSE,OR(EB$9='2. Protocols'!$C28,EB$9='2. Protocols'!$E28,EB$9='2. Protocols'!$G28)),1,0)*'4. Formulations'!$I28</f>
        <v>0</v>
      </c>
      <c r="EC29" s="27">
        <f>IF(AND(OR(ISBLANK(EC$9),EC$9=0)=FALSE,OR(EC$9='2. Protocols'!$C28,EC$9='2. Protocols'!$E28,EC$9='2. Protocols'!$G28)),1,0)*'4. Formulations'!$I28</f>
        <v>0</v>
      </c>
      <c r="ED29" s="27">
        <f>IF(AND(OR(ISBLANK(ED$9),ED$9=0)=FALSE,OR(ED$9='2. Protocols'!$C28,ED$9='2. Protocols'!$E28,ED$9='2. Protocols'!$G28)),1,0)*'4. Formulations'!$I28</f>
        <v>0</v>
      </c>
      <c r="EE29" s="27">
        <f>IF(AND(OR(ISBLANK(EE$9),EE$9=0)=FALSE,OR(EE$9='2. Protocols'!$C28,EE$9='2. Protocols'!$E28,EE$9='2. Protocols'!$G28)),1,0)*'4. Formulations'!$I28</f>
        <v>0</v>
      </c>
      <c r="EF29" s="27">
        <f>IF(AND(OR(ISBLANK(EF$9),EF$9=0)=FALSE,OR(EF$9='2. Protocols'!$C28,EF$9='2. Protocols'!$E28,EF$9='2. Protocols'!$G28)),1,0)*'4. Formulations'!$I28</f>
        <v>0</v>
      </c>
      <c r="EG29" s="27">
        <f>IF(AND(OR(ISBLANK(EG$9),EG$9=0)=FALSE,OR(EG$9='2. Protocols'!$C28,EG$9='2. Protocols'!$E28,EG$9='2. Protocols'!$G28)),1,0)*'4. Formulations'!$I28</f>
        <v>0</v>
      </c>
      <c r="EH29" s="27">
        <f>IF(AND(OR(ISBLANK(EH$9),EH$9=0)=FALSE,OR(EH$9='2. Protocols'!$C28,EH$9='2. Protocols'!$E28,EH$9='2. Protocols'!$G28)),1,0)*'4. Formulations'!$I28</f>
        <v>0</v>
      </c>
      <c r="EI29" s="27">
        <f>IF(AND(OR(ISBLANK(EI$9),EI$9=0)=FALSE,OR(EI$9='2. Protocols'!$C28,EI$9='2. Protocols'!$E28,EI$9='2. Protocols'!$G28)),1,0)*'4. Formulations'!$I28</f>
        <v>0</v>
      </c>
      <c r="EJ29" s="27">
        <f>IF(AND(OR(ISBLANK(EJ$9),EJ$9=0)=FALSE,OR(EJ$9='2. Protocols'!$C28,EJ$9='2. Protocols'!$E28,EJ$9='2. Protocols'!$G28)),1,0)*'4. Formulations'!$I28</f>
        <v>0</v>
      </c>
      <c r="EK29" s="27">
        <f>IF(AND(OR(ISBLANK(EK$9),EK$9=0)=FALSE,OR(EK$9='2. Protocols'!$C28,EK$9='2. Protocols'!$E28,EK$9='2. Protocols'!$G28)),1,0)*'4. Formulations'!$I28</f>
        <v>0</v>
      </c>
      <c r="EL29" s="27">
        <f>IF(AND(OR(ISBLANK(EL$9),EL$9=0)=FALSE,OR(EL$9='2. Protocols'!$C28,EL$9='2. Protocols'!$E28,EL$9='2. Protocols'!$G28)),1,0)*'4. Formulations'!$I28</f>
        <v>0</v>
      </c>
      <c r="EM29" s="27">
        <f>IF(AND(OR(ISBLANK(EM$9),EM$9=0)=FALSE,OR(EM$9='2. Protocols'!$C28,EM$9='2. Protocols'!$E28,EM$9='2. Protocols'!$G28)),1,0)*'4. Formulations'!$I28</f>
        <v>0</v>
      </c>
      <c r="EN29" s="27">
        <f>IF(AND(OR(ISBLANK(EN$9),EN$9=0)=FALSE,OR(EN$9='2. Protocols'!$C28,EN$9='2. Protocols'!$E28,EN$9='2. Protocols'!$G28)),1,0)*'4. Formulations'!$I28</f>
        <v>0</v>
      </c>
      <c r="EO29" s="27">
        <f>IF(AND(OR(ISBLANK(EO$9),EO$9=0)=FALSE,OR(EO$9='2. Protocols'!$C28,EO$9='2. Protocols'!$E28,EO$9='2. Protocols'!$G28)),1,0)*'4. Formulations'!$I28</f>
        <v>0</v>
      </c>
      <c r="EP29" s="27">
        <f>IF(AND(OR(ISBLANK(EP$9),EP$9=0)=FALSE,OR(EP$9='2. Protocols'!$C28,EP$9='2. Protocols'!$E28,EP$9='2. Protocols'!$G28)),1,0)*'4. Formulations'!$I28</f>
        <v>0</v>
      </c>
      <c r="EQ29" s="27">
        <f>IF(AND(OR(ISBLANK(EQ$9),EQ$9=0)=FALSE,OR(EQ$9='2. Protocols'!$C28,EQ$9='2. Protocols'!$E28,EQ$9='2. Protocols'!$G28)),1,0)*'4. Formulations'!$I28</f>
        <v>0</v>
      </c>
      <c r="ER29" s="27">
        <f>IF(AND(OR(ISBLANK(ER$9),ER$9=0)=FALSE,OR(ER$9='2. Protocols'!$C28,ER$9='2. Protocols'!$E28,ER$9='2. Protocols'!$G28)),1,0)*'4. Formulations'!$I28</f>
        <v>0</v>
      </c>
      <c r="ES29" s="27">
        <f>IF(AND(OR(ISBLANK(ES$9),ES$9=0)=FALSE,OR(ES$9='2. Protocols'!$C28,ES$9='2. Protocols'!$E28,ES$9='2. Protocols'!$G28)),1,0)*'4. Formulations'!$I28</f>
        <v>0</v>
      </c>
      <c r="ET29" s="27">
        <f>IF(AND(OR(ISBLANK(ET$9),ET$9=0)=FALSE,OR(ET$9='2. Protocols'!$C28,ET$9='2. Protocols'!$E28,ET$9='2. Protocols'!$G28)),1,0)*'4. Formulations'!$I28</f>
        <v>0</v>
      </c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N29" s="27">
        <f>IF(AND(OR(ISBLANK(FN$9),FN$9=0)=FALSE,FN$9=$DL29),1,0)*'4. Formulations'!$J28</f>
        <v>0</v>
      </c>
      <c r="FO29" s="27">
        <f>IF(AND(OR(ISBLANK(FO$9),FO$9=0)=FALSE,FO$9=$DL29),1,0)*'4. Formulations'!$J28</f>
        <v>0</v>
      </c>
      <c r="FP29" s="27">
        <f>IF(AND(OR(ISBLANK(FP$9),FP$9=0)=FALSE,FP$9=$DL29),1,0)*'4. Formulations'!$J28</f>
        <v>0</v>
      </c>
      <c r="FQ29" s="27">
        <f>IF(AND(OR(ISBLANK(FQ$9),FQ$9=0)=FALSE,FQ$9=$DL29),1,0)*'4. Formulations'!$J28</f>
        <v>0</v>
      </c>
      <c r="FR29" s="27">
        <f>IF(AND(OR(ISBLANK(FR$9),FR$9=0)=FALSE,FR$9=$DL29),1,0)*'4. Formulations'!$J28</f>
        <v>0</v>
      </c>
      <c r="FS29" s="27">
        <f>IF(AND(OR(ISBLANK(FS$9),FS$9=0)=FALSE,FS$9=$DL29),1,0)*'4. Formulations'!$J28</f>
        <v>0</v>
      </c>
      <c r="FT29" s="27">
        <f>IF(AND(OR(ISBLANK(FT$9),FT$9=0)=FALSE,FT$9=$DL29),1,0)*'4. Formulations'!$J28</f>
        <v>0</v>
      </c>
      <c r="FU29" s="27">
        <f>IF(AND(OR(ISBLANK(FU$9),FU$9=0)=FALSE,FU$9=$DL29),1,0)*'4. Formulations'!$J28</f>
        <v>0</v>
      </c>
      <c r="FV29" s="27">
        <f>IF(AND(OR(ISBLANK(FV$9),FV$9=0)=FALSE,FV$9=$DL29),1,0)*'4. Formulations'!$J28</f>
        <v>0</v>
      </c>
      <c r="FW29" s="27">
        <f>IF(AND(OR(ISBLANK(FW$9),FW$9=0)=FALSE,FW$9=$DL29),1,0)*'4. Formulations'!$J28</f>
        <v>0</v>
      </c>
      <c r="FX29" s="27">
        <f>IF(AND(OR(ISBLANK(FX$9),FX$9=0)=FALSE,FX$9=$DL29),1,0)*'4. Formulations'!$J28</f>
        <v>0</v>
      </c>
      <c r="FY29" s="27">
        <f>IF(AND(OR(ISBLANK(FY$9),FY$9=0)=FALSE,FY$9=$DL29),1,0)*'4. Formulations'!$J28</f>
        <v>0</v>
      </c>
      <c r="FZ29" s="27">
        <f>IF(AND(OR(ISBLANK(FZ$9),FZ$9=0)=FALSE,FZ$9=$DL29),1,0)*'4. Formulations'!$J28</f>
        <v>0</v>
      </c>
      <c r="GA29" s="27">
        <f>IF(AND(OR(ISBLANK(GA$9),GA$9=0)=FALSE,GA$9=$DL29),1,0)*'4. Formulations'!$J28</f>
        <v>0</v>
      </c>
      <c r="GB29" s="27">
        <f>IF(AND(OR(ISBLANK(GB$9),GB$9=0)=FALSE,GB$9=$DL29),1,0)*'4. Formulations'!$J28</f>
        <v>0</v>
      </c>
      <c r="GC29" s="27">
        <f>IF(AND(OR(ISBLANK(GC$9),GC$9=0)=FALSE,GC$9=$DL29),1,0)*'4. Formulations'!$J28</f>
        <v>0</v>
      </c>
      <c r="GD29" s="27">
        <f>IF(AND(OR(ISBLANK(GD$9),GD$9=0)=FALSE,GD$9=$DL29),1,0)*'4. Formulations'!$J28</f>
        <v>0</v>
      </c>
      <c r="GE29" s="27"/>
      <c r="GF29" s="27"/>
      <c r="GG29" s="27"/>
      <c r="GI29" s="27">
        <f>IF(AND(OR(ISBLANK(GI$9),GI$9=0)=FALSE,SUM($FN29:$GD29)&gt;0,GI$9='2. Protocols'!$G28),1,0)*'4. Formulations'!$J28</f>
        <v>0</v>
      </c>
      <c r="GJ29" s="27">
        <f>IF(AND(OR(ISBLANK(GJ$9),GJ$9=0)=FALSE,SUM($FN29:$GD29)&gt;0,GJ$9='2. Protocols'!$G28),1,0)*'4. Formulations'!$J28</f>
        <v>0</v>
      </c>
      <c r="GK29" s="27">
        <f>IF(AND(OR(ISBLANK(GK$9),GK$9=0)=FALSE,SUM($FN29:$GD29)&gt;0,GK$9='2. Protocols'!$G28),1,0)*'4. Formulations'!$J28</f>
        <v>0</v>
      </c>
      <c r="GL29" s="27">
        <f>IF(AND(OR(ISBLANK(GL$9),GL$9=0)=FALSE,SUM($FN29:$GD29)&gt;0,GL$9='2. Protocols'!$G28),1,0)*'4. Formulations'!$J28</f>
        <v>0</v>
      </c>
      <c r="GM29" s="27">
        <f>IF(AND(OR(ISBLANK(GM$9),GM$9=0)=FALSE,SUM($FN29:$GD29)&gt;0,GM$9='2. Protocols'!$G28),1,0)*'4. Formulations'!$J28</f>
        <v>0</v>
      </c>
      <c r="GN29" s="27">
        <f>IF(AND(OR(ISBLANK(GN$9),GN$9=0)=FALSE,SUM($FN29:$GD29)&gt;0,GN$9='2. Protocols'!$G28),1,0)*'4. Formulations'!$J28</f>
        <v>0</v>
      </c>
      <c r="GO29" s="27">
        <f>IF(AND(OR(ISBLANK(GO$9),GO$9=0)=FALSE,SUM($FN29:$GD29)&gt;0,GO$9='2. Protocols'!$G28),1,0)*'4. Formulations'!$J28</f>
        <v>0</v>
      </c>
      <c r="GP29" s="27">
        <f>IF(AND(OR(ISBLANK(GP$9),GP$9=0)=FALSE,SUM($FN29:$GD29)&gt;0,GP$9='2. Protocols'!$G28),1,0)*'4. Formulations'!$J28</f>
        <v>0</v>
      </c>
      <c r="GQ29" s="27">
        <f>IF(AND(OR(ISBLANK(GQ$9),GQ$9=0)=FALSE,SUM($FN29:$GD29)&gt;0,GQ$9='2. Protocols'!$G28),1,0)*'4. Formulations'!$J28</f>
        <v>0</v>
      </c>
      <c r="GR29" s="27">
        <f>IF(AND(OR(ISBLANK(GR$9),GR$9=0)=FALSE,SUM($FN29:$GD29)&gt;0,GR$9='2. Protocols'!$G28),1,0)*'4. Formulations'!$J28</f>
        <v>0</v>
      </c>
      <c r="GS29" s="27">
        <f>IF(AND(OR(ISBLANK(GS$9),GS$9=0)=FALSE,SUM($FN29:$GD29)&gt;0,GS$9='2. Protocols'!$G28),1,0)*'4. Formulations'!$J28</f>
        <v>0</v>
      </c>
      <c r="GT29" s="27">
        <f>IF(AND(OR(ISBLANK(GT$9),GT$9=0)=FALSE,SUM($FN29:$GD29)&gt;0,GT$9='2. Protocols'!$G28),1,0)*'4. Formulations'!$J28</f>
        <v>0</v>
      </c>
      <c r="GU29" s="27">
        <f>IF(AND(OR(ISBLANK(GU$9),GU$9=0)=FALSE,SUM($FN29:$GD29)&gt;0,GU$9='2. Protocols'!$G28),1,0)*'4. Formulations'!$J28</f>
        <v>0</v>
      </c>
      <c r="GV29" s="27">
        <f>IF(AND(OR(ISBLANK(GV$9),GV$9=0)=FALSE,SUM($FN29:$GD29)&gt;0,GV$9='2. Protocols'!$G28),1,0)*'4. Formulations'!$J28</f>
        <v>0</v>
      </c>
      <c r="GW29" s="27">
        <f>IF(AND(OR(ISBLANK(GW$9),GW$9=0)=FALSE,SUM($FN29:$GD29)&gt;0,GW$9='2. Protocols'!$G28),1,0)*'4. Formulations'!$J28</f>
        <v>0</v>
      </c>
      <c r="GX29" s="27">
        <f>IF(AND(OR(ISBLANK(GX$9),GX$9=0)=FALSE,SUM($FN29:$GD29)&gt;0,GX$9='2. Protocols'!$G28),1,0)*'4. Formulations'!$J28</f>
        <v>0</v>
      </c>
      <c r="GY29" s="27">
        <f>IF(AND(OR(ISBLANK(GY$9),GY$9=0)=FALSE,SUM($FN29:$GD29)&gt;0,GY$9='2. Protocols'!$G28),1,0)*'4. Formulations'!$J28</f>
        <v>0</v>
      </c>
      <c r="GZ29" s="27">
        <f>IF(AND(OR(ISBLANK(GZ$9),GZ$9=0)=FALSE,SUM($FN29:$GD29)&gt;0,GZ$9='2. Protocols'!$G28),1,0)*'4. Formulations'!$J28</f>
        <v>0</v>
      </c>
      <c r="HA29" s="27">
        <f>IF(AND(OR(ISBLANK(HA$9),HA$9=0)=FALSE,SUM($FN29:$GD29)&gt;0,HA$9='2. Protocols'!$G28),1,0)*'4. Formulations'!$J28</f>
        <v>0</v>
      </c>
      <c r="HB29" s="27">
        <f>IF(AND(OR(ISBLANK(HB$9),HB$9=0)=FALSE,SUM($FN29:$GD29)&gt;0,HB$9='2. Protocols'!$G28),1,0)*'4. Formulations'!$J28</f>
        <v>0</v>
      </c>
      <c r="HC29" s="27">
        <f>IF(AND(OR(ISBLANK(HC$9),HC$9=0)=FALSE,SUM($FN29:$GD29)&gt;0,HC$9='2. Protocols'!$G28),1,0)*'4. Formulations'!$J28</f>
        <v>0</v>
      </c>
      <c r="HD29" s="27">
        <f>IF(AND(OR(ISBLANK(HD$9),HD$9=0)=FALSE,SUM($FN29:$GD29)&gt;0,HD$9='2. Protocols'!$G28),1,0)*'4. Formulations'!$J28</f>
        <v>0</v>
      </c>
      <c r="HE29" s="27">
        <f>IF(AND(OR(ISBLANK(HE$9),HE$9=0)=FALSE,SUM($FN29:$GD29)&gt;0,HE$9='2. Protocols'!$G28),1,0)*'4. Formulations'!$J28</f>
        <v>0</v>
      </c>
      <c r="HF29" s="27">
        <f>IF(AND(OR(ISBLANK(HF$9),HF$9=0)=FALSE,SUM($FN29:$GD29)&gt;0,HF$9='2. Protocols'!$G28),1,0)*'4. Formulations'!$J28</f>
        <v>0</v>
      </c>
      <c r="HG29" s="27">
        <f>IF(AND(OR(ISBLANK(HG$9),HG$9=0)=FALSE,SUM($FN29:$GD29)&gt;0,HG$9='2. Protocols'!$G28),1,0)*'4. Formulations'!$J28</f>
        <v>0</v>
      </c>
      <c r="HH29" s="27">
        <f>IF(AND(OR(ISBLANK(HH$9),HH$9=0)=FALSE,SUM($FN29:$GD29)&gt;0,HH$9='2. Protocols'!$G28),1,0)*'4. Formulations'!$J28</f>
        <v>0</v>
      </c>
      <c r="HI29" s="27">
        <f>IF(AND(OR(ISBLANK(HI$9),HI$9=0)=FALSE,SUM($FN29:$GD29)&gt;0,HI$9='2. Protocols'!$G28),1,0)*'4. Formulations'!$J28</f>
        <v>0</v>
      </c>
      <c r="HJ29" s="27">
        <f>IF(AND(OR(ISBLANK(HJ$9),HJ$9=0)=FALSE,SUM($FN29:$GD29)&gt;0,HJ$9='2. Protocols'!$G28),1,0)*'4. Formulations'!$J28</f>
        <v>0</v>
      </c>
      <c r="HK29" s="27">
        <f>IF(AND(OR(ISBLANK(HK$9),HK$9=0)=FALSE,SUM($FN29:$GD29)&gt;0,HK$9='2. Protocols'!$G28),1,0)*'4. Formulations'!$J28</f>
        <v>0</v>
      </c>
      <c r="HL29" s="27">
        <f>IF(AND(OR(ISBLANK(HL$9),HL$9=0)=FALSE,SUM($FN29:$GD29)&gt;0,HL$9='2. Protocols'!$G28),1,0)*'4. Formulations'!$J28</f>
        <v>0</v>
      </c>
      <c r="HM29" s="27">
        <f>IF(AND(OR(ISBLANK(HM$9),HM$9=0)=FALSE,SUM($FN29:$GD29)&gt;0,HM$9='2. Protocols'!$G28),1,0)*'4. Formulations'!$J28</f>
        <v>0</v>
      </c>
      <c r="HN29" s="27">
        <f>IF(AND(OR(ISBLANK(HN$9),HN$9=0)=FALSE,SUM($FN29:$GD29)&gt;0,HN$9='2. Protocols'!$G28),1,0)*'4. Formulations'!$J28</f>
        <v>0</v>
      </c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H29" s="27">
        <f>IF(AND(OR(ISBLANK(GI$9),GI$9=0)=FALSE,IH$9=$DM29),1,0)*'4. Formulations'!$K28</f>
        <v>0</v>
      </c>
      <c r="II29" s="27">
        <f>IF(AND(OR(ISBLANK(GJ$9),GJ$9=0)=FALSE,II$9=$DM29),1,0)*'4. Formulations'!$K28</f>
        <v>0</v>
      </c>
      <c r="IJ29" s="27">
        <f>IF(AND(OR(ISBLANK(GK$9),GK$9=0)=FALSE,IJ$9=$DM29),1,0)*'4. Formulations'!$K28</f>
        <v>0</v>
      </c>
      <c r="IK29" s="27">
        <f>IF(AND(OR(ISBLANK(GL$9),GL$9=0)=FALSE,IK$9=$DM29),1,0)*'4. Formulations'!$K28</f>
        <v>0</v>
      </c>
      <c r="IL29" s="27">
        <f>IF(AND(OR(ISBLANK(GM$9),GM$9=0)=FALSE,IL$9=$DM29),1,0)*'4. Formulations'!$K28</f>
        <v>0</v>
      </c>
      <c r="IM29" s="27">
        <f>IF(AND(OR(ISBLANK(GN$9),GN$9=0)=FALSE,IM$9=$DM29),1,0)*'4. Formulations'!$K28</f>
        <v>0</v>
      </c>
      <c r="IN29" s="27">
        <f>IF(AND(OR(ISBLANK(GO$9),GO$9=0)=FALSE,IN$9=$DM29),1,0)*'4. Formulations'!$K28</f>
        <v>0</v>
      </c>
      <c r="IO29" s="27">
        <f>IF(AND(OR(ISBLANK(GP$9),GP$9=0)=FALSE,IO$9=$DM29),1,0)*'4. Formulations'!$K28</f>
        <v>0</v>
      </c>
      <c r="IP29" s="27">
        <f>IF(AND(OR(ISBLANK(GQ$9),GQ$9=0)=FALSE,IP$9=$DM29),1,0)*'4. Formulations'!$K28</f>
        <v>0</v>
      </c>
      <c r="IQ29" s="27">
        <f>IF(AND(OR(ISBLANK(GR$9),GR$9=0)=FALSE,IQ$9=$DM29),1,0)*'4. Formulations'!$K28</f>
        <v>0</v>
      </c>
      <c r="IR29" s="27">
        <f>IF(AND(OR(ISBLANK(GN$9),GN$9=0)=FALSE,IR$9=$DM29),1,0)*'4. Formulations'!$K28</f>
        <v>0</v>
      </c>
      <c r="IS29" s="27">
        <f>IF(AND(OR(ISBLANK(GO$9),GO$9=0)=FALSE,IS$9=$DM29),1,0)*'4. Formulations'!$K28</f>
        <v>0</v>
      </c>
      <c r="IT29" s="27">
        <f>IF(AND(OR(ISBLANK(GP$9),GP$9=0)=FALSE,IT$9=$DM29),1,0)*'4. Formulations'!$K28</f>
        <v>0</v>
      </c>
      <c r="IU29" s="27">
        <f>IF(AND(OR(ISBLANK(GQ$9),GQ$9=0)=FALSE,IU$9=$DM29),1,0)*'4. Formulations'!$K28</f>
        <v>0</v>
      </c>
      <c r="IV29" s="27"/>
      <c r="IW29" s="27"/>
      <c r="IX29" s="27"/>
      <c r="IY29" s="27"/>
      <c r="IZ29" s="27"/>
      <c r="JA29" s="27"/>
      <c r="JC29" s="27">
        <f>IF(AND(OR(ISBLANK(JC$9),JC$9=0)=FALSE,OR(JC$9='2. Protocols'!$C28,JC$9='2. Protocols'!$E28,JC$9='2. Protocols'!$G28)),1,0)*'4. Formulations'!$L28</f>
        <v>0</v>
      </c>
      <c r="JD29" s="27">
        <f>IF(AND(OR(ISBLANK(JD$9),JD$9=0)=FALSE,OR(JD$9='2. Protocols'!$C28,JD$9='2. Protocols'!$E28,JD$9='2. Protocols'!$G28)),1,0)*'4. Formulations'!$L28</f>
        <v>0</v>
      </c>
      <c r="JE29" s="27">
        <f>IF(AND(OR(ISBLANK(JE$9),JE$9=0)=FALSE,OR(JE$9='2. Protocols'!$C28,JE$9='2. Protocols'!$E28,JE$9='2. Protocols'!$G28)),1,0)*'4. Formulations'!$L28</f>
        <v>0</v>
      </c>
      <c r="JF29" s="27">
        <f>IF(AND(OR(ISBLANK(JF$9),JF$9=0)=FALSE,OR(JF$9='2. Protocols'!$C28,JF$9='2. Protocols'!$E28,JF$9='2. Protocols'!$G28)),1,0)*'4. Formulations'!$L28</f>
        <v>0</v>
      </c>
      <c r="JG29" s="27">
        <f>IF(AND(OR(ISBLANK(JG$9),JG$9=0)=FALSE,OR(JG$9='2. Protocols'!$C28,JG$9='2. Protocols'!$E28,JG$9='2. Protocols'!$G28)),1,0)*'4. Formulations'!$L28</f>
        <v>0</v>
      </c>
      <c r="JH29" s="27">
        <f>IF(AND(OR(ISBLANK(JH$9),JH$9=0)=FALSE,OR(JH$9='2. Protocols'!$C28,JH$9='2. Protocols'!$E28,JH$9='2. Protocols'!$G28)),1,0)*'4. Formulations'!$L28</f>
        <v>0</v>
      </c>
      <c r="JI29" s="27">
        <f>IF(AND(OR(ISBLANK(JI$9),JI$9=0)=FALSE,OR(JI$9='2. Protocols'!$C28,JI$9='2. Protocols'!$E28,JI$9='2. Protocols'!$G28)),1,0)*'4. Formulations'!$L28</f>
        <v>0</v>
      </c>
      <c r="JJ29" s="27">
        <f>IF(AND(OR(ISBLANK(JJ$9),JJ$9=0)=FALSE,OR(JJ$9='2. Protocols'!$C28,JJ$9='2. Protocols'!$E28,JJ$9='2. Protocols'!$G28)),1,0)*'4. Formulations'!$L28</f>
        <v>0</v>
      </c>
      <c r="JK29" s="27">
        <f>IF(AND(OR(ISBLANK(JK$9),JK$9=0)=FALSE,OR(JK$9='2. Protocols'!$C28,JK$9='2. Protocols'!$E28,JK$9='2. Protocols'!$G28)),1,0)*'4. Formulations'!$L28</f>
        <v>0</v>
      </c>
      <c r="JL29" s="27">
        <f>IF(AND(OR(ISBLANK(JL$9),JL$9=0)=FALSE,OR(JL$9='2. Protocols'!$C28,JL$9='2. Protocols'!$E28,JL$9='2. Protocols'!$G28)),1,0)*'4. Formulations'!$L28</f>
        <v>0</v>
      </c>
      <c r="JM29" s="27">
        <f>IF(AND(OR(ISBLANK(JM$9),JM$9=0)=FALSE,OR(JM$9='2. Protocols'!$C28,JM$9='2. Protocols'!$E28,JM$9='2. Protocols'!$G28)),1,0)*'4. Formulations'!$L28</f>
        <v>0</v>
      </c>
      <c r="JN29" s="27">
        <f>IF(AND(OR(ISBLANK(JN$9),JN$9=0)=FALSE,OR(JN$9='2. Protocols'!$C28,JN$9='2. Protocols'!$E28,JN$9='2. Protocols'!$G28)),1,0)*'4. Formulations'!$L28</f>
        <v>0</v>
      </c>
      <c r="JO29" s="27">
        <f>IF(AND(OR(ISBLANK(JO$9),JO$9=0)=FALSE,OR(JO$9='2. Protocols'!$C28,JO$9='2. Protocols'!$E28,JO$9='2. Protocols'!$G28)),1,0)*'4. Formulations'!$L28</f>
        <v>0</v>
      </c>
      <c r="JP29" s="27">
        <f>IF(AND(OR(ISBLANK(JP$9),JP$9=0)=FALSE,OR(JP$9='2. Protocols'!$C28,JP$9='2. Protocols'!$E28,JP$9='2. Protocols'!$G28)),1,0)*'4. Formulations'!$L28</f>
        <v>0</v>
      </c>
      <c r="JQ29" s="27">
        <f>IF(AND(OR(ISBLANK(JQ$9),JQ$9=0)=FALSE,OR(JQ$9='2. Protocols'!$C28,JQ$9='2. Protocols'!$E28,JQ$9='2. Protocols'!$G28)),1,0)*'4. Formulations'!$L28</f>
        <v>0</v>
      </c>
      <c r="JR29" s="27">
        <f>IF(AND(OR(ISBLANK(JR$9),JR$9=0)=FALSE,OR(JR$9='2. Protocols'!$C28,JR$9='2. Protocols'!$E28,JR$9='2. Protocols'!$G28)),1,0)*'4. Formulations'!$L28</f>
        <v>0</v>
      </c>
      <c r="JS29" s="27">
        <f>IF(AND(OR(ISBLANK(JS$9),JS$9=0)=FALSE,OR(JS$9='2. Protocols'!$C28,JS$9='2. Protocols'!$E28,JS$9='2. Protocols'!$G28)),1,0)*'4. Formulations'!$L28</f>
        <v>0</v>
      </c>
      <c r="JT29" s="27">
        <f>IF(AND(OR(ISBLANK(JT$9),JT$9=0)=FALSE,OR(JT$9='2. Protocols'!$C28,JT$9='2. Protocols'!$E28,JT$9='2. Protocols'!$G28)),1,0)*'4. Formulations'!$L28</f>
        <v>0</v>
      </c>
      <c r="JU29" s="27">
        <f>IF(AND(OR(ISBLANK(JU$9),JU$9=0)=FALSE,OR(JU$9='2. Protocols'!$C28,JU$9='2. Protocols'!$E28,JU$9='2. Protocols'!$G28)),1,0)*'4. Formulations'!$L28</f>
        <v>0</v>
      </c>
      <c r="JV29" s="27">
        <f>IF(AND(OR(ISBLANK(JV$9),JV$9=0)=FALSE,OR(JV$9='2. Protocols'!$C28,JV$9='2. Protocols'!$E28,JV$9='2. Protocols'!$G28)),1,0)*'4. Formulations'!$L28</f>
        <v>0</v>
      </c>
      <c r="JW29" s="27">
        <f>IF(AND(OR(ISBLANK(JW$9),JW$9=0)=FALSE,OR(JW$9='2. Protocols'!$C28,JW$9='2. Protocols'!$E28,JW$9='2. Protocols'!$G28)),1,0)*'4. Formulations'!$L28</f>
        <v>0</v>
      </c>
      <c r="JX29" s="27">
        <f>IF(AND(OR(ISBLANK(JX$9),JX$9=0)=FALSE,OR(JX$9='2. Protocols'!$C28,JX$9='2. Protocols'!$E28,JX$9='2. Protocols'!$G28)),1,0)*'4. Formulations'!$L28</f>
        <v>0</v>
      </c>
      <c r="JY29" s="27">
        <f>IF(AND(OR(ISBLANK(JY$9),JY$9=0)=FALSE,OR(JY$9='2. Protocols'!$C28,JY$9='2. Protocols'!$E28,JY$9='2. Protocols'!$G28)),1,0)*'4. Formulations'!$L28</f>
        <v>0</v>
      </c>
      <c r="JZ29" s="27">
        <f>IF(AND(OR(ISBLANK(JZ$9),JZ$9=0)=FALSE,OR(JZ$9='2. Protocols'!$C28,JZ$9='2. Protocols'!$E28,JZ$9='2. Protocols'!$G28)),1,0)*'4. Formulations'!$L28</f>
        <v>0</v>
      </c>
      <c r="KA29" s="27">
        <f>IF(AND(OR(ISBLANK(KA$9),KA$9=0)=FALSE,OR(KA$9='2. Protocols'!$C28,KA$9='2. Protocols'!$E28,KA$9='2. Protocols'!$G28)),1,0)*'4. Formulations'!$L28</f>
        <v>0</v>
      </c>
      <c r="KB29" s="27">
        <f>IF(AND(OR(ISBLANK(KB$9),KB$9=0)=FALSE,OR(KB$9='2. Protocols'!$C28,KB$9='2. Protocols'!$E28,KB$9='2. Protocols'!$G28)),1,0)*'4. Formulations'!$L28</f>
        <v>0</v>
      </c>
      <c r="KC29" s="27">
        <f>IF(AND(OR(ISBLANK(KC$9),KC$9=0)=FALSE,OR(KC$9='2. Protocols'!$C28,KC$9='2. Protocols'!$E28,KC$9='2. Protocols'!$G28)),1,0)*'4. Formulations'!$L28</f>
        <v>0</v>
      </c>
      <c r="KD29" s="27">
        <f>IF(AND(OR(ISBLANK(KD$9),KD$9=0)=FALSE,OR(KD$9='2. Protocols'!$C28,KD$9='2. Protocols'!$E28,KD$9='2. Protocols'!$G28)),1,0)*'4. Formulations'!$L28</f>
        <v>0</v>
      </c>
      <c r="KE29" s="27">
        <f>IF(AND(OR(ISBLANK(KE$9),KE$9=0)=FALSE,OR(KE$9='2. Protocols'!$C28,KE$9='2. Protocols'!$E28,KE$9='2. Protocols'!$G28)),1,0)*'4. Formulations'!$L28</f>
        <v>0</v>
      </c>
      <c r="KF29" s="27">
        <f>IF(AND(OR(ISBLANK(KF$9),KF$9=0)=FALSE,OR(KF$9='2. Protocols'!$C28,KF$9='2. Protocols'!$E28,KF$9='2. Protocols'!$G28)),1,0)*'4. Formulations'!$L28</f>
        <v>0</v>
      </c>
      <c r="KG29" s="27">
        <f>IF(AND(OR(ISBLANK(KG$9),KG$9=0)=FALSE,OR(KG$9='2. Protocols'!$C28,KG$9='2. Protocols'!$E28,KG$9='2. Protocols'!$G28)),1,0)*'4. Formulations'!$L28</f>
        <v>0</v>
      </c>
      <c r="KH29" s="27">
        <f>IF(AND(OR(ISBLANK(KH$9),KH$9=0)=FALSE,OR(KH$9='2. Protocols'!$C28,KH$9='2. Protocols'!$E28,KH$9='2. Protocols'!$G28)),1,0)*'4. Formulations'!$L28</f>
        <v>0</v>
      </c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B29" s="27">
        <f>IF(AND(OR(ISBLANK(LB$9),LB$9=0)=FALSE,LB$9=$DL29),1,0)*'4. Formulations'!$M28</f>
        <v>0</v>
      </c>
      <c r="LC29" s="27">
        <f>IF(AND(OR(ISBLANK(LC$9),LC$9=0)=FALSE,LC$9=$DL29),1,0)*'4. Formulations'!$M28</f>
        <v>0</v>
      </c>
      <c r="LD29" s="27">
        <f>IF(AND(OR(ISBLANK(LD$9),LD$9=0)=FALSE,LD$9=$DL29),1,0)*'4. Formulations'!$M28</f>
        <v>0</v>
      </c>
      <c r="LE29" s="27">
        <f>IF(AND(OR(ISBLANK(LE$9),LE$9=0)=FALSE,LE$9=$DL29),1,0)*'4. Formulations'!$M28</f>
        <v>0</v>
      </c>
      <c r="LF29" s="27">
        <f>IF(AND(OR(ISBLANK(LF$9),LF$9=0)=FALSE,LF$9=$DL29),1,0)*'4. Formulations'!$M28</f>
        <v>0</v>
      </c>
      <c r="LG29" s="27">
        <f>IF(AND(OR(ISBLANK(LG$9),LG$9=0)=FALSE,LG$9=$DL29),1,0)*'4. Formulations'!$M28</f>
        <v>0</v>
      </c>
      <c r="LH29" s="27">
        <f>IF(AND(OR(ISBLANK(LH$9),LH$9=0)=FALSE,LH$9=$DL29),1,0)*'4. Formulations'!$M28</f>
        <v>0</v>
      </c>
      <c r="LI29" s="27">
        <f>IF(AND(OR(ISBLANK(LI$9),LI$9=0)=FALSE,LI$9=$DL29),1,0)*'4. Formulations'!$M28</f>
        <v>0</v>
      </c>
      <c r="LJ29" s="27">
        <f>IF(AND(OR(ISBLANK(LJ$9),LJ$9=0)=FALSE,LJ$9=$DL29),1,0)*'4. Formulations'!$M28</f>
        <v>0</v>
      </c>
      <c r="LK29" s="27">
        <f>IF(AND(OR(ISBLANK(LK$9),LK$9=0)=FALSE,LK$9=$DL29),1,0)*'4. Formulations'!$M28</f>
        <v>0</v>
      </c>
      <c r="LL29" s="27">
        <f>IF(AND(OR(ISBLANK(LL$9),LL$9=0)=FALSE,LL$9=$DL29),1,0)*'4. Formulations'!$M28</f>
        <v>0</v>
      </c>
      <c r="LM29" s="27">
        <f>IF(AND(OR(ISBLANK(LM$9),LM$9=0)=FALSE,LM$9=$DL29),1,0)*'4. Formulations'!$M28</f>
        <v>0</v>
      </c>
      <c r="LN29" s="27">
        <f>IF(AND(OR(ISBLANK(LN$9),LN$9=0)=FALSE,LN$9=$DL29),1,0)*'4. Formulations'!$M28</f>
        <v>0</v>
      </c>
      <c r="LO29" s="27">
        <f>IF(AND(OR(ISBLANK(LO$9),LO$9=0)=FALSE,LO$9=$DL29),1,0)*'4. Formulations'!$M28</f>
        <v>0</v>
      </c>
      <c r="LP29" s="27">
        <f>IF(AND(OR(ISBLANK(LP$9),LP$9=0)=FALSE,LP$9=$DL29),1,0)*'4. Formulations'!$M28</f>
        <v>0</v>
      </c>
      <c r="LQ29" s="27">
        <f>IF(AND(OR(ISBLANK(LQ$9),LQ$9=0)=FALSE,LQ$9=$DL29),1,0)*'4. Formulations'!$M28</f>
        <v>0</v>
      </c>
      <c r="LR29" s="27">
        <f>IF(AND(OR(ISBLANK(LR$9),LR$9=0)=FALSE,LR$9=$DL29),1,0)*'4. Formulations'!$M28</f>
        <v>0</v>
      </c>
      <c r="LS29" s="27"/>
      <c r="LT29" s="27"/>
      <c r="LU29" s="27"/>
      <c r="LW29" s="27">
        <f>IF(AND(OR(ISBLANK(LW$9),LW$9=0)=FALSE,SUM($LB29:$LR29)&gt;0,LW$9='2. Protocols'!$G28),1,0)*'4. Formulations'!$M28</f>
        <v>0</v>
      </c>
      <c r="LX29" s="27">
        <f>IF(AND(OR(ISBLANK(LX$9),LX$9=0)=FALSE,SUM($LB29:$LR29)&gt;0,LX$9='2. Protocols'!$G28),1,0)*'4. Formulations'!$M28</f>
        <v>0</v>
      </c>
      <c r="LY29" s="27">
        <f>IF(AND(OR(ISBLANK(LY$9),LY$9=0)=FALSE,SUM($LB29:$LR29)&gt;0,LY$9='2. Protocols'!$G28),1,0)*'4. Formulations'!$M28</f>
        <v>0</v>
      </c>
      <c r="LZ29" s="27">
        <f>IF(AND(OR(ISBLANK(LZ$9),LZ$9=0)=FALSE,SUM($LB29:$LR29)&gt;0,LZ$9='2. Protocols'!$G28),1,0)*'4. Formulations'!$M28</f>
        <v>0</v>
      </c>
      <c r="MA29" s="27">
        <f>IF(AND(OR(ISBLANK(MA$9),MA$9=0)=FALSE,SUM($LB29:$LR29)&gt;0,MA$9='2. Protocols'!$G28),1,0)*'4. Formulations'!$M28</f>
        <v>0</v>
      </c>
      <c r="MB29" s="27">
        <f>IF(AND(OR(ISBLANK(MB$9),MB$9=0)=FALSE,SUM($LB29:$LR29)&gt;0,MB$9='2. Protocols'!$G28),1,0)*'4. Formulations'!$M28</f>
        <v>0</v>
      </c>
      <c r="MC29" s="27">
        <f>IF(AND(OR(ISBLANK(MC$9),MC$9=0)=FALSE,SUM($LB29:$LR29)&gt;0,MC$9='2. Protocols'!$G28),1,0)*'4. Formulations'!$M28</f>
        <v>0</v>
      </c>
      <c r="MD29" s="27">
        <f>IF(AND(OR(ISBLANK(MD$9),MD$9=0)=FALSE,SUM($LB29:$LR29)&gt;0,MD$9='2. Protocols'!$G28),1,0)*'4. Formulations'!$M28</f>
        <v>0</v>
      </c>
      <c r="ME29" s="27">
        <f>IF(AND(OR(ISBLANK(ME$9),ME$9=0)=FALSE,SUM($LB29:$LR29)&gt;0,ME$9='2. Protocols'!$G28),1,0)*'4. Formulations'!$M28</f>
        <v>0</v>
      </c>
      <c r="MF29" s="27">
        <f>IF(AND(OR(ISBLANK(MF$9),MF$9=0)=FALSE,SUM($LB29:$LR29)&gt;0,MF$9='2. Protocols'!$G28),1,0)*'4. Formulations'!$M28</f>
        <v>0</v>
      </c>
      <c r="MG29" s="27">
        <f>IF(AND(OR(ISBLANK(MG$9),MG$9=0)=FALSE,SUM($LB29:$LR29)&gt;0,MG$9='2. Protocols'!$G28),1,0)*'4. Formulations'!$M28</f>
        <v>0</v>
      </c>
      <c r="MH29" s="27">
        <f>IF(AND(OR(ISBLANK(MH$9),MH$9=0)=FALSE,SUM($LB29:$LR29)&gt;0,MH$9='2. Protocols'!$G28),1,0)*'4. Formulations'!$M28</f>
        <v>0</v>
      </c>
      <c r="MI29" s="27">
        <f>IF(AND(OR(ISBLANK(MI$9),MI$9=0)=FALSE,SUM($LB29:$LR29)&gt;0,MI$9='2. Protocols'!$G28),1,0)*'4. Formulations'!$M28</f>
        <v>0</v>
      </c>
      <c r="MJ29" s="27">
        <f>IF(AND(OR(ISBLANK(MJ$9),MJ$9=0)=FALSE,SUM($LB29:$LR29)&gt;0,MJ$9='2. Protocols'!$G28),1,0)*'4. Formulations'!$M28</f>
        <v>0</v>
      </c>
      <c r="MK29" s="27">
        <f>IF(AND(OR(ISBLANK(MK$9),MK$9=0)=FALSE,SUM($LB29:$LR29)&gt;0,MK$9='2. Protocols'!$G28),1,0)*'4. Formulations'!$M28</f>
        <v>0</v>
      </c>
      <c r="ML29" s="27">
        <f>IF(AND(OR(ISBLANK(ML$9),ML$9=0)=FALSE,SUM($LB29:$LR29)&gt;0,ML$9='2. Protocols'!$G28),1,0)*'4. Formulations'!$M28</f>
        <v>0</v>
      </c>
      <c r="MM29" s="27">
        <f>IF(AND(OR(ISBLANK(MM$9),MM$9=0)=FALSE,SUM($LB29:$LR29)&gt;0,MM$9='2. Protocols'!$G28),1,0)*'4. Formulations'!$M28</f>
        <v>0</v>
      </c>
      <c r="MN29" s="27">
        <f>IF(AND(OR(ISBLANK(MN$9),MN$9=0)=FALSE,SUM($LB29:$LR29)&gt;0,MN$9='2. Protocols'!$G28),1,0)*'4. Formulations'!$M28</f>
        <v>0</v>
      </c>
      <c r="MO29" s="27">
        <f>IF(AND(OR(ISBLANK(MO$9),MO$9=0)=FALSE,SUM($LB29:$LR29)&gt;0,MO$9='2. Protocols'!$G28),1,0)*'4. Formulations'!$M28</f>
        <v>0</v>
      </c>
      <c r="MP29" s="27">
        <f>IF(AND(OR(ISBLANK(MP$9),MP$9=0)=FALSE,SUM($LB29:$LR29)&gt;0,MP$9='2. Protocols'!$G28),1,0)*'4. Formulations'!$M28</f>
        <v>0</v>
      </c>
      <c r="MQ29" s="27">
        <f>IF(AND(OR(ISBLANK(MQ$9),MQ$9=0)=FALSE,SUM($LB29:$LR29)&gt;0,MQ$9='2. Protocols'!$G28),1,0)*'4. Formulations'!$M28</f>
        <v>0</v>
      </c>
      <c r="MR29" s="27">
        <f>IF(AND(OR(ISBLANK(MR$9),MR$9=0)=FALSE,SUM($LB29:$LR29)&gt;0,MR$9='2. Protocols'!$G28),1,0)*'4. Formulations'!$M28</f>
        <v>0</v>
      </c>
      <c r="MS29" s="27">
        <f>IF(AND(OR(ISBLANK(MS$9),MS$9=0)=FALSE,SUM($LB29:$LR29)&gt;0,MS$9='2. Protocols'!$G28),1,0)*'4. Formulations'!$M28</f>
        <v>0</v>
      </c>
      <c r="MT29" s="27">
        <f>IF(AND(OR(ISBLANK(MT$9),MT$9=0)=FALSE,SUM($LB29:$LR29)&gt;0,MT$9='2. Protocols'!$G28),1,0)*'4. Formulations'!$M28</f>
        <v>0</v>
      </c>
      <c r="MU29" s="27">
        <f>IF(AND(OR(ISBLANK(MU$9),MU$9=0)=FALSE,SUM($LB29:$LR29)&gt;0,MU$9='2. Protocols'!$G28),1,0)*'4. Formulations'!$M28</f>
        <v>0</v>
      </c>
      <c r="MV29" s="27">
        <f>IF(AND(OR(ISBLANK(MV$9),MV$9=0)=FALSE,SUM($LB29:$LR29)&gt;0,MV$9='2. Protocols'!$G28),1,0)*'4. Formulations'!$M28</f>
        <v>0</v>
      </c>
      <c r="MW29" s="27">
        <f>IF(AND(OR(ISBLANK(MW$9),MW$9=0)=FALSE,SUM($LB29:$LR29)&gt;0,MW$9='2. Protocols'!$G28),1,0)*'4. Formulations'!$M28</f>
        <v>0</v>
      </c>
      <c r="MX29" s="27">
        <f>IF(AND(OR(ISBLANK(MX$9),MX$9=0)=FALSE,SUM($LB29:$LR29)&gt;0,MX$9='2. Protocols'!$G28),1,0)*'4. Formulations'!$M28</f>
        <v>0</v>
      </c>
      <c r="MY29" s="27">
        <f>IF(AND(OR(ISBLANK(MY$9),MY$9=0)=FALSE,SUM($LB29:$LR29)&gt;0,MY$9='2. Protocols'!$G28),1,0)*'4. Formulations'!$M28</f>
        <v>0</v>
      </c>
      <c r="MZ29" s="27">
        <f>IF(AND(OR(ISBLANK(MZ$9),MZ$9=0)=FALSE,SUM($LB29:$LR29)&gt;0,MZ$9='2. Protocols'!$G28),1,0)*'4. Formulations'!$M28</f>
        <v>0</v>
      </c>
      <c r="NA29" s="27">
        <f>IF(AND(OR(ISBLANK(NA$9),NA$9=0)=FALSE,SUM($LB29:$LR29)&gt;0,NA$9='2. Protocols'!$G28),1,0)*'4. Formulations'!$M28</f>
        <v>0</v>
      </c>
      <c r="NB29" s="27">
        <f>IF(AND(OR(ISBLANK(NB$9),NB$9=0)=FALSE,SUM($LB29:$LR29)&gt;0,NB$9='2. Protocols'!$G28),1,0)*'4. Formulations'!$M28</f>
        <v>0</v>
      </c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V29" s="27">
        <f>IF(AND(OR(ISBLANK(NV$9),NV$9=0)=FALSE,NV$9=$DM29),1,0)*'4. Formulations'!$N28</f>
        <v>0</v>
      </c>
      <c r="NW29" s="721">
        <f>IF(AND(OR(ISBLANK(NW$9),NW$9=0)=FALSE,NW$9=$DM29),1,0)*'4. Formulations'!$N28</f>
        <v>0</v>
      </c>
      <c r="NX29" s="27">
        <f>IF(AND(OR(ISBLANK(NX$9),NX$9=0)=FALSE,NX$9=$DM29),1,0)*'4. Formulations'!$N28</f>
        <v>0</v>
      </c>
      <c r="NY29" s="27">
        <f>IF(AND(OR(ISBLANK(NY$9),NY$9=0)=FALSE,NY$9=$DM29),1,0)*'4. Formulations'!$N28</f>
        <v>0</v>
      </c>
      <c r="NZ29" s="27">
        <f>IF(AND(OR(ISBLANK(NZ$9),NZ$9=0)=FALSE,NZ$9=$DM29),1,0)*'4. Formulations'!$N28</f>
        <v>0</v>
      </c>
      <c r="OA29" s="27">
        <f>IF(AND(OR(ISBLANK(OA$9),OA$9=0)=FALSE,OA$9=$DM29),1,0)*'4. Formulations'!$N28</f>
        <v>0</v>
      </c>
      <c r="OB29" s="27">
        <f>IF(AND(OR(ISBLANK(OB$9),OB$9=0)=FALSE,OB$9=$DM29),1,0)*'4. Formulations'!$N28</f>
        <v>0</v>
      </c>
      <c r="OC29" s="27">
        <f>IF(AND(OR(ISBLANK(OC$9),OC$9=0)=FALSE,OC$9=$DM29),1,0)*'4. Formulations'!$N28</f>
        <v>0</v>
      </c>
      <c r="OD29" s="27">
        <f>IF(AND(OR(ISBLANK(OD$9),OD$9=0)=FALSE,OD$9=$DM29),1,0)*'4. Formulations'!$N28</f>
        <v>0</v>
      </c>
      <c r="OE29" s="27">
        <f>IF(AND(OR(ISBLANK(OE$9),OE$9=0)=FALSE,OE$9=$DM29),1,0)*'4. Formulations'!$N28</f>
        <v>0</v>
      </c>
      <c r="OF29" s="27">
        <f>IF(AND(OR(ISBLANK(OF$9),OF$9=0)=FALSE,OF$9=$DM29),1,0)*'4. Formulations'!$N28</f>
        <v>0</v>
      </c>
      <c r="OG29" s="27">
        <f>IF(AND(OR(ISBLANK(OG$9),OG$9=0)=FALSE,OG$9=$DM29),1,0)*'4. Formulations'!$N28</f>
        <v>0</v>
      </c>
      <c r="OH29" s="27">
        <f>IF(AND(OR(ISBLANK(OH$9),OH$9=0)=FALSE,OH$9=$DM29),1,0)*'4. Formulations'!$N28</f>
        <v>0</v>
      </c>
      <c r="OI29" s="27">
        <f>IF(AND(OR(ISBLANK(OI$9),OI$9=0)=FALSE,OI$9=$DM29),1,0)*'4. Formulations'!$N28</f>
        <v>0</v>
      </c>
      <c r="OJ29" s="27">
        <f>IF(AND(OR(ISBLANK(OJ$9),OJ$9=0)=FALSE,OJ$9=$DM29),1,0)*'4. Formulations'!$N28</f>
        <v>0</v>
      </c>
      <c r="OK29" s="27">
        <f>IF(AND(OR(ISBLANK(OK$9),OK$9=0)=FALSE,OK$9=$DM29),1,0)*'4. Formulations'!$N28</f>
        <v>0</v>
      </c>
      <c r="OL29" s="27">
        <f>IF(AND(OR(ISBLANK(OL$9),OL$9=0)=FALSE,OL$9=$DM29),1,0)*'4. Formulations'!$N28</f>
        <v>0</v>
      </c>
      <c r="OM29" s="27"/>
      <c r="ON29" s="27"/>
      <c r="OO29" s="27"/>
      <c r="OQ29" s="27">
        <f>IF(AND(OR(ISBLANK(OQ$9),OQ$9=0)=FALSE,OR(OQ$9='2. Protocols'!$C28,OQ$9='2. Protocols'!$E28,OQ$9='2. Protocols'!$G28)),1,0)*'4. Formulations'!$O28</f>
        <v>0</v>
      </c>
      <c r="OR29" s="27">
        <f>IF(AND(OR(ISBLANK(OR$9),OR$9=0)=FALSE,OR(OR$9='2. Protocols'!$C28,OR$9='2. Protocols'!$E28,OR$9='2. Protocols'!$G28)),1,0)*'4. Formulations'!$O28</f>
        <v>0</v>
      </c>
      <c r="OS29" s="27">
        <f>IF(AND(OR(ISBLANK(OS$9),OS$9=0)=FALSE,OR(OS$9='2. Protocols'!$C28,OS$9='2. Protocols'!$E28,OS$9='2. Protocols'!$G28)),1,0)*'4. Formulations'!$O28</f>
        <v>0</v>
      </c>
      <c r="OT29" s="27">
        <f>IF(AND(OR(ISBLANK(OT$9),OT$9=0)=FALSE,OR(OT$9='2. Protocols'!$C28,OT$9='2. Protocols'!$E28,OT$9='2. Protocols'!$G28)),1,0)*'4. Formulations'!$O28</f>
        <v>0</v>
      </c>
      <c r="OU29" s="27">
        <f>IF(AND(OR(ISBLANK(OU$9),OU$9=0)=FALSE,OR(OU$9='2. Protocols'!$C28,OU$9='2. Protocols'!$E28,OU$9='2. Protocols'!$G28)),1,0)*'4. Formulations'!$O28</f>
        <v>0</v>
      </c>
      <c r="OV29" s="27">
        <f>IF(AND(OR(ISBLANK(OV$9),OV$9=0)=FALSE,OR(OV$9='2. Protocols'!$C28,OV$9='2. Protocols'!$E28,OV$9='2. Protocols'!$G28)),1,0)*'4. Formulations'!$O28</f>
        <v>0</v>
      </c>
      <c r="OW29" s="27">
        <f>IF(AND(OR(ISBLANK(OW$9),OW$9=0)=FALSE,OR(OW$9='2. Protocols'!$C28,OW$9='2. Protocols'!$E28,OW$9='2. Protocols'!$G28)),1,0)*'4. Formulations'!$O28</f>
        <v>0</v>
      </c>
      <c r="OX29" s="27">
        <f>IF(AND(OR(ISBLANK(OX$9),OX$9=0)=FALSE,OR(OX$9='2. Protocols'!$C28,OX$9='2. Protocols'!$E28,OX$9='2. Protocols'!$G28)),1,0)*'4. Formulations'!$O28</f>
        <v>0</v>
      </c>
      <c r="OY29" s="27">
        <f>IF(AND(OR(ISBLANK(OY$9),OY$9=0)=FALSE,OR(OY$9='2. Protocols'!$C28,OY$9='2. Protocols'!$E28,OY$9='2. Protocols'!$G28)),1,0)*'4. Formulations'!$O28</f>
        <v>0</v>
      </c>
      <c r="OZ29" s="27">
        <f>IF(AND(OR(ISBLANK(OZ$9),OZ$9=0)=FALSE,OR(OZ$9='2. Protocols'!$C28,OZ$9='2. Protocols'!$E28,OZ$9='2. Protocols'!$G28)),1,0)*'4. Formulations'!$O28</f>
        <v>0</v>
      </c>
      <c r="PA29" s="27">
        <f>IF(AND(OR(ISBLANK(PA$9),PA$9=0)=FALSE,OR(PA$9='2. Protocols'!$C28,PA$9='2. Protocols'!$E28,PA$9='2. Protocols'!$G28)),1,0)*'4. Formulations'!$O28</f>
        <v>0</v>
      </c>
      <c r="PB29" s="27">
        <f>IF(AND(OR(ISBLANK(PB$9),PB$9=0)=FALSE,OR(PB$9='2. Protocols'!$C28,PB$9='2. Protocols'!$E28,PB$9='2. Protocols'!$G28)),1,0)*'4. Formulations'!$O28</f>
        <v>0</v>
      </c>
      <c r="PC29" s="27">
        <f>IF(AND(OR(ISBLANK(PC$9),PC$9=0)=FALSE,OR(PC$9='2. Protocols'!$C28,PC$9='2. Protocols'!$E28,PC$9='2. Protocols'!$G28)),1,0)*'4. Formulations'!$O28</f>
        <v>0</v>
      </c>
      <c r="PD29" s="27">
        <f>IF(AND(OR(ISBLANK(PD$9),PD$9=0)=FALSE,OR(PD$9='2. Protocols'!$C28,PD$9='2. Protocols'!$E28,PD$9='2. Protocols'!$G28)),1,0)*'4. Formulations'!$O28</f>
        <v>0</v>
      </c>
      <c r="PE29" s="27">
        <f>IF(AND(OR(ISBLANK(PE$9),PE$9=0)=FALSE,OR(PE$9='2. Protocols'!$C28,PE$9='2. Protocols'!$E28,PE$9='2. Protocols'!$G28)),1,0)*'4. Formulations'!$O28</f>
        <v>0</v>
      </c>
      <c r="PF29" s="27">
        <f>IF(AND(OR(ISBLANK(PF$9),PF$9=0)=FALSE,OR(PF$9='2. Protocols'!$C28,PF$9='2. Protocols'!$E28,PF$9='2. Protocols'!$G28)),1,0)*'4. Formulations'!$O28</f>
        <v>0</v>
      </c>
      <c r="PG29" s="27">
        <f>IF(AND(OR(ISBLANK(PG$9),PG$9=0)=FALSE,OR(PG$9='2. Protocols'!$C28,PG$9='2. Protocols'!$E28,PG$9='2. Protocols'!$G28)),1,0)*'4. Formulations'!$O28</f>
        <v>0</v>
      </c>
      <c r="PH29" s="27">
        <f>IF(AND(OR(ISBLANK(PH$9),PH$9=0)=FALSE,OR(PH$9='2. Protocols'!$C28,PH$9='2. Protocols'!$E28,PH$9='2. Protocols'!$G28)),1,0)*'4. Formulations'!$O28</f>
        <v>0</v>
      </c>
      <c r="PI29" s="27">
        <f>IF(AND(OR(ISBLANK(PI$9),PI$9=0)=FALSE,OR(PI$9='2. Protocols'!$C28,PI$9='2. Protocols'!$E28,PI$9='2. Protocols'!$G28)),1,0)*'4. Formulations'!$O28</f>
        <v>0</v>
      </c>
      <c r="PJ29" s="27">
        <f>IF(AND(OR(ISBLANK(PJ$9),PJ$9=0)=FALSE,OR(PJ$9='2. Protocols'!$C28,PJ$9='2. Protocols'!$E28,PJ$9='2. Protocols'!$G28)),1,0)*'4. Formulations'!$O28</f>
        <v>0</v>
      </c>
      <c r="PK29" s="27">
        <f>IF(AND(OR(ISBLANK(PK$9),PK$9=0)=FALSE,OR(PK$9='2. Protocols'!$C28,PK$9='2. Protocols'!$E28,PK$9='2. Protocols'!$G28)),1,0)*'4. Formulations'!$O28</f>
        <v>0</v>
      </c>
      <c r="PL29" s="27">
        <f>IF(AND(OR(ISBLANK(PL$9),PL$9=0)=FALSE,OR(PL$9='2. Protocols'!$C28,PL$9='2. Protocols'!$E28,PL$9='2. Protocols'!$G28)),1,0)*'4. Formulations'!$O28</f>
        <v>0</v>
      </c>
      <c r="PM29" s="27">
        <f>IF(AND(OR(ISBLANK(PM$9),PM$9=0)=FALSE,OR(PM$9='2. Protocols'!$C28,PM$9='2. Protocols'!$E28,PM$9='2. Protocols'!$G28)),1,0)*'4. Formulations'!$O28</f>
        <v>0</v>
      </c>
      <c r="PN29" s="27">
        <f>IF(AND(OR(ISBLANK(PN$9),PN$9=0)=FALSE,OR(PN$9='2. Protocols'!$C28,PN$9='2. Protocols'!$E28,PN$9='2. Protocols'!$G28)),1,0)*'4. Formulations'!$O28</f>
        <v>0</v>
      </c>
      <c r="PO29" s="27">
        <f>IF(AND(OR(ISBLANK(PO$9),PO$9=0)=FALSE,OR(PO$9='2. Protocols'!$C28,PO$9='2. Protocols'!$E28,PO$9='2. Protocols'!$G28)),1,0)*'4. Formulations'!$O28</f>
        <v>0</v>
      </c>
      <c r="PP29" s="27">
        <f>IF(AND(OR(ISBLANK(PP$9),PP$9=0)=FALSE,OR(PP$9='2. Protocols'!$C28,PP$9='2. Protocols'!$E28,PP$9='2. Protocols'!$G28)),1,0)*'4. Formulations'!$O28</f>
        <v>0</v>
      </c>
      <c r="PQ29" s="27">
        <f>IF(AND(OR(ISBLANK(PQ$9),PQ$9=0)=FALSE,OR(PQ$9='2. Protocols'!$C28,PQ$9='2. Protocols'!$E28,PQ$9='2. Protocols'!$G28)),1,0)*'4. Formulations'!$O28</f>
        <v>0</v>
      </c>
      <c r="PR29" s="27">
        <f>IF(AND(OR(ISBLANK(PR$9),PR$9=0)=FALSE,OR(PR$9='2. Protocols'!$C28,PR$9='2. Protocols'!$E28,PR$9='2. Protocols'!$G28)),1,0)*'4. Formulations'!$O28</f>
        <v>0</v>
      </c>
      <c r="PS29" s="27">
        <f>IF(AND(OR(ISBLANK(PS$9),PS$9=0)=FALSE,OR(PS$9='2. Protocols'!$C28,PS$9='2. Protocols'!$E28,PS$9='2. Protocols'!$G28)),1,0)*'4. Formulations'!$O28</f>
        <v>0</v>
      </c>
      <c r="PT29" s="27">
        <f>IF(AND(OR(ISBLANK(PT$9),PT$9=0)=FALSE,OR(PT$9='2. Protocols'!$C28,PT$9='2. Protocols'!$E28,PT$9='2. Protocols'!$G28)),1,0)*'4. Formulations'!$O28</f>
        <v>0</v>
      </c>
      <c r="PU29" s="27">
        <f>IF(AND(OR(ISBLANK(PU$9),PU$9=0)=FALSE,OR(PU$9='2. Protocols'!$C28,PU$9='2. Protocols'!$E28,PU$9='2. Protocols'!$G28)),1,0)*'4. Formulations'!$O28</f>
        <v>0</v>
      </c>
      <c r="PV29" s="27">
        <f>IF(AND(OR(ISBLANK(PV$9),PV$9=0)=FALSE,OR(PV$9='2. Protocols'!$C28,PV$9='2. Protocols'!$E28,PV$9='2. Protocols'!$G28)),1,0)*'4. Formulations'!$O28</f>
        <v>0</v>
      </c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P29" s="27">
        <f>IF(AND(OR(ISBLANK(QP$9),QP$9=0)=FALSE,QP$9=$DL29),1,0)*'4. Formulations'!$P28</f>
        <v>0</v>
      </c>
      <c r="QQ29" s="27">
        <f>IF(AND(OR(ISBLANK(QQ$9),QQ$9=0)=FALSE,QQ$9=$DL29),1,0)*'4. Formulations'!$P28</f>
        <v>0</v>
      </c>
      <c r="QR29" s="27">
        <f>IF(AND(OR(ISBLANK(QR$9),QR$9=0)=FALSE,QR$9=$DL29),1,0)*'4. Formulations'!$P28</f>
        <v>0</v>
      </c>
      <c r="QS29" s="27">
        <f>IF(AND(OR(ISBLANK(QS$9),QS$9=0)=FALSE,QS$9=$DL29),1,0)*'4. Formulations'!$P28</f>
        <v>0</v>
      </c>
      <c r="QT29" s="27">
        <f>IF(AND(OR(ISBLANK(QT$9),QT$9=0)=FALSE,QT$9=$DL29),1,0)*'4. Formulations'!$P28</f>
        <v>0</v>
      </c>
      <c r="QU29" s="27">
        <f>IF(AND(OR(ISBLANK(QU$9),QU$9=0)=FALSE,QU$9=$DL29),1,0)*'4. Formulations'!$P28</f>
        <v>0</v>
      </c>
      <c r="QV29" s="27">
        <f>IF(AND(OR(ISBLANK(QV$9),QV$9=0)=FALSE,QV$9=$DL29),1,0)*'4. Formulations'!$P28</f>
        <v>0</v>
      </c>
      <c r="QW29" s="27">
        <f>IF(AND(OR(ISBLANK(QW$9),QW$9=0)=FALSE,QW$9=$DL29),1,0)*'4. Formulations'!$P28</f>
        <v>0</v>
      </c>
      <c r="QX29" s="27">
        <f>IF(AND(OR(ISBLANK(QX$9),QX$9=0)=FALSE,QX$9=$DL29),1,0)*'4. Formulations'!$P28</f>
        <v>0</v>
      </c>
      <c r="QY29" s="27">
        <f>IF(AND(OR(ISBLANK(QY$9),QY$9=0)=FALSE,QY$9=$DL29),1,0)*'4. Formulations'!$P28</f>
        <v>0</v>
      </c>
      <c r="QZ29" s="27">
        <f>IF(AND(OR(ISBLANK(QZ$9),QZ$9=0)=FALSE,QZ$9=$DL29),1,0)*'4. Formulations'!$P28</f>
        <v>0</v>
      </c>
      <c r="RA29" s="27">
        <f>IF(AND(OR(ISBLANK(RA$9),RA$9=0)=FALSE,RA$9=$DL29),1,0)*'4. Formulations'!$P28</f>
        <v>0</v>
      </c>
      <c r="RB29" s="27">
        <f>IF(AND(OR(ISBLANK(RB$9),RB$9=0)=FALSE,RB$9=$DL29),1,0)*'4. Formulations'!$P28</f>
        <v>0</v>
      </c>
      <c r="RC29" s="27">
        <f>IF(AND(OR(ISBLANK(RC$9),RC$9=0)=FALSE,RC$9=$DL29),1,0)*'4. Formulations'!$P28</f>
        <v>0</v>
      </c>
      <c r="RD29" s="27">
        <f>IF(AND(OR(ISBLANK(RD$9),RD$9=0)=FALSE,RD$9=$DL29),1,0)*'4. Formulations'!$P28</f>
        <v>0</v>
      </c>
      <c r="RE29" s="27">
        <f>IF(AND(OR(ISBLANK(RE$9),RE$9=0)=FALSE,RE$9=$DL29),1,0)*'4. Formulations'!$P28</f>
        <v>0</v>
      </c>
      <c r="RF29" s="27">
        <f>IF(AND(OR(ISBLANK(RF$9),RF$9=0)=FALSE,RF$9=$DL29),1,0)*'4. Formulations'!$P28</f>
        <v>0</v>
      </c>
      <c r="RG29" s="27"/>
      <c r="RH29" s="27"/>
      <c r="RI29" s="27"/>
      <c r="RK29" s="27">
        <f>IF(AND(OR(ISBLANK(RK$9),RK$9=0)=FALSE,SUM($QP29:$RF29)&gt;0,RK$9='2. Protocols'!$G28),1,0)*'4. Formulations'!$P28</f>
        <v>0</v>
      </c>
      <c r="RL29" s="27">
        <f>IF(AND(OR(ISBLANK(RL$9),RL$9=0)=FALSE,SUM($QP29:$RF29)&gt;0,RL$9='2. Protocols'!$G28),1,0)*'4. Formulations'!$P28</f>
        <v>0</v>
      </c>
      <c r="RM29" s="27">
        <f>IF(AND(OR(ISBLANK(RM$9),RM$9=0)=FALSE,SUM($QP29:$RF29)&gt;0,RM$9='2. Protocols'!$G28),1,0)*'4. Formulations'!$P28</f>
        <v>0</v>
      </c>
      <c r="RN29" s="27">
        <f>IF(AND(OR(ISBLANK(RN$9),RN$9=0)=FALSE,SUM($QP29:$RF29)&gt;0,RN$9='2. Protocols'!$G28),1,0)*'4. Formulations'!$P28</f>
        <v>0</v>
      </c>
      <c r="RO29" s="27">
        <f>IF(AND(OR(ISBLANK(RO$9),RO$9=0)=FALSE,SUM($QP29:$RF29)&gt;0,RO$9='2. Protocols'!$G28),1,0)*'4. Formulations'!$P28</f>
        <v>0</v>
      </c>
      <c r="RP29" s="27">
        <f>IF(AND(OR(ISBLANK(RP$9),RP$9=0)=FALSE,SUM($QP29:$RF29)&gt;0,RP$9='2. Protocols'!$G28),1,0)*'4. Formulations'!$P28</f>
        <v>0</v>
      </c>
      <c r="RQ29" s="27">
        <f>IF(AND(OR(ISBLANK(RQ$9),RQ$9=0)=FALSE,SUM($QP29:$RF29)&gt;0,RQ$9='2. Protocols'!$G28),1,0)*'4. Formulations'!$P28</f>
        <v>0</v>
      </c>
      <c r="RR29" s="27">
        <f>IF(AND(OR(ISBLANK(RR$9),RR$9=0)=FALSE,SUM($QP29:$RF29)&gt;0,RR$9='2. Protocols'!$G28),1,0)*'4. Formulations'!$P28</f>
        <v>0</v>
      </c>
      <c r="RS29" s="27">
        <f>IF(AND(OR(ISBLANK(RS$9),RS$9=0)=FALSE,SUM($QP29:$RF29)&gt;0,RS$9='2. Protocols'!$G28),1,0)*'4. Formulations'!$P28</f>
        <v>0</v>
      </c>
      <c r="RT29" s="27">
        <f>IF(AND(OR(ISBLANK(RT$9),RT$9=0)=FALSE,SUM($QP29:$RF29)&gt;0,RT$9='2. Protocols'!$G28),1,0)*'4. Formulations'!$P28</f>
        <v>0</v>
      </c>
      <c r="RU29" s="27">
        <f>IF(AND(OR(ISBLANK(RU$9),RU$9=0)=FALSE,SUM($QP29:$RF29)&gt;0,RU$9='2. Protocols'!$G28),1,0)*'4. Formulations'!$P28</f>
        <v>0</v>
      </c>
      <c r="RV29" s="27">
        <f>IF(AND(OR(ISBLANK(RV$9),RV$9=0)=FALSE,SUM($QP29:$RF29)&gt;0,RV$9='2. Protocols'!$G28),1,0)*'4. Formulations'!$P28</f>
        <v>0</v>
      </c>
      <c r="RW29" s="27">
        <f>IF(AND(OR(ISBLANK(RW$9),RW$9=0)=FALSE,SUM($QP29:$RF29)&gt;0,RW$9='2. Protocols'!$G28),1,0)*'4. Formulations'!$P28</f>
        <v>0</v>
      </c>
      <c r="RX29" s="27">
        <f>IF(AND(OR(ISBLANK(RX$9),RX$9=0)=FALSE,SUM($QP29:$RF29)&gt;0,RX$9='2. Protocols'!$G28),1,0)*'4. Formulations'!$P28</f>
        <v>0</v>
      </c>
      <c r="RY29" s="27">
        <f>IF(AND(OR(ISBLANK(RY$9),RY$9=0)=FALSE,SUM($QP29:$RF29)&gt;0,RY$9='2. Protocols'!$G28),1,0)*'4. Formulations'!$P28</f>
        <v>0</v>
      </c>
      <c r="RZ29" s="27">
        <f>IF(AND(OR(ISBLANK(RZ$9),RZ$9=0)=FALSE,SUM($QP29:$RF29)&gt;0,RZ$9='2. Protocols'!$G28),1,0)*'4. Formulations'!$P28</f>
        <v>0</v>
      </c>
      <c r="SA29" s="27">
        <f>IF(AND(OR(ISBLANK(SA$9),SA$9=0)=FALSE,SUM($QP29:$RF29)&gt;0,SA$9='2. Protocols'!$G28),1,0)*'4. Formulations'!$P28</f>
        <v>0</v>
      </c>
      <c r="SB29" s="27">
        <f>IF(AND(OR(ISBLANK(SB$9),SB$9=0)=FALSE,SUM($QP29:$RF29)&gt;0,SB$9='2. Protocols'!$G28),1,0)*'4. Formulations'!$P28</f>
        <v>0</v>
      </c>
      <c r="SC29" s="27">
        <f>IF(AND(OR(ISBLANK(SC$9),SC$9=0)=FALSE,SUM($QP29:$RF29)&gt;0,SC$9='2. Protocols'!$G28),1,0)*'4. Formulations'!$P28</f>
        <v>0</v>
      </c>
      <c r="SD29" s="27">
        <f>IF(AND(OR(ISBLANK(SD$9),SD$9=0)=FALSE,SUM($QP29:$RF29)&gt;0,SD$9='2. Protocols'!$G28),1,0)*'4. Formulations'!$P28</f>
        <v>0</v>
      </c>
      <c r="SE29" s="27">
        <f>IF(AND(OR(ISBLANK(SE$9),SE$9=0)=FALSE,SUM($QP29:$RF29)&gt;0,SE$9='2. Protocols'!$G28),1,0)*'4. Formulations'!$P28</f>
        <v>0</v>
      </c>
      <c r="SF29" s="27">
        <f>IF(AND(OR(ISBLANK(SF$9),SF$9=0)=FALSE,SUM($QP29:$RF29)&gt;0,SF$9='2. Protocols'!$G28),1,0)*'4. Formulations'!$P28</f>
        <v>0</v>
      </c>
      <c r="SG29" s="27">
        <f>IF(AND(OR(ISBLANK(SG$9),SG$9=0)=FALSE,SUM($QP29:$RF29)&gt;0,SG$9='2. Protocols'!$G28),1,0)*'4. Formulations'!$P28</f>
        <v>0</v>
      </c>
      <c r="SH29" s="27">
        <f>IF(AND(OR(ISBLANK(SH$9),SH$9=0)=FALSE,SUM($QP29:$RF29)&gt;0,SH$9='2. Protocols'!$G28),1,0)*'4. Formulations'!$P28</f>
        <v>0</v>
      </c>
      <c r="SI29" s="27">
        <f>IF(AND(OR(ISBLANK(SI$9),SI$9=0)=FALSE,SUM($QP29:$RF29)&gt;0,SI$9='2. Protocols'!$G28),1,0)*'4. Formulations'!$P28</f>
        <v>0</v>
      </c>
      <c r="SJ29" s="27">
        <f>IF(AND(OR(ISBLANK(SJ$9),SJ$9=0)=FALSE,SUM($QP29:$RF29)&gt;0,SJ$9='2. Protocols'!$G28),1,0)*'4. Formulations'!$P28</f>
        <v>0</v>
      </c>
      <c r="SK29" s="27">
        <f>IF(AND(OR(ISBLANK(SK$9),SK$9=0)=FALSE,SUM($QP29:$RF29)&gt;0,SK$9='2. Protocols'!$G28),1,0)*'4. Formulations'!$P28</f>
        <v>0</v>
      </c>
      <c r="SL29" s="27">
        <f>IF(AND(OR(ISBLANK(SL$9),SL$9=0)=FALSE,SUM($QP29:$RF29)&gt;0,SL$9='2. Protocols'!$G28),1,0)*'4. Formulations'!$P28</f>
        <v>0</v>
      </c>
      <c r="SM29" s="27">
        <f>IF(AND(OR(ISBLANK(SM$9),SM$9=0)=FALSE,SUM($QP29:$RF29)&gt;0,SM$9='2. Protocols'!$G28),1,0)*'4. Formulations'!$P28</f>
        <v>0</v>
      </c>
      <c r="SN29" s="27">
        <f>IF(AND(OR(ISBLANK(SN$9),SN$9=0)=FALSE,SUM($QP29:$RF29)&gt;0,SN$9='2. Protocols'!$G28),1,0)*'4. Formulations'!$P28</f>
        <v>0</v>
      </c>
      <c r="SO29" s="27">
        <f>IF(AND(OR(ISBLANK(SO$9),SO$9=0)=FALSE,SUM($QP29:$RF29)&gt;0,SO$9='2. Protocols'!$G28),1,0)*'4. Formulations'!$P28</f>
        <v>0</v>
      </c>
      <c r="SP29" s="27">
        <f>IF(AND(OR(ISBLANK(SP$9),SP$9=0)=FALSE,SUM($QP29:$RF29)&gt;0,SP$9='2. Protocols'!$G28),1,0)*'4. Formulations'!$P28</f>
        <v>0</v>
      </c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J29" s="27">
        <f>IF(AND(OR(ISBLANK(TJ$9),TJ$9=0)=FALSE,TJ$9=$DM29),1,0)*'4. Formulations'!$Q28</f>
        <v>0</v>
      </c>
      <c r="TK29" s="27">
        <f>IF(AND(OR(ISBLANK(TK$9),TK$9=0)=FALSE,TK$9=$DM29),1,0)*'4. Formulations'!$Q28</f>
        <v>0</v>
      </c>
      <c r="TL29" s="27">
        <f>IF(AND(OR(ISBLANK(TL$9),TL$9=0)=FALSE,TL$9=$DM29),1,0)*'4. Formulations'!$Q28</f>
        <v>0</v>
      </c>
      <c r="TM29" s="27">
        <f>IF(AND(OR(ISBLANK(TM$9),TM$9=0)=FALSE,TM$9=$DM29),1,0)*'4. Formulations'!$Q28</f>
        <v>0</v>
      </c>
      <c r="TN29" s="27">
        <f>IF(AND(OR(ISBLANK(TN$9),TN$9=0)=FALSE,TN$9=$DM29),1,0)*'4. Formulations'!$Q28</f>
        <v>0</v>
      </c>
      <c r="TO29" s="27">
        <f>IF(AND(OR(ISBLANK(TO$9),TO$9=0)=FALSE,TO$9=$DM29),1,0)*'4. Formulations'!$Q28</f>
        <v>0</v>
      </c>
      <c r="TP29" s="27">
        <f>IF(AND(OR(ISBLANK(TP$9),TP$9=0)=FALSE,TP$9=$DM29),1,0)*'4. Formulations'!$Q28</f>
        <v>0</v>
      </c>
      <c r="TQ29" s="27">
        <f>IF(AND(OR(ISBLANK(TQ$9),TQ$9=0)=FALSE,TQ$9=$DM29),1,0)*'4. Formulations'!$Q28</f>
        <v>0</v>
      </c>
      <c r="TR29" s="27">
        <f>IF(AND(OR(ISBLANK(TR$9),TR$9=0)=FALSE,TR$9=$DM29),1,0)*'4. Formulations'!$Q28</f>
        <v>0</v>
      </c>
      <c r="TS29" s="27">
        <f>IF(AND(OR(ISBLANK(TS$9),TS$9=0)=FALSE,TS$9=$DM29),1,0)*'4. Formulations'!$Q28</f>
        <v>0</v>
      </c>
      <c r="TT29" s="27">
        <f>IF(AND(OR(ISBLANK(TT$9),TT$9=0)=FALSE,TT$9=$DM29),1,0)*'4. Formulations'!$Q28</f>
        <v>0</v>
      </c>
      <c r="TU29" s="27">
        <f>IF(AND(OR(ISBLANK(TU$9),TU$9=0)=FALSE,TU$9=$DM29),1,0)*'4. Formulations'!$Q28</f>
        <v>0</v>
      </c>
      <c r="TV29" s="27">
        <f>IF(AND(OR(ISBLANK(TV$9),TV$9=0)=FALSE,TV$9=$DM29),1,0)*'4. Formulations'!$Q28</f>
        <v>0</v>
      </c>
      <c r="TW29" s="27">
        <f>IF(AND(OR(ISBLANK(TW$9),TW$9=0)=FALSE,TW$9=$DM29),1,0)*'4. Formulations'!$Q28</f>
        <v>0</v>
      </c>
      <c r="TX29" s="27">
        <f>IF(AND(OR(ISBLANK(TX$9),TX$9=0)=FALSE,TX$9=$DM29),1,0)*'4. Formulations'!$Q28</f>
        <v>0</v>
      </c>
      <c r="TY29" s="27">
        <f>IF(AND(OR(ISBLANK(TY$9),TY$9=0)=FALSE,TY$9=$DM29),1,0)*'4. Formulations'!$Q28</f>
        <v>0</v>
      </c>
      <c r="TZ29" s="27">
        <f>IF(AND(OR(ISBLANK(TZ$9),TZ$9=0)=FALSE,TZ$9=$DM29),1,0)*'4. Formulations'!$Q28</f>
        <v>0</v>
      </c>
      <c r="UA29" s="27"/>
      <c r="UB29" s="27"/>
      <c r="UC29" s="27"/>
    </row>
    <row r="30" spans="2:549" ht="15" hidden="1" outlineLevel="1" x14ac:dyDescent="0.25">
      <c r="B30" s="2"/>
      <c r="C30" s="75" t="str">
        <f>IF('2. Protocols'!C29&amp;"+"&amp;'2. Protocols'!E29&amp;"+"&amp;'2. Protocols'!G29="++","",'2. Protocols'!C29&amp;"+"&amp;'2. Protocols'!E29&amp;"+"&amp;'2. Protocols'!G29)</f>
        <v/>
      </c>
      <c r="D30" s="7"/>
      <c r="E30" s="8"/>
      <c r="G30" s="72" t="e">
        <f>'2. Protocols'!J29*'1. General Inputs'!$J$13</f>
        <v>#VALUE!</v>
      </c>
      <c r="H30" s="72" t="e">
        <f>MAX(G30*(1+'1. General Inputs'!$AW$23+HLOOKUP(H$7,'1. General Inputs'!$AW$17:$AY$19,ROWS('1. General Inputs'!$AU$17:$AU$19),0))+(CHOOSE(H$7,'1. General Inputs'!$J$15,'1. General Inputs'!$L$15,'1. General Inputs'!$N$15)/12)*CHOOSE(H$7,'2. Protocols'!$K29,'2. Protocols'!$L29,'2. Protocols'!$M29)+'3. ARV Substitutions'!L55,0)</f>
        <v>#VALUE!</v>
      </c>
      <c r="I30" s="72" t="e">
        <f>MAX(H30*(1+'1. General Inputs'!$AW$23+HLOOKUP(I$7,'1. General Inputs'!$AW$17:$AY$19,ROWS('1. General Inputs'!$AU$17:$AU$19),0))+(CHOOSE(I$7,'1. General Inputs'!$J$15,'1. General Inputs'!$L$15,'1. General Inputs'!$N$15)/12)*CHOOSE(I$7,'2. Protocols'!$K29,'2. Protocols'!$L29,'2. Protocols'!$M29)+'3. ARV Substitutions'!M55,0)</f>
        <v>#VALUE!</v>
      </c>
      <c r="J30" s="72" t="e">
        <f>MAX(I30*(1+'1. General Inputs'!$AW$23+HLOOKUP(J$7,'1. General Inputs'!$AW$17:$AY$19,ROWS('1. General Inputs'!$AU$17:$AU$19),0))+(CHOOSE(J$7,'1. General Inputs'!$J$15,'1. General Inputs'!$L$15,'1. General Inputs'!$N$15)/12)*CHOOSE(J$7,'2. Protocols'!$K29,'2. Protocols'!$L29,'2. Protocols'!$M29)+'3. ARV Substitutions'!N55,0)</f>
        <v>#VALUE!</v>
      </c>
      <c r="K30" s="72" t="e">
        <f>MAX(J30*(1+'1. General Inputs'!$AW$23+HLOOKUP(K$7,'1. General Inputs'!$AW$17:$AY$19,ROWS('1. General Inputs'!$AU$17:$AU$19),0))+(CHOOSE(K$7,'1. General Inputs'!$J$15,'1. General Inputs'!$L$15,'1. General Inputs'!$N$15)/12)*CHOOSE(K$7,'2. Protocols'!$K29,'2. Protocols'!$L29,'2. Protocols'!$M29)+'3. ARV Substitutions'!O55,0)</f>
        <v>#VALUE!</v>
      </c>
      <c r="L30" s="72" t="e">
        <f>MAX(K30*(1+'1. General Inputs'!$AW$23+HLOOKUP(L$7,'1. General Inputs'!$AW$17:$AY$19,ROWS('1. General Inputs'!$AU$17:$AU$19),0))+(CHOOSE(L$7,'1. General Inputs'!$J$15,'1. General Inputs'!$L$15,'1. General Inputs'!$N$15)/12)*CHOOSE(L$7,'2. Protocols'!$K29,'2. Protocols'!$L29,'2. Protocols'!$M29)+'3. ARV Substitutions'!P55,0)</f>
        <v>#VALUE!</v>
      </c>
      <c r="M30" s="72" t="e">
        <f>MAX(L30*(1+'1. General Inputs'!$AW$23+HLOOKUP(M$7,'1. General Inputs'!$AW$17:$AY$19,ROWS('1. General Inputs'!$AU$17:$AU$19),0))+(CHOOSE(M$7,'1. General Inputs'!$J$15,'1. General Inputs'!$L$15,'1. General Inputs'!$N$15)/12)*CHOOSE(M$7,'2. Protocols'!$K29,'2. Protocols'!$L29,'2. Protocols'!$M29)+'3. ARV Substitutions'!Q55,0)</f>
        <v>#VALUE!</v>
      </c>
      <c r="N30" s="72" t="e">
        <f>MAX(M30*(1+'1. General Inputs'!$AW$23+HLOOKUP(N$7,'1. General Inputs'!$AW$17:$AY$19,ROWS('1. General Inputs'!$AU$17:$AU$19),0))+(CHOOSE(N$7,'1. General Inputs'!$J$15,'1. General Inputs'!$L$15,'1. General Inputs'!$N$15)/12)*CHOOSE(N$7,'2. Protocols'!$K29,'2. Protocols'!$L29,'2. Protocols'!$M29)+'3. ARV Substitutions'!R55,0)</f>
        <v>#VALUE!</v>
      </c>
      <c r="O30" s="72" t="e">
        <f>MAX(N30*(1+'1. General Inputs'!$AW$23+HLOOKUP(O$7,'1. General Inputs'!$AW$17:$AY$19,ROWS('1. General Inputs'!$AU$17:$AU$19),0))+(CHOOSE(O$7,'1. General Inputs'!$J$15,'1. General Inputs'!$L$15,'1. General Inputs'!$N$15)/12)*CHOOSE(O$7,'2. Protocols'!$K29,'2. Protocols'!$L29,'2. Protocols'!$M29)+'3. ARV Substitutions'!S55,0)</f>
        <v>#VALUE!</v>
      </c>
      <c r="P30" s="72" t="e">
        <f>MAX(O30*(1+'1. General Inputs'!$AW$23+HLOOKUP(P$7,'1. General Inputs'!$AW$17:$AY$19,ROWS('1. General Inputs'!$AU$17:$AU$19),0))+(CHOOSE(P$7,'1. General Inputs'!$J$15,'1. General Inputs'!$L$15,'1. General Inputs'!$N$15)/12)*CHOOSE(P$7,'2. Protocols'!$K29,'2. Protocols'!$L29,'2. Protocols'!$M29)+'3. ARV Substitutions'!T55,0)</f>
        <v>#VALUE!</v>
      </c>
      <c r="Q30" s="72" t="e">
        <f>MAX(P30*(1+'1. General Inputs'!$AW$23+HLOOKUP(Q$7,'1. General Inputs'!$AW$17:$AY$19,ROWS('1. General Inputs'!$AU$17:$AU$19),0))+(CHOOSE(Q$7,'1. General Inputs'!$J$15,'1. General Inputs'!$L$15,'1. General Inputs'!$N$15)/12)*CHOOSE(Q$7,'2. Protocols'!$K29,'2. Protocols'!$L29,'2. Protocols'!$M29)+'3. ARV Substitutions'!U55,0)</f>
        <v>#VALUE!</v>
      </c>
      <c r="R30" s="72" t="e">
        <f>MAX(Q30*(1+'1. General Inputs'!$AW$23+HLOOKUP(R$7,'1. General Inputs'!$AW$17:$AY$19,ROWS('1. General Inputs'!$AU$17:$AU$19),0))+(CHOOSE(R$7,'1. General Inputs'!$J$15,'1. General Inputs'!$L$15,'1. General Inputs'!$N$15)/12)*CHOOSE(R$7,'2. Protocols'!$K29,'2. Protocols'!$L29,'2. Protocols'!$M29)+'3. ARV Substitutions'!V55,0)</f>
        <v>#VALUE!</v>
      </c>
      <c r="S30" s="72" t="e">
        <f>MAX(R30*(1+'1. General Inputs'!$AW$23+HLOOKUP(S$7,'1. General Inputs'!$AW$17:$AY$19,ROWS('1. General Inputs'!$AU$17:$AU$19),0))+(CHOOSE(S$7,'1. General Inputs'!$J$15,'1. General Inputs'!$L$15,'1. General Inputs'!$N$15)/12)*CHOOSE(S$7,'2. Protocols'!$K29,'2. Protocols'!$L29,'2. Protocols'!$M29)+'3. ARV Substitutions'!W55,0)</f>
        <v>#VALUE!</v>
      </c>
      <c r="T30" s="72" t="e">
        <f>MAX(S30*(1+'1. General Inputs'!$AW$23+HLOOKUP(T$7,'1. General Inputs'!$AW$17:$AY$19,ROWS('1. General Inputs'!$AU$17:$AU$19),0))+(CHOOSE(T$7,'1. General Inputs'!$J$15,'1. General Inputs'!$L$15,'1. General Inputs'!$N$15)/12)*CHOOSE(T$7,'2. Protocols'!$K29,'2. Protocols'!$L29,'2. Protocols'!$M29)+'3. ARV Substitutions'!X55,0)</f>
        <v>#VALUE!</v>
      </c>
      <c r="U30" s="72" t="e">
        <f>MAX(T30*(1+'1. General Inputs'!$AW$23+HLOOKUP(U$7,'1. General Inputs'!$AW$17:$AY$19,ROWS('1. General Inputs'!$AU$17:$AU$19),0))+(CHOOSE(U$7,'1. General Inputs'!$J$15,'1. General Inputs'!$L$15,'1. General Inputs'!$N$15)/12)*CHOOSE(U$7,'2. Protocols'!$K29,'2. Protocols'!$L29,'2. Protocols'!$M29)+'3. ARV Substitutions'!Y55,0)</f>
        <v>#VALUE!</v>
      </c>
      <c r="V30" s="72" t="e">
        <f>MAX(U30*(1+'1. General Inputs'!$AW$23+HLOOKUP(V$7,'1. General Inputs'!$AW$17:$AY$19,ROWS('1. General Inputs'!$AU$17:$AU$19),0))+(CHOOSE(V$7,'1. General Inputs'!$J$15,'1. General Inputs'!$L$15,'1. General Inputs'!$N$15)/12)*CHOOSE(V$7,'2. Protocols'!$K29,'2. Protocols'!$L29,'2. Protocols'!$M29)+'3. ARV Substitutions'!Z55,0)</f>
        <v>#VALUE!</v>
      </c>
      <c r="W30" s="72" t="e">
        <f>MAX(V30*(1+'1. General Inputs'!$AW$23+HLOOKUP(W$7,'1. General Inputs'!$AW$17:$AY$19,ROWS('1. General Inputs'!$AU$17:$AU$19),0))+(CHOOSE(W$7,'1. General Inputs'!$J$15,'1. General Inputs'!$L$15,'1. General Inputs'!$N$15)/12)*CHOOSE(W$7,'2. Protocols'!$K29,'2. Protocols'!$L29,'2. Protocols'!$M29)+'3. ARV Substitutions'!AA55,0)</f>
        <v>#VALUE!</v>
      </c>
      <c r="X30" s="72" t="e">
        <f>MAX(W30*(1+'1. General Inputs'!$AW$23+HLOOKUP(X$7,'1. General Inputs'!$AW$17:$AY$19,ROWS('1. General Inputs'!$AU$17:$AU$19),0))+(CHOOSE(X$7,'1. General Inputs'!$J$15,'1. General Inputs'!$L$15,'1. General Inputs'!$N$15)/12)*CHOOSE(X$7,'2. Protocols'!$K29,'2. Protocols'!$L29,'2. Protocols'!$M29)+'3. ARV Substitutions'!AB55,0)</f>
        <v>#VALUE!</v>
      </c>
      <c r="Y30" s="72" t="e">
        <f>MAX(X30*(1+'1. General Inputs'!$AW$23+HLOOKUP(Y$7,'1. General Inputs'!$AW$17:$AY$19,ROWS('1. General Inputs'!$AU$17:$AU$19),0))+(CHOOSE(Y$7,'1. General Inputs'!$J$15,'1. General Inputs'!$L$15,'1. General Inputs'!$N$15)/12)*CHOOSE(Y$7,'2. Protocols'!$K29,'2. Protocols'!$L29,'2. Protocols'!$M29)+'3. ARV Substitutions'!AC55,0)</f>
        <v>#VALUE!</v>
      </c>
      <c r="Z30" s="72" t="e">
        <f>MAX(Y30*(1+'1. General Inputs'!$AW$23+HLOOKUP(Z$7,'1. General Inputs'!$AW$17:$AY$19,ROWS('1. General Inputs'!$AU$17:$AU$19),0))+(CHOOSE(Z$7,'1. General Inputs'!$J$15,'1. General Inputs'!$L$15,'1. General Inputs'!$N$15)/12)*CHOOSE(Z$7,'2. Protocols'!$K29,'2. Protocols'!$L29,'2. Protocols'!$M29)+'3. ARV Substitutions'!AD55,0)</f>
        <v>#VALUE!</v>
      </c>
      <c r="AA30" s="72" t="e">
        <f>MAX(Z30*(1+'1. General Inputs'!$AW$23+HLOOKUP(AA$7,'1. General Inputs'!$AW$17:$AY$19,ROWS('1. General Inputs'!$AU$17:$AU$19),0))+(CHOOSE(AA$7,'1. General Inputs'!$J$15,'1. General Inputs'!$L$15,'1. General Inputs'!$N$15)/12)*CHOOSE(AA$7,'2. Protocols'!$K29,'2. Protocols'!$L29,'2. Protocols'!$M29)+'3. ARV Substitutions'!AE55,0)</f>
        <v>#VALUE!</v>
      </c>
      <c r="AB30" s="72" t="e">
        <f>MAX(AA30*(1+'1. General Inputs'!$AW$23+HLOOKUP(AB$7,'1. General Inputs'!$AW$17:$AY$19,ROWS('1. General Inputs'!$AU$17:$AU$19),0))+(CHOOSE(AB$7,'1. General Inputs'!$J$15,'1. General Inputs'!$L$15,'1. General Inputs'!$N$15)/12)*CHOOSE(AB$7,'2. Protocols'!$K29,'2. Protocols'!$L29,'2. Protocols'!$M29)+'3. ARV Substitutions'!AF55,0)</f>
        <v>#VALUE!</v>
      </c>
      <c r="AC30" s="72" t="e">
        <f>MAX(AB30*(1+'1. General Inputs'!$AW$23+HLOOKUP(AC$7,'1. General Inputs'!$AW$17:$AY$19,ROWS('1. General Inputs'!$AU$17:$AU$19),0))+(CHOOSE(AC$7,'1. General Inputs'!$J$15,'1. General Inputs'!$L$15,'1. General Inputs'!$N$15)/12)*CHOOSE(AC$7,'2. Protocols'!$K29,'2. Protocols'!$L29,'2. Protocols'!$M29)+'3. ARV Substitutions'!AG55,0)</f>
        <v>#VALUE!</v>
      </c>
      <c r="AD30" s="72" t="e">
        <f>MAX(AC30*(1+'1. General Inputs'!$AW$23+HLOOKUP(AD$7,'1. General Inputs'!$AW$17:$AY$19,ROWS('1. General Inputs'!$AU$17:$AU$19),0))+(CHOOSE(AD$7,'1. General Inputs'!$J$15,'1. General Inputs'!$L$15,'1. General Inputs'!$N$15)/12)*CHOOSE(AD$7,'2. Protocols'!$K29,'2. Protocols'!$L29,'2. Protocols'!$M29)+'3. ARV Substitutions'!AH55,0)</f>
        <v>#VALUE!</v>
      </c>
      <c r="AE30" s="72" t="e">
        <f>MAX(AD30*(1+'1. General Inputs'!$AW$23+HLOOKUP(AE$7,'1. General Inputs'!$AW$17:$AY$19,ROWS('1. General Inputs'!$AU$17:$AU$19),0))+(CHOOSE(AE$7,'1. General Inputs'!$J$15,'1. General Inputs'!$L$15,'1. General Inputs'!$N$15)/12)*CHOOSE(AE$7,'2. Protocols'!$K29,'2. Protocols'!$L29,'2. Protocols'!$M29)+'3. ARV Substitutions'!AI55,0)</f>
        <v>#VALUE!</v>
      </c>
      <c r="AF30" s="72" t="e">
        <f>MAX(AE30*(1+'1. General Inputs'!$AW$23+HLOOKUP(AF$7,'1. General Inputs'!$AW$17:$AY$19,ROWS('1. General Inputs'!$AU$17:$AU$19),0))+(CHOOSE(AF$7,'1. General Inputs'!$J$15,'1. General Inputs'!$L$15,'1. General Inputs'!$N$15)/12)*CHOOSE(AF$7,'2. Protocols'!$K29,'2. Protocols'!$L29,'2. Protocols'!$M29)+'3. ARV Substitutions'!AJ55,0)</f>
        <v>#VALUE!</v>
      </c>
      <c r="AG30" s="72" t="e">
        <f>MAX(AF30*(1+'1. General Inputs'!$AW$23+HLOOKUP(AG$7,'1. General Inputs'!$AW$17:$AY$19,ROWS('1. General Inputs'!$AU$17:$AU$19),0))+(CHOOSE(AG$7,'1. General Inputs'!$J$15,'1. General Inputs'!$L$15,'1. General Inputs'!$N$15)/12)*CHOOSE(AG$7,'2. Protocols'!$K29,'2. Protocols'!$L29,'2. Protocols'!$M29)+'3. ARV Substitutions'!AK55,0)</f>
        <v>#VALUE!</v>
      </c>
      <c r="AH30" s="72" t="e">
        <f>MAX(AG30*(1+'1. General Inputs'!$AW$23+HLOOKUP(AH$7,'1. General Inputs'!$AW$17:$AY$19,ROWS('1. General Inputs'!$AU$17:$AU$19),0))+(CHOOSE(AH$7,'1. General Inputs'!$J$15,'1. General Inputs'!$L$15,'1. General Inputs'!$N$15)/12)*CHOOSE(AH$7,'2. Protocols'!$K29,'2. Protocols'!$L29,'2. Protocols'!$M29)+'3. ARV Substitutions'!AL55,0)</f>
        <v>#VALUE!</v>
      </c>
      <c r="AI30" s="72" t="e">
        <f>MAX(AH30*(1+'1. General Inputs'!$AW$23+HLOOKUP(AI$7,'1. General Inputs'!$AW$17:$AY$19,ROWS('1. General Inputs'!$AU$17:$AU$19),0))+(CHOOSE(AI$7,'1. General Inputs'!$J$15,'1. General Inputs'!$L$15,'1. General Inputs'!$N$15)/12)*CHOOSE(AI$7,'2. Protocols'!$K29,'2. Protocols'!$L29,'2. Protocols'!$M29)+'3. ARV Substitutions'!AM55,0)</f>
        <v>#VALUE!</v>
      </c>
      <c r="AJ30" s="72" t="e">
        <f>MAX(AI30*(1+'1. General Inputs'!$AW$23+HLOOKUP(AJ$7,'1. General Inputs'!$AW$17:$AY$19,ROWS('1. General Inputs'!$AU$17:$AU$19),0))+(CHOOSE(AJ$7,'1. General Inputs'!$J$15,'1. General Inputs'!$L$15,'1. General Inputs'!$N$15)/12)*CHOOSE(AJ$7,'2. Protocols'!$K29,'2. Protocols'!$L29,'2. Protocols'!$M29)+'3. ARV Substitutions'!AN55,0)</f>
        <v>#VALUE!</v>
      </c>
      <c r="AK30" s="72" t="e">
        <f>MAX(AJ30*(1+'1. General Inputs'!$AW$23+HLOOKUP(AK$7,'1. General Inputs'!$AW$17:$AY$19,ROWS('1. General Inputs'!$AU$17:$AU$19),0))+(CHOOSE(AK$7,'1. General Inputs'!$J$15,'1. General Inputs'!$L$15,'1. General Inputs'!$N$15)/12)*CHOOSE(AK$7,'2. Protocols'!$K29,'2. Protocols'!$L29,'2. Protocols'!$M29)+'3. ARV Substitutions'!AO55,0)</f>
        <v>#VALUE!</v>
      </c>
      <c r="AL30" s="72" t="e">
        <f>MAX(AK30*(1+'1. General Inputs'!$AW$23+HLOOKUP(AL$7,'1. General Inputs'!$AW$17:$AY$19,ROWS('1. General Inputs'!$AU$17:$AU$19),0))+(CHOOSE(AL$7,'1. General Inputs'!$J$15,'1. General Inputs'!$L$15,'1. General Inputs'!$N$15)/12)*CHOOSE(AL$7,'2. Protocols'!$K29,'2. Protocols'!$L29,'2. Protocols'!$M29)+'3. ARV Substitutions'!AP55,0)</f>
        <v>#VALUE!</v>
      </c>
      <c r="AM30" s="72" t="e">
        <f>MAX(AL30*(1+'1. General Inputs'!$AW$23+HLOOKUP(AM$7,'1. General Inputs'!$AW$17:$AY$19,ROWS('1. General Inputs'!$AU$17:$AU$19),0))+(CHOOSE(AM$7,'1. General Inputs'!$J$15,'1. General Inputs'!$L$15,'1. General Inputs'!$N$15)/12)*CHOOSE(AM$7,'2. Protocols'!$K29,'2. Protocols'!$L29,'2. Protocols'!$M29)+'3. ARV Substitutions'!AQ55,0)</f>
        <v>#VALUE!</v>
      </c>
      <c r="AN30" s="72" t="e">
        <f>MAX(AM30*(1+'1. General Inputs'!$AW$23+HLOOKUP(AN$7,'1. General Inputs'!$AW$17:$AY$19,ROWS('1. General Inputs'!$AU$17:$AU$19),0))+(CHOOSE(AN$7,'1. General Inputs'!$J$15,'1. General Inputs'!$L$15,'1. General Inputs'!$N$15)/12)*CHOOSE(AN$7,'2. Protocols'!$K29,'2. Protocols'!$L29,'2. Protocols'!$M29)+'3. ARV Substitutions'!AR55,0)</f>
        <v>#VALUE!</v>
      </c>
      <c r="AO30" s="72" t="e">
        <f>MAX(AN30*(1+'1. General Inputs'!$AW$23+HLOOKUP(AO$7,'1. General Inputs'!$AW$17:$AY$19,ROWS('1. General Inputs'!$AU$17:$AU$19),0))+(CHOOSE(AO$7,'1. General Inputs'!$J$15,'1. General Inputs'!$L$15,'1. General Inputs'!$N$15)/12)*CHOOSE(AO$7,'2. Protocols'!$K29,'2. Protocols'!$L29,'2. Protocols'!$M29)+'3. ARV Substitutions'!AS55,0)</f>
        <v>#VALUE!</v>
      </c>
      <c r="AP30" s="72" t="e">
        <f>MAX(AO30*(1+'1. General Inputs'!$AW$23+HLOOKUP(AP$7,'1. General Inputs'!$AW$17:$AY$19,ROWS('1. General Inputs'!$AU$17:$AU$19),0))+(CHOOSE(AP$7,'1. General Inputs'!$J$15,'1. General Inputs'!$L$15,'1. General Inputs'!$N$15)/12)*CHOOSE(AP$7,'2. Protocols'!$K29,'2. Protocols'!$L29,'2. Protocols'!$M29)+'3. ARV Substitutions'!AT55,0)</f>
        <v>#VALUE!</v>
      </c>
      <c r="AQ30" s="72" t="e">
        <f>MAX(AP30*(1+'1. General Inputs'!$AW$23+HLOOKUP(AQ$7,'1. General Inputs'!$AW$17:$AY$19,ROWS('1. General Inputs'!$AU$17:$AU$19),0))+(CHOOSE(AQ$7,'1. General Inputs'!$J$15,'1. General Inputs'!$L$15,'1. General Inputs'!$N$15)/12)*CHOOSE(AQ$7,'2. Protocols'!$K29,'2. Protocols'!$L29,'2. Protocols'!$M29)+'3. ARV Substitutions'!AU55,0)</f>
        <v>#VALUE!</v>
      </c>
      <c r="CA30" s="51" t="e">
        <f t="shared" si="30"/>
        <v>#VALUE!</v>
      </c>
      <c r="CB30" s="51" t="e">
        <f t="shared" si="31"/>
        <v>#VALUE!</v>
      </c>
      <c r="CC30" s="51" t="e">
        <f t="shared" si="32"/>
        <v>#VALUE!</v>
      </c>
      <c r="CD30" s="51" t="e">
        <f t="shared" si="33"/>
        <v>#VALUE!</v>
      </c>
      <c r="CE30" s="51" t="e">
        <f t="shared" si="34"/>
        <v>#VALUE!</v>
      </c>
      <c r="CF30" s="51" t="e">
        <f t="shared" si="35"/>
        <v>#VALUE!</v>
      </c>
      <c r="CG30" s="51" t="e">
        <f t="shared" si="36"/>
        <v>#VALUE!</v>
      </c>
      <c r="CH30" s="51" t="e">
        <f t="shared" si="37"/>
        <v>#VALUE!</v>
      </c>
      <c r="CI30" s="51" t="e">
        <f t="shared" si="38"/>
        <v>#VALUE!</v>
      </c>
      <c r="CJ30" s="51" t="e">
        <f t="shared" si="39"/>
        <v>#VALUE!</v>
      </c>
      <c r="CK30" s="51" t="e">
        <f t="shared" si="40"/>
        <v>#VALUE!</v>
      </c>
      <c r="CL30" s="51" t="e">
        <f t="shared" si="41"/>
        <v>#VALUE!</v>
      </c>
      <c r="CM30" s="51" t="e">
        <f t="shared" si="42"/>
        <v>#VALUE!</v>
      </c>
      <c r="CN30" s="51" t="e">
        <f t="shared" si="43"/>
        <v>#VALUE!</v>
      </c>
      <c r="CO30" s="51" t="e">
        <f t="shared" si="44"/>
        <v>#VALUE!</v>
      </c>
      <c r="CP30" s="51" t="e">
        <f t="shared" si="45"/>
        <v>#VALUE!</v>
      </c>
      <c r="CQ30" s="51" t="e">
        <f t="shared" si="46"/>
        <v>#VALUE!</v>
      </c>
      <c r="CR30" s="51" t="e">
        <f t="shared" si="47"/>
        <v>#VALUE!</v>
      </c>
      <c r="CS30" s="51" t="e">
        <f t="shared" si="48"/>
        <v>#VALUE!</v>
      </c>
      <c r="CT30" s="51" t="e">
        <f t="shared" si="49"/>
        <v>#VALUE!</v>
      </c>
      <c r="CU30" s="51" t="e">
        <f t="shared" si="50"/>
        <v>#VALUE!</v>
      </c>
      <c r="CV30" s="51" t="e">
        <f t="shared" si="51"/>
        <v>#VALUE!</v>
      </c>
      <c r="CW30" s="51" t="e">
        <f t="shared" si="52"/>
        <v>#VALUE!</v>
      </c>
      <c r="CX30" s="51" t="e">
        <f t="shared" si="53"/>
        <v>#VALUE!</v>
      </c>
      <c r="CY30" s="51" t="e">
        <f t="shared" si="54"/>
        <v>#VALUE!</v>
      </c>
      <c r="CZ30" s="51" t="e">
        <f t="shared" si="55"/>
        <v>#VALUE!</v>
      </c>
      <c r="DA30" s="51" t="e">
        <f t="shared" si="56"/>
        <v>#VALUE!</v>
      </c>
      <c r="DB30" s="51" t="e">
        <f t="shared" si="57"/>
        <v>#VALUE!</v>
      </c>
      <c r="DC30" s="51" t="e">
        <f t="shared" si="58"/>
        <v>#VALUE!</v>
      </c>
      <c r="DD30" s="51" t="e">
        <f t="shared" si="59"/>
        <v>#VALUE!</v>
      </c>
      <c r="DE30" s="51" t="e">
        <f t="shared" si="60"/>
        <v>#VALUE!</v>
      </c>
      <c r="DF30" s="51" t="e">
        <f t="shared" si="61"/>
        <v>#VALUE!</v>
      </c>
      <c r="DG30" s="51" t="e">
        <f t="shared" si="62"/>
        <v>#VALUE!</v>
      </c>
      <c r="DH30" s="51" t="e">
        <f t="shared" si="63"/>
        <v>#VALUE!</v>
      </c>
      <c r="DI30" s="51" t="e">
        <f t="shared" si="64"/>
        <v>#VALUE!</v>
      </c>
      <c r="DJ30" s="51" t="e">
        <f t="shared" si="65"/>
        <v>#VALUE!</v>
      </c>
      <c r="DL30" s="21" t="str">
        <f>CONCATENATE('2. Protocols'!C29, '2. Protocols'!D29, '2. Protocols'!E29)</f>
        <v>+</v>
      </c>
      <c r="DM30" s="21" t="str">
        <f>CONCATENATE('2. Protocols'!C29, '2. Protocols'!D29, '2. Protocols'!E29, '2. Protocols'!F29, '2. Protocols'!G29,)</f>
        <v>++</v>
      </c>
      <c r="DO30" s="27">
        <f>IF(AND(OR(ISBLANK(DO$9),DO$9=0)=FALSE,OR(DO$9='2. Protocols'!$C29,DO$9='2. Protocols'!$E29,DO$9='2. Protocols'!$G29)),1,0)*'4. Formulations'!$I29</f>
        <v>0</v>
      </c>
      <c r="DP30" s="27">
        <f>IF(AND(OR(ISBLANK(DP$9),DP$9=0)=FALSE,OR(DP$9='2. Protocols'!$C29,DP$9='2. Protocols'!$E29,DP$9='2. Protocols'!$G29)),1,0)*'4. Formulations'!$I29</f>
        <v>0</v>
      </c>
      <c r="DQ30" s="27">
        <f>IF(AND(OR(ISBLANK(DQ$9),DQ$9=0)=FALSE,OR(DQ$9='2. Protocols'!$C29,DQ$9='2. Protocols'!$E29,DQ$9='2. Protocols'!$G29)),1,0)*'4. Formulations'!$I29</f>
        <v>0</v>
      </c>
      <c r="DR30" s="27">
        <f>IF(AND(OR(ISBLANK(DR$9),DR$9=0)=FALSE,OR(DR$9='2. Protocols'!$C29,DR$9='2. Protocols'!$E29,DR$9='2. Protocols'!$G29)),1,0)*'4. Formulations'!$I29</f>
        <v>0</v>
      </c>
      <c r="DS30" s="27">
        <f>IF(AND(OR(ISBLANK(DS$9),DS$9=0)=FALSE,OR(DS$9='2. Protocols'!$C29,DS$9='2. Protocols'!$E29,DS$9='2. Protocols'!$G29)),1,0)*'4. Formulations'!$I29</f>
        <v>0</v>
      </c>
      <c r="DT30" s="27">
        <f>IF(AND(OR(ISBLANK(DT$9),DT$9=0)=FALSE,OR(DT$9='2. Protocols'!$C29,DT$9='2. Protocols'!$E29,DT$9='2. Protocols'!$G29)),1,0)*'4. Formulations'!$I29</f>
        <v>0</v>
      </c>
      <c r="DU30" s="27">
        <f>IF(AND(OR(ISBLANK(DU$9),DU$9=0)=FALSE,OR(DU$9='2. Protocols'!$C29,DU$9='2. Protocols'!$E29,DU$9='2. Protocols'!$G29)),1,0)*'4. Formulations'!$I29</f>
        <v>0</v>
      </c>
      <c r="DV30" s="27">
        <f>IF(AND(OR(ISBLANK(DV$9),DV$9=0)=FALSE,OR(DV$9='2. Protocols'!$C29,DV$9='2. Protocols'!$E29,DV$9='2. Protocols'!$G29)),1,0)*'4. Formulations'!$I29</f>
        <v>0</v>
      </c>
      <c r="DW30" s="27">
        <f>IF(AND(OR(ISBLANK(DW$9),DW$9=0)=FALSE,OR(DW$9='2. Protocols'!$C29,DW$9='2. Protocols'!$E29,DW$9='2. Protocols'!$G29)),1,0)*'4. Formulations'!$I29</f>
        <v>0</v>
      </c>
      <c r="DX30" s="27">
        <f>IF(AND(OR(ISBLANK(DX$9),DX$9=0)=FALSE,OR(DX$9='2. Protocols'!$C29,DX$9='2. Protocols'!$E29,DX$9='2. Protocols'!$G29)),1,0)*'4. Formulations'!$I29</f>
        <v>0</v>
      </c>
      <c r="DY30" s="27">
        <f>IF(AND(OR(ISBLANK(DY$9),DY$9=0)=FALSE,OR(DY$9='2. Protocols'!$C29,DY$9='2. Protocols'!$E29,DY$9='2. Protocols'!$G29)),1,0)*'4. Formulations'!$I29</f>
        <v>0</v>
      </c>
      <c r="DZ30" s="27">
        <f>IF(AND(OR(ISBLANK(DZ$9),DZ$9=0)=FALSE,OR(DZ$9='2. Protocols'!$C29,DZ$9='2. Protocols'!$E29,DZ$9='2. Protocols'!$G29)),1,0)*'4. Formulations'!$I29</f>
        <v>0</v>
      </c>
      <c r="EA30" s="27">
        <f>IF(AND(OR(ISBLANK(EA$9),EA$9=0)=FALSE,OR(EA$9='2. Protocols'!$C29,EA$9='2. Protocols'!$E29,EA$9='2. Protocols'!$G29)),1,0)*'4. Formulations'!$I29</f>
        <v>0</v>
      </c>
      <c r="EB30" s="27">
        <f>IF(AND(OR(ISBLANK(EB$9),EB$9=0)=FALSE,OR(EB$9='2. Protocols'!$C29,EB$9='2. Protocols'!$E29,EB$9='2. Protocols'!$G29)),1,0)*'4. Formulations'!$I29</f>
        <v>0</v>
      </c>
      <c r="EC30" s="27">
        <f>IF(AND(OR(ISBLANK(EC$9),EC$9=0)=FALSE,OR(EC$9='2. Protocols'!$C29,EC$9='2. Protocols'!$E29,EC$9='2. Protocols'!$G29)),1,0)*'4. Formulations'!$I29</f>
        <v>0</v>
      </c>
      <c r="ED30" s="27">
        <f>IF(AND(OR(ISBLANK(ED$9),ED$9=0)=FALSE,OR(ED$9='2. Protocols'!$C29,ED$9='2. Protocols'!$E29,ED$9='2. Protocols'!$G29)),1,0)*'4. Formulations'!$I29</f>
        <v>0</v>
      </c>
      <c r="EE30" s="27">
        <f>IF(AND(OR(ISBLANK(EE$9),EE$9=0)=FALSE,OR(EE$9='2. Protocols'!$C29,EE$9='2. Protocols'!$E29,EE$9='2. Protocols'!$G29)),1,0)*'4. Formulations'!$I29</f>
        <v>0</v>
      </c>
      <c r="EF30" s="27">
        <f>IF(AND(OR(ISBLANK(EF$9),EF$9=0)=FALSE,OR(EF$9='2. Protocols'!$C29,EF$9='2. Protocols'!$E29,EF$9='2. Protocols'!$G29)),1,0)*'4. Formulations'!$I29</f>
        <v>0</v>
      </c>
      <c r="EG30" s="27">
        <f>IF(AND(OR(ISBLANK(EG$9),EG$9=0)=FALSE,OR(EG$9='2. Protocols'!$C29,EG$9='2. Protocols'!$E29,EG$9='2. Protocols'!$G29)),1,0)*'4. Formulations'!$I29</f>
        <v>0</v>
      </c>
      <c r="EH30" s="27">
        <f>IF(AND(OR(ISBLANK(EH$9),EH$9=0)=FALSE,OR(EH$9='2. Protocols'!$C29,EH$9='2. Protocols'!$E29,EH$9='2. Protocols'!$G29)),1,0)*'4. Formulations'!$I29</f>
        <v>0</v>
      </c>
      <c r="EI30" s="27">
        <f>IF(AND(OR(ISBLANK(EI$9),EI$9=0)=FALSE,OR(EI$9='2. Protocols'!$C29,EI$9='2. Protocols'!$E29,EI$9='2. Protocols'!$G29)),1,0)*'4. Formulations'!$I29</f>
        <v>0</v>
      </c>
      <c r="EJ30" s="27">
        <f>IF(AND(OR(ISBLANK(EJ$9),EJ$9=0)=FALSE,OR(EJ$9='2. Protocols'!$C29,EJ$9='2. Protocols'!$E29,EJ$9='2. Protocols'!$G29)),1,0)*'4. Formulations'!$I29</f>
        <v>0</v>
      </c>
      <c r="EK30" s="27">
        <f>IF(AND(OR(ISBLANK(EK$9),EK$9=0)=FALSE,OR(EK$9='2. Protocols'!$C29,EK$9='2. Protocols'!$E29,EK$9='2. Protocols'!$G29)),1,0)*'4. Formulations'!$I29</f>
        <v>0</v>
      </c>
      <c r="EL30" s="27">
        <f>IF(AND(OR(ISBLANK(EL$9),EL$9=0)=FALSE,OR(EL$9='2. Protocols'!$C29,EL$9='2. Protocols'!$E29,EL$9='2. Protocols'!$G29)),1,0)*'4. Formulations'!$I29</f>
        <v>0</v>
      </c>
      <c r="EM30" s="27">
        <f>IF(AND(OR(ISBLANK(EM$9),EM$9=0)=FALSE,OR(EM$9='2. Protocols'!$C29,EM$9='2. Protocols'!$E29,EM$9='2. Protocols'!$G29)),1,0)*'4. Formulations'!$I29</f>
        <v>0</v>
      </c>
      <c r="EN30" s="27">
        <f>IF(AND(OR(ISBLANK(EN$9),EN$9=0)=FALSE,OR(EN$9='2. Protocols'!$C29,EN$9='2. Protocols'!$E29,EN$9='2. Protocols'!$G29)),1,0)*'4. Formulations'!$I29</f>
        <v>0</v>
      </c>
      <c r="EO30" s="27">
        <f>IF(AND(OR(ISBLANK(EO$9),EO$9=0)=FALSE,OR(EO$9='2. Protocols'!$C29,EO$9='2. Protocols'!$E29,EO$9='2. Protocols'!$G29)),1,0)*'4. Formulations'!$I29</f>
        <v>0</v>
      </c>
      <c r="EP30" s="27">
        <f>IF(AND(OR(ISBLANK(EP$9),EP$9=0)=FALSE,OR(EP$9='2. Protocols'!$C29,EP$9='2. Protocols'!$E29,EP$9='2. Protocols'!$G29)),1,0)*'4. Formulations'!$I29</f>
        <v>0</v>
      </c>
      <c r="EQ30" s="27">
        <f>IF(AND(OR(ISBLANK(EQ$9),EQ$9=0)=FALSE,OR(EQ$9='2. Protocols'!$C29,EQ$9='2. Protocols'!$E29,EQ$9='2. Protocols'!$G29)),1,0)*'4. Formulations'!$I29</f>
        <v>0</v>
      </c>
      <c r="ER30" s="27">
        <f>IF(AND(OR(ISBLANK(ER$9),ER$9=0)=FALSE,OR(ER$9='2. Protocols'!$C29,ER$9='2. Protocols'!$E29,ER$9='2. Protocols'!$G29)),1,0)*'4. Formulations'!$I29</f>
        <v>0</v>
      </c>
      <c r="ES30" s="27">
        <f>IF(AND(OR(ISBLANK(ES$9),ES$9=0)=FALSE,OR(ES$9='2. Protocols'!$C29,ES$9='2. Protocols'!$E29,ES$9='2. Protocols'!$G29)),1,0)*'4. Formulations'!$I29</f>
        <v>0</v>
      </c>
      <c r="ET30" s="27">
        <f>IF(AND(OR(ISBLANK(ET$9),ET$9=0)=FALSE,OR(ET$9='2. Protocols'!$C29,ET$9='2. Protocols'!$E29,ET$9='2. Protocols'!$G29)),1,0)*'4. Formulations'!$I29</f>
        <v>0</v>
      </c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N30" s="27">
        <f>IF(AND(OR(ISBLANK(FN$9),FN$9=0)=FALSE,FN$9=$DL30),1,0)*'4. Formulations'!$J29</f>
        <v>0</v>
      </c>
      <c r="FO30" s="27">
        <f>IF(AND(OR(ISBLANK(FO$9),FO$9=0)=FALSE,FO$9=$DL30),1,0)*'4. Formulations'!$J29</f>
        <v>0</v>
      </c>
      <c r="FP30" s="27">
        <f>IF(AND(OR(ISBLANK(FP$9),FP$9=0)=FALSE,FP$9=$DL30),1,0)*'4. Formulations'!$J29</f>
        <v>0</v>
      </c>
      <c r="FQ30" s="27">
        <f>IF(AND(OR(ISBLANK(FQ$9),FQ$9=0)=FALSE,FQ$9=$DL30),1,0)*'4. Formulations'!$J29</f>
        <v>0</v>
      </c>
      <c r="FR30" s="27">
        <f>IF(AND(OR(ISBLANK(FR$9),FR$9=0)=FALSE,FR$9=$DL30),1,0)*'4. Formulations'!$J29</f>
        <v>0</v>
      </c>
      <c r="FS30" s="27">
        <f>IF(AND(OR(ISBLANK(FS$9),FS$9=0)=FALSE,FS$9=$DL30),1,0)*'4. Formulations'!$J29</f>
        <v>0</v>
      </c>
      <c r="FT30" s="27">
        <f>IF(AND(OR(ISBLANK(FT$9),FT$9=0)=FALSE,FT$9=$DL30),1,0)*'4. Formulations'!$J29</f>
        <v>0</v>
      </c>
      <c r="FU30" s="27">
        <f>IF(AND(OR(ISBLANK(FU$9),FU$9=0)=FALSE,FU$9=$DL30),1,0)*'4. Formulations'!$J29</f>
        <v>0</v>
      </c>
      <c r="FV30" s="27">
        <f>IF(AND(OR(ISBLANK(FV$9),FV$9=0)=FALSE,FV$9=$DL30),1,0)*'4. Formulations'!$J29</f>
        <v>0</v>
      </c>
      <c r="FW30" s="27">
        <f>IF(AND(OR(ISBLANK(FW$9),FW$9=0)=FALSE,FW$9=$DL30),1,0)*'4. Formulations'!$J29</f>
        <v>0</v>
      </c>
      <c r="FX30" s="27">
        <f>IF(AND(OR(ISBLANK(FX$9),FX$9=0)=FALSE,FX$9=$DL30),1,0)*'4. Formulations'!$J29</f>
        <v>0</v>
      </c>
      <c r="FY30" s="27">
        <f>IF(AND(OR(ISBLANK(FY$9),FY$9=0)=FALSE,FY$9=$DL30),1,0)*'4. Formulations'!$J29</f>
        <v>0</v>
      </c>
      <c r="FZ30" s="27">
        <f>IF(AND(OR(ISBLANK(FZ$9),FZ$9=0)=FALSE,FZ$9=$DL30),1,0)*'4. Formulations'!$J29</f>
        <v>0</v>
      </c>
      <c r="GA30" s="27">
        <f>IF(AND(OR(ISBLANK(GA$9),GA$9=0)=FALSE,GA$9=$DL30),1,0)*'4. Formulations'!$J29</f>
        <v>0</v>
      </c>
      <c r="GB30" s="27">
        <f>IF(AND(OR(ISBLANK(GB$9),GB$9=0)=FALSE,GB$9=$DL30),1,0)*'4. Formulations'!$J29</f>
        <v>0</v>
      </c>
      <c r="GC30" s="27">
        <f>IF(AND(OR(ISBLANK(GC$9),GC$9=0)=FALSE,GC$9=$DL30),1,0)*'4. Formulations'!$J29</f>
        <v>0</v>
      </c>
      <c r="GD30" s="27">
        <f>IF(AND(OR(ISBLANK(GD$9),GD$9=0)=FALSE,GD$9=$DL30),1,0)*'4. Formulations'!$J29</f>
        <v>0</v>
      </c>
      <c r="GE30" s="27"/>
      <c r="GF30" s="27"/>
      <c r="GG30" s="27"/>
      <c r="GI30" s="27">
        <f>IF(AND(OR(ISBLANK(GI$9),GI$9=0)=FALSE,SUM($FN30:$GD30)&gt;0,GI$9='2. Protocols'!$G29),1,0)*'4. Formulations'!$J29</f>
        <v>0</v>
      </c>
      <c r="GJ30" s="27">
        <f>IF(AND(OR(ISBLANK(GJ$9),GJ$9=0)=FALSE,SUM($FN30:$GD30)&gt;0,GJ$9='2. Protocols'!$G29),1,0)*'4. Formulations'!$J29</f>
        <v>0</v>
      </c>
      <c r="GK30" s="27">
        <f>IF(AND(OR(ISBLANK(GK$9),GK$9=0)=FALSE,SUM($FN30:$GD30)&gt;0,GK$9='2. Protocols'!$G29),1,0)*'4. Formulations'!$J29</f>
        <v>0</v>
      </c>
      <c r="GL30" s="27">
        <f>IF(AND(OR(ISBLANK(GL$9),GL$9=0)=FALSE,SUM($FN30:$GD30)&gt;0,GL$9='2. Protocols'!$G29),1,0)*'4. Formulations'!$J29</f>
        <v>0</v>
      </c>
      <c r="GM30" s="27">
        <f>IF(AND(OR(ISBLANK(GM$9),GM$9=0)=FALSE,SUM($FN30:$GD30)&gt;0,GM$9='2. Protocols'!$G29),1,0)*'4. Formulations'!$J29</f>
        <v>0</v>
      </c>
      <c r="GN30" s="27">
        <f>IF(AND(OR(ISBLANK(GN$9),GN$9=0)=FALSE,SUM($FN30:$GD30)&gt;0,GN$9='2. Protocols'!$G29),1,0)*'4. Formulations'!$J29</f>
        <v>0</v>
      </c>
      <c r="GO30" s="27">
        <f>IF(AND(OR(ISBLANK(GO$9),GO$9=0)=FALSE,SUM($FN30:$GD30)&gt;0,GO$9='2. Protocols'!$G29),1,0)*'4. Formulations'!$J29</f>
        <v>0</v>
      </c>
      <c r="GP30" s="27">
        <f>IF(AND(OR(ISBLANK(GP$9),GP$9=0)=FALSE,SUM($FN30:$GD30)&gt;0,GP$9='2. Protocols'!$G29),1,0)*'4. Formulations'!$J29</f>
        <v>0</v>
      </c>
      <c r="GQ30" s="27">
        <f>IF(AND(OR(ISBLANK(GQ$9),GQ$9=0)=FALSE,SUM($FN30:$GD30)&gt;0,GQ$9='2. Protocols'!$G29),1,0)*'4. Formulations'!$J29</f>
        <v>0</v>
      </c>
      <c r="GR30" s="27">
        <f>IF(AND(OR(ISBLANK(GR$9),GR$9=0)=FALSE,SUM($FN30:$GD30)&gt;0,GR$9='2. Protocols'!$G29),1,0)*'4. Formulations'!$J29</f>
        <v>0</v>
      </c>
      <c r="GS30" s="27">
        <f>IF(AND(OR(ISBLANK(GS$9),GS$9=0)=FALSE,SUM($FN30:$GD30)&gt;0,GS$9='2. Protocols'!$G29),1,0)*'4. Formulations'!$J29</f>
        <v>0</v>
      </c>
      <c r="GT30" s="27">
        <f>IF(AND(OR(ISBLANK(GT$9),GT$9=0)=FALSE,SUM($FN30:$GD30)&gt;0,GT$9='2. Protocols'!$G29),1,0)*'4. Formulations'!$J29</f>
        <v>0</v>
      </c>
      <c r="GU30" s="27">
        <f>IF(AND(OR(ISBLANK(GU$9),GU$9=0)=FALSE,SUM($FN30:$GD30)&gt;0,GU$9='2. Protocols'!$G29),1,0)*'4. Formulations'!$J29</f>
        <v>0</v>
      </c>
      <c r="GV30" s="27">
        <f>IF(AND(OR(ISBLANK(GV$9),GV$9=0)=FALSE,SUM($FN30:$GD30)&gt;0,GV$9='2. Protocols'!$G29),1,0)*'4. Formulations'!$J29</f>
        <v>0</v>
      </c>
      <c r="GW30" s="27">
        <f>IF(AND(OR(ISBLANK(GW$9),GW$9=0)=FALSE,SUM($FN30:$GD30)&gt;0,GW$9='2. Protocols'!$G29),1,0)*'4. Formulations'!$J29</f>
        <v>0</v>
      </c>
      <c r="GX30" s="27">
        <f>IF(AND(OR(ISBLANK(GX$9),GX$9=0)=FALSE,SUM($FN30:$GD30)&gt;0,GX$9='2. Protocols'!$G29),1,0)*'4. Formulations'!$J29</f>
        <v>0</v>
      </c>
      <c r="GY30" s="27">
        <f>IF(AND(OR(ISBLANK(GY$9),GY$9=0)=FALSE,SUM($FN30:$GD30)&gt;0,GY$9='2. Protocols'!$G29),1,0)*'4. Formulations'!$J29</f>
        <v>0</v>
      </c>
      <c r="GZ30" s="27">
        <f>IF(AND(OR(ISBLANK(GZ$9),GZ$9=0)=FALSE,SUM($FN30:$GD30)&gt;0,GZ$9='2. Protocols'!$G29),1,0)*'4. Formulations'!$J29</f>
        <v>0</v>
      </c>
      <c r="HA30" s="27">
        <f>IF(AND(OR(ISBLANK(HA$9),HA$9=0)=FALSE,SUM($FN30:$GD30)&gt;0,HA$9='2. Protocols'!$G29),1,0)*'4. Formulations'!$J29</f>
        <v>0</v>
      </c>
      <c r="HB30" s="27">
        <f>IF(AND(OR(ISBLANK(HB$9),HB$9=0)=FALSE,SUM($FN30:$GD30)&gt;0,HB$9='2. Protocols'!$G29),1,0)*'4. Formulations'!$J29</f>
        <v>0</v>
      </c>
      <c r="HC30" s="27">
        <f>IF(AND(OR(ISBLANK(HC$9),HC$9=0)=FALSE,SUM($FN30:$GD30)&gt;0,HC$9='2. Protocols'!$G29),1,0)*'4. Formulations'!$J29</f>
        <v>0</v>
      </c>
      <c r="HD30" s="27">
        <f>IF(AND(OR(ISBLANK(HD$9),HD$9=0)=FALSE,SUM($FN30:$GD30)&gt;0,HD$9='2. Protocols'!$G29),1,0)*'4. Formulations'!$J29</f>
        <v>0</v>
      </c>
      <c r="HE30" s="27">
        <f>IF(AND(OR(ISBLANK(HE$9),HE$9=0)=FALSE,SUM($FN30:$GD30)&gt;0,HE$9='2. Protocols'!$G29),1,0)*'4. Formulations'!$J29</f>
        <v>0</v>
      </c>
      <c r="HF30" s="27">
        <f>IF(AND(OR(ISBLANK(HF$9),HF$9=0)=FALSE,SUM($FN30:$GD30)&gt;0,HF$9='2. Protocols'!$G29),1,0)*'4. Formulations'!$J29</f>
        <v>0</v>
      </c>
      <c r="HG30" s="27">
        <f>IF(AND(OR(ISBLANK(HG$9),HG$9=0)=FALSE,SUM($FN30:$GD30)&gt;0,HG$9='2. Protocols'!$G29),1,0)*'4. Formulations'!$J29</f>
        <v>0</v>
      </c>
      <c r="HH30" s="27">
        <f>IF(AND(OR(ISBLANK(HH$9),HH$9=0)=FALSE,SUM($FN30:$GD30)&gt;0,HH$9='2. Protocols'!$G29),1,0)*'4. Formulations'!$J29</f>
        <v>0</v>
      </c>
      <c r="HI30" s="27">
        <f>IF(AND(OR(ISBLANK(HI$9),HI$9=0)=FALSE,SUM($FN30:$GD30)&gt;0,HI$9='2. Protocols'!$G29),1,0)*'4. Formulations'!$J29</f>
        <v>0</v>
      </c>
      <c r="HJ30" s="27">
        <f>IF(AND(OR(ISBLANK(HJ$9),HJ$9=0)=FALSE,SUM($FN30:$GD30)&gt;0,HJ$9='2. Protocols'!$G29),1,0)*'4. Formulations'!$J29</f>
        <v>0</v>
      </c>
      <c r="HK30" s="27">
        <f>IF(AND(OR(ISBLANK(HK$9),HK$9=0)=FALSE,SUM($FN30:$GD30)&gt;0,HK$9='2. Protocols'!$G29),1,0)*'4. Formulations'!$J29</f>
        <v>0</v>
      </c>
      <c r="HL30" s="27">
        <f>IF(AND(OR(ISBLANK(HL$9),HL$9=0)=FALSE,SUM($FN30:$GD30)&gt;0,HL$9='2. Protocols'!$G29),1,0)*'4. Formulations'!$J29</f>
        <v>0</v>
      </c>
      <c r="HM30" s="27">
        <f>IF(AND(OR(ISBLANK(HM$9),HM$9=0)=FALSE,SUM($FN30:$GD30)&gt;0,HM$9='2. Protocols'!$G29),1,0)*'4. Formulations'!$J29</f>
        <v>0</v>
      </c>
      <c r="HN30" s="27">
        <f>IF(AND(OR(ISBLANK(HN$9),HN$9=0)=FALSE,SUM($FN30:$GD30)&gt;0,HN$9='2. Protocols'!$G29),1,0)*'4. Formulations'!$J29</f>
        <v>0</v>
      </c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H30" s="27">
        <f>IF(AND(OR(ISBLANK(GI$9),GI$9=0)=FALSE,IH$9=$DM30),1,0)*'4. Formulations'!$K29</f>
        <v>0</v>
      </c>
      <c r="II30" s="27">
        <f>IF(AND(OR(ISBLANK(GJ$9),GJ$9=0)=FALSE,II$9=$DM30),1,0)*'4. Formulations'!$K29</f>
        <v>0</v>
      </c>
      <c r="IJ30" s="27">
        <f>IF(AND(OR(ISBLANK(GK$9),GK$9=0)=FALSE,IJ$9=$DM30),1,0)*'4. Formulations'!$K29</f>
        <v>0</v>
      </c>
      <c r="IK30" s="27">
        <f>IF(AND(OR(ISBLANK(GL$9),GL$9=0)=FALSE,IK$9=$DM30),1,0)*'4. Formulations'!$K29</f>
        <v>0</v>
      </c>
      <c r="IL30" s="27">
        <f>IF(AND(OR(ISBLANK(GM$9),GM$9=0)=FALSE,IL$9=$DM30),1,0)*'4. Formulations'!$K29</f>
        <v>0</v>
      </c>
      <c r="IM30" s="27">
        <f>IF(AND(OR(ISBLANK(GN$9),GN$9=0)=FALSE,IM$9=$DM30),1,0)*'4. Formulations'!$K29</f>
        <v>0</v>
      </c>
      <c r="IN30" s="27">
        <f>IF(AND(OR(ISBLANK(GO$9),GO$9=0)=FALSE,IN$9=$DM30),1,0)*'4. Formulations'!$K29</f>
        <v>0</v>
      </c>
      <c r="IO30" s="27">
        <f>IF(AND(OR(ISBLANK(GP$9),GP$9=0)=FALSE,IO$9=$DM30),1,0)*'4. Formulations'!$K29</f>
        <v>0</v>
      </c>
      <c r="IP30" s="27">
        <f>IF(AND(OR(ISBLANK(GQ$9),GQ$9=0)=FALSE,IP$9=$DM30),1,0)*'4. Formulations'!$K29</f>
        <v>0</v>
      </c>
      <c r="IQ30" s="27">
        <f>IF(AND(OR(ISBLANK(GR$9),GR$9=0)=FALSE,IQ$9=$DM30),1,0)*'4. Formulations'!$K29</f>
        <v>0</v>
      </c>
      <c r="IR30" s="27">
        <f>IF(AND(OR(ISBLANK(GN$9),GN$9=0)=FALSE,IR$9=$DM30),1,0)*'4. Formulations'!$K29</f>
        <v>0</v>
      </c>
      <c r="IS30" s="27">
        <f>IF(AND(OR(ISBLANK(GO$9),GO$9=0)=FALSE,IS$9=$DM30),1,0)*'4. Formulations'!$K29</f>
        <v>0</v>
      </c>
      <c r="IT30" s="27">
        <f>IF(AND(OR(ISBLANK(GP$9),GP$9=0)=FALSE,IT$9=$DM30),1,0)*'4. Formulations'!$K29</f>
        <v>0</v>
      </c>
      <c r="IU30" s="27">
        <f>IF(AND(OR(ISBLANK(GQ$9),GQ$9=0)=FALSE,IU$9=$DM30),1,0)*'4. Formulations'!$K29</f>
        <v>0</v>
      </c>
      <c r="IV30" s="27"/>
      <c r="IW30" s="27"/>
      <c r="IX30" s="27"/>
      <c r="IY30" s="27"/>
      <c r="IZ30" s="27"/>
      <c r="JA30" s="27"/>
      <c r="JC30" s="27">
        <f>IF(AND(OR(ISBLANK(JC$9),JC$9=0)=FALSE,OR(JC$9='2. Protocols'!$C29,JC$9='2. Protocols'!$E29,JC$9='2. Protocols'!$G29)),1,0)*'4. Formulations'!$L29</f>
        <v>0</v>
      </c>
      <c r="JD30" s="27">
        <f>IF(AND(OR(ISBLANK(JD$9),JD$9=0)=FALSE,OR(JD$9='2. Protocols'!$C29,JD$9='2. Protocols'!$E29,JD$9='2. Protocols'!$G29)),1,0)*'4. Formulations'!$L29</f>
        <v>0</v>
      </c>
      <c r="JE30" s="27">
        <f>IF(AND(OR(ISBLANK(JE$9),JE$9=0)=FALSE,OR(JE$9='2. Protocols'!$C29,JE$9='2. Protocols'!$E29,JE$9='2. Protocols'!$G29)),1,0)*'4. Formulations'!$L29</f>
        <v>0</v>
      </c>
      <c r="JF30" s="27">
        <f>IF(AND(OR(ISBLANK(JF$9),JF$9=0)=FALSE,OR(JF$9='2. Protocols'!$C29,JF$9='2. Protocols'!$E29,JF$9='2. Protocols'!$G29)),1,0)*'4. Formulations'!$L29</f>
        <v>0</v>
      </c>
      <c r="JG30" s="27">
        <f>IF(AND(OR(ISBLANK(JG$9),JG$9=0)=FALSE,OR(JG$9='2. Protocols'!$C29,JG$9='2. Protocols'!$E29,JG$9='2. Protocols'!$G29)),1,0)*'4. Formulations'!$L29</f>
        <v>0</v>
      </c>
      <c r="JH30" s="27">
        <f>IF(AND(OR(ISBLANK(JH$9),JH$9=0)=FALSE,OR(JH$9='2. Protocols'!$C29,JH$9='2. Protocols'!$E29,JH$9='2. Protocols'!$G29)),1,0)*'4. Formulations'!$L29</f>
        <v>0</v>
      </c>
      <c r="JI30" s="27">
        <f>IF(AND(OR(ISBLANK(JI$9),JI$9=0)=FALSE,OR(JI$9='2. Protocols'!$C29,JI$9='2. Protocols'!$E29,JI$9='2. Protocols'!$G29)),1,0)*'4. Formulations'!$L29</f>
        <v>0</v>
      </c>
      <c r="JJ30" s="27">
        <f>IF(AND(OR(ISBLANK(JJ$9),JJ$9=0)=FALSE,OR(JJ$9='2. Protocols'!$C29,JJ$9='2. Protocols'!$E29,JJ$9='2. Protocols'!$G29)),1,0)*'4. Formulations'!$L29</f>
        <v>0</v>
      </c>
      <c r="JK30" s="27">
        <f>IF(AND(OR(ISBLANK(JK$9),JK$9=0)=FALSE,OR(JK$9='2. Protocols'!$C29,JK$9='2. Protocols'!$E29,JK$9='2. Protocols'!$G29)),1,0)*'4. Formulations'!$L29</f>
        <v>0</v>
      </c>
      <c r="JL30" s="27">
        <f>IF(AND(OR(ISBLANK(JL$9),JL$9=0)=FALSE,OR(JL$9='2. Protocols'!$C29,JL$9='2. Protocols'!$E29,JL$9='2. Protocols'!$G29)),1,0)*'4. Formulations'!$L29</f>
        <v>0</v>
      </c>
      <c r="JM30" s="27">
        <f>IF(AND(OR(ISBLANK(JM$9),JM$9=0)=FALSE,OR(JM$9='2. Protocols'!$C29,JM$9='2. Protocols'!$E29,JM$9='2. Protocols'!$G29)),1,0)*'4. Formulations'!$L29</f>
        <v>0</v>
      </c>
      <c r="JN30" s="27">
        <f>IF(AND(OR(ISBLANK(JN$9),JN$9=0)=FALSE,OR(JN$9='2. Protocols'!$C29,JN$9='2. Protocols'!$E29,JN$9='2. Protocols'!$G29)),1,0)*'4. Formulations'!$L29</f>
        <v>0</v>
      </c>
      <c r="JO30" s="27">
        <f>IF(AND(OR(ISBLANK(JO$9),JO$9=0)=FALSE,OR(JO$9='2. Protocols'!$C29,JO$9='2. Protocols'!$E29,JO$9='2. Protocols'!$G29)),1,0)*'4. Formulations'!$L29</f>
        <v>0</v>
      </c>
      <c r="JP30" s="27">
        <f>IF(AND(OR(ISBLANK(JP$9),JP$9=0)=FALSE,OR(JP$9='2. Protocols'!$C29,JP$9='2. Protocols'!$E29,JP$9='2. Protocols'!$G29)),1,0)*'4. Formulations'!$L29</f>
        <v>0</v>
      </c>
      <c r="JQ30" s="27">
        <f>IF(AND(OR(ISBLANK(JQ$9),JQ$9=0)=FALSE,OR(JQ$9='2. Protocols'!$C29,JQ$9='2. Protocols'!$E29,JQ$9='2. Protocols'!$G29)),1,0)*'4. Formulations'!$L29</f>
        <v>0</v>
      </c>
      <c r="JR30" s="27">
        <f>IF(AND(OR(ISBLANK(JR$9),JR$9=0)=FALSE,OR(JR$9='2. Protocols'!$C29,JR$9='2. Protocols'!$E29,JR$9='2. Protocols'!$G29)),1,0)*'4. Formulations'!$L29</f>
        <v>0</v>
      </c>
      <c r="JS30" s="27">
        <f>IF(AND(OR(ISBLANK(JS$9),JS$9=0)=FALSE,OR(JS$9='2. Protocols'!$C29,JS$9='2. Protocols'!$E29,JS$9='2. Protocols'!$G29)),1,0)*'4. Formulations'!$L29</f>
        <v>0</v>
      </c>
      <c r="JT30" s="27">
        <f>IF(AND(OR(ISBLANK(JT$9),JT$9=0)=FALSE,OR(JT$9='2. Protocols'!$C29,JT$9='2. Protocols'!$E29,JT$9='2. Protocols'!$G29)),1,0)*'4. Formulations'!$L29</f>
        <v>0</v>
      </c>
      <c r="JU30" s="27">
        <f>IF(AND(OR(ISBLANK(JU$9),JU$9=0)=FALSE,OR(JU$9='2. Protocols'!$C29,JU$9='2. Protocols'!$E29,JU$9='2. Protocols'!$G29)),1,0)*'4. Formulations'!$L29</f>
        <v>0</v>
      </c>
      <c r="JV30" s="27">
        <f>IF(AND(OR(ISBLANK(JV$9),JV$9=0)=FALSE,OR(JV$9='2. Protocols'!$C29,JV$9='2. Protocols'!$E29,JV$9='2. Protocols'!$G29)),1,0)*'4. Formulations'!$L29</f>
        <v>0</v>
      </c>
      <c r="JW30" s="27">
        <f>IF(AND(OR(ISBLANK(JW$9),JW$9=0)=FALSE,OR(JW$9='2. Protocols'!$C29,JW$9='2. Protocols'!$E29,JW$9='2. Protocols'!$G29)),1,0)*'4. Formulations'!$L29</f>
        <v>0</v>
      </c>
      <c r="JX30" s="27">
        <f>IF(AND(OR(ISBLANK(JX$9),JX$9=0)=FALSE,OR(JX$9='2. Protocols'!$C29,JX$9='2. Protocols'!$E29,JX$9='2. Protocols'!$G29)),1,0)*'4. Formulations'!$L29</f>
        <v>0</v>
      </c>
      <c r="JY30" s="27">
        <f>IF(AND(OR(ISBLANK(JY$9),JY$9=0)=FALSE,OR(JY$9='2. Protocols'!$C29,JY$9='2. Protocols'!$E29,JY$9='2. Protocols'!$G29)),1,0)*'4. Formulations'!$L29</f>
        <v>0</v>
      </c>
      <c r="JZ30" s="27">
        <f>IF(AND(OR(ISBLANK(JZ$9),JZ$9=0)=FALSE,OR(JZ$9='2. Protocols'!$C29,JZ$9='2. Protocols'!$E29,JZ$9='2. Protocols'!$G29)),1,0)*'4. Formulations'!$L29</f>
        <v>0</v>
      </c>
      <c r="KA30" s="27">
        <f>IF(AND(OR(ISBLANK(KA$9),KA$9=0)=FALSE,OR(KA$9='2. Protocols'!$C29,KA$9='2. Protocols'!$E29,KA$9='2. Protocols'!$G29)),1,0)*'4. Formulations'!$L29</f>
        <v>0</v>
      </c>
      <c r="KB30" s="27">
        <f>IF(AND(OR(ISBLANK(KB$9),KB$9=0)=FALSE,OR(KB$9='2. Protocols'!$C29,KB$9='2. Protocols'!$E29,KB$9='2. Protocols'!$G29)),1,0)*'4. Formulations'!$L29</f>
        <v>0</v>
      </c>
      <c r="KC30" s="27">
        <f>IF(AND(OR(ISBLANK(KC$9),KC$9=0)=FALSE,OR(KC$9='2. Protocols'!$C29,KC$9='2. Protocols'!$E29,KC$9='2. Protocols'!$G29)),1,0)*'4. Formulations'!$L29</f>
        <v>0</v>
      </c>
      <c r="KD30" s="27">
        <f>IF(AND(OR(ISBLANK(KD$9),KD$9=0)=FALSE,OR(KD$9='2. Protocols'!$C29,KD$9='2. Protocols'!$E29,KD$9='2. Protocols'!$G29)),1,0)*'4. Formulations'!$L29</f>
        <v>0</v>
      </c>
      <c r="KE30" s="27">
        <f>IF(AND(OR(ISBLANK(KE$9),KE$9=0)=FALSE,OR(KE$9='2. Protocols'!$C29,KE$9='2. Protocols'!$E29,KE$9='2. Protocols'!$G29)),1,0)*'4. Formulations'!$L29</f>
        <v>0</v>
      </c>
      <c r="KF30" s="27">
        <f>IF(AND(OR(ISBLANK(KF$9),KF$9=0)=FALSE,OR(KF$9='2. Protocols'!$C29,KF$9='2. Protocols'!$E29,KF$9='2. Protocols'!$G29)),1,0)*'4. Formulations'!$L29</f>
        <v>0</v>
      </c>
      <c r="KG30" s="27">
        <f>IF(AND(OR(ISBLANK(KG$9),KG$9=0)=FALSE,OR(KG$9='2. Protocols'!$C29,KG$9='2. Protocols'!$E29,KG$9='2. Protocols'!$G29)),1,0)*'4. Formulations'!$L29</f>
        <v>0</v>
      </c>
      <c r="KH30" s="27">
        <f>IF(AND(OR(ISBLANK(KH$9),KH$9=0)=FALSE,OR(KH$9='2. Protocols'!$C29,KH$9='2. Protocols'!$E29,KH$9='2. Protocols'!$G29)),1,0)*'4. Formulations'!$L29</f>
        <v>0</v>
      </c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B30" s="27">
        <f>IF(AND(OR(ISBLANK(LB$9),LB$9=0)=FALSE,LB$9=$DL30),1,0)*'4. Formulations'!$M29</f>
        <v>0</v>
      </c>
      <c r="LC30" s="27">
        <f>IF(AND(OR(ISBLANK(LC$9),LC$9=0)=FALSE,LC$9=$DL30),1,0)*'4. Formulations'!$M29</f>
        <v>0</v>
      </c>
      <c r="LD30" s="27">
        <f>IF(AND(OR(ISBLANK(LD$9),LD$9=0)=FALSE,LD$9=$DL30),1,0)*'4. Formulations'!$M29</f>
        <v>0</v>
      </c>
      <c r="LE30" s="27">
        <f>IF(AND(OR(ISBLANK(LE$9),LE$9=0)=FALSE,LE$9=$DL30),1,0)*'4. Formulations'!$M29</f>
        <v>0</v>
      </c>
      <c r="LF30" s="27">
        <f>IF(AND(OR(ISBLANK(LF$9),LF$9=0)=FALSE,LF$9=$DL30),1,0)*'4. Formulations'!$M29</f>
        <v>0</v>
      </c>
      <c r="LG30" s="27">
        <f>IF(AND(OR(ISBLANK(LG$9),LG$9=0)=FALSE,LG$9=$DL30),1,0)*'4. Formulations'!$M29</f>
        <v>0</v>
      </c>
      <c r="LH30" s="27">
        <f>IF(AND(OR(ISBLANK(LH$9),LH$9=0)=FALSE,LH$9=$DL30),1,0)*'4. Formulations'!$M29</f>
        <v>0</v>
      </c>
      <c r="LI30" s="27">
        <f>IF(AND(OR(ISBLANK(LI$9),LI$9=0)=FALSE,LI$9=$DL30),1,0)*'4. Formulations'!$M29</f>
        <v>0</v>
      </c>
      <c r="LJ30" s="27">
        <f>IF(AND(OR(ISBLANK(LJ$9),LJ$9=0)=FALSE,LJ$9=$DL30),1,0)*'4. Formulations'!$M29</f>
        <v>0</v>
      </c>
      <c r="LK30" s="27">
        <f>IF(AND(OR(ISBLANK(LK$9),LK$9=0)=FALSE,LK$9=$DL30),1,0)*'4. Formulations'!$M29</f>
        <v>0</v>
      </c>
      <c r="LL30" s="27">
        <f>IF(AND(OR(ISBLANK(LL$9),LL$9=0)=FALSE,LL$9=$DL30),1,0)*'4. Formulations'!$M29</f>
        <v>0</v>
      </c>
      <c r="LM30" s="27">
        <f>IF(AND(OR(ISBLANK(LM$9),LM$9=0)=FALSE,LM$9=$DL30),1,0)*'4. Formulations'!$M29</f>
        <v>0</v>
      </c>
      <c r="LN30" s="27">
        <f>IF(AND(OR(ISBLANK(LN$9),LN$9=0)=FALSE,LN$9=$DL30),1,0)*'4. Formulations'!$M29</f>
        <v>0</v>
      </c>
      <c r="LO30" s="27">
        <f>IF(AND(OR(ISBLANK(LO$9),LO$9=0)=FALSE,LO$9=$DL30),1,0)*'4. Formulations'!$M29</f>
        <v>0</v>
      </c>
      <c r="LP30" s="27">
        <f>IF(AND(OR(ISBLANK(LP$9),LP$9=0)=FALSE,LP$9=$DL30),1,0)*'4. Formulations'!$M29</f>
        <v>0</v>
      </c>
      <c r="LQ30" s="27">
        <f>IF(AND(OR(ISBLANK(LQ$9),LQ$9=0)=FALSE,LQ$9=$DL30),1,0)*'4. Formulations'!$M29</f>
        <v>0</v>
      </c>
      <c r="LR30" s="27">
        <f>IF(AND(OR(ISBLANK(LR$9),LR$9=0)=FALSE,LR$9=$DL30),1,0)*'4. Formulations'!$M29</f>
        <v>0</v>
      </c>
      <c r="LS30" s="27"/>
      <c r="LT30" s="27"/>
      <c r="LU30" s="27"/>
      <c r="LW30" s="27">
        <f>IF(AND(OR(ISBLANK(LW$9),LW$9=0)=FALSE,SUM($LB30:$LR30)&gt;0,LW$9='2. Protocols'!$G29),1,0)*'4. Formulations'!$M29</f>
        <v>0</v>
      </c>
      <c r="LX30" s="27">
        <f>IF(AND(OR(ISBLANK(LX$9),LX$9=0)=FALSE,SUM($LB30:$LR30)&gt;0,LX$9='2. Protocols'!$G29),1,0)*'4. Formulations'!$M29</f>
        <v>0</v>
      </c>
      <c r="LY30" s="27">
        <f>IF(AND(OR(ISBLANK(LY$9),LY$9=0)=FALSE,SUM($LB30:$LR30)&gt;0,LY$9='2. Protocols'!$G29),1,0)*'4. Formulations'!$M29</f>
        <v>0</v>
      </c>
      <c r="LZ30" s="27">
        <f>IF(AND(OR(ISBLANK(LZ$9),LZ$9=0)=FALSE,SUM($LB30:$LR30)&gt;0,LZ$9='2. Protocols'!$G29),1,0)*'4. Formulations'!$M29</f>
        <v>0</v>
      </c>
      <c r="MA30" s="27">
        <f>IF(AND(OR(ISBLANK(MA$9),MA$9=0)=FALSE,SUM($LB30:$LR30)&gt;0,MA$9='2. Protocols'!$G29),1,0)*'4. Formulations'!$M29</f>
        <v>0</v>
      </c>
      <c r="MB30" s="27">
        <f>IF(AND(OR(ISBLANK(MB$9),MB$9=0)=FALSE,SUM($LB30:$LR30)&gt;0,MB$9='2. Protocols'!$G29),1,0)*'4. Formulations'!$M29</f>
        <v>0</v>
      </c>
      <c r="MC30" s="27">
        <f>IF(AND(OR(ISBLANK(MC$9),MC$9=0)=FALSE,SUM($LB30:$LR30)&gt;0,MC$9='2. Protocols'!$G29),1,0)*'4. Formulations'!$M29</f>
        <v>0</v>
      </c>
      <c r="MD30" s="27">
        <f>IF(AND(OR(ISBLANK(MD$9),MD$9=0)=FALSE,SUM($LB30:$LR30)&gt;0,MD$9='2. Protocols'!$G29),1,0)*'4. Formulations'!$M29</f>
        <v>0</v>
      </c>
      <c r="ME30" s="27">
        <f>IF(AND(OR(ISBLANK(ME$9),ME$9=0)=FALSE,SUM($LB30:$LR30)&gt;0,ME$9='2. Protocols'!$G29),1,0)*'4. Formulations'!$M29</f>
        <v>0</v>
      </c>
      <c r="MF30" s="27">
        <f>IF(AND(OR(ISBLANK(MF$9),MF$9=0)=FALSE,SUM($LB30:$LR30)&gt;0,MF$9='2. Protocols'!$G29),1,0)*'4. Formulations'!$M29</f>
        <v>0</v>
      </c>
      <c r="MG30" s="27">
        <f>IF(AND(OR(ISBLANK(MG$9),MG$9=0)=FALSE,SUM($LB30:$LR30)&gt;0,MG$9='2. Protocols'!$G29),1,0)*'4. Formulations'!$M29</f>
        <v>0</v>
      </c>
      <c r="MH30" s="27">
        <f>IF(AND(OR(ISBLANK(MH$9),MH$9=0)=FALSE,SUM($LB30:$LR30)&gt;0,MH$9='2. Protocols'!$G29),1,0)*'4. Formulations'!$M29</f>
        <v>0</v>
      </c>
      <c r="MI30" s="27">
        <f>IF(AND(OR(ISBLANK(MI$9),MI$9=0)=FALSE,SUM($LB30:$LR30)&gt;0,MI$9='2. Protocols'!$G29),1,0)*'4. Formulations'!$M29</f>
        <v>0</v>
      </c>
      <c r="MJ30" s="27">
        <f>IF(AND(OR(ISBLANK(MJ$9),MJ$9=0)=FALSE,SUM($LB30:$LR30)&gt;0,MJ$9='2. Protocols'!$G29),1,0)*'4. Formulations'!$M29</f>
        <v>0</v>
      </c>
      <c r="MK30" s="27">
        <f>IF(AND(OR(ISBLANK(MK$9),MK$9=0)=FALSE,SUM($LB30:$LR30)&gt;0,MK$9='2. Protocols'!$G29),1,0)*'4. Formulations'!$M29</f>
        <v>0</v>
      </c>
      <c r="ML30" s="27">
        <f>IF(AND(OR(ISBLANK(ML$9),ML$9=0)=FALSE,SUM($LB30:$LR30)&gt;0,ML$9='2. Protocols'!$G29),1,0)*'4. Formulations'!$M29</f>
        <v>0</v>
      </c>
      <c r="MM30" s="27">
        <f>IF(AND(OR(ISBLANK(MM$9),MM$9=0)=FALSE,SUM($LB30:$LR30)&gt;0,MM$9='2. Protocols'!$G29),1,0)*'4. Formulations'!$M29</f>
        <v>0</v>
      </c>
      <c r="MN30" s="27">
        <f>IF(AND(OR(ISBLANK(MN$9),MN$9=0)=FALSE,SUM($LB30:$LR30)&gt;0,MN$9='2. Protocols'!$G29),1,0)*'4. Formulations'!$M29</f>
        <v>0</v>
      </c>
      <c r="MO30" s="27">
        <f>IF(AND(OR(ISBLANK(MO$9),MO$9=0)=FALSE,SUM($LB30:$LR30)&gt;0,MO$9='2. Protocols'!$G29),1,0)*'4. Formulations'!$M29</f>
        <v>0</v>
      </c>
      <c r="MP30" s="27">
        <f>IF(AND(OR(ISBLANK(MP$9),MP$9=0)=FALSE,SUM($LB30:$LR30)&gt;0,MP$9='2. Protocols'!$G29),1,0)*'4. Formulations'!$M29</f>
        <v>0</v>
      </c>
      <c r="MQ30" s="27">
        <f>IF(AND(OR(ISBLANK(MQ$9),MQ$9=0)=FALSE,SUM($LB30:$LR30)&gt;0,MQ$9='2. Protocols'!$G29),1,0)*'4. Formulations'!$M29</f>
        <v>0</v>
      </c>
      <c r="MR30" s="27">
        <f>IF(AND(OR(ISBLANK(MR$9),MR$9=0)=FALSE,SUM($LB30:$LR30)&gt;0,MR$9='2. Protocols'!$G29),1,0)*'4. Formulations'!$M29</f>
        <v>0</v>
      </c>
      <c r="MS30" s="27">
        <f>IF(AND(OR(ISBLANK(MS$9),MS$9=0)=FALSE,SUM($LB30:$LR30)&gt;0,MS$9='2. Protocols'!$G29),1,0)*'4. Formulations'!$M29</f>
        <v>0</v>
      </c>
      <c r="MT30" s="27">
        <f>IF(AND(OR(ISBLANK(MT$9),MT$9=0)=FALSE,SUM($LB30:$LR30)&gt;0,MT$9='2. Protocols'!$G29),1,0)*'4. Formulations'!$M29</f>
        <v>0</v>
      </c>
      <c r="MU30" s="27">
        <f>IF(AND(OR(ISBLANK(MU$9),MU$9=0)=FALSE,SUM($LB30:$LR30)&gt;0,MU$9='2. Protocols'!$G29),1,0)*'4. Formulations'!$M29</f>
        <v>0</v>
      </c>
      <c r="MV30" s="27">
        <f>IF(AND(OR(ISBLANK(MV$9),MV$9=0)=FALSE,SUM($LB30:$LR30)&gt;0,MV$9='2. Protocols'!$G29),1,0)*'4. Formulations'!$M29</f>
        <v>0</v>
      </c>
      <c r="MW30" s="27">
        <f>IF(AND(OR(ISBLANK(MW$9),MW$9=0)=FALSE,SUM($LB30:$LR30)&gt;0,MW$9='2. Protocols'!$G29),1,0)*'4. Formulations'!$M29</f>
        <v>0</v>
      </c>
      <c r="MX30" s="27">
        <f>IF(AND(OR(ISBLANK(MX$9),MX$9=0)=FALSE,SUM($LB30:$LR30)&gt;0,MX$9='2. Protocols'!$G29),1,0)*'4. Formulations'!$M29</f>
        <v>0</v>
      </c>
      <c r="MY30" s="27">
        <f>IF(AND(OR(ISBLANK(MY$9),MY$9=0)=FALSE,SUM($LB30:$LR30)&gt;0,MY$9='2. Protocols'!$G29),1,0)*'4. Formulations'!$M29</f>
        <v>0</v>
      </c>
      <c r="MZ30" s="27">
        <f>IF(AND(OR(ISBLANK(MZ$9),MZ$9=0)=FALSE,SUM($LB30:$LR30)&gt;0,MZ$9='2. Protocols'!$G29),1,0)*'4. Formulations'!$M29</f>
        <v>0</v>
      </c>
      <c r="NA30" s="27">
        <f>IF(AND(OR(ISBLANK(NA$9),NA$9=0)=FALSE,SUM($LB30:$LR30)&gt;0,NA$9='2. Protocols'!$G29),1,0)*'4. Formulations'!$M29</f>
        <v>0</v>
      </c>
      <c r="NB30" s="27">
        <f>IF(AND(OR(ISBLANK(NB$9),NB$9=0)=FALSE,SUM($LB30:$LR30)&gt;0,NB$9='2. Protocols'!$G29),1,0)*'4. Formulations'!$M29</f>
        <v>0</v>
      </c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V30" s="27">
        <f>IF(AND(OR(ISBLANK(NV$9),NV$9=0)=FALSE,NV$9=$DM30),1,0)*'4. Formulations'!$N29</f>
        <v>0</v>
      </c>
      <c r="NW30" s="721">
        <f>IF(AND(OR(ISBLANK(NW$9),NW$9=0)=FALSE,NW$9=$DM30),1,0)*'4. Formulations'!$N29</f>
        <v>0</v>
      </c>
      <c r="NX30" s="27">
        <f>IF(AND(OR(ISBLANK(NX$9),NX$9=0)=FALSE,NX$9=$DM30),1,0)*'4. Formulations'!$N29</f>
        <v>0</v>
      </c>
      <c r="NY30" s="27">
        <f>IF(AND(OR(ISBLANK(NY$9),NY$9=0)=FALSE,NY$9=$DM30),1,0)*'4. Formulations'!$N29</f>
        <v>0</v>
      </c>
      <c r="NZ30" s="27">
        <f>IF(AND(OR(ISBLANK(NZ$9),NZ$9=0)=FALSE,NZ$9=$DM30),1,0)*'4. Formulations'!$N29</f>
        <v>0</v>
      </c>
      <c r="OA30" s="27">
        <f>IF(AND(OR(ISBLANK(OA$9),OA$9=0)=FALSE,OA$9=$DM30),1,0)*'4. Formulations'!$N29</f>
        <v>0</v>
      </c>
      <c r="OB30" s="27">
        <f>IF(AND(OR(ISBLANK(OB$9),OB$9=0)=FALSE,OB$9=$DM30),1,0)*'4. Formulations'!$N29</f>
        <v>0</v>
      </c>
      <c r="OC30" s="27">
        <f>IF(AND(OR(ISBLANK(OC$9),OC$9=0)=FALSE,OC$9=$DM30),1,0)*'4. Formulations'!$N29</f>
        <v>0</v>
      </c>
      <c r="OD30" s="27">
        <f>IF(AND(OR(ISBLANK(OD$9),OD$9=0)=FALSE,OD$9=$DM30),1,0)*'4. Formulations'!$N29</f>
        <v>0</v>
      </c>
      <c r="OE30" s="27">
        <f>IF(AND(OR(ISBLANK(OE$9),OE$9=0)=FALSE,OE$9=$DM30),1,0)*'4. Formulations'!$N29</f>
        <v>0</v>
      </c>
      <c r="OF30" s="27">
        <f>IF(AND(OR(ISBLANK(OF$9),OF$9=0)=FALSE,OF$9=$DM30),1,0)*'4. Formulations'!$N29</f>
        <v>0</v>
      </c>
      <c r="OG30" s="27">
        <f>IF(AND(OR(ISBLANK(OG$9),OG$9=0)=FALSE,OG$9=$DM30),1,0)*'4. Formulations'!$N29</f>
        <v>0</v>
      </c>
      <c r="OH30" s="27">
        <f>IF(AND(OR(ISBLANK(OH$9),OH$9=0)=FALSE,OH$9=$DM30),1,0)*'4. Formulations'!$N29</f>
        <v>0</v>
      </c>
      <c r="OI30" s="27">
        <f>IF(AND(OR(ISBLANK(OI$9),OI$9=0)=FALSE,OI$9=$DM30),1,0)*'4. Formulations'!$N29</f>
        <v>0</v>
      </c>
      <c r="OJ30" s="27">
        <f>IF(AND(OR(ISBLANK(OJ$9),OJ$9=0)=FALSE,OJ$9=$DM30),1,0)*'4. Formulations'!$N29</f>
        <v>0</v>
      </c>
      <c r="OK30" s="27">
        <f>IF(AND(OR(ISBLANK(OK$9),OK$9=0)=FALSE,OK$9=$DM30),1,0)*'4. Formulations'!$N29</f>
        <v>0</v>
      </c>
      <c r="OL30" s="27">
        <f>IF(AND(OR(ISBLANK(OL$9),OL$9=0)=FALSE,OL$9=$DM30),1,0)*'4. Formulations'!$N29</f>
        <v>0</v>
      </c>
      <c r="OM30" s="27"/>
      <c r="ON30" s="27"/>
      <c r="OO30" s="27"/>
      <c r="OQ30" s="27">
        <f>IF(AND(OR(ISBLANK(OQ$9),OQ$9=0)=FALSE,OR(OQ$9='2. Protocols'!$C29,OQ$9='2. Protocols'!$E29,OQ$9='2. Protocols'!$G29)),1,0)*'4. Formulations'!$O29</f>
        <v>0</v>
      </c>
      <c r="OR30" s="27">
        <f>IF(AND(OR(ISBLANK(OR$9),OR$9=0)=FALSE,OR(OR$9='2. Protocols'!$C29,OR$9='2. Protocols'!$E29,OR$9='2. Protocols'!$G29)),1,0)*'4. Formulations'!$O29</f>
        <v>0</v>
      </c>
      <c r="OS30" s="27">
        <f>IF(AND(OR(ISBLANK(OS$9),OS$9=0)=FALSE,OR(OS$9='2. Protocols'!$C29,OS$9='2. Protocols'!$E29,OS$9='2. Protocols'!$G29)),1,0)*'4. Formulations'!$O29</f>
        <v>0</v>
      </c>
      <c r="OT30" s="27">
        <f>IF(AND(OR(ISBLANK(OT$9),OT$9=0)=FALSE,OR(OT$9='2. Protocols'!$C29,OT$9='2. Protocols'!$E29,OT$9='2. Protocols'!$G29)),1,0)*'4. Formulations'!$O29</f>
        <v>0</v>
      </c>
      <c r="OU30" s="27">
        <f>IF(AND(OR(ISBLANK(OU$9),OU$9=0)=FALSE,OR(OU$9='2. Protocols'!$C29,OU$9='2. Protocols'!$E29,OU$9='2. Protocols'!$G29)),1,0)*'4. Formulations'!$O29</f>
        <v>0</v>
      </c>
      <c r="OV30" s="27">
        <f>IF(AND(OR(ISBLANK(OV$9),OV$9=0)=FALSE,OR(OV$9='2. Protocols'!$C29,OV$9='2. Protocols'!$E29,OV$9='2. Protocols'!$G29)),1,0)*'4. Formulations'!$O29</f>
        <v>0</v>
      </c>
      <c r="OW30" s="27">
        <f>IF(AND(OR(ISBLANK(OW$9),OW$9=0)=FALSE,OR(OW$9='2. Protocols'!$C29,OW$9='2. Protocols'!$E29,OW$9='2. Protocols'!$G29)),1,0)*'4. Formulations'!$O29</f>
        <v>0</v>
      </c>
      <c r="OX30" s="27">
        <f>IF(AND(OR(ISBLANK(OX$9),OX$9=0)=FALSE,OR(OX$9='2. Protocols'!$C29,OX$9='2. Protocols'!$E29,OX$9='2. Protocols'!$G29)),1,0)*'4. Formulations'!$O29</f>
        <v>0</v>
      </c>
      <c r="OY30" s="27">
        <f>IF(AND(OR(ISBLANK(OY$9),OY$9=0)=FALSE,OR(OY$9='2. Protocols'!$C29,OY$9='2. Protocols'!$E29,OY$9='2. Protocols'!$G29)),1,0)*'4. Formulations'!$O29</f>
        <v>0</v>
      </c>
      <c r="OZ30" s="27">
        <f>IF(AND(OR(ISBLANK(OZ$9),OZ$9=0)=FALSE,OR(OZ$9='2. Protocols'!$C29,OZ$9='2. Protocols'!$E29,OZ$9='2. Protocols'!$G29)),1,0)*'4. Formulations'!$O29</f>
        <v>0</v>
      </c>
      <c r="PA30" s="27">
        <f>IF(AND(OR(ISBLANK(PA$9),PA$9=0)=FALSE,OR(PA$9='2. Protocols'!$C29,PA$9='2. Protocols'!$E29,PA$9='2. Protocols'!$G29)),1,0)*'4. Formulations'!$O29</f>
        <v>0</v>
      </c>
      <c r="PB30" s="27">
        <f>IF(AND(OR(ISBLANK(PB$9),PB$9=0)=FALSE,OR(PB$9='2. Protocols'!$C29,PB$9='2. Protocols'!$E29,PB$9='2. Protocols'!$G29)),1,0)*'4. Formulations'!$O29</f>
        <v>0</v>
      </c>
      <c r="PC30" s="27">
        <f>IF(AND(OR(ISBLANK(PC$9),PC$9=0)=FALSE,OR(PC$9='2. Protocols'!$C29,PC$9='2. Protocols'!$E29,PC$9='2. Protocols'!$G29)),1,0)*'4. Formulations'!$O29</f>
        <v>0</v>
      </c>
      <c r="PD30" s="27">
        <f>IF(AND(OR(ISBLANK(PD$9),PD$9=0)=FALSE,OR(PD$9='2. Protocols'!$C29,PD$9='2. Protocols'!$E29,PD$9='2. Protocols'!$G29)),1,0)*'4. Formulations'!$O29</f>
        <v>0</v>
      </c>
      <c r="PE30" s="27">
        <f>IF(AND(OR(ISBLANK(PE$9),PE$9=0)=FALSE,OR(PE$9='2. Protocols'!$C29,PE$9='2. Protocols'!$E29,PE$9='2. Protocols'!$G29)),1,0)*'4. Formulations'!$O29</f>
        <v>0</v>
      </c>
      <c r="PF30" s="27">
        <f>IF(AND(OR(ISBLANK(PF$9),PF$9=0)=FALSE,OR(PF$9='2. Protocols'!$C29,PF$9='2. Protocols'!$E29,PF$9='2. Protocols'!$G29)),1,0)*'4. Formulations'!$O29</f>
        <v>0</v>
      </c>
      <c r="PG30" s="27">
        <f>IF(AND(OR(ISBLANK(PG$9),PG$9=0)=FALSE,OR(PG$9='2. Protocols'!$C29,PG$9='2. Protocols'!$E29,PG$9='2. Protocols'!$G29)),1,0)*'4. Formulations'!$O29</f>
        <v>0</v>
      </c>
      <c r="PH30" s="27">
        <f>IF(AND(OR(ISBLANK(PH$9),PH$9=0)=FALSE,OR(PH$9='2. Protocols'!$C29,PH$9='2. Protocols'!$E29,PH$9='2. Protocols'!$G29)),1,0)*'4. Formulations'!$O29</f>
        <v>0</v>
      </c>
      <c r="PI30" s="27">
        <f>IF(AND(OR(ISBLANK(PI$9),PI$9=0)=FALSE,OR(PI$9='2. Protocols'!$C29,PI$9='2. Protocols'!$E29,PI$9='2. Protocols'!$G29)),1,0)*'4. Formulations'!$O29</f>
        <v>0</v>
      </c>
      <c r="PJ30" s="27">
        <f>IF(AND(OR(ISBLANK(PJ$9),PJ$9=0)=FALSE,OR(PJ$9='2. Protocols'!$C29,PJ$9='2. Protocols'!$E29,PJ$9='2. Protocols'!$G29)),1,0)*'4. Formulations'!$O29</f>
        <v>0</v>
      </c>
      <c r="PK30" s="27">
        <f>IF(AND(OR(ISBLANK(PK$9),PK$9=0)=FALSE,OR(PK$9='2. Protocols'!$C29,PK$9='2. Protocols'!$E29,PK$9='2. Protocols'!$G29)),1,0)*'4. Formulations'!$O29</f>
        <v>0</v>
      </c>
      <c r="PL30" s="27">
        <f>IF(AND(OR(ISBLANK(PL$9),PL$9=0)=FALSE,OR(PL$9='2. Protocols'!$C29,PL$9='2. Protocols'!$E29,PL$9='2. Protocols'!$G29)),1,0)*'4. Formulations'!$O29</f>
        <v>0</v>
      </c>
      <c r="PM30" s="27">
        <f>IF(AND(OR(ISBLANK(PM$9),PM$9=0)=FALSE,OR(PM$9='2. Protocols'!$C29,PM$9='2. Protocols'!$E29,PM$9='2. Protocols'!$G29)),1,0)*'4. Formulations'!$O29</f>
        <v>0</v>
      </c>
      <c r="PN30" s="27">
        <f>IF(AND(OR(ISBLANK(PN$9),PN$9=0)=FALSE,OR(PN$9='2. Protocols'!$C29,PN$9='2. Protocols'!$E29,PN$9='2. Protocols'!$G29)),1,0)*'4. Formulations'!$O29</f>
        <v>0</v>
      </c>
      <c r="PO30" s="27">
        <f>IF(AND(OR(ISBLANK(PO$9),PO$9=0)=FALSE,OR(PO$9='2. Protocols'!$C29,PO$9='2. Protocols'!$E29,PO$9='2. Protocols'!$G29)),1,0)*'4. Formulations'!$O29</f>
        <v>0</v>
      </c>
      <c r="PP30" s="27">
        <f>IF(AND(OR(ISBLANK(PP$9),PP$9=0)=FALSE,OR(PP$9='2. Protocols'!$C29,PP$9='2. Protocols'!$E29,PP$9='2. Protocols'!$G29)),1,0)*'4. Formulations'!$O29</f>
        <v>0</v>
      </c>
      <c r="PQ30" s="27">
        <f>IF(AND(OR(ISBLANK(PQ$9),PQ$9=0)=FALSE,OR(PQ$9='2. Protocols'!$C29,PQ$9='2. Protocols'!$E29,PQ$9='2. Protocols'!$G29)),1,0)*'4. Formulations'!$O29</f>
        <v>0</v>
      </c>
      <c r="PR30" s="27">
        <f>IF(AND(OR(ISBLANK(PR$9),PR$9=0)=FALSE,OR(PR$9='2. Protocols'!$C29,PR$9='2. Protocols'!$E29,PR$9='2. Protocols'!$G29)),1,0)*'4. Formulations'!$O29</f>
        <v>0</v>
      </c>
      <c r="PS30" s="27">
        <f>IF(AND(OR(ISBLANK(PS$9),PS$9=0)=FALSE,OR(PS$9='2. Protocols'!$C29,PS$9='2. Protocols'!$E29,PS$9='2. Protocols'!$G29)),1,0)*'4. Formulations'!$O29</f>
        <v>0</v>
      </c>
      <c r="PT30" s="27">
        <f>IF(AND(OR(ISBLANK(PT$9),PT$9=0)=FALSE,OR(PT$9='2. Protocols'!$C29,PT$9='2. Protocols'!$E29,PT$9='2. Protocols'!$G29)),1,0)*'4. Formulations'!$O29</f>
        <v>0</v>
      </c>
      <c r="PU30" s="27">
        <f>IF(AND(OR(ISBLANK(PU$9),PU$9=0)=FALSE,OR(PU$9='2. Protocols'!$C29,PU$9='2. Protocols'!$E29,PU$9='2. Protocols'!$G29)),1,0)*'4. Formulations'!$O29</f>
        <v>0</v>
      </c>
      <c r="PV30" s="27">
        <f>IF(AND(OR(ISBLANK(PV$9),PV$9=0)=FALSE,OR(PV$9='2. Protocols'!$C29,PV$9='2. Protocols'!$E29,PV$9='2. Protocols'!$G29)),1,0)*'4. Formulations'!$O29</f>
        <v>0</v>
      </c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P30" s="27">
        <f>IF(AND(OR(ISBLANK(QP$9),QP$9=0)=FALSE,QP$9=$DL30),1,0)*'4. Formulations'!$P29</f>
        <v>0</v>
      </c>
      <c r="QQ30" s="27">
        <f>IF(AND(OR(ISBLANK(QQ$9),QQ$9=0)=FALSE,QQ$9=$DL30),1,0)*'4. Formulations'!$P29</f>
        <v>0</v>
      </c>
      <c r="QR30" s="27">
        <f>IF(AND(OR(ISBLANK(QR$9),QR$9=0)=FALSE,QR$9=$DL30),1,0)*'4. Formulations'!$P29</f>
        <v>0</v>
      </c>
      <c r="QS30" s="27">
        <f>IF(AND(OR(ISBLANK(QS$9),QS$9=0)=FALSE,QS$9=$DL30),1,0)*'4. Formulations'!$P29</f>
        <v>0</v>
      </c>
      <c r="QT30" s="27">
        <f>IF(AND(OR(ISBLANK(QT$9),QT$9=0)=FALSE,QT$9=$DL30),1,0)*'4. Formulations'!$P29</f>
        <v>0</v>
      </c>
      <c r="QU30" s="27">
        <f>IF(AND(OR(ISBLANK(QU$9),QU$9=0)=FALSE,QU$9=$DL30),1,0)*'4. Formulations'!$P29</f>
        <v>0</v>
      </c>
      <c r="QV30" s="27">
        <f>IF(AND(OR(ISBLANK(QV$9),QV$9=0)=FALSE,QV$9=$DL30),1,0)*'4. Formulations'!$P29</f>
        <v>0</v>
      </c>
      <c r="QW30" s="27">
        <f>IF(AND(OR(ISBLANK(QW$9),QW$9=0)=FALSE,QW$9=$DL30),1,0)*'4. Formulations'!$P29</f>
        <v>0</v>
      </c>
      <c r="QX30" s="27">
        <f>IF(AND(OR(ISBLANK(QX$9),QX$9=0)=FALSE,QX$9=$DL30),1,0)*'4. Formulations'!$P29</f>
        <v>0</v>
      </c>
      <c r="QY30" s="27">
        <f>IF(AND(OR(ISBLANK(QY$9),QY$9=0)=FALSE,QY$9=$DL30),1,0)*'4. Formulations'!$P29</f>
        <v>0</v>
      </c>
      <c r="QZ30" s="27">
        <f>IF(AND(OR(ISBLANK(QZ$9),QZ$9=0)=FALSE,QZ$9=$DL30),1,0)*'4. Formulations'!$P29</f>
        <v>0</v>
      </c>
      <c r="RA30" s="27">
        <f>IF(AND(OR(ISBLANK(RA$9),RA$9=0)=FALSE,RA$9=$DL30),1,0)*'4. Formulations'!$P29</f>
        <v>0</v>
      </c>
      <c r="RB30" s="27">
        <f>IF(AND(OR(ISBLANK(RB$9),RB$9=0)=FALSE,RB$9=$DL30),1,0)*'4. Formulations'!$P29</f>
        <v>0</v>
      </c>
      <c r="RC30" s="27">
        <f>IF(AND(OR(ISBLANK(RC$9),RC$9=0)=FALSE,RC$9=$DL30),1,0)*'4. Formulations'!$P29</f>
        <v>0</v>
      </c>
      <c r="RD30" s="27">
        <f>IF(AND(OR(ISBLANK(RD$9),RD$9=0)=FALSE,RD$9=$DL30),1,0)*'4. Formulations'!$P29</f>
        <v>0</v>
      </c>
      <c r="RE30" s="27">
        <f>IF(AND(OR(ISBLANK(RE$9),RE$9=0)=FALSE,RE$9=$DL30),1,0)*'4. Formulations'!$P29</f>
        <v>0</v>
      </c>
      <c r="RF30" s="27">
        <f>IF(AND(OR(ISBLANK(RF$9),RF$9=0)=FALSE,RF$9=$DL30),1,0)*'4. Formulations'!$P29</f>
        <v>0</v>
      </c>
      <c r="RG30" s="27"/>
      <c r="RH30" s="27"/>
      <c r="RI30" s="27"/>
      <c r="RK30" s="27">
        <f>IF(AND(OR(ISBLANK(RK$9),RK$9=0)=FALSE,SUM($QP30:$RF30)&gt;0,RK$9='2. Protocols'!$G29),1,0)*'4. Formulations'!$P29</f>
        <v>0</v>
      </c>
      <c r="RL30" s="27">
        <f>IF(AND(OR(ISBLANK(RL$9),RL$9=0)=FALSE,SUM($QP30:$RF30)&gt;0,RL$9='2. Protocols'!$G29),1,0)*'4. Formulations'!$P29</f>
        <v>0</v>
      </c>
      <c r="RM30" s="27">
        <f>IF(AND(OR(ISBLANK(RM$9),RM$9=0)=FALSE,SUM($QP30:$RF30)&gt;0,RM$9='2. Protocols'!$G29),1,0)*'4. Formulations'!$P29</f>
        <v>0</v>
      </c>
      <c r="RN30" s="27">
        <f>IF(AND(OR(ISBLANK(RN$9),RN$9=0)=FALSE,SUM($QP30:$RF30)&gt;0,RN$9='2. Protocols'!$G29),1,0)*'4. Formulations'!$P29</f>
        <v>0</v>
      </c>
      <c r="RO30" s="27">
        <f>IF(AND(OR(ISBLANK(RO$9),RO$9=0)=FALSE,SUM($QP30:$RF30)&gt;0,RO$9='2. Protocols'!$G29),1,0)*'4. Formulations'!$P29</f>
        <v>0</v>
      </c>
      <c r="RP30" s="27">
        <f>IF(AND(OR(ISBLANK(RP$9),RP$9=0)=FALSE,SUM($QP30:$RF30)&gt;0,RP$9='2. Protocols'!$G29),1,0)*'4. Formulations'!$P29</f>
        <v>0</v>
      </c>
      <c r="RQ30" s="27">
        <f>IF(AND(OR(ISBLANK(RQ$9),RQ$9=0)=FALSE,SUM($QP30:$RF30)&gt;0,RQ$9='2. Protocols'!$G29),1,0)*'4. Formulations'!$P29</f>
        <v>0</v>
      </c>
      <c r="RR30" s="27">
        <f>IF(AND(OR(ISBLANK(RR$9),RR$9=0)=FALSE,SUM($QP30:$RF30)&gt;0,RR$9='2. Protocols'!$G29),1,0)*'4. Formulations'!$P29</f>
        <v>0</v>
      </c>
      <c r="RS30" s="27">
        <f>IF(AND(OR(ISBLANK(RS$9),RS$9=0)=FALSE,SUM($QP30:$RF30)&gt;0,RS$9='2. Protocols'!$G29),1,0)*'4. Formulations'!$P29</f>
        <v>0</v>
      </c>
      <c r="RT30" s="27">
        <f>IF(AND(OR(ISBLANK(RT$9),RT$9=0)=FALSE,SUM($QP30:$RF30)&gt;0,RT$9='2. Protocols'!$G29),1,0)*'4. Formulations'!$P29</f>
        <v>0</v>
      </c>
      <c r="RU30" s="27">
        <f>IF(AND(OR(ISBLANK(RU$9),RU$9=0)=FALSE,SUM($QP30:$RF30)&gt;0,RU$9='2. Protocols'!$G29),1,0)*'4. Formulations'!$P29</f>
        <v>0</v>
      </c>
      <c r="RV30" s="27">
        <f>IF(AND(OR(ISBLANK(RV$9),RV$9=0)=FALSE,SUM($QP30:$RF30)&gt;0,RV$9='2. Protocols'!$G29),1,0)*'4. Formulations'!$P29</f>
        <v>0</v>
      </c>
      <c r="RW30" s="27">
        <f>IF(AND(OR(ISBLANK(RW$9),RW$9=0)=FALSE,SUM($QP30:$RF30)&gt;0,RW$9='2. Protocols'!$G29),1,0)*'4. Formulations'!$P29</f>
        <v>0</v>
      </c>
      <c r="RX30" s="27">
        <f>IF(AND(OR(ISBLANK(RX$9),RX$9=0)=FALSE,SUM($QP30:$RF30)&gt;0,RX$9='2. Protocols'!$G29),1,0)*'4. Formulations'!$P29</f>
        <v>0</v>
      </c>
      <c r="RY30" s="27">
        <f>IF(AND(OR(ISBLANK(RY$9),RY$9=0)=FALSE,SUM($QP30:$RF30)&gt;0,RY$9='2. Protocols'!$G29),1,0)*'4. Formulations'!$P29</f>
        <v>0</v>
      </c>
      <c r="RZ30" s="27">
        <f>IF(AND(OR(ISBLANK(RZ$9),RZ$9=0)=FALSE,SUM($QP30:$RF30)&gt;0,RZ$9='2. Protocols'!$G29),1,0)*'4. Formulations'!$P29</f>
        <v>0</v>
      </c>
      <c r="SA30" s="27">
        <f>IF(AND(OR(ISBLANK(SA$9),SA$9=0)=FALSE,SUM($QP30:$RF30)&gt;0,SA$9='2. Protocols'!$G29),1,0)*'4. Formulations'!$P29</f>
        <v>0</v>
      </c>
      <c r="SB30" s="27">
        <f>IF(AND(OR(ISBLANK(SB$9),SB$9=0)=FALSE,SUM($QP30:$RF30)&gt;0,SB$9='2. Protocols'!$G29),1,0)*'4. Formulations'!$P29</f>
        <v>0</v>
      </c>
      <c r="SC30" s="27">
        <f>IF(AND(OR(ISBLANK(SC$9),SC$9=0)=FALSE,SUM($QP30:$RF30)&gt;0,SC$9='2. Protocols'!$G29),1,0)*'4. Formulations'!$P29</f>
        <v>0</v>
      </c>
      <c r="SD30" s="27">
        <f>IF(AND(OR(ISBLANK(SD$9),SD$9=0)=FALSE,SUM($QP30:$RF30)&gt;0,SD$9='2. Protocols'!$G29),1,0)*'4. Formulations'!$P29</f>
        <v>0</v>
      </c>
      <c r="SE30" s="27">
        <f>IF(AND(OR(ISBLANK(SE$9),SE$9=0)=FALSE,SUM($QP30:$RF30)&gt;0,SE$9='2. Protocols'!$G29),1,0)*'4. Formulations'!$P29</f>
        <v>0</v>
      </c>
      <c r="SF30" s="27">
        <f>IF(AND(OR(ISBLANK(SF$9),SF$9=0)=FALSE,SUM($QP30:$RF30)&gt;0,SF$9='2. Protocols'!$G29),1,0)*'4. Formulations'!$P29</f>
        <v>0</v>
      </c>
      <c r="SG30" s="27">
        <f>IF(AND(OR(ISBLANK(SG$9),SG$9=0)=FALSE,SUM($QP30:$RF30)&gt;0,SG$9='2. Protocols'!$G29),1,0)*'4. Formulations'!$P29</f>
        <v>0</v>
      </c>
      <c r="SH30" s="27">
        <f>IF(AND(OR(ISBLANK(SH$9),SH$9=0)=FALSE,SUM($QP30:$RF30)&gt;0,SH$9='2. Protocols'!$G29),1,0)*'4. Formulations'!$P29</f>
        <v>0</v>
      </c>
      <c r="SI30" s="27">
        <f>IF(AND(OR(ISBLANK(SI$9),SI$9=0)=FALSE,SUM($QP30:$RF30)&gt;0,SI$9='2. Protocols'!$G29),1,0)*'4. Formulations'!$P29</f>
        <v>0</v>
      </c>
      <c r="SJ30" s="27">
        <f>IF(AND(OR(ISBLANK(SJ$9),SJ$9=0)=FALSE,SUM($QP30:$RF30)&gt;0,SJ$9='2. Protocols'!$G29),1,0)*'4. Formulations'!$P29</f>
        <v>0</v>
      </c>
      <c r="SK30" s="27">
        <f>IF(AND(OR(ISBLANK(SK$9),SK$9=0)=FALSE,SUM($QP30:$RF30)&gt;0,SK$9='2. Protocols'!$G29),1,0)*'4. Formulations'!$P29</f>
        <v>0</v>
      </c>
      <c r="SL30" s="27">
        <f>IF(AND(OR(ISBLANK(SL$9),SL$9=0)=FALSE,SUM($QP30:$RF30)&gt;0,SL$9='2. Protocols'!$G29),1,0)*'4. Formulations'!$P29</f>
        <v>0</v>
      </c>
      <c r="SM30" s="27">
        <f>IF(AND(OR(ISBLANK(SM$9),SM$9=0)=FALSE,SUM($QP30:$RF30)&gt;0,SM$9='2. Protocols'!$G29),1,0)*'4. Formulations'!$P29</f>
        <v>0</v>
      </c>
      <c r="SN30" s="27">
        <f>IF(AND(OR(ISBLANK(SN$9),SN$9=0)=FALSE,SUM($QP30:$RF30)&gt;0,SN$9='2. Protocols'!$G29),1,0)*'4. Formulations'!$P29</f>
        <v>0</v>
      </c>
      <c r="SO30" s="27">
        <f>IF(AND(OR(ISBLANK(SO$9),SO$9=0)=FALSE,SUM($QP30:$RF30)&gt;0,SO$9='2. Protocols'!$G29),1,0)*'4. Formulations'!$P29</f>
        <v>0</v>
      </c>
      <c r="SP30" s="27">
        <f>IF(AND(OR(ISBLANK(SP$9),SP$9=0)=FALSE,SUM($QP30:$RF30)&gt;0,SP$9='2. Protocols'!$G29),1,0)*'4. Formulations'!$P29</f>
        <v>0</v>
      </c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J30" s="27">
        <f>IF(AND(OR(ISBLANK(TJ$9),TJ$9=0)=FALSE,TJ$9=$DM30),1,0)*'4. Formulations'!$Q29</f>
        <v>0</v>
      </c>
      <c r="TK30" s="27">
        <f>IF(AND(OR(ISBLANK(TK$9),TK$9=0)=FALSE,TK$9=$DM30),1,0)*'4. Formulations'!$Q29</f>
        <v>0</v>
      </c>
      <c r="TL30" s="27">
        <f>IF(AND(OR(ISBLANK(TL$9),TL$9=0)=FALSE,TL$9=$DM30),1,0)*'4. Formulations'!$Q29</f>
        <v>0</v>
      </c>
      <c r="TM30" s="27">
        <f>IF(AND(OR(ISBLANK(TM$9),TM$9=0)=FALSE,TM$9=$DM30),1,0)*'4. Formulations'!$Q29</f>
        <v>0</v>
      </c>
      <c r="TN30" s="27">
        <f>IF(AND(OR(ISBLANK(TN$9),TN$9=0)=FALSE,TN$9=$DM30),1,0)*'4. Formulations'!$Q29</f>
        <v>0</v>
      </c>
      <c r="TO30" s="27">
        <f>IF(AND(OR(ISBLANK(TO$9),TO$9=0)=FALSE,TO$9=$DM30),1,0)*'4. Formulations'!$Q29</f>
        <v>0</v>
      </c>
      <c r="TP30" s="27">
        <f>IF(AND(OR(ISBLANK(TP$9),TP$9=0)=FALSE,TP$9=$DM30),1,0)*'4. Formulations'!$Q29</f>
        <v>0</v>
      </c>
      <c r="TQ30" s="27">
        <f>IF(AND(OR(ISBLANK(TQ$9),TQ$9=0)=FALSE,TQ$9=$DM30),1,0)*'4. Formulations'!$Q29</f>
        <v>0</v>
      </c>
      <c r="TR30" s="27">
        <f>IF(AND(OR(ISBLANK(TR$9),TR$9=0)=FALSE,TR$9=$DM30),1,0)*'4. Formulations'!$Q29</f>
        <v>0</v>
      </c>
      <c r="TS30" s="27">
        <f>IF(AND(OR(ISBLANK(TS$9),TS$9=0)=FALSE,TS$9=$DM30),1,0)*'4. Formulations'!$Q29</f>
        <v>0</v>
      </c>
      <c r="TT30" s="27">
        <f>IF(AND(OR(ISBLANK(TT$9),TT$9=0)=FALSE,TT$9=$DM30),1,0)*'4. Formulations'!$Q29</f>
        <v>0</v>
      </c>
      <c r="TU30" s="27">
        <f>IF(AND(OR(ISBLANK(TU$9),TU$9=0)=FALSE,TU$9=$DM30),1,0)*'4. Formulations'!$Q29</f>
        <v>0</v>
      </c>
      <c r="TV30" s="27">
        <f>IF(AND(OR(ISBLANK(TV$9),TV$9=0)=FALSE,TV$9=$DM30),1,0)*'4. Formulations'!$Q29</f>
        <v>0</v>
      </c>
      <c r="TW30" s="27">
        <f>IF(AND(OR(ISBLANK(TW$9),TW$9=0)=FALSE,TW$9=$DM30),1,0)*'4. Formulations'!$Q29</f>
        <v>0</v>
      </c>
      <c r="TX30" s="27">
        <f>IF(AND(OR(ISBLANK(TX$9),TX$9=0)=FALSE,TX$9=$DM30),1,0)*'4. Formulations'!$Q29</f>
        <v>0</v>
      </c>
      <c r="TY30" s="27">
        <f>IF(AND(OR(ISBLANK(TY$9),TY$9=0)=FALSE,TY$9=$DM30),1,0)*'4. Formulations'!$Q29</f>
        <v>0</v>
      </c>
      <c r="TZ30" s="27">
        <f>IF(AND(OR(ISBLANK(TZ$9),TZ$9=0)=FALSE,TZ$9=$DM30),1,0)*'4. Formulations'!$Q29</f>
        <v>0</v>
      </c>
      <c r="UA30" s="27"/>
      <c r="UB30" s="27"/>
      <c r="UC30" s="27"/>
    </row>
    <row r="31" spans="2:549" ht="15" hidden="1" outlineLevel="1" x14ac:dyDescent="0.25">
      <c r="B31" s="2"/>
      <c r="C31" s="75" t="str">
        <f>IF('2. Protocols'!C30&amp;"+"&amp;'2. Protocols'!E30&amp;"+"&amp;'2. Protocols'!G30="++","",'2. Protocols'!C30&amp;"+"&amp;'2. Protocols'!E30&amp;"+"&amp;'2. Protocols'!G30)</f>
        <v/>
      </c>
      <c r="D31" s="7"/>
      <c r="E31" s="8"/>
      <c r="G31" s="72" t="e">
        <f>'2. Protocols'!J30*'1. General Inputs'!$J$13</f>
        <v>#VALUE!</v>
      </c>
      <c r="H31" s="72" t="e">
        <f>MAX(G31*(1+'1. General Inputs'!$AW$23+HLOOKUP(H$7,'1. General Inputs'!$AW$17:$AY$19,ROWS('1. General Inputs'!$AU$17:$AU$19),0))+(CHOOSE(H$7,'1. General Inputs'!$J$15,'1. General Inputs'!$L$15,'1. General Inputs'!$N$15)/12)*CHOOSE(H$7,'2. Protocols'!$K30,'2. Protocols'!$L30,'2. Protocols'!$M30)+'3. ARV Substitutions'!L56,0)</f>
        <v>#VALUE!</v>
      </c>
      <c r="I31" s="72" t="e">
        <f>MAX(H31*(1+'1. General Inputs'!$AW$23+HLOOKUP(I$7,'1. General Inputs'!$AW$17:$AY$19,ROWS('1. General Inputs'!$AU$17:$AU$19),0))+(CHOOSE(I$7,'1. General Inputs'!$J$15,'1. General Inputs'!$L$15,'1. General Inputs'!$N$15)/12)*CHOOSE(I$7,'2. Protocols'!$K30,'2. Protocols'!$L30,'2. Protocols'!$M30)+'3. ARV Substitutions'!M56,0)</f>
        <v>#VALUE!</v>
      </c>
      <c r="J31" s="72" t="e">
        <f>MAX(I31*(1+'1. General Inputs'!$AW$23+HLOOKUP(J$7,'1. General Inputs'!$AW$17:$AY$19,ROWS('1. General Inputs'!$AU$17:$AU$19),0))+(CHOOSE(J$7,'1. General Inputs'!$J$15,'1. General Inputs'!$L$15,'1. General Inputs'!$N$15)/12)*CHOOSE(J$7,'2. Protocols'!$K30,'2. Protocols'!$L30,'2. Protocols'!$M30)+'3. ARV Substitutions'!N56,0)</f>
        <v>#VALUE!</v>
      </c>
      <c r="K31" s="72" t="e">
        <f>MAX(J31*(1+'1. General Inputs'!$AW$23+HLOOKUP(K$7,'1. General Inputs'!$AW$17:$AY$19,ROWS('1. General Inputs'!$AU$17:$AU$19),0))+(CHOOSE(K$7,'1. General Inputs'!$J$15,'1. General Inputs'!$L$15,'1. General Inputs'!$N$15)/12)*CHOOSE(K$7,'2. Protocols'!$K30,'2. Protocols'!$L30,'2. Protocols'!$M30)+'3. ARV Substitutions'!O56,0)</f>
        <v>#VALUE!</v>
      </c>
      <c r="L31" s="72" t="e">
        <f>MAX(K31*(1+'1. General Inputs'!$AW$23+HLOOKUP(L$7,'1. General Inputs'!$AW$17:$AY$19,ROWS('1. General Inputs'!$AU$17:$AU$19),0))+(CHOOSE(L$7,'1. General Inputs'!$J$15,'1. General Inputs'!$L$15,'1. General Inputs'!$N$15)/12)*CHOOSE(L$7,'2. Protocols'!$K30,'2. Protocols'!$L30,'2. Protocols'!$M30)+'3. ARV Substitutions'!P56,0)</f>
        <v>#VALUE!</v>
      </c>
      <c r="M31" s="72" t="e">
        <f>MAX(L31*(1+'1. General Inputs'!$AW$23+HLOOKUP(M$7,'1. General Inputs'!$AW$17:$AY$19,ROWS('1. General Inputs'!$AU$17:$AU$19),0))+(CHOOSE(M$7,'1. General Inputs'!$J$15,'1. General Inputs'!$L$15,'1. General Inputs'!$N$15)/12)*CHOOSE(M$7,'2. Protocols'!$K30,'2. Protocols'!$L30,'2. Protocols'!$M30)+'3. ARV Substitutions'!Q56,0)</f>
        <v>#VALUE!</v>
      </c>
      <c r="N31" s="72" t="e">
        <f>MAX(M31*(1+'1. General Inputs'!$AW$23+HLOOKUP(N$7,'1. General Inputs'!$AW$17:$AY$19,ROWS('1. General Inputs'!$AU$17:$AU$19),0))+(CHOOSE(N$7,'1. General Inputs'!$J$15,'1. General Inputs'!$L$15,'1. General Inputs'!$N$15)/12)*CHOOSE(N$7,'2. Protocols'!$K30,'2. Protocols'!$L30,'2. Protocols'!$M30)+'3. ARV Substitutions'!R56,0)</f>
        <v>#VALUE!</v>
      </c>
      <c r="O31" s="72" t="e">
        <f>MAX(N31*(1+'1. General Inputs'!$AW$23+HLOOKUP(O$7,'1. General Inputs'!$AW$17:$AY$19,ROWS('1. General Inputs'!$AU$17:$AU$19),0))+(CHOOSE(O$7,'1. General Inputs'!$J$15,'1. General Inputs'!$L$15,'1. General Inputs'!$N$15)/12)*CHOOSE(O$7,'2. Protocols'!$K30,'2. Protocols'!$L30,'2. Protocols'!$M30)+'3. ARV Substitutions'!S56,0)</f>
        <v>#VALUE!</v>
      </c>
      <c r="P31" s="72" t="e">
        <f>MAX(O31*(1+'1. General Inputs'!$AW$23+HLOOKUP(P$7,'1. General Inputs'!$AW$17:$AY$19,ROWS('1. General Inputs'!$AU$17:$AU$19),0))+(CHOOSE(P$7,'1. General Inputs'!$J$15,'1. General Inputs'!$L$15,'1. General Inputs'!$N$15)/12)*CHOOSE(P$7,'2. Protocols'!$K30,'2. Protocols'!$L30,'2. Protocols'!$M30)+'3. ARV Substitutions'!T56,0)</f>
        <v>#VALUE!</v>
      </c>
      <c r="Q31" s="72" t="e">
        <f>MAX(P31*(1+'1. General Inputs'!$AW$23+HLOOKUP(Q$7,'1. General Inputs'!$AW$17:$AY$19,ROWS('1. General Inputs'!$AU$17:$AU$19),0))+(CHOOSE(Q$7,'1. General Inputs'!$J$15,'1. General Inputs'!$L$15,'1. General Inputs'!$N$15)/12)*CHOOSE(Q$7,'2. Protocols'!$K30,'2. Protocols'!$L30,'2. Protocols'!$M30)+'3. ARV Substitutions'!U56,0)</f>
        <v>#VALUE!</v>
      </c>
      <c r="R31" s="72" t="e">
        <f>MAX(Q31*(1+'1. General Inputs'!$AW$23+HLOOKUP(R$7,'1. General Inputs'!$AW$17:$AY$19,ROWS('1. General Inputs'!$AU$17:$AU$19),0))+(CHOOSE(R$7,'1. General Inputs'!$J$15,'1. General Inputs'!$L$15,'1. General Inputs'!$N$15)/12)*CHOOSE(R$7,'2. Protocols'!$K30,'2. Protocols'!$L30,'2. Protocols'!$M30)+'3. ARV Substitutions'!V56,0)</f>
        <v>#VALUE!</v>
      </c>
      <c r="S31" s="72" t="e">
        <f>MAX(R31*(1+'1. General Inputs'!$AW$23+HLOOKUP(S$7,'1. General Inputs'!$AW$17:$AY$19,ROWS('1. General Inputs'!$AU$17:$AU$19),0))+(CHOOSE(S$7,'1. General Inputs'!$J$15,'1. General Inputs'!$L$15,'1. General Inputs'!$N$15)/12)*CHOOSE(S$7,'2. Protocols'!$K30,'2. Protocols'!$L30,'2. Protocols'!$M30)+'3. ARV Substitutions'!W56,0)</f>
        <v>#VALUE!</v>
      </c>
      <c r="T31" s="72" t="e">
        <f>MAX(S31*(1+'1. General Inputs'!$AW$23+HLOOKUP(T$7,'1. General Inputs'!$AW$17:$AY$19,ROWS('1. General Inputs'!$AU$17:$AU$19),0))+(CHOOSE(T$7,'1. General Inputs'!$J$15,'1. General Inputs'!$L$15,'1. General Inputs'!$N$15)/12)*CHOOSE(T$7,'2. Protocols'!$K30,'2. Protocols'!$L30,'2. Protocols'!$M30)+'3. ARV Substitutions'!X56,0)</f>
        <v>#VALUE!</v>
      </c>
      <c r="U31" s="72" t="e">
        <f>MAX(T31*(1+'1. General Inputs'!$AW$23+HLOOKUP(U$7,'1. General Inputs'!$AW$17:$AY$19,ROWS('1. General Inputs'!$AU$17:$AU$19),0))+(CHOOSE(U$7,'1. General Inputs'!$J$15,'1. General Inputs'!$L$15,'1. General Inputs'!$N$15)/12)*CHOOSE(U$7,'2. Protocols'!$K30,'2. Protocols'!$L30,'2. Protocols'!$M30)+'3. ARV Substitutions'!Y56,0)</f>
        <v>#VALUE!</v>
      </c>
      <c r="V31" s="72" t="e">
        <f>MAX(U31*(1+'1. General Inputs'!$AW$23+HLOOKUP(V$7,'1. General Inputs'!$AW$17:$AY$19,ROWS('1. General Inputs'!$AU$17:$AU$19),0))+(CHOOSE(V$7,'1. General Inputs'!$J$15,'1. General Inputs'!$L$15,'1. General Inputs'!$N$15)/12)*CHOOSE(V$7,'2. Protocols'!$K30,'2. Protocols'!$L30,'2. Protocols'!$M30)+'3. ARV Substitutions'!Z56,0)</f>
        <v>#VALUE!</v>
      </c>
      <c r="W31" s="72" t="e">
        <f>MAX(V31*(1+'1. General Inputs'!$AW$23+HLOOKUP(W$7,'1. General Inputs'!$AW$17:$AY$19,ROWS('1. General Inputs'!$AU$17:$AU$19),0))+(CHOOSE(W$7,'1. General Inputs'!$J$15,'1. General Inputs'!$L$15,'1. General Inputs'!$N$15)/12)*CHOOSE(W$7,'2. Protocols'!$K30,'2. Protocols'!$L30,'2. Protocols'!$M30)+'3. ARV Substitutions'!AA56,0)</f>
        <v>#VALUE!</v>
      </c>
      <c r="X31" s="72" t="e">
        <f>MAX(W31*(1+'1. General Inputs'!$AW$23+HLOOKUP(X$7,'1. General Inputs'!$AW$17:$AY$19,ROWS('1. General Inputs'!$AU$17:$AU$19),0))+(CHOOSE(X$7,'1. General Inputs'!$J$15,'1. General Inputs'!$L$15,'1. General Inputs'!$N$15)/12)*CHOOSE(X$7,'2. Protocols'!$K30,'2. Protocols'!$L30,'2. Protocols'!$M30)+'3. ARV Substitutions'!AB56,0)</f>
        <v>#VALUE!</v>
      </c>
      <c r="Y31" s="72" t="e">
        <f>MAX(X31*(1+'1. General Inputs'!$AW$23+HLOOKUP(Y$7,'1. General Inputs'!$AW$17:$AY$19,ROWS('1. General Inputs'!$AU$17:$AU$19),0))+(CHOOSE(Y$7,'1. General Inputs'!$J$15,'1. General Inputs'!$L$15,'1. General Inputs'!$N$15)/12)*CHOOSE(Y$7,'2. Protocols'!$K30,'2. Protocols'!$L30,'2. Protocols'!$M30)+'3. ARV Substitutions'!AC56,0)</f>
        <v>#VALUE!</v>
      </c>
      <c r="Z31" s="72" t="e">
        <f>MAX(Y31*(1+'1. General Inputs'!$AW$23+HLOOKUP(Z$7,'1. General Inputs'!$AW$17:$AY$19,ROWS('1. General Inputs'!$AU$17:$AU$19),0))+(CHOOSE(Z$7,'1. General Inputs'!$J$15,'1. General Inputs'!$L$15,'1. General Inputs'!$N$15)/12)*CHOOSE(Z$7,'2. Protocols'!$K30,'2. Protocols'!$L30,'2. Protocols'!$M30)+'3. ARV Substitutions'!AD56,0)</f>
        <v>#VALUE!</v>
      </c>
      <c r="AA31" s="72" t="e">
        <f>MAX(Z31*(1+'1. General Inputs'!$AW$23+HLOOKUP(AA$7,'1. General Inputs'!$AW$17:$AY$19,ROWS('1. General Inputs'!$AU$17:$AU$19),0))+(CHOOSE(AA$7,'1. General Inputs'!$J$15,'1. General Inputs'!$L$15,'1. General Inputs'!$N$15)/12)*CHOOSE(AA$7,'2. Protocols'!$K30,'2. Protocols'!$L30,'2. Protocols'!$M30)+'3. ARV Substitutions'!AE56,0)</f>
        <v>#VALUE!</v>
      </c>
      <c r="AB31" s="72" t="e">
        <f>MAX(AA31*(1+'1. General Inputs'!$AW$23+HLOOKUP(AB$7,'1. General Inputs'!$AW$17:$AY$19,ROWS('1. General Inputs'!$AU$17:$AU$19),0))+(CHOOSE(AB$7,'1. General Inputs'!$J$15,'1. General Inputs'!$L$15,'1. General Inputs'!$N$15)/12)*CHOOSE(AB$7,'2. Protocols'!$K30,'2. Protocols'!$L30,'2. Protocols'!$M30)+'3. ARV Substitutions'!AF56,0)</f>
        <v>#VALUE!</v>
      </c>
      <c r="AC31" s="72" t="e">
        <f>MAX(AB31*(1+'1. General Inputs'!$AW$23+HLOOKUP(AC$7,'1. General Inputs'!$AW$17:$AY$19,ROWS('1. General Inputs'!$AU$17:$AU$19),0))+(CHOOSE(AC$7,'1. General Inputs'!$J$15,'1. General Inputs'!$L$15,'1. General Inputs'!$N$15)/12)*CHOOSE(AC$7,'2. Protocols'!$K30,'2. Protocols'!$L30,'2. Protocols'!$M30)+'3. ARV Substitutions'!AG56,0)</f>
        <v>#VALUE!</v>
      </c>
      <c r="AD31" s="72" t="e">
        <f>MAX(AC31*(1+'1. General Inputs'!$AW$23+HLOOKUP(AD$7,'1. General Inputs'!$AW$17:$AY$19,ROWS('1. General Inputs'!$AU$17:$AU$19),0))+(CHOOSE(AD$7,'1. General Inputs'!$J$15,'1. General Inputs'!$L$15,'1. General Inputs'!$N$15)/12)*CHOOSE(AD$7,'2. Protocols'!$K30,'2. Protocols'!$L30,'2. Protocols'!$M30)+'3. ARV Substitutions'!AH56,0)</f>
        <v>#VALUE!</v>
      </c>
      <c r="AE31" s="72" t="e">
        <f>MAX(AD31*(1+'1. General Inputs'!$AW$23+HLOOKUP(AE$7,'1. General Inputs'!$AW$17:$AY$19,ROWS('1. General Inputs'!$AU$17:$AU$19),0))+(CHOOSE(AE$7,'1. General Inputs'!$J$15,'1. General Inputs'!$L$15,'1. General Inputs'!$N$15)/12)*CHOOSE(AE$7,'2. Protocols'!$K30,'2. Protocols'!$L30,'2. Protocols'!$M30)+'3. ARV Substitutions'!AI56,0)</f>
        <v>#VALUE!</v>
      </c>
      <c r="AF31" s="72" t="e">
        <f>MAX(AE31*(1+'1. General Inputs'!$AW$23+HLOOKUP(AF$7,'1. General Inputs'!$AW$17:$AY$19,ROWS('1. General Inputs'!$AU$17:$AU$19),0))+(CHOOSE(AF$7,'1. General Inputs'!$J$15,'1. General Inputs'!$L$15,'1. General Inputs'!$N$15)/12)*CHOOSE(AF$7,'2. Protocols'!$K30,'2. Protocols'!$L30,'2. Protocols'!$M30)+'3. ARV Substitutions'!AJ56,0)</f>
        <v>#VALUE!</v>
      </c>
      <c r="AG31" s="72" t="e">
        <f>MAX(AF31*(1+'1. General Inputs'!$AW$23+HLOOKUP(AG$7,'1. General Inputs'!$AW$17:$AY$19,ROWS('1. General Inputs'!$AU$17:$AU$19),0))+(CHOOSE(AG$7,'1. General Inputs'!$J$15,'1. General Inputs'!$L$15,'1. General Inputs'!$N$15)/12)*CHOOSE(AG$7,'2. Protocols'!$K30,'2. Protocols'!$L30,'2. Protocols'!$M30)+'3. ARV Substitutions'!AK56,0)</f>
        <v>#VALUE!</v>
      </c>
      <c r="AH31" s="72" t="e">
        <f>MAX(AG31*(1+'1. General Inputs'!$AW$23+HLOOKUP(AH$7,'1. General Inputs'!$AW$17:$AY$19,ROWS('1. General Inputs'!$AU$17:$AU$19),0))+(CHOOSE(AH$7,'1. General Inputs'!$J$15,'1. General Inputs'!$L$15,'1. General Inputs'!$N$15)/12)*CHOOSE(AH$7,'2. Protocols'!$K30,'2. Protocols'!$L30,'2. Protocols'!$M30)+'3. ARV Substitutions'!AL56,0)</f>
        <v>#VALUE!</v>
      </c>
      <c r="AI31" s="72" t="e">
        <f>MAX(AH31*(1+'1. General Inputs'!$AW$23+HLOOKUP(AI$7,'1. General Inputs'!$AW$17:$AY$19,ROWS('1. General Inputs'!$AU$17:$AU$19),0))+(CHOOSE(AI$7,'1. General Inputs'!$J$15,'1. General Inputs'!$L$15,'1. General Inputs'!$N$15)/12)*CHOOSE(AI$7,'2. Protocols'!$K30,'2. Protocols'!$L30,'2. Protocols'!$M30)+'3. ARV Substitutions'!AM56,0)</f>
        <v>#VALUE!</v>
      </c>
      <c r="AJ31" s="72" t="e">
        <f>MAX(AI31*(1+'1. General Inputs'!$AW$23+HLOOKUP(AJ$7,'1. General Inputs'!$AW$17:$AY$19,ROWS('1. General Inputs'!$AU$17:$AU$19),0))+(CHOOSE(AJ$7,'1. General Inputs'!$J$15,'1. General Inputs'!$L$15,'1. General Inputs'!$N$15)/12)*CHOOSE(AJ$7,'2. Protocols'!$K30,'2. Protocols'!$L30,'2. Protocols'!$M30)+'3. ARV Substitutions'!AN56,0)</f>
        <v>#VALUE!</v>
      </c>
      <c r="AK31" s="72" t="e">
        <f>MAX(AJ31*(1+'1. General Inputs'!$AW$23+HLOOKUP(AK$7,'1. General Inputs'!$AW$17:$AY$19,ROWS('1. General Inputs'!$AU$17:$AU$19),0))+(CHOOSE(AK$7,'1. General Inputs'!$J$15,'1. General Inputs'!$L$15,'1. General Inputs'!$N$15)/12)*CHOOSE(AK$7,'2. Protocols'!$K30,'2. Protocols'!$L30,'2. Protocols'!$M30)+'3. ARV Substitutions'!AO56,0)</f>
        <v>#VALUE!</v>
      </c>
      <c r="AL31" s="72" t="e">
        <f>MAX(AK31*(1+'1. General Inputs'!$AW$23+HLOOKUP(AL$7,'1. General Inputs'!$AW$17:$AY$19,ROWS('1. General Inputs'!$AU$17:$AU$19),0))+(CHOOSE(AL$7,'1. General Inputs'!$J$15,'1. General Inputs'!$L$15,'1. General Inputs'!$N$15)/12)*CHOOSE(AL$7,'2. Protocols'!$K30,'2. Protocols'!$L30,'2. Protocols'!$M30)+'3. ARV Substitutions'!AP56,0)</f>
        <v>#VALUE!</v>
      </c>
      <c r="AM31" s="72" t="e">
        <f>MAX(AL31*(1+'1. General Inputs'!$AW$23+HLOOKUP(AM$7,'1. General Inputs'!$AW$17:$AY$19,ROWS('1. General Inputs'!$AU$17:$AU$19),0))+(CHOOSE(AM$7,'1. General Inputs'!$J$15,'1. General Inputs'!$L$15,'1. General Inputs'!$N$15)/12)*CHOOSE(AM$7,'2. Protocols'!$K30,'2. Protocols'!$L30,'2. Protocols'!$M30)+'3. ARV Substitutions'!AQ56,0)</f>
        <v>#VALUE!</v>
      </c>
      <c r="AN31" s="72" t="e">
        <f>MAX(AM31*(1+'1. General Inputs'!$AW$23+HLOOKUP(AN$7,'1. General Inputs'!$AW$17:$AY$19,ROWS('1. General Inputs'!$AU$17:$AU$19),0))+(CHOOSE(AN$7,'1. General Inputs'!$J$15,'1. General Inputs'!$L$15,'1. General Inputs'!$N$15)/12)*CHOOSE(AN$7,'2. Protocols'!$K30,'2. Protocols'!$L30,'2. Protocols'!$M30)+'3. ARV Substitutions'!AR56,0)</f>
        <v>#VALUE!</v>
      </c>
      <c r="AO31" s="72" t="e">
        <f>MAX(AN31*(1+'1. General Inputs'!$AW$23+HLOOKUP(AO$7,'1. General Inputs'!$AW$17:$AY$19,ROWS('1. General Inputs'!$AU$17:$AU$19),0))+(CHOOSE(AO$7,'1. General Inputs'!$J$15,'1. General Inputs'!$L$15,'1. General Inputs'!$N$15)/12)*CHOOSE(AO$7,'2. Protocols'!$K30,'2. Protocols'!$L30,'2. Protocols'!$M30)+'3. ARV Substitutions'!AS56,0)</f>
        <v>#VALUE!</v>
      </c>
      <c r="AP31" s="72" t="e">
        <f>MAX(AO31*(1+'1. General Inputs'!$AW$23+HLOOKUP(AP$7,'1. General Inputs'!$AW$17:$AY$19,ROWS('1. General Inputs'!$AU$17:$AU$19),0))+(CHOOSE(AP$7,'1. General Inputs'!$J$15,'1. General Inputs'!$L$15,'1. General Inputs'!$N$15)/12)*CHOOSE(AP$7,'2. Protocols'!$K30,'2. Protocols'!$L30,'2. Protocols'!$M30)+'3. ARV Substitutions'!AT56,0)</f>
        <v>#VALUE!</v>
      </c>
      <c r="AQ31" s="72" t="e">
        <f>MAX(AP31*(1+'1. General Inputs'!$AW$23+HLOOKUP(AQ$7,'1. General Inputs'!$AW$17:$AY$19,ROWS('1. General Inputs'!$AU$17:$AU$19),0))+(CHOOSE(AQ$7,'1. General Inputs'!$J$15,'1. General Inputs'!$L$15,'1. General Inputs'!$N$15)/12)*CHOOSE(AQ$7,'2. Protocols'!$K30,'2. Protocols'!$L30,'2. Protocols'!$M30)+'3. ARV Substitutions'!AU56,0)</f>
        <v>#VALUE!</v>
      </c>
      <c r="CA31" s="51" t="e">
        <f t="shared" si="30"/>
        <v>#VALUE!</v>
      </c>
      <c r="CB31" s="51" t="e">
        <f t="shared" si="31"/>
        <v>#VALUE!</v>
      </c>
      <c r="CC31" s="51" t="e">
        <f t="shared" si="32"/>
        <v>#VALUE!</v>
      </c>
      <c r="CD31" s="51" t="e">
        <f t="shared" si="33"/>
        <v>#VALUE!</v>
      </c>
      <c r="CE31" s="51" t="e">
        <f t="shared" si="34"/>
        <v>#VALUE!</v>
      </c>
      <c r="CF31" s="51" t="e">
        <f t="shared" si="35"/>
        <v>#VALUE!</v>
      </c>
      <c r="CG31" s="51" t="e">
        <f t="shared" si="36"/>
        <v>#VALUE!</v>
      </c>
      <c r="CH31" s="51" t="e">
        <f t="shared" si="37"/>
        <v>#VALUE!</v>
      </c>
      <c r="CI31" s="51" t="e">
        <f t="shared" si="38"/>
        <v>#VALUE!</v>
      </c>
      <c r="CJ31" s="51" t="e">
        <f t="shared" si="39"/>
        <v>#VALUE!</v>
      </c>
      <c r="CK31" s="51" t="e">
        <f t="shared" si="40"/>
        <v>#VALUE!</v>
      </c>
      <c r="CL31" s="51" t="e">
        <f t="shared" si="41"/>
        <v>#VALUE!</v>
      </c>
      <c r="CM31" s="51" t="e">
        <f t="shared" si="42"/>
        <v>#VALUE!</v>
      </c>
      <c r="CN31" s="51" t="e">
        <f t="shared" si="43"/>
        <v>#VALUE!</v>
      </c>
      <c r="CO31" s="51" t="e">
        <f t="shared" si="44"/>
        <v>#VALUE!</v>
      </c>
      <c r="CP31" s="51" t="e">
        <f t="shared" si="45"/>
        <v>#VALUE!</v>
      </c>
      <c r="CQ31" s="51" t="e">
        <f t="shared" si="46"/>
        <v>#VALUE!</v>
      </c>
      <c r="CR31" s="51" t="e">
        <f t="shared" si="47"/>
        <v>#VALUE!</v>
      </c>
      <c r="CS31" s="51" t="e">
        <f t="shared" si="48"/>
        <v>#VALUE!</v>
      </c>
      <c r="CT31" s="51" t="e">
        <f t="shared" si="49"/>
        <v>#VALUE!</v>
      </c>
      <c r="CU31" s="51" t="e">
        <f t="shared" si="50"/>
        <v>#VALUE!</v>
      </c>
      <c r="CV31" s="51" t="e">
        <f t="shared" si="51"/>
        <v>#VALUE!</v>
      </c>
      <c r="CW31" s="51" t="e">
        <f t="shared" si="52"/>
        <v>#VALUE!</v>
      </c>
      <c r="CX31" s="51" t="e">
        <f t="shared" si="53"/>
        <v>#VALUE!</v>
      </c>
      <c r="CY31" s="51" t="e">
        <f t="shared" si="54"/>
        <v>#VALUE!</v>
      </c>
      <c r="CZ31" s="51" t="e">
        <f t="shared" si="55"/>
        <v>#VALUE!</v>
      </c>
      <c r="DA31" s="51" t="e">
        <f t="shared" si="56"/>
        <v>#VALUE!</v>
      </c>
      <c r="DB31" s="51" t="e">
        <f t="shared" si="57"/>
        <v>#VALUE!</v>
      </c>
      <c r="DC31" s="51" t="e">
        <f t="shared" si="58"/>
        <v>#VALUE!</v>
      </c>
      <c r="DD31" s="51" t="e">
        <f t="shared" si="59"/>
        <v>#VALUE!</v>
      </c>
      <c r="DE31" s="51" t="e">
        <f t="shared" si="60"/>
        <v>#VALUE!</v>
      </c>
      <c r="DF31" s="51" t="e">
        <f t="shared" si="61"/>
        <v>#VALUE!</v>
      </c>
      <c r="DG31" s="51" t="e">
        <f t="shared" si="62"/>
        <v>#VALUE!</v>
      </c>
      <c r="DH31" s="51" t="e">
        <f t="shared" si="63"/>
        <v>#VALUE!</v>
      </c>
      <c r="DI31" s="51" t="e">
        <f t="shared" si="64"/>
        <v>#VALUE!</v>
      </c>
      <c r="DJ31" s="51" t="e">
        <f t="shared" si="65"/>
        <v>#VALUE!</v>
      </c>
      <c r="DL31" s="21" t="str">
        <f>CONCATENATE('2. Protocols'!C30, '2. Protocols'!D30, '2. Protocols'!E30)</f>
        <v>+</v>
      </c>
      <c r="DM31" s="21" t="str">
        <f>CONCATENATE('2. Protocols'!C30, '2. Protocols'!D30, '2. Protocols'!E30, '2. Protocols'!F30, '2. Protocols'!G30,)</f>
        <v>++</v>
      </c>
      <c r="DO31" s="27">
        <f>IF(AND(OR(ISBLANK(DO$9),DO$9=0)=FALSE,OR(DO$9='2. Protocols'!$C30,DO$9='2. Protocols'!$E30,DO$9='2. Protocols'!$G30)),1,0)*'4. Formulations'!$I30</f>
        <v>0</v>
      </c>
      <c r="DP31" s="27">
        <f>IF(AND(OR(ISBLANK(DP$9),DP$9=0)=FALSE,OR(DP$9='2. Protocols'!$C30,DP$9='2. Protocols'!$E30,DP$9='2. Protocols'!$G30)),1,0)*'4. Formulations'!$I30</f>
        <v>0</v>
      </c>
      <c r="DQ31" s="27">
        <f>IF(AND(OR(ISBLANK(DQ$9),DQ$9=0)=FALSE,OR(DQ$9='2. Protocols'!$C30,DQ$9='2. Protocols'!$E30,DQ$9='2. Protocols'!$G30)),1,0)*'4. Formulations'!$I30</f>
        <v>0</v>
      </c>
      <c r="DR31" s="27">
        <f>IF(AND(OR(ISBLANK(DR$9),DR$9=0)=FALSE,OR(DR$9='2. Protocols'!$C30,DR$9='2. Protocols'!$E30,DR$9='2. Protocols'!$G30)),1,0)*'4. Formulations'!$I30</f>
        <v>0</v>
      </c>
      <c r="DS31" s="27">
        <f>IF(AND(OR(ISBLANK(DS$9),DS$9=0)=FALSE,OR(DS$9='2. Protocols'!$C30,DS$9='2. Protocols'!$E30,DS$9='2. Protocols'!$G30)),1,0)*'4. Formulations'!$I30</f>
        <v>0</v>
      </c>
      <c r="DT31" s="27">
        <f>IF(AND(OR(ISBLANK(DT$9),DT$9=0)=FALSE,OR(DT$9='2. Protocols'!$C30,DT$9='2. Protocols'!$E30,DT$9='2. Protocols'!$G30)),1,0)*'4. Formulations'!$I30</f>
        <v>0</v>
      </c>
      <c r="DU31" s="27">
        <f>IF(AND(OR(ISBLANK(DU$9),DU$9=0)=FALSE,OR(DU$9='2. Protocols'!$C30,DU$9='2. Protocols'!$E30,DU$9='2. Protocols'!$G30)),1,0)*'4. Formulations'!$I30</f>
        <v>0</v>
      </c>
      <c r="DV31" s="27">
        <f>IF(AND(OR(ISBLANK(DV$9),DV$9=0)=FALSE,OR(DV$9='2. Protocols'!$C30,DV$9='2. Protocols'!$E30,DV$9='2. Protocols'!$G30)),1,0)*'4. Formulations'!$I30</f>
        <v>0</v>
      </c>
      <c r="DW31" s="27">
        <f>IF(AND(OR(ISBLANK(DW$9),DW$9=0)=FALSE,OR(DW$9='2. Protocols'!$C30,DW$9='2. Protocols'!$E30,DW$9='2. Protocols'!$G30)),1,0)*'4. Formulations'!$I30</f>
        <v>0</v>
      </c>
      <c r="DX31" s="27">
        <f>IF(AND(OR(ISBLANK(DX$9),DX$9=0)=FALSE,OR(DX$9='2. Protocols'!$C30,DX$9='2. Protocols'!$E30,DX$9='2. Protocols'!$G30)),1,0)*'4. Formulations'!$I30</f>
        <v>0</v>
      </c>
      <c r="DY31" s="27">
        <f>IF(AND(OR(ISBLANK(DY$9),DY$9=0)=FALSE,OR(DY$9='2. Protocols'!$C30,DY$9='2. Protocols'!$E30,DY$9='2. Protocols'!$G30)),1,0)*'4. Formulations'!$I30</f>
        <v>0</v>
      </c>
      <c r="DZ31" s="27">
        <f>IF(AND(OR(ISBLANK(DZ$9),DZ$9=0)=FALSE,OR(DZ$9='2. Protocols'!$C30,DZ$9='2. Protocols'!$E30,DZ$9='2. Protocols'!$G30)),1,0)*'4. Formulations'!$I30</f>
        <v>0</v>
      </c>
      <c r="EA31" s="27">
        <f>IF(AND(OR(ISBLANK(EA$9),EA$9=0)=FALSE,OR(EA$9='2. Protocols'!$C30,EA$9='2. Protocols'!$E30,EA$9='2. Protocols'!$G30)),1,0)*'4. Formulations'!$I30</f>
        <v>0</v>
      </c>
      <c r="EB31" s="27">
        <f>IF(AND(OR(ISBLANK(EB$9),EB$9=0)=FALSE,OR(EB$9='2. Protocols'!$C30,EB$9='2. Protocols'!$E30,EB$9='2. Protocols'!$G30)),1,0)*'4. Formulations'!$I30</f>
        <v>0</v>
      </c>
      <c r="EC31" s="27">
        <f>IF(AND(OR(ISBLANK(EC$9),EC$9=0)=FALSE,OR(EC$9='2. Protocols'!$C30,EC$9='2. Protocols'!$E30,EC$9='2. Protocols'!$G30)),1,0)*'4. Formulations'!$I30</f>
        <v>0</v>
      </c>
      <c r="ED31" s="27">
        <f>IF(AND(OR(ISBLANK(ED$9),ED$9=0)=FALSE,OR(ED$9='2. Protocols'!$C30,ED$9='2. Protocols'!$E30,ED$9='2. Protocols'!$G30)),1,0)*'4. Formulations'!$I30</f>
        <v>0</v>
      </c>
      <c r="EE31" s="27">
        <f>IF(AND(OR(ISBLANK(EE$9),EE$9=0)=FALSE,OR(EE$9='2. Protocols'!$C30,EE$9='2. Protocols'!$E30,EE$9='2. Protocols'!$G30)),1,0)*'4. Formulations'!$I30</f>
        <v>0</v>
      </c>
      <c r="EF31" s="27">
        <f>IF(AND(OR(ISBLANK(EF$9),EF$9=0)=FALSE,OR(EF$9='2. Protocols'!$C30,EF$9='2. Protocols'!$E30,EF$9='2. Protocols'!$G30)),1,0)*'4. Formulations'!$I30</f>
        <v>0</v>
      </c>
      <c r="EG31" s="27">
        <f>IF(AND(OR(ISBLANK(EG$9),EG$9=0)=FALSE,OR(EG$9='2. Protocols'!$C30,EG$9='2. Protocols'!$E30,EG$9='2. Protocols'!$G30)),1,0)*'4. Formulations'!$I30</f>
        <v>0</v>
      </c>
      <c r="EH31" s="27">
        <f>IF(AND(OR(ISBLANK(EH$9),EH$9=0)=FALSE,OR(EH$9='2. Protocols'!$C30,EH$9='2. Protocols'!$E30,EH$9='2. Protocols'!$G30)),1,0)*'4. Formulations'!$I30</f>
        <v>0</v>
      </c>
      <c r="EI31" s="27">
        <f>IF(AND(OR(ISBLANK(EI$9),EI$9=0)=FALSE,OR(EI$9='2. Protocols'!$C30,EI$9='2. Protocols'!$E30,EI$9='2. Protocols'!$G30)),1,0)*'4. Formulations'!$I30</f>
        <v>0</v>
      </c>
      <c r="EJ31" s="27">
        <f>IF(AND(OR(ISBLANK(EJ$9),EJ$9=0)=FALSE,OR(EJ$9='2. Protocols'!$C30,EJ$9='2. Protocols'!$E30,EJ$9='2. Protocols'!$G30)),1,0)*'4. Formulations'!$I30</f>
        <v>0</v>
      </c>
      <c r="EK31" s="27">
        <f>IF(AND(OR(ISBLANK(EK$9),EK$9=0)=FALSE,OR(EK$9='2. Protocols'!$C30,EK$9='2. Protocols'!$E30,EK$9='2. Protocols'!$G30)),1,0)*'4. Formulations'!$I30</f>
        <v>0</v>
      </c>
      <c r="EL31" s="27">
        <f>IF(AND(OR(ISBLANK(EL$9),EL$9=0)=FALSE,OR(EL$9='2. Protocols'!$C30,EL$9='2. Protocols'!$E30,EL$9='2. Protocols'!$G30)),1,0)*'4. Formulations'!$I30</f>
        <v>0</v>
      </c>
      <c r="EM31" s="27">
        <f>IF(AND(OR(ISBLANK(EM$9),EM$9=0)=FALSE,OR(EM$9='2. Protocols'!$C30,EM$9='2. Protocols'!$E30,EM$9='2. Protocols'!$G30)),1,0)*'4. Formulations'!$I30</f>
        <v>0</v>
      </c>
      <c r="EN31" s="27">
        <f>IF(AND(OR(ISBLANK(EN$9),EN$9=0)=FALSE,OR(EN$9='2. Protocols'!$C30,EN$9='2. Protocols'!$E30,EN$9='2. Protocols'!$G30)),1,0)*'4. Formulations'!$I30</f>
        <v>0</v>
      </c>
      <c r="EO31" s="27">
        <f>IF(AND(OR(ISBLANK(EO$9),EO$9=0)=FALSE,OR(EO$9='2. Protocols'!$C30,EO$9='2. Protocols'!$E30,EO$9='2. Protocols'!$G30)),1,0)*'4. Formulations'!$I30</f>
        <v>0</v>
      </c>
      <c r="EP31" s="27">
        <f>IF(AND(OR(ISBLANK(EP$9),EP$9=0)=FALSE,OR(EP$9='2. Protocols'!$C30,EP$9='2. Protocols'!$E30,EP$9='2. Protocols'!$G30)),1,0)*'4. Formulations'!$I30</f>
        <v>0</v>
      </c>
      <c r="EQ31" s="27">
        <f>IF(AND(OR(ISBLANK(EQ$9),EQ$9=0)=FALSE,OR(EQ$9='2. Protocols'!$C30,EQ$9='2. Protocols'!$E30,EQ$9='2. Protocols'!$G30)),1,0)*'4. Formulations'!$I30</f>
        <v>0</v>
      </c>
      <c r="ER31" s="27">
        <f>IF(AND(OR(ISBLANK(ER$9),ER$9=0)=FALSE,OR(ER$9='2. Protocols'!$C30,ER$9='2. Protocols'!$E30,ER$9='2. Protocols'!$G30)),1,0)*'4. Formulations'!$I30</f>
        <v>0</v>
      </c>
      <c r="ES31" s="27">
        <f>IF(AND(OR(ISBLANK(ES$9),ES$9=0)=FALSE,OR(ES$9='2. Protocols'!$C30,ES$9='2. Protocols'!$E30,ES$9='2. Protocols'!$G30)),1,0)*'4. Formulations'!$I30</f>
        <v>0</v>
      </c>
      <c r="ET31" s="27">
        <f>IF(AND(OR(ISBLANK(ET$9),ET$9=0)=FALSE,OR(ET$9='2. Protocols'!$C30,ET$9='2. Protocols'!$E30,ET$9='2. Protocols'!$G30)),1,0)*'4. Formulations'!$I30</f>
        <v>0</v>
      </c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N31" s="27">
        <f>IF(AND(OR(ISBLANK(FN$9),FN$9=0)=FALSE,FN$9=$DL31),1,0)*'4. Formulations'!$J30</f>
        <v>0</v>
      </c>
      <c r="FO31" s="27">
        <f>IF(AND(OR(ISBLANK(FO$9),FO$9=0)=FALSE,FO$9=$DL31),1,0)*'4. Formulations'!$J30</f>
        <v>0</v>
      </c>
      <c r="FP31" s="27">
        <f>IF(AND(OR(ISBLANK(FP$9),FP$9=0)=FALSE,FP$9=$DL31),1,0)*'4. Formulations'!$J30</f>
        <v>0</v>
      </c>
      <c r="FQ31" s="27">
        <f>IF(AND(OR(ISBLANK(FQ$9),FQ$9=0)=FALSE,FQ$9=$DL31),1,0)*'4. Formulations'!$J30</f>
        <v>0</v>
      </c>
      <c r="FR31" s="27">
        <f>IF(AND(OR(ISBLANK(FR$9),FR$9=0)=FALSE,FR$9=$DL31),1,0)*'4. Formulations'!$J30</f>
        <v>0</v>
      </c>
      <c r="FS31" s="27">
        <f>IF(AND(OR(ISBLANK(FS$9),FS$9=0)=FALSE,FS$9=$DL31),1,0)*'4. Formulations'!$J30</f>
        <v>0</v>
      </c>
      <c r="FT31" s="27">
        <f>IF(AND(OR(ISBLANK(FT$9),FT$9=0)=FALSE,FT$9=$DL31),1,0)*'4. Formulations'!$J30</f>
        <v>0</v>
      </c>
      <c r="FU31" s="27">
        <f>IF(AND(OR(ISBLANK(FU$9),FU$9=0)=FALSE,FU$9=$DL31),1,0)*'4. Formulations'!$J30</f>
        <v>0</v>
      </c>
      <c r="FV31" s="27">
        <f>IF(AND(OR(ISBLANK(FV$9),FV$9=0)=FALSE,FV$9=$DL31),1,0)*'4. Formulations'!$J30</f>
        <v>0</v>
      </c>
      <c r="FW31" s="27">
        <f>IF(AND(OR(ISBLANK(FW$9),FW$9=0)=FALSE,FW$9=$DL31),1,0)*'4. Formulations'!$J30</f>
        <v>0</v>
      </c>
      <c r="FX31" s="27">
        <f>IF(AND(OR(ISBLANK(FX$9),FX$9=0)=FALSE,FX$9=$DL31),1,0)*'4. Formulations'!$J30</f>
        <v>0</v>
      </c>
      <c r="FY31" s="27">
        <f>IF(AND(OR(ISBLANK(FY$9),FY$9=0)=FALSE,FY$9=$DL31),1,0)*'4. Formulations'!$J30</f>
        <v>0</v>
      </c>
      <c r="FZ31" s="27">
        <f>IF(AND(OR(ISBLANK(FZ$9),FZ$9=0)=FALSE,FZ$9=$DL31),1,0)*'4. Formulations'!$J30</f>
        <v>0</v>
      </c>
      <c r="GA31" s="27">
        <f>IF(AND(OR(ISBLANK(GA$9),GA$9=0)=FALSE,GA$9=$DL31),1,0)*'4. Formulations'!$J30</f>
        <v>0</v>
      </c>
      <c r="GB31" s="27">
        <f>IF(AND(OR(ISBLANK(GB$9),GB$9=0)=FALSE,GB$9=$DL31),1,0)*'4. Formulations'!$J30</f>
        <v>0</v>
      </c>
      <c r="GC31" s="27">
        <f>IF(AND(OR(ISBLANK(GC$9),GC$9=0)=FALSE,GC$9=$DL31),1,0)*'4. Formulations'!$J30</f>
        <v>0</v>
      </c>
      <c r="GD31" s="27">
        <f>IF(AND(OR(ISBLANK(GD$9),GD$9=0)=FALSE,GD$9=$DL31),1,0)*'4. Formulations'!$J30</f>
        <v>0</v>
      </c>
      <c r="GE31" s="27"/>
      <c r="GF31" s="27"/>
      <c r="GG31" s="27"/>
      <c r="GI31" s="27">
        <f>IF(AND(OR(ISBLANK(GI$9),GI$9=0)=FALSE,SUM($FN31:$GD31)&gt;0,GI$9='2. Protocols'!$G30),1,0)*'4. Formulations'!$J30</f>
        <v>0</v>
      </c>
      <c r="GJ31" s="27">
        <f>IF(AND(OR(ISBLANK(GJ$9),GJ$9=0)=FALSE,SUM($FN31:$GD31)&gt;0,GJ$9='2. Protocols'!$G30),1,0)*'4. Formulations'!$J30</f>
        <v>0</v>
      </c>
      <c r="GK31" s="27">
        <f>IF(AND(OR(ISBLANK(GK$9),GK$9=0)=FALSE,SUM($FN31:$GD31)&gt;0,GK$9='2. Protocols'!$G30),1,0)*'4. Formulations'!$J30</f>
        <v>0</v>
      </c>
      <c r="GL31" s="27">
        <f>IF(AND(OR(ISBLANK(GL$9),GL$9=0)=FALSE,SUM($FN31:$GD31)&gt;0,GL$9='2. Protocols'!$G30),1,0)*'4. Formulations'!$J30</f>
        <v>0</v>
      </c>
      <c r="GM31" s="27">
        <f>IF(AND(OR(ISBLANK(GM$9),GM$9=0)=FALSE,SUM($FN31:$GD31)&gt;0,GM$9='2. Protocols'!$G30),1,0)*'4. Formulations'!$J30</f>
        <v>0</v>
      </c>
      <c r="GN31" s="27">
        <f>IF(AND(OR(ISBLANK(GN$9),GN$9=0)=FALSE,SUM($FN31:$GD31)&gt;0,GN$9='2. Protocols'!$G30),1,0)*'4. Formulations'!$J30</f>
        <v>0</v>
      </c>
      <c r="GO31" s="27">
        <f>IF(AND(OR(ISBLANK(GO$9),GO$9=0)=FALSE,SUM($FN31:$GD31)&gt;0,GO$9='2. Protocols'!$G30),1,0)*'4. Formulations'!$J30</f>
        <v>0</v>
      </c>
      <c r="GP31" s="27">
        <f>IF(AND(OR(ISBLANK(GP$9),GP$9=0)=FALSE,SUM($FN31:$GD31)&gt;0,GP$9='2. Protocols'!$G30),1,0)*'4. Formulations'!$J30</f>
        <v>0</v>
      </c>
      <c r="GQ31" s="27">
        <f>IF(AND(OR(ISBLANK(GQ$9),GQ$9=0)=FALSE,SUM($FN31:$GD31)&gt;0,GQ$9='2. Protocols'!$G30),1,0)*'4. Formulations'!$J30</f>
        <v>0</v>
      </c>
      <c r="GR31" s="27">
        <f>IF(AND(OR(ISBLANK(GR$9),GR$9=0)=FALSE,SUM($FN31:$GD31)&gt;0,GR$9='2. Protocols'!$G30),1,0)*'4. Formulations'!$J30</f>
        <v>0</v>
      </c>
      <c r="GS31" s="27">
        <f>IF(AND(OR(ISBLANK(GS$9),GS$9=0)=FALSE,SUM($FN31:$GD31)&gt;0,GS$9='2. Protocols'!$G30),1,0)*'4. Formulations'!$J30</f>
        <v>0</v>
      </c>
      <c r="GT31" s="27">
        <f>IF(AND(OR(ISBLANK(GT$9),GT$9=0)=FALSE,SUM($FN31:$GD31)&gt;0,GT$9='2. Protocols'!$G30),1,0)*'4. Formulations'!$J30</f>
        <v>0</v>
      </c>
      <c r="GU31" s="27">
        <f>IF(AND(OR(ISBLANK(GU$9),GU$9=0)=FALSE,SUM($FN31:$GD31)&gt;0,GU$9='2. Protocols'!$G30),1,0)*'4. Formulations'!$J30</f>
        <v>0</v>
      </c>
      <c r="GV31" s="27">
        <f>IF(AND(OR(ISBLANK(GV$9),GV$9=0)=FALSE,SUM($FN31:$GD31)&gt;0,GV$9='2. Protocols'!$G30),1,0)*'4. Formulations'!$J30</f>
        <v>0</v>
      </c>
      <c r="GW31" s="27">
        <f>IF(AND(OR(ISBLANK(GW$9),GW$9=0)=FALSE,SUM($FN31:$GD31)&gt;0,GW$9='2. Protocols'!$G30),1,0)*'4. Formulations'!$J30</f>
        <v>0</v>
      </c>
      <c r="GX31" s="27">
        <f>IF(AND(OR(ISBLANK(GX$9),GX$9=0)=FALSE,SUM($FN31:$GD31)&gt;0,GX$9='2. Protocols'!$G30),1,0)*'4. Formulations'!$J30</f>
        <v>0</v>
      </c>
      <c r="GY31" s="27">
        <f>IF(AND(OR(ISBLANK(GY$9),GY$9=0)=FALSE,SUM($FN31:$GD31)&gt;0,GY$9='2. Protocols'!$G30),1,0)*'4. Formulations'!$J30</f>
        <v>0</v>
      </c>
      <c r="GZ31" s="27">
        <f>IF(AND(OR(ISBLANK(GZ$9),GZ$9=0)=FALSE,SUM($FN31:$GD31)&gt;0,GZ$9='2. Protocols'!$G30),1,0)*'4. Formulations'!$J30</f>
        <v>0</v>
      </c>
      <c r="HA31" s="27">
        <f>IF(AND(OR(ISBLANK(HA$9),HA$9=0)=FALSE,SUM($FN31:$GD31)&gt;0,HA$9='2. Protocols'!$G30),1,0)*'4. Formulations'!$J30</f>
        <v>0</v>
      </c>
      <c r="HB31" s="27">
        <f>IF(AND(OR(ISBLANK(HB$9),HB$9=0)=FALSE,SUM($FN31:$GD31)&gt;0,HB$9='2. Protocols'!$G30),1,0)*'4. Formulations'!$J30</f>
        <v>0</v>
      </c>
      <c r="HC31" s="27">
        <f>IF(AND(OR(ISBLANK(HC$9),HC$9=0)=FALSE,SUM($FN31:$GD31)&gt;0,HC$9='2. Protocols'!$G30),1,0)*'4. Formulations'!$J30</f>
        <v>0</v>
      </c>
      <c r="HD31" s="27">
        <f>IF(AND(OR(ISBLANK(HD$9),HD$9=0)=FALSE,SUM($FN31:$GD31)&gt;0,HD$9='2. Protocols'!$G30),1,0)*'4. Formulations'!$J30</f>
        <v>0</v>
      </c>
      <c r="HE31" s="27">
        <f>IF(AND(OR(ISBLANK(HE$9),HE$9=0)=FALSE,SUM($FN31:$GD31)&gt;0,HE$9='2. Protocols'!$G30),1,0)*'4. Formulations'!$J30</f>
        <v>0</v>
      </c>
      <c r="HF31" s="27">
        <f>IF(AND(OR(ISBLANK(HF$9),HF$9=0)=FALSE,SUM($FN31:$GD31)&gt;0,HF$9='2. Protocols'!$G30),1,0)*'4. Formulations'!$J30</f>
        <v>0</v>
      </c>
      <c r="HG31" s="27">
        <f>IF(AND(OR(ISBLANK(HG$9),HG$9=0)=FALSE,SUM($FN31:$GD31)&gt;0,HG$9='2. Protocols'!$G30),1,0)*'4. Formulations'!$J30</f>
        <v>0</v>
      </c>
      <c r="HH31" s="27">
        <f>IF(AND(OR(ISBLANK(HH$9),HH$9=0)=FALSE,SUM($FN31:$GD31)&gt;0,HH$9='2. Protocols'!$G30),1,0)*'4. Formulations'!$J30</f>
        <v>0</v>
      </c>
      <c r="HI31" s="27">
        <f>IF(AND(OR(ISBLANK(HI$9),HI$9=0)=FALSE,SUM($FN31:$GD31)&gt;0,HI$9='2. Protocols'!$G30),1,0)*'4. Formulations'!$J30</f>
        <v>0</v>
      </c>
      <c r="HJ31" s="27">
        <f>IF(AND(OR(ISBLANK(HJ$9),HJ$9=0)=FALSE,SUM($FN31:$GD31)&gt;0,HJ$9='2. Protocols'!$G30),1,0)*'4. Formulations'!$J30</f>
        <v>0</v>
      </c>
      <c r="HK31" s="27">
        <f>IF(AND(OR(ISBLANK(HK$9),HK$9=0)=FALSE,SUM($FN31:$GD31)&gt;0,HK$9='2. Protocols'!$G30),1,0)*'4. Formulations'!$J30</f>
        <v>0</v>
      </c>
      <c r="HL31" s="27">
        <f>IF(AND(OR(ISBLANK(HL$9),HL$9=0)=FALSE,SUM($FN31:$GD31)&gt;0,HL$9='2. Protocols'!$G30),1,0)*'4. Formulations'!$J30</f>
        <v>0</v>
      </c>
      <c r="HM31" s="27">
        <f>IF(AND(OR(ISBLANK(HM$9),HM$9=0)=FALSE,SUM($FN31:$GD31)&gt;0,HM$9='2. Protocols'!$G30),1,0)*'4. Formulations'!$J30</f>
        <v>0</v>
      </c>
      <c r="HN31" s="27">
        <f>IF(AND(OR(ISBLANK(HN$9),HN$9=0)=FALSE,SUM($FN31:$GD31)&gt;0,HN$9='2. Protocols'!$G30),1,0)*'4. Formulations'!$J30</f>
        <v>0</v>
      </c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H31" s="27">
        <f>IF(AND(OR(ISBLANK(GI$9),GI$9=0)=FALSE,IH$9=$DM31),1,0)*'4. Formulations'!$K30</f>
        <v>0</v>
      </c>
      <c r="II31" s="27">
        <f>IF(AND(OR(ISBLANK(GJ$9),GJ$9=0)=FALSE,II$9=$DM31),1,0)*'4. Formulations'!$K30</f>
        <v>0</v>
      </c>
      <c r="IJ31" s="27">
        <f>IF(AND(OR(ISBLANK(GK$9),GK$9=0)=FALSE,IJ$9=$DM31),1,0)*'4. Formulations'!$K30</f>
        <v>0</v>
      </c>
      <c r="IK31" s="27">
        <f>IF(AND(OR(ISBLANK(GL$9),GL$9=0)=FALSE,IK$9=$DM31),1,0)*'4. Formulations'!$K30</f>
        <v>0</v>
      </c>
      <c r="IL31" s="27">
        <f>IF(AND(OR(ISBLANK(GM$9),GM$9=0)=FALSE,IL$9=$DM31),1,0)*'4. Formulations'!$K30</f>
        <v>0</v>
      </c>
      <c r="IM31" s="27">
        <f>IF(AND(OR(ISBLANK(GN$9),GN$9=0)=FALSE,IM$9=$DM31),1,0)*'4. Formulations'!$K30</f>
        <v>0</v>
      </c>
      <c r="IN31" s="27">
        <f>IF(AND(OR(ISBLANK(GO$9),GO$9=0)=FALSE,IN$9=$DM31),1,0)*'4. Formulations'!$K30</f>
        <v>0</v>
      </c>
      <c r="IO31" s="27">
        <f>IF(AND(OR(ISBLANK(GP$9),GP$9=0)=FALSE,IO$9=$DM31),1,0)*'4. Formulations'!$K30</f>
        <v>0</v>
      </c>
      <c r="IP31" s="27">
        <f>IF(AND(OR(ISBLANK(GQ$9),GQ$9=0)=FALSE,IP$9=$DM31),1,0)*'4. Formulations'!$K30</f>
        <v>0</v>
      </c>
      <c r="IQ31" s="27">
        <f>IF(AND(OR(ISBLANK(GR$9),GR$9=0)=FALSE,IQ$9=$DM31),1,0)*'4. Formulations'!$K30</f>
        <v>0</v>
      </c>
      <c r="IR31" s="27">
        <f>IF(AND(OR(ISBLANK(GN$9),GN$9=0)=FALSE,IR$9=$DM31),1,0)*'4. Formulations'!$K30</f>
        <v>0</v>
      </c>
      <c r="IS31" s="27">
        <f>IF(AND(OR(ISBLANK(GO$9),GO$9=0)=FALSE,IS$9=$DM31),1,0)*'4. Formulations'!$K30</f>
        <v>0</v>
      </c>
      <c r="IT31" s="27">
        <f>IF(AND(OR(ISBLANK(GP$9),GP$9=0)=FALSE,IT$9=$DM31),1,0)*'4. Formulations'!$K30</f>
        <v>0</v>
      </c>
      <c r="IU31" s="27">
        <f>IF(AND(OR(ISBLANK(GQ$9),GQ$9=0)=FALSE,IU$9=$DM31),1,0)*'4. Formulations'!$K30</f>
        <v>0</v>
      </c>
      <c r="IV31" s="27"/>
      <c r="IW31" s="27"/>
      <c r="IX31" s="27"/>
      <c r="IY31" s="27"/>
      <c r="IZ31" s="27"/>
      <c r="JA31" s="27"/>
      <c r="JC31" s="27">
        <f>IF(AND(OR(ISBLANK(JC$9),JC$9=0)=FALSE,OR(JC$9='2. Protocols'!$C30,JC$9='2. Protocols'!$E30,JC$9='2. Protocols'!$G30)),1,0)*'4. Formulations'!$L30</f>
        <v>0</v>
      </c>
      <c r="JD31" s="27">
        <f>IF(AND(OR(ISBLANK(JD$9),JD$9=0)=FALSE,OR(JD$9='2. Protocols'!$C30,JD$9='2. Protocols'!$E30,JD$9='2. Protocols'!$G30)),1,0)*'4. Formulations'!$L30</f>
        <v>0</v>
      </c>
      <c r="JE31" s="27">
        <f>IF(AND(OR(ISBLANK(JE$9),JE$9=0)=FALSE,OR(JE$9='2. Protocols'!$C30,JE$9='2. Protocols'!$E30,JE$9='2. Protocols'!$G30)),1,0)*'4. Formulations'!$L30</f>
        <v>0</v>
      </c>
      <c r="JF31" s="27">
        <f>IF(AND(OR(ISBLANK(JF$9),JF$9=0)=FALSE,OR(JF$9='2. Protocols'!$C30,JF$9='2. Protocols'!$E30,JF$9='2. Protocols'!$G30)),1,0)*'4. Formulations'!$L30</f>
        <v>0</v>
      </c>
      <c r="JG31" s="27">
        <f>IF(AND(OR(ISBLANK(JG$9),JG$9=0)=FALSE,OR(JG$9='2. Protocols'!$C30,JG$9='2. Protocols'!$E30,JG$9='2. Protocols'!$G30)),1,0)*'4. Formulations'!$L30</f>
        <v>0</v>
      </c>
      <c r="JH31" s="27">
        <f>IF(AND(OR(ISBLANK(JH$9),JH$9=0)=FALSE,OR(JH$9='2. Protocols'!$C30,JH$9='2. Protocols'!$E30,JH$9='2. Protocols'!$G30)),1,0)*'4. Formulations'!$L30</f>
        <v>0</v>
      </c>
      <c r="JI31" s="27">
        <f>IF(AND(OR(ISBLANK(JI$9),JI$9=0)=FALSE,OR(JI$9='2. Protocols'!$C30,JI$9='2. Protocols'!$E30,JI$9='2. Protocols'!$G30)),1,0)*'4. Formulations'!$L30</f>
        <v>0</v>
      </c>
      <c r="JJ31" s="27">
        <f>IF(AND(OR(ISBLANK(JJ$9),JJ$9=0)=FALSE,OR(JJ$9='2. Protocols'!$C30,JJ$9='2. Protocols'!$E30,JJ$9='2. Protocols'!$G30)),1,0)*'4. Formulations'!$L30</f>
        <v>0</v>
      </c>
      <c r="JK31" s="27">
        <f>IF(AND(OR(ISBLANK(JK$9),JK$9=0)=FALSE,OR(JK$9='2. Protocols'!$C30,JK$9='2. Protocols'!$E30,JK$9='2. Protocols'!$G30)),1,0)*'4. Formulations'!$L30</f>
        <v>0</v>
      </c>
      <c r="JL31" s="27">
        <f>IF(AND(OR(ISBLANK(JL$9),JL$9=0)=FALSE,OR(JL$9='2. Protocols'!$C30,JL$9='2. Protocols'!$E30,JL$9='2. Protocols'!$G30)),1,0)*'4. Formulations'!$L30</f>
        <v>0</v>
      </c>
      <c r="JM31" s="27">
        <f>IF(AND(OR(ISBLANK(JM$9),JM$9=0)=FALSE,OR(JM$9='2. Protocols'!$C30,JM$9='2. Protocols'!$E30,JM$9='2. Protocols'!$G30)),1,0)*'4. Formulations'!$L30</f>
        <v>0</v>
      </c>
      <c r="JN31" s="27">
        <f>IF(AND(OR(ISBLANK(JN$9),JN$9=0)=FALSE,OR(JN$9='2. Protocols'!$C30,JN$9='2. Protocols'!$E30,JN$9='2. Protocols'!$G30)),1,0)*'4. Formulations'!$L30</f>
        <v>0</v>
      </c>
      <c r="JO31" s="27">
        <f>IF(AND(OR(ISBLANK(JO$9),JO$9=0)=FALSE,OR(JO$9='2. Protocols'!$C30,JO$9='2. Protocols'!$E30,JO$9='2. Protocols'!$G30)),1,0)*'4. Formulations'!$L30</f>
        <v>0</v>
      </c>
      <c r="JP31" s="27">
        <f>IF(AND(OR(ISBLANK(JP$9),JP$9=0)=FALSE,OR(JP$9='2. Protocols'!$C30,JP$9='2. Protocols'!$E30,JP$9='2. Protocols'!$G30)),1,0)*'4. Formulations'!$L30</f>
        <v>0</v>
      </c>
      <c r="JQ31" s="27">
        <f>IF(AND(OR(ISBLANK(JQ$9),JQ$9=0)=FALSE,OR(JQ$9='2. Protocols'!$C30,JQ$9='2. Protocols'!$E30,JQ$9='2. Protocols'!$G30)),1,0)*'4. Formulations'!$L30</f>
        <v>0</v>
      </c>
      <c r="JR31" s="27">
        <f>IF(AND(OR(ISBLANK(JR$9),JR$9=0)=FALSE,OR(JR$9='2. Protocols'!$C30,JR$9='2. Protocols'!$E30,JR$9='2. Protocols'!$G30)),1,0)*'4. Formulations'!$L30</f>
        <v>0</v>
      </c>
      <c r="JS31" s="27">
        <f>IF(AND(OR(ISBLANK(JS$9),JS$9=0)=FALSE,OR(JS$9='2. Protocols'!$C30,JS$9='2. Protocols'!$E30,JS$9='2. Protocols'!$G30)),1,0)*'4. Formulations'!$L30</f>
        <v>0</v>
      </c>
      <c r="JT31" s="27">
        <f>IF(AND(OR(ISBLANK(JT$9),JT$9=0)=FALSE,OR(JT$9='2. Protocols'!$C30,JT$9='2. Protocols'!$E30,JT$9='2. Protocols'!$G30)),1,0)*'4. Formulations'!$L30</f>
        <v>0</v>
      </c>
      <c r="JU31" s="27">
        <f>IF(AND(OR(ISBLANK(JU$9),JU$9=0)=FALSE,OR(JU$9='2. Protocols'!$C30,JU$9='2. Protocols'!$E30,JU$9='2. Protocols'!$G30)),1,0)*'4. Formulations'!$L30</f>
        <v>0</v>
      </c>
      <c r="JV31" s="27">
        <f>IF(AND(OR(ISBLANK(JV$9),JV$9=0)=FALSE,OR(JV$9='2. Protocols'!$C30,JV$9='2. Protocols'!$E30,JV$9='2. Protocols'!$G30)),1,0)*'4. Formulations'!$L30</f>
        <v>0</v>
      </c>
      <c r="JW31" s="27">
        <f>IF(AND(OR(ISBLANK(JW$9),JW$9=0)=FALSE,OR(JW$9='2. Protocols'!$C30,JW$9='2. Protocols'!$E30,JW$9='2. Protocols'!$G30)),1,0)*'4. Formulations'!$L30</f>
        <v>0</v>
      </c>
      <c r="JX31" s="27">
        <f>IF(AND(OR(ISBLANK(JX$9),JX$9=0)=FALSE,OR(JX$9='2. Protocols'!$C30,JX$9='2. Protocols'!$E30,JX$9='2. Protocols'!$G30)),1,0)*'4. Formulations'!$L30</f>
        <v>0</v>
      </c>
      <c r="JY31" s="27">
        <f>IF(AND(OR(ISBLANK(JY$9),JY$9=0)=FALSE,OR(JY$9='2. Protocols'!$C30,JY$9='2. Protocols'!$E30,JY$9='2. Protocols'!$G30)),1,0)*'4. Formulations'!$L30</f>
        <v>0</v>
      </c>
      <c r="JZ31" s="27">
        <f>IF(AND(OR(ISBLANK(JZ$9),JZ$9=0)=FALSE,OR(JZ$9='2. Protocols'!$C30,JZ$9='2. Protocols'!$E30,JZ$9='2. Protocols'!$G30)),1,0)*'4. Formulations'!$L30</f>
        <v>0</v>
      </c>
      <c r="KA31" s="27">
        <f>IF(AND(OR(ISBLANK(KA$9),KA$9=0)=FALSE,OR(KA$9='2. Protocols'!$C30,KA$9='2. Protocols'!$E30,KA$9='2. Protocols'!$G30)),1,0)*'4. Formulations'!$L30</f>
        <v>0</v>
      </c>
      <c r="KB31" s="27">
        <f>IF(AND(OR(ISBLANK(KB$9),KB$9=0)=FALSE,OR(KB$9='2. Protocols'!$C30,KB$9='2. Protocols'!$E30,KB$9='2. Protocols'!$G30)),1,0)*'4. Formulations'!$L30</f>
        <v>0</v>
      </c>
      <c r="KC31" s="27">
        <f>IF(AND(OR(ISBLANK(KC$9),KC$9=0)=FALSE,OR(KC$9='2. Protocols'!$C30,KC$9='2. Protocols'!$E30,KC$9='2. Protocols'!$G30)),1,0)*'4. Formulations'!$L30</f>
        <v>0</v>
      </c>
      <c r="KD31" s="27">
        <f>IF(AND(OR(ISBLANK(KD$9),KD$9=0)=FALSE,OR(KD$9='2. Protocols'!$C30,KD$9='2. Protocols'!$E30,KD$9='2. Protocols'!$G30)),1,0)*'4. Formulations'!$L30</f>
        <v>0</v>
      </c>
      <c r="KE31" s="27">
        <f>IF(AND(OR(ISBLANK(KE$9),KE$9=0)=FALSE,OR(KE$9='2. Protocols'!$C30,KE$9='2. Protocols'!$E30,KE$9='2. Protocols'!$G30)),1,0)*'4. Formulations'!$L30</f>
        <v>0</v>
      </c>
      <c r="KF31" s="27">
        <f>IF(AND(OR(ISBLANK(KF$9),KF$9=0)=FALSE,OR(KF$9='2. Protocols'!$C30,KF$9='2. Protocols'!$E30,KF$9='2. Protocols'!$G30)),1,0)*'4. Formulations'!$L30</f>
        <v>0</v>
      </c>
      <c r="KG31" s="27">
        <f>IF(AND(OR(ISBLANK(KG$9),KG$9=0)=FALSE,OR(KG$9='2. Protocols'!$C30,KG$9='2. Protocols'!$E30,KG$9='2. Protocols'!$G30)),1,0)*'4. Formulations'!$L30</f>
        <v>0</v>
      </c>
      <c r="KH31" s="27">
        <f>IF(AND(OR(ISBLANK(KH$9),KH$9=0)=FALSE,OR(KH$9='2. Protocols'!$C30,KH$9='2. Protocols'!$E30,KH$9='2. Protocols'!$G30)),1,0)*'4. Formulations'!$L30</f>
        <v>0</v>
      </c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B31" s="27">
        <f>IF(AND(OR(ISBLANK(LB$9),LB$9=0)=FALSE,LB$9=$DL31),1,0)*'4. Formulations'!$M30</f>
        <v>0</v>
      </c>
      <c r="LC31" s="27">
        <f>IF(AND(OR(ISBLANK(LC$9),LC$9=0)=FALSE,LC$9=$DL31),1,0)*'4. Formulations'!$M30</f>
        <v>0</v>
      </c>
      <c r="LD31" s="27">
        <f>IF(AND(OR(ISBLANK(LD$9),LD$9=0)=FALSE,LD$9=$DL31),1,0)*'4. Formulations'!$M30</f>
        <v>0</v>
      </c>
      <c r="LE31" s="27">
        <f>IF(AND(OR(ISBLANK(LE$9),LE$9=0)=FALSE,LE$9=$DL31),1,0)*'4. Formulations'!$M30</f>
        <v>0</v>
      </c>
      <c r="LF31" s="27">
        <f>IF(AND(OR(ISBLANK(LF$9),LF$9=0)=FALSE,LF$9=$DL31),1,0)*'4. Formulations'!$M30</f>
        <v>0</v>
      </c>
      <c r="LG31" s="27">
        <f>IF(AND(OR(ISBLANK(LG$9),LG$9=0)=FALSE,LG$9=$DL31),1,0)*'4. Formulations'!$M30</f>
        <v>0</v>
      </c>
      <c r="LH31" s="27">
        <f>IF(AND(OR(ISBLANK(LH$9),LH$9=0)=FALSE,LH$9=$DL31),1,0)*'4. Formulations'!$M30</f>
        <v>0</v>
      </c>
      <c r="LI31" s="27">
        <f>IF(AND(OR(ISBLANK(LI$9),LI$9=0)=FALSE,LI$9=$DL31),1,0)*'4. Formulations'!$M30</f>
        <v>0</v>
      </c>
      <c r="LJ31" s="27">
        <f>IF(AND(OR(ISBLANK(LJ$9),LJ$9=0)=FALSE,LJ$9=$DL31),1,0)*'4. Formulations'!$M30</f>
        <v>0</v>
      </c>
      <c r="LK31" s="27">
        <f>IF(AND(OR(ISBLANK(LK$9),LK$9=0)=FALSE,LK$9=$DL31),1,0)*'4. Formulations'!$M30</f>
        <v>0</v>
      </c>
      <c r="LL31" s="27">
        <f>IF(AND(OR(ISBLANK(LL$9),LL$9=0)=FALSE,LL$9=$DL31),1,0)*'4. Formulations'!$M30</f>
        <v>0</v>
      </c>
      <c r="LM31" s="27">
        <f>IF(AND(OR(ISBLANK(LM$9),LM$9=0)=FALSE,LM$9=$DL31),1,0)*'4. Formulations'!$M30</f>
        <v>0</v>
      </c>
      <c r="LN31" s="27">
        <f>IF(AND(OR(ISBLANK(LN$9),LN$9=0)=FALSE,LN$9=$DL31),1,0)*'4. Formulations'!$M30</f>
        <v>0</v>
      </c>
      <c r="LO31" s="27">
        <f>IF(AND(OR(ISBLANK(LO$9),LO$9=0)=FALSE,LO$9=$DL31),1,0)*'4. Formulations'!$M30</f>
        <v>0</v>
      </c>
      <c r="LP31" s="27">
        <f>IF(AND(OR(ISBLANK(LP$9),LP$9=0)=FALSE,LP$9=$DL31),1,0)*'4. Formulations'!$M30</f>
        <v>0</v>
      </c>
      <c r="LQ31" s="27">
        <f>IF(AND(OR(ISBLANK(LQ$9),LQ$9=0)=FALSE,LQ$9=$DL31),1,0)*'4. Formulations'!$M30</f>
        <v>0</v>
      </c>
      <c r="LR31" s="27">
        <f>IF(AND(OR(ISBLANK(LR$9),LR$9=0)=FALSE,LR$9=$DL31),1,0)*'4. Formulations'!$M30</f>
        <v>0</v>
      </c>
      <c r="LS31" s="27"/>
      <c r="LT31" s="27"/>
      <c r="LU31" s="27"/>
      <c r="LW31" s="27">
        <f>IF(AND(OR(ISBLANK(LW$9),LW$9=0)=FALSE,SUM($LB31:$LR31)&gt;0,LW$9='2. Protocols'!$G30),1,0)*'4. Formulations'!$M30</f>
        <v>0</v>
      </c>
      <c r="LX31" s="27">
        <f>IF(AND(OR(ISBLANK(LX$9),LX$9=0)=FALSE,SUM($LB31:$LR31)&gt;0,LX$9='2. Protocols'!$G30),1,0)*'4. Formulations'!$M30</f>
        <v>0</v>
      </c>
      <c r="LY31" s="27">
        <f>IF(AND(OR(ISBLANK(LY$9),LY$9=0)=FALSE,SUM($LB31:$LR31)&gt;0,LY$9='2. Protocols'!$G30),1,0)*'4. Formulations'!$M30</f>
        <v>0</v>
      </c>
      <c r="LZ31" s="27">
        <f>IF(AND(OR(ISBLANK(LZ$9),LZ$9=0)=FALSE,SUM($LB31:$LR31)&gt;0,LZ$9='2. Protocols'!$G30),1,0)*'4. Formulations'!$M30</f>
        <v>0</v>
      </c>
      <c r="MA31" s="27">
        <f>IF(AND(OR(ISBLANK(MA$9),MA$9=0)=FALSE,SUM($LB31:$LR31)&gt;0,MA$9='2. Protocols'!$G30),1,0)*'4. Formulations'!$M30</f>
        <v>0</v>
      </c>
      <c r="MB31" s="27">
        <f>IF(AND(OR(ISBLANK(MB$9),MB$9=0)=FALSE,SUM($LB31:$LR31)&gt;0,MB$9='2. Protocols'!$G30),1,0)*'4. Formulations'!$M30</f>
        <v>0</v>
      </c>
      <c r="MC31" s="27">
        <f>IF(AND(OR(ISBLANK(MC$9),MC$9=0)=FALSE,SUM($LB31:$LR31)&gt;0,MC$9='2. Protocols'!$G30),1,0)*'4. Formulations'!$M30</f>
        <v>0</v>
      </c>
      <c r="MD31" s="27">
        <f>IF(AND(OR(ISBLANK(MD$9),MD$9=0)=FALSE,SUM($LB31:$LR31)&gt;0,MD$9='2. Protocols'!$G30),1,0)*'4. Formulations'!$M30</f>
        <v>0</v>
      </c>
      <c r="ME31" s="27">
        <f>IF(AND(OR(ISBLANK(ME$9),ME$9=0)=FALSE,SUM($LB31:$LR31)&gt;0,ME$9='2. Protocols'!$G30),1,0)*'4. Formulations'!$M30</f>
        <v>0</v>
      </c>
      <c r="MF31" s="27">
        <f>IF(AND(OR(ISBLANK(MF$9),MF$9=0)=FALSE,SUM($LB31:$LR31)&gt;0,MF$9='2. Protocols'!$G30),1,0)*'4. Formulations'!$M30</f>
        <v>0</v>
      </c>
      <c r="MG31" s="27">
        <f>IF(AND(OR(ISBLANK(MG$9),MG$9=0)=FALSE,SUM($LB31:$LR31)&gt;0,MG$9='2. Protocols'!$G30),1,0)*'4. Formulations'!$M30</f>
        <v>0</v>
      </c>
      <c r="MH31" s="27">
        <f>IF(AND(OR(ISBLANK(MH$9),MH$9=0)=FALSE,SUM($LB31:$LR31)&gt;0,MH$9='2. Protocols'!$G30),1,0)*'4. Formulations'!$M30</f>
        <v>0</v>
      </c>
      <c r="MI31" s="27">
        <f>IF(AND(OR(ISBLANK(MI$9),MI$9=0)=FALSE,SUM($LB31:$LR31)&gt;0,MI$9='2. Protocols'!$G30),1,0)*'4. Formulations'!$M30</f>
        <v>0</v>
      </c>
      <c r="MJ31" s="27">
        <f>IF(AND(OR(ISBLANK(MJ$9),MJ$9=0)=FALSE,SUM($LB31:$LR31)&gt;0,MJ$9='2. Protocols'!$G30),1,0)*'4. Formulations'!$M30</f>
        <v>0</v>
      </c>
      <c r="MK31" s="27">
        <f>IF(AND(OR(ISBLANK(MK$9),MK$9=0)=FALSE,SUM($LB31:$LR31)&gt;0,MK$9='2. Protocols'!$G30),1,0)*'4. Formulations'!$M30</f>
        <v>0</v>
      </c>
      <c r="ML31" s="27">
        <f>IF(AND(OR(ISBLANK(ML$9),ML$9=0)=FALSE,SUM($LB31:$LR31)&gt;0,ML$9='2. Protocols'!$G30),1,0)*'4. Formulations'!$M30</f>
        <v>0</v>
      </c>
      <c r="MM31" s="27">
        <f>IF(AND(OR(ISBLANK(MM$9),MM$9=0)=FALSE,SUM($LB31:$LR31)&gt;0,MM$9='2. Protocols'!$G30),1,0)*'4. Formulations'!$M30</f>
        <v>0</v>
      </c>
      <c r="MN31" s="27">
        <f>IF(AND(OR(ISBLANK(MN$9),MN$9=0)=FALSE,SUM($LB31:$LR31)&gt;0,MN$9='2. Protocols'!$G30),1,0)*'4. Formulations'!$M30</f>
        <v>0</v>
      </c>
      <c r="MO31" s="27">
        <f>IF(AND(OR(ISBLANK(MO$9),MO$9=0)=FALSE,SUM($LB31:$LR31)&gt;0,MO$9='2. Protocols'!$G30),1,0)*'4. Formulations'!$M30</f>
        <v>0</v>
      </c>
      <c r="MP31" s="27">
        <f>IF(AND(OR(ISBLANK(MP$9),MP$9=0)=FALSE,SUM($LB31:$LR31)&gt;0,MP$9='2. Protocols'!$G30),1,0)*'4. Formulations'!$M30</f>
        <v>0</v>
      </c>
      <c r="MQ31" s="27">
        <f>IF(AND(OR(ISBLANK(MQ$9),MQ$9=0)=FALSE,SUM($LB31:$LR31)&gt;0,MQ$9='2. Protocols'!$G30),1,0)*'4. Formulations'!$M30</f>
        <v>0</v>
      </c>
      <c r="MR31" s="27">
        <f>IF(AND(OR(ISBLANK(MR$9),MR$9=0)=FALSE,SUM($LB31:$LR31)&gt;0,MR$9='2. Protocols'!$G30),1,0)*'4. Formulations'!$M30</f>
        <v>0</v>
      </c>
      <c r="MS31" s="27">
        <f>IF(AND(OR(ISBLANK(MS$9),MS$9=0)=FALSE,SUM($LB31:$LR31)&gt;0,MS$9='2. Protocols'!$G30),1,0)*'4. Formulations'!$M30</f>
        <v>0</v>
      </c>
      <c r="MT31" s="27">
        <f>IF(AND(OR(ISBLANK(MT$9),MT$9=0)=FALSE,SUM($LB31:$LR31)&gt;0,MT$9='2. Protocols'!$G30),1,0)*'4. Formulations'!$M30</f>
        <v>0</v>
      </c>
      <c r="MU31" s="27">
        <f>IF(AND(OR(ISBLANK(MU$9),MU$9=0)=FALSE,SUM($LB31:$LR31)&gt;0,MU$9='2. Protocols'!$G30),1,0)*'4. Formulations'!$M30</f>
        <v>0</v>
      </c>
      <c r="MV31" s="27">
        <f>IF(AND(OR(ISBLANK(MV$9),MV$9=0)=FALSE,SUM($LB31:$LR31)&gt;0,MV$9='2. Protocols'!$G30),1,0)*'4. Formulations'!$M30</f>
        <v>0</v>
      </c>
      <c r="MW31" s="27">
        <f>IF(AND(OR(ISBLANK(MW$9),MW$9=0)=FALSE,SUM($LB31:$LR31)&gt;0,MW$9='2. Protocols'!$G30),1,0)*'4. Formulations'!$M30</f>
        <v>0</v>
      </c>
      <c r="MX31" s="27">
        <f>IF(AND(OR(ISBLANK(MX$9),MX$9=0)=FALSE,SUM($LB31:$LR31)&gt;0,MX$9='2. Protocols'!$G30),1,0)*'4. Formulations'!$M30</f>
        <v>0</v>
      </c>
      <c r="MY31" s="27">
        <f>IF(AND(OR(ISBLANK(MY$9),MY$9=0)=FALSE,SUM($LB31:$LR31)&gt;0,MY$9='2. Protocols'!$G30),1,0)*'4. Formulations'!$M30</f>
        <v>0</v>
      </c>
      <c r="MZ31" s="27">
        <f>IF(AND(OR(ISBLANK(MZ$9),MZ$9=0)=FALSE,SUM($LB31:$LR31)&gt;0,MZ$9='2. Protocols'!$G30),1,0)*'4. Formulations'!$M30</f>
        <v>0</v>
      </c>
      <c r="NA31" s="27">
        <f>IF(AND(OR(ISBLANK(NA$9),NA$9=0)=FALSE,SUM($LB31:$LR31)&gt;0,NA$9='2. Protocols'!$G30),1,0)*'4. Formulations'!$M30</f>
        <v>0</v>
      </c>
      <c r="NB31" s="27">
        <f>IF(AND(OR(ISBLANK(NB$9),NB$9=0)=FALSE,SUM($LB31:$LR31)&gt;0,NB$9='2. Protocols'!$G30),1,0)*'4. Formulations'!$M30</f>
        <v>0</v>
      </c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V31" s="27">
        <f>IF(AND(OR(ISBLANK(NV$9),NV$9=0)=FALSE,NV$9=$DM31),1,0)*'4. Formulations'!$N30</f>
        <v>0</v>
      </c>
      <c r="NW31" s="721">
        <f>IF(AND(OR(ISBLANK(NW$9),NW$9=0)=FALSE,NW$9=$DM31),1,0)*'4. Formulations'!$N30</f>
        <v>0</v>
      </c>
      <c r="NX31" s="27">
        <f>IF(AND(OR(ISBLANK(NX$9),NX$9=0)=FALSE,NX$9=$DM31),1,0)*'4. Formulations'!$N30</f>
        <v>0</v>
      </c>
      <c r="NY31" s="27">
        <f>IF(AND(OR(ISBLANK(NY$9),NY$9=0)=FALSE,NY$9=$DM31),1,0)*'4. Formulations'!$N30</f>
        <v>0</v>
      </c>
      <c r="NZ31" s="27">
        <f>IF(AND(OR(ISBLANK(NZ$9),NZ$9=0)=FALSE,NZ$9=$DM31),1,0)*'4. Formulations'!$N30</f>
        <v>0</v>
      </c>
      <c r="OA31" s="27">
        <f>IF(AND(OR(ISBLANK(OA$9),OA$9=0)=FALSE,OA$9=$DM31),1,0)*'4. Formulations'!$N30</f>
        <v>0</v>
      </c>
      <c r="OB31" s="27">
        <f>IF(AND(OR(ISBLANK(OB$9),OB$9=0)=FALSE,OB$9=$DM31),1,0)*'4. Formulations'!$N30</f>
        <v>0</v>
      </c>
      <c r="OC31" s="27">
        <f>IF(AND(OR(ISBLANK(OC$9),OC$9=0)=FALSE,OC$9=$DM31),1,0)*'4. Formulations'!$N30</f>
        <v>0</v>
      </c>
      <c r="OD31" s="27">
        <f>IF(AND(OR(ISBLANK(OD$9),OD$9=0)=FALSE,OD$9=$DM31),1,0)*'4. Formulations'!$N30</f>
        <v>0</v>
      </c>
      <c r="OE31" s="27">
        <f>IF(AND(OR(ISBLANK(OE$9),OE$9=0)=FALSE,OE$9=$DM31),1,0)*'4. Formulations'!$N30</f>
        <v>0</v>
      </c>
      <c r="OF31" s="27">
        <f>IF(AND(OR(ISBLANK(OF$9),OF$9=0)=FALSE,OF$9=$DM31),1,0)*'4. Formulations'!$N30</f>
        <v>0</v>
      </c>
      <c r="OG31" s="27">
        <f>IF(AND(OR(ISBLANK(OG$9),OG$9=0)=FALSE,OG$9=$DM31),1,0)*'4. Formulations'!$N30</f>
        <v>0</v>
      </c>
      <c r="OH31" s="27">
        <f>IF(AND(OR(ISBLANK(OH$9),OH$9=0)=FALSE,OH$9=$DM31),1,0)*'4. Formulations'!$N30</f>
        <v>0</v>
      </c>
      <c r="OI31" s="27">
        <f>IF(AND(OR(ISBLANK(OI$9),OI$9=0)=FALSE,OI$9=$DM31),1,0)*'4. Formulations'!$N30</f>
        <v>0</v>
      </c>
      <c r="OJ31" s="27">
        <f>IF(AND(OR(ISBLANK(OJ$9),OJ$9=0)=FALSE,OJ$9=$DM31),1,0)*'4. Formulations'!$N30</f>
        <v>0</v>
      </c>
      <c r="OK31" s="27">
        <f>IF(AND(OR(ISBLANK(OK$9),OK$9=0)=FALSE,OK$9=$DM31),1,0)*'4. Formulations'!$N30</f>
        <v>0</v>
      </c>
      <c r="OL31" s="27">
        <f>IF(AND(OR(ISBLANK(OL$9),OL$9=0)=FALSE,OL$9=$DM31),1,0)*'4. Formulations'!$N30</f>
        <v>0</v>
      </c>
      <c r="OM31" s="27"/>
      <c r="ON31" s="27"/>
      <c r="OO31" s="27"/>
      <c r="OQ31" s="27">
        <f>IF(AND(OR(ISBLANK(OQ$9),OQ$9=0)=FALSE,OR(OQ$9='2. Protocols'!$C30,OQ$9='2. Protocols'!$E30,OQ$9='2. Protocols'!$G30)),1,0)*'4. Formulations'!$O30</f>
        <v>0</v>
      </c>
      <c r="OR31" s="27">
        <f>IF(AND(OR(ISBLANK(OR$9),OR$9=0)=FALSE,OR(OR$9='2. Protocols'!$C30,OR$9='2. Protocols'!$E30,OR$9='2. Protocols'!$G30)),1,0)*'4. Formulations'!$O30</f>
        <v>0</v>
      </c>
      <c r="OS31" s="27">
        <f>IF(AND(OR(ISBLANK(OS$9),OS$9=0)=FALSE,OR(OS$9='2. Protocols'!$C30,OS$9='2. Protocols'!$E30,OS$9='2. Protocols'!$G30)),1,0)*'4. Formulations'!$O30</f>
        <v>0</v>
      </c>
      <c r="OT31" s="27">
        <f>IF(AND(OR(ISBLANK(OT$9),OT$9=0)=FALSE,OR(OT$9='2. Protocols'!$C30,OT$9='2. Protocols'!$E30,OT$9='2. Protocols'!$G30)),1,0)*'4. Formulations'!$O30</f>
        <v>0</v>
      </c>
      <c r="OU31" s="27">
        <f>IF(AND(OR(ISBLANK(OU$9),OU$9=0)=FALSE,OR(OU$9='2. Protocols'!$C30,OU$9='2. Protocols'!$E30,OU$9='2. Protocols'!$G30)),1,0)*'4. Formulations'!$O30</f>
        <v>0</v>
      </c>
      <c r="OV31" s="27">
        <f>IF(AND(OR(ISBLANK(OV$9),OV$9=0)=FALSE,OR(OV$9='2. Protocols'!$C30,OV$9='2. Protocols'!$E30,OV$9='2. Protocols'!$G30)),1,0)*'4. Formulations'!$O30</f>
        <v>0</v>
      </c>
      <c r="OW31" s="27">
        <f>IF(AND(OR(ISBLANK(OW$9),OW$9=0)=FALSE,OR(OW$9='2. Protocols'!$C30,OW$9='2. Protocols'!$E30,OW$9='2. Protocols'!$G30)),1,0)*'4. Formulations'!$O30</f>
        <v>0</v>
      </c>
      <c r="OX31" s="27">
        <f>IF(AND(OR(ISBLANK(OX$9),OX$9=0)=FALSE,OR(OX$9='2. Protocols'!$C30,OX$9='2. Protocols'!$E30,OX$9='2. Protocols'!$G30)),1,0)*'4. Formulations'!$O30</f>
        <v>0</v>
      </c>
      <c r="OY31" s="27">
        <f>IF(AND(OR(ISBLANK(OY$9),OY$9=0)=FALSE,OR(OY$9='2. Protocols'!$C30,OY$9='2. Protocols'!$E30,OY$9='2. Protocols'!$G30)),1,0)*'4. Formulations'!$O30</f>
        <v>0</v>
      </c>
      <c r="OZ31" s="27">
        <f>IF(AND(OR(ISBLANK(OZ$9),OZ$9=0)=FALSE,OR(OZ$9='2. Protocols'!$C30,OZ$9='2. Protocols'!$E30,OZ$9='2. Protocols'!$G30)),1,0)*'4. Formulations'!$O30</f>
        <v>0</v>
      </c>
      <c r="PA31" s="27">
        <f>IF(AND(OR(ISBLANK(PA$9),PA$9=0)=FALSE,OR(PA$9='2. Protocols'!$C30,PA$9='2. Protocols'!$E30,PA$9='2. Protocols'!$G30)),1,0)*'4. Formulations'!$O30</f>
        <v>0</v>
      </c>
      <c r="PB31" s="27">
        <f>IF(AND(OR(ISBLANK(PB$9),PB$9=0)=FALSE,OR(PB$9='2. Protocols'!$C30,PB$9='2. Protocols'!$E30,PB$9='2. Protocols'!$G30)),1,0)*'4. Formulations'!$O30</f>
        <v>0</v>
      </c>
      <c r="PC31" s="27">
        <f>IF(AND(OR(ISBLANK(PC$9),PC$9=0)=FALSE,OR(PC$9='2. Protocols'!$C30,PC$9='2. Protocols'!$E30,PC$9='2. Protocols'!$G30)),1,0)*'4. Formulations'!$O30</f>
        <v>0</v>
      </c>
      <c r="PD31" s="27">
        <f>IF(AND(OR(ISBLANK(PD$9),PD$9=0)=FALSE,OR(PD$9='2. Protocols'!$C30,PD$9='2. Protocols'!$E30,PD$9='2. Protocols'!$G30)),1,0)*'4. Formulations'!$O30</f>
        <v>0</v>
      </c>
      <c r="PE31" s="27">
        <f>IF(AND(OR(ISBLANK(PE$9),PE$9=0)=FALSE,OR(PE$9='2. Protocols'!$C30,PE$9='2. Protocols'!$E30,PE$9='2. Protocols'!$G30)),1,0)*'4. Formulations'!$O30</f>
        <v>0</v>
      </c>
      <c r="PF31" s="27">
        <f>IF(AND(OR(ISBLANK(PF$9),PF$9=0)=FALSE,OR(PF$9='2. Protocols'!$C30,PF$9='2. Protocols'!$E30,PF$9='2. Protocols'!$G30)),1,0)*'4. Formulations'!$O30</f>
        <v>0</v>
      </c>
      <c r="PG31" s="27">
        <f>IF(AND(OR(ISBLANK(PG$9),PG$9=0)=FALSE,OR(PG$9='2. Protocols'!$C30,PG$9='2. Protocols'!$E30,PG$9='2. Protocols'!$G30)),1,0)*'4. Formulations'!$O30</f>
        <v>0</v>
      </c>
      <c r="PH31" s="27">
        <f>IF(AND(OR(ISBLANK(PH$9),PH$9=0)=FALSE,OR(PH$9='2. Protocols'!$C30,PH$9='2. Protocols'!$E30,PH$9='2. Protocols'!$G30)),1,0)*'4. Formulations'!$O30</f>
        <v>0</v>
      </c>
      <c r="PI31" s="27">
        <f>IF(AND(OR(ISBLANK(PI$9),PI$9=0)=FALSE,OR(PI$9='2. Protocols'!$C30,PI$9='2. Protocols'!$E30,PI$9='2. Protocols'!$G30)),1,0)*'4. Formulations'!$O30</f>
        <v>0</v>
      </c>
      <c r="PJ31" s="27">
        <f>IF(AND(OR(ISBLANK(PJ$9),PJ$9=0)=FALSE,OR(PJ$9='2. Protocols'!$C30,PJ$9='2. Protocols'!$E30,PJ$9='2. Protocols'!$G30)),1,0)*'4. Formulations'!$O30</f>
        <v>0</v>
      </c>
      <c r="PK31" s="27">
        <f>IF(AND(OR(ISBLANK(PK$9),PK$9=0)=FALSE,OR(PK$9='2. Protocols'!$C30,PK$9='2. Protocols'!$E30,PK$9='2. Protocols'!$G30)),1,0)*'4. Formulations'!$O30</f>
        <v>0</v>
      </c>
      <c r="PL31" s="27">
        <f>IF(AND(OR(ISBLANK(PL$9),PL$9=0)=FALSE,OR(PL$9='2. Protocols'!$C30,PL$9='2. Protocols'!$E30,PL$9='2. Protocols'!$G30)),1,0)*'4. Formulations'!$O30</f>
        <v>0</v>
      </c>
      <c r="PM31" s="27">
        <f>IF(AND(OR(ISBLANK(PM$9),PM$9=0)=FALSE,OR(PM$9='2. Protocols'!$C30,PM$9='2. Protocols'!$E30,PM$9='2. Protocols'!$G30)),1,0)*'4. Formulations'!$O30</f>
        <v>0</v>
      </c>
      <c r="PN31" s="27">
        <f>IF(AND(OR(ISBLANK(PN$9),PN$9=0)=FALSE,OR(PN$9='2. Protocols'!$C30,PN$9='2. Protocols'!$E30,PN$9='2. Protocols'!$G30)),1,0)*'4. Formulations'!$O30</f>
        <v>0</v>
      </c>
      <c r="PO31" s="27">
        <f>IF(AND(OR(ISBLANK(PO$9),PO$9=0)=FALSE,OR(PO$9='2. Protocols'!$C30,PO$9='2. Protocols'!$E30,PO$9='2. Protocols'!$G30)),1,0)*'4. Formulations'!$O30</f>
        <v>0</v>
      </c>
      <c r="PP31" s="27">
        <f>IF(AND(OR(ISBLANK(PP$9),PP$9=0)=FALSE,OR(PP$9='2. Protocols'!$C30,PP$9='2. Protocols'!$E30,PP$9='2. Protocols'!$G30)),1,0)*'4. Formulations'!$O30</f>
        <v>0</v>
      </c>
      <c r="PQ31" s="27">
        <f>IF(AND(OR(ISBLANK(PQ$9),PQ$9=0)=FALSE,OR(PQ$9='2. Protocols'!$C30,PQ$9='2. Protocols'!$E30,PQ$9='2. Protocols'!$G30)),1,0)*'4. Formulations'!$O30</f>
        <v>0</v>
      </c>
      <c r="PR31" s="27">
        <f>IF(AND(OR(ISBLANK(PR$9),PR$9=0)=FALSE,OR(PR$9='2. Protocols'!$C30,PR$9='2. Protocols'!$E30,PR$9='2. Protocols'!$G30)),1,0)*'4. Formulations'!$O30</f>
        <v>0</v>
      </c>
      <c r="PS31" s="27">
        <f>IF(AND(OR(ISBLANK(PS$9),PS$9=0)=FALSE,OR(PS$9='2. Protocols'!$C30,PS$9='2. Protocols'!$E30,PS$9='2. Protocols'!$G30)),1,0)*'4. Formulations'!$O30</f>
        <v>0</v>
      </c>
      <c r="PT31" s="27">
        <f>IF(AND(OR(ISBLANK(PT$9),PT$9=0)=FALSE,OR(PT$9='2. Protocols'!$C30,PT$9='2. Protocols'!$E30,PT$9='2. Protocols'!$G30)),1,0)*'4. Formulations'!$O30</f>
        <v>0</v>
      </c>
      <c r="PU31" s="27">
        <f>IF(AND(OR(ISBLANK(PU$9),PU$9=0)=FALSE,OR(PU$9='2. Protocols'!$C30,PU$9='2. Protocols'!$E30,PU$9='2. Protocols'!$G30)),1,0)*'4. Formulations'!$O30</f>
        <v>0</v>
      </c>
      <c r="PV31" s="27">
        <f>IF(AND(OR(ISBLANK(PV$9),PV$9=0)=FALSE,OR(PV$9='2. Protocols'!$C30,PV$9='2. Protocols'!$E30,PV$9='2. Protocols'!$G30)),1,0)*'4. Formulations'!$O30</f>
        <v>0</v>
      </c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P31" s="27">
        <f>IF(AND(OR(ISBLANK(QP$9),QP$9=0)=FALSE,QP$9=$DL31),1,0)*'4. Formulations'!$P30</f>
        <v>0</v>
      </c>
      <c r="QQ31" s="27">
        <f>IF(AND(OR(ISBLANK(QQ$9),QQ$9=0)=FALSE,QQ$9=$DL31),1,0)*'4. Formulations'!$P30</f>
        <v>0</v>
      </c>
      <c r="QR31" s="27">
        <f>IF(AND(OR(ISBLANK(QR$9),QR$9=0)=FALSE,QR$9=$DL31),1,0)*'4. Formulations'!$P30</f>
        <v>0</v>
      </c>
      <c r="QS31" s="27">
        <f>IF(AND(OR(ISBLANK(QS$9),QS$9=0)=FALSE,QS$9=$DL31),1,0)*'4. Formulations'!$P30</f>
        <v>0</v>
      </c>
      <c r="QT31" s="27">
        <f>IF(AND(OR(ISBLANK(QT$9),QT$9=0)=FALSE,QT$9=$DL31),1,0)*'4. Formulations'!$P30</f>
        <v>0</v>
      </c>
      <c r="QU31" s="27">
        <f>IF(AND(OR(ISBLANK(QU$9),QU$9=0)=FALSE,QU$9=$DL31),1,0)*'4. Formulations'!$P30</f>
        <v>0</v>
      </c>
      <c r="QV31" s="27">
        <f>IF(AND(OR(ISBLANK(QV$9),QV$9=0)=FALSE,QV$9=$DL31),1,0)*'4. Formulations'!$P30</f>
        <v>0</v>
      </c>
      <c r="QW31" s="27">
        <f>IF(AND(OR(ISBLANK(QW$9),QW$9=0)=FALSE,QW$9=$DL31),1,0)*'4. Formulations'!$P30</f>
        <v>0</v>
      </c>
      <c r="QX31" s="27">
        <f>IF(AND(OR(ISBLANK(QX$9),QX$9=0)=FALSE,QX$9=$DL31),1,0)*'4. Formulations'!$P30</f>
        <v>0</v>
      </c>
      <c r="QY31" s="27">
        <f>IF(AND(OR(ISBLANK(QY$9),QY$9=0)=FALSE,QY$9=$DL31),1,0)*'4. Formulations'!$P30</f>
        <v>0</v>
      </c>
      <c r="QZ31" s="27">
        <f>IF(AND(OR(ISBLANK(QZ$9),QZ$9=0)=FALSE,QZ$9=$DL31),1,0)*'4. Formulations'!$P30</f>
        <v>0</v>
      </c>
      <c r="RA31" s="27">
        <f>IF(AND(OR(ISBLANK(RA$9),RA$9=0)=FALSE,RA$9=$DL31),1,0)*'4. Formulations'!$P30</f>
        <v>0</v>
      </c>
      <c r="RB31" s="27">
        <f>IF(AND(OR(ISBLANK(RB$9),RB$9=0)=FALSE,RB$9=$DL31),1,0)*'4. Formulations'!$P30</f>
        <v>0</v>
      </c>
      <c r="RC31" s="27">
        <f>IF(AND(OR(ISBLANK(RC$9),RC$9=0)=FALSE,RC$9=$DL31),1,0)*'4. Formulations'!$P30</f>
        <v>0</v>
      </c>
      <c r="RD31" s="27">
        <f>IF(AND(OR(ISBLANK(RD$9),RD$9=0)=FALSE,RD$9=$DL31),1,0)*'4. Formulations'!$P30</f>
        <v>0</v>
      </c>
      <c r="RE31" s="27">
        <f>IF(AND(OR(ISBLANK(RE$9),RE$9=0)=FALSE,RE$9=$DL31),1,0)*'4. Formulations'!$P30</f>
        <v>0</v>
      </c>
      <c r="RF31" s="27">
        <f>IF(AND(OR(ISBLANK(RF$9),RF$9=0)=FALSE,RF$9=$DL31),1,0)*'4. Formulations'!$P30</f>
        <v>0</v>
      </c>
      <c r="RG31" s="27"/>
      <c r="RH31" s="27"/>
      <c r="RI31" s="27"/>
      <c r="RK31" s="27">
        <f>IF(AND(OR(ISBLANK(RK$9),RK$9=0)=FALSE,SUM($QP31:$RF31)&gt;0,RK$9='2. Protocols'!$G30),1,0)*'4. Formulations'!$P30</f>
        <v>0</v>
      </c>
      <c r="RL31" s="27">
        <f>IF(AND(OR(ISBLANK(RL$9),RL$9=0)=FALSE,SUM($QP31:$RF31)&gt;0,RL$9='2. Protocols'!$G30),1,0)*'4. Formulations'!$P30</f>
        <v>0</v>
      </c>
      <c r="RM31" s="27">
        <f>IF(AND(OR(ISBLANK(RM$9),RM$9=0)=FALSE,SUM($QP31:$RF31)&gt;0,RM$9='2. Protocols'!$G30),1,0)*'4. Formulations'!$P30</f>
        <v>0</v>
      </c>
      <c r="RN31" s="27">
        <f>IF(AND(OR(ISBLANK(RN$9),RN$9=0)=FALSE,SUM($QP31:$RF31)&gt;0,RN$9='2. Protocols'!$G30),1,0)*'4. Formulations'!$P30</f>
        <v>0</v>
      </c>
      <c r="RO31" s="27">
        <f>IF(AND(OR(ISBLANK(RO$9),RO$9=0)=FALSE,SUM($QP31:$RF31)&gt;0,RO$9='2. Protocols'!$G30),1,0)*'4. Formulations'!$P30</f>
        <v>0</v>
      </c>
      <c r="RP31" s="27">
        <f>IF(AND(OR(ISBLANK(RP$9),RP$9=0)=FALSE,SUM($QP31:$RF31)&gt;0,RP$9='2. Protocols'!$G30),1,0)*'4. Formulations'!$P30</f>
        <v>0</v>
      </c>
      <c r="RQ31" s="27">
        <f>IF(AND(OR(ISBLANK(RQ$9),RQ$9=0)=FALSE,SUM($QP31:$RF31)&gt;0,RQ$9='2. Protocols'!$G30),1,0)*'4. Formulations'!$P30</f>
        <v>0</v>
      </c>
      <c r="RR31" s="27">
        <f>IF(AND(OR(ISBLANK(RR$9),RR$9=0)=FALSE,SUM($QP31:$RF31)&gt;0,RR$9='2. Protocols'!$G30),1,0)*'4. Formulations'!$P30</f>
        <v>0</v>
      </c>
      <c r="RS31" s="27">
        <f>IF(AND(OR(ISBLANK(RS$9),RS$9=0)=FALSE,SUM($QP31:$RF31)&gt;0,RS$9='2. Protocols'!$G30),1,0)*'4. Formulations'!$P30</f>
        <v>0</v>
      </c>
      <c r="RT31" s="27">
        <f>IF(AND(OR(ISBLANK(RT$9),RT$9=0)=FALSE,SUM($QP31:$RF31)&gt;0,RT$9='2. Protocols'!$G30),1,0)*'4. Formulations'!$P30</f>
        <v>0</v>
      </c>
      <c r="RU31" s="27">
        <f>IF(AND(OR(ISBLANK(RU$9),RU$9=0)=FALSE,SUM($QP31:$RF31)&gt;0,RU$9='2. Protocols'!$G30),1,0)*'4. Formulations'!$P30</f>
        <v>0</v>
      </c>
      <c r="RV31" s="27">
        <f>IF(AND(OR(ISBLANK(RV$9),RV$9=0)=FALSE,SUM($QP31:$RF31)&gt;0,RV$9='2. Protocols'!$G30),1,0)*'4. Formulations'!$P30</f>
        <v>0</v>
      </c>
      <c r="RW31" s="27">
        <f>IF(AND(OR(ISBLANK(RW$9),RW$9=0)=FALSE,SUM($QP31:$RF31)&gt;0,RW$9='2. Protocols'!$G30),1,0)*'4. Formulations'!$P30</f>
        <v>0</v>
      </c>
      <c r="RX31" s="27">
        <f>IF(AND(OR(ISBLANK(RX$9),RX$9=0)=FALSE,SUM($QP31:$RF31)&gt;0,RX$9='2. Protocols'!$G30),1,0)*'4. Formulations'!$P30</f>
        <v>0</v>
      </c>
      <c r="RY31" s="27">
        <f>IF(AND(OR(ISBLANK(RY$9),RY$9=0)=FALSE,SUM($QP31:$RF31)&gt;0,RY$9='2. Protocols'!$G30),1,0)*'4. Formulations'!$P30</f>
        <v>0</v>
      </c>
      <c r="RZ31" s="27">
        <f>IF(AND(OR(ISBLANK(RZ$9),RZ$9=0)=FALSE,SUM($QP31:$RF31)&gt;0,RZ$9='2. Protocols'!$G30),1,0)*'4. Formulations'!$P30</f>
        <v>0</v>
      </c>
      <c r="SA31" s="27">
        <f>IF(AND(OR(ISBLANK(SA$9),SA$9=0)=FALSE,SUM($QP31:$RF31)&gt;0,SA$9='2. Protocols'!$G30),1,0)*'4. Formulations'!$P30</f>
        <v>0</v>
      </c>
      <c r="SB31" s="27">
        <f>IF(AND(OR(ISBLANK(SB$9),SB$9=0)=FALSE,SUM($QP31:$RF31)&gt;0,SB$9='2. Protocols'!$G30),1,0)*'4. Formulations'!$P30</f>
        <v>0</v>
      </c>
      <c r="SC31" s="27">
        <f>IF(AND(OR(ISBLANK(SC$9),SC$9=0)=FALSE,SUM($QP31:$RF31)&gt;0,SC$9='2. Protocols'!$G30),1,0)*'4. Formulations'!$P30</f>
        <v>0</v>
      </c>
      <c r="SD31" s="27">
        <f>IF(AND(OR(ISBLANK(SD$9),SD$9=0)=FALSE,SUM($QP31:$RF31)&gt;0,SD$9='2. Protocols'!$G30),1,0)*'4. Formulations'!$P30</f>
        <v>0</v>
      </c>
      <c r="SE31" s="27">
        <f>IF(AND(OR(ISBLANK(SE$9),SE$9=0)=FALSE,SUM($QP31:$RF31)&gt;0,SE$9='2. Protocols'!$G30),1,0)*'4. Formulations'!$P30</f>
        <v>0</v>
      </c>
      <c r="SF31" s="27">
        <f>IF(AND(OR(ISBLANK(SF$9),SF$9=0)=FALSE,SUM($QP31:$RF31)&gt;0,SF$9='2. Protocols'!$G30),1,0)*'4. Formulations'!$P30</f>
        <v>0</v>
      </c>
      <c r="SG31" s="27">
        <f>IF(AND(OR(ISBLANK(SG$9),SG$9=0)=FALSE,SUM($QP31:$RF31)&gt;0,SG$9='2. Protocols'!$G30),1,0)*'4. Formulations'!$P30</f>
        <v>0</v>
      </c>
      <c r="SH31" s="27">
        <f>IF(AND(OR(ISBLANK(SH$9),SH$9=0)=FALSE,SUM($QP31:$RF31)&gt;0,SH$9='2. Protocols'!$G30),1,0)*'4. Formulations'!$P30</f>
        <v>0</v>
      </c>
      <c r="SI31" s="27">
        <f>IF(AND(OR(ISBLANK(SI$9),SI$9=0)=FALSE,SUM($QP31:$RF31)&gt;0,SI$9='2. Protocols'!$G30),1,0)*'4. Formulations'!$P30</f>
        <v>0</v>
      </c>
      <c r="SJ31" s="27">
        <f>IF(AND(OR(ISBLANK(SJ$9),SJ$9=0)=FALSE,SUM($QP31:$RF31)&gt;0,SJ$9='2. Protocols'!$G30),1,0)*'4. Formulations'!$P30</f>
        <v>0</v>
      </c>
      <c r="SK31" s="27">
        <f>IF(AND(OR(ISBLANK(SK$9),SK$9=0)=FALSE,SUM($QP31:$RF31)&gt;0,SK$9='2. Protocols'!$G30),1,0)*'4. Formulations'!$P30</f>
        <v>0</v>
      </c>
      <c r="SL31" s="27">
        <f>IF(AND(OR(ISBLANK(SL$9),SL$9=0)=FALSE,SUM($QP31:$RF31)&gt;0,SL$9='2. Protocols'!$G30),1,0)*'4. Formulations'!$P30</f>
        <v>0</v>
      </c>
      <c r="SM31" s="27">
        <f>IF(AND(OR(ISBLANK(SM$9),SM$9=0)=FALSE,SUM($QP31:$RF31)&gt;0,SM$9='2. Protocols'!$G30),1,0)*'4. Formulations'!$P30</f>
        <v>0</v>
      </c>
      <c r="SN31" s="27">
        <f>IF(AND(OR(ISBLANK(SN$9),SN$9=0)=FALSE,SUM($QP31:$RF31)&gt;0,SN$9='2. Protocols'!$G30),1,0)*'4. Formulations'!$P30</f>
        <v>0</v>
      </c>
      <c r="SO31" s="27">
        <f>IF(AND(OR(ISBLANK(SO$9),SO$9=0)=FALSE,SUM($QP31:$RF31)&gt;0,SO$9='2. Protocols'!$G30),1,0)*'4. Formulations'!$P30</f>
        <v>0</v>
      </c>
      <c r="SP31" s="27">
        <f>IF(AND(OR(ISBLANK(SP$9),SP$9=0)=FALSE,SUM($QP31:$RF31)&gt;0,SP$9='2. Protocols'!$G30),1,0)*'4. Formulations'!$P30</f>
        <v>0</v>
      </c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J31" s="27">
        <f>IF(AND(OR(ISBLANK(TJ$9),TJ$9=0)=FALSE,TJ$9=$DM31),1,0)*'4. Formulations'!$Q30</f>
        <v>0</v>
      </c>
      <c r="TK31" s="27">
        <f>IF(AND(OR(ISBLANK(TK$9),TK$9=0)=FALSE,TK$9=$DM31),1,0)*'4. Formulations'!$Q30</f>
        <v>0</v>
      </c>
      <c r="TL31" s="27">
        <f>IF(AND(OR(ISBLANK(TL$9),TL$9=0)=FALSE,TL$9=$DM31),1,0)*'4. Formulations'!$Q30</f>
        <v>0</v>
      </c>
      <c r="TM31" s="27">
        <f>IF(AND(OR(ISBLANK(TM$9),TM$9=0)=FALSE,TM$9=$DM31),1,0)*'4. Formulations'!$Q30</f>
        <v>0</v>
      </c>
      <c r="TN31" s="27">
        <f>IF(AND(OR(ISBLANK(TN$9),TN$9=0)=FALSE,TN$9=$DM31),1,0)*'4. Formulations'!$Q30</f>
        <v>0</v>
      </c>
      <c r="TO31" s="27">
        <f>IF(AND(OR(ISBLANK(TO$9),TO$9=0)=FALSE,TO$9=$DM31),1,0)*'4. Formulations'!$Q30</f>
        <v>0</v>
      </c>
      <c r="TP31" s="27">
        <f>IF(AND(OR(ISBLANK(TP$9),TP$9=0)=FALSE,TP$9=$DM31),1,0)*'4. Formulations'!$Q30</f>
        <v>0</v>
      </c>
      <c r="TQ31" s="27">
        <f>IF(AND(OR(ISBLANK(TQ$9),TQ$9=0)=FALSE,TQ$9=$DM31),1,0)*'4. Formulations'!$Q30</f>
        <v>0</v>
      </c>
      <c r="TR31" s="27">
        <f>IF(AND(OR(ISBLANK(TR$9),TR$9=0)=FALSE,TR$9=$DM31),1,0)*'4. Formulations'!$Q30</f>
        <v>0</v>
      </c>
      <c r="TS31" s="27">
        <f>IF(AND(OR(ISBLANK(TS$9),TS$9=0)=FALSE,TS$9=$DM31),1,0)*'4. Formulations'!$Q30</f>
        <v>0</v>
      </c>
      <c r="TT31" s="27">
        <f>IF(AND(OR(ISBLANK(TT$9),TT$9=0)=FALSE,TT$9=$DM31),1,0)*'4. Formulations'!$Q30</f>
        <v>0</v>
      </c>
      <c r="TU31" s="27">
        <f>IF(AND(OR(ISBLANK(TU$9),TU$9=0)=FALSE,TU$9=$DM31),1,0)*'4. Formulations'!$Q30</f>
        <v>0</v>
      </c>
      <c r="TV31" s="27">
        <f>IF(AND(OR(ISBLANK(TV$9),TV$9=0)=FALSE,TV$9=$DM31),1,0)*'4. Formulations'!$Q30</f>
        <v>0</v>
      </c>
      <c r="TW31" s="27">
        <f>IF(AND(OR(ISBLANK(TW$9),TW$9=0)=FALSE,TW$9=$DM31),1,0)*'4. Formulations'!$Q30</f>
        <v>0</v>
      </c>
      <c r="TX31" s="27">
        <f>IF(AND(OR(ISBLANK(TX$9),TX$9=0)=FALSE,TX$9=$DM31),1,0)*'4. Formulations'!$Q30</f>
        <v>0</v>
      </c>
      <c r="TY31" s="27">
        <f>IF(AND(OR(ISBLANK(TY$9),TY$9=0)=FALSE,TY$9=$DM31),1,0)*'4. Formulations'!$Q30</f>
        <v>0</v>
      </c>
      <c r="TZ31" s="27">
        <f>IF(AND(OR(ISBLANK(TZ$9),TZ$9=0)=FALSE,TZ$9=$DM31),1,0)*'4. Formulations'!$Q30</f>
        <v>0</v>
      </c>
      <c r="UA31" s="27"/>
      <c r="UB31" s="27"/>
      <c r="UC31" s="27"/>
    </row>
    <row r="32" spans="2:549" ht="15" hidden="1" outlineLevel="1" x14ac:dyDescent="0.25">
      <c r="B32" s="2"/>
      <c r="C32" s="75" t="str">
        <f>IF('2. Protocols'!C31&amp;"+"&amp;'2. Protocols'!E31&amp;"+"&amp;'2. Protocols'!G31="++","",'2. Protocols'!C31&amp;"+"&amp;'2. Protocols'!E31&amp;"+"&amp;'2. Protocols'!G31)</f>
        <v/>
      </c>
      <c r="D32" s="7"/>
      <c r="E32" s="8"/>
      <c r="G32" s="72" t="e">
        <f>'2. Protocols'!J31*'1. General Inputs'!$J$13</f>
        <v>#VALUE!</v>
      </c>
      <c r="H32" s="72" t="e">
        <f>MAX(G32*(1+'1. General Inputs'!$AW$23+HLOOKUP(H$7,'1. General Inputs'!$AW$17:$AY$19,ROWS('1. General Inputs'!$AU$17:$AU$19),0))+(CHOOSE(H$7,'1. General Inputs'!$J$15,'1. General Inputs'!$L$15,'1. General Inputs'!$N$15)/12)*CHOOSE(H$7,'2. Protocols'!$K31,'2. Protocols'!$L31,'2. Protocols'!$M31)+'3. ARV Substitutions'!L57,0)</f>
        <v>#VALUE!</v>
      </c>
      <c r="I32" s="72" t="e">
        <f>MAX(H32*(1+'1. General Inputs'!$AW$23+HLOOKUP(I$7,'1. General Inputs'!$AW$17:$AY$19,ROWS('1. General Inputs'!$AU$17:$AU$19),0))+(CHOOSE(I$7,'1. General Inputs'!$J$15,'1. General Inputs'!$L$15,'1. General Inputs'!$N$15)/12)*CHOOSE(I$7,'2. Protocols'!$K31,'2. Protocols'!$L31,'2. Protocols'!$M31)+'3. ARV Substitutions'!M57,0)</f>
        <v>#VALUE!</v>
      </c>
      <c r="J32" s="72" t="e">
        <f>MAX(I32*(1+'1. General Inputs'!$AW$23+HLOOKUP(J$7,'1. General Inputs'!$AW$17:$AY$19,ROWS('1. General Inputs'!$AU$17:$AU$19),0))+(CHOOSE(J$7,'1. General Inputs'!$J$15,'1. General Inputs'!$L$15,'1. General Inputs'!$N$15)/12)*CHOOSE(J$7,'2. Protocols'!$K31,'2. Protocols'!$L31,'2. Protocols'!$M31)+'3. ARV Substitutions'!N57,0)</f>
        <v>#VALUE!</v>
      </c>
      <c r="K32" s="72" t="e">
        <f>MAX(J32*(1+'1. General Inputs'!$AW$23+HLOOKUP(K$7,'1. General Inputs'!$AW$17:$AY$19,ROWS('1. General Inputs'!$AU$17:$AU$19),0))+(CHOOSE(K$7,'1. General Inputs'!$J$15,'1. General Inputs'!$L$15,'1. General Inputs'!$N$15)/12)*CHOOSE(K$7,'2. Protocols'!$K31,'2. Protocols'!$L31,'2. Protocols'!$M31)+'3. ARV Substitutions'!O57,0)</f>
        <v>#VALUE!</v>
      </c>
      <c r="L32" s="72" t="e">
        <f>MAX(K32*(1+'1. General Inputs'!$AW$23+HLOOKUP(L$7,'1. General Inputs'!$AW$17:$AY$19,ROWS('1. General Inputs'!$AU$17:$AU$19),0))+(CHOOSE(L$7,'1. General Inputs'!$J$15,'1. General Inputs'!$L$15,'1. General Inputs'!$N$15)/12)*CHOOSE(L$7,'2. Protocols'!$K31,'2. Protocols'!$L31,'2. Protocols'!$M31)+'3. ARV Substitutions'!P57,0)</f>
        <v>#VALUE!</v>
      </c>
      <c r="M32" s="72" t="e">
        <f>MAX(L32*(1+'1. General Inputs'!$AW$23+HLOOKUP(M$7,'1. General Inputs'!$AW$17:$AY$19,ROWS('1. General Inputs'!$AU$17:$AU$19),0))+(CHOOSE(M$7,'1. General Inputs'!$J$15,'1. General Inputs'!$L$15,'1. General Inputs'!$N$15)/12)*CHOOSE(M$7,'2. Protocols'!$K31,'2. Protocols'!$L31,'2. Protocols'!$M31)+'3. ARV Substitutions'!Q57,0)</f>
        <v>#VALUE!</v>
      </c>
      <c r="N32" s="72" t="e">
        <f>MAX(M32*(1+'1. General Inputs'!$AW$23+HLOOKUP(N$7,'1. General Inputs'!$AW$17:$AY$19,ROWS('1. General Inputs'!$AU$17:$AU$19),0))+(CHOOSE(N$7,'1. General Inputs'!$J$15,'1. General Inputs'!$L$15,'1. General Inputs'!$N$15)/12)*CHOOSE(N$7,'2. Protocols'!$K31,'2. Protocols'!$L31,'2. Protocols'!$M31)+'3. ARV Substitutions'!R57,0)</f>
        <v>#VALUE!</v>
      </c>
      <c r="O32" s="72" t="e">
        <f>MAX(N32*(1+'1. General Inputs'!$AW$23+HLOOKUP(O$7,'1. General Inputs'!$AW$17:$AY$19,ROWS('1. General Inputs'!$AU$17:$AU$19),0))+(CHOOSE(O$7,'1. General Inputs'!$J$15,'1. General Inputs'!$L$15,'1. General Inputs'!$N$15)/12)*CHOOSE(O$7,'2. Protocols'!$K31,'2. Protocols'!$L31,'2. Protocols'!$M31)+'3. ARV Substitutions'!S57,0)</f>
        <v>#VALUE!</v>
      </c>
      <c r="P32" s="72" t="e">
        <f>MAX(O32*(1+'1. General Inputs'!$AW$23+HLOOKUP(P$7,'1. General Inputs'!$AW$17:$AY$19,ROWS('1. General Inputs'!$AU$17:$AU$19),0))+(CHOOSE(P$7,'1. General Inputs'!$J$15,'1. General Inputs'!$L$15,'1. General Inputs'!$N$15)/12)*CHOOSE(P$7,'2. Protocols'!$K31,'2. Protocols'!$L31,'2. Protocols'!$M31)+'3. ARV Substitutions'!T57,0)</f>
        <v>#VALUE!</v>
      </c>
      <c r="Q32" s="72" t="e">
        <f>MAX(P32*(1+'1. General Inputs'!$AW$23+HLOOKUP(Q$7,'1. General Inputs'!$AW$17:$AY$19,ROWS('1. General Inputs'!$AU$17:$AU$19),0))+(CHOOSE(Q$7,'1. General Inputs'!$J$15,'1. General Inputs'!$L$15,'1. General Inputs'!$N$15)/12)*CHOOSE(Q$7,'2. Protocols'!$K31,'2. Protocols'!$L31,'2. Protocols'!$M31)+'3. ARV Substitutions'!U57,0)</f>
        <v>#VALUE!</v>
      </c>
      <c r="R32" s="72" t="e">
        <f>MAX(Q32*(1+'1. General Inputs'!$AW$23+HLOOKUP(R$7,'1. General Inputs'!$AW$17:$AY$19,ROWS('1. General Inputs'!$AU$17:$AU$19),0))+(CHOOSE(R$7,'1. General Inputs'!$J$15,'1. General Inputs'!$L$15,'1. General Inputs'!$N$15)/12)*CHOOSE(R$7,'2. Protocols'!$K31,'2. Protocols'!$L31,'2. Protocols'!$M31)+'3. ARV Substitutions'!V57,0)</f>
        <v>#VALUE!</v>
      </c>
      <c r="S32" s="72" t="e">
        <f>MAX(R32*(1+'1. General Inputs'!$AW$23+HLOOKUP(S$7,'1. General Inputs'!$AW$17:$AY$19,ROWS('1. General Inputs'!$AU$17:$AU$19),0))+(CHOOSE(S$7,'1. General Inputs'!$J$15,'1. General Inputs'!$L$15,'1. General Inputs'!$N$15)/12)*CHOOSE(S$7,'2. Protocols'!$K31,'2. Protocols'!$L31,'2. Protocols'!$M31)+'3. ARV Substitutions'!W57,0)</f>
        <v>#VALUE!</v>
      </c>
      <c r="T32" s="72" t="e">
        <f>MAX(S32*(1+'1. General Inputs'!$AW$23+HLOOKUP(T$7,'1. General Inputs'!$AW$17:$AY$19,ROWS('1. General Inputs'!$AU$17:$AU$19),0))+(CHOOSE(T$7,'1. General Inputs'!$J$15,'1. General Inputs'!$L$15,'1. General Inputs'!$N$15)/12)*CHOOSE(T$7,'2. Protocols'!$K31,'2. Protocols'!$L31,'2. Protocols'!$M31)+'3. ARV Substitutions'!X57,0)</f>
        <v>#VALUE!</v>
      </c>
      <c r="U32" s="72" t="e">
        <f>MAX(T32*(1+'1. General Inputs'!$AW$23+HLOOKUP(U$7,'1. General Inputs'!$AW$17:$AY$19,ROWS('1. General Inputs'!$AU$17:$AU$19),0))+(CHOOSE(U$7,'1. General Inputs'!$J$15,'1. General Inputs'!$L$15,'1. General Inputs'!$N$15)/12)*CHOOSE(U$7,'2. Protocols'!$K31,'2. Protocols'!$L31,'2. Protocols'!$M31)+'3. ARV Substitutions'!Y57,0)</f>
        <v>#VALUE!</v>
      </c>
      <c r="V32" s="72" t="e">
        <f>MAX(U32*(1+'1. General Inputs'!$AW$23+HLOOKUP(V$7,'1. General Inputs'!$AW$17:$AY$19,ROWS('1. General Inputs'!$AU$17:$AU$19),0))+(CHOOSE(V$7,'1. General Inputs'!$J$15,'1. General Inputs'!$L$15,'1. General Inputs'!$N$15)/12)*CHOOSE(V$7,'2. Protocols'!$K31,'2. Protocols'!$L31,'2. Protocols'!$M31)+'3. ARV Substitutions'!Z57,0)</f>
        <v>#VALUE!</v>
      </c>
      <c r="W32" s="72" t="e">
        <f>MAX(V32*(1+'1. General Inputs'!$AW$23+HLOOKUP(W$7,'1. General Inputs'!$AW$17:$AY$19,ROWS('1. General Inputs'!$AU$17:$AU$19),0))+(CHOOSE(W$7,'1. General Inputs'!$J$15,'1. General Inputs'!$L$15,'1. General Inputs'!$N$15)/12)*CHOOSE(W$7,'2. Protocols'!$K31,'2. Protocols'!$L31,'2. Protocols'!$M31)+'3. ARV Substitutions'!AA57,0)</f>
        <v>#VALUE!</v>
      </c>
      <c r="X32" s="72" t="e">
        <f>MAX(W32*(1+'1. General Inputs'!$AW$23+HLOOKUP(X$7,'1. General Inputs'!$AW$17:$AY$19,ROWS('1. General Inputs'!$AU$17:$AU$19),0))+(CHOOSE(X$7,'1. General Inputs'!$J$15,'1. General Inputs'!$L$15,'1. General Inputs'!$N$15)/12)*CHOOSE(X$7,'2. Protocols'!$K31,'2. Protocols'!$L31,'2. Protocols'!$M31)+'3. ARV Substitutions'!AB57,0)</f>
        <v>#VALUE!</v>
      </c>
      <c r="Y32" s="72" t="e">
        <f>MAX(X32*(1+'1. General Inputs'!$AW$23+HLOOKUP(Y$7,'1. General Inputs'!$AW$17:$AY$19,ROWS('1. General Inputs'!$AU$17:$AU$19),0))+(CHOOSE(Y$7,'1. General Inputs'!$J$15,'1. General Inputs'!$L$15,'1. General Inputs'!$N$15)/12)*CHOOSE(Y$7,'2. Protocols'!$K31,'2. Protocols'!$L31,'2. Protocols'!$M31)+'3. ARV Substitutions'!AC57,0)</f>
        <v>#VALUE!</v>
      </c>
      <c r="Z32" s="72" t="e">
        <f>MAX(Y32*(1+'1. General Inputs'!$AW$23+HLOOKUP(Z$7,'1. General Inputs'!$AW$17:$AY$19,ROWS('1. General Inputs'!$AU$17:$AU$19),0))+(CHOOSE(Z$7,'1. General Inputs'!$J$15,'1. General Inputs'!$L$15,'1. General Inputs'!$N$15)/12)*CHOOSE(Z$7,'2. Protocols'!$K31,'2. Protocols'!$L31,'2. Protocols'!$M31)+'3. ARV Substitutions'!AD57,0)</f>
        <v>#VALUE!</v>
      </c>
      <c r="AA32" s="72" t="e">
        <f>MAX(Z32*(1+'1. General Inputs'!$AW$23+HLOOKUP(AA$7,'1. General Inputs'!$AW$17:$AY$19,ROWS('1. General Inputs'!$AU$17:$AU$19),0))+(CHOOSE(AA$7,'1. General Inputs'!$J$15,'1. General Inputs'!$L$15,'1. General Inputs'!$N$15)/12)*CHOOSE(AA$7,'2. Protocols'!$K31,'2. Protocols'!$L31,'2. Protocols'!$M31)+'3. ARV Substitutions'!AE57,0)</f>
        <v>#VALUE!</v>
      </c>
      <c r="AB32" s="72" t="e">
        <f>MAX(AA32*(1+'1. General Inputs'!$AW$23+HLOOKUP(AB$7,'1. General Inputs'!$AW$17:$AY$19,ROWS('1. General Inputs'!$AU$17:$AU$19),0))+(CHOOSE(AB$7,'1. General Inputs'!$J$15,'1. General Inputs'!$L$15,'1. General Inputs'!$N$15)/12)*CHOOSE(AB$7,'2. Protocols'!$K31,'2. Protocols'!$L31,'2. Protocols'!$M31)+'3. ARV Substitutions'!AF57,0)</f>
        <v>#VALUE!</v>
      </c>
      <c r="AC32" s="72" t="e">
        <f>MAX(AB32*(1+'1. General Inputs'!$AW$23+HLOOKUP(AC$7,'1. General Inputs'!$AW$17:$AY$19,ROWS('1. General Inputs'!$AU$17:$AU$19),0))+(CHOOSE(AC$7,'1. General Inputs'!$J$15,'1. General Inputs'!$L$15,'1. General Inputs'!$N$15)/12)*CHOOSE(AC$7,'2. Protocols'!$K31,'2. Protocols'!$L31,'2. Protocols'!$M31)+'3. ARV Substitutions'!AG57,0)</f>
        <v>#VALUE!</v>
      </c>
      <c r="AD32" s="72" t="e">
        <f>MAX(AC32*(1+'1. General Inputs'!$AW$23+HLOOKUP(AD$7,'1. General Inputs'!$AW$17:$AY$19,ROWS('1. General Inputs'!$AU$17:$AU$19),0))+(CHOOSE(AD$7,'1. General Inputs'!$J$15,'1. General Inputs'!$L$15,'1. General Inputs'!$N$15)/12)*CHOOSE(AD$7,'2. Protocols'!$K31,'2. Protocols'!$L31,'2. Protocols'!$M31)+'3. ARV Substitutions'!AH57,0)</f>
        <v>#VALUE!</v>
      </c>
      <c r="AE32" s="72" t="e">
        <f>MAX(AD32*(1+'1. General Inputs'!$AW$23+HLOOKUP(AE$7,'1. General Inputs'!$AW$17:$AY$19,ROWS('1. General Inputs'!$AU$17:$AU$19),0))+(CHOOSE(AE$7,'1. General Inputs'!$J$15,'1. General Inputs'!$L$15,'1. General Inputs'!$N$15)/12)*CHOOSE(AE$7,'2. Protocols'!$K31,'2. Protocols'!$L31,'2. Protocols'!$M31)+'3. ARV Substitutions'!AI57,0)</f>
        <v>#VALUE!</v>
      </c>
      <c r="AF32" s="72" t="e">
        <f>MAX(AE32*(1+'1. General Inputs'!$AW$23+HLOOKUP(AF$7,'1. General Inputs'!$AW$17:$AY$19,ROWS('1. General Inputs'!$AU$17:$AU$19),0))+(CHOOSE(AF$7,'1. General Inputs'!$J$15,'1. General Inputs'!$L$15,'1. General Inputs'!$N$15)/12)*CHOOSE(AF$7,'2. Protocols'!$K31,'2. Protocols'!$L31,'2. Protocols'!$M31)+'3. ARV Substitutions'!AJ57,0)</f>
        <v>#VALUE!</v>
      </c>
      <c r="AG32" s="72" t="e">
        <f>MAX(AF32*(1+'1. General Inputs'!$AW$23+HLOOKUP(AG$7,'1. General Inputs'!$AW$17:$AY$19,ROWS('1. General Inputs'!$AU$17:$AU$19),0))+(CHOOSE(AG$7,'1. General Inputs'!$J$15,'1. General Inputs'!$L$15,'1. General Inputs'!$N$15)/12)*CHOOSE(AG$7,'2. Protocols'!$K31,'2. Protocols'!$L31,'2. Protocols'!$M31)+'3. ARV Substitutions'!AK57,0)</f>
        <v>#VALUE!</v>
      </c>
      <c r="AH32" s="72" t="e">
        <f>MAX(AG32*(1+'1. General Inputs'!$AW$23+HLOOKUP(AH$7,'1. General Inputs'!$AW$17:$AY$19,ROWS('1. General Inputs'!$AU$17:$AU$19),0))+(CHOOSE(AH$7,'1. General Inputs'!$J$15,'1. General Inputs'!$L$15,'1. General Inputs'!$N$15)/12)*CHOOSE(AH$7,'2. Protocols'!$K31,'2. Protocols'!$L31,'2. Protocols'!$M31)+'3. ARV Substitutions'!AL57,0)</f>
        <v>#VALUE!</v>
      </c>
      <c r="AI32" s="72" t="e">
        <f>MAX(AH32*(1+'1. General Inputs'!$AW$23+HLOOKUP(AI$7,'1. General Inputs'!$AW$17:$AY$19,ROWS('1. General Inputs'!$AU$17:$AU$19),0))+(CHOOSE(AI$7,'1. General Inputs'!$J$15,'1. General Inputs'!$L$15,'1. General Inputs'!$N$15)/12)*CHOOSE(AI$7,'2. Protocols'!$K31,'2. Protocols'!$L31,'2. Protocols'!$M31)+'3. ARV Substitutions'!AM57,0)</f>
        <v>#VALUE!</v>
      </c>
      <c r="AJ32" s="72" t="e">
        <f>MAX(AI32*(1+'1. General Inputs'!$AW$23+HLOOKUP(AJ$7,'1. General Inputs'!$AW$17:$AY$19,ROWS('1. General Inputs'!$AU$17:$AU$19),0))+(CHOOSE(AJ$7,'1. General Inputs'!$J$15,'1. General Inputs'!$L$15,'1. General Inputs'!$N$15)/12)*CHOOSE(AJ$7,'2. Protocols'!$K31,'2. Protocols'!$L31,'2. Protocols'!$M31)+'3. ARV Substitutions'!AN57,0)</f>
        <v>#VALUE!</v>
      </c>
      <c r="AK32" s="72" t="e">
        <f>MAX(AJ32*(1+'1. General Inputs'!$AW$23+HLOOKUP(AK$7,'1. General Inputs'!$AW$17:$AY$19,ROWS('1. General Inputs'!$AU$17:$AU$19),0))+(CHOOSE(AK$7,'1. General Inputs'!$J$15,'1. General Inputs'!$L$15,'1. General Inputs'!$N$15)/12)*CHOOSE(AK$7,'2. Protocols'!$K31,'2. Protocols'!$L31,'2. Protocols'!$M31)+'3. ARV Substitutions'!AO57,0)</f>
        <v>#VALUE!</v>
      </c>
      <c r="AL32" s="72" t="e">
        <f>MAX(AK32*(1+'1. General Inputs'!$AW$23+HLOOKUP(AL$7,'1. General Inputs'!$AW$17:$AY$19,ROWS('1. General Inputs'!$AU$17:$AU$19),0))+(CHOOSE(AL$7,'1. General Inputs'!$J$15,'1. General Inputs'!$L$15,'1. General Inputs'!$N$15)/12)*CHOOSE(AL$7,'2. Protocols'!$K31,'2. Protocols'!$L31,'2. Protocols'!$M31)+'3. ARV Substitutions'!AP57,0)</f>
        <v>#VALUE!</v>
      </c>
      <c r="AM32" s="72" t="e">
        <f>MAX(AL32*(1+'1. General Inputs'!$AW$23+HLOOKUP(AM$7,'1. General Inputs'!$AW$17:$AY$19,ROWS('1. General Inputs'!$AU$17:$AU$19),0))+(CHOOSE(AM$7,'1. General Inputs'!$J$15,'1. General Inputs'!$L$15,'1. General Inputs'!$N$15)/12)*CHOOSE(AM$7,'2. Protocols'!$K31,'2. Protocols'!$L31,'2. Protocols'!$M31)+'3. ARV Substitutions'!AQ57,0)</f>
        <v>#VALUE!</v>
      </c>
      <c r="AN32" s="72" t="e">
        <f>MAX(AM32*(1+'1. General Inputs'!$AW$23+HLOOKUP(AN$7,'1. General Inputs'!$AW$17:$AY$19,ROWS('1. General Inputs'!$AU$17:$AU$19),0))+(CHOOSE(AN$7,'1. General Inputs'!$J$15,'1. General Inputs'!$L$15,'1. General Inputs'!$N$15)/12)*CHOOSE(AN$7,'2. Protocols'!$K31,'2. Protocols'!$L31,'2. Protocols'!$M31)+'3. ARV Substitutions'!AR57,0)</f>
        <v>#VALUE!</v>
      </c>
      <c r="AO32" s="72" t="e">
        <f>MAX(AN32*(1+'1. General Inputs'!$AW$23+HLOOKUP(AO$7,'1. General Inputs'!$AW$17:$AY$19,ROWS('1. General Inputs'!$AU$17:$AU$19),0))+(CHOOSE(AO$7,'1. General Inputs'!$J$15,'1. General Inputs'!$L$15,'1. General Inputs'!$N$15)/12)*CHOOSE(AO$7,'2. Protocols'!$K31,'2. Protocols'!$L31,'2. Protocols'!$M31)+'3. ARV Substitutions'!AS57,0)</f>
        <v>#VALUE!</v>
      </c>
      <c r="AP32" s="72" t="e">
        <f>MAX(AO32*(1+'1. General Inputs'!$AW$23+HLOOKUP(AP$7,'1. General Inputs'!$AW$17:$AY$19,ROWS('1. General Inputs'!$AU$17:$AU$19),0))+(CHOOSE(AP$7,'1. General Inputs'!$J$15,'1. General Inputs'!$L$15,'1. General Inputs'!$N$15)/12)*CHOOSE(AP$7,'2. Protocols'!$K31,'2. Protocols'!$L31,'2. Protocols'!$M31)+'3. ARV Substitutions'!AT57,0)</f>
        <v>#VALUE!</v>
      </c>
      <c r="AQ32" s="72" t="e">
        <f>MAX(AP32*(1+'1. General Inputs'!$AW$23+HLOOKUP(AQ$7,'1. General Inputs'!$AW$17:$AY$19,ROWS('1. General Inputs'!$AU$17:$AU$19),0))+(CHOOSE(AQ$7,'1. General Inputs'!$J$15,'1. General Inputs'!$L$15,'1. General Inputs'!$N$15)/12)*CHOOSE(AQ$7,'2. Protocols'!$K31,'2. Protocols'!$L31,'2. Protocols'!$M31)+'3. ARV Substitutions'!AU57,0)</f>
        <v>#VALUE!</v>
      </c>
      <c r="CA32" s="51" t="e">
        <f t="shared" si="30"/>
        <v>#VALUE!</v>
      </c>
      <c r="CB32" s="51" t="e">
        <f t="shared" si="31"/>
        <v>#VALUE!</v>
      </c>
      <c r="CC32" s="51" t="e">
        <f t="shared" si="32"/>
        <v>#VALUE!</v>
      </c>
      <c r="CD32" s="51" t="e">
        <f t="shared" si="33"/>
        <v>#VALUE!</v>
      </c>
      <c r="CE32" s="51" t="e">
        <f t="shared" si="34"/>
        <v>#VALUE!</v>
      </c>
      <c r="CF32" s="51" t="e">
        <f t="shared" si="35"/>
        <v>#VALUE!</v>
      </c>
      <c r="CG32" s="51" t="e">
        <f t="shared" si="36"/>
        <v>#VALUE!</v>
      </c>
      <c r="CH32" s="51" t="e">
        <f t="shared" si="37"/>
        <v>#VALUE!</v>
      </c>
      <c r="CI32" s="51" t="e">
        <f t="shared" si="38"/>
        <v>#VALUE!</v>
      </c>
      <c r="CJ32" s="51" t="e">
        <f t="shared" si="39"/>
        <v>#VALUE!</v>
      </c>
      <c r="CK32" s="51" t="e">
        <f t="shared" si="40"/>
        <v>#VALUE!</v>
      </c>
      <c r="CL32" s="51" t="e">
        <f t="shared" si="41"/>
        <v>#VALUE!</v>
      </c>
      <c r="CM32" s="51" t="e">
        <f t="shared" si="42"/>
        <v>#VALUE!</v>
      </c>
      <c r="CN32" s="51" t="e">
        <f t="shared" si="43"/>
        <v>#VALUE!</v>
      </c>
      <c r="CO32" s="51" t="e">
        <f t="shared" si="44"/>
        <v>#VALUE!</v>
      </c>
      <c r="CP32" s="51" t="e">
        <f t="shared" si="45"/>
        <v>#VALUE!</v>
      </c>
      <c r="CQ32" s="51" t="e">
        <f t="shared" si="46"/>
        <v>#VALUE!</v>
      </c>
      <c r="CR32" s="51" t="e">
        <f t="shared" si="47"/>
        <v>#VALUE!</v>
      </c>
      <c r="CS32" s="51" t="e">
        <f t="shared" si="48"/>
        <v>#VALUE!</v>
      </c>
      <c r="CT32" s="51" t="e">
        <f t="shared" si="49"/>
        <v>#VALUE!</v>
      </c>
      <c r="CU32" s="51" t="e">
        <f t="shared" si="50"/>
        <v>#VALUE!</v>
      </c>
      <c r="CV32" s="51" t="e">
        <f t="shared" si="51"/>
        <v>#VALUE!</v>
      </c>
      <c r="CW32" s="51" t="e">
        <f t="shared" si="52"/>
        <v>#VALUE!</v>
      </c>
      <c r="CX32" s="51" t="e">
        <f t="shared" si="53"/>
        <v>#VALUE!</v>
      </c>
      <c r="CY32" s="51" t="e">
        <f t="shared" si="54"/>
        <v>#VALUE!</v>
      </c>
      <c r="CZ32" s="51" t="e">
        <f t="shared" si="55"/>
        <v>#VALUE!</v>
      </c>
      <c r="DA32" s="51" t="e">
        <f t="shared" si="56"/>
        <v>#VALUE!</v>
      </c>
      <c r="DB32" s="51" t="e">
        <f t="shared" si="57"/>
        <v>#VALUE!</v>
      </c>
      <c r="DC32" s="51" t="e">
        <f t="shared" si="58"/>
        <v>#VALUE!</v>
      </c>
      <c r="DD32" s="51" t="e">
        <f t="shared" si="59"/>
        <v>#VALUE!</v>
      </c>
      <c r="DE32" s="51" t="e">
        <f t="shared" si="60"/>
        <v>#VALUE!</v>
      </c>
      <c r="DF32" s="51" t="e">
        <f t="shared" si="61"/>
        <v>#VALUE!</v>
      </c>
      <c r="DG32" s="51" t="e">
        <f t="shared" si="62"/>
        <v>#VALUE!</v>
      </c>
      <c r="DH32" s="51" t="e">
        <f t="shared" si="63"/>
        <v>#VALUE!</v>
      </c>
      <c r="DI32" s="51" t="e">
        <f t="shared" si="64"/>
        <v>#VALUE!</v>
      </c>
      <c r="DJ32" s="51" t="e">
        <f t="shared" si="65"/>
        <v>#VALUE!</v>
      </c>
      <c r="DL32" s="21" t="str">
        <f>CONCATENATE('2. Protocols'!C31, '2. Protocols'!D31, '2. Protocols'!E31)</f>
        <v>+</v>
      </c>
      <c r="DM32" s="21" t="str">
        <f>CONCATENATE('2. Protocols'!C31, '2. Protocols'!D31, '2. Protocols'!E31, '2. Protocols'!F31, '2. Protocols'!G31,)</f>
        <v>++</v>
      </c>
      <c r="DO32" s="27">
        <f>IF(AND(OR(ISBLANK(DO$9),DO$9=0)=FALSE,OR(DO$9='2. Protocols'!$C31,DO$9='2. Protocols'!$E31,DO$9='2. Protocols'!$G31)),1,0)*'4. Formulations'!$I31</f>
        <v>0</v>
      </c>
      <c r="DP32" s="27">
        <f>IF(AND(OR(ISBLANK(DP$9),DP$9=0)=FALSE,OR(DP$9='2. Protocols'!$C31,DP$9='2. Protocols'!$E31,DP$9='2. Protocols'!$G31)),1,0)*'4. Formulations'!$I31</f>
        <v>0</v>
      </c>
      <c r="DQ32" s="27">
        <f>IF(AND(OR(ISBLANK(DQ$9),DQ$9=0)=FALSE,OR(DQ$9='2. Protocols'!$C31,DQ$9='2. Protocols'!$E31,DQ$9='2. Protocols'!$G31)),1,0)*'4. Formulations'!$I31</f>
        <v>0</v>
      </c>
      <c r="DR32" s="27">
        <f>IF(AND(OR(ISBLANK(DR$9),DR$9=0)=FALSE,OR(DR$9='2. Protocols'!$C31,DR$9='2. Protocols'!$E31,DR$9='2. Protocols'!$G31)),1,0)*'4. Formulations'!$I31</f>
        <v>0</v>
      </c>
      <c r="DS32" s="27">
        <f>IF(AND(OR(ISBLANK(DS$9),DS$9=0)=FALSE,OR(DS$9='2. Protocols'!$C31,DS$9='2. Protocols'!$E31,DS$9='2. Protocols'!$G31)),1,0)*'4. Formulations'!$I31</f>
        <v>0</v>
      </c>
      <c r="DT32" s="27">
        <f>IF(AND(OR(ISBLANK(DT$9),DT$9=0)=FALSE,OR(DT$9='2. Protocols'!$C31,DT$9='2. Protocols'!$E31,DT$9='2. Protocols'!$G31)),1,0)*'4. Formulations'!$I31</f>
        <v>0</v>
      </c>
      <c r="DU32" s="27">
        <f>IF(AND(OR(ISBLANK(DU$9),DU$9=0)=FALSE,OR(DU$9='2. Protocols'!$C31,DU$9='2. Protocols'!$E31,DU$9='2. Protocols'!$G31)),1,0)*'4. Formulations'!$I31</f>
        <v>0</v>
      </c>
      <c r="DV32" s="27">
        <f>IF(AND(OR(ISBLANK(DV$9),DV$9=0)=FALSE,OR(DV$9='2. Protocols'!$C31,DV$9='2. Protocols'!$E31,DV$9='2. Protocols'!$G31)),1,0)*'4. Formulations'!$I31</f>
        <v>0</v>
      </c>
      <c r="DW32" s="27">
        <f>IF(AND(OR(ISBLANK(DW$9),DW$9=0)=FALSE,OR(DW$9='2. Protocols'!$C31,DW$9='2. Protocols'!$E31,DW$9='2. Protocols'!$G31)),1,0)*'4. Formulations'!$I31</f>
        <v>0</v>
      </c>
      <c r="DX32" s="27">
        <f>IF(AND(OR(ISBLANK(DX$9),DX$9=0)=FALSE,OR(DX$9='2. Protocols'!$C31,DX$9='2. Protocols'!$E31,DX$9='2. Protocols'!$G31)),1,0)*'4. Formulations'!$I31</f>
        <v>0</v>
      </c>
      <c r="DY32" s="27">
        <f>IF(AND(OR(ISBLANK(DY$9),DY$9=0)=FALSE,OR(DY$9='2. Protocols'!$C31,DY$9='2. Protocols'!$E31,DY$9='2. Protocols'!$G31)),1,0)*'4. Formulations'!$I31</f>
        <v>0</v>
      </c>
      <c r="DZ32" s="27">
        <f>IF(AND(OR(ISBLANK(DZ$9),DZ$9=0)=FALSE,OR(DZ$9='2. Protocols'!$C31,DZ$9='2. Protocols'!$E31,DZ$9='2. Protocols'!$G31)),1,0)*'4. Formulations'!$I31</f>
        <v>0</v>
      </c>
      <c r="EA32" s="27">
        <f>IF(AND(OR(ISBLANK(EA$9),EA$9=0)=FALSE,OR(EA$9='2. Protocols'!$C31,EA$9='2. Protocols'!$E31,EA$9='2. Protocols'!$G31)),1,0)*'4. Formulations'!$I31</f>
        <v>0</v>
      </c>
      <c r="EB32" s="27">
        <f>IF(AND(OR(ISBLANK(EB$9),EB$9=0)=FALSE,OR(EB$9='2. Protocols'!$C31,EB$9='2. Protocols'!$E31,EB$9='2. Protocols'!$G31)),1,0)*'4. Formulations'!$I31</f>
        <v>0</v>
      </c>
      <c r="EC32" s="27">
        <f>IF(AND(OR(ISBLANK(EC$9),EC$9=0)=FALSE,OR(EC$9='2. Protocols'!$C31,EC$9='2. Protocols'!$E31,EC$9='2. Protocols'!$G31)),1,0)*'4. Formulations'!$I31</f>
        <v>0</v>
      </c>
      <c r="ED32" s="27">
        <f>IF(AND(OR(ISBLANK(ED$9),ED$9=0)=FALSE,OR(ED$9='2. Protocols'!$C31,ED$9='2. Protocols'!$E31,ED$9='2. Protocols'!$G31)),1,0)*'4. Formulations'!$I31</f>
        <v>0</v>
      </c>
      <c r="EE32" s="27">
        <f>IF(AND(OR(ISBLANK(EE$9),EE$9=0)=FALSE,OR(EE$9='2. Protocols'!$C31,EE$9='2. Protocols'!$E31,EE$9='2. Protocols'!$G31)),1,0)*'4. Formulations'!$I31</f>
        <v>0</v>
      </c>
      <c r="EF32" s="27">
        <f>IF(AND(OR(ISBLANK(EF$9),EF$9=0)=FALSE,OR(EF$9='2. Protocols'!$C31,EF$9='2. Protocols'!$E31,EF$9='2. Protocols'!$G31)),1,0)*'4. Formulations'!$I31</f>
        <v>0</v>
      </c>
      <c r="EG32" s="27">
        <f>IF(AND(OR(ISBLANK(EG$9),EG$9=0)=FALSE,OR(EG$9='2. Protocols'!$C31,EG$9='2. Protocols'!$E31,EG$9='2. Protocols'!$G31)),1,0)*'4. Formulations'!$I31</f>
        <v>0</v>
      </c>
      <c r="EH32" s="27">
        <f>IF(AND(OR(ISBLANK(EH$9),EH$9=0)=FALSE,OR(EH$9='2. Protocols'!$C31,EH$9='2. Protocols'!$E31,EH$9='2. Protocols'!$G31)),1,0)*'4. Formulations'!$I31</f>
        <v>0</v>
      </c>
      <c r="EI32" s="27">
        <f>IF(AND(OR(ISBLANK(EI$9),EI$9=0)=FALSE,OR(EI$9='2. Protocols'!$C31,EI$9='2. Protocols'!$E31,EI$9='2. Protocols'!$G31)),1,0)*'4. Formulations'!$I31</f>
        <v>0</v>
      </c>
      <c r="EJ32" s="27">
        <f>IF(AND(OR(ISBLANK(EJ$9),EJ$9=0)=FALSE,OR(EJ$9='2. Protocols'!$C31,EJ$9='2. Protocols'!$E31,EJ$9='2. Protocols'!$G31)),1,0)*'4. Formulations'!$I31</f>
        <v>0</v>
      </c>
      <c r="EK32" s="27">
        <f>IF(AND(OR(ISBLANK(EK$9),EK$9=0)=FALSE,OR(EK$9='2. Protocols'!$C31,EK$9='2. Protocols'!$E31,EK$9='2. Protocols'!$G31)),1,0)*'4. Formulations'!$I31</f>
        <v>0</v>
      </c>
      <c r="EL32" s="27">
        <f>IF(AND(OR(ISBLANK(EL$9),EL$9=0)=FALSE,OR(EL$9='2. Protocols'!$C31,EL$9='2. Protocols'!$E31,EL$9='2. Protocols'!$G31)),1,0)*'4. Formulations'!$I31</f>
        <v>0</v>
      </c>
      <c r="EM32" s="27">
        <f>IF(AND(OR(ISBLANK(EM$9),EM$9=0)=FALSE,OR(EM$9='2. Protocols'!$C31,EM$9='2. Protocols'!$E31,EM$9='2. Protocols'!$G31)),1,0)*'4. Formulations'!$I31</f>
        <v>0</v>
      </c>
      <c r="EN32" s="27">
        <f>IF(AND(OR(ISBLANK(EN$9),EN$9=0)=FALSE,OR(EN$9='2. Protocols'!$C31,EN$9='2. Protocols'!$E31,EN$9='2. Protocols'!$G31)),1,0)*'4. Formulations'!$I31</f>
        <v>0</v>
      </c>
      <c r="EO32" s="27">
        <f>IF(AND(OR(ISBLANK(EO$9),EO$9=0)=FALSE,OR(EO$9='2. Protocols'!$C31,EO$9='2. Protocols'!$E31,EO$9='2. Protocols'!$G31)),1,0)*'4. Formulations'!$I31</f>
        <v>0</v>
      </c>
      <c r="EP32" s="27">
        <f>IF(AND(OR(ISBLANK(EP$9),EP$9=0)=FALSE,OR(EP$9='2. Protocols'!$C31,EP$9='2. Protocols'!$E31,EP$9='2. Protocols'!$G31)),1,0)*'4. Formulations'!$I31</f>
        <v>0</v>
      </c>
      <c r="EQ32" s="27">
        <f>IF(AND(OR(ISBLANK(EQ$9),EQ$9=0)=FALSE,OR(EQ$9='2. Protocols'!$C31,EQ$9='2. Protocols'!$E31,EQ$9='2. Protocols'!$G31)),1,0)*'4. Formulations'!$I31</f>
        <v>0</v>
      </c>
      <c r="ER32" s="27">
        <f>IF(AND(OR(ISBLANK(ER$9),ER$9=0)=FALSE,OR(ER$9='2. Protocols'!$C31,ER$9='2. Protocols'!$E31,ER$9='2. Protocols'!$G31)),1,0)*'4. Formulations'!$I31</f>
        <v>0</v>
      </c>
      <c r="ES32" s="27">
        <f>IF(AND(OR(ISBLANK(ES$9),ES$9=0)=FALSE,OR(ES$9='2. Protocols'!$C31,ES$9='2. Protocols'!$E31,ES$9='2. Protocols'!$G31)),1,0)*'4. Formulations'!$I31</f>
        <v>0</v>
      </c>
      <c r="ET32" s="27">
        <f>IF(AND(OR(ISBLANK(ET$9),ET$9=0)=FALSE,OR(ET$9='2. Protocols'!$C31,ET$9='2. Protocols'!$E31,ET$9='2. Protocols'!$G31)),1,0)*'4. Formulations'!$I31</f>
        <v>0</v>
      </c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N32" s="27">
        <f>IF(AND(OR(ISBLANK(FN$9),FN$9=0)=FALSE,FN$9=$DL32),1,0)*'4. Formulations'!$J31</f>
        <v>0</v>
      </c>
      <c r="FO32" s="27">
        <f>IF(AND(OR(ISBLANK(FO$9),FO$9=0)=FALSE,FO$9=$DL32),1,0)*'4. Formulations'!$J31</f>
        <v>0</v>
      </c>
      <c r="FP32" s="27">
        <f>IF(AND(OR(ISBLANK(FP$9),FP$9=0)=FALSE,FP$9=$DL32),1,0)*'4. Formulations'!$J31</f>
        <v>0</v>
      </c>
      <c r="FQ32" s="27">
        <f>IF(AND(OR(ISBLANK(FQ$9),FQ$9=0)=FALSE,FQ$9=$DL32),1,0)*'4. Formulations'!$J31</f>
        <v>0</v>
      </c>
      <c r="FR32" s="27">
        <f>IF(AND(OR(ISBLANK(FR$9),FR$9=0)=FALSE,FR$9=$DL32),1,0)*'4. Formulations'!$J31</f>
        <v>0</v>
      </c>
      <c r="FS32" s="27">
        <f>IF(AND(OR(ISBLANK(FS$9),FS$9=0)=FALSE,FS$9=$DL32),1,0)*'4. Formulations'!$J31</f>
        <v>0</v>
      </c>
      <c r="FT32" s="27">
        <f>IF(AND(OR(ISBLANK(FT$9),FT$9=0)=FALSE,FT$9=$DL32),1,0)*'4. Formulations'!$J31</f>
        <v>0</v>
      </c>
      <c r="FU32" s="27">
        <f>IF(AND(OR(ISBLANK(FU$9),FU$9=0)=FALSE,FU$9=$DL32),1,0)*'4. Formulations'!$J31</f>
        <v>0</v>
      </c>
      <c r="FV32" s="27">
        <f>IF(AND(OR(ISBLANK(FV$9),FV$9=0)=FALSE,FV$9=$DL32),1,0)*'4. Formulations'!$J31</f>
        <v>0</v>
      </c>
      <c r="FW32" s="27">
        <f>IF(AND(OR(ISBLANK(FW$9),FW$9=0)=FALSE,FW$9=$DL32),1,0)*'4. Formulations'!$J31</f>
        <v>0</v>
      </c>
      <c r="FX32" s="27">
        <f>IF(AND(OR(ISBLANK(FX$9),FX$9=0)=FALSE,FX$9=$DL32),1,0)*'4. Formulations'!$J31</f>
        <v>0</v>
      </c>
      <c r="FY32" s="27">
        <f>IF(AND(OR(ISBLANK(FY$9),FY$9=0)=FALSE,FY$9=$DL32),1,0)*'4. Formulations'!$J31</f>
        <v>0</v>
      </c>
      <c r="FZ32" s="27">
        <f>IF(AND(OR(ISBLANK(FZ$9),FZ$9=0)=FALSE,FZ$9=$DL32),1,0)*'4. Formulations'!$J31</f>
        <v>0</v>
      </c>
      <c r="GA32" s="27">
        <f>IF(AND(OR(ISBLANK(GA$9),GA$9=0)=FALSE,GA$9=$DL32),1,0)*'4. Formulations'!$J31</f>
        <v>0</v>
      </c>
      <c r="GB32" s="27">
        <f>IF(AND(OR(ISBLANK(GB$9),GB$9=0)=FALSE,GB$9=$DL32),1,0)*'4. Formulations'!$J31</f>
        <v>0</v>
      </c>
      <c r="GC32" s="27">
        <f>IF(AND(OR(ISBLANK(GC$9),GC$9=0)=FALSE,GC$9=$DL32),1,0)*'4. Formulations'!$J31</f>
        <v>0</v>
      </c>
      <c r="GD32" s="27">
        <f>IF(AND(OR(ISBLANK(GD$9),GD$9=0)=FALSE,GD$9=$DL32),1,0)*'4. Formulations'!$J31</f>
        <v>0</v>
      </c>
      <c r="GE32" s="27"/>
      <c r="GF32" s="27"/>
      <c r="GG32" s="27"/>
      <c r="GI32" s="27">
        <f>IF(AND(OR(ISBLANK(GI$9),GI$9=0)=FALSE,SUM($FN32:$GD32)&gt;0,GI$9='2. Protocols'!$G31),1,0)*'4. Formulations'!$J31</f>
        <v>0</v>
      </c>
      <c r="GJ32" s="27">
        <f>IF(AND(OR(ISBLANK(GJ$9),GJ$9=0)=FALSE,SUM($FN32:$GD32)&gt;0,GJ$9='2. Protocols'!$G31),1,0)*'4. Formulations'!$J31</f>
        <v>0</v>
      </c>
      <c r="GK32" s="27">
        <f>IF(AND(OR(ISBLANK(GK$9),GK$9=0)=FALSE,SUM($FN32:$GD32)&gt;0,GK$9='2. Protocols'!$G31),1,0)*'4. Formulations'!$J31</f>
        <v>0</v>
      </c>
      <c r="GL32" s="27">
        <f>IF(AND(OR(ISBLANK(GL$9),GL$9=0)=FALSE,SUM($FN32:$GD32)&gt;0,GL$9='2. Protocols'!$G31),1,0)*'4. Formulations'!$J31</f>
        <v>0</v>
      </c>
      <c r="GM32" s="27">
        <f>IF(AND(OR(ISBLANK(GM$9),GM$9=0)=FALSE,SUM($FN32:$GD32)&gt;0,GM$9='2. Protocols'!$G31),1,0)*'4. Formulations'!$J31</f>
        <v>0</v>
      </c>
      <c r="GN32" s="27">
        <f>IF(AND(OR(ISBLANK(GN$9),GN$9=0)=FALSE,SUM($FN32:$GD32)&gt;0,GN$9='2. Protocols'!$G31),1,0)*'4. Formulations'!$J31</f>
        <v>0</v>
      </c>
      <c r="GO32" s="27">
        <f>IF(AND(OR(ISBLANK(GO$9),GO$9=0)=FALSE,SUM($FN32:$GD32)&gt;0,GO$9='2. Protocols'!$G31),1,0)*'4. Formulations'!$J31</f>
        <v>0</v>
      </c>
      <c r="GP32" s="27">
        <f>IF(AND(OR(ISBLANK(GP$9),GP$9=0)=FALSE,SUM($FN32:$GD32)&gt;0,GP$9='2. Protocols'!$G31),1,0)*'4. Formulations'!$J31</f>
        <v>0</v>
      </c>
      <c r="GQ32" s="27">
        <f>IF(AND(OR(ISBLANK(GQ$9),GQ$9=0)=FALSE,SUM($FN32:$GD32)&gt;0,GQ$9='2. Protocols'!$G31),1,0)*'4. Formulations'!$J31</f>
        <v>0</v>
      </c>
      <c r="GR32" s="27">
        <f>IF(AND(OR(ISBLANK(GR$9),GR$9=0)=FALSE,SUM($FN32:$GD32)&gt;0,GR$9='2. Protocols'!$G31),1,0)*'4. Formulations'!$J31</f>
        <v>0</v>
      </c>
      <c r="GS32" s="27">
        <f>IF(AND(OR(ISBLANK(GS$9),GS$9=0)=FALSE,SUM($FN32:$GD32)&gt;0,GS$9='2. Protocols'!$G31),1,0)*'4. Formulations'!$J31</f>
        <v>0</v>
      </c>
      <c r="GT32" s="27">
        <f>IF(AND(OR(ISBLANK(GT$9),GT$9=0)=FALSE,SUM($FN32:$GD32)&gt;0,GT$9='2. Protocols'!$G31),1,0)*'4. Formulations'!$J31</f>
        <v>0</v>
      </c>
      <c r="GU32" s="27">
        <f>IF(AND(OR(ISBLANK(GU$9),GU$9=0)=FALSE,SUM($FN32:$GD32)&gt;0,GU$9='2. Protocols'!$G31),1,0)*'4. Formulations'!$J31</f>
        <v>0</v>
      </c>
      <c r="GV32" s="27">
        <f>IF(AND(OR(ISBLANK(GV$9),GV$9=0)=FALSE,SUM($FN32:$GD32)&gt;0,GV$9='2. Protocols'!$G31),1,0)*'4. Formulations'!$J31</f>
        <v>0</v>
      </c>
      <c r="GW32" s="27">
        <f>IF(AND(OR(ISBLANK(GW$9),GW$9=0)=FALSE,SUM($FN32:$GD32)&gt;0,GW$9='2. Protocols'!$G31),1,0)*'4. Formulations'!$J31</f>
        <v>0</v>
      </c>
      <c r="GX32" s="27">
        <f>IF(AND(OR(ISBLANK(GX$9),GX$9=0)=FALSE,SUM($FN32:$GD32)&gt;0,GX$9='2. Protocols'!$G31),1,0)*'4. Formulations'!$J31</f>
        <v>0</v>
      </c>
      <c r="GY32" s="27">
        <f>IF(AND(OR(ISBLANK(GY$9),GY$9=0)=FALSE,SUM($FN32:$GD32)&gt;0,GY$9='2. Protocols'!$G31),1,0)*'4. Formulations'!$J31</f>
        <v>0</v>
      </c>
      <c r="GZ32" s="27">
        <f>IF(AND(OR(ISBLANK(GZ$9),GZ$9=0)=FALSE,SUM($FN32:$GD32)&gt;0,GZ$9='2. Protocols'!$G31),1,0)*'4. Formulations'!$J31</f>
        <v>0</v>
      </c>
      <c r="HA32" s="27">
        <f>IF(AND(OR(ISBLANK(HA$9),HA$9=0)=FALSE,SUM($FN32:$GD32)&gt;0,HA$9='2. Protocols'!$G31),1,0)*'4. Formulations'!$J31</f>
        <v>0</v>
      </c>
      <c r="HB32" s="27">
        <f>IF(AND(OR(ISBLANK(HB$9),HB$9=0)=FALSE,SUM($FN32:$GD32)&gt;0,HB$9='2. Protocols'!$G31),1,0)*'4. Formulations'!$J31</f>
        <v>0</v>
      </c>
      <c r="HC32" s="27">
        <f>IF(AND(OR(ISBLANK(HC$9),HC$9=0)=FALSE,SUM($FN32:$GD32)&gt;0,HC$9='2. Protocols'!$G31),1,0)*'4. Formulations'!$J31</f>
        <v>0</v>
      </c>
      <c r="HD32" s="27">
        <f>IF(AND(OR(ISBLANK(HD$9),HD$9=0)=FALSE,SUM($FN32:$GD32)&gt;0,HD$9='2. Protocols'!$G31),1,0)*'4. Formulations'!$J31</f>
        <v>0</v>
      </c>
      <c r="HE32" s="27">
        <f>IF(AND(OR(ISBLANK(HE$9),HE$9=0)=FALSE,SUM($FN32:$GD32)&gt;0,HE$9='2. Protocols'!$G31),1,0)*'4. Formulations'!$J31</f>
        <v>0</v>
      </c>
      <c r="HF32" s="27">
        <f>IF(AND(OR(ISBLANK(HF$9),HF$9=0)=FALSE,SUM($FN32:$GD32)&gt;0,HF$9='2. Protocols'!$G31),1,0)*'4. Formulations'!$J31</f>
        <v>0</v>
      </c>
      <c r="HG32" s="27">
        <f>IF(AND(OR(ISBLANK(HG$9),HG$9=0)=FALSE,SUM($FN32:$GD32)&gt;0,HG$9='2. Protocols'!$G31),1,0)*'4. Formulations'!$J31</f>
        <v>0</v>
      </c>
      <c r="HH32" s="27">
        <f>IF(AND(OR(ISBLANK(HH$9),HH$9=0)=FALSE,SUM($FN32:$GD32)&gt;0,HH$9='2. Protocols'!$G31),1,0)*'4. Formulations'!$J31</f>
        <v>0</v>
      </c>
      <c r="HI32" s="27">
        <f>IF(AND(OR(ISBLANK(HI$9),HI$9=0)=FALSE,SUM($FN32:$GD32)&gt;0,HI$9='2. Protocols'!$G31),1,0)*'4. Formulations'!$J31</f>
        <v>0</v>
      </c>
      <c r="HJ32" s="27">
        <f>IF(AND(OR(ISBLANK(HJ$9),HJ$9=0)=FALSE,SUM($FN32:$GD32)&gt;0,HJ$9='2. Protocols'!$G31),1,0)*'4. Formulations'!$J31</f>
        <v>0</v>
      </c>
      <c r="HK32" s="27">
        <f>IF(AND(OR(ISBLANK(HK$9),HK$9=0)=FALSE,SUM($FN32:$GD32)&gt;0,HK$9='2. Protocols'!$G31),1,0)*'4. Formulations'!$J31</f>
        <v>0</v>
      </c>
      <c r="HL32" s="27">
        <f>IF(AND(OR(ISBLANK(HL$9),HL$9=0)=FALSE,SUM($FN32:$GD32)&gt;0,HL$9='2. Protocols'!$G31),1,0)*'4. Formulations'!$J31</f>
        <v>0</v>
      </c>
      <c r="HM32" s="27">
        <f>IF(AND(OR(ISBLANK(HM$9),HM$9=0)=FALSE,SUM($FN32:$GD32)&gt;0,HM$9='2. Protocols'!$G31),1,0)*'4. Formulations'!$J31</f>
        <v>0</v>
      </c>
      <c r="HN32" s="27">
        <f>IF(AND(OR(ISBLANK(HN$9),HN$9=0)=FALSE,SUM($FN32:$GD32)&gt;0,HN$9='2. Protocols'!$G31),1,0)*'4. Formulations'!$J31</f>
        <v>0</v>
      </c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H32" s="27">
        <f>IF(AND(OR(ISBLANK(GI$9),GI$9=0)=FALSE,IH$9=$DM32),1,0)*'4. Formulations'!$K31</f>
        <v>0</v>
      </c>
      <c r="II32" s="27">
        <f>IF(AND(OR(ISBLANK(GJ$9),GJ$9=0)=FALSE,II$9=$DM32),1,0)*'4. Formulations'!$K31</f>
        <v>0</v>
      </c>
      <c r="IJ32" s="27">
        <f>IF(AND(OR(ISBLANK(GK$9),GK$9=0)=FALSE,IJ$9=$DM32),1,0)*'4. Formulations'!$K31</f>
        <v>0</v>
      </c>
      <c r="IK32" s="27">
        <f>IF(AND(OR(ISBLANK(GL$9),GL$9=0)=FALSE,IK$9=$DM32),1,0)*'4. Formulations'!$K31</f>
        <v>0</v>
      </c>
      <c r="IL32" s="27">
        <f>IF(AND(OR(ISBLANK(GM$9),GM$9=0)=FALSE,IL$9=$DM32),1,0)*'4. Formulations'!$K31</f>
        <v>0</v>
      </c>
      <c r="IM32" s="27">
        <f>IF(AND(OR(ISBLANK(GN$9),GN$9=0)=FALSE,IM$9=$DM32),1,0)*'4. Formulations'!$K31</f>
        <v>0</v>
      </c>
      <c r="IN32" s="27">
        <f>IF(AND(OR(ISBLANK(GO$9),GO$9=0)=FALSE,IN$9=$DM32),1,0)*'4. Formulations'!$K31</f>
        <v>0</v>
      </c>
      <c r="IO32" s="27">
        <f>IF(AND(OR(ISBLANK(GP$9),GP$9=0)=FALSE,IO$9=$DM32),1,0)*'4. Formulations'!$K31</f>
        <v>0</v>
      </c>
      <c r="IP32" s="27">
        <f>IF(AND(OR(ISBLANK(GQ$9),GQ$9=0)=FALSE,IP$9=$DM32),1,0)*'4. Formulations'!$K31</f>
        <v>0</v>
      </c>
      <c r="IQ32" s="27">
        <f>IF(AND(OR(ISBLANK(GR$9),GR$9=0)=FALSE,IQ$9=$DM32),1,0)*'4. Formulations'!$K31</f>
        <v>0</v>
      </c>
      <c r="IR32" s="27">
        <f>IF(AND(OR(ISBLANK(GN$9),GN$9=0)=FALSE,IR$9=$DM32),1,0)*'4. Formulations'!$K31</f>
        <v>0</v>
      </c>
      <c r="IS32" s="27">
        <f>IF(AND(OR(ISBLANK(GO$9),GO$9=0)=FALSE,IS$9=$DM32),1,0)*'4. Formulations'!$K31</f>
        <v>0</v>
      </c>
      <c r="IT32" s="27">
        <f>IF(AND(OR(ISBLANK(GP$9),GP$9=0)=FALSE,IT$9=$DM32),1,0)*'4. Formulations'!$K31</f>
        <v>0</v>
      </c>
      <c r="IU32" s="27">
        <f>IF(AND(OR(ISBLANK(GQ$9),GQ$9=0)=FALSE,IU$9=$DM32),1,0)*'4. Formulations'!$K31</f>
        <v>0</v>
      </c>
      <c r="IV32" s="27"/>
      <c r="IW32" s="27"/>
      <c r="IX32" s="27"/>
      <c r="IY32" s="27"/>
      <c r="IZ32" s="27"/>
      <c r="JA32" s="27"/>
      <c r="JC32" s="27">
        <f>IF(AND(OR(ISBLANK(JC$9),JC$9=0)=FALSE,OR(JC$9='2. Protocols'!$C31,JC$9='2. Protocols'!$E31,JC$9='2. Protocols'!$G31)),1,0)*'4. Formulations'!$L31</f>
        <v>0</v>
      </c>
      <c r="JD32" s="27">
        <f>IF(AND(OR(ISBLANK(JD$9),JD$9=0)=FALSE,OR(JD$9='2. Protocols'!$C31,JD$9='2. Protocols'!$E31,JD$9='2. Protocols'!$G31)),1,0)*'4. Formulations'!$L31</f>
        <v>0</v>
      </c>
      <c r="JE32" s="27">
        <f>IF(AND(OR(ISBLANK(JE$9),JE$9=0)=FALSE,OR(JE$9='2. Protocols'!$C31,JE$9='2. Protocols'!$E31,JE$9='2. Protocols'!$G31)),1,0)*'4. Formulations'!$L31</f>
        <v>0</v>
      </c>
      <c r="JF32" s="27">
        <f>IF(AND(OR(ISBLANK(JF$9),JF$9=0)=FALSE,OR(JF$9='2. Protocols'!$C31,JF$9='2. Protocols'!$E31,JF$9='2. Protocols'!$G31)),1,0)*'4. Formulations'!$L31</f>
        <v>0</v>
      </c>
      <c r="JG32" s="27">
        <f>IF(AND(OR(ISBLANK(JG$9),JG$9=0)=FALSE,OR(JG$9='2. Protocols'!$C31,JG$9='2. Protocols'!$E31,JG$9='2. Protocols'!$G31)),1,0)*'4. Formulations'!$L31</f>
        <v>0</v>
      </c>
      <c r="JH32" s="27">
        <f>IF(AND(OR(ISBLANK(JH$9),JH$9=0)=FALSE,OR(JH$9='2. Protocols'!$C31,JH$9='2. Protocols'!$E31,JH$9='2. Protocols'!$G31)),1,0)*'4. Formulations'!$L31</f>
        <v>0</v>
      </c>
      <c r="JI32" s="27">
        <f>IF(AND(OR(ISBLANK(JI$9),JI$9=0)=FALSE,OR(JI$9='2. Protocols'!$C31,JI$9='2. Protocols'!$E31,JI$9='2. Protocols'!$G31)),1,0)*'4. Formulations'!$L31</f>
        <v>0</v>
      </c>
      <c r="JJ32" s="27">
        <f>IF(AND(OR(ISBLANK(JJ$9),JJ$9=0)=FALSE,OR(JJ$9='2. Protocols'!$C31,JJ$9='2. Protocols'!$E31,JJ$9='2. Protocols'!$G31)),1,0)*'4. Formulations'!$L31</f>
        <v>0</v>
      </c>
      <c r="JK32" s="27">
        <f>IF(AND(OR(ISBLANK(JK$9),JK$9=0)=FALSE,OR(JK$9='2. Protocols'!$C31,JK$9='2. Protocols'!$E31,JK$9='2. Protocols'!$G31)),1,0)*'4. Formulations'!$L31</f>
        <v>0</v>
      </c>
      <c r="JL32" s="27">
        <f>IF(AND(OR(ISBLANK(JL$9),JL$9=0)=FALSE,OR(JL$9='2. Protocols'!$C31,JL$9='2. Protocols'!$E31,JL$9='2. Protocols'!$G31)),1,0)*'4. Formulations'!$L31</f>
        <v>0</v>
      </c>
      <c r="JM32" s="27">
        <f>IF(AND(OR(ISBLANK(JM$9),JM$9=0)=FALSE,OR(JM$9='2. Protocols'!$C31,JM$9='2. Protocols'!$E31,JM$9='2. Protocols'!$G31)),1,0)*'4. Formulations'!$L31</f>
        <v>0</v>
      </c>
      <c r="JN32" s="27">
        <f>IF(AND(OR(ISBLANK(JN$9),JN$9=0)=FALSE,OR(JN$9='2. Protocols'!$C31,JN$9='2. Protocols'!$E31,JN$9='2. Protocols'!$G31)),1,0)*'4. Formulations'!$L31</f>
        <v>0</v>
      </c>
      <c r="JO32" s="27">
        <f>IF(AND(OR(ISBLANK(JO$9),JO$9=0)=FALSE,OR(JO$9='2. Protocols'!$C31,JO$9='2. Protocols'!$E31,JO$9='2. Protocols'!$G31)),1,0)*'4. Formulations'!$L31</f>
        <v>0</v>
      </c>
      <c r="JP32" s="27">
        <f>IF(AND(OR(ISBLANK(JP$9),JP$9=0)=FALSE,OR(JP$9='2. Protocols'!$C31,JP$9='2. Protocols'!$E31,JP$9='2. Protocols'!$G31)),1,0)*'4. Formulations'!$L31</f>
        <v>0</v>
      </c>
      <c r="JQ32" s="27">
        <f>IF(AND(OR(ISBLANK(JQ$9),JQ$9=0)=FALSE,OR(JQ$9='2. Protocols'!$C31,JQ$9='2. Protocols'!$E31,JQ$9='2. Protocols'!$G31)),1,0)*'4. Formulations'!$L31</f>
        <v>0</v>
      </c>
      <c r="JR32" s="27">
        <f>IF(AND(OR(ISBLANK(JR$9),JR$9=0)=FALSE,OR(JR$9='2. Protocols'!$C31,JR$9='2. Protocols'!$E31,JR$9='2. Protocols'!$G31)),1,0)*'4. Formulations'!$L31</f>
        <v>0</v>
      </c>
      <c r="JS32" s="27">
        <f>IF(AND(OR(ISBLANK(JS$9),JS$9=0)=FALSE,OR(JS$9='2. Protocols'!$C31,JS$9='2. Protocols'!$E31,JS$9='2. Protocols'!$G31)),1,0)*'4. Formulations'!$L31</f>
        <v>0</v>
      </c>
      <c r="JT32" s="27">
        <f>IF(AND(OR(ISBLANK(JT$9),JT$9=0)=FALSE,OR(JT$9='2. Protocols'!$C31,JT$9='2. Protocols'!$E31,JT$9='2. Protocols'!$G31)),1,0)*'4. Formulations'!$L31</f>
        <v>0</v>
      </c>
      <c r="JU32" s="27">
        <f>IF(AND(OR(ISBLANK(JU$9),JU$9=0)=FALSE,OR(JU$9='2. Protocols'!$C31,JU$9='2. Protocols'!$E31,JU$9='2. Protocols'!$G31)),1,0)*'4. Formulations'!$L31</f>
        <v>0</v>
      </c>
      <c r="JV32" s="27">
        <f>IF(AND(OR(ISBLANK(JV$9),JV$9=0)=FALSE,OR(JV$9='2. Protocols'!$C31,JV$9='2. Protocols'!$E31,JV$9='2. Protocols'!$G31)),1,0)*'4. Formulations'!$L31</f>
        <v>0</v>
      </c>
      <c r="JW32" s="27">
        <f>IF(AND(OR(ISBLANK(JW$9),JW$9=0)=FALSE,OR(JW$9='2. Protocols'!$C31,JW$9='2. Protocols'!$E31,JW$9='2. Protocols'!$G31)),1,0)*'4. Formulations'!$L31</f>
        <v>0</v>
      </c>
      <c r="JX32" s="27">
        <f>IF(AND(OR(ISBLANK(JX$9),JX$9=0)=FALSE,OR(JX$9='2. Protocols'!$C31,JX$9='2. Protocols'!$E31,JX$9='2. Protocols'!$G31)),1,0)*'4. Formulations'!$L31</f>
        <v>0</v>
      </c>
      <c r="JY32" s="27">
        <f>IF(AND(OR(ISBLANK(JY$9),JY$9=0)=FALSE,OR(JY$9='2. Protocols'!$C31,JY$9='2. Protocols'!$E31,JY$9='2. Protocols'!$G31)),1,0)*'4. Formulations'!$L31</f>
        <v>0</v>
      </c>
      <c r="JZ32" s="27">
        <f>IF(AND(OR(ISBLANK(JZ$9),JZ$9=0)=FALSE,OR(JZ$9='2. Protocols'!$C31,JZ$9='2. Protocols'!$E31,JZ$9='2. Protocols'!$G31)),1,0)*'4. Formulations'!$L31</f>
        <v>0</v>
      </c>
      <c r="KA32" s="27">
        <f>IF(AND(OR(ISBLANK(KA$9),KA$9=0)=FALSE,OR(KA$9='2. Protocols'!$C31,KA$9='2. Protocols'!$E31,KA$9='2. Protocols'!$G31)),1,0)*'4. Formulations'!$L31</f>
        <v>0</v>
      </c>
      <c r="KB32" s="27">
        <f>IF(AND(OR(ISBLANK(KB$9),KB$9=0)=FALSE,OR(KB$9='2. Protocols'!$C31,KB$9='2. Protocols'!$E31,KB$9='2. Protocols'!$G31)),1,0)*'4. Formulations'!$L31</f>
        <v>0</v>
      </c>
      <c r="KC32" s="27">
        <f>IF(AND(OR(ISBLANK(KC$9),KC$9=0)=FALSE,OR(KC$9='2. Protocols'!$C31,KC$9='2. Protocols'!$E31,KC$9='2. Protocols'!$G31)),1,0)*'4. Formulations'!$L31</f>
        <v>0</v>
      </c>
      <c r="KD32" s="27">
        <f>IF(AND(OR(ISBLANK(KD$9),KD$9=0)=FALSE,OR(KD$9='2. Protocols'!$C31,KD$9='2. Protocols'!$E31,KD$9='2. Protocols'!$G31)),1,0)*'4. Formulations'!$L31</f>
        <v>0</v>
      </c>
      <c r="KE32" s="27">
        <f>IF(AND(OR(ISBLANK(KE$9),KE$9=0)=FALSE,OR(KE$9='2. Protocols'!$C31,KE$9='2. Protocols'!$E31,KE$9='2. Protocols'!$G31)),1,0)*'4. Formulations'!$L31</f>
        <v>0</v>
      </c>
      <c r="KF32" s="27">
        <f>IF(AND(OR(ISBLANK(KF$9),KF$9=0)=FALSE,OR(KF$9='2. Protocols'!$C31,KF$9='2. Protocols'!$E31,KF$9='2. Protocols'!$G31)),1,0)*'4. Formulations'!$L31</f>
        <v>0</v>
      </c>
      <c r="KG32" s="27">
        <f>IF(AND(OR(ISBLANK(KG$9),KG$9=0)=FALSE,OR(KG$9='2. Protocols'!$C31,KG$9='2. Protocols'!$E31,KG$9='2. Protocols'!$G31)),1,0)*'4. Formulations'!$L31</f>
        <v>0</v>
      </c>
      <c r="KH32" s="27">
        <f>IF(AND(OR(ISBLANK(KH$9),KH$9=0)=FALSE,OR(KH$9='2. Protocols'!$C31,KH$9='2. Protocols'!$E31,KH$9='2. Protocols'!$G31)),1,0)*'4. Formulations'!$L31</f>
        <v>0</v>
      </c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B32" s="27">
        <f>IF(AND(OR(ISBLANK(LB$9),LB$9=0)=FALSE,LB$9=$DL32),1,0)*'4. Formulations'!$M31</f>
        <v>0</v>
      </c>
      <c r="LC32" s="27">
        <f>IF(AND(OR(ISBLANK(LC$9),LC$9=0)=FALSE,LC$9=$DL32),1,0)*'4. Formulations'!$M31</f>
        <v>0</v>
      </c>
      <c r="LD32" s="27">
        <f>IF(AND(OR(ISBLANK(LD$9),LD$9=0)=FALSE,LD$9=$DL32),1,0)*'4. Formulations'!$M31</f>
        <v>0</v>
      </c>
      <c r="LE32" s="27">
        <f>IF(AND(OR(ISBLANK(LE$9),LE$9=0)=FALSE,LE$9=$DL32),1,0)*'4. Formulations'!$M31</f>
        <v>0</v>
      </c>
      <c r="LF32" s="27">
        <f>IF(AND(OR(ISBLANK(LF$9),LF$9=0)=FALSE,LF$9=$DL32),1,0)*'4. Formulations'!$M31</f>
        <v>0</v>
      </c>
      <c r="LG32" s="27">
        <f>IF(AND(OR(ISBLANK(LG$9),LG$9=0)=FALSE,LG$9=$DL32),1,0)*'4. Formulations'!$M31</f>
        <v>0</v>
      </c>
      <c r="LH32" s="27">
        <f>IF(AND(OR(ISBLANK(LH$9),LH$9=0)=FALSE,LH$9=$DL32),1,0)*'4. Formulations'!$M31</f>
        <v>0</v>
      </c>
      <c r="LI32" s="27">
        <f>IF(AND(OR(ISBLANK(LI$9),LI$9=0)=FALSE,LI$9=$DL32),1,0)*'4. Formulations'!$M31</f>
        <v>0</v>
      </c>
      <c r="LJ32" s="27">
        <f>IF(AND(OR(ISBLANK(LJ$9),LJ$9=0)=FALSE,LJ$9=$DL32),1,0)*'4. Formulations'!$M31</f>
        <v>0</v>
      </c>
      <c r="LK32" s="27">
        <f>IF(AND(OR(ISBLANK(LK$9),LK$9=0)=FALSE,LK$9=$DL32),1,0)*'4. Formulations'!$M31</f>
        <v>0</v>
      </c>
      <c r="LL32" s="27">
        <f>IF(AND(OR(ISBLANK(LL$9),LL$9=0)=FALSE,LL$9=$DL32),1,0)*'4. Formulations'!$M31</f>
        <v>0</v>
      </c>
      <c r="LM32" s="27">
        <f>IF(AND(OR(ISBLANK(LM$9),LM$9=0)=FALSE,LM$9=$DL32),1,0)*'4. Formulations'!$M31</f>
        <v>0</v>
      </c>
      <c r="LN32" s="27">
        <f>IF(AND(OR(ISBLANK(LN$9),LN$9=0)=FALSE,LN$9=$DL32),1,0)*'4. Formulations'!$M31</f>
        <v>0</v>
      </c>
      <c r="LO32" s="27">
        <f>IF(AND(OR(ISBLANK(LO$9),LO$9=0)=FALSE,LO$9=$DL32),1,0)*'4. Formulations'!$M31</f>
        <v>0</v>
      </c>
      <c r="LP32" s="27">
        <f>IF(AND(OR(ISBLANK(LP$9),LP$9=0)=FALSE,LP$9=$DL32),1,0)*'4. Formulations'!$M31</f>
        <v>0</v>
      </c>
      <c r="LQ32" s="27">
        <f>IF(AND(OR(ISBLANK(LQ$9),LQ$9=0)=FALSE,LQ$9=$DL32),1,0)*'4. Formulations'!$M31</f>
        <v>0</v>
      </c>
      <c r="LR32" s="27">
        <f>IF(AND(OR(ISBLANK(LR$9),LR$9=0)=FALSE,LR$9=$DL32),1,0)*'4. Formulations'!$M31</f>
        <v>0</v>
      </c>
      <c r="LS32" s="27"/>
      <c r="LT32" s="27"/>
      <c r="LU32" s="27"/>
      <c r="LW32" s="27">
        <f>IF(AND(OR(ISBLANK(LW$9),LW$9=0)=FALSE,SUM($LB32:$LR32)&gt;0,LW$9='2. Protocols'!$G31),1,0)*'4. Formulations'!$M31</f>
        <v>0</v>
      </c>
      <c r="LX32" s="27">
        <f>IF(AND(OR(ISBLANK(LX$9),LX$9=0)=FALSE,SUM($LB32:$LR32)&gt;0,LX$9='2. Protocols'!$G31),1,0)*'4. Formulations'!$M31</f>
        <v>0</v>
      </c>
      <c r="LY32" s="27">
        <f>IF(AND(OR(ISBLANK(LY$9),LY$9=0)=FALSE,SUM($LB32:$LR32)&gt;0,LY$9='2. Protocols'!$G31),1,0)*'4. Formulations'!$M31</f>
        <v>0</v>
      </c>
      <c r="LZ32" s="27">
        <f>IF(AND(OR(ISBLANK(LZ$9),LZ$9=0)=FALSE,SUM($LB32:$LR32)&gt;0,LZ$9='2. Protocols'!$G31),1,0)*'4. Formulations'!$M31</f>
        <v>0</v>
      </c>
      <c r="MA32" s="27">
        <f>IF(AND(OR(ISBLANK(MA$9),MA$9=0)=FALSE,SUM($LB32:$LR32)&gt;0,MA$9='2. Protocols'!$G31),1,0)*'4. Formulations'!$M31</f>
        <v>0</v>
      </c>
      <c r="MB32" s="27">
        <f>IF(AND(OR(ISBLANK(MB$9),MB$9=0)=FALSE,SUM($LB32:$LR32)&gt;0,MB$9='2. Protocols'!$G31),1,0)*'4. Formulations'!$M31</f>
        <v>0</v>
      </c>
      <c r="MC32" s="27">
        <f>IF(AND(OR(ISBLANK(MC$9),MC$9=0)=FALSE,SUM($LB32:$LR32)&gt;0,MC$9='2. Protocols'!$G31),1,0)*'4. Formulations'!$M31</f>
        <v>0</v>
      </c>
      <c r="MD32" s="27">
        <f>IF(AND(OR(ISBLANK(MD$9),MD$9=0)=FALSE,SUM($LB32:$LR32)&gt;0,MD$9='2. Protocols'!$G31),1,0)*'4. Formulations'!$M31</f>
        <v>0</v>
      </c>
      <c r="ME32" s="27">
        <f>IF(AND(OR(ISBLANK(ME$9),ME$9=0)=FALSE,SUM($LB32:$LR32)&gt;0,ME$9='2. Protocols'!$G31),1,0)*'4. Formulations'!$M31</f>
        <v>0</v>
      </c>
      <c r="MF32" s="27">
        <f>IF(AND(OR(ISBLANK(MF$9),MF$9=0)=FALSE,SUM($LB32:$LR32)&gt;0,MF$9='2. Protocols'!$G31),1,0)*'4. Formulations'!$M31</f>
        <v>0</v>
      </c>
      <c r="MG32" s="27">
        <f>IF(AND(OR(ISBLANK(MG$9),MG$9=0)=FALSE,SUM($LB32:$LR32)&gt;0,MG$9='2. Protocols'!$G31),1,0)*'4. Formulations'!$M31</f>
        <v>0</v>
      </c>
      <c r="MH32" s="27">
        <f>IF(AND(OR(ISBLANK(MH$9),MH$9=0)=FALSE,SUM($LB32:$LR32)&gt;0,MH$9='2. Protocols'!$G31),1,0)*'4. Formulations'!$M31</f>
        <v>0</v>
      </c>
      <c r="MI32" s="27">
        <f>IF(AND(OR(ISBLANK(MI$9),MI$9=0)=FALSE,SUM($LB32:$LR32)&gt;0,MI$9='2. Protocols'!$G31),1,0)*'4. Formulations'!$M31</f>
        <v>0</v>
      </c>
      <c r="MJ32" s="27">
        <f>IF(AND(OR(ISBLANK(MJ$9),MJ$9=0)=FALSE,SUM($LB32:$LR32)&gt;0,MJ$9='2. Protocols'!$G31),1,0)*'4. Formulations'!$M31</f>
        <v>0</v>
      </c>
      <c r="MK32" s="27">
        <f>IF(AND(OR(ISBLANK(MK$9),MK$9=0)=FALSE,SUM($LB32:$LR32)&gt;0,MK$9='2. Protocols'!$G31),1,0)*'4. Formulations'!$M31</f>
        <v>0</v>
      </c>
      <c r="ML32" s="27">
        <f>IF(AND(OR(ISBLANK(ML$9),ML$9=0)=FALSE,SUM($LB32:$LR32)&gt;0,ML$9='2. Protocols'!$G31),1,0)*'4. Formulations'!$M31</f>
        <v>0</v>
      </c>
      <c r="MM32" s="27">
        <f>IF(AND(OR(ISBLANK(MM$9),MM$9=0)=FALSE,SUM($LB32:$LR32)&gt;0,MM$9='2. Protocols'!$G31),1,0)*'4. Formulations'!$M31</f>
        <v>0</v>
      </c>
      <c r="MN32" s="27">
        <f>IF(AND(OR(ISBLANK(MN$9),MN$9=0)=FALSE,SUM($LB32:$LR32)&gt;0,MN$9='2. Protocols'!$G31),1,0)*'4. Formulations'!$M31</f>
        <v>0</v>
      </c>
      <c r="MO32" s="27">
        <f>IF(AND(OR(ISBLANK(MO$9),MO$9=0)=FALSE,SUM($LB32:$LR32)&gt;0,MO$9='2. Protocols'!$G31),1,0)*'4. Formulations'!$M31</f>
        <v>0</v>
      </c>
      <c r="MP32" s="27">
        <f>IF(AND(OR(ISBLANK(MP$9),MP$9=0)=FALSE,SUM($LB32:$LR32)&gt;0,MP$9='2. Protocols'!$G31),1,0)*'4. Formulations'!$M31</f>
        <v>0</v>
      </c>
      <c r="MQ32" s="27">
        <f>IF(AND(OR(ISBLANK(MQ$9),MQ$9=0)=FALSE,SUM($LB32:$LR32)&gt;0,MQ$9='2. Protocols'!$G31),1,0)*'4. Formulations'!$M31</f>
        <v>0</v>
      </c>
      <c r="MR32" s="27">
        <f>IF(AND(OR(ISBLANK(MR$9),MR$9=0)=FALSE,SUM($LB32:$LR32)&gt;0,MR$9='2. Protocols'!$G31),1,0)*'4. Formulations'!$M31</f>
        <v>0</v>
      </c>
      <c r="MS32" s="27">
        <f>IF(AND(OR(ISBLANK(MS$9),MS$9=0)=FALSE,SUM($LB32:$LR32)&gt;0,MS$9='2. Protocols'!$G31),1,0)*'4. Formulations'!$M31</f>
        <v>0</v>
      </c>
      <c r="MT32" s="27">
        <f>IF(AND(OR(ISBLANK(MT$9),MT$9=0)=FALSE,SUM($LB32:$LR32)&gt;0,MT$9='2. Protocols'!$G31),1,0)*'4. Formulations'!$M31</f>
        <v>0</v>
      </c>
      <c r="MU32" s="27">
        <f>IF(AND(OR(ISBLANK(MU$9),MU$9=0)=FALSE,SUM($LB32:$LR32)&gt;0,MU$9='2. Protocols'!$G31),1,0)*'4. Formulations'!$M31</f>
        <v>0</v>
      </c>
      <c r="MV32" s="27">
        <f>IF(AND(OR(ISBLANK(MV$9),MV$9=0)=FALSE,SUM($LB32:$LR32)&gt;0,MV$9='2. Protocols'!$G31),1,0)*'4. Formulations'!$M31</f>
        <v>0</v>
      </c>
      <c r="MW32" s="27">
        <f>IF(AND(OR(ISBLANK(MW$9),MW$9=0)=FALSE,SUM($LB32:$LR32)&gt;0,MW$9='2. Protocols'!$G31),1,0)*'4. Formulations'!$M31</f>
        <v>0</v>
      </c>
      <c r="MX32" s="27">
        <f>IF(AND(OR(ISBLANK(MX$9),MX$9=0)=FALSE,SUM($LB32:$LR32)&gt;0,MX$9='2. Protocols'!$G31),1,0)*'4. Formulations'!$M31</f>
        <v>0</v>
      </c>
      <c r="MY32" s="27">
        <f>IF(AND(OR(ISBLANK(MY$9),MY$9=0)=FALSE,SUM($LB32:$LR32)&gt;0,MY$9='2. Protocols'!$G31),1,0)*'4. Formulations'!$M31</f>
        <v>0</v>
      </c>
      <c r="MZ32" s="27">
        <f>IF(AND(OR(ISBLANK(MZ$9),MZ$9=0)=FALSE,SUM($LB32:$LR32)&gt;0,MZ$9='2. Protocols'!$G31),1,0)*'4. Formulations'!$M31</f>
        <v>0</v>
      </c>
      <c r="NA32" s="27">
        <f>IF(AND(OR(ISBLANK(NA$9),NA$9=0)=FALSE,SUM($LB32:$LR32)&gt;0,NA$9='2. Protocols'!$G31),1,0)*'4. Formulations'!$M31</f>
        <v>0</v>
      </c>
      <c r="NB32" s="27">
        <f>IF(AND(OR(ISBLANK(NB$9),NB$9=0)=FALSE,SUM($LB32:$LR32)&gt;0,NB$9='2. Protocols'!$G31),1,0)*'4. Formulations'!$M31</f>
        <v>0</v>
      </c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V32" s="27">
        <f>IF(AND(OR(ISBLANK(NV$9),NV$9=0)=FALSE,NV$9=$DM32),1,0)*'4. Formulations'!$N31</f>
        <v>0</v>
      </c>
      <c r="NW32" s="721">
        <f>IF(AND(OR(ISBLANK(NW$9),NW$9=0)=FALSE,NW$9=$DM32),1,0)*'4. Formulations'!$N31</f>
        <v>0</v>
      </c>
      <c r="NX32" s="27">
        <f>IF(AND(OR(ISBLANK(NX$9),NX$9=0)=FALSE,NX$9=$DM32),1,0)*'4. Formulations'!$N31</f>
        <v>0</v>
      </c>
      <c r="NY32" s="27">
        <f>IF(AND(OR(ISBLANK(NY$9),NY$9=0)=FALSE,NY$9=$DM32),1,0)*'4. Formulations'!$N31</f>
        <v>0</v>
      </c>
      <c r="NZ32" s="27">
        <f>IF(AND(OR(ISBLANK(NZ$9),NZ$9=0)=FALSE,NZ$9=$DM32),1,0)*'4. Formulations'!$N31</f>
        <v>0</v>
      </c>
      <c r="OA32" s="27">
        <f>IF(AND(OR(ISBLANK(OA$9),OA$9=0)=FALSE,OA$9=$DM32),1,0)*'4. Formulations'!$N31</f>
        <v>0</v>
      </c>
      <c r="OB32" s="27">
        <f>IF(AND(OR(ISBLANK(OB$9),OB$9=0)=FALSE,OB$9=$DM32),1,0)*'4. Formulations'!$N31</f>
        <v>0</v>
      </c>
      <c r="OC32" s="27">
        <f>IF(AND(OR(ISBLANK(OC$9),OC$9=0)=FALSE,OC$9=$DM32),1,0)*'4. Formulations'!$N31</f>
        <v>0</v>
      </c>
      <c r="OD32" s="27">
        <f>IF(AND(OR(ISBLANK(OD$9),OD$9=0)=FALSE,OD$9=$DM32),1,0)*'4. Formulations'!$N31</f>
        <v>0</v>
      </c>
      <c r="OE32" s="27">
        <f>IF(AND(OR(ISBLANK(OE$9),OE$9=0)=FALSE,OE$9=$DM32),1,0)*'4. Formulations'!$N31</f>
        <v>0</v>
      </c>
      <c r="OF32" s="27">
        <f>IF(AND(OR(ISBLANK(OF$9),OF$9=0)=FALSE,OF$9=$DM32),1,0)*'4. Formulations'!$N31</f>
        <v>0</v>
      </c>
      <c r="OG32" s="27">
        <f>IF(AND(OR(ISBLANK(OG$9),OG$9=0)=FALSE,OG$9=$DM32),1,0)*'4. Formulations'!$N31</f>
        <v>0</v>
      </c>
      <c r="OH32" s="27">
        <f>IF(AND(OR(ISBLANK(OH$9),OH$9=0)=FALSE,OH$9=$DM32),1,0)*'4. Formulations'!$N31</f>
        <v>0</v>
      </c>
      <c r="OI32" s="27">
        <f>IF(AND(OR(ISBLANK(OI$9),OI$9=0)=FALSE,OI$9=$DM32),1,0)*'4. Formulations'!$N31</f>
        <v>0</v>
      </c>
      <c r="OJ32" s="27">
        <f>IF(AND(OR(ISBLANK(OJ$9),OJ$9=0)=FALSE,OJ$9=$DM32),1,0)*'4. Formulations'!$N31</f>
        <v>0</v>
      </c>
      <c r="OK32" s="27">
        <f>IF(AND(OR(ISBLANK(OK$9),OK$9=0)=FALSE,OK$9=$DM32),1,0)*'4. Formulations'!$N31</f>
        <v>0</v>
      </c>
      <c r="OL32" s="27">
        <f>IF(AND(OR(ISBLANK(OL$9),OL$9=0)=FALSE,OL$9=$DM32),1,0)*'4. Formulations'!$N31</f>
        <v>0</v>
      </c>
      <c r="OM32" s="27"/>
      <c r="ON32" s="27"/>
      <c r="OO32" s="27"/>
      <c r="OQ32" s="27">
        <f>IF(AND(OR(ISBLANK(OQ$9),OQ$9=0)=FALSE,OR(OQ$9='2. Protocols'!$C31,OQ$9='2. Protocols'!$E31,OQ$9='2. Protocols'!$G31)),1,0)*'4. Formulations'!$O31</f>
        <v>0</v>
      </c>
      <c r="OR32" s="27">
        <f>IF(AND(OR(ISBLANK(OR$9),OR$9=0)=FALSE,OR(OR$9='2. Protocols'!$C31,OR$9='2. Protocols'!$E31,OR$9='2. Protocols'!$G31)),1,0)*'4. Formulations'!$O31</f>
        <v>0</v>
      </c>
      <c r="OS32" s="27">
        <f>IF(AND(OR(ISBLANK(OS$9),OS$9=0)=FALSE,OR(OS$9='2. Protocols'!$C31,OS$9='2. Protocols'!$E31,OS$9='2. Protocols'!$G31)),1,0)*'4. Formulations'!$O31</f>
        <v>0</v>
      </c>
      <c r="OT32" s="27">
        <f>IF(AND(OR(ISBLANK(OT$9),OT$9=0)=FALSE,OR(OT$9='2. Protocols'!$C31,OT$9='2. Protocols'!$E31,OT$9='2. Protocols'!$G31)),1,0)*'4. Formulations'!$O31</f>
        <v>0</v>
      </c>
      <c r="OU32" s="27">
        <f>IF(AND(OR(ISBLANK(OU$9),OU$9=0)=FALSE,OR(OU$9='2. Protocols'!$C31,OU$9='2. Protocols'!$E31,OU$9='2. Protocols'!$G31)),1,0)*'4. Formulations'!$O31</f>
        <v>0</v>
      </c>
      <c r="OV32" s="27">
        <f>IF(AND(OR(ISBLANK(OV$9),OV$9=0)=FALSE,OR(OV$9='2. Protocols'!$C31,OV$9='2. Protocols'!$E31,OV$9='2. Protocols'!$G31)),1,0)*'4. Formulations'!$O31</f>
        <v>0</v>
      </c>
      <c r="OW32" s="27">
        <f>IF(AND(OR(ISBLANK(OW$9),OW$9=0)=FALSE,OR(OW$9='2. Protocols'!$C31,OW$9='2. Protocols'!$E31,OW$9='2. Protocols'!$G31)),1,0)*'4. Formulations'!$O31</f>
        <v>0</v>
      </c>
      <c r="OX32" s="27">
        <f>IF(AND(OR(ISBLANK(OX$9),OX$9=0)=FALSE,OR(OX$9='2. Protocols'!$C31,OX$9='2. Protocols'!$E31,OX$9='2. Protocols'!$G31)),1,0)*'4. Formulations'!$O31</f>
        <v>0</v>
      </c>
      <c r="OY32" s="27">
        <f>IF(AND(OR(ISBLANK(OY$9),OY$9=0)=FALSE,OR(OY$9='2. Protocols'!$C31,OY$9='2. Protocols'!$E31,OY$9='2. Protocols'!$G31)),1,0)*'4. Formulations'!$O31</f>
        <v>0</v>
      </c>
      <c r="OZ32" s="27">
        <f>IF(AND(OR(ISBLANK(OZ$9),OZ$9=0)=FALSE,OR(OZ$9='2. Protocols'!$C31,OZ$9='2. Protocols'!$E31,OZ$9='2. Protocols'!$G31)),1,0)*'4. Formulations'!$O31</f>
        <v>0</v>
      </c>
      <c r="PA32" s="27">
        <f>IF(AND(OR(ISBLANK(PA$9),PA$9=0)=FALSE,OR(PA$9='2. Protocols'!$C31,PA$9='2. Protocols'!$E31,PA$9='2. Protocols'!$G31)),1,0)*'4. Formulations'!$O31</f>
        <v>0</v>
      </c>
      <c r="PB32" s="27">
        <f>IF(AND(OR(ISBLANK(PB$9),PB$9=0)=FALSE,OR(PB$9='2. Protocols'!$C31,PB$9='2. Protocols'!$E31,PB$9='2. Protocols'!$G31)),1,0)*'4. Formulations'!$O31</f>
        <v>0</v>
      </c>
      <c r="PC32" s="27">
        <f>IF(AND(OR(ISBLANK(PC$9),PC$9=0)=FALSE,OR(PC$9='2. Protocols'!$C31,PC$9='2. Protocols'!$E31,PC$9='2. Protocols'!$G31)),1,0)*'4. Formulations'!$O31</f>
        <v>0</v>
      </c>
      <c r="PD32" s="27">
        <f>IF(AND(OR(ISBLANK(PD$9),PD$9=0)=FALSE,OR(PD$9='2. Protocols'!$C31,PD$9='2. Protocols'!$E31,PD$9='2. Protocols'!$G31)),1,0)*'4. Formulations'!$O31</f>
        <v>0</v>
      </c>
      <c r="PE32" s="27">
        <f>IF(AND(OR(ISBLANK(PE$9),PE$9=0)=FALSE,OR(PE$9='2. Protocols'!$C31,PE$9='2. Protocols'!$E31,PE$9='2. Protocols'!$G31)),1,0)*'4. Formulations'!$O31</f>
        <v>0</v>
      </c>
      <c r="PF32" s="27">
        <f>IF(AND(OR(ISBLANK(PF$9),PF$9=0)=FALSE,OR(PF$9='2. Protocols'!$C31,PF$9='2. Protocols'!$E31,PF$9='2. Protocols'!$G31)),1,0)*'4. Formulations'!$O31</f>
        <v>0</v>
      </c>
      <c r="PG32" s="27">
        <f>IF(AND(OR(ISBLANK(PG$9),PG$9=0)=FALSE,OR(PG$9='2. Protocols'!$C31,PG$9='2. Protocols'!$E31,PG$9='2. Protocols'!$G31)),1,0)*'4. Formulations'!$O31</f>
        <v>0</v>
      </c>
      <c r="PH32" s="27">
        <f>IF(AND(OR(ISBLANK(PH$9),PH$9=0)=FALSE,OR(PH$9='2. Protocols'!$C31,PH$9='2. Protocols'!$E31,PH$9='2. Protocols'!$G31)),1,0)*'4. Formulations'!$O31</f>
        <v>0</v>
      </c>
      <c r="PI32" s="27">
        <f>IF(AND(OR(ISBLANK(PI$9),PI$9=0)=FALSE,OR(PI$9='2. Protocols'!$C31,PI$9='2. Protocols'!$E31,PI$9='2. Protocols'!$G31)),1,0)*'4. Formulations'!$O31</f>
        <v>0</v>
      </c>
      <c r="PJ32" s="27">
        <f>IF(AND(OR(ISBLANK(PJ$9),PJ$9=0)=FALSE,OR(PJ$9='2. Protocols'!$C31,PJ$9='2. Protocols'!$E31,PJ$9='2. Protocols'!$G31)),1,0)*'4. Formulations'!$O31</f>
        <v>0</v>
      </c>
      <c r="PK32" s="27">
        <f>IF(AND(OR(ISBLANK(PK$9),PK$9=0)=FALSE,OR(PK$9='2. Protocols'!$C31,PK$9='2. Protocols'!$E31,PK$9='2. Protocols'!$G31)),1,0)*'4. Formulations'!$O31</f>
        <v>0</v>
      </c>
      <c r="PL32" s="27">
        <f>IF(AND(OR(ISBLANK(PL$9),PL$9=0)=FALSE,OR(PL$9='2. Protocols'!$C31,PL$9='2. Protocols'!$E31,PL$9='2. Protocols'!$G31)),1,0)*'4. Formulations'!$O31</f>
        <v>0</v>
      </c>
      <c r="PM32" s="27">
        <f>IF(AND(OR(ISBLANK(PM$9),PM$9=0)=FALSE,OR(PM$9='2. Protocols'!$C31,PM$9='2. Protocols'!$E31,PM$9='2. Protocols'!$G31)),1,0)*'4. Formulations'!$O31</f>
        <v>0</v>
      </c>
      <c r="PN32" s="27">
        <f>IF(AND(OR(ISBLANK(PN$9),PN$9=0)=FALSE,OR(PN$9='2. Protocols'!$C31,PN$9='2. Protocols'!$E31,PN$9='2. Protocols'!$G31)),1,0)*'4. Formulations'!$O31</f>
        <v>0</v>
      </c>
      <c r="PO32" s="27">
        <f>IF(AND(OR(ISBLANK(PO$9),PO$9=0)=FALSE,OR(PO$9='2. Protocols'!$C31,PO$9='2. Protocols'!$E31,PO$9='2. Protocols'!$G31)),1,0)*'4. Formulations'!$O31</f>
        <v>0</v>
      </c>
      <c r="PP32" s="27">
        <f>IF(AND(OR(ISBLANK(PP$9),PP$9=0)=FALSE,OR(PP$9='2. Protocols'!$C31,PP$9='2. Protocols'!$E31,PP$9='2. Protocols'!$G31)),1,0)*'4. Formulations'!$O31</f>
        <v>0</v>
      </c>
      <c r="PQ32" s="27">
        <f>IF(AND(OR(ISBLANK(PQ$9),PQ$9=0)=FALSE,OR(PQ$9='2. Protocols'!$C31,PQ$9='2. Protocols'!$E31,PQ$9='2. Protocols'!$G31)),1,0)*'4. Formulations'!$O31</f>
        <v>0</v>
      </c>
      <c r="PR32" s="27">
        <f>IF(AND(OR(ISBLANK(PR$9),PR$9=0)=FALSE,OR(PR$9='2. Protocols'!$C31,PR$9='2. Protocols'!$E31,PR$9='2. Protocols'!$G31)),1,0)*'4. Formulations'!$O31</f>
        <v>0</v>
      </c>
      <c r="PS32" s="27">
        <f>IF(AND(OR(ISBLANK(PS$9),PS$9=0)=FALSE,OR(PS$9='2. Protocols'!$C31,PS$9='2. Protocols'!$E31,PS$9='2. Protocols'!$G31)),1,0)*'4. Formulations'!$O31</f>
        <v>0</v>
      </c>
      <c r="PT32" s="27">
        <f>IF(AND(OR(ISBLANK(PT$9),PT$9=0)=FALSE,OR(PT$9='2. Protocols'!$C31,PT$9='2. Protocols'!$E31,PT$9='2. Protocols'!$G31)),1,0)*'4. Formulations'!$O31</f>
        <v>0</v>
      </c>
      <c r="PU32" s="27">
        <f>IF(AND(OR(ISBLANK(PU$9),PU$9=0)=FALSE,OR(PU$9='2. Protocols'!$C31,PU$9='2. Protocols'!$E31,PU$9='2. Protocols'!$G31)),1,0)*'4. Formulations'!$O31</f>
        <v>0</v>
      </c>
      <c r="PV32" s="27">
        <f>IF(AND(OR(ISBLANK(PV$9),PV$9=0)=FALSE,OR(PV$9='2. Protocols'!$C31,PV$9='2. Protocols'!$E31,PV$9='2. Protocols'!$G31)),1,0)*'4. Formulations'!$O31</f>
        <v>0</v>
      </c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P32" s="27">
        <f>IF(AND(OR(ISBLANK(QP$9),QP$9=0)=FALSE,QP$9=$DL32),1,0)*'4. Formulations'!$P31</f>
        <v>0</v>
      </c>
      <c r="QQ32" s="27">
        <f>IF(AND(OR(ISBLANK(QQ$9),QQ$9=0)=FALSE,QQ$9=$DL32),1,0)*'4. Formulations'!$P31</f>
        <v>0</v>
      </c>
      <c r="QR32" s="27">
        <f>IF(AND(OR(ISBLANK(QR$9),QR$9=0)=FALSE,QR$9=$DL32),1,0)*'4. Formulations'!$P31</f>
        <v>0</v>
      </c>
      <c r="QS32" s="27">
        <f>IF(AND(OR(ISBLANK(QS$9),QS$9=0)=FALSE,QS$9=$DL32),1,0)*'4. Formulations'!$P31</f>
        <v>0</v>
      </c>
      <c r="QT32" s="27">
        <f>IF(AND(OR(ISBLANK(QT$9),QT$9=0)=FALSE,QT$9=$DL32),1,0)*'4. Formulations'!$P31</f>
        <v>0</v>
      </c>
      <c r="QU32" s="27">
        <f>IF(AND(OR(ISBLANK(QU$9),QU$9=0)=FALSE,QU$9=$DL32),1,0)*'4. Formulations'!$P31</f>
        <v>0</v>
      </c>
      <c r="QV32" s="27">
        <f>IF(AND(OR(ISBLANK(QV$9),QV$9=0)=FALSE,QV$9=$DL32),1,0)*'4. Formulations'!$P31</f>
        <v>0</v>
      </c>
      <c r="QW32" s="27">
        <f>IF(AND(OR(ISBLANK(QW$9),QW$9=0)=FALSE,QW$9=$DL32),1,0)*'4. Formulations'!$P31</f>
        <v>0</v>
      </c>
      <c r="QX32" s="27">
        <f>IF(AND(OR(ISBLANK(QX$9),QX$9=0)=FALSE,QX$9=$DL32),1,0)*'4. Formulations'!$P31</f>
        <v>0</v>
      </c>
      <c r="QY32" s="27">
        <f>IF(AND(OR(ISBLANK(QY$9),QY$9=0)=FALSE,QY$9=$DL32),1,0)*'4. Formulations'!$P31</f>
        <v>0</v>
      </c>
      <c r="QZ32" s="27">
        <f>IF(AND(OR(ISBLANK(QZ$9),QZ$9=0)=FALSE,QZ$9=$DL32),1,0)*'4. Formulations'!$P31</f>
        <v>0</v>
      </c>
      <c r="RA32" s="27">
        <f>IF(AND(OR(ISBLANK(RA$9),RA$9=0)=FALSE,RA$9=$DL32),1,0)*'4. Formulations'!$P31</f>
        <v>0</v>
      </c>
      <c r="RB32" s="27">
        <f>IF(AND(OR(ISBLANK(RB$9),RB$9=0)=FALSE,RB$9=$DL32),1,0)*'4. Formulations'!$P31</f>
        <v>0</v>
      </c>
      <c r="RC32" s="27">
        <f>IF(AND(OR(ISBLANK(RC$9),RC$9=0)=FALSE,RC$9=$DL32),1,0)*'4. Formulations'!$P31</f>
        <v>0</v>
      </c>
      <c r="RD32" s="27">
        <f>IF(AND(OR(ISBLANK(RD$9),RD$9=0)=FALSE,RD$9=$DL32),1,0)*'4. Formulations'!$P31</f>
        <v>0</v>
      </c>
      <c r="RE32" s="27">
        <f>IF(AND(OR(ISBLANK(RE$9),RE$9=0)=FALSE,RE$9=$DL32),1,0)*'4. Formulations'!$P31</f>
        <v>0</v>
      </c>
      <c r="RF32" s="27">
        <f>IF(AND(OR(ISBLANK(RF$9),RF$9=0)=FALSE,RF$9=$DL32),1,0)*'4. Formulations'!$P31</f>
        <v>0</v>
      </c>
      <c r="RG32" s="27"/>
      <c r="RH32" s="27"/>
      <c r="RI32" s="27"/>
      <c r="RK32" s="27">
        <f>IF(AND(OR(ISBLANK(RK$9),RK$9=0)=FALSE,SUM($QP32:$RF32)&gt;0,RK$9='2. Protocols'!$G31),1,0)*'4. Formulations'!$P31</f>
        <v>0</v>
      </c>
      <c r="RL32" s="27">
        <f>IF(AND(OR(ISBLANK(RL$9),RL$9=0)=FALSE,SUM($QP32:$RF32)&gt;0,RL$9='2. Protocols'!$G31),1,0)*'4. Formulations'!$P31</f>
        <v>0</v>
      </c>
      <c r="RM32" s="27">
        <f>IF(AND(OR(ISBLANK(RM$9),RM$9=0)=FALSE,SUM($QP32:$RF32)&gt;0,RM$9='2. Protocols'!$G31),1,0)*'4. Formulations'!$P31</f>
        <v>0</v>
      </c>
      <c r="RN32" s="27">
        <f>IF(AND(OR(ISBLANK(RN$9),RN$9=0)=FALSE,SUM($QP32:$RF32)&gt;0,RN$9='2. Protocols'!$G31),1,0)*'4. Formulations'!$P31</f>
        <v>0</v>
      </c>
      <c r="RO32" s="27">
        <f>IF(AND(OR(ISBLANK(RO$9),RO$9=0)=FALSE,SUM($QP32:$RF32)&gt;0,RO$9='2. Protocols'!$G31),1,0)*'4. Formulations'!$P31</f>
        <v>0</v>
      </c>
      <c r="RP32" s="27">
        <f>IF(AND(OR(ISBLANK(RP$9),RP$9=0)=FALSE,SUM($QP32:$RF32)&gt;0,RP$9='2. Protocols'!$G31),1,0)*'4. Formulations'!$P31</f>
        <v>0</v>
      </c>
      <c r="RQ32" s="27">
        <f>IF(AND(OR(ISBLANK(RQ$9),RQ$9=0)=FALSE,SUM($QP32:$RF32)&gt;0,RQ$9='2. Protocols'!$G31),1,0)*'4. Formulations'!$P31</f>
        <v>0</v>
      </c>
      <c r="RR32" s="27">
        <f>IF(AND(OR(ISBLANK(RR$9),RR$9=0)=FALSE,SUM($QP32:$RF32)&gt;0,RR$9='2. Protocols'!$G31),1,0)*'4. Formulations'!$P31</f>
        <v>0</v>
      </c>
      <c r="RS32" s="27">
        <f>IF(AND(OR(ISBLANK(RS$9),RS$9=0)=FALSE,SUM($QP32:$RF32)&gt;0,RS$9='2. Protocols'!$G31),1,0)*'4. Formulations'!$P31</f>
        <v>0</v>
      </c>
      <c r="RT32" s="27">
        <f>IF(AND(OR(ISBLANK(RT$9),RT$9=0)=FALSE,SUM($QP32:$RF32)&gt;0,RT$9='2. Protocols'!$G31),1,0)*'4. Formulations'!$P31</f>
        <v>0</v>
      </c>
      <c r="RU32" s="27">
        <f>IF(AND(OR(ISBLANK(RU$9),RU$9=0)=FALSE,SUM($QP32:$RF32)&gt;0,RU$9='2. Protocols'!$G31),1,0)*'4. Formulations'!$P31</f>
        <v>0</v>
      </c>
      <c r="RV32" s="27">
        <f>IF(AND(OR(ISBLANK(RV$9),RV$9=0)=FALSE,SUM($QP32:$RF32)&gt;0,RV$9='2. Protocols'!$G31),1,0)*'4. Formulations'!$P31</f>
        <v>0</v>
      </c>
      <c r="RW32" s="27">
        <f>IF(AND(OR(ISBLANK(RW$9),RW$9=0)=FALSE,SUM($QP32:$RF32)&gt;0,RW$9='2. Protocols'!$G31),1,0)*'4. Formulations'!$P31</f>
        <v>0</v>
      </c>
      <c r="RX32" s="27">
        <f>IF(AND(OR(ISBLANK(RX$9),RX$9=0)=FALSE,SUM($QP32:$RF32)&gt;0,RX$9='2. Protocols'!$G31),1,0)*'4. Formulations'!$P31</f>
        <v>0</v>
      </c>
      <c r="RY32" s="27">
        <f>IF(AND(OR(ISBLANK(RY$9),RY$9=0)=FALSE,SUM($QP32:$RF32)&gt;0,RY$9='2. Protocols'!$G31),1,0)*'4. Formulations'!$P31</f>
        <v>0</v>
      </c>
      <c r="RZ32" s="27">
        <f>IF(AND(OR(ISBLANK(RZ$9),RZ$9=0)=FALSE,SUM($QP32:$RF32)&gt;0,RZ$9='2. Protocols'!$G31),1,0)*'4. Formulations'!$P31</f>
        <v>0</v>
      </c>
      <c r="SA32" s="27">
        <f>IF(AND(OR(ISBLANK(SA$9),SA$9=0)=FALSE,SUM($QP32:$RF32)&gt;0,SA$9='2. Protocols'!$G31),1,0)*'4. Formulations'!$P31</f>
        <v>0</v>
      </c>
      <c r="SB32" s="27">
        <f>IF(AND(OR(ISBLANK(SB$9),SB$9=0)=FALSE,SUM($QP32:$RF32)&gt;0,SB$9='2. Protocols'!$G31),1,0)*'4. Formulations'!$P31</f>
        <v>0</v>
      </c>
      <c r="SC32" s="27">
        <f>IF(AND(OR(ISBLANK(SC$9),SC$9=0)=FALSE,SUM($QP32:$RF32)&gt;0,SC$9='2. Protocols'!$G31),1,0)*'4. Formulations'!$P31</f>
        <v>0</v>
      </c>
      <c r="SD32" s="27">
        <f>IF(AND(OR(ISBLANK(SD$9),SD$9=0)=FALSE,SUM($QP32:$RF32)&gt;0,SD$9='2. Protocols'!$G31),1,0)*'4. Formulations'!$P31</f>
        <v>0</v>
      </c>
      <c r="SE32" s="27">
        <f>IF(AND(OR(ISBLANK(SE$9),SE$9=0)=FALSE,SUM($QP32:$RF32)&gt;0,SE$9='2. Protocols'!$G31),1,0)*'4. Formulations'!$P31</f>
        <v>0</v>
      </c>
      <c r="SF32" s="27">
        <f>IF(AND(OR(ISBLANK(SF$9),SF$9=0)=FALSE,SUM($QP32:$RF32)&gt;0,SF$9='2. Protocols'!$G31),1,0)*'4. Formulations'!$P31</f>
        <v>0</v>
      </c>
      <c r="SG32" s="27">
        <f>IF(AND(OR(ISBLANK(SG$9),SG$9=0)=FALSE,SUM($QP32:$RF32)&gt;0,SG$9='2. Protocols'!$G31),1,0)*'4. Formulations'!$P31</f>
        <v>0</v>
      </c>
      <c r="SH32" s="27">
        <f>IF(AND(OR(ISBLANK(SH$9),SH$9=0)=FALSE,SUM($QP32:$RF32)&gt;0,SH$9='2. Protocols'!$G31),1,0)*'4. Formulations'!$P31</f>
        <v>0</v>
      </c>
      <c r="SI32" s="27">
        <f>IF(AND(OR(ISBLANK(SI$9),SI$9=0)=FALSE,SUM($QP32:$RF32)&gt;0,SI$9='2. Protocols'!$G31),1,0)*'4. Formulations'!$P31</f>
        <v>0</v>
      </c>
      <c r="SJ32" s="27">
        <f>IF(AND(OR(ISBLANK(SJ$9),SJ$9=0)=FALSE,SUM($QP32:$RF32)&gt;0,SJ$9='2. Protocols'!$G31),1,0)*'4. Formulations'!$P31</f>
        <v>0</v>
      </c>
      <c r="SK32" s="27">
        <f>IF(AND(OR(ISBLANK(SK$9),SK$9=0)=FALSE,SUM($QP32:$RF32)&gt;0,SK$9='2. Protocols'!$G31),1,0)*'4. Formulations'!$P31</f>
        <v>0</v>
      </c>
      <c r="SL32" s="27">
        <f>IF(AND(OR(ISBLANK(SL$9),SL$9=0)=FALSE,SUM($QP32:$RF32)&gt;0,SL$9='2. Protocols'!$G31),1,0)*'4. Formulations'!$P31</f>
        <v>0</v>
      </c>
      <c r="SM32" s="27">
        <f>IF(AND(OR(ISBLANK(SM$9),SM$9=0)=FALSE,SUM($QP32:$RF32)&gt;0,SM$9='2. Protocols'!$G31),1,0)*'4. Formulations'!$P31</f>
        <v>0</v>
      </c>
      <c r="SN32" s="27">
        <f>IF(AND(OR(ISBLANK(SN$9),SN$9=0)=FALSE,SUM($QP32:$RF32)&gt;0,SN$9='2. Protocols'!$G31),1,0)*'4. Formulations'!$P31</f>
        <v>0</v>
      </c>
      <c r="SO32" s="27">
        <f>IF(AND(OR(ISBLANK(SO$9),SO$9=0)=FALSE,SUM($QP32:$RF32)&gt;0,SO$9='2. Protocols'!$G31),1,0)*'4. Formulations'!$P31</f>
        <v>0</v>
      </c>
      <c r="SP32" s="27">
        <f>IF(AND(OR(ISBLANK(SP$9),SP$9=0)=FALSE,SUM($QP32:$RF32)&gt;0,SP$9='2. Protocols'!$G31),1,0)*'4. Formulations'!$P31</f>
        <v>0</v>
      </c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J32" s="27">
        <f>IF(AND(OR(ISBLANK(TJ$9),TJ$9=0)=FALSE,TJ$9=$DM32),1,0)*'4. Formulations'!$Q31</f>
        <v>0</v>
      </c>
      <c r="TK32" s="27">
        <f>IF(AND(OR(ISBLANK(TK$9),TK$9=0)=FALSE,TK$9=$DM32),1,0)*'4. Formulations'!$Q31</f>
        <v>0</v>
      </c>
      <c r="TL32" s="27">
        <f>IF(AND(OR(ISBLANK(TL$9),TL$9=0)=FALSE,TL$9=$DM32),1,0)*'4. Formulations'!$Q31</f>
        <v>0</v>
      </c>
      <c r="TM32" s="27">
        <f>IF(AND(OR(ISBLANK(TM$9),TM$9=0)=FALSE,TM$9=$DM32),1,0)*'4. Formulations'!$Q31</f>
        <v>0</v>
      </c>
      <c r="TN32" s="27">
        <f>IF(AND(OR(ISBLANK(TN$9),TN$9=0)=FALSE,TN$9=$DM32),1,0)*'4. Formulations'!$Q31</f>
        <v>0</v>
      </c>
      <c r="TO32" s="27">
        <f>IF(AND(OR(ISBLANK(TO$9),TO$9=0)=FALSE,TO$9=$DM32),1,0)*'4. Formulations'!$Q31</f>
        <v>0</v>
      </c>
      <c r="TP32" s="27">
        <f>IF(AND(OR(ISBLANK(TP$9),TP$9=0)=FALSE,TP$9=$DM32),1,0)*'4. Formulations'!$Q31</f>
        <v>0</v>
      </c>
      <c r="TQ32" s="27">
        <f>IF(AND(OR(ISBLANK(TQ$9),TQ$9=0)=FALSE,TQ$9=$DM32),1,0)*'4. Formulations'!$Q31</f>
        <v>0</v>
      </c>
      <c r="TR32" s="27">
        <f>IF(AND(OR(ISBLANK(TR$9),TR$9=0)=FALSE,TR$9=$DM32),1,0)*'4. Formulations'!$Q31</f>
        <v>0</v>
      </c>
      <c r="TS32" s="27">
        <f>IF(AND(OR(ISBLANK(TS$9),TS$9=0)=FALSE,TS$9=$DM32),1,0)*'4. Formulations'!$Q31</f>
        <v>0</v>
      </c>
      <c r="TT32" s="27">
        <f>IF(AND(OR(ISBLANK(TT$9),TT$9=0)=FALSE,TT$9=$DM32),1,0)*'4. Formulations'!$Q31</f>
        <v>0</v>
      </c>
      <c r="TU32" s="27">
        <f>IF(AND(OR(ISBLANK(TU$9),TU$9=0)=FALSE,TU$9=$DM32),1,0)*'4. Formulations'!$Q31</f>
        <v>0</v>
      </c>
      <c r="TV32" s="27">
        <f>IF(AND(OR(ISBLANK(TV$9),TV$9=0)=FALSE,TV$9=$DM32),1,0)*'4. Formulations'!$Q31</f>
        <v>0</v>
      </c>
      <c r="TW32" s="27">
        <f>IF(AND(OR(ISBLANK(TW$9),TW$9=0)=FALSE,TW$9=$DM32),1,0)*'4. Formulations'!$Q31</f>
        <v>0</v>
      </c>
      <c r="TX32" s="27">
        <f>IF(AND(OR(ISBLANK(TX$9),TX$9=0)=FALSE,TX$9=$DM32),1,0)*'4. Formulations'!$Q31</f>
        <v>0</v>
      </c>
      <c r="TY32" s="27">
        <f>IF(AND(OR(ISBLANK(TY$9),TY$9=0)=FALSE,TY$9=$DM32),1,0)*'4. Formulations'!$Q31</f>
        <v>0</v>
      </c>
      <c r="TZ32" s="27">
        <f>IF(AND(OR(ISBLANK(TZ$9),TZ$9=0)=FALSE,TZ$9=$DM32),1,0)*'4. Formulations'!$Q31</f>
        <v>0</v>
      </c>
      <c r="UA32" s="27"/>
      <c r="UB32" s="27"/>
      <c r="UC32" s="27"/>
    </row>
    <row r="33" spans="2:549" ht="15" hidden="1" outlineLevel="1" x14ac:dyDescent="0.25">
      <c r="B33" s="2"/>
      <c r="C33" s="75" t="str">
        <f>IF('2. Protocols'!C32&amp;"+"&amp;'2. Protocols'!E32&amp;"+"&amp;'2. Protocols'!G32="++","",'2. Protocols'!C32&amp;"+"&amp;'2. Protocols'!E32&amp;"+"&amp;'2. Protocols'!G32)</f>
        <v/>
      </c>
      <c r="D33" s="7"/>
      <c r="E33" s="8"/>
      <c r="G33" s="72" t="e">
        <f>'2. Protocols'!J32*'1. General Inputs'!$J$13</f>
        <v>#VALUE!</v>
      </c>
      <c r="H33" s="72" t="e">
        <f>MAX(G33*(1+'1. General Inputs'!$AW$23+HLOOKUP(H$7,'1. General Inputs'!$AW$17:$AY$19,ROWS('1. General Inputs'!$AU$17:$AU$19),0))+(CHOOSE(H$7,'1. General Inputs'!$J$15,'1. General Inputs'!$L$15,'1. General Inputs'!$N$15)/12)*CHOOSE(H$7,'2. Protocols'!$K32,'2. Protocols'!$L32,'2. Protocols'!$M32)+'3. ARV Substitutions'!L58,0)</f>
        <v>#VALUE!</v>
      </c>
      <c r="I33" s="72" t="e">
        <f>MAX(H33*(1+'1. General Inputs'!$AW$23+HLOOKUP(I$7,'1. General Inputs'!$AW$17:$AY$19,ROWS('1. General Inputs'!$AU$17:$AU$19),0))+(CHOOSE(I$7,'1. General Inputs'!$J$15,'1. General Inputs'!$L$15,'1. General Inputs'!$N$15)/12)*CHOOSE(I$7,'2. Protocols'!$K32,'2. Protocols'!$L32,'2. Protocols'!$M32)+'3. ARV Substitutions'!M58,0)</f>
        <v>#VALUE!</v>
      </c>
      <c r="J33" s="72" t="e">
        <f>MAX(I33*(1+'1. General Inputs'!$AW$23+HLOOKUP(J$7,'1. General Inputs'!$AW$17:$AY$19,ROWS('1. General Inputs'!$AU$17:$AU$19),0))+(CHOOSE(J$7,'1. General Inputs'!$J$15,'1. General Inputs'!$L$15,'1. General Inputs'!$N$15)/12)*CHOOSE(J$7,'2. Protocols'!$K32,'2. Protocols'!$L32,'2. Protocols'!$M32)+'3. ARV Substitutions'!N58,0)</f>
        <v>#VALUE!</v>
      </c>
      <c r="K33" s="72" t="e">
        <f>MAX(J33*(1+'1. General Inputs'!$AW$23+HLOOKUP(K$7,'1. General Inputs'!$AW$17:$AY$19,ROWS('1. General Inputs'!$AU$17:$AU$19),0))+(CHOOSE(K$7,'1. General Inputs'!$J$15,'1. General Inputs'!$L$15,'1. General Inputs'!$N$15)/12)*CHOOSE(K$7,'2. Protocols'!$K32,'2. Protocols'!$L32,'2. Protocols'!$M32)+'3. ARV Substitutions'!O58,0)</f>
        <v>#VALUE!</v>
      </c>
      <c r="L33" s="72" t="e">
        <f>MAX(K33*(1+'1. General Inputs'!$AW$23+HLOOKUP(L$7,'1. General Inputs'!$AW$17:$AY$19,ROWS('1. General Inputs'!$AU$17:$AU$19),0))+(CHOOSE(L$7,'1. General Inputs'!$J$15,'1. General Inputs'!$L$15,'1. General Inputs'!$N$15)/12)*CHOOSE(L$7,'2. Protocols'!$K32,'2. Protocols'!$L32,'2. Protocols'!$M32)+'3. ARV Substitutions'!P58,0)</f>
        <v>#VALUE!</v>
      </c>
      <c r="M33" s="72" t="e">
        <f>MAX(L33*(1+'1. General Inputs'!$AW$23+HLOOKUP(M$7,'1. General Inputs'!$AW$17:$AY$19,ROWS('1. General Inputs'!$AU$17:$AU$19),0))+(CHOOSE(M$7,'1. General Inputs'!$J$15,'1. General Inputs'!$L$15,'1. General Inputs'!$N$15)/12)*CHOOSE(M$7,'2. Protocols'!$K32,'2. Protocols'!$L32,'2. Protocols'!$M32)+'3. ARV Substitutions'!Q58,0)</f>
        <v>#VALUE!</v>
      </c>
      <c r="N33" s="72" t="e">
        <f>MAX(M33*(1+'1. General Inputs'!$AW$23+HLOOKUP(N$7,'1. General Inputs'!$AW$17:$AY$19,ROWS('1. General Inputs'!$AU$17:$AU$19),0))+(CHOOSE(N$7,'1. General Inputs'!$J$15,'1. General Inputs'!$L$15,'1. General Inputs'!$N$15)/12)*CHOOSE(N$7,'2. Protocols'!$K32,'2. Protocols'!$L32,'2. Protocols'!$M32)+'3. ARV Substitutions'!R58,0)</f>
        <v>#VALUE!</v>
      </c>
      <c r="O33" s="72" t="e">
        <f>MAX(N33*(1+'1. General Inputs'!$AW$23+HLOOKUP(O$7,'1. General Inputs'!$AW$17:$AY$19,ROWS('1. General Inputs'!$AU$17:$AU$19),0))+(CHOOSE(O$7,'1. General Inputs'!$J$15,'1. General Inputs'!$L$15,'1. General Inputs'!$N$15)/12)*CHOOSE(O$7,'2. Protocols'!$K32,'2. Protocols'!$L32,'2. Protocols'!$M32)+'3. ARV Substitutions'!S58,0)</f>
        <v>#VALUE!</v>
      </c>
      <c r="P33" s="72" t="e">
        <f>MAX(O33*(1+'1. General Inputs'!$AW$23+HLOOKUP(P$7,'1. General Inputs'!$AW$17:$AY$19,ROWS('1. General Inputs'!$AU$17:$AU$19),0))+(CHOOSE(P$7,'1. General Inputs'!$J$15,'1. General Inputs'!$L$15,'1. General Inputs'!$N$15)/12)*CHOOSE(P$7,'2. Protocols'!$K32,'2. Protocols'!$L32,'2. Protocols'!$M32)+'3. ARV Substitutions'!T58,0)</f>
        <v>#VALUE!</v>
      </c>
      <c r="Q33" s="72" t="e">
        <f>MAX(P33*(1+'1. General Inputs'!$AW$23+HLOOKUP(Q$7,'1. General Inputs'!$AW$17:$AY$19,ROWS('1. General Inputs'!$AU$17:$AU$19),0))+(CHOOSE(Q$7,'1. General Inputs'!$J$15,'1. General Inputs'!$L$15,'1. General Inputs'!$N$15)/12)*CHOOSE(Q$7,'2. Protocols'!$K32,'2. Protocols'!$L32,'2. Protocols'!$M32)+'3. ARV Substitutions'!U58,0)</f>
        <v>#VALUE!</v>
      </c>
      <c r="R33" s="72" t="e">
        <f>MAX(Q33*(1+'1. General Inputs'!$AW$23+HLOOKUP(R$7,'1. General Inputs'!$AW$17:$AY$19,ROWS('1. General Inputs'!$AU$17:$AU$19),0))+(CHOOSE(R$7,'1. General Inputs'!$J$15,'1. General Inputs'!$L$15,'1. General Inputs'!$N$15)/12)*CHOOSE(R$7,'2. Protocols'!$K32,'2. Protocols'!$L32,'2. Protocols'!$M32)+'3. ARV Substitutions'!V58,0)</f>
        <v>#VALUE!</v>
      </c>
      <c r="S33" s="72" t="e">
        <f>MAX(R33*(1+'1. General Inputs'!$AW$23+HLOOKUP(S$7,'1. General Inputs'!$AW$17:$AY$19,ROWS('1. General Inputs'!$AU$17:$AU$19),0))+(CHOOSE(S$7,'1. General Inputs'!$J$15,'1. General Inputs'!$L$15,'1. General Inputs'!$N$15)/12)*CHOOSE(S$7,'2. Protocols'!$K32,'2. Protocols'!$L32,'2. Protocols'!$M32)+'3. ARV Substitutions'!W58,0)</f>
        <v>#VALUE!</v>
      </c>
      <c r="T33" s="72" t="e">
        <f>MAX(S33*(1+'1. General Inputs'!$AW$23+HLOOKUP(T$7,'1. General Inputs'!$AW$17:$AY$19,ROWS('1. General Inputs'!$AU$17:$AU$19),0))+(CHOOSE(T$7,'1. General Inputs'!$J$15,'1. General Inputs'!$L$15,'1. General Inputs'!$N$15)/12)*CHOOSE(T$7,'2. Protocols'!$K32,'2. Protocols'!$L32,'2. Protocols'!$M32)+'3. ARV Substitutions'!X58,0)</f>
        <v>#VALUE!</v>
      </c>
      <c r="U33" s="72" t="e">
        <f>MAX(T33*(1+'1. General Inputs'!$AW$23+HLOOKUP(U$7,'1. General Inputs'!$AW$17:$AY$19,ROWS('1. General Inputs'!$AU$17:$AU$19),0))+(CHOOSE(U$7,'1. General Inputs'!$J$15,'1. General Inputs'!$L$15,'1. General Inputs'!$N$15)/12)*CHOOSE(U$7,'2. Protocols'!$K32,'2. Protocols'!$L32,'2. Protocols'!$M32)+'3. ARV Substitutions'!Y58,0)</f>
        <v>#VALUE!</v>
      </c>
      <c r="V33" s="72" t="e">
        <f>MAX(U33*(1+'1. General Inputs'!$AW$23+HLOOKUP(V$7,'1. General Inputs'!$AW$17:$AY$19,ROWS('1. General Inputs'!$AU$17:$AU$19),0))+(CHOOSE(V$7,'1. General Inputs'!$J$15,'1. General Inputs'!$L$15,'1. General Inputs'!$N$15)/12)*CHOOSE(V$7,'2. Protocols'!$K32,'2. Protocols'!$L32,'2. Protocols'!$M32)+'3. ARV Substitutions'!Z58,0)</f>
        <v>#VALUE!</v>
      </c>
      <c r="W33" s="72" t="e">
        <f>MAX(V33*(1+'1. General Inputs'!$AW$23+HLOOKUP(W$7,'1. General Inputs'!$AW$17:$AY$19,ROWS('1. General Inputs'!$AU$17:$AU$19),0))+(CHOOSE(W$7,'1. General Inputs'!$J$15,'1. General Inputs'!$L$15,'1. General Inputs'!$N$15)/12)*CHOOSE(W$7,'2. Protocols'!$K32,'2. Protocols'!$L32,'2. Protocols'!$M32)+'3. ARV Substitutions'!AA58,0)</f>
        <v>#VALUE!</v>
      </c>
      <c r="X33" s="72" t="e">
        <f>MAX(W33*(1+'1. General Inputs'!$AW$23+HLOOKUP(X$7,'1. General Inputs'!$AW$17:$AY$19,ROWS('1. General Inputs'!$AU$17:$AU$19),0))+(CHOOSE(X$7,'1. General Inputs'!$J$15,'1. General Inputs'!$L$15,'1. General Inputs'!$N$15)/12)*CHOOSE(X$7,'2. Protocols'!$K32,'2. Protocols'!$L32,'2. Protocols'!$M32)+'3. ARV Substitutions'!AB58,0)</f>
        <v>#VALUE!</v>
      </c>
      <c r="Y33" s="72" t="e">
        <f>MAX(X33*(1+'1. General Inputs'!$AW$23+HLOOKUP(Y$7,'1. General Inputs'!$AW$17:$AY$19,ROWS('1. General Inputs'!$AU$17:$AU$19),0))+(CHOOSE(Y$7,'1. General Inputs'!$J$15,'1. General Inputs'!$L$15,'1. General Inputs'!$N$15)/12)*CHOOSE(Y$7,'2. Protocols'!$K32,'2. Protocols'!$L32,'2. Protocols'!$M32)+'3. ARV Substitutions'!AC58,0)</f>
        <v>#VALUE!</v>
      </c>
      <c r="Z33" s="72" t="e">
        <f>MAX(Y33*(1+'1. General Inputs'!$AW$23+HLOOKUP(Z$7,'1. General Inputs'!$AW$17:$AY$19,ROWS('1. General Inputs'!$AU$17:$AU$19),0))+(CHOOSE(Z$7,'1. General Inputs'!$J$15,'1. General Inputs'!$L$15,'1. General Inputs'!$N$15)/12)*CHOOSE(Z$7,'2. Protocols'!$K32,'2. Protocols'!$L32,'2. Protocols'!$M32)+'3. ARV Substitutions'!AD58,0)</f>
        <v>#VALUE!</v>
      </c>
      <c r="AA33" s="72" t="e">
        <f>MAX(Z33*(1+'1. General Inputs'!$AW$23+HLOOKUP(AA$7,'1. General Inputs'!$AW$17:$AY$19,ROWS('1. General Inputs'!$AU$17:$AU$19),0))+(CHOOSE(AA$7,'1. General Inputs'!$J$15,'1. General Inputs'!$L$15,'1. General Inputs'!$N$15)/12)*CHOOSE(AA$7,'2. Protocols'!$K32,'2. Protocols'!$L32,'2. Protocols'!$M32)+'3. ARV Substitutions'!AE58,0)</f>
        <v>#VALUE!</v>
      </c>
      <c r="AB33" s="72" t="e">
        <f>MAX(AA33*(1+'1. General Inputs'!$AW$23+HLOOKUP(AB$7,'1. General Inputs'!$AW$17:$AY$19,ROWS('1. General Inputs'!$AU$17:$AU$19),0))+(CHOOSE(AB$7,'1. General Inputs'!$J$15,'1. General Inputs'!$L$15,'1. General Inputs'!$N$15)/12)*CHOOSE(AB$7,'2. Protocols'!$K32,'2. Protocols'!$L32,'2. Protocols'!$M32)+'3. ARV Substitutions'!AF58,0)</f>
        <v>#VALUE!</v>
      </c>
      <c r="AC33" s="72" t="e">
        <f>MAX(AB33*(1+'1. General Inputs'!$AW$23+HLOOKUP(AC$7,'1. General Inputs'!$AW$17:$AY$19,ROWS('1. General Inputs'!$AU$17:$AU$19),0))+(CHOOSE(AC$7,'1. General Inputs'!$J$15,'1. General Inputs'!$L$15,'1. General Inputs'!$N$15)/12)*CHOOSE(AC$7,'2. Protocols'!$K32,'2. Protocols'!$L32,'2. Protocols'!$M32)+'3. ARV Substitutions'!AG58,0)</f>
        <v>#VALUE!</v>
      </c>
      <c r="AD33" s="72" t="e">
        <f>MAX(AC33*(1+'1. General Inputs'!$AW$23+HLOOKUP(AD$7,'1. General Inputs'!$AW$17:$AY$19,ROWS('1. General Inputs'!$AU$17:$AU$19),0))+(CHOOSE(AD$7,'1. General Inputs'!$J$15,'1. General Inputs'!$L$15,'1. General Inputs'!$N$15)/12)*CHOOSE(AD$7,'2. Protocols'!$K32,'2. Protocols'!$L32,'2. Protocols'!$M32)+'3. ARV Substitutions'!AH58,0)</f>
        <v>#VALUE!</v>
      </c>
      <c r="AE33" s="72" t="e">
        <f>MAX(AD33*(1+'1. General Inputs'!$AW$23+HLOOKUP(AE$7,'1. General Inputs'!$AW$17:$AY$19,ROWS('1. General Inputs'!$AU$17:$AU$19),0))+(CHOOSE(AE$7,'1. General Inputs'!$J$15,'1. General Inputs'!$L$15,'1. General Inputs'!$N$15)/12)*CHOOSE(AE$7,'2. Protocols'!$K32,'2. Protocols'!$L32,'2. Protocols'!$M32)+'3. ARV Substitutions'!AI58,0)</f>
        <v>#VALUE!</v>
      </c>
      <c r="AF33" s="72" t="e">
        <f>MAX(AE33*(1+'1. General Inputs'!$AW$23+HLOOKUP(AF$7,'1. General Inputs'!$AW$17:$AY$19,ROWS('1. General Inputs'!$AU$17:$AU$19),0))+(CHOOSE(AF$7,'1. General Inputs'!$J$15,'1. General Inputs'!$L$15,'1. General Inputs'!$N$15)/12)*CHOOSE(AF$7,'2. Protocols'!$K32,'2. Protocols'!$L32,'2. Protocols'!$M32)+'3. ARV Substitutions'!AJ58,0)</f>
        <v>#VALUE!</v>
      </c>
      <c r="AG33" s="72" t="e">
        <f>MAX(AF33*(1+'1. General Inputs'!$AW$23+HLOOKUP(AG$7,'1. General Inputs'!$AW$17:$AY$19,ROWS('1. General Inputs'!$AU$17:$AU$19),0))+(CHOOSE(AG$7,'1. General Inputs'!$J$15,'1. General Inputs'!$L$15,'1. General Inputs'!$N$15)/12)*CHOOSE(AG$7,'2. Protocols'!$K32,'2. Protocols'!$L32,'2. Protocols'!$M32)+'3. ARV Substitutions'!AK58,0)</f>
        <v>#VALUE!</v>
      </c>
      <c r="AH33" s="72" t="e">
        <f>MAX(AG33*(1+'1. General Inputs'!$AW$23+HLOOKUP(AH$7,'1. General Inputs'!$AW$17:$AY$19,ROWS('1. General Inputs'!$AU$17:$AU$19),0))+(CHOOSE(AH$7,'1. General Inputs'!$J$15,'1. General Inputs'!$L$15,'1. General Inputs'!$N$15)/12)*CHOOSE(AH$7,'2. Protocols'!$K32,'2. Protocols'!$L32,'2. Protocols'!$M32)+'3. ARV Substitutions'!AL58,0)</f>
        <v>#VALUE!</v>
      </c>
      <c r="AI33" s="72" t="e">
        <f>MAX(AH33*(1+'1. General Inputs'!$AW$23+HLOOKUP(AI$7,'1. General Inputs'!$AW$17:$AY$19,ROWS('1. General Inputs'!$AU$17:$AU$19),0))+(CHOOSE(AI$7,'1. General Inputs'!$J$15,'1. General Inputs'!$L$15,'1. General Inputs'!$N$15)/12)*CHOOSE(AI$7,'2. Protocols'!$K32,'2. Protocols'!$L32,'2. Protocols'!$M32)+'3. ARV Substitutions'!AM58,0)</f>
        <v>#VALUE!</v>
      </c>
      <c r="AJ33" s="72" t="e">
        <f>MAX(AI33*(1+'1. General Inputs'!$AW$23+HLOOKUP(AJ$7,'1. General Inputs'!$AW$17:$AY$19,ROWS('1. General Inputs'!$AU$17:$AU$19),0))+(CHOOSE(AJ$7,'1. General Inputs'!$J$15,'1. General Inputs'!$L$15,'1. General Inputs'!$N$15)/12)*CHOOSE(AJ$7,'2. Protocols'!$K32,'2. Protocols'!$L32,'2. Protocols'!$M32)+'3. ARV Substitutions'!AN58,0)</f>
        <v>#VALUE!</v>
      </c>
      <c r="AK33" s="72" t="e">
        <f>MAX(AJ33*(1+'1. General Inputs'!$AW$23+HLOOKUP(AK$7,'1. General Inputs'!$AW$17:$AY$19,ROWS('1. General Inputs'!$AU$17:$AU$19),0))+(CHOOSE(AK$7,'1. General Inputs'!$J$15,'1. General Inputs'!$L$15,'1. General Inputs'!$N$15)/12)*CHOOSE(AK$7,'2. Protocols'!$K32,'2. Protocols'!$L32,'2. Protocols'!$M32)+'3. ARV Substitutions'!AO58,0)</f>
        <v>#VALUE!</v>
      </c>
      <c r="AL33" s="72" t="e">
        <f>MAX(AK33*(1+'1. General Inputs'!$AW$23+HLOOKUP(AL$7,'1. General Inputs'!$AW$17:$AY$19,ROWS('1. General Inputs'!$AU$17:$AU$19),0))+(CHOOSE(AL$7,'1. General Inputs'!$J$15,'1. General Inputs'!$L$15,'1. General Inputs'!$N$15)/12)*CHOOSE(AL$7,'2. Protocols'!$K32,'2. Protocols'!$L32,'2. Protocols'!$M32)+'3. ARV Substitutions'!AP58,0)</f>
        <v>#VALUE!</v>
      </c>
      <c r="AM33" s="72" t="e">
        <f>MAX(AL33*(1+'1. General Inputs'!$AW$23+HLOOKUP(AM$7,'1. General Inputs'!$AW$17:$AY$19,ROWS('1. General Inputs'!$AU$17:$AU$19),0))+(CHOOSE(AM$7,'1. General Inputs'!$J$15,'1. General Inputs'!$L$15,'1. General Inputs'!$N$15)/12)*CHOOSE(AM$7,'2. Protocols'!$K32,'2. Protocols'!$L32,'2. Protocols'!$M32)+'3. ARV Substitutions'!AQ58,0)</f>
        <v>#VALUE!</v>
      </c>
      <c r="AN33" s="72" t="e">
        <f>MAX(AM33*(1+'1. General Inputs'!$AW$23+HLOOKUP(AN$7,'1. General Inputs'!$AW$17:$AY$19,ROWS('1. General Inputs'!$AU$17:$AU$19),0))+(CHOOSE(AN$7,'1. General Inputs'!$J$15,'1. General Inputs'!$L$15,'1. General Inputs'!$N$15)/12)*CHOOSE(AN$7,'2. Protocols'!$K32,'2. Protocols'!$L32,'2. Protocols'!$M32)+'3. ARV Substitutions'!AR58,0)</f>
        <v>#VALUE!</v>
      </c>
      <c r="AO33" s="72" t="e">
        <f>MAX(AN33*(1+'1. General Inputs'!$AW$23+HLOOKUP(AO$7,'1. General Inputs'!$AW$17:$AY$19,ROWS('1. General Inputs'!$AU$17:$AU$19),0))+(CHOOSE(AO$7,'1. General Inputs'!$J$15,'1. General Inputs'!$L$15,'1. General Inputs'!$N$15)/12)*CHOOSE(AO$7,'2. Protocols'!$K32,'2. Protocols'!$L32,'2. Protocols'!$M32)+'3. ARV Substitutions'!AS58,0)</f>
        <v>#VALUE!</v>
      </c>
      <c r="AP33" s="72" t="e">
        <f>MAX(AO33*(1+'1. General Inputs'!$AW$23+HLOOKUP(AP$7,'1. General Inputs'!$AW$17:$AY$19,ROWS('1. General Inputs'!$AU$17:$AU$19),0))+(CHOOSE(AP$7,'1. General Inputs'!$J$15,'1. General Inputs'!$L$15,'1. General Inputs'!$N$15)/12)*CHOOSE(AP$7,'2. Protocols'!$K32,'2. Protocols'!$L32,'2. Protocols'!$M32)+'3. ARV Substitutions'!AT58,0)</f>
        <v>#VALUE!</v>
      </c>
      <c r="AQ33" s="72" t="e">
        <f>MAX(AP33*(1+'1. General Inputs'!$AW$23+HLOOKUP(AQ$7,'1. General Inputs'!$AW$17:$AY$19,ROWS('1. General Inputs'!$AU$17:$AU$19),0))+(CHOOSE(AQ$7,'1. General Inputs'!$J$15,'1. General Inputs'!$L$15,'1. General Inputs'!$N$15)/12)*CHOOSE(AQ$7,'2. Protocols'!$K32,'2. Protocols'!$L32,'2. Protocols'!$M32)+'3. ARV Substitutions'!AU58,0)</f>
        <v>#VALUE!</v>
      </c>
      <c r="CA33" s="51" t="e">
        <f t="shared" si="30"/>
        <v>#VALUE!</v>
      </c>
      <c r="CB33" s="51" t="e">
        <f t="shared" si="31"/>
        <v>#VALUE!</v>
      </c>
      <c r="CC33" s="51" t="e">
        <f t="shared" si="32"/>
        <v>#VALUE!</v>
      </c>
      <c r="CD33" s="51" t="e">
        <f t="shared" si="33"/>
        <v>#VALUE!</v>
      </c>
      <c r="CE33" s="51" t="e">
        <f t="shared" si="34"/>
        <v>#VALUE!</v>
      </c>
      <c r="CF33" s="51" t="e">
        <f t="shared" si="35"/>
        <v>#VALUE!</v>
      </c>
      <c r="CG33" s="51" t="e">
        <f t="shared" si="36"/>
        <v>#VALUE!</v>
      </c>
      <c r="CH33" s="51" t="e">
        <f t="shared" si="37"/>
        <v>#VALUE!</v>
      </c>
      <c r="CI33" s="51" t="e">
        <f t="shared" si="38"/>
        <v>#VALUE!</v>
      </c>
      <c r="CJ33" s="51" t="e">
        <f t="shared" si="39"/>
        <v>#VALUE!</v>
      </c>
      <c r="CK33" s="51" t="e">
        <f t="shared" si="40"/>
        <v>#VALUE!</v>
      </c>
      <c r="CL33" s="51" t="e">
        <f t="shared" si="41"/>
        <v>#VALUE!</v>
      </c>
      <c r="CM33" s="51" t="e">
        <f t="shared" si="42"/>
        <v>#VALUE!</v>
      </c>
      <c r="CN33" s="51" t="e">
        <f t="shared" si="43"/>
        <v>#VALUE!</v>
      </c>
      <c r="CO33" s="51" t="e">
        <f t="shared" si="44"/>
        <v>#VALUE!</v>
      </c>
      <c r="CP33" s="51" t="e">
        <f t="shared" si="45"/>
        <v>#VALUE!</v>
      </c>
      <c r="CQ33" s="51" t="e">
        <f t="shared" si="46"/>
        <v>#VALUE!</v>
      </c>
      <c r="CR33" s="51" t="e">
        <f t="shared" si="47"/>
        <v>#VALUE!</v>
      </c>
      <c r="CS33" s="51" t="e">
        <f t="shared" si="48"/>
        <v>#VALUE!</v>
      </c>
      <c r="CT33" s="51" t="e">
        <f t="shared" si="49"/>
        <v>#VALUE!</v>
      </c>
      <c r="CU33" s="51" t="e">
        <f t="shared" si="50"/>
        <v>#VALUE!</v>
      </c>
      <c r="CV33" s="51" t="e">
        <f t="shared" si="51"/>
        <v>#VALUE!</v>
      </c>
      <c r="CW33" s="51" t="e">
        <f t="shared" si="52"/>
        <v>#VALUE!</v>
      </c>
      <c r="CX33" s="51" t="e">
        <f t="shared" si="53"/>
        <v>#VALUE!</v>
      </c>
      <c r="CY33" s="51" t="e">
        <f t="shared" si="54"/>
        <v>#VALUE!</v>
      </c>
      <c r="CZ33" s="51" t="e">
        <f t="shared" si="55"/>
        <v>#VALUE!</v>
      </c>
      <c r="DA33" s="51" t="e">
        <f t="shared" si="56"/>
        <v>#VALUE!</v>
      </c>
      <c r="DB33" s="51" t="e">
        <f t="shared" si="57"/>
        <v>#VALUE!</v>
      </c>
      <c r="DC33" s="51" t="e">
        <f t="shared" si="58"/>
        <v>#VALUE!</v>
      </c>
      <c r="DD33" s="51" t="e">
        <f t="shared" si="59"/>
        <v>#VALUE!</v>
      </c>
      <c r="DE33" s="51" t="e">
        <f t="shared" si="60"/>
        <v>#VALUE!</v>
      </c>
      <c r="DF33" s="51" t="e">
        <f t="shared" si="61"/>
        <v>#VALUE!</v>
      </c>
      <c r="DG33" s="51" t="e">
        <f t="shared" si="62"/>
        <v>#VALUE!</v>
      </c>
      <c r="DH33" s="51" t="e">
        <f t="shared" si="63"/>
        <v>#VALUE!</v>
      </c>
      <c r="DI33" s="51" t="e">
        <f t="shared" si="64"/>
        <v>#VALUE!</v>
      </c>
      <c r="DJ33" s="51" t="e">
        <f t="shared" si="65"/>
        <v>#VALUE!</v>
      </c>
      <c r="DL33" s="21" t="str">
        <f>CONCATENATE('2. Protocols'!C32, '2. Protocols'!D32, '2. Protocols'!E32)</f>
        <v>+</v>
      </c>
      <c r="DM33" s="21" t="str">
        <f>CONCATENATE('2. Protocols'!C32, '2. Protocols'!D32, '2. Protocols'!E32, '2. Protocols'!F32, '2. Protocols'!G32,)</f>
        <v>++</v>
      </c>
      <c r="DO33" s="27">
        <f>IF(AND(OR(ISBLANK(DO$9),DO$9=0)=FALSE,OR(DO$9='2. Protocols'!$C32,DO$9='2. Protocols'!$E32,DO$9='2. Protocols'!$G32)),1,0)*'4. Formulations'!$I32</f>
        <v>0</v>
      </c>
      <c r="DP33" s="27">
        <f>IF(AND(OR(ISBLANK(DP$9),DP$9=0)=FALSE,OR(DP$9='2. Protocols'!$C32,DP$9='2. Protocols'!$E32,DP$9='2. Protocols'!$G32)),1,0)*'4. Formulations'!$I32</f>
        <v>0</v>
      </c>
      <c r="DQ33" s="27">
        <f>IF(AND(OR(ISBLANK(DQ$9),DQ$9=0)=FALSE,OR(DQ$9='2. Protocols'!$C32,DQ$9='2. Protocols'!$E32,DQ$9='2. Protocols'!$G32)),1,0)*'4. Formulations'!$I32</f>
        <v>0</v>
      </c>
      <c r="DR33" s="27">
        <f>IF(AND(OR(ISBLANK(DR$9),DR$9=0)=FALSE,OR(DR$9='2. Protocols'!$C32,DR$9='2. Protocols'!$E32,DR$9='2. Protocols'!$G32)),1,0)*'4. Formulations'!$I32</f>
        <v>0</v>
      </c>
      <c r="DS33" s="27">
        <f>IF(AND(OR(ISBLANK(DS$9),DS$9=0)=FALSE,OR(DS$9='2. Protocols'!$C32,DS$9='2. Protocols'!$E32,DS$9='2. Protocols'!$G32)),1,0)*'4. Formulations'!$I32</f>
        <v>0</v>
      </c>
      <c r="DT33" s="27">
        <f>IF(AND(OR(ISBLANK(DT$9),DT$9=0)=FALSE,OR(DT$9='2. Protocols'!$C32,DT$9='2. Protocols'!$E32,DT$9='2. Protocols'!$G32)),1,0)*'4. Formulations'!$I32</f>
        <v>0</v>
      </c>
      <c r="DU33" s="27">
        <f>IF(AND(OR(ISBLANK(DU$9),DU$9=0)=FALSE,OR(DU$9='2. Protocols'!$C32,DU$9='2. Protocols'!$E32,DU$9='2. Protocols'!$G32)),1,0)*'4. Formulations'!$I32</f>
        <v>0</v>
      </c>
      <c r="DV33" s="27">
        <f>IF(AND(OR(ISBLANK(DV$9),DV$9=0)=FALSE,OR(DV$9='2. Protocols'!$C32,DV$9='2. Protocols'!$E32,DV$9='2. Protocols'!$G32)),1,0)*'4. Formulations'!$I32</f>
        <v>0</v>
      </c>
      <c r="DW33" s="27">
        <f>IF(AND(OR(ISBLANK(DW$9),DW$9=0)=FALSE,OR(DW$9='2. Protocols'!$C32,DW$9='2. Protocols'!$E32,DW$9='2. Protocols'!$G32)),1,0)*'4. Formulations'!$I32</f>
        <v>0</v>
      </c>
      <c r="DX33" s="27">
        <f>IF(AND(OR(ISBLANK(DX$9),DX$9=0)=FALSE,OR(DX$9='2. Protocols'!$C32,DX$9='2. Protocols'!$E32,DX$9='2. Protocols'!$G32)),1,0)*'4. Formulations'!$I32</f>
        <v>0</v>
      </c>
      <c r="DY33" s="27">
        <f>IF(AND(OR(ISBLANK(DY$9),DY$9=0)=FALSE,OR(DY$9='2. Protocols'!$C32,DY$9='2. Protocols'!$E32,DY$9='2. Protocols'!$G32)),1,0)*'4. Formulations'!$I32</f>
        <v>0</v>
      </c>
      <c r="DZ33" s="27">
        <f>IF(AND(OR(ISBLANK(DZ$9),DZ$9=0)=FALSE,OR(DZ$9='2. Protocols'!$C32,DZ$9='2. Protocols'!$E32,DZ$9='2. Protocols'!$G32)),1,0)*'4. Formulations'!$I32</f>
        <v>0</v>
      </c>
      <c r="EA33" s="27">
        <f>IF(AND(OR(ISBLANK(EA$9),EA$9=0)=FALSE,OR(EA$9='2. Protocols'!$C32,EA$9='2. Protocols'!$E32,EA$9='2. Protocols'!$G32)),1,0)*'4. Formulations'!$I32</f>
        <v>0</v>
      </c>
      <c r="EB33" s="27">
        <f>IF(AND(OR(ISBLANK(EB$9),EB$9=0)=FALSE,OR(EB$9='2. Protocols'!$C32,EB$9='2. Protocols'!$E32,EB$9='2. Protocols'!$G32)),1,0)*'4. Formulations'!$I32</f>
        <v>0</v>
      </c>
      <c r="EC33" s="27">
        <f>IF(AND(OR(ISBLANK(EC$9),EC$9=0)=FALSE,OR(EC$9='2. Protocols'!$C32,EC$9='2. Protocols'!$E32,EC$9='2. Protocols'!$G32)),1,0)*'4. Formulations'!$I32</f>
        <v>0</v>
      </c>
      <c r="ED33" s="27">
        <f>IF(AND(OR(ISBLANK(ED$9),ED$9=0)=FALSE,OR(ED$9='2. Protocols'!$C32,ED$9='2. Protocols'!$E32,ED$9='2. Protocols'!$G32)),1,0)*'4. Formulations'!$I32</f>
        <v>0</v>
      </c>
      <c r="EE33" s="27">
        <f>IF(AND(OR(ISBLANK(EE$9),EE$9=0)=FALSE,OR(EE$9='2. Protocols'!$C32,EE$9='2. Protocols'!$E32,EE$9='2. Protocols'!$G32)),1,0)*'4. Formulations'!$I32</f>
        <v>0</v>
      </c>
      <c r="EF33" s="27">
        <f>IF(AND(OR(ISBLANK(EF$9),EF$9=0)=FALSE,OR(EF$9='2. Protocols'!$C32,EF$9='2. Protocols'!$E32,EF$9='2. Protocols'!$G32)),1,0)*'4. Formulations'!$I32</f>
        <v>0</v>
      </c>
      <c r="EG33" s="27">
        <f>IF(AND(OR(ISBLANK(EG$9),EG$9=0)=FALSE,OR(EG$9='2. Protocols'!$C32,EG$9='2. Protocols'!$E32,EG$9='2. Protocols'!$G32)),1,0)*'4. Formulations'!$I32</f>
        <v>0</v>
      </c>
      <c r="EH33" s="27">
        <f>IF(AND(OR(ISBLANK(EH$9),EH$9=0)=FALSE,OR(EH$9='2. Protocols'!$C32,EH$9='2. Protocols'!$E32,EH$9='2. Protocols'!$G32)),1,0)*'4. Formulations'!$I32</f>
        <v>0</v>
      </c>
      <c r="EI33" s="27">
        <f>IF(AND(OR(ISBLANK(EI$9),EI$9=0)=FALSE,OR(EI$9='2. Protocols'!$C32,EI$9='2. Protocols'!$E32,EI$9='2. Protocols'!$G32)),1,0)*'4. Formulations'!$I32</f>
        <v>0</v>
      </c>
      <c r="EJ33" s="27">
        <f>IF(AND(OR(ISBLANK(EJ$9),EJ$9=0)=FALSE,OR(EJ$9='2. Protocols'!$C32,EJ$9='2. Protocols'!$E32,EJ$9='2. Protocols'!$G32)),1,0)*'4. Formulations'!$I32</f>
        <v>0</v>
      </c>
      <c r="EK33" s="27">
        <f>IF(AND(OR(ISBLANK(EK$9),EK$9=0)=FALSE,OR(EK$9='2. Protocols'!$C32,EK$9='2. Protocols'!$E32,EK$9='2. Protocols'!$G32)),1,0)*'4. Formulations'!$I32</f>
        <v>0</v>
      </c>
      <c r="EL33" s="27">
        <f>IF(AND(OR(ISBLANK(EL$9),EL$9=0)=FALSE,OR(EL$9='2. Protocols'!$C32,EL$9='2. Protocols'!$E32,EL$9='2. Protocols'!$G32)),1,0)*'4. Formulations'!$I32</f>
        <v>0</v>
      </c>
      <c r="EM33" s="27">
        <f>IF(AND(OR(ISBLANK(EM$9),EM$9=0)=FALSE,OR(EM$9='2. Protocols'!$C32,EM$9='2. Protocols'!$E32,EM$9='2. Protocols'!$G32)),1,0)*'4. Formulations'!$I32</f>
        <v>0</v>
      </c>
      <c r="EN33" s="27">
        <f>IF(AND(OR(ISBLANK(EN$9),EN$9=0)=FALSE,OR(EN$9='2. Protocols'!$C32,EN$9='2. Protocols'!$E32,EN$9='2. Protocols'!$G32)),1,0)*'4. Formulations'!$I32</f>
        <v>0</v>
      </c>
      <c r="EO33" s="27">
        <f>IF(AND(OR(ISBLANK(EO$9),EO$9=0)=FALSE,OR(EO$9='2. Protocols'!$C32,EO$9='2. Protocols'!$E32,EO$9='2. Protocols'!$G32)),1,0)*'4. Formulations'!$I32</f>
        <v>0</v>
      </c>
      <c r="EP33" s="27">
        <f>IF(AND(OR(ISBLANK(EP$9),EP$9=0)=FALSE,OR(EP$9='2. Protocols'!$C32,EP$9='2. Protocols'!$E32,EP$9='2. Protocols'!$G32)),1,0)*'4. Formulations'!$I32</f>
        <v>0</v>
      </c>
      <c r="EQ33" s="27">
        <f>IF(AND(OR(ISBLANK(EQ$9),EQ$9=0)=FALSE,OR(EQ$9='2. Protocols'!$C32,EQ$9='2. Protocols'!$E32,EQ$9='2. Protocols'!$G32)),1,0)*'4. Formulations'!$I32</f>
        <v>0</v>
      </c>
      <c r="ER33" s="27">
        <f>IF(AND(OR(ISBLANK(ER$9),ER$9=0)=FALSE,OR(ER$9='2. Protocols'!$C32,ER$9='2. Protocols'!$E32,ER$9='2. Protocols'!$G32)),1,0)*'4. Formulations'!$I32</f>
        <v>0</v>
      </c>
      <c r="ES33" s="27">
        <f>IF(AND(OR(ISBLANK(ES$9),ES$9=0)=FALSE,OR(ES$9='2. Protocols'!$C32,ES$9='2. Protocols'!$E32,ES$9='2. Protocols'!$G32)),1,0)*'4. Formulations'!$I32</f>
        <v>0</v>
      </c>
      <c r="ET33" s="27">
        <f>IF(AND(OR(ISBLANK(ET$9),ET$9=0)=FALSE,OR(ET$9='2. Protocols'!$C32,ET$9='2. Protocols'!$E32,ET$9='2. Protocols'!$G32)),1,0)*'4. Formulations'!$I32</f>
        <v>0</v>
      </c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N33" s="27">
        <f>IF(AND(OR(ISBLANK(FN$9),FN$9=0)=FALSE,FN$9=$DL33),1,0)*'4. Formulations'!$J32</f>
        <v>0</v>
      </c>
      <c r="FO33" s="27">
        <f>IF(AND(OR(ISBLANK(FO$9),FO$9=0)=FALSE,FO$9=$DL33),1,0)*'4. Formulations'!$J32</f>
        <v>0</v>
      </c>
      <c r="FP33" s="27">
        <f>IF(AND(OR(ISBLANK(FP$9),FP$9=0)=FALSE,FP$9=$DL33),1,0)*'4. Formulations'!$J32</f>
        <v>0</v>
      </c>
      <c r="FQ33" s="27">
        <f>IF(AND(OR(ISBLANK(FQ$9),FQ$9=0)=FALSE,FQ$9=$DL33),1,0)*'4. Formulations'!$J32</f>
        <v>0</v>
      </c>
      <c r="FR33" s="27">
        <f>IF(AND(OR(ISBLANK(FR$9),FR$9=0)=FALSE,FR$9=$DL33),1,0)*'4. Formulations'!$J32</f>
        <v>0</v>
      </c>
      <c r="FS33" s="27">
        <f>IF(AND(OR(ISBLANK(FS$9),FS$9=0)=FALSE,FS$9=$DL33),1,0)*'4. Formulations'!$J32</f>
        <v>0</v>
      </c>
      <c r="FT33" s="27">
        <f>IF(AND(OR(ISBLANK(FT$9),FT$9=0)=FALSE,FT$9=$DL33),1,0)*'4. Formulations'!$J32</f>
        <v>0</v>
      </c>
      <c r="FU33" s="27">
        <f>IF(AND(OR(ISBLANK(FU$9),FU$9=0)=FALSE,FU$9=$DL33),1,0)*'4. Formulations'!$J32</f>
        <v>0</v>
      </c>
      <c r="FV33" s="27">
        <f>IF(AND(OR(ISBLANK(FV$9),FV$9=0)=FALSE,FV$9=$DL33),1,0)*'4. Formulations'!$J32</f>
        <v>0</v>
      </c>
      <c r="FW33" s="27">
        <f>IF(AND(OR(ISBLANK(FW$9),FW$9=0)=FALSE,FW$9=$DL33),1,0)*'4. Formulations'!$J32</f>
        <v>0</v>
      </c>
      <c r="FX33" s="27">
        <f>IF(AND(OR(ISBLANK(FX$9),FX$9=0)=FALSE,FX$9=$DL33),1,0)*'4. Formulations'!$J32</f>
        <v>0</v>
      </c>
      <c r="FY33" s="27">
        <f>IF(AND(OR(ISBLANK(FY$9),FY$9=0)=FALSE,FY$9=$DL33),1,0)*'4. Formulations'!$J32</f>
        <v>0</v>
      </c>
      <c r="FZ33" s="27">
        <f>IF(AND(OR(ISBLANK(FZ$9),FZ$9=0)=FALSE,FZ$9=$DL33),1,0)*'4. Formulations'!$J32</f>
        <v>0</v>
      </c>
      <c r="GA33" s="27">
        <f>IF(AND(OR(ISBLANK(GA$9),GA$9=0)=FALSE,GA$9=$DL33),1,0)*'4. Formulations'!$J32</f>
        <v>0</v>
      </c>
      <c r="GB33" s="27">
        <f>IF(AND(OR(ISBLANK(GB$9),GB$9=0)=FALSE,GB$9=$DL33),1,0)*'4. Formulations'!$J32</f>
        <v>0</v>
      </c>
      <c r="GC33" s="27">
        <f>IF(AND(OR(ISBLANK(GC$9),GC$9=0)=FALSE,GC$9=$DL33),1,0)*'4. Formulations'!$J32</f>
        <v>0</v>
      </c>
      <c r="GD33" s="27">
        <f>IF(AND(OR(ISBLANK(GD$9),GD$9=0)=FALSE,GD$9=$DL33),1,0)*'4. Formulations'!$J32</f>
        <v>0</v>
      </c>
      <c r="GE33" s="27"/>
      <c r="GF33" s="27"/>
      <c r="GG33" s="27"/>
      <c r="GI33" s="27">
        <f>IF(AND(OR(ISBLANK(GI$9),GI$9=0)=FALSE,SUM($FN33:$GD33)&gt;0,GI$9='2. Protocols'!$G32),1,0)*'4. Formulations'!$J32</f>
        <v>0</v>
      </c>
      <c r="GJ33" s="27">
        <f>IF(AND(OR(ISBLANK(GJ$9),GJ$9=0)=FALSE,SUM($FN33:$GD33)&gt;0,GJ$9='2. Protocols'!$G32),1,0)*'4. Formulations'!$J32</f>
        <v>0</v>
      </c>
      <c r="GK33" s="27">
        <f>IF(AND(OR(ISBLANK(GK$9),GK$9=0)=FALSE,SUM($FN33:$GD33)&gt;0,GK$9='2. Protocols'!$G32),1,0)*'4. Formulations'!$J32</f>
        <v>0</v>
      </c>
      <c r="GL33" s="27">
        <f>IF(AND(OR(ISBLANK(GL$9),GL$9=0)=FALSE,SUM($FN33:$GD33)&gt;0,GL$9='2. Protocols'!$G32),1,0)*'4. Formulations'!$J32</f>
        <v>0</v>
      </c>
      <c r="GM33" s="27">
        <f>IF(AND(OR(ISBLANK(GM$9),GM$9=0)=FALSE,SUM($FN33:$GD33)&gt;0,GM$9='2. Protocols'!$G32),1,0)*'4. Formulations'!$J32</f>
        <v>0</v>
      </c>
      <c r="GN33" s="27">
        <f>IF(AND(OR(ISBLANK(GN$9),GN$9=0)=FALSE,SUM($FN33:$GD33)&gt;0,GN$9='2. Protocols'!$G32),1,0)*'4. Formulations'!$J32</f>
        <v>0</v>
      </c>
      <c r="GO33" s="27">
        <f>IF(AND(OR(ISBLANK(GO$9),GO$9=0)=FALSE,SUM($FN33:$GD33)&gt;0,GO$9='2. Protocols'!$G32),1,0)*'4. Formulations'!$J32</f>
        <v>0</v>
      </c>
      <c r="GP33" s="27">
        <f>IF(AND(OR(ISBLANK(GP$9),GP$9=0)=FALSE,SUM($FN33:$GD33)&gt;0,GP$9='2. Protocols'!$G32),1,0)*'4. Formulations'!$J32</f>
        <v>0</v>
      </c>
      <c r="GQ33" s="27">
        <f>IF(AND(OR(ISBLANK(GQ$9),GQ$9=0)=FALSE,SUM($FN33:$GD33)&gt;0,GQ$9='2. Protocols'!$G32),1,0)*'4. Formulations'!$J32</f>
        <v>0</v>
      </c>
      <c r="GR33" s="27">
        <f>IF(AND(OR(ISBLANK(GR$9),GR$9=0)=FALSE,SUM($FN33:$GD33)&gt;0,GR$9='2. Protocols'!$G32),1,0)*'4. Formulations'!$J32</f>
        <v>0</v>
      </c>
      <c r="GS33" s="27">
        <f>IF(AND(OR(ISBLANK(GS$9),GS$9=0)=FALSE,SUM($FN33:$GD33)&gt;0,GS$9='2. Protocols'!$G32),1,0)*'4. Formulations'!$J32</f>
        <v>0</v>
      </c>
      <c r="GT33" s="27">
        <f>IF(AND(OR(ISBLANK(GT$9),GT$9=0)=FALSE,SUM($FN33:$GD33)&gt;0,GT$9='2. Protocols'!$G32),1,0)*'4. Formulations'!$J32</f>
        <v>0</v>
      </c>
      <c r="GU33" s="27">
        <f>IF(AND(OR(ISBLANK(GU$9),GU$9=0)=FALSE,SUM($FN33:$GD33)&gt;0,GU$9='2. Protocols'!$G32),1,0)*'4. Formulations'!$J32</f>
        <v>0</v>
      </c>
      <c r="GV33" s="27">
        <f>IF(AND(OR(ISBLANK(GV$9),GV$9=0)=FALSE,SUM($FN33:$GD33)&gt;0,GV$9='2. Protocols'!$G32),1,0)*'4. Formulations'!$J32</f>
        <v>0</v>
      </c>
      <c r="GW33" s="27">
        <f>IF(AND(OR(ISBLANK(GW$9),GW$9=0)=FALSE,SUM($FN33:$GD33)&gt;0,GW$9='2. Protocols'!$G32),1,0)*'4. Formulations'!$J32</f>
        <v>0</v>
      </c>
      <c r="GX33" s="27">
        <f>IF(AND(OR(ISBLANK(GX$9),GX$9=0)=FALSE,SUM($FN33:$GD33)&gt;0,GX$9='2. Protocols'!$G32),1,0)*'4. Formulations'!$J32</f>
        <v>0</v>
      </c>
      <c r="GY33" s="27">
        <f>IF(AND(OR(ISBLANK(GY$9),GY$9=0)=FALSE,SUM($FN33:$GD33)&gt;0,GY$9='2. Protocols'!$G32),1,0)*'4. Formulations'!$J32</f>
        <v>0</v>
      </c>
      <c r="GZ33" s="27">
        <f>IF(AND(OR(ISBLANK(GZ$9),GZ$9=0)=FALSE,SUM($FN33:$GD33)&gt;0,GZ$9='2. Protocols'!$G32),1,0)*'4. Formulations'!$J32</f>
        <v>0</v>
      </c>
      <c r="HA33" s="27">
        <f>IF(AND(OR(ISBLANK(HA$9),HA$9=0)=FALSE,SUM($FN33:$GD33)&gt;0,HA$9='2. Protocols'!$G32),1,0)*'4. Formulations'!$J32</f>
        <v>0</v>
      </c>
      <c r="HB33" s="27">
        <f>IF(AND(OR(ISBLANK(HB$9),HB$9=0)=FALSE,SUM($FN33:$GD33)&gt;0,HB$9='2. Protocols'!$G32),1,0)*'4. Formulations'!$J32</f>
        <v>0</v>
      </c>
      <c r="HC33" s="27">
        <f>IF(AND(OR(ISBLANK(HC$9),HC$9=0)=FALSE,SUM($FN33:$GD33)&gt;0,HC$9='2. Protocols'!$G32),1,0)*'4. Formulations'!$J32</f>
        <v>0</v>
      </c>
      <c r="HD33" s="27">
        <f>IF(AND(OR(ISBLANK(HD$9),HD$9=0)=FALSE,SUM($FN33:$GD33)&gt;0,HD$9='2. Protocols'!$G32),1,0)*'4. Formulations'!$J32</f>
        <v>0</v>
      </c>
      <c r="HE33" s="27">
        <f>IF(AND(OR(ISBLANK(HE$9),HE$9=0)=FALSE,SUM($FN33:$GD33)&gt;0,HE$9='2. Protocols'!$G32),1,0)*'4. Formulations'!$J32</f>
        <v>0</v>
      </c>
      <c r="HF33" s="27">
        <f>IF(AND(OR(ISBLANK(HF$9),HF$9=0)=FALSE,SUM($FN33:$GD33)&gt;0,HF$9='2. Protocols'!$G32),1,0)*'4. Formulations'!$J32</f>
        <v>0</v>
      </c>
      <c r="HG33" s="27">
        <f>IF(AND(OR(ISBLANK(HG$9),HG$9=0)=FALSE,SUM($FN33:$GD33)&gt;0,HG$9='2. Protocols'!$G32),1,0)*'4. Formulations'!$J32</f>
        <v>0</v>
      </c>
      <c r="HH33" s="27">
        <f>IF(AND(OR(ISBLANK(HH$9),HH$9=0)=FALSE,SUM($FN33:$GD33)&gt;0,HH$9='2. Protocols'!$G32),1,0)*'4. Formulations'!$J32</f>
        <v>0</v>
      </c>
      <c r="HI33" s="27">
        <f>IF(AND(OR(ISBLANK(HI$9),HI$9=0)=FALSE,SUM($FN33:$GD33)&gt;0,HI$9='2. Protocols'!$G32),1,0)*'4. Formulations'!$J32</f>
        <v>0</v>
      </c>
      <c r="HJ33" s="27">
        <f>IF(AND(OR(ISBLANK(HJ$9),HJ$9=0)=FALSE,SUM($FN33:$GD33)&gt;0,HJ$9='2. Protocols'!$G32),1,0)*'4. Formulations'!$J32</f>
        <v>0</v>
      </c>
      <c r="HK33" s="27">
        <f>IF(AND(OR(ISBLANK(HK$9),HK$9=0)=FALSE,SUM($FN33:$GD33)&gt;0,HK$9='2. Protocols'!$G32),1,0)*'4. Formulations'!$J32</f>
        <v>0</v>
      </c>
      <c r="HL33" s="27">
        <f>IF(AND(OR(ISBLANK(HL$9),HL$9=0)=FALSE,SUM($FN33:$GD33)&gt;0,HL$9='2. Protocols'!$G32),1,0)*'4. Formulations'!$J32</f>
        <v>0</v>
      </c>
      <c r="HM33" s="27">
        <f>IF(AND(OR(ISBLANK(HM$9),HM$9=0)=FALSE,SUM($FN33:$GD33)&gt;0,HM$9='2. Protocols'!$G32),1,0)*'4. Formulations'!$J32</f>
        <v>0</v>
      </c>
      <c r="HN33" s="27">
        <f>IF(AND(OR(ISBLANK(HN$9),HN$9=0)=FALSE,SUM($FN33:$GD33)&gt;0,HN$9='2. Protocols'!$G32),1,0)*'4. Formulations'!$J32</f>
        <v>0</v>
      </c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H33" s="27">
        <f>IF(AND(OR(ISBLANK(GI$9),GI$9=0)=FALSE,IH$9=$DM33),1,0)*'4. Formulations'!$K32</f>
        <v>0</v>
      </c>
      <c r="II33" s="27">
        <f>IF(AND(OR(ISBLANK(GJ$9),GJ$9=0)=FALSE,II$9=$DM33),1,0)*'4. Formulations'!$K32</f>
        <v>0</v>
      </c>
      <c r="IJ33" s="27">
        <f>IF(AND(OR(ISBLANK(GK$9),GK$9=0)=FALSE,IJ$9=$DM33),1,0)*'4. Formulations'!$K32</f>
        <v>0</v>
      </c>
      <c r="IK33" s="27">
        <f>IF(AND(OR(ISBLANK(GL$9),GL$9=0)=FALSE,IK$9=$DM33),1,0)*'4. Formulations'!$K32</f>
        <v>0</v>
      </c>
      <c r="IL33" s="27">
        <f>IF(AND(OR(ISBLANK(GM$9),GM$9=0)=FALSE,IL$9=$DM33),1,0)*'4. Formulations'!$K32</f>
        <v>0</v>
      </c>
      <c r="IM33" s="27">
        <f>IF(AND(OR(ISBLANK(GN$9),GN$9=0)=FALSE,IM$9=$DM33),1,0)*'4. Formulations'!$K32</f>
        <v>0</v>
      </c>
      <c r="IN33" s="27">
        <f>IF(AND(OR(ISBLANK(GO$9),GO$9=0)=FALSE,IN$9=$DM33),1,0)*'4. Formulations'!$K32</f>
        <v>0</v>
      </c>
      <c r="IO33" s="27">
        <f>IF(AND(OR(ISBLANK(GP$9),GP$9=0)=FALSE,IO$9=$DM33),1,0)*'4. Formulations'!$K32</f>
        <v>0</v>
      </c>
      <c r="IP33" s="27">
        <f>IF(AND(OR(ISBLANK(GQ$9),GQ$9=0)=FALSE,IP$9=$DM33),1,0)*'4. Formulations'!$K32</f>
        <v>0</v>
      </c>
      <c r="IQ33" s="27">
        <f>IF(AND(OR(ISBLANK(GR$9),GR$9=0)=FALSE,IQ$9=$DM33),1,0)*'4. Formulations'!$K32</f>
        <v>0</v>
      </c>
      <c r="IR33" s="27">
        <f>IF(AND(OR(ISBLANK(GN$9),GN$9=0)=FALSE,IR$9=$DM33),1,0)*'4. Formulations'!$K32</f>
        <v>0</v>
      </c>
      <c r="IS33" s="27">
        <f>IF(AND(OR(ISBLANK(GO$9),GO$9=0)=FALSE,IS$9=$DM33),1,0)*'4. Formulations'!$K32</f>
        <v>0</v>
      </c>
      <c r="IT33" s="27">
        <f>IF(AND(OR(ISBLANK(GP$9),GP$9=0)=FALSE,IT$9=$DM33),1,0)*'4. Formulations'!$K32</f>
        <v>0</v>
      </c>
      <c r="IU33" s="27">
        <f>IF(AND(OR(ISBLANK(GQ$9),GQ$9=0)=FALSE,IU$9=$DM33),1,0)*'4. Formulations'!$K32</f>
        <v>0</v>
      </c>
      <c r="IV33" s="27"/>
      <c r="IW33" s="27"/>
      <c r="IX33" s="27"/>
      <c r="IY33" s="27"/>
      <c r="IZ33" s="27"/>
      <c r="JA33" s="27"/>
      <c r="JC33" s="27">
        <f>IF(AND(OR(ISBLANK(JC$9),JC$9=0)=FALSE,OR(JC$9='2. Protocols'!$C32,JC$9='2. Protocols'!$E32,JC$9='2. Protocols'!$G32)),1,0)*'4. Formulations'!$L32</f>
        <v>0</v>
      </c>
      <c r="JD33" s="27">
        <f>IF(AND(OR(ISBLANK(JD$9),JD$9=0)=FALSE,OR(JD$9='2. Protocols'!$C32,JD$9='2. Protocols'!$E32,JD$9='2. Protocols'!$G32)),1,0)*'4. Formulations'!$L32</f>
        <v>0</v>
      </c>
      <c r="JE33" s="27">
        <f>IF(AND(OR(ISBLANK(JE$9),JE$9=0)=FALSE,OR(JE$9='2. Protocols'!$C32,JE$9='2. Protocols'!$E32,JE$9='2. Protocols'!$G32)),1,0)*'4. Formulations'!$L32</f>
        <v>0</v>
      </c>
      <c r="JF33" s="27">
        <f>IF(AND(OR(ISBLANK(JF$9),JF$9=0)=FALSE,OR(JF$9='2. Protocols'!$C32,JF$9='2. Protocols'!$E32,JF$9='2. Protocols'!$G32)),1,0)*'4. Formulations'!$L32</f>
        <v>0</v>
      </c>
      <c r="JG33" s="27">
        <f>IF(AND(OR(ISBLANK(JG$9),JG$9=0)=FALSE,OR(JG$9='2. Protocols'!$C32,JG$9='2. Protocols'!$E32,JG$9='2. Protocols'!$G32)),1,0)*'4. Formulations'!$L32</f>
        <v>0</v>
      </c>
      <c r="JH33" s="27">
        <f>IF(AND(OR(ISBLANK(JH$9),JH$9=0)=FALSE,OR(JH$9='2. Protocols'!$C32,JH$9='2. Protocols'!$E32,JH$9='2. Protocols'!$G32)),1,0)*'4. Formulations'!$L32</f>
        <v>0</v>
      </c>
      <c r="JI33" s="27">
        <f>IF(AND(OR(ISBLANK(JI$9),JI$9=0)=FALSE,OR(JI$9='2. Protocols'!$C32,JI$9='2. Protocols'!$E32,JI$9='2. Protocols'!$G32)),1,0)*'4. Formulations'!$L32</f>
        <v>0</v>
      </c>
      <c r="JJ33" s="27">
        <f>IF(AND(OR(ISBLANK(JJ$9),JJ$9=0)=FALSE,OR(JJ$9='2. Protocols'!$C32,JJ$9='2. Protocols'!$E32,JJ$9='2. Protocols'!$G32)),1,0)*'4. Formulations'!$L32</f>
        <v>0</v>
      </c>
      <c r="JK33" s="27">
        <f>IF(AND(OR(ISBLANK(JK$9),JK$9=0)=FALSE,OR(JK$9='2. Protocols'!$C32,JK$9='2. Protocols'!$E32,JK$9='2. Protocols'!$G32)),1,0)*'4. Formulations'!$L32</f>
        <v>0</v>
      </c>
      <c r="JL33" s="27">
        <f>IF(AND(OR(ISBLANK(JL$9),JL$9=0)=FALSE,OR(JL$9='2. Protocols'!$C32,JL$9='2. Protocols'!$E32,JL$9='2. Protocols'!$G32)),1,0)*'4. Formulations'!$L32</f>
        <v>0</v>
      </c>
      <c r="JM33" s="27">
        <f>IF(AND(OR(ISBLANK(JM$9),JM$9=0)=FALSE,OR(JM$9='2. Protocols'!$C32,JM$9='2. Protocols'!$E32,JM$9='2. Protocols'!$G32)),1,0)*'4. Formulations'!$L32</f>
        <v>0</v>
      </c>
      <c r="JN33" s="27">
        <f>IF(AND(OR(ISBLANK(JN$9),JN$9=0)=FALSE,OR(JN$9='2. Protocols'!$C32,JN$9='2. Protocols'!$E32,JN$9='2. Protocols'!$G32)),1,0)*'4. Formulations'!$L32</f>
        <v>0</v>
      </c>
      <c r="JO33" s="27">
        <f>IF(AND(OR(ISBLANK(JO$9),JO$9=0)=FALSE,OR(JO$9='2. Protocols'!$C32,JO$9='2. Protocols'!$E32,JO$9='2. Protocols'!$G32)),1,0)*'4. Formulations'!$L32</f>
        <v>0</v>
      </c>
      <c r="JP33" s="27">
        <f>IF(AND(OR(ISBLANK(JP$9),JP$9=0)=FALSE,OR(JP$9='2. Protocols'!$C32,JP$9='2. Protocols'!$E32,JP$9='2. Protocols'!$G32)),1,0)*'4. Formulations'!$L32</f>
        <v>0</v>
      </c>
      <c r="JQ33" s="27">
        <f>IF(AND(OR(ISBLANK(JQ$9),JQ$9=0)=FALSE,OR(JQ$9='2. Protocols'!$C32,JQ$9='2. Protocols'!$E32,JQ$9='2. Protocols'!$G32)),1,0)*'4. Formulations'!$L32</f>
        <v>0</v>
      </c>
      <c r="JR33" s="27">
        <f>IF(AND(OR(ISBLANK(JR$9),JR$9=0)=FALSE,OR(JR$9='2. Protocols'!$C32,JR$9='2. Protocols'!$E32,JR$9='2. Protocols'!$G32)),1,0)*'4. Formulations'!$L32</f>
        <v>0</v>
      </c>
      <c r="JS33" s="27">
        <f>IF(AND(OR(ISBLANK(JS$9),JS$9=0)=FALSE,OR(JS$9='2. Protocols'!$C32,JS$9='2. Protocols'!$E32,JS$9='2. Protocols'!$G32)),1,0)*'4. Formulations'!$L32</f>
        <v>0</v>
      </c>
      <c r="JT33" s="27">
        <f>IF(AND(OR(ISBLANK(JT$9),JT$9=0)=FALSE,OR(JT$9='2. Protocols'!$C32,JT$9='2. Protocols'!$E32,JT$9='2. Protocols'!$G32)),1,0)*'4. Formulations'!$L32</f>
        <v>0</v>
      </c>
      <c r="JU33" s="27">
        <f>IF(AND(OR(ISBLANK(JU$9),JU$9=0)=FALSE,OR(JU$9='2. Protocols'!$C32,JU$9='2. Protocols'!$E32,JU$9='2. Protocols'!$G32)),1,0)*'4. Formulations'!$L32</f>
        <v>0</v>
      </c>
      <c r="JV33" s="27">
        <f>IF(AND(OR(ISBLANK(JV$9),JV$9=0)=FALSE,OR(JV$9='2. Protocols'!$C32,JV$9='2. Protocols'!$E32,JV$9='2. Protocols'!$G32)),1,0)*'4. Formulations'!$L32</f>
        <v>0</v>
      </c>
      <c r="JW33" s="27">
        <f>IF(AND(OR(ISBLANK(JW$9),JW$9=0)=FALSE,OR(JW$9='2. Protocols'!$C32,JW$9='2. Protocols'!$E32,JW$9='2. Protocols'!$G32)),1,0)*'4. Formulations'!$L32</f>
        <v>0</v>
      </c>
      <c r="JX33" s="27">
        <f>IF(AND(OR(ISBLANK(JX$9),JX$9=0)=FALSE,OR(JX$9='2. Protocols'!$C32,JX$9='2. Protocols'!$E32,JX$9='2. Protocols'!$G32)),1,0)*'4. Formulations'!$L32</f>
        <v>0</v>
      </c>
      <c r="JY33" s="27">
        <f>IF(AND(OR(ISBLANK(JY$9),JY$9=0)=FALSE,OR(JY$9='2. Protocols'!$C32,JY$9='2. Protocols'!$E32,JY$9='2. Protocols'!$G32)),1,0)*'4. Formulations'!$L32</f>
        <v>0</v>
      </c>
      <c r="JZ33" s="27">
        <f>IF(AND(OR(ISBLANK(JZ$9),JZ$9=0)=FALSE,OR(JZ$9='2. Protocols'!$C32,JZ$9='2. Protocols'!$E32,JZ$9='2. Protocols'!$G32)),1,0)*'4. Formulations'!$L32</f>
        <v>0</v>
      </c>
      <c r="KA33" s="27">
        <f>IF(AND(OR(ISBLANK(KA$9),KA$9=0)=FALSE,OR(KA$9='2. Protocols'!$C32,KA$9='2. Protocols'!$E32,KA$9='2. Protocols'!$G32)),1,0)*'4. Formulations'!$L32</f>
        <v>0</v>
      </c>
      <c r="KB33" s="27">
        <f>IF(AND(OR(ISBLANK(KB$9),KB$9=0)=FALSE,OR(KB$9='2. Protocols'!$C32,KB$9='2. Protocols'!$E32,KB$9='2. Protocols'!$G32)),1,0)*'4. Formulations'!$L32</f>
        <v>0</v>
      </c>
      <c r="KC33" s="27">
        <f>IF(AND(OR(ISBLANK(KC$9),KC$9=0)=FALSE,OR(KC$9='2. Protocols'!$C32,KC$9='2. Protocols'!$E32,KC$9='2. Protocols'!$G32)),1,0)*'4. Formulations'!$L32</f>
        <v>0</v>
      </c>
      <c r="KD33" s="27">
        <f>IF(AND(OR(ISBLANK(KD$9),KD$9=0)=FALSE,OR(KD$9='2. Protocols'!$C32,KD$9='2. Protocols'!$E32,KD$9='2. Protocols'!$G32)),1,0)*'4. Formulations'!$L32</f>
        <v>0</v>
      </c>
      <c r="KE33" s="27">
        <f>IF(AND(OR(ISBLANK(KE$9),KE$9=0)=FALSE,OR(KE$9='2. Protocols'!$C32,KE$9='2. Protocols'!$E32,KE$9='2. Protocols'!$G32)),1,0)*'4. Formulations'!$L32</f>
        <v>0</v>
      </c>
      <c r="KF33" s="27">
        <f>IF(AND(OR(ISBLANK(KF$9),KF$9=0)=FALSE,OR(KF$9='2. Protocols'!$C32,KF$9='2. Protocols'!$E32,KF$9='2. Protocols'!$G32)),1,0)*'4. Formulations'!$L32</f>
        <v>0</v>
      </c>
      <c r="KG33" s="27">
        <f>IF(AND(OR(ISBLANK(KG$9),KG$9=0)=FALSE,OR(KG$9='2. Protocols'!$C32,KG$9='2. Protocols'!$E32,KG$9='2. Protocols'!$G32)),1,0)*'4. Formulations'!$L32</f>
        <v>0</v>
      </c>
      <c r="KH33" s="27">
        <f>IF(AND(OR(ISBLANK(KH$9),KH$9=0)=FALSE,OR(KH$9='2. Protocols'!$C32,KH$9='2. Protocols'!$E32,KH$9='2. Protocols'!$G32)),1,0)*'4. Formulations'!$L32</f>
        <v>0</v>
      </c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B33" s="27">
        <f>IF(AND(OR(ISBLANK(LB$9),LB$9=0)=FALSE,LB$9=$DL33),1,0)*'4. Formulations'!$M32</f>
        <v>0</v>
      </c>
      <c r="LC33" s="27">
        <f>IF(AND(OR(ISBLANK(LC$9),LC$9=0)=FALSE,LC$9=$DL33),1,0)*'4. Formulations'!$M32</f>
        <v>0</v>
      </c>
      <c r="LD33" s="27">
        <f>IF(AND(OR(ISBLANK(LD$9),LD$9=0)=FALSE,LD$9=$DL33),1,0)*'4. Formulations'!$M32</f>
        <v>0</v>
      </c>
      <c r="LE33" s="27">
        <f>IF(AND(OR(ISBLANK(LE$9),LE$9=0)=FALSE,LE$9=$DL33),1,0)*'4. Formulations'!$M32</f>
        <v>0</v>
      </c>
      <c r="LF33" s="27">
        <f>IF(AND(OR(ISBLANK(LF$9),LF$9=0)=FALSE,LF$9=$DL33),1,0)*'4. Formulations'!$M32</f>
        <v>0</v>
      </c>
      <c r="LG33" s="27">
        <f>IF(AND(OR(ISBLANK(LG$9),LG$9=0)=FALSE,LG$9=$DL33),1,0)*'4. Formulations'!$M32</f>
        <v>0</v>
      </c>
      <c r="LH33" s="27">
        <f>IF(AND(OR(ISBLANK(LH$9),LH$9=0)=FALSE,LH$9=$DL33),1,0)*'4. Formulations'!$M32</f>
        <v>0</v>
      </c>
      <c r="LI33" s="27">
        <f>IF(AND(OR(ISBLANK(LI$9),LI$9=0)=FALSE,LI$9=$DL33),1,0)*'4. Formulations'!$M32</f>
        <v>0</v>
      </c>
      <c r="LJ33" s="27">
        <f>IF(AND(OR(ISBLANK(LJ$9),LJ$9=0)=FALSE,LJ$9=$DL33),1,0)*'4. Formulations'!$M32</f>
        <v>0</v>
      </c>
      <c r="LK33" s="27">
        <f>IF(AND(OR(ISBLANK(LK$9),LK$9=0)=FALSE,LK$9=$DL33),1,0)*'4. Formulations'!$M32</f>
        <v>0</v>
      </c>
      <c r="LL33" s="27">
        <f>IF(AND(OR(ISBLANK(LL$9),LL$9=0)=FALSE,LL$9=$DL33),1,0)*'4. Formulations'!$M32</f>
        <v>0</v>
      </c>
      <c r="LM33" s="27">
        <f>IF(AND(OR(ISBLANK(LM$9),LM$9=0)=FALSE,LM$9=$DL33),1,0)*'4. Formulations'!$M32</f>
        <v>0</v>
      </c>
      <c r="LN33" s="27">
        <f>IF(AND(OR(ISBLANK(LN$9),LN$9=0)=FALSE,LN$9=$DL33),1,0)*'4. Formulations'!$M32</f>
        <v>0</v>
      </c>
      <c r="LO33" s="27">
        <f>IF(AND(OR(ISBLANK(LO$9),LO$9=0)=FALSE,LO$9=$DL33),1,0)*'4. Formulations'!$M32</f>
        <v>0</v>
      </c>
      <c r="LP33" s="27">
        <f>IF(AND(OR(ISBLANK(LP$9),LP$9=0)=FALSE,LP$9=$DL33),1,0)*'4. Formulations'!$M32</f>
        <v>0</v>
      </c>
      <c r="LQ33" s="27">
        <f>IF(AND(OR(ISBLANK(LQ$9),LQ$9=0)=FALSE,LQ$9=$DL33),1,0)*'4. Formulations'!$M32</f>
        <v>0</v>
      </c>
      <c r="LR33" s="27">
        <f>IF(AND(OR(ISBLANK(LR$9),LR$9=0)=FALSE,LR$9=$DL33),1,0)*'4. Formulations'!$M32</f>
        <v>0</v>
      </c>
      <c r="LS33" s="27"/>
      <c r="LT33" s="27"/>
      <c r="LU33" s="27"/>
      <c r="LW33" s="27">
        <f>IF(AND(OR(ISBLANK(LW$9),LW$9=0)=FALSE,SUM($LB33:$LR33)&gt;0,LW$9='2. Protocols'!$G32),1,0)*'4. Formulations'!$M32</f>
        <v>0</v>
      </c>
      <c r="LX33" s="27">
        <f>IF(AND(OR(ISBLANK(LX$9),LX$9=0)=FALSE,SUM($LB33:$LR33)&gt;0,LX$9='2. Protocols'!$G32),1,0)*'4. Formulations'!$M32</f>
        <v>0</v>
      </c>
      <c r="LY33" s="27">
        <f>IF(AND(OR(ISBLANK(LY$9),LY$9=0)=FALSE,SUM($LB33:$LR33)&gt;0,LY$9='2. Protocols'!$G32),1,0)*'4. Formulations'!$M32</f>
        <v>0</v>
      </c>
      <c r="LZ33" s="27">
        <f>IF(AND(OR(ISBLANK(LZ$9),LZ$9=0)=FALSE,SUM($LB33:$LR33)&gt;0,LZ$9='2. Protocols'!$G32),1,0)*'4. Formulations'!$M32</f>
        <v>0</v>
      </c>
      <c r="MA33" s="27">
        <f>IF(AND(OR(ISBLANK(MA$9),MA$9=0)=FALSE,SUM($LB33:$LR33)&gt;0,MA$9='2. Protocols'!$G32),1,0)*'4. Formulations'!$M32</f>
        <v>0</v>
      </c>
      <c r="MB33" s="27">
        <f>IF(AND(OR(ISBLANK(MB$9),MB$9=0)=FALSE,SUM($LB33:$LR33)&gt;0,MB$9='2. Protocols'!$G32),1,0)*'4. Formulations'!$M32</f>
        <v>0</v>
      </c>
      <c r="MC33" s="27">
        <f>IF(AND(OR(ISBLANK(MC$9),MC$9=0)=FALSE,SUM($LB33:$LR33)&gt;0,MC$9='2. Protocols'!$G32),1,0)*'4. Formulations'!$M32</f>
        <v>0</v>
      </c>
      <c r="MD33" s="27">
        <f>IF(AND(OR(ISBLANK(MD$9),MD$9=0)=FALSE,SUM($LB33:$LR33)&gt;0,MD$9='2. Protocols'!$G32),1,0)*'4. Formulations'!$M32</f>
        <v>0</v>
      </c>
      <c r="ME33" s="27">
        <f>IF(AND(OR(ISBLANK(ME$9),ME$9=0)=FALSE,SUM($LB33:$LR33)&gt;0,ME$9='2. Protocols'!$G32),1,0)*'4. Formulations'!$M32</f>
        <v>0</v>
      </c>
      <c r="MF33" s="27">
        <f>IF(AND(OR(ISBLANK(MF$9),MF$9=0)=FALSE,SUM($LB33:$LR33)&gt;0,MF$9='2. Protocols'!$G32),1,0)*'4. Formulations'!$M32</f>
        <v>0</v>
      </c>
      <c r="MG33" s="27">
        <f>IF(AND(OR(ISBLANK(MG$9),MG$9=0)=FALSE,SUM($LB33:$LR33)&gt;0,MG$9='2. Protocols'!$G32),1,0)*'4. Formulations'!$M32</f>
        <v>0</v>
      </c>
      <c r="MH33" s="27">
        <f>IF(AND(OR(ISBLANK(MH$9),MH$9=0)=FALSE,SUM($LB33:$LR33)&gt;0,MH$9='2. Protocols'!$G32),1,0)*'4. Formulations'!$M32</f>
        <v>0</v>
      </c>
      <c r="MI33" s="27">
        <f>IF(AND(OR(ISBLANK(MI$9),MI$9=0)=FALSE,SUM($LB33:$LR33)&gt;0,MI$9='2. Protocols'!$G32),1,0)*'4. Formulations'!$M32</f>
        <v>0</v>
      </c>
      <c r="MJ33" s="27">
        <f>IF(AND(OR(ISBLANK(MJ$9),MJ$9=0)=FALSE,SUM($LB33:$LR33)&gt;0,MJ$9='2. Protocols'!$G32),1,0)*'4. Formulations'!$M32</f>
        <v>0</v>
      </c>
      <c r="MK33" s="27">
        <f>IF(AND(OR(ISBLANK(MK$9),MK$9=0)=FALSE,SUM($LB33:$LR33)&gt;0,MK$9='2. Protocols'!$G32),1,0)*'4. Formulations'!$M32</f>
        <v>0</v>
      </c>
      <c r="ML33" s="27">
        <f>IF(AND(OR(ISBLANK(ML$9),ML$9=0)=FALSE,SUM($LB33:$LR33)&gt;0,ML$9='2. Protocols'!$G32),1,0)*'4. Formulations'!$M32</f>
        <v>0</v>
      </c>
      <c r="MM33" s="27">
        <f>IF(AND(OR(ISBLANK(MM$9),MM$9=0)=FALSE,SUM($LB33:$LR33)&gt;0,MM$9='2. Protocols'!$G32),1,0)*'4. Formulations'!$M32</f>
        <v>0</v>
      </c>
      <c r="MN33" s="27">
        <f>IF(AND(OR(ISBLANK(MN$9),MN$9=0)=FALSE,SUM($LB33:$LR33)&gt;0,MN$9='2. Protocols'!$G32),1,0)*'4. Formulations'!$M32</f>
        <v>0</v>
      </c>
      <c r="MO33" s="27">
        <f>IF(AND(OR(ISBLANK(MO$9),MO$9=0)=FALSE,SUM($LB33:$LR33)&gt;0,MO$9='2. Protocols'!$G32),1,0)*'4. Formulations'!$M32</f>
        <v>0</v>
      </c>
      <c r="MP33" s="27">
        <f>IF(AND(OR(ISBLANK(MP$9),MP$9=0)=FALSE,SUM($LB33:$LR33)&gt;0,MP$9='2. Protocols'!$G32),1,0)*'4. Formulations'!$M32</f>
        <v>0</v>
      </c>
      <c r="MQ33" s="27">
        <f>IF(AND(OR(ISBLANK(MQ$9),MQ$9=0)=FALSE,SUM($LB33:$LR33)&gt;0,MQ$9='2. Protocols'!$G32),1,0)*'4. Formulations'!$M32</f>
        <v>0</v>
      </c>
      <c r="MR33" s="27">
        <f>IF(AND(OR(ISBLANK(MR$9),MR$9=0)=FALSE,SUM($LB33:$LR33)&gt;0,MR$9='2. Protocols'!$G32),1,0)*'4. Formulations'!$M32</f>
        <v>0</v>
      </c>
      <c r="MS33" s="27">
        <f>IF(AND(OR(ISBLANK(MS$9),MS$9=0)=FALSE,SUM($LB33:$LR33)&gt;0,MS$9='2. Protocols'!$G32),1,0)*'4. Formulations'!$M32</f>
        <v>0</v>
      </c>
      <c r="MT33" s="27">
        <f>IF(AND(OR(ISBLANK(MT$9),MT$9=0)=FALSE,SUM($LB33:$LR33)&gt;0,MT$9='2. Protocols'!$G32),1,0)*'4. Formulations'!$M32</f>
        <v>0</v>
      </c>
      <c r="MU33" s="27">
        <f>IF(AND(OR(ISBLANK(MU$9),MU$9=0)=FALSE,SUM($LB33:$LR33)&gt;0,MU$9='2. Protocols'!$G32),1,0)*'4. Formulations'!$M32</f>
        <v>0</v>
      </c>
      <c r="MV33" s="27">
        <f>IF(AND(OR(ISBLANK(MV$9),MV$9=0)=FALSE,SUM($LB33:$LR33)&gt;0,MV$9='2. Protocols'!$G32),1,0)*'4. Formulations'!$M32</f>
        <v>0</v>
      </c>
      <c r="MW33" s="27">
        <f>IF(AND(OR(ISBLANK(MW$9),MW$9=0)=FALSE,SUM($LB33:$LR33)&gt;0,MW$9='2. Protocols'!$G32),1,0)*'4. Formulations'!$M32</f>
        <v>0</v>
      </c>
      <c r="MX33" s="27">
        <f>IF(AND(OR(ISBLANK(MX$9),MX$9=0)=FALSE,SUM($LB33:$LR33)&gt;0,MX$9='2. Protocols'!$G32),1,0)*'4. Formulations'!$M32</f>
        <v>0</v>
      </c>
      <c r="MY33" s="27">
        <f>IF(AND(OR(ISBLANK(MY$9),MY$9=0)=FALSE,SUM($LB33:$LR33)&gt;0,MY$9='2. Protocols'!$G32),1,0)*'4. Formulations'!$M32</f>
        <v>0</v>
      </c>
      <c r="MZ33" s="27">
        <f>IF(AND(OR(ISBLANK(MZ$9),MZ$9=0)=FALSE,SUM($LB33:$LR33)&gt;0,MZ$9='2. Protocols'!$G32),1,0)*'4. Formulations'!$M32</f>
        <v>0</v>
      </c>
      <c r="NA33" s="27">
        <f>IF(AND(OR(ISBLANK(NA$9),NA$9=0)=FALSE,SUM($LB33:$LR33)&gt;0,NA$9='2. Protocols'!$G32),1,0)*'4. Formulations'!$M32</f>
        <v>0</v>
      </c>
      <c r="NB33" s="27">
        <f>IF(AND(OR(ISBLANK(NB$9),NB$9=0)=FALSE,SUM($LB33:$LR33)&gt;0,NB$9='2. Protocols'!$G32),1,0)*'4. Formulations'!$M32</f>
        <v>0</v>
      </c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V33" s="27">
        <f>IF(AND(OR(ISBLANK(NV$9),NV$9=0)=FALSE,NV$9=$DM33),1,0)*'4. Formulations'!$N32</f>
        <v>0</v>
      </c>
      <c r="NW33" s="721">
        <f>IF(AND(OR(ISBLANK(NW$9),NW$9=0)=FALSE,NW$9=$DM33),1,0)*'4. Formulations'!$N32</f>
        <v>0</v>
      </c>
      <c r="NX33" s="27">
        <f>IF(AND(OR(ISBLANK(NX$9),NX$9=0)=FALSE,NX$9=$DM33),1,0)*'4. Formulations'!$N32</f>
        <v>0</v>
      </c>
      <c r="NY33" s="27">
        <f>IF(AND(OR(ISBLANK(NY$9),NY$9=0)=FALSE,NY$9=$DM33),1,0)*'4. Formulations'!$N32</f>
        <v>0</v>
      </c>
      <c r="NZ33" s="27">
        <f>IF(AND(OR(ISBLANK(NZ$9),NZ$9=0)=FALSE,NZ$9=$DM33),1,0)*'4. Formulations'!$N32</f>
        <v>0</v>
      </c>
      <c r="OA33" s="27">
        <f>IF(AND(OR(ISBLANK(OA$9),OA$9=0)=FALSE,OA$9=$DM33),1,0)*'4. Formulations'!$N32</f>
        <v>0</v>
      </c>
      <c r="OB33" s="27">
        <f>IF(AND(OR(ISBLANK(OB$9),OB$9=0)=FALSE,OB$9=$DM33),1,0)*'4. Formulations'!$N32</f>
        <v>0</v>
      </c>
      <c r="OC33" s="27">
        <f>IF(AND(OR(ISBLANK(OC$9),OC$9=0)=FALSE,OC$9=$DM33),1,0)*'4. Formulations'!$N32</f>
        <v>0</v>
      </c>
      <c r="OD33" s="27">
        <f>IF(AND(OR(ISBLANK(OD$9),OD$9=0)=FALSE,OD$9=$DM33),1,0)*'4. Formulations'!$N32</f>
        <v>0</v>
      </c>
      <c r="OE33" s="27">
        <f>IF(AND(OR(ISBLANK(OE$9),OE$9=0)=FALSE,OE$9=$DM33),1,0)*'4. Formulations'!$N32</f>
        <v>0</v>
      </c>
      <c r="OF33" s="27">
        <f>IF(AND(OR(ISBLANK(OF$9),OF$9=0)=FALSE,OF$9=$DM33),1,0)*'4. Formulations'!$N32</f>
        <v>0</v>
      </c>
      <c r="OG33" s="27">
        <f>IF(AND(OR(ISBLANK(OG$9),OG$9=0)=FALSE,OG$9=$DM33),1,0)*'4. Formulations'!$N32</f>
        <v>0</v>
      </c>
      <c r="OH33" s="27">
        <f>IF(AND(OR(ISBLANK(OH$9),OH$9=0)=FALSE,OH$9=$DM33),1,0)*'4. Formulations'!$N32</f>
        <v>0</v>
      </c>
      <c r="OI33" s="27">
        <f>IF(AND(OR(ISBLANK(OI$9),OI$9=0)=FALSE,OI$9=$DM33),1,0)*'4. Formulations'!$N32</f>
        <v>0</v>
      </c>
      <c r="OJ33" s="27">
        <f>IF(AND(OR(ISBLANK(OJ$9),OJ$9=0)=FALSE,OJ$9=$DM33),1,0)*'4. Formulations'!$N32</f>
        <v>0</v>
      </c>
      <c r="OK33" s="27">
        <f>IF(AND(OR(ISBLANK(OK$9),OK$9=0)=FALSE,OK$9=$DM33),1,0)*'4. Formulations'!$N32</f>
        <v>0</v>
      </c>
      <c r="OL33" s="27">
        <f>IF(AND(OR(ISBLANK(OL$9),OL$9=0)=FALSE,OL$9=$DM33),1,0)*'4. Formulations'!$N32</f>
        <v>0</v>
      </c>
      <c r="OM33" s="27"/>
      <c r="ON33" s="27"/>
      <c r="OO33" s="27"/>
      <c r="OQ33" s="27">
        <f>IF(AND(OR(ISBLANK(OQ$9),OQ$9=0)=FALSE,OR(OQ$9='2. Protocols'!$C32,OQ$9='2. Protocols'!$E32,OQ$9='2. Protocols'!$G32)),1,0)*'4. Formulations'!$O32</f>
        <v>0</v>
      </c>
      <c r="OR33" s="27">
        <f>IF(AND(OR(ISBLANK(OR$9),OR$9=0)=FALSE,OR(OR$9='2. Protocols'!$C32,OR$9='2. Protocols'!$E32,OR$9='2. Protocols'!$G32)),1,0)*'4. Formulations'!$O32</f>
        <v>0</v>
      </c>
      <c r="OS33" s="27">
        <f>IF(AND(OR(ISBLANK(OS$9),OS$9=0)=FALSE,OR(OS$9='2. Protocols'!$C32,OS$9='2. Protocols'!$E32,OS$9='2. Protocols'!$G32)),1,0)*'4. Formulations'!$O32</f>
        <v>0</v>
      </c>
      <c r="OT33" s="27">
        <f>IF(AND(OR(ISBLANK(OT$9),OT$9=0)=FALSE,OR(OT$9='2. Protocols'!$C32,OT$9='2. Protocols'!$E32,OT$9='2. Protocols'!$G32)),1,0)*'4. Formulations'!$O32</f>
        <v>0</v>
      </c>
      <c r="OU33" s="27">
        <f>IF(AND(OR(ISBLANK(OU$9),OU$9=0)=FALSE,OR(OU$9='2. Protocols'!$C32,OU$9='2. Protocols'!$E32,OU$9='2. Protocols'!$G32)),1,0)*'4. Formulations'!$O32</f>
        <v>0</v>
      </c>
      <c r="OV33" s="27">
        <f>IF(AND(OR(ISBLANK(OV$9),OV$9=0)=FALSE,OR(OV$9='2. Protocols'!$C32,OV$9='2. Protocols'!$E32,OV$9='2. Protocols'!$G32)),1,0)*'4. Formulations'!$O32</f>
        <v>0</v>
      </c>
      <c r="OW33" s="27">
        <f>IF(AND(OR(ISBLANK(OW$9),OW$9=0)=FALSE,OR(OW$9='2. Protocols'!$C32,OW$9='2. Protocols'!$E32,OW$9='2. Protocols'!$G32)),1,0)*'4. Formulations'!$O32</f>
        <v>0</v>
      </c>
      <c r="OX33" s="27">
        <f>IF(AND(OR(ISBLANK(OX$9),OX$9=0)=FALSE,OR(OX$9='2. Protocols'!$C32,OX$9='2. Protocols'!$E32,OX$9='2. Protocols'!$G32)),1,0)*'4. Formulations'!$O32</f>
        <v>0</v>
      </c>
      <c r="OY33" s="27">
        <f>IF(AND(OR(ISBLANK(OY$9),OY$9=0)=FALSE,OR(OY$9='2. Protocols'!$C32,OY$9='2. Protocols'!$E32,OY$9='2. Protocols'!$G32)),1,0)*'4. Formulations'!$O32</f>
        <v>0</v>
      </c>
      <c r="OZ33" s="27">
        <f>IF(AND(OR(ISBLANK(OZ$9),OZ$9=0)=FALSE,OR(OZ$9='2. Protocols'!$C32,OZ$9='2. Protocols'!$E32,OZ$9='2. Protocols'!$G32)),1,0)*'4. Formulations'!$O32</f>
        <v>0</v>
      </c>
      <c r="PA33" s="27">
        <f>IF(AND(OR(ISBLANK(PA$9),PA$9=0)=FALSE,OR(PA$9='2. Protocols'!$C32,PA$9='2. Protocols'!$E32,PA$9='2. Protocols'!$G32)),1,0)*'4. Formulations'!$O32</f>
        <v>0</v>
      </c>
      <c r="PB33" s="27">
        <f>IF(AND(OR(ISBLANK(PB$9),PB$9=0)=FALSE,OR(PB$9='2. Protocols'!$C32,PB$9='2. Protocols'!$E32,PB$9='2. Protocols'!$G32)),1,0)*'4. Formulations'!$O32</f>
        <v>0</v>
      </c>
      <c r="PC33" s="27">
        <f>IF(AND(OR(ISBLANK(PC$9),PC$9=0)=FALSE,OR(PC$9='2. Protocols'!$C32,PC$9='2. Protocols'!$E32,PC$9='2. Protocols'!$G32)),1,0)*'4. Formulations'!$O32</f>
        <v>0</v>
      </c>
      <c r="PD33" s="27">
        <f>IF(AND(OR(ISBLANK(PD$9),PD$9=0)=FALSE,OR(PD$9='2. Protocols'!$C32,PD$9='2. Protocols'!$E32,PD$9='2. Protocols'!$G32)),1,0)*'4. Formulations'!$O32</f>
        <v>0</v>
      </c>
      <c r="PE33" s="27">
        <f>IF(AND(OR(ISBLANK(PE$9),PE$9=0)=FALSE,OR(PE$9='2. Protocols'!$C32,PE$9='2. Protocols'!$E32,PE$9='2. Protocols'!$G32)),1,0)*'4. Formulations'!$O32</f>
        <v>0</v>
      </c>
      <c r="PF33" s="27">
        <f>IF(AND(OR(ISBLANK(PF$9),PF$9=0)=FALSE,OR(PF$9='2. Protocols'!$C32,PF$9='2. Protocols'!$E32,PF$9='2. Protocols'!$G32)),1,0)*'4. Formulations'!$O32</f>
        <v>0</v>
      </c>
      <c r="PG33" s="27">
        <f>IF(AND(OR(ISBLANK(PG$9),PG$9=0)=FALSE,OR(PG$9='2. Protocols'!$C32,PG$9='2. Protocols'!$E32,PG$9='2. Protocols'!$G32)),1,0)*'4. Formulations'!$O32</f>
        <v>0</v>
      </c>
      <c r="PH33" s="27">
        <f>IF(AND(OR(ISBLANK(PH$9),PH$9=0)=FALSE,OR(PH$9='2. Protocols'!$C32,PH$9='2. Protocols'!$E32,PH$9='2. Protocols'!$G32)),1,0)*'4. Formulations'!$O32</f>
        <v>0</v>
      </c>
      <c r="PI33" s="27">
        <f>IF(AND(OR(ISBLANK(PI$9),PI$9=0)=FALSE,OR(PI$9='2. Protocols'!$C32,PI$9='2. Protocols'!$E32,PI$9='2. Protocols'!$G32)),1,0)*'4. Formulations'!$O32</f>
        <v>0</v>
      </c>
      <c r="PJ33" s="27">
        <f>IF(AND(OR(ISBLANK(PJ$9),PJ$9=0)=FALSE,OR(PJ$9='2. Protocols'!$C32,PJ$9='2. Protocols'!$E32,PJ$9='2. Protocols'!$G32)),1,0)*'4. Formulations'!$O32</f>
        <v>0</v>
      </c>
      <c r="PK33" s="27">
        <f>IF(AND(OR(ISBLANK(PK$9),PK$9=0)=FALSE,OR(PK$9='2. Protocols'!$C32,PK$9='2. Protocols'!$E32,PK$9='2. Protocols'!$G32)),1,0)*'4. Formulations'!$O32</f>
        <v>0</v>
      </c>
      <c r="PL33" s="27">
        <f>IF(AND(OR(ISBLANK(PL$9),PL$9=0)=FALSE,OR(PL$9='2. Protocols'!$C32,PL$9='2. Protocols'!$E32,PL$9='2. Protocols'!$G32)),1,0)*'4. Formulations'!$O32</f>
        <v>0</v>
      </c>
      <c r="PM33" s="27">
        <f>IF(AND(OR(ISBLANK(PM$9),PM$9=0)=FALSE,OR(PM$9='2. Protocols'!$C32,PM$9='2. Protocols'!$E32,PM$9='2. Protocols'!$G32)),1,0)*'4. Formulations'!$O32</f>
        <v>0</v>
      </c>
      <c r="PN33" s="27">
        <f>IF(AND(OR(ISBLANK(PN$9),PN$9=0)=FALSE,OR(PN$9='2. Protocols'!$C32,PN$9='2. Protocols'!$E32,PN$9='2. Protocols'!$G32)),1,0)*'4. Formulations'!$O32</f>
        <v>0</v>
      </c>
      <c r="PO33" s="27">
        <f>IF(AND(OR(ISBLANK(PO$9),PO$9=0)=FALSE,OR(PO$9='2. Protocols'!$C32,PO$9='2. Protocols'!$E32,PO$9='2. Protocols'!$G32)),1,0)*'4. Formulations'!$O32</f>
        <v>0</v>
      </c>
      <c r="PP33" s="27">
        <f>IF(AND(OR(ISBLANK(PP$9),PP$9=0)=FALSE,OR(PP$9='2. Protocols'!$C32,PP$9='2. Protocols'!$E32,PP$9='2. Protocols'!$G32)),1,0)*'4. Formulations'!$O32</f>
        <v>0</v>
      </c>
      <c r="PQ33" s="27">
        <f>IF(AND(OR(ISBLANK(PQ$9),PQ$9=0)=FALSE,OR(PQ$9='2. Protocols'!$C32,PQ$9='2. Protocols'!$E32,PQ$9='2. Protocols'!$G32)),1,0)*'4. Formulations'!$O32</f>
        <v>0</v>
      </c>
      <c r="PR33" s="27">
        <f>IF(AND(OR(ISBLANK(PR$9),PR$9=0)=FALSE,OR(PR$9='2. Protocols'!$C32,PR$9='2. Protocols'!$E32,PR$9='2. Protocols'!$G32)),1,0)*'4. Formulations'!$O32</f>
        <v>0</v>
      </c>
      <c r="PS33" s="27">
        <f>IF(AND(OR(ISBLANK(PS$9),PS$9=0)=FALSE,OR(PS$9='2. Protocols'!$C32,PS$9='2. Protocols'!$E32,PS$9='2. Protocols'!$G32)),1,0)*'4. Formulations'!$O32</f>
        <v>0</v>
      </c>
      <c r="PT33" s="27">
        <f>IF(AND(OR(ISBLANK(PT$9),PT$9=0)=FALSE,OR(PT$9='2. Protocols'!$C32,PT$9='2. Protocols'!$E32,PT$9='2. Protocols'!$G32)),1,0)*'4. Formulations'!$O32</f>
        <v>0</v>
      </c>
      <c r="PU33" s="27">
        <f>IF(AND(OR(ISBLANK(PU$9),PU$9=0)=FALSE,OR(PU$9='2. Protocols'!$C32,PU$9='2. Protocols'!$E32,PU$9='2. Protocols'!$G32)),1,0)*'4. Formulations'!$O32</f>
        <v>0</v>
      </c>
      <c r="PV33" s="27">
        <f>IF(AND(OR(ISBLANK(PV$9),PV$9=0)=FALSE,OR(PV$9='2. Protocols'!$C32,PV$9='2. Protocols'!$E32,PV$9='2. Protocols'!$G32)),1,0)*'4. Formulations'!$O32</f>
        <v>0</v>
      </c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P33" s="27">
        <f>IF(AND(OR(ISBLANK(QP$9),QP$9=0)=FALSE,QP$9=$DL33),1,0)*'4. Formulations'!$P32</f>
        <v>0</v>
      </c>
      <c r="QQ33" s="27">
        <f>IF(AND(OR(ISBLANK(QQ$9),QQ$9=0)=FALSE,QQ$9=$DL33),1,0)*'4. Formulations'!$P32</f>
        <v>0</v>
      </c>
      <c r="QR33" s="27">
        <f>IF(AND(OR(ISBLANK(QR$9),QR$9=0)=FALSE,QR$9=$DL33),1,0)*'4. Formulations'!$P32</f>
        <v>0</v>
      </c>
      <c r="QS33" s="27">
        <f>IF(AND(OR(ISBLANK(QS$9),QS$9=0)=FALSE,QS$9=$DL33),1,0)*'4. Formulations'!$P32</f>
        <v>0</v>
      </c>
      <c r="QT33" s="27">
        <f>IF(AND(OR(ISBLANK(QT$9),QT$9=0)=FALSE,QT$9=$DL33),1,0)*'4. Formulations'!$P32</f>
        <v>0</v>
      </c>
      <c r="QU33" s="27">
        <f>IF(AND(OR(ISBLANK(QU$9),QU$9=0)=FALSE,QU$9=$DL33),1,0)*'4. Formulations'!$P32</f>
        <v>0</v>
      </c>
      <c r="QV33" s="27">
        <f>IF(AND(OR(ISBLANK(QV$9),QV$9=0)=FALSE,QV$9=$DL33),1,0)*'4. Formulations'!$P32</f>
        <v>0</v>
      </c>
      <c r="QW33" s="27">
        <f>IF(AND(OR(ISBLANK(QW$9),QW$9=0)=FALSE,QW$9=$DL33),1,0)*'4. Formulations'!$P32</f>
        <v>0</v>
      </c>
      <c r="QX33" s="27">
        <f>IF(AND(OR(ISBLANK(QX$9),QX$9=0)=FALSE,QX$9=$DL33),1,0)*'4. Formulations'!$P32</f>
        <v>0</v>
      </c>
      <c r="QY33" s="27">
        <f>IF(AND(OR(ISBLANK(QY$9),QY$9=0)=FALSE,QY$9=$DL33),1,0)*'4. Formulations'!$P32</f>
        <v>0</v>
      </c>
      <c r="QZ33" s="27">
        <f>IF(AND(OR(ISBLANK(QZ$9),QZ$9=0)=FALSE,QZ$9=$DL33),1,0)*'4. Formulations'!$P32</f>
        <v>0</v>
      </c>
      <c r="RA33" s="27">
        <f>IF(AND(OR(ISBLANK(RA$9),RA$9=0)=FALSE,RA$9=$DL33),1,0)*'4. Formulations'!$P32</f>
        <v>0</v>
      </c>
      <c r="RB33" s="27">
        <f>IF(AND(OR(ISBLANK(RB$9),RB$9=0)=FALSE,RB$9=$DL33),1,0)*'4. Formulations'!$P32</f>
        <v>0</v>
      </c>
      <c r="RC33" s="27">
        <f>IF(AND(OR(ISBLANK(RC$9),RC$9=0)=FALSE,RC$9=$DL33),1,0)*'4. Formulations'!$P32</f>
        <v>0</v>
      </c>
      <c r="RD33" s="27">
        <f>IF(AND(OR(ISBLANK(RD$9),RD$9=0)=FALSE,RD$9=$DL33),1,0)*'4. Formulations'!$P32</f>
        <v>0</v>
      </c>
      <c r="RE33" s="27">
        <f>IF(AND(OR(ISBLANK(RE$9),RE$9=0)=FALSE,RE$9=$DL33),1,0)*'4. Formulations'!$P32</f>
        <v>0</v>
      </c>
      <c r="RF33" s="27">
        <f>IF(AND(OR(ISBLANK(RF$9),RF$9=0)=FALSE,RF$9=$DL33),1,0)*'4. Formulations'!$P32</f>
        <v>0</v>
      </c>
      <c r="RG33" s="27"/>
      <c r="RH33" s="27"/>
      <c r="RI33" s="27"/>
      <c r="RK33" s="27">
        <f>IF(AND(OR(ISBLANK(RK$9),RK$9=0)=FALSE,SUM($QP33:$RF33)&gt;0,RK$9='2. Protocols'!$G32),1,0)*'4. Formulations'!$P32</f>
        <v>0</v>
      </c>
      <c r="RL33" s="27">
        <f>IF(AND(OR(ISBLANK(RL$9),RL$9=0)=FALSE,SUM($QP33:$RF33)&gt;0,RL$9='2. Protocols'!$G32),1,0)*'4. Formulations'!$P32</f>
        <v>0</v>
      </c>
      <c r="RM33" s="27">
        <f>IF(AND(OR(ISBLANK(RM$9),RM$9=0)=FALSE,SUM($QP33:$RF33)&gt;0,RM$9='2. Protocols'!$G32),1,0)*'4. Formulations'!$P32</f>
        <v>0</v>
      </c>
      <c r="RN33" s="27">
        <f>IF(AND(OR(ISBLANK(RN$9),RN$9=0)=FALSE,SUM($QP33:$RF33)&gt;0,RN$9='2. Protocols'!$G32),1,0)*'4. Formulations'!$P32</f>
        <v>0</v>
      </c>
      <c r="RO33" s="27">
        <f>IF(AND(OR(ISBLANK(RO$9),RO$9=0)=FALSE,SUM($QP33:$RF33)&gt;0,RO$9='2. Protocols'!$G32),1,0)*'4. Formulations'!$P32</f>
        <v>0</v>
      </c>
      <c r="RP33" s="27">
        <f>IF(AND(OR(ISBLANK(RP$9),RP$9=0)=FALSE,SUM($QP33:$RF33)&gt;0,RP$9='2. Protocols'!$G32),1,0)*'4. Formulations'!$P32</f>
        <v>0</v>
      </c>
      <c r="RQ33" s="27">
        <f>IF(AND(OR(ISBLANK(RQ$9),RQ$9=0)=FALSE,SUM($QP33:$RF33)&gt;0,RQ$9='2. Protocols'!$G32),1,0)*'4. Formulations'!$P32</f>
        <v>0</v>
      </c>
      <c r="RR33" s="27">
        <f>IF(AND(OR(ISBLANK(RR$9),RR$9=0)=FALSE,SUM($QP33:$RF33)&gt;0,RR$9='2. Protocols'!$G32),1,0)*'4. Formulations'!$P32</f>
        <v>0</v>
      </c>
      <c r="RS33" s="27">
        <f>IF(AND(OR(ISBLANK(RS$9),RS$9=0)=FALSE,SUM($QP33:$RF33)&gt;0,RS$9='2. Protocols'!$G32),1,0)*'4. Formulations'!$P32</f>
        <v>0</v>
      </c>
      <c r="RT33" s="27">
        <f>IF(AND(OR(ISBLANK(RT$9),RT$9=0)=FALSE,SUM($QP33:$RF33)&gt;0,RT$9='2. Protocols'!$G32),1,0)*'4. Formulations'!$P32</f>
        <v>0</v>
      </c>
      <c r="RU33" s="27">
        <f>IF(AND(OR(ISBLANK(RU$9),RU$9=0)=FALSE,SUM($QP33:$RF33)&gt;0,RU$9='2. Protocols'!$G32),1,0)*'4. Formulations'!$P32</f>
        <v>0</v>
      </c>
      <c r="RV33" s="27">
        <f>IF(AND(OR(ISBLANK(RV$9),RV$9=0)=FALSE,SUM($QP33:$RF33)&gt;0,RV$9='2. Protocols'!$G32),1,0)*'4. Formulations'!$P32</f>
        <v>0</v>
      </c>
      <c r="RW33" s="27">
        <f>IF(AND(OR(ISBLANK(RW$9),RW$9=0)=FALSE,SUM($QP33:$RF33)&gt;0,RW$9='2. Protocols'!$G32),1,0)*'4. Formulations'!$P32</f>
        <v>0</v>
      </c>
      <c r="RX33" s="27">
        <f>IF(AND(OR(ISBLANK(RX$9),RX$9=0)=FALSE,SUM($QP33:$RF33)&gt;0,RX$9='2. Protocols'!$G32),1,0)*'4. Formulations'!$P32</f>
        <v>0</v>
      </c>
      <c r="RY33" s="27">
        <f>IF(AND(OR(ISBLANK(RY$9),RY$9=0)=FALSE,SUM($QP33:$RF33)&gt;0,RY$9='2. Protocols'!$G32),1,0)*'4. Formulations'!$P32</f>
        <v>0</v>
      </c>
      <c r="RZ33" s="27">
        <f>IF(AND(OR(ISBLANK(RZ$9),RZ$9=0)=FALSE,SUM($QP33:$RF33)&gt;0,RZ$9='2. Protocols'!$G32),1,0)*'4. Formulations'!$P32</f>
        <v>0</v>
      </c>
      <c r="SA33" s="27">
        <f>IF(AND(OR(ISBLANK(SA$9),SA$9=0)=FALSE,SUM($QP33:$RF33)&gt;0,SA$9='2. Protocols'!$G32),1,0)*'4. Formulations'!$P32</f>
        <v>0</v>
      </c>
      <c r="SB33" s="27">
        <f>IF(AND(OR(ISBLANK(SB$9),SB$9=0)=FALSE,SUM($QP33:$RF33)&gt;0,SB$9='2. Protocols'!$G32),1,0)*'4. Formulations'!$P32</f>
        <v>0</v>
      </c>
      <c r="SC33" s="27">
        <f>IF(AND(OR(ISBLANK(SC$9),SC$9=0)=FALSE,SUM($QP33:$RF33)&gt;0,SC$9='2. Protocols'!$G32),1,0)*'4. Formulations'!$P32</f>
        <v>0</v>
      </c>
      <c r="SD33" s="27">
        <f>IF(AND(OR(ISBLANK(SD$9),SD$9=0)=FALSE,SUM($QP33:$RF33)&gt;0,SD$9='2. Protocols'!$G32),1,0)*'4. Formulations'!$P32</f>
        <v>0</v>
      </c>
      <c r="SE33" s="27">
        <f>IF(AND(OR(ISBLANK(SE$9),SE$9=0)=FALSE,SUM($QP33:$RF33)&gt;0,SE$9='2. Protocols'!$G32),1,0)*'4. Formulations'!$P32</f>
        <v>0</v>
      </c>
      <c r="SF33" s="27">
        <f>IF(AND(OR(ISBLANK(SF$9),SF$9=0)=FALSE,SUM($QP33:$RF33)&gt;0,SF$9='2. Protocols'!$G32),1,0)*'4. Formulations'!$P32</f>
        <v>0</v>
      </c>
      <c r="SG33" s="27">
        <f>IF(AND(OR(ISBLANK(SG$9),SG$9=0)=FALSE,SUM($QP33:$RF33)&gt;0,SG$9='2. Protocols'!$G32),1,0)*'4. Formulations'!$P32</f>
        <v>0</v>
      </c>
      <c r="SH33" s="27">
        <f>IF(AND(OR(ISBLANK(SH$9),SH$9=0)=FALSE,SUM($QP33:$RF33)&gt;0,SH$9='2. Protocols'!$G32),1,0)*'4. Formulations'!$P32</f>
        <v>0</v>
      </c>
      <c r="SI33" s="27">
        <f>IF(AND(OR(ISBLANK(SI$9),SI$9=0)=FALSE,SUM($QP33:$RF33)&gt;0,SI$9='2. Protocols'!$G32),1,0)*'4. Formulations'!$P32</f>
        <v>0</v>
      </c>
      <c r="SJ33" s="27">
        <f>IF(AND(OR(ISBLANK(SJ$9),SJ$9=0)=FALSE,SUM($QP33:$RF33)&gt;0,SJ$9='2. Protocols'!$G32),1,0)*'4. Formulations'!$P32</f>
        <v>0</v>
      </c>
      <c r="SK33" s="27">
        <f>IF(AND(OR(ISBLANK(SK$9),SK$9=0)=FALSE,SUM($QP33:$RF33)&gt;0,SK$9='2. Protocols'!$G32),1,0)*'4. Formulations'!$P32</f>
        <v>0</v>
      </c>
      <c r="SL33" s="27">
        <f>IF(AND(OR(ISBLANK(SL$9),SL$9=0)=FALSE,SUM($QP33:$RF33)&gt;0,SL$9='2. Protocols'!$G32),1,0)*'4. Formulations'!$P32</f>
        <v>0</v>
      </c>
      <c r="SM33" s="27">
        <f>IF(AND(OR(ISBLANK(SM$9),SM$9=0)=FALSE,SUM($QP33:$RF33)&gt;0,SM$9='2. Protocols'!$G32),1,0)*'4. Formulations'!$P32</f>
        <v>0</v>
      </c>
      <c r="SN33" s="27">
        <f>IF(AND(OR(ISBLANK(SN$9),SN$9=0)=FALSE,SUM($QP33:$RF33)&gt;0,SN$9='2. Protocols'!$G32),1,0)*'4. Formulations'!$P32</f>
        <v>0</v>
      </c>
      <c r="SO33" s="27">
        <f>IF(AND(OR(ISBLANK(SO$9),SO$9=0)=FALSE,SUM($QP33:$RF33)&gt;0,SO$9='2. Protocols'!$G32),1,0)*'4. Formulations'!$P32</f>
        <v>0</v>
      </c>
      <c r="SP33" s="27">
        <f>IF(AND(OR(ISBLANK(SP$9),SP$9=0)=FALSE,SUM($QP33:$RF33)&gt;0,SP$9='2. Protocols'!$G32),1,0)*'4. Formulations'!$P32</f>
        <v>0</v>
      </c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J33" s="27">
        <f>IF(AND(OR(ISBLANK(TJ$9),TJ$9=0)=FALSE,TJ$9=$DM33),1,0)*'4. Formulations'!$Q32</f>
        <v>0</v>
      </c>
      <c r="TK33" s="27">
        <f>IF(AND(OR(ISBLANK(TK$9),TK$9=0)=FALSE,TK$9=$DM33),1,0)*'4. Formulations'!$Q32</f>
        <v>0</v>
      </c>
      <c r="TL33" s="27">
        <f>IF(AND(OR(ISBLANK(TL$9),TL$9=0)=FALSE,TL$9=$DM33),1,0)*'4. Formulations'!$Q32</f>
        <v>0</v>
      </c>
      <c r="TM33" s="27">
        <f>IF(AND(OR(ISBLANK(TM$9),TM$9=0)=FALSE,TM$9=$DM33),1,0)*'4. Formulations'!$Q32</f>
        <v>0</v>
      </c>
      <c r="TN33" s="27">
        <f>IF(AND(OR(ISBLANK(TN$9),TN$9=0)=FALSE,TN$9=$DM33),1,0)*'4. Formulations'!$Q32</f>
        <v>0</v>
      </c>
      <c r="TO33" s="27">
        <f>IF(AND(OR(ISBLANK(TO$9),TO$9=0)=FALSE,TO$9=$DM33),1,0)*'4. Formulations'!$Q32</f>
        <v>0</v>
      </c>
      <c r="TP33" s="27">
        <f>IF(AND(OR(ISBLANK(TP$9),TP$9=0)=FALSE,TP$9=$DM33),1,0)*'4. Formulations'!$Q32</f>
        <v>0</v>
      </c>
      <c r="TQ33" s="27">
        <f>IF(AND(OR(ISBLANK(TQ$9),TQ$9=0)=FALSE,TQ$9=$DM33),1,0)*'4. Formulations'!$Q32</f>
        <v>0</v>
      </c>
      <c r="TR33" s="27">
        <f>IF(AND(OR(ISBLANK(TR$9),TR$9=0)=FALSE,TR$9=$DM33),1,0)*'4. Formulations'!$Q32</f>
        <v>0</v>
      </c>
      <c r="TS33" s="27">
        <f>IF(AND(OR(ISBLANK(TS$9),TS$9=0)=FALSE,TS$9=$DM33),1,0)*'4. Formulations'!$Q32</f>
        <v>0</v>
      </c>
      <c r="TT33" s="27">
        <f>IF(AND(OR(ISBLANK(TT$9),TT$9=0)=FALSE,TT$9=$DM33),1,0)*'4. Formulations'!$Q32</f>
        <v>0</v>
      </c>
      <c r="TU33" s="27">
        <f>IF(AND(OR(ISBLANK(TU$9),TU$9=0)=FALSE,TU$9=$DM33),1,0)*'4. Formulations'!$Q32</f>
        <v>0</v>
      </c>
      <c r="TV33" s="27">
        <f>IF(AND(OR(ISBLANK(TV$9),TV$9=0)=FALSE,TV$9=$DM33),1,0)*'4. Formulations'!$Q32</f>
        <v>0</v>
      </c>
      <c r="TW33" s="27">
        <f>IF(AND(OR(ISBLANK(TW$9),TW$9=0)=FALSE,TW$9=$DM33),1,0)*'4. Formulations'!$Q32</f>
        <v>0</v>
      </c>
      <c r="TX33" s="27">
        <f>IF(AND(OR(ISBLANK(TX$9),TX$9=0)=FALSE,TX$9=$DM33),1,0)*'4. Formulations'!$Q32</f>
        <v>0</v>
      </c>
      <c r="TY33" s="27">
        <f>IF(AND(OR(ISBLANK(TY$9),TY$9=0)=FALSE,TY$9=$DM33),1,0)*'4. Formulations'!$Q32</f>
        <v>0</v>
      </c>
      <c r="TZ33" s="27">
        <f>IF(AND(OR(ISBLANK(TZ$9),TZ$9=0)=FALSE,TZ$9=$DM33),1,0)*'4. Formulations'!$Q32</f>
        <v>0</v>
      </c>
      <c r="UA33" s="27"/>
      <c r="UB33" s="27"/>
      <c r="UC33" s="27"/>
    </row>
    <row r="34" spans="2:549" ht="15" hidden="1" outlineLevel="1" x14ac:dyDescent="0.25">
      <c r="B34" s="2"/>
      <c r="C34" s="75" t="str">
        <f>IF('2. Protocols'!C33&amp;"+"&amp;'2. Protocols'!E33&amp;"+"&amp;'2. Protocols'!G33="++","",'2. Protocols'!C33&amp;"+"&amp;'2. Protocols'!E33&amp;"+"&amp;'2. Protocols'!G33)</f>
        <v/>
      </c>
      <c r="D34" s="7"/>
      <c r="E34" s="8"/>
      <c r="G34" s="72" t="e">
        <f>'2. Protocols'!J33*'1. General Inputs'!$J$13</f>
        <v>#VALUE!</v>
      </c>
      <c r="H34" s="72" t="e">
        <f>MAX(G34*(1+'1. General Inputs'!$AW$23+HLOOKUP(H$7,'1. General Inputs'!$AW$17:$AY$19,ROWS('1. General Inputs'!$AU$17:$AU$19),0))+(CHOOSE(H$7,'1. General Inputs'!$J$15,'1. General Inputs'!$L$15,'1. General Inputs'!$N$15)/12)*CHOOSE(H$7,'2. Protocols'!$K33,'2. Protocols'!$L33,'2. Protocols'!$M33)+'3. ARV Substitutions'!L59,0)</f>
        <v>#VALUE!</v>
      </c>
      <c r="I34" s="72" t="e">
        <f>MAX(H34*(1+'1. General Inputs'!$AW$23+HLOOKUP(I$7,'1. General Inputs'!$AW$17:$AY$19,ROWS('1. General Inputs'!$AU$17:$AU$19),0))+(CHOOSE(I$7,'1. General Inputs'!$J$15,'1. General Inputs'!$L$15,'1. General Inputs'!$N$15)/12)*CHOOSE(I$7,'2. Protocols'!$K33,'2. Protocols'!$L33,'2. Protocols'!$M33)+'3. ARV Substitutions'!M59,0)</f>
        <v>#VALUE!</v>
      </c>
      <c r="J34" s="72" t="e">
        <f>MAX(I34*(1+'1. General Inputs'!$AW$23+HLOOKUP(J$7,'1. General Inputs'!$AW$17:$AY$19,ROWS('1. General Inputs'!$AU$17:$AU$19),0))+(CHOOSE(J$7,'1. General Inputs'!$J$15,'1. General Inputs'!$L$15,'1. General Inputs'!$N$15)/12)*CHOOSE(J$7,'2. Protocols'!$K33,'2. Protocols'!$L33,'2. Protocols'!$M33)+'3. ARV Substitutions'!N59,0)</f>
        <v>#VALUE!</v>
      </c>
      <c r="K34" s="72" t="e">
        <f>MAX(J34*(1+'1. General Inputs'!$AW$23+HLOOKUP(K$7,'1. General Inputs'!$AW$17:$AY$19,ROWS('1. General Inputs'!$AU$17:$AU$19),0))+(CHOOSE(K$7,'1. General Inputs'!$J$15,'1. General Inputs'!$L$15,'1. General Inputs'!$N$15)/12)*CHOOSE(K$7,'2. Protocols'!$K33,'2. Protocols'!$L33,'2. Protocols'!$M33)+'3. ARV Substitutions'!O59,0)</f>
        <v>#VALUE!</v>
      </c>
      <c r="L34" s="72" t="e">
        <f>MAX(K34*(1+'1. General Inputs'!$AW$23+HLOOKUP(L$7,'1. General Inputs'!$AW$17:$AY$19,ROWS('1. General Inputs'!$AU$17:$AU$19),0))+(CHOOSE(L$7,'1. General Inputs'!$J$15,'1. General Inputs'!$L$15,'1. General Inputs'!$N$15)/12)*CHOOSE(L$7,'2. Protocols'!$K33,'2. Protocols'!$L33,'2. Protocols'!$M33)+'3. ARV Substitutions'!P59,0)</f>
        <v>#VALUE!</v>
      </c>
      <c r="M34" s="72" t="e">
        <f>MAX(L34*(1+'1. General Inputs'!$AW$23+HLOOKUP(M$7,'1. General Inputs'!$AW$17:$AY$19,ROWS('1. General Inputs'!$AU$17:$AU$19),0))+(CHOOSE(M$7,'1. General Inputs'!$J$15,'1. General Inputs'!$L$15,'1. General Inputs'!$N$15)/12)*CHOOSE(M$7,'2. Protocols'!$K33,'2. Protocols'!$L33,'2. Protocols'!$M33)+'3. ARV Substitutions'!Q59,0)</f>
        <v>#VALUE!</v>
      </c>
      <c r="N34" s="72" t="e">
        <f>MAX(M34*(1+'1. General Inputs'!$AW$23+HLOOKUP(N$7,'1. General Inputs'!$AW$17:$AY$19,ROWS('1. General Inputs'!$AU$17:$AU$19),0))+(CHOOSE(N$7,'1. General Inputs'!$J$15,'1. General Inputs'!$L$15,'1. General Inputs'!$N$15)/12)*CHOOSE(N$7,'2. Protocols'!$K33,'2. Protocols'!$L33,'2. Protocols'!$M33)+'3. ARV Substitutions'!R59,0)</f>
        <v>#VALUE!</v>
      </c>
      <c r="O34" s="72" t="e">
        <f>MAX(N34*(1+'1. General Inputs'!$AW$23+HLOOKUP(O$7,'1. General Inputs'!$AW$17:$AY$19,ROWS('1. General Inputs'!$AU$17:$AU$19),0))+(CHOOSE(O$7,'1. General Inputs'!$J$15,'1. General Inputs'!$L$15,'1. General Inputs'!$N$15)/12)*CHOOSE(O$7,'2. Protocols'!$K33,'2. Protocols'!$L33,'2. Protocols'!$M33)+'3. ARV Substitutions'!S59,0)</f>
        <v>#VALUE!</v>
      </c>
      <c r="P34" s="72" t="e">
        <f>MAX(O34*(1+'1. General Inputs'!$AW$23+HLOOKUP(P$7,'1. General Inputs'!$AW$17:$AY$19,ROWS('1. General Inputs'!$AU$17:$AU$19),0))+(CHOOSE(P$7,'1. General Inputs'!$J$15,'1. General Inputs'!$L$15,'1. General Inputs'!$N$15)/12)*CHOOSE(P$7,'2. Protocols'!$K33,'2. Protocols'!$L33,'2. Protocols'!$M33)+'3. ARV Substitutions'!T59,0)</f>
        <v>#VALUE!</v>
      </c>
      <c r="Q34" s="72" t="e">
        <f>MAX(P34*(1+'1. General Inputs'!$AW$23+HLOOKUP(Q$7,'1. General Inputs'!$AW$17:$AY$19,ROWS('1. General Inputs'!$AU$17:$AU$19),0))+(CHOOSE(Q$7,'1. General Inputs'!$J$15,'1. General Inputs'!$L$15,'1. General Inputs'!$N$15)/12)*CHOOSE(Q$7,'2. Protocols'!$K33,'2. Protocols'!$L33,'2. Protocols'!$M33)+'3. ARV Substitutions'!U59,0)</f>
        <v>#VALUE!</v>
      </c>
      <c r="R34" s="72" t="e">
        <f>MAX(Q34*(1+'1. General Inputs'!$AW$23+HLOOKUP(R$7,'1. General Inputs'!$AW$17:$AY$19,ROWS('1. General Inputs'!$AU$17:$AU$19),0))+(CHOOSE(R$7,'1. General Inputs'!$J$15,'1. General Inputs'!$L$15,'1. General Inputs'!$N$15)/12)*CHOOSE(R$7,'2. Protocols'!$K33,'2. Protocols'!$L33,'2. Protocols'!$M33)+'3. ARV Substitutions'!V59,0)</f>
        <v>#VALUE!</v>
      </c>
      <c r="S34" s="72" t="e">
        <f>MAX(R34*(1+'1. General Inputs'!$AW$23+HLOOKUP(S$7,'1. General Inputs'!$AW$17:$AY$19,ROWS('1. General Inputs'!$AU$17:$AU$19),0))+(CHOOSE(S$7,'1. General Inputs'!$J$15,'1. General Inputs'!$L$15,'1. General Inputs'!$N$15)/12)*CHOOSE(S$7,'2. Protocols'!$K33,'2. Protocols'!$L33,'2. Protocols'!$M33)+'3. ARV Substitutions'!W59,0)</f>
        <v>#VALUE!</v>
      </c>
      <c r="T34" s="72" t="e">
        <f>MAX(S34*(1+'1. General Inputs'!$AW$23+HLOOKUP(T$7,'1. General Inputs'!$AW$17:$AY$19,ROWS('1. General Inputs'!$AU$17:$AU$19),0))+(CHOOSE(T$7,'1. General Inputs'!$J$15,'1. General Inputs'!$L$15,'1. General Inputs'!$N$15)/12)*CHOOSE(T$7,'2. Protocols'!$K33,'2. Protocols'!$L33,'2. Protocols'!$M33)+'3. ARV Substitutions'!X59,0)</f>
        <v>#VALUE!</v>
      </c>
      <c r="U34" s="72" t="e">
        <f>MAX(T34*(1+'1. General Inputs'!$AW$23+HLOOKUP(U$7,'1. General Inputs'!$AW$17:$AY$19,ROWS('1. General Inputs'!$AU$17:$AU$19),0))+(CHOOSE(U$7,'1. General Inputs'!$J$15,'1. General Inputs'!$L$15,'1. General Inputs'!$N$15)/12)*CHOOSE(U$7,'2. Protocols'!$K33,'2. Protocols'!$L33,'2. Protocols'!$M33)+'3. ARV Substitutions'!Y59,0)</f>
        <v>#VALUE!</v>
      </c>
      <c r="V34" s="72" t="e">
        <f>MAX(U34*(1+'1. General Inputs'!$AW$23+HLOOKUP(V$7,'1. General Inputs'!$AW$17:$AY$19,ROWS('1. General Inputs'!$AU$17:$AU$19),0))+(CHOOSE(V$7,'1. General Inputs'!$J$15,'1. General Inputs'!$L$15,'1. General Inputs'!$N$15)/12)*CHOOSE(V$7,'2. Protocols'!$K33,'2. Protocols'!$L33,'2. Protocols'!$M33)+'3. ARV Substitutions'!Z59,0)</f>
        <v>#VALUE!</v>
      </c>
      <c r="W34" s="72" t="e">
        <f>MAX(V34*(1+'1. General Inputs'!$AW$23+HLOOKUP(W$7,'1. General Inputs'!$AW$17:$AY$19,ROWS('1. General Inputs'!$AU$17:$AU$19),0))+(CHOOSE(W$7,'1. General Inputs'!$J$15,'1. General Inputs'!$L$15,'1. General Inputs'!$N$15)/12)*CHOOSE(W$7,'2. Protocols'!$K33,'2. Protocols'!$L33,'2. Protocols'!$M33)+'3. ARV Substitutions'!AA59,0)</f>
        <v>#VALUE!</v>
      </c>
      <c r="X34" s="72" t="e">
        <f>MAX(W34*(1+'1. General Inputs'!$AW$23+HLOOKUP(X$7,'1. General Inputs'!$AW$17:$AY$19,ROWS('1. General Inputs'!$AU$17:$AU$19),0))+(CHOOSE(X$7,'1. General Inputs'!$J$15,'1. General Inputs'!$L$15,'1. General Inputs'!$N$15)/12)*CHOOSE(X$7,'2. Protocols'!$K33,'2. Protocols'!$L33,'2. Protocols'!$M33)+'3. ARV Substitutions'!AB59,0)</f>
        <v>#VALUE!</v>
      </c>
      <c r="Y34" s="72" t="e">
        <f>MAX(X34*(1+'1. General Inputs'!$AW$23+HLOOKUP(Y$7,'1. General Inputs'!$AW$17:$AY$19,ROWS('1. General Inputs'!$AU$17:$AU$19),0))+(CHOOSE(Y$7,'1. General Inputs'!$J$15,'1. General Inputs'!$L$15,'1. General Inputs'!$N$15)/12)*CHOOSE(Y$7,'2. Protocols'!$K33,'2. Protocols'!$L33,'2. Protocols'!$M33)+'3. ARV Substitutions'!AC59,0)</f>
        <v>#VALUE!</v>
      </c>
      <c r="Z34" s="72" t="e">
        <f>MAX(Y34*(1+'1. General Inputs'!$AW$23+HLOOKUP(Z$7,'1. General Inputs'!$AW$17:$AY$19,ROWS('1. General Inputs'!$AU$17:$AU$19),0))+(CHOOSE(Z$7,'1. General Inputs'!$J$15,'1. General Inputs'!$L$15,'1. General Inputs'!$N$15)/12)*CHOOSE(Z$7,'2. Protocols'!$K33,'2. Protocols'!$L33,'2. Protocols'!$M33)+'3. ARV Substitutions'!AD59,0)</f>
        <v>#VALUE!</v>
      </c>
      <c r="AA34" s="72" t="e">
        <f>MAX(Z34*(1+'1. General Inputs'!$AW$23+HLOOKUP(AA$7,'1. General Inputs'!$AW$17:$AY$19,ROWS('1. General Inputs'!$AU$17:$AU$19),0))+(CHOOSE(AA$7,'1. General Inputs'!$J$15,'1. General Inputs'!$L$15,'1. General Inputs'!$N$15)/12)*CHOOSE(AA$7,'2. Protocols'!$K33,'2. Protocols'!$L33,'2. Protocols'!$M33)+'3. ARV Substitutions'!AE59,0)</f>
        <v>#VALUE!</v>
      </c>
      <c r="AB34" s="72" t="e">
        <f>MAX(AA34*(1+'1. General Inputs'!$AW$23+HLOOKUP(AB$7,'1. General Inputs'!$AW$17:$AY$19,ROWS('1. General Inputs'!$AU$17:$AU$19),0))+(CHOOSE(AB$7,'1. General Inputs'!$J$15,'1. General Inputs'!$L$15,'1. General Inputs'!$N$15)/12)*CHOOSE(AB$7,'2. Protocols'!$K33,'2. Protocols'!$L33,'2. Protocols'!$M33)+'3. ARV Substitutions'!AF59,0)</f>
        <v>#VALUE!</v>
      </c>
      <c r="AC34" s="72" t="e">
        <f>MAX(AB34*(1+'1. General Inputs'!$AW$23+HLOOKUP(AC$7,'1. General Inputs'!$AW$17:$AY$19,ROWS('1. General Inputs'!$AU$17:$AU$19),0))+(CHOOSE(AC$7,'1. General Inputs'!$J$15,'1. General Inputs'!$L$15,'1. General Inputs'!$N$15)/12)*CHOOSE(AC$7,'2. Protocols'!$K33,'2. Protocols'!$L33,'2. Protocols'!$M33)+'3. ARV Substitutions'!AG59,0)</f>
        <v>#VALUE!</v>
      </c>
      <c r="AD34" s="72" t="e">
        <f>MAX(AC34*(1+'1. General Inputs'!$AW$23+HLOOKUP(AD$7,'1. General Inputs'!$AW$17:$AY$19,ROWS('1. General Inputs'!$AU$17:$AU$19),0))+(CHOOSE(AD$7,'1. General Inputs'!$J$15,'1. General Inputs'!$L$15,'1. General Inputs'!$N$15)/12)*CHOOSE(AD$7,'2. Protocols'!$K33,'2. Protocols'!$L33,'2. Protocols'!$M33)+'3. ARV Substitutions'!AH59,0)</f>
        <v>#VALUE!</v>
      </c>
      <c r="AE34" s="72" t="e">
        <f>MAX(AD34*(1+'1. General Inputs'!$AW$23+HLOOKUP(AE$7,'1. General Inputs'!$AW$17:$AY$19,ROWS('1. General Inputs'!$AU$17:$AU$19),0))+(CHOOSE(AE$7,'1. General Inputs'!$J$15,'1. General Inputs'!$L$15,'1. General Inputs'!$N$15)/12)*CHOOSE(AE$7,'2. Protocols'!$K33,'2. Protocols'!$L33,'2. Protocols'!$M33)+'3. ARV Substitutions'!AI59,0)</f>
        <v>#VALUE!</v>
      </c>
      <c r="AF34" s="72" t="e">
        <f>MAX(AE34*(1+'1. General Inputs'!$AW$23+HLOOKUP(AF$7,'1. General Inputs'!$AW$17:$AY$19,ROWS('1. General Inputs'!$AU$17:$AU$19),0))+(CHOOSE(AF$7,'1. General Inputs'!$J$15,'1. General Inputs'!$L$15,'1. General Inputs'!$N$15)/12)*CHOOSE(AF$7,'2. Protocols'!$K33,'2. Protocols'!$L33,'2. Protocols'!$M33)+'3. ARV Substitutions'!AJ59,0)</f>
        <v>#VALUE!</v>
      </c>
      <c r="AG34" s="72" t="e">
        <f>MAX(AF34*(1+'1. General Inputs'!$AW$23+HLOOKUP(AG$7,'1. General Inputs'!$AW$17:$AY$19,ROWS('1. General Inputs'!$AU$17:$AU$19),0))+(CHOOSE(AG$7,'1. General Inputs'!$J$15,'1. General Inputs'!$L$15,'1. General Inputs'!$N$15)/12)*CHOOSE(AG$7,'2. Protocols'!$K33,'2. Protocols'!$L33,'2. Protocols'!$M33)+'3. ARV Substitutions'!AK59,0)</f>
        <v>#VALUE!</v>
      </c>
      <c r="AH34" s="72" t="e">
        <f>MAX(AG34*(1+'1. General Inputs'!$AW$23+HLOOKUP(AH$7,'1. General Inputs'!$AW$17:$AY$19,ROWS('1. General Inputs'!$AU$17:$AU$19),0))+(CHOOSE(AH$7,'1. General Inputs'!$J$15,'1. General Inputs'!$L$15,'1. General Inputs'!$N$15)/12)*CHOOSE(AH$7,'2. Protocols'!$K33,'2. Protocols'!$L33,'2. Protocols'!$M33)+'3. ARV Substitutions'!AL59,0)</f>
        <v>#VALUE!</v>
      </c>
      <c r="AI34" s="72" t="e">
        <f>MAX(AH34*(1+'1. General Inputs'!$AW$23+HLOOKUP(AI$7,'1. General Inputs'!$AW$17:$AY$19,ROWS('1. General Inputs'!$AU$17:$AU$19),0))+(CHOOSE(AI$7,'1. General Inputs'!$J$15,'1. General Inputs'!$L$15,'1. General Inputs'!$N$15)/12)*CHOOSE(AI$7,'2. Protocols'!$K33,'2. Protocols'!$L33,'2. Protocols'!$M33)+'3. ARV Substitutions'!AM59,0)</f>
        <v>#VALUE!</v>
      </c>
      <c r="AJ34" s="72" t="e">
        <f>MAX(AI34*(1+'1. General Inputs'!$AW$23+HLOOKUP(AJ$7,'1. General Inputs'!$AW$17:$AY$19,ROWS('1. General Inputs'!$AU$17:$AU$19),0))+(CHOOSE(AJ$7,'1. General Inputs'!$J$15,'1. General Inputs'!$L$15,'1. General Inputs'!$N$15)/12)*CHOOSE(AJ$7,'2. Protocols'!$K33,'2. Protocols'!$L33,'2. Protocols'!$M33)+'3. ARV Substitutions'!AN59,0)</f>
        <v>#VALUE!</v>
      </c>
      <c r="AK34" s="72" t="e">
        <f>MAX(AJ34*(1+'1. General Inputs'!$AW$23+HLOOKUP(AK$7,'1. General Inputs'!$AW$17:$AY$19,ROWS('1. General Inputs'!$AU$17:$AU$19),0))+(CHOOSE(AK$7,'1. General Inputs'!$J$15,'1. General Inputs'!$L$15,'1. General Inputs'!$N$15)/12)*CHOOSE(AK$7,'2. Protocols'!$K33,'2. Protocols'!$L33,'2. Protocols'!$M33)+'3. ARV Substitutions'!AO59,0)</f>
        <v>#VALUE!</v>
      </c>
      <c r="AL34" s="72" t="e">
        <f>MAX(AK34*(1+'1. General Inputs'!$AW$23+HLOOKUP(AL$7,'1. General Inputs'!$AW$17:$AY$19,ROWS('1. General Inputs'!$AU$17:$AU$19),0))+(CHOOSE(AL$7,'1. General Inputs'!$J$15,'1. General Inputs'!$L$15,'1. General Inputs'!$N$15)/12)*CHOOSE(AL$7,'2. Protocols'!$K33,'2. Protocols'!$L33,'2. Protocols'!$M33)+'3. ARV Substitutions'!AP59,0)</f>
        <v>#VALUE!</v>
      </c>
      <c r="AM34" s="72" t="e">
        <f>MAX(AL34*(1+'1. General Inputs'!$AW$23+HLOOKUP(AM$7,'1. General Inputs'!$AW$17:$AY$19,ROWS('1. General Inputs'!$AU$17:$AU$19),0))+(CHOOSE(AM$7,'1. General Inputs'!$J$15,'1. General Inputs'!$L$15,'1. General Inputs'!$N$15)/12)*CHOOSE(AM$7,'2. Protocols'!$K33,'2. Protocols'!$L33,'2. Protocols'!$M33)+'3. ARV Substitutions'!AQ59,0)</f>
        <v>#VALUE!</v>
      </c>
      <c r="AN34" s="72" t="e">
        <f>MAX(AM34*(1+'1. General Inputs'!$AW$23+HLOOKUP(AN$7,'1. General Inputs'!$AW$17:$AY$19,ROWS('1. General Inputs'!$AU$17:$AU$19),0))+(CHOOSE(AN$7,'1. General Inputs'!$J$15,'1. General Inputs'!$L$15,'1. General Inputs'!$N$15)/12)*CHOOSE(AN$7,'2. Protocols'!$K33,'2. Protocols'!$L33,'2. Protocols'!$M33)+'3. ARV Substitutions'!AR59,0)</f>
        <v>#VALUE!</v>
      </c>
      <c r="AO34" s="72" t="e">
        <f>MAX(AN34*(1+'1. General Inputs'!$AW$23+HLOOKUP(AO$7,'1. General Inputs'!$AW$17:$AY$19,ROWS('1. General Inputs'!$AU$17:$AU$19),0))+(CHOOSE(AO$7,'1. General Inputs'!$J$15,'1. General Inputs'!$L$15,'1. General Inputs'!$N$15)/12)*CHOOSE(AO$7,'2. Protocols'!$K33,'2. Protocols'!$L33,'2. Protocols'!$M33)+'3. ARV Substitutions'!AS59,0)</f>
        <v>#VALUE!</v>
      </c>
      <c r="AP34" s="72" t="e">
        <f>MAX(AO34*(1+'1. General Inputs'!$AW$23+HLOOKUP(AP$7,'1. General Inputs'!$AW$17:$AY$19,ROWS('1. General Inputs'!$AU$17:$AU$19),0))+(CHOOSE(AP$7,'1. General Inputs'!$J$15,'1. General Inputs'!$L$15,'1. General Inputs'!$N$15)/12)*CHOOSE(AP$7,'2. Protocols'!$K33,'2. Protocols'!$L33,'2. Protocols'!$M33)+'3. ARV Substitutions'!AT59,0)</f>
        <v>#VALUE!</v>
      </c>
      <c r="AQ34" s="72" t="e">
        <f>MAX(AP34*(1+'1. General Inputs'!$AW$23+HLOOKUP(AQ$7,'1. General Inputs'!$AW$17:$AY$19,ROWS('1. General Inputs'!$AU$17:$AU$19),0))+(CHOOSE(AQ$7,'1. General Inputs'!$J$15,'1. General Inputs'!$L$15,'1. General Inputs'!$N$15)/12)*CHOOSE(AQ$7,'2. Protocols'!$K33,'2. Protocols'!$L33,'2. Protocols'!$M33)+'3. ARV Substitutions'!AU59,0)</f>
        <v>#VALUE!</v>
      </c>
      <c r="CA34" s="51" t="e">
        <f t="shared" si="30"/>
        <v>#VALUE!</v>
      </c>
      <c r="CB34" s="51" t="e">
        <f t="shared" si="31"/>
        <v>#VALUE!</v>
      </c>
      <c r="CC34" s="51" t="e">
        <f t="shared" si="32"/>
        <v>#VALUE!</v>
      </c>
      <c r="CD34" s="51" t="e">
        <f t="shared" si="33"/>
        <v>#VALUE!</v>
      </c>
      <c r="CE34" s="51" t="e">
        <f t="shared" si="34"/>
        <v>#VALUE!</v>
      </c>
      <c r="CF34" s="51" t="e">
        <f t="shared" si="35"/>
        <v>#VALUE!</v>
      </c>
      <c r="CG34" s="51" t="e">
        <f t="shared" si="36"/>
        <v>#VALUE!</v>
      </c>
      <c r="CH34" s="51" t="e">
        <f t="shared" si="37"/>
        <v>#VALUE!</v>
      </c>
      <c r="CI34" s="51" t="e">
        <f t="shared" si="38"/>
        <v>#VALUE!</v>
      </c>
      <c r="CJ34" s="51" t="e">
        <f t="shared" si="39"/>
        <v>#VALUE!</v>
      </c>
      <c r="CK34" s="51" t="e">
        <f t="shared" si="40"/>
        <v>#VALUE!</v>
      </c>
      <c r="CL34" s="51" t="e">
        <f t="shared" si="41"/>
        <v>#VALUE!</v>
      </c>
      <c r="CM34" s="51" t="e">
        <f t="shared" si="42"/>
        <v>#VALUE!</v>
      </c>
      <c r="CN34" s="51" t="e">
        <f t="shared" si="43"/>
        <v>#VALUE!</v>
      </c>
      <c r="CO34" s="51" t="e">
        <f t="shared" si="44"/>
        <v>#VALUE!</v>
      </c>
      <c r="CP34" s="51" t="e">
        <f t="shared" si="45"/>
        <v>#VALUE!</v>
      </c>
      <c r="CQ34" s="51" t="e">
        <f t="shared" si="46"/>
        <v>#VALUE!</v>
      </c>
      <c r="CR34" s="51" t="e">
        <f t="shared" si="47"/>
        <v>#VALUE!</v>
      </c>
      <c r="CS34" s="51" t="e">
        <f t="shared" si="48"/>
        <v>#VALUE!</v>
      </c>
      <c r="CT34" s="51" t="e">
        <f t="shared" si="49"/>
        <v>#VALUE!</v>
      </c>
      <c r="CU34" s="51" t="e">
        <f t="shared" si="50"/>
        <v>#VALUE!</v>
      </c>
      <c r="CV34" s="51" t="e">
        <f t="shared" si="51"/>
        <v>#VALUE!</v>
      </c>
      <c r="CW34" s="51" t="e">
        <f t="shared" si="52"/>
        <v>#VALUE!</v>
      </c>
      <c r="CX34" s="51" t="e">
        <f t="shared" si="53"/>
        <v>#VALUE!</v>
      </c>
      <c r="CY34" s="51" t="e">
        <f t="shared" si="54"/>
        <v>#VALUE!</v>
      </c>
      <c r="CZ34" s="51" t="e">
        <f t="shared" si="55"/>
        <v>#VALUE!</v>
      </c>
      <c r="DA34" s="51" t="e">
        <f t="shared" si="56"/>
        <v>#VALUE!</v>
      </c>
      <c r="DB34" s="51" t="e">
        <f t="shared" si="57"/>
        <v>#VALUE!</v>
      </c>
      <c r="DC34" s="51" t="e">
        <f t="shared" si="58"/>
        <v>#VALUE!</v>
      </c>
      <c r="DD34" s="51" t="e">
        <f t="shared" si="59"/>
        <v>#VALUE!</v>
      </c>
      <c r="DE34" s="51" t="e">
        <f t="shared" si="60"/>
        <v>#VALUE!</v>
      </c>
      <c r="DF34" s="51" t="e">
        <f t="shared" si="61"/>
        <v>#VALUE!</v>
      </c>
      <c r="DG34" s="51" t="e">
        <f t="shared" si="62"/>
        <v>#VALUE!</v>
      </c>
      <c r="DH34" s="51" t="e">
        <f t="shared" si="63"/>
        <v>#VALUE!</v>
      </c>
      <c r="DI34" s="51" t="e">
        <f t="shared" si="64"/>
        <v>#VALUE!</v>
      </c>
      <c r="DJ34" s="51" t="e">
        <f t="shared" si="65"/>
        <v>#VALUE!</v>
      </c>
      <c r="DL34" s="21" t="str">
        <f>CONCATENATE('2. Protocols'!C33, '2. Protocols'!D33, '2. Protocols'!E33)</f>
        <v>+</v>
      </c>
      <c r="DM34" s="21" t="str">
        <f>CONCATENATE('2. Protocols'!C33, '2. Protocols'!D33, '2. Protocols'!E33, '2. Protocols'!F33, '2. Protocols'!G33,)</f>
        <v>++</v>
      </c>
      <c r="DO34" s="27">
        <f>IF(AND(OR(ISBLANK(DO$9),DO$9=0)=FALSE,OR(DO$9='2. Protocols'!$C33,DO$9='2. Protocols'!$E33,DO$9='2. Protocols'!$G33)),1,0)*'4. Formulations'!$I33</f>
        <v>0</v>
      </c>
      <c r="DP34" s="27">
        <f>IF(AND(OR(ISBLANK(DP$9),DP$9=0)=FALSE,OR(DP$9='2. Protocols'!$C33,DP$9='2. Protocols'!$E33,DP$9='2. Protocols'!$G33)),1,0)*'4. Formulations'!$I33</f>
        <v>0</v>
      </c>
      <c r="DQ34" s="27">
        <f>IF(AND(OR(ISBLANK(DQ$9),DQ$9=0)=FALSE,OR(DQ$9='2. Protocols'!$C33,DQ$9='2. Protocols'!$E33,DQ$9='2. Protocols'!$G33)),1,0)*'4. Formulations'!$I33</f>
        <v>0</v>
      </c>
      <c r="DR34" s="27">
        <f>IF(AND(OR(ISBLANK(DR$9),DR$9=0)=FALSE,OR(DR$9='2. Protocols'!$C33,DR$9='2. Protocols'!$E33,DR$9='2. Protocols'!$G33)),1,0)*'4. Formulations'!$I33</f>
        <v>0</v>
      </c>
      <c r="DS34" s="27">
        <f>IF(AND(OR(ISBLANK(DS$9),DS$9=0)=FALSE,OR(DS$9='2. Protocols'!$C33,DS$9='2. Protocols'!$E33,DS$9='2. Protocols'!$G33)),1,0)*'4. Formulations'!$I33</f>
        <v>0</v>
      </c>
      <c r="DT34" s="27">
        <f>IF(AND(OR(ISBLANK(DT$9),DT$9=0)=FALSE,OR(DT$9='2. Protocols'!$C33,DT$9='2. Protocols'!$E33,DT$9='2. Protocols'!$G33)),1,0)*'4. Formulations'!$I33</f>
        <v>0</v>
      </c>
      <c r="DU34" s="27">
        <f>IF(AND(OR(ISBLANK(DU$9),DU$9=0)=FALSE,OR(DU$9='2. Protocols'!$C33,DU$9='2. Protocols'!$E33,DU$9='2. Protocols'!$G33)),1,0)*'4. Formulations'!$I33</f>
        <v>0</v>
      </c>
      <c r="DV34" s="27">
        <f>IF(AND(OR(ISBLANK(DV$9),DV$9=0)=FALSE,OR(DV$9='2. Protocols'!$C33,DV$9='2. Protocols'!$E33,DV$9='2. Protocols'!$G33)),1,0)*'4. Formulations'!$I33</f>
        <v>0</v>
      </c>
      <c r="DW34" s="27">
        <f>IF(AND(OR(ISBLANK(DW$9),DW$9=0)=FALSE,OR(DW$9='2. Protocols'!$C33,DW$9='2. Protocols'!$E33,DW$9='2. Protocols'!$G33)),1,0)*'4. Formulations'!$I33</f>
        <v>0</v>
      </c>
      <c r="DX34" s="27">
        <f>IF(AND(OR(ISBLANK(DX$9),DX$9=0)=FALSE,OR(DX$9='2. Protocols'!$C33,DX$9='2. Protocols'!$E33,DX$9='2. Protocols'!$G33)),1,0)*'4. Formulations'!$I33</f>
        <v>0</v>
      </c>
      <c r="DY34" s="27">
        <f>IF(AND(OR(ISBLANK(DY$9),DY$9=0)=FALSE,OR(DY$9='2. Protocols'!$C33,DY$9='2. Protocols'!$E33,DY$9='2. Protocols'!$G33)),1,0)*'4. Formulations'!$I33</f>
        <v>0</v>
      </c>
      <c r="DZ34" s="27">
        <f>IF(AND(OR(ISBLANK(DZ$9),DZ$9=0)=FALSE,OR(DZ$9='2. Protocols'!$C33,DZ$9='2. Protocols'!$E33,DZ$9='2. Protocols'!$G33)),1,0)*'4. Formulations'!$I33</f>
        <v>0</v>
      </c>
      <c r="EA34" s="27">
        <f>IF(AND(OR(ISBLANK(EA$9),EA$9=0)=FALSE,OR(EA$9='2. Protocols'!$C33,EA$9='2. Protocols'!$E33,EA$9='2. Protocols'!$G33)),1,0)*'4. Formulations'!$I33</f>
        <v>0</v>
      </c>
      <c r="EB34" s="27">
        <f>IF(AND(OR(ISBLANK(EB$9),EB$9=0)=FALSE,OR(EB$9='2. Protocols'!$C33,EB$9='2. Protocols'!$E33,EB$9='2. Protocols'!$G33)),1,0)*'4. Formulations'!$I33</f>
        <v>0</v>
      </c>
      <c r="EC34" s="27">
        <f>IF(AND(OR(ISBLANK(EC$9),EC$9=0)=FALSE,OR(EC$9='2. Protocols'!$C33,EC$9='2. Protocols'!$E33,EC$9='2. Protocols'!$G33)),1,0)*'4. Formulations'!$I33</f>
        <v>0</v>
      </c>
      <c r="ED34" s="27">
        <f>IF(AND(OR(ISBLANK(ED$9),ED$9=0)=FALSE,OR(ED$9='2. Protocols'!$C33,ED$9='2. Protocols'!$E33,ED$9='2. Protocols'!$G33)),1,0)*'4. Formulations'!$I33</f>
        <v>0</v>
      </c>
      <c r="EE34" s="27">
        <f>IF(AND(OR(ISBLANK(EE$9),EE$9=0)=FALSE,OR(EE$9='2. Protocols'!$C33,EE$9='2. Protocols'!$E33,EE$9='2. Protocols'!$G33)),1,0)*'4. Formulations'!$I33</f>
        <v>0</v>
      </c>
      <c r="EF34" s="27">
        <f>IF(AND(OR(ISBLANK(EF$9),EF$9=0)=FALSE,OR(EF$9='2. Protocols'!$C33,EF$9='2. Protocols'!$E33,EF$9='2. Protocols'!$G33)),1,0)*'4. Formulations'!$I33</f>
        <v>0</v>
      </c>
      <c r="EG34" s="27">
        <f>IF(AND(OR(ISBLANK(EG$9),EG$9=0)=FALSE,OR(EG$9='2. Protocols'!$C33,EG$9='2. Protocols'!$E33,EG$9='2. Protocols'!$G33)),1,0)*'4. Formulations'!$I33</f>
        <v>0</v>
      </c>
      <c r="EH34" s="27">
        <f>IF(AND(OR(ISBLANK(EH$9),EH$9=0)=FALSE,OR(EH$9='2. Protocols'!$C33,EH$9='2. Protocols'!$E33,EH$9='2. Protocols'!$G33)),1,0)*'4. Formulations'!$I33</f>
        <v>0</v>
      </c>
      <c r="EI34" s="27">
        <f>IF(AND(OR(ISBLANK(EI$9),EI$9=0)=FALSE,OR(EI$9='2. Protocols'!$C33,EI$9='2. Protocols'!$E33,EI$9='2. Protocols'!$G33)),1,0)*'4. Formulations'!$I33</f>
        <v>0</v>
      </c>
      <c r="EJ34" s="27">
        <f>IF(AND(OR(ISBLANK(EJ$9),EJ$9=0)=FALSE,OR(EJ$9='2. Protocols'!$C33,EJ$9='2. Protocols'!$E33,EJ$9='2. Protocols'!$G33)),1,0)*'4. Formulations'!$I33</f>
        <v>0</v>
      </c>
      <c r="EK34" s="27">
        <f>IF(AND(OR(ISBLANK(EK$9),EK$9=0)=FALSE,OR(EK$9='2. Protocols'!$C33,EK$9='2. Protocols'!$E33,EK$9='2. Protocols'!$G33)),1,0)*'4. Formulations'!$I33</f>
        <v>0</v>
      </c>
      <c r="EL34" s="27">
        <f>IF(AND(OR(ISBLANK(EL$9),EL$9=0)=FALSE,OR(EL$9='2. Protocols'!$C33,EL$9='2. Protocols'!$E33,EL$9='2. Protocols'!$G33)),1,0)*'4. Formulations'!$I33</f>
        <v>0</v>
      </c>
      <c r="EM34" s="27">
        <f>IF(AND(OR(ISBLANK(EM$9),EM$9=0)=FALSE,OR(EM$9='2. Protocols'!$C33,EM$9='2. Protocols'!$E33,EM$9='2. Protocols'!$G33)),1,0)*'4. Formulations'!$I33</f>
        <v>0</v>
      </c>
      <c r="EN34" s="27">
        <f>IF(AND(OR(ISBLANK(EN$9),EN$9=0)=FALSE,OR(EN$9='2. Protocols'!$C33,EN$9='2. Protocols'!$E33,EN$9='2. Protocols'!$G33)),1,0)*'4. Formulations'!$I33</f>
        <v>0</v>
      </c>
      <c r="EO34" s="27">
        <f>IF(AND(OR(ISBLANK(EO$9),EO$9=0)=FALSE,OR(EO$9='2. Protocols'!$C33,EO$9='2. Protocols'!$E33,EO$9='2. Protocols'!$G33)),1,0)*'4. Formulations'!$I33</f>
        <v>0</v>
      </c>
      <c r="EP34" s="27">
        <f>IF(AND(OR(ISBLANK(EP$9),EP$9=0)=FALSE,OR(EP$9='2. Protocols'!$C33,EP$9='2. Protocols'!$E33,EP$9='2. Protocols'!$G33)),1,0)*'4. Formulations'!$I33</f>
        <v>0</v>
      </c>
      <c r="EQ34" s="27">
        <f>IF(AND(OR(ISBLANK(EQ$9),EQ$9=0)=FALSE,OR(EQ$9='2. Protocols'!$C33,EQ$9='2. Protocols'!$E33,EQ$9='2. Protocols'!$G33)),1,0)*'4. Formulations'!$I33</f>
        <v>0</v>
      </c>
      <c r="ER34" s="27">
        <f>IF(AND(OR(ISBLANK(ER$9),ER$9=0)=FALSE,OR(ER$9='2. Protocols'!$C33,ER$9='2. Protocols'!$E33,ER$9='2. Protocols'!$G33)),1,0)*'4. Formulations'!$I33</f>
        <v>0</v>
      </c>
      <c r="ES34" s="27">
        <f>IF(AND(OR(ISBLANK(ES$9),ES$9=0)=FALSE,OR(ES$9='2. Protocols'!$C33,ES$9='2. Protocols'!$E33,ES$9='2. Protocols'!$G33)),1,0)*'4. Formulations'!$I33</f>
        <v>0</v>
      </c>
      <c r="ET34" s="27">
        <f>IF(AND(OR(ISBLANK(ET$9),ET$9=0)=FALSE,OR(ET$9='2. Protocols'!$C33,ET$9='2. Protocols'!$E33,ET$9='2. Protocols'!$G33)),1,0)*'4. Formulations'!$I33</f>
        <v>0</v>
      </c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N34" s="27">
        <f>IF(AND(OR(ISBLANK(FN$9),FN$9=0)=FALSE,FN$9=$DL34),1,0)*'4. Formulations'!$J33</f>
        <v>0</v>
      </c>
      <c r="FO34" s="27">
        <f>IF(AND(OR(ISBLANK(FO$9),FO$9=0)=FALSE,FO$9=$DL34),1,0)*'4. Formulations'!$J33</f>
        <v>0</v>
      </c>
      <c r="FP34" s="27">
        <f>IF(AND(OR(ISBLANK(FP$9),FP$9=0)=FALSE,FP$9=$DL34),1,0)*'4. Formulations'!$J33</f>
        <v>0</v>
      </c>
      <c r="FQ34" s="27">
        <f>IF(AND(OR(ISBLANK(FQ$9),FQ$9=0)=FALSE,FQ$9=$DL34),1,0)*'4. Formulations'!$J33</f>
        <v>0</v>
      </c>
      <c r="FR34" s="27">
        <f>IF(AND(OR(ISBLANK(FR$9),FR$9=0)=FALSE,FR$9=$DL34),1,0)*'4. Formulations'!$J33</f>
        <v>0</v>
      </c>
      <c r="FS34" s="27">
        <f>IF(AND(OR(ISBLANK(FS$9),FS$9=0)=FALSE,FS$9=$DL34),1,0)*'4. Formulations'!$J33</f>
        <v>0</v>
      </c>
      <c r="FT34" s="27">
        <f>IF(AND(OR(ISBLANK(FT$9),FT$9=0)=FALSE,FT$9=$DL34),1,0)*'4. Formulations'!$J33</f>
        <v>0</v>
      </c>
      <c r="FU34" s="27">
        <f>IF(AND(OR(ISBLANK(FU$9),FU$9=0)=FALSE,FU$9=$DL34),1,0)*'4. Formulations'!$J33</f>
        <v>0</v>
      </c>
      <c r="FV34" s="27">
        <f>IF(AND(OR(ISBLANK(FV$9),FV$9=0)=FALSE,FV$9=$DL34),1,0)*'4. Formulations'!$J33</f>
        <v>0</v>
      </c>
      <c r="FW34" s="27">
        <f>IF(AND(OR(ISBLANK(FW$9),FW$9=0)=FALSE,FW$9=$DL34),1,0)*'4. Formulations'!$J33</f>
        <v>0</v>
      </c>
      <c r="FX34" s="27">
        <f>IF(AND(OR(ISBLANK(FX$9),FX$9=0)=FALSE,FX$9=$DL34),1,0)*'4. Formulations'!$J33</f>
        <v>0</v>
      </c>
      <c r="FY34" s="27">
        <f>IF(AND(OR(ISBLANK(FY$9),FY$9=0)=FALSE,FY$9=$DL34),1,0)*'4. Formulations'!$J33</f>
        <v>0</v>
      </c>
      <c r="FZ34" s="27">
        <f>IF(AND(OR(ISBLANK(FZ$9),FZ$9=0)=FALSE,FZ$9=$DL34),1,0)*'4. Formulations'!$J33</f>
        <v>0</v>
      </c>
      <c r="GA34" s="27">
        <f>IF(AND(OR(ISBLANK(GA$9),GA$9=0)=FALSE,GA$9=$DL34),1,0)*'4. Formulations'!$J33</f>
        <v>0</v>
      </c>
      <c r="GB34" s="27">
        <f>IF(AND(OR(ISBLANK(GB$9),GB$9=0)=FALSE,GB$9=$DL34),1,0)*'4. Formulations'!$J33</f>
        <v>0</v>
      </c>
      <c r="GC34" s="27">
        <f>IF(AND(OR(ISBLANK(GC$9),GC$9=0)=FALSE,GC$9=$DL34),1,0)*'4. Formulations'!$J33</f>
        <v>0</v>
      </c>
      <c r="GD34" s="27">
        <f>IF(AND(OR(ISBLANK(GD$9),GD$9=0)=FALSE,GD$9=$DL34),1,0)*'4. Formulations'!$J33</f>
        <v>0</v>
      </c>
      <c r="GE34" s="27"/>
      <c r="GF34" s="27"/>
      <c r="GG34" s="27"/>
      <c r="GI34" s="27">
        <f>IF(AND(OR(ISBLANK(GI$9),GI$9=0)=FALSE,SUM($FN34:$GD34)&gt;0,GI$9='2. Protocols'!$G33),1,0)*'4. Formulations'!$J33</f>
        <v>0</v>
      </c>
      <c r="GJ34" s="27">
        <f>IF(AND(OR(ISBLANK(GJ$9),GJ$9=0)=FALSE,SUM($FN34:$GD34)&gt;0,GJ$9='2. Protocols'!$G33),1,0)*'4. Formulations'!$J33</f>
        <v>0</v>
      </c>
      <c r="GK34" s="27">
        <f>IF(AND(OR(ISBLANK(GK$9),GK$9=0)=FALSE,SUM($FN34:$GD34)&gt;0,GK$9='2. Protocols'!$G33),1,0)*'4. Formulations'!$J33</f>
        <v>0</v>
      </c>
      <c r="GL34" s="27">
        <f>IF(AND(OR(ISBLANK(GL$9),GL$9=0)=FALSE,SUM($FN34:$GD34)&gt;0,GL$9='2. Protocols'!$G33),1,0)*'4. Formulations'!$J33</f>
        <v>0</v>
      </c>
      <c r="GM34" s="27">
        <f>IF(AND(OR(ISBLANK(GM$9),GM$9=0)=FALSE,SUM($FN34:$GD34)&gt;0,GM$9='2. Protocols'!$G33),1,0)*'4. Formulations'!$J33</f>
        <v>0</v>
      </c>
      <c r="GN34" s="27">
        <f>IF(AND(OR(ISBLANK(GN$9),GN$9=0)=FALSE,SUM($FN34:$GD34)&gt;0,GN$9='2. Protocols'!$G33),1,0)*'4. Formulations'!$J33</f>
        <v>0</v>
      </c>
      <c r="GO34" s="27">
        <f>IF(AND(OR(ISBLANK(GO$9),GO$9=0)=FALSE,SUM($FN34:$GD34)&gt;0,GO$9='2. Protocols'!$G33),1,0)*'4. Formulations'!$J33</f>
        <v>0</v>
      </c>
      <c r="GP34" s="27">
        <f>IF(AND(OR(ISBLANK(GP$9),GP$9=0)=FALSE,SUM($FN34:$GD34)&gt;0,GP$9='2. Protocols'!$G33),1,0)*'4. Formulations'!$J33</f>
        <v>0</v>
      </c>
      <c r="GQ34" s="27">
        <f>IF(AND(OR(ISBLANK(GQ$9),GQ$9=0)=FALSE,SUM($FN34:$GD34)&gt;0,GQ$9='2. Protocols'!$G33),1,0)*'4. Formulations'!$J33</f>
        <v>0</v>
      </c>
      <c r="GR34" s="27">
        <f>IF(AND(OR(ISBLANK(GR$9),GR$9=0)=FALSE,SUM($FN34:$GD34)&gt;0,GR$9='2. Protocols'!$G33),1,0)*'4. Formulations'!$J33</f>
        <v>0</v>
      </c>
      <c r="GS34" s="27">
        <f>IF(AND(OR(ISBLANK(GS$9),GS$9=0)=FALSE,SUM($FN34:$GD34)&gt;0,GS$9='2. Protocols'!$G33),1,0)*'4. Formulations'!$J33</f>
        <v>0</v>
      </c>
      <c r="GT34" s="27">
        <f>IF(AND(OR(ISBLANK(GT$9),GT$9=0)=FALSE,SUM($FN34:$GD34)&gt;0,GT$9='2. Protocols'!$G33),1,0)*'4. Formulations'!$J33</f>
        <v>0</v>
      </c>
      <c r="GU34" s="27">
        <f>IF(AND(OR(ISBLANK(GU$9),GU$9=0)=FALSE,SUM($FN34:$GD34)&gt;0,GU$9='2. Protocols'!$G33),1,0)*'4. Formulations'!$J33</f>
        <v>0</v>
      </c>
      <c r="GV34" s="27">
        <f>IF(AND(OR(ISBLANK(GV$9),GV$9=0)=FALSE,SUM($FN34:$GD34)&gt;0,GV$9='2. Protocols'!$G33),1,0)*'4. Formulations'!$J33</f>
        <v>0</v>
      </c>
      <c r="GW34" s="27">
        <f>IF(AND(OR(ISBLANK(GW$9),GW$9=0)=FALSE,SUM($FN34:$GD34)&gt;0,GW$9='2. Protocols'!$G33),1,0)*'4. Formulations'!$J33</f>
        <v>0</v>
      </c>
      <c r="GX34" s="27">
        <f>IF(AND(OR(ISBLANK(GX$9),GX$9=0)=FALSE,SUM($FN34:$GD34)&gt;0,GX$9='2. Protocols'!$G33),1,0)*'4. Formulations'!$J33</f>
        <v>0</v>
      </c>
      <c r="GY34" s="27">
        <f>IF(AND(OR(ISBLANK(GY$9),GY$9=0)=FALSE,SUM($FN34:$GD34)&gt;0,GY$9='2. Protocols'!$G33),1,0)*'4. Formulations'!$J33</f>
        <v>0</v>
      </c>
      <c r="GZ34" s="27">
        <f>IF(AND(OR(ISBLANK(GZ$9),GZ$9=0)=FALSE,SUM($FN34:$GD34)&gt;0,GZ$9='2. Protocols'!$G33),1,0)*'4. Formulations'!$J33</f>
        <v>0</v>
      </c>
      <c r="HA34" s="27">
        <f>IF(AND(OR(ISBLANK(HA$9),HA$9=0)=FALSE,SUM($FN34:$GD34)&gt;0,HA$9='2. Protocols'!$G33),1,0)*'4. Formulations'!$J33</f>
        <v>0</v>
      </c>
      <c r="HB34" s="27">
        <f>IF(AND(OR(ISBLANK(HB$9),HB$9=0)=FALSE,SUM($FN34:$GD34)&gt;0,HB$9='2. Protocols'!$G33),1,0)*'4. Formulations'!$J33</f>
        <v>0</v>
      </c>
      <c r="HC34" s="27">
        <f>IF(AND(OR(ISBLANK(HC$9),HC$9=0)=FALSE,SUM($FN34:$GD34)&gt;0,HC$9='2. Protocols'!$G33),1,0)*'4. Formulations'!$J33</f>
        <v>0</v>
      </c>
      <c r="HD34" s="27">
        <f>IF(AND(OR(ISBLANK(HD$9),HD$9=0)=FALSE,SUM($FN34:$GD34)&gt;0,HD$9='2. Protocols'!$G33),1,0)*'4. Formulations'!$J33</f>
        <v>0</v>
      </c>
      <c r="HE34" s="27">
        <f>IF(AND(OR(ISBLANK(HE$9),HE$9=0)=FALSE,SUM($FN34:$GD34)&gt;0,HE$9='2. Protocols'!$G33),1,0)*'4. Formulations'!$J33</f>
        <v>0</v>
      </c>
      <c r="HF34" s="27">
        <f>IF(AND(OR(ISBLANK(HF$9),HF$9=0)=FALSE,SUM($FN34:$GD34)&gt;0,HF$9='2. Protocols'!$G33),1,0)*'4. Formulations'!$J33</f>
        <v>0</v>
      </c>
      <c r="HG34" s="27">
        <f>IF(AND(OR(ISBLANK(HG$9),HG$9=0)=FALSE,SUM($FN34:$GD34)&gt;0,HG$9='2. Protocols'!$G33),1,0)*'4. Formulations'!$J33</f>
        <v>0</v>
      </c>
      <c r="HH34" s="27">
        <f>IF(AND(OR(ISBLANK(HH$9),HH$9=0)=FALSE,SUM($FN34:$GD34)&gt;0,HH$9='2. Protocols'!$G33),1,0)*'4. Formulations'!$J33</f>
        <v>0</v>
      </c>
      <c r="HI34" s="27">
        <f>IF(AND(OR(ISBLANK(HI$9),HI$9=0)=FALSE,SUM($FN34:$GD34)&gt;0,HI$9='2. Protocols'!$G33),1,0)*'4. Formulations'!$J33</f>
        <v>0</v>
      </c>
      <c r="HJ34" s="27">
        <f>IF(AND(OR(ISBLANK(HJ$9),HJ$9=0)=FALSE,SUM($FN34:$GD34)&gt;0,HJ$9='2. Protocols'!$G33),1,0)*'4. Formulations'!$J33</f>
        <v>0</v>
      </c>
      <c r="HK34" s="27">
        <f>IF(AND(OR(ISBLANK(HK$9),HK$9=0)=FALSE,SUM($FN34:$GD34)&gt;0,HK$9='2. Protocols'!$G33),1,0)*'4. Formulations'!$J33</f>
        <v>0</v>
      </c>
      <c r="HL34" s="27">
        <f>IF(AND(OR(ISBLANK(HL$9),HL$9=0)=FALSE,SUM($FN34:$GD34)&gt;0,HL$9='2. Protocols'!$G33),1,0)*'4. Formulations'!$J33</f>
        <v>0</v>
      </c>
      <c r="HM34" s="27">
        <f>IF(AND(OR(ISBLANK(HM$9),HM$9=0)=FALSE,SUM($FN34:$GD34)&gt;0,HM$9='2. Protocols'!$G33),1,0)*'4. Formulations'!$J33</f>
        <v>0</v>
      </c>
      <c r="HN34" s="27">
        <f>IF(AND(OR(ISBLANK(HN$9),HN$9=0)=FALSE,SUM($FN34:$GD34)&gt;0,HN$9='2. Protocols'!$G33),1,0)*'4. Formulations'!$J33</f>
        <v>0</v>
      </c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H34" s="27">
        <f>IF(AND(OR(ISBLANK(GI$9),GI$9=0)=FALSE,IH$9=$DM34),1,0)*'4. Formulations'!$K33</f>
        <v>0</v>
      </c>
      <c r="II34" s="27">
        <f>IF(AND(OR(ISBLANK(GJ$9),GJ$9=0)=FALSE,II$9=$DM34),1,0)*'4. Formulations'!$K33</f>
        <v>0</v>
      </c>
      <c r="IJ34" s="27">
        <f>IF(AND(OR(ISBLANK(GK$9),GK$9=0)=FALSE,IJ$9=$DM34),1,0)*'4. Formulations'!$K33</f>
        <v>0</v>
      </c>
      <c r="IK34" s="27">
        <f>IF(AND(OR(ISBLANK(GL$9),GL$9=0)=FALSE,IK$9=$DM34),1,0)*'4. Formulations'!$K33</f>
        <v>0</v>
      </c>
      <c r="IL34" s="27">
        <f>IF(AND(OR(ISBLANK(GM$9),GM$9=0)=FALSE,IL$9=$DM34),1,0)*'4. Formulations'!$K33</f>
        <v>0</v>
      </c>
      <c r="IM34" s="27">
        <f>IF(AND(OR(ISBLANK(GN$9),GN$9=0)=FALSE,IM$9=$DM34),1,0)*'4. Formulations'!$K33</f>
        <v>0</v>
      </c>
      <c r="IN34" s="27">
        <f>IF(AND(OR(ISBLANK(GO$9),GO$9=0)=FALSE,IN$9=$DM34),1,0)*'4. Formulations'!$K33</f>
        <v>0</v>
      </c>
      <c r="IO34" s="27">
        <f>IF(AND(OR(ISBLANK(GP$9),GP$9=0)=FALSE,IO$9=$DM34),1,0)*'4. Formulations'!$K33</f>
        <v>0</v>
      </c>
      <c r="IP34" s="27">
        <f>IF(AND(OR(ISBLANK(GQ$9),GQ$9=0)=FALSE,IP$9=$DM34),1,0)*'4. Formulations'!$K33</f>
        <v>0</v>
      </c>
      <c r="IQ34" s="27">
        <f>IF(AND(OR(ISBLANK(GR$9),GR$9=0)=FALSE,IQ$9=$DM34),1,0)*'4. Formulations'!$K33</f>
        <v>0</v>
      </c>
      <c r="IR34" s="27">
        <f>IF(AND(OR(ISBLANK(GN$9),GN$9=0)=FALSE,IR$9=$DM34),1,0)*'4. Formulations'!$K33</f>
        <v>0</v>
      </c>
      <c r="IS34" s="27">
        <f>IF(AND(OR(ISBLANK(GO$9),GO$9=0)=FALSE,IS$9=$DM34),1,0)*'4. Formulations'!$K33</f>
        <v>0</v>
      </c>
      <c r="IT34" s="27">
        <f>IF(AND(OR(ISBLANK(GP$9),GP$9=0)=FALSE,IT$9=$DM34),1,0)*'4. Formulations'!$K33</f>
        <v>0</v>
      </c>
      <c r="IU34" s="27">
        <f>IF(AND(OR(ISBLANK(GQ$9),GQ$9=0)=FALSE,IU$9=$DM34),1,0)*'4. Formulations'!$K33</f>
        <v>0</v>
      </c>
      <c r="IV34" s="27"/>
      <c r="IW34" s="27"/>
      <c r="IX34" s="27"/>
      <c r="IY34" s="27"/>
      <c r="IZ34" s="27"/>
      <c r="JA34" s="27"/>
      <c r="JC34" s="27">
        <f>IF(AND(OR(ISBLANK(JC$9),JC$9=0)=FALSE,OR(JC$9='2. Protocols'!$C33,JC$9='2. Protocols'!$E33,JC$9='2. Protocols'!$G33)),1,0)*'4. Formulations'!$L33</f>
        <v>0</v>
      </c>
      <c r="JD34" s="27">
        <f>IF(AND(OR(ISBLANK(JD$9),JD$9=0)=FALSE,OR(JD$9='2. Protocols'!$C33,JD$9='2. Protocols'!$E33,JD$9='2. Protocols'!$G33)),1,0)*'4. Formulations'!$L33</f>
        <v>0</v>
      </c>
      <c r="JE34" s="27">
        <f>IF(AND(OR(ISBLANK(JE$9),JE$9=0)=FALSE,OR(JE$9='2. Protocols'!$C33,JE$9='2. Protocols'!$E33,JE$9='2. Protocols'!$G33)),1,0)*'4. Formulations'!$L33</f>
        <v>0</v>
      </c>
      <c r="JF34" s="27">
        <f>IF(AND(OR(ISBLANK(JF$9),JF$9=0)=FALSE,OR(JF$9='2. Protocols'!$C33,JF$9='2. Protocols'!$E33,JF$9='2. Protocols'!$G33)),1,0)*'4. Formulations'!$L33</f>
        <v>0</v>
      </c>
      <c r="JG34" s="27">
        <f>IF(AND(OR(ISBLANK(JG$9),JG$9=0)=FALSE,OR(JG$9='2. Protocols'!$C33,JG$9='2. Protocols'!$E33,JG$9='2. Protocols'!$G33)),1,0)*'4. Formulations'!$L33</f>
        <v>0</v>
      </c>
      <c r="JH34" s="27">
        <f>IF(AND(OR(ISBLANK(JH$9),JH$9=0)=FALSE,OR(JH$9='2. Protocols'!$C33,JH$9='2. Protocols'!$E33,JH$9='2. Protocols'!$G33)),1,0)*'4. Formulations'!$L33</f>
        <v>0</v>
      </c>
      <c r="JI34" s="27">
        <f>IF(AND(OR(ISBLANK(JI$9),JI$9=0)=FALSE,OR(JI$9='2. Protocols'!$C33,JI$9='2. Protocols'!$E33,JI$9='2. Protocols'!$G33)),1,0)*'4. Formulations'!$L33</f>
        <v>0</v>
      </c>
      <c r="JJ34" s="27">
        <f>IF(AND(OR(ISBLANK(JJ$9),JJ$9=0)=FALSE,OR(JJ$9='2. Protocols'!$C33,JJ$9='2. Protocols'!$E33,JJ$9='2. Protocols'!$G33)),1,0)*'4. Formulations'!$L33</f>
        <v>0</v>
      </c>
      <c r="JK34" s="27">
        <f>IF(AND(OR(ISBLANK(JK$9),JK$9=0)=FALSE,OR(JK$9='2. Protocols'!$C33,JK$9='2. Protocols'!$E33,JK$9='2. Protocols'!$G33)),1,0)*'4. Formulations'!$L33</f>
        <v>0</v>
      </c>
      <c r="JL34" s="27">
        <f>IF(AND(OR(ISBLANK(JL$9),JL$9=0)=FALSE,OR(JL$9='2. Protocols'!$C33,JL$9='2. Protocols'!$E33,JL$9='2. Protocols'!$G33)),1,0)*'4. Formulations'!$L33</f>
        <v>0</v>
      </c>
      <c r="JM34" s="27">
        <f>IF(AND(OR(ISBLANK(JM$9),JM$9=0)=FALSE,OR(JM$9='2. Protocols'!$C33,JM$9='2. Protocols'!$E33,JM$9='2. Protocols'!$G33)),1,0)*'4. Formulations'!$L33</f>
        <v>0</v>
      </c>
      <c r="JN34" s="27">
        <f>IF(AND(OR(ISBLANK(JN$9),JN$9=0)=FALSE,OR(JN$9='2. Protocols'!$C33,JN$9='2. Protocols'!$E33,JN$9='2. Protocols'!$G33)),1,0)*'4. Formulations'!$L33</f>
        <v>0</v>
      </c>
      <c r="JO34" s="27">
        <f>IF(AND(OR(ISBLANK(JO$9),JO$9=0)=FALSE,OR(JO$9='2. Protocols'!$C33,JO$9='2. Protocols'!$E33,JO$9='2. Protocols'!$G33)),1,0)*'4. Formulations'!$L33</f>
        <v>0</v>
      </c>
      <c r="JP34" s="27">
        <f>IF(AND(OR(ISBLANK(JP$9),JP$9=0)=FALSE,OR(JP$9='2. Protocols'!$C33,JP$9='2. Protocols'!$E33,JP$9='2. Protocols'!$G33)),1,0)*'4. Formulations'!$L33</f>
        <v>0</v>
      </c>
      <c r="JQ34" s="27">
        <f>IF(AND(OR(ISBLANK(JQ$9),JQ$9=0)=FALSE,OR(JQ$9='2. Protocols'!$C33,JQ$9='2. Protocols'!$E33,JQ$9='2. Protocols'!$G33)),1,0)*'4. Formulations'!$L33</f>
        <v>0</v>
      </c>
      <c r="JR34" s="27">
        <f>IF(AND(OR(ISBLANK(JR$9),JR$9=0)=FALSE,OR(JR$9='2. Protocols'!$C33,JR$9='2. Protocols'!$E33,JR$9='2. Protocols'!$G33)),1,0)*'4. Formulations'!$L33</f>
        <v>0</v>
      </c>
      <c r="JS34" s="27">
        <f>IF(AND(OR(ISBLANK(JS$9),JS$9=0)=FALSE,OR(JS$9='2. Protocols'!$C33,JS$9='2. Protocols'!$E33,JS$9='2. Protocols'!$G33)),1,0)*'4. Formulations'!$L33</f>
        <v>0</v>
      </c>
      <c r="JT34" s="27">
        <f>IF(AND(OR(ISBLANK(JT$9),JT$9=0)=FALSE,OR(JT$9='2. Protocols'!$C33,JT$9='2. Protocols'!$E33,JT$9='2. Protocols'!$G33)),1,0)*'4. Formulations'!$L33</f>
        <v>0</v>
      </c>
      <c r="JU34" s="27">
        <f>IF(AND(OR(ISBLANK(JU$9),JU$9=0)=FALSE,OR(JU$9='2. Protocols'!$C33,JU$9='2. Protocols'!$E33,JU$9='2. Protocols'!$G33)),1,0)*'4. Formulations'!$L33</f>
        <v>0</v>
      </c>
      <c r="JV34" s="27">
        <f>IF(AND(OR(ISBLANK(JV$9),JV$9=0)=FALSE,OR(JV$9='2. Protocols'!$C33,JV$9='2. Protocols'!$E33,JV$9='2. Protocols'!$G33)),1,0)*'4. Formulations'!$L33</f>
        <v>0</v>
      </c>
      <c r="JW34" s="27">
        <f>IF(AND(OR(ISBLANK(JW$9),JW$9=0)=FALSE,OR(JW$9='2. Protocols'!$C33,JW$9='2. Protocols'!$E33,JW$9='2. Protocols'!$G33)),1,0)*'4. Formulations'!$L33</f>
        <v>0</v>
      </c>
      <c r="JX34" s="27">
        <f>IF(AND(OR(ISBLANK(JX$9),JX$9=0)=FALSE,OR(JX$9='2. Protocols'!$C33,JX$9='2. Protocols'!$E33,JX$9='2. Protocols'!$G33)),1,0)*'4. Formulations'!$L33</f>
        <v>0</v>
      </c>
      <c r="JY34" s="27">
        <f>IF(AND(OR(ISBLANK(JY$9),JY$9=0)=FALSE,OR(JY$9='2. Protocols'!$C33,JY$9='2. Protocols'!$E33,JY$9='2. Protocols'!$G33)),1,0)*'4. Formulations'!$L33</f>
        <v>0</v>
      </c>
      <c r="JZ34" s="27">
        <f>IF(AND(OR(ISBLANK(JZ$9),JZ$9=0)=FALSE,OR(JZ$9='2. Protocols'!$C33,JZ$9='2. Protocols'!$E33,JZ$9='2. Protocols'!$G33)),1,0)*'4. Formulations'!$L33</f>
        <v>0</v>
      </c>
      <c r="KA34" s="27">
        <f>IF(AND(OR(ISBLANK(KA$9),KA$9=0)=FALSE,OR(KA$9='2. Protocols'!$C33,KA$9='2. Protocols'!$E33,KA$9='2. Protocols'!$G33)),1,0)*'4. Formulations'!$L33</f>
        <v>0</v>
      </c>
      <c r="KB34" s="27">
        <f>IF(AND(OR(ISBLANK(KB$9),KB$9=0)=FALSE,OR(KB$9='2. Protocols'!$C33,KB$9='2. Protocols'!$E33,KB$9='2. Protocols'!$G33)),1,0)*'4. Formulations'!$L33</f>
        <v>0</v>
      </c>
      <c r="KC34" s="27">
        <f>IF(AND(OR(ISBLANK(KC$9),KC$9=0)=FALSE,OR(KC$9='2. Protocols'!$C33,KC$9='2. Protocols'!$E33,KC$9='2. Protocols'!$G33)),1,0)*'4. Formulations'!$L33</f>
        <v>0</v>
      </c>
      <c r="KD34" s="27">
        <f>IF(AND(OR(ISBLANK(KD$9),KD$9=0)=FALSE,OR(KD$9='2. Protocols'!$C33,KD$9='2. Protocols'!$E33,KD$9='2. Protocols'!$G33)),1,0)*'4. Formulations'!$L33</f>
        <v>0</v>
      </c>
      <c r="KE34" s="27">
        <f>IF(AND(OR(ISBLANK(KE$9),KE$9=0)=FALSE,OR(KE$9='2. Protocols'!$C33,KE$9='2. Protocols'!$E33,KE$9='2. Protocols'!$G33)),1,0)*'4. Formulations'!$L33</f>
        <v>0</v>
      </c>
      <c r="KF34" s="27">
        <f>IF(AND(OR(ISBLANK(KF$9),KF$9=0)=FALSE,OR(KF$9='2. Protocols'!$C33,KF$9='2. Protocols'!$E33,KF$9='2. Protocols'!$G33)),1,0)*'4. Formulations'!$L33</f>
        <v>0</v>
      </c>
      <c r="KG34" s="27">
        <f>IF(AND(OR(ISBLANK(KG$9),KG$9=0)=FALSE,OR(KG$9='2. Protocols'!$C33,KG$9='2. Protocols'!$E33,KG$9='2. Protocols'!$G33)),1,0)*'4. Formulations'!$L33</f>
        <v>0</v>
      </c>
      <c r="KH34" s="27">
        <f>IF(AND(OR(ISBLANK(KH$9),KH$9=0)=FALSE,OR(KH$9='2. Protocols'!$C33,KH$9='2. Protocols'!$E33,KH$9='2. Protocols'!$G33)),1,0)*'4. Formulations'!$L33</f>
        <v>0</v>
      </c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B34" s="27">
        <f>IF(AND(OR(ISBLANK(LB$9),LB$9=0)=FALSE,LB$9=$DL34),1,0)*'4. Formulations'!$M33</f>
        <v>0</v>
      </c>
      <c r="LC34" s="27">
        <f>IF(AND(OR(ISBLANK(LC$9),LC$9=0)=FALSE,LC$9=$DL34),1,0)*'4. Formulations'!$M33</f>
        <v>0</v>
      </c>
      <c r="LD34" s="27">
        <f>IF(AND(OR(ISBLANK(LD$9),LD$9=0)=FALSE,LD$9=$DL34),1,0)*'4. Formulations'!$M33</f>
        <v>0</v>
      </c>
      <c r="LE34" s="27">
        <f>IF(AND(OR(ISBLANK(LE$9),LE$9=0)=FALSE,LE$9=$DL34),1,0)*'4. Formulations'!$M33</f>
        <v>0</v>
      </c>
      <c r="LF34" s="27">
        <f>IF(AND(OR(ISBLANK(LF$9),LF$9=0)=FALSE,LF$9=$DL34),1,0)*'4. Formulations'!$M33</f>
        <v>0</v>
      </c>
      <c r="LG34" s="27">
        <f>IF(AND(OR(ISBLANK(LG$9),LG$9=0)=FALSE,LG$9=$DL34),1,0)*'4. Formulations'!$M33</f>
        <v>0</v>
      </c>
      <c r="LH34" s="27">
        <f>IF(AND(OR(ISBLANK(LH$9),LH$9=0)=FALSE,LH$9=$DL34),1,0)*'4. Formulations'!$M33</f>
        <v>0</v>
      </c>
      <c r="LI34" s="27">
        <f>IF(AND(OR(ISBLANK(LI$9),LI$9=0)=FALSE,LI$9=$DL34),1,0)*'4. Formulations'!$M33</f>
        <v>0</v>
      </c>
      <c r="LJ34" s="27">
        <f>IF(AND(OR(ISBLANK(LJ$9),LJ$9=0)=FALSE,LJ$9=$DL34),1,0)*'4. Formulations'!$M33</f>
        <v>0</v>
      </c>
      <c r="LK34" s="27">
        <f>IF(AND(OR(ISBLANK(LK$9),LK$9=0)=FALSE,LK$9=$DL34),1,0)*'4. Formulations'!$M33</f>
        <v>0</v>
      </c>
      <c r="LL34" s="27">
        <f>IF(AND(OR(ISBLANK(LL$9),LL$9=0)=FALSE,LL$9=$DL34),1,0)*'4. Formulations'!$M33</f>
        <v>0</v>
      </c>
      <c r="LM34" s="27">
        <f>IF(AND(OR(ISBLANK(LM$9),LM$9=0)=FALSE,LM$9=$DL34),1,0)*'4. Formulations'!$M33</f>
        <v>0</v>
      </c>
      <c r="LN34" s="27">
        <f>IF(AND(OR(ISBLANK(LN$9),LN$9=0)=FALSE,LN$9=$DL34),1,0)*'4. Formulations'!$M33</f>
        <v>0</v>
      </c>
      <c r="LO34" s="27">
        <f>IF(AND(OR(ISBLANK(LO$9),LO$9=0)=FALSE,LO$9=$DL34),1,0)*'4. Formulations'!$M33</f>
        <v>0</v>
      </c>
      <c r="LP34" s="27">
        <f>IF(AND(OR(ISBLANK(LP$9),LP$9=0)=FALSE,LP$9=$DL34),1,0)*'4. Formulations'!$M33</f>
        <v>0</v>
      </c>
      <c r="LQ34" s="27">
        <f>IF(AND(OR(ISBLANK(LQ$9),LQ$9=0)=FALSE,LQ$9=$DL34),1,0)*'4. Formulations'!$M33</f>
        <v>0</v>
      </c>
      <c r="LR34" s="27">
        <f>IF(AND(OR(ISBLANK(LR$9),LR$9=0)=FALSE,LR$9=$DL34),1,0)*'4. Formulations'!$M33</f>
        <v>0</v>
      </c>
      <c r="LS34" s="27"/>
      <c r="LT34" s="27"/>
      <c r="LU34" s="27"/>
      <c r="LW34" s="27">
        <f>IF(AND(OR(ISBLANK(LW$9),LW$9=0)=FALSE,SUM($LB34:$LR34)&gt;0,LW$9='2. Protocols'!$G33),1,0)*'4. Formulations'!$M33</f>
        <v>0</v>
      </c>
      <c r="LX34" s="27">
        <f>IF(AND(OR(ISBLANK(LX$9),LX$9=0)=FALSE,SUM($LB34:$LR34)&gt;0,LX$9='2. Protocols'!$G33),1,0)*'4. Formulations'!$M33</f>
        <v>0</v>
      </c>
      <c r="LY34" s="27">
        <f>IF(AND(OR(ISBLANK(LY$9),LY$9=0)=FALSE,SUM($LB34:$LR34)&gt;0,LY$9='2. Protocols'!$G33),1,0)*'4. Formulations'!$M33</f>
        <v>0</v>
      </c>
      <c r="LZ34" s="27">
        <f>IF(AND(OR(ISBLANK(LZ$9),LZ$9=0)=FALSE,SUM($LB34:$LR34)&gt;0,LZ$9='2. Protocols'!$G33),1,0)*'4. Formulations'!$M33</f>
        <v>0</v>
      </c>
      <c r="MA34" s="27">
        <f>IF(AND(OR(ISBLANK(MA$9),MA$9=0)=FALSE,SUM($LB34:$LR34)&gt;0,MA$9='2. Protocols'!$G33),1,0)*'4. Formulations'!$M33</f>
        <v>0</v>
      </c>
      <c r="MB34" s="27">
        <f>IF(AND(OR(ISBLANK(MB$9),MB$9=0)=FALSE,SUM($LB34:$LR34)&gt;0,MB$9='2. Protocols'!$G33),1,0)*'4. Formulations'!$M33</f>
        <v>0</v>
      </c>
      <c r="MC34" s="27">
        <f>IF(AND(OR(ISBLANK(MC$9),MC$9=0)=FALSE,SUM($LB34:$LR34)&gt;0,MC$9='2. Protocols'!$G33),1,0)*'4. Formulations'!$M33</f>
        <v>0</v>
      </c>
      <c r="MD34" s="27">
        <f>IF(AND(OR(ISBLANK(MD$9),MD$9=0)=FALSE,SUM($LB34:$LR34)&gt;0,MD$9='2. Protocols'!$G33),1,0)*'4. Formulations'!$M33</f>
        <v>0</v>
      </c>
      <c r="ME34" s="27">
        <f>IF(AND(OR(ISBLANK(ME$9),ME$9=0)=FALSE,SUM($LB34:$LR34)&gt;0,ME$9='2. Protocols'!$G33),1,0)*'4. Formulations'!$M33</f>
        <v>0</v>
      </c>
      <c r="MF34" s="27">
        <f>IF(AND(OR(ISBLANK(MF$9),MF$9=0)=FALSE,SUM($LB34:$LR34)&gt;0,MF$9='2. Protocols'!$G33),1,0)*'4. Formulations'!$M33</f>
        <v>0</v>
      </c>
      <c r="MG34" s="27">
        <f>IF(AND(OR(ISBLANK(MG$9),MG$9=0)=FALSE,SUM($LB34:$LR34)&gt;0,MG$9='2. Protocols'!$G33),1,0)*'4. Formulations'!$M33</f>
        <v>0</v>
      </c>
      <c r="MH34" s="27">
        <f>IF(AND(OR(ISBLANK(MH$9),MH$9=0)=FALSE,SUM($LB34:$LR34)&gt;0,MH$9='2. Protocols'!$G33),1,0)*'4. Formulations'!$M33</f>
        <v>0</v>
      </c>
      <c r="MI34" s="27">
        <f>IF(AND(OR(ISBLANK(MI$9),MI$9=0)=FALSE,SUM($LB34:$LR34)&gt;0,MI$9='2. Protocols'!$G33),1,0)*'4. Formulations'!$M33</f>
        <v>0</v>
      </c>
      <c r="MJ34" s="27">
        <f>IF(AND(OR(ISBLANK(MJ$9),MJ$9=0)=FALSE,SUM($LB34:$LR34)&gt;0,MJ$9='2. Protocols'!$G33),1,0)*'4. Formulations'!$M33</f>
        <v>0</v>
      </c>
      <c r="MK34" s="27">
        <f>IF(AND(OR(ISBLANK(MK$9),MK$9=0)=FALSE,SUM($LB34:$LR34)&gt;0,MK$9='2. Protocols'!$G33),1,0)*'4. Formulations'!$M33</f>
        <v>0</v>
      </c>
      <c r="ML34" s="27">
        <f>IF(AND(OR(ISBLANK(ML$9),ML$9=0)=FALSE,SUM($LB34:$LR34)&gt;0,ML$9='2. Protocols'!$G33),1,0)*'4. Formulations'!$M33</f>
        <v>0</v>
      </c>
      <c r="MM34" s="27">
        <f>IF(AND(OR(ISBLANK(MM$9),MM$9=0)=FALSE,SUM($LB34:$LR34)&gt;0,MM$9='2. Protocols'!$G33),1,0)*'4. Formulations'!$M33</f>
        <v>0</v>
      </c>
      <c r="MN34" s="27">
        <f>IF(AND(OR(ISBLANK(MN$9),MN$9=0)=FALSE,SUM($LB34:$LR34)&gt;0,MN$9='2. Protocols'!$G33),1,0)*'4. Formulations'!$M33</f>
        <v>0</v>
      </c>
      <c r="MO34" s="27">
        <f>IF(AND(OR(ISBLANK(MO$9),MO$9=0)=FALSE,SUM($LB34:$LR34)&gt;0,MO$9='2. Protocols'!$G33),1,0)*'4. Formulations'!$M33</f>
        <v>0</v>
      </c>
      <c r="MP34" s="27">
        <f>IF(AND(OR(ISBLANK(MP$9),MP$9=0)=FALSE,SUM($LB34:$LR34)&gt;0,MP$9='2. Protocols'!$G33),1,0)*'4. Formulations'!$M33</f>
        <v>0</v>
      </c>
      <c r="MQ34" s="27">
        <f>IF(AND(OR(ISBLANK(MQ$9),MQ$9=0)=FALSE,SUM($LB34:$LR34)&gt;0,MQ$9='2. Protocols'!$G33),1,0)*'4. Formulations'!$M33</f>
        <v>0</v>
      </c>
      <c r="MR34" s="27">
        <f>IF(AND(OR(ISBLANK(MR$9),MR$9=0)=FALSE,SUM($LB34:$LR34)&gt;0,MR$9='2. Protocols'!$G33),1,0)*'4. Formulations'!$M33</f>
        <v>0</v>
      </c>
      <c r="MS34" s="27">
        <f>IF(AND(OR(ISBLANK(MS$9),MS$9=0)=FALSE,SUM($LB34:$LR34)&gt;0,MS$9='2. Protocols'!$G33),1,0)*'4. Formulations'!$M33</f>
        <v>0</v>
      </c>
      <c r="MT34" s="27">
        <f>IF(AND(OR(ISBLANK(MT$9),MT$9=0)=FALSE,SUM($LB34:$LR34)&gt;0,MT$9='2. Protocols'!$G33),1,0)*'4. Formulations'!$M33</f>
        <v>0</v>
      </c>
      <c r="MU34" s="27">
        <f>IF(AND(OR(ISBLANK(MU$9),MU$9=0)=FALSE,SUM($LB34:$LR34)&gt;0,MU$9='2. Protocols'!$G33),1,0)*'4. Formulations'!$M33</f>
        <v>0</v>
      </c>
      <c r="MV34" s="27">
        <f>IF(AND(OR(ISBLANK(MV$9),MV$9=0)=FALSE,SUM($LB34:$LR34)&gt;0,MV$9='2. Protocols'!$G33),1,0)*'4. Formulations'!$M33</f>
        <v>0</v>
      </c>
      <c r="MW34" s="27">
        <f>IF(AND(OR(ISBLANK(MW$9),MW$9=0)=FALSE,SUM($LB34:$LR34)&gt;0,MW$9='2. Protocols'!$G33),1,0)*'4. Formulations'!$M33</f>
        <v>0</v>
      </c>
      <c r="MX34" s="27">
        <f>IF(AND(OR(ISBLANK(MX$9),MX$9=0)=FALSE,SUM($LB34:$LR34)&gt;0,MX$9='2. Protocols'!$G33),1,0)*'4. Formulations'!$M33</f>
        <v>0</v>
      </c>
      <c r="MY34" s="27">
        <f>IF(AND(OR(ISBLANK(MY$9),MY$9=0)=FALSE,SUM($LB34:$LR34)&gt;0,MY$9='2. Protocols'!$G33),1,0)*'4. Formulations'!$M33</f>
        <v>0</v>
      </c>
      <c r="MZ34" s="27">
        <f>IF(AND(OR(ISBLANK(MZ$9),MZ$9=0)=FALSE,SUM($LB34:$LR34)&gt;0,MZ$9='2. Protocols'!$G33),1,0)*'4. Formulations'!$M33</f>
        <v>0</v>
      </c>
      <c r="NA34" s="27">
        <f>IF(AND(OR(ISBLANK(NA$9),NA$9=0)=FALSE,SUM($LB34:$LR34)&gt;0,NA$9='2. Protocols'!$G33),1,0)*'4. Formulations'!$M33</f>
        <v>0</v>
      </c>
      <c r="NB34" s="27">
        <f>IF(AND(OR(ISBLANK(NB$9),NB$9=0)=FALSE,SUM($LB34:$LR34)&gt;0,NB$9='2. Protocols'!$G33),1,0)*'4. Formulations'!$M33</f>
        <v>0</v>
      </c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V34" s="27">
        <f>IF(AND(OR(ISBLANK(NV$9),NV$9=0)=FALSE,NV$9=$DM34),1,0)*'4. Formulations'!$N33</f>
        <v>0</v>
      </c>
      <c r="NW34" s="721">
        <f>IF(AND(OR(ISBLANK(NW$9),NW$9=0)=FALSE,NW$9=$DM34),1,0)*'4. Formulations'!$N33</f>
        <v>0</v>
      </c>
      <c r="NX34" s="27">
        <f>IF(AND(OR(ISBLANK(NX$9),NX$9=0)=FALSE,NX$9=$DM34),1,0)*'4. Formulations'!$N33</f>
        <v>0</v>
      </c>
      <c r="NY34" s="27">
        <f>IF(AND(OR(ISBLANK(NY$9),NY$9=0)=FALSE,NY$9=$DM34),1,0)*'4. Formulations'!$N33</f>
        <v>0</v>
      </c>
      <c r="NZ34" s="27">
        <f>IF(AND(OR(ISBLANK(NZ$9),NZ$9=0)=FALSE,NZ$9=$DM34),1,0)*'4. Formulations'!$N33</f>
        <v>0</v>
      </c>
      <c r="OA34" s="27">
        <f>IF(AND(OR(ISBLANK(OA$9),OA$9=0)=FALSE,OA$9=$DM34),1,0)*'4. Formulations'!$N33</f>
        <v>0</v>
      </c>
      <c r="OB34" s="27">
        <f>IF(AND(OR(ISBLANK(OB$9),OB$9=0)=FALSE,OB$9=$DM34),1,0)*'4. Formulations'!$N33</f>
        <v>0</v>
      </c>
      <c r="OC34" s="27">
        <f>IF(AND(OR(ISBLANK(OC$9),OC$9=0)=FALSE,OC$9=$DM34),1,0)*'4. Formulations'!$N33</f>
        <v>0</v>
      </c>
      <c r="OD34" s="27">
        <f>IF(AND(OR(ISBLANK(OD$9),OD$9=0)=FALSE,OD$9=$DM34),1,0)*'4. Formulations'!$N33</f>
        <v>0</v>
      </c>
      <c r="OE34" s="27">
        <f>IF(AND(OR(ISBLANK(OE$9),OE$9=0)=FALSE,OE$9=$DM34),1,0)*'4. Formulations'!$N33</f>
        <v>0</v>
      </c>
      <c r="OF34" s="27">
        <f>IF(AND(OR(ISBLANK(OF$9),OF$9=0)=FALSE,OF$9=$DM34),1,0)*'4. Formulations'!$N33</f>
        <v>0</v>
      </c>
      <c r="OG34" s="27">
        <f>IF(AND(OR(ISBLANK(OG$9),OG$9=0)=FALSE,OG$9=$DM34),1,0)*'4. Formulations'!$N33</f>
        <v>0</v>
      </c>
      <c r="OH34" s="27">
        <f>IF(AND(OR(ISBLANK(OH$9),OH$9=0)=FALSE,OH$9=$DM34),1,0)*'4. Formulations'!$N33</f>
        <v>0</v>
      </c>
      <c r="OI34" s="27">
        <f>IF(AND(OR(ISBLANK(OI$9),OI$9=0)=FALSE,OI$9=$DM34),1,0)*'4. Formulations'!$N33</f>
        <v>0</v>
      </c>
      <c r="OJ34" s="27">
        <f>IF(AND(OR(ISBLANK(OJ$9),OJ$9=0)=FALSE,OJ$9=$DM34),1,0)*'4. Formulations'!$N33</f>
        <v>0</v>
      </c>
      <c r="OK34" s="27">
        <f>IF(AND(OR(ISBLANK(OK$9),OK$9=0)=FALSE,OK$9=$DM34),1,0)*'4. Formulations'!$N33</f>
        <v>0</v>
      </c>
      <c r="OL34" s="27">
        <f>IF(AND(OR(ISBLANK(OL$9),OL$9=0)=FALSE,OL$9=$DM34),1,0)*'4. Formulations'!$N33</f>
        <v>0</v>
      </c>
      <c r="OM34" s="27"/>
      <c r="ON34" s="27"/>
      <c r="OO34" s="27"/>
      <c r="OQ34" s="27">
        <f>IF(AND(OR(ISBLANK(OQ$9),OQ$9=0)=FALSE,OR(OQ$9='2. Protocols'!$C33,OQ$9='2. Protocols'!$E33,OQ$9='2. Protocols'!$G33)),1,0)*'4. Formulations'!$O33</f>
        <v>0</v>
      </c>
      <c r="OR34" s="27">
        <f>IF(AND(OR(ISBLANK(OR$9),OR$9=0)=FALSE,OR(OR$9='2. Protocols'!$C33,OR$9='2. Protocols'!$E33,OR$9='2. Protocols'!$G33)),1,0)*'4. Formulations'!$O33</f>
        <v>0</v>
      </c>
      <c r="OS34" s="27">
        <f>IF(AND(OR(ISBLANK(OS$9),OS$9=0)=FALSE,OR(OS$9='2. Protocols'!$C33,OS$9='2. Protocols'!$E33,OS$9='2. Protocols'!$G33)),1,0)*'4. Formulations'!$O33</f>
        <v>0</v>
      </c>
      <c r="OT34" s="27">
        <f>IF(AND(OR(ISBLANK(OT$9),OT$9=0)=FALSE,OR(OT$9='2. Protocols'!$C33,OT$9='2. Protocols'!$E33,OT$9='2. Protocols'!$G33)),1,0)*'4. Formulations'!$O33</f>
        <v>0</v>
      </c>
      <c r="OU34" s="27">
        <f>IF(AND(OR(ISBLANK(OU$9),OU$9=0)=FALSE,OR(OU$9='2. Protocols'!$C33,OU$9='2. Protocols'!$E33,OU$9='2. Protocols'!$G33)),1,0)*'4. Formulations'!$O33</f>
        <v>0</v>
      </c>
      <c r="OV34" s="27">
        <f>IF(AND(OR(ISBLANK(OV$9),OV$9=0)=FALSE,OR(OV$9='2. Protocols'!$C33,OV$9='2. Protocols'!$E33,OV$9='2. Protocols'!$G33)),1,0)*'4. Formulations'!$O33</f>
        <v>0</v>
      </c>
      <c r="OW34" s="27">
        <f>IF(AND(OR(ISBLANK(OW$9),OW$9=0)=FALSE,OR(OW$9='2. Protocols'!$C33,OW$9='2. Protocols'!$E33,OW$9='2. Protocols'!$G33)),1,0)*'4. Formulations'!$O33</f>
        <v>0</v>
      </c>
      <c r="OX34" s="27">
        <f>IF(AND(OR(ISBLANK(OX$9),OX$9=0)=FALSE,OR(OX$9='2. Protocols'!$C33,OX$9='2. Protocols'!$E33,OX$9='2. Protocols'!$G33)),1,0)*'4. Formulations'!$O33</f>
        <v>0</v>
      </c>
      <c r="OY34" s="27">
        <f>IF(AND(OR(ISBLANK(OY$9),OY$9=0)=FALSE,OR(OY$9='2. Protocols'!$C33,OY$9='2. Protocols'!$E33,OY$9='2. Protocols'!$G33)),1,0)*'4. Formulations'!$O33</f>
        <v>0</v>
      </c>
      <c r="OZ34" s="27">
        <f>IF(AND(OR(ISBLANK(OZ$9),OZ$9=0)=FALSE,OR(OZ$9='2. Protocols'!$C33,OZ$9='2. Protocols'!$E33,OZ$9='2. Protocols'!$G33)),1,0)*'4. Formulations'!$O33</f>
        <v>0</v>
      </c>
      <c r="PA34" s="27">
        <f>IF(AND(OR(ISBLANK(PA$9),PA$9=0)=FALSE,OR(PA$9='2. Protocols'!$C33,PA$9='2. Protocols'!$E33,PA$9='2. Protocols'!$G33)),1,0)*'4. Formulations'!$O33</f>
        <v>0</v>
      </c>
      <c r="PB34" s="27">
        <f>IF(AND(OR(ISBLANK(PB$9),PB$9=0)=FALSE,OR(PB$9='2. Protocols'!$C33,PB$9='2. Protocols'!$E33,PB$9='2. Protocols'!$G33)),1,0)*'4. Formulations'!$O33</f>
        <v>0</v>
      </c>
      <c r="PC34" s="27">
        <f>IF(AND(OR(ISBLANK(PC$9),PC$9=0)=FALSE,OR(PC$9='2. Protocols'!$C33,PC$9='2. Protocols'!$E33,PC$9='2. Protocols'!$G33)),1,0)*'4. Formulations'!$O33</f>
        <v>0</v>
      </c>
      <c r="PD34" s="27">
        <f>IF(AND(OR(ISBLANK(PD$9),PD$9=0)=FALSE,OR(PD$9='2. Protocols'!$C33,PD$9='2. Protocols'!$E33,PD$9='2. Protocols'!$G33)),1,0)*'4. Formulations'!$O33</f>
        <v>0</v>
      </c>
      <c r="PE34" s="27">
        <f>IF(AND(OR(ISBLANK(PE$9),PE$9=0)=FALSE,OR(PE$9='2. Protocols'!$C33,PE$9='2. Protocols'!$E33,PE$9='2. Protocols'!$G33)),1,0)*'4. Formulations'!$O33</f>
        <v>0</v>
      </c>
      <c r="PF34" s="27">
        <f>IF(AND(OR(ISBLANK(PF$9),PF$9=0)=FALSE,OR(PF$9='2. Protocols'!$C33,PF$9='2. Protocols'!$E33,PF$9='2. Protocols'!$G33)),1,0)*'4. Formulations'!$O33</f>
        <v>0</v>
      </c>
      <c r="PG34" s="27">
        <f>IF(AND(OR(ISBLANK(PG$9),PG$9=0)=FALSE,OR(PG$9='2. Protocols'!$C33,PG$9='2. Protocols'!$E33,PG$9='2. Protocols'!$G33)),1,0)*'4. Formulations'!$O33</f>
        <v>0</v>
      </c>
      <c r="PH34" s="27">
        <f>IF(AND(OR(ISBLANK(PH$9),PH$9=0)=FALSE,OR(PH$9='2. Protocols'!$C33,PH$9='2. Protocols'!$E33,PH$9='2. Protocols'!$G33)),1,0)*'4. Formulations'!$O33</f>
        <v>0</v>
      </c>
      <c r="PI34" s="27">
        <f>IF(AND(OR(ISBLANK(PI$9),PI$9=0)=FALSE,OR(PI$9='2. Protocols'!$C33,PI$9='2. Protocols'!$E33,PI$9='2. Protocols'!$G33)),1,0)*'4. Formulations'!$O33</f>
        <v>0</v>
      </c>
      <c r="PJ34" s="27">
        <f>IF(AND(OR(ISBLANK(PJ$9),PJ$9=0)=FALSE,OR(PJ$9='2. Protocols'!$C33,PJ$9='2. Protocols'!$E33,PJ$9='2. Protocols'!$G33)),1,0)*'4. Formulations'!$O33</f>
        <v>0</v>
      </c>
      <c r="PK34" s="27">
        <f>IF(AND(OR(ISBLANK(PK$9),PK$9=0)=FALSE,OR(PK$9='2. Protocols'!$C33,PK$9='2. Protocols'!$E33,PK$9='2. Protocols'!$G33)),1,0)*'4. Formulations'!$O33</f>
        <v>0</v>
      </c>
      <c r="PL34" s="27">
        <f>IF(AND(OR(ISBLANK(PL$9),PL$9=0)=FALSE,OR(PL$9='2. Protocols'!$C33,PL$9='2. Protocols'!$E33,PL$9='2. Protocols'!$G33)),1,0)*'4. Formulations'!$O33</f>
        <v>0</v>
      </c>
      <c r="PM34" s="27">
        <f>IF(AND(OR(ISBLANK(PM$9),PM$9=0)=FALSE,OR(PM$9='2. Protocols'!$C33,PM$9='2. Protocols'!$E33,PM$9='2. Protocols'!$G33)),1,0)*'4. Formulations'!$O33</f>
        <v>0</v>
      </c>
      <c r="PN34" s="27">
        <f>IF(AND(OR(ISBLANK(PN$9),PN$9=0)=FALSE,OR(PN$9='2. Protocols'!$C33,PN$9='2. Protocols'!$E33,PN$9='2. Protocols'!$G33)),1,0)*'4. Formulations'!$O33</f>
        <v>0</v>
      </c>
      <c r="PO34" s="27">
        <f>IF(AND(OR(ISBLANK(PO$9),PO$9=0)=FALSE,OR(PO$9='2. Protocols'!$C33,PO$9='2. Protocols'!$E33,PO$9='2. Protocols'!$G33)),1,0)*'4. Formulations'!$O33</f>
        <v>0</v>
      </c>
      <c r="PP34" s="27">
        <f>IF(AND(OR(ISBLANK(PP$9),PP$9=0)=FALSE,OR(PP$9='2. Protocols'!$C33,PP$9='2. Protocols'!$E33,PP$9='2. Protocols'!$G33)),1,0)*'4. Formulations'!$O33</f>
        <v>0</v>
      </c>
      <c r="PQ34" s="27">
        <f>IF(AND(OR(ISBLANK(PQ$9),PQ$9=0)=FALSE,OR(PQ$9='2. Protocols'!$C33,PQ$9='2. Protocols'!$E33,PQ$9='2. Protocols'!$G33)),1,0)*'4. Formulations'!$O33</f>
        <v>0</v>
      </c>
      <c r="PR34" s="27">
        <f>IF(AND(OR(ISBLANK(PR$9),PR$9=0)=FALSE,OR(PR$9='2. Protocols'!$C33,PR$9='2. Protocols'!$E33,PR$9='2. Protocols'!$G33)),1,0)*'4. Formulations'!$O33</f>
        <v>0</v>
      </c>
      <c r="PS34" s="27">
        <f>IF(AND(OR(ISBLANK(PS$9),PS$9=0)=FALSE,OR(PS$9='2. Protocols'!$C33,PS$9='2. Protocols'!$E33,PS$9='2. Protocols'!$G33)),1,0)*'4. Formulations'!$O33</f>
        <v>0</v>
      </c>
      <c r="PT34" s="27">
        <f>IF(AND(OR(ISBLANK(PT$9),PT$9=0)=FALSE,OR(PT$9='2. Protocols'!$C33,PT$9='2. Protocols'!$E33,PT$9='2. Protocols'!$G33)),1,0)*'4. Formulations'!$O33</f>
        <v>0</v>
      </c>
      <c r="PU34" s="27">
        <f>IF(AND(OR(ISBLANK(PU$9),PU$9=0)=FALSE,OR(PU$9='2. Protocols'!$C33,PU$9='2. Protocols'!$E33,PU$9='2. Protocols'!$G33)),1,0)*'4. Formulations'!$O33</f>
        <v>0</v>
      </c>
      <c r="PV34" s="27">
        <f>IF(AND(OR(ISBLANK(PV$9),PV$9=0)=FALSE,OR(PV$9='2. Protocols'!$C33,PV$9='2. Protocols'!$E33,PV$9='2. Protocols'!$G33)),1,0)*'4. Formulations'!$O33</f>
        <v>0</v>
      </c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P34" s="27">
        <f>IF(AND(OR(ISBLANK(QP$9),QP$9=0)=FALSE,QP$9=$DL34),1,0)*'4. Formulations'!$P33</f>
        <v>0</v>
      </c>
      <c r="QQ34" s="27">
        <f>IF(AND(OR(ISBLANK(QQ$9),QQ$9=0)=FALSE,QQ$9=$DL34),1,0)*'4. Formulations'!$P33</f>
        <v>0</v>
      </c>
      <c r="QR34" s="27">
        <f>IF(AND(OR(ISBLANK(QR$9),QR$9=0)=FALSE,QR$9=$DL34),1,0)*'4. Formulations'!$P33</f>
        <v>0</v>
      </c>
      <c r="QS34" s="27">
        <f>IF(AND(OR(ISBLANK(QS$9),QS$9=0)=FALSE,QS$9=$DL34),1,0)*'4. Formulations'!$P33</f>
        <v>0</v>
      </c>
      <c r="QT34" s="27">
        <f>IF(AND(OR(ISBLANK(QT$9),QT$9=0)=FALSE,QT$9=$DL34),1,0)*'4. Formulations'!$P33</f>
        <v>0</v>
      </c>
      <c r="QU34" s="27">
        <f>IF(AND(OR(ISBLANK(QU$9),QU$9=0)=FALSE,QU$9=$DL34),1,0)*'4. Formulations'!$P33</f>
        <v>0</v>
      </c>
      <c r="QV34" s="27">
        <f>IF(AND(OR(ISBLANK(QV$9),QV$9=0)=FALSE,QV$9=$DL34),1,0)*'4. Formulations'!$P33</f>
        <v>0</v>
      </c>
      <c r="QW34" s="27">
        <f>IF(AND(OR(ISBLANK(QW$9),QW$9=0)=FALSE,QW$9=$DL34),1,0)*'4. Formulations'!$P33</f>
        <v>0</v>
      </c>
      <c r="QX34" s="27">
        <f>IF(AND(OR(ISBLANK(QX$9),QX$9=0)=FALSE,QX$9=$DL34),1,0)*'4. Formulations'!$P33</f>
        <v>0</v>
      </c>
      <c r="QY34" s="27">
        <f>IF(AND(OR(ISBLANK(QY$9),QY$9=0)=FALSE,QY$9=$DL34),1,0)*'4. Formulations'!$P33</f>
        <v>0</v>
      </c>
      <c r="QZ34" s="27">
        <f>IF(AND(OR(ISBLANK(QZ$9),QZ$9=0)=FALSE,QZ$9=$DL34),1,0)*'4. Formulations'!$P33</f>
        <v>0</v>
      </c>
      <c r="RA34" s="27">
        <f>IF(AND(OR(ISBLANK(RA$9),RA$9=0)=FALSE,RA$9=$DL34),1,0)*'4. Formulations'!$P33</f>
        <v>0</v>
      </c>
      <c r="RB34" s="27">
        <f>IF(AND(OR(ISBLANK(RB$9),RB$9=0)=FALSE,RB$9=$DL34),1,0)*'4. Formulations'!$P33</f>
        <v>0</v>
      </c>
      <c r="RC34" s="27">
        <f>IF(AND(OR(ISBLANK(RC$9),RC$9=0)=FALSE,RC$9=$DL34),1,0)*'4. Formulations'!$P33</f>
        <v>0</v>
      </c>
      <c r="RD34" s="27">
        <f>IF(AND(OR(ISBLANK(RD$9),RD$9=0)=FALSE,RD$9=$DL34),1,0)*'4. Formulations'!$P33</f>
        <v>0</v>
      </c>
      <c r="RE34" s="27">
        <f>IF(AND(OR(ISBLANK(RE$9),RE$9=0)=FALSE,RE$9=$DL34),1,0)*'4. Formulations'!$P33</f>
        <v>0</v>
      </c>
      <c r="RF34" s="27">
        <f>IF(AND(OR(ISBLANK(RF$9),RF$9=0)=FALSE,RF$9=$DL34),1,0)*'4. Formulations'!$P33</f>
        <v>0</v>
      </c>
      <c r="RG34" s="27"/>
      <c r="RH34" s="27"/>
      <c r="RI34" s="27"/>
      <c r="RK34" s="27">
        <f>IF(AND(OR(ISBLANK(RK$9),RK$9=0)=FALSE,SUM($QP34:$RF34)&gt;0,RK$9='2. Protocols'!$G33),1,0)*'4. Formulations'!$P33</f>
        <v>0</v>
      </c>
      <c r="RL34" s="27">
        <f>IF(AND(OR(ISBLANK(RL$9),RL$9=0)=FALSE,SUM($QP34:$RF34)&gt;0,RL$9='2. Protocols'!$G33),1,0)*'4. Formulations'!$P33</f>
        <v>0</v>
      </c>
      <c r="RM34" s="27">
        <f>IF(AND(OR(ISBLANK(RM$9),RM$9=0)=FALSE,SUM($QP34:$RF34)&gt;0,RM$9='2. Protocols'!$G33),1,0)*'4. Formulations'!$P33</f>
        <v>0</v>
      </c>
      <c r="RN34" s="27">
        <f>IF(AND(OR(ISBLANK(RN$9),RN$9=0)=FALSE,SUM($QP34:$RF34)&gt;0,RN$9='2. Protocols'!$G33),1,0)*'4. Formulations'!$P33</f>
        <v>0</v>
      </c>
      <c r="RO34" s="27">
        <f>IF(AND(OR(ISBLANK(RO$9),RO$9=0)=FALSE,SUM($QP34:$RF34)&gt;0,RO$9='2. Protocols'!$G33),1,0)*'4. Formulations'!$P33</f>
        <v>0</v>
      </c>
      <c r="RP34" s="27">
        <f>IF(AND(OR(ISBLANK(RP$9),RP$9=0)=FALSE,SUM($QP34:$RF34)&gt;0,RP$9='2. Protocols'!$G33),1,0)*'4. Formulations'!$P33</f>
        <v>0</v>
      </c>
      <c r="RQ34" s="27">
        <f>IF(AND(OR(ISBLANK(RQ$9),RQ$9=0)=FALSE,SUM($QP34:$RF34)&gt;0,RQ$9='2. Protocols'!$G33),1,0)*'4. Formulations'!$P33</f>
        <v>0</v>
      </c>
      <c r="RR34" s="27">
        <f>IF(AND(OR(ISBLANK(RR$9),RR$9=0)=FALSE,SUM($QP34:$RF34)&gt;0,RR$9='2. Protocols'!$G33),1,0)*'4. Formulations'!$P33</f>
        <v>0</v>
      </c>
      <c r="RS34" s="27">
        <f>IF(AND(OR(ISBLANK(RS$9),RS$9=0)=FALSE,SUM($QP34:$RF34)&gt;0,RS$9='2. Protocols'!$G33),1,0)*'4. Formulations'!$P33</f>
        <v>0</v>
      </c>
      <c r="RT34" s="27">
        <f>IF(AND(OR(ISBLANK(RT$9),RT$9=0)=FALSE,SUM($QP34:$RF34)&gt;0,RT$9='2. Protocols'!$G33),1,0)*'4. Formulations'!$P33</f>
        <v>0</v>
      </c>
      <c r="RU34" s="27">
        <f>IF(AND(OR(ISBLANK(RU$9),RU$9=0)=FALSE,SUM($QP34:$RF34)&gt;0,RU$9='2. Protocols'!$G33),1,0)*'4. Formulations'!$P33</f>
        <v>0</v>
      </c>
      <c r="RV34" s="27">
        <f>IF(AND(OR(ISBLANK(RV$9),RV$9=0)=FALSE,SUM($QP34:$RF34)&gt;0,RV$9='2. Protocols'!$G33),1,0)*'4. Formulations'!$P33</f>
        <v>0</v>
      </c>
      <c r="RW34" s="27">
        <f>IF(AND(OR(ISBLANK(RW$9),RW$9=0)=FALSE,SUM($QP34:$RF34)&gt;0,RW$9='2. Protocols'!$G33),1,0)*'4. Formulations'!$P33</f>
        <v>0</v>
      </c>
      <c r="RX34" s="27">
        <f>IF(AND(OR(ISBLANK(RX$9),RX$9=0)=FALSE,SUM($QP34:$RF34)&gt;0,RX$9='2. Protocols'!$G33),1,0)*'4. Formulations'!$P33</f>
        <v>0</v>
      </c>
      <c r="RY34" s="27">
        <f>IF(AND(OR(ISBLANK(RY$9),RY$9=0)=FALSE,SUM($QP34:$RF34)&gt;0,RY$9='2. Protocols'!$G33),1,0)*'4. Formulations'!$P33</f>
        <v>0</v>
      </c>
      <c r="RZ34" s="27">
        <f>IF(AND(OR(ISBLANK(RZ$9),RZ$9=0)=FALSE,SUM($QP34:$RF34)&gt;0,RZ$9='2. Protocols'!$G33),1,0)*'4. Formulations'!$P33</f>
        <v>0</v>
      </c>
      <c r="SA34" s="27">
        <f>IF(AND(OR(ISBLANK(SA$9),SA$9=0)=FALSE,SUM($QP34:$RF34)&gt;0,SA$9='2. Protocols'!$G33),1,0)*'4. Formulations'!$P33</f>
        <v>0</v>
      </c>
      <c r="SB34" s="27">
        <f>IF(AND(OR(ISBLANK(SB$9),SB$9=0)=FALSE,SUM($QP34:$RF34)&gt;0,SB$9='2. Protocols'!$G33),1,0)*'4. Formulations'!$P33</f>
        <v>0</v>
      </c>
      <c r="SC34" s="27">
        <f>IF(AND(OR(ISBLANK(SC$9),SC$9=0)=FALSE,SUM($QP34:$RF34)&gt;0,SC$9='2. Protocols'!$G33),1,0)*'4. Formulations'!$P33</f>
        <v>0</v>
      </c>
      <c r="SD34" s="27">
        <f>IF(AND(OR(ISBLANK(SD$9),SD$9=0)=FALSE,SUM($QP34:$RF34)&gt;0,SD$9='2. Protocols'!$G33),1,0)*'4. Formulations'!$P33</f>
        <v>0</v>
      </c>
      <c r="SE34" s="27">
        <f>IF(AND(OR(ISBLANK(SE$9),SE$9=0)=FALSE,SUM($QP34:$RF34)&gt;0,SE$9='2. Protocols'!$G33),1,0)*'4. Formulations'!$P33</f>
        <v>0</v>
      </c>
      <c r="SF34" s="27">
        <f>IF(AND(OR(ISBLANK(SF$9),SF$9=0)=FALSE,SUM($QP34:$RF34)&gt;0,SF$9='2. Protocols'!$G33),1,0)*'4. Formulations'!$P33</f>
        <v>0</v>
      </c>
      <c r="SG34" s="27">
        <f>IF(AND(OR(ISBLANK(SG$9),SG$9=0)=FALSE,SUM($QP34:$RF34)&gt;0,SG$9='2. Protocols'!$G33),1,0)*'4. Formulations'!$P33</f>
        <v>0</v>
      </c>
      <c r="SH34" s="27">
        <f>IF(AND(OR(ISBLANK(SH$9),SH$9=0)=FALSE,SUM($QP34:$RF34)&gt;0,SH$9='2. Protocols'!$G33),1,0)*'4. Formulations'!$P33</f>
        <v>0</v>
      </c>
      <c r="SI34" s="27">
        <f>IF(AND(OR(ISBLANK(SI$9),SI$9=0)=FALSE,SUM($QP34:$RF34)&gt;0,SI$9='2. Protocols'!$G33),1,0)*'4. Formulations'!$P33</f>
        <v>0</v>
      </c>
      <c r="SJ34" s="27">
        <f>IF(AND(OR(ISBLANK(SJ$9),SJ$9=0)=FALSE,SUM($QP34:$RF34)&gt;0,SJ$9='2. Protocols'!$G33),1,0)*'4. Formulations'!$P33</f>
        <v>0</v>
      </c>
      <c r="SK34" s="27">
        <f>IF(AND(OR(ISBLANK(SK$9),SK$9=0)=FALSE,SUM($QP34:$RF34)&gt;0,SK$9='2. Protocols'!$G33),1,0)*'4. Formulations'!$P33</f>
        <v>0</v>
      </c>
      <c r="SL34" s="27">
        <f>IF(AND(OR(ISBLANK(SL$9),SL$9=0)=FALSE,SUM($QP34:$RF34)&gt;0,SL$9='2. Protocols'!$G33),1,0)*'4. Formulations'!$P33</f>
        <v>0</v>
      </c>
      <c r="SM34" s="27">
        <f>IF(AND(OR(ISBLANK(SM$9),SM$9=0)=FALSE,SUM($QP34:$RF34)&gt;0,SM$9='2. Protocols'!$G33),1,0)*'4. Formulations'!$P33</f>
        <v>0</v>
      </c>
      <c r="SN34" s="27">
        <f>IF(AND(OR(ISBLANK(SN$9),SN$9=0)=FALSE,SUM($QP34:$RF34)&gt;0,SN$9='2. Protocols'!$G33),1,0)*'4. Formulations'!$P33</f>
        <v>0</v>
      </c>
      <c r="SO34" s="27">
        <f>IF(AND(OR(ISBLANK(SO$9),SO$9=0)=FALSE,SUM($QP34:$RF34)&gt;0,SO$9='2. Protocols'!$G33),1,0)*'4. Formulations'!$P33</f>
        <v>0</v>
      </c>
      <c r="SP34" s="27">
        <f>IF(AND(OR(ISBLANK(SP$9),SP$9=0)=FALSE,SUM($QP34:$RF34)&gt;0,SP$9='2. Protocols'!$G33),1,0)*'4. Formulations'!$P33</f>
        <v>0</v>
      </c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J34" s="27">
        <f>IF(AND(OR(ISBLANK(TJ$9),TJ$9=0)=FALSE,TJ$9=$DM34),1,0)*'4. Formulations'!$Q33</f>
        <v>0</v>
      </c>
      <c r="TK34" s="27">
        <f>IF(AND(OR(ISBLANK(TK$9),TK$9=0)=FALSE,TK$9=$DM34),1,0)*'4. Formulations'!$Q33</f>
        <v>0</v>
      </c>
      <c r="TL34" s="27">
        <f>IF(AND(OR(ISBLANK(TL$9),TL$9=0)=FALSE,TL$9=$DM34),1,0)*'4. Formulations'!$Q33</f>
        <v>0</v>
      </c>
      <c r="TM34" s="27">
        <f>IF(AND(OR(ISBLANK(TM$9),TM$9=0)=FALSE,TM$9=$DM34),1,0)*'4. Formulations'!$Q33</f>
        <v>0</v>
      </c>
      <c r="TN34" s="27">
        <f>IF(AND(OR(ISBLANK(TN$9),TN$9=0)=FALSE,TN$9=$DM34),1,0)*'4. Formulations'!$Q33</f>
        <v>0</v>
      </c>
      <c r="TO34" s="27">
        <f>IF(AND(OR(ISBLANK(TO$9),TO$9=0)=FALSE,TO$9=$DM34),1,0)*'4. Formulations'!$Q33</f>
        <v>0</v>
      </c>
      <c r="TP34" s="27">
        <f>IF(AND(OR(ISBLANK(TP$9),TP$9=0)=FALSE,TP$9=$DM34),1,0)*'4. Formulations'!$Q33</f>
        <v>0</v>
      </c>
      <c r="TQ34" s="27">
        <f>IF(AND(OR(ISBLANK(TQ$9),TQ$9=0)=FALSE,TQ$9=$DM34),1,0)*'4. Formulations'!$Q33</f>
        <v>0</v>
      </c>
      <c r="TR34" s="27">
        <f>IF(AND(OR(ISBLANK(TR$9),TR$9=0)=FALSE,TR$9=$DM34),1,0)*'4. Formulations'!$Q33</f>
        <v>0</v>
      </c>
      <c r="TS34" s="27">
        <f>IF(AND(OR(ISBLANK(TS$9),TS$9=0)=FALSE,TS$9=$DM34),1,0)*'4. Formulations'!$Q33</f>
        <v>0</v>
      </c>
      <c r="TT34" s="27">
        <f>IF(AND(OR(ISBLANK(TT$9),TT$9=0)=FALSE,TT$9=$DM34),1,0)*'4. Formulations'!$Q33</f>
        <v>0</v>
      </c>
      <c r="TU34" s="27">
        <f>IF(AND(OR(ISBLANK(TU$9),TU$9=0)=FALSE,TU$9=$DM34),1,0)*'4. Formulations'!$Q33</f>
        <v>0</v>
      </c>
      <c r="TV34" s="27">
        <f>IF(AND(OR(ISBLANK(TV$9),TV$9=0)=FALSE,TV$9=$DM34),1,0)*'4. Formulations'!$Q33</f>
        <v>0</v>
      </c>
      <c r="TW34" s="27">
        <f>IF(AND(OR(ISBLANK(TW$9),TW$9=0)=FALSE,TW$9=$DM34),1,0)*'4. Formulations'!$Q33</f>
        <v>0</v>
      </c>
      <c r="TX34" s="27">
        <f>IF(AND(OR(ISBLANK(TX$9),TX$9=0)=FALSE,TX$9=$DM34),1,0)*'4. Formulations'!$Q33</f>
        <v>0</v>
      </c>
      <c r="TY34" s="27">
        <f>IF(AND(OR(ISBLANK(TY$9),TY$9=0)=FALSE,TY$9=$DM34),1,0)*'4. Formulations'!$Q33</f>
        <v>0</v>
      </c>
      <c r="TZ34" s="27">
        <f>IF(AND(OR(ISBLANK(TZ$9),TZ$9=0)=FALSE,TZ$9=$DM34),1,0)*'4. Formulations'!$Q33</f>
        <v>0</v>
      </c>
      <c r="UA34" s="27"/>
      <c r="UB34" s="27"/>
      <c r="UC34" s="27"/>
    </row>
    <row r="35" spans="2:549" ht="15" hidden="1" outlineLevel="1" x14ac:dyDescent="0.25">
      <c r="B35" s="2"/>
      <c r="C35" s="75" t="str">
        <f>IF('2. Protocols'!C34&amp;"+"&amp;'2. Protocols'!E34&amp;"+"&amp;'2. Protocols'!G34="++","",'2. Protocols'!C34&amp;"+"&amp;'2. Protocols'!E34&amp;"+"&amp;'2. Protocols'!G34)</f>
        <v/>
      </c>
      <c r="D35" s="7"/>
      <c r="E35" s="8"/>
      <c r="G35" s="72" t="e">
        <f>'2. Protocols'!J34*'1. General Inputs'!$J$13</f>
        <v>#VALUE!</v>
      </c>
      <c r="H35" s="72" t="e">
        <f>MAX(G35*(1+'1. General Inputs'!$AW$23+HLOOKUP(H$7,'1. General Inputs'!$AW$17:$AY$19,ROWS('1. General Inputs'!$AU$17:$AU$19),0))+(CHOOSE(H$7,'1. General Inputs'!$J$15,'1. General Inputs'!$L$15,'1. General Inputs'!$N$15)/12)*CHOOSE(H$7,'2. Protocols'!$K34,'2. Protocols'!$L34,'2. Protocols'!$M34)+'3. ARV Substitutions'!L60,0)</f>
        <v>#VALUE!</v>
      </c>
      <c r="I35" s="72" t="e">
        <f>MAX(H35*(1+'1. General Inputs'!$AW$23+HLOOKUP(I$7,'1. General Inputs'!$AW$17:$AY$19,ROWS('1. General Inputs'!$AU$17:$AU$19),0))+(CHOOSE(I$7,'1. General Inputs'!$J$15,'1. General Inputs'!$L$15,'1. General Inputs'!$N$15)/12)*CHOOSE(I$7,'2. Protocols'!$K34,'2. Protocols'!$L34,'2. Protocols'!$M34)+'3. ARV Substitutions'!M60,0)</f>
        <v>#VALUE!</v>
      </c>
      <c r="J35" s="72" t="e">
        <f>MAX(I35*(1+'1. General Inputs'!$AW$23+HLOOKUP(J$7,'1. General Inputs'!$AW$17:$AY$19,ROWS('1. General Inputs'!$AU$17:$AU$19),0))+(CHOOSE(J$7,'1. General Inputs'!$J$15,'1. General Inputs'!$L$15,'1. General Inputs'!$N$15)/12)*CHOOSE(J$7,'2. Protocols'!$K34,'2. Protocols'!$L34,'2. Protocols'!$M34)+'3. ARV Substitutions'!N60,0)</f>
        <v>#VALUE!</v>
      </c>
      <c r="K35" s="72" t="e">
        <f>MAX(J35*(1+'1. General Inputs'!$AW$23+HLOOKUP(K$7,'1. General Inputs'!$AW$17:$AY$19,ROWS('1. General Inputs'!$AU$17:$AU$19),0))+(CHOOSE(K$7,'1. General Inputs'!$J$15,'1. General Inputs'!$L$15,'1. General Inputs'!$N$15)/12)*CHOOSE(K$7,'2. Protocols'!$K34,'2. Protocols'!$L34,'2. Protocols'!$M34)+'3. ARV Substitutions'!O60,0)</f>
        <v>#VALUE!</v>
      </c>
      <c r="L35" s="72" t="e">
        <f>MAX(K35*(1+'1. General Inputs'!$AW$23+HLOOKUP(L$7,'1. General Inputs'!$AW$17:$AY$19,ROWS('1. General Inputs'!$AU$17:$AU$19),0))+(CHOOSE(L$7,'1. General Inputs'!$J$15,'1. General Inputs'!$L$15,'1. General Inputs'!$N$15)/12)*CHOOSE(L$7,'2. Protocols'!$K34,'2. Protocols'!$L34,'2. Protocols'!$M34)+'3. ARV Substitutions'!P60,0)</f>
        <v>#VALUE!</v>
      </c>
      <c r="M35" s="72" t="e">
        <f>MAX(L35*(1+'1. General Inputs'!$AW$23+HLOOKUP(M$7,'1. General Inputs'!$AW$17:$AY$19,ROWS('1. General Inputs'!$AU$17:$AU$19),0))+(CHOOSE(M$7,'1. General Inputs'!$J$15,'1. General Inputs'!$L$15,'1. General Inputs'!$N$15)/12)*CHOOSE(M$7,'2. Protocols'!$K34,'2. Protocols'!$L34,'2. Protocols'!$M34)+'3. ARV Substitutions'!Q60,0)</f>
        <v>#VALUE!</v>
      </c>
      <c r="N35" s="72" t="e">
        <f>MAX(M35*(1+'1. General Inputs'!$AW$23+HLOOKUP(N$7,'1. General Inputs'!$AW$17:$AY$19,ROWS('1. General Inputs'!$AU$17:$AU$19),0))+(CHOOSE(N$7,'1. General Inputs'!$J$15,'1. General Inputs'!$L$15,'1. General Inputs'!$N$15)/12)*CHOOSE(N$7,'2. Protocols'!$K34,'2. Protocols'!$L34,'2. Protocols'!$M34)+'3. ARV Substitutions'!R60,0)</f>
        <v>#VALUE!</v>
      </c>
      <c r="O35" s="72" t="e">
        <f>MAX(N35*(1+'1. General Inputs'!$AW$23+HLOOKUP(O$7,'1. General Inputs'!$AW$17:$AY$19,ROWS('1. General Inputs'!$AU$17:$AU$19),0))+(CHOOSE(O$7,'1. General Inputs'!$J$15,'1. General Inputs'!$L$15,'1. General Inputs'!$N$15)/12)*CHOOSE(O$7,'2. Protocols'!$K34,'2. Protocols'!$L34,'2. Protocols'!$M34)+'3. ARV Substitutions'!S60,0)</f>
        <v>#VALUE!</v>
      </c>
      <c r="P35" s="72" t="e">
        <f>MAX(O35*(1+'1. General Inputs'!$AW$23+HLOOKUP(P$7,'1. General Inputs'!$AW$17:$AY$19,ROWS('1. General Inputs'!$AU$17:$AU$19),0))+(CHOOSE(P$7,'1. General Inputs'!$J$15,'1. General Inputs'!$L$15,'1. General Inputs'!$N$15)/12)*CHOOSE(P$7,'2. Protocols'!$K34,'2. Protocols'!$L34,'2. Protocols'!$M34)+'3. ARV Substitutions'!T60,0)</f>
        <v>#VALUE!</v>
      </c>
      <c r="Q35" s="72" t="e">
        <f>MAX(P35*(1+'1. General Inputs'!$AW$23+HLOOKUP(Q$7,'1. General Inputs'!$AW$17:$AY$19,ROWS('1. General Inputs'!$AU$17:$AU$19),0))+(CHOOSE(Q$7,'1. General Inputs'!$J$15,'1. General Inputs'!$L$15,'1. General Inputs'!$N$15)/12)*CHOOSE(Q$7,'2. Protocols'!$K34,'2. Protocols'!$L34,'2. Protocols'!$M34)+'3. ARV Substitutions'!U60,0)</f>
        <v>#VALUE!</v>
      </c>
      <c r="R35" s="72" t="e">
        <f>MAX(Q35*(1+'1. General Inputs'!$AW$23+HLOOKUP(R$7,'1. General Inputs'!$AW$17:$AY$19,ROWS('1. General Inputs'!$AU$17:$AU$19),0))+(CHOOSE(R$7,'1. General Inputs'!$J$15,'1. General Inputs'!$L$15,'1. General Inputs'!$N$15)/12)*CHOOSE(R$7,'2. Protocols'!$K34,'2. Protocols'!$L34,'2. Protocols'!$M34)+'3. ARV Substitutions'!V60,0)</f>
        <v>#VALUE!</v>
      </c>
      <c r="S35" s="72" t="e">
        <f>MAX(R35*(1+'1. General Inputs'!$AW$23+HLOOKUP(S$7,'1. General Inputs'!$AW$17:$AY$19,ROWS('1. General Inputs'!$AU$17:$AU$19),0))+(CHOOSE(S$7,'1. General Inputs'!$J$15,'1. General Inputs'!$L$15,'1. General Inputs'!$N$15)/12)*CHOOSE(S$7,'2. Protocols'!$K34,'2. Protocols'!$L34,'2. Protocols'!$M34)+'3. ARV Substitutions'!W60,0)</f>
        <v>#VALUE!</v>
      </c>
      <c r="T35" s="72" t="e">
        <f>MAX(S35*(1+'1. General Inputs'!$AW$23+HLOOKUP(T$7,'1. General Inputs'!$AW$17:$AY$19,ROWS('1. General Inputs'!$AU$17:$AU$19),0))+(CHOOSE(T$7,'1. General Inputs'!$J$15,'1. General Inputs'!$L$15,'1. General Inputs'!$N$15)/12)*CHOOSE(T$7,'2. Protocols'!$K34,'2. Protocols'!$L34,'2. Protocols'!$M34)+'3. ARV Substitutions'!X60,0)</f>
        <v>#VALUE!</v>
      </c>
      <c r="U35" s="72" t="e">
        <f>MAX(T35*(1+'1. General Inputs'!$AW$23+HLOOKUP(U$7,'1. General Inputs'!$AW$17:$AY$19,ROWS('1. General Inputs'!$AU$17:$AU$19),0))+(CHOOSE(U$7,'1. General Inputs'!$J$15,'1. General Inputs'!$L$15,'1. General Inputs'!$N$15)/12)*CHOOSE(U$7,'2. Protocols'!$K34,'2. Protocols'!$L34,'2. Protocols'!$M34)+'3. ARV Substitutions'!Y60,0)</f>
        <v>#VALUE!</v>
      </c>
      <c r="V35" s="72" t="e">
        <f>MAX(U35*(1+'1. General Inputs'!$AW$23+HLOOKUP(V$7,'1. General Inputs'!$AW$17:$AY$19,ROWS('1. General Inputs'!$AU$17:$AU$19),0))+(CHOOSE(V$7,'1. General Inputs'!$J$15,'1. General Inputs'!$L$15,'1. General Inputs'!$N$15)/12)*CHOOSE(V$7,'2. Protocols'!$K34,'2. Protocols'!$L34,'2. Protocols'!$M34)+'3. ARV Substitutions'!Z60,0)</f>
        <v>#VALUE!</v>
      </c>
      <c r="W35" s="72" t="e">
        <f>MAX(V35*(1+'1. General Inputs'!$AW$23+HLOOKUP(W$7,'1. General Inputs'!$AW$17:$AY$19,ROWS('1. General Inputs'!$AU$17:$AU$19),0))+(CHOOSE(W$7,'1. General Inputs'!$J$15,'1. General Inputs'!$L$15,'1. General Inputs'!$N$15)/12)*CHOOSE(W$7,'2. Protocols'!$K34,'2. Protocols'!$L34,'2. Protocols'!$M34)+'3. ARV Substitutions'!AA60,0)</f>
        <v>#VALUE!</v>
      </c>
      <c r="X35" s="72" t="e">
        <f>MAX(W35*(1+'1. General Inputs'!$AW$23+HLOOKUP(X$7,'1. General Inputs'!$AW$17:$AY$19,ROWS('1. General Inputs'!$AU$17:$AU$19),0))+(CHOOSE(X$7,'1. General Inputs'!$J$15,'1. General Inputs'!$L$15,'1. General Inputs'!$N$15)/12)*CHOOSE(X$7,'2. Protocols'!$K34,'2. Protocols'!$L34,'2. Protocols'!$M34)+'3. ARV Substitutions'!AB60,0)</f>
        <v>#VALUE!</v>
      </c>
      <c r="Y35" s="72" t="e">
        <f>MAX(X35*(1+'1. General Inputs'!$AW$23+HLOOKUP(Y$7,'1. General Inputs'!$AW$17:$AY$19,ROWS('1. General Inputs'!$AU$17:$AU$19),0))+(CHOOSE(Y$7,'1. General Inputs'!$J$15,'1. General Inputs'!$L$15,'1. General Inputs'!$N$15)/12)*CHOOSE(Y$7,'2. Protocols'!$K34,'2. Protocols'!$L34,'2. Protocols'!$M34)+'3. ARV Substitutions'!AC60,0)</f>
        <v>#VALUE!</v>
      </c>
      <c r="Z35" s="72" t="e">
        <f>MAX(Y35*(1+'1. General Inputs'!$AW$23+HLOOKUP(Z$7,'1. General Inputs'!$AW$17:$AY$19,ROWS('1. General Inputs'!$AU$17:$AU$19),0))+(CHOOSE(Z$7,'1. General Inputs'!$J$15,'1. General Inputs'!$L$15,'1. General Inputs'!$N$15)/12)*CHOOSE(Z$7,'2. Protocols'!$K34,'2. Protocols'!$L34,'2. Protocols'!$M34)+'3. ARV Substitutions'!AD60,0)</f>
        <v>#VALUE!</v>
      </c>
      <c r="AA35" s="72" t="e">
        <f>MAX(Z35*(1+'1. General Inputs'!$AW$23+HLOOKUP(AA$7,'1. General Inputs'!$AW$17:$AY$19,ROWS('1. General Inputs'!$AU$17:$AU$19),0))+(CHOOSE(AA$7,'1. General Inputs'!$J$15,'1. General Inputs'!$L$15,'1. General Inputs'!$N$15)/12)*CHOOSE(AA$7,'2. Protocols'!$K34,'2. Protocols'!$L34,'2. Protocols'!$M34)+'3. ARV Substitutions'!AE60,0)</f>
        <v>#VALUE!</v>
      </c>
      <c r="AB35" s="72" t="e">
        <f>MAX(AA35*(1+'1. General Inputs'!$AW$23+HLOOKUP(AB$7,'1. General Inputs'!$AW$17:$AY$19,ROWS('1. General Inputs'!$AU$17:$AU$19),0))+(CHOOSE(AB$7,'1. General Inputs'!$J$15,'1. General Inputs'!$L$15,'1. General Inputs'!$N$15)/12)*CHOOSE(AB$7,'2. Protocols'!$K34,'2. Protocols'!$L34,'2. Protocols'!$M34)+'3. ARV Substitutions'!AF60,0)</f>
        <v>#VALUE!</v>
      </c>
      <c r="AC35" s="72" t="e">
        <f>MAX(AB35*(1+'1. General Inputs'!$AW$23+HLOOKUP(AC$7,'1. General Inputs'!$AW$17:$AY$19,ROWS('1. General Inputs'!$AU$17:$AU$19),0))+(CHOOSE(AC$7,'1. General Inputs'!$J$15,'1. General Inputs'!$L$15,'1. General Inputs'!$N$15)/12)*CHOOSE(AC$7,'2. Protocols'!$K34,'2. Protocols'!$L34,'2. Protocols'!$M34)+'3. ARV Substitutions'!AG60,0)</f>
        <v>#VALUE!</v>
      </c>
      <c r="AD35" s="72" t="e">
        <f>MAX(AC35*(1+'1. General Inputs'!$AW$23+HLOOKUP(AD$7,'1. General Inputs'!$AW$17:$AY$19,ROWS('1. General Inputs'!$AU$17:$AU$19),0))+(CHOOSE(AD$7,'1. General Inputs'!$J$15,'1. General Inputs'!$L$15,'1. General Inputs'!$N$15)/12)*CHOOSE(AD$7,'2. Protocols'!$K34,'2. Protocols'!$L34,'2. Protocols'!$M34)+'3. ARV Substitutions'!AH60,0)</f>
        <v>#VALUE!</v>
      </c>
      <c r="AE35" s="72" t="e">
        <f>MAX(AD35*(1+'1. General Inputs'!$AW$23+HLOOKUP(AE$7,'1. General Inputs'!$AW$17:$AY$19,ROWS('1. General Inputs'!$AU$17:$AU$19),0))+(CHOOSE(AE$7,'1. General Inputs'!$J$15,'1. General Inputs'!$L$15,'1. General Inputs'!$N$15)/12)*CHOOSE(AE$7,'2. Protocols'!$K34,'2. Protocols'!$L34,'2. Protocols'!$M34)+'3. ARV Substitutions'!AI60,0)</f>
        <v>#VALUE!</v>
      </c>
      <c r="AF35" s="72" t="e">
        <f>MAX(AE35*(1+'1. General Inputs'!$AW$23+HLOOKUP(AF$7,'1. General Inputs'!$AW$17:$AY$19,ROWS('1. General Inputs'!$AU$17:$AU$19),0))+(CHOOSE(AF$7,'1. General Inputs'!$J$15,'1. General Inputs'!$L$15,'1. General Inputs'!$N$15)/12)*CHOOSE(AF$7,'2. Protocols'!$K34,'2. Protocols'!$L34,'2. Protocols'!$M34)+'3. ARV Substitutions'!AJ60,0)</f>
        <v>#VALUE!</v>
      </c>
      <c r="AG35" s="72" t="e">
        <f>MAX(AF35*(1+'1. General Inputs'!$AW$23+HLOOKUP(AG$7,'1. General Inputs'!$AW$17:$AY$19,ROWS('1. General Inputs'!$AU$17:$AU$19),0))+(CHOOSE(AG$7,'1. General Inputs'!$J$15,'1. General Inputs'!$L$15,'1. General Inputs'!$N$15)/12)*CHOOSE(AG$7,'2. Protocols'!$K34,'2. Protocols'!$L34,'2. Protocols'!$M34)+'3. ARV Substitutions'!AK60,0)</f>
        <v>#VALUE!</v>
      </c>
      <c r="AH35" s="72" t="e">
        <f>MAX(AG35*(1+'1. General Inputs'!$AW$23+HLOOKUP(AH$7,'1. General Inputs'!$AW$17:$AY$19,ROWS('1. General Inputs'!$AU$17:$AU$19),0))+(CHOOSE(AH$7,'1. General Inputs'!$J$15,'1. General Inputs'!$L$15,'1. General Inputs'!$N$15)/12)*CHOOSE(AH$7,'2. Protocols'!$K34,'2. Protocols'!$L34,'2. Protocols'!$M34)+'3. ARV Substitutions'!AL60,0)</f>
        <v>#VALUE!</v>
      </c>
      <c r="AI35" s="72" t="e">
        <f>MAX(AH35*(1+'1. General Inputs'!$AW$23+HLOOKUP(AI$7,'1. General Inputs'!$AW$17:$AY$19,ROWS('1. General Inputs'!$AU$17:$AU$19),0))+(CHOOSE(AI$7,'1. General Inputs'!$J$15,'1. General Inputs'!$L$15,'1. General Inputs'!$N$15)/12)*CHOOSE(AI$7,'2. Protocols'!$K34,'2. Protocols'!$L34,'2. Protocols'!$M34)+'3. ARV Substitutions'!AM60,0)</f>
        <v>#VALUE!</v>
      </c>
      <c r="AJ35" s="72" t="e">
        <f>MAX(AI35*(1+'1. General Inputs'!$AW$23+HLOOKUP(AJ$7,'1. General Inputs'!$AW$17:$AY$19,ROWS('1. General Inputs'!$AU$17:$AU$19),0))+(CHOOSE(AJ$7,'1. General Inputs'!$J$15,'1. General Inputs'!$L$15,'1. General Inputs'!$N$15)/12)*CHOOSE(AJ$7,'2. Protocols'!$K34,'2. Protocols'!$L34,'2. Protocols'!$M34)+'3. ARV Substitutions'!AN60,0)</f>
        <v>#VALUE!</v>
      </c>
      <c r="AK35" s="72" t="e">
        <f>MAX(AJ35*(1+'1. General Inputs'!$AW$23+HLOOKUP(AK$7,'1. General Inputs'!$AW$17:$AY$19,ROWS('1. General Inputs'!$AU$17:$AU$19),0))+(CHOOSE(AK$7,'1. General Inputs'!$J$15,'1. General Inputs'!$L$15,'1. General Inputs'!$N$15)/12)*CHOOSE(AK$7,'2. Protocols'!$K34,'2. Protocols'!$L34,'2. Protocols'!$M34)+'3. ARV Substitutions'!AO60,0)</f>
        <v>#VALUE!</v>
      </c>
      <c r="AL35" s="72" t="e">
        <f>MAX(AK35*(1+'1. General Inputs'!$AW$23+HLOOKUP(AL$7,'1. General Inputs'!$AW$17:$AY$19,ROWS('1. General Inputs'!$AU$17:$AU$19),0))+(CHOOSE(AL$7,'1. General Inputs'!$J$15,'1. General Inputs'!$L$15,'1. General Inputs'!$N$15)/12)*CHOOSE(AL$7,'2. Protocols'!$K34,'2. Protocols'!$L34,'2. Protocols'!$M34)+'3. ARV Substitutions'!AP60,0)</f>
        <v>#VALUE!</v>
      </c>
      <c r="AM35" s="72" t="e">
        <f>MAX(AL35*(1+'1. General Inputs'!$AW$23+HLOOKUP(AM$7,'1. General Inputs'!$AW$17:$AY$19,ROWS('1. General Inputs'!$AU$17:$AU$19),0))+(CHOOSE(AM$7,'1. General Inputs'!$J$15,'1. General Inputs'!$L$15,'1. General Inputs'!$N$15)/12)*CHOOSE(AM$7,'2. Protocols'!$K34,'2. Protocols'!$L34,'2. Protocols'!$M34)+'3. ARV Substitutions'!AQ60,0)</f>
        <v>#VALUE!</v>
      </c>
      <c r="AN35" s="72" t="e">
        <f>MAX(AM35*(1+'1. General Inputs'!$AW$23+HLOOKUP(AN$7,'1. General Inputs'!$AW$17:$AY$19,ROWS('1. General Inputs'!$AU$17:$AU$19),0))+(CHOOSE(AN$7,'1. General Inputs'!$J$15,'1. General Inputs'!$L$15,'1. General Inputs'!$N$15)/12)*CHOOSE(AN$7,'2. Protocols'!$K34,'2. Protocols'!$L34,'2. Protocols'!$M34)+'3. ARV Substitutions'!AR60,0)</f>
        <v>#VALUE!</v>
      </c>
      <c r="AO35" s="72" t="e">
        <f>MAX(AN35*(1+'1. General Inputs'!$AW$23+HLOOKUP(AO$7,'1. General Inputs'!$AW$17:$AY$19,ROWS('1. General Inputs'!$AU$17:$AU$19),0))+(CHOOSE(AO$7,'1. General Inputs'!$J$15,'1. General Inputs'!$L$15,'1. General Inputs'!$N$15)/12)*CHOOSE(AO$7,'2. Protocols'!$K34,'2. Protocols'!$L34,'2. Protocols'!$M34)+'3. ARV Substitutions'!AS60,0)</f>
        <v>#VALUE!</v>
      </c>
      <c r="AP35" s="72" t="e">
        <f>MAX(AO35*(1+'1. General Inputs'!$AW$23+HLOOKUP(AP$7,'1. General Inputs'!$AW$17:$AY$19,ROWS('1. General Inputs'!$AU$17:$AU$19),0))+(CHOOSE(AP$7,'1. General Inputs'!$J$15,'1. General Inputs'!$L$15,'1. General Inputs'!$N$15)/12)*CHOOSE(AP$7,'2. Protocols'!$K34,'2. Protocols'!$L34,'2. Protocols'!$M34)+'3. ARV Substitutions'!AT60,0)</f>
        <v>#VALUE!</v>
      </c>
      <c r="AQ35" s="72" t="e">
        <f>MAX(AP35*(1+'1. General Inputs'!$AW$23+HLOOKUP(AQ$7,'1. General Inputs'!$AW$17:$AY$19,ROWS('1. General Inputs'!$AU$17:$AU$19),0))+(CHOOSE(AQ$7,'1. General Inputs'!$J$15,'1. General Inputs'!$L$15,'1. General Inputs'!$N$15)/12)*CHOOSE(AQ$7,'2. Protocols'!$K34,'2. Protocols'!$L34,'2. Protocols'!$M34)+'3. ARV Substitutions'!AU60,0)</f>
        <v>#VALUE!</v>
      </c>
      <c r="CA35" s="51" t="e">
        <f t="shared" si="30"/>
        <v>#VALUE!</v>
      </c>
      <c r="CB35" s="51" t="e">
        <f t="shared" si="31"/>
        <v>#VALUE!</v>
      </c>
      <c r="CC35" s="51" t="e">
        <f t="shared" si="32"/>
        <v>#VALUE!</v>
      </c>
      <c r="CD35" s="51" t="e">
        <f t="shared" si="33"/>
        <v>#VALUE!</v>
      </c>
      <c r="CE35" s="51" t="e">
        <f t="shared" si="34"/>
        <v>#VALUE!</v>
      </c>
      <c r="CF35" s="51" t="e">
        <f t="shared" si="35"/>
        <v>#VALUE!</v>
      </c>
      <c r="CG35" s="51" t="e">
        <f t="shared" si="36"/>
        <v>#VALUE!</v>
      </c>
      <c r="CH35" s="51" t="e">
        <f t="shared" si="37"/>
        <v>#VALUE!</v>
      </c>
      <c r="CI35" s="51" t="e">
        <f t="shared" si="38"/>
        <v>#VALUE!</v>
      </c>
      <c r="CJ35" s="51" t="e">
        <f t="shared" si="39"/>
        <v>#VALUE!</v>
      </c>
      <c r="CK35" s="51" t="e">
        <f t="shared" si="40"/>
        <v>#VALUE!</v>
      </c>
      <c r="CL35" s="51" t="e">
        <f t="shared" si="41"/>
        <v>#VALUE!</v>
      </c>
      <c r="CM35" s="51" t="e">
        <f t="shared" si="42"/>
        <v>#VALUE!</v>
      </c>
      <c r="CN35" s="51" t="e">
        <f t="shared" si="43"/>
        <v>#VALUE!</v>
      </c>
      <c r="CO35" s="51" t="e">
        <f t="shared" si="44"/>
        <v>#VALUE!</v>
      </c>
      <c r="CP35" s="51" t="e">
        <f t="shared" si="45"/>
        <v>#VALUE!</v>
      </c>
      <c r="CQ35" s="51" t="e">
        <f t="shared" si="46"/>
        <v>#VALUE!</v>
      </c>
      <c r="CR35" s="51" t="e">
        <f t="shared" si="47"/>
        <v>#VALUE!</v>
      </c>
      <c r="CS35" s="51" t="e">
        <f t="shared" si="48"/>
        <v>#VALUE!</v>
      </c>
      <c r="CT35" s="51" t="e">
        <f t="shared" si="49"/>
        <v>#VALUE!</v>
      </c>
      <c r="CU35" s="51" t="e">
        <f t="shared" si="50"/>
        <v>#VALUE!</v>
      </c>
      <c r="CV35" s="51" t="e">
        <f t="shared" si="51"/>
        <v>#VALUE!</v>
      </c>
      <c r="CW35" s="51" t="e">
        <f t="shared" si="52"/>
        <v>#VALUE!</v>
      </c>
      <c r="CX35" s="51" t="e">
        <f t="shared" si="53"/>
        <v>#VALUE!</v>
      </c>
      <c r="CY35" s="51" t="e">
        <f t="shared" si="54"/>
        <v>#VALUE!</v>
      </c>
      <c r="CZ35" s="51" t="e">
        <f t="shared" si="55"/>
        <v>#VALUE!</v>
      </c>
      <c r="DA35" s="51" t="e">
        <f t="shared" si="56"/>
        <v>#VALUE!</v>
      </c>
      <c r="DB35" s="51" t="e">
        <f t="shared" si="57"/>
        <v>#VALUE!</v>
      </c>
      <c r="DC35" s="51" t="e">
        <f t="shared" si="58"/>
        <v>#VALUE!</v>
      </c>
      <c r="DD35" s="51" t="e">
        <f t="shared" si="59"/>
        <v>#VALUE!</v>
      </c>
      <c r="DE35" s="51" t="e">
        <f t="shared" si="60"/>
        <v>#VALUE!</v>
      </c>
      <c r="DF35" s="51" t="e">
        <f t="shared" si="61"/>
        <v>#VALUE!</v>
      </c>
      <c r="DG35" s="51" t="e">
        <f t="shared" si="62"/>
        <v>#VALUE!</v>
      </c>
      <c r="DH35" s="51" t="e">
        <f t="shared" si="63"/>
        <v>#VALUE!</v>
      </c>
      <c r="DI35" s="51" t="e">
        <f t="shared" si="64"/>
        <v>#VALUE!</v>
      </c>
      <c r="DJ35" s="51" t="e">
        <f t="shared" si="65"/>
        <v>#VALUE!</v>
      </c>
      <c r="DL35" s="21" t="str">
        <f>CONCATENATE('2. Protocols'!C34, '2. Protocols'!D34, '2. Protocols'!E34)</f>
        <v>+</v>
      </c>
      <c r="DM35" s="21" t="str">
        <f>CONCATENATE('2. Protocols'!C34, '2. Protocols'!D34, '2. Protocols'!E34, '2. Protocols'!F34, '2. Protocols'!G34,)</f>
        <v>++</v>
      </c>
      <c r="DO35" s="27">
        <f>IF(AND(OR(ISBLANK(DO$9),DO$9=0)=FALSE,OR(DO$9='2. Protocols'!$C34,DO$9='2. Protocols'!$E34,DO$9='2. Protocols'!$G34)),1,0)*'4. Formulations'!$I34</f>
        <v>0</v>
      </c>
      <c r="DP35" s="27">
        <f>IF(AND(OR(ISBLANK(DP$9),DP$9=0)=FALSE,OR(DP$9='2. Protocols'!$C34,DP$9='2. Protocols'!$E34,DP$9='2. Protocols'!$G34)),1,0)*'4. Formulations'!$I34</f>
        <v>0</v>
      </c>
      <c r="DQ35" s="27">
        <f>IF(AND(OR(ISBLANK(DQ$9),DQ$9=0)=FALSE,OR(DQ$9='2. Protocols'!$C34,DQ$9='2. Protocols'!$E34,DQ$9='2. Protocols'!$G34)),1,0)*'4. Formulations'!$I34</f>
        <v>0</v>
      </c>
      <c r="DR35" s="27">
        <f>IF(AND(OR(ISBLANK(DR$9),DR$9=0)=FALSE,OR(DR$9='2. Protocols'!$C34,DR$9='2. Protocols'!$E34,DR$9='2. Protocols'!$G34)),1,0)*'4. Formulations'!$I34</f>
        <v>0</v>
      </c>
      <c r="DS35" s="27">
        <f>IF(AND(OR(ISBLANK(DS$9),DS$9=0)=FALSE,OR(DS$9='2. Protocols'!$C34,DS$9='2. Protocols'!$E34,DS$9='2. Protocols'!$G34)),1,0)*'4. Formulations'!$I34</f>
        <v>0</v>
      </c>
      <c r="DT35" s="27">
        <f>IF(AND(OR(ISBLANK(DT$9),DT$9=0)=FALSE,OR(DT$9='2. Protocols'!$C34,DT$9='2. Protocols'!$E34,DT$9='2. Protocols'!$G34)),1,0)*'4. Formulations'!$I34</f>
        <v>0</v>
      </c>
      <c r="DU35" s="27">
        <f>IF(AND(OR(ISBLANK(DU$9),DU$9=0)=FALSE,OR(DU$9='2. Protocols'!$C34,DU$9='2. Protocols'!$E34,DU$9='2. Protocols'!$G34)),1,0)*'4. Formulations'!$I34</f>
        <v>0</v>
      </c>
      <c r="DV35" s="27">
        <f>IF(AND(OR(ISBLANK(DV$9),DV$9=0)=FALSE,OR(DV$9='2. Protocols'!$C34,DV$9='2. Protocols'!$E34,DV$9='2. Protocols'!$G34)),1,0)*'4. Formulations'!$I34</f>
        <v>0</v>
      </c>
      <c r="DW35" s="27">
        <f>IF(AND(OR(ISBLANK(DW$9),DW$9=0)=FALSE,OR(DW$9='2. Protocols'!$C34,DW$9='2. Protocols'!$E34,DW$9='2. Protocols'!$G34)),1,0)*'4. Formulations'!$I34</f>
        <v>0</v>
      </c>
      <c r="DX35" s="27">
        <f>IF(AND(OR(ISBLANK(DX$9),DX$9=0)=FALSE,OR(DX$9='2. Protocols'!$C34,DX$9='2. Protocols'!$E34,DX$9='2. Protocols'!$G34)),1,0)*'4. Formulations'!$I34</f>
        <v>0</v>
      </c>
      <c r="DY35" s="27">
        <f>IF(AND(OR(ISBLANK(DY$9),DY$9=0)=FALSE,OR(DY$9='2. Protocols'!$C34,DY$9='2. Protocols'!$E34,DY$9='2. Protocols'!$G34)),1,0)*'4. Formulations'!$I34</f>
        <v>0</v>
      </c>
      <c r="DZ35" s="27">
        <f>IF(AND(OR(ISBLANK(DZ$9),DZ$9=0)=FALSE,OR(DZ$9='2. Protocols'!$C34,DZ$9='2. Protocols'!$E34,DZ$9='2. Protocols'!$G34)),1,0)*'4. Formulations'!$I34</f>
        <v>0</v>
      </c>
      <c r="EA35" s="27">
        <f>IF(AND(OR(ISBLANK(EA$9),EA$9=0)=FALSE,OR(EA$9='2. Protocols'!$C34,EA$9='2. Protocols'!$E34,EA$9='2. Protocols'!$G34)),1,0)*'4. Formulations'!$I34</f>
        <v>0</v>
      </c>
      <c r="EB35" s="27">
        <f>IF(AND(OR(ISBLANK(EB$9),EB$9=0)=FALSE,OR(EB$9='2. Protocols'!$C34,EB$9='2. Protocols'!$E34,EB$9='2. Protocols'!$G34)),1,0)*'4. Formulations'!$I34</f>
        <v>0</v>
      </c>
      <c r="EC35" s="27">
        <f>IF(AND(OR(ISBLANK(EC$9),EC$9=0)=FALSE,OR(EC$9='2. Protocols'!$C34,EC$9='2. Protocols'!$E34,EC$9='2. Protocols'!$G34)),1,0)*'4. Formulations'!$I34</f>
        <v>0</v>
      </c>
      <c r="ED35" s="27">
        <f>IF(AND(OR(ISBLANK(ED$9),ED$9=0)=FALSE,OR(ED$9='2. Protocols'!$C34,ED$9='2. Protocols'!$E34,ED$9='2. Protocols'!$G34)),1,0)*'4. Formulations'!$I34</f>
        <v>0</v>
      </c>
      <c r="EE35" s="27">
        <f>IF(AND(OR(ISBLANK(EE$9),EE$9=0)=FALSE,OR(EE$9='2. Protocols'!$C34,EE$9='2. Protocols'!$E34,EE$9='2. Protocols'!$G34)),1,0)*'4. Formulations'!$I34</f>
        <v>0</v>
      </c>
      <c r="EF35" s="27">
        <f>IF(AND(OR(ISBLANK(EF$9),EF$9=0)=FALSE,OR(EF$9='2. Protocols'!$C34,EF$9='2. Protocols'!$E34,EF$9='2. Protocols'!$G34)),1,0)*'4. Formulations'!$I34</f>
        <v>0</v>
      </c>
      <c r="EG35" s="27">
        <f>IF(AND(OR(ISBLANK(EG$9),EG$9=0)=FALSE,OR(EG$9='2. Protocols'!$C34,EG$9='2. Protocols'!$E34,EG$9='2. Protocols'!$G34)),1,0)*'4. Formulations'!$I34</f>
        <v>0</v>
      </c>
      <c r="EH35" s="27">
        <f>IF(AND(OR(ISBLANK(EH$9),EH$9=0)=FALSE,OR(EH$9='2. Protocols'!$C34,EH$9='2. Protocols'!$E34,EH$9='2. Protocols'!$G34)),1,0)*'4. Formulations'!$I34</f>
        <v>0</v>
      </c>
      <c r="EI35" s="27">
        <f>IF(AND(OR(ISBLANK(EI$9),EI$9=0)=FALSE,OR(EI$9='2. Protocols'!$C34,EI$9='2. Protocols'!$E34,EI$9='2. Protocols'!$G34)),1,0)*'4. Formulations'!$I34</f>
        <v>0</v>
      </c>
      <c r="EJ35" s="27">
        <f>IF(AND(OR(ISBLANK(EJ$9),EJ$9=0)=FALSE,OR(EJ$9='2. Protocols'!$C34,EJ$9='2. Protocols'!$E34,EJ$9='2. Protocols'!$G34)),1,0)*'4. Formulations'!$I34</f>
        <v>0</v>
      </c>
      <c r="EK35" s="27">
        <f>IF(AND(OR(ISBLANK(EK$9),EK$9=0)=FALSE,OR(EK$9='2. Protocols'!$C34,EK$9='2. Protocols'!$E34,EK$9='2. Protocols'!$G34)),1,0)*'4. Formulations'!$I34</f>
        <v>0</v>
      </c>
      <c r="EL35" s="27">
        <f>IF(AND(OR(ISBLANK(EL$9),EL$9=0)=FALSE,OR(EL$9='2. Protocols'!$C34,EL$9='2. Protocols'!$E34,EL$9='2. Protocols'!$G34)),1,0)*'4. Formulations'!$I34</f>
        <v>0</v>
      </c>
      <c r="EM35" s="27">
        <f>IF(AND(OR(ISBLANK(EM$9),EM$9=0)=FALSE,OR(EM$9='2. Protocols'!$C34,EM$9='2. Protocols'!$E34,EM$9='2. Protocols'!$G34)),1,0)*'4. Formulations'!$I34</f>
        <v>0</v>
      </c>
      <c r="EN35" s="27">
        <f>IF(AND(OR(ISBLANK(EN$9),EN$9=0)=FALSE,OR(EN$9='2. Protocols'!$C34,EN$9='2. Protocols'!$E34,EN$9='2. Protocols'!$G34)),1,0)*'4. Formulations'!$I34</f>
        <v>0</v>
      </c>
      <c r="EO35" s="27">
        <f>IF(AND(OR(ISBLANK(EO$9),EO$9=0)=FALSE,OR(EO$9='2. Protocols'!$C34,EO$9='2. Protocols'!$E34,EO$9='2. Protocols'!$G34)),1,0)*'4. Formulations'!$I34</f>
        <v>0</v>
      </c>
      <c r="EP35" s="27">
        <f>IF(AND(OR(ISBLANK(EP$9),EP$9=0)=FALSE,OR(EP$9='2. Protocols'!$C34,EP$9='2. Protocols'!$E34,EP$9='2. Protocols'!$G34)),1,0)*'4. Formulations'!$I34</f>
        <v>0</v>
      </c>
      <c r="EQ35" s="27">
        <f>IF(AND(OR(ISBLANK(EQ$9),EQ$9=0)=FALSE,OR(EQ$9='2. Protocols'!$C34,EQ$9='2. Protocols'!$E34,EQ$9='2. Protocols'!$G34)),1,0)*'4. Formulations'!$I34</f>
        <v>0</v>
      </c>
      <c r="ER35" s="27">
        <f>IF(AND(OR(ISBLANK(ER$9),ER$9=0)=FALSE,OR(ER$9='2. Protocols'!$C34,ER$9='2. Protocols'!$E34,ER$9='2. Protocols'!$G34)),1,0)*'4. Formulations'!$I34</f>
        <v>0</v>
      </c>
      <c r="ES35" s="27">
        <f>IF(AND(OR(ISBLANK(ES$9),ES$9=0)=FALSE,OR(ES$9='2. Protocols'!$C34,ES$9='2. Protocols'!$E34,ES$9='2. Protocols'!$G34)),1,0)*'4. Formulations'!$I34</f>
        <v>0</v>
      </c>
      <c r="ET35" s="27">
        <f>IF(AND(OR(ISBLANK(ET$9),ET$9=0)=FALSE,OR(ET$9='2. Protocols'!$C34,ET$9='2. Protocols'!$E34,ET$9='2. Protocols'!$G34)),1,0)*'4. Formulations'!$I34</f>
        <v>0</v>
      </c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N35" s="27">
        <f>IF(AND(OR(ISBLANK(FN$9),FN$9=0)=FALSE,FN$9=$DL35),1,0)*'4. Formulations'!$J34</f>
        <v>0</v>
      </c>
      <c r="FO35" s="27">
        <f>IF(AND(OR(ISBLANK(FO$9),FO$9=0)=FALSE,FO$9=$DL35),1,0)*'4. Formulations'!$J34</f>
        <v>0</v>
      </c>
      <c r="FP35" s="27">
        <f>IF(AND(OR(ISBLANK(FP$9),FP$9=0)=FALSE,FP$9=$DL35),1,0)*'4. Formulations'!$J34</f>
        <v>0</v>
      </c>
      <c r="FQ35" s="27">
        <f>IF(AND(OR(ISBLANK(FQ$9),FQ$9=0)=FALSE,FQ$9=$DL35),1,0)*'4. Formulations'!$J34</f>
        <v>0</v>
      </c>
      <c r="FR35" s="27">
        <f>IF(AND(OR(ISBLANK(FR$9),FR$9=0)=FALSE,FR$9=$DL35),1,0)*'4. Formulations'!$J34</f>
        <v>0</v>
      </c>
      <c r="FS35" s="27">
        <f>IF(AND(OR(ISBLANK(FS$9),FS$9=0)=FALSE,FS$9=$DL35),1,0)*'4. Formulations'!$J34</f>
        <v>0</v>
      </c>
      <c r="FT35" s="27">
        <f>IF(AND(OR(ISBLANK(FT$9),FT$9=0)=FALSE,FT$9=$DL35),1,0)*'4. Formulations'!$J34</f>
        <v>0</v>
      </c>
      <c r="FU35" s="27">
        <f>IF(AND(OR(ISBLANK(FU$9),FU$9=0)=FALSE,FU$9=$DL35),1,0)*'4. Formulations'!$J34</f>
        <v>0</v>
      </c>
      <c r="FV35" s="27">
        <f>IF(AND(OR(ISBLANK(FV$9),FV$9=0)=FALSE,FV$9=$DL35),1,0)*'4. Formulations'!$J34</f>
        <v>0</v>
      </c>
      <c r="FW35" s="27">
        <f>IF(AND(OR(ISBLANK(FW$9),FW$9=0)=FALSE,FW$9=$DL35),1,0)*'4. Formulations'!$J34</f>
        <v>0</v>
      </c>
      <c r="FX35" s="27">
        <f>IF(AND(OR(ISBLANK(FX$9),FX$9=0)=FALSE,FX$9=$DL35),1,0)*'4. Formulations'!$J34</f>
        <v>0</v>
      </c>
      <c r="FY35" s="27">
        <f>IF(AND(OR(ISBLANK(FY$9),FY$9=0)=FALSE,FY$9=$DL35),1,0)*'4. Formulations'!$J34</f>
        <v>0</v>
      </c>
      <c r="FZ35" s="27">
        <f>IF(AND(OR(ISBLANK(FZ$9),FZ$9=0)=FALSE,FZ$9=$DL35),1,0)*'4. Formulations'!$J34</f>
        <v>0</v>
      </c>
      <c r="GA35" s="27">
        <f>IF(AND(OR(ISBLANK(GA$9),GA$9=0)=FALSE,GA$9=$DL35),1,0)*'4. Formulations'!$J34</f>
        <v>0</v>
      </c>
      <c r="GB35" s="27">
        <f>IF(AND(OR(ISBLANK(GB$9),GB$9=0)=FALSE,GB$9=$DL35),1,0)*'4. Formulations'!$J34</f>
        <v>0</v>
      </c>
      <c r="GC35" s="27">
        <f>IF(AND(OR(ISBLANK(GC$9),GC$9=0)=FALSE,GC$9=$DL35),1,0)*'4. Formulations'!$J34</f>
        <v>0</v>
      </c>
      <c r="GD35" s="27">
        <f>IF(AND(OR(ISBLANK(GD$9),GD$9=0)=FALSE,GD$9=$DL35),1,0)*'4. Formulations'!$J34</f>
        <v>0</v>
      </c>
      <c r="GE35" s="27"/>
      <c r="GF35" s="27"/>
      <c r="GG35" s="27"/>
      <c r="GI35" s="27">
        <f>IF(AND(OR(ISBLANK(GI$9),GI$9=0)=FALSE,SUM($FN35:$GD35)&gt;0,GI$9='2. Protocols'!$G34),1,0)*'4. Formulations'!$J34</f>
        <v>0</v>
      </c>
      <c r="GJ35" s="27">
        <f>IF(AND(OR(ISBLANK(GJ$9),GJ$9=0)=FALSE,SUM($FN35:$GD35)&gt;0,GJ$9='2. Protocols'!$G34),1,0)*'4. Formulations'!$J34</f>
        <v>0</v>
      </c>
      <c r="GK35" s="27">
        <f>IF(AND(OR(ISBLANK(GK$9),GK$9=0)=FALSE,SUM($FN35:$GD35)&gt;0,GK$9='2. Protocols'!$G34),1,0)*'4. Formulations'!$J34</f>
        <v>0</v>
      </c>
      <c r="GL35" s="27">
        <f>IF(AND(OR(ISBLANK(GL$9),GL$9=0)=FALSE,SUM($FN35:$GD35)&gt;0,GL$9='2. Protocols'!$G34),1,0)*'4. Formulations'!$J34</f>
        <v>0</v>
      </c>
      <c r="GM35" s="27">
        <f>IF(AND(OR(ISBLANK(GM$9),GM$9=0)=FALSE,SUM($FN35:$GD35)&gt;0,GM$9='2. Protocols'!$G34),1,0)*'4. Formulations'!$J34</f>
        <v>0</v>
      </c>
      <c r="GN35" s="27">
        <f>IF(AND(OR(ISBLANK(GN$9),GN$9=0)=FALSE,SUM($FN35:$GD35)&gt;0,GN$9='2. Protocols'!$G34),1,0)*'4. Formulations'!$J34</f>
        <v>0</v>
      </c>
      <c r="GO35" s="27">
        <f>IF(AND(OR(ISBLANK(GO$9),GO$9=0)=FALSE,SUM($FN35:$GD35)&gt;0,GO$9='2. Protocols'!$G34),1,0)*'4. Formulations'!$J34</f>
        <v>0</v>
      </c>
      <c r="GP35" s="27">
        <f>IF(AND(OR(ISBLANK(GP$9),GP$9=0)=FALSE,SUM($FN35:$GD35)&gt;0,GP$9='2. Protocols'!$G34),1,0)*'4. Formulations'!$J34</f>
        <v>0</v>
      </c>
      <c r="GQ35" s="27">
        <f>IF(AND(OR(ISBLANK(GQ$9),GQ$9=0)=FALSE,SUM($FN35:$GD35)&gt;0,GQ$9='2. Protocols'!$G34),1,0)*'4. Formulations'!$J34</f>
        <v>0</v>
      </c>
      <c r="GR35" s="27">
        <f>IF(AND(OR(ISBLANK(GR$9),GR$9=0)=FALSE,SUM($FN35:$GD35)&gt;0,GR$9='2. Protocols'!$G34),1,0)*'4. Formulations'!$J34</f>
        <v>0</v>
      </c>
      <c r="GS35" s="27">
        <f>IF(AND(OR(ISBLANK(GS$9),GS$9=0)=FALSE,SUM($FN35:$GD35)&gt;0,GS$9='2. Protocols'!$G34),1,0)*'4. Formulations'!$J34</f>
        <v>0</v>
      </c>
      <c r="GT35" s="27">
        <f>IF(AND(OR(ISBLANK(GT$9),GT$9=0)=FALSE,SUM($FN35:$GD35)&gt;0,GT$9='2. Protocols'!$G34),1,0)*'4. Formulations'!$J34</f>
        <v>0</v>
      </c>
      <c r="GU35" s="27">
        <f>IF(AND(OR(ISBLANK(GU$9),GU$9=0)=FALSE,SUM($FN35:$GD35)&gt;0,GU$9='2. Protocols'!$G34),1,0)*'4. Formulations'!$J34</f>
        <v>0</v>
      </c>
      <c r="GV35" s="27">
        <f>IF(AND(OR(ISBLANK(GV$9),GV$9=0)=FALSE,SUM($FN35:$GD35)&gt;0,GV$9='2. Protocols'!$G34),1,0)*'4. Formulations'!$J34</f>
        <v>0</v>
      </c>
      <c r="GW35" s="27">
        <f>IF(AND(OR(ISBLANK(GW$9),GW$9=0)=FALSE,SUM($FN35:$GD35)&gt;0,GW$9='2. Protocols'!$G34),1,0)*'4. Formulations'!$J34</f>
        <v>0</v>
      </c>
      <c r="GX35" s="27">
        <f>IF(AND(OR(ISBLANK(GX$9),GX$9=0)=FALSE,SUM($FN35:$GD35)&gt;0,GX$9='2. Protocols'!$G34),1,0)*'4. Formulations'!$J34</f>
        <v>0</v>
      </c>
      <c r="GY35" s="27">
        <f>IF(AND(OR(ISBLANK(GY$9),GY$9=0)=FALSE,SUM($FN35:$GD35)&gt;0,GY$9='2. Protocols'!$G34),1,0)*'4. Formulations'!$J34</f>
        <v>0</v>
      </c>
      <c r="GZ35" s="27">
        <f>IF(AND(OR(ISBLANK(GZ$9),GZ$9=0)=FALSE,SUM($FN35:$GD35)&gt;0,GZ$9='2. Protocols'!$G34),1,0)*'4. Formulations'!$J34</f>
        <v>0</v>
      </c>
      <c r="HA35" s="27">
        <f>IF(AND(OR(ISBLANK(HA$9),HA$9=0)=FALSE,SUM($FN35:$GD35)&gt;0,HA$9='2. Protocols'!$G34),1,0)*'4. Formulations'!$J34</f>
        <v>0</v>
      </c>
      <c r="HB35" s="27">
        <f>IF(AND(OR(ISBLANK(HB$9),HB$9=0)=FALSE,SUM($FN35:$GD35)&gt;0,HB$9='2. Protocols'!$G34),1,0)*'4. Formulations'!$J34</f>
        <v>0</v>
      </c>
      <c r="HC35" s="27">
        <f>IF(AND(OR(ISBLANK(HC$9),HC$9=0)=FALSE,SUM($FN35:$GD35)&gt;0,HC$9='2. Protocols'!$G34),1,0)*'4. Formulations'!$J34</f>
        <v>0</v>
      </c>
      <c r="HD35" s="27">
        <f>IF(AND(OR(ISBLANK(HD$9),HD$9=0)=FALSE,SUM($FN35:$GD35)&gt;0,HD$9='2. Protocols'!$G34),1,0)*'4. Formulations'!$J34</f>
        <v>0</v>
      </c>
      <c r="HE35" s="27">
        <f>IF(AND(OR(ISBLANK(HE$9),HE$9=0)=FALSE,SUM($FN35:$GD35)&gt;0,HE$9='2. Protocols'!$G34),1,0)*'4. Formulations'!$J34</f>
        <v>0</v>
      </c>
      <c r="HF35" s="27">
        <f>IF(AND(OR(ISBLANK(HF$9),HF$9=0)=FALSE,SUM($FN35:$GD35)&gt;0,HF$9='2. Protocols'!$G34),1,0)*'4. Formulations'!$J34</f>
        <v>0</v>
      </c>
      <c r="HG35" s="27">
        <f>IF(AND(OR(ISBLANK(HG$9),HG$9=0)=FALSE,SUM($FN35:$GD35)&gt;0,HG$9='2. Protocols'!$G34),1,0)*'4. Formulations'!$J34</f>
        <v>0</v>
      </c>
      <c r="HH35" s="27">
        <f>IF(AND(OR(ISBLANK(HH$9),HH$9=0)=FALSE,SUM($FN35:$GD35)&gt;0,HH$9='2. Protocols'!$G34),1,0)*'4. Formulations'!$J34</f>
        <v>0</v>
      </c>
      <c r="HI35" s="27">
        <f>IF(AND(OR(ISBLANK(HI$9),HI$9=0)=FALSE,SUM($FN35:$GD35)&gt;0,HI$9='2. Protocols'!$G34),1,0)*'4. Formulations'!$J34</f>
        <v>0</v>
      </c>
      <c r="HJ35" s="27">
        <f>IF(AND(OR(ISBLANK(HJ$9),HJ$9=0)=FALSE,SUM($FN35:$GD35)&gt;0,HJ$9='2. Protocols'!$G34),1,0)*'4. Formulations'!$J34</f>
        <v>0</v>
      </c>
      <c r="HK35" s="27">
        <f>IF(AND(OR(ISBLANK(HK$9),HK$9=0)=FALSE,SUM($FN35:$GD35)&gt;0,HK$9='2. Protocols'!$G34),1,0)*'4. Formulations'!$J34</f>
        <v>0</v>
      </c>
      <c r="HL35" s="27">
        <f>IF(AND(OR(ISBLANK(HL$9),HL$9=0)=FALSE,SUM($FN35:$GD35)&gt;0,HL$9='2. Protocols'!$G34),1,0)*'4. Formulations'!$J34</f>
        <v>0</v>
      </c>
      <c r="HM35" s="27">
        <f>IF(AND(OR(ISBLANK(HM$9),HM$9=0)=FALSE,SUM($FN35:$GD35)&gt;0,HM$9='2. Protocols'!$G34),1,0)*'4. Formulations'!$J34</f>
        <v>0</v>
      </c>
      <c r="HN35" s="27">
        <f>IF(AND(OR(ISBLANK(HN$9),HN$9=0)=FALSE,SUM($FN35:$GD35)&gt;0,HN$9='2. Protocols'!$G34),1,0)*'4. Formulations'!$J34</f>
        <v>0</v>
      </c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H35" s="27">
        <f>IF(AND(OR(ISBLANK(GI$9),GI$9=0)=FALSE,IH$9=$DM35),1,0)*'4. Formulations'!$K34</f>
        <v>0</v>
      </c>
      <c r="II35" s="27">
        <f>IF(AND(OR(ISBLANK(GJ$9),GJ$9=0)=FALSE,II$9=$DM35),1,0)*'4. Formulations'!$K34</f>
        <v>0</v>
      </c>
      <c r="IJ35" s="27">
        <f>IF(AND(OR(ISBLANK(GK$9),GK$9=0)=FALSE,IJ$9=$DM35),1,0)*'4. Formulations'!$K34</f>
        <v>0</v>
      </c>
      <c r="IK35" s="27">
        <f>IF(AND(OR(ISBLANK(GL$9),GL$9=0)=FALSE,IK$9=$DM35),1,0)*'4. Formulations'!$K34</f>
        <v>0</v>
      </c>
      <c r="IL35" s="27">
        <f>IF(AND(OR(ISBLANK(GM$9),GM$9=0)=FALSE,IL$9=$DM35),1,0)*'4. Formulations'!$K34</f>
        <v>0</v>
      </c>
      <c r="IM35" s="27">
        <f>IF(AND(OR(ISBLANK(GN$9),GN$9=0)=FALSE,IM$9=$DM35),1,0)*'4. Formulations'!$K34</f>
        <v>0</v>
      </c>
      <c r="IN35" s="27">
        <f>IF(AND(OR(ISBLANK(GO$9),GO$9=0)=FALSE,IN$9=$DM35),1,0)*'4. Formulations'!$K34</f>
        <v>0</v>
      </c>
      <c r="IO35" s="27">
        <f>IF(AND(OR(ISBLANK(GP$9),GP$9=0)=FALSE,IO$9=$DM35),1,0)*'4. Formulations'!$K34</f>
        <v>0</v>
      </c>
      <c r="IP35" s="27">
        <f>IF(AND(OR(ISBLANK(GQ$9),GQ$9=0)=FALSE,IP$9=$DM35),1,0)*'4. Formulations'!$K34</f>
        <v>0</v>
      </c>
      <c r="IQ35" s="27">
        <f>IF(AND(OR(ISBLANK(GR$9),GR$9=0)=FALSE,IQ$9=$DM35),1,0)*'4. Formulations'!$K34</f>
        <v>0</v>
      </c>
      <c r="IR35" s="27">
        <f>IF(AND(OR(ISBLANK(GN$9),GN$9=0)=FALSE,IR$9=$DM35),1,0)*'4. Formulations'!$K34</f>
        <v>0</v>
      </c>
      <c r="IS35" s="27">
        <f>IF(AND(OR(ISBLANK(GO$9),GO$9=0)=FALSE,IS$9=$DM35),1,0)*'4. Formulations'!$K34</f>
        <v>0</v>
      </c>
      <c r="IT35" s="27">
        <f>IF(AND(OR(ISBLANK(GP$9),GP$9=0)=FALSE,IT$9=$DM35),1,0)*'4. Formulations'!$K34</f>
        <v>0</v>
      </c>
      <c r="IU35" s="27">
        <f>IF(AND(OR(ISBLANK(GQ$9),GQ$9=0)=FALSE,IU$9=$DM35),1,0)*'4. Formulations'!$K34</f>
        <v>0</v>
      </c>
      <c r="IV35" s="27"/>
      <c r="IW35" s="27"/>
      <c r="IX35" s="27"/>
      <c r="IY35" s="27"/>
      <c r="IZ35" s="27"/>
      <c r="JA35" s="27"/>
      <c r="JC35" s="27">
        <f>IF(AND(OR(ISBLANK(JC$9),JC$9=0)=FALSE,OR(JC$9='2. Protocols'!$C34,JC$9='2. Protocols'!$E34,JC$9='2. Protocols'!$G34)),1,0)*'4. Formulations'!$L34</f>
        <v>0</v>
      </c>
      <c r="JD35" s="27">
        <f>IF(AND(OR(ISBLANK(JD$9),JD$9=0)=FALSE,OR(JD$9='2. Protocols'!$C34,JD$9='2. Protocols'!$E34,JD$9='2. Protocols'!$G34)),1,0)*'4. Formulations'!$L34</f>
        <v>0</v>
      </c>
      <c r="JE35" s="27">
        <f>IF(AND(OR(ISBLANK(JE$9),JE$9=0)=FALSE,OR(JE$9='2. Protocols'!$C34,JE$9='2. Protocols'!$E34,JE$9='2. Protocols'!$G34)),1,0)*'4. Formulations'!$L34</f>
        <v>0</v>
      </c>
      <c r="JF35" s="27">
        <f>IF(AND(OR(ISBLANK(JF$9),JF$9=0)=FALSE,OR(JF$9='2. Protocols'!$C34,JF$9='2. Protocols'!$E34,JF$9='2. Protocols'!$G34)),1,0)*'4. Formulations'!$L34</f>
        <v>0</v>
      </c>
      <c r="JG35" s="27">
        <f>IF(AND(OR(ISBLANK(JG$9),JG$9=0)=FALSE,OR(JG$9='2. Protocols'!$C34,JG$9='2. Protocols'!$E34,JG$9='2. Protocols'!$G34)),1,0)*'4. Formulations'!$L34</f>
        <v>0</v>
      </c>
      <c r="JH35" s="27">
        <f>IF(AND(OR(ISBLANK(JH$9),JH$9=0)=FALSE,OR(JH$9='2. Protocols'!$C34,JH$9='2. Protocols'!$E34,JH$9='2. Protocols'!$G34)),1,0)*'4. Formulations'!$L34</f>
        <v>0</v>
      </c>
      <c r="JI35" s="27">
        <f>IF(AND(OR(ISBLANK(JI$9),JI$9=0)=FALSE,OR(JI$9='2. Protocols'!$C34,JI$9='2. Protocols'!$E34,JI$9='2. Protocols'!$G34)),1,0)*'4. Formulations'!$L34</f>
        <v>0</v>
      </c>
      <c r="JJ35" s="27">
        <f>IF(AND(OR(ISBLANK(JJ$9),JJ$9=0)=FALSE,OR(JJ$9='2. Protocols'!$C34,JJ$9='2. Protocols'!$E34,JJ$9='2. Protocols'!$G34)),1,0)*'4. Formulations'!$L34</f>
        <v>0</v>
      </c>
      <c r="JK35" s="27">
        <f>IF(AND(OR(ISBLANK(JK$9),JK$9=0)=FALSE,OR(JK$9='2. Protocols'!$C34,JK$9='2. Protocols'!$E34,JK$9='2. Protocols'!$G34)),1,0)*'4. Formulations'!$L34</f>
        <v>0</v>
      </c>
      <c r="JL35" s="27">
        <f>IF(AND(OR(ISBLANK(JL$9),JL$9=0)=FALSE,OR(JL$9='2. Protocols'!$C34,JL$9='2. Protocols'!$E34,JL$9='2. Protocols'!$G34)),1,0)*'4. Formulations'!$L34</f>
        <v>0</v>
      </c>
      <c r="JM35" s="27">
        <f>IF(AND(OR(ISBLANK(JM$9),JM$9=0)=FALSE,OR(JM$9='2. Protocols'!$C34,JM$9='2. Protocols'!$E34,JM$9='2. Protocols'!$G34)),1,0)*'4. Formulations'!$L34</f>
        <v>0</v>
      </c>
      <c r="JN35" s="27">
        <f>IF(AND(OR(ISBLANK(JN$9),JN$9=0)=FALSE,OR(JN$9='2. Protocols'!$C34,JN$9='2. Protocols'!$E34,JN$9='2. Protocols'!$G34)),1,0)*'4. Formulations'!$L34</f>
        <v>0</v>
      </c>
      <c r="JO35" s="27">
        <f>IF(AND(OR(ISBLANK(JO$9),JO$9=0)=FALSE,OR(JO$9='2. Protocols'!$C34,JO$9='2. Protocols'!$E34,JO$9='2. Protocols'!$G34)),1,0)*'4. Formulations'!$L34</f>
        <v>0</v>
      </c>
      <c r="JP35" s="27">
        <f>IF(AND(OR(ISBLANK(JP$9),JP$9=0)=FALSE,OR(JP$9='2. Protocols'!$C34,JP$9='2. Protocols'!$E34,JP$9='2. Protocols'!$G34)),1,0)*'4. Formulations'!$L34</f>
        <v>0</v>
      </c>
      <c r="JQ35" s="27">
        <f>IF(AND(OR(ISBLANK(JQ$9),JQ$9=0)=FALSE,OR(JQ$9='2. Protocols'!$C34,JQ$9='2. Protocols'!$E34,JQ$9='2. Protocols'!$G34)),1,0)*'4. Formulations'!$L34</f>
        <v>0</v>
      </c>
      <c r="JR35" s="27">
        <f>IF(AND(OR(ISBLANK(JR$9),JR$9=0)=FALSE,OR(JR$9='2. Protocols'!$C34,JR$9='2. Protocols'!$E34,JR$9='2. Protocols'!$G34)),1,0)*'4. Formulations'!$L34</f>
        <v>0</v>
      </c>
      <c r="JS35" s="27">
        <f>IF(AND(OR(ISBLANK(JS$9),JS$9=0)=FALSE,OR(JS$9='2. Protocols'!$C34,JS$9='2. Protocols'!$E34,JS$9='2. Protocols'!$G34)),1,0)*'4. Formulations'!$L34</f>
        <v>0</v>
      </c>
      <c r="JT35" s="27">
        <f>IF(AND(OR(ISBLANK(JT$9),JT$9=0)=FALSE,OR(JT$9='2. Protocols'!$C34,JT$9='2. Protocols'!$E34,JT$9='2. Protocols'!$G34)),1,0)*'4. Formulations'!$L34</f>
        <v>0</v>
      </c>
      <c r="JU35" s="27">
        <f>IF(AND(OR(ISBLANK(JU$9),JU$9=0)=FALSE,OR(JU$9='2. Protocols'!$C34,JU$9='2. Protocols'!$E34,JU$9='2. Protocols'!$G34)),1,0)*'4. Formulations'!$L34</f>
        <v>0</v>
      </c>
      <c r="JV35" s="27">
        <f>IF(AND(OR(ISBLANK(JV$9),JV$9=0)=FALSE,OR(JV$9='2. Protocols'!$C34,JV$9='2. Protocols'!$E34,JV$9='2. Protocols'!$G34)),1,0)*'4. Formulations'!$L34</f>
        <v>0</v>
      </c>
      <c r="JW35" s="27">
        <f>IF(AND(OR(ISBLANK(JW$9),JW$9=0)=FALSE,OR(JW$9='2. Protocols'!$C34,JW$9='2. Protocols'!$E34,JW$9='2. Protocols'!$G34)),1,0)*'4. Formulations'!$L34</f>
        <v>0</v>
      </c>
      <c r="JX35" s="27">
        <f>IF(AND(OR(ISBLANK(JX$9),JX$9=0)=FALSE,OR(JX$9='2. Protocols'!$C34,JX$9='2. Protocols'!$E34,JX$9='2. Protocols'!$G34)),1,0)*'4. Formulations'!$L34</f>
        <v>0</v>
      </c>
      <c r="JY35" s="27">
        <f>IF(AND(OR(ISBLANK(JY$9),JY$9=0)=FALSE,OR(JY$9='2. Protocols'!$C34,JY$9='2. Protocols'!$E34,JY$9='2. Protocols'!$G34)),1,0)*'4. Formulations'!$L34</f>
        <v>0</v>
      </c>
      <c r="JZ35" s="27">
        <f>IF(AND(OR(ISBLANK(JZ$9),JZ$9=0)=FALSE,OR(JZ$9='2. Protocols'!$C34,JZ$9='2. Protocols'!$E34,JZ$9='2. Protocols'!$G34)),1,0)*'4. Formulations'!$L34</f>
        <v>0</v>
      </c>
      <c r="KA35" s="27">
        <f>IF(AND(OR(ISBLANK(KA$9),KA$9=0)=FALSE,OR(KA$9='2. Protocols'!$C34,KA$9='2. Protocols'!$E34,KA$9='2. Protocols'!$G34)),1,0)*'4. Formulations'!$L34</f>
        <v>0</v>
      </c>
      <c r="KB35" s="27">
        <f>IF(AND(OR(ISBLANK(KB$9),KB$9=0)=FALSE,OR(KB$9='2. Protocols'!$C34,KB$9='2. Protocols'!$E34,KB$9='2. Protocols'!$G34)),1,0)*'4. Formulations'!$L34</f>
        <v>0</v>
      </c>
      <c r="KC35" s="27">
        <f>IF(AND(OR(ISBLANK(KC$9),KC$9=0)=FALSE,OR(KC$9='2. Protocols'!$C34,KC$9='2. Protocols'!$E34,KC$9='2. Protocols'!$G34)),1,0)*'4. Formulations'!$L34</f>
        <v>0</v>
      </c>
      <c r="KD35" s="27">
        <f>IF(AND(OR(ISBLANK(KD$9),KD$9=0)=FALSE,OR(KD$9='2. Protocols'!$C34,KD$9='2. Protocols'!$E34,KD$9='2. Protocols'!$G34)),1,0)*'4. Formulations'!$L34</f>
        <v>0</v>
      </c>
      <c r="KE35" s="27">
        <f>IF(AND(OR(ISBLANK(KE$9),KE$9=0)=FALSE,OR(KE$9='2. Protocols'!$C34,KE$9='2. Protocols'!$E34,KE$9='2. Protocols'!$G34)),1,0)*'4. Formulations'!$L34</f>
        <v>0</v>
      </c>
      <c r="KF35" s="27">
        <f>IF(AND(OR(ISBLANK(KF$9),KF$9=0)=FALSE,OR(KF$9='2. Protocols'!$C34,KF$9='2. Protocols'!$E34,KF$9='2. Protocols'!$G34)),1,0)*'4. Formulations'!$L34</f>
        <v>0</v>
      </c>
      <c r="KG35" s="27">
        <f>IF(AND(OR(ISBLANK(KG$9),KG$9=0)=FALSE,OR(KG$9='2. Protocols'!$C34,KG$9='2. Protocols'!$E34,KG$9='2. Protocols'!$G34)),1,0)*'4. Formulations'!$L34</f>
        <v>0</v>
      </c>
      <c r="KH35" s="27">
        <f>IF(AND(OR(ISBLANK(KH$9),KH$9=0)=FALSE,OR(KH$9='2. Protocols'!$C34,KH$9='2. Protocols'!$E34,KH$9='2. Protocols'!$G34)),1,0)*'4. Formulations'!$L34</f>
        <v>0</v>
      </c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B35" s="27">
        <f>IF(AND(OR(ISBLANK(LB$9),LB$9=0)=FALSE,LB$9=$DL35),1,0)*'4. Formulations'!$M34</f>
        <v>0</v>
      </c>
      <c r="LC35" s="27">
        <f>IF(AND(OR(ISBLANK(LC$9),LC$9=0)=FALSE,LC$9=$DL35),1,0)*'4. Formulations'!$M34</f>
        <v>0</v>
      </c>
      <c r="LD35" s="27">
        <f>IF(AND(OR(ISBLANK(LD$9),LD$9=0)=FALSE,LD$9=$DL35),1,0)*'4. Formulations'!$M34</f>
        <v>0</v>
      </c>
      <c r="LE35" s="27">
        <f>IF(AND(OR(ISBLANK(LE$9),LE$9=0)=FALSE,LE$9=$DL35),1,0)*'4. Formulations'!$M34</f>
        <v>0</v>
      </c>
      <c r="LF35" s="27">
        <f>IF(AND(OR(ISBLANK(LF$9),LF$9=0)=FALSE,LF$9=$DL35),1,0)*'4. Formulations'!$M34</f>
        <v>0</v>
      </c>
      <c r="LG35" s="27">
        <f>IF(AND(OR(ISBLANK(LG$9),LG$9=0)=FALSE,LG$9=$DL35),1,0)*'4. Formulations'!$M34</f>
        <v>0</v>
      </c>
      <c r="LH35" s="27">
        <f>IF(AND(OR(ISBLANK(LH$9),LH$9=0)=FALSE,LH$9=$DL35),1,0)*'4. Formulations'!$M34</f>
        <v>0</v>
      </c>
      <c r="LI35" s="27">
        <f>IF(AND(OR(ISBLANK(LI$9),LI$9=0)=FALSE,LI$9=$DL35),1,0)*'4. Formulations'!$M34</f>
        <v>0</v>
      </c>
      <c r="LJ35" s="27">
        <f>IF(AND(OR(ISBLANK(LJ$9),LJ$9=0)=FALSE,LJ$9=$DL35),1,0)*'4. Formulations'!$M34</f>
        <v>0</v>
      </c>
      <c r="LK35" s="27">
        <f>IF(AND(OR(ISBLANK(LK$9),LK$9=0)=FALSE,LK$9=$DL35),1,0)*'4. Formulations'!$M34</f>
        <v>0</v>
      </c>
      <c r="LL35" s="27">
        <f>IF(AND(OR(ISBLANK(LL$9),LL$9=0)=FALSE,LL$9=$DL35),1,0)*'4. Formulations'!$M34</f>
        <v>0</v>
      </c>
      <c r="LM35" s="27">
        <f>IF(AND(OR(ISBLANK(LM$9),LM$9=0)=FALSE,LM$9=$DL35),1,0)*'4. Formulations'!$M34</f>
        <v>0</v>
      </c>
      <c r="LN35" s="27">
        <f>IF(AND(OR(ISBLANK(LN$9),LN$9=0)=FALSE,LN$9=$DL35),1,0)*'4. Formulations'!$M34</f>
        <v>0</v>
      </c>
      <c r="LO35" s="27">
        <f>IF(AND(OR(ISBLANK(LO$9),LO$9=0)=FALSE,LO$9=$DL35),1,0)*'4. Formulations'!$M34</f>
        <v>0</v>
      </c>
      <c r="LP35" s="27">
        <f>IF(AND(OR(ISBLANK(LP$9),LP$9=0)=FALSE,LP$9=$DL35),1,0)*'4. Formulations'!$M34</f>
        <v>0</v>
      </c>
      <c r="LQ35" s="27">
        <f>IF(AND(OR(ISBLANK(LQ$9),LQ$9=0)=FALSE,LQ$9=$DL35),1,0)*'4. Formulations'!$M34</f>
        <v>0</v>
      </c>
      <c r="LR35" s="27">
        <f>IF(AND(OR(ISBLANK(LR$9),LR$9=0)=FALSE,LR$9=$DL35),1,0)*'4. Formulations'!$M34</f>
        <v>0</v>
      </c>
      <c r="LS35" s="27"/>
      <c r="LT35" s="27"/>
      <c r="LU35" s="27"/>
      <c r="LW35" s="27">
        <f>IF(AND(OR(ISBLANK(LW$9),LW$9=0)=FALSE,SUM($LB35:$LR35)&gt;0,LW$9='2. Protocols'!$G34),1,0)*'4. Formulations'!$M34</f>
        <v>0</v>
      </c>
      <c r="LX35" s="27">
        <f>IF(AND(OR(ISBLANK(LX$9),LX$9=0)=FALSE,SUM($LB35:$LR35)&gt;0,LX$9='2. Protocols'!$G34),1,0)*'4. Formulations'!$M34</f>
        <v>0</v>
      </c>
      <c r="LY35" s="27">
        <f>IF(AND(OR(ISBLANK(LY$9),LY$9=0)=FALSE,SUM($LB35:$LR35)&gt;0,LY$9='2. Protocols'!$G34),1,0)*'4. Formulations'!$M34</f>
        <v>0</v>
      </c>
      <c r="LZ35" s="27">
        <f>IF(AND(OR(ISBLANK(LZ$9),LZ$9=0)=FALSE,SUM($LB35:$LR35)&gt;0,LZ$9='2. Protocols'!$G34),1,0)*'4. Formulations'!$M34</f>
        <v>0</v>
      </c>
      <c r="MA35" s="27">
        <f>IF(AND(OR(ISBLANK(MA$9),MA$9=0)=FALSE,SUM($LB35:$LR35)&gt;0,MA$9='2. Protocols'!$G34),1,0)*'4. Formulations'!$M34</f>
        <v>0</v>
      </c>
      <c r="MB35" s="27">
        <f>IF(AND(OR(ISBLANK(MB$9),MB$9=0)=FALSE,SUM($LB35:$LR35)&gt;0,MB$9='2. Protocols'!$G34),1,0)*'4. Formulations'!$M34</f>
        <v>0</v>
      </c>
      <c r="MC35" s="27">
        <f>IF(AND(OR(ISBLANK(MC$9),MC$9=0)=FALSE,SUM($LB35:$LR35)&gt;0,MC$9='2. Protocols'!$G34),1,0)*'4. Formulations'!$M34</f>
        <v>0</v>
      </c>
      <c r="MD35" s="27">
        <f>IF(AND(OR(ISBLANK(MD$9),MD$9=0)=FALSE,SUM($LB35:$LR35)&gt;0,MD$9='2. Protocols'!$G34),1,0)*'4. Formulations'!$M34</f>
        <v>0</v>
      </c>
      <c r="ME35" s="27">
        <f>IF(AND(OR(ISBLANK(ME$9),ME$9=0)=FALSE,SUM($LB35:$LR35)&gt;0,ME$9='2. Protocols'!$G34),1,0)*'4. Formulations'!$M34</f>
        <v>0</v>
      </c>
      <c r="MF35" s="27">
        <f>IF(AND(OR(ISBLANK(MF$9),MF$9=0)=FALSE,SUM($LB35:$LR35)&gt;0,MF$9='2. Protocols'!$G34),1,0)*'4. Formulations'!$M34</f>
        <v>0</v>
      </c>
      <c r="MG35" s="27">
        <f>IF(AND(OR(ISBLANK(MG$9),MG$9=0)=FALSE,SUM($LB35:$LR35)&gt;0,MG$9='2. Protocols'!$G34),1,0)*'4. Formulations'!$M34</f>
        <v>0</v>
      </c>
      <c r="MH35" s="27">
        <f>IF(AND(OR(ISBLANK(MH$9),MH$9=0)=FALSE,SUM($LB35:$LR35)&gt;0,MH$9='2. Protocols'!$G34),1,0)*'4. Formulations'!$M34</f>
        <v>0</v>
      </c>
      <c r="MI35" s="27">
        <f>IF(AND(OR(ISBLANK(MI$9),MI$9=0)=FALSE,SUM($LB35:$LR35)&gt;0,MI$9='2. Protocols'!$G34),1,0)*'4. Formulations'!$M34</f>
        <v>0</v>
      </c>
      <c r="MJ35" s="27">
        <f>IF(AND(OR(ISBLANK(MJ$9),MJ$9=0)=FALSE,SUM($LB35:$LR35)&gt;0,MJ$9='2. Protocols'!$G34),1,0)*'4. Formulations'!$M34</f>
        <v>0</v>
      </c>
      <c r="MK35" s="27">
        <f>IF(AND(OR(ISBLANK(MK$9),MK$9=0)=FALSE,SUM($LB35:$LR35)&gt;0,MK$9='2. Protocols'!$G34),1,0)*'4. Formulations'!$M34</f>
        <v>0</v>
      </c>
      <c r="ML35" s="27">
        <f>IF(AND(OR(ISBLANK(ML$9),ML$9=0)=FALSE,SUM($LB35:$LR35)&gt;0,ML$9='2. Protocols'!$G34),1,0)*'4. Formulations'!$M34</f>
        <v>0</v>
      </c>
      <c r="MM35" s="27">
        <f>IF(AND(OR(ISBLANK(MM$9),MM$9=0)=FALSE,SUM($LB35:$LR35)&gt;0,MM$9='2. Protocols'!$G34),1,0)*'4. Formulations'!$M34</f>
        <v>0</v>
      </c>
      <c r="MN35" s="27">
        <f>IF(AND(OR(ISBLANK(MN$9),MN$9=0)=FALSE,SUM($LB35:$LR35)&gt;0,MN$9='2. Protocols'!$G34),1,0)*'4. Formulations'!$M34</f>
        <v>0</v>
      </c>
      <c r="MO35" s="27">
        <f>IF(AND(OR(ISBLANK(MO$9),MO$9=0)=FALSE,SUM($LB35:$LR35)&gt;0,MO$9='2. Protocols'!$G34),1,0)*'4. Formulations'!$M34</f>
        <v>0</v>
      </c>
      <c r="MP35" s="27">
        <f>IF(AND(OR(ISBLANK(MP$9),MP$9=0)=FALSE,SUM($LB35:$LR35)&gt;0,MP$9='2. Protocols'!$G34),1,0)*'4. Formulations'!$M34</f>
        <v>0</v>
      </c>
      <c r="MQ35" s="27">
        <f>IF(AND(OR(ISBLANK(MQ$9),MQ$9=0)=FALSE,SUM($LB35:$LR35)&gt;0,MQ$9='2. Protocols'!$G34),1,0)*'4. Formulations'!$M34</f>
        <v>0</v>
      </c>
      <c r="MR35" s="27">
        <f>IF(AND(OR(ISBLANK(MR$9),MR$9=0)=FALSE,SUM($LB35:$LR35)&gt;0,MR$9='2. Protocols'!$G34),1,0)*'4. Formulations'!$M34</f>
        <v>0</v>
      </c>
      <c r="MS35" s="27">
        <f>IF(AND(OR(ISBLANK(MS$9),MS$9=0)=FALSE,SUM($LB35:$LR35)&gt;0,MS$9='2. Protocols'!$G34),1,0)*'4. Formulations'!$M34</f>
        <v>0</v>
      </c>
      <c r="MT35" s="27">
        <f>IF(AND(OR(ISBLANK(MT$9),MT$9=0)=FALSE,SUM($LB35:$LR35)&gt;0,MT$9='2. Protocols'!$G34),1,0)*'4. Formulations'!$M34</f>
        <v>0</v>
      </c>
      <c r="MU35" s="27">
        <f>IF(AND(OR(ISBLANK(MU$9),MU$9=0)=FALSE,SUM($LB35:$LR35)&gt;0,MU$9='2. Protocols'!$G34),1,0)*'4. Formulations'!$M34</f>
        <v>0</v>
      </c>
      <c r="MV35" s="27">
        <f>IF(AND(OR(ISBLANK(MV$9),MV$9=0)=FALSE,SUM($LB35:$LR35)&gt;0,MV$9='2. Protocols'!$G34),1,0)*'4. Formulations'!$M34</f>
        <v>0</v>
      </c>
      <c r="MW35" s="27">
        <f>IF(AND(OR(ISBLANK(MW$9),MW$9=0)=FALSE,SUM($LB35:$LR35)&gt;0,MW$9='2. Protocols'!$G34),1,0)*'4. Formulations'!$M34</f>
        <v>0</v>
      </c>
      <c r="MX35" s="27">
        <f>IF(AND(OR(ISBLANK(MX$9),MX$9=0)=FALSE,SUM($LB35:$LR35)&gt;0,MX$9='2. Protocols'!$G34),1,0)*'4. Formulations'!$M34</f>
        <v>0</v>
      </c>
      <c r="MY35" s="27">
        <f>IF(AND(OR(ISBLANK(MY$9),MY$9=0)=FALSE,SUM($LB35:$LR35)&gt;0,MY$9='2. Protocols'!$G34),1,0)*'4. Formulations'!$M34</f>
        <v>0</v>
      </c>
      <c r="MZ35" s="27">
        <f>IF(AND(OR(ISBLANK(MZ$9),MZ$9=0)=FALSE,SUM($LB35:$LR35)&gt;0,MZ$9='2. Protocols'!$G34),1,0)*'4. Formulations'!$M34</f>
        <v>0</v>
      </c>
      <c r="NA35" s="27">
        <f>IF(AND(OR(ISBLANK(NA$9),NA$9=0)=FALSE,SUM($LB35:$LR35)&gt;0,NA$9='2. Protocols'!$G34),1,0)*'4. Formulations'!$M34</f>
        <v>0</v>
      </c>
      <c r="NB35" s="27">
        <f>IF(AND(OR(ISBLANK(NB$9),NB$9=0)=FALSE,SUM($LB35:$LR35)&gt;0,NB$9='2. Protocols'!$G34),1,0)*'4. Formulations'!$M34</f>
        <v>0</v>
      </c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V35" s="27">
        <f>IF(AND(OR(ISBLANK(NV$9),NV$9=0)=FALSE,NV$9=$DM35),1,0)*'4. Formulations'!$N34</f>
        <v>0</v>
      </c>
      <c r="NW35" s="721">
        <f>IF(AND(OR(ISBLANK(NW$9),NW$9=0)=FALSE,NW$9=$DM35),1,0)*'4. Formulations'!$N34</f>
        <v>0</v>
      </c>
      <c r="NX35" s="27">
        <f>IF(AND(OR(ISBLANK(NX$9),NX$9=0)=FALSE,NX$9=$DM35),1,0)*'4. Formulations'!$N34</f>
        <v>0</v>
      </c>
      <c r="NY35" s="27">
        <f>IF(AND(OR(ISBLANK(NY$9),NY$9=0)=FALSE,NY$9=$DM35),1,0)*'4. Formulations'!$N34</f>
        <v>0</v>
      </c>
      <c r="NZ35" s="27">
        <f>IF(AND(OR(ISBLANK(NZ$9),NZ$9=0)=FALSE,NZ$9=$DM35),1,0)*'4. Formulations'!$N34</f>
        <v>0</v>
      </c>
      <c r="OA35" s="27">
        <f>IF(AND(OR(ISBLANK(OA$9),OA$9=0)=FALSE,OA$9=$DM35),1,0)*'4. Formulations'!$N34</f>
        <v>0</v>
      </c>
      <c r="OB35" s="27">
        <f>IF(AND(OR(ISBLANK(OB$9),OB$9=0)=FALSE,OB$9=$DM35),1,0)*'4. Formulations'!$N34</f>
        <v>0</v>
      </c>
      <c r="OC35" s="27">
        <f>IF(AND(OR(ISBLANK(OC$9),OC$9=0)=FALSE,OC$9=$DM35),1,0)*'4. Formulations'!$N34</f>
        <v>0</v>
      </c>
      <c r="OD35" s="27">
        <f>IF(AND(OR(ISBLANK(OD$9),OD$9=0)=FALSE,OD$9=$DM35),1,0)*'4. Formulations'!$N34</f>
        <v>0</v>
      </c>
      <c r="OE35" s="27">
        <f>IF(AND(OR(ISBLANK(OE$9),OE$9=0)=FALSE,OE$9=$DM35),1,0)*'4. Formulations'!$N34</f>
        <v>0</v>
      </c>
      <c r="OF35" s="27">
        <f>IF(AND(OR(ISBLANK(OF$9),OF$9=0)=FALSE,OF$9=$DM35),1,0)*'4. Formulations'!$N34</f>
        <v>0</v>
      </c>
      <c r="OG35" s="27">
        <f>IF(AND(OR(ISBLANK(OG$9),OG$9=0)=FALSE,OG$9=$DM35),1,0)*'4. Formulations'!$N34</f>
        <v>0</v>
      </c>
      <c r="OH35" s="27">
        <f>IF(AND(OR(ISBLANK(OH$9),OH$9=0)=FALSE,OH$9=$DM35),1,0)*'4. Formulations'!$N34</f>
        <v>0</v>
      </c>
      <c r="OI35" s="27">
        <f>IF(AND(OR(ISBLANK(OI$9),OI$9=0)=FALSE,OI$9=$DM35),1,0)*'4. Formulations'!$N34</f>
        <v>0</v>
      </c>
      <c r="OJ35" s="27">
        <f>IF(AND(OR(ISBLANK(OJ$9),OJ$9=0)=FALSE,OJ$9=$DM35),1,0)*'4. Formulations'!$N34</f>
        <v>0</v>
      </c>
      <c r="OK35" s="27">
        <f>IF(AND(OR(ISBLANK(OK$9),OK$9=0)=FALSE,OK$9=$DM35),1,0)*'4. Formulations'!$N34</f>
        <v>0</v>
      </c>
      <c r="OL35" s="27">
        <f>IF(AND(OR(ISBLANK(OL$9),OL$9=0)=FALSE,OL$9=$DM35),1,0)*'4. Formulations'!$N34</f>
        <v>0</v>
      </c>
      <c r="OM35" s="27"/>
      <c r="ON35" s="27"/>
      <c r="OO35" s="27"/>
      <c r="OQ35" s="27">
        <f>IF(AND(OR(ISBLANK(OQ$9),OQ$9=0)=FALSE,OR(OQ$9='2. Protocols'!$C34,OQ$9='2. Protocols'!$E34,OQ$9='2. Protocols'!$G34)),1,0)*'4. Formulations'!$O34</f>
        <v>0</v>
      </c>
      <c r="OR35" s="27">
        <f>IF(AND(OR(ISBLANK(OR$9),OR$9=0)=FALSE,OR(OR$9='2. Protocols'!$C34,OR$9='2. Protocols'!$E34,OR$9='2. Protocols'!$G34)),1,0)*'4. Formulations'!$O34</f>
        <v>0</v>
      </c>
      <c r="OS35" s="27">
        <f>IF(AND(OR(ISBLANK(OS$9),OS$9=0)=FALSE,OR(OS$9='2. Protocols'!$C34,OS$9='2. Protocols'!$E34,OS$9='2. Protocols'!$G34)),1,0)*'4. Formulations'!$O34</f>
        <v>0</v>
      </c>
      <c r="OT35" s="27">
        <f>IF(AND(OR(ISBLANK(OT$9),OT$9=0)=FALSE,OR(OT$9='2. Protocols'!$C34,OT$9='2. Protocols'!$E34,OT$9='2. Protocols'!$G34)),1,0)*'4. Formulations'!$O34</f>
        <v>0</v>
      </c>
      <c r="OU35" s="27">
        <f>IF(AND(OR(ISBLANK(OU$9),OU$9=0)=FALSE,OR(OU$9='2. Protocols'!$C34,OU$9='2. Protocols'!$E34,OU$9='2. Protocols'!$G34)),1,0)*'4. Formulations'!$O34</f>
        <v>0</v>
      </c>
      <c r="OV35" s="27">
        <f>IF(AND(OR(ISBLANK(OV$9),OV$9=0)=FALSE,OR(OV$9='2. Protocols'!$C34,OV$9='2. Protocols'!$E34,OV$9='2. Protocols'!$G34)),1,0)*'4. Formulations'!$O34</f>
        <v>0</v>
      </c>
      <c r="OW35" s="27">
        <f>IF(AND(OR(ISBLANK(OW$9),OW$9=0)=FALSE,OR(OW$9='2. Protocols'!$C34,OW$9='2. Protocols'!$E34,OW$9='2. Protocols'!$G34)),1,0)*'4. Formulations'!$O34</f>
        <v>0</v>
      </c>
      <c r="OX35" s="27">
        <f>IF(AND(OR(ISBLANK(OX$9),OX$9=0)=FALSE,OR(OX$9='2. Protocols'!$C34,OX$9='2. Protocols'!$E34,OX$9='2. Protocols'!$G34)),1,0)*'4. Formulations'!$O34</f>
        <v>0</v>
      </c>
      <c r="OY35" s="27">
        <f>IF(AND(OR(ISBLANK(OY$9),OY$9=0)=FALSE,OR(OY$9='2. Protocols'!$C34,OY$9='2. Protocols'!$E34,OY$9='2. Protocols'!$G34)),1,0)*'4. Formulations'!$O34</f>
        <v>0</v>
      </c>
      <c r="OZ35" s="27">
        <f>IF(AND(OR(ISBLANK(OZ$9),OZ$9=0)=FALSE,OR(OZ$9='2. Protocols'!$C34,OZ$9='2. Protocols'!$E34,OZ$9='2. Protocols'!$G34)),1,0)*'4. Formulations'!$O34</f>
        <v>0</v>
      </c>
      <c r="PA35" s="27">
        <f>IF(AND(OR(ISBLANK(PA$9),PA$9=0)=FALSE,OR(PA$9='2. Protocols'!$C34,PA$9='2. Protocols'!$E34,PA$9='2. Protocols'!$G34)),1,0)*'4. Formulations'!$O34</f>
        <v>0</v>
      </c>
      <c r="PB35" s="27">
        <f>IF(AND(OR(ISBLANK(PB$9),PB$9=0)=FALSE,OR(PB$9='2. Protocols'!$C34,PB$9='2. Protocols'!$E34,PB$9='2. Protocols'!$G34)),1,0)*'4. Formulations'!$O34</f>
        <v>0</v>
      </c>
      <c r="PC35" s="27">
        <f>IF(AND(OR(ISBLANK(PC$9),PC$9=0)=FALSE,OR(PC$9='2. Protocols'!$C34,PC$9='2. Protocols'!$E34,PC$9='2. Protocols'!$G34)),1,0)*'4. Formulations'!$O34</f>
        <v>0</v>
      </c>
      <c r="PD35" s="27">
        <f>IF(AND(OR(ISBLANK(PD$9),PD$9=0)=FALSE,OR(PD$9='2. Protocols'!$C34,PD$9='2. Protocols'!$E34,PD$9='2. Protocols'!$G34)),1,0)*'4. Formulations'!$O34</f>
        <v>0</v>
      </c>
      <c r="PE35" s="27">
        <f>IF(AND(OR(ISBLANK(PE$9),PE$9=0)=FALSE,OR(PE$9='2. Protocols'!$C34,PE$9='2. Protocols'!$E34,PE$9='2. Protocols'!$G34)),1,0)*'4. Formulations'!$O34</f>
        <v>0</v>
      </c>
      <c r="PF35" s="27">
        <f>IF(AND(OR(ISBLANK(PF$9),PF$9=0)=FALSE,OR(PF$9='2. Protocols'!$C34,PF$9='2. Protocols'!$E34,PF$9='2. Protocols'!$G34)),1,0)*'4. Formulations'!$O34</f>
        <v>0</v>
      </c>
      <c r="PG35" s="27">
        <f>IF(AND(OR(ISBLANK(PG$9),PG$9=0)=FALSE,OR(PG$9='2. Protocols'!$C34,PG$9='2. Protocols'!$E34,PG$9='2. Protocols'!$G34)),1,0)*'4. Formulations'!$O34</f>
        <v>0</v>
      </c>
      <c r="PH35" s="27">
        <f>IF(AND(OR(ISBLANK(PH$9),PH$9=0)=FALSE,OR(PH$9='2. Protocols'!$C34,PH$9='2. Protocols'!$E34,PH$9='2. Protocols'!$G34)),1,0)*'4. Formulations'!$O34</f>
        <v>0</v>
      </c>
      <c r="PI35" s="27">
        <f>IF(AND(OR(ISBLANK(PI$9),PI$9=0)=FALSE,OR(PI$9='2. Protocols'!$C34,PI$9='2. Protocols'!$E34,PI$9='2. Protocols'!$G34)),1,0)*'4. Formulations'!$O34</f>
        <v>0</v>
      </c>
      <c r="PJ35" s="27">
        <f>IF(AND(OR(ISBLANK(PJ$9),PJ$9=0)=FALSE,OR(PJ$9='2. Protocols'!$C34,PJ$9='2. Protocols'!$E34,PJ$9='2. Protocols'!$G34)),1,0)*'4. Formulations'!$O34</f>
        <v>0</v>
      </c>
      <c r="PK35" s="27">
        <f>IF(AND(OR(ISBLANK(PK$9),PK$9=0)=FALSE,OR(PK$9='2. Protocols'!$C34,PK$9='2. Protocols'!$E34,PK$9='2. Protocols'!$G34)),1,0)*'4. Formulations'!$O34</f>
        <v>0</v>
      </c>
      <c r="PL35" s="27">
        <f>IF(AND(OR(ISBLANK(PL$9),PL$9=0)=FALSE,OR(PL$9='2. Protocols'!$C34,PL$9='2. Protocols'!$E34,PL$9='2. Protocols'!$G34)),1,0)*'4. Formulations'!$O34</f>
        <v>0</v>
      </c>
      <c r="PM35" s="27">
        <f>IF(AND(OR(ISBLANK(PM$9),PM$9=0)=FALSE,OR(PM$9='2. Protocols'!$C34,PM$9='2. Protocols'!$E34,PM$9='2. Protocols'!$G34)),1,0)*'4. Formulations'!$O34</f>
        <v>0</v>
      </c>
      <c r="PN35" s="27">
        <f>IF(AND(OR(ISBLANK(PN$9),PN$9=0)=FALSE,OR(PN$9='2. Protocols'!$C34,PN$9='2. Protocols'!$E34,PN$9='2. Protocols'!$G34)),1,0)*'4. Formulations'!$O34</f>
        <v>0</v>
      </c>
      <c r="PO35" s="27">
        <f>IF(AND(OR(ISBLANK(PO$9),PO$9=0)=FALSE,OR(PO$9='2. Protocols'!$C34,PO$9='2. Protocols'!$E34,PO$9='2. Protocols'!$G34)),1,0)*'4. Formulations'!$O34</f>
        <v>0</v>
      </c>
      <c r="PP35" s="27">
        <f>IF(AND(OR(ISBLANK(PP$9),PP$9=0)=FALSE,OR(PP$9='2. Protocols'!$C34,PP$9='2. Protocols'!$E34,PP$9='2. Protocols'!$G34)),1,0)*'4. Formulations'!$O34</f>
        <v>0</v>
      </c>
      <c r="PQ35" s="27">
        <f>IF(AND(OR(ISBLANK(PQ$9),PQ$9=0)=FALSE,OR(PQ$9='2. Protocols'!$C34,PQ$9='2. Protocols'!$E34,PQ$9='2. Protocols'!$G34)),1,0)*'4. Formulations'!$O34</f>
        <v>0</v>
      </c>
      <c r="PR35" s="27">
        <f>IF(AND(OR(ISBLANK(PR$9),PR$9=0)=FALSE,OR(PR$9='2. Protocols'!$C34,PR$9='2. Protocols'!$E34,PR$9='2. Protocols'!$G34)),1,0)*'4. Formulations'!$O34</f>
        <v>0</v>
      </c>
      <c r="PS35" s="27">
        <f>IF(AND(OR(ISBLANK(PS$9),PS$9=0)=FALSE,OR(PS$9='2. Protocols'!$C34,PS$9='2. Protocols'!$E34,PS$9='2. Protocols'!$G34)),1,0)*'4. Formulations'!$O34</f>
        <v>0</v>
      </c>
      <c r="PT35" s="27">
        <f>IF(AND(OR(ISBLANK(PT$9),PT$9=0)=FALSE,OR(PT$9='2. Protocols'!$C34,PT$9='2. Protocols'!$E34,PT$9='2. Protocols'!$G34)),1,0)*'4. Formulations'!$O34</f>
        <v>0</v>
      </c>
      <c r="PU35" s="27">
        <f>IF(AND(OR(ISBLANK(PU$9),PU$9=0)=FALSE,OR(PU$9='2. Protocols'!$C34,PU$9='2. Protocols'!$E34,PU$9='2. Protocols'!$G34)),1,0)*'4. Formulations'!$O34</f>
        <v>0</v>
      </c>
      <c r="PV35" s="27">
        <f>IF(AND(OR(ISBLANK(PV$9),PV$9=0)=FALSE,OR(PV$9='2. Protocols'!$C34,PV$9='2. Protocols'!$E34,PV$9='2. Protocols'!$G34)),1,0)*'4. Formulations'!$O34</f>
        <v>0</v>
      </c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P35" s="27">
        <f>IF(AND(OR(ISBLANK(QP$9),QP$9=0)=FALSE,QP$9=$DL35),1,0)*'4. Formulations'!$P34</f>
        <v>0</v>
      </c>
      <c r="QQ35" s="27">
        <f>IF(AND(OR(ISBLANK(QQ$9),QQ$9=0)=FALSE,QQ$9=$DL35),1,0)*'4. Formulations'!$P34</f>
        <v>0</v>
      </c>
      <c r="QR35" s="27">
        <f>IF(AND(OR(ISBLANK(QR$9),QR$9=0)=FALSE,QR$9=$DL35),1,0)*'4. Formulations'!$P34</f>
        <v>0</v>
      </c>
      <c r="QS35" s="27">
        <f>IF(AND(OR(ISBLANK(QS$9),QS$9=0)=FALSE,QS$9=$DL35),1,0)*'4. Formulations'!$P34</f>
        <v>0</v>
      </c>
      <c r="QT35" s="27">
        <f>IF(AND(OR(ISBLANK(QT$9),QT$9=0)=FALSE,QT$9=$DL35),1,0)*'4. Formulations'!$P34</f>
        <v>0</v>
      </c>
      <c r="QU35" s="27">
        <f>IF(AND(OR(ISBLANK(QU$9),QU$9=0)=FALSE,QU$9=$DL35),1,0)*'4. Formulations'!$P34</f>
        <v>0</v>
      </c>
      <c r="QV35" s="27">
        <f>IF(AND(OR(ISBLANK(QV$9),QV$9=0)=FALSE,QV$9=$DL35),1,0)*'4. Formulations'!$P34</f>
        <v>0</v>
      </c>
      <c r="QW35" s="27">
        <f>IF(AND(OR(ISBLANK(QW$9),QW$9=0)=FALSE,QW$9=$DL35),1,0)*'4. Formulations'!$P34</f>
        <v>0</v>
      </c>
      <c r="QX35" s="27">
        <f>IF(AND(OR(ISBLANK(QX$9),QX$9=0)=FALSE,QX$9=$DL35),1,0)*'4. Formulations'!$P34</f>
        <v>0</v>
      </c>
      <c r="QY35" s="27">
        <f>IF(AND(OR(ISBLANK(QY$9),QY$9=0)=FALSE,QY$9=$DL35),1,0)*'4. Formulations'!$P34</f>
        <v>0</v>
      </c>
      <c r="QZ35" s="27">
        <f>IF(AND(OR(ISBLANK(QZ$9),QZ$9=0)=FALSE,QZ$9=$DL35),1,0)*'4. Formulations'!$P34</f>
        <v>0</v>
      </c>
      <c r="RA35" s="27">
        <f>IF(AND(OR(ISBLANK(RA$9),RA$9=0)=FALSE,RA$9=$DL35),1,0)*'4. Formulations'!$P34</f>
        <v>0</v>
      </c>
      <c r="RB35" s="27">
        <f>IF(AND(OR(ISBLANK(RB$9),RB$9=0)=FALSE,RB$9=$DL35),1,0)*'4. Formulations'!$P34</f>
        <v>0</v>
      </c>
      <c r="RC35" s="27">
        <f>IF(AND(OR(ISBLANK(RC$9),RC$9=0)=FALSE,RC$9=$DL35),1,0)*'4. Formulations'!$P34</f>
        <v>0</v>
      </c>
      <c r="RD35" s="27">
        <f>IF(AND(OR(ISBLANK(RD$9),RD$9=0)=FALSE,RD$9=$DL35),1,0)*'4. Formulations'!$P34</f>
        <v>0</v>
      </c>
      <c r="RE35" s="27">
        <f>IF(AND(OR(ISBLANK(RE$9),RE$9=0)=FALSE,RE$9=$DL35),1,0)*'4. Formulations'!$P34</f>
        <v>0</v>
      </c>
      <c r="RF35" s="27">
        <f>IF(AND(OR(ISBLANK(RF$9),RF$9=0)=FALSE,RF$9=$DL35),1,0)*'4. Formulations'!$P34</f>
        <v>0</v>
      </c>
      <c r="RG35" s="27"/>
      <c r="RH35" s="27"/>
      <c r="RI35" s="27"/>
      <c r="RK35" s="27">
        <f>IF(AND(OR(ISBLANK(RK$9),RK$9=0)=FALSE,SUM($QP35:$RF35)&gt;0,RK$9='2. Protocols'!$G34),1,0)*'4. Formulations'!$P34</f>
        <v>0</v>
      </c>
      <c r="RL35" s="27">
        <f>IF(AND(OR(ISBLANK(RL$9),RL$9=0)=FALSE,SUM($QP35:$RF35)&gt;0,RL$9='2. Protocols'!$G34),1,0)*'4. Formulations'!$P34</f>
        <v>0</v>
      </c>
      <c r="RM35" s="27">
        <f>IF(AND(OR(ISBLANK(RM$9),RM$9=0)=FALSE,SUM($QP35:$RF35)&gt;0,RM$9='2. Protocols'!$G34),1,0)*'4. Formulations'!$P34</f>
        <v>0</v>
      </c>
      <c r="RN35" s="27">
        <f>IF(AND(OR(ISBLANK(RN$9),RN$9=0)=FALSE,SUM($QP35:$RF35)&gt;0,RN$9='2. Protocols'!$G34),1,0)*'4. Formulations'!$P34</f>
        <v>0</v>
      </c>
      <c r="RO35" s="27">
        <f>IF(AND(OR(ISBLANK(RO$9),RO$9=0)=FALSE,SUM($QP35:$RF35)&gt;0,RO$9='2. Protocols'!$G34),1,0)*'4. Formulations'!$P34</f>
        <v>0</v>
      </c>
      <c r="RP35" s="27">
        <f>IF(AND(OR(ISBLANK(RP$9),RP$9=0)=FALSE,SUM($QP35:$RF35)&gt;0,RP$9='2. Protocols'!$G34),1,0)*'4. Formulations'!$P34</f>
        <v>0</v>
      </c>
      <c r="RQ35" s="27">
        <f>IF(AND(OR(ISBLANK(RQ$9),RQ$9=0)=FALSE,SUM($QP35:$RF35)&gt;0,RQ$9='2. Protocols'!$G34),1,0)*'4. Formulations'!$P34</f>
        <v>0</v>
      </c>
      <c r="RR35" s="27">
        <f>IF(AND(OR(ISBLANK(RR$9),RR$9=0)=FALSE,SUM($QP35:$RF35)&gt;0,RR$9='2. Protocols'!$G34),1,0)*'4. Formulations'!$P34</f>
        <v>0</v>
      </c>
      <c r="RS35" s="27">
        <f>IF(AND(OR(ISBLANK(RS$9),RS$9=0)=FALSE,SUM($QP35:$RF35)&gt;0,RS$9='2. Protocols'!$G34),1,0)*'4. Formulations'!$P34</f>
        <v>0</v>
      </c>
      <c r="RT35" s="27">
        <f>IF(AND(OR(ISBLANK(RT$9),RT$9=0)=FALSE,SUM($QP35:$RF35)&gt;0,RT$9='2. Protocols'!$G34),1,0)*'4. Formulations'!$P34</f>
        <v>0</v>
      </c>
      <c r="RU35" s="27">
        <f>IF(AND(OR(ISBLANK(RU$9),RU$9=0)=FALSE,SUM($QP35:$RF35)&gt;0,RU$9='2. Protocols'!$G34),1,0)*'4. Formulations'!$P34</f>
        <v>0</v>
      </c>
      <c r="RV35" s="27">
        <f>IF(AND(OR(ISBLANK(RV$9),RV$9=0)=FALSE,SUM($QP35:$RF35)&gt;0,RV$9='2. Protocols'!$G34),1,0)*'4. Formulations'!$P34</f>
        <v>0</v>
      </c>
      <c r="RW35" s="27">
        <f>IF(AND(OR(ISBLANK(RW$9),RW$9=0)=FALSE,SUM($QP35:$RF35)&gt;0,RW$9='2. Protocols'!$G34),1,0)*'4. Formulations'!$P34</f>
        <v>0</v>
      </c>
      <c r="RX35" s="27">
        <f>IF(AND(OR(ISBLANK(RX$9),RX$9=0)=FALSE,SUM($QP35:$RF35)&gt;0,RX$9='2. Protocols'!$G34),1,0)*'4. Formulations'!$P34</f>
        <v>0</v>
      </c>
      <c r="RY35" s="27">
        <f>IF(AND(OR(ISBLANK(RY$9),RY$9=0)=FALSE,SUM($QP35:$RF35)&gt;0,RY$9='2. Protocols'!$G34),1,0)*'4. Formulations'!$P34</f>
        <v>0</v>
      </c>
      <c r="RZ35" s="27">
        <f>IF(AND(OR(ISBLANK(RZ$9),RZ$9=0)=FALSE,SUM($QP35:$RF35)&gt;0,RZ$9='2. Protocols'!$G34),1,0)*'4. Formulations'!$P34</f>
        <v>0</v>
      </c>
      <c r="SA35" s="27">
        <f>IF(AND(OR(ISBLANK(SA$9),SA$9=0)=FALSE,SUM($QP35:$RF35)&gt;0,SA$9='2. Protocols'!$G34),1,0)*'4. Formulations'!$P34</f>
        <v>0</v>
      </c>
      <c r="SB35" s="27">
        <f>IF(AND(OR(ISBLANK(SB$9),SB$9=0)=FALSE,SUM($QP35:$RF35)&gt;0,SB$9='2. Protocols'!$G34),1,0)*'4. Formulations'!$P34</f>
        <v>0</v>
      </c>
      <c r="SC35" s="27">
        <f>IF(AND(OR(ISBLANK(SC$9),SC$9=0)=FALSE,SUM($QP35:$RF35)&gt;0,SC$9='2. Protocols'!$G34),1,0)*'4. Formulations'!$P34</f>
        <v>0</v>
      </c>
      <c r="SD35" s="27">
        <f>IF(AND(OR(ISBLANK(SD$9),SD$9=0)=FALSE,SUM($QP35:$RF35)&gt;0,SD$9='2. Protocols'!$G34),1,0)*'4. Formulations'!$P34</f>
        <v>0</v>
      </c>
      <c r="SE35" s="27">
        <f>IF(AND(OR(ISBLANK(SE$9),SE$9=0)=FALSE,SUM($QP35:$RF35)&gt;0,SE$9='2. Protocols'!$G34),1,0)*'4. Formulations'!$P34</f>
        <v>0</v>
      </c>
      <c r="SF35" s="27">
        <f>IF(AND(OR(ISBLANK(SF$9),SF$9=0)=FALSE,SUM($QP35:$RF35)&gt;0,SF$9='2. Protocols'!$G34),1,0)*'4. Formulations'!$P34</f>
        <v>0</v>
      </c>
      <c r="SG35" s="27">
        <f>IF(AND(OR(ISBLANK(SG$9),SG$9=0)=FALSE,SUM($QP35:$RF35)&gt;0,SG$9='2. Protocols'!$G34),1,0)*'4. Formulations'!$P34</f>
        <v>0</v>
      </c>
      <c r="SH35" s="27">
        <f>IF(AND(OR(ISBLANK(SH$9),SH$9=0)=FALSE,SUM($QP35:$RF35)&gt;0,SH$9='2. Protocols'!$G34),1,0)*'4. Formulations'!$P34</f>
        <v>0</v>
      </c>
      <c r="SI35" s="27">
        <f>IF(AND(OR(ISBLANK(SI$9),SI$9=0)=FALSE,SUM($QP35:$RF35)&gt;0,SI$9='2. Protocols'!$G34),1,0)*'4. Formulations'!$P34</f>
        <v>0</v>
      </c>
      <c r="SJ35" s="27">
        <f>IF(AND(OR(ISBLANK(SJ$9),SJ$9=0)=FALSE,SUM($QP35:$RF35)&gt;0,SJ$9='2. Protocols'!$G34),1,0)*'4. Formulations'!$P34</f>
        <v>0</v>
      </c>
      <c r="SK35" s="27">
        <f>IF(AND(OR(ISBLANK(SK$9),SK$9=0)=FALSE,SUM($QP35:$RF35)&gt;0,SK$9='2. Protocols'!$G34),1,0)*'4. Formulations'!$P34</f>
        <v>0</v>
      </c>
      <c r="SL35" s="27">
        <f>IF(AND(OR(ISBLANK(SL$9),SL$9=0)=FALSE,SUM($QP35:$RF35)&gt;0,SL$9='2. Protocols'!$G34),1,0)*'4. Formulations'!$P34</f>
        <v>0</v>
      </c>
      <c r="SM35" s="27">
        <f>IF(AND(OR(ISBLANK(SM$9),SM$9=0)=FALSE,SUM($QP35:$RF35)&gt;0,SM$9='2. Protocols'!$G34),1,0)*'4. Formulations'!$P34</f>
        <v>0</v>
      </c>
      <c r="SN35" s="27">
        <f>IF(AND(OR(ISBLANK(SN$9),SN$9=0)=FALSE,SUM($QP35:$RF35)&gt;0,SN$9='2. Protocols'!$G34),1,0)*'4. Formulations'!$P34</f>
        <v>0</v>
      </c>
      <c r="SO35" s="27">
        <f>IF(AND(OR(ISBLANK(SO$9),SO$9=0)=FALSE,SUM($QP35:$RF35)&gt;0,SO$9='2. Protocols'!$G34),1,0)*'4. Formulations'!$P34</f>
        <v>0</v>
      </c>
      <c r="SP35" s="27">
        <f>IF(AND(OR(ISBLANK(SP$9),SP$9=0)=FALSE,SUM($QP35:$RF35)&gt;0,SP$9='2. Protocols'!$G34),1,0)*'4. Formulations'!$P34</f>
        <v>0</v>
      </c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J35" s="27">
        <f>IF(AND(OR(ISBLANK(TJ$9),TJ$9=0)=FALSE,TJ$9=$DM35),1,0)*'4. Formulations'!$Q34</f>
        <v>0</v>
      </c>
      <c r="TK35" s="27">
        <f>IF(AND(OR(ISBLANK(TK$9),TK$9=0)=FALSE,TK$9=$DM35),1,0)*'4. Formulations'!$Q34</f>
        <v>0</v>
      </c>
      <c r="TL35" s="27">
        <f>IF(AND(OR(ISBLANK(TL$9),TL$9=0)=FALSE,TL$9=$DM35),1,0)*'4. Formulations'!$Q34</f>
        <v>0</v>
      </c>
      <c r="TM35" s="27">
        <f>IF(AND(OR(ISBLANK(TM$9),TM$9=0)=FALSE,TM$9=$DM35),1,0)*'4. Formulations'!$Q34</f>
        <v>0</v>
      </c>
      <c r="TN35" s="27">
        <f>IF(AND(OR(ISBLANK(TN$9),TN$9=0)=FALSE,TN$9=$DM35),1,0)*'4. Formulations'!$Q34</f>
        <v>0</v>
      </c>
      <c r="TO35" s="27">
        <f>IF(AND(OR(ISBLANK(TO$9),TO$9=0)=FALSE,TO$9=$DM35),1,0)*'4. Formulations'!$Q34</f>
        <v>0</v>
      </c>
      <c r="TP35" s="27">
        <f>IF(AND(OR(ISBLANK(TP$9),TP$9=0)=FALSE,TP$9=$DM35),1,0)*'4. Formulations'!$Q34</f>
        <v>0</v>
      </c>
      <c r="TQ35" s="27">
        <f>IF(AND(OR(ISBLANK(TQ$9),TQ$9=0)=FALSE,TQ$9=$DM35),1,0)*'4. Formulations'!$Q34</f>
        <v>0</v>
      </c>
      <c r="TR35" s="27">
        <f>IF(AND(OR(ISBLANK(TR$9),TR$9=0)=FALSE,TR$9=$DM35),1,0)*'4. Formulations'!$Q34</f>
        <v>0</v>
      </c>
      <c r="TS35" s="27">
        <f>IF(AND(OR(ISBLANK(TS$9),TS$9=0)=FALSE,TS$9=$DM35),1,0)*'4. Formulations'!$Q34</f>
        <v>0</v>
      </c>
      <c r="TT35" s="27">
        <f>IF(AND(OR(ISBLANK(TT$9),TT$9=0)=FALSE,TT$9=$DM35),1,0)*'4. Formulations'!$Q34</f>
        <v>0</v>
      </c>
      <c r="TU35" s="27">
        <f>IF(AND(OR(ISBLANK(TU$9),TU$9=0)=FALSE,TU$9=$DM35),1,0)*'4. Formulations'!$Q34</f>
        <v>0</v>
      </c>
      <c r="TV35" s="27">
        <f>IF(AND(OR(ISBLANK(TV$9),TV$9=0)=FALSE,TV$9=$DM35),1,0)*'4. Formulations'!$Q34</f>
        <v>0</v>
      </c>
      <c r="TW35" s="27">
        <f>IF(AND(OR(ISBLANK(TW$9),TW$9=0)=FALSE,TW$9=$DM35),1,0)*'4. Formulations'!$Q34</f>
        <v>0</v>
      </c>
      <c r="TX35" s="27">
        <f>IF(AND(OR(ISBLANK(TX$9),TX$9=0)=FALSE,TX$9=$DM35),1,0)*'4. Formulations'!$Q34</f>
        <v>0</v>
      </c>
      <c r="TY35" s="27">
        <f>IF(AND(OR(ISBLANK(TY$9),TY$9=0)=FALSE,TY$9=$DM35),1,0)*'4. Formulations'!$Q34</f>
        <v>0</v>
      </c>
      <c r="TZ35" s="27">
        <f>IF(AND(OR(ISBLANK(TZ$9),TZ$9=0)=FALSE,TZ$9=$DM35),1,0)*'4. Formulations'!$Q34</f>
        <v>0</v>
      </c>
      <c r="UA35" s="27"/>
      <c r="UB35" s="27"/>
      <c r="UC35" s="27"/>
    </row>
    <row r="36" spans="2:549" ht="15" hidden="1" outlineLevel="1" x14ac:dyDescent="0.25">
      <c r="B36" s="2"/>
      <c r="C36" s="75" t="str">
        <f>IF('2. Protocols'!C35&amp;"+"&amp;'2. Protocols'!E35&amp;"+"&amp;'2. Protocols'!G35="++","",'2. Protocols'!C35&amp;"+"&amp;'2. Protocols'!E35&amp;"+"&amp;'2. Protocols'!G35)</f>
        <v/>
      </c>
      <c r="D36" s="7"/>
      <c r="E36" s="8"/>
      <c r="G36" s="72" t="e">
        <f>'2. Protocols'!J35*'1. General Inputs'!$J$13</f>
        <v>#VALUE!</v>
      </c>
      <c r="H36" s="72" t="e">
        <f>MAX(G36*(1+'1. General Inputs'!$AW$23+HLOOKUP(H$7,'1. General Inputs'!$AW$17:$AY$19,ROWS('1. General Inputs'!$AU$17:$AU$19),0))+(CHOOSE(H$7,'1. General Inputs'!$J$15,'1. General Inputs'!$L$15,'1. General Inputs'!$N$15)/12)*CHOOSE(H$7,'2. Protocols'!$K35,'2. Protocols'!$L35,'2. Protocols'!$M35)+'3. ARV Substitutions'!L61,0)</f>
        <v>#VALUE!</v>
      </c>
      <c r="I36" s="72" t="e">
        <f>MAX(H36*(1+'1. General Inputs'!$AW$23+HLOOKUP(I$7,'1. General Inputs'!$AW$17:$AY$19,ROWS('1. General Inputs'!$AU$17:$AU$19),0))+(CHOOSE(I$7,'1. General Inputs'!$J$15,'1. General Inputs'!$L$15,'1. General Inputs'!$N$15)/12)*CHOOSE(I$7,'2. Protocols'!$K35,'2. Protocols'!$L35,'2. Protocols'!$M35)+'3. ARV Substitutions'!M61,0)</f>
        <v>#VALUE!</v>
      </c>
      <c r="J36" s="72" t="e">
        <f>MAX(I36*(1+'1. General Inputs'!$AW$23+HLOOKUP(J$7,'1. General Inputs'!$AW$17:$AY$19,ROWS('1. General Inputs'!$AU$17:$AU$19),0))+(CHOOSE(J$7,'1. General Inputs'!$J$15,'1. General Inputs'!$L$15,'1. General Inputs'!$N$15)/12)*CHOOSE(J$7,'2. Protocols'!$K35,'2. Protocols'!$L35,'2. Protocols'!$M35)+'3. ARV Substitutions'!N61,0)</f>
        <v>#VALUE!</v>
      </c>
      <c r="K36" s="72" t="e">
        <f>MAX(J36*(1+'1. General Inputs'!$AW$23+HLOOKUP(K$7,'1. General Inputs'!$AW$17:$AY$19,ROWS('1. General Inputs'!$AU$17:$AU$19),0))+(CHOOSE(K$7,'1. General Inputs'!$J$15,'1. General Inputs'!$L$15,'1. General Inputs'!$N$15)/12)*CHOOSE(K$7,'2. Protocols'!$K35,'2. Protocols'!$L35,'2. Protocols'!$M35)+'3. ARV Substitutions'!O61,0)</f>
        <v>#VALUE!</v>
      </c>
      <c r="L36" s="72" t="e">
        <f>MAX(K36*(1+'1. General Inputs'!$AW$23+HLOOKUP(L$7,'1. General Inputs'!$AW$17:$AY$19,ROWS('1. General Inputs'!$AU$17:$AU$19),0))+(CHOOSE(L$7,'1. General Inputs'!$J$15,'1. General Inputs'!$L$15,'1. General Inputs'!$N$15)/12)*CHOOSE(L$7,'2. Protocols'!$K35,'2. Protocols'!$L35,'2. Protocols'!$M35)+'3. ARV Substitutions'!P61,0)</f>
        <v>#VALUE!</v>
      </c>
      <c r="M36" s="72" t="e">
        <f>MAX(L36*(1+'1. General Inputs'!$AW$23+HLOOKUP(M$7,'1. General Inputs'!$AW$17:$AY$19,ROWS('1. General Inputs'!$AU$17:$AU$19),0))+(CHOOSE(M$7,'1. General Inputs'!$J$15,'1. General Inputs'!$L$15,'1. General Inputs'!$N$15)/12)*CHOOSE(M$7,'2. Protocols'!$K35,'2. Protocols'!$L35,'2. Protocols'!$M35)+'3. ARV Substitutions'!Q61,0)</f>
        <v>#VALUE!</v>
      </c>
      <c r="N36" s="72" t="e">
        <f>MAX(M36*(1+'1. General Inputs'!$AW$23+HLOOKUP(N$7,'1. General Inputs'!$AW$17:$AY$19,ROWS('1. General Inputs'!$AU$17:$AU$19),0))+(CHOOSE(N$7,'1. General Inputs'!$J$15,'1. General Inputs'!$L$15,'1. General Inputs'!$N$15)/12)*CHOOSE(N$7,'2. Protocols'!$K35,'2. Protocols'!$L35,'2. Protocols'!$M35)+'3. ARV Substitutions'!R61,0)</f>
        <v>#VALUE!</v>
      </c>
      <c r="O36" s="72" t="e">
        <f>MAX(N36*(1+'1. General Inputs'!$AW$23+HLOOKUP(O$7,'1. General Inputs'!$AW$17:$AY$19,ROWS('1. General Inputs'!$AU$17:$AU$19),0))+(CHOOSE(O$7,'1. General Inputs'!$J$15,'1. General Inputs'!$L$15,'1. General Inputs'!$N$15)/12)*CHOOSE(O$7,'2. Protocols'!$K35,'2. Protocols'!$L35,'2. Protocols'!$M35)+'3. ARV Substitutions'!S61,0)</f>
        <v>#VALUE!</v>
      </c>
      <c r="P36" s="72" t="e">
        <f>MAX(O36*(1+'1. General Inputs'!$AW$23+HLOOKUP(P$7,'1. General Inputs'!$AW$17:$AY$19,ROWS('1. General Inputs'!$AU$17:$AU$19),0))+(CHOOSE(P$7,'1. General Inputs'!$J$15,'1. General Inputs'!$L$15,'1. General Inputs'!$N$15)/12)*CHOOSE(P$7,'2. Protocols'!$K35,'2. Protocols'!$L35,'2. Protocols'!$M35)+'3. ARV Substitutions'!T61,0)</f>
        <v>#VALUE!</v>
      </c>
      <c r="Q36" s="72" t="e">
        <f>MAX(P36*(1+'1. General Inputs'!$AW$23+HLOOKUP(Q$7,'1. General Inputs'!$AW$17:$AY$19,ROWS('1. General Inputs'!$AU$17:$AU$19),0))+(CHOOSE(Q$7,'1. General Inputs'!$J$15,'1. General Inputs'!$L$15,'1. General Inputs'!$N$15)/12)*CHOOSE(Q$7,'2. Protocols'!$K35,'2. Protocols'!$L35,'2. Protocols'!$M35)+'3. ARV Substitutions'!U61,0)</f>
        <v>#VALUE!</v>
      </c>
      <c r="R36" s="72" t="e">
        <f>MAX(Q36*(1+'1. General Inputs'!$AW$23+HLOOKUP(R$7,'1. General Inputs'!$AW$17:$AY$19,ROWS('1. General Inputs'!$AU$17:$AU$19),0))+(CHOOSE(R$7,'1. General Inputs'!$J$15,'1. General Inputs'!$L$15,'1. General Inputs'!$N$15)/12)*CHOOSE(R$7,'2. Protocols'!$K35,'2. Protocols'!$L35,'2. Protocols'!$M35)+'3. ARV Substitutions'!V61,0)</f>
        <v>#VALUE!</v>
      </c>
      <c r="S36" s="72" t="e">
        <f>MAX(R36*(1+'1. General Inputs'!$AW$23+HLOOKUP(S$7,'1. General Inputs'!$AW$17:$AY$19,ROWS('1. General Inputs'!$AU$17:$AU$19),0))+(CHOOSE(S$7,'1. General Inputs'!$J$15,'1. General Inputs'!$L$15,'1. General Inputs'!$N$15)/12)*CHOOSE(S$7,'2. Protocols'!$K35,'2. Protocols'!$L35,'2. Protocols'!$M35)+'3. ARV Substitutions'!W61,0)</f>
        <v>#VALUE!</v>
      </c>
      <c r="T36" s="72" t="e">
        <f>MAX(S36*(1+'1. General Inputs'!$AW$23+HLOOKUP(T$7,'1. General Inputs'!$AW$17:$AY$19,ROWS('1. General Inputs'!$AU$17:$AU$19),0))+(CHOOSE(T$7,'1. General Inputs'!$J$15,'1. General Inputs'!$L$15,'1. General Inputs'!$N$15)/12)*CHOOSE(T$7,'2. Protocols'!$K35,'2. Protocols'!$L35,'2. Protocols'!$M35)+'3. ARV Substitutions'!X61,0)</f>
        <v>#VALUE!</v>
      </c>
      <c r="U36" s="72" t="e">
        <f>MAX(T36*(1+'1. General Inputs'!$AW$23+HLOOKUP(U$7,'1. General Inputs'!$AW$17:$AY$19,ROWS('1. General Inputs'!$AU$17:$AU$19),0))+(CHOOSE(U$7,'1. General Inputs'!$J$15,'1. General Inputs'!$L$15,'1. General Inputs'!$N$15)/12)*CHOOSE(U$7,'2. Protocols'!$K35,'2. Protocols'!$L35,'2. Protocols'!$M35)+'3. ARV Substitutions'!Y61,0)</f>
        <v>#VALUE!</v>
      </c>
      <c r="V36" s="72" t="e">
        <f>MAX(U36*(1+'1. General Inputs'!$AW$23+HLOOKUP(V$7,'1. General Inputs'!$AW$17:$AY$19,ROWS('1. General Inputs'!$AU$17:$AU$19),0))+(CHOOSE(V$7,'1. General Inputs'!$J$15,'1. General Inputs'!$L$15,'1. General Inputs'!$N$15)/12)*CHOOSE(V$7,'2. Protocols'!$K35,'2. Protocols'!$L35,'2. Protocols'!$M35)+'3. ARV Substitutions'!Z61,0)</f>
        <v>#VALUE!</v>
      </c>
      <c r="W36" s="72" t="e">
        <f>MAX(V36*(1+'1. General Inputs'!$AW$23+HLOOKUP(W$7,'1. General Inputs'!$AW$17:$AY$19,ROWS('1. General Inputs'!$AU$17:$AU$19),0))+(CHOOSE(W$7,'1. General Inputs'!$J$15,'1. General Inputs'!$L$15,'1. General Inputs'!$N$15)/12)*CHOOSE(W$7,'2. Protocols'!$K35,'2. Protocols'!$L35,'2. Protocols'!$M35)+'3. ARV Substitutions'!AA61,0)</f>
        <v>#VALUE!</v>
      </c>
      <c r="X36" s="72" t="e">
        <f>MAX(W36*(1+'1. General Inputs'!$AW$23+HLOOKUP(X$7,'1. General Inputs'!$AW$17:$AY$19,ROWS('1. General Inputs'!$AU$17:$AU$19),0))+(CHOOSE(X$7,'1. General Inputs'!$J$15,'1. General Inputs'!$L$15,'1. General Inputs'!$N$15)/12)*CHOOSE(X$7,'2. Protocols'!$K35,'2. Protocols'!$L35,'2. Protocols'!$M35)+'3. ARV Substitutions'!AB61,0)</f>
        <v>#VALUE!</v>
      </c>
      <c r="Y36" s="72" t="e">
        <f>MAX(X36*(1+'1. General Inputs'!$AW$23+HLOOKUP(Y$7,'1. General Inputs'!$AW$17:$AY$19,ROWS('1. General Inputs'!$AU$17:$AU$19),0))+(CHOOSE(Y$7,'1. General Inputs'!$J$15,'1. General Inputs'!$L$15,'1. General Inputs'!$N$15)/12)*CHOOSE(Y$7,'2. Protocols'!$K35,'2. Protocols'!$L35,'2. Protocols'!$M35)+'3. ARV Substitutions'!AC61,0)</f>
        <v>#VALUE!</v>
      </c>
      <c r="Z36" s="72" t="e">
        <f>MAX(Y36*(1+'1. General Inputs'!$AW$23+HLOOKUP(Z$7,'1. General Inputs'!$AW$17:$AY$19,ROWS('1. General Inputs'!$AU$17:$AU$19),0))+(CHOOSE(Z$7,'1. General Inputs'!$J$15,'1. General Inputs'!$L$15,'1. General Inputs'!$N$15)/12)*CHOOSE(Z$7,'2. Protocols'!$K35,'2. Protocols'!$L35,'2. Protocols'!$M35)+'3. ARV Substitutions'!AD61,0)</f>
        <v>#VALUE!</v>
      </c>
      <c r="AA36" s="72" t="e">
        <f>MAX(Z36*(1+'1. General Inputs'!$AW$23+HLOOKUP(AA$7,'1. General Inputs'!$AW$17:$AY$19,ROWS('1. General Inputs'!$AU$17:$AU$19),0))+(CHOOSE(AA$7,'1. General Inputs'!$J$15,'1. General Inputs'!$L$15,'1. General Inputs'!$N$15)/12)*CHOOSE(AA$7,'2. Protocols'!$K35,'2. Protocols'!$L35,'2. Protocols'!$M35)+'3. ARV Substitutions'!AE61,0)</f>
        <v>#VALUE!</v>
      </c>
      <c r="AB36" s="72" t="e">
        <f>MAX(AA36*(1+'1. General Inputs'!$AW$23+HLOOKUP(AB$7,'1. General Inputs'!$AW$17:$AY$19,ROWS('1. General Inputs'!$AU$17:$AU$19),0))+(CHOOSE(AB$7,'1. General Inputs'!$J$15,'1. General Inputs'!$L$15,'1. General Inputs'!$N$15)/12)*CHOOSE(AB$7,'2. Protocols'!$K35,'2. Protocols'!$L35,'2. Protocols'!$M35)+'3. ARV Substitutions'!AF61,0)</f>
        <v>#VALUE!</v>
      </c>
      <c r="AC36" s="72" t="e">
        <f>MAX(AB36*(1+'1. General Inputs'!$AW$23+HLOOKUP(AC$7,'1. General Inputs'!$AW$17:$AY$19,ROWS('1. General Inputs'!$AU$17:$AU$19),0))+(CHOOSE(AC$7,'1. General Inputs'!$J$15,'1. General Inputs'!$L$15,'1. General Inputs'!$N$15)/12)*CHOOSE(AC$7,'2. Protocols'!$K35,'2. Protocols'!$L35,'2. Protocols'!$M35)+'3. ARV Substitutions'!AG61,0)</f>
        <v>#VALUE!</v>
      </c>
      <c r="AD36" s="72" t="e">
        <f>MAX(AC36*(1+'1. General Inputs'!$AW$23+HLOOKUP(AD$7,'1. General Inputs'!$AW$17:$AY$19,ROWS('1. General Inputs'!$AU$17:$AU$19),0))+(CHOOSE(AD$7,'1. General Inputs'!$J$15,'1. General Inputs'!$L$15,'1. General Inputs'!$N$15)/12)*CHOOSE(AD$7,'2. Protocols'!$K35,'2. Protocols'!$L35,'2. Protocols'!$M35)+'3. ARV Substitutions'!AH61,0)</f>
        <v>#VALUE!</v>
      </c>
      <c r="AE36" s="72" t="e">
        <f>MAX(AD36*(1+'1. General Inputs'!$AW$23+HLOOKUP(AE$7,'1. General Inputs'!$AW$17:$AY$19,ROWS('1. General Inputs'!$AU$17:$AU$19),0))+(CHOOSE(AE$7,'1. General Inputs'!$J$15,'1. General Inputs'!$L$15,'1. General Inputs'!$N$15)/12)*CHOOSE(AE$7,'2. Protocols'!$K35,'2. Protocols'!$L35,'2. Protocols'!$M35)+'3. ARV Substitutions'!AI61,0)</f>
        <v>#VALUE!</v>
      </c>
      <c r="AF36" s="72" t="e">
        <f>MAX(AE36*(1+'1. General Inputs'!$AW$23+HLOOKUP(AF$7,'1. General Inputs'!$AW$17:$AY$19,ROWS('1. General Inputs'!$AU$17:$AU$19),0))+(CHOOSE(AF$7,'1. General Inputs'!$J$15,'1. General Inputs'!$L$15,'1. General Inputs'!$N$15)/12)*CHOOSE(AF$7,'2. Protocols'!$K35,'2. Protocols'!$L35,'2. Protocols'!$M35)+'3. ARV Substitutions'!AJ61,0)</f>
        <v>#VALUE!</v>
      </c>
      <c r="AG36" s="72" t="e">
        <f>MAX(AF36*(1+'1. General Inputs'!$AW$23+HLOOKUP(AG$7,'1. General Inputs'!$AW$17:$AY$19,ROWS('1. General Inputs'!$AU$17:$AU$19),0))+(CHOOSE(AG$7,'1. General Inputs'!$J$15,'1. General Inputs'!$L$15,'1. General Inputs'!$N$15)/12)*CHOOSE(AG$7,'2. Protocols'!$K35,'2. Protocols'!$L35,'2. Protocols'!$M35)+'3. ARV Substitutions'!AK61,0)</f>
        <v>#VALUE!</v>
      </c>
      <c r="AH36" s="72" t="e">
        <f>MAX(AG36*(1+'1. General Inputs'!$AW$23+HLOOKUP(AH$7,'1. General Inputs'!$AW$17:$AY$19,ROWS('1. General Inputs'!$AU$17:$AU$19),0))+(CHOOSE(AH$7,'1. General Inputs'!$J$15,'1. General Inputs'!$L$15,'1. General Inputs'!$N$15)/12)*CHOOSE(AH$7,'2. Protocols'!$K35,'2. Protocols'!$L35,'2. Protocols'!$M35)+'3. ARV Substitutions'!AL61,0)</f>
        <v>#VALUE!</v>
      </c>
      <c r="AI36" s="72" t="e">
        <f>MAX(AH36*(1+'1. General Inputs'!$AW$23+HLOOKUP(AI$7,'1. General Inputs'!$AW$17:$AY$19,ROWS('1. General Inputs'!$AU$17:$AU$19),0))+(CHOOSE(AI$7,'1. General Inputs'!$J$15,'1. General Inputs'!$L$15,'1. General Inputs'!$N$15)/12)*CHOOSE(AI$7,'2. Protocols'!$K35,'2. Protocols'!$L35,'2. Protocols'!$M35)+'3. ARV Substitutions'!AM61,0)</f>
        <v>#VALUE!</v>
      </c>
      <c r="AJ36" s="72" t="e">
        <f>MAX(AI36*(1+'1. General Inputs'!$AW$23+HLOOKUP(AJ$7,'1. General Inputs'!$AW$17:$AY$19,ROWS('1. General Inputs'!$AU$17:$AU$19),0))+(CHOOSE(AJ$7,'1. General Inputs'!$J$15,'1. General Inputs'!$L$15,'1. General Inputs'!$N$15)/12)*CHOOSE(AJ$7,'2. Protocols'!$K35,'2. Protocols'!$L35,'2. Protocols'!$M35)+'3. ARV Substitutions'!AN61,0)</f>
        <v>#VALUE!</v>
      </c>
      <c r="AK36" s="72" t="e">
        <f>MAX(AJ36*(1+'1. General Inputs'!$AW$23+HLOOKUP(AK$7,'1. General Inputs'!$AW$17:$AY$19,ROWS('1. General Inputs'!$AU$17:$AU$19),0))+(CHOOSE(AK$7,'1. General Inputs'!$J$15,'1. General Inputs'!$L$15,'1. General Inputs'!$N$15)/12)*CHOOSE(AK$7,'2. Protocols'!$K35,'2. Protocols'!$L35,'2. Protocols'!$M35)+'3. ARV Substitutions'!AO61,0)</f>
        <v>#VALUE!</v>
      </c>
      <c r="AL36" s="72" t="e">
        <f>MAX(AK36*(1+'1. General Inputs'!$AW$23+HLOOKUP(AL$7,'1. General Inputs'!$AW$17:$AY$19,ROWS('1. General Inputs'!$AU$17:$AU$19),0))+(CHOOSE(AL$7,'1. General Inputs'!$J$15,'1. General Inputs'!$L$15,'1. General Inputs'!$N$15)/12)*CHOOSE(AL$7,'2. Protocols'!$K35,'2. Protocols'!$L35,'2. Protocols'!$M35)+'3. ARV Substitutions'!AP61,0)</f>
        <v>#VALUE!</v>
      </c>
      <c r="AM36" s="72" t="e">
        <f>MAX(AL36*(1+'1. General Inputs'!$AW$23+HLOOKUP(AM$7,'1. General Inputs'!$AW$17:$AY$19,ROWS('1. General Inputs'!$AU$17:$AU$19),0))+(CHOOSE(AM$7,'1. General Inputs'!$J$15,'1. General Inputs'!$L$15,'1. General Inputs'!$N$15)/12)*CHOOSE(AM$7,'2. Protocols'!$K35,'2. Protocols'!$L35,'2. Protocols'!$M35)+'3. ARV Substitutions'!AQ61,0)</f>
        <v>#VALUE!</v>
      </c>
      <c r="AN36" s="72" t="e">
        <f>MAX(AM36*(1+'1. General Inputs'!$AW$23+HLOOKUP(AN$7,'1. General Inputs'!$AW$17:$AY$19,ROWS('1. General Inputs'!$AU$17:$AU$19),0))+(CHOOSE(AN$7,'1. General Inputs'!$J$15,'1. General Inputs'!$L$15,'1. General Inputs'!$N$15)/12)*CHOOSE(AN$7,'2. Protocols'!$K35,'2. Protocols'!$L35,'2. Protocols'!$M35)+'3. ARV Substitutions'!AR61,0)</f>
        <v>#VALUE!</v>
      </c>
      <c r="AO36" s="72" t="e">
        <f>MAX(AN36*(1+'1. General Inputs'!$AW$23+HLOOKUP(AO$7,'1. General Inputs'!$AW$17:$AY$19,ROWS('1. General Inputs'!$AU$17:$AU$19),0))+(CHOOSE(AO$7,'1. General Inputs'!$J$15,'1. General Inputs'!$L$15,'1. General Inputs'!$N$15)/12)*CHOOSE(AO$7,'2. Protocols'!$K35,'2. Protocols'!$L35,'2. Protocols'!$M35)+'3. ARV Substitutions'!AS61,0)</f>
        <v>#VALUE!</v>
      </c>
      <c r="AP36" s="72" t="e">
        <f>MAX(AO36*(1+'1. General Inputs'!$AW$23+HLOOKUP(AP$7,'1. General Inputs'!$AW$17:$AY$19,ROWS('1. General Inputs'!$AU$17:$AU$19),0))+(CHOOSE(AP$7,'1. General Inputs'!$J$15,'1. General Inputs'!$L$15,'1. General Inputs'!$N$15)/12)*CHOOSE(AP$7,'2. Protocols'!$K35,'2. Protocols'!$L35,'2. Protocols'!$M35)+'3. ARV Substitutions'!AT61,0)</f>
        <v>#VALUE!</v>
      </c>
      <c r="AQ36" s="72" t="e">
        <f>MAX(AP36*(1+'1. General Inputs'!$AW$23+HLOOKUP(AQ$7,'1. General Inputs'!$AW$17:$AY$19,ROWS('1. General Inputs'!$AU$17:$AU$19),0))+(CHOOSE(AQ$7,'1. General Inputs'!$J$15,'1. General Inputs'!$L$15,'1. General Inputs'!$N$15)/12)*CHOOSE(AQ$7,'2. Protocols'!$K35,'2. Protocols'!$L35,'2. Protocols'!$M35)+'3. ARV Substitutions'!AU61,0)</f>
        <v>#VALUE!</v>
      </c>
      <c r="CA36" s="51" t="e">
        <f t="shared" si="30"/>
        <v>#VALUE!</v>
      </c>
      <c r="CB36" s="51" t="e">
        <f t="shared" si="31"/>
        <v>#VALUE!</v>
      </c>
      <c r="CC36" s="51" t="e">
        <f t="shared" si="32"/>
        <v>#VALUE!</v>
      </c>
      <c r="CD36" s="51" t="e">
        <f t="shared" si="33"/>
        <v>#VALUE!</v>
      </c>
      <c r="CE36" s="51" t="e">
        <f t="shared" si="34"/>
        <v>#VALUE!</v>
      </c>
      <c r="CF36" s="51" t="e">
        <f t="shared" si="35"/>
        <v>#VALUE!</v>
      </c>
      <c r="CG36" s="51" t="e">
        <f t="shared" si="36"/>
        <v>#VALUE!</v>
      </c>
      <c r="CH36" s="51" t="e">
        <f t="shared" si="37"/>
        <v>#VALUE!</v>
      </c>
      <c r="CI36" s="51" t="e">
        <f t="shared" si="38"/>
        <v>#VALUE!</v>
      </c>
      <c r="CJ36" s="51" t="e">
        <f t="shared" si="39"/>
        <v>#VALUE!</v>
      </c>
      <c r="CK36" s="51" t="e">
        <f t="shared" si="40"/>
        <v>#VALUE!</v>
      </c>
      <c r="CL36" s="51" t="e">
        <f t="shared" si="41"/>
        <v>#VALUE!</v>
      </c>
      <c r="CM36" s="51" t="e">
        <f t="shared" si="42"/>
        <v>#VALUE!</v>
      </c>
      <c r="CN36" s="51" t="e">
        <f t="shared" si="43"/>
        <v>#VALUE!</v>
      </c>
      <c r="CO36" s="51" t="e">
        <f t="shared" si="44"/>
        <v>#VALUE!</v>
      </c>
      <c r="CP36" s="51" t="e">
        <f t="shared" si="45"/>
        <v>#VALUE!</v>
      </c>
      <c r="CQ36" s="51" t="e">
        <f t="shared" si="46"/>
        <v>#VALUE!</v>
      </c>
      <c r="CR36" s="51" t="e">
        <f t="shared" si="47"/>
        <v>#VALUE!</v>
      </c>
      <c r="CS36" s="51" t="e">
        <f t="shared" si="48"/>
        <v>#VALUE!</v>
      </c>
      <c r="CT36" s="51" t="e">
        <f t="shared" si="49"/>
        <v>#VALUE!</v>
      </c>
      <c r="CU36" s="51" t="e">
        <f t="shared" si="50"/>
        <v>#VALUE!</v>
      </c>
      <c r="CV36" s="51" t="e">
        <f t="shared" si="51"/>
        <v>#VALUE!</v>
      </c>
      <c r="CW36" s="51" t="e">
        <f t="shared" si="52"/>
        <v>#VALUE!</v>
      </c>
      <c r="CX36" s="51" t="e">
        <f t="shared" si="53"/>
        <v>#VALUE!</v>
      </c>
      <c r="CY36" s="51" t="e">
        <f t="shared" si="54"/>
        <v>#VALUE!</v>
      </c>
      <c r="CZ36" s="51" t="e">
        <f t="shared" si="55"/>
        <v>#VALUE!</v>
      </c>
      <c r="DA36" s="51" t="e">
        <f t="shared" si="56"/>
        <v>#VALUE!</v>
      </c>
      <c r="DB36" s="51" t="e">
        <f t="shared" si="57"/>
        <v>#VALUE!</v>
      </c>
      <c r="DC36" s="51" t="e">
        <f t="shared" si="58"/>
        <v>#VALUE!</v>
      </c>
      <c r="DD36" s="51" t="e">
        <f t="shared" si="59"/>
        <v>#VALUE!</v>
      </c>
      <c r="DE36" s="51" t="e">
        <f t="shared" si="60"/>
        <v>#VALUE!</v>
      </c>
      <c r="DF36" s="51" t="e">
        <f t="shared" si="61"/>
        <v>#VALUE!</v>
      </c>
      <c r="DG36" s="51" t="e">
        <f t="shared" si="62"/>
        <v>#VALUE!</v>
      </c>
      <c r="DH36" s="51" t="e">
        <f t="shared" si="63"/>
        <v>#VALUE!</v>
      </c>
      <c r="DI36" s="51" t="e">
        <f t="shared" si="64"/>
        <v>#VALUE!</v>
      </c>
      <c r="DJ36" s="51" t="e">
        <f t="shared" si="65"/>
        <v>#VALUE!</v>
      </c>
      <c r="DL36" s="21" t="str">
        <f>CONCATENATE('2. Protocols'!C35, '2. Protocols'!D35, '2. Protocols'!E35)</f>
        <v>+</v>
      </c>
      <c r="DM36" s="21" t="str">
        <f>CONCATENATE('2. Protocols'!C35, '2. Protocols'!D35, '2. Protocols'!E35, '2. Protocols'!F35, '2. Protocols'!G35,)</f>
        <v>++</v>
      </c>
      <c r="DO36" s="27">
        <f>IF(AND(OR(ISBLANK(DO$9),DO$9=0)=FALSE,OR(DO$9='2. Protocols'!$C35,DO$9='2. Protocols'!$E35,DO$9='2. Protocols'!$G35)),1,0)*'4. Formulations'!$I35</f>
        <v>0</v>
      </c>
      <c r="DP36" s="27">
        <f>IF(AND(OR(ISBLANK(DP$9),DP$9=0)=FALSE,OR(DP$9='2. Protocols'!$C35,DP$9='2. Protocols'!$E35,DP$9='2. Protocols'!$G35)),1,0)*'4. Formulations'!$I35</f>
        <v>0</v>
      </c>
      <c r="DQ36" s="27">
        <f>IF(AND(OR(ISBLANK(DQ$9),DQ$9=0)=FALSE,OR(DQ$9='2. Protocols'!$C35,DQ$9='2. Protocols'!$E35,DQ$9='2. Protocols'!$G35)),1,0)*'4. Formulations'!$I35</f>
        <v>0</v>
      </c>
      <c r="DR36" s="27">
        <f>IF(AND(OR(ISBLANK(DR$9),DR$9=0)=FALSE,OR(DR$9='2. Protocols'!$C35,DR$9='2. Protocols'!$E35,DR$9='2. Protocols'!$G35)),1,0)*'4. Formulations'!$I35</f>
        <v>0</v>
      </c>
      <c r="DS36" s="27">
        <f>IF(AND(OR(ISBLANK(DS$9),DS$9=0)=FALSE,OR(DS$9='2. Protocols'!$C35,DS$9='2. Protocols'!$E35,DS$9='2. Protocols'!$G35)),1,0)*'4. Formulations'!$I35</f>
        <v>0</v>
      </c>
      <c r="DT36" s="27">
        <f>IF(AND(OR(ISBLANK(DT$9),DT$9=0)=FALSE,OR(DT$9='2. Protocols'!$C35,DT$9='2. Protocols'!$E35,DT$9='2. Protocols'!$G35)),1,0)*'4. Formulations'!$I35</f>
        <v>0</v>
      </c>
      <c r="DU36" s="27">
        <f>IF(AND(OR(ISBLANK(DU$9),DU$9=0)=FALSE,OR(DU$9='2. Protocols'!$C35,DU$9='2. Protocols'!$E35,DU$9='2. Protocols'!$G35)),1,0)*'4. Formulations'!$I35</f>
        <v>0</v>
      </c>
      <c r="DV36" s="27">
        <f>IF(AND(OR(ISBLANK(DV$9),DV$9=0)=FALSE,OR(DV$9='2. Protocols'!$C35,DV$9='2. Protocols'!$E35,DV$9='2. Protocols'!$G35)),1,0)*'4. Formulations'!$I35</f>
        <v>0</v>
      </c>
      <c r="DW36" s="27">
        <f>IF(AND(OR(ISBLANK(DW$9),DW$9=0)=FALSE,OR(DW$9='2. Protocols'!$C35,DW$9='2. Protocols'!$E35,DW$9='2. Protocols'!$G35)),1,0)*'4. Formulations'!$I35</f>
        <v>0</v>
      </c>
      <c r="DX36" s="27">
        <f>IF(AND(OR(ISBLANK(DX$9),DX$9=0)=FALSE,OR(DX$9='2. Protocols'!$C35,DX$9='2. Protocols'!$E35,DX$9='2. Protocols'!$G35)),1,0)*'4. Formulations'!$I35</f>
        <v>0</v>
      </c>
      <c r="DY36" s="27">
        <f>IF(AND(OR(ISBLANK(DY$9),DY$9=0)=FALSE,OR(DY$9='2. Protocols'!$C35,DY$9='2. Protocols'!$E35,DY$9='2. Protocols'!$G35)),1,0)*'4. Formulations'!$I35</f>
        <v>0</v>
      </c>
      <c r="DZ36" s="27">
        <f>IF(AND(OR(ISBLANK(DZ$9),DZ$9=0)=FALSE,OR(DZ$9='2. Protocols'!$C35,DZ$9='2. Protocols'!$E35,DZ$9='2. Protocols'!$G35)),1,0)*'4. Formulations'!$I35</f>
        <v>0</v>
      </c>
      <c r="EA36" s="27">
        <f>IF(AND(OR(ISBLANK(EA$9),EA$9=0)=FALSE,OR(EA$9='2. Protocols'!$C35,EA$9='2. Protocols'!$E35,EA$9='2. Protocols'!$G35)),1,0)*'4. Formulations'!$I35</f>
        <v>0</v>
      </c>
      <c r="EB36" s="27">
        <f>IF(AND(OR(ISBLANK(EB$9),EB$9=0)=FALSE,OR(EB$9='2. Protocols'!$C35,EB$9='2. Protocols'!$E35,EB$9='2. Protocols'!$G35)),1,0)*'4. Formulations'!$I35</f>
        <v>0</v>
      </c>
      <c r="EC36" s="27">
        <f>IF(AND(OR(ISBLANK(EC$9),EC$9=0)=FALSE,OR(EC$9='2. Protocols'!$C35,EC$9='2. Protocols'!$E35,EC$9='2. Protocols'!$G35)),1,0)*'4. Formulations'!$I35</f>
        <v>0</v>
      </c>
      <c r="ED36" s="27">
        <f>IF(AND(OR(ISBLANK(ED$9),ED$9=0)=FALSE,OR(ED$9='2. Protocols'!$C35,ED$9='2. Protocols'!$E35,ED$9='2. Protocols'!$G35)),1,0)*'4. Formulations'!$I35</f>
        <v>0</v>
      </c>
      <c r="EE36" s="27">
        <f>IF(AND(OR(ISBLANK(EE$9),EE$9=0)=FALSE,OR(EE$9='2. Protocols'!$C35,EE$9='2. Protocols'!$E35,EE$9='2. Protocols'!$G35)),1,0)*'4. Formulations'!$I35</f>
        <v>0</v>
      </c>
      <c r="EF36" s="27">
        <f>IF(AND(OR(ISBLANK(EF$9),EF$9=0)=FALSE,OR(EF$9='2. Protocols'!$C35,EF$9='2. Protocols'!$E35,EF$9='2. Protocols'!$G35)),1,0)*'4. Formulations'!$I35</f>
        <v>0</v>
      </c>
      <c r="EG36" s="27">
        <f>IF(AND(OR(ISBLANK(EG$9),EG$9=0)=FALSE,OR(EG$9='2. Protocols'!$C35,EG$9='2. Protocols'!$E35,EG$9='2. Protocols'!$G35)),1,0)*'4. Formulations'!$I35</f>
        <v>0</v>
      </c>
      <c r="EH36" s="27">
        <f>IF(AND(OR(ISBLANK(EH$9),EH$9=0)=FALSE,OR(EH$9='2. Protocols'!$C35,EH$9='2. Protocols'!$E35,EH$9='2. Protocols'!$G35)),1,0)*'4. Formulations'!$I35</f>
        <v>0</v>
      </c>
      <c r="EI36" s="27">
        <f>IF(AND(OR(ISBLANK(EI$9),EI$9=0)=FALSE,OR(EI$9='2. Protocols'!$C35,EI$9='2. Protocols'!$E35,EI$9='2. Protocols'!$G35)),1,0)*'4. Formulations'!$I35</f>
        <v>0</v>
      </c>
      <c r="EJ36" s="27">
        <f>IF(AND(OR(ISBLANK(EJ$9),EJ$9=0)=FALSE,OR(EJ$9='2. Protocols'!$C35,EJ$9='2. Protocols'!$E35,EJ$9='2. Protocols'!$G35)),1,0)*'4. Formulations'!$I35</f>
        <v>0</v>
      </c>
      <c r="EK36" s="27">
        <f>IF(AND(OR(ISBLANK(EK$9),EK$9=0)=FALSE,OR(EK$9='2. Protocols'!$C35,EK$9='2. Protocols'!$E35,EK$9='2. Protocols'!$G35)),1,0)*'4. Formulations'!$I35</f>
        <v>0</v>
      </c>
      <c r="EL36" s="27">
        <f>IF(AND(OR(ISBLANK(EL$9),EL$9=0)=FALSE,OR(EL$9='2. Protocols'!$C35,EL$9='2. Protocols'!$E35,EL$9='2. Protocols'!$G35)),1,0)*'4. Formulations'!$I35</f>
        <v>0</v>
      </c>
      <c r="EM36" s="27">
        <f>IF(AND(OR(ISBLANK(EM$9),EM$9=0)=FALSE,OR(EM$9='2. Protocols'!$C35,EM$9='2. Protocols'!$E35,EM$9='2. Protocols'!$G35)),1,0)*'4. Formulations'!$I35</f>
        <v>0</v>
      </c>
      <c r="EN36" s="27">
        <f>IF(AND(OR(ISBLANK(EN$9),EN$9=0)=FALSE,OR(EN$9='2. Protocols'!$C35,EN$9='2. Protocols'!$E35,EN$9='2. Protocols'!$G35)),1,0)*'4. Formulations'!$I35</f>
        <v>0</v>
      </c>
      <c r="EO36" s="27">
        <f>IF(AND(OR(ISBLANK(EO$9),EO$9=0)=FALSE,OR(EO$9='2. Protocols'!$C35,EO$9='2. Protocols'!$E35,EO$9='2. Protocols'!$G35)),1,0)*'4. Formulations'!$I35</f>
        <v>0</v>
      </c>
      <c r="EP36" s="27">
        <f>IF(AND(OR(ISBLANK(EP$9),EP$9=0)=FALSE,OR(EP$9='2. Protocols'!$C35,EP$9='2. Protocols'!$E35,EP$9='2. Protocols'!$G35)),1,0)*'4. Formulations'!$I35</f>
        <v>0</v>
      </c>
      <c r="EQ36" s="27">
        <f>IF(AND(OR(ISBLANK(EQ$9),EQ$9=0)=FALSE,OR(EQ$9='2. Protocols'!$C35,EQ$9='2. Protocols'!$E35,EQ$9='2. Protocols'!$G35)),1,0)*'4. Formulations'!$I35</f>
        <v>0</v>
      </c>
      <c r="ER36" s="27">
        <f>IF(AND(OR(ISBLANK(ER$9),ER$9=0)=FALSE,OR(ER$9='2. Protocols'!$C35,ER$9='2. Protocols'!$E35,ER$9='2. Protocols'!$G35)),1,0)*'4. Formulations'!$I35</f>
        <v>0</v>
      </c>
      <c r="ES36" s="27">
        <f>IF(AND(OR(ISBLANK(ES$9),ES$9=0)=FALSE,OR(ES$9='2. Protocols'!$C35,ES$9='2. Protocols'!$E35,ES$9='2. Protocols'!$G35)),1,0)*'4. Formulations'!$I35</f>
        <v>0</v>
      </c>
      <c r="ET36" s="27">
        <f>IF(AND(OR(ISBLANK(ET$9),ET$9=0)=FALSE,OR(ET$9='2. Protocols'!$C35,ET$9='2. Protocols'!$E35,ET$9='2. Protocols'!$G35)),1,0)*'4. Formulations'!$I35</f>
        <v>0</v>
      </c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N36" s="27">
        <f>IF(AND(OR(ISBLANK(FN$9),FN$9=0)=FALSE,FN$9=$DL36),1,0)*'4. Formulations'!$J35</f>
        <v>0</v>
      </c>
      <c r="FO36" s="27">
        <f>IF(AND(OR(ISBLANK(FO$9),FO$9=0)=FALSE,FO$9=$DL36),1,0)*'4. Formulations'!$J35</f>
        <v>0</v>
      </c>
      <c r="FP36" s="27">
        <f>IF(AND(OR(ISBLANK(FP$9),FP$9=0)=FALSE,FP$9=$DL36),1,0)*'4. Formulations'!$J35</f>
        <v>0</v>
      </c>
      <c r="FQ36" s="27">
        <f>IF(AND(OR(ISBLANK(FQ$9),FQ$9=0)=FALSE,FQ$9=$DL36),1,0)*'4. Formulations'!$J35</f>
        <v>0</v>
      </c>
      <c r="FR36" s="27">
        <f>IF(AND(OR(ISBLANK(FR$9),FR$9=0)=FALSE,FR$9=$DL36),1,0)*'4. Formulations'!$J35</f>
        <v>0</v>
      </c>
      <c r="FS36" s="27">
        <f>IF(AND(OR(ISBLANK(FS$9),FS$9=0)=FALSE,FS$9=$DL36),1,0)*'4. Formulations'!$J35</f>
        <v>0</v>
      </c>
      <c r="FT36" s="27">
        <f>IF(AND(OR(ISBLANK(FT$9),FT$9=0)=FALSE,FT$9=$DL36),1,0)*'4. Formulations'!$J35</f>
        <v>0</v>
      </c>
      <c r="FU36" s="27">
        <f>IF(AND(OR(ISBLANK(FU$9),FU$9=0)=FALSE,FU$9=$DL36),1,0)*'4. Formulations'!$J35</f>
        <v>0</v>
      </c>
      <c r="FV36" s="27">
        <f>IF(AND(OR(ISBLANK(FV$9),FV$9=0)=FALSE,FV$9=$DL36),1,0)*'4. Formulations'!$J35</f>
        <v>0</v>
      </c>
      <c r="FW36" s="27">
        <f>IF(AND(OR(ISBLANK(FW$9),FW$9=0)=FALSE,FW$9=$DL36),1,0)*'4. Formulations'!$J35</f>
        <v>0</v>
      </c>
      <c r="FX36" s="27">
        <f>IF(AND(OR(ISBLANK(FX$9),FX$9=0)=FALSE,FX$9=$DL36),1,0)*'4. Formulations'!$J35</f>
        <v>0</v>
      </c>
      <c r="FY36" s="27">
        <f>IF(AND(OR(ISBLANK(FY$9),FY$9=0)=FALSE,FY$9=$DL36),1,0)*'4. Formulations'!$J35</f>
        <v>0</v>
      </c>
      <c r="FZ36" s="27">
        <f>IF(AND(OR(ISBLANK(FZ$9),FZ$9=0)=FALSE,FZ$9=$DL36),1,0)*'4. Formulations'!$J35</f>
        <v>0</v>
      </c>
      <c r="GA36" s="27">
        <f>IF(AND(OR(ISBLANK(GA$9),GA$9=0)=FALSE,GA$9=$DL36),1,0)*'4. Formulations'!$J35</f>
        <v>0</v>
      </c>
      <c r="GB36" s="27">
        <f>IF(AND(OR(ISBLANK(GB$9),GB$9=0)=FALSE,GB$9=$DL36),1,0)*'4. Formulations'!$J35</f>
        <v>0</v>
      </c>
      <c r="GC36" s="27">
        <f>IF(AND(OR(ISBLANK(GC$9),GC$9=0)=FALSE,GC$9=$DL36),1,0)*'4. Formulations'!$J35</f>
        <v>0</v>
      </c>
      <c r="GD36" s="27">
        <f>IF(AND(OR(ISBLANK(GD$9),GD$9=0)=FALSE,GD$9=$DL36),1,0)*'4. Formulations'!$J35</f>
        <v>0</v>
      </c>
      <c r="GE36" s="27"/>
      <c r="GF36" s="27"/>
      <c r="GG36" s="27"/>
      <c r="GI36" s="27">
        <f>IF(AND(OR(ISBLANK(GI$9),GI$9=0)=FALSE,SUM($FN36:$GD36)&gt;0,GI$9='2. Protocols'!$G35),1,0)*'4. Formulations'!$J35</f>
        <v>0</v>
      </c>
      <c r="GJ36" s="27">
        <f>IF(AND(OR(ISBLANK(GJ$9),GJ$9=0)=FALSE,SUM($FN36:$GD36)&gt;0,GJ$9='2. Protocols'!$G35),1,0)*'4. Formulations'!$J35</f>
        <v>0</v>
      </c>
      <c r="GK36" s="27">
        <f>IF(AND(OR(ISBLANK(GK$9),GK$9=0)=FALSE,SUM($FN36:$GD36)&gt;0,GK$9='2. Protocols'!$G35),1,0)*'4. Formulations'!$J35</f>
        <v>0</v>
      </c>
      <c r="GL36" s="27">
        <f>IF(AND(OR(ISBLANK(GL$9),GL$9=0)=FALSE,SUM($FN36:$GD36)&gt;0,GL$9='2. Protocols'!$G35),1,0)*'4. Formulations'!$J35</f>
        <v>0</v>
      </c>
      <c r="GM36" s="27">
        <f>IF(AND(OR(ISBLANK(GM$9),GM$9=0)=FALSE,SUM($FN36:$GD36)&gt;0,GM$9='2. Protocols'!$G35),1,0)*'4. Formulations'!$J35</f>
        <v>0</v>
      </c>
      <c r="GN36" s="27">
        <f>IF(AND(OR(ISBLANK(GN$9),GN$9=0)=FALSE,SUM($FN36:$GD36)&gt;0,GN$9='2. Protocols'!$G35),1,0)*'4. Formulations'!$J35</f>
        <v>0</v>
      </c>
      <c r="GO36" s="27">
        <f>IF(AND(OR(ISBLANK(GO$9),GO$9=0)=FALSE,SUM($FN36:$GD36)&gt;0,GO$9='2. Protocols'!$G35),1,0)*'4. Formulations'!$J35</f>
        <v>0</v>
      </c>
      <c r="GP36" s="27">
        <f>IF(AND(OR(ISBLANK(GP$9),GP$9=0)=FALSE,SUM($FN36:$GD36)&gt;0,GP$9='2. Protocols'!$G35),1,0)*'4. Formulations'!$J35</f>
        <v>0</v>
      </c>
      <c r="GQ36" s="27">
        <f>IF(AND(OR(ISBLANK(GQ$9),GQ$9=0)=FALSE,SUM($FN36:$GD36)&gt;0,GQ$9='2. Protocols'!$G35),1,0)*'4. Formulations'!$J35</f>
        <v>0</v>
      </c>
      <c r="GR36" s="27">
        <f>IF(AND(OR(ISBLANK(GR$9),GR$9=0)=FALSE,SUM($FN36:$GD36)&gt;0,GR$9='2. Protocols'!$G35),1,0)*'4. Formulations'!$J35</f>
        <v>0</v>
      </c>
      <c r="GS36" s="27">
        <f>IF(AND(OR(ISBLANK(GS$9),GS$9=0)=FALSE,SUM($FN36:$GD36)&gt;0,GS$9='2. Protocols'!$G35),1,0)*'4. Formulations'!$J35</f>
        <v>0</v>
      </c>
      <c r="GT36" s="27">
        <f>IF(AND(OR(ISBLANK(GT$9),GT$9=0)=FALSE,SUM($FN36:$GD36)&gt;0,GT$9='2. Protocols'!$G35),1,0)*'4. Formulations'!$J35</f>
        <v>0</v>
      </c>
      <c r="GU36" s="27">
        <f>IF(AND(OR(ISBLANK(GU$9),GU$9=0)=FALSE,SUM($FN36:$GD36)&gt;0,GU$9='2. Protocols'!$G35),1,0)*'4. Formulations'!$J35</f>
        <v>0</v>
      </c>
      <c r="GV36" s="27">
        <f>IF(AND(OR(ISBLANK(GV$9),GV$9=0)=FALSE,SUM($FN36:$GD36)&gt;0,GV$9='2. Protocols'!$G35),1,0)*'4. Formulations'!$J35</f>
        <v>0</v>
      </c>
      <c r="GW36" s="27">
        <f>IF(AND(OR(ISBLANK(GW$9),GW$9=0)=FALSE,SUM($FN36:$GD36)&gt;0,GW$9='2. Protocols'!$G35),1,0)*'4. Formulations'!$J35</f>
        <v>0</v>
      </c>
      <c r="GX36" s="27">
        <f>IF(AND(OR(ISBLANK(GX$9),GX$9=0)=FALSE,SUM($FN36:$GD36)&gt;0,GX$9='2. Protocols'!$G35),1,0)*'4. Formulations'!$J35</f>
        <v>0</v>
      </c>
      <c r="GY36" s="27">
        <f>IF(AND(OR(ISBLANK(GY$9),GY$9=0)=FALSE,SUM($FN36:$GD36)&gt;0,GY$9='2. Protocols'!$G35),1,0)*'4. Formulations'!$J35</f>
        <v>0</v>
      </c>
      <c r="GZ36" s="27">
        <f>IF(AND(OR(ISBLANK(GZ$9),GZ$9=0)=FALSE,SUM($FN36:$GD36)&gt;0,GZ$9='2. Protocols'!$G35),1,0)*'4. Formulations'!$J35</f>
        <v>0</v>
      </c>
      <c r="HA36" s="27">
        <f>IF(AND(OR(ISBLANK(HA$9),HA$9=0)=FALSE,SUM($FN36:$GD36)&gt;0,HA$9='2. Protocols'!$G35),1,0)*'4. Formulations'!$J35</f>
        <v>0</v>
      </c>
      <c r="HB36" s="27">
        <f>IF(AND(OR(ISBLANK(HB$9),HB$9=0)=FALSE,SUM($FN36:$GD36)&gt;0,HB$9='2. Protocols'!$G35),1,0)*'4. Formulations'!$J35</f>
        <v>0</v>
      </c>
      <c r="HC36" s="27">
        <f>IF(AND(OR(ISBLANK(HC$9),HC$9=0)=FALSE,SUM($FN36:$GD36)&gt;0,HC$9='2. Protocols'!$G35),1,0)*'4. Formulations'!$J35</f>
        <v>0</v>
      </c>
      <c r="HD36" s="27">
        <f>IF(AND(OR(ISBLANK(HD$9),HD$9=0)=FALSE,SUM($FN36:$GD36)&gt;0,HD$9='2. Protocols'!$G35),1,0)*'4. Formulations'!$J35</f>
        <v>0</v>
      </c>
      <c r="HE36" s="27">
        <f>IF(AND(OR(ISBLANK(HE$9),HE$9=0)=FALSE,SUM($FN36:$GD36)&gt;0,HE$9='2. Protocols'!$G35),1,0)*'4. Formulations'!$J35</f>
        <v>0</v>
      </c>
      <c r="HF36" s="27">
        <f>IF(AND(OR(ISBLANK(HF$9),HF$9=0)=FALSE,SUM($FN36:$GD36)&gt;0,HF$9='2. Protocols'!$G35),1,0)*'4. Formulations'!$J35</f>
        <v>0</v>
      </c>
      <c r="HG36" s="27">
        <f>IF(AND(OR(ISBLANK(HG$9),HG$9=0)=FALSE,SUM($FN36:$GD36)&gt;0,HG$9='2. Protocols'!$G35),1,0)*'4. Formulations'!$J35</f>
        <v>0</v>
      </c>
      <c r="HH36" s="27">
        <f>IF(AND(OR(ISBLANK(HH$9),HH$9=0)=FALSE,SUM($FN36:$GD36)&gt;0,HH$9='2. Protocols'!$G35),1,0)*'4. Formulations'!$J35</f>
        <v>0</v>
      </c>
      <c r="HI36" s="27">
        <f>IF(AND(OR(ISBLANK(HI$9),HI$9=0)=FALSE,SUM($FN36:$GD36)&gt;0,HI$9='2. Protocols'!$G35),1,0)*'4. Formulations'!$J35</f>
        <v>0</v>
      </c>
      <c r="HJ36" s="27">
        <f>IF(AND(OR(ISBLANK(HJ$9),HJ$9=0)=FALSE,SUM($FN36:$GD36)&gt;0,HJ$9='2. Protocols'!$G35),1,0)*'4. Formulations'!$J35</f>
        <v>0</v>
      </c>
      <c r="HK36" s="27">
        <f>IF(AND(OR(ISBLANK(HK$9),HK$9=0)=FALSE,SUM($FN36:$GD36)&gt;0,HK$9='2. Protocols'!$G35),1,0)*'4. Formulations'!$J35</f>
        <v>0</v>
      </c>
      <c r="HL36" s="27">
        <f>IF(AND(OR(ISBLANK(HL$9),HL$9=0)=FALSE,SUM($FN36:$GD36)&gt;0,HL$9='2. Protocols'!$G35),1,0)*'4. Formulations'!$J35</f>
        <v>0</v>
      </c>
      <c r="HM36" s="27">
        <f>IF(AND(OR(ISBLANK(HM$9),HM$9=0)=FALSE,SUM($FN36:$GD36)&gt;0,HM$9='2. Protocols'!$G35),1,0)*'4. Formulations'!$J35</f>
        <v>0</v>
      </c>
      <c r="HN36" s="27">
        <f>IF(AND(OR(ISBLANK(HN$9),HN$9=0)=FALSE,SUM($FN36:$GD36)&gt;0,HN$9='2. Protocols'!$G35),1,0)*'4. Formulations'!$J35</f>
        <v>0</v>
      </c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H36" s="27">
        <f>IF(AND(OR(ISBLANK(GI$9),GI$9=0)=FALSE,IH$9=$DM36),1,0)*'4. Formulations'!$K35</f>
        <v>0</v>
      </c>
      <c r="II36" s="27">
        <f>IF(AND(OR(ISBLANK(GJ$9),GJ$9=0)=FALSE,II$9=$DM36),1,0)*'4. Formulations'!$K35</f>
        <v>0</v>
      </c>
      <c r="IJ36" s="27">
        <f>IF(AND(OR(ISBLANK(GK$9),GK$9=0)=FALSE,IJ$9=$DM36),1,0)*'4. Formulations'!$K35</f>
        <v>0</v>
      </c>
      <c r="IK36" s="27">
        <f>IF(AND(OR(ISBLANK(GL$9),GL$9=0)=FALSE,IK$9=$DM36),1,0)*'4. Formulations'!$K35</f>
        <v>0</v>
      </c>
      <c r="IL36" s="27">
        <f>IF(AND(OR(ISBLANK(GM$9),GM$9=0)=FALSE,IL$9=$DM36),1,0)*'4. Formulations'!$K35</f>
        <v>0</v>
      </c>
      <c r="IM36" s="27">
        <f>IF(AND(OR(ISBLANK(GN$9),GN$9=0)=FALSE,IM$9=$DM36),1,0)*'4. Formulations'!$K35</f>
        <v>0</v>
      </c>
      <c r="IN36" s="27">
        <f>IF(AND(OR(ISBLANK(GO$9),GO$9=0)=FALSE,IN$9=$DM36),1,0)*'4. Formulations'!$K35</f>
        <v>0</v>
      </c>
      <c r="IO36" s="27">
        <f>IF(AND(OR(ISBLANK(GP$9),GP$9=0)=FALSE,IO$9=$DM36),1,0)*'4. Formulations'!$K35</f>
        <v>0</v>
      </c>
      <c r="IP36" s="27">
        <f>IF(AND(OR(ISBLANK(GQ$9),GQ$9=0)=FALSE,IP$9=$DM36),1,0)*'4. Formulations'!$K35</f>
        <v>0</v>
      </c>
      <c r="IQ36" s="27">
        <f>IF(AND(OR(ISBLANK(GR$9),GR$9=0)=FALSE,IQ$9=$DM36),1,0)*'4. Formulations'!$K35</f>
        <v>0</v>
      </c>
      <c r="IR36" s="27">
        <f>IF(AND(OR(ISBLANK(GN$9),GN$9=0)=FALSE,IR$9=$DM36),1,0)*'4. Formulations'!$K35</f>
        <v>0</v>
      </c>
      <c r="IS36" s="27">
        <f>IF(AND(OR(ISBLANK(GO$9),GO$9=0)=FALSE,IS$9=$DM36),1,0)*'4. Formulations'!$K35</f>
        <v>0</v>
      </c>
      <c r="IT36" s="27">
        <f>IF(AND(OR(ISBLANK(GP$9),GP$9=0)=FALSE,IT$9=$DM36),1,0)*'4. Formulations'!$K35</f>
        <v>0</v>
      </c>
      <c r="IU36" s="27">
        <f>IF(AND(OR(ISBLANK(GQ$9),GQ$9=0)=FALSE,IU$9=$DM36),1,0)*'4. Formulations'!$K35</f>
        <v>0</v>
      </c>
      <c r="IV36" s="27"/>
      <c r="IW36" s="27"/>
      <c r="IX36" s="27"/>
      <c r="IY36" s="27"/>
      <c r="IZ36" s="27"/>
      <c r="JA36" s="27"/>
      <c r="JC36" s="27">
        <f>IF(AND(OR(ISBLANK(JC$9),JC$9=0)=FALSE,OR(JC$9='2. Protocols'!$C35,JC$9='2. Protocols'!$E35,JC$9='2. Protocols'!$G35)),1,0)*'4. Formulations'!$L35</f>
        <v>0</v>
      </c>
      <c r="JD36" s="27">
        <f>IF(AND(OR(ISBLANK(JD$9),JD$9=0)=FALSE,OR(JD$9='2. Protocols'!$C35,JD$9='2. Protocols'!$E35,JD$9='2. Protocols'!$G35)),1,0)*'4. Formulations'!$L35</f>
        <v>0</v>
      </c>
      <c r="JE36" s="27">
        <f>IF(AND(OR(ISBLANK(JE$9),JE$9=0)=FALSE,OR(JE$9='2. Protocols'!$C35,JE$9='2. Protocols'!$E35,JE$9='2. Protocols'!$G35)),1,0)*'4. Formulations'!$L35</f>
        <v>0</v>
      </c>
      <c r="JF36" s="27">
        <f>IF(AND(OR(ISBLANK(JF$9),JF$9=0)=FALSE,OR(JF$9='2. Protocols'!$C35,JF$9='2. Protocols'!$E35,JF$9='2. Protocols'!$G35)),1,0)*'4. Formulations'!$L35</f>
        <v>0</v>
      </c>
      <c r="JG36" s="27">
        <f>IF(AND(OR(ISBLANK(JG$9),JG$9=0)=FALSE,OR(JG$9='2. Protocols'!$C35,JG$9='2. Protocols'!$E35,JG$9='2. Protocols'!$G35)),1,0)*'4. Formulations'!$L35</f>
        <v>0</v>
      </c>
      <c r="JH36" s="27">
        <f>IF(AND(OR(ISBLANK(JH$9),JH$9=0)=FALSE,OR(JH$9='2. Protocols'!$C35,JH$9='2. Protocols'!$E35,JH$9='2. Protocols'!$G35)),1,0)*'4. Formulations'!$L35</f>
        <v>0</v>
      </c>
      <c r="JI36" s="27">
        <f>IF(AND(OR(ISBLANK(JI$9),JI$9=0)=FALSE,OR(JI$9='2. Protocols'!$C35,JI$9='2. Protocols'!$E35,JI$9='2. Protocols'!$G35)),1,0)*'4. Formulations'!$L35</f>
        <v>0</v>
      </c>
      <c r="JJ36" s="27">
        <f>IF(AND(OR(ISBLANK(JJ$9),JJ$9=0)=FALSE,OR(JJ$9='2. Protocols'!$C35,JJ$9='2. Protocols'!$E35,JJ$9='2. Protocols'!$G35)),1,0)*'4. Formulations'!$L35</f>
        <v>0</v>
      </c>
      <c r="JK36" s="27">
        <f>IF(AND(OR(ISBLANK(JK$9),JK$9=0)=FALSE,OR(JK$9='2. Protocols'!$C35,JK$9='2. Protocols'!$E35,JK$9='2. Protocols'!$G35)),1,0)*'4. Formulations'!$L35</f>
        <v>0</v>
      </c>
      <c r="JL36" s="27">
        <f>IF(AND(OR(ISBLANK(JL$9),JL$9=0)=FALSE,OR(JL$9='2. Protocols'!$C35,JL$9='2. Protocols'!$E35,JL$9='2. Protocols'!$G35)),1,0)*'4. Formulations'!$L35</f>
        <v>0</v>
      </c>
      <c r="JM36" s="27">
        <f>IF(AND(OR(ISBLANK(JM$9),JM$9=0)=FALSE,OR(JM$9='2. Protocols'!$C35,JM$9='2. Protocols'!$E35,JM$9='2. Protocols'!$G35)),1,0)*'4. Formulations'!$L35</f>
        <v>0</v>
      </c>
      <c r="JN36" s="27">
        <f>IF(AND(OR(ISBLANK(JN$9),JN$9=0)=FALSE,OR(JN$9='2. Protocols'!$C35,JN$9='2. Protocols'!$E35,JN$9='2. Protocols'!$G35)),1,0)*'4. Formulations'!$L35</f>
        <v>0</v>
      </c>
      <c r="JO36" s="27">
        <f>IF(AND(OR(ISBLANK(JO$9),JO$9=0)=FALSE,OR(JO$9='2. Protocols'!$C35,JO$9='2. Protocols'!$E35,JO$9='2. Protocols'!$G35)),1,0)*'4. Formulations'!$L35</f>
        <v>0</v>
      </c>
      <c r="JP36" s="27">
        <f>IF(AND(OR(ISBLANK(JP$9),JP$9=0)=FALSE,OR(JP$9='2. Protocols'!$C35,JP$9='2. Protocols'!$E35,JP$9='2. Protocols'!$G35)),1,0)*'4. Formulations'!$L35</f>
        <v>0</v>
      </c>
      <c r="JQ36" s="27">
        <f>IF(AND(OR(ISBLANK(JQ$9),JQ$9=0)=FALSE,OR(JQ$9='2. Protocols'!$C35,JQ$9='2. Protocols'!$E35,JQ$9='2. Protocols'!$G35)),1,0)*'4. Formulations'!$L35</f>
        <v>0</v>
      </c>
      <c r="JR36" s="27">
        <f>IF(AND(OR(ISBLANK(JR$9),JR$9=0)=FALSE,OR(JR$9='2. Protocols'!$C35,JR$9='2. Protocols'!$E35,JR$9='2. Protocols'!$G35)),1,0)*'4. Formulations'!$L35</f>
        <v>0</v>
      </c>
      <c r="JS36" s="27">
        <f>IF(AND(OR(ISBLANK(JS$9),JS$9=0)=FALSE,OR(JS$9='2. Protocols'!$C35,JS$9='2. Protocols'!$E35,JS$9='2. Protocols'!$G35)),1,0)*'4. Formulations'!$L35</f>
        <v>0</v>
      </c>
      <c r="JT36" s="27">
        <f>IF(AND(OR(ISBLANK(JT$9),JT$9=0)=FALSE,OR(JT$9='2. Protocols'!$C35,JT$9='2. Protocols'!$E35,JT$9='2. Protocols'!$G35)),1,0)*'4. Formulations'!$L35</f>
        <v>0</v>
      </c>
      <c r="JU36" s="27">
        <f>IF(AND(OR(ISBLANK(JU$9),JU$9=0)=FALSE,OR(JU$9='2. Protocols'!$C35,JU$9='2. Protocols'!$E35,JU$9='2. Protocols'!$G35)),1,0)*'4. Formulations'!$L35</f>
        <v>0</v>
      </c>
      <c r="JV36" s="27">
        <f>IF(AND(OR(ISBLANK(JV$9),JV$9=0)=FALSE,OR(JV$9='2. Protocols'!$C35,JV$9='2. Protocols'!$E35,JV$9='2. Protocols'!$G35)),1,0)*'4. Formulations'!$L35</f>
        <v>0</v>
      </c>
      <c r="JW36" s="27">
        <f>IF(AND(OR(ISBLANK(JW$9),JW$9=0)=FALSE,OR(JW$9='2. Protocols'!$C35,JW$9='2. Protocols'!$E35,JW$9='2. Protocols'!$G35)),1,0)*'4. Formulations'!$L35</f>
        <v>0</v>
      </c>
      <c r="JX36" s="27">
        <f>IF(AND(OR(ISBLANK(JX$9),JX$9=0)=FALSE,OR(JX$9='2. Protocols'!$C35,JX$9='2. Protocols'!$E35,JX$9='2. Protocols'!$G35)),1,0)*'4. Formulations'!$L35</f>
        <v>0</v>
      </c>
      <c r="JY36" s="27">
        <f>IF(AND(OR(ISBLANK(JY$9),JY$9=0)=FALSE,OR(JY$9='2. Protocols'!$C35,JY$9='2. Protocols'!$E35,JY$9='2. Protocols'!$G35)),1,0)*'4. Formulations'!$L35</f>
        <v>0</v>
      </c>
      <c r="JZ36" s="27">
        <f>IF(AND(OR(ISBLANK(JZ$9),JZ$9=0)=FALSE,OR(JZ$9='2. Protocols'!$C35,JZ$9='2. Protocols'!$E35,JZ$9='2. Protocols'!$G35)),1,0)*'4. Formulations'!$L35</f>
        <v>0</v>
      </c>
      <c r="KA36" s="27">
        <f>IF(AND(OR(ISBLANK(KA$9),KA$9=0)=FALSE,OR(KA$9='2. Protocols'!$C35,KA$9='2. Protocols'!$E35,KA$9='2. Protocols'!$G35)),1,0)*'4. Formulations'!$L35</f>
        <v>0</v>
      </c>
      <c r="KB36" s="27">
        <f>IF(AND(OR(ISBLANK(KB$9),KB$9=0)=FALSE,OR(KB$9='2. Protocols'!$C35,KB$9='2. Protocols'!$E35,KB$9='2. Protocols'!$G35)),1,0)*'4. Formulations'!$L35</f>
        <v>0</v>
      </c>
      <c r="KC36" s="27">
        <f>IF(AND(OR(ISBLANK(KC$9),KC$9=0)=FALSE,OR(KC$9='2. Protocols'!$C35,KC$9='2. Protocols'!$E35,KC$9='2. Protocols'!$G35)),1,0)*'4. Formulations'!$L35</f>
        <v>0</v>
      </c>
      <c r="KD36" s="27">
        <f>IF(AND(OR(ISBLANK(KD$9),KD$9=0)=FALSE,OR(KD$9='2. Protocols'!$C35,KD$9='2. Protocols'!$E35,KD$9='2. Protocols'!$G35)),1,0)*'4. Formulations'!$L35</f>
        <v>0</v>
      </c>
      <c r="KE36" s="27">
        <f>IF(AND(OR(ISBLANK(KE$9),KE$9=0)=FALSE,OR(KE$9='2. Protocols'!$C35,KE$9='2. Protocols'!$E35,KE$9='2. Protocols'!$G35)),1,0)*'4. Formulations'!$L35</f>
        <v>0</v>
      </c>
      <c r="KF36" s="27">
        <f>IF(AND(OR(ISBLANK(KF$9),KF$9=0)=FALSE,OR(KF$9='2. Protocols'!$C35,KF$9='2. Protocols'!$E35,KF$9='2. Protocols'!$G35)),1,0)*'4. Formulations'!$L35</f>
        <v>0</v>
      </c>
      <c r="KG36" s="27">
        <f>IF(AND(OR(ISBLANK(KG$9),KG$9=0)=FALSE,OR(KG$9='2. Protocols'!$C35,KG$9='2. Protocols'!$E35,KG$9='2. Protocols'!$G35)),1,0)*'4. Formulations'!$L35</f>
        <v>0</v>
      </c>
      <c r="KH36" s="27">
        <f>IF(AND(OR(ISBLANK(KH$9),KH$9=0)=FALSE,OR(KH$9='2. Protocols'!$C35,KH$9='2. Protocols'!$E35,KH$9='2. Protocols'!$G35)),1,0)*'4. Formulations'!$L35</f>
        <v>0</v>
      </c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B36" s="27">
        <f>IF(AND(OR(ISBLANK(LB$9),LB$9=0)=FALSE,LB$9=$DL36),1,0)*'4. Formulations'!$M35</f>
        <v>0</v>
      </c>
      <c r="LC36" s="27">
        <f>IF(AND(OR(ISBLANK(LC$9),LC$9=0)=FALSE,LC$9=$DL36),1,0)*'4. Formulations'!$M35</f>
        <v>0</v>
      </c>
      <c r="LD36" s="27">
        <f>IF(AND(OR(ISBLANK(LD$9),LD$9=0)=FALSE,LD$9=$DL36),1,0)*'4. Formulations'!$M35</f>
        <v>0</v>
      </c>
      <c r="LE36" s="27">
        <f>IF(AND(OR(ISBLANK(LE$9),LE$9=0)=FALSE,LE$9=$DL36),1,0)*'4. Formulations'!$M35</f>
        <v>0</v>
      </c>
      <c r="LF36" s="27">
        <f>IF(AND(OR(ISBLANK(LF$9),LF$9=0)=FALSE,LF$9=$DL36),1,0)*'4. Formulations'!$M35</f>
        <v>0</v>
      </c>
      <c r="LG36" s="27">
        <f>IF(AND(OR(ISBLANK(LG$9),LG$9=0)=FALSE,LG$9=$DL36),1,0)*'4. Formulations'!$M35</f>
        <v>0</v>
      </c>
      <c r="LH36" s="27">
        <f>IF(AND(OR(ISBLANK(LH$9),LH$9=0)=FALSE,LH$9=$DL36),1,0)*'4. Formulations'!$M35</f>
        <v>0</v>
      </c>
      <c r="LI36" s="27">
        <f>IF(AND(OR(ISBLANK(LI$9),LI$9=0)=FALSE,LI$9=$DL36),1,0)*'4. Formulations'!$M35</f>
        <v>0</v>
      </c>
      <c r="LJ36" s="27">
        <f>IF(AND(OR(ISBLANK(LJ$9),LJ$9=0)=FALSE,LJ$9=$DL36),1,0)*'4. Formulations'!$M35</f>
        <v>0</v>
      </c>
      <c r="LK36" s="27">
        <f>IF(AND(OR(ISBLANK(LK$9),LK$9=0)=FALSE,LK$9=$DL36),1,0)*'4. Formulations'!$M35</f>
        <v>0</v>
      </c>
      <c r="LL36" s="27">
        <f>IF(AND(OR(ISBLANK(LL$9),LL$9=0)=FALSE,LL$9=$DL36),1,0)*'4. Formulations'!$M35</f>
        <v>0</v>
      </c>
      <c r="LM36" s="27">
        <f>IF(AND(OR(ISBLANK(LM$9),LM$9=0)=FALSE,LM$9=$DL36),1,0)*'4. Formulations'!$M35</f>
        <v>0</v>
      </c>
      <c r="LN36" s="27">
        <f>IF(AND(OR(ISBLANK(LN$9),LN$9=0)=FALSE,LN$9=$DL36),1,0)*'4. Formulations'!$M35</f>
        <v>0</v>
      </c>
      <c r="LO36" s="27">
        <f>IF(AND(OR(ISBLANK(LO$9),LO$9=0)=FALSE,LO$9=$DL36),1,0)*'4. Formulations'!$M35</f>
        <v>0</v>
      </c>
      <c r="LP36" s="27">
        <f>IF(AND(OR(ISBLANK(LP$9),LP$9=0)=FALSE,LP$9=$DL36),1,0)*'4. Formulations'!$M35</f>
        <v>0</v>
      </c>
      <c r="LQ36" s="27">
        <f>IF(AND(OR(ISBLANK(LQ$9),LQ$9=0)=FALSE,LQ$9=$DL36),1,0)*'4. Formulations'!$M35</f>
        <v>0</v>
      </c>
      <c r="LR36" s="27">
        <f>IF(AND(OR(ISBLANK(LR$9),LR$9=0)=FALSE,LR$9=$DL36),1,0)*'4. Formulations'!$M35</f>
        <v>0</v>
      </c>
      <c r="LS36" s="27"/>
      <c r="LT36" s="27"/>
      <c r="LU36" s="27"/>
      <c r="LW36" s="27">
        <f>IF(AND(OR(ISBLANK(LW$9),LW$9=0)=FALSE,SUM($LB36:$LR36)&gt;0,LW$9='2. Protocols'!$G35),1,0)*'4. Formulations'!$M35</f>
        <v>0</v>
      </c>
      <c r="LX36" s="27">
        <f>IF(AND(OR(ISBLANK(LX$9),LX$9=0)=FALSE,SUM($LB36:$LR36)&gt;0,LX$9='2. Protocols'!$G35),1,0)*'4. Formulations'!$M35</f>
        <v>0</v>
      </c>
      <c r="LY36" s="27">
        <f>IF(AND(OR(ISBLANK(LY$9),LY$9=0)=FALSE,SUM($LB36:$LR36)&gt;0,LY$9='2. Protocols'!$G35),1,0)*'4. Formulations'!$M35</f>
        <v>0</v>
      </c>
      <c r="LZ36" s="27">
        <f>IF(AND(OR(ISBLANK(LZ$9),LZ$9=0)=FALSE,SUM($LB36:$LR36)&gt;0,LZ$9='2. Protocols'!$G35),1,0)*'4. Formulations'!$M35</f>
        <v>0</v>
      </c>
      <c r="MA36" s="27">
        <f>IF(AND(OR(ISBLANK(MA$9),MA$9=0)=FALSE,SUM($LB36:$LR36)&gt;0,MA$9='2. Protocols'!$G35),1,0)*'4. Formulations'!$M35</f>
        <v>0</v>
      </c>
      <c r="MB36" s="27">
        <f>IF(AND(OR(ISBLANK(MB$9),MB$9=0)=FALSE,SUM($LB36:$LR36)&gt;0,MB$9='2. Protocols'!$G35),1,0)*'4. Formulations'!$M35</f>
        <v>0</v>
      </c>
      <c r="MC36" s="27">
        <f>IF(AND(OR(ISBLANK(MC$9),MC$9=0)=FALSE,SUM($LB36:$LR36)&gt;0,MC$9='2. Protocols'!$G35),1,0)*'4. Formulations'!$M35</f>
        <v>0</v>
      </c>
      <c r="MD36" s="27">
        <f>IF(AND(OR(ISBLANK(MD$9),MD$9=0)=FALSE,SUM($LB36:$LR36)&gt;0,MD$9='2. Protocols'!$G35),1,0)*'4. Formulations'!$M35</f>
        <v>0</v>
      </c>
      <c r="ME36" s="27">
        <f>IF(AND(OR(ISBLANK(ME$9),ME$9=0)=FALSE,SUM($LB36:$LR36)&gt;0,ME$9='2. Protocols'!$G35),1,0)*'4. Formulations'!$M35</f>
        <v>0</v>
      </c>
      <c r="MF36" s="27">
        <f>IF(AND(OR(ISBLANK(MF$9),MF$9=0)=FALSE,SUM($LB36:$LR36)&gt;0,MF$9='2. Protocols'!$G35),1,0)*'4. Formulations'!$M35</f>
        <v>0</v>
      </c>
      <c r="MG36" s="27">
        <f>IF(AND(OR(ISBLANK(MG$9),MG$9=0)=FALSE,SUM($LB36:$LR36)&gt;0,MG$9='2. Protocols'!$G35),1,0)*'4. Formulations'!$M35</f>
        <v>0</v>
      </c>
      <c r="MH36" s="27">
        <f>IF(AND(OR(ISBLANK(MH$9),MH$9=0)=FALSE,SUM($LB36:$LR36)&gt;0,MH$9='2. Protocols'!$G35),1,0)*'4. Formulations'!$M35</f>
        <v>0</v>
      </c>
      <c r="MI36" s="27">
        <f>IF(AND(OR(ISBLANK(MI$9),MI$9=0)=FALSE,SUM($LB36:$LR36)&gt;0,MI$9='2. Protocols'!$G35),1,0)*'4. Formulations'!$M35</f>
        <v>0</v>
      </c>
      <c r="MJ36" s="27">
        <f>IF(AND(OR(ISBLANK(MJ$9),MJ$9=0)=FALSE,SUM($LB36:$LR36)&gt;0,MJ$9='2. Protocols'!$G35),1,0)*'4. Formulations'!$M35</f>
        <v>0</v>
      </c>
      <c r="MK36" s="27">
        <f>IF(AND(OR(ISBLANK(MK$9),MK$9=0)=FALSE,SUM($LB36:$LR36)&gt;0,MK$9='2. Protocols'!$G35),1,0)*'4. Formulations'!$M35</f>
        <v>0</v>
      </c>
      <c r="ML36" s="27">
        <f>IF(AND(OR(ISBLANK(ML$9),ML$9=0)=FALSE,SUM($LB36:$LR36)&gt;0,ML$9='2. Protocols'!$G35),1,0)*'4. Formulations'!$M35</f>
        <v>0</v>
      </c>
      <c r="MM36" s="27">
        <f>IF(AND(OR(ISBLANK(MM$9),MM$9=0)=FALSE,SUM($LB36:$LR36)&gt;0,MM$9='2. Protocols'!$G35),1,0)*'4. Formulations'!$M35</f>
        <v>0</v>
      </c>
      <c r="MN36" s="27">
        <f>IF(AND(OR(ISBLANK(MN$9),MN$9=0)=FALSE,SUM($LB36:$LR36)&gt;0,MN$9='2. Protocols'!$G35),1,0)*'4. Formulations'!$M35</f>
        <v>0</v>
      </c>
      <c r="MO36" s="27">
        <f>IF(AND(OR(ISBLANK(MO$9),MO$9=0)=FALSE,SUM($LB36:$LR36)&gt;0,MO$9='2. Protocols'!$G35),1,0)*'4. Formulations'!$M35</f>
        <v>0</v>
      </c>
      <c r="MP36" s="27">
        <f>IF(AND(OR(ISBLANK(MP$9),MP$9=0)=FALSE,SUM($LB36:$LR36)&gt;0,MP$9='2. Protocols'!$G35),1,0)*'4. Formulations'!$M35</f>
        <v>0</v>
      </c>
      <c r="MQ36" s="27">
        <f>IF(AND(OR(ISBLANK(MQ$9),MQ$9=0)=FALSE,SUM($LB36:$LR36)&gt;0,MQ$9='2. Protocols'!$G35),1,0)*'4. Formulations'!$M35</f>
        <v>0</v>
      </c>
      <c r="MR36" s="27">
        <f>IF(AND(OR(ISBLANK(MR$9),MR$9=0)=FALSE,SUM($LB36:$LR36)&gt;0,MR$9='2. Protocols'!$G35),1,0)*'4. Formulations'!$M35</f>
        <v>0</v>
      </c>
      <c r="MS36" s="27">
        <f>IF(AND(OR(ISBLANK(MS$9),MS$9=0)=FALSE,SUM($LB36:$LR36)&gt;0,MS$9='2. Protocols'!$G35),1,0)*'4. Formulations'!$M35</f>
        <v>0</v>
      </c>
      <c r="MT36" s="27">
        <f>IF(AND(OR(ISBLANK(MT$9),MT$9=0)=FALSE,SUM($LB36:$LR36)&gt;0,MT$9='2. Protocols'!$G35),1,0)*'4. Formulations'!$M35</f>
        <v>0</v>
      </c>
      <c r="MU36" s="27">
        <f>IF(AND(OR(ISBLANK(MU$9),MU$9=0)=FALSE,SUM($LB36:$LR36)&gt;0,MU$9='2. Protocols'!$G35),1,0)*'4. Formulations'!$M35</f>
        <v>0</v>
      </c>
      <c r="MV36" s="27">
        <f>IF(AND(OR(ISBLANK(MV$9),MV$9=0)=FALSE,SUM($LB36:$LR36)&gt;0,MV$9='2. Protocols'!$G35),1,0)*'4. Formulations'!$M35</f>
        <v>0</v>
      </c>
      <c r="MW36" s="27">
        <f>IF(AND(OR(ISBLANK(MW$9),MW$9=0)=FALSE,SUM($LB36:$LR36)&gt;0,MW$9='2. Protocols'!$G35),1,0)*'4. Formulations'!$M35</f>
        <v>0</v>
      </c>
      <c r="MX36" s="27">
        <f>IF(AND(OR(ISBLANK(MX$9),MX$9=0)=FALSE,SUM($LB36:$LR36)&gt;0,MX$9='2. Protocols'!$G35),1,0)*'4. Formulations'!$M35</f>
        <v>0</v>
      </c>
      <c r="MY36" s="27">
        <f>IF(AND(OR(ISBLANK(MY$9),MY$9=0)=FALSE,SUM($LB36:$LR36)&gt;0,MY$9='2. Protocols'!$G35),1,0)*'4. Formulations'!$M35</f>
        <v>0</v>
      </c>
      <c r="MZ36" s="27">
        <f>IF(AND(OR(ISBLANK(MZ$9),MZ$9=0)=FALSE,SUM($LB36:$LR36)&gt;0,MZ$9='2. Protocols'!$G35),1,0)*'4. Formulations'!$M35</f>
        <v>0</v>
      </c>
      <c r="NA36" s="27">
        <f>IF(AND(OR(ISBLANK(NA$9),NA$9=0)=FALSE,SUM($LB36:$LR36)&gt;0,NA$9='2. Protocols'!$G35),1,0)*'4. Formulations'!$M35</f>
        <v>0</v>
      </c>
      <c r="NB36" s="27">
        <f>IF(AND(OR(ISBLANK(NB$9),NB$9=0)=FALSE,SUM($LB36:$LR36)&gt;0,NB$9='2. Protocols'!$G35),1,0)*'4. Formulations'!$M35</f>
        <v>0</v>
      </c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V36" s="27">
        <f>IF(AND(OR(ISBLANK(NV$9),NV$9=0)=FALSE,NV$9=$DM36),1,0)*'4. Formulations'!$N35</f>
        <v>0</v>
      </c>
      <c r="NW36" s="721">
        <f>IF(AND(OR(ISBLANK(NW$9),NW$9=0)=FALSE,NW$9=$DM36),1,0)*'4. Formulations'!$N35</f>
        <v>0</v>
      </c>
      <c r="NX36" s="27">
        <f>IF(AND(OR(ISBLANK(NX$9),NX$9=0)=FALSE,NX$9=$DM36),1,0)*'4. Formulations'!$N35</f>
        <v>0</v>
      </c>
      <c r="NY36" s="27">
        <f>IF(AND(OR(ISBLANK(NY$9),NY$9=0)=FALSE,NY$9=$DM36),1,0)*'4. Formulations'!$N35</f>
        <v>0</v>
      </c>
      <c r="NZ36" s="27">
        <f>IF(AND(OR(ISBLANK(NZ$9),NZ$9=0)=FALSE,NZ$9=$DM36),1,0)*'4. Formulations'!$N35</f>
        <v>0</v>
      </c>
      <c r="OA36" s="27">
        <f>IF(AND(OR(ISBLANK(OA$9),OA$9=0)=FALSE,OA$9=$DM36),1,0)*'4. Formulations'!$N35</f>
        <v>0</v>
      </c>
      <c r="OB36" s="27">
        <f>IF(AND(OR(ISBLANK(OB$9),OB$9=0)=FALSE,OB$9=$DM36),1,0)*'4. Formulations'!$N35</f>
        <v>0</v>
      </c>
      <c r="OC36" s="27">
        <f>IF(AND(OR(ISBLANK(OC$9),OC$9=0)=FALSE,OC$9=$DM36),1,0)*'4. Formulations'!$N35</f>
        <v>0</v>
      </c>
      <c r="OD36" s="27">
        <f>IF(AND(OR(ISBLANK(OD$9),OD$9=0)=FALSE,OD$9=$DM36),1,0)*'4. Formulations'!$N35</f>
        <v>0</v>
      </c>
      <c r="OE36" s="27">
        <f>IF(AND(OR(ISBLANK(OE$9),OE$9=0)=FALSE,OE$9=$DM36),1,0)*'4. Formulations'!$N35</f>
        <v>0</v>
      </c>
      <c r="OF36" s="27">
        <f>IF(AND(OR(ISBLANK(OF$9),OF$9=0)=FALSE,OF$9=$DM36),1,0)*'4. Formulations'!$N35</f>
        <v>0</v>
      </c>
      <c r="OG36" s="27">
        <f>IF(AND(OR(ISBLANK(OG$9),OG$9=0)=FALSE,OG$9=$DM36),1,0)*'4. Formulations'!$N35</f>
        <v>0</v>
      </c>
      <c r="OH36" s="27">
        <f>IF(AND(OR(ISBLANK(OH$9),OH$9=0)=FALSE,OH$9=$DM36),1,0)*'4. Formulations'!$N35</f>
        <v>0</v>
      </c>
      <c r="OI36" s="27">
        <f>IF(AND(OR(ISBLANK(OI$9),OI$9=0)=FALSE,OI$9=$DM36),1,0)*'4. Formulations'!$N35</f>
        <v>0</v>
      </c>
      <c r="OJ36" s="27">
        <f>IF(AND(OR(ISBLANK(OJ$9),OJ$9=0)=FALSE,OJ$9=$DM36),1,0)*'4. Formulations'!$N35</f>
        <v>0</v>
      </c>
      <c r="OK36" s="27">
        <f>IF(AND(OR(ISBLANK(OK$9),OK$9=0)=FALSE,OK$9=$DM36),1,0)*'4. Formulations'!$N35</f>
        <v>0</v>
      </c>
      <c r="OL36" s="27">
        <f>IF(AND(OR(ISBLANK(OL$9),OL$9=0)=FALSE,OL$9=$DM36),1,0)*'4. Formulations'!$N35</f>
        <v>0</v>
      </c>
      <c r="OM36" s="27"/>
      <c r="ON36" s="27"/>
      <c r="OO36" s="27"/>
      <c r="OQ36" s="27">
        <f>IF(AND(OR(ISBLANK(OQ$9),OQ$9=0)=FALSE,OR(OQ$9='2. Protocols'!$C35,OQ$9='2. Protocols'!$E35,OQ$9='2. Protocols'!$G35)),1,0)*'4. Formulations'!$O35</f>
        <v>0</v>
      </c>
      <c r="OR36" s="27">
        <f>IF(AND(OR(ISBLANK(OR$9),OR$9=0)=FALSE,OR(OR$9='2. Protocols'!$C35,OR$9='2. Protocols'!$E35,OR$9='2. Protocols'!$G35)),1,0)*'4. Formulations'!$O35</f>
        <v>0</v>
      </c>
      <c r="OS36" s="27">
        <f>IF(AND(OR(ISBLANK(OS$9),OS$9=0)=FALSE,OR(OS$9='2. Protocols'!$C35,OS$9='2. Protocols'!$E35,OS$9='2. Protocols'!$G35)),1,0)*'4. Formulations'!$O35</f>
        <v>0</v>
      </c>
      <c r="OT36" s="27">
        <f>IF(AND(OR(ISBLANK(OT$9),OT$9=0)=FALSE,OR(OT$9='2. Protocols'!$C35,OT$9='2. Protocols'!$E35,OT$9='2. Protocols'!$G35)),1,0)*'4. Formulations'!$O35</f>
        <v>0</v>
      </c>
      <c r="OU36" s="27">
        <f>IF(AND(OR(ISBLANK(OU$9),OU$9=0)=FALSE,OR(OU$9='2. Protocols'!$C35,OU$9='2. Protocols'!$E35,OU$9='2. Protocols'!$G35)),1,0)*'4. Formulations'!$O35</f>
        <v>0</v>
      </c>
      <c r="OV36" s="27">
        <f>IF(AND(OR(ISBLANK(OV$9),OV$9=0)=FALSE,OR(OV$9='2. Protocols'!$C35,OV$9='2. Protocols'!$E35,OV$9='2. Protocols'!$G35)),1,0)*'4. Formulations'!$O35</f>
        <v>0</v>
      </c>
      <c r="OW36" s="27">
        <f>IF(AND(OR(ISBLANK(OW$9),OW$9=0)=FALSE,OR(OW$9='2. Protocols'!$C35,OW$9='2. Protocols'!$E35,OW$9='2. Protocols'!$G35)),1,0)*'4. Formulations'!$O35</f>
        <v>0</v>
      </c>
      <c r="OX36" s="27">
        <f>IF(AND(OR(ISBLANK(OX$9),OX$9=0)=FALSE,OR(OX$9='2. Protocols'!$C35,OX$9='2. Protocols'!$E35,OX$9='2. Protocols'!$G35)),1,0)*'4. Formulations'!$O35</f>
        <v>0</v>
      </c>
      <c r="OY36" s="27">
        <f>IF(AND(OR(ISBLANK(OY$9),OY$9=0)=FALSE,OR(OY$9='2. Protocols'!$C35,OY$9='2. Protocols'!$E35,OY$9='2. Protocols'!$G35)),1,0)*'4. Formulations'!$O35</f>
        <v>0</v>
      </c>
      <c r="OZ36" s="27">
        <f>IF(AND(OR(ISBLANK(OZ$9),OZ$9=0)=FALSE,OR(OZ$9='2. Protocols'!$C35,OZ$9='2. Protocols'!$E35,OZ$9='2. Protocols'!$G35)),1,0)*'4. Formulations'!$O35</f>
        <v>0</v>
      </c>
      <c r="PA36" s="27">
        <f>IF(AND(OR(ISBLANK(PA$9),PA$9=0)=FALSE,OR(PA$9='2. Protocols'!$C35,PA$9='2. Protocols'!$E35,PA$9='2. Protocols'!$G35)),1,0)*'4. Formulations'!$O35</f>
        <v>0</v>
      </c>
      <c r="PB36" s="27">
        <f>IF(AND(OR(ISBLANK(PB$9),PB$9=0)=FALSE,OR(PB$9='2. Protocols'!$C35,PB$9='2. Protocols'!$E35,PB$9='2. Protocols'!$G35)),1,0)*'4. Formulations'!$O35</f>
        <v>0</v>
      </c>
      <c r="PC36" s="27">
        <f>IF(AND(OR(ISBLANK(PC$9),PC$9=0)=FALSE,OR(PC$9='2. Protocols'!$C35,PC$9='2. Protocols'!$E35,PC$9='2. Protocols'!$G35)),1,0)*'4. Formulations'!$O35</f>
        <v>0</v>
      </c>
      <c r="PD36" s="27">
        <f>IF(AND(OR(ISBLANK(PD$9),PD$9=0)=FALSE,OR(PD$9='2. Protocols'!$C35,PD$9='2. Protocols'!$E35,PD$9='2. Protocols'!$G35)),1,0)*'4. Formulations'!$O35</f>
        <v>0</v>
      </c>
      <c r="PE36" s="27">
        <f>IF(AND(OR(ISBLANK(PE$9),PE$9=0)=FALSE,OR(PE$9='2. Protocols'!$C35,PE$9='2. Protocols'!$E35,PE$9='2. Protocols'!$G35)),1,0)*'4. Formulations'!$O35</f>
        <v>0</v>
      </c>
      <c r="PF36" s="27">
        <f>IF(AND(OR(ISBLANK(PF$9),PF$9=0)=FALSE,OR(PF$9='2. Protocols'!$C35,PF$9='2. Protocols'!$E35,PF$9='2. Protocols'!$G35)),1,0)*'4. Formulations'!$O35</f>
        <v>0</v>
      </c>
      <c r="PG36" s="27">
        <f>IF(AND(OR(ISBLANK(PG$9),PG$9=0)=FALSE,OR(PG$9='2. Protocols'!$C35,PG$9='2. Protocols'!$E35,PG$9='2. Protocols'!$G35)),1,0)*'4. Formulations'!$O35</f>
        <v>0</v>
      </c>
      <c r="PH36" s="27">
        <f>IF(AND(OR(ISBLANK(PH$9),PH$9=0)=FALSE,OR(PH$9='2. Protocols'!$C35,PH$9='2. Protocols'!$E35,PH$9='2. Protocols'!$G35)),1,0)*'4. Formulations'!$O35</f>
        <v>0</v>
      </c>
      <c r="PI36" s="27">
        <f>IF(AND(OR(ISBLANK(PI$9),PI$9=0)=FALSE,OR(PI$9='2. Protocols'!$C35,PI$9='2. Protocols'!$E35,PI$9='2. Protocols'!$G35)),1,0)*'4. Formulations'!$O35</f>
        <v>0</v>
      </c>
      <c r="PJ36" s="27">
        <f>IF(AND(OR(ISBLANK(PJ$9),PJ$9=0)=FALSE,OR(PJ$9='2. Protocols'!$C35,PJ$9='2. Protocols'!$E35,PJ$9='2. Protocols'!$G35)),1,0)*'4. Formulations'!$O35</f>
        <v>0</v>
      </c>
      <c r="PK36" s="27">
        <f>IF(AND(OR(ISBLANK(PK$9),PK$9=0)=FALSE,OR(PK$9='2. Protocols'!$C35,PK$9='2. Protocols'!$E35,PK$9='2. Protocols'!$G35)),1,0)*'4. Formulations'!$O35</f>
        <v>0</v>
      </c>
      <c r="PL36" s="27">
        <f>IF(AND(OR(ISBLANK(PL$9),PL$9=0)=FALSE,OR(PL$9='2. Protocols'!$C35,PL$9='2. Protocols'!$E35,PL$9='2. Protocols'!$G35)),1,0)*'4. Formulations'!$O35</f>
        <v>0</v>
      </c>
      <c r="PM36" s="27">
        <f>IF(AND(OR(ISBLANK(PM$9),PM$9=0)=FALSE,OR(PM$9='2. Protocols'!$C35,PM$9='2. Protocols'!$E35,PM$9='2. Protocols'!$G35)),1,0)*'4. Formulations'!$O35</f>
        <v>0</v>
      </c>
      <c r="PN36" s="27">
        <f>IF(AND(OR(ISBLANK(PN$9),PN$9=0)=FALSE,OR(PN$9='2. Protocols'!$C35,PN$9='2. Protocols'!$E35,PN$9='2. Protocols'!$G35)),1,0)*'4. Formulations'!$O35</f>
        <v>0</v>
      </c>
      <c r="PO36" s="27">
        <f>IF(AND(OR(ISBLANK(PO$9),PO$9=0)=FALSE,OR(PO$9='2. Protocols'!$C35,PO$9='2. Protocols'!$E35,PO$9='2. Protocols'!$G35)),1,0)*'4. Formulations'!$O35</f>
        <v>0</v>
      </c>
      <c r="PP36" s="27">
        <f>IF(AND(OR(ISBLANK(PP$9),PP$9=0)=FALSE,OR(PP$9='2. Protocols'!$C35,PP$9='2. Protocols'!$E35,PP$9='2. Protocols'!$G35)),1,0)*'4. Formulations'!$O35</f>
        <v>0</v>
      </c>
      <c r="PQ36" s="27">
        <f>IF(AND(OR(ISBLANK(PQ$9),PQ$9=0)=FALSE,OR(PQ$9='2. Protocols'!$C35,PQ$9='2. Protocols'!$E35,PQ$9='2. Protocols'!$G35)),1,0)*'4. Formulations'!$O35</f>
        <v>0</v>
      </c>
      <c r="PR36" s="27">
        <f>IF(AND(OR(ISBLANK(PR$9),PR$9=0)=FALSE,OR(PR$9='2. Protocols'!$C35,PR$9='2. Protocols'!$E35,PR$9='2. Protocols'!$G35)),1,0)*'4. Formulations'!$O35</f>
        <v>0</v>
      </c>
      <c r="PS36" s="27">
        <f>IF(AND(OR(ISBLANK(PS$9),PS$9=0)=FALSE,OR(PS$9='2. Protocols'!$C35,PS$9='2. Protocols'!$E35,PS$9='2. Protocols'!$G35)),1,0)*'4. Formulations'!$O35</f>
        <v>0</v>
      </c>
      <c r="PT36" s="27">
        <f>IF(AND(OR(ISBLANK(PT$9),PT$9=0)=FALSE,OR(PT$9='2. Protocols'!$C35,PT$9='2. Protocols'!$E35,PT$9='2. Protocols'!$G35)),1,0)*'4. Formulations'!$O35</f>
        <v>0</v>
      </c>
      <c r="PU36" s="27">
        <f>IF(AND(OR(ISBLANK(PU$9),PU$9=0)=FALSE,OR(PU$9='2. Protocols'!$C35,PU$9='2. Protocols'!$E35,PU$9='2. Protocols'!$G35)),1,0)*'4. Formulations'!$O35</f>
        <v>0</v>
      </c>
      <c r="PV36" s="27">
        <f>IF(AND(OR(ISBLANK(PV$9),PV$9=0)=FALSE,OR(PV$9='2. Protocols'!$C35,PV$9='2. Protocols'!$E35,PV$9='2. Protocols'!$G35)),1,0)*'4. Formulations'!$O35</f>
        <v>0</v>
      </c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P36" s="27">
        <f>IF(AND(OR(ISBLANK(QP$9),QP$9=0)=FALSE,QP$9=$DL36),1,0)*'4. Formulations'!$P35</f>
        <v>0</v>
      </c>
      <c r="QQ36" s="27">
        <f>IF(AND(OR(ISBLANK(QQ$9),QQ$9=0)=FALSE,QQ$9=$DL36),1,0)*'4. Formulations'!$P35</f>
        <v>0</v>
      </c>
      <c r="QR36" s="27">
        <f>IF(AND(OR(ISBLANK(QR$9),QR$9=0)=FALSE,QR$9=$DL36),1,0)*'4. Formulations'!$P35</f>
        <v>0</v>
      </c>
      <c r="QS36" s="27">
        <f>IF(AND(OR(ISBLANK(QS$9),QS$9=0)=FALSE,QS$9=$DL36),1,0)*'4. Formulations'!$P35</f>
        <v>0</v>
      </c>
      <c r="QT36" s="27">
        <f>IF(AND(OR(ISBLANK(QT$9),QT$9=0)=FALSE,QT$9=$DL36),1,0)*'4. Formulations'!$P35</f>
        <v>0</v>
      </c>
      <c r="QU36" s="27">
        <f>IF(AND(OR(ISBLANK(QU$9),QU$9=0)=FALSE,QU$9=$DL36),1,0)*'4. Formulations'!$P35</f>
        <v>0</v>
      </c>
      <c r="QV36" s="27">
        <f>IF(AND(OR(ISBLANK(QV$9),QV$9=0)=FALSE,QV$9=$DL36),1,0)*'4. Formulations'!$P35</f>
        <v>0</v>
      </c>
      <c r="QW36" s="27">
        <f>IF(AND(OR(ISBLANK(QW$9),QW$9=0)=FALSE,QW$9=$DL36),1,0)*'4. Formulations'!$P35</f>
        <v>0</v>
      </c>
      <c r="QX36" s="27">
        <f>IF(AND(OR(ISBLANK(QX$9),QX$9=0)=FALSE,QX$9=$DL36),1,0)*'4. Formulations'!$P35</f>
        <v>0</v>
      </c>
      <c r="QY36" s="27">
        <f>IF(AND(OR(ISBLANK(QY$9),QY$9=0)=FALSE,QY$9=$DL36),1,0)*'4. Formulations'!$P35</f>
        <v>0</v>
      </c>
      <c r="QZ36" s="27">
        <f>IF(AND(OR(ISBLANK(QZ$9),QZ$9=0)=FALSE,QZ$9=$DL36),1,0)*'4. Formulations'!$P35</f>
        <v>0</v>
      </c>
      <c r="RA36" s="27">
        <f>IF(AND(OR(ISBLANK(RA$9),RA$9=0)=FALSE,RA$9=$DL36),1,0)*'4. Formulations'!$P35</f>
        <v>0</v>
      </c>
      <c r="RB36" s="27">
        <f>IF(AND(OR(ISBLANK(RB$9),RB$9=0)=FALSE,RB$9=$DL36),1,0)*'4. Formulations'!$P35</f>
        <v>0</v>
      </c>
      <c r="RC36" s="27">
        <f>IF(AND(OR(ISBLANK(RC$9),RC$9=0)=FALSE,RC$9=$DL36),1,0)*'4. Formulations'!$P35</f>
        <v>0</v>
      </c>
      <c r="RD36" s="27">
        <f>IF(AND(OR(ISBLANK(RD$9),RD$9=0)=FALSE,RD$9=$DL36),1,0)*'4. Formulations'!$P35</f>
        <v>0</v>
      </c>
      <c r="RE36" s="27">
        <f>IF(AND(OR(ISBLANK(RE$9),RE$9=0)=FALSE,RE$9=$DL36),1,0)*'4. Formulations'!$P35</f>
        <v>0</v>
      </c>
      <c r="RF36" s="27">
        <f>IF(AND(OR(ISBLANK(RF$9),RF$9=0)=FALSE,RF$9=$DL36),1,0)*'4. Formulations'!$P35</f>
        <v>0</v>
      </c>
      <c r="RG36" s="27"/>
      <c r="RH36" s="27"/>
      <c r="RI36" s="27"/>
      <c r="RK36" s="27">
        <f>IF(AND(OR(ISBLANK(RK$9),RK$9=0)=FALSE,SUM($QP36:$RF36)&gt;0,RK$9='2. Protocols'!$G35),1,0)*'4. Formulations'!$P35</f>
        <v>0</v>
      </c>
      <c r="RL36" s="27">
        <f>IF(AND(OR(ISBLANK(RL$9),RL$9=0)=FALSE,SUM($QP36:$RF36)&gt;0,RL$9='2. Protocols'!$G35),1,0)*'4. Formulations'!$P35</f>
        <v>0</v>
      </c>
      <c r="RM36" s="27">
        <f>IF(AND(OR(ISBLANK(RM$9),RM$9=0)=FALSE,SUM($QP36:$RF36)&gt;0,RM$9='2. Protocols'!$G35),1,0)*'4. Formulations'!$P35</f>
        <v>0</v>
      </c>
      <c r="RN36" s="27">
        <f>IF(AND(OR(ISBLANK(RN$9),RN$9=0)=FALSE,SUM($QP36:$RF36)&gt;0,RN$9='2. Protocols'!$G35),1,0)*'4. Formulations'!$P35</f>
        <v>0</v>
      </c>
      <c r="RO36" s="27">
        <f>IF(AND(OR(ISBLANK(RO$9),RO$9=0)=FALSE,SUM($QP36:$RF36)&gt;0,RO$9='2. Protocols'!$G35),1,0)*'4. Formulations'!$P35</f>
        <v>0</v>
      </c>
      <c r="RP36" s="27">
        <f>IF(AND(OR(ISBLANK(RP$9),RP$9=0)=FALSE,SUM($QP36:$RF36)&gt;0,RP$9='2. Protocols'!$G35),1,0)*'4. Formulations'!$P35</f>
        <v>0</v>
      </c>
      <c r="RQ36" s="27">
        <f>IF(AND(OR(ISBLANK(RQ$9),RQ$9=0)=FALSE,SUM($QP36:$RF36)&gt;0,RQ$9='2. Protocols'!$G35),1,0)*'4. Formulations'!$P35</f>
        <v>0</v>
      </c>
      <c r="RR36" s="27">
        <f>IF(AND(OR(ISBLANK(RR$9),RR$9=0)=FALSE,SUM($QP36:$RF36)&gt;0,RR$9='2. Protocols'!$G35),1,0)*'4. Formulations'!$P35</f>
        <v>0</v>
      </c>
      <c r="RS36" s="27">
        <f>IF(AND(OR(ISBLANK(RS$9),RS$9=0)=FALSE,SUM($QP36:$RF36)&gt;0,RS$9='2. Protocols'!$G35),1,0)*'4. Formulations'!$P35</f>
        <v>0</v>
      </c>
      <c r="RT36" s="27">
        <f>IF(AND(OR(ISBLANK(RT$9),RT$9=0)=FALSE,SUM($QP36:$RF36)&gt;0,RT$9='2. Protocols'!$G35),1,0)*'4. Formulations'!$P35</f>
        <v>0</v>
      </c>
      <c r="RU36" s="27">
        <f>IF(AND(OR(ISBLANK(RU$9),RU$9=0)=FALSE,SUM($QP36:$RF36)&gt;0,RU$9='2. Protocols'!$G35),1,0)*'4. Formulations'!$P35</f>
        <v>0</v>
      </c>
      <c r="RV36" s="27">
        <f>IF(AND(OR(ISBLANK(RV$9),RV$9=0)=FALSE,SUM($QP36:$RF36)&gt;0,RV$9='2. Protocols'!$G35),1,0)*'4. Formulations'!$P35</f>
        <v>0</v>
      </c>
      <c r="RW36" s="27">
        <f>IF(AND(OR(ISBLANK(RW$9),RW$9=0)=FALSE,SUM($QP36:$RF36)&gt;0,RW$9='2. Protocols'!$G35),1,0)*'4. Formulations'!$P35</f>
        <v>0</v>
      </c>
      <c r="RX36" s="27">
        <f>IF(AND(OR(ISBLANK(RX$9),RX$9=0)=FALSE,SUM($QP36:$RF36)&gt;0,RX$9='2. Protocols'!$G35),1,0)*'4. Formulations'!$P35</f>
        <v>0</v>
      </c>
      <c r="RY36" s="27">
        <f>IF(AND(OR(ISBLANK(RY$9),RY$9=0)=FALSE,SUM($QP36:$RF36)&gt;0,RY$9='2. Protocols'!$G35),1,0)*'4. Formulations'!$P35</f>
        <v>0</v>
      </c>
      <c r="RZ36" s="27">
        <f>IF(AND(OR(ISBLANK(RZ$9),RZ$9=0)=FALSE,SUM($QP36:$RF36)&gt;0,RZ$9='2. Protocols'!$G35),1,0)*'4. Formulations'!$P35</f>
        <v>0</v>
      </c>
      <c r="SA36" s="27">
        <f>IF(AND(OR(ISBLANK(SA$9),SA$9=0)=FALSE,SUM($QP36:$RF36)&gt;0,SA$9='2. Protocols'!$G35),1,0)*'4. Formulations'!$P35</f>
        <v>0</v>
      </c>
      <c r="SB36" s="27">
        <f>IF(AND(OR(ISBLANK(SB$9),SB$9=0)=FALSE,SUM($QP36:$RF36)&gt;0,SB$9='2. Protocols'!$G35),1,0)*'4. Formulations'!$P35</f>
        <v>0</v>
      </c>
      <c r="SC36" s="27">
        <f>IF(AND(OR(ISBLANK(SC$9),SC$9=0)=FALSE,SUM($QP36:$RF36)&gt;0,SC$9='2. Protocols'!$G35),1,0)*'4. Formulations'!$P35</f>
        <v>0</v>
      </c>
      <c r="SD36" s="27">
        <f>IF(AND(OR(ISBLANK(SD$9),SD$9=0)=FALSE,SUM($QP36:$RF36)&gt;0,SD$9='2. Protocols'!$G35),1,0)*'4. Formulations'!$P35</f>
        <v>0</v>
      </c>
      <c r="SE36" s="27">
        <f>IF(AND(OR(ISBLANK(SE$9),SE$9=0)=FALSE,SUM($QP36:$RF36)&gt;0,SE$9='2. Protocols'!$G35),1,0)*'4. Formulations'!$P35</f>
        <v>0</v>
      </c>
      <c r="SF36" s="27">
        <f>IF(AND(OR(ISBLANK(SF$9),SF$9=0)=FALSE,SUM($QP36:$RF36)&gt;0,SF$9='2. Protocols'!$G35),1,0)*'4. Formulations'!$P35</f>
        <v>0</v>
      </c>
      <c r="SG36" s="27">
        <f>IF(AND(OR(ISBLANK(SG$9),SG$9=0)=FALSE,SUM($QP36:$RF36)&gt;0,SG$9='2. Protocols'!$G35),1,0)*'4. Formulations'!$P35</f>
        <v>0</v>
      </c>
      <c r="SH36" s="27">
        <f>IF(AND(OR(ISBLANK(SH$9),SH$9=0)=FALSE,SUM($QP36:$RF36)&gt;0,SH$9='2. Protocols'!$G35),1,0)*'4. Formulations'!$P35</f>
        <v>0</v>
      </c>
      <c r="SI36" s="27">
        <f>IF(AND(OR(ISBLANK(SI$9),SI$9=0)=FALSE,SUM($QP36:$RF36)&gt;0,SI$9='2. Protocols'!$G35),1,0)*'4. Formulations'!$P35</f>
        <v>0</v>
      </c>
      <c r="SJ36" s="27">
        <f>IF(AND(OR(ISBLANK(SJ$9),SJ$9=0)=FALSE,SUM($QP36:$RF36)&gt;0,SJ$9='2. Protocols'!$G35),1,0)*'4. Formulations'!$P35</f>
        <v>0</v>
      </c>
      <c r="SK36" s="27">
        <f>IF(AND(OR(ISBLANK(SK$9),SK$9=0)=FALSE,SUM($QP36:$RF36)&gt;0,SK$9='2. Protocols'!$G35),1,0)*'4. Formulations'!$P35</f>
        <v>0</v>
      </c>
      <c r="SL36" s="27">
        <f>IF(AND(OR(ISBLANK(SL$9),SL$9=0)=FALSE,SUM($QP36:$RF36)&gt;0,SL$9='2. Protocols'!$G35),1,0)*'4. Formulations'!$P35</f>
        <v>0</v>
      </c>
      <c r="SM36" s="27">
        <f>IF(AND(OR(ISBLANK(SM$9),SM$9=0)=FALSE,SUM($QP36:$RF36)&gt;0,SM$9='2. Protocols'!$G35),1,0)*'4. Formulations'!$P35</f>
        <v>0</v>
      </c>
      <c r="SN36" s="27">
        <f>IF(AND(OR(ISBLANK(SN$9),SN$9=0)=FALSE,SUM($QP36:$RF36)&gt;0,SN$9='2. Protocols'!$G35),1,0)*'4. Formulations'!$P35</f>
        <v>0</v>
      </c>
      <c r="SO36" s="27">
        <f>IF(AND(OR(ISBLANK(SO$9),SO$9=0)=FALSE,SUM($QP36:$RF36)&gt;0,SO$9='2. Protocols'!$G35),1,0)*'4. Formulations'!$P35</f>
        <v>0</v>
      </c>
      <c r="SP36" s="27">
        <f>IF(AND(OR(ISBLANK(SP$9),SP$9=0)=FALSE,SUM($QP36:$RF36)&gt;0,SP$9='2. Protocols'!$G35),1,0)*'4. Formulations'!$P35</f>
        <v>0</v>
      </c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J36" s="27">
        <f>IF(AND(OR(ISBLANK(TJ$9),TJ$9=0)=FALSE,TJ$9=$DM36),1,0)*'4. Formulations'!$Q35</f>
        <v>0</v>
      </c>
      <c r="TK36" s="27">
        <f>IF(AND(OR(ISBLANK(TK$9),TK$9=0)=FALSE,TK$9=$DM36),1,0)*'4. Formulations'!$Q35</f>
        <v>0</v>
      </c>
      <c r="TL36" s="27">
        <f>IF(AND(OR(ISBLANK(TL$9),TL$9=0)=FALSE,TL$9=$DM36),1,0)*'4. Formulations'!$Q35</f>
        <v>0</v>
      </c>
      <c r="TM36" s="27">
        <f>IF(AND(OR(ISBLANK(TM$9),TM$9=0)=FALSE,TM$9=$DM36),1,0)*'4. Formulations'!$Q35</f>
        <v>0</v>
      </c>
      <c r="TN36" s="27">
        <f>IF(AND(OR(ISBLANK(TN$9),TN$9=0)=FALSE,TN$9=$DM36),1,0)*'4. Formulations'!$Q35</f>
        <v>0</v>
      </c>
      <c r="TO36" s="27">
        <f>IF(AND(OR(ISBLANK(TO$9),TO$9=0)=FALSE,TO$9=$DM36),1,0)*'4. Formulations'!$Q35</f>
        <v>0</v>
      </c>
      <c r="TP36" s="27">
        <f>IF(AND(OR(ISBLANK(TP$9),TP$9=0)=FALSE,TP$9=$DM36),1,0)*'4. Formulations'!$Q35</f>
        <v>0</v>
      </c>
      <c r="TQ36" s="27">
        <f>IF(AND(OR(ISBLANK(TQ$9),TQ$9=0)=FALSE,TQ$9=$DM36),1,0)*'4. Formulations'!$Q35</f>
        <v>0</v>
      </c>
      <c r="TR36" s="27">
        <f>IF(AND(OR(ISBLANK(TR$9),TR$9=0)=FALSE,TR$9=$DM36),1,0)*'4. Formulations'!$Q35</f>
        <v>0</v>
      </c>
      <c r="TS36" s="27">
        <f>IF(AND(OR(ISBLANK(TS$9),TS$9=0)=FALSE,TS$9=$DM36),1,0)*'4. Formulations'!$Q35</f>
        <v>0</v>
      </c>
      <c r="TT36" s="27">
        <f>IF(AND(OR(ISBLANK(TT$9),TT$9=0)=FALSE,TT$9=$DM36),1,0)*'4. Formulations'!$Q35</f>
        <v>0</v>
      </c>
      <c r="TU36" s="27">
        <f>IF(AND(OR(ISBLANK(TU$9),TU$9=0)=FALSE,TU$9=$DM36),1,0)*'4. Formulations'!$Q35</f>
        <v>0</v>
      </c>
      <c r="TV36" s="27">
        <f>IF(AND(OR(ISBLANK(TV$9),TV$9=0)=FALSE,TV$9=$DM36),1,0)*'4. Formulations'!$Q35</f>
        <v>0</v>
      </c>
      <c r="TW36" s="27">
        <f>IF(AND(OR(ISBLANK(TW$9),TW$9=0)=FALSE,TW$9=$DM36),1,0)*'4. Formulations'!$Q35</f>
        <v>0</v>
      </c>
      <c r="TX36" s="27">
        <f>IF(AND(OR(ISBLANK(TX$9),TX$9=0)=FALSE,TX$9=$DM36),1,0)*'4. Formulations'!$Q35</f>
        <v>0</v>
      </c>
      <c r="TY36" s="27">
        <f>IF(AND(OR(ISBLANK(TY$9),TY$9=0)=FALSE,TY$9=$DM36),1,0)*'4. Formulations'!$Q35</f>
        <v>0</v>
      </c>
      <c r="TZ36" s="27">
        <f>IF(AND(OR(ISBLANK(TZ$9),TZ$9=0)=FALSE,TZ$9=$DM36),1,0)*'4. Formulations'!$Q35</f>
        <v>0</v>
      </c>
      <c r="UA36" s="27"/>
      <c r="UB36" s="27"/>
      <c r="UC36" s="27"/>
    </row>
    <row r="37" spans="2:549" ht="15" hidden="1" outlineLevel="1" x14ac:dyDescent="0.25">
      <c r="B37" s="2"/>
      <c r="C37" s="75" t="str">
        <f>IF('2. Protocols'!C36&amp;"+"&amp;'2. Protocols'!E36&amp;"+"&amp;'2. Protocols'!G36="++","",'2. Protocols'!C36&amp;"+"&amp;'2. Protocols'!E36&amp;"+"&amp;'2. Protocols'!G36)</f>
        <v/>
      </c>
      <c r="D37" s="7"/>
      <c r="E37" s="8"/>
      <c r="G37" s="72" t="e">
        <f>'2. Protocols'!J36*'1. General Inputs'!$J$13</f>
        <v>#VALUE!</v>
      </c>
      <c r="H37" s="72" t="e">
        <f>MAX(G37*(1+'1. General Inputs'!$AW$23+HLOOKUP(H$7,'1. General Inputs'!$AW$17:$AY$19,ROWS('1. General Inputs'!$AU$17:$AU$19),0))+(CHOOSE(H$7,'1. General Inputs'!$J$15,'1. General Inputs'!$L$15,'1. General Inputs'!$N$15)/12)*CHOOSE(H$7,'2. Protocols'!$K36,'2. Protocols'!$L36,'2. Protocols'!$M36)+'3. ARV Substitutions'!L62,0)</f>
        <v>#VALUE!</v>
      </c>
      <c r="I37" s="72" t="e">
        <f>MAX(H37*(1+'1. General Inputs'!$AW$23+HLOOKUP(I$7,'1. General Inputs'!$AW$17:$AY$19,ROWS('1. General Inputs'!$AU$17:$AU$19),0))+(CHOOSE(I$7,'1. General Inputs'!$J$15,'1. General Inputs'!$L$15,'1. General Inputs'!$N$15)/12)*CHOOSE(I$7,'2. Protocols'!$K36,'2. Protocols'!$L36,'2. Protocols'!$M36)+'3. ARV Substitutions'!M62,0)</f>
        <v>#VALUE!</v>
      </c>
      <c r="J37" s="72" t="e">
        <f>MAX(I37*(1+'1. General Inputs'!$AW$23+HLOOKUP(J$7,'1. General Inputs'!$AW$17:$AY$19,ROWS('1. General Inputs'!$AU$17:$AU$19),0))+(CHOOSE(J$7,'1. General Inputs'!$J$15,'1. General Inputs'!$L$15,'1. General Inputs'!$N$15)/12)*CHOOSE(J$7,'2. Protocols'!$K36,'2. Protocols'!$L36,'2. Protocols'!$M36)+'3. ARV Substitutions'!N62,0)</f>
        <v>#VALUE!</v>
      </c>
      <c r="K37" s="72" t="e">
        <f>MAX(J37*(1+'1. General Inputs'!$AW$23+HLOOKUP(K$7,'1. General Inputs'!$AW$17:$AY$19,ROWS('1. General Inputs'!$AU$17:$AU$19),0))+(CHOOSE(K$7,'1. General Inputs'!$J$15,'1. General Inputs'!$L$15,'1. General Inputs'!$N$15)/12)*CHOOSE(K$7,'2. Protocols'!$K36,'2. Protocols'!$L36,'2. Protocols'!$M36)+'3. ARV Substitutions'!O62,0)</f>
        <v>#VALUE!</v>
      </c>
      <c r="L37" s="72" t="e">
        <f>MAX(K37*(1+'1. General Inputs'!$AW$23+HLOOKUP(L$7,'1. General Inputs'!$AW$17:$AY$19,ROWS('1. General Inputs'!$AU$17:$AU$19),0))+(CHOOSE(L$7,'1. General Inputs'!$J$15,'1. General Inputs'!$L$15,'1. General Inputs'!$N$15)/12)*CHOOSE(L$7,'2. Protocols'!$K36,'2. Protocols'!$L36,'2. Protocols'!$M36)+'3. ARV Substitutions'!P62,0)</f>
        <v>#VALUE!</v>
      </c>
      <c r="M37" s="72" t="e">
        <f>MAX(L37*(1+'1. General Inputs'!$AW$23+HLOOKUP(M$7,'1. General Inputs'!$AW$17:$AY$19,ROWS('1. General Inputs'!$AU$17:$AU$19),0))+(CHOOSE(M$7,'1. General Inputs'!$J$15,'1. General Inputs'!$L$15,'1. General Inputs'!$N$15)/12)*CHOOSE(M$7,'2. Protocols'!$K36,'2. Protocols'!$L36,'2. Protocols'!$M36)+'3. ARV Substitutions'!Q62,0)</f>
        <v>#VALUE!</v>
      </c>
      <c r="N37" s="72" t="e">
        <f>MAX(M37*(1+'1. General Inputs'!$AW$23+HLOOKUP(N$7,'1. General Inputs'!$AW$17:$AY$19,ROWS('1. General Inputs'!$AU$17:$AU$19),0))+(CHOOSE(N$7,'1. General Inputs'!$J$15,'1. General Inputs'!$L$15,'1. General Inputs'!$N$15)/12)*CHOOSE(N$7,'2. Protocols'!$K36,'2. Protocols'!$L36,'2. Protocols'!$M36)+'3. ARV Substitutions'!R62,0)</f>
        <v>#VALUE!</v>
      </c>
      <c r="O37" s="72" t="e">
        <f>MAX(N37*(1+'1. General Inputs'!$AW$23+HLOOKUP(O$7,'1. General Inputs'!$AW$17:$AY$19,ROWS('1. General Inputs'!$AU$17:$AU$19),0))+(CHOOSE(O$7,'1. General Inputs'!$J$15,'1. General Inputs'!$L$15,'1. General Inputs'!$N$15)/12)*CHOOSE(O$7,'2. Protocols'!$K36,'2. Protocols'!$L36,'2. Protocols'!$M36)+'3. ARV Substitutions'!S62,0)</f>
        <v>#VALUE!</v>
      </c>
      <c r="P37" s="72" t="e">
        <f>MAX(O37*(1+'1. General Inputs'!$AW$23+HLOOKUP(P$7,'1. General Inputs'!$AW$17:$AY$19,ROWS('1. General Inputs'!$AU$17:$AU$19),0))+(CHOOSE(P$7,'1. General Inputs'!$J$15,'1. General Inputs'!$L$15,'1. General Inputs'!$N$15)/12)*CHOOSE(P$7,'2. Protocols'!$K36,'2. Protocols'!$L36,'2. Protocols'!$M36)+'3. ARV Substitutions'!T62,0)</f>
        <v>#VALUE!</v>
      </c>
      <c r="Q37" s="72" t="e">
        <f>MAX(P37*(1+'1. General Inputs'!$AW$23+HLOOKUP(Q$7,'1. General Inputs'!$AW$17:$AY$19,ROWS('1. General Inputs'!$AU$17:$AU$19),0))+(CHOOSE(Q$7,'1. General Inputs'!$J$15,'1. General Inputs'!$L$15,'1. General Inputs'!$N$15)/12)*CHOOSE(Q$7,'2. Protocols'!$K36,'2. Protocols'!$L36,'2. Protocols'!$M36)+'3. ARV Substitutions'!U62,0)</f>
        <v>#VALUE!</v>
      </c>
      <c r="R37" s="72" t="e">
        <f>MAX(Q37*(1+'1. General Inputs'!$AW$23+HLOOKUP(R$7,'1. General Inputs'!$AW$17:$AY$19,ROWS('1. General Inputs'!$AU$17:$AU$19),0))+(CHOOSE(R$7,'1. General Inputs'!$J$15,'1. General Inputs'!$L$15,'1. General Inputs'!$N$15)/12)*CHOOSE(R$7,'2. Protocols'!$K36,'2. Protocols'!$L36,'2. Protocols'!$M36)+'3. ARV Substitutions'!V62,0)</f>
        <v>#VALUE!</v>
      </c>
      <c r="S37" s="72" t="e">
        <f>MAX(R37*(1+'1. General Inputs'!$AW$23+HLOOKUP(S$7,'1. General Inputs'!$AW$17:$AY$19,ROWS('1. General Inputs'!$AU$17:$AU$19),0))+(CHOOSE(S$7,'1. General Inputs'!$J$15,'1. General Inputs'!$L$15,'1. General Inputs'!$N$15)/12)*CHOOSE(S$7,'2. Protocols'!$K36,'2. Protocols'!$L36,'2. Protocols'!$M36)+'3. ARV Substitutions'!W62,0)</f>
        <v>#VALUE!</v>
      </c>
      <c r="T37" s="72" t="e">
        <f>MAX(S37*(1+'1. General Inputs'!$AW$23+HLOOKUP(T$7,'1. General Inputs'!$AW$17:$AY$19,ROWS('1. General Inputs'!$AU$17:$AU$19),0))+(CHOOSE(T$7,'1. General Inputs'!$J$15,'1. General Inputs'!$L$15,'1. General Inputs'!$N$15)/12)*CHOOSE(T$7,'2. Protocols'!$K36,'2. Protocols'!$L36,'2. Protocols'!$M36)+'3. ARV Substitutions'!X62,0)</f>
        <v>#VALUE!</v>
      </c>
      <c r="U37" s="72" t="e">
        <f>MAX(T37*(1+'1. General Inputs'!$AW$23+HLOOKUP(U$7,'1. General Inputs'!$AW$17:$AY$19,ROWS('1. General Inputs'!$AU$17:$AU$19),0))+(CHOOSE(U$7,'1. General Inputs'!$J$15,'1. General Inputs'!$L$15,'1. General Inputs'!$N$15)/12)*CHOOSE(U$7,'2. Protocols'!$K36,'2. Protocols'!$L36,'2. Protocols'!$M36)+'3. ARV Substitutions'!Y62,0)</f>
        <v>#VALUE!</v>
      </c>
      <c r="V37" s="72" t="e">
        <f>MAX(U37*(1+'1. General Inputs'!$AW$23+HLOOKUP(V$7,'1. General Inputs'!$AW$17:$AY$19,ROWS('1. General Inputs'!$AU$17:$AU$19),0))+(CHOOSE(V$7,'1. General Inputs'!$J$15,'1. General Inputs'!$L$15,'1. General Inputs'!$N$15)/12)*CHOOSE(V$7,'2. Protocols'!$K36,'2. Protocols'!$L36,'2. Protocols'!$M36)+'3. ARV Substitutions'!Z62,0)</f>
        <v>#VALUE!</v>
      </c>
      <c r="W37" s="72" t="e">
        <f>MAX(V37*(1+'1. General Inputs'!$AW$23+HLOOKUP(W$7,'1. General Inputs'!$AW$17:$AY$19,ROWS('1. General Inputs'!$AU$17:$AU$19),0))+(CHOOSE(W$7,'1. General Inputs'!$J$15,'1. General Inputs'!$L$15,'1. General Inputs'!$N$15)/12)*CHOOSE(W$7,'2. Protocols'!$K36,'2. Protocols'!$L36,'2. Protocols'!$M36)+'3. ARV Substitutions'!AA62,0)</f>
        <v>#VALUE!</v>
      </c>
      <c r="X37" s="72" t="e">
        <f>MAX(W37*(1+'1. General Inputs'!$AW$23+HLOOKUP(X$7,'1. General Inputs'!$AW$17:$AY$19,ROWS('1. General Inputs'!$AU$17:$AU$19),0))+(CHOOSE(X$7,'1. General Inputs'!$J$15,'1. General Inputs'!$L$15,'1. General Inputs'!$N$15)/12)*CHOOSE(X$7,'2. Protocols'!$K36,'2. Protocols'!$L36,'2. Protocols'!$M36)+'3. ARV Substitutions'!AB62,0)</f>
        <v>#VALUE!</v>
      </c>
      <c r="Y37" s="72" t="e">
        <f>MAX(X37*(1+'1. General Inputs'!$AW$23+HLOOKUP(Y$7,'1. General Inputs'!$AW$17:$AY$19,ROWS('1. General Inputs'!$AU$17:$AU$19),0))+(CHOOSE(Y$7,'1. General Inputs'!$J$15,'1. General Inputs'!$L$15,'1. General Inputs'!$N$15)/12)*CHOOSE(Y$7,'2. Protocols'!$K36,'2. Protocols'!$L36,'2. Protocols'!$M36)+'3. ARV Substitutions'!AC62,0)</f>
        <v>#VALUE!</v>
      </c>
      <c r="Z37" s="72" t="e">
        <f>MAX(Y37*(1+'1. General Inputs'!$AW$23+HLOOKUP(Z$7,'1. General Inputs'!$AW$17:$AY$19,ROWS('1. General Inputs'!$AU$17:$AU$19),0))+(CHOOSE(Z$7,'1. General Inputs'!$J$15,'1. General Inputs'!$L$15,'1. General Inputs'!$N$15)/12)*CHOOSE(Z$7,'2. Protocols'!$K36,'2. Protocols'!$L36,'2. Protocols'!$M36)+'3. ARV Substitutions'!AD62,0)</f>
        <v>#VALUE!</v>
      </c>
      <c r="AA37" s="72" t="e">
        <f>MAX(Z37*(1+'1. General Inputs'!$AW$23+HLOOKUP(AA$7,'1. General Inputs'!$AW$17:$AY$19,ROWS('1. General Inputs'!$AU$17:$AU$19),0))+(CHOOSE(AA$7,'1. General Inputs'!$J$15,'1. General Inputs'!$L$15,'1. General Inputs'!$N$15)/12)*CHOOSE(AA$7,'2. Protocols'!$K36,'2. Protocols'!$L36,'2. Protocols'!$M36)+'3. ARV Substitutions'!AE62,0)</f>
        <v>#VALUE!</v>
      </c>
      <c r="AB37" s="72" t="e">
        <f>MAX(AA37*(1+'1. General Inputs'!$AW$23+HLOOKUP(AB$7,'1. General Inputs'!$AW$17:$AY$19,ROWS('1. General Inputs'!$AU$17:$AU$19),0))+(CHOOSE(AB$7,'1. General Inputs'!$J$15,'1. General Inputs'!$L$15,'1. General Inputs'!$N$15)/12)*CHOOSE(AB$7,'2. Protocols'!$K36,'2. Protocols'!$L36,'2. Protocols'!$M36)+'3. ARV Substitutions'!AF62,0)</f>
        <v>#VALUE!</v>
      </c>
      <c r="AC37" s="72" t="e">
        <f>MAX(AB37*(1+'1. General Inputs'!$AW$23+HLOOKUP(AC$7,'1. General Inputs'!$AW$17:$AY$19,ROWS('1. General Inputs'!$AU$17:$AU$19),0))+(CHOOSE(AC$7,'1. General Inputs'!$J$15,'1. General Inputs'!$L$15,'1. General Inputs'!$N$15)/12)*CHOOSE(AC$7,'2. Protocols'!$K36,'2. Protocols'!$L36,'2. Protocols'!$M36)+'3. ARV Substitutions'!AG62,0)</f>
        <v>#VALUE!</v>
      </c>
      <c r="AD37" s="72" t="e">
        <f>MAX(AC37*(1+'1. General Inputs'!$AW$23+HLOOKUP(AD$7,'1. General Inputs'!$AW$17:$AY$19,ROWS('1. General Inputs'!$AU$17:$AU$19),0))+(CHOOSE(AD$7,'1. General Inputs'!$J$15,'1. General Inputs'!$L$15,'1. General Inputs'!$N$15)/12)*CHOOSE(AD$7,'2. Protocols'!$K36,'2. Protocols'!$L36,'2. Protocols'!$M36)+'3. ARV Substitutions'!AH62,0)</f>
        <v>#VALUE!</v>
      </c>
      <c r="AE37" s="72" t="e">
        <f>MAX(AD37*(1+'1. General Inputs'!$AW$23+HLOOKUP(AE$7,'1. General Inputs'!$AW$17:$AY$19,ROWS('1. General Inputs'!$AU$17:$AU$19),0))+(CHOOSE(AE$7,'1. General Inputs'!$J$15,'1. General Inputs'!$L$15,'1. General Inputs'!$N$15)/12)*CHOOSE(AE$7,'2. Protocols'!$K36,'2. Protocols'!$L36,'2. Protocols'!$M36)+'3. ARV Substitutions'!AI62,0)</f>
        <v>#VALUE!</v>
      </c>
      <c r="AF37" s="72" t="e">
        <f>MAX(AE37*(1+'1. General Inputs'!$AW$23+HLOOKUP(AF$7,'1. General Inputs'!$AW$17:$AY$19,ROWS('1. General Inputs'!$AU$17:$AU$19),0))+(CHOOSE(AF$7,'1. General Inputs'!$J$15,'1. General Inputs'!$L$15,'1. General Inputs'!$N$15)/12)*CHOOSE(AF$7,'2. Protocols'!$K36,'2. Protocols'!$L36,'2. Protocols'!$M36)+'3. ARV Substitutions'!AJ62,0)</f>
        <v>#VALUE!</v>
      </c>
      <c r="AG37" s="72" t="e">
        <f>MAX(AF37*(1+'1. General Inputs'!$AW$23+HLOOKUP(AG$7,'1. General Inputs'!$AW$17:$AY$19,ROWS('1. General Inputs'!$AU$17:$AU$19),0))+(CHOOSE(AG$7,'1. General Inputs'!$J$15,'1. General Inputs'!$L$15,'1. General Inputs'!$N$15)/12)*CHOOSE(AG$7,'2. Protocols'!$K36,'2. Protocols'!$L36,'2. Protocols'!$M36)+'3. ARV Substitutions'!AK62,0)</f>
        <v>#VALUE!</v>
      </c>
      <c r="AH37" s="72" t="e">
        <f>MAX(AG37*(1+'1. General Inputs'!$AW$23+HLOOKUP(AH$7,'1. General Inputs'!$AW$17:$AY$19,ROWS('1. General Inputs'!$AU$17:$AU$19),0))+(CHOOSE(AH$7,'1. General Inputs'!$J$15,'1. General Inputs'!$L$15,'1. General Inputs'!$N$15)/12)*CHOOSE(AH$7,'2. Protocols'!$K36,'2. Protocols'!$L36,'2. Protocols'!$M36)+'3. ARV Substitutions'!AL62,0)</f>
        <v>#VALUE!</v>
      </c>
      <c r="AI37" s="72" t="e">
        <f>MAX(AH37*(1+'1. General Inputs'!$AW$23+HLOOKUP(AI$7,'1. General Inputs'!$AW$17:$AY$19,ROWS('1. General Inputs'!$AU$17:$AU$19),0))+(CHOOSE(AI$7,'1. General Inputs'!$J$15,'1. General Inputs'!$L$15,'1. General Inputs'!$N$15)/12)*CHOOSE(AI$7,'2. Protocols'!$K36,'2. Protocols'!$L36,'2. Protocols'!$M36)+'3. ARV Substitutions'!AM62,0)</f>
        <v>#VALUE!</v>
      </c>
      <c r="AJ37" s="72" t="e">
        <f>MAX(AI37*(1+'1. General Inputs'!$AW$23+HLOOKUP(AJ$7,'1. General Inputs'!$AW$17:$AY$19,ROWS('1. General Inputs'!$AU$17:$AU$19),0))+(CHOOSE(AJ$7,'1. General Inputs'!$J$15,'1. General Inputs'!$L$15,'1. General Inputs'!$N$15)/12)*CHOOSE(AJ$7,'2. Protocols'!$K36,'2. Protocols'!$L36,'2. Protocols'!$M36)+'3. ARV Substitutions'!AN62,0)</f>
        <v>#VALUE!</v>
      </c>
      <c r="AK37" s="72" t="e">
        <f>MAX(AJ37*(1+'1. General Inputs'!$AW$23+HLOOKUP(AK$7,'1. General Inputs'!$AW$17:$AY$19,ROWS('1. General Inputs'!$AU$17:$AU$19),0))+(CHOOSE(AK$7,'1. General Inputs'!$J$15,'1. General Inputs'!$L$15,'1. General Inputs'!$N$15)/12)*CHOOSE(AK$7,'2. Protocols'!$K36,'2. Protocols'!$L36,'2. Protocols'!$M36)+'3. ARV Substitutions'!AO62,0)</f>
        <v>#VALUE!</v>
      </c>
      <c r="AL37" s="72" t="e">
        <f>MAX(AK37*(1+'1. General Inputs'!$AW$23+HLOOKUP(AL$7,'1. General Inputs'!$AW$17:$AY$19,ROWS('1. General Inputs'!$AU$17:$AU$19),0))+(CHOOSE(AL$7,'1. General Inputs'!$J$15,'1. General Inputs'!$L$15,'1. General Inputs'!$N$15)/12)*CHOOSE(AL$7,'2. Protocols'!$K36,'2. Protocols'!$L36,'2. Protocols'!$M36)+'3. ARV Substitutions'!AP62,0)</f>
        <v>#VALUE!</v>
      </c>
      <c r="AM37" s="72" t="e">
        <f>MAX(AL37*(1+'1. General Inputs'!$AW$23+HLOOKUP(AM$7,'1. General Inputs'!$AW$17:$AY$19,ROWS('1. General Inputs'!$AU$17:$AU$19),0))+(CHOOSE(AM$7,'1. General Inputs'!$J$15,'1. General Inputs'!$L$15,'1. General Inputs'!$N$15)/12)*CHOOSE(AM$7,'2. Protocols'!$K36,'2. Protocols'!$L36,'2. Protocols'!$M36)+'3. ARV Substitutions'!AQ62,0)</f>
        <v>#VALUE!</v>
      </c>
      <c r="AN37" s="72" t="e">
        <f>MAX(AM37*(1+'1. General Inputs'!$AW$23+HLOOKUP(AN$7,'1. General Inputs'!$AW$17:$AY$19,ROWS('1. General Inputs'!$AU$17:$AU$19),0))+(CHOOSE(AN$7,'1. General Inputs'!$J$15,'1. General Inputs'!$L$15,'1. General Inputs'!$N$15)/12)*CHOOSE(AN$7,'2. Protocols'!$K36,'2. Protocols'!$L36,'2. Protocols'!$M36)+'3. ARV Substitutions'!AR62,0)</f>
        <v>#VALUE!</v>
      </c>
      <c r="AO37" s="72" t="e">
        <f>MAX(AN37*(1+'1. General Inputs'!$AW$23+HLOOKUP(AO$7,'1. General Inputs'!$AW$17:$AY$19,ROWS('1. General Inputs'!$AU$17:$AU$19),0))+(CHOOSE(AO$7,'1. General Inputs'!$J$15,'1. General Inputs'!$L$15,'1. General Inputs'!$N$15)/12)*CHOOSE(AO$7,'2. Protocols'!$K36,'2. Protocols'!$L36,'2. Protocols'!$M36)+'3. ARV Substitutions'!AS62,0)</f>
        <v>#VALUE!</v>
      </c>
      <c r="AP37" s="72" t="e">
        <f>MAX(AO37*(1+'1. General Inputs'!$AW$23+HLOOKUP(AP$7,'1. General Inputs'!$AW$17:$AY$19,ROWS('1. General Inputs'!$AU$17:$AU$19),0))+(CHOOSE(AP$7,'1. General Inputs'!$J$15,'1. General Inputs'!$L$15,'1. General Inputs'!$N$15)/12)*CHOOSE(AP$7,'2. Protocols'!$K36,'2. Protocols'!$L36,'2. Protocols'!$M36)+'3. ARV Substitutions'!AT62,0)</f>
        <v>#VALUE!</v>
      </c>
      <c r="AQ37" s="72" t="e">
        <f>MAX(AP37*(1+'1. General Inputs'!$AW$23+HLOOKUP(AQ$7,'1. General Inputs'!$AW$17:$AY$19,ROWS('1. General Inputs'!$AU$17:$AU$19),0))+(CHOOSE(AQ$7,'1. General Inputs'!$J$15,'1. General Inputs'!$L$15,'1. General Inputs'!$N$15)/12)*CHOOSE(AQ$7,'2. Protocols'!$K36,'2. Protocols'!$L36,'2. Protocols'!$M36)+'3. ARV Substitutions'!AU62,0)</f>
        <v>#VALUE!</v>
      </c>
      <c r="CA37" s="51" t="e">
        <f t="shared" si="30"/>
        <v>#VALUE!</v>
      </c>
      <c r="CB37" s="51" t="e">
        <f t="shared" si="31"/>
        <v>#VALUE!</v>
      </c>
      <c r="CC37" s="51" t="e">
        <f t="shared" si="32"/>
        <v>#VALUE!</v>
      </c>
      <c r="CD37" s="51" t="e">
        <f t="shared" si="33"/>
        <v>#VALUE!</v>
      </c>
      <c r="CE37" s="51" t="e">
        <f t="shared" si="34"/>
        <v>#VALUE!</v>
      </c>
      <c r="CF37" s="51" t="e">
        <f t="shared" si="35"/>
        <v>#VALUE!</v>
      </c>
      <c r="CG37" s="51" t="e">
        <f t="shared" si="36"/>
        <v>#VALUE!</v>
      </c>
      <c r="CH37" s="51" t="e">
        <f t="shared" si="37"/>
        <v>#VALUE!</v>
      </c>
      <c r="CI37" s="51" t="e">
        <f t="shared" si="38"/>
        <v>#VALUE!</v>
      </c>
      <c r="CJ37" s="51" t="e">
        <f t="shared" si="39"/>
        <v>#VALUE!</v>
      </c>
      <c r="CK37" s="51" t="e">
        <f t="shared" si="40"/>
        <v>#VALUE!</v>
      </c>
      <c r="CL37" s="51" t="e">
        <f t="shared" si="41"/>
        <v>#VALUE!</v>
      </c>
      <c r="CM37" s="51" t="e">
        <f t="shared" si="42"/>
        <v>#VALUE!</v>
      </c>
      <c r="CN37" s="51" t="e">
        <f t="shared" si="43"/>
        <v>#VALUE!</v>
      </c>
      <c r="CO37" s="51" t="e">
        <f t="shared" si="44"/>
        <v>#VALUE!</v>
      </c>
      <c r="CP37" s="51" t="e">
        <f t="shared" si="45"/>
        <v>#VALUE!</v>
      </c>
      <c r="CQ37" s="51" t="e">
        <f t="shared" si="46"/>
        <v>#VALUE!</v>
      </c>
      <c r="CR37" s="51" t="e">
        <f t="shared" si="47"/>
        <v>#VALUE!</v>
      </c>
      <c r="CS37" s="51" t="e">
        <f t="shared" si="48"/>
        <v>#VALUE!</v>
      </c>
      <c r="CT37" s="51" t="e">
        <f t="shared" si="49"/>
        <v>#VALUE!</v>
      </c>
      <c r="CU37" s="51" t="e">
        <f t="shared" si="50"/>
        <v>#VALUE!</v>
      </c>
      <c r="CV37" s="51" t="e">
        <f t="shared" si="51"/>
        <v>#VALUE!</v>
      </c>
      <c r="CW37" s="51" t="e">
        <f t="shared" si="52"/>
        <v>#VALUE!</v>
      </c>
      <c r="CX37" s="51" t="e">
        <f t="shared" si="53"/>
        <v>#VALUE!</v>
      </c>
      <c r="CY37" s="51" t="e">
        <f t="shared" si="54"/>
        <v>#VALUE!</v>
      </c>
      <c r="CZ37" s="51" t="e">
        <f t="shared" si="55"/>
        <v>#VALUE!</v>
      </c>
      <c r="DA37" s="51" t="e">
        <f t="shared" si="56"/>
        <v>#VALUE!</v>
      </c>
      <c r="DB37" s="51" t="e">
        <f t="shared" si="57"/>
        <v>#VALUE!</v>
      </c>
      <c r="DC37" s="51" t="e">
        <f t="shared" si="58"/>
        <v>#VALUE!</v>
      </c>
      <c r="DD37" s="51" t="e">
        <f t="shared" si="59"/>
        <v>#VALUE!</v>
      </c>
      <c r="DE37" s="51" t="e">
        <f t="shared" si="60"/>
        <v>#VALUE!</v>
      </c>
      <c r="DF37" s="51" t="e">
        <f t="shared" si="61"/>
        <v>#VALUE!</v>
      </c>
      <c r="DG37" s="51" t="e">
        <f t="shared" si="62"/>
        <v>#VALUE!</v>
      </c>
      <c r="DH37" s="51" t="e">
        <f t="shared" si="63"/>
        <v>#VALUE!</v>
      </c>
      <c r="DI37" s="51" t="e">
        <f t="shared" si="64"/>
        <v>#VALUE!</v>
      </c>
      <c r="DJ37" s="51" t="e">
        <f t="shared" si="65"/>
        <v>#VALUE!</v>
      </c>
      <c r="DL37" s="21" t="str">
        <f>CONCATENATE('2. Protocols'!C36, '2. Protocols'!D36, '2. Protocols'!E36)</f>
        <v>+</v>
      </c>
      <c r="DM37" s="21" t="str">
        <f>CONCATENATE('2. Protocols'!C36, '2. Protocols'!D36, '2. Protocols'!E36, '2. Protocols'!F36, '2. Protocols'!G36,)</f>
        <v>++</v>
      </c>
      <c r="DO37" s="27">
        <f>IF(AND(OR(ISBLANK(DO$9),DO$9=0)=FALSE,OR(DO$9='2. Protocols'!$C36,DO$9='2. Protocols'!$E36,DO$9='2. Protocols'!$G36)),1,0)*'4. Formulations'!$I36</f>
        <v>0</v>
      </c>
      <c r="DP37" s="27">
        <f>IF(AND(OR(ISBLANK(DP$9),DP$9=0)=FALSE,OR(DP$9='2. Protocols'!$C36,DP$9='2. Protocols'!$E36,DP$9='2. Protocols'!$G36)),1,0)*'4. Formulations'!$I36</f>
        <v>0</v>
      </c>
      <c r="DQ37" s="27">
        <f>IF(AND(OR(ISBLANK(DQ$9),DQ$9=0)=FALSE,OR(DQ$9='2. Protocols'!$C36,DQ$9='2. Protocols'!$E36,DQ$9='2. Protocols'!$G36)),1,0)*'4. Formulations'!$I36</f>
        <v>0</v>
      </c>
      <c r="DR37" s="27">
        <f>IF(AND(OR(ISBLANK(DR$9),DR$9=0)=FALSE,OR(DR$9='2. Protocols'!$C36,DR$9='2. Protocols'!$E36,DR$9='2. Protocols'!$G36)),1,0)*'4. Formulations'!$I36</f>
        <v>0</v>
      </c>
      <c r="DS37" s="27">
        <f>IF(AND(OR(ISBLANK(DS$9),DS$9=0)=FALSE,OR(DS$9='2. Protocols'!$C36,DS$9='2. Protocols'!$E36,DS$9='2. Protocols'!$G36)),1,0)*'4. Formulations'!$I36</f>
        <v>0</v>
      </c>
      <c r="DT37" s="27">
        <f>IF(AND(OR(ISBLANK(DT$9),DT$9=0)=FALSE,OR(DT$9='2. Protocols'!$C36,DT$9='2. Protocols'!$E36,DT$9='2. Protocols'!$G36)),1,0)*'4. Formulations'!$I36</f>
        <v>0</v>
      </c>
      <c r="DU37" s="27">
        <f>IF(AND(OR(ISBLANK(DU$9),DU$9=0)=FALSE,OR(DU$9='2. Protocols'!$C36,DU$9='2. Protocols'!$E36,DU$9='2. Protocols'!$G36)),1,0)*'4. Formulations'!$I36</f>
        <v>0</v>
      </c>
      <c r="DV37" s="27">
        <f>IF(AND(OR(ISBLANK(DV$9),DV$9=0)=FALSE,OR(DV$9='2. Protocols'!$C36,DV$9='2. Protocols'!$E36,DV$9='2. Protocols'!$G36)),1,0)*'4. Formulations'!$I36</f>
        <v>0</v>
      </c>
      <c r="DW37" s="27">
        <f>IF(AND(OR(ISBLANK(DW$9),DW$9=0)=FALSE,OR(DW$9='2. Protocols'!$C36,DW$9='2. Protocols'!$E36,DW$9='2. Protocols'!$G36)),1,0)*'4. Formulations'!$I36</f>
        <v>0</v>
      </c>
      <c r="DX37" s="27">
        <f>IF(AND(OR(ISBLANK(DX$9),DX$9=0)=FALSE,OR(DX$9='2. Protocols'!$C36,DX$9='2. Protocols'!$E36,DX$9='2. Protocols'!$G36)),1,0)*'4. Formulations'!$I36</f>
        <v>0</v>
      </c>
      <c r="DY37" s="27">
        <f>IF(AND(OR(ISBLANK(DY$9),DY$9=0)=FALSE,OR(DY$9='2. Protocols'!$C36,DY$9='2. Protocols'!$E36,DY$9='2. Protocols'!$G36)),1,0)*'4. Formulations'!$I36</f>
        <v>0</v>
      </c>
      <c r="DZ37" s="27">
        <f>IF(AND(OR(ISBLANK(DZ$9),DZ$9=0)=FALSE,OR(DZ$9='2. Protocols'!$C36,DZ$9='2. Protocols'!$E36,DZ$9='2. Protocols'!$G36)),1,0)*'4. Formulations'!$I36</f>
        <v>0</v>
      </c>
      <c r="EA37" s="27">
        <f>IF(AND(OR(ISBLANK(EA$9),EA$9=0)=FALSE,OR(EA$9='2. Protocols'!$C36,EA$9='2. Protocols'!$E36,EA$9='2. Protocols'!$G36)),1,0)*'4. Formulations'!$I36</f>
        <v>0</v>
      </c>
      <c r="EB37" s="27">
        <f>IF(AND(OR(ISBLANK(EB$9),EB$9=0)=FALSE,OR(EB$9='2. Protocols'!$C36,EB$9='2. Protocols'!$E36,EB$9='2. Protocols'!$G36)),1,0)*'4. Formulations'!$I36</f>
        <v>0</v>
      </c>
      <c r="EC37" s="27">
        <f>IF(AND(OR(ISBLANK(EC$9),EC$9=0)=FALSE,OR(EC$9='2. Protocols'!$C36,EC$9='2. Protocols'!$E36,EC$9='2. Protocols'!$G36)),1,0)*'4. Formulations'!$I36</f>
        <v>0</v>
      </c>
      <c r="ED37" s="27">
        <f>IF(AND(OR(ISBLANK(ED$9),ED$9=0)=FALSE,OR(ED$9='2. Protocols'!$C36,ED$9='2. Protocols'!$E36,ED$9='2. Protocols'!$G36)),1,0)*'4. Formulations'!$I36</f>
        <v>0</v>
      </c>
      <c r="EE37" s="27">
        <f>IF(AND(OR(ISBLANK(EE$9),EE$9=0)=FALSE,OR(EE$9='2. Protocols'!$C36,EE$9='2. Protocols'!$E36,EE$9='2. Protocols'!$G36)),1,0)*'4. Formulations'!$I36</f>
        <v>0</v>
      </c>
      <c r="EF37" s="27">
        <f>IF(AND(OR(ISBLANK(EF$9),EF$9=0)=FALSE,OR(EF$9='2. Protocols'!$C36,EF$9='2. Protocols'!$E36,EF$9='2. Protocols'!$G36)),1,0)*'4. Formulations'!$I36</f>
        <v>0</v>
      </c>
      <c r="EG37" s="27">
        <f>IF(AND(OR(ISBLANK(EG$9),EG$9=0)=FALSE,OR(EG$9='2. Protocols'!$C36,EG$9='2. Protocols'!$E36,EG$9='2. Protocols'!$G36)),1,0)*'4. Formulations'!$I36</f>
        <v>0</v>
      </c>
      <c r="EH37" s="27">
        <f>IF(AND(OR(ISBLANK(EH$9),EH$9=0)=FALSE,OR(EH$9='2. Protocols'!$C36,EH$9='2. Protocols'!$E36,EH$9='2. Protocols'!$G36)),1,0)*'4. Formulations'!$I36</f>
        <v>0</v>
      </c>
      <c r="EI37" s="27">
        <f>IF(AND(OR(ISBLANK(EI$9),EI$9=0)=FALSE,OR(EI$9='2. Protocols'!$C36,EI$9='2. Protocols'!$E36,EI$9='2. Protocols'!$G36)),1,0)*'4. Formulations'!$I36</f>
        <v>0</v>
      </c>
      <c r="EJ37" s="27">
        <f>IF(AND(OR(ISBLANK(EJ$9),EJ$9=0)=FALSE,OR(EJ$9='2. Protocols'!$C36,EJ$9='2. Protocols'!$E36,EJ$9='2. Protocols'!$G36)),1,0)*'4. Formulations'!$I36</f>
        <v>0</v>
      </c>
      <c r="EK37" s="27">
        <f>IF(AND(OR(ISBLANK(EK$9),EK$9=0)=FALSE,OR(EK$9='2. Protocols'!$C36,EK$9='2. Protocols'!$E36,EK$9='2. Protocols'!$G36)),1,0)*'4. Formulations'!$I36</f>
        <v>0</v>
      </c>
      <c r="EL37" s="27">
        <f>IF(AND(OR(ISBLANK(EL$9),EL$9=0)=FALSE,OR(EL$9='2. Protocols'!$C36,EL$9='2. Protocols'!$E36,EL$9='2. Protocols'!$G36)),1,0)*'4. Formulations'!$I36</f>
        <v>0</v>
      </c>
      <c r="EM37" s="27">
        <f>IF(AND(OR(ISBLANK(EM$9),EM$9=0)=FALSE,OR(EM$9='2. Protocols'!$C36,EM$9='2. Protocols'!$E36,EM$9='2. Protocols'!$G36)),1,0)*'4. Formulations'!$I36</f>
        <v>0</v>
      </c>
      <c r="EN37" s="27">
        <f>IF(AND(OR(ISBLANK(EN$9),EN$9=0)=FALSE,OR(EN$9='2. Protocols'!$C36,EN$9='2. Protocols'!$E36,EN$9='2. Protocols'!$G36)),1,0)*'4. Formulations'!$I36</f>
        <v>0</v>
      </c>
      <c r="EO37" s="27">
        <f>IF(AND(OR(ISBLANK(EO$9),EO$9=0)=FALSE,OR(EO$9='2. Protocols'!$C36,EO$9='2. Protocols'!$E36,EO$9='2. Protocols'!$G36)),1,0)*'4. Formulations'!$I36</f>
        <v>0</v>
      </c>
      <c r="EP37" s="27">
        <f>IF(AND(OR(ISBLANK(EP$9),EP$9=0)=FALSE,OR(EP$9='2. Protocols'!$C36,EP$9='2. Protocols'!$E36,EP$9='2. Protocols'!$G36)),1,0)*'4. Formulations'!$I36</f>
        <v>0</v>
      </c>
      <c r="EQ37" s="27">
        <f>IF(AND(OR(ISBLANK(EQ$9),EQ$9=0)=FALSE,OR(EQ$9='2. Protocols'!$C36,EQ$9='2. Protocols'!$E36,EQ$9='2. Protocols'!$G36)),1,0)*'4. Formulations'!$I36</f>
        <v>0</v>
      </c>
      <c r="ER37" s="27">
        <f>IF(AND(OR(ISBLANK(ER$9),ER$9=0)=FALSE,OR(ER$9='2. Protocols'!$C36,ER$9='2. Protocols'!$E36,ER$9='2. Protocols'!$G36)),1,0)*'4. Formulations'!$I36</f>
        <v>0</v>
      </c>
      <c r="ES37" s="27">
        <f>IF(AND(OR(ISBLANK(ES$9),ES$9=0)=FALSE,OR(ES$9='2. Protocols'!$C36,ES$9='2. Protocols'!$E36,ES$9='2. Protocols'!$G36)),1,0)*'4. Formulations'!$I36</f>
        <v>0</v>
      </c>
      <c r="ET37" s="27">
        <f>IF(AND(OR(ISBLANK(ET$9),ET$9=0)=FALSE,OR(ET$9='2. Protocols'!$C36,ET$9='2. Protocols'!$E36,ET$9='2. Protocols'!$G36)),1,0)*'4. Formulations'!$I36</f>
        <v>0</v>
      </c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N37" s="27">
        <f>IF(AND(OR(ISBLANK(FN$9),FN$9=0)=FALSE,FN$9=$DL37),1,0)*'4. Formulations'!$J36</f>
        <v>0</v>
      </c>
      <c r="FO37" s="27">
        <f>IF(AND(OR(ISBLANK(FO$9),FO$9=0)=FALSE,FO$9=$DL37),1,0)*'4. Formulations'!$J36</f>
        <v>0</v>
      </c>
      <c r="FP37" s="27">
        <f>IF(AND(OR(ISBLANK(FP$9),FP$9=0)=FALSE,FP$9=$DL37),1,0)*'4. Formulations'!$J36</f>
        <v>0</v>
      </c>
      <c r="FQ37" s="27">
        <f>IF(AND(OR(ISBLANK(FQ$9),FQ$9=0)=FALSE,FQ$9=$DL37),1,0)*'4. Formulations'!$J36</f>
        <v>0</v>
      </c>
      <c r="FR37" s="27">
        <f>IF(AND(OR(ISBLANK(FR$9),FR$9=0)=FALSE,FR$9=$DL37),1,0)*'4. Formulations'!$J36</f>
        <v>0</v>
      </c>
      <c r="FS37" s="27">
        <f>IF(AND(OR(ISBLANK(FS$9),FS$9=0)=FALSE,FS$9=$DL37),1,0)*'4. Formulations'!$J36</f>
        <v>0</v>
      </c>
      <c r="FT37" s="27">
        <f>IF(AND(OR(ISBLANK(FT$9),FT$9=0)=FALSE,FT$9=$DL37),1,0)*'4. Formulations'!$J36</f>
        <v>0</v>
      </c>
      <c r="FU37" s="27">
        <f>IF(AND(OR(ISBLANK(FU$9),FU$9=0)=FALSE,FU$9=$DL37),1,0)*'4. Formulations'!$J36</f>
        <v>0</v>
      </c>
      <c r="FV37" s="27">
        <f>IF(AND(OR(ISBLANK(FV$9),FV$9=0)=FALSE,FV$9=$DL37),1,0)*'4. Formulations'!$J36</f>
        <v>0</v>
      </c>
      <c r="FW37" s="27">
        <f>IF(AND(OR(ISBLANK(FW$9),FW$9=0)=FALSE,FW$9=$DL37),1,0)*'4. Formulations'!$J36</f>
        <v>0</v>
      </c>
      <c r="FX37" s="27">
        <f>IF(AND(OR(ISBLANK(FX$9),FX$9=0)=FALSE,FX$9=$DL37),1,0)*'4. Formulations'!$J36</f>
        <v>0</v>
      </c>
      <c r="FY37" s="27">
        <f>IF(AND(OR(ISBLANK(FY$9),FY$9=0)=FALSE,FY$9=$DL37),1,0)*'4. Formulations'!$J36</f>
        <v>0</v>
      </c>
      <c r="FZ37" s="27">
        <f>IF(AND(OR(ISBLANK(FZ$9),FZ$9=0)=FALSE,FZ$9=$DL37),1,0)*'4. Formulations'!$J36</f>
        <v>0</v>
      </c>
      <c r="GA37" s="27">
        <f>IF(AND(OR(ISBLANK(GA$9),GA$9=0)=FALSE,GA$9=$DL37),1,0)*'4. Formulations'!$J36</f>
        <v>0</v>
      </c>
      <c r="GB37" s="27">
        <f>IF(AND(OR(ISBLANK(GB$9),GB$9=0)=FALSE,GB$9=$DL37),1,0)*'4. Formulations'!$J36</f>
        <v>0</v>
      </c>
      <c r="GC37" s="27">
        <f>IF(AND(OR(ISBLANK(GC$9),GC$9=0)=FALSE,GC$9=$DL37),1,0)*'4. Formulations'!$J36</f>
        <v>0</v>
      </c>
      <c r="GD37" s="27">
        <f>IF(AND(OR(ISBLANK(GD$9),GD$9=0)=FALSE,GD$9=$DL37),1,0)*'4. Formulations'!$J36</f>
        <v>0</v>
      </c>
      <c r="GE37" s="27"/>
      <c r="GF37" s="27"/>
      <c r="GG37" s="27"/>
      <c r="GI37" s="27">
        <f>IF(AND(OR(ISBLANK(GI$9),GI$9=0)=FALSE,SUM($FN37:$GD37)&gt;0,GI$9='2. Protocols'!$G36),1,0)*'4. Formulations'!$J36</f>
        <v>0</v>
      </c>
      <c r="GJ37" s="27">
        <f>IF(AND(OR(ISBLANK(GJ$9),GJ$9=0)=FALSE,SUM($FN37:$GD37)&gt;0,GJ$9='2. Protocols'!$G36),1,0)*'4. Formulations'!$J36</f>
        <v>0</v>
      </c>
      <c r="GK37" s="27">
        <f>IF(AND(OR(ISBLANK(GK$9),GK$9=0)=FALSE,SUM($FN37:$GD37)&gt;0,GK$9='2. Protocols'!$G36),1,0)*'4. Formulations'!$J36</f>
        <v>0</v>
      </c>
      <c r="GL37" s="27">
        <f>IF(AND(OR(ISBLANK(GL$9),GL$9=0)=FALSE,SUM($FN37:$GD37)&gt;0,GL$9='2. Protocols'!$G36),1,0)*'4. Formulations'!$J36</f>
        <v>0</v>
      </c>
      <c r="GM37" s="27">
        <f>IF(AND(OR(ISBLANK(GM$9),GM$9=0)=FALSE,SUM($FN37:$GD37)&gt;0,GM$9='2. Protocols'!$G36),1,0)*'4. Formulations'!$J36</f>
        <v>0</v>
      </c>
      <c r="GN37" s="27">
        <f>IF(AND(OR(ISBLANK(GN$9),GN$9=0)=FALSE,SUM($FN37:$GD37)&gt;0,GN$9='2. Protocols'!$G36),1,0)*'4. Formulations'!$J36</f>
        <v>0</v>
      </c>
      <c r="GO37" s="27">
        <f>IF(AND(OR(ISBLANK(GO$9),GO$9=0)=FALSE,SUM($FN37:$GD37)&gt;0,GO$9='2. Protocols'!$G36),1,0)*'4. Formulations'!$J36</f>
        <v>0</v>
      </c>
      <c r="GP37" s="27">
        <f>IF(AND(OR(ISBLANK(GP$9),GP$9=0)=FALSE,SUM($FN37:$GD37)&gt;0,GP$9='2. Protocols'!$G36),1,0)*'4. Formulations'!$J36</f>
        <v>0</v>
      </c>
      <c r="GQ37" s="27">
        <f>IF(AND(OR(ISBLANK(GQ$9),GQ$9=0)=FALSE,SUM($FN37:$GD37)&gt;0,GQ$9='2. Protocols'!$G36),1,0)*'4. Formulations'!$J36</f>
        <v>0</v>
      </c>
      <c r="GR37" s="27">
        <f>IF(AND(OR(ISBLANK(GR$9),GR$9=0)=FALSE,SUM($FN37:$GD37)&gt;0,GR$9='2. Protocols'!$G36),1,0)*'4. Formulations'!$J36</f>
        <v>0</v>
      </c>
      <c r="GS37" s="27">
        <f>IF(AND(OR(ISBLANK(GS$9),GS$9=0)=FALSE,SUM($FN37:$GD37)&gt;0,GS$9='2. Protocols'!$G36),1,0)*'4. Formulations'!$J36</f>
        <v>0</v>
      </c>
      <c r="GT37" s="27">
        <f>IF(AND(OR(ISBLANK(GT$9),GT$9=0)=FALSE,SUM($FN37:$GD37)&gt;0,GT$9='2. Protocols'!$G36),1,0)*'4. Formulations'!$J36</f>
        <v>0</v>
      </c>
      <c r="GU37" s="27">
        <f>IF(AND(OR(ISBLANK(GU$9),GU$9=0)=FALSE,SUM($FN37:$GD37)&gt;0,GU$9='2. Protocols'!$G36),1,0)*'4. Formulations'!$J36</f>
        <v>0</v>
      </c>
      <c r="GV37" s="27">
        <f>IF(AND(OR(ISBLANK(GV$9),GV$9=0)=FALSE,SUM($FN37:$GD37)&gt;0,GV$9='2. Protocols'!$G36),1,0)*'4. Formulations'!$J36</f>
        <v>0</v>
      </c>
      <c r="GW37" s="27">
        <f>IF(AND(OR(ISBLANK(GW$9),GW$9=0)=FALSE,SUM($FN37:$GD37)&gt;0,GW$9='2. Protocols'!$G36),1,0)*'4. Formulations'!$J36</f>
        <v>0</v>
      </c>
      <c r="GX37" s="27">
        <f>IF(AND(OR(ISBLANK(GX$9),GX$9=0)=FALSE,SUM($FN37:$GD37)&gt;0,GX$9='2. Protocols'!$G36),1,0)*'4. Formulations'!$J36</f>
        <v>0</v>
      </c>
      <c r="GY37" s="27">
        <f>IF(AND(OR(ISBLANK(GY$9),GY$9=0)=FALSE,SUM($FN37:$GD37)&gt;0,GY$9='2. Protocols'!$G36),1,0)*'4. Formulations'!$J36</f>
        <v>0</v>
      </c>
      <c r="GZ37" s="27">
        <f>IF(AND(OR(ISBLANK(GZ$9),GZ$9=0)=FALSE,SUM($FN37:$GD37)&gt;0,GZ$9='2. Protocols'!$G36),1,0)*'4. Formulations'!$J36</f>
        <v>0</v>
      </c>
      <c r="HA37" s="27">
        <f>IF(AND(OR(ISBLANK(HA$9),HA$9=0)=FALSE,SUM($FN37:$GD37)&gt;0,HA$9='2. Protocols'!$G36),1,0)*'4. Formulations'!$J36</f>
        <v>0</v>
      </c>
      <c r="HB37" s="27">
        <f>IF(AND(OR(ISBLANK(HB$9),HB$9=0)=FALSE,SUM($FN37:$GD37)&gt;0,HB$9='2. Protocols'!$G36),1,0)*'4. Formulations'!$J36</f>
        <v>0</v>
      </c>
      <c r="HC37" s="27">
        <f>IF(AND(OR(ISBLANK(HC$9),HC$9=0)=FALSE,SUM($FN37:$GD37)&gt;0,HC$9='2. Protocols'!$G36),1,0)*'4. Formulations'!$J36</f>
        <v>0</v>
      </c>
      <c r="HD37" s="27">
        <f>IF(AND(OR(ISBLANK(HD$9),HD$9=0)=FALSE,SUM($FN37:$GD37)&gt;0,HD$9='2. Protocols'!$G36),1,0)*'4. Formulations'!$J36</f>
        <v>0</v>
      </c>
      <c r="HE37" s="27">
        <f>IF(AND(OR(ISBLANK(HE$9),HE$9=0)=FALSE,SUM($FN37:$GD37)&gt;0,HE$9='2. Protocols'!$G36),1,0)*'4. Formulations'!$J36</f>
        <v>0</v>
      </c>
      <c r="HF37" s="27">
        <f>IF(AND(OR(ISBLANK(HF$9),HF$9=0)=FALSE,SUM($FN37:$GD37)&gt;0,HF$9='2. Protocols'!$G36),1,0)*'4. Formulations'!$J36</f>
        <v>0</v>
      </c>
      <c r="HG37" s="27">
        <f>IF(AND(OR(ISBLANK(HG$9),HG$9=0)=FALSE,SUM($FN37:$GD37)&gt;0,HG$9='2. Protocols'!$G36),1,0)*'4. Formulations'!$J36</f>
        <v>0</v>
      </c>
      <c r="HH37" s="27">
        <f>IF(AND(OR(ISBLANK(HH$9),HH$9=0)=FALSE,SUM($FN37:$GD37)&gt;0,HH$9='2. Protocols'!$G36),1,0)*'4. Formulations'!$J36</f>
        <v>0</v>
      </c>
      <c r="HI37" s="27">
        <f>IF(AND(OR(ISBLANK(HI$9),HI$9=0)=FALSE,SUM($FN37:$GD37)&gt;0,HI$9='2. Protocols'!$G36),1,0)*'4. Formulations'!$J36</f>
        <v>0</v>
      </c>
      <c r="HJ37" s="27">
        <f>IF(AND(OR(ISBLANK(HJ$9),HJ$9=0)=FALSE,SUM($FN37:$GD37)&gt;0,HJ$9='2. Protocols'!$G36),1,0)*'4. Formulations'!$J36</f>
        <v>0</v>
      </c>
      <c r="HK37" s="27">
        <f>IF(AND(OR(ISBLANK(HK$9),HK$9=0)=FALSE,SUM($FN37:$GD37)&gt;0,HK$9='2. Protocols'!$G36),1,0)*'4. Formulations'!$J36</f>
        <v>0</v>
      </c>
      <c r="HL37" s="27">
        <f>IF(AND(OR(ISBLANK(HL$9),HL$9=0)=FALSE,SUM($FN37:$GD37)&gt;0,HL$9='2. Protocols'!$G36),1,0)*'4. Formulations'!$J36</f>
        <v>0</v>
      </c>
      <c r="HM37" s="27">
        <f>IF(AND(OR(ISBLANK(HM$9),HM$9=0)=FALSE,SUM($FN37:$GD37)&gt;0,HM$9='2. Protocols'!$G36),1,0)*'4. Formulations'!$J36</f>
        <v>0</v>
      </c>
      <c r="HN37" s="27">
        <f>IF(AND(OR(ISBLANK(HN$9),HN$9=0)=FALSE,SUM($FN37:$GD37)&gt;0,HN$9='2. Protocols'!$G36),1,0)*'4. Formulations'!$J36</f>
        <v>0</v>
      </c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H37" s="27">
        <f>IF(AND(OR(ISBLANK(GI$9),GI$9=0)=FALSE,IH$9=$DM37),1,0)*'4. Formulations'!$K36</f>
        <v>0</v>
      </c>
      <c r="II37" s="27">
        <f>IF(AND(OR(ISBLANK(GJ$9),GJ$9=0)=FALSE,II$9=$DM37),1,0)*'4. Formulations'!$K36</f>
        <v>0</v>
      </c>
      <c r="IJ37" s="27">
        <f>IF(AND(OR(ISBLANK(GK$9),GK$9=0)=FALSE,IJ$9=$DM37),1,0)*'4. Formulations'!$K36</f>
        <v>0</v>
      </c>
      <c r="IK37" s="27">
        <f>IF(AND(OR(ISBLANK(GL$9),GL$9=0)=FALSE,IK$9=$DM37),1,0)*'4. Formulations'!$K36</f>
        <v>0</v>
      </c>
      <c r="IL37" s="27">
        <f>IF(AND(OR(ISBLANK(GM$9),GM$9=0)=FALSE,IL$9=$DM37),1,0)*'4. Formulations'!$K36</f>
        <v>0</v>
      </c>
      <c r="IM37" s="27">
        <f>IF(AND(OR(ISBLANK(GN$9),GN$9=0)=FALSE,IM$9=$DM37),1,0)*'4. Formulations'!$K36</f>
        <v>0</v>
      </c>
      <c r="IN37" s="27">
        <f>IF(AND(OR(ISBLANK(GO$9),GO$9=0)=FALSE,IN$9=$DM37),1,0)*'4. Formulations'!$K36</f>
        <v>0</v>
      </c>
      <c r="IO37" s="27">
        <f>IF(AND(OR(ISBLANK(GP$9),GP$9=0)=FALSE,IO$9=$DM37),1,0)*'4. Formulations'!$K36</f>
        <v>0</v>
      </c>
      <c r="IP37" s="27">
        <f>IF(AND(OR(ISBLANK(GQ$9),GQ$9=0)=FALSE,IP$9=$DM37),1,0)*'4. Formulations'!$K36</f>
        <v>0</v>
      </c>
      <c r="IQ37" s="27">
        <f>IF(AND(OR(ISBLANK(GR$9),GR$9=0)=FALSE,IQ$9=$DM37),1,0)*'4. Formulations'!$K36</f>
        <v>0</v>
      </c>
      <c r="IR37" s="27">
        <f>IF(AND(OR(ISBLANK(GN$9),GN$9=0)=FALSE,IR$9=$DM37),1,0)*'4. Formulations'!$K36</f>
        <v>0</v>
      </c>
      <c r="IS37" s="27">
        <f>IF(AND(OR(ISBLANK(GO$9),GO$9=0)=FALSE,IS$9=$DM37),1,0)*'4. Formulations'!$K36</f>
        <v>0</v>
      </c>
      <c r="IT37" s="27">
        <f>IF(AND(OR(ISBLANK(GP$9),GP$9=0)=FALSE,IT$9=$DM37),1,0)*'4. Formulations'!$K36</f>
        <v>0</v>
      </c>
      <c r="IU37" s="27">
        <f>IF(AND(OR(ISBLANK(GQ$9),GQ$9=0)=FALSE,IU$9=$DM37),1,0)*'4. Formulations'!$K36</f>
        <v>0</v>
      </c>
      <c r="IV37" s="27"/>
      <c r="IW37" s="27"/>
      <c r="IX37" s="27"/>
      <c r="IY37" s="27"/>
      <c r="IZ37" s="27"/>
      <c r="JA37" s="27"/>
      <c r="JC37" s="27">
        <f>IF(AND(OR(ISBLANK(JC$9),JC$9=0)=FALSE,OR(JC$9='2. Protocols'!$C36,JC$9='2. Protocols'!$E36,JC$9='2. Protocols'!$G36)),1,0)*'4. Formulations'!$L36</f>
        <v>0</v>
      </c>
      <c r="JD37" s="27">
        <f>IF(AND(OR(ISBLANK(JD$9),JD$9=0)=FALSE,OR(JD$9='2. Protocols'!$C36,JD$9='2. Protocols'!$E36,JD$9='2. Protocols'!$G36)),1,0)*'4. Formulations'!$L36</f>
        <v>0</v>
      </c>
      <c r="JE37" s="27">
        <f>IF(AND(OR(ISBLANK(JE$9),JE$9=0)=FALSE,OR(JE$9='2. Protocols'!$C36,JE$9='2. Protocols'!$E36,JE$9='2. Protocols'!$G36)),1,0)*'4. Formulations'!$L36</f>
        <v>0</v>
      </c>
      <c r="JF37" s="27">
        <f>IF(AND(OR(ISBLANK(JF$9),JF$9=0)=FALSE,OR(JF$9='2. Protocols'!$C36,JF$9='2. Protocols'!$E36,JF$9='2. Protocols'!$G36)),1,0)*'4. Formulations'!$L36</f>
        <v>0</v>
      </c>
      <c r="JG37" s="27">
        <f>IF(AND(OR(ISBLANK(JG$9),JG$9=0)=FALSE,OR(JG$9='2. Protocols'!$C36,JG$9='2. Protocols'!$E36,JG$9='2. Protocols'!$G36)),1,0)*'4. Formulations'!$L36</f>
        <v>0</v>
      </c>
      <c r="JH37" s="27">
        <f>IF(AND(OR(ISBLANK(JH$9),JH$9=0)=FALSE,OR(JH$9='2. Protocols'!$C36,JH$9='2. Protocols'!$E36,JH$9='2. Protocols'!$G36)),1,0)*'4. Formulations'!$L36</f>
        <v>0</v>
      </c>
      <c r="JI37" s="27">
        <f>IF(AND(OR(ISBLANK(JI$9),JI$9=0)=FALSE,OR(JI$9='2. Protocols'!$C36,JI$9='2. Protocols'!$E36,JI$9='2. Protocols'!$G36)),1,0)*'4. Formulations'!$L36</f>
        <v>0</v>
      </c>
      <c r="JJ37" s="27">
        <f>IF(AND(OR(ISBLANK(JJ$9),JJ$9=0)=FALSE,OR(JJ$9='2. Protocols'!$C36,JJ$9='2. Protocols'!$E36,JJ$9='2. Protocols'!$G36)),1,0)*'4. Formulations'!$L36</f>
        <v>0</v>
      </c>
      <c r="JK37" s="27">
        <f>IF(AND(OR(ISBLANK(JK$9),JK$9=0)=FALSE,OR(JK$9='2. Protocols'!$C36,JK$9='2. Protocols'!$E36,JK$9='2. Protocols'!$G36)),1,0)*'4. Formulations'!$L36</f>
        <v>0</v>
      </c>
      <c r="JL37" s="27">
        <f>IF(AND(OR(ISBLANK(JL$9),JL$9=0)=FALSE,OR(JL$9='2. Protocols'!$C36,JL$9='2. Protocols'!$E36,JL$9='2. Protocols'!$G36)),1,0)*'4. Formulations'!$L36</f>
        <v>0</v>
      </c>
      <c r="JM37" s="27">
        <f>IF(AND(OR(ISBLANK(JM$9),JM$9=0)=FALSE,OR(JM$9='2. Protocols'!$C36,JM$9='2. Protocols'!$E36,JM$9='2. Protocols'!$G36)),1,0)*'4. Formulations'!$L36</f>
        <v>0</v>
      </c>
      <c r="JN37" s="27">
        <f>IF(AND(OR(ISBLANK(JN$9),JN$9=0)=FALSE,OR(JN$9='2. Protocols'!$C36,JN$9='2. Protocols'!$E36,JN$9='2. Protocols'!$G36)),1,0)*'4. Formulations'!$L36</f>
        <v>0</v>
      </c>
      <c r="JO37" s="27">
        <f>IF(AND(OR(ISBLANK(JO$9),JO$9=0)=FALSE,OR(JO$9='2. Protocols'!$C36,JO$9='2. Protocols'!$E36,JO$9='2. Protocols'!$G36)),1,0)*'4. Formulations'!$L36</f>
        <v>0</v>
      </c>
      <c r="JP37" s="27">
        <f>IF(AND(OR(ISBLANK(JP$9),JP$9=0)=FALSE,OR(JP$9='2. Protocols'!$C36,JP$9='2. Protocols'!$E36,JP$9='2. Protocols'!$G36)),1,0)*'4. Formulations'!$L36</f>
        <v>0</v>
      </c>
      <c r="JQ37" s="27">
        <f>IF(AND(OR(ISBLANK(JQ$9),JQ$9=0)=FALSE,OR(JQ$9='2. Protocols'!$C36,JQ$9='2. Protocols'!$E36,JQ$9='2. Protocols'!$G36)),1,0)*'4. Formulations'!$L36</f>
        <v>0</v>
      </c>
      <c r="JR37" s="27">
        <f>IF(AND(OR(ISBLANK(JR$9),JR$9=0)=FALSE,OR(JR$9='2. Protocols'!$C36,JR$9='2. Protocols'!$E36,JR$9='2. Protocols'!$G36)),1,0)*'4. Formulations'!$L36</f>
        <v>0</v>
      </c>
      <c r="JS37" s="27">
        <f>IF(AND(OR(ISBLANK(JS$9),JS$9=0)=FALSE,OR(JS$9='2. Protocols'!$C36,JS$9='2. Protocols'!$E36,JS$9='2. Protocols'!$G36)),1,0)*'4. Formulations'!$L36</f>
        <v>0</v>
      </c>
      <c r="JT37" s="27">
        <f>IF(AND(OR(ISBLANK(JT$9),JT$9=0)=FALSE,OR(JT$9='2. Protocols'!$C36,JT$9='2. Protocols'!$E36,JT$9='2. Protocols'!$G36)),1,0)*'4. Formulations'!$L36</f>
        <v>0</v>
      </c>
      <c r="JU37" s="27">
        <f>IF(AND(OR(ISBLANK(JU$9),JU$9=0)=FALSE,OR(JU$9='2. Protocols'!$C36,JU$9='2. Protocols'!$E36,JU$9='2. Protocols'!$G36)),1,0)*'4. Formulations'!$L36</f>
        <v>0</v>
      </c>
      <c r="JV37" s="27">
        <f>IF(AND(OR(ISBLANK(JV$9),JV$9=0)=FALSE,OR(JV$9='2. Protocols'!$C36,JV$9='2. Protocols'!$E36,JV$9='2. Protocols'!$G36)),1,0)*'4. Formulations'!$L36</f>
        <v>0</v>
      </c>
      <c r="JW37" s="27">
        <f>IF(AND(OR(ISBLANK(JW$9),JW$9=0)=FALSE,OR(JW$9='2. Protocols'!$C36,JW$9='2. Protocols'!$E36,JW$9='2. Protocols'!$G36)),1,0)*'4. Formulations'!$L36</f>
        <v>0</v>
      </c>
      <c r="JX37" s="27">
        <f>IF(AND(OR(ISBLANK(JX$9),JX$9=0)=FALSE,OR(JX$9='2. Protocols'!$C36,JX$9='2. Protocols'!$E36,JX$9='2. Protocols'!$G36)),1,0)*'4. Formulations'!$L36</f>
        <v>0</v>
      </c>
      <c r="JY37" s="27">
        <f>IF(AND(OR(ISBLANK(JY$9),JY$9=0)=FALSE,OR(JY$9='2. Protocols'!$C36,JY$9='2. Protocols'!$E36,JY$9='2. Protocols'!$G36)),1,0)*'4. Formulations'!$L36</f>
        <v>0</v>
      </c>
      <c r="JZ37" s="27">
        <f>IF(AND(OR(ISBLANK(JZ$9),JZ$9=0)=FALSE,OR(JZ$9='2. Protocols'!$C36,JZ$9='2. Protocols'!$E36,JZ$9='2. Protocols'!$G36)),1,0)*'4. Formulations'!$L36</f>
        <v>0</v>
      </c>
      <c r="KA37" s="27">
        <f>IF(AND(OR(ISBLANK(KA$9),KA$9=0)=FALSE,OR(KA$9='2. Protocols'!$C36,KA$9='2. Protocols'!$E36,KA$9='2. Protocols'!$G36)),1,0)*'4. Formulations'!$L36</f>
        <v>0</v>
      </c>
      <c r="KB37" s="27">
        <f>IF(AND(OR(ISBLANK(KB$9),KB$9=0)=FALSE,OR(KB$9='2. Protocols'!$C36,KB$9='2. Protocols'!$E36,KB$9='2. Protocols'!$G36)),1,0)*'4. Formulations'!$L36</f>
        <v>0</v>
      </c>
      <c r="KC37" s="27">
        <f>IF(AND(OR(ISBLANK(KC$9),KC$9=0)=FALSE,OR(KC$9='2. Protocols'!$C36,KC$9='2. Protocols'!$E36,KC$9='2. Protocols'!$G36)),1,0)*'4. Formulations'!$L36</f>
        <v>0</v>
      </c>
      <c r="KD37" s="27">
        <f>IF(AND(OR(ISBLANK(KD$9),KD$9=0)=FALSE,OR(KD$9='2. Protocols'!$C36,KD$9='2. Protocols'!$E36,KD$9='2. Protocols'!$G36)),1,0)*'4. Formulations'!$L36</f>
        <v>0</v>
      </c>
      <c r="KE37" s="27">
        <f>IF(AND(OR(ISBLANK(KE$9),KE$9=0)=FALSE,OR(KE$9='2. Protocols'!$C36,KE$9='2. Protocols'!$E36,KE$9='2. Protocols'!$G36)),1,0)*'4. Formulations'!$L36</f>
        <v>0</v>
      </c>
      <c r="KF37" s="27">
        <f>IF(AND(OR(ISBLANK(KF$9),KF$9=0)=FALSE,OR(KF$9='2. Protocols'!$C36,KF$9='2. Protocols'!$E36,KF$9='2. Protocols'!$G36)),1,0)*'4. Formulations'!$L36</f>
        <v>0</v>
      </c>
      <c r="KG37" s="27">
        <f>IF(AND(OR(ISBLANK(KG$9),KG$9=0)=FALSE,OR(KG$9='2. Protocols'!$C36,KG$9='2. Protocols'!$E36,KG$9='2. Protocols'!$G36)),1,0)*'4. Formulations'!$L36</f>
        <v>0</v>
      </c>
      <c r="KH37" s="27">
        <f>IF(AND(OR(ISBLANK(KH$9),KH$9=0)=FALSE,OR(KH$9='2. Protocols'!$C36,KH$9='2. Protocols'!$E36,KH$9='2. Protocols'!$G36)),1,0)*'4. Formulations'!$L36</f>
        <v>0</v>
      </c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B37" s="27">
        <f>IF(AND(OR(ISBLANK(LB$9),LB$9=0)=FALSE,LB$9=$DL37),1,0)*'4. Formulations'!$M36</f>
        <v>0</v>
      </c>
      <c r="LC37" s="27">
        <f>IF(AND(OR(ISBLANK(LC$9),LC$9=0)=FALSE,LC$9=$DL37),1,0)*'4. Formulations'!$M36</f>
        <v>0</v>
      </c>
      <c r="LD37" s="27">
        <f>IF(AND(OR(ISBLANK(LD$9),LD$9=0)=FALSE,LD$9=$DL37),1,0)*'4. Formulations'!$M36</f>
        <v>0</v>
      </c>
      <c r="LE37" s="27">
        <f>IF(AND(OR(ISBLANK(LE$9),LE$9=0)=FALSE,LE$9=$DL37),1,0)*'4. Formulations'!$M36</f>
        <v>0</v>
      </c>
      <c r="LF37" s="27">
        <f>IF(AND(OR(ISBLANK(LF$9),LF$9=0)=FALSE,LF$9=$DL37),1,0)*'4. Formulations'!$M36</f>
        <v>0</v>
      </c>
      <c r="LG37" s="27">
        <f>IF(AND(OR(ISBLANK(LG$9),LG$9=0)=FALSE,LG$9=$DL37),1,0)*'4. Formulations'!$M36</f>
        <v>0</v>
      </c>
      <c r="LH37" s="27">
        <f>IF(AND(OR(ISBLANK(LH$9),LH$9=0)=FALSE,LH$9=$DL37),1,0)*'4. Formulations'!$M36</f>
        <v>0</v>
      </c>
      <c r="LI37" s="27">
        <f>IF(AND(OR(ISBLANK(LI$9),LI$9=0)=FALSE,LI$9=$DL37),1,0)*'4. Formulations'!$M36</f>
        <v>0</v>
      </c>
      <c r="LJ37" s="27">
        <f>IF(AND(OR(ISBLANK(LJ$9),LJ$9=0)=FALSE,LJ$9=$DL37),1,0)*'4. Formulations'!$M36</f>
        <v>0</v>
      </c>
      <c r="LK37" s="27">
        <f>IF(AND(OR(ISBLANK(LK$9),LK$9=0)=FALSE,LK$9=$DL37),1,0)*'4. Formulations'!$M36</f>
        <v>0</v>
      </c>
      <c r="LL37" s="27">
        <f>IF(AND(OR(ISBLANK(LL$9),LL$9=0)=FALSE,LL$9=$DL37),1,0)*'4. Formulations'!$M36</f>
        <v>0</v>
      </c>
      <c r="LM37" s="27">
        <f>IF(AND(OR(ISBLANK(LM$9),LM$9=0)=FALSE,LM$9=$DL37),1,0)*'4. Formulations'!$M36</f>
        <v>0</v>
      </c>
      <c r="LN37" s="27">
        <f>IF(AND(OR(ISBLANK(LN$9),LN$9=0)=FALSE,LN$9=$DL37),1,0)*'4. Formulations'!$M36</f>
        <v>0</v>
      </c>
      <c r="LO37" s="27">
        <f>IF(AND(OR(ISBLANK(LO$9),LO$9=0)=FALSE,LO$9=$DL37),1,0)*'4. Formulations'!$M36</f>
        <v>0</v>
      </c>
      <c r="LP37" s="27">
        <f>IF(AND(OR(ISBLANK(LP$9),LP$9=0)=FALSE,LP$9=$DL37),1,0)*'4. Formulations'!$M36</f>
        <v>0</v>
      </c>
      <c r="LQ37" s="27">
        <f>IF(AND(OR(ISBLANK(LQ$9),LQ$9=0)=FALSE,LQ$9=$DL37),1,0)*'4. Formulations'!$M36</f>
        <v>0</v>
      </c>
      <c r="LR37" s="27">
        <f>IF(AND(OR(ISBLANK(LR$9),LR$9=0)=FALSE,LR$9=$DL37),1,0)*'4. Formulations'!$M36</f>
        <v>0</v>
      </c>
      <c r="LS37" s="27"/>
      <c r="LT37" s="27"/>
      <c r="LU37" s="27"/>
      <c r="LW37" s="27">
        <f>IF(AND(OR(ISBLANK(LW$9),LW$9=0)=FALSE,SUM($LB37:$LR37)&gt;0,LW$9='2. Protocols'!$G36),1,0)*'4. Formulations'!$M36</f>
        <v>0</v>
      </c>
      <c r="LX37" s="27">
        <f>IF(AND(OR(ISBLANK(LX$9),LX$9=0)=FALSE,SUM($LB37:$LR37)&gt;0,LX$9='2. Protocols'!$G36),1,0)*'4. Formulations'!$M36</f>
        <v>0</v>
      </c>
      <c r="LY37" s="27">
        <f>IF(AND(OR(ISBLANK(LY$9),LY$9=0)=FALSE,SUM($LB37:$LR37)&gt;0,LY$9='2. Protocols'!$G36),1,0)*'4. Formulations'!$M36</f>
        <v>0</v>
      </c>
      <c r="LZ37" s="27">
        <f>IF(AND(OR(ISBLANK(LZ$9),LZ$9=0)=FALSE,SUM($LB37:$LR37)&gt;0,LZ$9='2. Protocols'!$G36),1,0)*'4. Formulations'!$M36</f>
        <v>0</v>
      </c>
      <c r="MA37" s="27">
        <f>IF(AND(OR(ISBLANK(MA$9),MA$9=0)=FALSE,SUM($LB37:$LR37)&gt;0,MA$9='2. Protocols'!$G36),1,0)*'4. Formulations'!$M36</f>
        <v>0</v>
      </c>
      <c r="MB37" s="27">
        <f>IF(AND(OR(ISBLANK(MB$9),MB$9=0)=FALSE,SUM($LB37:$LR37)&gt;0,MB$9='2. Protocols'!$G36),1,0)*'4. Formulations'!$M36</f>
        <v>0</v>
      </c>
      <c r="MC37" s="27">
        <f>IF(AND(OR(ISBLANK(MC$9),MC$9=0)=FALSE,SUM($LB37:$LR37)&gt;0,MC$9='2. Protocols'!$G36),1,0)*'4. Formulations'!$M36</f>
        <v>0</v>
      </c>
      <c r="MD37" s="27">
        <f>IF(AND(OR(ISBLANK(MD$9),MD$9=0)=FALSE,SUM($LB37:$LR37)&gt;0,MD$9='2. Protocols'!$G36),1,0)*'4. Formulations'!$M36</f>
        <v>0</v>
      </c>
      <c r="ME37" s="27">
        <f>IF(AND(OR(ISBLANK(ME$9),ME$9=0)=FALSE,SUM($LB37:$LR37)&gt;0,ME$9='2. Protocols'!$G36),1,0)*'4. Formulations'!$M36</f>
        <v>0</v>
      </c>
      <c r="MF37" s="27">
        <f>IF(AND(OR(ISBLANK(MF$9),MF$9=0)=FALSE,SUM($LB37:$LR37)&gt;0,MF$9='2. Protocols'!$G36),1,0)*'4. Formulations'!$M36</f>
        <v>0</v>
      </c>
      <c r="MG37" s="27">
        <f>IF(AND(OR(ISBLANK(MG$9),MG$9=0)=FALSE,SUM($LB37:$LR37)&gt;0,MG$9='2. Protocols'!$G36),1,0)*'4. Formulations'!$M36</f>
        <v>0</v>
      </c>
      <c r="MH37" s="27">
        <f>IF(AND(OR(ISBLANK(MH$9),MH$9=0)=FALSE,SUM($LB37:$LR37)&gt;0,MH$9='2. Protocols'!$G36),1,0)*'4. Formulations'!$M36</f>
        <v>0</v>
      </c>
      <c r="MI37" s="27">
        <f>IF(AND(OR(ISBLANK(MI$9),MI$9=0)=FALSE,SUM($LB37:$LR37)&gt;0,MI$9='2. Protocols'!$G36),1,0)*'4. Formulations'!$M36</f>
        <v>0</v>
      </c>
      <c r="MJ37" s="27">
        <f>IF(AND(OR(ISBLANK(MJ$9),MJ$9=0)=FALSE,SUM($LB37:$LR37)&gt;0,MJ$9='2. Protocols'!$G36),1,0)*'4. Formulations'!$M36</f>
        <v>0</v>
      </c>
      <c r="MK37" s="27">
        <f>IF(AND(OR(ISBLANK(MK$9),MK$9=0)=FALSE,SUM($LB37:$LR37)&gt;0,MK$9='2. Protocols'!$G36),1,0)*'4. Formulations'!$M36</f>
        <v>0</v>
      </c>
      <c r="ML37" s="27">
        <f>IF(AND(OR(ISBLANK(ML$9),ML$9=0)=FALSE,SUM($LB37:$LR37)&gt;0,ML$9='2. Protocols'!$G36),1,0)*'4. Formulations'!$M36</f>
        <v>0</v>
      </c>
      <c r="MM37" s="27">
        <f>IF(AND(OR(ISBLANK(MM$9),MM$9=0)=FALSE,SUM($LB37:$LR37)&gt;0,MM$9='2. Protocols'!$G36),1,0)*'4. Formulations'!$M36</f>
        <v>0</v>
      </c>
      <c r="MN37" s="27">
        <f>IF(AND(OR(ISBLANK(MN$9),MN$9=0)=FALSE,SUM($LB37:$LR37)&gt;0,MN$9='2. Protocols'!$G36),1,0)*'4. Formulations'!$M36</f>
        <v>0</v>
      </c>
      <c r="MO37" s="27">
        <f>IF(AND(OR(ISBLANK(MO$9),MO$9=0)=FALSE,SUM($LB37:$LR37)&gt;0,MO$9='2. Protocols'!$G36),1,0)*'4. Formulations'!$M36</f>
        <v>0</v>
      </c>
      <c r="MP37" s="27">
        <f>IF(AND(OR(ISBLANK(MP$9),MP$9=0)=FALSE,SUM($LB37:$LR37)&gt;0,MP$9='2. Protocols'!$G36),1,0)*'4. Formulations'!$M36</f>
        <v>0</v>
      </c>
      <c r="MQ37" s="27">
        <f>IF(AND(OR(ISBLANK(MQ$9),MQ$9=0)=FALSE,SUM($LB37:$LR37)&gt;0,MQ$9='2. Protocols'!$G36),1,0)*'4. Formulations'!$M36</f>
        <v>0</v>
      </c>
      <c r="MR37" s="27">
        <f>IF(AND(OR(ISBLANK(MR$9),MR$9=0)=FALSE,SUM($LB37:$LR37)&gt;0,MR$9='2. Protocols'!$G36),1,0)*'4. Formulations'!$M36</f>
        <v>0</v>
      </c>
      <c r="MS37" s="27">
        <f>IF(AND(OR(ISBLANK(MS$9),MS$9=0)=FALSE,SUM($LB37:$LR37)&gt;0,MS$9='2. Protocols'!$G36),1,0)*'4. Formulations'!$M36</f>
        <v>0</v>
      </c>
      <c r="MT37" s="27">
        <f>IF(AND(OR(ISBLANK(MT$9),MT$9=0)=FALSE,SUM($LB37:$LR37)&gt;0,MT$9='2. Protocols'!$G36),1,0)*'4. Formulations'!$M36</f>
        <v>0</v>
      </c>
      <c r="MU37" s="27">
        <f>IF(AND(OR(ISBLANK(MU$9),MU$9=0)=FALSE,SUM($LB37:$LR37)&gt;0,MU$9='2. Protocols'!$G36),1,0)*'4. Formulations'!$M36</f>
        <v>0</v>
      </c>
      <c r="MV37" s="27">
        <f>IF(AND(OR(ISBLANK(MV$9),MV$9=0)=FALSE,SUM($LB37:$LR37)&gt;0,MV$9='2. Protocols'!$G36),1,0)*'4. Formulations'!$M36</f>
        <v>0</v>
      </c>
      <c r="MW37" s="27">
        <f>IF(AND(OR(ISBLANK(MW$9),MW$9=0)=FALSE,SUM($LB37:$LR37)&gt;0,MW$9='2. Protocols'!$G36),1,0)*'4. Formulations'!$M36</f>
        <v>0</v>
      </c>
      <c r="MX37" s="27">
        <f>IF(AND(OR(ISBLANK(MX$9),MX$9=0)=FALSE,SUM($LB37:$LR37)&gt;0,MX$9='2. Protocols'!$G36),1,0)*'4. Formulations'!$M36</f>
        <v>0</v>
      </c>
      <c r="MY37" s="27">
        <f>IF(AND(OR(ISBLANK(MY$9),MY$9=0)=FALSE,SUM($LB37:$LR37)&gt;0,MY$9='2. Protocols'!$G36),1,0)*'4. Formulations'!$M36</f>
        <v>0</v>
      </c>
      <c r="MZ37" s="27">
        <f>IF(AND(OR(ISBLANK(MZ$9),MZ$9=0)=FALSE,SUM($LB37:$LR37)&gt;0,MZ$9='2. Protocols'!$G36),1,0)*'4. Formulations'!$M36</f>
        <v>0</v>
      </c>
      <c r="NA37" s="27">
        <f>IF(AND(OR(ISBLANK(NA$9),NA$9=0)=FALSE,SUM($LB37:$LR37)&gt;0,NA$9='2. Protocols'!$G36),1,0)*'4. Formulations'!$M36</f>
        <v>0</v>
      </c>
      <c r="NB37" s="27">
        <f>IF(AND(OR(ISBLANK(NB$9),NB$9=0)=FALSE,SUM($LB37:$LR37)&gt;0,NB$9='2. Protocols'!$G36),1,0)*'4. Formulations'!$M36</f>
        <v>0</v>
      </c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V37" s="27">
        <f>IF(AND(OR(ISBLANK(NV$9),NV$9=0)=FALSE,NV$9=$DM37),1,0)*'4. Formulations'!$N36</f>
        <v>0</v>
      </c>
      <c r="NW37" s="721">
        <f>IF(AND(OR(ISBLANK(NW$9),NW$9=0)=FALSE,NW$9=$DM37),1,0)*'4. Formulations'!$N36</f>
        <v>0</v>
      </c>
      <c r="NX37" s="27">
        <f>IF(AND(OR(ISBLANK(NX$9),NX$9=0)=FALSE,NX$9=$DM37),1,0)*'4. Formulations'!$N36</f>
        <v>0</v>
      </c>
      <c r="NY37" s="27">
        <f>IF(AND(OR(ISBLANK(NY$9),NY$9=0)=FALSE,NY$9=$DM37),1,0)*'4. Formulations'!$N36</f>
        <v>0</v>
      </c>
      <c r="NZ37" s="27">
        <f>IF(AND(OR(ISBLANK(NZ$9),NZ$9=0)=FALSE,NZ$9=$DM37),1,0)*'4. Formulations'!$N36</f>
        <v>0</v>
      </c>
      <c r="OA37" s="27">
        <f>IF(AND(OR(ISBLANK(OA$9),OA$9=0)=FALSE,OA$9=$DM37),1,0)*'4. Formulations'!$N36</f>
        <v>0</v>
      </c>
      <c r="OB37" s="27">
        <f>IF(AND(OR(ISBLANK(OB$9),OB$9=0)=FALSE,OB$9=$DM37),1,0)*'4. Formulations'!$N36</f>
        <v>0</v>
      </c>
      <c r="OC37" s="27">
        <f>IF(AND(OR(ISBLANK(OC$9),OC$9=0)=FALSE,OC$9=$DM37),1,0)*'4. Formulations'!$N36</f>
        <v>0</v>
      </c>
      <c r="OD37" s="27">
        <f>IF(AND(OR(ISBLANK(OD$9),OD$9=0)=FALSE,OD$9=$DM37),1,0)*'4. Formulations'!$N36</f>
        <v>0</v>
      </c>
      <c r="OE37" s="27">
        <f>IF(AND(OR(ISBLANK(OE$9),OE$9=0)=FALSE,OE$9=$DM37),1,0)*'4. Formulations'!$N36</f>
        <v>0</v>
      </c>
      <c r="OF37" s="27">
        <f>IF(AND(OR(ISBLANK(OF$9),OF$9=0)=FALSE,OF$9=$DM37),1,0)*'4. Formulations'!$N36</f>
        <v>0</v>
      </c>
      <c r="OG37" s="27">
        <f>IF(AND(OR(ISBLANK(OG$9),OG$9=0)=FALSE,OG$9=$DM37),1,0)*'4. Formulations'!$N36</f>
        <v>0</v>
      </c>
      <c r="OH37" s="27">
        <f>IF(AND(OR(ISBLANK(OH$9),OH$9=0)=FALSE,OH$9=$DM37),1,0)*'4. Formulations'!$N36</f>
        <v>0</v>
      </c>
      <c r="OI37" s="27">
        <f>IF(AND(OR(ISBLANK(OI$9),OI$9=0)=FALSE,OI$9=$DM37),1,0)*'4. Formulations'!$N36</f>
        <v>0</v>
      </c>
      <c r="OJ37" s="27">
        <f>IF(AND(OR(ISBLANK(OJ$9),OJ$9=0)=FALSE,OJ$9=$DM37),1,0)*'4. Formulations'!$N36</f>
        <v>0</v>
      </c>
      <c r="OK37" s="27">
        <f>IF(AND(OR(ISBLANK(OK$9),OK$9=0)=FALSE,OK$9=$DM37),1,0)*'4. Formulations'!$N36</f>
        <v>0</v>
      </c>
      <c r="OL37" s="27">
        <f>IF(AND(OR(ISBLANK(OL$9),OL$9=0)=FALSE,OL$9=$DM37),1,0)*'4. Formulations'!$N36</f>
        <v>0</v>
      </c>
      <c r="OM37" s="27"/>
      <c r="ON37" s="27"/>
      <c r="OO37" s="27"/>
      <c r="OQ37" s="27">
        <f>IF(AND(OR(ISBLANK(OQ$9),OQ$9=0)=FALSE,OR(OQ$9='2. Protocols'!$C36,OQ$9='2. Protocols'!$E36,OQ$9='2. Protocols'!$G36)),1,0)*'4. Formulations'!$O36</f>
        <v>0</v>
      </c>
      <c r="OR37" s="27">
        <f>IF(AND(OR(ISBLANK(OR$9),OR$9=0)=FALSE,OR(OR$9='2. Protocols'!$C36,OR$9='2. Protocols'!$E36,OR$9='2. Protocols'!$G36)),1,0)*'4. Formulations'!$O36</f>
        <v>0</v>
      </c>
      <c r="OS37" s="27">
        <f>IF(AND(OR(ISBLANK(OS$9),OS$9=0)=FALSE,OR(OS$9='2. Protocols'!$C36,OS$9='2. Protocols'!$E36,OS$9='2. Protocols'!$G36)),1,0)*'4. Formulations'!$O36</f>
        <v>0</v>
      </c>
      <c r="OT37" s="27">
        <f>IF(AND(OR(ISBLANK(OT$9),OT$9=0)=FALSE,OR(OT$9='2. Protocols'!$C36,OT$9='2. Protocols'!$E36,OT$9='2. Protocols'!$G36)),1,0)*'4. Formulations'!$O36</f>
        <v>0</v>
      </c>
      <c r="OU37" s="27">
        <f>IF(AND(OR(ISBLANK(OU$9),OU$9=0)=FALSE,OR(OU$9='2. Protocols'!$C36,OU$9='2. Protocols'!$E36,OU$9='2. Protocols'!$G36)),1,0)*'4. Formulations'!$O36</f>
        <v>0</v>
      </c>
      <c r="OV37" s="27">
        <f>IF(AND(OR(ISBLANK(OV$9),OV$9=0)=FALSE,OR(OV$9='2. Protocols'!$C36,OV$9='2. Protocols'!$E36,OV$9='2. Protocols'!$G36)),1,0)*'4. Formulations'!$O36</f>
        <v>0</v>
      </c>
      <c r="OW37" s="27">
        <f>IF(AND(OR(ISBLANK(OW$9),OW$9=0)=FALSE,OR(OW$9='2. Protocols'!$C36,OW$9='2. Protocols'!$E36,OW$9='2. Protocols'!$G36)),1,0)*'4. Formulations'!$O36</f>
        <v>0</v>
      </c>
      <c r="OX37" s="27">
        <f>IF(AND(OR(ISBLANK(OX$9),OX$9=0)=FALSE,OR(OX$9='2. Protocols'!$C36,OX$9='2. Protocols'!$E36,OX$9='2. Protocols'!$G36)),1,0)*'4. Formulations'!$O36</f>
        <v>0</v>
      </c>
      <c r="OY37" s="27">
        <f>IF(AND(OR(ISBLANK(OY$9),OY$9=0)=FALSE,OR(OY$9='2. Protocols'!$C36,OY$9='2. Protocols'!$E36,OY$9='2. Protocols'!$G36)),1,0)*'4. Formulations'!$O36</f>
        <v>0</v>
      </c>
      <c r="OZ37" s="27">
        <f>IF(AND(OR(ISBLANK(OZ$9),OZ$9=0)=FALSE,OR(OZ$9='2. Protocols'!$C36,OZ$9='2. Protocols'!$E36,OZ$9='2. Protocols'!$G36)),1,0)*'4. Formulations'!$O36</f>
        <v>0</v>
      </c>
      <c r="PA37" s="27">
        <f>IF(AND(OR(ISBLANK(PA$9),PA$9=0)=FALSE,OR(PA$9='2. Protocols'!$C36,PA$9='2. Protocols'!$E36,PA$9='2. Protocols'!$G36)),1,0)*'4. Formulations'!$O36</f>
        <v>0</v>
      </c>
      <c r="PB37" s="27">
        <f>IF(AND(OR(ISBLANK(PB$9),PB$9=0)=FALSE,OR(PB$9='2. Protocols'!$C36,PB$9='2. Protocols'!$E36,PB$9='2. Protocols'!$G36)),1,0)*'4. Formulations'!$O36</f>
        <v>0</v>
      </c>
      <c r="PC37" s="27">
        <f>IF(AND(OR(ISBLANK(PC$9),PC$9=0)=FALSE,OR(PC$9='2. Protocols'!$C36,PC$9='2. Protocols'!$E36,PC$9='2. Protocols'!$G36)),1,0)*'4. Formulations'!$O36</f>
        <v>0</v>
      </c>
      <c r="PD37" s="27">
        <f>IF(AND(OR(ISBLANK(PD$9),PD$9=0)=FALSE,OR(PD$9='2. Protocols'!$C36,PD$9='2. Protocols'!$E36,PD$9='2. Protocols'!$G36)),1,0)*'4. Formulations'!$O36</f>
        <v>0</v>
      </c>
      <c r="PE37" s="27">
        <f>IF(AND(OR(ISBLANK(PE$9),PE$9=0)=FALSE,OR(PE$9='2. Protocols'!$C36,PE$9='2. Protocols'!$E36,PE$9='2. Protocols'!$G36)),1,0)*'4. Formulations'!$O36</f>
        <v>0</v>
      </c>
      <c r="PF37" s="27">
        <f>IF(AND(OR(ISBLANK(PF$9),PF$9=0)=FALSE,OR(PF$9='2. Protocols'!$C36,PF$9='2. Protocols'!$E36,PF$9='2. Protocols'!$G36)),1,0)*'4. Formulations'!$O36</f>
        <v>0</v>
      </c>
      <c r="PG37" s="27">
        <f>IF(AND(OR(ISBLANK(PG$9),PG$9=0)=FALSE,OR(PG$9='2. Protocols'!$C36,PG$9='2. Protocols'!$E36,PG$9='2. Protocols'!$G36)),1,0)*'4. Formulations'!$O36</f>
        <v>0</v>
      </c>
      <c r="PH37" s="27">
        <f>IF(AND(OR(ISBLANK(PH$9),PH$9=0)=FALSE,OR(PH$9='2. Protocols'!$C36,PH$9='2. Protocols'!$E36,PH$9='2. Protocols'!$G36)),1,0)*'4. Formulations'!$O36</f>
        <v>0</v>
      </c>
      <c r="PI37" s="27">
        <f>IF(AND(OR(ISBLANK(PI$9),PI$9=0)=FALSE,OR(PI$9='2. Protocols'!$C36,PI$9='2. Protocols'!$E36,PI$9='2. Protocols'!$G36)),1,0)*'4. Formulations'!$O36</f>
        <v>0</v>
      </c>
      <c r="PJ37" s="27">
        <f>IF(AND(OR(ISBLANK(PJ$9),PJ$9=0)=FALSE,OR(PJ$9='2. Protocols'!$C36,PJ$9='2. Protocols'!$E36,PJ$9='2. Protocols'!$G36)),1,0)*'4. Formulations'!$O36</f>
        <v>0</v>
      </c>
      <c r="PK37" s="27">
        <f>IF(AND(OR(ISBLANK(PK$9),PK$9=0)=FALSE,OR(PK$9='2. Protocols'!$C36,PK$9='2. Protocols'!$E36,PK$9='2. Protocols'!$G36)),1,0)*'4. Formulations'!$O36</f>
        <v>0</v>
      </c>
      <c r="PL37" s="27">
        <f>IF(AND(OR(ISBLANK(PL$9),PL$9=0)=FALSE,OR(PL$9='2. Protocols'!$C36,PL$9='2. Protocols'!$E36,PL$9='2. Protocols'!$G36)),1,0)*'4. Formulations'!$O36</f>
        <v>0</v>
      </c>
      <c r="PM37" s="27">
        <f>IF(AND(OR(ISBLANK(PM$9),PM$9=0)=FALSE,OR(PM$9='2. Protocols'!$C36,PM$9='2. Protocols'!$E36,PM$9='2. Protocols'!$G36)),1,0)*'4. Formulations'!$O36</f>
        <v>0</v>
      </c>
      <c r="PN37" s="27">
        <f>IF(AND(OR(ISBLANK(PN$9),PN$9=0)=FALSE,OR(PN$9='2. Protocols'!$C36,PN$9='2. Protocols'!$E36,PN$9='2. Protocols'!$G36)),1,0)*'4. Formulations'!$O36</f>
        <v>0</v>
      </c>
      <c r="PO37" s="27">
        <f>IF(AND(OR(ISBLANK(PO$9),PO$9=0)=FALSE,OR(PO$9='2. Protocols'!$C36,PO$9='2. Protocols'!$E36,PO$9='2. Protocols'!$G36)),1,0)*'4. Formulations'!$O36</f>
        <v>0</v>
      </c>
      <c r="PP37" s="27">
        <f>IF(AND(OR(ISBLANK(PP$9),PP$9=0)=FALSE,OR(PP$9='2. Protocols'!$C36,PP$9='2. Protocols'!$E36,PP$9='2. Protocols'!$G36)),1,0)*'4. Formulations'!$O36</f>
        <v>0</v>
      </c>
      <c r="PQ37" s="27">
        <f>IF(AND(OR(ISBLANK(PQ$9),PQ$9=0)=FALSE,OR(PQ$9='2. Protocols'!$C36,PQ$9='2. Protocols'!$E36,PQ$9='2. Protocols'!$G36)),1,0)*'4. Formulations'!$O36</f>
        <v>0</v>
      </c>
      <c r="PR37" s="27">
        <f>IF(AND(OR(ISBLANK(PR$9),PR$9=0)=FALSE,OR(PR$9='2. Protocols'!$C36,PR$9='2. Protocols'!$E36,PR$9='2. Protocols'!$G36)),1,0)*'4. Formulations'!$O36</f>
        <v>0</v>
      </c>
      <c r="PS37" s="27">
        <f>IF(AND(OR(ISBLANK(PS$9),PS$9=0)=FALSE,OR(PS$9='2. Protocols'!$C36,PS$9='2. Protocols'!$E36,PS$9='2. Protocols'!$G36)),1,0)*'4. Formulations'!$O36</f>
        <v>0</v>
      </c>
      <c r="PT37" s="27">
        <f>IF(AND(OR(ISBLANK(PT$9),PT$9=0)=FALSE,OR(PT$9='2. Protocols'!$C36,PT$9='2. Protocols'!$E36,PT$9='2. Protocols'!$G36)),1,0)*'4. Formulations'!$O36</f>
        <v>0</v>
      </c>
      <c r="PU37" s="27">
        <f>IF(AND(OR(ISBLANK(PU$9),PU$9=0)=FALSE,OR(PU$9='2. Protocols'!$C36,PU$9='2. Protocols'!$E36,PU$9='2. Protocols'!$G36)),1,0)*'4. Formulations'!$O36</f>
        <v>0</v>
      </c>
      <c r="PV37" s="27">
        <f>IF(AND(OR(ISBLANK(PV$9),PV$9=0)=FALSE,OR(PV$9='2. Protocols'!$C36,PV$9='2. Protocols'!$E36,PV$9='2. Protocols'!$G36)),1,0)*'4. Formulations'!$O36</f>
        <v>0</v>
      </c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P37" s="27">
        <f>IF(AND(OR(ISBLANK(QP$9),QP$9=0)=FALSE,QP$9=$DL37),1,0)*'4. Formulations'!$P36</f>
        <v>0</v>
      </c>
      <c r="QQ37" s="27">
        <f>IF(AND(OR(ISBLANK(QQ$9),QQ$9=0)=FALSE,QQ$9=$DL37),1,0)*'4. Formulations'!$P36</f>
        <v>0</v>
      </c>
      <c r="QR37" s="27">
        <f>IF(AND(OR(ISBLANK(QR$9),QR$9=0)=FALSE,QR$9=$DL37),1,0)*'4. Formulations'!$P36</f>
        <v>0</v>
      </c>
      <c r="QS37" s="27">
        <f>IF(AND(OR(ISBLANK(QS$9),QS$9=0)=FALSE,QS$9=$DL37),1,0)*'4. Formulations'!$P36</f>
        <v>0</v>
      </c>
      <c r="QT37" s="27">
        <f>IF(AND(OR(ISBLANK(QT$9),QT$9=0)=FALSE,QT$9=$DL37),1,0)*'4. Formulations'!$P36</f>
        <v>0</v>
      </c>
      <c r="QU37" s="27">
        <f>IF(AND(OR(ISBLANK(QU$9),QU$9=0)=FALSE,QU$9=$DL37),1,0)*'4. Formulations'!$P36</f>
        <v>0</v>
      </c>
      <c r="QV37" s="27">
        <f>IF(AND(OR(ISBLANK(QV$9),QV$9=0)=FALSE,QV$9=$DL37),1,0)*'4. Formulations'!$P36</f>
        <v>0</v>
      </c>
      <c r="QW37" s="27">
        <f>IF(AND(OR(ISBLANK(QW$9),QW$9=0)=FALSE,QW$9=$DL37),1,0)*'4. Formulations'!$P36</f>
        <v>0</v>
      </c>
      <c r="QX37" s="27">
        <f>IF(AND(OR(ISBLANK(QX$9),QX$9=0)=FALSE,QX$9=$DL37),1,0)*'4. Formulations'!$P36</f>
        <v>0</v>
      </c>
      <c r="QY37" s="27">
        <f>IF(AND(OR(ISBLANK(QY$9),QY$9=0)=FALSE,QY$9=$DL37),1,0)*'4. Formulations'!$P36</f>
        <v>0</v>
      </c>
      <c r="QZ37" s="27">
        <f>IF(AND(OR(ISBLANK(QZ$9),QZ$9=0)=FALSE,QZ$9=$DL37),1,0)*'4. Formulations'!$P36</f>
        <v>0</v>
      </c>
      <c r="RA37" s="27">
        <f>IF(AND(OR(ISBLANK(RA$9),RA$9=0)=FALSE,RA$9=$DL37),1,0)*'4. Formulations'!$P36</f>
        <v>0</v>
      </c>
      <c r="RB37" s="27">
        <f>IF(AND(OR(ISBLANK(RB$9),RB$9=0)=FALSE,RB$9=$DL37),1,0)*'4. Formulations'!$P36</f>
        <v>0</v>
      </c>
      <c r="RC37" s="27">
        <f>IF(AND(OR(ISBLANK(RC$9),RC$9=0)=FALSE,RC$9=$DL37),1,0)*'4. Formulations'!$P36</f>
        <v>0</v>
      </c>
      <c r="RD37" s="27">
        <f>IF(AND(OR(ISBLANK(RD$9),RD$9=0)=FALSE,RD$9=$DL37),1,0)*'4. Formulations'!$P36</f>
        <v>0</v>
      </c>
      <c r="RE37" s="27">
        <f>IF(AND(OR(ISBLANK(RE$9),RE$9=0)=FALSE,RE$9=$DL37),1,0)*'4. Formulations'!$P36</f>
        <v>0</v>
      </c>
      <c r="RF37" s="27">
        <f>IF(AND(OR(ISBLANK(RF$9),RF$9=0)=FALSE,RF$9=$DL37),1,0)*'4. Formulations'!$P36</f>
        <v>0</v>
      </c>
      <c r="RG37" s="27"/>
      <c r="RH37" s="27"/>
      <c r="RI37" s="27"/>
      <c r="RK37" s="27">
        <f>IF(AND(OR(ISBLANK(RK$9),RK$9=0)=FALSE,SUM($QP37:$RF37)&gt;0,RK$9='2. Protocols'!$G36),1,0)*'4. Formulations'!$P36</f>
        <v>0</v>
      </c>
      <c r="RL37" s="27">
        <f>IF(AND(OR(ISBLANK(RL$9),RL$9=0)=FALSE,SUM($QP37:$RF37)&gt;0,RL$9='2. Protocols'!$G36),1,0)*'4. Formulations'!$P36</f>
        <v>0</v>
      </c>
      <c r="RM37" s="27">
        <f>IF(AND(OR(ISBLANK(RM$9),RM$9=0)=FALSE,SUM($QP37:$RF37)&gt;0,RM$9='2. Protocols'!$G36),1,0)*'4. Formulations'!$P36</f>
        <v>0</v>
      </c>
      <c r="RN37" s="27">
        <f>IF(AND(OR(ISBLANK(RN$9),RN$9=0)=FALSE,SUM($QP37:$RF37)&gt;0,RN$9='2. Protocols'!$G36),1,0)*'4. Formulations'!$P36</f>
        <v>0</v>
      </c>
      <c r="RO37" s="27">
        <f>IF(AND(OR(ISBLANK(RO$9),RO$9=0)=FALSE,SUM($QP37:$RF37)&gt;0,RO$9='2. Protocols'!$G36),1,0)*'4. Formulations'!$P36</f>
        <v>0</v>
      </c>
      <c r="RP37" s="27">
        <f>IF(AND(OR(ISBLANK(RP$9),RP$9=0)=FALSE,SUM($QP37:$RF37)&gt;0,RP$9='2. Protocols'!$G36),1,0)*'4. Formulations'!$P36</f>
        <v>0</v>
      </c>
      <c r="RQ37" s="27">
        <f>IF(AND(OR(ISBLANK(RQ$9),RQ$9=0)=FALSE,SUM($QP37:$RF37)&gt;0,RQ$9='2. Protocols'!$G36),1,0)*'4. Formulations'!$P36</f>
        <v>0</v>
      </c>
      <c r="RR37" s="27">
        <f>IF(AND(OR(ISBLANK(RR$9),RR$9=0)=FALSE,SUM($QP37:$RF37)&gt;0,RR$9='2. Protocols'!$G36),1,0)*'4. Formulations'!$P36</f>
        <v>0</v>
      </c>
      <c r="RS37" s="27">
        <f>IF(AND(OR(ISBLANK(RS$9),RS$9=0)=FALSE,SUM($QP37:$RF37)&gt;0,RS$9='2. Protocols'!$G36),1,0)*'4. Formulations'!$P36</f>
        <v>0</v>
      </c>
      <c r="RT37" s="27">
        <f>IF(AND(OR(ISBLANK(RT$9),RT$9=0)=FALSE,SUM($QP37:$RF37)&gt;0,RT$9='2. Protocols'!$G36),1,0)*'4. Formulations'!$P36</f>
        <v>0</v>
      </c>
      <c r="RU37" s="27">
        <f>IF(AND(OR(ISBLANK(RU$9),RU$9=0)=FALSE,SUM($QP37:$RF37)&gt;0,RU$9='2. Protocols'!$G36),1,0)*'4. Formulations'!$P36</f>
        <v>0</v>
      </c>
      <c r="RV37" s="27">
        <f>IF(AND(OR(ISBLANK(RV$9),RV$9=0)=FALSE,SUM($QP37:$RF37)&gt;0,RV$9='2. Protocols'!$G36),1,0)*'4. Formulations'!$P36</f>
        <v>0</v>
      </c>
      <c r="RW37" s="27">
        <f>IF(AND(OR(ISBLANK(RW$9),RW$9=0)=FALSE,SUM($QP37:$RF37)&gt;0,RW$9='2. Protocols'!$G36),1,0)*'4. Formulations'!$P36</f>
        <v>0</v>
      </c>
      <c r="RX37" s="27">
        <f>IF(AND(OR(ISBLANK(RX$9),RX$9=0)=FALSE,SUM($QP37:$RF37)&gt;0,RX$9='2. Protocols'!$G36),1,0)*'4. Formulations'!$P36</f>
        <v>0</v>
      </c>
      <c r="RY37" s="27">
        <f>IF(AND(OR(ISBLANK(RY$9),RY$9=0)=FALSE,SUM($QP37:$RF37)&gt;0,RY$9='2. Protocols'!$G36),1,0)*'4. Formulations'!$P36</f>
        <v>0</v>
      </c>
      <c r="RZ37" s="27">
        <f>IF(AND(OR(ISBLANK(RZ$9),RZ$9=0)=FALSE,SUM($QP37:$RF37)&gt;0,RZ$9='2. Protocols'!$G36),1,0)*'4. Formulations'!$P36</f>
        <v>0</v>
      </c>
      <c r="SA37" s="27">
        <f>IF(AND(OR(ISBLANK(SA$9),SA$9=0)=FALSE,SUM($QP37:$RF37)&gt;0,SA$9='2. Protocols'!$G36),1,0)*'4. Formulations'!$P36</f>
        <v>0</v>
      </c>
      <c r="SB37" s="27">
        <f>IF(AND(OR(ISBLANK(SB$9),SB$9=0)=FALSE,SUM($QP37:$RF37)&gt;0,SB$9='2. Protocols'!$G36),1,0)*'4. Formulations'!$P36</f>
        <v>0</v>
      </c>
      <c r="SC37" s="27">
        <f>IF(AND(OR(ISBLANK(SC$9),SC$9=0)=FALSE,SUM($QP37:$RF37)&gt;0,SC$9='2. Protocols'!$G36),1,0)*'4. Formulations'!$P36</f>
        <v>0</v>
      </c>
      <c r="SD37" s="27">
        <f>IF(AND(OR(ISBLANK(SD$9),SD$9=0)=FALSE,SUM($QP37:$RF37)&gt;0,SD$9='2. Protocols'!$G36),1,0)*'4. Formulations'!$P36</f>
        <v>0</v>
      </c>
      <c r="SE37" s="27">
        <f>IF(AND(OR(ISBLANK(SE$9),SE$9=0)=FALSE,SUM($QP37:$RF37)&gt;0,SE$9='2. Protocols'!$G36),1,0)*'4. Formulations'!$P36</f>
        <v>0</v>
      </c>
      <c r="SF37" s="27">
        <f>IF(AND(OR(ISBLANK(SF$9),SF$9=0)=FALSE,SUM($QP37:$RF37)&gt;0,SF$9='2. Protocols'!$G36),1,0)*'4. Formulations'!$P36</f>
        <v>0</v>
      </c>
      <c r="SG37" s="27">
        <f>IF(AND(OR(ISBLANK(SG$9),SG$9=0)=FALSE,SUM($QP37:$RF37)&gt;0,SG$9='2. Protocols'!$G36),1,0)*'4. Formulations'!$P36</f>
        <v>0</v>
      </c>
      <c r="SH37" s="27">
        <f>IF(AND(OR(ISBLANK(SH$9),SH$9=0)=FALSE,SUM($QP37:$RF37)&gt;0,SH$9='2. Protocols'!$G36),1,0)*'4. Formulations'!$P36</f>
        <v>0</v>
      </c>
      <c r="SI37" s="27">
        <f>IF(AND(OR(ISBLANK(SI$9),SI$9=0)=FALSE,SUM($QP37:$RF37)&gt;0,SI$9='2. Protocols'!$G36),1,0)*'4. Formulations'!$P36</f>
        <v>0</v>
      </c>
      <c r="SJ37" s="27">
        <f>IF(AND(OR(ISBLANK(SJ$9),SJ$9=0)=FALSE,SUM($QP37:$RF37)&gt;0,SJ$9='2. Protocols'!$G36),1,0)*'4. Formulations'!$P36</f>
        <v>0</v>
      </c>
      <c r="SK37" s="27">
        <f>IF(AND(OR(ISBLANK(SK$9),SK$9=0)=FALSE,SUM($QP37:$RF37)&gt;0,SK$9='2. Protocols'!$G36),1,0)*'4. Formulations'!$P36</f>
        <v>0</v>
      </c>
      <c r="SL37" s="27">
        <f>IF(AND(OR(ISBLANK(SL$9),SL$9=0)=FALSE,SUM($QP37:$RF37)&gt;0,SL$9='2. Protocols'!$G36),1,0)*'4. Formulations'!$P36</f>
        <v>0</v>
      </c>
      <c r="SM37" s="27">
        <f>IF(AND(OR(ISBLANK(SM$9),SM$9=0)=FALSE,SUM($QP37:$RF37)&gt;0,SM$9='2. Protocols'!$G36),1,0)*'4. Formulations'!$P36</f>
        <v>0</v>
      </c>
      <c r="SN37" s="27">
        <f>IF(AND(OR(ISBLANK(SN$9),SN$9=0)=FALSE,SUM($QP37:$RF37)&gt;0,SN$9='2. Protocols'!$G36),1,0)*'4. Formulations'!$P36</f>
        <v>0</v>
      </c>
      <c r="SO37" s="27">
        <f>IF(AND(OR(ISBLANK(SO$9),SO$9=0)=FALSE,SUM($QP37:$RF37)&gt;0,SO$9='2. Protocols'!$G36),1,0)*'4. Formulations'!$P36</f>
        <v>0</v>
      </c>
      <c r="SP37" s="27">
        <f>IF(AND(OR(ISBLANK(SP$9),SP$9=0)=FALSE,SUM($QP37:$RF37)&gt;0,SP$9='2. Protocols'!$G36),1,0)*'4. Formulations'!$P36</f>
        <v>0</v>
      </c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J37" s="27">
        <f>IF(AND(OR(ISBLANK(TJ$9),TJ$9=0)=FALSE,TJ$9=$DM37),1,0)*'4. Formulations'!$Q36</f>
        <v>0</v>
      </c>
      <c r="TK37" s="27">
        <f>IF(AND(OR(ISBLANK(TK$9),TK$9=0)=FALSE,TK$9=$DM37),1,0)*'4. Formulations'!$Q36</f>
        <v>0</v>
      </c>
      <c r="TL37" s="27">
        <f>IF(AND(OR(ISBLANK(TL$9),TL$9=0)=FALSE,TL$9=$DM37),1,0)*'4. Formulations'!$Q36</f>
        <v>0</v>
      </c>
      <c r="TM37" s="27">
        <f>IF(AND(OR(ISBLANK(TM$9),TM$9=0)=FALSE,TM$9=$DM37),1,0)*'4. Formulations'!$Q36</f>
        <v>0</v>
      </c>
      <c r="TN37" s="27">
        <f>IF(AND(OR(ISBLANK(TN$9),TN$9=0)=FALSE,TN$9=$DM37),1,0)*'4. Formulations'!$Q36</f>
        <v>0</v>
      </c>
      <c r="TO37" s="27">
        <f>IF(AND(OR(ISBLANK(TO$9),TO$9=0)=FALSE,TO$9=$DM37),1,0)*'4. Formulations'!$Q36</f>
        <v>0</v>
      </c>
      <c r="TP37" s="27">
        <f>IF(AND(OR(ISBLANK(TP$9),TP$9=0)=FALSE,TP$9=$DM37),1,0)*'4. Formulations'!$Q36</f>
        <v>0</v>
      </c>
      <c r="TQ37" s="27">
        <f>IF(AND(OR(ISBLANK(TQ$9),TQ$9=0)=FALSE,TQ$9=$DM37),1,0)*'4. Formulations'!$Q36</f>
        <v>0</v>
      </c>
      <c r="TR37" s="27">
        <f>IF(AND(OR(ISBLANK(TR$9),TR$9=0)=FALSE,TR$9=$DM37),1,0)*'4. Formulations'!$Q36</f>
        <v>0</v>
      </c>
      <c r="TS37" s="27">
        <f>IF(AND(OR(ISBLANK(TS$9),TS$9=0)=FALSE,TS$9=$DM37),1,0)*'4. Formulations'!$Q36</f>
        <v>0</v>
      </c>
      <c r="TT37" s="27">
        <f>IF(AND(OR(ISBLANK(TT$9),TT$9=0)=FALSE,TT$9=$DM37),1,0)*'4. Formulations'!$Q36</f>
        <v>0</v>
      </c>
      <c r="TU37" s="27">
        <f>IF(AND(OR(ISBLANK(TU$9),TU$9=0)=FALSE,TU$9=$DM37),1,0)*'4. Formulations'!$Q36</f>
        <v>0</v>
      </c>
      <c r="TV37" s="27">
        <f>IF(AND(OR(ISBLANK(TV$9),TV$9=0)=FALSE,TV$9=$DM37),1,0)*'4. Formulations'!$Q36</f>
        <v>0</v>
      </c>
      <c r="TW37" s="27">
        <f>IF(AND(OR(ISBLANK(TW$9),TW$9=0)=FALSE,TW$9=$DM37),1,0)*'4. Formulations'!$Q36</f>
        <v>0</v>
      </c>
      <c r="TX37" s="27">
        <f>IF(AND(OR(ISBLANK(TX$9),TX$9=0)=FALSE,TX$9=$DM37),1,0)*'4. Formulations'!$Q36</f>
        <v>0</v>
      </c>
      <c r="TY37" s="27">
        <f>IF(AND(OR(ISBLANK(TY$9),TY$9=0)=FALSE,TY$9=$DM37),1,0)*'4. Formulations'!$Q36</f>
        <v>0</v>
      </c>
      <c r="TZ37" s="27">
        <f>IF(AND(OR(ISBLANK(TZ$9),TZ$9=0)=FALSE,TZ$9=$DM37),1,0)*'4. Formulations'!$Q36</f>
        <v>0</v>
      </c>
      <c r="UA37" s="27"/>
      <c r="UB37" s="27"/>
      <c r="UC37" s="27"/>
    </row>
    <row r="38" spans="2:549" ht="15" collapsed="1" x14ac:dyDescent="0.25">
      <c r="B38" s="2"/>
      <c r="C38" s="75" t="str">
        <f>IF('2. Protocols'!C37&amp;"+"&amp;'2. Protocols'!E37&amp;"+"&amp;'2. Protocols'!G37="++","",'2. Protocols'!C37&amp;"+"&amp;'2. Protocols'!E37&amp;"+"&amp;'2. Protocols'!G37)</f>
        <v/>
      </c>
      <c r="D38" s="7"/>
      <c r="E38" s="8"/>
      <c r="G38" s="821" t="e">
        <f>'2. Protocols'!J37*'1. General Inputs'!$J$13</f>
        <v>#VALUE!</v>
      </c>
      <c r="H38" s="821" t="e">
        <f>MAX(G38*(1+'1. General Inputs'!$AW$23+HLOOKUP(H$7,'1. General Inputs'!$AW$17:$AY$19,ROWS('1. General Inputs'!$AU$17:$AU$19),0))+(CHOOSE(H$7,'1. General Inputs'!$J$15,'1. General Inputs'!$L$15,'1. General Inputs'!$N$15)/12)*CHOOSE(H$7,'2. Protocols'!$K37,'2. Protocols'!$L37,'2. Protocols'!$M37)+'3. ARV Substitutions'!L63,0)</f>
        <v>#VALUE!</v>
      </c>
      <c r="I38" s="821" t="e">
        <f>MAX(H38*(1+'1. General Inputs'!$AW$23+HLOOKUP(I$7,'1. General Inputs'!$AW$17:$AY$19,ROWS('1. General Inputs'!$AU$17:$AU$19),0))+(CHOOSE(I$7,'1. General Inputs'!$J$15,'1. General Inputs'!$L$15,'1. General Inputs'!$N$15)/12)*CHOOSE(I$7,'2. Protocols'!$K37,'2. Protocols'!$L37,'2. Protocols'!$M37)+'3. ARV Substitutions'!M63,0)</f>
        <v>#VALUE!</v>
      </c>
      <c r="J38" s="821" t="e">
        <f>MAX(I38*(1+'1. General Inputs'!$AW$23+HLOOKUP(J$7,'1. General Inputs'!$AW$17:$AY$19,ROWS('1. General Inputs'!$AU$17:$AU$19),0))+(CHOOSE(J$7,'1. General Inputs'!$J$15,'1. General Inputs'!$L$15,'1. General Inputs'!$N$15)/12)*CHOOSE(J$7,'2. Protocols'!$K37,'2. Protocols'!$L37,'2. Protocols'!$M37)+'3. ARV Substitutions'!N63,0)</f>
        <v>#VALUE!</v>
      </c>
      <c r="K38" s="821" t="e">
        <f>MAX(J38*(1+'1. General Inputs'!$AW$23+HLOOKUP(K$7,'1. General Inputs'!$AW$17:$AY$19,ROWS('1. General Inputs'!$AU$17:$AU$19),0))+(CHOOSE(K$7,'1. General Inputs'!$J$15,'1. General Inputs'!$L$15,'1. General Inputs'!$N$15)/12)*CHOOSE(K$7,'2. Protocols'!$K37,'2. Protocols'!$L37,'2. Protocols'!$M37)+'3. ARV Substitutions'!O63,0)</f>
        <v>#VALUE!</v>
      </c>
      <c r="L38" s="821" t="e">
        <f>MAX(K38*(1+'1. General Inputs'!$AW$23+HLOOKUP(L$7,'1. General Inputs'!$AW$17:$AY$19,ROWS('1. General Inputs'!$AU$17:$AU$19),0))+(CHOOSE(L$7,'1. General Inputs'!$J$15,'1. General Inputs'!$L$15,'1. General Inputs'!$N$15)/12)*CHOOSE(L$7,'2. Protocols'!$K37,'2. Protocols'!$L37,'2. Protocols'!$M37)+'3. ARV Substitutions'!P63,0)</f>
        <v>#VALUE!</v>
      </c>
      <c r="M38" s="821" t="e">
        <f>MAX(L38*(1+'1. General Inputs'!$AW$23+HLOOKUP(M$7,'1. General Inputs'!$AW$17:$AY$19,ROWS('1. General Inputs'!$AU$17:$AU$19),0))+(CHOOSE(M$7,'1. General Inputs'!$J$15,'1. General Inputs'!$L$15,'1. General Inputs'!$N$15)/12)*CHOOSE(M$7,'2. Protocols'!$K37,'2. Protocols'!$L37,'2. Protocols'!$M37)+'3. ARV Substitutions'!Q63,0)</f>
        <v>#VALUE!</v>
      </c>
      <c r="N38" s="821" t="e">
        <f>MAX(M38*(1+'1. General Inputs'!$AW$23+HLOOKUP(N$7,'1. General Inputs'!$AW$17:$AY$19,ROWS('1. General Inputs'!$AU$17:$AU$19),0))+(CHOOSE(N$7,'1. General Inputs'!$J$15,'1. General Inputs'!$L$15,'1. General Inputs'!$N$15)/12)*CHOOSE(N$7,'2. Protocols'!$K37,'2. Protocols'!$L37,'2. Protocols'!$M37)+'3. ARV Substitutions'!R63,0)</f>
        <v>#VALUE!</v>
      </c>
      <c r="O38" s="821" t="e">
        <f>MAX(N38*(1+'1. General Inputs'!$AW$23+HLOOKUP(O$7,'1. General Inputs'!$AW$17:$AY$19,ROWS('1. General Inputs'!$AU$17:$AU$19),0))+(CHOOSE(O$7,'1. General Inputs'!$J$15,'1. General Inputs'!$L$15,'1. General Inputs'!$N$15)/12)*CHOOSE(O$7,'2. Protocols'!$K37,'2. Protocols'!$L37,'2. Protocols'!$M37)+'3. ARV Substitutions'!S63,0)</f>
        <v>#VALUE!</v>
      </c>
      <c r="P38" s="821" t="e">
        <f>MAX(O38*(1+'1. General Inputs'!$AW$23+HLOOKUP(P$7,'1. General Inputs'!$AW$17:$AY$19,ROWS('1. General Inputs'!$AU$17:$AU$19),0))+(CHOOSE(P$7,'1. General Inputs'!$J$15,'1. General Inputs'!$L$15,'1. General Inputs'!$N$15)/12)*CHOOSE(P$7,'2. Protocols'!$K37,'2. Protocols'!$L37,'2. Protocols'!$M37)+'3. ARV Substitutions'!T63,0)</f>
        <v>#VALUE!</v>
      </c>
      <c r="Q38" s="821" t="e">
        <f>MAX(P38*(1+'1. General Inputs'!$AW$23+HLOOKUP(Q$7,'1. General Inputs'!$AW$17:$AY$19,ROWS('1. General Inputs'!$AU$17:$AU$19),0))+(CHOOSE(Q$7,'1. General Inputs'!$J$15,'1. General Inputs'!$L$15,'1. General Inputs'!$N$15)/12)*CHOOSE(Q$7,'2. Protocols'!$K37,'2. Protocols'!$L37,'2. Protocols'!$M37)+'3. ARV Substitutions'!U63,0)</f>
        <v>#VALUE!</v>
      </c>
      <c r="R38" s="821" t="e">
        <f>MAX(Q38*(1+'1. General Inputs'!$AW$23+HLOOKUP(R$7,'1. General Inputs'!$AW$17:$AY$19,ROWS('1. General Inputs'!$AU$17:$AU$19),0))+(CHOOSE(R$7,'1. General Inputs'!$J$15,'1. General Inputs'!$L$15,'1. General Inputs'!$N$15)/12)*CHOOSE(R$7,'2. Protocols'!$K37,'2. Protocols'!$L37,'2. Protocols'!$M37)+'3. ARV Substitutions'!V63,0)</f>
        <v>#VALUE!</v>
      </c>
      <c r="S38" s="821" t="e">
        <f>MAX(R38*(1+'1. General Inputs'!$AW$23+HLOOKUP(S$7,'1. General Inputs'!$AW$17:$AY$19,ROWS('1. General Inputs'!$AU$17:$AU$19),0))+(CHOOSE(S$7,'1. General Inputs'!$J$15,'1. General Inputs'!$L$15,'1. General Inputs'!$N$15)/12)*CHOOSE(S$7,'2. Protocols'!$K37,'2. Protocols'!$L37,'2. Protocols'!$M37)+'3. ARV Substitutions'!W63,0)</f>
        <v>#VALUE!</v>
      </c>
      <c r="T38" s="821" t="e">
        <f>MAX(S38*(1+'1. General Inputs'!$AW$23+HLOOKUP(T$7,'1. General Inputs'!$AW$17:$AY$19,ROWS('1. General Inputs'!$AU$17:$AU$19),0))+(CHOOSE(T$7,'1. General Inputs'!$J$15,'1. General Inputs'!$L$15,'1. General Inputs'!$N$15)/12)*CHOOSE(T$7,'2. Protocols'!$K37,'2. Protocols'!$L37,'2. Protocols'!$M37)+'3. ARV Substitutions'!X63,0)</f>
        <v>#VALUE!</v>
      </c>
      <c r="U38" s="821" t="e">
        <f>MAX(T38*(1+'1. General Inputs'!$AW$23+HLOOKUP(U$7,'1. General Inputs'!$AW$17:$AY$19,ROWS('1. General Inputs'!$AU$17:$AU$19),0))+(CHOOSE(U$7,'1. General Inputs'!$J$15,'1. General Inputs'!$L$15,'1. General Inputs'!$N$15)/12)*CHOOSE(U$7,'2. Protocols'!$K37,'2. Protocols'!$L37,'2. Protocols'!$M37)+'3. ARV Substitutions'!Y63,0)</f>
        <v>#VALUE!</v>
      </c>
      <c r="V38" s="821" t="e">
        <f>MAX(U38*(1+'1. General Inputs'!$AW$23+HLOOKUP(V$7,'1. General Inputs'!$AW$17:$AY$19,ROWS('1. General Inputs'!$AU$17:$AU$19),0))+(CHOOSE(V$7,'1. General Inputs'!$J$15,'1. General Inputs'!$L$15,'1. General Inputs'!$N$15)/12)*CHOOSE(V$7,'2. Protocols'!$K37,'2. Protocols'!$L37,'2. Protocols'!$M37)+'3. ARV Substitutions'!Z63,0)</f>
        <v>#VALUE!</v>
      </c>
      <c r="W38" s="821" t="e">
        <f>MAX(V38*(1+'1. General Inputs'!$AW$23+HLOOKUP(W$7,'1. General Inputs'!$AW$17:$AY$19,ROWS('1. General Inputs'!$AU$17:$AU$19),0))+(CHOOSE(W$7,'1. General Inputs'!$J$15,'1. General Inputs'!$L$15,'1. General Inputs'!$N$15)/12)*CHOOSE(W$7,'2. Protocols'!$K37,'2. Protocols'!$L37,'2. Protocols'!$M37)+'3. ARV Substitutions'!AA63,0)</f>
        <v>#VALUE!</v>
      </c>
      <c r="X38" s="821" t="e">
        <f>MAX(W38*(1+'1. General Inputs'!$AW$23+HLOOKUP(X$7,'1. General Inputs'!$AW$17:$AY$19,ROWS('1. General Inputs'!$AU$17:$AU$19),0))+(CHOOSE(X$7,'1. General Inputs'!$J$15,'1. General Inputs'!$L$15,'1. General Inputs'!$N$15)/12)*CHOOSE(X$7,'2. Protocols'!$K37,'2. Protocols'!$L37,'2. Protocols'!$M37)+'3. ARV Substitutions'!AB63,0)</f>
        <v>#VALUE!</v>
      </c>
      <c r="Y38" s="821" t="e">
        <f>MAX(X38*(1+'1. General Inputs'!$AW$23+HLOOKUP(Y$7,'1. General Inputs'!$AW$17:$AY$19,ROWS('1. General Inputs'!$AU$17:$AU$19),0))+(CHOOSE(Y$7,'1. General Inputs'!$J$15,'1. General Inputs'!$L$15,'1. General Inputs'!$N$15)/12)*CHOOSE(Y$7,'2. Protocols'!$K37,'2. Protocols'!$L37,'2. Protocols'!$M37)+'3. ARV Substitutions'!AC63,0)</f>
        <v>#VALUE!</v>
      </c>
      <c r="Z38" s="821" t="e">
        <f>MAX(Y38*(1+'1. General Inputs'!$AW$23+HLOOKUP(Z$7,'1. General Inputs'!$AW$17:$AY$19,ROWS('1. General Inputs'!$AU$17:$AU$19),0))+(CHOOSE(Z$7,'1. General Inputs'!$J$15,'1. General Inputs'!$L$15,'1. General Inputs'!$N$15)/12)*CHOOSE(Z$7,'2. Protocols'!$K37,'2. Protocols'!$L37,'2. Protocols'!$M37)+'3. ARV Substitutions'!AD63,0)</f>
        <v>#VALUE!</v>
      </c>
      <c r="AA38" s="821" t="e">
        <f>MAX(Z38*(1+'1. General Inputs'!$AW$23+HLOOKUP(AA$7,'1. General Inputs'!$AW$17:$AY$19,ROWS('1. General Inputs'!$AU$17:$AU$19),0))+(CHOOSE(AA$7,'1. General Inputs'!$J$15,'1. General Inputs'!$L$15,'1. General Inputs'!$N$15)/12)*CHOOSE(AA$7,'2. Protocols'!$K37,'2. Protocols'!$L37,'2. Protocols'!$M37)+'3. ARV Substitutions'!AE63,0)</f>
        <v>#VALUE!</v>
      </c>
      <c r="AB38" s="821" t="e">
        <f>MAX(AA38*(1+'1. General Inputs'!$AW$23+HLOOKUP(AB$7,'1. General Inputs'!$AW$17:$AY$19,ROWS('1. General Inputs'!$AU$17:$AU$19),0))+(CHOOSE(AB$7,'1. General Inputs'!$J$15,'1. General Inputs'!$L$15,'1. General Inputs'!$N$15)/12)*CHOOSE(AB$7,'2. Protocols'!$K37,'2. Protocols'!$L37,'2. Protocols'!$M37)+'3. ARV Substitutions'!AF63,0)</f>
        <v>#VALUE!</v>
      </c>
      <c r="AC38" s="821" t="e">
        <f>MAX(AB38*(1+'1. General Inputs'!$AW$23+HLOOKUP(AC$7,'1. General Inputs'!$AW$17:$AY$19,ROWS('1. General Inputs'!$AU$17:$AU$19),0))+(CHOOSE(AC$7,'1. General Inputs'!$J$15,'1. General Inputs'!$L$15,'1. General Inputs'!$N$15)/12)*CHOOSE(AC$7,'2. Protocols'!$K37,'2. Protocols'!$L37,'2. Protocols'!$M37)+'3. ARV Substitutions'!AG63,0)</f>
        <v>#VALUE!</v>
      </c>
      <c r="AD38" s="821" t="e">
        <f>MAX(AC38*(1+'1. General Inputs'!$AW$23+HLOOKUP(AD$7,'1. General Inputs'!$AW$17:$AY$19,ROWS('1. General Inputs'!$AU$17:$AU$19),0))+(CHOOSE(AD$7,'1. General Inputs'!$J$15,'1. General Inputs'!$L$15,'1. General Inputs'!$N$15)/12)*CHOOSE(AD$7,'2. Protocols'!$K37,'2. Protocols'!$L37,'2. Protocols'!$M37)+'3. ARV Substitutions'!AH63,0)</f>
        <v>#VALUE!</v>
      </c>
      <c r="AE38" s="821" t="e">
        <f>MAX(AD38*(1+'1. General Inputs'!$AW$23+HLOOKUP(AE$7,'1. General Inputs'!$AW$17:$AY$19,ROWS('1. General Inputs'!$AU$17:$AU$19),0))+(CHOOSE(AE$7,'1. General Inputs'!$J$15,'1. General Inputs'!$L$15,'1. General Inputs'!$N$15)/12)*CHOOSE(AE$7,'2. Protocols'!$K37,'2. Protocols'!$L37,'2. Protocols'!$M37)+'3. ARV Substitutions'!AI63,0)</f>
        <v>#VALUE!</v>
      </c>
      <c r="AF38" s="821" t="e">
        <f>MAX(AE38*(1+'1. General Inputs'!$AW$23+HLOOKUP(AF$7,'1. General Inputs'!$AW$17:$AY$19,ROWS('1. General Inputs'!$AU$17:$AU$19),0))+(CHOOSE(AF$7,'1. General Inputs'!$J$15,'1. General Inputs'!$L$15,'1. General Inputs'!$N$15)/12)*CHOOSE(AF$7,'2. Protocols'!$K37,'2. Protocols'!$L37,'2. Protocols'!$M37)+'3. ARV Substitutions'!AJ63,0)</f>
        <v>#VALUE!</v>
      </c>
      <c r="AG38" s="821" t="e">
        <f>MAX(AF38*(1+'1. General Inputs'!$AW$23+HLOOKUP(AG$7,'1. General Inputs'!$AW$17:$AY$19,ROWS('1. General Inputs'!$AU$17:$AU$19),0))+(CHOOSE(AG$7,'1. General Inputs'!$J$15,'1. General Inputs'!$L$15,'1. General Inputs'!$N$15)/12)*CHOOSE(AG$7,'2. Protocols'!$K37,'2. Protocols'!$L37,'2. Protocols'!$M37)+'3. ARV Substitutions'!AK63,0)</f>
        <v>#VALUE!</v>
      </c>
      <c r="AH38" s="821" t="e">
        <f>MAX(AG38*(1+'1. General Inputs'!$AW$23+HLOOKUP(AH$7,'1. General Inputs'!$AW$17:$AY$19,ROWS('1. General Inputs'!$AU$17:$AU$19),0))+(CHOOSE(AH$7,'1. General Inputs'!$J$15,'1. General Inputs'!$L$15,'1. General Inputs'!$N$15)/12)*CHOOSE(AH$7,'2. Protocols'!$K37,'2. Protocols'!$L37,'2. Protocols'!$M37)+'3. ARV Substitutions'!AL63,0)</f>
        <v>#VALUE!</v>
      </c>
      <c r="AI38" s="821" t="e">
        <f>MAX(AH38*(1+'1. General Inputs'!$AW$23+HLOOKUP(AI$7,'1. General Inputs'!$AW$17:$AY$19,ROWS('1. General Inputs'!$AU$17:$AU$19),0))+(CHOOSE(AI$7,'1. General Inputs'!$J$15,'1. General Inputs'!$L$15,'1. General Inputs'!$N$15)/12)*CHOOSE(AI$7,'2. Protocols'!$K37,'2. Protocols'!$L37,'2. Protocols'!$M37)+'3. ARV Substitutions'!AM63,0)</f>
        <v>#VALUE!</v>
      </c>
      <c r="AJ38" s="821" t="e">
        <f>MAX(AI38*(1+'1. General Inputs'!$AW$23+HLOOKUP(AJ$7,'1. General Inputs'!$AW$17:$AY$19,ROWS('1. General Inputs'!$AU$17:$AU$19),0))+(CHOOSE(AJ$7,'1. General Inputs'!$J$15,'1. General Inputs'!$L$15,'1. General Inputs'!$N$15)/12)*CHOOSE(AJ$7,'2. Protocols'!$K37,'2. Protocols'!$L37,'2. Protocols'!$M37)+'3. ARV Substitutions'!AN63,0)</f>
        <v>#VALUE!</v>
      </c>
      <c r="AK38" s="821" t="e">
        <f>MAX(AJ38*(1+'1. General Inputs'!$AW$23+HLOOKUP(AK$7,'1. General Inputs'!$AW$17:$AY$19,ROWS('1. General Inputs'!$AU$17:$AU$19),0))+(CHOOSE(AK$7,'1. General Inputs'!$J$15,'1. General Inputs'!$L$15,'1. General Inputs'!$N$15)/12)*CHOOSE(AK$7,'2. Protocols'!$K37,'2. Protocols'!$L37,'2. Protocols'!$M37)+'3. ARV Substitutions'!AO63,0)</f>
        <v>#VALUE!</v>
      </c>
      <c r="AL38" s="821" t="e">
        <f>MAX(AK38*(1+'1. General Inputs'!$AW$23+HLOOKUP(AL$7,'1. General Inputs'!$AW$17:$AY$19,ROWS('1. General Inputs'!$AU$17:$AU$19),0))+(CHOOSE(AL$7,'1. General Inputs'!$J$15,'1. General Inputs'!$L$15,'1. General Inputs'!$N$15)/12)*CHOOSE(AL$7,'2. Protocols'!$K37,'2. Protocols'!$L37,'2. Protocols'!$M37)+'3. ARV Substitutions'!AP63,0)</f>
        <v>#VALUE!</v>
      </c>
      <c r="AM38" s="821" t="e">
        <f>MAX(AL38*(1+'1. General Inputs'!$AW$23+HLOOKUP(AM$7,'1. General Inputs'!$AW$17:$AY$19,ROWS('1. General Inputs'!$AU$17:$AU$19),0))+(CHOOSE(AM$7,'1. General Inputs'!$J$15,'1. General Inputs'!$L$15,'1. General Inputs'!$N$15)/12)*CHOOSE(AM$7,'2. Protocols'!$K37,'2. Protocols'!$L37,'2. Protocols'!$M37)+'3. ARV Substitutions'!AQ63,0)</f>
        <v>#VALUE!</v>
      </c>
      <c r="AN38" s="821" t="e">
        <f>MAX(AM38*(1+'1. General Inputs'!$AW$23+HLOOKUP(AN$7,'1. General Inputs'!$AW$17:$AY$19,ROWS('1. General Inputs'!$AU$17:$AU$19),0))+(CHOOSE(AN$7,'1. General Inputs'!$J$15,'1. General Inputs'!$L$15,'1. General Inputs'!$N$15)/12)*CHOOSE(AN$7,'2. Protocols'!$K37,'2. Protocols'!$L37,'2. Protocols'!$M37)+'3. ARV Substitutions'!AR63,0)</f>
        <v>#VALUE!</v>
      </c>
      <c r="AO38" s="821" t="e">
        <f>MAX(AN38*(1+'1. General Inputs'!$AW$23+HLOOKUP(AO$7,'1. General Inputs'!$AW$17:$AY$19,ROWS('1. General Inputs'!$AU$17:$AU$19),0))+(CHOOSE(AO$7,'1. General Inputs'!$J$15,'1. General Inputs'!$L$15,'1. General Inputs'!$N$15)/12)*CHOOSE(AO$7,'2. Protocols'!$K37,'2. Protocols'!$L37,'2. Protocols'!$M37)+'3. ARV Substitutions'!AS63,0)</f>
        <v>#VALUE!</v>
      </c>
      <c r="AP38" s="821" t="e">
        <f>MAX(AO38*(1+'1. General Inputs'!$AW$23+HLOOKUP(AP$7,'1. General Inputs'!$AW$17:$AY$19,ROWS('1. General Inputs'!$AU$17:$AU$19),0))+(CHOOSE(AP$7,'1. General Inputs'!$J$15,'1. General Inputs'!$L$15,'1. General Inputs'!$N$15)/12)*CHOOSE(AP$7,'2. Protocols'!$K37,'2. Protocols'!$L37,'2. Protocols'!$M37)+'3. ARV Substitutions'!AT63,0)</f>
        <v>#VALUE!</v>
      </c>
      <c r="AQ38" s="821" t="e">
        <f>MAX(AP38*(1+'1. General Inputs'!$AW$23+HLOOKUP(AQ$7,'1. General Inputs'!$AW$17:$AY$19,ROWS('1. General Inputs'!$AU$17:$AU$19),0))+(CHOOSE(AQ$7,'1. General Inputs'!$J$15,'1. General Inputs'!$L$15,'1. General Inputs'!$N$15)/12)*CHOOSE(AQ$7,'2. Protocols'!$K37,'2. Protocols'!$L37,'2. Protocols'!$M37)+'3. ARV Substitutions'!AU63,0)</f>
        <v>#VALUE!</v>
      </c>
      <c r="CA38" s="51" t="e">
        <f t="shared" si="30"/>
        <v>#VALUE!</v>
      </c>
      <c r="CB38" s="51" t="e">
        <f t="shared" si="31"/>
        <v>#VALUE!</v>
      </c>
      <c r="CC38" s="51" t="e">
        <f t="shared" si="32"/>
        <v>#VALUE!</v>
      </c>
      <c r="CD38" s="51" t="e">
        <f t="shared" si="33"/>
        <v>#VALUE!</v>
      </c>
      <c r="CE38" s="51" t="e">
        <f t="shared" si="34"/>
        <v>#VALUE!</v>
      </c>
      <c r="CF38" s="51" t="e">
        <f t="shared" si="35"/>
        <v>#VALUE!</v>
      </c>
      <c r="CG38" s="51" t="e">
        <f t="shared" si="36"/>
        <v>#VALUE!</v>
      </c>
      <c r="CH38" s="51" t="e">
        <f t="shared" si="37"/>
        <v>#VALUE!</v>
      </c>
      <c r="CI38" s="51" t="e">
        <f t="shared" si="38"/>
        <v>#VALUE!</v>
      </c>
      <c r="CJ38" s="51" t="e">
        <f t="shared" si="39"/>
        <v>#VALUE!</v>
      </c>
      <c r="CK38" s="51" t="e">
        <f t="shared" si="40"/>
        <v>#VALUE!</v>
      </c>
      <c r="CL38" s="51" t="e">
        <f t="shared" si="41"/>
        <v>#VALUE!</v>
      </c>
      <c r="CM38" s="51" t="e">
        <f t="shared" si="42"/>
        <v>#VALUE!</v>
      </c>
      <c r="CN38" s="51" t="e">
        <f t="shared" si="43"/>
        <v>#VALUE!</v>
      </c>
      <c r="CO38" s="51" t="e">
        <f t="shared" si="44"/>
        <v>#VALUE!</v>
      </c>
      <c r="CP38" s="51" t="e">
        <f t="shared" si="45"/>
        <v>#VALUE!</v>
      </c>
      <c r="CQ38" s="51" t="e">
        <f t="shared" si="46"/>
        <v>#VALUE!</v>
      </c>
      <c r="CR38" s="51" t="e">
        <f t="shared" si="47"/>
        <v>#VALUE!</v>
      </c>
      <c r="CS38" s="51" t="e">
        <f t="shared" si="48"/>
        <v>#VALUE!</v>
      </c>
      <c r="CT38" s="51" t="e">
        <f t="shared" si="49"/>
        <v>#VALUE!</v>
      </c>
      <c r="CU38" s="51" t="e">
        <f t="shared" si="50"/>
        <v>#VALUE!</v>
      </c>
      <c r="CV38" s="51" t="e">
        <f t="shared" si="51"/>
        <v>#VALUE!</v>
      </c>
      <c r="CW38" s="51" t="e">
        <f t="shared" si="52"/>
        <v>#VALUE!</v>
      </c>
      <c r="CX38" s="51" t="e">
        <f t="shared" si="53"/>
        <v>#VALUE!</v>
      </c>
      <c r="CY38" s="51" t="e">
        <f t="shared" si="54"/>
        <v>#VALUE!</v>
      </c>
      <c r="CZ38" s="51" t="e">
        <f t="shared" si="55"/>
        <v>#VALUE!</v>
      </c>
      <c r="DA38" s="51" t="e">
        <f t="shared" si="56"/>
        <v>#VALUE!</v>
      </c>
      <c r="DB38" s="51" t="e">
        <f t="shared" si="57"/>
        <v>#VALUE!</v>
      </c>
      <c r="DC38" s="51" t="e">
        <f t="shared" si="58"/>
        <v>#VALUE!</v>
      </c>
      <c r="DD38" s="51" t="e">
        <f t="shared" si="59"/>
        <v>#VALUE!</v>
      </c>
      <c r="DE38" s="51" t="e">
        <f t="shared" si="60"/>
        <v>#VALUE!</v>
      </c>
      <c r="DF38" s="51" t="e">
        <f t="shared" si="61"/>
        <v>#VALUE!</v>
      </c>
      <c r="DG38" s="51" t="e">
        <f t="shared" si="62"/>
        <v>#VALUE!</v>
      </c>
      <c r="DH38" s="51" t="e">
        <f t="shared" si="63"/>
        <v>#VALUE!</v>
      </c>
      <c r="DI38" s="51" t="e">
        <f t="shared" si="64"/>
        <v>#VALUE!</v>
      </c>
      <c r="DJ38" s="51" t="e">
        <f t="shared" si="65"/>
        <v>#VALUE!</v>
      </c>
      <c r="DL38" s="21" t="str">
        <f>CONCATENATE('2. Protocols'!C37, '2. Protocols'!D37, '2. Protocols'!E37)</f>
        <v>+</v>
      </c>
      <c r="DM38" s="21" t="str">
        <f>CONCATENATE('2. Protocols'!C37, '2. Protocols'!D37, '2. Protocols'!E37, '2. Protocols'!F37, '2. Protocols'!G37,)</f>
        <v>++</v>
      </c>
      <c r="DO38" s="27">
        <f>IF(AND(OR(ISBLANK(DO$9),DO$9=0)=FALSE,OR(DO$9='2. Protocols'!$C37,DO$9='2. Protocols'!$E37,DO$9='2. Protocols'!$G37)),1,0)*'4. Formulations'!$I37</f>
        <v>0</v>
      </c>
      <c r="DP38" s="27">
        <f>IF(AND(OR(ISBLANK(DP$9),DP$9=0)=FALSE,OR(DP$9='2. Protocols'!$C37,DP$9='2. Protocols'!$E37,DP$9='2. Protocols'!$G37)),1,0)*'4. Formulations'!$I37</f>
        <v>0</v>
      </c>
      <c r="DQ38" s="27">
        <f>IF(AND(OR(ISBLANK(DQ$9),DQ$9=0)=FALSE,OR(DQ$9='2. Protocols'!$C37,DQ$9='2. Protocols'!$E37,DQ$9='2. Protocols'!$G37)),1,0)*'4. Formulations'!$I37</f>
        <v>0</v>
      </c>
      <c r="DR38" s="27">
        <f>IF(AND(OR(ISBLANK(DR$9),DR$9=0)=FALSE,OR(DR$9='2. Protocols'!$C37,DR$9='2. Protocols'!$E37,DR$9='2. Protocols'!$G37)),1,0)*'4. Formulations'!$I37</f>
        <v>0</v>
      </c>
      <c r="DS38" s="27">
        <f>IF(AND(OR(ISBLANK(DS$9),DS$9=0)=FALSE,OR(DS$9='2. Protocols'!$C37,DS$9='2. Protocols'!$E37,DS$9='2. Protocols'!$G37)),1,0)*'4. Formulations'!$I37</f>
        <v>0</v>
      </c>
      <c r="DT38" s="27">
        <f>IF(AND(OR(ISBLANK(DT$9),DT$9=0)=FALSE,OR(DT$9='2. Protocols'!$C37,DT$9='2. Protocols'!$E37,DT$9='2. Protocols'!$G37)),1,0)*'4. Formulations'!$I37</f>
        <v>0</v>
      </c>
      <c r="DU38" s="27">
        <f>IF(AND(OR(ISBLANK(DU$9),DU$9=0)=FALSE,OR(DU$9='2. Protocols'!$C37,DU$9='2. Protocols'!$E37,DU$9='2. Protocols'!$G37)),1,0)*'4. Formulations'!$I37</f>
        <v>0</v>
      </c>
      <c r="DV38" s="27">
        <f>IF(AND(OR(ISBLANK(DV$9),DV$9=0)=FALSE,OR(DV$9='2. Protocols'!$C37,DV$9='2. Protocols'!$E37,DV$9='2. Protocols'!$G37)),1,0)*'4. Formulations'!$I37</f>
        <v>0</v>
      </c>
      <c r="DW38" s="27">
        <f>IF(AND(OR(ISBLANK(DW$9),DW$9=0)=FALSE,OR(DW$9='2. Protocols'!$C37,DW$9='2. Protocols'!$E37,DW$9='2. Protocols'!$G37)),1,0)*'4. Formulations'!$I37</f>
        <v>0</v>
      </c>
      <c r="DX38" s="27">
        <f>IF(AND(OR(ISBLANK(DX$9),DX$9=0)=FALSE,OR(DX$9='2. Protocols'!$C37,DX$9='2. Protocols'!$E37,DX$9='2. Protocols'!$G37)),1,0)*'4. Formulations'!$I37</f>
        <v>0</v>
      </c>
      <c r="DY38" s="27">
        <f>IF(AND(OR(ISBLANK(DY$9),DY$9=0)=FALSE,OR(DY$9='2. Protocols'!$C37,DY$9='2. Protocols'!$E37,DY$9='2. Protocols'!$G37)),1,0)*'4. Formulations'!$I37</f>
        <v>0</v>
      </c>
      <c r="DZ38" s="27">
        <f>IF(AND(OR(ISBLANK(DZ$9),DZ$9=0)=FALSE,OR(DZ$9='2. Protocols'!$C37,DZ$9='2. Protocols'!$E37,DZ$9='2. Protocols'!$G37)),1,0)*'4. Formulations'!$I37</f>
        <v>0</v>
      </c>
      <c r="EA38" s="27">
        <f>IF(AND(OR(ISBLANK(EA$9),EA$9=0)=FALSE,OR(EA$9='2. Protocols'!$C37,EA$9='2. Protocols'!$E37,EA$9='2. Protocols'!$G37)),1,0)*'4. Formulations'!$I37</f>
        <v>0</v>
      </c>
      <c r="EB38" s="27">
        <f>IF(AND(OR(ISBLANK(EB$9),EB$9=0)=FALSE,OR(EB$9='2. Protocols'!$C37,EB$9='2. Protocols'!$E37,EB$9='2. Protocols'!$G37)),1,0)*'4. Formulations'!$I37</f>
        <v>0</v>
      </c>
      <c r="EC38" s="27">
        <f>IF(AND(OR(ISBLANK(EC$9),EC$9=0)=FALSE,OR(EC$9='2. Protocols'!$C37,EC$9='2. Protocols'!$E37,EC$9='2. Protocols'!$G37)),1,0)*'4. Formulations'!$I37</f>
        <v>0</v>
      </c>
      <c r="ED38" s="27">
        <f>IF(AND(OR(ISBLANK(ED$9),ED$9=0)=FALSE,OR(ED$9='2. Protocols'!$C37,ED$9='2. Protocols'!$E37,ED$9='2. Protocols'!$G37)),1,0)*'4. Formulations'!$I37</f>
        <v>0</v>
      </c>
      <c r="EE38" s="27">
        <f>IF(AND(OR(ISBLANK(EE$9),EE$9=0)=FALSE,OR(EE$9='2. Protocols'!$C37,EE$9='2. Protocols'!$E37,EE$9='2. Protocols'!$G37)),1,0)*'4. Formulations'!$I37</f>
        <v>0</v>
      </c>
      <c r="EF38" s="27">
        <f>IF(AND(OR(ISBLANK(EF$9),EF$9=0)=FALSE,OR(EF$9='2. Protocols'!$C37,EF$9='2. Protocols'!$E37,EF$9='2. Protocols'!$G37)),1,0)*'4. Formulations'!$I37</f>
        <v>0</v>
      </c>
      <c r="EG38" s="27">
        <f>IF(AND(OR(ISBLANK(EG$9),EG$9=0)=FALSE,OR(EG$9='2. Protocols'!$C37,EG$9='2. Protocols'!$E37,EG$9='2. Protocols'!$G37)),1,0)*'4. Formulations'!$I37</f>
        <v>0</v>
      </c>
      <c r="EH38" s="27">
        <f>IF(AND(OR(ISBLANK(EH$9),EH$9=0)=FALSE,OR(EH$9='2. Protocols'!$C37,EH$9='2. Protocols'!$E37,EH$9='2. Protocols'!$G37)),1,0)*'4. Formulations'!$I37</f>
        <v>0</v>
      </c>
      <c r="EI38" s="27">
        <f>IF(AND(OR(ISBLANK(EI$9),EI$9=0)=FALSE,OR(EI$9='2. Protocols'!$C37,EI$9='2. Protocols'!$E37,EI$9='2. Protocols'!$G37)),1,0)*'4. Formulations'!$I37</f>
        <v>0</v>
      </c>
      <c r="EJ38" s="27">
        <f>IF(AND(OR(ISBLANK(EJ$9),EJ$9=0)=FALSE,OR(EJ$9='2. Protocols'!$C37,EJ$9='2. Protocols'!$E37,EJ$9='2. Protocols'!$G37)),1,0)*'4. Formulations'!$I37</f>
        <v>0</v>
      </c>
      <c r="EK38" s="27">
        <f>IF(AND(OR(ISBLANK(EK$9),EK$9=0)=FALSE,OR(EK$9='2. Protocols'!$C37,EK$9='2. Protocols'!$E37,EK$9='2. Protocols'!$G37)),1,0)*'4. Formulations'!$I37</f>
        <v>0</v>
      </c>
      <c r="EL38" s="27">
        <f>IF(AND(OR(ISBLANK(EL$9),EL$9=0)=FALSE,OR(EL$9='2. Protocols'!$C37,EL$9='2. Protocols'!$E37,EL$9='2. Protocols'!$G37)),1,0)*'4. Formulations'!$I37</f>
        <v>0</v>
      </c>
      <c r="EM38" s="27">
        <f>IF(AND(OR(ISBLANK(EM$9),EM$9=0)=FALSE,OR(EM$9='2. Protocols'!$C37,EM$9='2. Protocols'!$E37,EM$9='2. Protocols'!$G37)),1,0)*'4. Formulations'!$I37</f>
        <v>0</v>
      </c>
      <c r="EN38" s="27">
        <f>IF(AND(OR(ISBLANK(EN$9),EN$9=0)=FALSE,OR(EN$9='2. Protocols'!$C37,EN$9='2. Protocols'!$E37,EN$9='2. Protocols'!$G37)),1,0)*'4. Formulations'!$I37</f>
        <v>0</v>
      </c>
      <c r="EO38" s="27">
        <f>IF(AND(OR(ISBLANK(EO$9),EO$9=0)=FALSE,OR(EO$9='2. Protocols'!$C37,EO$9='2. Protocols'!$E37,EO$9='2. Protocols'!$G37)),1,0)*'4. Formulations'!$I37</f>
        <v>0</v>
      </c>
      <c r="EP38" s="27">
        <f>IF(AND(OR(ISBLANK(EP$9),EP$9=0)=FALSE,OR(EP$9='2. Protocols'!$C37,EP$9='2. Protocols'!$E37,EP$9='2. Protocols'!$G37)),1,0)*'4. Formulations'!$I37</f>
        <v>0</v>
      </c>
      <c r="EQ38" s="27">
        <f>IF(AND(OR(ISBLANK(EQ$9),EQ$9=0)=FALSE,OR(EQ$9='2. Protocols'!$C37,EQ$9='2. Protocols'!$E37,EQ$9='2. Protocols'!$G37)),1,0)*'4. Formulations'!$I37</f>
        <v>0</v>
      </c>
      <c r="ER38" s="27">
        <f>IF(AND(OR(ISBLANK(ER$9),ER$9=0)=FALSE,OR(ER$9='2. Protocols'!$C37,ER$9='2. Protocols'!$E37,ER$9='2. Protocols'!$G37)),1,0)*'4. Formulations'!$I37</f>
        <v>0</v>
      </c>
      <c r="ES38" s="27">
        <f>IF(AND(OR(ISBLANK(ES$9),ES$9=0)=FALSE,OR(ES$9='2. Protocols'!$C37,ES$9='2. Protocols'!$E37,ES$9='2. Protocols'!$G37)),1,0)*'4. Formulations'!$I37</f>
        <v>0</v>
      </c>
      <c r="ET38" s="27">
        <f>IF(AND(OR(ISBLANK(ET$9),ET$9=0)=FALSE,OR(ET$9='2. Protocols'!$C37,ET$9='2. Protocols'!$E37,ET$9='2. Protocols'!$G37)),1,0)*'4. Formulations'!$I37</f>
        <v>0</v>
      </c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N38" s="27">
        <f>IF(AND(OR(ISBLANK(FN$9),FN$9=0)=FALSE,FN$9=$DL38),1,0)*'4. Formulations'!$J37</f>
        <v>0</v>
      </c>
      <c r="FO38" s="27">
        <f>IF(AND(OR(ISBLANK(FO$9),FO$9=0)=FALSE,FO$9=$DL38),1,0)*'4. Formulations'!$J37</f>
        <v>0</v>
      </c>
      <c r="FP38" s="27">
        <f>IF(AND(OR(ISBLANK(FP$9),FP$9=0)=FALSE,FP$9=$DL38),1,0)*'4. Formulations'!$J37</f>
        <v>0</v>
      </c>
      <c r="FQ38" s="27">
        <f>IF(AND(OR(ISBLANK(FQ$9),FQ$9=0)=FALSE,FQ$9=$DL38),1,0)*'4. Formulations'!$J37</f>
        <v>0</v>
      </c>
      <c r="FR38" s="27">
        <f>IF(AND(OR(ISBLANK(FR$9),FR$9=0)=FALSE,FR$9=$DL38),1,0)*'4. Formulations'!$J37</f>
        <v>0</v>
      </c>
      <c r="FS38" s="27">
        <f>IF(AND(OR(ISBLANK(FS$9),FS$9=0)=FALSE,FS$9=$DL38),1,0)*'4. Formulations'!$J37</f>
        <v>0</v>
      </c>
      <c r="FT38" s="27">
        <f>IF(AND(OR(ISBLANK(FT$9),FT$9=0)=FALSE,FT$9=$DL38),1,0)*'4. Formulations'!$J37</f>
        <v>0</v>
      </c>
      <c r="FU38" s="27">
        <f>IF(AND(OR(ISBLANK(FU$9),FU$9=0)=FALSE,FU$9=$DL38),1,0)*'4. Formulations'!$J37</f>
        <v>0</v>
      </c>
      <c r="FV38" s="27">
        <f>IF(AND(OR(ISBLANK(FV$9),FV$9=0)=FALSE,FV$9=$DL38),1,0)*'4. Formulations'!$J37</f>
        <v>0</v>
      </c>
      <c r="FW38" s="27">
        <f>IF(AND(OR(ISBLANK(FW$9),FW$9=0)=FALSE,FW$9=$DL38),1,0)*'4. Formulations'!$J37</f>
        <v>0</v>
      </c>
      <c r="FX38" s="27">
        <f>IF(AND(OR(ISBLANK(FX$9),FX$9=0)=FALSE,FX$9=$DL38),1,0)*'4. Formulations'!$J37</f>
        <v>0</v>
      </c>
      <c r="FY38" s="27">
        <f>IF(AND(OR(ISBLANK(FY$9),FY$9=0)=FALSE,FY$9=$DL38),1,0)*'4. Formulations'!$J37</f>
        <v>0</v>
      </c>
      <c r="FZ38" s="27">
        <f>IF(AND(OR(ISBLANK(FZ$9),FZ$9=0)=FALSE,FZ$9=$DL38),1,0)*'4. Formulations'!$J37</f>
        <v>0</v>
      </c>
      <c r="GA38" s="27">
        <f>IF(AND(OR(ISBLANK(GA$9),GA$9=0)=FALSE,GA$9=$DL38),1,0)*'4. Formulations'!$J37</f>
        <v>0</v>
      </c>
      <c r="GB38" s="27">
        <f>IF(AND(OR(ISBLANK(GB$9),GB$9=0)=FALSE,GB$9=$DL38),1,0)*'4. Formulations'!$J37</f>
        <v>0</v>
      </c>
      <c r="GC38" s="27">
        <f>IF(AND(OR(ISBLANK(GC$9),GC$9=0)=FALSE,GC$9=$DL38),1,0)*'4. Formulations'!$J37</f>
        <v>0</v>
      </c>
      <c r="GD38" s="27">
        <f>IF(AND(OR(ISBLANK(GD$9),GD$9=0)=FALSE,GD$9=$DL38),1,0)*'4. Formulations'!$J37</f>
        <v>0</v>
      </c>
      <c r="GE38" s="27"/>
      <c r="GF38" s="27"/>
      <c r="GG38" s="27"/>
      <c r="GI38" s="27">
        <f>IF(AND(OR(ISBLANK(GI$9),GI$9=0)=FALSE,SUM($FN38:$GD38)&gt;0,GI$9='2. Protocols'!$G37),1,0)*'4. Formulations'!$J37</f>
        <v>0</v>
      </c>
      <c r="GJ38" s="27">
        <f>IF(AND(OR(ISBLANK(GJ$9),GJ$9=0)=FALSE,SUM($FN38:$GD38)&gt;0,GJ$9='2. Protocols'!$G37),1,0)*'4. Formulations'!$J37</f>
        <v>0</v>
      </c>
      <c r="GK38" s="27">
        <f>IF(AND(OR(ISBLANK(GK$9),GK$9=0)=FALSE,SUM($FN38:$GD38)&gt;0,GK$9='2. Protocols'!$G37),1,0)*'4. Formulations'!$J37</f>
        <v>0</v>
      </c>
      <c r="GL38" s="27">
        <f>IF(AND(OR(ISBLANK(GL$9),GL$9=0)=FALSE,SUM($FN38:$GD38)&gt;0,GL$9='2. Protocols'!$G37),1,0)*'4. Formulations'!$J37</f>
        <v>0</v>
      </c>
      <c r="GM38" s="27">
        <f>IF(AND(OR(ISBLANK(GM$9),GM$9=0)=FALSE,SUM($FN38:$GD38)&gt;0,GM$9='2. Protocols'!$G37),1,0)*'4. Formulations'!$J37</f>
        <v>0</v>
      </c>
      <c r="GN38" s="27">
        <f>IF(AND(OR(ISBLANK(GN$9),GN$9=0)=FALSE,SUM($FN38:$GD38)&gt;0,GN$9='2. Protocols'!$G37),1,0)*'4. Formulations'!$J37</f>
        <v>0</v>
      </c>
      <c r="GO38" s="27">
        <f>IF(AND(OR(ISBLANK(GO$9),GO$9=0)=FALSE,SUM($FN38:$GD38)&gt;0,GO$9='2. Protocols'!$G37),1,0)*'4. Formulations'!$J37</f>
        <v>0</v>
      </c>
      <c r="GP38" s="27">
        <f>IF(AND(OR(ISBLANK(GP$9),GP$9=0)=FALSE,SUM($FN38:$GD38)&gt;0,GP$9='2. Protocols'!$G37),1,0)*'4. Formulations'!$J37</f>
        <v>0</v>
      </c>
      <c r="GQ38" s="27">
        <f>IF(AND(OR(ISBLANK(GQ$9),GQ$9=0)=FALSE,SUM($FN38:$GD38)&gt;0,GQ$9='2. Protocols'!$G37),1,0)*'4. Formulations'!$J37</f>
        <v>0</v>
      </c>
      <c r="GR38" s="27">
        <f>IF(AND(OR(ISBLANK(GR$9),GR$9=0)=FALSE,SUM($FN38:$GD38)&gt;0,GR$9='2. Protocols'!$G37),1,0)*'4. Formulations'!$J37</f>
        <v>0</v>
      </c>
      <c r="GS38" s="27">
        <f>IF(AND(OR(ISBLANK(GS$9),GS$9=0)=FALSE,SUM($FN38:$GD38)&gt;0,GS$9='2. Protocols'!$G37),1,0)*'4. Formulations'!$J37</f>
        <v>0</v>
      </c>
      <c r="GT38" s="27">
        <f>IF(AND(OR(ISBLANK(GT$9),GT$9=0)=FALSE,SUM($FN38:$GD38)&gt;0,GT$9='2. Protocols'!$G37),1,0)*'4. Formulations'!$J37</f>
        <v>0</v>
      </c>
      <c r="GU38" s="27">
        <f>IF(AND(OR(ISBLANK(GU$9),GU$9=0)=FALSE,SUM($FN38:$GD38)&gt;0,GU$9='2. Protocols'!$G37),1,0)*'4. Formulations'!$J37</f>
        <v>0</v>
      </c>
      <c r="GV38" s="27">
        <f>IF(AND(OR(ISBLANK(GV$9),GV$9=0)=FALSE,SUM($FN38:$GD38)&gt;0,GV$9='2. Protocols'!$G37),1,0)*'4. Formulations'!$J37</f>
        <v>0</v>
      </c>
      <c r="GW38" s="27">
        <f>IF(AND(OR(ISBLANK(GW$9),GW$9=0)=FALSE,SUM($FN38:$GD38)&gt;0,GW$9='2. Protocols'!$G37),1,0)*'4. Formulations'!$J37</f>
        <v>0</v>
      </c>
      <c r="GX38" s="27">
        <f>IF(AND(OR(ISBLANK(GX$9),GX$9=0)=FALSE,SUM($FN38:$GD38)&gt;0,GX$9='2. Protocols'!$G37),1,0)*'4. Formulations'!$J37</f>
        <v>0</v>
      </c>
      <c r="GY38" s="27">
        <f>IF(AND(OR(ISBLANK(GY$9),GY$9=0)=FALSE,SUM($FN38:$GD38)&gt;0,GY$9='2. Protocols'!$G37),1,0)*'4. Formulations'!$J37</f>
        <v>0</v>
      </c>
      <c r="GZ38" s="27">
        <f>IF(AND(OR(ISBLANK(GZ$9),GZ$9=0)=FALSE,SUM($FN38:$GD38)&gt;0,GZ$9='2. Protocols'!$G37),1,0)*'4. Formulations'!$J37</f>
        <v>0</v>
      </c>
      <c r="HA38" s="27">
        <f>IF(AND(OR(ISBLANK(HA$9),HA$9=0)=FALSE,SUM($FN38:$GD38)&gt;0,HA$9='2. Protocols'!$G37),1,0)*'4. Formulations'!$J37</f>
        <v>0</v>
      </c>
      <c r="HB38" s="27">
        <f>IF(AND(OR(ISBLANK(HB$9),HB$9=0)=FALSE,SUM($FN38:$GD38)&gt;0,HB$9='2. Protocols'!$G37),1,0)*'4. Formulations'!$J37</f>
        <v>0</v>
      </c>
      <c r="HC38" s="27">
        <f>IF(AND(OR(ISBLANK(HC$9),HC$9=0)=FALSE,SUM($FN38:$GD38)&gt;0,HC$9='2. Protocols'!$G37),1,0)*'4. Formulations'!$J37</f>
        <v>0</v>
      </c>
      <c r="HD38" s="27">
        <f>IF(AND(OR(ISBLANK(HD$9),HD$9=0)=FALSE,SUM($FN38:$GD38)&gt;0,HD$9='2. Protocols'!$G37),1,0)*'4. Formulations'!$J37</f>
        <v>0</v>
      </c>
      <c r="HE38" s="27">
        <f>IF(AND(OR(ISBLANK(HE$9),HE$9=0)=FALSE,SUM($FN38:$GD38)&gt;0,HE$9='2. Protocols'!$G37),1,0)*'4. Formulations'!$J37</f>
        <v>0</v>
      </c>
      <c r="HF38" s="27">
        <f>IF(AND(OR(ISBLANK(HF$9),HF$9=0)=FALSE,SUM($FN38:$GD38)&gt;0,HF$9='2. Protocols'!$G37),1,0)*'4. Formulations'!$J37</f>
        <v>0</v>
      </c>
      <c r="HG38" s="27">
        <f>IF(AND(OR(ISBLANK(HG$9),HG$9=0)=FALSE,SUM($FN38:$GD38)&gt;0,HG$9='2. Protocols'!$G37),1,0)*'4. Formulations'!$J37</f>
        <v>0</v>
      </c>
      <c r="HH38" s="27">
        <f>IF(AND(OR(ISBLANK(HH$9),HH$9=0)=FALSE,SUM($FN38:$GD38)&gt;0,HH$9='2. Protocols'!$G37),1,0)*'4. Formulations'!$J37</f>
        <v>0</v>
      </c>
      <c r="HI38" s="27">
        <f>IF(AND(OR(ISBLANK(HI$9),HI$9=0)=FALSE,SUM($FN38:$GD38)&gt;0,HI$9='2. Protocols'!$G37),1,0)*'4. Formulations'!$J37</f>
        <v>0</v>
      </c>
      <c r="HJ38" s="27">
        <f>IF(AND(OR(ISBLANK(HJ$9),HJ$9=0)=FALSE,SUM($FN38:$GD38)&gt;0,HJ$9='2. Protocols'!$G37),1,0)*'4. Formulations'!$J37</f>
        <v>0</v>
      </c>
      <c r="HK38" s="27">
        <f>IF(AND(OR(ISBLANK(HK$9),HK$9=0)=FALSE,SUM($FN38:$GD38)&gt;0,HK$9='2. Protocols'!$G37),1,0)*'4. Formulations'!$J37</f>
        <v>0</v>
      </c>
      <c r="HL38" s="27">
        <f>IF(AND(OR(ISBLANK(HL$9),HL$9=0)=FALSE,SUM($FN38:$GD38)&gt;0,HL$9='2. Protocols'!$G37),1,0)*'4. Formulations'!$J37</f>
        <v>0</v>
      </c>
      <c r="HM38" s="27">
        <f>IF(AND(OR(ISBLANK(HM$9),HM$9=0)=FALSE,SUM($FN38:$GD38)&gt;0,HM$9='2. Protocols'!$G37),1,0)*'4. Formulations'!$J37</f>
        <v>0</v>
      </c>
      <c r="HN38" s="27">
        <f>IF(AND(OR(ISBLANK(HN$9),HN$9=0)=FALSE,SUM($FN38:$GD38)&gt;0,HN$9='2. Protocols'!$G37),1,0)*'4. Formulations'!$J37</f>
        <v>0</v>
      </c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H38" s="27">
        <f>IF(AND(OR(ISBLANK(GI$9),GI$9=0)=FALSE,IH$9=$DM38),1,0)*'4. Formulations'!$K37</f>
        <v>0</v>
      </c>
      <c r="II38" s="27">
        <f>IF(AND(OR(ISBLANK(GJ$9),GJ$9=0)=FALSE,II$9=$DM38),1,0)*'4. Formulations'!$K37</f>
        <v>0</v>
      </c>
      <c r="IJ38" s="27">
        <f>IF(AND(OR(ISBLANK(GK$9),GK$9=0)=FALSE,IJ$9=$DM38),1,0)*'4. Formulations'!$K37</f>
        <v>0</v>
      </c>
      <c r="IK38" s="27">
        <f>IF(AND(OR(ISBLANK(GL$9),GL$9=0)=FALSE,IK$9=$DM38),1,0)*'4. Formulations'!$K37</f>
        <v>0</v>
      </c>
      <c r="IL38" s="27">
        <f>IF(AND(OR(ISBLANK(GM$9),GM$9=0)=FALSE,IL$9=$DM38),1,0)*'4. Formulations'!$K37</f>
        <v>0</v>
      </c>
      <c r="IM38" s="27">
        <f>IF(AND(OR(ISBLANK(GN$9),GN$9=0)=FALSE,IM$9=$DM38),1,0)*'4. Formulations'!$K37</f>
        <v>0</v>
      </c>
      <c r="IN38" s="27">
        <f>IF(AND(OR(ISBLANK(GO$9),GO$9=0)=FALSE,IN$9=$DM38),1,0)*'4. Formulations'!$K37</f>
        <v>0</v>
      </c>
      <c r="IO38" s="27">
        <f>IF(AND(OR(ISBLANK(GP$9),GP$9=0)=FALSE,IO$9=$DM38),1,0)*'4. Formulations'!$K37</f>
        <v>0</v>
      </c>
      <c r="IP38" s="27">
        <f>IF(AND(OR(ISBLANK(GQ$9),GQ$9=0)=FALSE,IP$9=$DM38),1,0)*'4. Formulations'!$K37</f>
        <v>0</v>
      </c>
      <c r="IQ38" s="27">
        <f>IF(AND(OR(ISBLANK(GR$9),GR$9=0)=FALSE,IQ$9=$DM38),1,0)*'4. Formulations'!$K37</f>
        <v>0</v>
      </c>
      <c r="IR38" s="27">
        <f>IF(AND(OR(ISBLANK(GN$9),GN$9=0)=FALSE,IR$9=$DM38),1,0)*'4. Formulations'!$K37</f>
        <v>0</v>
      </c>
      <c r="IS38" s="27">
        <f>IF(AND(OR(ISBLANK(GO$9),GO$9=0)=FALSE,IS$9=$DM38),1,0)*'4. Formulations'!$K37</f>
        <v>0</v>
      </c>
      <c r="IT38" s="27">
        <f>IF(AND(OR(ISBLANK(GP$9),GP$9=0)=FALSE,IT$9=$DM38),1,0)*'4. Formulations'!$K37</f>
        <v>0</v>
      </c>
      <c r="IU38" s="27">
        <f>IF(AND(OR(ISBLANK(GQ$9),GQ$9=0)=FALSE,IU$9=$DM38),1,0)*'4. Formulations'!$K37</f>
        <v>0</v>
      </c>
      <c r="IV38" s="27"/>
      <c r="IW38" s="27"/>
      <c r="IX38" s="27"/>
      <c r="IY38" s="27"/>
      <c r="IZ38" s="27"/>
      <c r="JA38" s="27"/>
      <c r="JC38" s="27">
        <f>IF(AND(OR(ISBLANK(JC$9),JC$9=0)=FALSE,OR(JC$9='2. Protocols'!$C37,JC$9='2. Protocols'!$E37,JC$9='2. Protocols'!$G37)),1,0)*'4. Formulations'!$L37</f>
        <v>0</v>
      </c>
      <c r="JD38" s="27">
        <f>IF(AND(OR(ISBLANK(JD$9),JD$9=0)=FALSE,OR(JD$9='2. Protocols'!$C37,JD$9='2. Protocols'!$E37,JD$9='2. Protocols'!$G37)),1,0)*'4. Formulations'!$L37</f>
        <v>0</v>
      </c>
      <c r="JE38" s="27">
        <f>IF(AND(OR(ISBLANK(JE$9),JE$9=0)=FALSE,OR(JE$9='2. Protocols'!$C37,JE$9='2. Protocols'!$E37,JE$9='2. Protocols'!$G37)),1,0)*'4. Formulations'!$L37</f>
        <v>0</v>
      </c>
      <c r="JF38" s="27">
        <f>IF(AND(OR(ISBLANK(JF$9),JF$9=0)=FALSE,OR(JF$9='2. Protocols'!$C37,JF$9='2. Protocols'!$E37,JF$9='2. Protocols'!$G37)),1,0)*'4. Formulations'!$L37</f>
        <v>0</v>
      </c>
      <c r="JG38" s="27">
        <f>IF(AND(OR(ISBLANK(JG$9),JG$9=0)=FALSE,OR(JG$9='2. Protocols'!$C37,JG$9='2. Protocols'!$E37,JG$9='2. Protocols'!$G37)),1,0)*'4. Formulations'!$L37</f>
        <v>0</v>
      </c>
      <c r="JH38" s="27">
        <f>IF(AND(OR(ISBLANK(JH$9),JH$9=0)=FALSE,OR(JH$9='2. Protocols'!$C37,JH$9='2. Protocols'!$E37,JH$9='2. Protocols'!$G37)),1,0)*'4. Formulations'!$L37</f>
        <v>0</v>
      </c>
      <c r="JI38" s="27">
        <f>IF(AND(OR(ISBLANK(JI$9),JI$9=0)=FALSE,OR(JI$9='2. Protocols'!$C37,JI$9='2. Protocols'!$E37,JI$9='2. Protocols'!$G37)),1,0)*'4. Formulations'!$L37</f>
        <v>0</v>
      </c>
      <c r="JJ38" s="27">
        <f>IF(AND(OR(ISBLANK(JJ$9),JJ$9=0)=FALSE,OR(JJ$9='2. Protocols'!$C37,JJ$9='2. Protocols'!$E37,JJ$9='2. Protocols'!$G37)),1,0)*'4. Formulations'!$L37</f>
        <v>0</v>
      </c>
      <c r="JK38" s="27">
        <f>IF(AND(OR(ISBLANK(JK$9),JK$9=0)=FALSE,OR(JK$9='2. Protocols'!$C37,JK$9='2. Protocols'!$E37,JK$9='2. Protocols'!$G37)),1,0)*'4. Formulations'!$L37</f>
        <v>0</v>
      </c>
      <c r="JL38" s="27">
        <f>IF(AND(OR(ISBLANK(JL$9),JL$9=0)=FALSE,OR(JL$9='2. Protocols'!$C37,JL$9='2. Protocols'!$E37,JL$9='2. Protocols'!$G37)),1,0)*'4. Formulations'!$L37</f>
        <v>0</v>
      </c>
      <c r="JM38" s="27">
        <f>IF(AND(OR(ISBLANK(JM$9),JM$9=0)=FALSE,OR(JM$9='2. Protocols'!$C37,JM$9='2. Protocols'!$E37,JM$9='2. Protocols'!$G37)),1,0)*'4. Formulations'!$L37</f>
        <v>0</v>
      </c>
      <c r="JN38" s="27">
        <f>IF(AND(OR(ISBLANK(JN$9),JN$9=0)=FALSE,OR(JN$9='2. Protocols'!$C37,JN$9='2. Protocols'!$E37,JN$9='2. Protocols'!$G37)),1,0)*'4. Formulations'!$L37</f>
        <v>0</v>
      </c>
      <c r="JO38" s="27">
        <f>IF(AND(OR(ISBLANK(JO$9),JO$9=0)=FALSE,OR(JO$9='2. Protocols'!$C37,JO$9='2. Protocols'!$E37,JO$9='2. Protocols'!$G37)),1,0)*'4. Formulations'!$L37</f>
        <v>0</v>
      </c>
      <c r="JP38" s="27">
        <f>IF(AND(OR(ISBLANK(JP$9),JP$9=0)=FALSE,OR(JP$9='2. Protocols'!$C37,JP$9='2. Protocols'!$E37,JP$9='2. Protocols'!$G37)),1,0)*'4. Formulations'!$L37</f>
        <v>0</v>
      </c>
      <c r="JQ38" s="27">
        <f>IF(AND(OR(ISBLANK(JQ$9),JQ$9=0)=FALSE,OR(JQ$9='2. Protocols'!$C37,JQ$9='2. Protocols'!$E37,JQ$9='2. Protocols'!$G37)),1,0)*'4. Formulations'!$L37</f>
        <v>0</v>
      </c>
      <c r="JR38" s="27">
        <f>IF(AND(OR(ISBLANK(JR$9),JR$9=0)=FALSE,OR(JR$9='2. Protocols'!$C37,JR$9='2. Protocols'!$E37,JR$9='2. Protocols'!$G37)),1,0)*'4. Formulations'!$L37</f>
        <v>0</v>
      </c>
      <c r="JS38" s="27">
        <f>IF(AND(OR(ISBLANK(JS$9),JS$9=0)=FALSE,OR(JS$9='2. Protocols'!$C37,JS$9='2. Protocols'!$E37,JS$9='2. Protocols'!$G37)),1,0)*'4. Formulations'!$L37</f>
        <v>0</v>
      </c>
      <c r="JT38" s="27">
        <f>IF(AND(OR(ISBLANK(JT$9),JT$9=0)=FALSE,OR(JT$9='2. Protocols'!$C37,JT$9='2. Protocols'!$E37,JT$9='2. Protocols'!$G37)),1,0)*'4. Formulations'!$L37</f>
        <v>0</v>
      </c>
      <c r="JU38" s="27">
        <f>IF(AND(OR(ISBLANK(JU$9),JU$9=0)=FALSE,OR(JU$9='2. Protocols'!$C37,JU$9='2. Protocols'!$E37,JU$9='2. Protocols'!$G37)),1,0)*'4. Formulations'!$L37</f>
        <v>0</v>
      </c>
      <c r="JV38" s="27">
        <f>IF(AND(OR(ISBLANK(JV$9),JV$9=0)=FALSE,OR(JV$9='2. Protocols'!$C37,JV$9='2. Protocols'!$E37,JV$9='2. Protocols'!$G37)),1,0)*'4. Formulations'!$L37</f>
        <v>0</v>
      </c>
      <c r="JW38" s="27">
        <f>IF(AND(OR(ISBLANK(JW$9),JW$9=0)=FALSE,OR(JW$9='2. Protocols'!$C37,JW$9='2. Protocols'!$E37,JW$9='2. Protocols'!$G37)),1,0)*'4. Formulations'!$L37</f>
        <v>0</v>
      </c>
      <c r="JX38" s="27">
        <f>IF(AND(OR(ISBLANK(JX$9),JX$9=0)=FALSE,OR(JX$9='2. Protocols'!$C37,JX$9='2. Protocols'!$E37,JX$9='2. Protocols'!$G37)),1,0)*'4. Formulations'!$L37</f>
        <v>0</v>
      </c>
      <c r="JY38" s="27">
        <f>IF(AND(OR(ISBLANK(JY$9),JY$9=0)=FALSE,OR(JY$9='2. Protocols'!$C37,JY$9='2. Protocols'!$E37,JY$9='2. Protocols'!$G37)),1,0)*'4. Formulations'!$L37</f>
        <v>0</v>
      </c>
      <c r="JZ38" s="27">
        <f>IF(AND(OR(ISBLANK(JZ$9),JZ$9=0)=FALSE,OR(JZ$9='2. Protocols'!$C37,JZ$9='2. Protocols'!$E37,JZ$9='2. Protocols'!$G37)),1,0)*'4. Formulations'!$L37</f>
        <v>0</v>
      </c>
      <c r="KA38" s="27">
        <f>IF(AND(OR(ISBLANK(KA$9),KA$9=0)=FALSE,OR(KA$9='2. Protocols'!$C37,KA$9='2. Protocols'!$E37,KA$9='2. Protocols'!$G37)),1,0)*'4. Formulations'!$L37</f>
        <v>0</v>
      </c>
      <c r="KB38" s="27">
        <f>IF(AND(OR(ISBLANK(KB$9),KB$9=0)=FALSE,OR(KB$9='2. Protocols'!$C37,KB$9='2. Protocols'!$E37,KB$9='2. Protocols'!$G37)),1,0)*'4. Formulations'!$L37</f>
        <v>0</v>
      </c>
      <c r="KC38" s="27">
        <f>IF(AND(OR(ISBLANK(KC$9),KC$9=0)=FALSE,OR(KC$9='2. Protocols'!$C37,KC$9='2. Protocols'!$E37,KC$9='2. Protocols'!$G37)),1,0)*'4. Formulations'!$L37</f>
        <v>0</v>
      </c>
      <c r="KD38" s="27">
        <f>IF(AND(OR(ISBLANK(KD$9),KD$9=0)=FALSE,OR(KD$9='2. Protocols'!$C37,KD$9='2. Protocols'!$E37,KD$9='2. Protocols'!$G37)),1,0)*'4. Formulations'!$L37</f>
        <v>0</v>
      </c>
      <c r="KE38" s="27">
        <f>IF(AND(OR(ISBLANK(KE$9),KE$9=0)=FALSE,OR(KE$9='2. Protocols'!$C37,KE$9='2. Protocols'!$E37,KE$9='2. Protocols'!$G37)),1,0)*'4. Formulations'!$L37</f>
        <v>0</v>
      </c>
      <c r="KF38" s="27">
        <f>IF(AND(OR(ISBLANK(KF$9),KF$9=0)=FALSE,OR(KF$9='2. Protocols'!$C37,KF$9='2. Protocols'!$E37,KF$9='2. Protocols'!$G37)),1,0)*'4. Formulations'!$L37</f>
        <v>0</v>
      </c>
      <c r="KG38" s="27">
        <f>IF(AND(OR(ISBLANK(KG$9),KG$9=0)=FALSE,OR(KG$9='2. Protocols'!$C37,KG$9='2. Protocols'!$E37,KG$9='2. Protocols'!$G37)),1,0)*'4. Formulations'!$L37</f>
        <v>0</v>
      </c>
      <c r="KH38" s="27">
        <f>IF(AND(OR(ISBLANK(KH$9),KH$9=0)=FALSE,OR(KH$9='2. Protocols'!$C37,KH$9='2. Protocols'!$E37,KH$9='2. Protocols'!$G37)),1,0)*'4. Formulations'!$L37</f>
        <v>0</v>
      </c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B38" s="27">
        <f>IF(AND(OR(ISBLANK(LB$9),LB$9=0)=FALSE,LB$9=$DL38),1,0)*'4. Formulations'!$M37</f>
        <v>0</v>
      </c>
      <c r="LC38" s="27">
        <f>IF(AND(OR(ISBLANK(LC$9),LC$9=0)=FALSE,LC$9=$DL38),1,0)*'4. Formulations'!$M37</f>
        <v>0</v>
      </c>
      <c r="LD38" s="27">
        <f>IF(AND(OR(ISBLANK(LD$9),LD$9=0)=FALSE,LD$9=$DL38),1,0)*'4. Formulations'!$M37</f>
        <v>0</v>
      </c>
      <c r="LE38" s="27">
        <f>IF(AND(OR(ISBLANK(LE$9),LE$9=0)=FALSE,LE$9=$DL38),1,0)*'4. Formulations'!$M37</f>
        <v>0</v>
      </c>
      <c r="LF38" s="27">
        <f>IF(AND(OR(ISBLANK(LF$9),LF$9=0)=FALSE,LF$9=$DL38),1,0)*'4. Formulations'!$M37</f>
        <v>0</v>
      </c>
      <c r="LG38" s="27">
        <f>IF(AND(OR(ISBLANK(LG$9),LG$9=0)=FALSE,LG$9=$DL38),1,0)*'4. Formulations'!$M37</f>
        <v>0</v>
      </c>
      <c r="LH38" s="27">
        <f>IF(AND(OR(ISBLANK(LH$9),LH$9=0)=FALSE,LH$9=$DL38),1,0)*'4. Formulations'!$M37</f>
        <v>0</v>
      </c>
      <c r="LI38" s="27">
        <f>IF(AND(OR(ISBLANK(LI$9),LI$9=0)=FALSE,LI$9=$DL38),1,0)*'4. Formulations'!$M37</f>
        <v>0</v>
      </c>
      <c r="LJ38" s="27">
        <f>IF(AND(OR(ISBLANK(LJ$9),LJ$9=0)=FALSE,LJ$9=$DL38),1,0)*'4. Formulations'!$M37</f>
        <v>0</v>
      </c>
      <c r="LK38" s="27">
        <f>IF(AND(OR(ISBLANK(LK$9),LK$9=0)=FALSE,LK$9=$DL38),1,0)*'4. Formulations'!$M37</f>
        <v>0</v>
      </c>
      <c r="LL38" s="27">
        <f>IF(AND(OR(ISBLANK(LL$9),LL$9=0)=FALSE,LL$9=$DL38),1,0)*'4. Formulations'!$M37</f>
        <v>0</v>
      </c>
      <c r="LM38" s="27">
        <f>IF(AND(OR(ISBLANK(LM$9),LM$9=0)=FALSE,LM$9=$DL38),1,0)*'4. Formulations'!$M37</f>
        <v>0</v>
      </c>
      <c r="LN38" s="27">
        <f>IF(AND(OR(ISBLANK(LN$9),LN$9=0)=FALSE,LN$9=$DL38),1,0)*'4. Formulations'!$M37</f>
        <v>0</v>
      </c>
      <c r="LO38" s="27">
        <f>IF(AND(OR(ISBLANK(LO$9),LO$9=0)=FALSE,LO$9=$DL38),1,0)*'4. Formulations'!$M37</f>
        <v>0</v>
      </c>
      <c r="LP38" s="27">
        <f>IF(AND(OR(ISBLANK(LP$9),LP$9=0)=FALSE,LP$9=$DL38),1,0)*'4. Formulations'!$M37</f>
        <v>0</v>
      </c>
      <c r="LQ38" s="27">
        <f>IF(AND(OR(ISBLANK(LQ$9),LQ$9=0)=FALSE,LQ$9=$DL38),1,0)*'4. Formulations'!$M37</f>
        <v>0</v>
      </c>
      <c r="LR38" s="27">
        <f>IF(AND(OR(ISBLANK(LR$9),LR$9=0)=FALSE,LR$9=$DL38),1,0)*'4. Formulations'!$M37</f>
        <v>0</v>
      </c>
      <c r="LS38" s="27"/>
      <c r="LT38" s="27"/>
      <c r="LU38" s="27"/>
      <c r="LW38" s="27">
        <f>IF(AND(OR(ISBLANK(LW$9),LW$9=0)=FALSE,SUM($LB38:$LR38)&gt;0,LW$9='2. Protocols'!$G37),1,0)*'4. Formulations'!$M37</f>
        <v>0</v>
      </c>
      <c r="LX38" s="27">
        <f>IF(AND(OR(ISBLANK(LX$9),LX$9=0)=FALSE,SUM($LB38:$LR38)&gt;0,LX$9='2. Protocols'!$G37),1,0)*'4. Formulations'!$M37</f>
        <v>0</v>
      </c>
      <c r="LY38" s="27">
        <f>IF(AND(OR(ISBLANK(LY$9),LY$9=0)=FALSE,SUM($LB38:$LR38)&gt;0,LY$9='2. Protocols'!$G37),1,0)*'4. Formulations'!$M37</f>
        <v>0</v>
      </c>
      <c r="LZ38" s="27">
        <f>IF(AND(OR(ISBLANK(LZ$9),LZ$9=0)=FALSE,SUM($LB38:$LR38)&gt;0,LZ$9='2. Protocols'!$G37),1,0)*'4. Formulations'!$M37</f>
        <v>0</v>
      </c>
      <c r="MA38" s="27">
        <f>IF(AND(OR(ISBLANK(MA$9),MA$9=0)=FALSE,SUM($LB38:$LR38)&gt;0,MA$9='2. Protocols'!$G37),1,0)*'4. Formulations'!$M37</f>
        <v>0</v>
      </c>
      <c r="MB38" s="27">
        <f>IF(AND(OR(ISBLANK(MB$9),MB$9=0)=FALSE,SUM($LB38:$LR38)&gt;0,MB$9='2. Protocols'!$G37),1,0)*'4. Formulations'!$M37</f>
        <v>0</v>
      </c>
      <c r="MC38" s="27">
        <f>IF(AND(OR(ISBLANK(MC$9),MC$9=0)=FALSE,SUM($LB38:$LR38)&gt;0,MC$9='2. Protocols'!$G37),1,0)*'4. Formulations'!$M37</f>
        <v>0</v>
      </c>
      <c r="MD38" s="27">
        <f>IF(AND(OR(ISBLANK(MD$9),MD$9=0)=FALSE,SUM($LB38:$LR38)&gt;0,MD$9='2. Protocols'!$G37),1,0)*'4. Formulations'!$M37</f>
        <v>0</v>
      </c>
      <c r="ME38" s="27">
        <f>IF(AND(OR(ISBLANK(ME$9),ME$9=0)=FALSE,SUM($LB38:$LR38)&gt;0,ME$9='2. Protocols'!$G37),1,0)*'4. Formulations'!$M37</f>
        <v>0</v>
      </c>
      <c r="MF38" s="27">
        <f>IF(AND(OR(ISBLANK(MF$9),MF$9=0)=FALSE,SUM($LB38:$LR38)&gt;0,MF$9='2. Protocols'!$G37),1,0)*'4. Formulations'!$M37</f>
        <v>0</v>
      </c>
      <c r="MG38" s="27">
        <f>IF(AND(OR(ISBLANK(MG$9),MG$9=0)=FALSE,SUM($LB38:$LR38)&gt;0,MG$9='2. Protocols'!$G37),1,0)*'4. Formulations'!$M37</f>
        <v>0</v>
      </c>
      <c r="MH38" s="27">
        <f>IF(AND(OR(ISBLANK(MH$9),MH$9=0)=FALSE,SUM($LB38:$LR38)&gt;0,MH$9='2. Protocols'!$G37),1,0)*'4. Formulations'!$M37</f>
        <v>0</v>
      </c>
      <c r="MI38" s="27">
        <f>IF(AND(OR(ISBLANK(MI$9),MI$9=0)=FALSE,SUM($LB38:$LR38)&gt;0,MI$9='2. Protocols'!$G37),1,0)*'4. Formulations'!$M37</f>
        <v>0</v>
      </c>
      <c r="MJ38" s="27">
        <f>IF(AND(OR(ISBLANK(MJ$9),MJ$9=0)=FALSE,SUM($LB38:$LR38)&gt;0,MJ$9='2. Protocols'!$G37),1,0)*'4. Formulations'!$M37</f>
        <v>0</v>
      </c>
      <c r="MK38" s="27">
        <f>IF(AND(OR(ISBLANK(MK$9),MK$9=0)=FALSE,SUM($LB38:$LR38)&gt;0,MK$9='2. Protocols'!$G37),1,0)*'4. Formulations'!$M37</f>
        <v>0</v>
      </c>
      <c r="ML38" s="27">
        <f>IF(AND(OR(ISBLANK(ML$9),ML$9=0)=FALSE,SUM($LB38:$LR38)&gt;0,ML$9='2. Protocols'!$G37),1,0)*'4. Formulations'!$M37</f>
        <v>0</v>
      </c>
      <c r="MM38" s="27">
        <f>IF(AND(OR(ISBLANK(MM$9),MM$9=0)=FALSE,SUM($LB38:$LR38)&gt;0,MM$9='2. Protocols'!$G37),1,0)*'4. Formulations'!$M37</f>
        <v>0</v>
      </c>
      <c r="MN38" s="27">
        <f>IF(AND(OR(ISBLANK(MN$9),MN$9=0)=FALSE,SUM($LB38:$LR38)&gt;0,MN$9='2. Protocols'!$G37),1,0)*'4. Formulations'!$M37</f>
        <v>0</v>
      </c>
      <c r="MO38" s="27">
        <f>IF(AND(OR(ISBLANK(MO$9),MO$9=0)=FALSE,SUM($LB38:$LR38)&gt;0,MO$9='2. Protocols'!$G37),1,0)*'4. Formulations'!$M37</f>
        <v>0</v>
      </c>
      <c r="MP38" s="27">
        <f>IF(AND(OR(ISBLANK(MP$9),MP$9=0)=FALSE,SUM($LB38:$LR38)&gt;0,MP$9='2. Protocols'!$G37),1,0)*'4. Formulations'!$M37</f>
        <v>0</v>
      </c>
      <c r="MQ38" s="27">
        <f>IF(AND(OR(ISBLANK(MQ$9),MQ$9=0)=FALSE,SUM($LB38:$LR38)&gt;0,MQ$9='2. Protocols'!$G37),1,0)*'4. Formulations'!$M37</f>
        <v>0</v>
      </c>
      <c r="MR38" s="27">
        <f>IF(AND(OR(ISBLANK(MR$9),MR$9=0)=FALSE,SUM($LB38:$LR38)&gt;0,MR$9='2. Protocols'!$G37),1,0)*'4. Formulations'!$M37</f>
        <v>0</v>
      </c>
      <c r="MS38" s="27">
        <f>IF(AND(OR(ISBLANK(MS$9),MS$9=0)=FALSE,SUM($LB38:$LR38)&gt;0,MS$9='2. Protocols'!$G37),1,0)*'4. Formulations'!$M37</f>
        <v>0</v>
      </c>
      <c r="MT38" s="27">
        <f>IF(AND(OR(ISBLANK(MT$9),MT$9=0)=FALSE,SUM($LB38:$LR38)&gt;0,MT$9='2. Protocols'!$G37),1,0)*'4. Formulations'!$M37</f>
        <v>0</v>
      </c>
      <c r="MU38" s="27">
        <f>IF(AND(OR(ISBLANK(MU$9),MU$9=0)=FALSE,SUM($LB38:$LR38)&gt;0,MU$9='2. Protocols'!$G37),1,0)*'4. Formulations'!$M37</f>
        <v>0</v>
      </c>
      <c r="MV38" s="27">
        <f>IF(AND(OR(ISBLANK(MV$9),MV$9=0)=FALSE,SUM($LB38:$LR38)&gt;0,MV$9='2. Protocols'!$G37),1,0)*'4. Formulations'!$M37</f>
        <v>0</v>
      </c>
      <c r="MW38" s="27">
        <f>IF(AND(OR(ISBLANK(MW$9),MW$9=0)=FALSE,SUM($LB38:$LR38)&gt;0,MW$9='2. Protocols'!$G37),1,0)*'4. Formulations'!$M37</f>
        <v>0</v>
      </c>
      <c r="MX38" s="27">
        <f>IF(AND(OR(ISBLANK(MX$9),MX$9=0)=FALSE,SUM($LB38:$LR38)&gt;0,MX$9='2. Protocols'!$G37),1,0)*'4. Formulations'!$M37</f>
        <v>0</v>
      </c>
      <c r="MY38" s="27">
        <f>IF(AND(OR(ISBLANK(MY$9),MY$9=0)=FALSE,SUM($LB38:$LR38)&gt;0,MY$9='2. Protocols'!$G37),1,0)*'4. Formulations'!$M37</f>
        <v>0</v>
      </c>
      <c r="MZ38" s="27">
        <f>IF(AND(OR(ISBLANK(MZ$9),MZ$9=0)=FALSE,SUM($LB38:$LR38)&gt;0,MZ$9='2. Protocols'!$G37),1,0)*'4. Formulations'!$M37</f>
        <v>0</v>
      </c>
      <c r="NA38" s="27">
        <f>IF(AND(OR(ISBLANK(NA$9),NA$9=0)=FALSE,SUM($LB38:$LR38)&gt;0,NA$9='2. Protocols'!$G37),1,0)*'4. Formulations'!$M37</f>
        <v>0</v>
      </c>
      <c r="NB38" s="27">
        <f>IF(AND(OR(ISBLANK(NB$9),NB$9=0)=FALSE,SUM($LB38:$LR38)&gt;0,NB$9='2. Protocols'!$G37),1,0)*'4. Formulations'!$M37</f>
        <v>0</v>
      </c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V38" s="27">
        <f>IF(AND(OR(ISBLANK(NV$9),NV$9=0)=FALSE,NV$9=$DM38),1,0)*'4. Formulations'!$N37</f>
        <v>0</v>
      </c>
      <c r="NW38" s="721">
        <f>IF(AND(OR(ISBLANK(NW$9),NW$9=0)=FALSE,NW$9=$DM38),1,0)*'4. Formulations'!$N37</f>
        <v>0</v>
      </c>
      <c r="NX38" s="27">
        <f>IF(AND(OR(ISBLANK(NX$9),NX$9=0)=FALSE,NX$9=$DM38),1,0)*'4. Formulations'!$N37</f>
        <v>0</v>
      </c>
      <c r="NY38" s="27">
        <f>IF(AND(OR(ISBLANK(NY$9),NY$9=0)=FALSE,NY$9=$DM38),1,0)*'4. Formulations'!$N37</f>
        <v>0</v>
      </c>
      <c r="NZ38" s="27">
        <f>IF(AND(OR(ISBLANK(NZ$9),NZ$9=0)=FALSE,NZ$9=$DM38),1,0)*'4. Formulations'!$N37</f>
        <v>0</v>
      </c>
      <c r="OA38" s="27">
        <f>IF(AND(OR(ISBLANK(OA$9),OA$9=0)=FALSE,OA$9=$DM38),1,0)*'4. Formulations'!$N37</f>
        <v>0</v>
      </c>
      <c r="OB38" s="27">
        <f>IF(AND(OR(ISBLANK(OB$9),OB$9=0)=FALSE,OB$9=$DM38),1,0)*'4. Formulations'!$N37</f>
        <v>0</v>
      </c>
      <c r="OC38" s="27">
        <f>IF(AND(OR(ISBLANK(OC$9),OC$9=0)=FALSE,OC$9=$DM38),1,0)*'4. Formulations'!$N37</f>
        <v>0</v>
      </c>
      <c r="OD38" s="27">
        <f>IF(AND(OR(ISBLANK(OD$9),OD$9=0)=FALSE,OD$9=$DM38),1,0)*'4. Formulations'!$N37</f>
        <v>0</v>
      </c>
      <c r="OE38" s="27">
        <f>IF(AND(OR(ISBLANK(OE$9),OE$9=0)=FALSE,OE$9=$DM38),1,0)*'4. Formulations'!$N37</f>
        <v>0</v>
      </c>
      <c r="OF38" s="27">
        <f>IF(AND(OR(ISBLANK(OF$9),OF$9=0)=FALSE,OF$9=$DM38),1,0)*'4. Formulations'!$N37</f>
        <v>0</v>
      </c>
      <c r="OG38" s="27">
        <f>IF(AND(OR(ISBLANK(OG$9),OG$9=0)=FALSE,OG$9=$DM38),1,0)*'4. Formulations'!$N37</f>
        <v>0</v>
      </c>
      <c r="OH38" s="27">
        <f>IF(AND(OR(ISBLANK(OH$9),OH$9=0)=FALSE,OH$9=$DM38),1,0)*'4. Formulations'!$N37</f>
        <v>0</v>
      </c>
      <c r="OI38" s="27">
        <f>IF(AND(OR(ISBLANK(OI$9),OI$9=0)=FALSE,OI$9=$DM38),1,0)*'4. Formulations'!$N37</f>
        <v>0</v>
      </c>
      <c r="OJ38" s="27">
        <f>IF(AND(OR(ISBLANK(OJ$9),OJ$9=0)=FALSE,OJ$9=$DM38),1,0)*'4. Formulations'!$N37</f>
        <v>0</v>
      </c>
      <c r="OK38" s="27">
        <f>IF(AND(OR(ISBLANK(OK$9),OK$9=0)=FALSE,OK$9=$DM38),1,0)*'4. Formulations'!$N37</f>
        <v>0</v>
      </c>
      <c r="OL38" s="27">
        <f>IF(AND(OR(ISBLANK(OL$9),OL$9=0)=FALSE,OL$9=$DM38),1,0)*'4. Formulations'!$N37</f>
        <v>0</v>
      </c>
      <c r="OM38" s="27"/>
      <c r="ON38" s="27"/>
      <c r="OO38" s="27"/>
      <c r="OQ38" s="27">
        <f>IF(AND(OR(ISBLANK(OQ$9),OQ$9=0)=FALSE,OR(OQ$9='2. Protocols'!$C37,OQ$9='2. Protocols'!$E37,OQ$9='2. Protocols'!$G37)),1,0)*'4. Formulations'!$O37</f>
        <v>0</v>
      </c>
      <c r="OR38" s="27">
        <f>IF(AND(OR(ISBLANK(OR$9),OR$9=0)=FALSE,OR(OR$9='2. Protocols'!$C37,OR$9='2. Protocols'!$E37,OR$9='2. Protocols'!$G37)),1,0)*'4. Formulations'!$O37</f>
        <v>0</v>
      </c>
      <c r="OS38" s="27">
        <f>IF(AND(OR(ISBLANK(OS$9),OS$9=0)=FALSE,OR(OS$9='2. Protocols'!$C37,OS$9='2. Protocols'!$E37,OS$9='2. Protocols'!$G37)),1,0)*'4. Formulations'!$O37</f>
        <v>0</v>
      </c>
      <c r="OT38" s="27">
        <f>IF(AND(OR(ISBLANK(OT$9),OT$9=0)=FALSE,OR(OT$9='2. Protocols'!$C37,OT$9='2. Protocols'!$E37,OT$9='2. Protocols'!$G37)),1,0)*'4. Formulations'!$O37</f>
        <v>0</v>
      </c>
      <c r="OU38" s="27">
        <f>IF(AND(OR(ISBLANK(OU$9),OU$9=0)=FALSE,OR(OU$9='2. Protocols'!$C37,OU$9='2. Protocols'!$E37,OU$9='2. Protocols'!$G37)),1,0)*'4. Formulations'!$O37</f>
        <v>0</v>
      </c>
      <c r="OV38" s="27">
        <f>IF(AND(OR(ISBLANK(OV$9),OV$9=0)=FALSE,OR(OV$9='2. Protocols'!$C37,OV$9='2. Protocols'!$E37,OV$9='2. Protocols'!$G37)),1,0)*'4. Formulations'!$O37</f>
        <v>0</v>
      </c>
      <c r="OW38" s="27">
        <f>IF(AND(OR(ISBLANK(OW$9),OW$9=0)=FALSE,OR(OW$9='2. Protocols'!$C37,OW$9='2. Protocols'!$E37,OW$9='2. Protocols'!$G37)),1,0)*'4. Formulations'!$O37</f>
        <v>0</v>
      </c>
      <c r="OX38" s="27">
        <f>IF(AND(OR(ISBLANK(OX$9),OX$9=0)=FALSE,OR(OX$9='2. Protocols'!$C37,OX$9='2. Protocols'!$E37,OX$9='2. Protocols'!$G37)),1,0)*'4. Formulations'!$O37</f>
        <v>0</v>
      </c>
      <c r="OY38" s="27">
        <f>IF(AND(OR(ISBLANK(OY$9),OY$9=0)=FALSE,OR(OY$9='2. Protocols'!$C37,OY$9='2. Protocols'!$E37,OY$9='2. Protocols'!$G37)),1,0)*'4. Formulations'!$O37</f>
        <v>0</v>
      </c>
      <c r="OZ38" s="27">
        <f>IF(AND(OR(ISBLANK(OZ$9),OZ$9=0)=FALSE,OR(OZ$9='2. Protocols'!$C37,OZ$9='2. Protocols'!$E37,OZ$9='2. Protocols'!$G37)),1,0)*'4. Formulations'!$O37</f>
        <v>0</v>
      </c>
      <c r="PA38" s="27">
        <f>IF(AND(OR(ISBLANK(PA$9),PA$9=0)=FALSE,OR(PA$9='2. Protocols'!$C37,PA$9='2. Protocols'!$E37,PA$9='2. Protocols'!$G37)),1,0)*'4. Formulations'!$O37</f>
        <v>0</v>
      </c>
      <c r="PB38" s="27">
        <f>IF(AND(OR(ISBLANK(PB$9),PB$9=0)=FALSE,OR(PB$9='2. Protocols'!$C37,PB$9='2. Protocols'!$E37,PB$9='2. Protocols'!$G37)),1,0)*'4. Formulations'!$O37</f>
        <v>0</v>
      </c>
      <c r="PC38" s="27">
        <f>IF(AND(OR(ISBLANK(PC$9),PC$9=0)=FALSE,OR(PC$9='2. Protocols'!$C37,PC$9='2. Protocols'!$E37,PC$9='2. Protocols'!$G37)),1,0)*'4. Formulations'!$O37</f>
        <v>0</v>
      </c>
      <c r="PD38" s="27">
        <f>IF(AND(OR(ISBLANK(PD$9),PD$9=0)=FALSE,OR(PD$9='2. Protocols'!$C37,PD$9='2. Protocols'!$E37,PD$9='2. Protocols'!$G37)),1,0)*'4. Formulations'!$O37</f>
        <v>0</v>
      </c>
      <c r="PE38" s="27">
        <f>IF(AND(OR(ISBLANK(PE$9),PE$9=0)=FALSE,OR(PE$9='2. Protocols'!$C37,PE$9='2. Protocols'!$E37,PE$9='2. Protocols'!$G37)),1,0)*'4. Formulations'!$O37</f>
        <v>0</v>
      </c>
      <c r="PF38" s="27">
        <f>IF(AND(OR(ISBLANK(PF$9),PF$9=0)=FALSE,OR(PF$9='2. Protocols'!$C37,PF$9='2. Protocols'!$E37,PF$9='2. Protocols'!$G37)),1,0)*'4. Formulations'!$O37</f>
        <v>0</v>
      </c>
      <c r="PG38" s="27">
        <f>IF(AND(OR(ISBLANK(PG$9),PG$9=0)=FALSE,OR(PG$9='2. Protocols'!$C37,PG$9='2. Protocols'!$E37,PG$9='2. Protocols'!$G37)),1,0)*'4. Formulations'!$O37</f>
        <v>0</v>
      </c>
      <c r="PH38" s="27">
        <f>IF(AND(OR(ISBLANK(PH$9),PH$9=0)=FALSE,OR(PH$9='2. Protocols'!$C37,PH$9='2. Protocols'!$E37,PH$9='2. Protocols'!$G37)),1,0)*'4. Formulations'!$O37</f>
        <v>0</v>
      </c>
      <c r="PI38" s="27">
        <f>IF(AND(OR(ISBLANK(PI$9),PI$9=0)=FALSE,OR(PI$9='2. Protocols'!$C37,PI$9='2. Protocols'!$E37,PI$9='2. Protocols'!$G37)),1,0)*'4. Formulations'!$O37</f>
        <v>0</v>
      </c>
      <c r="PJ38" s="27">
        <f>IF(AND(OR(ISBLANK(PJ$9),PJ$9=0)=FALSE,OR(PJ$9='2. Protocols'!$C37,PJ$9='2. Protocols'!$E37,PJ$9='2. Protocols'!$G37)),1,0)*'4. Formulations'!$O37</f>
        <v>0</v>
      </c>
      <c r="PK38" s="27">
        <f>IF(AND(OR(ISBLANK(PK$9),PK$9=0)=FALSE,OR(PK$9='2. Protocols'!$C37,PK$9='2. Protocols'!$E37,PK$9='2. Protocols'!$G37)),1,0)*'4. Formulations'!$O37</f>
        <v>0</v>
      </c>
      <c r="PL38" s="27">
        <f>IF(AND(OR(ISBLANK(PL$9),PL$9=0)=FALSE,OR(PL$9='2. Protocols'!$C37,PL$9='2. Protocols'!$E37,PL$9='2. Protocols'!$G37)),1,0)*'4. Formulations'!$O37</f>
        <v>0</v>
      </c>
      <c r="PM38" s="27">
        <f>IF(AND(OR(ISBLANK(PM$9),PM$9=0)=FALSE,OR(PM$9='2. Protocols'!$C37,PM$9='2. Protocols'!$E37,PM$9='2. Protocols'!$G37)),1,0)*'4. Formulations'!$O37</f>
        <v>0</v>
      </c>
      <c r="PN38" s="27">
        <f>IF(AND(OR(ISBLANK(PN$9),PN$9=0)=FALSE,OR(PN$9='2. Protocols'!$C37,PN$9='2. Protocols'!$E37,PN$9='2. Protocols'!$G37)),1,0)*'4. Formulations'!$O37</f>
        <v>0</v>
      </c>
      <c r="PO38" s="27">
        <f>IF(AND(OR(ISBLANK(PO$9),PO$9=0)=FALSE,OR(PO$9='2. Protocols'!$C37,PO$9='2. Protocols'!$E37,PO$9='2. Protocols'!$G37)),1,0)*'4. Formulations'!$O37</f>
        <v>0</v>
      </c>
      <c r="PP38" s="27">
        <f>IF(AND(OR(ISBLANK(PP$9),PP$9=0)=FALSE,OR(PP$9='2. Protocols'!$C37,PP$9='2. Protocols'!$E37,PP$9='2. Protocols'!$G37)),1,0)*'4. Formulations'!$O37</f>
        <v>0</v>
      </c>
      <c r="PQ38" s="27">
        <f>IF(AND(OR(ISBLANK(PQ$9),PQ$9=0)=FALSE,OR(PQ$9='2. Protocols'!$C37,PQ$9='2. Protocols'!$E37,PQ$9='2. Protocols'!$G37)),1,0)*'4. Formulations'!$O37</f>
        <v>0</v>
      </c>
      <c r="PR38" s="27">
        <f>IF(AND(OR(ISBLANK(PR$9),PR$9=0)=FALSE,OR(PR$9='2. Protocols'!$C37,PR$9='2. Protocols'!$E37,PR$9='2. Protocols'!$G37)),1,0)*'4. Formulations'!$O37</f>
        <v>0</v>
      </c>
      <c r="PS38" s="27">
        <f>IF(AND(OR(ISBLANK(PS$9),PS$9=0)=FALSE,OR(PS$9='2. Protocols'!$C37,PS$9='2. Protocols'!$E37,PS$9='2. Protocols'!$G37)),1,0)*'4. Formulations'!$O37</f>
        <v>0</v>
      </c>
      <c r="PT38" s="27">
        <f>IF(AND(OR(ISBLANK(PT$9),PT$9=0)=FALSE,OR(PT$9='2. Protocols'!$C37,PT$9='2. Protocols'!$E37,PT$9='2. Protocols'!$G37)),1,0)*'4. Formulations'!$O37</f>
        <v>0</v>
      </c>
      <c r="PU38" s="27">
        <f>IF(AND(OR(ISBLANK(PU$9),PU$9=0)=FALSE,OR(PU$9='2. Protocols'!$C37,PU$9='2. Protocols'!$E37,PU$9='2. Protocols'!$G37)),1,0)*'4. Formulations'!$O37</f>
        <v>0</v>
      </c>
      <c r="PV38" s="27">
        <f>IF(AND(OR(ISBLANK(PV$9),PV$9=0)=FALSE,OR(PV$9='2. Protocols'!$C37,PV$9='2. Protocols'!$E37,PV$9='2. Protocols'!$G37)),1,0)*'4. Formulations'!$O37</f>
        <v>0</v>
      </c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P38" s="27">
        <f>IF(AND(OR(ISBLANK(QP$9),QP$9=0)=FALSE,QP$9=$DL38),1,0)*'4. Formulations'!$P37</f>
        <v>0</v>
      </c>
      <c r="QQ38" s="27">
        <f>IF(AND(OR(ISBLANK(QQ$9),QQ$9=0)=FALSE,QQ$9=$DL38),1,0)*'4. Formulations'!$P37</f>
        <v>0</v>
      </c>
      <c r="QR38" s="27">
        <f>IF(AND(OR(ISBLANK(QR$9),QR$9=0)=FALSE,QR$9=$DL38),1,0)*'4. Formulations'!$P37</f>
        <v>0</v>
      </c>
      <c r="QS38" s="27">
        <f>IF(AND(OR(ISBLANK(QS$9),QS$9=0)=FALSE,QS$9=$DL38),1,0)*'4. Formulations'!$P37</f>
        <v>0</v>
      </c>
      <c r="QT38" s="27">
        <f>IF(AND(OR(ISBLANK(QT$9),QT$9=0)=FALSE,QT$9=$DL38),1,0)*'4. Formulations'!$P37</f>
        <v>0</v>
      </c>
      <c r="QU38" s="27">
        <f>IF(AND(OR(ISBLANK(QU$9),QU$9=0)=FALSE,QU$9=$DL38),1,0)*'4. Formulations'!$P37</f>
        <v>0</v>
      </c>
      <c r="QV38" s="27">
        <f>IF(AND(OR(ISBLANK(QV$9),QV$9=0)=FALSE,QV$9=$DL38),1,0)*'4. Formulations'!$P37</f>
        <v>0</v>
      </c>
      <c r="QW38" s="27">
        <f>IF(AND(OR(ISBLANK(QW$9),QW$9=0)=FALSE,QW$9=$DL38),1,0)*'4. Formulations'!$P37</f>
        <v>0</v>
      </c>
      <c r="QX38" s="27">
        <f>IF(AND(OR(ISBLANK(QX$9),QX$9=0)=FALSE,QX$9=$DL38),1,0)*'4. Formulations'!$P37</f>
        <v>0</v>
      </c>
      <c r="QY38" s="27">
        <f>IF(AND(OR(ISBLANK(QY$9),QY$9=0)=FALSE,QY$9=$DL38),1,0)*'4. Formulations'!$P37</f>
        <v>0</v>
      </c>
      <c r="QZ38" s="27">
        <f>IF(AND(OR(ISBLANK(QZ$9),QZ$9=0)=FALSE,QZ$9=$DL38),1,0)*'4. Formulations'!$P37</f>
        <v>0</v>
      </c>
      <c r="RA38" s="27">
        <f>IF(AND(OR(ISBLANK(RA$9),RA$9=0)=FALSE,RA$9=$DL38),1,0)*'4. Formulations'!$P37</f>
        <v>0</v>
      </c>
      <c r="RB38" s="27">
        <f>IF(AND(OR(ISBLANK(RB$9),RB$9=0)=FALSE,RB$9=$DL38),1,0)*'4. Formulations'!$P37</f>
        <v>0</v>
      </c>
      <c r="RC38" s="27">
        <f>IF(AND(OR(ISBLANK(RC$9),RC$9=0)=FALSE,RC$9=$DL38),1,0)*'4. Formulations'!$P37</f>
        <v>0</v>
      </c>
      <c r="RD38" s="27">
        <f>IF(AND(OR(ISBLANK(RD$9),RD$9=0)=FALSE,RD$9=$DL38),1,0)*'4. Formulations'!$P37</f>
        <v>0</v>
      </c>
      <c r="RE38" s="27">
        <f>IF(AND(OR(ISBLANK(RE$9),RE$9=0)=FALSE,RE$9=$DL38),1,0)*'4. Formulations'!$P37</f>
        <v>0</v>
      </c>
      <c r="RF38" s="27">
        <f>IF(AND(OR(ISBLANK(RF$9),RF$9=0)=FALSE,RF$9=$DL38),1,0)*'4. Formulations'!$P37</f>
        <v>0</v>
      </c>
      <c r="RG38" s="27"/>
      <c r="RH38" s="27"/>
      <c r="RI38" s="27"/>
      <c r="RK38" s="27">
        <f>IF(AND(OR(ISBLANK(RK$9),RK$9=0)=FALSE,SUM($QP38:$RF38)&gt;0,RK$9='2. Protocols'!$G37),1,0)*'4. Formulations'!$P37</f>
        <v>0</v>
      </c>
      <c r="RL38" s="27">
        <f>IF(AND(OR(ISBLANK(RL$9),RL$9=0)=FALSE,SUM($QP38:$RF38)&gt;0,RL$9='2. Protocols'!$G37),1,0)*'4. Formulations'!$P37</f>
        <v>0</v>
      </c>
      <c r="RM38" s="27">
        <f>IF(AND(OR(ISBLANK(RM$9),RM$9=0)=FALSE,SUM($QP38:$RF38)&gt;0,RM$9='2. Protocols'!$G37),1,0)*'4. Formulations'!$P37</f>
        <v>0</v>
      </c>
      <c r="RN38" s="27">
        <f>IF(AND(OR(ISBLANK(RN$9),RN$9=0)=FALSE,SUM($QP38:$RF38)&gt;0,RN$9='2. Protocols'!$G37),1,0)*'4. Formulations'!$P37</f>
        <v>0</v>
      </c>
      <c r="RO38" s="27">
        <f>IF(AND(OR(ISBLANK(RO$9),RO$9=0)=FALSE,SUM($QP38:$RF38)&gt;0,RO$9='2. Protocols'!$G37),1,0)*'4. Formulations'!$P37</f>
        <v>0</v>
      </c>
      <c r="RP38" s="27">
        <f>IF(AND(OR(ISBLANK(RP$9),RP$9=0)=FALSE,SUM($QP38:$RF38)&gt;0,RP$9='2. Protocols'!$G37),1,0)*'4. Formulations'!$P37</f>
        <v>0</v>
      </c>
      <c r="RQ38" s="27">
        <f>IF(AND(OR(ISBLANK(RQ$9),RQ$9=0)=FALSE,SUM($QP38:$RF38)&gt;0,RQ$9='2. Protocols'!$G37),1,0)*'4. Formulations'!$P37</f>
        <v>0</v>
      </c>
      <c r="RR38" s="27">
        <f>IF(AND(OR(ISBLANK(RR$9),RR$9=0)=FALSE,SUM($QP38:$RF38)&gt;0,RR$9='2. Protocols'!$G37),1,0)*'4. Formulations'!$P37</f>
        <v>0</v>
      </c>
      <c r="RS38" s="27">
        <f>IF(AND(OR(ISBLANK(RS$9),RS$9=0)=FALSE,SUM($QP38:$RF38)&gt;0,RS$9='2. Protocols'!$G37),1,0)*'4. Formulations'!$P37</f>
        <v>0</v>
      </c>
      <c r="RT38" s="27">
        <f>IF(AND(OR(ISBLANK(RT$9),RT$9=0)=FALSE,SUM($QP38:$RF38)&gt;0,RT$9='2. Protocols'!$G37),1,0)*'4. Formulations'!$P37</f>
        <v>0</v>
      </c>
      <c r="RU38" s="27">
        <f>IF(AND(OR(ISBLANK(RU$9),RU$9=0)=FALSE,SUM($QP38:$RF38)&gt;0,RU$9='2. Protocols'!$G37),1,0)*'4. Formulations'!$P37</f>
        <v>0</v>
      </c>
      <c r="RV38" s="27">
        <f>IF(AND(OR(ISBLANK(RV$9),RV$9=0)=FALSE,SUM($QP38:$RF38)&gt;0,RV$9='2. Protocols'!$G37),1,0)*'4. Formulations'!$P37</f>
        <v>0</v>
      </c>
      <c r="RW38" s="27">
        <f>IF(AND(OR(ISBLANK(RW$9),RW$9=0)=FALSE,SUM($QP38:$RF38)&gt;0,RW$9='2. Protocols'!$G37),1,0)*'4. Formulations'!$P37</f>
        <v>0</v>
      </c>
      <c r="RX38" s="27">
        <f>IF(AND(OR(ISBLANK(RX$9),RX$9=0)=FALSE,SUM($QP38:$RF38)&gt;0,RX$9='2. Protocols'!$G37),1,0)*'4. Formulations'!$P37</f>
        <v>0</v>
      </c>
      <c r="RY38" s="27">
        <f>IF(AND(OR(ISBLANK(RY$9),RY$9=0)=FALSE,SUM($QP38:$RF38)&gt;0,RY$9='2. Protocols'!$G37),1,0)*'4. Formulations'!$P37</f>
        <v>0</v>
      </c>
      <c r="RZ38" s="27">
        <f>IF(AND(OR(ISBLANK(RZ$9),RZ$9=0)=FALSE,SUM($QP38:$RF38)&gt;0,RZ$9='2. Protocols'!$G37),1,0)*'4. Formulations'!$P37</f>
        <v>0</v>
      </c>
      <c r="SA38" s="27">
        <f>IF(AND(OR(ISBLANK(SA$9),SA$9=0)=FALSE,SUM($QP38:$RF38)&gt;0,SA$9='2. Protocols'!$G37),1,0)*'4. Formulations'!$P37</f>
        <v>0</v>
      </c>
      <c r="SB38" s="27">
        <f>IF(AND(OR(ISBLANK(SB$9),SB$9=0)=FALSE,SUM($QP38:$RF38)&gt;0,SB$9='2. Protocols'!$G37),1,0)*'4. Formulations'!$P37</f>
        <v>0</v>
      </c>
      <c r="SC38" s="27">
        <f>IF(AND(OR(ISBLANK(SC$9),SC$9=0)=FALSE,SUM($QP38:$RF38)&gt;0,SC$9='2. Protocols'!$G37),1,0)*'4. Formulations'!$P37</f>
        <v>0</v>
      </c>
      <c r="SD38" s="27">
        <f>IF(AND(OR(ISBLANK(SD$9),SD$9=0)=FALSE,SUM($QP38:$RF38)&gt;0,SD$9='2. Protocols'!$G37),1,0)*'4. Formulations'!$P37</f>
        <v>0</v>
      </c>
      <c r="SE38" s="27">
        <f>IF(AND(OR(ISBLANK(SE$9),SE$9=0)=FALSE,SUM($QP38:$RF38)&gt;0,SE$9='2. Protocols'!$G37),1,0)*'4. Formulations'!$P37</f>
        <v>0</v>
      </c>
      <c r="SF38" s="27">
        <f>IF(AND(OR(ISBLANK(SF$9),SF$9=0)=FALSE,SUM($QP38:$RF38)&gt;0,SF$9='2. Protocols'!$G37),1,0)*'4. Formulations'!$P37</f>
        <v>0</v>
      </c>
      <c r="SG38" s="27">
        <f>IF(AND(OR(ISBLANK(SG$9),SG$9=0)=FALSE,SUM($QP38:$RF38)&gt;0,SG$9='2. Protocols'!$G37),1,0)*'4. Formulations'!$P37</f>
        <v>0</v>
      </c>
      <c r="SH38" s="27">
        <f>IF(AND(OR(ISBLANK(SH$9),SH$9=0)=FALSE,SUM($QP38:$RF38)&gt;0,SH$9='2. Protocols'!$G37),1,0)*'4. Formulations'!$P37</f>
        <v>0</v>
      </c>
      <c r="SI38" s="27">
        <f>IF(AND(OR(ISBLANK(SI$9),SI$9=0)=FALSE,SUM($QP38:$RF38)&gt;0,SI$9='2. Protocols'!$G37),1,0)*'4. Formulations'!$P37</f>
        <v>0</v>
      </c>
      <c r="SJ38" s="27">
        <f>IF(AND(OR(ISBLANK(SJ$9),SJ$9=0)=FALSE,SUM($QP38:$RF38)&gt;0,SJ$9='2. Protocols'!$G37),1,0)*'4. Formulations'!$P37</f>
        <v>0</v>
      </c>
      <c r="SK38" s="27">
        <f>IF(AND(OR(ISBLANK(SK$9),SK$9=0)=FALSE,SUM($QP38:$RF38)&gt;0,SK$9='2. Protocols'!$G37),1,0)*'4. Formulations'!$P37</f>
        <v>0</v>
      </c>
      <c r="SL38" s="27">
        <f>IF(AND(OR(ISBLANK(SL$9),SL$9=0)=FALSE,SUM($QP38:$RF38)&gt;0,SL$9='2. Protocols'!$G37),1,0)*'4. Formulations'!$P37</f>
        <v>0</v>
      </c>
      <c r="SM38" s="27">
        <f>IF(AND(OR(ISBLANK(SM$9),SM$9=0)=FALSE,SUM($QP38:$RF38)&gt;0,SM$9='2. Protocols'!$G37),1,0)*'4. Formulations'!$P37</f>
        <v>0</v>
      </c>
      <c r="SN38" s="27">
        <f>IF(AND(OR(ISBLANK(SN$9),SN$9=0)=FALSE,SUM($QP38:$RF38)&gt;0,SN$9='2. Protocols'!$G37),1,0)*'4. Formulations'!$P37</f>
        <v>0</v>
      </c>
      <c r="SO38" s="27">
        <f>IF(AND(OR(ISBLANK(SO$9),SO$9=0)=FALSE,SUM($QP38:$RF38)&gt;0,SO$9='2. Protocols'!$G37),1,0)*'4. Formulations'!$P37</f>
        <v>0</v>
      </c>
      <c r="SP38" s="27">
        <f>IF(AND(OR(ISBLANK(SP$9),SP$9=0)=FALSE,SUM($QP38:$RF38)&gt;0,SP$9='2. Protocols'!$G37),1,0)*'4. Formulations'!$P37</f>
        <v>0</v>
      </c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J38" s="27">
        <f>IF(AND(OR(ISBLANK(TJ$9),TJ$9=0)=FALSE,TJ$9=$DM38),1,0)*'4. Formulations'!$Q37</f>
        <v>0</v>
      </c>
      <c r="TK38" s="27">
        <f>IF(AND(OR(ISBLANK(TK$9),TK$9=0)=FALSE,TK$9=$DM38),1,0)*'4. Formulations'!$Q37</f>
        <v>0</v>
      </c>
      <c r="TL38" s="27">
        <f>IF(AND(OR(ISBLANK(TL$9),TL$9=0)=FALSE,TL$9=$DM38),1,0)*'4. Formulations'!$Q37</f>
        <v>0</v>
      </c>
      <c r="TM38" s="27">
        <f>IF(AND(OR(ISBLANK(TM$9),TM$9=0)=FALSE,TM$9=$DM38),1,0)*'4. Formulations'!$Q37</f>
        <v>0</v>
      </c>
      <c r="TN38" s="27">
        <f>IF(AND(OR(ISBLANK(TN$9),TN$9=0)=FALSE,TN$9=$DM38),1,0)*'4. Formulations'!$Q37</f>
        <v>0</v>
      </c>
      <c r="TO38" s="27">
        <f>IF(AND(OR(ISBLANK(TO$9),TO$9=0)=FALSE,TO$9=$DM38),1,0)*'4. Formulations'!$Q37</f>
        <v>0</v>
      </c>
      <c r="TP38" s="27">
        <f>IF(AND(OR(ISBLANK(TP$9),TP$9=0)=FALSE,TP$9=$DM38),1,0)*'4. Formulations'!$Q37</f>
        <v>0</v>
      </c>
      <c r="TQ38" s="27">
        <f>IF(AND(OR(ISBLANK(TQ$9),TQ$9=0)=FALSE,TQ$9=$DM38),1,0)*'4. Formulations'!$Q37</f>
        <v>0</v>
      </c>
      <c r="TR38" s="27">
        <f>IF(AND(OR(ISBLANK(TR$9),TR$9=0)=FALSE,TR$9=$DM38),1,0)*'4. Formulations'!$Q37</f>
        <v>0</v>
      </c>
      <c r="TS38" s="27">
        <f>IF(AND(OR(ISBLANK(TS$9),TS$9=0)=FALSE,TS$9=$DM38),1,0)*'4. Formulations'!$Q37</f>
        <v>0</v>
      </c>
      <c r="TT38" s="27">
        <f>IF(AND(OR(ISBLANK(TT$9),TT$9=0)=FALSE,TT$9=$DM38),1,0)*'4. Formulations'!$Q37</f>
        <v>0</v>
      </c>
      <c r="TU38" s="27">
        <f>IF(AND(OR(ISBLANK(TU$9),TU$9=0)=FALSE,TU$9=$DM38),1,0)*'4. Formulations'!$Q37</f>
        <v>0</v>
      </c>
      <c r="TV38" s="27">
        <f>IF(AND(OR(ISBLANK(TV$9),TV$9=0)=FALSE,TV$9=$DM38),1,0)*'4. Formulations'!$Q37</f>
        <v>0</v>
      </c>
      <c r="TW38" s="27">
        <f>IF(AND(OR(ISBLANK(TW$9),TW$9=0)=FALSE,TW$9=$DM38),1,0)*'4. Formulations'!$Q37</f>
        <v>0</v>
      </c>
      <c r="TX38" s="27">
        <f>IF(AND(OR(ISBLANK(TX$9),TX$9=0)=FALSE,TX$9=$DM38),1,0)*'4. Formulations'!$Q37</f>
        <v>0</v>
      </c>
      <c r="TY38" s="27">
        <f>IF(AND(OR(ISBLANK(TY$9),TY$9=0)=FALSE,TY$9=$DM38),1,0)*'4. Formulations'!$Q37</f>
        <v>0</v>
      </c>
      <c r="TZ38" s="27">
        <f>IF(AND(OR(ISBLANK(TZ$9),TZ$9=0)=FALSE,TZ$9=$DM38),1,0)*'4. Formulations'!$Q37</f>
        <v>0</v>
      </c>
      <c r="UA38" s="27"/>
      <c r="UB38" s="27"/>
      <c r="UC38" s="27"/>
    </row>
    <row r="39" spans="2:549" ht="15" x14ac:dyDescent="0.25">
      <c r="B39" s="2"/>
      <c r="C39" s="75" t="str">
        <f>IF('2. Protocols'!C38&amp;"+"&amp;'2. Protocols'!E38&amp;"+"&amp;'2. Protocols'!G38="++","",'2. Protocols'!C38&amp;"+"&amp;'2. Protocols'!E38&amp;"+"&amp;'2. Protocols'!G38)</f>
        <v/>
      </c>
      <c r="D39" s="7"/>
      <c r="E39" s="8"/>
      <c r="G39" s="821" t="e">
        <f>'2. Protocols'!J38*'1. General Inputs'!$J$13</f>
        <v>#VALUE!</v>
      </c>
      <c r="H39" s="821" t="e">
        <f>MAX(G39*(1+'1. General Inputs'!$AW$23+HLOOKUP(H$7,'1. General Inputs'!$AW$17:$AY$19,ROWS('1. General Inputs'!$AU$17:$AU$19),0))+(CHOOSE(H$7,'1. General Inputs'!$J$15,'1. General Inputs'!$L$15,'1. General Inputs'!$N$15)/12)*CHOOSE(H$7,'2. Protocols'!$K38,'2. Protocols'!$L38,'2. Protocols'!$M38)+'3. ARV Substitutions'!L64,0)</f>
        <v>#VALUE!</v>
      </c>
      <c r="I39" s="821" t="e">
        <f>MAX(H39*(1+'1. General Inputs'!$AW$23+HLOOKUP(I$7,'1. General Inputs'!$AW$17:$AY$19,ROWS('1. General Inputs'!$AU$17:$AU$19),0))+(CHOOSE(I$7,'1. General Inputs'!$J$15,'1. General Inputs'!$L$15,'1. General Inputs'!$N$15)/12)*CHOOSE(I$7,'2. Protocols'!$K38,'2. Protocols'!$L38,'2. Protocols'!$M38)+'3. ARV Substitutions'!M64,0)</f>
        <v>#VALUE!</v>
      </c>
      <c r="J39" s="821" t="e">
        <f>MAX(I39*(1+'1. General Inputs'!$AW$23+HLOOKUP(J$7,'1. General Inputs'!$AW$17:$AY$19,ROWS('1. General Inputs'!$AU$17:$AU$19),0))+(CHOOSE(J$7,'1. General Inputs'!$J$15,'1. General Inputs'!$L$15,'1. General Inputs'!$N$15)/12)*CHOOSE(J$7,'2. Protocols'!$K38,'2. Protocols'!$L38,'2. Protocols'!$M38)+'3. ARV Substitutions'!N64,0)</f>
        <v>#VALUE!</v>
      </c>
      <c r="K39" s="821" t="e">
        <f>MAX(J39*(1+'1. General Inputs'!$AW$23+HLOOKUP(K$7,'1. General Inputs'!$AW$17:$AY$19,ROWS('1. General Inputs'!$AU$17:$AU$19),0))+(CHOOSE(K$7,'1. General Inputs'!$J$15,'1. General Inputs'!$L$15,'1. General Inputs'!$N$15)/12)*CHOOSE(K$7,'2. Protocols'!$K38,'2. Protocols'!$L38,'2. Protocols'!$M38)+'3. ARV Substitutions'!O64,0)</f>
        <v>#VALUE!</v>
      </c>
      <c r="L39" s="821" t="e">
        <f>MAX(K39*(1+'1. General Inputs'!$AW$23+HLOOKUP(L$7,'1. General Inputs'!$AW$17:$AY$19,ROWS('1. General Inputs'!$AU$17:$AU$19),0))+(CHOOSE(L$7,'1. General Inputs'!$J$15,'1. General Inputs'!$L$15,'1. General Inputs'!$N$15)/12)*CHOOSE(L$7,'2. Protocols'!$K38,'2. Protocols'!$L38,'2. Protocols'!$M38)+'3. ARV Substitutions'!P64,0)</f>
        <v>#VALUE!</v>
      </c>
      <c r="M39" s="821" t="e">
        <f>MAX(L39*(1+'1. General Inputs'!$AW$23+HLOOKUP(M$7,'1. General Inputs'!$AW$17:$AY$19,ROWS('1. General Inputs'!$AU$17:$AU$19),0))+(CHOOSE(M$7,'1. General Inputs'!$J$15,'1. General Inputs'!$L$15,'1. General Inputs'!$N$15)/12)*CHOOSE(M$7,'2. Protocols'!$K38,'2. Protocols'!$L38,'2. Protocols'!$M38)+'3. ARV Substitutions'!Q64,0)</f>
        <v>#VALUE!</v>
      </c>
      <c r="N39" s="821" t="e">
        <f>MAX(M39*(1+'1. General Inputs'!$AW$23+HLOOKUP(N$7,'1. General Inputs'!$AW$17:$AY$19,ROWS('1. General Inputs'!$AU$17:$AU$19),0))+(CHOOSE(N$7,'1. General Inputs'!$J$15,'1. General Inputs'!$L$15,'1. General Inputs'!$N$15)/12)*CHOOSE(N$7,'2. Protocols'!$K38,'2. Protocols'!$L38,'2. Protocols'!$M38)+'3. ARV Substitutions'!R64,0)</f>
        <v>#VALUE!</v>
      </c>
      <c r="O39" s="821" t="e">
        <f>MAX(N39*(1+'1. General Inputs'!$AW$23+HLOOKUP(O$7,'1. General Inputs'!$AW$17:$AY$19,ROWS('1. General Inputs'!$AU$17:$AU$19),0))+(CHOOSE(O$7,'1. General Inputs'!$J$15,'1. General Inputs'!$L$15,'1. General Inputs'!$N$15)/12)*CHOOSE(O$7,'2. Protocols'!$K38,'2. Protocols'!$L38,'2. Protocols'!$M38)+'3. ARV Substitutions'!S64,0)</f>
        <v>#VALUE!</v>
      </c>
      <c r="P39" s="821" t="e">
        <f>MAX(O39*(1+'1. General Inputs'!$AW$23+HLOOKUP(P$7,'1. General Inputs'!$AW$17:$AY$19,ROWS('1. General Inputs'!$AU$17:$AU$19),0))+(CHOOSE(P$7,'1. General Inputs'!$J$15,'1. General Inputs'!$L$15,'1. General Inputs'!$N$15)/12)*CHOOSE(P$7,'2. Protocols'!$K38,'2. Protocols'!$L38,'2. Protocols'!$M38)+'3. ARV Substitutions'!T64,0)</f>
        <v>#VALUE!</v>
      </c>
      <c r="Q39" s="821" t="e">
        <f>MAX(P39*(1+'1. General Inputs'!$AW$23+HLOOKUP(Q$7,'1. General Inputs'!$AW$17:$AY$19,ROWS('1. General Inputs'!$AU$17:$AU$19),0))+(CHOOSE(Q$7,'1. General Inputs'!$J$15,'1. General Inputs'!$L$15,'1. General Inputs'!$N$15)/12)*CHOOSE(Q$7,'2. Protocols'!$K38,'2. Protocols'!$L38,'2. Protocols'!$M38)+'3. ARV Substitutions'!U64,0)</f>
        <v>#VALUE!</v>
      </c>
      <c r="R39" s="821" t="e">
        <f>MAX(Q39*(1+'1. General Inputs'!$AW$23+HLOOKUP(R$7,'1. General Inputs'!$AW$17:$AY$19,ROWS('1. General Inputs'!$AU$17:$AU$19),0))+(CHOOSE(R$7,'1. General Inputs'!$J$15,'1. General Inputs'!$L$15,'1. General Inputs'!$N$15)/12)*CHOOSE(R$7,'2. Protocols'!$K38,'2. Protocols'!$L38,'2. Protocols'!$M38)+'3. ARV Substitutions'!V64,0)</f>
        <v>#VALUE!</v>
      </c>
      <c r="S39" s="821" t="e">
        <f>MAX(R39*(1+'1. General Inputs'!$AW$23+HLOOKUP(S$7,'1. General Inputs'!$AW$17:$AY$19,ROWS('1. General Inputs'!$AU$17:$AU$19),0))+(CHOOSE(S$7,'1. General Inputs'!$J$15,'1. General Inputs'!$L$15,'1. General Inputs'!$N$15)/12)*CHOOSE(S$7,'2. Protocols'!$K38,'2. Protocols'!$L38,'2. Protocols'!$M38)+'3. ARV Substitutions'!W64,0)</f>
        <v>#VALUE!</v>
      </c>
      <c r="T39" s="821" t="e">
        <f>MAX(S39*(1+'1. General Inputs'!$AW$23+HLOOKUP(T$7,'1. General Inputs'!$AW$17:$AY$19,ROWS('1. General Inputs'!$AU$17:$AU$19),0))+(CHOOSE(T$7,'1. General Inputs'!$J$15,'1. General Inputs'!$L$15,'1. General Inputs'!$N$15)/12)*CHOOSE(T$7,'2. Protocols'!$K38,'2. Protocols'!$L38,'2. Protocols'!$M38)+'3. ARV Substitutions'!X64,0)</f>
        <v>#VALUE!</v>
      </c>
      <c r="U39" s="821" t="e">
        <f>MAX(T39*(1+'1. General Inputs'!$AW$23+HLOOKUP(U$7,'1. General Inputs'!$AW$17:$AY$19,ROWS('1. General Inputs'!$AU$17:$AU$19),0))+(CHOOSE(U$7,'1. General Inputs'!$J$15,'1. General Inputs'!$L$15,'1. General Inputs'!$N$15)/12)*CHOOSE(U$7,'2. Protocols'!$K38,'2. Protocols'!$L38,'2. Protocols'!$M38)+'3. ARV Substitutions'!Y64,0)</f>
        <v>#VALUE!</v>
      </c>
      <c r="V39" s="821" t="e">
        <f>MAX(U39*(1+'1. General Inputs'!$AW$23+HLOOKUP(V$7,'1. General Inputs'!$AW$17:$AY$19,ROWS('1. General Inputs'!$AU$17:$AU$19),0))+(CHOOSE(V$7,'1. General Inputs'!$J$15,'1. General Inputs'!$L$15,'1. General Inputs'!$N$15)/12)*CHOOSE(V$7,'2. Protocols'!$K38,'2. Protocols'!$L38,'2. Protocols'!$M38)+'3. ARV Substitutions'!Z64,0)</f>
        <v>#VALUE!</v>
      </c>
      <c r="W39" s="821" t="e">
        <f>MAX(V39*(1+'1. General Inputs'!$AW$23+HLOOKUP(W$7,'1. General Inputs'!$AW$17:$AY$19,ROWS('1. General Inputs'!$AU$17:$AU$19),0))+(CHOOSE(W$7,'1. General Inputs'!$J$15,'1. General Inputs'!$L$15,'1. General Inputs'!$N$15)/12)*CHOOSE(W$7,'2. Protocols'!$K38,'2. Protocols'!$L38,'2. Protocols'!$M38)+'3. ARV Substitutions'!AA64,0)</f>
        <v>#VALUE!</v>
      </c>
      <c r="X39" s="821" t="e">
        <f>MAX(W39*(1+'1. General Inputs'!$AW$23+HLOOKUP(X$7,'1. General Inputs'!$AW$17:$AY$19,ROWS('1. General Inputs'!$AU$17:$AU$19),0))+(CHOOSE(X$7,'1. General Inputs'!$J$15,'1. General Inputs'!$L$15,'1. General Inputs'!$N$15)/12)*CHOOSE(X$7,'2. Protocols'!$K38,'2. Protocols'!$L38,'2. Protocols'!$M38)+'3. ARV Substitutions'!AB64,0)</f>
        <v>#VALUE!</v>
      </c>
      <c r="Y39" s="821" t="e">
        <f>MAX(X39*(1+'1. General Inputs'!$AW$23+HLOOKUP(Y$7,'1. General Inputs'!$AW$17:$AY$19,ROWS('1. General Inputs'!$AU$17:$AU$19),0))+(CHOOSE(Y$7,'1. General Inputs'!$J$15,'1. General Inputs'!$L$15,'1. General Inputs'!$N$15)/12)*CHOOSE(Y$7,'2. Protocols'!$K38,'2. Protocols'!$L38,'2. Protocols'!$M38)+'3. ARV Substitutions'!AC64,0)</f>
        <v>#VALUE!</v>
      </c>
      <c r="Z39" s="821" t="e">
        <f>MAX(Y39*(1+'1. General Inputs'!$AW$23+HLOOKUP(Z$7,'1. General Inputs'!$AW$17:$AY$19,ROWS('1. General Inputs'!$AU$17:$AU$19),0))+(CHOOSE(Z$7,'1. General Inputs'!$J$15,'1. General Inputs'!$L$15,'1. General Inputs'!$N$15)/12)*CHOOSE(Z$7,'2. Protocols'!$K38,'2. Protocols'!$L38,'2. Protocols'!$M38)+'3. ARV Substitutions'!AD64,0)</f>
        <v>#VALUE!</v>
      </c>
      <c r="AA39" s="821" t="e">
        <f>MAX(Z39*(1+'1. General Inputs'!$AW$23+HLOOKUP(AA$7,'1. General Inputs'!$AW$17:$AY$19,ROWS('1. General Inputs'!$AU$17:$AU$19),0))+(CHOOSE(AA$7,'1. General Inputs'!$J$15,'1. General Inputs'!$L$15,'1. General Inputs'!$N$15)/12)*CHOOSE(AA$7,'2. Protocols'!$K38,'2. Protocols'!$L38,'2. Protocols'!$M38)+'3. ARV Substitutions'!AE64,0)</f>
        <v>#VALUE!</v>
      </c>
      <c r="AB39" s="821" t="e">
        <f>MAX(AA39*(1+'1. General Inputs'!$AW$23+HLOOKUP(AB$7,'1. General Inputs'!$AW$17:$AY$19,ROWS('1. General Inputs'!$AU$17:$AU$19),0))+(CHOOSE(AB$7,'1. General Inputs'!$J$15,'1. General Inputs'!$L$15,'1. General Inputs'!$N$15)/12)*CHOOSE(AB$7,'2. Protocols'!$K38,'2. Protocols'!$L38,'2. Protocols'!$M38)+'3. ARV Substitutions'!AF64,0)</f>
        <v>#VALUE!</v>
      </c>
      <c r="AC39" s="821" t="e">
        <f>MAX(AB39*(1+'1. General Inputs'!$AW$23+HLOOKUP(AC$7,'1. General Inputs'!$AW$17:$AY$19,ROWS('1. General Inputs'!$AU$17:$AU$19),0))+(CHOOSE(AC$7,'1. General Inputs'!$J$15,'1. General Inputs'!$L$15,'1. General Inputs'!$N$15)/12)*CHOOSE(AC$7,'2. Protocols'!$K38,'2. Protocols'!$L38,'2. Protocols'!$M38)+'3. ARV Substitutions'!AG64,0)</f>
        <v>#VALUE!</v>
      </c>
      <c r="AD39" s="821" t="e">
        <f>MAX(AC39*(1+'1. General Inputs'!$AW$23+HLOOKUP(AD$7,'1. General Inputs'!$AW$17:$AY$19,ROWS('1. General Inputs'!$AU$17:$AU$19),0))+(CHOOSE(AD$7,'1. General Inputs'!$J$15,'1. General Inputs'!$L$15,'1. General Inputs'!$N$15)/12)*CHOOSE(AD$7,'2. Protocols'!$K38,'2. Protocols'!$L38,'2. Protocols'!$M38)+'3. ARV Substitutions'!AH64,0)</f>
        <v>#VALUE!</v>
      </c>
      <c r="AE39" s="821" t="e">
        <f>MAX(AD39*(1+'1. General Inputs'!$AW$23+HLOOKUP(AE$7,'1. General Inputs'!$AW$17:$AY$19,ROWS('1. General Inputs'!$AU$17:$AU$19),0))+(CHOOSE(AE$7,'1. General Inputs'!$J$15,'1. General Inputs'!$L$15,'1. General Inputs'!$N$15)/12)*CHOOSE(AE$7,'2. Protocols'!$K38,'2. Protocols'!$L38,'2. Protocols'!$M38)+'3. ARV Substitutions'!AI64,0)</f>
        <v>#VALUE!</v>
      </c>
      <c r="AF39" s="821" t="e">
        <f>MAX(AE39*(1+'1. General Inputs'!$AW$23+HLOOKUP(AF$7,'1. General Inputs'!$AW$17:$AY$19,ROWS('1. General Inputs'!$AU$17:$AU$19),0))+(CHOOSE(AF$7,'1. General Inputs'!$J$15,'1. General Inputs'!$L$15,'1. General Inputs'!$N$15)/12)*CHOOSE(AF$7,'2. Protocols'!$K38,'2. Protocols'!$L38,'2. Protocols'!$M38)+'3. ARV Substitutions'!AJ64,0)</f>
        <v>#VALUE!</v>
      </c>
      <c r="AG39" s="821" t="e">
        <f>MAX(AF39*(1+'1. General Inputs'!$AW$23+HLOOKUP(AG$7,'1. General Inputs'!$AW$17:$AY$19,ROWS('1. General Inputs'!$AU$17:$AU$19),0))+(CHOOSE(AG$7,'1. General Inputs'!$J$15,'1. General Inputs'!$L$15,'1. General Inputs'!$N$15)/12)*CHOOSE(AG$7,'2. Protocols'!$K38,'2. Protocols'!$L38,'2. Protocols'!$M38)+'3. ARV Substitutions'!AK64,0)</f>
        <v>#VALUE!</v>
      </c>
      <c r="AH39" s="821" t="e">
        <f>MAX(AG39*(1+'1. General Inputs'!$AW$23+HLOOKUP(AH$7,'1. General Inputs'!$AW$17:$AY$19,ROWS('1. General Inputs'!$AU$17:$AU$19),0))+(CHOOSE(AH$7,'1. General Inputs'!$J$15,'1. General Inputs'!$L$15,'1. General Inputs'!$N$15)/12)*CHOOSE(AH$7,'2. Protocols'!$K38,'2. Protocols'!$L38,'2. Protocols'!$M38)+'3. ARV Substitutions'!AL64,0)</f>
        <v>#VALUE!</v>
      </c>
      <c r="AI39" s="821" t="e">
        <f>MAX(AH39*(1+'1. General Inputs'!$AW$23+HLOOKUP(AI$7,'1. General Inputs'!$AW$17:$AY$19,ROWS('1. General Inputs'!$AU$17:$AU$19),0))+(CHOOSE(AI$7,'1. General Inputs'!$J$15,'1. General Inputs'!$L$15,'1. General Inputs'!$N$15)/12)*CHOOSE(AI$7,'2. Protocols'!$K38,'2. Protocols'!$L38,'2. Protocols'!$M38)+'3. ARV Substitutions'!AM64,0)</f>
        <v>#VALUE!</v>
      </c>
      <c r="AJ39" s="821" t="e">
        <f>MAX(AI39*(1+'1. General Inputs'!$AW$23+HLOOKUP(AJ$7,'1. General Inputs'!$AW$17:$AY$19,ROWS('1. General Inputs'!$AU$17:$AU$19),0))+(CHOOSE(AJ$7,'1. General Inputs'!$J$15,'1. General Inputs'!$L$15,'1. General Inputs'!$N$15)/12)*CHOOSE(AJ$7,'2. Protocols'!$K38,'2. Protocols'!$L38,'2. Protocols'!$M38)+'3. ARV Substitutions'!AN64,0)</f>
        <v>#VALUE!</v>
      </c>
      <c r="AK39" s="821" t="e">
        <f>MAX(AJ39*(1+'1. General Inputs'!$AW$23+HLOOKUP(AK$7,'1. General Inputs'!$AW$17:$AY$19,ROWS('1. General Inputs'!$AU$17:$AU$19),0))+(CHOOSE(AK$7,'1. General Inputs'!$J$15,'1. General Inputs'!$L$15,'1. General Inputs'!$N$15)/12)*CHOOSE(AK$7,'2. Protocols'!$K38,'2. Protocols'!$L38,'2. Protocols'!$M38)+'3. ARV Substitutions'!AO64,0)</f>
        <v>#VALUE!</v>
      </c>
      <c r="AL39" s="821" t="e">
        <f>MAX(AK39*(1+'1. General Inputs'!$AW$23+HLOOKUP(AL$7,'1. General Inputs'!$AW$17:$AY$19,ROWS('1. General Inputs'!$AU$17:$AU$19),0))+(CHOOSE(AL$7,'1. General Inputs'!$J$15,'1. General Inputs'!$L$15,'1. General Inputs'!$N$15)/12)*CHOOSE(AL$7,'2. Protocols'!$K38,'2. Protocols'!$L38,'2. Protocols'!$M38)+'3. ARV Substitutions'!AP64,0)</f>
        <v>#VALUE!</v>
      </c>
      <c r="AM39" s="821" t="e">
        <f>MAX(AL39*(1+'1. General Inputs'!$AW$23+HLOOKUP(AM$7,'1. General Inputs'!$AW$17:$AY$19,ROWS('1. General Inputs'!$AU$17:$AU$19),0))+(CHOOSE(AM$7,'1. General Inputs'!$J$15,'1. General Inputs'!$L$15,'1. General Inputs'!$N$15)/12)*CHOOSE(AM$7,'2. Protocols'!$K38,'2. Protocols'!$L38,'2. Protocols'!$M38)+'3. ARV Substitutions'!AQ64,0)</f>
        <v>#VALUE!</v>
      </c>
      <c r="AN39" s="821" t="e">
        <f>MAX(AM39*(1+'1. General Inputs'!$AW$23+HLOOKUP(AN$7,'1. General Inputs'!$AW$17:$AY$19,ROWS('1. General Inputs'!$AU$17:$AU$19),0))+(CHOOSE(AN$7,'1. General Inputs'!$J$15,'1. General Inputs'!$L$15,'1. General Inputs'!$N$15)/12)*CHOOSE(AN$7,'2. Protocols'!$K38,'2. Protocols'!$L38,'2. Protocols'!$M38)+'3. ARV Substitutions'!AR64,0)</f>
        <v>#VALUE!</v>
      </c>
      <c r="AO39" s="821" t="e">
        <f>MAX(AN39*(1+'1. General Inputs'!$AW$23+HLOOKUP(AO$7,'1. General Inputs'!$AW$17:$AY$19,ROWS('1. General Inputs'!$AU$17:$AU$19),0))+(CHOOSE(AO$7,'1. General Inputs'!$J$15,'1. General Inputs'!$L$15,'1. General Inputs'!$N$15)/12)*CHOOSE(AO$7,'2. Protocols'!$K38,'2. Protocols'!$L38,'2. Protocols'!$M38)+'3. ARV Substitutions'!AS64,0)</f>
        <v>#VALUE!</v>
      </c>
      <c r="AP39" s="821" t="e">
        <f>MAX(AO39*(1+'1. General Inputs'!$AW$23+HLOOKUP(AP$7,'1. General Inputs'!$AW$17:$AY$19,ROWS('1. General Inputs'!$AU$17:$AU$19),0))+(CHOOSE(AP$7,'1. General Inputs'!$J$15,'1. General Inputs'!$L$15,'1. General Inputs'!$N$15)/12)*CHOOSE(AP$7,'2. Protocols'!$K38,'2. Protocols'!$L38,'2. Protocols'!$M38)+'3. ARV Substitutions'!AT64,0)</f>
        <v>#VALUE!</v>
      </c>
      <c r="AQ39" s="821" t="e">
        <f>MAX(AP39*(1+'1. General Inputs'!$AW$23+HLOOKUP(AQ$7,'1. General Inputs'!$AW$17:$AY$19,ROWS('1. General Inputs'!$AU$17:$AU$19),0))+(CHOOSE(AQ$7,'1. General Inputs'!$J$15,'1. General Inputs'!$L$15,'1. General Inputs'!$N$15)/12)*CHOOSE(AQ$7,'2. Protocols'!$K38,'2. Protocols'!$L38,'2. Protocols'!$M38)+'3. ARV Substitutions'!AU64,0)</f>
        <v>#VALUE!</v>
      </c>
      <c r="CA39" s="51" t="e">
        <f t="shared" si="30"/>
        <v>#VALUE!</v>
      </c>
      <c r="CB39" s="51" t="e">
        <f t="shared" si="31"/>
        <v>#VALUE!</v>
      </c>
      <c r="CC39" s="51" t="e">
        <f t="shared" si="32"/>
        <v>#VALUE!</v>
      </c>
      <c r="CD39" s="51" t="e">
        <f t="shared" si="33"/>
        <v>#VALUE!</v>
      </c>
      <c r="CE39" s="51" t="e">
        <f t="shared" si="34"/>
        <v>#VALUE!</v>
      </c>
      <c r="CF39" s="51" t="e">
        <f t="shared" si="35"/>
        <v>#VALUE!</v>
      </c>
      <c r="CG39" s="51" t="e">
        <f t="shared" si="36"/>
        <v>#VALUE!</v>
      </c>
      <c r="CH39" s="51" t="e">
        <f t="shared" si="37"/>
        <v>#VALUE!</v>
      </c>
      <c r="CI39" s="51" t="e">
        <f t="shared" si="38"/>
        <v>#VALUE!</v>
      </c>
      <c r="CJ39" s="51" t="e">
        <f t="shared" si="39"/>
        <v>#VALUE!</v>
      </c>
      <c r="CK39" s="51" t="e">
        <f t="shared" si="40"/>
        <v>#VALUE!</v>
      </c>
      <c r="CL39" s="51" t="e">
        <f t="shared" si="41"/>
        <v>#VALUE!</v>
      </c>
      <c r="CM39" s="51" t="e">
        <f t="shared" si="42"/>
        <v>#VALUE!</v>
      </c>
      <c r="CN39" s="51" t="e">
        <f t="shared" si="43"/>
        <v>#VALUE!</v>
      </c>
      <c r="CO39" s="51" t="e">
        <f t="shared" si="44"/>
        <v>#VALUE!</v>
      </c>
      <c r="CP39" s="51" t="e">
        <f t="shared" si="45"/>
        <v>#VALUE!</v>
      </c>
      <c r="CQ39" s="51" t="e">
        <f t="shared" si="46"/>
        <v>#VALUE!</v>
      </c>
      <c r="CR39" s="51" t="e">
        <f t="shared" si="47"/>
        <v>#VALUE!</v>
      </c>
      <c r="CS39" s="51" t="e">
        <f t="shared" si="48"/>
        <v>#VALUE!</v>
      </c>
      <c r="CT39" s="51" t="e">
        <f t="shared" si="49"/>
        <v>#VALUE!</v>
      </c>
      <c r="CU39" s="51" t="e">
        <f t="shared" si="50"/>
        <v>#VALUE!</v>
      </c>
      <c r="CV39" s="51" t="e">
        <f t="shared" si="51"/>
        <v>#VALUE!</v>
      </c>
      <c r="CW39" s="51" t="e">
        <f t="shared" si="52"/>
        <v>#VALUE!</v>
      </c>
      <c r="CX39" s="51" t="e">
        <f t="shared" si="53"/>
        <v>#VALUE!</v>
      </c>
      <c r="CY39" s="51" t="e">
        <f t="shared" si="54"/>
        <v>#VALUE!</v>
      </c>
      <c r="CZ39" s="51" t="e">
        <f t="shared" si="55"/>
        <v>#VALUE!</v>
      </c>
      <c r="DA39" s="51" t="e">
        <f t="shared" si="56"/>
        <v>#VALUE!</v>
      </c>
      <c r="DB39" s="51" t="e">
        <f t="shared" si="57"/>
        <v>#VALUE!</v>
      </c>
      <c r="DC39" s="51" t="e">
        <f t="shared" si="58"/>
        <v>#VALUE!</v>
      </c>
      <c r="DD39" s="51" t="e">
        <f t="shared" si="59"/>
        <v>#VALUE!</v>
      </c>
      <c r="DE39" s="51" t="e">
        <f t="shared" si="60"/>
        <v>#VALUE!</v>
      </c>
      <c r="DF39" s="51" t="e">
        <f t="shared" si="61"/>
        <v>#VALUE!</v>
      </c>
      <c r="DG39" s="51" t="e">
        <f t="shared" si="62"/>
        <v>#VALUE!</v>
      </c>
      <c r="DH39" s="51" t="e">
        <f t="shared" si="63"/>
        <v>#VALUE!</v>
      </c>
      <c r="DI39" s="51" t="e">
        <f t="shared" si="64"/>
        <v>#VALUE!</v>
      </c>
      <c r="DJ39" s="51" t="e">
        <f t="shared" si="65"/>
        <v>#VALUE!</v>
      </c>
      <c r="DL39" s="21" t="str">
        <f>CONCATENATE('2. Protocols'!C38, '2. Protocols'!D38, '2. Protocols'!E38)</f>
        <v>+</v>
      </c>
      <c r="DM39" s="21" t="str">
        <f>CONCATENATE('2. Protocols'!C38, '2. Protocols'!D38, '2. Protocols'!E38, '2. Protocols'!F38, '2. Protocols'!G38,)</f>
        <v>++</v>
      </c>
      <c r="DO39" s="27">
        <f>IF(AND(OR(ISBLANK(DO$9),DO$9=0)=FALSE,OR(DO$9='2. Protocols'!$C38,DO$9='2. Protocols'!$E38,DO$9='2. Protocols'!$G38)),1,0)*'4. Formulations'!$I38</f>
        <v>0</v>
      </c>
      <c r="DP39" s="27">
        <f>IF(AND(OR(ISBLANK(DP$9),DP$9=0)=FALSE,OR(DP$9='2. Protocols'!$C38,DP$9='2. Protocols'!$E38,DP$9='2. Protocols'!$G38)),1,0)*'4. Formulations'!$I38</f>
        <v>0</v>
      </c>
      <c r="DQ39" s="27">
        <f>IF(AND(OR(ISBLANK(DQ$9),DQ$9=0)=FALSE,OR(DQ$9='2. Protocols'!$C38,DQ$9='2. Protocols'!$E38,DQ$9='2. Protocols'!$G38)),1,0)*'4. Formulations'!$I38</f>
        <v>0</v>
      </c>
      <c r="DR39" s="27">
        <f>IF(AND(OR(ISBLANK(DR$9),DR$9=0)=FALSE,OR(DR$9='2. Protocols'!$C38,DR$9='2. Protocols'!$E38,DR$9='2. Protocols'!$G38)),1,0)*'4. Formulations'!$I38</f>
        <v>0</v>
      </c>
      <c r="DS39" s="27">
        <f>IF(AND(OR(ISBLANK(DS$9),DS$9=0)=FALSE,OR(DS$9='2. Protocols'!$C38,DS$9='2. Protocols'!$E38,DS$9='2. Protocols'!$G38)),1,0)*'4. Formulations'!$I38</f>
        <v>0</v>
      </c>
      <c r="DT39" s="27">
        <f>IF(AND(OR(ISBLANK(DT$9),DT$9=0)=FALSE,OR(DT$9='2. Protocols'!$C38,DT$9='2. Protocols'!$E38,DT$9='2. Protocols'!$G38)),1,0)*'4. Formulations'!$I38</f>
        <v>0</v>
      </c>
      <c r="DU39" s="27">
        <f>IF(AND(OR(ISBLANK(DU$9),DU$9=0)=FALSE,OR(DU$9='2. Protocols'!$C38,DU$9='2. Protocols'!$E38,DU$9='2. Protocols'!$G38)),1,0)*'4. Formulations'!$I38</f>
        <v>0</v>
      </c>
      <c r="DV39" s="27">
        <f>IF(AND(OR(ISBLANK(DV$9),DV$9=0)=FALSE,OR(DV$9='2. Protocols'!$C38,DV$9='2. Protocols'!$E38,DV$9='2. Protocols'!$G38)),1,0)*'4. Formulations'!$I38</f>
        <v>0</v>
      </c>
      <c r="DW39" s="27">
        <f>IF(AND(OR(ISBLANK(DW$9),DW$9=0)=FALSE,OR(DW$9='2. Protocols'!$C38,DW$9='2. Protocols'!$E38,DW$9='2. Protocols'!$G38)),1,0)*'4. Formulations'!$I38</f>
        <v>0</v>
      </c>
      <c r="DX39" s="27">
        <f>IF(AND(OR(ISBLANK(DX$9),DX$9=0)=FALSE,OR(DX$9='2. Protocols'!$C38,DX$9='2. Protocols'!$E38,DX$9='2. Protocols'!$G38)),1,0)*'4. Formulations'!$I38</f>
        <v>0</v>
      </c>
      <c r="DY39" s="27">
        <f>IF(AND(OR(ISBLANK(DY$9),DY$9=0)=FALSE,OR(DY$9='2. Protocols'!$C38,DY$9='2. Protocols'!$E38,DY$9='2. Protocols'!$G38)),1,0)*'4. Formulations'!$I38</f>
        <v>0</v>
      </c>
      <c r="DZ39" s="27">
        <f>IF(AND(OR(ISBLANK(DZ$9),DZ$9=0)=FALSE,OR(DZ$9='2. Protocols'!$C38,DZ$9='2. Protocols'!$E38,DZ$9='2. Protocols'!$G38)),1,0)*'4. Formulations'!$I38</f>
        <v>0</v>
      </c>
      <c r="EA39" s="27">
        <f>IF(AND(OR(ISBLANK(EA$9),EA$9=0)=FALSE,OR(EA$9='2. Protocols'!$C38,EA$9='2. Protocols'!$E38,EA$9='2. Protocols'!$G38)),1,0)*'4. Formulations'!$I38</f>
        <v>0</v>
      </c>
      <c r="EB39" s="27">
        <f>IF(AND(OR(ISBLANK(EB$9),EB$9=0)=FALSE,OR(EB$9='2. Protocols'!$C38,EB$9='2. Protocols'!$E38,EB$9='2. Protocols'!$G38)),1,0)*'4. Formulations'!$I38</f>
        <v>0</v>
      </c>
      <c r="EC39" s="27">
        <f>IF(AND(OR(ISBLANK(EC$9),EC$9=0)=FALSE,OR(EC$9='2. Protocols'!$C38,EC$9='2. Protocols'!$E38,EC$9='2. Protocols'!$G38)),1,0)*'4. Formulations'!$I38</f>
        <v>0</v>
      </c>
      <c r="ED39" s="27">
        <f>IF(AND(OR(ISBLANK(ED$9),ED$9=0)=FALSE,OR(ED$9='2. Protocols'!$C38,ED$9='2. Protocols'!$E38,ED$9='2. Protocols'!$G38)),1,0)*'4. Formulations'!$I38</f>
        <v>0</v>
      </c>
      <c r="EE39" s="27">
        <f>IF(AND(OR(ISBLANK(EE$9),EE$9=0)=FALSE,OR(EE$9='2. Protocols'!$C38,EE$9='2. Protocols'!$E38,EE$9='2. Protocols'!$G38)),1,0)*'4. Formulations'!$I38</f>
        <v>0</v>
      </c>
      <c r="EF39" s="27">
        <f>IF(AND(OR(ISBLANK(EF$9),EF$9=0)=FALSE,OR(EF$9='2. Protocols'!$C38,EF$9='2. Protocols'!$E38,EF$9='2. Protocols'!$G38)),1,0)*'4. Formulations'!$I38</f>
        <v>0</v>
      </c>
      <c r="EG39" s="27">
        <f>IF(AND(OR(ISBLANK(EG$9),EG$9=0)=FALSE,OR(EG$9='2. Protocols'!$C38,EG$9='2. Protocols'!$E38,EG$9='2. Protocols'!$G38)),1,0)*'4. Formulations'!$I38</f>
        <v>0</v>
      </c>
      <c r="EH39" s="27">
        <f>IF(AND(OR(ISBLANK(EH$9),EH$9=0)=FALSE,OR(EH$9='2. Protocols'!$C38,EH$9='2. Protocols'!$E38,EH$9='2. Protocols'!$G38)),1,0)*'4. Formulations'!$I38</f>
        <v>0</v>
      </c>
      <c r="EI39" s="27">
        <f>IF(AND(OR(ISBLANK(EI$9),EI$9=0)=FALSE,OR(EI$9='2. Protocols'!$C38,EI$9='2. Protocols'!$E38,EI$9='2. Protocols'!$G38)),1,0)*'4. Formulations'!$I38</f>
        <v>0</v>
      </c>
      <c r="EJ39" s="27">
        <f>IF(AND(OR(ISBLANK(EJ$9),EJ$9=0)=FALSE,OR(EJ$9='2. Protocols'!$C38,EJ$9='2. Protocols'!$E38,EJ$9='2. Protocols'!$G38)),1,0)*'4. Formulations'!$I38</f>
        <v>0</v>
      </c>
      <c r="EK39" s="27">
        <f>IF(AND(OR(ISBLANK(EK$9),EK$9=0)=FALSE,OR(EK$9='2. Protocols'!$C38,EK$9='2. Protocols'!$E38,EK$9='2. Protocols'!$G38)),1,0)*'4. Formulations'!$I38</f>
        <v>0</v>
      </c>
      <c r="EL39" s="27">
        <f>IF(AND(OR(ISBLANK(EL$9),EL$9=0)=FALSE,OR(EL$9='2. Protocols'!$C38,EL$9='2. Protocols'!$E38,EL$9='2. Protocols'!$G38)),1,0)*'4. Formulations'!$I38</f>
        <v>0</v>
      </c>
      <c r="EM39" s="27">
        <f>IF(AND(OR(ISBLANK(EM$9),EM$9=0)=FALSE,OR(EM$9='2. Protocols'!$C38,EM$9='2. Protocols'!$E38,EM$9='2. Protocols'!$G38)),1,0)*'4. Formulations'!$I38</f>
        <v>0</v>
      </c>
      <c r="EN39" s="27">
        <f>IF(AND(OR(ISBLANK(EN$9),EN$9=0)=FALSE,OR(EN$9='2. Protocols'!$C38,EN$9='2. Protocols'!$E38,EN$9='2. Protocols'!$G38)),1,0)*'4. Formulations'!$I38</f>
        <v>0</v>
      </c>
      <c r="EO39" s="27">
        <f>IF(AND(OR(ISBLANK(EO$9),EO$9=0)=FALSE,OR(EO$9='2. Protocols'!$C38,EO$9='2. Protocols'!$E38,EO$9='2. Protocols'!$G38)),1,0)*'4. Formulations'!$I38</f>
        <v>0</v>
      </c>
      <c r="EP39" s="27">
        <f>IF(AND(OR(ISBLANK(EP$9),EP$9=0)=FALSE,OR(EP$9='2. Protocols'!$C38,EP$9='2. Protocols'!$E38,EP$9='2. Protocols'!$G38)),1,0)*'4. Formulations'!$I38</f>
        <v>0</v>
      </c>
      <c r="EQ39" s="27">
        <f>IF(AND(OR(ISBLANK(EQ$9),EQ$9=0)=FALSE,OR(EQ$9='2. Protocols'!$C38,EQ$9='2. Protocols'!$E38,EQ$9='2. Protocols'!$G38)),1,0)*'4. Formulations'!$I38</f>
        <v>0</v>
      </c>
      <c r="ER39" s="27">
        <f>IF(AND(OR(ISBLANK(ER$9),ER$9=0)=FALSE,OR(ER$9='2. Protocols'!$C38,ER$9='2. Protocols'!$E38,ER$9='2. Protocols'!$G38)),1,0)*'4. Formulations'!$I38</f>
        <v>0</v>
      </c>
      <c r="ES39" s="27">
        <f>IF(AND(OR(ISBLANK(ES$9),ES$9=0)=FALSE,OR(ES$9='2. Protocols'!$C38,ES$9='2. Protocols'!$E38,ES$9='2. Protocols'!$G38)),1,0)*'4. Formulations'!$I38</f>
        <v>0</v>
      </c>
      <c r="ET39" s="27">
        <f>IF(AND(OR(ISBLANK(ET$9),ET$9=0)=FALSE,OR(ET$9='2. Protocols'!$C38,ET$9='2. Protocols'!$E38,ET$9='2. Protocols'!$G38)),1,0)*'4. Formulations'!$I38</f>
        <v>0</v>
      </c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N39" s="27">
        <f>IF(AND(OR(ISBLANK(FN$9),FN$9=0)=FALSE,FN$9=$DL39),1,0)*'4. Formulations'!$J38</f>
        <v>0</v>
      </c>
      <c r="FO39" s="27">
        <f>IF(AND(OR(ISBLANK(FO$9),FO$9=0)=FALSE,FO$9=$DL39),1,0)*'4. Formulations'!$J38</f>
        <v>0</v>
      </c>
      <c r="FP39" s="27">
        <f>IF(AND(OR(ISBLANK(FP$9),FP$9=0)=FALSE,FP$9=$DL39),1,0)*'4. Formulations'!$J38</f>
        <v>0</v>
      </c>
      <c r="FQ39" s="27">
        <f>IF(AND(OR(ISBLANK(FQ$9),FQ$9=0)=FALSE,FQ$9=$DL39),1,0)*'4. Formulations'!$J38</f>
        <v>0</v>
      </c>
      <c r="FR39" s="27">
        <f>IF(AND(OR(ISBLANK(FR$9),FR$9=0)=FALSE,FR$9=$DL39),1,0)*'4. Formulations'!$J38</f>
        <v>0</v>
      </c>
      <c r="FS39" s="27">
        <f>IF(AND(OR(ISBLANK(FS$9),FS$9=0)=FALSE,FS$9=$DL39),1,0)*'4. Formulations'!$J38</f>
        <v>0</v>
      </c>
      <c r="FT39" s="27">
        <f>IF(AND(OR(ISBLANK(FT$9),FT$9=0)=FALSE,FT$9=$DL39),1,0)*'4. Formulations'!$J38</f>
        <v>0</v>
      </c>
      <c r="FU39" s="27">
        <f>IF(AND(OR(ISBLANK(FU$9),FU$9=0)=FALSE,FU$9=$DL39),1,0)*'4. Formulations'!$J38</f>
        <v>0</v>
      </c>
      <c r="FV39" s="27">
        <f>IF(AND(OR(ISBLANK(FV$9),FV$9=0)=FALSE,FV$9=$DL39),1,0)*'4. Formulations'!$J38</f>
        <v>0</v>
      </c>
      <c r="FW39" s="27">
        <f>IF(AND(OR(ISBLANK(FW$9),FW$9=0)=FALSE,FW$9=$DL39),1,0)*'4. Formulations'!$J38</f>
        <v>0</v>
      </c>
      <c r="FX39" s="27">
        <f>IF(AND(OR(ISBLANK(FX$9),FX$9=0)=FALSE,FX$9=$DL39),1,0)*'4. Formulations'!$J38</f>
        <v>0</v>
      </c>
      <c r="FY39" s="27">
        <f>IF(AND(OR(ISBLANK(FY$9),FY$9=0)=FALSE,FY$9=$DL39),1,0)*'4. Formulations'!$J38</f>
        <v>0</v>
      </c>
      <c r="FZ39" s="27">
        <f>IF(AND(OR(ISBLANK(FZ$9),FZ$9=0)=FALSE,FZ$9=$DL39),1,0)*'4. Formulations'!$J38</f>
        <v>0</v>
      </c>
      <c r="GA39" s="27">
        <f>IF(AND(OR(ISBLANK(GA$9),GA$9=0)=FALSE,GA$9=$DL39),1,0)*'4. Formulations'!$J38</f>
        <v>0</v>
      </c>
      <c r="GB39" s="27">
        <f>IF(AND(OR(ISBLANK(GB$9),GB$9=0)=FALSE,GB$9=$DL39),1,0)*'4. Formulations'!$J38</f>
        <v>0</v>
      </c>
      <c r="GC39" s="27">
        <f>IF(AND(OR(ISBLANK(GC$9),GC$9=0)=FALSE,GC$9=$DL39),1,0)*'4. Formulations'!$J38</f>
        <v>0</v>
      </c>
      <c r="GD39" s="27">
        <f>IF(AND(OR(ISBLANK(GD$9),GD$9=0)=FALSE,GD$9=$DL39),1,0)*'4. Formulations'!$J38</f>
        <v>0</v>
      </c>
      <c r="GE39" s="27"/>
      <c r="GF39" s="27"/>
      <c r="GG39" s="27"/>
      <c r="GI39" s="27">
        <f>IF(AND(OR(ISBLANK(GI$9),GI$9=0)=FALSE,SUM($FN39:$GD39)&gt;0,GI$9='2. Protocols'!$G38),1,0)*'4. Formulations'!$J38</f>
        <v>0</v>
      </c>
      <c r="GJ39" s="27">
        <f>IF(AND(OR(ISBLANK(GJ$9),GJ$9=0)=FALSE,SUM($FN39:$GD39)&gt;0,GJ$9='2. Protocols'!$G38),1,0)*'4. Formulations'!$J38</f>
        <v>0</v>
      </c>
      <c r="GK39" s="27">
        <f>IF(AND(OR(ISBLANK(GK$9),GK$9=0)=FALSE,SUM($FN39:$GD39)&gt;0,GK$9='2. Protocols'!$G38),1,0)*'4. Formulations'!$J38</f>
        <v>0</v>
      </c>
      <c r="GL39" s="27">
        <f>IF(AND(OR(ISBLANK(GL$9),GL$9=0)=FALSE,SUM($FN39:$GD39)&gt;0,GL$9='2. Protocols'!$G38),1,0)*'4. Formulations'!$J38</f>
        <v>0</v>
      </c>
      <c r="GM39" s="27">
        <f>IF(AND(OR(ISBLANK(GM$9),GM$9=0)=FALSE,SUM($FN39:$GD39)&gt;0,GM$9='2. Protocols'!$G38),1,0)*'4. Formulations'!$J38</f>
        <v>0</v>
      </c>
      <c r="GN39" s="27">
        <f>IF(AND(OR(ISBLANK(GN$9),GN$9=0)=FALSE,SUM($FN39:$GD39)&gt;0,GN$9='2. Protocols'!$G38),1,0)*'4. Formulations'!$J38</f>
        <v>0</v>
      </c>
      <c r="GO39" s="27">
        <f>IF(AND(OR(ISBLANK(GO$9),GO$9=0)=FALSE,SUM($FN39:$GD39)&gt;0,GO$9='2. Protocols'!$G38),1,0)*'4. Formulations'!$J38</f>
        <v>0</v>
      </c>
      <c r="GP39" s="27">
        <f>IF(AND(OR(ISBLANK(GP$9),GP$9=0)=FALSE,SUM($FN39:$GD39)&gt;0,GP$9='2. Protocols'!$G38),1,0)*'4. Formulations'!$J38</f>
        <v>0</v>
      </c>
      <c r="GQ39" s="27">
        <f>IF(AND(OR(ISBLANK(GQ$9),GQ$9=0)=FALSE,SUM($FN39:$GD39)&gt;0,GQ$9='2. Protocols'!$G38),1,0)*'4. Formulations'!$J38</f>
        <v>0</v>
      </c>
      <c r="GR39" s="27">
        <f>IF(AND(OR(ISBLANK(GR$9),GR$9=0)=FALSE,SUM($FN39:$GD39)&gt;0,GR$9='2. Protocols'!$G38),1,0)*'4. Formulations'!$J38</f>
        <v>0</v>
      </c>
      <c r="GS39" s="27">
        <f>IF(AND(OR(ISBLANK(GS$9),GS$9=0)=FALSE,SUM($FN39:$GD39)&gt;0,GS$9='2. Protocols'!$G38),1,0)*'4. Formulations'!$J38</f>
        <v>0</v>
      </c>
      <c r="GT39" s="27">
        <f>IF(AND(OR(ISBLANK(GT$9),GT$9=0)=FALSE,SUM($FN39:$GD39)&gt;0,GT$9='2. Protocols'!$G38),1,0)*'4. Formulations'!$J38</f>
        <v>0</v>
      </c>
      <c r="GU39" s="27">
        <f>IF(AND(OR(ISBLANK(GU$9),GU$9=0)=FALSE,SUM($FN39:$GD39)&gt;0,GU$9='2. Protocols'!$G38),1,0)*'4. Formulations'!$J38</f>
        <v>0</v>
      </c>
      <c r="GV39" s="27">
        <f>IF(AND(OR(ISBLANK(GV$9),GV$9=0)=FALSE,SUM($FN39:$GD39)&gt;0,GV$9='2. Protocols'!$G38),1,0)*'4. Formulations'!$J38</f>
        <v>0</v>
      </c>
      <c r="GW39" s="27">
        <f>IF(AND(OR(ISBLANK(GW$9),GW$9=0)=FALSE,SUM($FN39:$GD39)&gt;0,GW$9='2. Protocols'!$G38),1,0)*'4. Formulations'!$J38</f>
        <v>0</v>
      </c>
      <c r="GX39" s="27">
        <f>IF(AND(OR(ISBLANK(GX$9),GX$9=0)=FALSE,SUM($FN39:$GD39)&gt;0,GX$9='2. Protocols'!$G38),1,0)*'4. Formulations'!$J38</f>
        <v>0</v>
      </c>
      <c r="GY39" s="27">
        <f>IF(AND(OR(ISBLANK(GY$9),GY$9=0)=FALSE,SUM($FN39:$GD39)&gt;0,GY$9='2. Protocols'!$G38),1,0)*'4. Formulations'!$J38</f>
        <v>0</v>
      </c>
      <c r="GZ39" s="27">
        <f>IF(AND(OR(ISBLANK(GZ$9),GZ$9=0)=FALSE,SUM($FN39:$GD39)&gt;0,GZ$9='2. Protocols'!$G38),1,0)*'4. Formulations'!$J38</f>
        <v>0</v>
      </c>
      <c r="HA39" s="27">
        <f>IF(AND(OR(ISBLANK(HA$9),HA$9=0)=FALSE,SUM($FN39:$GD39)&gt;0,HA$9='2. Protocols'!$G38),1,0)*'4. Formulations'!$J38</f>
        <v>0</v>
      </c>
      <c r="HB39" s="27">
        <f>IF(AND(OR(ISBLANK(HB$9),HB$9=0)=FALSE,SUM($FN39:$GD39)&gt;0,HB$9='2. Protocols'!$G38),1,0)*'4. Formulations'!$J38</f>
        <v>0</v>
      </c>
      <c r="HC39" s="27">
        <f>IF(AND(OR(ISBLANK(HC$9),HC$9=0)=FALSE,SUM($FN39:$GD39)&gt;0,HC$9='2. Protocols'!$G38),1,0)*'4. Formulations'!$J38</f>
        <v>0</v>
      </c>
      <c r="HD39" s="27">
        <f>IF(AND(OR(ISBLANK(HD$9),HD$9=0)=FALSE,SUM($FN39:$GD39)&gt;0,HD$9='2. Protocols'!$G38),1,0)*'4. Formulations'!$J38</f>
        <v>0</v>
      </c>
      <c r="HE39" s="27">
        <f>IF(AND(OR(ISBLANK(HE$9),HE$9=0)=FALSE,SUM($FN39:$GD39)&gt;0,HE$9='2. Protocols'!$G38),1,0)*'4. Formulations'!$J38</f>
        <v>0</v>
      </c>
      <c r="HF39" s="27">
        <f>IF(AND(OR(ISBLANK(HF$9),HF$9=0)=FALSE,SUM($FN39:$GD39)&gt;0,HF$9='2. Protocols'!$G38),1,0)*'4. Formulations'!$J38</f>
        <v>0</v>
      </c>
      <c r="HG39" s="27">
        <f>IF(AND(OR(ISBLANK(HG$9),HG$9=0)=FALSE,SUM($FN39:$GD39)&gt;0,HG$9='2. Protocols'!$G38),1,0)*'4. Formulations'!$J38</f>
        <v>0</v>
      </c>
      <c r="HH39" s="27">
        <f>IF(AND(OR(ISBLANK(HH$9),HH$9=0)=FALSE,SUM($FN39:$GD39)&gt;0,HH$9='2. Protocols'!$G38),1,0)*'4. Formulations'!$J38</f>
        <v>0</v>
      </c>
      <c r="HI39" s="27">
        <f>IF(AND(OR(ISBLANK(HI$9),HI$9=0)=FALSE,SUM($FN39:$GD39)&gt;0,HI$9='2. Protocols'!$G38),1,0)*'4. Formulations'!$J38</f>
        <v>0</v>
      </c>
      <c r="HJ39" s="27">
        <f>IF(AND(OR(ISBLANK(HJ$9),HJ$9=0)=FALSE,SUM($FN39:$GD39)&gt;0,HJ$9='2. Protocols'!$G38),1,0)*'4. Formulations'!$J38</f>
        <v>0</v>
      </c>
      <c r="HK39" s="27">
        <f>IF(AND(OR(ISBLANK(HK$9),HK$9=0)=FALSE,SUM($FN39:$GD39)&gt;0,HK$9='2. Protocols'!$G38),1,0)*'4. Formulations'!$J38</f>
        <v>0</v>
      </c>
      <c r="HL39" s="27">
        <f>IF(AND(OR(ISBLANK(HL$9),HL$9=0)=FALSE,SUM($FN39:$GD39)&gt;0,HL$9='2. Protocols'!$G38),1,0)*'4. Formulations'!$J38</f>
        <v>0</v>
      </c>
      <c r="HM39" s="27">
        <f>IF(AND(OR(ISBLANK(HM$9),HM$9=0)=FALSE,SUM($FN39:$GD39)&gt;0,HM$9='2. Protocols'!$G38),1,0)*'4. Formulations'!$J38</f>
        <v>0</v>
      </c>
      <c r="HN39" s="27">
        <f>IF(AND(OR(ISBLANK(HN$9),HN$9=0)=FALSE,SUM($FN39:$GD39)&gt;0,HN$9='2. Protocols'!$G38),1,0)*'4. Formulations'!$J38</f>
        <v>0</v>
      </c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H39" s="27">
        <f>IF(AND(OR(ISBLANK(GI$9),GI$9=0)=FALSE,IH$9=$DM39),1,0)*'4. Formulations'!$K38</f>
        <v>0</v>
      </c>
      <c r="II39" s="27">
        <f>IF(AND(OR(ISBLANK(GJ$9),GJ$9=0)=FALSE,II$9=$DM39),1,0)*'4. Formulations'!$K38</f>
        <v>0</v>
      </c>
      <c r="IJ39" s="27">
        <f>IF(AND(OR(ISBLANK(GK$9),GK$9=0)=FALSE,IJ$9=$DM39),1,0)*'4. Formulations'!$K38</f>
        <v>0</v>
      </c>
      <c r="IK39" s="27">
        <f>IF(AND(OR(ISBLANK(GL$9),GL$9=0)=FALSE,IK$9=$DM39),1,0)*'4. Formulations'!$K38</f>
        <v>0</v>
      </c>
      <c r="IL39" s="27">
        <f>IF(AND(OR(ISBLANK(GM$9),GM$9=0)=FALSE,IL$9=$DM39),1,0)*'4. Formulations'!$K38</f>
        <v>0</v>
      </c>
      <c r="IM39" s="27">
        <f>IF(AND(OR(ISBLANK(GN$9),GN$9=0)=FALSE,IM$9=$DM39),1,0)*'4. Formulations'!$K38</f>
        <v>0</v>
      </c>
      <c r="IN39" s="27">
        <f>IF(AND(OR(ISBLANK(GO$9),GO$9=0)=FALSE,IN$9=$DM39),1,0)*'4. Formulations'!$K38</f>
        <v>0</v>
      </c>
      <c r="IO39" s="27">
        <f>IF(AND(OR(ISBLANK(GP$9),GP$9=0)=FALSE,IO$9=$DM39),1,0)*'4. Formulations'!$K38</f>
        <v>0</v>
      </c>
      <c r="IP39" s="27">
        <f>IF(AND(OR(ISBLANK(GQ$9),GQ$9=0)=FALSE,IP$9=$DM39),1,0)*'4. Formulations'!$K38</f>
        <v>0</v>
      </c>
      <c r="IQ39" s="27">
        <f>IF(AND(OR(ISBLANK(GR$9),GR$9=0)=FALSE,IQ$9=$DM39),1,0)*'4. Formulations'!$K38</f>
        <v>0</v>
      </c>
      <c r="IR39" s="27">
        <f>IF(AND(OR(ISBLANK(GN$9),GN$9=0)=FALSE,IR$9=$DM39),1,0)*'4. Formulations'!$K38</f>
        <v>0</v>
      </c>
      <c r="IS39" s="27">
        <f>IF(AND(OR(ISBLANK(GO$9),GO$9=0)=FALSE,IS$9=$DM39),1,0)*'4. Formulations'!$K38</f>
        <v>0</v>
      </c>
      <c r="IT39" s="27">
        <f>IF(AND(OR(ISBLANK(GP$9),GP$9=0)=FALSE,IT$9=$DM39),1,0)*'4. Formulations'!$K38</f>
        <v>0</v>
      </c>
      <c r="IU39" s="27">
        <f>IF(AND(OR(ISBLANK(GQ$9),GQ$9=0)=FALSE,IU$9=$DM39),1,0)*'4. Formulations'!$K38</f>
        <v>0</v>
      </c>
      <c r="IV39" s="27"/>
      <c r="IW39" s="27"/>
      <c r="IX39" s="27"/>
      <c r="IY39" s="27"/>
      <c r="IZ39" s="27"/>
      <c r="JA39" s="27"/>
      <c r="JC39" s="27">
        <f>IF(AND(OR(ISBLANK(JC$9),JC$9=0)=FALSE,OR(JC$9='2. Protocols'!$C38,JC$9='2. Protocols'!$E38,JC$9='2. Protocols'!$G38)),1,0)*'4. Formulations'!$L38</f>
        <v>0</v>
      </c>
      <c r="JD39" s="27">
        <f>IF(AND(OR(ISBLANK(JD$9),JD$9=0)=FALSE,OR(JD$9='2. Protocols'!$C38,JD$9='2. Protocols'!$E38,JD$9='2. Protocols'!$G38)),1,0)*'4. Formulations'!$L38</f>
        <v>0</v>
      </c>
      <c r="JE39" s="27">
        <f>IF(AND(OR(ISBLANK(JE$9),JE$9=0)=FALSE,OR(JE$9='2. Protocols'!$C38,JE$9='2. Protocols'!$E38,JE$9='2. Protocols'!$G38)),1,0)*'4. Formulations'!$L38</f>
        <v>0</v>
      </c>
      <c r="JF39" s="27">
        <f>IF(AND(OR(ISBLANK(JF$9),JF$9=0)=FALSE,OR(JF$9='2. Protocols'!$C38,JF$9='2. Protocols'!$E38,JF$9='2. Protocols'!$G38)),1,0)*'4. Formulations'!$L38</f>
        <v>0</v>
      </c>
      <c r="JG39" s="27">
        <f>IF(AND(OR(ISBLANK(JG$9),JG$9=0)=FALSE,OR(JG$9='2. Protocols'!$C38,JG$9='2. Protocols'!$E38,JG$9='2. Protocols'!$G38)),1,0)*'4. Formulations'!$L38</f>
        <v>0</v>
      </c>
      <c r="JH39" s="27">
        <f>IF(AND(OR(ISBLANK(JH$9),JH$9=0)=FALSE,OR(JH$9='2. Protocols'!$C38,JH$9='2. Protocols'!$E38,JH$9='2. Protocols'!$G38)),1,0)*'4. Formulations'!$L38</f>
        <v>0</v>
      </c>
      <c r="JI39" s="27">
        <f>IF(AND(OR(ISBLANK(JI$9),JI$9=0)=FALSE,OR(JI$9='2. Protocols'!$C38,JI$9='2. Protocols'!$E38,JI$9='2. Protocols'!$G38)),1,0)*'4. Formulations'!$L38</f>
        <v>0</v>
      </c>
      <c r="JJ39" s="27">
        <f>IF(AND(OR(ISBLANK(JJ$9),JJ$9=0)=FALSE,OR(JJ$9='2. Protocols'!$C38,JJ$9='2. Protocols'!$E38,JJ$9='2. Protocols'!$G38)),1,0)*'4. Formulations'!$L38</f>
        <v>0</v>
      </c>
      <c r="JK39" s="27">
        <f>IF(AND(OR(ISBLANK(JK$9),JK$9=0)=FALSE,OR(JK$9='2. Protocols'!$C38,JK$9='2. Protocols'!$E38,JK$9='2. Protocols'!$G38)),1,0)*'4. Formulations'!$L38</f>
        <v>0</v>
      </c>
      <c r="JL39" s="27">
        <f>IF(AND(OR(ISBLANK(JL$9),JL$9=0)=FALSE,OR(JL$9='2. Protocols'!$C38,JL$9='2. Protocols'!$E38,JL$9='2. Protocols'!$G38)),1,0)*'4. Formulations'!$L38</f>
        <v>0</v>
      </c>
      <c r="JM39" s="27">
        <f>IF(AND(OR(ISBLANK(JM$9),JM$9=0)=FALSE,OR(JM$9='2. Protocols'!$C38,JM$9='2. Protocols'!$E38,JM$9='2. Protocols'!$G38)),1,0)*'4. Formulations'!$L38</f>
        <v>0</v>
      </c>
      <c r="JN39" s="27">
        <f>IF(AND(OR(ISBLANK(JN$9),JN$9=0)=FALSE,OR(JN$9='2. Protocols'!$C38,JN$9='2. Protocols'!$E38,JN$9='2. Protocols'!$G38)),1,0)*'4. Formulations'!$L38</f>
        <v>0</v>
      </c>
      <c r="JO39" s="27">
        <f>IF(AND(OR(ISBLANK(JO$9),JO$9=0)=FALSE,OR(JO$9='2. Protocols'!$C38,JO$9='2. Protocols'!$E38,JO$9='2. Protocols'!$G38)),1,0)*'4. Formulations'!$L38</f>
        <v>0</v>
      </c>
      <c r="JP39" s="27">
        <f>IF(AND(OR(ISBLANK(JP$9),JP$9=0)=FALSE,OR(JP$9='2. Protocols'!$C38,JP$9='2. Protocols'!$E38,JP$9='2. Protocols'!$G38)),1,0)*'4. Formulations'!$L38</f>
        <v>0</v>
      </c>
      <c r="JQ39" s="27">
        <f>IF(AND(OR(ISBLANK(JQ$9),JQ$9=0)=FALSE,OR(JQ$9='2. Protocols'!$C38,JQ$9='2. Protocols'!$E38,JQ$9='2. Protocols'!$G38)),1,0)*'4. Formulations'!$L38</f>
        <v>0</v>
      </c>
      <c r="JR39" s="27">
        <f>IF(AND(OR(ISBLANK(JR$9),JR$9=0)=FALSE,OR(JR$9='2. Protocols'!$C38,JR$9='2. Protocols'!$E38,JR$9='2. Protocols'!$G38)),1,0)*'4. Formulations'!$L38</f>
        <v>0</v>
      </c>
      <c r="JS39" s="27">
        <f>IF(AND(OR(ISBLANK(JS$9),JS$9=0)=FALSE,OR(JS$9='2. Protocols'!$C38,JS$9='2. Protocols'!$E38,JS$9='2. Protocols'!$G38)),1,0)*'4. Formulations'!$L38</f>
        <v>0</v>
      </c>
      <c r="JT39" s="27">
        <f>IF(AND(OR(ISBLANK(JT$9),JT$9=0)=FALSE,OR(JT$9='2. Protocols'!$C38,JT$9='2. Protocols'!$E38,JT$9='2. Protocols'!$G38)),1,0)*'4. Formulations'!$L38</f>
        <v>0</v>
      </c>
      <c r="JU39" s="27">
        <f>IF(AND(OR(ISBLANK(JU$9),JU$9=0)=FALSE,OR(JU$9='2. Protocols'!$C38,JU$9='2. Protocols'!$E38,JU$9='2. Protocols'!$G38)),1,0)*'4. Formulations'!$L38</f>
        <v>0</v>
      </c>
      <c r="JV39" s="27">
        <f>IF(AND(OR(ISBLANK(JV$9),JV$9=0)=FALSE,OR(JV$9='2. Protocols'!$C38,JV$9='2. Protocols'!$E38,JV$9='2. Protocols'!$G38)),1,0)*'4. Formulations'!$L38</f>
        <v>0</v>
      </c>
      <c r="JW39" s="27">
        <f>IF(AND(OR(ISBLANK(JW$9),JW$9=0)=FALSE,OR(JW$9='2. Protocols'!$C38,JW$9='2. Protocols'!$E38,JW$9='2. Protocols'!$G38)),1,0)*'4. Formulations'!$L38</f>
        <v>0</v>
      </c>
      <c r="JX39" s="27">
        <f>IF(AND(OR(ISBLANK(JX$9),JX$9=0)=FALSE,OR(JX$9='2. Protocols'!$C38,JX$9='2. Protocols'!$E38,JX$9='2. Protocols'!$G38)),1,0)*'4. Formulations'!$L38</f>
        <v>0</v>
      </c>
      <c r="JY39" s="27">
        <f>IF(AND(OR(ISBLANK(JY$9),JY$9=0)=FALSE,OR(JY$9='2. Protocols'!$C38,JY$9='2. Protocols'!$E38,JY$9='2. Protocols'!$G38)),1,0)*'4. Formulations'!$L38</f>
        <v>0</v>
      </c>
      <c r="JZ39" s="27">
        <f>IF(AND(OR(ISBLANK(JZ$9),JZ$9=0)=FALSE,OR(JZ$9='2. Protocols'!$C38,JZ$9='2. Protocols'!$E38,JZ$9='2. Protocols'!$G38)),1,0)*'4. Formulations'!$L38</f>
        <v>0</v>
      </c>
      <c r="KA39" s="27">
        <f>IF(AND(OR(ISBLANK(KA$9),KA$9=0)=FALSE,OR(KA$9='2. Protocols'!$C38,KA$9='2. Protocols'!$E38,KA$9='2. Protocols'!$G38)),1,0)*'4. Formulations'!$L38</f>
        <v>0</v>
      </c>
      <c r="KB39" s="27">
        <f>IF(AND(OR(ISBLANK(KB$9),KB$9=0)=FALSE,OR(KB$9='2. Protocols'!$C38,KB$9='2. Protocols'!$E38,KB$9='2. Protocols'!$G38)),1,0)*'4. Formulations'!$L38</f>
        <v>0</v>
      </c>
      <c r="KC39" s="27">
        <f>IF(AND(OR(ISBLANK(KC$9),KC$9=0)=FALSE,OR(KC$9='2. Protocols'!$C38,KC$9='2. Protocols'!$E38,KC$9='2. Protocols'!$G38)),1,0)*'4. Formulations'!$L38</f>
        <v>0</v>
      </c>
      <c r="KD39" s="27">
        <f>IF(AND(OR(ISBLANK(KD$9),KD$9=0)=FALSE,OR(KD$9='2. Protocols'!$C38,KD$9='2. Protocols'!$E38,KD$9='2. Protocols'!$G38)),1,0)*'4. Formulations'!$L38</f>
        <v>0</v>
      </c>
      <c r="KE39" s="27">
        <f>IF(AND(OR(ISBLANK(KE$9),KE$9=0)=FALSE,OR(KE$9='2. Protocols'!$C38,KE$9='2. Protocols'!$E38,KE$9='2. Protocols'!$G38)),1,0)*'4. Formulations'!$L38</f>
        <v>0</v>
      </c>
      <c r="KF39" s="27">
        <f>IF(AND(OR(ISBLANK(KF$9),KF$9=0)=FALSE,OR(KF$9='2. Protocols'!$C38,KF$9='2. Protocols'!$E38,KF$9='2. Protocols'!$G38)),1,0)*'4. Formulations'!$L38</f>
        <v>0</v>
      </c>
      <c r="KG39" s="27">
        <f>IF(AND(OR(ISBLANK(KG$9),KG$9=0)=FALSE,OR(KG$9='2. Protocols'!$C38,KG$9='2. Protocols'!$E38,KG$9='2. Protocols'!$G38)),1,0)*'4. Formulations'!$L38</f>
        <v>0</v>
      </c>
      <c r="KH39" s="27">
        <f>IF(AND(OR(ISBLANK(KH$9),KH$9=0)=FALSE,OR(KH$9='2. Protocols'!$C38,KH$9='2. Protocols'!$E38,KH$9='2. Protocols'!$G38)),1,0)*'4. Formulations'!$L38</f>
        <v>0</v>
      </c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B39" s="27">
        <f>IF(AND(OR(ISBLANK(LB$9),LB$9=0)=FALSE,LB$9=$DL39),1,0)*'4. Formulations'!$M38</f>
        <v>0</v>
      </c>
      <c r="LC39" s="27">
        <f>IF(AND(OR(ISBLANK(LC$9),LC$9=0)=FALSE,LC$9=$DL39),1,0)*'4. Formulations'!$M38</f>
        <v>0</v>
      </c>
      <c r="LD39" s="27">
        <f>IF(AND(OR(ISBLANK(LD$9),LD$9=0)=FALSE,LD$9=$DL39),1,0)*'4. Formulations'!$M38</f>
        <v>0</v>
      </c>
      <c r="LE39" s="27">
        <f>IF(AND(OR(ISBLANK(LE$9),LE$9=0)=FALSE,LE$9=$DL39),1,0)*'4. Formulations'!$M38</f>
        <v>0</v>
      </c>
      <c r="LF39" s="27">
        <f>IF(AND(OR(ISBLANK(LF$9),LF$9=0)=FALSE,LF$9=$DL39),1,0)*'4. Formulations'!$M38</f>
        <v>0</v>
      </c>
      <c r="LG39" s="27">
        <f>IF(AND(OR(ISBLANK(LG$9),LG$9=0)=FALSE,LG$9=$DL39),1,0)*'4. Formulations'!$M38</f>
        <v>0</v>
      </c>
      <c r="LH39" s="27">
        <f>IF(AND(OR(ISBLANK(LH$9),LH$9=0)=FALSE,LH$9=$DL39),1,0)*'4. Formulations'!$M38</f>
        <v>0</v>
      </c>
      <c r="LI39" s="27">
        <f>IF(AND(OR(ISBLANK(LI$9),LI$9=0)=FALSE,LI$9=$DL39),1,0)*'4. Formulations'!$M38</f>
        <v>0</v>
      </c>
      <c r="LJ39" s="27">
        <f>IF(AND(OR(ISBLANK(LJ$9),LJ$9=0)=FALSE,LJ$9=$DL39),1,0)*'4. Formulations'!$M38</f>
        <v>0</v>
      </c>
      <c r="LK39" s="27">
        <f>IF(AND(OR(ISBLANK(LK$9),LK$9=0)=FALSE,LK$9=$DL39),1,0)*'4. Formulations'!$M38</f>
        <v>0</v>
      </c>
      <c r="LL39" s="27">
        <f>IF(AND(OR(ISBLANK(LL$9),LL$9=0)=FALSE,LL$9=$DL39),1,0)*'4. Formulations'!$M38</f>
        <v>0</v>
      </c>
      <c r="LM39" s="27">
        <f>IF(AND(OR(ISBLANK(LM$9),LM$9=0)=FALSE,LM$9=$DL39),1,0)*'4. Formulations'!$M38</f>
        <v>0</v>
      </c>
      <c r="LN39" s="27">
        <f>IF(AND(OR(ISBLANK(LN$9),LN$9=0)=FALSE,LN$9=$DL39),1,0)*'4. Formulations'!$M38</f>
        <v>0</v>
      </c>
      <c r="LO39" s="27">
        <f>IF(AND(OR(ISBLANK(LO$9),LO$9=0)=FALSE,LO$9=$DL39),1,0)*'4. Formulations'!$M38</f>
        <v>0</v>
      </c>
      <c r="LP39" s="27">
        <f>IF(AND(OR(ISBLANK(LP$9),LP$9=0)=FALSE,LP$9=$DL39),1,0)*'4. Formulations'!$M38</f>
        <v>0</v>
      </c>
      <c r="LQ39" s="27">
        <f>IF(AND(OR(ISBLANK(LQ$9),LQ$9=0)=FALSE,LQ$9=$DL39),1,0)*'4. Formulations'!$M38</f>
        <v>0</v>
      </c>
      <c r="LR39" s="27">
        <f>IF(AND(OR(ISBLANK(LR$9),LR$9=0)=FALSE,LR$9=$DL39),1,0)*'4. Formulations'!$M38</f>
        <v>0</v>
      </c>
      <c r="LS39" s="27"/>
      <c r="LT39" s="27"/>
      <c r="LU39" s="27"/>
      <c r="LW39" s="27">
        <f>IF(AND(OR(ISBLANK(LW$9),LW$9=0)=FALSE,SUM($LB39:$LR39)&gt;0,LW$9='2. Protocols'!$G38),1,0)*'4. Formulations'!$M38</f>
        <v>0</v>
      </c>
      <c r="LX39" s="27">
        <f>IF(AND(OR(ISBLANK(LX$9),LX$9=0)=FALSE,SUM($LB39:$LR39)&gt;0,LX$9='2. Protocols'!$G38),1,0)*'4. Formulations'!$M38</f>
        <v>0</v>
      </c>
      <c r="LY39" s="27">
        <f>IF(AND(OR(ISBLANK(LY$9),LY$9=0)=FALSE,SUM($LB39:$LR39)&gt;0,LY$9='2. Protocols'!$G38),1,0)*'4. Formulations'!$M38</f>
        <v>0</v>
      </c>
      <c r="LZ39" s="27">
        <f>IF(AND(OR(ISBLANK(LZ$9),LZ$9=0)=FALSE,SUM($LB39:$LR39)&gt;0,LZ$9='2. Protocols'!$G38),1,0)*'4. Formulations'!$M38</f>
        <v>0</v>
      </c>
      <c r="MA39" s="27">
        <f>IF(AND(OR(ISBLANK(MA$9),MA$9=0)=FALSE,SUM($LB39:$LR39)&gt;0,MA$9='2. Protocols'!$G38),1,0)*'4. Formulations'!$M38</f>
        <v>0</v>
      </c>
      <c r="MB39" s="27">
        <f>IF(AND(OR(ISBLANK(MB$9),MB$9=0)=FALSE,SUM($LB39:$LR39)&gt;0,MB$9='2. Protocols'!$G38),1,0)*'4. Formulations'!$M38</f>
        <v>0</v>
      </c>
      <c r="MC39" s="27">
        <f>IF(AND(OR(ISBLANK(MC$9),MC$9=0)=FALSE,SUM($LB39:$LR39)&gt;0,MC$9='2. Protocols'!$G38),1,0)*'4. Formulations'!$M38</f>
        <v>0</v>
      </c>
      <c r="MD39" s="27">
        <f>IF(AND(OR(ISBLANK(MD$9),MD$9=0)=FALSE,SUM($LB39:$LR39)&gt;0,MD$9='2. Protocols'!$G38),1,0)*'4. Formulations'!$M38</f>
        <v>0</v>
      </c>
      <c r="ME39" s="27">
        <f>IF(AND(OR(ISBLANK(ME$9),ME$9=0)=FALSE,SUM($LB39:$LR39)&gt;0,ME$9='2. Protocols'!$G38),1,0)*'4. Formulations'!$M38</f>
        <v>0</v>
      </c>
      <c r="MF39" s="27">
        <f>IF(AND(OR(ISBLANK(MF$9),MF$9=0)=FALSE,SUM($LB39:$LR39)&gt;0,MF$9='2. Protocols'!$G38),1,0)*'4. Formulations'!$M38</f>
        <v>0</v>
      </c>
      <c r="MG39" s="27">
        <f>IF(AND(OR(ISBLANK(MG$9),MG$9=0)=FALSE,SUM($LB39:$LR39)&gt;0,MG$9='2. Protocols'!$G38),1,0)*'4. Formulations'!$M38</f>
        <v>0</v>
      </c>
      <c r="MH39" s="27">
        <f>IF(AND(OR(ISBLANK(MH$9),MH$9=0)=FALSE,SUM($LB39:$LR39)&gt;0,MH$9='2. Protocols'!$G38),1,0)*'4. Formulations'!$M38</f>
        <v>0</v>
      </c>
      <c r="MI39" s="27">
        <f>IF(AND(OR(ISBLANK(MI$9),MI$9=0)=FALSE,SUM($LB39:$LR39)&gt;0,MI$9='2. Protocols'!$G38),1,0)*'4. Formulations'!$M38</f>
        <v>0</v>
      </c>
      <c r="MJ39" s="27">
        <f>IF(AND(OR(ISBLANK(MJ$9),MJ$9=0)=FALSE,SUM($LB39:$LR39)&gt;0,MJ$9='2. Protocols'!$G38),1,0)*'4. Formulations'!$M38</f>
        <v>0</v>
      </c>
      <c r="MK39" s="27">
        <f>IF(AND(OR(ISBLANK(MK$9),MK$9=0)=FALSE,SUM($LB39:$LR39)&gt;0,MK$9='2. Protocols'!$G38),1,0)*'4. Formulations'!$M38</f>
        <v>0</v>
      </c>
      <c r="ML39" s="27">
        <f>IF(AND(OR(ISBLANK(ML$9),ML$9=0)=FALSE,SUM($LB39:$LR39)&gt;0,ML$9='2. Protocols'!$G38),1,0)*'4. Formulations'!$M38</f>
        <v>0</v>
      </c>
      <c r="MM39" s="27">
        <f>IF(AND(OR(ISBLANK(MM$9),MM$9=0)=FALSE,SUM($LB39:$LR39)&gt;0,MM$9='2. Protocols'!$G38),1,0)*'4. Formulations'!$M38</f>
        <v>0</v>
      </c>
      <c r="MN39" s="27">
        <f>IF(AND(OR(ISBLANK(MN$9),MN$9=0)=FALSE,SUM($LB39:$LR39)&gt;0,MN$9='2. Protocols'!$G38),1,0)*'4. Formulations'!$M38</f>
        <v>0</v>
      </c>
      <c r="MO39" s="27">
        <f>IF(AND(OR(ISBLANK(MO$9),MO$9=0)=FALSE,SUM($LB39:$LR39)&gt;0,MO$9='2. Protocols'!$G38),1,0)*'4. Formulations'!$M38</f>
        <v>0</v>
      </c>
      <c r="MP39" s="27">
        <f>IF(AND(OR(ISBLANK(MP$9),MP$9=0)=FALSE,SUM($LB39:$LR39)&gt;0,MP$9='2. Protocols'!$G38),1,0)*'4. Formulations'!$M38</f>
        <v>0</v>
      </c>
      <c r="MQ39" s="27">
        <f>IF(AND(OR(ISBLANK(MQ$9),MQ$9=0)=FALSE,SUM($LB39:$LR39)&gt;0,MQ$9='2. Protocols'!$G38),1,0)*'4. Formulations'!$M38</f>
        <v>0</v>
      </c>
      <c r="MR39" s="27">
        <f>IF(AND(OR(ISBLANK(MR$9),MR$9=0)=FALSE,SUM($LB39:$LR39)&gt;0,MR$9='2. Protocols'!$G38),1,0)*'4. Formulations'!$M38</f>
        <v>0</v>
      </c>
      <c r="MS39" s="27">
        <f>IF(AND(OR(ISBLANK(MS$9),MS$9=0)=FALSE,SUM($LB39:$LR39)&gt;0,MS$9='2. Protocols'!$G38),1,0)*'4. Formulations'!$M38</f>
        <v>0</v>
      </c>
      <c r="MT39" s="27">
        <f>IF(AND(OR(ISBLANK(MT$9),MT$9=0)=FALSE,SUM($LB39:$LR39)&gt;0,MT$9='2. Protocols'!$G38),1,0)*'4. Formulations'!$M38</f>
        <v>0</v>
      </c>
      <c r="MU39" s="27">
        <f>IF(AND(OR(ISBLANK(MU$9),MU$9=0)=FALSE,SUM($LB39:$LR39)&gt;0,MU$9='2. Protocols'!$G38),1,0)*'4. Formulations'!$M38</f>
        <v>0</v>
      </c>
      <c r="MV39" s="27">
        <f>IF(AND(OR(ISBLANK(MV$9),MV$9=0)=FALSE,SUM($LB39:$LR39)&gt;0,MV$9='2. Protocols'!$G38),1,0)*'4. Formulations'!$M38</f>
        <v>0</v>
      </c>
      <c r="MW39" s="27">
        <f>IF(AND(OR(ISBLANK(MW$9),MW$9=0)=FALSE,SUM($LB39:$LR39)&gt;0,MW$9='2. Protocols'!$G38),1,0)*'4. Formulations'!$M38</f>
        <v>0</v>
      </c>
      <c r="MX39" s="27">
        <f>IF(AND(OR(ISBLANK(MX$9),MX$9=0)=FALSE,SUM($LB39:$LR39)&gt;0,MX$9='2. Protocols'!$G38),1,0)*'4. Formulations'!$M38</f>
        <v>0</v>
      </c>
      <c r="MY39" s="27">
        <f>IF(AND(OR(ISBLANK(MY$9),MY$9=0)=FALSE,SUM($LB39:$LR39)&gt;0,MY$9='2. Protocols'!$G38),1,0)*'4. Formulations'!$M38</f>
        <v>0</v>
      </c>
      <c r="MZ39" s="27">
        <f>IF(AND(OR(ISBLANK(MZ$9),MZ$9=0)=FALSE,SUM($LB39:$LR39)&gt;0,MZ$9='2. Protocols'!$G38),1,0)*'4. Formulations'!$M38</f>
        <v>0</v>
      </c>
      <c r="NA39" s="27">
        <f>IF(AND(OR(ISBLANK(NA$9),NA$9=0)=FALSE,SUM($LB39:$LR39)&gt;0,NA$9='2. Protocols'!$G38),1,0)*'4. Formulations'!$M38</f>
        <v>0</v>
      </c>
      <c r="NB39" s="27">
        <f>IF(AND(OR(ISBLANK(NB$9),NB$9=0)=FALSE,SUM($LB39:$LR39)&gt;0,NB$9='2. Protocols'!$G38),1,0)*'4. Formulations'!$M38</f>
        <v>0</v>
      </c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V39" s="27">
        <f>IF(AND(OR(ISBLANK(NV$9),NV$9=0)=FALSE,NV$9=$DM39),1,0)*'4. Formulations'!$N38</f>
        <v>0</v>
      </c>
      <c r="NW39" s="721">
        <f>IF(AND(OR(ISBLANK(NW$9),NW$9=0)=FALSE,NW$9=$DM39),1,0)*'4. Formulations'!$N38</f>
        <v>0</v>
      </c>
      <c r="NX39" s="27">
        <f>IF(AND(OR(ISBLANK(NX$9),NX$9=0)=FALSE,NX$9=$DM39),1,0)*'4. Formulations'!$N38</f>
        <v>0</v>
      </c>
      <c r="NY39" s="27">
        <f>IF(AND(OR(ISBLANK(NY$9),NY$9=0)=FALSE,NY$9=$DM39),1,0)*'4. Formulations'!$N38</f>
        <v>0</v>
      </c>
      <c r="NZ39" s="27">
        <f>IF(AND(OR(ISBLANK(NZ$9),NZ$9=0)=FALSE,NZ$9=$DM39),1,0)*'4. Formulations'!$N38</f>
        <v>0</v>
      </c>
      <c r="OA39" s="27">
        <f>IF(AND(OR(ISBLANK(OA$9),OA$9=0)=FALSE,OA$9=$DM39),1,0)*'4. Formulations'!$N38</f>
        <v>0</v>
      </c>
      <c r="OB39" s="27">
        <f>IF(AND(OR(ISBLANK(OB$9),OB$9=0)=FALSE,OB$9=$DM39),1,0)*'4. Formulations'!$N38</f>
        <v>0</v>
      </c>
      <c r="OC39" s="27">
        <f>IF(AND(OR(ISBLANK(OC$9),OC$9=0)=FALSE,OC$9=$DM39),1,0)*'4. Formulations'!$N38</f>
        <v>0</v>
      </c>
      <c r="OD39" s="27">
        <f>IF(AND(OR(ISBLANK(OD$9),OD$9=0)=FALSE,OD$9=$DM39),1,0)*'4. Formulations'!$N38</f>
        <v>0</v>
      </c>
      <c r="OE39" s="27">
        <f>IF(AND(OR(ISBLANK(OE$9),OE$9=0)=FALSE,OE$9=$DM39),1,0)*'4. Formulations'!$N38</f>
        <v>0</v>
      </c>
      <c r="OF39" s="27">
        <f>IF(AND(OR(ISBLANK(OF$9),OF$9=0)=FALSE,OF$9=$DM39),1,0)*'4. Formulations'!$N38</f>
        <v>0</v>
      </c>
      <c r="OG39" s="27">
        <f>IF(AND(OR(ISBLANK(OG$9),OG$9=0)=FALSE,OG$9=$DM39),1,0)*'4. Formulations'!$N38</f>
        <v>0</v>
      </c>
      <c r="OH39" s="27">
        <f>IF(AND(OR(ISBLANK(OH$9),OH$9=0)=FALSE,OH$9=$DM39),1,0)*'4. Formulations'!$N38</f>
        <v>0</v>
      </c>
      <c r="OI39" s="27">
        <f>IF(AND(OR(ISBLANK(OI$9),OI$9=0)=FALSE,OI$9=$DM39),1,0)*'4. Formulations'!$N38</f>
        <v>0</v>
      </c>
      <c r="OJ39" s="27">
        <f>IF(AND(OR(ISBLANK(OJ$9),OJ$9=0)=FALSE,OJ$9=$DM39),1,0)*'4. Formulations'!$N38</f>
        <v>0</v>
      </c>
      <c r="OK39" s="27">
        <f>IF(AND(OR(ISBLANK(OK$9),OK$9=0)=FALSE,OK$9=$DM39),1,0)*'4. Formulations'!$N38</f>
        <v>0</v>
      </c>
      <c r="OL39" s="27">
        <f>IF(AND(OR(ISBLANK(OL$9),OL$9=0)=FALSE,OL$9=$DM39),1,0)*'4. Formulations'!$N38</f>
        <v>0</v>
      </c>
      <c r="OM39" s="27"/>
      <c r="ON39" s="27"/>
      <c r="OO39" s="27"/>
      <c r="OQ39" s="27">
        <f>IF(AND(OR(ISBLANK(OQ$9),OQ$9=0)=FALSE,OR(OQ$9='2. Protocols'!$C38,OQ$9='2. Protocols'!$E38,OQ$9='2. Protocols'!$G38)),1,0)*'4. Formulations'!$O38</f>
        <v>0</v>
      </c>
      <c r="OR39" s="27">
        <f>IF(AND(OR(ISBLANK(OR$9),OR$9=0)=FALSE,OR(OR$9='2. Protocols'!$C38,OR$9='2. Protocols'!$E38,OR$9='2. Protocols'!$G38)),1,0)*'4. Formulations'!$O38</f>
        <v>0</v>
      </c>
      <c r="OS39" s="27">
        <f>IF(AND(OR(ISBLANK(OS$9),OS$9=0)=FALSE,OR(OS$9='2. Protocols'!$C38,OS$9='2. Protocols'!$E38,OS$9='2. Protocols'!$G38)),1,0)*'4. Formulations'!$O38</f>
        <v>0</v>
      </c>
      <c r="OT39" s="27">
        <f>IF(AND(OR(ISBLANK(OT$9),OT$9=0)=FALSE,OR(OT$9='2. Protocols'!$C38,OT$9='2. Protocols'!$E38,OT$9='2. Protocols'!$G38)),1,0)*'4. Formulations'!$O38</f>
        <v>0</v>
      </c>
      <c r="OU39" s="27">
        <f>IF(AND(OR(ISBLANK(OU$9),OU$9=0)=FALSE,OR(OU$9='2. Protocols'!$C38,OU$9='2. Protocols'!$E38,OU$9='2. Protocols'!$G38)),1,0)*'4. Formulations'!$O38</f>
        <v>0</v>
      </c>
      <c r="OV39" s="27">
        <f>IF(AND(OR(ISBLANK(OV$9),OV$9=0)=FALSE,OR(OV$9='2. Protocols'!$C38,OV$9='2. Protocols'!$E38,OV$9='2. Protocols'!$G38)),1,0)*'4. Formulations'!$O38</f>
        <v>0</v>
      </c>
      <c r="OW39" s="27">
        <f>IF(AND(OR(ISBLANK(OW$9),OW$9=0)=FALSE,OR(OW$9='2. Protocols'!$C38,OW$9='2. Protocols'!$E38,OW$9='2. Protocols'!$G38)),1,0)*'4. Formulations'!$O38</f>
        <v>0</v>
      </c>
      <c r="OX39" s="27">
        <f>IF(AND(OR(ISBLANK(OX$9),OX$9=0)=FALSE,OR(OX$9='2. Protocols'!$C38,OX$9='2. Protocols'!$E38,OX$9='2. Protocols'!$G38)),1,0)*'4. Formulations'!$O38</f>
        <v>0</v>
      </c>
      <c r="OY39" s="27">
        <f>IF(AND(OR(ISBLANK(OY$9),OY$9=0)=FALSE,OR(OY$9='2. Protocols'!$C38,OY$9='2. Protocols'!$E38,OY$9='2. Protocols'!$G38)),1,0)*'4. Formulations'!$O38</f>
        <v>0</v>
      </c>
      <c r="OZ39" s="27">
        <f>IF(AND(OR(ISBLANK(OZ$9),OZ$9=0)=FALSE,OR(OZ$9='2. Protocols'!$C38,OZ$9='2. Protocols'!$E38,OZ$9='2. Protocols'!$G38)),1,0)*'4. Formulations'!$O38</f>
        <v>0</v>
      </c>
      <c r="PA39" s="27">
        <f>IF(AND(OR(ISBLANK(PA$9),PA$9=0)=FALSE,OR(PA$9='2. Protocols'!$C38,PA$9='2. Protocols'!$E38,PA$9='2. Protocols'!$G38)),1,0)*'4. Formulations'!$O38</f>
        <v>0</v>
      </c>
      <c r="PB39" s="27">
        <f>IF(AND(OR(ISBLANK(PB$9),PB$9=0)=FALSE,OR(PB$9='2. Protocols'!$C38,PB$9='2. Protocols'!$E38,PB$9='2. Protocols'!$G38)),1,0)*'4. Formulations'!$O38</f>
        <v>0</v>
      </c>
      <c r="PC39" s="27">
        <f>IF(AND(OR(ISBLANK(PC$9),PC$9=0)=FALSE,OR(PC$9='2. Protocols'!$C38,PC$9='2. Protocols'!$E38,PC$9='2. Protocols'!$G38)),1,0)*'4. Formulations'!$O38</f>
        <v>0</v>
      </c>
      <c r="PD39" s="27">
        <f>IF(AND(OR(ISBLANK(PD$9),PD$9=0)=FALSE,OR(PD$9='2. Protocols'!$C38,PD$9='2. Protocols'!$E38,PD$9='2. Protocols'!$G38)),1,0)*'4. Formulations'!$O38</f>
        <v>0</v>
      </c>
      <c r="PE39" s="27">
        <f>IF(AND(OR(ISBLANK(PE$9),PE$9=0)=FALSE,OR(PE$9='2. Protocols'!$C38,PE$9='2. Protocols'!$E38,PE$9='2. Protocols'!$G38)),1,0)*'4. Formulations'!$O38</f>
        <v>0</v>
      </c>
      <c r="PF39" s="27">
        <f>IF(AND(OR(ISBLANK(PF$9),PF$9=0)=FALSE,OR(PF$9='2. Protocols'!$C38,PF$9='2. Protocols'!$E38,PF$9='2. Protocols'!$G38)),1,0)*'4. Formulations'!$O38</f>
        <v>0</v>
      </c>
      <c r="PG39" s="27">
        <f>IF(AND(OR(ISBLANK(PG$9),PG$9=0)=FALSE,OR(PG$9='2. Protocols'!$C38,PG$9='2. Protocols'!$E38,PG$9='2. Protocols'!$G38)),1,0)*'4. Formulations'!$O38</f>
        <v>0</v>
      </c>
      <c r="PH39" s="27">
        <f>IF(AND(OR(ISBLANK(PH$9),PH$9=0)=FALSE,OR(PH$9='2. Protocols'!$C38,PH$9='2. Protocols'!$E38,PH$9='2. Protocols'!$G38)),1,0)*'4. Formulations'!$O38</f>
        <v>0</v>
      </c>
      <c r="PI39" s="27">
        <f>IF(AND(OR(ISBLANK(PI$9),PI$9=0)=FALSE,OR(PI$9='2. Protocols'!$C38,PI$9='2. Protocols'!$E38,PI$9='2. Protocols'!$G38)),1,0)*'4. Formulations'!$O38</f>
        <v>0</v>
      </c>
      <c r="PJ39" s="27">
        <f>IF(AND(OR(ISBLANK(PJ$9),PJ$9=0)=FALSE,OR(PJ$9='2. Protocols'!$C38,PJ$9='2. Protocols'!$E38,PJ$9='2. Protocols'!$G38)),1,0)*'4. Formulations'!$O38</f>
        <v>0</v>
      </c>
      <c r="PK39" s="27">
        <f>IF(AND(OR(ISBLANK(PK$9),PK$9=0)=FALSE,OR(PK$9='2. Protocols'!$C38,PK$9='2. Protocols'!$E38,PK$9='2. Protocols'!$G38)),1,0)*'4. Formulations'!$O38</f>
        <v>0</v>
      </c>
      <c r="PL39" s="27">
        <f>IF(AND(OR(ISBLANK(PL$9),PL$9=0)=FALSE,OR(PL$9='2. Protocols'!$C38,PL$9='2. Protocols'!$E38,PL$9='2. Protocols'!$G38)),1,0)*'4. Formulations'!$O38</f>
        <v>0</v>
      </c>
      <c r="PM39" s="27">
        <f>IF(AND(OR(ISBLANK(PM$9),PM$9=0)=FALSE,OR(PM$9='2. Protocols'!$C38,PM$9='2. Protocols'!$E38,PM$9='2. Protocols'!$G38)),1,0)*'4. Formulations'!$O38</f>
        <v>0</v>
      </c>
      <c r="PN39" s="27">
        <f>IF(AND(OR(ISBLANK(PN$9),PN$9=0)=FALSE,OR(PN$9='2. Protocols'!$C38,PN$9='2. Protocols'!$E38,PN$9='2. Protocols'!$G38)),1,0)*'4. Formulations'!$O38</f>
        <v>0</v>
      </c>
      <c r="PO39" s="27">
        <f>IF(AND(OR(ISBLANK(PO$9),PO$9=0)=FALSE,OR(PO$9='2. Protocols'!$C38,PO$9='2. Protocols'!$E38,PO$9='2. Protocols'!$G38)),1,0)*'4. Formulations'!$O38</f>
        <v>0</v>
      </c>
      <c r="PP39" s="27">
        <f>IF(AND(OR(ISBLANK(PP$9),PP$9=0)=FALSE,OR(PP$9='2. Protocols'!$C38,PP$9='2. Protocols'!$E38,PP$9='2. Protocols'!$G38)),1,0)*'4. Formulations'!$O38</f>
        <v>0</v>
      </c>
      <c r="PQ39" s="27">
        <f>IF(AND(OR(ISBLANK(PQ$9),PQ$9=0)=FALSE,OR(PQ$9='2. Protocols'!$C38,PQ$9='2. Protocols'!$E38,PQ$9='2. Protocols'!$G38)),1,0)*'4. Formulations'!$O38</f>
        <v>0</v>
      </c>
      <c r="PR39" s="27">
        <f>IF(AND(OR(ISBLANK(PR$9),PR$9=0)=FALSE,OR(PR$9='2. Protocols'!$C38,PR$9='2. Protocols'!$E38,PR$9='2. Protocols'!$G38)),1,0)*'4. Formulations'!$O38</f>
        <v>0</v>
      </c>
      <c r="PS39" s="27">
        <f>IF(AND(OR(ISBLANK(PS$9),PS$9=0)=FALSE,OR(PS$9='2. Protocols'!$C38,PS$9='2. Protocols'!$E38,PS$9='2. Protocols'!$G38)),1,0)*'4. Formulations'!$O38</f>
        <v>0</v>
      </c>
      <c r="PT39" s="27">
        <f>IF(AND(OR(ISBLANK(PT$9),PT$9=0)=FALSE,OR(PT$9='2. Protocols'!$C38,PT$9='2. Protocols'!$E38,PT$9='2. Protocols'!$G38)),1,0)*'4. Formulations'!$O38</f>
        <v>0</v>
      </c>
      <c r="PU39" s="27">
        <f>IF(AND(OR(ISBLANK(PU$9),PU$9=0)=FALSE,OR(PU$9='2. Protocols'!$C38,PU$9='2. Protocols'!$E38,PU$9='2. Protocols'!$G38)),1,0)*'4. Formulations'!$O38</f>
        <v>0</v>
      </c>
      <c r="PV39" s="27">
        <f>IF(AND(OR(ISBLANK(PV$9),PV$9=0)=FALSE,OR(PV$9='2. Protocols'!$C38,PV$9='2. Protocols'!$E38,PV$9='2. Protocols'!$G38)),1,0)*'4. Formulations'!$O38</f>
        <v>0</v>
      </c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P39" s="27">
        <f>IF(AND(OR(ISBLANK(QP$9),QP$9=0)=FALSE,QP$9=$DL39),1,0)*'4. Formulations'!$P38</f>
        <v>0</v>
      </c>
      <c r="QQ39" s="27">
        <f>IF(AND(OR(ISBLANK(QQ$9),QQ$9=0)=FALSE,QQ$9=$DL39),1,0)*'4. Formulations'!$P38</f>
        <v>0</v>
      </c>
      <c r="QR39" s="27">
        <f>IF(AND(OR(ISBLANK(QR$9),QR$9=0)=FALSE,QR$9=$DL39),1,0)*'4. Formulations'!$P38</f>
        <v>0</v>
      </c>
      <c r="QS39" s="27">
        <f>IF(AND(OR(ISBLANK(QS$9),QS$9=0)=FALSE,QS$9=$DL39),1,0)*'4. Formulations'!$P38</f>
        <v>0</v>
      </c>
      <c r="QT39" s="27">
        <f>IF(AND(OR(ISBLANK(QT$9),QT$9=0)=FALSE,QT$9=$DL39),1,0)*'4. Formulations'!$P38</f>
        <v>0</v>
      </c>
      <c r="QU39" s="27">
        <f>IF(AND(OR(ISBLANK(QU$9),QU$9=0)=FALSE,QU$9=$DL39),1,0)*'4. Formulations'!$P38</f>
        <v>0</v>
      </c>
      <c r="QV39" s="27">
        <f>IF(AND(OR(ISBLANK(QV$9),QV$9=0)=FALSE,QV$9=$DL39),1,0)*'4. Formulations'!$P38</f>
        <v>0</v>
      </c>
      <c r="QW39" s="27">
        <f>IF(AND(OR(ISBLANK(QW$9),QW$9=0)=FALSE,QW$9=$DL39),1,0)*'4. Formulations'!$P38</f>
        <v>0</v>
      </c>
      <c r="QX39" s="27">
        <f>IF(AND(OR(ISBLANK(QX$9),QX$9=0)=FALSE,QX$9=$DL39),1,0)*'4. Formulations'!$P38</f>
        <v>0</v>
      </c>
      <c r="QY39" s="27">
        <f>IF(AND(OR(ISBLANK(QY$9),QY$9=0)=FALSE,QY$9=$DL39),1,0)*'4. Formulations'!$P38</f>
        <v>0</v>
      </c>
      <c r="QZ39" s="27">
        <f>IF(AND(OR(ISBLANK(QZ$9),QZ$9=0)=FALSE,QZ$9=$DL39),1,0)*'4. Formulations'!$P38</f>
        <v>0</v>
      </c>
      <c r="RA39" s="27">
        <f>IF(AND(OR(ISBLANK(RA$9),RA$9=0)=FALSE,RA$9=$DL39),1,0)*'4. Formulations'!$P38</f>
        <v>0</v>
      </c>
      <c r="RB39" s="27">
        <f>IF(AND(OR(ISBLANK(RB$9),RB$9=0)=FALSE,RB$9=$DL39),1,0)*'4. Formulations'!$P38</f>
        <v>0</v>
      </c>
      <c r="RC39" s="27">
        <f>IF(AND(OR(ISBLANK(RC$9),RC$9=0)=FALSE,RC$9=$DL39),1,0)*'4. Formulations'!$P38</f>
        <v>0</v>
      </c>
      <c r="RD39" s="27">
        <f>IF(AND(OR(ISBLANK(RD$9),RD$9=0)=FALSE,RD$9=$DL39),1,0)*'4. Formulations'!$P38</f>
        <v>0</v>
      </c>
      <c r="RE39" s="27">
        <f>IF(AND(OR(ISBLANK(RE$9),RE$9=0)=FALSE,RE$9=$DL39),1,0)*'4. Formulations'!$P38</f>
        <v>0</v>
      </c>
      <c r="RF39" s="27">
        <f>IF(AND(OR(ISBLANK(RF$9),RF$9=0)=FALSE,RF$9=$DL39),1,0)*'4. Formulations'!$P38</f>
        <v>0</v>
      </c>
      <c r="RG39" s="27"/>
      <c r="RH39" s="27"/>
      <c r="RI39" s="27"/>
      <c r="RK39" s="27">
        <f>IF(AND(OR(ISBLANK(RK$9),RK$9=0)=FALSE,SUM($QP39:$RF39)&gt;0,RK$9='2. Protocols'!$G38),1,0)*'4. Formulations'!$P38</f>
        <v>0</v>
      </c>
      <c r="RL39" s="27">
        <f>IF(AND(OR(ISBLANK(RL$9),RL$9=0)=FALSE,SUM($QP39:$RF39)&gt;0,RL$9='2. Protocols'!$G38),1,0)*'4. Formulations'!$P38</f>
        <v>0</v>
      </c>
      <c r="RM39" s="27">
        <f>IF(AND(OR(ISBLANK(RM$9),RM$9=0)=FALSE,SUM($QP39:$RF39)&gt;0,RM$9='2. Protocols'!$G38),1,0)*'4. Formulations'!$P38</f>
        <v>0</v>
      </c>
      <c r="RN39" s="27">
        <f>IF(AND(OR(ISBLANK(RN$9),RN$9=0)=FALSE,SUM($QP39:$RF39)&gt;0,RN$9='2. Protocols'!$G38),1,0)*'4. Formulations'!$P38</f>
        <v>0</v>
      </c>
      <c r="RO39" s="27">
        <f>IF(AND(OR(ISBLANK(RO$9),RO$9=0)=FALSE,SUM($QP39:$RF39)&gt;0,RO$9='2. Protocols'!$G38),1,0)*'4. Formulations'!$P38</f>
        <v>0</v>
      </c>
      <c r="RP39" s="27">
        <f>IF(AND(OR(ISBLANK(RP$9),RP$9=0)=FALSE,SUM($QP39:$RF39)&gt;0,RP$9='2. Protocols'!$G38),1,0)*'4. Formulations'!$P38</f>
        <v>0</v>
      </c>
      <c r="RQ39" s="27">
        <f>IF(AND(OR(ISBLANK(RQ$9),RQ$9=0)=FALSE,SUM($QP39:$RF39)&gt;0,RQ$9='2. Protocols'!$G38),1,0)*'4. Formulations'!$P38</f>
        <v>0</v>
      </c>
      <c r="RR39" s="27">
        <f>IF(AND(OR(ISBLANK(RR$9),RR$9=0)=FALSE,SUM($QP39:$RF39)&gt;0,RR$9='2. Protocols'!$G38),1,0)*'4. Formulations'!$P38</f>
        <v>0</v>
      </c>
      <c r="RS39" s="27">
        <f>IF(AND(OR(ISBLANK(RS$9),RS$9=0)=FALSE,SUM($QP39:$RF39)&gt;0,RS$9='2. Protocols'!$G38),1,0)*'4. Formulations'!$P38</f>
        <v>0</v>
      </c>
      <c r="RT39" s="27">
        <f>IF(AND(OR(ISBLANK(RT$9),RT$9=0)=FALSE,SUM($QP39:$RF39)&gt;0,RT$9='2. Protocols'!$G38),1,0)*'4. Formulations'!$P38</f>
        <v>0</v>
      </c>
      <c r="RU39" s="27">
        <f>IF(AND(OR(ISBLANK(RU$9),RU$9=0)=FALSE,SUM($QP39:$RF39)&gt;0,RU$9='2. Protocols'!$G38),1,0)*'4. Formulations'!$P38</f>
        <v>0</v>
      </c>
      <c r="RV39" s="27">
        <f>IF(AND(OR(ISBLANK(RV$9),RV$9=0)=FALSE,SUM($QP39:$RF39)&gt;0,RV$9='2. Protocols'!$G38),1,0)*'4. Formulations'!$P38</f>
        <v>0</v>
      </c>
      <c r="RW39" s="27">
        <f>IF(AND(OR(ISBLANK(RW$9),RW$9=0)=FALSE,SUM($QP39:$RF39)&gt;0,RW$9='2. Protocols'!$G38),1,0)*'4. Formulations'!$P38</f>
        <v>0</v>
      </c>
      <c r="RX39" s="27">
        <f>IF(AND(OR(ISBLANK(RX$9),RX$9=0)=FALSE,SUM($QP39:$RF39)&gt;0,RX$9='2. Protocols'!$G38),1,0)*'4. Formulations'!$P38</f>
        <v>0</v>
      </c>
      <c r="RY39" s="27">
        <f>IF(AND(OR(ISBLANK(RY$9),RY$9=0)=FALSE,SUM($QP39:$RF39)&gt;0,RY$9='2. Protocols'!$G38),1,0)*'4. Formulations'!$P38</f>
        <v>0</v>
      </c>
      <c r="RZ39" s="27">
        <f>IF(AND(OR(ISBLANK(RZ$9),RZ$9=0)=FALSE,SUM($QP39:$RF39)&gt;0,RZ$9='2. Protocols'!$G38),1,0)*'4. Formulations'!$P38</f>
        <v>0</v>
      </c>
      <c r="SA39" s="27">
        <f>IF(AND(OR(ISBLANK(SA$9),SA$9=0)=FALSE,SUM($QP39:$RF39)&gt;0,SA$9='2. Protocols'!$G38),1,0)*'4. Formulations'!$P38</f>
        <v>0</v>
      </c>
      <c r="SB39" s="27">
        <f>IF(AND(OR(ISBLANK(SB$9),SB$9=0)=FALSE,SUM($QP39:$RF39)&gt;0,SB$9='2. Protocols'!$G38),1,0)*'4. Formulations'!$P38</f>
        <v>0</v>
      </c>
      <c r="SC39" s="27">
        <f>IF(AND(OR(ISBLANK(SC$9),SC$9=0)=FALSE,SUM($QP39:$RF39)&gt;0,SC$9='2. Protocols'!$G38),1,0)*'4. Formulations'!$P38</f>
        <v>0</v>
      </c>
      <c r="SD39" s="27">
        <f>IF(AND(OR(ISBLANK(SD$9),SD$9=0)=FALSE,SUM($QP39:$RF39)&gt;0,SD$9='2. Protocols'!$G38),1,0)*'4. Formulations'!$P38</f>
        <v>0</v>
      </c>
      <c r="SE39" s="27">
        <f>IF(AND(OR(ISBLANK(SE$9),SE$9=0)=FALSE,SUM($QP39:$RF39)&gt;0,SE$9='2. Protocols'!$G38),1,0)*'4. Formulations'!$P38</f>
        <v>0</v>
      </c>
      <c r="SF39" s="27">
        <f>IF(AND(OR(ISBLANK(SF$9),SF$9=0)=FALSE,SUM($QP39:$RF39)&gt;0,SF$9='2. Protocols'!$G38),1,0)*'4. Formulations'!$P38</f>
        <v>0</v>
      </c>
      <c r="SG39" s="27">
        <f>IF(AND(OR(ISBLANK(SG$9),SG$9=0)=FALSE,SUM($QP39:$RF39)&gt;0,SG$9='2. Protocols'!$G38),1,0)*'4. Formulations'!$P38</f>
        <v>0</v>
      </c>
      <c r="SH39" s="27">
        <f>IF(AND(OR(ISBLANK(SH$9),SH$9=0)=FALSE,SUM($QP39:$RF39)&gt;0,SH$9='2. Protocols'!$G38),1,0)*'4. Formulations'!$P38</f>
        <v>0</v>
      </c>
      <c r="SI39" s="27">
        <f>IF(AND(OR(ISBLANK(SI$9),SI$9=0)=FALSE,SUM($QP39:$RF39)&gt;0,SI$9='2. Protocols'!$G38),1,0)*'4. Formulations'!$P38</f>
        <v>0</v>
      </c>
      <c r="SJ39" s="27">
        <f>IF(AND(OR(ISBLANK(SJ$9),SJ$9=0)=FALSE,SUM($QP39:$RF39)&gt;0,SJ$9='2. Protocols'!$G38),1,0)*'4. Formulations'!$P38</f>
        <v>0</v>
      </c>
      <c r="SK39" s="27">
        <f>IF(AND(OR(ISBLANK(SK$9),SK$9=0)=FALSE,SUM($QP39:$RF39)&gt;0,SK$9='2. Protocols'!$G38),1,0)*'4. Formulations'!$P38</f>
        <v>0</v>
      </c>
      <c r="SL39" s="27">
        <f>IF(AND(OR(ISBLANK(SL$9),SL$9=0)=FALSE,SUM($QP39:$RF39)&gt;0,SL$9='2. Protocols'!$G38),1,0)*'4. Formulations'!$P38</f>
        <v>0</v>
      </c>
      <c r="SM39" s="27">
        <f>IF(AND(OR(ISBLANK(SM$9),SM$9=0)=FALSE,SUM($QP39:$RF39)&gt;0,SM$9='2. Protocols'!$G38),1,0)*'4. Formulations'!$P38</f>
        <v>0</v>
      </c>
      <c r="SN39" s="27">
        <f>IF(AND(OR(ISBLANK(SN$9),SN$9=0)=FALSE,SUM($QP39:$RF39)&gt;0,SN$9='2. Protocols'!$G38),1,0)*'4. Formulations'!$P38</f>
        <v>0</v>
      </c>
      <c r="SO39" s="27">
        <f>IF(AND(OR(ISBLANK(SO$9),SO$9=0)=FALSE,SUM($QP39:$RF39)&gt;0,SO$9='2. Protocols'!$G38),1,0)*'4. Formulations'!$P38</f>
        <v>0</v>
      </c>
      <c r="SP39" s="27">
        <f>IF(AND(OR(ISBLANK(SP$9),SP$9=0)=FALSE,SUM($QP39:$RF39)&gt;0,SP$9='2. Protocols'!$G38),1,0)*'4. Formulations'!$P38</f>
        <v>0</v>
      </c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J39" s="27">
        <f>IF(AND(OR(ISBLANK(TJ$9),TJ$9=0)=FALSE,TJ$9=$DM39),1,0)*'4. Formulations'!$Q38</f>
        <v>0</v>
      </c>
      <c r="TK39" s="27">
        <f>IF(AND(OR(ISBLANK(TK$9),TK$9=0)=FALSE,TK$9=$DM39),1,0)*'4. Formulations'!$Q38</f>
        <v>0</v>
      </c>
      <c r="TL39" s="27">
        <f>IF(AND(OR(ISBLANK(TL$9),TL$9=0)=FALSE,TL$9=$DM39),1,0)*'4. Formulations'!$Q38</f>
        <v>0</v>
      </c>
      <c r="TM39" s="27">
        <f>IF(AND(OR(ISBLANK(TM$9),TM$9=0)=FALSE,TM$9=$DM39),1,0)*'4. Formulations'!$Q38</f>
        <v>0</v>
      </c>
      <c r="TN39" s="27">
        <f>IF(AND(OR(ISBLANK(TN$9),TN$9=0)=FALSE,TN$9=$DM39),1,0)*'4. Formulations'!$Q38</f>
        <v>0</v>
      </c>
      <c r="TO39" s="27">
        <f>IF(AND(OR(ISBLANK(TO$9),TO$9=0)=FALSE,TO$9=$DM39),1,0)*'4. Formulations'!$Q38</f>
        <v>0</v>
      </c>
      <c r="TP39" s="27">
        <f>IF(AND(OR(ISBLANK(TP$9),TP$9=0)=FALSE,TP$9=$DM39),1,0)*'4. Formulations'!$Q38</f>
        <v>0</v>
      </c>
      <c r="TQ39" s="27">
        <f>IF(AND(OR(ISBLANK(TQ$9),TQ$9=0)=FALSE,TQ$9=$DM39),1,0)*'4. Formulations'!$Q38</f>
        <v>0</v>
      </c>
      <c r="TR39" s="27">
        <f>IF(AND(OR(ISBLANK(TR$9),TR$9=0)=FALSE,TR$9=$DM39),1,0)*'4. Formulations'!$Q38</f>
        <v>0</v>
      </c>
      <c r="TS39" s="27">
        <f>IF(AND(OR(ISBLANK(TS$9),TS$9=0)=FALSE,TS$9=$DM39),1,0)*'4. Formulations'!$Q38</f>
        <v>0</v>
      </c>
      <c r="TT39" s="27">
        <f>IF(AND(OR(ISBLANK(TT$9),TT$9=0)=FALSE,TT$9=$DM39),1,0)*'4. Formulations'!$Q38</f>
        <v>0</v>
      </c>
      <c r="TU39" s="27">
        <f>IF(AND(OR(ISBLANK(TU$9),TU$9=0)=FALSE,TU$9=$DM39),1,0)*'4. Formulations'!$Q38</f>
        <v>0</v>
      </c>
      <c r="TV39" s="27">
        <f>IF(AND(OR(ISBLANK(TV$9),TV$9=0)=FALSE,TV$9=$DM39),1,0)*'4. Formulations'!$Q38</f>
        <v>0</v>
      </c>
      <c r="TW39" s="27">
        <f>IF(AND(OR(ISBLANK(TW$9),TW$9=0)=FALSE,TW$9=$DM39),1,0)*'4. Formulations'!$Q38</f>
        <v>0</v>
      </c>
      <c r="TX39" s="27">
        <f>IF(AND(OR(ISBLANK(TX$9),TX$9=0)=FALSE,TX$9=$DM39),1,0)*'4. Formulations'!$Q38</f>
        <v>0</v>
      </c>
      <c r="TY39" s="27">
        <f>IF(AND(OR(ISBLANK(TY$9),TY$9=0)=FALSE,TY$9=$DM39),1,0)*'4. Formulations'!$Q38</f>
        <v>0</v>
      </c>
      <c r="TZ39" s="27">
        <f>IF(AND(OR(ISBLANK(TZ$9),TZ$9=0)=FALSE,TZ$9=$DM39),1,0)*'4. Formulations'!$Q38</f>
        <v>0</v>
      </c>
      <c r="UA39" s="27"/>
      <c r="UB39" s="27"/>
      <c r="UC39" s="27"/>
    </row>
    <row r="40" spans="2:549" ht="15" x14ac:dyDescent="0.25">
      <c r="B40" s="2"/>
      <c r="C40" s="76" t="s">
        <v>20</v>
      </c>
      <c r="D40" s="13"/>
      <c r="E40" s="14"/>
      <c r="G40" s="57" t="e">
        <f t="shared" ref="G40:AL40" si="66">SUM(G10:G39)</f>
        <v>#VALUE!</v>
      </c>
      <c r="H40" s="57" t="e">
        <f t="shared" si="66"/>
        <v>#VALUE!</v>
      </c>
      <c r="I40" s="57" t="e">
        <f t="shared" si="66"/>
        <v>#VALUE!</v>
      </c>
      <c r="J40" s="57" t="e">
        <f t="shared" si="66"/>
        <v>#VALUE!</v>
      </c>
      <c r="K40" s="57" t="e">
        <f t="shared" si="66"/>
        <v>#VALUE!</v>
      </c>
      <c r="L40" s="57" t="e">
        <f t="shared" si="66"/>
        <v>#VALUE!</v>
      </c>
      <c r="M40" s="57" t="e">
        <f t="shared" si="66"/>
        <v>#VALUE!</v>
      </c>
      <c r="N40" s="57" t="e">
        <f t="shared" si="66"/>
        <v>#VALUE!</v>
      </c>
      <c r="O40" s="57" t="e">
        <f t="shared" si="66"/>
        <v>#VALUE!</v>
      </c>
      <c r="P40" s="57" t="e">
        <f t="shared" si="66"/>
        <v>#VALUE!</v>
      </c>
      <c r="Q40" s="57" t="e">
        <f t="shared" si="66"/>
        <v>#VALUE!</v>
      </c>
      <c r="R40" s="57" t="e">
        <f t="shared" si="66"/>
        <v>#VALUE!</v>
      </c>
      <c r="S40" s="57" t="e">
        <f t="shared" si="66"/>
        <v>#VALUE!</v>
      </c>
      <c r="T40" s="57" t="e">
        <f t="shared" si="66"/>
        <v>#VALUE!</v>
      </c>
      <c r="U40" s="57" t="e">
        <f t="shared" si="66"/>
        <v>#VALUE!</v>
      </c>
      <c r="V40" s="57" t="e">
        <f t="shared" si="66"/>
        <v>#VALUE!</v>
      </c>
      <c r="W40" s="57" t="e">
        <f t="shared" si="66"/>
        <v>#VALUE!</v>
      </c>
      <c r="X40" s="57" t="e">
        <f t="shared" si="66"/>
        <v>#VALUE!</v>
      </c>
      <c r="Y40" s="57" t="e">
        <f t="shared" si="66"/>
        <v>#VALUE!</v>
      </c>
      <c r="Z40" s="57" t="e">
        <f t="shared" si="66"/>
        <v>#VALUE!</v>
      </c>
      <c r="AA40" s="57" t="e">
        <f t="shared" si="66"/>
        <v>#VALUE!</v>
      </c>
      <c r="AB40" s="57" t="e">
        <f t="shared" si="66"/>
        <v>#VALUE!</v>
      </c>
      <c r="AC40" s="57" t="e">
        <f t="shared" si="66"/>
        <v>#VALUE!</v>
      </c>
      <c r="AD40" s="57" t="e">
        <f t="shared" si="66"/>
        <v>#VALUE!</v>
      </c>
      <c r="AE40" s="57" t="e">
        <f t="shared" si="66"/>
        <v>#VALUE!</v>
      </c>
      <c r="AF40" s="57" t="e">
        <f t="shared" si="66"/>
        <v>#VALUE!</v>
      </c>
      <c r="AG40" s="57" t="e">
        <f t="shared" si="66"/>
        <v>#VALUE!</v>
      </c>
      <c r="AH40" s="57" t="e">
        <f t="shared" si="66"/>
        <v>#VALUE!</v>
      </c>
      <c r="AI40" s="57" t="e">
        <f t="shared" si="66"/>
        <v>#VALUE!</v>
      </c>
      <c r="AJ40" s="57" t="e">
        <f t="shared" si="66"/>
        <v>#VALUE!</v>
      </c>
      <c r="AK40" s="57" t="e">
        <f t="shared" si="66"/>
        <v>#VALUE!</v>
      </c>
      <c r="AL40" s="57" t="e">
        <f t="shared" si="66"/>
        <v>#VALUE!</v>
      </c>
      <c r="AM40" s="57" t="e">
        <f>SUM(AM10:AM39)</f>
        <v>#VALUE!</v>
      </c>
      <c r="AN40" s="57" t="e">
        <f>SUM(AN10:AN39)</f>
        <v>#VALUE!</v>
      </c>
      <c r="AO40" s="57" t="e">
        <f>SUM(AO10:AO39)</f>
        <v>#VALUE!</v>
      </c>
      <c r="AP40" s="57" t="e">
        <f>SUM(AP10:AP39)</f>
        <v>#VALUE!</v>
      </c>
      <c r="AQ40" s="57" t="e">
        <f>SUM(AQ10:AQ39)</f>
        <v>#VALUE!</v>
      </c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</row>
    <row r="41" spans="2:549" ht="15" x14ac:dyDescent="0.25">
      <c r="B41" s="2"/>
      <c r="C41" s="77" t="s">
        <v>78</v>
      </c>
      <c r="D41" s="15"/>
      <c r="E41" s="15"/>
      <c r="G41" s="16" t="e">
        <f>G40/SUM(G$40,G$74,G$108)</f>
        <v>#VALUE!</v>
      </c>
      <c r="H41" s="16" t="e">
        <f t="shared" ref="H41:AQ41" si="67">H40/SUM(H$40,H$74,H$108)</f>
        <v>#VALUE!</v>
      </c>
      <c r="I41" s="16" t="e">
        <f t="shared" si="67"/>
        <v>#VALUE!</v>
      </c>
      <c r="J41" s="16" t="e">
        <f t="shared" si="67"/>
        <v>#VALUE!</v>
      </c>
      <c r="K41" s="16" t="e">
        <f t="shared" si="67"/>
        <v>#VALUE!</v>
      </c>
      <c r="L41" s="16" t="e">
        <f t="shared" si="67"/>
        <v>#VALUE!</v>
      </c>
      <c r="M41" s="16" t="e">
        <f t="shared" si="67"/>
        <v>#VALUE!</v>
      </c>
      <c r="N41" s="16" t="e">
        <f t="shared" si="67"/>
        <v>#VALUE!</v>
      </c>
      <c r="O41" s="16" t="e">
        <f t="shared" si="67"/>
        <v>#VALUE!</v>
      </c>
      <c r="P41" s="16" t="e">
        <f t="shared" si="67"/>
        <v>#VALUE!</v>
      </c>
      <c r="Q41" s="16" t="e">
        <f t="shared" si="67"/>
        <v>#VALUE!</v>
      </c>
      <c r="R41" s="16" t="e">
        <f t="shared" si="67"/>
        <v>#VALUE!</v>
      </c>
      <c r="S41" s="16" t="e">
        <f t="shared" si="67"/>
        <v>#VALUE!</v>
      </c>
      <c r="T41" s="16" t="e">
        <f t="shared" si="67"/>
        <v>#VALUE!</v>
      </c>
      <c r="U41" s="16" t="e">
        <f t="shared" si="67"/>
        <v>#VALUE!</v>
      </c>
      <c r="V41" s="16" t="e">
        <f t="shared" si="67"/>
        <v>#VALUE!</v>
      </c>
      <c r="W41" s="16" t="e">
        <f t="shared" si="67"/>
        <v>#VALUE!</v>
      </c>
      <c r="X41" s="16" t="e">
        <f t="shared" si="67"/>
        <v>#VALUE!</v>
      </c>
      <c r="Y41" s="16" t="e">
        <f t="shared" si="67"/>
        <v>#VALUE!</v>
      </c>
      <c r="Z41" s="16" t="e">
        <f t="shared" si="67"/>
        <v>#VALUE!</v>
      </c>
      <c r="AA41" s="16" t="e">
        <f t="shared" si="67"/>
        <v>#VALUE!</v>
      </c>
      <c r="AB41" s="16" t="e">
        <f t="shared" si="67"/>
        <v>#VALUE!</v>
      </c>
      <c r="AC41" s="16" t="e">
        <f t="shared" si="67"/>
        <v>#VALUE!</v>
      </c>
      <c r="AD41" s="16" t="e">
        <f t="shared" si="67"/>
        <v>#VALUE!</v>
      </c>
      <c r="AE41" s="16" t="e">
        <f t="shared" si="67"/>
        <v>#VALUE!</v>
      </c>
      <c r="AF41" s="16" t="e">
        <f t="shared" si="67"/>
        <v>#VALUE!</v>
      </c>
      <c r="AG41" s="16" t="e">
        <f t="shared" si="67"/>
        <v>#VALUE!</v>
      </c>
      <c r="AH41" s="16" t="e">
        <f t="shared" si="67"/>
        <v>#VALUE!</v>
      </c>
      <c r="AI41" s="16" t="e">
        <f t="shared" si="67"/>
        <v>#VALUE!</v>
      </c>
      <c r="AJ41" s="16" t="e">
        <f t="shared" si="67"/>
        <v>#VALUE!</v>
      </c>
      <c r="AK41" s="16" t="e">
        <f t="shared" si="67"/>
        <v>#VALUE!</v>
      </c>
      <c r="AL41" s="16" t="e">
        <f t="shared" si="67"/>
        <v>#VALUE!</v>
      </c>
      <c r="AM41" s="16" t="e">
        <f t="shared" si="67"/>
        <v>#VALUE!</v>
      </c>
      <c r="AN41" s="16" t="e">
        <f t="shared" si="67"/>
        <v>#VALUE!</v>
      </c>
      <c r="AO41" s="16" t="e">
        <f t="shared" si="67"/>
        <v>#VALUE!</v>
      </c>
      <c r="AP41" s="16" t="e">
        <f t="shared" si="67"/>
        <v>#VALUE!</v>
      </c>
      <c r="AQ41" s="16" t="e">
        <f t="shared" si="67"/>
        <v>#VALUE!</v>
      </c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</row>
    <row r="42" spans="2:549" ht="15" x14ac:dyDescent="0.25">
      <c r="B42" s="2"/>
      <c r="C42" s="15"/>
      <c r="D42" s="15"/>
      <c r="E42" s="15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</row>
    <row r="43" spans="2:549" ht="18.75" x14ac:dyDescent="0.3">
      <c r="B43" s="2"/>
      <c r="C43" s="78" t="s">
        <v>21</v>
      </c>
      <c r="D43" s="3"/>
      <c r="E43" s="4"/>
      <c r="G43" s="10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CA43" s="64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</row>
    <row r="44" spans="2:549" ht="15" x14ac:dyDescent="0.25">
      <c r="B44" s="2"/>
      <c r="C44" s="75" t="str">
        <f>IF('2. Protocols'!C43&amp;"+"&amp;'2. Protocols'!E43&amp;"+"&amp;'2. Protocols'!G43="++","",'2. Protocols'!C43&amp;"+"&amp;'2. Protocols'!E43&amp;"+"&amp;'2. Protocols'!G43)</f>
        <v/>
      </c>
      <c r="D44" s="7"/>
      <c r="E44" s="8"/>
      <c r="G44" s="72">
        <f>'2. Protocols'!J43*'1. General Inputs'!$L$13</f>
        <v>0</v>
      </c>
      <c r="H44" s="72" t="e">
        <f>MAX(G44*(1+'1. General Inputs'!$BA$23+HLOOKUP(H$7,'1. General Inputs'!$BC$17:$BE$19,ROWS('1. General Inputs'!$BA$17:$BA$19),0))+(H$76*'2. Protocols'!$O43)+'3. ARV Substitutions'!L66,0)</f>
        <v>#VALUE!</v>
      </c>
      <c r="I44" s="72" t="e">
        <f>MAX(H44*(1+'1. General Inputs'!$BA$23+HLOOKUP(I$7,'1. General Inputs'!$BC$17:$BE$19,ROWS('1. General Inputs'!$BA$17:$BA$19),0))+(I$76*'2. Protocols'!$O43)+'3. ARV Substitutions'!M66,0)</f>
        <v>#VALUE!</v>
      </c>
      <c r="J44" s="72" t="e">
        <f>MAX(I44*(1+'1. General Inputs'!$BA$23+HLOOKUP(J$7,'1. General Inputs'!$BC$17:$BE$19,ROWS('1. General Inputs'!$BA$17:$BA$19),0))+(J$76*'2. Protocols'!$O43)+'3. ARV Substitutions'!N66,0)</f>
        <v>#VALUE!</v>
      </c>
      <c r="K44" s="72" t="e">
        <f>MAX(J44*(1+'1. General Inputs'!$BA$23+HLOOKUP(K$7,'1. General Inputs'!$BC$17:$BE$19,ROWS('1. General Inputs'!$BA$17:$BA$19),0))+(K$76*'2. Protocols'!$O43)+'3. ARV Substitutions'!O66,0)</f>
        <v>#VALUE!</v>
      </c>
      <c r="L44" s="72" t="e">
        <f>MAX(K44*(1+'1. General Inputs'!$BA$23+HLOOKUP(L$7,'1. General Inputs'!$BC$17:$BE$19,ROWS('1. General Inputs'!$BA$17:$BA$19),0))+(L$76*'2. Protocols'!$O43)+'3. ARV Substitutions'!P66,0)</f>
        <v>#VALUE!</v>
      </c>
      <c r="M44" s="72" t="e">
        <f>MAX(L44*(1+'1. General Inputs'!$BA$23+HLOOKUP(M$7,'1. General Inputs'!$BC$17:$BE$19,ROWS('1. General Inputs'!$BA$17:$BA$19),0))+(M$76*'2. Protocols'!$O43)+'3. ARV Substitutions'!Q66,0)</f>
        <v>#VALUE!</v>
      </c>
      <c r="N44" s="72" t="e">
        <f>MAX(M44*(1+'1. General Inputs'!$BA$23+HLOOKUP(N$7,'1. General Inputs'!$BC$17:$BE$19,ROWS('1. General Inputs'!$BA$17:$BA$19),0))+(N$76*'2. Protocols'!$O43)+'3. ARV Substitutions'!R66,0)</f>
        <v>#VALUE!</v>
      </c>
      <c r="O44" s="72" t="e">
        <f>MAX(N44*(1+'1. General Inputs'!$BA$23+HLOOKUP(O$7,'1. General Inputs'!$BC$17:$BE$19,ROWS('1. General Inputs'!$BA$17:$BA$19),0))+(O$76*'2. Protocols'!$O43)+'3. ARV Substitutions'!S66,0)</f>
        <v>#VALUE!</v>
      </c>
      <c r="P44" s="72" t="e">
        <f>MAX(O44*(1+'1. General Inputs'!$BA$23+HLOOKUP(P$7,'1. General Inputs'!$BC$17:$BE$19,ROWS('1. General Inputs'!$BA$17:$BA$19),0))+(P$76*'2. Protocols'!$O43)+'3. ARV Substitutions'!T66,0)</f>
        <v>#VALUE!</v>
      </c>
      <c r="Q44" s="72" t="e">
        <f>MAX(P44*(1+'1. General Inputs'!$BA$23+HLOOKUP(Q$7,'1. General Inputs'!$BC$17:$BE$19,ROWS('1. General Inputs'!$BA$17:$BA$19),0))+(Q$76*'2. Protocols'!$O43)+'3. ARV Substitutions'!U66,0)</f>
        <v>#VALUE!</v>
      </c>
      <c r="R44" s="72" t="e">
        <f>MAX(Q44*(1+'1. General Inputs'!$BA$23+HLOOKUP(R$7,'1. General Inputs'!$BC$17:$BE$19,ROWS('1. General Inputs'!$BA$17:$BA$19),0))+(R$76*'2. Protocols'!$O43)+'3. ARV Substitutions'!V66,0)</f>
        <v>#VALUE!</v>
      </c>
      <c r="S44" s="72" t="e">
        <f>MAX(R44*(1+'1. General Inputs'!$BA$23+HLOOKUP(S$7,'1. General Inputs'!$BC$17:$BE$19,ROWS('1. General Inputs'!$BA$17:$BA$19),0))+(S$76*'2. Protocols'!$O43)+'3. ARV Substitutions'!W66,0)</f>
        <v>#VALUE!</v>
      </c>
      <c r="T44" s="72" t="e">
        <f>MAX(S44*(1+'1. General Inputs'!$BA$23+HLOOKUP(T$7,'1. General Inputs'!$BC$17:$BE$19,ROWS('1. General Inputs'!$BA$17:$BA$19),0))+(T$76*'2. Protocols'!$O43)+'3. ARV Substitutions'!X66,0)</f>
        <v>#VALUE!</v>
      </c>
      <c r="U44" s="72" t="e">
        <f>MAX(T44*(1+'1. General Inputs'!$BA$23+HLOOKUP(U$7,'1. General Inputs'!$BC$17:$BE$19,ROWS('1. General Inputs'!$BA$17:$BA$19),0))+(U$76*'2. Protocols'!$O43)+'3. ARV Substitutions'!Y66,0)</f>
        <v>#VALUE!</v>
      </c>
      <c r="V44" s="72" t="e">
        <f>MAX(U44*(1+'1. General Inputs'!$BA$23+HLOOKUP(V$7,'1. General Inputs'!$BC$17:$BE$19,ROWS('1. General Inputs'!$BA$17:$BA$19),0))+(V$76*'2. Protocols'!$O43)+'3. ARV Substitutions'!Z66,0)</f>
        <v>#VALUE!</v>
      </c>
      <c r="W44" s="72" t="e">
        <f>MAX(V44*(1+'1. General Inputs'!$BA$23+HLOOKUP(W$7,'1. General Inputs'!$BC$17:$BE$19,ROWS('1. General Inputs'!$BA$17:$BA$19),0))+(W$76*'2. Protocols'!$O43)+'3. ARV Substitutions'!AA66,0)</f>
        <v>#VALUE!</v>
      </c>
      <c r="X44" s="72" t="e">
        <f>MAX(W44*(1+'1. General Inputs'!$BA$23+HLOOKUP(X$7,'1. General Inputs'!$BC$17:$BE$19,ROWS('1. General Inputs'!$BA$17:$BA$19),0))+(X$76*'2. Protocols'!$O43)+'3. ARV Substitutions'!AB66,0)</f>
        <v>#VALUE!</v>
      </c>
      <c r="Y44" s="72" t="e">
        <f>MAX(X44*(1+'1. General Inputs'!$BA$23+HLOOKUP(Y$7,'1. General Inputs'!$BC$17:$BE$19,ROWS('1. General Inputs'!$BA$17:$BA$19),0))+(Y$76*'2. Protocols'!$O43)+'3. ARV Substitutions'!AC66,0)</f>
        <v>#VALUE!</v>
      </c>
      <c r="Z44" s="72" t="e">
        <f>MAX(Y44*(1+'1. General Inputs'!$BA$23+HLOOKUP(Z$7,'1. General Inputs'!$BC$17:$BE$19,ROWS('1. General Inputs'!$BA$17:$BA$19),0))+(Z$76*'2. Protocols'!$O43)+'3. ARV Substitutions'!AD66,0)</f>
        <v>#VALUE!</v>
      </c>
      <c r="AA44" s="72" t="e">
        <f>MAX(Z44*(1+'1. General Inputs'!$BA$23+HLOOKUP(AA$7,'1. General Inputs'!$BC$17:$BE$19,ROWS('1. General Inputs'!$BA$17:$BA$19),0))+(AA$76*'2. Protocols'!$O43)+'3. ARV Substitutions'!AE66,0)</f>
        <v>#VALUE!</v>
      </c>
      <c r="AB44" s="72" t="e">
        <f>MAX(AA44*(1+'1. General Inputs'!$BA$23+HLOOKUP(AB$7,'1. General Inputs'!$BC$17:$BE$19,ROWS('1. General Inputs'!$BA$17:$BA$19),0))+(AB$76*'2. Protocols'!$O43)+'3. ARV Substitutions'!AF66,0)</f>
        <v>#VALUE!</v>
      </c>
      <c r="AC44" s="72" t="e">
        <f>MAX(AB44*(1+'1. General Inputs'!$BA$23+HLOOKUP(AC$7,'1. General Inputs'!$BC$17:$BE$19,ROWS('1. General Inputs'!$BA$17:$BA$19),0))+(AC$76*'2. Protocols'!$O43)+'3. ARV Substitutions'!AG66,0)</f>
        <v>#VALUE!</v>
      </c>
      <c r="AD44" s="72" t="e">
        <f>MAX(AC44*(1+'1. General Inputs'!$BA$23+HLOOKUP(AD$7,'1. General Inputs'!$BC$17:$BE$19,ROWS('1. General Inputs'!$BA$17:$BA$19),0))+(AD$76*'2. Protocols'!$O43)+'3. ARV Substitutions'!AH66,0)</f>
        <v>#VALUE!</v>
      </c>
      <c r="AE44" s="72" t="e">
        <f>MAX(AD44*(1+'1. General Inputs'!$BA$23+HLOOKUP(AE$7,'1. General Inputs'!$BC$17:$BE$19,ROWS('1. General Inputs'!$BA$17:$BA$19),0))+(AE$76*'2. Protocols'!$O43)+'3. ARV Substitutions'!AI66,0)</f>
        <v>#VALUE!</v>
      </c>
      <c r="AF44" s="72" t="e">
        <f>MAX(AE44*(1+'1. General Inputs'!$BA$23+HLOOKUP(AF$7,'1. General Inputs'!$BC$17:$BE$19,ROWS('1. General Inputs'!$BA$17:$BA$19),0))+(AF$76*'2. Protocols'!$O43)+'3. ARV Substitutions'!AJ66,0)</f>
        <v>#VALUE!</v>
      </c>
      <c r="AG44" s="72" t="e">
        <f>MAX(AF44*(1+'1. General Inputs'!$BA$23+HLOOKUP(AG$7,'1. General Inputs'!$BC$17:$BE$19,ROWS('1. General Inputs'!$BA$17:$BA$19),0))+(AG$76*'2. Protocols'!$O43)+'3. ARV Substitutions'!AK66,0)</f>
        <v>#VALUE!</v>
      </c>
      <c r="AH44" s="72" t="e">
        <f>MAX(AG44*(1+'1. General Inputs'!$BA$23+HLOOKUP(AH$7,'1. General Inputs'!$BC$17:$BE$19,ROWS('1. General Inputs'!$BA$17:$BA$19),0))+(AH$76*'2. Protocols'!$O43)+'3. ARV Substitutions'!AL66,0)</f>
        <v>#VALUE!</v>
      </c>
      <c r="AI44" s="72" t="e">
        <f>MAX(AH44*(1+'1. General Inputs'!$BA$23+HLOOKUP(AI$7,'1. General Inputs'!$BC$17:$BE$19,ROWS('1. General Inputs'!$BA$17:$BA$19),0))+(AI$76*'2. Protocols'!$O43)+'3. ARV Substitutions'!AM66,0)</f>
        <v>#VALUE!</v>
      </c>
      <c r="AJ44" s="72" t="e">
        <f>MAX(AI44*(1+'1. General Inputs'!$BA$23+HLOOKUP(AJ$7,'1. General Inputs'!$BC$17:$BE$19,ROWS('1. General Inputs'!$BA$17:$BA$19),0))+(AJ$76*'2. Protocols'!$O43)+'3. ARV Substitutions'!AN66,0)</f>
        <v>#VALUE!</v>
      </c>
      <c r="AK44" s="72" t="e">
        <f>MAX(AJ44*(1+'1. General Inputs'!$BA$23+HLOOKUP(AK$7,'1. General Inputs'!$BC$17:$BE$19,ROWS('1. General Inputs'!$BA$17:$BA$19),0))+(AK$76*'2. Protocols'!$O43)+'3. ARV Substitutions'!AO66,0)</f>
        <v>#VALUE!</v>
      </c>
      <c r="AL44" s="72" t="e">
        <f>MAX(AK44*(1+'1. General Inputs'!$BA$23+HLOOKUP(AL$7,'1. General Inputs'!$BC$17:$BE$19,ROWS('1. General Inputs'!$BA$17:$BA$19),0))+(AL$76*'2. Protocols'!$O43)+'3. ARV Substitutions'!AP66,0)</f>
        <v>#VALUE!</v>
      </c>
      <c r="AM44" s="72" t="e">
        <f>MAX(AL44*(1+'1. General Inputs'!$BA$23+HLOOKUP(AM$7,'1. General Inputs'!$BC$17:$BE$19,ROWS('1. General Inputs'!$BA$17:$BA$19),0))+(AM$76*'2. Protocols'!$O43)+'3. ARV Substitutions'!AQ66,0)</f>
        <v>#VALUE!</v>
      </c>
      <c r="AN44" s="72" t="e">
        <f>MAX(AM44*(1+'1. General Inputs'!$BA$23+HLOOKUP(AN$7,'1. General Inputs'!$BC$17:$BE$19,ROWS('1. General Inputs'!$BA$17:$BA$19),0))+(AN$76*'2. Protocols'!$O43)+'3. ARV Substitutions'!AR66,0)</f>
        <v>#VALUE!</v>
      </c>
      <c r="AO44" s="72" t="e">
        <f>MAX(AN44*(1+'1. General Inputs'!$BA$23+HLOOKUP(AO$7,'1. General Inputs'!$BC$17:$BE$19,ROWS('1. General Inputs'!$BA$17:$BA$19),0))+(AO$76*'2. Protocols'!$O43)+'3. ARV Substitutions'!AS66,0)</f>
        <v>#VALUE!</v>
      </c>
      <c r="AP44" s="72" t="e">
        <f>MAX(AO44*(1+'1. General Inputs'!$BA$23+HLOOKUP(AP$7,'1. General Inputs'!$BC$17:$BE$19,ROWS('1. General Inputs'!$BA$17:$BA$19),0))+(AP$76*'2. Protocols'!$O43)+'3. ARV Substitutions'!AT66,0)</f>
        <v>#VALUE!</v>
      </c>
      <c r="AQ44" s="72" t="e">
        <f>MAX(AP44*(1+'1. General Inputs'!$BA$23+HLOOKUP(AQ$7,'1. General Inputs'!$BC$17:$BE$19,ROWS('1. General Inputs'!$BA$17:$BA$19),0))+(AQ$76*'2. Protocols'!$O43)+'3. ARV Substitutions'!AU66,0)</f>
        <v>#VALUE!</v>
      </c>
      <c r="CA44" s="66" t="e">
        <f t="shared" ref="CA44:CA73" si="68">(G44+H44)/2</f>
        <v>#VALUE!</v>
      </c>
      <c r="CB44" s="66" t="e">
        <f t="shared" ref="CB44:CB73" si="69">(H44+I44)/2</f>
        <v>#VALUE!</v>
      </c>
      <c r="CC44" s="66" t="e">
        <f t="shared" ref="CC44:CC73" si="70">(I44+J44)/2</f>
        <v>#VALUE!</v>
      </c>
      <c r="CD44" s="66" t="e">
        <f t="shared" ref="CD44:CD73" si="71">(J44+K44)/2</f>
        <v>#VALUE!</v>
      </c>
      <c r="CE44" s="66" t="e">
        <f>(K44+L44)/2</f>
        <v>#VALUE!</v>
      </c>
      <c r="CF44" s="66" t="e">
        <f t="shared" ref="CF44:CF73" si="72">(L44+M44)/2</f>
        <v>#VALUE!</v>
      </c>
      <c r="CG44" s="66" t="e">
        <f t="shared" ref="CG44:CG73" si="73">(M44+N44)/2</f>
        <v>#VALUE!</v>
      </c>
      <c r="CH44" s="66" t="e">
        <f t="shared" ref="CH44:CH73" si="74">(N44+O44)/2</f>
        <v>#VALUE!</v>
      </c>
      <c r="CI44" s="66" t="e">
        <f t="shared" ref="CI44:CI73" si="75">(O44+P44)/2</f>
        <v>#VALUE!</v>
      </c>
      <c r="CJ44" s="66" t="e">
        <f t="shared" ref="CJ44:CJ73" si="76">(P44+Q44)/2</f>
        <v>#VALUE!</v>
      </c>
      <c r="CK44" s="66" t="e">
        <f t="shared" ref="CK44:CK73" si="77">(Q44+R44)/2</f>
        <v>#VALUE!</v>
      </c>
      <c r="CL44" s="66" t="e">
        <f t="shared" ref="CL44:CL73" si="78">(R44+S44)/2</f>
        <v>#VALUE!</v>
      </c>
      <c r="CM44" s="66" t="e">
        <f t="shared" ref="CM44:CM73" si="79">(S44+T44)/2</f>
        <v>#VALUE!</v>
      </c>
      <c r="CN44" s="66" t="e">
        <f t="shared" ref="CN44:CN73" si="80">(T44+U44)/2</f>
        <v>#VALUE!</v>
      </c>
      <c r="CO44" s="66" t="e">
        <f t="shared" ref="CO44:CO73" si="81">(U44+V44)/2</f>
        <v>#VALUE!</v>
      </c>
      <c r="CP44" s="66" t="e">
        <f t="shared" ref="CP44:CP73" si="82">(V44+W44)/2</f>
        <v>#VALUE!</v>
      </c>
      <c r="CQ44" s="66" t="e">
        <f t="shared" ref="CQ44:CQ73" si="83">(W44+X44)/2</f>
        <v>#VALUE!</v>
      </c>
      <c r="CR44" s="66" t="e">
        <f t="shared" ref="CR44:CR73" si="84">(X44+Y44)/2</f>
        <v>#VALUE!</v>
      </c>
      <c r="CS44" s="66" t="e">
        <f t="shared" ref="CS44:CS73" si="85">(Y44+Z44)/2</f>
        <v>#VALUE!</v>
      </c>
      <c r="CT44" s="66" t="e">
        <f t="shared" ref="CT44:CT73" si="86">(Z44+AA44)/2</f>
        <v>#VALUE!</v>
      </c>
      <c r="CU44" s="66" t="e">
        <f t="shared" ref="CU44:CU73" si="87">(AA44+AB44)/2</f>
        <v>#VALUE!</v>
      </c>
      <c r="CV44" s="66" t="e">
        <f t="shared" ref="CV44:CV73" si="88">(AB44+AC44)/2</f>
        <v>#VALUE!</v>
      </c>
      <c r="CW44" s="66" t="e">
        <f t="shared" ref="CW44:CW73" si="89">(AC44+AD44)/2</f>
        <v>#VALUE!</v>
      </c>
      <c r="CX44" s="66" t="e">
        <f t="shared" ref="CX44:CX73" si="90">(AD44+AE44)/2</f>
        <v>#VALUE!</v>
      </c>
      <c r="CY44" s="66" t="e">
        <f t="shared" ref="CY44:CY73" si="91">(AE44+AF44)/2</f>
        <v>#VALUE!</v>
      </c>
      <c r="CZ44" s="66" t="e">
        <f t="shared" ref="CZ44:CZ73" si="92">(AF44+AG44)/2</f>
        <v>#VALUE!</v>
      </c>
      <c r="DA44" s="66" t="e">
        <f t="shared" ref="DA44:DA73" si="93">(AG44+AH44)/2</f>
        <v>#VALUE!</v>
      </c>
      <c r="DB44" s="66" t="e">
        <f t="shared" ref="DB44:DB73" si="94">(AH44+AI44)/2</f>
        <v>#VALUE!</v>
      </c>
      <c r="DC44" s="66" t="e">
        <f t="shared" ref="DC44:DC73" si="95">(AI44+AJ44)/2</f>
        <v>#VALUE!</v>
      </c>
      <c r="DD44" s="66" t="e">
        <f t="shared" ref="DD44:DD73" si="96">(AJ44+AK44)/2</f>
        <v>#VALUE!</v>
      </c>
      <c r="DE44" s="66" t="e">
        <f t="shared" ref="DE44:DE73" si="97">(AK44+AL44)/2</f>
        <v>#VALUE!</v>
      </c>
      <c r="DF44" s="66" t="e">
        <f t="shared" ref="DF44:DF73" si="98">(AL44+AM44)/2</f>
        <v>#VALUE!</v>
      </c>
      <c r="DG44" s="66" t="e">
        <f t="shared" ref="DG44:DG73" si="99">(AM44+AN44)/2</f>
        <v>#VALUE!</v>
      </c>
      <c r="DH44" s="66" t="e">
        <f t="shared" ref="DH44:DH73" si="100">(AN44+AO44)/2</f>
        <v>#VALUE!</v>
      </c>
      <c r="DI44" s="66" t="e">
        <f t="shared" ref="DI44:DI73" si="101">(AO44+AP44)/2</f>
        <v>#VALUE!</v>
      </c>
      <c r="DJ44" s="66" t="e">
        <f t="shared" ref="DJ44:DJ73" si="102">(AP44+AQ44)/2</f>
        <v>#VALUE!</v>
      </c>
      <c r="DL44" s="21" t="str">
        <f>CONCATENATE('2. Protocols'!C43, '2. Protocols'!D43, '2. Protocols'!E43)</f>
        <v>+</v>
      </c>
      <c r="DM44" s="21" t="str">
        <f>CONCATENATE('2. Protocols'!C43, '2. Protocols'!D43, '2. Protocols'!E43, '2. Protocols'!F43, '2. Protocols'!G43,)</f>
        <v>++</v>
      </c>
      <c r="DO44" s="27">
        <f>IF(AND(OR(ISBLANK(DO$9),DO$9=0)=FALSE,OR(DO$9='2. Protocols'!$C43,DO$9='2. Protocols'!$E43,DO$9='2. Protocols'!$G43)),1,0)*'4. Formulations'!$I43</f>
        <v>0</v>
      </c>
      <c r="DP44" s="27">
        <f>IF(AND(OR(ISBLANK(DP$9),DP$9=0)=FALSE,OR(DP$9='2. Protocols'!$C43,DP$9='2. Protocols'!$E43,DP$9='2. Protocols'!$G43)),1,0)*'4. Formulations'!$I43</f>
        <v>0</v>
      </c>
      <c r="DQ44" s="27">
        <f>IF(AND(OR(ISBLANK(DQ$9),DQ$9=0)=FALSE,OR(DQ$9='2. Protocols'!$C43,DQ$9='2. Protocols'!$E43,DQ$9='2. Protocols'!$G43)),1,0)*'4. Formulations'!$I43</f>
        <v>0</v>
      </c>
      <c r="DR44" s="27">
        <f>IF(AND(OR(ISBLANK(DR$9),DR$9=0)=FALSE,OR(DR$9='2. Protocols'!$C43,DR$9='2. Protocols'!$E43,DR$9='2. Protocols'!$G43)),1,0)*'4. Formulations'!$I43</f>
        <v>0</v>
      </c>
      <c r="DS44" s="27">
        <f>IF(AND(OR(ISBLANK(DS$9),DS$9=0)=FALSE,OR(DS$9='2. Protocols'!$C43,DS$9='2. Protocols'!$E43,DS$9='2. Protocols'!$G43)),1,0)*'4. Formulations'!$I43</f>
        <v>0</v>
      </c>
      <c r="DT44" s="27">
        <f>IF(AND(OR(ISBLANK(DT$9),DT$9=0)=FALSE,OR(DT$9='2. Protocols'!$C43,DT$9='2. Protocols'!$E43,DT$9='2. Protocols'!$G43)),1,0)*'4. Formulations'!$I43</f>
        <v>0</v>
      </c>
      <c r="DU44" s="27">
        <f>IF(AND(OR(ISBLANK(DU$9),DU$9=0)=FALSE,OR(DU$9='2. Protocols'!$C43,DU$9='2. Protocols'!$E43,DU$9='2. Protocols'!$G43)),1,0)*'4. Formulations'!$I43</f>
        <v>0</v>
      </c>
      <c r="DV44" s="27">
        <f>IF(AND(OR(ISBLANK(DV$9),DV$9=0)=FALSE,OR(DV$9='2. Protocols'!$C43,DV$9='2. Protocols'!$E43,DV$9='2. Protocols'!$G43)),1,0)*'4. Formulations'!$I43</f>
        <v>0</v>
      </c>
      <c r="DW44" s="27">
        <f>IF(AND(OR(ISBLANK(DW$9),DW$9=0)=FALSE,OR(DW$9='2. Protocols'!$C43,DW$9='2. Protocols'!$E43,DW$9='2. Protocols'!$G43)),1,0)*'4. Formulations'!$I43</f>
        <v>0</v>
      </c>
      <c r="DX44" s="27">
        <f>IF(AND(OR(ISBLANK(DX$9),DX$9=0)=FALSE,OR(DX$9='2. Protocols'!$C43,DX$9='2. Protocols'!$E43,DX$9='2. Protocols'!$G43)),1,0)*'4. Formulations'!$I43</f>
        <v>0</v>
      </c>
      <c r="DY44" s="27">
        <f>IF(AND(OR(ISBLANK(DY$9),DY$9=0)=FALSE,OR(DY$9='2. Protocols'!$C43,DY$9='2. Protocols'!$E43,DY$9='2. Protocols'!$G43)),1,0)*'4. Formulations'!$I43</f>
        <v>0</v>
      </c>
      <c r="DZ44" s="27">
        <f>IF(AND(OR(ISBLANK(DZ$9),DZ$9=0)=FALSE,OR(DZ$9='2. Protocols'!$C43,DZ$9='2. Protocols'!$E43,DZ$9='2. Protocols'!$G43)),1,0)*'4. Formulations'!$I43</f>
        <v>0</v>
      </c>
      <c r="EA44" s="27">
        <f>IF(AND(OR(ISBLANK(EA$9),EA$9=0)=FALSE,OR(EA$9='2. Protocols'!$C43,EA$9='2. Protocols'!$E43,EA$9='2. Protocols'!$G43)),1,0)*'4. Formulations'!$I43</f>
        <v>0</v>
      </c>
      <c r="EB44" s="27">
        <f>IF(AND(OR(ISBLANK(EB$9),EB$9=0)=FALSE,OR(EB$9='2. Protocols'!$C43,EB$9='2. Protocols'!$E43,EB$9='2. Protocols'!$G43)),1,0)*'4. Formulations'!$I43</f>
        <v>0</v>
      </c>
      <c r="EC44" s="27">
        <f>IF(AND(OR(ISBLANK(EC$9),EC$9=0)=FALSE,OR(EC$9='2. Protocols'!$C43,EC$9='2. Protocols'!$E43,EC$9='2. Protocols'!$G43)),1,0)*'4. Formulations'!$I43</f>
        <v>0</v>
      </c>
      <c r="ED44" s="27">
        <f>IF(AND(OR(ISBLANK(ED$9),ED$9=0)=FALSE,OR(ED$9='2. Protocols'!$C43,ED$9='2. Protocols'!$E43,ED$9='2. Protocols'!$G43)),1,0)*'4. Formulations'!$I43</f>
        <v>0</v>
      </c>
      <c r="EE44" s="27">
        <f>IF(AND(OR(ISBLANK(EE$9),EE$9=0)=FALSE,OR(EE$9='2. Protocols'!$C43,EE$9='2. Protocols'!$E43,EE$9='2. Protocols'!$G43)),1,0)*'4. Formulations'!$I43</f>
        <v>0</v>
      </c>
      <c r="EF44" s="27">
        <f>IF(AND(OR(ISBLANK(EF$9),EF$9=0)=FALSE,OR(EF$9='2. Protocols'!$C43,EF$9='2. Protocols'!$E43,EF$9='2. Protocols'!$G43)),1,0)*'4. Formulations'!$I43</f>
        <v>0</v>
      </c>
      <c r="EG44" s="27">
        <f>IF(AND(OR(ISBLANK(EG$9),EG$9=0)=FALSE,OR(EG$9='2. Protocols'!$C43,EG$9='2. Protocols'!$E43,EG$9='2. Protocols'!$G43)),1,0)*'4. Formulations'!$I43</f>
        <v>0</v>
      </c>
      <c r="EH44" s="27">
        <f>IF(AND(OR(ISBLANK(EH$9),EH$9=0)=FALSE,OR(EH$9='2. Protocols'!$C43,EH$9='2. Protocols'!$E43,EH$9='2. Protocols'!$G43)),1,0)*'4. Formulations'!$I43</f>
        <v>0</v>
      </c>
      <c r="EI44" s="27">
        <f>IF(AND(OR(ISBLANK(EI$9),EI$9=0)=FALSE,OR(EI$9='2. Protocols'!$C43,EI$9='2. Protocols'!$E43,EI$9='2. Protocols'!$G43)),1,0)*'4. Formulations'!$I43</f>
        <v>0</v>
      </c>
      <c r="EJ44" s="27">
        <f>IF(AND(OR(ISBLANK(EJ$9),EJ$9=0)=FALSE,OR(EJ$9='2. Protocols'!$C43,EJ$9='2. Protocols'!$E43,EJ$9='2. Protocols'!$G43)),1,0)*'4. Formulations'!$I43</f>
        <v>0</v>
      </c>
      <c r="EK44" s="27">
        <f>IF(AND(OR(ISBLANK(EK$9),EK$9=0)=FALSE,OR(EK$9='2. Protocols'!$C43,EK$9='2. Protocols'!$E43,EK$9='2. Protocols'!$G43)),1,0)*'4. Formulations'!$I43</f>
        <v>0</v>
      </c>
      <c r="EL44" s="27">
        <f>IF(AND(OR(ISBLANK(EL$9),EL$9=0)=FALSE,OR(EL$9='2. Protocols'!$C43,EL$9='2. Protocols'!$E43,EL$9='2. Protocols'!$G43)),1,0)*'4. Formulations'!$I43</f>
        <v>0</v>
      </c>
      <c r="EM44" s="27">
        <f>IF(AND(OR(ISBLANK(EM$9),EM$9=0)=FALSE,OR(EM$9='2. Protocols'!$C43,EM$9='2. Protocols'!$E43,EM$9='2. Protocols'!$G43)),1,0)*'4. Formulations'!$I43</f>
        <v>0</v>
      </c>
      <c r="EN44" s="27">
        <f>IF(AND(OR(ISBLANK(EN$9),EN$9=0)=FALSE,OR(EN$9='2. Protocols'!$C43,EN$9='2. Protocols'!$E43,EN$9='2. Protocols'!$G43)),1,0)*'4. Formulations'!$I43</f>
        <v>0</v>
      </c>
      <c r="EO44" s="27">
        <f>IF(AND(OR(ISBLANK(EO$9),EO$9=0)=FALSE,OR(EO$9='2. Protocols'!$C43,EO$9='2. Protocols'!$E43,EO$9='2. Protocols'!$G43)),1,0)*'4. Formulations'!$I43</f>
        <v>0</v>
      </c>
      <c r="EP44" s="27">
        <f>IF(AND(OR(ISBLANK(EP$9),EP$9=0)=FALSE,OR(EP$9='2. Protocols'!$C43,EP$9='2. Protocols'!$E43,EP$9='2. Protocols'!$G43)),1,0)*'4. Formulations'!$I43</f>
        <v>0</v>
      </c>
      <c r="EQ44" s="27">
        <f>IF(AND(OR(ISBLANK(EQ$9),EQ$9=0)=FALSE,OR(EQ$9='2. Protocols'!$C43,EQ$9='2. Protocols'!$E43,EQ$9='2. Protocols'!$G43)),1,0)*'4. Formulations'!$I43</f>
        <v>0</v>
      </c>
      <c r="ER44" s="27">
        <f>IF(AND(OR(ISBLANK(ER$9),ER$9=0)=FALSE,OR(ER$9='2. Protocols'!$C43,ER$9='2. Protocols'!$E43,ER$9='2. Protocols'!$G43)),1,0)*'4. Formulations'!$I43</f>
        <v>0</v>
      </c>
      <c r="ES44" s="27">
        <f>IF(AND(OR(ISBLANK(ES$9),ES$9=0)=FALSE,OR(ES$9='2. Protocols'!$C43,ES$9='2. Protocols'!$E43,ES$9='2. Protocols'!$G43)),1,0)*'4. Formulations'!$I43</f>
        <v>0</v>
      </c>
      <c r="ET44" s="27">
        <f>IF(AND(OR(ISBLANK(ET$9),ET$9=0)=FALSE,OR(ET$9='2. Protocols'!$C43,ET$9='2. Protocols'!$E43,ET$9='2. Protocols'!$G43)),1,0)*'4. Formulations'!$I43</f>
        <v>0</v>
      </c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N44" s="27">
        <f>IF(AND(OR(ISBLANK(FN$9),FN$9=0)=FALSE,FN$9=$DL44),1,0)*'4. Formulations'!$J43</f>
        <v>0</v>
      </c>
      <c r="FO44" s="27">
        <f>IF(AND(OR(ISBLANK(FO$9),FO$9=0)=FALSE,FO$9=$DL44),1,0)*'4. Formulations'!$J43</f>
        <v>0</v>
      </c>
      <c r="FP44" s="27">
        <f>IF(AND(OR(ISBLANK(FP$9),FP$9=0)=FALSE,FP$9=$DL44),1,0)*'4. Formulations'!$J43</f>
        <v>0</v>
      </c>
      <c r="FQ44" s="27">
        <f>IF(AND(OR(ISBLANK(FQ$9),FQ$9=0)=FALSE,FQ$9=$DL44),1,0)*'4. Formulations'!$J43</f>
        <v>0</v>
      </c>
      <c r="FR44" s="27">
        <f>IF(AND(OR(ISBLANK(FR$9),FR$9=0)=FALSE,FR$9=$DL44),1,0)*'4. Formulations'!$J43</f>
        <v>0</v>
      </c>
      <c r="FS44" s="27">
        <f>IF(AND(OR(ISBLANK(FS$9),FS$9=0)=FALSE,FS$9=$DL44),1,0)*'4. Formulations'!$J43</f>
        <v>0</v>
      </c>
      <c r="FT44" s="27">
        <f>IF(AND(OR(ISBLANK(FT$9),FT$9=0)=FALSE,FT$9=$DL44),1,0)*'4. Formulations'!$J43</f>
        <v>0</v>
      </c>
      <c r="FU44" s="27">
        <f>IF(AND(OR(ISBLANK(FU$9),FU$9=0)=FALSE,FU$9=$DL44),1,0)*'4. Formulations'!$J43</f>
        <v>0</v>
      </c>
      <c r="FV44" s="27">
        <f>IF(AND(OR(ISBLANK(FV$9),FV$9=0)=FALSE,FV$9=$DL44),1,0)*'4. Formulations'!$J43</f>
        <v>0</v>
      </c>
      <c r="FW44" s="27">
        <f>IF(AND(OR(ISBLANK(FW$9),FW$9=0)=FALSE,FW$9=$DL44),1,0)*'4. Formulations'!$J43</f>
        <v>0</v>
      </c>
      <c r="FX44" s="27">
        <f>IF(AND(OR(ISBLANK(FX$9),FX$9=0)=FALSE,FX$9=$DL44),1,0)*'4. Formulations'!$J43</f>
        <v>0</v>
      </c>
      <c r="FY44" s="27">
        <f>IF(AND(OR(ISBLANK(FY$9),FY$9=0)=FALSE,FY$9=$DL44),1,0)*'4. Formulations'!$J43</f>
        <v>0</v>
      </c>
      <c r="FZ44" s="27">
        <f>IF(AND(OR(ISBLANK(FZ$9),FZ$9=0)=FALSE,FZ$9=$DL44),1,0)*'4. Formulations'!$J43</f>
        <v>0</v>
      </c>
      <c r="GA44" s="27">
        <f>IF(AND(OR(ISBLANK(GA$9),GA$9=0)=FALSE,GA$9=$DL44),1,0)*'4. Formulations'!$J43</f>
        <v>0</v>
      </c>
      <c r="GB44" s="27">
        <f>IF(AND(OR(ISBLANK(GB$9),GB$9=0)=FALSE,GB$9=$DL44),1,0)*'4. Formulations'!$J43</f>
        <v>0</v>
      </c>
      <c r="GC44" s="27">
        <f>IF(AND(OR(ISBLANK(GC$9),GC$9=0)=FALSE,GC$9=$DL44),1,0)*'4. Formulations'!$J43</f>
        <v>0</v>
      </c>
      <c r="GD44" s="27">
        <f>IF(AND(OR(ISBLANK(GD$9),GD$9=0)=FALSE,GD$9=$DL44),1,0)*'4. Formulations'!$J43</f>
        <v>0</v>
      </c>
      <c r="GE44" s="27"/>
      <c r="GF44" s="27"/>
      <c r="GG44" s="27"/>
      <c r="GI44" s="27">
        <f>IF(AND(OR(ISBLANK(GI$9),GI$9=0)=FALSE,SUM($FN44:$GD44)&gt;0,GI$9='2. Protocols'!$G43),1,0)*'4. Formulations'!$J43</f>
        <v>0</v>
      </c>
      <c r="GJ44" s="27">
        <f>IF(AND(OR(ISBLANK(GJ$9),GJ$9=0)=FALSE,SUM($FN44:$GD44)&gt;0,GJ$9='2. Protocols'!$G43),1,0)*'4. Formulations'!$J43</f>
        <v>0</v>
      </c>
      <c r="GK44" s="27">
        <f>IF(AND(OR(ISBLANK(GK$9),GK$9=0)=FALSE,SUM($FN44:$GD44)&gt;0,GK$9='2. Protocols'!$G43),1,0)*'4. Formulations'!$J43</f>
        <v>0</v>
      </c>
      <c r="GL44" s="27">
        <f>IF(AND(OR(ISBLANK(GL$9),GL$9=0)=FALSE,SUM($FN44:$GD44)&gt;0,GL$9='2. Protocols'!$G43),1,0)*'4. Formulations'!$J43</f>
        <v>0</v>
      </c>
      <c r="GM44" s="27">
        <f>IF(AND(OR(ISBLANK(GM$9),GM$9=0)=FALSE,SUM($FN44:$GD44)&gt;0,GM$9='2. Protocols'!$G43),1,0)*'4. Formulations'!$J43</f>
        <v>0</v>
      </c>
      <c r="GN44" s="27">
        <f>IF(AND(OR(ISBLANK(GN$9),GN$9=0)=FALSE,SUM($FN44:$GD44)&gt;0,GN$9='2. Protocols'!$G43),1,0)*'4. Formulations'!$J43</f>
        <v>0</v>
      </c>
      <c r="GO44" s="27">
        <f>IF(AND(OR(ISBLANK(GO$9),GO$9=0)=FALSE,SUM($FN44:$GD44)&gt;0,GO$9='2. Protocols'!$G43),1,0)*'4. Formulations'!$J43</f>
        <v>0</v>
      </c>
      <c r="GP44" s="27">
        <f>IF(AND(OR(ISBLANK(GP$9),GP$9=0)=FALSE,SUM($FN44:$GD44)&gt;0,GP$9='2. Protocols'!$G43),1,0)*'4. Formulations'!$J43</f>
        <v>0</v>
      </c>
      <c r="GQ44" s="27">
        <f>IF(AND(OR(ISBLANK(GQ$9),GQ$9=0)=FALSE,SUM($FN44:$GD44)&gt;0,GQ$9='2. Protocols'!$G43),1,0)*'4. Formulations'!$J43</f>
        <v>0</v>
      </c>
      <c r="GR44" s="27">
        <f>IF(AND(OR(ISBLANK(GR$9),GR$9=0)=FALSE,SUM($FN44:$GD44)&gt;0,GR$9='2. Protocols'!$G43),1,0)*'4. Formulations'!$J43</f>
        <v>0</v>
      </c>
      <c r="GS44" s="27">
        <f>IF(AND(OR(ISBLANK(GS$9),GS$9=0)=FALSE,SUM($FN44:$GD44)&gt;0,GS$9='2. Protocols'!$G43),1,0)*'4. Formulations'!$J43</f>
        <v>0</v>
      </c>
      <c r="GT44" s="27">
        <f>IF(AND(OR(ISBLANK(GT$9),GT$9=0)=FALSE,SUM($FN44:$GD44)&gt;0,GT$9='2. Protocols'!$G43),1,0)*'4. Formulations'!$J43</f>
        <v>0</v>
      </c>
      <c r="GU44" s="27">
        <f>IF(AND(OR(ISBLANK(GU$9),GU$9=0)=FALSE,SUM($FN44:$GD44)&gt;0,GU$9='2. Protocols'!$G43),1,0)*'4. Formulations'!$J43</f>
        <v>0</v>
      </c>
      <c r="GV44" s="27">
        <f>IF(AND(OR(ISBLANK(GV$9),GV$9=0)=FALSE,SUM($FN44:$GD44)&gt;0,GV$9='2. Protocols'!$G43),1,0)*'4. Formulations'!$J43</f>
        <v>0</v>
      </c>
      <c r="GW44" s="27">
        <f>IF(AND(OR(ISBLANK(GW$9),GW$9=0)=FALSE,SUM($FN44:$GD44)&gt;0,GW$9='2. Protocols'!$G43),1,0)*'4. Formulations'!$J43</f>
        <v>0</v>
      </c>
      <c r="GX44" s="27">
        <f>IF(AND(OR(ISBLANK(GX$9),GX$9=0)=FALSE,SUM($FN44:$GD44)&gt;0,GX$9='2. Protocols'!$G43),1,0)*'4. Formulations'!$J43</f>
        <v>0</v>
      </c>
      <c r="GY44" s="27">
        <f>IF(AND(OR(ISBLANK(GY$9),GY$9=0)=FALSE,SUM($FN44:$GD44)&gt;0,GY$9='2. Protocols'!$G43),1,0)*'4. Formulations'!$J43</f>
        <v>0</v>
      </c>
      <c r="GZ44" s="27">
        <f>IF(AND(OR(ISBLANK(GZ$9),GZ$9=0)=FALSE,SUM($FN44:$GD44)&gt;0,GZ$9='2. Protocols'!$G43),1,0)*'4. Formulations'!$J43</f>
        <v>0</v>
      </c>
      <c r="HA44" s="27">
        <f>IF(AND(OR(ISBLANK(HA$9),HA$9=0)=FALSE,SUM($FN44:$GD44)&gt;0,HA$9='2. Protocols'!$G43),1,0)*'4. Formulations'!$J43</f>
        <v>0</v>
      </c>
      <c r="HB44" s="27">
        <f>IF(AND(OR(ISBLANK(HB$9),HB$9=0)=FALSE,SUM($FN44:$GD44)&gt;0,HB$9='2. Protocols'!$G43),1,0)*'4. Formulations'!$J43</f>
        <v>0</v>
      </c>
      <c r="HC44" s="27">
        <f>IF(AND(OR(ISBLANK(HC$9),HC$9=0)=FALSE,SUM($FN44:$GD44)&gt;0,HC$9='2. Protocols'!$G43),1,0)*'4. Formulations'!$J43</f>
        <v>0</v>
      </c>
      <c r="HD44" s="27">
        <f>IF(AND(OR(ISBLANK(HD$9),HD$9=0)=FALSE,SUM($FN44:$GD44)&gt;0,HD$9='2. Protocols'!$G43),1,0)*'4. Formulations'!$J43</f>
        <v>0</v>
      </c>
      <c r="HE44" s="27">
        <f>IF(AND(OR(ISBLANK(HE$9),HE$9=0)=FALSE,SUM($FN44:$GD44)&gt;0,HE$9='2. Protocols'!$G43),1,0)*'4. Formulations'!$J43</f>
        <v>0</v>
      </c>
      <c r="HF44" s="27">
        <f>IF(AND(OR(ISBLANK(HF$9),HF$9=0)=FALSE,SUM($FN44:$GD44)&gt;0,HF$9='2. Protocols'!$G43),1,0)*'4. Formulations'!$J43</f>
        <v>0</v>
      </c>
      <c r="HG44" s="27">
        <f>IF(AND(OR(ISBLANK(HG$9),HG$9=0)=FALSE,SUM($FN44:$GD44)&gt;0,HG$9='2. Protocols'!$G43),1,0)*'4. Formulations'!$J43</f>
        <v>0</v>
      </c>
      <c r="HH44" s="27">
        <f>IF(AND(OR(ISBLANK(HH$9),HH$9=0)=FALSE,SUM($FN44:$GD44)&gt;0,HH$9='2. Protocols'!$G43),1,0)*'4. Formulations'!$J43</f>
        <v>0</v>
      </c>
      <c r="HI44" s="27">
        <f>IF(AND(OR(ISBLANK(HI$9),HI$9=0)=FALSE,SUM($FN44:$GD44)&gt;0,HI$9='2. Protocols'!$G43),1,0)*'4. Formulations'!$J43</f>
        <v>0</v>
      </c>
      <c r="HJ44" s="27">
        <f>IF(AND(OR(ISBLANK(HJ$9),HJ$9=0)=FALSE,SUM($FN44:$GD44)&gt;0,HJ$9='2. Protocols'!$G43),1,0)*'4. Formulations'!$J43</f>
        <v>0</v>
      </c>
      <c r="HK44" s="27">
        <f>IF(AND(OR(ISBLANK(HK$9),HK$9=0)=FALSE,SUM($FN44:$GD44)&gt;0,HK$9='2. Protocols'!$G43),1,0)*'4. Formulations'!$J43</f>
        <v>0</v>
      </c>
      <c r="HL44" s="27">
        <f>IF(AND(OR(ISBLANK(HL$9),HL$9=0)=FALSE,SUM($FN44:$GD44)&gt;0,HL$9='2. Protocols'!$G43),1,0)*'4. Formulations'!$J43</f>
        <v>0</v>
      </c>
      <c r="HM44" s="27">
        <f>IF(AND(OR(ISBLANK(HM$9),HM$9=0)=FALSE,SUM($FN44:$GD44)&gt;0,HM$9='2. Protocols'!$G43),1,0)*'4. Formulations'!$J43</f>
        <v>0</v>
      </c>
      <c r="HN44" s="27">
        <f>IF(AND(OR(ISBLANK(HN$9),HN$9=0)=FALSE,SUM($FN44:$GD44)&gt;0,HN$9='2. Protocols'!$G43),1,0)*'4. Formulations'!$J43</f>
        <v>0</v>
      </c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H44" s="27">
        <f>IF(AND(OR(ISBLANK(GI$9),GI$9=0)=FALSE,IH$9=$DM44),1,0)*'4. Formulations'!$K43</f>
        <v>0</v>
      </c>
      <c r="II44" s="27">
        <f>IF(AND(OR(ISBLANK(GJ$9),GJ$9=0)=FALSE,II$9=$DM44),1,0)*'4. Formulations'!$K43</f>
        <v>0</v>
      </c>
      <c r="IJ44" s="27">
        <f>IF(AND(OR(ISBLANK(GK$9),GK$9=0)=FALSE,IJ$9=$DM44),1,0)*'4. Formulations'!$K43</f>
        <v>0</v>
      </c>
      <c r="IK44" s="27">
        <f>IF(AND(OR(ISBLANK(GL$9),GL$9=0)=FALSE,IK$9=$DM44),1,0)*'4. Formulations'!$K43</f>
        <v>0</v>
      </c>
      <c r="IL44" s="27">
        <f>IF(AND(OR(ISBLANK(GM$9),GM$9=0)=FALSE,IL$9=$DM44),1,0)*'4. Formulations'!$K43</f>
        <v>0</v>
      </c>
      <c r="IM44" s="27">
        <f>IF(AND(OR(ISBLANK(GN$9),GN$9=0)=FALSE,IM$9=$DM44),1,0)*'4. Formulations'!$K43</f>
        <v>0</v>
      </c>
      <c r="IN44" s="27">
        <f>IF(AND(OR(ISBLANK(GO$9),GO$9=0)=FALSE,IN$9=$DM44),1,0)*'4. Formulations'!$K43</f>
        <v>0</v>
      </c>
      <c r="IO44" s="27">
        <f>IF(AND(OR(ISBLANK(GP$9),GP$9=0)=FALSE,IO$9=$DM44),1,0)*'4. Formulations'!$K43</f>
        <v>0</v>
      </c>
      <c r="IP44" s="27">
        <f>IF(AND(OR(ISBLANK(GQ$9),GQ$9=0)=FALSE,IP$9=$DM44),1,0)*'4. Formulations'!$K43</f>
        <v>0</v>
      </c>
      <c r="IQ44" s="27">
        <f>IF(AND(OR(ISBLANK(GR$9),GR$9=0)=FALSE,IQ$9=$DM44),1,0)*'4. Formulations'!$K43</f>
        <v>0</v>
      </c>
      <c r="IR44" s="27">
        <f>IF(AND(OR(ISBLANK(GS$9),GS$9=0)=FALSE,IR$9=$DM44),1,0)*'4. Formulations'!$K43</f>
        <v>0</v>
      </c>
      <c r="IS44" s="27">
        <f>IF(AND(OR(ISBLANK(GO$9),GO$9=0)=FALSE,IS$9=$DM44),1,0)*'4. Formulations'!$K43</f>
        <v>0</v>
      </c>
      <c r="IT44" s="27">
        <f>IF(AND(OR(ISBLANK(GP$9),GP$9=0)=FALSE,IT$9=$DM44),1,0)*'4. Formulations'!$K43</f>
        <v>0</v>
      </c>
      <c r="IU44" s="27">
        <f>IF(AND(OR(ISBLANK(GQ$9),GQ$9=0)=FALSE,IU$9=$DM44),1,0)*'4. Formulations'!$K43</f>
        <v>0</v>
      </c>
      <c r="IV44" s="27"/>
      <c r="IW44" s="27"/>
      <c r="IX44" s="27"/>
      <c r="IY44" s="27"/>
      <c r="IZ44" s="27"/>
      <c r="JA44" s="27"/>
      <c r="JC44" s="27">
        <f>IF(AND(OR(ISBLANK(JC$9),JC$9=0)=FALSE,OR(JC$9='2. Protocols'!$C43,JC$9='2. Protocols'!$E43,JC$9='2. Protocols'!$G43)),1,0)*'4. Formulations'!$L43</f>
        <v>0</v>
      </c>
      <c r="JD44" s="27">
        <f>IF(AND(OR(ISBLANK(JD$9),JD$9=0)=FALSE,OR(JD$9='2. Protocols'!$C43,JD$9='2. Protocols'!$E43,JD$9='2. Protocols'!$G43)),1,0)*'4. Formulations'!$L43</f>
        <v>0</v>
      </c>
      <c r="JE44" s="27">
        <f>IF(AND(OR(ISBLANK(JE$9),JE$9=0)=FALSE,OR(JE$9='2. Protocols'!$C43,JE$9='2. Protocols'!$E43,JE$9='2. Protocols'!$G43)),1,0)*'4. Formulations'!$L43</f>
        <v>0</v>
      </c>
      <c r="JF44" s="27">
        <f>IF(AND(OR(ISBLANK(JF$9),JF$9=0)=FALSE,OR(JF$9='2. Protocols'!$C43,JF$9='2. Protocols'!$E43,JF$9='2. Protocols'!$G43)),1,0)*'4. Formulations'!$L43</f>
        <v>0</v>
      </c>
      <c r="JG44" s="27">
        <f>IF(AND(OR(ISBLANK(JG$9),JG$9=0)=FALSE,OR(JG$9='2. Protocols'!$C43,JG$9='2. Protocols'!$E43,JG$9='2. Protocols'!$G43)),1,0)*'4. Formulations'!$L43</f>
        <v>0</v>
      </c>
      <c r="JH44" s="27">
        <f>IF(AND(OR(ISBLANK(JH$9),JH$9=0)=FALSE,OR(JH$9='2. Protocols'!$C43,JH$9='2. Protocols'!$E43,JH$9='2. Protocols'!$G43)),1,0)*'4. Formulations'!$L43</f>
        <v>0</v>
      </c>
      <c r="JI44" s="27">
        <f>IF(AND(OR(ISBLANK(JI$9),JI$9=0)=FALSE,OR(JI$9='2. Protocols'!$C43,JI$9='2. Protocols'!$E43,JI$9='2. Protocols'!$G43)),1,0)*'4. Formulations'!$L43</f>
        <v>0</v>
      </c>
      <c r="JJ44" s="27">
        <f>IF(AND(OR(ISBLANK(JJ$9),JJ$9=0)=FALSE,OR(JJ$9='2. Protocols'!$C43,JJ$9='2. Protocols'!$E43,JJ$9='2. Protocols'!$G43)),1,0)*'4. Formulations'!$L43</f>
        <v>0</v>
      </c>
      <c r="JK44" s="27">
        <f>IF(AND(OR(ISBLANK(JK$9),JK$9=0)=FALSE,OR(JK$9='2. Protocols'!$C43,JK$9='2. Protocols'!$E43,JK$9='2. Protocols'!$G43)),1,0)*'4. Formulations'!$L43</f>
        <v>0</v>
      </c>
      <c r="JL44" s="27">
        <f>IF(AND(OR(ISBLANK(JL$9),JL$9=0)=FALSE,OR(JL$9='2. Protocols'!$C43,JL$9='2. Protocols'!$E43,JL$9='2. Protocols'!$G43)),1,0)*'4. Formulations'!$L43</f>
        <v>0</v>
      </c>
      <c r="JM44" s="27">
        <f>IF(AND(OR(ISBLANK(JM$9),JM$9=0)=FALSE,OR(JM$9='2. Protocols'!$C43,JM$9='2. Protocols'!$E43,JM$9='2. Protocols'!$G43)),1,0)*'4. Formulations'!$L43</f>
        <v>0</v>
      </c>
      <c r="JN44" s="27">
        <f>IF(AND(OR(ISBLANK(JN$9),JN$9=0)=FALSE,OR(JN$9='2. Protocols'!$C43,JN$9='2. Protocols'!$E43,JN$9='2. Protocols'!$G43)),1,0)*'4. Formulations'!$L43</f>
        <v>0</v>
      </c>
      <c r="JO44" s="27">
        <f>IF(AND(OR(ISBLANK(JO$9),JO$9=0)=FALSE,OR(JO$9='2. Protocols'!$C43,JO$9='2. Protocols'!$E43,JO$9='2. Protocols'!$G43)),1,0)*'4. Formulations'!$L43</f>
        <v>0</v>
      </c>
      <c r="JP44" s="27">
        <f>IF(AND(OR(ISBLANK(JP$9),JP$9=0)=FALSE,OR(JP$9='2. Protocols'!$C43,JP$9='2. Protocols'!$E43,JP$9='2. Protocols'!$G43)),1,0)*'4. Formulations'!$L43</f>
        <v>0</v>
      </c>
      <c r="JQ44" s="27">
        <f>IF(AND(OR(ISBLANK(JQ$9),JQ$9=0)=FALSE,OR(JQ$9='2. Protocols'!$C43,JQ$9='2. Protocols'!$E43,JQ$9='2. Protocols'!$G43)),1,0)*'4. Formulations'!$L43</f>
        <v>0</v>
      </c>
      <c r="JR44" s="27">
        <f>IF(AND(OR(ISBLANK(JR$9),JR$9=0)=FALSE,OR(JR$9='2. Protocols'!$C43,JR$9='2. Protocols'!$E43,JR$9='2. Protocols'!$G43)),1,0)*'4. Formulations'!$L43</f>
        <v>0</v>
      </c>
      <c r="JS44" s="27">
        <f>IF(AND(OR(ISBLANK(JS$9),JS$9=0)=FALSE,OR(JS$9='2. Protocols'!$C43,JS$9='2. Protocols'!$E43,JS$9='2. Protocols'!$G43)),1,0)*'4. Formulations'!$L43</f>
        <v>0</v>
      </c>
      <c r="JT44" s="27">
        <f>IF(AND(OR(ISBLANK(JT$9),JT$9=0)=FALSE,OR(JT$9='2. Protocols'!$C43,JT$9='2. Protocols'!$E43,JT$9='2. Protocols'!$G43)),1,0)*'4. Formulations'!$L43</f>
        <v>0</v>
      </c>
      <c r="JU44" s="27">
        <f>IF(AND(OR(ISBLANK(JU$9),JU$9=0)=FALSE,OR(JU$9='2. Protocols'!$C43,JU$9='2. Protocols'!$E43,JU$9='2. Protocols'!$G43)),1,0)*'4. Formulations'!$L43</f>
        <v>0</v>
      </c>
      <c r="JV44" s="27">
        <f>IF(AND(OR(ISBLANK(JV$9),JV$9=0)=FALSE,OR(JV$9='2. Protocols'!$C43,JV$9='2. Protocols'!$E43,JV$9='2. Protocols'!$G43)),1,0)*'4. Formulations'!$L43</f>
        <v>0</v>
      </c>
      <c r="JW44" s="27">
        <f>IF(AND(OR(ISBLANK(JW$9),JW$9=0)=FALSE,OR(JW$9='2. Protocols'!$C43,JW$9='2. Protocols'!$E43,JW$9='2. Protocols'!$G43)),1,0)*'4. Formulations'!$L43</f>
        <v>0</v>
      </c>
      <c r="JX44" s="27">
        <f>IF(AND(OR(ISBLANK(JX$9),JX$9=0)=FALSE,OR(JX$9='2. Protocols'!$C43,JX$9='2. Protocols'!$E43,JX$9='2. Protocols'!$G43)),1,0)*'4. Formulations'!$L43</f>
        <v>0</v>
      </c>
      <c r="JY44" s="27">
        <f>IF(AND(OR(ISBLANK(JY$9),JY$9=0)=FALSE,OR(JY$9='2. Protocols'!$C43,JY$9='2. Protocols'!$E43,JY$9='2. Protocols'!$G43)),1,0)*'4. Formulations'!$L43</f>
        <v>0</v>
      </c>
      <c r="JZ44" s="27">
        <f>IF(AND(OR(ISBLANK(JZ$9),JZ$9=0)=FALSE,OR(JZ$9='2. Protocols'!$C43,JZ$9='2. Protocols'!$E43,JZ$9='2. Protocols'!$G43)),1,0)*'4. Formulations'!$L43</f>
        <v>0</v>
      </c>
      <c r="KA44" s="27">
        <f>IF(AND(OR(ISBLANK(KA$9),KA$9=0)=FALSE,OR(KA$9='2. Protocols'!$C43,KA$9='2. Protocols'!$E43,KA$9='2. Protocols'!$G43)),1,0)*'4. Formulations'!$L43</f>
        <v>0</v>
      </c>
      <c r="KB44" s="27">
        <f>IF(AND(OR(ISBLANK(KB$9),KB$9=0)=FALSE,OR(KB$9='2. Protocols'!$C43,KB$9='2. Protocols'!$E43,KB$9='2. Protocols'!$G43)),1,0)*'4. Formulations'!$L43</f>
        <v>0</v>
      </c>
      <c r="KC44" s="27">
        <f>IF(AND(OR(ISBLANK(KC$9),KC$9=0)=FALSE,OR(KC$9='2. Protocols'!$C43,KC$9='2. Protocols'!$E43,KC$9='2. Protocols'!$G43)),1,0)*'4. Formulations'!$L43</f>
        <v>0</v>
      </c>
      <c r="KD44" s="27">
        <f>IF(AND(OR(ISBLANK(KD$9),KD$9=0)=FALSE,OR(KD$9='2. Protocols'!$C43,KD$9='2. Protocols'!$E43,KD$9='2. Protocols'!$G43)),1,0)*'4. Formulations'!$L43</f>
        <v>0</v>
      </c>
      <c r="KE44" s="27">
        <f>IF(AND(OR(ISBLANK(KE$9),KE$9=0)=FALSE,OR(KE$9='2. Protocols'!$C43,KE$9='2. Protocols'!$E43,KE$9='2. Protocols'!$G43)),1,0)*'4. Formulations'!$L43</f>
        <v>0</v>
      </c>
      <c r="KF44" s="27">
        <f>IF(AND(OR(ISBLANK(KF$9),KF$9=0)=FALSE,OR(KF$9='2. Protocols'!$C43,KF$9='2. Protocols'!$E43,KF$9='2. Protocols'!$G43)),1,0)*'4. Formulations'!$L43</f>
        <v>0</v>
      </c>
      <c r="KG44" s="27">
        <f>IF(AND(OR(ISBLANK(KG$9),KG$9=0)=FALSE,OR(KG$9='2. Protocols'!$C43,KG$9='2. Protocols'!$E43,KG$9='2. Protocols'!$G43)),1,0)*'4. Formulations'!$L43</f>
        <v>0</v>
      </c>
      <c r="KH44" s="27">
        <f>IF(AND(OR(ISBLANK(KH$9),KH$9=0)=FALSE,OR(KH$9='2. Protocols'!$C43,KH$9='2. Protocols'!$E43,KH$9='2. Protocols'!$G43)),1,0)*'4. Formulations'!$L43</f>
        <v>0</v>
      </c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B44" s="27">
        <f>IF(AND(OR(ISBLANK(LB$9),LB$9=0)=FALSE,LB$9=$DL44),1,0)*'4. Formulations'!$M43</f>
        <v>0</v>
      </c>
      <c r="LC44" s="27">
        <f>IF(AND(OR(ISBLANK(LC$9),LC$9=0)=FALSE,LC$9=$DL44),1,0)*'4. Formulations'!$M43</f>
        <v>0</v>
      </c>
      <c r="LD44" s="27">
        <f>IF(AND(OR(ISBLANK(LD$9),LD$9=0)=FALSE,LD$9=$DL44),1,0)*'4. Formulations'!$M43</f>
        <v>0</v>
      </c>
      <c r="LE44" s="27">
        <f>IF(AND(OR(ISBLANK(LE$9),LE$9=0)=FALSE,LE$9=$DL44),1,0)*'4. Formulations'!$M43</f>
        <v>0</v>
      </c>
      <c r="LF44" s="27">
        <f>IF(AND(OR(ISBLANK(LF$9),LF$9=0)=FALSE,LF$9=$DL44),1,0)*'4. Formulations'!$M43</f>
        <v>0</v>
      </c>
      <c r="LG44" s="27">
        <f>IF(AND(OR(ISBLANK(LG$9),LG$9=0)=FALSE,LG$9=$DL44),1,0)*'4. Formulations'!$M43</f>
        <v>0</v>
      </c>
      <c r="LH44" s="27">
        <f>IF(AND(OR(ISBLANK(LH$9),LH$9=0)=FALSE,LH$9=$DL44),1,0)*'4. Formulations'!$M43</f>
        <v>0</v>
      </c>
      <c r="LI44" s="27">
        <f>IF(AND(OR(ISBLANK(LI$9),LI$9=0)=FALSE,LI$9=$DL44),1,0)*'4. Formulations'!$M43</f>
        <v>0</v>
      </c>
      <c r="LJ44" s="27">
        <f>IF(AND(OR(ISBLANK(LJ$9),LJ$9=0)=FALSE,LJ$9=$DL44),1,0)*'4. Formulations'!$M43</f>
        <v>0</v>
      </c>
      <c r="LK44" s="27">
        <f>IF(AND(OR(ISBLANK(LK$9),LK$9=0)=FALSE,LK$9=$DL44),1,0)*'4. Formulations'!$M43</f>
        <v>0</v>
      </c>
      <c r="LL44" s="27">
        <f>IF(AND(OR(ISBLANK(LL$9),LL$9=0)=FALSE,LL$9=$DL44),1,0)*'4. Formulations'!$M43</f>
        <v>0</v>
      </c>
      <c r="LM44" s="27">
        <f>IF(AND(OR(ISBLANK(LM$9),LM$9=0)=FALSE,LM$9=$DL44),1,0)*'4. Formulations'!$M43</f>
        <v>0</v>
      </c>
      <c r="LN44" s="27">
        <f>IF(AND(OR(ISBLANK(LN$9),LN$9=0)=FALSE,LN$9=$DL44),1,0)*'4. Formulations'!$M43</f>
        <v>0</v>
      </c>
      <c r="LO44" s="27">
        <f>IF(AND(OR(ISBLANK(LO$9),LO$9=0)=FALSE,LO$9=$DL44),1,0)*'4. Formulations'!$M43</f>
        <v>0</v>
      </c>
      <c r="LP44" s="27">
        <f>IF(AND(OR(ISBLANK(LP$9),LP$9=0)=FALSE,LP$9=$DL44),1,0)*'4. Formulations'!$M43</f>
        <v>0</v>
      </c>
      <c r="LQ44" s="27">
        <f>IF(AND(OR(ISBLANK(LQ$9),LQ$9=0)=FALSE,LQ$9=$DL44),1,0)*'4. Formulations'!$M43</f>
        <v>0</v>
      </c>
      <c r="LR44" s="27">
        <f>IF(AND(OR(ISBLANK(LR$9),LR$9=0)=FALSE,LR$9=$DL44),1,0)*'4. Formulations'!$M43</f>
        <v>0</v>
      </c>
      <c r="LS44" s="27"/>
      <c r="LT44" s="27"/>
      <c r="LU44" s="27"/>
      <c r="LW44" s="27">
        <f>IF(AND(OR(ISBLANK(LW$9),LW$9=0)=FALSE,SUM($LB44:$LR44)&gt;0,LW$9='2. Protocols'!$G43),1,0)*'4. Formulations'!$M43</f>
        <v>0</v>
      </c>
      <c r="LX44" s="27">
        <f>IF(AND(OR(ISBLANK(LX$9),LX$9=0)=FALSE,SUM($LB44:$LR44)&gt;0,LX$9='2. Protocols'!$G43),1,0)*'4. Formulations'!$M43</f>
        <v>0</v>
      </c>
      <c r="LY44" s="27">
        <f>IF(AND(OR(ISBLANK(LY$9),LY$9=0)=FALSE,SUM($LB44:$LR44)&gt;0,LY$9='2. Protocols'!$G43),1,0)*'4. Formulations'!$M43</f>
        <v>0</v>
      </c>
      <c r="LZ44" s="27">
        <f>IF(AND(OR(ISBLANK(LZ$9),LZ$9=0)=FALSE,SUM($LB44:$LR44)&gt;0,LZ$9='2. Protocols'!$G43),1,0)*'4. Formulations'!$M43</f>
        <v>0</v>
      </c>
      <c r="MA44" s="27">
        <f>IF(AND(OR(ISBLANK(MA$9),MA$9=0)=FALSE,SUM($LB44:$LR44)&gt;0,MA$9='2. Protocols'!$G43),1,0)*'4. Formulations'!$M43</f>
        <v>0</v>
      </c>
      <c r="MB44" s="27">
        <f>IF(AND(OR(ISBLANK(MB$9),MB$9=0)=FALSE,SUM($LB44:$LR44)&gt;0,MB$9='2. Protocols'!$G43),1,0)*'4. Formulations'!$M43</f>
        <v>0</v>
      </c>
      <c r="MC44" s="27">
        <f>IF(AND(OR(ISBLANK(MC$9),MC$9=0)=FALSE,SUM($LB44:$LR44)&gt;0,MC$9='2. Protocols'!$G43),1,0)*'4. Formulations'!$M43</f>
        <v>0</v>
      </c>
      <c r="MD44" s="27">
        <f>IF(AND(OR(ISBLANK(MD$9),MD$9=0)=FALSE,SUM($LB44:$LR44)&gt;0,MD$9='2. Protocols'!$G43),1,0)*'4. Formulations'!$M43</f>
        <v>0</v>
      </c>
      <c r="ME44" s="27">
        <f>IF(AND(OR(ISBLANK(ME$9),ME$9=0)=FALSE,SUM($LB44:$LR44)&gt;0,ME$9='2. Protocols'!$G43),1,0)*'4. Formulations'!$M43</f>
        <v>0</v>
      </c>
      <c r="MF44" s="27">
        <f>IF(AND(OR(ISBLANK(MF$9),MF$9=0)=FALSE,SUM($LB44:$LR44)&gt;0,MF$9='2. Protocols'!$G43),1,0)*'4. Formulations'!$M43</f>
        <v>0</v>
      </c>
      <c r="MG44" s="27">
        <f>IF(AND(OR(ISBLANK(MG$9),MG$9=0)=FALSE,SUM($LB44:$LR44)&gt;0,MG$9='2. Protocols'!$G43),1,0)*'4. Formulations'!$M43</f>
        <v>0</v>
      </c>
      <c r="MH44" s="27">
        <f>IF(AND(OR(ISBLANK(MH$9),MH$9=0)=FALSE,SUM($LB44:$LR44)&gt;0,MH$9='2. Protocols'!$G43),1,0)*'4. Formulations'!$M43</f>
        <v>0</v>
      </c>
      <c r="MI44" s="27">
        <f>IF(AND(OR(ISBLANK(MI$9),MI$9=0)=FALSE,SUM($LB44:$LR44)&gt;0,MI$9='2. Protocols'!$G43),1,0)*'4. Formulations'!$M43</f>
        <v>0</v>
      </c>
      <c r="MJ44" s="27">
        <f>IF(AND(OR(ISBLANK(MJ$9),MJ$9=0)=FALSE,SUM($LB44:$LR44)&gt;0,MJ$9='2. Protocols'!$G43),1,0)*'4. Formulations'!$M43</f>
        <v>0</v>
      </c>
      <c r="MK44" s="27">
        <f>IF(AND(OR(ISBLANK(MK$9),MK$9=0)=FALSE,SUM($LB44:$LR44)&gt;0,MK$9='2. Protocols'!$G43),1,0)*'4. Formulations'!$M43</f>
        <v>0</v>
      </c>
      <c r="ML44" s="27">
        <f>IF(AND(OR(ISBLANK(ML$9),ML$9=0)=FALSE,SUM($LB44:$LR44)&gt;0,ML$9='2. Protocols'!$G43),1,0)*'4. Formulations'!$M43</f>
        <v>0</v>
      </c>
      <c r="MM44" s="27">
        <f>IF(AND(OR(ISBLANK(MM$9),MM$9=0)=FALSE,SUM($LB44:$LR44)&gt;0,MM$9='2. Protocols'!$G43),1,0)*'4. Formulations'!$M43</f>
        <v>0</v>
      </c>
      <c r="MN44" s="27">
        <f>IF(AND(OR(ISBLANK(MN$9),MN$9=0)=FALSE,SUM($LB44:$LR44)&gt;0,MN$9='2. Protocols'!$G43),1,0)*'4. Formulations'!$M43</f>
        <v>0</v>
      </c>
      <c r="MO44" s="27">
        <f>IF(AND(OR(ISBLANK(MO$9),MO$9=0)=FALSE,SUM($LB44:$LR44)&gt;0,MO$9='2. Protocols'!$G43),1,0)*'4. Formulations'!$M43</f>
        <v>0</v>
      </c>
      <c r="MP44" s="27">
        <f>IF(AND(OR(ISBLANK(MP$9),MP$9=0)=FALSE,SUM($LB44:$LR44)&gt;0,MP$9='2. Protocols'!$G43),1,0)*'4. Formulations'!$M43</f>
        <v>0</v>
      </c>
      <c r="MQ44" s="27">
        <f>IF(AND(OR(ISBLANK(MQ$9),MQ$9=0)=FALSE,SUM($LB44:$LR44)&gt;0,MQ$9='2. Protocols'!$G43),1,0)*'4. Formulations'!$M43</f>
        <v>0</v>
      </c>
      <c r="MR44" s="27">
        <f>IF(AND(OR(ISBLANK(MR$9),MR$9=0)=FALSE,SUM($LB44:$LR44)&gt;0,MR$9='2. Protocols'!$G43),1,0)*'4. Formulations'!$M43</f>
        <v>0</v>
      </c>
      <c r="MS44" s="27">
        <f>IF(AND(OR(ISBLANK(MS$9),MS$9=0)=FALSE,SUM($LB44:$LR44)&gt;0,MS$9='2. Protocols'!$G43),1,0)*'4. Formulations'!$M43</f>
        <v>0</v>
      </c>
      <c r="MT44" s="27">
        <f>IF(AND(OR(ISBLANK(MT$9),MT$9=0)=FALSE,SUM($LB44:$LR44)&gt;0,MT$9='2. Protocols'!$G43),1,0)*'4. Formulations'!$M43</f>
        <v>0</v>
      </c>
      <c r="MU44" s="27">
        <f>IF(AND(OR(ISBLANK(MU$9),MU$9=0)=FALSE,SUM($LB44:$LR44)&gt;0,MU$9='2. Protocols'!$G43),1,0)*'4. Formulations'!$M43</f>
        <v>0</v>
      </c>
      <c r="MV44" s="27">
        <f>IF(AND(OR(ISBLANK(MV$9),MV$9=0)=FALSE,SUM($LB44:$LR44)&gt;0,MV$9='2. Protocols'!$G43),1,0)*'4. Formulations'!$M43</f>
        <v>0</v>
      </c>
      <c r="MW44" s="27">
        <f>IF(AND(OR(ISBLANK(MW$9),MW$9=0)=FALSE,SUM($LB44:$LR44)&gt;0,MW$9='2. Protocols'!$G43),1,0)*'4. Formulations'!$M43</f>
        <v>0</v>
      </c>
      <c r="MX44" s="27">
        <f>IF(AND(OR(ISBLANK(MX$9),MX$9=0)=FALSE,SUM($LB44:$LR44)&gt;0,MX$9='2. Protocols'!$G43),1,0)*'4. Formulations'!$M43</f>
        <v>0</v>
      </c>
      <c r="MY44" s="27">
        <f>IF(AND(OR(ISBLANK(MY$9),MY$9=0)=FALSE,SUM($LB44:$LR44)&gt;0,MY$9='2. Protocols'!$G43),1,0)*'4. Formulations'!$M43</f>
        <v>0</v>
      </c>
      <c r="MZ44" s="27">
        <f>IF(AND(OR(ISBLANK(MZ$9),MZ$9=0)=FALSE,SUM($LB44:$LR44)&gt;0,MZ$9='2. Protocols'!$G43),1,0)*'4. Formulations'!$M43</f>
        <v>0</v>
      </c>
      <c r="NA44" s="27">
        <f>IF(AND(OR(ISBLANK(NA$9),NA$9=0)=FALSE,SUM($LB44:$LR44)&gt;0,NA$9='2. Protocols'!$G43),1,0)*'4. Formulations'!$M43</f>
        <v>0</v>
      </c>
      <c r="NB44" s="27">
        <f>IF(AND(OR(ISBLANK(NB$9),NB$9=0)=FALSE,SUM($LB44:$LR44)&gt;0,NB$9='2. Protocols'!$G43),1,0)*'4. Formulations'!$M43</f>
        <v>0</v>
      </c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V44" s="27">
        <f>IF(AND(OR(ISBLANK(NV$9),NV$9=0)=FALSE,NV$9=$DM44),1,0)*'4. Formulations'!$N43</f>
        <v>0</v>
      </c>
      <c r="NW44" s="721">
        <f>IF(AND(OR(ISBLANK(NW$9),NW$9=0)=FALSE,NW$9=$DM44),1,0)*'4. Formulations'!$N43</f>
        <v>0</v>
      </c>
      <c r="NX44" s="27">
        <f>IF(AND(OR(ISBLANK(NX$9),NX$9=0)=FALSE,NX$9=$DM44),1,0)*'4. Formulations'!$N43</f>
        <v>0</v>
      </c>
      <c r="NY44" s="27">
        <f>IF(AND(OR(ISBLANK(NY$9),NY$9=0)=FALSE,NY$9=$DM44),1,0)*'4. Formulations'!$N43</f>
        <v>0</v>
      </c>
      <c r="NZ44" s="27">
        <f>IF(AND(OR(ISBLANK(NZ$9),NZ$9=0)=FALSE,NZ$9=$DM44),1,0)*'4. Formulations'!$N43</f>
        <v>0</v>
      </c>
      <c r="OA44" s="27">
        <f>IF(AND(OR(ISBLANK(OA$9),OA$9=0)=FALSE,OA$9=$DM44),1,0)*'4. Formulations'!$N43</f>
        <v>0</v>
      </c>
      <c r="OB44" s="27">
        <f>IF(AND(OR(ISBLANK(OB$9),OB$9=0)=FALSE,OB$9=$DM44),1,0)*'4. Formulations'!$N43</f>
        <v>0</v>
      </c>
      <c r="OC44" s="27">
        <f>IF(AND(OR(ISBLANK(OC$9),OC$9=0)=FALSE,OC$9=$DM44),1,0)*'4. Formulations'!$N43</f>
        <v>0</v>
      </c>
      <c r="OD44" s="27">
        <f>IF(AND(OR(ISBLANK(OD$9),OD$9=0)=FALSE,OD$9=$DM44),1,0)*'4. Formulations'!$N43</f>
        <v>0</v>
      </c>
      <c r="OE44" s="27">
        <f>IF(AND(OR(ISBLANK(OE$9),OE$9=0)=FALSE,OE$9=$DM44),1,0)*'4. Formulations'!$N43</f>
        <v>0</v>
      </c>
      <c r="OF44" s="27">
        <f>IF(AND(OR(ISBLANK(OF$9),OF$9=0)=FALSE,OF$9=$DM44),1,0)*'4. Formulations'!$N43</f>
        <v>0</v>
      </c>
      <c r="OG44" s="27">
        <f>IF(AND(OR(ISBLANK(OG$9),OG$9=0)=FALSE,OG$9=$DM44),1,0)*'4. Formulations'!$N43</f>
        <v>0</v>
      </c>
      <c r="OH44" s="27">
        <f>IF(AND(OR(ISBLANK(OH$9),OH$9=0)=FALSE,OH$9=$DM44),1,0)*'4. Formulations'!$N43</f>
        <v>0</v>
      </c>
      <c r="OI44" s="27">
        <f>IF(AND(OR(ISBLANK(OI$9),OI$9=0)=FALSE,OI$9=$DM44),1,0)*'4. Formulations'!$N43</f>
        <v>0</v>
      </c>
      <c r="OJ44" s="27">
        <f>IF(AND(OR(ISBLANK(OJ$9),OJ$9=0)=FALSE,OJ$9=$DM44),1,0)*'4. Formulations'!$N43</f>
        <v>0</v>
      </c>
      <c r="OK44" s="27">
        <f>IF(AND(OR(ISBLANK(OK$9),OK$9=0)=FALSE,OK$9=$DM44),1,0)*'4. Formulations'!$N43</f>
        <v>0</v>
      </c>
      <c r="OL44" s="27">
        <f>IF(AND(OR(ISBLANK(OL$9),OL$9=0)=FALSE,OL$9=$DM44),1,0)*'4. Formulations'!$N43</f>
        <v>0</v>
      </c>
      <c r="OM44" s="27"/>
      <c r="ON44" s="27"/>
      <c r="OO44" s="27"/>
      <c r="OQ44" s="27">
        <f>IF(AND(OR(ISBLANK(OQ$9),OQ$9=0)=FALSE,OR(OQ$9='2. Protocols'!$C43,OQ$9='2. Protocols'!$E43,OQ$9='2. Protocols'!$G43)),1,0)*'4. Formulations'!$O43</f>
        <v>0</v>
      </c>
      <c r="OR44" s="27">
        <f>IF(AND(OR(ISBLANK(OR$9),OR$9=0)=FALSE,OR(OR$9='2. Protocols'!$C43,OR$9='2. Protocols'!$E43,OR$9='2. Protocols'!$G43)),1,0)*'4. Formulations'!$O43</f>
        <v>0</v>
      </c>
      <c r="OS44" s="27">
        <f>IF(AND(OR(ISBLANK(OS$9),OS$9=0)=FALSE,OR(OS$9='2. Protocols'!$C43,OS$9='2. Protocols'!$E43,OS$9='2. Protocols'!$G43)),1,0)*'4. Formulations'!$O43</f>
        <v>0</v>
      </c>
      <c r="OT44" s="27">
        <f>IF(AND(OR(ISBLANK(OT$9),OT$9=0)=FALSE,OR(OT$9='2. Protocols'!$C43,OT$9='2. Protocols'!$E43,OT$9='2. Protocols'!$G43)),1,0)*'4. Formulations'!$O43</f>
        <v>0</v>
      </c>
      <c r="OU44" s="27">
        <f>IF(AND(OR(ISBLANK(OU$9),OU$9=0)=FALSE,OR(OU$9='2. Protocols'!$C43,OU$9='2. Protocols'!$E43,OU$9='2. Protocols'!$G43)),1,0)*'4. Formulations'!$O43</f>
        <v>0</v>
      </c>
      <c r="OV44" s="27">
        <f>IF(AND(OR(ISBLANK(OV$9),OV$9=0)=FALSE,OR(OV$9='2. Protocols'!$C43,OV$9='2. Protocols'!$E43,OV$9='2. Protocols'!$G43)),1,0)*'4. Formulations'!$O43</f>
        <v>0</v>
      </c>
      <c r="OW44" s="27">
        <f>IF(AND(OR(ISBLANK(OW$9),OW$9=0)=FALSE,OR(OW$9='2. Protocols'!$C43,OW$9='2. Protocols'!$E43,OW$9='2. Protocols'!$G43)),1,0)*'4. Formulations'!$O43</f>
        <v>0</v>
      </c>
      <c r="OX44" s="27">
        <f>IF(AND(OR(ISBLANK(OX$9),OX$9=0)=FALSE,OR(OX$9='2. Protocols'!$C43,OX$9='2. Protocols'!$E43,OX$9='2. Protocols'!$G43)),1,0)*'4. Formulations'!$O43</f>
        <v>0</v>
      </c>
      <c r="OY44" s="27">
        <f>IF(AND(OR(ISBLANK(OY$9),OY$9=0)=FALSE,OR(OY$9='2. Protocols'!$C43,OY$9='2. Protocols'!$E43,OY$9='2. Protocols'!$G43)),1,0)*'4. Formulations'!$O43</f>
        <v>0</v>
      </c>
      <c r="OZ44" s="27">
        <f>IF(AND(OR(ISBLANK(OZ$9),OZ$9=0)=FALSE,OR(OZ$9='2. Protocols'!$C43,OZ$9='2. Protocols'!$E43,OZ$9='2. Protocols'!$G43)),1,0)*'4. Formulations'!$O43</f>
        <v>0</v>
      </c>
      <c r="PA44" s="27">
        <f>IF(AND(OR(ISBLANK(PA$9),PA$9=0)=FALSE,OR(PA$9='2. Protocols'!$C43,PA$9='2. Protocols'!$E43,PA$9='2. Protocols'!$G43)),1,0)*'4. Formulations'!$O43</f>
        <v>0</v>
      </c>
      <c r="PB44" s="27">
        <f>IF(AND(OR(ISBLANK(PB$9),PB$9=0)=FALSE,OR(PB$9='2. Protocols'!$C43,PB$9='2. Protocols'!$E43,PB$9='2. Protocols'!$G43)),1,0)*'4. Formulations'!$O43</f>
        <v>0</v>
      </c>
      <c r="PC44" s="27">
        <f>IF(AND(OR(ISBLANK(PC$9),PC$9=0)=FALSE,OR(PC$9='2. Protocols'!$C43,PC$9='2. Protocols'!$E43,PC$9='2. Protocols'!$G43)),1,0)*'4. Formulations'!$O43</f>
        <v>0</v>
      </c>
      <c r="PD44" s="27">
        <f>IF(AND(OR(ISBLANK(PD$9),PD$9=0)=FALSE,OR(PD$9='2. Protocols'!$C43,PD$9='2. Protocols'!$E43,PD$9='2. Protocols'!$G43)),1,0)*'4. Formulations'!$O43</f>
        <v>0</v>
      </c>
      <c r="PE44" s="27">
        <f>IF(AND(OR(ISBLANK(PE$9),PE$9=0)=FALSE,OR(PE$9='2. Protocols'!$C43,PE$9='2. Protocols'!$E43,PE$9='2. Protocols'!$G43)),1,0)*'4. Formulations'!$O43</f>
        <v>0</v>
      </c>
      <c r="PF44" s="27">
        <f>IF(AND(OR(ISBLANK(PF$9),PF$9=0)=FALSE,OR(PF$9='2. Protocols'!$C43,PF$9='2. Protocols'!$E43,PF$9='2. Protocols'!$G43)),1,0)*'4. Formulations'!$O43</f>
        <v>0</v>
      </c>
      <c r="PG44" s="27">
        <f>IF(AND(OR(ISBLANK(PG$9),PG$9=0)=FALSE,OR(PG$9='2. Protocols'!$C43,PG$9='2. Protocols'!$E43,PG$9='2. Protocols'!$G43)),1,0)*'4. Formulations'!$O43</f>
        <v>0</v>
      </c>
      <c r="PH44" s="27">
        <f>IF(AND(OR(ISBLANK(PH$9),PH$9=0)=FALSE,OR(PH$9='2. Protocols'!$C43,PH$9='2. Protocols'!$E43,PH$9='2. Protocols'!$G43)),1,0)*'4. Formulations'!$O43</f>
        <v>0</v>
      </c>
      <c r="PI44" s="27">
        <f>IF(AND(OR(ISBLANK(PI$9),PI$9=0)=FALSE,OR(PI$9='2. Protocols'!$C43,PI$9='2. Protocols'!$E43,PI$9='2. Protocols'!$G43)),1,0)*'4. Formulations'!$O43</f>
        <v>0</v>
      </c>
      <c r="PJ44" s="27">
        <f>IF(AND(OR(ISBLANK(PJ$9),PJ$9=0)=FALSE,OR(PJ$9='2. Protocols'!$C43,PJ$9='2. Protocols'!$E43,PJ$9='2. Protocols'!$G43)),1,0)*'4. Formulations'!$O43</f>
        <v>0</v>
      </c>
      <c r="PK44" s="27">
        <f>IF(AND(OR(ISBLANK(PK$9),PK$9=0)=FALSE,OR(PK$9='2. Protocols'!$C43,PK$9='2. Protocols'!$E43,PK$9='2. Protocols'!$G43)),1,0)*'4. Formulations'!$O43</f>
        <v>0</v>
      </c>
      <c r="PL44" s="27">
        <f>IF(AND(OR(ISBLANK(PL$9),PL$9=0)=FALSE,OR(PL$9='2. Protocols'!$C43,PL$9='2. Protocols'!$E43,PL$9='2. Protocols'!$G43)),1,0)*'4. Formulations'!$O43</f>
        <v>0</v>
      </c>
      <c r="PM44" s="27">
        <f>IF(AND(OR(ISBLANK(PM$9),PM$9=0)=FALSE,OR(PM$9='2. Protocols'!$C43,PM$9='2. Protocols'!$E43,PM$9='2. Protocols'!$G43)),1,0)*'4. Formulations'!$O43</f>
        <v>0</v>
      </c>
      <c r="PN44" s="27">
        <f>IF(AND(OR(ISBLANK(PN$9),PN$9=0)=FALSE,OR(PN$9='2. Protocols'!$C43,PN$9='2. Protocols'!$E43,PN$9='2. Protocols'!$G43)),1,0)*'4. Formulations'!$O43</f>
        <v>0</v>
      </c>
      <c r="PO44" s="27">
        <f>IF(AND(OR(ISBLANK(PO$9),PO$9=0)=FALSE,OR(PO$9='2. Protocols'!$C43,PO$9='2. Protocols'!$E43,PO$9='2. Protocols'!$G43)),1,0)*'4. Formulations'!$O43</f>
        <v>0</v>
      </c>
      <c r="PP44" s="27">
        <f>IF(AND(OR(ISBLANK(PP$9),PP$9=0)=FALSE,OR(PP$9='2. Protocols'!$C43,PP$9='2. Protocols'!$E43,PP$9='2. Protocols'!$G43)),1,0)*'4. Formulations'!$O43</f>
        <v>0</v>
      </c>
      <c r="PQ44" s="27">
        <f>IF(AND(OR(ISBLANK(PQ$9),PQ$9=0)=FALSE,OR(PQ$9='2. Protocols'!$C43,PQ$9='2. Protocols'!$E43,PQ$9='2. Protocols'!$G43)),1,0)*'4. Formulations'!$O43</f>
        <v>0</v>
      </c>
      <c r="PR44" s="27">
        <f>IF(AND(OR(ISBLANK(PR$9),PR$9=0)=FALSE,OR(PR$9='2. Protocols'!$C43,PR$9='2. Protocols'!$E43,PR$9='2. Protocols'!$G43)),1,0)*'4. Formulations'!$O43</f>
        <v>0</v>
      </c>
      <c r="PS44" s="27">
        <f>IF(AND(OR(ISBLANK(PS$9),PS$9=0)=FALSE,OR(PS$9='2. Protocols'!$C43,PS$9='2. Protocols'!$E43,PS$9='2. Protocols'!$G43)),1,0)*'4. Formulations'!$O43</f>
        <v>0</v>
      </c>
      <c r="PT44" s="27">
        <f>IF(AND(OR(ISBLANK(PT$9),PT$9=0)=FALSE,OR(PT$9='2. Protocols'!$C43,PT$9='2. Protocols'!$E43,PT$9='2. Protocols'!$G43)),1,0)*'4. Formulations'!$O43</f>
        <v>0</v>
      </c>
      <c r="PU44" s="27">
        <f>IF(AND(OR(ISBLANK(PU$9),PU$9=0)=FALSE,OR(PU$9='2. Protocols'!$C43,PU$9='2. Protocols'!$E43,PU$9='2. Protocols'!$G43)),1,0)*'4. Formulations'!$O43</f>
        <v>0</v>
      </c>
      <c r="PV44" s="27">
        <f>IF(AND(OR(ISBLANK(PV$9),PV$9=0)=FALSE,OR(PV$9='2. Protocols'!$C43,PV$9='2. Protocols'!$E43,PV$9='2. Protocols'!$G43)),1,0)*'4. Formulations'!$O43</f>
        <v>0</v>
      </c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P44" s="27">
        <f>IF(AND(OR(ISBLANK(QP$9),QP$9=0)=FALSE,QP$9=$DL44),1,0)*'4. Formulations'!$P43</f>
        <v>0</v>
      </c>
      <c r="QQ44" s="27">
        <f>IF(AND(OR(ISBLANK(QQ$9),QQ$9=0)=FALSE,QQ$9=$DL44),1,0)*'4. Formulations'!$P43</f>
        <v>0</v>
      </c>
      <c r="QR44" s="27">
        <f>IF(AND(OR(ISBLANK(QR$9),QR$9=0)=FALSE,QR$9=$DL44),1,0)*'4. Formulations'!$P43</f>
        <v>0</v>
      </c>
      <c r="QS44" s="27">
        <f>IF(AND(OR(ISBLANK(QS$9),QS$9=0)=FALSE,QS$9=$DL44),1,0)*'4. Formulations'!$P43</f>
        <v>0</v>
      </c>
      <c r="QT44" s="27">
        <f>IF(AND(OR(ISBLANK(QT$9),QT$9=0)=FALSE,QT$9=$DL44),1,0)*'4. Formulations'!$P43</f>
        <v>0</v>
      </c>
      <c r="QU44" s="27">
        <f>IF(AND(OR(ISBLANK(QU$9),QU$9=0)=FALSE,QU$9=$DL44),1,0)*'4. Formulations'!$P43</f>
        <v>0</v>
      </c>
      <c r="QV44" s="27">
        <f>IF(AND(OR(ISBLANK(QV$9),QV$9=0)=FALSE,QV$9=$DL44),1,0)*'4. Formulations'!$P43</f>
        <v>0</v>
      </c>
      <c r="QW44" s="27">
        <f>IF(AND(OR(ISBLANK(QW$9),QW$9=0)=FALSE,QW$9=$DL44),1,0)*'4. Formulations'!$P43</f>
        <v>0</v>
      </c>
      <c r="QX44" s="27">
        <f>IF(AND(OR(ISBLANK(QX$9),QX$9=0)=FALSE,QX$9=$DL44),1,0)*'4. Formulations'!$P43</f>
        <v>0</v>
      </c>
      <c r="QY44" s="27">
        <f>IF(AND(OR(ISBLANK(QY$9),QY$9=0)=FALSE,QY$9=$DL44),1,0)*'4. Formulations'!$P43</f>
        <v>0</v>
      </c>
      <c r="QZ44" s="27">
        <f>IF(AND(OR(ISBLANK(QZ$9),QZ$9=0)=FALSE,QZ$9=$DL44),1,0)*'4. Formulations'!$P43</f>
        <v>0</v>
      </c>
      <c r="RA44" s="27">
        <f>IF(AND(OR(ISBLANK(RA$9),RA$9=0)=FALSE,RA$9=$DL44),1,0)*'4. Formulations'!$P43</f>
        <v>0</v>
      </c>
      <c r="RB44" s="27">
        <f>IF(AND(OR(ISBLANK(RB$9),RB$9=0)=FALSE,RB$9=$DL44),1,0)*'4. Formulations'!$P43</f>
        <v>0</v>
      </c>
      <c r="RC44" s="27">
        <f>IF(AND(OR(ISBLANK(RC$9),RC$9=0)=FALSE,RC$9=$DL44),1,0)*'4. Formulations'!$P43</f>
        <v>0</v>
      </c>
      <c r="RD44" s="27">
        <f>IF(AND(OR(ISBLANK(RD$9),RD$9=0)=FALSE,RD$9=$DL44),1,0)*'4. Formulations'!$P43</f>
        <v>0</v>
      </c>
      <c r="RE44" s="27">
        <f>IF(AND(OR(ISBLANK(RE$9),RE$9=0)=FALSE,RE$9=$DL44),1,0)*'4. Formulations'!$P43</f>
        <v>0</v>
      </c>
      <c r="RF44" s="27">
        <f>IF(AND(OR(ISBLANK(RF$9),RF$9=0)=FALSE,RF$9=$DL44),1,0)*'4. Formulations'!$P43</f>
        <v>0</v>
      </c>
      <c r="RG44" s="27"/>
      <c r="RH44" s="27"/>
      <c r="RI44" s="27"/>
      <c r="RK44" s="27">
        <f>IF(AND(OR(ISBLANK(RK$9),RK$9=0)=FALSE,SUM($QP44:$RF44)&gt;0,RK$9='2. Protocols'!$G43),1,0)*'4. Formulations'!$P43</f>
        <v>0</v>
      </c>
      <c r="RL44" s="27">
        <f>IF(AND(OR(ISBLANK(RL$9),RL$9=0)=FALSE,SUM($QP44:$RF44)&gt;0,RL$9='2. Protocols'!$G43),1,0)*'4. Formulations'!$P43</f>
        <v>0</v>
      </c>
      <c r="RM44" s="27">
        <f>IF(AND(OR(ISBLANK(RM$9),RM$9=0)=FALSE,SUM($QP44:$RF44)&gt;0,RM$9='2. Protocols'!$G43),1,0)*'4. Formulations'!$P43</f>
        <v>0</v>
      </c>
      <c r="RN44" s="27">
        <f>IF(AND(OR(ISBLANK(RN$9),RN$9=0)=FALSE,SUM($QP44:$RF44)&gt;0,RN$9='2. Protocols'!$G43),1,0)*'4. Formulations'!$P43</f>
        <v>0</v>
      </c>
      <c r="RO44" s="27">
        <f>IF(AND(OR(ISBLANK(RO$9),RO$9=0)=FALSE,SUM($QP44:$RF44)&gt;0,RO$9='2. Protocols'!$G43),1,0)*'4. Formulations'!$P43</f>
        <v>0</v>
      </c>
      <c r="RP44" s="27">
        <f>IF(AND(OR(ISBLANK(RP$9),RP$9=0)=FALSE,SUM($QP44:$RF44)&gt;0,RP$9='2. Protocols'!$G43),1,0)*'4. Formulations'!$P43</f>
        <v>0</v>
      </c>
      <c r="RQ44" s="27">
        <f>IF(AND(OR(ISBLANK(RQ$9),RQ$9=0)=FALSE,SUM($QP44:$RF44)&gt;0,RQ$9='2. Protocols'!$G43),1,0)*'4. Formulations'!$P43</f>
        <v>0</v>
      </c>
      <c r="RR44" s="27">
        <f>IF(AND(OR(ISBLANK(RR$9),RR$9=0)=FALSE,SUM($QP44:$RF44)&gt;0,RR$9='2. Protocols'!$G43),1,0)*'4. Formulations'!$P43</f>
        <v>0</v>
      </c>
      <c r="RS44" s="27">
        <f>IF(AND(OR(ISBLANK(RS$9),RS$9=0)=FALSE,SUM($QP44:$RF44)&gt;0,RS$9='2. Protocols'!$G43),1,0)*'4. Formulations'!$P43</f>
        <v>0</v>
      </c>
      <c r="RT44" s="27">
        <f>IF(AND(OR(ISBLANK(RT$9),RT$9=0)=FALSE,SUM($QP44:$RF44)&gt;0,RT$9='2. Protocols'!$G43),1,0)*'4. Formulations'!$P43</f>
        <v>0</v>
      </c>
      <c r="RU44" s="27">
        <f>IF(AND(OR(ISBLANK(RU$9),RU$9=0)=FALSE,SUM($QP44:$RF44)&gt;0,RU$9='2. Protocols'!$G43),1,0)*'4. Formulations'!$P43</f>
        <v>0</v>
      </c>
      <c r="RV44" s="27">
        <f>IF(AND(OR(ISBLANK(RV$9),RV$9=0)=FALSE,SUM($QP44:$RF44)&gt;0,RV$9='2. Protocols'!$G43),1,0)*'4. Formulations'!$P43</f>
        <v>0</v>
      </c>
      <c r="RW44" s="27">
        <f>IF(AND(OR(ISBLANK(RW$9),RW$9=0)=FALSE,SUM($QP44:$RF44)&gt;0,RW$9='2. Protocols'!$G43),1,0)*'4. Formulations'!$P43</f>
        <v>0</v>
      </c>
      <c r="RX44" s="27">
        <f>IF(AND(OR(ISBLANK(RX$9),RX$9=0)=FALSE,SUM($QP44:$RF44)&gt;0,RX$9='2. Protocols'!$G43),1,0)*'4. Formulations'!$P43</f>
        <v>0</v>
      </c>
      <c r="RY44" s="27">
        <f>IF(AND(OR(ISBLANK(RY$9),RY$9=0)=FALSE,SUM($QP44:$RF44)&gt;0,RY$9='2. Protocols'!$G43),1,0)*'4. Formulations'!$P43</f>
        <v>0</v>
      </c>
      <c r="RZ44" s="27">
        <f>IF(AND(OR(ISBLANK(RZ$9),RZ$9=0)=FALSE,SUM($QP44:$RF44)&gt;0,RZ$9='2. Protocols'!$G43),1,0)*'4. Formulations'!$P43</f>
        <v>0</v>
      </c>
      <c r="SA44" s="27">
        <f>IF(AND(OR(ISBLANK(SA$9),SA$9=0)=FALSE,SUM($QP44:$RF44)&gt;0,SA$9='2. Protocols'!$G43),1,0)*'4. Formulations'!$P43</f>
        <v>0</v>
      </c>
      <c r="SB44" s="27">
        <f>IF(AND(OR(ISBLANK(SB$9),SB$9=0)=FALSE,SUM($QP44:$RF44)&gt;0,SB$9='2. Protocols'!$G43),1,0)*'4. Formulations'!$P43</f>
        <v>0</v>
      </c>
      <c r="SC44" s="27">
        <f>IF(AND(OR(ISBLANK(SC$9),SC$9=0)=FALSE,SUM($QP44:$RF44)&gt;0,SC$9='2. Protocols'!$G43),1,0)*'4. Formulations'!$P43</f>
        <v>0</v>
      </c>
      <c r="SD44" s="27">
        <f>IF(AND(OR(ISBLANK(SD$9),SD$9=0)=FALSE,SUM($QP44:$RF44)&gt;0,SD$9='2. Protocols'!$G43),1,0)*'4. Formulations'!$P43</f>
        <v>0</v>
      </c>
      <c r="SE44" s="27">
        <f>IF(AND(OR(ISBLANK(SE$9),SE$9=0)=FALSE,SUM($QP44:$RF44)&gt;0,SE$9='2. Protocols'!$G43),1,0)*'4. Formulations'!$P43</f>
        <v>0</v>
      </c>
      <c r="SF44" s="27">
        <f>IF(AND(OR(ISBLANK(SF$9),SF$9=0)=FALSE,SUM($QP44:$RF44)&gt;0,SF$9='2. Protocols'!$G43),1,0)*'4. Formulations'!$P43</f>
        <v>0</v>
      </c>
      <c r="SG44" s="27">
        <f>IF(AND(OR(ISBLANK(SG$9),SG$9=0)=FALSE,SUM($QP44:$RF44)&gt;0,SG$9='2. Protocols'!$G43),1,0)*'4. Formulations'!$P43</f>
        <v>0</v>
      </c>
      <c r="SH44" s="27">
        <f>IF(AND(OR(ISBLANK(SH$9),SH$9=0)=FALSE,SUM($QP44:$RF44)&gt;0,SH$9='2. Protocols'!$G43),1,0)*'4. Formulations'!$P43</f>
        <v>0</v>
      </c>
      <c r="SI44" s="27">
        <f>IF(AND(OR(ISBLANK(SI$9),SI$9=0)=FALSE,SUM($QP44:$RF44)&gt;0,SI$9='2. Protocols'!$G43),1,0)*'4. Formulations'!$P43</f>
        <v>0</v>
      </c>
      <c r="SJ44" s="27">
        <f>IF(AND(OR(ISBLANK(SJ$9),SJ$9=0)=FALSE,SUM($QP44:$RF44)&gt;0,SJ$9='2. Protocols'!$G43),1,0)*'4. Formulations'!$P43</f>
        <v>0</v>
      </c>
      <c r="SK44" s="27">
        <f>IF(AND(OR(ISBLANK(SK$9),SK$9=0)=FALSE,SUM($QP44:$RF44)&gt;0,SK$9='2. Protocols'!$G43),1,0)*'4. Formulations'!$P43</f>
        <v>0</v>
      </c>
      <c r="SL44" s="27">
        <f>IF(AND(OR(ISBLANK(SL$9),SL$9=0)=FALSE,SUM($QP44:$RF44)&gt;0,SL$9='2. Protocols'!$G43),1,0)*'4. Formulations'!$P43</f>
        <v>0</v>
      </c>
      <c r="SM44" s="27">
        <f>IF(AND(OR(ISBLANK(SM$9),SM$9=0)=FALSE,SUM($QP44:$RF44)&gt;0,SM$9='2. Protocols'!$G43),1,0)*'4. Formulations'!$P43</f>
        <v>0</v>
      </c>
      <c r="SN44" s="27">
        <f>IF(AND(OR(ISBLANK(SN$9),SN$9=0)=FALSE,SUM($QP44:$RF44)&gt;0,SN$9='2. Protocols'!$G43),1,0)*'4. Formulations'!$P43</f>
        <v>0</v>
      </c>
      <c r="SO44" s="27">
        <f>IF(AND(OR(ISBLANK(SO$9),SO$9=0)=FALSE,SUM($QP44:$RF44)&gt;0,SO$9='2. Protocols'!$G43),1,0)*'4. Formulations'!$P43</f>
        <v>0</v>
      </c>
      <c r="SP44" s="27">
        <f>IF(AND(OR(ISBLANK(SP$9),SP$9=0)=FALSE,SUM($QP44:$RF44)&gt;0,SP$9='2. Protocols'!$G43),1,0)*'4. Formulations'!$P43</f>
        <v>0</v>
      </c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J44" s="27">
        <f>IF(AND(OR(ISBLANK(TJ$9),TJ$9=0)=FALSE,TJ$9=$DM44),1,0)*'4. Formulations'!$Q43</f>
        <v>0</v>
      </c>
      <c r="TK44" s="27">
        <f>IF(AND(OR(ISBLANK(TK$9),TK$9=0)=FALSE,TK$9=$DM44),1,0)*'4. Formulations'!$Q43</f>
        <v>0</v>
      </c>
      <c r="TL44" s="27">
        <f>IF(AND(OR(ISBLANK(TL$9),TL$9=0)=FALSE,TL$9=$DM44),1,0)*'4. Formulations'!$Q43</f>
        <v>0</v>
      </c>
      <c r="TM44" s="27">
        <f>IF(AND(OR(ISBLANK(TM$9),TM$9=0)=FALSE,TM$9=$DM44),1,0)*'4. Formulations'!$Q43</f>
        <v>0</v>
      </c>
      <c r="TN44" s="27">
        <f>IF(AND(OR(ISBLANK(TN$9),TN$9=0)=FALSE,TN$9=$DM44),1,0)*'4. Formulations'!$Q43</f>
        <v>0</v>
      </c>
      <c r="TO44" s="27">
        <f>IF(AND(OR(ISBLANK(TO$9),TO$9=0)=FALSE,TO$9=$DM44),1,0)*'4. Formulations'!$Q43</f>
        <v>0</v>
      </c>
      <c r="TP44" s="27">
        <f>IF(AND(OR(ISBLANK(TP$9),TP$9=0)=FALSE,TP$9=$DM44),1,0)*'4. Formulations'!$Q43</f>
        <v>0</v>
      </c>
      <c r="TQ44" s="27">
        <f>IF(AND(OR(ISBLANK(TQ$9),TQ$9=0)=FALSE,TQ$9=$DM44),1,0)*'4. Formulations'!$Q43</f>
        <v>0</v>
      </c>
      <c r="TR44" s="27">
        <f>IF(AND(OR(ISBLANK(TR$9),TR$9=0)=FALSE,TR$9=$DM44),1,0)*'4. Formulations'!$Q43</f>
        <v>0</v>
      </c>
      <c r="TS44" s="27">
        <f>IF(AND(OR(ISBLANK(TS$9),TS$9=0)=FALSE,TS$9=$DM44),1,0)*'4. Formulations'!$Q43</f>
        <v>0</v>
      </c>
      <c r="TT44" s="27">
        <f>IF(AND(OR(ISBLANK(TT$9),TT$9=0)=FALSE,TT$9=$DM44),1,0)*'4. Formulations'!$Q43</f>
        <v>0</v>
      </c>
      <c r="TU44" s="27">
        <f>IF(AND(OR(ISBLANK(TU$9),TU$9=0)=FALSE,TU$9=$DM44),1,0)*'4. Formulations'!$Q43</f>
        <v>0</v>
      </c>
      <c r="TV44" s="27">
        <f>IF(AND(OR(ISBLANK(TV$9),TV$9=0)=FALSE,TV$9=$DM44),1,0)*'4. Formulations'!$Q43</f>
        <v>0</v>
      </c>
      <c r="TW44" s="27">
        <f>IF(AND(OR(ISBLANK(TW$9),TW$9=0)=FALSE,TW$9=$DM44),1,0)*'4. Formulations'!$Q43</f>
        <v>0</v>
      </c>
      <c r="TX44" s="27">
        <f>IF(AND(OR(ISBLANK(TX$9),TX$9=0)=FALSE,TX$9=$DM44),1,0)*'4. Formulations'!$Q43</f>
        <v>0</v>
      </c>
      <c r="TY44" s="27">
        <f>IF(AND(OR(ISBLANK(TY$9),TY$9=0)=FALSE,TY$9=$DM44),1,0)*'4. Formulations'!$Q43</f>
        <v>0</v>
      </c>
      <c r="TZ44" s="27">
        <f>IF(AND(OR(ISBLANK(TZ$9),TZ$9=0)=FALSE,TZ$9=$DM44),1,0)*'4. Formulations'!$Q43</f>
        <v>0</v>
      </c>
      <c r="UA44" s="27"/>
      <c r="UB44" s="27"/>
      <c r="UC44" s="27"/>
    </row>
    <row r="45" spans="2:549" ht="15" x14ac:dyDescent="0.25">
      <c r="B45" s="2"/>
      <c r="C45" s="75" t="str">
        <f>IF('2. Protocols'!C44&amp;"+"&amp;'2. Protocols'!E44&amp;"+"&amp;'2. Protocols'!G44="++","",'2. Protocols'!C44&amp;"+"&amp;'2. Protocols'!E44&amp;"+"&amp;'2. Protocols'!G44)</f>
        <v/>
      </c>
      <c r="D45" s="7"/>
      <c r="E45" s="8"/>
      <c r="G45" s="72">
        <f>'2. Protocols'!J44*'1. General Inputs'!$L$13</f>
        <v>0</v>
      </c>
      <c r="H45" s="72" t="e">
        <f>MAX(G45*(1+'1. General Inputs'!$BA$23+HLOOKUP(H$7,'1. General Inputs'!$BC$17:$BE$19,ROWS('1. General Inputs'!$BA$17:$BA$19),0))+(H$76*'2. Protocols'!$O44)+'3. ARV Substitutions'!L67,0)</f>
        <v>#VALUE!</v>
      </c>
      <c r="I45" s="72" t="e">
        <f>MAX(H45*(1+'1. General Inputs'!$BA$23+HLOOKUP(I$7,'1. General Inputs'!$BC$17:$BE$19,ROWS('1. General Inputs'!$BA$17:$BA$19),0))+(I$76*'2. Protocols'!$O44)+'3. ARV Substitutions'!M67,0)</f>
        <v>#VALUE!</v>
      </c>
      <c r="J45" s="72" t="e">
        <f>MAX(I45*(1+'1. General Inputs'!$BA$23+HLOOKUP(J$7,'1. General Inputs'!$BC$17:$BE$19,ROWS('1. General Inputs'!$BA$17:$BA$19),0))+(J$76*'2. Protocols'!$O44)+'3. ARV Substitutions'!N67,0)</f>
        <v>#VALUE!</v>
      </c>
      <c r="K45" s="72" t="e">
        <f>MAX(J45*(1+'1. General Inputs'!$BA$23+HLOOKUP(K$7,'1. General Inputs'!$BC$17:$BE$19,ROWS('1. General Inputs'!$BA$17:$BA$19),0))+(K$76*'2. Protocols'!$O44)+'3. ARV Substitutions'!O67,0)</f>
        <v>#VALUE!</v>
      </c>
      <c r="L45" s="72" t="e">
        <f>MAX(K45*(1+'1. General Inputs'!$BA$23+HLOOKUP(L$7,'1. General Inputs'!$BC$17:$BE$19,ROWS('1. General Inputs'!$BA$17:$BA$19),0))+(L$76*'2. Protocols'!$O44)+'3. ARV Substitutions'!P67,0)</f>
        <v>#VALUE!</v>
      </c>
      <c r="M45" s="72" t="e">
        <f>MAX(L45*(1+'1. General Inputs'!$BA$23+HLOOKUP(M$7,'1. General Inputs'!$BC$17:$BE$19,ROWS('1. General Inputs'!$BA$17:$BA$19),0))+(M$76*'2. Protocols'!$O44)+'3. ARV Substitutions'!Q67,0)</f>
        <v>#VALUE!</v>
      </c>
      <c r="N45" s="72" t="e">
        <f>MAX(M45*(1+'1. General Inputs'!$BA$23+HLOOKUP(N$7,'1. General Inputs'!$BC$17:$BE$19,ROWS('1. General Inputs'!$BA$17:$BA$19),0))+(N$76*'2. Protocols'!$O44)+'3. ARV Substitutions'!R67,0)</f>
        <v>#VALUE!</v>
      </c>
      <c r="O45" s="72" t="e">
        <f>MAX(N45*(1+'1. General Inputs'!$BA$23+HLOOKUP(O$7,'1. General Inputs'!$BC$17:$BE$19,ROWS('1. General Inputs'!$BA$17:$BA$19),0))+(O$76*'2. Protocols'!$O44)+'3. ARV Substitutions'!S67,0)</f>
        <v>#VALUE!</v>
      </c>
      <c r="P45" s="72" t="e">
        <f>MAX(O45*(1+'1. General Inputs'!$BA$23+HLOOKUP(P$7,'1. General Inputs'!$BC$17:$BE$19,ROWS('1. General Inputs'!$BA$17:$BA$19),0))+(P$76*'2. Protocols'!$O44)+'3. ARV Substitutions'!T67,0)</f>
        <v>#VALUE!</v>
      </c>
      <c r="Q45" s="72" t="e">
        <f>MAX(P45*(1+'1. General Inputs'!$BA$23+HLOOKUP(Q$7,'1. General Inputs'!$BC$17:$BE$19,ROWS('1. General Inputs'!$BA$17:$BA$19),0))+(Q$76*'2. Protocols'!$O44)+'3. ARV Substitutions'!U67,0)</f>
        <v>#VALUE!</v>
      </c>
      <c r="R45" s="72" t="e">
        <f>MAX(Q45*(1+'1. General Inputs'!$BA$23+HLOOKUP(R$7,'1. General Inputs'!$BC$17:$BE$19,ROWS('1. General Inputs'!$BA$17:$BA$19),0))+(R$76*'2. Protocols'!$O44)+'3. ARV Substitutions'!V67,0)</f>
        <v>#VALUE!</v>
      </c>
      <c r="S45" s="72" t="e">
        <f>MAX(R45*(1+'1. General Inputs'!$BA$23+HLOOKUP(S$7,'1. General Inputs'!$BC$17:$BE$19,ROWS('1. General Inputs'!$BA$17:$BA$19),0))+(S$76*'2. Protocols'!$O44)+'3. ARV Substitutions'!W67,0)</f>
        <v>#VALUE!</v>
      </c>
      <c r="T45" s="72" t="e">
        <f>MAX(S45*(1+'1. General Inputs'!$BA$23+HLOOKUP(T$7,'1. General Inputs'!$BC$17:$BE$19,ROWS('1. General Inputs'!$BA$17:$BA$19),0))+(T$76*'2. Protocols'!$O44)+'3. ARV Substitutions'!X67,0)</f>
        <v>#VALUE!</v>
      </c>
      <c r="U45" s="72" t="e">
        <f>MAX(T45*(1+'1. General Inputs'!$BA$23+HLOOKUP(U$7,'1. General Inputs'!$BC$17:$BE$19,ROWS('1. General Inputs'!$BA$17:$BA$19),0))+(U$76*'2. Protocols'!$O44)+'3. ARV Substitutions'!Y67,0)</f>
        <v>#VALUE!</v>
      </c>
      <c r="V45" s="72" t="e">
        <f>MAX(U45*(1+'1. General Inputs'!$BA$23+HLOOKUP(V$7,'1. General Inputs'!$BC$17:$BE$19,ROWS('1. General Inputs'!$BA$17:$BA$19),0))+(V$76*'2. Protocols'!$O44)+'3. ARV Substitutions'!Z67,0)</f>
        <v>#VALUE!</v>
      </c>
      <c r="W45" s="72" t="e">
        <f>MAX(V45*(1+'1. General Inputs'!$BA$23+HLOOKUP(W$7,'1. General Inputs'!$BC$17:$BE$19,ROWS('1. General Inputs'!$BA$17:$BA$19),0))+(W$76*'2. Protocols'!$O44)+'3. ARV Substitutions'!AA67,0)</f>
        <v>#VALUE!</v>
      </c>
      <c r="X45" s="72" t="e">
        <f>MAX(W45*(1+'1. General Inputs'!$BA$23+HLOOKUP(X$7,'1. General Inputs'!$BC$17:$BE$19,ROWS('1. General Inputs'!$BA$17:$BA$19),0))+(X$76*'2. Protocols'!$O44)+'3. ARV Substitutions'!AB67,0)</f>
        <v>#VALUE!</v>
      </c>
      <c r="Y45" s="72" t="e">
        <f>MAX(X45*(1+'1. General Inputs'!$BA$23+HLOOKUP(Y$7,'1. General Inputs'!$BC$17:$BE$19,ROWS('1. General Inputs'!$BA$17:$BA$19),0))+(Y$76*'2. Protocols'!$O44)+'3. ARV Substitutions'!AC67,0)</f>
        <v>#VALUE!</v>
      </c>
      <c r="Z45" s="72" t="e">
        <f>MAX(Y45*(1+'1. General Inputs'!$BA$23+HLOOKUP(Z$7,'1. General Inputs'!$BC$17:$BE$19,ROWS('1. General Inputs'!$BA$17:$BA$19),0))+(Z$76*'2. Protocols'!$O44)+'3. ARV Substitutions'!AD67,0)</f>
        <v>#VALUE!</v>
      </c>
      <c r="AA45" s="72" t="e">
        <f>MAX(Z45*(1+'1. General Inputs'!$BA$23+HLOOKUP(AA$7,'1. General Inputs'!$BC$17:$BE$19,ROWS('1. General Inputs'!$BA$17:$BA$19),0))+(AA$76*'2. Protocols'!$O44)+'3. ARV Substitutions'!AE67,0)</f>
        <v>#VALUE!</v>
      </c>
      <c r="AB45" s="72" t="e">
        <f>MAX(AA45*(1+'1. General Inputs'!$BA$23+HLOOKUP(AB$7,'1. General Inputs'!$BC$17:$BE$19,ROWS('1. General Inputs'!$BA$17:$BA$19),0))+(AB$76*'2. Protocols'!$O44)+'3. ARV Substitutions'!AF67,0)</f>
        <v>#VALUE!</v>
      </c>
      <c r="AC45" s="72" t="e">
        <f>MAX(AB45*(1+'1. General Inputs'!$BA$23+HLOOKUP(AC$7,'1. General Inputs'!$BC$17:$BE$19,ROWS('1. General Inputs'!$BA$17:$BA$19),0))+(AC$76*'2. Protocols'!$O44)+'3. ARV Substitutions'!AG67,0)</f>
        <v>#VALUE!</v>
      </c>
      <c r="AD45" s="72" t="e">
        <f>MAX(AC45*(1+'1. General Inputs'!$BA$23+HLOOKUP(AD$7,'1. General Inputs'!$BC$17:$BE$19,ROWS('1. General Inputs'!$BA$17:$BA$19),0))+(AD$76*'2. Protocols'!$O44)+'3. ARV Substitutions'!AH67,0)</f>
        <v>#VALUE!</v>
      </c>
      <c r="AE45" s="72" t="e">
        <f>MAX(AD45*(1+'1. General Inputs'!$BA$23+HLOOKUP(AE$7,'1. General Inputs'!$BC$17:$BE$19,ROWS('1. General Inputs'!$BA$17:$BA$19),0))+(AE$76*'2. Protocols'!$O44)+'3. ARV Substitutions'!AI67,0)</f>
        <v>#VALUE!</v>
      </c>
      <c r="AF45" s="72" t="e">
        <f>MAX(AE45*(1+'1. General Inputs'!$BA$23+HLOOKUP(AF$7,'1. General Inputs'!$BC$17:$BE$19,ROWS('1. General Inputs'!$BA$17:$BA$19),0))+(AF$76*'2. Protocols'!$O44)+'3. ARV Substitutions'!AJ67,0)</f>
        <v>#VALUE!</v>
      </c>
      <c r="AG45" s="72" t="e">
        <f>MAX(AF45*(1+'1. General Inputs'!$BA$23+HLOOKUP(AG$7,'1. General Inputs'!$BC$17:$BE$19,ROWS('1. General Inputs'!$BA$17:$BA$19),0))+(AG$76*'2. Protocols'!$O44)+'3. ARV Substitutions'!AK67,0)</f>
        <v>#VALUE!</v>
      </c>
      <c r="AH45" s="72" t="e">
        <f>MAX(AG45*(1+'1. General Inputs'!$BA$23+HLOOKUP(AH$7,'1. General Inputs'!$BC$17:$BE$19,ROWS('1. General Inputs'!$BA$17:$BA$19),0))+(AH$76*'2. Protocols'!$O44)+'3. ARV Substitutions'!AL67,0)</f>
        <v>#VALUE!</v>
      </c>
      <c r="AI45" s="72" t="e">
        <f>MAX(AH45*(1+'1. General Inputs'!$BA$23+HLOOKUP(AI$7,'1. General Inputs'!$BC$17:$BE$19,ROWS('1. General Inputs'!$BA$17:$BA$19),0))+(AI$76*'2. Protocols'!$O44)+'3. ARV Substitutions'!AM67,0)</f>
        <v>#VALUE!</v>
      </c>
      <c r="AJ45" s="72" t="e">
        <f>MAX(AI45*(1+'1. General Inputs'!$BA$23+HLOOKUP(AJ$7,'1. General Inputs'!$BC$17:$BE$19,ROWS('1. General Inputs'!$BA$17:$BA$19),0))+(AJ$76*'2. Protocols'!$O44)+'3. ARV Substitutions'!AN67,0)</f>
        <v>#VALUE!</v>
      </c>
      <c r="AK45" s="72" t="e">
        <f>MAX(AJ45*(1+'1. General Inputs'!$BA$23+HLOOKUP(AK$7,'1. General Inputs'!$BC$17:$BE$19,ROWS('1. General Inputs'!$BA$17:$BA$19),0))+(AK$76*'2. Protocols'!$O44)+'3. ARV Substitutions'!AO67,0)</f>
        <v>#VALUE!</v>
      </c>
      <c r="AL45" s="72" t="e">
        <f>MAX(AK45*(1+'1. General Inputs'!$BA$23+HLOOKUP(AL$7,'1. General Inputs'!$BC$17:$BE$19,ROWS('1. General Inputs'!$BA$17:$BA$19),0))+(AL$76*'2. Protocols'!$O44)+'3. ARV Substitutions'!AP67,0)</f>
        <v>#VALUE!</v>
      </c>
      <c r="AM45" s="72" t="e">
        <f>MAX(AL45*(1+'1. General Inputs'!$BA$23+HLOOKUP(AM$7,'1. General Inputs'!$BC$17:$BE$19,ROWS('1. General Inputs'!$BA$17:$BA$19),0))+(AM$76*'2. Protocols'!$O44)+'3. ARV Substitutions'!AQ67,0)</f>
        <v>#VALUE!</v>
      </c>
      <c r="AN45" s="72" t="e">
        <f>MAX(AM45*(1+'1. General Inputs'!$BA$23+HLOOKUP(AN$7,'1. General Inputs'!$BC$17:$BE$19,ROWS('1. General Inputs'!$BA$17:$BA$19),0))+(AN$76*'2. Protocols'!$O44)+'3. ARV Substitutions'!AR67,0)</f>
        <v>#VALUE!</v>
      </c>
      <c r="AO45" s="72" t="e">
        <f>MAX(AN45*(1+'1. General Inputs'!$BA$23+HLOOKUP(AO$7,'1. General Inputs'!$BC$17:$BE$19,ROWS('1. General Inputs'!$BA$17:$BA$19),0))+(AO$76*'2. Protocols'!$O44)+'3. ARV Substitutions'!AS67,0)</f>
        <v>#VALUE!</v>
      </c>
      <c r="AP45" s="72" t="e">
        <f>MAX(AO45*(1+'1. General Inputs'!$BA$23+HLOOKUP(AP$7,'1. General Inputs'!$BC$17:$BE$19,ROWS('1. General Inputs'!$BA$17:$BA$19),0))+(AP$76*'2. Protocols'!$O44)+'3. ARV Substitutions'!AT67,0)</f>
        <v>#VALUE!</v>
      </c>
      <c r="AQ45" s="72" t="e">
        <f>MAX(AP45*(1+'1. General Inputs'!$BA$23+HLOOKUP(AQ$7,'1. General Inputs'!$BC$17:$BE$19,ROWS('1. General Inputs'!$BA$17:$BA$19),0))+(AQ$76*'2. Protocols'!$O44)+'3. ARV Substitutions'!AU67,0)</f>
        <v>#VALUE!</v>
      </c>
      <c r="CA45" s="51" t="e">
        <f t="shared" si="68"/>
        <v>#VALUE!</v>
      </c>
      <c r="CB45" s="51" t="e">
        <f t="shared" si="69"/>
        <v>#VALUE!</v>
      </c>
      <c r="CC45" s="51" t="e">
        <f t="shared" si="70"/>
        <v>#VALUE!</v>
      </c>
      <c r="CD45" s="51" t="e">
        <f t="shared" si="71"/>
        <v>#VALUE!</v>
      </c>
      <c r="CE45" s="51" t="e">
        <f t="shared" ref="CE45:CE73" si="103">(K45+L45)/2</f>
        <v>#VALUE!</v>
      </c>
      <c r="CF45" s="51" t="e">
        <f t="shared" si="72"/>
        <v>#VALUE!</v>
      </c>
      <c r="CG45" s="51" t="e">
        <f t="shared" si="73"/>
        <v>#VALUE!</v>
      </c>
      <c r="CH45" s="51" t="e">
        <f t="shared" si="74"/>
        <v>#VALUE!</v>
      </c>
      <c r="CI45" s="51" t="e">
        <f t="shared" si="75"/>
        <v>#VALUE!</v>
      </c>
      <c r="CJ45" s="51" t="e">
        <f t="shared" si="76"/>
        <v>#VALUE!</v>
      </c>
      <c r="CK45" s="51" t="e">
        <f t="shared" si="77"/>
        <v>#VALUE!</v>
      </c>
      <c r="CL45" s="51" t="e">
        <f t="shared" si="78"/>
        <v>#VALUE!</v>
      </c>
      <c r="CM45" s="51" t="e">
        <f t="shared" si="79"/>
        <v>#VALUE!</v>
      </c>
      <c r="CN45" s="51" t="e">
        <f t="shared" si="80"/>
        <v>#VALUE!</v>
      </c>
      <c r="CO45" s="51" t="e">
        <f t="shared" si="81"/>
        <v>#VALUE!</v>
      </c>
      <c r="CP45" s="51" t="e">
        <f t="shared" si="82"/>
        <v>#VALUE!</v>
      </c>
      <c r="CQ45" s="51" t="e">
        <f t="shared" si="83"/>
        <v>#VALUE!</v>
      </c>
      <c r="CR45" s="51" t="e">
        <f t="shared" si="84"/>
        <v>#VALUE!</v>
      </c>
      <c r="CS45" s="51" t="e">
        <f t="shared" si="85"/>
        <v>#VALUE!</v>
      </c>
      <c r="CT45" s="51" t="e">
        <f t="shared" si="86"/>
        <v>#VALUE!</v>
      </c>
      <c r="CU45" s="51" t="e">
        <f t="shared" si="87"/>
        <v>#VALUE!</v>
      </c>
      <c r="CV45" s="51" t="e">
        <f t="shared" si="88"/>
        <v>#VALUE!</v>
      </c>
      <c r="CW45" s="51" t="e">
        <f t="shared" si="89"/>
        <v>#VALUE!</v>
      </c>
      <c r="CX45" s="51" t="e">
        <f t="shared" si="90"/>
        <v>#VALUE!</v>
      </c>
      <c r="CY45" s="51" t="e">
        <f t="shared" si="91"/>
        <v>#VALUE!</v>
      </c>
      <c r="CZ45" s="51" t="e">
        <f t="shared" si="92"/>
        <v>#VALUE!</v>
      </c>
      <c r="DA45" s="51" t="e">
        <f t="shared" si="93"/>
        <v>#VALUE!</v>
      </c>
      <c r="DB45" s="51" t="e">
        <f t="shared" si="94"/>
        <v>#VALUE!</v>
      </c>
      <c r="DC45" s="51" t="e">
        <f t="shared" si="95"/>
        <v>#VALUE!</v>
      </c>
      <c r="DD45" s="51" t="e">
        <f t="shared" si="96"/>
        <v>#VALUE!</v>
      </c>
      <c r="DE45" s="51" t="e">
        <f t="shared" si="97"/>
        <v>#VALUE!</v>
      </c>
      <c r="DF45" s="51" t="e">
        <f t="shared" si="98"/>
        <v>#VALUE!</v>
      </c>
      <c r="DG45" s="51" t="e">
        <f t="shared" si="99"/>
        <v>#VALUE!</v>
      </c>
      <c r="DH45" s="51" t="e">
        <f t="shared" si="100"/>
        <v>#VALUE!</v>
      </c>
      <c r="DI45" s="51" t="e">
        <f t="shared" si="101"/>
        <v>#VALUE!</v>
      </c>
      <c r="DJ45" s="51" t="e">
        <f t="shared" si="102"/>
        <v>#VALUE!</v>
      </c>
      <c r="DL45" s="21" t="str">
        <f>CONCATENATE('2. Protocols'!C44, '2. Protocols'!D44, '2. Protocols'!E44)</f>
        <v>+</v>
      </c>
      <c r="DM45" s="21" t="str">
        <f>CONCATENATE('2. Protocols'!C44, '2. Protocols'!D44, '2. Protocols'!E44, '2. Protocols'!F44, '2. Protocols'!G44,)</f>
        <v>++</v>
      </c>
      <c r="DO45" s="27">
        <f>IF(AND(OR(ISBLANK(DO$9),DO$9=0)=FALSE,OR(DO$9='2. Protocols'!$C44,DO$9='2. Protocols'!$E44,DO$9='2. Protocols'!$G44)),1,0)*'4. Formulations'!$I44</f>
        <v>0</v>
      </c>
      <c r="DP45" s="27">
        <f>IF(AND(OR(ISBLANK(DP$9),DP$9=0)=FALSE,OR(DP$9='2. Protocols'!$C44,DP$9='2. Protocols'!$E44,DP$9='2. Protocols'!$G44)),1,0)*'4. Formulations'!$I44</f>
        <v>0</v>
      </c>
      <c r="DQ45" s="27">
        <f>IF(AND(OR(ISBLANK(DQ$9),DQ$9=0)=FALSE,OR(DQ$9='2. Protocols'!$C44,DQ$9='2. Protocols'!$E44,DQ$9='2. Protocols'!$G44)),1,0)*'4. Formulations'!$I44</f>
        <v>0</v>
      </c>
      <c r="DR45" s="27">
        <f>IF(AND(OR(ISBLANK(DR$9),DR$9=0)=FALSE,OR(DR$9='2. Protocols'!$C44,DR$9='2. Protocols'!$E44,DR$9='2. Protocols'!$G44)),1,0)*'4. Formulations'!$I44</f>
        <v>0</v>
      </c>
      <c r="DS45" s="27">
        <f>IF(AND(OR(ISBLANK(DS$9),DS$9=0)=FALSE,OR(DS$9='2. Protocols'!$C44,DS$9='2. Protocols'!$E44,DS$9='2. Protocols'!$G44)),1,0)*'4. Formulations'!$I44</f>
        <v>0</v>
      </c>
      <c r="DT45" s="27">
        <f>IF(AND(OR(ISBLANK(DT$9),DT$9=0)=FALSE,OR(DT$9='2. Protocols'!$C44,DT$9='2. Protocols'!$E44,DT$9='2. Protocols'!$G44)),1,0)*'4. Formulations'!$I44</f>
        <v>0</v>
      </c>
      <c r="DU45" s="27">
        <f>IF(AND(OR(ISBLANK(DU$9),DU$9=0)=FALSE,OR(DU$9='2. Protocols'!$C44,DU$9='2. Protocols'!$E44,DU$9='2. Protocols'!$G44)),1,0)*'4. Formulations'!$I44</f>
        <v>0</v>
      </c>
      <c r="DV45" s="27">
        <f>IF(AND(OR(ISBLANK(DV$9),DV$9=0)=FALSE,OR(DV$9='2. Protocols'!$C44,DV$9='2. Protocols'!$E44,DV$9='2. Protocols'!$G44)),1,0)*'4. Formulations'!$I44</f>
        <v>0</v>
      </c>
      <c r="DW45" s="27">
        <f>IF(AND(OR(ISBLANK(DW$9),DW$9=0)=FALSE,OR(DW$9='2. Protocols'!$C44,DW$9='2. Protocols'!$E44,DW$9='2. Protocols'!$G44)),1,0)*'4. Formulations'!$I44</f>
        <v>0</v>
      </c>
      <c r="DX45" s="27">
        <f>IF(AND(OR(ISBLANK(DX$9),DX$9=0)=FALSE,OR(DX$9='2. Protocols'!$C44,DX$9='2. Protocols'!$E44,DX$9='2. Protocols'!$G44)),1,0)*'4. Formulations'!$I44</f>
        <v>0</v>
      </c>
      <c r="DY45" s="27">
        <f>IF(AND(OR(ISBLANK(DY$9),DY$9=0)=FALSE,OR(DY$9='2. Protocols'!$C44,DY$9='2. Protocols'!$E44,DY$9='2. Protocols'!$G44)),1,0)*'4. Formulations'!$I44</f>
        <v>0</v>
      </c>
      <c r="DZ45" s="27">
        <f>IF(AND(OR(ISBLANK(DZ$9),DZ$9=0)=FALSE,OR(DZ$9='2. Protocols'!$C44,DZ$9='2. Protocols'!$E44,DZ$9='2. Protocols'!$G44)),1,0)*'4. Formulations'!$I44</f>
        <v>0</v>
      </c>
      <c r="EA45" s="27">
        <f>IF(AND(OR(ISBLANK(EA$9),EA$9=0)=FALSE,OR(EA$9='2. Protocols'!$C44,EA$9='2. Protocols'!$E44,EA$9='2. Protocols'!$G44)),1,0)*'4. Formulations'!$I44</f>
        <v>0</v>
      </c>
      <c r="EB45" s="27">
        <f>IF(AND(OR(ISBLANK(EB$9),EB$9=0)=FALSE,OR(EB$9='2. Protocols'!$C44,EB$9='2. Protocols'!$E44,EB$9='2. Protocols'!$G44)),1,0)*'4. Formulations'!$I44</f>
        <v>0</v>
      </c>
      <c r="EC45" s="27">
        <f>IF(AND(OR(ISBLANK(EC$9),EC$9=0)=FALSE,OR(EC$9='2. Protocols'!$C44,EC$9='2. Protocols'!$E44,EC$9='2. Protocols'!$G44)),1,0)*'4. Formulations'!$I44</f>
        <v>0</v>
      </c>
      <c r="ED45" s="27">
        <f>IF(AND(OR(ISBLANK(ED$9),ED$9=0)=FALSE,OR(ED$9='2. Protocols'!$C44,ED$9='2. Protocols'!$E44,ED$9='2. Protocols'!$G44)),1,0)*'4. Formulations'!$I44</f>
        <v>0</v>
      </c>
      <c r="EE45" s="27">
        <f>IF(AND(OR(ISBLANK(EE$9),EE$9=0)=FALSE,OR(EE$9='2. Protocols'!$C44,EE$9='2. Protocols'!$E44,EE$9='2. Protocols'!$G44)),1,0)*'4. Formulations'!$I44</f>
        <v>0</v>
      </c>
      <c r="EF45" s="27">
        <f>IF(AND(OR(ISBLANK(EF$9),EF$9=0)=FALSE,OR(EF$9='2. Protocols'!$C44,EF$9='2. Protocols'!$E44,EF$9='2. Protocols'!$G44)),1,0)*'4. Formulations'!$I44</f>
        <v>0</v>
      </c>
      <c r="EG45" s="27">
        <f>IF(AND(OR(ISBLANK(EG$9),EG$9=0)=FALSE,OR(EG$9='2. Protocols'!$C44,EG$9='2. Protocols'!$E44,EG$9='2. Protocols'!$G44)),1,0)*'4. Formulations'!$I44</f>
        <v>0</v>
      </c>
      <c r="EH45" s="27">
        <f>IF(AND(OR(ISBLANK(EH$9),EH$9=0)=FALSE,OR(EH$9='2. Protocols'!$C44,EH$9='2. Protocols'!$E44,EH$9='2. Protocols'!$G44)),1,0)*'4. Formulations'!$I44</f>
        <v>0</v>
      </c>
      <c r="EI45" s="27">
        <f>IF(AND(OR(ISBLANK(EI$9),EI$9=0)=FALSE,OR(EI$9='2. Protocols'!$C44,EI$9='2. Protocols'!$E44,EI$9='2. Protocols'!$G44)),1,0)*'4. Formulations'!$I44</f>
        <v>0</v>
      </c>
      <c r="EJ45" s="27">
        <f>IF(AND(OR(ISBLANK(EJ$9),EJ$9=0)=FALSE,OR(EJ$9='2. Protocols'!$C44,EJ$9='2. Protocols'!$E44,EJ$9='2. Protocols'!$G44)),1,0)*'4. Formulations'!$I44</f>
        <v>0</v>
      </c>
      <c r="EK45" s="27">
        <f>IF(AND(OR(ISBLANK(EK$9),EK$9=0)=FALSE,OR(EK$9='2. Protocols'!$C44,EK$9='2. Protocols'!$E44,EK$9='2. Protocols'!$G44)),1,0)*'4. Formulations'!$I44</f>
        <v>0</v>
      </c>
      <c r="EL45" s="27">
        <f>IF(AND(OR(ISBLANK(EL$9),EL$9=0)=FALSE,OR(EL$9='2. Protocols'!$C44,EL$9='2. Protocols'!$E44,EL$9='2. Protocols'!$G44)),1,0)*'4. Formulations'!$I44</f>
        <v>0</v>
      </c>
      <c r="EM45" s="27">
        <f>IF(AND(OR(ISBLANK(EM$9),EM$9=0)=FALSE,OR(EM$9='2. Protocols'!$C44,EM$9='2. Protocols'!$E44,EM$9='2. Protocols'!$G44)),1,0)*'4. Formulations'!$I44</f>
        <v>0</v>
      </c>
      <c r="EN45" s="27">
        <f>IF(AND(OR(ISBLANK(EN$9),EN$9=0)=FALSE,OR(EN$9='2. Protocols'!$C44,EN$9='2. Protocols'!$E44,EN$9='2. Protocols'!$G44)),1,0)*'4. Formulations'!$I44</f>
        <v>0</v>
      </c>
      <c r="EO45" s="27">
        <f>IF(AND(OR(ISBLANK(EO$9),EO$9=0)=FALSE,OR(EO$9='2. Protocols'!$C44,EO$9='2. Protocols'!$E44,EO$9='2. Protocols'!$G44)),1,0)*'4. Formulations'!$I44</f>
        <v>0</v>
      </c>
      <c r="EP45" s="27">
        <f>IF(AND(OR(ISBLANK(EP$9),EP$9=0)=FALSE,OR(EP$9='2. Protocols'!$C44,EP$9='2. Protocols'!$E44,EP$9='2. Protocols'!$G44)),1,0)*'4. Formulations'!$I44</f>
        <v>0</v>
      </c>
      <c r="EQ45" s="27">
        <f>IF(AND(OR(ISBLANK(EQ$9),EQ$9=0)=FALSE,OR(EQ$9='2. Protocols'!$C44,EQ$9='2. Protocols'!$E44,EQ$9='2. Protocols'!$G44)),1,0)*'4. Formulations'!$I44</f>
        <v>0</v>
      </c>
      <c r="ER45" s="27">
        <f>IF(AND(OR(ISBLANK(ER$9),ER$9=0)=FALSE,OR(ER$9='2. Protocols'!$C44,ER$9='2. Protocols'!$E44,ER$9='2. Protocols'!$G44)),1,0)*'4. Formulations'!$I44</f>
        <v>0</v>
      </c>
      <c r="ES45" s="27">
        <f>IF(AND(OR(ISBLANK(ES$9),ES$9=0)=FALSE,OR(ES$9='2. Protocols'!$C44,ES$9='2. Protocols'!$E44,ES$9='2. Protocols'!$G44)),1,0)*'4. Formulations'!$I44</f>
        <v>0</v>
      </c>
      <c r="ET45" s="27">
        <f>IF(AND(OR(ISBLANK(ET$9),ET$9=0)=FALSE,OR(ET$9='2. Protocols'!$C44,ET$9='2. Protocols'!$E44,ET$9='2. Protocols'!$G44)),1,0)*'4. Formulations'!$I44</f>
        <v>0</v>
      </c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N45" s="27">
        <f>IF(AND(OR(ISBLANK(FN$9),FN$9=0)=FALSE,FN$9=$DL45),1,0)*'4. Formulations'!$J44</f>
        <v>0</v>
      </c>
      <c r="FO45" s="27">
        <f>IF(AND(OR(ISBLANK(FO$9),FO$9=0)=FALSE,FO$9=$DL45),1,0)*'4. Formulations'!$J44</f>
        <v>0</v>
      </c>
      <c r="FP45" s="27">
        <f>IF(AND(OR(ISBLANK(FP$9),FP$9=0)=FALSE,FP$9=$DL45),1,0)*'4. Formulations'!$J44</f>
        <v>0</v>
      </c>
      <c r="FQ45" s="27">
        <f>IF(AND(OR(ISBLANK(FQ$9),FQ$9=0)=FALSE,FQ$9=$DL45),1,0)*'4. Formulations'!$J44</f>
        <v>0</v>
      </c>
      <c r="FR45" s="27">
        <f>IF(AND(OR(ISBLANK(FR$9),FR$9=0)=FALSE,FR$9=$DL45),1,0)*'4. Formulations'!$J44</f>
        <v>0</v>
      </c>
      <c r="FS45" s="27">
        <f>IF(AND(OR(ISBLANK(FS$9),FS$9=0)=FALSE,FS$9=$DL45),1,0)*'4. Formulations'!$J44</f>
        <v>0</v>
      </c>
      <c r="FT45" s="27">
        <f>IF(AND(OR(ISBLANK(FT$9),FT$9=0)=FALSE,FT$9=$DL45),1,0)*'4. Formulations'!$J44</f>
        <v>0</v>
      </c>
      <c r="FU45" s="27">
        <f>IF(AND(OR(ISBLANK(FU$9),FU$9=0)=FALSE,FU$9=$DL45),1,0)*'4. Formulations'!$J44</f>
        <v>0</v>
      </c>
      <c r="FV45" s="27">
        <f>IF(AND(OR(ISBLANK(FV$9),FV$9=0)=FALSE,FV$9=$DL45),1,0)*'4. Formulations'!$J44</f>
        <v>0</v>
      </c>
      <c r="FW45" s="27">
        <f>IF(AND(OR(ISBLANK(FW$9),FW$9=0)=FALSE,FW$9=$DL45),1,0)*'4. Formulations'!$J44</f>
        <v>0</v>
      </c>
      <c r="FX45" s="27">
        <f>IF(AND(OR(ISBLANK(FX$9),FX$9=0)=FALSE,FX$9=$DL45),1,0)*'4. Formulations'!$J44</f>
        <v>0</v>
      </c>
      <c r="FY45" s="27">
        <f>IF(AND(OR(ISBLANK(FY$9),FY$9=0)=FALSE,FY$9=$DL45),1,0)*'4. Formulations'!$J44</f>
        <v>0</v>
      </c>
      <c r="FZ45" s="27">
        <f>IF(AND(OR(ISBLANK(FZ$9),FZ$9=0)=FALSE,FZ$9=$DL45),1,0)*'4. Formulations'!$J44</f>
        <v>0</v>
      </c>
      <c r="GA45" s="27">
        <f>IF(AND(OR(ISBLANK(GA$9),GA$9=0)=FALSE,GA$9=$DL45),1,0)*'4. Formulations'!$J44</f>
        <v>0</v>
      </c>
      <c r="GB45" s="27">
        <f>IF(AND(OR(ISBLANK(GB$9),GB$9=0)=FALSE,GB$9=$DL45),1,0)*'4. Formulations'!$J44</f>
        <v>0</v>
      </c>
      <c r="GC45" s="27">
        <f>IF(AND(OR(ISBLANK(GC$9),GC$9=0)=FALSE,GC$9=$DL45),1,0)*'4. Formulations'!$J44</f>
        <v>0</v>
      </c>
      <c r="GD45" s="27">
        <f>IF(AND(OR(ISBLANK(GD$9),GD$9=0)=FALSE,GD$9=$DL45),1,0)*'4. Formulations'!$J44</f>
        <v>0</v>
      </c>
      <c r="GE45" s="27"/>
      <c r="GF45" s="27"/>
      <c r="GG45" s="27"/>
      <c r="GI45" s="27">
        <f>IF(AND(OR(ISBLANK(GI$9),GI$9=0)=FALSE,SUM($FN45:$GD45)&gt;0,GI$9='2. Protocols'!$G44),1,0)*'4. Formulations'!$J44</f>
        <v>0</v>
      </c>
      <c r="GJ45" s="27">
        <f>IF(AND(OR(ISBLANK(GJ$9),GJ$9=0)=FALSE,SUM($FN45:$GD45)&gt;0,GJ$9='2. Protocols'!$G44),1,0)*'4. Formulations'!$J44</f>
        <v>0</v>
      </c>
      <c r="GK45" s="27">
        <f>IF(AND(OR(ISBLANK(GK$9),GK$9=0)=FALSE,SUM($FN45:$GD45)&gt;0,GK$9='2. Protocols'!$G44),1,0)*'4. Formulations'!$J44</f>
        <v>0</v>
      </c>
      <c r="GL45" s="27">
        <f>IF(AND(OR(ISBLANK(GL$9),GL$9=0)=FALSE,SUM($FN45:$GD45)&gt;0,GL$9='2. Protocols'!$G44),1,0)*'4. Formulations'!$J44</f>
        <v>0</v>
      </c>
      <c r="GM45" s="27">
        <f>IF(AND(OR(ISBLANK(GM$9),GM$9=0)=FALSE,SUM($FN45:$GD45)&gt;0,GM$9='2. Protocols'!$G44),1,0)*'4. Formulations'!$J44</f>
        <v>0</v>
      </c>
      <c r="GN45" s="27">
        <f>IF(AND(OR(ISBLANK(GN$9),GN$9=0)=FALSE,SUM($FN45:$GD45)&gt;0,GN$9='2. Protocols'!$G44),1,0)*'4. Formulations'!$J44</f>
        <v>0</v>
      </c>
      <c r="GO45" s="27">
        <f>IF(AND(OR(ISBLANK(GO$9),GO$9=0)=FALSE,SUM($FN45:$GD45)&gt;0,GO$9='2. Protocols'!$G44),1,0)*'4. Formulations'!$J44</f>
        <v>0</v>
      </c>
      <c r="GP45" s="27">
        <f>IF(AND(OR(ISBLANK(GP$9),GP$9=0)=FALSE,SUM($FN45:$GD45)&gt;0,GP$9='2. Protocols'!$G44),1,0)*'4. Formulations'!$J44</f>
        <v>0</v>
      </c>
      <c r="GQ45" s="27">
        <f>IF(AND(OR(ISBLANK(GQ$9),GQ$9=0)=FALSE,SUM($FN45:$GD45)&gt;0,GQ$9='2. Protocols'!$G44),1,0)*'4. Formulations'!$J44</f>
        <v>0</v>
      </c>
      <c r="GR45" s="27">
        <f>IF(AND(OR(ISBLANK(GR$9),GR$9=0)=FALSE,SUM($FN45:$GD45)&gt;0,GR$9='2. Protocols'!$G44),1,0)*'4. Formulations'!$J44</f>
        <v>0</v>
      </c>
      <c r="GS45" s="27">
        <f>IF(AND(OR(ISBLANK(GS$9),GS$9=0)=FALSE,SUM($FN45:$GD45)&gt;0,GS$9='2. Protocols'!$G44),1,0)*'4. Formulations'!$J44</f>
        <v>0</v>
      </c>
      <c r="GT45" s="27">
        <f>IF(AND(OR(ISBLANK(GT$9),GT$9=0)=FALSE,SUM($FN45:$GD45)&gt;0,GT$9='2. Protocols'!$G44),1,0)*'4. Formulations'!$J44</f>
        <v>0</v>
      </c>
      <c r="GU45" s="27">
        <f>IF(AND(OR(ISBLANK(GU$9),GU$9=0)=FALSE,SUM($FN45:$GD45)&gt;0,GU$9='2. Protocols'!$G44),1,0)*'4. Formulations'!$J44</f>
        <v>0</v>
      </c>
      <c r="GV45" s="27">
        <f>IF(AND(OR(ISBLANK(GV$9),GV$9=0)=FALSE,SUM($FN45:$GD45)&gt;0,GV$9='2. Protocols'!$G44),1,0)*'4. Formulations'!$J44</f>
        <v>0</v>
      </c>
      <c r="GW45" s="27">
        <f>IF(AND(OR(ISBLANK(GW$9),GW$9=0)=FALSE,SUM($FN45:$GD45)&gt;0,GW$9='2. Protocols'!$G44),1,0)*'4. Formulations'!$J44</f>
        <v>0</v>
      </c>
      <c r="GX45" s="27">
        <f>IF(AND(OR(ISBLANK(GX$9),GX$9=0)=FALSE,SUM($FN45:$GD45)&gt;0,GX$9='2. Protocols'!$G44),1,0)*'4. Formulations'!$J44</f>
        <v>0</v>
      </c>
      <c r="GY45" s="27">
        <f>IF(AND(OR(ISBLANK(GY$9),GY$9=0)=FALSE,SUM($FN45:$GD45)&gt;0,GY$9='2. Protocols'!$G44),1,0)*'4. Formulations'!$J44</f>
        <v>0</v>
      </c>
      <c r="GZ45" s="27">
        <f>IF(AND(OR(ISBLANK(GZ$9),GZ$9=0)=FALSE,SUM($FN45:$GD45)&gt;0,GZ$9='2. Protocols'!$G44),1,0)*'4. Formulations'!$J44</f>
        <v>0</v>
      </c>
      <c r="HA45" s="27">
        <f>IF(AND(OR(ISBLANK(HA$9),HA$9=0)=FALSE,SUM($FN45:$GD45)&gt;0,HA$9='2. Protocols'!$G44),1,0)*'4. Formulations'!$J44</f>
        <v>0</v>
      </c>
      <c r="HB45" s="27">
        <f>IF(AND(OR(ISBLANK(HB$9),HB$9=0)=FALSE,SUM($FN45:$GD45)&gt;0,HB$9='2. Protocols'!$G44),1,0)*'4. Formulations'!$J44</f>
        <v>0</v>
      </c>
      <c r="HC45" s="27">
        <f>IF(AND(OR(ISBLANK(HC$9),HC$9=0)=FALSE,SUM($FN45:$GD45)&gt;0,HC$9='2. Protocols'!$G44),1,0)*'4. Formulations'!$J44</f>
        <v>0</v>
      </c>
      <c r="HD45" s="27">
        <f>IF(AND(OR(ISBLANK(HD$9),HD$9=0)=FALSE,SUM($FN45:$GD45)&gt;0,HD$9='2. Protocols'!$G44),1,0)*'4. Formulations'!$J44</f>
        <v>0</v>
      </c>
      <c r="HE45" s="27">
        <f>IF(AND(OR(ISBLANK(HE$9),HE$9=0)=FALSE,SUM($FN45:$GD45)&gt;0,HE$9='2. Protocols'!$G44),1,0)*'4. Formulations'!$J44</f>
        <v>0</v>
      </c>
      <c r="HF45" s="27">
        <f>IF(AND(OR(ISBLANK(HF$9),HF$9=0)=FALSE,SUM($FN45:$GD45)&gt;0,HF$9='2. Protocols'!$G44),1,0)*'4. Formulations'!$J44</f>
        <v>0</v>
      </c>
      <c r="HG45" s="27">
        <f>IF(AND(OR(ISBLANK(HG$9),HG$9=0)=FALSE,SUM($FN45:$GD45)&gt;0,HG$9='2. Protocols'!$G44),1,0)*'4. Formulations'!$J44</f>
        <v>0</v>
      </c>
      <c r="HH45" s="27">
        <f>IF(AND(OR(ISBLANK(HH$9),HH$9=0)=FALSE,SUM($FN45:$GD45)&gt;0,HH$9='2. Protocols'!$G44),1,0)*'4. Formulations'!$J44</f>
        <v>0</v>
      </c>
      <c r="HI45" s="27">
        <f>IF(AND(OR(ISBLANK(HI$9),HI$9=0)=FALSE,SUM($FN45:$GD45)&gt;0,HI$9='2. Protocols'!$G44),1,0)*'4. Formulations'!$J44</f>
        <v>0</v>
      </c>
      <c r="HJ45" s="27">
        <f>IF(AND(OR(ISBLANK(HJ$9),HJ$9=0)=FALSE,SUM($FN45:$GD45)&gt;0,HJ$9='2. Protocols'!$G44),1,0)*'4. Formulations'!$J44</f>
        <v>0</v>
      </c>
      <c r="HK45" s="27">
        <f>IF(AND(OR(ISBLANK(HK$9),HK$9=0)=FALSE,SUM($FN45:$GD45)&gt;0,HK$9='2. Protocols'!$G44),1,0)*'4. Formulations'!$J44</f>
        <v>0</v>
      </c>
      <c r="HL45" s="27">
        <f>IF(AND(OR(ISBLANK(HL$9),HL$9=0)=FALSE,SUM($FN45:$GD45)&gt;0,HL$9='2. Protocols'!$G44),1,0)*'4. Formulations'!$J44</f>
        <v>0</v>
      </c>
      <c r="HM45" s="27">
        <f>IF(AND(OR(ISBLANK(HM$9),HM$9=0)=FALSE,SUM($FN45:$GD45)&gt;0,HM$9='2. Protocols'!$G44),1,0)*'4. Formulations'!$J44</f>
        <v>0</v>
      </c>
      <c r="HN45" s="27">
        <f>IF(AND(OR(ISBLANK(HN$9),HN$9=0)=FALSE,SUM($FN45:$GD45)&gt;0,HN$9='2. Protocols'!$G44),1,0)*'4. Formulations'!$J44</f>
        <v>0</v>
      </c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H45" s="27">
        <f>IF(AND(OR(ISBLANK(GI$9),GI$9=0)=FALSE,IH$9=$DM45),1,0)*'4. Formulations'!$K44</f>
        <v>0</v>
      </c>
      <c r="II45" s="27">
        <f>IF(AND(OR(ISBLANK(GJ$9),GJ$9=0)=FALSE,II$9=$DM45),1,0)*'4. Formulations'!$K44</f>
        <v>0</v>
      </c>
      <c r="IJ45" s="27">
        <f>IF(AND(OR(ISBLANK(GK$9),GK$9=0)=FALSE,IJ$9=$DM45),1,0)*'4. Formulations'!$K44</f>
        <v>0</v>
      </c>
      <c r="IK45" s="27">
        <f>IF(AND(OR(ISBLANK(GL$9),GL$9=0)=FALSE,IK$9=$DM45),1,0)*'4. Formulations'!$K44</f>
        <v>0</v>
      </c>
      <c r="IL45" s="27">
        <f>IF(AND(OR(ISBLANK(GM$9),GM$9=0)=FALSE,IL$9=$DM45),1,0)*'4. Formulations'!$K44</f>
        <v>0</v>
      </c>
      <c r="IM45" s="27">
        <f>IF(AND(OR(ISBLANK(GN$9),GN$9=0)=FALSE,IM$9=$DM45),1,0)*'4. Formulations'!$K44</f>
        <v>0</v>
      </c>
      <c r="IN45" s="27">
        <f>IF(AND(OR(ISBLANK(GO$9),GO$9=0)=FALSE,IN$9=$DM45),1,0)*'4. Formulations'!$K44</f>
        <v>0</v>
      </c>
      <c r="IO45" s="27">
        <f>IF(AND(OR(ISBLANK(GP$9),GP$9=0)=FALSE,IO$9=$DM45),1,0)*'4. Formulations'!$K44</f>
        <v>0</v>
      </c>
      <c r="IP45" s="27">
        <f>IF(AND(OR(ISBLANK(GQ$9),GQ$9=0)=FALSE,IP$9=$DM45),1,0)*'4. Formulations'!$K44</f>
        <v>0</v>
      </c>
      <c r="IQ45" s="27">
        <f>IF(AND(OR(ISBLANK(GR$9),GR$9=0)=FALSE,IQ$9=$DM45),1,0)*'4. Formulations'!$K44</f>
        <v>0</v>
      </c>
      <c r="IR45" s="27">
        <f>IF(AND(OR(ISBLANK(GS$9),GS$9=0)=FALSE,IR$9=$DM45),1,0)*'4. Formulations'!$K44</f>
        <v>0</v>
      </c>
      <c r="IS45" s="27">
        <f>IF(AND(OR(ISBLANK(GO$9),GO$9=0)=FALSE,IS$9=$DM45),1,0)*'4. Formulations'!$K44</f>
        <v>0</v>
      </c>
      <c r="IT45" s="27">
        <f>IF(AND(OR(ISBLANK(GP$9),GP$9=0)=FALSE,IT$9=$DM45),1,0)*'4. Formulations'!$K44</f>
        <v>0</v>
      </c>
      <c r="IU45" s="27">
        <f>IF(AND(OR(ISBLANK(GQ$9),GQ$9=0)=FALSE,IU$9=$DM45),1,0)*'4. Formulations'!$K44</f>
        <v>0</v>
      </c>
      <c r="IV45" s="27"/>
      <c r="IW45" s="27"/>
      <c r="IX45" s="27"/>
      <c r="IY45" s="27"/>
      <c r="IZ45" s="27"/>
      <c r="JA45" s="27"/>
      <c r="JC45" s="27">
        <f>IF(AND(OR(ISBLANK(JC$9),JC$9=0)=FALSE,OR(JC$9='2. Protocols'!$C44,JC$9='2. Protocols'!$E44,JC$9='2. Protocols'!$G44)),1,0)*'4. Formulations'!$L44</f>
        <v>0</v>
      </c>
      <c r="JD45" s="27">
        <f>IF(AND(OR(ISBLANK(JD$9),JD$9=0)=FALSE,OR(JD$9='2. Protocols'!$C44,JD$9='2. Protocols'!$E44,JD$9='2. Protocols'!$G44)),1,0)*'4. Formulations'!$L44</f>
        <v>0</v>
      </c>
      <c r="JE45" s="27">
        <f>IF(AND(OR(ISBLANK(JE$9),JE$9=0)=FALSE,OR(JE$9='2. Protocols'!$C44,JE$9='2. Protocols'!$E44,JE$9='2. Protocols'!$G44)),1,0)*'4. Formulations'!$L44</f>
        <v>0</v>
      </c>
      <c r="JF45" s="27">
        <f>IF(AND(OR(ISBLANK(JF$9),JF$9=0)=FALSE,OR(JF$9='2. Protocols'!$C44,JF$9='2. Protocols'!$E44,JF$9='2. Protocols'!$G44)),1,0)*'4. Formulations'!$L44</f>
        <v>0</v>
      </c>
      <c r="JG45" s="27">
        <f>IF(AND(OR(ISBLANK(JG$9),JG$9=0)=FALSE,OR(JG$9='2. Protocols'!$C44,JG$9='2. Protocols'!$E44,JG$9='2. Protocols'!$G44)),1,0)*'4. Formulations'!$L44</f>
        <v>0</v>
      </c>
      <c r="JH45" s="27">
        <f>IF(AND(OR(ISBLANK(JH$9),JH$9=0)=FALSE,OR(JH$9='2. Protocols'!$C44,JH$9='2. Protocols'!$E44,JH$9='2. Protocols'!$G44)),1,0)*'4. Formulations'!$L44</f>
        <v>0</v>
      </c>
      <c r="JI45" s="27">
        <f>IF(AND(OR(ISBLANK(JI$9),JI$9=0)=FALSE,OR(JI$9='2. Protocols'!$C44,JI$9='2. Protocols'!$E44,JI$9='2. Protocols'!$G44)),1,0)*'4. Formulations'!$L44</f>
        <v>0</v>
      </c>
      <c r="JJ45" s="27">
        <f>IF(AND(OR(ISBLANK(JJ$9),JJ$9=0)=FALSE,OR(JJ$9='2. Protocols'!$C44,JJ$9='2. Protocols'!$E44,JJ$9='2. Protocols'!$G44)),1,0)*'4. Formulations'!$L44</f>
        <v>0</v>
      </c>
      <c r="JK45" s="27">
        <f>IF(AND(OR(ISBLANK(JK$9),JK$9=0)=FALSE,OR(JK$9='2. Protocols'!$C44,JK$9='2. Protocols'!$E44,JK$9='2. Protocols'!$G44)),1,0)*'4. Formulations'!$L44</f>
        <v>0</v>
      </c>
      <c r="JL45" s="27">
        <f>IF(AND(OR(ISBLANK(JL$9),JL$9=0)=FALSE,OR(JL$9='2. Protocols'!$C44,JL$9='2. Protocols'!$E44,JL$9='2. Protocols'!$G44)),1,0)*'4. Formulations'!$L44</f>
        <v>0</v>
      </c>
      <c r="JM45" s="27">
        <f>IF(AND(OR(ISBLANK(JM$9),JM$9=0)=FALSE,OR(JM$9='2. Protocols'!$C44,JM$9='2. Protocols'!$E44,JM$9='2. Protocols'!$G44)),1,0)*'4. Formulations'!$L44</f>
        <v>0</v>
      </c>
      <c r="JN45" s="27">
        <f>IF(AND(OR(ISBLANK(JN$9),JN$9=0)=FALSE,OR(JN$9='2. Protocols'!$C44,JN$9='2. Protocols'!$E44,JN$9='2. Protocols'!$G44)),1,0)*'4. Formulations'!$L44</f>
        <v>0</v>
      </c>
      <c r="JO45" s="27">
        <f>IF(AND(OR(ISBLANK(JO$9),JO$9=0)=FALSE,OR(JO$9='2. Protocols'!$C44,JO$9='2. Protocols'!$E44,JO$9='2. Protocols'!$G44)),1,0)*'4. Formulations'!$L44</f>
        <v>0</v>
      </c>
      <c r="JP45" s="27">
        <f>IF(AND(OR(ISBLANK(JP$9),JP$9=0)=FALSE,OR(JP$9='2. Protocols'!$C44,JP$9='2. Protocols'!$E44,JP$9='2. Protocols'!$G44)),1,0)*'4. Formulations'!$L44</f>
        <v>0</v>
      </c>
      <c r="JQ45" s="27">
        <f>IF(AND(OR(ISBLANK(JQ$9),JQ$9=0)=FALSE,OR(JQ$9='2. Protocols'!$C44,JQ$9='2. Protocols'!$E44,JQ$9='2. Protocols'!$G44)),1,0)*'4. Formulations'!$L44</f>
        <v>0</v>
      </c>
      <c r="JR45" s="27">
        <f>IF(AND(OR(ISBLANK(JR$9),JR$9=0)=FALSE,OR(JR$9='2. Protocols'!$C44,JR$9='2. Protocols'!$E44,JR$9='2. Protocols'!$G44)),1,0)*'4. Formulations'!$L44</f>
        <v>0</v>
      </c>
      <c r="JS45" s="27">
        <f>IF(AND(OR(ISBLANK(JS$9),JS$9=0)=FALSE,OR(JS$9='2. Protocols'!$C44,JS$9='2. Protocols'!$E44,JS$9='2. Protocols'!$G44)),1,0)*'4. Formulations'!$L44</f>
        <v>0</v>
      </c>
      <c r="JT45" s="27">
        <f>IF(AND(OR(ISBLANK(JT$9),JT$9=0)=FALSE,OR(JT$9='2. Protocols'!$C44,JT$9='2. Protocols'!$E44,JT$9='2. Protocols'!$G44)),1,0)*'4. Formulations'!$L44</f>
        <v>0</v>
      </c>
      <c r="JU45" s="27">
        <f>IF(AND(OR(ISBLANK(JU$9),JU$9=0)=FALSE,OR(JU$9='2. Protocols'!$C44,JU$9='2. Protocols'!$E44,JU$9='2. Protocols'!$G44)),1,0)*'4. Formulations'!$L44</f>
        <v>0</v>
      </c>
      <c r="JV45" s="27">
        <f>IF(AND(OR(ISBLANK(JV$9),JV$9=0)=FALSE,OR(JV$9='2. Protocols'!$C44,JV$9='2. Protocols'!$E44,JV$9='2. Protocols'!$G44)),1,0)*'4. Formulations'!$L44</f>
        <v>0</v>
      </c>
      <c r="JW45" s="27">
        <f>IF(AND(OR(ISBLANK(JW$9),JW$9=0)=FALSE,OR(JW$9='2. Protocols'!$C44,JW$9='2. Protocols'!$E44,JW$9='2. Protocols'!$G44)),1,0)*'4. Formulations'!$L44</f>
        <v>0</v>
      </c>
      <c r="JX45" s="27">
        <f>IF(AND(OR(ISBLANK(JX$9),JX$9=0)=FALSE,OR(JX$9='2. Protocols'!$C44,JX$9='2. Protocols'!$E44,JX$9='2. Protocols'!$G44)),1,0)*'4. Formulations'!$L44</f>
        <v>0</v>
      </c>
      <c r="JY45" s="27">
        <f>IF(AND(OR(ISBLANK(JY$9),JY$9=0)=FALSE,OR(JY$9='2. Protocols'!$C44,JY$9='2. Protocols'!$E44,JY$9='2. Protocols'!$G44)),1,0)*'4. Formulations'!$L44</f>
        <v>0</v>
      </c>
      <c r="JZ45" s="27">
        <f>IF(AND(OR(ISBLANK(JZ$9),JZ$9=0)=FALSE,OR(JZ$9='2. Protocols'!$C44,JZ$9='2. Protocols'!$E44,JZ$9='2. Protocols'!$G44)),1,0)*'4. Formulations'!$L44</f>
        <v>0</v>
      </c>
      <c r="KA45" s="27">
        <f>IF(AND(OR(ISBLANK(KA$9),KA$9=0)=FALSE,OR(KA$9='2. Protocols'!$C44,KA$9='2. Protocols'!$E44,KA$9='2. Protocols'!$G44)),1,0)*'4. Formulations'!$L44</f>
        <v>0</v>
      </c>
      <c r="KB45" s="27">
        <f>IF(AND(OR(ISBLANK(KB$9),KB$9=0)=FALSE,OR(KB$9='2. Protocols'!$C44,KB$9='2. Protocols'!$E44,KB$9='2. Protocols'!$G44)),1,0)*'4. Formulations'!$L44</f>
        <v>0</v>
      </c>
      <c r="KC45" s="27">
        <f>IF(AND(OR(ISBLANK(KC$9),KC$9=0)=FALSE,OR(KC$9='2. Protocols'!$C44,KC$9='2. Protocols'!$E44,KC$9='2. Protocols'!$G44)),1,0)*'4. Formulations'!$L44</f>
        <v>0</v>
      </c>
      <c r="KD45" s="27">
        <f>IF(AND(OR(ISBLANK(KD$9),KD$9=0)=FALSE,OR(KD$9='2. Protocols'!$C44,KD$9='2. Protocols'!$E44,KD$9='2. Protocols'!$G44)),1,0)*'4. Formulations'!$L44</f>
        <v>0</v>
      </c>
      <c r="KE45" s="27">
        <f>IF(AND(OR(ISBLANK(KE$9),KE$9=0)=FALSE,OR(KE$9='2. Protocols'!$C44,KE$9='2. Protocols'!$E44,KE$9='2. Protocols'!$G44)),1,0)*'4. Formulations'!$L44</f>
        <v>0</v>
      </c>
      <c r="KF45" s="27">
        <f>IF(AND(OR(ISBLANK(KF$9),KF$9=0)=FALSE,OR(KF$9='2. Protocols'!$C44,KF$9='2. Protocols'!$E44,KF$9='2. Protocols'!$G44)),1,0)*'4. Formulations'!$L44</f>
        <v>0</v>
      </c>
      <c r="KG45" s="27">
        <f>IF(AND(OR(ISBLANK(KG$9),KG$9=0)=FALSE,OR(KG$9='2. Protocols'!$C44,KG$9='2. Protocols'!$E44,KG$9='2. Protocols'!$G44)),1,0)*'4. Formulations'!$L44</f>
        <v>0</v>
      </c>
      <c r="KH45" s="27">
        <f>IF(AND(OR(ISBLANK(KH$9),KH$9=0)=FALSE,OR(KH$9='2. Protocols'!$C44,KH$9='2. Protocols'!$E44,KH$9='2. Protocols'!$G44)),1,0)*'4. Formulations'!$L44</f>
        <v>0</v>
      </c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B45" s="27">
        <f>IF(AND(OR(ISBLANK(LB$9),LB$9=0)=FALSE,LB$9=$DL45),1,0)*'4. Formulations'!$M44</f>
        <v>0</v>
      </c>
      <c r="LC45" s="27">
        <f>IF(AND(OR(ISBLANK(LC$9),LC$9=0)=FALSE,LC$9=$DL45),1,0)*'4. Formulations'!$M44</f>
        <v>0</v>
      </c>
      <c r="LD45" s="27">
        <f>IF(AND(OR(ISBLANK(LD$9),LD$9=0)=FALSE,LD$9=$DL45),1,0)*'4. Formulations'!$M44</f>
        <v>0</v>
      </c>
      <c r="LE45" s="27">
        <f>IF(AND(OR(ISBLANK(LE$9),LE$9=0)=FALSE,LE$9=$DL45),1,0)*'4. Formulations'!$M44</f>
        <v>0</v>
      </c>
      <c r="LF45" s="27">
        <f>IF(AND(OR(ISBLANK(LF$9),LF$9=0)=FALSE,LF$9=$DL45),1,0)*'4. Formulations'!$M44</f>
        <v>0</v>
      </c>
      <c r="LG45" s="27">
        <f>IF(AND(OR(ISBLANK(LG$9),LG$9=0)=FALSE,LG$9=$DL45),1,0)*'4. Formulations'!$M44</f>
        <v>0</v>
      </c>
      <c r="LH45" s="27">
        <f>IF(AND(OR(ISBLANK(LH$9),LH$9=0)=FALSE,LH$9=$DL45),1,0)*'4. Formulations'!$M44</f>
        <v>0</v>
      </c>
      <c r="LI45" s="27">
        <f>IF(AND(OR(ISBLANK(LI$9),LI$9=0)=FALSE,LI$9=$DL45),1,0)*'4. Formulations'!$M44</f>
        <v>0</v>
      </c>
      <c r="LJ45" s="27">
        <f>IF(AND(OR(ISBLANK(LJ$9),LJ$9=0)=FALSE,LJ$9=$DL45),1,0)*'4. Formulations'!$M44</f>
        <v>0</v>
      </c>
      <c r="LK45" s="27">
        <f>IF(AND(OR(ISBLANK(LK$9),LK$9=0)=FALSE,LK$9=$DL45),1,0)*'4. Formulations'!$M44</f>
        <v>0</v>
      </c>
      <c r="LL45" s="27">
        <f>IF(AND(OR(ISBLANK(LL$9),LL$9=0)=FALSE,LL$9=$DL45),1,0)*'4. Formulations'!$M44</f>
        <v>0</v>
      </c>
      <c r="LM45" s="27">
        <f>IF(AND(OR(ISBLANK(LM$9),LM$9=0)=FALSE,LM$9=$DL45),1,0)*'4. Formulations'!$M44</f>
        <v>0</v>
      </c>
      <c r="LN45" s="27">
        <f>IF(AND(OR(ISBLANK(LN$9),LN$9=0)=FALSE,LN$9=$DL45),1,0)*'4. Formulations'!$M44</f>
        <v>0</v>
      </c>
      <c r="LO45" s="27">
        <f>IF(AND(OR(ISBLANK(LO$9),LO$9=0)=FALSE,LO$9=$DL45),1,0)*'4. Formulations'!$M44</f>
        <v>0</v>
      </c>
      <c r="LP45" s="27">
        <f>IF(AND(OR(ISBLANK(LP$9),LP$9=0)=FALSE,LP$9=$DL45),1,0)*'4. Formulations'!$M44</f>
        <v>0</v>
      </c>
      <c r="LQ45" s="27">
        <f>IF(AND(OR(ISBLANK(LQ$9),LQ$9=0)=FALSE,LQ$9=$DL45),1,0)*'4. Formulations'!$M44</f>
        <v>0</v>
      </c>
      <c r="LR45" s="27">
        <f>IF(AND(OR(ISBLANK(LR$9),LR$9=0)=FALSE,LR$9=$DL45),1,0)*'4. Formulations'!$M44</f>
        <v>0</v>
      </c>
      <c r="LS45" s="27"/>
      <c r="LT45" s="27"/>
      <c r="LU45" s="27"/>
      <c r="LW45" s="27">
        <f>IF(AND(OR(ISBLANK(LW$9),LW$9=0)=FALSE,SUM($LB45:$LR45)&gt;0,LW$9='2. Protocols'!$G44),1,0)*'4. Formulations'!$M44</f>
        <v>0</v>
      </c>
      <c r="LX45" s="27">
        <f>IF(AND(OR(ISBLANK(LX$9),LX$9=0)=FALSE,SUM($LB45:$LR45)&gt;0,LX$9='2. Protocols'!$G44),1,0)*'4. Formulations'!$M44</f>
        <v>0</v>
      </c>
      <c r="LY45" s="27">
        <f>IF(AND(OR(ISBLANK(LY$9),LY$9=0)=FALSE,SUM($LB45:$LR45)&gt;0,LY$9='2. Protocols'!$G44),1,0)*'4. Formulations'!$M44</f>
        <v>0</v>
      </c>
      <c r="LZ45" s="27">
        <f>IF(AND(OR(ISBLANK(LZ$9),LZ$9=0)=FALSE,SUM($LB45:$LR45)&gt;0,LZ$9='2. Protocols'!$G44),1,0)*'4. Formulations'!$M44</f>
        <v>0</v>
      </c>
      <c r="MA45" s="27">
        <f>IF(AND(OR(ISBLANK(MA$9),MA$9=0)=FALSE,SUM($LB45:$LR45)&gt;0,MA$9='2. Protocols'!$G44),1,0)*'4. Formulations'!$M44</f>
        <v>0</v>
      </c>
      <c r="MB45" s="27">
        <f>IF(AND(OR(ISBLANK(MB$9),MB$9=0)=FALSE,SUM($LB45:$LR45)&gt;0,MB$9='2. Protocols'!$G44),1,0)*'4. Formulations'!$M44</f>
        <v>0</v>
      </c>
      <c r="MC45" s="27">
        <f>IF(AND(OR(ISBLANK(MC$9),MC$9=0)=FALSE,SUM($LB45:$LR45)&gt;0,MC$9='2. Protocols'!$G44),1,0)*'4. Formulations'!$M44</f>
        <v>0</v>
      </c>
      <c r="MD45" s="27">
        <f>IF(AND(OR(ISBLANK(MD$9),MD$9=0)=FALSE,SUM($LB45:$LR45)&gt;0,MD$9='2. Protocols'!$G44),1,0)*'4. Formulations'!$M44</f>
        <v>0</v>
      </c>
      <c r="ME45" s="27">
        <f>IF(AND(OR(ISBLANK(ME$9),ME$9=0)=FALSE,SUM($LB45:$LR45)&gt;0,ME$9='2. Protocols'!$G44),1,0)*'4. Formulations'!$M44</f>
        <v>0</v>
      </c>
      <c r="MF45" s="27">
        <f>IF(AND(OR(ISBLANK(MF$9),MF$9=0)=FALSE,SUM($LB45:$LR45)&gt;0,MF$9='2. Protocols'!$G44),1,0)*'4. Formulations'!$M44</f>
        <v>0</v>
      </c>
      <c r="MG45" s="27">
        <f>IF(AND(OR(ISBLANK(MG$9),MG$9=0)=FALSE,SUM($LB45:$LR45)&gt;0,MG$9='2. Protocols'!$G44),1,0)*'4. Formulations'!$M44</f>
        <v>0</v>
      </c>
      <c r="MH45" s="27">
        <f>IF(AND(OR(ISBLANK(MH$9),MH$9=0)=FALSE,SUM($LB45:$LR45)&gt;0,MH$9='2. Protocols'!$G44),1,0)*'4. Formulations'!$M44</f>
        <v>0</v>
      </c>
      <c r="MI45" s="27">
        <f>IF(AND(OR(ISBLANK(MI$9),MI$9=0)=FALSE,SUM($LB45:$LR45)&gt;0,MI$9='2. Protocols'!$G44),1,0)*'4. Formulations'!$M44</f>
        <v>0</v>
      </c>
      <c r="MJ45" s="27">
        <f>IF(AND(OR(ISBLANK(MJ$9),MJ$9=0)=FALSE,SUM($LB45:$LR45)&gt;0,MJ$9='2. Protocols'!$G44),1,0)*'4. Formulations'!$M44</f>
        <v>0</v>
      </c>
      <c r="MK45" s="27">
        <f>IF(AND(OR(ISBLANK(MK$9),MK$9=0)=FALSE,SUM($LB45:$LR45)&gt;0,MK$9='2. Protocols'!$G44),1,0)*'4. Formulations'!$M44</f>
        <v>0</v>
      </c>
      <c r="ML45" s="27">
        <f>IF(AND(OR(ISBLANK(ML$9),ML$9=0)=FALSE,SUM($LB45:$LR45)&gt;0,ML$9='2. Protocols'!$G44),1,0)*'4. Formulations'!$M44</f>
        <v>0</v>
      </c>
      <c r="MM45" s="27">
        <f>IF(AND(OR(ISBLANK(MM$9),MM$9=0)=FALSE,SUM($LB45:$LR45)&gt;0,MM$9='2. Protocols'!$G44),1,0)*'4. Formulations'!$M44</f>
        <v>0</v>
      </c>
      <c r="MN45" s="27">
        <f>IF(AND(OR(ISBLANK(MN$9),MN$9=0)=FALSE,SUM($LB45:$LR45)&gt;0,MN$9='2. Protocols'!$G44),1,0)*'4. Formulations'!$M44</f>
        <v>0</v>
      </c>
      <c r="MO45" s="27">
        <f>IF(AND(OR(ISBLANK(MO$9),MO$9=0)=FALSE,SUM($LB45:$LR45)&gt;0,MO$9='2. Protocols'!$G44),1,0)*'4. Formulations'!$M44</f>
        <v>0</v>
      </c>
      <c r="MP45" s="27">
        <f>IF(AND(OR(ISBLANK(MP$9),MP$9=0)=FALSE,SUM($LB45:$LR45)&gt;0,MP$9='2. Protocols'!$G44),1,0)*'4. Formulations'!$M44</f>
        <v>0</v>
      </c>
      <c r="MQ45" s="27">
        <f>IF(AND(OR(ISBLANK(MQ$9),MQ$9=0)=FALSE,SUM($LB45:$LR45)&gt;0,MQ$9='2. Protocols'!$G44),1,0)*'4. Formulations'!$M44</f>
        <v>0</v>
      </c>
      <c r="MR45" s="27">
        <f>IF(AND(OR(ISBLANK(MR$9),MR$9=0)=FALSE,SUM($LB45:$LR45)&gt;0,MR$9='2. Protocols'!$G44),1,0)*'4. Formulations'!$M44</f>
        <v>0</v>
      </c>
      <c r="MS45" s="27">
        <f>IF(AND(OR(ISBLANK(MS$9),MS$9=0)=FALSE,SUM($LB45:$LR45)&gt;0,MS$9='2. Protocols'!$G44),1,0)*'4. Formulations'!$M44</f>
        <v>0</v>
      </c>
      <c r="MT45" s="27">
        <f>IF(AND(OR(ISBLANK(MT$9),MT$9=0)=FALSE,SUM($LB45:$LR45)&gt;0,MT$9='2. Protocols'!$G44),1,0)*'4. Formulations'!$M44</f>
        <v>0</v>
      </c>
      <c r="MU45" s="27">
        <f>IF(AND(OR(ISBLANK(MU$9),MU$9=0)=FALSE,SUM($LB45:$LR45)&gt;0,MU$9='2. Protocols'!$G44),1,0)*'4. Formulations'!$M44</f>
        <v>0</v>
      </c>
      <c r="MV45" s="27">
        <f>IF(AND(OR(ISBLANK(MV$9),MV$9=0)=FALSE,SUM($LB45:$LR45)&gt;0,MV$9='2. Protocols'!$G44),1,0)*'4. Formulations'!$M44</f>
        <v>0</v>
      </c>
      <c r="MW45" s="27">
        <f>IF(AND(OR(ISBLANK(MW$9),MW$9=0)=FALSE,SUM($LB45:$LR45)&gt;0,MW$9='2. Protocols'!$G44),1,0)*'4. Formulations'!$M44</f>
        <v>0</v>
      </c>
      <c r="MX45" s="27">
        <f>IF(AND(OR(ISBLANK(MX$9),MX$9=0)=FALSE,SUM($LB45:$LR45)&gt;0,MX$9='2. Protocols'!$G44),1,0)*'4. Formulations'!$M44</f>
        <v>0</v>
      </c>
      <c r="MY45" s="27">
        <f>IF(AND(OR(ISBLANK(MY$9),MY$9=0)=FALSE,SUM($LB45:$LR45)&gt;0,MY$9='2. Protocols'!$G44),1,0)*'4. Formulations'!$M44</f>
        <v>0</v>
      </c>
      <c r="MZ45" s="27">
        <f>IF(AND(OR(ISBLANK(MZ$9),MZ$9=0)=FALSE,SUM($LB45:$LR45)&gt;0,MZ$9='2. Protocols'!$G44),1,0)*'4. Formulations'!$M44</f>
        <v>0</v>
      </c>
      <c r="NA45" s="27">
        <f>IF(AND(OR(ISBLANK(NA$9),NA$9=0)=FALSE,SUM($LB45:$LR45)&gt;0,NA$9='2. Protocols'!$G44),1,0)*'4. Formulations'!$M44</f>
        <v>0</v>
      </c>
      <c r="NB45" s="27">
        <f>IF(AND(OR(ISBLANK(NB$9),NB$9=0)=FALSE,SUM($LB45:$LR45)&gt;0,NB$9='2. Protocols'!$G44),1,0)*'4. Formulations'!$M44</f>
        <v>0</v>
      </c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V45" s="27">
        <f>IF(AND(OR(ISBLANK(NV$9),NV$9=0)=FALSE,NV$9=$DM45),1,0)*'4. Formulations'!$N44</f>
        <v>0</v>
      </c>
      <c r="NW45" s="721">
        <f>IF(AND(OR(ISBLANK(NW$9),NW$9=0)=FALSE,NW$9=$DM45),1,0)*'4. Formulations'!$N44</f>
        <v>0</v>
      </c>
      <c r="NX45" s="27">
        <f>IF(AND(OR(ISBLANK(NX$9),NX$9=0)=FALSE,NX$9=$DM45),1,0)*'4. Formulations'!$N44</f>
        <v>0</v>
      </c>
      <c r="NY45" s="27">
        <f>IF(AND(OR(ISBLANK(NY$9),NY$9=0)=FALSE,NY$9=$DM45),1,0)*'4. Formulations'!$N44</f>
        <v>0</v>
      </c>
      <c r="NZ45" s="27">
        <f>IF(AND(OR(ISBLANK(NZ$9),NZ$9=0)=FALSE,NZ$9=$DM45),1,0)*'4. Formulations'!$N44</f>
        <v>0</v>
      </c>
      <c r="OA45" s="27">
        <f>IF(AND(OR(ISBLANK(OA$9),OA$9=0)=FALSE,OA$9=$DM45),1,0)*'4. Formulations'!$N44</f>
        <v>0</v>
      </c>
      <c r="OB45" s="27">
        <f>IF(AND(OR(ISBLANK(OB$9),OB$9=0)=FALSE,OB$9=$DM45),1,0)*'4. Formulations'!$N44</f>
        <v>0</v>
      </c>
      <c r="OC45" s="27">
        <f>IF(AND(OR(ISBLANK(OC$9),OC$9=0)=FALSE,OC$9=$DM45),1,0)*'4. Formulations'!$N44</f>
        <v>0</v>
      </c>
      <c r="OD45" s="27">
        <f>IF(AND(OR(ISBLANK(OD$9),OD$9=0)=FALSE,OD$9=$DM45),1,0)*'4. Formulations'!$N44</f>
        <v>0</v>
      </c>
      <c r="OE45" s="27">
        <f>IF(AND(OR(ISBLANK(OE$9),OE$9=0)=FALSE,OE$9=$DM45),1,0)*'4. Formulations'!$N44</f>
        <v>0</v>
      </c>
      <c r="OF45" s="27">
        <f>IF(AND(OR(ISBLANK(OF$9),OF$9=0)=FALSE,OF$9=$DM45),1,0)*'4. Formulations'!$N44</f>
        <v>0</v>
      </c>
      <c r="OG45" s="27">
        <f>IF(AND(OR(ISBLANK(OG$9),OG$9=0)=FALSE,OG$9=$DM45),1,0)*'4. Formulations'!$N44</f>
        <v>0</v>
      </c>
      <c r="OH45" s="27">
        <f>IF(AND(OR(ISBLANK(OH$9),OH$9=0)=FALSE,OH$9=$DM45),1,0)*'4. Formulations'!$N44</f>
        <v>0</v>
      </c>
      <c r="OI45" s="27">
        <f>IF(AND(OR(ISBLANK(OI$9),OI$9=0)=FALSE,OI$9=$DM45),1,0)*'4. Formulations'!$N44</f>
        <v>0</v>
      </c>
      <c r="OJ45" s="27">
        <f>IF(AND(OR(ISBLANK(OJ$9),OJ$9=0)=FALSE,OJ$9=$DM45),1,0)*'4. Formulations'!$N44</f>
        <v>0</v>
      </c>
      <c r="OK45" s="27">
        <f>IF(AND(OR(ISBLANK(OK$9),OK$9=0)=FALSE,OK$9=$DM45),1,0)*'4. Formulations'!$N44</f>
        <v>0</v>
      </c>
      <c r="OL45" s="27">
        <f>IF(AND(OR(ISBLANK(OL$9),OL$9=0)=FALSE,OL$9=$DM45),1,0)*'4. Formulations'!$N44</f>
        <v>0</v>
      </c>
      <c r="OM45" s="27"/>
      <c r="ON45" s="27"/>
      <c r="OO45" s="27"/>
      <c r="OQ45" s="27">
        <f>IF(AND(OR(ISBLANK(OQ$9),OQ$9=0)=FALSE,OR(OQ$9='2. Protocols'!$C44,OQ$9='2. Protocols'!$E44,OQ$9='2. Protocols'!$G44)),1,0)*'4. Formulations'!$O44</f>
        <v>0</v>
      </c>
      <c r="OR45" s="27">
        <f>IF(AND(OR(ISBLANK(OR$9),OR$9=0)=FALSE,OR(OR$9='2. Protocols'!$C44,OR$9='2. Protocols'!$E44,OR$9='2. Protocols'!$G44)),1,0)*'4. Formulations'!$O44</f>
        <v>0</v>
      </c>
      <c r="OS45" s="27">
        <f>IF(AND(OR(ISBLANK(OS$9),OS$9=0)=FALSE,OR(OS$9='2. Protocols'!$C44,OS$9='2. Protocols'!$E44,OS$9='2. Protocols'!$G44)),1,0)*'4. Formulations'!$O44</f>
        <v>0</v>
      </c>
      <c r="OT45" s="27">
        <f>IF(AND(OR(ISBLANK(OT$9),OT$9=0)=FALSE,OR(OT$9='2. Protocols'!$C44,OT$9='2. Protocols'!$E44,OT$9='2. Protocols'!$G44)),1,0)*'4. Formulations'!$O44</f>
        <v>0</v>
      </c>
      <c r="OU45" s="27">
        <f>IF(AND(OR(ISBLANK(OU$9),OU$9=0)=FALSE,OR(OU$9='2. Protocols'!$C44,OU$9='2. Protocols'!$E44,OU$9='2. Protocols'!$G44)),1,0)*'4. Formulations'!$O44</f>
        <v>0</v>
      </c>
      <c r="OV45" s="27">
        <f>IF(AND(OR(ISBLANK(OV$9),OV$9=0)=FALSE,OR(OV$9='2. Protocols'!$C44,OV$9='2. Protocols'!$E44,OV$9='2. Protocols'!$G44)),1,0)*'4. Formulations'!$O44</f>
        <v>0</v>
      </c>
      <c r="OW45" s="27">
        <f>IF(AND(OR(ISBLANK(OW$9),OW$9=0)=FALSE,OR(OW$9='2. Protocols'!$C44,OW$9='2. Protocols'!$E44,OW$9='2. Protocols'!$G44)),1,0)*'4. Formulations'!$O44</f>
        <v>0</v>
      </c>
      <c r="OX45" s="27">
        <f>IF(AND(OR(ISBLANK(OX$9),OX$9=0)=FALSE,OR(OX$9='2. Protocols'!$C44,OX$9='2. Protocols'!$E44,OX$9='2. Protocols'!$G44)),1,0)*'4. Formulations'!$O44</f>
        <v>0</v>
      </c>
      <c r="OY45" s="27">
        <f>IF(AND(OR(ISBLANK(OY$9),OY$9=0)=FALSE,OR(OY$9='2. Protocols'!$C44,OY$9='2. Protocols'!$E44,OY$9='2. Protocols'!$G44)),1,0)*'4. Formulations'!$O44</f>
        <v>0</v>
      </c>
      <c r="OZ45" s="27">
        <f>IF(AND(OR(ISBLANK(OZ$9),OZ$9=0)=FALSE,OR(OZ$9='2. Protocols'!$C44,OZ$9='2. Protocols'!$E44,OZ$9='2. Protocols'!$G44)),1,0)*'4. Formulations'!$O44</f>
        <v>0</v>
      </c>
      <c r="PA45" s="27">
        <f>IF(AND(OR(ISBLANK(PA$9),PA$9=0)=FALSE,OR(PA$9='2. Protocols'!$C44,PA$9='2. Protocols'!$E44,PA$9='2. Protocols'!$G44)),1,0)*'4. Formulations'!$O44</f>
        <v>0</v>
      </c>
      <c r="PB45" s="27">
        <f>IF(AND(OR(ISBLANK(PB$9),PB$9=0)=FALSE,OR(PB$9='2. Protocols'!$C44,PB$9='2. Protocols'!$E44,PB$9='2. Protocols'!$G44)),1,0)*'4. Formulations'!$O44</f>
        <v>0</v>
      </c>
      <c r="PC45" s="27">
        <f>IF(AND(OR(ISBLANK(PC$9),PC$9=0)=FALSE,OR(PC$9='2. Protocols'!$C44,PC$9='2. Protocols'!$E44,PC$9='2. Protocols'!$G44)),1,0)*'4. Formulations'!$O44</f>
        <v>0</v>
      </c>
      <c r="PD45" s="27">
        <f>IF(AND(OR(ISBLANK(PD$9),PD$9=0)=FALSE,OR(PD$9='2. Protocols'!$C44,PD$9='2. Protocols'!$E44,PD$9='2. Protocols'!$G44)),1,0)*'4. Formulations'!$O44</f>
        <v>0</v>
      </c>
      <c r="PE45" s="27">
        <f>IF(AND(OR(ISBLANK(PE$9),PE$9=0)=FALSE,OR(PE$9='2. Protocols'!$C44,PE$9='2. Protocols'!$E44,PE$9='2. Protocols'!$G44)),1,0)*'4. Formulations'!$O44</f>
        <v>0</v>
      </c>
      <c r="PF45" s="27">
        <f>IF(AND(OR(ISBLANK(PF$9),PF$9=0)=FALSE,OR(PF$9='2. Protocols'!$C44,PF$9='2. Protocols'!$E44,PF$9='2. Protocols'!$G44)),1,0)*'4. Formulations'!$O44</f>
        <v>0</v>
      </c>
      <c r="PG45" s="27">
        <f>IF(AND(OR(ISBLANK(PG$9),PG$9=0)=FALSE,OR(PG$9='2. Protocols'!$C44,PG$9='2. Protocols'!$E44,PG$9='2. Protocols'!$G44)),1,0)*'4. Formulations'!$O44</f>
        <v>0</v>
      </c>
      <c r="PH45" s="27">
        <f>IF(AND(OR(ISBLANK(PH$9),PH$9=0)=FALSE,OR(PH$9='2. Protocols'!$C44,PH$9='2. Protocols'!$E44,PH$9='2. Protocols'!$G44)),1,0)*'4. Formulations'!$O44</f>
        <v>0</v>
      </c>
      <c r="PI45" s="27">
        <f>IF(AND(OR(ISBLANK(PI$9),PI$9=0)=FALSE,OR(PI$9='2. Protocols'!$C44,PI$9='2. Protocols'!$E44,PI$9='2. Protocols'!$G44)),1,0)*'4. Formulations'!$O44</f>
        <v>0</v>
      </c>
      <c r="PJ45" s="27">
        <f>IF(AND(OR(ISBLANK(PJ$9),PJ$9=0)=FALSE,OR(PJ$9='2. Protocols'!$C44,PJ$9='2. Protocols'!$E44,PJ$9='2. Protocols'!$G44)),1,0)*'4. Formulations'!$O44</f>
        <v>0</v>
      </c>
      <c r="PK45" s="27">
        <f>IF(AND(OR(ISBLANK(PK$9),PK$9=0)=FALSE,OR(PK$9='2. Protocols'!$C44,PK$9='2. Protocols'!$E44,PK$9='2. Protocols'!$G44)),1,0)*'4. Formulations'!$O44</f>
        <v>0</v>
      </c>
      <c r="PL45" s="27">
        <f>IF(AND(OR(ISBLANK(PL$9),PL$9=0)=FALSE,OR(PL$9='2. Protocols'!$C44,PL$9='2. Protocols'!$E44,PL$9='2. Protocols'!$G44)),1,0)*'4. Formulations'!$O44</f>
        <v>0</v>
      </c>
      <c r="PM45" s="27">
        <f>IF(AND(OR(ISBLANK(PM$9),PM$9=0)=FALSE,OR(PM$9='2. Protocols'!$C44,PM$9='2. Protocols'!$E44,PM$9='2. Protocols'!$G44)),1,0)*'4. Formulations'!$O44</f>
        <v>0</v>
      </c>
      <c r="PN45" s="27">
        <f>IF(AND(OR(ISBLANK(PN$9),PN$9=0)=FALSE,OR(PN$9='2. Protocols'!$C44,PN$9='2. Protocols'!$E44,PN$9='2. Protocols'!$G44)),1,0)*'4. Formulations'!$O44</f>
        <v>0</v>
      </c>
      <c r="PO45" s="27">
        <f>IF(AND(OR(ISBLANK(PO$9),PO$9=0)=FALSE,OR(PO$9='2. Protocols'!$C44,PO$9='2. Protocols'!$E44,PO$9='2. Protocols'!$G44)),1,0)*'4. Formulations'!$O44</f>
        <v>0</v>
      </c>
      <c r="PP45" s="27">
        <f>IF(AND(OR(ISBLANK(PP$9),PP$9=0)=FALSE,OR(PP$9='2. Protocols'!$C44,PP$9='2. Protocols'!$E44,PP$9='2. Protocols'!$G44)),1,0)*'4. Formulations'!$O44</f>
        <v>0</v>
      </c>
      <c r="PQ45" s="27">
        <f>IF(AND(OR(ISBLANK(PQ$9),PQ$9=0)=FALSE,OR(PQ$9='2. Protocols'!$C44,PQ$9='2. Protocols'!$E44,PQ$9='2. Protocols'!$G44)),1,0)*'4. Formulations'!$O44</f>
        <v>0</v>
      </c>
      <c r="PR45" s="27">
        <f>IF(AND(OR(ISBLANK(PR$9),PR$9=0)=FALSE,OR(PR$9='2. Protocols'!$C44,PR$9='2. Protocols'!$E44,PR$9='2. Protocols'!$G44)),1,0)*'4. Formulations'!$O44</f>
        <v>0</v>
      </c>
      <c r="PS45" s="27">
        <f>IF(AND(OR(ISBLANK(PS$9),PS$9=0)=FALSE,OR(PS$9='2. Protocols'!$C44,PS$9='2. Protocols'!$E44,PS$9='2. Protocols'!$G44)),1,0)*'4. Formulations'!$O44</f>
        <v>0</v>
      </c>
      <c r="PT45" s="27">
        <f>IF(AND(OR(ISBLANK(PT$9),PT$9=0)=FALSE,OR(PT$9='2. Protocols'!$C44,PT$9='2. Protocols'!$E44,PT$9='2. Protocols'!$G44)),1,0)*'4. Formulations'!$O44</f>
        <v>0</v>
      </c>
      <c r="PU45" s="27">
        <f>IF(AND(OR(ISBLANK(PU$9),PU$9=0)=FALSE,OR(PU$9='2. Protocols'!$C44,PU$9='2. Protocols'!$E44,PU$9='2. Protocols'!$G44)),1,0)*'4. Formulations'!$O44</f>
        <v>0</v>
      </c>
      <c r="PV45" s="27">
        <f>IF(AND(OR(ISBLANK(PV$9),PV$9=0)=FALSE,OR(PV$9='2. Protocols'!$C44,PV$9='2. Protocols'!$E44,PV$9='2. Protocols'!$G44)),1,0)*'4. Formulations'!$O44</f>
        <v>0</v>
      </c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P45" s="27">
        <f>IF(AND(OR(ISBLANK(QP$9),QP$9=0)=FALSE,QP$9=$DL45),1,0)*'4. Formulations'!$P44</f>
        <v>0</v>
      </c>
      <c r="QQ45" s="27">
        <f>IF(AND(OR(ISBLANK(QQ$9),QQ$9=0)=FALSE,QQ$9=$DL45),1,0)*'4. Formulations'!$P44</f>
        <v>0</v>
      </c>
      <c r="QR45" s="27">
        <f>IF(AND(OR(ISBLANK(QR$9),QR$9=0)=FALSE,QR$9=$DL45),1,0)*'4. Formulations'!$P44</f>
        <v>0</v>
      </c>
      <c r="QS45" s="27">
        <f>IF(AND(OR(ISBLANK(QS$9),QS$9=0)=FALSE,QS$9=$DL45),1,0)*'4. Formulations'!$P44</f>
        <v>0</v>
      </c>
      <c r="QT45" s="27">
        <f>IF(AND(OR(ISBLANK(QT$9),QT$9=0)=FALSE,QT$9=$DL45),1,0)*'4. Formulations'!$P44</f>
        <v>0</v>
      </c>
      <c r="QU45" s="27">
        <f>IF(AND(OR(ISBLANK(QU$9),QU$9=0)=FALSE,QU$9=$DL45),1,0)*'4. Formulations'!$P44</f>
        <v>0</v>
      </c>
      <c r="QV45" s="27">
        <f>IF(AND(OR(ISBLANK(QV$9),QV$9=0)=FALSE,QV$9=$DL45),1,0)*'4. Formulations'!$P44</f>
        <v>0</v>
      </c>
      <c r="QW45" s="27">
        <f>IF(AND(OR(ISBLANK(QW$9),QW$9=0)=FALSE,QW$9=$DL45),1,0)*'4. Formulations'!$P44</f>
        <v>0</v>
      </c>
      <c r="QX45" s="27">
        <f>IF(AND(OR(ISBLANK(QX$9),QX$9=0)=FALSE,QX$9=$DL45),1,0)*'4. Formulations'!$P44</f>
        <v>0</v>
      </c>
      <c r="QY45" s="27">
        <f>IF(AND(OR(ISBLANK(QY$9),QY$9=0)=FALSE,QY$9=$DL45),1,0)*'4. Formulations'!$P44</f>
        <v>0</v>
      </c>
      <c r="QZ45" s="27">
        <f>IF(AND(OR(ISBLANK(QZ$9),QZ$9=0)=FALSE,QZ$9=$DL45),1,0)*'4. Formulations'!$P44</f>
        <v>0</v>
      </c>
      <c r="RA45" s="27">
        <f>IF(AND(OR(ISBLANK(RA$9),RA$9=0)=FALSE,RA$9=$DL45),1,0)*'4. Formulations'!$P44</f>
        <v>0</v>
      </c>
      <c r="RB45" s="27">
        <f>IF(AND(OR(ISBLANK(RB$9),RB$9=0)=FALSE,RB$9=$DL45),1,0)*'4. Formulations'!$P44</f>
        <v>0</v>
      </c>
      <c r="RC45" s="27">
        <f>IF(AND(OR(ISBLANK(RC$9),RC$9=0)=FALSE,RC$9=$DL45),1,0)*'4. Formulations'!$P44</f>
        <v>0</v>
      </c>
      <c r="RD45" s="27">
        <f>IF(AND(OR(ISBLANK(RD$9),RD$9=0)=FALSE,RD$9=$DL45),1,0)*'4. Formulations'!$P44</f>
        <v>0</v>
      </c>
      <c r="RE45" s="27">
        <f>IF(AND(OR(ISBLANK(RE$9),RE$9=0)=FALSE,RE$9=$DL45),1,0)*'4. Formulations'!$P44</f>
        <v>0</v>
      </c>
      <c r="RF45" s="27">
        <f>IF(AND(OR(ISBLANK(RF$9),RF$9=0)=FALSE,RF$9=$DL45),1,0)*'4. Formulations'!$P44</f>
        <v>0</v>
      </c>
      <c r="RG45" s="27"/>
      <c r="RH45" s="27"/>
      <c r="RI45" s="27"/>
      <c r="RK45" s="27">
        <f>IF(AND(OR(ISBLANK(RK$9),RK$9=0)=FALSE,SUM($QP45:$RF45)&gt;0,RK$9='2. Protocols'!$G44),1,0)*'4. Formulations'!$P44</f>
        <v>0</v>
      </c>
      <c r="RL45" s="27">
        <f>IF(AND(OR(ISBLANK(RL$9),RL$9=0)=FALSE,SUM($QP45:$RF45)&gt;0,RL$9='2. Protocols'!$G44),1,0)*'4. Formulations'!$P44</f>
        <v>0</v>
      </c>
      <c r="RM45" s="27">
        <f>IF(AND(OR(ISBLANK(RM$9),RM$9=0)=FALSE,SUM($QP45:$RF45)&gt;0,RM$9='2. Protocols'!$G44),1,0)*'4. Formulations'!$P44</f>
        <v>0</v>
      </c>
      <c r="RN45" s="27">
        <f>IF(AND(OR(ISBLANK(RN$9),RN$9=0)=FALSE,SUM($QP45:$RF45)&gt;0,RN$9='2. Protocols'!$G44),1,0)*'4. Formulations'!$P44</f>
        <v>0</v>
      </c>
      <c r="RO45" s="27">
        <f>IF(AND(OR(ISBLANK(RO$9),RO$9=0)=FALSE,SUM($QP45:$RF45)&gt;0,RO$9='2. Protocols'!$G44),1,0)*'4. Formulations'!$P44</f>
        <v>0</v>
      </c>
      <c r="RP45" s="27">
        <f>IF(AND(OR(ISBLANK(RP$9),RP$9=0)=FALSE,SUM($QP45:$RF45)&gt;0,RP$9='2. Protocols'!$G44),1,0)*'4. Formulations'!$P44</f>
        <v>0</v>
      </c>
      <c r="RQ45" s="27">
        <f>IF(AND(OR(ISBLANK(RQ$9),RQ$9=0)=FALSE,SUM($QP45:$RF45)&gt;0,RQ$9='2. Protocols'!$G44),1,0)*'4. Formulations'!$P44</f>
        <v>0</v>
      </c>
      <c r="RR45" s="27">
        <f>IF(AND(OR(ISBLANK(RR$9),RR$9=0)=FALSE,SUM($QP45:$RF45)&gt;0,RR$9='2. Protocols'!$G44),1,0)*'4. Formulations'!$P44</f>
        <v>0</v>
      </c>
      <c r="RS45" s="27">
        <f>IF(AND(OR(ISBLANK(RS$9),RS$9=0)=FALSE,SUM($QP45:$RF45)&gt;0,RS$9='2. Protocols'!$G44),1,0)*'4. Formulations'!$P44</f>
        <v>0</v>
      </c>
      <c r="RT45" s="27">
        <f>IF(AND(OR(ISBLANK(RT$9),RT$9=0)=FALSE,SUM($QP45:$RF45)&gt;0,RT$9='2. Protocols'!$G44),1,0)*'4. Formulations'!$P44</f>
        <v>0</v>
      </c>
      <c r="RU45" s="27">
        <f>IF(AND(OR(ISBLANK(RU$9),RU$9=0)=FALSE,SUM($QP45:$RF45)&gt;0,RU$9='2. Protocols'!$G44),1,0)*'4. Formulations'!$P44</f>
        <v>0</v>
      </c>
      <c r="RV45" s="27">
        <f>IF(AND(OR(ISBLANK(RV$9),RV$9=0)=FALSE,SUM($QP45:$RF45)&gt;0,RV$9='2. Protocols'!$G44),1,0)*'4. Formulations'!$P44</f>
        <v>0</v>
      </c>
      <c r="RW45" s="27">
        <f>IF(AND(OR(ISBLANK(RW$9),RW$9=0)=FALSE,SUM($QP45:$RF45)&gt;0,RW$9='2. Protocols'!$G44),1,0)*'4. Formulations'!$P44</f>
        <v>0</v>
      </c>
      <c r="RX45" s="27">
        <f>IF(AND(OR(ISBLANK(RX$9),RX$9=0)=FALSE,SUM($QP45:$RF45)&gt;0,RX$9='2. Protocols'!$G44),1,0)*'4. Formulations'!$P44</f>
        <v>0</v>
      </c>
      <c r="RY45" s="27">
        <f>IF(AND(OR(ISBLANK(RY$9),RY$9=0)=FALSE,SUM($QP45:$RF45)&gt;0,RY$9='2. Protocols'!$G44),1,0)*'4. Formulations'!$P44</f>
        <v>0</v>
      </c>
      <c r="RZ45" s="27">
        <f>IF(AND(OR(ISBLANK(RZ$9),RZ$9=0)=FALSE,SUM($QP45:$RF45)&gt;0,RZ$9='2. Protocols'!$G44),1,0)*'4. Formulations'!$P44</f>
        <v>0</v>
      </c>
      <c r="SA45" s="27">
        <f>IF(AND(OR(ISBLANK(SA$9),SA$9=0)=FALSE,SUM($QP45:$RF45)&gt;0,SA$9='2. Protocols'!$G44),1,0)*'4. Formulations'!$P44</f>
        <v>0</v>
      </c>
      <c r="SB45" s="27">
        <f>IF(AND(OR(ISBLANK(SB$9),SB$9=0)=FALSE,SUM($QP45:$RF45)&gt;0,SB$9='2. Protocols'!$G44),1,0)*'4. Formulations'!$P44</f>
        <v>0</v>
      </c>
      <c r="SC45" s="27">
        <f>IF(AND(OR(ISBLANK(SC$9),SC$9=0)=FALSE,SUM($QP45:$RF45)&gt;0,SC$9='2. Protocols'!$G44),1,0)*'4. Formulations'!$P44</f>
        <v>0</v>
      </c>
      <c r="SD45" s="27">
        <f>IF(AND(OR(ISBLANK(SD$9),SD$9=0)=FALSE,SUM($QP45:$RF45)&gt;0,SD$9='2. Protocols'!$G44),1,0)*'4. Formulations'!$P44</f>
        <v>0</v>
      </c>
      <c r="SE45" s="27">
        <f>IF(AND(OR(ISBLANK(SE$9),SE$9=0)=FALSE,SUM($QP45:$RF45)&gt;0,SE$9='2. Protocols'!$G44),1,0)*'4. Formulations'!$P44</f>
        <v>0</v>
      </c>
      <c r="SF45" s="27">
        <f>IF(AND(OR(ISBLANK(SF$9),SF$9=0)=FALSE,SUM($QP45:$RF45)&gt;0,SF$9='2. Protocols'!$G44),1,0)*'4. Formulations'!$P44</f>
        <v>0</v>
      </c>
      <c r="SG45" s="27">
        <f>IF(AND(OR(ISBLANK(SG$9),SG$9=0)=FALSE,SUM($QP45:$RF45)&gt;0,SG$9='2. Protocols'!$G44),1,0)*'4. Formulations'!$P44</f>
        <v>0</v>
      </c>
      <c r="SH45" s="27">
        <f>IF(AND(OR(ISBLANK(SH$9),SH$9=0)=FALSE,SUM($QP45:$RF45)&gt;0,SH$9='2. Protocols'!$G44),1,0)*'4. Formulations'!$P44</f>
        <v>0</v>
      </c>
      <c r="SI45" s="27">
        <f>IF(AND(OR(ISBLANK(SI$9),SI$9=0)=FALSE,SUM($QP45:$RF45)&gt;0,SI$9='2. Protocols'!$G44),1,0)*'4. Formulations'!$P44</f>
        <v>0</v>
      </c>
      <c r="SJ45" s="27">
        <f>IF(AND(OR(ISBLANK(SJ$9),SJ$9=0)=FALSE,SUM($QP45:$RF45)&gt;0,SJ$9='2. Protocols'!$G44),1,0)*'4. Formulations'!$P44</f>
        <v>0</v>
      </c>
      <c r="SK45" s="27">
        <f>IF(AND(OR(ISBLANK(SK$9),SK$9=0)=FALSE,SUM($QP45:$RF45)&gt;0,SK$9='2. Protocols'!$G44),1,0)*'4. Formulations'!$P44</f>
        <v>0</v>
      </c>
      <c r="SL45" s="27">
        <f>IF(AND(OR(ISBLANK(SL$9),SL$9=0)=FALSE,SUM($QP45:$RF45)&gt;0,SL$9='2. Protocols'!$G44),1,0)*'4. Formulations'!$P44</f>
        <v>0</v>
      </c>
      <c r="SM45" s="27">
        <f>IF(AND(OR(ISBLANK(SM$9),SM$9=0)=FALSE,SUM($QP45:$RF45)&gt;0,SM$9='2. Protocols'!$G44),1,0)*'4. Formulations'!$P44</f>
        <v>0</v>
      </c>
      <c r="SN45" s="27">
        <f>IF(AND(OR(ISBLANK(SN$9),SN$9=0)=FALSE,SUM($QP45:$RF45)&gt;0,SN$9='2. Protocols'!$G44),1,0)*'4. Formulations'!$P44</f>
        <v>0</v>
      </c>
      <c r="SO45" s="27">
        <f>IF(AND(OR(ISBLANK(SO$9),SO$9=0)=FALSE,SUM($QP45:$RF45)&gt;0,SO$9='2. Protocols'!$G44),1,0)*'4. Formulations'!$P44</f>
        <v>0</v>
      </c>
      <c r="SP45" s="27">
        <f>IF(AND(OR(ISBLANK(SP$9),SP$9=0)=FALSE,SUM($QP45:$RF45)&gt;0,SP$9='2. Protocols'!$G44),1,0)*'4. Formulations'!$P44</f>
        <v>0</v>
      </c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J45" s="27">
        <f>IF(AND(OR(ISBLANK(TJ$9),TJ$9=0)=FALSE,TJ$9=$DM45),1,0)*'4. Formulations'!$Q44</f>
        <v>0</v>
      </c>
      <c r="TK45" s="27">
        <f>IF(AND(OR(ISBLANK(TK$9),TK$9=0)=FALSE,TK$9=$DM45),1,0)*'4. Formulations'!$Q44</f>
        <v>0</v>
      </c>
      <c r="TL45" s="27">
        <f>IF(AND(OR(ISBLANK(TL$9),TL$9=0)=FALSE,TL$9=$DM45),1,0)*'4. Formulations'!$Q44</f>
        <v>0</v>
      </c>
      <c r="TM45" s="27">
        <f>IF(AND(OR(ISBLANK(TM$9),TM$9=0)=FALSE,TM$9=$DM45),1,0)*'4. Formulations'!$Q44</f>
        <v>0</v>
      </c>
      <c r="TN45" s="27">
        <f>IF(AND(OR(ISBLANK(TN$9),TN$9=0)=FALSE,TN$9=$DM45),1,0)*'4. Formulations'!$Q44</f>
        <v>0</v>
      </c>
      <c r="TO45" s="27">
        <f>IF(AND(OR(ISBLANK(TO$9),TO$9=0)=FALSE,TO$9=$DM45),1,0)*'4. Formulations'!$Q44</f>
        <v>0</v>
      </c>
      <c r="TP45" s="27">
        <f>IF(AND(OR(ISBLANK(TP$9),TP$9=0)=FALSE,TP$9=$DM45),1,0)*'4. Formulations'!$Q44</f>
        <v>0</v>
      </c>
      <c r="TQ45" s="27">
        <f>IF(AND(OR(ISBLANK(TQ$9),TQ$9=0)=FALSE,TQ$9=$DM45),1,0)*'4. Formulations'!$Q44</f>
        <v>0</v>
      </c>
      <c r="TR45" s="27">
        <f>IF(AND(OR(ISBLANK(TR$9),TR$9=0)=FALSE,TR$9=$DM45),1,0)*'4. Formulations'!$Q44</f>
        <v>0</v>
      </c>
      <c r="TS45" s="27">
        <f>IF(AND(OR(ISBLANK(TS$9),TS$9=0)=FALSE,TS$9=$DM45),1,0)*'4. Formulations'!$Q44</f>
        <v>0</v>
      </c>
      <c r="TT45" s="27">
        <f>IF(AND(OR(ISBLANK(TT$9),TT$9=0)=FALSE,TT$9=$DM45),1,0)*'4. Formulations'!$Q44</f>
        <v>0</v>
      </c>
      <c r="TU45" s="27">
        <f>IF(AND(OR(ISBLANK(TU$9),TU$9=0)=FALSE,TU$9=$DM45),1,0)*'4. Formulations'!$Q44</f>
        <v>0</v>
      </c>
      <c r="TV45" s="27">
        <f>IF(AND(OR(ISBLANK(TV$9),TV$9=0)=FALSE,TV$9=$DM45),1,0)*'4. Formulations'!$Q44</f>
        <v>0</v>
      </c>
      <c r="TW45" s="27">
        <f>IF(AND(OR(ISBLANK(TW$9),TW$9=0)=FALSE,TW$9=$DM45),1,0)*'4. Formulations'!$Q44</f>
        <v>0</v>
      </c>
      <c r="TX45" s="27">
        <f>IF(AND(OR(ISBLANK(TX$9),TX$9=0)=FALSE,TX$9=$DM45),1,0)*'4. Formulations'!$Q44</f>
        <v>0</v>
      </c>
      <c r="TY45" s="27">
        <f>IF(AND(OR(ISBLANK(TY$9),TY$9=0)=FALSE,TY$9=$DM45),1,0)*'4. Formulations'!$Q44</f>
        <v>0</v>
      </c>
      <c r="TZ45" s="27">
        <f>IF(AND(OR(ISBLANK(TZ$9),TZ$9=0)=FALSE,TZ$9=$DM45),1,0)*'4. Formulations'!$Q44</f>
        <v>0</v>
      </c>
      <c r="UA45" s="27"/>
      <c r="UB45" s="27"/>
      <c r="UC45" s="27"/>
    </row>
    <row r="46" spans="2:549" ht="15" x14ac:dyDescent="0.25">
      <c r="B46" s="2"/>
      <c r="C46" s="75" t="str">
        <f>IF('2. Protocols'!C45&amp;"+"&amp;'2. Protocols'!E45&amp;"+"&amp;'2. Protocols'!G45="++","",'2. Protocols'!C45&amp;"+"&amp;'2. Protocols'!E45&amp;"+"&amp;'2. Protocols'!G45)</f>
        <v/>
      </c>
      <c r="D46" s="7"/>
      <c r="E46" s="8"/>
      <c r="G46" s="72">
        <f>'2. Protocols'!J45*'1. General Inputs'!$L$13</f>
        <v>0</v>
      </c>
      <c r="H46" s="72" t="e">
        <f>MAX(G46*(1+'1. General Inputs'!$BA$23+HLOOKUP(H$7,'1. General Inputs'!$BC$17:$BE$19,ROWS('1. General Inputs'!$BA$17:$BA$19),0))+(H$76*'2. Protocols'!$O45)+'3. ARV Substitutions'!L68,0)</f>
        <v>#VALUE!</v>
      </c>
      <c r="I46" s="72" t="e">
        <f>MAX(H46*(1+'1. General Inputs'!$BA$23+HLOOKUP(I$7,'1. General Inputs'!$BC$17:$BE$19,ROWS('1. General Inputs'!$BA$17:$BA$19),0))+(I$76*'2. Protocols'!$O45)+'3. ARV Substitutions'!M68,0)</f>
        <v>#VALUE!</v>
      </c>
      <c r="J46" s="72" t="e">
        <f>MAX(I46*(1+'1. General Inputs'!$BA$23+HLOOKUP(J$7,'1. General Inputs'!$BC$17:$BE$19,ROWS('1. General Inputs'!$BA$17:$BA$19),0))+(J$76*'2. Protocols'!$O45)+'3. ARV Substitutions'!N68,0)</f>
        <v>#VALUE!</v>
      </c>
      <c r="K46" s="72" t="e">
        <f>MAX(J46*(1+'1. General Inputs'!$BA$23+HLOOKUP(K$7,'1. General Inputs'!$BC$17:$BE$19,ROWS('1. General Inputs'!$BA$17:$BA$19),0))+(K$76*'2. Protocols'!$O45)+'3. ARV Substitutions'!O68,0)</f>
        <v>#VALUE!</v>
      </c>
      <c r="L46" s="72" t="e">
        <f>MAX(K46*(1+'1. General Inputs'!$BA$23+HLOOKUP(L$7,'1. General Inputs'!$BC$17:$BE$19,ROWS('1. General Inputs'!$BA$17:$BA$19),0))+(L$76*'2. Protocols'!$O45)+'3. ARV Substitutions'!P68,0)</f>
        <v>#VALUE!</v>
      </c>
      <c r="M46" s="72" t="e">
        <f>MAX(L46*(1+'1. General Inputs'!$BA$23+HLOOKUP(M$7,'1. General Inputs'!$BC$17:$BE$19,ROWS('1. General Inputs'!$BA$17:$BA$19),0))+(M$76*'2. Protocols'!$O45)+'3. ARV Substitutions'!Q68,0)</f>
        <v>#VALUE!</v>
      </c>
      <c r="N46" s="72" t="e">
        <f>MAX(M46*(1+'1. General Inputs'!$BA$23+HLOOKUP(N$7,'1. General Inputs'!$BC$17:$BE$19,ROWS('1. General Inputs'!$BA$17:$BA$19),0))+(N$76*'2. Protocols'!$O45)+'3. ARV Substitutions'!R68,0)</f>
        <v>#VALUE!</v>
      </c>
      <c r="O46" s="72" t="e">
        <f>MAX(N46*(1+'1. General Inputs'!$BA$23+HLOOKUP(O$7,'1. General Inputs'!$BC$17:$BE$19,ROWS('1. General Inputs'!$BA$17:$BA$19),0))+(O$76*'2. Protocols'!$O45)+'3. ARV Substitutions'!S68,0)</f>
        <v>#VALUE!</v>
      </c>
      <c r="P46" s="72" t="e">
        <f>MAX(O46*(1+'1. General Inputs'!$BA$23+HLOOKUP(P$7,'1. General Inputs'!$BC$17:$BE$19,ROWS('1. General Inputs'!$BA$17:$BA$19),0))+(P$76*'2. Protocols'!$O45)+'3. ARV Substitutions'!T68,0)</f>
        <v>#VALUE!</v>
      </c>
      <c r="Q46" s="72" t="e">
        <f>MAX(P46*(1+'1. General Inputs'!$BA$23+HLOOKUP(Q$7,'1. General Inputs'!$BC$17:$BE$19,ROWS('1. General Inputs'!$BA$17:$BA$19),0))+(Q$76*'2. Protocols'!$O45)+'3. ARV Substitutions'!U68,0)</f>
        <v>#VALUE!</v>
      </c>
      <c r="R46" s="72" t="e">
        <f>MAX(Q46*(1+'1. General Inputs'!$BA$23+HLOOKUP(R$7,'1. General Inputs'!$BC$17:$BE$19,ROWS('1. General Inputs'!$BA$17:$BA$19),0))+(R$76*'2. Protocols'!$O45)+'3. ARV Substitutions'!V68,0)</f>
        <v>#VALUE!</v>
      </c>
      <c r="S46" s="72" t="e">
        <f>MAX(R46*(1+'1. General Inputs'!$BA$23+HLOOKUP(S$7,'1. General Inputs'!$BC$17:$BE$19,ROWS('1. General Inputs'!$BA$17:$BA$19),0))+(S$76*'2. Protocols'!$O45)+'3. ARV Substitutions'!W68,0)</f>
        <v>#VALUE!</v>
      </c>
      <c r="T46" s="72" t="e">
        <f>MAX(S46*(1+'1. General Inputs'!$BA$23+HLOOKUP(T$7,'1. General Inputs'!$BC$17:$BE$19,ROWS('1. General Inputs'!$BA$17:$BA$19),0))+(T$76*'2. Protocols'!$O45)+'3. ARV Substitutions'!X68,0)</f>
        <v>#VALUE!</v>
      </c>
      <c r="U46" s="72" t="e">
        <f>MAX(T46*(1+'1. General Inputs'!$BA$23+HLOOKUP(U$7,'1. General Inputs'!$BC$17:$BE$19,ROWS('1. General Inputs'!$BA$17:$BA$19),0))+(U$76*'2. Protocols'!$O45)+'3. ARV Substitutions'!Y68,0)</f>
        <v>#VALUE!</v>
      </c>
      <c r="V46" s="72" t="e">
        <f>MAX(U46*(1+'1. General Inputs'!$BA$23+HLOOKUP(V$7,'1. General Inputs'!$BC$17:$BE$19,ROWS('1. General Inputs'!$BA$17:$BA$19),0))+(V$76*'2. Protocols'!$O45)+'3. ARV Substitutions'!Z68,0)</f>
        <v>#VALUE!</v>
      </c>
      <c r="W46" s="72" t="e">
        <f>MAX(V46*(1+'1. General Inputs'!$BA$23+HLOOKUP(W$7,'1. General Inputs'!$BC$17:$BE$19,ROWS('1. General Inputs'!$BA$17:$BA$19),0))+(W$76*'2. Protocols'!$O45)+'3. ARV Substitutions'!AA68,0)</f>
        <v>#VALUE!</v>
      </c>
      <c r="X46" s="72" t="e">
        <f>MAX(W46*(1+'1. General Inputs'!$BA$23+HLOOKUP(X$7,'1. General Inputs'!$BC$17:$BE$19,ROWS('1. General Inputs'!$BA$17:$BA$19),0))+(X$76*'2. Protocols'!$O45)+'3. ARV Substitutions'!AB68,0)</f>
        <v>#VALUE!</v>
      </c>
      <c r="Y46" s="72" t="e">
        <f>MAX(X46*(1+'1. General Inputs'!$BA$23+HLOOKUP(Y$7,'1. General Inputs'!$BC$17:$BE$19,ROWS('1. General Inputs'!$BA$17:$BA$19),0))+(Y$76*'2. Protocols'!$O45)+'3. ARV Substitutions'!AC68,0)</f>
        <v>#VALUE!</v>
      </c>
      <c r="Z46" s="72" t="e">
        <f>MAX(Y46*(1+'1. General Inputs'!$BA$23+HLOOKUP(Z$7,'1. General Inputs'!$BC$17:$BE$19,ROWS('1. General Inputs'!$BA$17:$BA$19),0))+(Z$76*'2. Protocols'!$O45)+'3. ARV Substitutions'!AD68,0)</f>
        <v>#VALUE!</v>
      </c>
      <c r="AA46" s="72" t="e">
        <f>MAX(Z46*(1+'1. General Inputs'!$BA$23+HLOOKUP(AA$7,'1. General Inputs'!$BC$17:$BE$19,ROWS('1. General Inputs'!$BA$17:$BA$19),0))+(AA$76*'2. Protocols'!$O45)+'3. ARV Substitutions'!AE68,0)</f>
        <v>#VALUE!</v>
      </c>
      <c r="AB46" s="72" t="e">
        <f>MAX(AA46*(1+'1. General Inputs'!$BA$23+HLOOKUP(AB$7,'1. General Inputs'!$BC$17:$BE$19,ROWS('1. General Inputs'!$BA$17:$BA$19),0))+(AB$76*'2. Protocols'!$O45)+'3. ARV Substitutions'!AF68,0)</f>
        <v>#VALUE!</v>
      </c>
      <c r="AC46" s="72" t="e">
        <f>MAX(AB46*(1+'1. General Inputs'!$BA$23+HLOOKUP(AC$7,'1. General Inputs'!$BC$17:$BE$19,ROWS('1. General Inputs'!$BA$17:$BA$19),0))+(AC$76*'2. Protocols'!$O45)+'3. ARV Substitutions'!AG68,0)</f>
        <v>#VALUE!</v>
      </c>
      <c r="AD46" s="72" t="e">
        <f>MAX(AC46*(1+'1. General Inputs'!$BA$23+HLOOKUP(AD$7,'1. General Inputs'!$BC$17:$BE$19,ROWS('1. General Inputs'!$BA$17:$BA$19),0))+(AD$76*'2. Protocols'!$O45)+'3. ARV Substitutions'!AH68,0)</f>
        <v>#VALUE!</v>
      </c>
      <c r="AE46" s="72" t="e">
        <f>MAX(AD46*(1+'1. General Inputs'!$BA$23+HLOOKUP(AE$7,'1. General Inputs'!$BC$17:$BE$19,ROWS('1. General Inputs'!$BA$17:$BA$19),0))+(AE$76*'2. Protocols'!$O45)+'3. ARV Substitutions'!AI68,0)</f>
        <v>#VALUE!</v>
      </c>
      <c r="AF46" s="72" t="e">
        <f>MAX(AE46*(1+'1. General Inputs'!$BA$23+HLOOKUP(AF$7,'1. General Inputs'!$BC$17:$BE$19,ROWS('1. General Inputs'!$BA$17:$BA$19),0))+(AF$76*'2. Protocols'!$O45)+'3. ARV Substitutions'!AJ68,0)</f>
        <v>#VALUE!</v>
      </c>
      <c r="AG46" s="72" t="e">
        <f>MAX(AF46*(1+'1. General Inputs'!$BA$23+HLOOKUP(AG$7,'1. General Inputs'!$BC$17:$BE$19,ROWS('1. General Inputs'!$BA$17:$BA$19),0))+(AG$76*'2. Protocols'!$O45)+'3. ARV Substitutions'!AK68,0)</f>
        <v>#VALUE!</v>
      </c>
      <c r="AH46" s="72" t="e">
        <f>MAX(AG46*(1+'1. General Inputs'!$BA$23+HLOOKUP(AH$7,'1. General Inputs'!$BC$17:$BE$19,ROWS('1. General Inputs'!$BA$17:$BA$19),0))+(AH$76*'2. Protocols'!$O45)+'3. ARV Substitutions'!AL68,0)</f>
        <v>#VALUE!</v>
      </c>
      <c r="AI46" s="72" t="e">
        <f>MAX(AH46*(1+'1. General Inputs'!$BA$23+HLOOKUP(AI$7,'1. General Inputs'!$BC$17:$BE$19,ROWS('1. General Inputs'!$BA$17:$BA$19),0))+(AI$76*'2. Protocols'!$O45)+'3. ARV Substitutions'!AM68,0)</f>
        <v>#VALUE!</v>
      </c>
      <c r="AJ46" s="72" t="e">
        <f>MAX(AI46*(1+'1. General Inputs'!$BA$23+HLOOKUP(AJ$7,'1. General Inputs'!$BC$17:$BE$19,ROWS('1. General Inputs'!$BA$17:$BA$19),0))+(AJ$76*'2. Protocols'!$O45)+'3. ARV Substitutions'!AN68,0)</f>
        <v>#VALUE!</v>
      </c>
      <c r="AK46" s="72" t="e">
        <f>MAX(AJ46*(1+'1. General Inputs'!$BA$23+HLOOKUP(AK$7,'1. General Inputs'!$BC$17:$BE$19,ROWS('1. General Inputs'!$BA$17:$BA$19),0))+(AK$76*'2. Protocols'!$O45)+'3. ARV Substitutions'!AO68,0)</f>
        <v>#VALUE!</v>
      </c>
      <c r="AL46" s="72" t="e">
        <f>MAX(AK46*(1+'1. General Inputs'!$BA$23+HLOOKUP(AL$7,'1. General Inputs'!$BC$17:$BE$19,ROWS('1. General Inputs'!$BA$17:$BA$19),0))+(AL$76*'2. Protocols'!$O45)+'3. ARV Substitutions'!AP68,0)</f>
        <v>#VALUE!</v>
      </c>
      <c r="AM46" s="72" t="e">
        <f>MAX(AL46*(1+'1. General Inputs'!$BA$23+HLOOKUP(AM$7,'1. General Inputs'!$BC$17:$BE$19,ROWS('1. General Inputs'!$BA$17:$BA$19),0))+(AM$76*'2. Protocols'!$O45)+'3. ARV Substitutions'!AQ68,0)</f>
        <v>#VALUE!</v>
      </c>
      <c r="AN46" s="72" t="e">
        <f>MAX(AM46*(1+'1. General Inputs'!$BA$23+HLOOKUP(AN$7,'1. General Inputs'!$BC$17:$BE$19,ROWS('1. General Inputs'!$BA$17:$BA$19),0))+(AN$76*'2. Protocols'!$O45)+'3. ARV Substitutions'!AR68,0)</f>
        <v>#VALUE!</v>
      </c>
      <c r="AO46" s="72" t="e">
        <f>MAX(AN46*(1+'1. General Inputs'!$BA$23+HLOOKUP(AO$7,'1. General Inputs'!$BC$17:$BE$19,ROWS('1. General Inputs'!$BA$17:$BA$19),0))+(AO$76*'2. Protocols'!$O45)+'3. ARV Substitutions'!AS68,0)</f>
        <v>#VALUE!</v>
      </c>
      <c r="AP46" s="72" t="e">
        <f>MAX(AO46*(1+'1. General Inputs'!$BA$23+HLOOKUP(AP$7,'1. General Inputs'!$BC$17:$BE$19,ROWS('1. General Inputs'!$BA$17:$BA$19),0))+(AP$76*'2. Protocols'!$O45)+'3. ARV Substitutions'!AT68,0)</f>
        <v>#VALUE!</v>
      </c>
      <c r="AQ46" s="72" t="e">
        <f>MAX(AP46*(1+'1. General Inputs'!$BA$23+HLOOKUP(AQ$7,'1. General Inputs'!$BC$17:$BE$19,ROWS('1. General Inputs'!$BA$17:$BA$19),0))+(AQ$76*'2. Protocols'!$O45)+'3. ARV Substitutions'!AU68,0)</f>
        <v>#VALUE!</v>
      </c>
      <c r="CA46" s="51" t="e">
        <f t="shared" si="68"/>
        <v>#VALUE!</v>
      </c>
      <c r="CB46" s="51" t="e">
        <f t="shared" si="69"/>
        <v>#VALUE!</v>
      </c>
      <c r="CC46" s="51" t="e">
        <f t="shared" si="70"/>
        <v>#VALUE!</v>
      </c>
      <c r="CD46" s="51" t="e">
        <f t="shared" si="71"/>
        <v>#VALUE!</v>
      </c>
      <c r="CE46" s="51" t="e">
        <f t="shared" si="103"/>
        <v>#VALUE!</v>
      </c>
      <c r="CF46" s="51" t="e">
        <f t="shared" si="72"/>
        <v>#VALUE!</v>
      </c>
      <c r="CG46" s="51" t="e">
        <f t="shared" si="73"/>
        <v>#VALUE!</v>
      </c>
      <c r="CH46" s="51" t="e">
        <f t="shared" si="74"/>
        <v>#VALUE!</v>
      </c>
      <c r="CI46" s="51" t="e">
        <f t="shared" si="75"/>
        <v>#VALUE!</v>
      </c>
      <c r="CJ46" s="51" t="e">
        <f t="shared" si="76"/>
        <v>#VALUE!</v>
      </c>
      <c r="CK46" s="51" t="e">
        <f t="shared" si="77"/>
        <v>#VALUE!</v>
      </c>
      <c r="CL46" s="51" t="e">
        <f t="shared" si="78"/>
        <v>#VALUE!</v>
      </c>
      <c r="CM46" s="51" t="e">
        <f t="shared" si="79"/>
        <v>#VALUE!</v>
      </c>
      <c r="CN46" s="51" t="e">
        <f t="shared" si="80"/>
        <v>#VALUE!</v>
      </c>
      <c r="CO46" s="51" t="e">
        <f t="shared" si="81"/>
        <v>#VALUE!</v>
      </c>
      <c r="CP46" s="51" t="e">
        <f t="shared" si="82"/>
        <v>#VALUE!</v>
      </c>
      <c r="CQ46" s="51" t="e">
        <f t="shared" si="83"/>
        <v>#VALUE!</v>
      </c>
      <c r="CR46" s="51" t="e">
        <f t="shared" si="84"/>
        <v>#VALUE!</v>
      </c>
      <c r="CS46" s="51" t="e">
        <f t="shared" si="85"/>
        <v>#VALUE!</v>
      </c>
      <c r="CT46" s="51" t="e">
        <f t="shared" si="86"/>
        <v>#VALUE!</v>
      </c>
      <c r="CU46" s="51" t="e">
        <f t="shared" si="87"/>
        <v>#VALUE!</v>
      </c>
      <c r="CV46" s="51" t="e">
        <f t="shared" si="88"/>
        <v>#VALUE!</v>
      </c>
      <c r="CW46" s="51" t="e">
        <f t="shared" si="89"/>
        <v>#VALUE!</v>
      </c>
      <c r="CX46" s="51" t="e">
        <f t="shared" si="90"/>
        <v>#VALUE!</v>
      </c>
      <c r="CY46" s="51" t="e">
        <f t="shared" si="91"/>
        <v>#VALUE!</v>
      </c>
      <c r="CZ46" s="51" t="e">
        <f t="shared" si="92"/>
        <v>#VALUE!</v>
      </c>
      <c r="DA46" s="51" t="e">
        <f t="shared" si="93"/>
        <v>#VALUE!</v>
      </c>
      <c r="DB46" s="51" t="e">
        <f t="shared" si="94"/>
        <v>#VALUE!</v>
      </c>
      <c r="DC46" s="51" t="e">
        <f t="shared" si="95"/>
        <v>#VALUE!</v>
      </c>
      <c r="DD46" s="51" t="e">
        <f t="shared" si="96"/>
        <v>#VALUE!</v>
      </c>
      <c r="DE46" s="51" t="e">
        <f t="shared" si="97"/>
        <v>#VALUE!</v>
      </c>
      <c r="DF46" s="51" t="e">
        <f t="shared" si="98"/>
        <v>#VALUE!</v>
      </c>
      <c r="DG46" s="51" t="e">
        <f t="shared" si="99"/>
        <v>#VALUE!</v>
      </c>
      <c r="DH46" s="51" t="e">
        <f t="shared" si="100"/>
        <v>#VALUE!</v>
      </c>
      <c r="DI46" s="51" t="e">
        <f t="shared" si="101"/>
        <v>#VALUE!</v>
      </c>
      <c r="DJ46" s="51" t="e">
        <f t="shared" si="102"/>
        <v>#VALUE!</v>
      </c>
      <c r="DL46" s="21" t="str">
        <f>CONCATENATE('2. Protocols'!C45, '2. Protocols'!D45, '2. Protocols'!E45)</f>
        <v>+</v>
      </c>
      <c r="DM46" s="21" t="str">
        <f>CONCATENATE('2. Protocols'!C45, '2. Protocols'!D45, '2. Protocols'!E45, '2. Protocols'!F45, '2. Protocols'!G45,)</f>
        <v>++</v>
      </c>
      <c r="DO46" s="27">
        <f>IF(AND(OR(ISBLANK(DO$9),DO$9=0)=FALSE,OR(DO$9='2. Protocols'!$C45,DO$9='2. Protocols'!$E45,DO$9='2. Protocols'!$G45)),1,0)*'4. Formulations'!$I45</f>
        <v>0</v>
      </c>
      <c r="DP46" s="27">
        <f>IF(AND(OR(ISBLANK(DP$9),DP$9=0)=FALSE,OR(DP$9='2. Protocols'!$C45,DP$9='2. Protocols'!$E45,DP$9='2. Protocols'!$G45)),1,0)*'4. Formulations'!$I45</f>
        <v>0</v>
      </c>
      <c r="DQ46" s="27">
        <f>IF(AND(OR(ISBLANK(DQ$9),DQ$9=0)=FALSE,OR(DQ$9='2. Protocols'!$C45,DQ$9='2. Protocols'!$E45,DQ$9='2. Protocols'!$G45)),1,0)*'4. Formulations'!$I45</f>
        <v>0</v>
      </c>
      <c r="DR46" s="27">
        <f>IF(AND(OR(ISBLANK(DR$9),DR$9=0)=FALSE,OR(DR$9='2. Protocols'!$C45,DR$9='2. Protocols'!$E45,DR$9='2. Protocols'!$G45)),1,0)*'4. Formulations'!$I45</f>
        <v>0</v>
      </c>
      <c r="DS46" s="27">
        <f>IF(AND(OR(ISBLANK(DS$9),DS$9=0)=FALSE,OR(DS$9='2. Protocols'!$C45,DS$9='2. Protocols'!$E45,DS$9='2. Protocols'!$G45)),1,0)*'4. Formulations'!$I45</f>
        <v>0</v>
      </c>
      <c r="DT46" s="27">
        <f>IF(AND(OR(ISBLANK(DT$9),DT$9=0)=FALSE,OR(DT$9='2. Protocols'!$C45,DT$9='2. Protocols'!$E45,DT$9='2. Protocols'!$G45)),1,0)*'4. Formulations'!$I45</f>
        <v>0</v>
      </c>
      <c r="DU46" s="27">
        <f>IF(AND(OR(ISBLANK(DU$9),DU$9=0)=FALSE,OR(DU$9='2. Protocols'!$C45,DU$9='2. Protocols'!$E45,DU$9='2. Protocols'!$G45)),1,0)*'4. Formulations'!$I45</f>
        <v>0</v>
      </c>
      <c r="DV46" s="27">
        <f>IF(AND(OR(ISBLANK(DV$9),DV$9=0)=FALSE,OR(DV$9='2. Protocols'!$C45,DV$9='2. Protocols'!$E45,DV$9='2. Protocols'!$G45)),1,0)*'4. Formulations'!$I45</f>
        <v>0</v>
      </c>
      <c r="DW46" s="27">
        <f>IF(AND(OR(ISBLANK(DW$9),DW$9=0)=FALSE,OR(DW$9='2. Protocols'!$C45,DW$9='2. Protocols'!$E45,DW$9='2. Protocols'!$G45)),1,0)*'4. Formulations'!$I45</f>
        <v>0</v>
      </c>
      <c r="DX46" s="27">
        <f>IF(AND(OR(ISBLANK(DX$9),DX$9=0)=FALSE,OR(DX$9='2. Protocols'!$C45,DX$9='2. Protocols'!$E45,DX$9='2. Protocols'!$G45)),1,0)*'4. Formulations'!$I45</f>
        <v>0</v>
      </c>
      <c r="DY46" s="27">
        <f>IF(AND(OR(ISBLANK(DY$9),DY$9=0)=FALSE,OR(DY$9='2. Protocols'!$C45,DY$9='2. Protocols'!$E45,DY$9='2. Protocols'!$G45)),1,0)*'4. Formulations'!$I45</f>
        <v>0</v>
      </c>
      <c r="DZ46" s="27">
        <f>IF(AND(OR(ISBLANK(DZ$9),DZ$9=0)=FALSE,OR(DZ$9='2. Protocols'!$C45,DZ$9='2. Protocols'!$E45,DZ$9='2. Protocols'!$G45)),1,0)*'4. Formulations'!$I45</f>
        <v>0</v>
      </c>
      <c r="EA46" s="27">
        <f>IF(AND(OR(ISBLANK(EA$9),EA$9=0)=FALSE,OR(EA$9='2. Protocols'!$C45,EA$9='2. Protocols'!$E45,EA$9='2. Protocols'!$G45)),1,0)*'4. Formulations'!$I45</f>
        <v>0</v>
      </c>
      <c r="EB46" s="27">
        <f>IF(AND(OR(ISBLANK(EB$9),EB$9=0)=FALSE,OR(EB$9='2. Protocols'!$C45,EB$9='2. Protocols'!$E45,EB$9='2. Protocols'!$G45)),1,0)*'4. Formulations'!$I45</f>
        <v>0</v>
      </c>
      <c r="EC46" s="27">
        <f>IF(AND(OR(ISBLANK(EC$9),EC$9=0)=FALSE,OR(EC$9='2. Protocols'!$C45,EC$9='2. Protocols'!$E45,EC$9='2. Protocols'!$G45)),1,0)*'4. Formulations'!$I45</f>
        <v>0</v>
      </c>
      <c r="ED46" s="27">
        <f>IF(AND(OR(ISBLANK(ED$9),ED$9=0)=FALSE,OR(ED$9='2. Protocols'!$C45,ED$9='2. Protocols'!$E45,ED$9='2. Protocols'!$G45)),1,0)*'4. Formulations'!$I45</f>
        <v>0</v>
      </c>
      <c r="EE46" s="27">
        <f>IF(AND(OR(ISBLANK(EE$9),EE$9=0)=FALSE,OR(EE$9='2. Protocols'!$C45,EE$9='2. Protocols'!$E45,EE$9='2. Protocols'!$G45)),1,0)*'4. Formulations'!$I45</f>
        <v>0</v>
      </c>
      <c r="EF46" s="27">
        <f>IF(AND(OR(ISBLANK(EF$9),EF$9=0)=FALSE,OR(EF$9='2. Protocols'!$C45,EF$9='2. Protocols'!$E45,EF$9='2. Protocols'!$G45)),1,0)*'4. Formulations'!$I45</f>
        <v>0</v>
      </c>
      <c r="EG46" s="27">
        <f>IF(AND(OR(ISBLANK(EG$9),EG$9=0)=FALSE,OR(EG$9='2. Protocols'!$C45,EG$9='2. Protocols'!$E45,EG$9='2. Protocols'!$G45)),1,0)*'4. Formulations'!$I45</f>
        <v>0</v>
      </c>
      <c r="EH46" s="27">
        <f>IF(AND(OR(ISBLANK(EH$9),EH$9=0)=FALSE,OR(EH$9='2. Protocols'!$C45,EH$9='2. Protocols'!$E45,EH$9='2. Protocols'!$G45)),1,0)*'4. Formulations'!$I45</f>
        <v>0</v>
      </c>
      <c r="EI46" s="27">
        <f>IF(AND(OR(ISBLANK(EI$9),EI$9=0)=FALSE,OR(EI$9='2. Protocols'!$C45,EI$9='2. Protocols'!$E45,EI$9='2. Protocols'!$G45)),1,0)*'4. Formulations'!$I45</f>
        <v>0</v>
      </c>
      <c r="EJ46" s="27">
        <f>IF(AND(OR(ISBLANK(EJ$9),EJ$9=0)=FALSE,OR(EJ$9='2. Protocols'!$C45,EJ$9='2. Protocols'!$E45,EJ$9='2. Protocols'!$G45)),1,0)*'4. Formulations'!$I45</f>
        <v>0</v>
      </c>
      <c r="EK46" s="27">
        <f>IF(AND(OR(ISBLANK(EK$9),EK$9=0)=FALSE,OR(EK$9='2. Protocols'!$C45,EK$9='2. Protocols'!$E45,EK$9='2. Protocols'!$G45)),1,0)*'4. Formulations'!$I45</f>
        <v>0</v>
      </c>
      <c r="EL46" s="27">
        <f>IF(AND(OR(ISBLANK(EL$9),EL$9=0)=FALSE,OR(EL$9='2. Protocols'!$C45,EL$9='2. Protocols'!$E45,EL$9='2. Protocols'!$G45)),1,0)*'4. Formulations'!$I45</f>
        <v>0</v>
      </c>
      <c r="EM46" s="27">
        <f>IF(AND(OR(ISBLANK(EM$9),EM$9=0)=FALSE,OR(EM$9='2. Protocols'!$C45,EM$9='2. Protocols'!$E45,EM$9='2. Protocols'!$G45)),1,0)*'4. Formulations'!$I45</f>
        <v>0</v>
      </c>
      <c r="EN46" s="27">
        <f>IF(AND(OR(ISBLANK(EN$9),EN$9=0)=FALSE,OR(EN$9='2. Protocols'!$C45,EN$9='2. Protocols'!$E45,EN$9='2. Protocols'!$G45)),1,0)*'4. Formulations'!$I45</f>
        <v>0</v>
      </c>
      <c r="EO46" s="27">
        <f>IF(AND(OR(ISBLANK(EO$9),EO$9=0)=FALSE,OR(EO$9='2. Protocols'!$C45,EO$9='2. Protocols'!$E45,EO$9='2. Protocols'!$G45)),1,0)*'4. Formulations'!$I45</f>
        <v>0</v>
      </c>
      <c r="EP46" s="27">
        <f>IF(AND(OR(ISBLANK(EP$9),EP$9=0)=FALSE,OR(EP$9='2. Protocols'!$C45,EP$9='2. Protocols'!$E45,EP$9='2. Protocols'!$G45)),1,0)*'4. Formulations'!$I45</f>
        <v>0</v>
      </c>
      <c r="EQ46" s="27">
        <f>IF(AND(OR(ISBLANK(EQ$9),EQ$9=0)=FALSE,OR(EQ$9='2. Protocols'!$C45,EQ$9='2. Protocols'!$E45,EQ$9='2. Protocols'!$G45)),1,0)*'4. Formulations'!$I45</f>
        <v>0</v>
      </c>
      <c r="ER46" s="27">
        <f>IF(AND(OR(ISBLANK(ER$9),ER$9=0)=FALSE,OR(ER$9='2. Protocols'!$C45,ER$9='2. Protocols'!$E45,ER$9='2. Protocols'!$G45)),1,0)*'4. Formulations'!$I45</f>
        <v>0</v>
      </c>
      <c r="ES46" s="27">
        <f>IF(AND(OR(ISBLANK(ES$9),ES$9=0)=FALSE,OR(ES$9='2. Protocols'!$C45,ES$9='2. Protocols'!$E45,ES$9='2. Protocols'!$G45)),1,0)*'4. Formulations'!$I45</f>
        <v>0</v>
      </c>
      <c r="ET46" s="27">
        <f>IF(AND(OR(ISBLANK(ET$9),ET$9=0)=FALSE,OR(ET$9='2. Protocols'!$C45,ET$9='2. Protocols'!$E45,ET$9='2. Protocols'!$G45)),1,0)*'4. Formulations'!$I45</f>
        <v>0</v>
      </c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N46" s="27">
        <f>IF(AND(OR(ISBLANK(FN$9),FN$9=0)=FALSE,FN$9=$DL46),1,0)*'4. Formulations'!$J45</f>
        <v>0</v>
      </c>
      <c r="FO46" s="27">
        <f>IF(AND(OR(ISBLANK(FO$9),FO$9=0)=FALSE,FO$9=$DL46),1,0)*'4. Formulations'!$J45</f>
        <v>0</v>
      </c>
      <c r="FP46" s="27">
        <f>IF(AND(OR(ISBLANK(FP$9),FP$9=0)=FALSE,FP$9=$DL46),1,0)*'4. Formulations'!$J45</f>
        <v>0</v>
      </c>
      <c r="FQ46" s="27">
        <f>IF(AND(OR(ISBLANK(FQ$9),FQ$9=0)=FALSE,FQ$9=$DL46),1,0)*'4. Formulations'!$J45</f>
        <v>0</v>
      </c>
      <c r="FR46" s="27">
        <f>IF(AND(OR(ISBLANK(FR$9),FR$9=0)=FALSE,FR$9=$DL46),1,0)*'4. Formulations'!$J45</f>
        <v>0</v>
      </c>
      <c r="FS46" s="27">
        <f>IF(AND(OR(ISBLANK(FS$9),FS$9=0)=FALSE,FS$9=$DL46),1,0)*'4. Formulations'!$J45</f>
        <v>0</v>
      </c>
      <c r="FT46" s="27">
        <f>IF(AND(OR(ISBLANK(FT$9),FT$9=0)=FALSE,FT$9=$DL46),1,0)*'4. Formulations'!$J45</f>
        <v>0</v>
      </c>
      <c r="FU46" s="27">
        <f>IF(AND(OR(ISBLANK(FU$9),FU$9=0)=FALSE,FU$9=$DL46),1,0)*'4. Formulations'!$J45</f>
        <v>0</v>
      </c>
      <c r="FV46" s="27">
        <f>IF(AND(OR(ISBLANK(FV$9),FV$9=0)=FALSE,FV$9=$DL46),1,0)*'4. Formulations'!$J45</f>
        <v>0</v>
      </c>
      <c r="FW46" s="27">
        <f>IF(AND(OR(ISBLANK(FW$9),FW$9=0)=FALSE,FW$9=$DL46),1,0)*'4. Formulations'!$J45</f>
        <v>0</v>
      </c>
      <c r="FX46" s="27">
        <f>IF(AND(OR(ISBLANK(FX$9),FX$9=0)=FALSE,FX$9=$DL46),1,0)*'4. Formulations'!$J45</f>
        <v>0</v>
      </c>
      <c r="FY46" s="27">
        <f>IF(AND(OR(ISBLANK(FY$9),FY$9=0)=FALSE,FY$9=$DL46),1,0)*'4. Formulations'!$J45</f>
        <v>0</v>
      </c>
      <c r="FZ46" s="27">
        <f>IF(AND(OR(ISBLANK(FZ$9),FZ$9=0)=FALSE,FZ$9=$DL46),1,0)*'4. Formulations'!$J45</f>
        <v>0</v>
      </c>
      <c r="GA46" s="27">
        <f>IF(AND(OR(ISBLANK(GA$9),GA$9=0)=FALSE,GA$9=$DL46),1,0)*'4. Formulations'!$J45</f>
        <v>0</v>
      </c>
      <c r="GB46" s="27">
        <f>IF(AND(OR(ISBLANK(GB$9),GB$9=0)=FALSE,GB$9=$DL46),1,0)*'4. Formulations'!$J45</f>
        <v>0</v>
      </c>
      <c r="GC46" s="27">
        <f>IF(AND(OR(ISBLANK(GC$9),GC$9=0)=FALSE,GC$9=$DL46),1,0)*'4. Formulations'!$J45</f>
        <v>0</v>
      </c>
      <c r="GD46" s="27">
        <f>IF(AND(OR(ISBLANK(GD$9),GD$9=0)=FALSE,GD$9=$DL46),1,0)*'4. Formulations'!$J45</f>
        <v>0</v>
      </c>
      <c r="GE46" s="27"/>
      <c r="GF46" s="27"/>
      <c r="GG46" s="27"/>
      <c r="GI46" s="27">
        <f>IF(AND(OR(ISBLANK(GI$9),GI$9=0)=FALSE,SUM($FN46:$GD46)&gt;0,GI$9='2. Protocols'!$G45),1,0)*'4. Formulations'!$J45</f>
        <v>0</v>
      </c>
      <c r="GJ46" s="27">
        <f>IF(AND(OR(ISBLANK(GJ$9),GJ$9=0)=FALSE,SUM($FN46:$GD46)&gt;0,GJ$9='2. Protocols'!$G45),1,0)*'4. Formulations'!$J45</f>
        <v>0</v>
      </c>
      <c r="GK46" s="27">
        <f>IF(AND(OR(ISBLANK(GK$9),GK$9=0)=FALSE,SUM($FN46:$GD46)&gt;0,GK$9='2. Protocols'!$G45),1,0)*'4. Formulations'!$J45</f>
        <v>0</v>
      </c>
      <c r="GL46" s="27">
        <f>IF(AND(OR(ISBLANK(GL$9),GL$9=0)=FALSE,SUM($FN46:$GD46)&gt;0,GL$9='2. Protocols'!$G45),1,0)*'4. Formulations'!$J45</f>
        <v>0</v>
      </c>
      <c r="GM46" s="27">
        <f>IF(AND(OR(ISBLANK(GM$9),GM$9=0)=FALSE,SUM($FN46:$GD46)&gt;0,GM$9='2. Protocols'!$G45),1,0)*'4. Formulations'!$J45</f>
        <v>0</v>
      </c>
      <c r="GN46" s="27">
        <f>IF(AND(OR(ISBLANK(GN$9),GN$9=0)=FALSE,SUM($FN46:$GD46)&gt;0,GN$9='2. Protocols'!$G45),1,0)*'4. Formulations'!$J45</f>
        <v>0</v>
      </c>
      <c r="GO46" s="27">
        <f>IF(AND(OR(ISBLANK(GO$9),GO$9=0)=FALSE,SUM($FN46:$GD46)&gt;0,GO$9='2. Protocols'!$G45),1,0)*'4. Formulations'!$J45</f>
        <v>0</v>
      </c>
      <c r="GP46" s="27">
        <f>IF(AND(OR(ISBLANK(GP$9),GP$9=0)=FALSE,SUM($FN46:$GD46)&gt;0,GP$9='2. Protocols'!$G45),1,0)*'4. Formulations'!$J45</f>
        <v>0</v>
      </c>
      <c r="GQ46" s="27">
        <f>IF(AND(OR(ISBLANK(GQ$9),GQ$9=0)=FALSE,SUM($FN46:$GD46)&gt;0,GQ$9='2. Protocols'!$G45),1,0)*'4. Formulations'!$J45</f>
        <v>0</v>
      </c>
      <c r="GR46" s="27">
        <f>IF(AND(OR(ISBLANK(GR$9),GR$9=0)=FALSE,SUM($FN46:$GD46)&gt;0,GR$9='2. Protocols'!$G45),1,0)*'4. Formulations'!$J45</f>
        <v>0</v>
      </c>
      <c r="GS46" s="27">
        <f>IF(AND(OR(ISBLANK(GS$9),GS$9=0)=FALSE,SUM($FN46:$GD46)&gt;0,GS$9='2. Protocols'!$G45),1,0)*'4. Formulations'!$J45</f>
        <v>0</v>
      </c>
      <c r="GT46" s="27">
        <f>IF(AND(OR(ISBLANK(GT$9),GT$9=0)=FALSE,SUM($FN46:$GD46)&gt;0,GT$9='2. Protocols'!$G45),1,0)*'4. Formulations'!$J45</f>
        <v>0</v>
      </c>
      <c r="GU46" s="27">
        <f>IF(AND(OR(ISBLANK(GU$9),GU$9=0)=FALSE,SUM($FN46:$GD46)&gt;0,GU$9='2. Protocols'!$G45),1,0)*'4. Formulations'!$J45</f>
        <v>0</v>
      </c>
      <c r="GV46" s="27">
        <f>IF(AND(OR(ISBLANK(GV$9),GV$9=0)=FALSE,SUM($FN46:$GD46)&gt;0,GV$9='2. Protocols'!$G45),1,0)*'4. Formulations'!$J45</f>
        <v>0</v>
      </c>
      <c r="GW46" s="27">
        <f>IF(AND(OR(ISBLANK(GW$9),GW$9=0)=FALSE,SUM($FN46:$GD46)&gt;0,GW$9='2. Protocols'!$G45),1,0)*'4. Formulations'!$J45</f>
        <v>0</v>
      </c>
      <c r="GX46" s="27">
        <f>IF(AND(OR(ISBLANK(GX$9),GX$9=0)=FALSE,SUM($FN46:$GD46)&gt;0,GX$9='2. Protocols'!$G45),1,0)*'4. Formulations'!$J45</f>
        <v>0</v>
      </c>
      <c r="GY46" s="27">
        <f>IF(AND(OR(ISBLANK(GY$9),GY$9=0)=FALSE,SUM($FN46:$GD46)&gt;0,GY$9='2. Protocols'!$G45),1,0)*'4. Formulations'!$J45</f>
        <v>0</v>
      </c>
      <c r="GZ46" s="27">
        <f>IF(AND(OR(ISBLANK(GZ$9),GZ$9=0)=FALSE,SUM($FN46:$GD46)&gt;0,GZ$9='2. Protocols'!$G45),1,0)*'4. Formulations'!$J45</f>
        <v>0</v>
      </c>
      <c r="HA46" s="27">
        <f>IF(AND(OR(ISBLANK(HA$9),HA$9=0)=FALSE,SUM($FN46:$GD46)&gt;0,HA$9='2. Protocols'!$G45),1,0)*'4. Formulations'!$J45</f>
        <v>0</v>
      </c>
      <c r="HB46" s="27">
        <f>IF(AND(OR(ISBLANK(HB$9),HB$9=0)=FALSE,SUM($FN46:$GD46)&gt;0,HB$9='2. Protocols'!$G45),1,0)*'4. Formulations'!$J45</f>
        <v>0</v>
      </c>
      <c r="HC46" s="27">
        <f>IF(AND(OR(ISBLANK(HC$9),HC$9=0)=FALSE,SUM($FN46:$GD46)&gt;0,HC$9='2. Protocols'!$G45),1,0)*'4. Formulations'!$J45</f>
        <v>0</v>
      </c>
      <c r="HD46" s="27">
        <f>IF(AND(OR(ISBLANK(HD$9),HD$9=0)=FALSE,SUM($FN46:$GD46)&gt;0,HD$9='2. Protocols'!$G45),1,0)*'4. Formulations'!$J45</f>
        <v>0</v>
      </c>
      <c r="HE46" s="27">
        <f>IF(AND(OR(ISBLANK(HE$9),HE$9=0)=FALSE,SUM($FN46:$GD46)&gt;0,HE$9='2. Protocols'!$G45),1,0)*'4. Formulations'!$J45</f>
        <v>0</v>
      </c>
      <c r="HF46" s="27">
        <f>IF(AND(OR(ISBLANK(HF$9),HF$9=0)=FALSE,SUM($FN46:$GD46)&gt;0,HF$9='2. Protocols'!$G45),1,0)*'4. Formulations'!$J45</f>
        <v>0</v>
      </c>
      <c r="HG46" s="27">
        <f>IF(AND(OR(ISBLANK(HG$9),HG$9=0)=FALSE,SUM($FN46:$GD46)&gt;0,HG$9='2. Protocols'!$G45),1,0)*'4. Formulations'!$J45</f>
        <v>0</v>
      </c>
      <c r="HH46" s="27">
        <f>IF(AND(OR(ISBLANK(HH$9),HH$9=0)=FALSE,SUM($FN46:$GD46)&gt;0,HH$9='2. Protocols'!$G45),1,0)*'4. Formulations'!$J45</f>
        <v>0</v>
      </c>
      <c r="HI46" s="27">
        <f>IF(AND(OR(ISBLANK(HI$9),HI$9=0)=FALSE,SUM($FN46:$GD46)&gt;0,HI$9='2. Protocols'!$G45),1,0)*'4. Formulations'!$J45</f>
        <v>0</v>
      </c>
      <c r="HJ46" s="27">
        <f>IF(AND(OR(ISBLANK(HJ$9),HJ$9=0)=FALSE,SUM($FN46:$GD46)&gt;0,HJ$9='2. Protocols'!$G45),1,0)*'4. Formulations'!$J45</f>
        <v>0</v>
      </c>
      <c r="HK46" s="27">
        <f>IF(AND(OR(ISBLANK(HK$9),HK$9=0)=FALSE,SUM($FN46:$GD46)&gt;0,HK$9='2. Protocols'!$G45),1,0)*'4. Formulations'!$J45</f>
        <v>0</v>
      </c>
      <c r="HL46" s="27">
        <f>IF(AND(OR(ISBLANK(HL$9),HL$9=0)=FALSE,SUM($FN46:$GD46)&gt;0,HL$9='2. Protocols'!$G45),1,0)*'4. Formulations'!$J45</f>
        <v>0</v>
      </c>
      <c r="HM46" s="27">
        <f>IF(AND(OR(ISBLANK(HM$9),HM$9=0)=FALSE,SUM($FN46:$GD46)&gt;0,HM$9='2. Protocols'!$G45),1,0)*'4. Formulations'!$J45</f>
        <v>0</v>
      </c>
      <c r="HN46" s="27">
        <f>IF(AND(OR(ISBLANK(HN$9),HN$9=0)=FALSE,SUM($FN46:$GD46)&gt;0,HN$9='2. Protocols'!$G45),1,0)*'4. Formulations'!$J45</f>
        <v>0</v>
      </c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H46" s="27">
        <f>IF(AND(OR(ISBLANK(GI$9),GI$9=0)=FALSE,IH$9=$DM46),1,0)*'4. Formulations'!$K45</f>
        <v>0</v>
      </c>
      <c r="II46" s="27">
        <f>IF(AND(OR(ISBLANK(GJ$9),GJ$9=0)=FALSE,II$9=$DM46),1,0)*'4. Formulations'!$K45</f>
        <v>0</v>
      </c>
      <c r="IJ46" s="27">
        <f>IF(AND(OR(ISBLANK(GK$9),GK$9=0)=FALSE,IJ$9=$DM46),1,0)*'4. Formulations'!$K45</f>
        <v>0</v>
      </c>
      <c r="IK46" s="27">
        <f>IF(AND(OR(ISBLANK(GL$9),GL$9=0)=FALSE,IK$9=$DM46),1,0)*'4. Formulations'!$K45</f>
        <v>0</v>
      </c>
      <c r="IL46" s="27">
        <f>IF(AND(OR(ISBLANK(GM$9),GM$9=0)=FALSE,IL$9=$DM46),1,0)*'4. Formulations'!$K45</f>
        <v>0</v>
      </c>
      <c r="IM46" s="27">
        <f>IF(AND(OR(ISBLANK(GN$9),GN$9=0)=FALSE,IM$9=$DM46),1,0)*'4. Formulations'!$K45</f>
        <v>0</v>
      </c>
      <c r="IN46" s="27">
        <f>IF(AND(OR(ISBLANK(GO$9),GO$9=0)=FALSE,IN$9=$DM46),1,0)*'4. Formulations'!$K45</f>
        <v>0</v>
      </c>
      <c r="IO46" s="27">
        <f>IF(AND(OR(ISBLANK(GP$9),GP$9=0)=FALSE,IO$9=$DM46),1,0)*'4. Formulations'!$K45</f>
        <v>0</v>
      </c>
      <c r="IP46" s="27">
        <f>IF(AND(OR(ISBLANK(GQ$9),GQ$9=0)=FALSE,IP$9=$DM46),1,0)*'4. Formulations'!$K45</f>
        <v>0</v>
      </c>
      <c r="IQ46" s="27">
        <f>IF(AND(OR(ISBLANK(GR$9),GR$9=0)=FALSE,IQ$9=$DM46),1,0)*'4. Formulations'!$K45</f>
        <v>0</v>
      </c>
      <c r="IR46" s="27">
        <f>IF(AND(OR(ISBLANK(GS$9),GS$9=0)=FALSE,IR$9=$DM46),1,0)*'4. Formulations'!$K45</f>
        <v>0</v>
      </c>
      <c r="IS46" s="27">
        <f>IF(AND(OR(ISBLANK(GO$9),GO$9=0)=FALSE,IS$9=$DM46),1,0)*'4. Formulations'!$K45</f>
        <v>0</v>
      </c>
      <c r="IT46" s="27">
        <f>IF(AND(OR(ISBLANK(GP$9),GP$9=0)=FALSE,IT$9=$DM46),1,0)*'4. Formulations'!$K45</f>
        <v>0</v>
      </c>
      <c r="IU46" s="27">
        <f>IF(AND(OR(ISBLANK(GQ$9),GQ$9=0)=FALSE,IU$9=$DM46),1,0)*'4. Formulations'!$K45</f>
        <v>0</v>
      </c>
      <c r="IV46" s="27"/>
      <c r="IW46" s="27"/>
      <c r="IX46" s="27"/>
      <c r="IY46" s="27"/>
      <c r="IZ46" s="27"/>
      <c r="JA46" s="27"/>
      <c r="JC46" s="27">
        <f>IF(AND(OR(ISBLANK(JC$9),JC$9=0)=FALSE,OR(JC$9='2. Protocols'!$C45,JC$9='2. Protocols'!$E45,JC$9='2. Protocols'!$G45)),1,0)*'4. Formulations'!$L45</f>
        <v>0</v>
      </c>
      <c r="JD46" s="27">
        <f>IF(AND(OR(ISBLANK(JD$9),JD$9=0)=FALSE,OR(JD$9='2. Protocols'!$C45,JD$9='2. Protocols'!$E45,JD$9='2. Protocols'!$G45)),1,0)*'4. Formulations'!$L45</f>
        <v>0</v>
      </c>
      <c r="JE46" s="27">
        <f>IF(AND(OR(ISBLANK(JE$9),JE$9=0)=FALSE,OR(JE$9='2. Protocols'!$C45,JE$9='2. Protocols'!$E45,JE$9='2. Protocols'!$G45)),1,0)*'4. Formulations'!$L45</f>
        <v>0</v>
      </c>
      <c r="JF46" s="27">
        <f>IF(AND(OR(ISBLANK(JF$9),JF$9=0)=FALSE,OR(JF$9='2. Protocols'!$C45,JF$9='2. Protocols'!$E45,JF$9='2. Protocols'!$G45)),1,0)*'4. Formulations'!$L45</f>
        <v>0</v>
      </c>
      <c r="JG46" s="27">
        <f>IF(AND(OR(ISBLANK(JG$9),JG$9=0)=FALSE,OR(JG$9='2. Protocols'!$C45,JG$9='2. Protocols'!$E45,JG$9='2. Protocols'!$G45)),1,0)*'4. Formulations'!$L45</f>
        <v>0</v>
      </c>
      <c r="JH46" s="27">
        <f>IF(AND(OR(ISBLANK(JH$9),JH$9=0)=FALSE,OR(JH$9='2. Protocols'!$C45,JH$9='2. Protocols'!$E45,JH$9='2. Protocols'!$G45)),1,0)*'4. Formulations'!$L45</f>
        <v>0</v>
      </c>
      <c r="JI46" s="27">
        <f>IF(AND(OR(ISBLANK(JI$9),JI$9=0)=FALSE,OR(JI$9='2. Protocols'!$C45,JI$9='2. Protocols'!$E45,JI$9='2. Protocols'!$G45)),1,0)*'4. Formulations'!$L45</f>
        <v>0</v>
      </c>
      <c r="JJ46" s="27">
        <f>IF(AND(OR(ISBLANK(JJ$9),JJ$9=0)=FALSE,OR(JJ$9='2. Protocols'!$C45,JJ$9='2. Protocols'!$E45,JJ$9='2. Protocols'!$G45)),1,0)*'4. Formulations'!$L45</f>
        <v>0</v>
      </c>
      <c r="JK46" s="27">
        <f>IF(AND(OR(ISBLANK(JK$9),JK$9=0)=FALSE,OR(JK$9='2. Protocols'!$C45,JK$9='2. Protocols'!$E45,JK$9='2. Protocols'!$G45)),1,0)*'4. Formulations'!$L45</f>
        <v>0</v>
      </c>
      <c r="JL46" s="27">
        <f>IF(AND(OR(ISBLANK(JL$9),JL$9=0)=FALSE,OR(JL$9='2. Protocols'!$C45,JL$9='2. Protocols'!$E45,JL$9='2. Protocols'!$G45)),1,0)*'4. Formulations'!$L45</f>
        <v>0</v>
      </c>
      <c r="JM46" s="27">
        <f>IF(AND(OR(ISBLANK(JM$9),JM$9=0)=FALSE,OR(JM$9='2. Protocols'!$C45,JM$9='2. Protocols'!$E45,JM$9='2. Protocols'!$G45)),1,0)*'4. Formulations'!$L45</f>
        <v>0</v>
      </c>
      <c r="JN46" s="27">
        <f>IF(AND(OR(ISBLANK(JN$9),JN$9=0)=FALSE,OR(JN$9='2. Protocols'!$C45,JN$9='2. Protocols'!$E45,JN$9='2. Protocols'!$G45)),1,0)*'4. Formulations'!$L45</f>
        <v>0</v>
      </c>
      <c r="JO46" s="27">
        <f>IF(AND(OR(ISBLANK(JO$9),JO$9=0)=FALSE,OR(JO$9='2. Protocols'!$C45,JO$9='2. Protocols'!$E45,JO$9='2. Protocols'!$G45)),1,0)*'4. Formulations'!$L45</f>
        <v>0</v>
      </c>
      <c r="JP46" s="27">
        <f>IF(AND(OR(ISBLANK(JP$9),JP$9=0)=FALSE,OR(JP$9='2. Protocols'!$C45,JP$9='2. Protocols'!$E45,JP$9='2. Protocols'!$G45)),1,0)*'4. Formulations'!$L45</f>
        <v>0</v>
      </c>
      <c r="JQ46" s="27">
        <f>IF(AND(OR(ISBLANK(JQ$9),JQ$9=0)=FALSE,OR(JQ$9='2. Protocols'!$C45,JQ$9='2. Protocols'!$E45,JQ$9='2. Protocols'!$G45)),1,0)*'4. Formulations'!$L45</f>
        <v>0</v>
      </c>
      <c r="JR46" s="27">
        <f>IF(AND(OR(ISBLANK(JR$9),JR$9=0)=FALSE,OR(JR$9='2. Protocols'!$C45,JR$9='2. Protocols'!$E45,JR$9='2. Protocols'!$G45)),1,0)*'4. Formulations'!$L45</f>
        <v>0</v>
      </c>
      <c r="JS46" s="27">
        <f>IF(AND(OR(ISBLANK(JS$9),JS$9=0)=FALSE,OR(JS$9='2. Protocols'!$C45,JS$9='2. Protocols'!$E45,JS$9='2. Protocols'!$G45)),1,0)*'4. Formulations'!$L45</f>
        <v>0</v>
      </c>
      <c r="JT46" s="27">
        <f>IF(AND(OR(ISBLANK(JT$9),JT$9=0)=FALSE,OR(JT$9='2. Protocols'!$C45,JT$9='2. Protocols'!$E45,JT$9='2. Protocols'!$G45)),1,0)*'4. Formulations'!$L45</f>
        <v>0</v>
      </c>
      <c r="JU46" s="27">
        <f>IF(AND(OR(ISBLANK(JU$9),JU$9=0)=FALSE,OR(JU$9='2. Protocols'!$C45,JU$9='2. Protocols'!$E45,JU$9='2. Protocols'!$G45)),1,0)*'4. Formulations'!$L45</f>
        <v>0</v>
      </c>
      <c r="JV46" s="27">
        <f>IF(AND(OR(ISBLANK(JV$9),JV$9=0)=FALSE,OR(JV$9='2. Protocols'!$C45,JV$9='2. Protocols'!$E45,JV$9='2. Protocols'!$G45)),1,0)*'4. Formulations'!$L45</f>
        <v>0</v>
      </c>
      <c r="JW46" s="27">
        <f>IF(AND(OR(ISBLANK(JW$9),JW$9=0)=FALSE,OR(JW$9='2. Protocols'!$C45,JW$9='2. Protocols'!$E45,JW$9='2. Protocols'!$G45)),1,0)*'4. Formulations'!$L45</f>
        <v>0</v>
      </c>
      <c r="JX46" s="27">
        <f>IF(AND(OR(ISBLANK(JX$9),JX$9=0)=FALSE,OR(JX$9='2. Protocols'!$C45,JX$9='2. Protocols'!$E45,JX$9='2. Protocols'!$G45)),1,0)*'4. Formulations'!$L45</f>
        <v>0</v>
      </c>
      <c r="JY46" s="27">
        <f>IF(AND(OR(ISBLANK(JY$9),JY$9=0)=FALSE,OR(JY$9='2. Protocols'!$C45,JY$9='2. Protocols'!$E45,JY$9='2. Protocols'!$G45)),1,0)*'4. Formulations'!$L45</f>
        <v>0</v>
      </c>
      <c r="JZ46" s="27">
        <f>IF(AND(OR(ISBLANK(JZ$9),JZ$9=0)=FALSE,OR(JZ$9='2. Protocols'!$C45,JZ$9='2. Protocols'!$E45,JZ$9='2. Protocols'!$G45)),1,0)*'4. Formulations'!$L45</f>
        <v>0</v>
      </c>
      <c r="KA46" s="27">
        <f>IF(AND(OR(ISBLANK(KA$9),KA$9=0)=FALSE,OR(KA$9='2. Protocols'!$C45,KA$9='2. Protocols'!$E45,KA$9='2. Protocols'!$G45)),1,0)*'4. Formulations'!$L45</f>
        <v>0</v>
      </c>
      <c r="KB46" s="27">
        <f>IF(AND(OR(ISBLANK(KB$9),KB$9=0)=FALSE,OR(KB$9='2. Protocols'!$C45,KB$9='2. Protocols'!$E45,KB$9='2. Protocols'!$G45)),1,0)*'4. Formulations'!$L45</f>
        <v>0</v>
      </c>
      <c r="KC46" s="27">
        <f>IF(AND(OR(ISBLANK(KC$9),KC$9=0)=FALSE,OR(KC$9='2. Protocols'!$C45,KC$9='2. Protocols'!$E45,KC$9='2. Protocols'!$G45)),1,0)*'4. Formulations'!$L45</f>
        <v>0</v>
      </c>
      <c r="KD46" s="27">
        <f>IF(AND(OR(ISBLANK(KD$9),KD$9=0)=FALSE,OR(KD$9='2. Protocols'!$C45,KD$9='2. Protocols'!$E45,KD$9='2. Protocols'!$G45)),1,0)*'4. Formulations'!$L45</f>
        <v>0</v>
      </c>
      <c r="KE46" s="27">
        <f>IF(AND(OR(ISBLANK(KE$9),KE$9=0)=FALSE,OR(KE$9='2. Protocols'!$C45,KE$9='2. Protocols'!$E45,KE$9='2. Protocols'!$G45)),1,0)*'4. Formulations'!$L45</f>
        <v>0</v>
      </c>
      <c r="KF46" s="27">
        <f>IF(AND(OR(ISBLANK(KF$9),KF$9=0)=FALSE,OR(KF$9='2. Protocols'!$C45,KF$9='2. Protocols'!$E45,KF$9='2. Protocols'!$G45)),1,0)*'4. Formulations'!$L45</f>
        <v>0</v>
      </c>
      <c r="KG46" s="27">
        <f>IF(AND(OR(ISBLANK(KG$9),KG$9=0)=FALSE,OR(KG$9='2. Protocols'!$C45,KG$9='2. Protocols'!$E45,KG$9='2. Protocols'!$G45)),1,0)*'4. Formulations'!$L45</f>
        <v>0</v>
      </c>
      <c r="KH46" s="27">
        <f>IF(AND(OR(ISBLANK(KH$9),KH$9=0)=FALSE,OR(KH$9='2. Protocols'!$C45,KH$9='2. Protocols'!$E45,KH$9='2. Protocols'!$G45)),1,0)*'4. Formulations'!$L45</f>
        <v>0</v>
      </c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B46" s="27">
        <f>IF(AND(OR(ISBLANK(LB$9),LB$9=0)=FALSE,LB$9=$DL46),1,0)*'4. Formulations'!$M45</f>
        <v>0</v>
      </c>
      <c r="LC46" s="27">
        <f>IF(AND(OR(ISBLANK(LC$9),LC$9=0)=FALSE,LC$9=$DL46),1,0)*'4. Formulations'!$M45</f>
        <v>0</v>
      </c>
      <c r="LD46" s="27">
        <f>IF(AND(OR(ISBLANK(LD$9),LD$9=0)=FALSE,LD$9=$DL46),1,0)*'4. Formulations'!$M45</f>
        <v>0</v>
      </c>
      <c r="LE46" s="27">
        <f>IF(AND(OR(ISBLANK(LE$9),LE$9=0)=FALSE,LE$9=$DL46),1,0)*'4. Formulations'!$M45</f>
        <v>0</v>
      </c>
      <c r="LF46" s="27">
        <f>IF(AND(OR(ISBLANK(LF$9),LF$9=0)=FALSE,LF$9=$DL46),1,0)*'4. Formulations'!$M45</f>
        <v>0</v>
      </c>
      <c r="LG46" s="27">
        <f>IF(AND(OR(ISBLANK(LG$9),LG$9=0)=FALSE,LG$9=$DL46),1,0)*'4. Formulations'!$M45</f>
        <v>0</v>
      </c>
      <c r="LH46" s="27">
        <f>IF(AND(OR(ISBLANK(LH$9),LH$9=0)=FALSE,LH$9=$DL46),1,0)*'4. Formulations'!$M45</f>
        <v>0</v>
      </c>
      <c r="LI46" s="27">
        <f>IF(AND(OR(ISBLANK(LI$9),LI$9=0)=FALSE,LI$9=$DL46),1,0)*'4. Formulations'!$M45</f>
        <v>0</v>
      </c>
      <c r="LJ46" s="27">
        <f>IF(AND(OR(ISBLANK(LJ$9),LJ$9=0)=FALSE,LJ$9=$DL46),1,0)*'4. Formulations'!$M45</f>
        <v>0</v>
      </c>
      <c r="LK46" s="27">
        <f>IF(AND(OR(ISBLANK(LK$9),LK$9=0)=FALSE,LK$9=$DL46),1,0)*'4. Formulations'!$M45</f>
        <v>0</v>
      </c>
      <c r="LL46" s="27">
        <f>IF(AND(OR(ISBLANK(LL$9),LL$9=0)=FALSE,LL$9=$DL46),1,0)*'4. Formulations'!$M45</f>
        <v>0</v>
      </c>
      <c r="LM46" s="27">
        <f>IF(AND(OR(ISBLANK(LM$9),LM$9=0)=FALSE,LM$9=$DL46),1,0)*'4. Formulations'!$M45</f>
        <v>0</v>
      </c>
      <c r="LN46" s="27">
        <f>IF(AND(OR(ISBLANK(LN$9),LN$9=0)=FALSE,LN$9=$DL46),1,0)*'4. Formulations'!$M45</f>
        <v>0</v>
      </c>
      <c r="LO46" s="27">
        <f>IF(AND(OR(ISBLANK(LO$9),LO$9=0)=FALSE,LO$9=$DL46),1,0)*'4. Formulations'!$M45</f>
        <v>0</v>
      </c>
      <c r="LP46" s="27">
        <f>IF(AND(OR(ISBLANK(LP$9),LP$9=0)=FALSE,LP$9=$DL46),1,0)*'4. Formulations'!$M45</f>
        <v>0</v>
      </c>
      <c r="LQ46" s="27">
        <f>IF(AND(OR(ISBLANK(LQ$9),LQ$9=0)=FALSE,LQ$9=$DL46),1,0)*'4. Formulations'!$M45</f>
        <v>0</v>
      </c>
      <c r="LR46" s="27">
        <f>IF(AND(OR(ISBLANK(LR$9),LR$9=0)=FALSE,LR$9=$DL46),1,0)*'4. Formulations'!$M45</f>
        <v>0</v>
      </c>
      <c r="LS46" s="27"/>
      <c r="LT46" s="27"/>
      <c r="LU46" s="27"/>
      <c r="LW46" s="27">
        <f>IF(AND(OR(ISBLANK(LW$9),LW$9=0)=FALSE,SUM($LB46:$LR46)&gt;0,LW$9='2. Protocols'!$G45),1,0)*'4. Formulations'!$M45</f>
        <v>0</v>
      </c>
      <c r="LX46" s="27">
        <f>IF(AND(OR(ISBLANK(LX$9),LX$9=0)=FALSE,SUM($LB46:$LR46)&gt;0,LX$9='2. Protocols'!$G45),1,0)*'4. Formulations'!$M45</f>
        <v>0</v>
      </c>
      <c r="LY46" s="27">
        <f>IF(AND(OR(ISBLANK(LY$9),LY$9=0)=FALSE,SUM($LB46:$LR46)&gt;0,LY$9='2. Protocols'!$G45),1,0)*'4. Formulations'!$M45</f>
        <v>0</v>
      </c>
      <c r="LZ46" s="27">
        <f>IF(AND(OR(ISBLANK(LZ$9),LZ$9=0)=FALSE,SUM($LB46:$LR46)&gt;0,LZ$9='2. Protocols'!$G45),1,0)*'4. Formulations'!$M45</f>
        <v>0</v>
      </c>
      <c r="MA46" s="27">
        <f>IF(AND(OR(ISBLANK(MA$9),MA$9=0)=FALSE,SUM($LB46:$LR46)&gt;0,MA$9='2. Protocols'!$G45),1,0)*'4. Formulations'!$M45</f>
        <v>0</v>
      </c>
      <c r="MB46" s="27">
        <f>IF(AND(OR(ISBLANK(MB$9),MB$9=0)=FALSE,SUM($LB46:$LR46)&gt;0,MB$9='2. Protocols'!$G45),1,0)*'4. Formulations'!$M45</f>
        <v>0</v>
      </c>
      <c r="MC46" s="27">
        <f>IF(AND(OR(ISBLANK(MC$9),MC$9=0)=FALSE,SUM($LB46:$LR46)&gt;0,MC$9='2. Protocols'!$G45),1,0)*'4. Formulations'!$M45</f>
        <v>0</v>
      </c>
      <c r="MD46" s="27">
        <f>IF(AND(OR(ISBLANK(MD$9),MD$9=0)=FALSE,SUM($LB46:$LR46)&gt;0,MD$9='2. Protocols'!$G45),1,0)*'4. Formulations'!$M45</f>
        <v>0</v>
      </c>
      <c r="ME46" s="27">
        <f>IF(AND(OR(ISBLANK(ME$9),ME$9=0)=FALSE,SUM($LB46:$LR46)&gt;0,ME$9='2. Protocols'!$G45),1,0)*'4. Formulations'!$M45</f>
        <v>0</v>
      </c>
      <c r="MF46" s="27">
        <f>IF(AND(OR(ISBLANK(MF$9),MF$9=0)=FALSE,SUM($LB46:$LR46)&gt;0,MF$9='2. Protocols'!$G45),1,0)*'4. Formulations'!$M45</f>
        <v>0</v>
      </c>
      <c r="MG46" s="27">
        <f>IF(AND(OR(ISBLANK(MG$9),MG$9=0)=FALSE,SUM($LB46:$LR46)&gt;0,MG$9='2. Protocols'!$G45),1,0)*'4. Formulations'!$M45</f>
        <v>0</v>
      </c>
      <c r="MH46" s="27">
        <f>IF(AND(OR(ISBLANK(MH$9),MH$9=0)=FALSE,SUM($LB46:$LR46)&gt;0,MH$9='2. Protocols'!$G45),1,0)*'4. Formulations'!$M45</f>
        <v>0</v>
      </c>
      <c r="MI46" s="27">
        <f>IF(AND(OR(ISBLANK(MI$9),MI$9=0)=FALSE,SUM($LB46:$LR46)&gt;0,MI$9='2. Protocols'!$G45),1,0)*'4. Formulations'!$M45</f>
        <v>0</v>
      </c>
      <c r="MJ46" s="27">
        <f>IF(AND(OR(ISBLANK(MJ$9),MJ$9=0)=FALSE,SUM($LB46:$LR46)&gt;0,MJ$9='2. Protocols'!$G45),1,0)*'4. Formulations'!$M45</f>
        <v>0</v>
      </c>
      <c r="MK46" s="27">
        <f>IF(AND(OR(ISBLANK(MK$9),MK$9=0)=FALSE,SUM($LB46:$LR46)&gt;0,MK$9='2. Protocols'!$G45),1,0)*'4. Formulations'!$M45</f>
        <v>0</v>
      </c>
      <c r="ML46" s="27">
        <f>IF(AND(OR(ISBLANK(ML$9),ML$9=0)=FALSE,SUM($LB46:$LR46)&gt;0,ML$9='2. Protocols'!$G45),1,0)*'4. Formulations'!$M45</f>
        <v>0</v>
      </c>
      <c r="MM46" s="27">
        <f>IF(AND(OR(ISBLANK(MM$9),MM$9=0)=FALSE,SUM($LB46:$LR46)&gt;0,MM$9='2. Protocols'!$G45),1,0)*'4. Formulations'!$M45</f>
        <v>0</v>
      </c>
      <c r="MN46" s="27">
        <f>IF(AND(OR(ISBLANK(MN$9),MN$9=0)=FALSE,SUM($LB46:$LR46)&gt;0,MN$9='2. Protocols'!$G45),1,0)*'4. Formulations'!$M45</f>
        <v>0</v>
      </c>
      <c r="MO46" s="27">
        <f>IF(AND(OR(ISBLANK(MO$9),MO$9=0)=FALSE,SUM($LB46:$LR46)&gt;0,MO$9='2. Protocols'!$G45),1,0)*'4. Formulations'!$M45</f>
        <v>0</v>
      </c>
      <c r="MP46" s="27">
        <f>IF(AND(OR(ISBLANK(MP$9),MP$9=0)=FALSE,SUM($LB46:$LR46)&gt;0,MP$9='2. Protocols'!$G45),1,0)*'4. Formulations'!$M45</f>
        <v>0</v>
      </c>
      <c r="MQ46" s="27">
        <f>IF(AND(OR(ISBLANK(MQ$9),MQ$9=0)=FALSE,SUM($LB46:$LR46)&gt;0,MQ$9='2. Protocols'!$G45),1,0)*'4. Formulations'!$M45</f>
        <v>0</v>
      </c>
      <c r="MR46" s="27">
        <f>IF(AND(OR(ISBLANK(MR$9),MR$9=0)=FALSE,SUM($LB46:$LR46)&gt;0,MR$9='2. Protocols'!$G45),1,0)*'4. Formulations'!$M45</f>
        <v>0</v>
      </c>
      <c r="MS46" s="27">
        <f>IF(AND(OR(ISBLANK(MS$9),MS$9=0)=FALSE,SUM($LB46:$LR46)&gt;0,MS$9='2. Protocols'!$G45),1,0)*'4. Formulations'!$M45</f>
        <v>0</v>
      </c>
      <c r="MT46" s="27">
        <f>IF(AND(OR(ISBLANK(MT$9),MT$9=0)=FALSE,SUM($LB46:$LR46)&gt;0,MT$9='2. Protocols'!$G45),1,0)*'4. Formulations'!$M45</f>
        <v>0</v>
      </c>
      <c r="MU46" s="27">
        <f>IF(AND(OR(ISBLANK(MU$9),MU$9=0)=FALSE,SUM($LB46:$LR46)&gt;0,MU$9='2. Protocols'!$G45),1,0)*'4. Formulations'!$M45</f>
        <v>0</v>
      </c>
      <c r="MV46" s="27">
        <f>IF(AND(OR(ISBLANK(MV$9),MV$9=0)=FALSE,SUM($LB46:$LR46)&gt;0,MV$9='2. Protocols'!$G45),1,0)*'4. Formulations'!$M45</f>
        <v>0</v>
      </c>
      <c r="MW46" s="27">
        <f>IF(AND(OR(ISBLANK(MW$9),MW$9=0)=FALSE,SUM($LB46:$LR46)&gt;0,MW$9='2. Protocols'!$G45),1,0)*'4. Formulations'!$M45</f>
        <v>0</v>
      </c>
      <c r="MX46" s="27">
        <f>IF(AND(OR(ISBLANK(MX$9),MX$9=0)=FALSE,SUM($LB46:$LR46)&gt;0,MX$9='2. Protocols'!$G45),1,0)*'4. Formulations'!$M45</f>
        <v>0</v>
      </c>
      <c r="MY46" s="27">
        <f>IF(AND(OR(ISBLANK(MY$9),MY$9=0)=FALSE,SUM($LB46:$LR46)&gt;0,MY$9='2. Protocols'!$G45),1,0)*'4. Formulations'!$M45</f>
        <v>0</v>
      </c>
      <c r="MZ46" s="27">
        <f>IF(AND(OR(ISBLANK(MZ$9),MZ$9=0)=FALSE,SUM($LB46:$LR46)&gt;0,MZ$9='2. Protocols'!$G45),1,0)*'4. Formulations'!$M45</f>
        <v>0</v>
      </c>
      <c r="NA46" s="27">
        <f>IF(AND(OR(ISBLANK(NA$9),NA$9=0)=FALSE,SUM($LB46:$LR46)&gt;0,NA$9='2. Protocols'!$G45),1,0)*'4. Formulations'!$M45</f>
        <v>0</v>
      </c>
      <c r="NB46" s="27">
        <f>IF(AND(OR(ISBLANK(NB$9),NB$9=0)=FALSE,SUM($LB46:$LR46)&gt;0,NB$9='2. Protocols'!$G45),1,0)*'4. Formulations'!$M45</f>
        <v>0</v>
      </c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V46" s="27">
        <f>IF(AND(OR(ISBLANK(NV$9),NV$9=0)=FALSE,NV$9=$DM46),1,0)*'4. Formulations'!$N45</f>
        <v>0</v>
      </c>
      <c r="NW46" s="721">
        <f>IF(AND(OR(ISBLANK(NW$9),NW$9=0)=FALSE,NW$9=$DM46),1,0)*'4. Formulations'!$N45</f>
        <v>0</v>
      </c>
      <c r="NX46" s="27">
        <f>IF(AND(OR(ISBLANK(NX$9),NX$9=0)=FALSE,NX$9=$DM46),1,0)*'4. Formulations'!$N45</f>
        <v>0</v>
      </c>
      <c r="NY46" s="27">
        <f>IF(AND(OR(ISBLANK(NY$9),NY$9=0)=FALSE,NY$9=$DM46),1,0)*'4. Formulations'!$N45</f>
        <v>0</v>
      </c>
      <c r="NZ46" s="27">
        <f>IF(AND(OR(ISBLANK(NZ$9),NZ$9=0)=FALSE,NZ$9=$DM46),1,0)*'4. Formulations'!$N45</f>
        <v>0</v>
      </c>
      <c r="OA46" s="27">
        <f>IF(AND(OR(ISBLANK(OA$9),OA$9=0)=FALSE,OA$9=$DM46),1,0)*'4. Formulations'!$N45</f>
        <v>0</v>
      </c>
      <c r="OB46" s="27">
        <f>IF(AND(OR(ISBLANK(OB$9),OB$9=0)=FALSE,OB$9=$DM46),1,0)*'4. Formulations'!$N45</f>
        <v>0</v>
      </c>
      <c r="OC46" s="27">
        <f>IF(AND(OR(ISBLANK(OC$9),OC$9=0)=FALSE,OC$9=$DM46),1,0)*'4. Formulations'!$N45</f>
        <v>0</v>
      </c>
      <c r="OD46" s="27">
        <f>IF(AND(OR(ISBLANK(OD$9),OD$9=0)=FALSE,OD$9=$DM46),1,0)*'4. Formulations'!$N45</f>
        <v>0</v>
      </c>
      <c r="OE46" s="27">
        <f>IF(AND(OR(ISBLANK(OE$9),OE$9=0)=FALSE,OE$9=$DM46),1,0)*'4. Formulations'!$N45</f>
        <v>0</v>
      </c>
      <c r="OF46" s="27">
        <f>IF(AND(OR(ISBLANK(OF$9),OF$9=0)=FALSE,OF$9=$DM46),1,0)*'4. Formulations'!$N45</f>
        <v>0</v>
      </c>
      <c r="OG46" s="27">
        <f>IF(AND(OR(ISBLANK(OG$9),OG$9=0)=FALSE,OG$9=$DM46),1,0)*'4. Formulations'!$N45</f>
        <v>0</v>
      </c>
      <c r="OH46" s="27">
        <f>IF(AND(OR(ISBLANK(OH$9),OH$9=0)=FALSE,OH$9=$DM46),1,0)*'4. Formulations'!$N45</f>
        <v>0</v>
      </c>
      <c r="OI46" s="27">
        <f>IF(AND(OR(ISBLANK(OI$9),OI$9=0)=FALSE,OI$9=$DM46),1,0)*'4. Formulations'!$N45</f>
        <v>0</v>
      </c>
      <c r="OJ46" s="27">
        <f>IF(AND(OR(ISBLANK(OJ$9),OJ$9=0)=FALSE,OJ$9=$DM46),1,0)*'4. Formulations'!$N45</f>
        <v>0</v>
      </c>
      <c r="OK46" s="27">
        <f>IF(AND(OR(ISBLANK(OK$9),OK$9=0)=FALSE,OK$9=$DM46),1,0)*'4. Formulations'!$N45</f>
        <v>0</v>
      </c>
      <c r="OL46" s="27">
        <f>IF(AND(OR(ISBLANK(OL$9),OL$9=0)=FALSE,OL$9=$DM46),1,0)*'4. Formulations'!$N45</f>
        <v>0</v>
      </c>
      <c r="OM46" s="27"/>
      <c r="ON46" s="27"/>
      <c r="OO46" s="27"/>
      <c r="OQ46" s="27">
        <f>IF(AND(OR(ISBLANK(OQ$9),OQ$9=0)=FALSE,OR(OQ$9='2. Protocols'!$C45,OQ$9='2. Protocols'!$E45,OQ$9='2. Protocols'!$G45)),1,0)*'4. Formulations'!$O45</f>
        <v>0</v>
      </c>
      <c r="OR46" s="27">
        <f>IF(AND(OR(ISBLANK(OR$9),OR$9=0)=FALSE,OR(OR$9='2. Protocols'!$C45,OR$9='2. Protocols'!$E45,OR$9='2. Protocols'!$G45)),1,0)*'4. Formulations'!$O45</f>
        <v>0</v>
      </c>
      <c r="OS46" s="27">
        <f>IF(AND(OR(ISBLANK(OS$9),OS$9=0)=FALSE,OR(OS$9='2. Protocols'!$C45,OS$9='2. Protocols'!$E45,OS$9='2. Protocols'!$G45)),1,0)*'4. Formulations'!$O45</f>
        <v>0</v>
      </c>
      <c r="OT46" s="27">
        <f>IF(AND(OR(ISBLANK(OT$9),OT$9=0)=FALSE,OR(OT$9='2. Protocols'!$C45,OT$9='2. Protocols'!$E45,OT$9='2. Protocols'!$G45)),1,0)*'4. Formulations'!$O45</f>
        <v>0</v>
      </c>
      <c r="OU46" s="27">
        <f>IF(AND(OR(ISBLANK(OU$9),OU$9=0)=FALSE,OR(OU$9='2. Protocols'!$C45,OU$9='2. Protocols'!$E45,OU$9='2. Protocols'!$G45)),1,0)*'4. Formulations'!$O45</f>
        <v>0</v>
      </c>
      <c r="OV46" s="27">
        <f>IF(AND(OR(ISBLANK(OV$9),OV$9=0)=FALSE,OR(OV$9='2. Protocols'!$C45,OV$9='2. Protocols'!$E45,OV$9='2. Protocols'!$G45)),1,0)*'4. Formulations'!$O45</f>
        <v>0</v>
      </c>
      <c r="OW46" s="27">
        <f>IF(AND(OR(ISBLANK(OW$9),OW$9=0)=FALSE,OR(OW$9='2. Protocols'!$C45,OW$9='2. Protocols'!$E45,OW$9='2. Protocols'!$G45)),1,0)*'4. Formulations'!$O45</f>
        <v>0</v>
      </c>
      <c r="OX46" s="27">
        <f>IF(AND(OR(ISBLANK(OX$9),OX$9=0)=FALSE,OR(OX$9='2. Protocols'!$C45,OX$9='2. Protocols'!$E45,OX$9='2. Protocols'!$G45)),1,0)*'4. Formulations'!$O45</f>
        <v>0</v>
      </c>
      <c r="OY46" s="27">
        <f>IF(AND(OR(ISBLANK(OY$9),OY$9=0)=FALSE,OR(OY$9='2. Protocols'!$C45,OY$9='2. Protocols'!$E45,OY$9='2. Protocols'!$G45)),1,0)*'4. Formulations'!$O45</f>
        <v>0</v>
      </c>
      <c r="OZ46" s="27">
        <f>IF(AND(OR(ISBLANK(OZ$9),OZ$9=0)=FALSE,OR(OZ$9='2. Protocols'!$C45,OZ$9='2. Protocols'!$E45,OZ$9='2. Protocols'!$G45)),1,0)*'4. Formulations'!$O45</f>
        <v>0</v>
      </c>
      <c r="PA46" s="27">
        <f>IF(AND(OR(ISBLANK(PA$9),PA$9=0)=FALSE,OR(PA$9='2. Protocols'!$C45,PA$9='2. Protocols'!$E45,PA$9='2. Protocols'!$G45)),1,0)*'4. Formulations'!$O45</f>
        <v>0</v>
      </c>
      <c r="PB46" s="27">
        <f>IF(AND(OR(ISBLANK(PB$9),PB$9=0)=FALSE,OR(PB$9='2. Protocols'!$C45,PB$9='2. Protocols'!$E45,PB$9='2. Protocols'!$G45)),1,0)*'4. Formulations'!$O45</f>
        <v>0</v>
      </c>
      <c r="PC46" s="27">
        <f>IF(AND(OR(ISBLANK(PC$9),PC$9=0)=FALSE,OR(PC$9='2. Protocols'!$C45,PC$9='2. Protocols'!$E45,PC$9='2. Protocols'!$G45)),1,0)*'4. Formulations'!$O45</f>
        <v>0</v>
      </c>
      <c r="PD46" s="27">
        <f>IF(AND(OR(ISBLANK(PD$9),PD$9=0)=FALSE,OR(PD$9='2. Protocols'!$C45,PD$9='2. Protocols'!$E45,PD$9='2. Protocols'!$G45)),1,0)*'4. Formulations'!$O45</f>
        <v>0</v>
      </c>
      <c r="PE46" s="27">
        <f>IF(AND(OR(ISBLANK(PE$9),PE$9=0)=FALSE,OR(PE$9='2. Protocols'!$C45,PE$9='2. Protocols'!$E45,PE$9='2. Protocols'!$G45)),1,0)*'4. Formulations'!$O45</f>
        <v>0</v>
      </c>
      <c r="PF46" s="27">
        <f>IF(AND(OR(ISBLANK(PF$9),PF$9=0)=FALSE,OR(PF$9='2. Protocols'!$C45,PF$9='2. Protocols'!$E45,PF$9='2. Protocols'!$G45)),1,0)*'4. Formulations'!$O45</f>
        <v>0</v>
      </c>
      <c r="PG46" s="27">
        <f>IF(AND(OR(ISBLANK(PG$9),PG$9=0)=FALSE,OR(PG$9='2. Protocols'!$C45,PG$9='2. Protocols'!$E45,PG$9='2. Protocols'!$G45)),1,0)*'4. Formulations'!$O45</f>
        <v>0</v>
      </c>
      <c r="PH46" s="27">
        <f>IF(AND(OR(ISBLANK(PH$9),PH$9=0)=FALSE,OR(PH$9='2. Protocols'!$C45,PH$9='2. Protocols'!$E45,PH$9='2. Protocols'!$G45)),1,0)*'4. Formulations'!$O45</f>
        <v>0</v>
      </c>
      <c r="PI46" s="27">
        <f>IF(AND(OR(ISBLANK(PI$9),PI$9=0)=FALSE,OR(PI$9='2. Protocols'!$C45,PI$9='2. Protocols'!$E45,PI$9='2. Protocols'!$G45)),1,0)*'4. Formulations'!$O45</f>
        <v>0</v>
      </c>
      <c r="PJ46" s="27">
        <f>IF(AND(OR(ISBLANK(PJ$9),PJ$9=0)=FALSE,OR(PJ$9='2. Protocols'!$C45,PJ$9='2. Protocols'!$E45,PJ$9='2. Protocols'!$G45)),1,0)*'4. Formulations'!$O45</f>
        <v>0</v>
      </c>
      <c r="PK46" s="27">
        <f>IF(AND(OR(ISBLANK(PK$9),PK$9=0)=FALSE,OR(PK$9='2. Protocols'!$C45,PK$9='2. Protocols'!$E45,PK$9='2. Protocols'!$G45)),1,0)*'4. Formulations'!$O45</f>
        <v>0</v>
      </c>
      <c r="PL46" s="27">
        <f>IF(AND(OR(ISBLANK(PL$9),PL$9=0)=FALSE,OR(PL$9='2. Protocols'!$C45,PL$9='2. Protocols'!$E45,PL$9='2. Protocols'!$G45)),1,0)*'4. Formulations'!$O45</f>
        <v>0</v>
      </c>
      <c r="PM46" s="27">
        <f>IF(AND(OR(ISBLANK(PM$9),PM$9=0)=FALSE,OR(PM$9='2. Protocols'!$C45,PM$9='2. Protocols'!$E45,PM$9='2. Protocols'!$G45)),1,0)*'4. Formulations'!$O45</f>
        <v>0</v>
      </c>
      <c r="PN46" s="27">
        <f>IF(AND(OR(ISBLANK(PN$9),PN$9=0)=FALSE,OR(PN$9='2. Protocols'!$C45,PN$9='2. Protocols'!$E45,PN$9='2. Protocols'!$G45)),1,0)*'4. Formulations'!$O45</f>
        <v>0</v>
      </c>
      <c r="PO46" s="27">
        <f>IF(AND(OR(ISBLANK(PO$9),PO$9=0)=FALSE,OR(PO$9='2. Protocols'!$C45,PO$9='2. Protocols'!$E45,PO$9='2. Protocols'!$G45)),1,0)*'4. Formulations'!$O45</f>
        <v>0</v>
      </c>
      <c r="PP46" s="27">
        <f>IF(AND(OR(ISBLANK(PP$9),PP$9=0)=FALSE,OR(PP$9='2. Protocols'!$C45,PP$9='2. Protocols'!$E45,PP$9='2. Protocols'!$G45)),1,0)*'4. Formulations'!$O45</f>
        <v>0</v>
      </c>
      <c r="PQ46" s="27">
        <f>IF(AND(OR(ISBLANK(PQ$9),PQ$9=0)=FALSE,OR(PQ$9='2. Protocols'!$C45,PQ$9='2. Protocols'!$E45,PQ$9='2. Protocols'!$G45)),1,0)*'4. Formulations'!$O45</f>
        <v>0</v>
      </c>
      <c r="PR46" s="27">
        <f>IF(AND(OR(ISBLANK(PR$9),PR$9=0)=FALSE,OR(PR$9='2. Protocols'!$C45,PR$9='2. Protocols'!$E45,PR$9='2. Protocols'!$G45)),1,0)*'4. Formulations'!$O45</f>
        <v>0</v>
      </c>
      <c r="PS46" s="27">
        <f>IF(AND(OR(ISBLANK(PS$9),PS$9=0)=FALSE,OR(PS$9='2. Protocols'!$C45,PS$9='2. Protocols'!$E45,PS$9='2. Protocols'!$G45)),1,0)*'4. Formulations'!$O45</f>
        <v>0</v>
      </c>
      <c r="PT46" s="27">
        <f>IF(AND(OR(ISBLANK(PT$9),PT$9=0)=FALSE,OR(PT$9='2. Protocols'!$C45,PT$9='2. Protocols'!$E45,PT$9='2. Protocols'!$G45)),1,0)*'4. Formulations'!$O45</f>
        <v>0</v>
      </c>
      <c r="PU46" s="27">
        <f>IF(AND(OR(ISBLANK(PU$9),PU$9=0)=FALSE,OR(PU$9='2. Protocols'!$C45,PU$9='2. Protocols'!$E45,PU$9='2. Protocols'!$G45)),1,0)*'4. Formulations'!$O45</f>
        <v>0</v>
      </c>
      <c r="PV46" s="27">
        <f>IF(AND(OR(ISBLANK(PV$9),PV$9=0)=FALSE,OR(PV$9='2. Protocols'!$C45,PV$9='2. Protocols'!$E45,PV$9='2. Protocols'!$G45)),1,0)*'4. Formulations'!$O45</f>
        <v>0</v>
      </c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P46" s="27">
        <f>IF(AND(OR(ISBLANK(QP$9),QP$9=0)=FALSE,QP$9=$DL46),1,0)*'4. Formulations'!$P45</f>
        <v>0</v>
      </c>
      <c r="QQ46" s="27">
        <f>IF(AND(OR(ISBLANK(QQ$9),QQ$9=0)=FALSE,QQ$9=$DL46),1,0)*'4. Formulations'!$P45</f>
        <v>0</v>
      </c>
      <c r="QR46" s="27">
        <f>IF(AND(OR(ISBLANK(QR$9),QR$9=0)=FALSE,QR$9=$DL46),1,0)*'4. Formulations'!$P45</f>
        <v>0</v>
      </c>
      <c r="QS46" s="27">
        <f>IF(AND(OR(ISBLANK(QS$9),QS$9=0)=FALSE,QS$9=$DL46),1,0)*'4. Formulations'!$P45</f>
        <v>0</v>
      </c>
      <c r="QT46" s="27">
        <f>IF(AND(OR(ISBLANK(QT$9),QT$9=0)=FALSE,QT$9=$DL46),1,0)*'4. Formulations'!$P45</f>
        <v>0</v>
      </c>
      <c r="QU46" s="27">
        <f>IF(AND(OR(ISBLANK(QU$9),QU$9=0)=FALSE,QU$9=$DL46),1,0)*'4. Formulations'!$P45</f>
        <v>0</v>
      </c>
      <c r="QV46" s="27">
        <f>IF(AND(OR(ISBLANK(QV$9),QV$9=0)=FALSE,QV$9=$DL46),1,0)*'4. Formulations'!$P45</f>
        <v>0</v>
      </c>
      <c r="QW46" s="27">
        <f>IF(AND(OR(ISBLANK(QW$9),QW$9=0)=FALSE,QW$9=$DL46),1,0)*'4. Formulations'!$P45</f>
        <v>0</v>
      </c>
      <c r="QX46" s="27">
        <f>IF(AND(OR(ISBLANK(QX$9),QX$9=0)=FALSE,QX$9=$DL46),1,0)*'4. Formulations'!$P45</f>
        <v>0</v>
      </c>
      <c r="QY46" s="27">
        <f>IF(AND(OR(ISBLANK(QY$9),QY$9=0)=FALSE,QY$9=$DL46),1,0)*'4. Formulations'!$P45</f>
        <v>0</v>
      </c>
      <c r="QZ46" s="27">
        <f>IF(AND(OR(ISBLANK(QZ$9),QZ$9=0)=FALSE,QZ$9=$DL46),1,0)*'4. Formulations'!$P45</f>
        <v>0</v>
      </c>
      <c r="RA46" s="27">
        <f>IF(AND(OR(ISBLANK(RA$9),RA$9=0)=FALSE,RA$9=$DL46),1,0)*'4. Formulations'!$P45</f>
        <v>0</v>
      </c>
      <c r="RB46" s="27">
        <f>IF(AND(OR(ISBLANK(RB$9),RB$9=0)=FALSE,RB$9=$DL46),1,0)*'4. Formulations'!$P45</f>
        <v>0</v>
      </c>
      <c r="RC46" s="27">
        <f>IF(AND(OR(ISBLANK(RC$9),RC$9=0)=FALSE,RC$9=$DL46),1,0)*'4. Formulations'!$P45</f>
        <v>0</v>
      </c>
      <c r="RD46" s="27">
        <f>IF(AND(OR(ISBLANK(RD$9),RD$9=0)=FALSE,RD$9=$DL46),1,0)*'4. Formulations'!$P45</f>
        <v>0</v>
      </c>
      <c r="RE46" s="27">
        <f>IF(AND(OR(ISBLANK(RE$9),RE$9=0)=FALSE,RE$9=$DL46),1,0)*'4. Formulations'!$P45</f>
        <v>0</v>
      </c>
      <c r="RF46" s="27">
        <f>IF(AND(OR(ISBLANK(RF$9),RF$9=0)=FALSE,RF$9=$DL46),1,0)*'4. Formulations'!$P45</f>
        <v>0</v>
      </c>
      <c r="RG46" s="27"/>
      <c r="RH46" s="27"/>
      <c r="RI46" s="27"/>
      <c r="RK46" s="27">
        <f>IF(AND(OR(ISBLANK(RK$9),RK$9=0)=FALSE,SUM($QP46:$RF46)&gt;0,RK$9='2. Protocols'!$G45),1,0)*'4. Formulations'!$P45</f>
        <v>0</v>
      </c>
      <c r="RL46" s="27">
        <f>IF(AND(OR(ISBLANK(RL$9),RL$9=0)=FALSE,SUM($QP46:$RF46)&gt;0,RL$9='2. Protocols'!$G45),1,0)*'4. Formulations'!$P45</f>
        <v>0</v>
      </c>
      <c r="RM46" s="27">
        <f>IF(AND(OR(ISBLANK(RM$9),RM$9=0)=FALSE,SUM($QP46:$RF46)&gt;0,RM$9='2. Protocols'!$G45),1,0)*'4. Formulations'!$P45</f>
        <v>0</v>
      </c>
      <c r="RN46" s="27">
        <f>IF(AND(OR(ISBLANK(RN$9),RN$9=0)=FALSE,SUM($QP46:$RF46)&gt;0,RN$9='2. Protocols'!$G45),1,0)*'4. Formulations'!$P45</f>
        <v>0</v>
      </c>
      <c r="RO46" s="27">
        <f>IF(AND(OR(ISBLANK(RO$9),RO$9=0)=FALSE,SUM($QP46:$RF46)&gt;0,RO$9='2. Protocols'!$G45),1,0)*'4. Formulations'!$P45</f>
        <v>0</v>
      </c>
      <c r="RP46" s="27">
        <f>IF(AND(OR(ISBLANK(RP$9),RP$9=0)=FALSE,SUM($QP46:$RF46)&gt;0,RP$9='2. Protocols'!$G45),1,0)*'4. Formulations'!$P45</f>
        <v>0</v>
      </c>
      <c r="RQ46" s="27">
        <f>IF(AND(OR(ISBLANK(RQ$9),RQ$9=0)=FALSE,SUM($QP46:$RF46)&gt;0,RQ$9='2. Protocols'!$G45),1,0)*'4. Formulations'!$P45</f>
        <v>0</v>
      </c>
      <c r="RR46" s="27">
        <f>IF(AND(OR(ISBLANK(RR$9),RR$9=0)=FALSE,SUM($QP46:$RF46)&gt;0,RR$9='2. Protocols'!$G45),1,0)*'4. Formulations'!$P45</f>
        <v>0</v>
      </c>
      <c r="RS46" s="27">
        <f>IF(AND(OR(ISBLANK(RS$9),RS$9=0)=FALSE,SUM($QP46:$RF46)&gt;0,RS$9='2. Protocols'!$G45),1,0)*'4. Formulations'!$P45</f>
        <v>0</v>
      </c>
      <c r="RT46" s="27">
        <f>IF(AND(OR(ISBLANK(RT$9),RT$9=0)=FALSE,SUM($QP46:$RF46)&gt;0,RT$9='2. Protocols'!$G45),1,0)*'4. Formulations'!$P45</f>
        <v>0</v>
      </c>
      <c r="RU46" s="27">
        <f>IF(AND(OR(ISBLANK(RU$9),RU$9=0)=FALSE,SUM($QP46:$RF46)&gt;0,RU$9='2. Protocols'!$G45),1,0)*'4. Formulations'!$P45</f>
        <v>0</v>
      </c>
      <c r="RV46" s="27">
        <f>IF(AND(OR(ISBLANK(RV$9),RV$9=0)=FALSE,SUM($QP46:$RF46)&gt;0,RV$9='2. Protocols'!$G45),1,0)*'4. Formulations'!$P45</f>
        <v>0</v>
      </c>
      <c r="RW46" s="27">
        <f>IF(AND(OR(ISBLANK(RW$9),RW$9=0)=FALSE,SUM($QP46:$RF46)&gt;0,RW$9='2. Protocols'!$G45),1,0)*'4. Formulations'!$P45</f>
        <v>0</v>
      </c>
      <c r="RX46" s="27">
        <f>IF(AND(OR(ISBLANK(RX$9),RX$9=0)=FALSE,SUM($QP46:$RF46)&gt;0,RX$9='2. Protocols'!$G45),1,0)*'4. Formulations'!$P45</f>
        <v>0</v>
      </c>
      <c r="RY46" s="27">
        <f>IF(AND(OR(ISBLANK(RY$9),RY$9=0)=FALSE,SUM($QP46:$RF46)&gt;0,RY$9='2. Protocols'!$G45),1,0)*'4. Formulations'!$P45</f>
        <v>0</v>
      </c>
      <c r="RZ46" s="27">
        <f>IF(AND(OR(ISBLANK(RZ$9),RZ$9=0)=FALSE,SUM($QP46:$RF46)&gt;0,RZ$9='2. Protocols'!$G45),1,0)*'4. Formulations'!$P45</f>
        <v>0</v>
      </c>
      <c r="SA46" s="27">
        <f>IF(AND(OR(ISBLANK(SA$9),SA$9=0)=FALSE,SUM($QP46:$RF46)&gt;0,SA$9='2. Protocols'!$G45),1,0)*'4. Formulations'!$P45</f>
        <v>0</v>
      </c>
      <c r="SB46" s="27">
        <f>IF(AND(OR(ISBLANK(SB$9),SB$9=0)=FALSE,SUM($QP46:$RF46)&gt;0,SB$9='2. Protocols'!$G45),1,0)*'4. Formulations'!$P45</f>
        <v>0</v>
      </c>
      <c r="SC46" s="27">
        <f>IF(AND(OR(ISBLANK(SC$9),SC$9=0)=FALSE,SUM($QP46:$RF46)&gt;0,SC$9='2. Protocols'!$G45),1,0)*'4. Formulations'!$P45</f>
        <v>0</v>
      </c>
      <c r="SD46" s="27">
        <f>IF(AND(OR(ISBLANK(SD$9),SD$9=0)=FALSE,SUM($QP46:$RF46)&gt;0,SD$9='2. Protocols'!$G45),1,0)*'4. Formulations'!$P45</f>
        <v>0</v>
      </c>
      <c r="SE46" s="27">
        <f>IF(AND(OR(ISBLANK(SE$9),SE$9=0)=FALSE,SUM($QP46:$RF46)&gt;0,SE$9='2. Protocols'!$G45),1,0)*'4. Formulations'!$P45</f>
        <v>0</v>
      </c>
      <c r="SF46" s="27">
        <f>IF(AND(OR(ISBLANK(SF$9),SF$9=0)=FALSE,SUM($QP46:$RF46)&gt;0,SF$9='2. Protocols'!$G45),1,0)*'4. Formulations'!$P45</f>
        <v>0</v>
      </c>
      <c r="SG46" s="27">
        <f>IF(AND(OR(ISBLANK(SG$9),SG$9=0)=FALSE,SUM($QP46:$RF46)&gt;0,SG$9='2. Protocols'!$G45),1,0)*'4. Formulations'!$P45</f>
        <v>0</v>
      </c>
      <c r="SH46" s="27">
        <f>IF(AND(OR(ISBLANK(SH$9),SH$9=0)=FALSE,SUM($QP46:$RF46)&gt;0,SH$9='2. Protocols'!$G45),1,0)*'4. Formulations'!$P45</f>
        <v>0</v>
      </c>
      <c r="SI46" s="27">
        <f>IF(AND(OR(ISBLANK(SI$9),SI$9=0)=FALSE,SUM($QP46:$RF46)&gt;0,SI$9='2. Protocols'!$G45),1,0)*'4. Formulations'!$P45</f>
        <v>0</v>
      </c>
      <c r="SJ46" s="27">
        <f>IF(AND(OR(ISBLANK(SJ$9),SJ$9=0)=FALSE,SUM($QP46:$RF46)&gt;0,SJ$9='2. Protocols'!$G45),1,0)*'4. Formulations'!$P45</f>
        <v>0</v>
      </c>
      <c r="SK46" s="27">
        <f>IF(AND(OR(ISBLANK(SK$9),SK$9=0)=FALSE,SUM($QP46:$RF46)&gt;0,SK$9='2. Protocols'!$G45),1,0)*'4. Formulations'!$P45</f>
        <v>0</v>
      </c>
      <c r="SL46" s="27">
        <f>IF(AND(OR(ISBLANK(SL$9),SL$9=0)=FALSE,SUM($QP46:$RF46)&gt;0,SL$9='2. Protocols'!$G45),1,0)*'4. Formulations'!$P45</f>
        <v>0</v>
      </c>
      <c r="SM46" s="27">
        <f>IF(AND(OR(ISBLANK(SM$9),SM$9=0)=FALSE,SUM($QP46:$RF46)&gt;0,SM$9='2. Protocols'!$G45),1,0)*'4. Formulations'!$P45</f>
        <v>0</v>
      </c>
      <c r="SN46" s="27">
        <f>IF(AND(OR(ISBLANK(SN$9),SN$9=0)=FALSE,SUM($QP46:$RF46)&gt;0,SN$9='2. Protocols'!$G45),1,0)*'4. Formulations'!$P45</f>
        <v>0</v>
      </c>
      <c r="SO46" s="27">
        <f>IF(AND(OR(ISBLANK(SO$9),SO$9=0)=FALSE,SUM($QP46:$RF46)&gt;0,SO$9='2. Protocols'!$G45),1,0)*'4. Formulations'!$P45</f>
        <v>0</v>
      </c>
      <c r="SP46" s="27">
        <f>IF(AND(OR(ISBLANK(SP$9),SP$9=0)=FALSE,SUM($QP46:$RF46)&gt;0,SP$9='2. Protocols'!$G45),1,0)*'4. Formulations'!$P45</f>
        <v>0</v>
      </c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J46" s="27">
        <f>IF(AND(OR(ISBLANK(TJ$9),TJ$9=0)=FALSE,TJ$9=$DM46),1,0)*'4. Formulations'!$Q45</f>
        <v>0</v>
      </c>
      <c r="TK46" s="27">
        <f>IF(AND(OR(ISBLANK(TK$9),TK$9=0)=FALSE,TK$9=$DM46),1,0)*'4. Formulations'!$Q45</f>
        <v>0</v>
      </c>
      <c r="TL46" s="27">
        <f>IF(AND(OR(ISBLANK(TL$9),TL$9=0)=FALSE,TL$9=$DM46),1,0)*'4. Formulations'!$Q45</f>
        <v>0</v>
      </c>
      <c r="TM46" s="27">
        <f>IF(AND(OR(ISBLANK(TM$9),TM$9=0)=FALSE,TM$9=$DM46),1,0)*'4. Formulations'!$Q45</f>
        <v>0</v>
      </c>
      <c r="TN46" s="27">
        <f>IF(AND(OR(ISBLANK(TN$9),TN$9=0)=FALSE,TN$9=$DM46),1,0)*'4. Formulations'!$Q45</f>
        <v>0</v>
      </c>
      <c r="TO46" s="27">
        <f>IF(AND(OR(ISBLANK(TO$9),TO$9=0)=FALSE,TO$9=$DM46),1,0)*'4. Formulations'!$Q45</f>
        <v>0</v>
      </c>
      <c r="TP46" s="27">
        <f>IF(AND(OR(ISBLANK(TP$9),TP$9=0)=FALSE,TP$9=$DM46),1,0)*'4. Formulations'!$Q45</f>
        <v>0</v>
      </c>
      <c r="TQ46" s="27">
        <f>IF(AND(OR(ISBLANK(TQ$9),TQ$9=0)=FALSE,TQ$9=$DM46),1,0)*'4. Formulations'!$Q45</f>
        <v>0</v>
      </c>
      <c r="TR46" s="27">
        <f>IF(AND(OR(ISBLANK(TR$9),TR$9=0)=FALSE,TR$9=$DM46),1,0)*'4. Formulations'!$Q45</f>
        <v>0</v>
      </c>
      <c r="TS46" s="27">
        <f>IF(AND(OR(ISBLANK(TS$9),TS$9=0)=FALSE,TS$9=$DM46),1,0)*'4. Formulations'!$Q45</f>
        <v>0</v>
      </c>
      <c r="TT46" s="27">
        <f>IF(AND(OR(ISBLANK(TT$9),TT$9=0)=FALSE,TT$9=$DM46),1,0)*'4. Formulations'!$Q45</f>
        <v>0</v>
      </c>
      <c r="TU46" s="27">
        <f>IF(AND(OR(ISBLANK(TU$9),TU$9=0)=FALSE,TU$9=$DM46),1,0)*'4. Formulations'!$Q45</f>
        <v>0</v>
      </c>
      <c r="TV46" s="27">
        <f>IF(AND(OR(ISBLANK(TV$9),TV$9=0)=FALSE,TV$9=$DM46),1,0)*'4. Formulations'!$Q45</f>
        <v>0</v>
      </c>
      <c r="TW46" s="27">
        <f>IF(AND(OR(ISBLANK(TW$9),TW$9=0)=FALSE,TW$9=$DM46),1,0)*'4. Formulations'!$Q45</f>
        <v>0</v>
      </c>
      <c r="TX46" s="27">
        <f>IF(AND(OR(ISBLANK(TX$9),TX$9=0)=FALSE,TX$9=$DM46),1,0)*'4. Formulations'!$Q45</f>
        <v>0</v>
      </c>
      <c r="TY46" s="27">
        <f>IF(AND(OR(ISBLANK(TY$9),TY$9=0)=FALSE,TY$9=$DM46),1,0)*'4. Formulations'!$Q45</f>
        <v>0</v>
      </c>
      <c r="TZ46" s="27">
        <f>IF(AND(OR(ISBLANK(TZ$9),TZ$9=0)=FALSE,TZ$9=$DM46),1,0)*'4. Formulations'!$Q45</f>
        <v>0</v>
      </c>
      <c r="UA46" s="27"/>
      <c r="UB46" s="27"/>
      <c r="UC46" s="27"/>
    </row>
    <row r="47" spans="2:549" ht="15" x14ac:dyDescent="0.25">
      <c r="B47" s="2"/>
      <c r="C47" s="75" t="str">
        <f>IF('2. Protocols'!C46&amp;"+"&amp;'2. Protocols'!E46&amp;"+"&amp;'2. Protocols'!G46="++","",'2. Protocols'!C46&amp;"+"&amp;'2. Protocols'!E46&amp;"+"&amp;'2. Protocols'!G46)</f>
        <v/>
      </c>
      <c r="D47" s="7"/>
      <c r="E47" s="8"/>
      <c r="G47" s="72">
        <f>'2. Protocols'!J46*'1. General Inputs'!$L$13</f>
        <v>0</v>
      </c>
      <c r="H47" s="72" t="e">
        <f>MAX(G47*(1+'1. General Inputs'!$BA$23+HLOOKUP(H$7,'1. General Inputs'!$BC$17:$BE$19,ROWS('1. General Inputs'!$BA$17:$BA$19),0))+(H$76*'2. Protocols'!$O46)+'3. ARV Substitutions'!L69,0)</f>
        <v>#VALUE!</v>
      </c>
      <c r="I47" s="72" t="e">
        <f>MAX(H47*(1+'1. General Inputs'!$BA$23+HLOOKUP(I$7,'1. General Inputs'!$BC$17:$BE$19,ROWS('1. General Inputs'!$BA$17:$BA$19),0))+(I$76*'2. Protocols'!$O46)+'3. ARV Substitutions'!M69,0)</f>
        <v>#VALUE!</v>
      </c>
      <c r="J47" s="72" t="e">
        <f>MAX(I47*(1+'1. General Inputs'!$BA$23+HLOOKUP(J$7,'1. General Inputs'!$BC$17:$BE$19,ROWS('1. General Inputs'!$BA$17:$BA$19),0))+(J$76*'2. Protocols'!$O46)+'3. ARV Substitutions'!N69,0)</f>
        <v>#VALUE!</v>
      </c>
      <c r="K47" s="72" t="e">
        <f>MAX(J47*(1+'1. General Inputs'!$BA$23+HLOOKUP(K$7,'1. General Inputs'!$BC$17:$BE$19,ROWS('1. General Inputs'!$BA$17:$BA$19),0))+(K$76*'2. Protocols'!$O46)+'3. ARV Substitutions'!O69,0)</f>
        <v>#VALUE!</v>
      </c>
      <c r="L47" s="72" t="e">
        <f>MAX(K47*(1+'1. General Inputs'!$BA$23+HLOOKUP(L$7,'1. General Inputs'!$BC$17:$BE$19,ROWS('1. General Inputs'!$BA$17:$BA$19),0))+(L$76*'2. Protocols'!$O46)+'3. ARV Substitutions'!P69,0)</f>
        <v>#VALUE!</v>
      </c>
      <c r="M47" s="72" t="e">
        <f>MAX(L47*(1+'1. General Inputs'!$BA$23+HLOOKUP(M$7,'1. General Inputs'!$BC$17:$BE$19,ROWS('1. General Inputs'!$BA$17:$BA$19),0))+(M$76*'2. Protocols'!$O46)+'3. ARV Substitutions'!Q69,0)</f>
        <v>#VALUE!</v>
      </c>
      <c r="N47" s="72" t="e">
        <f>MAX(M47*(1+'1. General Inputs'!$BA$23+HLOOKUP(N$7,'1. General Inputs'!$BC$17:$BE$19,ROWS('1. General Inputs'!$BA$17:$BA$19),0))+(N$76*'2. Protocols'!$O46)+'3. ARV Substitutions'!R69,0)</f>
        <v>#VALUE!</v>
      </c>
      <c r="O47" s="72" t="e">
        <f>MAX(N47*(1+'1. General Inputs'!$BA$23+HLOOKUP(O$7,'1. General Inputs'!$BC$17:$BE$19,ROWS('1. General Inputs'!$BA$17:$BA$19),0))+(O$76*'2. Protocols'!$O46)+'3. ARV Substitutions'!S69,0)</f>
        <v>#VALUE!</v>
      </c>
      <c r="P47" s="72" t="e">
        <f>MAX(O47*(1+'1. General Inputs'!$BA$23+HLOOKUP(P$7,'1. General Inputs'!$BC$17:$BE$19,ROWS('1. General Inputs'!$BA$17:$BA$19),0))+(P$76*'2. Protocols'!$O46)+'3. ARV Substitutions'!T69,0)</f>
        <v>#VALUE!</v>
      </c>
      <c r="Q47" s="72" t="e">
        <f>MAX(P47*(1+'1. General Inputs'!$BA$23+HLOOKUP(Q$7,'1. General Inputs'!$BC$17:$BE$19,ROWS('1. General Inputs'!$BA$17:$BA$19),0))+(Q$76*'2. Protocols'!$O46)+'3. ARV Substitutions'!U69,0)</f>
        <v>#VALUE!</v>
      </c>
      <c r="R47" s="72" t="e">
        <f>MAX(Q47*(1+'1. General Inputs'!$BA$23+HLOOKUP(R$7,'1. General Inputs'!$BC$17:$BE$19,ROWS('1. General Inputs'!$BA$17:$BA$19),0))+(R$76*'2. Protocols'!$O46)+'3. ARV Substitutions'!V69,0)</f>
        <v>#VALUE!</v>
      </c>
      <c r="S47" s="72" t="e">
        <f>MAX(R47*(1+'1. General Inputs'!$BA$23+HLOOKUP(S$7,'1. General Inputs'!$BC$17:$BE$19,ROWS('1. General Inputs'!$BA$17:$BA$19),0))+(S$76*'2. Protocols'!$O46)+'3. ARV Substitutions'!W69,0)</f>
        <v>#VALUE!</v>
      </c>
      <c r="T47" s="72" t="e">
        <f>MAX(S47*(1+'1. General Inputs'!$BA$23+HLOOKUP(T$7,'1. General Inputs'!$BC$17:$BE$19,ROWS('1. General Inputs'!$BA$17:$BA$19),0))+(T$76*'2. Protocols'!$O46)+'3. ARV Substitutions'!X69,0)</f>
        <v>#VALUE!</v>
      </c>
      <c r="U47" s="72" t="e">
        <f>MAX(T47*(1+'1. General Inputs'!$BA$23+HLOOKUP(U$7,'1. General Inputs'!$BC$17:$BE$19,ROWS('1. General Inputs'!$BA$17:$BA$19),0))+(U$76*'2. Protocols'!$O46)+'3. ARV Substitutions'!Y69,0)</f>
        <v>#VALUE!</v>
      </c>
      <c r="V47" s="72" t="e">
        <f>MAX(U47*(1+'1. General Inputs'!$BA$23+HLOOKUP(V$7,'1. General Inputs'!$BC$17:$BE$19,ROWS('1. General Inputs'!$BA$17:$BA$19),0))+(V$76*'2. Protocols'!$O46)+'3. ARV Substitutions'!Z69,0)</f>
        <v>#VALUE!</v>
      </c>
      <c r="W47" s="72" t="e">
        <f>MAX(V47*(1+'1. General Inputs'!$BA$23+HLOOKUP(W$7,'1. General Inputs'!$BC$17:$BE$19,ROWS('1. General Inputs'!$BA$17:$BA$19),0))+(W$76*'2. Protocols'!$O46)+'3. ARV Substitutions'!AA69,0)</f>
        <v>#VALUE!</v>
      </c>
      <c r="X47" s="72" t="e">
        <f>MAX(W47*(1+'1. General Inputs'!$BA$23+HLOOKUP(X$7,'1. General Inputs'!$BC$17:$BE$19,ROWS('1. General Inputs'!$BA$17:$BA$19),0))+(X$76*'2. Protocols'!$O46)+'3. ARV Substitutions'!AB69,0)</f>
        <v>#VALUE!</v>
      </c>
      <c r="Y47" s="72" t="e">
        <f>MAX(X47*(1+'1. General Inputs'!$BA$23+HLOOKUP(Y$7,'1. General Inputs'!$BC$17:$BE$19,ROWS('1. General Inputs'!$BA$17:$BA$19),0))+(Y$76*'2. Protocols'!$O46)+'3. ARV Substitutions'!AC69,0)</f>
        <v>#VALUE!</v>
      </c>
      <c r="Z47" s="72" t="e">
        <f>MAX(Y47*(1+'1. General Inputs'!$BA$23+HLOOKUP(Z$7,'1. General Inputs'!$BC$17:$BE$19,ROWS('1. General Inputs'!$BA$17:$BA$19),0))+(Z$76*'2. Protocols'!$O46)+'3. ARV Substitutions'!AD69,0)</f>
        <v>#VALUE!</v>
      </c>
      <c r="AA47" s="72" t="e">
        <f>MAX(Z47*(1+'1. General Inputs'!$BA$23+HLOOKUP(AA$7,'1. General Inputs'!$BC$17:$BE$19,ROWS('1. General Inputs'!$BA$17:$BA$19),0))+(AA$76*'2. Protocols'!$O46)+'3. ARV Substitutions'!AE69,0)</f>
        <v>#VALUE!</v>
      </c>
      <c r="AB47" s="72" t="e">
        <f>MAX(AA47*(1+'1. General Inputs'!$BA$23+HLOOKUP(AB$7,'1. General Inputs'!$BC$17:$BE$19,ROWS('1. General Inputs'!$BA$17:$BA$19),0))+(AB$76*'2. Protocols'!$O46)+'3. ARV Substitutions'!AF69,0)</f>
        <v>#VALUE!</v>
      </c>
      <c r="AC47" s="72" t="e">
        <f>MAX(AB47*(1+'1. General Inputs'!$BA$23+HLOOKUP(AC$7,'1. General Inputs'!$BC$17:$BE$19,ROWS('1. General Inputs'!$BA$17:$BA$19),0))+(AC$76*'2. Protocols'!$O46)+'3. ARV Substitutions'!AG69,0)</f>
        <v>#VALUE!</v>
      </c>
      <c r="AD47" s="72" t="e">
        <f>MAX(AC47*(1+'1. General Inputs'!$BA$23+HLOOKUP(AD$7,'1. General Inputs'!$BC$17:$BE$19,ROWS('1. General Inputs'!$BA$17:$BA$19),0))+(AD$76*'2. Protocols'!$O46)+'3. ARV Substitutions'!AH69,0)</f>
        <v>#VALUE!</v>
      </c>
      <c r="AE47" s="72" t="e">
        <f>MAX(AD47*(1+'1. General Inputs'!$BA$23+HLOOKUP(AE$7,'1. General Inputs'!$BC$17:$BE$19,ROWS('1. General Inputs'!$BA$17:$BA$19),0))+(AE$76*'2. Protocols'!$O46)+'3. ARV Substitutions'!AI69,0)</f>
        <v>#VALUE!</v>
      </c>
      <c r="AF47" s="72" t="e">
        <f>MAX(AE47*(1+'1. General Inputs'!$BA$23+HLOOKUP(AF$7,'1. General Inputs'!$BC$17:$BE$19,ROWS('1. General Inputs'!$BA$17:$BA$19),0))+(AF$76*'2. Protocols'!$O46)+'3. ARV Substitutions'!AJ69,0)</f>
        <v>#VALUE!</v>
      </c>
      <c r="AG47" s="72" t="e">
        <f>MAX(AF47*(1+'1. General Inputs'!$BA$23+HLOOKUP(AG$7,'1. General Inputs'!$BC$17:$BE$19,ROWS('1. General Inputs'!$BA$17:$BA$19),0))+(AG$76*'2. Protocols'!$O46)+'3. ARV Substitutions'!AK69,0)</f>
        <v>#VALUE!</v>
      </c>
      <c r="AH47" s="72" t="e">
        <f>MAX(AG47*(1+'1. General Inputs'!$BA$23+HLOOKUP(AH$7,'1. General Inputs'!$BC$17:$BE$19,ROWS('1. General Inputs'!$BA$17:$BA$19),0))+(AH$76*'2. Protocols'!$O46)+'3. ARV Substitutions'!AL69,0)</f>
        <v>#VALUE!</v>
      </c>
      <c r="AI47" s="72" t="e">
        <f>MAX(AH47*(1+'1. General Inputs'!$BA$23+HLOOKUP(AI$7,'1. General Inputs'!$BC$17:$BE$19,ROWS('1. General Inputs'!$BA$17:$BA$19),0))+(AI$76*'2. Protocols'!$O46)+'3. ARV Substitutions'!AM69,0)</f>
        <v>#VALUE!</v>
      </c>
      <c r="AJ47" s="72" t="e">
        <f>MAX(AI47*(1+'1. General Inputs'!$BA$23+HLOOKUP(AJ$7,'1. General Inputs'!$BC$17:$BE$19,ROWS('1. General Inputs'!$BA$17:$BA$19),0))+(AJ$76*'2. Protocols'!$O46)+'3. ARV Substitutions'!AN69,0)</f>
        <v>#VALUE!</v>
      </c>
      <c r="AK47" s="72" t="e">
        <f>MAX(AJ47*(1+'1. General Inputs'!$BA$23+HLOOKUP(AK$7,'1. General Inputs'!$BC$17:$BE$19,ROWS('1. General Inputs'!$BA$17:$BA$19),0))+(AK$76*'2. Protocols'!$O46)+'3. ARV Substitutions'!AO69,0)</f>
        <v>#VALUE!</v>
      </c>
      <c r="AL47" s="72" t="e">
        <f>MAX(AK47*(1+'1. General Inputs'!$BA$23+HLOOKUP(AL$7,'1. General Inputs'!$BC$17:$BE$19,ROWS('1. General Inputs'!$BA$17:$BA$19),0))+(AL$76*'2. Protocols'!$O46)+'3. ARV Substitutions'!AP69,0)</f>
        <v>#VALUE!</v>
      </c>
      <c r="AM47" s="72" t="e">
        <f>MAX(AL47*(1+'1. General Inputs'!$BA$23+HLOOKUP(AM$7,'1. General Inputs'!$BC$17:$BE$19,ROWS('1. General Inputs'!$BA$17:$BA$19),0))+(AM$76*'2. Protocols'!$O46)+'3. ARV Substitutions'!AQ69,0)</f>
        <v>#VALUE!</v>
      </c>
      <c r="AN47" s="72" t="e">
        <f>MAX(AM47*(1+'1. General Inputs'!$BA$23+HLOOKUP(AN$7,'1. General Inputs'!$BC$17:$BE$19,ROWS('1. General Inputs'!$BA$17:$BA$19),0))+(AN$76*'2. Protocols'!$O46)+'3. ARV Substitutions'!AR69,0)</f>
        <v>#VALUE!</v>
      </c>
      <c r="AO47" s="72" t="e">
        <f>MAX(AN47*(1+'1. General Inputs'!$BA$23+HLOOKUP(AO$7,'1. General Inputs'!$BC$17:$BE$19,ROWS('1. General Inputs'!$BA$17:$BA$19),0))+(AO$76*'2. Protocols'!$O46)+'3. ARV Substitutions'!AS69,0)</f>
        <v>#VALUE!</v>
      </c>
      <c r="AP47" s="72" t="e">
        <f>MAX(AO47*(1+'1. General Inputs'!$BA$23+HLOOKUP(AP$7,'1. General Inputs'!$BC$17:$BE$19,ROWS('1. General Inputs'!$BA$17:$BA$19),0))+(AP$76*'2. Protocols'!$O46)+'3. ARV Substitutions'!AT69,0)</f>
        <v>#VALUE!</v>
      </c>
      <c r="AQ47" s="72" t="e">
        <f>MAX(AP47*(1+'1. General Inputs'!$BA$23+HLOOKUP(AQ$7,'1. General Inputs'!$BC$17:$BE$19,ROWS('1. General Inputs'!$BA$17:$BA$19),0))+(AQ$76*'2. Protocols'!$O46)+'3. ARV Substitutions'!AU69,0)</f>
        <v>#VALUE!</v>
      </c>
      <c r="CA47" s="51" t="e">
        <f t="shared" si="68"/>
        <v>#VALUE!</v>
      </c>
      <c r="CB47" s="51" t="e">
        <f t="shared" si="69"/>
        <v>#VALUE!</v>
      </c>
      <c r="CC47" s="51" t="e">
        <f t="shared" si="70"/>
        <v>#VALUE!</v>
      </c>
      <c r="CD47" s="51" t="e">
        <f t="shared" si="71"/>
        <v>#VALUE!</v>
      </c>
      <c r="CE47" s="51" t="e">
        <f t="shared" si="103"/>
        <v>#VALUE!</v>
      </c>
      <c r="CF47" s="51" t="e">
        <f t="shared" si="72"/>
        <v>#VALUE!</v>
      </c>
      <c r="CG47" s="51" t="e">
        <f t="shared" si="73"/>
        <v>#VALUE!</v>
      </c>
      <c r="CH47" s="51" t="e">
        <f t="shared" si="74"/>
        <v>#VALUE!</v>
      </c>
      <c r="CI47" s="51" t="e">
        <f t="shared" si="75"/>
        <v>#VALUE!</v>
      </c>
      <c r="CJ47" s="51" t="e">
        <f t="shared" si="76"/>
        <v>#VALUE!</v>
      </c>
      <c r="CK47" s="51" t="e">
        <f t="shared" si="77"/>
        <v>#VALUE!</v>
      </c>
      <c r="CL47" s="51" t="e">
        <f t="shared" si="78"/>
        <v>#VALUE!</v>
      </c>
      <c r="CM47" s="51" t="e">
        <f t="shared" si="79"/>
        <v>#VALUE!</v>
      </c>
      <c r="CN47" s="51" t="e">
        <f t="shared" si="80"/>
        <v>#VALUE!</v>
      </c>
      <c r="CO47" s="51" t="e">
        <f t="shared" si="81"/>
        <v>#VALUE!</v>
      </c>
      <c r="CP47" s="51" t="e">
        <f t="shared" si="82"/>
        <v>#VALUE!</v>
      </c>
      <c r="CQ47" s="51" t="e">
        <f t="shared" si="83"/>
        <v>#VALUE!</v>
      </c>
      <c r="CR47" s="51" t="e">
        <f t="shared" si="84"/>
        <v>#VALUE!</v>
      </c>
      <c r="CS47" s="51" t="e">
        <f t="shared" si="85"/>
        <v>#VALUE!</v>
      </c>
      <c r="CT47" s="51" t="e">
        <f t="shared" si="86"/>
        <v>#VALUE!</v>
      </c>
      <c r="CU47" s="51" t="e">
        <f t="shared" si="87"/>
        <v>#VALUE!</v>
      </c>
      <c r="CV47" s="51" t="e">
        <f t="shared" si="88"/>
        <v>#VALUE!</v>
      </c>
      <c r="CW47" s="51" t="e">
        <f t="shared" si="89"/>
        <v>#VALUE!</v>
      </c>
      <c r="CX47" s="51" t="e">
        <f t="shared" si="90"/>
        <v>#VALUE!</v>
      </c>
      <c r="CY47" s="51" t="e">
        <f t="shared" si="91"/>
        <v>#VALUE!</v>
      </c>
      <c r="CZ47" s="51" t="e">
        <f t="shared" si="92"/>
        <v>#VALUE!</v>
      </c>
      <c r="DA47" s="51" t="e">
        <f t="shared" si="93"/>
        <v>#VALUE!</v>
      </c>
      <c r="DB47" s="51" t="e">
        <f t="shared" si="94"/>
        <v>#VALUE!</v>
      </c>
      <c r="DC47" s="51" t="e">
        <f t="shared" si="95"/>
        <v>#VALUE!</v>
      </c>
      <c r="DD47" s="51" t="e">
        <f t="shared" si="96"/>
        <v>#VALUE!</v>
      </c>
      <c r="DE47" s="51" t="e">
        <f t="shared" si="97"/>
        <v>#VALUE!</v>
      </c>
      <c r="DF47" s="51" t="e">
        <f t="shared" si="98"/>
        <v>#VALUE!</v>
      </c>
      <c r="DG47" s="51" t="e">
        <f t="shared" si="99"/>
        <v>#VALUE!</v>
      </c>
      <c r="DH47" s="51" t="e">
        <f t="shared" si="100"/>
        <v>#VALUE!</v>
      </c>
      <c r="DI47" s="51" t="e">
        <f t="shared" si="101"/>
        <v>#VALUE!</v>
      </c>
      <c r="DJ47" s="51" t="e">
        <f t="shared" si="102"/>
        <v>#VALUE!</v>
      </c>
      <c r="DL47" s="21" t="str">
        <f>CONCATENATE('2. Protocols'!C46, '2. Protocols'!D46, '2. Protocols'!E46)</f>
        <v>+</v>
      </c>
      <c r="DM47" s="21" t="str">
        <f>CONCATENATE('2. Protocols'!C46, '2. Protocols'!D46, '2. Protocols'!E46, '2. Protocols'!F46, '2. Protocols'!G46,)</f>
        <v>++</v>
      </c>
      <c r="DO47" s="27">
        <f>IF(AND(OR(ISBLANK(DO$9),DO$9=0)=FALSE,OR(DO$9='2. Protocols'!$C46,DO$9='2. Protocols'!$E46,DO$9='2. Protocols'!$G46)),1,0)*'4. Formulations'!$I46</f>
        <v>0</v>
      </c>
      <c r="DP47" s="27">
        <f>IF(AND(OR(ISBLANK(DP$9),DP$9=0)=FALSE,OR(DP$9='2. Protocols'!$C46,DP$9='2. Protocols'!$E46,DP$9='2. Protocols'!$G46)),1,0)*'4. Formulations'!$I46</f>
        <v>0</v>
      </c>
      <c r="DQ47" s="27">
        <f>IF(AND(OR(ISBLANK(DQ$9),DQ$9=0)=FALSE,OR(DQ$9='2. Protocols'!$C46,DQ$9='2. Protocols'!$E46,DQ$9='2. Protocols'!$G46)),1,0)*'4. Formulations'!$I46</f>
        <v>0</v>
      </c>
      <c r="DR47" s="27">
        <f>IF(AND(OR(ISBLANK(DR$9),DR$9=0)=FALSE,OR(DR$9='2. Protocols'!$C46,DR$9='2. Protocols'!$E46,DR$9='2. Protocols'!$G46)),1,0)*'4. Formulations'!$I46</f>
        <v>0</v>
      </c>
      <c r="DS47" s="27">
        <f>IF(AND(OR(ISBLANK(DS$9),DS$9=0)=FALSE,OR(DS$9='2. Protocols'!$C46,DS$9='2. Protocols'!$E46,DS$9='2. Protocols'!$G46)),1,0)*'4. Formulations'!$I46</f>
        <v>0</v>
      </c>
      <c r="DT47" s="27">
        <f>IF(AND(OR(ISBLANK(DT$9),DT$9=0)=FALSE,OR(DT$9='2. Protocols'!$C46,DT$9='2. Protocols'!$E46,DT$9='2. Protocols'!$G46)),1,0)*'4. Formulations'!$I46</f>
        <v>0</v>
      </c>
      <c r="DU47" s="27">
        <f>IF(AND(OR(ISBLANK(DU$9),DU$9=0)=FALSE,OR(DU$9='2. Protocols'!$C46,DU$9='2. Protocols'!$E46,DU$9='2. Protocols'!$G46)),1,0)*'4. Formulations'!$I46</f>
        <v>0</v>
      </c>
      <c r="DV47" s="27">
        <f>IF(AND(OR(ISBLANK(DV$9),DV$9=0)=FALSE,OR(DV$9='2. Protocols'!$C46,DV$9='2. Protocols'!$E46,DV$9='2. Protocols'!$G46)),1,0)*'4. Formulations'!$I46</f>
        <v>0</v>
      </c>
      <c r="DW47" s="27">
        <f>IF(AND(OR(ISBLANK(DW$9),DW$9=0)=FALSE,OR(DW$9='2. Protocols'!$C46,DW$9='2. Protocols'!$E46,DW$9='2. Protocols'!$G46)),1,0)*'4. Formulations'!$I46</f>
        <v>0</v>
      </c>
      <c r="DX47" s="27">
        <f>IF(AND(OR(ISBLANK(DX$9),DX$9=0)=FALSE,OR(DX$9='2. Protocols'!$C46,DX$9='2. Protocols'!$E46,DX$9='2. Protocols'!$G46)),1,0)*'4. Formulations'!$I46</f>
        <v>0</v>
      </c>
      <c r="DY47" s="27">
        <f>IF(AND(OR(ISBLANK(DY$9),DY$9=0)=FALSE,OR(DY$9='2. Protocols'!$C46,DY$9='2. Protocols'!$E46,DY$9='2. Protocols'!$G46)),1,0)*'4. Formulations'!$I46</f>
        <v>0</v>
      </c>
      <c r="DZ47" s="27">
        <f>IF(AND(OR(ISBLANK(DZ$9),DZ$9=0)=FALSE,OR(DZ$9='2. Protocols'!$C46,DZ$9='2. Protocols'!$E46,DZ$9='2. Protocols'!$G46)),1,0)*'4. Formulations'!$I46</f>
        <v>0</v>
      </c>
      <c r="EA47" s="27">
        <f>IF(AND(OR(ISBLANK(EA$9),EA$9=0)=FALSE,OR(EA$9='2. Protocols'!$C46,EA$9='2. Protocols'!$E46,EA$9='2. Protocols'!$G46)),1,0)*'4. Formulations'!$I46</f>
        <v>0</v>
      </c>
      <c r="EB47" s="27">
        <f>IF(AND(OR(ISBLANK(EB$9),EB$9=0)=FALSE,OR(EB$9='2. Protocols'!$C46,EB$9='2. Protocols'!$E46,EB$9='2. Protocols'!$G46)),1,0)*'4. Formulations'!$I46</f>
        <v>0</v>
      </c>
      <c r="EC47" s="27">
        <f>IF(AND(OR(ISBLANK(EC$9),EC$9=0)=FALSE,OR(EC$9='2. Protocols'!$C46,EC$9='2. Protocols'!$E46,EC$9='2. Protocols'!$G46)),1,0)*'4. Formulations'!$I46</f>
        <v>0</v>
      </c>
      <c r="ED47" s="27">
        <f>IF(AND(OR(ISBLANK(ED$9),ED$9=0)=FALSE,OR(ED$9='2. Protocols'!$C46,ED$9='2. Protocols'!$E46,ED$9='2. Protocols'!$G46)),1,0)*'4. Formulations'!$I46</f>
        <v>0</v>
      </c>
      <c r="EE47" s="27">
        <f>IF(AND(OR(ISBLANK(EE$9),EE$9=0)=FALSE,OR(EE$9='2. Protocols'!$C46,EE$9='2. Protocols'!$E46,EE$9='2. Protocols'!$G46)),1,0)*'4. Formulations'!$I46</f>
        <v>0</v>
      </c>
      <c r="EF47" s="27">
        <f>IF(AND(OR(ISBLANK(EF$9),EF$9=0)=FALSE,OR(EF$9='2. Protocols'!$C46,EF$9='2. Protocols'!$E46,EF$9='2. Protocols'!$G46)),1,0)*'4. Formulations'!$I46</f>
        <v>0</v>
      </c>
      <c r="EG47" s="27">
        <f>IF(AND(OR(ISBLANK(EG$9),EG$9=0)=FALSE,OR(EG$9='2. Protocols'!$C46,EG$9='2. Protocols'!$E46,EG$9='2. Protocols'!$G46)),1,0)*'4. Formulations'!$I46</f>
        <v>0</v>
      </c>
      <c r="EH47" s="27">
        <f>IF(AND(OR(ISBLANK(EH$9),EH$9=0)=FALSE,OR(EH$9='2. Protocols'!$C46,EH$9='2. Protocols'!$E46,EH$9='2. Protocols'!$G46)),1,0)*'4. Formulations'!$I46</f>
        <v>0</v>
      </c>
      <c r="EI47" s="27">
        <f>IF(AND(OR(ISBLANK(EI$9),EI$9=0)=FALSE,OR(EI$9='2. Protocols'!$C46,EI$9='2. Protocols'!$E46,EI$9='2. Protocols'!$G46)),1,0)*'4. Formulations'!$I46</f>
        <v>0</v>
      </c>
      <c r="EJ47" s="27">
        <f>IF(AND(OR(ISBLANK(EJ$9),EJ$9=0)=FALSE,OR(EJ$9='2. Protocols'!$C46,EJ$9='2. Protocols'!$E46,EJ$9='2. Protocols'!$G46)),1,0)*'4. Formulations'!$I46</f>
        <v>0</v>
      </c>
      <c r="EK47" s="27">
        <f>IF(AND(OR(ISBLANK(EK$9),EK$9=0)=FALSE,OR(EK$9='2. Protocols'!$C46,EK$9='2. Protocols'!$E46,EK$9='2. Protocols'!$G46)),1,0)*'4. Formulations'!$I46</f>
        <v>0</v>
      </c>
      <c r="EL47" s="27">
        <f>IF(AND(OR(ISBLANK(EL$9),EL$9=0)=FALSE,OR(EL$9='2. Protocols'!$C46,EL$9='2. Protocols'!$E46,EL$9='2. Protocols'!$G46)),1,0)*'4. Formulations'!$I46</f>
        <v>0</v>
      </c>
      <c r="EM47" s="27">
        <f>IF(AND(OR(ISBLANK(EM$9),EM$9=0)=FALSE,OR(EM$9='2. Protocols'!$C46,EM$9='2. Protocols'!$E46,EM$9='2. Protocols'!$G46)),1,0)*'4. Formulations'!$I46</f>
        <v>0</v>
      </c>
      <c r="EN47" s="27">
        <f>IF(AND(OR(ISBLANK(EN$9),EN$9=0)=FALSE,OR(EN$9='2. Protocols'!$C46,EN$9='2. Protocols'!$E46,EN$9='2. Protocols'!$G46)),1,0)*'4. Formulations'!$I46</f>
        <v>0</v>
      </c>
      <c r="EO47" s="27">
        <f>IF(AND(OR(ISBLANK(EO$9),EO$9=0)=FALSE,OR(EO$9='2. Protocols'!$C46,EO$9='2. Protocols'!$E46,EO$9='2. Protocols'!$G46)),1,0)*'4. Formulations'!$I46</f>
        <v>0</v>
      </c>
      <c r="EP47" s="27">
        <f>IF(AND(OR(ISBLANK(EP$9),EP$9=0)=FALSE,OR(EP$9='2. Protocols'!$C46,EP$9='2. Protocols'!$E46,EP$9='2. Protocols'!$G46)),1,0)*'4. Formulations'!$I46</f>
        <v>0</v>
      </c>
      <c r="EQ47" s="27">
        <f>IF(AND(OR(ISBLANK(EQ$9),EQ$9=0)=FALSE,OR(EQ$9='2. Protocols'!$C46,EQ$9='2. Protocols'!$E46,EQ$9='2. Protocols'!$G46)),1,0)*'4. Formulations'!$I46</f>
        <v>0</v>
      </c>
      <c r="ER47" s="27">
        <f>IF(AND(OR(ISBLANK(ER$9),ER$9=0)=FALSE,OR(ER$9='2. Protocols'!$C46,ER$9='2. Protocols'!$E46,ER$9='2. Protocols'!$G46)),1,0)*'4. Formulations'!$I46</f>
        <v>0</v>
      </c>
      <c r="ES47" s="27">
        <f>IF(AND(OR(ISBLANK(ES$9),ES$9=0)=FALSE,OR(ES$9='2. Protocols'!$C46,ES$9='2. Protocols'!$E46,ES$9='2. Protocols'!$G46)),1,0)*'4. Formulations'!$I46</f>
        <v>0</v>
      </c>
      <c r="ET47" s="27">
        <f>IF(AND(OR(ISBLANK(ET$9),ET$9=0)=FALSE,OR(ET$9='2. Protocols'!$C46,ET$9='2. Protocols'!$E46,ET$9='2. Protocols'!$G46)),1,0)*'4. Formulations'!$I46</f>
        <v>0</v>
      </c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N47" s="27">
        <f>IF(AND(OR(ISBLANK(FN$9),FN$9=0)=FALSE,FN$9=$DL47),1,0)*'4. Formulations'!$J46</f>
        <v>0</v>
      </c>
      <c r="FO47" s="27">
        <f>IF(AND(OR(ISBLANK(FO$9),FO$9=0)=FALSE,FO$9=$DL47),1,0)*'4. Formulations'!$J46</f>
        <v>0</v>
      </c>
      <c r="FP47" s="27">
        <f>IF(AND(OR(ISBLANK(FP$9),FP$9=0)=FALSE,FP$9=$DL47),1,0)*'4. Formulations'!$J46</f>
        <v>0</v>
      </c>
      <c r="FQ47" s="27">
        <f>IF(AND(OR(ISBLANK(FQ$9),FQ$9=0)=FALSE,FQ$9=$DL47),1,0)*'4. Formulations'!$J46</f>
        <v>0</v>
      </c>
      <c r="FR47" s="27">
        <f>IF(AND(OR(ISBLANK(FR$9),FR$9=0)=FALSE,FR$9=$DL47),1,0)*'4. Formulations'!$J46</f>
        <v>0</v>
      </c>
      <c r="FS47" s="27">
        <f>IF(AND(OR(ISBLANK(FS$9),FS$9=0)=FALSE,FS$9=$DL47),1,0)*'4. Formulations'!$J46</f>
        <v>0</v>
      </c>
      <c r="FT47" s="27">
        <f>IF(AND(OR(ISBLANK(FT$9),FT$9=0)=FALSE,FT$9=$DL47),1,0)*'4. Formulations'!$J46</f>
        <v>0</v>
      </c>
      <c r="FU47" s="27">
        <f>IF(AND(OR(ISBLANK(FU$9),FU$9=0)=FALSE,FU$9=$DL47),1,0)*'4. Formulations'!$J46</f>
        <v>0</v>
      </c>
      <c r="FV47" s="27">
        <f>IF(AND(OR(ISBLANK(FV$9),FV$9=0)=FALSE,FV$9=$DL47),1,0)*'4. Formulations'!$J46</f>
        <v>0</v>
      </c>
      <c r="FW47" s="27">
        <f>IF(AND(OR(ISBLANK(FW$9),FW$9=0)=FALSE,FW$9=$DL47),1,0)*'4. Formulations'!$J46</f>
        <v>0</v>
      </c>
      <c r="FX47" s="27">
        <f>IF(AND(OR(ISBLANK(FX$9),FX$9=0)=FALSE,FX$9=$DL47),1,0)*'4. Formulations'!$J46</f>
        <v>0</v>
      </c>
      <c r="FY47" s="27">
        <f>IF(AND(OR(ISBLANK(FY$9),FY$9=0)=FALSE,FY$9=$DL47),1,0)*'4. Formulations'!$J46</f>
        <v>0</v>
      </c>
      <c r="FZ47" s="27">
        <f>IF(AND(OR(ISBLANK(FZ$9),FZ$9=0)=FALSE,FZ$9=$DL47),1,0)*'4. Formulations'!$J46</f>
        <v>0</v>
      </c>
      <c r="GA47" s="27">
        <f>IF(AND(OR(ISBLANK(GA$9),GA$9=0)=FALSE,GA$9=$DL47),1,0)*'4. Formulations'!$J46</f>
        <v>0</v>
      </c>
      <c r="GB47" s="27">
        <f>IF(AND(OR(ISBLANK(GB$9),GB$9=0)=FALSE,GB$9=$DL47),1,0)*'4. Formulations'!$J46</f>
        <v>0</v>
      </c>
      <c r="GC47" s="27">
        <f>IF(AND(OR(ISBLANK(GC$9),GC$9=0)=FALSE,GC$9=$DL47),1,0)*'4. Formulations'!$J46</f>
        <v>0</v>
      </c>
      <c r="GD47" s="27">
        <f>IF(AND(OR(ISBLANK(GD$9),GD$9=0)=FALSE,GD$9=$DL47),1,0)*'4. Formulations'!$J46</f>
        <v>0</v>
      </c>
      <c r="GE47" s="27"/>
      <c r="GF47" s="27"/>
      <c r="GG47" s="27"/>
      <c r="GI47" s="27">
        <f>IF(AND(OR(ISBLANK(GI$9),GI$9=0)=FALSE,SUM($FN47:$GD47)&gt;0,GI$9='2. Protocols'!$G46),1,0)*'4. Formulations'!$J46</f>
        <v>0</v>
      </c>
      <c r="GJ47" s="27">
        <f>IF(AND(OR(ISBLANK(GJ$9),GJ$9=0)=FALSE,SUM($FN47:$GD47)&gt;0,GJ$9='2. Protocols'!$G46),1,0)*'4. Formulations'!$J46</f>
        <v>0</v>
      </c>
      <c r="GK47" s="27">
        <f>IF(AND(OR(ISBLANK(GK$9),GK$9=0)=FALSE,SUM($FN47:$GD47)&gt;0,GK$9='2. Protocols'!$G46),1,0)*'4. Formulations'!$J46</f>
        <v>0</v>
      </c>
      <c r="GL47" s="27">
        <f>IF(AND(OR(ISBLANK(GL$9),GL$9=0)=FALSE,SUM($FN47:$GD47)&gt;0,GL$9='2. Protocols'!$G46),1,0)*'4. Formulations'!$J46</f>
        <v>0</v>
      </c>
      <c r="GM47" s="27">
        <f>IF(AND(OR(ISBLANK(GM$9),GM$9=0)=FALSE,SUM($FN47:$GD47)&gt;0,GM$9='2. Protocols'!$G46),1,0)*'4. Formulations'!$J46</f>
        <v>0</v>
      </c>
      <c r="GN47" s="27">
        <f>IF(AND(OR(ISBLANK(GN$9),GN$9=0)=FALSE,SUM($FN47:$GD47)&gt;0,GN$9='2. Protocols'!$G46),1,0)*'4. Formulations'!$J46</f>
        <v>0</v>
      </c>
      <c r="GO47" s="27">
        <f>IF(AND(OR(ISBLANK(GO$9),GO$9=0)=FALSE,SUM($FN47:$GD47)&gt;0,GO$9='2. Protocols'!$G46),1,0)*'4. Formulations'!$J46</f>
        <v>0</v>
      </c>
      <c r="GP47" s="27">
        <f>IF(AND(OR(ISBLANK(GP$9),GP$9=0)=FALSE,SUM($FN47:$GD47)&gt;0,GP$9='2. Protocols'!$G46),1,0)*'4. Formulations'!$J46</f>
        <v>0</v>
      </c>
      <c r="GQ47" s="27">
        <f>IF(AND(OR(ISBLANK(GQ$9),GQ$9=0)=FALSE,SUM($FN47:$GD47)&gt;0,GQ$9='2. Protocols'!$G46),1,0)*'4. Formulations'!$J46</f>
        <v>0</v>
      </c>
      <c r="GR47" s="27">
        <f>IF(AND(OR(ISBLANK(GR$9),GR$9=0)=FALSE,SUM($FN47:$GD47)&gt;0,GR$9='2. Protocols'!$G46),1,0)*'4. Formulations'!$J46</f>
        <v>0</v>
      </c>
      <c r="GS47" s="27">
        <f>IF(AND(OR(ISBLANK(GS$9),GS$9=0)=FALSE,SUM($FN47:$GD47)&gt;0,GS$9='2. Protocols'!$G46),1,0)*'4. Formulations'!$J46</f>
        <v>0</v>
      </c>
      <c r="GT47" s="27">
        <f>IF(AND(OR(ISBLANK(GT$9),GT$9=0)=FALSE,SUM($FN47:$GD47)&gt;0,GT$9='2. Protocols'!$G46),1,0)*'4. Formulations'!$J46</f>
        <v>0</v>
      </c>
      <c r="GU47" s="27">
        <f>IF(AND(OR(ISBLANK(GU$9),GU$9=0)=FALSE,SUM($FN47:$GD47)&gt;0,GU$9='2. Protocols'!$G46),1,0)*'4. Formulations'!$J46</f>
        <v>0</v>
      </c>
      <c r="GV47" s="27">
        <f>IF(AND(OR(ISBLANK(GV$9),GV$9=0)=FALSE,SUM($FN47:$GD47)&gt;0,GV$9='2. Protocols'!$G46),1,0)*'4. Formulations'!$J46</f>
        <v>0</v>
      </c>
      <c r="GW47" s="27">
        <f>IF(AND(OR(ISBLANK(GW$9),GW$9=0)=FALSE,SUM($FN47:$GD47)&gt;0,GW$9='2. Protocols'!$G46),1,0)*'4. Formulations'!$J46</f>
        <v>0</v>
      </c>
      <c r="GX47" s="27">
        <f>IF(AND(OR(ISBLANK(GX$9),GX$9=0)=FALSE,SUM($FN47:$GD47)&gt;0,GX$9='2. Protocols'!$G46),1,0)*'4. Formulations'!$J46</f>
        <v>0</v>
      </c>
      <c r="GY47" s="27">
        <f>IF(AND(OR(ISBLANK(GY$9),GY$9=0)=FALSE,SUM($FN47:$GD47)&gt;0,GY$9='2. Protocols'!$G46),1,0)*'4. Formulations'!$J46</f>
        <v>0</v>
      </c>
      <c r="GZ47" s="27">
        <f>IF(AND(OR(ISBLANK(GZ$9),GZ$9=0)=FALSE,SUM($FN47:$GD47)&gt;0,GZ$9='2. Protocols'!$G46),1,0)*'4. Formulations'!$J46</f>
        <v>0</v>
      </c>
      <c r="HA47" s="27">
        <f>IF(AND(OR(ISBLANK(HA$9),HA$9=0)=FALSE,SUM($FN47:$GD47)&gt;0,HA$9='2. Protocols'!$G46),1,0)*'4. Formulations'!$J46</f>
        <v>0</v>
      </c>
      <c r="HB47" s="27">
        <f>IF(AND(OR(ISBLANK(HB$9),HB$9=0)=FALSE,SUM($FN47:$GD47)&gt;0,HB$9='2. Protocols'!$G46),1,0)*'4. Formulations'!$J46</f>
        <v>0</v>
      </c>
      <c r="HC47" s="27">
        <f>IF(AND(OR(ISBLANK(HC$9),HC$9=0)=FALSE,SUM($FN47:$GD47)&gt;0,HC$9='2. Protocols'!$G46),1,0)*'4. Formulations'!$J46</f>
        <v>0</v>
      </c>
      <c r="HD47" s="27">
        <f>IF(AND(OR(ISBLANK(HD$9),HD$9=0)=FALSE,SUM($FN47:$GD47)&gt;0,HD$9='2. Protocols'!$G46),1,0)*'4. Formulations'!$J46</f>
        <v>0</v>
      </c>
      <c r="HE47" s="27">
        <f>IF(AND(OR(ISBLANK(HE$9),HE$9=0)=FALSE,SUM($FN47:$GD47)&gt;0,HE$9='2. Protocols'!$G46),1,0)*'4. Formulations'!$J46</f>
        <v>0</v>
      </c>
      <c r="HF47" s="27">
        <f>IF(AND(OR(ISBLANK(HF$9),HF$9=0)=FALSE,SUM($FN47:$GD47)&gt;0,HF$9='2. Protocols'!$G46),1,0)*'4. Formulations'!$J46</f>
        <v>0</v>
      </c>
      <c r="HG47" s="27">
        <f>IF(AND(OR(ISBLANK(HG$9),HG$9=0)=FALSE,SUM($FN47:$GD47)&gt;0,HG$9='2. Protocols'!$G46),1,0)*'4. Formulations'!$J46</f>
        <v>0</v>
      </c>
      <c r="HH47" s="27">
        <f>IF(AND(OR(ISBLANK(HH$9),HH$9=0)=FALSE,SUM($FN47:$GD47)&gt;0,HH$9='2. Protocols'!$G46),1,0)*'4. Formulations'!$J46</f>
        <v>0</v>
      </c>
      <c r="HI47" s="27">
        <f>IF(AND(OR(ISBLANK(HI$9),HI$9=0)=FALSE,SUM($FN47:$GD47)&gt;0,HI$9='2. Protocols'!$G46),1,0)*'4. Formulations'!$J46</f>
        <v>0</v>
      </c>
      <c r="HJ47" s="27">
        <f>IF(AND(OR(ISBLANK(HJ$9),HJ$9=0)=FALSE,SUM($FN47:$GD47)&gt;0,HJ$9='2. Protocols'!$G46),1,0)*'4. Formulations'!$J46</f>
        <v>0</v>
      </c>
      <c r="HK47" s="27">
        <f>IF(AND(OR(ISBLANK(HK$9),HK$9=0)=FALSE,SUM($FN47:$GD47)&gt;0,HK$9='2. Protocols'!$G46),1,0)*'4. Formulations'!$J46</f>
        <v>0</v>
      </c>
      <c r="HL47" s="27">
        <f>IF(AND(OR(ISBLANK(HL$9),HL$9=0)=FALSE,SUM($FN47:$GD47)&gt;0,HL$9='2. Protocols'!$G46),1,0)*'4. Formulations'!$J46</f>
        <v>0</v>
      </c>
      <c r="HM47" s="27">
        <f>IF(AND(OR(ISBLANK(HM$9),HM$9=0)=FALSE,SUM($FN47:$GD47)&gt;0,HM$9='2. Protocols'!$G46),1,0)*'4. Formulations'!$J46</f>
        <v>0</v>
      </c>
      <c r="HN47" s="27">
        <f>IF(AND(OR(ISBLANK(HN$9),HN$9=0)=FALSE,SUM($FN47:$GD47)&gt;0,HN$9='2. Protocols'!$G46),1,0)*'4. Formulations'!$J46</f>
        <v>0</v>
      </c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H47" s="27">
        <f>IF(AND(OR(ISBLANK(GI$9),GI$9=0)=FALSE,IH$9=$DM47),1,0)*'4. Formulations'!$K46</f>
        <v>0</v>
      </c>
      <c r="II47" s="27">
        <f>IF(AND(OR(ISBLANK(GJ$9),GJ$9=0)=FALSE,II$9=$DM47),1,0)*'4. Formulations'!$K46</f>
        <v>0</v>
      </c>
      <c r="IJ47" s="27">
        <f>IF(AND(OR(ISBLANK(GK$9),GK$9=0)=FALSE,IJ$9=$DM47),1,0)*'4. Formulations'!$K46</f>
        <v>0</v>
      </c>
      <c r="IK47" s="27">
        <f>IF(AND(OR(ISBLANK(GL$9),GL$9=0)=FALSE,IK$9=$DM47),1,0)*'4. Formulations'!$K46</f>
        <v>0</v>
      </c>
      <c r="IL47" s="27">
        <f>IF(AND(OR(ISBLANK(GM$9),GM$9=0)=FALSE,IL$9=$DM47),1,0)*'4. Formulations'!$K46</f>
        <v>0</v>
      </c>
      <c r="IM47" s="27">
        <f>IF(AND(OR(ISBLANK(GN$9),GN$9=0)=FALSE,IM$9=$DM47),1,0)*'4. Formulations'!$K46</f>
        <v>0</v>
      </c>
      <c r="IN47" s="27">
        <f>IF(AND(OR(ISBLANK(GO$9),GO$9=0)=FALSE,IN$9=$DM47),1,0)*'4. Formulations'!$K46</f>
        <v>0</v>
      </c>
      <c r="IO47" s="27">
        <f>IF(AND(OR(ISBLANK(GP$9),GP$9=0)=FALSE,IO$9=$DM47),1,0)*'4. Formulations'!$K46</f>
        <v>0</v>
      </c>
      <c r="IP47" s="27">
        <f>IF(AND(OR(ISBLANK(GQ$9),GQ$9=0)=FALSE,IP$9=$DM47),1,0)*'4. Formulations'!$K46</f>
        <v>0</v>
      </c>
      <c r="IQ47" s="27">
        <f>IF(AND(OR(ISBLANK(GR$9),GR$9=0)=FALSE,IQ$9=$DM47),1,0)*'4. Formulations'!$K46</f>
        <v>0</v>
      </c>
      <c r="IR47" s="27">
        <f>IF(AND(OR(ISBLANK(GS$9),GS$9=0)=FALSE,IR$9=$DM47),1,0)*'4. Formulations'!$K46</f>
        <v>0</v>
      </c>
      <c r="IS47" s="27">
        <f>IF(AND(OR(ISBLANK(GO$9),GO$9=0)=FALSE,IS$9=$DM47),1,0)*'4. Formulations'!$K46</f>
        <v>0</v>
      </c>
      <c r="IT47" s="27">
        <f>IF(AND(OR(ISBLANK(GP$9),GP$9=0)=FALSE,IT$9=$DM47),1,0)*'4. Formulations'!$K46</f>
        <v>0</v>
      </c>
      <c r="IU47" s="27">
        <f>IF(AND(OR(ISBLANK(GQ$9),GQ$9=0)=FALSE,IU$9=$DM47),1,0)*'4. Formulations'!$K46</f>
        <v>0</v>
      </c>
      <c r="IV47" s="27"/>
      <c r="IW47" s="27"/>
      <c r="IX47" s="27"/>
      <c r="IY47" s="27"/>
      <c r="IZ47" s="27"/>
      <c r="JA47" s="27"/>
      <c r="JC47" s="27">
        <f>IF(AND(OR(ISBLANK(JC$9),JC$9=0)=FALSE,OR(JC$9='2. Protocols'!$C46,JC$9='2. Protocols'!$E46,JC$9='2. Protocols'!$G46)),1,0)*'4. Formulations'!$L46</f>
        <v>0</v>
      </c>
      <c r="JD47" s="27">
        <f>IF(AND(OR(ISBLANK(JD$9),JD$9=0)=FALSE,OR(JD$9='2. Protocols'!$C46,JD$9='2. Protocols'!$E46,JD$9='2. Protocols'!$G46)),1,0)*'4. Formulations'!$L46</f>
        <v>0</v>
      </c>
      <c r="JE47" s="27">
        <f>IF(AND(OR(ISBLANK(JE$9),JE$9=0)=FALSE,OR(JE$9='2. Protocols'!$C46,JE$9='2. Protocols'!$E46,JE$9='2. Protocols'!$G46)),1,0)*'4. Formulations'!$L46</f>
        <v>0</v>
      </c>
      <c r="JF47" s="27">
        <f>IF(AND(OR(ISBLANK(JF$9),JF$9=0)=FALSE,OR(JF$9='2. Protocols'!$C46,JF$9='2. Protocols'!$E46,JF$9='2. Protocols'!$G46)),1,0)*'4. Formulations'!$L46</f>
        <v>0</v>
      </c>
      <c r="JG47" s="27">
        <f>IF(AND(OR(ISBLANK(JG$9),JG$9=0)=FALSE,OR(JG$9='2. Protocols'!$C46,JG$9='2. Protocols'!$E46,JG$9='2. Protocols'!$G46)),1,0)*'4. Formulations'!$L46</f>
        <v>0</v>
      </c>
      <c r="JH47" s="27">
        <f>IF(AND(OR(ISBLANK(JH$9),JH$9=0)=FALSE,OR(JH$9='2. Protocols'!$C46,JH$9='2. Protocols'!$E46,JH$9='2. Protocols'!$G46)),1,0)*'4. Formulations'!$L46</f>
        <v>0</v>
      </c>
      <c r="JI47" s="27">
        <f>IF(AND(OR(ISBLANK(JI$9),JI$9=0)=FALSE,OR(JI$9='2. Protocols'!$C46,JI$9='2. Protocols'!$E46,JI$9='2. Protocols'!$G46)),1,0)*'4. Formulations'!$L46</f>
        <v>0</v>
      </c>
      <c r="JJ47" s="27">
        <f>IF(AND(OR(ISBLANK(JJ$9),JJ$9=0)=FALSE,OR(JJ$9='2. Protocols'!$C46,JJ$9='2. Protocols'!$E46,JJ$9='2. Protocols'!$G46)),1,0)*'4. Formulations'!$L46</f>
        <v>0</v>
      </c>
      <c r="JK47" s="27">
        <f>IF(AND(OR(ISBLANK(JK$9),JK$9=0)=FALSE,OR(JK$9='2. Protocols'!$C46,JK$9='2. Protocols'!$E46,JK$9='2. Protocols'!$G46)),1,0)*'4. Formulations'!$L46</f>
        <v>0</v>
      </c>
      <c r="JL47" s="27">
        <f>IF(AND(OR(ISBLANK(JL$9),JL$9=0)=FALSE,OR(JL$9='2. Protocols'!$C46,JL$9='2. Protocols'!$E46,JL$9='2. Protocols'!$G46)),1,0)*'4. Formulations'!$L46</f>
        <v>0</v>
      </c>
      <c r="JM47" s="27">
        <f>IF(AND(OR(ISBLANK(JM$9),JM$9=0)=FALSE,OR(JM$9='2. Protocols'!$C46,JM$9='2. Protocols'!$E46,JM$9='2. Protocols'!$G46)),1,0)*'4. Formulations'!$L46</f>
        <v>0</v>
      </c>
      <c r="JN47" s="27">
        <f>IF(AND(OR(ISBLANK(JN$9),JN$9=0)=FALSE,OR(JN$9='2. Protocols'!$C46,JN$9='2. Protocols'!$E46,JN$9='2. Protocols'!$G46)),1,0)*'4. Formulations'!$L46</f>
        <v>0</v>
      </c>
      <c r="JO47" s="27">
        <f>IF(AND(OR(ISBLANK(JO$9),JO$9=0)=FALSE,OR(JO$9='2. Protocols'!$C46,JO$9='2. Protocols'!$E46,JO$9='2. Protocols'!$G46)),1,0)*'4. Formulations'!$L46</f>
        <v>0</v>
      </c>
      <c r="JP47" s="27">
        <f>IF(AND(OR(ISBLANK(JP$9),JP$9=0)=FALSE,OR(JP$9='2. Protocols'!$C46,JP$9='2. Protocols'!$E46,JP$9='2. Protocols'!$G46)),1,0)*'4. Formulations'!$L46</f>
        <v>0</v>
      </c>
      <c r="JQ47" s="27">
        <f>IF(AND(OR(ISBLANK(JQ$9),JQ$9=0)=FALSE,OR(JQ$9='2. Protocols'!$C46,JQ$9='2. Protocols'!$E46,JQ$9='2. Protocols'!$G46)),1,0)*'4. Formulations'!$L46</f>
        <v>0</v>
      </c>
      <c r="JR47" s="27">
        <f>IF(AND(OR(ISBLANK(JR$9),JR$9=0)=FALSE,OR(JR$9='2. Protocols'!$C46,JR$9='2. Protocols'!$E46,JR$9='2. Protocols'!$G46)),1,0)*'4. Formulations'!$L46</f>
        <v>0</v>
      </c>
      <c r="JS47" s="27">
        <f>IF(AND(OR(ISBLANK(JS$9),JS$9=0)=FALSE,OR(JS$9='2. Protocols'!$C46,JS$9='2. Protocols'!$E46,JS$9='2. Protocols'!$G46)),1,0)*'4. Formulations'!$L46</f>
        <v>0</v>
      </c>
      <c r="JT47" s="27">
        <f>IF(AND(OR(ISBLANK(JT$9),JT$9=0)=FALSE,OR(JT$9='2. Protocols'!$C46,JT$9='2. Protocols'!$E46,JT$9='2. Protocols'!$G46)),1,0)*'4. Formulations'!$L46</f>
        <v>0</v>
      </c>
      <c r="JU47" s="27">
        <f>IF(AND(OR(ISBLANK(JU$9),JU$9=0)=FALSE,OR(JU$9='2. Protocols'!$C46,JU$9='2. Protocols'!$E46,JU$9='2. Protocols'!$G46)),1,0)*'4. Formulations'!$L46</f>
        <v>0</v>
      </c>
      <c r="JV47" s="27">
        <f>IF(AND(OR(ISBLANK(JV$9),JV$9=0)=FALSE,OR(JV$9='2. Protocols'!$C46,JV$9='2. Protocols'!$E46,JV$9='2. Protocols'!$G46)),1,0)*'4. Formulations'!$L46</f>
        <v>0</v>
      </c>
      <c r="JW47" s="27">
        <f>IF(AND(OR(ISBLANK(JW$9),JW$9=0)=FALSE,OR(JW$9='2. Protocols'!$C46,JW$9='2. Protocols'!$E46,JW$9='2. Protocols'!$G46)),1,0)*'4. Formulations'!$L46</f>
        <v>0</v>
      </c>
      <c r="JX47" s="27">
        <f>IF(AND(OR(ISBLANK(JX$9),JX$9=0)=FALSE,OR(JX$9='2. Protocols'!$C46,JX$9='2. Protocols'!$E46,JX$9='2. Protocols'!$G46)),1,0)*'4. Formulations'!$L46</f>
        <v>0</v>
      </c>
      <c r="JY47" s="27">
        <f>IF(AND(OR(ISBLANK(JY$9),JY$9=0)=FALSE,OR(JY$9='2. Protocols'!$C46,JY$9='2. Protocols'!$E46,JY$9='2. Protocols'!$G46)),1,0)*'4. Formulations'!$L46</f>
        <v>0</v>
      </c>
      <c r="JZ47" s="27">
        <f>IF(AND(OR(ISBLANK(JZ$9),JZ$9=0)=FALSE,OR(JZ$9='2. Protocols'!$C46,JZ$9='2. Protocols'!$E46,JZ$9='2. Protocols'!$G46)),1,0)*'4. Formulations'!$L46</f>
        <v>0</v>
      </c>
      <c r="KA47" s="27">
        <f>IF(AND(OR(ISBLANK(KA$9),KA$9=0)=FALSE,OR(KA$9='2. Protocols'!$C46,KA$9='2. Protocols'!$E46,KA$9='2. Protocols'!$G46)),1,0)*'4. Formulations'!$L46</f>
        <v>0</v>
      </c>
      <c r="KB47" s="27">
        <f>IF(AND(OR(ISBLANK(KB$9),KB$9=0)=FALSE,OR(KB$9='2. Protocols'!$C46,KB$9='2. Protocols'!$E46,KB$9='2. Protocols'!$G46)),1,0)*'4. Formulations'!$L46</f>
        <v>0</v>
      </c>
      <c r="KC47" s="27">
        <f>IF(AND(OR(ISBLANK(KC$9),KC$9=0)=FALSE,OR(KC$9='2. Protocols'!$C46,KC$9='2. Protocols'!$E46,KC$9='2. Protocols'!$G46)),1,0)*'4. Formulations'!$L46</f>
        <v>0</v>
      </c>
      <c r="KD47" s="27">
        <f>IF(AND(OR(ISBLANK(KD$9),KD$9=0)=FALSE,OR(KD$9='2. Protocols'!$C46,KD$9='2. Protocols'!$E46,KD$9='2. Protocols'!$G46)),1,0)*'4. Formulations'!$L46</f>
        <v>0</v>
      </c>
      <c r="KE47" s="27">
        <f>IF(AND(OR(ISBLANK(KE$9),KE$9=0)=FALSE,OR(KE$9='2. Protocols'!$C46,KE$9='2. Protocols'!$E46,KE$9='2. Protocols'!$G46)),1,0)*'4. Formulations'!$L46</f>
        <v>0</v>
      </c>
      <c r="KF47" s="27">
        <f>IF(AND(OR(ISBLANK(KF$9),KF$9=0)=FALSE,OR(KF$9='2. Protocols'!$C46,KF$9='2. Protocols'!$E46,KF$9='2. Protocols'!$G46)),1,0)*'4. Formulations'!$L46</f>
        <v>0</v>
      </c>
      <c r="KG47" s="27">
        <f>IF(AND(OR(ISBLANK(KG$9),KG$9=0)=FALSE,OR(KG$9='2. Protocols'!$C46,KG$9='2. Protocols'!$E46,KG$9='2. Protocols'!$G46)),1,0)*'4. Formulations'!$L46</f>
        <v>0</v>
      </c>
      <c r="KH47" s="27">
        <f>IF(AND(OR(ISBLANK(KH$9),KH$9=0)=FALSE,OR(KH$9='2. Protocols'!$C46,KH$9='2. Protocols'!$E46,KH$9='2. Protocols'!$G46)),1,0)*'4. Formulations'!$L46</f>
        <v>0</v>
      </c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B47" s="27">
        <f>IF(AND(OR(ISBLANK(LB$9),LB$9=0)=FALSE,LB$9=$DL47),1,0)*'4. Formulations'!$M46</f>
        <v>0</v>
      </c>
      <c r="LC47" s="27">
        <f>IF(AND(OR(ISBLANK(LC$9),LC$9=0)=FALSE,LC$9=$DL47),1,0)*'4. Formulations'!$M46</f>
        <v>0</v>
      </c>
      <c r="LD47" s="27">
        <f>IF(AND(OR(ISBLANK(LD$9),LD$9=0)=FALSE,LD$9=$DL47),1,0)*'4. Formulations'!$M46</f>
        <v>0</v>
      </c>
      <c r="LE47" s="27">
        <f>IF(AND(OR(ISBLANK(LE$9),LE$9=0)=FALSE,LE$9=$DL47),1,0)*'4. Formulations'!$M46</f>
        <v>0</v>
      </c>
      <c r="LF47" s="27">
        <f>IF(AND(OR(ISBLANK(LF$9),LF$9=0)=FALSE,LF$9=$DL47),1,0)*'4. Formulations'!$M46</f>
        <v>0</v>
      </c>
      <c r="LG47" s="27">
        <f>IF(AND(OR(ISBLANK(LG$9),LG$9=0)=FALSE,LG$9=$DL47),1,0)*'4. Formulations'!$M46</f>
        <v>0</v>
      </c>
      <c r="LH47" s="27">
        <f>IF(AND(OR(ISBLANK(LH$9),LH$9=0)=FALSE,LH$9=$DL47),1,0)*'4. Formulations'!$M46</f>
        <v>0</v>
      </c>
      <c r="LI47" s="27">
        <f>IF(AND(OR(ISBLANK(LI$9),LI$9=0)=FALSE,LI$9=$DL47),1,0)*'4. Formulations'!$M46</f>
        <v>0</v>
      </c>
      <c r="LJ47" s="27">
        <f>IF(AND(OR(ISBLANK(LJ$9),LJ$9=0)=FALSE,LJ$9=$DL47),1,0)*'4. Formulations'!$M46</f>
        <v>0</v>
      </c>
      <c r="LK47" s="27">
        <f>IF(AND(OR(ISBLANK(LK$9),LK$9=0)=FALSE,LK$9=$DL47),1,0)*'4. Formulations'!$M46</f>
        <v>0</v>
      </c>
      <c r="LL47" s="27">
        <f>IF(AND(OR(ISBLANK(LL$9),LL$9=0)=FALSE,LL$9=$DL47),1,0)*'4. Formulations'!$M46</f>
        <v>0</v>
      </c>
      <c r="LM47" s="27">
        <f>IF(AND(OR(ISBLANK(LM$9),LM$9=0)=FALSE,LM$9=$DL47),1,0)*'4. Formulations'!$M46</f>
        <v>0</v>
      </c>
      <c r="LN47" s="27">
        <f>IF(AND(OR(ISBLANK(LN$9),LN$9=0)=FALSE,LN$9=$DL47),1,0)*'4. Formulations'!$M46</f>
        <v>0</v>
      </c>
      <c r="LO47" s="27">
        <f>IF(AND(OR(ISBLANK(LO$9),LO$9=0)=FALSE,LO$9=$DL47),1,0)*'4. Formulations'!$M46</f>
        <v>0</v>
      </c>
      <c r="LP47" s="27">
        <f>IF(AND(OR(ISBLANK(LP$9),LP$9=0)=FALSE,LP$9=$DL47),1,0)*'4. Formulations'!$M46</f>
        <v>0</v>
      </c>
      <c r="LQ47" s="27">
        <f>IF(AND(OR(ISBLANK(LQ$9),LQ$9=0)=FALSE,LQ$9=$DL47),1,0)*'4. Formulations'!$M46</f>
        <v>0</v>
      </c>
      <c r="LR47" s="27">
        <f>IF(AND(OR(ISBLANK(LR$9),LR$9=0)=FALSE,LR$9=$DL47),1,0)*'4. Formulations'!$M46</f>
        <v>0</v>
      </c>
      <c r="LS47" s="27"/>
      <c r="LT47" s="27"/>
      <c r="LU47" s="27"/>
      <c r="LW47" s="27">
        <f>IF(AND(OR(ISBLANK(LW$9),LW$9=0)=FALSE,SUM($LB47:$LR47)&gt;0,LW$9='2. Protocols'!$G46),1,0)*'4. Formulations'!$M46</f>
        <v>0</v>
      </c>
      <c r="LX47" s="27">
        <f>IF(AND(OR(ISBLANK(LX$9),LX$9=0)=FALSE,SUM($LB47:$LR47)&gt;0,LX$9='2. Protocols'!$G46),1,0)*'4. Formulations'!$M46</f>
        <v>0</v>
      </c>
      <c r="LY47" s="27">
        <f>IF(AND(OR(ISBLANK(LY$9),LY$9=0)=FALSE,SUM($LB47:$LR47)&gt;0,LY$9='2. Protocols'!$G46),1,0)*'4. Formulations'!$M46</f>
        <v>0</v>
      </c>
      <c r="LZ47" s="27">
        <f>IF(AND(OR(ISBLANK(LZ$9),LZ$9=0)=FALSE,SUM($LB47:$LR47)&gt;0,LZ$9='2. Protocols'!$G46),1,0)*'4. Formulations'!$M46</f>
        <v>0</v>
      </c>
      <c r="MA47" s="27">
        <f>IF(AND(OR(ISBLANK(MA$9),MA$9=0)=FALSE,SUM($LB47:$LR47)&gt;0,MA$9='2. Protocols'!$G46),1,0)*'4. Formulations'!$M46</f>
        <v>0</v>
      </c>
      <c r="MB47" s="27">
        <f>IF(AND(OR(ISBLANK(MB$9),MB$9=0)=FALSE,SUM($LB47:$LR47)&gt;0,MB$9='2. Protocols'!$G46),1,0)*'4. Formulations'!$M46</f>
        <v>0</v>
      </c>
      <c r="MC47" s="27">
        <f>IF(AND(OR(ISBLANK(MC$9),MC$9=0)=FALSE,SUM($LB47:$LR47)&gt;0,MC$9='2. Protocols'!$G46),1,0)*'4. Formulations'!$M46</f>
        <v>0</v>
      </c>
      <c r="MD47" s="27">
        <f>IF(AND(OR(ISBLANK(MD$9),MD$9=0)=FALSE,SUM($LB47:$LR47)&gt;0,MD$9='2. Protocols'!$G46),1,0)*'4. Formulations'!$M46</f>
        <v>0</v>
      </c>
      <c r="ME47" s="27">
        <f>IF(AND(OR(ISBLANK(ME$9),ME$9=0)=FALSE,SUM($LB47:$LR47)&gt;0,ME$9='2. Protocols'!$G46),1,0)*'4. Formulations'!$M46</f>
        <v>0</v>
      </c>
      <c r="MF47" s="27">
        <f>IF(AND(OR(ISBLANK(MF$9),MF$9=0)=FALSE,SUM($LB47:$LR47)&gt;0,MF$9='2. Protocols'!$G46),1,0)*'4. Formulations'!$M46</f>
        <v>0</v>
      </c>
      <c r="MG47" s="27">
        <f>IF(AND(OR(ISBLANK(MG$9),MG$9=0)=FALSE,SUM($LB47:$LR47)&gt;0,MG$9='2. Protocols'!$G46),1,0)*'4. Formulations'!$M46</f>
        <v>0</v>
      </c>
      <c r="MH47" s="27">
        <f>IF(AND(OR(ISBLANK(MH$9),MH$9=0)=FALSE,SUM($LB47:$LR47)&gt;0,MH$9='2. Protocols'!$G46),1,0)*'4. Formulations'!$M46</f>
        <v>0</v>
      </c>
      <c r="MI47" s="27">
        <f>IF(AND(OR(ISBLANK(MI$9),MI$9=0)=FALSE,SUM($LB47:$LR47)&gt;0,MI$9='2. Protocols'!$G46),1,0)*'4. Formulations'!$M46</f>
        <v>0</v>
      </c>
      <c r="MJ47" s="27">
        <f>IF(AND(OR(ISBLANK(MJ$9),MJ$9=0)=FALSE,SUM($LB47:$LR47)&gt;0,MJ$9='2. Protocols'!$G46),1,0)*'4. Formulations'!$M46</f>
        <v>0</v>
      </c>
      <c r="MK47" s="27">
        <f>IF(AND(OR(ISBLANK(MK$9),MK$9=0)=FALSE,SUM($LB47:$LR47)&gt;0,MK$9='2. Protocols'!$G46),1,0)*'4. Formulations'!$M46</f>
        <v>0</v>
      </c>
      <c r="ML47" s="27">
        <f>IF(AND(OR(ISBLANK(ML$9),ML$9=0)=FALSE,SUM($LB47:$LR47)&gt;0,ML$9='2. Protocols'!$G46),1,0)*'4. Formulations'!$M46</f>
        <v>0</v>
      </c>
      <c r="MM47" s="27">
        <f>IF(AND(OR(ISBLANK(MM$9),MM$9=0)=FALSE,SUM($LB47:$LR47)&gt;0,MM$9='2. Protocols'!$G46),1,0)*'4. Formulations'!$M46</f>
        <v>0</v>
      </c>
      <c r="MN47" s="27">
        <f>IF(AND(OR(ISBLANK(MN$9),MN$9=0)=FALSE,SUM($LB47:$LR47)&gt;0,MN$9='2. Protocols'!$G46),1,0)*'4. Formulations'!$M46</f>
        <v>0</v>
      </c>
      <c r="MO47" s="27">
        <f>IF(AND(OR(ISBLANK(MO$9),MO$9=0)=FALSE,SUM($LB47:$LR47)&gt;0,MO$9='2. Protocols'!$G46),1,0)*'4. Formulations'!$M46</f>
        <v>0</v>
      </c>
      <c r="MP47" s="27">
        <f>IF(AND(OR(ISBLANK(MP$9),MP$9=0)=FALSE,SUM($LB47:$LR47)&gt;0,MP$9='2. Protocols'!$G46),1,0)*'4. Formulations'!$M46</f>
        <v>0</v>
      </c>
      <c r="MQ47" s="27">
        <f>IF(AND(OR(ISBLANK(MQ$9),MQ$9=0)=FALSE,SUM($LB47:$LR47)&gt;0,MQ$9='2. Protocols'!$G46),1,0)*'4. Formulations'!$M46</f>
        <v>0</v>
      </c>
      <c r="MR47" s="27">
        <f>IF(AND(OR(ISBLANK(MR$9),MR$9=0)=FALSE,SUM($LB47:$LR47)&gt;0,MR$9='2. Protocols'!$G46),1,0)*'4. Formulations'!$M46</f>
        <v>0</v>
      </c>
      <c r="MS47" s="27">
        <f>IF(AND(OR(ISBLANK(MS$9),MS$9=0)=FALSE,SUM($LB47:$LR47)&gt;0,MS$9='2. Protocols'!$G46),1,0)*'4. Formulations'!$M46</f>
        <v>0</v>
      </c>
      <c r="MT47" s="27">
        <f>IF(AND(OR(ISBLANK(MT$9),MT$9=0)=FALSE,SUM($LB47:$LR47)&gt;0,MT$9='2. Protocols'!$G46),1,0)*'4. Formulations'!$M46</f>
        <v>0</v>
      </c>
      <c r="MU47" s="27">
        <f>IF(AND(OR(ISBLANK(MU$9),MU$9=0)=FALSE,SUM($LB47:$LR47)&gt;0,MU$9='2. Protocols'!$G46),1,0)*'4. Formulations'!$M46</f>
        <v>0</v>
      </c>
      <c r="MV47" s="27">
        <f>IF(AND(OR(ISBLANK(MV$9),MV$9=0)=FALSE,SUM($LB47:$LR47)&gt;0,MV$9='2. Protocols'!$G46),1,0)*'4. Formulations'!$M46</f>
        <v>0</v>
      </c>
      <c r="MW47" s="27">
        <f>IF(AND(OR(ISBLANK(MW$9),MW$9=0)=FALSE,SUM($LB47:$LR47)&gt;0,MW$9='2. Protocols'!$G46),1,0)*'4. Formulations'!$M46</f>
        <v>0</v>
      </c>
      <c r="MX47" s="27">
        <f>IF(AND(OR(ISBLANK(MX$9),MX$9=0)=FALSE,SUM($LB47:$LR47)&gt;0,MX$9='2. Protocols'!$G46),1,0)*'4. Formulations'!$M46</f>
        <v>0</v>
      </c>
      <c r="MY47" s="27">
        <f>IF(AND(OR(ISBLANK(MY$9),MY$9=0)=FALSE,SUM($LB47:$LR47)&gt;0,MY$9='2. Protocols'!$G46),1,0)*'4. Formulations'!$M46</f>
        <v>0</v>
      </c>
      <c r="MZ47" s="27">
        <f>IF(AND(OR(ISBLANK(MZ$9),MZ$9=0)=FALSE,SUM($LB47:$LR47)&gt;0,MZ$9='2. Protocols'!$G46),1,0)*'4. Formulations'!$M46</f>
        <v>0</v>
      </c>
      <c r="NA47" s="27">
        <f>IF(AND(OR(ISBLANK(NA$9),NA$9=0)=FALSE,SUM($LB47:$LR47)&gt;0,NA$9='2. Protocols'!$G46),1,0)*'4. Formulations'!$M46</f>
        <v>0</v>
      </c>
      <c r="NB47" s="27">
        <f>IF(AND(OR(ISBLANK(NB$9),NB$9=0)=FALSE,SUM($LB47:$LR47)&gt;0,NB$9='2. Protocols'!$G46),1,0)*'4. Formulations'!$M46</f>
        <v>0</v>
      </c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V47" s="27">
        <f>IF(AND(OR(ISBLANK(NV$9),NV$9=0)=FALSE,NV$9=$DM47),1,0)*'4. Formulations'!$N46</f>
        <v>0</v>
      </c>
      <c r="NW47" s="721">
        <f>IF(AND(OR(ISBLANK(NW$9),NW$9=0)=FALSE,NW$9=$DM47),1,0)*'4. Formulations'!$N46</f>
        <v>0</v>
      </c>
      <c r="NX47" s="27">
        <f>IF(AND(OR(ISBLANK(NX$9),NX$9=0)=FALSE,NX$9=$DM47),1,0)*'4. Formulations'!$N46</f>
        <v>0</v>
      </c>
      <c r="NY47" s="27">
        <f>IF(AND(OR(ISBLANK(NY$9),NY$9=0)=FALSE,NY$9=$DM47),1,0)*'4. Formulations'!$N46</f>
        <v>0</v>
      </c>
      <c r="NZ47" s="27">
        <f>IF(AND(OR(ISBLANK(NZ$9),NZ$9=0)=FALSE,NZ$9=$DM47),1,0)*'4. Formulations'!$N46</f>
        <v>0</v>
      </c>
      <c r="OA47" s="27">
        <f>IF(AND(OR(ISBLANK(OA$9),OA$9=0)=FALSE,OA$9=$DM47),1,0)*'4. Formulations'!$N46</f>
        <v>0</v>
      </c>
      <c r="OB47" s="27">
        <f>IF(AND(OR(ISBLANK(OB$9),OB$9=0)=FALSE,OB$9=$DM47),1,0)*'4. Formulations'!$N46</f>
        <v>0</v>
      </c>
      <c r="OC47" s="27">
        <f>IF(AND(OR(ISBLANK(OC$9),OC$9=0)=FALSE,OC$9=$DM47),1,0)*'4. Formulations'!$N46</f>
        <v>0</v>
      </c>
      <c r="OD47" s="27">
        <f>IF(AND(OR(ISBLANK(OD$9),OD$9=0)=FALSE,OD$9=$DM47),1,0)*'4. Formulations'!$N46</f>
        <v>0</v>
      </c>
      <c r="OE47" s="27">
        <f>IF(AND(OR(ISBLANK(OE$9),OE$9=0)=FALSE,OE$9=$DM47),1,0)*'4. Formulations'!$N46</f>
        <v>0</v>
      </c>
      <c r="OF47" s="27">
        <f>IF(AND(OR(ISBLANK(OF$9),OF$9=0)=FALSE,OF$9=$DM47),1,0)*'4. Formulations'!$N46</f>
        <v>0</v>
      </c>
      <c r="OG47" s="27">
        <f>IF(AND(OR(ISBLANK(OG$9),OG$9=0)=FALSE,OG$9=$DM47),1,0)*'4. Formulations'!$N46</f>
        <v>0</v>
      </c>
      <c r="OH47" s="27">
        <f>IF(AND(OR(ISBLANK(OH$9),OH$9=0)=FALSE,OH$9=$DM47),1,0)*'4. Formulations'!$N46</f>
        <v>0</v>
      </c>
      <c r="OI47" s="27">
        <f>IF(AND(OR(ISBLANK(OI$9),OI$9=0)=FALSE,OI$9=$DM47),1,0)*'4. Formulations'!$N46</f>
        <v>0</v>
      </c>
      <c r="OJ47" s="27">
        <f>IF(AND(OR(ISBLANK(OJ$9),OJ$9=0)=FALSE,OJ$9=$DM47),1,0)*'4. Formulations'!$N46</f>
        <v>0</v>
      </c>
      <c r="OK47" s="27">
        <f>IF(AND(OR(ISBLANK(OK$9),OK$9=0)=FALSE,OK$9=$DM47),1,0)*'4. Formulations'!$N46</f>
        <v>0</v>
      </c>
      <c r="OL47" s="27">
        <f>IF(AND(OR(ISBLANK(OL$9),OL$9=0)=FALSE,OL$9=$DM47),1,0)*'4. Formulations'!$N46</f>
        <v>0</v>
      </c>
      <c r="OM47" s="27"/>
      <c r="ON47" s="27"/>
      <c r="OO47" s="27"/>
      <c r="OQ47" s="27">
        <f>IF(AND(OR(ISBLANK(OQ$9),OQ$9=0)=FALSE,OR(OQ$9='2. Protocols'!$C46,OQ$9='2. Protocols'!$E46,OQ$9='2. Protocols'!$G46)),1,0)*'4. Formulations'!$O46</f>
        <v>0</v>
      </c>
      <c r="OR47" s="27">
        <f>IF(AND(OR(ISBLANK(OR$9),OR$9=0)=FALSE,OR(OR$9='2. Protocols'!$C46,OR$9='2. Protocols'!$E46,OR$9='2. Protocols'!$G46)),1,0)*'4. Formulations'!$O46</f>
        <v>0</v>
      </c>
      <c r="OS47" s="27">
        <f>IF(AND(OR(ISBLANK(OS$9),OS$9=0)=FALSE,OR(OS$9='2. Protocols'!$C46,OS$9='2. Protocols'!$E46,OS$9='2. Protocols'!$G46)),1,0)*'4. Formulations'!$O46</f>
        <v>0</v>
      </c>
      <c r="OT47" s="27">
        <f>IF(AND(OR(ISBLANK(OT$9),OT$9=0)=FALSE,OR(OT$9='2. Protocols'!$C46,OT$9='2. Protocols'!$E46,OT$9='2. Protocols'!$G46)),1,0)*'4. Formulations'!$O46</f>
        <v>0</v>
      </c>
      <c r="OU47" s="27">
        <f>IF(AND(OR(ISBLANK(OU$9),OU$9=0)=FALSE,OR(OU$9='2. Protocols'!$C46,OU$9='2. Protocols'!$E46,OU$9='2. Protocols'!$G46)),1,0)*'4. Formulations'!$O46</f>
        <v>0</v>
      </c>
      <c r="OV47" s="27">
        <f>IF(AND(OR(ISBLANK(OV$9),OV$9=0)=FALSE,OR(OV$9='2. Protocols'!$C46,OV$9='2. Protocols'!$E46,OV$9='2. Protocols'!$G46)),1,0)*'4. Formulations'!$O46</f>
        <v>0</v>
      </c>
      <c r="OW47" s="27">
        <f>IF(AND(OR(ISBLANK(OW$9),OW$9=0)=FALSE,OR(OW$9='2. Protocols'!$C46,OW$9='2. Protocols'!$E46,OW$9='2. Protocols'!$G46)),1,0)*'4. Formulations'!$O46</f>
        <v>0</v>
      </c>
      <c r="OX47" s="27">
        <f>IF(AND(OR(ISBLANK(OX$9),OX$9=0)=FALSE,OR(OX$9='2. Protocols'!$C46,OX$9='2. Protocols'!$E46,OX$9='2. Protocols'!$G46)),1,0)*'4. Formulations'!$O46</f>
        <v>0</v>
      </c>
      <c r="OY47" s="27">
        <f>IF(AND(OR(ISBLANK(OY$9),OY$9=0)=FALSE,OR(OY$9='2. Protocols'!$C46,OY$9='2. Protocols'!$E46,OY$9='2. Protocols'!$G46)),1,0)*'4. Formulations'!$O46</f>
        <v>0</v>
      </c>
      <c r="OZ47" s="27">
        <f>IF(AND(OR(ISBLANK(OZ$9),OZ$9=0)=FALSE,OR(OZ$9='2. Protocols'!$C46,OZ$9='2. Protocols'!$E46,OZ$9='2. Protocols'!$G46)),1,0)*'4. Formulations'!$O46</f>
        <v>0</v>
      </c>
      <c r="PA47" s="27">
        <f>IF(AND(OR(ISBLANK(PA$9),PA$9=0)=FALSE,OR(PA$9='2. Protocols'!$C46,PA$9='2. Protocols'!$E46,PA$9='2. Protocols'!$G46)),1,0)*'4. Formulations'!$O46</f>
        <v>0</v>
      </c>
      <c r="PB47" s="27">
        <f>IF(AND(OR(ISBLANK(PB$9),PB$9=0)=FALSE,OR(PB$9='2. Protocols'!$C46,PB$9='2. Protocols'!$E46,PB$9='2. Protocols'!$G46)),1,0)*'4. Formulations'!$O46</f>
        <v>0</v>
      </c>
      <c r="PC47" s="27">
        <f>IF(AND(OR(ISBLANK(PC$9),PC$9=0)=FALSE,OR(PC$9='2. Protocols'!$C46,PC$9='2. Protocols'!$E46,PC$9='2. Protocols'!$G46)),1,0)*'4. Formulations'!$O46</f>
        <v>0</v>
      </c>
      <c r="PD47" s="27">
        <f>IF(AND(OR(ISBLANK(PD$9),PD$9=0)=FALSE,OR(PD$9='2. Protocols'!$C46,PD$9='2. Protocols'!$E46,PD$9='2. Protocols'!$G46)),1,0)*'4. Formulations'!$O46</f>
        <v>0</v>
      </c>
      <c r="PE47" s="27">
        <f>IF(AND(OR(ISBLANK(PE$9),PE$9=0)=FALSE,OR(PE$9='2. Protocols'!$C46,PE$9='2. Protocols'!$E46,PE$9='2. Protocols'!$G46)),1,0)*'4. Formulations'!$O46</f>
        <v>0</v>
      </c>
      <c r="PF47" s="27">
        <f>IF(AND(OR(ISBLANK(PF$9),PF$9=0)=FALSE,OR(PF$9='2. Protocols'!$C46,PF$9='2. Protocols'!$E46,PF$9='2. Protocols'!$G46)),1,0)*'4. Formulations'!$O46</f>
        <v>0</v>
      </c>
      <c r="PG47" s="27">
        <f>IF(AND(OR(ISBLANK(PG$9),PG$9=0)=FALSE,OR(PG$9='2. Protocols'!$C46,PG$9='2. Protocols'!$E46,PG$9='2. Protocols'!$G46)),1,0)*'4. Formulations'!$O46</f>
        <v>0</v>
      </c>
      <c r="PH47" s="27">
        <f>IF(AND(OR(ISBLANK(PH$9),PH$9=0)=FALSE,OR(PH$9='2. Protocols'!$C46,PH$9='2. Protocols'!$E46,PH$9='2. Protocols'!$G46)),1,0)*'4. Formulations'!$O46</f>
        <v>0</v>
      </c>
      <c r="PI47" s="27">
        <f>IF(AND(OR(ISBLANK(PI$9),PI$9=0)=FALSE,OR(PI$9='2. Protocols'!$C46,PI$9='2. Protocols'!$E46,PI$9='2. Protocols'!$G46)),1,0)*'4. Formulations'!$O46</f>
        <v>0</v>
      </c>
      <c r="PJ47" s="27">
        <f>IF(AND(OR(ISBLANK(PJ$9),PJ$9=0)=FALSE,OR(PJ$9='2. Protocols'!$C46,PJ$9='2. Protocols'!$E46,PJ$9='2. Protocols'!$G46)),1,0)*'4. Formulations'!$O46</f>
        <v>0</v>
      </c>
      <c r="PK47" s="27">
        <f>IF(AND(OR(ISBLANK(PK$9),PK$9=0)=FALSE,OR(PK$9='2. Protocols'!$C46,PK$9='2. Protocols'!$E46,PK$9='2. Protocols'!$G46)),1,0)*'4. Formulations'!$O46</f>
        <v>0</v>
      </c>
      <c r="PL47" s="27">
        <f>IF(AND(OR(ISBLANK(PL$9),PL$9=0)=FALSE,OR(PL$9='2. Protocols'!$C46,PL$9='2. Protocols'!$E46,PL$9='2. Protocols'!$G46)),1,0)*'4. Formulations'!$O46</f>
        <v>0</v>
      </c>
      <c r="PM47" s="27">
        <f>IF(AND(OR(ISBLANK(PM$9),PM$9=0)=FALSE,OR(PM$9='2. Protocols'!$C46,PM$9='2. Protocols'!$E46,PM$9='2. Protocols'!$G46)),1,0)*'4. Formulations'!$O46</f>
        <v>0</v>
      </c>
      <c r="PN47" s="27">
        <f>IF(AND(OR(ISBLANK(PN$9),PN$9=0)=FALSE,OR(PN$9='2. Protocols'!$C46,PN$9='2. Protocols'!$E46,PN$9='2. Protocols'!$G46)),1,0)*'4. Formulations'!$O46</f>
        <v>0</v>
      </c>
      <c r="PO47" s="27">
        <f>IF(AND(OR(ISBLANK(PO$9),PO$9=0)=FALSE,OR(PO$9='2. Protocols'!$C46,PO$9='2. Protocols'!$E46,PO$9='2. Protocols'!$G46)),1,0)*'4. Formulations'!$O46</f>
        <v>0</v>
      </c>
      <c r="PP47" s="27">
        <f>IF(AND(OR(ISBLANK(PP$9),PP$9=0)=FALSE,OR(PP$9='2. Protocols'!$C46,PP$9='2. Protocols'!$E46,PP$9='2. Protocols'!$G46)),1,0)*'4. Formulations'!$O46</f>
        <v>0</v>
      </c>
      <c r="PQ47" s="27">
        <f>IF(AND(OR(ISBLANK(PQ$9),PQ$9=0)=FALSE,OR(PQ$9='2. Protocols'!$C46,PQ$9='2. Protocols'!$E46,PQ$9='2. Protocols'!$G46)),1,0)*'4. Formulations'!$O46</f>
        <v>0</v>
      </c>
      <c r="PR47" s="27">
        <f>IF(AND(OR(ISBLANK(PR$9),PR$9=0)=FALSE,OR(PR$9='2. Protocols'!$C46,PR$9='2. Protocols'!$E46,PR$9='2. Protocols'!$G46)),1,0)*'4. Formulations'!$O46</f>
        <v>0</v>
      </c>
      <c r="PS47" s="27">
        <f>IF(AND(OR(ISBLANK(PS$9),PS$9=0)=FALSE,OR(PS$9='2. Protocols'!$C46,PS$9='2. Protocols'!$E46,PS$9='2. Protocols'!$G46)),1,0)*'4. Formulations'!$O46</f>
        <v>0</v>
      </c>
      <c r="PT47" s="27">
        <f>IF(AND(OR(ISBLANK(PT$9),PT$9=0)=FALSE,OR(PT$9='2. Protocols'!$C46,PT$9='2. Protocols'!$E46,PT$9='2. Protocols'!$G46)),1,0)*'4. Formulations'!$O46</f>
        <v>0</v>
      </c>
      <c r="PU47" s="27">
        <f>IF(AND(OR(ISBLANK(PU$9),PU$9=0)=FALSE,OR(PU$9='2. Protocols'!$C46,PU$9='2. Protocols'!$E46,PU$9='2. Protocols'!$G46)),1,0)*'4. Formulations'!$O46</f>
        <v>0</v>
      </c>
      <c r="PV47" s="27">
        <f>IF(AND(OR(ISBLANK(PV$9),PV$9=0)=FALSE,OR(PV$9='2. Protocols'!$C46,PV$9='2. Protocols'!$E46,PV$9='2. Protocols'!$G46)),1,0)*'4. Formulations'!$O46</f>
        <v>0</v>
      </c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P47" s="27">
        <f>IF(AND(OR(ISBLANK(QP$9),QP$9=0)=FALSE,QP$9=$DL47),1,0)*'4. Formulations'!$P46</f>
        <v>0</v>
      </c>
      <c r="QQ47" s="27">
        <f>IF(AND(OR(ISBLANK(QQ$9),QQ$9=0)=FALSE,QQ$9=$DL47),1,0)*'4. Formulations'!$P46</f>
        <v>0</v>
      </c>
      <c r="QR47" s="27">
        <f>IF(AND(OR(ISBLANK(QR$9),QR$9=0)=FALSE,QR$9=$DL47),1,0)*'4. Formulations'!$P46</f>
        <v>0</v>
      </c>
      <c r="QS47" s="27">
        <f>IF(AND(OR(ISBLANK(QS$9),QS$9=0)=FALSE,QS$9=$DL47),1,0)*'4. Formulations'!$P46</f>
        <v>0</v>
      </c>
      <c r="QT47" s="27">
        <f>IF(AND(OR(ISBLANK(QT$9),QT$9=0)=FALSE,QT$9=$DL47),1,0)*'4. Formulations'!$P46</f>
        <v>0</v>
      </c>
      <c r="QU47" s="27">
        <f>IF(AND(OR(ISBLANK(QU$9),QU$9=0)=FALSE,QU$9=$DL47),1,0)*'4. Formulations'!$P46</f>
        <v>0</v>
      </c>
      <c r="QV47" s="27">
        <f>IF(AND(OR(ISBLANK(QV$9),QV$9=0)=FALSE,QV$9=$DL47),1,0)*'4. Formulations'!$P46</f>
        <v>0</v>
      </c>
      <c r="QW47" s="27">
        <f>IF(AND(OR(ISBLANK(QW$9),QW$9=0)=FALSE,QW$9=$DL47),1,0)*'4. Formulations'!$P46</f>
        <v>0</v>
      </c>
      <c r="QX47" s="27">
        <f>IF(AND(OR(ISBLANK(QX$9),QX$9=0)=FALSE,QX$9=$DL47),1,0)*'4. Formulations'!$P46</f>
        <v>0</v>
      </c>
      <c r="QY47" s="27">
        <f>IF(AND(OR(ISBLANK(QY$9),QY$9=0)=FALSE,QY$9=$DL47),1,0)*'4. Formulations'!$P46</f>
        <v>0</v>
      </c>
      <c r="QZ47" s="27">
        <f>IF(AND(OR(ISBLANK(QZ$9),QZ$9=0)=FALSE,QZ$9=$DL47),1,0)*'4. Formulations'!$P46</f>
        <v>0</v>
      </c>
      <c r="RA47" s="27">
        <f>IF(AND(OR(ISBLANK(RA$9),RA$9=0)=FALSE,RA$9=$DL47),1,0)*'4. Formulations'!$P46</f>
        <v>0</v>
      </c>
      <c r="RB47" s="27">
        <f>IF(AND(OR(ISBLANK(RB$9),RB$9=0)=FALSE,RB$9=$DL47),1,0)*'4. Formulations'!$P46</f>
        <v>0</v>
      </c>
      <c r="RC47" s="27">
        <f>IF(AND(OR(ISBLANK(RC$9),RC$9=0)=FALSE,RC$9=$DL47),1,0)*'4. Formulations'!$P46</f>
        <v>0</v>
      </c>
      <c r="RD47" s="27">
        <f>IF(AND(OR(ISBLANK(RD$9),RD$9=0)=FALSE,RD$9=$DL47),1,0)*'4. Formulations'!$P46</f>
        <v>0</v>
      </c>
      <c r="RE47" s="27">
        <f>IF(AND(OR(ISBLANK(RE$9),RE$9=0)=FALSE,RE$9=$DL47),1,0)*'4. Formulations'!$P46</f>
        <v>0</v>
      </c>
      <c r="RF47" s="27">
        <f>IF(AND(OR(ISBLANK(RF$9),RF$9=0)=FALSE,RF$9=$DL47),1,0)*'4. Formulations'!$P46</f>
        <v>0</v>
      </c>
      <c r="RG47" s="27"/>
      <c r="RH47" s="27"/>
      <c r="RI47" s="27"/>
      <c r="RK47" s="27">
        <f>IF(AND(OR(ISBLANK(RK$9),RK$9=0)=FALSE,SUM($QP47:$RF47)&gt;0,RK$9='2. Protocols'!$G46),1,0)*'4. Formulations'!$P46</f>
        <v>0</v>
      </c>
      <c r="RL47" s="27">
        <f>IF(AND(OR(ISBLANK(RL$9),RL$9=0)=FALSE,SUM($QP47:$RF47)&gt;0,RL$9='2. Protocols'!$G46),1,0)*'4. Formulations'!$P46</f>
        <v>0</v>
      </c>
      <c r="RM47" s="27">
        <f>IF(AND(OR(ISBLANK(RM$9),RM$9=0)=FALSE,SUM($QP47:$RF47)&gt;0,RM$9='2. Protocols'!$G46),1,0)*'4. Formulations'!$P46</f>
        <v>0</v>
      </c>
      <c r="RN47" s="27">
        <f>IF(AND(OR(ISBLANK(RN$9),RN$9=0)=FALSE,SUM($QP47:$RF47)&gt;0,RN$9='2. Protocols'!$G46),1,0)*'4. Formulations'!$P46</f>
        <v>0</v>
      </c>
      <c r="RO47" s="27">
        <f>IF(AND(OR(ISBLANK(RO$9),RO$9=0)=FALSE,SUM($QP47:$RF47)&gt;0,RO$9='2. Protocols'!$G46),1,0)*'4. Formulations'!$P46</f>
        <v>0</v>
      </c>
      <c r="RP47" s="27">
        <f>IF(AND(OR(ISBLANK(RP$9),RP$9=0)=FALSE,SUM($QP47:$RF47)&gt;0,RP$9='2. Protocols'!$G46),1,0)*'4. Formulations'!$P46</f>
        <v>0</v>
      </c>
      <c r="RQ47" s="27">
        <f>IF(AND(OR(ISBLANK(RQ$9),RQ$9=0)=FALSE,SUM($QP47:$RF47)&gt;0,RQ$9='2. Protocols'!$G46),1,0)*'4. Formulations'!$P46</f>
        <v>0</v>
      </c>
      <c r="RR47" s="27">
        <f>IF(AND(OR(ISBLANK(RR$9),RR$9=0)=FALSE,SUM($QP47:$RF47)&gt;0,RR$9='2. Protocols'!$G46),1,0)*'4. Formulations'!$P46</f>
        <v>0</v>
      </c>
      <c r="RS47" s="27">
        <f>IF(AND(OR(ISBLANK(RS$9),RS$9=0)=FALSE,SUM($QP47:$RF47)&gt;0,RS$9='2. Protocols'!$G46),1,0)*'4. Formulations'!$P46</f>
        <v>0</v>
      </c>
      <c r="RT47" s="27">
        <f>IF(AND(OR(ISBLANK(RT$9),RT$9=0)=FALSE,SUM($QP47:$RF47)&gt;0,RT$9='2. Protocols'!$G46),1,0)*'4. Formulations'!$P46</f>
        <v>0</v>
      </c>
      <c r="RU47" s="27">
        <f>IF(AND(OR(ISBLANK(RU$9),RU$9=0)=FALSE,SUM($QP47:$RF47)&gt;0,RU$9='2. Protocols'!$G46),1,0)*'4. Formulations'!$P46</f>
        <v>0</v>
      </c>
      <c r="RV47" s="27">
        <f>IF(AND(OR(ISBLANK(RV$9),RV$9=0)=FALSE,SUM($QP47:$RF47)&gt;0,RV$9='2. Protocols'!$G46),1,0)*'4. Formulations'!$P46</f>
        <v>0</v>
      </c>
      <c r="RW47" s="27">
        <f>IF(AND(OR(ISBLANK(RW$9),RW$9=0)=FALSE,SUM($QP47:$RF47)&gt;0,RW$9='2. Protocols'!$G46),1,0)*'4. Formulations'!$P46</f>
        <v>0</v>
      </c>
      <c r="RX47" s="27">
        <f>IF(AND(OR(ISBLANK(RX$9),RX$9=0)=FALSE,SUM($QP47:$RF47)&gt;0,RX$9='2. Protocols'!$G46),1,0)*'4. Formulations'!$P46</f>
        <v>0</v>
      </c>
      <c r="RY47" s="27">
        <f>IF(AND(OR(ISBLANK(RY$9),RY$9=0)=FALSE,SUM($QP47:$RF47)&gt;0,RY$9='2. Protocols'!$G46),1,0)*'4. Formulations'!$P46</f>
        <v>0</v>
      </c>
      <c r="RZ47" s="27">
        <f>IF(AND(OR(ISBLANK(RZ$9),RZ$9=0)=FALSE,SUM($QP47:$RF47)&gt;0,RZ$9='2. Protocols'!$G46),1,0)*'4. Formulations'!$P46</f>
        <v>0</v>
      </c>
      <c r="SA47" s="27">
        <f>IF(AND(OR(ISBLANK(SA$9),SA$9=0)=FALSE,SUM($QP47:$RF47)&gt;0,SA$9='2. Protocols'!$G46),1,0)*'4. Formulations'!$P46</f>
        <v>0</v>
      </c>
      <c r="SB47" s="27">
        <f>IF(AND(OR(ISBLANK(SB$9),SB$9=0)=FALSE,SUM($QP47:$RF47)&gt;0,SB$9='2. Protocols'!$G46),1,0)*'4. Formulations'!$P46</f>
        <v>0</v>
      </c>
      <c r="SC47" s="27">
        <f>IF(AND(OR(ISBLANK(SC$9),SC$9=0)=FALSE,SUM($QP47:$RF47)&gt;0,SC$9='2. Protocols'!$G46),1,0)*'4. Formulations'!$P46</f>
        <v>0</v>
      </c>
      <c r="SD47" s="27">
        <f>IF(AND(OR(ISBLANK(SD$9),SD$9=0)=FALSE,SUM($QP47:$RF47)&gt;0,SD$9='2. Protocols'!$G46),1,0)*'4. Formulations'!$P46</f>
        <v>0</v>
      </c>
      <c r="SE47" s="27">
        <f>IF(AND(OR(ISBLANK(SE$9),SE$9=0)=FALSE,SUM($QP47:$RF47)&gt;0,SE$9='2. Protocols'!$G46),1,0)*'4. Formulations'!$P46</f>
        <v>0</v>
      </c>
      <c r="SF47" s="27">
        <f>IF(AND(OR(ISBLANK(SF$9),SF$9=0)=FALSE,SUM($QP47:$RF47)&gt;0,SF$9='2. Protocols'!$G46),1,0)*'4. Formulations'!$P46</f>
        <v>0</v>
      </c>
      <c r="SG47" s="27">
        <f>IF(AND(OR(ISBLANK(SG$9),SG$9=0)=FALSE,SUM($QP47:$RF47)&gt;0,SG$9='2. Protocols'!$G46),1,0)*'4. Formulations'!$P46</f>
        <v>0</v>
      </c>
      <c r="SH47" s="27">
        <f>IF(AND(OR(ISBLANK(SH$9),SH$9=0)=FALSE,SUM($QP47:$RF47)&gt;0,SH$9='2. Protocols'!$G46),1,0)*'4. Formulations'!$P46</f>
        <v>0</v>
      </c>
      <c r="SI47" s="27">
        <f>IF(AND(OR(ISBLANK(SI$9),SI$9=0)=FALSE,SUM($QP47:$RF47)&gt;0,SI$9='2. Protocols'!$G46),1,0)*'4. Formulations'!$P46</f>
        <v>0</v>
      </c>
      <c r="SJ47" s="27">
        <f>IF(AND(OR(ISBLANK(SJ$9),SJ$9=0)=FALSE,SUM($QP47:$RF47)&gt;0,SJ$9='2. Protocols'!$G46),1,0)*'4. Formulations'!$P46</f>
        <v>0</v>
      </c>
      <c r="SK47" s="27">
        <f>IF(AND(OR(ISBLANK(SK$9),SK$9=0)=FALSE,SUM($QP47:$RF47)&gt;0,SK$9='2. Protocols'!$G46),1,0)*'4. Formulations'!$P46</f>
        <v>0</v>
      </c>
      <c r="SL47" s="27">
        <f>IF(AND(OR(ISBLANK(SL$9),SL$9=0)=FALSE,SUM($QP47:$RF47)&gt;0,SL$9='2. Protocols'!$G46),1,0)*'4. Formulations'!$P46</f>
        <v>0</v>
      </c>
      <c r="SM47" s="27">
        <f>IF(AND(OR(ISBLANK(SM$9),SM$9=0)=FALSE,SUM($QP47:$RF47)&gt;0,SM$9='2. Protocols'!$G46),1,0)*'4. Formulations'!$P46</f>
        <v>0</v>
      </c>
      <c r="SN47" s="27">
        <f>IF(AND(OR(ISBLANK(SN$9),SN$9=0)=FALSE,SUM($QP47:$RF47)&gt;0,SN$9='2. Protocols'!$G46),1,0)*'4. Formulations'!$P46</f>
        <v>0</v>
      </c>
      <c r="SO47" s="27">
        <f>IF(AND(OR(ISBLANK(SO$9),SO$9=0)=FALSE,SUM($QP47:$RF47)&gt;0,SO$9='2. Protocols'!$G46),1,0)*'4. Formulations'!$P46</f>
        <v>0</v>
      </c>
      <c r="SP47" s="27">
        <f>IF(AND(OR(ISBLANK(SP$9),SP$9=0)=FALSE,SUM($QP47:$RF47)&gt;0,SP$9='2. Protocols'!$G46),1,0)*'4. Formulations'!$P46</f>
        <v>0</v>
      </c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J47" s="27">
        <f>IF(AND(OR(ISBLANK(TJ$9),TJ$9=0)=FALSE,TJ$9=$DM47),1,0)*'4. Formulations'!$Q46</f>
        <v>0</v>
      </c>
      <c r="TK47" s="27">
        <f>IF(AND(OR(ISBLANK(TK$9),TK$9=0)=FALSE,TK$9=$DM47),1,0)*'4. Formulations'!$Q46</f>
        <v>0</v>
      </c>
      <c r="TL47" s="27">
        <f>IF(AND(OR(ISBLANK(TL$9),TL$9=0)=FALSE,TL$9=$DM47),1,0)*'4. Formulations'!$Q46</f>
        <v>0</v>
      </c>
      <c r="TM47" s="27">
        <f>IF(AND(OR(ISBLANK(TM$9),TM$9=0)=FALSE,TM$9=$DM47),1,0)*'4. Formulations'!$Q46</f>
        <v>0</v>
      </c>
      <c r="TN47" s="27">
        <f>IF(AND(OR(ISBLANK(TN$9),TN$9=0)=FALSE,TN$9=$DM47),1,0)*'4. Formulations'!$Q46</f>
        <v>0</v>
      </c>
      <c r="TO47" s="27">
        <f>IF(AND(OR(ISBLANK(TO$9),TO$9=0)=FALSE,TO$9=$DM47),1,0)*'4. Formulations'!$Q46</f>
        <v>0</v>
      </c>
      <c r="TP47" s="27">
        <f>IF(AND(OR(ISBLANK(TP$9),TP$9=0)=FALSE,TP$9=$DM47),1,0)*'4. Formulations'!$Q46</f>
        <v>0</v>
      </c>
      <c r="TQ47" s="27">
        <f>IF(AND(OR(ISBLANK(TQ$9),TQ$9=0)=FALSE,TQ$9=$DM47),1,0)*'4. Formulations'!$Q46</f>
        <v>0</v>
      </c>
      <c r="TR47" s="27">
        <f>IF(AND(OR(ISBLANK(TR$9),TR$9=0)=FALSE,TR$9=$DM47),1,0)*'4. Formulations'!$Q46</f>
        <v>0</v>
      </c>
      <c r="TS47" s="27">
        <f>IF(AND(OR(ISBLANK(TS$9),TS$9=0)=FALSE,TS$9=$DM47),1,0)*'4. Formulations'!$Q46</f>
        <v>0</v>
      </c>
      <c r="TT47" s="27">
        <f>IF(AND(OR(ISBLANK(TT$9),TT$9=0)=FALSE,TT$9=$DM47),1,0)*'4. Formulations'!$Q46</f>
        <v>0</v>
      </c>
      <c r="TU47" s="27">
        <f>IF(AND(OR(ISBLANK(TU$9),TU$9=0)=FALSE,TU$9=$DM47),1,0)*'4. Formulations'!$Q46</f>
        <v>0</v>
      </c>
      <c r="TV47" s="27">
        <f>IF(AND(OR(ISBLANK(TV$9),TV$9=0)=FALSE,TV$9=$DM47),1,0)*'4. Formulations'!$Q46</f>
        <v>0</v>
      </c>
      <c r="TW47" s="27">
        <f>IF(AND(OR(ISBLANK(TW$9),TW$9=0)=FALSE,TW$9=$DM47),1,0)*'4. Formulations'!$Q46</f>
        <v>0</v>
      </c>
      <c r="TX47" s="27">
        <f>IF(AND(OR(ISBLANK(TX$9),TX$9=0)=FALSE,TX$9=$DM47),1,0)*'4. Formulations'!$Q46</f>
        <v>0</v>
      </c>
      <c r="TY47" s="27">
        <f>IF(AND(OR(ISBLANK(TY$9),TY$9=0)=FALSE,TY$9=$DM47),1,0)*'4. Formulations'!$Q46</f>
        <v>0</v>
      </c>
      <c r="TZ47" s="27">
        <f>IF(AND(OR(ISBLANK(TZ$9),TZ$9=0)=FALSE,TZ$9=$DM47),1,0)*'4. Formulations'!$Q46</f>
        <v>0</v>
      </c>
      <c r="UA47" s="27"/>
      <c r="UB47" s="27"/>
      <c r="UC47" s="27"/>
    </row>
    <row r="48" spans="2:549" ht="15" x14ac:dyDescent="0.25">
      <c r="B48" s="2"/>
      <c r="C48" s="75" t="str">
        <f>IF('2. Protocols'!C47&amp;"+"&amp;'2. Protocols'!E47&amp;"+"&amp;'2. Protocols'!G47="++","",'2. Protocols'!C47&amp;"+"&amp;'2. Protocols'!E47&amp;"+"&amp;'2. Protocols'!G47)</f>
        <v/>
      </c>
      <c r="D48" s="7"/>
      <c r="E48" s="8"/>
      <c r="G48" s="72">
        <f>'2. Protocols'!J47*'1. General Inputs'!$L$13</f>
        <v>0</v>
      </c>
      <c r="H48" s="72" t="e">
        <f>MAX(G48*(1+'1. General Inputs'!$BA$23+HLOOKUP(H$7,'1. General Inputs'!$BC$17:$BE$19,ROWS('1. General Inputs'!$BA$17:$BA$19),0))+(H$76*'2. Protocols'!$O47)+'3. ARV Substitutions'!L70,0)</f>
        <v>#VALUE!</v>
      </c>
      <c r="I48" s="72" t="e">
        <f>MAX(H48*(1+'1. General Inputs'!$BA$23+HLOOKUP(I$7,'1. General Inputs'!$BC$17:$BE$19,ROWS('1. General Inputs'!$BA$17:$BA$19),0))+(I$76*'2. Protocols'!$O47)+'3. ARV Substitutions'!M70,0)</f>
        <v>#VALUE!</v>
      </c>
      <c r="J48" s="72" t="e">
        <f>MAX(I48*(1+'1. General Inputs'!$BA$23+HLOOKUP(J$7,'1. General Inputs'!$BC$17:$BE$19,ROWS('1. General Inputs'!$BA$17:$BA$19),0))+(J$76*'2. Protocols'!$O47)+'3. ARV Substitutions'!N70,0)</f>
        <v>#VALUE!</v>
      </c>
      <c r="K48" s="72" t="e">
        <f>MAX(J48*(1+'1. General Inputs'!$BA$23+HLOOKUP(K$7,'1. General Inputs'!$BC$17:$BE$19,ROWS('1. General Inputs'!$BA$17:$BA$19),0))+(K$76*'2. Protocols'!$O47)+'3. ARV Substitutions'!O70,0)</f>
        <v>#VALUE!</v>
      </c>
      <c r="L48" s="72" t="e">
        <f>MAX(K48*(1+'1. General Inputs'!$BA$23+HLOOKUP(L$7,'1. General Inputs'!$BC$17:$BE$19,ROWS('1. General Inputs'!$BA$17:$BA$19),0))+(L$76*'2. Protocols'!$O47)+'3. ARV Substitutions'!P70,0)</f>
        <v>#VALUE!</v>
      </c>
      <c r="M48" s="72" t="e">
        <f>MAX(L48*(1+'1. General Inputs'!$BA$23+HLOOKUP(M$7,'1. General Inputs'!$BC$17:$BE$19,ROWS('1. General Inputs'!$BA$17:$BA$19),0))+(M$76*'2. Protocols'!$O47)+'3. ARV Substitutions'!Q70,0)</f>
        <v>#VALUE!</v>
      </c>
      <c r="N48" s="72" t="e">
        <f>MAX(M48*(1+'1. General Inputs'!$BA$23+HLOOKUP(N$7,'1. General Inputs'!$BC$17:$BE$19,ROWS('1. General Inputs'!$BA$17:$BA$19),0))+(N$76*'2. Protocols'!$O47)+'3. ARV Substitutions'!R70,0)</f>
        <v>#VALUE!</v>
      </c>
      <c r="O48" s="72" t="e">
        <f>MAX(N48*(1+'1. General Inputs'!$BA$23+HLOOKUP(O$7,'1. General Inputs'!$BC$17:$BE$19,ROWS('1. General Inputs'!$BA$17:$BA$19),0))+(O$76*'2. Protocols'!$O47)+'3. ARV Substitutions'!S70,0)</f>
        <v>#VALUE!</v>
      </c>
      <c r="P48" s="72" t="e">
        <f>MAX(O48*(1+'1. General Inputs'!$BA$23+HLOOKUP(P$7,'1. General Inputs'!$BC$17:$BE$19,ROWS('1. General Inputs'!$BA$17:$BA$19),0))+(P$76*'2. Protocols'!$O47)+'3. ARV Substitutions'!T70,0)</f>
        <v>#VALUE!</v>
      </c>
      <c r="Q48" s="72" t="e">
        <f>MAX(P48*(1+'1. General Inputs'!$BA$23+HLOOKUP(Q$7,'1. General Inputs'!$BC$17:$BE$19,ROWS('1. General Inputs'!$BA$17:$BA$19),0))+(Q$76*'2. Protocols'!$O47)+'3. ARV Substitutions'!U70,0)</f>
        <v>#VALUE!</v>
      </c>
      <c r="R48" s="72" t="e">
        <f>MAX(Q48*(1+'1. General Inputs'!$BA$23+HLOOKUP(R$7,'1. General Inputs'!$BC$17:$BE$19,ROWS('1. General Inputs'!$BA$17:$BA$19),0))+(R$76*'2. Protocols'!$O47)+'3. ARV Substitutions'!V70,0)</f>
        <v>#VALUE!</v>
      </c>
      <c r="S48" s="72" t="e">
        <f>MAX(R48*(1+'1. General Inputs'!$BA$23+HLOOKUP(S$7,'1. General Inputs'!$BC$17:$BE$19,ROWS('1. General Inputs'!$BA$17:$BA$19),0))+(S$76*'2. Protocols'!$O47)+'3. ARV Substitutions'!W70,0)</f>
        <v>#VALUE!</v>
      </c>
      <c r="T48" s="72" t="e">
        <f>MAX(S48*(1+'1. General Inputs'!$BA$23+HLOOKUP(T$7,'1. General Inputs'!$BC$17:$BE$19,ROWS('1. General Inputs'!$BA$17:$BA$19),0))+(T$76*'2. Protocols'!$O47)+'3. ARV Substitutions'!X70,0)</f>
        <v>#VALUE!</v>
      </c>
      <c r="U48" s="72" t="e">
        <f>MAX(T48*(1+'1. General Inputs'!$BA$23+HLOOKUP(U$7,'1. General Inputs'!$BC$17:$BE$19,ROWS('1. General Inputs'!$BA$17:$BA$19),0))+(U$76*'2. Protocols'!$O47)+'3. ARV Substitutions'!Y70,0)</f>
        <v>#VALUE!</v>
      </c>
      <c r="V48" s="72" t="e">
        <f>MAX(U48*(1+'1. General Inputs'!$BA$23+HLOOKUP(V$7,'1. General Inputs'!$BC$17:$BE$19,ROWS('1. General Inputs'!$BA$17:$BA$19),0))+(V$76*'2. Protocols'!$O47)+'3. ARV Substitutions'!Z70,0)</f>
        <v>#VALUE!</v>
      </c>
      <c r="W48" s="72" t="e">
        <f>MAX(V48*(1+'1. General Inputs'!$BA$23+HLOOKUP(W$7,'1. General Inputs'!$BC$17:$BE$19,ROWS('1. General Inputs'!$BA$17:$BA$19),0))+(W$76*'2. Protocols'!$O47)+'3. ARV Substitutions'!AA70,0)</f>
        <v>#VALUE!</v>
      </c>
      <c r="X48" s="72" t="e">
        <f>MAX(W48*(1+'1. General Inputs'!$BA$23+HLOOKUP(X$7,'1. General Inputs'!$BC$17:$BE$19,ROWS('1. General Inputs'!$BA$17:$BA$19),0))+(X$76*'2. Protocols'!$O47)+'3. ARV Substitutions'!AB70,0)</f>
        <v>#VALUE!</v>
      </c>
      <c r="Y48" s="72" t="e">
        <f>MAX(X48*(1+'1. General Inputs'!$BA$23+HLOOKUP(Y$7,'1. General Inputs'!$BC$17:$BE$19,ROWS('1. General Inputs'!$BA$17:$BA$19),0))+(Y$76*'2. Protocols'!$O47)+'3. ARV Substitutions'!AC70,0)</f>
        <v>#VALUE!</v>
      </c>
      <c r="Z48" s="72" t="e">
        <f>MAX(Y48*(1+'1. General Inputs'!$BA$23+HLOOKUP(Z$7,'1. General Inputs'!$BC$17:$BE$19,ROWS('1. General Inputs'!$BA$17:$BA$19),0))+(Z$76*'2. Protocols'!$O47)+'3. ARV Substitutions'!AD70,0)</f>
        <v>#VALUE!</v>
      </c>
      <c r="AA48" s="72" t="e">
        <f>MAX(Z48*(1+'1. General Inputs'!$BA$23+HLOOKUP(AA$7,'1. General Inputs'!$BC$17:$BE$19,ROWS('1. General Inputs'!$BA$17:$BA$19),0))+(AA$76*'2. Protocols'!$O47)+'3. ARV Substitutions'!AE70,0)</f>
        <v>#VALUE!</v>
      </c>
      <c r="AB48" s="72" t="e">
        <f>MAX(AA48*(1+'1. General Inputs'!$BA$23+HLOOKUP(AB$7,'1. General Inputs'!$BC$17:$BE$19,ROWS('1. General Inputs'!$BA$17:$BA$19),0))+(AB$76*'2. Protocols'!$O47)+'3. ARV Substitutions'!AF70,0)</f>
        <v>#VALUE!</v>
      </c>
      <c r="AC48" s="72" t="e">
        <f>MAX(AB48*(1+'1. General Inputs'!$BA$23+HLOOKUP(AC$7,'1. General Inputs'!$BC$17:$BE$19,ROWS('1. General Inputs'!$BA$17:$BA$19),0))+(AC$76*'2. Protocols'!$O47)+'3. ARV Substitutions'!AG70,0)</f>
        <v>#VALUE!</v>
      </c>
      <c r="AD48" s="72" t="e">
        <f>MAX(AC48*(1+'1. General Inputs'!$BA$23+HLOOKUP(AD$7,'1. General Inputs'!$BC$17:$BE$19,ROWS('1. General Inputs'!$BA$17:$BA$19),0))+(AD$76*'2. Protocols'!$O47)+'3. ARV Substitutions'!AH70,0)</f>
        <v>#VALUE!</v>
      </c>
      <c r="AE48" s="72" t="e">
        <f>MAX(AD48*(1+'1. General Inputs'!$BA$23+HLOOKUP(AE$7,'1. General Inputs'!$BC$17:$BE$19,ROWS('1. General Inputs'!$BA$17:$BA$19),0))+(AE$76*'2. Protocols'!$O47)+'3. ARV Substitutions'!AI70,0)</f>
        <v>#VALUE!</v>
      </c>
      <c r="AF48" s="72" t="e">
        <f>MAX(AE48*(1+'1. General Inputs'!$BA$23+HLOOKUP(AF$7,'1. General Inputs'!$BC$17:$BE$19,ROWS('1. General Inputs'!$BA$17:$BA$19),0))+(AF$76*'2. Protocols'!$O47)+'3. ARV Substitutions'!AJ70,0)</f>
        <v>#VALUE!</v>
      </c>
      <c r="AG48" s="72" t="e">
        <f>MAX(AF48*(1+'1. General Inputs'!$BA$23+HLOOKUP(AG$7,'1. General Inputs'!$BC$17:$BE$19,ROWS('1. General Inputs'!$BA$17:$BA$19),0))+(AG$76*'2. Protocols'!$O47)+'3. ARV Substitutions'!AK70,0)</f>
        <v>#VALUE!</v>
      </c>
      <c r="AH48" s="72" t="e">
        <f>MAX(AG48*(1+'1. General Inputs'!$BA$23+HLOOKUP(AH$7,'1. General Inputs'!$BC$17:$BE$19,ROWS('1. General Inputs'!$BA$17:$BA$19),0))+(AH$76*'2. Protocols'!$O47)+'3. ARV Substitutions'!AL70,0)</f>
        <v>#VALUE!</v>
      </c>
      <c r="AI48" s="72" t="e">
        <f>MAX(AH48*(1+'1. General Inputs'!$BA$23+HLOOKUP(AI$7,'1. General Inputs'!$BC$17:$BE$19,ROWS('1. General Inputs'!$BA$17:$BA$19),0))+(AI$76*'2. Protocols'!$O47)+'3. ARV Substitutions'!AM70,0)</f>
        <v>#VALUE!</v>
      </c>
      <c r="AJ48" s="72" t="e">
        <f>MAX(AI48*(1+'1. General Inputs'!$BA$23+HLOOKUP(AJ$7,'1. General Inputs'!$BC$17:$BE$19,ROWS('1. General Inputs'!$BA$17:$BA$19),0))+(AJ$76*'2. Protocols'!$O47)+'3. ARV Substitutions'!AN70,0)</f>
        <v>#VALUE!</v>
      </c>
      <c r="AK48" s="72" t="e">
        <f>MAX(AJ48*(1+'1. General Inputs'!$BA$23+HLOOKUP(AK$7,'1. General Inputs'!$BC$17:$BE$19,ROWS('1. General Inputs'!$BA$17:$BA$19),0))+(AK$76*'2. Protocols'!$O47)+'3. ARV Substitutions'!AO70,0)</f>
        <v>#VALUE!</v>
      </c>
      <c r="AL48" s="72" t="e">
        <f>MAX(AK48*(1+'1. General Inputs'!$BA$23+HLOOKUP(AL$7,'1. General Inputs'!$BC$17:$BE$19,ROWS('1. General Inputs'!$BA$17:$BA$19),0))+(AL$76*'2. Protocols'!$O47)+'3. ARV Substitutions'!AP70,0)</f>
        <v>#VALUE!</v>
      </c>
      <c r="AM48" s="72" t="e">
        <f>MAX(AL48*(1+'1. General Inputs'!$BA$23+HLOOKUP(AM$7,'1. General Inputs'!$BC$17:$BE$19,ROWS('1. General Inputs'!$BA$17:$BA$19),0))+(AM$76*'2. Protocols'!$O47)+'3. ARV Substitutions'!AQ70,0)</f>
        <v>#VALUE!</v>
      </c>
      <c r="AN48" s="72" t="e">
        <f>MAX(AM48*(1+'1. General Inputs'!$BA$23+HLOOKUP(AN$7,'1. General Inputs'!$BC$17:$BE$19,ROWS('1. General Inputs'!$BA$17:$BA$19),0))+(AN$76*'2. Protocols'!$O47)+'3. ARV Substitutions'!AR70,0)</f>
        <v>#VALUE!</v>
      </c>
      <c r="AO48" s="72" t="e">
        <f>MAX(AN48*(1+'1. General Inputs'!$BA$23+HLOOKUP(AO$7,'1. General Inputs'!$BC$17:$BE$19,ROWS('1. General Inputs'!$BA$17:$BA$19),0))+(AO$76*'2. Protocols'!$O47)+'3. ARV Substitutions'!AS70,0)</f>
        <v>#VALUE!</v>
      </c>
      <c r="AP48" s="72" t="e">
        <f>MAX(AO48*(1+'1. General Inputs'!$BA$23+HLOOKUP(AP$7,'1. General Inputs'!$BC$17:$BE$19,ROWS('1. General Inputs'!$BA$17:$BA$19),0))+(AP$76*'2. Protocols'!$O47)+'3. ARV Substitutions'!AT70,0)</f>
        <v>#VALUE!</v>
      </c>
      <c r="AQ48" s="72" t="e">
        <f>MAX(AP48*(1+'1. General Inputs'!$BA$23+HLOOKUP(AQ$7,'1. General Inputs'!$BC$17:$BE$19,ROWS('1. General Inputs'!$BA$17:$BA$19),0))+(AQ$76*'2. Protocols'!$O47)+'3. ARV Substitutions'!AU70,0)</f>
        <v>#VALUE!</v>
      </c>
      <c r="CA48" s="51" t="e">
        <f t="shared" si="68"/>
        <v>#VALUE!</v>
      </c>
      <c r="CB48" s="51" t="e">
        <f t="shared" si="69"/>
        <v>#VALUE!</v>
      </c>
      <c r="CC48" s="51" t="e">
        <f t="shared" si="70"/>
        <v>#VALUE!</v>
      </c>
      <c r="CD48" s="51" t="e">
        <f t="shared" si="71"/>
        <v>#VALUE!</v>
      </c>
      <c r="CE48" s="51" t="e">
        <f t="shared" si="103"/>
        <v>#VALUE!</v>
      </c>
      <c r="CF48" s="51" t="e">
        <f t="shared" si="72"/>
        <v>#VALUE!</v>
      </c>
      <c r="CG48" s="51" t="e">
        <f t="shared" si="73"/>
        <v>#VALUE!</v>
      </c>
      <c r="CH48" s="51" t="e">
        <f t="shared" si="74"/>
        <v>#VALUE!</v>
      </c>
      <c r="CI48" s="51" t="e">
        <f t="shared" si="75"/>
        <v>#VALUE!</v>
      </c>
      <c r="CJ48" s="51" t="e">
        <f t="shared" si="76"/>
        <v>#VALUE!</v>
      </c>
      <c r="CK48" s="51" t="e">
        <f t="shared" si="77"/>
        <v>#VALUE!</v>
      </c>
      <c r="CL48" s="51" t="e">
        <f t="shared" si="78"/>
        <v>#VALUE!</v>
      </c>
      <c r="CM48" s="51" t="e">
        <f t="shared" si="79"/>
        <v>#VALUE!</v>
      </c>
      <c r="CN48" s="51" t="e">
        <f t="shared" si="80"/>
        <v>#VALUE!</v>
      </c>
      <c r="CO48" s="51" t="e">
        <f t="shared" si="81"/>
        <v>#VALUE!</v>
      </c>
      <c r="CP48" s="51" t="e">
        <f t="shared" si="82"/>
        <v>#VALUE!</v>
      </c>
      <c r="CQ48" s="51" t="e">
        <f t="shared" si="83"/>
        <v>#VALUE!</v>
      </c>
      <c r="CR48" s="51" t="e">
        <f t="shared" si="84"/>
        <v>#VALUE!</v>
      </c>
      <c r="CS48" s="51" t="e">
        <f t="shared" si="85"/>
        <v>#VALUE!</v>
      </c>
      <c r="CT48" s="51" t="e">
        <f t="shared" si="86"/>
        <v>#VALUE!</v>
      </c>
      <c r="CU48" s="51" t="e">
        <f t="shared" si="87"/>
        <v>#VALUE!</v>
      </c>
      <c r="CV48" s="51" t="e">
        <f t="shared" si="88"/>
        <v>#VALUE!</v>
      </c>
      <c r="CW48" s="51" t="e">
        <f t="shared" si="89"/>
        <v>#VALUE!</v>
      </c>
      <c r="CX48" s="51" t="e">
        <f t="shared" si="90"/>
        <v>#VALUE!</v>
      </c>
      <c r="CY48" s="51" t="e">
        <f t="shared" si="91"/>
        <v>#VALUE!</v>
      </c>
      <c r="CZ48" s="51" t="e">
        <f t="shared" si="92"/>
        <v>#VALUE!</v>
      </c>
      <c r="DA48" s="51" t="e">
        <f t="shared" si="93"/>
        <v>#VALUE!</v>
      </c>
      <c r="DB48" s="51" t="e">
        <f t="shared" si="94"/>
        <v>#VALUE!</v>
      </c>
      <c r="DC48" s="51" t="e">
        <f t="shared" si="95"/>
        <v>#VALUE!</v>
      </c>
      <c r="DD48" s="51" t="e">
        <f t="shared" si="96"/>
        <v>#VALUE!</v>
      </c>
      <c r="DE48" s="51" t="e">
        <f t="shared" si="97"/>
        <v>#VALUE!</v>
      </c>
      <c r="DF48" s="51" t="e">
        <f t="shared" si="98"/>
        <v>#VALUE!</v>
      </c>
      <c r="DG48" s="51" t="e">
        <f t="shared" si="99"/>
        <v>#VALUE!</v>
      </c>
      <c r="DH48" s="51" t="e">
        <f t="shared" si="100"/>
        <v>#VALUE!</v>
      </c>
      <c r="DI48" s="51" t="e">
        <f t="shared" si="101"/>
        <v>#VALUE!</v>
      </c>
      <c r="DJ48" s="51" t="e">
        <f t="shared" si="102"/>
        <v>#VALUE!</v>
      </c>
      <c r="DL48" s="21" t="str">
        <f>CONCATENATE('2. Protocols'!C47, '2. Protocols'!D47, '2. Protocols'!E47)</f>
        <v>+</v>
      </c>
      <c r="DM48" s="21" t="str">
        <f>CONCATENATE('2. Protocols'!C47, '2. Protocols'!D47, '2. Protocols'!E47, '2. Protocols'!F47, '2. Protocols'!G47,)</f>
        <v>++</v>
      </c>
      <c r="DO48" s="27">
        <f>IF(AND(OR(ISBLANK(DO$9),DO$9=0)=FALSE,OR(DO$9='2. Protocols'!$C47,DO$9='2. Protocols'!$E47,DO$9='2. Protocols'!$G47)),1,0)*'4. Formulations'!$I47</f>
        <v>0</v>
      </c>
      <c r="DP48" s="27">
        <f>IF(AND(OR(ISBLANK(DP$9),DP$9=0)=FALSE,OR(DP$9='2. Protocols'!$C47,DP$9='2. Protocols'!$E47,DP$9='2. Protocols'!$G47)),1,0)*'4. Formulations'!$I47</f>
        <v>0</v>
      </c>
      <c r="DQ48" s="27">
        <f>IF(AND(OR(ISBLANK(DQ$9),DQ$9=0)=FALSE,OR(DQ$9='2. Protocols'!$C47,DQ$9='2. Protocols'!$E47,DQ$9='2. Protocols'!$G47)),1,0)*'4. Formulations'!$I47</f>
        <v>0</v>
      </c>
      <c r="DR48" s="27">
        <f>IF(AND(OR(ISBLANK(DR$9),DR$9=0)=FALSE,OR(DR$9='2. Protocols'!$C47,DR$9='2. Protocols'!$E47,DR$9='2. Protocols'!$G47)),1,0)*'4. Formulations'!$I47</f>
        <v>0</v>
      </c>
      <c r="DS48" s="27">
        <f>IF(AND(OR(ISBLANK(DS$9),DS$9=0)=FALSE,OR(DS$9='2. Protocols'!$C47,DS$9='2. Protocols'!$E47,DS$9='2. Protocols'!$G47)),1,0)*'4. Formulations'!$I47</f>
        <v>0</v>
      </c>
      <c r="DT48" s="27">
        <f>IF(AND(OR(ISBLANK(DT$9),DT$9=0)=FALSE,OR(DT$9='2. Protocols'!$C47,DT$9='2. Protocols'!$E47,DT$9='2. Protocols'!$G47)),1,0)*'4. Formulations'!$I47</f>
        <v>0</v>
      </c>
      <c r="DU48" s="27">
        <f>IF(AND(OR(ISBLANK(DU$9),DU$9=0)=FALSE,OR(DU$9='2. Protocols'!$C47,DU$9='2. Protocols'!$E47,DU$9='2. Protocols'!$G47)),1,0)*'4. Formulations'!$I47</f>
        <v>0</v>
      </c>
      <c r="DV48" s="27">
        <f>IF(AND(OR(ISBLANK(DV$9),DV$9=0)=FALSE,OR(DV$9='2. Protocols'!$C47,DV$9='2. Protocols'!$E47,DV$9='2. Protocols'!$G47)),1,0)*'4. Formulations'!$I47</f>
        <v>0</v>
      </c>
      <c r="DW48" s="27">
        <f>IF(AND(OR(ISBLANK(DW$9),DW$9=0)=FALSE,OR(DW$9='2. Protocols'!$C47,DW$9='2. Protocols'!$E47,DW$9='2. Protocols'!$G47)),1,0)*'4. Formulations'!$I47</f>
        <v>0</v>
      </c>
      <c r="DX48" s="27">
        <f>IF(AND(OR(ISBLANK(DX$9),DX$9=0)=FALSE,OR(DX$9='2. Protocols'!$C47,DX$9='2. Protocols'!$E47,DX$9='2. Protocols'!$G47)),1,0)*'4. Formulations'!$I47</f>
        <v>0</v>
      </c>
      <c r="DY48" s="27">
        <f>IF(AND(OR(ISBLANK(DY$9),DY$9=0)=FALSE,OR(DY$9='2. Protocols'!$C47,DY$9='2. Protocols'!$E47,DY$9='2. Protocols'!$G47)),1,0)*'4. Formulations'!$I47</f>
        <v>0</v>
      </c>
      <c r="DZ48" s="27">
        <f>IF(AND(OR(ISBLANK(DZ$9),DZ$9=0)=FALSE,OR(DZ$9='2. Protocols'!$C47,DZ$9='2. Protocols'!$E47,DZ$9='2. Protocols'!$G47)),1,0)*'4. Formulations'!$I47</f>
        <v>0</v>
      </c>
      <c r="EA48" s="27">
        <f>IF(AND(OR(ISBLANK(EA$9),EA$9=0)=FALSE,OR(EA$9='2. Protocols'!$C47,EA$9='2. Protocols'!$E47,EA$9='2. Protocols'!$G47)),1,0)*'4. Formulations'!$I47</f>
        <v>0</v>
      </c>
      <c r="EB48" s="27">
        <f>IF(AND(OR(ISBLANK(EB$9),EB$9=0)=FALSE,OR(EB$9='2. Protocols'!$C47,EB$9='2. Protocols'!$E47,EB$9='2. Protocols'!$G47)),1,0)*'4. Formulations'!$I47</f>
        <v>0</v>
      </c>
      <c r="EC48" s="27">
        <f>IF(AND(OR(ISBLANK(EC$9),EC$9=0)=FALSE,OR(EC$9='2. Protocols'!$C47,EC$9='2. Protocols'!$E47,EC$9='2. Protocols'!$G47)),1,0)*'4. Formulations'!$I47</f>
        <v>0</v>
      </c>
      <c r="ED48" s="27">
        <f>IF(AND(OR(ISBLANK(ED$9),ED$9=0)=FALSE,OR(ED$9='2. Protocols'!$C47,ED$9='2. Protocols'!$E47,ED$9='2. Protocols'!$G47)),1,0)*'4. Formulations'!$I47</f>
        <v>0</v>
      </c>
      <c r="EE48" s="27">
        <f>IF(AND(OR(ISBLANK(EE$9),EE$9=0)=FALSE,OR(EE$9='2. Protocols'!$C47,EE$9='2. Protocols'!$E47,EE$9='2. Protocols'!$G47)),1,0)*'4. Formulations'!$I47</f>
        <v>0</v>
      </c>
      <c r="EF48" s="27">
        <f>IF(AND(OR(ISBLANK(EF$9),EF$9=0)=FALSE,OR(EF$9='2. Protocols'!$C47,EF$9='2. Protocols'!$E47,EF$9='2. Protocols'!$G47)),1,0)*'4. Formulations'!$I47</f>
        <v>0</v>
      </c>
      <c r="EG48" s="27">
        <f>IF(AND(OR(ISBLANK(EG$9),EG$9=0)=FALSE,OR(EG$9='2. Protocols'!$C47,EG$9='2. Protocols'!$E47,EG$9='2. Protocols'!$G47)),1,0)*'4. Formulations'!$I47</f>
        <v>0</v>
      </c>
      <c r="EH48" s="27">
        <f>IF(AND(OR(ISBLANK(EH$9),EH$9=0)=FALSE,OR(EH$9='2. Protocols'!$C47,EH$9='2. Protocols'!$E47,EH$9='2. Protocols'!$G47)),1,0)*'4. Formulations'!$I47</f>
        <v>0</v>
      </c>
      <c r="EI48" s="27">
        <f>IF(AND(OR(ISBLANK(EI$9),EI$9=0)=FALSE,OR(EI$9='2. Protocols'!$C47,EI$9='2. Protocols'!$E47,EI$9='2. Protocols'!$G47)),1,0)*'4. Formulations'!$I47</f>
        <v>0</v>
      </c>
      <c r="EJ48" s="27">
        <f>IF(AND(OR(ISBLANK(EJ$9),EJ$9=0)=FALSE,OR(EJ$9='2. Protocols'!$C47,EJ$9='2. Protocols'!$E47,EJ$9='2. Protocols'!$G47)),1,0)*'4. Formulations'!$I47</f>
        <v>0</v>
      </c>
      <c r="EK48" s="27">
        <f>IF(AND(OR(ISBLANK(EK$9),EK$9=0)=FALSE,OR(EK$9='2. Protocols'!$C47,EK$9='2. Protocols'!$E47,EK$9='2. Protocols'!$G47)),1,0)*'4. Formulations'!$I47</f>
        <v>0</v>
      </c>
      <c r="EL48" s="27">
        <f>IF(AND(OR(ISBLANK(EL$9),EL$9=0)=FALSE,OR(EL$9='2. Protocols'!$C47,EL$9='2. Protocols'!$E47,EL$9='2. Protocols'!$G47)),1,0)*'4. Formulations'!$I47</f>
        <v>0</v>
      </c>
      <c r="EM48" s="27">
        <f>IF(AND(OR(ISBLANK(EM$9),EM$9=0)=FALSE,OR(EM$9='2. Protocols'!$C47,EM$9='2. Protocols'!$E47,EM$9='2. Protocols'!$G47)),1,0)*'4. Formulations'!$I47</f>
        <v>0</v>
      </c>
      <c r="EN48" s="27">
        <f>IF(AND(OR(ISBLANK(EN$9),EN$9=0)=FALSE,OR(EN$9='2. Protocols'!$C47,EN$9='2. Protocols'!$E47,EN$9='2. Protocols'!$G47)),1,0)*'4. Formulations'!$I47</f>
        <v>0</v>
      </c>
      <c r="EO48" s="27">
        <f>IF(AND(OR(ISBLANK(EO$9),EO$9=0)=FALSE,OR(EO$9='2. Protocols'!$C47,EO$9='2. Protocols'!$E47,EO$9='2. Protocols'!$G47)),1,0)*'4. Formulations'!$I47</f>
        <v>0</v>
      </c>
      <c r="EP48" s="27">
        <f>IF(AND(OR(ISBLANK(EP$9),EP$9=0)=FALSE,OR(EP$9='2. Protocols'!$C47,EP$9='2. Protocols'!$E47,EP$9='2. Protocols'!$G47)),1,0)*'4. Formulations'!$I47</f>
        <v>0</v>
      </c>
      <c r="EQ48" s="27">
        <f>IF(AND(OR(ISBLANK(EQ$9),EQ$9=0)=FALSE,OR(EQ$9='2. Protocols'!$C47,EQ$9='2. Protocols'!$E47,EQ$9='2. Protocols'!$G47)),1,0)*'4. Formulations'!$I47</f>
        <v>0</v>
      </c>
      <c r="ER48" s="27">
        <f>IF(AND(OR(ISBLANK(ER$9),ER$9=0)=FALSE,OR(ER$9='2. Protocols'!$C47,ER$9='2. Protocols'!$E47,ER$9='2. Protocols'!$G47)),1,0)*'4. Formulations'!$I47</f>
        <v>0</v>
      </c>
      <c r="ES48" s="27">
        <f>IF(AND(OR(ISBLANK(ES$9),ES$9=0)=FALSE,OR(ES$9='2. Protocols'!$C47,ES$9='2. Protocols'!$E47,ES$9='2. Protocols'!$G47)),1,0)*'4. Formulations'!$I47</f>
        <v>0</v>
      </c>
      <c r="ET48" s="27">
        <f>IF(AND(OR(ISBLANK(ET$9),ET$9=0)=FALSE,OR(ET$9='2. Protocols'!$C47,ET$9='2. Protocols'!$E47,ET$9='2. Protocols'!$G47)),1,0)*'4. Formulations'!$I47</f>
        <v>0</v>
      </c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N48" s="27">
        <f>IF(AND(OR(ISBLANK(FN$9),FN$9=0)=FALSE,FN$9=$DL48),1,0)*'4. Formulations'!$J47</f>
        <v>0</v>
      </c>
      <c r="FO48" s="27">
        <f>IF(AND(OR(ISBLANK(FO$9),FO$9=0)=FALSE,FO$9=$DL48),1,0)*'4. Formulations'!$J47</f>
        <v>0</v>
      </c>
      <c r="FP48" s="27">
        <f>IF(AND(OR(ISBLANK(FP$9),FP$9=0)=FALSE,FP$9=$DL48),1,0)*'4. Formulations'!$J47</f>
        <v>0</v>
      </c>
      <c r="FQ48" s="27">
        <f>IF(AND(OR(ISBLANK(FQ$9),FQ$9=0)=FALSE,FQ$9=$DL48),1,0)*'4. Formulations'!$J47</f>
        <v>0</v>
      </c>
      <c r="FR48" s="27">
        <f>IF(AND(OR(ISBLANK(FR$9),FR$9=0)=FALSE,FR$9=$DL48),1,0)*'4. Formulations'!$J47</f>
        <v>0</v>
      </c>
      <c r="FS48" s="27">
        <f>IF(AND(OR(ISBLANK(FS$9),FS$9=0)=FALSE,FS$9=$DL48),1,0)*'4. Formulations'!$J47</f>
        <v>0</v>
      </c>
      <c r="FT48" s="27">
        <f>IF(AND(OR(ISBLANK(FT$9),FT$9=0)=FALSE,FT$9=$DL48),1,0)*'4. Formulations'!$J47</f>
        <v>0</v>
      </c>
      <c r="FU48" s="27">
        <f>IF(AND(OR(ISBLANK(FU$9),FU$9=0)=FALSE,FU$9=$DL48),1,0)*'4. Formulations'!$J47</f>
        <v>0</v>
      </c>
      <c r="FV48" s="27">
        <f>IF(AND(OR(ISBLANK(FV$9),FV$9=0)=FALSE,FV$9=$DL48),1,0)*'4. Formulations'!$J47</f>
        <v>0</v>
      </c>
      <c r="FW48" s="27">
        <f>IF(AND(OR(ISBLANK(FW$9),FW$9=0)=FALSE,FW$9=$DL48),1,0)*'4. Formulations'!$J47</f>
        <v>0</v>
      </c>
      <c r="FX48" s="27">
        <f>IF(AND(OR(ISBLANK(FX$9),FX$9=0)=FALSE,FX$9=$DL48),1,0)*'4. Formulations'!$J47</f>
        <v>0</v>
      </c>
      <c r="FY48" s="27">
        <f>IF(AND(OR(ISBLANK(FY$9),FY$9=0)=FALSE,FY$9=$DL48),1,0)*'4. Formulations'!$J47</f>
        <v>0</v>
      </c>
      <c r="FZ48" s="27">
        <f>IF(AND(OR(ISBLANK(FZ$9),FZ$9=0)=FALSE,FZ$9=$DL48),1,0)*'4. Formulations'!$J47</f>
        <v>0</v>
      </c>
      <c r="GA48" s="27">
        <f>IF(AND(OR(ISBLANK(GA$9),GA$9=0)=FALSE,GA$9=$DL48),1,0)*'4. Formulations'!$J47</f>
        <v>0</v>
      </c>
      <c r="GB48" s="27">
        <f>IF(AND(OR(ISBLANK(GB$9),GB$9=0)=FALSE,GB$9=$DL48),1,0)*'4. Formulations'!$J47</f>
        <v>0</v>
      </c>
      <c r="GC48" s="27">
        <f>IF(AND(OR(ISBLANK(GC$9),GC$9=0)=FALSE,GC$9=$DL48),1,0)*'4. Formulations'!$J47</f>
        <v>0</v>
      </c>
      <c r="GD48" s="27">
        <f>IF(AND(OR(ISBLANK(GD$9),GD$9=0)=FALSE,GD$9=$DL48),1,0)*'4. Formulations'!$J47</f>
        <v>0</v>
      </c>
      <c r="GE48" s="27"/>
      <c r="GF48" s="27"/>
      <c r="GG48" s="27"/>
      <c r="GI48" s="27">
        <f>IF(AND(OR(ISBLANK(GI$9),GI$9=0)=FALSE,SUM($FN48:$GD48)&gt;0,GI$9='2. Protocols'!$G47),1,0)*'4. Formulations'!$J47</f>
        <v>0</v>
      </c>
      <c r="GJ48" s="27">
        <f>IF(AND(OR(ISBLANK(GJ$9),GJ$9=0)=FALSE,SUM($FN48:$GD48)&gt;0,GJ$9='2. Protocols'!$G47),1,0)*'4. Formulations'!$J47</f>
        <v>0</v>
      </c>
      <c r="GK48" s="27">
        <f>IF(AND(OR(ISBLANK(GK$9),GK$9=0)=FALSE,SUM($FN48:$GD48)&gt;0,GK$9='2. Protocols'!$G47),1,0)*'4. Formulations'!$J47</f>
        <v>0</v>
      </c>
      <c r="GL48" s="27">
        <f>IF(AND(OR(ISBLANK(GL$9),GL$9=0)=FALSE,SUM($FN48:$GD48)&gt;0,GL$9='2. Protocols'!$G47),1,0)*'4. Formulations'!$J47</f>
        <v>0</v>
      </c>
      <c r="GM48" s="27">
        <f>IF(AND(OR(ISBLANK(GM$9),GM$9=0)=FALSE,SUM($FN48:$GD48)&gt;0,GM$9='2. Protocols'!$G47),1,0)*'4. Formulations'!$J47</f>
        <v>0</v>
      </c>
      <c r="GN48" s="27">
        <f>IF(AND(OR(ISBLANK(GN$9),GN$9=0)=FALSE,SUM($FN48:$GD48)&gt;0,GN$9='2. Protocols'!$G47),1,0)*'4. Formulations'!$J47</f>
        <v>0</v>
      </c>
      <c r="GO48" s="27">
        <f>IF(AND(OR(ISBLANK(GO$9),GO$9=0)=FALSE,SUM($FN48:$GD48)&gt;0,GO$9='2. Protocols'!$G47),1,0)*'4. Formulations'!$J47</f>
        <v>0</v>
      </c>
      <c r="GP48" s="27">
        <f>IF(AND(OR(ISBLANK(GP$9),GP$9=0)=FALSE,SUM($FN48:$GD48)&gt;0,GP$9='2. Protocols'!$G47),1,0)*'4. Formulations'!$J47</f>
        <v>0</v>
      </c>
      <c r="GQ48" s="27">
        <f>IF(AND(OR(ISBLANK(GQ$9),GQ$9=0)=FALSE,SUM($FN48:$GD48)&gt;0,GQ$9='2. Protocols'!$G47),1,0)*'4. Formulations'!$J47</f>
        <v>0</v>
      </c>
      <c r="GR48" s="27">
        <f>IF(AND(OR(ISBLANK(GR$9),GR$9=0)=FALSE,SUM($FN48:$GD48)&gt;0,GR$9='2. Protocols'!$G47),1,0)*'4. Formulations'!$J47</f>
        <v>0</v>
      </c>
      <c r="GS48" s="27">
        <f>IF(AND(OR(ISBLANK(GS$9),GS$9=0)=FALSE,SUM($FN48:$GD48)&gt;0,GS$9='2. Protocols'!$G47),1,0)*'4. Formulations'!$J47</f>
        <v>0</v>
      </c>
      <c r="GT48" s="27">
        <f>IF(AND(OR(ISBLANK(GT$9),GT$9=0)=FALSE,SUM($FN48:$GD48)&gt;0,GT$9='2. Protocols'!$G47),1,0)*'4. Formulations'!$J47</f>
        <v>0</v>
      </c>
      <c r="GU48" s="27">
        <f>IF(AND(OR(ISBLANK(GU$9),GU$9=0)=FALSE,SUM($FN48:$GD48)&gt;0,GU$9='2. Protocols'!$G47),1,0)*'4. Formulations'!$J47</f>
        <v>0</v>
      </c>
      <c r="GV48" s="27">
        <f>IF(AND(OR(ISBLANK(GV$9),GV$9=0)=FALSE,SUM($FN48:$GD48)&gt;0,GV$9='2. Protocols'!$G47),1,0)*'4. Formulations'!$J47</f>
        <v>0</v>
      </c>
      <c r="GW48" s="27">
        <f>IF(AND(OR(ISBLANK(GW$9),GW$9=0)=FALSE,SUM($FN48:$GD48)&gt;0,GW$9='2. Protocols'!$G47),1,0)*'4. Formulations'!$J47</f>
        <v>0</v>
      </c>
      <c r="GX48" s="27">
        <f>IF(AND(OR(ISBLANK(GX$9),GX$9=0)=FALSE,SUM($FN48:$GD48)&gt;0,GX$9='2. Protocols'!$G47),1,0)*'4. Formulations'!$J47</f>
        <v>0</v>
      </c>
      <c r="GY48" s="27">
        <f>IF(AND(OR(ISBLANK(GY$9),GY$9=0)=FALSE,SUM($FN48:$GD48)&gt;0,GY$9='2. Protocols'!$G47),1,0)*'4. Formulations'!$J47</f>
        <v>0</v>
      </c>
      <c r="GZ48" s="27">
        <f>IF(AND(OR(ISBLANK(GZ$9),GZ$9=0)=FALSE,SUM($FN48:$GD48)&gt;0,GZ$9='2. Protocols'!$G47),1,0)*'4. Formulations'!$J47</f>
        <v>0</v>
      </c>
      <c r="HA48" s="27">
        <f>IF(AND(OR(ISBLANK(HA$9),HA$9=0)=FALSE,SUM($FN48:$GD48)&gt;0,HA$9='2. Protocols'!$G47),1,0)*'4. Formulations'!$J47</f>
        <v>0</v>
      </c>
      <c r="HB48" s="27">
        <f>IF(AND(OR(ISBLANK(HB$9),HB$9=0)=FALSE,SUM($FN48:$GD48)&gt;0,HB$9='2. Protocols'!$G47),1,0)*'4. Formulations'!$J47</f>
        <v>0</v>
      </c>
      <c r="HC48" s="27">
        <f>IF(AND(OR(ISBLANK(HC$9),HC$9=0)=FALSE,SUM($FN48:$GD48)&gt;0,HC$9='2. Protocols'!$G47),1,0)*'4. Formulations'!$J47</f>
        <v>0</v>
      </c>
      <c r="HD48" s="27">
        <f>IF(AND(OR(ISBLANK(HD$9),HD$9=0)=FALSE,SUM($FN48:$GD48)&gt;0,HD$9='2. Protocols'!$G47),1,0)*'4. Formulations'!$J47</f>
        <v>0</v>
      </c>
      <c r="HE48" s="27">
        <f>IF(AND(OR(ISBLANK(HE$9),HE$9=0)=FALSE,SUM($FN48:$GD48)&gt;0,HE$9='2. Protocols'!$G47),1,0)*'4. Formulations'!$J47</f>
        <v>0</v>
      </c>
      <c r="HF48" s="27">
        <f>IF(AND(OR(ISBLANK(HF$9),HF$9=0)=FALSE,SUM($FN48:$GD48)&gt;0,HF$9='2. Protocols'!$G47),1,0)*'4. Formulations'!$J47</f>
        <v>0</v>
      </c>
      <c r="HG48" s="27">
        <f>IF(AND(OR(ISBLANK(HG$9),HG$9=0)=FALSE,SUM($FN48:$GD48)&gt;0,HG$9='2. Protocols'!$G47),1,0)*'4. Formulations'!$J47</f>
        <v>0</v>
      </c>
      <c r="HH48" s="27">
        <f>IF(AND(OR(ISBLANK(HH$9),HH$9=0)=FALSE,SUM($FN48:$GD48)&gt;0,HH$9='2. Protocols'!$G47),1,0)*'4. Formulations'!$J47</f>
        <v>0</v>
      </c>
      <c r="HI48" s="27">
        <f>IF(AND(OR(ISBLANK(HI$9),HI$9=0)=FALSE,SUM($FN48:$GD48)&gt;0,HI$9='2. Protocols'!$G47),1,0)*'4. Formulations'!$J47</f>
        <v>0</v>
      </c>
      <c r="HJ48" s="27">
        <f>IF(AND(OR(ISBLANK(HJ$9),HJ$9=0)=FALSE,SUM($FN48:$GD48)&gt;0,HJ$9='2. Protocols'!$G47),1,0)*'4. Formulations'!$J47</f>
        <v>0</v>
      </c>
      <c r="HK48" s="27">
        <f>IF(AND(OR(ISBLANK(HK$9),HK$9=0)=FALSE,SUM($FN48:$GD48)&gt;0,HK$9='2. Protocols'!$G47),1,0)*'4. Formulations'!$J47</f>
        <v>0</v>
      </c>
      <c r="HL48" s="27">
        <f>IF(AND(OR(ISBLANK(HL$9),HL$9=0)=FALSE,SUM($FN48:$GD48)&gt;0,HL$9='2. Protocols'!$G47),1,0)*'4. Formulations'!$J47</f>
        <v>0</v>
      </c>
      <c r="HM48" s="27">
        <f>IF(AND(OR(ISBLANK(HM$9),HM$9=0)=FALSE,SUM($FN48:$GD48)&gt;0,HM$9='2. Protocols'!$G47),1,0)*'4. Formulations'!$J47</f>
        <v>0</v>
      </c>
      <c r="HN48" s="27">
        <f>IF(AND(OR(ISBLANK(HN$9),HN$9=0)=FALSE,SUM($FN48:$GD48)&gt;0,HN$9='2. Protocols'!$G47),1,0)*'4. Formulations'!$J47</f>
        <v>0</v>
      </c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H48" s="27">
        <f>IF(AND(OR(ISBLANK(GI$9),GI$9=0)=FALSE,IH$9=$DM48),1,0)*'4. Formulations'!$K47</f>
        <v>0</v>
      </c>
      <c r="II48" s="27">
        <f>IF(AND(OR(ISBLANK(GJ$9),GJ$9=0)=FALSE,II$9=$DM48),1,0)*'4. Formulations'!$K47</f>
        <v>0</v>
      </c>
      <c r="IJ48" s="27">
        <f>IF(AND(OR(ISBLANK(GK$9),GK$9=0)=FALSE,IJ$9=$DM48),1,0)*'4. Formulations'!$K47</f>
        <v>0</v>
      </c>
      <c r="IK48" s="27">
        <f>IF(AND(OR(ISBLANK(GL$9),GL$9=0)=FALSE,IK$9=$DM48),1,0)*'4. Formulations'!$K47</f>
        <v>0</v>
      </c>
      <c r="IL48" s="27">
        <f>IF(AND(OR(ISBLANK(GM$9),GM$9=0)=FALSE,IL$9=$DM48),1,0)*'4. Formulations'!$K47</f>
        <v>0</v>
      </c>
      <c r="IM48" s="27">
        <f>IF(AND(OR(ISBLANK(GN$9),GN$9=0)=FALSE,IM$9=$DM48),1,0)*'4. Formulations'!$K47</f>
        <v>0</v>
      </c>
      <c r="IN48" s="27">
        <f>IF(AND(OR(ISBLANK(GO$9),GO$9=0)=FALSE,IN$9=$DM48),1,0)*'4. Formulations'!$K47</f>
        <v>0</v>
      </c>
      <c r="IO48" s="27">
        <f>IF(AND(OR(ISBLANK(GP$9),GP$9=0)=FALSE,IO$9=$DM48),1,0)*'4. Formulations'!$K47</f>
        <v>0</v>
      </c>
      <c r="IP48" s="27">
        <f>IF(AND(OR(ISBLANK(GQ$9),GQ$9=0)=FALSE,IP$9=$DM48),1,0)*'4. Formulations'!$K47</f>
        <v>0</v>
      </c>
      <c r="IQ48" s="27">
        <f>IF(AND(OR(ISBLANK(GR$9),GR$9=0)=FALSE,IQ$9=$DM48),1,0)*'4. Formulations'!$K47</f>
        <v>0</v>
      </c>
      <c r="IR48" s="27">
        <f>IF(AND(OR(ISBLANK(GS$9),GS$9=0)=FALSE,IR$9=$DM48),1,0)*'4. Formulations'!$K47</f>
        <v>0</v>
      </c>
      <c r="IS48" s="27">
        <f>IF(AND(OR(ISBLANK(GO$9),GO$9=0)=FALSE,IS$9=$DM48),1,0)*'4. Formulations'!$K47</f>
        <v>0</v>
      </c>
      <c r="IT48" s="27">
        <f>IF(AND(OR(ISBLANK(GP$9),GP$9=0)=FALSE,IT$9=$DM48),1,0)*'4. Formulations'!$K47</f>
        <v>0</v>
      </c>
      <c r="IU48" s="27">
        <f>IF(AND(OR(ISBLANK(GQ$9),GQ$9=0)=FALSE,IU$9=$DM48),1,0)*'4. Formulations'!$K47</f>
        <v>0</v>
      </c>
      <c r="IV48" s="27"/>
      <c r="IW48" s="27"/>
      <c r="IX48" s="27"/>
      <c r="IY48" s="27"/>
      <c r="IZ48" s="27"/>
      <c r="JA48" s="27"/>
      <c r="JC48" s="27">
        <f>IF(AND(OR(ISBLANK(JC$9),JC$9=0)=FALSE,OR(JC$9='2. Protocols'!$C47,JC$9='2. Protocols'!$E47,JC$9='2. Protocols'!$G47)),1,0)*'4. Formulations'!$L47</f>
        <v>0</v>
      </c>
      <c r="JD48" s="27">
        <f>IF(AND(OR(ISBLANK(JD$9),JD$9=0)=FALSE,OR(JD$9='2. Protocols'!$C47,JD$9='2. Protocols'!$E47,JD$9='2. Protocols'!$G47)),1,0)*'4. Formulations'!$L47</f>
        <v>0</v>
      </c>
      <c r="JE48" s="27">
        <f>IF(AND(OR(ISBLANK(JE$9),JE$9=0)=FALSE,OR(JE$9='2. Protocols'!$C47,JE$9='2. Protocols'!$E47,JE$9='2. Protocols'!$G47)),1,0)*'4. Formulations'!$L47</f>
        <v>0</v>
      </c>
      <c r="JF48" s="27">
        <f>IF(AND(OR(ISBLANK(JF$9),JF$9=0)=FALSE,OR(JF$9='2. Protocols'!$C47,JF$9='2. Protocols'!$E47,JF$9='2. Protocols'!$G47)),1,0)*'4. Formulations'!$L47</f>
        <v>0</v>
      </c>
      <c r="JG48" s="27">
        <f>IF(AND(OR(ISBLANK(JG$9),JG$9=0)=FALSE,OR(JG$9='2. Protocols'!$C47,JG$9='2. Protocols'!$E47,JG$9='2. Protocols'!$G47)),1,0)*'4. Formulations'!$L47</f>
        <v>0</v>
      </c>
      <c r="JH48" s="27">
        <f>IF(AND(OR(ISBLANK(JH$9),JH$9=0)=FALSE,OR(JH$9='2. Protocols'!$C47,JH$9='2. Protocols'!$E47,JH$9='2. Protocols'!$G47)),1,0)*'4. Formulations'!$L47</f>
        <v>0</v>
      </c>
      <c r="JI48" s="27">
        <f>IF(AND(OR(ISBLANK(JI$9),JI$9=0)=FALSE,OR(JI$9='2. Protocols'!$C47,JI$9='2. Protocols'!$E47,JI$9='2. Protocols'!$G47)),1,0)*'4. Formulations'!$L47</f>
        <v>0</v>
      </c>
      <c r="JJ48" s="27">
        <f>IF(AND(OR(ISBLANK(JJ$9),JJ$9=0)=FALSE,OR(JJ$9='2. Protocols'!$C47,JJ$9='2. Protocols'!$E47,JJ$9='2. Protocols'!$G47)),1,0)*'4. Formulations'!$L47</f>
        <v>0</v>
      </c>
      <c r="JK48" s="27">
        <f>IF(AND(OR(ISBLANK(JK$9),JK$9=0)=FALSE,OR(JK$9='2. Protocols'!$C47,JK$9='2. Protocols'!$E47,JK$9='2. Protocols'!$G47)),1,0)*'4. Formulations'!$L47</f>
        <v>0</v>
      </c>
      <c r="JL48" s="27">
        <f>IF(AND(OR(ISBLANK(JL$9),JL$9=0)=FALSE,OR(JL$9='2. Protocols'!$C47,JL$9='2. Protocols'!$E47,JL$9='2. Protocols'!$G47)),1,0)*'4. Formulations'!$L47</f>
        <v>0</v>
      </c>
      <c r="JM48" s="27">
        <f>IF(AND(OR(ISBLANK(JM$9),JM$9=0)=FALSE,OR(JM$9='2. Protocols'!$C47,JM$9='2. Protocols'!$E47,JM$9='2. Protocols'!$G47)),1,0)*'4. Formulations'!$L47</f>
        <v>0</v>
      </c>
      <c r="JN48" s="27">
        <f>IF(AND(OR(ISBLANK(JN$9),JN$9=0)=FALSE,OR(JN$9='2. Protocols'!$C47,JN$9='2. Protocols'!$E47,JN$9='2. Protocols'!$G47)),1,0)*'4. Formulations'!$L47</f>
        <v>0</v>
      </c>
      <c r="JO48" s="27">
        <f>IF(AND(OR(ISBLANK(JO$9),JO$9=0)=FALSE,OR(JO$9='2. Protocols'!$C47,JO$9='2. Protocols'!$E47,JO$9='2. Protocols'!$G47)),1,0)*'4. Formulations'!$L47</f>
        <v>0</v>
      </c>
      <c r="JP48" s="27">
        <f>IF(AND(OR(ISBLANK(JP$9),JP$9=0)=FALSE,OR(JP$9='2. Protocols'!$C47,JP$9='2. Protocols'!$E47,JP$9='2. Protocols'!$G47)),1,0)*'4. Formulations'!$L47</f>
        <v>0</v>
      </c>
      <c r="JQ48" s="27">
        <f>IF(AND(OR(ISBLANK(JQ$9),JQ$9=0)=FALSE,OR(JQ$9='2. Protocols'!$C47,JQ$9='2. Protocols'!$E47,JQ$9='2. Protocols'!$G47)),1,0)*'4. Formulations'!$L47</f>
        <v>0</v>
      </c>
      <c r="JR48" s="27">
        <f>IF(AND(OR(ISBLANK(JR$9),JR$9=0)=FALSE,OR(JR$9='2. Protocols'!$C47,JR$9='2. Protocols'!$E47,JR$9='2. Protocols'!$G47)),1,0)*'4. Formulations'!$L47</f>
        <v>0</v>
      </c>
      <c r="JS48" s="27">
        <f>IF(AND(OR(ISBLANK(JS$9),JS$9=0)=FALSE,OR(JS$9='2. Protocols'!$C47,JS$9='2. Protocols'!$E47,JS$9='2. Protocols'!$G47)),1,0)*'4. Formulations'!$L47</f>
        <v>0</v>
      </c>
      <c r="JT48" s="27">
        <f>IF(AND(OR(ISBLANK(JT$9),JT$9=0)=FALSE,OR(JT$9='2. Protocols'!$C47,JT$9='2. Protocols'!$E47,JT$9='2. Protocols'!$G47)),1,0)*'4. Formulations'!$L47</f>
        <v>0</v>
      </c>
      <c r="JU48" s="27">
        <f>IF(AND(OR(ISBLANK(JU$9),JU$9=0)=FALSE,OR(JU$9='2. Protocols'!$C47,JU$9='2. Protocols'!$E47,JU$9='2. Protocols'!$G47)),1,0)*'4. Formulations'!$L47</f>
        <v>0</v>
      </c>
      <c r="JV48" s="27">
        <f>IF(AND(OR(ISBLANK(JV$9),JV$9=0)=FALSE,OR(JV$9='2. Protocols'!$C47,JV$9='2. Protocols'!$E47,JV$9='2. Protocols'!$G47)),1,0)*'4. Formulations'!$L47</f>
        <v>0</v>
      </c>
      <c r="JW48" s="27">
        <f>IF(AND(OR(ISBLANK(JW$9),JW$9=0)=FALSE,OR(JW$9='2. Protocols'!$C47,JW$9='2. Protocols'!$E47,JW$9='2. Protocols'!$G47)),1,0)*'4. Formulations'!$L47</f>
        <v>0</v>
      </c>
      <c r="JX48" s="27">
        <f>IF(AND(OR(ISBLANK(JX$9),JX$9=0)=FALSE,OR(JX$9='2. Protocols'!$C47,JX$9='2. Protocols'!$E47,JX$9='2. Protocols'!$G47)),1,0)*'4. Formulations'!$L47</f>
        <v>0</v>
      </c>
      <c r="JY48" s="27">
        <f>IF(AND(OR(ISBLANK(JY$9),JY$9=0)=FALSE,OR(JY$9='2. Protocols'!$C47,JY$9='2. Protocols'!$E47,JY$9='2. Protocols'!$G47)),1,0)*'4. Formulations'!$L47</f>
        <v>0</v>
      </c>
      <c r="JZ48" s="27">
        <f>IF(AND(OR(ISBLANK(JZ$9),JZ$9=0)=FALSE,OR(JZ$9='2. Protocols'!$C47,JZ$9='2. Protocols'!$E47,JZ$9='2. Protocols'!$G47)),1,0)*'4. Formulations'!$L47</f>
        <v>0</v>
      </c>
      <c r="KA48" s="27">
        <f>IF(AND(OR(ISBLANK(KA$9),KA$9=0)=FALSE,OR(KA$9='2. Protocols'!$C47,KA$9='2. Protocols'!$E47,KA$9='2. Protocols'!$G47)),1,0)*'4. Formulations'!$L47</f>
        <v>0</v>
      </c>
      <c r="KB48" s="27">
        <f>IF(AND(OR(ISBLANK(KB$9),KB$9=0)=FALSE,OR(KB$9='2. Protocols'!$C47,KB$9='2. Protocols'!$E47,KB$9='2. Protocols'!$G47)),1,0)*'4. Formulations'!$L47</f>
        <v>0</v>
      </c>
      <c r="KC48" s="27">
        <f>IF(AND(OR(ISBLANK(KC$9),KC$9=0)=FALSE,OR(KC$9='2. Protocols'!$C47,KC$9='2. Protocols'!$E47,KC$9='2. Protocols'!$G47)),1,0)*'4. Formulations'!$L47</f>
        <v>0</v>
      </c>
      <c r="KD48" s="27">
        <f>IF(AND(OR(ISBLANK(KD$9),KD$9=0)=FALSE,OR(KD$9='2. Protocols'!$C47,KD$9='2. Protocols'!$E47,KD$9='2. Protocols'!$G47)),1,0)*'4. Formulations'!$L47</f>
        <v>0</v>
      </c>
      <c r="KE48" s="27">
        <f>IF(AND(OR(ISBLANK(KE$9),KE$9=0)=FALSE,OR(KE$9='2. Protocols'!$C47,KE$9='2. Protocols'!$E47,KE$9='2. Protocols'!$G47)),1,0)*'4. Formulations'!$L47</f>
        <v>0</v>
      </c>
      <c r="KF48" s="27">
        <f>IF(AND(OR(ISBLANK(KF$9),KF$9=0)=FALSE,OR(KF$9='2. Protocols'!$C47,KF$9='2. Protocols'!$E47,KF$9='2. Protocols'!$G47)),1,0)*'4. Formulations'!$L47</f>
        <v>0</v>
      </c>
      <c r="KG48" s="27">
        <f>IF(AND(OR(ISBLANK(KG$9),KG$9=0)=FALSE,OR(KG$9='2. Protocols'!$C47,KG$9='2. Protocols'!$E47,KG$9='2. Protocols'!$G47)),1,0)*'4. Formulations'!$L47</f>
        <v>0</v>
      </c>
      <c r="KH48" s="27">
        <f>IF(AND(OR(ISBLANK(KH$9),KH$9=0)=FALSE,OR(KH$9='2. Protocols'!$C47,KH$9='2. Protocols'!$E47,KH$9='2. Protocols'!$G47)),1,0)*'4. Formulations'!$L47</f>
        <v>0</v>
      </c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B48" s="27">
        <f>IF(AND(OR(ISBLANK(LB$9),LB$9=0)=FALSE,LB$9=$DL48),1,0)*'4. Formulations'!$M47</f>
        <v>0</v>
      </c>
      <c r="LC48" s="27">
        <f>IF(AND(OR(ISBLANK(LC$9),LC$9=0)=FALSE,LC$9=$DL48),1,0)*'4. Formulations'!$M47</f>
        <v>0</v>
      </c>
      <c r="LD48" s="27">
        <f>IF(AND(OR(ISBLANK(LD$9),LD$9=0)=FALSE,LD$9=$DL48),1,0)*'4. Formulations'!$M47</f>
        <v>0</v>
      </c>
      <c r="LE48" s="27">
        <f>IF(AND(OR(ISBLANK(LE$9),LE$9=0)=FALSE,LE$9=$DL48),1,0)*'4. Formulations'!$M47</f>
        <v>0</v>
      </c>
      <c r="LF48" s="27">
        <f>IF(AND(OR(ISBLANK(LF$9),LF$9=0)=FALSE,LF$9=$DL48),1,0)*'4. Formulations'!$M47</f>
        <v>0</v>
      </c>
      <c r="LG48" s="27">
        <f>IF(AND(OR(ISBLANK(LG$9),LG$9=0)=FALSE,LG$9=$DL48),1,0)*'4. Formulations'!$M47</f>
        <v>0</v>
      </c>
      <c r="LH48" s="27">
        <f>IF(AND(OR(ISBLANK(LH$9),LH$9=0)=FALSE,LH$9=$DL48),1,0)*'4. Formulations'!$M47</f>
        <v>0</v>
      </c>
      <c r="LI48" s="27">
        <f>IF(AND(OR(ISBLANK(LI$9),LI$9=0)=FALSE,LI$9=$DL48),1,0)*'4. Formulations'!$M47</f>
        <v>0</v>
      </c>
      <c r="LJ48" s="27">
        <f>IF(AND(OR(ISBLANK(LJ$9),LJ$9=0)=FALSE,LJ$9=$DL48),1,0)*'4. Formulations'!$M47</f>
        <v>0</v>
      </c>
      <c r="LK48" s="27">
        <f>IF(AND(OR(ISBLANK(LK$9),LK$9=0)=FALSE,LK$9=$DL48),1,0)*'4. Formulations'!$M47</f>
        <v>0</v>
      </c>
      <c r="LL48" s="27">
        <f>IF(AND(OR(ISBLANK(LL$9),LL$9=0)=FALSE,LL$9=$DL48),1,0)*'4. Formulations'!$M47</f>
        <v>0</v>
      </c>
      <c r="LM48" s="27">
        <f>IF(AND(OR(ISBLANK(LM$9),LM$9=0)=FALSE,LM$9=$DL48),1,0)*'4. Formulations'!$M47</f>
        <v>0</v>
      </c>
      <c r="LN48" s="27">
        <f>IF(AND(OR(ISBLANK(LN$9),LN$9=0)=FALSE,LN$9=$DL48),1,0)*'4. Formulations'!$M47</f>
        <v>0</v>
      </c>
      <c r="LO48" s="27">
        <f>IF(AND(OR(ISBLANK(LO$9),LO$9=0)=FALSE,LO$9=$DL48),1,0)*'4. Formulations'!$M47</f>
        <v>0</v>
      </c>
      <c r="LP48" s="27">
        <f>IF(AND(OR(ISBLANK(LP$9),LP$9=0)=FALSE,LP$9=$DL48),1,0)*'4. Formulations'!$M47</f>
        <v>0</v>
      </c>
      <c r="LQ48" s="27">
        <f>IF(AND(OR(ISBLANK(LQ$9),LQ$9=0)=FALSE,LQ$9=$DL48),1,0)*'4. Formulations'!$M47</f>
        <v>0</v>
      </c>
      <c r="LR48" s="27">
        <f>IF(AND(OR(ISBLANK(LR$9),LR$9=0)=FALSE,LR$9=$DL48),1,0)*'4. Formulations'!$M47</f>
        <v>0</v>
      </c>
      <c r="LS48" s="27"/>
      <c r="LT48" s="27"/>
      <c r="LU48" s="27"/>
      <c r="LW48" s="27">
        <f>IF(AND(OR(ISBLANK(LW$9),LW$9=0)=FALSE,SUM($LB48:$LR48)&gt;0,LW$9='2. Protocols'!$G47),1,0)*'4. Formulations'!$M47</f>
        <v>0</v>
      </c>
      <c r="LX48" s="27">
        <f>IF(AND(OR(ISBLANK(LX$9),LX$9=0)=FALSE,SUM($LB48:$LR48)&gt;0,LX$9='2. Protocols'!$G47),1,0)*'4. Formulations'!$M47</f>
        <v>0</v>
      </c>
      <c r="LY48" s="27">
        <f>IF(AND(OR(ISBLANK(LY$9),LY$9=0)=FALSE,SUM($LB48:$LR48)&gt;0,LY$9='2. Protocols'!$G47),1,0)*'4. Formulations'!$M47</f>
        <v>0</v>
      </c>
      <c r="LZ48" s="27">
        <f>IF(AND(OR(ISBLANK(LZ$9),LZ$9=0)=FALSE,SUM($LB48:$LR48)&gt;0,LZ$9='2. Protocols'!$G47),1,0)*'4. Formulations'!$M47</f>
        <v>0</v>
      </c>
      <c r="MA48" s="27">
        <f>IF(AND(OR(ISBLANK(MA$9),MA$9=0)=FALSE,SUM($LB48:$LR48)&gt;0,MA$9='2. Protocols'!$G47),1,0)*'4. Formulations'!$M47</f>
        <v>0</v>
      </c>
      <c r="MB48" s="27">
        <f>IF(AND(OR(ISBLANK(MB$9),MB$9=0)=FALSE,SUM($LB48:$LR48)&gt;0,MB$9='2. Protocols'!$G47),1,0)*'4. Formulations'!$M47</f>
        <v>0</v>
      </c>
      <c r="MC48" s="27">
        <f>IF(AND(OR(ISBLANK(MC$9),MC$9=0)=FALSE,SUM($LB48:$LR48)&gt;0,MC$9='2. Protocols'!$G47),1,0)*'4. Formulations'!$M47</f>
        <v>0</v>
      </c>
      <c r="MD48" s="27">
        <f>IF(AND(OR(ISBLANK(MD$9),MD$9=0)=FALSE,SUM($LB48:$LR48)&gt;0,MD$9='2. Protocols'!$G47),1,0)*'4. Formulations'!$M47</f>
        <v>0</v>
      </c>
      <c r="ME48" s="27">
        <f>IF(AND(OR(ISBLANK(ME$9),ME$9=0)=FALSE,SUM($LB48:$LR48)&gt;0,ME$9='2. Protocols'!$G47),1,0)*'4. Formulations'!$M47</f>
        <v>0</v>
      </c>
      <c r="MF48" s="27">
        <f>IF(AND(OR(ISBLANK(MF$9),MF$9=0)=FALSE,SUM($LB48:$LR48)&gt;0,MF$9='2. Protocols'!$G47),1,0)*'4. Formulations'!$M47</f>
        <v>0</v>
      </c>
      <c r="MG48" s="27">
        <f>IF(AND(OR(ISBLANK(MG$9),MG$9=0)=FALSE,SUM($LB48:$LR48)&gt;0,MG$9='2. Protocols'!$G47),1,0)*'4. Formulations'!$M47</f>
        <v>0</v>
      </c>
      <c r="MH48" s="27">
        <f>IF(AND(OR(ISBLANK(MH$9),MH$9=0)=FALSE,SUM($LB48:$LR48)&gt;0,MH$9='2. Protocols'!$G47),1,0)*'4. Formulations'!$M47</f>
        <v>0</v>
      </c>
      <c r="MI48" s="27">
        <f>IF(AND(OR(ISBLANK(MI$9),MI$9=0)=FALSE,SUM($LB48:$LR48)&gt;0,MI$9='2. Protocols'!$G47),1,0)*'4. Formulations'!$M47</f>
        <v>0</v>
      </c>
      <c r="MJ48" s="27">
        <f>IF(AND(OR(ISBLANK(MJ$9),MJ$9=0)=FALSE,SUM($LB48:$LR48)&gt;0,MJ$9='2. Protocols'!$G47),1,0)*'4. Formulations'!$M47</f>
        <v>0</v>
      </c>
      <c r="MK48" s="27">
        <f>IF(AND(OR(ISBLANK(MK$9),MK$9=0)=FALSE,SUM($LB48:$LR48)&gt;0,MK$9='2. Protocols'!$G47),1,0)*'4. Formulations'!$M47</f>
        <v>0</v>
      </c>
      <c r="ML48" s="27">
        <f>IF(AND(OR(ISBLANK(ML$9),ML$9=0)=FALSE,SUM($LB48:$LR48)&gt;0,ML$9='2. Protocols'!$G47),1,0)*'4. Formulations'!$M47</f>
        <v>0</v>
      </c>
      <c r="MM48" s="27">
        <f>IF(AND(OR(ISBLANK(MM$9),MM$9=0)=FALSE,SUM($LB48:$LR48)&gt;0,MM$9='2. Protocols'!$G47),1,0)*'4. Formulations'!$M47</f>
        <v>0</v>
      </c>
      <c r="MN48" s="27">
        <f>IF(AND(OR(ISBLANK(MN$9),MN$9=0)=FALSE,SUM($LB48:$LR48)&gt;0,MN$9='2. Protocols'!$G47),1,0)*'4. Formulations'!$M47</f>
        <v>0</v>
      </c>
      <c r="MO48" s="27">
        <f>IF(AND(OR(ISBLANK(MO$9),MO$9=0)=FALSE,SUM($LB48:$LR48)&gt;0,MO$9='2. Protocols'!$G47),1,0)*'4. Formulations'!$M47</f>
        <v>0</v>
      </c>
      <c r="MP48" s="27">
        <f>IF(AND(OR(ISBLANK(MP$9),MP$9=0)=FALSE,SUM($LB48:$LR48)&gt;0,MP$9='2. Protocols'!$G47),1,0)*'4. Formulations'!$M47</f>
        <v>0</v>
      </c>
      <c r="MQ48" s="27">
        <f>IF(AND(OR(ISBLANK(MQ$9),MQ$9=0)=FALSE,SUM($LB48:$LR48)&gt;0,MQ$9='2. Protocols'!$G47),1,0)*'4. Formulations'!$M47</f>
        <v>0</v>
      </c>
      <c r="MR48" s="27">
        <f>IF(AND(OR(ISBLANK(MR$9),MR$9=0)=FALSE,SUM($LB48:$LR48)&gt;0,MR$9='2. Protocols'!$G47),1,0)*'4. Formulations'!$M47</f>
        <v>0</v>
      </c>
      <c r="MS48" s="27">
        <f>IF(AND(OR(ISBLANK(MS$9),MS$9=0)=FALSE,SUM($LB48:$LR48)&gt;0,MS$9='2. Protocols'!$G47),1,0)*'4. Formulations'!$M47</f>
        <v>0</v>
      </c>
      <c r="MT48" s="27">
        <f>IF(AND(OR(ISBLANK(MT$9),MT$9=0)=FALSE,SUM($LB48:$LR48)&gt;0,MT$9='2. Protocols'!$G47),1,0)*'4. Formulations'!$M47</f>
        <v>0</v>
      </c>
      <c r="MU48" s="27">
        <f>IF(AND(OR(ISBLANK(MU$9),MU$9=0)=FALSE,SUM($LB48:$LR48)&gt;0,MU$9='2. Protocols'!$G47),1,0)*'4. Formulations'!$M47</f>
        <v>0</v>
      </c>
      <c r="MV48" s="27">
        <f>IF(AND(OR(ISBLANK(MV$9),MV$9=0)=FALSE,SUM($LB48:$LR48)&gt;0,MV$9='2. Protocols'!$G47),1,0)*'4. Formulations'!$M47</f>
        <v>0</v>
      </c>
      <c r="MW48" s="27">
        <f>IF(AND(OR(ISBLANK(MW$9),MW$9=0)=FALSE,SUM($LB48:$LR48)&gt;0,MW$9='2. Protocols'!$G47),1,0)*'4. Formulations'!$M47</f>
        <v>0</v>
      </c>
      <c r="MX48" s="27">
        <f>IF(AND(OR(ISBLANK(MX$9),MX$9=0)=FALSE,SUM($LB48:$LR48)&gt;0,MX$9='2. Protocols'!$G47),1,0)*'4. Formulations'!$M47</f>
        <v>0</v>
      </c>
      <c r="MY48" s="27">
        <f>IF(AND(OR(ISBLANK(MY$9),MY$9=0)=FALSE,SUM($LB48:$LR48)&gt;0,MY$9='2. Protocols'!$G47),1,0)*'4. Formulations'!$M47</f>
        <v>0</v>
      </c>
      <c r="MZ48" s="27">
        <f>IF(AND(OR(ISBLANK(MZ$9),MZ$9=0)=FALSE,SUM($LB48:$LR48)&gt;0,MZ$9='2. Protocols'!$G47),1,0)*'4. Formulations'!$M47</f>
        <v>0</v>
      </c>
      <c r="NA48" s="27">
        <f>IF(AND(OR(ISBLANK(NA$9),NA$9=0)=FALSE,SUM($LB48:$LR48)&gt;0,NA$9='2. Protocols'!$G47),1,0)*'4. Formulations'!$M47</f>
        <v>0</v>
      </c>
      <c r="NB48" s="27">
        <f>IF(AND(OR(ISBLANK(NB$9),NB$9=0)=FALSE,SUM($LB48:$LR48)&gt;0,NB$9='2. Protocols'!$G47),1,0)*'4. Formulations'!$M47</f>
        <v>0</v>
      </c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V48" s="27">
        <f>IF(AND(OR(ISBLANK(NV$9),NV$9=0)=FALSE,NV$9=$DM48),1,0)*'4. Formulations'!$N47</f>
        <v>0</v>
      </c>
      <c r="NW48" s="721">
        <f>IF(AND(OR(ISBLANK(NW$9),NW$9=0)=FALSE,NW$9=$DM48),1,0)*'4. Formulations'!$N47</f>
        <v>0</v>
      </c>
      <c r="NX48" s="27">
        <f>IF(AND(OR(ISBLANK(NX$9),NX$9=0)=FALSE,NX$9=$DM48),1,0)*'4. Formulations'!$N47</f>
        <v>0</v>
      </c>
      <c r="NY48" s="27">
        <f>IF(AND(OR(ISBLANK(NY$9),NY$9=0)=FALSE,NY$9=$DM48),1,0)*'4. Formulations'!$N47</f>
        <v>0</v>
      </c>
      <c r="NZ48" s="27">
        <f>IF(AND(OR(ISBLANK(NZ$9),NZ$9=0)=FALSE,NZ$9=$DM48),1,0)*'4. Formulations'!$N47</f>
        <v>0</v>
      </c>
      <c r="OA48" s="27">
        <f>IF(AND(OR(ISBLANK(OA$9),OA$9=0)=FALSE,OA$9=$DM48),1,0)*'4. Formulations'!$N47</f>
        <v>0</v>
      </c>
      <c r="OB48" s="27">
        <f>IF(AND(OR(ISBLANK(OB$9),OB$9=0)=FALSE,OB$9=$DM48),1,0)*'4. Formulations'!$N47</f>
        <v>0</v>
      </c>
      <c r="OC48" s="27">
        <f>IF(AND(OR(ISBLANK(OC$9),OC$9=0)=FALSE,OC$9=$DM48),1,0)*'4. Formulations'!$N47</f>
        <v>0</v>
      </c>
      <c r="OD48" s="27">
        <f>IF(AND(OR(ISBLANK(OD$9),OD$9=0)=FALSE,OD$9=$DM48),1,0)*'4. Formulations'!$N47</f>
        <v>0</v>
      </c>
      <c r="OE48" s="27">
        <f>IF(AND(OR(ISBLANK(OE$9),OE$9=0)=FALSE,OE$9=$DM48),1,0)*'4. Formulations'!$N47</f>
        <v>0</v>
      </c>
      <c r="OF48" s="27">
        <f>IF(AND(OR(ISBLANK(OF$9),OF$9=0)=FALSE,OF$9=$DM48),1,0)*'4. Formulations'!$N47</f>
        <v>0</v>
      </c>
      <c r="OG48" s="27">
        <f>IF(AND(OR(ISBLANK(OG$9),OG$9=0)=FALSE,OG$9=$DM48),1,0)*'4. Formulations'!$N47</f>
        <v>0</v>
      </c>
      <c r="OH48" s="27">
        <f>IF(AND(OR(ISBLANK(OH$9),OH$9=0)=FALSE,OH$9=$DM48),1,0)*'4. Formulations'!$N47</f>
        <v>0</v>
      </c>
      <c r="OI48" s="27">
        <f>IF(AND(OR(ISBLANK(OI$9),OI$9=0)=FALSE,OI$9=$DM48),1,0)*'4. Formulations'!$N47</f>
        <v>0</v>
      </c>
      <c r="OJ48" s="27">
        <f>IF(AND(OR(ISBLANK(OJ$9),OJ$9=0)=FALSE,OJ$9=$DM48),1,0)*'4. Formulations'!$N47</f>
        <v>0</v>
      </c>
      <c r="OK48" s="27">
        <f>IF(AND(OR(ISBLANK(OK$9),OK$9=0)=FALSE,OK$9=$DM48),1,0)*'4. Formulations'!$N47</f>
        <v>0</v>
      </c>
      <c r="OL48" s="27">
        <f>IF(AND(OR(ISBLANK(OL$9),OL$9=0)=FALSE,OL$9=$DM48),1,0)*'4. Formulations'!$N47</f>
        <v>0</v>
      </c>
      <c r="OM48" s="27"/>
      <c r="ON48" s="27"/>
      <c r="OO48" s="27"/>
      <c r="OQ48" s="27">
        <f>IF(AND(OR(ISBLANK(OQ$9),OQ$9=0)=FALSE,OR(OQ$9='2. Protocols'!$C47,OQ$9='2. Protocols'!$E47,OQ$9='2. Protocols'!$G47)),1,0)*'4. Formulations'!$O47</f>
        <v>0</v>
      </c>
      <c r="OR48" s="27">
        <f>IF(AND(OR(ISBLANK(OR$9),OR$9=0)=FALSE,OR(OR$9='2. Protocols'!$C47,OR$9='2. Protocols'!$E47,OR$9='2. Protocols'!$G47)),1,0)*'4. Formulations'!$O47</f>
        <v>0</v>
      </c>
      <c r="OS48" s="27">
        <f>IF(AND(OR(ISBLANK(OS$9),OS$9=0)=FALSE,OR(OS$9='2. Protocols'!$C47,OS$9='2. Protocols'!$E47,OS$9='2. Protocols'!$G47)),1,0)*'4. Formulations'!$O47</f>
        <v>0</v>
      </c>
      <c r="OT48" s="27">
        <f>IF(AND(OR(ISBLANK(OT$9),OT$9=0)=FALSE,OR(OT$9='2. Protocols'!$C47,OT$9='2. Protocols'!$E47,OT$9='2. Protocols'!$G47)),1,0)*'4. Formulations'!$O47</f>
        <v>0</v>
      </c>
      <c r="OU48" s="27">
        <f>IF(AND(OR(ISBLANK(OU$9),OU$9=0)=FALSE,OR(OU$9='2. Protocols'!$C47,OU$9='2. Protocols'!$E47,OU$9='2. Protocols'!$G47)),1,0)*'4. Formulations'!$O47</f>
        <v>0</v>
      </c>
      <c r="OV48" s="27">
        <f>IF(AND(OR(ISBLANK(OV$9),OV$9=0)=FALSE,OR(OV$9='2. Protocols'!$C47,OV$9='2. Protocols'!$E47,OV$9='2. Protocols'!$G47)),1,0)*'4. Formulations'!$O47</f>
        <v>0</v>
      </c>
      <c r="OW48" s="27">
        <f>IF(AND(OR(ISBLANK(OW$9),OW$9=0)=FALSE,OR(OW$9='2. Protocols'!$C47,OW$9='2. Protocols'!$E47,OW$9='2. Protocols'!$G47)),1,0)*'4. Formulations'!$O47</f>
        <v>0</v>
      </c>
      <c r="OX48" s="27">
        <f>IF(AND(OR(ISBLANK(OX$9),OX$9=0)=FALSE,OR(OX$9='2. Protocols'!$C47,OX$9='2. Protocols'!$E47,OX$9='2. Protocols'!$G47)),1,0)*'4. Formulations'!$O47</f>
        <v>0</v>
      </c>
      <c r="OY48" s="27">
        <f>IF(AND(OR(ISBLANK(OY$9),OY$9=0)=FALSE,OR(OY$9='2. Protocols'!$C47,OY$9='2. Protocols'!$E47,OY$9='2. Protocols'!$G47)),1,0)*'4. Formulations'!$O47</f>
        <v>0</v>
      </c>
      <c r="OZ48" s="27">
        <f>IF(AND(OR(ISBLANK(OZ$9),OZ$9=0)=FALSE,OR(OZ$9='2. Protocols'!$C47,OZ$9='2. Protocols'!$E47,OZ$9='2. Protocols'!$G47)),1,0)*'4. Formulations'!$O47</f>
        <v>0</v>
      </c>
      <c r="PA48" s="27">
        <f>IF(AND(OR(ISBLANK(PA$9),PA$9=0)=FALSE,OR(PA$9='2. Protocols'!$C47,PA$9='2. Protocols'!$E47,PA$9='2. Protocols'!$G47)),1,0)*'4. Formulations'!$O47</f>
        <v>0</v>
      </c>
      <c r="PB48" s="27">
        <f>IF(AND(OR(ISBLANK(PB$9),PB$9=0)=FALSE,OR(PB$9='2. Protocols'!$C47,PB$9='2. Protocols'!$E47,PB$9='2. Protocols'!$G47)),1,0)*'4. Formulations'!$O47</f>
        <v>0</v>
      </c>
      <c r="PC48" s="27">
        <f>IF(AND(OR(ISBLANK(PC$9),PC$9=0)=FALSE,OR(PC$9='2. Protocols'!$C47,PC$9='2. Protocols'!$E47,PC$9='2. Protocols'!$G47)),1,0)*'4. Formulations'!$O47</f>
        <v>0</v>
      </c>
      <c r="PD48" s="27">
        <f>IF(AND(OR(ISBLANK(PD$9),PD$9=0)=FALSE,OR(PD$9='2. Protocols'!$C47,PD$9='2. Protocols'!$E47,PD$9='2. Protocols'!$G47)),1,0)*'4. Formulations'!$O47</f>
        <v>0</v>
      </c>
      <c r="PE48" s="27">
        <f>IF(AND(OR(ISBLANK(PE$9),PE$9=0)=FALSE,OR(PE$9='2. Protocols'!$C47,PE$9='2. Protocols'!$E47,PE$9='2. Protocols'!$G47)),1,0)*'4. Formulations'!$O47</f>
        <v>0</v>
      </c>
      <c r="PF48" s="27">
        <f>IF(AND(OR(ISBLANK(PF$9),PF$9=0)=FALSE,OR(PF$9='2. Protocols'!$C47,PF$9='2. Protocols'!$E47,PF$9='2. Protocols'!$G47)),1,0)*'4. Formulations'!$O47</f>
        <v>0</v>
      </c>
      <c r="PG48" s="27">
        <f>IF(AND(OR(ISBLANK(PG$9),PG$9=0)=FALSE,OR(PG$9='2. Protocols'!$C47,PG$9='2. Protocols'!$E47,PG$9='2. Protocols'!$G47)),1,0)*'4. Formulations'!$O47</f>
        <v>0</v>
      </c>
      <c r="PH48" s="27">
        <f>IF(AND(OR(ISBLANK(PH$9),PH$9=0)=FALSE,OR(PH$9='2. Protocols'!$C47,PH$9='2. Protocols'!$E47,PH$9='2. Protocols'!$G47)),1,0)*'4. Formulations'!$O47</f>
        <v>0</v>
      </c>
      <c r="PI48" s="27">
        <f>IF(AND(OR(ISBLANK(PI$9),PI$9=0)=FALSE,OR(PI$9='2. Protocols'!$C47,PI$9='2. Protocols'!$E47,PI$9='2. Protocols'!$G47)),1,0)*'4. Formulations'!$O47</f>
        <v>0</v>
      </c>
      <c r="PJ48" s="27">
        <f>IF(AND(OR(ISBLANK(PJ$9),PJ$9=0)=FALSE,OR(PJ$9='2. Protocols'!$C47,PJ$9='2. Protocols'!$E47,PJ$9='2. Protocols'!$G47)),1,0)*'4. Formulations'!$O47</f>
        <v>0</v>
      </c>
      <c r="PK48" s="27">
        <f>IF(AND(OR(ISBLANK(PK$9),PK$9=0)=FALSE,OR(PK$9='2. Protocols'!$C47,PK$9='2. Protocols'!$E47,PK$9='2. Protocols'!$G47)),1,0)*'4. Formulations'!$O47</f>
        <v>0</v>
      </c>
      <c r="PL48" s="27">
        <f>IF(AND(OR(ISBLANK(PL$9),PL$9=0)=FALSE,OR(PL$9='2. Protocols'!$C47,PL$9='2. Protocols'!$E47,PL$9='2. Protocols'!$G47)),1,0)*'4. Formulations'!$O47</f>
        <v>0</v>
      </c>
      <c r="PM48" s="27">
        <f>IF(AND(OR(ISBLANK(PM$9),PM$9=0)=FALSE,OR(PM$9='2. Protocols'!$C47,PM$9='2. Protocols'!$E47,PM$9='2. Protocols'!$G47)),1,0)*'4. Formulations'!$O47</f>
        <v>0</v>
      </c>
      <c r="PN48" s="27">
        <f>IF(AND(OR(ISBLANK(PN$9),PN$9=0)=FALSE,OR(PN$9='2. Protocols'!$C47,PN$9='2. Protocols'!$E47,PN$9='2. Protocols'!$G47)),1,0)*'4. Formulations'!$O47</f>
        <v>0</v>
      </c>
      <c r="PO48" s="27">
        <f>IF(AND(OR(ISBLANK(PO$9),PO$9=0)=FALSE,OR(PO$9='2. Protocols'!$C47,PO$9='2. Protocols'!$E47,PO$9='2. Protocols'!$G47)),1,0)*'4. Formulations'!$O47</f>
        <v>0</v>
      </c>
      <c r="PP48" s="27">
        <f>IF(AND(OR(ISBLANK(PP$9),PP$9=0)=FALSE,OR(PP$9='2. Protocols'!$C47,PP$9='2. Protocols'!$E47,PP$9='2. Protocols'!$G47)),1,0)*'4. Formulations'!$O47</f>
        <v>0</v>
      </c>
      <c r="PQ48" s="27">
        <f>IF(AND(OR(ISBLANK(PQ$9),PQ$9=0)=FALSE,OR(PQ$9='2. Protocols'!$C47,PQ$9='2. Protocols'!$E47,PQ$9='2. Protocols'!$G47)),1,0)*'4. Formulations'!$O47</f>
        <v>0</v>
      </c>
      <c r="PR48" s="27">
        <f>IF(AND(OR(ISBLANK(PR$9),PR$9=0)=FALSE,OR(PR$9='2. Protocols'!$C47,PR$9='2. Protocols'!$E47,PR$9='2. Protocols'!$G47)),1,0)*'4. Formulations'!$O47</f>
        <v>0</v>
      </c>
      <c r="PS48" s="27">
        <f>IF(AND(OR(ISBLANK(PS$9),PS$9=0)=FALSE,OR(PS$9='2. Protocols'!$C47,PS$9='2. Protocols'!$E47,PS$9='2. Protocols'!$G47)),1,0)*'4. Formulations'!$O47</f>
        <v>0</v>
      </c>
      <c r="PT48" s="27">
        <f>IF(AND(OR(ISBLANK(PT$9),PT$9=0)=FALSE,OR(PT$9='2. Protocols'!$C47,PT$9='2. Protocols'!$E47,PT$9='2. Protocols'!$G47)),1,0)*'4. Formulations'!$O47</f>
        <v>0</v>
      </c>
      <c r="PU48" s="27">
        <f>IF(AND(OR(ISBLANK(PU$9),PU$9=0)=FALSE,OR(PU$9='2. Protocols'!$C47,PU$9='2. Protocols'!$E47,PU$9='2. Protocols'!$G47)),1,0)*'4. Formulations'!$O47</f>
        <v>0</v>
      </c>
      <c r="PV48" s="27">
        <f>IF(AND(OR(ISBLANK(PV$9),PV$9=0)=FALSE,OR(PV$9='2. Protocols'!$C47,PV$9='2. Protocols'!$E47,PV$9='2. Protocols'!$G47)),1,0)*'4. Formulations'!$O47</f>
        <v>0</v>
      </c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P48" s="27">
        <f>IF(AND(OR(ISBLANK(QP$9),QP$9=0)=FALSE,QP$9=$DL48),1,0)*'4. Formulations'!$P47</f>
        <v>0</v>
      </c>
      <c r="QQ48" s="27">
        <f>IF(AND(OR(ISBLANK(QQ$9),QQ$9=0)=FALSE,QQ$9=$DL48),1,0)*'4. Formulations'!$P47</f>
        <v>0</v>
      </c>
      <c r="QR48" s="27">
        <f>IF(AND(OR(ISBLANK(QR$9),QR$9=0)=FALSE,QR$9=$DL48),1,0)*'4. Formulations'!$P47</f>
        <v>0</v>
      </c>
      <c r="QS48" s="27">
        <f>IF(AND(OR(ISBLANK(QS$9),QS$9=0)=FALSE,QS$9=$DL48),1,0)*'4. Formulations'!$P47</f>
        <v>0</v>
      </c>
      <c r="QT48" s="27">
        <f>IF(AND(OR(ISBLANK(QT$9),QT$9=0)=FALSE,QT$9=$DL48),1,0)*'4. Formulations'!$P47</f>
        <v>0</v>
      </c>
      <c r="QU48" s="27">
        <f>IF(AND(OR(ISBLANK(QU$9),QU$9=0)=FALSE,QU$9=$DL48),1,0)*'4. Formulations'!$P47</f>
        <v>0</v>
      </c>
      <c r="QV48" s="27">
        <f>IF(AND(OR(ISBLANK(QV$9),QV$9=0)=FALSE,QV$9=$DL48),1,0)*'4. Formulations'!$P47</f>
        <v>0</v>
      </c>
      <c r="QW48" s="27">
        <f>IF(AND(OR(ISBLANK(QW$9),QW$9=0)=FALSE,QW$9=$DL48),1,0)*'4. Formulations'!$P47</f>
        <v>0</v>
      </c>
      <c r="QX48" s="27">
        <f>IF(AND(OR(ISBLANK(QX$9),QX$9=0)=FALSE,QX$9=$DL48),1,0)*'4. Formulations'!$P47</f>
        <v>0</v>
      </c>
      <c r="QY48" s="27">
        <f>IF(AND(OR(ISBLANK(QY$9),QY$9=0)=FALSE,QY$9=$DL48),1,0)*'4. Formulations'!$P47</f>
        <v>0</v>
      </c>
      <c r="QZ48" s="27">
        <f>IF(AND(OR(ISBLANK(QZ$9),QZ$9=0)=FALSE,QZ$9=$DL48),1,0)*'4. Formulations'!$P47</f>
        <v>0</v>
      </c>
      <c r="RA48" s="27">
        <f>IF(AND(OR(ISBLANK(RA$9),RA$9=0)=FALSE,RA$9=$DL48),1,0)*'4. Formulations'!$P47</f>
        <v>0</v>
      </c>
      <c r="RB48" s="27">
        <f>IF(AND(OR(ISBLANK(RB$9),RB$9=0)=FALSE,RB$9=$DL48),1,0)*'4. Formulations'!$P47</f>
        <v>0</v>
      </c>
      <c r="RC48" s="27">
        <f>IF(AND(OR(ISBLANK(RC$9),RC$9=0)=FALSE,RC$9=$DL48),1,0)*'4. Formulations'!$P47</f>
        <v>0</v>
      </c>
      <c r="RD48" s="27">
        <f>IF(AND(OR(ISBLANK(RD$9),RD$9=0)=FALSE,RD$9=$DL48),1,0)*'4. Formulations'!$P47</f>
        <v>0</v>
      </c>
      <c r="RE48" s="27">
        <f>IF(AND(OR(ISBLANK(RE$9),RE$9=0)=FALSE,RE$9=$DL48),1,0)*'4. Formulations'!$P47</f>
        <v>0</v>
      </c>
      <c r="RF48" s="27">
        <f>IF(AND(OR(ISBLANK(RF$9),RF$9=0)=FALSE,RF$9=$DL48),1,0)*'4. Formulations'!$P47</f>
        <v>0</v>
      </c>
      <c r="RG48" s="27"/>
      <c r="RH48" s="27"/>
      <c r="RI48" s="27"/>
      <c r="RK48" s="27">
        <f>IF(AND(OR(ISBLANK(RK$9),RK$9=0)=FALSE,SUM($QP48:$RF48)&gt;0,RK$9='2. Protocols'!$G47),1,0)*'4. Formulations'!$P47</f>
        <v>0</v>
      </c>
      <c r="RL48" s="27">
        <f>IF(AND(OR(ISBLANK(RL$9),RL$9=0)=FALSE,SUM($QP48:$RF48)&gt;0,RL$9='2. Protocols'!$G47),1,0)*'4. Formulations'!$P47</f>
        <v>0</v>
      </c>
      <c r="RM48" s="27">
        <f>IF(AND(OR(ISBLANK(RM$9),RM$9=0)=FALSE,SUM($QP48:$RF48)&gt;0,RM$9='2. Protocols'!$G47),1,0)*'4. Formulations'!$P47</f>
        <v>0</v>
      </c>
      <c r="RN48" s="27">
        <f>IF(AND(OR(ISBLANK(RN$9),RN$9=0)=FALSE,SUM($QP48:$RF48)&gt;0,RN$9='2. Protocols'!$G47),1,0)*'4. Formulations'!$P47</f>
        <v>0</v>
      </c>
      <c r="RO48" s="27">
        <f>IF(AND(OR(ISBLANK(RO$9),RO$9=0)=FALSE,SUM($QP48:$RF48)&gt;0,RO$9='2. Protocols'!$G47),1,0)*'4. Formulations'!$P47</f>
        <v>0</v>
      </c>
      <c r="RP48" s="27">
        <f>IF(AND(OR(ISBLANK(RP$9),RP$9=0)=FALSE,SUM($QP48:$RF48)&gt;0,RP$9='2. Protocols'!$G47),1,0)*'4. Formulations'!$P47</f>
        <v>0</v>
      </c>
      <c r="RQ48" s="27">
        <f>IF(AND(OR(ISBLANK(RQ$9),RQ$9=0)=FALSE,SUM($QP48:$RF48)&gt;0,RQ$9='2. Protocols'!$G47),1,0)*'4. Formulations'!$P47</f>
        <v>0</v>
      </c>
      <c r="RR48" s="27">
        <f>IF(AND(OR(ISBLANK(RR$9),RR$9=0)=FALSE,SUM($QP48:$RF48)&gt;0,RR$9='2. Protocols'!$G47),1,0)*'4. Formulations'!$P47</f>
        <v>0</v>
      </c>
      <c r="RS48" s="27">
        <f>IF(AND(OR(ISBLANK(RS$9),RS$9=0)=FALSE,SUM($QP48:$RF48)&gt;0,RS$9='2. Protocols'!$G47),1,0)*'4. Formulations'!$P47</f>
        <v>0</v>
      </c>
      <c r="RT48" s="27">
        <f>IF(AND(OR(ISBLANK(RT$9),RT$9=0)=FALSE,SUM($QP48:$RF48)&gt;0,RT$9='2. Protocols'!$G47),1,0)*'4. Formulations'!$P47</f>
        <v>0</v>
      </c>
      <c r="RU48" s="27">
        <f>IF(AND(OR(ISBLANK(RU$9),RU$9=0)=FALSE,SUM($QP48:$RF48)&gt;0,RU$9='2. Protocols'!$G47),1,0)*'4. Formulations'!$P47</f>
        <v>0</v>
      </c>
      <c r="RV48" s="27">
        <f>IF(AND(OR(ISBLANK(RV$9),RV$9=0)=FALSE,SUM($QP48:$RF48)&gt;0,RV$9='2. Protocols'!$G47),1,0)*'4. Formulations'!$P47</f>
        <v>0</v>
      </c>
      <c r="RW48" s="27">
        <f>IF(AND(OR(ISBLANK(RW$9),RW$9=0)=FALSE,SUM($QP48:$RF48)&gt;0,RW$9='2. Protocols'!$G47),1,0)*'4. Formulations'!$P47</f>
        <v>0</v>
      </c>
      <c r="RX48" s="27">
        <f>IF(AND(OR(ISBLANK(RX$9),RX$9=0)=FALSE,SUM($QP48:$RF48)&gt;0,RX$9='2. Protocols'!$G47),1,0)*'4. Formulations'!$P47</f>
        <v>0</v>
      </c>
      <c r="RY48" s="27">
        <f>IF(AND(OR(ISBLANK(RY$9),RY$9=0)=FALSE,SUM($QP48:$RF48)&gt;0,RY$9='2. Protocols'!$G47),1,0)*'4. Formulations'!$P47</f>
        <v>0</v>
      </c>
      <c r="RZ48" s="27">
        <f>IF(AND(OR(ISBLANK(RZ$9),RZ$9=0)=FALSE,SUM($QP48:$RF48)&gt;0,RZ$9='2. Protocols'!$G47),1,0)*'4. Formulations'!$P47</f>
        <v>0</v>
      </c>
      <c r="SA48" s="27">
        <f>IF(AND(OR(ISBLANK(SA$9),SA$9=0)=FALSE,SUM($QP48:$RF48)&gt;0,SA$9='2. Protocols'!$G47),1,0)*'4. Formulations'!$P47</f>
        <v>0</v>
      </c>
      <c r="SB48" s="27">
        <f>IF(AND(OR(ISBLANK(SB$9),SB$9=0)=FALSE,SUM($QP48:$RF48)&gt;0,SB$9='2. Protocols'!$G47),1,0)*'4. Formulations'!$P47</f>
        <v>0</v>
      </c>
      <c r="SC48" s="27">
        <f>IF(AND(OR(ISBLANK(SC$9),SC$9=0)=FALSE,SUM($QP48:$RF48)&gt;0,SC$9='2. Protocols'!$G47),1,0)*'4. Formulations'!$P47</f>
        <v>0</v>
      </c>
      <c r="SD48" s="27">
        <f>IF(AND(OR(ISBLANK(SD$9),SD$9=0)=FALSE,SUM($QP48:$RF48)&gt;0,SD$9='2. Protocols'!$G47),1,0)*'4. Formulations'!$P47</f>
        <v>0</v>
      </c>
      <c r="SE48" s="27">
        <f>IF(AND(OR(ISBLANK(SE$9),SE$9=0)=FALSE,SUM($QP48:$RF48)&gt;0,SE$9='2. Protocols'!$G47),1,0)*'4. Formulations'!$P47</f>
        <v>0</v>
      </c>
      <c r="SF48" s="27">
        <f>IF(AND(OR(ISBLANK(SF$9),SF$9=0)=FALSE,SUM($QP48:$RF48)&gt;0,SF$9='2. Protocols'!$G47),1,0)*'4. Formulations'!$P47</f>
        <v>0</v>
      </c>
      <c r="SG48" s="27">
        <f>IF(AND(OR(ISBLANK(SG$9),SG$9=0)=FALSE,SUM($QP48:$RF48)&gt;0,SG$9='2. Protocols'!$G47),1,0)*'4. Formulations'!$P47</f>
        <v>0</v>
      </c>
      <c r="SH48" s="27">
        <f>IF(AND(OR(ISBLANK(SH$9),SH$9=0)=FALSE,SUM($QP48:$RF48)&gt;0,SH$9='2. Protocols'!$G47),1,0)*'4. Formulations'!$P47</f>
        <v>0</v>
      </c>
      <c r="SI48" s="27">
        <f>IF(AND(OR(ISBLANK(SI$9),SI$9=0)=FALSE,SUM($QP48:$RF48)&gt;0,SI$9='2. Protocols'!$G47),1,0)*'4. Formulations'!$P47</f>
        <v>0</v>
      </c>
      <c r="SJ48" s="27">
        <f>IF(AND(OR(ISBLANK(SJ$9),SJ$9=0)=FALSE,SUM($QP48:$RF48)&gt;0,SJ$9='2. Protocols'!$G47),1,0)*'4. Formulations'!$P47</f>
        <v>0</v>
      </c>
      <c r="SK48" s="27">
        <f>IF(AND(OR(ISBLANK(SK$9),SK$9=0)=FALSE,SUM($QP48:$RF48)&gt;0,SK$9='2. Protocols'!$G47),1,0)*'4. Formulations'!$P47</f>
        <v>0</v>
      </c>
      <c r="SL48" s="27">
        <f>IF(AND(OR(ISBLANK(SL$9),SL$9=0)=FALSE,SUM($QP48:$RF48)&gt;0,SL$9='2. Protocols'!$G47),1,0)*'4. Formulations'!$P47</f>
        <v>0</v>
      </c>
      <c r="SM48" s="27">
        <f>IF(AND(OR(ISBLANK(SM$9),SM$9=0)=FALSE,SUM($QP48:$RF48)&gt;0,SM$9='2. Protocols'!$G47),1,0)*'4. Formulations'!$P47</f>
        <v>0</v>
      </c>
      <c r="SN48" s="27">
        <f>IF(AND(OR(ISBLANK(SN$9),SN$9=0)=FALSE,SUM($QP48:$RF48)&gt;0,SN$9='2. Protocols'!$G47),1,0)*'4. Formulations'!$P47</f>
        <v>0</v>
      </c>
      <c r="SO48" s="27">
        <f>IF(AND(OR(ISBLANK(SO$9),SO$9=0)=FALSE,SUM($QP48:$RF48)&gt;0,SO$9='2. Protocols'!$G47),1,0)*'4. Formulations'!$P47</f>
        <v>0</v>
      </c>
      <c r="SP48" s="27">
        <f>IF(AND(OR(ISBLANK(SP$9),SP$9=0)=FALSE,SUM($QP48:$RF48)&gt;0,SP$9='2. Protocols'!$G47),1,0)*'4. Formulations'!$P47</f>
        <v>0</v>
      </c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J48" s="27">
        <f>IF(AND(OR(ISBLANK(TJ$9),TJ$9=0)=FALSE,TJ$9=$DM48),1,0)*'4. Formulations'!$Q47</f>
        <v>0</v>
      </c>
      <c r="TK48" s="27">
        <f>IF(AND(OR(ISBLANK(TK$9),TK$9=0)=FALSE,TK$9=$DM48),1,0)*'4. Formulations'!$Q47</f>
        <v>0</v>
      </c>
      <c r="TL48" s="27">
        <f>IF(AND(OR(ISBLANK(TL$9),TL$9=0)=FALSE,TL$9=$DM48),1,0)*'4. Formulations'!$Q47</f>
        <v>0</v>
      </c>
      <c r="TM48" s="27">
        <f>IF(AND(OR(ISBLANK(TM$9),TM$9=0)=FALSE,TM$9=$DM48),1,0)*'4. Formulations'!$Q47</f>
        <v>0</v>
      </c>
      <c r="TN48" s="27">
        <f>IF(AND(OR(ISBLANK(TN$9),TN$9=0)=FALSE,TN$9=$DM48),1,0)*'4. Formulations'!$Q47</f>
        <v>0</v>
      </c>
      <c r="TO48" s="27">
        <f>IF(AND(OR(ISBLANK(TO$9),TO$9=0)=FALSE,TO$9=$DM48),1,0)*'4. Formulations'!$Q47</f>
        <v>0</v>
      </c>
      <c r="TP48" s="27">
        <f>IF(AND(OR(ISBLANK(TP$9),TP$9=0)=FALSE,TP$9=$DM48),1,0)*'4. Formulations'!$Q47</f>
        <v>0</v>
      </c>
      <c r="TQ48" s="27">
        <f>IF(AND(OR(ISBLANK(TQ$9),TQ$9=0)=FALSE,TQ$9=$DM48),1,0)*'4. Formulations'!$Q47</f>
        <v>0</v>
      </c>
      <c r="TR48" s="27">
        <f>IF(AND(OR(ISBLANK(TR$9),TR$9=0)=FALSE,TR$9=$DM48),1,0)*'4. Formulations'!$Q47</f>
        <v>0</v>
      </c>
      <c r="TS48" s="27">
        <f>IF(AND(OR(ISBLANK(TS$9),TS$9=0)=FALSE,TS$9=$DM48),1,0)*'4. Formulations'!$Q47</f>
        <v>0</v>
      </c>
      <c r="TT48" s="27">
        <f>IF(AND(OR(ISBLANK(TT$9),TT$9=0)=FALSE,TT$9=$DM48),1,0)*'4. Formulations'!$Q47</f>
        <v>0</v>
      </c>
      <c r="TU48" s="27">
        <f>IF(AND(OR(ISBLANK(TU$9),TU$9=0)=FALSE,TU$9=$DM48),1,0)*'4. Formulations'!$Q47</f>
        <v>0</v>
      </c>
      <c r="TV48" s="27">
        <f>IF(AND(OR(ISBLANK(TV$9),TV$9=0)=FALSE,TV$9=$DM48),1,0)*'4. Formulations'!$Q47</f>
        <v>0</v>
      </c>
      <c r="TW48" s="27">
        <f>IF(AND(OR(ISBLANK(TW$9),TW$9=0)=FALSE,TW$9=$DM48),1,0)*'4. Formulations'!$Q47</f>
        <v>0</v>
      </c>
      <c r="TX48" s="27">
        <f>IF(AND(OR(ISBLANK(TX$9),TX$9=0)=FALSE,TX$9=$DM48),1,0)*'4. Formulations'!$Q47</f>
        <v>0</v>
      </c>
      <c r="TY48" s="27">
        <f>IF(AND(OR(ISBLANK(TY$9),TY$9=0)=FALSE,TY$9=$DM48),1,0)*'4. Formulations'!$Q47</f>
        <v>0</v>
      </c>
      <c r="TZ48" s="27">
        <f>IF(AND(OR(ISBLANK(TZ$9),TZ$9=0)=FALSE,TZ$9=$DM48),1,0)*'4. Formulations'!$Q47</f>
        <v>0</v>
      </c>
      <c r="UA48" s="27"/>
      <c r="UB48" s="27"/>
      <c r="UC48" s="27"/>
    </row>
    <row r="49" spans="2:549" ht="15" x14ac:dyDescent="0.25">
      <c r="B49" s="2"/>
      <c r="C49" s="75" t="str">
        <f>IF('2. Protocols'!C48&amp;"+"&amp;'2. Protocols'!E48&amp;"+"&amp;'2. Protocols'!G48="++","",'2. Protocols'!C48&amp;"+"&amp;'2. Protocols'!E48&amp;"+"&amp;'2. Protocols'!G48)</f>
        <v/>
      </c>
      <c r="D49" s="7"/>
      <c r="E49" s="8"/>
      <c r="G49" s="72">
        <f>'2. Protocols'!J48*'1. General Inputs'!$L$13</f>
        <v>0</v>
      </c>
      <c r="H49" s="72" t="e">
        <f>MAX(G49*(1+'1. General Inputs'!$BA$23+HLOOKUP(H$7,'1. General Inputs'!$BC$17:$BE$19,ROWS('1. General Inputs'!$BA$17:$BA$19),0))+(H$76*'2. Protocols'!$O48)+'3. ARV Substitutions'!L71,0)</f>
        <v>#VALUE!</v>
      </c>
      <c r="I49" s="72" t="e">
        <f>MAX(H49*(1+'1. General Inputs'!$BA$23+HLOOKUP(I$7,'1. General Inputs'!$BC$17:$BE$19,ROWS('1. General Inputs'!$BA$17:$BA$19),0))+(I$76*'2. Protocols'!$O48)+'3. ARV Substitutions'!M71,0)</f>
        <v>#VALUE!</v>
      </c>
      <c r="J49" s="72" t="e">
        <f>MAX(I49*(1+'1. General Inputs'!$BA$23+HLOOKUP(J$7,'1. General Inputs'!$BC$17:$BE$19,ROWS('1. General Inputs'!$BA$17:$BA$19),0))+(J$76*'2. Protocols'!$O48)+'3. ARV Substitutions'!N71,0)</f>
        <v>#VALUE!</v>
      </c>
      <c r="K49" s="72" t="e">
        <f>MAX(J49*(1+'1. General Inputs'!$BA$23+HLOOKUP(K$7,'1. General Inputs'!$BC$17:$BE$19,ROWS('1. General Inputs'!$BA$17:$BA$19),0))+(K$76*'2. Protocols'!$O48)+'3. ARV Substitutions'!O71,0)</f>
        <v>#VALUE!</v>
      </c>
      <c r="L49" s="72" t="e">
        <f>MAX(K49*(1+'1. General Inputs'!$BA$23+HLOOKUP(L$7,'1. General Inputs'!$BC$17:$BE$19,ROWS('1. General Inputs'!$BA$17:$BA$19),0))+(L$76*'2. Protocols'!$O48)+'3. ARV Substitutions'!P71,0)</f>
        <v>#VALUE!</v>
      </c>
      <c r="M49" s="72" t="e">
        <f>MAX(L49*(1+'1. General Inputs'!$BA$23+HLOOKUP(M$7,'1. General Inputs'!$BC$17:$BE$19,ROWS('1. General Inputs'!$BA$17:$BA$19),0))+(M$76*'2. Protocols'!$O48)+'3. ARV Substitutions'!Q71,0)</f>
        <v>#VALUE!</v>
      </c>
      <c r="N49" s="72" t="e">
        <f>MAX(M49*(1+'1. General Inputs'!$BA$23+HLOOKUP(N$7,'1. General Inputs'!$BC$17:$BE$19,ROWS('1. General Inputs'!$BA$17:$BA$19),0))+(N$76*'2. Protocols'!$O48)+'3. ARV Substitutions'!R71,0)</f>
        <v>#VALUE!</v>
      </c>
      <c r="O49" s="72" t="e">
        <f>MAX(N49*(1+'1. General Inputs'!$BA$23+HLOOKUP(O$7,'1. General Inputs'!$BC$17:$BE$19,ROWS('1. General Inputs'!$BA$17:$BA$19),0))+(O$76*'2. Protocols'!$O48)+'3. ARV Substitutions'!S71,0)</f>
        <v>#VALUE!</v>
      </c>
      <c r="P49" s="72" t="e">
        <f>MAX(O49*(1+'1. General Inputs'!$BA$23+HLOOKUP(P$7,'1. General Inputs'!$BC$17:$BE$19,ROWS('1. General Inputs'!$BA$17:$BA$19),0))+(P$76*'2. Protocols'!$O48)+'3. ARV Substitutions'!T71,0)</f>
        <v>#VALUE!</v>
      </c>
      <c r="Q49" s="72" t="e">
        <f>MAX(P49*(1+'1. General Inputs'!$BA$23+HLOOKUP(Q$7,'1. General Inputs'!$BC$17:$BE$19,ROWS('1. General Inputs'!$BA$17:$BA$19),0))+(Q$76*'2. Protocols'!$O48)+'3. ARV Substitutions'!U71,0)</f>
        <v>#VALUE!</v>
      </c>
      <c r="R49" s="72" t="e">
        <f>MAX(Q49*(1+'1. General Inputs'!$BA$23+HLOOKUP(R$7,'1. General Inputs'!$BC$17:$BE$19,ROWS('1. General Inputs'!$BA$17:$BA$19),0))+(R$76*'2. Protocols'!$O48)+'3. ARV Substitutions'!V71,0)</f>
        <v>#VALUE!</v>
      </c>
      <c r="S49" s="72" t="e">
        <f>MAX(R49*(1+'1. General Inputs'!$BA$23+HLOOKUP(S$7,'1. General Inputs'!$BC$17:$BE$19,ROWS('1. General Inputs'!$BA$17:$BA$19),0))+(S$76*'2. Protocols'!$O48)+'3. ARV Substitutions'!W71,0)</f>
        <v>#VALUE!</v>
      </c>
      <c r="T49" s="72" t="e">
        <f>MAX(S49*(1+'1. General Inputs'!$BA$23+HLOOKUP(T$7,'1. General Inputs'!$BC$17:$BE$19,ROWS('1. General Inputs'!$BA$17:$BA$19),0))+(T$76*'2. Protocols'!$O48)+'3. ARV Substitutions'!X71,0)</f>
        <v>#VALUE!</v>
      </c>
      <c r="U49" s="72" t="e">
        <f>MAX(T49*(1+'1. General Inputs'!$BA$23+HLOOKUP(U$7,'1. General Inputs'!$BC$17:$BE$19,ROWS('1. General Inputs'!$BA$17:$BA$19),0))+(U$76*'2. Protocols'!$O48)+'3. ARV Substitutions'!Y71,0)</f>
        <v>#VALUE!</v>
      </c>
      <c r="V49" s="72" t="e">
        <f>MAX(U49*(1+'1. General Inputs'!$BA$23+HLOOKUP(V$7,'1. General Inputs'!$BC$17:$BE$19,ROWS('1. General Inputs'!$BA$17:$BA$19),0))+(V$76*'2. Protocols'!$O48)+'3. ARV Substitutions'!Z71,0)</f>
        <v>#VALUE!</v>
      </c>
      <c r="W49" s="72" t="e">
        <f>MAX(V49*(1+'1. General Inputs'!$BA$23+HLOOKUP(W$7,'1. General Inputs'!$BC$17:$BE$19,ROWS('1. General Inputs'!$BA$17:$BA$19),0))+(W$76*'2. Protocols'!$O48)+'3. ARV Substitutions'!AA71,0)</f>
        <v>#VALUE!</v>
      </c>
      <c r="X49" s="72" t="e">
        <f>MAX(W49*(1+'1. General Inputs'!$BA$23+HLOOKUP(X$7,'1. General Inputs'!$BC$17:$BE$19,ROWS('1. General Inputs'!$BA$17:$BA$19),0))+(X$76*'2. Protocols'!$O48)+'3. ARV Substitutions'!AB71,0)</f>
        <v>#VALUE!</v>
      </c>
      <c r="Y49" s="72" t="e">
        <f>MAX(X49*(1+'1. General Inputs'!$BA$23+HLOOKUP(Y$7,'1. General Inputs'!$BC$17:$BE$19,ROWS('1. General Inputs'!$BA$17:$BA$19),0))+(Y$76*'2. Protocols'!$O48)+'3. ARV Substitutions'!AC71,0)</f>
        <v>#VALUE!</v>
      </c>
      <c r="Z49" s="72" t="e">
        <f>MAX(Y49*(1+'1. General Inputs'!$BA$23+HLOOKUP(Z$7,'1. General Inputs'!$BC$17:$BE$19,ROWS('1. General Inputs'!$BA$17:$BA$19),0))+(Z$76*'2. Protocols'!$O48)+'3. ARV Substitutions'!AD71,0)</f>
        <v>#VALUE!</v>
      </c>
      <c r="AA49" s="72" t="e">
        <f>MAX(Z49*(1+'1. General Inputs'!$BA$23+HLOOKUP(AA$7,'1. General Inputs'!$BC$17:$BE$19,ROWS('1. General Inputs'!$BA$17:$BA$19),0))+(AA$76*'2. Protocols'!$O48)+'3. ARV Substitutions'!AE71,0)</f>
        <v>#VALUE!</v>
      </c>
      <c r="AB49" s="72" t="e">
        <f>MAX(AA49*(1+'1. General Inputs'!$BA$23+HLOOKUP(AB$7,'1. General Inputs'!$BC$17:$BE$19,ROWS('1. General Inputs'!$BA$17:$BA$19),0))+(AB$76*'2. Protocols'!$O48)+'3. ARV Substitutions'!AF71,0)</f>
        <v>#VALUE!</v>
      </c>
      <c r="AC49" s="72" t="e">
        <f>MAX(AB49*(1+'1. General Inputs'!$BA$23+HLOOKUP(AC$7,'1. General Inputs'!$BC$17:$BE$19,ROWS('1. General Inputs'!$BA$17:$BA$19),0))+(AC$76*'2. Protocols'!$O48)+'3. ARV Substitutions'!AG71,0)</f>
        <v>#VALUE!</v>
      </c>
      <c r="AD49" s="72" t="e">
        <f>MAX(AC49*(1+'1. General Inputs'!$BA$23+HLOOKUP(AD$7,'1. General Inputs'!$BC$17:$BE$19,ROWS('1. General Inputs'!$BA$17:$BA$19),0))+(AD$76*'2. Protocols'!$O48)+'3. ARV Substitutions'!AH71,0)</f>
        <v>#VALUE!</v>
      </c>
      <c r="AE49" s="72" t="e">
        <f>MAX(AD49*(1+'1. General Inputs'!$BA$23+HLOOKUP(AE$7,'1. General Inputs'!$BC$17:$BE$19,ROWS('1. General Inputs'!$BA$17:$BA$19),0))+(AE$76*'2. Protocols'!$O48)+'3. ARV Substitutions'!AI71,0)</f>
        <v>#VALUE!</v>
      </c>
      <c r="AF49" s="72" t="e">
        <f>MAX(AE49*(1+'1. General Inputs'!$BA$23+HLOOKUP(AF$7,'1. General Inputs'!$BC$17:$BE$19,ROWS('1. General Inputs'!$BA$17:$BA$19),0))+(AF$76*'2. Protocols'!$O48)+'3. ARV Substitutions'!AJ71,0)</f>
        <v>#VALUE!</v>
      </c>
      <c r="AG49" s="72" t="e">
        <f>MAX(AF49*(1+'1. General Inputs'!$BA$23+HLOOKUP(AG$7,'1. General Inputs'!$BC$17:$BE$19,ROWS('1. General Inputs'!$BA$17:$BA$19),0))+(AG$76*'2. Protocols'!$O48)+'3. ARV Substitutions'!AK71,0)</f>
        <v>#VALUE!</v>
      </c>
      <c r="AH49" s="72" t="e">
        <f>MAX(AG49*(1+'1. General Inputs'!$BA$23+HLOOKUP(AH$7,'1. General Inputs'!$BC$17:$BE$19,ROWS('1. General Inputs'!$BA$17:$BA$19),0))+(AH$76*'2. Protocols'!$O48)+'3. ARV Substitutions'!AL71,0)</f>
        <v>#VALUE!</v>
      </c>
      <c r="AI49" s="72" t="e">
        <f>MAX(AH49*(1+'1. General Inputs'!$BA$23+HLOOKUP(AI$7,'1. General Inputs'!$BC$17:$BE$19,ROWS('1. General Inputs'!$BA$17:$BA$19),0))+(AI$76*'2. Protocols'!$O48)+'3. ARV Substitutions'!AM71,0)</f>
        <v>#VALUE!</v>
      </c>
      <c r="AJ49" s="72" t="e">
        <f>MAX(AI49*(1+'1. General Inputs'!$BA$23+HLOOKUP(AJ$7,'1. General Inputs'!$BC$17:$BE$19,ROWS('1. General Inputs'!$BA$17:$BA$19),0))+(AJ$76*'2. Protocols'!$O48)+'3. ARV Substitutions'!AN71,0)</f>
        <v>#VALUE!</v>
      </c>
      <c r="AK49" s="72" t="e">
        <f>MAX(AJ49*(1+'1. General Inputs'!$BA$23+HLOOKUP(AK$7,'1. General Inputs'!$BC$17:$BE$19,ROWS('1. General Inputs'!$BA$17:$BA$19),0))+(AK$76*'2. Protocols'!$O48)+'3. ARV Substitutions'!AO71,0)</f>
        <v>#VALUE!</v>
      </c>
      <c r="AL49" s="72" t="e">
        <f>MAX(AK49*(1+'1. General Inputs'!$BA$23+HLOOKUP(AL$7,'1. General Inputs'!$BC$17:$BE$19,ROWS('1. General Inputs'!$BA$17:$BA$19),0))+(AL$76*'2. Protocols'!$O48)+'3. ARV Substitutions'!AP71,0)</f>
        <v>#VALUE!</v>
      </c>
      <c r="AM49" s="72" t="e">
        <f>MAX(AL49*(1+'1. General Inputs'!$BA$23+HLOOKUP(AM$7,'1. General Inputs'!$BC$17:$BE$19,ROWS('1. General Inputs'!$BA$17:$BA$19),0))+(AM$76*'2. Protocols'!$O48)+'3. ARV Substitutions'!AQ71,0)</f>
        <v>#VALUE!</v>
      </c>
      <c r="AN49" s="72" t="e">
        <f>MAX(AM49*(1+'1. General Inputs'!$BA$23+HLOOKUP(AN$7,'1. General Inputs'!$BC$17:$BE$19,ROWS('1. General Inputs'!$BA$17:$BA$19),0))+(AN$76*'2. Protocols'!$O48)+'3. ARV Substitutions'!AR71,0)</f>
        <v>#VALUE!</v>
      </c>
      <c r="AO49" s="72" t="e">
        <f>MAX(AN49*(1+'1. General Inputs'!$BA$23+HLOOKUP(AO$7,'1. General Inputs'!$BC$17:$BE$19,ROWS('1. General Inputs'!$BA$17:$BA$19),0))+(AO$76*'2. Protocols'!$O48)+'3. ARV Substitutions'!AS71,0)</f>
        <v>#VALUE!</v>
      </c>
      <c r="AP49" s="72" t="e">
        <f>MAX(AO49*(1+'1. General Inputs'!$BA$23+HLOOKUP(AP$7,'1. General Inputs'!$BC$17:$BE$19,ROWS('1. General Inputs'!$BA$17:$BA$19),0))+(AP$76*'2. Protocols'!$O48)+'3. ARV Substitutions'!AT71,0)</f>
        <v>#VALUE!</v>
      </c>
      <c r="AQ49" s="72" t="e">
        <f>MAX(AP49*(1+'1. General Inputs'!$BA$23+HLOOKUP(AQ$7,'1. General Inputs'!$BC$17:$BE$19,ROWS('1. General Inputs'!$BA$17:$BA$19),0))+(AQ$76*'2. Protocols'!$O48)+'3. ARV Substitutions'!AU71,0)</f>
        <v>#VALUE!</v>
      </c>
      <c r="CA49" s="51" t="e">
        <f t="shared" si="68"/>
        <v>#VALUE!</v>
      </c>
      <c r="CB49" s="51" t="e">
        <f t="shared" si="69"/>
        <v>#VALUE!</v>
      </c>
      <c r="CC49" s="51" t="e">
        <f t="shared" si="70"/>
        <v>#VALUE!</v>
      </c>
      <c r="CD49" s="51" t="e">
        <f t="shared" si="71"/>
        <v>#VALUE!</v>
      </c>
      <c r="CE49" s="51" t="e">
        <f t="shared" si="103"/>
        <v>#VALUE!</v>
      </c>
      <c r="CF49" s="51" t="e">
        <f t="shared" si="72"/>
        <v>#VALUE!</v>
      </c>
      <c r="CG49" s="51" t="e">
        <f t="shared" si="73"/>
        <v>#VALUE!</v>
      </c>
      <c r="CH49" s="51" t="e">
        <f t="shared" si="74"/>
        <v>#VALUE!</v>
      </c>
      <c r="CI49" s="51" t="e">
        <f t="shared" si="75"/>
        <v>#VALUE!</v>
      </c>
      <c r="CJ49" s="51" t="e">
        <f t="shared" si="76"/>
        <v>#VALUE!</v>
      </c>
      <c r="CK49" s="51" t="e">
        <f t="shared" si="77"/>
        <v>#VALUE!</v>
      </c>
      <c r="CL49" s="51" t="e">
        <f t="shared" si="78"/>
        <v>#VALUE!</v>
      </c>
      <c r="CM49" s="51" t="e">
        <f t="shared" si="79"/>
        <v>#VALUE!</v>
      </c>
      <c r="CN49" s="51" t="e">
        <f t="shared" si="80"/>
        <v>#VALUE!</v>
      </c>
      <c r="CO49" s="51" t="e">
        <f t="shared" si="81"/>
        <v>#VALUE!</v>
      </c>
      <c r="CP49" s="51" t="e">
        <f t="shared" si="82"/>
        <v>#VALUE!</v>
      </c>
      <c r="CQ49" s="51" t="e">
        <f t="shared" si="83"/>
        <v>#VALUE!</v>
      </c>
      <c r="CR49" s="51" t="e">
        <f t="shared" si="84"/>
        <v>#VALUE!</v>
      </c>
      <c r="CS49" s="51" t="e">
        <f t="shared" si="85"/>
        <v>#VALUE!</v>
      </c>
      <c r="CT49" s="51" t="e">
        <f t="shared" si="86"/>
        <v>#VALUE!</v>
      </c>
      <c r="CU49" s="51" t="e">
        <f t="shared" si="87"/>
        <v>#VALUE!</v>
      </c>
      <c r="CV49" s="51" t="e">
        <f t="shared" si="88"/>
        <v>#VALUE!</v>
      </c>
      <c r="CW49" s="51" t="e">
        <f t="shared" si="89"/>
        <v>#VALUE!</v>
      </c>
      <c r="CX49" s="51" t="e">
        <f t="shared" si="90"/>
        <v>#VALUE!</v>
      </c>
      <c r="CY49" s="51" t="e">
        <f t="shared" si="91"/>
        <v>#VALUE!</v>
      </c>
      <c r="CZ49" s="51" t="e">
        <f t="shared" si="92"/>
        <v>#VALUE!</v>
      </c>
      <c r="DA49" s="51" t="e">
        <f t="shared" si="93"/>
        <v>#VALUE!</v>
      </c>
      <c r="DB49" s="51" t="e">
        <f t="shared" si="94"/>
        <v>#VALUE!</v>
      </c>
      <c r="DC49" s="51" t="e">
        <f t="shared" si="95"/>
        <v>#VALUE!</v>
      </c>
      <c r="DD49" s="51" t="e">
        <f t="shared" si="96"/>
        <v>#VALUE!</v>
      </c>
      <c r="DE49" s="51" t="e">
        <f t="shared" si="97"/>
        <v>#VALUE!</v>
      </c>
      <c r="DF49" s="51" t="e">
        <f t="shared" si="98"/>
        <v>#VALUE!</v>
      </c>
      <c r="DG49" s="51" t="e">
        <f t="shared" si="99"/>
        <v>#VALUE!</v>
      </c>
      <c r="DH49" s="51" t="e">
        <f t="shared" si="100"/>
        <v>#VALUE!</v>
      </c>
      <c r="DI49" s="51" t="e">
        <f t="shared" si="101"/>
        <v>#VALUE!</v>
      </c>
      <c r="DJ49" s="51" t="e">
        <f t="shared" si="102"/>
        <v>#VALUE!</v>
      </c>
      <c r="DL49" s="21" t="str">
        <f>CONCATENATE('2. Protocols'!C48, '2. Protocols'!D48, '2. Protocols'!E48)</f>
        <v>+</v>
      </c>
      <c r="DM49" s="21" t="str">
        <f>CONCATENATE('2. Protocols'!C48, '2. Protocols'!D48, '2. Protocols'!E48, '2. Protocols'!F48, '2. Protocols'!G48,)</f>
        <v>++</v>
      </c>
      <c r="DO49" s="27">
        <f>IF(AND(OR(ISBLANK(DO$9),DO$9=0)=FALSE,OR(DO$9='2. Protocols'!$C48,DO$9='2. Protocols'!$E48,DO$9='2. Protocols'!$G48)),1,0)*'4. Formulations'!$I48</f>
        <v>0</v>
      </c>
      <c r="DP49" s="27">
        <f>IF(AND(OR(ISBLANK(DP$9),DP$9=0)=FALSE,OR(DP$9='2. Protocols'!$C48,DP$9='2. Protocols'!$E48,DP$9='2. Protocols'!$G48)),1,0)*'4. Formulations'!$I48</f>
        <v>0</v>
      </c>
      <c r="DQ49" s="27">
        <f>IF(AND(OR(ISBLANK(DQ$9),DQ$9=0)=FALSE,OR(DQ$9='2. Protocols'!$C48,DQ$9='2. Protocols'!$E48,DQ$9='2. Protocols'!$G48)),1,0)*'4. Formulations'!$I48</f>
        <v>0</v>
      </c>
      <c r="DR49" s="27">
        <f>IF(AND(OR(ISBLANK(DR$9),DR$9=0)=FALSE,OR(DR$9='2. Protocols'!$C48,DR$9='2. Protocols'!$E48,DR$9='2. Protocols'!$G48)),1,0)*'4. Formulations'!$I48</f>
        <v>0</v>
      </c>
      <c r="DS49" s="27">
        <f>IF(AND(OR(ISBLANK(DS$9),DS$9=0)=FALSE,OR(DS$9='2. Protocols'!$C48,DS$9='2. Protocols'!$E48,DS$9='2. Protocols'!$G48)),1,0)*'4. Formulations'!$I48</f>
        <v>0</v>
      </c>
      <c r="DT49" s="27">
        <f>IF(AND(OR(ISBLANK(DT$9),DT$9=0)=FALSE,OR(DT$9='2. Protocols'!$C48,DT$9='2. Protocols'!$E48,DT$9='2. Protocols'!$G48)),1,0)*'4. Formulations'!$I48</f>
        <v>0</v>
      </c>
      <c r="DU49" s="27">
        <f>IF(AND(OR(ISBLANK(DU$9),DU$9=0)=FALSE,OR(DU$9='2. Protocols'!$C48,DU$9='2. Protocols'!$E48,DU$9='2. Protocols'!$G48)),1,0)*'4. Formulations'!$I48</f>
        <v>0</v>
      </c>
      <c r="DV49" s="27">
        <f>IF(AND(OR(ISBLANK(DV$9),DV$9=0)=FALSE,OR(DV$9='2. Protocols'!$C48,DV$9='2. Protocols'!$E48,DV$9='2. Protocols'!$G48)),1,0)*'4. Formulations'!$I48</f>
        <v>0</v>
      </c>
      <c r="DW49" s="27">
        <f>IF(AND(OR(ISBLANK(DW$9),DW$9=0)=FALSE,OR(DW$9='2. Protocols'!$C48,DW$9='2. Protocols'!$E48,DW$9='2. Protocols'!$G48)),1,0)*'4. Formulations'!$I48</f>
        <v>0</v>
      </c>
      <c r="DX49" s="27">
        <f>IF(AND(OR(ISBLANK(DX$9),DX$9=0)=FALSE,OR(DX$9='2. Protocols'!$C48,DX$9='2. Protocols'!$E48,DX$9='2. Protocols'!$G48)),1,0)*'4. Formulations'!$I48</f>
        <v>0</v>
      </c>
      <c r="DY49" s="27">
        <f>IF(AND(OR(ISBLANK(DY$9),DY$9=0)=FALSE,OR(DY$9='2. Protocols'!$C48,DY$9='2. Protocols'!$E48,DY$9='2. Protocols'!$G48)),1,0)*'4. Formulations'!$I48</f>
        <v>0</v>
      </c>
      <c r="DZ49" s="27">
        <f>IF(AND(OR(ISBLANK(DZ$9),DZ$9=0)=FALSE,OR(DZ$9='2. Protocols'!$C48,DZ$9='2. Protocols'!$E48,DZ$9='2. Protocols'!$G48)),1,0)*'4. Formulations'!$I48</f>
        <v>0</v>
      </c>
      <c r="EA49" s="27">
        <f>IF(AND(OR(ISBLANK(EA$9),EA$9=0)=FALSE,OR(EA$9='2. Protocols'!$C48,EA$9='2. Protocols'!$E48,EA$9='2. Protocols'!$G48)),1,0)*'4. Formulations'!$I48</f>
        <v>0</v>
      </c>
      <c r="EB49" s="27">
        <f>IF(AND(OR(ISBLANK(EB$9),EB$9=0)=FALSE,OR(EB$9='2. Protocols'!$C48,EB$9='2. Protocols'!$E48,EB$9='2. Protocols'!$G48)),1,0)*'4. Formulations'!$I48</f>
        <v>0</v>
      </c>
      <c r="EC49" s="27">
        <f>IF(AND(OR(ISBLANK(EC$9),EC$9=0)=FALSE,OR(EC$9='2. Protocols'!$C48,EC$9='2. Protocols'!$E48,EC$9='2. Protocols'!$G48)),1,0)*'4. Formulations'!$I48</f>
        <v>0</v>
      </c>
      <c r="ED49" s="27">
        <f>IF(AND(OR(ISBLANK(ED$9),ED$9=0)=FALSE,OR(ED$9='2. Protocols'!$C48,ED$9='2. Protocols'!$E48,ED$9='2. Protocols'!$G48)),1,0)*'4. Formulations'!$I48</f>
        <v>0</v>
      </c>
      <c r="EE49" s="27">
        <f>IF(AND(OR(ISBLANK(EE$9),EE$9=0)=FALSE,OR(EE$9='2. Protocols'!$C48,EE$9='2. Protocols'!$E48,EE$9='2. Protocols'!$G48)),1,0)*'4. Formulations'!$I48</f>
        <v>0</v>
      </c>
      <c r="EF49" s="27">
        <f>IF(AND(OR(ISBLANK(EF$9),EF$9=0)=FALSE,OR(EF$9='2. Protocols'!$C48,EF$9='2. Protocols'!$E48,EF$9='2. Protocols'!$G48)),1,0)*'4. Formulations'!$I48</f>
        <v>0</v>
      </c>
      <c r="EG49" s="27">
        <f>IF(AND(OR(ISBLANK(EG$9),EG$9=0)=FALSE,OR(EG$9='2. Protocols'!$C48,EG$9='2. Protocols'!$E48,EG$9='2. Protocols'!$G48)),1,0)*'4. Formulations'!$I48</f>
        <v>0</v>
      </c>
      <c r="EH49" s="27">
        <f>IF(AND(OR(ISBLANK(EH$9),EH$9=0)=FALSE,OR(EH$9='2. Protocols'!$C48,EH$9='2. Protocols'!$E48,EH$9='2. Protocols'!$G48)),1,0)*'4. Formulations'!$I48</f>
        <v>0</v>
      </c>
      <c r="EI49" s="27">
        <f>IF(AND(OR(ISBLANK(EI$9),EI$9=0)=FALSE,OR(EI$9='2. Protocols'!$C48,EI$9='2. Protocols'!$E48,EI$9='2. Protocols'!$G48)),1,0)*'4. Formulations'!$I48</f>
        <v>0</v>
      </c>
      <c r="EJ49" s="27">
        <f>IF(AND(OR(ISBLANK(EJ$9),EJ$9=0)=FALSE,OR(EJ$9='2. Protocols'!$C48,EJ$9='2. Protocols'!$E48,EJ$9='2. Protocols'!$G48)),1,0)*'4. Formulations'!$I48</f>
        <v>0</v>
      </c>
      <c r="EK49" s="27">
        <f>IF(AND(OR(ISBLANK(EK$9),EK$9=0)=FALSE,OR(EK$9='2. Protocols'!$C48,EK$9='2. Protocols'!$E48,EK$9='2. Protocols'!$G48)),1,0)*'4. Formulations'!$I48</f>
        <v>0</v>
      </c>
      <c r="EL49" s="27">
        <f>IF(AND(OR(ISBLANK(EL$9),EL$9=0)=FALSE,OR(EL$9='2. Protocols'!$C48,EL$9='2. Protocols'!$E48,EL$9='2. Protocols'!$G48)),1,0)*'4. Formulations'!$I48</f>
        <v>0</v>
      </c>
      <c r="EM49" s="27">
        <f>IF(AND(OR(ISBLANK(EM$9),EM$9=0)=FALSE,OR(EM$9='2. Protocols'!$C48,EM$9='2. Protocols'!$E48,EM$9='2. Protocols'!$G48)),1,0)*'4. Formulations'!$I48</f>
        <v>0</v>
      </c>
      <c r="EN49" s="27">
        <f>IF(AND(OR(ISBLANK(EN$9),EN$9=0)=FALSE,OR(EN$9='2. Protocols'!$C48,EN$9='2. Protocols'!$E48,EN$9='2. Protocols'!$G48)),1,0)*'4. Formulations'!$I48</f>
        <v>0</v>
      </c>
      <c r="EO49" s="27">
        <f>IF(AND(OR(ISBLANK(EO$9),EO$9=0)=FALSE,OR(EO$9='2. Protocols'!$C48,EO$9='2. Protocols'!$E48,EO$9='2. Protocols'!$G48)),1,0)*'4. Formulations'!$I48</f>
        <v>0</v>
      </c>
      <c r="EP49" s="27">
        <f>IF(AND(OR(ISBLANK(EP$9),EP$9=0)=FALSE,OR(EP$9='2. Protocols'!$C48,EP$9='2. Protocols'!$E48,EP$9='2. Protocols'!$G48)),1,0)*'4. Formulations'!$I48</f>
        <v>0</v>
      </c>
      <c r="EQ49" s="27">
        <f>IF(AND(OR(ISBLANK(EQ$9),EQ$9=0)=FALSE,OR(EQ$9='2. Protocols'!$C48,EQ$9='2. Protocols'!$E48,EQ$9='2. Protocols'!$G48)),1,0)*'4. Formulations'!$I48</f>
        <v>0</v>
      </c>
      <c r="ER49" s="27">
        <f>IF(AND(OR(ISBLANK(ER$9),ER$9=0)=FALSE,OR(ER$9='2. Protocols'!$C48,ER$9='2. Protocols'!$E48,ER$9='2. Protocols'!$G48)),1,0)*'4. Formulations'!$I48</f>
        <v>0</v>
      </c>
      <c r="ES49" s="27">
        <f>IF(AND(OR(ISBLANK(ES$9),ES$9=0)=FALSE,OR(ES$9='2. Protocols'!$C48,ES$9='2. Protocols'!$E48,ES$9='2. Protocols'!$G48)),1,0)*'4. Formulations'!$I48</f>
        <v>0</v>
      </c>
      <c r="ET49" s="27">
        <f>IF(AND(OR(ISBLANK(ET$9),ET$9=0)=FALSE,OR(ET$9='2. Protocols'!$C48,ET$9='2. Protocols'!$E48,ET$9='2. Protocols'!$G48)),1,0)*'4. Formulations'!$I48</f>
        <v>0</v>
      </c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N49" s="27">
        <f>IF(AND(OR(ISBLANK(FN$9),FN$9=0)=FALSE,FN$9=$DL49),1,0)*'4. Formulations'!$J48</f>
        <v>0</v>
      </c>
      <c r="FO49" s="27">
        <f>IF(AND(OR(ISBLANK(FO$9),FO$9=0)=FALSE,FO$9=$DL49),1,0)*'4. Formulations'!$J48</f>
        <v>0</v>
      </c>
      <c r="FP49" s="27">
        <f>IF(AND(OR(ISBLANK(FP$9),FP$9=0)=FALSE,FP$9=$DL49),1,0)*'4. Formulations'!$J48</f>
        <v>0</v>
      </c>
      <c r="FQ49" s="27">
        <f>IF(AND(OR(ISBLANK(FQ$9),FQ$9=0)=FALSE,FQ$9=$DL49),1,0)*'4. Formulations'!$J48</f>
        <v>0</v>
      </c>
      <c r="FR49" s="27">
        <f>IF(AND(OR(ISBLANK(FR$9),FR$9=0)=FALSE,FR$9=$DL49),1,0)*'4. Formulations'!$J48</f>
        <v>0</v>
      </c>
      <c r="FS49" s="27">
        <f>IF(AND(OR(ISBLANK(FS$9),FS$9=0)=FALSE,FS$9=$DL49),1,0)*'4. Formulations'!$J48</f>
        <v>0</v>
      </c>
      <c r="FT49" s="27">
        <f>IF(AND(OR(ISBLANK(FT$9),FT$9=0)=FALSE,FT$9=$DL49),1,0)*'4. Formulations'!$J48</f>
        <v>0</v>
      </c>
      <c r="FU49" s="27">
        <f>IF(AND(OR(ISBLANK(FU$9),FU$9=0)=FALSE,FU$9=$DL49),1,0)*'4. Formulations'!$J48</f>
        <v>0</v>
      </c>
      <c r="FV49" s="27">
        <f>IF(AND(OR(ISBLANK(FV$9),FV$9=0)=FALSE,FV$9=$DL49),1,0)*'4. Formulations'!$J48</f>
        <v>0</v>
      </c>
      <c r="FW49" s="27">
        <f>IF(AND(OR(ISBLANK(FW$9),FW$9=0)=FALSE,FW$9=$DL49),1,0)*'4. Formulations'!$J48</f>
        <v>0</v>
      </c>
      <c r="FX49" s="27">
        <f>IF(AND(OR(ISBLANK(FX$9),FX$9=0)=FALSE,FX$9=$DL49),1,0)*'4. Formulations'!$J48</f>
        <v>0</v>
      </c>
      <c r="FY49" s="27">
        <f>IF(AND(OR(ISBLANK(FY$9),FY$9=0)=FALSE,FY$9=$DL49),1,0)*'4. Formulations'!$J48</f>
        <v>0</v>
      </c>
      <c r="FZ49" s="27">
        <f>IF(AND(OR(ISBLANK(FZ$9),FZ$9=0)=FALSE,FZ$9=$DL49),1,0)*'4. Formulations'!$J48</f>
        <v>0</v>
      </c>
      <c r="GA49" s="27">
        <f>IF(AND(OR(ISBLANK(GA$9),GA$9=0)=FALSE,GA$9=$DL49),1,0)*'4. Formulations'!$J48</f>
        <v>0</v>
      </c>
      <c r="GB49" s="27">
        <f>IF(AND(OR(ISBLANK(GB$9),GB$9=0)=FALSE,GB$9=$DL49),1,0)*'4. Formulations'!$J48</f>
        <v>0</v>
      </c>
      <c r="GC49" s="27">
        <f>IF(AND(OR(ISBLANK(GC$9),GC$9=0)=FALSE,GC$9=$DL49),1,0)*'4. Formulations'!$J48</f>
        <v>0</v>
      </c>
      <c r="GD49" s="27">
        <f>IF(AND(OR(ISBLANK(GD$9),GD$9=0)=FALSE,GD$9=$DL49),1,0)*'4. Formulations'!$J48</f>
        <v>0</v>
      </c>
      <c r="GE49" s="27"/>
      <c r="GF49" s="27"/>
      <c r="GG49" s="27"/>
      <c r="GI49" s="27">
        <f>IF(AND(OR(ISBLANK(GI$9),GI$9=0)=FALSE,SUM($FN49:$GD49)&gt;0,GI$9='2. Protocols'!$G48),1,0)*'4. Formulations'!$J48</f>
        <v>0</v>
      </c>
      <c r="GJ49" s="27">
        <f>IF(AND(OR(ISBLANK(GJ$9),GJ$9=0)=FALSE,SUM($FN49:$GD49)&gt;0,GJ$9='2. Protocols'!$G48),1,0)*'4. Formulations'!$J48</f>
        <v>0</v>
      </c>
      <c r="GK49" s="27">
        <f>IF(AND(OR(ISBLANK(GK$9),GK$9=0)=FALSE,SUM($FN49:$GD49)&gt;0,GK$9='2. Protocols'!$G48),1,0)*'4. Formulations'!$J48</f>
        <v>0</v>
      </c>
      <c r="GL49" s="27">
        <f>IF(AND(OR(ISBLANK(GL$9),GL$9=0)=FALSE,SUM($FN49:$GD49)&gt;0,GL$9='2. Protocols'!$G48),1,0)*'4. Formulations'!$J48</f>
        <v>0</v>
      </c>
      <c r="GM49" s="27">
        <f>IF(AND(OR(ISBLANK(GM$9),GM$9=0)=FALSE,SUM($FN49:$GD49)&gt;0,GM$9='2. Protocols'!$G48),1,0)*'4. Formulations'!$J48</f>
        <v>0</v>
      </c>
      <c r="GN49" s="27">
        <f>IF(AND(OR(ISBLANK(GN$9),GN$9=0)=FALSE,SUM($FN49:$GD49)&gt;0,GN$9='2. Protocols'!$G48),1,0)*'4. Formulations'!$J48</f>
        <v>0</v>
      </c>
      <c r="GO49" s="27">
        <f>IF(AND(OR(ISBLANK(GO$9),GO$9=0)=FALSE,SUM($FN49:$GD49)&gt;0,GO$9='2. Protocols'!$G48),1,0)*'4. Formulations'!$J48</f>
        <v>0</v>
      </c>
      <c r="GP49" s="27">
        <f>IF(AND(OR(ISBLANK(GP$9),GP$9=0)=FALSE,SUM($FN49:$GD49)&gt;0,GP$9='2. Protocols'!$G48),1,0)*'4. Formulations'!$J48</f>
        <v>0</v>
      </c>
      <c r="GQ49" s="27">
        <f>IF(AND(OR(ISBLANK(GQ$9),GQ$9=0)=FALSE,SUM($FN49:$GD49)&gt;0,GQ$9='2. Protocols'!$G48),1,0)*'4. Formulations'!$J48</f>
        <v>0</v>
      </c>
      <c r="GR49" s="27">
        <f>IF(AND(OR(ISBLANK(GR$9),GR$9=0)=FALSE,SUM($FN49:$GD49)&gt;0,GR$9='2. Protocols'!$G48),1,0)*'4. Formulations'!$J48</f>
        <v>0</v>
      </c>
      <c r="GS49" s="27">
        <f>IF(AND(OR(ISBLANK(GS$9),GS$9=0)=FALSE,SUM($FN49:$GD49)&gt;0,GS$9='2. Protocols'!$G48),1,0)*'4. Formulations'!$J48</f>
        <v>0</v>
      </c>
      <c r="GT49" s="27">
        <f>IF(AND(OR(ISBLANK(GT$9),GT$9=0)=FALSE,SUM($FN49:$GD49)&gt;0,GT$9='2. Protocols'!$G48),1,0)*'4. Formulations'!$J48</f>
        <v>0</v>
      </c>
      <c r="GU49" s="27">
        <f>IF(AND(OR(ISBLANK(GU$9),GU$9=0)=FALSE,SUM($FN49:$GD49)&gt;0,GU$9='2. Protocols'!$G48),1,0)*'4. Formulations'!$J48</f>
        <v>0</v>
      </c>
      <c r="GV49" s="27">
        <f>IF(AND(OR(ISBLANK(GV$9),GV$9=0)=FALSE,SUM($FN49:$GD49)&gt;0,GV$9='2. Protocols'!$G48),1,0)*'4. Formulations'!$J48</f>
        <v>0</v>
      </c>
      <c r="GW49" s="27">
        <f>IF(AND(OR(ISBLANK(GW$9),GW$9=0)=FALSE,SUM($FN49:$GD49)&gt;0,GW$9='2. Protocols'!$G48),1,0)*'4. Formulations'!$J48</f>
        <v>0</v>
      </c>
      <c r="GX49" s="27">
        <f>IF(AND(OR(ISBLANK(GX$9),GX$9=0)=FALSE,SUM($FN49:$GD49)&gt;0,GX$9='2. Protocols'!$G48),1,0)*'4. Formulations'!$J48</f>
        <v>0</v>
      </c>
      <c r="GY49" s="27">
        <f>IF(AND(OR(ISBLANK(GY$9),GY$9=0)=FALSE,SUM($FN49:$GD49)&gt;0,GY$9='2. Protocols'!$G48),1,0)*'4. Formulations'!$J48</f>
        <v>0</v>
      </c>
      <c r="GZ49" s="27">
        <f>IF(AND(OR(ISBLANK(GZ$9),GZ$9=0)=FALSE,SUM($FN49:$GD49)&gt;0,GZ$9='2. Protocols'!$G48),1,0)*'4. Formulations'!$J48</f>
        <v>0</v>
      </c>
      <c r="HA49" s="27">
        <f>IF(AND(OR(ISBLANK(HA$9),HA$9=0)=FALSE,SUM($FN49:$GD49)&gt;0,HA$9='2. Protocols'!$G48),1,0)*'4. Formulations'!$J48</f>
        <v>0</v>
      </c>
      <c r="HB49" s="27">
        <f>IF(AND(OR(ISBLANK(HB$9),HB$9=0)=FALSE,SUM($FN49:$GD49)&gt;0,HB$9='2. Protocols'!$G48),1,0)*'4. Formulations'!$J48</f>
        <v>0</v>
      </c>
      <c r="HC49" s="27">
        <f>IF(AND(OR(ISBLANK(HC$9),HC$9=0)=FALSE,SUM($FN49:$GD49)&gt;0,HC$9='2. Protocols'!$G48),1,0)*'4. Formulations'!$J48</f>
        <v>0</v>
      </c>
      <c r="HD49" s="27">
        <f>IF(AND(OR(ISBLANK(HD$9),HD$9=0)=FALSE,SUM($FN49:$GD49)&gt;0,HD$9='2. Protocols'!$G48),1,0)*'4. Formulations'!$J48</f>
        <v>0</v>
      </c>
      <c r="HE49" s="27">
        <f>IF(AND(OR(ISBLANK(HE$9),HE$9=0)=FALSE,SUM($FN49:$GD49)&gt;0,HE$9='2. Protocols'!$G48),1,0)*'4. Formulations'!$J48</f>
        <v>0</v>
      </c>
      <c r="HF49" s="27">
        <f>IF(AND(OR(ISBLANK(HF$9),HF$9=0)=FALSE,SUM($FN49:$GD49)&gt;0,HF$9='2. Protocols'!$G48),1,0)*'4. Formulations'!$J48</f>
        <v>0</v>
      </c>
      <c r="HG49" s="27">
        <f>IF(AND(OR(ISBLANK(HG$9),HG$9=0)=FALSE,SUM($FN49:$GD49)&gt;0,HG$9='2. Protocols'!$G48),1,0)*'4. Formulations'!$J48</f>
        <v>0</v>
      </c>
      <c r="HH49" s="27">
        <f>IF(AND(OR(ISBLANK(HH$9),HH$9=0)=FALSE,SUM($FN49:$GD49)&gt;0,HH$9='2. Protocols'!$G48),1,0)*'4. Formulations'!$J48</f>
        <v>0</v>
      </c>
      <c r="HI49" s="27">
        <f>IF(AND(OR(ISBLANK(HI$9),HI$9=0)=FALSE,SUM($FN49:$GD49)&gt;0,HI$9='2. Protocols'!$G48),1,0)*'4. Formulations'!$J48</f>
        <v>0</v>
      </c>
      <c r="HJ49" s="27">
        <f>IF(AND(OR(ISBLANK(HJ$9),HJ$9=0)=FALSE,SUM($FN49:$GD49)&gt;0,HJ$9='2. Protocols'!$G48),1,0)*'4. Formulations'!$J48</f>
        <v>0</v>
      </c>
      <c r="HK49" s="27">
        <f>IF(AND(OR(ISBLANK(HK$9),HK$9=0)=FALSE,SUM($FN49:$GD49)&gt;0,HK$9='2. Protocols'!$G48),1,0)*'4. Formulations'!$J48</f>
        <v>0</v>
      </c>
      <c r="HL49" s="27">
        <f>IF(AND(OR(ISBLANK(HL$9),HL$9=0)=FALSE,SUM($FN49:$GD49)&gt;0,HL$9='2. Protocols'!$G48),1,0)*'4. Formulations'!$J48</f>
        <v>0</v>
      </c>
      <c r="HM49" s="27">
        <f>IF(AND(OR(ISBLANK(HM$9),HM$9=0)=FALSE,SUM($FN49:$GD49)&gt;0,HM$9='2. Protocols'!$G48),1,0)*'4. Formulations'!$J48</f>
        <v>0</v>
      </c>
      <c r="HN49" s="27">
        <f>IF(AND(OR(ISBLANK(HN$9),HN$9=0)=FALSE,SUM($FN49:$GD49)&gt;0,HN$9='2. Protocols'!$G48),1,0)*'4. Formulations'!$J48</f>
        <v>0</v>
      </c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H49" s="27">
        <f>IF(AND(OR(ISBLANK(GI$9),GI$9=0)=FALSE,IH$9=$DM49),1,0)*'4. Formulations'!$K48</f>
        <v>0</v>
      </c>
      <c r="II49" s="27">
        <f>IF(AND(OR(ISBLANK(GJ$9),GJ$9=0)=FALSE,II$9=$DM49),1,0)*'4. Formulations'!$K48</f>
        <v>0</v>
      </c>
      <c r="IJ49" s="27">
        <f>IF(AND(OR(ISBLANK(GK$9),GK$9=0)=FALSE,IJ$9=$DM49),1,0)*'4. Formulations'!$K48</f>
        <v>0</v>
      </c>
      <c r="IK49" s="27">
        <f>IF(AND(OR(ISBLANK(GL$9),GL$9=0)=FALSE,IK$9=$DM49),1,0)*'4. Formulations'!$K48</f>
        <v>0</v>
      </c>
      <c r="IL49" s="27">
        <f>IF(AND(OR(ISBLANK(GM$9),GM$9=0)=FALSE,IL$9=$DM49),1,0)*'4. Formulations'!$K48</f>
        <v>0</v>
      </c>
      <c r="IM49" s="27">
        <f>IF(AND(OR(ISBLANK(GN$9),GN$9=0)=FALSE,IM$9=$DM49),1,0)*'4. Formulations'!$K48</f>
        <v>0</v>
      </c>
      <c r="IN49" s="27">
        <f>IF(AND(OR(ISBLANK(GO$9),GO$9=0)=FALSE,IN$9=$DM49),1,0)*'4. Formulations'!$K48</f>
        <v>0</v>
      </c>
      <c r="IO49" s="27">
        <f>IF(AND(OR(ISBLANK(GP$9),GP$9=0)=FALSE,IO$9=$DM49),1,0)*'4. Formulations'!$K48</f>
        <v>0</v>
      </c>
      <c r="IP49" s="27">
        <f>IF(AND(OR(ISBLANK(GQ$9),GQ$9=0)=FALSE,IP$9=$DM49),1,0)*'4. Formulations'!$K48</f>
        <v>0</v>
      </c>
      <c r="IQ49" s="27">
        <f>IF(AND(OR(ISBLANK(GR$9),GR$9=0)=FALSE,IQ$9=$DM49),1,0)*'4. Formulations'!$K48</f>
        <v>0</v>
      </c>
      <c r="IR49" s="27">
        <f>IF(AND(OR(ISBLANK(GS$9),GS$9=0)=FALSE,IR$9=$DM49),1,0)*'4. Formulations'!$K48</f>
        <v>0</v>
      </c>
      <c r="IS49" s="27">
        <f>IF(AND(OR(ISBLANK(GO$9),GO$9=0)=FALSE,IS$9=$DM49),1,0)*'4. Formulations'!$K48</f>
        <v>0</v>
      </c>
      <c r="IT49" s="27">
        <f>IF(AND(OR(ISBLANK(GP$9),GP$9=0)=FALSE,IT$9=$DM49),1,0)*'4. Formulations'!$K48</f>
        <v>0</v>
      </c>
      <c r="IU49" s="27">
        <f>IF(AND(OR(ISBLANK(GQ$9),GQ$9=0)=FALSE,IU$9=$DM49),1,0)*'4. Formulations'!$K48</f>
        <v>0</v>
      </c>
      <c r="IV49" s="27"/>
      <c r="IW49" s="27"/>
      <c r="IX49" s="27"/>
      <c r="IY49" s="27"/>
      <c r="IZ49" s="27"/>
      <c r="JA49" s="27"/>
      <c r="JC49" s="27">
        <f>IF(AND(OR(ISBLANK(JC$9),JC$9=0)=FALSE,OR(JC$9='2. Protocols'!$C48,JC$9='2. Protocols'!$E48,JC$9='2. Protocols'!$G48)),1,0)*'4. Formulations'!$L48</f>
        <v>0</v>
      </c>
      <c r="JD49" s="27">
        <f>IF(AND(OR(ISBLANK(JD$9),JD$9=0)=FALSE,OR(JD$9='2. Protocols'!$C48,JD$9='2. Protocols'!$E48,JD$9='2. Protocols'!$G48)),1,0)*'4. Formulations'!$L48</f>
        <v>0</v>
      </c>
      <c r="JE49" s="27">
        <f>IF(AND(OR(ISBLANK(JE$9),JE$9=0)=FALSE,OR(JE$9='2. Protocols'!$C48,JE$9='2. Protocols'!$E48,JE$9='2. Protocols'!$G48)),1,0)*'4. Formulations'!$L48</f>
        <v>0</v>
      </c>
      <c r="JF49" s="27">
        <f>IF(AND(OR(ISBLANK(JF$9),JF$9=0)=FALSE,OR(JF$9='2. Protocols'!$C48,JF$9='2. Protocols'!$E48,JF$9='2. Protocols'!$G48)),1,0)*'4. Formulations'!$L48</f>
        <v>0</v>
      </c>
      <c r="JG49" s="27">
        <f>IF(AND(OR(ISBLANK(JG$9),JG$9=0)=FALSE,OR(JG$9='2. Protocols'!$C48,JG$9='2. Protocols'!$E48,JG$9='2. Protocols'!$G48)),1,0)*'4. Formulations'!$L48</f>
        <v>0</v>
      </c>
      <c r="JH49" s="27">
        <f>IF(AND(OR(ISBLANK(JH$9),JH$9=0)=FALSE,OR(JH$9='2. Protocols'!$C48,JH$9='2. Protocols'!$E48,JH$9='2. Protocols'!$G48)),1,0)*'4. Formulations'!$L48</f>
        <v>0</v>
      </c>
      <c r="JI49" s="27">
        <f>IF(AND(OR(ISBLANK(JI$9),JI$9=0)=FALSE,OR(JI$9='2. Protocols'!$C48,JI$9='2. Protocols'!$E48,JI$9='2. Protocols'!$G48)),1,0)*'4. Formulations'!$L48</f>
        <v>0</v>
      </c>
      <c r="JJ49" s="27">
        <f>IF(AND(OR(ISBLANK(JJ$9),JJ$9=0)=FALSE,OR(JJ$9='2. Protocols'!$C48,JJ$9='2. Protocols'!$E48,JJ$9='2. Protocols'!$G48)),1,0)*'4. Formulations'!$L48</f>
        <v>0</v>
      </c>
      <c r="JK49" s="27">
        <f>IF(AND(OR(ISBLANK(JK$9),JK$9=0)=FALSE,OR(JK$9='2. Protocols'!$C48,JK$9='2. Protocols'!$E48,JK$9='2. Protocols'!$G48)),1,0)*'4. Formulations'!$L48</f>
        <v>0</v>
      </c>
      <c r="JL49" s="27">
        <f>IF(AND(OR(ISBLANK(JL$9),JL$9=0)=FALSE,OR(JL$9='2. Protocols'!$C48,JL$9='2. Protocols'!$E48,JL$9='2. Protocols'!$G48)),1,0)*'4. Formulations'!$L48</f>
        <v>0</v>
      </c>
      <c r="JM49" s="27">
        <f>IF(AND(OR(ISBLANK(JM$9),JM$9=0)=FALSE,OR(JM$9='2. Protocols'!$C48,JM$9='2. Protocols'!$E48,JM$9='2. Protocols'!$G48)),1,0)*'4. Formulations'!$L48</f>
        <v>0</v>
      </c>
      <c r="JN49" s="27">
        <f>IF(AND(OR(ISBLANK(JN$9),JN$9=0)=FALSE,OR(JN$9='2. Protocols'!$C48,JN$9='2. Protocols'!$E48,JN$9='2. Protocols'!$G48)),1,0)*'4. Formulations'!$L48</f>
        <v>0</v>
      </c>
      <c r="JO49" s="27">
        <f>IF(AND(OR(ISBLANK(JO$9),JO$9=0)=FALSE,OR(JO$9='2. Protocols'!$C48,JO$9='2. Protocols'!$E48,JO$9='2. Protocols'!$G48)),1,0)*'4. Formulations'!$L48</f>
        <v>0</v>
      </c>
      <c r="JP49" s="27">
        <f>IF(AND(OR(ISBLANK(JP$9),JP$9=0)=FALSE,OR(JP$9='2. Protocols'!$C48,JP$9='2. Protocols'!$E48,JP$9='2. Protocols'!$G48)),1,0)*'4. Formulations'!$L48</f>
        <v>0</v>
      </c>
      <c r="JQ49" s="27">
        <f>IF(AND(OR(ISBLANK(JQ$9),JQ$9=0)=FALSE,OR(JQ$9='2. Protocols'!$C48,JQ$9='2. Protocols'!$E48,JQ$9='2. Protocols'!$G48)),1,0)*'4. Formulations'!$L48</f>
        <v>0</v>
      </c>
      <c r="JR49" s="27">
        <f>IF(AND(OR(ISBLANK(JR$9),JR$9=0)=FALSE,OR(JR$9='2. Protocols'!$C48,JR$9='2. Protocols'!$E48,JR$9='2. Protocols'!$G48)),1,0)*'4. Formulations'!$L48</f>
        <v>0</v>
      </c>
      <c r="JS49" s="27">
        <f>IF(AND(OR(ISBLANK(JS$9),JS$9=0)=FALSE,OR(JS$9='2. Protocols'!$C48,JS$9='2. Protocols'!$E48,JS$9='2. Protocols'!$G48)),1,0)*'4. Formulations'!$L48</f>
        <v>0</v>
      </c>
      <c r="JT49" s="27">
        <f>IF(AND(OR(ISBLANK(JT$9),JT$9=0)=FALSE,OR(JT$9='2. Protocols'!$C48,JT$9='2. Protocols'!$E48,JT$9='2. Protocols'!$G48)),1,0)*'4. Formulations'!$L48</f>
        <v>0</v>
      </c>
      <c r="JU49" s="27">
        <f>IF(AND(OR(ISBLANK(JU$9),JU$9=0)=FALSE,OR(JU$9='2. Protocols'!$C48,JU$9='2. Protocols'!$E48,JU$9='2. Protocols'!$G48)),1,0)*'4. Formulations'!$L48</f>
        <v>0</v>
      </c>
      <c r="JV49" s="27">
        <f>IF(AND(OR(ISBLANK(JV$9),JV$9=0)=FALSE,OR(JV$9='2. Protocols'!$C48,JV$9='2. Protocols'!$E48,JV$9='2. Protocols'!$G48)),1,0)*'4. Formulations'!$L48</f>
        <v>0</v>
      </c>
      <c r="JW49" s="27">
        <f>IF(AND(OR(ISBLANK(JW$9),JW$9=0)=FALSE,OR(JW$9='2. Protocols'!$C48,JW$9='2. Protocols'!$E48,JW$9='2. Protocols'!$G48)),1,0)*'4. Formulations'!$L48</f>
        <v>0</v>
      </c>
      <c r="JX49" s="27">
        <f>IF(AND(OR(ISBLANK(JX$9),JX$9=0)=FALSE,OR(JX$9='2. Protocols'!$C48,JX$9='2. Protocols'!$E48,JX$9='2. Protocols'!$G48)),1,0)*'4. Formulations'!$L48</f>
        <v>0</v>
      </c>
      <c r="JY49" s="27">
        <f>IF(AND(OR(ISBLANK(JY$9),JY$9=0)=FALSE,OR(JY$9='2. Protocols'!$C48,JY$9='2. Protocols'!$E48,JY$9='2. Protocols'!$G48)),1,0)*'4. Formulations'!$L48</f>
        <v>0</v>
      </c>
      <c r="JZ49" s="27">
        <f>IF(AND(OR(ISBLANK(JZ$9),JZ$9=0)=FALSE,OR(JZ$9='2. Protocols'!$C48,JZ$9='2. Protocols'!$E48,JZ$9='2. Protocols'!$G48)),1,0)*'4. Formulations'!$L48</f>
        <v>0</v>
      </c>
      <c r="KA49" s="27">
        <f>IF(AND(OR(ISBLANK(KA$9),KA$9=0)=FALSE,OR(KA$9='2. Protocols'!$C48,KA$9='2. Protocols'!$E48,KA$9='2. Protocols'!$G48)),1,0)*'4. Formulations'!$L48</f>
        <v>0</v>
      </c>
      <c r="KB49" s="27">
        <f>IF(AND(OR(ISBLANK(KB$9),KB$9=0)=FALSE,OR(KB$9='2. Protocols'!$C48,KB$9='2. Protocols'!$E48,KB$9='2. Protocols'!$G48)),1,0)*'4. Formulations'!$L48</f>
        <v>0</v>
      </c>
      <c r="KC49" s="27">
        <f>IF(AND(OR(ISBLANK(KC$9),KC$9=0)=FALSE,OR(KC$9='2. Protocols'!$C48,KC$9='2. Protocols'!$E48,KC$9='2. Protocols'!$G48)),1,0)*'4. Formulations'!$L48</f>
        <v>0</v>
      </c>
      <c r="KD49" s="27">
        <f>IF(AND(OR(ISBLANK(KD$9),KD$9=0)=FALSE,OR(KD$9='2. Protocols'!$C48,KD$9='2. Protocols'!$E48,KD$9='2. Protocols'!$G48)),1,0)*'4. Formulations'!$L48</f>
        <v>0</v>
      </c>
      <c r="KE49" s="27">
        <f>IF(AND(OR(ISBLANK(KE$9),KE$9=0)=FALSE,OR(KE$9='2. Protocols'!$C48,KE$9='2. Protocols'!$E48,KE$9='2. Protocols'!$G48)),1,0)*'4. Formulations'!$L48</f>
        <v>0</v>
      </c>
      <c r="KF49" s="27">
        <f>IF(AND(OR(ISBLANK(KF$9),KF$9=0)=FALSE,OR(KF$9='2. Protocols'!$C48,KF$9='2. Protocols'!$E48,KF$9='2. Protocols'!$G48)),1,0)*'4. Formulations'!$L48</f>
        <v>0</v>
      </c>
      <c r="KG49" s="27">
        <f>IF(AND(OR(ISBLANK(KG$9),KG$9=0)=FALSE,OR(KG$9='2. Protocols'!$C48,KG$9='2. Protocols'!$E48,KG$9='2. Protocols'!$G48)),1,0)*'4. Formulations'!$L48</f>
        <v>0</v>
      </c>
      <c r="KH49" s="27">
        <f>IF(AND(OR(ISBLANK(KH$9),KH$9=0)=FALSE,OR(KH$9='2. Protocols'!$C48,KH$9='2. Protocols'!$E48,KH$9='2. Protocols'!$G48)),1,0)*'4. Formulations'!$L48</f>
        <v>0</v>
      </c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B49" s="27">
        <f>IF(AND(OR(ISBLANK(LB$9),LB$9=0)=FALSE,LB$9=$DL49),1,0)*'4. Formulations'!$M48</f>
        <v>0</v>
      </c>
      <c r="LC49" s="27">
        <f>IF(AND(OR(ISBLANK(LC$9),LC$9=0)=FALSE,LC$9=$DL49),1,0)*'4. Formulations'!$M48</f>
        <v>0</v>
      </c>
      <c r="LD49" s="27">
        <f>IF(AND(OR(ISBLANK(LD$9),LD$9=0)=FALSE,LD$9=$DL49),1,0)*'4. Formulations'!$M48</f>
        <v>0</v>
      </c>
      <c r="LE49" s="27">
        <f>IF(AND(OR(ISBLANK(LE$9),LE$9=0)=FALSE,LE$9=$DL49),1,0)*'4. Formulations'!$M48</f>
        <v>0</v>
      </c>
      <c r="LF49" s="27">
        <f>IF(AND(OR(ISBLANK(LF$9),LF$9=0)=FALSE,LF$9=$DL49),1,0)*'4. Formulations'!$M48</f>
        <v>0</v>
      </c>
      <c r="LG49" s="27">
        <f>IF(AND(OR(ISBLANK(LG$9),LG$9=0)=FALSE,LG$9=$DL49),1,0)*'4. Formulations'!$M48</f>
        <v>0</v>
      </c>
      <c r="LH49" s="27">
        <f>IF(AND(OR(ISBLANK(LH$9),LH$9=0)=FALSE,LH$9=$DL49),1,0)*'4. Formulations'!$M48</f>
        <v>0</v>
      </c>
      <c r="LI49" s="27">
        <f>IF(AND(OR(ISBLANK(LI$9),LI$9=0)=FALSE,LI$9=$DL49),1,0)*'4. Formulations'!$M48</f>
        <v>0</v>
      </c>
      <c r="LJ49" s="27">
        <f>IF(AND(OR(ISBLANK(LJ$9),LJ$9=0)=FALSE,LJ$9=$DL49),1,0)*'4. Formulations'!$M48</f>
        <v>0</v>
      </c>
      <c r="LK49" s="27">
        <f>IF(AND(OR(ISBLANK(LK$9),LK$9=0)=FALSE,LK$9=$DL49),1,0)*'4. Formulations'!$M48</f>
        <v>0</v>
      </c>
      <c r="LL49" s="27">
        <f>IF(AND(OR(ISBLANK(LL$9),LL$9=0)=FALSE,LL$9=$DL49),1,0)*'4. Formulations'!$M48</f>
        <v>0</v>
      </c>
      <c r="LM49" s="27">
        <f>IF(AND(OR(ISBLANK(LM$9),LM$9=0)=FALSE,LM$9=$DL49),1,0)*'4. Formulations'!$M48</f>
        <v>0</v>
      </c>
      <c r="LN49" s="27">
        <f>IF(AND(OR(ISBLANK(LN$9),LN$9=0)=FALSE,LN$9=$DL49),1,0)*'4. Formulations'!$M48</f>
        <v>0</v>
      </c>
      <c r="LO49" s="27">
        <f>IF(AND(OR(ISBLANK(LO$9),LO$9=0)=FALSE,LO$9=$DL49),1,0)*'4. Formulations'!$M48</f>
        <v>0</v>
      </c>
      <c r="LP49" s="27">
        <f>IF(AND(OR(ISBLANK(LP$9),LP$9=0)=FALSE,LP$9=$DL49),1,0)*'4. Formulations'!$M48</f>
        <v>0</v>
      </c>
      <c r="LQ49" s="27">
        <f>IF(AND(OR(ISBLANK(LQ$9),LQ$9=0)=FALSE,LQ$9=$DL49),1,0)*'4. Formulations'!$M48</f>
        <v>0</v>
      </c>
      <c r="LR49" s="27">
        <f>IF(AND(OR(ISBLANK(LR$9),LR$9=0)=FALSE,LR$9=$DL49),1,0)*'4. Formulations'!$M48</f>
        <v>0</v>
      </c>
      <c r="LS49" s="27"/>
      <c r="LT49" s="27"/>
      <c r="LU49" s="27"/>
      <c r="LW49" s="27">
        <f>IF(AND(OR(ISBLANK(LW$9),LW$9=0)=FALSE,SUM($LB49:$LR49)&gt;0,LW$9='2. Protocols'!$G48),1,0)*'4. Formulations'!$M48</f>
        <v>0</v>
      </c>
      <c r="LX49" s="27">
        <f>IF(AND(OR(ISBLANK(LX$9),LX$9=0)=FALSE,SUM($LB49:$LR49)&gt;0,LX$9='2. Protocols'!$G48),1,0)*'4. Formulations'!$M48</f>
        <v>0</v>
      </c>
      <c r="LY49" s="27">
        <f>IF(AND(OR(ISBLANK(LY$9),LY$9=0)=FALSE,SUM($LB49:$LR49)&gt;0,LY$9='2. Protocols'!$G48),1,0)*'4. Formulations'!$M48</f>
        <v>0</v>
      </c>
      <c r="LZ49" s="27">
        <f>IF(AND(OR(ISBLANK(LZ$9),LZ$9=0)=FALSE,SUM($LB49:$LR49)&gt;0,LZ$9='2. Protocols'!$G48),1,0)*'4. Formulations'!$M48</f>
        <v>0</v>
      </c>
      <c r="MA49" s="27">
        <f>IF(AND(OR(ISBLANK(MA$9),MA$9=0)=FALSE,SUM($LB49:$LR49)&gt;0,MA$9='2. Protocols'!$G48),1,0)*'4. Formulations'!$M48</f>
        <v>0</v>
      </c>
      <c r="MB49" s="27">
        <f>IF(AND(OR(ISBLANK(MB$9),MB$9=0)=FALSE,SUM($LB49:$LR49)&gt;0,MB$9='2. Protocols'!$G48),1,0)*'4. Formulations'!$M48</f>
        <v>0</v>
      </c>
      <c r="MC49" s="27">
        <f>IF(AND(OR(ISBLANK(MC$9),MC$9=0)=FALSE,SUM($LB49:$LR49)&gt;0,MC$9='2. Protocols'!$G48),1,0)*'4. Formulations'!$M48</f>
        <v>0</v>
      </c>
      <c r="MD49" s="27">
        <f>IF(AND(OR(ISBLANK(MD$9),MD$9=0)=FALSE,SUM($LB49:$LR49)&gt;0,MD$9='2. Protocols'!$G48),1,0)*'4. Formulations'!$M48</f>
        <v>0</v>
      </c>
      <c r="ME49" s="27">
        <f>IF(AND(OR(ISBLANK(ME$9),ME$9=0)=FALSE,SUM($LB49:$LR49)&gt;0,ME$9='2. Protocols'!$G48),1,0)*'4. Formulations'!$M48</f>
        <v>0</v>
      </c>
      <c r="MF49" s="27">
        <f>IF(AND(OR(ISBLANK(MF$9),MF$9=0)=FALSE,SUM($LB49:$LR49)&gt;0,MF$9='2. Protocols'!$G48),1,0)*'4. Formulations'!$M48</f>
        <v>0</v>
      </c>
      <c r="MG49" s="27">
        <f>IF(AND(OR(ISBLANK(MG$9),MG$9=0)=FALSE,SUM($LB49:$LR49)&gt;0,MG$9='2. Protocols'!$G48),1,0)*'4. Formulations'!$M48</f>
        <v>0</v>
      </c>
      <c r="MH49" s="27">
        <f>IF(AND(OR(ISBLANK(MH$9),MH$9=0)=FALSE,SUM($LB49:$LR49)&gt;0,MH$9='2. Protocols'!$G48),1,0)*'4. Formulations'!$M48</f>
        <v>0</v>
      </c>
      <c r="MI49" s="27">
        <f>IF(AND(OR(ISBLANK(MI$9),MI$9=0)=FALSE,SUM($LB49:$LR49)&gt;0,MI$9='2. Protocols'!$G48),1,0)*'4. Formulations'!$M48</f>
        <v>0</v>
      </c>
      <c r="MJ49" s="27">
        <f>IF(AND(OR(ISBLANK(MJ$9),MJ$9=0)=FALSE,SUM($LB49:$LR49)&gt;0,MJ$9='2. Protocols'!$G48),1,0)*'4. Formulations'!$M48</f>
        <v>0</v>
      </c>
      <c r="MK49" s="27">
        <f>IF(AND(OR(ISBLANK(MK$9),MK$9=0)=FALSE,SUM($LB49:$LR49)&gt;0,MK$9='2. Protocols'!$G48),1,0)*'4. Formulations'!$M48</f>
        <v>0</v>
      </c>
      <c r="ML49" s="27">
        <f>IF(AND(OR(ISBLANK(ML$9),ML$9=0)=FALSE,SUM($LB49:$LR49)&gt;0,ML$9='2. Protocols'!$G48),1,0)*'4. Formulations'!$M48</f>
        <v>0</v>
      </c>
      <c r="MM49" s="27">
        <f>IF(AND(OR(ISBLANK(MM$9),MM$9=0)=FALSE,SUM($LB49:$LR49)&gt;0,MM$9='2. Protocols'!$G48),1,0)*'4. Formulations'!$M48</f>
        <v>0</v>
      </c>
      <c r="MN49" s="27">
        <f>IF(AND(OR(ISBLANK(MN$9),MN$9=0)=FALSE,SUM($LB49:$LR49)&gt;0,MN$9='2. Protocols'!$G48),1,0)*'4. Formulations'!$M48</f>
        <v>0</v>
      </c>
      <c r="MO49" s="27">
        <f>IF(AND(OR(ISBLANK(MO$9),MO$9=0)=FALSE,SUM($LB49:$LR49)&gt;0,MO$9='2. Protocols'!$G48),1,0)*'4. Formulations'!$M48</f>
        <v>0</v>
      </c>
      <c r="MP49" s="27">
        <f>IF(AND(OR(ISBLANK(MP$9),MP$9=0)=FALSE,SUM($LB49:$LR49)&gt;0,MP$9='2. Protocols'!$G48),1,0)*'4. Formulations'!$M48</f>
        <v>0</v>
      </c>
      <c r="MQ49" s="27">
        <f>IF(AND(OR(ISBLANK(MQ$9),MQ$9=0)=FALSE,SUM($LB49:$LR49)&gt;0,MQ$9='2. Protocols'!$G48),1,0)*'4. Formulations'!$M48</f>
        <v>0</v>
      </c>
      <c r="MR49" s="27">
        <f>IF(AND(OR(ISBLANK(MR$9),MR$9=0)=FALSE,SUM($LB49:$LR49)&gt;0,MR$9='2. Protocols'!$G48),1,0)*'4. Formulations'!$M48</f>
        <v>0</v>
      </c>
      <c r="MS49" s="27">
        <f>IF(AND(OR(ISBLANK(MS$9),MS$9=0)=FALSE,SUM($LB49:$LR49)&gt;0,MS$9='2. Protocols'!$G48),1,0)*'4. Formulations'!$M48</f>
        <v>0</v>
      </c>
      <c r="MT49" s="27">
        <f>IF(AND(OR(ISBLANK(MT$9),MT$9=0)=FALSE,SUM($LB49:$LR49)&gt;0,MT$9='2. Protocols'!$G48),1,0)*'4. Formulations'!$M48</f>
        <v>0</v>
      </c>
      <c r="MU49" s="27">
        <f>IF(AND(OR(ISBLANK(MU$9),MU$9=0)=FALSE,SUM($LB49:$LR49)&gt;0,MU$9='2. Protocols'!$G48),1,0)*'4. Formulations'!$M48</f>
        <v>0</v>
      </c>
      <c r="MV49" s="27">
        <f>IF(AND(OR(ISBLANK(MV$9),MV$9=0)=FALSE,SUM($LB49:$LR49)&gt;0,MV$9='2. Protocols'!$G48),1,0)*'4. Formulations'!$M48</f>
        <v>0</v>
      </c>
      <c r="MW49" s="27">
        <f>IF(AND(OR(ISBLANK(MW$9),MW$9=0)=FALSE,SUM($LB49:$LR49)&gt;0,MW$9='2. Protocols'!$G48),1,0)*'4. Formulations'!$M48</f>
        <v>0</v>
      </c>
      <c r="MX49" s="27">
        <f>IF(AND(OR(ISBLANK(MX$9),MX$9=0)=FALSE,SUM($LB49:$LR49)&gt;0,MX$9='2. Protocols'!$G48),1,0)*'4. Formulations'!$M48</f>
        <v>0</v>
      </c>
      <c r="MY49" s="27">
        <f>IF(AND(OR(ISBLANK(MY$9),MY$9=0)=FALSE,SUM($LB49:$LR49)&gt;0,MY$9='2. Protocols'!$G48),1,0)*'4. Formulations'!$M48</f>
        <v>0</v>
      </c>
      <c r="MZ49" s="27">
        <f>IF(AND(OR(ISBLANK(MZ$9),MZ$9=0)=FALSE,SUM($LB49:$LR49)&gt;0,MZ$9='2. Protocols'!$G48),1,0)*'4. Formulations'!$M48</f>
        <v>0</v>
      </c>
      <c r="NA49" s="27">
        <f>IF(AND(OR(ISBLANK(NA$9),NA$9=0)=FALSE,SUM($LB49:$LR49)&gt;0,NA$9='2. Protocols'!$G48),1,0)*'4. Formulations'!$M48</f>
        <v>0</v>
      </c>
      <c r="NB49" s="27">
        <f>IF(AND(OR(ISBLANK(NB$9),NB$9=0)=FALSE,SUM($LB49:$LR49)&gt;0,NB$9='2. Protocols'!$G48),1,0)*'4. Formulations'!$M48</f>
        <v>0</v>
      </c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V49" s="27">
        <f>IF(AND(OR(ISBLANK(NV$9),NV$9=0)=FALSE,NV$9=$DM49),1,0)*'4. Formulations'!$N48</f>
        <v>0</v>
      </c>
      <c r="NW49" s="721">
        <f>IF(AND(OR(ISBLANK(NW$9),NW$9=0)=FALSE,NW$9=$DM49),1,0)*'4. Formulations'!$N48</f>
        <v>0</v>
      </c>
      <c r="NX49" s="27">
        <f>IF(AND(OR(ISBLANK(NX$9),NX$9=0)=FALSE,NX$9=$DM49),1,0)*'4. Formulations'!$N48</f>
        <v>0</v>
      </c>
      <c r="NY49" s="27">
        <f>IF(AND(OR(ISBLANK(NY$9),NY$9=0)=FALSE,NY$9=$DM49),1,0)*'4. Formulations'!$N48</f>
        <v>0</v>
      </c>
      <c r="NZ49" s="27">
        <f>IF(AND(OR(ISBLANK(NZ$9),NZ$9=0)=FALSE,NZ$9=$DM49),1,0)*'4. Formulations'!$N48</f>
        <v>0</v>
      </c>
      <c r="OA49" s="27">
        <f>IF(AND(OR(ISBLANK(OA$9),OA$9=0)=FALSE,OA$9=$DM49),1,0)*'4. Formulations'!$N48</f>
        <v>0</v>
      </c>
      <c r="OB49" s="27">
        <f>IF(AND(OR(ISBLANK(OB$9),OB$9=0)=FALSE,OB$9=$DM49),1,0)*'4. Formulations'!$N48</f>
        <v>0</v>
      </c>
      <c r="OC49" s="27">
        <f>IF(AND(OR(ISBLANK(OC$9),OC$9=0)=FALSE,OC$9=$DM49),1,0)*'4. Formulations'!$N48</f>
        <v>0</v>
      </c>
      <c r="OD49" s="27">
        <f>IF(AND(OR(ISBLANK(OD$9),OD$9=0)=FALSE,OD$9=$DM49),1,0)*'4. Formulations'!$N48</f>
        <v>0</v>
      </c>
      <c r="OE49" s="27">
        <f>IF(AND(OR(ISBLANK(OE$9),OE$9=0)=FALSE,OE$9=$DM49),1,0)*'4. Formulations'!$N48</f>
        <v>0</v>
      </c>
      <c r="OF49" s="27">
        <f>IF(AND(OR(ISBLANK(OF$9),OF$9=0)=FALSE,OF$9=$DM49),1,0)*'4. Formulations'!$N48</f>
        <v>0</v>
      </c>
      <c r="OG49" s="27">
        <f>IF(AND(OR(ISBLANK(OG$9),OG$9=0)=FALSE,OG$9=$DM49),1,0)*'4. Formulations'!$N48</f>
        <v>0</v>
      </c>
      <c r="OH49" s="27">
        <f>IF(AND(OR(ISBLANK(OH$9),OH$9=0)=FALSE,OH$9=$DM49),1,0)*'4. Formulations'!$N48</f>
        <v>0</v>
      </c>
      <c r="OI49" s="27">
        <f>IF(AND(OR(ISBLANK(OI$9),OI$9=0)=FALSE,OI$9=$DM49),1,0)*'4. Formulations'!$N48</f>
        <v>0</v>
      </c>
      <c r="OJ49" s="27">
        <f>IF(AND(OR(ISBLANK(OJ$9),OJ$9=0)=FALSE,OJ$9=$DM49),1,0)*'4. Formulations'!$N48</f>
        <v>0</v>
      </c>
      <c r="OK49" s="27">
        <f>IF(AND(OR(ISBLANK(OK$9),OK$9=0)=FALSE,OK$9=$DM49),1,0)*'4. Formulations'!$N48</f>
        <v>0</v>
      </c>
      <c r="OL49" s="27">
        <f>IF(AND(OR(ISBLANK(OL$9),OL$9=0)=FALSE,OL$9=$DM49),1,0)*'4. Formulations'!$N48</f>
        <v>0</v>
      </c>
      <c r="OM49" s="27"/>
      <c r="ON49" s="27"/>
      <c r="OO49" s="27"/>
      <c r="OQ49" s="27">
        <f>IF(AND(OR(ISBLANK(OQ$9),OQ$9=0)=FALSE,OR(OQ$9='2. Protocols'!$C48,OQ$9='2. Protocols'!$E48,OQ$9='2. Protocols'!$G48)),1,0)*'4. Formulations'!$O48</f>
        <v>0</v>
      </c>
      <c r="OR49" s="27">
        <f>IF(AND(OR(ISBLANK(OR$9),OR$9=0)=FALSE,OR(OR$9='2. Protocols'!$C48,OR$9='2. Protocols'!$E48,OR$9='2. Protocols'!$G48)),1,0)*'4. Formulations'!$O48</f>
        <v>0</v>
      </c>
      <c r="OS49" s="27">
        <f>IF(AND(OR(ISBLANK(OS$9),OS$9=0)=FALSE,OR(OS$9='2. Protocols'!$C48,OS$9='2. Protocols'!$E48,OS$9='2. Protocols'!$G48)),1,0)*'4. Formulations'!$O48</f>
        <v>0</v>
      </c>
      <c r="OT49" s="27">
        <f>IF(AND(OR(ISBLANK(OT$9),OT$9=0)=FALSE,OR(OT$9='2. Protocols'!$C48,OT$9='2. Protocols'!$E48,OT$9='2. Protocols'!$G48)),1,0)*'4. Formulations'!$O48</f>
        <v>0</v>
      </c>
      <c r="OU49" s="27">
        <f>IF(AND(OR(ISBLANK(OU$9),OU$9=0)=FALSE,OR(OU$9='2. Protocols'!$C48,OU$9='2. Protocols'!$E48,OU$9='2. Protocols'!$G48)),1,0)*'4. Formulations'!$O48</f>
        <v>0</v>
      </c>
      <c r="OV49" s="27">
        <f>IF(AND(OR(ISBLANK(OV$9),OV$9=0)=FALSE,OR(OV$9='2. Protocols'!$C48,OV$9='2. Protocols'!$E48,OV$9='2. Protocols'!$G48)),1,0)*'4. Formulations'!$O48</f>
        <v>0</v>
      </c>
      <c r="OW49" s="27">
        <f>IF(AND(OR(ISBLANK(OW$9),OW$9=0)=FALSE,OR(OW$9='2. Protocols'!$C48,OW$9='2. Protocols'!$E48,OW$9='2. Protocols'!$G48)),1,0)*'4. Formulations'!$O48</f>
        <v>0</v>
      </c>
      <c r="OX49" s="27">
        <f>IF(AND(OR(ISBLANK(OX$9),OX$9=0)=FALSE,OR(OX$9='2. Protocols'!$C48,OX$9='2. Protocols'!$E48,OX$9='2. Protocols'!$G48)),1,0)*'4. Formulations'!$O48</f>
        <v>0</v>
      </c>
      <c r="OY49" s="27">
        <f>IF(AND(OR(ISBLANK(OY$9),OY$9=0)=FALSE,OR(OY$9='2. Protocols'!$C48,OY$9='2. Protocols'!$E48,OY$9='2. Protocols'!$G48)),1,0)*'4. Formulations'!$O48</f>
        <v>0</v>
      </c>
      <c r="OZ49" s="27">
        <f>IF(AND(OR(ISBLANK(OZ$9),OZ$9=0)=FALSE,OR(OZ$9='2. Protocols'!$C48,OZ$9='2. Protocols'!$E48,OZ$9='2. Protocols'!$G48)),1,0)*'4. Formulations'!$O48</f>
        <v>0</v>
      </c>
      <c r="PA49" s="27">
        <f>IF(AND(OR(ISBLANK(PA$9),PA$9=0)=FALSE,OR(PA$9='2. Protocols'!$C48,PA$9='2. Protocols'!$E48,PA$9='2. Protocols'!$G48)),1,0)*'4. Formulations'!$O48</f>
        <v>0</v>
      </c>
      <c r="PB49" s="27">
        <f>IF(AND(OR(ISBLANK(PB$9),PB$9=0)=FALSE,OR(PB$9='2. Protocols'!$C48,PB$9='2. Protocols'!$E48,PB$9='2. Protocols'!$G48)),1,0)*'4. Formulations'!$O48</f>
        <v>0</v>
      </c>
      <c r="PC49" s="27">
        <f>IF(AND(OR(ISBLANK(PC$9),PC$9=0)=FALSE,OR(PC$9='2. Protocols'!$C48,PC$9='2. Protocols'!$E48,PC$9='2. Protocols'!$G48)),1,0)*'4. Formulations'!$O48</f>
        <v>0</v>
      </c>
      <c r="PD49" s="27">
        <f>IF(AND(OR(ISBLANK(PD$9),PD$9=0)=FALSE,OR(PD$9='2. Protocols'!$C48,PD$9='2. Protocols'!$E48,PD$9='2. Protocols'!$G48)),1,0)*'4. Formulations'!$O48</f>
        <v>0</v>
      </c>
      <c r="PE49" s="27">
        <f>IF(AND(OR(ISBLANK(PE$9),PE$9=0)=FALSE,OR(PE$9='2. Protocols'!$C48,PE$9='2. Protocols'!$E48,PE$9='2. Protocols'!$G48)),1,0)*'4. Formulations'!$O48</f>
        <v>0</v>
      </c>
      <c r="PF49" s="27">
        <f>IF(AND(OR(ISBLANK(PF$9),PF$9=0)=FALSE,OR(PF$9='2. Protocols'!$C48,PF$9='2. Protocols'!$E48,PF$9='2. Protocols'!$G48)),1,0)*'4. Formulations'!$O48</f>
        <v>0</v>
      </c>
      <c r="PG49" s="27">
        <f>IF(AND(OR(ISBLANK(PG$9),PG$9=0)=FALSE,OR(PG$9='2. Protocols'!$C48,PG$9='2. Protocols'!$E48,PG$9='2. Protocols'!$G48)),1,0)*'4. Formulations'!$O48</f>
        <v>0</v>
      </c>
      <c r="PH49" s="27">
        <f>IF(AND(OR(ISBLANK(PH$9),PH$9=0)=FALSE,OR(PH$9='2. Protocols'!$C48,PH$9='2. Protocols'!$E48,PH$9='2. Protocols'!$G48)),1,0)*'4. Formulations'!$O48</f>
        <v>0</v>
      </c>
      <c r="PI49" s="27">
        <f>IF(AND(OR(ISBLANK(PI$9),PI$9=0)=FALSE,OR(PI$9='2. Protocols'!$C48,PI$9='2. Protocols'!$E48,PI$9='2. Protocols'!$G48)),1,0)*'4. Formulations'!$O48</f>
        <v>0</v>
      </c>
      <c r="PJ49" s="27">
        <f>IF(AND(OR(ISBLANK(PJ$9),PJ$9=0)=FALSE,OR(PJ$9='2. Protocols'!$C48,PJ$9='2. Protocols'!$E48,PJ$9='2. Protocols'!$G48)),1,0)*'4. Formulations'!$O48</f>
        <v>0</v>
      </c>
      <c r="PK49" s="27">
        <f>IF(AND(OR(ISBLANK(PK$9),PK$9=0)=FALSE,OR(PK$9='2. Protocols'!$C48,PK$9='2. Protocols'!$E48,PK$9='2. Protocols'!$G48)),1,0)*'4. Formulations'!$O48</f>
        <v>0</v>
      </c>
      <c r="PL49" s="27">
        <f>IF(AND(OR(ISBLANK(PL$9),PL$9=0)=FALSE,OR(PL$9='2. Protocols'!$C48,PL$9='2. Protocols'!$E48,PL$9='2. Protocols'!$G48)),1,0)*'4. Formulations'!$O48</f>
        <v>0</v>
      </c>
      <c r="PM49" s="27">
        <f>IF(AND(OR(ISBLANK(PM$9),PM$9=0)=FALSE,OR(PM$9='2. Protocols'!$C48,PM$9='2. Protocols'!$E48,PM$9='2. Protocols'!$G48)),1,0)*'4. Formulations'!$O48</f>
        <v>0</v>
      </c>
      <c r="PN49" s="27">
        <f>IF(AND(OR(ISBLANK(PN$9),PN$9=0)=FALSE,OR(PN$9='2. Protocols'!$C48,PN$9='2. Protocols'!$E48,PN$9='2. Protocols'!$G48)),1,0)*'4. Formulations'!$O48</f>
        <v>0</v>
      </c>
      <c r="PO49" s="27">
        <f>IF(AND(OR(ISBLANK(PO$9),PO$9=0)=FALSE,OR(PO$9='2. Protocols'!$C48,PO$9='2. Protocols'!$E48,PO$9='2. Protocols'!$G48)),1,0)*'4. Formulations'!$O48</f>
        <v>0</v>
      </c>
      <c r="PP49" s="27">
        <f>IF(AND(OR(ISBLANK(PP$9),PP$9=0)=FALSE,OR(PP$9='2. Protocols'!$C48,PP$9='2. Protocols'!$E48,PP$9='2. Protocols'!$G48)),1,0)*'4. Formulations'!$O48</f>
        <v>0</v>
      </c>
      <c r="PQ49" s="27">
        <f>IF(AND(OR(ISBLANK(PQ$9),PQ$9=0)=FALSE,OR(PQ$9='2. Protocols'!$C48,PQ$9='2. Protocols'!$E48,PQ$9='2. Protocols'!$G48)),1,0)*'4. Formulations'!$O48</f>
        <v>0</v>
      </c>
      <c r="PR49" s="27">
        <f>IF(AND(OR(ISBLANK(PR$9),PR$9=0)=FALSE,OR(PR$9='2. Protocols'!$C48,PR$9='2. Protocols'!$E48,PR$9='2. Protocols'!$G48)),1,0)*'4. Formulations'!$O48</f>
        <v>0</v>
      </c>
      <c r="PS49" s="27">
        <f>IF(AND(OR(ISBLANK(PS$9),PS$9=0)=FALSE,OR(PS$9='2. Protocols'!$C48,PS$9='2. Protocols'!$E48,PS$9='2. Protocols'!$G48)),1,0)*'4. Formulations'!$O48</f>
        <v>0</v>
      </c>
      <c r="PT49" s="27">
        <f>IF(AND(OR(ISBLANK(PT$9),PT$9=0)=FALSE,OR(PT$9='2. Protocols'!$C48,PT$9='2. Protocols'!$E48,PT$9='2. Protocols'!$G48)),1,0)*'4. Formulations'!$O48</f>
        <v>0</v>
      </c>
      <c r="PU49" s="27">
        <f>IF(AND(OR(ISBLANK(PU$9),PU$9=0)=FALSE,OR(PU$9='2. Protocols'!$C48,PU$9='2. Protocols'!$E48,PU$9='2. Protocols'!$G48)),1,0)*'4. Formulations'!$O48</f>
        <v>0</v>
      </c>
      <c r="PV49" s="27">
        <f>IF(AND(OR(ISBLANK(PV$9),PV$9=0)=FALSE,OR(PV$9='2. Protocols'!$C48,PV$9='2. Protocols'!$E48,PV$9='2. Protocols'!$G48)),1,0)*'4. Formulations'!$O48</f>
        <v>0</v>
      </c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P49" s="27">
        <f>IF(AND(OR(ISBLANK(QP$9),QP$9=0)=FALSE,QP$9=$DL49),1,0)*'4. Formulations'!$P48</f>
        <v>0</v>
      </c>
      <c r="QQ49" s="27">
        <f>IF(AND(OR(ISBLANK(QQ$9),QQ$9=0)=FALSE,QQ$9=$DL49),1,0)*'4. Formulations'!$P48</f>
        <v>0</v>
      </c>
      <c r="QR49" s="27">
        <f>IF(AND(OR(ISBLANK(QR$9),QR$9=0)=FALSE,QR$9=$DL49),1,0)*'4. Formulations'!$P48</f>
        <v>0</v>
      </c>
      <c r="QS49" s="27">
        <f>IF(AND(OR(ISBLANK(QS$9),QS$9=0)=FALSE,QS$9=$DL49),1,0)*'4. Formulations'!$P48</f>
        <v>0</v>
      </c>
      <c r="QT49" s="27">
        <f>IF(AND(OR(ISBLANK(QT$9),QT$9=0)=FALSE,QT$9=$DL49),1,0)*'4. Formulations'!$P48</f>
        <v>0</v>
      </c>
      <c r="QU49" s="27">
        <f>IF(AND(OR(ISBLANK(QU$9),QU$9=0)=FALSE,QU$9=$DL49),1,0)*'4. Formulations'!$P48</f>
        <v>0</v>
      </c>
      <c r="QV49" s="27">
        <f>IF(AND(OR(ISBLANK(QV$9),QV$9=0)=FALSE,QV$9=$DL49),1,0)*'4. Formulations'!$P48</f>
        <v>0</v>
      </c>
      <c r="QW49" s="27">
        <f>IF(AND(OR(ISBLANK(QW$9),QW$9=0)=FALSE,QW$9=$DL49),1,0)*'4. Formulations'!$P48</f>
        <v>0</v>
      </c>
      <c r="QX49" s="27">
        <f>IF(AND(OR(ISBLANK(QX$9),QX$9=0)=FALSE,QX$9=$DL49),1,0)*'4. Formulations'!$P48</f>
        <v>0</v>
      </c>
      <c r="QY49" s="27">
        <f>IF(AND(OR(ISBLANK(QY$9),QY$9=0)=FALSE,QY$9=$DL49),1,0)*'4. Formulations'!$P48</f>
        <v>0</v>
      </c>
      <c r="QZ49" s="27">
        <f>IF(AND(OR(ISBLANK(QZ$9),QZ$9=0)=FALSE,QZ$9=$DL49),1,0)*'4. Formulations'!$P48</f>
        <v>0</v>
      </c>
      <c r="RA49" s="27">
        <f>IF(AND(OR(ISBLANK(RA$9),RA$9=0)=FALSE,RA$9=$DL49),1,0)*'4. Formulations'!$P48</f>
        <v>0</v>
      </c>
      <c r="RB49" s="27">
        <f>IF(AND(OR(ISBLANK(RB$9),RB$9=0)=FALSE,RB$9=$DL49),1,0)*'4. Formulations'!$P48</f>
        <v>0</v>
      </c>
      <c r="RC49" s="27">
        <f>IF(AND(OR(ISBLANK(RC$9),RC$9=0)=FALSE,RC$9=$DL49),1,0)*'4. Formulations'!$P48</f>
        <v>0</v>
      </c>
      <c r="RD49" s="27">
        <f>IF(AND(OR(ISBLANK(RD$9),RD$9=0)=FALSE,RD$9=$DL49),1,0)*'4. Formulations'!$P48</f>
        <v>0</v>
      </c>
      <c r="RE49" s="27">
        <f>IF(AND(OR(ISBLANK(RE$9),RE$9=0)=FALSE,RE$9=$DL49),1,0)*'4. Formulations'!$P48</f>
        <v>0</v>
      </c>
      <c r="RF49" s="27">
        <f>IF(AND(OR(ISBLANK(RF$9),RF$9=0)=FALSE,RF$9=$DL49),1,0)*'4. Formulations'!$P48</f>
        <v>0</v>
      </c>
      <c r="RG49" s="27"/>
      <c r="RH49" s="27"/>
      <c r="RI49" s="27"/>
      <c r="RK49" s="27">
        <f>IF(AND(OR(ISBLANK(RK$9),RK$9=0)=FALSE,SUM($QP49:$RF49)&gt;0,RK$9='2. Protocols'!$G48),1,0)*'4. Formulations'!$P48</f>
        <v>0</v>
      </c>
      <c r="RL49" s="27">
        <f>IF(AND(OR(ISBLANK(RL$9),RL$9=0)=FALSE,SUM($QP49:$RF49)&gt;0,RL$9='2. Protocols'!$G48),1,0)*'4. Formulations'!$P48</f>
        <v>0</v>
      </c>
      <c r="RM49" s="27">
        <f>IF(AND(OR(ISBLANK(RM$9),RM$9=0)=FALSE,SUM($QP49:$RF49)&gt;0,RM$9='2. Protocols'!$G48),1,0)*'4. Formulations'!$P48</f>
        <v>0</v>
      </c>
      <c r="RN49" s="27">
        <f>IF(AND(OR(ISBLANK(RN$9),RN$9=0)=FALSE,SUM($QP49:$RF49)&gt;0,RN$9='2. Protocols'!$G48),1,0)*'4. Formulations'!$P48</f>
        <v>0</v>
      </c>
      <c r="RO49" s="27">
        <f>IF(AND(OR(ISBLANK(RO$9),RO$9=0)=FALSE,SUM($QP49:$RF49)&gt;0,RO$9='2. Protocols'!$G48),1,0)*'4. Formulations'!$P48</f>
        <v>0</v>
      </c>
      <c r="RP49" s="27">
        <f>IF(AND(OR(ISBLANK(RP$9),RP$9=0)=FALSE,SUM($QP49:$RF49)&gt;0,RP$9='2. Protocols'!$G48),1,0)*'4. Formulations'!$P48</f>
        <v>0</v>
      </c>
      <c r="RQ49" s="27">
        <f>IF(AND(OR(ISBLANK(RQ$9),RQ$9=0)=FALSE,SUM($QP49:$RF49)&gt;0,RQ$9='2. Protocols'!$G48),1,0)*'4. Formulations'!$P48</f>
        <v>0</v>
      </c>
      <c r="RR49" s="27">
        <f>IF(AND(OR(ISBLANK(RR$9),RR$9=0)=FALSE,SUM($QP49:$RF49)&gt;0,RR$9='2. Protocols'!$G48),1,0)*'4. Formulations'!$P48</f>
        <v>0</v>
      </c>
      <c r="RS49" s="27">
        <f>IF(AND(OR(ISBLANK(RS$9),RS$9=0)=FALSE,SUM($QP49:$RF49)&gt;0,RS$9='2. Protocols'!$G48),1,0)*'4. Formulations'!$P48</f>
        <v>0</v>
      </c>
      <c r="RT49" s="27">
        <f>IF(AND(OR(ISBLANK(RT$9),RT$9=0)=FALSE,SUM($QP49:$RF49)&gt;0,RT$9='2. Protocols'!$G48),1,0)*'4. Formulations'!$P48</f>
        <v>0</v>
      </c>
      <c r="RU49" s="27">
        <f>IF(AND(OR(ISBLANK(RU$9),RU$9=0)=FALSE,SUM($QP49:$RF49)&gt;0,RU$9='2. Protocols'!$G48),1,0)*'4. Formulations'!$P48</f>
        <v>0</v>
      </c>
      <c r="RV49" s="27">
        <f>IF(AND(OR(ISBLANK(RV$9),RV$9=0)=FALSE,SUM($QP49:$RF49)&gt;0,RV$9='2. Protocols'!$G48),1,0)*'4. Formulations'!$P48</f>
        <v>0</v>
      </c>
      <c r="RW49" s="27">
        <f>IF(AND(OR(ISBLANK(RW$9),RW$9=0)=FALSE,SUM($QP49:$RF49)&gt;0,RW$9='2. Protocols'!$G48),1,0)*'4. Formulations'!$P48</f>
        <v>0</v>
      </c>
      <c r="RX49" s="27">
        <f>IF(AND(OR(ISBLANK(RX$9),RX$9=0)=FALSE,SUM($QP49:$RF49)&gt;0,RX$9='2. Protocols'!$G48),1,0)*'4. Formulations'!$P48</f>
        <v>0</v>
      </c>
      <c r="RY49" s="27">
        <f>IF(AND(OR(ISBLANK(RY$9),RY$9=0)=FALSE,SUM($QP49:$RF49)&gt;0,RY$9='2. Protocols'!$G48),1,0)*'4. Formulations'!$P48</f>
        <v>0</v>
      </c>
      <c r="RZ49" s="27">
        <f>IF(AND(OR(ISBLANK(RZ$9),RZ$9=0)=FALSE,SUM($QP49:$RF49)&gt;0,RZ$9='2. Protocols'!$G48),1,0)*'4. Formulations'!$P48</f>
        <v>0</v>
      </c>
      <c r="SA49" s="27">
        <f>IF(AND(OR(ISBLANK(SA$9),SA$9=0)=FALSE,SUM($QP49:$RF49)&gt;0,SA$9='2. Protocols'!$G48),1,0)*'4. Formulations'!$P48</f>
        <v>0</v>
      </c>
      <c r="SB49" s="27">
        <f>IF(AND(OR(ISBLANK(SB$9),SB$9=0)=FALSE,SUM($QP49:$RF49)&gt;0,SB$9='2. Protocols'!$G48),1,0)*'4. Formulations'!$P48</f>
        <v>0</v>
      </c>
      <c r="SC49" s="27">
        <f>IF(AND(OR(ISBLANK(SC$9),SC$9=0)=FALSE,SUM($QP49:$RF49)&gt;0,SC$9='2. Protocols'!$G48),1,0)*'4. Formulations'!$P48</f>
        <v>0</v>
      </c>
      <c r="SD49" s="27">
        <f>IF(AND(OR(ISBLANK(SD$9),SD$9=0)=FALSE,SUM($QP49:$RF49)&gt;0,SD$9='2. Protocols'!$G48),1,0)*'4. Formulations'!$P48</f>
        <v>0</v>
      </c>
      <c r="SE49" s="27">
        <f>IF(AND(OR(ISBLANK(SE$9),SE$9=0)=FALSE,SUM($QP49:$RF49)&gt;0,SE$9='2. Protocols'!$G48),1,0)*'4. Formulations'!$P48</f>
        <v>0</v>
      </c>
      <c r="SF49" s="27">
        <f>IF(AND(OR(ISBLANK(SF$9),SF$9=0)=FALSE,SUM($QP49:$RF49)&gt;0,SF$9='2. Protocols'!$G48),1,0)*'4. Formulations'!$P48</f>
        <v>0</v>
      </c>
      <c r="SG49" s="27">
        <f>IF(AND(OR(ISBLANK(SG$9),SG$9=0)=FALSE,SUM($QP49:$RF49)&gt;0,SG$9='2. Protocols'!$G48),1,0)*'4. Formulations'!$P48</f>
        <v>0</v>
      </c>
      <c r="SH49" s="27">
        <f>IF(AND(OR(ISBLANK(SH$9),SH$9=0)=FALSE,SUM($QP49:$RF49)&gt;0,SH$9='2. Protocols'!$G48),1,0)*'4. Formulations'!$P48</f>
        <v>0</v>
      </c>
      <c r="SI49" s="27">
        <f>IF(AND(OR(ISBLANK(SI$9),SI$9=0)=FALSE,SUM($QP49:$RF49)&gt;0,SI$9='2. Protocols'!$G48),1,0)*'4. Formulations'!$P48</f>
        <v>0</v>
      </c>
      <c r="SJ49" s="27">
        <f>IF(AND(OR(ISBLANK(SJ$9),SJ$9=0)=FALSE,SUM($QP49:$RF49)&gt;0,SJ$9='2. Protocols'!$G48),1,0)*'4. Formulations'!$P48</f>
        <v>0</v>
      </c>
      <c r="SK49" s="27">
        <f>IF(AND(OR(ISBLANK(SK$9),SK$9=0)=FALSE,SUM($QP49:$RF49)&gt;0,SK$9='2. Protocols'!$G48),1,0)*'4. Formulations'!$P48</f>
        <v>0</v>
      </c>
      <c r="SL49" s="27">
        <f>IF(AND(OR(ISBLANK(SL$9),SL$9=0)=FALSE,SUM($QP49:$RF49)&gt;0,SL$9='2. Protocols'!$G48),1,0)*'4. Formulations'!$P48</f>
        <v>0</v>
      </c>
      <c r="SM49" s="27">
        <f>IF(AND(OR(ISBLANK(SM$9),SM$9=0)=FALSE,SUM($QP49:$RF49)&gt;0,SM$9='2. Protocols'!$G48),1,0)*'4. Formulations'!$P48</f>
        <v>0</v>
      </c>
      <c r="SN49" s="27">
        <f>IF(AND(OR(ISBLANK(SN$9),SN$9=0)=FALSE,SUM($QP49:$RF49)&gt;0,SN$9='2. Protocols'!$G48),1,0)*'4. Formulations'!$P48</f>
        <v>0</v>
      </c>
      <c r="SO49" s="27">
        <f>IF(AND(OR(ISBLANK(SO$9),SO$9=0)=FALSE,SUM($QP49:$RF49)&gt;0,SO$9='2. Protocols'!$G48),1,0)*'4. Formulations'!$P48</f>
        <v>0</v>
      </c>
      <c r="SP49" s="27">
        <f>IF(AND(OR(ISBLANK(SP$9),SP$9=0)=FALSE,SUM($QP49:$RF49)&gt;0,SP$9='2. Protocols'!$G48),1,0)*'4. Formulations'!$P48</f>
        <v>0</v>
      </c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J49" s="27">
        <f>IF(AND(OR(ISBLANK(TJ$9),TJ$9=0)=FALSE,TJ$9=$DM49),1,0)*'4. Formulations'!$Q48</f>
        <v>0</v>
      </c>
      <c r="TK49" s="27">
        <f>IF(AND(OR(ISBLANK(TK$9),TK$9=0)=FALSE,TK$9=$DM49),1,0)*'4. Formulations'!$Q48</f>
        <v>0</v>
      </c>
      <c r="TL49" s="27">
        <f>IF(AND(OR(ISBLANK(TL$9),TL$9=0)=FALSE,TL$9=$DM49),1,0)*'4. Formulations'!$Q48</f>
        <v>0</v>
      </c>
      <c r="TM49" s="27">
        <f>IF(AND(OR(ISBLANK(TM$9),TM$9=0)=FALSE,TM$9=$DM49),1,0)*'4. Formulations'!$Q48</f>
        <v>0</v>
      </c>
      <c r="TN49" s="27">
        <f>IF(AND(OR(ISBLANK(TN$9),TN$9=0)=FALSE,TN$9=$DM49),1,0)*'4. Formulations'!$Q48</f>
        <v>0</v>
      </c>
      <c r="TO49" s="27">
        <f>IF(AND(OR(ISBLANK(TO$9),TO$9=0)=FALSE,TO$9=$DM49),1,0)*'4. Formulations'!$Q48</f>
        <v>0</v>
      </c>
      <c r="TP49" s="27">
        <f>IF(AND(OR(ISBLANK(TP$9),TP$9=0)=FALSE,TP$9=$DM49),1,0)*'4. Formulations'!$Q48</f>
        <v>0</v>
      </c>
      <c r="TQ49" s="27">
        <f>IF(AND(OR(ISBLANK(TQ$9),TQ$9=0)=FALSE,TQ$9=$DM49),1,0)*'4. Formulations'!$Q48</f>
        <v>0</v>
      </c>
      <c r="TR49" s="27">
        <f>IF(AND(OR(ISBLANK(TR$9),TR$9=0)=FALSE,TR$9=$DM49),1,0)*'4. Formulations'!$Q48</f>
        <v>0</v>
      </c>
      <c r="TS49" s="27">
        <f>IF(AND(OR(ISBLANK(TS$9),TS$9=0)=FALSE,TS$9=$DM49),1,0)*'4. Formulations'!$Q48</f>
        <v>0</v>
      </c>
      <c r="TT49" s="27">
        <f>IF(AND(OR(ISBLANK(TT$9),TT$9=0)=FALSE,TT$9=$DM49),1,0)*'4. Formulations'!$Q48</f>
        <v>0</v>
      </c>
      <c r="TU49" s="27">
        <f>IF(AND(OR(ISBLANK(TU$9),TU$9=0)=FALSE,TU$9=$DM49),1,0)*'4. Formulations'!$Q48</f>
        <v>0</v>
      </c>
      <c r="TV49" s="27">
        <f>IF(AND(OR(ISBLANK(TV$9),TV$9=0)=FALSE,TV$9=$DM49),1,0)*'4. Formulations'!$Q48</f>
        <v>0</v>
      </c>
      <c r="TW49" s="27">
        <f>IF(AND(OR(ISBLANK(TW$9),TW$9=0)=FALSE,TW$9=$DM49),1,0)*'4. Formulations'!$Q48</f>
        <v>0</v>
      </c>
      <c r="TX49" s="27">
        <f>IF(AND(OR(ISBLANK(TX$9),TX$9=0)=FALSE,TX$9=$DM49),1,0)*'4. Formulations'!$Q48</f>
        <v>0</v>
      </c>
      <c r="TY49" s="27">
        <f>IF(AND(OR(ISBLANK(TY$9),TY$9=0)=FALSE,TY$9=$DM49),1,0)*'4. Formulations'!$Q48</f>
        <v>0</v>
      </c>
      <c r="TZ49" s="27">
        <f>IF(AND(OR(ISBLANK(TZ$9),TZ$9=0)=FALSE,TZ$9=$DM49),1,0)*'4. Formulations'!$Q48</f>
        <v>0</v>
      </c>
      <c r="UA49" s="27"/>
      <c r="UB49" s="27"/>
      <c r="UC49" s="27"/>
    </row>
    <row r="50" spans="2:549" x14ac:dyDescent="0.3">
      <c r="B50" s="2"/>
      <c r="C50" s="75" t="str">
        <f>IF('2. Protocols'!C49&amp;"+"&amp;'2. Protocols'!E49&amp;"+"&amp;'2. Protocols'!G49="++","",'2. Protocols'!C49&amp;"+"&amp;'2. Protocols'!E49&amp;"+"&amp;'2. Protocols'!G49)</f>
        <v/>
      </c>
      <c r="D50" s="7"/>
      <c r="E50" s="8"/>
      <c r="G50" s="72">
        <f>'2. Protocols'!J49*'1. General Inputs'!$L$13</f>
        <v>0</v>
      </c>
      <c r="H50" s="72" t="e">
        <f>MAX(G50*(1+'1. General Inputs'!$BA$23+HLOOKUP(H$7,'1. General Inputs'!$BC$17:$BE$19,ROWS('1. General Inputs'!$BA$17:$BA$19),0))+(H$76*'2. Protocols'!$O49)+'3. ARV Substitutions'!L72,0)</f>
        <v>#VALUE!</v>
      </c>
      <c r="I50" s="72" t="e">
        <f>MAX(H50*(1+'1. General Inputs'!$BA$23+HLOOKUP(I$7,'1. General Inputs'!$BC$17:$BE$19,ROWS('1. General Inputs'!$BA$17:$BA$19),0))+(I$76*'2. Protocols'!$O49)+'3. ARV Substitutions'!M72,0)</f>
        <v>#VALUE!</v>
      </c>
      <c r="J50" s="72" t="e">
        <f>MAX(I50*(1+'1. General Inputs'!$BA$23+HLOOKUP(J$7,'1. General Inputs'!$BC$17:$BE$19,ROWS('1. General Inputs'!$BA$17:$BA$19),0))+(J$76*'2. Protocols'!$O49)+'3. ARV Substitutions'!N72,0)</f>
        <v>#VALUE!</v>
      </c>
      <c r="K50" s="72" t="e">
        <f>MAX(J50*(1+'1. General Inputs'!$BA$23+HLOOKUP(K$7,'1. General Inputs'!$BC$17:$BE$19,ROWS('1. General Inputs'!$BA$17:$BA$19),0))+(K$76*'2. Protocols'!$O49)+'3. ARV Substitutions'!O72,0)</f>
        <v>#VALUE!</v>
      </c>
      <c r="L50" s="72" t="e">
        <f>MAX(K50*(1+'1. General Inputs'!$BA$23+HLOOKUP(L$7,'1. General Inputs'!$BC$17:$BE$19,ROWS('1. General Inputs'!$BA$17:$BA$19),0))+(L$76*'2. Protocols'!$O49)+'3. ARV Substitutions'!P72,0)</f>
        <v>#VALUE!</v>
      </c>
      <c r="M50" s="72" t="e">
        <f>MAX(L50*(1+'1. General Inputs'!$BA$23+HLOOKUP(M$7,'1. General Inputs'!$BC$17:$BE$19,ROWS('1. General Inputs'!$BA$17:$BA$19),0))+(M$76*'2. Protocols'!$O49)+'3. ARV Substitutions'!Q72,0)</f>
        <v>#VALUE!</v>
      </c>
      <c r="N50" s="72" t="e">
        <f>MAX(M50*(1+'1. General Inputs'!$BA$23+HLOOKUP(N$7,'1. General Inputs'!$BC$17:$BE$19,ROWS('1. General Inputs'!$BA$17:$BA$19),0))+(N$76*'2. Protocols'!$O49)+'3. ARV Substitutions'!R72,0)</f>
        <v>#VALUE!</v>
      </c>
      <c r="O50" s="72" t="e">
        <f>MAX(N50*(1+'1. General Inputs'!$BA$23+HLOOKUP(O$7,'1. General Inputs'!$BC$17:$BE$19,ROWS('1. General Inputs'!$BA$17:$BA$19),0))+(O$76*'2. Protocols'!$O49)+'3. ARV Substitutions'!S72,0)</f>
        <v>#VALUE!</v>
      </c>
      <c r="P50" s="72" t="e">
        <f>MAX(O50*(1+'1. General Inputs'!$BA$23+HLOOKUP(P$7,'1. General Inputs'!$BC$17:$BE$19,ROWS('1. General Inputs'!$BA$17:$BA$19),0))+(P$76*'2. Protocols'!$O49)+'3. ARV Substitutions'!T72,0)</f>
        <v>#VALUE!</v>
      </c>
      <c r="Q50" s="72" t="e">
        <f>MAX(P50*(1+'1. General Inputs'!$BA$23+HLOOKUP(Q$7,'1. General Inputs'!$BC$17:$BE$19,ROWS('1. General Inputs'!$BA$17:$BA$19),0))+(Q$76*'2. Protocols'!$O49)+'3. ARV Substitutions'!U72,0)</f>
        <v>#VALUE!</v>
      </c>
      <c r="R50" s="72" t="e">
        <f>MAX(Q50*(1+'1. General Inputs'!$BA$23+HLOOKUP(R$7,'1. General Inputs'!$BC$17:$BE$19,ROWS('1. General Inputs'!$BA$17:$BA$19),0))+(R$76*'2. Protocols'!$O49)+'3. ARV Substitutions'!V72,0)</f>
        <v>#VALUE!</v>
      </c>
      <c r="S50" s="72" t="e">
        <f>MAX(R50*(1+'1. General Inputs'!$BA$23+HLOOKUP(S$7,'1. General Inputs'!$BC$17:$BE$19,ROWS('1. General Inputs'!$BA$17:$BA$19),0))+(S$76*'2. Protocols'!$O49)+'3. ARV Substitutions'!W72,0)</f>
        <v>#VALUE!</v>
      </c>
      <c r="T50" s="72" t="e">
        <f>MAX(S50*(1+'1. General Inputs'!$BA$23+HLOOKUP(T$7,'1. General Inputs'!$BC$17:$BE$19,ROWS('1. General Inputs'!$BA$17:$BA$19),0))+(T$76*'2. Protocols'!$O49)+'3. ARV Substitutions'!X72,0)</f>
        <v>#VALUE!</v>
      </c>
      <c r="U50" s="72" t="e">
        <f>MAX(T50*(1+'1. General Inputs'!$BA$23+HLOOKUP(U$7,'1. General Inputs'!$BC$17:$BE$19,ROWS('1. General Inputs'!$BA$17:$BA$19),0))+(U$76*'2. Protocols'!$O49)+'3. ARV Substitutions'!Y72,0)</f>
        <v>#VALUE!</v>
      </c>
      <c r="V50" s="72" t="e">
        <f>MAX(U50*(1+'1. General Inputs'!$BA$23+HLOOKUP(V$7,'1. General Inputs'!$BC$17:$BE$19,ROWS('1. General Inputs'!$BA$17:$BA$19),0))+(V$76*'2. Protocols'!$O49)+'3. ARV Substitutions'!Z72,0)</f>
        <v>#VALUE!</v>
      </c>
      <c r="W50" s="72" t="e">
        <f>MAX(V50*(1+'1. General Inputs'!$BA$23+HLOOKUP(W$7,'1. General Inputs'!$BC$17:$BE$19,ROWS('1. General Inputs'!$BA$17:$BA$19),0))+(W$76*'2. Protocols'!$O49)+'3. ARV Substitutions'!AA72,0)</f>
        <v>#VALUE!</v>
      </c>
      <c r="X50" s="72" t="e">
        <f>MAX(W50*(1+'1. General Inputs'!$BA$23+HLOOKUP(X$7,'1. General Inputs'!$BC$17:$BE$19,ROWS('1. General Inputs'!$BA$17:$BA$19),0))+(X$76*'2. Protocols'!$O49)+'3. ARV Substitutions'!AB72,0)</f>
        <v>#VALUE!</v>
      </c>
      <c r="Y50" s="72" t="e">
        <f>MAX(X50*(1+'1. General Inputs'!$BA$23+HLOOKUP(Y$7,'1. General Inputs'!$BC$17:$BE$19,ROWS('1. General Inputs'!$BA$17:$BA$19),0))+(Y$76*'2. Protocols'!$O49)+'3. ARV Substitutions'!AC72,0)</f>
        <v>#VALUE!</v>
      </c>
      <c r="Z50" s="72" t="e">
        <f>MAX(Y50*(1+'1. General Inputs'!$BA$23+HLOOKUP(Z$7,'1. General Inputs'!$BC$17:$BE$19,ROWS('1. General Inputs'!$BA$17:$BA$19),0))+(Z$76*'2. Protocols'!$O49)+'3. ARV Substitutions'!AD72,0)</f>
        <v>#VALUE!</v>
      </c>
      <c r="AA50" s="72" t="e">
        <f>MAX(Z50*(1+'1. General Inputs'!$BA$23+HLOOKUP(AA$7,'1. General Inputs'!$BC$17:$BE$19,ROWS('1. General Inputs'!$BA$17:$BA$19),0))+(AA$76*'2. Protocols'!$O49)+'3. ARV Substitutions'!AE72,0)</f>
        <v>#VALUE!</v>
      </c>
      <c r="AB50" s="72" t="e">
        <f>MAX(AA50*(1+'1. General Inputs'!$BA$23+HLOOKUP(AB$7,'1. General Inputs'!$BC$17:$BE$19,ROWS('1. General Inputs'!$BA$17:$BA$19),0))+(AB$76*'2. Protocols'!$O49)+'3. ARV Substitutions'!AF72,0)</f>
        <v>#VALUE!</v>
      </c>
      <c r="AC50" s="72" t="e">
        <f>MAX(AB50*(1+'1. General Inputs'!$BA$23+HLOOKUP(AC$7,'1. General Inputs'!$BC$17:$BE$19,ROWS('1. General Inputs'!$BA$17:$BA$19),0))+(AC$76*'2. Protocols'!$O49)+'3. ARV Substitutions'!AG72,0)</f>
        <v>#VALUE!</v>
      </c>
      <c r="AD50" s="72" t="e">
        <f>MAX(AC50*(1+'1. General Inputs'!$BA$23+HLOOKUP(AD$7,'1. General Inputs'!$BC$17:$BE$19,ROWS('1. General Inputs'!$BA$17:$BA$19),0))+(AD$76*'2. Protocols'!$O49)+'3. ARV Substitutions'!AH72,0)</f>
        <v>#VALUE!</v>
      </c>
      <c r="AE50" s="72" t="e">
        <f>MAX(AD50*(1+'1. General Inputs'!$BA$23+HLOOKUP(AE$7,'1. General Inputs'!$BC$17:$BE$19,ROWS('1. General Inputs'!$BA$17:$BA$19),0))+(AE$76*'2. Protocols'!$O49)+'3. ARV Substitutions'!AI72,0)</f>
        <v>#VALUE!</v>
      </c>
      <c r="AF50" s="72" t="e">
        <f>MAX(AE50*(1+'1. General Inputs'!$BA$23+HLOOKUP(AF$7,'1. General Inputs'!$BC$17:$BE$19,ROWS('1. General Inputs'!$BA$17:$BA$19),0))+(AF$76*'2. Protocols'!$O49)+'3. ARV Substitutions'!AJ72,0)</f>
        <v>#VALUE!</v>
      </c>
      <c r="AG50" s="72" t="e">
        <f>MAX(AF50*(1+'1. General Inputs'!$BA$23+HLOOKUP(AG$7,'1. General Inputs'!$BC$17:$BE$19,ROWS('1. General Inputs'!$BA$17:$BA$19),0))+(AG$76*'2. Protocols'!$O49)+'3. ARV Substitutions'!AK72,0)</f>
        <v>#VALUE!</v>
      </c>
      <c r="AH50" s="72" t="e">
        <f>MAX(AG50*(1+'1. General Inputs'!$BA$23+HLOOKUP(AH$7,'1. General Inputs'!$BC$17:$BE$19,ROWS('1. General Inputs'!$BA$17:$BA$19),0))+(AH$76*'2. Protocols'!$O49)+'3. ARV Substitutions'!AL72,0)</f>
        <v>#VALUE!</v>
      </c>
      <c r="AI50" s="72" t="e">
        <f>MAX(AH50*(1+'1. General Inputs'!$BA$23+HLOOKUP(AI$7,'1. General Inputs'!$BC$17:$BE$19,ROWS('1. General Inputs'!$BA$17:$BA$19),0))+(AI$76*'2. Protocols'!$O49)+'3. ARV Substitutions'!AM72,0)</f>
        <v>#VALUE!</v>
      </c>
      <c r="AJ50" s="72" t="e">
        <f>MAX(AI50*(1+'1. General Inputs'!$BA$23+HLOOKUP(AJ$7,'1. General Inputs'!$BC$17:$BE$19,ROWS('1. General Inputs'!$BA$17:$BA$19),0))+(AJ$76*'2. Protocols'!$O49)+'3. ARV Substitutions'!AN72,0)</f>
        <v>#VALUE!</v>
      </c>
      <c r="AK50" s="72" t="e">
        <f>MAX(AJ50*(1+'1. General Inputs'!$BA$23+HLOOKUP(AK$7,'1. General Inputs'!$BC$17:$BE$19,ROWS('1. General Inputs'!$BA$17:$BA$19),0))+(AK$76*'2. Protocols'!$O49)+'3. ARV Substitutions'!AO72,0)</f>
        <v>#VALUE!</v>
      </c>
      <c r="AL50" s="72" t="e">
        <f>MAX(AK50*(1+'1. General Inputs'!$BA$23+HLOOKUP(AL$7,'1. General Inputs'!$BC$17:$BE$19,ROWS('1. General Inputs'!$BA$17:$BA$19),0))+(AL$76*'2. Protocols'!$O49)+'3. ARV Substitutions'!AP72,0)</f>
        <v>#VALUE!</v>
      </c>
      <c r="AM50" s="72" t="e">
        <f>MAX(AL50*(1+'1. General Inputs'!$BA$23+HLOOKUP(AM$7,'1. General Inputs'!$BC$17:$BE$19,ROWS('1. General Inputs'!$BA$17:$BA$19),0))+(AM$76*'2. Protocols'!$O49)+'3. ARV Substitutions'!AQ72,0)</f>
        <v>#VALUE!</v>
      </c>
      <c r="AN50" s="72" t="e">
        <f>MAX(AM50*(1+'1. General Inputs'!$BA$23+HLOOKUP(AN$7,'1. General Inputs'!$BC$17:$BE$19,ROWS('1. General Inputs'!$BA$17:$BA$19),0))+(AN$76*'2. Protocols'!$O49)+'3. ARV Substitutions'!AR72,0)</f>
        <v>#VALUE!</v>
      </c>
      <c r="AO50" s="72" t="e">
        <f>MAX(AN50*(1+'1. General Inputs'!$BA$23+HLOOKUP(AO$7,'1. General Inputs'!$BC$17:$BE$19,ROWS('1. General Inputs'!$BA$17:$BA$19),0))+(AO$76*'2. Protocols'!$O49)+'3. ARV Substitutions'!AS72,0)</f>
        <v>#VALUE!</v>
      </c>
      <c r="AP50" s="72" t="e">
        <f>MAX(AO50*(1+'1. General Inputs'!$BA$23+HLOOKUP(AP$7,'1. General Inputs'!$BC$17:$BE$19,ROWS('1. General Inputs'!$BA$17:$BA$19),0))+(AP$76*'2. Protocols'!$O49)+'3. ARV Substitutions'!AT72,0)</f>
        <v>#VALUE!</v>
      </c>
      <c r="AQ50" s="72" t="e">
        <f>MAX(AP50*(1+'1. General Inputs'!$BA$23+HLOOKUP(AQ$7,'1. General Inputs'!$BC$17:$BE$19,ROWS('1. General Inputs'!$BA$17:$BA$19),0))+(AQ$76*'2. Protocols'!$O49)+'3. ARV Substitutions'!AU72,0)</f>
        <v>#VALUE!</v>
      </c>
      <c r="CA50" s="51" t="e">
        <f t="shared" si="68"/>
        <v>#VALUE!</v>
      </c>
      <c r="CB50" s="51" t="e">
        <f t="shared" si="69"/>
        <v>#VALUE!</v>
      </c>
      <c r="CC50" s="51" t="e">
        <f t="shared" si="70"/>
        <v>#VALUE!</v>
      </c>
      <c r="CD50" s="51" t="e">
        <f t="shared" si="71"/>
        <v>#VALUE!</v>
      </c>
      <c r="CE50" s="51" t="e">
        <f t="shared" si="103"/>
        <v>#VALUE!</v>
      </c>
      <c r="CF50" s="51" t="e">
        <f t="shared" si="72"/>
        <v>#VALUE!</v>
      </c>
      <c r="CG50" s="51" t="e">
        <f t="shared" si="73"/>
        <v>#VALUE!</v>
      </c>
      <c r="CH50" s="51" t="e">
        <f t="shared" si="74"/>
        <v>#VALUE!</v>
      </c>
      <c r="CI50" s="51" t="e">
        <f t="shared" si="75"/>
        <v>#VALUE!</v>
      </c>
      <c r="CJ50" s="51" t="e">
        <f t="shared" si="76"/>
        <v>#VALUE!</v>
      </c>
      <c r="CK50" s="51" t="e">
        <f t="shared" si="77"/>
        <v>#VALUE!</v>
      </c>
      <c r="CL50" s="51" t="e">
        <f t="shared" si="78"/>
        <v>#VALUE!</v>
      </c>
      <c r="CM50" s="51" t="e">
        <f t="shared" si="79"/>
        <v>#VALUE!</v>
      </c>
      <c r="CN50" s="51" t="e">
        <f t="shared" si="80"/>
        <v>#VALUE!</v>
      </c>
      <c r="CO50" s="51" t="e">
        <f t="shared" si="81"/>
        <v>#VALUE!</v>
      </c>
      <c r="CP50" s="51" t="e">
        <f t="shared" si="82"/>
        <v>#VALUE!</v>
      </c>
      <c r="CQ50" s="51" t="e">
        <f t="shared" si="83"/>
        <v>#VALUE!</v>
      </c>
      <c r="CR50" s="51" t="e">
        <f t="shared" si="84"/>
        <v>#VALUE!</v>
      </c>
      <c r="CS50" s="51" t="e">
        <f t="shared" si="85"/>
        <v>#VALUE!</v>
      </c>
      <c r="CT50" s="51" t="e">
        <f t="shared" si="86"/>
        <v>#VALUE!</v>
      </c>
      <c r="CU50" s="51" t="e">
        <f t="shared" si="87"/>
        <v>#VALUE!</v>
      </c>
      <c r="CV50" s="51" t="e">
        <f t="shared" si="88"/>
        <v>#VALUE!</v>
      </c>
      <c r="CW50" s="51" t="e">
        <f t="shared" si="89"/>
        <v>#VALUE!</v>
      </c>
      <c r="CX50" s="51" t="e">
        <f t="shared" si="90"/>
        <v>#VALUE!</v>
      </c>
      <c r="CY50" s="51" t="e">
        <f t="shared" si="91"/>
        <v>#VALUE!</v>
      </c>
      <c r="CZ50" s="51" t="e">
        <f t="shared" si="92"/>
        <v>#VALUE!</v>
      </c>
      <c r="DA50" s="51" t="e">
        <f t="shared" si="93"/>
        <v>#VALUE!</v>
      </c>
      <c r="DB50" s="51" t="e">
        <f t="shared" si="94"/>
        <v>#VALUE!</v>
      </c>
      <c r="DC50" s="51" t="e">
        <f t="shared" si="95"/>
        <v>#VALUE!</v>
      </c>
      <c r="DD50" s="51" t="e">
        <f t="shared" si="96"/>
        <v>#VALUE!</v>
      </c>
      <c r="DE50" s="51" t="e">
        <f t="shared" si="97"/>
        <v>#VALUE!</v>
      </c>
      <c r="DF50" s="51" t="e">
        <f t="shared" si="98"/>
        <v>#VALUE!</v>
      </c>
      <c r="DG50" s="51" t="e">
        <f t="shared" si="99"/>
        <v>#VALUE!</v>
      </c>
      <c r="DH50" s="51" t="e">
        <f t="shared" si="100"/>
        <v>#VALUE!</v>
      </c>
      <c r="DI50" s="51" t="e">
        <f t="shared" si="101"/>
        <v>#VALUE!</v>
      </c>
      <c r="DJ50" s="51" t="e">
        <f t="shared" si="102"/>
        <v>#VALUE!</v>
      </c>
      <c r="DL50" s="21" t="str">
        <f>CONCATENATE('2. Protocols'!C49, '2. Protocols'!D49, '2. Protocols'!E49)</f>
        <v>+</v>
      </c>
      <c r="DM50" s="21" t="str">
        <f>CONCATENATE('2. Protocols'!C49, '2. Protocols'!D49, '2. Protocols'!E49, '2. Protocols'!F49, '2. Protocols'!G49,)</f>
        <v>++</v>
      </c>
      <c r="DO50" s="27">
        <f>IF(AND(OR(ISBLANK(DO$9),DO$9=0)=FALSE,OR(DO$9='2. Protocols'!$C49,DO$9='2. Protocols'!$E49,DO$9='2. Protocols'!$G49)),1,0)*'4. Formulations'!$I49</f>
        <v>0</v>
      </c>
      <c r="DP50" s="27">
        <f>IF(AND(OR(ISBLANK(DP$9),DP$9=0)=FALSE,OR(DP$9='2. Protocols'!$C49,DP$9='2. Protocols'!$E49,DP$9='2. Protocols'!$G49)),1,0)*'4. Formulations'!$I49</f>
        <v>0</v>
      </c>
      <c r="DQ50" s="27">
        <f>IF(AND(OR(ISBLANK(DQ$9),DQ$9=0)=FALSE,OR(DQ$9='2. Protocols'!$C49,DQ$9='2. Protocols'!$E49,DQ$9='2. Protocols'!$G49)),1,0)*'4. Formulations'!$I49</f>
        <v>0</v>
      </c>
      <c r="DR50" s="27">
        <f>IF(AND(OR(ISBLANK(DR$9),DR$9=0)=FALSE,OR(DR$9='2. Protocols'!$C49,DR$9='2. Protocols'!$E49,DR$9='2. Protocols'!$G49)),1,0)*'4. Formulations'!$I49</f>
        <v>0</v>
      </c>
      <c r="DS50" s="27">
        <f>IF(AND(OR(ISBLANK(DS$9),DS$9=0)=FALSE,OR(DS$9='2. Protocols'!$C49,DS$9='2. Protocols'!$E49,DS$9='2. Protocols'!$G49)),1,0)*'4. Formulations'!$I49</f>
        <v>0</v>
      </c>
      <c r="DT50" s="27">
        <f>IF(AND(OR(ISBLANK(DT$9),DT$9=0)=FALSE,OR(DT$9='2. Protocols'!$C49,DT$9='2. Protocols'!$E49,DT$9='2. Protocols'!$G49)),1,0)*'4. Formulations'!$I49</f>
        <v>0</v>
      </c>
      <c r="DU50" s="27">
        <f>IF(AND(OR(ISBLANK(DU$9),DU$9=0)=FALSE,OR(DU$9='2. Protocols'!$C49,DU$9='2. Protocols'!$E49,DU$9='2. Protocols'!$G49)),1,0)*'4. Formulations'!$I49</f>
        <v>0</v>
      </c>
      <c r="DV50" s="27">
        <f>IF(AND(OR(ISBLANK(DV$9),DV$9=0)=FALSE,OR(DV$9='2. Protocols'!$C49,DV$9='2. Protocols'!$E49,DV$9='2. Protocols'!$G49)),1,0)*'4. Formulations'!$I49</f>
        <v>0</v>
      </c>
      <c r="DW50" s="27">
        <f>IF(AND(OR(ISBLANK(DW$9),DW$9=0)=FALSE,OR(DW$9='2. Protocols'!$C49,DW$9='2. Protocols'!$E49,DW$9='2. Protocols'!$G49)),1,0)*'4. Formulations'!$I49</f>
        <v>0</v>
      </c>
      <c r="DX50" s="27">
        <f>IF(AND(OR(ISBLANK(DX$9),DX$9=0)=FALSE,OR(DX$9='2. Protocols'!$C49,DX$9='2. Protocols'!$E49,DX$9='2. Protocols'!$G49)),1,0)*'4. Formulations'!$I49</f>
        <v>0</v>
      </c>
      <c r="DY50" s="27">
        <f>IF(AND(OR(ISBLANK(DY$9),DY$9=0)=FALSE,OR(DY$9='2. Protocols'!$C49,DY$9='2. Protocols'!$E49,DY$9='2. Protocols'!$G49)),1,0)*'4. Formulations'!$I49</f>
        <v>0</v>
      </c>
      <c r="DZ50" s="27">
        <f>IF(AND(OR(ISBLANK(DZ$9),DZ$9=0)=FALSE,OR(DZ$9='2. Protocols'!$C49,DZ$9='2. Protocols'!$E49,DZ$9='2. Protocols'!$G49)),1,0)*'4. Formulations'!$I49</f>
        <v>0</v>
      </c>
      <c r="EA50" s="27">
        <f>IF(AND(OR(ISBLANK(EA$9),EA$9=0)=FALSE,OR(EA$9='2. Protocols'!$C49,EA$9='2. Protocols'!$E49,EA$9='2. Protocols'!$G49)),1,0)*'4. Formulations'!$I49</f>
        <v>0</v>
      </c>
      <c r="EB50" s="27">
        <f>IF(AND(OR(ISBLANK(EB$9),EB$9=0)=FALSE,OR(EB$9='2. Protocols'!$C49,EB$9='2. Protocols'!$E49,EB$9='2. Protocols'!$G49)),1,0)*'4. Formulations'!$I49</f>
        <v>0</v>
      </c>
      <c r="EC50" s="27">
        <f>IF(AND(OR(ISBLANK(EC$9),EC$9=0)=FALSE,OR(EC$9='2. Protocols'!$C49,EC$9='2. Protocols'!$E49,EC$9='2. Protocols'!$G49)),1,0)*'4. Formulations'!$I49</f>
        <v>0</v>
      </c>
      <c r="ED50" s="27">
        <f>IF(AND(OR(ISBLANK(ED$9),ED$9=0)=FALSE,OR(ED$9='2. Protocols'!$C49,ED$9='2. Protocols'!$E49,ED$9='2. Protocols'!$G49)),1,0)*'4. Formulations'!$I49</f>
        <v>0</v>
      </c>
      <c r="EE50" s="27">
        <f>IF(AND(OR(ISBLANK(EE$9),EE$9=0)=FALSE,OR(EE$9='2. Protocols'!$C49,EE$9='2. Protocols'!$E49,EE$9='2. Protocols'!$G49)),1,0)*'4. Formulations'!$I49</f>
        <v>0</v>
      </c>
      <c r="EF50" s="27">
        <f>IF(AND(OR(ISBLANK(EF$9),EF$9=0)=FALSE,OR(EF$9='2. Protocols'!$C49,EF$9='2. Protocols'!$E49,EF$9='2. Protocols'!$G49)),1,0)*'4. Formulations'!$I49</f>
        <v>0</v>
      </c>
      <c r="EG50" s="27">
        <f>IF(AND(OR(ISBLANK(EG$9),EG$9=0)=FALSE,OR(EG$9='2. Protocols'!$C49,EG$9='2. Protocols'!$E49,EG$9='2. Protocols'!$G49)),1,0)*'4. Formulations'!$I49</f>
        <v>0</v>
      </c>
      <c r="EH50" s="27">
        <f>IF(AND(OR(ISBLANK(EH$9),EH$9=0)=FALSE,OR(EH$9='2. Protocols'!$C49,EH$9='2. Protocols'!$E49,EH$9='2. Protocols'!$G49)),1,0)*'4. Formulations'!$I49</f>
        <v>0</v>
      </c>
      <c r="EI50" s="27">
        <f>IF(AND(OR(ISBLANK(EI$9),EI$9=0)=FALSE,OR(EI$9='2. Protocols'!$C49,EI$9='2. Protocols'!$E49,EI$9='2. Protocols'!$G49)),1,0)*'4. Formulations'!$I49</f>
        <v>0</v>
      </c>
      <c r="EJ50" s="27">
        <f>IF(AND(OR(ISBLANK(EJ$9),EJ$9=0)=FALSE,OR(EJ$9='2. Protocols'!$C49,EJ$9='2. Protocols'!$E49,EJ$9='2. Protocols'!$G49)),1,0)*'4. Formulations'!$I49</f>
        <v>0</v>
      </c>
      <c r="EK50" s="27">
        <f>IF(AND(OR(ISBLANK(EK$9),EK$9=0)=FALSE,OR(EK$9='2. Protocols'!$C49,EK$9='2. Protocols'!$E49,EK$9='2. Protocols'!$G49)),1,0)*'4. Formulations'!$I49</f>
        <v>0</v>
      </c>
      <c r="EL50" s="27">
        <f>IF(AND(OR(ISBLANK(EL$9),EL$9=0)=FALSE,OR(EL$9='2. Protocols'!$C49,EL$9='2. Protocols'!$E49,EL$9='2. Protocols'!$G49)),1,0)*'4. Formulations'!$I49</f>
        <v>0</v>
      </c>
      <c r="EM50" s="27">
        <f>IF(AND(OR(ISBLANK(EM$9),EM$9=0)=FALSE,OR(EM$9='2. Protocols'!$C49,EM$9='2. Protocols'!$E49,EM$9='2. Protocols'!$G49)),1,0)*'4. Formulations'!$I49</f>
        <v>0</v>
      </c>
      <c r="EN50" s="27">
        <f>IF(AND(OR(ISBLANK(EN$9),EN$9=0)=FALSE,OR(EN$9='2. Protocols'!$C49,EN$9='2. Protocols'!$E49,EN$9='2. Protocols'!$G49)),1,0)*'4. Formulations'!$I49</f>
        <v>0</v>
      </c>
      <c r="EO50" s="27">
        <f>IF(AND(OR(ISBLANK(EO$9),EO$9=0)=FALSE,OR(EO$9='2. Protocols'!$C49,EO$9='2. Protocols'!$E49,EO$9='2. Protocols'!$G49)),1,0)*'4. Formulations'!$I49</f>
        <v>0</v>
      </c>
      <c r="EP50" s="27">
        <f>IF(AND(OR(ISBLANK(EP$9),EP$9=0)=FALSE,OR(EP$9='2. Protocols'!$C49,EP$9='2. Protocols'!$E49,EP$9='2. Protocols'!$G49)),1,0)*'4. Formulations'!$I49</f>
        <v>0</v>
      </c>
      <c r="EQ50" s="27">
        <f>IF(AND(OR(ISBLANK(EQ$9),EQ$9=0)=FALSE,OR(EQ$9='2. Protocols'!$C49,EQ$9='2. Protocols'!$E49,EQ$9='2. Protocols'!$G49)),1,0)*'4. Formulations'!$I49</f>
        <v>0</v>
      </c>
      <c r="ER50" s="27">
        <f>IF(AND(OR(ISBLANK(ER$9),ER$9=0)=FALSE,OR(ER$9='2. Protocols'!$C49,ER$9='2. Protocols'!$E49,ER$9='2. Protocols'!$G49)),1,0)*'4. Formulations'!$I49</f>
        <v>0</v>
      </c>
      <c r="ES50" s="27">
        <f>IF(AND(OR(ISBLANK(ES$9),ES$9=0)=FALSE,OR(ES$9='2. Protocols'!$C49,ES$9='2. Protocols'!$E49,ES$9='2. Protocols'!$G49)),1,0)*'4. Formulations'!$I49</f>
        <v>0</v>
      </c>
      <c r="ET50" s="27">
        <f>IF(AND(OR(ISBLANK(ET$9),ET$9=0)=FALSE,OR(ET$9='2. Protocols'!$C49,ET$9='2. Protocols'!$E49,ET$9='2. Protocols'!$G49)),1,0)*'4. Formulations'!$I49</f>
        <v>0</v>
      </c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N50" s="27">
        <f>IF(AND(OR(ISBLANK(FN$9),FN$9=0)=FALSE,FN$9=$DL50),1,0)*'4. Formulations'!$J49</f>
        <v>0</v>
      </c>
      <c r="FO50" s="27">
        <f>IF(AND(OR(ISBLANK(FO$9),FO$9=0)=FALSE,FO$9=$DL50),1,0)*'4. Formulations'!$J49</f>
        <v>0</v>
      </c>
      <c r="FP50" s="27">
        <f>IF(AND(OR(ISBLANK(FP$9),FP$9=0)=FALSE,FP$9=$DL50),1,0)*'4. Formulations'!$J49</f>
        <v>0</v>
      </c>
      <c r="FQ50" s="27">
        <f>IF(AND(OR(ISBLANK(FQ$9),FQ$9=0)=FALSE,FQ$9=$DL50),1,0)*'4. Formulations'!$J49</f>
        <v>0</v>
      </c>
      <c r="FR50" s="27">
        <f>IF(AND(OR(ISBLANK(FR$9),FR$9=0)=FALSE,FR$9=$DL50),1,0)*'4. Formulations'!$J49</f>
        <v>0</v>
      </c>
      <c r="FS50" s="27">
        <f>IF(AND(OR(ISBLANK(FS$9),FS$9=0)=FALSE,FS$9=$DL50),1,0)*'4. Formulations'!$J49</f>
        <v>0</v>
      </c>
      <c r="FT50" s="27">
        <f>IF(AND(OR(ISBLANK(FT$9),FT$9=0)=FALSE,FT$9=$DL50),1,0)*'4. Formulations'!$J49</f>
        <v>0</v>
      </c>
      <c r="FU50" s="27">
        <f>IF(AND(OR(ISBLANK(FU$9),FU$9=0)=FALSE,FU$9=$DL50),1,0)*'4. Formulations'!$J49</f>
        <v>0</v>
      </c>
      <c r="FV50" s="27">
        <f>IF(AND(OR(ISBLANK(FV$9),FV$9=0)=FALSE,FV$9=$DL50),1,0)*'4. Formulations'!$J49</f>
        <v>0</v>
      </c>
      <c r="FW50" s="27">
        <f>IF(AND(OR(ISBLANK(FW$9),FW$9=0)=FALSE,FW$9=$DL50),1,0)*'4. Formulations'!$J49</f>
        <v>0</v>
      </c>
      <c r="FX50" s="27">
        <f>IF(AND(OR(ISBLANK(FX$9),FX$9=0)=FALSE,FX$9=$DL50),1,0)*'4. Formulations'!$J49</f>
        <v>0</v>
      </c>
      <c r="FY50" s="27">
        <f>IF(AND(OR(ISBLANK(FY$9),FY$9=0)=FALSE,FY$9=$DL50),1,0)*'4. Formulations'!$J49</f>
        <v>0</v>
      </c>
      <c r="FZ50" s="27">
        <f>IF(AND(OR(ISBLANK(FZ$9),FZ$9=0)=FALSE,FZ$9=$DL50),1,0)*'4. Formulations'!$J49</f>
        <v>0</v>
      </c>
      <c r="GA50" s="27">
        <f>IF(AND(OR(ISBLANK(GA$9),GA$9=0)=FALSE,GA$9=$DL50),1,0)*'4. Formulations'!$J49</f>
        <v>0</v>
      </c>
      <c r="GB50" s="27">
        <f>IF(AND(OR(ISBLANK(GB$9),GB$9=0)=FALSE,GB$9=$DL50),1,0)*'4. Formulations'!$J49</f>
        <v>0</v>
      </c>
      <c r="GC50" s="27">
        <f>IF(AND(OR(ISBLANK(GC$9),GC$9=0)=FALSE,GC$9=$DL50),1,0)*'4. Formulations'!$J49</f>
        <v>0</v>
      </c>
      <c r="GD50" s="27">
        <f>IF(AND(OR(ISBLANK(GD$9),GD$9=0)=FALSE,GD$9=$DL50),1,0)*'4. Formulations'!$J49</f>
        <v>0</v>
      </c>
      <c r="GE50" s="27"/>
      <c r="GF50" s="27"/>
      <c r="GG50" s="27"/>
      <c r="GI50" s="27">
        <f>IF(AND(OR(ISBLANK(GI$9),GI$9=0)=FALSE,SUM($FN50:$GD50)&gt;0,GI$9='2. Protocols'!$G49),1,0)*'4. Formulations'!$J49</f>
        <v>0</v>
      </c>
      <c r="GJ50" s="27">
        <f>IF(AND(OR(ISBLANK(GJ$9),GJ$9=0)=FALSE,SUM($FN50:$GD50)&gt;0,GJ$9='2. Protocols'!$G49),1,0)*'4. Formulations'!$J49</f>
        <v>0</v>
      </c>
      <c r="GK50" s="27">
        <f>IF(AND(OR(ISBLANK(GK$9),GK$9=0)=FALSE,SUM($FN50:$GD50)&gt;0,GK$9='2. Protocols'!$G49),1,0)*'4. Formulations'!$J49</f>
        <v>0</v>
      </c>
      <c r="GL50" s="27">
        <f>IF(AND(OR(ISBLANK(GL$9),GL$9=0)=FALSE,SUM($FN50:$GD50)&gt;0,GL$9='2. Protocols'!$G49),1,0)*'4. Formulations'!$J49</f>
        <v>0</v>
      </c>
      <c r="GM50" s="27">
        <f>IF(AND(OR(ISBLANK(GM$9),GM$9=0)=FALSE,SUM($FN50:$GD50)&gt;0,GM$9='2. Protocols'!$G49),1,0)*'4. Formulations'!$J49</f>
        <v>0</v>
      </c>
      <c r="GN50" s="27">
        <f>IF(AND(OR(ISBLANK(GN$9),GN$9=0)=FALSE,SUM($FN50:$GD50)&gt;0,GN$9='2. Protocols'!$G49),1,0)*'4. Formulations'!$J49</f>
        <v>0</v>
      </c>
      <c r="GO50" s="27">
        <f>IF(AND(OR(ISBLANK(GO$9),GO$9=0)=FALSE,SUM($FN50:$GD50)&gt;0,GO$9='2. Protocols'!$G49),1,0)*'4. Formulations'!$J49</f>
        <v>0</v>
      </c>
      <c r="GP50" s="27">
        <f>IF(AND(OR(ISBLANK(GP$9),GP$9=0)=FALSE,SUM($FN50:$GD50)&gt;0,GP$9='2. Protocols'!$G49),1,0)*'4. Formulations'!$J49</f>
        <v>0</v>
      </c>
      <c r="GQ50" s="27">
        <f>IF(AND(OR(ISBLANK(GQ$9),GQ$9=0)=FALSE,SUM($FN50:$GD50)&gt;0,GQ$9='2. Protocols'!$G49),1,0)*'4. Formulations'!$J49</f>
        <v>0</v>
      </c>
      <c r="GR50" s="27">
        <f>IF(AND(OR(ISBLANK(GR$9),GR$9=0)=FALSE,SUM($FN50:$GD50)&gt;0,GR$9='2. Protocols'!$G49),1,0)*'4. Formulations'!$J49</f>
        <v>0</v>
      </c>
      <c r="GS50" s="27">
        <f>IF(AND(OR(ISBLANK(GS$9),GS$9=0)=FALSE,SUM($FN50:$GD50)&gt;0,GS$9='2. Protocols'!$G49),1,0)*'4. Formulations'!$J49</f>
        <v>0</v>
      </c>
      <c r="GT50" s="27">
        <f>IF(AND(OR(ISBLANK(GT$9),GT$9=0)=FALSE,SUM($FN50:$GD50)&gt;0,GT$9='2. Protocols'!$G49),1,0)*'4. Formulations'!$J49</f>
        <v>0</v>
      </c>
      <c r="GU50" s="27">
        <f>IF(AND(OR(ISBLANK(GU$9),GU$9=0)=FALSE,SUM($FN50:$GD50)&gt;0,GU$9='2. Protocols'!$G49),1,0)*'4. Formulations'!$J49</f>
        <v>0</v>
      </c>
      <c r="GV50" s="27">
        <f>IF(AND(OR(ISBLANK(GV$9),GV$9=0)=FALSE,SUM($FN50:$GD50)&gt;0,GV$9='2. Protocols'!$G49),1,0)*'4. Formulations'!$J49</f>
        <v>0</v>
      </c>
      <c r="GW50" s="27">
        <f>IF(AND(OR(ISBLANK(GW$9),GW$9=0)=FALSE,SUM($FN50:$GD50)&gt;0,GW$9='2. Protocols'!$G49),1,0)*'4. Formulations'!$J49</f>
        <v>0</v>
      </c>
      <c r="GX50" s="27">
        <f>IF(AND(OR(ISBLANK(GX$9),GX$9=0)=FALSE,SUM($FN50:$GD50)&gt;0,GX$9='2. Protocols'!$G49),1,0)*'4. Formulations'!$J49</f>
        <v>0</v>
      </c>
      <c r="GY50" s="27">
        <f>IF(AND(OR(ISBLANK(GY$9),GY$9=0)=FALSE,SUM($FN50:$GD50)&gt;0,GY$9='2. Protocols'!$G49),1,0)*'4. Formulations'!$J49</f>
        <v>0</v>
      </c>
      <c r="GZ50" s="27">
        <f>IF(AND(OR(ISBLANK(GZ$9),GZ$9=0)=FALSE,SUM($FN50:$GD50)&gt;0,GZ$9='2. Protocols'!$G49),1,0)*'4. Formulations'!$J49</f>
        <v>0</v>
      </c>
      <c r="HA50" s="27">
        <f>IF(AND(OR(ISBLANK(HA$9),HA$9=0)=FALSE,SUM($FN50:$GD50)&gt;0,HA$9='2. Protocols'!$G49),1,0)*'4. Formulations'!$J49</f>
        <v>0</v>
      </c>
      <c r="HB50" s="27">
        <f>IF(AND(OR(ISBLANK(HB$9),HB$9=0)=FALSE,SUM($FN50:$GD50)&gt;0,HB$9='2. Protocols'!$G49),1,0)*'4. Formulations'!$J49</f>
        <v>0</v>
      </c>
      <c r="HC50" s="27">
        <f>IF(AND(OR(ISBLANK(HC$9),HC$9=0)=FALSE,SUM($FN50:$GD50)&gt;0,HC$9='2. Protocols'!$G49),1,0)*'4. Formulations'!$J49</f>
        <v>0</v>
      </c>
      <c r="HD50" s="27">
        <f>IF(AND(OR(ISBLANK(HD$9),HD$9=0)=FALSE,SUM($FN50:$GD50)&gt;0,HD$9='2. Protocols'!$G49),1,0)*'4. Formulations'!$J49</f>
        <v>0</v>
      </c>
      <c r="HE50" s="27">
        <f>IF(AND(OR(ISBLANK(HE$9),HE$9=0)=FALSE,SUM($FN50:$GD50)&gt;0,HE$9='2. Protocols'!$G49),1,0)*'4. Formulations'!$J49</f>
        <v>0</v>
      </c>
      <c r="HF50" s="27">
        <f>IF(AND(OR(ISBLANK(HF$9),HF$9=0)=FALSE,SUM($FN50:$GD50)&gt;0,HF$9='2. Protocols'!$G49),1,0)*'4. Formulations'!$J49</f>
        <v>0</v>
      </c>
      <c r="HG50" s="27">
        <f>IF(AND(OR(ISBLANK(HG$9),HG$9=0)=FALSE,SUM($FN50:$GD50)&gt;0,HG$9='2. Protocols'!$G49),1,0)*'4. Formulations'!$J49</f>
        <v>0</v>
      </c>
      <c r="HH50" s="27">
        <f>IF(AND(OR(ISBLANK(HH$9),HH$9=0)=FALSE,SUM($FN50:$GD50)&gt;0,HH$9='2. Protocols'!$G49),1,0)*'4. Formulations'!$J49</f>
        <v>0</v>
      </c>
      <c r="HI50" s="27">
        <f>IF(AND(OR(ISBLANK(HI$9),HI$9=0)=FALSE,SUM($FN50:$GD50)&gt;0,HI$9='2. Protocols'!$G49),1,0)*'4. Formulations'!$J49</f>
        <v>0</v>
      </c>
      <c r="HJ50" s="27">
        <f>IF(AND(OR(ISBLANK(HJ$9),HJ$9=0)=FALSE,SUM($FN50:$GD50)&gt;0,HJ$9='2. Protocols'!$G49),1,0)*'4. Formulations'!$J49</f>
        <v>0</v>
      </c>
      <c r="HK50" s="27">
        <f>IF(AND(OR(ISBLANK(HK$9),HK$9=0)=FALSE,SUM($FN50:$GD50)&gt;0,HK$9='2. Protocols'!$G49),1,0)*'4. Formulations'!$J49</f>
        <v>0</v>
      </c>
      <c r="HL50" s="27">
        <f>IF(AND(OR(ISBLANK(HL$9),HL$9=0)=FALSE,SUM($FN50:$GD50)&gt;0,HL$9='2. Protocols'!$G49),1,0)*'4. Formulations'!$J49</f>
        <v>0</v>
      </c>
      <c r="HM50" s="27">
        <f>IF(AND(OR(ISBLANK(HM$9),HM$9=0)=FALSE,SUM($FN50:$GD50)&gt;0,HM$9='2. Protocols'!$G49),1,0)*'4. Formulations'!$J49</f>
        <v>0</v>
      </c>
      <c r="HN50" s="27">
        <f>IF(AND(OR(ISBLANK(HN$9),HN$9=0)=FALSE,SUM($FN50:$GD50)&gt;0,HN$9='2. Protocols'!$G49),1,0)*'4. Formulations'!$J49</f>
        <v>0</v>
      </c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H50" s="27">
        <f>IF(AND(OR(ISBLANK(GI$9),GI$9=0)=FALSE,IH$9=$DM50),1,0)*'4. Formulations'!$K49</f>
        <v>0</v>
      </c>
      <c r="II50" s="27">
        <f>IF(AND(OR(ISBLANK(GJ$9),GJ$9=0)=FALSE,II$9=$DM50),1,0)*'4. Formulations'!$K49</f>
        <v>0</v>
      </c>
      <c r="IJ50" s="27">
        <f>IF(AND(OR(ISBLANK(GK$9),GK$9=0)=FALSE,IJ$9=$DM50),1,0)*'4. Formulations'!$K49</f>
        <v>0</v>
      </c>
      <c r="IK50" s="27">
        <f>IF(AND(OR(ISBLANK(GL$9),GL$9=0)=FALSE,IK$9=$DM50),1,0)*'4. Formulations'!$K49</f>
        <v>0</v>
      </c>
      <c r="IL50" s="27">
        <f>IF(AND(OR(ISBLANK(GM$9),GM$9=0)=FALSE,IL$9=$DM50),1,0)*'4. Formulations'!$K49</f>
        <v>0</v>
      </c>
      <c r="IM50" s="27">
        <f>IF(AND(OR(ISBLANK(GN$9),GN$9=0)=FALSE,IM$9=$DM50),1,0)*'4. Formulations'!$K49</f>
        <v>0</v>
      </c>
      <c r="IN50" s="27">
        <f>IF(AND(OR(ISBLANK(GO$9),GO$9=0)=FALSE,IN$9=$DM50),1,0)*'4. Formulations'!$K49</f>
        <v>0</v>
      </c>
      <c r="IO50" s="27">
        <f>IF(AND(OR(ISBLANK(GP$9),GP$9=0)=FALSE,IO$9=$DM50),1,0)*'4. Formulations'!$K49</f>
        <v>0</v>
      </c>
      <c r="IP50" s="27">
        <f>IF(AND(OR(ISBLANK(GQ$9),GQ$9=0)=FALSE,IP$9=$DM50),1,0)*'4. Formulations'!$K49</f>
        <v>0</v>
      </c>
      <c r="IQ50" s="27">
        <f>IF(AND(OR(ISBLANK(GR$9),GR$9=0)=FALSE,IQ$9=$DM50),1,0)*'4. Formulations'!$K49</f>
        <v>0</v>
      </c>
      <c r="IR50" s="27">
        <f>IF(AND(OR(ISBLANK(GS$9),GS$9=0)=FALSE,IR$9=$DM50),1,0)*'4. Formulations'!$K49</f>
        <v>0</v>
      </c>
      <c r="IS50" s="27">
        <f>IF(AND(OR(ISBLANK(GO$9),GO$9=0)=FALSE,IS$9=$DM50),1,0)*'4. Formulations'!$K49</f>
        <v>0</v>
      </c>
      <c r="IT50" s="27">
        <f>IF(AND(OR(ISBLANK(GP$9),GP$9=0)=FALSE,IT$9=$DM50),1,0)*'4. Formulations'!$K49</f>
        <v>0</v>
      </c>
      <c r="IU50" s="27">
        <f>IF(AND(OR(ISBLANK(GQ$9),GQ$9=0)=FALSE,IU$9=$DM50),1,0)*'4. Formulations'!$K49</f>
        <v>0</v>
      </c>
      <c r="IV50" s="27"/>
      <c r="IW50" s="27"/>
      <c r="IX50" s="27"/>
      <c r="IY50" s="27"/>
      <c r="IZ50" s="27"/>
      <c r="JA50" s="27"/>
      <c r="JC50" s="27">
        <f>IF(AND(OR(ISBLANK(JC$9),JC$9=0)=FALSE,OR(JC$9='2. Protocols'!$C49,JC$9='2. Protocols'!$E49,JC$9='2. Protocols'!$G49)),1,0)*'4. Formulations'!$L49</f>
        <v>0</v>
      </c>
      <c r="JD50" s="27">
        <f>IF(AND(OR(ISBLANK(JD$9),JD$9=0)=FALSE,OR(JD$9='2. Protocols'!$C49,JD$9='2. Protocols'!$E49,JD$9='2. Protocols'!$G49)),1,0)*'4. Formulations'!$L49</f>
        <v>0</v>
      </c>
      <c r="JE50" s="27">
        <f>IF(AND(OR(ISBLANK(JE$9),JE$9=0)=FALSE,OR(JE$9='2. Protocols'!$C49,JE$9='2. Protocols'!$E49,JE$9='2. Protocols'!$G49)),1,0)*'4. Formulations'!$L49</f>
        <v>0</v>
      </c>
      <c r="JF50" s="27">
        <f>IF(AND(OR(ISBLANK(JF$9),JF$9=0)=FALSE,OR(JF$9='2. Protocols'!$C49,JF$9='2. Protocols'!$E49,JF$9='2. Protocols'!$G49)),1,0)*'4. Formulations'!$L49</f>
        <v>0</v>
      </c>
      <c r="JG50" s="27">
        <f>IF(AND(OR(ISBLANK(JG$9),JG$9=0)=FALSE,OR(JG$9='2. Protocols'!$C49,JG$9='2. Protocols'!$E49,JG$9='2. Protocols'!$G49)),1,0)*'4. Formulations'!$L49</f>
        <v>0</v>
      </c>
      <c r="JH50" s="27">
        <f>IF(AND(OR(ISBLANK(JH$9),JH$9=0)=FALSE,OR(JH$9='2. Protocols'!$C49,JH$9='2. Protocols'!$E49,JH$9='2. Protocols'!$G49)),1,0)*'4. Formulations'!$L49</f>
        <v>0</v>
      </c>
      <c r="JI50" s="27">
        <f>IF(AND(OR(ISBLANK(JI$9),JI$9=0)=FALSE,OR(JI$9='2. Protocols'!$C49,JI$9='2. Protocols'!$E49,JI$9='2. Protocols'!$G49)),1,0)*'4. Formulations'!$L49</f>
        <v>0</v>
      </c>
      <c r="JJ50" s="27">
        <f>IF(AND(OR(ISBLANK(JJ$9),JJ$9=0)=FALSE,OR(JJ$9='2. Protocols'!$C49,JJ$9='2. Protocols'!$E49,JJ$9='2. Protocols'!$G49)),1,0)*'4. Formulations'!$L49</f>
        <v>0</v>
      </c>
      <c r="JK50" s="27">
        <f>IF(AND(OR(ISBLANK(JK$9),JK$9=0)=FALSE,OR(JK$9='2. Protocols'!$C49,JK$9='2. Protocols'!$E49,JK$9='2. Protocols'!$G49)),1,0)*'4. Formulations'!$L49</f>
        <v>0</v>
      </c>
      <c r="JL50" s="27">
        <f>IF(AND(OR(ISBLANK(JL$9),JL$9=0)=FALSE,OR(JL$9='2. Protocols'!$C49,JL$9='2. Protocols'!$E49,JL$9='2. Protocols'!$G49)),1,0)*'4. Formulations'!$L49</f>
        <v>0</v>
      </c>
      <c r="JM50" s="27">
        <f>IF(AND(OR(ISBLANK(JM$9),JM$9=0)=FALSE,OR(JM$9='2. Protocols'!$C49,JM$9='2. Protocols'!$E49,JM$9='2. Protocols'!$G49)),1,0)*'4. Formulations'!$L49</f>
        <v>0</v>
      </c>
      <c r="JN50" s="27">
        <f>IF(AND(OR(ISBLANK(JN$9),JN$9=0)=FALSE,OR(JN$9='2. Protocols'!$C49,JN$9='2. Protocols'!$E49,JN$9='2. Protocols'!$G49)),1,0)*'4. Formulations'!$L49</f>
        <v>0</v>
      </c>
      <c r="JO50" s="27">
        <f>IF(AND(OR(ISBLANK(JO$9),JO$9=0)=FALSE,OR(JO$9='2. Protocols'!$C49,JO$9='2. Protocols'!$E49,JO$9='2. Protocols'!$G49)),1,0)*'4. Formulations'!$L49</f>
        <v>0</v>
      </c>
      <c r="JP50" s="27">
        <f>IF(AND(OR(ISBLANK(JP$9),JP$9=0)=FALSE,OR(JP$9='2. Protocols'!$C49,JP$9='2. Protocols'!$E49,JP$9='2. Protocols'!$G49)),1,0)*'4. Formulations'!$L49</f>
        <v>0</v>
      </c>
      <c r="JQ50" s="27">
        <f>IF(AND(OR(ISBLANK(JQ$9),JQ$9=0)=FALSE,OR(JQ$9='2. Protocols'!$C49,JQ$9='2. Protocols'!$E49,JQ$9='2. Protocols'!$G49)),1,0)*'4. Formulations'!$L49</f>
        <v>0</v>
      </c>
      <c r="JR50" s="27">
        <f>IF(AND(OR(ISBLANK(JR$9),JR$9=0)=FALSE,OR(JR$9='2. Protocols'!$C49,JR$9='2. Protocols'!$E49,JR$9='2. Protocols'!$G49)),1,0)*'4. Formulations'!$L49</f>
        <v>0</v>
      </c>
      <c r="JS50" s="27">
        <f>IF(AND(OR(ISBLANK(JS$9),JS$9=0)=FALSE,OR(JS$9='2. Protocols'!$C49,JS$9='2. Protocols'!$E49,JS$9='2. Protocols'!$G49)),1,0)*'4. Formulations'!$L49</f>
        <v>0</v>
      </c>
      <c r="JT50" s="27">
        <f>IF(AND(OR(ISBLANK(JT$9),JT$9=0)=FALSE,OR(JT$9='2. Protocols'!$C49,JT$9='2. Protocols'!$E49,JT$9='2. Protocols'!$G49)),1,0)*'4. Formulations'!$L49</f>
        <v>0</v>
      </c>
      <c r="JU50" s="27">
        <f>IF(AND(OR(ISBLANK(JU$9),JU$9=0)=FALSE,OR(JU$9='2. Protocols'!$C49,JU$9='2. Protocols'!$E49,JU$9='2. Protocols'!$G49)),1,0)*'4. Formulations'!$L49</f>
        <v>0</v>
      </c>
      <c r="JV50" s="27">
        <f>IF(AND(OR(ISBLANK(JV$9),JV$9=0)=FALSE,OR(JV$9='2. Protocols'!$C49,JV$9='2. Protocols'!$E49,JV$9='2. Protocols'!$G49)),1,0)*'4. Formulations'!$L49</f>
        <v>0</v>
      </c>
      <c r="JW50" s="27">
        <f>IF(AND(OR(ISBLANK(JW$9),JW$9=0)=FALSE,OR(JW$9='2. Protocols'!$C49,JW$9='2. Protocols'!$E49,JW$9='2. Protocols'!$G49)),1,0)*'4. Formulations'!$L49</f>
        <v>0</v>
      </c>
      <c r="JX50" s="27">
        <f>IF(AND(OR(ISBLANK(JX$9),JX$9=0)=FALSE,OR(JX$9='2. Protocols'!$C49,JX$9='2. Protocols'!$E49,JX$9='2. Protocols'!$G49)),1,0)*'4. Formulations'!$L49</f>
        <v>0</v>
      </c>
      <c r="JY50" s="27">
        <f>IF(AND(OR(ISBLANK(JY$9),JY$9=0)=FALSE,OR(JY$9='2. Protocols'!$C49,JY$9='2. Protocols'!$E49,JY$9='2. Protocols'!$G49)),1,0)*'4. Formulations'!$L49</f>
        <v>0</v>
      </c>
      <c r="JZ50" s="27">
        <f>IF(AND(OR(ISBLANK(JZ$9),JZ$9=0)=FALSE,OR(JZ$9='2. Protocols'!$C49,JZ$9='2. Protocols'!$E49,JZ$9='2. Protocols'!$G49)),1,0)*'4. Formulations'!$L49</f>
        <v>0</v>
      </c>
      <c r="KA50" s="27">
        <f>IF(AND(OR(ISBLANK(KA$9),KA$9=0)=FALSE,OR(KA$9='2. Protocols'!$C49,KA$9='2. Protocols'!$E49,KA$9='2. Protocols'!$G49)),1,0)*'4. Formulations'!$L49</f>
        <v>0</v>
      </c>
      <c r="KB50" s="27">
        <f>IF(AND(OR(ISBLANK(KB$9),KB$9=0)=FALSE,OR(KB$9='2. Protocols'!$C49,KB$9='2. Protocols'!$E49,KB$9='2. Protocols'!$G49)),1,0)*'4. Formulations'!$L49</f>
        <v>0</v>
      </c>
      <c r="KC50" s="27">
        <f>IF(AND(OR(ISBLANK(KC$9),KC$9=0)=FALSE,OR(KC$9='2. Protocols'!$C49,KC$9='2. Protocols'!$E49,KC$9='2. Protocols'!$G49)),1,0)*'4. Formulations'!$L49</f>
        <v>0</v>
      </c>
      <c r="KD50" s="27">
        <f>IF(AND(OR(ISBLANK(KD$9),KD$9=0)=FALSE,OR(KD$9='2. Protocols'!$C49,KD$9='2. Protocols'!$E49,KD$9='2. Protocols'!$G49)),1,0)*'4. Formulations'!$L49</f>
        <v>0</v>
      </c>
      <c r="KE50" s="27">
        <f>IF(AND(OR(ISBLANK(KE$9),KE$9=0)=FALSE,OR(KE$9='2. Protocols'!$C49,KE$9='2. Protocols'!$E49,KE$9='2. Protocols'!$G49)),1,0)*'4. Formulations'!$L49</f>
        <v>0</v>
      </c>
      <c r="KF50" s="27">
        <f>IF(AND(OR(ISBLANK(KF$9),KF$9=0)=FALSE,OR(KF$9='2. Protocols'!$C49,KF$9='2. Protocols'!$E49,KF$9='2. Protocols'!$G49)),1,0)*'4. Formulations'!$L49</f>
        <v>0</v>
      </c>
      <c r="KG50" s="27">
        <f>IF(AND(OR(ISBLANK(KG$9),KG$9=0)=FALSE,OR(KG$9='2. Protocols'!$C49,KG$9='2. Protocols'!$E49,KG$9='2. Protocols'!$G49)),1,0)*'4. Formulations'!$L49</f>
        <v>0</v>
      </c>
      <c r="KH50" s="27">
        <f>IF(AND(OR(ISBLANK(KH$9),KH$9=0)=FALSE,OR(KH$9='2. Protocols'!$C49,KH$9='2. Protocols'!$E49,KH$9='2. Protocols'!$G49)),1,0)*'4. Formulations'!$L49</f>
        <v>0</v>
      </c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B50" s="27">
        <f>IF(AND(OR(ISBLANK(LB$9),LB$9=0)=FALSE,LB$9=$DL50),1,0)*'4. Formulations'!$M49</f>
        <v>0</v>
      </c>
      <c r="LC50" s="27">
        <f>IF(AND(OR(ISBLANK(LC$9),LC$9=0)=FALSE,LC$9=$DL50),1,0)*'4. Formulations'!$M49</f>
        <v>0</v>
      </c>
      <c r="LD50" s="27">
        <f>IF(AND(OR(ISBLANK(LD$9),LD$9=0)=FALSE,LD$9=$DL50),1,0)*'4. Formulations'!$M49</f>
        <v>0</v>
      </c>
      <c r="LE50" s="27">
        <f>IF(AND(OR(ISBLANK(LE$9),LE$9=0)=FALSE,LE$9=$DL50),1,0)*'4. Formulations'!$M49</f>
        <v>0</v>
      </c>
      <c r="LF50" s="27">
        <f>IF(AND(OR(ISBLANK(LF$9),LF$9=0)=FALSE,LF$9=$DL50),1,0)*'4. Formulations'!$M49</f>
        <v>0</v>
      </c>
      <c r="LG50" s="27">
        <f>IF(AND(OR(ISBLANK(LG$9),LG$9=0)=FALSE,LG$9=$DL50),1,0)*'4. Formulations'!$M49</f>
        <v>0</v>
      </c>
      <c r="LH50" s="27">
        <f>IF(AND(OR(ISBLANK(LH$9),LH$9=0)=FALSE,LH$9=$DL50),1,0)*'4. Formulations'!$M49</f>
        <v>0</v>
      </c>
      <c r="LI50" s="27">
        <f>IF(AND(OR(ISBLANK(LI$9),LI$9=0)=FALSE,LI$9=$DL50),1,0)*'4. Formulations'!$M49</f>
        <v>0</v>
      </c>
      <c r="LJ50" s="27">
        <f>IF(AND(OR(ISBLANK(LJ$9),LJ$9=0)=FALSE,LJ$9=$DL50),1,0)*'4. Formulations'!$M49</f>
        <v>0</v>
      </c>
      <c r="LK50" s="27">
        <f>IF(AND(OR(ISBLANK(LK$9),LK$9=0)=FALSE,LK$9=$DL50),1,0)*'4. Formulations'!$M49</f>
        <v>0</v>
      </c>
      <c r="LL50" s="27">
        <f>IF(AND(OR(ISBLANK(LL$9),LL$9=0)=FALSE,LL$9=$DL50),1,0)*'4. Formulations'!$M49</f>
        <v>0</v>
      </c>
      <c r="LM50" s="27">
        <f>IF(AND(OR(ISBLANK(LM$9),LM$9=0)=FALSE,LM$9=$DL50),1,0)*'4. Formulations'!$M49</f>
        <v>0</v>
      </c>
      <c r="LN50" s="27">
        <f>IF(AND(OR(ISBLANK(LN$9),LN$9=0)=FALSE,LN$9=$DL50),1,0)*'4. Formulations'!$M49</f>
        <v>0</v>
      </c>
      <c r="LO50" s="27">
        <f>IF(AND(OR(ISBLANK(LO$9),LO$9=0)=FALSE,LO$9=$DL50),1,0)*'4. Formulations'!$M49</f>
        <v>0</v>
      </c>
      <c r="LP50" s="27">
        <f>IF(AND(OR(ISBLANK(LP$9),LP$9=0)=FALSE,LP$9=$DL50),1,0)*'4. Formulations'!$M49</f>
        <v>0</v>
      </c>
      <c r="LQ50" s="27">
        <f>IF(AND(OR(ISBLANK(LQ$9),LQ$9=0)=FALSE,LQ$9=$DL50),1,0)*'4. Formulations'!$M49</f>
        <v>0</v>
      </c>
      <c r="LR50" s="27">
        <f>IF(AND(OR(ISBLANK(LR$9),LR$9=0)=FALSE,LR$9=$DL50),1,0)*'4. Formulations'!$M49</f>
        <v>0</v>
      </c>
      <c r="LS50" s="27"/>
      <c r="LT50" s="27"/>
      <c r="LU50" s="27"/>
      <c r="LW50" s="27">
        <f>IF(AND(OR(ISBLANK(LW$9),LW$9=0)=FALSE,SUM($LB50:$LR50)&gt;0,LW$9='2. Protocols'!$G49),1,0)*'4. Formulations'!$M49</f>
        <v>0</v>
      </c>
      <c r="LX50" s="27">
        <f>IF(AND(OR(ISBLANK(LX$9),LX$9=0)=FALSE,SUM($LB50:$LR50)&gt;0,LX$9='2. Protocols'!$G49),1,0)*'4. Formulations'!$M49</f>
        <v>0</v>
      </c>
      <c r="LY50" s="27">
        <f>IF(AND(OR(ISBLANK(LY$9),LY$9=0)=FALSE,SUM($LB50:$LR50)&gt;0,LY$9='2. Protocols'!$G49),1,0)*'4. Formulations'!$M49</f>
        <v>0</v>
      </c>
      <c r="LZ50" s="27">
        <f>IF(AND(OR(ISBLANK(LZ$9),LZ$9=0)=FALSE,SUM($LB50:$LR50)&gt;0,LZ$9='2. Protocols'!$G49),1,0)*'4. Formulations'!$M49</f>
        <v>0</v>
      </c>
      <c r="MA50" s="27">
        <f>IF(AND(OR(ISBLANK(MA$9),MA$9=0)=FALSE,SUM($LB50:$LR50)&gt;0,MA$9='2. Protocols'!$G49),1,0)*'4. Formulations'!$M49</f>
        <v>0</v>
      </c>
      <c r="MB50" s="27">
        <f>IF(AND(OR(ISBLANK(MB$9),MB$9=0)=FALSE,SUM($LB50:$LR50)&gt;0,MB$9='2. Protocols'!$G49),1,0)*'4. Formulations'!$M49</f>
        <v>0</v>
      </c>
      <c r="MC50" s="27">
        <f>IF(AND(OR(ISBLANK(MC$9),MC$9=0)=FALSE,SUM($LB50:$LR50)&gt;0,MC$9='2. Protocols'!$G49),1,0)*'4. Formulations'!$M49</f>
        <v>0</v>
      </c>
      <c r="MD50" s="27">
        <f>IF(AND(OR(ISBLANK(MD$9),MD$9=0)=FALSE,SUM($LB50:$LR50)&gt;0,MD$9='2. Protocols'!$G49),1,0)*'4. Formulations'!$M49</f>
        <v>0</v>
      </c>
      <c r="ME50" s="27">
        <f>IF(AND(OR(ISBLANK(ME$9),ME$9=0)=FALSE,SUM($LB50:$LR50)&gt;0,ME$9='2. Protocols'!$G49),1,0)*'4. Formulations'!$M49</f>
        <v>0</v>
      </c>
      <c r="MF50" s="27">
        <f>IF(AND(OR(ISBLANK(MF$9),MF$9=0)=FALSE,SUM($LB50:$LR50)&gt;0,MF$9='2. Protocols'!$G49),1,0)*'4. Formulations'!$M49</f>
        <v>0</v>
      </c>
      <c r="MG50" s="27">
        <f>IF(AND(OR(ISBLANK(MG$9),MG$9=0)=FALSE,SUM($LB50:$LR50)&gt;0,MG$9='2. Protocols'!$G49),1,0)*'4. Formulations'!$M49</f>
        <v>0</v>
      </c>
      <c r="MH50" s="27">
        <f>IF(AND(OR(ISBLANK(MH$9),MH$9=0)=FALSE,SUM($LB50:$LR50)&gt;0,MH$9='2. Protocols'!$G49),1,0)*'4. Formulations'!$M49</f>
        <v>0</v>
      </c>
      <c r="MI50" s="27">
        <f>IF(AND(OR(ISBLANK(MI$9),MI$9=0)=FALSE,SUM($LB50:$LR50)&gt;0,MI$9='2. Protocols'!$G49),1,0)*'4. Formulations'!$M49</f>
        <v>0</v>
      </c>
      <c r="MJ50" s="27">
        <f>IF(AND(OR(ISBLANK(MJ$9),MJ$9=0)=FALSE,SUM($LB50:$LR50)&gt;0,MJ$9='2. Protocols'!$G49),1,0)*'4. Formulations'!$M49</f>
        <v>0</v>
      </c>
      <c r="MK50" s="27">
        <f>IF(AND(OR(ISBLANK(MK$9),MK$9=0)=FALSE,SUM($LB50:$LR50)&gt;0,MK$9='2. Protocols'!$G49),1,0)*'4. Formulations'!$M49</f>
        <v>0</v>
      </c>
      <c r="ML50" s="27">
        <f>IF(AND(OR(ISBLANK(ML$9),ML$9=0)=FALSE,SUM($LB50:$LR50)&gt;0,ML$9='2. Protocols'!$G49),1,0)*'4. Formulations'!$M49</f>
        <v>0</v>
      </c>
      <c r="MM50" s="27">
        <f>IF(AND(OR(ISBLANK(MM$9),MM$9=0)=FALSE,SUM($LB50:$LR50)&gt;0,MM$9='2. Protocols'!$G49),1,0)*'4. Formulations'!$M49</f>
        <v>0</v>
      </c>
      <c r="MN50" s="27">
        <f>IF(AND(OR(ISBLANK(MN$9),MN$9=0)=FALSE,SUM($LB50:$LR50)&gt;0,MN$9='2. Protocols'!$G49),1,0)*'4. Formulations'!$M49</f>
        <v>0</v>
      </c>
      <c r="MO50" s="27">
        <f>IF(AND(OR(ISBLANK(MO$9),MO$9=0)=FALSE,SUM($LB50:$LR50)&gt;0,MO$9='2. Protocols'!$G49),1,0)*'4. Formulations'!$M49</f>
        <v>0</v>
      </c>
      <c r="MP50" s="27">
        <f>IF(AND(OR(ISBLANK(MP$9),MP$9=0)=FALSE,SUM($LB50:$LR50)&gt;0,MP$9='2. Protocols'!$G49),1,0)*'4. Formulations'!$M49</f>
        <v>0</v>
      </c>
      <c r="MQ50" s="27">
        <f>IF(AND(OR(ISBLANK(MQ$9),MQ$9=0)=FALSE,SUM($LB50:$LR50)&gt;0,MQ$9='2. Protocols'!$G49),1,0)*'4. Formulations'!$M49</f>
        <v>0</v>
      </c>
      <c r="MR50" s="27">
        <f>IF(AND(OR(ISBLANK(MR$9),MR$9=0)=FALSE,SUM($LB50:$LR50)&gt;0,MR$9='2. Protocols'!$G49),1,0)*'4. Formulations'!$M49</f>
        <v>0</v>
      </c>
      <c r="MS50" s="27">
        <f>IF(AND(OR(ISBLANK(MS$9),MS$9=0)=FALSE,SUM($LB50:$LR50)&gt;0,MS$9='2. Protocols'!$G49),1,0)*'4. Formulations'!$M49</f>
        <v>0</v>
      </c>
      <c r="MT50" s="27">
        <f>IF(AND(OR(ISBLANK(MT$9),MT$9=0)=FALSE,SUM($LB50:$LR50)&gt;0,MT$9='2. Protocols'!$G49),1,0)*'4. Formulations'!$M49</f>
        <v>0</v>
      </c>
      <c r="MU50" s="27">
        <f>IF(AND(OR(ISBLANK(MU$9),MU$9=0)=FALSE,SUM($LB50:$LR50)&gt;0,MU$9='2. Protocols'!$G49),1,0)*'4. Formulations'!$M49</f>
        <v>0</v>
      </c>
      <c r="MV50" s="27">
        <f>IF(AND(OR(ISBLANK(MV$9),MV$9=0)=FALSE,SUM($LB50:$LR50)&gt;0,MV$9='2. Protocols'!$G49),1,0)*'4. Formulations'!$M49</f>
        <v>0</v>
      </c>
      <c r="MW50" s="27">
        <f>IF(AND(OR(ISBLANK(MW$9),MW$9=0)=FALSE,SUM($LB50:$LR50)&gt;0,MW$9='2. Protocols'!$G49),1,0)*'4. Formulations'!$M49</f>
        <v>0</v>
      </c>
      <c r="MX50" s="27">
        <f>IF(AND(OR(ISBLANK(MX$9),MX$9=0)=FALSE,SUM($LB50:$LR50)&gt;0,MX$9='2. Protocols'!$G49),1,0)*'4. Formulations'!$M49</f>
        <v>0</v>
      </c>
      <c r="MY50" s="27">
        <f>IF(AND(OR(ISBLANK(MY$9),MY$9=0)=FALSE,SUM($LB50:$LR50)&gt;0,MY$9='2. Protocols'!$G49),1,0)*'4. Formulations'!$M49</f>
        <v>0</v>
      </c>
      <c r="MZ50" s="27">
        <f>IF(AND(OR(ISBLANK(MZ$9),MZ$9=0)=FALSE,SUM($LB50:$LR50)&gt;0,MZ$9='2. Protocols'!$G49),1,0)*'4. Formulations'!$M49</f>
        <v>0</v>
      </c>
      <c r="NA50" s="27">
        <f>IF(AND(OR(ISBLANK(NA$9),NA$9=0)=FALSE,SUM($LB50:$LR50)&gt;0,NA$9='2. Protocols'!$G49),1,0)*'4. Formulations'!$M49</f>
        <v>0</v>
      </c>
      <c r="NB50" s="27">
        <f>IF(AND(OR(ISBLANK(NB$9),NB$9=0)=FALSE,SUM($LB50:$LR50)&gt;0,NB$9='2. Protocols'!$G49),1,0)*'4. Formulations'!$M49</f>
        <v>0</v>
      </c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V50" s="27">
        <f>IF(AND(OR(ISBLANK(NV$9),NV$9=0)=FALSE,NV$9=$DM50),1,0)*'4. Formulations'!$N49</f>
        <v>0</v>
      </c>
      <c r="NW50" s="721">
        <f>IF(AND(OR(ISBLANK(NW$9),NW$9=0)=FALSE,NW$9=$DM50),1,0)*'4. Formulations'!$N49</f>
        <v>0</v>
      </c>
      <c r="NX50" s="27">
        <f>IF(AND(OR(ISBLANK(NX$9),NX$9=0)=FALSE,NX$9=$DM50),1,0)*'4. Formulations'!$N49</f>
        <v>0</v>
      </c>
      <c r="NY50" s="27">
        <f>IF(AND(OR(ISBLANK(NY$9),NY$9=0)=FALSE,NY$9=$DM50),1,0)*'4. Formulations'!$N49</f>
        <v>0</v>
      </c>
      <c r="NZ50" s="27">
        <f>IF(AND(OR(ISBLANK(NZ$9),NZ$9=0)=FALSE,NZ$9=$DM50),1,0)*'4. Formulations'!$N49</f>
        <v>0</v>
      </c>
      <c r="OA50" s="27">
        <f>IF(AND(OR(ISBLANK(OA$9),OA$9=0)=FALSE,OA$9=$DM50),1,0)*'4. Formulations'!$N49</f>
        <v>0</v>
      </c>
      <c r="OB50" s="27">
        <f>IF(AND(OR(ISBLANK(OB$9),OB$9=0)=FALSE,OB$9=$DM50),1,0)*'4. Formulations'!$N49</f>
        <v>0</v>
      </c>
      <c r="OC50" s="27">
        <f>IF(AND(OR(ISBLANK(OC$9),OC$9=0)=FALSE,OC$9=$DM50),1,0)*'4. Formulations'!$N49</f>
        <v>0</v>
      </c>
      <c r="OD50" s="27">
        <f>IF(AND(OR(ISBLANK(OD$9),OD$9=0)=FALSE,OD$9=$DM50),1,0)*'4. Formulations'!$N49</f>
        <v>0</v>
      </c>
      <c r="OE50" s="27">
        <f>IF(AND(OR(ISBLANK(OE$9),OE$9=0)=FALSE,OE$9=$DM50),1,0)*'4. Formulations'!$N49</f>
        <v>0</v>
      </c>
      <c r="OF50" s="27">
        <f>IF(AND(OR(ISBLANK(OF$9),OF$9=0)=FALSE,OF$9=$DM50),1,0)*'4. Formulations'!$N49</f>
        <v>0</v>
      </c>
      <c r="OG50" s="27">
        <f>IF(AND(OR(ISBLANK(OG$9),OG$9=0)=FALSE,OG$9=$DM50),1,0)*'4. Formulations'!$N49</f>
        <v>0</v>
      </c>
      <c r="OH50" s="27">
        <f>IF(AND(OR(ISBLANK(OH$9),OH$9=0)=FALSE,OH$9=$DM50),1,0)*'4. Formulations'!$N49</f>
        <v>0</v>
      </c>
      <c r="OI50" s="27">
        <f>IF(AND(OR(ISBLANK(OI$9),OI$9=0)=FALSE,OI$9=$DM50),1,0)*'4. Formulations'!$N49</f>
        <v>0</v>
      </c>
      <c r="OJ50" s="27">
        <f>IF(AND(OR(ISBLANK(OJ$9),OJ$9=0)=FALSE,OJ$9=$DM50),1,0)*'4. Formulations'!$N49</f>
        <v>0</v>
      </c>
      <c r="OK50" s="27">
        <f>IF(AND(OR(ISBLANK(OK$9),OK$9=0)=FALSE,OK$9=$DM50),1,0)*'4. Formulations'!$N49</f>
        <v>0</v>
      </c>
      <c r="OL50" s="27">
        <f>IF(AND(OR(ISBLANK(OL$9),OL$9=0)=FALSE,OL$9=$DM50),1,0)*'4. Formulations'!$N49</f>
        <v>0</v>
      </c>
      <c r="OM50" s="27"/>
      <c r="ON50" s="27"/>
      <c r="OO50" s="27"/>
      <c r="OQ50" s="27">
        <f>IF(AND(OR(ISBLANK(OQ$9),OQ$9=0)=FALSE,OR(OQ$9='2. Protocols'!$C49,OQ$9='2. Protocols'!$E49,OQ$9='2. Protocols'!$G49)),1,0)*'4. Formulations'!$O49</f>
        <v>0</v>
      </c>
      <c r="OR50" s="27">
        <f>IF(AND(OR(ISBLANK(OR$9),OR$9=0)=FALSE,OR(OR$9='2. Protocols'!$C49,OR$9='2. Protocols'!$E49,OR$9='2. Protocols'!$G49)),1,0)*'4. Formulations'!$O49</f>
        <v>0</v>
      </c>
      <c r="OS50" s="27">
        <f>IF(AND(OR(ISBLANK(OS$9),OS$9=0)=FALSE,OR(OS$9='2. Protocols'!$C49,OS$9='2. Protocols'!$E49,OS$9='2. Protocols'!$G49)),1,0)*'4. Formulations'!$O49</f>
        <v>0</v>
      </c>
      <c r="OT50" s="27">
        <f>IF(AND(OR(ISBLANK(OT$9),OT$9=0)=FALSE,OR(OT$9='2. Protocols'!$C49,OT$9='2. Protocols'!$E49,OT$9='2. Protocols'!$G49)),1,0)*'4. Formulations'!$O49</f>
        <v>0</v>
      </c>
      <c r="OU50" s="27">
        <f>IF(AND(OR(ISBLANK(OU$9),OU$9=0)=FALSE,OR(OU$9='2. Protocols'!$C49,OU$9='2. Protocols'!$E49,OU$9='2. Protocols'!$G49)),1,0)*'4. Formulations'!$O49</f>
        <v>0</v>
      </c>
      <c r="OV50" s="27">
        <f>IF(AND(OR(ISBLANK(OV$9),OV$9=0)=FALSE,OR(OV$9='2. Protocols'!$C49,OV$9='2. Protocols'!$E49,OV$9='2. Protocols'!$G49)),1,0)*'4. Formulations'!$O49</f>
        <v>0</v>
      </c>
      <c r="OW50" s="27">
        <f>IF(AND(OR(ISBLANK(OW$9),OW$9=0)=FALSE,OR(OW$9='2. Protocols'!$C49,OW$9='2. Protocols'!$E49,OW$9='2. Protocols'!$G49)),1,0)*'4. Formulations'!$O49</f>
        <v>0</v>
      </c>
      <c r="OX50" s="27">
        <f>IF(AND(OR(ISBLANK(OX$9),OX$9=0)=FALSE,OR(OX$9='2. Protocols'!$C49,OX$9='2. Protocols'!$E49,OX$9='2. Protocols'!$G49)),1,0)*'4. Formulations'!$O49</f>
        <v>0</v>
      </c>
      <c r="OY50" s="27">
        <f>IF(AND(OR(ISBLANK(OY$9),OY$9=0)=FALSE,OR(OY$9='2. Protocols'!$C49,OY$9='2. Protocols'!$E49,OY$9='2. Protocols'!$G49)),1,0)*'4. Formulations'!$O49</f>
        <v>0</v>
      </c>
      <c r="OZ50" s="27">
        <f>IF(AND(OR(ISBLANK(OZ$9),OZ$9=0)=FALSE,OR(OZ$9='2. Protocols'!$C49,OZ$9='2. Protocols'!$E49,OZ$9='2. Protocols'!$G49)),1,0)*'4. Formulations'!$O49</f>
        <v>0</v>
      </c>
      <c r="PA50" s="27">
        <f>IF(AND(OR(ISBLANK(PA$9),PA$9=0)=FALSE,OR(PA$9='2. Protocols'!$C49,PA$9='2. Protocols'!$E49,PA$9='2. Protocols'!$G49)),1,0)*'4. Formulations'!$O49</f>
        <v>0</v>
      </c>
      <c r="PB50" s="27">
        <f>IF(AND(OR(ISBLANK(PB$9),PB$9=0)=FALSE,OR(PB$9='2. Protocols'!$C49,PB$9='2. Protocols'!$E49,PB$9='2. Protocols'!$G49)),1,0)*'4. Formulations'!$O49</f>
        <v>0</v>
      </c>
      <c r="PC50" s="27">
        <f>IF(AND(OR(ISBLANK(PC$9),PC$9=0)=FALSE,OR(PC$9='2. Protocols'!$C49,PC$9='2. Protocols'!$E49,PC$9='2. Protocols'!$G49)),1,0)*'4. Formulations'!$O49</f>
        <v>0</v>
      </c>
      <c r="PD50" s="27">
        <f>IF(AND(OR(ISBLANK(PD$9),PD$9=0)=FALSE,OR(PD$9='2. Protocols'!$C49,PD$9='2. Protocols'!$E49,PD$9='2. Protocols'!$G49)),1,0)*'4. Formulations'!$O49</f>
        <v>0</v>
      </c>
      <c r="PE50" s="27">
        <f>IF(AND(OR(ISBLANK(PE$9),PE$9=0)=FALSE,OR(PE$9='2. Protocols'!$C49,PE$9='2. Protocols'!$E49,PE$9='2. Protocols'!$G49)),1,0)*'4. Formulations'!$O49</f>
        <v>0</v>
      </c>
      <c r="PF50" s="27">
        <f>IF(AND(OR(ISBLANK(PF$9),PF$9=0)=FALSE,OR(PF$9='2. Protocols'!$C49,PF$9='2. Protocols'!$E49,PF$9='2. Protocols'!$G49)),1,0)*'4. Formulations'!$O49</f>
        <v>0</v>
      </c>
      <c r="PG50" s="27">
        <f>IF(AND(OR(ISBLANK(PG$9),PG$9=0)=FALSE,OR(PG$9='2. Protocols'!$C49,PG$9='2. Protocols'!$E49,PG$9='2. Protocols'!$G49)),1,0)*'4. Formulations'!$O49</f>
        <v>0</v>
      </c>
      <c r="PH50" s="27">
        <f>IF(AND(OR(ISBLANK(PH$9),PH$9=0)=FALSE,OR(PH$9='2. Protocols'!$C49,PH$9='2. Protocols'!$E49,PH$9='2. Protocols'!$G49)),1,0)*'4. Formulations'!$O49</f>
        <v>0</v>
      </c>
      <c r="PI50" s="27">
        <f>IF(AND(OR(ISBLANK(PI$9),PI$9=0)=FALSE,OR(PI$9='2. Protocols'!$C49,PI$9='2. Protocols'!$E49,PI$9='2. Protocols'!$G49)),1,0)*'4. Formulations'!$O49</f>
        <v>0</v>
      </c>
      <c r="PJ50" s="27">
        <f>IF(AND(OR(ISBLANK(PJ$9),PJ$9=0)=FALSE,OR(PJ$9='2. Protocols'!$C49,PJ$9='2. Protocols'!$E49,PJ$9='2. Protocols'!$G49)),1,0)*'4. Formulations'!$O49</f>
        <v>0</v>
      </c>
      <c r="PK50" s="27">
        <f>IF(AND(OR(ISBLANK(PK$9),PK$9=0)=FALSE,OR(PK$9='2. Protocols'!$C49,PK$9='2. Protocols'!$E49,PK$9='2. Protocols'!$G49)),1,0)*'4. Formulations'!$O49</f>
        <v>0</v>
      </c>
      <c r="PL50" s="27">
        <f>IF(AND(OR(ISBLANK(PL$9),PL$9=0)=FALSE,OR(PL$9='2. Protocols'!$C49,PL$9='2. Protocols'!$E49,PL$9='2. Protocols'!$G49)),1,0)*'4. Formulations'!$O49</f>
        <v>0</v>
      </c>
      <c r="PM50" s="27">
        <f>IF(AND(OR(ISBLANK(PM$9),PM$9=0)=FALSE,OR(PM$9='2. Protocols'!$C49,PM$9='2. Protocols'!$E49,PM$9='2. Protocols'!$G49)),1,0)*'4. Formulations'!$O49</f>
        <v>0</v>
      </c>
      <c r="PN50" s="27">
        <f>IF(AND(OR(ISBLANK(PN$9),PN$9=0)=FALSE,OR(PN$9='2. Protocols'!$C49,PN$9='2. Protocols'!$E49,PN$9='2. Protocols'!$G49)),1,0)*'4. Formulations'!$O49</f>
        <v>0</v>
      </c>
      <c r="PO50" s="27">
        <f>IF(AND(OR(ISBLANK(PO$9),PO$9=0)=FALSE,OR(PO$9='2. Protocols'!$C49,PO$9='2. Protocols'!$E49,PO$9='2. Protocols'!$G49)),1,0)*'4. Formulations'!$O49</f>
        <v>0</v>
      </c>
      <c r="PP50" s="27">
        <f>IF(AND(OR(ISBLANK(PP$9),PP$9=0)=FALSE,OR(PP$9='2. Protocols'!$C49,PP$9='2. Protocols'!$E49,PP$9='2. Protocols'!$G49)),1,0)*'4. Formulations'!$O49</f>
        <v>0</v>
      </c>
      <c r="PQ50" s="27">
        <f>IF(AND(OR(ISBLANK(PQ$9),PQ$9=0)=FALSE,OR(PQ$9='2. Protocols'!$C49,PQ$9='2. Protocols'!$E49,PQ$9='2. Protocols'!$G49)),1,0)*'4. Formulations'!$O49</f>
        <v>0</v>
      </c>
      <c r="PR50" s="27">
        <f>IF(AND(OR(ISBLANK(PR$9),PR$9=0)=FALSE,OR(PR$9='2. Protocols'!$C49,PR$9='2. Protocols'!$E49,PR$9='2. Protocols'!$G49)),1,0)*'4. Formulations'!$O49</f>
        <v>0</v>
      </c>
      <c r="PS50" s="27">
        <f>IF(AND(OR(ISBLANK(PS$9),PS$9=0)=FALSE,OR(PS$9='2. Protocols'!$C49,PS$9='2. Protocols'!$E49,PS$9='2. Protocols'!$G49)),1,0)*'4. Formulations'!$O49</f>
        <v>0</v>
      </c>
      <c r="PT50" s="27">
        <f>IF(AND(OR(ISBLANK(PT$9),PT$9=0)=FALSE,OR(PT$9='2. Protocols'!$C49,PT$9='2. Protocols'!$E49,PT$9='2. Protocols'!$G49)),1,0)*'4. Formulations'!$O49</f>
        <v>0</v>
      </c>
      <c r="PU50" s="27">
        <f>IF(AND(OR(ISBLANK(PU$9),PU$9=0)=FALSE,OR(PU$9='2. Protocols'!$C49,PU$9='2. Protocols'!$E49,PU$9='2. Protocols'!$G49)),1,0)*'4. Formulations'!$O49</f>
        <v>0</v>
      </c>
      <c r="PV50" s="27">
        <f>IF(AND(OR(ISBLANK(PV$9),PV$9=0)=FALSE,OR(PV$9='2. Protocols'!$C49,PV$9='2. Protocols'!$E49,PV$9='2. Protocols'!$G49)),1,0)*'4. Formulations'!$O49</f>
        <v>0</v>
      </c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P50" s="27">
        <f>IF(AND(OR(ISBLANK(QP$9),QP$9=0)=FALSE,QP$9=$DL50),1,0)*'4. Formulations'!$P49</f>
        <v>0</v>
      </c>
      <c r="QQ50" s="27">
        <f>IF(AND(OR(ISBLANK(QQ$9),QQ$9=0)=FALSE,QQ$9=$DL50),1,0)*'4. Formulations'!$P49</f>
        <v>0</v>
      </c>
      <c r="QR50" s="27">
        <f>IF(AND(OR(ISBLANK(QR$9),QR$9=0)=FALSE,QR$9=$DL50),1,0)*'4. Formulations'!$P49</f>
        <v>0</v>
      </c>
      <c r="QS50" s="27">
        <f>IF(AND(OR(ISBLANK(QS$9),QS$9=0)=FALSE,QS$9=$DL50),1,0)*'4. Formulations'!$P49</f>
        <v>0</v>
      </c>
      <c r="QT50" s="27">
        <f>IF(AND(OR(ISBLANK(QT$9),QT$9=0)=FALSE,QT$9=$DL50),1,0)*'4. Formulations'!$P49</f>
        <v>0</v>
      </c>
      <c r="QU50" s="27">
        <f>IF(AND(OR(ISBLANK(QU$9),QU$9=0)=FALSE,QU$9=$DL50),1,0)*'4. Formulations'!$P49</f>
        <v>0</v>
      </c>
      <c r="QV50" s="27">
        <f>IF(AND(OR(ISBLANK(QV$9),QV$9=0)=FALSE,QV$9=$DL50),1,0)*'4. Formulations'!$P49</f>
        <v>0</v>
      </c>
      <c r="QW50" s="27">
        <f>IF(AND(OR(ISBLANK(QW$9),QW$9=0)=FALSE,QW$9=$DL50),1,0)*'4. Formulations'!$P49</f>
        <v>0</v>
      </c>
      <c r="QX50" s="27">
        <f>IF(AND(OR(ISBLANK(QX$9),QX$9=0)=FALSE,QX$9=$DL50),1,0)*'4. Formulations'!$P49</f>
        <v>0</v>
      </c>
      <c r="QY50" s="27">
        <f>IF(AND(OR(ISBLANK(QY$9),QY$9=0)=FALSE,QY$9=$DL50),1,0)*'4. Formulations'!$P49</f>
        <v>0</v>
      </c>
      <c r="QZ50" s="27">
        <f>IF(AND(OR(ISBLANK(QZ$9),QZ$9=0)=FALSE,QZ$9=$DL50),1,0)*'4. Formulations'!$P49</f>
        <v>0</v>
      </c>
      <c r="RA50" s="27">
        <f>IF(AND(OR(ISBLANK(RA$9),RA$9=0)=FALSE,RA$9=$DL50),1,0)*'4. Formulations'!$P49</f>
        <v>0</v>
      </c>
      <c r="RB50" s="27">
        <f>IF(AND(OR(ISBLANK(RB$9),RB$9=0)=FALSE,RB$9=$DL50),1,0)*'4. Formulations'!$P49</f>
        <v>0</v>
      </c>
      <c r="RC50" s="27">
        <f>IF(AND(OR(ISBLANK(RC$9),RC$9=0)=FALSE,RC$9=$DL50),1,0)*'4. Formulations'!$P49</f>
        <v>0</v>
      </c>
      <c r="RD50" s="27">
        <f>IF(AND(OR(ISBLANK(RD$9),RD$9=0)=FALSE,RD$9=$DL50),1,0)*'4. Formulations'!$P49</f>
        <v>0</v>
      </c>
      <c r="RE50" s="27">
        <f>IF(AND(OR(ISBLANK(RE$9),RE$9=0)=FALSE,RE$9=$DL50),1,0)*'4. Formulations'!$P49</f>
        <v>0</v>
      </c>
      <c r="RF50" s="27">
        <f>IF(AND(OR(ISBLANK(RF$9),RF$9=0)=FALSE,RF$9=$DL50),1,0)*'4. Formulations'!$P49</f>
        <v>0</v>
      </c>
      <c r="RG50" s="27"/>
      <c r="RH50" s="27"/>
      <c r="RI50" s="27"/>
      <c r="RK50" s="27">
        <f>IF(AND(OR(ISBLANK(RK$9),RK$9=0)=FALSE,SUM($QP50:$RF50)&gt;0,RK$9='2. Protocols'!$G49),1,0)*'4. Formulations'!$P49</f>
        <v>0</v>
      </c>
      <c r="RL50" s="27">
        <f>IF(AND(OR(ISBLANK(RL$9),RL$9=0)=FALSE,SUM($QP50:$RF50)&gt;0,RL$9='2. Protocols'!$G49),1,0)*'4. Formulations'!$P49</f>
        <v>0</v>
      </c>
      <c r="RM50" s="27">
        <f>IF(AND(OR(ISBLANK(RM$9),RM$9=0)=FALSE,SUM($QP50:$RF50)&gt;0,RM$9='2. Protocols'!$G49),1,0)*'4. Formulations'!$P49</f>
        <v>0</v>
      </c>
      <c r="RN50" s="27">
        <f>IF(AND(OR(ISBLANK(RN$9),RN$9=0)=FALSE,SUM($QP50:$RF50)&gt;0,RN$9='2. Protocols'!$G49),1,0)*'4. Formulations'!$P49</f>
        <v>0</v>
      </c>
      <c r="RO50" s="27">
        <f>IF(AND(OR(ISBLANK(RO$9),RO$9=0)=FALSE,SUM($QP50:$RF50)&gt;0,RO$9='2. Protocols'!$G49),1,0)*'4. Formulations'!$P49</f>
        <v>0</v>
      </c>
      <c r="RP50" s="27">
        <f>IF(AND(OR(ISBLANK(RP$9),RP$9=0)=FALSE,SUM($QP50:$RF50)&gt;0,RP$9='2. Protocols'!$G49),1,0)*'4. Formulations'!$P49</f>
        <v>0</v>
      </c>
      <c r="RQ50" s="27">
        <f>IF(AND(OR(ISBLANK(RQ$9),RQ$9=0)=FALSE,SUM($QP50:$RF50)&gt;0,RQ$9='2. Protocols'!$G49),1,0)*'4. Formulations'!$P49</f>
        <v>0</v>
      </c>
      <c r="RR50" s="27">
        <f>IF(AND(OR(ISBLANK(RR$9),RR$9=0)=FALSE,SUM($QP50:$RF50)&gt;0,RR$9='2. Protocols'!$G49),1,0)*'4. Formulations'!$P49</f>
        <v>0</v>
      </c>
      <c r="RS50" s="27">
        <f>IF(AND(OR(ISBLANK(RS$9),RS$9=0)=FALSE,SUM($QP50:$RF50)&gt;0,RS$9='2. Protocols'!$G49),1,0)*'4. Formulations'!$P49</f>
        <v>0</v>
      </c>
      <c r="RT50" s="27">
        <f>IF(AND(OR(ISBLANK(RT$9),RT$9=0)=FALSE,SUM($QP50:$RF50)&gt;0,RT$9='2. Protocols'!$G49),1,0)*'4. Formulations'!$P49</f>
        <v>0</v>
      </c>
      <c r="RU50" s="27">
        <f>IF(AND(OR(ISBLANK(RU$9),RU$9=0)=FALSE,SUM($QP50:$RF50)&gt;0,RU$9='2. Protocols'!$G49),1,0)*'4. Formulations'!$P49</f>
        <v>0</v>
      </c>
      <c r="RV50" s="27">
        <f>IF(AND(OR(ISBLANK(RV$9),RV$9=0)=FALSE,SUM($QP50:$RF50)&gt;0,RV$9='2. Protocols'!$G49),1,0)*'4. Formulations'!$P49</f>
        <v>0</v>
      </c>
      <c r="RW50" s="27">
        <f>IF(AND(OR(ISBLANK(RW$9),RW$9=0)=FALSE,SUM($QP50:$RF50)&gt;0,RW$9='2. Protocols'!$G49),1,0)*'4. Formulations'!$P49</f>
        <v>0</v>
      </c>
      <c r="RX50" s="27">
        <f>IF(AND(OR(ISBLANK(RX$9),RX$9=0)=FALSE,SUM($QP50:$RF50)&gt;0,RX$9='2. Protocols'!$G49),1,0)*'4. Formulations'!$P49</f>
        <v>0</v>
      </c>
      <c r="RY50" s="27">
        <f>IF(AND(OR(ISBLANK(RY$9),RY$9=0)=FALSE,SUM($QP50:$RF50)&gt;0,RY$9='2. Protocols'!$G49),1,0)*'4. Formulations'!$P49</f>
        <v>0</v>
      </c>
      <c r="RZ50" s="27">
        <f>IF(AND(OR(ISBLANK(RZ$9),RZ$9=0)=FALSE,SUM($QP50:$RF50)&gt;0,RZ$9='2. Protocols'!$G49),1,0)*'4. Formulations'!$P49</f>
        <v>0</v>
      </c>
      <c r="SA50" s="27">
        <f>IF(AND(OR(ISBLANK(SA$9),SA$9=0)=FALSE,SUM($QP50:$RF50)&gt;0,SA$9='2. Protocols'!$G49),1,0)*'4. Formulations'!$P49</f>
        <v>0</v>
      </c>
      <c r="SB50" s="27">
        <f>IF(AND(OR(ISBLANK(SB$9),SB$9=0)=FALSE,SUM($QP50:$RF50)&gt;0,SB$9='2. Protocols'!$G49),1,0)*'4. Formulations'!$P49</f>
        <v>0</v>
      </c>
      <c r="SC50" s="27">
        <f>IF(AND(OR(ISBLANK(SC$9),SC$9=0)=FALSE,SUM($QP50:$RF50)&gt;0,SC$9='2. Protocols'!$G49),1,0)*'4. Formulations'!$P49</f>
        <v>0</v>
      </c>
      <c r="SD50" s="27">
        <f>IF(AND(OR(ISBLANK(SD$9),SD$9=0)=FALSE,SUM($QP50:$RF50)&gt;0,SD$9='2. Protocols'!$G49),1,0)*'4. Formulations'!$P49</f>
        <v>0</v>
      </c>
      <c r="SE50" s="27">
        <f>IF(AND(OR(ISBLANK(SE$9),SE$9=0)=FALSE,SUM($QP50:$RF50)&gt;0,SE$9='2. Protocols'!$G49),1,0)*'4. Formulations'!$P49</f>
        <v>0</v>
      </c>
      <c r="SF50" s="27">
        <f>IF(AND(OR(ISBLANK(SF$9),SF$9=0)=FALSE,SUM($QP50:$RF50)&gt;0,SF$9='2. Protocols'!$G49),1,0)*'4. Formulations'!$P49</f>
        <v>0</v>
      </c>
      <c r="SG50" s="27">
        <f>IF(AND(OR(ISBLANK(SG$9),SG$9=0)=FALSE,SUM($QP50:$RF50)&gt;0,SG$9='2. Protocols'!$G49),1,0)*'4. Formulations'!$P49</f>
        <v>0</v>
      </c>
      <c r="SH50" s="27">
        <f>IF(AND(OR(ISBLANK(SH$9),SH$9=0)=FALSE,SUM($QP50:$RF50)&gt;0,SH$9='2. Protocols'!$G49),1,0)*'4. Formulations'!$P49</f>
        <v>0</v>
      </c>
      <c r="SI50" s="27">
        <f>IF(AND(OR(ISBLANK(SI$9),SI$9=0)=FALSE,SUM($QP50:$RF50)&gt;0,SI$9='2. Protocols'!$G49),1,0)*'4. Formulations'!$P49</f>
        <v>0</v>
      </c>
      <c r="SJ50" s="27">
        <f>IF(AND(OR(ISBLANK(SJ$9),SJ$9=0)=FALSE,SUM($QP50:$RF50)&gt;0,SJ$9='2. Protocols'!$G49),1,0)*'4. Formulations'!$P49</f>
        <v>0</v>
      </c>
      <c r="SK50" s="27">
        <f>IF(AND(OR(ISBLANK(SK$9),SK$9=0)=FALSE,SUM($QP50:$RF50)&gt;0,SK$9='2. Protocols'!$G49),1,0)*'4. Formulations'!$P49</f>
        <v>0</v>
      </c>
      <c r="SL50" s="27">
        <f>IF(AND(OR(ISBLANK(SL$9),SL$9=0)=FALSE,SUM($QP50:$RF50)&gt;0,SL$9='2. Protocols'!$G49),1,0)*'4. Formulations'!$P49</f>
        <v>0</v>
      </c>
      <c r="SM50" s="27">
        <f>IF(AND(OR(ISBLANK(SM$9),SM$9=0)=FALSE,SUM($QP50:$RF50)&gt;0,SM$9='2. Protocols'!$G49),1,0)*'4. Formulations'!$P49</f>
        <v>0</v>
      </c>
      <c r="SN50" s="27">
        <f>IF(AND(OR(ISBLANK(SN$9),SN$9=0)=FALSE,SUM($QP50:$RF50)&gt;0,SN$9='2. Protocols'!$G49),1,0)*'4. Formulations'!$P49</f>
        <v>0</v>
      </c>
      <c r="SO50" s="27">
        <f>IF(AND(OR(ISBLANK(SO$9),SO$9=0)=FALSE,SUM($QP50:$RF50)&gt;0,SO$9='2. Protocols'!$G49),1,0)*'4. Formulations'!$P49</f>
        <v>0</v>
      </c>
      <c r="SP50" s="27">
        <f>IF(AND(OR(ISBLANK(SP$9),SP$9=0)=FALSE,SUM($QP50:$RF50)&gt;0,SP$9='2. Protocols'!$G49),1,0)*'4. Formulations'!$P49</f>
        <v>0</v>
      </c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J50" s="27">
        <f>IF(AND(OR(ISBLANK(TJ$9),TJ$9=0)=FALSE,TJ$9=$DM50),1,0)*'4. Formulations'!$Q49</f>
        <v>0</v>
      </c>
      <c r="TK50" s="27">
        <f>IF(AND(OR(ISBLANK(TK$9),TK$9=0)=FALSE,TK$9=$DM50),1,0)*'4. Formulations'!$Q49</f>
        <v>0</v>
      </c>
      <c r="TL50" s="27">
        <f>IF(AND(OR(ISBLANK(TL$9),TL$9=0)=FALSE,TL$9=$DM50),1,0)*'4. Formulations'!$Q49</f>
        <v>0</v>
      </c>
      <c r="TM50" s="27">
        <f>IF(AND(OR(ISBLANK(TM$9),TM$9=0)=FALSE,TM$9=$DM50),1,0)*'4. Formulations'!$Q49</f>
        <v>0</v>
      </c>
      <c r="TN50" s="27">
        <f>IF(AND(OR(ISBLANK(TN$9),TN$9=0)=FALSE,TN$9=$DM50),1,0)*'4. Formulations'!$Q49</f>
        <v>0</v>
      </c>
      <c r="TO50" s="27">
        <f>IF(AND(OR(ISBLANK(TO$9),TO$9=0)=FALSE,TO$9=$DM50),1,0)*'4. Formulations'!$Q49</f>
        <v>0</v>
      </c>
      <c r="TP50" s="27">
        <f>IF(AND(OR(ISBLANK(TP$9),TP$9=0)=FALSE,TP$9=$DM50),1,0)*'4. Formulations'!$Q49</f>
        <v>0</v>
      </c>
      <c r="TQ50" s="27">
        <f>IF(AND(OR(ISBLANK(TQ$9),TQ$9=0)=FALSE,TQ$9=$DM50),1,0)*'4. Formulations'!$Q49</f>
        <v>0</v>
      </c>
      <c r="TR50" s="27">
        <f>IF(AND(OR(ISBLANK(TR$9),TR$9=0)=FALSE,TR$9=$DM50),1,0)*'4. Formulations'!$Q49</f>
        <v>0</v>
      </c>
      <c r="TS50" s="27">
        <f>IF(AND(OR(ISBLANK(TS$9),TS$9=0)=FALSE,TS$9=$DM50),1,0)*'4. Formulations'!$Q49</f>
        <v>0</v>
      </c>
      <c r="TT50" s="27">
        <f>IF(AND(OR(ISBLANK(TT$9),TT$9=0)=FALSE,TT$9=$DM50),1,0)*'4. Formulations'!$Q49</f>
        <v>0</v>
      </c>
      <c r="TU50" s="27">
        <f>IF(AND(OR(ISBLANK(TU$9),TU$9=0)=FALSE,TU$9=$DM50),1,0)*'4. Formulations'!$Q49</f>
        <v>0</v>
      </c>
      <c r="TV50" s="27">
        <f>IF(AND(OR(ISBLANK(TV$9),TV$9=0)=FALSE,TV$9=$DM50),1,0)*'4. Formulations'!$Q49</f>
        <v>0</v>
      </c>
      <c r="TW50" s="27">
        <f>IF(AND(OR(ISBLANK(TW$9),TW$9=0)=FALSE,TW$9=$DM50),1,0)*'4. Formulations'!$Q49</f>
        <v>0</v>
      </c>
      <c r="TX50" s="27">
        <f>IF(AND(OR(ISBLANK(TX$9),TX$9=0)=FALSE,TX$9=$DM50),1,0)*'4. Formulations'!$Q49</f>
        <v>0</v>
      </c>
      <c r="TY50" s="27">
        <f>IF(AND(OR(ISBLANK(TY$9),TY$9=0)=FALSE,TY$9=$DM50),1,0)*'4. Formulations'!$Q49</f>
        <v>0</v>
      </c>
      <c r="TZ50" s="27">
        <f>IF(AND(OR(ISBLANK(TZ$9),TZ$9=0)=FALSE,TZ$9=$DM50),1,0)*'4. Formulations'!$Q49</f>
        <v>0</v>
      </c>
      <c r="UA50" s="27"/>
      <c r="UB50" s="27"/>
      <c r="UC50" s="27"/>
    </row>
    <row r="51" spans="2:549" x14ac:dyDescent="0.3">
      <c r="B51" s="2"/>
      <c r="C51" s="75" t="str">
        <f>IF('2. Protocols'!C50&amp;"+"&amp;'2. Protocols'!E50&amp;"+"&amp;'2. Protocols'!G50="++","",'2. Protocols'!C50&amp;"+"&amp;'2. Protocols'!E50&amp;"+"&amp;'2. Protocols'!G50)</f>
        <v/>
      </c>
      <c r="D51" s="7"/>
      <c r="E51" s="8"/>
      <c r="G51" s="72">
        <f>'2. Protocols'!J50*'1. General Inputs'!$L$13</f>
        <v>0</v>
      </c>
      <c r="H51" s="72" t="e">
        <f>MAX(G51*(1+'1. General Inputs'!$BA$23+HLOOKUP(H$7,'1. General Inputs'!$BC$17:$BE$19,ROWS('1. General Inputs'!$BA$17:$BA$19),0))+(H$76*'2. Protocols'!$O50)+'3. ARV Substitutions'!L73,0)</f>
        <v>#VALUE!</v>
      </c>
      <c r="I51" s="72" t="e">
        <f>MAX(H51*(1+'1. General Inputs'!$BA$23+HLOOKUP(I$7,'1. General Inputs'!$BC$17:$BE$19,ROWS('1. General Inputs'!$BA$17:$BA$19),0))+(I$76*'2. Protocols'!$O50)+'3. ARV Substitutions'!M73,0)</f>
        <v>#VALUE!</v>
      </c>
      <c r="J51" s="72" t="e">
        <f>MAX(I51*(1+'1. General Inputs'!$BA$23+HLOOKUP(J$7,'1. General Inputs'!$BC$17:$BE$19,ROWS('1. General Inputs'!$BA$17:$BA$19),0))+(J$76*'2. Protocols'!$O50)+'3. ARV Substitutions'!N73,0)</f>
        <v>#VALUE!</v>
      </c>
      <c r="K51" s="72" t="e">
        <f>MAX(J51*(1+'1. General Inputs'!$BA$23+HLOOKUP(K$7,'1. General Inputs'!$BC$17:$BE$19,ROWS('1. General Inputs'!$BA$17:$BA$19),0))+(K$76*'2. Protocols'!$O50)+'3. ARV Substitutions'!O73,0)</f>
        <v>#VALUE!</v>
      </c>
      <c r="L51" s="72" t="e">
        <f>MAX(K51*(1+'1. General Inputs'!$BA$23+HLOOKUP(L$7,'1. General Inputs'!$BC$17:$BE$19,ROWS('1. General Inputs'!$BA$17:$BA$19),0))+(L$76*'2. Protocols'!$O50)+'3. ARV Substitutions'!P73,0)</f>
        <v>#VALUE!</v>
      </c>
      <c r="M51" s="72" t="e">
        <f>MAX(L51*(1+'1. General Inputs'!$BA$23+HLOOKUP(M$7,'1. General Inputs'!$BC$17:$BE$19,ROWS('1. General Inputs'!$BA$17:$BA$19),0))+(M$76*'2. Protocols'!$O50)+'3. ARV Substitutions'!Q73,0)</f>
        <v>#VALUE!</v>
      </c>
      <c r="N51" s="72" t="e">
        <f>MAX(M51*(1+'1. General Inputs'!$BA$23+HLOOKUP(N$7,'1. General Inputs'!$BC$17:$BE$19,ROWS('1. General Inputs'!$BA$17:$BA$19),0))+(N$76*'2. Protocols'!$O50)+'3. ARV Substitutions'!R73,0)</f>
        <v>#VALUE!</v>
      </c>
      <c r="O51" s="72" t="e">
        <f>MAX(N51*(1+'1. General Inputs'!$BA$23+HLOOKUP(O$7,'1. General Inputs'!$BC$17:$BE$19,ROWS('1. General Inputs'!$BA$17:$BA$19),0))+(O$76*'2. Protocols'!$O50)+'3. ARV Substitutions'!S73,0)</f>
        <v>#VALUE!</v>
      </c>
      <c r="P51" s="72" t="e">
        <f>MAX(O51*(1+'1. General Inputs'!$BA$23+HLOOKUP(P$7,'1. General Inputs'!$BC$17:$BE$19,ROWS('1. General Inputs'!$BA$17:$BA$19),0))+(P$76*'2. Protocols'!$O50)+'3. ARV Substitutions'!T73,0)</f>
        <v>#VALUE!</v>
      </c>
      <c r="Q51" s="72" t="e">
        <f>MAX(P51*(1+'1. General Inputs'!$BA$23+HLOOKUP(Q$7,'1. General Inputs'!$BC$17:$BE$19,ROWS('1. General Inputs'!$BA$17:$BA$19),0))+(Q$76*'2. Protocols'!$O50)+'3. ARV Substitutions'!U73,0)</f>
        <v>#VALUE!</v>
      </c>
      <c r="R51" s="72" t="e">
        <f>MAX(Q51*(1+'1. General Inputs'!$BA$23+HLOOKUP(R$7,'1. General Inputs'!$BC$17:$BE$19,ROWS('1. General Inputs'!$BA$17:$BA$19),0))+(R$76*'2. Protocols'!$O50)+'3. ARV Substitutions'!V73,0)</f>
        <v>#VALUE!</v>
      </c>
      <c r="S51" s="72" t="e">
        <f>MAX(R51*(1+'1. General Inputs'!$BA$23+HLOOKUP(S$7,'1. General Inputs'!$BC$17:$BE$19,ROWS('1. General Inputs'!$BA$17:$BA$19),0))+(S$76*'2. Protocols'!$O50)+'3. ARV Substitutions'!W73,0)</f>
        <v>#VALUE!</v>
      </c>
      <c r="T51" s="72" t="e">
        <f>MAX(S51*(1+'1. General Inputs'!$BA$23+HLOOKUP(T$7,'1. General Inputs'!$BC$17:$BE$19,ROWS('1. General Inputs'!$BA$17:$BA$19),0))+(T$76*'2. Protocols'!$O50)+'3. ARV Substitutions'!X73,0)</f>
        <v>#VALUE!</v>
      </c>
      <c r="U51" s="72" t="e">
        <f>MAX(T51*(1+'1. General Inputs'!$BA$23+HLOOKUP(U$7,'1. General Inputs'!$BC$17:$BE$19,ROWS('1. General Inputs'!$BA$17:$BA$19),0))+(U$76*'2. Protocols'!$O50)+'3. ARV Substitutions'!Y73,0)</f>
        <v>#VALUE!</v>
      </c>
      <c r="V51" s="72" t="e">
        <f>MAX(U51*(1+'1. General Inputs'!$BA$23+HLOOKUP(V$7,'1. General Inputs'!$BC$17:$BE$19,ROWS('1. General Inputs'!$BA$17:$BA$19),0))+(V$76*'2. Protocols'!$O50)+'3. ARV Substitutions'!Z73,0)</f>
        <v>#VALUE!</v>
      </c>
      <c r="W51" s="72" t="e">
        <f>MAX(V51*(1+'1. General Inputs'!$BA$23+HLOOKUP(W$7,'1. General Inputs'!$BC$17:$BE$19,ROWS('1. General Inputs'!$BA$17:$BA$19),0))+(W$76*'2. Protocols'!$O50)+'3. ARV Substitutions'!AA73,0)</f>
        <v>#VALUE!</v>
      </c>
      <c r="X51" s="72" t="e">
        <f>MAX(W51*(1+'1. General Inputs'!$BA$23+HLOOKUP(X$7,'1. General Inputs'!$BC$17:$BE$19,ROWS('1. General Inputs'!$BA$17:$BA$19),0))+(X$76*'2. Protocols'!$O50)+'3. ARV Substitutions'!AB73,0)</f>
        <v>#VALUE!</v>
      </c>
      <c r="Y51" s="72" t="e">
        <f>MAX(X51*(1+'1. General Inputs'!$BA$23+HLOOKUP(Y$7,'1. General Inputs'!$BC$17:$BE$19,ROWS('1. General Inputs'!$BA$17:$BA$19),0))+(Y$76*'2. Protocols'!$O50)+'3. ARV Substitutions'!AC73,0)</f>
        <v>#VALUE!</v>
      </c>
      <c r="Z51" s="72" t="e">
        <f>MAX(Y51*(1+'1. General Inputs'!$BA$23+HLOOKUP(Z$7,'1. General Inputs'!$BC$17:$BE$19,ROWS('1. General Inputs'!$BA$17:$BA$19),0))+(Z$76*'2. Protocols'!$O50)+'3. ARV Substitutions'!AD73,0)</f>
        <v>#VALUE!</v>
      </c>
      <c r="AA51" s="72" t="e">
        <f>MAX(Z51*(1+'1. General Inputs'!$BA$23+HLOOKUP(AA$7,'1. General Inputs'!$BC$17:$BE$19,ROWS('1. General Inputs'!$BA$17:$BA$19),0))+(AA$76*'2. Protocols'!$O50)+'3. ARV Substitutions'!AE73,0)</f>
        <v>#VALUE!</v>
      </c>
      <c r="AB51" s="72" t="e">
        <f>MAX(AA51*(1+'1. General Inputs'!$BA$23+HLOOKUP(AB$7,'1. General Inputs'!$BC$17:$BE$19,ROWS('1. General Inputs'!$BA$17:$BA$19),0))+(AB$76*'2. Protocols'!$O50)+'3. ARV Substitutions'!AF73,0)</f>
        <v>#VALUE!</v>
      </c>
      <c r="AC51" s="72" t="e">
        <f>MAX(AB51*(1+'1. General Inputs'!$BA$23+HLOOKUP(AC$7,'1. General Inputs'!$BC$17:$BE$19,ROWS('1. General Inputs'!$BA$17:$BA$19),0))+(AC$76*'2. Protocols'!$O50)+'3. ARV Substitutions'!AG73,0)</f>
        <v>#VALUE!</v>
      </c>
      <c r="AD51" s="72" t="e">
        <f>MAX(AC51*(1+'1. General Inputs'!$BA$23+HLOOKUP(AD$7,'1. General Inputs'!$BC$17:$BE$19,ROWS('1. General Inputs'!$BA$17:$BA$19),0))+(AD$76*'2. Protocols'!$O50)+'3. ARV Substitutions'!AH73,0)</f>
        <v>#VALUE!</v>
      </c>
      <c r="AE51" s="72" t="e">
        <f>MAX(AD51*(1+'1. General Inputs'!$BA$23+HLOOKUP(AE$7,'1. General Inputs'!$BC$17:$BE$19,ROWS('1. General Inputs'!$BA$17:$BA$19),0))+(AE$76*'2. Protocols'!$O50)+'3. ARV Substitutions'!AI73,0)</f>
        <v>#VALUE!</v>
      </c>
      <c r="AF51" s="72" t="e">
        <f>MAX(AE51*(1+'1. General Inputs'!$BA$23+HLOOKUP(AF$7,'1. General Inputs'!$BC$17:$BE$19,ROWS('1. General Inputs'!$BA$17:$BA$19),0))+(AF$76*'2. Protocols'!$O50)+'3. ARV Substitutions'!AJ73,0)</f>
        <v>#VALUE!</v>
      </c>
      <c r="AG51" s="72" t="e">
        <f>MAX(AF51*(1+'1. General Inputs'!$BA$23+HLOOKUP(AG$7,'1. General Inputs'!$BC$17:$BE$19,ROWS('1. General Inputs'!$BA$17:$BA$19),0))+(AG$76*'2. Protocols'!$O50)+'3. ARV Substitutions'!AK73,0)</f>
        <v>#VALUE!</v>
      </c>
      <c r="AH51" s="72" t="e">
        <f>MAX(AG51*(1+'1. General Inputs'!$BA$23+HLOOKUP(AH$7,'1. General Inputs'!$BC$17:$BE$19,ROWS('1. General Inputs'!$BA$17:$BA$19),0))+(AH$76*'2. Protocols'!$O50)+'3. ARV Substitutions'!AL73,0)</f>
        <v>#VALUE!</v>
      </c>
      <c r="AI51" s="72" t="e">
        <f>MAX(AH51*(1+'1. General Inputs'!$BA$23+HLOOKUP(AI$7,'1. General Inputs'!$BC$17:$BE$19,ROWS('1. General Inputs'!$BA$17:$BA$19),0))+(AI$76*'2. Protocols'!$O50)+'3. ARV Substitutions'!AM73,0)</f>
        <v>#VALUE!</v>
      </c>
      <c r="AJ51" s="72" t="e">
        <f>MAX(AI51*(1+'1. General Inputs'!$BA$23+HLOOKUP(AJ$7,'1. General Inputs'!$BC$17:$BE$19,ROWS('1. General Inputs'!$BA$17:$BA$19),0))+(AJ$76*'2. Protocols'!$O50)+'3. ARV Substitutions'!AN73,0)</f>
        <v>#VALUE!</v>
      </c>
      <c r="AK51" s="72" t="e">
        <f>MAX(AJ51*(1+'1. General Inputs'!$BA$23+HLOOKUP(AK$7,'1. General Inputs'!$BC$17:$BE$19,ROWS('1. General Inputs'!$BA$17:$BA$19),0))+(AK$76*'2. Protocols'!$O50)+'3. ARV Substitutions'!AO73,0)</f>
        <v>#VALUE!</v>
      </c>
      <c r="AL51" s="72" t="e">
        <f>MAX(AK51*(1+'1. General Inputs'!$BA$23+HLOOKUP(AL$7,'1. General Inputs'!$BC$17:$BE$19,ROWS('1. General Inputs'!$BA$17:$BA$19),0))+(AL$76*'2. Protocols'!$O50)+'3. ARV Substitutions'!AP73,0)</f>
        <v>#VALUE!</v>
      </c>
      <c r="AM51" s="72" t="e">
        <f>MAX(AL51*(1+'1. General Inputs'!$BA$23+HLOOKUP(AM$7,'1. General Inputs'!$BC$17:$BE$19,ROWS('1. General Inputs'!$BA$17:$BA$19),0))+(AM$76*'2. Protocols'!$O50)+'3. ARV Substitutions'!AQ73,0)</f>
        <v>#VALUE!</v>
      </c>
      <c r="AN51" s="72" t="e">
        <f>MAX(AM51*(1+'1. General Inputs'!$BA$23+HLOOKUP(AN$7,'1. General Inputs'!$BC$17:$BE$19,ROWS('1. General Inputs'!$BA$17:$BA$19),0))+(AN$76*'2. Protocols'!$O50)+'3. ARV Substitutions'!AR73,0)</f>
        <v>#VALUE!</v>
      </c>
      <c r="AO51" s="72" t="e">
        <f>MAX(AN51*(1+'1. General Inputs'!$BA$23+HLOOKUP(AO$7,'1. General Inputs'!$BC$17:$BE$19,ROWS('1. General Inputs'!$BA$17:$BA$19),0))+(AO$76*'2. Protocols'!$O50)+'3. ARV Substitutions'!AS73,0)</f>
        <v>#VALUE!</v>
      </c>
      <c r="AP51" s="72" t="e">
        <f>MAX(AO51*(1+'1. General Inputs'!$BA$23+HLOOKUP(AP$7,'1. General Inputs'!$BC$17:$BE$19,ROWS('1. General Inputs'!$BA$17:$BA$19),0))+(AP$76*'2. Protocols'!$O50)+'3. ARV Substitutions'!AT73,0)</f>
        <v>#VALUE!</v>
      </c>
      <c r="AQ51" s="72" t="e">
        <f>MAX(AP51*(1+'1. General Inputs'!$BA$23+HLOOKUP(AQ$7,'1. General Inputs'!$BC$17:$BE$19,ROWS('1. General Inputs'!$BA$17:$BA$19),0))+(AQ$76*'2. Protocols'!$O50)+'3. ARV Substitutions'!AU73,0)</f>
        <v>#VALUE!</v>
      </c>
      <c r="CA51" s="51" t="e">
        <f t="shared" si="68"/>
        <v>#VALUE!</v>
      </c>
      <c r="CB51" s="51" t="e">
        <f t="shared" si="69"/>
        <v>#VALUE!</v>
      </c>
      <c r="CC51" s="51" t="e">
        <f t="shared" si="70"/>
        <v>#VALUE!</v>
      </c>
      <c r="CD51" s="51" t="e">
        <f t="shared" si="71"/>
        <v>#VALUE!</v>
      </c>
      <c r="CE51" s="51" t="e">
        <f t="shared" si="103"/>
        <v>#VALUE!</v>
      </c>
      <c r="CF51" s="51" t="e">
        <f t="shared" si="72"/>
        <v>#VALUE!</v>
      </c>
      <c r="CG51" s="51" t="e">
        <f t="shared" si="73"/>
        <v>#VALUE!</v>
      </c>
      <c r="CH51" s="51" t="e">
        <f t="shared" si="74"/>
        <v>#VALUE!</v>
      </c>
      <c r="CI51" s="51" t="e">
        <f t="shared" si="75"/>
        <v>#VALUE!</v>
      </c>
      <c r="CJ51" s="51" t="e">
        <f t="shared" si="76"/>
        <v>#VALUE!</v>
      </c>
      <c r="CK51" s="51" t="e">
        <f t="shared" si="77"/>
        <v>#VALUE!</v>
      </c>
      <c r="CL51" s="51" t="e">
        <f t="shared" si="78"/>
        <v>#VALUE!</v>
      </c>
      <c r="CM51" s="51" t="e">
        <f t="shared" si="79"/>
        <v>#VALUE!</v>
      </c>
      <c r="CN51" s="51" t="e">
        <f t="shared" si="80"/>
        <v>#VALUE!</v>
      </c>
      <c r="CO51" s="51" t="e">
        <f t="shared" si="81"/>
        <v>#VALUE!</v>
      </c>
      <c r="CP51" s="51" t="e">
        <f t="shared" si="82"/>
        <v>#VALUE!</v>
      </c>
      <c r="CQ51" s="51" t="e">
        <f t="shared" si="83"/>
        <v>#VALUE!</v>
      </c>
      <c r="CR51" s="51" t="e">
        <f t="shared" si="84"/>
        <v>#VALUE!</v>
      </c>
      <c r="CS51" s="51" t="e">
        <f t="shared" si="85"/>
        <v>#VALUE!</v>
      </c>
      <c r="CT51" s="51" t="e">
        <f t="shared" si="86"/>
        <v>#VALUE!</v>
      </c>
      <c r="CU51" s="51" t="e">
        <f t="shared" si="87"/>
        <v>#VALUE!</v>
      </c>
      <c r="CV51" s="51" t="e">
        <f t="shared" si="88"/>
        <v>#VALUE!</v>
      </c>
      <c r="CW51" s="51" t="e">
        <f t="shared" si="89"/>
        <v>#VALUE!</v>
      </c>
      <c r="CX51" s="51" t="e">
        <f t="shared" si="90"/>
        <v>#VALUE!</v>
      </c>
      <c r="CY51" s="51" t="e">
        <f t="shared" si="91"/>
        <v>#VALUE!</v>
      </c>
      <c r="CZ51" s="51" t="e">
        <f t="shared" si="92"/>
        <v>#VALUE!</v>
      </c>
      <c r="DA51" s="51" t="e">
        <f t="shared" si="93"/>
        <v>#VALUE!</v>
      </c>
      <c r="DB51" s="51" t="e">
        <f t="shared" si="94"/>
        <v>#VALUE!</v>
      </c>
      <c r="DC51" s="51" t="e">
        <f t="shared" si="95"/>
        <v>#VALUE!</v>
      </c>
      <c r="DD51" s="51" t="e">
        <f t="shared" si="96"/>
        <v>#VALUE!</v>
      </c>
      <c r="DE51" s="51" t="e">
        <f t="shared" si="97"/>
        <v>#VALUE!</v>
      </c>
      <c r="DF51" s="51" t="e">
        <f t="shared" si="98"/>
        <v>#VALUE!</v>
      </c>
      <c r="DG51" s="51" t="e">
        <f t="shared" si="99"/>
        <v>#VALUE!</v>
      </c>
      <c r="DH51" s="51" t="e">
        <f t="shared" si="100"/>
        <v>#VALUE!</v>
      </c>
      <c r="DI51" s="51" t="e">
        <f t="shared" si="101"/>
        <v>#VALUE!</v>
      </c>
      <c r="DJ51" s="51" t="e">
        <f t="shared" si="102"/>
        <v>#VALUE!</v>
      </c>
      <c r="DL51" s="21" t="str">
        <f>CONCATENATE('2. Protocols'!C50, '2. Protocols'!D50, '2. Protocols'!E50)</f>
        <v>+</v>
      </c>
      <c r="DM51" s="21" t="str">
        <f>CONCATENATE('2. Protocols'!C50, '2. Protocols'!D50, '2. Protocols'!E50, '2. Protocols'!F50, '2. Protocols'!G50,)</f>
        <v>++</v>
      </c>
      <c r="DO51" s="27">
        <f>IF(AND(OR(ISBLANK(DO$9),DO$9=0)=FALSE,OR(DO$9='2. Protocols'!$C50,DO$9='2. Protocols'!$E50,DO$9='2. Protocols'!$G50)),1,0)*'4. Formulations'!$I50</f>
        <v>0</v>
      </c>
      <c r="DP51" s="27">
        <f>IF(AND(OR(ISBLANK(DP$9),DP$9=0)=FALSE,OR(DP$9='2. Protocols'!$C50,DP$9='2. Protocols'!$E50,DP$9='2. Protocols'!$G50)),1,0)*'4. Formulations'!$I50</f>
        <v>0</v>
      </c>
      <c r="DQ51" s="27">
        <f>IF(AND(OR(ISBLANK(DQ$9),DQ$9=0)=FALSE,OR(DQ$9='2. Protocols'!$C50,DQ$9='2. Protocols'!$E50,DQ$9='2. Protocols'!$G50)),1,0)*'4. Formulations'!$I50</f>
        <v>0</v>
      </c>
      <c r="DR51" s="27">
        <f>IF(AND(OR(ISBLANK(DR$9),DR$9=0)=FALSE,OR(DR$9='2. Protocols'!$C50,DR$9='2. Protocols'!$E50,DR$9='2. Protocols'!$G50)),1,0)*'4. Formulations'!$I50</f>
        <v>0</v>
      </c>
      <c r="DS51" s="27">
        <f>IF(AND(OR(ISBLANK(DS$9),DS$9=0)=FALSE,OR(DS$9='2. Protocols'!$C50,DS$9='2. Protocols'!$E50,DS$9='2. Protocols'!$G50)),1,0)*'4. Formulations'!$I50</f>
        <v>0</v>
      </c>
      <c r="DT51" s="27">
        <f>IF(AND(OR(ISBLANK(DT$9),DT$9=0)=FALSE,OR(DT$9='2. Protocols'!$C50,DT$9='2. Protocols'!$E50,DT$9='2. Protocols'!$G50)),1,0)*'4. Formulations'!$I50</f>
        <v>0</v>
      </c>
      <c r="DU51" s="27">
        <f>IF(AND(OR(ISBLANK(DU$9),DU$9=0)=FALSE,OR(DU$9='2. Protocols'!$C50,DU$9='2. Protocols'!$E50,DU$9='2. Protocols'!$G50)),1,0)*'4. Formulations'!$I50</f>
        <v>0</v>
      </c>
      <c r="DV51" s="27">
        <f>IF(AND(OR(ISBLANK(DV$9),DV$9=0)=FALSE,OR(DV$9='2. Protocols'!$C50,DV$9='2. Protocols'!$E50,DV$9='2. Protocols'!$G50)),1,0)*'4. Formulations'!$I50</f>
        <v>0</v>
      </c>
      <c r="DW51" s="27">
        <f>IF(AND(OR(ISBLANK(DW$9),DW$9=0)=FALSE,OR(DW$9='2. Protocols'!$C50,DW$9='2. Protocols'!$E50,DW$9='2. Protocols'!$G50)),1,0)*'4. Formulations'!$I50</f>
        <v>0</v>
      </c>
      <c r="DX51" s="27">
        <f>IF(AND(OR(ISBLANK(DX$9),DX$9=0)=FALSE,OR(DX$9='2. Protocols'!$C50,DX$9='2. Protocols'!$E50,DX$9='2. Protocols'!$G50)),1,0)*'4. Formulations'!$I50</f>
        <v>0</v>
      </c>
      <c r="DY51" s="27">
        <f>IF(AND(OR(ISBLANK(DY$9),DY$9=0)=FALSE,OR(DY$9='2. Protocols'!$C50,DY$9='2. Protocols'!$E50,DY$9='2. Protocols'!$G50)),1,0)*'4. Formulations'!$I50</f>
        <v>0</v>
      </c>
      <c r="DZ51" s="27">
        <f>IF(AND(OR(ISBLANK(DZ$9),DZ$9=0)=FALSE,OR(DZ$9='2. Protocols'!$C50,DZ$9='2. Protocols'!$E50,DZ$9='2. Protocols'!$G50)),1,0)*'4. Formulations'!$I50</f>
        <v>0</v>
      </c>
      <c r="EA51" s="27">
        <f>IF(AND(OR(ISBLANK(EA$9),EA$9=0)=FALSE,OR(EA$9='2. Protocols'!$C50,EA$9='2. Protocols'!$E50,EA$9='2. Protocols'!$G50)),1,0)*'4. Formulations'!$I50</f>
        <v>0</v>
      </c>
      <c r="EB51" s="27">
        <f>IF(AND(OR(ISBLANK(EB$9),EB$9=0)=FALSE,OR(EB$9='2. Protocols'!$C50,EB$9='2. Protocols'!$E50,EB$9='2. Protocols'!$G50)),1,0)*'4. Formulations'!$I50</f>
        <v>0</v>
      </c>
      <c r="EC51" s="27">
        <f>IF(AND(OR(ISBLANK(EC$9),EC$9=0)=FALSE,OR(EC$9='2. Protocols'!$C50,EC$9='2. Protocols'!$E50,EC$9='2. Protocols'!$G50)),1,0)*'4. Formulations'!$I50</f>
        <v>0</v>
      </c>
      <c r="ED51" s="27">
        <f>IF(AND(OR(ISBLANK(ED$9),ED$9=0)=FALSE,OR(ED$9='2. Protocols'!$C50,ED$9='2. Protocols'!$E50,ED$9='2. Protocols'!$G50)),1,0)*'4. Formulations'!$I50</f>
        <v>0</v>
      </c>
      <c r="EE51" s="27">
        <f>IF(AND(OR(ISBLANK(EE$9),EE$9=0)=FALSE,OR(EE$9='2. Protocols'!$C50,EE$9='2. Protocols'!$E50,EE$9='2. Protocols'!$G50)),1,0)*'4. Formulations'!$I50</f>
        <v>0</v>
      </c>
      <c r="EF51" s="27">
        <f>IF(AND(OR(ISBLANK(EF$9),EF$9=0)=FALSE,OR(EF$9='2. Protocols'!$C50,EF$9='2. Protocols'!$E50,EF$9='2. Protocols'!$G50)),1,0)*'4. Formulations'!$I50</f>
        <v>0</v>
      </c>
      <c r="EG51" s="27">
        <f>IF(AND(OR(ISBLANK(EG$9),EG$9=0)=FALSE,OR(EG$9='2. Protocols'!$C50,EG$9='2. Protocols'!$E50,EG$9='2. Protocols'!$G50)),1,0)*'4. Formulations'!$I50</f>
        <v>0</v>
      </c>
      <c r="EH51" s="27">
        <f>IF(AND(OR(ISBLANK(EH$9),EH$9=0)=FALSE,OR(EH$9='2. Protocols'!$C50,EH$9='2. Protocols'!$E50,EH$9='2. Protocols'!$G50)),1,0)*'4. Formulations'!$I50</f>
        <v>0</v>
      </c>
      <c r="EI51" s="27">
        <f>IF(AND(OR(ISBLANK(EI$9),EI$9=0)=FALSE,OR(EI$9='2. Protocols'!$C50,EI$9='2. Protocols'!$E50,EI$9='2. Protocols'!$G50)),1,0)*'4. Formulations'!$I50</f>
        <v>0</v>
      </c>
      <c r="EJ51" s="27">
        <f>IF(AND(OR(ISBLANK(EJ$9),EJ$9=0)=FALSE,OR(EJ$9='2. Protocols'!$C50,EJ$9='2. Protocols'!$E50,EJ$9='2. Protocols'!$G50)),1,0)*'4. Formulations'!$I50</f>
        <v>0</v>
      </c>
      <c r="EK51" s="27">
        <f>IF(AND(OR(ISBLANK(EK$9),EK$9=0)=FALSE,OR(EK$9='2. Protocols'!$C50,EK$9='2. Protocols'!$E50,EK$9='2. Protocols'!$G50)),1,0)*'4. Formulations'!$I50</f>
        <v>0</v>
      </c>
      <c r="EL51" s="27">
        <f>IF(AND(OR(ISBLANK(EL$9),EL$9=0)=FALSE,OR(EL$9='2. Protocols'!$C50,EL$9='2. Protocols'!$E50,EL$9='2. Protocols'!$G50)),1,0)*'4. Formulations'!$I50</f>
        <v>0</v>
      </c>
      <c r="EM51" s="27">
        <f>IF(AND(OR(ISBLANK(EM$9),EM$9=0)=FALSE,OR(EM$9='2. Protocols'!$C50,EM$9='2. Protocols'!$E50,EM$9='2. Protocols'!$G50)),1,0)*'4. Formulations'!$I50</f>
        <v>0</v>
      </c>
      <c r="EN51" s="27">
        <f>IF(AND(OR(ISBLANK(EN$9),EN$9=0)=FALSE,OR(EN$9='2. Protocols'!$C50,EN$9='2. Protocols'!$E50,EN$9='2. Protocols'!$G50)),1,0)*'4. Formulations'!$I50</f>
        <v>0</v>
      </c>
      <c r="EO51" s="27">
        <f>IF(AND(OR(ISBLANK(EO$9),EO$9=0)=FALSE,OR(EO$9='2. Protocols'!$C50,EO$9='2. Protocols'!$E50,EO$9='2. Protocols'!$G50)),1,0)*'4. Formulations'!$I50</f>
        <v>0</v>
      </c>
      <c r="EP51" s="27">
        <f>IF(AND(OR(ISBLANK(EP$9),EP$9=0)=FALSE,OR(EP$9='2. Protocols'!$C50,EP$9='2. Protocols'!$E50,EP$9='2. Protocols'!$G50)),1,0)*'4. Formulations'!$I50</f>
        <v>0</v>
      </c>
      <c r="EQ51" s="27">
        <f>IF(AND(OR(ISBLANK(EQ$9),EQ$9=0)=FALSE,OR(EQ$9='2. Protocols'!$C50,EQ$9='2. Protocols'!$E50,EQ$9='2. Protocols'!$G50)),1,0)*'4. Formulations'!$I50</f>
        <v>0</v>
      </c>
      <c r="ER51" s="27">
        <f>IF(AND(OR(ISBLANK(ER$9),ER$9=0)=FALSE,OR(ER$9='2. Protocols'!$C50,ER$9='2. Protocols'!$E50,ER$9='2. Protocols'!$G50)),1,0)*'4. Formulations'!$I50</f>
        <v>0</v>
      </c>
      <c r="ES51" s="27">
        <f>IF(AND(OR(ISBLANK(ES$9),ES$9=0)=FALSE,OR(ES$9='2. Protocols'!$C50,ES$9='2. Protocols'!$E50,ES$9='2. Protocols'!$G50)),1,0)*'4. Formulations'!$I50</f>
        <v>0</v>
      </c>
      <c r="ET51" s="27">
        <f>IF(AND(OR(ISBLANK(ET$9),ET$9=0)=FALSE,OR(ET$9='2. Protocols'!$C50,ET$9='2. Protocols'!$E50,ET$9='2. Protocols'!$G50)),1,0)*'4. Formulations'!$I50</f>
        <v>0</v>
      </c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N51" s="27">
        <f>IF(AND(OR(ISBLANK(FN$9),FN$9=0)=FALSE,FN$9=$DL51),1,0)*'4. Formulations'!$J50</f>
        <v>0</v>
      </c>
      <c r="FO51" s="27">
        <f>IF(AND(OR(ISBLANK(FO$9),FO$9=0)=FALSE,FO$9=$DL51),1,0)*'4. Formulations'!$J50</f>
        <v>0</v>
      </c>
      <c r="FP51" s="27">
        <f>IF(AND(OR(ISBLANK(FP$9),FP$9=0)=FALSE,FP$9=$DL51),1,0)*'4. Formulations'!$J50</f>
        <v>0</v>
      </c>
      <c r="FQ51" s="27">
        <f>IF(AND(OR(ISBLANK(FQ$9),FQ$9=0)=FALSE,FQ$9=$DL51),1,0)*'4. Formulations'!$J50</f>
        <v>0</v>
      </c>
      <c r="FR51" s="27">
        <f>IF(AND(OR(ISBLANK(FR$9),FR$9=0)=FALSE,FR$9=$DL51),1,0)*'4. Formulations'!$J50</f>
        <v>0</v>
      </c>
      <c r="FS51" s="27">
        <f>IF(AND(OR(ISBLANK(FS$9),FS$9=0)=FALSE,FS$9=$DL51),1,0)*'4. Formulations'!$J50</f>
        <v>0</v>
      </c>
      <c r="FT51" s="27">
        <f>IF(AND(OR(ISBLANK(FT$9),FT$9=0)=FALSE,FT$9=$DL51),1,0)*'4. Formulations'!$J50</f>
        <v>0</v>
      </c>
      <c r="FU51" s="27">
        <f>IF(AND(OR(ISBLANK(FU$9),FU$9=0)=FALSE,FU$9=$DL51),1,0)*'4. Formulations'!$J50</f>
        <v>0</v>
      </c>
      <c r="FV51" s="27">
        <f>IF(AND(OR(ISBLANK(FV$9),FV$9=0)=FALSE,FV$9=$DL51),1,0)*'4. Formulations'!$J50</f>
        <v>0</v>
      </c>
      <c r="FW51" s="27">
        <f>IF(AND(OR(ISBLANK(FW$9),FW$9=0)=FALSE,FW$9=$DL51),1,0)*'4. Formulations'!$J50</f>
        <v>0</v>
      </c>
      <c r="FX51" s="27">
        <f>IF(AND(OR(ISBLANK(FX$9),FX$9=0)=FALSE,FX$9=$DL51),1,0)*'4. Formulations'!$J50</f>
        <v>0</v>
      </c>
      <c r="FY51" s="27">
        <f>IF(AND(OR(ISBLANK(FY$9),FY$9=0)=FALSE,FY$9=$DL51),1,0)*'4. Formulations'!$J50</f>
        <v>0</v>
      </c>
      <c r="FZ51" s="27">
        <f>IF(AND(OR(ISBLANK(FZ$9),FZ$9=0)=FALSE,FZ$9=$DL51),1,0)*'4. Formulations'!$J50</f>
        <v>0</v>
      </c>
      <c r="GA51" s="27">
        <f>IF(AND(OR(ISBLANK(GA$9),GA$9=0)=FALSE,GA$9=$DL51),1,0)*'4. Formulations'!$J50</f>
        <v>0</v>
      </c>
      <c r="GB51" s="27">
        <f>IF(AND(OR(ISBLANK(GB$9),GB$9=0)=FALSE,GB$9=$DL51),1,0)*'4. Formulations'!$J50</f>
        <v>0</v>
      </c>
      <c r="GC51" s="27">
        <f>IF(AND(OR(ISBLANK(GC$9),GC$9=0)=FALSE,GC$9=$DL51),1,0)*'4. Formulations'!$J50</f>
        <v>0</v>
      </c>
      <c r="GD51" s="27">
        <f>IF(AND(OR(ISBLANK(GD$9),GD$9=0)=FALSE,GD$9=$DL51),1,0)*'4. Formulations'!$J50</f>
        <v>0</v>
      </c>
      <c r="GE51" s="27"/>
      <c r="GF51" s="27"/>
      <c r="GG51" s="27"/>
      <c r="GI51" s="27">
        <f>IF(AND(OR(ISBLANK(GI$9),GI$9=0)=FALSE,SUM($FN51:$GD51)&gt;0,GI$9='2. Protocols'!$G50),1,0)*'4. Formulations'!$J50</f>
        <v>0</v>
      </c>
      <c r="GJ51" s="27">
        <f>IF(AND(OR(ISBLANK(GJ$9),GJ$9=0)=FALSE,SUM($FN51:$GD51)&gt;0,GJ$9='2. Protocols'!$G50),1,0)*'4. Formulations'!$J50</f>
        <v>0</v>
      </c>
      <c r="GK51" s="27">
        <f>IF(AND(OR(ISBLANK(GK$9),GK$9=0)=FALSE,SUM($FN51:$GD51)&gt;0,GK$9='2. Protocols'!$G50),1,0)*'4. Formulations'!$J50</f>
        <v>0</v>
      </c>
      <c r="GL51" s="27">
        <f>IF(AND(OR(ISBLANK(GL$9),GL$9=0)=FALSE,SUM($FN51:$GD51)&gt;0,GL$9='2. Protocols'!$G50),1,0)*'4. Formulations'!$J50</f>
        <v>0</v>
      </c>
      <c r="GM51" s="27">
        <f>IF(AND(OR(ISBLANK(GM$9),GM$9=0)=FALSE,SUM($FN51:$GD51)&gt;0,GM$9='2. Protocols'!$G50),1,0)*'4. Formulations'!$J50</f>
        <v>0</v>
      </c>
      <c r="GN51" s="27">
        <f>IF(AND(OR(ISBLANK(GN$9),GN$9=0)=FALSE,SUM($FN51:$GD51)&gt;0,GN$9='2. Protocols'!$G50),1,0)*'4. Formulations'!$J50</f>
        <v>0</v>
      </c>
      <c r="GO51" s="27">
        <f>IF(AND(OR(ISBLANK(GO$9),GO$9=0)=FALSE,SUM($FN51:$GD51)&gt;0,GO$9='2. Protocols'!$G50),1,0)*'4. Formulations'!$J50</f>
        <v>0</v>
      </c>
      <c r="GP51" s="27">
        <f>IF(AND(OR(ISBLANK(GP$9),GP$9=0)=FALSE,SUM($FN51:$GD51)&gt;0,GP$9='2. Protocols'!$G50),1,0)*'4. Formulations'!$J50</f>
        <v>0</v>
      </c>
      <c r="GQ51" s="27">
        <f>IF(AND(OR(ISBLANK(GQ$9),GQ$9=0)=FALSE,SUM($FN51:$GD51)&gt;0,GQ$9='2. Protocols'!$G50),1,0)*'4. Formulations'!$J50</f>
        <v>0</v>
      </c>
      <c r="GR51" s="27">
        <f>IF(AND(OR(ISBLANK(GR$9),GR$9=0)=FALSE,SUM($FN51:$GD51)&gt;0,GR$9='2. Protocols'!$G50),1,0)*'4. Formulations'!$J50</f>
        <v>0</v>
      </c>
      <c r="GS51" s="27">
        <f>IF(AND(OR(ISBLANK(GS$9),GS$9=0)=FALSE,SUM($FN51:$GD51)&gt;0,GS$9='2. Protocols'!$G50),1,0)*'4. Formulations'!$J50</f>
        <v>0</v>
      </c>
      <c r="GT51" s="27">
        <f>IF(AND(OR(ISBLANK(GT$9),GT$9=0)=FALSE,SUM($FN51:$GD51)&gt;0,GT$9='2. Protocols'!$G50),1,0)*'4. Formulations'!$J50</f>
        <v>0</v>
      </c>
      <c r="GU51" s="27">
        <f>IF(AND(OR(ISBLANK(GU$9),GU$9=0)=FALSE,SUM($FN51:$GD51)&gt;0,GU$9='2. Protocols'!$G50),1,0)*'4. Formulations'!$J50</f>
        <v>0</v>
      </c>
      <c r="GV51" s="27">
        <f>IF(AND(OR(ISBLANK(GV$9),GV$9=0)=FALSE,SUM($FN51:$GD51)&gt;0,GV$9='2. Protocols'!$G50),1,0)*'4. Formulations'!$J50</f>
        <v>0</v>
      </c>
      <c r="GW51" s="27">
        <f>IF(AND(OR(ISBLANK(GW$9),GW$9=0)=FALSE,SUM($FN51:$GD51)&gt;0,GW$9='2. Protocols'!$G50),1,0)*'4. Formulations'!$J50</f>
        <v>0</v>
      </c>
      <c r="GX51" s="27">
        <f>IF(AND(OR(ISBLANK(GX$9),GX$9=0)=FALSE,SUM($FN51:$GD51)&gt;0,GX$9='2. Protocols'!$G50),1,0)*'4. Formulations'!$J50</f>
        <v>0</v>
      </c>
      <c r="GY51" s="27">
        <f>IF(AND(OR(ISBLANK(GY$9),GY$9=0)=FALSE,SUM($FN51:$GD51)&gt;0,GY$9='2. Protocols'!$G50),1,0)*'4. Formulations'!$J50</f>
        <v>0</v>
      </c>
      <c r="GZ51" s="27">
        <f>IF(AND(OR(ISBLANK(GZ$9),GZ$9=0)=FALSE,SUM($FN51:$GD51)&gt;0,GZ$9='2. Protocols'!$G50),1,0)*'4. Formulations'!$J50</f>
        <v>0</v>
      </c>
      <c r="HA51" s="27">
        <f>IF(AND(OR(ISBLANK(HA$9),HA$9=0)=FALSE,SUM($FN51:$GD51)&gt;0,HA$9='2. Protocols'!$G50),1,0)*'4. Formulations'!$J50</f>
        <v>0</v>
      </c>
      <c r="HB51" s="27">
        <f>IF(AND(OR(ISBLANK(HB$9),HB$9=0)=FALSE,SUM($FN51:$GD51)&gt;0,HB$9='2. Protocols'!$G50),1,0)*'4. Formulations'!$J50</f>
        <v>0</v>
      </c>
      <c r="HC51" s="27">
        <f>IF(AND(OR(ISBLANK(HC$9),HC$9=0)=FALSE,SUM($FN51:$GD51)&gt;0,HC$9='2. Protocols'!$G50),1,0)*'4. Formulations'!$J50</f>
        <v>0</v>
      </c>
      <c r="HD51" s="27">
        <f>IF(AND(OR(ISBLANK(HD$9),HD$9=0)=FALSE,SUM($FN51:$GD51)&gt;0,HD$9='2. Protocols'!$G50),1,0)*'4. Formulations'!$J50</f>
        <v>0</v>
      </c>
      <c r="HE51" s="27">
        <f>IF(AND(OR(ISBLANK(HE$9),HE$9=0)=FALSE,SUM($FN51:$GD51)&gt;0,HE$9='2. Protocols'!$G50),1,0)*'4. Formulations'!$J50</f>
        <v>0</v>
      </c>
      <c r="HF51" s="27">
        <f>IF(AND(OR(ISBLANK(HF$9),HF$9=0)=FALSE,SUM($FN51:$GD51)&gt;0,HF$9='2. Protocols'!$G50),1,0)*'4. Formulations'!$J50</f>
        <v>0</v>
      </c>
      <c r="HG51" s="27">
        <f>IF(AND(OR(ISBLANK(HG$9),HG$9=0)=FALSE,SUM($FN51:$GD51)&gt;0,HG$9='2. Protocols'!$G50),1,0)*'4. Formulations'!$J50</f>
        <v>0</v>
      </c>
      <c r="HH51" s="27">
        <f>IF(AND(OR(ISBLANK(HH$9),HH$9=0)=FALSE,SUM($FN51:$GD51)&gt;0,HH$9='2. Protocols'!$G50),1,0)*'4. Formulations'!$J50</f>
        <v>0</v>
      </c>
      <c r="HI51" s="27">
        <f>IF(AND(OR(ISBLANK(HI$9),HI$9=0)=FALSE,SUM($FN51:$GD51)&gt;0,HI$9='2. Protocols'!$G50),1,0)*'4. Formulations'!$J50</f>
        <v>0</v>
      </c>
      <c r="HJ51" s="27">
        <f>IF(AND(OR(ISBLANK(HJ$9),HJ$9=0)=FALSE,SUM($FN51:$GD51)&gt;0,HJ$9='2. Protocols'!$G50),1,0)*'4. Formulations'!$J50</f>
        <v>0</v>
      </c>
      <c r="HK51" s="27">
        <f>IF(AND(OR(ISBLANK(HK$9),HK$9=0)=FALSE,SUM($FN51:$GD51)&gt;0,HK$9='2. Protocols'!$G50),1,0)*'4. Formulations'!$J50</f>
        <v>0</v>
      </c>
      <c r="HL51" s="27">
        <f>IF(AND(OR(ISBLANK(HL$9),HL$9=0)=FALSE,SUM($FN51:$GD51)&gt;0,HL$9='2. Protocols'!$G50),1,0)*'4. Formulations'!$J50</f>
        <v>0</v>
      </c>
      <c r="HM51" s="27">
        <f>IF(AND(OR(ISBLANK(HM$9),HM$9=0)=FALSE,SUM($FN51:$GD51)&gt;0,HM$9='2. Protocols'!$G50),1,0)*'4. Formulations'!$J50</f>
        <v>0</v>
      </c>
      <c r="HN51" s="27">
        <f>IF(AND(OR(ISBLANK(HN$9),HN$9=0)=FALSE,SUM($FN51:$GD51)&gt;0,HN$9='2. Protocols'!$G50),1,0)*'4. Formulations'!$J50</f>
        <v>0</v>
      </c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H51" s="27">
        <f>IF(AND(OR(ISBLANK(GI$9),GI$9=0)=FALSE,IH$9=$DM51),1,0)*'4. Formulations'!$K50</f>
        <v>0</v>
      </c>
      <c r="II51" s="27">
        <f>IF(AND(OR(ISBLANK(GJ$9),GJ$9=0)=FALSE,II$9=$DM51),1,0)*'4. Formulations'!$K50</f>
        <v>0</v>
      </c>
      <c r="IJ51" s="27">
        <f>IF(AND(OR(ISBLANK(GK$9),GK$9=0)=FALSE,IJ$9=$DM51),1,0)*'4. Formulations'!$K50</f>
        <v>0</v>
      </c>
      <c r="IK51" s="27">
        <f>IF(AND(OR(ISBLANK(GL$9),GL$9=0)=FALSE,IK$9=$DM51),1,0)*'4. Formulations'!$K50</f>
        <v>0</v>
      </c>
      <c r="IL51" s="27">
        <f>IF(AND(OR(ISBLANK(GM$9),GM$9=0)=FALSE,IL$9=$DM51),1,0)*'4. Formulations'!$K50</f>
        <v>0</v>
      </c>
      <c r="IM51" s="27">
        <f>IF(AND(OR(ISBLANK(GN$9),GN$9=0)=FALSE,IM$9=$DM51),1,0)*'4. Formulations'!$K50</f>
        <v>0</v>
      </c>
      <c r="IN51" s="27">
        <f>IF(AND(OR(ISBLANK(GO$9),GO$9=0)=FALSE,IN$9=$DM51),1,0)*'4. Formulations'!$K50</f>
        <v>0</v>
      </c>
      <c r="IO51" s="27">
        <f>IF(AND(OR(ISBLANK(GP$9),GP$9=0)=FALSE,IO$9=$DM51),1,0)*'4. Formulations'!$K50</f>
        <v>0</v>
      </c>
      <c r="IP51" s="27">
        <f>IF(AND(OR(ISBLANK(GQ$9),GQ$9=0)=FALSE,IP$9=$DM51),1,0)*'4. Formulations'!$K50</f>
        <v>0</v>
      </c>
      <c r="IQ51" s="27">
        <f>IF(AND(OR(ISBLANK(GR$9),GR$9=0)=FALSE,IQ$9=$DM51),1,0)*'4. Formulations'!$K50</f>
        <v>0</v>
      </c>
      <c r="IR51" s="27">
        <f>IF(AND(OR(ISBLANK(GS$9),GS$9=0)=FALSE,IR$9=$DM51),1,0)*'4. Formulations'!$K50</f>
        <v>0</v>
      </c>
      <c r="IS51" s="27">
        <f>IF(AND(OR(ISBLANK(GO$9),GO$9=0)=FALSE,IS$9=$DM51),1,0)*'4. Formulations'!$K50</f>
        <v>0</v>
      </c>
      <c r="IT51" s="27">
        <f>IF(AND(OR(ISBLANK(GP$9),GP$9=0)=FALSE,IT$9=$DM51),1,0)*'4. Formulations'!$K50</f>
        <v>0</v>
      </c>
      <c r="IU51" s="27">
        <f>IF(AND(OR(ISBLANK(GQ$9),GQ$9=0)=FALSE,IU$9=$DM51),1,0)*'4. Formulations'!$K50</f>
        <v>0</v>
      </c>
      <c r="IV51" s="27"/>
      <c r="IW51" s="27"/>
      <c r="IX51" s="27"/>
      <c r="IY51" s="27"/>
      <c r="IZ51" s="27"/>
      <c r="JA51" s="27"/>
      <c r="JC51" s="27">
        <f>IF(AND(OR(ISBLANK(JC$9),JC$9=0)=FALSE,OR(JC$9='2. Protocols'!$C50,JC$9='2. Protocols'!$E50,JC$9='2. Protocols'!$G50)),1,0)*'4. Formulations'!$L50</f>
        <v>0</v>
      </c>
      <c r="JD51" s="27">
        <f>IF(AND(OR(ISBLANK(JD$9),JD$9=0)=FALSE,OR(JD$9='2. Protocols'!$C50,JD$9='2. Protocols'!$E50,JD$9='2. Protocols'!$G50)),1,0)*'4. Formulations'!$L50</f>
        <v>0</v>
      </c>
      <c r="JE51" s="27">
        <f>IF(AND(OR(ISBLANK(JE$9),JE$9=0)=FALSE,OR(JE$9='2. Protocols'!$C50,JE$9='2. Protocols'!$E50,JE$9='2. Protocols'!$G50)),1,0)*'4. Formulations'!$L50</f>
        <v>0</v>
      </c>
      <c r="JF51" s="27">
        <f>IF(AND(OR(ISBLANK(JF$9),JF$9=0)=FALSE,OR(JF$9='2. Protocols'!$C50,JF$9='2. Protocols'!$E50,JF$9='2. Protocols'!$G50)),1,0)*'4. Formulations'!$L50</f>
        <v>0</v>
      </c>
      <c r="JG51" s="27">
        <f>IF(AND(OR(ISBLANK(JG$9),JG$9=0)=FALSE,OR(JG$9='2. Protocols'!$C50,JG$9='2. Protocols'!$E50,JG$9='2. Protocols'!$G50)),1,0)*'4. Formulations'!$L50</f>
        <v>0</v>
      </c>
      <c r="JH51" s="27">
        <f>IF(AND(OR(ISBLANK(JH$9),JH$9=0)=FALSE,OR(JH$9='2. Protocols'!$C50,JH$9='2. Protocols'!$E50,JH$9='2. Protocols'!$G50)),1,0)*'4. Formulations'!$L50</f>
        <v>0</v>
      </c>
      <c r="JI51" s="27">
        <f>IF(AND(OR(ISBLANK(JI$9),JI$9=0)=FALSE,OR(JI$9='2. Protocols'!$C50,JI$9='2. Protocols'!$E50,JI$9='2. Protocols'!$G50)),1,0)*'4. Formulations'!$L50</f>
        <v>0</v>
      </c>
      <c r="JJ51" s="27">
        <f>IF(AND(OR(ISBLANK(JJ$9),JJ$9=0)=FALSE,OR(JJ$9='2. Protocols'!$C50,JJ$9='2. Protocols'!$E50,JJ$9='2. Protocols'!$G50)),1,0)*'4. Formulations'!$L50</f>
        <v>0</v>
      </c>
      <c r="JK51" s="27">
        <f>IF(AND(OR(ISBLANK(JK$9),JK$9=0)=FALSE,OR(JK$9='2. Protocols'!$C50,JK$9='2. Protocols'!$E50,JK$9='2. Protocols'!$G50)),1,0)*'4. Formulations'!$L50</f>
        <v>0</v>
      </c>
      <c r="JL51" s="27">
        <f>IF(AND(OR(ISBLANK(JL$9),JL$9=0)=FALSE,OR(JL$9='2. Protocols'!$C50,JL$9='2. Protocols'!$E50,JL$9='2. Protocols'!$G50)),1,0)*'4. Formulations'!$L50</f>
        <v>0</v>
      </c>
      <c r="JM51" s="27">
        <f>IF(AND(OR(ISBLANK(JM$9),JM$9=0)=FALSE,OR(JM$9='2. Protocols'!$C50,JM$9='2. Protocols'!$E50,JM$9='2. Protocols'!$G50)),1,0)*'4. Formulations'!$L50</f>
        <v>0</v>
      </c>
      <c r="JN51" s="27">
        <f>IF(AND(OR(ISBLANK(JN$9),JN$9=0)=FALSE,OR(JN$9='2. Protocols'!$C50,JN$9='2. Protocols'!$E50,JN$9='2. Protocols'!$G50)),1,0)*'4. Formulations'!$L50</f>
        <v>0</v>
      </c>
      <c r="JO51" s="27">
        <f>IF(AND(OR(ISBLANK(JO$9),JO$9=0)=FALSE,OR(JO$9='2. Protocols'!$C50,JO$9='2. Protocols'!$E50,JO$9='2. Protocols'!$G50)),1,0)*'4. Formulations'!$L50</f>
        <v>0</v>
      </c>
      <c r="JP51" s="27">
        <f>IF(AND(OR(ISBLANK(JP$9),JP$9=0)=FALSE,OR(JP$9='2. Protocols'!$C50,JP$9='2. Protocols'!$E50,JP$9='2. Protocols'!$G50)),1,0)*'4. Formulations'!$L50</f>
        <v>0</v>
      </c>
      <c r="JQ51" s="27">
        <f>IF(AND(OR(ISBLANK(JQ$9),JQ$9=0)=FALSE,OR(JQ$9='2. Protocols'!$C50,JQ$9='2. Protocols'!$E50,JQ$9='2. Protocols'!$G50)),1,0)*'4. Formulations'!$L50</f>
        <v>0</v>
      </c>
      <c r="JR51" s="27">
        <f>IF(AND(OR(ISBLANK(JR$9),JR$9=0)=FALSE,OR(JR$9='2. Protocols'!$C50,JR$9='2. Protocols'!$E50,JR$9='2. Protocols'!$G50)),1,0)*'4. Formulations'!$L50</f>
        <v>0</v>
      </c>
      <c r="JS51" s="27">
        <f>IF(AND(OR(ISBLANK(JS$9),JS$9=0)=FALSE,OR(JS$9='2. Protocols'!$C50,JS$9='2. Protocols'!$E50,JS$9='2. Protocols'!$G50)),1,0)*'4. Formulations'!$L50</f>
        <v>0</v>
      </c>
      <c r="JT51" s="27">
        <f>IF(AND(OR(ISBLANK(JT$9),JT$9=0)=FALSE,OR(JT$9='2. Protocols'!$C50,JT$9='2. Protocols'!$E50,JT$9='2. Protocols'!$G50)),1,0)*'4. Formulations'!$L50</f>
        <v>0</v>
      </c>
      <c r="JU51" s="27">
        <f>IF(AND(OR(ISBLANK(JU$9),JU$9=0)=FALSE,OR(JU$9='2. Protocols'!$C50,JU$9='2. Protocols'!$E50,JU$9='2. Protocols'!$G50)),1,0)*'4. Formulations'!$L50</f>
        <v>0</v>
      </c>
      <c r="JV51" s="27">
        <f>IF(AND(OR(ISBLANK(JV$9),JV$9=0)=FALSE,OR(JV$9='2. Protocols'!$C50,JV$9='2. Protocols'!$E50,JV$9='2. Protocols'!$G50)),1,0)*'4. Formulations'!$L50</f>
        <v>0</v>
      </c>
      <c r="JW51" s="27">
        <f>IF(AND(OR(ISBLANK(JW$9),JW$9=0)=FALSE,OR(JW$9='2. Protocols'!$C50,JW$9='2. Protocols'!$E50,JW$9='2. Protocols'!$G50)),1,0)*'4. Formulations'!$L50</f>
        <v>0</v>
      </c>
      <c r="JX51" s="27">
        <f>IF(AND(OR(ISBLANK(JX$9),JX$9=0)=FALSE,OR(JX$9='2. Protocols'!$C50,JX$9='2. Protocols'!$E50,JX$9='2. Protocols'!$G50)),1,0)*'4. Formulations'!$L50</f>
        <v>0</v>
      </c>
      <c r="JY51" s="27">
        <f>IF(AND(OR(ISBLANK(JY$9),JY$9=0)=FALSE,OR(JY$9='2. Protocols'!$C50,JY$9='2. Protocols'!$E50,JY$9='2. Protocols'!$G50)),1,0)*'4. Formulations'!$L50</f>
        <v>0</v>
      </c>
      <c r="JZ51" s="27">
        <f>IF(AND(OR(ISBLANK(JZ$9),JZ$9=0)=FALSE,OR(JZ$9='2. Protocols'!$C50,JZ$9='2. Protocols'!$E50,JZ$9='2. Protocols'!$G50)),1,0)*'4. Formulations'!$L50</f>
        <v>0</v>
      </c>
      <c r="KA51" s="27">
        <f>IF(AND(OR(ISBLANK(KA$9),KA$9=0)=FALSE,OR(KA$9='2. Protocols'!$C50,KA$9='2. Protocols'!$E50,KA$9='2. Protocols'!$G50)),1,0)*'4. Formulations'!$L50</f>
        <v>0</v>
      </c>
      <c r="KB51" s="27">
        <f>IF(AND(OR(ISBLANK(KB$9),KB$9=0)=FALSE,OR(KB$9='2. Protocols'!$C50,KB$9='2. Protocols'!$E50,KB$9='2. Protocols'!$G50)),1,0)*'4. Formulations'!$L50</f>
        <v>0</v>
      </c>
      <c r="KC51" s="27">
        <f>IF(AND(OR(ISBLANK(KC$9),KC$9=0)=FALSE,OR(KC$9='2. Protocols'!$C50,KC$9='2. Protocols'!$E50,KC$9='2. Protocols'!$G50)),1,0)*'4. Formulations'!$L50</f>
        <v>0</v>
      </c>
      <c r="KD51" s="27">
        <f>IF(AND(OR(ISBLANK(KD$9),KD$9=0)=FALSE,OR(KD$9='2. Protocols'!$C50,KD$9='2. Protocols'!$E50,KD$9='2. Protocols'!$G50)),1,0)*'4. Formulations'!$L50</f>
        <v>0</v>
      </c>
      <c r="KE51" s="27">
        <f>IF(AND(OR(ISBLANK(KE$9),KE$9=0)=FALSE,OR(KE$9='2. Protocols'!$C50,KE$9='2. Protocols'!$E50,KE$9='2. Protocols'!$G50)),1,0)*'4. Formulations'!$L50</f>
        <v>0</v>
      </c>
      <c r="KF51" s="27">
        <f>IF(AND(OR(ISBLANK(KF$9),KF$9=0)=FALSE,OR(KF$9='2. Protocols'!$C50,KF$9='2. Protocols'!$E50,KF$9='2. Protocols'!$G50)),1,0)*'4. Formulations'!$L50</f>
        <v>0</v>
      </c>
      <c r="KG51" s="27">
        <f>IF(AND(OR(ISBLANK(KG$9),KG$9=0)=FALSE,OR(KG$9='2. Protocols'!$C50,KG$9='2. Protocols'!$E50,KG$9='2. Protocols'!$G50)),1,0)*'4. Formulations'!$L50</f>
        <v>0</v>
      </c>
      <c r="KH51" s="27">
        <f>IF(AND(OR(ISBLANK(KH$9),KH$9=0)=FALSE,OR(KH$9='2. Protocols'!$C50,KH$9='2. Protocols'!$E50,KH$9='2. Protocols'!$G50)),1,0)*'4. Formulations'!$L50</f>
        <v>0</v>
      </c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B51" s="27">
        <f>IF(AND(OR(ISBLANK(LB$9),LB$9=0)=FALSE,LB$9=$DL51),1,0)*'4. Formulations'!$M50</f>
        <v>0</v>
      </c>
      <c r="LC51" s="27">
        <f>IF(AND(OR(ISBLANK(LC$9),LC$9=0)=FALSE,LC$9=$DL51),1,0)*'4. Formulations'!$M50</f>
        <v>0</v>
      </c>
      <c r="LD51" s="27">
        <f>IF(AND(OR(ISBLANK(LD$9),LD$9=0)=FALSE,LD$9=$DL51),1,0)*'4. Formulations'!$M50</f>
        <v>0</v>
      </c>
      <c r="LE51" s="27">
        <f>IF(AND(OR(ISBLANK(LE$9),LE$9=0)=FALSE,LE$9=$DL51),1,0)*'4. Formulations'!$M50</f>
        <v>0</v>
      </c>
      <c r="LF51" s="27">
        <f>IF(AND(OR(ISBLANK(LF$9),LF$9=0)=FALSE,LF$9=$DL51),1,0)*'4. Formulations'!$M50</f>
        <v>0</v>
      </c>
      <c r="LG51" s="27">
        <f>IF(AND(OR(ISBLANK(LG$9),LG$9=0)=FALSE,LG$9=$DL51),1,0)*'4. Formulations'!$M50</f>
        <v>0</v>
      </c>
      <c r="LH51" s="27">
        <f>IF(AND(OR(ISBLANK(LH$9),LH$9=0)=FALSE,LH$9=$DL51),1,0)*'4. Formulations'!$M50</f>
        <v>0</v>
      </c>
      <c r="LI51" s="27">
        <f>IF(AND(OR(ISBLANK(LI$9),LI$9=0)=FALSE,LI$9=$DL51),1,0)*'4. Formulations'!$M50</f>
        <v>0</v>
      </c>
      <c r="LJ51" s="27">
        <f>IF(AND(OR(ISBLANK(LJ$9),LJ$9=0)=FALSE,LJ$9=$DL51),1,0)*'4. Formulations'!$M50</f>
        <v>0</v>
      </c>
      <c r="LK51" s="27">
        <f>IF(AND(OR(ISBLANK(LK$9),LK$9=0)=FALSE,LK$9=$DL51),1,0)*'4. Formulations'!$M50</f>
        <v>0</v>
      </c>
      <c r="LL51" s="27">
        <f>IF(AND(OR(ISBLANK(LL$9),LL$9=0)=FALSE,LL$9=$DL51),1,0)*'4. Formulations'!$M50</f>
        <v>0</v>
      </c>
      <c r="LM51" s="27">
        <f>IF(AND(OR(ISBLANK(LM$9),LM$9=0)=FALSE,LM$9=$DL51),1,0)*'4. Formulations'!$M50</f>
        <v>0</v>
      </c>
      <c r="LN51" s="27">
        <f>IF(AND(OR(ISBLANK(LN$9),LN$9=0)=FALSE,LN$9=$DL51),1,0)*'4. Formulations'!$M50</f>
        <v>0</v>
      </c>
      <c r="LO51" s="27">
        <f>IF(AND(OR(ISBLANK(LO$9),LO$9=0)=FALSE,LO$9=$DL51),1,0)*'4. Formulations'!$M50</f>
        <v>0</v>
      </c>
      <c r="LP51" s="27">
        <f>IF(AND(OR(ISBLANK(LP$9),LP$9=0)=FALSE,LP$9=$DL51),1,0)*'4. Formulations'!$M50</f>
        <v>0</v>
      </c>
      <c r="LQ51" s="27">
        <f>IF(AND(OR(ISBLANK(LQ$9),LQ$9=0)=FALSE,LQ$9=$DL51),1,0)*'4. Formulations'!$M50</f>
        <v>0</v>
      </c>
      <c r="LR51" s="27">
        <f>IF(AND(OR(ISBLANK(LR$9),LR$9=0)=FALSE,LR$9=$DL51),1,0)*'4. Formulations'!$M50</f>
        <v>0</v>
      </c>
      <c r="LS51" s="27"/>
      <c r="LT51" s="27"/>
      <c r="LU51" s="27"/>
      <c r="LW51" s="27">
        <f>IF(AND(OR(ISBLANK(LW$9),LW$9=0)=FALSE,SUM($LB51:$LR51)&gt;0,LW$9='2. Protocols'!$G50),1,0)*'4. Formulations'!$M50</f>
        <v>0</v>
      </c>
      <c r="LX51" s="27">
        <f>IF(AND(OR(ISBLANK(LX$9),LX$9=0)=FALSE,SUM($LB51:$LR51)&gt;0,LX$9='2. Protocols'!$G50),1,0)*'4. Formulations'!$M50</f>
        <v>0</v>
      </c>
      <c r="LY51" s="27">
        <f>IF(AND(OR(ISBLANK(LY$9),LY$9=0)=FALSE,SUM($LB51:$LR51)&gt;0,LY$9='2. Protocols'!$G50),1,0)*'4. Formulations'!$M50</f>
        <v>0</v>
      </c>
      <c r="LZ51" s="27">
        <f>IF(AND(OR(ISBLANK(LZ$9),LZ$9=0)=FALSE,SUM($LB51:$LR51)&gt;0,LZ$9='2. Protocols'!$G50),1,0)*'4. Formulations'!$M50</f>
        <v>0</v>
      </c>
      <c r="MA51" s="27">
        <f>IF(AND(OR(ISBLANK(MA$9),MA$9=0)=FALSE,SUM($LB51:$LR51)&gt;0,MA$9='2. Protocols'!$G50),1,0)*'4. Formulations'!$M50</f>
        <v>0</v>
      </c>
      <c r="MB51" s="27">
        <f>IF(AND(OR(ISBLANK(MB$9),MB$9=0)=FALSE,SUM($LB51:$LR51)&gt;0,MB$9='2. Protocols'!$G50),1,0)*'4. Formulations'!$M50</f>
        <v>0</v>
      </c>
      <c r="MC51" s="27">
        <f>IF(AND(OR(ISBLANK(MC$9),MC$9=0)=FALSE,SUM($LB51:$LR51)&gt;0,MC$9='2. Protocols'!$G50),1,0)*'4. Formulations'!$M50</f>
        <v>0</v>
      </c>
      <c r="MD51" s="27">
        <f>IF(AND(OR(ISBLANK(MD$9),MD$9=0)=FALSE,SUM($LB51:$LR51)&gt;0,MD$9='2. Protocols'!$G50),1,0)*'4. Formulations'!$M50</f>
        <v>0</v>
      </c>
      <c r="ME51" s="27">
        <f>IF(AND(OR(ISBLANK(ME$9),ME$9=0)=FALSE,SUM($LB51:$LR51)&gt;0,ME$9='2. Protocols'!$G50),1,0)*'4. Formulations'!$M50</f>
        <v>0</v>
      </c>
      <c r="MF51" s="27">
        <f>IF(AND(OR(ISBLANK(MF$9),MF$9=0)=FALSE,SUM($LB51:$LR51)&gt;0,MF$9='2. Protocols'!$G50),1,0)*'4. Formulations'!$M50</f>
        <v>0</v>
      </c>
      <c r="MG51" s="27">
        <f>IF(AND(OR(ISBLANK(MG$9),MG$9=0)=FALSE,SUM($LB51:$LR51)&gt;0,MG$9='2. Protocols'!$G50),1,0)*'4. Formulations'!$M50</f>
        <v>0</v>
      </c>
      <c r="MH51" s="27">
        <f>IF(AND(OR(ISBLANK(MH$9),MH$9=0)=FALSE,SUM($LB51:$LR51)&gt;0,MH$9='2. Protocols'!$G50),1,0)*'4. Formulations'!$M50</f>
        <v>0</v>
      </c>
      <c r="MI51" s="27">
        <f>IF(AND(OR(ISBLANK(MI$9),MI$9=0)=FALSE,SUM($LB51:$LR51)&gt;0,MI$9='2. Protocols'!$G50),1,0)*'4. Formulations'!$M50</f>
        <v>0</v>
      </c>
      <c r="MJ51" s="27">
        <f>IF(AND(OR(ISBLANK(MJ$9),MJ$9=0)=FALSE,SUM($LB51:$LR51)&gt;0,MJ$9='2. Protocols'!$G50),1,0)*'4. Formulations'!$M50</f>
        <v>0</v>
      </c>
      <c r="MK51" s="27">
        <f>IF(AND(OR(ISBLANK(MK$9),MK$9=0)=FALSE,SUM($LB51:$LR51)&gt;0,MK$9='2. Protocols'!$G50),1,0)*'4. Formulations'!$M50</f>
        <v>0</v>
      </c>
      <c r="ML51" s="27">
        <f>IF(AND(OR(ISBLANK(ML$9),ML$9=0)=FALSE,SUM($LB51:$LR51)&gt;0,ML$9='2. Protocols'!$G50),1,0)*'4. Formulations'!$M50</f>
        <v>0</v>
      </c>
      <c r="MM51" s="27">
        <f>IF(AND(OR(ISBLANK(MM$9),MM$9=0)=FALSE,SUM($LB51:$LR51)&gt;0,MM$9='2. Protocols'!$G50),1,0)*'4. Formulations'!$M50</f>
        <v>0</v>
      </c>
      <c r="MN51" s="27">
        <f>IF(AND(OR(ISBLANK(MN$9),MN$9=0)=FALSE,SUM($LB51:$LR51)&gt;0,MN$9='2. Protocols'!$G50),1,0)*'4. Formulations'!$M50</f>
        <v>0</v>
      </c>
      <c r="MO51" s="27">
        <f>IF(AND(OR(ISBLANK(MO$9),MO$9=0)=FALSE,SUM($LB51:$LR51)&gt;0,MO$9='2. Protocols'!$G50),1,0)*'4. Formulations'!$M50</f>
        <v>0</v>
      </c>
      <c r="MP51" s="27">
        <f>IF(AND(OR(ISBLANK(MP$9),MP$9=0)=FALSE,SUM($LB51:$LR51)&gt;0,MP$9='2. Protocols'!$G50),1,0)*'4. Formulations'!$M50</f>
        <v>0</v>
      </c>
      <c r="MQ51" s="27">
        <f>IF(AND(OR(ISBLANK(MQ$9),MQ$9=0)=FALSE,SUM($LB51:$LR51)&gt;0,MQ$9='2. Protocols'!$G50),1,0)*'4. Formulations'!$M50</f>
        <v>0</v>
      </c>
      <c r="MR51" s="27">
        <f>IF(AND(OR(ISBLANK(MR$9),MR$9=0)=FALSE,SUM($LB51:$LR51)&gt;0,MR$9='2. Protocols'!$G50),1,0)*'4. Formulations'!$M50</f>
        <v>0</v>
      </c>
      <c r="MS51" s="27">
        <f>IF(AND(OR(ISBLANK(MS$9),MS$9=0)=FALSE,SUM($LB51:$LR51)&gt;0,MS$9='2. Protocols'!$G50),1,0)*'4. Formulations'!$M50</f>
        <v>0</v>
      </c>
      <c r="MT51" s="27">
        <f>IF(AND(OR(ISBLANK(MT$9),MT$9=0)=FALSE,SUM($LB51:$LR51)&gt;0,MT$9='2. Protocols'!$G50),1,0)*'4. Formulations'!$M50</f>
        <v>0</v>
      </c>
      <c r="MU51" s="27">
        <f>IF(AND(OR(ISBLANK(MU$9),MU$9=0)=FALSE,SUM($LB51:$LR51)&gt;0,MU$9='2. Protocols'!$G50),1,0)*'4. Formulations'!$M50</f>
        <v>0</v>
      </c>
      <c r="MV51" s="27">
        <f>IF(AND(OR(ISBLANK(MV$9),MV$9=0)=FALSE,SUM($LB51:$LR51)&gt;0,MV$9='2. Protocols'!$G50),1,0)*'4. Formulations'!$M50</f>
        <v>0</v>
      </c>
      <c r="MW51" s="27">
        <f>IF(AND(OR(ISBLANK(MW$9),MW$9=0)=FALSE,SUM($LB51:$LR51)&gt;0,MW$9='2. Protocols'!$G50),1,0)*'4. Formulations'!$M50</f>
        <v>0</v>
      </c>
      <c r="MX51" s="27">
        <f>IF(AND(OR(ISBLANK(MX$9),MX$9=0)=FALSE,SUM($LB51:$LR51)&gt;0,MX$9='2. Protocols'!$G50),1,0)*'4. Formulations'!$M50</f>
        <v>0</v>
      </c>
      <c r="MY51" s="27">
        <f>IF(AND(OR(ISBLANK(MY$9),MY$9=0)=FALSE,SUM($LB51:$LR51)&gt;0,MY$9='2. Protocols'!$G50),1,0)*'4. Formulations'!$M50</f>
        <v>0</v>
      </c>
      <c r="MZ51" s="27">
        <f>IF(AND(OR(ISBLANK(MZ$9),MZ$9=0)=FALSE,SUM($LB51:$LR51)&gt;0,MZ$9='2. Protocols'!$G50),1,0)*'4. Formulations'!$M50</f>
        <v>0</v>
      </c>
      <c r="NA51" s="27">
        <f>IF(AND(OR(ISBLANK(NA$9),NA$9=0)=FALSE,SUM($LB51:$LR51)&gt;0,NA$9='2. Protocols'!$G50),1,0)*'4. Formulations'!$M50</f>
        <v>0</v>
      </c>
      <c r="NB51" s="27">
        <f>IF(AND(OR(ISBLANK(NB$9),NB$9=0)=FALSE,SUM($LB51:$LR51)&gt;0,NB$9='2. Protocols'!$G50),1,0)*'4. Formulations'!$M50</f>
        <v>0</v>
      </c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V51" s="27">
        <f>IF(AND(OR(ISBLANK(NV$9),NV$9=0)=FALSE,NV$9=$DM51),1,0)*'4. Formulations'!$N50</f>
        <v>0</v>
      </c>
      <c r="NW51" s="721">
        <f>IF(AND(OR(ISBLANK(NW$9),NW$9=0)=FALSE,NW$9=$DM51),1,0)*'4. Formulations'!$N50</f>
        <v>0</v>
      </c>
      <c r="NX51" s="27">
        <f>IF(AND(OR(ISBLANK(NX$9),NX$9=0)=FALSE,NX$9=$DM51),1,0)*'4. Formulations'!$N50</f>
        <v>0</v>
      </c>
      <c r="NY51" s="27">
        <f>IF(AND(OR(ISBLANK(NY$9),NY$9=0)=FALSE,NY$9=$DM51),1,0)*'4. Formulations'!$N50</f>
        <v>0</v>
      </c>
      <c r="NZ51" s="27">
        <f>IF(AND(OR(ISBLANK(NZ$9),NZ$9=0)=FALSE,NZ$9=$DM51),1,0)*'4. Formulations'!$N50</f>
        <v>0</v>
      </c>
      <c r="OA51" s="27">
        <f>IF(AND(OR(ISBLANK(OA$9),OA$9=0)=FALSE,OA$9=$DM51),1,0)*'4. Formulations'!$N50</f>
        <v>0</v>
      </c>
      <c r="OB51" s="27">
        <f>IF(AND(OR(ISBLANK(OB$9),OB$9=0)=FALSE,OB$9=$DM51),1,0)*'4. Formulations'!$N50</f>
        <v>0</v>
      </c>
      <c r="OC51" s="27">
        <f>IF(AND(OR(ISBLANK(OC$9),OC$9=0)=FALSE,OC$9=$DM51),1,0)*'4. Formulations'!$N50</f>
        <v>0</v>
      </c>
      <c r="OD51" s="27">
        <f>IF(AND(OR(ISBLANK(OD$9),OD$9=0)=FALSE,OD$9=$DM51),1,0)*'4. Formulations'!$N50</f>
        <v>0</v>
      </c>
      <c r="OE51" s="27">
        <f>IF(AND(OR(ISBLANK(OE$9),OE$9=0)=FALSE,OE$9=$DM51),1,0)*'4. Formulations'!$N50</f>
        <v>0</v>
      </c>
      <c r="OF51" s="27">
        <f>IF(AND(OR(ISBLANK(OF$9),OF$9=0)=FALSE,OF$9=$DM51),1,0)*'4. Formulations'!$N50</f>
        <v>0</v>
      </c>
      <c r="OG51" s="27">
        <f>IF(AND(OR(ISBLANK(OG$9),OG$9=0)=FALSE,OG$9=$DM51),1,0)*'4. Formulations'!$N50</f>
        <v>0</v>
      </c>
      <c r="OH51" s="27">
        <f>IF(AND(OR(ISBLANK(OH$9),OH$9=0)=FALSE,OH$9=$DM51),1,0)*'4. Formulations'!$N50</f>
        <v>0</v>
      </c>
      <c r="OI51" s="27">
        <f>IF(AND(OR(ISBLANK(OI$9),OI$9=0)=FALSE,OI$9=$DM51),1,0)*'4. Formulations'!$N50</f>
        <v>0</v>
      </c>
      <c r="OJ51" s="27">
        <f>IF(AND(OR(ISBLANK(OJ$9),OJ$9=0)=FALSE,OJ$9=$DM51),1,0)*'4. Formulations'!$N50</f>
        <v>0</v>
      </c>
      <c r="OK51" s="27">
        <f>IF(AND(OR(ISBLANK(OK$9),OK$9=0)=FALSE,OK$9=$DM51),1,0)*'4. Formulations'!$N50</f>
        <v>0</v>
      </c>
      <c r="OL51" s="27">
        <f>IF(AND(OR(ISBLANK(OL$9),OL$9=0)=FALSE,OL$9=$DM51),1,0)*'4. Formulations'!$N50</f>
        <v>0</v>
      </c>
      <c r="OM51" s="27"/>
      <c r="ON51" s="27"/>
      <c r="OO51" s="27"/>
      <c r="OQ51" s="27">
        <f>IF(AND(OR(ISBLANK(OQ$9),OQ$9=0)=FALSE,OR(OQ$9='2. Protocols'!$C50,OQ$9='2. Protocols'!$E50,OQ$9='2. Protocols'!$G50)),1,0)*'4. Formulations'!$O50</f>
        <v>0</v>
      </c>
      <c r="OR51" s="27">
        <f>IF(AND(OR(ISBLANK(OR$9),OR$9=0)=FALSE,OR(OR$9='2. Protocols'!$C50,OR$9='2. Protocols'!$E50,OR$9='2. Protocols'!$G50)),1,0)*'4. Formulations'!$O50</f>
        <v>0</v>
      </c>
      <c r="OS51" s="27">
        <f>IF(AND(OR(ISBLANK(OS$9),OS$9=0)=FALSE,OR(OS$9='2. Protocols'!$C50,OS$9='2. Protocols'!$E50,OS$9='2. Protocols'!$G50)),1,0)*'4. Formulations'!$O50</f>
        <v>0</v>
      </c>
      <c r="OT51" s="27">
        <f>IF(AND(OR(ISBLANK(OT$9),OT$9=0)=FALSE,OR(OT$9='2. Protocols'!$C50,OT$9='2. Protocols'!$E50,OT$9='2. Protocols'!$G50)),1,0)*'4. Formulations'!$O50</f>
        <v>0</v>
      </c>
      <c r="OU51" s="27">
        <f>IF(AND(OR(ISBLANK(OU$9),OU$9=0)=FALSE,OR(OU$9='2. Protocols'!$C50,OU$9='2. Protocols'!$E50,OU$9='2. Protocols'!$G50)),1,0)*'4. Formulations'!$O50</f>
        <v>0</v>
      </c>
      <c r="OV51" s="27">
        <f>IF(AND(OR(ISBLANK(OV$9),OV$9=0)=FALSE,OR(OV$9='2. Protocols'!$C50,OV$9='2. Protocols'!$E50,OV$9='2. Protocols'!$G50)),1,0)*'4. Formulations'!$O50</f>
        <v>0</v>
      </c>
      <c r="OW51" s="27">
        <f>IF(AND(OR(ISBLANK(OW$9),OW$9=0)=FALSE,OR(OW$9='2. Protocols'!$C50,OW$9='2. Protocols'!$E50,OW$9='2. Protocols'!$G50)),1,0)*'4. Formulations'!$O50</f>
        <v>0</v>
      </c>
      <c r="OX51" s="27">
        <f>IF(AND(OR(ISBLANK(OX$9),OX$9=0)=FALSE,OR(OX$9='2. Protocols'!$C50,OX$9='2. Protocols'!$E50,OX$9='2. Protocols'!$G50)),1,0)*'4. Formulations'!$O50</f>
        <v>0</v>
      </c>
      <c r="OY51" s="27">
        <f>IF(AND(OR(ISBLANK(OY$9),OY$9=0)=FALSE,OR(OY$9='2. Protocols'!$C50,OY$9='2. Protocols'!$E50,OY$9='2. Protocols'!$G50)),1,0)*'4. Formulations'!$O50</f>
        <v>0</v>
      </c>
      <c r="OZ51" s="27">
        <f>IF(AND(OR(ISBLANK(OZ$9),OZ$9=0)=FALSE,OR(OZ$9='2. Protocols'!$C50,OZ$9='2. Protocols'!$E50,OZ$9='2. Protocols'!$G50)),1,0)*'4. Formulations'!$O50</f>
        <v>0</v>
      </c>
      <c r="PA51" s="27">
        <f>IF(AND(OR(ISBLANK(PA$9),PA$9=0)=FALSE,OR(PA$9='2. Protocols'!$C50,PA$9='2. Protocols'!$E50,PA$9='2. Protocols'!$G50)),1,0)*'4. Formulations'!$O50</f>
        <v>0</v>
      </c>
      <c r="PB51" s="27">
        <f>IF(AND(OR(ISBLANK(PB$9),PB$9=0)=FALSE,OR(PB$9='2. Protocols'!$C50,PB$9='2. Protocols'!$E50,PB$9='2. Protocols'!$G50)),1,0)*'4. Formulations'!$O50</f>
        <v>0</v>
      </c>
      <c r="PC51" s="27">
        <f>IF(AND(OR(ISBLANK(PC$9),PC$9=0)=FALSE,OR(PC$9='2. Protocols'!$C50,PC$9='2. Protocols'!$E50,PC$9='2. Protocols'!$G50)),1,0)*'4. Formulations'!$O50</f>
        <v>0</v>
      </c>
      <c r="PD51" s="27">
        <f>IF(AND(OR(ISBLANK(PD$9),PD$9=0)=FALSE,OR(PD$9='2. Protocols'!$C50,PD$9='2. Protocols'!$E50,PD$9='2. Protocols'!$G50)),1,0)*'4. Formulations'!$O50</f>
        <v>0</v>
      </c>
      <c r="PE51" s="27">
        <f>IF(AND(OR(ISBLANK(PE$9),PE$9=0)=FALSE,OR(PE$9='2. Protocols'!$C50,PE$9='2. Protocols'!$E50,PE$9='2. Protocols'!$G50)),1,0)*'4. Formulations'!$O50</f>
        <v>0</v>
      </c>
      <c r="PF51" s="27">
        <f>IF(AND(OR(ISBLANK(PF$9),PF$9=0)=FALSE,OR(PF$9='2. Protocols'!$C50,PF$9='2. Protocols'!$E50,PF$9='2. Protocols'!$G50)),1,0)*'4. Formulations'!$O50</f>
        <v>0</v>
      </c>
      <c r="PG51" s="27">
        <f>IF(AND(OR(ISBLANK(PG$9),PG$9=0)=FALSE,OR(PG$9='2. Protocols'!$C50,PG$9='2. Protocols'!$E50,PG$9='2. Protocols'!$G50)),1,0)*'4. Formulations'!$O50</f>
        <v>0</v>
      </c>
      <c r="PH51" s="27">
        <f>IF(AND(OR(ISBLANK(PH$9),PH$9=0)=FALSE,OR(PH$9='2. Protocols'!$C50,PH$9='2. Protocols'!$E50,PH$9='2. Protocols'!$G50)),1,0)*'4. Formulations'!$O50</f>
        <v>0</v>
      </c>
      <c r="PI51" s="27">
        <f>IF(AND(OR(ISBLANK(PI$9),PI$9=0)=FALSE,OR(PI$9='2. Protocols'!$C50,PI$9='2. Protocols'!$E50,PI$9='2. Protocols'!$G50)),1,0)*'4. Formulations'!$O50</f>
        <v>0</v>
      </c>
      <c r="PJ51" s="27">
        <f>IF(AND(OR(ISBLANK(PJ$9),PJ$9=0)=FALSE,OR(PJ$9='2. Protocols'!$C50,PJ$9='2. Protocols'!$E50,PJ$9='2. Protocols'!$G50)),1,0)*'4. Formulations'!$O50</f>
        <v>0</v>
      </c>
      <c r="PK51" s="27">
        <f>IF(AND(OR(ISBLANK(PK$9),PK$9=0)=FALSE,OR(PK$9='2. Protocols'!$C50,PK$9='2. Protocols'!$E50,PK$9='2. Protocols'!$G50)),1,0)*'4. Formulations'!$O50</f>
        <v>0</v>
      </c>
      <c r="PL51" s="27">
        <f>IF(AND(OR(ISBLANK(PL$9),PL$9=0)=FALSE,OR(PL$9='2. Protocols'!$C50,PL$9='2. Protocols'!$E50,PL$9='2. Protocols'!$G50)),1,0)*'4. Formulations'!$O50</f>
        <v>0</v>
      </c>
      <c r="PM51" s="27">
        <f>IF(AND(OR(ISBLANK(PM$9),PM$9=0)=FALSE,OR(PM$9='2. Protocols'!$C50,PM$9='2. Protocols'!$E50,PM$9='2. Protocols'!$G50)),1,0)*'4. Formulations'!$O50</f>
        <v>0</v>
      </c>
      <c r="PN51" s="27">
        <f>IF(AND(OR(ISBLANK(PN$9),PN$9=0)=FALSE,OR(PN$9='2. Protocols'!$C50,PN$9='2. Protocols'!$E50,PN$9='2. Protocols'!$G50)),1,0)*'4. Formulations'!$O50</f>
        <v>0</v>
      </c>
      <c r="PO51" s="27">
        <f>IF(AND(OR(ISBLANK(PO$9),PO$9=0)=FALSE,OR(PO$9='2. Protocols'!$C50,PO$9='2. Protocols'!$E50,PO$9='2. Protocols'!$G50)),1,0)*'4. Formulations'!$O50</f>
        <v>0</v>
      </c>
      <c r="PP51" s="27">
        <f>IF(AND(OR(ISBLANK(PP$9),PP$9=0)=FALSE,OR(PP$9='2. Protocols'!$C50,PP$9='2. Protocols'!$E50,PP$9='2. Protocols'!$G50)),1,0)*'4. Formulations'!$O50</f>
        <v>0</v>
      </c>
      <c r="PQ51" s="27">
        <f>IF(AND(OR(ISBLANK(PQ$9),PQ$9=0)=FALSE,OR(PQ$9='2. Protocols'!$C50,PQ$9='2. Protocols'!$E50,PQ$9='2. Protocols'!$G50)),1,0)*'4. Formulations'!$O50</f>
        <v>0</v>
      </c>
      <c r="PR51" s="27">
        <f>IF(AND(OR(ISBLANK(PR$9),PR$9=0)=FALSE,OR(PR$9='2. Protocols'!$C50,PR$9='2. Protocols'!$E50,PR$9='2. Protocols'!$G50)),1,0)*'4. Formulations'!$O50</f>
        <v>0</v>
      </c>
      <c r="PS51" s="27">
        <f>IF(AND(OR(ISBLANK(PS$9),PS$9=0)=FALSE,OR(PS$9='2. Protocols'!$C50,PS$9='2. Protocols'!$E50,PS$9='2. Protocols'!$G50)),1,0)*'4. Formulations'!$O50</f>
        <v>0</v>
      </c>
      <c r="PT51" s="27">
        <f>IF(AND(OR(ISBLANK(PT$9),PT$9=0)=FALSE,OR(PT$9='2. Protocols'!$C50,PT$9='2. Protocols'!$E50,PT$9='2. Protocols'!$G50)),1,0)*'4. Formulations'!$O50</f>
        <v>0</v>
      </c>
      <c r="PU51" s="27">
        <f>IF(AND(OR(ISBLANK(PU$9),PU$9=0)=FALSE,OR(PU$9='2. Protocols'!$C50,PU$9='2. Protocols'!$E50,PU$9='2. Protocols'!$G50)),1,0)*'4. Formulations'!$O50</f>
        <v>0</v>
      </c>
      <c r="PV51" s="27">
        <f>IF(AND(OR(ISBLANK(PV$9),PV$9=0)=FALSE,OR(PV$9='2. Protocols'!$C50,PV$9='2. Protocols'!$E50,PV$9='2. Protocols'!$G50)),1,0)*'4. Formulations'!$O50</f>
        <v>0</v>
      </c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P51" s="27">
        <f>IF(AND(OR(ISBLANK(QP$9),QP$9=0)=FALSE,QP$9=$DL51),1,0)*'4. Formulations'!$P50</f>
        <v>0</v>
      </c>
      <c r="QQ51" s="27">
        <f>IF(AND(OR(ISBLANK(QQ$9),QQ$9=0)=FALSE,QQ$9=$DL51),1,0)*'4. Formulations'!$P50</f>
        <v>0</v>
      </c>
      <c r="QR51" s="27">
        <f>IF(AND(OR(ISBLANK(QR$9),QR$9=0)=FALSE,QR$9=$DL51),1,0)*'4. Formulations'!$P50</f>
        <v>0</v>
      </c>
      <c r="QS51" s="27">
        <f>IF(AND(OR(ISBLANK(QS$9),QS$9=0)=FALSE,QS$9=$DL51),1,0)*'4. Formulations'!$P50</f>
        <v>0</v>
      </c>
      <c r="QT51" s="27">
        <f>IF(AND(OR(ISBLANK(QT$9),QT$9=0)=FALSE,QT$9=$DL51),1,0)*'4. Formulations'!$P50</f>
        <v>0</v>
      </c>
      <c r="QU51" s="27">
        <f>IF(AND(OR(ISBLANK(QU$9),QU$9=0)=FALSE,QU$9=$DL51),1,0)*'4. Formulations'!$P50</f>
        <v>0</v>
      </c>
      <c r="QV51" s="27">
        <f>IF(AND(OR(ISBLANK(QV$9),QV$9=0)=FALSE,QV$9=$DL51),1,0)*'4. Formulations'!$P50</f>
        <v>0</v>
      </c>
      <c r="QW51" s="27">
        <f>IF(AND(OR(ISBLANK(QW$9),QW$9=0)=FALSE,QW$9=$DL51),1,0)*'4. Formulations'!$P50</f>
        <v>0</v>
      </c>
      <c r="QX51" s="27">
        <f>IF(AND(OR(ISBLANK(QX$9),QX$9=0)=FALSE,QX$9=$DL51),1,0)*'4. Formulations'!$P50</f>
        <v>0</v>
      </c>
      <c r="QY51" s="27">
        <f>IF(AND(OR(ISBLANK(QY$9),QY$9=0)=FALSE,QY$9=$DL51),1,0)*'4. Formulations'!$P50</f>
        <v>0</v>
      </c>
      <c r="QZ51" s="27">
        <f>IF(AND(OR(ISBLANK(QZ$9),QZ$9=0)=FALSE,QZ$9=$DL51),1,0)*'4. Formulations'!$P50</f>
        <v>0</v>
      </c>
      <c r="RA51" s="27">
        <f>IF(AND(OR(ISBLANK(RA$9),RA$9=0)=FALSE,RA$9=$DL51),1,0)*'4. Formulations'!$P50</f>
        <v>0</v>
      </c>
      <c r="RB51" s="27">
        <f>IF(AND(OR(ISBLANK(RB$9),RB$9=0)=FALSE,RB$9=$DL51),1,0)*'4. Formulations'!$P50</f>
        <v>0</v>
      </c>
      <c r="RC51" s="27">
        <f>IF(AND(OR(ISBLANK(RC$9),RC$9=0)=FALSE,RC$9=$DL51),1,0)*'4. Formulations'!$P50</f>
        <v>0</v>
      </c>
      <c r="RD51" s="27">
        <f>IF(AND(OR(ISBLANK(RD$9),RD$9=0)=FALSE,RD$9=$DL51),1,0)*'4. Formulations'!$P50</f>
        <v>0</v>
      </c>
      <c r="RE51" s="27">
        <f>IF(AND(OR(ISBLANK(RE$9),RE$9=0)=FALSE,RE$9=$DL51),1,0)*'4. Formulations'!$P50</f>
        <v>0</v>
      </c>
      <c r="RF51" s="27">
        <f>IF(AND(OR(ISBLANK(RF$9),RF$9=0)=FALSE,RF$9=$DL51),1,0)*'4. Formulations'!$P50</f>
        <v>0</v>
      </c>
      <c r="RG51" s="27"/>
      <c r="RH51" s="27"/>
      <c r="RI51" s="27"/>
      <c r="RK51" s="27">
        <f>IF(AND(OR(ISBLANK(RK$9),RK$9=0)=FALSE,SUM($QP51:$RF51)&gt;0,RK$9='2. Protocols'!$G50),1,0)*'4. Formulations'!$P50</f>
        <v>0</v>
      </c>
      <c r="RL51" s="27">
        <f>IF(AND(OR(ISBLANK(RL$9),RL$9=0)=FALSE,SUM($QP51:$RF51)&gt;0,RL$9='2. Protocols'!$G50),1,0)*'4. Formulations'!$P50</f>
        <v>0</v>
      </c>
      <c r="RM51" s="27">
        <f>IF(AND(OR(ISBLANK(RM$9),RM$9=0)=FALSE,SUM($QP51:$RF51)&gt;0,RM$9='2. Protocols'!$G50),1,0)*'4. Formulations'!$P50</f>
        <v>0</v>
      </c>
      <c r="RN51" s="27">
        <f>IF(AND(OR(ISBLANK(RN$9),RN$9=0)=FALSE,SUM($QP51:$RF51)&gt;0,RN$9='2. Protocols'!$G50),1,0)*'4. Formulations'!$P50</f>
        <v>0</v>
      </c>
      <c r="RO51" s="27">
        <f>IF(AND(OR(ISBLANK(RO$9),RO$9=0)=FALSE,SUM($QP51:$RF51)&gt;0,RO$9='2. Protocols'!$G50),1,0)*'4. Formulations'!$P50</f>
        <v>0</v>
      </c>
      <c r="RP51" s="27">
        <f>IF(AND(OR(ISBLANK(RP$9),RP$9=0)=FALSE,SUM($QP51:$RF51)&gt;0,RP$9='2. Protocols'!$G50),1,0)*'4. Formulations'!$P50</f>
        <v>0</v>
      </c>
      <c r="RQ51" s="27">
        <f>IF(AND(OR(ISBLANK(RQ$9),RQ$9=0)=FALSE,SUM($QP51:$RF51)&gt;0,RQ$9='2. Protocols'!$G50),1,0)*'4. Formulations'!$P50</f>
        <v>0</v>
      </c>
      <c r="RR51" s="27">
        <f>IF(AND(OR(ISBLANK(RR$9),RR$9=0)=FALSE,SUM($QP51:$RF51)&gt;0,RR$9='2. Protocols'!$G50),1,0)*'4. Formulations'!$P50</f>
        <v>0</v>
      </c>
      <c r="RS51" s="27">
        <f>IF(AND(OR(ISBLANK(RS$9),RS$9=0)=FALSE,SUM($QP51:$RF51)&gt;0,RS$9='2. Protocols'!$G50),1,0)*'4. Formulations'!$P50</f>
        <v>0</v>
      </c>
      <c r="RT51" s="27">
        <f>IF(AND(OR(ISBLANK(RT$9),RT$9=0)=FALSE,SUM($QP51:$RF51)&gt;0,RT$9='2. Protocols'!$G50),1,0)*'4. Formulations'!$P50</f>
        <v>0</v>
      </c>
      <c r="RU51" s="27">
        <f>IF(AND(OR(ISBLANK(RU$9),RU$9=0)=FALSE,SUM($QP51:$RF51)&gt;0,RU$9='2. Protocols'!$G50),1,0)*'4. Formulations'!$P50</f>
        <v>0</v>
      </c>
      <c r="RV51" s="27">
        <f>IF(AND(OR(ISBLANK(RV$9),RV$9=0)=FALSE,SUM($QP51:$RF51)&gt;0,RV$9='2. Protocols'!$G50),1,0)*'4. Formulations'!$P50</f>
        <v>0</v>
      </c>
      <c r="RW51" s="27">
        <f>IF(AND(OR(ISBLANK(RW$9),RW$9=0)=FALSE,SUM($QP51:$RF51)&gt;0,RW$9='2. Protocols'!$G50),1,0)*'4. Formulations'!$P50</f>
        <v>0</v>
      </c>
      <c r="RX51" s="27">
        <f>IF(AND(OR(ISBLANK(RX$9),RX$9=0)=FALSE,SUM($QP51:$RF51)&gt;0,RX$9='2. Protocols'!$G50),1,0)*'4. Formulations'!$P50</f>
        <v>0</v>
      </c>
      <c r="RY51" s="27">
        <f>IF(AND(OR(ISBLANK(RY$9),RY$9=0)=FALSE,SUM($QP51:$RF51)&gt;0,RY$9='2. Protocols'!$G50),1,0)*'4. Formulations'!$P50</f>
        <v>0</v>
      </c>
      <c r="RZ51" s="27">
        <f>IF(AND(OR(ISBLANK(RZ$9),RZ$9=0)=FALSE,SUM($QP51:$RF51)&gt;0,RZ$9='2. Protocols'!$G50),1,0)*'4. Formulations'!$P50</f>
        <v>0</v>
      </c>
      <c r="SA51" s="27">
        <f>IF(AND(OR(ISBLANK(SA$9),SA$9=0)=FALSE,SUM($QP51:$RF51)&gt;0,SA$9='2. Protocols'!$G50),1,0)*'4. Formulations'!$P50</f>
        <v>0</v>
      </c>
      <c r="SB51" s="27">
        <f>IF(AND(OR(ISBLANK(SB$9),SB$9=0)=FALSE,SUM($QP51:$RF51)&gt;0,SB$9='2. Protocols'!$G50),1,0)*'4. Formulations'!$P50</f>
        <v>0</v>
      </c>
      <c r="SC51" s="27">
        <f>IF(AND(OR(ISBLANK(SC$9),SC$9=0)=FALSE,SUM($QP51:$RF51)&gt;0,SC$9='2. Protocols'!$G50),1,0)*'4. Formulations'!$P50</f>
        <v>0</v>
      </c>
      <c r="SD51" s="27">
        <f>IF(AND(OR(ISBLANK(SD$9),SD$9=0)=FALSE,SUM($QP51:$RF51)&gt;0,SD$9='2. Protocols'!$G50),1,0)*'4. Formulations'!$P50</f>
        <v>0</v>
      </c>
      <c r="SE51" s="27">
        <f>IF(AND(OR(ISBLANK(SE$9),SE$9=0)=FALSE,SUM($QP51:$RF51)&gt;0,SE$9='2. Protocols'!$G50),1,0)*'4. Formulations'!$P50</f>
        <v>0</v>
      </c>
      <c r="SF51" s="27">
        <f>IF(AND(OR(ISBLANK(SF$9),SF$9=0)=FALSE,SUM($QP51:$RF51)&gt;0,SF$9='2. Protocols'!$G50),1,0)*'4. Formulations'!$P50</f>
        <v>0</v>
      </c>
      <c r="SG51" s="27">
        <f>IF(AND(OR(ISBLANK(SG$9),SG$9=0)=FALSE,SUM($QP51:$RF51)&gt;0,SG$9='2. Protocols'!$G50),1,0)*'4. Formulations'!$P50</f>
        <v>0</v>
      </c>
      <c r="SH51" s="27">
        <f>IF(AND(OR(ISBLANK(SH$9),SH$9=0)=FALSE,SUM($QP51:$RF51)&gt;0,SH$9='2. Protocols'!$G50),1,0)*'4. Formulations'!$P50</f>
        <v>0</v>
      </c>
      <c r="SI51" s="27">
        <f>IF(AND(OR(ISBLANK(SI$9),SI$9=0)=FALSE,SUM($QP51:$RF51)&gt;0,SI$9='2. Protocols'!$G50),1,0)*'4. Formulations'!$P50</f>
        <v>0</v>
      </c>
      <c r="SJ51" s="27">
        <f>IF(AND(OR(ISBLANK(SJ$9),SJ$9=0)=FALSE,SUM($QP51:$RF51)&gt;0,SJ$9='2. Protocols'!$G50),1,0)*'4. Formulations'!$P50</f>
        <v>0</v>
      </c>
      <c r="SK51" s="27">
        <f>IF(AND(OR(ISBLANK(SK$9),SK$9=0)=FALSE,SUM($QP51:$RF51)&gt;0,SK$9='2. Protocols'!$G50),1,0)*'4. Formulations'!$P50</f>
        <v>0</v>
      </c>
      <c r="SL51" s="27">
        <f>IF(AND(OR(ISBLANK(SL$9),SL$9=0)=FALSE,SUM($QP51:$RF51)&gt;0,SL$9='2. Protocols'!$G50),1,0)*'4. Formulations'!$P50</f>
        <v>0</v>
      </c>
      <c r="SM51" s="27">
        <f>IF(AND(OR(ISBLANK(SM$9),SM$9=0)=FALSE,SUM($QP51:$RF51)&gt;0,SM$9='2. Protocols'!$G50),1,0)*'4. Formulations'!$P50</f>
        <v>0</v>
      </c>
      <c r="SN51" s="27">
        <f>IF(AND(OR(ISBLANK(SN$9),SN$9=0)=FALSE,SUM($QP51:$RF51)&gt;0,SN$9='2. Protocols'!$G50),1,0)*'4. Formulations'!$P50</f>
        <v>0</v>
      </c>
      <c r="SO51" s="27">
        <f>IF(AND(OR(ISBLANK(SO$9),SO$9=0)=FALSE,SUM($QP51:$RF51)&gt;0,SO$9='2. Protocols'!$G50),1,0)*'4. Formulations'!$P50</f>
        <v>0</v>
      </c>
      <c r="SP51" s="27">
        <f>IF(AND(OR(ISBLANK(SP$9),SP$9=0)=FALSE,SUM($QP51:$RF51)&gt;0,SP$9='2. Protocols'!$G50),1,0)*'4. Formulations'!$P50</f>
        <v>0</v>
      </c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J51" s="27">
        <f>IF(AND(OR(ISBLANK(TJ$9),TJ$9=0)=FALSE,TJ$9=$DM51),1,0)*'4. Formulations'!$Q50</f>
        <v>0</v>
      </c>
      <c r="TK51" s="27">
        <f>IF(AND(OR(ISBLANK(TK$9),TK$9=0)=FALSE,TK$9=$DM51),1,0)*'4. Formulations'!$Q50</f>
        <v>0</v>
      </c>
      <c r="TL51" s="27">
        <f>IF(AND(OR(ISBLANK(TL$9),TL$9=0)=FALSE,TL$9=$DM51),1,0)*'4. Formulations'!$Q50</f>
        <v>0</v>
      </c>
      <c r="TM51" s="27">
        <f>IF(AND(OR(ISBLANK(TM$9),TM$9=0)=FALSE,TM$9=$DM51),1,0)*'4. Formulations'!$Q50</f>
        <v>0</v>
      </c>
      <c r="TN51" s="27">
        <f>IF(AND(OR(ISBLANK(TN$9),TN$9=0)=FALSE,TN$9=$DM51),1,0)*'4. Formulations'!$Q50</f>
        <v>0</v>
      </c>
      <c r="TO51" s="27">
        <f>IF(AND(OR(ISBLANK(TO$9),TO$9=0)=FALSE,TO$9=$DM51),1,0)*'4. Formulations'!$Q50</f>
        <v>0</v>
      </c>
      <c r="TP51" s="27">
        <f>IF(AND(OR(ISBLANK(TP$9),TP$9=0)=FALSE,TP$9=$DM51),1,0)*'4. Formulations'!$Q50</f>
        <v>0</v>
      </c>
      <c r="TQ51" s="27">
        <f>IF(AND(OR(ISBLANK(TQ$9),TQ$9=0)=FALSE,TQ$9=$DM51),1,0)*'4. Formulations'!$Q50</f>
        <v>0</v>
      </c>
      <c r="TR51" s="27">
        <f>IF(AND(OR(ISBLANK(TR$9),TR$9=0)=FALSE,TR$9=$DM51),1,0)*'4. Formulations'!$Q50</f>
        <v>0</v>
      </c>
      <c r="TS51" s="27">
        <f>IF(AND(OR(ISBLANK(TS$9),TS$9=0)=FALSE,TS$9=$DM51),1,0)*'4. Formulations'!$Q50</f>
        <v>0</v>
      </c>
      <c r="TT51" s="27">
        <f>IF(AND(OR(ISBLANK(TT$9),TT$9=0)=FALSE,TT$9=$DM51),1,0)*'4. Formulations'!$Q50</f>
        <v>0</v>
      </c>
      <c r="TU51" s="27">
        <f>IF(AND(OR(ISBLANK(TU$9),TU$9=0)=FALSE,TU$9=$DM51),1,0)*'4. Formulations'!$Q50</f>
        <v>0</v>
      </c>
      <c r="TV51" s="27">
        <f>IF(AND(OR(ISBLANK(TV$9),TV$9=0)=FALSE,TV$9=$DM51),1,0)*'4. Formulations'!$Q50</f>
        <v>0</v>
      </c>
      <c r="TW51" s="27">
        <f>IF(AND(OR(ISBLANK(TW$9),TW$9=0)=FALSE,TW$9=$DM51),1,0)*'4. Formulations'!$Q50</f>
        <v>0</v>
      </c>
      <c r="TX51" s="27">
        <f>IF(AND(OR(ISBLANK(TX$9),TX$9=0)=FALSE,TX$9=$DM51),1,0)*'4. Formulations'!$Q50</f>
        <v>0</v>
      </c>
      <c r="TY51" s="27">
        <f>IF(AND(OR(ISBLANK(TY$9),TY$9=0)=FALSE,TY$9=$DM51),1,0)*'4. Formulations'!$Q50</f>
        <v>0</v>
      </c>
      <c r="TZ51" s="27">
        <f>IF(AND(OR(ISBLANK(TZ$9),TZ$9=0)=FALSE,TZ$9=$DM51),1,0)*'4. Formulations'!$Q50</f>
        <v>0</v>
      </c>
      <c r="UA51" s="27"/>
      <c r="UB51" s="27"/>
      <c r="UC51" s="27"/>
    </row>
    <row r="52" spans="2:549" x14ac:dyDescent="0.3">
      <c r="B52" s="2"/>
      <c r="C52" s="75" t="str">
        <f>IF('2. Protocols'!C51&amp;"+"&amp;'2. Protocols'!E51&amp;"+"&amp;'2. Protocols'!G51="++","",'2. Protocols'!C51&amp;"+"&amp;'2. Protocols'!E51&amp;"+"&amp;'2. Protocols'!G51)</f>
        <v/>
      </c>
      <c r="D52" s="7"/>
      <c r="E52" s="8"/>
      <c r="G52" s="72">
        <f>'2. Protocols'!J51*'1. General Inputs'!$L$13</f>
        <v>0</v>
      </c>
      <c r="H52" s="72" t="e">
        <f>MAX(G52*(1+'1. General Inputs'!$BA$23+HLOOKUP(H$7,'1. General Inputs'!$BC$17:$BE$19,ROWS('1. General Inputs'!$BA$17:$BA$19),0))+(H$76*'2. Protocols'!$O51)+'3. ARV Substitutions'!L74,0)</f>
        <v>#VALUE!</v>
      </c>
      <c r="I52" s="72" t="e">
        <f>MAX(H52*(1+'1. General Inputs'!$BA$23+HLOOKUP(I$7,'1. General Inputs'!$BC$17:$BE$19,ROWS('1. General Inputs'!$BA$17:$BA$19),0))+(I$76*'2. Protocols'!$O51)+'3. ARV Substitutions'!M74,0)</f>
        <v>#VALUE!</v>
      </c>
      <c r="J52" s="72" t="e">
        <f>MAX(I52*(1+'1. General Inputs'!$BA$23+HLOOKUP(J$7,'1. General Inputs'!$BC$17:$BE$19,ROWS('1. General Inputs'!$BA$17:$BA$19),0))+(J$76*'2. Protocols'!$O51)+'3. ARV Substitutions'!N74,0)</f>
        <v>#VALUE!</v>
      </c>
      <c r="K52" s="72" t="e">
        <f>MAX(J52*(1+'1. General Inputs'!$BA$23+HLOOKUP(K$7,'1. General Inputs'!$BC$17:$BE$19,ROWS('1. General Inputs'!$BA$17:$BA$19),0))+(K$76*'2. Protocols'!$O51)+'3. ARV Substitutions'!O74,0)</f>
        <v>#VALUE!</v>
      </c>
      <c r="L52" s="72" t="e">
        <f>MAX(K52*(1+'1. General Inputs'!$BA$23+HLOOKUP(L$7,'1. General Inputs'!$BC$17:$BE$19,ROWS('1. General Inputs'!$BA$17:$BA$19),0))+(L$76*'2. Protocols'!$O51)+'3. ARV Substitutions'!P74,0)</f>
        <v>#VALUE!</v>
      </c>
      <c r="M52" s="72" t="e">
        <f>MAX(L52*(1+'1. General Inputs'!$BA$23+HLOOKUP(M$7,'1. General Inputs'!$BC$17:$BE$19,ROWS('1. General Inputs'!$BA$17:$BA$19),0))+(M$76*'2. Protocols'!$O51)+'3. ARV Substitutions'!Q74,0)</f>
        <v>#VALUE!</v>
      </c>
      <c r="N52" s="72" t="e">
        <f>MAX(M52*(1+'1. General Inputs'!$BA$23+HLOOKUP(N$7,'1. General Inputs'!$BC$17:$BE$19,ROWS('1. General Inputs'!$BA$17:$BA$19),0))+(N$76*'2. Protocols'!$O51)+'3. ARV Substitutions'!R74,0)</f>
        <v>#VALUE!</v>
      </c>
      <c r="O52" s="72" t="e">
        <f>MAX(N52*(1+'1. General Inputs'!$BA$23+HLOOKUP(O$7,'1. General Inputs'!$BC$17:$BE$19,ROWS('1. General Inputs'!$BA$17:$BA$19),0))+(O$76*'2. Protocols'!$O51)+'3. ARV Substitutions'!S74,0)</f>
        <v>#VALUE!</v>
      </c>
      <c r="P52" s="72" t="e">
        <f>MAX(O52*(1+'1. General Inputs'!$BA$23+HLOOKUP(P$7,'1. General Inputs'!$BC$17:$BE$19,ROWS('1. General Inputs'!$BA$17:$BA$19),0))+(P$76*'2. Protocols'!$O51)+'3. ARV Substitutions'!T74,0)</f>
        <v>#VALUE!</v>
      </c>
      <c r="Q52" s="72" t="e">
        <f>MAX(P52*(1+'1. General Inputs'!$BA$23+HLOOKUP(Q$7,'1. General Inputs'!$BC$17:$BE$19,ROWS('1. General Inputs'!$BA$17:$BA$19),0))+(Q$76*'2. Protocols'!$O51)+'3. ARV Substitutions'!U74,0)</f>
        <v>#VALUE!</v>
      </c>
      <c r="R52" s="72" t="e">
        <f>MAX(Q52*(1+'1. General Inputs'!$BA$23+HLOOKUP(R$7,'1. General Inputs'!$BC$17:$BE$19,ROWS('1. General Inputs'!$BA$17:$BA$19),0))+(R$76*'2. Protocols'!$O51)+'3. ARV Substitutions'!V74,0)</f>
        <v>#VALUE!</v>
      </c>
      <c r="S52" s="72" t="e">
        <f>MAX(R52*(1+'1. General Inputs'!$BA$23+HLOOKUP(S$7,'1. General Inputs'!$BC$17:$BE$19,ROWS('1. General Inputs'!$BA$17:$BA$19),0))+(S$76*'2. Protocols'!$O51)+'3. ARV Substitutions'!W74,0)</f>
        <v>#VALUE!</v>
      </c>
      <c r="T52" s="72" t="e">
        <f>MAX(S52*(1+'1. General Inputs'!$BA$23+HLOOKUP(T$7,'1. General Inputs'!$BC$17:$BE$19,ROWS('1. General Inputs'!$BA$17:$BA$19),0))+(T$76*'2. Protocols'!$O51)+'3. ARV Substitutions'!X74,0)</f>
        <v>#VALUE!</v>
      </c>
      <c r="U52" s="72" t="e">
        <f>MAX(T52*(1+'1. General Inputs'!$BA$23+HLOOKUP(U$7,'1. General Inputs'!$BC$17:$BE$19,ROWS('1. General Inputs'!$BA$17:$BA$19),0))+(U$76*'2. Protocols'!$O51)+'3. ARV Substitutions'!Y74,0)</f>
        <v>#VALUE!</v>
      </c>
      <c r="V52" s="72" t="e">
        <f>MAX(U52*(1+'1. General Inputs'!$BA$23+HLOOKUP(V$7,'1. General Inputs'!$BC$17:$BE$19,ROWS('1. General Inputs'!$BA$17:$BA$19),0))+(V$76*'2. Protocols'!$O51)+'3. ARV Substitutions'!Z74,0)</f>
        <v>#VALUE!</v>
      </c>
      <c r="W52" s="72" t="e">
        <f>MAX(V52*(1+'1. General Inputs'!$BA$23+HLOOKUP(W$7,'1. General Inputs'!$BC$17:$BE$19,ROWS('1. General Inputs'!$BA$17:$BA$19),0))+(W$76*'2. Protocols'!$O51)+'3. ARV Substitutions'!AA74,0)</f>
        <v>#VALUE!</v>
      </c>
      <c r="X52" s="72" t="e">
        <f>MAX(W52*(1+'1. General Inputs'!$BA$23+HLOOKUP(X$7,'1. General Inputs'!$BC$17:$BE$19,ROWS('1. General Inputs'!$BA$17:$BA$19),0))+(X$76*'2. Protocols'!$O51)+'3. ARV Substitutions'!AB74,0)</f>
        <v>#VALUE!</v>
      </c>
      <c r="Y52" s="72" t="e">
        <f>MAX(X52*(1+'1. General Inputs'!$BA$23+HLOOKUP(Y$7,'1. General Inputs'!$BC$17:$BE$19,ROWS('1. General Inputs'!$BA$17:$BA$19),0))+(Y$76*'2. Protocols'!$O51)+'3. ARV Substitutions'!AC74,0)</f>
        <v>#VALUE!</v>
      </c>
      <c r="Z52" s="72" t="e">
        <f>MAX(Y52*(1+'1. General Inputs'!$BA$23+HLOOKUP(Z$7,'1. General Inputs'!$BC$17:$BE$19,ROWS('1. General Inputs'!$BA$17:$BA$19),0))+(Z$76*'2. Protocols'!$O51)+'3. ARV Substitutions'!AD74,0)</f>
        <v>#VALUE!</v>
      </c>
      <c r="AA52" s="72" t="e">
        <f>MAX(Z52*(1+'1. General Inputs'!$BA$23+HLOOKUP(AA$7,'1. General Inputs'!$BC$17:$BE$19,ROWS('1. General Inputs'!$BA$17:$BA$19),0))+(AA$76*'2. Protocols'!$O51)+'3. ARV Substitutions'!AE74,0)</f>
        <v>#VALUE!</v>
      </c>
      <c r="AB52" s="72" t="e">
        <f>MAX(AA52*(1+'1. General Inputs'!$BA$23+HLOOKUP(AB$7,'1. General Inputs'!$BC$17:$BE$19,ROWS('1. General Inputs'!$BA$17:$BA$19),0))+(AB$76*'2. Protocols'!$O51)+'3. ARV Substitutions'!AF74,0)</f>
        <v>#VALUE!</v>
      </c>
      <c r="AC52" s="72" t="e">
        <f>MAX(AB52*(1+'1. General Inputs'!$BA$23+HLOOKUP(AC$7,'1. General Inputs'!$BC$17:$BE$19,ROWS('1. General Inputs'!$BA$17:$BA$19),0))+(AC$76*'2. Protocols'!$O51)+'3. ARV Substitutions'!AG74,0)</f>
        <v>#VALUE!</v>
      </c>
      <c r="AD52" s="72" t="e">
        <f>MAX(AC52*(1+'1. General Inputs'!$BA$23+HLOOKUP(AD$7,'1. General Inputs'!$BC$17:$BE$19,ROWS('1. General Inputs'!$BA$17:$BA$19),0))+(AD$76*'2. Protocols'!$O51)+'3. ARV Substitutions'!AH74,0)</f>
        <v>#VALUE!</v>
      </c>
      <c r="AE52" s="72" t="e">
        <f>MAX(AD52*(1+'1. General Inputs'!$BA$23+HLOOKUP(AE$7,'1. General Inputs'!$BC$17:$BE$19,ROWS('1. General Inputs'!$BA$17:$BA$19),0))+(AE$76*'2. Protocols'!$O51)+'3. ARV Substitutions'!AI74,0)</f>
        <v>#VALUE!</v>
      </c>
      <c r="AF52" s="72" t="e">
        <f>MAX(AE52*(1+'1. General Inputs'!$BA$23+HLOOKUP(AF$7,'1. General Inputs'!$BC$17:$BE$19,ROWS('1. General Inputs'!$BA$17:$BA$19),0))+(AF$76*'2. Protocols'!$O51)+'3. ARV Substitutions'!AJ74,0)</f>
        <v>#VALUE!</v>
      </c>
      <c r="AG52" s="72" t="e">
        <f>MAX(AF52*(1+'1. General Inputs'!$BA$23+HLOOKUP(AG$7,'1. General Inputs'!$BC$17:$BE$19,ROWS('1. General Inputs'!$BA$17:$BA$19),0))+(AG$76*'2. Protocols'!$O51)+'3. ARV Substitutions'!AK74,0)</f>
        <v>#VALUE!</v>
      </c>
      <c r="AH52" s="72" t="e">
        <f>MAX(AG52*(1+'1. General Inputs'!$BA$23+HLOOKUP(AH$7,'1. General Inputs'!$BC$17:$BE$19,ROWS('1. General Inputs'!$BA$17:$BA$19),0))+(AH$76*'2. Protocols'!$O51)+'3. ARV Substitutions'!AL74,0)</f>
        <v>#VALUE!</v>
      </c>
      <c r="AI52" s="72" t="e">
        <f>MAX(AH52*(1+'1. General Inputs'!$BA$23+HLOOKUP(AI$7,'1. General Inputs'!$BC$17:$BE$19,ROWS('1. General Inputs'!$BA$17:$BA$19),0))+(AI$76*'2. Protocols'!$O51)+'3. ARV Substitutions'!AM74,0)</f>
        <v>#VALUE!</v>
      </c>
      <c r="AJ52" s="72" t="e">
        <f>MAX(AI52*(1+'1. General Inputs'!$BA$23+HLOOKUP(AJ$7,'1. General Inputs'!$BC$17:$BE$19,ROWS('1. General Inputs'!$BA$17:$BA$19),0))+(AJ$76*'2. Protocols'!$O51)+'3. ARV Substitutions'!AN74,0)</f>
        <v>#VALUE!</v>
      </c>
      <c r="AK52" s="72" t="e">
        <f>MAX(AJ52*(1+'1. General Inputs'!$BA$23+HLOOKUP(AK$7,'1. General Inputs'!$BC$17:$BE$19,ROWS('1. General Inputs'!$BA$17:$BA$19),0))+(AK$76*'2. Protocols'!$O51)+'3. ARV Substitutions'!AO74,0)</f>
        <v>#VALUE!</v>
      </c>
      <c r="AL52" s="72" t="e">
        <f>MAX(AK52*(1+'1. General Inputs'!$BA$23+HLOOKUP(AL$7,'1. General Inputs'!$BC$17:$BE$19,ROWS('1. General Inputs'!$BA$17:$BA$19),0))+(AL$76*'2. Protocols'!$O51)+'3. ARV Substitutions'!AP74,0)</f>
        <v>#VALUE!</v>
      </c>
      <c r="AM52" s="72" t="e">
        <f>MAX(AL52*(1+'1. General Inputs'!$BA$23+HLOOKUP(AM$7,'1. General Inputs'!$BC$17:$BE$19,ROWS('1. General Inputs'!$BA$17:$BA$19),0))+(AM$76*'2. Protocols'!$O51)+'3. ARV Substitutions'!AQ74,0)</f>
        <v>#VALUE!</v>
      </c>
      <c r="AN52" s="72" t="e">
        <f>MAX(AM52*(1+'1. General Inputs'!$BA$23+HLOOKUP(AN$7,'1. General Inputs'!$BC$17:$BE$19,ROWS('1. General Inputs'!$BA$17:$BA$19),0))+(AN$76*'2. Protocols'!$O51)+'3. ARV Substitutions'!AR74,0)</f>
        <v>#VALUE!</v>
      </c>
      <c r="AO52" s="72" t="e">
        <f>MAX(AN52*(1+'1. General Inputs'!$BA$23+HLOOKUP(AO$7,'1. General Inputs'!$BC$17:$BE$19,ROWS('1. General Inputs'!$BA$17:$BA$19),0))+(AO$76*'2. Protocols'!$O51)+'3. ARV Substitutions'!AS74,0)</f>
        <v>#VALUE!</v>
      </c>
      <c r="AP52" s="72" t="e">
        <f>MAX(AO52*(1+'1. General Inputs'!$BA$23+HLOOKUP(AP$7,'1. General Inputs'!$BC$17:$BE$19,ROWS('1. General Inputs'!$BA$17:$BA$19),0))+(AP$76*'2. Protocols'!$O51)+'3. ARV Substitutions'!AT74,0)</f>
        <v>#VALUE!</v>
      </c>
      <c r="AQ52" s="72" t="e">
        <f>MAX(AP52*(1+'1. General Inputs'!$BA$23+HLOOKUP(AQ$7,'1. General Inputs'!$BC$17:$BE$19,ROWS('1. General Inputs'!$BA$17:$BA$19),0))+(AQ$76*'2. Protocols'!$O51)+'3. ARV Substitutions'!AU74,0)</f>
        <v>#VALUE!</v>
      </c>
      <c r="CA52" s="51" t="e">
        <f t="shared" si="68"/>
        <v>#VALUE!</v>
      </c>
      <c r="CB52" s="51" t="e">
        <f t="shared" si="69"/>
        <v>#VALUE!</v>
      </c>
      <c r="CC52" s="51" t="e">
        <f t="shared" si="70"/>
        <v>#VALUE!</v>
      </c>
      <c r="CD52" s="51" t="e">
        <f t="shared" si="71"/>
        <v>#VALUE!</v>
      </c>
      <c r="CE52" s="51" t="e">
        <f t="shared" si="103"/>
        <v>#VALUE!</v>
      </c>
      <c r="CF52" s="51" t="e">
        <f t="shared" si="72"/>
        <v>#VALUE!</v>
      </c>
      <c r="CG52" s="51" t="e">
        <f t="shared" si="73"/>
        <v>#VALUE!</v>
      </c>
      <c r="CH52" s="51" t="e">
        <f t="shared" si="74"/>
        <v>#VALUE!</v>
      </c>
      <c r="CI52" s="51" t="e">
        <f t="shared" si="75"/>
        <v>#VALUE!</v>
      </c>
      <c r="CJ52" s="51" t="e">
        <f t="shared" si="76"/>
        <v>#VALUE!</v>
      </c>
      <c r="CK52" s="51" t="e">
        <f t="shared" si="77"/>
        <v>#VALUE!</v>
      </c>
      <c r="CL52" s="51" t="e">
        <f t="shared" si="78"/>
        <v>#VALUE!</v>
      </c>
      <c r="CM52" s="51" t="e">
        <f t="shared" si="79"/>
        <v>#VALUE!</v>
      </c>
      <c r="CN52" s="51" t="e">
        <f t="shared" si="80"/>
        <v>#VALUE!</v>
      </c>
      <c r="CO52" s="51" t="e">
        <f t="shared" si="81"/>
        <v>#VALUE!</v>
      </c>
      <c r="CP52" s="51" t="e">
        <f t="shared" si="82"/>
        <v>#VALUE!</v>
      </c>
      <c r="CQ52" s="51" t="e">
        <f t="shared" si="83"/>
        <v>#VALUE!</v>
      </c>
      <c r="CR52" s="51" t="e">
        <f t="shared" si="84"/>
        <v>#VALUE!</v>
      </c>
      <c r="CS52" s="51" t="e">
        <f t="shared" si="85"/>
        <v>#VALUE!</v>
      </c>
      <c r="CT52" s="51" t="e">
        <f t="shared" si="86"/>
        <v>#VALUE!</v>
      </c>
      <c r="CU52" s="51" t="e">
        <f t="shared" si="87"/>
        <v>#VALUE!</v>
      </c>
      <c r="CV52" s="51" t="e">
        <f t="shared" si="88"/>
        <v>#VALUE!</v>
      </c>
      <c r="CW52" s="51" t="e">
        <f t="shared" si="89"/>
        <v>#VALUE!</v>
      </c>
      <c r="CX52" s="51" t="e">
        <f t="shared" si="90"/>
        <v>#VALUE!</v>
      </c>
      <c r="CY52" s="51" t="e">
        <f t="shared" si="91"/>
        <v>#VALUE!</v>
      </c>
      <c r="CZ52" s="51" t="e">
        <f t="shared" si="92"/>
        <v>#VALUE!</v>
      </c>
      <c r="DA52" s="51" t="e">
        <f t="shared" si="93"/>
        <v>#VALUE!</v>
      </c>
      <c r="DB52" s="51" t="e">
        <f t="shared" si="94"/>
        <v>#VALUE!</v>
      </c>
      <c r="DC52" s="51" t="e">
        <f t="shared" si="95"/>
        <v>#VALUE!</v>
      </c>
      <c r="DD52" s="51" t="e">
        <f t="shared" si="96"/>
        <v>#VALUE!</v>
      </c>
      <c r="DE52" s="51" t="e">
        <f t="shared" si="97"/>
        <v>#VALUE!</v>
      </c>
      <c r="DF52" s="51" t="e">
        <f t="shared" si="98"/>
        <v>#VALUE!</v>
      </c>
      <c r="DG52" s="51" t="e">
        <f t="shared" si="99"/>
        <v>#VALUE!</v>
      </c>
      <c r="DH52" s="51" t="e">
        <f t="shared" si="100"/>
        <v>#VALUE!</v>
      </c>
      <c r="DI52" s="51" t="e">
        <f t="shared" si="101"/>
        <v>#VALUE!</v>
      </c>
      <c r="DJ52" s="51" t="e">
        <f t="shared" si="102"/>
        <v>#VALUE!</v>
      </c>
      <c r="DL52" s="21" t="str">
        <f>CONCATENATE('2. Protocols'!C51, '2. Protocols'!D51, '2. Protocols'!E51)</f>
        <v>+</v>
      </c>
      <c r="DM52" s="21" t="str">
        <f>CONCATENATE('2. Protocols'!C51, '2. Protocols'!D51, '2. Protocols'!E51, '2. Protocols'!F51, '2. Protocols'!G51,)</f>
        <v>++</v>
      </c>
      <c r="DO52" s="27">
        <f>IF(AND(OR(ISBLANK(DO$9),DO$9=0)=FALSE,OR(DO$9='2. Protocols'!$C51,DO$9='2. Protocols'!$E51,DO$9='2. Protocols'!$G51)),1,0)*'4. Formulations'!$I51</f>
        <v>0</v>
      </c>
      <c r="DP52" s="27">
        <f>IF(AND(OR(ISBLANK(DP$9),DP$9=0)=FALSE,OR(DP$9='2. Protocols'!$C51,DP$9='2. Protocols'!$E51,DP$9='2. Protocols'!$G51)),1,0)*'4. Formulations'!$I51</f>
        <v>0</v>
      </c>
      <c r="DQ52" s="27">
        <f>IF(AND(OR(ISBLANK(DQ$9),DQ$9=0)=FALSE,OR(DQ$9='2. Protocols'!$C51,DQ$9='2. Protocols'!$E51,DQ$9='2. Protocols'!$G51)),1,0)*'4. Formulations'!$I51</f>
        <v>0</v>
      </c>
      <c r="DR52" s="27">
        <f>IF(AND(OR(ISBLANK(DR$9),DR$9=0)=FALSE,OR(DR$9='2. Protocols'!$C51,DR$9='2. Protocols'!$E51,DR$9='2. Protocols'!$G51)),1,0)*'4. Formulations'!$I51</f>
        <v>0</v>
      </c>
      <c r="DS52" s="27">
        <f>IF(AND(OR(ISBLANK(DS$9),DS$9=0)=FALSE,OR(DS$9='2. Protocols'!$C51,DS$9='2. Protocols'!$E51,DS$9='2. Protocols'!$G51)),1,0)*'4. Formulations'!$I51</f>
        <v>0</v>
      </c>
      <c r="DT52" s="27">
        <f>IF(AND(OR(ISBLANK(DT$9),DT$9=0)=FALSE,OR(DT$9='2. Protocols'!$C51,DT$9='2. Protocols'!$E51,DT$9='2. Protocols'!$G51)),1,0)*'4. Formulations'!$I51</f>
        <v>0</v>
      </c>
      <c r="DU52" s="27">
        <f>IF(AND(OR(ISBLANK(DU$9),DU$9=0)=FALSE,OR(DU$9='2. Protocols'!$C51,DU$9='2. Protocols'!$E51,DU$9='2. Protocols'!$G51)),1,0)*'4. Formulations'!$I51</f>
        <v>0</v>
      </c>
      <c r="DV52" s="27">
        <f>IF(AND(OR(ISBLANK(DV$9),DV$9=0)=FALSE,OR(DV$9='2. Protocols'!$C51,DV$9='2. Protocols'!$E51,DV$9='2. Protocols'!$G51)),1,0)*'4. Formulations'!$I51</f>
        <v>0</v>
      </c>
      <c r="DW52" s="27">
        <f>IF(AND(OR(ISBLANK(DW$9),DW$9=0)=FALSE,OR(DW$9='2. Protocols'!$C51,DW$9='2. Protocols'!$E51,DW$9='2. Protocols'!$G51)),1,0)*'4. Formulations'!$I51</f>
        <v>0</v>
      </c>
      <c r="DX52" s="27">
        <f>IF(AND(OR(ISBLANK(DX$9),DX$9=0)=FALSE,OR(DX$9='2. Protocols'!$C51,DX$9='2. Protocols'!$E51,DX$9='2. Protocols'!$G51)),1,0)*'4. Formulations'!$I51</f>
        <v>0</v>
      </c>
      <c r="DY52" s="27">
        <f>IF(AND(OR(ISBLANK(DY$9),DY$9=0)=FALSE,OR(DY$9='2. Protocols'!$C51,DY$9='2. Protocols'!$E51,DY$9='2. Protocols'!$G51)),1,0)*'4. Formulations'!$I51</f>
        <v>0</v>
      </c>
      <c r="DZ52" s="27">
        <f>IF(AND(OR(ISBLANK(DZ$9),DZ$9=0)=FALSE,OR(DZ$9='2. Protocols'!$C51,DZ$9='2. Protocols'!$E51,DZ$9='2. Protocols'!$G51)),1,0)*'4. Formulations'!$I51</f>
        <v>0</v>
      </c>
      <c r="EA52" s="27">
        <f>IF(AND(OR(ISBLANK(EA$9),EA$9=0)=FALSE,OR(EA$9='2. Protocols'!$C51,EA$9='2. Protocols'!$E51,EA$9='2. Protocols'!$G51)),1,0)*'4. Formulations'!$I51</f>
        <v>0</v>
      </c>
      <c r="EB52" s="27">
        <f>IF(AND(OR(ISBLANK(EB$9),EB$9=0)=FALSE,OR(EB$9='2. Protocols'!$C51,EB$9='2. Protocols'!$E51,EB$9='2. Protocols'!$G51)),1,0)*'4. Formulations'!$I51</f>
        <v>0</v>
      </c>
      <c r="EC52" s="27">
        <f>IF(AND(OR(ISBLANK(EC$9),EC$9=0)=FALSE,OR(EC$9='2. Protocols'!$C51,EC$9='2. Protocols'!$E51,EC$9='2. Protocols'!$G51)),1,0)*'4. Formulations'!$I51</f>
        <v>0</v>
      </c>
      <c r="ED52" s="27">
        <f>IF(AND(OR(ISBLANK(ED$9),ED$9=0)=FALSE,OR(ED$9='2. Protocols'!$C51,ED$9='2. Protocols'!$E51,ED$9='2. Protocols'!$G51)),1,0)*'4. Formulations'!$I51</f>
        <v>0</v>
      </c>
      <c r="EE52" s="27">
        <f>IF(AND(OR(ISBLANK(EE$9),EE$9=0)=FALSE,OR(EE$9='2. Protocols'!$C51,EE$9='2. Protocols'!$E51,EE$9='2. Protocols'!$G51)),1,0)*'4. Formulations'!$I51</f>
        <v>0</v>
      </c>
      <c r="EF52" s="27">
        <f>IF(AND(OR(ISBLANK(EF$9),EF$9=0)=FALSE,OR(EF$9='2. Protocols'!$C51,EF$9='2. Protocols'!$E51,EF$9='2. Protocols'!$G51)),1,0)*'4. Formulations'!$I51</f>
        <v>0</v>
      </c>
      <c r="EG52" s="27">
        <f>IF(AND(OR(ISBLANK(EG$9),EG$9=0)=FALSE,OR(EG$9='2. Protocols'!$C51,EG$9='2. Protocols'!$E51,EG$9='2. Protocols'!$G51)),1,0)*'4. Formulations'!$I51</f>
        <v>0</v>
      </c>
      <c r="EH52" s="27">
        <f>IF(AND(OR(ISBLANK(EH$9),EH$9=0)=FALSE,OR(EH$9='2. Protocols'!$C51,EH$9='2. Protocols'!$E51,EH$9='2. Protocols'!$G51)),1,0)*'4. Formulations'!$I51</f>
        <v>0</v>
      </c>
      <c r="EI52" s="27">
        <f>IF(AND(OR(ISBLANK(EI$9),EI$9=0)=FALSE,OR(EI$9='2. Protocols'!$C51,EI$9='2. Protocols'!$E51,EI$9='2. Protocols'!$G51)),1,0)*'4. Formulations'!$I51</f>
        <v>0</v>
      </c>
      <c r="EJ52" s="27">
        <f>IF(AND(OR(ISBLANK(EJ$9),EJ$9=0)=FALSE,OR(EJ$9='2. Protocols'!$C51,EJ$9='2. Protocols'!$E51,EJ$9='2. Protocols'!$G51)),1,0)*'4. Formulations'!$I51</f>
        <v>0</v>
      </c>
      <c r="EK52" s="27">
        <f>IF(AND(OR(ISBLANK(EK$9),EK$9=0)=FALSE,OR(EK$9='2. Protocols'!$C51,EK$9='2. Protocols'!$E51,EK$9='2. Protocols'!$G51)),1,0)*'4. Formulations'!$I51</f>
        <v>0</v>
      </c>
      <c r="EL52" s="27">
        <f>IF(AND(OR(ISBLANK(EL$9),EL$9=0)=FALSE,OR(EL$9='2. Protocols'!$C51,EL$9='2. Protocols'!$E51,EL$9='2. Protocols'!$G51)),1,0)*'4. Formulations'!$I51</f>
        <v>0</v>
      </c>
      <c r="EM52" s="27">
        <f>IF(AND(OR(ISBLANK(EM$9),EM$9=0)=FALSE,OR(EM$9='2. Protocols'!$C51,EM$9='2. Protocols'!$E51,EM$9='2. Protocols'!$G51)),1,0)*'4. Formulations'!$I51</f>
        <v>0</v>
      </c>
      <c r="EN52" s="27">
        <f>IF(AND(OR(ISBLANK(EN$9),EN$9=0)=FALSE,OR(EN$9='2. Protocols'!$C51,EN$9='2. Protocols'!$E51,EN$9='2. Protocols'!$G51)),1,0)*'4. Formulations'!$I51</f>
        <v>0</v>
      </c>
      <c r="EO52" s="27">
        <f>IF(AND(OR(ISBLANK(EO$9),EO$9=0)=FALSE,OR(EO$9='2. Protocols'!$C51,EO$9='2. Protocols'!$E51,EO$9='2. Protocols'!$G51)),1,0)*'4. Formulations'!$I51</f>
        <v>0</v>
      </c>
      <c r="EP52" s="27">
        <f>IF(AND(OR(ISBLANK(EP$9),EP$9=0)=FALSE,OR(EP$9='2. Protocols'!$C51,EP$9='2. Protocols'!$E51,EP$9='2. Protocols'!$G51)),1,0)*'4. Formulations'!$I51</f>
        <v>0</v>
      </c>
      <c r="EQ52" s="27">
        <f>IF(AND(OR(ISBLANK(EQ$9),EQ$9=0)=FALSE,OR(EQ$9='2. Protocols'!$C51,EQ$9='2. Protocols'!$E51,EQ$9='2. Protocols'!$G51)),1,0)*'4. Formulations'!$I51</f>
        <v>0</v>
      </c>
      <c r="ER52" s="27">
        <f>IF(AND(OR(ISBLANK(ER$9),ER$9=0)=FALSE,OR(ER$9='2. Protocols'!$C51,ER$9='2. Protocols'!$E51,ER$9='2. Protocols'!$G51)),1,0)*'4. Formulations'!$I51</f>
        <v>0</v>
      </c>
      <c r="ES52" s="27">
        <f>IF(AND(OR(ISBLANK(ES$9),ES$9=0)=FALSE,OR(ES$9='2. Protocols'!$C51,ES$9='2. Protocols'!$E51,ES$9='2. Protocols'!$G51)),1,0)*'4. Formulations'!$I51</f>
        <v>0</v>
      </c>
      <c r="ET52" s="27">
        <f>IF(AND(OR(ISBLANK(ET$9),ET$9=0)=FALSE,OR(ET$9='2. Protocols'!$C51,ET$9='2. Protocols'!$E51,ET$9='2. Protocols'!$G51)),1,0)*'4. Formulations'!$I51</f>
        <v>0</v>
      </c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N52" s="27">
        <f>IF(AND(OR(ISBLANK(FN$9),FN$9=0)=FALSE,FN$9=$DL52),1,0)*'4. Formulations'!$J51</f>
        <v>0</v>
      </c>
      <c r="FO52" s="27">
        <f>IF(AND(OR(ISBLANK(FO$9),FO$9=0)=FALSE,FO$9=$DL52),1,0)*'4. Formulations'!$J51</f>
        <v>0</v>
      </c>
      <c r="FP52" s="27">
        <f>IF(AND(OR(ISBLANK(FP$9),FP$9=0)=FALSE,FP$9=$DL52),1,0)*'4. Formulations'!$J51</f>
        <v>0</v>
      </c>
      <c r="FQ52" s="27">
        <f>IF(AND(OR(ISBLANK(FQ$9),FQ$9=0)=FALSE,FQ$9=$DL52),1,0)*'4. Formulations'!$J51</f>
        <v>0</v>
      </c>
      <c r="FR52" s="27">
        <f>IF(AND(OR(ISBLANK(FR$9),FR$9=0)=FALSE,FR$9=$DL52),1,0)*'4. Formulations'!$J51</f>
        <v>0</v>
      </c>
      <c r="FS52" s="27">
        <f>IF(AND(OR(ISBLANK(FS$9),FS$9=0)=FALSE,FS$9=$DL52),1,0)*'4. Formulations'!$J51</f>
        <v>0</v>
      </c>
      <c r="FT52" s="27">
        <f>IF(AND(OR(ISBLANK(FT$9),FT$9=0)=FALSE,FT$9=$DL52),1,0)*'4. Formulations'!$J51</f>
        <v>0</v>
      </c>
      <c r="FU52" s="27">
        <f>IF(AND(OR(ISBLANK(FU$9),FU$9=0)=FALSE,FU$9=$DL52),1,0)*'4. Formulations'!$J51</f>
        <v>0</v>
      </c>
      <c r="FV52" s="27">
        <f>IF(AND(OR(ISBLANK(FV$9),FV$9=0)=FALSE,FV$9=$DL52),1,0)*'4. Formulations'!$J51</f>
        <v>0</v>
      </c>
      <c r="FW52" s="27">
        <f>IF(AND(OR(ISBLANK(FW$9),FW$9=0)=FALSE,FW$9=$DL52),1,0)*'4. Formulations'!$J51</f>
        <v>0</v>
      </c>
      <c r="FX52" s="27">
        <f>IF(AND(OR(ISBLANK(FX$9),FX$9=0)=FALSE,FX$9=$DL52),1,0)*'4. Formulations'!$J51</f>
        <v>0</v>
      </c>
      <c r="FY52" s="27">
        <f>IF(AND(OR(ISBLANK(FY$9),FY$9=0)=FALSE,FY$9=$DL52),1,0)*'4. Formulations'!$J51</f>
        <v>0</v>
      </c>
      <c r="FZ52" s="27">
        <f>IF(AND(OR(ISBLANK(FZ$9),FZ$9=0)=FALSE,FZ$9=$DL52),1,0)*'4. Formulations'!$J51</f>
        <v>0</v>
      </c>
      <c r="GA52" s="27">
        <f>IF(AND(OR(ISBLANK(GA$9),GA$9=0)=FALSE,GA$9=$DL52),1,0)*'4. Formulations'!$J51</f>
        <v>0</v>
      </c>
      <c r="GB52" s="27">
        <f>IF(AND(OR(ISBLANK(GB$9),GB$9=0)=FALSE,GB$9=$DL52),1,0)*'4. Formulations'!$J51</f>
        <v>0</v>
      </c>
      <c r="GC52" s="27">
        <f>IF(AND(OR(ISBLANK(GC$9),GC$9=0)=FALSE,GC$9=$DL52),1,0)*'4. Formulations'!$J51</f>
        <v>0</v>
      </c>
      <c r="GD52" s="27">
        <f>IF(AND(OR(ISBLANK(GD$9),GD$9=0)=FALSE,GD$9=$DL52),1,0)*'4. Formulations'!$J51</f>
        <v>0</v>
      </c>
      <c r="GE52" s="27"/>
      <c r="GF52" s="27"/>
      <c r="GG52" s="27"/>
      <c r="GI52" s="27">
        <f>IF(AND(OR(ISBLANK(GI$9),GI$9=0)=FALSE,SUM($FN52:$GD52)&gt;0,GI$9='2. Protocols'!$G51),1,0)*'4. Formulations'!$J51</f>
        <v>0</v>
      </c>
      <c r="GJ52" s="27">
        <f>IF(AND(OR(ISBLANK(GJ$9),GJ$9=0)=FALSE,SUM($FN52:$GD52)&gt;0,GJ$9='2. Protocols'!$G51),1,0)*'4. Formulations'!$J51</f>
        <v>0</v>
      </c>
      <c r="GK52" s="27">
        <f>IF(AND(OR(ISBLANK(GK$9),GK$9=0)=FALSE,SUM($FN52:$GD52)&gt;0,GK$9='2. Protocols'!$G51),1,0)*'4. Formulations'!$J51</f>
        <v>0</v>
      </c>
      <c r="GL52" s="27">
        <f>IF(AND(OR(ISBLANK(GL$9),GL$9=0)=FALSE,SUM($FN52:$GD52)&gt;0,GL$9='2. Protocols'!$G51),1,0)*'4. Formulations'!$J51</f>
        <v>0</v>
      </c>
      <c r="GM52" s="27">
        <f>IF(AND(OR(ISBLANK(GM$9),GM$9=0)=FALSE,SUM($FN52:$GD52)&gt;0,GM$9='2. Protocols'!$G51),1,0)*'4. Formulations'!$J51</f>
        <v>0</v>
      </c>
      <c r="GN52" s="27">
        <f>IF(AND(OR(ISBLANK(GN$9),GN$9=0)=FALSE,SUM($FN52:$GD52)&gt;0,GN$9='2. Protocols'!$G51),1,0)*'4. Formulations'!$J51</f>
        <v>0</v>
      </c>
      <c r="GO52" s="27">
        <f>IF(AND(OR(ISBLANK(GO$9),GO$9=0)=FALSE,SUM($FN52:$GD52)&gt;0,GO$9='2. Protocols'!$G51),1,0)*'4. Formulations'!$J51</f>
        <v>0</v>
      </c>
      <c r="GP52" s="27">
        <f>IF(AND(OR(ISBLANK(GP$9),GP$9=0)=FALSE,SUM($FN52:$GD52)&gt;0,GP$9='2. Protocols'!$G51),1,0)*'4. Formulations'!$J51</f>
        <v>0</v>
      </c>
      <c r="GQ52" s="27">
        <f>IF(AND(OR(ISBLANK(GQ$9),GQ$9=0)=FALSE,SUM($FN52:$GD52)&gt;0,GQ$9='2. Protocols'!$G51),1,0)*'4. Formulations'!$J51</f>
        <v>0</v>
      </c>
      <c r="GR52" s="27">
        <f>IF(AND(OR(ISBLANK(GR$9),GR$9=0)=FALSE,SUM($FN52:$GD52)&gt;0,GR$9='2. Protocols'!$G51),1,0)*'4. Formulations'!$J51</f>
        <v>0</v>
      </c>
      <c r="GS52" s="27">
        <f>IF(AND(OR(ISBLANK(GS$9),GS$9=0)=FALSE,SUM($FN52:$GD52)&gt;0,GS$9='2. Protocols'!$G51),1,0)*'4. Formulations'!$J51</f>
        <v>0</v>
      </c>
      <c r="GT52" s="27">
        <f>IF(AND(OR(ISBLANK(GT$9),GT$9=0)=FALSE,SUM($FN52:$GD52)&gt;0,GT$9='2. Protocols'!$G51),1,0)*'4. Formulations'!$J51</f>
        <v>0</v>
      </c>
      <c r="GU52" s="27">
        <f>IF(AND(OR(ISBLANK(GU$9),GU$9=0)=FALSE,SUM($FN52:$GD52)&gt;0,GU$9='2. Protocols'!$G51),1,0)*'4. Formulations'!$J51</f>
        <v>0</v>
      </c>
      <c r="GV52" s="27">
        <f>IF(AND(OR(ISBLANK(GV$9),GV$9=0)=FALSE,SUM($FN52:$GD52)&gt;0,GV$9='2. Protocols'!$G51),1,0)*'4. Formulations'!$J51</f>
        <v>0</v>
      </c>
      <c r="GW52" s="27">
        <f>IF(AND(OR(ISBLANK(GW$9),GW$9=0)=FALSE,SUM($FN52:$GD52)&gt;0,GW$9='2. Protocols'!$G51),1,0)*'4. Formulations'!$J51</f>
        <v>0</v>
      </c>
      <c r="GX52" s="27">
        <f>IF(AND(OR(ISBLANK(GX$9),GX$9=0)=FALSE,SUM($FN52:$GD52)&gt;0,GX$9='2. Protocols'!$G51),1,0)*'4. Formulations'!$J51</f>
        <v>0</v>
      </c>
      <c r="GY52" s="27">
        <f>IF(AND(OR(ISBLANK(GY$9),GY$9=0)=FALSE,SUM($FN52:$GD52)&gt;0,GY$9='2. Protocols'!$G51),1,0)*'4. Formulations'!$J51</f>
        <v>0</v>
      </c>
      <c r="GZ52" s="27">
        <f>IF(AND(OR(ISBLANK(GZ$9),GZ$9=0)=FALSE,SUM($FN52:$GD52)&gt;0,GZ$9='2. Protocols'!$G51),1,0)*'4. Formulations'!$J51</f>
        <v>0</v>
      </c>
      <c r="HA52" s="27">
        <f>IF(AND(OR(ISBLANK(HA$9),HA$9=0)=FALSE,SUM($FN52:$GD52)&gt;0,HA$9='2. Protocols'!$G51),1,0)*'4. Formulations'!$J51</f>
        <v>0</v>
      </c>
      <c r="HB52" s="27">
        <f>IF(AND(OR(ISBLANK(HB$9),HB$9=0)=FALSE,SUM($FN52:$GD52)&gt;0,HB$9='2. Protocols'!$G51),1,0)*'4. Formulations'!$J51</f>
        <v>0</v>
      </c>
      <c r="HC52" s="27">
        <f>IF(AND(OR(ISBLANK(HC$9),HC$9=0)=FALSE,SUM($FN52:$GD52)&gt;0,HC$9='2. Protocols'!$G51),1,0)*'4. Formulations'!$J51</f>
        <v>0</v>
      </c>
      <c r="HD52" s="27">
        <f>IF(AND(OR(ISBLANK(HD$9),HD$9=0)=FALSE,SUM($FN52:$GD52)&gt;0,HD$9='2. Protocols'!$G51),1,0)*'4. Formulations'!$J51</f>
        <v>0</v>
      </c>
      <c r="HE52" s="27">
        <f>IF(AND(OR(ISBLANK(HE$9),HE$9=0)=FALSE,SUM($FN52:$GD52)&gt;0,HE$9='2. Protocols'!$G51),1,0)*'4. Formulations'!$J51</f>
        <v>0</v>
      </c>
      <c r="HF52" s="27">
        <f>IF(AND(OR(ISBLANK(HF$9),HF$9=0)=FALSE,SUM($FN52:$GD52)&gt;0,HF$9='2. Protocols'!$G51),1,0)*'4. Formulations'!$J51</f>
        <v>0</v>
      </c>
      <c r="HG52" s="27">
        <f>IF(AND(OR(ISBLANK(HG$9),HG$9=0)=FALSE,SUM($FN52:$GD52)&gt;0,HG$9='2. Protocols'!$G51),1,0)*'4. Formulations'!$J51</f>
        <v>0</v>
      </c>
      <c r="HH52" s="27">
        <f>IF(AND(OR(ISBLANK(HH$9),HH$9=0)=FALSE,SUM($FN52:$GD52)&gt;0,HH$9='2. Protocols'!$G51),1,0)*'4. Formulations'!$J51</f>
        <v>0</v>
      </c>
      <c r="HI52" s="27">
        <f>IF(AND(OR(ISBLANK(HI$9),HI$9=0)=FALSE,SUM($FN52:$GD52)&gt;0,HI$9='2. Protocols'!$G51),1,0)*'4. Formulations'!$J51</f>
        <v>0</v>
      </c>
      <c r="HJ52" s="27">
        <f>IF(AND(OR(ISBLANK(HJ$9),HJ$9=0)=FALSE,SUM($FN52:$GD52)&gt;0,HJ$9='2. Protocols'!$G51),1,0)*'4. Formulations'!$J51</f>
        <v>0</v>
      </c>
      <c r="HK52" s="27">
        <f>IF(AND(OR(ISBLANK(HK$9),HK$9=0)=FALSE,SUM($FN52:$GD52)&gt;0,HK$9='2. Protocols'!$G51),1,0)*'4. Formulations'!$J51</f>
        <v>0</v>
      </c>
      <c r="HL52" s="27">
        <f>IF(AND(OR(ISBLANK(HL$9),HL$9=0)=FALSE,SUM($FN52:$GD52)&gt;0,HL$9='2. Protocols'!$G51),1,0)*'4. Formulations'!$J51</f>
        <v>0</v>
      </c>
      <c r="HM52" s="27">
        <f>IF(AND(OR(ISBLANK(HM$9),HM$9=0)=FALSE,SUM($FN52:$GD52)&gt;0,HM$9='2. Protocols'!$G51),1,0)*'4. Formulations'!$J51</f>
        <v>0</v>
      </c>
      <c r="HN52" s="27">
        <f>IF(AND(OR(ISBLANK(HN$9),HN$9=0)=FALSE,SUM($FN52:$GD52)&gt;0,HN$9='2. Protocols'!$G51),1,0)*'4. Formulations'!$J51</f>
        <v>0</v>
      </c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H52" s="27">
        <f>IF(AND(OR(ISBLANK(GI$9),GI$9=0)=FALSE,IH$9=$DM52),1,0)*'4. Formulations'!$K51</f>
        <v>0</v>
      </c>
      <c r="II52" s="27">
        <f>IF(AND(OR(ISBLANK(GJ$9),GJ$9=0)=FALSE,II$9=$DM52),1,0)*'4. Formulations'!$K51</f>
        <v>0</v>
      </c>
      <c r="IJ52" s="27">
        <f>IF(AND(OR(ISBLANK(GK$9),GK$9=0)=FALSE,IJ$9=$DM52),1,0)*'4. Formulations'!$K51</f>
        <v>0</v>
      </c>
      <c r="IK52" s="27">
        <f>IF(AND(OR(ISBLANK(GL$9),GL$9=0)=FALSE,IK$9=$DM52),1,0)*'4. Formulations'!$K51</f>
        <v>0</v>
      </c>
      <c r="IL52" s="27">
        <f>IF(AND(OR(ISBLANK(GM$9),GM$9=0)=FALSE,IL$9=$DM52),1,0)*'4. Formulations'!$K51</f>
        <v>0</v>
      </c>
      <c r="IM52" s="27">
        <f>IF(AND(OR(ISBLANK(GN$9),GN$9=0)=FALSE,IM$9=$DM52),1,0)*'4. Formulations'!$K51</f>
        <v>0</v>
      </c>
      <c r="IN52" s="27">
        <f>IF(AND(OR(ISBLANK(GO$9),GO$9=0)=FALSE,IN$9=$DM52),1,0)*'4. Formulations'!$K51</f>
        <v>0</v>
      </c>
      <c r="IO52" s="27">
        <f>IF(AND(OR(ISBLANK(GP$9),GP$9=0)=FALSE,IO$9=$DM52),1,0)*'4. Formulations'!$K51</f>
        <v>0</v>
      </c>
      <c r="IP52" s="27">
        <f>IF(AND(OR(ISBLANK(GQ$9),GQ$9=0)=FALSE,IP$9=$DM52),1,0)*'4. Formulations'!$K51</f>
        <v>0</v>
      </c>
      <c r="IQ52" s="27">
        <f>IF(AND(OR(ISBLANK(GR$9),GR$9=0)=FALSE,IQ$9=$DM52),1,0)*'4. Formulations'!$K51</f>
        <v>0</v>
      </c>
      <c r="IR52" s="27">
        <f>IF(AND(OR(ISBLANK(GS$9),GS$9=0)=FALSE,IR$9=$DM52),1,0)*'4. Formulations'!$K51</f>
        <v>0</v>
      </c>
      <c r="IS52" s="27">
        <f>IF(AND(OR(ISBLANK(GO$9),GO$9=0)=FALSE,IS$9=$DM52),1,0)*'4. Formulations'!$K51</f>
        <v>0</v>
      </c>
      <c r="IT52" s="27">
        <f>IF(AND(OR(ISBLANK(GP$9),GP$9=0)=FALSE,IT$9=$DM52),1,0)*'4. Formulations'!$K51</f>
        <v>0</v>
      </c>
      <c r="IU52" s="27">
        <f>IF(AND(OR(ISBLANK(GQ$9),GQ$9=0)=FALSE,IU$9=$DM52),1,0)*'4. Formulations'!$K51</f>
        <v>0</v>
      </c>
      <c r="IV52" s="27"/>
      <c r="IW52" s="27"/>
      <c r="IX52" s="27"/>
      <c r="IY52" s="27"/>
      <c r="IZ52" s="27"/>
      <c r="JA52" s="27"/>
      <c r="JC52" s="27">
        <f>IF(AND(OR(ISBLANK(JC$9),JC$9=0)=FALSE,OR(JC$9='2. Protocols'!$C51,JC$9='2. Protocols'!$E51,JC$9='2. Protocols'!$G51)),1,0)*'4. Formulations'!$L51</f>
        <v>0</v>
      </c>
      <c r="JD52" s="27">
        <f>IF(AND(OR(ISBLANK(JD$9),JD$9=0)=FALSE,OR(JD$9='2. Protocols'!$C51,JD$9='2. Protocols'!$E51,JD$9='2. Protocols'!$G51)),1,0)*'4. Formulations'!$L51</f>
        <v>0</v>
      </c>
      <c r="JE52" s="27">
        <f>IF(AND(OR(ISBLANK(JE$9),JE$9=0)=FALSE,OR(JE$9='2. Protocols'!$C51,JE$9='2. Protocols'!$E51,JE$9='2. Protocols'!$G51)),1,0)*'4. Formulations'!$L51</f>
        <v>0</v>
      </c>
      <c r="JF52" s="27">
        <f>IF(AND(OR(ISBLANK(JF$9),JF$9=0)=FALSE,OR(JF$9='2. Protocols'!$C51,JF$9='2. Protocols'!$E51,JF$9='2. Protocols'!$G51)),1,0)*'4. Formulations'!$L51</f>
        <v>0</v>
      </c>
      <c r="JG52" s="27">
        <f>IF(AND(OR(ISBLANK(JG$9),JG$9=0)=FALSE,OR(JG$9='2. Protocols'!$C51,JG$9='2. Protocols'!$E51,JG$9='2. Protocols'!$G51)),1,0)*'4. Formulations'!$L51</f>
        <v>0</v>
      </c>
      <c r="JH52" s="27">
        <f>IF(AND(OR(ISBLANK(JH$9),JH$9=0)=FALSE,OR(JH$9='2. Protocols'!$C51,JH$9='2. Protocols'!$E51,JH$9='2. Protocols'!$G51)),1,0)*'4. Formulations'!$L51</f>
        <v>0</v>
      </c>
      <c r="JI52" s="27">
        <f>IF(AND(OR(ISBLANK(JI$9),JI$9=0)=FALSE,OR(JI$9='2. Protocols'!$C51,JI$9='2. Protocols'!$E51,JI$9='2. Protocols'!$G51)),1,0)*'4. Formulations'!$L51</f>
        <v>0</v>
      </c>
      <c r="JJ52" s="27">
        <f>IF(AND(OR(ISBLANK(JJ$9),JJ$9=0)=FALSE,OR(JJ$9='2. Protocols'!$C51,JJ$9='2. Protocols'!$E51,JJ$9='2. Protocols'!$G51)),1,0)*'4. Formulations'!$L51</f>
        <v>0</v>
      </c>
      <c r="JK52" s="27">
        <f>IF(AND(OR(ISBLANK(JK$9),JK$9=0)=FALSE,OR(JK$9='2. Protocols'!$C51,JK$9='2. Protocols'!$E51,JK$9='2. Protocols'!$G51)),1,0)*'4. Formulations'!$L51</f>
        <v>0</v>
      </c>
      <c r="JL52" s="27">
        <f>IF(AND(OR(ISBLANK(JL$9),JL$9=0)=FALSE,OR(JL$9='2. Protocols'!$C51,JL$9='2. Protocols'!$E51,JL$9='2. Protocols'!$G51)),1,0)*'4. Formulations'!$L51</f>
        <v>0</v>
      </c>
      <c r="JM52" s="27">
        <f>IF(AND(OR(ISBLANK(JM$9),JM$9=0)=FALSE,OR(JM$9='2. Protocols'!$C51,JM$9='2. Protocols'!$E51,JM$9='2. Protocols'!$G51)),1,0)*'4. Formulations'!$L51</f>
        <v>0</v>
      </c>
      <c r="JN52" s="27">
        <f>IF(AND(OR(ISBLANK(JN$9),JN$9=0)=FALSE,OR(JN$9='2. Protocols'!$C51,JN$9='2. Protocols'!$E51,JN$9='2. Protocols'!$G51)),1,0)*'4. Formulations'!$L51</f>
        <v>0</v>
      </c>
      <c r="JO52" s="27">
        <f>IF(AND(OR(ISBLANK(JO$9),JO$9=0)=FALSE,OR(JO$9='2. Protocols'!$C51,JO$9='2. Protocols'!$E51,JO$9='2. Protocols'!$G51)),1,0)*'4. Formulations'!$L51</f>
        <v>0</v>
      </c>
      <c r="JP52" s="27">
        <f>IF(AND(OR(ISBLANK(JP$9),JP$9=0)=FALSE,OR(JP$9='2. Protocols'!$C51,JP$9='2. Protocols'!$E51,JP$9='2. Protocols'!$G51)),1,0)*'4. Formulations'!$L51</f>
        <v>0</v>
      </c>
      <c r="JQ52" s="27">
        <f>IF(AND(OR(ISBLANK(JQ$9),JQ$9=0)=FALSE,OR(JQ$9='2. Protocols'!$C51,JQ$9='2. Protocols'!$E51,JQ$9='2. Protocols'!$G51)),1,0)*'4. Formulations'!$L51</f>
        <v>0</v>
      </c>
      <c r="JR52" s="27">
        <f>IF(AND(OR(ISBLANK(JR$9),JR$9=0)=FALSE,OR(JR$9='2. Protocols'!$C51,JR$9='2. Protocols'!$E51,JR$9='2. Protocols'!$G51)),1,0)*'4. Formulations'!$L51</f>
        <v>0</v>
      </c>
      <c r="JS52" s="27">
        <f>IF(AND(OR(ISBLANK(JS$9),JS$9=0)=FALSE,OR(JS$9='2. Protocols'!$C51,JS$9='2. Protocols'!$E51,JS$9='2. Protocols'!$G51)),1,0)*'4. Formulations'!$L51</f>
        <v>0</v>
      </c>
      <c r="JT52" s="27">
        <f>IF(AND(OR(ISBLANK(JT$9),JT$9=0)=FALSE,OR(JT$9='2. Protocols'!$C51,JT$9='2. Protocols'!$E51,JT$9='2. Protocols'!$G51)),1,0)*'4. Formulations'!$L51</f>
        <v>0</v>
      </c>
      <c r="JU52" s="27">
        <f>IF(AND(OR(ISBLANK(JU$9),JU$9=0)=FALSE,OR(JU$9='2. Protocols'!$C51,JU$9='2. Protocols'!$E51,JU$9='2. Protocols'!$G51)),1,0)*'4. Formulations'!$L51</f>
        <v>0</v>
      </c>
      <c r="JV52" s="27">
        <f>IF(AND(OR(ISBLANK(JV$9),JV$9=0)=FALSE,OR(JV$9='2. Protocols'!$C51,JV$9='2. Protocols'!$E51,JV$9='2. Protocols'!$G51)),1,0)*'4. Formulations'!$L51</f>
        <v>0</v>
      </c>
      <c r="JW52" s="27">
        <f>IF(AND(OR(ISBLANK(JW$9),JW$9=0)=FALSE,OR(JW$9='2. Protocols'!$C51,JW$9='2. Protocols'!$E51,JW$9='2. Protocols'!$G51)),1,0)*'4. Formulations'!$L51</f>
        <v>0</v>
      </c>
      <c r="JX52" s="27">
        <f>IF(AND(OR(ISBLANK(JX$9),JX$9=0)=FALSE,OR(JX$9='2. Protocols'!$C51,JX$9='2. Protocols'!$E51,JX$9='2. Protocols'!$G51)),1,0)*'4. Formulations'!$L51</f>
        <v>0</v>
      </c>
      <c r="JY52" s="27">
        <f>IF(AND(OR(ISBLANK(JY$9),JY$9=0)=FALSE,OR(JY$9='2. Protocols'!$C51,JY$9='2. Protocols'!$E51,JY$9='2. Protocols'!$G51)),1,0)*'4. Formulations'!$L51</f>
        <v>0</v>
      </c>
      <c r="JZ52" s="27">
        <f>IF(AND(OR(ISBLANK(JZ$9),JZ$9=0)=FALSE,OR(JZ$9='2. Protocols'!$C51,JZ$9='2. Protocols'!$E51,JZ$9='2. Protocols'!$G51)),1,0)*'4. Formulations'!$L51</f>
        <v>0</v>
      </c>
      <c r="KA52" s="27">
        <f>IF(AND(OR(ISBLANK(KA$9),KA$9=0)=FALSE,OR(KA$9='2. Protocols'!$C51,KA$9='2. Protocols'!$E51,KA$9='2. Protocols'!$G51)),1,0)*'4. Formulations'!$L51</f>
        <v>0</v>
      </c>
      <c r="KB52" s="27">
        <f>IF(AND(OR(ISBLANK(KB$9),KB$9=0)=FALSE,OR(KB$9='2. Protocols'!$C51,KB$9='2. Protocols'!$E51,KB$9='2. Protocols'!$G51)),1,0)*'4. Formulations'!$L51</f>
        <v>0</v>
      </c>
      <c r="KC52" s="27">
        <f>IF(AND(OR(ISBLANK(KC$9),KC$9=0)=FALSE,OR(KC$9='2. Protocols'!$C51,KC$9='2. Protocols'!$E51,KC$9='2. Protocols'!$G51)),1,0)*'4. Formulations'!$L51</f>
        <v>0</v>
      </c>
      <c r="KD52" s="27">
        <f>IF(AND(OR(ISBLANK(KD$9),KD$9=0)=FALSE,OR(KD$9='2. Protocols'!$C51,KD$9='2. Protocols'!$E51,KD$9='2. Protocols'!$G51)),1,0)*'4. Formulations'!$L51</f>
        <v>0</v>
      </c>
      <c r="KE52" s="27">
        <f>IF(AND(OR(ISBLANK(KE$9),KE$9=0)=FALSE,OR(KE$9='2. Protocols'!$C51,KE$9='2. Protocols'!$E51,KE$9='2. Protocols'!$G51)),1,0)*'4. Formulations'!$L51</f>
        <v>0</v>
      </c>
      <c r="KF52" s="27">
        <f>IF(AND(OR(ISBLANK(KF$9),KF$9=0)=FALSE,OR(KF$9='2. Protocols'!$C51,KF$9='2. Protocols'!$E51,KF$9='2. Protocols'!$G51)),1,0)*'4. Formulations'!$L51</f>
        <v>0</v>
      </c>
      <c r="KG52" s="27">
        <f>IF(AND(OR(ISBLANK(KG$9),KG$9=0)=FALSE,OR(KG$9='2. Protocols'!$C51,KG$9='2. Protocols'!$E51,KG$9='2. Protocols'!$G51)),1,0)*'4. Formulations'!$L51</f>
        <v>0</v>
      </c>
      <c r="KH52" s="27">
        <f>IF(AND(OR(ISBLANK(KH$9),KH$9=0)=FALSE,OR(KH$9='2. Protocols'!$C51,KH$9='2. Protocols'!$E51,KH$9='2. Protocols'!$G51)),1,0)*'4. Formulations'!$L51</f>
        <v>0</v>
      </c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B52" s="27">
        <f>IF(AND(OR(ISBLANK(LB$9),LB$9=0)=FALSE,LB$9=$DL52),1,0)*'4. Formulations'!$M51</f>
        <v>0</v>
      </c>
      <c r="LC52" s="27">
        <f>IF(AND(OR(ISBLANK(LC$9),LC$9=0)=FALSE,LC$9=$DL52),1,0)*'4. Formulations'!$M51</f>
        <v>0</v>
      </c>
      <c r="LD52" s="27">
        <f>IF(AND(OR(ISBLANK(LD$9),LD$9=0)=FALSE,LD$9=$DL52),1,0)*'4. Formulations'!$M51</f>
        <v>0</v>
      </c>
      <c r="LE52" s="27">
        <f>IF(AND(OR(ISBLANK(LE$9),LE$9=0)=FALSE,LE$9=$DL52),1,0)*'4. Formulations'!$M51</f>
        <v>0</v>
      </c>
      <c r="LF52" s="27">
        <f>IF(AND(OR(ISBLANK(LF$9),LF$9=0)=FALSE,LF$9=$DL52),1,0)*'4. Formulations'!$M51</f>
        <v>0</v>
      </c>
      <c r="LG52" s="27">
        <f>IF(AND(OR(ISBLANK(LG$9),LG$9=0)=FALSE,LG$9=$DL52),1,0)*'4. Formulations'!$M51</f>
        <v>0</v>
      </c>
      <c r="LH52" s="27">
        <f>IF(AND(OR(ISBLANK(LH$9),LH$9=0)=FALSE,LH$9=$DL52),1,0)*'4. Formulations'!$M51</f>
        <v>0</v>
      </c>
      <c r="LI52" s="27">
        <f>IF(AND(OR(ISBLANK(LI$9),LI$9=0)=FALSE,LI$9=$DL52),1,0)*'4. Formulations'!$M51</f>
        <v>0</v>
      </c>
      <c r="LJ52" s="27">
        <f>IF(AND(OR(ISBLANK(LJ$9),LJ$9=0)=FALSE,LJ$9=$DL52),1,0)*'4. Formulations'!$M51</f>
        <v>0</v>
      </c>
      <c r="LK52" s="27">
        <f>IF(AND(OR(ISBLANK(LK$9),LK$9=0)=FALSE,LK$9=$DL52),1,0)*'4. Formulations'!$M51</f>
        <v>0</v>
      </c>
      <c r="LL52" s="27">
        <f>IF(AND(OR(ISBLANK(LL$9),LL$9=0)=FALSE,LL$9=$DL52),1,0)*'4. Formulations'!$M51</f>
        <v>0</v>
      </c>
      <c r="LM52" s="27">
        <f>IF(AND(OR(ISBLANK(LM$9),LM$9=0)=FALSE,LM$9=$DL52),1,0)*'4. Formulations'!$M51</f>
        <v>0</v>
      </c>
      <c r="LN52" s="27">
        <f>IF(AND(OR(ISBLANK(LN$9),LN$9=0)=FALSE,LN$9=$DL52),1,0)*'4. Formulations'!$M51</f>
        <v>0</v>
      </c>
      <c r="LO52" s="27">
        <f>IF(AND(OR(ISBLANK(LO$9),LO$9=0)=FALSE,LO$9=$DL52),1,0)*'4. Formulations'!$M51</f>
        <v>0</v>
      </c>
      <c r="LP52" s="27">
        <f>IF(AND(OR(ISBLANK(LP$9),LP$9=0)=FALSE,LP$9=$DL52),1,0)*'4. Formulations'!$M51</f>
        <v>0</v>
      </c>
      <c r="LQ52" s="27">
        <f>IF(AND(OR(ISBLANK(LQ$9),LQ$9=0)=FALSE,LQ$9=$DL52),1,0)*'4. Formulations'!$M51</f>
        <v>0</v>
      </c>
      <c r="LR52" s="27">
        <f>IF(AND(OR(ISBLANK(LR$9),LR$9=0)=FALSE,LR$9=$DL52),1,0)*'4. Formulations'!$M51</f>
        <v>0</v>
      </c>
      <c r="LS52" s="27"/>
      <c r="LT52" s="27"/>
      <c r="LU52" s="27"/>
      <c r="LW52" s="27">
        <f>IF(AND(OR(ISBLANK(LW$9),LW$9=0)=FALSE,SUM($LB52:$LR52)&gt;0,LW$9='2. Protocols'!$G51),1,0)*'4. Formulations'!$M51</f>
        <v>0</v>
      </c>
      <c r="LX52" s="27">
        <f>IF(AND(OR(ISBLANK(LX$9),LX$9=0)=FALSE,SUM($LB52:$LR52)&gt;0,LX$9='2. Protocols'!$G51),1,0)*'4. Formulations'!$M51</f>
        <v>0</v>
      </c>
      <c r="LY52" s="27">
        <f>IF(AND(OR(ISBLANK(LY$9),LY$9=0)=FALSE,SUM($LB52:$LR52)&gt;0,LY$9='2. Protocols'!$G51),1,0)*'4. Formulations'!$M51</f>
        <v>0</v>
      </c>
      <c r="LZ52" s="27">
        <f>IF(AND(OR(ISBLANK(LZ$9),LZ$9=0)=FALSE,SUM($LB52:$LR52)&gt;0,LZ$9='2. Protocols'!$G51),1,0)*'4. Formulations'!$M51</f>
        <v>0</v>
      </c>
      <c r="MA52" s="27">
        <f>IF(AND(OR(ISBLANK(MA$9),MA$9=0)=FALSE,SUM($LB52:$LR52)&gt;0,MA$9='2. Protocols'!$G51),1,0)*'4. Formulations'!$M51</f>
        <v>0</v>
      </c>
      <c r="MB52" s="27">
        <f>IF(AND(OR(ISBLANK(MB$9),MB$9=0)=FALSE,SUM($LB52:$LR52)&gt;0,MB$9='2. Protocols'!$G51),1,0)*'4. Formulations'!$M51</f>
        <v>0</v>
      </c>
      <c r="MC52" s="27">
        <f>IF(AND(OR(ISBLANK(MC$9),MC$9=0)=FALSE,SUM($LB52:$LR52)&gt;0,MC$9='2. Protocols'!$G51),1,0)*'4. Formulations'!$M51</f>
        <v>0</v>
      </c>
      <c r="MD52" s="27">
        <f>IF(AND(OR(ISBLANK(MD$9),MD$9=0)=FALSE,SUM($LB52:$LR52)&gt;0,MD$9='2. Protocols'!$G51),1,0)*'4. Formulations'!$M51</f>
        <v>0</v>
      </c>
      <c r="ME52" s="27">
        <f>IF(AND(OR(ISBLANK(ME$9),ME$9=0)=FALSE,SUM($LB52:$LR52)&gt;0,ME$9='2. Protocols'!$G51),1,0)*'4. Formulations'!$M51</f>
        <v>0</v>
      </c>
      <c r="MF52" s="27">
        <f>IF(AND(OR(ISBLANK(MF$9),MF$9=0)=FALSE,SUM($LB52:$LR52)&gt;0,MF$9='2. Protocols'!$G51),1,0)*'4. Formulations'!$M51</f>
        <v>0</v>
      </c>
      <c r="MG52" s="27">
        <f>IF(AND(OR(ISBLANK(MG$9),MG$9=0)=FALSE,SUM($LB52:$LR52)&gt;0,MG$9='2. Protocols'!$G51),1,0)*'4. Formulations'!$M51</f>
        <v>0</v>
      </c>
      <c r="MH52" s="27">
        <f>IF(AND(OR(ISBLANK(MH$9),MH$9=0)=FALSE,SUM($LB52:$LR52)&gt;0,MH$9='2. Protocols'!$G51),1,0)*'4. Formulations'!$M51</f>
        <v>0</v>
      </c>
      <c r="MI52" s="27">
        <f>IF(AND(OR(ISBLANK(MI$9),MI$9=0)=FALSE,SUM($LB52:$LR52)&gt;0,MI$9='2. Protocols'!$G51),1,0)*'4. Formulations'!$M51</f>
        <v>0</v>
      </c>
      <c r="MJ52" s="27">
        <f>IF(AND(OR(ISBLANK(MJ$9),MJ$9=0)=FALSE,SUM($LB52:$LR52)&gt;0,MJ$9='2. Protocols'!$G51),1,0)*'4. Formulations'!$M51</f>
        <v>0</v>
      </c>
      <c r="MK52" s="27">
        <f>IF(AND(OR(ISBLANK(MK$9),MK$9=0)=FALSE,SUM($LB52:$LR52)&gt;0,MK$9='2. Protocols'!$G51),1,0)*'4. Formulations'!$M51</f>
        <v>0</v>
      </c>
      <c r="ML52" s="27">
        <f>IF(AND(OR(ISBLANK(ML$9),ML$9=0)=FALSE,SUM($LB52:$LR52)&gt;0,ML$9='2. Protocols'!$G51),1,0)*'4. Formulations'!$M51</f>
        <v>0</v>
      </c>
      <c r="MM52" s="27">
        <f>IF(AND(OR(ISBLANK(MM$9),MM$9=0)=FALSE,SUM($LB52:$LR52)&gt;0,MM$9='2. Protocols'!$G51),1,0)*'4. Formulations'!$M51</f>
        <v>0</v>
      </c>
      <c r="MN52" s="27">
        <f>IF(AND(OR(ISBLANK(MN$9),MN$9=0)=FALSE,SUM($LB52:$LR52)&gt;0,MN$9='2. Protocols'!$G51),1,0)*'4. Formulations'!$M51</f>
        <v>0</v>
      </c>
      <c r="MO52" s="27">
        <f>IF(AND(OR(ISBLANK(MO$9),MO$9=0)=FALSE,SUM($LB52:$LR52)&gt;0,MO$9='2. Protocols'!$G51),1,0)*'4. Formulations'!$M51</f>
        <v>0</v>
      </c>
      <c r="MP52" s="27">
        <f>IF(AND(OR(ISBLANK(MP$9),MP$9=0)=FALSE,SUM($LB52:$LR52)&gt;0,MP$9='2. Protocols'!$G51),1,0)*'4. Formulations'!$M51</f>
        <v>0</v>
      </c>
      <c r="MQ52" s="27">
        <f>IF(AND(OR(ISBLANK(MQ$9),MQ$9=0)=FALSE,SUM($LB52:$LR52)&gt;0,MQ$9='2. Protocols'!$G51),1,0)*'4. Formulations'!$M51</f>
        <v>0</v>
      </c>
      <c r="MR52" s="27">
        <f>IF(AND(OR(ISBLANK(MR$9),MR$9=0)=FALSE,SUM($LB52:$LR52)&gt;0,MR$9='2. Protocols'!$G51),1,0)*'4. Formulations'!$M51</f>
        <v>0</v>
      </c>
      <c r="MS52" s="27">
        <f>IF(AND(OR(ISBLANK(MS$9),MS$9=0)=FALSE,SUM($LB52:$LR52)&gt;0,MS$9='2. Protocols'!$G51),1,0)*'4. Formulations'!$M51</f>
        <v>0</v>
      </c>
      <c r="MT52" s="27">
        <f>IF(AND(OR(ISBLANK(MT$9),MT$9=0)=FALSE,SUM($LB52:$LR52)&gt;0,MT$9='2. Protocols'!$G51),1,0)*'4. Formulations'!$M51</f>
        <v>0</v>
      </c>
      <c r="MU52" s="27">
        <f>IF(AND(OR(ISBLANK(MU$9),MU$9=0)=FALSE,SUM($LB52:$LR52)&gt;0,MU$9='2. Protocols'!$G51),1,0)*'4. Formulations'!$M51</f>
        <v>0</v>
      </c>
      <c r="MV52" s="27">
        <f>IF(AND(OR(ISBLANK(MV$9),MV$9=0)=FALSE,SUM($LB52:$LR52)&gt;0,MV$9='2. Protocols'!$G51),1,0)*'4. Formulations'!$M51</f>
        <v>0</v>
      </c>
      <c r="MW52" s="27">
        <f>IF(AND(OR(ISBLANK(MW$9),MW$9=0)=FALSE,SUM($LB52:$LR52)&gt;0,MW$9='2. Protocols'!$G51),1,0)*'4. Formulations'!$M51</f>
        <v>0</v>
      </c>
      <c r="MX52" s="27">
        <f>IF(AND(OR(ISBLANK(MX$9),MX$9=0)=FALSE,SUM($LB52:$LR52)&gt;0,MX$9='2. Protocols'!$G51),1,0)*'4. Formulations'!$M51</f>
        <v>0</v>
      </c>
      <c r="MY52" s="27">
        <f>IF(AND(OR(ISBLANK(MY$9),MY$9=0)=FALSE,SUM($LB52:$LR52)&gt;0,MY$9='2. Protocols'!$G51),1,0)*'4. Formulations'!$M51</f>
        <v>0</v>
      </c>
      <c r="MZ52" s="27">
        <f>IF(AND(OR(ISBLANK(MZ$9),MZ$9=0)=FALSE,SUM($LB52:$LR52)&gt;0,MZ$9='2. Protocols'!$G51),1,0)*'4. Formulations'!$M51</f>
        <v>0</v>
      </c>
      <c r="NA52" s="27">
        <f>IF(AND(OR(ISBLANK(NA$9),NA$9=0)=FALSE,SUM($LB52:$LR52)&gt;0,NA$9='2. Protocols'!$G51),1,0)*'4. Formulations'!$M51</f>
        <v>0</v>
      </c>
      <c r="NB52" s="27">
        <f>IF(AND(OR(ISBLANK(NB$9),NB$9=0)=FALSE,SUM($LB52:$LR52)&gt;0,NB$9='2. Protocols'!$G51),1,0)*'4. Formulations'!$M51</f>
        <v>0</v>
      </c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V52" s="27">
        <f>IF(AND(OR(ISBLANK(NV$9),NV$9=0)=FALSE,NV$9=$DM52),1,0)*'4. Formulations'!$N51</f>
        <v>0</v>
      </c>
      <c r="NW52" s="721">
        <f>IF(AND(OR(ISBLANK(NW$9),NW$9=0)=FALSE,NW$9=$DM52),1,0)*'4. Formulations'!$N51</f>
        <v>0</v>
      </c>
      <c r="NX52" s="27">
        <f>IF(AND(OR(ISBLANK(NX$9),NX$9=0)=FALSE,NX$9=$DM52),1,0)*'4. Formulations'!$N51</f>
        <v>0</v>
      </c>
      <c r="NY52" s="27">
        <f>IF(AND(OR(ISBLANK(NY$9),NY$9=0)=FALSE,NY$9=$DM52),1,0)*'4. Formulations'!$N51</f>
        <v>0</v>
      </c>
      <c r="NZ52" s="27">
        <f>IF(AND(OR(ISBLANK(NZ$9),NZ$9=0)=FALSE,NZ$9=$DM52),1,0)*'4. Formulations'!$N51</f>
        <v>0</v>
      </c>
      <c r="OA52" s="27">
        <f>IF(AND(OR(ISBLANK(OA$9),OA$9=0)=FALSE,OA$9=$DM52),1,0)*'4. Formulations'!$N51</f>
        <v>0</v>
      </c>
      <c r="OB52" s="27">
        <f>IF(AND(OR(ISBLANK(OB$9),OB$9=0)=FALSE,OB$9=$DM52),1,0)*'4. Formulations'!$N51</f>
        <v>0</v>
      </c>
      <c r="OC52" s="27">
        <f>IF(AND(OR(ISBLANK(OC$9),OC$9=0)=FALSE,OC$9=$DM52),1,0)*'4. Formulations'!$N51</f>
        <v>0</v>
      </c>
      <c r="OD52" s="27">
        <f>IF(AND(OR(ISBLANK(OD$9),OD$9=0)=FALSE,OD$9=$DM52),1,0)*'4. Formulations'!$N51</f>
        <v>0</v>
      </c>
      <c r="OE52" s="27">
        <f>IF(AND(OR(ISBLANK(OE$9),OE$9=0)=FALSE,OE$9=$DM52),1,0)*'4. Formulations'!$N51</f>
        <v>0</v>
      </c>
      <c r="OF52" s="27">
        <f>IF(AND(OR(ISBLANK(OF$9),OF$9=0)=FALSE,OF$9=$DM52),1,0)*'4. Formulations'!$N51</f>
        <v>0</v>
      </c>
      <c r="OG52" s="27">
        <f>IF(AND(OR(ISBLANK(OG$9),OG$9=0)=FALSE,OG$9=$DM52),1,0)*'4. Formulations'!$N51</f>
        <v>0</v>
      </c>
      <c r="OH52" s="27">
        <f>IF(AND(OR(ISBLANK(OH$9),OH$9=0)=FALSE,OH$9=$DM52),1,0)*'4. Formulations'!$N51</f>
        <v>0</v>
      </c>
      <c r="OI52" s="27">
        <f>IF(AND(OR(ISBLANK(OI$9),OI$9=0)=FALSE,OI$9=$DM52),1,0)*'4. Formulations'!$N51</f>
        <v>0</v>
      </c>
      <c r="OJ52" s="27">
        <f>IF(AND(OR(ISBLANK(OJ$9),OJ$9=0)=FALSE,OJ$9=$DM52),1,0)*'4. Formulations'!$N51</f>
        <v>0</v>
      </c>
      <c r="OK52" s="27">
        <f>IF(AND(OR(ISBLANK(OK$9),OK$9=0)=FALSE,OK$9=$DM52),1,0)*'4. Formulations'!$N51</f>
        <v>0</v>
      </c>
      <c r="OL52" s="27">
        <f>IF(AND(OR(ISBLANK(OL$9),OL$9=0)=FALSE,OL$9=$DM52),1,0)*'4. Formulations'!$N51</f>
        <v>0</v>
      </c>
      <c r="OM52" s="27"/>
      <c r="ON52" s="27"/>
      <c r="OO52" s="27"/>
      <c r="OQ52" s="27">
        <f>IF(AND(OR(ISBLANK(OQ$9),OQ$9=0)=FALSE,OR(OQ$9='2. Protocols'!$C51,OQ$9='2. Protocols'!$E51,OQ$9='2. Protocols'!$G51)),1,0)*'4. Formulations'!$O51</f>
        <v>0</v>
      </c>
      <c r="OR52" s="27">
        <f>IF(AND(OR(ISBLANK(OR$9),OR$9=0)=FALSE,OR(OR$9='2. Protocols'!$C51,OR$9='2. Protocols'!$E51,OR$9='2. Protocols'!$G51)),1,0)*'4. Formulations'!$O51</f>
        <v>0</v>
      </c>
      <c r="OS52" s="27">
        <f>IF(AND(OR(ISBLANK(OS$9),OS$9=0)=FALSE,OR(OS$9='2. Protocols'!$C51,OS$9='2. Protocols'!$E51,OS$9='2. Protocols'!$G51)),1,0)*'4. Formulations'!$O51</f>
        <v>0</v>
      </c>
      <c r="OT52" s="27">
        <f>IF(AND(OR(ISBLANK(OT$9),OT$9=0)=FALSE,OR(OT$9='2. Protocols'!$C51,OT$9='2. Protocols'!$E51,OT$9='2. Protocols'!$G51)),1,0)*'4. Formulations'!$O51</f>
        <v>0</v>
      </c>
      <c r="OU52" s="27">
        <f>IF(AND(OR(ISBLANK(OU$9),OU$9=0)=FALSE,OR(OU$9='2. Protocols'!$C51,OU$9='2. Protocols'!$E51,OU$9='2. Protocols'!$G51)),1,0)*'4. Formulations'!$O51</f>
        <v>0</v>
      </c>
      <c r="OV52" s="27">
        <f>IF(AND(OR(ISBLANK(OV$9),OV$9=0)=FALSE,OR(OV$9='2. Protocols'!$C51,OV$9='2. Protocols'!$E51,OV$9='2. Protocols'!$G51)),1,0)*'4. Formulations'!$O51</f>
        <v>0</v>
      </c>
      <c r="OW52" s="27">
        <f>IF(AND(OR(ISBLANK(OW$9),OW$9=0)=FALSE,OR(OW$9='2. Protocols'!$C51,OW$9='2. Protocols'!$E51,OW$9='2. Protocols'!$G51)),1,0)*'4. Formulations'!$O51</f>
        <v>0</v>
      </c>
      <c r="OX52" s="27">
        <f>IF(AND(OR(ISBLANK(OX$9),OX$9=0)=FALSE,OR(OX$9='2. Protocols'!$C51,OX$9='2. Protocols'!$E51,OX$9='2. Protocols'!$G51)),1,0)*'4. Formulations'!$O51</f>
        <v>0</v>
      </c>
      <c r="OY52" s="27">
        <f>IF(AND(OR(ISBLANK(OY$9),OY$9=0)=FALSE,OR(OY$9='2. Protocols'!$C51,OY$9='2. Protocols'!$E51,OY$9='2. Protocols'!$G51)),1,0)*'4. Formulations'!$O51</f>
        <v>0</v>
      </c>
      <c r="OZ52" s="27">
        <f>IF(AND(OR(ISBLANK(OZ$9),OZ$9=0)=FALSE,OR(OZ$9='2. Protocols'!$C51,OZ$9='2. Protocols'!$E51,OZ$9='2. Protocols'!$G51)),1,0)*'4. Formulations'!$O51</f>
        <v>0</v>
      </c>
      <c r="PA52" s="27">
        <f>IF(AND(OR(ISBLANK(PA$9),PA$9=0)=FALSE,OR(PA$9='2. Protocols'!$C51,PA$9='2. Protocols'!$E51,PA$9='2. Protocols'!$G51)),1,0)*'4. Formulations'!$O51</f>
        <v>0</v>
      </c>
      <c r="PB52" s="27">
        <f>IF(AND(OR(ISBLANK(PB$9),PB$9=0)=FALSE,OR(PB$9='2. Protocols'!$C51,PB$9='2. Protocols'!$E51,PB$9='2. Protocols'!$G51)),1,0)*'4. Formulations'!$O51</f>
        <v>0</v>
      </c>
      <c r="PC52" s="27">
        <f>IF(AND(OR(ISBLANK(PC$9),PC$9=0)=FALSE,OR(PC$9='2. Protocols'!$C51,PC$9='2. Protocols'!$E51,PC$9='2. Protocols'!$G51)),1,0)*'4. Formulations'!$O51</f>
        <v>0</v>
      </c>
      <c r="PD52" s="27">
        <f>IF(AND(OR(ISBLANK(PD$9),PD$9=0)=FALSE,OR(PD$9='2. Protocols'!$C51,PD$9='2. Protocols'!$E51,PD$9='2. Protocols'!$G51)),1,0)*'4. Formulations'!$O51</f>
        <v>0</v>
      </c>
      <c r="PE52" s="27">
        <f>IF(AND(OR(ISBLANK(PE$9),PE$9=0)=FALSE,OR(PE$9='2. Protocols'!$C51,PE$9='2. Protocols'!$E51,PE$9='2. Protocols'!$G51)),1,0)*'4. Formulations'!$O51</f>
        <v>0</v>
      </c>
      <c r="PF52" s="27">
        <f>IF(AND(OR(ISBLANK(PF$9),PF$9=0)=FALSE,OR(PF$9='2. Protocols'!$C51,PF$9='2. Protocols'!$E51,PF$9='2. Protocols'!$G51)),1,0)*'4. Formulations'!$O51</f>
        <v>0</v>
      </c>
      <c r="PG52" s="27">
        <f>IF(AND(OR(ISBLANK(PG$9),PG$9=0)=FALSE,OR(PG$9='2. Protocols'!$C51,PG$9='2. Protocols'!$E51,PG$9='2. Protocols'!$G51)),1,0)*'4. Formulations'!$O51</f>
        <v>0</v>
      </c>
      <c r="PH52" s="27">
        <f>IF(AND(OR(ISBLANK(PH$9),PH$9=0)=FALSE,OR(PH$9='2. Protocols'!$C51,PH$9='2. Protocols'!$E51,PH$9='2. Protocols'!$G51)),1,0)*'4. Formulations'!$O51</f>
        <v>0</v>
      </c>
      <c r="PI52" s="27">
        <f>IF(AND(OR(ISBLANK(PI$9),PI$9=0)=FALSE,OR(PI$9='2. Protocols'!$C51,PI$9='2. Protocols'!$E51,PI$9='2. Protocols'!$G51)),1,0)*'4. Formulations'!$O51</f>
        <v>0</v>
      </c>
      <c r="PJ52" s="27">
        <f>IF(AND(OR(ISBLANK(PJ$9),PJ$9=0)=FALSE,OR(PJ$9='2. Protocols'!$C51,PJ$9='2. Protocols'!$E51,PJ$9='2. Protocols'!$G51)),1,0)*'4. Formulations'!$O51</f>
        <v>0</v>
      </c>
      <c r="PK52" s="27">
        <f>IF(AND(OR(ISBLANK(PK$9),PK$9=0)=FALSE,OR(PK$9='2. Protocols'!$C51,PK$9='2. Protocols'!$E51,PK$9='2. Protocols'!$G51)),1,0)*'4. Formulations'!$O51</f>
        <v>0</v>
      </c>
      <c r="PL52" s="27">
        <f>IF(AND(OR(ISBLANK(PL$9),PL$9=0)=FALSE,OR(PL$9='2. Protocols'!$C51,PL$9='2. Protocols'!$E51,PL$9='2. Protocols'!$G51)),1,0)*'4. Formulations'!$O51</f>
        <v>0</v>
      </c>
      <c r="PM52" s="27">
        <f>IF(AND(OR(ISBLANK(PM$9),PM$9=0)=FALSE,OR(PM$9='2. Protocols'!$C51,PM$9='2. Protocols'!$E51,PM$9='2. Protocols'!$G51)),1,0)*'4. Formulations'!$O51</f>
        <v>0</v>
      </c>
      <c r="PN52" s="27">
        <f>IF(AND(OR(ISBLANK(PN$9),PN$9=0)=FALSE,OR(PN$9='2. Protocols'!$C51,PN$9='2. Protocols'!$E51,PN$9='2. Protocols'!$G51)),1,0)*'4. Formulations'!$O51</f>
        <v>0</v>
      </c>
      <c r="PO52" s="27">
        <f>IF(AND(OR(ISBLANK(PO$9),PO$9=0)=FALSE,OR(PO$9='2. Protocols'!$C51,PO$9='2. Protocols'!$E51,PO$9='2. Protocols'!$G51)),1,0)*'4. Formulations'!$O51</f>
        <v>0</v>
      </c>
      <c r="PP52" s="27">
        <f>IF(AND(OR(ISBLANK(PP$9),PP$9=0)=FALSE,OR(PP$9='2. Protocols'!$C51,PP$9='2. Protocols'!$E51,PP$9='2. Protocols'!$G51)),1,0)*'4. Formulations'!$O51</f>
        <v>0</v>
      </c>
      <c r="PQ52" s="27">
        <f>IF(AND(OR(ISBLANK(PQ$9),PQ$9=0)=FALSE,OR(PQ$9='2. Protocols'!$C51,PQ$9='2. Protocols'!$E51,PQ$9='2. Protocols'!$G51)),1,0)*'4. Formulations'!$O51</f>
        <v>0</v>
      </c>
      <c r="PR52" s="27">
        <f>IF(AND(OR(ISBLANK(PR$9),PR$9=0)=FALSE,OR(PR$9='2. Protocols'!$C51,PR$9='2. Protocols'!$E51,PR$9='2. Protocols'!$G51)),1,0)*'4. Formulations'!$O51</f>
        <v>0</v>
      </c>
      <c r="PS52" s="27">
        <f>IF(AND(OR(ISBLANK(PS$9),PS$9=0)=FALSE,OR(PS$9='2. Protocols'!$C51,PS$9='2. Protocols'!$E51,PS$9='2. Protocols'!$G51)),1,0)*'4. Formulations'!$O51</f>
        <v>0</v>
      </c>
      <c r="PT52" s="27">
        <f>IF(AND(OR(ISBLANK(PT$9),PT$9=0)=FALSE,OR(PT$9='2. Protocols'!$C51,PT$9='2. Protocols'!$E51,PT$9='2. Protocols'!$G51)),1,0)*'4. Formulations'!$O51</f>
        <v>0</v>
      </c>
      <c r="PU52" s="27">
        <f>IF(AND(OR(ISBLANK(PU$9),PU$9=0)=FALSE,OR(PU$9='2. Protocols'!$C51,PU$9='2. Protocols'!$E51,PU$9='2. Protocols'!$G51)),1,0)*'4. Formulations'!$O51</f>
        <v>0</v>
      </c>
      <c r="PV52" s="27">
        <f>IF(AND(OR(ISBLANK(PV$9),PV$9=0)=FALSE,OR(PV$9='2. Protocols'!$C51,PV$9='2. Protocols'!$E51,PV$9='2. Protocols'!$G51)),1,0)*'4. Formulations'!$O51</f>
        <v>0</v>
      </c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P52" s="27">
        <f>IF(AND(OR(ISBLANK(QP$9),QP$9=0)=FALSE,QP$9=$DL52),1,0)*'4. Formulations'!$P51</f>
        <v>0</v>
      </c>
      <c r="QQ52" s="27">
        <f>IF(AND(OR(ISBLANK(QQ$9),QQ$9=0)=FALSE,QQ$9=$DL52),1,0)*'4. Formulations'!$P51</f>
        <v>0</v>
      </c>
      <c r="QR52" s="27">
        <f>IF(AND(OR(ISBLANK(QR$9),QR$9=0)=FALSE,QR$9=$DL52),1,0)*'4. Formulations'!$P51</f>
        <v>0</v>
      </c>
      <c r="QS52" s="27">
        <f>IF(AND(OR(ISBLANK(QS$9),QS$9=0)=FALSE,QS$9=$DL52),1,0)*'4. Formulations'!$P51</f>
        <v>0</v>
      </c>
      <c r="QT52" s="27">
        <f>IF(AND(OR(ISBLANK(QT$9),QT$9=0)=FALSE,QT$9=$DL52),1,0)*'4. Formulations'!$P51</f>
        <v>0</v>
      </c>
      <c r="QU52" s="27">
        <f>IF(AND(OR(ISBLANK(QU$9),QU$9=0)=FALSE,QU$9=$DL52),1,0)*'4. Formulations'!$P51</f>
        <v>0</v>
      </c>
      <c r="QV52" s="27">
        <f>IF(AND(OR(ISBLANK(QV$9),QV$9=0)=FALSE,QV$9=$DL52),1,0)*'4. Formulations'!$P51</f>
        <v>0</v>
      </c>
      <c r="QW52" s="27">
        <f>IF(AND(OR(ISBLANK(QW$9),QW$9=0)=FALSE,QW$9=$DL52),1,0)*'4. Formulations'!$P51</f>
        <v>0</v>
      </c>
      <c r="QX52" s="27">
        <f>IF(AND(OR(ISBLANK(QX$9),QX$9=0)=FALSE,QX$9=$DL52),1,0)*'4. Formulations'!$P51</f>
        <v>0</v>
      </c>
      <c r="QY52" s="27">
        <f>IF(AND(OR(ISBLANK(QY$9),QY$9=0)=FALSE,QY$9=$DL52),1,0)*'4. Formulations'!$P51</f>
        <v>0</v>
      </c>
      <c r="QZ52" s="27">
        <f>IF(AND(OR(ISBLANK(QZ$9),QZ$9=0)=FALSE,QZ$9=$DL52),1,0)*'4. Formulations'!$P51</f>
        <v>0</v>
      </c>
      <c r="RA52" s="27">
        <f>IF(AND(OR(ISBLANK(RA$9),RA$9=0)=FALSE,RA$9=$DL52),1,0)*'4. Formulations'!$P51</f>
        <v>0</v>
      </c>
      <c r="RB52" s="27">
        <f>IF(AND(OR(ISBLANK(RB$9),RB$9=0)=FALSE,RB$9=$DL52),1,0)*'4. Formulations'!$P51</f>
        <v>0</v>
      </c>
      <c r="RC52" s="27">
        <f>IF(AND(OR(ISBLANK(RC$9),RC$9=0)=FALSE,RC$9=$DL52),1,0)*'4. Formulations'!$P51</f>
        <v>0</v>
      </c>
      <c r="RD52" s="27">
        <f>IF(AND(OR(ISBLANK(RD$9),RD$9=0)=FALSE,RD$9=$DL52),1,0)*'4. Formulations'!$P51</f>
        <v>0</v>
      </c>
      <c r="RE52" s="27">
        <f>IF(AND(OR(ISBLANK(RE$9),RE$9=0)=FALSE,RE$9=$DL52),1,0)*'4. Formulations'!$P51</f>
        <v>0</v>
      </c>
      <c r="RF52" s="27">
        <f>IF(AND(OR(ISBLANK(RF$9),RF$9=0)=FALSE,RF$9=$DL52),1,0)*'4. Formulations'!$P51</f>
        <v>0</v>
      </c>
      <c r="RG52" s="27"/>
      <c r="RH52" s="27"/>
      <c r="RI52" s="27"/>
      <c r="RK52" s="27">
        <f>IF(AND(OR(ISBLANK(RK$9),RK$9=0)=FALSE,SUM($QP52:$RF52)&gt;0,RK$9='2. Protocols'!$G51),1,0)*'4. Formulations'!$P51</f>
        <v>0</v>
      </c>
      <c r="RL52" s="27">
        <f>IF(AND(OR(ISBLANK(RL$9),RL$9=0)=FALSE,SUM($QP52:$RF52)&gt;0,RL$9='2. Protocols'!$G51),1,0)*'4. Formulations'!$P51</f>
        <v>0</v>
      </c>
      <c r="RM52" s="27">
        <f>IF(AND(OR(ISBLANK(RM$9),RM$9=0)=FALSE,SUM($QP52:$RF52)&gt;0,RM$9='2. Protocols'!$G51),1,0)*'4. Formulations'!$P51</f>
        <v>0</v>
      </c>
      <c r="RN52" s="27">
        <f>IF(AND(OR(ISBLANK(RN$9),RN$9=0)=FALSE,SUM($QP52:$RF52)&gt;0,RN$9='2. Protocols'!$G51),1,0)*'4. Formulations'!$P51</f>
        <v>0</v>
      </c>
      <c r="RO52" s="27">
        <f>IF(AND(OR(ISBLANK(RO$9),RO$9=0)=FALSE,SUM($QP52:$RF52)&gt;0,RO$9='2. Protocols'!$G51),1,0)*'4. Formulations'!$P51</f>
        <v>0</v>
      </c>
      <c r="RP52" s="27">
        <f>IF(AND(OR(ISBLANK(RP$9),RP$9=0)=FALSE,SUM($QP52:$RF52)&gt;0,RP$9='2. Protocols'!$G51),1,0)*'4. Formulations'!$P51</f>
        <v>0</v>
      </c>
      <c r="RQ52" s="27">
        <f>IF(AND(OR(ISBLANK(RQ$9),RQ$9=0)=FALSE,SUM($QP52:$RF52)&gt;0,RQ$9='2. Protocols'!$G51),1,0)*'4. Formulations'!$P51</f>
        <v>0</v>
      </c>
      <c r="RR52" s="27">
        <f>IF(AND(OR(ISBLANK(RR$9),RR$9=0)=FALSE,SUM($QP52:$RF52)&gt;0,RR$9='2. Protocols'!$G51),1,0)*'4. Formulations'!$P51</f>
        <v>0</v>
      </c>
      <c r="RS52" s="27">
        <f>IF(AND(OR(ISBLANK(RS$9),RS$9=0)=FALSE,SUM($QP52:$RF52)&gt;0,RS$9='2. Protocols'!$G51),1,0)*'4. Formulations'!$P51</f>
        <v>0</v>
      </c>
      <c r="RT52" s="27">
        <f>IF(AND(OR(ISBLANK(RT$9),RT$9=0)=FALSE,SUM($QP52:$RF52)&gt;0,RT$9='2. Protocols'!$G51),1,0)*'4. Formulations'!$P51</f>
        <v>0</v>
      </c>
      <c r="RU52" s="27">
        <f>IF(AND(OR(ISBLANK(RU$9),RU$9=0)=FALSE,SUM($QP52:$RF52)&gt;0,RU$9='2. Protocols'!$G51),1,0)*'4. Formulations'!$P51</f>
        <v>0</v>
      </c>
      <c r="RV52" s="27">
        <f>IF(AND(OR(ISBLANK(RV$9),RV$9=0)=FALSE,SUM($QP52:$RF52)&gt;0,RV$9='2. Protocols'!$G51),1,0)*'4. Formulations'!$P51</f>
        <v>0</v>
      </c>
      <c r="RW52" s="27">
        <f>IF(AND(OR(ISBLANK(RW$9),RW$9=0)=FALSE,SUM($QP52:$RF52)&gt;0,RW$9='2. Protocols'!$G51),1,0)*'4. Formulations'!$P51</f>
        <v>0</v>
      </c>
      <c r="RX52" s="27">
        <f>IF(AND(OR(ISBLANK(RX$9),RX$9=0)=FALSE,SUM($QP52:$RF52)&gt;0,RX$9='2. Protocols'!$G51),1,0)*'4. Formulations'!$P51</f>
        <v>0</v>
      </c>
      <c r="RY52" s="27">
        <f>IF(AND(OR(ISBLANK(RY$9),RY$9=0)=FALSE,SUM($QP52:$RF52)&gt;0,RY$9='2. Protocols'!$G51),1,0)*'4. Formulations'!$P51</f>
        <v>0</v>
      </c>
      <c r="RZ52" s="27">
        <f>IF(AND(OR(ISBLANK(RZ$9),RZ$9=0)=FALSE,SUM($QP52:$RF52)&gt;0,RZ$9='2. Protocols'!$G51),1,0)*'4. Formulations'!$P51</f>
        <v>0</v>
      </c>
      <c r="SA52" s="27">
        <f>IF(AND(OR(ISBLANK(SA$9),SA$9=0)=FALSE,SUM($QP52:$RF52)&gt;0,SA$9='2. Protocols'!$G51),1,0)*'4. Formulations'!$P51</f>
        <v>0</v>
      </c>
      <c r="SB52" s="27">
        <f>IF(AND(OR(ISBLANK(SB$9),SB$9=0)=FALSE,SUM($QP52:$RF52)&gt;0,SB$9='2. Protocols'!$G51),1,0)*'4. Formulations'!$P51</f>
        <v>0</v>
      </c>
      <c r="SC52" s="27">
        <f>IF(AND(OR(ISBLANK(SC$9),SC$9=0)=FALSE,SUM($QP52:$RF52)&gt;0,SC$9='2. Protocols'!$G51),1,0)*'4. Formulations'!$P51</f>
        <v>0</v>
      </c>
      <c r="SD52" s="27">
        <f>IF(AND(OR(ISBLANK(SD$9),SD$9=0)=FALSE,SUM($QP52:$RF52)&gt;0,SD$9='2. Protocols'!$G51),1,0)*'4. Formulations'!$P51</f>
        <v>0</v>
      </c>
      <c r="SE52" s="27">
        <f>IF(AND(OR(ISBLANK(SE$9),SE$9=0)=FALSE,SUM($QP52:$RF52)&gt;0,SE$9='2. Protocols'!$G51),1,0)*'4. Formulations'!$P51</f>
        <v>0</v>
      </c>
      <c r="SF52" s="27">
        <f>IF(AND(OR(ISBLANK(SF$9),SF$9=0)=FALSE,SUM($QP52:$RF52)&gt;0,SF$9='2. Protocols'!$G51),1,0)*'4. Formulations'!$P51</f>
        <v>0</v>
      </c>
      <c r="SG52" s="27">
        <f>IF(AND(OR(ISBLANK(SG$9),SG$9=0)=FALSE,SUM($QP52:$RF52)&gt;0,SG$9='2. Protocols'!$G51),1,0)*'4. Formulations'!$P51</f>
        <v>0</v>
      </c>
      <c r="SH52" s="27">
        <f>IF(AND(OR(ISBLANK(SH$9),SH$9=0)=FALSE,SUM($QP52:$RF52)&gt;0,SH$9='2. Protocols'!$G51),1,0)*'4. Formulations'!$P51</f>
        <v>0</v>
      </c>
      <c r="SI52" s="27">
        <f>IF(AND(OR(ISBLANK(SI$9),SI$9=0)=FALSE,SUM($QP52:$RF52)&gt;0,SI$9='2. Protocols'!$G51),1,0)*'4. Formulations'!$P51</f>
        <v>0</v>
      </c>
      <c r="SJ52" s="27">
        <f>IF(AND(OR(ISBLANK(SJ$9),SJ$9=0)=FALSE,SUM($QP52:$RF52)&gt;0,SJ$9='2. Protocols'!$G51),1,0)*'4. Formulations'!$P51</f>
        <v>0</v>
      </c>
      <c r="SK52" s="27">
        <f>IF(AND(OR(ISBLANK(SK$9),SK$9=0)=FALSE,SUM($QP52:$RF52)&gt;0,SK$9='2. Protocols'!$G51),1,0)*'4. Formulations'!$P51</f>
        <v>0</v>
      </c>
      <c r="SL52" s="27">
        <f>IF(AND(OR(ISBLANK(SL$9),SL$9=0)=FALSE,SUM($QP52:$RF52)&gt;0,SL$9='2. Protocols'!$G51),1,0)*'4. Formulations'!$P51</f>
        <v>0</v>
      </c>
      <c r="SM52" s="27">
        <f>IF(AND(OR(ISBLANK(SM$9),SM$9=0)=FALSE,SUM($QP52:$RF52)&gt;0,SM$9='2. Protocols'!$G51),1,0)*'4. Formulations'!$P51</f>
        <v>0</v>
      </c>
      <c r="SN52" s="27">
        <f>IF(AND(OR(ISBLANK(SN$9),SN$9=0)=FALSE,SUM($QP52:$RF52)&gt;0,SN$9='2. Protocols'!$G51),1,0)*'4. Formulations'!$P51</f>
        <v>0</v>
      </c>
      <c r="SO52" s="27">
        <f>IF(AND(OR(ISBLANK(SO$9),SO$9=0)=FALSE,SUM($QP52:$RF52)&gt;0,SO$9='2. Protocols'!$G51),1,0)*'4. Formulations'!$P51</f>
        <v>0</v>
      </c>
      <c r="SP52" s="27">
        <f>IF(AND(OR(ISBLANK(SP$9),SP$9=0)=FALSE,SUM($QP52:$RF52)&gt;0,SP$9='2. Protocols'!$G51),1,0)*'4. Formulations'!$P51</f>
        <v>0</v>
      </c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J52" s="27">
        <f>IF(AND(OR(ISBLANK(TJ$9),TJ$9=0)=FALSE,TJ$9=$DM52),1,0)*'4. Formulations'!$Q51</f>
        <v>0</v>
      </c>
      <c r="TK52" s="27">
        <f>IF(AND(OR(ISBLANK(TK$9),TK$9=0)=FALSE,TK$9=$DM52),1,0)*'4. Formulations'!$Q51</f>
        <v>0</v>
      </c>
      <c r="TL52" s="27">
        <f>IF(AND(OR(ISBLANK(TL$9),TL$9=0)=FALSE,TL$9=$DM52),1,0)*'4. Formulations'!$Q51</f>
        <v>0</v>
      </c>
      <c r="TM52" s="27">
        <f>IF(AND(OR(ISBLANK(TM$9),TM$9=0)=FALSE,TM$9=$DM52),1,0)*'4. Formulations'!$Q51</f>
        <v>0</v>
      </c>
      <c r="TN52" s="27">
        <f>IF(AND(OR(ISBLANK(TN$9),TN$9=0)=FALSE,TN$9=$DM52),1,0)*'4. Formulations'!$Q51</f>
        <v>0</v>
      </c>
      <c r="TO52" s="27">
        <f>IF(AND(OR(ISBLANK(TO$9),TO$9=0)=FALSE,TO$9=$DM52),1,0)*'4. Formulations'!$Q51</f>
        <v>0</v>
      </c>
      <c r="TP52" s="27">
        <f>IF(AND(OR(ISBLANK(TP$9),TP$9=0)=FALSE,TP$9=$DM52),1,0)*'4. Formulations'!$Q51</f>
        <v>0</v>
      </c>
      <c r="TQ52" s="27">
        <f>IF(AND(OR(ISBLANK(TQ$9),TQ$9=0)=FALSE,TQ$9=$DM52),1,0)*'4. Formulations'!$Q51</f>
        <v>0</v>
      </c>
      <c r="TR52" s="27">
        <f>IF(AND(OR(ISBLANK(TR$9),TR$9=0)=FALSE,TR$9=$DM52),1,0)*'4. Formulations'!$Q51</f>
        <v>0</v>
      </c>
      <c r="TS52" s="27">
        <f>IF(AND(OR(ISBLANK(TS$9),TS$9=0)=FALSE,TS$9=$DM52),1,0)*'4. Formulations'!$Q51</f>
        <v>0</v>
      </c>
      <c r="TT52" s="27">
        <f>IF(AND(OR(ISBLANK(TT$9),TT$9=0)=FALSE,TT$9=$DM52),1,0)*'4. Formulations'!$Q51</f>
        <v>0</v>
      </c>
      <c r="TU52" s="27">
        <f>IF(AND(OR(ISBLANK(TU$9),TU$9=0)=FALSE,TU$9=$DM52),1,0)*'4. Formulations'!$Q51</f>
        <v>0</v>
      </c>
      <c r="TV52" s="27">
        <f>IF(AND(OR(ISBLANK(TV$9),TV$9=0)=FALSE,TV$9=$DM52),1,0)*'4. Formulations'!$Q51</f>
        <v>0</v>
      </c>
      <c r="TW52" s="27">
        <f>IF(AND(OR(ISBLANK(TW$9),TW$9=0)=FALSE,TW$9=$DM52),1,0)*'4. Formulations'!$Q51</f>
        <v>0</v>
      </c>
      <c r="TX52" s="27">
        <f>IF(AND(OR(ISBLANK(TX$9),TX$9=0)=FALSE,TX$9=$DM52),1,0)*'4. Formulations'!$Q51</f>
        <v>0</v>
      </c>
      <c r="TY52" s="27">
        <f>IF(AND(OR(ISBLANK(TY$9),TY$9=0)=FALSE,TY$9=$DM52),1,0)*'4. Formulations'!$Q51</f>
        <v>0</v>
      </c>
      <c r="TZ52" s="27">
        <f>IF(AND(OR(ISBLANK(TZ$9),TZ$9=0)=FALSE,TZ$9=$DM52),1,0)*'4. Formulations'!$Q51</f>
        <v>0</v>
      </c>
      <c r="UA52" s="27"/>
      <c r="UB52" s="27"/>
      <c r="UC52" s="27"/>
    </row>
    <row r="53" spans="2:549" x14ac:dyDescent="0.3">
      <c r="B53" s="2"/>
      <c r="C53" s="75" t="str">
        <f>IF('2. Protocols'!C52&amp;"+"&amp;'2. Protocols'!E52&amp;"+"&amp;'2. Protocols'!G52="++","",'2. Protocols'!C52&amp;"+"&amp;'2. Protocols'!E52&amp;"+"&amp;'2. Protocols'!G52)</f>
        <v/>
      </c>
      <c r="D53" s="7"/>
      <c r="E53" s="8"/>
      <c r="G53" s="72">
        <f>'2. Protocols'!J52*'1. General Inputs'!$L$13</f>
        <v>0</v>
      </c>
      <c r="H53" s="72" t="e">
        <f>MAX(G53*(1+'1. General Inputs'!$BA$23+HLOOKUP(H$7,'1. General Inputs'!$BC$17:$BE$19,ROWS('1. General Inputs'!$BA$17:$BA$19),0))+(H$76*'2. Protocols'!$O52)+'3. ARV Substitutions'!L75,0)</f>
        <v>#VALUE!</v>
      </c>
      <c r="I53" s="72" t="e">
        <f>MAX(H53*(1+'1. General Inputs'!$BA$23+HLOOKUP(I$7,'1. General Inputs'!$BC$17:$BE$19,ROWS('1. General Inputs'!$BA$17:$BA$19),0))+(I$76*'2. Protocols'!$O52)+'3. ARV Substitutions'!M75,0)</f>
        <v>#VALUE!</v>
      </c>
      <c r="J53" s="72" t="e">
        <f>MAX(I53*(1+'1. General Inputs'!$BA$23+HLOOKUP(J$7,'1. General Inputs'!$BC$17:$BE$19,ROWS('1. General Inputs'!$BA$17:$BA$19),0))+(J$76*'2. Protocols'!$O52)+'3. ARV Substitutions'!N75,0)</f>
        <v>#VALUE!</v>
      </c>
      <c r="K53" s="72" t="e">
        <f>MAX(J53*(1+'1. General Inputs'!$BA$23+HLOOKUP(K$7,'1. General Inputs'!$BC$17:$BE$19,ROWS('1. General Inputs'!$BA$17:$BA$19),0))+(K$76*'2. Protocols'!$O52)+'3. ARV Substitutions'!O75,0)</f>
        <v>#VALUE!</v>
      </c>
      <c r="L53" s="72" t="e">
        <f>MAX(K53*(1+'1. General Inputs'!$BA$23+HLOOKUP(L$7,'1. General Inputs'!$BC$17:$BE$19,ROWS('1. General Inputs'!$BA$17:$BA$19),0))+(L$76*'2. Protocols'!$O52)+'3. ARV Substitutions'!P75,0)</f>
        <v>#VALUE!</v>
      </c>
      <c r="M53" s="72" t="e">
        <f>MAX(L53*(1+'1. General Inputs'!$BA$23+HLOOKUP(M$7,'1. General Inputs'!$BC$17:$BE$19,ROWS('1. General Inputs'!$BA$17:$BA$19),0))+(M$76*'2. Protocols'!$O52)+'3. ARV Substitutions'!Q75,0)</f>
        <v>#VALUE!</v>
      </c>
      <c r="N53" s="72" t="e">
        <f>MAX(M53*(1+'1. General Inputs'!$BA$23+HLOOKUP(N$7,'1. General Inputs'!$BC$17:$BE$19,ROWS('1. General Inputs'!$BA$17:$BA$19),0))+(N$76*'2. Protocols'!$O52)+'3. ARV Substitutions'!R75,0)</f>
        <v>#VALUE!</v>
      </c>
      <c r="O53" s="72" t="e">
        <f>MAX(N53*(1+'1. General Inputs'!$BA$23+HLOOKUP(O$7,'1. General Inputs'!$BC$17:$BE$19,ROWS('1. General Inputs'!$BA$17:$BA$19),0))+(O$76*'2. Protocols'!$O52)+'3. ARV Substitutions'!S75,0)</f>
        <v>#VALUE!</v>
      </c>
      <c r="P53" s="72" t="e">
        <f>MAX(O53*(1+'1. General Inputs'!$BA$23+HLOOKUP(P$7,'1. General Inputs'!$BC$17:$BE$19,ROWS('1. General Inputs'!$BA$17:$BA$19),0))+(P$76*'2. Protocols'!$O52)+'3. ARV Substitutions'!T75,0)</f>
        <v>#VALUE!</v>
      </c>
      <c r="Q53" s="72" t="e">
        <f>MAX(P53*(1+'1. General Inputs'!$BA$23+HLOOKUP(Q$7,'1. General Inputs'!$BC$17:$BE$19,ROWS('1. General Inputs'!$BA$17:$BA$19),0))+(Q$76*'2. Protocols'!$O52)+'3. ARV Substitutions'!U75,0)</f>
        <v>#VALUE!</v>
      </c>
      <c r="R53" s="72" t="e">
        <f>MAX(Q53*(1+'1. General Inputs'!$BA$23+HLOOKUP(R$7,'1. General Inputs'!$BC$17:$BE$19,ROWS('1. General Inputs'!$BA$17:$BA$19),0))+(R$76*'2. Protocols'!$O52)+'3. ARV Substitutions'!V75,0)</f>
        <v>#VALUE!</v>
      </c>
      <c r="S53" s="72" t="e">
        <f>MAX(R53*(1+'1. General Inputs'!$BA$23+HLOOKUP(S$7,'1. General Inputs'!$BC$17:$BE$19,ROWS('1. General Inputs'!$BA$17:$BA$19),0))+(S$76*'2. Protocols'!$O52)+'3. ARV Substitutions'!W75,0)</f>
        <v>#VALUE!</v>
      </c>
      <c r="T53" s="72" t="e">
        <f>MAX(S53*(1+'1. General Inputs'!$BA$23+HLOOKUP(T$7,'1. General Inputs'!$BC$17:$BE$19,ROWS('1. General Inputs'!$BA$17:$BA$19),0))+(T$76*'2. Protocols'!$O52)+'3. ARV Substitutions'!X75,0)</f>
        <v>#VALUE!</v>
      </c>
      <c r="U53" s="72" t="e">
        <f>MAX(T53*(1+'1. General Inputs'!$BA$23+HLOOKUP(U$7,'1. General Inputs'!$BC$17:$BE$19,ROWS('1. General Inputs'!$BA$17:$BA$19),0))+(U$76*'2. Protocols'!$O52)+'3. ARV Substitutions'!Y75,0)</f>
        <v>#VALUE!</v>
      </c>
      <c r="V53" s="72" t="e">
        <f>MAX(U53*(1+'1. General Inputs'!$BA$23+HLOOKUP(V$7,'1. General Inputs'!$BC$17:$BE$19,ROWS('1. General Inputs'!$BA$17:$BA$19),0))+(V$76*'2. Protocols'!$O52)+'3. ARV Substitutions'!Z75,0)</f>
        <v>#VALUE!</v>
      </c>
      <c r="W53" s="72" t="e">
        <f>MAX(V53*(1+'1. General Inputs'!$BA$23+HLOOKUP(W$7,'1. General Inputs'!$BC$17:$BE$19,ROWS('1. General Inputs'!$BA$17:$BA$19),0))+(W$76*'2. Protocols'!$O52)+'3. ARV Substitutions'!AA75,0)</f>
        <v>#VALUE!</v>
      </c>
      <c r="X53" s="72" t="e">
        <f>MAX(W53*(1+'1. General Inputs'!$BA$23+HLOOKUP(X$7,'1. General Inputs'!$BC$17:$BE$19,ROWS('1. General Inputs'!$BA$17:$BA$19),0))+(X$76*'2. Protocols'!$O52)+'3. ARV Substitutions'!AB75,0)</f>
        <v>#VALUE!</v>
      </c>
      <c r="Y53" s="72" t="e">
        <f>MAX(X53*(1+'1. General Inputs'!$BA$23+HLOOKUP(Y$7,'1. General Inputs'!$BC$17:$BE$19,ROWS('1. General Inputs'!$BA$17:$BA$19),0))+(Y$76*'2. Protocols'!$O52)+'3. ARV Substitutions'!AC75,0)</f>
        <v>#VALUE!</v>
      </c>
      <c r="Z53" s="72" t="e">
        <f>MAX(Y53*(1+'1. General Inputs'!$BA$23+HLOOKUP(Z$7,'1. General Inputs'!$BC$17:$BE$19,ROWS('1. General Inputs'!$BA$17:$BA$19),0))+(Z$76*'2. Protocols'!$O52)+'3. ARV Substitutions'!AD75,0)</f>
        <v>#VALUE!</v>
      </c>
      <c r="AA53" s="72" t="e">
        <f>MAX(Z53*(1+'1. General Inputs'!$BA$23+HLOOKUP(AA$7,'1. General Inputs'!$BC$17:$BE$19,ROWS('1. General Inputs'!$BA$17:$BA$19),0))+(AA$76*'2. Protocols'!$O52)+'3. ARV Substitutions'!AE75,0)</f>
        <v>#VALUE!</v>
      </c>
      <c r="AB53" s="72" t="e">
        <f>MAX(AA53*(1+'1. General Inputs'!$BA$23+HLOOKUP(AB$7,'1. General Inputs'!$BC$17:$BE$19,ROWS('1. General Inputs'!$BA$17:$BA$19),0))+(AB$76*'2. Protocols'!$O52)+'3. ARV Substitutions'!AF75,0)</f>
        <v>#VALUE!</v>
      </c>
      <c r="AC53" s="72" t="e">
        <f>MAX(AB53*(1+'1. General Inputs'!$BA$23+HLOOKUP(AC$7,'1. General Inputs'!$BC$17:$BE$19,ROWS('1. General Inputs'!$BA$17:$BA$19),0))+(AC$76*'2. Protocols'!$O52)+'3. ARV Substitutions'!AG75,0)</f>
        <v>#VALUE!</v>
      </c>
      <c r="AD53" s="72" t="e">
        <f>MAX(AC53*(1+'1. General Inputs'!$BA$23+HLOOKUP(AD$7,'1. General Inputs'!$BC$17:$BE$19,ROWS('1. General Inputs'!$BA$17:$BA$19),0))+(AD$76*'2. Protocols'!$O52)+'3. ARV Substitutions'!AH75,0)</f>
        <v>#VALUE!</v>
      </c>
      <c r="AE53" s="72" t="e">
        <f>MAX(AD53*(1+'1. General Inputs'!$BA$23+HLOOKUP(AE$7,'1. General Inputs'!$BC$17:$BE$19,ROWS('1. General Inputs'!$BA$17:$BA$19),0))+(AE$76*'2. Protocols'!$O52)+'3. ARV Substitutions'!AI75,0)</f>
        <v>#VALUE!</v>
      </c>
      <c r="AF53" s="72" t="e">
        <f>MAX(AE53*(1+'1. General Inputs'!$BA$23+HLOOKUP(AF$7,'1. General Inputs'!$BC$17:$BE$19,ROWS('1. General Inputs'!$BA$17:$BA$19),0))+(AF$76*'2. Protocols'!$O52)+'3. ARV Substitutions'!AJ75,0)</f>
        <v>#VALUE!</v>
      </c>
      <c r="AG53" s="72" t="e">
        <f>MAX(AF53*(1+'1. General Inputs'!$BA$23+HLOOKUP(AG$7,'1. General Inputs'!$BC$17:$BE$19,ROWS('1. General Inputs'!$BA$17:$BA$19),0))+(AG$76*'2. Protocols'!$O52)+'3. ARV Substitutions'!AK75,0)</f>
        <v>#VALUE!</v>
      </c>
      <c r="AH53" s="72" t="e">
        <f>MAX(AG53*(1+'1. General Inputs'!$BA$23+HLOOKUP(AH$7,'1. General Inputs'!$BC$17:$BE$19,ROWS('1. General Inputs'!$BA$17:$BA$19),0))+(AH$76*'2. Protocols'!$O52)+'3. ARV Substitutions'!AL75,0)</f>
        <v>#VALUE!</v>
      </c>
      <c r="AI53" s="72" t="e">
        <f>MAX(AH53*(1+'1. General Inputs'!$BA$23+HLOOKUP(AI$7,'1. General Inputs'!$BC$17:$BE$19,ROWS('1. General Inputs'!$BA$17:$BA$19),0))+(AI$76*'2. Protocols'!$O52)+'3. ARV Substitutions'!AM75,0)</f>
        <v>#VALUE!</v>
      </c>
      <c r="AJ53" s="72" t="e">
        <f>MAX(AI53*(1+'1. General Inputs'!$BA$23+HLOOKUP(AJ$7,'1. General Inputs'!$BC$17:$BE$19,ROWS('1. General Inputs'!$BA$17:$BA$19),0))+(AJ$76*'2. Protocols'!$O52)+'3. ARV Substitutions'!AN75,0)</f>
        <v>#VALUE!</v>
      </c>
      <c r="AK53" s="72" t="e">
        <f>MAX(AJ53*(1+'1. General Inputs'!$BA$23+HLOOKUP(AK$7,'1. General Inputs'!$BC$17:$BE$19,ROWS('1. General Inputs'!$BA$17:$BA$19),0))+(AK$76*'2. Protocols'!$O52)+'3. ARV Substitutions'!AO75,0)</f>
        <v>#VALUE!</v>
      </c>
      <c r="AL53" s="72" t="e">
        <f>MAX(AK53*(1+'1. General Inputs'!$BA$23+HLOOKUP(AL$7,'1. General Inputs'!$BC$17:$BE$19,ROWS('1. General Inputs'!$BA$17:$BA$19),0))+(AL$76*'2. Protocols'!$O52)+'3. ARV Substitutions'!AP75,0)</f>
        <v>#VALUE!</v>
      </c>
      <c r="AM53" s="72" t="e">
        <f>MAX(AL53*(1+'1. General Inputs'!$BA$23+HLOOKUP(AM$7,'1. General Inputs'!$BC$17:$BE$19,ROWS('1. General Inputs'!$BA$17:$BA$19),0))+(AM$76*'2. Protocols'!$O52)+'3. ARV Substitutions'!AQ75,0)</f>
        <v>#VALUE!</v>
      </c>
      <c r="AN53" s="72" t="e">
        <f>MAX(AM53*(1+'1. General Inputs'!$BA$23+HLOOKUP(AN$7,'1. General Inputs'!$BC$17:$BE$19,ROWS('1. General Inputs'!$BA$17:$BA$19),0))+(AN$76*'2. Protocols'!$O52)+'3. ARV Substitutions'!AR75,0)</f>
        <v>#VALUE!</v>
      </c>
      <c r="AO53" s="72" t="e">
        <f>MAX(AN53*(1+'1. General Inputs'!$BA$23+HLOOKUP(AO$7,'1. General Inputs'!$BC$17:$BE$19,ROWS('1. General Inputs'!$BA$17:$BA$19),0))+(AO$76*'2. Protocols'!$O52)+'3. ARV Substitutions'!AS75,0)</f>
        <v>#VALUE!</v>
      </c>
      <c r="AP53" s="72" t="e">
        <f>MAX(AO53*(1+'1. General Inputs'!$BA$23+HLOOKUP(AP$7,'1. General Inputs'!$BC$17:$BE$19,ROWS('1. General Inputs'!$BA$17:$BA$19),0))+(AP$76*'2. Protocols'!$O52)+'3. ARV Substitutions'!AT75,0)</f>
        <v>#VALUE!</v>
      </c>
      <c r="AQ53" s="72" t="e">
        <f>MAX(AP53*(1+'1. General Inputs'!$BA$23+HLOOKUP(AQ$7,'1. General Inputs'!$BC$17:$BE$19,ROWS('1. General Inputs'!$BA$17:$BA$19),0))+(AQ$76*'2. Protocols'!$O52)+'3. ARV Substitutions'!AU75,0)</f>
        <v>#VALUE!</v>
      </c>
      <c r="CA53" s="51" t="e">
        <f t="shared" si="68"/>
        <v>#VALUE!</v>
      </c>
      <c r="CB53" s="51" t="e">
        <f t="shared" si="69"/>
        <v>#VALUE!</v>
      </c>
      <c r="CC53" s="51" t="e">
        <f t="shared" si="70"/>
        <v>#VALUE!</v>
      </c>
      <c r="CD53" s="51" t="e">
        <f t="shared" si="71"/>
        <v>#VALUE!</v>
      </c>
      <c r="CE53" s="51" t="e">
        <f t="shared" si="103"/>
        <v>#VALUE!</v>
      </c>
      <c r="CF53" s="51" t="e">
        <f t="shared" si="72"/>
        <v>#VALUE!</v>
      </c>
      <c r="CG53" s="51" t="e">
        <f t="shared" si="73"/>
        <v>#VALUE!</v>
      </c>
      <c r="CH53" s="51" t="e">
        <f t="shared" si="74"/>
        <v>#VALUE!</v>
      </c>
      <c r="CI53" s="51" t="e">
        <f t="shared" si="75"/>
        <v>#VALUE!</v>
      </c>
      <c r="CJ53" s="51" t="e">
        <f t="shared" si="76"/>
        <v>#VALUE!</v>
      </c>
      <c r="CK53" s="51" t="e">
        <f t="shared" si="77"/>
        <v>#VALUE!</v>
      </c>
      <c r="CL53" s="51" t="e">
        <f t="shared" si="78"/>
        <v>#VALUE!</v>
      </c>
      <c r="CM53" s="51" t="e">
        <f t="shared" si="79"/>
        <v>#VALUE!</v>
      </c>
      <c r="CN53" s="51" t="e">
        <f t="shared" si="80"/>
        <v>#VALUE!</v>
      </c>
      <c r="CO53" s="51" t="e">
        <f t="shared" si="81"/>
        <v>#VALUE!</v>
      </c>
      <c r="CP53" s="51" t="e">
        <f t="shared" si="82"/>
        <v>#VALUE!</v>
      </c>
      <c r="CQ53" s="51" t="e">
        <f t="shared" si="83"/>
        <v>#VALUE!</v>
      </c>
      <c r="CR53" s="51" t="e">
        <f t="shared" si="84"/>
        <v>#VALUE!</v>
      </c>
      <c r="CS53" s="51" t="e">
        <f t="shared" si="85"/>
        <v>#VALUE!</v>
      </c>
      <c r="CT53" s="51" t="e">
        <f t="shared" si="86"/>
        <v>#VALUE!</v>
      </c>
      <c r="CU53" s="51" t="e">
        <f t="shared" si="87"/>
        <v>#VALUE!</v>
      </c>
      <c r="CV53" s="51" t="e">
        <f t="shared" si="88"/>
        <v>#VALUE!</v>
      </c>
      <c r="CW53" s="51" t="e">
        <f t="shared" si="89"/>
        <v>#VALUE!</v>
      </c>
      <c r="CX53" s="51" t="e">
        <f t="shared" si="90"/>
        <v>#VALUE!</v>
      </c>
      <c r="CY53" s="51" t="e">
        <f t="shared" si="91"/>
        <v>#VALUE!</v>
      </c>
      <c r="CZ53" s="51" t="e">
        <f t="shared" si="92"/>
        <v>#VALUE!</v>
      </c>
      <c r="DA53" s="51" t="e">
        <f t="shared" si="93"/>
        <v>#VALUE!</v>
      </c>
      <c r="DB53" s="51" t="e">
        <f t="shared" si="94"/>
        <v>#VALUE!</v>
      </c>
      <c r="DC53" s="51" t="e">
        <f t="shared" si="95"/>
        <v>#VALUE!</v>
      </c>
      <c r="DD53" s="51" t="e">
        <f t="shared" si="96"/>
        <v>#VALUE!</v>
      </c>
      <c r="DE53" s="51" t="e">
        <f t="shared" si="97"/>
        <v>#VALUE!</v>
      </c>
      <c r="DF53" s="51" t="e">
        <f t="shared" si="98"/>
        <v>#VALUE!</v>
      </c>
      <c r="DG53" s="51" t="e">
        <f t="shared" si="99"/>
        <v>#VALUE!</v>
      </c>
      <c r="DH53" s="51" t="e">
        <f t="shared" si="100"/>
        <v>#VALUE!</v>
      </c>
      <c r="DI53" s="51" t="e">
        <f t="shared" si="101"/>
        <v>#VALUE!</v>
      </c>
      <c r="DJ53" s="51" t="e">
        <f t="shared" si="102"/>
        <v>#VALUE!</v>
      </c>
      <c r="DL53" s="21" t="str">
        <f>CONCATENATE('2. Protocols'!C52, '2. Protocols'!D52, '2. Protocols'!E52)</f>
        <v>+</v>
      </c>
      <c r="DM53" s="21" t="str">
        <f>CONCATENATE('2. Protocols'!C52, '2. Protocols'!D52, '2. Protocols'!E52, '2. Protocols'!F52, '2. Protocols'!G52,)</f>
        <v>++</v>
      </c>
      <c r="DO53" s="27">
        <f>IF(AND(OR(ISBLANK(DO$9),DO$9=0)=FALSE,OR(DO$9='2. Protocols'!$C52,DO$9='2. Protocols'!$E52,DO$9='2. Protocols'!$G52)),1,0)*'4. Formulations'!$I52</f>
        <v>0</v>
      </c>
      <c r="DP53" s="27">
        <f>IF(AND(OR(ISBLANK(DP$9),DP$9=0)=FALSE,OR(DP$9='2. Protocols'!$C52,DP$9='2. Protocols'!$E52,DP$9='2. Protocols'!$G52)),1,0)*'4. Formulations'!$I52</f>
        <v>0</v>
      </c>
      <c r="DQ53" s="27">
        <f>IF(AND(OR(ISBLANK(DQ$9),DQ$9=0)=FALSE,OR(DQ$9='2. Protocols'!$C52,DQ$9='2. Protocols'!$E52,DQ$9='2. Protocols'!$G52)),1,0)*'4. Formulations'!$I52</f>
        <v>0</v>
      </c>
      <c r="DR53" s="27">
        <f>IF(AND(OR(ISBLANK(DR$9),DR$9=0)=FALSE,OR(DR$9='2. Protocols'!$C52,DR$9='2. Protocols'!$E52,DR$9='2. Protocols'!$G52)),1,0)*'4. Formulations'!$I52</f>
        <v>0</v>
      </c>
      <c r="DS53" s="27">
        <f>IF(AND(OR(ISBLANK(DS$9),DS$9=0)=FALSE,OR(DS$9='2. Protocols'!$C52,DS$9='2. Protocols'!$E52,DS$9='2. Protocols'!$G52)),1,0)*'4. Formulations'!$I52</f>
        <v>0</v>
      </c>
      <c r="DT53" s="27">
        <f>IF(AND(OR(ISBLANK(DT$9),DT$9=0)=FALSE,OR(DT$9='2. Protocols'!$C52,DT$9='2. Protocols'!$E52,DT$9='2. Protocols'!$G52)),1,0)*'4. Formulations'!$I52</f>
        <v>0</v>
      </c>
      <c r="DU53" s="27">
        <f>IF(AND(OR(ISBLANK(DU$9),DU$9=0)=FALSE,OR(DU$9='2. Protocols'!$C52,DU$9='2. Protocols'!$E52,DU$9='2. Protocols'!$G52)),1,0)*'4. Formulations'!$I52</f>
        <v>0</v>
      </c>
      <c r="DV53" s="27">
        <f>IF(AND(OR(ISBLANK(DV$9),DV$9=0)=FALSE,OR(DV$9='2. Protocols'!$C52,DV$9='2. Protocols'!$E52,DV$9='2. Protocols'!$G52)),1,0)*'4. Formulations'!$I52</f>
        <v>0</v>
      </c>
      <c r="DW53" s="27">
        <f>IF(AND(OR(ISBLANK(DW$9),DW$9=0)=FALSE,OR(DW$9='2. Protocols'!$C52,DW$9='2. Protocols'!$E52,DW$9='2. Protocols'!$G52)),1,0)*'4. Formulations'!$I52</f>
        <v>0</v>
      </c>
      <c r="DX53" s="27">
        <f>IF(AND(OR(ISBLANK(DX$9),DX$9=0)=FALSE,OR(DX$9='2. Protocols'!$C52,DX$9='2. Protocols'!$E52,DX$9='2. Protocols'!$G52)),1,0)*'4. Formulations'!$I52</f>
        <v>0</v>
      </c>
      <c r="DY53" s="27">
        <f>IF(AND(OR(ISBLANK(DY$9),DY$9=0)=FALSE,OR(DY$9='2. Protocols'!$C52,DY$9='2. Protocols'!$E52,DY$9='2. Protocols'!$G52)),1,0)*'4. Formulations'!$I52</f>
        <v>0</v>
      </c>
      <c r="DZ53" s="27">
        <f>IF(AND(OR(ISBLANK(DZ$9),DZ$9=0)=FALSE,OR(DZ$9='2. Protocols'!$C52,DZ$9='2. Protocols'!$E52,DZ$9='2. Protocols'!$G52)),1,0)*'4. Formulations'!$I52</f>
        <v>0</v>
      </c>
      <c r="EA53" s="27">
        <f>IF(AND(OR(ISBLANK(EA$9),EA$9=0)=FALSE,OR(EA$9='2. Protocols'!$C52,EA$9='2. Protocols'!$E52,EA$9='2. Protocols'!$G52)),1,0)*'4. Formulations'!$I52</f>
        <v>0</v>
      </c>
      <c r="EB53" s="27">
        <f>IF(AND(OR(ISBLANK(EB$9),EB$9=0)=FALSE,OR(EB$9='2. Protocols'!$C52,EB$9='2. Protocols'!$E52,EB$9='2. Protocols'!$G52)),1,0)*'4. Formulations'!$I52</f>
        <v>0</v>
      </c>
      <c r="EC53" s="27">
        <f>IF(AND(OR(ISBLANK(EC$9),EC$9=0)=FALSE,OR(EC$9='2. Protocols'!$C52,EC$9='2. Protocols'!$E52,EC$9='2. Protocols'!$G52)),1,0)*'4. Formulations'!$I52</f>
        <v>0</v>
      </c>
      <c r="ED53" s="27">
        <f>IF(AND(OR(ISBLANK(ED$9),ED$9=0)=FALSE,OR(ED$9='2. Protocols'!$C52,ED$9='2. Protocols'!$E52,ED$9='2. Protocols'!$G52)),1,0)*'4. Formulations'!$I52</f>
        <v>0</v>
      </c>
      <c r="EE53" s="27">
        <f>IF(AND(OR(ISBLANK(EE$9),EE$9=0)=FALSE,OR(EE$9='2. Protocols'!$C52,EE$9='2. Protocols'!$E52,EE$9='2. Protocols'!$G52)),1,0)*'4. Formulations'!$I52</f>
        <v>0</v>
      </c>
      <c r="EF53" s="27">
        <f>IF(AND(OR(ISBLANK(EF$9),EF$9=0)=FALSE,OR(EF$9='2. Protocols'!$C52,EF$9='2. Protocols'!$E52,EF$9='2. Protocols'!$G52)),1,0)*'4. Formulations'!$I52</f>
        <v>0</v>
      </c>
      <c r="EG53" s="27">
        <f>IF(AND(OR(ISBLANK(EG$9),EG$9=0)=FALSE,OR(EG$9='2. Protocols'!$C52,EG$9='2. Protocols'!$E52,EG$9='2. Protocols'!$G52)),1,0)*'4. Formulations'!$I52</f>
        <v>0</v>
      </c>
      <c r="EH53" s="27">
        <f>IF(AND(OR(ISBLANK(EH$9),EH$9=0)=FALSE,OR(EH$9='2. Protocols'!$C52,EH$9='2. Protocols'!$E52,EH$9='2. Protocols'!$G52)),1,0)*'4. Formulations'!$I52</f>
        <v>0</v>
      </c>
      <c r="EI53" s="27">
        <f>IF(AND(OR(ISBLANK(EI$9),EI$9=0)=FALSE,OR(EI$9='2. Protocols'!$C52,EI$9='2. Protocols'!$E52,EI$9='2. Protocols'!$G52)),1,0)*'4. Formulations'!$I52</f>
        <v>0</v>
      </c>
      <c r="EJ53" s="27">
        <f>IF(AND(OR(ISBLANK(EJ$9),EJ$9=0)=FALSE,OR(EJ$9='2. Protocols'!$C52,EJ$9='2. Protocols'!$E52,EJ$9='2. Protocols'!$G52)),1,0)*'4. Formulations'!$I52</f>
        <v>0</v>
      </c>
      <c r="EK53" s="27">
        <f>IF(AND(OR(ISBLANK(EK$9),EK$9=0)=FALSE,OR(EK$9='2. Protocols'!$C52,EK$9='2. Protocols'!$E52,EK$9='2. Protocols'!$G52)),1,0)*'4. Formulations'!$I52</f>
        <v>0</v>
      </c>
      <c r="EL53" s="27">
        <f>IF(AND(OR(ISBLANK(EL$9),EL$9=0)=FALSE,OR(EL$9='2. Protocols'!$C52,EL$9='2. Protocols'!$E52,EL$9='2. Protocols'!$G52)),1,0)*'4. Formulations'!$I52</f>
        <v>0</v>
      </c>
      <c r="EM53" s="27">
        <f>IF(AND(OR(ISBLANK(EM$9),EM$9=0)=FALSE,OR(EM$9='2. Protocols'!$C52,EM$9='2. Protocols'!$E52,EM$9='2. Protocols'!$G52)),1,0)*'4. Formulations'!$I52</f>
        <v>0</v>
      </c>
      <c r="EN53" s="27">
        <f>IF(AND(OR(ISBLANK(EN$9),EN$9=0)=FALSE,OR(EN$9='2. Protocols'!$C52,EN$9='2. Protocols'!$E52,EN$9='2. Protocols'!$G52)),1,0)*'4. Formulations'!$I52</f>
        <v>0</v>
      </c>
      <c r="EO53" s="27">
        <f>IF(AND(OR(ISBLANK(EO$9),EO$9=0)=FALSE,OR(EO$9='2. Protocols'!$C52,EO$9='2. Protocols'!$E52,EO$9='2. Protocols'!$G52)),1,0)*'4. Formulations'!$I52</f>
        <v>0</v>
      </c>
      <c r="EP53" s="27">
        <f>IF(AND(OR(ISBLANK(EP$9),EP$9=0)=FALSE,OR(EP$9='2. Protocols'!$C52,EP$9='2. Protocols'!$E52,EP$9='2. Protocols'!$G52)),1,0)*'4. Formulations'!$I52</f>
        <v>0</v>
      </c>
      <c r="EQ53" s="27">
        <f>IF(AND(OR(ISBLANK(EQ$9),EQ$9=0)=FALSE,OR(EQ$9='2. Protocols'!$C52,EQ$9='2. Protocols'!$E52,EQ$9='2. Protocols'!$G52)),1,0)*'4. Formulations'!$I52</f>
        <v>0</v>
      </c>
      <c r="ER53" s="27">
        <f>IF(AND(OR(ISBLANK(ER$9),ER$9=0)=FALSE,OR(ER$9='2. Protocols'!$C52,ER$9='2. Protocols'!$E52,ER$9='2. Protocols'!$G52)),1,0)*'4. Formulations'!$I52</f>
        <v>0</v>
      </c>
      <c r="ES53" s="27">
        <f>IF(AND(OR(ISBLANK(ES$9),ES$9=0)=FALSE,OR(ES$9='2. Protocols'!$C52,ES$9='2. Protocols'!$E52,ES$9='2. Protocols'!$G52)),1,0)*'4. Formulations'!$I52</f>
        <v>0</v>
      </c>
      <c r="ET53" s="27">
        <f>IF(AND(OR(ISBLANK(ET$9),ET$9=0)=FALSE,OR(ET$9='2. Protocols'!$C52,ET$9='2. Protocols'!$E52,ET$9='2. Protocols'!$G52)),1,0)*'4. Formulations'!$I52</f>
        <v>0</v>
      </c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N53" s="27">
        <f>IF(AND(OR(ISBLANK(FN$9),FN$9=0)=FALSE,FN$9=$DL53),1,0)*'4. Formulations'!$J52</f>
        <v>0</v>
      </c>
      <c r="FO53" s="27">
        <f>IF(AND(OR(ISBLANK(FO$9),FO$9=0)=FALSE,FO$9=$DL53),1,0)*'4. Formulations'!$J52</f>
        <v>0</v>
      </c>
      <c r="FP53" s="27">
        <f>IF(AND(OR(ISBLANK(FP$9),FP$9=0)=FALSE,FP$9=$DL53),1,0)*'4. Formulations'!$J52</f>
        <v>0</v>
      </c>
      <c r="FQ53" s="27">
        <f>IF(AND(OR(ISBLANK(FQ$9),FQ$9=0)=FALSE,FQ$9=$DL53),1,0)*'4. Formulations'!$J52</f>
        <v>0</v>
      </c>
      <c r="FR53" s="27">
        <f>IF(AND(OR(ISBLANK(FR$9),FR$9=0)=FALSE,FR$9=$DL53),1,0)*'4. Formulations'!$J52</f>
        <v>0</v>
      </c>
      <c r="FS53" s="27">
        <f>IF(AND(OR(ISBLANK(FS$9),FS$9=0)=FALSE,FS$9=$DL53),1,0)*'4. Formulations'!$J52</f>
        <v>0</v>
      </c>
      <c r="FT53" s="27">
        <f>IF(AND(OR(ISBLANK(FT$9),FT$9=0)=FALSE,FT$9=$DL53),1,0)*'4. Formulations'!$J52</f>
        <v>0</v>
      </c>
      <c r="FU53" s="27">
        <f>IF(AND(OR(ISBLANK(FU$9),FU$9=0)=FALSE,FU$9=$DL53),1,0)*'4. Formulations'!$J52</f>
        <v>0</v>
      </c>
      <c r="FV53" s="27">
        <f>IF(AND(OR(ISBLANK(FV$9),FV$9=0)=FALSE,FV$9=$DL53),1,0)*'4. Formulations'!$J52</f>
        <v>0</v>
      </c>
      <c r="FW53" s="27">
        <f>IF(AND(OR(ISBLANK(FW$9),FW$9=0)=FALSE,FW$9=$DL53),1,0)*'4. Formulations'!$J52</f>
        <v>0</v>
      </c>
      <c r="FX53" s="27">
        <f>IF(AND(OR(ISBLANK(FX$9),FX$9=0)=FALSE,FX$9=$DL53),1,0)*'4. Formulations'!$J52</f>
        <v>0</v>
      </c>
      <c r="FY53" s="27">
        <f>IF(AND(OR(ISBLANK(FY$9),FY$9=0)=FALSE,FY$9=$DL53),1,0)*'4. Formulations'!$J52</f>
        <v>0</v>
      </c>
      <c r="FZ53" s="27">
        <f>IF(AND(OR(ISBLANK(FZ$9),FZ$9=0)=FALSE,FZ$9=$DL53),1,0)*'4. Formulations'!$J52</f>
        <v>0</v>
      </c>
      <c r="GA53" s="27">
        <f>IF(AND(OR(ISBLANK(GA$9),GA$9=0)=FALSE,GA$9=$DL53),1,0)*'4. Formulations'!$J52</f>
        <v>0</v>
      </c>
      <c r="GB53" s="27">
        <f>IF(AND(OR(ISBLANK(GB$9),GB$9=0)=FALSE,GB$9=$DL53),1,0)*'4. Formulations'!$J52</f>
        <v>0</v>
      </c>
      <c r="GC53" s="27">
        <f>IF(AND(OR(ISBLANK(GC$9),GC$9=0)=FALSE,GC$9=$DL53),1,0)*'4. Formulations'!$J52</f>
        <v>0</v>
      </c>
      <c r="GD53" s="27">
        <f>IF(AND(OR(ISBLANK(GD$9),GD$9=0)=FALSE,GD$9=$DL53),1,0)*'4. Formulations'!$J52</f>
        <v>0</v>
      </c>
      <c r="GE53" s="27"/>
      <c r="GF53" s="27"/>
      <c r="GG53" s="27"/>
      <c r="GI53" s="27">
        <f>IF(AND(OR(ISBLANK(GI$9),GI$9=0)=FALSE,SUM($FN53:$GD53)&gt;0,GI$9='2. Protocols'!$G52),1,0)*'4. Formulations'!$J52</f>
        <v>0</v>
      </c>
      <c r="GJ53" s="27">
        <f>IF(AND(OR(ISBLANK(GJ$9),GJ$9=0)=FALSE,SUM($FN53:$GD53)&gt;0,GJ$9='2. Protocols'!$G52),1,0)*'4. Formulations'!$J52</f>
        <v>0</v>
      </c>
      <c r="GK53" s="27">
        <f>IF(AND(OR(ISBLANK(GK$9),GK$9=0)=FALSE,SUM($FN53:$GD53)&gt;0,GK$9='2. Protocols'!$G52),1,0)*'4. Formulations'!$J52</f>
        <v>0</v>
      </c>
      <c r="GL53" s="27">
        <f>IF(AND(OR(ISBLANK(GL$9),GL$9=0)=FALSE,SUM($FN53:$GD53)&gt;0,GL$9='2. Protocols'!$G52),1,0)*'4. Formulations'!$J52</f>
        <v>0</v>
      </c>
      <c r="GM53" s="27">
        <f>IF(AND(OR(ISBLANK(GM$9),GM$9=0)=FALSE,SUM($FN53:$GD53)&gt;0,GM$9='2. Protocols'!$G52),1,0)*'4. Formulations'!$J52</f>
        <v>0</v>
      </c>
      <c r="GN53" s="27">
        <f>IF(AND(OR(ISBLANK(GN$9),GN$9=0)=FALSE,SUM($FN53:$GD53)&gt;0,GN$9='2. Protocols'!$G52),1,0)*'4. Formulations'!$J52</f>
        <v>0</v>
      </c>
      <c r="GO53" s="27">
        <f>IF(AND(OR(ISBLANK(GO$9),GO$9=0)=FALSE,SUM($FN53:$GD53)&gt;0,GO$9='2. Protocols'!$G52),1,0)*'4. Formulations'!$J52</f>
        <v>0</v>
      </c>
      <c r="GP53" s="27">
        <f>IF(AND(OR(ISBLANK(GP$9),GP$9=0)=FALSE,SUM($FN53:$GD53)&gt;0,GP$9='2. Protocols'!$G52),1,0)*'4. Formulations'!$J52</f>
        <v>0</v>
      </c>
      <c r="GQ53" s="27">
        <f>IF(AND(OR(ISBLANK(GQ$9),GQ$9=0)=FALSE,SUM($FN53:$GD53)&gt;0,GQ$9='2. Protocols'!$G52),1,0)*'4. Formulations'!$J52</f>
        <v>0</v>
      </c>
      <c r="GR53" s="27">
        <f>IF(AND(OR(ISBLANK(GR$9),GR$9=0)=FALSE,SUM($FN53:$GD53)&gt;0,GR$9='2. Protocols'!$G52),1,0)*'4. Formulations'!$J52</f>
        <v>0</v>
      </c>
      <c r="GS53" s="27">
        <f>IF(AND(OR(ISBLANK(GS$9),GS$9=0)=FALSE,SUM($FN53:$GD53)&gt;0,GS$9='2. Protocols'!$G52),1,0)*'4. Formulations'!$J52</f>
        <v>0</v>
      </c>
      <c r="GT53" s="27">
        <f>IF(AND(OR(ISBLANK(GT$9),GT$9=0)=FALSE,SUM($FN53:$GD53)&gt;0,GT$9='2. Protocols'!$G52),1,0)*'4. Formulations'!$J52</f>
        <v>0</v>
      </c>
      <c r="GU53" s="27">
        <f>IF(AND(OR(ISBLANK(GU$9),GU$9=0)=FALSE,SUM($FN53:$GD53)&gt;0,GU$9='2. Protocols'!$G52),1,0)*'4. Formulations'!$J52</f>
        <v>0</v>
      </c>
      <c r="GV53" s="27">
        <f>IF(AND(OR(ISBLANK(GV$9),GV$9=0)=FALSE,SUM($FN53:$GD53)&gt;0,GV$9='2. Protocols'!$G52),1,0)*'4. Formulations'!$J52</f>
        <v>0</v>
      </c>
      <c r="GW53" s="27">
        <f>IF(AND(OR(ISBLANK(GW$9),GW$9=0)=FALSE,SUM($FN53:$GD53)&gt;0,GW$9='2. Protocols'!$G52),1,0)*'4. Formulations'!$J52</f>
        <v>0</v>
      </c>
      <c r="GX53" s="27">
        <f>IF(AND(OR(ISBLANK(GX$9),GX$9=0)=FALSE,SUM($FN53:$GD53)&gt;0,GX$9='2. Protocols'!$G52),1,0)*'4. Formulations'!$J52</f>
        <v>0</v>
      </c>
      <c r="GY53" s="27">
        <f>IF(AND(OR(ISBLANK(GY$9),GY$9=0)=FALSE,SUM($FN53:$GD53)&gt;0,GY$9='2. Protocols'!$G52),1,0)*'4. Formulations'!$J52</f>
        <v>0</v>
      </c>
      <c r="GZ53" s="27">
        <f>IF(AND(OR(ISBLANK(GZ$9),GZ$9=0)=FALSE,SUM($FN53:$GD53)&gt;0,GZ$9='2. Protocols'!$G52),1,0)*'4. Formulations'!$J52</f>
        <v>0</v>
      </c>
      <c r="HA53" s="27">
        <f>IF(AND(OR(ISBLANK(HA$9),HA$9=0)=FALSE,SUM($FN53:$GD53)&gt;0,HA$9='2. Protocols'!$G52),1,0)*'4. Formulations'!$J52</f>
        <v>0</v>
      </c>
      <c r="HB53" s="27">
        <f>IF(AND(OR(ISBLANK(HB$9),HB$9=0)=FALSE,SUM($FN53:$GD53)&gt;0,HB$9='2. Protocols'!$G52),1,0)*'4. Formulations'!$J52</f>
        <v>0</v>
      </c>
      <c r="HC53" s="27">
        <f>IF(AND(OR(ISBLANK(HC$9),HC$9=0)=FALSE,SUM($FN53:$GD53)&gt;0,HC$9='2. Protocols'!$G52),1,0)*'4. Formulations'!$J52</f>
        <v>0</v>
      </c>
      <c r="HD53" s="27">
        <f>IF(AND(OR(ISBLANK(HD$9),HD$9=0)=FALSE,SUM($FN53:$GD53)&gt;0,HD$9='2. Protocols'!$G52),1,0)*'4. Formulations'!$J52</f>
        <v>0</v>
      </c>
      <c r="HE53" s="27">
        <f>IF(AND(OR(ISBLANK(HE$9),HE$9=0)=FALSE,SUM($FN53:$GD53)&gt;0,HE$9='2. Protocols'!$G52),1,0)*'4. Formulations'!$J52</f>
        <v>0</v>
      </c>
      <c r="HF53" s="27">
        <f>IF(AND(OR(ISBLANK(HF$9),HF$9=0)=FALSE,SUM($FN53:$GD53)&gt;0,HF$9='2. Protocols'!$G52),1,0)*'4. Formulations'!$J52</f>
        <v>0</v>
      </c>
      <c r="HG53" s="27">
        <f>IF(AND(OR(ISBLANK(HG$9),HG$9=0)=FALSE,SUM($FN53:$GD53)&gt;0,HG$9='2. Protocols'!$G52),1,0)*'4. Formulations'!$J52</f>
        <v>0</v>
      </c>
      <c r="HH53" s="27">
        <f>IF(AND(OR(ISBLANK(HH$9),HH$9=0)=FALSE,SUM($FN53:$GD53)&gt;0,HH$9='2. Protocols'!$G52),1,0)*'4. Formulations'!$J52</f>
        <v>0</v>
      </c>
      <c r="HI53" s="27">
        <f>IF(AND(OR(ISBLANK(HI$9),HI$9=0)=FALSE,SUM($FN53:$GD53)&gt;0,HI$9='2. Protocols'!$G52),1,0)*'4. Formulations'!$J52</f>
        <v>0</v>
      </c>
      <c r="HJ53" s="27">
        <f>IF(AND(OR(ISBLANK(HJ$9),HJ$9=0)=FALSE,SUM($FN53:$GD53)&gt;0,HJ$9='2. Protocols'!$G52),1,0)*'4. Formulations'!$J52</f>
        <v>0</v>
      </c>
      <c r="HK53" s="27">
        <f>IF(AND(OR(ISBLANK(HK$9),HK$9=0)=FALSE,SUM($FN53:$GD53)&gt;0,HK$9='2. Protocols'!$G52),1,0)*'4. Formulations'!$J52</f>
        <v>0</v>
      </c>
      <c r="HL53" s="27">
        <f>IF(AND(OR(ISBLANK(HL$9),HL$9=0)=FALSE,SUM($FN53:$GD53)&gt;0,HL$9='2. Protocols'!$G52),1,0)*'4. Formulations'!$J52</f>
        <v>0</v>
      </c>
      <c r="HM53" s="27">
        <f>IF(AND(OR(ISBLANK(HM$9),HM$9=0)=FALSE,SUM($FN53:$GD53)&gt;0,HM$9='2. Protocols'!$G52),1,0)*'4. Formulations'!$J52</f>
        <v>0</v>
      </c>
      <c r="HN53" s="27">
        <f>IF(AND(OR(ISBLANK(HN$9),HN$9=0)=FALSE,SUM($FN53:$GD53)&gt;0,HN$9='2. Protocols'!$G52),1,0)*'4. Formulations'!$J52</f>
        <v>0</v>
      </c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H53" s="27">
        <f>IF(AND(OR(ISBLANK(GI$9),GI$9=0)=FALSE,IH$9=$DM53),1,0)*'4. Formulations'!$K52</f>
        <v>0</v>
      </c>
      <c r="II53" s="27">
        <f>IF(AND(OR(ISBLANK(GJ$9),GJ$9=0)=FALSE,II$9=$DM53),1,0)*'4. Formulations'!$K52</f>
        <v>0</v>
      </c>
      <c r="IJ53" s="27">
        <f>IF(AND(OR(ISBLANK(GK$9),GK$9=0)=FALSE,IJ$9=$DM53),1,0)*'4. Formulations'!$K52</f>
        <v>0</v>
      </c>
      <c r="IK53" s="27">
        <f>IF(AND(OR(ISBLANK(GL$9),GL$9=0)=FALSE,IK$9=$DM53),1,0)*'4. Formulations'!$K52</f>
        <v>0</v>
      </c>
      <c r="IL53" s="27">
        <f>IF(AND(OR(ISBLANK(GM$9),GM$9=0)=FALSE,IL$9=$DM53),1,0)*'4. Formulations'!$K52</f>
        <v>0</v>
      </c>
      <c r="IM53" s="27">
        <f>IF(AND(OR(ISBLANK(GN$9),GN$9=0)=FALSE,IM$9=$DM53),1,0)*'4. Formulations'!$K52</f>
        <v>0</v>
      </c>
      <c r="IN53" s="27">
        <f>IF(AND(OR(ISBLANK(GO$9),GO$9=0)=FALSE,IN$9=$DM53),1,0)*'4. Formulations'!$K52</f>
        <v>0</v>
      </c>
      <c r="IO53" s="27">
        <f>IF(AND(OR(ISBLANK(GP$9),GP$9=0)=FALSE,IO$9=$DM53),1,0)*'4. Formulations'!$K52</f>
        <v>0</v>
      </c>
      <c r="IP53" s="27">
        <f>IF(AND(OR(ISBLANK(GQ$9),GQ$9=0)=FALSE,IP$9=$DM53),1,0)*'4. Formulations'!$K52</f>
        <v>0</v>
      </c>
      <c r="IQ53" s="27">
        <f>IF(AND(OR(ISBLANK(GR$9),GR$9=0)=FALSE,IQ$9=$DM53),1,0)*'4. Formulations'!$K52</f>
        <v>0</v>
      </c>
      <c r="IR53" s="27">
        <f>IF(AND(OR(ISBLANK(GS$9),GS$9=0)=FALSE,IR$9=$DM53),1,0)*'4. Formulations'!$K52</f>
        <v>0</v>
      </c>
      <c r="IS53" s="27">
        <f>IF(AND(OR(ISBLANK(GO$9),GO$9=0)=FALSE,IS$9=$DM53),1,0)*'4. Formulations'!$K52</f>
        <v>0</v>
      </c>
      <c r="IT53" s="27">
        <f>IF(AND(OR(ISBLANK(GP$9),GP$9=0)=FALSE,IT$9=$DM53),1,0)*'4. Formulations'!$K52</f>
        <v>0</v>
      </c>
      <c r="IU53" s="27">
        <f>IF(AND(OR(ISBLANK(GQ$9),GQ$9=0)=FALSE,IU$9=$DM53),1,0)*'4. Formulations'!$K52</f>
        <v>0</v>
      </c>
      <c r="IV53" s="27"/>
      <c r="IW53" s="27"/>
      <c r="IX53" s="27"/>
      <c r="IY53" s="27"/>
      <c r="IZ53" s="27"/>
      <c r="JA53" s="27"/>
      <c r="JC53" s="27">
        <f>IF(AND(OR(ISBLANK(JC$9),JC$9=0)=FALSE,OR(JC$9='2. Protocols'!$C52,JC$9='2. Protocols'!$E52,JC$9='2. Protocols'!$G52)),1,0)*'4. Formulations'!$L52</f>
        <v>0</v>
      </c>
      <c r="JD53" s="27">
        <f>IF(AND(OR(ISBLANK(JD$9),JD$9=0)=FALSE,OR(JD$9='2. Protocols'!$C52,JD$9='2. Protocols'!$E52,JD$9='2. Protocols'!$G52)),1,0)*'4. Formulations'!$L52</f>
        <v>0</v>
      </c>
      <c r="JE53" s="27">
        <f>IF(AND(OR(ISBLANK(JE$9),JE$9=0)=FALSE,OR(JE$9='2. Protocols'!$C52,JE$9='2. Protocols'!$E52,JE$9='2. Protocols'!$G52)),1,0)*'4. Formulations'!$L52</f>
        <v>0</v>
      </c>
      <c r="JF53" s="27">
        <f>IF(AND(OR(ISBLANK(JF$9),JF$9=0)=FALSE,OR(JF$9='2. Protocols'!$C52,JF$9='2. Protocols'!$E52,JF$9='2. Protocols'!$G52)),1,0)*'4. Formulations'!$L52</f>
        <v>0</v>
      </c>
      <c r="JG53" s="27">
        <f>IF(AND(OR(ISBLANK(JG$9),JG$9=0)=FALSE,OR(JG$9='2. Protocols'!$C52,JG$9='2. Protocols'!$E52,JG$9='2. Protocols'!$G52)),1,0)*'4. Formulations'!$L52</f>
        <v>0</v>
      </c>
      <c r="JH53" s="27">
        <f>IF(AND(OR(ISBLANK(JH$9),JH$9=0)=FALSE,OR(JH$9='2. Protocols'!$C52,JH$9='2. Protocols'!$E52,JH$9='2. Protocols'!$G52)),1,0)*'4. Formulations'!$L52</f>
        <v>0</v>
      </c>
      <c r="JI53" s="27">
        <f>IF(AND(OR(ISBLANK(JI$9),JI$9=0)=FALSE,OR(JI$9='2. Protocols'!$C52,JI$9='2. Protocols'!$E52,JI$9='2. Protocols'!$G52)),1,0)*'4. Formulations'!$L52</f>
        <v>0</v>
      </c>
      <c r="JJ53" s="27">
        <f>IF(AND(OR(ISBLANK(JJ$9),JJ$9=0)=FALSE,OR(JJ$9='2. Protocols'!$C52,JJ$9='2. Protocols'!$E52,JJ$9='2. Protocols'!$G52)),1,0)*'4. Formulations'!$L52</f>
        <v>0</v>
      </c>
      <c r="JK53" s="27">
        <f>IF(AND(OR(ISBLANK(JK$9),JK$9=0)=FALSE,OR(JK$9='2. Protocols'!$C52,JK$9='2. Protocols'!$E52,JK$9='2. Protocols'!$G52)),1,0)*'4. Formulations'!$L52</f>
        <v>0</v>
      </c>
      <c r="JL53" s="27">
        <f>IF(AND(OR(ISBLANK(JL$9),JL$9=0)=FALSE,OR(JL$9='2. Protocols'!$C52,JL$9='2. Protocols'!$E52,JL$9='2. Protocols'!$G52)),1,0)*'4. Formulations'!$L52</f>
        <v>0</v>
      </c>
      <c r="JM53" s="27">
        <f>IF(AND(OR(ISBLANK(JM$9),JM$9=0)=FALSE,OR(JM$9='2. Protocols'!$C52,JM$9='2. Protocols'!$E52,JM$9='2. Protocols'!$G52)),1,0)*'4. Formulations'!$L52</f>
        <v>0</v>
      </c>
      <c r="JN53" s="27">
        <f>IF(AND(OR(ISBLANK(JN$9),JN$9=0)=FALSE,OR(JN$9='2. Protocols'!$C52,JN$9='2. Protocols'!$E52,JN$9='2. Protocols'!$G52)),1,0)*'4. Formulations'!$L52</f>
        <v>0</v>
      </c>
      <c r="JO53" s="27">
        <f>IF(AND(OR(ISBLANK(JO$9),JO$9=0)=FALSE,OR(JO$9='2. Protocols'!$C52,JO$9='2. Protocols'!$E52,JO$9='2. Protocols'!$G52)),1,0)*'4. Formulations'!$L52</f>
        <v>0</v>
      </c>
      <c r="JP53" s="27">
        <f>IF(AND(OR(ISBLANK(JP$9),JP$9=0)=FALSE,OR(JP$9='2. Protocols'!$C52,JP$9='2. Protocols'!$E52,JP$9='2. Protocols'!$G52)),1,0)*'4. Formulations'!$L52</f>
        <v>0</v>
      </c>
      <c r="JQ53" s="27">
        <f>IF(AND(OR(ISBLANK(JQ$9),JQ$9=0)=FALSE,OR(JQ$9='2. Protocols'!$C52,JQ$9='2. Protocols'!$E52,JQ$9='2. Protocols'!$G52)),1,0)*'4. Formulations'!$L52</f>
        <v>0</v>
      </c>
      <c r="JR53" s="27">
        <f>IF(AND(OR(ISBLANK(JR$9),JR$9=0)=FALSE,OR(JR$9='2. Protocols'!$C52,JR$9='2. Protocols'!$E52,JR$9='2. Protocols'!$G52)),1,0)*'4. Formulations'!$L52</f>
        <v>0</v>
      </c>
      <c r="JS53" s="27">
        <f>IF(AND(OR(ISBLANK(JS$9),JS$9=0)=FALSE,OR(JS$9='2. Protocols'!$C52,JS$9='2. Protocols'!$E52,JS$9='2. Protocols'!$G52)),1,0)*'4. Formulations'!$L52</f>
        <v>0</v>
      </c>
      <c r="JT53" s="27">
        <f>IF(AND(OR(ISBLANK(JT$9),JT$9=0)=FALSE,OR(JT$9='2. Protocols'!$C52,JT$9='2. Protocols'!$E52,JT$9='2. Protocols'!$G52)),1,0)*'4. Formulations'!$L52</f>
        <v>0</v>
      </c>
      <c r="JU53" s="27">
        <f>IF(AND(OR(ISBLANK(JU$9),JU$9=0)=FALSE,OR(JU$9='2. Protocols'!$C52,JU$9='2. Protocols'!$E52,JU$9='2. Protocols'!$G52)),1,0)*'4. Formulations'!$L52</f>
        <v>0</v>
      </c>
      <c r="JV53" s="27">
        <f>IF(AND(OR(ISBLANK(JV$9),JV$9=0)=FALSE,OR(JV$9='2. Protocols'!$C52,JV$9='2. Protocols'!$E52,JV$9='2. Protocols'!$G52)),1,0)*'4. Formulations'!$L52</f>
        <v>0</v>
      </c>
      <c r="JW53" s="27">
        <f>IF(AND(OR(ISBLANK(JW$9),JW$9=0)=FALSE,OR(JW$9='2. Protocols'!$C52,JW$9='2. Protocols'!$E52,JW$9='2. Protocols'!$G52)),1,0)*'4. Formulations'!$L52</f>
        <v>0</v>
      </c>
      <c r="JX53" s="27">
        <f>IF(AND(OR(ISBLANK(JX$9),JX$9=0)=FALSE,OR(JX$9='2. Protocols'!$C52,JX$9='2. Protocols'!$E52,JX$9='2. Protocols'!$G52)),1,0)*'4. Formulations'!$L52</f>
        <v>0</v>
      </c>
      <c r="JY53" s="27">
        <f>IF(AND(OR(ISBLANK(JY$9),JY$9=0)=FALSE,OR(JY$9='2. Protocols'!$C52,JY$9='2. Protocols'!$E52,JY$9='2. Protocols'!$G52)),1,0)*'4. Formulations'!$L52</f>
        <v>0</v>
      </c>
      <c r="JZ53" s="27">
        <f>IF(AND(OR(ISBLANK(JZ$9),JZ$9=0)=FALSE,OR(JZ$9='2. Protocols'!$C52,JZ$9='2. Protocols'!$E52,JZ$9='2. Protocols'!$G52)),1,0)*'4. Formulations'!$L52</f>
        <v>0</v>
      </c>
      <c r="KA53" s="27">
        <f>IF(AND(OR(ISBLANK(KA$9),KA$9=0)=FALSE,OR(KA$9='2. Protocols'!$C52,KA$9='2. Protocols'!$E52,KA$9='2. Protocols'!$G52)),1,0)*'4. Formulations'!$L52</f>
        <v>0</v>
      </c>
      <c r="KB53" s="27">
        <f>IF(AND(OR(ISBLANK(KB$9),KB$9=0)=FALSE,OR(KB$9='2. Protocols'!$C52,KB$9='2. Protocols'!$E52,KB$9='2. Protocols'!$G52)),1,0)*'4. Formulations'!$L52</f>
        <v>0</v>
      </c>
      <c r="KC53" s="27">
        <f>IF(AND(OR(ISBLANK(KC$9),KC$9=0)=FALSE,OR(KC$9='2. Protocols'!$C52,KC$9='2. Protocols'!$E52,KC$9='2. Protocols'!$G52)),1,0)*'4. Formulations'!$L52</f>
        <v>0</v>
      </c>
      <c r="KD53" s="27">
        <f>IF(AND(OR(ISBLANK(KD$9),KD$9=0)=FALSE,OR(KD$9='2. Protocols'!$C52,KD$9='2. Protocols'!$E52,KD$9='2. Protocols'!$G52)),1,0)*'4. Formulations'!$L52</f>
        <v>0</v>
      </c>
      <c r="KE53" s="27">
        <f>IF(AND(OR(ISBLANK(KE$9),KE$9=0)=FALSE,OR(KE$9='2. Protocols'!$C52,KE$9='2. Protocols'!$E52,KE$9='2. Protocols'!$G52)),1,0)*'4. Formulations'!$L52</f>
        <v>0</v>
      </c>
      <c r="KF53" s="27">
        <f>IF(AND(OR(ISBLANK(KF$9),KF$9=0)=FALSE,OR(KF$9='2. Protocols'!$C52,KF$9='2. Protocols'!$E52,KF$9='2. Protocols'!$G52)),1,0)*'4. Formulations'!$L52</f>
        <v>0</v>
      </c>
      <c r="KG53" s="27">
        <f>IF(AND(OR(ISBLANK(KG$9),KG$9=0)=FALSE,OR(KG$9='2. Protocols'!$C52,KG$9='2. Protocols'!$E52,KG$9='2. Protocols'!$G52)),1,0)*'4. Formulations'!$L52</f>
        <v>0</v>
      </c>
      <c r="KH53" s="27">
        <f>IF(AND(OR(ISBLANK(KH$9),KH$9=0)=FALSE,OR(KH$9='2. Protocols'!$C52,KH$9='2. Protocols'!$E52,KH$9='2. Protocols'!$G52)),1,0)*'4. Formulations'!$L52</f>
        <v>0</v>
      </c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B53" s="27">
        <f>IF(AND(OR(ISBLANK(LB$9),LB$9=0)=FALSE,LB$9=$DL53),1,0)*'4. Formulations'!$M52</f>
        <v>0</v>
      </c>
      <c r="LC53" s="27">
        <f>IF(AND(OR(ISBLANK(LC$9),LC$9=0)=FALSE,LC$9=$DL53),1,0)*'4. Formulations'!$M52</f>
        <v>0</v>
      </c>
      <c r="LD53" s="27">
        <f>IF(AND(OR(ISBLANK(LD$9),LD$9=0)=FALSE,LD$9=$DL53),1,0)*'4. Formulations'!$M52</f>
        <v>0</v>
      </c>
      <c r="LE53" s="27">
        <f>IF(AND(OR(ISBLANK(LE$9),LE$9=0)=FALSE,LE$9=$DL53),1,0)*'4. Formulations'!$M52</f>
        <v>0</v>
      </c>
      <c r="LF53" s="27">
        <f>IF(AND(OR(ISBLANK(LF$9),LF$9=0)=FALSE,LF$9=$DL53),1,0)*'4. Formulations'!$M52</f>
        <v>0</v>
      </c>
      <c r="LG53" s="27">
        <f>IF(AND(OR(ISBLANK(LG$9),LG$9=0)=FALSE,LG$9=$DL53),1,0)*'4. Formulations'!$M52</f>
        <v>0</v>
      </c>
      <c r="LH53" s="27">
        <f>IF(AND(OR(ISBLANK(LH$9),LH$9=0)=FALSE,LH$9=$DL53),1,0)*'4. Formulations'!$M52</f>
        <v>0</v>
      </c>
      <c r="LI53" s="27">
        <f>IF(AND(OR(ISBLANK(LI$9),LI$9=0)=FALSE,LI$9=$DL53),1,0)*'4. Formulations'!$M52</f>
        <v>0</v>
      </c>
      <c r="LJ53" s="27">
        <f>IF(AND(OR(ISBLANK(LJ$9),LJ$9=0)=FALSE,LJ$9=$DL53),1,0)*'4. Formulations'!$M52</f>
        <v>0</v>
      </c>
      <c r="LK53" s="27">
        <f>IF(AND(OR(ISBLANK(LK$9),LK$9=0)=FALSE,LK$9=$DL53),1,0)*'4. Formulations'!$M52</f>
        <v>0</v>
      </c>
      <c r="LL53" s="27">
        <f>IF(AND(OR(ISBLANK(LL$9),LL$9=0)=FALSE,LL$9=$DL53),1,0)*'4. Formulations'!$M52</f>
        <v>0</v>
      </c>
      <c r="LM53" s="27">
        <f>IF(AND(OR(ISBLANK(LM$9),LM$9=0)=FALSE,LM$9=$DL53),1,0)*'4. Formulations'!$M52</f>
        <v>0</v>
      </c>
      <c r="LN53" s="27">
        <f>IF(AND(OR(ISBLANK(LN$9),LN$9=0)=FALSE,LN$9=$DL53),1,0)*'4. Formulations'!$M52</f>
        <v>0</v>
      </c>
      <c r="LO53" s="27">
        <f>IF(AND(OR(ISBLANK(LO$9),LO$9=0)=FALSE,LO$9=$DL53),1,0)*'4. Formulations'!$M52</f>
        <v>0</v>
      </c>
      <c r="LP53" s="27">
        <f>IF(AND(OR(ISBLANK(LP$9),LP$9=0)=FALSE,LP$9=$DL53),1,0)*'4. Formulations'!$M52</f>
        <v>0</v>
      </c>
      <c r="LQ53" s="27">
        <f>IF(AND(OR(ISBLANK(LQ$9),LQ$9=0)=FALSE,LQ$9=$DL53),1,0)*'4. Formulations'!$M52</f>
        <v>0</v>
      </c>
      <c r="LR53" s="27">
        <f>IF(AND(OR(ISBLANK(LR$9),LR$9=0)=FALSE,LR$9=$DL53),1,0)*'4. Formulations'!$M52</f>
        <v>0</v>
      </c>
      <c r="LS53" s="27"/>
      <c r="LT53" s="27"/>
      <c r="LU53" s="27"/>
      <c r="LW53" s="27">
        <f>IF(AND(OR(ISBLANK(LW$9),LW$9=0)=FALSE,SUM($LB53:$LR53)&gt;0,LW$9='2. Protocols'!$G52),1,0)*'4. Formulations'!$M52</f>
        <v>0</v>
      </c>
      <c r="LX53" s="27">
        <f>IF(AND(OR(ISBLANK(LX$9),LX$9=0)=FALSE,SUM($LB53:$LR53)&gt;0,LX$9='2. Protocols'!$G52),1,0)*'4. Formulations'!$M52</f>
        <v>0</v>
      </c>
      <c r="LY53" s="27">
        <f>IF(AND(OR(ISBLANK(LY$9),LY$9=0)=FALSE,SUM($LB53:$LR53)&gt;0,LY$9='2. Protocols'!$G52),1,0)*'4. Formulations'!$M52</f>
        <v>0</v>
      </c>
      <c r="LZ53" s="27">
        <f>IF(AND(OR(ISBLANK(LZ$9),LZ$9=0)=FALSE,SUM($LB53:$LR53)&gt;0,LZ$9='2. Protocols'!$G52),1,0)*'4. Formulations'!$M52</f>
        <v>0</v>
      </c>
      <c r="MA53" s="27">
        <f>IF(AND(OR(ISBLANK(MA$9),MA$9=0)=FALSE,SUM($LB53:$LR53)&gt;0,MA$9='2. Protocols'!$G52),1,0)*'4. Formulations'!$M52</f>
        <v>0</v>
      </c>
      <c r="MB53" s="27">
        <f>IF(AND(OR(ISBLANK(MB$9),MB$9=0)=FALSE,SUM($LB53:$LR53)&gt;0,MB$9='2. Protocols'!$G52),1,0)*'4. Formulations'!$M52</f>
        <v>0</v>
      </c>
      <c r="MC53" s="27">
        <f>IF(AND(OR(ISBLANK(MC$9),MC$9=0)=FALSE,SUM($LB53:$LR53)&gt;0,MC$9='2. Protocols'!$G52),1,0)*'4. Formulations'!$M52</f>
        <v>0</v>
      </c>
      <c r="MD53" s="27">
        <f>IF(AND(OR(ISBLANK(MD$9),MD$9=0)=FALSE,SUM($LB53:$LR53)&gt;0,MD$9='2. Protocols'!$G52),1,0)*'4. Formulations'!$M52</f>
        <v>0</v>
      </c>
      <c r="ME53" s="27">
        <f>IF(AND(OR(ISBLANK(ME$9),ME$9=0)=FALSE,SUM($LB53:$LR53)&gt;0,ME$9='2. Protocols'!$G52),1,0)*'4. Formulations'!$M52</f>
        <v>0</v>
      </c>
      <c r="MF53" s="27">
        <f>IF(AND(OR(ISBLANK(MF$9),MF$9=0)=FALSE,SUM($LB53:$LR53)&gt;0,MF$9='2. Protocols'!$G52),1,0)*'4. Formulations'!$M52</f>
        <v>0</v>
      </c>
      <c r="MG53" s="27">
        <f>IF(AND(OR(ISBLANK(MG$9),MG$9=0)=FALSE,SUM($LB53:$LR53)&gt;0,MG$9='2. Protocols'!$G52),1,0)*'4. Formulations'!$M52</f>
        <v>0</v>
      </c>
      <c r="MH53" s="27">
        <f>IF(AND(OR(ISBLANK(MH$9),MH$9=0)=FALSE,SUM($LB53:$LR53)&gt;0,MH$9='2. Protocols'!$G52),1,0)*'4. Formulations'!$M52</f>
        <v>0</v>
      </c>
      <c r="MI53" s="27">
        <f>IF(AND(OR(ISBLANK(MI$9),MI$9=0)=FALSE,SUM($LB53:$LR53)&gt;0,MI$9='2. Protocols'!$G52),1,0)*'4. Formulations'!$M52</f>
        <v>0</v>
      </c>
      <c r="MJ53" s="27">
        <f>IF(AND(OR(ISBLANK(MJ$9),MJ$9=0)=FALSE,SUM($LB53:$LR53)&gt;0,MJ$9='2. Protocols'!$G52),1,0)*'4. Formulations'!$M52</f>
        <v>0</v>
      </c>
      <c r="MK53" s="27">
        <f>IF(AND(OR(ISBLANK(MK$9),MK$9=0)=FALSE,SUM($LB53:$LR53)&gt;0,MK$9='2. Protocols'!$G52),1,0)*'4. Formulations'!$M52</f>
        <v>0</v>
      </c>
      <c r="ML53" s="27">
        <f>IF(AND(OR(ISBLANK(ML$9),ML$9=0)=FALSE,SUM($LB53:$LR53)&gt;0,ML$9='2. Protocols'!$G52),1,0)*'4. Formulations'!$M52</f>
        <v>0</v>
      </c>
      <c r="MM53" s="27">
        <f>IF(AND(OR(ISBLANK(MM$9),MM$9=0)=FALSE,SUM($LB53:$LR53)&gt;0,MM$9='2. Protocols'!$G52),1,0)*'4. Formulations'!$M52</f>
        <v>0</v>
      </c>
      <c r="MN53" s="27">
        <f>IF(AND(OR(ISBLANK(MN$9),MN$9=0)=FALSE,SUM($LB53:$LR53)&gt;0,MN$9='2. Protocols'!$G52),1,0)*'4. Formulations'!$M52</f>
        <v>0</v>
      </c>
      <c r="MO53" s="27">
        <f>IF(AND(OR(ISBLANK(MO$9),MO$9=0)=FALSE,SUM($LB53:$LR53)&gt;0,MO$9='2. Protocols'!$G52),1,0)*'4. Formulations'!$M52</f>
        <v>0</v>
      </c>
      <c r="MP53" s="27">
        <f>IF(AND(OR(ISBLANK(MP$9),MP$9=0)=FALSE,SUM($LB53:$LR53)&gt;0,MP$9='2. Protocols'!$G52),1,0)*'4. Formulations'!$M52</f>
        <v>0</v>
      </c>
      <c r="MQ53" s="27">
        <f>IF(AND(OR(ISBLANK(MQ$9),MQ$9=0)=FALSE,SUM($LB53:$LR53)&gt;0,MQ$9='2. Protocols'!$G52),1,0)*'4. Formulations'!$M52</f>
        <v>0</v>
      </c>
      <c r="MR53" s="27">
        <f>IF(AND(OR(ISBLANK(MR$9),MR$9=0)=FALSE,SUM($LB53:$LR53)&gt;0,MR$9='2. Protocols'!$G52),1,0)*'4. Formulations'!$M52</f>
        <v>0</v>
      </c>
      <c r="MS53" s="27">
        <f>IF(AND(OR(ISBLANK(MS$9),MS$9=0)=FALSE,SUM($LB53:$LR53)&gt;0,MS$9='2. Protocols'!$G52),1,0)*'4. Formulations'!$M52</f>
        <v>0</v>
      </c>
      <c r="MT53" s="27">
        <f>IF(AND(OR(ISBLANK(MT$9),MT$9=0)=FALSE,SUM($LB53:$LR53)&gt;0,MT$9='2. Protocols'!$G52),1,0)*'4. Formulations'!$M52</f>
        <v>0</v>
      </c>
      <c r="MU53" s="27">
        <f>IF(AND(OR(ISBLANK(MU$9),MU$9=0)=FALSE,SUM($LB53:$LR53)&gt;0,MU$9='2. Protocols'!$G52),1,0)*'4. Formulations'!$M52</f>
        <v>0</v>
      </c>
      <c r="MV53" s="27">
        <f>IF(AND(OR(ISBLANK(MV$9),MV$9=0)=FALSE,SUM($LB53:$LR53)&gt;0,MV$9='2. Protocols'!$G52),1,0)*'4. Formulations'!$M52</f>
        <v>0</v>
      </c>
      <c r="MW53" s="27">
        <f>IF(AND(OR(ISBLANK(MW$9),MW$9=0)=FALSE,SUM($LB53:$LR53)&gt;0,MW$9='2. Protocols'!$G52),1,0)*'4. Formulations'!$M52</f>
        <v>0</v>
      </c>
      <c r="MX53" s="27">
        <f>IF(AND(OR(ISBLANK(MX$9),MX$9=0)=FALSE,SUM($LB53:$LR53)&gt;0,MX$9='2. Protocols'!$G52),1,0)*'4. Formulations'!$M52</f>
        <v>0</v>
      </c>
      <c r="MY53" s="27">
        <f>IF(AND(OR(ISBLANK(MY$9),MY$9=0)=FALSE,SUM($LB53:$LR53)&gt;0,MY$9='2. Protocols'!$G52),1,0)*'4. Formulations'!$M52</f>
        <v>0</v>
      </c>
      <c r="MZ53" s="27">
        <f>IF(AND(OR(ISBLANK(MZ$9),MZ$9=0)=FALSE,SUM($LB53:$LR53)&gt;0,MZ$9='2. Protocols'!$G52),1,0)*'4. Formulations'!$M52</f>
        <v>0</v>
      </c>
      <c r="NA53" s="27">
        <f>IF(AND(OR(ISBLANK(NA$9),NA$9=0)=FALSE,SUM($LB53:$LR53)&gt;0,NA$9='2. Protocols'!$G52),1,0)*'4. Formulations'!$M52</f>
        <v>0</v>
      </c>
      <c r="NB53" s="27">
        <f>IF(AND(OR(ISBLANK(NB$9),NB$9=0)=FALSE,SUM($LB53:$LR53)&gt;0,NB$9='2. Protocols'!$G52),1,0)*'4. Formulations'!$M52</f>
        <v>0</v>
      </c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V53" s="27">
        <f>IF(AND(OR(ISBLANK(NV$9),NV$9=0)=FALSE,NV$9=$DM53),1,0)*'4. Formulations'!$N52</f>
        <v>0</v>
      </c>
      <c r="NW53" s="721">
        <f>IF(AND(OR(ISBLANK(NW$9),NW$9=0)=FALSE,NW$9=$DM53),1,0)*'4. Formulations'!$N52</f>
        <v>0</v>
      </c>
      <c r="NX53" s="27">
        <f>IF(AND(OR(ISBLANK(NX$9),NX$9=0)=FALSE,NX$9=$DM53),1,0)*'4. Formulations'!$N52</f>
        <v>0</v>
      </c>
      <c r="NY53" s="27">
        <f>IF(AND(OR(ISBLANK(NY$9),NY$9=0)=FALSE,NY$9=$DM53),1,0)*'4. Formulations'!$N52</f>
        <v>0</v>
      </c>
      <c r="NZ53" s="27">
        <f>IF(AND(OR(ISBLANK(NZ$9),NZ$9=0)=FALSE,NZ$9=$DM53),1,0)*'4. Formulations'!$N52</f>
        <v>0</v>
      </c>
      <c r="OA53" s="27">
        <f>IF(AND(OR(ISBLANK(OA$9),OA$9=0)=FALSE,OA$9=$DM53),1,0)*'4. Formulations'!$N52</f>
        <v>0</v>
      </c>
      <c r="OB53" s="27">
        <f>IF(AND(OR(ISBLANK(OB$9),OB$9=0)=FALSE,OB$9=$DM53),1,0)*'4. Formulations'!$N52</f>
        <v>0</v>
      </c>
      <c r="OC53" s="27">
        <f>IF(AND(OR(ISBLANK(OC$9),OC$9=0)=FALSE,OC$9=$DM53),1,0)*'4. Formulations'!$N52</f>
        <v>0</v>
      </c>
      <c r="OD53" s="27">
        <f>IF(AND(OR(ISBLANK(OD$9),OD$9=0)=FALSE,OD$9=$DM53),1,0)*'4. Formulations'!$N52</f>
        <v>0</v>
      </c>
      <c r="OE53" s="27">
        <f>IF(AND(OR(ISBLANK(OE$9),OE$9=0)=FALSE,OE$9=$DM53),1,0)*'4. Formulations'!$N52</f>
        <v>0</v>
      </c>
      <c r="OF53" s="27">
        <f>IF(AND(OR(ISBLANK(OF$9),OF$9=0)=FALSE,OF$9=$DM53),1,0)*'4. Formulations'!$N52</f>
        <v>0</v>
      </c>
      <c r="OG53" s="27">
        <f>IF(AND(OR(ISBLANK(OG$9),OG$9=0)=FALSE,OG$9=$DM53),1,0)*'4. Formulations'!$N52</f>
        <v>0</v>
      </c>
      <c r="OH53" s="27">
        <f>IF(AND(OR(ISBLANK(OH$9),OH$9=0)=FALSE,OH$9=$DM53),1,0)*'4. Formulations'!$N52</f>
        <v>0</v>
      </c>
      <c r="OI53" s="27">
        <f>IF(AND(OR(ISBLANK(OI$9),OI$9=0)=FALSE,OI$9=$DM53),1,0)*'4. Formulations'!$N52</f>
        <v>0</v>
      </c>
      <c r="OJ53" s="27">
        <f>IF(AND(OR(ISBLANK(OJ$9),OJ$9=0)=FALSE,OJ$9=$DM53),1,0)*'4. Formulations'!$N52</f>
        <v>0</v>
      </c>
      <c r="OK53" s="27">
        <f>IF(AND(OR(ISBLANK(OK$9),OK$9=0)=FALSE,OK$9=$DM53),1,0)*'4. Formulations'!$N52</f>
        <v>0</v>
      </c>
      <c r="OL53" s="27">
        <f>IF(AND(OR(ISBLANK(OL$9),OL$9=0)=FALSE,OL$9=$DM53),1,0)*'4. Formulations'!$N52</f>
        <v>0</v>
      </c>
      <c r="OM53" s="27"/>
      <c r="ON53" s="27"/>
      <c r="OO53" s="27"/>
      <c r="OQ53" s="27">
        <f>IF(AND(OR(ISBLANK(OQ$9),OQ$9=0)=FALSE,OR(OQ$9='2. Protocols'!$C52,OQ$9='2. Protocols'!$E52,OQ$9='2. Protocols'!$G52)),1,0)*'4. Formulations'!$O52</f>
        <v>0</v>
      </c>
      <c r="OR53" s="27">
        <f>IF(AND(OR(ISBLANK(OR$9),OR$9=0)=FALSE,OR(OR$9='2. Protocols'!$C52,OR$9='2. Protocols'!$E52,OR$9='2. Protocols'!$G52)),1,0)*'4. Formulations'!$O52</f>
        <v>0</v>
      </c>
      <c r="OS53" s="27">
        <f>IF(AND(OR(ISBLANK(OS$9),OS$9=0)=FALSE,OR(OS$9='2. Protocols'!$C52,OS$9='2. Protocols'!$E52,OS$9='2. Protocols'!$G52)),1,0)*'4. Formulations'!$O52</f>
        <v>0</v>
      </c>
      <c r="OT53" s="27">
        <f>IF(AND(OR(ISBLANK(OT$9),OT$9=0)=FALSE,OR(OT$9='2. Protocols'!$C52,OT$9='2. Protocols'!$E52,OT$9='2. Protocols'!$G52)),1,0)*'4. Formulations'!$O52</f>
        <v>0</v>
      </c>
      <c r="OU53" s="27">
        <f>IF(AND(OR(ISBLANK(OU$9),OU$9=0)=FALSE,OR(OU$9='2. Protocols'!$C52,OU$9='2. Protocols'!$E52,OU$9='2. Protocols'!$G52)),1,0)*'4. Formulations'!$O52</f>
        <v>0</v>
      </c>
      <c r="OV53" s="27">
        <f>IF(AND(OR(ISBLANK(OV$9),OV$9=0)=FALSE,OR(OV$9='2. Protocols'!$C52,OV$9='2. Protocols'!$E52,OV$9='2. Protocols'!$G52)),1,0)*'4. Formulations'!$O52</f>
        <v>0</v>
      </c>
      <c r="OW53" s="27">
        <f>IF(AND(OR(ISBLANK(OW$9),OW$9=0)=FALSE,OR(OW$9='2. Protocols'!$C52,OW$9='2. Protocols'!$E52,OW$9='2. Protocols'!$G52)),1,0)*'4. Formulations'!$O52</f>
        <v>0</v>
      </c>
      <c r="OX53" s="27">
        <f>IF(AND(OR(ISBLANK(OX$9),OX$9=0)=FALSE,OR(OX$9='2. Protocols'!$C52,OX$9='2. Protocols'!$E52,OX$9='2. Protocols'!$G52)),1,0)*'4. Formulations'!$O52</f>
        <v>0</v>
      </c>
      <c r="OY53" s="27">
        <f>IF(AND(OR(ISBLANK(OY$9),OY$9=0)=FALSE,OR(OY$9='2. Protocols'!$C52,OY$9='2. Protocols'!$E52,OY$9='2. Protocols'!$G52)),1,0)*'4. Formulations'!$O52</f>
        <v>0</v>
      </c>
      <c r="OZ53" s="27">
        <f>IF(AND(OR(ISBLANK(OZ$9),OZ$9=0)=FALSE,OR(OZ$9='2. Protocols'!$C52,OZ$9='2. Protocols'!$E52,OZ$9='2. Protocols'!$G52)),1,0)*'4. Formulations'!$O52</f>
        <v>0</v>
      </c>
      <c r="PA53" s="27">
        <f>IF(AND(OR(ISBLANK(PA$9),PA$9=0)=FALSE,OR(PA$9='2. Protocols'!$C52,PA$9='2. Protocols'!$E52,PA$9='2. Protocols'!$G52)),1,0)*'4. Formulations'!$O52</f>
        <v>0</v>
      </c>
      <c r="PB53" s="27">
        <f>IF(AND(OR(ISBLANK(PB$9),PB$9=0)=FALSE,OR(PB$9='2. Protocols'!$C52,PB$9='2. Protocols'!$E52,PB$9='2. Protocols'!$G52)),1,0)*'4. Formulations'!$O52</f>
        <v>0</v>
      </c>
      <c r="PC53" s="27">
        <f>IF(AND(OR(ISBLANK(PC$9),PC$9=0)=FALSE,OR(PC$9='2. Protocols'!$C52,PC$9='2. Protocols'!$E52,PC$9='2. Protocols'!$G52)),1,0)*'4. Formulations'!$O52</f>
        <v>0</v>
      </c>
      <c r="PD53" s="27">
        <f>IF(AND(OR(ISBLANK(PD$9),PD$9=0)=FALSE,OR(PD$9='2. Protocols'!$C52,PD$9='2. Protocols'!$E52,PD$9='2. Protocols'!$G52)),1,0)*'4. Formulations'!$O52</f>
        <v>0</v>
      </c>
      <c r="PE53" s="27">
        <f>IF(AND(OR(ISBLANK(PE$9),PE$9=0)=FALSE,OR(PE$9='2. Protocols'!$C52,PE$9='2. Protocols'!$E52,PE$9='2. Protocols'!$G52)),1,0)*'4. Formulations'!$O52</f>
        <v>0</v>
      </c>
      <c r="PF53" s="27">
        <f>IF(AND(OR(ISBLANK(PF$9),PF$9=0)=FALSE,OR(PF$9='2. Protocols'!$C52,PF$9='2. Protocols'!$E52,PF$9='2. Protocols'!$G52)),1,0)*'4. Formulations'!$O52</f>
        <v>0</v>
      </c>
      <c r="PG53" s="27">
        <f>IF(AND(OR(ISBLANK(PG$9),PG$9=0)=FALSE,OR(PG$9='2. Protocols'!$C52,PG$9='2. Protocols'!$E52,PG$9='2. Protocols'!$G52)),1,0)*'4. Formulations'!$O52</f>
        <v>0</v>
      </c>
      <c r="PH53" s="27">
        <f>IF(AND(OR(ISBLANK(PH$9),PH$9=0)=FALSE,OR(PH$9='2. Protocols'!$C52,PH$9='2. Protocols'!$E52,PH$9='2. Protocols'!$G52)),1,0)*'4. Formulations'!$O52</f>
        <v>0</v>
      </c>
      <c r="PI53" s="27">
        <f>IF(AND(OR(ISBLANK(PI$9),PI$9=0)=FALSE,OR(PI$9='2. Protocols'!$C52,PI$9='2. Protocols'!$E52,PI$9='2. Protocols'!$G52)),1,0)*'4. Formulations'!$O52</f>
        <v>0</v>
      </c>
      <c r="PJ53" s="27">
        <f>IF(AND(OR(ISBLANK(PJ$9),PJ$9=0)=FALSE,OR(PJ$9='2. Protocols'!$C52,PJ$9='2. Protocols'!$E52,PJ$9='2. Protocols'!$G52)),1,0)*'4. Formulations'!$O52</f>
        <v>0</v>
      </c>
      <c r="PK53" s="27">
        <f>IF(AND(OR(ISBLANK(PK$9),PK$9=0)=FALSE,OR(PK$9='2. Protocols'!$C52,PK$9='2. Protocols'!$E52,PK$9='2. Protocols'!$G52)),1,0)*'4. Formulations'!$O52</f>
        <v>0</v>
      </c>
      <c r="PL53" s="27">
        <f>IF(AND(OR(ISBLANK(PL$9),PL$9=0)=FALSE,OR(PL$9='2. Protocols'!$C52,PL$9='2. Protocols'!$E52,PL$9='2. Protocols'!$G52)),1,0)*'4. Formulations'!$O52</f>
        <v>0</v>
      </c>
      <c r="PM53" s="27">
        <f>IF(AND(OR(ISBLANK(PM$9),PM$9=0)=FALSE,OR(PM$9='2. Protocols'!$C52,PM$9='2. Protocols'!$E52,PM$9='2. Protocols'!$G52)),1,0)*'4. Formulations'!$O52</f>
        <v>0</v>
      </c>
      <c r="PN53" s="27">
        <f>IF(AND(OR(ISBLANK(PN$9),PN$9=0)=FALSE,OR(PN$9='2. Protocols'!$C52,PN$9='2. Protocols'!$E52,PN$9='2. Protocols'!$G52)),1,0)*'4. Formulations'!$O52</f>
        <v>0</v>
      </c>
      <c r="PO53" s="27">
        <f>IF(AND(OR(ISBLANK(PO$9),PO$9=0)=FALSE,OR(PO$9='2. Protocols'!$C52,PO$9='2. Protocols'!$E52,PO$9='2. Protocols'!$G52)),1,0)*'4. Formulations'!$O52</f>
        <v>0</v>
      </c>
      <c r="PP53" s="27">
        <f>IF(AND(OR(ISBLANK(PP$9),PP$9=0)=FALSE,OR(PP$9='2. Protocols'!$C52,PP$9='2. Protocols'!$E52,PP$9='2. Protocols'!$G52)),1,0)*'4. Formulations'!$O52</f>
        <v>0</v>
      </c>
      <c r="PQ53" s="27">
        <f>IF(AND(OR(ISBLANK(PQ$9),PQ$9=0)=FALSE,OR(PQ$9='2. Protocols'!$C52,PQ$9='2. Protocols'!$E52,PQ$9='2. Protocols'!$G52)),1,0)*'4. Formulations'!$O52</f>
        <v>0</v>
      </c>
      <c r="PR53" s="27">
        <f>IF(AND(OR(ISBLANK(PR$9),PR$9=0)=FALSE,OR(PR$9='2. Protocols'!$C52,PR$9='2. Protocols'!$E52,PR$9='2. Protocols'!$G52)),1,0)*'4. Formulations'!$O52</f>
        <v>0</v>
      </c>
      <c r="PS53" s="27">
        <f>IF(AND(OR(ISBLANK(PS$9),PS$9=0)=FALSE,OR(PS$9='2. Protocols'!$C52,PS$9='2. Protocols'!$E52,PS$9='2. Protocols'!$G52)),1,0)*'4. Formulations'!$O52</f>
        <v>0</v>
      </c>
      <c r="PT53" s="27">
        <f>IF(AND(OR(ISBLANK(PT$9),PT$9=0)=FALSE,OR(PT$9='2. Protocols'!$C52,PT$9='2. Protocols'!$E52,PT$9='2. Protocols'!$G52)),1,0)*'4. Formulations'!$O52</f>
        <v>0</v>
      </c>
      <c r="PU53" s="27">
        <f>IF(AND(OR(ISBLANK(PU$9),PU$9=0)=FALSE,OR(PU$9='2. Protocols'!$C52,PU$9='2. Protocols'!$E52,PU$9='2. Protocols'!$G52)),1,0)*'4. Formulations'!$O52</f>
        <v>0</v>
      </c>
      <c r="PV53" s="27">
        <f>IF(AND(OR(ISBLANK(PV$9),PV$9=0)=FALSE,OR(PV$9='2. Protocols'!$C52,PV$9='2. Protocols'!$E52,PV$9='2. Protocols'!$G52)),1,0)*'4. Formulations'!$O52</f>
        <v>0</v>
      </c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P53" s="27">
        <f>IF(AND(OR(ISBLANK(QP$9),QP$9=0)=FALSE,QP$9=$DL53),1,0)*'4. Formulations'!$P52</f>
        <v>0</v>
      </c>
      <c r="QQ53" s="27">
        <f>IF(AND(OR(ISBLANK(QQ$9),QQ$9=0)=FALSE,QQ$9=$DL53),1,0)*'4. Formulations'!$P52</f>
        <v>0</v>
      </c>
      <c r="QR53" s="27">
        <f>IF(AND(OR(ISBLANK(QR$9),QR$9=0)=FALSE,QR$9=$DL53),1,0)*'4. Formulations'!$P52</f>
        <v>0</v>
      </c>
      <c r="QS53" s="27">
        <f>IF(AND(OR(ISBLANK(QS$9),QS$9=0)=FALSE,QS$9=$DL53),1,0)*'4. Formulations'!$P52</f>
        <v>0</v>
      </c>
      <c r="QT53" s="27">
        <f>IF(AND(OR(ISBLANK(QT$9),QT$9=0)=FALSE,QT$9=$DL53),1,0)*'4. Formulations'!$P52</f>
        <v>0</v>
      </c>
      <c r="QU53" s="27">
        <f>IF(AND(OR(ISBLANK(QU$9),QU$9=0)=FALSE,QU$9=$DL53),1,0)*'4. Formulations'!$P52</f>
        <v>0</v>
      </c>
      <c r="QV53" s="27">
        <f>IF(AND(OR(ISBLANK(QV$9),QV$9=0)=FALSE,QV$9=$DL53),1,0)*'4. Formulations'!$P52</f>
        <v>0</v>
      </c>
      <c r="QW53" s="27">
        <f>IF(AND(OR(ISBLANK(QW$9),QW$9=0)=FALSE,QW$9=$DL53),1,0)*'4. Formulations'!$P52</f>
        <v>0</v>
      </c>
      <c r="QX53" s="27">
        <f>IF(AND(OR(ISBLANK(QX$9),QX$9=0)=FALSE,QX$9=$DL53),1,0)*'4. Formulations'!$P52</f>
        <v>0</v>
      </c>
      <c r="QY53" s="27">
        <f>IF(AND(OR(ISBLANK(QY$9),QY$9=0)=FALSE,QY$9=$DL53),1,0)*'4. Formulations'!$P52</f>
        <v>0</v>
      </c>
      <c r="QZ53" s="27">
        <f>IF(AND(OR(ISBLANK(QZ$9),QZ$9=0)=FALSE,QZ$9=$DL53),1,0)*'4. Formulations'!$P52</f>
        <v>0</v>
      </c>
      <c r="RA53" s="27">
        <f>IF(AND(OR(ISBLANK(RA$9),RA$9=0)=FALSE,RA$9=$DL53),1,0)*'4. Formulations'!$P52</f>
        <v>0</v>
      </c>
      <c r="RB53" s="27">
        <f>IF(AND(OR(ISBLANK(RB$9),RB$9=0)=FALSE,RB$9=$DL53),1,0)*'4. Formulations'!$P52</f>
        <v>0</v>
      </c>
      <c r="RC53" s="27">
        <f>IF(AND(OR(ISBLANK(RC$9),RC$9=0)=FALSE,RC$9=$DL53),1,0)*'4. Formulations'!$P52</f>
        <v>0</v>
      </c>
      <c r="RD53" s="27">
        <f>IF(AND(OR(ISBLANK(RD$9),RD$9=0)=FALSE,RD$9=$DL53),1,0)*'4. Formulations'!$P52</f>
        <v>0</v>
      </c>
      <c r="RE53" s="27">
        <f>IF(AND(OR(ISBLANK(RE$9),RE$9=0)=FALSE,RE$9=$DL53),1,0)*'4. Formulations'!$P52</f>
        <v>0</v>
      </c>
      <c r="RF53" s="27">
        <f>IF(AND(OR(ISBLANK(RF$9),RF$9=0)=FALSE,RF$9=$DL53),1,0)*'4. Formulations'!$P52</f>
        <v>0</v>
      </c>
      <c r="RG53" s="27"/>
      <c r="RH53" s="27"/>
      <c r="RI53" s="27"/>
      <c r="RK53" s="27">
        <f>IF(AND(OR(ISBLANK(RK$9),RK$9=0)=FALSE,SUM($QP53:$RF53)&gt;0,RK$9='2. Protocols'!$G52),1,0)*'4. Formulations'!$P52</f>
        <v>0</v>
      </c>
      <c r="RL53" s="27">
        <f>IF(AND(OR(ISBLANK(RL$9),RL$9=0)=FALSE,SUM($QP53:$RF53)&gt;0,RL$9='2. Protocols'!$G52),1,0)*'4. Formulations'!$P52</f>
        <v>0</v>
      </c>
      <c r="RM53" s="27">
        <f>IF(AND(OR(ISBLANK(RM$9),RM$9=0)=FALSE,SUM($QP53:$RF53)&gt;0,RM$9='2. Protocols'!$G52),1,0)*'4. Formulations'!$P52</f>
        <v>0</v>
      </c>
      <c r="RN53" s="27">
        <f>IF(AND(OR(ISBLANK(RN$9),RN$9=0)=FALSE,SUM($QP53:$RF53)&gt;0,RN$9='2. Protocols'!$G52),1,0)*'4. Formulations'!$P52</f>
        <v>0</v>
      </c>
      <c r="RO53" s="27">
        <f>IF(AND(OR(ISBLANK(RO$9),RO$9=0)=FALSE,SUM($QP53:$RF53)&gt;0,RO$9='2. Protocols'!$G52),1,0)*'4. Formulations'!$P52</f>
        <v>0</v>
      </c>
      <c r="RP53" s="27">
        <f>IF(AND(OR(ISBLANK(RP$9),RP$9=0)=FALSE,SUM($QP53:$RF53)&gt;0,RP$9='2. Protocols'!$G52),1,0)*'4. Formulations'!$P52</f>
        <v>0</v>
      </c>
      <c r="RQ53" s="27">
        <f>IF(AND(OR(ISBLANK(RQ$9),RQ$9=0)=FALSE,SUM($QP53:$RF53)&gt;0,RQ$9='2. Protocols'!$G52),1,0)*'4. Formulations'!$P52</f>
        <v>0</v>
      </c>
      <c r="RR53" s="27">
        <f>IF(AND(OR(ISBLANK(RR$9),RR$9=0)=FALSE,SUM($QP53:$RF53)&gt;0,RR$9='2. Protocols'!$G52),1,0)*'4. Formulations'!$P52</f>
        <v>0</v>
      </c>
      <c r="RS53" s="27">
        <f>IF(AND(OR(ISBLANK(RS$9),RS$9=0)=FALSE,SUM($QP53:$RF53)&gt;0,RS$9='2. Protocols'!$G52),1,0)*'4. Formulations'!$P52</f>
        <v>0</v>
      </c>
      <c r="RT53" s="27">
        <f>IF(AND(OR(ISBLANK(RT$9),RT$9=0)=FALSE,SUM($QP53:$RF53)&gt;0,RT$9='2. Protocols'!$G52),1,0)*'4. Formulations'!$P52</f>
        <v>0</v>
      </c>
      <c r="RU53" s="27">
        <f>IF(AND(OR(ISBLANK(RU$9),RU$9=0)=FALSE,SUM($QP53:$RF53)&gt;0,RU$9='2. Protocols'!$G52),1,0)*'4. Formulations'!$P52</f>
        <v>0</v>
      </c>
      <c r="RV53" s="27">
        <f>IF(AND(OR(ISBLANK(RV$9),RV$9=0)=FALSE,SUM($QP53:$RF53)&gt;0,RV$9='2. Protocols'!$G52),1,0)*'4. Formulations'!$P52</f>
        <v>0</v>
      </c>
      <c r="RW53" s="27">
        <f>IF(AND(OR(ISBLANK(RW$9),RW$9=0)=FALSE,SUM($QP53:$RF53)&gt;0,RW$9='2. Protocols'!$G52),1,0)*'4. Formulations'!$P52</f>
        <v>0</v>
      </c>
      <c r="RX53" s="27">
        <f>IF(AND(OR(ISBLANK(RX$9),RX$9=0)=FALSE,SUM($QP53:$RF53)&gt;0,RX$9='2. Protocols'!$G52),1,0)*'4. Formulations'!$P52</f>
        <v>0</v>
      </c>
      <c r="RY53" s="27">
        <f>IF(AND(OR(ISBLANK(RY$9),RY$9=0)=FALSE,SUM($QP53:$RF53)&gt;0,RY$9='2. Protocols'!$G52),1,0)*'4. Formulations'!$P52</f>
        <v>0</v>
      </c>
      <c r="RZ53" s="27">
        <f>IF(AND(OR(ISBLANK(RZ$9),RZ$9=0)=FALSE,SUM($QP53:$RF53)&gt;0,RZ$9='2. Protocols'!$G52),1,0)*'4. Formulations'!$P52</f>
        <v>0</v>
      </c>
      <c r="SA53" s="27">
        <f>IF(AND(OR(ISBLANK(SA$9),SA$9=0)=FALSE,SUM($QP53:$RF53)&gt;0,SA$9='2. Protocols'!$G52),1,0)*'4. Formulations'!$P52</f>
        <v>0</v>
      </c>
      <c r="SB53" s="27">
        <f>IF(AND(OR(ISBLANK(SB$9),SB$9=0)=FALSE,SUM($QP53:$RF53)&gt;0,SB$9='2. Protocols'!$G52),1,0)*'4. Formulations'!$P52</f>
        <v>0</v>
      </c>
      <c r="SC53" s="27">
        <f>IF(AND(OR(ISBLANK(SC$9),SC$9=0)=FALSE,SUM($QP53:$RF53)&gt;0,SC$9='2. Protocols'!$G52),1,0)*'4. Formulations'!$P52</f>
        <v>0</v>
      </c>
      <c r="SD53" s="27">
        <f>IF(AND(OR(ISBLANK(SD$9),SD$9=0)=FALSE,SUM($QP53:$RF53)&gt;0,SD$9='2. Protocols'!$G52),1,0)*'4. Formulations'!$P52</f>
        <v>0</v>
      </c>
      <c r="SE53" s="27">
        <f>IF(AND(OR(ISBLANK(SE$9),SE$9=0)=FALSE,SUM($QP53:$RF53)&gt;0,SE$9='2. Protocols'!$G52),1,0)*'4. Formulations'!$P52</f>
        <v>0</v>
      </c>
      <c r="SF53" s="27">
        <f>IF(AND(OR(ISBLANK(SF$9),SF$9=0)=FALSE,SUM($QP53:$RF53)&gt;0,SF$9='2. Protocols'!$G52),1,0)*'4. Formulations'!$P52</f>
        <v>0</v>
      </c>
      <c r="SG53" s="27">
        <f>IF(AND(OR(ISBLANK(SG$9),SG$9=0)=FALSE,SUM($QP53:$RF53)&gt;0,SG$9='2. Protocols'!$G52),1,0)*'4. Formulations'!$P52</f>
        <v>0</v>
      </c>
      <c r="SH53" s="27">
        <f>IF(AND(OR(ISBLANK(SH$9),SH$9=0)=FALSE,SUM($QP53:$RF53)&gt;0,SH$9='2. Protocols'!$G52),1,0)*'4. Formulations'!$P52</f>
        <v>0</v>
      </c>
      <c r="SI53" s="27">
        <f>IF(AND(OR(ISBLANK(SI$9),SI$9=0)=FALSE,SUM($QP53:$RF53)&gt;0,SI$9='2. Protocols'!$G52),1,0)*'4. Formulations'!$P52</f>
        <v>0</v>
      </c>
      <c r="SJ53" s="27">
        <f>IF(AND(OR(ISBLANK(SJ$9),SJ$9=0)=FALSE,SUM($QP53:$RF53)&gt;0,SJ$9='2. Protocols'!$G52),1,0)*'4. Formulations'!$P52</f>
        <v>0</v>
      </c>
      <c r="SK53" s="27">
        <f>IF(AND(OR(ISBLANK(SK$9),SK$9=0)=FALSE,SUM($QP53:$RF53)&gt;0,SK$9='2. Protocols'!$G52),1,0)*'4. Formulations'!$P52</f>
        <v>0</v>
      </c>
      <c r="SL53" s="27">
        <f>IF(AND(OR(ISBLANK(SL$9),SL$9=0)=FALSE,SUM($QP53:$RF53)&gt;0,SL$9='2. Protocols'!$G52),1,0)*'4. Formulations'!$P52</f>
        <v>0</v>
      </c>
      <c r="SM53" s="27">
        <f>IF(AND(OR(ISBLANK(SM$9),SM$9=0)=FALSE,SUM($QP53:$RF53)&gt;0,SM$9='2. Protocols'!$G52),1,0)*'4. Formulations'!$P52</f>
        <v>0</v>
      </c>
      <c r="SN53" s="27">
        <f>IF(AND(OR(ISBLANK(SN$9),SN$9=0)=FALSE,SUM($QP53:$RF53)&gt;0,SN$9='2. Protocols'!$G52),1,0)*'4. Formulations'!$P52</f>
        <v>0</v>
      </c>
      <c r="SO53" s="27">
        <f>IF(AND(OR(ISBLANK(SO$9),SO$9=0)=FALSE,SUM($QP53:$RF53)&gt;0,SO$9='2. Protocols'!$G52),1,0)*'4. Formulations'!$P52</f>
        <v>0</v>
      </c>
      <c r="SP53" s="27">
        <f>IF(AND(OR(ISBLANK(SP$9),SP$9=0)=FALSE,SUM($QP53:$RF53)&gt;0,SP$9='2. Protocols'!$G52),1,0)*'4. Formulations'!$P52</f>
        <v>0</v>
      </c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J53" s="27">
        <f>IF(AND(OR(ISBLANK(TJ$9),TJ$9=0)=FALSE,TJ$9=$DM53),1,0)*'4. Formulations'!$Q52</f>
        <v>0</v>
      </c>
      <c r="TK53" s="27">
        <f>IF(AND(OR(ISBLANK(TK$9),TK$9=0)=FALSE,TK$9=$DM53),1,0)*'4. Formulations'!$Q52</f>
        <v>0</v>
      </c>
      <c r="TL53" s="27">
        <f>IF(AND(OR(ISBLANK(TL$9),TL$9=0)=FALSE,TL$9=$DM53),1,0)*'4. Formulations'!$Q52</f>
        <v>0</v>
      </c>
      <c r="TM53" s="27">
        <f>IF(AND(OR(ISBLANK(TM$9),TM$9=0)=FALSE,TM$9=$DM53),1,0)*'4. Formulations'!$Q52</f>
        <v>0</v>
      </c>
      <c r="TN53" s="27">
        <f>IF(AND(OR(ISBLANK(TN$9),TN$9=0)=FALSE,TN$9=$DM53),1,0)*'4. Formulations'!$Q52</f>
        <v>0</v>
      </c>
      <c r="TO53" s="27">
        <f>IF(AND(OR(ISBLANK(TO$9),TO$9=0)=FALSE,TO$9=$DM53),1,0)*'4. Formulations'!$Q52</f>
        <v>0</v>
      </c>
      <c r="TP53" s="27">
        <f>IF(AND(OR(ISBLANK(TP$9),TP$9=0)=FALSE,TP$9=$DM53),1,0)*'4. Formulations'!$Q52</f>
        <v>0</v>
      </c>
      <c r="TQ53" s="27">
        <f>IF(AND(OR(ISBLANK(TQ$9),TQ$9=0)=FALSE,TQ$9=$DM53),1,0)*'4. Formulations'!$Q52</f>
        <v>0</v>
      </c>
      <c r="TR53" s="27">
        <f>IF(AND(OR(ISBLANK(TR$9),TR$9=0)=FALSE,TR$9=$DM53),1,0)*'4. Formulations'!$Q52</f>
        <v>0</v>
      </c>
      <c r="TS53" s="27">
        <f>IF(AND(OR(ISBLANK(TS$9),TS$9=0)=FALSE,TS$9=$DM53),1,0)*'4. Formulations'!$Q52</f>
        <v>0</v>
      </c>
      <c r="TT53" s="27">
        <f>IF(AND(OR(ISBLANK(TT$9),TT$9=0)=FALSE,TT$9=$DM53),1,0)*'4. Formulations'!$Q52</f>
        <v>0</v>
      </c>
      <c r="TU53" s="27">
        <f>IF(AND(OR(ISBLANK(TU$9),TU$9=0)=FALSE,TU$9=$DM53),1,0)*'4. Formulations'!$Q52</f>
        <v>0</v>
      </c>
      <c r="TV53" s="27">
        <f>IF(AND(OR(ISBLANK(TV$9),TV$9=0)=FALSE,TV$9=$DM53),1,0)*'4. Formulations'!$Q52</f>
        <v>0</v>
      </c>
      <c r="TW53" s="27">
        <f>IF(AND(OR(ISBLANK(TW$9),TW$9=0)=FALSE,TW$9=$DM53),1,0)*'4. Formulations'!$Q52</f>
        <v>0</v>
      </c>
      <c r="TX53" s="27">
        <f>IF(AND(OR(ISBLANK(TX$9),TX$9=0)=FALSE,TX$9=$DM53),1,0)*'4. Formulations'!$Q52</f>
        <v>0</v>
      </c>
      <c r="TY53" s="27">
        <f>IF(AND(OR(ISBLANK(TY$9),TY$9=0)=FALSE,TY$9=$DM53),1,0)*'4. Formulations'!$Q52</f>
        <v>0</v>
      </c>
      <c r="TZ53" s="27">
        <f>IF(AND(OR(ISBLANK(TZ$9),TZ$9=0)=FALSE,TZ$9=$DM53),1,0)*'4. Formulations'!$Q52</f>
        <v>0</v>
      </c>
      <c r="UA53" s="27"/>
      <c r="UB53" s="27"/>
      <c r="UC53" s="27"/>
    </row>
    <row r="54" spans="2:549" x14ac:dyDescent="0.3">
      <c r="B54" s="2"/>
      <c r="C54" s="75" t="str">
        <f>IF('2. Protocols'!C53&amp;"+"&amp;'2. Protocols'!E53&amp;"+"&amp;'2. Protocols'!G53="++","",'2. Protocols'!C53&amp;"+"&amp;'2. Protocols'!E53&amp;"+"&amp;'2. Protocols'!G53)</f>
        <v/>
      </c>
      <c r="D54" s="7"/>
      <c r="E54" s="8"/>
      <c r="G54" s="72">
        <f>'2. Protocols'!J53*'1. General Inputs'!$L$13</f>
        <v>0</v>
      </c>
      <c r="H54" s="72" t="e">
        <f>MAX(G54*(1+'1. General Inputs'!$BA$23+HLOOKUP(H$7,'1. General Inputs'!$BC$17:$BE$19,ROWS('1. General Inputs'!$BA$17:$BA$19),0))+(H$76*'2. Protocols'!$O53)+'3. ARV Substitutions'!L76,0)</f>
        <v>#VALUE!</v>
      </c>
      <c r="I54" s="72" t="e">
        <f>MAX(H54*(1+'1. General Inputs'!$BA$23+HLOOKUP(I$7,'1. General Inputs'!$BC$17:$BE$19,ROWS('1. General Inputs'!$BA$17:$BA$19),0))+(I$76*'2. Protocols'!$O53)+'3. ARV Substitutions'!M76,0)</f>
        <v>#VALUE!</v>
      </c>
      <c r="J54" s="72" t="e">
        <f>MAX(I54*(1+'1. General Inputs'!$BA$23+HLOOKUP(J$7,'1. General Inputs'!$BC$17:$BE$19,ROWS('1. General Inputs'!$BA$17:$BA$19),0))+(J$76*'2. Protocols'!$O53)+'3. ARV Substitutions'!N76,0)</f>
        <v>#VALUE!</v>
      </c>
      <c r="K54" s="72" t="e">
        <f>MAX(J54*(1+'1. General Inputs'!$BA$23+HLOOKUP(K$7,'1. General Inputs'!$BC$17:$BE$19,ROWS('1. General Inputs'!$BA$17:$BA$19),0))+(K$76*'2. Protocols'!$O53)+'3. ARV Substitutions'!O76,0)</f>
        <v>#VALUE!</v>
      </c>
      <c r="L54" s="72" t="e">
        <f>MAX(K54*(1+'1. General Inputs'!$BA$23+HLOOKUP(L$7,'1. General Inputs'!$BC$17:$BE$19,ROWS('1. General Inputs'!$BA$17:$BA$19),0))+(L$76*'2. Protocols'!$O53)+'3. ARV Substitutions'!P76,0)</f>
        <v>#VALUE!</v>
      </c>
      <c r="M54" s="72" t="e">
        <f>MAX(L54*(1+'1. General Inputs'!$BA$23+HLOOKUP(M$7,'1. General Inputs'!$BC$17:$BE$19,ROWS('1. General Inputs'!$BA$17:$BA$19),0))+(M$76*'2. Protocols'!$O53)+'3. ARV Substitutions'!Q76,0)</f>
        <v>#VALUE!</v>
      </c>
      <c r="N54" s="72" t="e">
        <f>MAX(M54*(1+'1. General Inputs'!$BA$23+HLOOKUP(N$7,'1. General Inputs'!$BC$17:$BE$19,ROWS('1. General Inputs'!$BA$17:$BA$19),0))+(N$76*'2. Protocols'!$O53)+'3. ARV Substitutions'!R76,0)</f>
        <v>#VALUE!</v>
      </c>
      <c r="O54" s="72" t="e">
        <f>MAX(N54*(1+'1. General Inputs'!$BA$23+HLOOKUP(O$7,'1. General Inputs'!$BC$17:$BE$19,ROWS('1. General Inputs'!$BA$17:$BA$19),0))+(O$76*'2. Protocols'!$O53)+'3. ARV Substitutions'!S76,0)</f>
        <v>#VALUE!</v>
      </c>
      <c r="P54" s="72" t="e">
        <f>MAX(O54*(1+'1. General Inputs'!$BA$23+HLOOKUP(P$7,'1. General Inputs'!$BC$17:$BE$19,ROWS('1. General Inputs'!$BA$17:$BA$19),0))+(P$76*'2. Protocols'!$O53)+'3. ARV Substitutions'!T76,0)</f>
        <v>#VALUE!</v>
      </c>
      <c r="Q54" s="72" t="e">
        <f>MAX(P54*(1+'1. General Inputs'!$BA$23+HLOOKUP(Q$7,'1. General Inputs'!$BC$17:$BE$19,ROWS('1. General Inputs'!$BA$17:$BA$19),0))+(Q$76*'2. Protocols'!$O53)+'3. ARV Substitutions'!U76,0)</f>
        <v>#VALUE!</v>
      </c>
      <c r="R54" s="72" t="e">
        <f>MAX(Q54*(1+'1. General Inputs'!$BA$23+HLOOKUP(R$7,'1. General Inputs'!$BC$17:$BE$19,ROWS('1. General Inputs'!$BA$17:$BA$19),0))+(R$76*'2. Protocols'!$O53)+'3. ARV Substitutions'!V76,0)</f>
        <v>#VALUE!</v>
      </c>
      <c r="S54" s="72" t="e">
        <f>MAX(R54*(1+'1. General Inputs'!$BA$23+HLOOKUP(S$7,'1. General Inputs'!$BC$17:$BE$19,ROWS('1. General Inputs'!$BA$17:$BA$19),0))+(S$76*'2. Protocols'!$O53)+'3. ARV Substitutions'!W76,0)</f>
        <v>#VALUE!</v>
      </c>
      <c r="T54" s="72" t="e">
        <f>MAX(S54*(1+'1. General Inputs'!$BA$23+HLOOKUP(T$7,'1. General Inputs'!$BC$17:$BE$19,ROWS('1. General Inputs'!$BA$17:$BA$19),0))+(T$76*'2. Protocols'!$O53)+'3. ARV Substitutions'!X76,0)</f>
        <v>#VALUE!</v>
      </c>
      <c r="U54" s="72" t="e">
        <f>MAX(T54*(1+'1. General Inputs'!$BA$23+HLOOKUP(U$7,'1. General Inputs'!$BC$17:$BE$19,ROWS('1. General Inputs'!$BA$17:$BA$19),0))+(U$76*'2. Protocols'!$O53)+'3. ARV Substitutions'!Y76,0)</f>
        <v>#VALUE!</v>
      </c>
      <c r="V54" s="72" t="e">
        <f>MAX(U54*(1+'1. General Inputs'!$BA$23+HLOOKUP(V$7,'1. General Inputs'!$BC$17:$BE$19,ROWS('1. General Inputs'!$BA$17:$BA$19),0))+(V$76*'2. Protocols'!$O53)+'3. ARV Substitutions'!Z76,0)</f>
        <v>#VALUE!</v>
      </c>
      <c r="W54" s="72" t="e">
        <f>MAX(V54*(1+'1. General Inputs'!$BA$23+HLOOKUP(W$7,'1. General Inputs'!$BC$17:$BE$19,ROWS('1. General Inputs'!$BA$17:$BA$19),0))+(W$76*'2. Protocols'!$O53)+'3. ARV Substitutions'!AA76,0)</f>
        <v>#VALUE!</v>
      </c>
      <c r="X54" s="72" t="e">
        <f>MAX(W54*(1+'1. General Inputs'!$BA$23+HLOOKUP(X$7,'1. General Inputs'!$BC$17:$BE$19,ROWS('1. General Inputs'!$BA$17:$BA$19),0))+(X$76*'2. Protocols'!$O53)+'3. ARV Substitutions'!AB76,0)</f>
        <v>#VALUE!</v>
      </c>
      <c r="Y54" s="72" t="e">
        <f>MAX(X54*(1+'1. General Inputs'!$BA$23+HLOOKUP(Y$7,'1. General Inputs'!$BC$17:$BE$19,ROWS('1. General Inputs'!$BA$17:$BA$19),0))+(Y$76*'2. Protocols'!$O53)+'3. ARV Substitutions'!AC76,0)</f>
        <v>#VALUE!</v>
      </c>
      <c r="Z54" s="72" t="e">
        <f>MAX(Y54*(1+'1. General Inputs'!$BA$23+HLOOKUP(Z$7,'1. General Inputs'!$BC$17:$BE$19,ROWS('1. General Inputs'!$BA$17:$BA$19),0))+(Z$76*'2. Protocols'!$O53)+'3. ARV Substitutions'!AD76,0)</f>
        <v>#VALUE!</v>
      </c>
      <c r="AA54" s="72" t="e">
        <f>MAX(Z54*(1+'1. General Inputs'!$BA$23+HLOOKUP(AA$7,'1. General Inputs'!$BC$17:$BE$19,ROWS('1. General Inputs'!$BA$17:$BA$19),0))+(AA$76*'2. Protocols'!$O53)+'3. ARV Substitutions'!AE76,0)</f>
        <v>#VALUE!</v>
      </c>
      <c r="AB54" s="72" t="e">
        <f>MAX(AA54*(1+'1. General Inputs'!$BA$23+HLOOKUP(AB$7,'1. General Inputs'!$BC$17:$BE$19,ROWS('1. General Inputs'!$BA$17:$BA$19),0))+(AB$76*'2. Protocols'!$O53)+'3. ARV Substitutions'!AF76,0)</f>
        <v>#VALUE!</v>
      </c>
      <c r="AC54" s="72" t="e">
        <f>MAX(AB54*(1+'1. General Inputs'!$BA$23+HLOOKUP(AC$7,'1. General Inputs'!$BC$17:$BE$19,ROWS('1. General Inputs'!$BA$17:$BA$19),0))+(AC$76*'2. Protocols'!$O53)+'3. ARV Substitutions'!AG76,0)</f>
        <v>#VALUE!</v>
      </c>
      <c r="AD54" s="72" t="e">
        <f>MAX(AC54*(1+'1. General Inputs'!$BA$23+HLOOKUP(AD$7,'1. General Inputs'!$BC$17:$BE$19,ROWS('1. General Inputs'!$BA$17:$BA$19),0))+(AD$76*'2. Protocols'!$O53)+'3. ARV Substitutions'!AH76,0)</f>
        <v>#VALUE!</v>
      </c>
      <c r="AE54" s="72" t="e">
        <f>MAX(AD54*(1+'1. General Inputs'!$BA$23+HLOOKUP(AE$7,'1. General Inputs'!$BC$17:$BE$19,ROWS('1. General Inputs'!$BA$17:$BA$19),0))+(AE$76*'2. Protocols'!$O53)+'3. ARV Substitutions'!AI76,0)</f>
        <v>#VALUE!</v>
      </c>
      <c r="AF54" s="72" t="e">
        <f>MAX(AE54*(1+'1. General Inputs'!$BA$23+HLOOKUP(AF$7,'1. General Inputs'!$BC$17:$BE$19,ROWS('1. General Inputs'!$BA$17:$BA$19),0))+(AF$76*'2. Protocols'!$O53)+'3. ARV Substitutions'!AJ76,0)</f>
        <v>#VALUE!</v>
      </c>
      <c r="AG54" s="72" t="e">
        <f>MAX(AF54*(1+'1. General Inputs'!$BA$23+HLOOKUP(AG$7,'1. General Inputs'!$BC$17:$BE$19,ROWS('1. General Inputs'!$BA$17:$BA$19),0))+(AG$76*'2. Protocols'!$O53)+'3. ARV Substitutions'!AK76,0)</f>
        <v>#VALUE!</v>
      </c>
      <c r="AH54" s="72" t="e">
        <f>MAX(AG54*(1+'1. General Inputs'!$BA$23+HLOOKUP(AH$7,'1. General Inputs'!$BC$17:$BE$19,ROWS('1. General Inputs'!$BA$17:$BA$19),0))+(AH$76*'2. Protocols'!$O53)+'3. ARV Substitutions'!AL76,0)</f>
        <v>#VALUE!</v>
      </c>
      <c r="AI54" s="72" t="e">
        <f>MAX(AH54*(1+'1. General Inputs'!$BA$23+HLOOKUP(AI$7,'1. General Inputs'!$BC$17:$BE$19,ROWS('1. General Inputs'!$BA$17:$BA$19),0))+(AI$76*'2. Protocols'!$O53)+'3. ARV Substitutions'!AM76,0)</f>
        <v>#VALUE!</v>
      </c>
      <c r="AJ54" s="72" t="e">
        <f>MAX(AI54*(1+'1. General Inputs'!$BA$23+HLOOKUP(AJ$7,'1. General Inputs'!$BC$17:$BE$19,ROWS('1. General Inputs'!$BA$17:$BA$19),0))+(AJ$76*'2. Protocols'!$O53)+'3. ARV Substitutions'!AN76,0)</f>
        <v>#VALUE!</v>
      </c>
      <c r="AK54" s="72" t="e">
        <f>MAX(AJ54*(1+'1. General Inputs'!$BA$23+HLOOKUP(AK$7,'1. General Inputs'!$BC$17:$BE$19,ROWS('1. General Inputs'!$BA$17:$BA$19),0))+(AK$76*'2. Protocols'!$O53)+'3. ARV Substitutions'!AO76,0)</f>
        <v>#VALUE!</v>
      </c>
      <c r="AL54" s="72" t="e">
        <f>MAX(AK54*(1+'1. General Inputs'!$BA$23+HLOOKUP(AL$7,'1. General Inputs'!$BC$17:$BE$19,ROWS('1. General Inputs'!$BA$17:$BA$19),0))+(AL$76*'2. Protocols'!$O53)+'3. ARV Substitutions'!AP76,0)</f>
        <v>#VALUE!</v>
      </c>
      <c r="AM54" s="72" t="e">
        <f>MAX(AL54*(1+'1. General Inputs'!$BA$23+HLOOKUP(AM$7,'1. General Inputs'!$BC$17:$BE$19,ROWS('1. General Inputs'!$BA$17:$BA$19),0))+(AM$76*'2. Protocols'!$O53)+'3. ARV Substitutions'!AQ76,0)</f>
        <v>#VALUE!</v>
      </c>
      <c r="AN54" s="72" t="e">
        <f>MAX(AM54*(1+'1. General Inputs'!$BA$23+HLOOKUP(AN$7,'1. General Inputs'!$BC$17:$BE$19,ROWS('1. General Inputs'!$BA$17:$BA$19),0))+(AN$76*'2. Protocols'!$O53)+'3. ARV Substitutions'!AR76,0)</f>
        <v>#VALUE!</v>
      </c>
      <c r="AO54" s="72" t="e">
        <f>MAX(AN54*(1+'1. General Inputs'!$BA$23+HLOOKUP(AO$7,'1. General Inputs'!$BC$17:$BE$19,ROWS('1. General Inputs'!$BA$17:$BA$19),0))+(AO$76*'2. Protocols'!$O53)+'3. ARV Substitutions'!AS76,0)</f>
        <v>#VALUE!</v>
      </c>
      <c r="AP54" s="72" t="e">
        <f>MAX(AO54*(1+'1. General Inputs'!$BA$23+HLOOKUP(AP$7,'1. General Inputs'!$BC$17:$BE$19,ROWS('1. General Inputs'!$BA$17:$BA$19),0))+(AP$76*'2. Protocols'!$O53)+'3. ARV Substitutions'!AT76,0)</f>
        <v>#VALUE!</v>
      </c>
      <c r="AQ54" s="72" t="e">
        <f>MAX(AP54*(1+'1. General Inputs'!$BA$23+HLOOKUP(AQ$7,'1. General Inputs'!$BC$17:$BE$19,ROWS('1. General Inputs'!$BA$17:$BA$19),0))+(AQ$76*'2. Protocols'!$O53)+'3. ARV Substitutions'!AU76,0)</f>
        <v>#VALUE!</v>
      </c>
      <c r="CA54" s="51" t="e">
        <f t="shared" si="68"/>
        <v>#VALUE!</v>
      </c>
      <c r="CB54" s="51" t="e">
        <f t="shared" si="69"/>
        <v>#VALUE!</v>
      </c>
      <c r="CC54" s="51" t="e">
        <f t="shared" si="70"/>
        <v>#VALUE!</v>
      </c>
      <c r="CD54" s="51" t="e">
        <f t="shared" si="71"/>
        <v>#VALUE!</v>
      </c>
      <c r="CE54" s="51" t="e">
        <f t="shared" si="103"/>
        <v>#VALUE!</v>
      </c>
      <c r="CF54" s="51" t="e">
        <f t="shared" si="72"/>
        <v>#VALUE!</v>
      </c>
      <c r="CG54" s="51" t="e">
        <f t="shared" si="73"/>
        <v>#VALUE!</v>
      </c>
      <c r="CH54" s="51" t="e">
        <f t="shared" si="74"/>
        <v>#VALUE!</v>
      </c>
      <c r="CI54" s="51" t="e">
        <f t="shared" si="75"/>
        <v>#VALUE!</v>
      </c>
      <c r="CJ54" s="51" t="e">
        <f t="shared" si="76"/>
        <v>#VALUE!</v>
      </c>
      <c r="CK54" s="51" t="e">
        <f t="shared" si="77"/>
        <v>#VALUE!</v>
      </c>
      <c r="CL54" s="51" t="e">
        <f t="shared" si="78"/>
        <v>#VALUE!</v>
      </c>
      <c r="CM54" s="51" t="e">
        <f t="shared" si="79"/>
        <v>#VALUE!</v>
      </c>
      <c r="CN54" s="51" t="e">
        <f t="shared" si="80"/>
        <v>#VALUE!</v>
      </c>
      <c r="CO54" s="51" t="e">
        <f t="shared" si="81"/>
        <v>#VALUE!</v>
      </c>
      <c r="CP54" s="51" t="e">
        <f t="shared" si="82"/>
        <v>#VALUE!</v>
      </c>
      <c r="CQ54" s="51" t="e">
        <f t="shared" si="83"/>
        <v>#VALUE!</v>
      </c>
      <c r="CR54" s="51" t="e">
        <f t="shared" si="84"/>
        <v>#VALUE!</v>
      </c>
      <c r="CS54" s="51" t="e">
        <f t="shared" si="85"/>
        <v>#VALUE!</v>
      </c>
      <c r="CT54" s="51" t="e">
        <f t="shared" si="86"/>
        <v>#VALUE!</v>
      </c>
      <c r="CU54" s="51" t="e">
        <f t="shared" si="87"/>
        <v>#VALUE!</v>
      </c>
      <c r="CV54" s="51" t="e">
        <f t="shared" si="88"/>
        <v>#VALUE!</v>
      </c>
      <c r="CW54" s="51" t="e">
        <f t="shared" si="89"/>
        <v>#VALUE!</v>
      </c>
      <c r="CX54" s="51" t="e">
        <f t="shared" si="90"/>
        <v>#VALUE!</v>
      </c>
      <c r="CY54" s="51" t="e">
        <f t="shared" si="91"/>
        <v>#VALUE!</v>
      </c>
      <c r="CZ54" s="51" t="e">
        <f t="shared" si="92"/>
        <v>#VALUE!</v>
      </c>
      <c r="DA54" s="51" t="e">
        <f t="shared" si="93"/>
        <v>#VALUE!</v>
      </c>
      <c r="DB54" s="51" t="e">
        <f t="shared" si="94"/>
        <v>#VALUE!</v>
      </c>
      <c r="DC54" s="51" t="e">
        <f t="shared" si="95"/>
        <v>#VALUE!</v>
      </c>
      <c r="DD54" s="51" t="e">
        <f t="shared" si="96"/>
        <v>#VALUE!</v>
      </c>
      <c r="DE54" s="51" t="e">
        <f t="shared" si="97"/>
        <v>#VALUE!</v>
      </c>
      <c r="DF54" s="51" t="e">
        <f t="shared" si="98"/>
        <v>#VALUE!</v>
      </c>
      <c r="DG54" s="51" t="e">
        <f t="shared" si="99"/>
        <v>#VALUE!</v>
      </c>
      <c r="DH54" s="51" t="e">
        <f t="shared" si="100"/>
        <v>#VALUE!</v>
      </c>
      <c r="DI54" s="51" t="e">
        <f t="shared" si="101"/>
        <v>#VALUE!</v>
      </c>
      <c r="DJ54" s="51" t="e">
        <f t="shared" si="102"/>
        <v>#VALUE!</v>
      </c>
      <c r="DL54" s="21" t="str">
        <f>CONCATENATE('2. Protocols'!C53, '2. Protocols'!D53, '2. Protocols'!E53)</f>
        <v>+</v>
      </c>
      <c r="DM54" s="21" t="str">
        <f>CONCATENATE('2. Protocols'!C53, '2. Protocols'!D53, '2. Protocols'!E53, '2. Protocols'!F53, '2. Protocols'!G53,)</f>
        <v>++</v>
      </c>
      <c r="DO54" s="27">
        <f>IF(AND(OR(ISBLANK(DO$9),DO$9=0)=FALSE,OR(DO$9='2. Protocols'!$C53,DO$9='2. Protocols'!$E53,DO$9='2. Protocols'!$G53)),1,0)*'4. Formulations'!$I53</f>
        <v>0</v>
      </c>
      <c r="DP54" s="27">
        <f>IF(AND(OR(ISBLANK(DP$9),DP$9=0)=FALSE,OR(DP$9='2. Protocols'!$C53,DP$9='2. Protocols'!$E53,DP$9='2. Protocols'!$G53)),1,0)*'4. Formulations'!$I53</f>
        <v>0</v>
      </c>
      <c r="DQ54" s="27">
        <f>IF(AND(OR(ISBLANK(DQ$9),DQ$9=0)=FALSE,OR(DQ$9='2. Protocols'!$C53,DQ$9='2. Protocols'!$E53,DQ$9='2. Protocols'!$G53)),1,0)*'4. Formulations'!$I53</f>
        <v>0</v>
      </c>
      <c r="DR54" s="27">
        <f>IF(AND(OR(ISBLANK(DR$9),DR$9=0)=FALSE,OR(DR$9='2. Protocols'!$C53,DR$9='2. Protocols'!$E53,DR$9='2. Protocols'!$G53)),1,0)*'4. Formulations'!$I53</f>
        <v>0</v>
      </c>
      <c r="DS54" s="27">
        <f>IF(AND(OR(ISBLANK(DS$9),DS$9=0)=FALSE,OR(DS$9='2. Protocols'!$C53,DS$9='2. Protocols'!$E53,DS$9='2. Protocols'!$G53)),1,0)*'4. Formulations'!$I53</f>
        <v>0</v>
      </c>
      <c r="DT54" s="27">
        <f>IF(AND(OR(ISBLANK(DT$9),DT$9=0)=FALSE,OR(DT$9='2. Protocols'!$C53,DT$9='2. Protocols'!$E53,DT$9='2. Protocols'!$G53)),1,0)*'4. Formulations'!$I53</f>
        <v>0</v>
      </c>
      <c r="DU54" s="27">
        <f>IF(AND(OR(ISBLANK(DU$9),DU$9=0)=FALSE,OR(DU$9='2. Protocols'!$C53,DU$9='2. Protocols'!$E53,DU$9='2. Protocols'!$G53)),1,0)*'4. Formulations'!$I53</f>
        <v>0</v>
      </c>
      <c r="DV54" s="27">
        <f>IF(AND(OR(ISBLANK(DV$9),DV$9=0)=FALSE,OR(DV$9='2. Protocols'!$C53,DV$9='2. Protocols'!$E53,DV$9='2. Protocols'!$G53)),1,0)*'4. Formulations'!$I53</f>
        <v>0</v>
      </c>
      <c r="DW54" s="27">
        <f>IF(AND(OR(ISBLANK(DW$9),DW$9=0)=FALSE,OR(DW$9='2. Protocols'!$C53,DW$9='2. Protocols'!$E53,DW$9='2. Protocols'!$G53)),1,0)*'4. Formulations'!$I53</f>
        <v>0</v>
      </c>
      <c r="DX54" s="27">
        <f>IF(AND(OR(ISBLANK(DX$9),DX$9=0)=FALSE,OR(DX$9='2. Protocols'!$C53,DX$9='2. Protocols'!$E53,DX$9='2. Protocols'!$G53)),1,0)*'4. Formulations'!$I53</f>
        <v>0</v>
      </c>
      <c r="DY54" s="27">
        <f>IF(AND(OR(ISBLANK(DY$9),DY$9=0)=FALSE,OR(DY$9='2. Protocols'!$C53,DY$9='2. Protocols'!$E53,DY$9='2. Protocols'!$G53)),1,0)*'4. Formulations'!$I53</f>
        <v>0</v>
      </c>
      <c r="DZ54" s="27">
        <f>IF(AND(OR(ISBLANK(DZ$9),DZ$9=0)=FALSE,OR(DZ$9='2. Protocols'!$C53,DZ$9='2. Protocols'!$E53,DZ$9='2. Protocols'!$G53)),1,0)*'4. Formulations'!$I53</f>
        <v>0</v>
      </c>
      <c r="EA54" s="27">
        <f>IF(AND(OR(ISBLANK(EA$9),EA$9=0)=FALSE,OR(EA$9='2. Protocols'!$C53,EA$9='2. Protocols'!$E53,EA$9='2. Protocols'!$G53)),1,0)*'4. Formulations'!$I53</f>
        <v>0</v>
      </c>
      <c r="EB54" s="27">
        <f>IF(AND(OR(ISBLANK(EB$9),EB$9=0)=FALSE,OR(EB$9='2. Protocols'!$C53,EB$9='2. Protocols'!$E53,EB$9='2. Protocols'!$G53)),1,0)*'4. Formulations'!$I53</f>
        <v>0</v>
      </c>
      <c r="EC54" s="27">
        <f>IF(AND(OR(ISBLANK(EC$9),EC$9=0)=FALSE,OR(EC$9='2. Protocols'!$C53,EC$9='2. Protocols'!$E53,EC$9='2. Protocols'!$G53)),1,0)*'4. Formulations'!$I53</f>
        <v>0</v>
      </c>
      <c r="ED54" s="27">
        <f>IF(AND(OR(ISBLANK(ED$9),ED$9=0)=FALSE,OR(ED$9='2. Protocols'!$C53,ED$9='2. Protocols'!$E53,ED$9='2. Protocols'!$G53)),1,0)*'4. Formulations'!$I53</f>
        <v>0</v>
      </c>
      <c r="EE54" s="27">
        <f>IF(AND(OR(ISBLANK(EE$9),EE$9=0)=FALSE,OR(EE$9='2. Protocols'!$C53,EE$9='2. Protocols'!$E53,EE$9='2. Protocols'!$G53)),1,0)*'4. Formulations'!$I53</f>
        <v>0</v>
      </c>
      <c r="EF54" s="27">
        <f>IF(AND(OR(ISBLANK(EF$9),EF$9=0)=FALSE,OR(EF$9='2. Protocols'!$C53,EF$9='2. Protocols'!$E53,EF$9='2. Protocols'!$G53)),1,0)*'4. Formulations'!$I53</f>
        <v>0</v>
      </c>
      <c r="EG54" s="27">
        <f>IF(AND(OR(ISBLANK(EG$9),EG$9=0)=FALSE,OR(EG$9='2. Protocols'!$C53,EG$9='2. Protocols'!$E53,EG$9='2. Protocols'!$G53)),1,0)*'4. Formulations'!$I53</f>
        <v>0</v>
      </c>
      <c r="EH54" s="27">
        <f>IF(AND(OR(ISBLANK(EH$9),EH$9=0)=FALSE,OR(EH$9='2. Protocols'!$C53,EH$9='2. Protocols'!$E53,EH$9='2. Protocols'!$G53)),1,0)*'4. Formulations'!$I53</f>
        <v>0</v>
      </c>
      <c r="EI54" s="27">
        <f>IF(AND(OR(ISBLANK(EI$9),EI$9=0)=FALSE,OR(EI$9='2. Protocols'!$C53,EI$9='2. Protocols'!$E53,EI$9='2. Protocols'!$G53)),1,0)*'4. Formulations'!$I53</f>
        <v>0</v>
      </c>
      <c r="EJ54" s="27">
        <f>IF(AND(OR(ISBLANK(EJ$9),EJ$9=0)=FALSE,OR(EJ$9='2. Protocols'!$C53,EJ$9='2. Protocols'!$E53,EJ$9='2. Protocols'!$G53)),1,0)*'4. Formulations'!$I53</f>
        <v>0</v>
      </c>
      <c r="EK54" s="27">
        <f>IF(AND(OR(ISBLANK(EK$9),EK$9=0)=FALSE,OR(EK$9='2. Protocols'!$C53,EK$9='2. Protocols'!$E53,EK$9='2. Protocols'!$G53)),1,0)*'4. Formulations'!$I53</f>
        <v>0</v>
      </c>
      <c r="EL54" s="27">
        <f>IF(AND(OR(ISBLANK(EL$9),EL$9=0)=FALSE,OR(EL$9='2. Protocols'!$C53,EL$9='2. Protocols'!$E53,EL$9='2. Protocols'!$G53)),1,0)*'4. Formulations'!$I53</f>
        <v>0</v>
      </c>
      <c r="EM54" s="27">
        <f>IF(AND(OR(ISBLANK(EM$9),EM$9=0)=FALSE,OR(EM$9='2. Protocols'!$C53,EM$9='2. Protocols'!$E53,EM$9='2. Protocols'!$G53)),1,0)*'4. Formulations'!$I53</f>
        <v>0</v>
      </c>
      <c r="EN54" s="27">
        <f>IF(AND(OR(ISBLANK(EN$9),EN$9=0)=FALSE,OR(EN$9='2. Protocols'!$C53,EN$9='2. Protocols'!$E53,EN$9='2. Protocols'!$G53)),1,0)*'4. Formulations'!$I53</f>
        <v>0</v>
      </c>
      <c r="EO54" s="27">
        <f>IF(AND(OR(ISBLANK(EO$9),EO$9=0)=FALSE,OR(EO$9='2. Protocols'!$C53,EO$9='2. Protocols'!$E53,EO$9='2. Protocols'!$G53)),1,0)*'4. Formulations'!$I53</f>
        <v>0</v>
      </c>
      <c r="EP54" s="27">
        <f>IF(AND(OR(ISBLANK(EP$9),EP$9=0)=FALSE,OR(EP$9='2. Protocols'!$C53,EP$9='2. Protocols'!$E53,EP$9='2. Protocols'!$G53)),1,0)*'4. Formulations'!$I53</f>
        <v>0</v>
      </c>
      <c r="EQ54" s="27">
        <f>IF(AND(OR(ISBLANK(EQ$9),EQ$9=0)=FALSE,OR(EQ$9='2. Protocols'!$C53,EQ$9='2. Protocols'!$E53,EQ$9='2. Protocols'!$G53)),1,0)*'4. Formulations'!$I53</f>
        <v>0</v>
      </c>
      <c r="ER54" s="27">
        <f>IF(AND(OR(ISBLANK(ER$9),ER$9=0)=FALSE,OR(ER$9='2. Protocols'!$C53,ER$9='2. Protocols'!$E53,ER$9='2. Protocols'!$G53)),1,0)*'4. Formulations'!$I53</f>
        <v>0</v>
      </c>
      <c r="ES54" s="27">
        <f>IF(AND(OR(ISBLANK(ES$9),ES$9=0)=FALSE,OR(ES$9='2. Protocols'!$C53,ES$9='2. Protocols'!$E53,ES$9='2. Protocols'!$G53)),1,0)*'4. Formulations'!$I53</f>
        <v>0</v>
      </c>
      <c r="ET54" s="27">
        <f>IF(AND(OR(ISBLANK(ET$9),ET$9=0)=FALSE,OR(ET$9='2. Protocols'!$C53,ET$9='2. Protocols'!$E53,ET$9='2. Protocols'!$G53)),1,0)*'4. Formulations'!$I53</f>
        <v>0</v>
      </c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N54" s="27">
        <f>IF(AND(OR(ISBLANK(FN$9),FN$9=0)=FALSE,FN$9=$DL54),1,0)*'4. Formulations'!$J53</f>
        <v>0</v>
      </c>
      <c r="FO54" s="27">
        <f>IF(AND(OR(ISBLANK(FO$9),FO$9=0)=FALSE,FO$9=$DL54),1,0)*'4. Formulations'!$J53</f>
        <v>0</v>
      </c>
      <c r="FP54" s="27">
        <f>IF(AND(OR(ISBLANK(FP$9),FP$9=0)=FALSE,FP$9=$DL54),1,0)*'4. Formulations'!$J53</f>
        <v>0</v>
      </c>
      <c r="FQ54" s="27">
        <f>IF(AND(OR(ISBLANK(FQ$9),FQ$9=0)=FALSE,FQ$9=$DL54),1,0)*'4. Formulations'!$J53</f>
        <v>0</v>
      </c>
      <c r="FR54" s="27">
        <f>IF(AND(OR(ISBLANK(FR$9),FR$9=0)=FALSE,FR$9=$DL54),1,0)*'4. Formulations'!$J53</f>
        <v>0</v>
      </c>
      <c r="FS54" s="27">
        <f>IF(AND(OR(ISBLANK(FS$9),FS$9=0)=FALSE,FS$9=$DL54),1,0)*'4. Formulations'!$J53</f>
        <v>0</v>
      </c>
      <c r="FT54" s="27">
        <f>IF(AND(OR(ISBLANK(FT$9),FT$9=0)=FALSE,FT$9=$DL54),1,0)*'4. Formulations'!$J53</f>
        <v>0</v>
      </c>
      <c r="FU54" s="27">
        <f>IF(AND(OR(ISBLANK(FU$9),FU$9=0)=FALSE,FU$9=$DL54),1,0)*'4. Formulations'!$J53</f>
        <v>0</v>
      </c>
      <c r="FV54" s="27">
        <f>IF(AND(OR(ISBLANK(FV$9),FV$9=0)=FALSE,FV$9=$DL54),1,0)*'4. Formulations'!$J53</f>
        <v>0</v>
      </c>
      <c r="FW54" s="27">
        <f>IF(AND(OR(ISBLANK(FW$9),FW$9=0)=FALSE,FW$9=$DL54),1,0)*'4. Formulations'!$J53</f>
        <v>0</v>
      </c>
      <c r="FX54" s="27">
        <f>IF(AND(OR(ISBLANK(FX$9),FX$9=0)=FALSE,FX$9=$DL54),1,0)*'4. Formulations'!$J53</f>
        <v>0</v>
      </c>
      <c r="FY54" s="27">
        <f>IF(AND(OR(ISBLANK(FY$9),FY$9=0)=FALSE,FY$9=$DL54),1,0)*'4. Formulations'!$J53</f>
        <v>0</v>
      </c>
      <c r="FZ54" s="27">
        <f>IF(AND(OR(ISBLANK(FZ$9),FZ$9=0)=FALSE,FZ$9=$DL54),1,0)*'4. Formulations'!$J53</f>
        <v>0</v>
      </c>
      <c r="GA54" s="27">
        <f>IF(AND(OR(ISBLANK(GA$9),GA$9=0)=FALSE,GA$9=$DL54),1,0)*'4. Formulations'!$J53</f>
        <v>0</v>
      </c>
      <c r="GB54" s="27">
        <f>IF(AND(OR(ISBLANK(GB$9),GB$9=0)=FALSE,GB$9=$DL54),1,0)*'4. Formulations'!$J53</f>
        <v>0</v>
      </c>
      <c r="GC54" s="27">
        <f>IF(AND(OR(ISBLANK(GC$9),GC$9=0)=FALSE,GC$9=$DL54),1,0)*'4. Formulations'!$J53</f>
        <v>0</v>
      </c>
      <c r="GD54" s="27">
        <f>IF(AND(OR(ISBLANK(GD$9),GD$9=0)=FALSE,GD$9=$DL54),1,0)*'4. Formulations'!$J53</f>
        <v>0</v>
      </c>
      <c r="GE54" s="27"/>
      <c r="GF54" s="27"/>
      <c r="GG54" s="27"/>
      <c r="GI54" s="27">
        <f>IF(AND(OR(ISBLANK(GI$9),GI$9=0)=FALSE,SUM($FN54:$GD54)&gt;0,GI$9='2. Protocols'!$G53),1,0)*'4. Formulations'!$J53</f>
        <v>0</v>
      </c>
      <c r="GJ54" s="27">
        <f>IF(AND(OR(ISBLANK(GJ$9),GJ$9=0)=FALSE,SUM($FN54:$GD54)&gt;0,GJ$9='2. Protocols'!$G53),1,0)*'4. Formulations'!$J53</f>
        <v>0</v>
      </c>
      <c r="GK54" s="27">
        <f>IF(AND(OR(ISBLANK(GK$9),GK$9=0)=FALSE,SUM($FN54:$GD54)&gt;0,GK$9='2. Protocols'!$G53),1,0)*'4. Formulations'!$J53</f>
        <v>0</v>
      </c>
      <c r="GL54" s="27">
        <f>IF(AND(OR(ISBLANK(GL$9),GL$9=0)=FALSE,SUM($FN54:$GD54)&gt;0,GL$9='2. Protocols'!$G53),1,0)*'4. Formulations'!$J53</f>
        <v>0</v>
      </c>
      <c r="GM54" s="27">
        <f>IF(AND(OR(ISBLANK(GM$9),GM$9=0)=FALSE,SUM($FN54:$GD54)&gt;0,GM$9='2. Protocols'!$G53),1,0)*'4. Formulations'!$J53</f>
        <v>0</v>
      </c>
      <c r="GN54" s="27">
        <f>IF(AND(OR(ISBLANK(GN$9),GN$9=0)=FALSE,SUM($FN54:$GD54)&gt;0,GN$9='2. Protocols'!$G53),1,0)*'4. Formulations'!$J53</f>
        <v>0</v>
      </c>
      <c r="GO54" s="27">
        <f>IF(AND(OR(ISBLANK(GO$9),GO$9=0)=FALSE,SUM($FN54:$GD54)&gt;0,GO$9='2. Protocols'!$G53),1,0)*'4. Formulations'!$J53</f>
        <v>0</v>
      </c>
      <c r="GP54" s="27">
        <f>IF(AND(OR(ISBLANK(GP$9),GP$9=0)=FALSE,SUM($FN54:$GD54)&gt;0,GP$9='2. Protocols'!$G53),1,0)*'4. Formulations'!$J53</f>
        <v>0</v>
      </c>
      <c r="GQ54" s="27">
        <f>IF(AND(OR(ISBLANK(GQ$9),GQ$9=0)=FALSE,SUM($FN54:$GD54)&gt;0,GQ$9='2. Protocols'!$G53),1,0)*'4. Formulations'!$J53</f>
        <v>0</v>
      </c>
      <c r="GR54" s="27">
        <f>IF(AND(OR(ISBLANK(GR$9),GR$9=0)=FALSE,SUM($FN54:$GD54)&gt;0,GR$9='2. Protocols'!$G53),1,0)*'4. Formulations'!$J53</f>
        <v>0</v>
      </c>
      <c r="GS54" s="27">
        <f>IF(AND(OR(ISBLANK(GS$9),GS$9=0)=FALSE,SUM($FN54:$GD54)&gt;0,GS$9='2. Protocols'!$G53),1,0)*'4. Formulations'!$J53</f>
        <v>0</v>
      </c>
      <c r="GT54" s="27">
        <f>IF(AND(OR(ISBLANK(GT$9),GT$9=0)=FALSE,SUM($FN54:$GD54)&gt;0,GT$9='2. Protocols'!$G53),1,0)*'4. Formulations'!$J53</f>
        <v>0</v>
      </c>
      <c r="GU54" s="27">
        <f>IF(AND(OR(ISBLANK(GU$9),GU$9=0)=FALSE,SUM($FN54:$GD54)&gt;0,GU$9='2. Protocols'!$G53),1,0)*'4. Formulations'!$J53</f>
        <v>0</v>
      </c>
      <c r="GV54" s="27">
        <f>IF(AND(OR(ISBLANK(GV$9),GV$9=0)=FALSE,SUM($FN54:$GD54)&gt;0,GV$9='2. Protocols'!$G53),1,0)*'4. Formulations'!$J53</f>
        <v>0</v>
      </c>
      <c r="GW54" s="27">
        <f>IF(AND(OR(ISBLANK(GW$9),GW$9=0)=FALSE,SUM($FN54:$GD54)&gt;0,GW$9='2. Protocols'!$G53),1,0)*'4. Formulations'!$J53</f>
        <v>0</v>
      </c>
      <c r="GX54" s="27">
        <f>IF(AND(OR(ISBLANK(GX$9),GX$9=0)=FALSE,SUM($FN54:$GD54)&gt;0,GX$9='2. Protocols'!$G53),1,0)*'4. Formulations'!$J53</f>
        <v>0</v>
      </c>
      <c r="GY54" s="27">
        <f>IF(AND(OR(ISBLANK(GY$9),GY$9=0)=FALSE,SUM($FN54:$GD54)&gt;0,GY$9='2. Protocols'!$G53),1,0)*'4. Formulations'!$J53</f>
        <v>0</v>
      </c>
      <c r="GZ54" s="27">
        <f>IF(AND(OR(ISBLANK(GZ$9),GZ$9=0)=FALSE,SUM($FN54:$GD54)&gt;0,GZ$9='2. Protocols'!$G53),1,0)*'4. Formulations'!$J53</f>
        <v>0</v>
      </c>
      <c r="HA54" s="27">
        <f>IF(AND(OR(ISBLANK(HA$9),HA$9=0)=FALSE,SUM($FN54:$GD54)&gt;0,HA$9='2. Protocols'!$G53),1,0)*'4. Formulations'!$J53</f>
        <v>0</v>
      </c>
      <c r="HB54" s="27">
        <f>IF(AND(OR(ISBLANK(HB$9),HB$9=0)=FALSE,SUM($FN54:$GD54)&gt;0,HB$9='2. Protocols'!$G53),1,0)*'4. Formulations'!$J53</f>
        <v>0</v>
      </c>
      <c r="HC54" s="27">
        <f>IF(AND(OR(ISBLANK(HC$9),HC$9=0)=FALSE,SUM($FN54:$GD54)&gt;0,HC$9='2. Protocols'!$G53),1,0)*'4. Formulations'!$J53</f>
        <v>0</v>
      </c>
      <c r="HD54" s="27">
        <f>IF(AND(OR(ISBLANK(HD$9),HD$9=0)=FALSE,SUM($FN54:$GD54)&gt;0,HD$9='2. Protocols'!$G53),1,0)*'4. Formulations'!$J53</f>
        <v>0</v>
      </c>
      <c r="HE54" s="27">
        <f>IF(AND(OR(ISBLANK(HE$9),HE$9=0)=FALSE,SUM($FN54:$GD54)&gt;0,HE$9='2. Protocols'!$G53),1,0)*'4. Formulations'!$J53</f>
        <v>0</v>
      </c>
      <c r="HF54" s="27">
        <f>IF(AND(OR(ISBLANK(HF$9),HF$9=0)=FALSE,SUM($FN54:$GD54)&gt;0,HF$9='2. Protocols'!$G53),1,0)*'4. Formulations'!$J53</f>
        <v>0</v>
      </c>
      <c r="HG54" s="27">
        <f>IF(AND(OR(ISBLANK(HG$9),HG$9=0)=FALSE,SUM($FN54:$GD54)&gt;0,HG$9='2. Protocols'!$G53),1,0)*'4. Formulations'!$J53</f>
        <v>0</v>
      </c>
      <c r="HH54" s="27">
        <f>IF(AND(OR(ISBLANK(HH$9),HH$9=0)=FALSE,SUM($FN54:$GD54)&gt;0,HH$9='2. Protocols'!$G53),1,0)*'4. Formulations'!$J53</f>
        <v>0</v>
      </c>
      <c r="HI54" s="27">
        <f>IF(AND(OR(ISBLANK(HI$9),HI$9=0)=FALSE,SUM($FN54:$GD54)&gt;0,HI$9='2. Protocols'!$G53),1,0)*'4. Formulations'!$J53</f>
        <v>0</v>
      </c>
      <c r="HJ54" s="27">
        <f>IF(AND(OR(ISBLANK(HJ$9),HJ$9=0)=FALSE,SUM($FN54:$GD54)&gt;0,HJ$9='2. Protocols'!$G53),1,0)*'4. Formulations'!$J53</f>
        <v>0</v>
      </c>
      <c r="HK54" s="27">
        <f>IF(AND(OR(ISBLANK(HK$9),HK$9=0)=FALSE,SUM($FN54:$GD54)&gt;0,HK$9='2. Protocols'!$G53),1,0)*'4. Formulations'!$J53</f>
        <v>0</v>
      </c>
      <c r="HL54" s="27">
        <f>IF(AND(OR(ISBLANK(HL$9),HL$9=0)=FALSE,SUM($FN54:$GD54)&gt;0,HL$9='2. Protocols'!$G53),1,0)*'4. Formulations'!$J53</f>
        <v>0</v>
      </c>
      <c r="HM54" s="27">
        <f>IF(AND(OR(ISBLANK(HM$9),HM$9=0)=FALSE,SUM($FN54:$GD54)&gt;0,HM$9='2. Protocols'!$G53),1,0)*'4. Formulations'!$J53</f>
        <v>0</v>
      </c>
      <c r="HN54" s="27">
        <f>IF(AND(OR(ISBLANK(HN$9),HN$9=0)=FALSE,SUM($FN54:$GD54)&gt;0,HN$9='2. Protocols'!$G53),1,0)*'4. Formulations'!$J53</f>
        <v>0</v>
      </c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H54" s="27">
        <f>IF(AND(OR(ISBLANK(GI$9),GI$9=0)=FALSE,IH$9=$DM54),1,0)*'4. Formulations'!$K53</f>
        <v>0</v>
      </c>
      <c r="II54" s="27">
        <f>IF(AND(OR(ISBLANK(GJ$9),GJ$9=0)=FALSE,II$9=$DM54),1,0)*'4. Formulations'!$K53</f>
        <v>0</v>
      </c>
      <c r="IJ54" s="27">
        <f>IF(AND(OR(ISBLANK(GK$9),GK$9=0)=FALSE,IJ$9=$DM54),1,0)*'4. Formulations'!$K53</f>
        <v>0</v>
      </c>
      <c r="IK54" s="27">
        <f>IF(AND(OR(ISBLANK(GL$9),GL$9=0)=FALSE,IK$9=$DM54),1,0)*'4. Formulations'!$K53</f>
        <v>0</v>
      </c>
      <c r="IL54" s="27">
        <f>IF(AND(OR(ISBLANK(GM$9),GM$9=0)=FALSE,IL$9=$DM54),1,0)*'4. Formulations'!$K53</f>
        <v>0</v>
      </c>
      <c r="IM54" s="27">
        <f>IF(AND(OR(ISBLANK(GN$9),GN$9=0)=FALSE,IM$9=$DM54),1,0)*'4. Formulations'!$K53</f>
        <v>0</v>
      </c>
      <c r="IN54" s="27">
        <f>IF(AND(OR(ISBLANK(GO$9),GO$9=0)=FALSE,IN$9=$DM54),1,0)*'4. Formulations'!$K53</f>
        <v>0</v>
      </c>
      <c r="IO54" s="27">
        <f>IF(AND(OR(ISBLANK(GP$9),GP$9=0)=FALSE,IO$9=$DM54),1,0)*'4. Formulations'!$K53</f>
        <v>0</v>
      </c>
      <c r="IP54" s="27">
        <f>IF(AND(OR(ISBLANK(GQ$9),GQ$9=0)=FALSE,IP$9=$DM54),1,0)*'4. Formulations'!$K53</f>
        <v>0</v>
      </c>
      <c r="IQ54" s="27">
        <f>IF(AND(OR(ISBLANK(GR$9),GR$9=0)=FALSE,IQ$9=$DM54),1,0)*'4. Formulations'!$K53</f>
        <v>0</v>
      </c>
      <c r="IR54" s="27">
        <f>IF(AND(OR(ISBLANK(GS$9),GS$9=0)=FALSE,IR$9=$DM54),1,0)*'4. Formulations'!$K53</f>
        <v>0</v>
      </c>
      <c r="IS54" s="27">
        <f>IF(AND(OR(ISBLANK(GO$9),GO$9=0)=FALSE,IS$9=$DM54),1,0)*'4. Formulations'!$K53</f>
        <v>0</v>
      </c>
      <c r="IT54" s="27">
        <f>IF(AND(OR(ISBLANK(GP$9),GP$9=0)=FALSE,IT$9=$DM54),1,0)*'4. Formulations'!$K53</f>
        <v>0</v>
      </c>
      <c r="IU54" s="27">
        <f>IF(AND(OR(ISBLANK(GQ$9),GQ$9=0)=FALSE,IU$9=$DM54),1,0)*'4. Formulations'!$K53</f>
        <v>0</v>
      </c>
      <c r="IV54" s="27"/>
      <c r="IW54" s="27"/>
      <c r="IX54" s="27"/>
      <c r="IY54" s="27"/>
      <c r="IZ54" s="27"/>
      <c r="JA54" s="27"/>
      <c r="JC54" s="27">
        <f>IF(AND(OR(ISBLANK(JC$9),JC$9=0)=FALSE,OR(JC$9='2. Protocols'!$C53,JC$9='2. Protocols'!$E53,JC$9='2. Protocols'!$G53)),1,0)*'4. Formulations'!$L53</f>
        <v>0</v>
      </c>
      <c r="JD54" s="27">
        <f>IF(AND(OR(ISBLANK(JD$9),JD$9=0)=FALSE,OR(JD$9='2. Protocols'!$C53,JD$9='2. Protocols'!$E53,JD$9='2. Protocols'!$G53)),1,0)*'4. Formulations'!$L53</f>
        <v>0</v>
      </c>
      <c r="JE54" s="27">
        <f>IF(AND(OR(ISBLANK(JE$9),JE$9=0)=FALSE,OR(JE$9='2. Protocols'!$C53,JE$9='2. Protocols'!$E53,JE$9='2. Protocols'!$G53)),1,0)*'4. Formulations'!$L53</f>
        <v>0</v>
      </c>
      <c r="JF54" s="27">
        <f>IF(AND(OR(ISBLANK(JF$9),JF$9=0)=FALSE,OR(JF$9='2. Protocols'!$C53,JF$9='2. Protocols'!$E53,JF$9='2. Protocols'!$G53)),1,0)*'4. Formulations'!$L53</f>
        <v>0</v>
      </c>
      <c r="JG54" s="27">
        <f>IF(AND(OR(ISBLANK(JG$9),JG$9=0)=FALSE,OR(JG$9='2. Protocols'!$C53,JG$9='2. Protocols'!$E53,JG$9='2. Protocols'!$G53)),1,0)*'4. Formulations'!$L53</f>
        <v>0</v>
      </c>
      <c r="JH54" s="27">
        <f>IF(AND(OR(ISBLANK(JH$9),JH$9=0)=FALSE,OR(JH$9='2. Protocols'!$C53,JH$9='2. Protocols'!$E53,JH$9='2. Protocols'!$G53)),1,0)*'4. Formulations'!$L53</f>
        <v>0</v>
      </c>
      <c r="JI54" s="27">
        <f>IF(AND(OR(ISBLANK(JI$9),JI$9=0)=FALSE,OR(JI$9='2. Protocols'!$C53,JI$9='2. Protocols'!$E53,JI$9='2. Protocols'!$G53)),1,0)*'4. Formulations'!$L53</f>
        <v>0</v>
      </c>
      <c r="JJ54" s="27">
        <f>IF(AND(OR(ISBLANK(JJ$9),JJ$9=0)=FALSE,OR(JJ$9='2. Protocols'!$C53,JJ$9='2. Protocols'!$E53,JJ$9='2. Protocols'!$G53)),1,0)*'4. Formulations'!$L53</f>
        <v>0</v>
      </c>
      <c r="JK54" s="27">
        <f>IF(AND(OR(ISBLANK(JK$9),JK$9=0)=FALSE,OR(JK$9='2. Protocols'!$C53,JK$9='2. Protocols'!$E53,JK$9='2. Protocols'!$G53)),1,0)*'4. Formulations'!$L53</f>
        <v>0</v>
      </c>
      <c r="JL54" s="27">
        <f>IF(AND(OR(ISBLANK(JL$9),JL$9=0)=FALSE,OR(JL$9='2. Protocols'!$C53,JL$9='2. Protocols'!$E53,JL$9='2. Protocols'!$G53)),1,0)*'4. Formulations'!$L53</f>
        <v>0</v>
      </c>
      <c r="JM54" s="27">
        <f>IF(AND(OR(ISBLANK(JM$9),JM$9=0)=FALSE,OR(JM$9='2. Protocols'!$C53,JM$9='2. Protocols'!$E53,JM$9='2. Protocols'!$G53)),1,0)*'4. Formulations'!$L53</f>
        <v>0</v>
      </c>
      <c r="JN54" s="27">
        <f>IF(AND(OR(ISBLANK(JN$9),JN$9=0)=FALSE,OR(JN$9='2. Protocols'!$C53,JN$9='2. Protocols'!$E53,JN$9='2. Protocols'!$G53)),1,0)*'4. Formulations'!$L53</f>
        <v>0</v>
      </c>
      <c r="JO54" s="27">
        <f>IF(AND(OR(ISBLANK(JO$9),JO$9=0)=FALSE,OR(JO$9='2. Protocols'!$C53,JO$9='2. Protocols'!$E53,JO$9='2. Protocols'!$G53)),1,0)*'4. Formulations'!$L53</f>
        <v>0</v>
      </c>
      <c r="JP54" s="27">
        <f>IF(AND(OR(ISBLANK(JP$9),JP$9=0)=FALSE,OR(JP$9='2. Protocols'!$C53,JP$9='2. Protocols'!$E53,JP$9='2. Protocols'!$G53)),1,0)*'4. Formulations'!$L53</f>
        <v>0</v>
      </c>
      <c r="JQ54" s="27">
        <f>IF(AND(OR(ISBLANK(JQ$9),JQ$9=0)=FALSE,OR(JQ$9='2. Protocols'!$C53,JQ$9='2. Protocols'!$E53,JQ$9='2. Protocols'!$G53)),1,0)*'4. Formulations'!$L53</f>
        <v>0</v>
      </c>
      <c r="JR54" s="27">
        <f>IF(AND(OR(ISBLANK(JR$9),JR$9=0)=FALSE,OR(JR$9='2. Protocols'!$C53,JR$9='2. Protocols'!$E53,JR$9='2. Protocols'!$G53)),1,0)*'4. Formulations'!$L53</f>
        <v>0</v>
      </c>
      <c r="JS54" s="27">
        <f>IF(AND(OR(ISBLANK(JS$9),JS$9=0)=FALSE,OR(JS$9='2. Protocols'!$C53,JS$9='2. Protocols'!$E53,JS$9='2. Protocols'!$G53)),1,0)*'4. Formulations'!$L53</f>
        <v>0</v>
      </c>
      <c r="JT54" s="27">
        <f>IF(AND(OR(ISBLANK(JT$9),JT$9=0)=FALSE,OR(JT$9='2. Protocols'!$C53,JT$9='2. Protocols'!$E53,JT$9='2. Protocols'!$G53)),1,0)*'4. Formulations'!$L53</f>
        <v>0</v>
      </c>
      <c r="JU54" s="27">
        <f>IF(AND(OR(ISBLANK(JU$9),JU$9=0)=FALSE,OR(JU$9='2. Protocols'!$C53,JU$9='2. Protocols'!$E53,JU$9='2. Protocols'!$G53)),1,0)*'4. Formulations'!$L53</f>
        <v>0</v>
      </c>
      <c r="JV54" s="27">
        <f>IF(AND(OR(ISBLANK(JV$9),JV$9=0)=FALSE,OR(JV$9='2. Protocols'!$C53,JV$9='2. Protocols'!$E53,JV$9='2. Protocols'!$G53)),1,0)*'4. Formulations'!$L53</f>
        <v>0</v>
      </c>
      <c r="JW54" s="27">
        <f>IF(AND(OR(ISBLANK(JW$9),JW$9=0)=FALSE,OR(JW$9='2. Protocols'!$C53,JW$9='2. Protocols'!$E53,JW$9='2. Protocols'!$G53)),1,0)*'4. Formulations'!$L53</f>
        <v>0</v>
      </c>
      <c r="JX54" s="27">
        <f>IF(AND(OR(ISBLANK(JX$9),JX$9=0)=FALSE,OR(JX$9='2. Protocols'!$C53,JX$9='2. Protocols'!$E53,JX$9='2. Protocols'!$G53)),1,0)*'4. Formulations'!$L53</f>
        <v>0</v>
      </c>
      <c r="JY54" s="27">
        <f>IF(AND(OR(ISBLANK(JY$9),JY$9=0)=FALSE,OR(JY$9='2. Protocols'!$C53,JY$9='2. Protocols'!$E53,JY$9='2. Protocols'!$G53)),1,0)*'4. Formulations'!$L53</f>
        <v>0</v>
      </c>
      <c r="JZ54" s="27">
        <f>IF(AND(OR(ISBLANK(JZ$9),JZ$9=0)=FALSE,OR(JZ$9='2. Protocols'!$C53,JZ$9='2. Protocols'!$E53,JZ$9='2. Protocols'!$G53)),1,0)*'4. Formulations'!$L53</f>
        <v>0</v>
      </c>
      <c r="KA54" s="27">
        <f>IF(AND(OR(ISBLANK(KA$9),KA$9=0)=FALSE,OR(KA$9='2. Protocols'!$C53,KA$9='2. Protocols'!$E53,KA$9='2. Protocols'!$G53)),1,0)*'4. Formulations'!$L53</f>
        <v>0</v>
      </c>
      <c r="KB54" s="27">
        <f>IF(AND(OR(ISBLANK(KB$9),KB$9=0)=FALSE,OR(KB$9='2. Protocols'!$C53,KB$9='2. Protocols'!$E53,KB$9='2. Protocols'!$G53)),1,0)*'4. Formulations'!$L53</f>
        <v>0</v>
      </c>
      <c r="KC54" s="27">
        <f>IF(AND(OR(ISBLANK(KC$9),KC$9=0)=FALSE,OR(KC$9='2. Protocols'!$C53,KC$9='2. Protocols'!$E53,KC$9='2. Protocols'!$G53)),1,0)*'4. Formulations'!$L53</f>
        <v>0</v>
      </c>
      <c r="KD54" s="27">
        <f>IF(AND(OR(ISBLANK(KD$9),KD$9=0)=FALSE,OR(KD$9='2. Protocols'!$C53,KD$9='2. Protocols'!$E53,KD$9='2. Protocols'!$G53)),1,0)*'4. Formulations'!$L53</f>
        <v>0</v>
      </c>
      <c r="KE54" s="27">
        <f>IF(AND(OR(ISBLANK(KE$9),KE$9=0)=FALSE,OR(KE$9='2. Protocols'!$C53,KE$9='2. Protocols'!$E53,KE$9='2. Protocols'!$G53)),1,0)*'4. Formulations'!$L53</f>
        <v>0</v>
      </c>
      <c r="KF54" s="27">
        <f>IF(AND(OR(ISBLANK(KF$9),KF$9=0)=FALSE,OR(KF$9='2. Protocols'!$C53,KF$9='2. Protocols'!$E53,KF$9='2. Protocols'!$G53)),1,0)*'4. Formulations'!$L53</f>
        <v>0</v>
      </c>
      <c r="KG54" s="27">
        <f>IF(AND(OR(ISBLANK(KG$9),KG$9=0)=FALSE,OR(KG$9='2. Protocols'!$C53,KG$9='2. Protocols'!$E53,KG$9='2. Protocols'!$G53)),1,0)*'4. Formulations'!$L53</f>
        <v>0</v>
      </c>
      <c r="KH54" s="27">
        <f>IF(AND(OR(ISBLANK(KH$9),KH$9=0)=FALSE,OR(KH$9='2. Protocols'!$C53,KH$9='2. Protocols'!$E53,KH$9='2. Protocols'!$G53)),1,0)*'4. Formulations'!$L53</f>
        <v>0</v>
      </c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B54" s="27">
        <f>IF(AND(OR(ISBLANK(LB$9),LB$9=0)=FALSE,LB$9=$DL54),1,0)*'4. Formulations'!$M53</f>
        <v>0</v>
      </c>
      <c r="LC54" s="27">
        <f>IF(AND(OR(ISBLANK(LC$9),LC$9=0)=FALSE,LC$9=$DL54),1,0)*'4. Formulations'!$M53</f>
        <v>0</v>
      </c>
      <c r="LD54" s="27">
        <f>IF(AND(OR(ISBLANK(LD$9),LD$9=0)=FALSE,LD$9=$DL54),1,0)*'4. Formulations'!$M53</f>
        <v>0</v>
      </c>
      <c r="LE54" s="27">
        <f>IF(AND(OR(ISBLANK(LE$9),LE$9=0)=FALSE,LE$9=$DL54),1,0)*'4. Formulations'!$M53</f>
        <v>0</v>
      </c>
      <c r="LF54" s="27">
        <f>IF(AND(OR(ISBLANK(LF$9),LF$9=0)=FALSE,LF$9=$DL54),1,0)*'4. Formulations'!$M53</f>
        <v>0</v>
      </c>
      <c r="LG54" s="27">
        <f>IF(AND(OR(ISBLANK(LG$9),LG$9=0)=FALSE,LG$9=$DL54),1,0)*'4. Formulations'!$M53</f>
        <v>0</v>
      </c>
      <c r="LH54" s="27">
        <f>IF(AND(OR(ISBLANK(LH$9),LH$9=0)=FALSE,LH$9=$DL54),1,0)*'4. Formulations'!$M53</f>
        <v>0</v>
      </c>
      <c r="LI54" s="27">
        <f>IF(AND(OR(ISBLANK(LI$9),LI$9=0)=FALSE,LI$9=$DL54),1,0)*'4. Formulations'!$M53</f>
        <v>0</v>
      </c>
      <c r="LJ54" s="27">
        <f>IF(AND(OR(ISBLANK(LJ$9),LJ$9=0)=FALSE,LJ$9=$DL54),1,0)*'4. Formulations'!$M53</f>
        <v>0</v>
      </c>
      <c r="LK54" s="27">
        <f>IF(AND(OR(ISBLANK(LK$9),LK$9=0)=FALSE,LK$9=$DL54),1,0)*'4. Formulations'!$M53</f>
        <v>0</v>
      </c>
      <c r="LL54" s="27">
        <f>IF(AND(OR(ISBLANK(LL$9),LL$9=0)=FALSE,LL$9=$DL54),1,0)*'4. Formulations'!$M53</f>
        <v>0</v>
      </c>
      <c r="LM54" s="27">
        <f>IF(AND(OR(ISBLANK(LM$9),LM$9=0)=FALSE,LM$9=$DL54),1,0)*'4. Formulations'!$M53</f>
        <v>0</v>
      </c>
      <c r="LN54" s="27">
        <f>IF(AND(OR(ISBLANK(LN$9),LN$9=0)=FALSE,LN$9=$DL54),1,0)*'4. Formulations'!$M53</f>
        <v>0</v>
      </c>
      <c r="LO54" s="27">
        <f>IF(AND(OR(ISBLANK(LO$9),LO$9=0)=FALSE,LO$9=$DL54),1,0)*'4. Formulations'!$M53</f>
        <v>0</v>
      </c>
      <c r="LP54" s="27">
        <f>IF(AND(OR(ISBLANK(LP$9),LP$9=0)=FALSE,LP$9=$DL54),1,0)*'4. Formulations'!$M53</f>
        <v>0</v>
      </c>
      <c r="LQ54" s="27">
        <f>IF(AND(OR(ISBLANK(LQ$9),LQ$9=0)=FALSE,LQ$9=$DL54),1,0)*'4. Formulations'!$M53</f>
        <v>0</v>
      </c>
      <c r="LR54" s="27">
        <f>IF(AND(OR(ISBLANK(LR$9),LR$9=0)=FALSE,LR$9=$DL54),1,0)*'4. Formulations'!$M53</f>
        <v>0</v>
      </c>
      <c r="LS54" s="27"/>
      <c r="LT54" s="27"/>
      <c r="LU54" s="27"/>
      <c r="LW54" s="27">
        <f>IF(AND(OR(ISBLANK(LW$9),LW$9=0)=FALSE,SUM($LB54:$LR54)&gt;0,LW$9='2. Protocols'!$G53),1,0)*'4. Formulations'!$M53</f>
        <v>0</v>
      </c>
      <c r="LX54" s="27">
        <f>IF(AND(OR(ISBLANK(LX$9),LX$9=0)=FALSE,SUM($LB54:$LR54)&gt;0,LX$9='2. Protocols'!$G53),1,0)*'4. Formulations'!$M53</f>
        <v>0</v>
      </c>
      <c r="LY54" s="27">
        <f>IF(AND(OR(ISBLANK(LY$9),LY$9=0)=FALSE,SUM($LB54:$LR54)&gt;0,LY$9='2. Protocols'!$G53),1,0)*'4. Formulations'!$M53</f>
        <v>0</v>
      </c>
      <c r="LZ54" s="27">
        <f>IF(AND(OR(ISBLANK(LZ$9),LZ$9=0)=FALSE,SUM($LB54:$LR54)&gt;0,LZ$9='2. Protocols'!$G53),1,0)*'4. Formulations'!$M53</f>
        <v>0</v>
      </c>
      <c r="MA54" s="27">
        <f>IF(AND(OR(ISBLANK(MA$9),MA$9=0)=FALSE,SUM($LB54:$LR54)&gt;0,MA$9='2. Protocols'!$G53),1,0)*'4. Formulations'!$M53</f>
        <v>0</v>
      </c>
      <c r="MB54" s="27">
        <f>IF(AND(OR(ISBLANK(MB$9),MB$9=0)=FALSE,SUM($LB54:$LR54)&gt;0,MB$9='2. Protocols'!$G53),1,0)*'4. Formulations'!$M53</f>
        <v>0</v>
      </c>
      <c r="MC54" s="27">
        <f>IF(AND(OR(ISBLANK(MC$9),MC$9=0)=FALSE,SUM($LB54:$LR54)&gt;0,MC$9='2. Protocols'!$G53),1,0)*'4. Formulations'!$M53</f>
        <v>0</v>
      </c>
      <c r="MD54" s="27">
        <f>IF(AND(OR(ISBLANK(MD$9),MD$9=0)=FALSE,SUM($LB54:$LR54)&gt;0,MD$9='2. Protocols'!$G53),1,0)*'4. Formulations'!$M53</f>
        <v>0</v>
      </c>
      <c r="ME54" s="27">
        <f>IF(AND(OR(ISBLANK(ME$9),ME$9=0)=FALSE,SUM($LB54:$LR54)&gt;0,ME$9='2. Protocols'!$G53),1,0)*'4. Formulations'!$M53</f>
        <v>0</v>
      </c>
      <c r="MF54" s="27">
        <f>IF(AND(OR(ISBLANK(MF$9),MF$9=0)=FALSE,SUM($LB54:$LR54)&gt;0,MF$9='2. Protocols'!$G53),1,0)*'4. Formulations'!$M53</f>
        <v>0</v>
      </c>
      <c r="MG54" s="27">
        <f>IF(AND(OR(ISBLANK(MG$9),MG$9=0)=FALSE,SUM($LB54:$LR54)&gt;0,MG$9='2. Protocols'!$G53),1,0)*'4. Formulations'!$M53</f>
        <v>0</v>
      </c>
      <c r="MH54" s="27">
        <f>IF(AND(OR(ISBLANK(MH$9),MH$9=0)=FALSE,SUM($LB54:$LR54)&gt;0,MH$9='2. Protocols'!$G53),1,0)*'4. Formulations'!$M53</f>
        <v>0</v>
      </c>
      <c r="MI54" s="27">
        <f>IF(AND(OR(ISBLANK(MI$9),MI$9=0)=FALSE,SUM($LB54:$LR54)&gt;0,MI$9='2. Protocols'!$G53),1,0)*'4. Formulations'!$M53</f>
        <v>0</v>
      </c>
      <c r="MJ54" s="27">
        <f>IF(AND(OR(ISBLANK(MJ$9),MJ$9=0)=FALSE,SUM($LB54:$LR54)&gt;0,MJ$9='2. Protocols'!$G53),1,0)*'4. Formulations'!$M53</f>
        <v>0</v>
      </c>
      <c r="MK54" s="27">
        <f>IF(AND(OR(ISBLANK(MK$9),MK$9=0)=FALSE,SUM($LB54:$LR54)&gt;0,MK$9='2. Protocols'!$G53),1,0)*'4. Formulations'!$M53</f>
        <v>0</v>
      </c>
      <c r="ML54" s="27">
        <f>IF(AND(OR(ISBLANK(ML$9),ML$9=0)=FALSE,SUM($LB54:$LR54)&gt;0,ML$9='2. Protocols'!$G53),1,0)*'4. Formulations'!$M53</f>
        <v>0</v>
      </c>
      <c r="MM54" s="27">
        <f>IF(AND(OR(ISBLANK(MM$9),MM$9=0)=FALSE,SUM($LB54:$LR54)&gt;0,MM$9='2. Protocols'!$G53),1,0)*'4. Formulations'!$M53</f>
        <v>0</v>
      </c>
      <c r="MN54" s="27">
        <f>IF(AND(OR(ISBLANK(MN$9),MN$9=0)=FALSE,SUM($LB54:$LR54)&gt;0,MN$9='2. Protocols'!$G53),1,0)*'4. Formulations'!$M53</f>
        <v>0</v>
      </c>
      <c r="MO54" s="27">
        <f>IF(AND(OR(ISBLANK(MO$9),MO$9=0)=FALSE,SUM($LB54:$LR54)&gt;0,MO$9='2. Protocols'!$G53),1,0)*'4. Formulations'!$M53</f>
        <v>0</v>
      </c>
      <c r="MP54" s="27">
        <f>IF(AND(OR(ISBLANK(MP$9),MP$9=0)=FALSE,SUM($LB54:$LR54)&gt;0,MP$9='2. Protocols'!$G53),1,0)*'4. Formulations'!$M53</f>
        <v>0</v>
      </c>
      <c r="MQ54" s="27">
        <f>IF(AND(OR(ISBLANK(MQ$9),MQ$9=0)=FALSE,SUM($LB54:$LR54)&gt;0,MQ$9='2. Protocols'!$G53),1,0)*'4. Formulations'!$M53</f>
        <v>0</v>
      </c>
      <c r="MR54" s="27">
        <f>IF(AND(OR(ISBLANK(MR$9),MR$9=0)=FALSE,SUM($LB54:$LR54)&gt;0,MR$9='2. Protocols'!$G53),1,0)*'4. Formulations'!$M53</f>
        <v>0</v>
      </c>
      <c r="MS54" s="27">
        <f>IF(AND(OR(ISBLANK(MS$9),MS$9=0)=FALSE,SUM($LB54:$LR54)&gt;0,MS$9='2. Protocols'!$G53),1,0)*'4. Formulations'!$M53</f>
        <v>0</v>
      </c>
      <c r="MT54" s="27">
        <f>IF(AND(OR(ISBLANK(MT$9),MT$9=0)=FALSE,SUM($LB54:$LR54)&gt;0,MT$9='2. Protocols'!$G53),1,0)*'4. Formulations'!$M53</f>
        <v>0</v>
      </c>
      <c r="MU54" s="27">
        <f>IF(AND(OR(ISBLANK(MU$9),MU$9=0)=FALSE,SUM($LB54:$LR54)&gt;0,MU$9='2. Protocols'!$G53),1,0)*'4. Formulations'!$M53</f>
        <v>0</v>
      </c>
      <c r="MV54" s="27">
        <f>IF(AND(OR(ISBLANK(MV$9),MV$9=0)=FALSE,SUM($LB54:$LR54)&gt;0,MV$9='2. Protocols'!$G53),1,0)*'4. Formulations'!$M53</f>
        <v>0</v>
      </c>
      <c r="MW54" s="27">
        <f>IF(AND(OR(ISBLANK(MW$9),MW$9=0)=FALSE,SUM($LB54:$LR54)&gt;0,MW$9='2. Protocols'!$G53),1,0)*'4. Formulations'!$M53</f>
        <v>0</v>
      </c>
      <c r="MX54" s="27">
        <f>IF(AND(OR(ISBLANK(MX$9),MX$9=0)=FALSE,SUM($LB54:$LR54)&gt;0,MX$9='2. Protocols'!$G53),1,0)*'4. Formulations'!$M53</f>
        <v>0</v>
      </c>
      <c r="MY54" s="27">
        <f>IF(AND(OR(ISBLANK(MY$9),MY$9=0)=FALSE,SUM($LB54:$LR54)&gt;0,MY$9='2. Protocols'!$G53),1,0)*'4. Formulations'!$M53</f>
        <v>0</v>
      </c>
      <c r="MZ54" s="27">
        <f>IF(AND(OR(ISBLANK(MZ$9),MZ$9=0)=FALSE,SUM($LB54:$LR54)&gt;0,MZ$9='2. Protocols'!$G53),1,0)*'4. Formulations'!$M53</f>
        <v>0</v>
      </c>
      <c r="NA54" s="27">
        <f>IF(AND(OR(ISBLANK(NA$9),NA$9=0)=FALSE,SUM($LB54:$LR54)&gt;0,NA$9='2. Protocols'!$G53),1,0)*'4. Formulations'!$M53</f>
        <v>0</v>
      </c>
      <c r="NB54" s="27">
        <f>IF(AND(OR(ISBLANK(NB$9),NB$9=0)=FALSE,SUM($LB54:$LR54)&gt;0,NB$9='2. Protocols'!$G53),1,0)*'4. Formulations'!$M53</f>
        <v>0</v>
      </c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V54" s="27">
        <f>IF(AND(OR(ISBLANK(NV$9),NV$9=0)=FALSE,NV$9=$DM54),1,0)*'4. Formulations'!$N53</f>
        <v>0</v>
      </c>
      <c r="NW54" s="721">
        <f>IF(AND(OR(ISBLANK(NW$9),NW$9=0)=FALSE,NW$9=$DM54),1,0)*'4. Formulations'!$N53</f>
        <v>0</v>
      </c>
      <c r="NX54" s="27">
        <f>IF(AND(OR(ISBLANK(NX$9),NX$9=0)=FALSE,NX$9=$DM54),1,0)*'4. Formulations'!$N53</f>
        <v>0</v>
      </c>
      <c r="NY54" s="27">
        <f>IF(AND(OR(ISBLANK(NY$9),NY$9=0)=FALSE,NY$9=$DM54),1,0)*'4. Formulations'!$N53</f>
        <v>0</v>
      </c>
      <c r="NZ54" s="27">
        <f>IF(AND(OR(ISBLANK(NZ$9),NZ$9=0)=FALSE,NZ$9=$DM54),1,0)*'4. Formulations'!$N53</f>
        <v>0</v>
      </c>
      <c r="OA54" s="27">
        <f>IF(AND(OR(ISBLANK(OA$9),OA$9=0)=FALSE,OA$9=$DM54),1,0)*'4. Formulations'!$N53</f>
        <v>0</v>
      </c>
      <c r="OB54" s="27">
        <f>IF(AND(OR(ISBLANK(OB$9),OB$9=0)=FALSE,OB$9=$DM54),1,0)*'4. Formulations'!$N53</f>
        <v>0</v>
      </c>
      <c r="OC54" s="27">
        <f>IF(AND(OR(ISBLANK(OC$9),OC$9=0)=FALSE,OC$9=$DM54),1,0)*'4. Formulations'!$N53</f>
        <v>0</v>
      </c>
      <c r="OD54" s="27">
        <f>IF(AND(OR(ISBLANK(OD$9),OD$9=0)=FALSE,OD$9=$DM54),1,0)*'4. Formulations'!$N53</f>
        <v>0</v>
      </c>
      <c r="OE54" s="27">
        <f>IF(AND(OR(ISBLANK(OE$9),OE$9=0)=FALSE,OE$9=$DM54),1,0)*'4. Formulations'!$N53</f>
        <v>0</v>
      </c>
      <c r="OF54" s="27">
        <f>IF(AND(OR(ISBLANK(OF$9),OF$9=0)=FALSE,OF$9=$DM54),1,0)*'4. Formulations'!$N53</f>
        <v>0</v>
      </c>
      <c r="OG54" s="27">
        <f>IF(AND(OR(ISBLANK(OG$9),OG$9=0)=FALSE,OG$9=$DM54),1,0)*'4. Formulations'!$N53</f>
        <v>0</v>
      </c>
      <c r="OH54" s="27">
        <f>IF(AND(OR(ISBLANK(OH$9),OH$9=0)=FALSE,OH$9=$DM54),1,0)*'4. Formulations'!$N53</f>
        <v>0</v>
      </c>
      <c r="OI54" s="27">
        <f>IF(AND(OR(ISBLANK(OI$9),OI$9=0)=FALSE,OI$9=$DM54),1,0)*'4. Formulations'!$N53</f>
        <v>0</v>
      </c>
      <c r="OJ54" s="27">
        <f>IF(AND(OR(ISBLANK(OJ$9),OJ$9=0)=FALSE,OJ$9=$DM54),1,0)*'4. Formulations'!$N53</f>
        <v>0</v>
      </c>
      <c r="OK54" s="27">
        <f>IF(AND(OR(ISBLANK(OK$9),OK$9=0)=FALSE,OK$9=$DM54),1,0)*'4. Formulations'!$N53</f>
        <v>0</v>
      </c>
      <c r="OL54" s="27">
        <f>IF(AND(OR(ISBLANK(OL$9),OL$9=0)=FALSE,OL$9=$DM54),1,0)*'4. Formulations'!$N53</f>
        <v>0</v>
      </c>
      <c r="OM54" s="27"/>
      <c r="ON54" s="27"/>
      <c r="OO54" s="27"/>
      <c r="OQ54" s="27">
        <f>IF(AND(OR(ISBLANK(OQ$9),OQ$9=0)=FALSE,OR(OQ$9='2. Protocols'!$C53,OQ$9='2. Protocols'!$E53,OQ$9='2. Protocols'!$G53)),1,0)*'4. Formulations'!$O53</f>
        <v>0</v>
      </c>
      <c r="OR54" s="27">
        <f>IF(AND(OR(ISBLANK(OR$9),OR$9=0)=FALSE,OR(OR$9='2. Protocols'!$C53,OR$9='2. Protocols'!$E53,OR$9='2. Protocols'!$G53)),1,0)*'4. Formulations'!$O53</f>
        <v>0</v>
      </c>
      <c r="OS54" s="27">
        <f>IF(AND(OR(ISBLANK(OS$9),OS$9=0)=FALSE,OR(OS$9='2. Protocols'!$C53,OS$9='2. Protocols'!$E53,OS$9='2. Protocols'!$G53)),1,0)*'4. Formulations'!$O53</f>
        <v>0</v>
      </c>
      <c r="OT54" s="27">
        <f>IF(AND(OR(ISBLANK(OT$9),OT$9=0)=FALSE,OR(OT$9='2. Protocols'!$C53,OT$9='2. Protocols'!$E53,OT$9='2. Protocols'!$G53)),1,0)*'4. Formulations'!$O53</f>
        <v>0</v>
      </c>
      <c r="OU54" s="27">
        <f>IF(AND(OR(ISBLANK(OU$9),OU$9=0)=FALSE,OR(OU$9='2. Protocols'!$C53,OU$9='2. Protocols'!$E53,OU$9='2. Protocols'!$G53)),1,0)*'4. Formulations'!$O53</f>
        <v>0</v>
      </c>
      <c r="OV54" s="27">
        <f>IF(AND(OR(ISBLANK(OV$9),OV$9=0)=FALSE,OR(OV$9='2. Protocols'!$C53,OV$9='2. Protocols'!$E53,OV$9='2. Protocols'!$G53)),1,0)*'4. Formulations'!$O53</f>
        <v>0</v>
      </c>
      <c r="OW54" s="27">
        <f>IF(AND(OR(ISBLANK(OW$9),OW$9=0)=FALSE,OR(OW$9='2. Protocols'!$C53,OW$9='2. Protocols'!$E53,OW$9='2. Protocols'!$G53)),1,0)*'4. Formulations'!$O53</f>
        <v>0</v>
      </c>
      <c r="OX54" s="27">
        <f>IF(AND(OR(ISBLANK(OX$9),OX$9=0)=FALSE,OR(OX$9='2. Protocols'!$C53,OX$9='2. Protocols'!$E53,OX$9='2. Protocols'!$G53)),1,0)*'4. Formulations'!$O53</f>
        <v>0</v>
      </c>
      <c r="OY54" s="27">
        <f>IF(AND(OR(ISBLANK(OY$9),OY$9=0)=FALSE,OR(OY$9='2. Protocols'!$C53,OY$9='2. Protocols'!$E53,OY$9='2. Protocols'!$G53)),1,0)*'4. Formulations'!$O53</f>
        <v>0</v>
      </c>
      <c r="OZ54" s="27">
        <f>IF(AND(OR(ISBLANK(OZ$9),OZ$9=0)=FALSE,OR(OZ$9='2. Protocols'!$C53,OZ$9='2. Protocols'!$E53,OZ$9='2. Protocols'!$G53)),1,0)*'4. Formulations'!$O53</f>
        <v>0</v>
      </c>
      <c r="PA54" s="27">
        <f>IF(AND(OR(ISBLANK(PA$9),PA$9=0)=FALSE,OR(PA$9='2. Protocols'!$C53,PA$9='2. Protocols'!$E53,PA$9='2. Protocols'!$G53)),1,0)*'4. Formulations'!$O53</f>
        <v>0</v>
      </c>
      <c r="PB54" s="27">
        <f>IF(AND(OR(ISBLANK(PB$9),PB$9=0)=FALSE,OR(PB$9='2. Protocols'!$C53,PB$9='2. Protocols'!$E53,PB$9='2. Protocols'!$G53)),1,0)*'4. Formulations'!$O53</f>
        <v>0</v>
      </c>
      <c r="PC54" s="27">
        <f>IF(AND(OR(ISBLANK(PC$9),PC$9=0)=FALSE,OR(PC$9='2. Protocols'!$C53,PC$9='2. Protocols'!$E53,PC$9='2. Protocols'!$G53)),1,0)*'4. Formulations'!$O53</f>
        <v>0</v>
      </c>
      <c r="PD54" s="27">
        <f>IF(AND(OR(ISBLANK(PD$9),PD$9=0)=FALSE,OR(PD$9='2. Protocols'!$C53,PD$9='2. Protocols'!$E53,PD$9='2. Protocols'!$G53)),1,0)*'4. Formulations'!$O53</f>
        <v>0</v>
      </c>
      <c r="PE54" s="27">
        <f>IF(AND(OR(ISBLANK(PE$9),PE$9=0)=FALSE,OR(PE$9='2. Protocols'!$C53,PE$9='2. Protocols'!$E53,PE$9='2. Protocols'!$G53)),1,0)*'4. Formulations'!$O53</f>
        <v>0</v>
      </c>
      <c r="PF54" s="27">
        <f>IF(AND(OR(ISBLANK(PF$9),PF$9=0)=FALSE,OR(PF$9='2. Protocols'!$C53,PF$9='2. Protocols'!$E53,PF$9='2. Protocols'!$G53)),1,0)*'4. Formulations'!$O53</f>
        <v>0</v>
      </c>
      <c r="PG54" s="27">
        <f>IF(AND(OR(ISBLANK(PG$9),PG$9=0)=FALSE,OR(PG$9='2. Protocols'!$C53,PG$9='2. Protocols'!$E53,PG$9='2. Protocols'!$G53)),1,0)*'4. Formulations'!$O53</f>
        <v>0</v>
      </c>
      <c r="PH54" s="27">
        <f>IF(AND(OR(ISBLANK(PH$9),PH$9=0)=FALSE,OR(PH$9='2. Protocols'!$C53,PH$9='2. Protocols'!$E53,PH$9='2. Protocols'!$G53)),1,0)*'4. Formulations'!$O53</f>
        <v>0</v>
      </c>
      <c r="PI54" s="27">
        <f>IF(AND(OR(ISBLANK(PI$9),PI$9=0)=FALSE,OR(PI$9='2. Protocols'!$C53,PI$9='2. Protocols'!$E53,PI$9='2. Protocols'!$G53)),1,0)*'4. Formulations'!$O53</f>
        <v>0</v>
      </c>
      <c r="PJ54" s="27">
        <f>IF(AND(OR(ISBLANK(PJ$9),PJ$9=0)=FALSE,OR(PJ$9='2. Protocols'!$C53,PJ$9='2. Protocols'!$E53,PJ$9='2. Protocols'!$G53)),1,0)*'4. Formulations'!$O53</f>
        <v>0</v>
      </c>
      <c r="PK54" s="27">
        <f>IF(AND(OR(ISBLANK(PK$9),PK$9=0)=FALSE,OR(PK$9='2. Protocols'!$C53,PK$9='2. Protocols'!$E53,PK$9='2. Protocols'!$G53)),1,0)*'4. Formulations'!$O53</f>
        <v>0</v>
      </c>
      <c r="PL54" s="27">
        <f>IF(AND(OR(ISBLANK(PL$9),PL$9=0)=FALSE,OR(PL$9='2. Protocols'!$C53,PL$9='2. Protocols'!$E53,PL$9='2. Protocols'!$G53)),1,0)*'4. Formulations'!$O53</f>
        <v>0</v>
      </c>
      <c r="PM54" s="27">
        <f>IF(AND(OR(ISBLANK(PM$9),PM$9=0)=FALSE,OR(PM$9='2. Protocols'!$C53,PM$9='2. Protocols'!$E53,PM$9='2. Protocols'!$G53)),1,0)*'4. Formulations'!$O53</f>
        <v>0</v>
      </c>
      <c r="PN54" s="27">
        <f>IF(AND(OR(ISBLANK(PN$9),PN$9=0)=FALSE,OR(PN$9='2. Protocols'!$C53,PN$9='2. Protocols'!$E53,PN$9='2. Protocols'!$G53)),1,0)*'4. Formulations'!$O53</f>
        <v>0</v>
      </c>
      <c r="PO54" s="27">
        <f>IF(AND(OR(ISBLANK(PO$9),PO$9=0)=FALSE,OR(PO$9='2. Protocols'!$C53,PO$9='2. Protocols'!$E53,PO$9='2. Protocols'!$G53)),1,0)*'4. Formulations'!$O53</f>
        <v>0</v>
      </c>
      <c r="PP54" s="27">
        <f>IF(AND(OR(ISBLANK(PP$9),PP$9=0)=FALSE,OR(PP$9='2. Protocols'!$C53,PP$9='2. Protocols'!$E53,PP$9='2. Protocols'!$G53)),1,0)*'4. Formulations'!$O53</f>
        <v>0</v>
      </c>
      <c r="PQ54" s="27">
        <f>IF(AND(OR(ISBLANK(PQ$9),PQ$9=0)=FALSE,OR(PQ$9='2. Protocols'!$C53,PQ$9='2. Protocols'!$E53,PQ$9='2. Protocols'!$G53)),1,0)*'4. Formulations'!$O53</f>
        <v>0</v>
      </c>
      <c r="PR54" s="27">
        <f>IF(AND(OR(ISBLANK(PR$9),PR$9=0)=FALSE,OR(PR$9='2. Protocols'!$C53,PR$9='2. Protocols'!$E53,PR$9='2. Protocols'!$G53)),1,0)*'4. Formulations'!$O53</f>
        <v>0</v>
      </c>
      <c r="PS54" s="27">
        <f>IF(AND(OR(ISBLANK(PS$9),PS$9=0)=FALSE,OR(PS$9='2. Protocols'!$C53,PS$9='2. Protocols'!$E53,PS$9='2. Protocols'!$G53)),1,0)*'4. Formulations'!$O53</f>
        <v>0</v>
      </c>
      <c r="PT54" s="27">
        <f>IF(AND(OR(ISBLANK(PT$9),PT$9=0)=FALSE,OR(PT$9='2. Protocols'!$C53,PT$9='2. Protocols'!$E53,PT$9='2. Protocols'!$G53)),1,0)*'4. Formulations'!$O53</f>
        <v>0</v>
      </c>
      <c r="PU54" s="27">
        <f>IF(AND(OR(ISBLANK(PU$9),PU$9=0)=FALSE,OR(PU$9='2. Protocols'!$C53,PU$9='2. Protocols'!$E53,PU$9='2. Protocols'!$G53)),1,0)*'4. Formulations'!$O53</f>
        <v>0</v>
      </c>
      <c r="PV54" s="27">
        <f>IF(AND(OR(ISBLANK(PV$9),PV$9=0)=FALSE,OR(PV$9='2. Protocols'!$C53,PV$9='2. Protocols'!$E53,PV$9='2. Protocols'!$G53)),1,0)*'4. Formulations'!$O53</f>
        <v>0</v>
      </c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P54" s="27">
        <f>IF(AND(OR(ISBLANK(QP$9),QP$9=0)=FALSE,QP$9=$DL54),1,0)*'4. Formulations'!$P53</f>
        <v>0</v>
      </c>
      <c r="QQ54" s="27">
        <f>IF(AND(OR(ISBLANK(QQ$9),QQ$9=0)=FALSE,QQ$9=$DL54),1,0)*'4. Formulations'!$P53</f>
        <v>0</v>
      </c>
      <c r="QR54" s="27">
        <f>IF(AND(OR(ISBLANK(QR$9),QR$9=0)=FALSE,QR$9=$DL54),1,0)*'4. Formulations'!$P53</f>
        <v>0</v>
      </c>
      <c r="QS54" s="27">
        <f>IF(AND(OR(ISBLANK(QS$9),QS$9=0)=FALSE,QS$9=$DL54),1,0)*'4. Formulations'!$P53</f>
        <v>0</v>
      </c>
      <c r="QT54" s="27">
        <f>IF(AND(OR(ISBLANK(QT$9),QT$9=0)=FALSE,QT$9=$DL54),1,0)*'4. Formulations'!$P53</f>
        <v>0</v>
      </c>
      <c r="QU54" s="27">
        <f>IF(AND(OR(ISBLANK(QU$9),QU$9=0)=FALSE,QU$9=$DL54),1,0)*'4. Formulations'!$P53</f>
        <v>0</v>
      </c>
      <c r="QV54" s="27">
        <f>IF(AND(OR(ISBLANK(QV$9),QV$9=0)=FALSE,QV$9=$DL54),1,0)*'4. Formulations'!$P53</f>
        <v>0</v>
      </c>
      <c r="QW54" s="27">
        <f>IF(AND(OR(ISBLANK(QW$9),QW$9=0)=FALSE,QW$9=$DL54),1,0)*'4. Formulations'!$P53</f>
        <v>0</v>
      </c>
      <c r="QX54" s="27">
        <f>IF(AND(OR(ISBLANK(QX$9),QX$9=0)=FALSE,QX$9=$DL54),1,0)*'4. Formulations'!$P53</f>
        <v>0</v>
      </c>
      <c r="QY54" s="27">
        <f>IF(AND(OR(ISBLANK(QY$9),QY$9=0)=FALSE,QY$9=$DL54),1,0)*'4. Formulations'!$P53</f>
        <v>0</v>
      </c>
      <c r="QZ54" s="27">
        <f>IF(AND(OR(ISBLANK(QZ$9),QZ$9=0)=FALSE,QZ$9=$DL54),1,0)*'4. Formulations'!$P53</f>
        <v>0</v>
      </c>
      <c r="RA54" s="27">
        <f>IF(AND(OR(ISBLANK(RA$9),RA$9=0)=FALSE,RA$9=$DL54),1,0)*'4. Formulations'!$P53</f>
        <v>0</v>
      </c>
      <c r="RB54" s="27">
        <f>IF(AND(OR(ISBLANK(RB$9),RB$9=0)=FALSE,RB$9=$DL54),1,0)*'4. Formulations'!$P53</f>
        <v>0</v>
      </c>
      <c r="RC54" s="27">
        <f>IF(AND(OR(ISBLANK(RC$9),RC$9=0)=FALSE,RC$9=$DL54),1,0)*'4. Formulations'!$P53</f>
        <v>0</v>
      </c>
      <c r="RD54" s="27">
        <f>IF(AND(OR(ISBLANK(RD$9),RD$9=0)=FALSE,RD$9=$DL54),1,0)*'4. Formulations'!$P53</f>
        <v>0</v>
      </c>
      <c r="RE54" s="27">
        <f>IF(AND(OR(ISBLANK(RE$9),RE$9=0)=FALSE,RE$9=$DL54),1,0)*'4. Formulations'!$P53</f>
        <v>0</v>
      </c>
      <c r="RF54" s="27">
        <f>IF(AND(OR(ISBLANK(RF$9),RF$9=0)=FALSE,RF$9=$DL54),1,0)*'4. Formulations'!$P53</f>
        <v>0</v>
      </c>
      <c r="RG54" s="27"/>
      <c r="RH54" s="27"/>
      <c r="RI54" s="27"/>
      <c r="RK54" s="27">
        <f>IF(AND(OR(ISBLANK(RK$9),RK$9=0)=FALSE,SUM($QP54:$RF54)&gt;0,RK$9='2. Protocols'!$G53),1,0)*'4. Formulations'!$P53</f>
        <v>0</v>
      </c>
      <c r="RL54" s="27">
        <f>IF(AND(OR(ISBLANK(RL$9),RL$9=0)=FALSE,SUM($QP54:$RF54)&gt;0,RL$9='2. Protocols'!$G53),1,0)*'4. Formulations'!$P53</f>
        <v>0</v>
      </c>
      <c r="RM54" s="27">
        <f>IF(AND(OR(ISBLANK(RM$9),RM$9=0)=FALSE,SUM($QP54:$RF54)&gt;0,RM$9='2. Protocols'!$G53),1,0)*'4. Formulations'!$P53</f>
        <v>0</v>
      </c>
      <c r="RN54" s="27">
        <f>IF(AND(OR(ISBLANK(RN$9),RN$9=0)=FALSE,SUM($QP54:$RF54)&gt;0,RN$9='2. Protocols'!$G53),1,0)*'4. Formulations'!$P53</f>
        <v>0</v>
      </c>
      <c r="RO54" s="27">
        <f>IF(AND(OR(ISBLANK(RO$9),RO$9=0)=FALSE,SUM($QP54:$RF54)&gt;0,RO$9='2. Protocols'!$G53),1,0)*'4. Formulations'!$P53</f>
        <v>0</v>
      </c>
      <c r="RP54" s="27">
        <f>IF(AND(OR(ISBLANK(RP$9),RP$9=0)=FALSE,SUM($QP54:$RF54)&gt;0,RP$9='2. Protocols'!$G53),1,0)*'4. Formulations'!$P53</f>
        <v>0</v>
      </c>
      <c r="RQ54" s="27">
        <f>IF(AND(OR(ISBLANK(RQ$9),RQ$9=0)=FALSE,SUM($QP54:$RF54)&gt;0,RQ$9='2. Protocols'!$G53),1,0)*'4. Formulations'!$P53</f>
        <v>0</v>
      </c>
      <c r="RR54" s="27">
        <f>IF(AND(OR(ISBLANK(RR$9),RR$9=0)=FALSE,SUM($QP54:$RF54)&gt;0,RR$9='2. Protocols'!$G53),1,0)*'4. Formulations'!$P53</f>
        <v>0</v>
      </c>
      <c r="RS54" s="27">
        <f>IF(AND(OR(ISBLANK(RS$9),RS$9=0)=FALSE,SUM($QP54:$RF54)&gt;0,RS$9='2. Protocols'!$G53),1,0)*'4. Formulations'!$P53</f>
        <v>0</v>
      </c>
      <c r="RT54" s="27">
        <f>IF(AND(OR(ISBLANK(RT$9),RT$9=0)=FALSE,SUM($QP54:$RF54)&gt;0,RT$9='2. Protocols'!$G53),1,0)*'4. Formulations'!$P53</f>
        <v>0</v>
      </c>
      <c r="RU54" s="27">
        <f>IF(AND(OR(ISBLANK(RU$9),RU$9=0)=FALSE,SUM($QP54:$RF54)&gt;0,RU$9='2. Protocols'!$G53),1,0)*'4. Formulations'!$P53</f>
        <v>0</v>
      </c>
      <c r="RV54" s="27">
        <f>IF(AND(OR(ISBLANK(RV$9),RV$9=0)=FALSE,SUM($QP54:$RF54)&gt;0,RV$9='2. Protocols'!$G53),1,0)*'4. Formulations'!$P53</f>
        <v>0</v>
      </c>
      <c r="RW54" s="27">
        <f>IF(AND(OR(ISBLANK(RW$9),RW$9=0)=FALSE,SUM($QP54:$RF54)&gt;0,RW$9='2. Protocols'!$G53),1,0)*'4. Formulations'!$P53</f>
        <v>0</v>
      </c>
      <c r="RX54" s="27">
        <f>IF(AND(OR(ISBLANK(RX$9),RX$9=0)=FALSE,SUM($QP54:$RF54)&gt;0,RX$9='2. Protocols'!$G53),1,0)*'4. Formulations'!$P53</f>
        <v>0</v>
      </c>
      <c r="RY54" s="27">
        <f>IF(AND(OR(ISBLANK(RY$9),RY$9=0)=FALSE,SUM($QP54:$RF54)&gt;0,RY$9='2. Protocols'!$G53),1,0)*'4. Formulations'!$P53</f>
        <v>0</v>
      </c>
      <c r="RZ54" s="27">
        <f>IF(AND(OR(ISBLANK(RZ$9),RZ$9=0)=FALSE,SUM($QP54:$RF54)&gt;0,RZ$9='2. Protocols'!$G53),1,0)*'4. Formulations'!$P53</f>
        <v>0</v>
      </c>
      <c r="SA54" s="27">
        <f>IF(AND(OR(ISBLANK(SA$9),SA$9=0)=FALSE,SUM($QP54:$RF54)&gt;0,SA$9='2. Protocols'!$G53),1,0)*'4. Formulations'!$P53</f>
        <v>0</v>
      </c>
      <c r="SB54" s="27">
        <f>IF(AND(OR(ISBLANK(SB$9),SB$9=0)=FALSE,SUM($QP54:$RF54)&gt;0,SB$9='2. Protocols'!$G53),1,0)*'4. Formulations'!$P53</f>
        <v>0</v>
      </c>
      <c r="SC54" s="27">
        <f>IF(AND(OR(ISBLANK(SC$9),SC$9=0)=FALSE,SUM($QP54:$RF54)&gt;0,SC$9='2. Protocols'!$G53),1,0)*'4. Formulations'!$P53</f>
        <v>0</v>
      </c>
      <c r="SD54" s="27">
        <f>IF(AND(OR(ISBLANK(SD$9),SD$9=0)=FALSE,SUM($QP54:$RF54)&gt;0,SD$9='2. Protocols'!$G53),1,0)*'4. Formulations'!$P53</f>
        <v>0</v>
      </c>
      <c r="SE54" s="27">
        <f>IF(AND(OR(ISBLANK(SE$9),SE$9=0)=FALSE,SUM($QP54:$RF54)&gt;0,SE$9='2. Protocols'!$G53),1,0)*'4. Formulations'!$P53</f>
        <v>0</v>
      </c>
      <c r="SF54" s="27">
        <f>IF(AND(OR(ISBLANK(SF$9),SF$9=0)=FALSE,SUM($QP54:$RF54)&gt;0,SF$9='2. Protocols'!$G53),1,0)*'4. Formulations'!$P53</f>
        <v>0</v>
      </c>
      <c r="SG54" s="27">
        <f>IF(AND(OR(ISBLANK(SG$9),SG$9=0)=FALSE,SUM($QP54:$RF54)&gt;0,SG$9='2. Protocols'!$G53),1,0)*'4. Formulations'!$P53</f>
        <v>0</v>
      </c>
      <c r="SH54" s="27">
        <f>IF(AND(OR(ISBLANK(SH$9),SH$9=0)=FALSE,SUM($QP54:$RF54)&gt;0,SH$9='2. Protocols'!$G53),1,0)*'4. Formulations'!$P53</f>
        <v>0</v>
      </c>
      <c r="SI54" s="27">
        <f>IF(AND(OR(ISBLANK(SI$9),SI$9=0)=FALSE,SUM($QP54:$RF54)&gt;0,SI$9='2. Protocols'!$G53),1,0)*'4. Formulations'!$P53</f>
        <v>0</v>
      </c>
      <c r="SJ54" s="27">
        <f>IF(AND(OR(ISBLANK(SJ$9),SJ$9=0)=FALSE,SUM($QP54:$RF54)&gt;0,SJ$9='2. Protocols'!$G53),1,0)*'4. Formulations'!$P53</f>
        <v>0</v>
      </c>
      <c r="SK54" s="27">
        <f>IF(AND(OR(ISBLANK(SK$9),SK$9=0)=FALSE,SUM($QP54:$RF54)&gt;0,SK$9='2. Protocols'!$G53),1,0)*'4. Formulations'!$P53</f>
        <v>0</v>
      </c>
      <c r="SL54" s="27">
        <f>IF(AND(OR(ISBLANK(SL$9),SL$9=0)=FALSE,SUM($QP54:$RF54)&gt;0,SL$9='2. Protocols'!$G53),1,0)*'4. Formulations'!$P53</f>
        <v>0</v>
      </c>
      <c r="SM54" s="27">
        <f>IF(AND(OR(ISBLANK(SM$9),SM$9=0)=FALSE,SUM($QP54:$RF54)&gt;0,SM$9='2. Protocols'!$G53),1,0)*'4. Formulations'!$P53</f>
        <v>0</v>
      </c>
      <c r="SN54" s="27">
        <f>IF(AND(OR(ISBLANK(SN$9),SN$9=0)=FALSE,SUM($QP54:$RF54)&gt;0,SN$9='2. Protocols'!$G53),1,0)*'4. Formulations'!$P53</f>
        <v>0</v>
      </c>
      <c r="SO54" s="27">
        <f>IF(AND(OR(ISBLANK(SO$9),SO$9=0)=FALSE,SUM($QP54:$RF54)&gt;0,SO$9='2. Protocols'!$G53),1,0)*'4. Formulations'!$P53</f>
        <v>0</v>
      </c>
      <c r="SP54" s="27">
        <f>IF(AND(OR(ISBLANK(SP$9),SP$9=0)=FALSE,SUM($QP54:$RF54)&gt;0,SP$9='2. Protocols'!$G53),1,0)*'4. Formulations'!$P53</f>
        <v>0</v>
      </c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J54" s="27">
        <f>IF(AND(OR(ISBLANK(TJ$9),TJ$9=0)=FALSE,TJ$9=$DM54),1,0)*'4. Formulations'!$Q53</f>
        <v>0</v>
      </c>
      <c r="TK54" s="27">
        <f>IF(AND(OR(ISBLANK(TK$9),TK$9=0)=FALSE,TK$9=$DM54),1,0)*'4. Formulations'!$Q53</f>
        <v>0</v>
      </c>
      <c r="TL54" s="27">
        <f>IF(AND(OR(ISBLANK(TL$9),TL$9=0)=FALSE,TL$9=$DM54),1,0)*'4. Formulations'!$Q53</f>
        <v>0</v>
      </c>
      <c r="TM54" s="27">
        <f>IF(AND(OR(ISBLANK(TM$9),TM$9=0)=FALSE,TM$9=$DM54),1,0)*'4. Formulations'!$Q53</f>
        <v>0</v>
      </c>
      <c r="TN54" s="27">
        <f>IF(AND(OR(ISBLANK(TN$9),TN$9=0)=FALSE,TN$9=$DM54),1,0)*'4. Formulations'!$Q53</f>
        <v>0</v>
      </c>
      <c r="TO54" s="27">
        <f>IF(AND(OR(ISBLANK(TO$9),TO$9=0)=FALSE,TO$9=$DM54),1,0)*'4. Formulations'!$Q53</f>
        <v>0</v>
      </c>
      <c r="TP54" s="27">
        <f>IF(AND(OR(ISBLANK(TP$9),TP$9=0)=FALSE,TP$9=$DM54),1,0)*'4. Formulations'!$Q53</f>
        <v>0</v>
      </c>
      <c r="TQ54" s="27">
        <f>IF(AND(OR(ISBLANK(TQ$9),TQ$9=0)=FALSE,TQ$9=$DM54),1,0)*'4. Formulations'!$Q53</f>
        <v>0</v>
      </c>
      <c r="TR54" s="27">
        <f>IF(AND(OR(ISBLANK(TR$9),TR$9=0)=FALSE,TR$9=$DM54),1,0)*'4. Formulations'!$Q53</f>
        <v>0</v>
      </c>
      <c r="TS54" s="27">
        <f>IF(AND(OR(ISBLANK(TS$9),TS$9=0)=FALSE,TS$9=$DM54),1,0)*'4. Formulations'!$Q53</f>
        <v>0</v>
      </c>
      <c r="TT54" s="27">
        <f>IF(AND(OR(ISBLANK(TT$9),TT$9=0)=FALSE,TT$9=$DM54),1,0)*'4. Formulations'!$Q53</f>
        <v>0</v>
      </c>
      <c r="TU54" s="27">
        <f>IF(AND(OR(ISBLANK(TU$9),TU$9=0)=FALSE,TU$9=$DM54),1,0)*'4. Formulations'!$Q53</f>
        <v>0</v>
      </c>
      <c r="TV54" s="27">
        <f>IF(AND(OR(ISBLANK(TV$9),TV$9=0)=FALSE,TV$9=$DM54),1,0)*'4. Formulations'!$Q53</f>
        <v>0</v>
      </c>
      <c r="TW54" s="27">
        <f>IF(AND(OR(ISBLANK(TW$9),TW$9=0)=FALSE,TW$9=$DM54),1,0)*'4. Formulations'!$Q53</f>
        <v>0</v>
      </c>
      <c r="TX54" s="27">
        <f>IF(AND(OR(ISBLANK(TX$9),TX$9=0)=FALSE,TX$9=$DM54),1,0)*'4. Formulations'!$Q53</f>
        <v>0</v>
      </c>
      <c r="TY54" s="27">
        <f>IF(AND(OR(ISBLANK(TY$9),TY$9=0)=FALSE,TY$9=$DM54),1,0)*'4. Formulations'!$Q53</f>
        <v>0</v>
      </c>
      <c r="TZ54" s="27">
        <f>IF(AND(OR(ISBLANK(TZ$9),TZ$9=0)=FALSE,TZ$9=$DM54),1,0)*'4. Formulations'!$Q53</f>
        <v>0</v>
      </c>
      <c r="UA54" s="27"/>
      <c r="UB54" s="27"/>
      <c r="UC54" s="27"/>
    </row>
    <row r="55" spans="2:549" ht="15" hidden="1" outlineLevel="1" x14ac:dyDescent="0.25">
      <c r="B55" s="2"/>
      <c r="C55" s="75" t="str">
        <f>IF('2. Protocols'!C54&amp;"+"&amp;'2. Protocols'!E54&amp;"+"&amp;'2. Protocols'!G54="++","",'2. Protocols'!C54&amp;"+"&amp;'2. Protocols'!E54&amp;"+"&amp;'2. Protocols'!G54)</f>
        <v/>
      </c>
      <c r="D55" s="7"/>
      <c r="E55" s="8"/>
      <c r="G55" s="72">
        <f>'2. Protocols'!J54*'1. General Inputs'!$L$13</f>
        <v>0</v>
      </c>
      <c r="H55" s="72" t="e">
        <f>MAX(G55*(1+'1. General Inputs'!$BA$23+HLOOKUP(H$7,'1. General Inputs'!$BC$17:$BE$19,ROWS('1. General Inputs'!$BA$17:$BA$19),0))+(H$76*'2. Protocols'!$O54)+'3. ARV Substitutions'!L77,0)</f>
        <v>#VALUE!</v>
      </c>
      <c r="I55" s="72" t="e">
        <f>MAX(H55*(1+'1. General Inputs'!$BA$23+HLOOKUP(I$7,'1. General Inputs'!$BC$17:$BE$19,ROWS('1. General Inputs'!$BA$17:$BA$19),0))+(I$76*'2. Protocols'!$O54)+'3. ARV Substitutions'!M77,0)</f>
        <v>#VALUE!</v>
      </c>
      <c r="J55" s="72" t="e">
        <f>MAX(I55*(1+'1. General Inputs'!$BA$23+HLOOKUP(J$7,'1. General Inputs'!$BC$17:$BE$19,ROWS('1. General Inputs'!$BA$17:$BA$19),0))+(J$76*'2. Protocols'!$O54)+'3. ARV Substitutions'!N77,0)</f>
        <v>#VALUE!</v>
      </c>
      <c r="K55" s="72" t="e">
        <f>MAX(J55*(1+'1. General Inputs'!$BA$23+HLOOKUP(K$7,'1. General Inputs'!$BC$17:$BE$19,ROWS('1. General Inputs'!$BA$17:$BA$19),0))+(K$76*'2. Protocols'!$O54)+'3. ARV Substitutions'!O77,0)</f>
        <v>#VALUE!</v>
      </c>
      <c r="L55" s="72" t="e">
        <f>MAX(K55*(1+'1. General Inputs'!$BA$23+HLOOKUP(L$7,'1. General Inputs'!$BC$17:$BE$19,ROWS('1. General Inputs'!$BA$17:$BA$19),0))+(L$76*'2. Protocols'!$O54)+'3. ARV Substitutions'!P77,0)</f>
        <v>#VALUE!</v>
      </c>
      <c r="M55" s="72" t="e">
        <f>MAX(L55*(1+'1. General Inputs'!$BA$23+HLOOKUP(M$7,'1. General Inputs'!$BC$17:$BE$19,ROWS('1. General Inputs'!$BA$17:$BA$19),0))+(M$76*'2. Protocols'!$O54)+'3. ARV Substitutions'!Q77,0)</f>
        <v>#VALUE!</v>
      </c>
      <c r="N55" s="72" t="e">
        <f>MAX(M55*(1+'1. General Inputs'!$BA$23+HLOOKUP(N$7,'1. General Inputs'!$BC$17:$BE$19,ROWS('1. General Inputs'!$BA$17:$BA$19),0))+(N$76*'2. Protocols'!$O54)+'3. ARV Substitutions'!R77,0)</f>
        <v>#VALUE!</v>
      </c>
      <c r="O55" s="72" t="e">
        <f>MAX(N55*(1+'1. General Inputs'!$BA$23+HLOOKUP(O$7,'1. General Inputs'!$BC$17:$BE$19,ROWS('1. General Inputs'!$BA$17:$BA$19),0))+(O$76*'2. Protocols'!$O54)+'3. ARV Substitutions'!S77,0)</f>
        <v>#VALUE!</v>
      </c>
      <c r="P55" s="72" t="e">
        <f>MAX(O55*(1+'1. General Inputs'!$BA$23+HLOOKUP(P$7,'1. General Inputs'!$BC$17:$BE$19,ROWS('1. General Inputs'!$BA$17:$BA$19),0))+(P$76*'2. Protocols'!$O54)+'3. ARV Substitutions'!T77,0)</f>
        <v>#VALUE!</v>
      </c>
      <c r="Q55" s="72" t="e">
        <f>MAX(P55*(1+'1. General Inputs'!$BA$23+HLOOKUP(Q$7,'1. General Inputs'!$BC$17:$BE$19,ROWS('1. General Inputs'!$BA$17:$BA$19),0))+(Q$76*'2. Protocols'!$O54)+'3. ARV Substitutions'!U77,0)</f>
        <v>#VALUE!</v>
      </c>
      <c r="R55" s="72" t="e">
        <f>MAX(Q55*(1+'1. General Inputs'!$BA$23+HLOOKUP(R$7,'1. General Inputs'!$BC$17:$BE$19,ROWS('1. General Inputs'!$BA$17:$BA$19),0))+(R$76*'2. Protocols'!$O54)+'3. ARV Substitutions'!V77,0)</f>
        <v>#VALUE!</v>
      </c>
      <c r="S55" s="72" t="e">
        <f>MAX(R55*(1+'1. General Inputs'!$BA$23+HLOOKUP(S$7,'1. General Inputs'!$BC$17:$BE$19,ROWS('1. General Inputs'!$BA$17:$BA$19),0))+(S$76*'2. Protocols'!$O54)+'3. ARV Substitutions'!W77,0)</f>
        <v>#VALUE!</v>
      </c>
      <c r="T55" s="72" t="e">
        <f>MAX(S55*(1+'1. General Inputs'!$BA$23+HLOOKUP(T$7,'1. General Inputs'!$BC$17:$BE$19,ROWS('1. General Inputs'!$BA$17:$BA$19),0))+(T$76*'2. Protocols'!$O54)+'3. ARV Substitutions'!X77,0)</f>
        <v>#VALUE!</v>
      </c>
      <c r="U55" s="72" t="e">
        <f>MAX(T55*(1+'1. General Inputs'!$BA$23+HLOOKUP(U$7,'1. General Inputs'!$BC$17:$BE$19,ROWS('1. General Inputs'!$BA$17:$BA$19),0))+(U$76*'2. Protocols'!$O54)+'3. ARV Substitutions'!Y77,0)</f>
        <v>#VALUE!</v>
      </c>
      <c r="V55" s="72" t="e">
        <f>MAX(U55*(1+'1. General Inputs'!$BA$23+HLOOKUP(V$7,'1. General Inputs'!$BC$17:$BE$19,ROWS('1. General Inputs'!$BA$17:$BA$19),0))+(V$76*'2. Protocols'!$O54)+'3. ARV Substitutions'!Z77,0)</f>
        <v>#VALUE!</v>
      </c>
      <c r="W55" s="72" t="e">
        <f>MAX(V55*(1+'1. General Inputs'!$BA$23+HLOOKUP(W$7,'1. General Inputs'!$BC$17:$BE$19,ROWS('1. General Inputs'!$BA$17:$BA$19),0))+(W$76*'2. Protocols'!$O54)+'3. ARV Substitutions'!AA77,0)</f>
        <v>#VALUE!</v>
      </c>
      <c r="X55" s="72" t="e">
        <f>MAX(W55*(1+'1. General Inputs'!$BA$23+HLOOKUP(X$7,'1. General Inputs'!$BC$17:$BE$19,ROWS('1. General Inputs'!$BA$17:$BA$19),0))+(X$76*'2. Protocols'!$O54)+'3. ARV Substitutions'!AB77,0)</f>
        <v>#VALUE!</v>
      </c>
      <c r="Y55" s="72" t="e">
        <f>MAX(X55*(1+'1. General Inputs'!$BA$23+HLOOKUP(Y$7,'1. General Inputs'!$BC$17:$BE$19,ROWS('1. General Inputs'!$BA$17:$BA$19),0))+(Y$76*'2. Protocols'!$O54)+'3. ARV Substitutions'!AC77,0)</f>
        <v>#VALUE!</v>
      </c>
      <c r="Z55" s="72" t="e">
        <f>MAX(Y55*(1+'1. General Inputs'!$BA$23+HLOOKUP(Z$7,'1. General Inputs'!$BC$17:$BE$19,ROWS('1. General Inputs'!$BA$17:$BA$19),0))+(Z$76*'2. Protocols'!$O54)+'3. ARV Substitutions'!AD77,0)</f>
        <v>#VALUE!</v>
      </c>
      <c r="AA55" s="72" t="e">
        <f>MAX(Z55*(1+'1. General Inputs'!$BA$23+HLOOKUP(AA$7,'1. General Inputs'!$BC$17:$BE$19,ROWS('1. General Inputs'!$BA$17:$BA$19),0))+(AA$76*'2. Protocols'!$O54)+'3. ARV Substitutions'!AE77,0)</f>
        <v>#VALUE!</v>
      </c>
      <c r="AB55" s="72" t="e">
        <f>MAX(AA55*(1+'1. General Inputs'!$BA$23+HLOOKUP(AB$7,'1. General Inputs'!$BC$17:$BE$19,ROWS('1. General Inputs'!$BA$17:$BA$19),0))+(AB$76*'2. Protocols'!$O54)+'3. ARV Substitutions'!AF77,0)</f>
        <v>#VALUE!</v>
      </c>
      <c r="AC55" s="72" t="e">
        <f>MAX(AB55*(1+'1. General Inputs'!$BA$23+HLOOKUP(AC$7,'1. General Inputs'!$BC$17:$BE$19,ROWS('1. General Inputs'!$BA$17:$BA$19),0))+(AC$76*'2. Protocols'!$O54)+'3. ARV Substitutions'!AG77,0)</f>
        <v>#VALUE!</v>
      </c>
      <c r="AD55" s="72" t="e">
        <f>MAX(AC55*(1+'1. General Inputs'!$BA$23+HLOOKUP(AD$7,'1. General Inputs'!$BC$17:$BE$19,ROWS('1. General Inputs'!$BA$17:$BA$19),0))+(AD$76*'2. Protocols'!$O54)+'3. ARV Substitutions'!AH77,0)</f>
        <v>#VALUE!</v>
      </c>
      <c r="AE55" s="72" t="e">
        <f>MAX(AD55*(1+'1. General Inputs'!$BA$23+HLOOKUP(AE$7,'1. General Inputs'!$BC$17:$BE$19,ROWS('1. General Inputs'!$BA$17:$BA$19),0))+(AE$76*'2. Protocols'!$O54)+'3. ARV Substitutions'!AI77,0)</f>
        <v>#VALUE!</v>
      </c>
      <c r="AF55" s="72" t="e">
        <f>MAX(AE55*(1+'1. General Inputs'!$BA$23+HLOOKUP(AF$7,'1. General Inputs'!$BC$17:$BE$19,ROWS('1. General Inputs'!$BA$17:$BA$19),0))+(AF$76*'2. Protocols'!$O54)+'3. ARV Substitutions'!AJ77,0)</f>
        <v>#VALUE!</v>
      </c>
      <c r="AG55" s="72" t="e">
        <f>MAX(AF55*(1+'1. General Inputs'!$BA$23+HLOOKUP(AG$7,'1. General Inputs'!$BC$17:$BE$19,ROWS('1. General Inputs'!$BA$17:$BA$19),0))+(AG$76*'2. Protocols'!$O54)+'3. ARV Substitutions'!AK77,0)</f>
        <v>#VALUE!</v>
      </c>
      <c r="AH55" s="72" t="e">
        <f>MAX(AG55*(1+'1. General Inputs'!$BA$23+HLOOKUP(AH$7,'1. General Inputs'!$BC$17:$BE$19,ROWS('1. General Inputs'!$BA$17:$BA$19),0))+(AH$76*'2. Protocols'!$O54)+'3. ARV Substitutions'!AL77,0)</f>
        <v>#VALUE!</v>
      </c>
      <c r="AI55" s="72" t="e">
        <f>MAX(AH55*(1+'1. General Inputs'!$BA$23+HLOOKUP(AI$7,'1. General Inputs'!$BC$17:$BE$19,ROWS('1. General Inputs'!$BA$17:$BA$19),0))+(AI$76*'2. Protocols'!$O54)+'3. ARV Substitutions'!AM77,0)</f>
        <v>#VALUE!</v>
      </c>
      <c r="AJ55" s="72" t="e">
        <f>MAX(AI55*(1+'1. General Inputs'!$BA$23+HLOOKUP(AJ$7,'1. General Inputs'!$BC$17:$BE$19,ROWS('1. General Inputs'!$BA$17:$BA$19),0))+(AJ$76*'2. Protocols'!$O54)+'3. ARV Substitutions'!AN77,0)</f>
        <v>#VALUE!</v>
      </c>
      <c r="AK55" s="72" t="e">
        <f>MAX(AJ55*(1+'1. General Inputs'!$BA$23+HLOOKUP(AK$7,'1. General Inputs'!$BC$17:$BE$19,ROWS('1. General Inputs'!$BA$17:$BA$19),0))+(AK$76*'2. Protocols'!$O54)+'3. ARV Substitutions'!AO77,0)</f>
        <v>#VALUE!</v>
      </c>
      <c r="AL55" s="72" t="e">
        <f>MAX(AK55*(1+'1. General Inputs'!$BA$23+HLOOKUP(AL$7,'1. General Inputs'!$BC$17:$BE$19,ROWS('1. General Inputs'!$BA$17:$BA$19),0))+(AL$76*'2. Protocols'!$O54)+'3. ARV Substitutions'!AP77,0)</f>
        <v>#VALUE!</v>
      </c>
      <c r="AM55" s="72" t="e">
        <f>MAX(AL55*(1+'1. General Inputs'!$BA$23+HLOOKUP(AM$7,'1. General Inputs'!$BC$17:$BE$19,ROWS('1. General Inputs'!$BA$17:$BA$19),0))+(AM$76*'2. Protocols'!$O54)+'3. ARV Substitutions'!AQ77,0)</f>
        <v>#VALUE!</v>
      </c>
      <c r="AN55" s="72" t="e">
        <f>MAX(AM55*(1+'1. General Inputs'!$BA$23+HLOOKUP(AN$7,'1. General Inputs'!$BC$17:$BE$19,ROWS('1. General Inputs'!$BA$17:$BA$19),0))+(AN$76*'2. Protocols'!$O54)+'3. ARV Substitutions'!AR77,0)</f>
        <v>#VALUE!</v>
      </c>
      <c r="AO55" s="72" t="e">
        <f>MAX(AN55*(1+'1. General Inputs'!$BA$23+HLOOKUP(AO$7,'1. General Inputs'!$BC$17:$BE$19,ROWS('1. General Inputs'!$BA$17:$BA$19),0))+(AO$76*'2. Protocols'!$O54)+'3. ARV Substitutions'!AS77,0)</f>
        <v>#VALUE!</v>
      </c>
      <c r="AP55" s="72" t="e">
        <f>MAX(AO55*(1+'1. General Inputs'!$BA$23+HLOOKUP(AP$7,'1. General Inputs'!$BC$17:$BE$19,ROWS('1. General Inputs'!$BA$17:$BA$19),0))+(AP$76*'2. Protocols'!$O54)+'3. ARV Substitutions'!AT77,0)</f>
        <v>#VALUE!</v>
      </c>
      <c r="AQ55" s="72" t="e">
        <f>MAX(AP55*(1+'1. General Inputs'!$BA$23+HLOOKUP(AQ$7,'1. General Inputs'!$BC$17:$BE$19,ROWS('1. General Inputs'!$BA$17:$BA$19),0))+(AQ$76*'2. Protocols'!$O54)+'3. ARV Substitutions'!AU77,0)</f>
        <v>#VALUE!</v>
      </c>
      <c r="CA55" s="51" t="e">
        <f t="shared" si="68"/>
        <v>#VALUE!</v>
      </c>
      <c r="CB55" s="51" t="e">
        <f t="shared" si="69"/>
        <v>#VALUE!</v>
      </c>
      <c r="CC55" s="51" t="e">
        <f t="shared" si="70"/>
        <v>#VALUE!</v>
      </c>
      <c r="CD55" s="51" t="e">
        <f t="shared" si="71"/>
        <v>#VALUE!</v>
      </c>
      <c r="CE55" s="51" t="e">
        <f t="shared" si="103"/>
        <v>#VALUE!</v>
      </c>
      <c r="CF55" s="51" t="e">
        <f t="shared" si="72"/>
        <v>#VALUE!</v>
      </c>
      <c r="CG55" s="51" t="e">
        <f t="shared" si="73"/>
        <v>#VALUE!</v>
      </c>
      <c r="CH55" s="51" t="e">
        <f t="shared" si="74"/>
        <v>#VALUE!</v>
      </c>
      <c r="CI55" s="51" t="e">
        <f t="shared" si="75"/>
        <v>#VALUE!</v>
      </c>
      <c r="CJ55" s="51" t="e">
        <f t="shared" si="76"/>
        <v>#VALUE!</v>
      </c>
      <c r="CK55" s="51" t="e">
        <f t="shared" si="77"/>
        <v>#VALUE!</v>
      </c>
      <c r="CL55" s="51" t="e">
        <f t="shared" si="78"/>
        <v>#VALUE!</v>
      </c>
      <c r="CM55" s="51" t="e">
        <f t="shared" si="79"/>
        <v>#VALUE!</v>
      </c>
      <c r="CN55" s="51" t="e">
        <f t="shared" si="80"/>
        <v>#VALUE!</v>
      </c>
      <c r="CO55" s="51" t="e">
        <f t="shared" si="81"/>
        <v>#VALUE!</v>
      </c>
      <c r="CP55" s="51" t="e">
        <f t="shared" si="82"/>
        <v>#VALUE!</v>
      </c>
      <c r="CQ55" s="51" t="e">
        <f t="shared" si="83"/>
        <v>#VALUE!</v>
      </c>
      <c r="CR55" s="51" t="e">
        <f t="shared" si="84"/>
        <v>#VALUE!</v>
      </c>
      <c r="CS55" s="51" t="e">
        <f t="shared" si="85"/>
        <v>#VALUE!</v>
      </c>
      <c r="CT55" s="51" t="e">
        <f t="shared" si="86"/>
        <v>#VALUE!</v>
      </c>
      <c r="CU55" s="51" t="e">
        <f t="shared" si="87"/>
        <v>#VALUE!</v>
      </c>
      <c r="CV55" s="51" t="e">
        <f t="shared" si="88"/>
        <v>#VALUE!</v>
      </c>
      <c r="CW55" s="51" t="e">
        <f t="shared" si="89"/>
        <v>#VALUE!</v>
      </c>
      <c r="CX55" s="51" t="e">
        <f t="shared" si="90"/>
        <v>#VALUE!</v>
      </c>
      <c r="CY55" s="51" t="e">
        <f t="shared" si="91"/>
        <v>#VALUE!</v>
      </c>
      <c r="CZ55" s="51" t="e">
        <f t="shared" si="92"/>
        <v>#VALUE!</v>
      </c>
      <c r="DA55" s="51" t="e">
        <f t="shared" si="93"/>
        <v>#VALUE!</v>
      </c>
      <c r="DB55" s="51" t="e">
        <f t="shared" si="94"/>
        <v>#VALUE!</v>
      </c>
      <c r="DC55" s="51" t="e">
        <f t="shared" si="95"/>
        <v>#VALUE!</v>
      </c>
      <c r="DD55" s="51" t="e">
        <f t="shared" si="96"/>
        <v>#VALUE!</v>
      </c>
      <c r="DE55" s="51" t="e">
        <f t="shared" si="97"/>
        <v>#VALUE!</v>
      </c>
      <c r="DF55" s="51" t="e">
        <f t="shared" si="98"/>
        <v>#VALUE!</v>
      </c>
      <c r="DG55" s="51" t="e">
        <f t="shared" si="99"/>
        <v>#VALUE!</v>
      </c>
      <c r="DH55" s="51" t="e">
        <f t="shared" si="100"/>
        <v>#VALUE!</v>
      </c>
      <c r="DI55" s="51" t="e">
        <f t="shared" si="101"/>
        <v>#VALUE!</v>
      </c>
      <c r="DJ55" s="51" t="e">
        <f t="shared" si="102"/>
        <v>#VALUE!</v>
      </c>
      <c r="DL55" s="21" t="str">
        <f>CONCATENATE('2. Protocols'!C54, '2. Protocols'!D54, '2. Protocols'!E54)</f>
        <v>+</v>
      </c>
      <c r="DM55" s="21" t="str">
        <f>CONCATENATE('2. Protocols'!C54, '2. Protocols'!D54, '2. Protocols'!E54, '2. Protocols'!F54, '2. Protocols'!G54,)</f>
        <v>++</v>
      </c>
      <c r="DO55" s="27">
        <f>IF(AND(OR(ISBLANK(DO$9),DO$9=0)=FALSE,OR(DO$9='2. Protocols'!$C54,DO$9='2. Protocols'!$E54,DO$9='2. Protocols'!$G54)),1,0)*'4. Formulations'!$I54</f>
        <v>0</v>
      </c>
      <c r="DP55" s="27">
        <f>IF(AND(OR(ISBLANK(DP$9),DP$9=0)=FALSE,OR(DP$9='2. Protocols'!$C54,DP$9='2. Protocols'!$E54,DP$9='2. Protocols'!$G54)),1,0)*'4. Formulations'!$I54</f>
        <v>0</v>
      </c>
      <c r="DQ55" s="27">
        <f>IF(AND(OR(ISBLANK(DQ$9),DQ$9=0)=FALSE,OR(DQ$9='2. Protocols'!$C54,DQ$9='2. Protocols'!$E54,DQ$9='2. Protocols'!$G54)),1,0)*'4. Formulations'!$I54</f>
        <v>0</v>
      </c>
      <c r="DR55" s="27">
        <f>IF(AND(OR(ISBLANK(DR$9),DR$9=0)=FALSE,OR(DR$9='2. Protocols'!$C54,DR$9='2. Protocols'!$E54,DR$9='2. Protocols'!$G54)),1,0)*'4. Formulations'!$I54</f>
        <v>0</v>
      </c>
      <c r="DS55" s="27">
        <f>IF(AND(OR(ISBLANK(DS$9),DS$9=0)=FALSE,OR(DS$9='2. Protocols'!$C54,DS$9='2. Protocols'!$E54,DS$9='2. Protocols'!$G54)),1,0)*'4. Formulations'!$I54</f>
        <v>0</v>
      </c>
      <c r="DT55" s="27">
        <f>IF(AND(OR(ISBLANK(DT$9),DT$9=0)=FALSE,OR(DT$9='2. Protocols'!$C54,DT$9='2. Protocols'!$E54,DT$9='2. Protocols'!$G54)),1,0)*'4. Formulations'!$I54</f>
        <v>0</v>
      </c>
      <c r="DU55" s="27">
        <f>IF(AND(OR(ISBLANK(DU$9),DU$9=0)=FALSE,OR(DU$9='2. Protocols'!$C54,DU$9='2. Protocols'!$E54,DU$9='2. Protocols'!$G54)),1,0)*'4. Formulations'!$I54</f>
        <v>0</v>
      </c>
      <c r="DV55" s="27">
        <f>IF(AND(OR(ISBLANK(DV$9),DV$9=0)=FALSE,OR(DV$9='2. Protocols'!$C54,DV$9='2. Protocols'!$E54,DV$9='2. Protocols'!$G54)),1,0)*'4. Formulations'!$I54</f>
        <v>0</v>
      </c>
      <c r="DW55" s="27">
        <f>IF(AND(OR(ISBLANK(DW$9),DW$9=0)=FALSE,OR(DW$9='2. Protocols'!$C54,DW$9='2. Protocols'!$E54,DW$9='2. Protocols'!$G54)),1,0)*'4. Formulations'!$I54</f>
        <v>0</v>
      </c>
      <c r="DX55" s="27">
        <f>IF(AND(OR(ISBLANK(DX$9),DX$9=0)=FALSE,OR(DX$9='2. Protocols'!$C54,DX$9='2. Protocols'!$E54,DX$9='2. Protocols'!$G54)),1,0)*'4. Formulations'!$I54</f>
        <v>0</v>
      </c>
      <c r="DY55" s="27">
        <f>IF(AND(OR(ISBLANK(DY$9),DY$9=0)=FALSE,OR(DY$9='2. Protocols'!$C54,DY$9='2. Protocols'!$E54,DY$9='2. Protocols'!$G54)),1,0)*'4. Formulations'!$I54</f>
        <v>0</v>
      </c>
      <c r="DZ55" s="27">
        <f>IF(AND(OR(ISBLANK(DZ$9),DZ$9=0)=FALSE,OR(DZ$9='2. Protocols'!$C54,DZ$9='2. Protocols'!$E54,DZ$9='2. Protocols'!$G54)),1,0)*'4. Formulations'!$I54</f>
        <v>0</v>
      </c>
      <c r="EA55" s="27">
        <f>IF(AND(OR(ISBLANK(EA$9),EA$9=0)=FALSE,OR(EA$9='2. Protocols'!$C54,EA$9='2. Protocols'!$E54,EA$9='2. Protocols'!$G54)),1,0)*'4. Formulations'!$I54</f>
        <v>0</v>
      </c>
      <c r="EB55" s="27">
        <f>IF(AND(OR(ISBLANK(EB$9),EB$9=0)=FALSE,OR(EB$9='2. Protocols'!$C54,EB$9='2. Protocols'!$E54,EB$9='2. Protocols'!$G54)),1,0)*'4. Formulations'!$I54</f>
        <v>0</v>
      </c>
      <c r="EC55" s="27">
        <f>IF(AND(OR(ISBLANK(EC$9),EC$9=0)=FALSE,OR(EC$9='2. Protocols'!$C54,EC$9='2. Protocols'!$E54,EC$9='2. Protocols'!$G54)),1,0)*'4. Formulations'!$I54</f>
        <v>0</v>
      </c>
      <c r="ED55" s="27">
        <f>IF(AND(OR(ISBLANK(ED$9),ED$9=0)=FALSE,OR(ED$9='2. Protocols'!$C54,ED$9='2. Protocols'!$E54,ED$9='2. Protocols'!$G54)),1,0)*'4. Formulations'!$I54</f>
        <v>0</v>
      </c>
      <c r="EE55" s="27">
        <f>IF(AND(OR(ISBLANK(EE$9),EE$9=0)=FALSE,OR(EE$9='2. Protocols'!$C54,EE$9='2. Protocols'!$E54,EE$9='2. Protocols'!$G54)),1,0)*'4. Formulations'!$I54</f>
        <v>0</v>
      </c>
      <c r="EF55" s="27">
        <f>IF(AND(OR(ISBLANK(EF$9),EF$9=0)=FALSE,OR(EF$9='2. Protocols'!$C54,EF$9='2. Protocols'!$E54,EF$9='2. Protocols'!$G54)),1,0)*'4. Formulations'!$I54</f>
        <v>0</v>
      </c>
      <c r="EG55" s="27">
        <f>IF(AND(OR(ISBLANK(EG$9),EG$9=0)=FALSE,OR(EG$9='2. Protocols'!$C54,EG$9='2. Protocols'!$E54,EG$9='2. Protocols'!$G54)),1,0)*'4. Formulations'!$I54</f>
        <v>0</v>
      </c>
      <c r="EH55" s="27">
        <f>IF(AND(OR(ISBLANK(EH$9),EH$9=0)=FALSE,OR(EH$9='2. Protocols'!$C54,EH$9='2. Protocols'!$E54,EH$9='2. Protocols'!$G54)),1,0)*'4. Formulations'!$I54</f>
        <v>0</v>
      </c>
      <c r="EI55" s="27">
        <f>IF(AND(OR(ISBLANK(EI$9),EI$9=0)=FALSE,OR(EI$9='2. Protocols'!$C54,EI$9='2. Protocols'!$E54,EI$9='2. Protocols'!$G54)),1,0)*'4. Formulations'!$I54</f>
        <v>0</v>
      </c>
      <c r="EJ55" s="27">
        <f>IF(AND(OR(ISBLANK(EJ$9),EJ$9=0)=FALSE,OR(EJ$9='2. Protocols'!$C54,EJ$9='2. Protocols'!$E54,EJ$9='2. Protocols'!$G54)),1,0)*'4. Formulations'!$I54</f>
        <v>0</v>
      </c>
      <c r="EK55" s="27">
        <f>IF(AND(OR(ISBLANK(EK$9),EK$9=0)=FALSE,OR(EK$9='2. Protocols'!$C54,EK$9='2. Protocols'!$E54,EK$9='2. Protocols'!$G54)),1,0)*'4. Formulations'!$I54</f>
        <v>0</v>
      </c>
      <c r="EL55" s="27">
        <f>IF(AND(OR(ISBLANK(EL$9),EL$9=0)=FALSE,OR(EL$9='2. Protocols'!$C54,EL$9='2. Protocols'!$E54,EL$9='2. Protocols'!$G54)),1,0)*'4. Formulations'!$I54</f>
        <v>0</v>
      </c>
      <c r="EM55" s="27">
        <f>IF(AND(OR(ISBLANK(EM$9),EM$9=0)=FALSE,OR(EM$9='2. Protocols'!$C54,EM$9='2. Protocols'!$E54,EM$9='2. Protocols'!$G54)),1,0)*'4. Formulations'!$I54</f>
        <v>0</v>
      </c>
      <c r="EN55" s="27">
        <f>IF(AND(OR(ISBLANK(EN$9),EN$9=0)=FALSE,OR(EN$9='2. Protocols'!$C54,EN$9='2. Protocols'!$E54,EN$9='2. Protocols'!$G54)),1,0)*'4. Formulations'!$I54</f>
        <v>0</v>
      </c>
      <c r="EO55" s="27">
        <f>IF(AND(OR(ISBLANK(EO$9),EO$9=0)=FALSE,OR(EO$9='2. Protocols'!$C54,EO$9='2. Protocols'!$E54,EO$9='2. Protocols'!$G54)),1,0)*'4. Formulations'!$I54</f>
        <v>0</v>
      </c>
      <c r="EP55" s="27">
        <f>IF(AND(OR(ISBLANK(EP$9),EP$9=0)=FALSE,OR(EP$9='2. Protocols'!$C54,EP$9='2. Protocols'!$E54,EP$9='2. Protocols'!$G54)),1,0)*'4. Formulations'!$I54</f>
        <v>0</v>
      </c>
      <c r="EQ55" s="27">
        <f>IF(AND(OR(ISBLANK(EQ$9),EQ$9=0)=FALSE,OR(EQ$9='2. Protocols'!$C54,EQ$9='2. Protocols'!$E54,EQ$9='2. Protocols'!$G54)),1,0)*'4. Formulations'!$I54</f>
        <v>0</v>
      </c>
      <c r="ER55" s="27">
        <f>IF(AND(OR(ISBLANK(ER$9),ER$9=0)=FALSE,OR(ER$9='2. Protocols'!$C54,ER$9='2. Protocols'!$E54,ER$9='2. Protocols'!$G54)),1,0)*'4. Formulations'!$I54</f>
        <v>0</v>
      </c>
      <c r="ES55" s="27">
        <f>IF(AND(OR(ISBLANK(ES$9),ES$9=0)=FALSE,OR(ES$9='2. Protocols'!$C54,ES$9='2. Protocols'!$E54,ES$9='2. Protocols'!$G54)),1,0)*'4. Formulations'!$I54</f>
        <v>0</v>
      </c>
      <c r="ET55" s="27">
        <f>IF(AND(OR(ISBLANK(ET$9),ET$9=0)=FALSE,OR(ET$9='2. Protocols'!$C54,ET$9='2. Protocols'!$E54,ET$9='2. Protocols'!$G54)),1,0)*'4. Formulations'!$I54</f>
        <v>0</v>
      </c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N55" s="27">
        <f>IF(AND(OR(ISBLANK(FN$9),FN$9=0)=FALSE,FN$9=$DL55),1,0)*'4. Formulations'!$J54</f>
        <v>0</v>
      </c>
      <c r="FO55" s="27">
        <f>IF(AND(OR(ISBLANK(FO$9),FO$9=0)=FALSE,FO$9=$DL55),1,0)*'4. Formulations'!$J54</f>
        <v>0</v>
      </c>
      <c r="FP55" s="27">
        <f>IF(AND(OR(ISBLANK(FP$9),FP$9=0)=FALSE,FP$9=$DL55),1,0)*'4. Formulations'!$J54</f>
        <v>0</v>
      </c>
      <c r="FQ55" s="27">
        <f>IF(AND(OR(ISBLANK(FQ$9),FQ$9=0)=FALSE,FQ$9=$DL55),1,0)*'4. Formulations'!$J54</f>
        <v>0</v>
      </c>
      <c r="FR55" s="27">
        <f>IF(AND(OR(ISBLANK(FR$9),FR$9=0)=FALSE,FR$9=$DL55),1,0)*'4. Formulations'!$J54</f>
        <v>0</v>
      </c>
      <c r="FS55" s="27">
        <f>IF(AND(OR(ISBLANK(FS$9),FS$9=0)=FALSE,FS$9=$DL55),1,0)*'4. Formulations'!$J54</f>
        <v>0</v>
      </c>
      <c r="FT55" s="27">
        <f>IF(AND(OR(ISBLANK(FT$9),FT$9=0)=FALSE,FT$9=$DL55),1,0)*'4. Formulations'!$J54</f>
        <v>0</v>
      </c>
      <c r="FU55" s="27">
        <f>IF(AND(OR(ISBLANK(FU$9),FU$9=0)=FALSE,FU$9=$DL55),1,0)*'4. Formulations'!$J54</f>
        <v>0</v>
      </c>
      <c r="FV55" s="27">
        <f>IF(AND(OR(ISBLANK(FV$9),FV$9=0)=FALSE,FV$9=$DL55),1,0)*'4. Formulations'!$J54</f>
        <v>0</v>
      </c>
      <c r="FW55" s="27">
        <f>IF(AND(OR(ISBLANK(FW$9),FW$9=0)=FALSE,FW$9=$DL55),1,0)*'4. Formulations'!$J54</f>
        <v>0</v>
      </c>
      <c r="FX55" s="27">
        <f>IF(AND(OR(ISBLANK(FX$9),FX$9=0)=FALSE,FX$9=$DL55),1,0)*'4. Formulations'!$J54</f>
        <v>0</v>
      </c>
      <c r="FY55" s="27">
        <f>IF(AND(OR(ISBLANK(FY$9),FY$9=0)=FALSE,FY$9=$DL55),1,0)*'4. Formulations'!$J54</f>
        <v>0</v>
      </c>
      <c r="FZ55" s="27">
        <f>IF(AND(OR(ISBLANK(FZ$9),FZ$9=0)=FALSE,FZ$9=$DL55),1,0)*'4. Formulations'!$J54</f>
        <v>0</v>
      </c>
      <c r="GA55" s="27">
        <f>IF(AND(OR(ISBLANK(GA$9),GA$9=0)=FALSE,GA$9=$DL55),1,0)*'4. Formulations'!$J54</f>
        <v>0</v>
      </c>
      <c r="GB55" s="27">
        <f>IF(AND(OR(ISBLANK(GB$9),GB$9=0)=FALSE,GB$9=$DL55),1,0)*'4. Formulations'!$J54</f>
        <v>0</v>
      </c>
      <c r="GC55" s="27">
        <f>IF(AND(OR(ISBLANK(GC$9),GC$9=0)=FALSE,GC$9=$DL55),1,0)*'4. Formulations'!$J54</f>
        <v>0</v>
      </c>
      <c r="GD55" s="27">
        <f>IF(AND(OR(ISBLANK(GD$9),GD$9=0)=FALSE,GD$9=$DL55),1,0)*'4. Formulations'!$J54</f>
        <v>0</v>
      </c>
      <c r="GE55" s="27"/>
      <c r="GF55" s="27"/>
      <c r="GG55" s="27"/>
      <c r="GI55" s="27">
        <f>IF(AND(OR(ISBLANK(GI$9),GI$9=0)=FALSE,SUM($FN55:$GD55)&gt;0,GI$9='2. Protocols'!$G54),1,0)*'4. Formulations'!$J54</f>
        <v>0</v>
      </c>
      <c r="GJ55" s="27">
        <f>IF(AND(OR(ISBLANK(GJ$9),GJ$9=0)=FALSE,SUM($FN55:$GD55)&gt;0,GJ$9='2. Protocols'!$G54),1,0)*'4. Formulations'!$J54</f>
        <v>0</v>
      </c>
      <c r="GK55" s="27">
        <f>IF(AND(OR(ISBLANK(GK$9),GK$9=0)=FALSE,SUM($FN55:$GD55)&gt;0,GK$9='2. Protocols'!$G54),1,0)*'4. Formulations'!$J54</f>
        <v>0</v>
      </c>
      <c r="GL55" s="27">
        <f>IF(AND(OR(ISBLANK(GL$9),GL$9=0)=FALSE,SUM($FN55:$GD55)&gt;0,GL$9='2. Protocols'!$G54),1,0)*'4. Formulations'!$J54</f>
        <v>0</v>
      </c>
      <c r="GM55" s="27">
        <f>IF(AND(OR(ISBLANK(GM$9),GM$9=0)=FALSE,SUM($FN55:$GD55)&gt;0,GM$9='2. Protocols'!$G54),1,0)*'4. Formulations'!$J54</f>
        <v>0</v>
      </c>
      <c r="GN55" s="27">
        <f>IF(AND(OR(ISBLANK(GN$9),GN$9=0)=FALSE,SUM($FN55:$GD55)&gt;0,GN$9='2. Protocols'!$G54),1,0)*'4. Formulations'!$J54</f>
        <v>0</v>
      </c>
      <c r="GO55" s="27">
        <f>IF(AND(OR(ISBLANK(GO$9),GO$9=0)=FALSE,SUM($FN55:$GD55)&gt;0,GO$9='2. Protocols'!$G54),1,0)*'4. Formulations'!$J54</f>
        <v>0</v>
      </c>
      <c r="GP55" s="27">
        <f>IF(AND(OR(ISBLANK(GP$9),GP$9=0)=FALSE,SUM($FN55:$GD55)&gt;0,GP$9='2. Protocols'!$G54),1,0)*'4. Formulations'!$J54</f>
        <v>0</v>
      </c>
      <c r="GQ55" s="27">
        <f>IF(AND(OR(ISBLANK(GQ$9),GQ$9=0)=FALSE,SUM($FN55:$GD55)&gt;0,GQ$9='2. Protocols'!$G54),1,0)*'4. Formulations'!$J54</f>
        <v>0</v>
      </c>
      <c r="GR55" s="27">
        <f>IF(AND(OR(ISBLANK(GR$9),GR$9=0)=FALSE,SUM($FN55:$GD55)&gt;0,GR$9='2. Protocols'!$G54),1,0)*'4. Formulations'!$J54</f>
        <v>0</v>
      </c>
      <c r="GS55" s="27">
        <f>IF(AND(OR(ISBLANK(GS$9),GS$9=0)=FALSE,SUM($FN55:$GD55)&gt;0,GS$9='2. Protocols'!$G54),1,0)*'4. Formulations'!$J54</f>
        <v>0</v>
      </c>
      <c r="GT55" s="27">
        <f>IF(AND(OR(ISBLANK(GT$9),GT$9=0)=FALSE,SUM($FN55:$GD55)&gt;0,GT$9='2. Protocols'!$G54),1,0)*'4. Formulations'!$J54</f>
        <v>0</v>
      </c>
      <c r="GU55" s="27">
        <f>IF(AND(OR(ISBLANK(GU$9),GU$9=0)=FALSE,SUM($FN55:$GD55)&gt;0,GU$9='2. Protocols'!$G54),1,0)*'4. Formulations'!$J54</f>
        <v>0</v>
      </c>
      <c r="GV55" s="27">
        <f>IF(AND(OR(ISBLANK(GV$9),GV$9=0)=FALSE,SUM($FN55:$GD55)&gt;0,GV$9='2. Protocols'!$G54),1,0)*'4. Formulations'!$J54</f>
        <v>0</v>
      </c>
      <c r="GW55" s="27">
        <f>IF(AND(OR(ISBLANK(GW$9),GW$9=0)=FALSE,SUM($FN55:$GD55)&gt;0,GW$9='2. Protocols'!$G54),1,0)*'4. Formulations'!$J54</f>
        <v>0</v>
      </c>
      <c r="GX55" s="27">
        <f>IF(AND(OR(ISBLANK(GX$9),GX$9=0)=FALSE,SUM($FN55:$GD55)&gt;0,GX$9='2. Protocols'!$G54),1,0)*'4. Formulations'!$J54</f>
        <v>0</v>
      </c>
      <c r="GY55" s="27">
        <f>IF(AND(OR(ISBLANK(GY$9),GY$9=0)=FALSE,SUM($FN55:$GD55)&gt;0,GY$9='2. Protocols'!$G54),1,0)*'4. Formulations'!$J54</f>
        <v>0</v>
      </c>
      <c r="GZ55" s="27">
        <f>IF(AND(OR(ISBLANK(GZ$9),GZ$9=0)=FALSE,SUM($FN55:$GD55)&gt;0,GZ$9='2. Protocols'!$G54),1,0)*'4. Formulations'!$J54</f>
        <v>0</v>
      </c>
      <c r="HA55" s="27">
        <f>IF(AND(OR(ISBLANK(HA$9),HA$9=0)=FALSE,SUM($FN55:$GD55)&gt;0,HA$9='2. Protocols'!$G54),1,0)*'4. Formulations'!$J54</f>
        <v>0</v>
      </c>
      <c r="HB55" s="27">
        <f>IF(AND(OR(ISBLANK(HB$9),HB$9=0)=FALSE,SUM($FN55:$GD55)&gt;0,HB$9='2. Protocols'!$G54),1,0)*'4. Formulations'!$J54</f>
        <v>0</v>
      </c>
      <c r="HC55" s="27">
        <f>IF(AND(OR(ISBLANK(HC$9),HC$9=0)=FALSE,SUM($FN55:$GD55)&gt;0,HC$9='2. Protocols'!$G54),1,0)*'4. Formulations'!$J54</f>
        <v>0</v>
      </c>
      <c r="HD55" s="27">
        <f>IF(AND(OR(ISBLANK(HD$9),HD$9=0)=FALSE,SUM($FN55:$GD55)&gt;0,HD$9='2. Protocols'!$G54),1,0)*'4. Formulations'!$J54</f>
        <v>0</v>
      </c>
      <c r="HE55" s="27">
        <f>IF(AND(OR(ISBLANK(HE$9),HE$9=0)=FALSE,SUM($FN55:$GD55)&gt;0,HE$9='2. Protocols'!$G54),1,0)*'4. Formulations'!$J54</f>
        <v>0</v>
      </c>
      <c r="HF55" s="27">
        <f>IF(AND(OR(ISBLANK(HF$9),HF$9=0)=FALSE,SUM($FN55:$GD55)&gt;0,HF$9='2. Protocols'!$G54),1,0)*'4. Formulations'!$J54</f>
        <v>0</v>
      </c>
      <c r="HG55" s="27">
        <f>IF(AND(OR(ISBLANK(HG$9),HG$9=0)=FALSE,SUM($FN55:$GD55)&gt;0,HG$9='2. Protocols'!$G54),1,0)*'4. Formulations'!$J54</f>
        <v>0</v>
      </c>
      <c r="HH55" s="27">
        <f>IF(AND(OR(ISBLANK(HH$9),HH$9=0)=FALSE,SUM($FN55:$GD55)&gt;0,HH$9='2. Protocols'!$G54),1,0)*'4. Formulations'!$J54</f>
        <v>0</v>
      </c>
      <c r="HI55" s="27">
        <f>IF(AND(OR(ISBLANK(HI$9),HI$9=0)=FALSE,SUM($FN55:$GD55)&gt;0,HI$9='2. Protocols'!$G54),1,0)*'4. Formulations'!$J54</f>
        <v>0</v>
      </c>
      <c r="HJ55" s="27">
        <f>IF(AND(OR(ISBLANK(HJ$9),HJ$9=0)=FALSE,SUM($FN55:$GD55)&gt;0,HJ$9='2. Protocols'!$G54),1,0)*'4. Formulations'!$J54</f>
        <v>0</v>
      </c>
      <c r="HK55" s="27">
        <f>IF(AND(OR(ISBLANK(HK$9),HK$9=0)=FALSE,SUM($FN55:$GD55)&gt;0,HK$9='2. Protocols'!$G54),1,0)*'4. Formulations'!$J54</f>
        <v>0</v>
      </c>
      <c r="HL55" s="27">
        <f>IF(AND(OR(ISBLANK(HL$9),HL$9=0)=FALSE,SUM($FN55:$GD55)&gt;0,HL$9='2. Protocols'!$G54),1,0)*'4. Formulations'!$J54</f>
        <v>0</v>
      </c>
      <c r="HM55" s="27">
        <f>IF(AND(OR(ISBLANK(HM$9),HM$9=0)=FALSE,SUM($FN55:$GD55)&gt;0,HM$9='2. Protocols'!$G54),1,0)*'4. Formulations'!$J54</f>
        <v>0</v>
      </c>
      <c r="HN55" s="27">
        <f>IF(AND(OR(ISBLANK(HN$9),HN$9=0)=FALSE,SUM($FN55:$GD55)&gt;0,HN$9='2. Protocols'!$G54),1,0)*'4. Formulations'!$J54</f>
        <v>0</v>
      </c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H55" s="27">
        <f>IF(AND(OR(ISBLANK(GI$9),GI$9=0)=FALSE,IH$9=$DM55),1,0)*'4. Formulations'!$K54</f>
        <v>0</v>
      </c>
      <c r="II55" s="27">
        <f>IF(AND(OR(ISBLANK(GJ$9),GJ$9=0)=FALSE,II$9=$DM55),1,0)*'4. Formulations'!$K54</f>
        <v>0</v>
      </c>
      <c r="IJ55" s="27">
        <f>IF(AND(OR(ISBLANK(GK$9),GK$9=0)=FALSE,IJ$9=$DM55),1,0)*'4. Formulations'!$K54</f>
        <v>0</v>
      </c>
      <c r="IK55" s="27">
        <f>IF(AND(OR(ISBLANK(GL$9),GL$9=0)=FALSE,IK$9=$DM55),1,0)*'4. Formulations'!$K54</f>
        <v>0</v>
      </c>
      <c r="IL55" s="27">
        <f>IF(AND(OR(ISBLANK(GM$9),GM$9=0)=FALSE,IL$9=$DM55),1,0)*'4. Formulations'!$K54</f>
        <v>0</v>
      </c>
      <c r="IM55" s="27">
        <f>IF(AND(OR(ISBLANK(GN$9),GN$9=0)=FALSE,IM$9=$DM55),1,0)*'4. Formulations'!$K54</f>
        <v>0</v>
      </c>
      <c r="IN55" s="27">
        <f>IF(AND(OR(ISBLANK(GO$9),GO$9=0)=FALSE,IN$9=$DM55),1,0)*'4. Formulations'!$K54</f>
        <v>0</v>
      </c>
      <c r="IO55" s="27">
        <f>IF(AND(OR(ISBLANK(GP$9),GP$9=0)=FALSE,IO$9=$DM55),1,0)*'4. Formulations'!$K54</f>
        <v>0</v>
      </c>
      <c r="IP55" s="27">
        <f>IF(AND(OR(ISBLANK(GQ$9),GQ$9=0)=FALSE,IP$9=$DM55),1,0)*'4. Formulations'!$K54</f>
        <v>0</v>
      </c>
      <c r="IQ55" s="27">
        <f>IF(AND(OR(ISBLANK(GR$9),GR$9=0)=FALSE,IQ$9=$DM55),1,0)*'4. Formulations'!$K54</f>
        <v>0</v>
      </c>
      <c r="IR55" s="27">
        <f>IF(AND(OR(ISBLANK(GS$9),GS$9=0)=FALSE,IR$9=$DM55),1,0)*'4. Formulations'!$K54</f>
        <v>0</v>
      </c>
      <c r="IS55" s="27">
        <f>IF(AND(OR(ISBLANK(GO$9),GO$9=0)=FALSE,IS$9=$DM55),1,0)*'4. Formulations'!$K54</f>
        <v>0</v>
      </c>
      <c r="IT55" s="27">
        <f>IF(AND(OR(ISBLANK(GP$9),GP$9=0)=FALSE,IT$9=$DM55),1,0)*'4. Formulations'!$K54</f>
        <v>0</v>
      </c>
      <c r="IU55" s="27">
        <f>IF(AND(OR(ISBLANK(GQ$9),GQ$9=0)=FALSE,IU$9=$DM55),1,0)*'4. Formulations'!$K54</f>
        <v>0</v>
      </c>
      <c r="IV55" s="27"/>
      <c r="IW55" s="27"/>
      <c r="IX55" s="27"/>
      <c r="IY55" s="27"/>
      <c r="IZ55" s="27"/>
      <c r="JA55" s="27"/>
      <c r="JC55" s="27">
        <f>IF(AND(OR(ISBLANK(JC$9),JC$9=0)=FALSE,OR(JC$9='2. Protocols'!$C54,JC$9='2. Protocols'!$E54,JC$9='2. Protocols'!$G54)),1,0)*'4. Formulations'!$L54</f>
        <v>0</v>
      </c>
      <c r="JD55" s="27">
        <f>IF(AND(OR(ISBLANK(JD$9),JD$9=0)=FALSE,OR(JD$9='2. Protocols'!$C54,JD$9='2. Protocols'!$E54,JD$9='2. Protocols'!$G54)),1,0)*'4. Formulations'!$L54</f>
        <v>0</v>
      </c>
      <c r="JE55" s="27">
        <f>IF(AND(OR(ISBLANK(JE$9),JE$9=0)=FALSE,OR(JE$9='2. Protocols'!$C54,JE$9='2. Protocols'!$E54,JE$9='2. Protocols'!$G54)),1,0)*'4. Formulations'!$L54</f>
        <v>0</v>
      </c>
      <c r="JF55" s="27">
        <f>IF(AND(OR(ISBLANK(JF$9),JF$9=0)=FALSE,OR(JF$9='2. Protocols'!$C54,JF$9='2. Protocols'!$E54,JF$9='2. Protocols'!$G54)),1,0)*'4. Formulations'!$L54</f>
        <v>0</v>
      </c>
      <c r="JG55" s="27">
        <f>IF(AND(OR(ISBLANK(JG$9),JG$9=0)=FALSE,OR(JG$9='2. Protocols'!$C54,JG$9='2. Protocols'!$E54,JG$9='2. Protocols'!$G54)),1,0)*'4. Formulations'!$L54</f>
        <v>0</v>
      </c>
      <c r="JH55" s="27">
        <f>IF(AND(OR(ISBLANK(JH$9),JH$9=0)=FALSE,OR(JH$9='2. Protocols'!$C54,JH$9='2. Protocols'!$E54,JH$9='2. Protocols'!$G54)),1,0)*'4. Formulations'!$L54</f>
        <v>0</v>
      </c>
      <c r="JI55" s="27">
        <f>IF(AND(OR(ISBLANK(JI$9),JI$9=0)=FALSE,OR(JI$9='2. Protocols'!$C54,JI$9='2. Protocols'!$E54,JI$9='2. Protocols'!$G54)),1,0)*'4. Formulations'!$L54</f>
        <v>0</v>
      </c>
      <c r="JJ55" s="27">
        <f>IF(AND(OR(ISBLANK(JJ$9),JJ$9=0)=FALSE,OR(JJ$9='2. Protocols'!$C54,JJ$9='2. Protocols'!$E54,JJ$9='2. Protocols'!$G54)),1,0)*'4. Formulations'!$L54</f>
        <v>0</v>
      </c>
      <c r="JK55" s="27">
        <f>IF(AND(OR(ISBLANK(JK$9),JK$9=0)=FALSE,OR(JK$9='2. Protocols'!$C54,JK$9='2. Protocols'!$E54,JK$9='2. Protocols'!$G54)),1,0)*'4. Formulations'!$L54</f>
        <v>0</v>
      </c>
      <c r="JL55" s="27">
        <f>IF(AND(OR(ISBLANK(JL$9),JL$9=0)=FALSE,OR(JL$9='2. Protocols'!$C54,JL$9='2. Protocols'!$E54,JL$9='2. Protocols'!$G54)),1,0)*'4. Formulations'!$L54</f>
        <v>0</v>
      </c>
      <c r="JM55" s="27">
        <f>IF(AND(OR(ISBLANK(JM$9),JM$9=0)=FALSE,OR(JM$9='2. Protocols'!$C54,JM$9='2. Protocols'!$E54,JM$9='2. Protocols'!$G54)),1,0)*'4. Formulations'!$L54</f>
        <v>0</v>
      </c>
      <c r="JN55" s="27">
        <f>IF(AND(OR(ISBLANK(JN$9),JN$9=0)=FALSE,OR(JN$9='2. Protocols'!$C54,JN$9='2. Protocols'!$E54,JN$9='2. Protocols'!$G54)),1,0)*'4. Formulations'!$L54</f>
        <v>0</v>
      </c>
      <c r="JO55" s="27">
        <f>IF(AND(OR(ISBLANK(JO$9),JO$9=0)=FALSE,OR(JO$9='2. Protocols'!$C54,JO$9='2. Protocols'!$E54,JO$9='2. Protocols'!$G54)),1,0)*'4. Formulations'!$L54</f>
        <v>0</v>
      </c>
      <c r="JP55" s="27">
        <f>IF(AND(OR(ISBLANK(JP$9),JP$9=0)=FALSE,OR(JP$9='2. Protocols'!$C54,JP$9='2. Protocols'!$E54,JP$9='2. Protocols'!$G54)),1,0)*'4. Formulations'!$L54</f>
        <v>0</v>
      </c>
      <c r="JQ55" s="27">
        <f>IF(AND(OR(ISBLANK(JQ$9),JQ$9=0)=FALSE,OR(JQ$9='2. Protocols'!$C54,JQ$9='2. Protocols'!$E54,JQ$9='2. Protocols'!$G54)),1,0)*'4. Formulations'!$L54</f>
        <v>0</v>
      </c>
      <c r="JR55" s="27">
        <f>IF(AND(OR(ISBLANK(JR$9),JR$9=0)=FALSE,OR(JR$9='2. Protocols'!$C54,JR$9='2. Protocols'!$E54,JR$9='2. Protocols'!$G54)),1,0)*'4. Formulations'!$L54</f>
        <v>0</v>
      </c>
      <c r="JS55" s="27">
        <f>IF(AND(OR(ISBLANK(JS$9),JS$9=0)=FALSE,OR(JS$9='2. Protocols'!$C54,JS$9='2. Protocols'!$E54,JS$9='2. Protocols'!$G54)),1,0)*'4. Formulations'!$L54</f>
        <v>0</v>
      </c>
      <c r="JT55" s="27">
        <f>IF(AND(OR(ISBLANK(JT$9),JT$9=0)=FALSE,OR(JT$9='2. Protocols'!$C54,JT$9='2. Protocols'!$E54,JT$9='2. Protocols'!$G54)),1,0)*'4. Formulations'!$L54</f>
        <v>0</v>
      </c>
      <c r="JU55" s="27">
        <f>IF(AND(OR(ISBLANK(JU$9),JU$9=0)=FALSE,OR(JU$9='2. Protocols'!$C54,JU$9='2. Protocols'!$E54,JU$9='2. Protocols'!$G54)),1,0)*'4. Formulations'!$L54</f>
        <v>0</v>
      </c>
      <c r="JV55" s="27">
        <f>IF(AND(OR(ISBLANK(JV$9),JV$9=0)=FALSE,OR(JV$9='2. Protocols'!$C54,JV$9='2. Protocols'!$E54,JV$9='2. Protocols'!$G54)),1,0)*'4. Formulations'!$L54</f>
        <v>0</v>
      </c>
      <c r="JW55" s="27">
        <f>IF(AND(OR(ISBLANK(JW$9),JW$9=0)=FALSE,OR(JW$9='2. Protocols'!$C54,JW$9='2. Protocols'!$E54,JW$9='2. Protocols'!$G54)),1,0)*'4. Formulations'!$L54</f>
        <v>0</v>
      </c>
      <c r="JX55" s="27">
        <f>IF(AND(OR(ISBLANK(JX$9),JX$9=0)=FALSE,OR(JX$9='2. Protocols'!$C54,JX$9='2. Protocols'!$E54,JX$9='2. Protocols'!$G54)),1,0)*'4. Formulations'!$L54</f>
        <v>0</v>
      </c>
      <c r="JY55" s="27">
        <f>IF(AND(OR(ISBLANK(JY$9),JY$9=0)=FALSE,OR(JY$9='2. Protocols'!$C54,JY$9='2. Protocols'!$E54,JY$9='2. Protocols'!$G54)),1,0)*'4. Formulations'!$L54</f>
        <v>0</v>
      </c>
      <c r="JZ55" s="27">
        <f>IF(AND(OR(ISBLANK(JZ$9),JZ$9=0)=FALSE,OR(JZ$9='2. Protocols'!$C54,JZ$9='2. Protocols'!$E54,JZ$9='2. Protocols'!$G54)),1,0)*'4. Formulations'!$L54</f>
        <v>0</v>
      </c>
      <c r="KA55" s="27">
        <f>IF(AND(OR(ISBLANK(KA$9),KA$9=0)=FALSE,OR(KA$9='2. Protocols'!$C54,KA$9='2. Protocols'!$E54,KA$9='2. Protocols'!$G54)),1,0)*'4. Formulations'!$L54</f>
        <v>0</v>
      </c>
      <c r="KB55" s="27">
        <f>IF(AND(OR(ISBLANK(KB$9),KB$9=0)=FALSE,OR(KB$9='2. Protocols'!$C54,KB$9='2. Protocols'!$E54,KB$9='2. Protocols'!$G54)),1,0)*'4. Formulations'!$L54</f>
        <v>0</v>
      </c>
      <c r="KC55" s="27">
        <f>IF(AND(OR(ISBLANK(KC$9),KC$9=0)=FALSE,OR(KC$9='2. Protocols'!$C54,KC$9='2. Protocols'!$E54,KC$9='2. Protocols'!$G54)),1,0)*'4. Formulations'!$L54</f>
        <v>0</v>
      </c>
      <c r="KD55" s="27">
        <f>IF(AND(OR(ISBLANK(KD$9),KD$9=0)=FALSE,OR(KD$9='2. Protocols'!$C54,KD$9='2. Protocols'!$E54,KD$9='2. Protocols'!$G54)),1,0)*'4. Formulations'!$L54</f>
        <v>0</v>
      </c>
      <c r="KE55" s="27">
        <f>IF(AND(OR(ISBLANK(KE$9),KE$9=0)=FALSE,OR(KE$9='2. Protocols'!$C54,KE$9='2. Protocols'!$E54,KE$9='2. Protocols'!$G54)),1,0)*'4. Formulations'!$L54</f>
        <v>0</v>
      </c>
      <c r="KF55" s="27">
        <f>IF(AND(OR(ISBLANK(KF$9),KF$9=0)=FALSE,OR(KF$9='2. Protocols'!$C54,KF$9='2. Protocols'!$E54,KF$9='2. Protocols'!$G54)),1,0)*'4. Formulations'!$L54</f>
        <v>0</v>
      </c>
      <c r="KG55" s="27">
        <f>IF(AND(OR(ISBLANK(KG$9),KG$9=0)=FALSE,OR(KG$9='2. Protocols'!$C54,KG$9='2. Protocols'!$E54,KG$9='2. Protocols'!$G54)),1,0)*'4. Formulations'!$L54</f>
        <v>0</v>
      </c>
      <c r="KH55" s="27">
        <f>IF(AND(OR(ISBLANK(KH$9),KH$9=0)=FALSE,OR(KH$9='2. Protocols'!$C54,KH$9='2. Protocols'!$E54,KH$9='2. Protocols'!$G54)),1,0)*'4. Formulations'!$L54</f>
        <v>0</v>
      </c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B55" s="27">
        <f>IF(AND(OR(ISBLANK(LB$9),LB$9=0)=FALSE,LB$9=$DL55),1,0)*'4. Formulations'!$M54</f>
        <v>0</v>
      </c>
      <c r="LC55" s="27">
        <f>IF(AND(OR(ISBLANK(LC$9),LC$9=0)=FALSE,LC$9=$DL55),1,0)*'4. Formulations'!$M54</f>
        <v>0</v>
      </c>
      <c r="LD55" s="27">
        <f>IF(AND(OR(ISBLANK(LD$9),LD$9=0)=FALSE,LD$9=$DL55),1,0)*'4. Formulations'!$M54</f>
        <v>0</v>
      </c>
      <c r="LE55" s="27">
        <f>IF(AND(OR(ISBLANK(LE$9),LE$9=0)=FALSE,LE$9=$DL55),1,0)*'4. Formulations'!$M54</f>
        <v>0</v>
      </c>
      <c r="LF55" s="27">
        <f>IF(AND(OR(ISBLANK(LF$9),LF$9=0)=FALSE,LF$9=$DL55),1,0)*'4. Formulations'!$M54</f>
        <v>0</v>
      </c>
      <c r="LG55" s="27">
        <f>IF(AND(OR(ISBLANK(LG$9),LG$9=0)=FALSE,LG$9=$DL55),1,0)*'4. Formulations'!$M54</f>
        <v>0</v>
      </c>
      <c r="LH55" s="27">
        <f>IF(AND(OR(ISBLANK(LH$9),LH$9=0)=FALSE,LH$9=$DL55),1,0)*'4. Formulations'!$M54</f>
        <v>0</v>
      </c>
      <c r="LI55" s="27">
        <f>IF(AND(OR(ISBLANK(LI$9),LI$9=0)=FALSE,LI$9=$DL55),1,0)*'4. Formulations'!$M54</f>
        <v>0</v>
      </c>
      <c r="LJ55" s="27">
        <f>IF(AND(OR(ISBLANK(LJ$9),LJ$9=0)=FALSE,LJ$9=$DL55),1,0)*'4. Formulations'!$M54</f>
        <v>0</v>
      </c>
      <c r="LK55" s="27">
        <f>IF(AND(OR(ISBLANK(LK$9),LK$9=0)=FALSE,LK$9=$DL55),1,0)*'4. Formulations'!$M54</f>
        <v>0</v>
      </c>
      <c r="LL55" s="27">
        <f>IF(AND(OR(ISBLANK(LL$9),LL$9=0)=FALSE,LL$9=$DL55),1,0)*'4. Formulations'!$M54</f>
        <v>0</v>
      </c>
      <c r="LM55" s="27">
        <f>IF(AND(OR(ISBLANK(LM$9),LM$9=0)=FALSE,LM$9=$DL55),1,0)*'4. Formulations'!$M54</f>
        <v>0</v>
      </c>
      <c r="LN55" s="27">
        <f>IF(AND(OR(ISBLANK(LN$9),LN$9=0)=FALSE,LN$9=$DL55),1,0)*'4. Formulations'!$M54</f>
        <v>0</v>
      </c>
      <c r="LO55" s="27">
        <f>IF(AND(OR(ISBLANK(LO$9),LO$9=0)=FALSE,LO$9=$DL55),1,0)*'4. Formulations'!$M54</f>
        <v>0</v>
      </c>
      <c r="LP55" s="27">
        <f>IF(AND(OR(ISBLANK(LP$9),LP$9=0)=FALSE,LP$9=$DL55),1,0)*'4. Formulations'!$M54</f>
        <v>0</v>
      </c>
      <c r="LQ55" s="27">
        <f>IF(AND(OR(ISBLANK(LQ$9),LQ$9=0)=FALSE,LQ$9=$DL55),1,0)*'4. Formulations'!$M54</f>
        <v>0</v>
      </c>
      <c r="LR55" s="27">
        <f>IF(AND(OR(ISBLANK(LR$9),LR$9=0)=FALSE,LR$9=$DL55),1,0)*'4. Formulations'!$M54</f>
        <v>0</v>
      </c>
      <c r="LS55" s="27"/>
      <c r="LT55" s="27"/>
      <c r="LU55" s="27"/>
      <c r="LW55" s="27">
        <f>IF(AND(OR(ISBLANK(LW$9),LW$9=0)=FALSE,SUM($LB55:$LR55)&gt;0,LW$9='2. Protocols'!$G54),1,0)*'4. Formulations'!$M54</f>
        <v>0</v>
      </c>
      <c r="LX55" s="27">
        <f>IF(AND(OR(ISBLANK(LX$9),LX$9=0)=FALSE,SUM($LB55:$LR55)&gt;0,LX$9='2. Protocols'!$G54),1,0)*'4. Formulations'!$M54</f>
        <v>0</v>
      </c>
      <c r="LY55" s="27">
        <f>IF(AND(OR(ISBLANK(LY$9),LY$9=0)=FALSE,SUM($LB55:$LR55)&gt;0,LY$9='2. Protocols'!$G54),1,0)*'4. Formulations'!$M54</f>
        <v>0</v>
      </c>
      <c r="LZ55" s="27">
        <f>IF(AND(OR(ISBLANK(LZ$9),LZ$9=0)=FALSE,SUM($LB55:$LR55)&gt;0,LZ$9='2. Protocols'!$G54),1,0)*'4. Formulations'!$M54</f>
        <v>0</v>
      </c>
      <c r="MA55" s="27">
        <f>IF(AND(OR(ISBLANK(MA$9),MA$9=0)=FALSE,SUM($LB55:$LR55)&gt;0,MA$9='2. Protocols'!$G54),1,0)*'4. Formulations'!$M54</f>
        <v>0</v>
      </c>
      <c r="MB55" s="27">
        <f>IF(AND(OR(ISBLANK(MB$9),MB$9=0)=FALSE,SUM($LB55:$LR55)&gt;0,MB$9='2. Protocols'!$G54),1,0)*'4. Formulations'!$M54</f>
        <v>0</v>
      </c>
      <c r="MC55" s="27">
        <f>IF(AND(OR(ISBLANK(MC$9),MC$9=0)=FALSE,SUM($LB55:$LR55)&gt;0,MC$9='2. Protocols'!$G54),1,0)*'4. Formulations'!$M54</f>
        <v>0</v>
      </c>
      <c r="MD55" s="27">
        <f>IF(AND(OR(ISBLANK(MD$9),MD$9=0)=FALSE,SUM($LB55:$LR55)&gt;0,MD$9='2. Protocols'!$G54),1,0)*'4. Formulations'!$M54</f>
        <v>0</v>
      </c>
      <c r="ME55" s="27">
        <f>IF(AND(OR(ISBLANK(ME$9),ME$9=0)=FALSE,SUM($LB55:$LR55)&gt;0,ME$9='2. Protocols'!$G54),1,0)*'4. Formulations'!$M54</f>
        <v>0</v>
      </c>
      <c r="MF55" s="27">
        <f>IF(AND(OR(ISBLANK(MF$9),MF$9=0)=FALSE,SUM($LB55:$LR55)&gt;0,MF$9='2. Protocols'!$G54),1,0)*'4. Formulations'!$M54</f>
        <v>0</v>
      </c>
      <c r="MG55" s="27">
        <f>IF(AND(OR(ISBLANK(MG$9),MG$9=0)=FALSE,SUM($LB55:$LR55)&gt;0,MG$9='2. Protocols'!$G54),1,0)*'4. Formulations'!$M54</f>
        <v>0</v>
      </c>
      <c r="MH55" s="27">
        <f>IF(AND(OR(ISBLANK(MH$9),MH$9=0)=FALSE,SUM($LB55:$LR55)&gt;0,MH$9='2. Protocols'!$G54),1,0)*'4. Formulations'!$M54</f>
        <v>0</v>
      </c>
      <c r="MI55" s="27">
        <f>IF(AND(OR(ISBLANK(MI$9),MI$9=0)=FALSE,SUM($LB55:$LR55)&gt;0,MI$9='2. Protocols'!$G54),1,0)*'4. Formulations'!$M54</f>
        <v>0</v>
      </c>
      <c r="MJ55" s="27">
        <f>IF(AND(OR(ISBLANK(MJ$9),MJ$9=0)=FALSE,SUM($LB55:$LR55)&gt;0,MJ$9='2. Protocols'!$G54),1,0)*'4. Formulations'!$M54</f>
        <v>0</v>
      </c>
      <c r="MK55" s="27">
        <f>IF(AND(OR(ISBLANK(MK$9),MK$9=0)=FALSE,SUM($LB55:$LR55)&gt;0,MK$9='2. Protocols'!$G54),1,0)*'4. Formulations'!$M54</f>
        <v>0</v>
      </c>
      <c r="ML55" s="27">
        <f>IF(AND(OR(ISBLANK(ML$9),ML$9=0)=FALSE,SUM($LB55:$LR55)&gt;0,ML$9='2. Protocols'!$G54),1,0)*'4. Formulations'!$M54</f>
        <v>0</v>
      </c>
      <c r="MM55" s="27">
        <f>IF(AND(OR(ISBLANK(MM$9),MM$9=0)=FALSE,SUM($LB55:$LR55)&gt;0,MM$9='2. Protocols'!$G54),1,0)*'4. Formulations'!$M54</f>
        <v>0</v>
      </c>
      <c r="MN55" s="27">
        <f>IF(AND(OR(ISBLANK(MN$9),MN$9=0)=FALSE,SUM($LB55:$LR55)&gt;0,MN$9='2. Protocols'!$G54),1,0)*'4. Formulations'!$M54</f>
        <v>0</v>
      </c>
      <c r="MO55" s="27">
        <f>IF(AND(OR(ISBLANK(MO$9),MO$9=0)=FALSE,SUM($LB55:$LR55)&gt;0,MO$9='2. Protocols'!$G54),1,0)*'4. Formulations'!$M54</f>
        <v>0</v>
      </c>
      <c r="MP55" s="27">
        <f>IF(AND(OR(ISBLANK(MP$9),MP$9=0)=FALSE,SUM($LB55:$LR55)&gt;0,MP$9='2. Protocols'!$G54),1,0)*'4. Formulations'!$M54</f>
        <v>0</v>
      </c>
      <c r="MQ55" s="27">
        <f>IF(AND(OR(ISBLANK(MQ$9),MQ$9=0)=FALSE,SUM($LB55:$LR55)&gt;0,MQ$9='2. Protocols'!$G54),1,0)*'4. Formulations'!$M54</f>
        <v>0</v>
      </c>
      <c r="MR55" s="27">
        <f>IF(AND(OR(ISBLANK(MR$9),MR$9=0)=FALSE,SUM($LB55:$LR55)&gt;0,MR$9='2. Protocols'!$G54),1,0)*'4. Formulations'!$M54</f>
        <v>0</v>
      </c>
      <c r="MS55" s="27">
        <f>IF(AND(OR(ISBLANK(MS$9),MS$9=0)=FALSE,SUM($LB55:$LR55)&gt;0,MS$9='2. Protocols'!$G54),1,0)*'4. Formulations'!$M54</f>
        <v>0</v>
      </c>
      <c r="MT55" s="27">
        <f>IF(AND(OR(ISBLANK(MT$9),MT$9=0)=FALSE,SUM($LB55:$LR55)&gt;0,MT$9='2. Protocols'!$G54),1,0)*'4. Formulations'!$M54</f>
        <v>0</v>
      </c>
      <c r="MU55" s="27">
        <f>IF(AND(OR(ISBLANK(MU$9),MU$9=0)=FALSE,SUM($LB55:$LR55)&gt;0,MU$9='2. Protocols'!$G54),1,0)*'4. Formulations'!$M54</f>
        <v>0</v>
      </c>
      <c r="MV55" s="27">
        <f>IF(AND(OR(ISBLANK(MV$9),MV$9=0)=FALSE,SUM($LB55:$LR55)&gt;0,MV$9='2. Protocols'!$G54),1,0)*'4. Formulations'!$M54</f>
        <v>0</v>
      </c>
      <c r="MW55" s="27">
        <f>IF(AND(OR(ISBLANK(MW$9),MW$9=0)=FALSE,SUM($LB55:$LR55)&gt;0,MW$9='2. Protocols'!$G54),1,0)*'4. Formulations'!$M54</f>
        <v>0</v>
      </c>
      <c r="MX55" s="27">
        <f>IF(AND(OR(ISBLANK(MX$9),MX$9=0)=FALSE,SUM($LB55:$LR55)&gt;0,MX$9='2. Protocols'!$G54),1,0)*'4. Formulations'!$M54</f>
        <v>0</v>
      </c>
      <c r="MY55" s="27">
        <f>IF(AND(OR(ISBLANK(MY$9),MY$9=0)=FALSE,SUM($LB55:$LR55)&gt;0,MY$9='2. Protocols'!$G54),1,0)*'4. Formulations'!$M54</f>
        <v>0</v>
      </c>
      <c r="MZ55" s="27">
        <f>IF(AND(OR(ISBLANK(MZ$9),MZ$9=0)=FALSE,SUM($LB55:$LR55)&gt;0,MZ$9='2. Protocols'!$G54),1,0)*'4. Formulations'!$M54</f>
        <v>0</v>
      </c>
      <c r="NA55" s="27">
        <f>IF(AND(OR(ISBLANK(NA$9),NA$9=0)=FALSE,SUM($LB55:$LR55)&gt;0,NA$9='2. Protocols'!$G54),1,0)*'4. Formulations'!$M54</f>
        <v>0</v>
      </c>
      <c r="NB55" s="27">
        <f>IF(AND(OR(ISBLANK(NB$9),NB$9=0)=FALSE,SUM($LB55:$LR55)&gt;0,NB$9='2. Protocols'!$G54),1,0)*'4. Formulations'!$M54</f>
        <v>0</v>
      </c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V55" s="27">
        <f>IF(AND(OR(ISBLANK(NV$9),NV$9=0)=FALSE,NV$9=$DM55),1,0)*'4. Formulations'!$N54</f>
        <v>0</v>
      </c>
      <c r="NW55" s="721">
        <f>IF(AND(OR(ISBLANK(NW$9),NW$9=0)=FALSE,NW$9=$DM55),1,0)*'4. Formulations'!$N54</f>
        <v>0</v>
      </c>
      <c r="NX55" s="27">
        <f>IF(AND(OR(ISBLANK(NX$9),NX$9=0)=FALSE,NX$9=$DM55),1,0)*'4. Formulations'!$N54</f>
        <v>0</v>
      </c>
      <c r="NY55" s="27">
        <f>IF(AND(OR(ISBLANK(NY$9),NY$9=0)=FALSE,NY$9=$DM55),1,0)*'4. Formulations'!$N54</f>
        <v>0</v>
      </c>
      <c r="NZ55" s="27">
        <f>IF(AND(OR(ISBLANK(NZ$9),NZ$9=0)=FALSE,NZ$9=$DM55),1,0)*'4. Formulations'!$N54</f>
        <v>0</v>
      </c>
      <c r="OA55" s="27">
        <f>IF(AND(OR(ISBLANK(OA$9),OA$9=0)=FALSE,OA$9=$DM55),1,0)*'4. Formulations'!$N54</f>
        <v>0</v>
      </c>
      <c r="OB55" s="27">
        <f>IF(AND(OR(ISBLANK(OB$9),OB$9=0)=FALSE,OB$9=$DM55),1,0)*'4. Formulations'!$N54</f>
        <v>0</v>
      </c>
      <c r="OC55" s="27">
        <f>IF(AND(OR(ISBLANK(OC$9),OC$9=0)=FALSE,OC$9=$DM55),1,0)*'4. Formulations'!$N54</f>
        <v>0</v>
      </c>
      <c r="OD55" s="27">
        <f>IF(AND(OR(ISBLANK(OD$9),OD$9=0)=FALSE,OD$9=$DM55),1,0)*'4. Formulations'!$N54</f>
        <v>0</v>
      </c>
      <c r="OE55" s="27">
        <f>IF(AND(OR(ISBLANK(OE$9),OE$9=0)=FALSE,OE$9=$DM55),1,0)*'4. Formulations'!$N54</f>
        <v>0</v>
      </c>
      <c r="OF55" s="27">
        <f>IF(AND(OR(ISBLANK(OF$9),OF$9=0)=FALSE,OF$9=$DM55),1,0)*'4. Formulations'!$N54</f>
        <v>0</v>
      </c>
      <c r="OG55" s="27">
        <f>IF(AND(OR(ISBLANK(OG$9),OG$9=0)=FALSE,OG$9=$DM55),1,0)*'4. Formulations'!$N54</f>
        <v>0</v>
      </c>
      <c r="OH55" s="27">
        <f>IF(AND(OR(ISBLANK(OH$9),OH$9=0)=FALSE,OH$9=$DM55),1,0)*'4. Formulations'!$N54</f>
        <v>0</v>
      </c>
      <c r="OI55" s="27">
        <f>IF(AND(OR(ISBLANK(OI$9),OI$9=0)=FALSE,OI$9=$DM55),1,0)*'4. Formulations'!$N54</f>
        <v>0</v>
      </c>
      <c r="OJ55" s="27">
        <f>IF(AND(OR(ISBLANK(OJ$9),OJ$9=0)=FALSE,OJ$9=$DM55),1,0)*'4. Formulations'!$N54</f>
        <v>0</v>
      </c>
      <c r="OK55" s="27">
        <f>IF(AND(OR(ISBLANK(OK$9),OK$9=0)=FALSE,OK$9=$DM55),1,0)*'4. Formulations'!$N54</f>
        <v>0</v>
      </c>
      <c r="OL55" s="27">
        <f>IF(AND(OR(ISBLANK(OL$9),OL$9=0)=FALSE,OL$9=$DM55),1,0)*'4. Formulations'!$N54</f>
        <v>0</v>
      </c>
      <c r="OM55" s="27"/>
      <c r="ON55" s="27"/>
      <c r="OO55" s="27"/>
      <c r="OQ55" s="27">
        <f>IF(AND(OR(ISBLANK(OQ$9),OQ$9=0)=FALSE,OR(OQ$9='2. Protocols'!$C54,OQ$9='2. Protocols'!$E54,OQ$9='2. Protocols'!$G54)),1,0)*'4. Formulations'!$O54</f>
        <v>0</v>
      </c>
      <c r="OR55" s="27">
        <f>IF(AND(OR(ISBLANK(OR$9),OR$9=0)=FALSE,OR(OR$9='2. Protocols'!$C54,OR$9='2. Protocols'!$E54,OR$9='2. Protocols'!$G54)),1,0)*'4. Formulations'!$O54</f>
        <v>0</v>
      </c>
      <c r="OS55" s="27">
        <f>IF(AND(OR(ISBLANK(OS$9),OS$9=0)=FALSE,OR(OS$9='2. Protocols'!$C54,OS$9='2. Protocols'!$E54,OS$9='2. Protocols'!$G54)),1,0)*'4. Formulations'!$O54</f>
        <v>0</v>
      </c>
      <c r="OT55" s="27">
        <f>IF(AND(OR(ISBLANK(OT$9),OT$9=0)=FALSE,OR(OT$9='2. Protocols'!$C54,OT$9='2. Protocols'!$E54,OT$9='2. Protocols'!$G54)),1,0)*'4. Formulations'!$O54</f>
        <v>0</v>
      </c>
      <c r="OU55" s="27">
        <f>IF(AND(OR(ISBLANK(OU$9),OU$9=0)=FALSE,OR(OU$9='2. Protocols'!$C54,OU$9='2. Protocols'!$E54,OU$9='2. Protocols'!$G54)),1,0)*'4. Formulations'!$O54</f>
        <v>0</v>
      </c>
      <c r="OV55" s="27">
        <f>IF(AND(OR(ISBLANK(OV$9),OV$9=0)=FALSE,OR(OV$9='2. Protocols'!$C54,OV$9='2. Protocols'!$E54,OV$9='2. Protocols'!$G54)),1,0)*'4. Formulations'!$O54</f>
        <v>0</v>
      </c>
      <c r="OW55" s="27">
        <f>IF(AND(OR(ISBLANK(OW$9),OW$9=0)=FALSE,OR(OW$9='2. Protocols'!$C54,OW$9='2. Protocols'!$E54,OW$9='2. Protocols'!$G54)),1,0)*'4. Formulations'!$O54</f>
        <v>0</v>
      </c>
      <c r="OX55" s="27">
        <f>IF(AND(OR(ISBLANK(OX$9),OX$9=0)=FALSE,OR(OX$9='2. Protocols'!$C54,OX$9='2. Protocols'!$E54,OX$9='2. Protocols'!$G54)),1,0)*'4. Formulations'!$O54</f>
        <v>0</v>
      </c>
      <c r="OY55" s="27">
        <f>IF(AND(OR(ISBLANK(OY$9),OY$9=0)=FALSE,OR(OY$9='2. Protocols'!$C54,OY$9='2. Protocols'!$E54,OY$9='2. Protocols'!$G54)),1,0)*'4. Formulations'!$O54</f>
        <v>0</v>
      </c>
      <c r="OZ55" s="27">
        <f>IF(AND(OR(ISBLANK(OZ$9),OZ$9=0)=FALSE,OR(OZ$9='2. Protocols'!$C54,OZ$9='2. Protocols'!$E54,OZ$9='2. Protocols'!$G54)),1,0)*'4. Formulations'!$O54</f>
        <v>0</v>
      </c>
      <c r="PA55" s="27">
        <f>IF(AND(OR(ISBLANK(PA$9),PA$9=0)=FALSE,OR(PA$9='2. Protocols'!$C54,PA$9='2. Protocols'!$E54,PA$9='2. Protocols'!$G54)),1,0)*'4. Formulations'!$O54</f>
        <v>0</v>
      </c>
      <c r="PB55" s="27">
        <f>IF(AND(OR(ISBLANK(PB$9),PB$9=0)=FALSE,OR(PB$9='2. Protocols'!$C54,PB$9='2. Protocols'!$E54,PB$9='2. Protocols'!$G54)),1,0)*'4. Formulations'!$O54</f>
        <v>0</v>
      </c>
      <c r="PC55" s="27">
        <f>IF(AND(OR(ISBLANK(PC$9),PC$9=0)=FALSE,OR(PC$9='2. Protocols'!$C54,PC$9='2. Protocols'!$E54,PC$9='2. Protocols'!$G54)),1,0)*'4. Formulations'!$O54</f>
        <v>0</v>
      </c>
      <c r="PD55" s="27">
        <f>IF(AND(OR(ISBLANK(PD$9),PD$9=0)=FALSE,OR(PD$9='2. Protocols'!$C54,PD$9='2. Protocols'!$E54,PD$9='2. Protocols'!$G54)),1,0)*'4. Formulations'!$O54</f>
        <v>0</v>
      </c>
      <c r="PE55" s="27">
        <f>IF(AND(OR(ISBLANK(PE$9),PE$9=0)=FALSE,OR(PE$9='2. Protocols'!$C54,PE$9='2. Protocols'!$E54,PE$9='2. Protocols'!$G54)),1,0)*'4. Formulations'!$O54</f>
        <v>0</v>
      </c>
      <c r="PF55" s="27">
        <f>IF(AND(OR(ISBLANK(PF$9),PF$9=0)=FALSE,OR(PF$9='2. Protocols'!$C54,PF$9='2. Protocols'!$E54,PF$9='2. Protocols'!$G54)),1,0)*'4. Formulations'!$O54</f>
        <v>0</v>
      </c>
      <c r="PG55" s="27">
        <f>IF(AND(OR(ISBLANK(PG$9),PG$9=0)=FALSE,OR(PG$9='2. Protocols'!$C54,PG$9='2. Protocols'!$E54,PG$9='2. Protocols'!$G54)),1,0)*'4. Formulations'!$O54</f>
        <v>0</v>
      </c>
      <c r="PH55" s="27">
        <f>IF(AND(OR(ISBLANK(PH$9),PH$9=0)=FALSE,OR(PH$9='2. Protocols'!$C54,PH$9='2. Protocols'!$E54,PH$9='2. Protocols'!$G54)),1,0)*'4. Formulations'!$O54</f>
        <v>0</v>
      </c>
      <c r="PI55" s="27">
        <f>IF(AND(OR(ISBLANK(PI$9),PI$9=0)=FALSE,OR(PI$9='2. Protocols'!$C54,PI$9='2. Protocols'!$E54,PI$9='2. Protocols'!$G54)),1,0)*'4. Formulations'!$O54</f>
        <v>0</v>
      </c>
      <c r="PJ55" s="27">
        <f>IF(AND(OR(ISBLANK(PJ$9),PJ$9=0)=FALSE,OR(PJ$9='2. Protocols'!$C54,PJ$9='2. Protocols'!$E54,PJ$9='2. Protocols'!$G54)),1,0)*'4. Formulations'!$O54</f>
        <v>0</v>
      </c>
      <c r="PK55" s="27">
        <f>IF(AND(OR(ISBLANK(PK$9),PK$9=0)=FALSE,OR(PK$9='2. Protocols'!$C54,PK$9='2. Protocols'!$E54,PK$9='2. Protocols'!$G54)),1,0)*'4. Formulations'!$O54</f>
        <v>0</v>
      </c>
      <c r="PL55" s="27">
        <f>IF(AND(OR(ISBLANK(PL$9),PL$9=0)=FALSE,OR(PL$9='2. Protocols'!$C54,PL$9='2. Protocols'!$E54,PL$9='2. Protocols'!$G54)),1,0)*'4. Formulations'!$O54</f>
        <v>0</v>
      </c>
      <c r="PM55" s="27">
        <f>IF(AND(OR(ISBLANK(PM$9),PM$9=0)=FALSE,OR(PM$9='2. Protocols'!$C54,PM$9='2. Protocols'!$E54,PM$9='2. Protocols'!$G54)),1,0)*'4. Formulations'!$O54</f>
        <v>0</v>
      </c>
      <c r="PN55" s="27">
        <f>IF(AND(OR(ISBLANK(PN$9),PN$9=0)=FALSE,OR(PN$9='2. Protocols'!$C54,PN$9='2. Protocols'!$E54,PN$9='2. Protocols'!$G54)),1,0)*'4. Formulations'!$O54</f>
        <v>0</v>
      </c>
      <c r="PO55" s="27">
        <f>IF(AND(OR(ISBLANK(PO$9),PO$9=0)=FALSE,OR(PO$9='2. Protocols'!$C54,PO$9='2. Protocols'!$E54,PO$9='2. Protocols'!$G54)),1,0)*'4. Formulations'!$O54</f>
        <v>0</v>
      </c>
      <c r="PP55" s="27">
        <f>IF(AND(OR(ISBLANK(PP$9),PP$9=0)=FALSE,OR(PP$9='2. Protocols'!$C54,PP$9='2. Protocols'!$E54,PP$9='2. Protocols'!$G54)),1,0)*'4. Formulations'!$O54</f>
        <v>0</v>
      </c>
      <c r="PQ55" s="27">
        <f>IF(AND(OR(ISBLANK(PQ$9),PQ$9=0)=FALSE,OR(PQ$9='2. Protocols'!$C54,PQ$9='2. Protocols'!$E54,PQ$9='2. Protocols'!$G54)),1,0)*'4. Formulations'!$O54</f>
        <v>0</v>
      </c>
      <c r="PR55" s="27">
        <f>IF(AND(OR(ISBLANK(PR$9),PR$9=0)=FALSE,OR(PR$9='2. Protocols'!$C54,PR$9='2. Protocols'!$E54,PR$9='2. Protocols'!$G54)),1,0)*'4. Formulations'!$O54</f>
        <v>0</v>
      </c>
      <c r="PS55" s="27">
        <f>IF(AND(OR(ISBLANK(PS$9),PS$9=0)=FALSE,OR(PS$9='2. Protocols'!$C54,PS$9='2. Protocols'!$E54,PS$9='2. Protocols'!$G54)),1,0)*'4. Formulations'!$O54</f>
        <v>0</v>
      </c>
      <c r="PT55" s="27">
        <f>IF(AND(OR(ISBLANK(PT$9),PT$9=0)=FALSE,OR(PT$9='2. Protocols'!$C54,PT$9='2. Protocols'!$E54,PT$9='2. Protocols'!$G54)),1,0)*'4. Formulations'!$O54</f>
        <v>0</v>
      </c>
      <c r="PU55" s="27">
        <f>IF(AND(OR(ISBLANK(PU$9),PU$9=0)=FALSE,OR(PU$9='2. Protocols'!$C54,PU$9='2. Protocols'!$E54,PU$9='2. Protocols'!$G54)),1,0)*'4. Formulations'!$O54</f>
        <v>0</v>
      </c>
      <c r="PV55" s="27">
        <f>IF(AND(OR(ISBLANK(PV$9),PV$9=0)=FALSE,OR(PV$9='2. Protocols'!$C54,PV$9='2. Protocols'!$E54,PV$9='2. Protocols'!$G54)),1,0)*'4. Formulations'!$O54</f>
        <v>0</v>
      </c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P55" s="27">
        <f>IF(AND(OR(ISBLANK(QP$9),QP$9=0)=FALSE,QP$9=$DL55),1,0)*'4. Formulations'!$P54</f>
        <v>0</v>
      </c>
      <c r="QQ55" s="27">
        <f>IF(AND(OR(ISBLANK(QQ$9),QQ$9=0)=FALSE,QQ$9=$DL55),1,0)*'4. Formulations'!$P54</f>
        <v>0</v>
      </c>
      <c r="QR55" s="27">
        <f>IF(AND(OR(ISBLANK(QR$9),QR$9=0)=FALSE,QR$9=$DL55),1,0)*'4. Formulations'!$P54</f>
        <v>0</v>
      </c>
      <c r="QS55" s="27">
        <f>IF(AND(OR(ISBLANK(QS$9),QS$9=0)=FALSE,QS$9=$DL55),1,0)*'4. Formulations'!$P54</f>
        <v>0</v>
      </c>
      <c r="QT55" s="27">
        <f>IF(AND(OR(ISBLANK(QT$9),QT$9=0)=FALSE,QT$9=$DL55),1,0)*'4. Formulations'!$P54</f>
        <v>0</v>
      </c>
      <c r="QU55" s="27">
        <f>IF(AND(OR(ISBLANK(QU$9),QU$9=0)=FALSE,QU$9=$DL55),1,0)*'4. Formulations'!$P54</f>
        <v>0</v>
      </c>
      <c r="QV55" s="27">
        <f>IF(AND(OR(ISBLANK(QV$9),QV$9=0)=FALSE,QV$9=$DL55),1,0)*'4. Formulations'!$P54</f>
        <v>0</v>
      </c>
      <c r="QW55" s="27">
        <f>IF(AND(OR(ISBLANK(QW$9),QW$9=0)=FALSE,QW$9=$DL55),1,0)*'4. Formulations'!$P54</f>
        <v>0</v>
      </c>
      <c r="QX55" s="27">
        <f>IF(AND(OR(ISBLANK(QX$9),QX$9=0)=FALSE,QX$9=$DL55),1,0)*'4. Formulations'!$P54</f>
        <v>0</v>
      </c>
      <c r="QY55" s="27">
        <f>IF(AND(OR(ISBLANK(QY$9),QY$9=0)=FALSE,QY$9=$DL55),1,0)*'4. Formulations'!$P54</f>
        <v>0</v>
      </c>
      <c r="QZ55" s="27">
        <f>IF(AND(OR(ISBLANK(QZ$9),QZ$9=0)=FALSE,QZ$9=$DL55),1,0)*'4. Formulations'!$P54</f>
        <v>0</v>
      </c>
      <c r="RA55" s="27">
        <f>IF(AND(OR(ISBLANK(RA$9),RA$9=0)=FALSE,RA$9=$DL55),1,0)*'4. Formulations'!$P54</f>
        <v>0</v>
      </c>
      <c r="RB55" s="27">
        <f>IF(AND(OR(ISBLANK(RB$9),RB$9=0)=FALSE,RB$9=$DL55),1,0)*'4. Formulations'!$P54</f>
        <v>0</v>
      </c>
      <c r="RC55" s="27">
        <f>IF(AND(OR(ISBLANK(RC$9),RC$9=0)=FALSE,RC$9=$DL55),1,0)*'4. Formulations'!$P54</f>
        <v>0</v>
      </c>
      <c r="RD55" s="27">
        <f>IF(AND(OR(ISBLANK(RD$9),RD$9=0)=FALSE,RD$9=$DL55),1,0)*'4. Formulations'!$P54</f>
        <v>0</v>
      </c>
      <c r="RE55" s="27">
        <f>IF(AND(OR(ISBLANK(RE$9),RE$9=0)=FALSE,RE$9=$DL55),1,0)*'4. Formulations'!$P54</f>
        <v>0</v>
      </c>
      <c r="RF55" s="27">
        <f>IF(AND(OR(ISBLANK(RF$9),RF$9=0)=FALSE,RF$9=$DL55),1,0)*'4. Formulations'!$P54</f>
        <v>0</v>
      </c>
      <c r="RG55" s="27"/>
      <c r="RH55" s="27"/>
      <c r="RI55" s="27"/>
      <c r="RK55" s="27">
        <f>IF(AND(OR(ISBLANK(RK$9),RK$9=0)=FALSE,SUM($QP55:$RF55)&gt;0,RK$9='2. Protocols'!$G54),1,0)*'4. Formulations'!$P54</f>
        <v>0</v>
      </c>
      <c r="RL55" s="27">
        <f>IF(AND(OR(ISBLANK(RL$9),RL$9=0)=FALSE,SUM($QP55:$RF55)&gt;0,RL$9='2. Protocols'!$G54),1,0)*'4. Formulations'!$P54</f>
        <v>0</v>
      </c>
      <c r="RM55" s="27">
        <f>IF(AND(OR(ISBLANK(RM$9),RM$9=0)=FALSE,SUM($QP55:$RF55)&gt;0,RM$9='2. Protocols'!$G54),1,0)*'4. Formulations'!$P54</f>
        <v>0</v>
      </c>
      <c r="RN55" s="27">
        <f>IF(AND(OR(ISBLANK(RN$9),RN$9=0)=FALSE,SUM($QP55:$RF55)&gt;0,RN$9='2. Protocols'!$G54),1,0)*'4. Formulations'!$P54</f>
        <v>0</v>
      </c>
      <c r="RO55" s="27">
        <f>IF(AND(OR(ISBLANK(RO$9),RO$9=0)=FALSE,SUM($QP55:$RF55)&gt;0,RO$9='2. Protocols'!$G54),1,0)*'4. Formulations'!$P54</f>
        <v>0</v>
      </c>
      <c r="RP55" s="27">
        <f>IF(AND(OR(ISBLANK(RP$9),RP$9=0)=FALSE,SUM($QP55:$RF55)&gt;0,RP$9='2. Protocols'!$G54),1,0)*'4. Formulations'!$P54</f>
        <v>0</v>
      </c>
      <c r="RQ55" s="27">
        <f>IF(AND(OR(ISBLANK(RQ$9),RQ$9=0)=FALSE,SUM($QP55:$RF55)&gt;0,RQ$9='2. Protocols'!$G54),1,0)*'4. Formulations'!$P54</f>
        <v>0</v>
      </c>
      <c r="RR55" s="27">
        <f>IF(AND(OR(ISBLANK(RR$9),RR$9=0)=FALSE,SUM($QP55:$RF55)&gt;0,RR$9='2. Protocols'!$G54),1,0)*'4. Formulations'!$P54</f>
        <v>0</v>
      </c>
      <c r="RS55" s="27">
        <f>IF(AND(OR(ISBLANK(RS$9),RS$9=0)=FALSE,SUM($QP55:$RF55)&gt;0,RS$9='2. Protocols'!$G54),1,0)*'4. Formulations'!$P54</f>
        <v>0</v>
      </c>
      <c r="RT55" s="27">
        <f>IF(AND(OR(ISBLANK(RT$9),RT$9=0)=FALSE,SUM($QP55:$RF55)&gt;0,RT$9='2. Protocols'!$G54),1,0)*'4. Formulations'!$P54</f>
        <v>0</v>
      </c>
      <c r="RU55" s="27">
        <f>IF(AND(OR(ISBLANK(RU$9),RU$9=0)=FALSE,SUM($QP55:$RF55)&gt;0,RU$9='2. Protocols'!$G54),1,0)*'4. Formulations'!$P54</f>
        <v>0</v>
      </c>
      <c r="RV55" s="27">
        <f>IF(AND(OR(ISBLANK(RV$9),RV$9=0)=FALSE,SUM($QP55:$RF55)&gt;0,RV$9='2. Protocols'!$G54),1,0)*'4. Formulations'!$P54</f>
        <v>0</v>
      </c>
      <c r="RW55" s="27">
        <f>IF(AND(OR(ISBLANK(RW$9),RW$9=0)=FALSE,SUM($QP55:$RF55)&gt;0,RW$9='2. Protocols'!$G54),1,0)*'4. Formulations'!$P54</f>
        <v>0</v>
      </c>
      <c r="RX55" s="27">
        <f>IF(AND(OR(ISBLANK(RX$9),RX$9=0)=FALSE,SUM($QP55:$RF55)&gt;0,RX$9='2. Protocols'!$G54),1,0)*'4. Formulations'!$P54</f>
        <v>0</v>
      </c>
      <c r="RY55" s="27">
        <f>IF(AND(OR(ISBLANK(RY$9),RY$9=0)=FALSE,SUM($QP55:$RF55)&gt;0,RY$9='2. Protocols'!$G54),1,0)*'4. Formulations'!$P54</f>
        <v>0</v>
      </c>
      <c r="RZ55" s="27">
        <f>IF(AND(OR(ISBLANK(RZ$9),RZ$9=0)=FALSE,SUM($QP55:$RF55)&gt;0,RZ$9='2. Protocols'!$G54),1,0)*'4. Formulations'!$P54</f>
        <v>0</v>
      </c>
      <c r="SA55" s="27">
        <f>IF(AND(OR(ISBLANK(SA$9),SA$9=0)=FALSE,SUM($QP55:$RF55)&gt;0,SA$9='2. Protocols'!$G54),1,0)*'4. Formulations'!$P54</f>
        <v>0</v>
      </c>
      <c r="SB55" s="27">
        <f>IF(AND(OR(ISBLANK(SB$9),SB$9=0)=FALSE,SUM($QP55:$RF55)&gt;0,SB$9='2. Protocols'!$G54),1,0)*'4. Formulations'!$P54</f>
        <v>0</v>
      </c>
      <c r="SC55" s="27">
        <f>IF(AND(OR(ISBLANK(SC$9),SC$9=0)=FALSE,SUM($QP55:$RF55)&gt;0,SC$9='2. Protocols'!$G54),1,0)*'4. Formulations'!$P54</f>
        <v>0</v>
      </c>
      <c r="SD55" s="27">
        <f>IF(AND(OR(ISBLANK(SD$9),SD$9=0)=FALSE,SUM($QP55:$RF55)&gt;0,SD$9='2. Protocols'!$G54),1,0)*'4. Formulations'!$P54</f>
        <v>0</v>
      </c>
      <c r="SE55" s="27">
        <f>IF(AND(OR(ISBLANK(SE$9),SE$9=0)=FALSE,SUM($QP55:$RF55)&gt;0,SE$9='2. Protocols'!$G54),1,0)*'4. Formulations'!$P54</f>
        <v>0</v>
      </c>
      <c r="SF55" s="27">
        <f>IF(AND(OR(ISBLANK(SF$9),SF$9=0)=FALSE,SUM($QP55:$RF55)&gt;0,SF$9='2. Protocols'!$G54),1,0)*'4. Formulations'!$P54</f>
        <v>0</v>
      </c>
      <c r="SG55" s="27">
        <f>IF(AND(OR(ISBLANK(SG$9),SG$9=0)=FALSE,SUM($QP55:$RF55)&gt;0,SG$9='2. Protocols'!$G54),1,0)*'4. Formulations'!$P54</f>
        <v>0</v>
      </c>
      <c r="SH55" s="27">
        <f>IF(AND(OR(ISBLANK(SH$9),SH$9=0)=FALSE,SUM($QP55:$RF55)&gt;0,SH$9='2. Protocols'!$G54),1,0)*'4. Formulations'!$P54</f>
        <v>0</v>
      </c>
      <c r="SI55" s="27">
        <f>IF(AND(OR(ISBLANK(SI$9),SI$9=0)=FALSE,SUM($QP55:$RF55)&gt;0,SI$9='2. Protocols'!$G54),1,0)*'4. Formulations'!$P54</f>
        <v>0</v>
      </c>
      <c r="SJ55" s="27">
        <f>IF(AND(OR(ISBLANK(SJ$9),SJ$9=0)=FALSE,SUM($QP55:$RF55)&gt;0,SJ$9='2. Protocols'!$G54),1,0)*'4. Formulations'!$P54</f>
        <v>0</v>
      </c>
      <c r="SK55" s="27">
        <f>IF(AND(OR(ISBLANK(SK$9),SK$9=0)=FALSE,SUM($QP55:$RF55)&gt;0,SK$9='2. Protocols'!$G54),1,0)*'4. Formulations'!$P54</f>
        <v>0</v>
      </c>
      <c r="SL55" s="27">
        <f>IF(AND(OR(ISBLANK(SL$9),SL$9=0)=FALSE,SUM($QP55:$RF55)&gt;0,SL$9='2. Protocols'!$G54),1,0)*'4. Formulations'!$P54</f>
        <v>0</v>
      </c>
      <c r="SM55" s="27">
        <f>IF(AND(OR(ISBLANK(SM$9),SM$9=0)=FALSE,SUM($QP55:$RF55)&gt;0,SM$9='2. Protocols'!$G54),1,0)*'4. Formulations'!$P54</f>
        <v>0</v>
      </c>
      <c r="SN55" s="27">
        <f>IF(AND(OR(ISBLANK(SN$9),SN$9=0)=FALSE,SUM($QP55:$RF55)&gt;0,SN$9='2. Protocols'!$G54),1,0)*'4. Formulations'!$P54</f>
        <v>0</v>
      </c>
      <c r="SO55" s="27">
        <f>IF(AND(OR(ISBLANK(SO$9),SO$9=0)=FALSE,SUM($QP55:$RF55)&gt;0,SO$9='2. Protocols'!$G54),1,0)*'4. Formulations'!$P54</f>
        <v>0</v>
      </c>
      <c r="SP55" s="27">
        <f>IF(AND(OR(ISBLANK(SP$9),SP$9=0)=FALSE,SUM($QP55:$RF55)&gt;0,SP$9='2. Protocols'!$G54),1,0)*'4. Formulations'!$P54</f>
        <v>0</v>
      </c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J55" s="27">
        <f>IF(AND(OR(ISBLANK(TJ$9),TJ$9=0)=FALSE,TJ$9=$DM55),1,0)*'4. Formulations'!$Q54</f>
        <v>0</v>
      </c>
      <c r="TK55" s="27">
        <f>IF(AND(OR(ISBLANK(TK$9),TK$9=0)=FALSE,TK$9=$DM55),1,0)*'4. Formulations'!$Q54</f>
        <v>0</v>
      </c>
      <c r="TL55" s="27">
        <f>IF(AND(OR(ISBLANK(TL$9),TL$9=0)=FALSE,TL$9=$DM55),1,0)*'4. Formulations'!$Q54</f>
        <v>0</v>
      </c>
      <c r="TM55" s="27">
        <f>IF(AND(OR(ISBLANK(TM$9),TM$9=0)=FALSE,TM$9=$DM55),1,0)*'4. Formulations'!$Q54</f>
        <v>0</v>
      </c>
      <c r="TN55" s="27">
        <f>IF(AND(OR(ISBLANK(TN$9),TN$9=0)=FALSE,TN$9=$DM55),1,0)*'4. Formulations'!$Q54</f>
        <v>0</v>
      </c>
      <c r="TO55" s="27">
        <f>IF(AND(OR(ISBLANK(TO$9),TO$9=0)=FALSE,TO$9=$DM55),1,0)*'4. Formulations'!$Q54</f>
        <v>0</v>
      </c>
      <c r="TP55" s="27">
        <f>IF(AND(OR(ISBLANK(TP$9),TP$9=0)=FALSE,TP$9=$DM55),1,0)*'4. Formulations'!$Q54</f>
        <v>0</v>
      </c>
      <c r="TQ55" s="27">
        <f>IF(AND(OR(ISBLANK(TQ$9),TQ$9=0)=FALSE,TQ$9=$DM55),1,0)*'4. Formulations'!$Q54</f>
        <v>0</v>
      </c>
      <c r="TR55" s="27">
        <f>IF(AND(OR(ISBLANK(TR$9),TR$9=0)=FALSE,TR$9=$DM55),1,0)*'4. Formulations'!$Q54</f>
        <v>0</v>
      </c>
      <c r="TS55" s="27">
        <f>IF(AND(OR(ISBLANK(TS$9),TS$9=0)=FALSE,TS$9=$DM55),1,0)*'4. Formulations'!$Q54</f>
        <v>0</v>
      </c>
      <c r="TT55" s="27">
        <f>IF(AND(OR(ISBLANK(TT$9),TT$9=0)=FALSE,TT$9=$DM55),1,0)*'4. Formulations'!$Q54</f>
        <v>0</v>
      </c>
      <c r="TU55" s="27">
        <f>IF(AND(OR(ISBLANK(TU$9),TU$9=0)=FALSE,TU$9=$DM55),1,0)*'4. Formulations'!$Q54</f>
        <v>0</v>
      </c>
      <c r="TV55" s="27">
        <f>IF(AND(OR(ISBLANK(TV$9),TV$9=0)=FALSE,TV$9=$DM55),1,0)*'4. Formulations'!$Q54</f>
        <v>0</v>
      </c>
      <c r="TW55" s="27">
        <f>IF(AND(OR(ISBLANK(TW$9),TW$9=0)=FALSE,TW$9=$DM55),1,0)*'4. Formulations'!$Q54</f>
        <v>0</v>
      </c>
      <c r="TX55" s="27">
        <f>IF(AND(OR(ISBLANK(TX$9),TX$9=0)=FALSE,TX$9=$DM55),1,0)*'4. Formulations'!$Q54</f>
        <v>0</v>
      </c>
      <c r="TY55" s="27">
        <f>IF(AND(OR(ISBLANK(TY$9),TY$9=0)=FALSE,TY$9=$DM55),1,0)*'4. Formulations'!$Q54</f>
        <v>0</v>
      </c>
      <c r="TZ55" s="27">
        <f>IF(AND(OR(ISBLANK(TZ$9),TZ$9=0)=FALSE,TZ$9=$DM55),1,0)*'4. Formulations'!$Q54</f>
        <v>0</v>
      </c>
      <c r="UA55" s="27"/>
      <c r="UB55" s="27"/>
      <c r="UC55" s="27"/>
    </row>
    <row r="56" spans="2:549" ht="15" hidden="1" outlineLevel="1" x14ac:dyDescent="0.25">
      <c r="B56" s="2"/>
      <c r="C56" s="75" t="str">
        <f>IF('2. Protocols'!C55&amp;"+"&amp;'2. Protocols'!E55&amp;"+"&amp;'2. Protocols'!G55="++","",'2. Protocols'!C55&amp;"+"&amp;'2. Protocols'!E55&amp;"+"&amp;'2. Protocols'!G55)</f>
        <v/>
      </c>
      <c r="D56" s="7"/>
      <c r="E56" s="8"/>
      <c r="G56" s="72">
        <f>'2. Protocols'!J55*'1. General Inputs'!$L$13</f>
        <v>0</v>
      </c>
      <c r="H56" s="72" t="e">
        <f>MAX(G56*(1+'1. General Inputs'!$BA$23+HLOOKUP(H$7,'1. General Inputs'!$BC$17:$BE$19,ROWS('1. General Inputs'!$BA$17:$BA$19),0))+(H$76*'2. Protocols'!$O55)+'3. ARV Substitutions'!L78,0)</f>
        <v>#VALUE!</v>
      </c>
      <c r="I56" s="72" t="e">
        <f>MAX(H56*(1+'1. General Inputs'!$BA$23+HLOOKUP(I$7,'1. General Inputs'!$BC$17:$BE$19,ROWS('1. General Inputs'!$BA$17:$BA$19),0))+(I$76*'2. Protocols'!$O55)+'3. ARV Substitutions'!M78,0)</f>
        <v>#VALUE!</v>
      </c>
      <c r="J56" s="72" t="e">
        <f>MAX(I56*(1+'1. General Inputs'!$BA$23+HLOOKUP(J$7,'1. General Inputs'!$BC$17:$BE$19,ROWS('1. General Inputs'!$BA$17:$BA$19),0))+(J$76*'2. Protocols'!$O55)+'3. ARV Substitutions'!N78,0)</f>
        <v>#VALUE!</v>
      </c>
      <c r="K56" s="72" t="e">
        <f>MAX(J56*(1+'1. General Inputs'!$BA$23+HLOOKUP(K$7,'1. General Inputs'!$BC$17:$BE$19,ROWS('1. General Inputs'!$BA$17:$BA$19),0))+(K$76*'2. Protocols'!$O55)+'3. ARV Substitutions'!O78,0)</f>
        <v>#VALUE!</v>
      </c>
      <c r="L56" s="72" t="e">
        <f>MAX(K56*(1+'1. General Inputs'!$BA$23+HLOOKUP(L$7,'1. General Inputs'!$BC$17:$BE$19,ROWS('1. General Inputs'!$BA$17:$BA$19),0))+(L$76*'2. Protocols'!$O55)+'3. ARV Substitutions'!P78,0)</f>
        <v>#VALUE!</v>
      </c>
      <c r="M56" s="72" t="e">
        <f>MAX(L56*(1+'1. General Inputs'!$BA$23+HLOOKUP(M$7,'1. General Inputs'!$BC$17:$BE$19,ROWS('1. General Inputs'!$BA$17:$BA$19),0))+(M$76*'2. Protocols'!$O55)+'3. ARV Substitutions'!Q78,0)</f>
        <v>#VALUE!</v>
      </c>
      <c r="N56" s="72" t="e">
        <f>MAX(M56*(1+'1. General Inputs'!$BA$23+HLOOKUP(N$7,'1. General Inputs'!$BC$17:$BE$19,ROWS('1. General Inputs'!$BA$17:$BA$19),0))+(N$76*'2. Protocols'!$O55)+'3. ARV Substitutions'!R78,0)</f>
        <v>#VALUE!</v>
      </c>
      <c r="O56" s="72" t="e">
        <f>MAX(N56*(1+'1. General Inputs'!$BA$23+HLOOKUP(O$7,'1. General Inputs'!$BC$17:$BE$19,ROWS('1. General Inputs'!$BA$17:$BA$19),0))+(O$76*'2. Protocols'!$O55)+'3. ARV Substitutions'!S78,0)</f>
        <v>#VALUE!</v>
      </c>
      <c r="P56" s="72" t="e">
        <f>MAX(O56*(1+'1. General Inputs'!$BA$23+HLOOKUP(P$7,'1. General Inputs'!$BC$17:$BE$19,ROWS('1. General Inputs'!$BA$17:$BA$19),0))+(P$76*'2. Protocols'!$O55)+'3. ARV Substitutions'!T78,0)</f>
        <v>#VALUE!</v>
      </c>
      <c r="Q56" s="72" t="e">
        <f>MAX(P56*(1+'1. General Inputs'!$BA$23+HLOOKUP(Q$7,'1. General Inputs'!$BC$17:$BE$19,ROWS('1. General Inputs'!$BA$17:$BA$19),0))+(Q$76*'2. Protocols'!$O55)+'3. ARV Substitutions'!U78,0)</f>
        <v>#VALUE!</v>
      </c>
      <c r="R56" s="72" t="e">
        <f>MAX(Q56*(1+'1. General Inputs'!$BA$23+HLOOKUP(R$7,'1. General Inputs'!$BC$17:$BE$19,ROWS('1. General Inputs'!$BA$17:$BA$19),0))+(R$76*'2. Protocols'!$O55)+'3. ARV Substitutions'!V78,0)</f>
        <v>#VALUE!</v>
      </c>
      <c r="S56" s="72" t="e">
        <f>MAX(R56*(1+'1. General Inputs'!$BA$23+HLOOKUP(S$7,'1. General Inputs'!$BC$17:$BE$19,ROWS('1. General Inputs'!$BA$17:$BA$19),0))+(S$76*'2. Protocols'!$O55)+'3. ARV Substitutions'!W78,0)</f>
        <v>#VALUE!</v>
      </c>
      <c r="T56" s="72" t="e">
        <f>MAX(S56*(1+'1. General Inputs'!$BA$23+HLOOKUP(T$7,'1. General Inputs'!$BC$17:$BE$19,ROWS('1. General Inputs'!$BA$17:$BA$19),0))+(T$76*'2. Protocols'!$O55)+'3. ARV Substitutions'!X78,0)</f>
        <v>#VALUE!</v>
      </c>
      <c r="U56" s="72" t="e">
        <f>MAX(T56*(1+'1. General Inputs'!$BA$23+HLOOKUP(U$7,'1. General Inputs'!$BC$17:$BE$19,ROWS('1. General Inputs'!$BA$17:$BA$19),0))+(U$76*'2. Protocols'!$O55)+'3. ARV Substitutions'!Y78,0)</f>
        <v>#VALUE!</v>
      </c>
      <c r="V56" s="72" t="e">
        <f>MAX(U56*(1+'1. General Inputs'!$BA$23+HLOOKUP(V$7,'1. General Inputs'!$BC$17:$BE$19,ROWS('1. General Inputs'!$BA$17:$BA$19),0))+(V$76*'2. Protocols'!$O55)+'3. ARV Substitutions'!Z78,0)</f>
        <v>#VALUE!</v>
      </c>
      <c r="W56" s="72" t="e">
        <f>MAX(V56*(1+'1. General Inputs'!$BA$23+HLOOKUP(W$7,'1. General Inputs'!$BC$17:$BE$19,ROWS('1. General Inputs'!$BA$17:$BA$19),0))+(W$76*'2. Protocols'!$O55)+'3. ARV Substitutions'!AA78,0)</f>
        <v>#VALUE!</v>
      </c>
      <c r="X56" s="72" t="e">
        <f>MAX(W56*(1+'1. General Inputs'!$BA$23+HLOOKUP(X$7,'1. General Inputs'!$BC$17:$BE$19,ROWS('1. General Inputs'!$BA$17:$BA$19),0))+(X$76*'2. Protocols'!$O55)+'3. ARV Substitutions'!AB78,0)</f>
        <v>#VALUE!</v>
      </c>
      <c r="Y56" s="72" t="e">
        <f>MAX(X56*(1+'1. General Inputs'!$BA$23+HLOOKUP(Y$7,'1. General Inputs'!$BC$17:$BE$19,ROWS('1. General Inputs'!$BA$17:$BA$19),0))+(Y$76*'2. Protocols'!$O55)+'3. ARV Substitutions'!AC78,0)</f>
        <v>#VALUE!</v>
      </c>
      <c r="Z56" s="72" t="e">
        <f>MAX(Y56*(1+'1. General Inputs'!$BA$23+HLOOKUP(Z$7,'1. General Inputs'!$BC$17:$BE$19,ROWS('1. General Inputs'!$BA$17:$BA$19),0))+(Z$76*'2. Protocols'!$O55)+'3. ARV Substitutions'!AD78,0)</f>
        <v>#VALUE!</v>
      </c>
      <c r="AA56" s="72" t="e">
        <f>MAX(Z56*(1+'1. General Inputs'!$BA$23+HLOOKUP(AA$7,'1. General Inputs'!$BC$17:$BE$19,ROWS('1. General Inputs'!$BA$17:$BA$19),0))+(AA$76*'2. Protocols'!$O55)+'3. ARV Substitutions'!AE78,0)</f>
        <v>#VALUE!</v>
      </c>
      <c r="AB56" s="72" t="e">
        <f>MAX(AA56*(1+'1. General Inputs'!$BA$23+HLOOKUP(AB$7,'1. General Inputs'!$BC$17:$BE$19,ROWS('1. General Inputs'!$BA$17:$BA$19),0))+(AB$76*'2. Protocols'!$O55)+'3. ARV Substitutions'!AF78,0)</f>
        <v>#VALUE!</v>
      </c>
      <c r="AC56" s="72" t="e">
        <f>MAX(AB56*(1+'1. General Inputs'!$BA$23+HLOOKUP(AC$7,'1. General Inputs'!$BC$17:$BE$19,ROWS('1. General Inputs'!$BA$17:$BA$19),0))+(AC$76*'2. Protocols'!$O55)+'3. ARV Substitutions'!AG78,0)</f>
        <v>#VALUE!</v>
      </c>
      <c r="AD56" s="72" t="e">
        <f>MAX(AC56*(1+'1. General Inputs'!$BA$23+HLOOKUP(AD$7,'1. General Inputs'!$BC$17:$BE$19,ROWS('1. General Inputs'!$BA$17:$BA$19),0))+(AD$76*'2. Protocols'!$O55)+'3. ARV Substitutions'!AH78,0)</f>
        <v>#VALUE!</v>
      </c>
      <c r="AE56" s="72" t="e">
        <f>MAX(AD56*(1+'1. General Inputs'!$BA$23+HLOOKUP(AE$7,'1. General Inputs'!$BC$17:$BE$19,ROWS('1. General Inputs'!$BA$17:$BA$19),0))+(AE$76*'2. Protocols'!$O55)+'3. ARV Substitutions'!AI78,0)</f>
        <v>#VALUE!</v>
      </c>
      <c r="AF56" s="72" t="e">
        <f>MAX(AE56*(1+'1. General Inputs'!$BA$23+HLOOKUP(AF$7,'1. General Inputs'!$BC$17:$BE$19,ROWS('1. General Inputs'!$BA$17:$BA$19),0))+(AF$76*'2. Protocols'!$O55)+'3. ARV Substitutions'!AJ78,0)</f>
        <v>#VALUE!</v>
      </c>
      <c r="AG56" s="72" t="e">
        <f>MAX(AF56*(1+'1. General Inputs'!$BA$23+HLOOKUP(AG$7,'1. General Inputs'!$BC$17:$BE$19,ROWS('1. General Inputs'!$BA$17:$BA$19),0))+(AG$76*'2. Protocols'!$O55)+'3. ARV Substitutions'!AK78,0)</f>
        <v>#VALUE!</v>
      </c>
      <c r="AH56" s="72" t="e">
        <f>MAX(AG56*(1+'1. General Inputs'!$BA$23+HLOOKUP(AH$7,'1. General Inputs'!$BC$17:$BE$19,ROWS('1. General Inputs'!$BA$17:$BA$19),0))+(AH$76*'2. Protocols'!$O55)+'3. ARV Substitutions'!AL78,0)</f>
        <v>#VALUE!</v>
      </c>
      <c r="AI56" s="72" t="e">
        <f>MAX(AH56*(1+'1. General Inputs'!$BA$23+HLOOKUP(AI$7,'1. General Inputs'!$BC$17:$BE$19,ROWS('1. General Inputs'!$BA$17:$BA$19),0))+(AI$76*'2. Protocols'!$O55)+'3. ARV Substitutions'!AM78,0)</f>
        <v>#VALUE!</v>
      </c>
      <c r="AJ56" s="72" t="e">
        <f>MAX(AI56*(1+'1. General Inputs'!$BA$23+HLOOKUP(AJ$7,'1. General Inputs'!$BC$17:$BE$19,ROWS('1. General Inputs'!$BA$17:$BA$19),0))+(AJ$76*'2. Protocols'!$O55)+'3. ARV Substitutions'!AN78,0)</f>
        <v>#VALUE!</v>
      </c>
      <c r="AK56" s="72" t="e">
        <f>MAX(AJ56*(1+'1. General Inputs'!$BA$23+HLOOKUP(AK$7,'1. General Inputs'!$BC$17:$BE$19,ROWS('1. General Inputs'!$BA$17:$BA$19),0))+(AK$76*'2. Protocols'!$O55)+'3. ARV Substitutions'!AO78,0)</f>
        <v>#VALUE!</v>
      </c>
      <c r="AL56" s="72" t="e">
        <f>MAX(AK56*(1+'1. General Inputs'!$BA$23+HLOOKUP(AL$7,'1. General Inputs'!$BC$17:$BE$19,ROWS('1. General Inputs'!$BA$17:$BA$19),0))+(AL$76*'2. Protocols'!$O55)+'3. ARV Substitutions'!AP78,0)</f>
        <v>#VALUE!</v>
      </c>
      <c r="AM56" s="72" t="e">
        <f>MAX(AL56*(1+'1. General Inputs'!$BA$23+HLOOKUP(AM$7,'1. General Inputs'!$BC$17:$BE$19,ROWS('1. General Inputs'!$BA$17:$BA$19),0))+(AM$76*'2. Protocols'!$O55)+'3. ARV Substitutions'!AQ78,0)</f>
        <v>#VALUE!</v>
      </c>
      <c r="AN56" s="72" t="e">
        <f>MAX(AM56*(1+'1. General Inputs'!$BA$23+HLOOKUP(AN$7,'1. General Inputs'!$BC$17:$BE$19,ROWS('1. General Inputs'!$BA$17:$BA$19),0))+(AN$76*'2. Protocols'!$O55)+'3. ARV Substitutions'!AR78,0)</f>
        <v>#VALUE!</v>
      </c>
      <c r="AO56" s="72" t="e">
        <f>MAX(AN56*(1+'1. General Inputs'!$BA$23+HLOOKUP(AO$7,'1. General Inputs'!$BC$17:$BE$19,ROWS('1. General Inputs'!$BA$17:$BA$19),0))+(AO$76*'2. Protocols'!$O55)+'3. ARV Substitutions'!AS78,0)</f>
        <v>#VALUE!</v>
      </c>
      <c r="AP56" s="72" t="e">
        <f>MAX(AO56*(1+'1. General Inputs'!$BA$23+HLOOKUP(AP$7,'1. General Inputs'!$BC$17:$BE$19,ROWS('1. General Inputs'!$BA$17:$BA$19),0))+(AP$76*'2. Protocols'!$O55)+'3. ARV Substitutions'!AT78,0)</f>
        <v>#VALUE!</v>
      </c>
      <c r="AQ56" s="72" t="e">
        <f>MAX(AP56*(1+'1. General Inputs'!$BA$23+HLOOKUP(AQ$7,'1. General Inputs'!$BC$17:$BE$19,ROWS('1. General Inputs'!$BA$17:$BA$19),0))+(AQ$76*'2. Protocols'!$O55)+'3. ARV Substitutions'!AU78,0)</f>
        <v>#VALUE!</v>
      </c>
      <c r="CA56" s="51" t="e">
        <f t="shared" si="68"/>
        <v>#VALUE!</v>
      </c>
      <c r="CB56" s="51" t="e">
        <f t="shared" si="69"/>
        <v>#VALUE!</v>
      </c>
      <c r="CC56" s="51" t="e">
        <f t="shared" si="70"/>
        <v>#VALUE!</v>
      </c>
      <c r="CD56" s="51" t="e">
        <f t="shared" si="71"/>
        <v>#VALUE!</v>
      </c>
      <c r="CE56" s="51" t="e">
        <f t="shared" si="103"/>
        <v>#VALUE!</v>
      </c>
      <c r="CF56" s="51" t="e">
        <f t="shared" si="72"/>
        <v>#VALUE!</v>
      </c>
      <c r="CG56" s="51" t="e">
        <f t="shared" si="73"/>
        <v>#VALUE!</v>
      </c>
      <c r="CH56" s="51" t="e">
        <f t="shared" si="74"/>
        <v>#VALUE!</v>
      </c>
      <c r="CI56" s="51" t="e">
        <f t="shared" si="75"/>
        <v>#VALUE!</v>
      </c>
      <c r="CJ56" s="51" t="e">
        <f t="shared" si="76"/>
        <v>#VALUE!</v>
      </c>
      <c r="CK56" s="51" t="e">
        <f t="shared" si="77"/>
        <v>#VALUE!</v>
      </c>
      <c r="CL56" s="51" t="e">
        <f t="shared" si="78"/>
        <v>#VALUE!</v>
      </c>
      <c r="CM56" s="51" t="e">
        <f t="shared" si="79"/>
        <v>#VALUE!</v>
      </c>
      <c r="CN56" s="51" t="e">
        <f t="shared" si="80"/>
        <v>#VALUE!</v>
      </c>
      <c r="CO56" s="51" t="e">
        <f t="shared" si="81"/>
        <v>#VALUE!</v>
      </c>
      <c r="CP56" s="51" t="e">
        <f t="shared" si="82"/>
        <v>#VALUE!</v>
      </c>
      <c r="CQ56" s="51" t="e">
        <f t="shared" si="83"/>
        <v>#VALUE!</v>
      </c>
      <c r="CR56" s="51" t="e">
        <f t="shared" si="84"/>
        <v>#VALUE!</v>
      </c>
      <c r="CS56" s="51" t="e">
        <f t="shared" si="85"/>
        <v>#VALUE!</v>
      </c>
      <c r="CT56" s="51" t="e">
        <f t="shared" si="86"/>
        <v>#VALUE!</v>
      </c>
      <c r="CU56" s="51" t="e">
        <f t="shared" si="87"/>
        <v>#VALUE!</v>
      </c>
      <c r="CV56" s="51" t="e">
        <f t="shared" si="88"/>
        <v>#VALUE!</v>
      </c>
      <c r="CW56" s="51" t="e">
        <f t="shared" si="89"/>
        <v>#VALUE!</v>
      </c>
      <c r="CX56" s="51" t="e">
        <f t="shared" si="90"/>
        <v>#VALUE!</v>
      </c>
      <c r="CY56" s="51" t="e">
        <f t="shared" si="91"/>
        <v>#VALUE!</v>
      </c>
      <c r="CZ56" s="51" t="e">
        <f t="shared" si="92"/>
        <v>#VALUE!</v>
      </c>
      <c r="DA56" s="51" t="e">
        <f t="shared" si="93"/>
        <v>#VALUE!</v>
      </c>
      <c r="DB56" s="51" t="e">
        <f t="shared" si="94"/>
        <v>#VALUE!</v>
      </c>
      <c r="DC56" s="51" t="e">
        <f t="shared" si="95"/>
        <v>#VALUE!</v>
      </c>
      <c r="DD56" s="51" t="e">
        <f t="shared" si="96"/>
        <v>#VALUE!</v>
      </c>
      <c r="DE56" s="51" t="e">
        <f t="shared" si="97"/>
        <v>#VALUE!</v>
      </c>
      <c r="DF56" s="51" t="e">
        <f t="shared" si="98"/>
        <v>#VALUE!</v>
      </c>
      <c r="DG56" s="51" t="e">
        <f t="shared" si="99"/>
        <v>#VALUE!</v>
      </c>
      <c r="DH56" s="51" t="e">
        <f t="shared" si="100"/>
        <v>#VALUE!</v>
      </c>
      <c r="DI56" s="51" t="e">
        <f t="shared" si="101"/>
        <v>#VALUE!</v>
      </c>
      <c r="DJ56" s="51" t="e">
        <f t="shared" si="102"/>
        <v>#VALUE!</v>
      </c>
      <c r="DL56" s="21" t="str">
        <f>CONCATENATE('2. Protocols'!C55, '2. Protocols'!D55, '2. Protocols'!E55)</f>
        <v>+</v>
      </c>
      <c r="DM56" s="21" t="str">
        <f>CONCATENATE('2. Protocols'!C55, '2. Protocols'!D55, '2. Protocols'!E55, '2. Protocols'!F55, '2. Protocols'!G55,)</f>
        <v>++</v>
      </c>
      <c r="DO56" s="27">
        <f>IF(AND(OR(ISBLANK(DO$9),DO$9=0)=FALSE,OR(DO$9='2. Protocols'!$C55,DO$9='2. Protocols'!$E55,DO$9='2. Protocols'!$G55)),1,0)*'4. Formulations'!$I55</f>
        <v>0</v>
      </c>
      <c r="DP56" s="27">
        <f>IF(AND(OR(ISBLANK(DP$9),DP$9=0)=FALSE,OR(DP$9='2. Protocols'!$C55,DP$9='2. Protocols'!$E55,DP$9='2. Protocols'!$G55)),1,0)*'4. Formulations'!$I55</f>
        <v>0</v>
      </c>
      <c r="DQ56" s="27">
        <f>IF(AND(OR(ISBLANK(DQ$9),DQ$9=0)=FALSE,OR(DQ$9='2. Protocols'!$C55,DQ$9='2. Protocols'!$E55,DQ$9='2. Protocols'!$G55)),1,0)*'4. Formulations'!$I55</f>
        <v>0</v>
      </c>
      <c r="DR56" s="27">
        <f>IF(AND(OR(ISBLANK(DR$9),DR$9=0)=FALSE,OR(DR$9='2. Protocols'!$C55,DR$9='2. Protocols'!$E55,DR$9='2. Protocols'!$G55)),1,0)*'4. Formulations'!$I55</f>
        <v>0</v>
      </c>
      <c r="DS56" s="27">
        <f>IF(AND(OR(ISBLANK(DS$9),DS$9=0)=FALSE,OR(DS$9='2. Protocols'!$C55,DS$9='2. Protocols'!$E55,DS$9='2. Protocols'!$G55)),1,0)*'4. Formulations'!$I55</f>
        <v>0</v>
      </c>
      <c r="DT56" s="27">
        <f>IF(AND(OR(ISBLANK(DT$9),DT$9=0)=FALSE,OR(DT$9='2. Protocols'!$C55,DT$9='2. Protocols'!$E55,DT$9='2. Protocols'!$G55)),1,0)*'4. Formulations'!$I55</f>
        <v>0</v>
      </c>
      <c r="DU56" s="27">
        <f>IF(AND(OR(ISBLANK(DU$9),DU$9=0)=FALSE,OR(DU$9='2. Protocols'!$C55,DU$9='2. Protocols'!$E55,DU$9='2. Protocols'!$G55)),1,0)*'4. Formulations'!$I55</f>
        <v>0</v>
      </c>
      <c r="DV56" s="27">
        <f>IF(AND(OR(ISBLANK(DV$9),DV$9=0)=FALSE,OR(DV$9='2. Protocols'!$C55,DV$9='2. Protocols'!$E55,DV$9='2. Protocols'!$G55)),1,0)*'4. Formulations'!$I55</f>
        <v>0</v>
      </c>
      <c r="DW56" s="27">
        <f>IF(AND(OR(ISBLANK(DW$9),DW$9=0)=FALSE,OR(DW$9='2. Protocols'!$C55,DW$9='2. Protocols'!$E55,DW$9='2. Protocols'!$G55)),1,0)*'4. Formulations'!$I55</f>
        <v>0</v>
      </c>
      <c r="DX56" s="27">
        <f>IF(AND(OR(ISBLANK(DX$9),DX$9=0)=FALSE,OR(DX$9='2. Protocols'!$C55,DX$9='2. Protocols'!$E55,DX$9='2. Protocols'!$G55)),1,0)*'4. Formulations'!$I55</f>
        <v>0</v>
      </c>
      <c r="DY56" s="27">
        <f>IF(AND(OR(ISBLANK(DY$9),DY$9=0)=FALSE,OR(DY$9='2. Protocols'!$C55,DY$9='2. Protocols'!$E55,DY$9='2. Protocols'!$G55)),1,0)*'4. Formulations'!$I55</f>
        <v>0</v>
      </c>
      <c r="DZ56" s="27">
        <f>IF(AND(OR(ISBLANK(DZ$9),DZ$9=0)=FALSE,OR(DZ$9='2. Protocols'!$C55,DZ$9='2. Protocols'!$E55,DZ$9='2. Protocols'!$G55)),1,0)*'4. Formulations'!$I55</f>
        <v>0</v>
      </c>
      <c r="EA56" s="27">
        <f>IF(AND(OR(ISBLANK(EA$9),EA$9=0)=FALSE,OR(EA$9='2. Protocols'!$C55,EA$9='2. Protocols'!$E55,EA$9='2. Protocols'!$G55)),1,0)*'4. Formulations'!$I55</f>
        <v>0</v>
      </c>
      <c r="EB56" s="27">
        <f>IF(AND(OR(ISBLANK(EB$9),EB$9=0)=FALSE,OR(EB$9='2. Protocols'!$C55,EB$9='2. Protocols'!$E55,EB$9='2. Protocols'!$G55)),1,0)*'4. Formulations'!$I55</f>
        <v>0</v>
      </c>
      <c r="EC56" s="27">
        <f>IF(AND(OR(ISBLANK(EC$9),EC$9=0)=FALSE,OR(EC$9='2. Protocols'!$C55,EC$9='2. Protocols'!$E55,EC$9='2. Protocols'!$G55)),1,0)*'4. Formulations'!$I55</f>
        <v>0</v>
      </c>
      <c r="ED56" s="27">
        <f>IF(AND(OR(ISBLANK(ED$9),ED$9=0)=FALSE,OR(ED$9='2. Protocols'!$C55,ED$9='2. Protocols'!$E55,ED$9='2. Protocols'!$G55)),1,0)*'4. Formulations'!$I55</f>
        <v>0</v>
      </c>
      <c r="EE56" s="27">
        <f>IF(AND(OR(ISBLANK(EE$9),EE$9=0)=FALSE,OR(EE$9='2. Protocols'!$C55,EE$9='2. Protocols'!$E55,EE$9='2. Protocols'!$G55)),1,0)*'4. Formulations'!$I55</f>
        <v>0</v>
      </c>
      <c r="EF56" s="27">
        <f>IF(AND(OR(ISBLANK(EF$9),EF$9=0)=FALSE,OR(EF$9='2. Protocols'!$C55,EF$9='2. Protocols'!$E55,EF$9='2. Protocols'!$G55)),1,0)*'4. Formulations'!$I55</f>
        <v>0</v>
      </c>
      <c r="EG56" s="27">
        <f>IF(AND(OR(ISBLANK(EG$9),EG$9=0)=FALSE,OR(EG$9='2. Protocols'!$C55,EG$9='2. Protocols'!$E55,EG$9='2. Protocols'!$G55)),1,0)*'4. Formulations'!$I55</f>
        <v>0</v>
      </c>
      <c r="EH56" s="27">
        <f>IF(AND(OR(ISBLANK(EH$9),EH$9=0)=FALSE,OR(EH$9='2. Protocols'!$C55,EH$9='2. Protocols'!$E55,EH$9='2. Protocols'!$G55)),1,0)*'4. Formulations'!$I55</f>
        <v>0</v>
      </c>
      <c r="EI56" s="27">
        <f>IF(AND(OR(ISBLANK(EI$9),EI$9=0)=FALSE,OR(EI$9='2. Protocols'!$C55,EI$9='2. Protocols'!$E55,EI$9='2. Protocols'!$G55)),1,0)*'4. Formulations'!$I55</f>
        <v>0</v>
      </c>
      <c r="EJ56" s="27">
        <f>IF(AND(OR(ISBLANK(EJ$9),EJ$9=0)=FALSE,OR(EJ$9='2. Protocols'!$C55,EJ$9='2. Protocols'!$E55,EJ$9='2. Protocols'!$G55)),1,0)*'4. Formulations'!$I55</f>
        <v>0</v>
      </c>
      <c r="EK56" s="27">
        <f>IF(AND(OR(ISBLANK(EK$9),EK$9=0)=FALSE,OR(EK$9='2. Protocols'!$C55,EK$9='2. Protocols'!$E55,EK$9='2. Protocols'!$G55)),1,0)*'4. Formulations'!$I55</f>
        <v>0</v>
      </c>
      <c r="EL56" s="27">
        <f>IF(AND(OR(ISBLANK(EL$9),EL$9=0)=FALSE,OR(EL$9='2. Protocols'!$C55,EL$9='2. Protocols'!$E55,EL$9='2. Protocols'!$G55)),1,0)*'4. Formulations'!$I55</f>
        <v>0</v>
      </c>
      <c r="EM56" s="27">
        <f>IF(AND(OR(ISBLANK(EM$9),EM$9=0)=FALSE,OR(EM$9='2. Protocols'!$C55,EM$9='2. Protocols'!$E55,EM$9='2. Protocols'!$G55)),1,0)*'4. Formulations'!$I55</f>
        <v>0</v>
      </c>
      <c r="EN56" s="27">
        <f>IF(AND(OR(ISBLANK(EN$9),EN$9=0)=FALSE,OR(EN$9='2. Protocols'!$C55,EN$9='2. Protocols'!$E55,EN$9='2. Protocols'!$G55)),1,0)*'4. Formulations'!$I55</f>
        <v>0</v>
      </c>
      <c r="EO56" s="27">
        <f>IF(AND(OR(ISBLANK(EO$9),EO$9=0)=FALSE,OR(EO$9='2. Protocols'!$C55,EO$9='2. Protocols'!$E55,EO$9='2. Protocols'!$G55)),1,0)*'4. Formulations'!$I55</f>
        <v>0</v>
      </c>
      <c r="EP56" s="27">
        <f>IF(AND(OR(ISBLANK(EP$9),EP$9=0)=FALSE,OR(EP$9='2. Protocols'!$C55,EP$9='2. Protocols'!$E55,EP$9='2. Protocols'!$G55)),1,0)*'4. Formulations'!$I55</f>
        <v>0</v>
      </c>
      <c r="EQ56" s="27">
        <f>IF(AND(OR(ISBLANK(EQ$9),EQ$9=0)=FALSE,OR(EQ$9='2. Protocols'!$C55,EQ$9='2. Protocols'!$E55,EQ$9='2. Protocols'!$G55)),1,0)*'4. Formulations'!$I55</f>
        <v>0</v>
      </c>
      <c r="ER56" s="27">
        <f>IF(AND(OR(ISBLANK(ER$9),ER$9=0)=FALSE,OR(ER$9='2. Protocols'!$C55,ER$9='2. Protocols'!$E55,ER$9='2. Protocols'!$G55)),1,0)*'4. Formulations'!$I55</f>
        <v>0</v>
      </c>
      <c r="ES56" s="27">
        <f>IF(AND(OR(ISBLANK(ES$9),ES$9=0)=FALSE,OR(ES$9='2. Protocols'!$C55,ES$9='2. Protocols'!$E55,ES$9='2. Protocols'!$G55)),1,0)*'4. Formulations'!$I55</f>
        <v>0</v>
      </c>
      <c r="ET56" s="27">
        <f>IF(AND(OR(ISBLANK(ET$9),ET$9=0)=FALSE,OR(ET$9='2. Protocols'!$C55,ET$9='2. Protocols'!$E55,ET$9='2. Protocols'!$G55)),1,0)*'4. Formulations'!$I55</f>
        <v>0</v>
      </c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N56" s="27">
        <f>IF(AND(OR(ISBLANK(FN$9),FN$9=0)=FALSE,FN$9=$DL56),1,0)*'4. Formulations'!$J55</f>
        <v>0</v>
      </c>
      <c r="FO56" s="27">
        <f>IF(AND(OR(ISBLANK(FO$9),FO$9=0)=FALSE,FO$9=$DL56),1,0)*'4. Formulations'!$J55</f>
        <v>0</v>
      </c>
      <c r="FP56" s="27">
        <f>IF(AND(OR(ISBLANK(FP$9),FP$9=0)=FALSE,FP$9=$DL56),1,0)*'4. Formulations'!$J55</f>
        <v>0</v>
      </c>
      <c r="FQ56" s="27">
        <f>IF(AND(OR(ISBLANK(FQ$9),FQ$9=0)=FALSE,FQ$9=$DL56),1,0)*'4. Formulations'!$J55</f>
        <v>0</v>
      </c>
      <c r="FR56" s="27">
        <f>IF(AND(OR(ISBLANK(FR$9),FR$9=0)=FALSE,FR$9=$DL56),1,0)*'4. Formulations'!$J55</f>
        <v>0</v>
      </c>
      <c r="FS56" s="27">
        <f>IF(AND(OR(ISBLANK(FS$9),FS$9=0)=FALSE,FS$9=$DL56),1,0)*'4. Formulations'!$J55</f>
        <v>0</v>
      </c>
      <c r="FT56" s="27">
        <f>IF(AND(OR(ISBLANK(FT$9),FT$9=0)=FALSE,FT$9=$DL56),1,0)*'4. Formulations'!$J55</f>
        <v>0</v>
      </c>
      <c r="FU56" s="27">
        <f>IF(AND(OR(ISBLANK(FU$9),FU$9=0)=FALSE,FU$9=$DL56),1,0)*'4. Formulations'!$J55</f>
        <v>0</v>
      </c>
      <c r="FV56" s="27">
        <f>IF(AND(OR(ISBLANK(FV$9),FV$9=0)=FALSE,FV$9=$DL56),1,0)*'4. Formulations'!$J55</f>
        <v>0</v>
      </c>
      <c r="FW56" s="27">
        <f>IF(AND(OR(ISBLANK(FW$9),FW$9=0)=FALSE,FW$9=$DL56),1,0)*'4. Formulations'!$J55</f>
        <v>0</v>
      </c>
      <c r="FX56" s="27">
        <f>IF(AND(OR(ISBLANK(FX$9),FX$9=0)=FALSE,FX$9=$DL56),1,0)*'4. Formulations'!$J55</f>
        <v>0</v>
      </c>
      <c r="FY56" s="27">
        <f>IF(AND(OR(ISBLANK(FY$9),FY$9=0)=FALSE,FY$9=$DL56),1,0)*'4. Formulations'!$J55</f>
        <v>0</v>
      </c>
      <c r="FZ56" s="27">
        <f>IF(AND(OR(ISBLANK(FZ$9),FZ$9=0)=FALSE,FZ$9=$DL56),1,0)*'4. Formulations'!$J55</f>
        <v>0</v>
      </c>
      <c r="GA56" s="27">
        <f>IF(AND(OR(ISBLANK(GA$9),GA$9=0)=FALSE,GA$9=$DL56),1,0)*'4. Formulations'!$J55</f>
        <v>0</v>
      </c>
      <c r="GB56" s="27">
        <f>IF(AND(OR(ISBLANK(GB$9),GB$9=0)=FALSE,GB$9=$DL56),1,0)*'4. Formulations'!$J55</f>
        <v>0</v>
      </c>
      <c r="GC56" s="27">
        <f>IF(AND(OR(ISBLANK(GC$9),GC$9=0)=FALSE,GC$9=$DL56),1,0)*'4. Formulations'!$J55</f>
        <v>0</v>
      </c>
      <c r="GD56" s="27">
        <f>IF(AND(OR(ISBLANK(GD$9),GD$9=0)=FALSE,GD$9=$DL56),1,0)*'4. Formulations'!$J55</f>
        <v>0</v>
      </c>
      <c r="GE56" s="27"/>
      <c r="GF56" s="27"/>
      <c r="GG56" s="27"/>
      <c r="GI56" s="27">
        <f>IF(AND(OR(ISBLANK(GI$9),GI$9=0)=FALSE,SUM($FN56:$GD56)&gt;0,GI$9='2. Protocols'!$G55),1,0)*'4. Formulations'!$J55</f>
        <v>0</v>
      </c>
      <c r="GJ56" s="27">
        <f>IF(AND(OR(ISBLANK(GJ$9),GJ$9=0)=FALSE,SUM($FN56:$GD56)&gt;0,GJ$9='2. Protocols'!$G55),1,0)*'4. Formulations'!$J55</f>
        <v>0</v>
      </c>
      <c r="GK56" s="27">
        <f>IF(AND(OR(ISBLANK(GK$9),GK$9=0)=FALSE,SUM($FN56:$GD56)&gt;0,GK$9='2. Protocols'!$G55),1,0)*'4. Formulations'!$J55</f>
        <v>0</v>
      </c>
      <c r="GL56" s="27">
        <f>IF(AND(OR(ISBLANK(GL$9),GL$9=0)=FALSE,SUM($FN56:$GD56)&gt;0,GL$9='2. Protocols'!$G55),1,0)*'4. Formulations'!$J55</f>
        <v>0</v>
      </c>
      <c r="GM56" s="27">
        <f>IF(AND(OR(ISBLANK(GM$9),GM$9=0)=FALSE,SUM($FN56:$GD56)&gt;0,GM$9='2. Protocols'!$G55),1,0)*'4. Formulations'!$J55</f>
        <v>0</v>
      </c>
      <c r="GN56" s="27">
        <f>IF(AND(OR(ISBLANK(GN$9),GN$9=0)=FALSE,SUM($FN56:$GD56)&gt;0,GN$9='2. Protocols'!$G55),1,0)*'4. Formulations'!$J55</f>
        <v>0</v>
      </c>
      <c r="GO56" s="27">
        <f>IF(AND(OR(ISBLANK(GO$9),GO$9=0)=FALSE,SUM($FN56:$GD56)&gt;0,GO$9='2. Protocols'!$G55),1,0)*'4. Formulations'!$J55</f>
        <v>0</v>
      </c>
      <c r="GP56" s="27">
        <f>IF(AND(OR(ISBLANK(GP$9),GP$9=0)=FALSE,SUM($FN56:$GD56)&gt;0,GP$9='2. Protocols'!$G55),1,0)*'4. Formulations'!$J55</f>
        <v>0</v>
      </c>
      <c r="GQ56" s="27">
        <f>IF(AND(OR(ISBLANK(GQ$9),GQ$9=0)=FALSE,SUM($FN56:$GD56)&gt;0,GQ$9='2. Protocols'!$G55),1,0)*'4. Formulations'!$J55</f>
        <v>0</v>
      </c>
      <c r="GR56" s="27">
        <f>IF(AND(OR(ISBLANK(GR$9),GR$9=0)=FALSE,SUM($FN56:$GD56)&gt;0,GR$9='2. Protocols'!$G55),1,0)*'4. Formulations'!$J55</f>
        <v>0</v>
      </c>
      <c r="GS56" s="27">
        <f>IF(AND(OR(ISBLANK(GS$9),GS$9=0)=FALSE,SUM($FN56:$GD56)&gt;0,GS$9='2. Protocols'!$G55),1,0)*'4. Formulations'!$J55</f>
        <v>0</v>
      </c>
      <c r="GT56" s="27">
        <f>IF(AND(OR(ISBLANK(GT$9),GT$9=0)=FALSE,SUM($FN56:$GD56)&gt;0,GT$9='2. Protocols'!$G55),1,0)*'4. Formulations'!$J55</f>
        <v>0</v>
      </c>
      <c r="GU56" s="27">
        <f>IF(AND(OR(ISBLANK(GU$9),GU$9=0)=FALSE,SUM($FN56:$GD56)&gt;0,GU$9='2. Protocols'!$G55),1,0)*'4. Formulations'!$J55</f>
        <v>0</v>
      </c>
      <c r="GV56" s="27">
        <f>IF(AND(OR(ISBLANK(GV$9),GV$9=0)=FALSE,SUM($FN56:$GD56)&gt;0,GV$9='2. Protocols'!$G55),1,0)*'4. Formulations'!$J55</f>
        <v>0</v>
      </c>
      <c r="GW56" s="27">
        <f>IF(AND(OR(ISBLANK(GW$9),GW$9=0)=FALSE,SUM($FN56:$GD56)&gt;0,GW$9='2. Protocols'!$G55),1,0)*'4. Formulations'!$J55</f>
        <v>0</v>
      </c>
      <c r="GX56" s="27">
        <f>IF(AND(OR(ISBLANK(GX$9),GX$9=0)=FALSE,SUM($FN56:$GD56)&gt;0,GX$9='2. Protocols'!$G55),1,0)*'4. Formulations'!$J55</f>
        <v>0</v>
      </c>
      <c r="GY56" s="27">
        <f>IF(AND(OR(ISBLANK(GY$9),GY$9=0)=FALSE,SUM($FN56:$GD56)&gt;0,GY$9='2. Protocols'!$G55),1,0)*'4. Formulations'!$J55</f>
        <v>0</v>
      </c>
      <c r="GZ56" s="27">
        <f>IF(AND(OR(ISBLANK(GZ$9),GZ$9=0)=FALSE,SUM($FN56:$GD56)&gt;0,GZ$9='2. Protocols'!$G55),1,0)*'4. Formulations'!$J55</f>
        <v>0</v>
      </c>
      <c r="HA56" s="27">
        <f>IF(AND(OR(ISBLANK(HA$9),HA$9=0)=FALSE,SUM($FN56:$GD56)&gt;0,HA$9='2. Protocols'!$G55),1,0)*'4. Formulations'!$J55</f>
        <v>0</v>
      </c>
      <c r="HB56" s="27">
        <f>IF(AND(OR(ISBLANK(HB$9),HB$9=0)=FALSE,SUM($FN56:$GD56)&gt;0,HB$9='2. Protocols'!$G55),1,0)*'4. Formulations'!$J55</f>
        <v>0</v>
      </c>
      <c r="HC56" s="27">
        <f>IF(AND(OR(ISBLANK(HC$9),HC$9=0)=FALSE,SUM($FN56:$GD56)&gt;0,HC$9='2. Protocols'!$G55),1,0)*'4. Formulations'!$J55</f>
        <v>0</v>
      </c>
      <c r="HD56" s="27">
        <f>IF(AND(OR(ISBLANK(HD$9),HD$9=0)=FALSE,SUM($FN56:$GD56)&gt;0,HD$9='2. Protocols'!$G55),1,0)*'4. Formulations'!$J55</f>
        <v>0</v>
      </c>
      <c r="HE56" s="27">
        <f>IF(AND(OR(ISBLANK(HE$9),HE$9=0)=FALSE,SUM($FN56:$GD56)&gt;0,HE$9='2. Protocols'!$G55),1,0)*'4. Formulations'!$J55</f>
        <v>0</v>
      </c>
      <c r="HF56" s="27">
        <f>IF(AND(OR(ISBLANK(HF$9),HF$9=0)=FALSE,SUM($FN56:$GD56)&gt;0,HF$9='2. Protocols'!$G55),1,0)*'4. Formulations'!$J55</f>
        <v>0</v>
      </c>
      <c r="HG56" s="27">
        <f>IF(AND(OR(ISBLANK(HG$9),HG$9=0)=FALSE,SUM($FN56:$GD56)&gt;0,HG$9='2. Protocols'!$G55),1,0)*'4. Formulations'!$J55</f>
        <v>0</v>
      </c>
      <c r="HH56" s="27">
        <f>IF(AND(OR(ISBLANK(HH$9),HH$9=0)=FALSE,SUM($FN56:$GD56)&gt;0,HH$9='2. Protocols'!$G55),1,0)*'4. Formulations'!$J55</f>
        <v>0</v>
      </c>
      <c r="HI56" s="27">
        <f>IF(AND(OR(ISBLANK(HI$9),HI$9=0)=FALSE,SUM($FN56:$GD56)&gt;0,HI$9='2. Protocols'!$G55),1,0)*'4. Formulations'!$J55</f>
        <v>0</v>
      </c>
      <c r="HJ56" s="27">
        <f>IF(AND(OR(ISBLANK(HJ$9),HJ$9=0)=FALSE,SUM($FN56:$GD56)&gt;0,HJ$9='2. Protocols'!$G55),1,0)*'4. Formulations'!$J55</f>
        <v>0</v>
      </c>
      <c r="HK56" s="27">
        <f>IF(AND(OR(ISBLANK(HK$9),HK$9=0)=FALSE,SUM($FN56:$GD56)&gt;0,HK$9='2. Protocols'!$G55),1,0)*'4. Formulations'!$J55</f>
        <v>0</v>
      </c>
      <c r="HL56" s="27">
        <f>IF(AND(OR(ISBLANK(HL$9),HL$9=0)=FALSE,SUM($FN56:$GD56)&gt;0,HL$9='2. Protocols'!$G55),1,0)*'4. Formulations'!$J55</f>
        <v>0</v>
      </c>
      <c r="HM56" s="27">
        <f>IF(AND(OR(ISBLANK(HM$9),HM$9=0)=FALSE,SUM($FN56:$GD56)&gt;0,HM$9='2. Protocols'!$G55),1,0)*'4. Formulations'!$J55</f>
        <v>0</v>
      </c>
      <c r="HN56" s="27">
        <f>IF(AND(OR(ISBLANK(HN$9),HN$9=0)=FALSE,SUM($FN56:$GD56)&gt;0,HN$9='2. Protocols'!$G55),1,0)*'4. Formulations'!$J55</f>
        <v>0</v>
      </c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H56" s="27">
        <f>IF(AND(OR(ISBLANK(GI$9),GI$9=0)=FALSE,IH$9=$DM56),1,0)*'4. Formulations'!$K55</f>
        <v>0</v>
      </c>
      <c r="II56" s="27">
        <f>IF(AND(OR(ISBLANK(GJ$9),GJ$9=0)=FALSE,II$9=$DM56),1,0)*'4. Formulations'!$K55</f>
        <v>0</v>
      </c>
      <c r="IJ56" s="27">
        <f>IF(AND(OR(ISBLANK(GK$9),GK$9=0)=FALSE,IJ$9=$DM56),1,0)*'4. Formulations'!$K55</f>
        <v>0</v>
      </c>
      <c r="IK56" s="27">
        <f>IF(AND(OR(ISBLANK(GL$9),GL$9=0)=FALSE,IK$9=$DM56),1,0)*'4. Formulations'!$K55</f>
        <v>0</v>
      </c>
      <c r="IL56" s="27">
        <f>IF(AND(OR(ISBLANK(GM$9),GM$9=0)=FALSE,IL$9=$DM56),1,0)*'4. Formulations'!$K55</f>
        <v>0</v>
      </c>
      <c r="IM56" s="27">
        <f>IF(AND(OR(ISBLANK(GN$9),GN$9=0)=FALSE,IM$9=$DM56),1,0)*'4. Formulations'!$K55</f>
        <v>0</v>
      </c>
      <c r="IN56" s="27">
        <f>IF(AND(OR(ISBLANK(GO$9),GO$9=0)=FALSE,IN$9=$DM56),1,0)*'4. Formulations'!$K55</f>
        <v>0</v>
      </c>
      <c r="IO56" s="27">
        <f>IF(AND(OR(ISBLANK(GP$9),GP$9=0)=FALSE,IO$9=$DM56),1,0)*'4. Formulations'!$K55</f>
        <v>0</v>
      </c>
      <c r="IP56" s="27">
        <f>IF(AND(OR(ISBLANK(GQ$9),GQ$9=0)=FALSE,IP$9=$DM56),1,0)*'4. Formulations'!$K55</f>
        <v>0</v>
      </c>
      <c r="IQ56" s="27">
        <f>IF(AND(OR(ISBLANK(GR$9),GR$9=0)=FALSE,IQ$9=$DM56),1,0)*'4. Formulations'!$K55</f>
        <v>0</v>
      </c>
      <c r="IR56" s="27">
        <f>IF(AND(OR(ISBLANK(GS$9),GS$9=0)=FALSE,IR$9=$DM56),1,0)*'4. Formulations'!$K55</f>
        <v>0</v>
      </c>
      <c r="IS56" s="27">
        <f>IF(AND(OR(ISBLANK(GO$9),GO$9=0)=FALSE,IS$9=$DM56),1,0)*'4. Formulations'!$K55</f>
        <v>0</v>
      </c>
      <c r="IT56" s="27">
        <f>IF(AND(OR(ISBLANK(GP$9),GP$9=0)=FALSE,IT$9=$DM56),1,0)*'4. Formulations'!$K55</f>
        <v>0</v>
      </c>
      <c r="IU56" s="27">
        <f>IF(AND(OR(ISBLANK(GQ$9),GQ$9=0)=FALSE,IU$9=$DM56),1,0)*'4. Formulations'!$K55</f>
        <v>0</v>
      </c>
      <c r="IV56" s="27"/>
      <c r="IW56" s="27"/>
      <c r="IX56" s="27"/>
      <c r="IY56" s="27"/>
      <c r="IZ56" s="27"/>
      <c r="JA56" s="27"/>
      <c r="JC56" s="27">
        <f>IF(AND(OR(ISBLANK(JC$9),JC$9=0)=FALSE,OR(JC$9='2. Protocols'!$C55,JC$9='2. Protocols'!$E55,JC$9='2. Protocols'!$G55)),1,0)*'4. Formulations'!$L55</f>
        <v>0</v>
      </c>
      <c r="JD56" s="27">
        <f>IF(AND(OR(ISBLANK(JD$9),JD$9=0)=FALSE,OR(JD$9='2. Protocols'!$C55,JD$9='2. Protocols'!$E55,JD$9='2. Protocols'!$G55)),1,0)*'4. Formulations'!$L55</f>
        <v>0</v>
      </c>
      <c r="JE56" s="27">
        <f>IF(AND(OR(ISBLANK(JE$9),JE$9=0)=FALSE,OR(JE$9='2. Protocols'!$C55,JE$9='2. Protocols'!$E55,JE$9='2. Protocols'!$G55)),1,0)*'4. Formulations'!$L55</f>
        <v>0</v>
      </c>
      <c r="JF56" s="27">
        <f>IF(AND(OR(ISBLANK(JF$9),JF$9=0)=FALSE,OR(JF$9='2. Protocols'!$C55,JF$9='2. Protocols'!$E55,JF$9='2. Protocols'!$G55)),1,0)*'4. Formulations'!$L55</f>
        <v>0</v>
      </c>
      <c r="JG56" s="27">
        <f>IF(AND(OR(ISBLANK(JG$9),JG$9=0)=FALSE,OR(JG$9='2. Protocols'!$C55,JG$9='2. Protocols'!$E55,JG$9='2. Protocols'!$G55)),1,0)*'4. Formulations'!$L55</f>
        <v>0</v>
      </c>
      <c r="JH56" s="27">
        <f>IF(AND(OR(ISBLANK(JH$9),JH$9=0)=FALSE,OR(JH$9='2. Protocols'!$C55,JH$9='2. Protocols'!$E55,JH$9='2. Protocols'!$G55)),1,0)*'4. Formulations'!$L55</f>
        <v>0</v>
      </c>
      <c r="JI56" s="27">
        <f>IF(AND(OR(ISBLANK(JI$9),JI$9=0)=FALSE,OR(JI$9='2. Protocols'!$C55,JI$9='2. Protocols'!$E55,JI$9='2. Protocols'!$G55)),1,0)*'4. Formulations'!$L55</f>
        <v>0</v>
      </c>
      <c r="JJ56" s="27">
        <f>IF(AND(OR(ISBLANK(JJ$9),JJ$9=0)=FALSE,OR(JJ$9='2. Protocols'!$C55,JJ$9='2. Protocols'!$E55,JJ$9='2. Protocols'!$G55)),1,0)*'4. Formulations'!$L55</f>
        <v>0</v>
      </c>
      <c r="JK56" s="27">
        <f>IF(AND(OR(ISBLANK(JK$9),JK$9=0)=FALSE,OR(JK$9='2. Protocols'!$C55,JK$9='2. Protocols'!$E55,JK$9='2. Protocols'!$G55)),1,0)*'4. Formulations'!$L55</f>
        <v>0</v>
      </c>
      <c r="JL56" s="27">
        <f>IF(AND(OR(ISBLANK(JL$9),JL$9=0)=FALSE,OR(JL$9='2. Protocols'!$C55,JL$9='2. Protocols'!$E55,JL$9='2. Protocols'!$G55)),1,0)*'4. Formulations'!$L55</f>
        <v>0</v>
      </c>
      <c r="JM56" s="27">
        <f>IF(AND(OR(ISBLANK(JM$9),JM$9=0)=FALSE,OR(JM$9='2. Protocols'!$C55,JM$9='2. Protocols'!$E55,JM$9='2. Protocols'!$G55)),1,0)*'4. Formulations'!$L55</f>
        <v>0</v>
      </c>
      <c r="JN56" s="27">
        <f>IF(AND(OR(ISBLANK(JN$9),JN$9=0)=FALSE,OR(JN$9='2. Protocols'!$C55,JN$9='2. Protocols'!$E55,JN$9='2. Protocols'!$G55)),1,0)*'4. Formulations'!$L55</f>
        <v>0</v>
      </c>
      <c r="JO56" s="27">
        <f>IF(AND(OR(ISBLANK(JO$9),JO$9=0)=FALSE,OR(JO$9='2. Protocols'!$C55,JO$9='2. Protocols'!$E55,JO$9='2. Protocols'!$G55)),1,0)*'4. Formulations'!$L55</f>
        <v>0</v>
      </c>
      <c r="JP56" s="27">
        <f>IF(AND(OR(ISBLANK(JP$9),JP$9=0)=FALSE,OR(JP$9='2. Protocols'!$C55,JP$9='2. Protocols'!$E55,JP$9='2. Protocols'!$G55)),1,0)*'4. Formulations'!$L55</f>
        <v>0</v>
      </c>
      <c r="JQ56" s="27">
        <f>IF(AND(OR(ISBLANK(JQ$9),JQ$9=0)=FALSE,OR(JQ$9='2. Protocols'!$C55,JQ$9='2. Protocols'!$E55,JQ$9='2. Protocols'!$G55)),1,0)*'4. Formulations'!$L55</f>
        <v>0</v>
      </c>
      <c r="JR56" s="27">
        <f>IF(AND(OR(ISBLANK(JR$9),JR$9=0)=FALSE,OR(JR$9='2. Protocols'!$C55,JR$9='2. Protocols'!$E55,JR$9='2. Protocols'!$G55)),1,0)*'4. Formulations'!$L55</f>
        <v>0</v>
      </c>
      <c r="JS56" s="27">
        <f>IF(AND(OR(ISBLANK(JS$9),JS$9=0)=FALSE,OR(JS$9='2. Protocols'!$C55,JS$9='2. Protocols'!$E55,JS$9='2. Protocols'!$G55)),1,0)*'4. Formulations'!$L55</f>
        <v>0</v>
      </c>
      <c r="JT56" s="27">
        <f>IF(AND(OR(ISBLANK(JT$9),JT$9=0)=FALSE,OR(JT$9='2. Protocols'!$C55,JT$9='2. Protocols'!$E55,JT$9='2. Protocols'!$G55)),1,0)*'4. Formulations'!$L55</f>
        <v>0</v>
      </c>
      <c r="JU56" s="27">
        <f>IF(AND(OR(ISBLANK(JU$9),JU$9=0)=FALSE,OR(JU$9='2. Protocols'!$C55,JU$9='2. Protocols'!$E55,JU$9='2. Protocols'!$G55)),1,0)*'4. Formulations'!$L55</f>
        <v>0</v>
      </c>
      <c r="JV56" s="27">
        <f>IF(AND(OR(ISBLANK(JV$9),JV$9=0)=FALSE,OR(JV$9='2. Protocols'!$C55,JV$9='2. Protocols'!$E55,JV$9='2. Protocols'!$G55)),1,0)*'4. Formulations'!$L55</f>
        <v>0</v>
      </c>
      <c r="JW56" s="27">
        <f>IF(AND(OR(ISBLANK(JW$9),JW$9=0)=FALSE,OR(JW$9='2. Protocols'!$C55,JW$9='2. Protocols'!$E55,JW$9='2. Protocols'!$G55)),1,0)*'4. Formulations'!$L55</f>
        <v>0</v>
      </c>
      <c r="JX56" s="27">
        <f>IF(AND(OR(ISBLANK(JX$9),JX$9=0)=FALSE,OR(JX$9='2. Protocols'!$C55,JX$9='2. Protocols'!$E55,JX$9='2. Protocols'!$G55)),1,0)*'4. Formulations'!$L55</f>
        <v>0</v>
      </c>
      <c r="JY56" s="27">
        <f>IF(AND(OR(ISBLANK(JY$9),JY$9=0)=FALSE,OR(JY$9='2. Protocols'!$C55,JY$9='2. Protocols'!$E55,JY$9='2. Protocols'!$G55)),1,0)*'4. Formulations'!$L55</f>
        <v>0</v>
      </c>
      <c r="JZ56" s="27">
        <f>IF(AND(OR(ISBLANK(JZ$9),JZ$9=0)=FALSE,OR(JZ$9='2. Protocols'!$C55,JZ$9='2. Protocols'!$E55,JZ$9='2. Protocols'!$G55)),1,0)*'4. Formulations'!$L55</f>
        <v>0</v>
      </c>
      <c r="KA56" s="27">
        <f>IF(AND(OR(ISBLANK(KA$9),KA$9=0)=FALSE,OR(KA$9='2. Protocols'!$C55,KA$9='2. Protocols'!$E55,KA$9='2. Protocols'!$G55)),1,0)*'4. Formulations'!$L55</f>
        <v>0</v>
      </c>
      <c r="KB56" s="27">
        <f>IF(AND(OR(ISBLANK(KB$9),KB$9=0)=FALSE,OR(KB$9='2. Protocols'!$C55,KB$9='2. Protocols'!$E55,KB$9='2. Protocols'!$G55)),1,0)*'4. Formulations'!$L55</f>
        <v>0</v>
      </c>
      <c r="KC56" s="27">
        <f>IF(AND(OR(ISBLANK(KC$9),KC$9=0)=FALSE,OR(KC$9='2. Protocols'!$C55,KC$9='2. Protocols'!$E55,KC$9='2. Protocols'!$G55)),1,0)*'4. Formulations'!$L55</f>
        <v>0</v>
      </c>
      <c r="KD56" s="27">
        <f>IF(AND(OR(ISBLANK(KD$9),KD$9=0)=FALSE,OR(KD$9='2. Protocols'!$C55,KD$9='2. Protocols'!$E55,KD$9='2. Protocols'!$G55)),1,0)*'4. Formulations'!$L55</f>
        <v>0</v>
      </c>
      <c r="KE56" s="27">
        <f>IF(AND(OR(ISBLANK(KE$9),KE$9=0)=FALSE,OR(KE$9='2. Protocols'!$C55,KE$9='2. Protocols'!$E55,KE$9='2. Protocols'!$G55)),1,0)*'4. Formulations'!$L55</f>
        <v>0</v>
      </c>
      <c r="KF56" s="27">
        <f>IF(AND(OR(ISBLANK(KF$9),KF$9=0)=FALSE,OR(KF$9='2. Protocols'!$C55,KF$9='2. Protocols'!$E55,KF$9='2. Protocols'!$G55)),1,0)*'4. Formulations'!$L55</f>
        <v>0</v>
      </c>
      <c r="KG56" s="27">
        <f>IF(AND(OR(ISBLANK(KG$9),KG$9=0)=FALSE,OR(KG$9='2. Protocols'!$C55,KG$9='2. Protocols'!$E55,KG$9='2. Protocols'!$G55)),1,0)*'4. Formulations'!$L55</f>
        <v>0</v>
      </c>
      <c r="KH56" s="27">
        <f>IF(AND(OR(ISBLANK(KH$9),KH$9=0)=FALSE,OR(KH$9='2. Protocols'!$C55,KH$9='2. Protocols'!$E55,KH$9='2. Protocols'!$G55)),1,0)*'4. Formulations'!$L55</f>
        <v>0</v>
      </c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B56" s="27">
        <f>IF(AND(OR(ISBLANK(LB$9),LB$9=0)=FALSE,LB$9=$DL56),1,0)*'4. Formulations'!$M55</f>
        <v>0</v>
      </c>
      <c r="LC56" s="27">
        <f>IF(AND(OR(ISBLANK(LC$9),LC$9=0)=FALSE,LC$9=$DL56),1,0)*'4. Formulations'!$M55</f>
        <v>0</v>
      </c>
      <c r="LD56" s="27">
        <f>IF(AND(OR(ISBLANK(LD$9),LD$9=0)=FALSE,LD$9=$DL56),1,0)*'4. Formulations'!$M55</f>
        <v>0</v>
      </c>
      <c r="LE56" s="27">
        <f>IF(AND(OR(ISBLANK(LE$9),LE$9=0)=FALSE,LE$9=$DL56),1,0)*'4. Formulations'!$M55</f>
        <v>0</v>
      </c>
      <c r="LF56" s="27">
        <f>IF(AND(OR(ISBLANK(LF$9),LF$9=0)=FALSE,LF$9=$DL56),1,0)*'4. Formulations'!$M55</f>
        <v>0</v>
      </c>
      <c r="LG56" s="27">
        <f>IF(AND(OR(ISBLANK(LG$9),LG$9=0)=FALSE,LG$9=$DL56),1,0)*'4. Formulations'!$M55</f>
        <v>0</v>
      </c>
      <c r="LH56" s="27">
        <f>IF(AND(OR(ISBLANK(LH$9),LH$9=0)=FALSE,LH$9=$DL56),1,0)*'4. Formulations'!$M55</f>
        <v>0</v>
      </c>
      <c r="LI56" s="27">
        <f>IF(AND(OR(ISBLANK(LI$9),LI$9=0)=FALSE,LI$9=$DL56),1,0)*'4. Formulations'!$M55</f>
        <v>0</v>
      </c>
      <c r="LJ56" s="27">
        <f>IF(AND(OR(ISBLANK(LJ$9),LJ$9=0)=FALSE,LJ$9=$DL56),1,0)*'4. Formulations'!$M55</f>
        <v>0</v>
      </c>
      <c r="LK56" s="27">
        <f>IF(AND(OR(ISBLANK(LK$9),LK$9=0)=FALSE,LK$9=$DL56),1,0)*'4. Formulations'!$M55</f>
        <v>0</v>
      </c>
      <c r="LL56" s="27">
        <f>IF(AND(OR(ISBLANK(LL$9),LL$9=0)=FALSE,LL$9=$DL56),1,0)*'4. Formulations'!$M55</f>
        <v>0</v>
      </c>
      <c r="LM56" s="27">
        <f>IF(AND(OR(ISBLANK(LM$9),LM$9=0)=FALSE,LM$9=$DL56),1,0)*'4. Formulations'!$M55</f>
        <v>0</v>
      </c>
      <c r="LN56" s="27">
        <f>IF(AND(OR(ISBLANK(LN$9),LN$9=0)=FALSE,LN$9=$DL56),1,0)*'4. Formulations'!$M55</f>
        <v>0</v>
      </c>
      <c r="LO56" s="27">
        <f>IF(AND(OR(ISBLANK(LO$9),LO$9=0)=FALSE,LO$9=$DL56),1,0)*'4. Formulations'!$M55</f>
        <v>0</v>
      </c>
      <c r="LP56" s="27">
        <f>IF(AND(OR(ISBLANK(LP$9),LP$9=0)=FALSE,LP$9=$DL56),1,0)*'4. Formulations'!$M55</f>
        <v>0</v>
      </c>
      <c r="LQ56" s="27">
        <f>IF(AND(OR(ISBLANK(LQ$9),LQ$9=0)=FALSE,LQ$9=$DL56),1,0)*'4. Formulations'!$M55</f>
        <v>0</v>
      </c>
      <c r="LR56" s="27">
        <f>IF(AND(OR(ISBLANK(LR$9),LR$9=0)=FALSE,LR$9=$DL56),1,0)*'4. Formulations'!$M55</f>
        <v>0</v>
      </c>
      <c r="LS56" s="27"/>
      <c r="LT56" s="27"/>
      <c r="LU56" s="27"/>
      <c r="LW56" s="27">
        <f>IF(AND(OR(ISBLANK(LW$9),LW$9=0)=FALSE,SUM($LB56:$LR56)&gt;0,LW$9='2. Protocols'!$G55),1,0)*'4. Formulations'!$M55</f>
        <v>0</v>
      </c>
      <c r="LX56" s="27">
        <f>IF(AND(OR(ISBLANK(LX$9),LX$9=0)=FALSE,SUM($LB56:$LR56)&gt;0,LX$9='2. Protocols'!$G55),1,0)*'4. Formulations'!$M55</f>
        <v>0</v>
      </c>
      <c r="LY56" s="27">
        <f>IF(AND(OR(ISBLANK(LY$9),LY$9=0)=FALSE,SUM($LB56:$LR56)&gt;0,LY$9='2. Protocols'!$G55),1,0)*'4. Formulations'!$M55</f>
        <v>0</v>
      </c>
      <c r="LZ56" s="27">
        <f>IF(AND(OR(ISBLANK(LZ$9),LZ$9=0)=FALSE,SUM($LB56:$LR56)&gt;0,LZ$9='2. Protocols'!$G55),1,0)*'4. Formulations'!$M55</f>
        <v>0</v>
      </c>
      <c r="MA56" s="27">
        <f>IF(AND(OR(ISBLANK(MA$9),MA$9=0)=FALSE,SUM($LB56:$LR56)&gt;0,MA$9='2. Protocols'!$G55),1,0)*'4. Formulations'!$M55</f>
        <v>0</v>
      </c>
      <c r="MB56" s="27">
        <f>IF(AND(OR(ISBLANK(MB$9),MB$9=0)=FALSE,SUM($LB56:$LR56)&gt;0,MB$9='2. Protocols'!$G55),1,0)*'4. Formulations'!$M55</f>
        <v>0</v>
      </c>
      <c r="MC56" s="27">
        <f>IF(AND(OR(ISBLANK(MC$9),MC$9=0)=FALSE,SUM($LB56:$LR56)&gt;0,MC$9='2. Protocols'!$G55),1,0)*'4. Formulations'!$M55</f>
        <v>0</v>
      </c>
      <c r="MD56" s="27">
        <f>IF(AND(OR(ISBLANK(MD$9),MD$9=0)=FALSE,SUM($LB56:$LR56)&gt;0,MD$9='2. Protocols'!$G55),1,0)*'4. Formulations'!$M55</f>
        <v>0</v>
      </c>
      <c r="ME56" s="27">
        <f>IF(AND(OR(ISBLANK(ME$9),ME$9=0)=FALSE,SUM($LB56:$LR56)&gt;0,ME$9='2. Protocols'!$G55),1,0)*'4. Formulations'!$M55</f>
        <v>0</v>
      </c>
      <c r="MF56" s="27">
        <f>IF(AND(OR(ISBLANK(MF$9),MF$9=0)=FALSE,SUM($LB56:$LR56)&gt;0,MF$9='2. Protocols'!$G55),1,0)*'4. Formulations'!$M55</f>
        <v>0</v>
      </c>
      <c r="MG56" s="27">
        <f>IF(AND(OR(ISBLANK(MG$9),MG$9=0)=FALSE,SUM($LB56:$LR56)&gt;0,MG$9='2. Protocols'!$G55),1,0)*'4. Formulations'!$M55</f>
        <v>0</v>
      </c>
      <c r="MH56" s="27">
        <f>IF(AND(OR(ISBLANK(MH$9),MH$9=0)=FALSE,SUM($LB56:$LR56)&gt;0,MH$9='2. Protocols'!$G55),1,0)*'4. Formulations'!$M55</f>
        <v>0</v>
      </c>
      <c r="MI56" s="27">
        <f>IF(AND(OR(ISBLANK(MI$9),MI$9=0)=FALSE,SUM($LB56:$LR56)&gt;0,MI$9='2. Protocols'!$G55),1,0)*'4. Formulations'!$M55</f>
        <v>0</v>
      </c>
      <c r="MJ56" s="27">
        <f>IF(AND(OR(ISBLANK(MJ$9),MJ$9=0)=FALSE,SUM($LB56:$LR56)&gt;0,MJ$9='2. Protocols'!$G55),1,0)*'4. Formulations'!$M55</f>
        <v>0</v>
      </c>
      <c r="MK56" s="27">
        <f>IF(AND(OR(ISBLANK(MK$9),MK$9=0)=FALSE,SUM($LB56:$LR56)&gt;0,MK$9='2. Protocols'!$G55),1,0)*'4. Formulations'!$M55</f>
        <v>0</v>
      </c>
      <c r="ML56" s="27">
        <f>IF(AND(OR(ISBLANK(ML$9),ML$9=0)=FALSE,SUM($LB56:$LR56)&gt;0,ML$9='2. Protocols'!$G55),1,0)*'4. Formulations'!$M55</f>
        <v>0</v>
      </c>
      <c r="MM56" s="27">
        <f>IF(AND(OR(ISBLANK(MM$9),MM$9=0)=FALSE,SUM($LB56:$LR56)&gt;0,MM$9='2. Protocols'!$G55),1,0)*'4. Formulations'!$M55</f>
        <v>0</v>
      </c>
      <c r="MN56" s="27">
        <f>IF(AND(OR(ISBLANK(MN$9),MN$9=0)=FALSE,SUM($LB56:$LR56)&gt;0,MN$9='2. Protocols'!$G55),1,0)*'4. Formulations'!$M55</f>
        <v>0</v>
      </c>
      <c r="MO56" s="27">
        <f>IF(AND(OR(ISBLANK(MO$9),MO$9=0)=FALSE,SUM($LB56:$LR56)&gt;0,MO$9='2. Protocols'!$G55),1,0)*'4. Formulations'!$M55</f>
        <v>0</v>
      </c>
      <c r="MP56" s="27">
        <f>IF(AND(OR(ISBLANK(MP$9),MP$9=0)=FALSE,SUM($LB56:$LR56)&gt;0,MP$9='2. Protocols'!$G55),1,0)*'4. Formulations'!$M55</f>
        <v>0</v>
      </c>
      <c r="MQ56" s="27">
        <f>IF(AND(OR(ISBLANK(MQ$9),MQ$9=0)=FALSE,SUM($LB56:$LR56)&gt;0,MQ$9='2. Protocols'!$G55),1,0)*'4. Formulations'!$M55</f>
        <v>0</v>
      </c>
      <c r="MR56" s="27">
        <f>IF(AND(OR(ISBLANK(MR$9),MR$9=0)=FALSE,SUM($LB56:$LR56)&gt;0,MR$9='2. Protocols'!$G55),1,0)*'4. Formulations'!$M55</f>
        <v>0</v>
      </c>
      <c r="MS56" s="27">
        <f>IF(AND(OR(ISBLANK(MS$9),MS$9=0)=FALSE,SUM($LB56:$LR56)&gt;0,MS$9='2. Protocols'!$G55),1,0)*'4. Formulations'!$M55</f>
        <v>0</v>
      </c>
      <c r="MT56" s="27">
        <f>IF(AND(OR(ISBLANK(MT$9),MT$9=0)=FALSE,SUM($LB56:$LR56)&gt;0,MT$9='2. Protocols'!$G55),1,0)*'4. Formulations'!$M55</f>
        <v>0</v>
      </c>
      <c r="MU56" s="27">
        <f>IF(AND(OR(ISBLANK(MU$9),MU$9=0)=FALSE,SUM($LB56:$LR56)&gt;0,MU$9='2. Protocols'!$G55),1,0)*'4. Formulations'!$M55</f>
        <v>0</v>
      </c>
      <c r="MV56" s="27">
        <f>IF(AND(OR(ISBLANK(MV$9),MV$9=0)=FALSE,SUM($LB56:$LR56)&gt;0,MV$9='2. Protocols'!$G55),1,0)*'4. Formulations'!$M55</f>
        <v>0</v>
      </c>
      <c r="MW56" s="27">
        <f>IF(AND(OR(ISBLANK(MW$9),MW$9=0)=FALSE,SUM($LB56:$LR56)&gt;0,MW$9='2. Protocols'!$G55),1,0)*'4. Formulations'!$M55</f>
        <v>0</v>
      </c>
      <c r="MX56" s="27">
        <f>IF(AND(OR(ISBLANK(MX$9),MX$9=0)=FALSE,SUM($LB56:$LR56)&gt;0,MX$9='2. Protocols'!$G55),1,0)*'4. Formulations'!$M55</f>
        <v>0</v>
      </c>
      <c r="MY56" s="27">
        <f>IF(AND(OR(ISBLANK(MY$9),MY$9=0)=FALSE,SUM($LB56:$LR56)&gt;0,MY$9='2. Protocols'!$G55),1,0)*'4. Formulations'!$M55</f>
        <v>0</v>
      </c>
      <c r="MZ56" s="27">
        <f>IF(AND(OR(ISBLANK(MZ$9),MZ$9=0)=FALSE,SUM($LB56:$LR56)&gt;0,MZ$9='2. Protocols'!$G55),1,0)*'4. Formulations'!$M55</f>
        <v>0</v>
      </c>
      <c r="NA56" s="27">
        <f>IF(AND(OR(ISBLANK(NA$9),NA$9=0)=FALSE,SUM($LB56:$LR56)&gt;0,NA$9='2. Protocols'!$G55),1,0)*'4. Formulations'!$M55</f>
        <v>0</v>
      </c>
      <c r="NB56" s="27">
        <f>IF(AND(OR(ISBLANK(NB$9),NB$9=0)=FALSE,SUM($LB56:$LR56)&gt;0,NB$9='2. Protocols'!$G55),1,0)*'4. Formulations'!$M55</f>
        <v>0</v>
      </c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V56" s="27">
        <f>IF(AND(OR(ISBLANK(NV$9),NV$9=0)=FALSE,NV$9=$DM56),1,0)*'4. Formulations'!$N55</f>
        <v>0</v>
      </c>
      <c r="NW56" s="721">
        <f>IF(AND(OR(ISBLANK(NW$9),NW$9=0)=FALSE,NW$9=$DM56),1,0)*'4. Formulations'!$N55</f>
        <v>0</v>
      </c>
      <c r="NX56" s="27">
        <f>IF(AND(OR(ISBLANK(NX$9),NX$9=0)=FALSE,NX$9=$DM56),1,0)*'4. Formulations'!$N55</f>
        <v>0</v>
      </c>
      <c r="NY56" s="27">
        <f>IF(AND(OR(ISBLANK(NY$9),NY$9=0)=FALSE,NY$9=$DM56),1,0)*'4. Formulations'!$N55</f>
        <v>0</v>
      </c>
      <c r="NZ56" s="27">
        <f>IF(AND(OR(ISBLANK(NZ$9),NZ$9=0)=FALSE,NZ$9=$DM56),1,0)*'4. Formulations'!$N55</f>
        <v>0</v>
      </c>
      <c r="OA56" s="27">
        <f>IF(AND(OR(ISBLANK(OA$9),OA$9=0)=FALSE,OA$9=$DM56),1,0)*'4. Formulations'!$N55</f>
        <v>0</v>
      </c>
      <c r="OB56" s="27">
        <f>IF(AND(OR(ISBLANK(OB$9),OB$9=0)=FALSE,OB$9=$DM56),1,0)*'4. Formulations'!$N55</f>
        <v>0</v>
      </c>
      <c r="OC56" s="27">
        <f>IF(AND(OR(ISBLANK(OC$9),OC$9=0)=FALSE,OC$9=$DM56),1,0)*'4. Formulations'!$N55</f>
        <v>0</v>
      </c>
      <c r="OD56" s="27">
        <f>IF(AND(OR(ISBLANK(OD$9),OD$9=0)=FALSE,OD$9=$DM56),1,0)*'4. Formulations'!$N55</f>
        <v>0</v>
      </c>
      <c r="OE56" s="27">
        <f>IF(AND(OR(ISBLANK(OE$9),OE$9=0)=FALSE,OE$9=$DM56),1,0)*'4. Formulations'!$N55</f>
        <v>0</v>
      </c>
      <c r="OF56" s="27">
        <f>IF(AND(OR(ISBLANK(OF$9),OF$9=0)=FALSE,OF$9=$DM56),1,0)*'4. Formulations'!$N55</f>
        <v>0</v>
      </c>
      <c r="OG56" s="27">
        <f>IF(AND(OR(ISBLANK(OG$9),OG$9=0)=FALSE,OG$9=$DM56),1,0)*'4. Formulations'!$N55</f>
        <v>0</v>
      </c>
      <c r="OH56" s="27">
        <f>IF(AND(OR(ISBLANK(OH$9),OH$9=0)=FALSE,OH$9=$DM56),1,0)*'4. Formulations'!$N55</f>
        <v>0</v>
      </c>
      <c r="OI56" s="27">
        <f>IF(AND(OR(ISBLANK(OI$9),OI$9=0)=FALSE,OI$9=$DM56),1,0)*'4. Formulations'!$N55</f>
        <v>0</v>
      </c>
      <c r="OJ56" s="27">
        <f>IF(AND(OR(ISBLANK(OJ$9),OJ$9=0)=FALSE,OJ$9=$DM56),1,0)*'4. Formulations'!$N55</f>
        <v>0</v>
      </c>
      <c r="OK56" s="27">
        <f>IF(AND(OR(ISBLANK(OK$9),OK$9=0)=FALSE,OK$9=$DM56),1,0)*'4. Formulations'!$N55</f>
        <v>0</v>
      </c>
      <c r="OL56" s="27">
        <f>IF(AND(OR(ISBLANK(OL$9),OL$9=0)=FALSE,OL$9=$DM56),1,0)*'4. Formulations'!$N55</f>
        <v>0</v>
      </c>
      <c r="OM56" s="27"/>
      <c r="ON56" s="27"/>
      <c r="OO56" s="27"/>
      <c r="OQ56" s="27">
        <f>IF(AND(OR(ISBLANK(OQ$9),OQ$9=0)=FALSE,OR(OQ$9='2. Protocols'!$C55,OQ$9='2. Protocols'!$E55,OQ$9='2. Protocols'!$G55)),1,0)*'4. Formulations'!$O55</f>
        <v>0</v>
      </c>
      <c r="OR56" s="27">
        <f>IF(AND(OR(ISBLANK(OR$9),OR$9=0)=FALSE,OR(OR$9='2. Protocols'!$C55,OR$9='2. Protocols'!$E55,OR$9='2. Protocols'!$G55)),1,0)*'4. Formulations'!$O55</f>
        <v>0</v>
      </c>
      <c r="OS56" s="27">
        <f>IF(AND(OR(ISBLANK(OS$9),OS$9=0)=FALSE,OR(OS$9='2. Protocols'!$C55,OS$9='2. Protocols'!$E55,OS$9='2. Protocols'!$G55)),1,0)*'4. Formulations'!$O55</f>
        <v>0</v>
      </c>
      <c r="OT56" s="27">
        <f>IF(AND(OR(ISBLANK(OT$9),OT$9=0)=FALSE,OR(OT$9='2. Protocols'!$C55,OT$9='2. Protocols'!$E55,OT$9='2. Protocols'!$G55)),1,0)*'4. Formulations'!$O55</f>
        <v>0</v>
      </c>
      <c r="OU56" s="27">
        <f>IF(AND(OR(ISBLANK(OU$9),OU$9=0)=FALSE,OR(OU$9='2. Protocols'!$C55,OU$9='2. Protocols'!$E55,OU$9='2. Protocols'!$G55)),1,0)*'4. Formulations'!$O55</f>
        <v>0</v>
      </c>
      <c r="OV56" s="27">
        <f>IF(AND(OR(ISBLANK(OV$9),OV$9=0)=FALSE,OR(OV$9='2. Protocols'!$C55,OV$9='2. Protocols'!$E55,OV$9='2. Protocols'!$G55)),1,0)*'4. Formulations'!$O55</f>
        <v>0</v>
      </c>
      <c r="OW56" s="27">
        <f>IF(AND(OR(ISBLANK(OW$9),OW$9=0)=FALSE,OR(OW$9='2. Protocols'!$C55,OW$9='2. Protocols'!$E55,OW$9='2. Protocols'!$G55)),1,0)*'4. Formulations'!$O55</f>
        <v>0</v>
      </c>
      <c r="OX56" s="27">
        <f>IF(AND(OR(ISBLANK(OX$9),OX$9=0)=FALSE,OR(OX$9='2. Protocols'!$C55,OX$9='2. Protocols'!$E55,OX$9='2. Protocols'!$G55)),1,0)*'4. Formulations'!$O55</f>
        <v>0</v>
      </c>
      <c r="OY56" s="27">
        <f>IF(AND(OR(ISBLANK(OY$9),OY$9=0)=FALSE,OR(OY$9='2. Protocols'!$C55,OY$9='2. Protocols'!$E55,OY$9='2. Protocols'!$G55)),1,0)*'4. Formulations'!$O55</f>
        <v>0</v>
      </c>
      <c r="OZ56" s="27">
        <f>IF(AND(OR(ISBLANK(OZ$9),OZ$9=0)=FALSE,OR(OZ$9='2. Protocols'!$C55,OZ$9='2. Protocols'!$E55,OZ$9='2. Protocols'!$G55)),1,0)*'4. Formulations'!$O55</f>
        <v>0</v>
      </c>
      <c r="PA56" s="27">
        <f>IF(AND(OR(ISBLANK(PA$9),PA$9=0)=FALSE,OR(PA$9='2. Protocols'!$C55,PA$9='2. Protocols'!$E55,PA$9='2. Protocols'!$G55)),1,0)*'4. Formulations'!$O55</f>
        <v>0</v>
      </c>
      <c r="PB56" s="27">
        <f>IF(AND(OR(ISBLANK(PB$9),PB$9=0)=FALSE,OR(PB$9='2. Protocols'!$C55,PB$9='2. Protocols'!$E55,PB$9='2. Protocols'!$G55)),1,0)*'4. Formulations'!$O55</f>
        <v>0</v>
      </c>
      <c r="PC56" s="27">
        <f>IF(AND(OR(ISBLANK(PC$9),PC$9=0)=FALSE,OR(PC$9='2. Protocols'!$C55,PC$9='2. Protocols'!$E55,PC$9='2. Protocols'!$G55)),1,0)*'4. Formulations'!$O55</f>
        <v>0</v>
      </c>
      <c r="PD56" s="27">
        <f>IF(AND(OR(ISBLANK(PD$9),PD$9=0)=FALSE,OR(PD$9='2. Protocols'!$C55,PD$9='2. Protocols'!$E55,PD$9='2. Protocols'!$G55)),1,0)*'4. Formulations'!$O55</f>
        <v>0</v>
      </c>
      <c r="PE56" s="27">
        <f>IF(AND(OR(ISBLANK(PE$9),PE$9=0)=FALSE,OR(PE$9='2. Protocols'!$C55,PE$9='2. Protocols'!$E55,PE$9='2. Protocols'!$G55)),1,0)*'4. Formulations'!$O55</f>
        <v>0</v>
      </c>
      <c r="PF56" s="27">
        <f>IF(AND(OR(ISBLANK(PF$9),PF$9=0)=FALSE,OR(PF$9='2. Protocols'!$C55,PF$9='2. Protocols'!$E55,PF$9='2. Protocols'!$G55)),1,0)*'4. Formulations'!$O55</f>
        <v>0</v>
      </c>
      <c r="PG56" s="27">
        <f>IF(AND(OR(ISBLANK(PG$9),PG$9=0)=FALSE,OR(PG$9='2. Protocols'!$C55,PG$9='2. Protocols'!$E55,PG$9='2. Protocols'!$G55)),1,0)*'4. Formulations'!$O55</f>
        <v>0</v>
      </c>
      <c r="PH56" s="27">
        <f>IF(AND(OR(ISBLANK(PH$9),PH$9=0)=FALSE,OR(PH$9='2. Protocols'!$C55,PH$9='2. Protocols'!$E55,PH$9='2. Protocols'!$G55)),1,0)*'4. Formulations'!$O55</f>
        <v>0</v>
      </c>
      <c r="PI56" s="27">
        <f>IF(AND(OR(ISBLANK(PI$9),PI$9=0)=FALSE,OR(PI$9='2. Protocols'!$C55,PI$9='2. Protocols'!$E55,PI$9='2. Protocols'!$G55)),1,0)*'4. Formulations'!$O55</f>
        <v>0</v>
      </c>
      <c r="PJ56" s="27">
        <f>IF(AND(OR(ISBLANK(PJ$9),PJ$9=0)=FALSE,OR(PJ$9='2. Protocols'!$C55,PJ$9='2. Protocols'!$E55,PJ$9='2. Protocols'!$G55)),1,0)*'4. Formulations'!$O55</f>
        <v>0</v>
      </c>
      <c r="PK56" s="27">
        <f>IF(AND(OR(ISBLANK(PK$9),PK$9=0)=FALSE,OR(PK$9='2. Protocols'!$C55,PK$9='2. Protocols'!$E55,PK$9='2. Protocols'!$G55)),1,0)*'4. Formulations'!$O55</f>
        <v>0</v>
      </c>
      <c r="PL56" s="27">
        <f>IF(AND(OR(ISBLANK(PL$9),PL$9=0)=FALSE,OR(PL$9='2. Protocols'!$C55,PL$9='2. Protocols'!$E55,PL$9='2. Protocols'!$G55)),1,0)*'4. Formulations'!$O55</f>
        <v>0</v>
      </c>
      <c r="PM56" s="27">
        <f>IF(AND(OR(ISBLANK(PM$9),PM$9=0)=FALSE,OR(PM$9='2. Protocols'!$C55,PM$9='2. Protocols'!$E55,PM$9='2. Protocols'!$G55)),1,0)*'4. Formulations'!$O55</f>
        <v>0</v>
      </c>
      <c r="PN56" s="27">
        <f>IF(AND(OR(ISBLANK(PN$9),PN$9=0)=FALSE,OR(PN$9='2. Protocols'!$C55,PN$9='2. Protocols'!$E55,PN$9='2. Protocols'!$G55)),1,0)*'4. Formulations'!$O55</f>
        <v>0</v>
      </c>
      <c r="PO56" s="27">
        <f>IF(AND(OR(ISBLANK(PO$9),PO$9=0)=FALSE,OR(PO$9='2. Protocols'!$C55,PO$9='2. Protocols'!$E55,PO$9='2. Protocols'!$G55)),1,0)*'4. Formulations'!$O55</f>
        <v>0</v>
      </c>
      <c r="PP56" s="27">
        <f>IF(AND(OR(ISBLANK(PP$9),PP$9=0)=FALSE,OR(PP$9='2. Protocols'!$C55,PP$9='2. Protocols'!$E55,PP$9='2. Protocols'!$G55)),1,0)*'4. Formulations'!$O55</f>
        <v>0</v>
      </c>
      <c r="PQ56" s="27">
        <f>IF(AND(OR(ISBLANK(PQ$9),PQ$9=0)=FALSE,OR(PQ$9='2. Protocols'!$C55,PQ$9='2. Protocols'!$E55,PQ$9='2. Protocols'!$G55)),1,0)*'4. Formulations'!$O55</f>
        <v>0</v>
      </c>
      <c r="PR56" s="27">
        <f>IF(AND(OR(ISBLANK(PR$9),PR$9=0)=FALSE,OR(PR$9='2. Protocols'!$C55,PR$9='2. Protocols'!$E55,PR$9='2. Protocols'!$G55)),1,0)*'4. Formulations'!$O55</f>
        <v>0</v>
      </c>
      <c r="PS56" s="27">
        <f>IF(AND(OR(ISBLANK(PS$9),PS$9=0)=FALSE,OR(PS$9='2. Protocols'!$C55,PS$9='2. Protocols'!$E55,PS$9='2. Protocols'!$G55)),1,0)*'4. Formulations'!$O55</f>
        <v>0</v>
      </c>
      <c r="PT56" s="27">
        <f>IF(AND(OR(ISBLANK(PT$9),PT$9=0)=FALSE,OR(PT$9='2. Protocols'!$C55,PT$9='2. Protocols'!$E55,PT$9='2. Protocols'!$G55)),1,0)*'4. Formulations'!$O55</f>
        <v>0</v>
      </c>
      <c r="PU56" s="27">
        <f>IF(AND(OR(ISBLANK(PU$9),PU$9=0)=FALSE,OR(PU$9='2. Protocols'!$C55,PU$9='2. Protocols'!$E55,PU$9='2. Protocols'!$G55)),1,0)*'4. Formulations'!$O55</f>
        <v>0</v>
      </c>
      <c r="PV56" s="27">
        <f>IF(AND(OR(ISBLANK(PV$9),PV$9=0)=FALSE,OR(PV$9='2. Protocols'!$C55,PV$9='2. Protocols'!$E55,PV$9='2. Protocols'!$G55)),1,0)*'4. Formulations'!$O55</f>
        <v>0</v>
      </c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P56" s="27">
        <f>IF(AND(OR(ISBLANK(QP$9),QP$9=0)=FALSE,QP$9=$DL56),1,0)*'4. Formulations'!$P55</f>
        <v>0</v>
      </c>
      <c r="QQ56" s="27">
        <f>IF(AND(OR(ISBLANK(QQ$9),QQ$9=0)=FALSE,QQ$9=$DL56),1,0)*'4. Formulations'!$P55</f>
        <v>0</v>
      </c>
      <c r="QR56" s="27">
        <f>IF(AND(OR(ISBLANK(QR$9),QR$9=0)=FALSE,QR$9=$DL56),1,0)*'4. Formulations'!$P55</f>
        <v>0</v>
      </c>
      <c r="QS56" s="27">
        <f>IF(AND(OR(ISBLANK(QS$9),QS$9=0)=FALSE,QS$9=$DL56),1,0)*'4. Formulations'!$P55</f>
        <v>0</v>
      </c>
      <c r="QT56" s="27">
        <f>IF(AND(OR(ISBLANK(QT$9),QT$9=0)=FALSE,QT$9=$DL56),1,0)*'4. Formulations'!$P55</f>
        <v>0</v>
      </c>
      <c r="QU56" s="27">
        <f>IF(AND(OR(ISBLANK(QU$9),QU$9=0)=FALSE,QU$9=$DL56),1,0)*'4. Formulations'!$P55</f>
        <v>0</v>
      </c>
      <c r="QV56" s="27">
        <f>IF(AND(OR(ISBLANK(QV$9),QV$9=0)=FALSE,QV$9=$DL56),1,0)*'4. Formulations'!$P55</f>
        <v>0</v>
      </c>
      <c r="QW56" s="27">
        <f>IF(AND(OR(ISBLANK(QW$9),QW$9=0)=FALSE,QW$9=$DL56),1,0)*'4. Formulations'!$P55</f>
        <v>0</v>
      </c>
      <c r="QX56" s="27">
        <f>IF(AND(OR(ISBLANK(QX$9),QX$9=0)=FALSE,QX$9=$DL56),1,0)*'4. Formulations'!$P55</f>
        <v>0</v>
      </c>
      <c r="QY56" s="27">
        <f>IF(AND(OR(ISBLANK(QY$9),QY$9=0)=FALSE,QY$9=$DL56),1,0)*'4. Formulations'!$P55</f>
        <v>0</v>
      </c>
      <c r="QZ56" s="27">
        <f>IF(AND(OR(ISBLANK(QZ$9),QZ$9=0)=FALSE,QZ$9=$DL56),1,0)*'4. Formulations'!$P55</f>
        <v>0</v>
      </c>
      <c r="RA56" s="27">
        <f>IF(AND(OR(ISBLANK(RA$9),RA$9=0)=FALSE,RA$9=$DL56),1,0)*'4. Formulations'!$P55</f>
        <v>0</v>
      </c>
      <c r="RB56" s="27">
        <f>IF(AND(OR(ISBLANK(RB$9),RB$9=0)=FALSE,RB$9=$DL56),1,0)*'4. Formulations'!$P55</f>
        <v>0</v>
      </c>
      <c r="RC56" s="27">
        <f>IF(AND(OR(ISBLANK(RC$9),RC$9=0)=FALSE,RC$9=$DL56),1,0)*'4. Formulations'!$P55</f>
        <v>0</v>
      </c>
      <c r="RD56" s="27">
        <f>IF(AND(OR(ISBLANK(RD$9),RD$9=0)=FALSE,RD$9=$DL56),1,0)*'4. Formulations'!$P55</f>
        <v>0</v>
      </c>
      <c r="RE56" s="27">
        <f>IF(AND(OR(ISBLANK(RE$9),RE$9=0)=FALSE,RE$9=$DL56),1,0)*'4. Formulations'!$P55</f>
        <v>0</v>
      </c>
      <c r="RF56" s="27">
        <f>IF(AND(OR(ISBLANK(RF$9),RF$9=0)=FALSE,RF$9=$DL56),1,0)*'4. Formulations'!$P55</f>
        <v>0</v>
      </c>
      <c r="RG56" s="27"/>
      <c r="RH56" s="27"/>
      <c r="RI56" s="27"/>
      <c r="RK56" s="27">
        <f>IF(AND(OR(ISBLANK(RK$9),RK$9=0)=FALSE,SUM($QP56:$RF56)&gt;0,RK$9='2. Protocols'!$G55),1,0)*'4. Formulations'!$P55</f>
        <v>0</v>
      </c>
      <c r="RL56" s="27">
        <f>IF(AND(OR(ISBLANK(RL$9),RL$9=0)=FALSE,SUM($QP56:$RF56)&gt;0,RL$9='2. Protocols'!$G55),1,0)*'4. Formulations'!$P55</f>
        <v>0</v>
      </c>
      <c r="RM56" s="27">
        <f>IF(AND(OR(ISBLANK(RM$9),RM$9=0)=FALSE,SUM($QP56:$RF56)&gt;0,RM$9='2. Protocols'!$G55),1,0)*'4. Formulations'!$P55</f>
        <v>0</v>
      </c>
      <c r="RN56" s="27">
        <f>IF(AND(OR(ISBLANK(RN$9),RN$9=0)=FALSE,SUM($QP56:$RF56)&gt;0,RN$9='2. Protocols'!$G55),1,0)*'4. Formulations'!$P55</f>
        <v>0</v>
      </c>
      <c r="RO56" s="27">
        <f>IF(AND(OR(ISBLANK(RO$9),RO$9=0)=FALSE,SUM($QP56:$RF56)&gt;0,RO$9='2. Protocols'!$G55),1,0)*'4. Formulations'!$P55</f>
        <v>0</v>
      </c>
      <c r="RP56" s="27">
        <f>IF(AND(OR(ISBLANK(RP$9),RP$9=0)=FALSE,SUM($QP56:$RF56)&gt;0,RP$9='2. Protocols'!$G55),1,0)*'4. Formulations'!$P55</f>
        <v>0</v>
      </c>
      <c r="RQ56" s="27">
        <f>IF(AND(OR(ISBLANK(RQ$9),RQ$9=0)=FALSE,SUM($QP56:$RF56)&gt;0,RQ$9='2. Protocols'!$G55),1,0)*'4. Formulations'!$P55</f>
        <v>0</v>
      </c>
      <c r="RR56" s="27">
        <f>IF(AND(OR(ISBLANK(RR$9),RR$9=0)=FALSE,SUM($QP56:$RF56)&gt;0,RR$9='2. Protocols'!$G55),1,0)*'4. Formulations'!$P55</f>
        <v>0</v>
      </c>
      <c r="RS56" s="27">
        <f>IF(AND(OR(ISBLANK(RS$9),RS$9=0)=FALSE,SUM($QP56:$RF56)&gt;0,RS$9='2. Protocols'!$G55),1,0)*'4. Formulations'!$P55</f>
        <v>0</v>
      </c>
      <c r="RT56" s="27">
        <f>IF(AND(OR(ISBLANK(RT$9),RT$9=0)=FALSE,SUM($QP56:$RF56)&gt;0,RT$9='2. Protocols'!$G55),1,0)*'4. Formulations'!$P55</f>
        <v>0</v>
      </c>
      <c r="RU56" s="27">
        <f>IF(AND(OR(ISBLANK(RU$9),RU$9=0)=FALSE,SUM($QP56:$RF56)&gt;0,RU$9='2. Protocols'!$G55),1,0)*'4. Formulations'!$P55</f>
        <v>0</v>
      </c>
      <c r="RV56" s="27">
        <f>IF(AND(OR(ISBLANK(RV$9),RV$9=0)=FALSE,SUM($QP56:$RF56)&gt;0,RV$9='2. Protocols'!$G55),1,0)*'4. Formulations'!$P55</f>
        <v>0</v>
      </c>
      <c r="RW56" s="27">
        <f>IF(AND(OR(ISBLANK(RW$9),RW$9=0)=FALSE,SUM($QP56:$RF56)&gt;0,RW$9='2. Protocols'!$G55),1,0)*'4. Formulations'!$P55</f>
        <v>0</v>
      </c>
      <c r="RX56" s="27">
        <f>IF(AND(OR(ISBLANK(RX$9),RX$9=0)=FALSE,SUM($QP56:$RF56)&gt;0,RX$9='2. Protocols'!$G55),1,0)*'4. Formulations'!$P55</f>
        <v>0</v>
      </c>
      <c r="RY56" s="27">
        <f>IF(AND(OR(ISBLANK(RY$9),RY$9=0)=FALSE,SUM($QP56:$RF56)&gt;0,RY$9='2. Protocols'!$G55),1,0)*'4. Formulations'!$P55</f>
        <v>0</v>
      </c>
      <c r="RZ56" s="27">
        <f>IF(AND(OR(ISBLANK(RZ$9),RZ$9=0)=FALSE,SUM($QP56:$RF56)&gt;0,RZ$9='2. Protocols'!$G55),1,0)*'4. Formulations'!$P55</f>
        <v>0</v>
      </c>
      <c r="SA56" s="27">
        <f>IF(AND(OR(ISBLANK(SA$9),SA$9=0)=FALSE,SUM($QP56:$RF56)&gt;0,SA$9='2. Protocols'!$G55),1,0)*'4. Formulations'!$P55</f>
        <v>0</v>
      </c>
      <c r="SB56" s="27">
        <f>IF(AND(OR(ISBLANK(SB$9),SB$9=0)=FALSE,SUM($QP56:$RF56)&gt;0,SB$9='2. Protocols'!$G55),1,0)*'4. Formulations'!$P55</f>
        <v>0</v>
      </c>
      <c r="SC56" s="27">
        <f>IF(AND(OR(ISBLANK(SC$9),SC$9=0)=FALSE,SUM($QP56:$RF56)&gt;0,SC$9='2. Protocols'!$G55),1,0)*'4. Formulations'!$P55</f>
        <v>0</v>
      </c>
      <c r="SD56" s="27">
        <f>IF(AND(OR(ISBLANK(SD$9),SD$9=0)=FALSE,SUM($QP56:$RF56)&gt;0,SD$9='2. Protocols'!$G55),1,0)*'4. Formulations'!$P55</f>
        <v>0</v>
      </c>
      <c r="SE56" s="27">
        <f>IF(AND(OR(ISBLANK(SE$9),SE$9=0)=FALSE,SUM($QP56:$RF56)&gt;0,SE$9='2. Protocols'!$G55),1,0)*'4. Formulations'!$P55</f>
        <v>0</v>
      </c>
      <c r="SF56" s="27">
        <f>IF(AND(OR(ISBLANK(SF$9),SF$9=0)=FALSE,SUM($QP56:$RF56)&gt;0,SF$9='2. Protocols'!$G55),1,0)*'4. Formulations'!$P55</f>
        <v>0</v>
      </c>
      <c r="SG56" s="27">
        <f>IF(AND(OR(ISBLANK(SG$9),SG$9=0)=FALSE,SUM($QP56:$RF56)&gt;0,SG$9='2. Protocols'!$G55),1,0)*'4. Formulations'!$P55</f>
        <v>0</v>
      </c>
      <c r="SH56" s="27">
        <f>IF(AND(OR(ISBLANK(SH$9),SH$9=0)=FALSE,SUM($QP56:$RF56)&gt;0,SH$9='2. Protocols'!$G55),1,0)*'4. Formulations'!$P55</f>
        <v>0</v>
      </c>
      <c r="SI56" s="27">
        <f>IF(AND(OR(ISBLANK(SI$9),SI$9=0)=FALSE,SUM($QP56:$RF56)&gt;0,SI$9='2. Protocols'!$G55),1,0)*'4. Formulations'!$P55</f>
        <v>0</v>
      </c>
      <c r="SJ56" s="27">
        <f>IF(AND(OR(ISBLANK(SJ$9),SJ$9=0)=FALSE,SUM($QP56:$RF56)&gt;0,SJ$9='2. Protocols'!$G55),1,0)*'4. Formulations'!$P55</f>
        <v>0</v>
      </c>
      <c r="SK56" s="27">
        <f>IF(AND(OR(ISBLANK(SK$9),SK$9=0)=FALSE,SUM($QP56:$RF56)&gt;0,SK$9='2. Protocols'!$G55),1,0)*'4. Formulations'!$P55</f>
        <v>0</v>
      </c>
      <c r="SL56" s="27">
        <f>IF(AND(OR(ISBLANK(SL$9),SL$9=0)=FALSE,SUM($QP56:$RF56)&gt;0,SL$9='2. Protocols'!$G55),1,0)*'4. Formulations'!$P55</f>
        <v>0</v>
      </c>
      <c r="SM56" s="27">
        <f>IF(AND(OR(ISBLANK(SM$9),SM$9=0)=FALSE,SUM($QP56:$RF56)&gt;0,SM$9='2. Protocols'!$G55),1,0)*'4. Formulations'!$P55</f>
        <v>0</v>
      </c>
      <c r="SN56" s="27">
        <f>IF(AND(OR(ISBLANK(SN$9),SN$9=0)=FALSE,SUM($QP56:$RF56)&gt;0,SN$9='2. Protocols'!$G55),1,0)*'4. Formulations'!$P55</f>
        <v>0</v>
      </c>
      <c r="SO56" s="27">
        <f>IF(AND(OR(ISBLANK(SO$9),SO$9=0)=FALSE,SUM($QP56:$RF56)&gt;0,SO$9='2. Protocols'!$G55),1,0)*'4. Formulations'!$P55</f>
        <v>0</v>
      </c>
      <c r="SP56" s="27">
        <f>IF(AND(OR(ISBLANK(SP$9),SP$9=0)=FALSE,SUM($QP56:$RF56)&gt;0,SP$9='2. Protocols'!$G55),1,0)*'4. Formulations'!$P55</f>
        <v>0</v>
      </c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J56" s="27">
        <f>IF(AND(OR(ISBLANK(TJ$9),TJ$9=0)=FALSE,TJ$9=$DM56),1,0)*'4. Formulations'!$Q55</f>
        <v>0</v>
      </c>
      <c r="TK56" s="27">
        <f>IF(AND(OR(ISBLANK(TK$9),TK$9=0)=FALSE,TK$9=$DM56),1,0)*'4. Formulations'!$Q55</f>
        <v>0</v>
      </c>
      <c r="TL56" s="27">
        <f>IF(AND(OR(ISBLANK(TL$9),TL$9=0)=FALSE,TL$9=$DM56),1,0)*'4. Formulations'!$Q55</f>
        <v>0</v>
      </c>
      <c r="TM56" s="27">
        <f>IF(AND(OR(ISBLANK(TM$9),TM$9=0)=FALSE,TM$9=$DM56),1,0)*'4. Formulations'!$Q55</f>
        <v>0</v>
      </c>
      <c r="TN56" s="27">
        <f>IF(AND(OR(ISBLANK(TN$9),TN$9=0)=FALSE,TN$9=$DM56),1,0)*'4. Formulations'!$Q55</f>
        <v>0</v>
      </c>
      <c r="TO56" s="27">
        <f>IF(AND(OR(ISBLANK(TO$9),TO$9=0)=FALSE,TO$9=$DM56),1,0)*'4. Formulations'!$Q55</f>
        <v>0</v>
      </c>
      <c r="TP56" s="27">
        <f>IF(AND(OR(ISBLANK(TP$9),TP$9=0)=FALSE,TP$9=$DM56),1,0)*'4. Formulations'!$Q55</f>
        <v>0</v>
      </c>
      <c r="TQ56" s="27">
        <f>IF(AND(OR(ISBLANK(TQ$9),TQ$9=0)=FALSE,TQ$9=$DM56),1,0)*'4. Formulations'!$Q55</f>
        <v>0</v>
      </c>
      <c r="TR56" s="27">
        <f>IF(AND(OR(ISBLANK(TR$9),TR$9=0)=FALSE,TR$9=$DM56),1,0)*'4. Formulations'!$Q55</f>
        <v>0</v>
      </c>
      <c r="TS56" s="27">
        <f>IF(AND(OR(ISBLANK(TS$9),TS$9=0)=FALSE,TS$9=$DM56),1,0)*'4. Formulations'!$Q55</f>
        <v>0</v>
      </c>
      <c r="TT56" s="27">
        <f>IF(AND(OR(ISBLANK(TT$9),TT$9=0)=FALSE,TT$9=$DM56),1,0)*'4. Formulations'!$Q55</f>
        <v>0</v>
      </c>
      <c r="TU56" s="27">
        <f>IF(AND(OR(ISBLANK(TU$9),TU$9=0)=FALSE,TU$9=$DM56),1,0)*'4. Formulations'!$Q55</f>
        <v>0</v>
      </c>
      <c r="TV56" s="27">
        <f>IF(AND(OR(ISBLANK(TV$9),TV$9=0)=FALSE,TV$9=$DM56),1,0)*'4. Formulations'!$Q55</f>
        <v>0</v>
      </c>
      <c r="TW56" s="27">
        <f>IF(AND(OR(ISBLANK(TW$9),TW$9=0)=FALSE,TW$9=$DM56),1,0)*'4. Formulations'!$Q55</f>
        <v>0</v>
      </c>
      <c r="TX56" s="27">
        <f>IF(AND(OR(ISBLANK(TX$9),TX$9=0)=FALSE,TX$9=$DM56),1,0)*'4. Formulations'!$Q55</f>
        <v>0</v>
      </c>
      <c r="TY56" s="27">
        <f>IF(AND(OR(ISBLANK(TY$9),TY$9=0)=FALSE,TY$9=$DM56),1,0)*'4. Formulations'!$Q55</f>
        <v>0</v>
      </c>
      <c r="TZ56" s="27">
        <f>IF(AND(OR(ISBLANK(TZ$9),TZ$9=0)=FALSE,TZ$9=$DM56),1,0)*'4. Formulations'!$Q55</f>
        <v>0</v>
      </c>
      <c r="UA56" s="27"/>
      <c r="UB56" s="27"/>
      <c r="UC56" s="27"/>
    </row>
    <row r="57" spans="2:549" ht="15" hidden="1" outlineLevel="1" x14ac:dyDescent="0.25">
      <c r="B57" s="2"/>
      <c r="C57" s="75" t="str">
        <f>IF('2. Protocols'!C56&amp;"+"&amp;'2. Protocols'!E56&amp;"+"&amp;'2. Protocols'!G56="++","",'2. Protocols'!C56&amp;"+"&amp;'2. Protocols'!E56&amp;"+"&amp;'2. Protocols'!G56)</f>
        <v/>
      </c>
      <c r="D57" s="7"/>
      <c r="E57" s="8"/>
      <c r="G57" s="72">
        <f>'2. Protocols'!J56*'1. General Inputs'!$L$13</f>
        <v>0</v>
      </c>
      <c r="H57" s="72" t="e">
        <f>MAX(G57*(1+'1. General Inputs'!$BA$23+HLOOKUP(H$7,'1. General Inputs'!$BC$17:$BE$19,ROWS('1. General Inputs'!$BA$17:$BA$19),0))+(H$76*'2. Protocols'!$O56)+'3. ARV Substitutions'!L79,0)</f>
        <v>#VALUE!</v>
      </c>
      <c r="I57" s="72" t="e">
        <f>MAX(H57*(1+'1. General Inputs'!$BA$23+HLOOKUP(I$7,'1. General Inputs'!$BC$17:$BE$19,ROWS('1. General Inputs'!$BA$17:$BA$19),0))+(I$76*'2. Protocols'!$O56)+'3. ARV Substitutions'!M79,0)</f>
        <v>#VALUE!</v>
      </c>
      <c r="J57" s="72" t="e">
        <f>MAX(I57*(1+'1. General Inputs'!$BA$23+HLOOKUP(J$7,'1. General Inputs'!$BC$17:$BE$19,ROWS('1. General Inputs'!$BA$17:$BA$19),0))+(J$76*'2. Protocols'!$O56)+'3. ARV Substitutions'!N79,0)</f>
        <v>#VALUE!</v>
      </c>
      <c r="K57" s="72" t="e">
        <f>MAX(J57*(1+'1. General Inputs'!$BA$23+HLOOKUP(K$7,'1. General Inputs'!$BC$17:$BE$19,ROWS('1. General Inputs'!$BA$17:$BA$19),0))+(K$76*'2. Protocols'!$O56)+'3. ARV Substitutions'!O79,0)</f>
        <v>#VALUE!</v>
      </c>
      <c r="L57" s="72" t="e">
        <f>MAX(K57*(1+'1. General Inputs'!$BA$23+HLOOKUP(L$7,'1. General Inputs'!$BC$17:$BE$19,ROWS('1. General Inputs'!$BA$17:$BA$19),0))+(L$76*'2. Protocols'!$O56)+'3. ARV Substitutions'!P79,0)</f>
        <v>#VALUE!</v>
      </c>
      <c r="M57" s="72" t="e">
        <f>MAX(L57*(1+'1. General Inputs'!$BA$23+HLOOKUP(M$7,'1. General Inputs'!$BC$17:$BE$19,ROWS('1. General Inputs'!$BA$17:$BA$19),0))+(M$76*'2. Protocols'!$O56)+'3. ARV Substitutions'!Q79,0)</f>
        <v>#VALUE!</v>
      </c>
      <c r="N57" s="72" t="e">
        <f>MAX(M57*(1+'1. General Inputs'!$BA$23+HLOOKUP(N$7,'1. General Inputs'!$BC$17:$BE$19,ROWS('1. General Inputs'!$BA$17:$BA$19),0))+(N$76*'2. Protocols'!$O56)+'3. ARV Substitutions'!R79,0)</f>
        <v>#VALUE!</v>
      </c>
      <c r="O57" s="72" t="e">
        <f>MAX(N57*(1+'1. General Inputs'!$BA$23+HLOOKUP(O$7,'1. General Inputs'!$BC$17:$BE$19,ROWS('1. General Inputs'!$BA$17:$BA$19),0))+(O$76*'2. Protocols'!$O56)+'3. ARV Substitutions'!S79,0)</f>
        <v>#VALUE!</v>
      </c>
      <c r="P57" s="72" t="e">
        <f>MAX(O57*(1+'1. General Inputs'!$BA$23+HLOOKUP(P$7,'1. General Inputs'!$BC$17:$BE$19,ROWS('1. General Inputs'!$BA$17:$BA$19),0))+(P$76*'2. Protocols'!$O56)+'3. ARV Substitutions'!T79,0)</f>
        <v>#VALUE!</v>
      </c>
      <c r="Q57" s="72" t="e">
        <f>MAX(P57*(1+'1. General Inputs'!$BA$23+HLOOKUP(Q$7,'1. General Inputs'!$BC$17:$BE$19,ROWS('1. General Inputs'!$BA$17:$BA$19),0))+(Q$76*'2. Protocols'!$O56)+'3. ARV Substitutions'!U79,0)</f>
        <v>#VALUE!</v>
      </c>
      <c r="R57" s="72" t="e">
        <f>MAX(Q57*(1+'1. General Inputs'!$BA$23+HLOOKUP(R$7,'1. General Inputs'!$BC$17:$BE$19,ROWS('1. General Inputs'!$BA$17:$BA$19),0))+(R$76*'2. Protocols'!$O56)+'3. ARV Substitutions'!V79,0)</f>
        <v>#VALUE!</v>
      </c>
      <c r="S57" s="72" t="e">
        <f>MAX(R57*(1+'1. General Inputs'!$BA$23+HLOOKUP(S$7,'1. General Inputs'!$BC$17:$BE$19,ROWS('1. General Inputs'!$BA$17:$BA$19),0))+(S$76*'2. Protocols'!$O56)+'3. ARV Substitutions'!W79,0)</f>
        <v>#VALUE!</v>
      </c>
      <c r="T57" s="72" t="e">
        <f>MAX(S57*(1+'1. General Inputs'!$BA$23+HLOOKUP(T$7,'1. General Inputs'!$BC$17:$BE$19,ROWS('1. General Inputs'!$BA$17:$BA$19),0))+(T$76*'2. Protocols'!$O56)+'3. ARV Substitutions'!X79,0)</f>
        <v>#VALUE!</v>
      </c>
      <c r="U57" s="72" t="e">
        <f>MAX(T57*(1+'1. General Inputs'!$BA$23+HLOOKUP(U$7,'1. General Inputs'!$BC$17:$BE$19,ROWS('1. General Inputs'!$BA$17:$BA$19),0))+(U$76*'2. Protocols'!$O56)+'3. ARV Substitutions'!Y79,0)</f>
        <v>#VALUE!</v>
      </c>
      <c r="V57" s="72" t="e">
        <f>MAX(U57*(1+'1. General Inputs'!$BA$23+HLOOKUP(V$7,'1. General Inputs'!$BC$17:$BE$19,ROWS('1. General Inputs'!$BA$17:$BA$19),0))+(V$76*'2. Protocols'!$O56)+'3. ARV Substitutions'!Z79,0)</f>
        <v>#VALUE!</v>
      </c>
      <c r="W57" s="72" t="e">
        <f>MAX(V57*(1+'1. General Inputs'!$BA$23+HLOOKUP(W$7,'1. General Inputs'!$BC$17:$BE$19,ROWS('1. General Inputs'!$BA$17:$BA$19),0))+(W$76*'2. Protocols'!$O56)+'3. ARV Substitutions'!AA79,0)</f>
        <v>#VALUE!</v>
      </c>
      <c r="X57" s="72" t="e">
        <f>MAX(W57*(1+'1. General Inputs'!$BA$23+HLOOKUP(X$7,'1. General Inputs'!$BC$17:$BE$19,ROWS('1. General Inputs'!$BA$17:$BA$19),0))+(X$76*'2. Protocols'!$O56)+'3. ARV Substitutions'!AB79,0)</f>
        <v>#VALUE!</v>
      </c>
      <c r="Y57" s="72" t="e">
        <f>MAX(X57*(1+'1. General Inputs'!$BA$23+HLOOKUP(Y$7,'1. General Inputs'!$BC$17:$BE$19,ROWS('1. General Inputs'!$BA$17:$BA$19),0))+(Y$76*'2. Protocols'!$O56)+'3. ARV Substitutions'!AC79,0)</f>
        <v>#VALUE!</v>
      </c>
      <c r="Z57" s="72" t="e">
        <f>MAX(Y57*(1+'1. General Inputs'!$BA$23+HLOOKUP(Z$7,'1. General Inputs'!$BC$17:$BE$19,ROWS('1. General Inputs'!$BA$17:$BA$19),0))+(Z$76*'2. Protocols'!$O56)+'3. ARV Substitutions'!AD79,0)</f>
        <v>#VALUE!</v>
      </c>
      <c r="AA57" s="72" t="e">
        <f>MAX(Z57*(1+'1. General Inputs'!$BA$23+HLOOKUP(AA$7,'1. General Inputs'!$BC$17:$BE$19,ROWS('1. General Inputs'!$BA$17:$BA$19),0))+(AA$76*'2. Protocols'!$O56)+'3. ARV Substitutions'!AE79,0)</f>
        <v>#VALUE!</v>
      </c>
      <c r="AB57" s="72" t="e">
        <f>MAX(AA57*(1+'1. General Inputs'!$BA$23+HLOOKUP(AB$7,'1. General Inputs'!$BC$17:$BE$19,ROWS('1. General Inputs'!$BA$17:$BA$19),0))+(AB$76*'2. Protocols'!$O56)+'3. ARV Substitutions'!AF79,0)</f>
        <v>#VALUE!</v>
      </c>
      <c r="AC57" s="72" t="e">
        <f>MAX(AB57*(1+'1. General Inputs'!$BA$23+HLOOKUP(AC$7,'1. General Inputs'!$BC$17:$BE$19,ROWS('1. General Inputs'!$BA$17:$BA$19),0))+(AC$76*'2. Protocols'!$O56)+'3. ARV Substitutions'!AG79,0)</f>
        <v>#VALUE!</v>
      </c>
      <c r="AD57" s="72" t="e">
        <f>MAX(AC57*(1+'1. General Inputs'!$BA$23+HLOOKUP(AD$7,'1. General Inputs'!$BC$17:$BE$19,ROWS('1. General Inputs'!$BA$17:$BA$19),0))+(AD$76*'2. Protocols'!$O56)+'3. ARV Substitutions'!AH79,0)</f>
        <v>#VALUE!</v>
      </c>
      <c r="AE57" s="72" t="e">
        <f>MAX(AD57*(1+'1. General Inputs'!$BA$23+HLOOKUP(AE$7,'1. General Inputs'!$BC$17:$BE$19,ROWS('1. General Inputs'!$BA$17:$BA$19),0))+(AE$76*'2. Protocols'!$O56)+'3. ARV Substitutions'!AI79,0)</f>
        <v>#VALUE!</v>
      </c>
      <c r="AF57" s="72" t="e">
        <f>MAX(AE57*(1+'1. General Inputs'!$BA$23+HLOOKUP(AF$7,'1. General Inputs'!$BC$17:$BE$19,ROWS('1. General Inputs'!$BA$17:$BA$19),0))+(AF$76*'2. Protocols'!$O56)+'3. ARV Substitutions'!AJ79,0)</f>
        <v>#VALUE!</v>
      </c>
      <c r="AG57" s="72" t="e">
        <f>MAX(AF57*(1+'1. General Inputs'!$BA$23+HLOOKUP(AG$7,'1. General Inputs'!$BC$17:$BE$19,ROWS('1. General Inputs'!$BA$17:$BA$19),0))+(AG$76*'2. Protocols'!$O56)+'3. ARV Substitutions'!AK79,0)</f>
        <v>#VALUE!</v>
      </c>
      <c r="AH57" s="72" t="e">
        <f>MAX(AG57*(1+'1. General Inputs'!$BA$23+HLOOKUP(AH$7,'1. General Inputs'!$BC$17:$BE$19,ROWS('1. General Inputs'!$BA$17:$BA$19),0))+(AH$76*'2. Protocols'!$O56)+'3. ARV Substitutions'!AL79,0)</f>
        <v>#VALUE!</v>
      </c>
      <c r="AI57" s="72" t="e">
        <f>MAX(AH57*(1+'1. General Inputs'!$BA$23+HLOOKUP(AI$7,'1. General Inputs'!$BC$17:$BE$19,ROWS('1. General Inputs'!$BA$17:$BA$19),0))+(AI$76*'2. Protocols'!$O56)+'3. ARV Substitutions'!AM79,0)</f>
        <v>#VALUE!</v>
      </c>
      <c r="AJ57" s="72" t="e">
        <f>MAX(AI57*(1+'1. General Inputs'!$BA$23+HLOOKUP(AJ$7,'1. General Inputs'!$BC$17:$BE$19,ROWS('1. General Inputs'!$BA$17:$BA$19),0))+(AJ$76*'2. Protocols'!$O56)+'3. ARV Substitutions'!AN79,0)</f>
        <v>#VALUE!</v>
      </c>
      <c r="AK57" s="72" t="e">
        <f>MAX(AJ57*(1+'1. General Inputs'!$BA$23+HLOOKUP(AK$7,'1. General Inputs'!$BC$17:$BE$19,ROWS('1. General Inputs'!$BA$17:$BA$19),0))+(AK$76*'2. Protocols'!$O56)+'3. ARV Substitutions'!AO79,0)</f>
        <v>#VALUE!</v>
      </c>
      <c r="AL57" s="72" t="e">
        <f>MAX(AK57*(1+'1. General Inputs'!$BA$23+HLOOKUP(AL$7,'1. General Inputs'!$BC$17:$BE$19,ROWS('1. General Inputs'!$BA$17:$BA$19),0))+(AL$76*'2. Protocols'!$O56)+'3. ARV Substitutions'!AP79,0)</f>
        <v>#VALUE!</v>
      </c>
      <c r="AM57" s="72" t="e">
        <f>MAX(AL57*(1+'1. General Inputs'!$BA$23+HLOOKUP(AM$7,'1. General Inputs'!$BC$17:$BE$19,ROWS('1. General Inputs'!$BA$17:$BA$19),0))+(AM$76*'2. Protocols'!$O56)+'3. ARV Substitutions'!AQ79,0)</f>
        <v>#VALUE!</v>
      </c>
      <c r="AN57" s="72" t="e">
        <f>MAX(AM57*(1+'1. General Inputs'!$BA$23+HLOOKUP(AN$7,'1. General Inputs'!$BC$17:$BE$19,ROWS('1. General Inputs'!$BA$17:$BA$19),0))+(AN$76*'2. Protocols'!$O56)+'3. ARV Substitutions'!AR79,0)</f>
        <v>#VALUE!</v>
      </c>
      <c r="AO57" s="72" t="e">
        <f>MAX(AN57*(1+'1. General Inputs'!$BA$23+HLOOKUP(AO$7,'1. General Inputs'!$BC$17:$BE$19,ROWS('1. General Inputs'!$BA$17:$BA$19),0))+(AO$76*'2. Protocols'!$O56)+'3. ARV Substitutions'!AS79,0)</f>
        <v>#VALUE!</v>
      </c>
      <c r="AP57" s="72" t="e">
        <f>MAX(AO57*(1+'1. General Inputs'!$BA$23+HLOOKUP(AP$7,'1. General Inputs'!$BC$17:$BE$19,ROWS('1. General Inputs'!$BA$17:$BA$19),0))+(AP$76*'2. Protocols'!$O56)+'3. ARV Substitutions'!AT79,0)</f>
        <v>#VALUE!</v>
      </c>
      <c r="AQ57" s="72" t="e">
        <f>MAX(AP57*(1+'1. General Inputs'!$BA$23+HLOOKUP(AQ$7,'1. General Inputs'!$BC$17:$BE$19,ROWS('1. General Inputs'!$BA$17:$BA$19),0))+(AQ$76*'2. Protocols'!$O56)+'3. ARV Substitutions'!AU79,0)</f>
        <v>#VALUE!</v>
      </c>
      <c r="CA57" s="51" t="e">
        <f t="shared" si="68"/>
        <v>#VALUE!</v>
      </c>
      <c r="CB57" s="51" t="e">
        <f t="shared" si="69"/>
        <v>#VALUE!</v>
      </c>
      <c r="CC57" s="51" t="e">
        <f t="shared" si="70"/>
        <v>#VALUE!</v>
      </c>
      <c r="CD57" s="51" t="e">
        <f t="shared" si="71"/>
        <v>#VALUE!</v>
      </c>
      <c r="CE57" s="51" t="e">
        <f t="shared" si="103"/>
        <v>#VALUE!</v>
      </c>
      <c r="CF57" s="51" t="e">
        <f t="shared" si="72"/>
        <v>#VALUE!</v>
      </c>
      <c r="CG57" s="51" t="e">
        <f t="shared" si="73"/>
        <v>#VALUE!</v>
      </c>
      <c r="CH57" s="51" t="e">
        <f t="shared" si="74"/>
        <v>#VALUE!</v>
      </c>
      <c r="CI57" s="51" t="e">
        <f t="shared" si="75"/>
        <v>#VALUE!</v>
      </c>
      <c r="CJ57" s="51" t="e">
        <f t="shared" si="76"/>
        <v>#VALUE!</v>
      </c>
      <c r="CK57" s="51" t="e">
        <f t="shared" si="77"/>
        <v>#VALUE!</v>
      </c>
      <c r="CL57" s="51" t="e">
        <f t="shared" si="78"/>
        <v>#VALUE!</v>
      </c>
      <c r="CM57" s="51" t="e">
        <f t="shared" si="79"/>
        <v>#VALUE!</v>
      </c>
      <c r="CN57" s="51" t="e">
        <f t="shared" si="80"/>
        <v>#VALUE!</v>
      </c>
      <c r="CO57" s="51" t="e">
        <f t="shared" si="81"/>
        <v>#VALUE!</v>
      </c>
      <c r="CP57" s="51" t="e">
        <f t="shared" si="82"/>
        <v>#VALUE!</v>
      </c>
      <c r="CQ57" s="51" t="e">
        <f t="shared" si="83"/>
        <v>#VALUE!</v>
      </c>
      <c r="CR57" s="51" t="e">
        <f t="shared" si="84"/>
        <v>#VALUE!</v>
      </c>
      <c r="CS57" s="51" t="e">
        <f t="shared" si="85"/>
        <v>#VALUE!</v>
      </c>
      <c r="CT57" s="51" t="e">
        <f t="shared" si="86"/>
        <v>#VALUE!</v>
      </c>
      <c r="CU57" s="51" t="e">
        <f t="shared" si="87"/>
        <v>#VALUE!</v>
      </c>
      <c r="CV57" s="51" t="e">
        <f t="shared" si="88"/>
        <v>#VALUE!</v>
      </c>
      <c r="CW57" s="51" t="e">
        <f t="shared" si="89"/>
        <v>#VALUE!</v>
      </c>
      <c r="CX57" s="51" t="e">
        <f t="shared" si="90"/>
        <v>#VALUE!</v>
      </c>
      <c r="CY57" s="51" t="e">
        <f t="shared" si="91"/>
        <v>#VALUE!</v>
      </c>
      <c r="CZ57" s="51" t="e">
        <f t="shared" si="92"/>
        <v>#VALUE!</v>
      </c>
      <c r="DA57" s="51" t="e">
        <f t="shared" si="93"/>
        <v>#VALUE!</v>
      </c>
      <c r="DB57" s="51" t="e">
        <f t="shared" si="94"/>
        <v>#VALUE!</v>
      </c>
      <c r="DC57" s="51" t="e">
        <f t="shared" si="95"/>
        <v>#VALUE!</v>
      </c>
      <c r="DD57" s="51" t="e">
        <f t="shared" si="96"/>
        <v>#VALUE!</v>
      </c>
      <c r="DE57" s="51" t="e">
        <f t="shared" si="97"/>
        <v>#VALUE!</v>
      </c>
      <c r="DF57" s="51" t="e">
        <f t="shared" si="98"/>
        <v>#VALUE!</v>
      </c>
      <c r="DG57" s="51" t="e">
        <f t="shared" si="99"/>
        <v>#VALUE!</v>
      </c>
      <c r="DH57" s="51" t="e">
        <f t="shared" si="100"/>
        <v>#VALUE!</v>
      </c>
      <c r="DI57" s="51" t="e">
        <f t="shared" si="101"/>
        <v>#VALUE!</v>
      </c>
      <c r="DJ57" s="51" t="e">
        <f t="shared" si="102"/>
        <v>#VALUE!</v>
      </c>
      <c r="DL57" s="21" t="str">
        <f>CONCATENATE('2. Protocols'!C56, '2. Protocols'!D56, '2. Protocols'!E56)</f>
        <v>+</v>
      </c>
      <c r="DM57" s="21" t="str">
        <f>CONCATENATE('2. Protocols'!C56, '2. Protocols'!D56, '2. Protocols'!E56, '2. Protocols'!F56, '2. Protocols'!G56,)</f>
        <v>++</v>
      </c>
      <c r="DO57" s="27">
        <f>IF(AND(OR(ISBLANK(DO$9),DO$9=0)=FALSE,OR(DO$9='2. Protocols'!$C56,DO$9='2. Protocols'!$E56,DO$9='2. Protocols'!$G56)),1,0)*'4. Formulations'!$I56</f>
        <v>0</v>
      </c>
      <c r="DP57" s="27">
        <f>IF(AND(OR(ISBLANK(DP$9),DP$9=0)=FALSE,OR(DP$9='2. Protocols'!$C56,DP$9='2. Protocols'!$E56,DP$9='2. Protocols'!$G56)),1,0)*'4. Formulations'!$I56</f>
        <v>0</v>
      </c>
      <c r="DQ57" s="27">
        <f>IF(AND(OR(ISBLANK(DQ$9),DQ$9=0)=FALSE,OR(DQ$9='2. Protocols'!$C56,DQ$9='2. Protocols'!$E56,DQ$9='2. Protocols'!$G56)),1,0)*'4. Formulations'!$I56</f>
        <v>0</v>
      </c>
      <c r="DR57" s="27">
        <f>IF(AND(OR(ISBLANK(DR$9),DR$9=0)=FALSE,OR(DR$9='2. Protocols'!$C56,DR$9='2. Protocols'!$E56,DR$9='2. Protocols'!$G56)),1,0)*'4. Formulations'!$I56</f>
        <v>0</v>
      </c>
      <c r="DS57" s="27">
        <f>IF(AND(OR(ISBLANK(DS$9),DS$9=0)=FALSE,OR(DS$9='2. Protocols'!$C56,DS$9='2. Protocols'!$E56,DS$9='2. Protocols'!$G56)),1,0)*'4. Formulations'!$I56</f>
        <v>0</v>
      </c>
      <c r="DT57" s="27">
        <f>IF(AND(OR(ISBLANK(DT$9),DT$9=0)=FALSE,OR(DT$9='2. Protocols'!$C56,DT$9='2. Protocols'!$E56,DT$9='2. Protocols'!$G56)),1,0)*'4. Formulations'!$I56</f>
        <v>0</v>
      </c>
      <c r="DU57" s="27">
        <f>IF(AND(OR(ISBLANK(DU$9),DU$9=0)=FALSE,OR(DU$9='2. Protocols'!$C56,DU$9='2. Protocols'!$E56,DU$9='2. Protocols'!$G56)),1,0)*'4. Formulations'!$I56</f>
        <v>0</v>
      </c>
      <c r="DV57" s="27">
        <f>IF(AND(OR(ISBLANK(DV$9),DV$9=0)=FALSE,OR(DV$9='2. Protocols'!$C56,DV$9='2. Protocols'!$E56,DV$9='2. Protocols'!$G56)),1,0)*'4. Formulations'!$I56</f>
        <v>0</v>
      </c>
      <c r="DW57" s="27">
        <f>IF(AND(OR(ISBLANK(DW$9),DW$9=0)=FALSE,OR(DW$9='2. Protocols'!$C56,DW$9='2. Protocols'!$E56,DW$9='2. Protocols'!$G56)),1,0)*'4. Formulations'!$I56</f>
        <v>0</v>
      </c>
      <c r="DX57" s="27">
        <f>IF(AND(OR(ISBLANK(DX$9),DX$9=0)=FALSE,OR(DX$9='2. Protocols'!$C56,DX$9='2. Protocols'!$E56,DX$9='2. Protocols'!$G56)),1,0)*'4. Formulations'!$I56</f>
        <v>0</v>
      </c>
      <c r="DY57" s="27">
        <f>IF(AND(OR(ISBLANK(DY$9),DY$9=0)=FALSE,OR(DY$9='2. Protocols'!$C56,DY$9='2. Protocols'!$E56,DY$9='2. Protocols'!$G56)),1,0)*'4. Formulations'!$I56</f>
        <v>0</v>
      </c>
      <c r="DZ57" s="27">
        <f>IF(AND(OR(ISBLANK(DZ$9),DZ$9=0)=FALSE,OR(DZ$9='2. Protocols'!$C56,DZ$9='2. Protocols'!$E56,DZ$9='2. Protocols'!$G56)),1,0)*'4. Formulations'!$I56</f>
        <v>0</v>
      </c>
      <c r="EA57" s="27">
        <f>IF(AND(OR(ISBLANK(EA$9),EA$9=0)=FALSE,OR(EA$9='2. Protocols'!$C56,EA$9='2. Protocols'!$E56,EA$9='2. Protocols'!$G56)),1,0)*'4. Formulations'!$I56</f>
        <v>0</v>
      </c>
      <c r="EB57" s="27">
        <f>IF(AND(OR(ISBLANK(EB$9),EB$9=0)=FALSE,OR(EB$9='2. Protocols'!$C56,EB$9='2. Protocols'!$E56,EB$9='2. Protocols'!$G56)),1,0)*'4. Formulations'!$I56</f>
        <v>0</v>
      </c>
      <c r="EC57" s="27">
        <f>IF(AND(OR(ISBLANK(EC$9),EC$9=0)=FALSE,OR(EC$9='2. Protocols'!$C56,EC$9='2. Protocols'!$E56,EC$9='2. Protocols'!$G56)),1,0)*'4. Formulations'!$I56</f>
        <v>0</v>
      </c>
      <c r="ED57" s="27">
        <f>IF(AND(OR(ISBLANK(ED$9),ED$9=0)=FALSE,OR(ED$9='2. Protocols'!$C56,ED$9='2. Protocols'!$E56,ED$9='2. Protocols'!$G56)),1,0)*'4. Formulations'!$I56</f>
        <v>0</v>
      </c>
      <c r="EE57" s="27">
        <f>IF(AND(OR(ISBLANK(EE$9),EE$9=0)=FALSE,OR(EE$9='2. Protocols'!$C56,EE$9='2. Protocols'!$E56,EE$9='2. Protocols'!$G56)),1,0)*'4. Formulations'!$I56</f>
        <v>0</v>
      </c>
      <c r="EF57" s="27">
        <f>IF(AND(OR(ISBLANK(EF$9),EF$9=0)=FALSE,OR(EF$9='2. Protocols'!$C56,EF$9='2. Protocols'!$E56,EF$9='2. Protocols'!$G56)),1,0)*'4. Formulations'!$I56</f>
        <v>0</v>
      </c>
      <c r="EG57" s="27">
        <f>IF(AND(OR(ISBLANK(EG$9),EG$9=0)=FALSE,OR(EG$9='2. Protocols'!$C56,EG$9='2. Protocols'!$E56,EG$9='2. Protocols'!$G56)),1,0)*'4. Formulations'!$I56</f>
        <v>0</v>
      </c>
      <c r="EH57" s="27">
        <f>IF(AND(OR(ISBLANK(EH$9),EH$9=0)=FALSE,OR(EH$9='2. Protocols'!$C56,EH$9='2. Protocols'!$E56,EH$9='2. Protocols'!$G56)),1,0)*'4. Formulations'!$I56</f>
        <v>0</v>
      </c>
      <c r="EI57" s="27">
        <f>IF(AND(OR(ISBLANK(EI$9),EI$9=0)=FALSE,OR(EI$9='2. Protocols'!$C56,EI$9='2. Protocols'!$E56,EI$9='2. Protocols'!$G56)),1,0)*'4. Formulations'!$I56</f>
        <v>0</v>
      </c>
      <c r="EJ57" s="27">
        <f>IF(AND(OR(ISBLANK(EJ$9),EJ$9=0)=FALSE,OR(EJ$9='2. Protocols'!$C56,EJ$9='2. Protocols'!$E56,EJ$9='2. Protocols'!$G56)),1,0)*'4. Formulations'!$I56</f>
        <v>0</v>
      </c>
      <c r="EK57" s="27">
        <f>IF(AND(OR(ISBLANK(EK$9),EK$9=0)=FALSE,OR(EK$9='2. Protocols'!$C56,EK$9='2. Protocols'!$E56,EK$9='2. Protocols'!$G56)),1,0)*'4. Formulations'!$I56</f>
        <v>0</v>
      </c>
      <c r="EL57" s="27">
        <f>IF(AND(OR(ISBLANK(EL$9),EL$9=0)=FALSE,OR(EL$9='2. Protocols'!$C56,EL$9='2. Protocols'!$E56,EL$9='2. Protocols'!$G56)),1,0)*'4. Formulations'!$I56</f>
        <v>0</v>
      </c>
      <c r="EM57" s="27">
        <f>IF(AND(OR(ISBLANK(EM$9),EM$9=0)=FALSE,OR(EM$9='2. Protocols'!$C56,EM$9='2. Protocols'!$E56,EM$9='2. Protocols'!$G56)),1,0)*'4. Formulations'!$I56</f>
        <v>0</v>
      </c>
      <c r="EN57" s="27">
        <f>IF(AND(OR(ISBLANK(EN$9),EN$9=0)=FALSE,OR(EN$9='2. Protocols'!$C56,EN$9='2. Protocols'!$E56,EN$9='2. Protocols'!$G56)),1,0)*'4. Formulations'!$I56</f>
        <v>0</v>
      </c>
      <c r="EO57" s="27">
        <f>IF(AND(OR(ISBLANK(EO$9),EO$9=0)=FALSE,OR(EO$9='2. Protocols'!$C56,EO$9='2. Protocols'!$E56,EO$9='2. Protocols'!$G56)),1,0)*'4. Formulations'!$I56</f>
        <v>0</v>
      </c>
      <c r="EP57" s="27">
        <f>IF(AND(OR(ISBLANK(EP$9),EP$9=0)=FALSE,OR(EP$9='2. Protocols'!$C56,EP$9='2. Protocols'!$E56,EP$9='2. Protocols'!$G56)),1,0)*'4. Formulations'!$I56</f>
        <v>0</v>
      </c>
      <c r="EQ57" s="27">
        <f>IF(AND(OR(ISBLANK(EQ$9),EQ$9=0)=FALSE,OR(EQ$9='2. Protocols'!$C56,EQ$9='2. Protocols'!$E56,EQ$9='2. Protocols'!$G56)),1,0)*'4. Formulations'!$I56</f>
        <v>0</v>
      </c>
      <c r="ER57" s="27">
        <f>IF(AND(OR(ISBLANK(ER$9),ER$9=0)=FALSE,OR(ER$9='2. Protocols'!$C56,ER$9='2. Protocols'!$E56,ER$9='2. Protocols'!$G56)),1,0)*'4. Formulations'!$I56</f>
        <v>0</v>
      </c>
      <c r="ES57" s="27">
        <f>IF(AND(OR(ISBLANK(ES$9),ES$9=0)=FALSE,OR(ES$9='2. Protocols'!$C56,ES$9='2. Protocols'!$E56,ES$9='2. Protocols'!$G56)),1,0)*'4. Formulations'!$I56</f>
        <v>0</v>
      </c>
      <c r="ET57" s="27">
        <f>IF(AND(OR(ISBLANK(ET$9),ET$9=0)=FALSE,OR(ET$9='2. Protocols'!$C56,ET$9='2. Protocols'!$E56,ET$9='2. Protocols'!$G56)),1,0)*'4. Formulations'!$I56</f>
        <v>0</v>
      </c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N57" s="27">
        <f>IF(AND(OR(ISBLANK(FN$9),FN$9=0)=FALSE,FN$9=$DL57),1,0)*'4. Formulations'!$J56</f>
        <v>0</v>
      </c>
      <c r="FO57" s="27">
        <f>IF(AND(OR(ISBLANK(FO$9),FO$9=0)=FALSE,FO$9=$DL57),1,0)*'4. Formulations'!$J56</f>
        <v>0</v>
      </c>
      <c r="FP57" s="27">
        <f>IF(AND(OR(ISBLANK(FP$9),FP$9=0)=FALSE,FP$9=$DL57),1,0)*'4. Formulations'!$J56</f>
        <v>0</v>
      </c>
      <c r="FQ57" s="27">
        <f>IF(AND(OR(ISBLANK(FQ$9),FQ$9=0)=FALSE,FQ$9=$DL57),1,0)*'4. Formulations'!$J56</f>
        <v>0</v>
      </c>
      <c r="FR57" s="27">
        <f>IF(AND(OR(ISBLANK(FR$9),FR$9=0)=FALSE,FR$9=$DL57),1,0)*'4. Formulations'!$J56</f>
        <v>0</v>
      </c>
      <c r="FS57" s="27">
        <f>IF(AND(OR(ISBLANK(FS$9),FS$9=0)=FALSE,FS$9=$DL57),1,0)*'4. Formulations'!$J56</f>
        <v>0</v>
      </c>
      <c r="FT57" s="27">
        <f>IF(AND(OR(ISBLANK(FT$9),FT$9=0)=FALSE,FT$9=$DL57),1,0)*'4. Formulations'!$J56</f>
        <v>0</v>
      </c>
      <c r="FU57" s="27">
        <f>IF(AND(OR(ISBLANK(FU$9),FU$9=0)=FALSE,FU$9=$DL57),1,0)*'4. Formulations'!$J56</f>
        <v>0</v>
      </c>
      <c r="FV57" s="27">
        <f>IF(AND(OR(ISBLANK(FV$9),FV$9=0)=FALSE,FV$9=$DL57),1,0)*'4. Formulations'!$J56</f>
        <v>0</v>
      </c>
      <c r="FW57" s="27">
        <f>IF(AND(OR(ISBLANK(FW$9),FW$9=0)=FALSE,FW$9=$DL57),1,0)*'4. Formulations'!$J56</f>
        <v>0</v>
      </c>
      <c r="FX57" s="27">
        <f>IF(AND(OR(ISBLANK(FX$9),FX$9=0)=FALSE,FX$9=$DL57),1,0)*'4. Formulations'!$J56</f>
        <v>0</v>
      </c>
      <c r="FY57" s="27">
        <f>IF(AND(OR(ISBLANK(FY$9),FY$9=0)=FALSE,FY$9=$DL57),1,0)*'4. Formulations'!$J56</f>
        <v>0</v>
      </c>
      <c r="FZ57" s="27">
        <f>IF(AND(OR(ISBLANK(FZ$9),FZ$9=0)=FALSE,FZ$9=$DL57),1,0)*'4. Formulations'!$J56</f>
        <v>0</v>
      </c>
      <c r="GA57" s="27">
        <f>IF(AND(OR(ISBLANK(GA$9),GA$9=0)=FALSE,GA$9=$DL57),1,0)*'4. Formulations'!$J56</f>
        <v>0</v>
      </c>
      <c r="GB57" s="27">
        <f>IF(AND(OR(ISBLANK(GB$9),GB$9=0)=FALSE,GB$9=$DL57),1,0)*'4. Formulations'!$J56</f>
        <v>0</v>
      </c>
      <c r="GC57" s="27">
        <f>IF(AND(OR(ISBLANK(GC$9),GC$9=0)=FALSE,GC$9=$DL57),1,0)*'4. Formulations'!$J56</f>
        <v>0</v>
      </c>
      <c r="GD57" s="27">
        <f>IF(AND(OR(ISBLANK(GD$9),GD$9=0)=FALSE,GD$9=$DL57),1,0)*'4. Formulations'!$J56</f>
        <v>0</v>
      </c>
      <c r="GE57" s="27"/>
      <c r="GF57" s="27"/>
      <c r="GG57" s="27"/>
      <c r="GI57" s="27">
        <f>IF(AND(OR(ISBLANK(GI$9),GI$9=0)=FALSE,SUM($FN57:$GD57)&gt;0,GI$9='2. Protocols'!$G56),1,0)*'4. Formulations'!$J56</f>
        <v>0</v>
      </c>
      <c r="GJ57" s="27">
        <f>IF(AND(OR(ISBLANK(GJ$9),GJ$9=0)=FALSE,SUM($FN57:$GD57)&gt;0,GJ$9='2. Protocols'!$G56),1,0)*'4. Formulations'!$J56</f>
        <v>0</v>
      </c>
      <c r="GK57" s="27">
        <f>IF(AND(OR(ISBLANK(GK$9),GK$9=0)=FALSE,SUM($FN57:$GD57)&gt;0,GK$9='2. Protocols'!$G56),1,0)*'4. Formulations'!$J56</f>
        <v>0</v>
      </c>
      <c r="GL57" s="27">
        <f>IF(AND(OR(ISBLANK(GL$9),GL$9=0)=FALSE,SUM($FN57:$GD57)&gt;0,GL$9='2. Protocols'!$G56),1,0)*'4. Formulations'!$J56</f>
        <v>0</v>
      </c>
      <c r="GM57" s="27">
        <f>IF(AND(OR(ISBLANK(GM$9),GM$9=0)=FALSE,SUM($FN57:$GD57)&gt;0,GM$9='2. Protocols'!$G56),1,0)*'4. Formulations'!$J56</f>
        <v>0</v>
      </c>
      <c r="GN57" s="27">
        <f>IF(AND(OR(ISBLANK(GN$9),GN$9=0)=FALSE,SUM($FN57:$GD57)&gt;0,GN$9='2. Protocols'!$G56),1,0)*'4. Formulations'!$J56</f>
        <v>0</v>
      </c>
      <c r="GO57" s="27">
        <f>IF(AND(OR(ISBLANK(GO$9),GO$9=0)=FALSE,SUM($FN57:$GD57)&gt;0,GO$9='2. Protocols'!$G56),1,0)*'4. Formulations'!$J56</f>
        <v>0</v>
      </c>
      <c r="GP57" s="27">
        <f>IF(AND(OR(ISBLANK(GP$9),GP$9=0)=FALSE,SUM($FN57:$GD57)&gt;0,GP$9='2. Protocols'!$G56),1,0)*'4. Formulations'!$J56</f>
        <v>0</v>
      </c>
      <c r="GQ57" s="27">
        <f>IF(AND(OR(ISBLANK(GQ$9),GQ$9=0)=FALSE,SUM($FN57:$GD57)&gt;0,GQ$9='2. Protocols'!$G56),1,0)*'4. Formulations'!$J56</f>
        <v>0</v>
      </c>
      <c r="GR57" s="27">
        <f>IF(AND(OR(ISBLANK(GR$9),GR$9=0)=FALSE,SUM($FN57:$GD57)&gt;0,GR$9='2. Protocols'!$G56),1,0)*'4. Formulations'!$J56</f>
        <v>0</v>
      </c>
      <c r="GS57" s="27">
        <f>IF(AND(OR(ISBLANK(GS$9),GS$9=0)=FALSE,SUM($FN57:$GD57)&gt;0,GS$9='2. Protocols'!$G56),1,0)*'4. Formulations'!$J56</f>
        <v>0</v>
      </c>
      <c r="GT57" s="27">
        <f>IF(AND(OR(ISBLANK(GT$9),GT$9=0)=FALSE,SUM($FN57:$GD57)&gt;0,GT$9='2. Protocols'!$G56),1,0)*'4. Formulations'!$J56</f>
        <v>0</v>
      </c>
      <c r="GU57" s="27">
        <f>IF(AND(OR(ISBLANK(GU$9),GU$9=0)=FALSE,SUM($FN57:$GD57)&gt;0,GU$9='2. Protocols'!$G56),1,0)*'4. Formulations'!$J56</f>
        <v>0</v>
      </c>
      <c r="GV57" s="27">
        <f>IF(AND(OR(ISBLANK(GV$9),GV$9=0)=FALSE,SUM($FN57:$GD57)&gt;0,GV$9='2. Protocols'!$G56),1,0)*'4. Formulations'!$J56</f>
        <v>0</v>
      </c>
      <c r="GW57" s="27">
        <f>IF(AND(OR(ISBLANK(GW$9),GW$9=0)=FALSE,SUM($FN57:$GD57)&gt;0,GW$9='2. Protocols'!$G56),1,0)*'4. Formulations'!$J56</f>
        <v>0</v>
      </c>
      <c r="GX57" s="27">
        <f>IF(AND(OR(ISBLANK(GX$9),GX$9=0)=FALSE,SUM($FN57:$GD57)&gt;0,GX$9='2. Protocols'!$G56),1,0)*'4. Formulations'!$J56</f>
        <v>0</v>
      </c>
      <c r="GY57" s="27">
        <f>IF(AND(OR(ISBLANK(GY$9),GY$9=0)=FALSE,SUM($FN57:$GD57)&gt;0,GY$9='2. Protocols'!$G56),1,0)*'4. Formulations'!$J56</f>
        <v>0</v>
      </c>
      <c r="GZ57" s="27">
        <f>IF(AND(OR(ISBLANK(GZ$9),GZ$9=0)=FALSE,SUM($FN57:$GD57)&gt;0,GZ$9='2. Protocols'!$G56),1,0)*'4. Formulations'!$J56</f>
        <v>0</v>
      </c>
      <c r="HA57" s="27">
        <f>IF(AND(OR(ISBLANK(HA$9),HA$9=0)=FALSE,SUM($FN57:$GD57)&gt;0,HA$9='2. Protocols'!$G56),1,0)*'4. Formulations'!$J56</f>
        <v>0</v>
      </c>
      <c r="HB57" s="27">
        <f>IF(AND(OR(ISBLANK(HB$9),HB$9=0)=FALSE,SUM($FN57:$GD57)&gt;0,HB$9='2. Protocols'!$G56),1,0)*'4. Formulations'!$J56</f>
        <v>0</v>
      </c>
      <c r="HC57" s="27">
        <f>IF(AND(OR(ISBLANK(HC$9),HC$9=0)=FALSE,SUM($FN57:$GD57)&gt;0,HC$9='2. Protocols'!$G56),1,0)*'4. Formulations'!$J56</f>
        <v>0</v>
      </c>
      <c r="HD57" s="27">
        <f>IF(AND(OR(ISBLANK(HD$9),HD$9=0)=FALSE,SUM($FN57:$GD57)&gt;0,HD$9='2. Protocols'!$G56),1,0)*'4. Formulations'!$J56</f>
        <v>0</v>
      </c>
      <c r="HE57" s="27">
        <f>IF(AND(OR(ISBLANK(HE$9),HE$9=0)=FALSE,SUM($FN57:$GD57)&gt;0,HE$9='2. Protocols'!$G56),1,0)*'4. Formulations'!$J56</f>
        <v>0</v>
      </c>
      <c r="HF57" s="27">
        <f>IF(AND(OR(ISBLANK(HF$9),HF$9=0)=FALSE,SUM($FN57:$GD57)&gt;0,HF$9='2. Protocols'!$G56),1,0)*'4. Formulations'!$J56</f>
        <v>0</v>
      </c>
      <c r="HG57" s="27">
        <f>IF(AND(OR(ISBLANK(HG$9),HG$9=0)=FALSE,SUM($FN57:$GD57)&gt;0,HG$9='2. Protocols'!$G56),1,0)*'4. Formulations'!$J56</f>
        <v>0</v>
      </c>
      <c r="HH57" s="27">
        <f>IF(AND(OR(ISBLANK(HH$9),HH$9=0)=FALSE,SUM($FN57:$GD57)&gt;0,HH$9='2. Protocols'!$G56),1,0)*'4. Formulations'!$J56</f>
        <v>0</v>
      </c>
      <c r="HI57" s="27">
        <f>IF(AND(OR(ISBLANK(HI$9),HI$9=0)=FALSE,SUM($FN57:$GD57)&gt;0,HI$9='2. Protocols'!$G56),1,0)*'4. Formulations'!$J56</f>
        <v>0</v>
      </c>
      <c r="HJ57" s="27">
        <f>IF(AND(OR(ISBLANK(HJ$9),HJ$9=0)=FALSE,SUM($FN57:$GD57)&gt;0,HJ$9='2. Protocols'!$G56),1,0)*'4. Formulations'!$J56</f>
        <v>0</v>
      </c>
      <c r="HK57" s="27">
        <f>IF(AND(OR(ISBLANK(HK$9),HK$9=0)=FALSE,SUM($FN57:$GD57)&gt;0,HK$9='2. Protocols'!$G56),1,0)*'4. Formulations'!$J56</f>
        <v>0</v>
      </c>
      <c r="HL57" s="27">
        <f>IF(AND(OR(ISBLANK(HL$9),HL$9=0)=FALSE,SUM($FN57:$GD57)&gt;0,HL$9='2. Protocols'!$G56),1,0)*'4. Formulations'!$J56</f>
        <v>0</v>
      </c>
      <c r="HM57" s="27">
        <f>IF(AND(OR(ISBLANK(HM$9),HM$9=0)=FALSE,SUM($FN57:$GD57)&gt;0,HM$9='2. Protocols'!$G56),1,0)*'4. Formulations'!$J56</f>
        <v>0</v>
      </c>
      <c r="HN57" s="27">
        <f>IF(AND(OR(ISBLANK(HN$9),HN$9=0)=FALSE,SUM($FN57:$GD57)&gt;0,HN$9='2. Protocols'!$G56),1,0)*'4. Formulations'!$J56</f>
        <v>0</v>
      </c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H57" s="27">
        <f>IF(AND(OR(ISBLANK(GI$9),GI$9=0)=FALSE,IH$9=$DM57),1,0)*'4. Formulations'!$K56</f>
        <v>0</v>
      </c>
      <c r="II57" s="27">
        <f>IF(AND(OR(ISBLANK(GJ$9),GJ$9=0)=FALSE,II$9=$DM57),1,0)*'4. Formulations'!$K56</f>
        <v>0</v>
      </c>
      <c r="IJ57" s="27">
        <f>IF(AND(OR(ISBLANK(GK$9),GK$9=0)=FALSE,IJ$9=$DM57),1,0)*'4. Formulations'!$K56</f>
        <v>0</v>
      </c>
      <c r="IK57" s="27">
        <f>IF(AND(OR(ISBLANK(GL$9),GL$9=0)=FALSE,IK$9=$DM57),1,0)*'4. Formulations'!$K56</f>
        <v>0</v>
      </c>
      <c r="IL57" s="27">
        <f>IF(AND(OR(ISBLANK(GM$9),GM$9=0)=FALSE,IL$9=$DM57),1,0)*'4. Formulations'!$K56</f>
        <v>0</v>
      </c>
      <c r="IM57" s="27">
        <f>IF(AND(OR(ISBLANK(GN$9),GN$9=0)=FALSE,IM$9=$DM57),1,0)*'4. Formulations'!$K56</f>
        <v>0</v>
      </c>
      <c r="IN57" s="27">
        <f>IF(AND(OR(ISBLANK(GO$9),GO$9=0)=FALSE,IN$9=$DM57),1,0)*'4. Formulations'!$K56</f>
        <v>0</v>
      </c>
      <c r="IO57" s="27">
        <f>IF(AND(OR(ISBLANK(GP$9),GP$9=0)=FALSE,IO$9=$DM57),1,0)*'4. Formulations'!$K56</f>
        <v>0</v>
      </c>
      <c r="IP57" s="27">
        <f>IF(AND(OR(ISBLANK(GQ$9),GQ$9=0)=FALSE,IP$9=$DM57),1,0)*'4. Formulations'!$K56</f>
        <v>0</v>
      </c>
      <c r="IQ57" s="27">
        <f>IF(AND(OR(ISBLANK(GR$9),GR$9=0)=FALSE,IQ$9=$DM57),1,0)*'4. Formulations'!$K56</f>
        <v>0</v>
      </c>
      <c r="IR57" s="27">
        <f>IF(AND(OR(ISBLANK(GS$9),GS$9=0)=FALSE,IR$9=$DM57),1,0)*'4. Formulations'!$K56</f>
        <v>0</v>
      </c>
      <c r="IS57" s="27">
        <f>IF(AND(OR(ISBLANK(GO$9),GO$9=0)=FALSE,IS$9=$DM57),1,0)*'4. Formulations'!$K56</f>
        <v>0</v>
      </c>
      <c r="IT57" s="27">
        <f>IF(AND(OR(ISBLANK(GP$9),GP$9=0)=FALSE,IT$9=$DM57),1,0)*'4. Formulations'!$K56</f>
        <v>0</v>
      </c>
      <c r="IU57" s="27">
        <f>IF(AND(OR(ISBLANK(GQ$9),GQ$9=0)=FALSE,IU$9=$DM57),1,0)*'4. Formulations'!$K56</f>
        <v>0</v>
      </c>
      <c r="IV57" s="27"/>
      <c r="IW57" s="27"/>
      <c r="IX57" s="27"/>
      <c r="IY57" s="27"/>
      <c r="IZ57" s="27"/>
      <c r="JA57" s="27"/>
      <c r="JC57" s="27">
        <f>IF(AND(OR(ISBLANK(JC$9),JC$9=0)=FALSE,OR(JC$9='2. Protocols'!$C56,JC$9='2. Protocols'!$E56,JC$9='2. Protocols'!$G56)),1,0)*'4. Formulations'!$L56</f>
        <v>0</v>
      </c>
      <c r="JD57" s="27">
        <f>IF(AND(OR(ISBLANK(JD$9),JD$9=0)=FALSE,OR(JD$9='2. Protocols'!$C56,JD$9='2. Protocols'!$E56,JD$9='2. Protocols'!$G56)),1,0)*'4. Formulations'!$L56</f>
        <v>0</v>
      </c>
      <c r="JE57" s="27">
        <f>IF(AND(OR(ISBLANK(JE$9),JE$9=0)=FALSE,OR(JE$9='2. Protocols'!$C56,JE$9='2. Protocols'!$E56,JE$9='2. Protocols'!$G56)),1,0)*'4. Formulations'!$L56</f>
        <v>0</v>
      </c>
      <c r="JF57" s="27">
        <f>IF(AND(OR(ISBLANK(JF$9),JF$9=0)=FALSE,OR(JF$9='2. Protocols'!$C56,JF$9='2. Protocols'!$E56,JF$9='2. Protocols'!$G56)),1,0)*'4. Formulations'!$L56</f>
        <v>0</v>
      </c>
      <c r="JG57" s="27">
        <f>IF(AND(OR(ISBLANK(JG$9),JG$9=0)=FALSE,OR(JG$9='2. Protocols'!$C56,JG$9='2. Protocols'!$E56,JG$9='2. Protocols'!$G56)),1,0)*'4. Formulations'!$L56</f>
        <v>0</v>
      </c>
      <c r="JH57" s="27">
        <f>IF(AND(OR(ISBLANK(JH$9),JH$9=0)=FALSE,OR(JH$9='2. Protocols'!$C56,JH$9='2. Protocols'!$E56,JH$9='2. Protocols'!$G56)),1,0)*'4. Formulations'!$L56</f>
        <v>0</v>
      </c>
      <c r="JI57" s="27">
        <f>IF(AND(OR(ISBLANK(JI$9),JI$9=0)=FALSE,OR(JI$9='2. Protocols'!$C56,JI$9='2. Protocols'!$E56,JI$9='2. Protocols'!$G56)),1,0)*'4. Formulations'!$L56</f>
        <v>0</v>
      </c>
      <c r="JJ57" s="27">
        <f>IF(AND(OR(ISBLANK(JJ$9),JJ$9=0)=FALSE,OR(JJ$9='2. Protocols'!$C56,JJ$9='2. Protocols'!$E56,JJ$9='2. Protocols'!$G56)),1,0)*'4. Formulations'!$L56</f>
        <v>0</v>
      </c>
      <c r="JK57" s="27">
        <f>IF(AND(OR(ISBLANK(JK$9),JK$9=0)=FALSE,OR(JK$9='2. Protocols'!$C56,JK$9='2. Protocols'!$E56,JK$9='2. Protocols'!$G56)),1,0)*'4. Formulations'!$L56</f>
        <v>0</v>
      </c>
      <c r="JL57" s="27">
        <f>IF(AND(OR(ISBLANK(JL$9),JL$9=0)=FALSE,OR(JL$9='2. Protocols'!$C56,JL$9='2. Protocols'!$E56,JL$9='2. Protocols'!$G56)),1,0)*'4. Formulations'!$L56</f>
        <v>0</v>
      </c>
      <c r="JM57" s="27">
        <f>IF(AND(OR(ISBLANK(JM$9),JM$9=0)=FALSE,OR(JM$9='2. Protocols'!$C56,JM$9='2. Protocols'!$E56,JM$9='2. Protocols'!$G56)),1,0)*'4. Formulations'!$L56</f>
        <v>0</v>
      </c>
      <c r="JN57" s="27">
        <f>IF(AND(OR(ISBLANK(JN$9),JN$9=0)=FALSE,OR(JN$9='2. Protocols'!$C56,JN$9='2. Protocols'!$E56,JN$9='2. Protocols'!$G56)),1,0)*'4. Formulations'!$L56</f>
        <v>0</v>
      </c>
      <c r="JO57" s="27">
        <f>IF(AND(OR(ISBLANK(JO$9),JO$9=0)=FALSE,OR(JO$9='2. Protocols'!$C56,JO$9='2. Protocols'!$E56,JO$9='2. Protocols'!$G56)),1,0)*'4. Formulations'!$L56</f>
        <v>0</v>
      </c>
      <c r="JP57" s="27">
        <f>IF(AND(OR(ISBLANK(JP$9),JP$9=0)=FALSE,OR(JP$9='2. Protocols'!$C56,JP$9='2. Protocols'!$E56,JP$9='2. Protocols'!$G56)),1,0)*'4. Formulations'!$L56</f>
        <v>0</v>
      </c>
      <c r="JQ57" s="27">
        <f>IF(AND(OR(ISBLANK(JQ$9),JQ$9=0)=FALSE,OR(JQ$9='2. Protocols'!$C56,JQ$9='2. Protocols'!$E56,JQ$9='2. Protocols'!$G56)),1,0)*'4. Formulations'!$L56</f>
        <v>0</v>
      </c>
      <c r="JR57" s="27">
        <f>IF(AND(OR(ISBLANK(JR$9),JR$9=0)=FALSE,OR(JR$9='2. Protocols'!$C56,JR$9='2. Protocols'!$E56,JR$9='2. Protocols'!$G56)),1,0)*'4. Formulations'!$L56</f>
        <v>0</v>
      </c>
      <c r="JS57" s="27">
        <f>IF(AND(OR(ISBLANK(JS$9),JS$9=0)=FALSE,OR(JS$9='2. Protocols'!$C56,JS$9='2. Protocols'!$E56,JS$9='2. Protocols'!$G56)),1,0)*'4. Formulations'!$L56</f>
        <v>0</v>
      </c>
      <c r="JT57" s="27">
        <f>IF(AND(OR(ISBLANK(JT$9),JT$9=0)=FALSE,OR(JT$9='2. Protocols'!$C56,JT$9='2. Protocols'!$E56,JT$9='2. Protocols'!$G56)),1,0)*'4. Formulations'!$L56</f>
        <v>0</v>
      </c>
      <c r="JU57" s="27">
        <f>IF(AND(OR(ISBLANK(JU$9),JU$9=0)=FALSE,OR(JU$9='2. Protocols'!$C56,JU$9='2. Protocols'!$E56,JU$9='2. Protocols'!$G56)),1,0)*'4. Formulations'!$L56</f>
        <v>0</v>
      </c>
      <c r="JV57" s="27">
        <f>IF(AND(OR(ISBLANK(JV$9),JV$9=0)=FALSE,OR(JV$9='2. Protocols'!$C56,JV$9='2. Protocols'!$E56,JV$9='2. Protocols'!$G56)),1,0)*'4. Formulations'!$L56</f>
        <v>0</v>
      </c>
      <c r="JW57" s="27">
        <f>IF(AND(OR(ISBLANK(JW$9),JW$9=0)=FALSE,OR(JW$9='2. Protocols'!$C56,JW$9='2. Protocols'!$E56,JW$9='2. Protocols'!$G56)),1,0)*'4. Formulations'!$L56</f>
        <v>0</v>
      </c>
      <c r="JX57" s="27">
        <f>IF(AND(OR(ISBLANK(JX$9),JX$9=0)=FALSE,OR(JX$9='2. Protocols'!$C56,JX$9='2. Protocols'!$E56,JX$9='2. Protocols'!$G56)),1,0)*'4. Formulations'!$L56</f>
        <v>0</v>
      </c>
      <c r="JY57" s="27">
        <f>IF(AND(OR(ISBLANK(JY$9),JY$9=0)=FALSE,OR(JY$9='2. Protocols'!$C56,JY$9='2. Protocols'!$E56,JY$9='2. Protocols'!$G56)),1,0)*'4. Formulations'!$L56</f>
        <v>0</v>
      </c>
      <c r="JZ57" s="27">
        <f>IF(AND(OR(ISBLANK(JZ$9),JZ$9=0)=FALSE,OR(JZ$9='2. Protocols'!$C56,JZ$9='2. Protocols'!$E56,JZ$9='2. Protocols'!$G56)),1,0)*'4. Formulations'!$L56</f>
        <v>0</v>
      </c>
      <c r="KA57" s="27">
        <f>IF(AND(OR(ISBLANK(KA$9),KA$9=0)=FALSE,OR(KA$9='2. Protocols'!$C56,KA$9='2. Protocols'!$E56,KA$9='2. Protocols'!$G56)),1,0)*'4. Formulations'!$L56</f>
        <v>0</v>
      </c>
      <c r="KB57" s="27">
        <f>IF(AND(OR(ISBLANK(KB$9),KB$9=0)=FALSE,OR(KB$9='2. Protocols'!$C56,KB$9='2. Protocols'!$E56,KB$9='2. Protocols'!$G56)),1,0)*'4. Formulations'!$L56</f>
        <v>0</v>
      </c>
      <c r="KC57" s="27">
        <f>IF(AND(OR(ISBLANK(KC$9),KC$9=0)=FALSE,OR(KC$9='2. Protocols'!$C56,KC$9='2. Protocols'!$E56,KC$9='2. Protocols'!$G56)),1,0)*'4. Formulations'!$L56</f>
        <v>0</v>
      </c>
      <c r="KD57" s="27">
        <f>IF(AND(OR(ISBLANK(KD$9),KD$9=0)=FALSE,OR(KD$9='2. Protocols'!$C56,KD$9='2. Protocols'!$E56,KD$9='2. Protocols'!$G56)),1,0)*'4. Formulations'!$L56</f>
        <v>0</v>
      </c>
      <c r="KE57" s="27">
        <f>IF(AND(OR(ISBLANK(KE$9),KE$9=0)=FALSE,OR(KE$9='2. Protocols'!$C56,KE$9='2. Protocols'!$E56,KE$9='2. Protocols'!$G56)),1,0)*'4. Formulations'!$L56</f>
        <v>0</v>
      </c>
      <c r="KF57" s="27">
        <f>IF(AND(OR(ISBLANK(KF$9),KF$9=0)=FALSE,OR(KF$9='2. Protocols'!$C56,KF$9='2. Protocols'!$E56,KF$9='2. Protocols'!$G56)),1,0)*'4. Formulations'!$L56</f>
        <v>0</v>
      </c>
      <c r="KG57" s="27">
        <f>IF(AND(OR(ISBLANK(KG$9),KG$9=0)=FALSE,OR(KG$9='2. Protocols'!$C56,KG$9='2. Protocols'!$E56,KG$9='2. Protocols'!$G56)),1,0)*'4. Formulations'!$L56</f>
        <v>0</v>
      </c>
      <c r="KH57" s="27">
        <f>IF(AND(OR(ISBLANK(KH$9),KH$9=0)=FALSE,OR(KH$9='2. Protocols'!$C56,KH$9='2. Protocols'!$E56,KH$9='2. Protocols'!$G56)),1,0)*'4. Formulations'!$L56</f>
        <v>0</v>
      </c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B57" s="27">
        <f>IF(AND(OR(ISBLANK(LB$9),LB$9=0)=FALSE,LB$9=$DL57),1,0)*'4. Formulations'!$M56</f>
        <v>0</v>
      </c>
      <c r="LC57" s="27">
        <f>IF(AND(OR(ISBLANK(LC$9),LC$9=0)=FALSE,LC$9=$DL57),1,0)*'4. Formulations'!$M56</f>
        <v>0</v>
      </c>
      <c r="LD57" s="27">
        <f>IF(AND(OR(ISBLANK(LD$9),LD$9=0)=FALSE,LD$9=$DL57),1,0)*'4. Formulations'!$M56</f>
        <v>0</v>
      </c>
      <c r="LE57" s="27">
        <f>IF(AND(OR(ISBLANK(LE$9),LE$9=0)=FALSE,LE$9=$DL57),1,0)*'4. Formulations'!$M56</f>
        <v>0</v>
      </c>
      <c r="LF57" s="27">
        <f>IF(AND(OR(ISBLANK(LF$9),LF$9=0)=FALSE,LF$9=$DL57),1,0)*'4. Formulations'!$M56</f>
        <v>0</v>
      </c>
      <c r="LG57" s="27">
        <f>IF(AND(OR(ISBLANK(LG$9),LG$9=0)=FALSE,LG$9=$DL57),1,0)*'4. Formulations'!$M56</f>
        <v>0</v>
      </c>
      <c r="LH57" s="27">
        <f>IF(AND(OR(ISBLANK(LH$9),LH$9=0)=FALSE,LH$9=$DL57),1,0)*'4. Formulations'!$M56</f>
        <v>0</v>
      </c>
      <c r="LI57" s="27">
        <f>IF(AND(OR(ISBLANK(LI$9),LI$9=0)=FALSE,LI$9=$DL57),1,0)*'4. Formulations'!$M56</f>
        <v>0</v>
      </c>
      <c r="LJ57" s="27">
        <f>IF(AND(OR(ISBLANK(LJ$9),LJ$9=0)=FALSE,LJ$9=$DL57),1,0)*'4. Formulations'!$M56</f>
        <v>0</v>
      </c>
      <c r="LK57" s="27">
        <f>IF(AND(OR(ISBLANK(LK$9),LK$9=0)=FALSE,LK$9=$DL57),1,0)*'4. Formulations'!$M56</f>
        <v>0</v>
      </c>
      <c r="LL57" s="27">
        <f>IF(AND(OR(ISBLANK(LL$9),LL$9=0)=FALSE,LL$9=$DL57),1,0)*'4. Formulations'!$M56</f>
        <v>0</v>
      </c>
      <c r="LM57" s="27">
        <f>IF(AND(OR(ISBLANK(LM$9),LM$9=0)=FALSE,LM$9=$DL57),1,0)*'4. Formulations'!$M56</f>
        <v>0</v>
      </c>
      <c r="LN57" s="27">
        <f>IF(AND(OR(ISBLANK(LN$9),LN$9=0)=FALSE,LN$9=$DL57),1,0)*'4. Formulations'!$M56</f>
        <v>0</v>
      </c>
      <c r="LO57" s="27">
        <f>IF(AND(OR(ISBLANK(LO$9),LO$9=0)=FALSE,LO$9=$DL57),1,0)*'4. Formulations'!$M56</f>
        <v>0</v>
      </c>
      <c r="LP57" s="27">
        <f>IF(AND(OR(ISBLANK(LP$9),LP$9=0)=FALSE,LP$9=$DL57),1,0)*'4. Formulations'!$M56</f>
        <v>0</v>
      </c>
      <c r="LQ57" s="27">
        <f>IF(AND(OR(ISBLANK(LQ$9),LQ$9=0)=FALSE,LQ$9=$DL57),1,0)*'4. Formulations'!$M56</f>
        <v>0</v>
      </c>
      <c r="LR57" s="27">
        <f>IF(AND(OR(ISBLANK(LR$9),LR$9=0)=FALSE,LR$9=$DL57),1,0)*'4. Formulations'!$M56</f>
        <v>0</v>
      </c>
      <c r="LS57" s="27"/>
      <c r="LT57" s="27"/>
      <c r="LU57" s="27"/>
      <c r="LW57" s="27">
        <f>IF(AND(OR(ISBLANK(LW$9),LW$9=0)=FALSE,SUM($LB57:$LR57)&gt;0,LW$9='2. Protocols'!$G56),1,0)*'4. Formulations'!$M56</f>
        <v>0</v>
      </c>
      <c r="LX57" s="27">
        <f>IF(AND(OR(ISBLANK(LX$9),LX$9=0)=FALSE,SUM($LB57:$LR57)&gt;0,LX$9='2. Protocols'!$G56),1,0)*'4. Formulations'!$M56</f>
        <v>0</v>
      </c>
      <c r="LY57" s="27">
        <f>IF(AND(OR(ISBLANK(LY$9),LY$9=0)=FALSE,SUM($LB57:$LR57)&gt;0,LY$9='2. Protocols'!$G56),1,0)*'4. Formulations'!$M56</f>
        <v>0</v>
      </c>
      <c r="LZ57" s="27">
        <f>IF(AND(OR(ISBLANK(LZ$9),LZ$9=0)=FALSE,SUM($LB57:$LR57)&gt;0,LZ$9='2. Protocols'!$G56),1,0)*'4. Formulations'!$M56</f>
        <v>0</v>
      </c>
      <c r="MA57" s="27">
        <f>IF(AND(OR(ISBLANK(MA$9),MA$9=0)=FALSE,SUM($LB57:$LR57)&gt;0,MA$9='2. Protocols'!$G56),1,0)*'4. Formulations'!$M56</f>
        <v>0</v>
      </c>
      <c r="MB57" s="27">
        <f>IF(AND(OR(ISBLANK(MB$9),MB$9=0)=FALSE,SUM($LB57:$LR57)&gt;0,MB$9='2. Protocols'!$G56),1,0)*'4. Formulations'!$M56</f>
        <v>0</v>
      </c>
      <c r="MC57" s="27">
        <f>IF(AND(OR(ISBLANK(MC$9),MC$9=0)=FALSE,SUM($LB57:$LR57)&gt;0,MC$9='2. Protocols'!$G56),1,0)*'4. Formulations'!$M56</f>
        <v>0</v>
      </c>
      <c r="MD57" s="27">
        <f>IF(AND(OR(ISBLANK(MD$9),MD$9=0)=FALSE,SUM($LB57:$LR57)&gt;0,MD$9='2. Protocols'!$G56),1,0)*'4. Formulations'!$M56</f>
        <v>0</v>
      </c>
      <c r="ME57" s="27">
        <f>IF(AND(OR(ISBLANK(ME$9),ME$9=0)=FALSE,SUM($LB57:$LR57)&gt;0,ME$9='2. Protocols'!$G56),1,0)*'4. Formulations'!$M56</f>
        <v>0</v>
      </c>
      <c r="MF57" s="27">
        <f>IF(AND(OR(ISBLANK(MF$9),MF$9=0)=FALSE,SUM($LB57:$LR57)&gt;0,MF$9='2. Protocols'!$G56),1,0)*'4. Formulations'!$M56</f>
        <v>0</v>
      </c>
      <c r="MG57" s="27">
        <f>IF(AND(OR(ISBLANK(MG$9),MG$9=0)=FALSE,SUM($LB57:$LR57)&gt;0,MG$9='2. Protocols'!$G56),1,0)*'4. Formulations'!$M56</f>
        <v>0</v>
      </c>
      <c r="MH57" s="27">
        <f>IF(AND(OR(ISBLANK(MH$9),MH$9=0)=FALSE,SUM($LB57:$LR57)&gt;0,MH$9='2. Protocols'!$G56),1,0)*'4. Formulations'!$M56</f>
        <v>0</v>
      </c>
      <c r="MI57" s="27">
        <f>IF(AND(OR(ISBLANK(MI$9),MI$9=0)=FALSE,SUM($LB57:$LR57)&gt;0,MI$9='2. Protocols'!$G56),1,0)*'4. Formulations'!$M56</f>
        <v>0</v>
      </c>
      <c r="MJ57" s="27">
        <f>IF(AND(OR(ISBLANK(MJ$9),MJ$9=0)=FALSE,SUM($LB57:$LR57)&gt;0,MJ$9='2. Protocols'!$G56),1,0)*'4. Formulations'!$M56</f>
        <v>0</v>
      </c>
      <c r="MK57" s="27">
        <f>IF(AND(OR(ISBLANK(MK$9),MK$9=0)=FALSE,SUM($LB57:$LR57)&gt;0,MK$9='2. Protocols'!$G56),1,0)*'4. Formulations'!$M56</f>
        <v>0</v>
      </c>
      <c r="ML57" s="27">
        <f>IF(AND(OR(ISBLANK(ML$9),ML$9=0)=FALSE,SUM($LB57:$LR57)&gt;0,ML$9='2. Protocols'!$G56),1,0)*'4. Formulations'!$M56</f>
        <v>0</v>
      </c>
      <c r="MM57" s="27">
        <f>IF(AND(OR(ISBLANK(MM$9),MM$9=0)=FALSE,SUM($LB57:$LR57)&gt;0,MM$9='2. Protocols'!$G56),1,0)*'4. Formulations'!$M56</f>
        <v>0</v>
      </c>
      <c r="MN57" s="27">
        <f>IF(AND(OR(ISBLANK(MN$9),MN$9=0)=FALSE,SUM($LB57:$LR57)&gt;0,MN$9='2. Protocols'!$G56),1,0)*'4. Formulations'!$M56</f>
        <v>0</v>
      </c>
      <c r="MO57" s="27">
        <f>IF(AND(OR(ISBLANK(MO$9),MO$9=0)=FALSE,SUM($LB57:$LR57)&gt;0,MO$9='2. Protocols'!$G56),1,0)*'4. Formulations'!$M56</f>
        <v>0</v>
      </c>
      <c r="MP57" s="27">
        <f>IF(AND(OR(ISBLANK(MP$9),MP$9=0)=FALSE,SUM($LB57:$LR57)&gt;0,MP$9='2. Protocols'!$G56),1,0)*'4. Formulations'!$M56</f>
        <v>0</v>
      </c>
      <c r="MQ57" s="27">
        <f>IF(AND(OR(ISBLANK(MQ$9),MQ$9=0)=FALSE,SUM($LB57:$LR57)&gt;0,MQ$9='2. Protocols'!$G56),1,0)*'4. Formulations'!$M56</f>
        <v>0</v>
      </c>
      <c r="MR57" s="27">
        <f>IF(AND(OR(ISBLANK(MR$9),MR$9=0)=FALSE,SUM($LB57:$LR57)&gt;0,MR$9='2. Protocols'!$G56),1,0)*'4. Formulations'!$M56</f>
        <v>0</v>
      </c>
      <c r="MS57" s="27">
        <f>IF(AND(OR(ISBLANK(MS$9),MS$9=0)=FALSE,SUM($LB57:$LR57)&gt;0,MS$9='2. Protocols'!$G56),1,0)*'4. Formulations'!$M56</f>
        <v>0</v>
      </c>
      <c r="MT57" s="27">
        <f>IF(AND(OR(ISBLANK(MT$9),MT$9=0)=FALSE,SUM($LB57:$LR57)&gt;0,MT$9='2. Protocols'!$G56),1,0)*'4. Formulations'!$M56</f>
        <v>0</v>
      </c>
      <c r="MU57" s="27">
        <f>IF(AND(OR(ISBLANK(MU$9),MU$9=0)=FALSE,SUM($LB57:$LR57)&gt;0,MU$9='2. Protocols'!$G56),1,0)*'4. Formulations'!$M56</f>
        <v>0</v>
      </c>
      <c r="MV57" s="27">
        <f>IF(AND(OR(ISBLANK(MV$9),MV$9=0)=FALSE,SUM($LB57:$LR57)&gt;0,MV$9='2. Protocols'!$G56),1,0)*'4. Formulations'!$M56</f>
        <v>0</v>
      </c>
      <c r="MW57" s="27">
        <f>IF(AND(OR(ISBLANK(MW$9),MW$9=0)=FALSE,SUM($LB57:$LR57)&gt;0,MW$9='2. Protocols'!$G56),1,0)*'4. Formulations'!$M56</f>
        <v>0</v>
      </c>
      <c r="MX57" s="27">
        <f>IF(AND(OR(ISBLANK(MX$9),MX$9=0)=FALSE,SUM($LB57:$LR57)&gt;0,MX$9='2. Protocols'!$G56),1,0)*'4. Formulations'!$M56</f>
        <v>0</v>
      </c>
      <c r="MY57" s="27">
        <f>IF(AND(OR(ISBLANK(MY$9),MY$9=0)=FALSE,SUM($LB57:$LR57)&gt;0,MY$9='2. Protocols'!$G56),1,0)*'4. Formulations'!$M56</f>
        <v>0</v>
      </c>
      <c r="MZ57" s="27">
        <f>IF(AND(OR(ISBLANK(MZ$9),MZ$9=0)=FALSE,SUM($LB57:$LR57)&gt;0,MZ$9='2. Protocols'!$G56),1,0)*'4. Formulations'!$M56</f>
        <v>0</v>
      </c>
      <c r="NA57" s="27">
        <f>IF(AND(OR(ISBLANK(NA$9),NA$9=0)=FALSE,SUM($LB57:$LR57)&gt;0,NA$9='2. Protocols'!$G56),1,0)*'4. Formulations'!$M56</f>
        <v>0</v>
      </c>
      <c r="NB57" s="27">
        <f>IF(AND(OR(ISBLANK(NB$9),NB$9=0)=FALSE,SUM($LB57:$LR57)&gt;0,NB$9='2. Protocols'!$G56),1,0)*'4. Formulations'!$M56</f>
        <v>0</v>
      </c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V57" s="27">
        <f>IF(AND(OR(ISBLANK(NV$9),NV$9=0)=FALSE,NV$9=$DM57),1,0)*'4. Formulations'!$N56</f>
        <v>0</v>
      </c>
      <c r="NW57" s="721">
        <f>IF(AND(OR(ISBLANK(NW$9),NW$9=0)=FALSE,NW$9=$DM57),1,0)*'4. Formulations'!$N56</f>
        <v>0</v>
      </c>
      <c r="NX57" s="27">
        <f>IF(AND(OR(ISBLANK(NX$9),NX$9=0)=FALSE,NX$9=$DM57),1,0)*'4. Formulations'!$N56</f>
        <v>0</v>
      </c>
      <c r="NY57" s="27">
        <f>IF(AND(OR(ISBLANK(NY$9),NY$9=0)=FALSE,NY$9=$DM57),1,0)*'4. Formulations'!$N56</f>
        <v>0</v>
      </c>
      <c r="NZ57" s="27">
        <f>IF(AND(OR(ISBLANK(NZ$9),NZ$9=0)=FALSE,NZ$9=$DM57),1,0)*'4. Formulations'!$N56</f>
        <v>0</v>
      </c>
      <c r="OA57" s="27">
        <f>IF(AND(OR(ISBLANK(OA$9),OA$9=0)=FALSE,OA$9=$DM57),1,0)*'4. Formulations'!$N56</f>
        <v>0</v>
      </c>
      <c r="OB57" s="27">
        <f>IF(AND(OR(ISBLANK(OB$9),OB$9=0)=FALSE,OB$9=$DM57),1,0)*'4. Formulations'!$N56</f>
        <v>0</v>
      </c>
      <c r="OC57" s="27">
        <f>IF(AND(OR(ISBLANK(OC$9),OC$9=0)=FALSE,OC$9=$DM57),1,0)*'4. Formulations'!$N56</f>
        <v>0</v>
      </c>
      <c r="OD57" s="27">
        <f>IF(AND(OR(ISBLANK(OD$9),OD$9=0)=FALSE,OD$9=$DM57),1,0)*'4. Formulations'!$N56</f>
        <v>0</v>
      </c>
      <c r="OE57" s="27">
        <f>IF(AND(OR(ISBLANK(OE$9),OE$9=0)=FALSE,OE$9=$DM57),1,0)*'4. Formulations'!$N56</f>
        <v>0</v>
      </c>
      <c r="OF57" s="27">
        <f>IF(AND(OR(ISBLANK(OF$9),OF$9=0)=FALSE,OF$9=$DM57),1,0)*'4. Formulations'!$N56</f>
        <v>0</v>
      </c>
      <c r="OG57" s="27">
        <f>IF(AND(OR(ISBLANK(OG$9),OG$9=0)=FALSE,OG$9=$DM57),1,0)*'4. Formulations'!$N56</f>
        <v>0</v>
      </c>
      <c r="OH57" s="27">
        <f>IF(AND(OR(ISBLANK(OH$9),OH$9=0)=FALSE,OH$9=$DM57),1,0)*'4. Formulations'!$N56</f>
        <v>0</v>
      </c>
      <c r="OI57" s="27">
        <f>IF(AND(OR(ISBLANK(OI$9),OI$9=0)=FALSE,OI$9=$DM57),1,0)*'4. Formulations'!$N56</f>
        <v>0</v>
      </c>
      <c r="OJ57" s="27">
        <f>IF(AND(OR(ISBLANK(OJ$9),OJ$9=0)=FALSE,OJ$9=$DM57),1,0)*'4. Formulations'!$N56</f>
        <v>0</v>
      </c>
      <c r="OK57" s="27">
        <f>IF(AND(OR(ISBLANK(OK$9),OK$9=0)=FALSE,OK$9=$DM57),1,0)*'4. Formulations'!$N56</f>
        <v>0</v>
      </c>
      <c r="OL57" s="27">
        <f>IF(AND(OR(ISBLANK(OL$9),OL$9=0)=FALSE,OL$9=$DM57),1,0)*'4. Formulations'!$N56</f>
        <v>0</v>
      </c>
      <c r="OM57" s="27"/>
      <c r="ON57" s="27"/>
      <c r="OO57" s="27"/>
      <c r="OQ57" s="27">
        <f>IF(AND(OR(ISBLANK(OQ$9),OQ$9=0)=FALSE,OR(OQ$9='2. Protocols'!$C56,OQ$9='2. Protocols'!$E56,OQ$9='2. Protocols'!$G56)),1,0)*'4. Formulations'!$O56</f>
        <v>0</v>
      </c>
      <c r="OR57" s="27">
        <f>IF(AND(OR(ISBLANK(OR$9),OR$9=0)=FALSE,OR(OR$9='2. Protocols'!$C56,OR$9='2. Protocols'!$E56,OR$9='2. Protocols'!$G56)),1,0)*'4. Formulations'!$O56</f>
        <v>0</v>
      </c>
      <c r="OS57" s="27">
        <f>IF(AND(OR(ISBLANK(OS$9),OS$9=0)=FALSE,OR(OS$9='2. Protocols'!$C56,OS$9='2. Protocols'!$E56,OS$9='2. Protocols'!$G56)),1,0)*'4. Formulations'!$O56</f>
        <v>0</v>
      </c>
      <c r="OT57" s="27">
        <f>IF(AND(OR(ISBLANK(OT$9),OT$9=0)=FALSE,OR(OT$9='2. Protocols'!$C56,OT$9='2. Protocols'!$E56,OT$9='2. Protocols'!$G56)),1,0)*'4. Formulations'!$O56</f>
        <v>0</v>
      </c>
      <c r="OU57" s="27">
        <f>IF(AND(OR(ISBLANK(OU$9),OU$9=0)=FALSE,OR(OU$9='2. Protocols'!$C56,OU$9='2. Protocols'!$E56,OU$9='2. Protocols'!$G56)),1,0)*'4. Formulations'!$O56</f>
        <v>0</v>
      </c>
      <c r="OV57" s="27">
        <f>IF(AND(OR(ISBLANK(OV$9),OV$9=0)=FALSE,OR(OV$9='2. Protocols'!$C56,OV$9='2. Protocols'!$E56,OV$9='2. Protocols'!$G56)),1,0)*'4. Formulations'!$O56</f>
        <v>0</v>
      </c>
      <c r="OW57" s="27">
        <f>IF(AND(OR(ISBLANK(OW$9),OW$9=0)=FALSE,OR(OW$9='2. Protocols'!$C56,OW$9='2. Protocols'!$E56,OW$9='2. Protocols'!$G56)),1,0)*'4. Formulations'!$O56</f>
        <v>0</v>
      </c>
      <c r="OX57" s="27">
        <f>IF(AND(OR(ISBLANK(OX$9),OX$9=0)=FALSE,OR(OX$9='2. Protocols'!$C56,OX$9='2. Protocols'!$E56,OX$9='2. Protocols'!$G56)),1,0)*'4. Formulations'!$O56</f>
        <v>0</v>
      </c>
      <c r="OY57" s="27">
        <f>IF(AND(OR(ISBLANK(OY$9),OY$9=0)=FALSE,OR(OY$9='2. Protocols'!$C56,OY$9='2. Protocols'!$E56,OY$9='2. Protocols'!$G56)),1,0)*'4. Formulations'!$O56</f>
        <v>0</v>
      </c>
      <c r="OZ57" s="27">
        <f>IF(AND(OR(ISBLANK(OZ$9),OZ$9=0)=FALSE,OR(OZ$9='2. Protocols'!$C56,OZ$9='2. Protocols'!$E56,OZ$9='2. Protocols'!$G56)),1,0)*'4. Formulations'!$O56</f>
        <v>0</v>
      </c>
      <c r="PA57" s="27">
        <f>IF(AND(OR(ISBLANK(PA$9),PA$9=0)=FALSE,OR(PA$9='2. Protocols'!$C56,PA$9='2. Protocols'!$E56,PA$9='2. Protocols'!$G56)),1,0)*'4. Formulations'!$O56</f>
        <v>0</v>
      </c>
      <c r="PB57" s="27">
        <f>IF(AND(OR(ISBLANK(PB$9),PB$9=0)=FALSE,OR(PB$9='2. Protocols'!$C56,PB$9='2. Protocols'!$E56,PB$9='2. Protocols'!$G56)),1,0)*'4. Formulations'!$O56</f>
        <v>0</v>
      </c>
      <c r="PC57" s="27">
        <f>IF(AND(OR(ISBLANK(PC$9),PC$9=0)=FALSE,OR(PC$9='2. Protocols'!$C56,PC$9='2. Protocols'!$E56,PC$9='2. Protocols'!$G56)),1,0)*'4. Formulations'!$O56</f>
        <v>0</v>
      </c>
      <c r="PD57" s="27">
        <f>IF(AND(OR(ISBLANK(PD$9),PD$9=0)=FALSE,OR(PD$9='2. Protocols'!$C56,PD$9='2. Protocols'!$E56,PD$9='2. Protocols'!$G56)),1,0)*'4. Formulations'!$O56</f>
        <v>0</v>
      </c>
      <c r="PE57" s="27">
        <f>IF(AND(OR(ISBLANK(PE$9),PE$9=0)=FALSE,OR(PE$9='2. Protocols'!$C56,PE$9='2. Protocols'!$E56,PE$9='2. Protocols'!$G56)),1,0)*'4. Formulations'!$O56</f>
        <v>0</v>
      </c>
      <c r="PF57" s="27">
        <f>IF(AND(OR(ISBLANK(PF$9),PF$9=0)=FALSE,OR(PF$9='2. Protocols'!$C56,PF$9='2. Protocols'!$E56,PF$9='2. Protocols'!$G56)),1,0)*'4. Formulations'!$O56</f>
        <v>0</v>
      </c>
      <c r="PG57" s="27">
        <f>IF(AND(OR(ISBLANK(PG$9),PG$9=0)=FALSE,OR(PG$9='2. Protocols'!$C56,PG$9='2. Protocols'!$E56,PG$9='2. Protocols'!$G56)),1,0)*'4. Formulations'!$O56</f>
        <v>0</v>
      </c>
      <c r="PH57" s="27">
        <f>IF(AND(OR(ISBLANK(PH$9),PH$9=0)=FALSE,OR(PH$9='2. Protocols'!$C56,PH$9='2. Protocols'!$E56,PH$9='2. Protocols'!$G56)),1,0)*'4. Formulations'!$O56</f>
        <v>0</v>
      </c>
      <c r="PI57" s="27">
        <f>IF(AND(OR(ISBLANK(PI$9),PI$9=0)=FALSE,OR(PI$9='2. Protocols'!$C56,PI$9='2. Protocols'!$E56,PI$9='2. Protocols'!$G56)),1,0)*'4. Formulations'!$O56</f>
        <v>0</v>
      </c>
      <c r="PJ57" s="27">
        <f>IF(AND(OR(ISBLANK(PJ$9),PJ$9=0)=FALSE,OR(PJ$9='2. Protocols'!$C56,PJ$9='2. Protocols'!$E56,PJ$9='2. Protocols'!$G56)),1,0)*'4. Formulations'!$O56</f>
        <v>0</v>
      </c>
      <c r="PK57" s="27">
        <f>IF(AND(OR(ISBLANK(PK$9),PK$9=0)=FALSE,OR(PK$9='2. Protocols'!$C56,PK$9='2. Protocols'!$E56,PK$9='2. Protocols'!$G56)),1,0)*'4. Formulations'!$O56</f>
        <v>0</v>
      </c>
      <c r="PL57" s="27">
        <f>IF(AND(OR(ISBLANK(PL$9),PL$9=0)=FALSE,OR(PL$9='2. Protocols'!$C56,PL$9='2. Protocols'!$E56,PL$9='2. Protocols'!$G56)),1,0)*'4. Formulations'!$O56</f>
        <v>0</v>
      </c>
      <c r="PM57" s="27">
        <f>IF(AND(OR(ISBLANK(PM$9),PM$9=0)=FALSE,OR(PM$9='2. Protocols'!$C56,PM$9='2. Protocols'!$E56,PM$9='2. Protocols'!$G56)),1,0)*'4. Formulations'!$O56</f>
        <v>0</v>
      </c>
      <c r="PN57" s="27">
        <f>IF(AND(OR(ISBLANK(PN$9),PN$9=0)=FALSE,OR(PN$9='2. Protocols'!$C56,PN$9='2. Protocols'!$E56,PN$9='2. Protocols'!$G56)),1,0)*'4. Formulations'!$O56</f>
        <v>0</v>
      </c>
      <c r="PO57" s="27">
        <f>IF(AND(OR(ISBLANK(PO$9),PO$9=0)=FALSE,OR(PO$9='2. Protocols'!$C56,PO$9='2. Protocols'!$E56,PO$9='2. Protocols'!$G56)),1,0)*'4. Formulations'!$O56</f>
        <v>0</v>
      </c>
      <c r="PP57" s="27">
        <f>IF(AND(OR(ISBLANK(PP$9),PP$9=0)=FALSE,OR(PP$9='2. Protocols'!$C56,PP$9='2. Protocols'!$E56,PP$9='2. Protocols'!$G56)),1,0)*'4. Formulations'!$O56</f>
        <v>0</v>
      </c>
      <c r="PQ57" s="27">
        <f>IF(AND(OR(ISBLANK(PQ$9),PQ$9=0)=FALSE,OR(PQ$9='2. Protocols'!$C56,PQ$9='2. Protocols'!$E56,PQ$9='2. Protocols'!$G56)),1,0)*'4. Formulations'!$O56</f>
        <v>0</v>
      </c>
      <c r="PR57" s="27">
        <f>IF(AND(OR(ISBLANK(PR$9),PR$9=0)=FALSE,OR(PR$9='2. Protocols'!$C56,PR$9='2. Protocols'!$E56,PR$9='2. Protocols'!$G56)),1,0)*'4. Formulations'!$O56</f>
        <v>0</v>
      </c>
      <c r="PS57" s="27">
        <f>IF(AND(OR(ISBLANK(PS$9),PS$9=0)=FALSE,OR(PS$9='2. Protocols'!$C56,PS$9='2. Protocols'!$E56,PS$9='2. Protocols'!$G56)),1,0)*'4. Formulations'!$O56</f>
        <v>0</v>
      </c>
      <c r="PT57" s="27">
        <f>IF(AND(OR(ISBLANK(PT$9),PT$9=0)=FALSE,OR(PT$9='2. Protocols'!$C56,PT$9='2. Protocols'!$E56,PT$9='2. Protocols'!$G56)),1,0)*'4. Formulations'!$O56</f>
        <v>0</v>
      </c>
      <c r="PU57" s="27">
        <f>IF(AND(OR(ISBLANK(PU$9),PU$9=0)=FALSE,OR(PU$9='2. Protocols'!$C56,PU$9='2. Protocols'!$E56,PU$9='2. Protocols'!$G56)),1,0)*'4. Formulations'!$O56</f>
        <v>0</v>
      </c>
      <c r="PV57" s="27">
        <f>IF(AND(OR(ISBLANK(PV$9),PV$9=0)=FALSE,OR(PV$9='2. Protocols'!$C56,PV$9='2. Protocols'!$E56,PV$9='2. Protocols'!$G56)),1,0)*'4. Formulations'!$O56</f>
        <v>0</v>
      </c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P57" s="27">
        <f>IF(AND(OR(ISBLANK(QP$9),QP$9=0)=FALSE,QP$9=$DL57),1,0)*'4. Formulations'!$P56</f>
        <v>0</v>
      </c>
      <c r="QQ57" s="27">
        <f>IF(AND(OR(ISBLANK(QQ$9),QQ$9=0)=FALSE,QQ$9=$DL57),1,0)*'4. Formulations'!$P56</f>
        <v>0</v>
      </c>
      <c r="QR57" s="27">
        <f>IF(AND(OR(ISBLANK(QR$9),QR$9=0)=FALSE,QR$9=$DL57),1,0)*'4. Formulations'!$P56</f>
        <v>0</v>
      </c>
      <c r="QS57" s="27">
        <f>IF(AND(OR(ISBLANK(QS$9),QS$9=0)=FALSE,QS$9=$DL57),1,0)*'4. Formulations'!$P56</f>
        <v>0</v>
      </c>
      <c r="QT57" s="27">
        <f>IF(AND(OR(ISBLANK(QT$9),QT$9=0)=FALSE,QT$9=$DL57),1,0)*'4. Formulations'!$P56</f>
        <v>0</v>
      </c>
      <c r="QU57" s="27">
        <f>IF(AND(OR(ISBLANK(QU$9),QU$9=0)=FALSE,QU$9=$DL57),1,0)*'4. Formulations'!$P56</f>
        <v>0</v>
      </c>
      <c r="QV57" s="27">
        <f>IF(AND(OR(ISBLANK(QV$9),QV$9=0)=FALSE,QV$9=$DL57),1,0)*'4. Formulations'!$P56</f>
        <v>0</v>
      </c>
      <c r="QW57" s="27">
        <f>IF(AND(OR(ISBLANK(QW$9),QW$9=0)=FALSE,QW$9=$DL57),1,0)*'4. Formulations'!$P56</f>
        <v>0</v>
      </c>
      <c r="QX57" s="27">
        <f>IF(AND(OR(ISBLANK(QX$9),QX$9=0)=FALSE,QX$9=$DL57),1,0)*'4. Formulations'!$P56</f>
        <v>0</v>
      </c>
      <c r="QY57" s="27">
        <f>IF(AND(OR(ISBLANK(QY$9),QY$9=0)=FALSE,QY$9=$DL57),1,0)*'4. Formulations'!$P56</f>
        <v>0</v>
      </c>
      <c r="QZ57" s="27">
        <f>IF(AND(OR(ISBLANK(QZ$9),QZ$9=0)=FALSE,QZ$9=$DL57),1,0)*'4. Formulations'!$P56</f>
        <v>0</v>
      </c>
      <c r="RA57" s="27">
        <f>IF(AND(OR(ISBLANK(RA$9),RA$9=0)=FALSE,RA$9=$DL57),1,0)*'4. Formulations'!$P56</f>
        <v>0</v>
      </c>
      <c r="RB57" s="27">
        <f>IF(AND(OR(ISBLANK(RB$9),RB$9=0)=FALSE,RB$9=$DL57),1,0)*'4. Formulations'!$P56</f>
        <v>0</v>
      </c>
      <c r="RC57" s="27">
        <f>IF(AND(OR(ISBLANK(RC$9),RC$9=0)=FALSE,RC$9=$DL57),1,0)*'4. Formulations'!$P56</f>
        <v>0</v>
      </c>
      <c r="RD57" s="27">
        <f>IF(AND(OR(ISBLANK(RD$9),RD$9=0)=FALSE,RD$9=$DL57),1,0)*'4. Formulations'!$P56</f>
        <v>0</v>
      </c>
      <c r="RE57" s="27">
        <f>IF(AND(OR(ISBLANK(RE$9),RE$9=0)=FALSE,RE$9=$DL57),1,0)*'4. Formulations'!$P56</f>
        <v>0</v>
      </c>
      <c r="RF57" s="27">
        <f>IF(AND(OR(ISBLANK(RF$9),RF$9=0)=FALSE,RF$9=$DL57),1,0)*'4. Formulations'!$P56</f>
        <v>0</v>
      </c>
      <c r="RG57" s="27"/>
      <c r="RH57" s="27"/>
      <c r="RI57" s="27"/>
      <c r="RK57" s="27">
        <f>IF(AND(OR(ISBLANK(RK$9),RK$9=0)=FALSE,SUM($QP57:$RF57)&gt;0,RK$9='2. Protocols'!$G56),1,0)*'4. Formulations'!$P56</f>
        <v>0</v>
      </c>
      <c r="RL57" s="27">
        <f>IF(AND(OR(ISBLANK(RL$9),RL$9=0)=FALSE,SUM($QP57:$RF57)&gt;0,RL$9='2. Protocols'!$G56),1,0)*'4. Formulations'!$P56</f>
        <v>0</v>
      </c>
      <c r="RM57" s="27">
        <f>IF(AND(OR(ISBLANK(RM$9),RM$9=0)=FALSE,SUM($QP57:$RF57)&gt;0,RM$9='2. Protocols'!$G56),1,0)*'4. Formulations'!$P56</f>
        <v>0</v>
      </c>
      <c r="RN57" s="27">
        <f>IF(AND(OR(ISBLANK(RN$9),RN$9=0)=FALSE,SUM($QP57:$RF57)&gt;0,RN$9='2. Protocols'!$G56),1,0)*'4. Formulations'!$P56</f>
        <v>0</v>
      </c>
      <c r="RO57" s="27">
        <f>IF(AND(OR(ISBLANK(RO$9),RO$9=0)=FALSE,SUM($QP57:$RF57)&gt;0,RO$9='2. Protocols'!$G56),1,0)*'4. Formulations'!$P56</f>
        <v>0</v>
      </c>
      <c r="RP57" s="27">
        <f>IF(AND(OR(ISBLANK(RP$9),RP$9=0)=FALSE,SUM($QP57:$RF57)&gt;0,RP$9='2. Protocols'!$G56),1,0)*'4. Formulations'!$P56</f>
        <v>0</v>
      </c>
      <c r="RQ57" s="27">
        <f>IF(AND(OR(ISBLANK(RQ$9),RQ$9=0)=FALSE,SUM($QP57:$RF57)&gt;0,RQ$9='2. Protocols'!$G56),1,0)*'4. Formulations'!$P56</f>
        <v>0</v>
      </c>
      <c r="RR57" s="27">
        <f>IF(AND(OR(ISBLANK(RR$9),RR$9=0)=FALSE,SUM($QP57:$RF57)&gt;0,RR$9='2. Protocols'!$G56),1,0)*'4. Formulations'!$P56</f>
        <v>0</v>
      </c>
      <c r="RS57" s="27">
        <f>IF(AND(OR(ISBLANK(RS$9),RS$9=0)=FALSE,SUM($QP57:$RF57)&gt;0,RS$9='2. Protocols'!$G56),1,0)*'4. Formulations'!$P56</f>
        <v>0</v>
      </c>
      <c r="RT57" s="27">
        <f>IF(AND(OR(ISBLANK(RT$9),RT$9=0)=FALSE,SUM($QP57:$RF57)&gt;0,RT$9='2. Protocols'!$G56),1,0)*'4. Formulations'!$P56</f>
        <v>0</v>
      </c>
      <c r="RU57" s="27">
        <f>IF(AND(OR(ISBLANK(RU$9),RU$9=0)=FALSE,SUM($QP57:$RF57)&gt;0,RU$9='2. Protocols'!$G56),1,0)*'4. Formulations'!$P56</f>
        <v>0</v>
      </c>
      <c r="RV57" s="27">
        <f>IF(AND(OR(ISBLANK(RV$9),RV$9=0)=FALSE,SUM($QP57:$RF57)&gt;0,RV$9='2. Protocols'!$G56),1,0)*'4. Formulations'!$P56</f>
        <v>0</v>
      </c>
      <c r="RW57" s="27">
        <f>IF(AND(OR(ISBLANK(RW$9),RW$9=0)=FALSE,SUM($QP57:$RF57)&gt;0,RW$9='2. Protocols'!$G56),1,0)*'4. Formulations'!$P56</f>
        <v>0</v>
      </c>
      <c r="RX57" s="27">
        <f>IF(AND(OR(ISBLANK(RX$9),RX$9=0)=FALSE,SUM($QP57:$RF57)&gt;0,RX$9='2. Protocols'!$G56),1,0)*'4. Formulations'!$P56</f>
        <v>0</v>
      </c>
      <c r="RY57" s="27">
        <f>IF(AND(OR(ISBLANK(RY$9),RY$9=0)=FALSE,SUM($QP57:$RF57)&gt;0,RY$9='2. Protocols'!$G56),1,0)*'4. Formulations'!$P56</f>
        <v>0</v>
      </c>
      <c r="RZ57" s="27">
        <f>IF(AND(OR(ISBLANK(RZ$9),RZ$9=0)=FALSE,SUM($QP57:$RF57)&gt;0,RZ$9='2. Protocols'!$G56),1,0)*'4. Formulations'!$P56</f>
        <v>0</v>
      </c>
      <c r="SA57" s="27">
        <f>IF(AND(OR(ISBLANK(SA$9),SA$9=0)=FALSE,SUM($QP57:$RF57)&gt;0,SA$9='2. Protocols'!$G56),1,0)*'4. Formulations'!$P56</f>
        <v>0</v>
      </c>
      <c r="SB57" s="27">
        <f>IF(AND(OR(ISBLANK(SB$9),SB$9=0)=FALSE,SUM($QP57:$RF57)&gt;0,SB$9='2. Protocols'!$G56),1,0)*'4. Formulations'!$P56</f>
        <v>0</v>
      </c>
      <c r="SC57" s="27">
        <f>IF(AND(OR(ISBLANK(SC$9),SC$9=0)=FALSE,SUM($QP57:$RF57)&gt;0,SC$9='2. Protocols'!$G56),1,0)*'4. Formulations'!$P56</f>
        <v>0</v>
      </c>
      <c r="SD57" s="27">
        <f>IF(AND(OR(ISBLANK(SD$9),SD$9=0)=FALSE,SUM($QP57:$RF57)&gt;0,SD$9='2. Protocols'!$G56),1,0)*'4. Formulations'!$P56</f>
        <v>0</v>
      </c>
      <c r="SE57" s="27">
        <f>IF(AND(OR(ISBLANK(SE$9),SE$9=0)=FALSE,SUM($QP57:$RF57)&gt;0,SE$9='2. Protocols'!$G56),1,0)*'4. Formulations'!$P56</f>
        <v>0</v>
      </c>
      <c r="SF57" s="27">
        <f>IF(AND(OR(ISBLANK(SF$9),SF$9=0)=FALSE,SUM($QP57:$RF57)&gt;0,SF$9='2. Protocols'!$G56),1,0)*'4. Formulations'!$P56</f>
        <v>0</v>
      </c>
      <c r="SG57" s="27">
        <f>IF(AND(OR(ISBLANK(SG$9),SG$9=0)=FALSE,SUM($QP57:$RF57)&gt;0,SG$9='2. Protocols'!$G56),1,0)*'4. Formulations'!$P56</f>
        <v>0</v>
      </c>
      <c r="SH57" s="27">
        <f>IF(AND(OR(ISBLANK(SH$9),SH$9=0)=FALSE,SUM($QP57:$RF57)&gt;0,SH$9='2. Protocols'!$G56),1,0)*'4. Formulations'!$P56</f>
        <v>0</v>
      </c>
      <c r="SI57" s="27">
        <f>IF(AND(OR(ISBLANK(SI$9),SI$9=0)=FALSE,SUM($QP57:$RF57)&gt;0,SI$9='2. Protocols'!$G56),1,0)*'4. Formulations'!$P56</f>
        <v>0</v>
      </c>
      <c r="SJ57" s="27">
        <f>IF(AND(OR(ISBLANK(SJ$9),SJ$9=0)=FALSE,SUM($QP57:$RF57)&gt;0,SJ$9='2. Protocols'!$G56),1,0)*'4. Formulations'!$P56</f>
        <v>0</v>
      </c>
      <c r="SK57" s="27">
        <f>IF(AND(OR(ISBLANK(SK$9),SK$9=0)=FALSE,SUM($QP57:$RF57)&gt;0,SK$9='2. Protocols'!$G56),1,0)*'4. Formulations'!$P56</f>
        <v>0</v>
      </c>
      <c r="SL57" s="27">
        <f>IF(AND(OR(ISBLANK(SL$9),SL$9=0)=FALSE,SUM($QP57:$RF57)&gt;0,SL$9='2. Protocols'!$G56),1,0)*'4. Formulations'!$P56</f>
        <v>0</v>
      </c>
      <c r="SM57" s="27">
        <f>IF(AND(OR(ISBLANK(SM$9),SM$9=0)=FALSE,SUM($QP57:$RF57)&gt;0,SM$9='2. Protocols'!$G56),1,0)*'4. Formulations'!$P56</f>
        <v>0</v>
      </c>
      <c r="SN57" s="27">
        <f>IF(AND(OR(ISBLANK(SN$9),SN$9=0)=FALSE,SUM($QP57:$RF57)&gt;0,SN$9='2. Protocols'!$G56),1,0)*'4. Formulations'!$P56</f>
        <v>0</v>
      </c>
      <c r="SO57" s="27">
        <f>IF(AND(OR(ISBLANK(SO$9),SO$9=0)=FALSE,SUM($QP57:$RF57)&gt;0,SO$9='2. Protocols'!$G56),1,0)*'4. Formulations'!$P56</f>
        <v>0</v>
      </c>
      <c r="SP57" s="27">
        <f>IF(AND(OR(ISBLANK(SP$9),SP$9=0)=FALSE,SUM($QP57:$RF57)&gt;0,SP$9='2. Protocols'!$G56),1,0)*'4. Formulations'!$P56</f>
        <v>0</v>
      </c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J57" s="27">
        <f>IF(AND(OR(ISBLANK(TJ$9),TJ$9=0)=FALSE,TJ$9=$DM57),1,0)*'4. Formulations'!$Q56</f>
        <v>0</v>
      </c>
      <c r="TK57" s="27">
        <f>IF(AND(OR(ISBLANK(TK$9),TK$9=0)=FALSE,TK$9=$DM57),1,0)*'4. Formulations'!$Q56</f>
        <v>0</v>
      </c>
      <c r="TL57" s="27">
        <f>IF(AND(OR(ISBLANK(TL$9),TL$9=0)=FALSE,TL$9=$DM57),1,0)*'4. Formulations'!$Q56</f>
        <v>0</v>
      </c>
      <c r="TM57" s="27">
        <f>IF(AND(OR(ISBLANK(TM$9),TM$9=0)=FALSE,TM$9=$DM57),1,0)*'4. Formulations'!$Q56</f>
        <v>0</v>
      </c>
      <c r="TN57" s="27">
        <f>IF(AND(OR(ISBLANK(TN$9),TN$9=0)=FALSE,TN$9=$DM57),1,0)*'4. Formulations'!$Q56</f>
        <v>0</v>
      </c>
      <c r="TO57" s="27">
        <f>IF(AND(OR(ISBLANK(TO$9),TO$9=0)=FALSE,TO$9=$DM57),1,0)*'4. Formulations'!$Q56</f>
        <v>0</v>
      </c>
      <c r="TP57" s="27">
        <f>IF(AND(OR(ISBLANK(TP$9),TP$9=0)=FALSE,TP$9=$DM57),1,0)*'4. Formulations'!$Q56</f>
        <v>0</v>
      </c>
      <c r="TQ57" s="27">
        <f>IF(AND(OR(ISBLANK(TQ$9),TQ$9=0)=FALSE,TQ$9=$DM57),1,0)*'4. Formulations'!$Q56</f>
        <v>0</v>
      </c>
      <c r="TR57" s="27">
        <f>IF(AND(OR(ISBLANK(TR$9),TR$9=0)=FALSE,TR$9=$DM57),1,0)*'4. Formulations'!$Q56</f>
        <v>0</v>
      </c>
      <c r="TS57" s="27">
        <f>IF(AND(OR(ISBLANK(TS$9),TS$9=0)=FALSE,TS$9=$DM57),1,0)*'4. Formulations'!$Q56</f>
        <v>0</v>
      </c>
      <c r="TT57" s="27">
        <f>IF(AND(OR(ISBLANK(TT$9),TT$9=0)=FALSE,TT$9=$DM57),1,0)*'4. Formulations'!$Q56</f>
        <v>0</v>
      </c>
      <c r="TU57" s="27">
        <f>IF(AND(OR(ISBLANK(TU$9),TU$9=0)=FALSE,TU$9=$DM57),1,0)*'4. Formulations'!$Q56</f>
        <v>0</v>
      </c>
      <c r="TV57" s="27">
        <f>IF(AND(OR(ISBLANK(TV$9),TV$9=0)=FALSE,TV$9=$DM57),1,0)*'4. Formulations'!$Q56</f>
        <v>0</v>
      </c>
      <c r="TW57" s="27">
        <f>IF(AND(OR(ISBLANK(TW$9),TW$9=0)=FALSE,TW$9=$DM57),1,0)*'4. Formulations'!$Q56</f>
        <v>0</v>
      </c>
      <c r="TX57" s="27">
        <f>IF(AND(OR(ISBLANK(TX$9),TX$9=0)=FALSE,TX$9=$DM57),1,0)*'4. Formulations'!$Q56</f>
        <v>0</v>
      </c>
      <c r="TY57" s="27">
        <f>IF(AND(OR(ISBLANK(TY$9),TY$9=0)=FALSE,TY$9=$DM57),1,0)*'4. Formulations'!$Q56</f>
        <v>0</v>
      </c>
      <c r="TZ57" s="27">
        <f>IF(AND(OR(ISBLANK(TZ$9),TZ$9=0)=FALSE,TZ$9=$DM57),1,0)*'4. Formulations'!$Q56</f>
        <v>0</v>
      </c>
      <c r="UA57" s="27"/>
      <c r="UB57" s="27"/>
      <c r="UC57" s="27"/>
    </row>
    <row r="58" spans="2:549" ht="15" hidden="1" outlineLevel="1" x14ac:dyDescent="0.25">
      <c r="B58" s="2"/>
      <c r="C58" s="75" t="str">
        <f>IF('2. Protocols'!C57&amp;"+"&amp;'2. Protocols'!E57&amp;"+"&amp;'2. Protocols'!G57="++","",'2. Protocols'!C57&amp;"+"&amp;'2. Protocols'!E57&amp;"+"&amp;'2. Protocols'!G57)</f>
        <v/>
      </c>
      <c r="D58" s="7"/>
      <c r="E58" s="8"/>
      <c r="G58" s="72">
        <f>'2. Protocols'!J57*'1. General Inputs'!$L$13</f>
        <v>0</v>
      </c>
      <c r="H58" s="72" t="e">
        <f>MAX(G58*(1+'1. General Inputs'!$BA$23+HLOOKUP(H$7,'1. General Inputs'!$BC$17:$BE$19,ROWS('1. General Inputs'!$BA$17:$BA$19),0))+(H$76*'2. Protocols'!$O57)+'3. ARV Substitutions'!L80,0)</f>
        <v>#VALUE!</v>
      </c>
      <c r="I58" s="72" t="e">
        <f>MAX(H58*(1+'1. General Inputs'!$BA$23+HLOOKUP(I$7,'1. General Inputs'!$BC$17:$BE$19,ROWS('1. General Inputs'!$BA$17:$BA$19),0))+(I$76*'2. Protocols'!$O57)+'3. ARV Substitutions'!M80,0)</f>
        <v>#VALUE!</v>
      </c>
      <c r="J58" s="72" t="e">
        <f>MAX(I58*(1+'1. General Inputs'!$BA$23+HLOOKUP(J$7,'1. General Inputs'!$BC$17:$BE$19,ROWS('1. General Inputs'!$BA$17:$BA$19),0))+(J$76*'2. Protocols'!$O57)+'3. ARV Substitutions'!N80,0)</f>
        <v>#VALUE!</v>
      </c>
      <c r="K58" s="72" t="e">
        <f>MAX(J58*(1+'1. General Inputs'!$BA$23+HLOOKUP(K$7,'1. General Inputs'!$BC$17:$BE$19,ROWS('1. General Inputs'!$BA$17:$BA$19),0))+(K$76*'2. Protocols'!$O57)+'3. ARV Substitutions'!O80,0)</f>
        <v>#VALUE!</v>
      </c>
      <c r="L58" s="72" t="e">
        <f>MAX(K58*(1+'1. General Inputs'!$BA$23+HLOOKUP(L$7,'1. General Inputs'!$BC$17:$BE$19,ROWS('1. General Inputs'!$BA$17:$BA$19),0))+(L$76*'2. Protocols'!$O57)+'3. ARV Substitutions'!P80,0)</f>
        <v>#VALUE!</v>
      </c>
      <c r="M58" s="72" t="e">
        <f>MAX(L58*(1+'1. General Inputs'!$BA$23+HLOOKUP(M$7,'1. General Inputs'!$BC$17:$BE$19,ROWS('1. General Inputs'!$BA$17:$BA$19),0))+(M$76*'2. Protocols'!$O57)+'3. ARV Substitutions'!Q80,0)</f>
        <v>#VALUE!</v>
      </c>
      <c r="N58" s="72" t="e">
        <f>MAX(M58*(1+'1. General Inputs'!$BA$23+HLOOKUP(N$7,'1. General Inputs'!$BC$17:$BE$19,ROWS('1. General Inputs'!$BA$17:$BA$19),0))+(N$76*'2. Protocols'!$O57)+'3. ARV Substitutions'!R80,0)</f>
        <v>#VALUE!</v>
      </c>
      <c r="O58" s="72" t="e">
        <f>MAX(N58*(1+'1. General Inputs'!$BA$23+HLOOKUP(O$7,'1. General Inputs'!$BC$17:$BE$19,ROWS('1. General Inputs'!$BA$17:$BA$19),0))+(O$76*'2. Protocols'!$O57)+'3. ARV Substitutions'!S80,0)</f>
        <v>#VALUE!</v>
      </c>
      <c r="P58" s="72" t="e">
        <f>MAX(O58*(1+'1. General Inputs'!$BA$23+HLOOKUP(P$7,'1. General Inputs'!$BC$17:$BE$19,ROWS('1. General Inputs'!$BA$17:$BA$19),0))+(P$76*'2. Protocols'!$O57)+'3. ARV Substitutions'!T80,0)</f>
        <v>#VALUE!</v>
      </c>
      <c r="Q58" s="72" t="e">
        <f>MAX(P58*(1+'1. General Inputs'!$BA$23+HLOOKUP(Q$7,'1. General Inputs'!$BC$17:$BE$19,ROWS('1. General Inputs'!$BA$17:$BA$19),0))+(Q$76*'2. Protocols'!$O57)+'3. ARV Substitutions'!U80,0)</f>
        <v>#VALUE!</v>
      </c>
      <c r="R58" s="72" t="e">
        <f>MAX(Q58*(1+'1. General Inputs'!$BA$23+HLOOKUP(R$7,'1. General Inputs'!$BC$17:$BE$19,ROWS('1. General Inputs'!$BA$17:$BA$19),0))+(R$76*'2. Protocols'!$O57)+'3. ARV Substitutions'!V80,0)</f>
        <v>#VALUE!</v>
      </c>
      <c r="S58" s="72" t="e">
        <f>MAX(R58*(1+'1. General Inputs'!$BA$23+HLOOKUP(S$7,'1. General Inputs'!$BC$17:$BE$19,ROWS('1. General Inputs'!$BA$17:$BA$19),0))+(S$76*'2. Protocols'!$O57)+'3. ARV Substitutions'!W80,0)</f>
        <v>#VALUE!</v>
      </c>
      <c r="T58" s="72" t="e">
        <f>MAX(S58*(1+'1. General Inputs'!$BA$23+HLOOKUP(T$7,'1. General Inputs'!$BC$17:$BE$19,ROWS('1. General Inputs'!$BA$17:$BA$19),0))+(T$76*'2. Protocols'!$O57)+'3. ARV Substitutions'!X80,0)</f>
        <v>#VALUE!</v>
      </c>
      <c r="U58" s="72" t="e">
        <f>MAX(T58*(1+'1. General Inputs'!$BA$23+HLOOKUP(U$7,'1. General Inputs'!$BC$17:$BE$19,ROWS('1. General Inputs'!$BA$17:$BA$19),0))+(U$76*'2. Protocols'!$O57)+'3. ARV Substitutions'!Y80,0)</f>
        <v>#VALUE!</v>
      </c>
      <c r="V58" s="72" t="e">
        <f>MAX(U58*(1+'1. General Inputs'!$BA$23+HLOOKUP(V$7,'1. General Inputs'!$BC$17:$BE$19,ROWS('1. General Inputs'!$BA$17:$BA$19),0))+(V$76*'2. Protocols'!$O57)+'3. ARV Substitutions'!Z80,0)</f>
        <v>#VALUE!</v>
      </c>
      <c r="W58" s="72" t="e">
        <f>MAX(V58*(1+'1. General Inputs'!$BA$23+HLOOKUP(W$7,'1. General Inputs'!$BC$17:$BE$19,ROWS('1. General Inputs'!$BA$17:$BA$19),0))+(W$76*'2. Protocols'!$O57)+'3. ARV Substitutions'!AA80,0)</f>
        <v>#VALUE!</v>
      </c>
      <c r="X58" s="72" t="e">
        <f>MAX(W58*(1+'1. General Inputs'!$BA$23+HLOOKUP(X$7,'1. General Inputs'!$BC$17:$BE$19,ROWS('1. General Inputs'!$BA$17:$BA$19),0))+(X$76*'2. Protocols'!$O57)+'3. ARV Substitutions'!AB80,0)</f>
        <v>#VALUE!</v>
      </c>
      <c r="Y58" s="72" t="e">
        <f>MAX(X58*(1+'1. General Inputs'!$BA$23+HLOOKUP(Y$7,'1. General Inputs'!$BC$17:$BE$19,ROWS('1. General Inputs'!$BA$17:$BA$19),0))+(Y$76*'2. Protocols'!$O57)+'3. ARV Substitutions'!AC80,0)</f>
        <v>#VALUE!</v>
      </c>
      <c r="Z58" s="72" t="e">
        <f>MAX(Y58*(1+'1. General Inputs'!$BA$23+HLOOKUP(Z$7,'1. General Inputs'!$BC$17:$BE$19,ROWS('1. General Inputs'!$BA$17:$BA$19),0))+(Z$76*'2. Protocols'!$O57)+'3. ARV Substitutions'!AD80,0)</f>
        <v>#VALUE!</v>
      </c>
      <c r="AA58" s="72" t="e">
        <f>MAX(Z58*(1+'1. General Inputs'!$BA$23+HLOOKUP(AA$7,'1. General Inputs'!$BC$17:$BE$19,ROWS('1. General Inputs'!$BA$17:$BA$19),0))+(AA$76*'2. Protocols'!$O57)+'3. ARV Substitutions'!AE80,0)</f>
        <v>#VALUE!</v>
      </c>
      <c r="AB58" s="72" t="e">
        <f>MAX(AA58*(1+'1. General Inputs'!$BA$23+HLOOKUP(AB$7,'1. General Inputs'!$BC$17:$BE$19,ROWS('1. General Inputs'!$BA$17:$BA$19),0))+(AB$76*'2. Protocols'!$O57)+'3. ARV Substitutions'!AF80,0)</f>
        <v>#VALUE!</v>
      </c>
      <c r="AC58" s="72" t="e">
        <f>MAX(AB58*(1+'1. General Inputs'!$BA$23+HLOOKUP(AC$7,'1. General Inputs'!$BC$17:$BE$19,ROWS('1. General Inputs'!$BA$17:$BA$19),0))+(AC$76*'2. Protocols'!$O57)+'3. ARV Substitutions'!AG80,0)</f>
        <v>#VALUE!</v>
      </c>
      <c r="AD58" s="72" t="e">
        <f>MAX(AC58*(1+'1. General Inputs'!$BA$23+HLOOKUP(AD$7,'1. General Inputs'!$BC$17:$BE$19,ROWS('1. General Inputs'!$BA$17:$BA$19),0))+(AD$76*'2. Protocols'!$O57)+'3. ARV Substitutions'!AH80,0)</f>
        <v>#VALUE!</v>
      </c>
      <c r="AE58" s="72" t="e">
        <f>MAX(AD58*(1+'1. General Inputs'!$BA$23+HLOOKUP(AE$7,'1. General Inputs'!$BC$17:$BE$19,ROWS('1. General Inputs'!$BA$17:$BA$19),0))+(AE$76*'2. Protocols'!$O57)+'3. ARV Substitutions'!AI80,0)</f>
        <v>#VALUE!</v>
      </c>
      <c r="AF58" s="72" t="e">
        <f>MAX(AE58*(1+'1. General Inputs'!$BA$23+HLOOKUP(AF$7,'1. General Inputs'!$BC$17:$BE$19,ROWS('1. General Inputs'!$BA$17:$BA$19),0))+(AF$76*'2. Protocols'!$O57)+'3. ARV Substitutions'!AJ80,0)</f>
        <v>#VALUE!</v>
      </c>
      <c r="AG58" s="72" t="e">
        <f>MAX(AF58*(1+'1. General Inputs'!$BA$23+HLOOKUP(AG$7,'1. General Inputs'!$BC$17:$BE$19,ROWS('1. General Inputs'!$BA$17:$BA$19),0))+(AG$76*'2. Protocols'!$O57)+'3. ARV Substitutions'!AK80,0)</f>
        <v>#VALUE!</v>
      </c>
      <c r="AH58" s="72" t="e">
        <f>MAX(AG58*(1+'1. General Inputs'!$BA$23+HLOOKUP(AH$7,'1. General Inputs'!$BC$17:$BE$19,ROWS('1. General Inputs'!$BA$17:$BA$19),0))+(AH$76*'2. Protocols'!$O57)+'3. ARV Substitutions'!AL80,0)</f>
        <v>#VALUE!</v>
      </c>
      <c r="AI58" s="72" t="e">
        <f>MAX(AH58*(1+'1. General Inputs'!$BA$23+HLOOKUP(AI$7,'1. General Inputs'!$BC$17:$BE$19,ROWS('1. General Inputs'!$BA$17:$BA$19),0))+(AI$76*'2. Protocols'!$O57)+'3. ARV Substitutions'!AM80,0)</f>
        <v>#VALUE!</v>
      </c>
      <c r="AJ58" s="72" t="e">
        <f>MAX(AI58*(1+'1. General Inputs'!$BA$23+HLOOKUP(AJ$7,'1. General Inputs'!$BC$17:$BE$19,ROWS('1. General Inputs'!$BA$17:$BA$19),0))+(AJ$76*'2. Protocols'!$O57)+'3. ARV Substitutions'!AN80,0)</f>
        <v>#VALUE!</v>
      </c>
      <c r="AK58" s="72" t="e">
        <f>MAX(AJ58*(1+'1. General Inputs'!$BA$23+HLOOKUP(AK$7,'1. General Inputs'!$BC$17:$BE$19,ROWS('1. General Inputs'!$BA$17:$BA$19),0))+(AK$76*'2. Protocols'!$O57)+'3. ARV Substitutions'!AO80,0)</f>
        <v>#VALUE!</v>
      </c>
      <c r="AL58" s="72" t="e">
        <f>MAX(AK58*(1+'1. General Inputs'!$BA$23+HLOOKUP(AL$7,'1. General Inputs'!$BC$17:$BE$19,ROWS('1. General Inputs'!$BA$17:$BA$19),0))+(AL$76*'2. Protocols'!$O57)+'3. ARV Substitutions'!AP80,0)</f>
        <v>#VALUE!</v>
      </c>
      <c r="AM58" s="72" t="e">
        <f>MAX(AL58*(1+'1. General Inputs'!$BA$23+HLOOKUP(AM$7,'1. General Inputs'!$BC$17:$BE$19,ROWS('1. General Inputs'!$BA$17:$BA$19),0))+(AM$76*'2. Protocols'!$O57)+'3. ARV Substitutions'!AQ80,0)</f>
        <v>#VALUE!</v>
      </c>
      <c r="AN58" s="72" t="e">
        <f>MAX(AM58*(1+'1. General Inputs'!$BA$23+HLOOKUP(AN$7,'1. General Inputs'!$BC$17:$BE$19,ROWS('1. General Inputs'!$BA$17:$BA$19),0))+(AN$76*'2. Protocols'!$O57)+'3. ARV Substitutions'!AR80,0)</f>
        <v>#VALUE!</v>
      </c>
      <c r="AO58" s="72" t="e">
        <f>MAX(AN58*(1+'1. General Inputs'!$BA$23+HLOOKUP(AO$7,'1. General Inputs'!$BC$17:$BE$19,ROWS('1. General Inputs'!$BA$17:$BA$19),0))+(AO$76*'2. Protocols'!$O57)+'3. ARV Substitutions'!AS80,0)</f>
        <v>#VALUE!</v>
      </c>
      <c r="AP58" s="72" t="e">
        <f>MAX(AO58*(1+'1. General Inputs'!$BA$23+HLOOKUP(AP$7,'1. General Inputs'!$BC$17:$BE$19,ROWS('1. General Inputs'!$BA$17:$BA$19),0))+(AP$76*'2. Protocols'!$O57)+'3. ARV Substitutions'!AT80,0)</f>
        <v>#VALUE!</v>
      </c>
      <c r="AQ58" s="72" t="e">
        <f>MAX(AP58*(1+'1. General Inputs'!$BA$23+HLOOKUP(AQ$7,'1. General Inputs'!$BC$17:$BE$19,ROWS('1. General Inputs'!$BA$17:$BA$19),0))+(AQ$76*'2. Protocols'!$O57)+'3. ARV Substitutions'!AU80,0)</f>
        <v>#VALUE!</v>
      </c>
      <c r="CA58" s="51" t="e">
        <f t="shared" si="68"/>
        <v>#VALUE!</v>
      </c>
      <c r="CB58" s="51" t="e">
        <f t="shared" si="69"/>
        <v>#VALUE!</v>
      </c>
      <c r="CC58" s="51" t="e">
        <f t="shared" si="70"/>
        <v>#VALUE!</v>
      </c>
      <c r="CD58" s="51" t="e">
        <f t="shared" si="71"/>
        <v>#VALUE!</v>
      </c>
      <c r="CE58" s="51" t="e">
        <f t="shared" si="103"/>
        <v>#VALUE!</v>
      </c>
      <c r="CF58" s="51" t="e">
        <f t="shared" si="72"/>
        <v>#VALUE!</v>
      </c>
      <c r="CG58" s="51" t="e">
        <f t="shared" si="73"/>
        <v>#VALUE!</v>
      </c>
      <c r="CH58" s="51" t="e">
        <f t="shared" si="74"/>
        <v>#VALUE!</v>
      </c>
      <c r="CI58" s="51" t="e">
        <f t="shared" si="75"/>
        <v>#VALUE!</v>
      </c>
      <c r="CJ58" s="51" t="e">
        <f t="shared" si="76"/>
        <v>#VALUE!</v>
      </c>
      <c r="CK58" s="51" t="e">
        <f t="shared" si="77"/>
        <v>#VALUE!</v>
      </c>
      <c r="CL58" s="51" t="e">
        <f t="shared" si="78"/>
        <v>#VALUE!</v>
      </c>
      <c r="CM58" s="51" t="e">
        <f t="shared" si="79"/>
        <v>#VALUE!</v>
      </c>
      <c r="CN58" s="51" t="e">
        <f t="shared" si="80"/>
        <v>#VALUE!</v>
      </c>
      <c r="CO58" s="51" t="e">
        <f t="shared" si="81"/>
        <v>#VALUE!</v>
      </c>
      <c r="CP58" s="51" t="e">
        <f t="shared" si="82"/>
        <v>#VALUE!</v>
      </c>
      <c r="CQ58" s="51" t="e">
        <f t="shared" si="83"/>
        <v>#VALUE!</v>
      </c>
      <c r="CR58" s="51" t="e">
        <f t="shared" si="84"/>
        <v>#VALUE!</v>
      </c>
      <c r="CS58" s="51" t="e">
        <f t="shared" si="85"/>
        <v>#VALUE!</v>
      </c>
      <c r="CT58" s="51" t="e">
        <f t="shared" si="86"/>
        <v>#VALUE!</v>
      </c>
      <c r="CU58" s="51" t="e">
        <f t="shared" si="87"/>
        <v>#VALUE!</v>
      </c>
      <c r="CV58" s="51" t="e">
        <f t="shared" si="88"/>
        <v>#VALUE!</v>
      </c>
      <c r="CW58" s="51" t="e">
        <f t="shared" si="89"/>
        <v>#VALUE!</v>
      </c>
      <c r="CX58" s="51" t="e">
        <f t="shared" si="90"/>
        <v>#VALUE!</v>
      </c>
      <c r="CY58" s="51" t="e">
        <f t="shared" si="91"/>
        <v>#VALUE!</v>
      </c>
      <c r="CZ58" s="51" t="e">
        <f t="shared" si="92"/>
        <v>#VALUE!</v>
      </c>
      <c r="DA58" s="51" t="e">
        <f t="shared" si="93"/>
        <v>#VALUE!</v>
      </c>
      <c r="DB58" s="51" t="e">
        <f t="shared" si="94"/>
        <v>#VALUE!</v>
      </c>
      <c r="DC58" s="51" t="e">
        <f t="shared" si="95"/>
        <v>#VALUE!</v>
      </c>
      <c r="DD58" s="51" t="e">
        <f t="shared" si="96"/>
        <v>#VALUE!</v>
      </c>
      <c r="DE58" s="51" t="e">
        <f t="shared" si="97"/>
        <v>#VALUE!</v>
      </c>
      <c r="DF58" s="51" t="e">
        <f t="shared" si="98"/>
        <v>#VALUE!</v>
      </c>
      <c r="DG58" s="51" t="e">
        <f t="shared" si="99"/>
        <v>#VALUE!</v>
      </c>
      <c r="DH58" s="51" t="e">
        <f t="shared" si="100"/>
        <v>#VALUE!</v>
      </c>
      <c r="DI58" s="51" t="e">
        <f t="shared" si="101"/>
        <v>#VALUE!</v>
      </c>
      <c r="DJ58" s="51" t="e">
        <f t="shared" si="102"/>
        <v>#VALUE!</v>
      </c>
      <c r="DL58" s="21" t="str">
        <f>CONCATENATE('2. Protocols'!C57, '2. Protocols'!D57, '2. Protocols'!E57)</f>
        <v>+</v>
      </c>
      <c r="DM58" s="21" t="str">
        <f>CONCATENATE('2. Protocols'!C57, '2. Protocols'!D57, '2. Protocols'!E57, '2. Protocols'!F57, '2. Protocols'!G57,)</f>
        <v>++</v>
      </c>
      <c r="DO58" s="27">
        <f>IF(AND(OR(ISBLANK(DO$9),DO$9=0)=FALSE,OR(DO$9='2. Protocols'!$C57,DO$9='2. Protocols'!$E57,DO$9='2. Protocols'!$G57)),1,0)*'4. Formulations'!$I57</f>
        <v>0</v>
      </c>
      <c r="DP58" s="27">
        <f>IF(AND(OR(ISBLANK(DP$9),DP$9=0)=FALSE,OR(DP$9='2. Protocols'!$C57,DP$9='2. Protocols'!$E57,DP$9='2. Protocols'!$G57)),1,0)*'4. Formulations'!$I57</f>
        <v>0</v>
      </c>
      <c r="DQ58" s="27">
        <f>IF(AND(OR(ISBLANK(DQ$9),DQ$9=0)=FALSE,OR(DQ$9='2. Protocols'!$C57,DQ$9='2. Protocols'!$E57,DQ$9='2. Protocols'!$G57)),1,0)*'4. Formulations'!$I57</f>
        <v>0</v>
      </c>
      <c r="DR58" s="27">
        <f>IF(AND(OR(ISBLANK(DR$9),DR$9=0)=FALSE,OR(DR$9='2. Protocols'!$C57,DR$9='2. Protocols'!$E57,DR$9='2. Protocols'!$G57)),1,0)*'4. Formulations'!$I57</f>
        <v>0</v>
      </c>
      <c r="DS58" s="27">
        <f>IF(AND(OR(ISBLANK(DS$9),DS$9=0)=FALSE,OR(DS$9='2. Protocols'!$C57,DS$9='2. Protocols'!$E57,DS$9='2. Protocols'!$G57)),1,0)*'4. Formulations'!$I57</f>
        <v>0</v>
      </c>
      <c r="DT58" s="27">
        <f>IF(AND(OR(ISBLANK(DT$9),DT$9=0)=FALSE,OR(DT$9='2. Protocols'!$C57,DT$9='2. Protocols'!$E57,DT$9='2. Protocols'!$G57)),1,0)*'4. Formulations'!$I57</f>
        <v>0</v>
      </c>
      <c r="DU58" s="27">
        <f>IF(AND(OR(ISBLANK(DU$9),DU$9=0)=FALSE,OR(DU$9='2. Protocols'!$C57,DU$9='2. Protocols'!$E57,DU$9='2. Protocols'!$G57)),1,0)*'4. Formulations'!$I57</f>
        <v>0</v>
      </c>
      <c r="DV58" s="27">
        <f>IF(AND(OR(ISBLANK(DV$9),DV$9=0)=FALSE,OR(DV$9='2. Protocols'!$C57,DV$9='2. Protocols'!$E57,DV$9='2. Protocols'!$G57)),1,0)*'4. Formulations'!$I57</f>
        <v>0</v>
      </c>
      <c r="DW58" s="27">
        <f>IF(AND(OR(ISBLANK(DW$9),DW$9=0)=FALSE,OR(DW$9='2. Protocols'!$C57,DW$9='2. Protocols'!$E57,DW$9='2. Protocols'!$G57)),1,0)*'4. Formulations'!$I57</f>
        <v>0</v>
      </c>
      <c r="DX58" s="27">
        <f>IF(AND(OR(ISBLANK(DX$9),DX$9=0)=FALSE,OR(DX$9='2. Protocols'!$C57,DX$9='2. Protocols'!$E57,DX$9='2. Protocols'!$G57)),1,0)*'4. Formulations'!$I57</f>
        <v>0</v>
      </c>
      <c r="DY58" s="27">
        <f>IF(AND(OR(ISBLANK(DY$9),DY$9=0)=FALSE,OR(DY$9='2. Protocols'!$C57,DY$9='2. Protocols'!$E57,DY$9='2. Protocols'!$G57)),1,0)*'4. Formulations'!$I57</f>
        <v>0</v>
      </c>
      <c r="DZ58" s="27">
        <f>IF(AND(OR(ISBLANK(DZ$9),DZ$9=0)=FALSE,OR(DZ$9='2. Protocols'!$C57,DZ$9='2. Protocols'!$E57,DZ$9='2. Protocols'!$G57)),1,0)*'4. Formulations'!$I57</f>
        <v>0</v>
      </c>
      <c r="EA58" s="27">
        <f>IF(AND(OR(ISBLANK(EA$9),EA$9=0)=FALSE,OR(EA$9='2. Protocols'!$C57,EA$9='2. Protocols'!$E57,EA$9='2. Protocols'!$G57)),1,0)*'4. Formulations'!$I57</f>
        <v>0</v>
      </c>
      <c r="EB58" s="27">
        <f>IF(AND(OR(ISBLANK(EB$9),EB$9=0)=FALSE,OR(EB$9='2. Protocols'!$C57,EB$9='2. Protocols'!$E57,EB$9='2. Protocols'!$G57)),1,0)*'4. Formulations'!$I57</f>
        <v>0</v>
      </c>
      <c r="EC58" s="27">
        <f>IF(AND(OR(ISBLANK(EC$9),EC$9=0)=FALSE,OR(EC$9='2. Protocols'!$C57,EC$9='2. Protocols'!$E57,EC$9='2. Protocols'!$G57)),1,0)*'4. Formulations'!$I57</f>
        <v>0</v>
      </c>
      <c r="ED58" s="27">
        <f>IF(AND(OR(ISBLANK(ED$9),ED$9=0)=FALSE,OR(ED$9='2. Protocols'!$C57,ED$9='2. Protocols'!$E57,ED$9='2. Protocols'!$G57)),1,0)*'4. Formulations'!$I57</f>
        <v>0</v>
      </c>
      <c r="EE58" s="27">
        <f>IF(AND(OR(ISBLANK(EE$9),EE$9=0)=FALSE,OR(EE$9='2. Protocols'!$C57,EE$9='2. Protocols'!$E57,EE$9='2. Protocols'!$G57)),1,0)*'4. Formulations'!$I57</f>
        <v>0</v>
      </c>
      <c r="EF58" s="27">
        <f>IF(AND(OR(ISBLANK(EF$9),EF$9=0)=FALSE,OR(EF$9='2. Protocols'!$C57,EF$9='2. Protocols'!$E57,EF$9='2. Protocols'!$G57)),1,0)*'4. Formulations'!$I57</f>
        <v>0</v>
      </c>
      <c r="EG58" s="27">
        <f>IF(AND(OR(ISBLANK(EG$9),EG$9=0)=FALSE,OR(EG$9='2. Protocols'!$C57,EG$9='2. Protocols'!$E57,EG$9='2. Protocols'!$G57)),1,0)*'4. Formulations'!$I57</f>
        <v>0</v>
      </c>
      <c r="EH58" s="27">
        <f>IF(AND(OR(ISBLANK(EH$9),EH$9=0)=FALSE,OR(EH$9='2. Protocols'!$C57,EH$9='2. Protocols'!$E57,EH$9='2. Protocols'!$G57)),1,0)*'4. Formulations'!$I57</f>
        <v>0</v>
      </c>
      <c r="EI58" s="27">
        <f>IF(AND(OR(ISBLANK(EI$9),EI$9=0)=FALSE,OR(EI$9='2. Protocols'!$C57,EI$9='2. Protocols'!$E57,EI$9='2. Protocols'!$G57)),1,0)*'4. Formulations'!$I57</f>
        <v>0</v>
      </c>
      <c r="EJ58" s="27">
        <f>IF(AND(OR(ISBLANK(EJ$9),EJ$9=0)=FALSE,OR(EJ$9='2. Protocols'!$C57,EJ$9='2. Protocols'!$E57,EJ$9='2. Protocols'!$G57)),1,0)*'4. Formulations'!$I57</f>
        <v>0</v>
      </c>
      <c r="EK58" s="27">
        <f>IF(AND(OR(ISBLANK(EK$9),EK$9=0)=FALSE,OR(EK$9='2. Protocols'!$C57,EK$9='2. Protocols'!$E57,EK$9='2. Protocols'!$G57)),1,0)*'4. Formulations'!$I57</f>
        <v>0</v>
      </c>
      <c r="EL58" s="27">
        <f>IF(AND(OR(ISBLANK(EL$9),EL$9=0)=FALSE,OR(EL$9='2. Protocols'!$C57,EL$9='2. Protocols'!$E57,EL$9='2. Protocols'!$G57)),1,0)*'4. Formulations'!$I57</f>
        <v>0</v>
      </c>
      <c r="EM58" s="27">
        <f>IF(AND(OR(ISBLANK(EM$9),EM$9=0)=FALSE,OR(EM$9='2. Protocols'!$C57,EM$9='2. Protocols'!$E57,EM$9='2. Protocols'!$G57)),1,0)*'4. Formulations'!$I57</f>
        <v>0</v>
      </c>
      <c r="EN58" s="27">
        <f>IF(AND(OR(ISBLANK(EN$9),EN$9=0)=FALSE,OR(EN$9='2. Protocols'!$C57,EN$9='2. Protocols'!$E57,EN$9='2. Protocols'!$G57)),1,0)*'4. Formulations'!$I57</f>
        <v>0</v>
      </c>
      <c r="EO58" s="27">
        <f>IF(AND(OR(ISBLANK(EO$9),EO$9=0)=FALSE,OR(EO$9='2. Protocols'!$C57,EO$9='2. Protocols'!$E57,EO$9='2. Protocols'!$G57)),1,0)*'4. Formulations'!$I57</f>
        <v>0</v>
      </c>
      <c r="EP58" s="27">
        <f>IF(AND(OR(ISBLANK(EP$9),EP$9=0)=FALSE,OR(EP$9='2. Protocols'!$C57,EP$9='2. Protocols'!$E57,EP$9='2. Protocols'!$G57)),1,0)*'4. Formulations'!$I57</f>
        <v>0</v>
      </c>
      <c r="EQ58" s="27">
        <f>IF(AND(OR(ISBLANK(EQ$9),EQ$9=0)=FALSE,OR(EQ$9='2. Protocols'!$C57,EQ$9='2. Protocols'!$E57,EQ$9='2. Protocols'!$G57)),1,0)*'4. Formulations'!$I57</f>
        <v>0</v>
      </c>
      <c r="ER58" s="27">
        <f>IF(AND(OR(ISBLANK(ER$9),ER$9=0)=FALSE,OR(ER$9='2. Protocols'!$C57,ER$9='2. Protocols'!$E57,ER$9='2. Protocols'!$G57)),1,0)*'4. Formulations'!$I57</f>
        <v>0</v>
      </c>
      <c r="ES58" s="27">
        <f>IF(AND(OR(ISBLANK(ES$9),ES$9=0)=FALSE,OR(ES$9='2. Protocols'!$C57,ES$9='2. Protocols'!$E57,ES$9='2. Protocols'!$G57)),1,0)*'4. Formulations'!$I57</f>
        <v>0</v>
      </c>
      <c r="ET58" s="27">
        <f>IF(AND(OR(ISBLANK(ET$9),ET$9=0)=FALSE,OR(ET$9='2. Protocols'!$C57,ET$9='2. Protocols'!$E57,ET$9='2. Protocols'!$G57)),1,0)*'4. Formulations'!$I57</f>
        <v>0</v>
      </c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N58" s="27">
        <f>IF(AND(OR(ISBLANK(FN$9),FN$9=0)=FALSE,FN$9=$DL58),1,0)*'4. Formulations'!$J57</f>
        <v>0</v>
      </c>
      <c r="FO58" s="27">
        <f>IF(AND(OR(ISBLANK(FO$9),FO$9=0)=FALSE,FO$9=$DL58),1,0)*'4. Formulations'!$J57</f>
        <v>0</v>
      </c>
      <c r="FP58" s="27">
        <f>IF(AND(OR(ISBLANK(FP$9),FP$9=0)=FALSE,FP$9=$DL58),1,0)*'4. Formulations'!$J57</f>
        <v>0</v>
      </c>
      <c r="FQ58" s="27">
        <f>IF(AND(OR(ISBLANK(FQ$9),FQ$9=0)=FALSE,FQ$9=$DL58),1,0)*'4. Formulations'!$J57</f>
        <v>0</v>
      </c>
      <c r="FR58" s="27">
        <f>IF(AND(OR(ISBLANK(FR$9),FR$9=0)=FALSE,FR$9=$DL58),1,0)*'4. Formulations'!$J57</f>
        <v>0</v>
      </c>
      <c r="FS58" s="27">
        <f>IF(AND(OR(ISBLANK(FS$9),FS$9=0)=FALSE,FS$9=$DL58),1,0)*'4. Formulations'!$J57</f>
        <v>0</v>
      </c>
      <c r="FT58" s="27">
        <f>IF(AND(OR(ISBLANK(FT$9),FT$9=0)=FALSE,FT$9=$DL58),1,0)*'4. Formulations'!$J57</f>
        <v>0</v>
      </c>
      <c r="FU58" s="27">
        <f>IF(AND(OR(ISBLANK(FU$9),FU$9=0)=FALSE,FU$9=$DL58),1,0)*'4. Formulations'!$J57</f>
        <v>0</v>
      </c>
      <c r="FV58" s="27">
        <f>IF(AND(OR(ISBLANK(FV$9),FV$9=0)=FALSE,FV$9=$DL58),1,0)*'4. Formulations'!$J57</f>
        <v>0</v>
      </c>
      <c r="FW58" s="27">
        <f>IF(AND(OR(ISBLANK(FW$9),FW$9=0)=FALSE,FW$9=$DL58),1,0)*'4. Formulations'!$J57</f>
        <v>0</v>
      </c>
      <c r="FX58" s="27">
        <f>IF(AND(OR(ISBLANK(FX$9),FX$9=0)=FALSE,FX$9=$DL58),1,0)*'4. Formulations'!$J57</f>
        <v>0</v>
      </c>
      <c r="FY58" s="27">
        <f>IF(AND(OR(ISBLANK(FY$9),FY$9=0)=FALSE,FY$9=$DL58),1,0)*'4. Formulations'!$J57</f>
        <v>0</v>
      </c>
      <c r="FZ58" s="27">
        <f>IF(AND(OR(ISBLANK(FZ$9),FZ$9=0)=FALSE,FZ$9=$DL58),1,0)*'4. Formulations'!$J57</f>
        <v>0</v>
      </c>
      <c r="GA58" s="27">
        <f>IF(AND(OR(ISBLANK(GA$9),GA$9=0)=FALSE,GA$9=$DL58),1,0)*'4. Formulations'!$J57</f>
        <v>0</v>
      </c>
      <c r="GB58" s="27">
        <f>IF(AND(OR(ISBLANK(GB$9),GB$9=0)=FALSE,GB$9=$DL58),1,0)*'4. Formulations'!$J57</f>
        <v>0</v>
      </c>
      <c r="GC58" s="27">
        <f>IF(AND(OR(ISBLANK(GC$9),GC$9=0)=FALSE,GC$9=$DL58),1,0)*'4. Formulations'!$J57</f>
        <v>0</v>
      </c>
      <c r="GD58" s="27">
        <f>IF(AND(OR(ISBLANK(GD$9),GD$9=0)=FALSE,GD$9=$DL58),1,0)*'4. Formulations'!$J57</f>
        <v>0</v>
      </c>
      <c r="GE58" s="27"/>
      <c r="GF58" s="27"/>
      <c r="GG58" s="27"/>
      <c r="GI58" s="27">
        <f>IF(AND(OR(ISBLANK(GI$9),GI$9=0)=FALSE,SUM($FN58:$GD58)&gt;0,GI$9='2. Protocols'!$G57),1,0)*'4. Formulations'!$J57</f>
        <v>0</v>
      </c>
      <c r="GJ58" s="27">
        <f>IF(AND(OR(ISBLANK(GJ$9),GJ$9=0)=FALSE,SUM($FN58:$GD58)&gt;0,GJ$9='2. Protocols'!$G57),1,0)*'4. Formulations'!$J57</f>
        <v>0</v>
      </c>
      <c r="GK58" s="27">
        <f>IF(AND(OR(ISBLANK(GK$9),GK$9=0)=FALSE,SUM($FN58:$GD58)&gt;0,GK$9='2. Protocols'!$G57),1,0)*'4. Formulations'!$J57</f>
        <v>0</v>
      </c>
      <c r="GL58" s="27">
        <f>IF(AND(OR(ISBLANK(GL$9),GL$9=0)=FALSE,SUM($FN58:$GD58)&gt;0,GL$9='2. Protocols'!$G57),1,0)*'4. Formulations'!$J57</f>
        <v>0</v>
      </c>
      <c r="GM58" s="27">
        <f>IF(AND(OR(ISBLANK(GM$9),GM$9=0)=FALSE,SUM($FN58:$GD58)&gt;0,GM$9='2. Protocols'!$G57),1,0)*'4. Formulations'!$J57</f>
        <v>0</v>
      </c>
      <c r="GN58" s="27">
        <f>IF(AND(OR(ISBLANK(GN$9),GN$9=0)=FALSE,SUM($FN58:$GD58)&gt;0,GN$9='2. Protocols'!$G57),1,0)*'4. Formulations'!$J57</f>
        <v>0</v>
      </c>
      <c r="GO58" s="27">
        <f>IF(AND(OR(ISBLANK(GO$9),GO$9=0)=FALSE,SUM($FN58:$GD58)&gt;0,GO$9='2. Protocols'!$G57),1,0)*'4. Formulations'!$J57</f>
        <v>0</v>
      </c>
      <c r="GP58" s="27">
        <f>IF(AND(OR(ISBLANK(GP$9),GP$9=0)=FALSE,SUM($FN58:$GD58)&gt;0,GP$9='2. Protocols'!$G57),1,0)*'4. Formulations'!$J57</f>
        <v>0</v>
      </c>
      <c r="GQ58" s="27">
        <f>IF(AND(OR(ISBLANK(GQ$9),GQ$9=0)=FALSE,SUM($FN58:$GD58)&gt;0,GQ$9='2. Protocols'!$G57),1,0)*'4. Formulations'!$J57</f>
        <v>0</v>
      </c>
      <c r="GR58" s="27">
        <f>IF(AND(OR(ISBLANK(GR$9),GR$9=0)=FALSE,SUM($FN58:$GD58)&gt;0,GR$9='2. Protocols'!$G57),1,0)*'4. Formulations'!$J57</f>
        <v>0</v>
      </c>
      <c r="GS58" s="27">
        <f>IF(AND(OR(ISBLANK(GS$9),GS$9=0)=FALSE,SUM($FN58:$GD58)&gt;0,GS$9='2. Protocols'!$G57),1,0)*'4. Formulations'!$J57</f>
        <v>0</v>
      </c>
      <c r="GT58" s="27">
        <f>IF(AND(OR(ISBLANK(GT$9),GT$9=0)=FALSE,SUM($FN58:$GD58)&gt;0,GT$9='2. Protocols'!$G57),1,0)*'4. Formulations'!$J57</f>
        <v>0</v>
      </c>
      <c r="GU58" s="27">
        <f>IF(AND(OR(ISBLANK(GU$9),GU$9=0)=FALSE,SUM($FN58:$GD58)&gt;0,GU$9='2. Protocols'!$G57),1,0)*'4. Formulations'!$J57</f>
        <v>0</v>
      </c>
      <c r="GV58" s="27">
        <f>IF(AND(OR(ISBLANK(GV$9),GV$9=0)=FALSE,SUM($FN58:$GD58)&gt;0,GV$9='2. Protocols'!$G57),1,0)*'4. Formulations'!$J57</f>
        <v>0</v>
      </c>
      <c r="GW58" s="27">
        <f>IF(AND(OR(ISBLANK(GW$9),GW$9=0)=FALSE,SUM($FN58:$GD58)&gt;0,GW$9='2. Protocols'!$G57),1,0)*'4. Formulations'!$J57</f>
        <v>0</v>
      </c>
      <c r="GX58" s="27">
        <f>IF(AND(OR(ISBLANK(GX$9),GX$9=0)=FALSE,SUM($FN58:$GD58)&gt;0,GX$9='2. Protocols'!$G57),1,0)*'4. Formulations'!$J57</f>
        <v>0</v>
      </c>
      <c r="GY58" s="27">
        <f>IF(AND(OR(ISBLANK(GY$9),GY$9=0)=FALSE,SUM($FN58:$GD58)&gt;0,GY$9='2. Protocols'!$G57),1,0)*'4. Formulations'!$J57</f>
        <v>0</v>
      </c>
      <c r="GZ58" s="27">
        <f>IF(AND(OR(ISBLANK(GZ$9),GZ$9=0)=FALSE,SUM($FN58:$GD58)&gt;0,GZ$9='2. Protocols'!$G57),1,0)*'4. Formulations'!$J57</f>
        <v>0</v>
      </c>
      <c r="HA58" s="27">
        <f>IF(AND(OR(ISBLANK(HA$9),HA$9=0)=FALSE,SUM($FN58:$GD58)&gt;0,HA$9='2. Protocols'!$G57),1,0)*'4. Formulations'!$J57</f>
        <v>0</v>
      </c>
      <c r="HB58" s="27">
        <f>IF(AND(OR(ISBLANK(HB$9),HB$9=0)=FALSE,SUM($FN58:$GD58)&gt;0,HB$9='2. Protocols'!$G57),1,0)*'4. Formulations'!$J57</f>
        <v>0</v>
      </c>
      <c r="HC58" s="27">
        <f>IF(AND(OR(ISBLANK(HC$9),HC$9=0)=FALSE,SUM($FN58:$GD58)&gt;0,HC$9='2. Protocols'!$G57),1,0)*'4. Formulations'!$J57</f>
        <v>0</v>
      </c>
      <c r="HD58" s="27">
        <f>IF(AND(OR(ISBLANK(HD$9),HD$9=0)=FALSE,SUM($FN58:$GD58)&gt;0,HD$9='2. Protocols'!$G57),1,0)*'4. Formulations'!$J57</f>
        <v>0</v>
      </c>
      <c r="HE58" s="27">
        <f>IF(AND(OR(ISBLANK(HE$9),HE$9=0)=FALSE,SUM($FN58:$GD58)&gt;0,HE$9='2. Protocols'!$G57),1,0)*'4. Formulations'!$J57</f>
        <v>0</v>
      </c>
      <c r="HF58" s="27">
        <f>IF(AND(OR(ISBLANK(HF$9),HF$9=0)=FALSE,SUM($FN58:$GD58)&gt;0,HF$9='2. Protocols'!$G57),1,0)*'4. Formulations'!$J57</f>
        <v>0</v>
      </c>
      <c r="HG58" s="27">
        <f>IF(AND(OR(ISBLANK(HG$9),HG$9=0)=FALSE,SUM($FN58:$GD58)&gt;0,HG$9='2. Protocols'!$G57),1,0)*'4. Formulations'!$J57</f>
        <v>0</v>
      </c>
      <c r="HH58" s="27">
        <f>IF(AND(OR(ISBLANK(HH$9),HH$9=0)=FALSE,SUM($FN58:$GD58)&gt;0,HH$9='2. Protocols'!$G57),1,0)*'4. Formulations'!$J57</f>
        <v>0</v>
      </c>
      <c r="HI58" s="27">
        <f>IF(AND(OR(ISBLANK(HI$9),HI$9=0)=FALSE,SUM($FN58:$GD58)&gt;0,HI$9='2. Protocols'!$G57),1,0)*'4. Formulations'!$J57</f>
        <v>0</v>
      </c>
      <c r="HJ58" s="27">
        <f>IF(AND(OR(ISBLANK(HJ$9),HJ$9=0)=FALSE,SUM($FN58:$GD58)&gt;0,HJ$9='2. Protocols'!$G57),1,0)*'4. Formulations'!$J57</f>
        <v>0</v>
      </c>
      <c r="HK58" s="27">
        <f>IF(AND(OR(ISBLANK(HK$9),HK$9=0)=FALSE,SUM($FN58:$GD58)&gt;0,HK$9='2. Protocols'!$G57),1,0)*'4. Formulations'!$J57</f>
        <v>0</v>
      </c>
      <c r="HL58" s="27">
        <f>IF(AND(OR(ISBLANK(HL$9),HL$9=0)=FALSE,SUM($FN58:$GD58)&gt;0,HL$9='2. Protocols'!$G57),1,0)*'4. Formulations'!$J57</f>
        <v>0</v>
      </c>
      <c r="HM58" s="27">
        <f>IF(AND(OR(ISBLANK(HM$9),HM$9=0)=FALSE,SUM($FN58:$GD58)&gt;0,HM$9='2. Protocols'!$G57),1,0)*'4. Formulations'!$J57</f>
        <v>0</v>
      </c>
      <c r="HN58" s="27">
        <f>IF(AND(OR(ISBLANK(HN$9),HN$9=0)=FALSE,SUM($FN58:$GD58)&gt;0,HN$9='2. Protocols'!$G57),1,0)*'4. Formulations'!$J57</f>
        <v>0</v>
      </c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H58" s="27">
        <f>IF(AND(OR(ISBLANK(GI$9),GI$9=0)=FALSE,IH$9=$DM58),1,0)*'4. Formulations'!$K57</f>
        <v>0</v>
      </c>
      <c r="II58" s="27">
        <f>IF(AND(OR(ISBLANK(GJ$9),GJ$9=0)=FALSE,II$9=$DM58),1,0)*'4. Formulations'!$K57</f>
        <v>0</v>
      </c>
      <c r="IJ58" s="27">
        <f>IF(AND(OR(ISBLANK(GK$9),GK$9=0)=FALSE,IJ$9=$DM58),1,0)*'4. Formulations'!$K57</f>
        <v>0</v>
      </c>
      <c r="IK58" s="27">
        <f>IF(AND(OR(ISBLANK(GL$9),GL$9=0)=FALSE,IK$9=$DM58),1,0)*'4. Formulations'!$K57</f>
        <v>0</v>
      </c>
      <c r="IL58" s="27">
        <f>IF(AND(OR(ISBLANK(GM$9),GM$9=0)=FALSE,IL$9=$DM58),1,0)*'4. Formulations'!$K57</f>
        <v>0</v>
      </c>
      <c r="IM58" s="27">
        <f>IF(AND(OR(ISBLANK(GN$9),GN$9=0)=FALSE,IM$9=$DM58),1,0)*'4. Formulations'!$K57</f>
        <v>0</v>
      </c>
      <c r="IN58" s="27">
        <f>IF(AND(OR(ISBLANK(GO$9),GO$9=0)=FALSE,IN$9=$DM58),1,0)*'4. Formulations'!$K57</f>
        <v>0</v>
      </c>
      <c r="IO58" s="27">
        <f>IF(AND(OR(ISBLANK(GP$9),GP$9=0)=FALSE,IO$9=$DM58),1,0)*'4. Formulations'!$K57</f>
        <v>0</v>
      </c>
      <c r="IP58" s="27">
        <f>IF(AND(OR(ISBLANK(GQ$9),GQ$9=0)=FALSE,IP$9=$DM58),1,0)*'4. Formulations'!$K57</f>
        <v>0</v>
      </c>
      <c r="IQ58" s="27">
        <f>IF(AND(OR(ISBLANK(GR$9),GR$9=0)=FALSE,IQ$9=$DM58),1,0)*'4. Formulations'!$K57</f>
        <v>0</v>
      </c>
      <c r="IR58" s="27">
        <f>IF(AND(OR(ISBLANK(GS$9),GS$9=0)=FALSE,IR$9=$DM58),1,0)*'4. Formulations'!$K57</f>
        <v>0</v>
      </c>
      <c r="IS58" s="27">
        <f>IF(AND(OR(ISBLANK(GO$9),GO$9=0)=FALSE,IS$9=$DM58),1,0)*'4. Formulations'!$K57</f>
        <v>0</v>
      </c>
      <c r="IT58" s="27">
        <f>IF(AND(OR(ISBLANK(GP$9),GP$9=0)=FALSE,IT$9=$DM58),1,0)*'4. Formulations'!$K57</f>
        <v>0</v>
      </c>
      <c r="IU58" s="27">
        <f>IF(AND(OR(ISBLANK(GQ$9),GQ$9=0)=FALSE,IU$9=$DM58),1,0)*'4. Formulations'!$K57</f>
        <v>0</v>
      </c>
      <c r="IV58" s="27"/>
      <c r="IW58" s="27"/>
      <c r="IX58" s="27"/>
      <c r="IY58" s="27"/>
      <c r="IZ58" s="27"/>
      <c r="JA58" s="27"/>
      <c r="JC58" s="27">
        <f>IF(AND(OR(ISBLANK(JC$9),JC$9=0)=FALSE,OR(JC$9='2. Protocols'!$C57,JC$9='2. Protocols'!$E57,JC$9='2. Protocols'!$G57)),1,0)*'4. Formulations'!$L57</f>
        <v>0</v>
      </c>
      <c r="JD58" s="27">
        <f>IF(AND(OR(ISBLANK(JD$9),JD$9=0)=FALSE,OR(JD$9='2. Protocols'!$C57,JD$9='2. Protocols'!$E57,JD$9='2. Protocols'!$G57)),1,0)*'4. Formulations'!$L57</f>
        <v>0</v>
      </c>
      <c r="JE58" s="27">
        <f>IF(AND(OR(ISBLANK(JE$9),JE$9=0)=FALSE,OR(JE$9='2. Protocols'!$C57,JE$9='2. Protocols'!$E57,JE$9='2. Protocols'!$G57)),1,0)*'4. Formulations'!$L57</f>
        <v>0</v>
      </c>
      <c r="JF58" s="27">
        <f>IF(AND(OR(ISBLANK(JF$9),JF$9=0)=FALSE,OR(JF$9='2. Protocols'!$C57,JF$9='2. Protocols'!$E57,JF$9='2. Protocols'!$G57)),1,0)*'4. Formulations'!$L57</f>
        <v>0</v>
      </c>
      <c r="JG58" s="27">
        <f>IF(AND(OR(ISBLANK(JG$9),JG$9=0)=FALSE,OR(JG$9='2. Protocols'!$C57,JG$9='2. Protocols'!$E57,JG$9='2. Protocols'!$G57)),1,0)*'4. Formulations'!$L57</f>
        <v>0</v>
      </c>
      <c r="JH58" s="27">
        <f>IF(AND(OR(ISBLANK(JH$9),JH$9=0)=FALSE,OR(JH$9='2. Protocols'!$C57,JH$9='2. Protocols'!$E57,JH$9='2. Protocols'!$G57)),1,0)*'4. Formulations'!$L57</f>
        <v>0</v>
      </c>
      <c r="JI58" s="27">
        <f>IF(AND(OR(ISBLANK(JI$9),JI$9=0)=FALSE,OR(JI$9='2. Protocols'!$C57,JI$9='2. Protocols'!$E57,JI$9='2. Protocols'!$G57)),1,0)*'4. Formulations'!$L57</f>
        <v>0</v>
      </c>
      <c r="JJ58" s="27">
        <f>IF(AND(OR(ISBLANK(JJ$9),JJ$9=0)=FALSE,OR(JJ$9='2. Protocols'!$C57,JJ$9='2. Protocols'!$E57,JJ$9='2. Protocols'!$G57)),1,0)*'4. Formulations'!$L57</f>
        <v>0</v>
      </c>
      <c r="JK58" s="27">
        <f>IF(AND(OR(ISBLANK(JK$9),JK$9=0)=FALSE,OR(JK$9='2. Protocols'!$C57,JK$9='2. Protocols'!$E57,JK$9='2. Protocols'!$G57)),1,0)*'4. Formulations'!$L57</f>
        <v>0</v>
      </c>
      <c r="JL58" s="27">
        <f>IF(AND(OR(ISBLANK(JL$9),JL$9=0)=FALSE,OR(JL$9='2. Protocols'!$C57,JL$9='2. Protocols'!$E57,JL$9='2. Protocols'!$G57)),1,0)*'4. Formulations'!$L57</f>
        <v>0</v>
      </c>
      <c r="JM58" s="27">
        <f>IF(AND(OR(ISBLANK(JM$9),JM$9=0)=FALSE,OR(JM$9='2. Protocols'!$C57,JM$9='2. Protocols'!$E57,JM$9='2. Protocols'!$G57)),1,0)*'4. Formulations'!$L57</f>
        <v>0</v>
      </c>
      <c r="JN58" s="27">
        <f>IF(AND(OR(ISBLANK(JN$9),JN$9=0)=FALSE,OR(JN$9='2. Protocols'!$C57,JN$9='2. Protocols'!$E57,JN$9='2. Protocols'!$G57)),1,0)*'4. Formulations'!$L57</f>
        <v>0</v>
      </c>
      <c r="JO58" s="27">
        <f>IF(AND(OR(ISBLANK(JO$9),JO$9=0)=FALSE,OR(JO$9='2. Protocols'!$C57,JO$9='2. Protocols'!$E57,JO$9='2. Protocols'!$G57)),1,0)*'4. Formulations'!$L57</f>
        <v>0</v>
      </c>
      <c r="JP58" s="27">
        <f>IF(AND(OR(ISBLANK(JP$9),JP$9=0)=FALSE,OR(JP$9='2. Protocols'!$C57,JP$9='2. Protocols'!$E57,JP$9='2. Protocols'!$G57)),1,0)*'4. Formulations'!$L57</f>
        <v>0</v>
      </c>
      <c r="JQ58" s="27">
        <f>IF(AND(OR(ISBLANK(JQ$9),JQ$9=0)=FALSE,OR(JQ$9='2. Protocols'!$C57,JQ$9='2. Protocols'!$E57,JQ$9='2. Protocols'!$G57)),1,0)*'4. Formulations'!$L57</f>
        <v>0</v>
      </c>
      <c r="JR58" s="27">
        <f>IF(AND(OR(ISBLANK(JR$9),JR$9=0)=FALSE,OR(JR$9='2. Protocols'!$C57,JR$9='2. Protocols'!$E57,JR$9='2. Protocols'!$G57)),1,0)*'4. Formulations'!$L57</f>
        <v>0</v>
      </c>
      <c r="JS58" s="27">
        <f>IF(AND(OR(ISBLANK(JS$9),JS$9=0)=FALSE,OR(JS$9='2. Protocols'!$C57,JS$9='2. Protocols'!$E57,JS$9='2. Protocols'!$G57)),1,0)*'4. Formulations'!$L57</f>
        <v>0</v>
      </c>
      <c r="JT58" s="27">
        <f>IF(AND(OR(ISBLANK(JT$9),JT$9=0)=FALSE,OR(JT$9='2. Protocols'!$C57,JT$9='2. Protocols'!$E57,JT$9='2. Protocols'!$G57)),1,0)*'4. Formulations'!$L57</f>
        <v>0</v>
      </c>
      <c r="JU58" s="27">
        <f>IF(AND(OR(ISBLANK(JU$9),JU$9=0)=FALSE,OR(JU$9='2. Protocols'!$C57,JU$9='2. Protocols'!$E57,JU$9='2. Protocols'!$G57)),1,0)*'4. Formulations'!$L57</f>
        <v>0</v>
      </c>
      <c r="JV58" s="27">
        <f>IF(AND(OR(ISBLANK(JV$9),JV$9=0)=FALSE,OR(JV$9='2. Protocols'!$C57,JV$9='2. Protocols'!$E57,JV$9='2. Protocols'!$G57)),1,0)*'4. Formulations'!$L57</f>
        <v>0</v>
      </c>
      <c r="JW58" s="27">
        <f>IF(AND(OR(ISBLANK(JW$9),JW$9=0)=FALSE,OR(JW$9='2. Protocols'!$C57,JW$9='2. Protocols'!$E57,JW$9='2. Protocols'!$G57)),1,0)*'4. Formulations'!$L57</f>
        <v>0</v>
      </c>
      <c r="JX58" s="27">
        <f>IF(AND(OR(ISBLANK(JX$9),JX$9=0)=FALSE,OR(JX$9='2. Protocols'!$C57,JX$9='2. Protocols'!$E57,JX$9='2. Protocols'!$G57)),1,0)*'4. Formulations'!$L57</f>
        <v>0</v>
      </c>
      <c r="JY58" s="27">
        <f>IF(AND(OR(ISBLANK(JY$9),JY$9=0)=FALSE,OR(JY$9='2. Protocols'!$C57,JY$9='2. Protocols'!$E57,JY$9='2. Protocols'!$G57)),1,0)*'4. Formulations'!$L57</f>
        <v>0</v>
      </c>
      <c r="JZ58" s="27">
        <f>IF(AND(OR(ISBLANK(JZ$9),JZ$9=0)=FALSE,OR(JZ$9='2. Protocols'!$C57,JZ$9='2. Protocols'!$E57,JZ$9='2. Protocols'!$G57)),1,0)*'4. Formulations'!$L57</f>
        <v>0</v>
      </c>
      <c r="KA58" s="27">
        <f>IF(AND(OR(ISBLANK(KA$9),KA$9=0)=FALSE,OR(KA$9='2. Protocols'!$C57,KA$9='2. Protocols'!$E57,KA$9='2. Protocols'!$G57)),1,0)*'4. Formulations'!$L57</f>
        <v>0</v>
      </c>
      <c r="KB58" s="27">
        <f>IF(AND(OR(ISBLANK(KB$9),KB$9=0)=FALSE,OR(KB$9='2. Protocols'!$C57,KB$9='2. Protocols'!$E57,KB$9='2. Protocols'!$G57)),1,0)*'4. Formulations'!$L57</f>
        <v>0</v>
      </c>
      <c r="KC58" s="27">
        <f>IF(AND(OR(ISBLANK(KC$9),KC$9=0)=FALSE,OR(KC$9='2. Protocols'!$C57,KC$9='2. Protocols'!$E57,KC$9='2. Protocols'!$G57)),1,0)*'4. Formulations'!$L57</f>
        <v>0</v>
      </c>
      <c r="KD58" s="27">
        <f>IF(AND(OR(ISBLANK(KD$9),KD$9=0)=FALSE,OR(KD$9='2. Protocols'!$C57,KD$9='2. Protocols'!$E57,KD$9='2. Protocols'!$G57)),1,0)*'4. Formulations'!$L57</f>
        <v>0</v>
      </c>
      <c r="KE58" s="27">
        <f>IF(AND(OR(ISBLANK(KE$9),KE$9=0)=FALSE,OR(KE$9='2. Protocols'!$C57,KE$9='2. Protocols'!$E57,KE$9='2. Protocols'!$G57)),1,0)*'4. Formulations'!$L57</f>
        <v>0</v>
      </c>
      <c r="KF58" s="27">
        <f>IF(AND(OR(ISBLANK(KF$9),KF$9=0)=FALSE,OR(KF$9='2. Protocols'!$C57,KF$9='2. Protocols'!$E57,KF$9='2. Protocols'!$G57)),1,0)*'4. Formulations'!$L57</f>
        <v>0</v>
      </c>
      <c r="KG58" s="27">
        <f>IF(AND(OR(ISBLANK(KG$9),KG$9=0)=FALSE,OR(KG$9='2. Protocols'!$C57,KG$9='2. Protocols'!$E57,KG$9='2. Protocols'!$G57)),1,0)*'4. Formulations'!$L57</f>
        <v>0</v>
      </c>
      <c r="KH58" s="27">
        <f>IF(AND(OR(ISBLANK(KH$9),KH$9=0)=FALSE,OR(KH$9='2. Protocols'!$C57,KH$9='2. Protocols'!$E57,KH$9='2. Protocols'!$G57)),1,0)*'4. Formulations'!$L57</f>
        <v>0</v>
      </c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B58" s="27">
        <f>IF(AND(OR(ISBLANK(LB$9),LB$9=0)=FALSE,LB$9=$DL58),1,0)*'4. Formulations'!$M57</f>
        <v>0</v>
      </c>
      <c r="LC58" s="27">
        <f>IF(AND(OR(ISBLANK(LC$9),LC$9=0)=FALSE,LC$9=$DL58),1,0)*'4. Formulations'!$M57</f>
        <v>0</v>
      </c>
      <c r="LD58" s="27">
        <f>IF(AND(OR(ISBLANK(LD$9),LD$9=0)=FALSE,LD$9=$DL58),1,0)*'4. Formulations'!$M57</f>
        <v>0</v>
      </c>
      <c r="LE58" s="27">
        <f>IF(AND(OR(ISBLANK(LE$9),LE$9=0)=FALSE,LE$9=$DL58),1,0)*'4. Formulations'!$M57</f>
        <v>0</v>
      </c>
      <c r="LF58" s="27">
        <f>IF(AND(OR(ISBLANK(LF$9),LF$9=0)=FALSE,LF$9=$DL58),1,0)*'4. Formulations'!$M57</f>
        <v>0</v>
      </c>
      <c r="LG58" s="27">
        <f>IF(AND(OR(ISBLANK(LG$9),LG$9=0)=FALSE,LG$9=$DL58),1,0)*'4. Formulations'!$M57</f>
        <v>0</v>
      </c>
      <c r="LH58" s="27">
        <f>IF(AND(OR(ISBLANK(LH$9),LH$9=0)=FALSE,LH$9=$DL58),1,0)*'4. Formulations'!$M57</f>
        <v>0</v>
      </c>
      <c r="LI58" s="27">
        <f>IF(AND(OR(ISBLANK(LI$9),LI$9=0)=FALSE,LI$9=$DL58),1,0)*'4. Formulations'!$M57</f>
        <v>0</v>
      </c>
      <c r="LJ58" s="27">
        <f>IF(AND(OR(ISBLANK(LJ$9),LJ$9=0)=FALSE,LJ$9=$DL58),1,0)*'4. Formulations'!$M57</f>
        <v>0</v>
      </c>
      <c r="LK58" s="27">
        <f>IF(AND(OR(ISBLANK(LK$9),LK$9=0)=FALSE,LK$9=$DL58),1,0)*'4. Formulations'!$M57</f>
        <v>0</v>
      </c>
      <c r="LL58" s="27">
        <f>IF(AND(OR(ISBLANK(LL$9),LL$9=0)=FALSE,LL$9=$DL58),1,0)*'4. Formulations'!$M57</f>
        <v>0</v>
      </c>
      <c r="LM58" s="27">
        <f>IF(AND(OR(ISBLANK(LM$9),LM$9=0)=FALSE,LM$9=$DL58),1,0)*'4. Formulations'!$M57</f>
        <v>0</v>
      </c>
      <c r="LN58" s="27">
        <f>IF(AND(OR(ISBLANK(LN$9),LN$9=0)=FALSE,LN$9=$DL58),1,0)*'4. Formulations'!$M57</f>
        <v>0</v>
      </c>
      <c r="LO58" s="27">
        <f>IF(AND(OR(ISBLANK(LO$9),LO$9=0)=FALSE,LO$9=$DL58),1,0)*'4. Formulations'!$M57</f>
        <v>0</v>
      </c>
      <c r="LP58" s="27">
        <f>IF(AND(OR(ISBLANK(LP$9),LP$9=0)=FALSE,LP$9=$DL58),1,0)*'4. Formulations'!$M57</f>
        <v>0</v>
      </c>
      <c r="LQ58" s="27">
        <f>IF(AND(OR(ISBLANK(LQ$9),LQ$9=0)=FALSE,LQ$9=$DL58),1,0)*'4. Formulations'!$M57</f>
        <v>0</v>
      </c>
      <c r="LR58" s="27">
        <f>IF(AND(OR(ISBLANK(LR$9),LR$9=0)=FALSE,LR$9=$DL58),1,0)*'4. Formulations'!$M57</f>
        <v>0</v>
      </c>
      <c r="LS58" s="27"/>
      <c r="LT58" s="27"/>
      <c r="LU58" s="27"/>
      <c r="LW58" s="27">
        <f>IF(AND(OR(ISBLANK(LW$9),LW$9=0)=FALSE,SUM($LB58:$LR58)&gt;0,LW$9='2. Protocols'!$G57),1,0)*'4. Formulations'!$M57</f>
        <v>0</v>
      </c>
      <c r="LX58" s="27">
        <f>IF(AND(OR(ISBLANK(LX$9),LX$9=0)=FALSE,SUM($LB58:$LR58)&gt;0,LX$9='2. Protocols'!$G57),1,0)*'4. Formulations'!$M57</f>
        <v>0</v>
      </c>
      <c r="LY58" s="27">
        <f>IF(AND(OR(ISBLANK(LY$9),LY$9=0)=FALSE,SUM($LB58:$LR58)&gt;0,LY$9='2. Protocols'!$G57),1,0)*'4. Formulations'!$M57</f>
        <v>0</v>
      </c>
      <c r="LZ58" s="27">
        <f>IF(AND(OR(ISBLANK(LZ$9),LZ$9=0)=FALSE,SUM($LB58:$LR58)&gt;0,LZ$9='2. Protocols'!$G57),1,0)*'4. Formulations'!$M57</f>
        <v>0</v>
      </c>
      <c r="MA58" s="27">
        <f>IF(AND(OR(ISBLANK(MA$9),MA$9=0)=FALSE,SUM($LB58:$LR58)&gt;0,MA$9='2. Protocols'!$G57),1,0)*'4. Formulations'!$M57</f>
        <v>0</v>
      </c>
      <c r="MB58" s="27">
        <f>IF(AND(OR(ISBLANK(MB$9),MB$9=0)=FALSE,SUM($LB58:$LR58)&gt;0,MB$9='2. Protocols'!$G57),1,0)*'4. Formulations'!$M57</f>
        <v>0</v>
      </c>
      <c r="MC58" s="27">
        <f>IF(AND(OR(ISBLANK(MC$9),MC$9=0)=FALSE,SUM($LB58:$LR58)&gt;0,MC$9='2. Protocols'!$G57),1,0)*'4. Formulations'!$M57</f>
        <v>0</v>
      </c>
      <c r="MD58" s="27">
        <f>IF(AND(OR(ISBLANK(MD$9),MD$9=0)=FALSE,SUM($LB58:$LR58)&gt;0,MD$9='2. Protocols'!$G57),1,0)*'4. Formulations'!$M57</f>
        <v>0</v>
      </c>
      <c r="ME58" s="27">
        <f>IF(AND(OR(ISBLANK(ME$9),ME$9=0)=FALSE,SUM($LB58:$LR58)&gt;0,ME$9='2. Protocols'!$G57),1,0)*'4. Formulations'!$M57</f>
        <v>0</v>
      </c>
      <c r="MF58" s="27">
        <f>IF(AND(OR(ISBLANK(MF$9),MF$9=0)=FALSE,SUM($LB58:$LR58)&gt;0,MF$9='2. Protocols'!$G57),1,0)*'4. Formulations'!$M57</f>
        <v>0</v>
      </c>
      <c r="MG58" s="27">
        <f>IF(AND(OR(ISBLANK(MG$9),MG$9=0)=FALSE,SUM($LB58:$LR58)&gt;0,MG$9='2. Protocols'!$G57),1,0)*'4. Formulations'!$M57</f>
        <v>0</v>
      </c>
      <c r="MH58" s="27">
        <f>IF(AND(OR(ISBLANK(MH$9),MH$9=0)=FALSE,SUM($LB58:$LR58)&gt;0,MH$9='2. Protocols'!$G57),1,0)*'4. Formulations'!$M57</f>
        <v>0</v>
      </c>
      <c r="MI58" s="27">
        <f>IF(AND(OR(ISBLANK(MI$9),MI$9=0)=FALSE,SUM($LB58:$LR58)&gt;0,MI$9='2. Protocols'!$G57),1,0)*'4. Formulations'!$M57</f>
        <v>0</v>
      </c>
      <c r="MJ58" s="27">
        <f>IF(AND(OR(ISBLANK(MJ$9),MJ$9=0)=FALSE,SUM($LB58:$LR58)&gt;0,MJ$9='2. Protocols'!$G57),1,0)*'4. Formulations'!$M57</f>
        <v>0</v>
      </c>
      <c r="MK58" s="27">
        <f>IF(AND(OR(ISBLANK(MK$9),MK$9=0)=FALSE,SUM($LB58:$LR58)&gt;0,MK$9='2. Protocols'!$G57),1,0)*'4. Formulations'!$M57</f>
        <v>0</v>
      </c>
      <c r="ML58" s="27">
        <f>IF(AND(OR(ISBLANK(ML$9),ML$9=0)=FALSE,SUM($LB58:$LR58)&gt;0,ML$9='2. Protocols'!$G57),1,0)*'4. Formulations'!$M57</f>
        <v>0</v>
      </c>
      <c r="MM58" s="27">
        <f>IF(AND(OR(ISBLANK(MM$9),MM$9=0)=FALSE,SUM($LB58:$LR58)&gt;0,MM$9='2. Protocols'!$G57),1,0)*'4. Formulations'!$M57</f>
        <v>0</v>
      </c>
      <c r="MN58" s="27">
        <f>IF(AND(OR(ISBLANK(MN$9),MN$9=0)=FALSE,SUM($LB58:$LR58)&gt;0,MN$9='2. Protocols'!$G57),1,0)*'4. Formulations'!$M57</f>
        <v>0</v>
      </c>
      <c r="MO58" s="27">
        <f>IF(AND(OR(ISBLANK(MO$9),MO$9=0)=FALSE,SUM($LB58:$LR58)&gt;0,MO$9='2. Protocols'!$G57),1,0)*'4. Formulations'!$M57</f>
        <v>0</v>
      </c>
      <c r="MP58" s="27">
        <f>IF(AND(OR(ISBLANK(MP$9),MP$9=0)=FALSE,SUM($LB58:$LR58)&gt;0,MP$9='2. Protocols'!$G57),1,0)*'4. Formulations'!$M57</f>
        <v>0</v>
      </c>
      <c r="MQ58" s="27">
        <f>IF(AND(OR(ISBLANK(MQ$9),MQ$9=0)=FALSE,SUM($LB58:$LR58)&gt;0,MQ$9='2. Protocols'!$G57),1,0)*'4. Formulations'!$M57</f>
        <v>0</v>
      </c>
      <c r="MR58" s="27">
        <f>IF(AND(OR(ISBLANK(MR$9),MR$9=0)=FALSE,SUM($LB58:$LR58)&gt;0,MR$9='2. Protocols'!$G57),1,0)*'4. Formulations'!$M57</f>
        <v>0</v>
      </c>
      <c r="MS58" s="27">
        <f>IF(AND(OR(ISBLANK(MS$9),MS$9=0)=FALSE,SUM($LB58:$LR58)&gt;0,MS$9='2. Protocols'!$G57),1,0)*'4. Formulations'!$M57</f>
        <v>0</v>
      </c>
      <c r="MT58" s="27">
        <f>IF(AND(OR(ISBLANK(MT$9),MT$9=0)=FALSE,SUM($LB58:$LR58)&gt;0,MT$9='2. Protocols'!$G57),1,0)*'4. Formulations'!$M57</f>
        <v>0</v>
      </c>
      <c r="MU58" s="27">
        <f>IF(AND(OR(ISBLANK(MU$9),MU$9=0)=FALSE,SUM($LB58:$LR58)&gt;0,MU$9='2. Protocols'!$G57),1,0)*'4. Formulations'!$M57</f>
        <v>0</v>
      </c>
      <c r="MV58" s="27">
        <f>IF(AND(OR(ISBLANK(MV$9),MV$9=0)=FALSE,SUM($LB58:$LR58)&gt;0,MV$9='2. Protocols'!$G57),1,0)*'4. Formulations'!$M57</f>
        <v>0</v>
      </c>
      <c r="MW58" s="27">
        <f>IF(AND(OR(ISBLANK(MW$9),MW$9=0)=FALSE,SUM($LB58:$LR58)&gt;0,MW$9='2. Protocols'!$G57),1,0)*'4. Formulations'!$M57</f>
        <v>0</v>
      </c>
      <c r="MX58" s="27">
        <f>IF(AND(OR(ISBLANK(MX$9),MX$9=0)=FALSE,SUM($LB58:$LR58)&gt;0,MX$9='2. Protocols'!$G57),1,0)*'4. Formulations'!$M57</f>
        <v>0</v>
      </c>
      <c r="MY58" s="27">
        <f>IF(AND(OR(ISBLANK(MY$9),MY$9=0)=FALSE,SUM($LB58:$LR58)&gt;0,MY$9='2. Protocols'!$G57),1,0)*'4. Formulations'!$M57</f>
        <v>0</v>
      </c>
      <c r="MZ58" s="27">
        <f>IF(AND(OR(ISBLANK(MZ$9),MZ$9=0)=FALSE,SUM($LB58:$LR58)&gt;0,MZ$9='2. Protocols'!$G57),1,0)*'4. Formulations'!$M57</f>
        <v>0</v>
      </c>
      <c r="NA58" s="27">
        <f>IF(AND(OR(ISBLANK(NA$9),NA$9=0)=FALSE,SUM($LB58:$LR58)&gt;0,NA$9='2. Protocols'!$G57),1,0)*'4. Formulations'!$M57</f>
        <v>0</v>
      </c>
      <c r="NB58" s="27">
        <f>IF(AND(OR(ISBLANK(NB$9),NB$9=0)=FALSE,SUM($LB58:$LR58)&gt;0,NB$9='2. Protocols'!$G57),1,0)*'4. Formulations'!$M57</f>
        <v>0</v>
      </c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V58" s="27">
        <f>IF(AND(OR(ISBLANK(NV$9),NV$9=0)=FALSE,NV$9=$DM58),1,0)*'4. Formulations'!$N57</f>
        <v>0</v>
      </c>
      <c r="NW58" s="721">
        <f>IF(AND(OR(ISBLANK(NW$9),NW$9=0)=FALSE,NW$9=$DM58),1,0)*'4. Formulations'!$N57</f>
        <v>0</v>
      </c>
      <c r="NX58" s="27">
        <f>IF(AND(OR(ISBLANK(NX$9),NX$9=0)=FALSE,NX$9=$DM58),1,0)*'4. Formulations'!$N57</f>
        <v>0</v>
      </c>
      <c r="NY58" s="27">
        <f>IF(AND(OR(ISBLANK(NY$9),NY$9=0)=FALSE,NY$9=$DM58),1,0)*'4. Formulations'!$N57</f>
        <v>0</v>
      </c>
      <c r="NZ58" s="27">
        <f>IF(AND(OR(ISBLANK(NZ$9),NZ$9=0)=FALSE,NZ$9=$DM58),1,0)*'4. Formulations'!$N57</f>
        <v>0</v>
      </c>
      <c r="OA58" s="27">
        <f>IF(AND(OR(ISBLANK(OA$9),OA$9=0)=FALSE,OA$9=$DM58),1,0)*'4. Formulations'!$N57</f>
        <v>0</v>
      </c>
      <c r="OB58" s="27">
        <f>IF(AND(OR(ISBLANK(OB$9),OB$9=0)=FALSE,OB$9=$DM58),1,0)*'4. Formulations'!$N57</f>
        <v>0</v>
      </c>
      <c r="OC58" s="27">
        <f>IF(AND(OR(ISBLANK(OC$9),OC$9=0)=FALSE,OC$9=$DM58),1,0)*'4. Formulations'!$N57</f>
        <v>0</v>
      </c>
      <c r="OD58" s="27">
        <f>IF(AND(OR(ISBLANK(OD$9),OD$9=0)=FALSE,OD$9=$DM58),1,0)*'4. Formulations'!$N57</f>
        <v>0</v>
      </c>
      <c r="OE58" s="27">
        <f>IF(AND(OR(ISBLANK(OE$9),OE$9=0)=FALSE,OE$9=$DM58),1,0)*'4. Formulations'!$N57</f>
        <v>0</v>
      </c>
      <c r="OF58" s="27">
        <f>IF(AND(OR(ISBLANK(OF$9),OF$9=0)=FALSE,OF$9=$DM58),1,0)*'4. Formulations'!$N57</f>
        <v>0</v>
      </c>
      <c r="OG58" s="27">
        <f>IF(AND(OR(ISBLANK(OG$9),OG$9=0)=FALSE,OG$9=$DM58),1,0)*'4. Formulations'!$N57</f>
        <v>0</v>
      </c>
      <c r="OH58" s="27">
        <f>IF(AND(OR(ISBLANK(OH$9),OH$9=0)=FALSE,OH$9=$DM58),1,0)*'4. Formulations'!$N57</f>
        <v>0</v>
      </c>
      <c r="OI58" s="27">
        <f>IF(AND(OR(ISBLANK(OI$9),OI$9=0)=FALSE,OI$9=$DM58),1,0)*'4. Formulations'!$N57</f>
        <v>0</v>
      </c>
      <c r="OJ58" s="27">
        <f>IF(AND(OR(ISBLANK(OJ$9),OJ$9=0)=FALSE,OJ$9=$DM58),1,0)*'4. Formulations'!$N57</f>
        <v>0</v>
      </c>
      <c r="OK58" s="27">
        <f>IF(AND(OR(ISBLANK(OK$9),OK$9=0)=FALSE,OK$9=$DM58),1,0)*'4. Formulations'!$N57</f>
        <v>0</v>
      </c>
      <c r="OL58" s="27">
        <f>IF(AND(OR(ISBLANK(OL$9),OL$9=0)=FALSE,OL$9=$DM58),1,0)*'4. Formulations'!$N57</f>
        <v>0</v>
      </c>
      <c r="OM58" s="27"/>
      <c r="ON58" s="27"/>
      <c r="OO58" s="27"/>
      <c r="OQ58" s="27">
        <f>IF(AND(OR(ISBLANK(OQ$9),OQ$9=0)=FALSE,OR(OQ$9='2. Protocols'!$C57,OQ$9='2. Protocols'!$E57,OQ$9='2. Protocols'!$G57)),1,0)*'4. Formulations'!$O57</f>
        <v>0</v>
      </c>
      <c r="OR58" s="27">
        <f>IF(AND(OR(ISBLANK(OR$9),OR$9=0)=FALSE,OR(OR$9='2. Protocols'!$C57,OR$9='2. Protocols'!$E57,OR$9='2. Protocols'!$G57)),1,0)*'4. Formulations'!$O57</f>
        <v>0</v>
      </c>
      <c r="OS58" s="27">
        <f>IF(AND(OR(ISBLANK(OS$9),OS$9=0)=FALSE,OR(OS$9='2. Protocols'!$C57,OS$9='2. Protocols'!$E57,OS$9='2. Protocols'!$G57)),1,0)*'4. Formulations'!$O57</f>
        <v>0</v>
      </c>
      <c r="OT58" s="27">
        <f>IF(AND(OR(ISBLANK(OT$9),OT$9=0)=FALSE,OR(OT$9='2. Protocols'!$C57,OT$9='2. Protocols'!$E57,OT$9='2. Protocols'!$G57)),1,0)*'4. Formulations'!$O57</f>
        <v>0</v>
      </c>
      <c r="OU58" s="27">
        <f>IF(AND(OR(ISBLANK(OU$9),OU$9=0)=FALSE,OR(OU$9='2. Protocols'!$C57,OU$9='2. Protocols'!$E57,OU$9='2. Protocols'!$G57)),1,0)*'4. Formulations'!$O57</f>
        <v>0</v>
      </c>
      <c r="OV58" s="27">
        <f>IF(AND(OR(ISBLANK(OV$9),OV$9=0)=FALSE,OR(OV$9='2. Protocols'!$C57,OV$9='2. Protocols'!$E57,OV$9='2. Protocols'!$G57)),1,0)*'4. Formulations'!$O57</f>
        <v>0</v>
      </c>
      <c r="OW58" s="27">
        <f>IF(AND(OR(ISBLANK(OW$9),OW$9=0)=FALSE,OR(OW$9='2. Protocols'!$C57,OW$9='2. Protocols'!$E57,OW$9='2. Protocols'!$G57)),1,0)*'4. Formulations'!$O57</f>
        <v>0</v>
      </c>
      <c r="OX58" s="27">
        <f>IF(AND(OR(ISBLANK(OX$9),OX$9=0)=FALSE,OR(OX$9='2. Protocols'!$C57,OX$9='2. Protocols'!$E57,OX$9='2. Protocols'!$G57)),1,0)*'4. Formulations'!$O57</f>
        <v>0</v>
      </c>
      <c r="OY58" s="27">
        <f>IF(AND(OR(ISBLANK(OY$9),OY$9=0)=FALSE,OR(OY$9='2. Protocols'!$C57,OY$9='2. Protocols'!$E57,OY$9='2. Protocols'!$G57)),1,0)*'4. Formulations'!$O57</f>
        <v>0</v>
      </c>
      <c r="OZ58" s="27">
        <f>IF(AND(OR(ISBLANK(OZ$9),OZ$9=0)=FALSE,OR(OZ$9='2. Protocols'!$C57,OZ$9='2. Protocols'!$E57,OZ$9='2. Protocols'!$G57)),1,0)*'4. Formulations'!$O57</f>
        <v>0</v>
      </c>
      <c r="PA58" s="27">
        <f>IF(AND(OR(ISBLANK(PA$9),PA$9=0)=FALSE,OR(PA$9='2. Protocols'!$C57,PA$9='2. Protocols'!$E57,PA$9='2. Protocols'!$G57)),1,0)*'4. Formulations'!$O57</f>
        <v>0</v>
      </c>
      <c r="PB58" s="27">
        <f>IF(AND(OR(ISBLANK(PB$9),PB$9=0)=FALSE,OR(PB$9='2. Protocols'!$C57,PB$9='2. Protocols'!$E57,PB$9='2. Protocols'!$G57)),1,0)*'4. Formulations'!$O57</f>
        <v>0</v>
      </c>
      <c r="PC58" s="27">
        <f>IF(AND(OR(ISBLANK(PC$9),PC$9=0)=FALSE,OR(PC$9='2. Protocols'!$C57,PC$9='2. Protocols'!$E57,PC$9='2. Protocols'!$G57)),1,0)*'4. Formulations'!$O57</f>
        <v>0</v>
      </c>
      <c r="PD58" s="27">
        <f>IF(AND(OR(ISBLANK(PD$9),PD$9=0)=FALSE,OR(PD$9='2. Protocols'!$C57,PD$9='2. Protocols'!$E57,PD$9='2. Protocols'!$G57)),1,0)*'4. Formulations'!$O57</f>
        <v>0</v>
      </c>
      <c r="PE58" s="27">
        <f>IF(AND(OR(ISBLANK(PE$9),PE$9=0)=FALSE,OR(PE$9='2. Protocols'!$C57,PE$9='2. Protocols'!$E57,PE$9='2. Protocols'!$G57)),1,0)*'4. Formulations'!$O57</f>
        <v>0</v>
      </c>
      <c r="PF58" s="27">
        <f>IF(AND(OR(ISBLANK(PF$9),PF$9=0)=FALSE,OR(PF$9='2. Protocols'!$C57,PF$9='2. Protocols'!$E57,PF$9='2. Protocols'!$G57)),1,0)*'4. Formulations'!$O57</f>
        <v>0</v>
      </c>
      <c r="PG58" s="27">
        <f>IF(AND(OR(ISBLANK(PG$9),PG$9=0)=FALSE,OR(PG$9='2. Protocols'!$C57,PG$9='2. Protocols'!$E57,PG$9='2. Protocols'!$G57)),1,0)*'4. Formulations'!$O57</f>
        <v>0</v>
      </c>
      <c r="PH58" s="27">
        <f>IF(AND(OR(ISBLANK(PH$9),PH$9=0)=FALSE,OR(PH$9='2. Protocols'!$C57,PH$9='2. Protocols'!$E57,PH$9='2. Protocols'!$G57)),1,0)*'4. Formulations'!$O57</f>
        <v>0</v>
      </c>
      <c r="PI58" s="27">
        <f>IF(AND(OR(ISBLANK(PI$9),PI$9=0)=FALSE,OR(PI$9='2. Protocols'!$C57,PI$9='2. Protocols'!$E57,PI$9='2. Protocols'!$G57)),1,0)*'4. Formulations'!$O57</f>
        <v>0</v>
      </c>
      <c r="PJ58" s="27">
        <f>IF(AND(OR(ISBLANK(PJ$9),PJ$9=0)=FALSE,OR(PJ$9='2. Protocols'!$C57,PJ$9='2. Protocols'!$E57,PJ$9='2. Protocols'!$G57)),1,0)*'4. Formulations'!$O57</f>
        <v>0</v>
      </c>
      <c r="PK58" s="27">
        <f>IF(AND(OR(ISBLANK(PK$9),PK$9=0)=FALSE,OR(PK$9='2. Protocols'!$C57,PK$9='2. Protocols'!$E57,PK$9='2. Protocols'!$G57)),1,0)*'4. Formulations'!$O57</f>
        <v>0</v>
      </c>
      <c r="PL58" s="27">
        <f>IF(AND(OR(ISBLANK(PL$9),PL$9=0)=FALSE,OR(PL$9='2. Protocols'!$C57,PL$9='2. Protocols'!$E57,PL$9='2. Protocols'!$G57)),1,0)*'4. Formulations'!$O57</f>
        <v>0</v>
      </c>
      <c r="PM58" s="27">
        <f>IF(AND(OR(ISBLANK(PM$9),PM$9=0)=FALSE,OR(PM$9='2. Protocols'!$C57,PM$9='2. Protocols'!$E57,PM$9='2. Protocols'!$G57)),1,0)*'4. Formulations'!$O57</f>
        <v>0</v>
      </c>
      <c r="PN58" s="27">
        <f>IF(AND(OR(ISBLANK(PN$9),PN$9=0)=FALSE,OR(PN$9='2. Protocols'!$C57,PN$9='2. Protocols'!$E57,PN$9='2. Protocols'!$G57)),1,0)*'4. Formulations'!$O57</f>
        <v>0</v>
      </c>
      <c r="PO58" s="27">
        <f>IF(AND(OR(ISBLANK(PO$9),PO$9=0)=FALSE,OR(PO$9='2. Protocols'!$C57,PO$9='2. Protocols'!$E57,PO$9='2. Protocols'!$G57)),1,0)*'4. Formulations'!$O57</f>
        <v>0</v>
      </c>
      <c r="PP58" s="27">
        <f>IF(AND(OR(ISBLANK(PP$9),PP$9=0)=FALSE,OR(PP$9='2. Protocols'!$C57,PP$9='2. Protocols'!$E57,PP$9='2. Protocols'!$G57)),1,0)*'4. Formulations'!$O57</f>
        <v>0</v>
      </c>
      <c r="PQ58" s="27">
        <f>IF(AND(OR(ISBLANK(PQ$9),PQ$9=0)=FALSE,OR(PQ$9='2. Protocols'!$C57,PQ$9='2. Protocols'!$E57,PQ$9='2. Protocols'!$G57)),1,0)*'4. Formulations'!$O57</f>
        <v>0</v>
      </c>
      <c r="PR58" s="27">
        <f>IF(AND(OR(ISBLANK(PR$9),PR$9=0)=FALSE,OR(PR$9='2. Protocols'!$C57,PR$9='2. Protocols'!$E57,PR$9='2. Protocols'!$G57)),1,0)*'4. Formulations'!$O57</f>
        <v>0</v>
      </c>
      <c r="PS58" s="27">
        <f>IF(AND(OR(ISBLANK(PS$9),PS$9=0)=FALSE,OR(PS$9='2. Protocols'!$C57,PS$9='2. Protocols'!$E57,PS$9='2. Protocols'!$G57)),1,0)*'4. Formulations'!$O57</f>
        <v>0</v>
      </c>
      <c r="PT58" s="27">
        <f>IF(AND(OR(ISBLANK(PT$9),PT$9=0)=FALSE,OR(PT$9='2. Protocols'!$C57,PT$9='2. Protocols'!$E57,PT$9='2. Protocols'!$G57)),1,0)*'4. Formulations'!$O57</f>
        <v>0</v>
      </c>
      <c r="PU58" s="27">
        <f>IF(AND(OR(ISBLANK(PU$9),PU$9=0)=FALSE,OR(PU$9='2. Protocols'!$C57,PU$9='2. Protocols'!$E57,PU$9='2. Protocols'!$G57)),1,0)*'4. Formulations'!$O57</f>
        <v>0</v>
      </c>
      <c r="PV58" s="27">
        <f>IF(AND(OR(ISBLANK(PV$9),PV$9=0)=FALSE,OR(PV$9='2. Protocols'!$C57,PV$9='2. Protocols'!$E57,PV$9='2. Protocols'!$G57)),1,0)*'4. Formulations'!$O57</f>
        <v>0</v>
      </c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P58" s="27">
        <f>IF(AND(OR(ISBLANK(QP$9),QP$9=0)=FALSE,QP$9=$DL58),1,0)*'4. Formulations'!$P57</f>
        <v>0</v>
      </c>
      <c r="QQ58" s="27">
        <f>IF(AND(OR(ISBLANK(QQ$9),QQ$9=0)=FALSE,QQ$9=$DL58),1,0)*'4. Formulations'!$P57</f>
        <v>0</v>
      </c>
      <c r="QR58" s="27">
        <f>IF(AND(OR(ISBLANK(QR$9),QR$9=0)=FALSE,QR$9=$DL58),1,0)*'4. Formulations'!$P57</f>
        <v>0</v>
      </c>
      <c r="QS58" s="27">
        <f>IF(AND(OR(ISBLANK(QS$9),QS$9=0)=FALSE,QS$9=$DL58),1,0)*'4. Formulations'!$P57</f>
        <v>0</v>
      </c>
      <c r="QT58" s="27">
        <f>IF(AND(OR(ISBLANK(QT$9),QT$9=0)=FALSE,QT$9=$DL58),1,0)*'4. Formulations'!$P57</f>
        <v>0</v>
      </c>
      <c r="QU58" s="27">
        <f>IF(AND(OR(ISBLANK(QU$9),QU$9=0)=FALSE,QU$9=$DL58),1,0)*'4. Formulations'!$P57</f>
        <v>0</v>
      </c>
      <c r="QV58" s="27">
        <f>IF(AND(OR(ISBLANK(QV$9),QV$9=0)=FALSE,QV$9=$DL58),1,0)*'4. Formulations'!$P57</f>
        <v>0</v>
      </c>
      <c r="QW58" s="27">
        <f>IF(AND(OR(ISBLANK(QW$9),QW$9=0)=FALSE,QW$9=$DL58),1,0)*'4. Formulations'!$P57</f>
        <v>0</v>
      </c>
      <c r="QX58" s="27">
        <f>IF(AND(OR(ISBLANK(QX$9),QX$9=0)=FALSE,QX$9=$DL58),1,0)*'4. Formulations'!$P57</f>
        <v>0</v>
      </c>
      <c r="QY58" s="27">
        <f>IF(AND(OR(ISBLANK(QY$9),QY$9=0)=FALSE,QY$9=$DL58),1,0)*'4. Formulations'!$P57</f>
        <v>0</v>
      </c>
      <c r="QZ58" s="27">
        <f>IF(AND(OR(ISBLANK(QZ$9),QZ$9=0)=FALSE,QZ$9=$DL58),1,0)*'4. Formulations'!$P57</f>
        <v>0</v>
      </c>
      <c r="RA58" s="27">
        <f>IF(AND(OR(ISBLANK(RA$9),RA$9=0)=FALSE,RA$9=$DL58),1,0)*'4. Formulations'!$P57</f>
        <v>0</v>
      </c>
      <c r="RB58" s="27">
        <f>IF(AND(OR(ISBLANK(RB$9),RB$9=0)=FALSE,RB$9=$DL58),1,0)*'4. Formulations'!$P57</f>
        <v>0</v>
      </c>
      <c r="RC58" s="27">
        <f>IF(AND(OR(ISBLANK(RC$9),RC$9=0)=FALSE,RC$9=$DL58),1,0)*'4. Formulations'!$P57</f>
        <v>0</v>
      </c>
      <c r="RD58" s="27">
        <f>IF(AND(OR(ISBLANK(RD$9),RD$9=0)=FALSE,RD$9=$DL58),1,0)*'4. Formulations'!$P57</f>
        <v>0</v>
      </c>
      <c r="RE58" s="27">
        <f>IF(AND(OR(ISBLANK(RE$9),RE$9=0)=FALSE,RE$9=$DL58),1,0)*'4. Formulations'!$P57</f>
        <v>0</v>
      </c>
      <c r="RF58" s="27">
        <f>IF(AND(OR(ISBLANK(RF$9),RF$9=0)=FALSE,RF$9=$DL58),1,0)*'4. Formulations'!$P57</f>
        <v>0</v>
      </c>
      <c r="RG58" s="27"/>
      <c r="RH58" s="27"/>
      <c r="RI58" s="27"/>
      <c r="RK58" s="27">
        <f>IF(AND(OR(ISBLANK(RK$9),RK$9=0)=FALSE,SUM($QP58:$RF58)&gt;0,RK$9='2. Protocols'!$G57),1,0)*'4. Formulations'!$P57</f>
        <v>0</v>
      </c>
      <c r="RL58" s="27">
        <f>IF(AND(OR(ISBLANK(RL$9),RL$9=0)=FALSE,SUM($QP58:$RF58)&gt;0,RL$9='2. Protocols'!$G57),1,0)*'4. Formulations'!$P57</f>
        <v>0</v>
      </c>
      <c r="RM58" s="27">
        <f>IF(AND(OR(ISBLANK(RM$9),RM$9=0)=FALSE,SUM($QP58:$RF58)&gt;0,RM$9='2. Protocols'!$G57),1,0)*'4. Formulations'!$P57</f>
        <v>0</v>
      </c>
      <c r="RN58" s="27">
        <f>IF(AND(OR(ISBLANK(RN$9),RN$9=0)=FALSE,SUM($QP58:$RF58)&gt;0,RN$9='2. Protocols'!$G57),1,0)*'4. Formulations'!$P57</f>
        <v>0</v>
      </c>
      <c r="RO58" s="27">
        <f>IF(AND(OR(ISBLANK(RO$9),RO$9=0)=FALSE,SUM($QP58:$RF58)&gt;0,RO$9='2. Protocols'!$G57),1,0)*'4. Formulations'!$P57</f>
        <v>0</v>
      </c>
      <c r="RP58" s="27">
        <f>IF(AND(OR(ISBLANK(RP$9),RP$9=0)=FALSE,SUM($QP58:$RF58)&gt;0,RP$9='2. Protocols'!$G57),1,0)*'4. Formulations'!$P57</f>
        <v>0</v>
      </c>
      <c r="RQ58" s="27">
        <f>IF(AND(OR(ISBLANK(RQ$9),RQ$9=0)=FALSE,SUM($QP58:$RF58)&gt;0,RQ$9='2. Protocols'!$G57),1,0)*'4. Formulations'!$P57</f>
        <v>0</v>
      </c>
      <c r="RR58" s="27">
        <f>IF(AND(OR(ISBLANK(RR$9),RR$9=0)=FALSE,SUM($QP58:$RF58)&gt;0,RR$9='2. Protocols'!$G57),1,0)*'4. Formulations'!$P57</f>
        <v>0</v>
      </c>
      <c r="RS58" s="27">
        <f>IF(AND(OR(ISBLANK(RS$9),RS$9=0)=FALSE,SUM($QP58:$RF58)&gt;0,RS$9='2. Protocols'!$G57),1,0)*'4. Formulations'!$P57</f>
        <v>0</v>
      </c>
      <c r="RT58" s="27">
        <f>IF(AND(OR(ISBLANK(RT$9),RT$9=0)=FALSE,SUM($QP58:$RF58)&gt;0,RT$9='2. Protocols'!$G57),1,0)*'4. Formulations'!$P57</f>
        <v>0</v>
      </c>
      <c r="RU58" s="27">
        <f>IF(AND(OR(ISBLANK(RU$9),RU$9=0)=FALSE,SUM($QP58:$RF58)&gt;0,RU$9='2. Protocols'!$G57),1,0)*'4. Formulations'!$P57</f>
        <v>0</v>
      </c>
      <c r="RV58" s="27">
        <f>IF(AND(OR(ISBLANK(RV$9),RV$9=0)=FALSE,SUM($QP58:$RF58)&gt;0,RV$9='2. Protocols'!$G57),1,0)*'4. Formulations'!$P57</f>
        <v>0</v>
      </c>
      <c r="RW58" s="27">
        <f>IF(AND(OR(ISBLANK(RW$9),RW$9=0)=FALSE,SUM($QP58:$RF58)&gt;0,RW$9='2. Protocols'!$G57),1,0)*'4. Formulations'!$P57</f>
        <v>0</v>
      </c>
      <c r="RX58" s="27">
        <f>IF(AND(OR(ISBLANK(RX$9),RX$9=0)=FALSE,SUM($QP58:$RF58)&gt;0,RX$9='2. Protocols'!$G57),1,0)*'4. Formulations'!$P57</f>
        <v>0</v>
      </c>
      <c r="RY58" s="27">
        <f>IF(AND(OR(ISBLANK(RY$9),RY$9=0)=FALSE,SUM($QP58:$RF58)&gt;0,RY$9='2. Protocols'!$G57),1,0)*'4. Formulations'!$P57</f>
        <v>0</v>
      </c>
      <c r="RZ58" s="27">
        <f>IF(AND(OR(ISBLANK(RZ$9),RZ$9=0)=FALSE,SUM($QP58:$RF58)&gt;0,RZ$9='2. Protocols'!$G57),1,0)*'4. Formulations'!$P57</f>
        <v>0</v>
      </c>
      <c r="SA58" s="27">
        <f>IF(AND(OR(ISBLANK(SA$9),SA$9=0)=FALSE,SUM($QP58:$RF58)&gt;0,SA$9='2. Protocols'!$G57),1,0)*'4. Formulations'!$P57</f>
        <v>0</v>
      </c>
      <c r="SB58" s="27">
        <f>IF(AND(OR(ISBLANK(SB$9),SB$9=0)=FALSE,SUM($QP58:$RF58)&gt;0,SB$9='2. Protocols'!$G57),1,0)*'4. Formulations'!$P57</f>
        <v>0</v>
      </c>
      <c r="SC58" s="27">
        <f>IF(AND(OR(ISBLANK(SC$9),SC$9=0)=FALSE,SUM($QP58:$RF58)&gt;0,SC$9='2. Protocols'!$G57),1,0)*'4. Formulations'!$P57</f>
        <v>0</v>
      </c>
      <c r="SD58" s="27">
        <f>IF(AND(OR(ISBLANK(SD$9),SD$9=0)=FALSE,SUM($QP58:$RF58)&gt;0,SD$9='2. Protocols'!$G57),1,0)*'4. Formulations'!$P57</f>
        <v>0</v>
      </c>
      <c r="SE58" s="27">
        <f>IF(AND(OR(ISBLANK(SE$9),SE$9=0)=FALSE,SUM($QP58:$RF58)&gt;0,SE$9='2. Protocols'!$G57),1,0)*'4. Formulations'!$P57</f>
        <v>0</v>
      </c>
      <c r="SF58" s="27">
        <f>IF(AND(OR(ISBLANK(SF$9),SF$9=0)=FALSE,SUM($QP58:$RF58)&gt;0,SF$9='2. Protocols'!$G57),1,0)*'4. Formulations'!$P57</f>
        <v>0</v>
      </c>
      <c r="SG58" s="27">
        <f>IF(AND(OR(ISBLANK(SG$9),SG$9=0)=FALSE,SUM($QP58:$RF58)&gt;0,SG$9='2. Protocols'!$G57),1,0)*'4. Formulations'!$P57</f>
        <v>0</v>
      </c>
      <c r="SH58" s="27">
        <f>IF(AND(OR(ISBLANK(SH$9),SH$9=0)=FALSE,SUM($QP58:$RF58)&gt;0,SH$9='2. Protocols'!$G57),1,0)*'4. Formulations'!$P57</f>
        <v>0</v>
      </c>
      <c r="SI58" s="27">
        <f>IF(AND(OR(ISBLANK(SI$9),SI$9=0)=FALSE,SUM($QP58:$RF58)&gt;0,SI$9='2. Protocols'!$G57),1,0)*'4. Formulations'!$P57</f>
        <v>0</v>
      </c>
      <c r="SJ58" s="27">
        <f>IF(AND(OR(ISBLANK(SJ$9),SJ$9=0)=FALSE,SUM($QP58:$RF58)&gt;0,SJ$9='2. Protocols'!$G57),1,0)*'4. Formulations'!$P57</f>
        <v>0</v>
      </c>
      <c r="SK58" s="27">
        <f>IF(AND(OR(ISBLANK(SK$9),SK$9=0)=FALSE,SUM($QP58:$RF58)&gt;0,SK$9='2. Protocols'!$G57),1,0)*'4. Formulations'!$P57</f>
        <v>0</v>
      </c>
      <c r="SL58" s="27">
        <f>IF(AND(OR(ISBLANK(SL$9),SL$9=0)=FALSE,SUM($QP58:$RF58)&gt;0,SL$9='2. Protocols'!$G57),1,0)*'4. Formulations'!$P57</f>
        <v>0</v>
      </c>
      <c r="SM58" s="27">
        <f>IF(AND(OR(ISBLANK(SM$9),SM$9=0)=FALSE,SUM($QP58:$RF58)&gt;0,SM$9='2. Protocols'!$G57),1,0)*'4. Formulations'!$P57</f>
        <v>0</v>
      </c>
      <c r="SN58" s="27">
        <f>IF(AND(OR(ISBLANK(SN$9),SN$9=0)=FALSE,SUM($QP58:$RF58)&gt;0,SN$9='2. Protocols'!$G57),1,0)*'4. Formulations'!$P57</f>
        <v>0</v>
      </c>
      <c r="SO58" s="27">
        <f>IF(AND(OR(ISBLANK(SO$9),SO$9=0)=FALSE,SUM($QP58:$RF58)&gt;0,SO$9='2. Protocols'!$G57),1,0)*'4. Formulations'!$P57</f>
        <v>0</v>
      </c>
      <c r="SP58" s="27">
        <f>IF(AND(OR(ISBLANK(SP$9),SP$9=0)=FALSE,SUM($QP58:$RF58)&gt;0,SP$9='2. Protocols'!$G57),1,0)*'4. Formulations'!$P57</f>
        <v>0</v>
      </c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J58" s="27">
        <f>IF(AND(OR(ISBLANK(TJ$9),TJ$9=0)=FALSE,TJ$9=$DM58),1,0)*'4. Formulations'!$Q57</f>
        <v>0</v>
      </c>
      <c r="TK58" s="27">
        <f>IF(AND(OR(ISBLANK(TK$9),TK$9=0)=FALSE,TK$9=$DM58),1,0)*'4. Formulations'!$Q57</f>
        <v>0</v>
      </c>
      <c r="TL58" s="27">
        <f>IF(AND(OR(ISBLANK(TL$9),TL$9=0)=FALSE,TL$9=$DM58),1,0)*'4. Formulations'!$Q57</f>
        <v>0</v>
      </c>
      <c r="TM58" s="27">
        <f>IF(AND(OR(ISBLANK(TM$9),TM$9=0)=FALSE,TM$9=$DM58),1,0)*'4. Formulations'!$Q57</f>
        <v>0</v>
      </c>
      <c r="TN58" s="27">
        <f>IF(AND(OR(ISBLANK(TN$9),TN$9=0)=FALSE,TN$9=$DM58),1,0)*'4. Formulations'!$Q57</f>
        <v>0</v>
      </c>
      <c r="TO58" s="27">
        <f>IF(AND(OR(ISBLANK(TO$9),TO$9=0)=FALSE,TO$9=$DM58),1,0)*'4. Formulations'!$Q57</f>
        <v>0</v>
      </c>
      <c r="TP58" s="27">
        <f>IF(AND(OR(ISBLANK(TP$9),TP$9=0)=FALSE,TP$9=$DM58),1,0)*'4. Formulations'!$Q57</f>
        <v>0</v>
      </c>
      <c r="TQ58" s="27">
        <f>IF(AND(OR(ISBLANK(TQ$9),TQ$9=0)=FALSE,TQ$9=$DM58),1,0)*'4. Formulations'!$Q57</f>
        <v>0</v>
      </c>
      <c r="TR58" s="27">
        <f>IF(AND(OR(ISBLANK(TR$9),TR$9=0)=FALSE,TR$9=$DM58),1,0)*'4. Formulations'!$Q57</f>
        <v>0</v>
      </c>
      <c r="TS58" s="27">
        <f>IF(AND(OR(ISBLANK(TS$9),TS$9=0)=FALSE,TS$9=$DM58),1,0)*'4. Formulations'!$Q57</f>
        <v>0</v>
      </c>
      <c r="TT58" s="27">
        <f>IF(AND(OR(ISBLANK(TT$9),TT$9=0)=FALSE,TT$9=$DM58),1,0)*'4. Formulations'!$Q57</f>
        <v>0</v>
      </c>
      <c r="TU58" s="27">
        <f>IF(AND(OR(ISBLANK(TU$9),TU$9=0)=FALSE,TU$9=$DM58),1,0)*'4. Formulations'!$Q57</f>
        <v>0</v>
      </c>
      <c r="TV58" s="27">
        <f>IF(AND(OR(ISBLANK(TV$9),TV$9=0)=FALSE,TV$9=$DM58),1,0)*'4. Formulations'!$Q57</f>
        <v>0</v>
      </c>
      <c r="TW58" s="27">
        <f>IF(AND(OR(ISBLANK(TW$9),TW$9=0)=FALSE,TW$9=$DM58),1,0)*'4. Formulations'!$Q57</f>
        <v>0</v>
      </c>
      <c r="TX58" s="27">
        <f>IF(AND(OR(ISBLANK(TX$9),TX$9=0)=FALSE,TX$9=$DM58),1,0)*'4. Formulations'!$Q57</f>
        <v>0</v>
      </c>
      <c r="TY58" s="27">
        <f>IF(AND(OR(ISBLANK(TY$9),TY$9=0)=FALSE,TY$9=$DM58),1,0)*'4. Formulations'!$Q57</f>
        <v>0</v>
      </c>
      <c r="TZ58" s="27">
        <f>IF(AND(OR(ISBLANK(TZ$9),TZ$9=0)=FALSE,TZ$9=$DM58),1,0)*'4. Formulations'!$Q57</f>
        <v>0</v>
      </c>
      <c r="UA58" s="27"/>
      <c r="UB58" s="27"/>
      <c r="UC58" s="27"/>
    </row>
    <row r="59" spans="2:549" ht="15" hidden="1" outlineLevel="1" x14ac:dyDescent="0.25">
      <c r="B59" s="2"/>
      <c r="C59" s="75" t="str">
        <f>IF('2. Protocols'!C58&amp;"+"&amp;'2. Protocols'!E58&amp;"+"&amp;'2. Protocols'!G58="++","",'2. Protocols'!C58&amp;"+"&amp;'2. Protocols'!E58&amp;"+"&amp;'2. Protocols'!G58)</f>
        <v/>
      </c>
      <c r="D59" s="7"/>
      <c r="E59" s="8"/>
      <c r="G59" s="72">
        <f>'2. Protocols'!J58*'1. General Inputs'!$L$13</f>
        <v>0</v>
      </c>
      <c r="H59" s="72" t="e">
        <f>MAX(G59*(1+'1. General Inputs'!$BA$23+HLOOKUP(H$7,'1. General Inputs'!$BC$17:$BE$19,ROWS('1. General Inputs'!$BA$17:$BA$19),0))+(H$76*'2. Protocols'!$O58)+'3. ARV Substitutions'!L81,0)</f>
        <v>#VALUE!</v>
      </c>
      <c r="I59" s="72" t="e">
        <f>MAX(H59*(1+'1. General Inputs'!$BA$23+HLOOKUP(I$7,'1. General Inputs'!$BC$17:$BE$19,ROWS('1. General Inputs'!$BA$17:$BA$19),0))+(I$76*'2. Protocols'!$O58)+'3. ARV Substitutions'!M81,0)</f>
        <v>#VALUE!</v>
      </c>
      <c r="J59" s="72" t="e">
        <f>MAX(I59*(1+'1. General Inputs'!$BA$23+HLOOKUP(J$7,'1. General Inputs'!$BC$17:$BE$19,ROWS('1. General Inputs'!$BA$17:$BA$19),0))+(J$76*'2. Protocols'!$O58)+'3. ARV Substitutions'!N81,0)</f>
        <v>#VALUE!</v>
      </c>
      <c r="K59" s="72" t="e">
        <f>MAX(J59*(1+'1. General Inputs'!$BA$23+HLOOKUP(K$7,'1. General Inputs'!$BC$17:$BE$19,ROWS('1. General Inputs'!$BA$17:$BA$19),0))+(K$76*'2. Protocols'!$O58)+'3. ARV Substitutions'!O81,0)</f>
        <v>#VALUE!</v>
      </c>
      <c r="L59" s="72" t="e">
        <f>MAX(K59*(1+'1. General Inputs'!$BA$23+HLOOKUP(L$7,'1. General Inputs'!$BC$17:$BE$19,ROWS('1. General Inputs'!$BA$17:$BA$19),0))+(L$76*'2. Protocols'!$O58)+'3. ARV Substitutions'!P81,0)</f>
        <v>#VALUE!</v>
      </c>
      <c r="M59" s="72" t="e">
        <f>MAX(L59*(1+'1. General Inputs'!$BA$23+HLOOKUP(M$7,'1. General Inputs'!$BC$17:$BE$19,ROWS('1. General Inputs'!$BA$17:$BA$19),0))+(M$76*'2. Protocols'!$O58)+'3. ARV Substitutions'!Q81,0)</f>
        <v>#VALUE!</v>
      </c>
      <c r="N59" s="72" t="e">
        <f>MAX(M59*(1+'1. General Inputs'!$BA$23+HLOOKUP(N$7,'1. General Inputs'!$BC$17:$BE$19,ROWS('1. General Inputs'!$BA$17:$BA$19),0))+(N$76*'2. Protocols'!$O58)+'3. ARV Substitutions'!R81,0)</f>
        <v>#VALUE!</v>
      </c>
      <c r="O59" s="72" t="e">
        <f>MAX(N59*(1+'1. General Inputs'!$BA$23+HLOOKUP(O$7,'1. General Inputs'!$BC$17:$BE$19,ROWS('1. General Inputs'!$BA$17:$BA$19),0))+(O$76*'2. Protocols'!$O58)+'3. ARV Substitutions'!S81,0)</f>
        <v>#VALUE!</v>
      </c>
      <c r="P59" s="72" t="e">
        <f>MAX(O59*(1+'1. General Inputs'!$BA$23+HLOOKUP(P$7,'1. General Inputs'!$BC$17:$BE$19,ROWS('1. General Inputs'!$BA$17:$BA$19),0))+(P$76*'2. Protocols'!$O58)+'3. ARV Substitutions'!T81,0)</f>
        <v>#VALUE!</v>
      </c>
      <c r="Q59" s="72" t="e">
        <f>MAX(P59*(1+'1. General Inputs'!$BA$23+HLOOKUP(Q$7,'1. General Inputs'!$BC$17:$BE$19,ROWS('1. General Inputs'!$BA$17:$BA$19),0))+(Q$76*'2. Protocols'!$O58)+'3. ARV Substitutions'!U81,0)</f>
        <v>#VALUE!</v>
      </c>
      <c r="R59" s="72" t="e">
        <f>MAX(Q59*(1+'1. General Inputs'!$BA$23+HLOOKUP(R$7,'1. General Inputs'!$BC$17:$BE$19,ROWS('1. General Inputs'!$BA$17:$BA$19),0))+(R$76*'2. Protocols'!$O58)+'3. ARV Substitutions'!V81,0)</f>
        <v>#VALUE!</v>
      </c>
      <c r="S59" s="72" t="e">
        <f>MAX(R59*(1+'1. General Inputs'!$BA$23+HLOOKUP(S$7,'1. General Inputs'!$BC$17:$BE$19,ROWS('1. General Inputs'!$BA$17:$BA$19),0))+(S$76*'2. Protocols'!$O58)+'3. ARV Substitutions'!W81,0)</f>
        <v>#VALUE!</v>
      </c>
      <c r="T59" s="72" t="e">
        <f>MAX(S59*(1+'1. General Inputs'!$BA$23+HLOOKUP(T$7,'1. General Inputs'!$BC$17:$BE$19,ROWS('1. General Inputs'!$BA$17:$BA$19),0))+(T$76*'2. Protocols'!$O58)+'3. ARV Substitutions'!X81,0)</f>
        <v>#VALUE!</v>
      </c>
      <c r="U59" s="72" t="e">
        <f>MAX(T59*(1+'1. General Inputs'!$BA$23+HLOOKUP(U$7,'1. General Inputs'!$BC$17:$BE$19,ROWS('1. General Inputs'!$BA$17:$BA$19),0))+(U$76*'2. Protocols'!$O58)+'3. ARV Substitutions'!Y81,0)</f>
        <v>#VALUE!</v>
      </c>
      <c r="V59" s="72" t="e">
        <f>MAX(U59*(1+'1. General Inputs'!$BA$23+HLOOKUP(V$7,'1. General Inputs'!$BC$17:$BE$19,ROWS('1. General Inputs'!$BA$17:$BA$19),0))+(V$76*'2. Protocols'!$O58)+'3. ARV Substitutions'!Z81,0)</f>
        <v>#VALUE!</v>
      </c>
      <c r="W59" s="72" t="e">
        <f>MAX(V59*(1+'1. General Inputs'!$BA$23+HLOOKUP(W$7,'1. General Inputs'!$BC$17:$BE$19,ROWS('1. General Inputs'!$BA$17:$BA$19),0))+(W$76*'2. Protocols'!$O58)+'3. ARV Substitutions'!AA81,0)</f>
        <v>#VALUE!</v>
      </c>
      <c r="X59" s="72" t="e">
        <f>MAX(W59*(1+'1. General Inputs'!$BA$23+HLOOKUP(X$7,'1. General Inputs'!$BC$17:$BE$19,ROWS('1. General Inputs'!$BA$17:$BA$19),0))+(X$76*'2. Protocols'!$O58)+'3. ARV Substitutions'!AB81,0)</f>
        <v>#VALUE!</v>
      </c>
      <c r="Y59" s="72" t="e">
        <f>MAX(X59*(1+'1. General Inputs'!$BA$23+HLOOKUP(Y$7,'1. General Inputs'!$BC$17:$BE$19,ROWS('1. General Inputs'!$BA$17:$BA$19),0))+(Y$76*'2. Protocols'!$O58)+'3. ARV Substitutions'!AC81,0)</f>
        <v>#VALUE!</v>
      </c>
      <c r="Z59" s="72" t="e">
        <f>MAX(Y59*(1+'1. General Inputs'!$BA$23+HLOOKUP(Z$7,'1. General Inputs'!$BC$17:$BE$19,ROWS('1. General Inputs'!$BA$17:$BA$19),0))+(Z$76*'2. Protocols'!$O58)+'3. ARV Substitutions'!AD81,0)</f>
        <v>#VALUE!</v>
      </c>
      <c r="AA59" s="72" t="e">
        <f>MAX(Z59*(1+'1. General Inputs'!$BA$23+HLOOKUP(AA$7,'1. General Inputs'!$BC$17:$BE$19,ROWS('1. General Inputs'!$BA$17:$BA$19),0))+(AA$76*'2. Protocols'!$O58)+'3. ARV Substitutions'!AE81,0)</f>
        <v>#VALUE!</v>
      </c>
      <c r="AB59" s="72" t="e">
        <f>MAX(AA59*(1+'1. General Inputs'!$BA$23+HLOOKUP(AB$7,'1. General Inputs'!$BC$17:$BE$19,ROWS('1. General Inputs'!$BA$17:$BA$19),0))+(AB$76*'2. Protocols'!$O58)+'3. ARV Substitutions'!AF81,0)</f>
        <v>#VALUE!</v>
      </c>
      <c r="AC59" s="72" t="e">
        <f>MAX(AB59*(1+'1. General Inputs'!$BA$23+HLOOKUP(AC$7,'1. General Inputs'!$BC$17:$BE$19,ROWS('1. General Inputs'!$BA$17:$BA$19),0))+(AC$76*'2. Protocols'!$O58)+'3. ARV Substitutions'!AG81,0)</f>
        <v>#VALUE!</v>
      </c>
      <c r="AD59" s="72" t="e">
        <f>MAX(AC59*(1+'1. General Inputs'!$BA$23+HLOOKUP(AD$7,'1. General Inputs'!$BC$17:$BE$19,ROWS('1. General Inputs'!$BA$17:$BA$19),0))+(AD$76*'2. Protocols'!$O58)+'3. ARV Substitutions'!AH81,0)</f>
        <v>#VALUE!</v>
      </c>
      <c r="AE59" s="72" t="e">
        <f>MAX(AD59*(1+'1. General Inputs'!$BA$23+HLOOKUP(AE$7,'1. General Inputs'!$BC$17:$BE$19,ROWS('1. General Inputs'!$BA$17:$BA$19),0))+(AE$76*'2. Protocols'!$O58)+'3. ARV Substitutions'!AI81,0)</f>
        <v>#VALUE!</v>
      </c>
      <c r="AF59" s="72" t="e">
        <f>MAX(AE59*(1+'1. General Inputs'!$BA$23+HLOOKUP(AF$7,'1. General Inputs'!$BC$17:$BE$19,ROWS('1. General Inputs'!$BA$17:$BA$19),0))+(AF$76*'2. Protocols'!$O58)+'3. ARV Substitutions'!AJ81,0)</f>
        <v>#VALUE!</v>
      </c>
      <c r="AG59" s="72" t="e">
        <f>MAX(AF59*(1+'1. General Inputs'!$BA$23+HLOOKUP(AG$7,'1. General Inputs'!$BC$17:$BE$19,ROWS('1. General Inputs'!$BA$17:$BA$19),0))+(AG$76*'2. Protocols'!$O58)+'3. ARV Substitutions'!AK81,0)</f>
        <v>#VALUE!</v>
      </c>
      <c r="AH59" s="72" t="e">
        <f>MAX(AG59*(1+'1. General Inputs'!$BA$23+HLOOKUP(AH$7,'1. General Inputs'!$BC$17:$BE$19,ROWS('1. General Inputs'!$BA$17:$BA$19),0))+(AH$76*'2. Protocols'!$O58)+'3. ARV Substitutions'!AL81,0)</f>
        <v>#VALUE!</v>
      </c>
      <c r="AI59" s="72" t="e">
        <f>MAX(AH59*(1+'1. General Inputs'!$BA$23+HLOOKUP(AI$7,'1. General Inputs'!$BC$17:$BE$19,ROWS('1. General Inputs'!$BA$17:$BA$19),0))+(AI$76*'2. Protocols'!$O58)+'3. ARV Substitutions'!AM81,0)</f>
        <v>#VALUE!</v>
      </c>
      <c r="AJ59" s="72" t="e">
        <f>MAX(AI59*(1+'1. General Inputs'!$BA$23+HLOOKUP(AJ$7,'1. General Inputs'!$BC$17:$BE$19,ROWS('1. General Inputs'!$BA$17:$BA$19),0))+(AJ$76*'2. Protocols'!$O58)+'3. ARV Substitutions'!AN81,0)</f>
        <v>#VALUE!</v>
      </c>
      <c r="AK59" s="72" t="e">
        <f>MAX(AJ59*(1+'1. General Inputs'!$BA$23+HLOOKUP(AK$7,'1. General Inputs'!$BC$17:$BE$19,ROWS('1. General Inputs'!$BA$17:$BA$19),0))+(AK$76*'2. Protocols'!$O58)+'3. ARV Substitutions'!AO81,0)</f>
        <v>#VALUE!</v>
      </c>
      <c r="AL59" s="72" t="e">
        <f>MAX(AK59*(1+'1. General Inputs'!$BA$23+HLOOKUP(AL$7,'1. General Inputs'!$BC$17:$BE$19,ROWS('1. General Inputs'!$BA$17:$BA$19),0))+(AL$76*'2. Protocols'!$O58)+'3. ARV Substitutions'!AP81,0)</f>
        <v>#VALUE!</v>
      </c>
      <c r="AM59" s="72" t="e">
        <f>MAX(AL59*(1+'1. General Inputs'!$BA$23+HLOOKUP(AM$7,'1. General Inputs'!$BC$17:$BE$19,ROWS('1. General Inputs'!$BA$17:$BA$19),0))+(AM$76*'2. Protocols'!$O58)+'3. ARV Substitutions'!AQ81,0)</f>
        <v>#VALUE!</v>
      </c>
      <c r="AN59" s="72" t="e">
        <f>MAX(AM59*(1+'1. General Inputs'!$BA$23+HLOOKUP(AN$7,'1. General Inputs'!$BC$17:$BE$19,ROWS('1. General Inputs'!$BA$17:$BA$19),0))+(AN$76*'2. Protocols'!$O58)+'3. ARV Substitutions'!AR81,0)</f>
        <v>#VALUE!</v>
      </c>
      <c r="AO59" s="72" t="e">
        <f>MAX(AN59*(1+'1. General Inputs'!$BA$23+HLOOKUP(AO$7,'1. General Inputs'!$BC$17:$BE$19,ROWS('1. General Inputs'!$BA$17:$BA$19),0))+(AO$76*'2. Protocols'!$O58)+'3. ARV Substitutions'!AS81,0)</f>
        <v>#VALUE!</v>
      </c>
      <c r="AP59" s="72" t="e">
        <f>MAX(AO59*(1+'1. General Inputs'!$BA$23+HLOOKUP(AP$7,'1. General Inputs'!$BC$17:$BE$19,ROWS('1. General Inputs'!$BA$17:$BA$19),0))+(AP$76*'2. Protocols'!$O58)+'3. ARV Substitutions'!AT81,0)</f>
        <v>#VALUE!</v>
      </c>
      <c r="AQ59" s="72" t="e">
        <f>MAX(AP59*(1+'1. General Inputs'!$BA$23+HLOOKUP(AQ$7,'1. General Inputs'!$BC$17:$BE$19,ROWS('1. General Inputs'!$BA$17:$BA$19),0))+(AQ$76*'2. Protocols'!$O58)+'3. ARV Substitutions'!AU81,0)</f>
        <v>#VALUE!</v>
      </c>
      <c r="CA59" s="51" t="e">
        <f t="shared" si="68"/>
        <v>#VALUE!</v>
      </c>
      <c r="CB59" s="51" t="e">
        <f t="shared" si="69"/>
        <v>#VALUE!</v>
      </c>
      <c r="CC59" s="51" t="e">
        <f t="shared" si="70"/>
        <v>#VALUE!</v>
      </c>
      <c r="CD59" s="51" t="e">
        <f t="shared" si="71"/>
        <v>#VALUE!</v>
      </c>
      <c r="CE59" s="51" t="e">
        <f t="shared" si="103"/>
        <v>#VALUE!</v>
      </c>
      <c r="CF59" s="51" t="e">
        <f t="shared" si="72"/>
        <v>#VALUE!</v>
      </c>
      <c r="CG59" s="51" t="e">
        <f t="shared" si="73"/>
        <v>#VALUE!</v>
      </c>
      <c r="CH59" s="51" t="e">
        <f t="shared" si="74"/>
        <v>#VALUE!</v>
      </c>
      <c r="CI59" s="51" t="e">
        <f t="shared" si="75"/>
        <v>#VALUE!</v>
      </c>
      <c r="CJ59" s="51" t="e">
        <f t="shared" si="76"/>
        <v>#VALUE!</v>
      </c>
      <c r="CK59" s="51" t="e">
        <f t="shared" si="77"/>
        <v>#VALUE!</v>
      </c>
      <c r="CL59" s="51" t="e">
        <f t="shared" si="78"/>
        <v>#VALUE!</v>
      </c>
      <c r="CM59" s="51" t="e">
        <f t="shared" si="79"/>
        <v>#VALUE!</v>
      </c>
      <c r="CN59" s="51" t="e">
        <f t="shared" si="80"/>
        <v>#VALUE!</v>
      </c>
      <c r="CO59" s="51" t="e">
        <f t="shared" si="81"/>
        <v>#VALUE!</v>
      </c>
      <c r="CP59" s="51" t="e">
        <f t="shared" si="82"/>
        <v>#VALUE!</v>
      </c>
      <c r="CQ59" s="51" t="e">
        <f t="shared" si="83"/>
        <v>#VALUE!</v>
      </c>
      <c r="CR59" s="51" t="e">
        <f t="shared" si="84"/>
        <v>#VALUE!</v>
      </c>
      <c r="CS59" s="51" t="e">
        <f t="shared" si="85"/>
        <v>#VALUE!</v>
      </c>
      <c r="CT59" s="51" t="e">
        <f t="shared" si="86"/>
        <v>#VALUE!</v>
      </c>
      <c r="CU59" s="51" t="e">
        <f t="shared" si="87"/>
        <v>#VALUE!</v>
      </c>
      <c r="CV59" s="51" t="e">
        <f t="shared" si="88"/>
        <v>#VALUE!</v>
      </c>
      <c r="CW59" s="51" t="e">
        <f t="shared" si="89"/>
        <v>#VALUE!</v>
      </c>
      <c r="CX59" s="51" t="e">
        <f t="shared" si="90"/>
        <v>#VALUE!</v>
      </c>
      <c r="CY59" s="51" t="e">
        <f t="shared" si="91"/>
        <v>#VALUE!</v>
      </c>
      <c r="CZ59" s="51" t="e">
        <f t="shared" si="92"/>
        <v>#VALUE!</v>
      </c>
      <c r="DA59" s="51" t="e">
        <f t="shared" si="93"/>
        <v>#VALUE!</v>
      </c>
      <c r="DB59" s="51" t="e">
        <f t="shared" si="94"/>
        <v>#VALUE!</v>
      </c>
      <c r="DC59" s="51" t="e">
        <f t="shared" si="95"/>
        <v>#VALUE!</v>
      </c>
      <c r="DD59" s="51" t="e">
        <f t="shared" si="96"/>
        <v>#VALUE!</v>
      </c>
      <c r="DE59" s="51" t="e">
        <f t="shared" si="97"/>
        <v>#VALUE!</v>
      </c>
      <c r="DF59" s="51" t="e">
        <f t="shared" si="98"/>
        <v>#VALUE!</v>
      </c>
      <c r="DG59" s="51" t="e">
        <f t="shared" si="99"/>
        <v>#VALUE!</v>
      </c>
      <c r="DH59" s="51" t="e">
        <f t="shared" si="100"/>
        <v>#VALUE!</v>
      </c>
      <c r="DI59" s="51" t="e">
        <f t="shared" si="101"/>
        <v>#VALUE!</v>
      </c>
      <c r="DJ59" s="51" t="e">
        <f t="shared" si="102"/>
        <v>#VALUE!</v>
      </c>
      <c r="DL59" s="21" t="str">
        <f>CONCATENATE('2. Protocols'!C58, '2. Protocols'!D58, '2. Protocols'!E58)</f>
        <v>+</v>
      </c>
      <c r="DM59" s="21" t="str">
        <f>CONCATENATE('2. Protocols'!C58, '2. Protocols'!D58, '2. Protocols'!E58, '2. Protocols'!F58, '2. Protocols'!G58,)</f>
        <v>++</v>
      </c>
      <c r="DO59" s="27">
        <f>IF(AND(OR(ISBLANK(DO$9),DO$9=0)=FALSE,OR(DO$9='2. Protocols'!$C58,DO$9='2. Protocols'!$E58,DO$9='2. Protocols'!$G58)),1,0)*'4. Formulations'!$I58</f>
        <v>0</v>
      </c>
      <c r="DP59" s="27">
        <f>IF(AND(OR(ISBLANK(DP$9),DP$9=0)=FALSE,OR(DP$9='2. Protocols'!$C58,DP$9='2. Protocols'!$E58,DP$9='2. Protocols'!$G58)),1,0)*'4. Formulations'!$I58</f>
        <v>0</v>
      </c>
      <c r="DQ59" s="27">
        <f>IF(AND(OR(ISBLANK(DQ$9),DQ$9=0)=FALSE,OR(DQ$9='2. Protocols'!$C58,DQ$9='2. Protocols'!$E58,DQ$9='2. Protocols'!$G58)),1,0)*'4. Formulations'!$I58</f>
        <v>0</v>
      </c>
      <c r="DR59" s="27">
        <f>IF(AND(OR(ISBLANK(DR$9),DR$9=0)=FALSE,OR(DR$9='2. Protocols'!$C58,DR$9='2. Protocols'!$E58,DR$9='2. Protocols'!$G58)),1,0)*'4. Formulations'!$I58</f>
        <v>0</v>
      </c>
      <c r="DS59" s="27">
        <f>IF(AND(OR(ISBLANK(DS$9),DS$9=0)=FALSE,OR(DS$9='2. Protocols'!$C58,DS$9='2. Protocols'!$E58,DS$9='2. Protocols'!$G58)),1,0)*'4. Formulations'!$I58</f>
        <v>0</v>
      </c>
      <c r="DT59" s="27">
        <f>IF(AND(OR(ISBLANK(DT$9),DT$9=0)=FALSE,OR(DT$9='2. Protocols'!$C58,DT$9='2. Protocols'!$E58,DT$9='2. Protocols'!$G58)),1,0)*'4. Formulations'!$I58</f>
        <v>0</v>
      </c>
      <c r="DU59" s="27">
        <f>IF(AND(OR(ISBLANK(DU$9),DU$9=0)=FALSE,OR(DU$9='2. Protocols'!$C58,DU$9='2. Protocols'!$E58,DU$9='2. Protocols'!$G58)),1,0)*'4. Formulations'!$I58</f>
        <v>0</v>
      </c>
      <c r="DV59" s="27">
        <f>IF(AND(OR(ISBLANK(DV$9),DV$9=0)=FALSE,OR(DV$9='2. Protocols'!$C58,DV$9='2. Protocols'!$E58,DV$9='2. Protocols'!$G58)),1,0)*'4. Formulations'!$I58</f>
        <v>0</v>
      </c>
      <c r="DW59" s="27">
        <f>IF(AND(OR(ISBLANK(DW$9),DW$9=0)=FALSE,OR(DW$9='2. Protocols'!$C58,DW$9='2. Protocols'!$E58,DW$9='2. Protocols'!$G58)),1,0)*'4. Formulations'!$I58</f>
        <v>0</v>
      </c>
      <c r="DX59" s="27">
        <f>IF(AND(OR(ISBLANK(DX$9),DX$9=0)=FALSE,OR(DX$9='2. Protocols'!$C58,DX$9='2. Protocols'!$E58,DX$9='2. Protocols'!$G58)),1,0)*'4. Formulations'!$I58</f>
        <v>0</v>
      </c>
      <c r="DY59" s="27">
        <f>IF(AND(OR(ISBLANK(DY$9),DY$9=0)=FALSE,OR(DY$9='2. Protocols'!$C58,DY$9='2. Protocols'!$E58,DY$9='2. Protocols'!$G58)),1,0)*'4. Formulations'!$I58</f>
        <v>0</v>
      </c>
      <c r="DZ59" s="27">
        <f>IF(AND(OR(ISBLANK(DZ$9),DZ$9=0)=FALSE,OR(DZ$9='2. Protocols'!$C58,DZ$9='2. Protocols'!$E58,DZ$9='2. Protocols'!$G58)),1,0)*'4. Formulations'!$I58</f>
        <v>0</v>
      </c>
      <c r="EA59" s="27">
        <f>IF(AND(OR(ISBLANK(EA$9),EA$9=0)=FALSE,OR(EA$9='2. Protocols'!$C58,EA$9='2. Protocols'!$E58,EA$9='2. Protocols'!$G58)),1,0)*'4. Formulations'!$I58</f>
        <v>0</v>
      </c>
      <c r="EB59" s="27">
        <f>IF(AND(OR(ISBLANK(EB$9),EB$9=0)=FALSE,OR(EB$9='2. Protocols'!$C58,EB$9='2. Protocols'!$E58,EB$9='2. Protocols'!$G58)),1,0)*'4. Formulations'!$I58</f>
        <v>0</v>
      </c>
      <c r="EC59" s="27">
        <f>IF(AND(OR(ISBLANK(EC$9),EC$9=0)=FALSE,OR(EC$9='2. Protocols'!$C58,EC$9='2. Protocols'!$E58,EC$9='2. Protocols'!$G58)),1,0)*'4. Formulations'!$I58</f>
        <v>0</v>
      </c>
      <c r="ED59" s="27">
        <f>IF(AND(OR(ISBLANK(ED$9),ED$9=0)=FALSE,OR(ED$9='2. Protocols'!$C58,ED$9='2. Protocols'!$E58,ED$9='2. Protocols'!$G58)),1,0)*'4. Formulations'!$I58</f>
        <v>0</v>
      </c>
      <c r="EE59" s="27">
        <f>IF(AND(OR(ISBLANK(EE$9),EE$9=0)=FALSE,OR(EE$9='2. Protocols'!$C58,EE$9='2. Protocols'!$E58,EE$9='2. Protocols'!$G58)),1,0)*'4. Formulations'!$I58</f>
        <v>0</v>
      </c>
      <c r="EF59" s="27">
        <f>IF(AND(OR(ISBLANK(EF$9),EF$9=0)=FALSE,OR(EF$9='2. Protocols'!$C58,EF$9='2. Protocols'!$E58,EF$9='2. Protocols'!$G58)),1,0)*'4. Formulations'!$I58</f>
        <v>0</v>
      </c>
      <c r="EG59" s="27">
        <f>IF(AND(OR(ISBLANK(EG$9),EG$9=0)=FALSE,OR(EG$9='2. Protocols'!$C58,EG$9='2. Protocols'!$E58,EG$9='2. Protocols'!$G58)),1,0)*'4. Formulations'!$I58</f>
        <v>0</v>
      </c>
      <c r="EH59" s="27">
        <f>IF(AND(OR(ISBLANK(EH$9),EH$9=0)=FALSE,OR(EH$9='2. Protocols'!$C58,EH$9='2. Protocols'!$E58,EH$9='2. Protocols'!$G58)),1,0)*'4. Formulations'!$I58</f>
        <v>0</v>
      </c>
      <c r="EI59" s="27">
        <f>IF(AND(OR(ISBLANK(EI$9),EI$9=0)=FALSE,OR(EI$9='2. Protocols'!$C58,EI$9='2. Protocols'!$E58,EI$9='2. Protocols'!$G58)),1,0)*'4. Formulations'!$I58</f>
        <v>0</v>
      </c>
      <c r="EJ59" s="27">
        <f>IF(AND(OR(ISBLANK(EJ$9),EJ$9=0)=FALSE,OR(EJ$9='2. Protocols'!$C58,EJ$9='2. Protocols'!$E58,EJ$9='2. Protocols'!$G58)),1,0)*'4. Formulations'!$I58</f>
        <v>0</v>
      </c>
      <c r="EK59" s="27">
        <f>IF(AND(OR(ISBLANK(EK$9),EK$9=0)=FALSE,OR(EK$9='2. Protocols'!$C58,EK$9='2. Protocols'!$E58,EK$9='2. Protocols'!$G58)),1,0)*'4. Formulations'!$I58</f>
        <v>0</v>
      </c>
      <c r="EL59" s="27">
        <f>IF(AND(OR(ISBLANK(EL$9),EL$9=0)=FALSE,OR(EL$9='2. Protocols'!$C58,EL$9='2. Protocols'!$E58,EL$9='2. Protocols'!$G58)),1,0)*'4. Formulations'!$I58</f>
        <v>0</v>
      </c>
      <c r="EM59" s="27">
        <f>IF(AND(OR(ISBLANK(EM$9),EM$9=0)=FALSE,OR(EM$9='2. Protocols'!$C58,EM$9='2. Protocols'!$E58,EM$9='2. Protocols'!$G58)),1,0)*'4. Formulations'!$I58</f>
        <v>0</v>
      </c>
      <c r="EN59" s="27">
        <f>IF(AND(OR(ISBLANK(EN$9),EN$9=0)=FALSE,OR(EN$9='2. Protocols'!$C58,EN$9='2. Protocols'!$E58,EN$9='2. Protocols'!$G58)),1,0)*'4. Formulations'!$I58</f>
        <v>0</v>
      </c>
      <c r="EO59" s="27">
        <f>IF(AND(OR(ISBLANK(EO$9),EO$9=0)=FALSE,OR(EO$9='2. Protocols'!$C58,EO$9='2. Protocols'!$E58,EO$9='2. Protocols'!$G58)),1,0)*'4. Formulations'!$I58</f>
        <v>0</v>
      </c>
      <c r="EP59" s="27">
        <f>IF(AND(OR(ISBLANK(EP$9),EP$9=0)=FALSE,OR(EP$9='2. Protocols'!$C58,EP$9='2. Protocols'!$E58,EP$9='2. Protocols'!$G58)),1,0)*'4. Formulations'!$I58</f>
        <v>0</v>
      </c>
      <c r="EQ59" s="27">
        <f>IF(AND(OR(ISBLANK(EQ$9),EQ$9=0)=FALSE,OR(EQ$9='2. Protocols'!$C58,EQ$9='2. Protocols'!$E58,EQ$9='2. Protocols'!$G58)),1,0)*'4. Formulations'!$I58</f>
        <v>0</v>
      </c>
      <c r="ER59" s="27">
        <f>IF(AND(OR(ISBLANK(ER$9),ER$9=0)=FALSE,OR(ER$9='2. Protocols'!$C58,ER$9='2. Protocols'!$E58,ER$9='2. Protocols'!$G58)),1,0)*'4. Formulations'!$I58</f>
        <v>0</v>
      </c>
      <c r="ES59" s="27">
        <f>IF(AND(OR(ISBLANK(ES$9),ES$9=0)=FALSE,OR(ES$9='2. Protocols'!$C58,ES$9='2. Protocols'!$E58,ES$9='2. Protocols'!$G58)),1,0)*'4. Formulations'!$I58</f>
        <v>0</v>
      </c>
      <c r="ET59" s="27">
        <f>IF(AND(OR(ISBLANK(ET$9),ET$9=0)=FALSE,OR(ET$9='2. Protocols'!$C58,ET$9='2. Protocols'!$E58,ET$9='2. Protocols'!$G58)),1,0)*'4. Formulations'!$I58</f>
        <v>0</v>
      </c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N59" s="27">
        <f>IF(AND(OR(ISBLANK(FN$9),FN$9=0)=FALSE,FN$9=$DL59),1,0)*'4. Formulations'!$J58</f>
        <v>0</v>
      </c>
      <c r="FO59" s="27">
        <f>IF(AND(OR(ISBLANK(FO$9),FO$9=0)=FALSE,FO$9=$DL59),1,0)*'4. Formulations'!$J58</f>
        <v>0</v>
      </c>
      <c r="FP59" s="27">
        <f>IF(AND(OR(ISBLANK(FP$9),FP$9=0)=FALSE,FP$9=$DL59),1,0)*'4. Formulations'!$J58</f>
        <v>0</v>
      </c>
      <c r="FQ59" s="27">
        <f>IF(AND(OR(ISBLANK(FQ$9),FQ$9=0)=FALSE,FQ$9=$DL59),1,0)*'4. Formulations'!$J58</f>
        <v>0</v>
      </c>
      <c r="FR59" s="27">
        <f>IF(AND(OR(ISBLANK(FR$9),FR$9=0)=FALSE,FR$9=$DL59),1,0)*'4. Formulations'!$J58</f>
        <v>0</v>
      </c>
      <c r="FS59" s="27">
        <f>IF(AND(OR(ISBLANK(FS$9),FS$9=0)=FALSE,FS$9=$DL59),1,0)*'4. Formulations'!$J58</f>
        <v>0</v>
      </c>
      <c r="FT59" s="27">
        <f>IF(AND(OR(ISBLANK(FT$9),FT$9=0)=FALSE,FT$9=$DL59),1,0)*'4. Formulations'!$J58</f>
        <v>0</v>
      </c>
      <c r="FU59" s="27">
        <f>IF(AND(OR(ISBLANK(FU$9),FU$9=0)=FALSE,FU$9=$DL59),1,0)*'4. Formulations'!$J58</f>
        <v>0</v>
      </c>
      <c r="FV59" s="27">
        <f>IF(AND(OR(ISBLANK(FV$9),FV$9=0)=FALSE,FV$9=$DL59),1,0)*'4. Formulations'!$J58</f>
        <v>0</v>
      </c>
      <c r="FW59" s="27">
        <f>IF(AND(OR(ISBLANK(FW$9),FW$9=0)=FALSE,FW$9=$DL59),1,0)*'4. Formulations'!$J58</f>
        <v>0</v>
      </c>
      <c r="FX59" s="27">
        <f>IF(AND(OR(ISBLANK(FX$9),FX$9=0)=FALSE,FX$9=$DL59),1,0)*'4. Formulations'!$J58</f>
        <v>0</v>
      </c>
      <c r="FY59" s="27">
        <f>IF(AND(OR(ISBLANK(FY$9),FY$9=0)=FALSE,FY$9=$DL59),1,0)*'4. Formulations'!$J58</f>
        <v>0</v>
      </c>
      <c r="FZ59" s="27">
        <f>IF(AND(OR(ISBLANK(FZ$9),FZ$9=0)=FALSE,FZ$9=$DL59),1,0)*'4. Formulations'!$J58</f>
        <v>0</v>
      </c>
      <c r="GA59" s="27">
        <f>IF(AND(OR(ISBLANK(GA$9),GA$9=0)=FALSE,GA$9=$DL59),1,0)*'4. Formulations'!$J58</f>
        <v>0</v>
      </c>
      <c r="GB59" s="27">
        <f>IF(AND(OR(ISBLANK(GB$9),GB$9=0)=FALSE,GB$9=$DL59),1,0)*'4. Formulations'!$J58</f>
        <v>0</v>
      </c>
      <c r="GC59" s="27">
        <f>IF(AND(OR(ISBLANK(GC$9),GC$9=0)=FALSE,GC$9=$DL59),1,0)*'4. Formulations'!$J58</f>
        <v>0</v>
      </c>
      <c r="GD59" s="27">
        <f>IF(AND(OR(ISBLANK(GD$9),GD$9=0)=FALSE,GD$9=$DL59),1,0)*'4. Formulations'!$J58</f>
        <v>0</v>
      </c>
      <c r="GE59" s="27"/>
      <c r="GF59" s="27"/>
      <c r="GG59" s="27"/>
      <c r="GI59" s="27">
        <f>IF(AND(OR(ISBLANK(GI$9),GI$9=0)=FALSE,SUM($FN59:$GD59)&gt;0,GI$9='2. Protocols'!$G58),1,0)*'4. Formulations'!$J58</f>
        <v>0</v>
      </c>
      <c r="GJ59" s="27">
        <f>IF(AND(OR(ISBLANK(GJ$9),GJ$9=0)=FALSE,SUM($FN59:$GD59)&gt;0,GJ$9='2. Protocols'!$G58),1,0)*'4. Formulations'!$J58</f>
        <v>0</v>
      </c>
      <c r="GK59" s="27">
        <f>IF(AND(OR(ISBLANK(GK$9),GK$9=0)=FALSE,SUM($FN59:$GD59)&gt;0,GK$9='2. Protocols'!$G58),1,0)*'4. Formulations'!$J58</f>
        <v>0</v>
      </c>
      <c r="GL59" s="27">
        <f>IF(AND(OR(ISBLANK(GL$9),GL$9=0)=FALSE,SUM($FN59:$GD59)&gt;0,GL$9='2. Protocols'!$G58),1,0)*'4. Formulations'!$J58</f>
        <v>0</v>
      </c>
      <c r="GM59" s="27">
        <f>IF(AND(OR(ISBLANK(GM$9),GM$9=0)=FALSE,SUM($FN59:$GD59)&gt;0,GM$9='2. Protocols'!$G58),1,0)*'4. Formulations'!$J58</f>
        <v>0</v>
      </c>
      <c r="GN59" s="27">
        <f>IF(AND(OR(ISBLANK(GN$9),GN$9=0)=FALSE,SUM($FN59:$GD59)&gt;0,GN$9='2. Protocols'!$G58),1,0)*'4. Formulations'!$J58</f>
        <v>0</v>
      </c>
      <c r="GO59" s="27">
        <f>IF(AND(OR(ISBLANK(GO$9),GO$9=0)=FALSE,SUM($FN59:$GD59)&gt;0,GO$9='2. Protocols'!$G58),1,0)*'4. Formulations'!$J58</f>
        <v>0</v>
      </c>
      <c r="GP59" s="27">
        <f>IF(AND(OR(ISBLANK(GP$9),GP$9=0)=FALSE,SUM($FN59:$GD59)&gt;0,GP$9='2. Protocols'!$G58),1,0)*'4. Formulations'!$J58</f>
        <v>0</v>
      </c>
      <c r="GQ59" s="27">
        <f>IF(AND(OR(ISBLANK(GQ$9),GQ$9=0)=FALSE,SUM($FN59:$GD59)&gt;0,GQ$9='2. Protocols'!$G58),1,0)*'4. Formulations'!$J58</f>
        <v>0</v>
      </c>
      <c r="GR59" s="27">
        <f>IF(AND(OR(ISBLANK(GR$9),GR$9=0)=FALSE,SUM($FN59:$GD59)&gt;0,GR$9='2. Protocols'!$G58),1,0)*'4. Formulations'!$J58</f>
        <v>0</v>
      </c>
      <c r="GS59" s="27">
        <f>IF(AND(OR(ISBLANK(GS$9),GS$9=0)=FALSE,SUM($FN59:$GD59)&gt;0,GS$9='2. Protocols'!$G58),1,0)*'4. Formulations'!$J58</f>
        <v>0</v>
      </c>
      <c r="GT59" s="27">
        <f>IF(AND(OR(ISBLANK(GT$9),GT$9=0)=FALSE,SUM($FN59:$GD59)&gt;0,GT$9='2. Protocols'!$G58),1,0)*'4. Formulations'!$J58</f>
        <v>0</v>
      </c>
      <c r="GU59" s="27">
        <f>IF(AND(OR(ISBLANK(GU$9),GU$9=0)=FALSE,SUM($FN59:$GD59)&gt;0,GU$9='2. Protocols'!$G58),1,0)*'4. Formulations'!$J58</f>
        <v>0</v>
      </c>
      <c r="GV59" s="27">
        <f>IF(AND(OR(ISBLANK(GV$9),GV$9=0)=FALSE,SUM($FN59:$GD59)&gt;0,GV$9='2. Protocols'!$G58),1,0)*'4. Formulations'!$J58</f>
        <v>0</v>
      </c>
      <c r="GW59" s="27">
        <f>IF(AND(OR(ISBLANK(GW$9),GW$9=0)=FALSE,SUM($FN59:$GD59)&gt;0,GW$9='2. Protocols'!$G58),1,0)*'4. Formulations'!$J58</f>
        <v>0</v>
      </c>
      <c r="GX59" s="27">
        <f>IF(AND(OR(ISBLANK(GX$9),GX$9=0)=FALSE,SUM($FN59:$GD59)&gt;0,GX$9='2. Protocols'!$G58),1,0)*'4. Formulations'!$J58</f>
        <v>0</v>
      </c>
      <c r="GY59" s="27">
        <f>IF(AND(OR(ISBLANK(GY$9),GY$9=0)=FALSE,SUM($FN59:$GD59)&gt;0,GY$9='2. Protocols'!$G58),1,0)*'4. Formulations'!$J58</f>
        <v>0</v>
      </c>
      <c r="GZ59" s="27">
        <f>IF(AND(OR(ISBLANK(GZ$9),GZ$9=0)=FALSE,SUM($FN59:$GD59)&gt;0,GZ$9='2. Protocols'!$G58),1,0)*'4. Formulations'!$J58</f>
        <v>0</v>
      </c>
      <c r="HA59" s="27">
        <f>IF(AND(OR(ISBLANK(HA$9),HA$9=0)=FALSE,SUM($FN59:$GD59)&gt;0,HA$9='2. Protocols'!$G58),1,0)*'4. Formulations'!$J58</f>
        <v>0</v>
      </c>
      <c r="HB59" s="27">
        <f>IF(AND(OR(ISBLANK(HB$9),HB$9=0)=FALSE,SUM($FN59:$GD59)&gt;0,HB$9='2. Protocols'!$G58),1,0)*'4. Formulations'!$J58</f>
        <v>0</v>
      </c>
      <c r="HC59" s="27">
        <f>IF(AND(OR(ISBLANK(HC$9),HC$9=0)=FALSE,SUM($FN59:$GD59)&gt;0,HC$9='2. Protocols'!$G58),1,0)*'4. Formulations'!$J58</f>
        <v>0</v>
      </c>
      <c r="HD59" s="27">
        <f>IF(AND(OR(ISBLANK(HD$9),HD$9=0)=FALSE,SUM($FN59:$GD59)&gt;0,HD$9='2. Protocols'!$G58),1,0)*'4. Formulations'!$J58</f>
        <v>0</v>
      </c>
      <c r="HE59" s="27">
        <f>IF(AND(OR(ISBLANK(HE$9),HE$9=0)=FALSE,SUM($FN59:$GD59)&gt;0,HE$9='2. Protocols'!$G58),1,0)*'4. Formulations'!$J58</f>
        <v>0</v>
      </c>
      <c r="HF59" s="27">
        <f>IF(AND(OR(ISBLANK(HF$9),HF$9=0)=FALSE,SUM($FN59:$GD59)&gt;0,HF$9='2. Protocols'!$G58),1,0)*'4. Formulations'!$J58</f>
        <v>0</v>
      </c>
      <c r="HG59" s="27">
        <f>IF(AND(OR(ISBLANK(HG$9),HG$9=0)=FALSE,SUM($FN59:$GD59)&gt;0,HG$9='2. Protocols'!$G58),1,0)*'4. Formulations'!$J58</f>
        <v>0</v>
      </c>
      <c r="HH59" s="27">
        <f>IF(AND(OR(ISBLANK(HH$9),HH$9=0)=FALSE,SUM($FN59:$GD59)&gt;0,HH$9='2. Protocols'!$G58),1,0)*'4. Formulations'!$J58</f>
        <v>0</v>
      </c>
      <c r="HI59" s="27">
        <f>IF(AND(OR(ISBLANK(HI$9),HI$9=0)=FALSE,SUM($FN59:$GD59)&gt;0,HI$9='2. Protocols'!$G58),1,0)*'4. Formulations'!$J58</f>
        <v>0</v>
      </c>
      <c r="HJ59" s="27">
        <f>IF(AND(OR(ISBLANK(HJ$9),HJ$9=0)=FALSE,SUM($FN59:$GD59)&gt;0,HJ$9='2. Protocols'!$G58),1,0)*'4. Formulations'!$J58</f>
        <v>0</v>
      </c>
      <c r="HK59" s="27">
        <f>IF(AND(OR(ISBLANK(HK$9),HK$9=0)=FALSE,SUM($FN59:$GD59)&gt;0,HK$9='2. Protocols'!$G58),1,0)*'4. Formulations'!$J58</f>
        <v>0</v>
      </c>
      <c r="HL59" s="27">
        <f>IF(AND(OR(ISBLANK(HL$9),HL$9=0)=FALSE,SUM($FN59:$GD59)&gt;0,HL$9='2. Protocols'!$G58),1,0)*'4. Formulations'!$J58</f>
        <v>0</v>
      </c>
      <c r="HM59" s="27">
        <f>IF(AND(OR(ISBLANK(HM$9),HM$9=0)=FALSE,SUM($FN59:$GD59)&gt;0,HM$9='2. Protocols'!$G58),1,0)*'4. Formulations'!$J58</f>
        <v>0</v>
      </c>
      <c r="HN59" s="27">
        <f>IF(AND(OR(ISBLANK(HN$9),HN$9=0)=FALSE,SUM($FN59:$GD59)&gt;0,HN$9='2. Protocols'!$G58),1,0)*'4. Formulations'!$J58</f>
        <v>0</v>
      </c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H59" s="27">
        <f>IF(AND(OR(ISBLANK(GI$9),GI$9=0)=FALSE,IH$9=$DM59),1,0)*'4. Formulations'!$K58</f>
        <v>0</v>
      </c>
      <c r="II59" s="27">
        <f>IF(AND(OR(ISBLANK(GJ$9),GJ$9=0)=FALSE,II$9=$DM59),1,0)*'4. Formulations'!$K58</f>
        <v>0</v>
      </c>
      <c r="IJ59" s="27">
        <f>IF(AND(OR(ISBLANK(GK$9),GK$9=0)=FALSE,IJ$9=$DM59),1,0)*'4. Formulations'!$K58</f>
        <v>0</v>
      </c>
      <c r="IK59" s="27">
        <f>IF(AND(OR(ISBLANK(GL$9),GL$9=0)=FALSE,IK$9=$DM59),1,0)*'4. Formulations'!$K58</f>
        <v>0</v>
      </c>
      <c r="IL59" s="27">
        <f>IF(AND(OR(ISBLANK(GM$9),GM$9=0)=FALSE,IL$9=$DM59),1,0)*'4. Formulations'!$K58</f>
        <v>0</v>
      </c>
      <c r="IM59" s="27">
        <f>IF(AND(OR(ISBLANK(GN$9),GN$9=0)=FALSE,IM$9=$DM59),1,0)*'4. Formulations'!$K58</f>
        <v>0</v>
      </c>
      <c r="IN59" s="27">
        <f>IF(AND(OR(ISBLANK(GO$9),GO$9=0)=FALSE,IN$9=$DM59),1,0)*'4. Formulations'!$K58</f>
        <v>0</v>
      </c>
      <c r="IO59" s="27">
        <f>IF(AND(OR(ISBLANK(GP$9),GP$9=0)=FALSE,IO$9=$DM59),1,0)*'4. Formulations'!$K58</f>
        <v>0</v>
      </c>
      <c r="IP59" s="27">
        <f>IF(AND(OR(ISBLANK(GQ$9),GQ$9=0)=FALSE,IP$9=$DM59),1,0)*'4. Formulations'!$K58</f>
        <v>0</v>
      </c>
      <c r="IQ59" s="27">
        <f>IF(AND(OR(ISBLANK(GR$9),GR$9=0)=FALSE,IQ$9=$DM59),1,0)*'4. Formulations'!$K58</f>
        <v>0</v>
      </c>
      <c r="IR59" s="27">
        <f>IF(AND(OR(ISBLANK(GS$9),GS$9=0)=FALSE,IR$9=$DM59),1,0)*'4. Formulations'!$K58</f>
        <v>0</v>
      </c>
      <c r="IS59" s="27">
        <f>IF(AND(OR(ISBLANK(GO$9),GO$9=0)=FALSE,IS$9=$DM59),1,0)*'4. Formulations'!$K58</f>
        <v>0</v>
      </c>
      <c r="IT59" s="27">
        <f>IF(AND(OR(ISBLANK(GP$9),GP$9=0)=FALSE,IT$9=$DM59),1,0)*'4. Formulations'!$K58</f>
        <v>0</v>
      </c>
      <c r="IU59" s="27">
        <f>IF(AND(OR(ISBLANK(GQ$9),GQ$9=0)=FALSE,IU$9=$DM59),1,0)*'4. Formulations'!$K58</f>
        <v>0</v>
      </c>
      <c r="IV59" s="27"/>
      <c r="IW59" s="27"/>
      <c r="IX59" s="27"/>
      <c r="IY59" s="27"/>
      <c r="IZ59" s="27"/>
      <c r="JA59" s="27"/>
      <c r="JC59" s="27">
        <f>IF(AND(OR(ISBLANK(JC$9),JC$9=0)=FALSE,OR(JC$9='2. Protocols'!$C58,JC$9='2. Protocols'!$E58,JC$9='2. Protocols'!$G58)),1,0)*'4. Formulations'!$L58</f>
        <v>0</v>
      </c>
      <c r="JD59" s="27">
        <f>IF(AND(OR(ISBLANK(JD$9),JD$9=0)=FALSE,OR(JD$9='2. Protocols'!$C58,JD$9='2. Protocols'!$E58,JD$9='2. Protocols'!$G58)),1,0)*'4. Formulations'!$L58</f>
        <v>0</v>
      </c>
      <c r="JE59" s="27">
        <f>IF(AND(OR(ISBLANK(JE$9),JE$9=0)=FALSE,OR(JE$9='2. Protocols'!$C58,JE$9='2. Protocols'!$E58,JE$9='2. Protocols'!$G58)),1,0)*'4. Formulations'!$L58</f>
        <v>0</v>
      </c>
      <c r="JF59" s="27">
        <f>IF(AND(OR(ISBLANK(JF$9),JF$9=0)=FALSE,OR(JF$9='2. Protocols'!$C58,JF$9='2. Protocols'!$E58,JF$9='2. Protocols'!$G58)),1,0)*'4. Formulations'!$L58</f>
        <v>0</v>
      </c>
      <c r="JG59" s="27">
        <f>IF(AND(OR(ISBLANK(JG$9),JG$9=0)=FALSE,OR(JG$9='2. Protocols'!$C58,JG$9='2. Protocols'!$E58,JG$9='2. Protocols'!$G58)),1,0)*'4. Formulations'!$L58</f>
        <v>0</v>
      </c>
      <c r="JH59" s="27">
        <f>IF(AND(OR(ISBLANK(JH$9),JH$9=0)=FALSE,OR(JH$9='2. Protocols'!$C58,JH$9='2. Protocols'!$E58,JH$9='2. Protocols'!$G58)),1,0)*'4. Formulations'!$L58</f>
        <v>0</v>
      </c>
      <c r="JI59" s="27">
        <f>IF(AND(OR(ISBLANK(JI$9),JI$9=0)=FALSE,OR(JI$9='2. Protocols'!$C58,JI$9='2. Protocols'!$E58,JI$9='2. Protocols'!$G58)),1,0)*'4. Formulations'!$L58</f>
        <v>0</v>
      </c>
      <c r="JJ59" s="27">
        <f>IF(AND(OR(ISBLANK(JJ$9),JJ$9=0)=FALSE,OR(JJ$9='2. Protocols'!$C58,JJ$9='2. Protocols'!$E58,JJ$9='2. Protocols'!$G58)),1,0)*'4. Formulations'!$L58</f>
        <v>0</v>
      </c>
      <c r="JK59" s="27">
        <f>IF(AND(OR(ISBLANK(JK$9),JK$9=0)=FALSE,OR(JK$9='2. Protocols'!$C58,JK$9='2. Protocols'!$E58,JK$9='2. Protocols'!$G58)),1,0)*'4. Formulations'!$L58</f>
        <v>0</v>
      </c>
      <c r="JL59" s="27">
        <f>IF(AND(OR(ISBLANK(JL$9),JL$9=0)=FALSE,OR(JL$9='2. Protocols'!$C58,JL$9='2. Protocols'!$E58,JL$9='2. Protocols'!$G58)),1,0)*'4. Formulations'!$L58</f>
        <v>0</v>
      </c>
      <c r="JM59" s="27">
        <f>IF(AND(OR(ISBLANK(JM$9),JM$9=0)=FALSE,OR(JM$9='2. Protocols'!$C58,JM$9='2. Protocols'!$E58,JM$9='2. Protocols'!$G58)),1,0)*'4. Formulations'!$L58</f>
        <v>0</v>
      </c>
      <c r="JN59" s="27">
        <f>IF(AND(OR(ISBLANK(JN$9),JN$9=0)=FALSE,OR(JN$9='2. Protocols'!$C58,JN$9='2. Protocols'!$E58,JN$9='2. Protocols'!$G58)),1,0)*'4. Formulations'!$L58</f>
        <v>0</v>
      </c>
      <c r="JO59" s="27">
        <f>IF(AND(OR(ISBLANK(JO$9),JO$9=0)=FALSE,OR(JO$9='2. Protocols'!$C58,JO$9='2. Protocols'!$E58,JO$9='2. Protocols'!$G58)),1,0)*'4. Formulations'!$L58</f>
        <v>0</v>
      </c>
      <c r="JP59" s="27">
        <f>IF(AND(OR(ISBLANK(JP$9),JP$9=0)=FALSE,OR(JP$9='2. Protocols'!$C58,JP$9='2. Protocols'!$E58,JP$9='2. Protocols'!$G58)),1,0)*'4. Formulations'!$L58</f>
        <v>0</v>
      </c>
      <c r="JQ59" s="27">
        <f>IF(AND(OR(ISBLANK(JQ$9),JQ$9=0)=FALSE,OR(JQ$9='2. Protocols'!$C58,JQ$9='2. Protocols'!$E58,JQ$9='2. Protocols'!$G58)),1,0)*'4. Formulations'!$L58</f>
        <v>0</v>
      </c>
      <c r="JR59" s="27">
        <f>IF(AND(OR(ISBLANK(JR$9),JR$9=0)=FALSE,OR(JR$9='2. Protocols'!$C58,JR$9='2. Protocols'!$E58,JR$9='2. Protocols'!$G58)),1,0)*'4. Formulations'!$L58</f>
        <v>0</v>
      </c>
      <c r="JS59" s="27">
        <f>IF(AND(OR(ISBLANK(JS$9),JS$9=0)=FALSE,OR(JS$9='2. Protocols'!$C58,JS$9='2. Protocols'!$E58,JS$9='2. Protocols'!$G58)),1,0)*'4. Formulations'!$L58</f>
        <v>0</v>
      </c>
      <c r="JT59" s="27">
        <f>IF(AND(OR(ISBLANK(JT$9),JT$9=0)=FALSE,OR(JT$9='2. Protocols'!$C58,JT$9='2. Protocols'!$E58,JT$9='2. Protocols'!$G58)),1,0)*'4. Formulations'!$L58</f>
        <v>0</v>
      </c>
      <c r="JU59" s="27">
        <f>IF(AND(OR(ISBLANK(JU$9),JU$9=0)=FALSE,OR(JU$9='2. Protocols'!$C58,JU$9='2. Protocols'!$E58,JU$9='2. Protocols'!$G58)),1,0)*'4. Formulations'!$L58</f>
        <v>0</v>
      </c>
      <c r="JV59" s="27">
        <f>IF(AND(OR(ISBLANK(JV$9),JV$9=0)=FALSE,OR(JV$9='2. Protocols'!$C58,JV$9='2. Protocols'!$E58,JV$9='2. Protocols'!$G58)),1,0)*'4. Formulations'!$L58</f>
        <v>0</v>
      </c>
      <c r="JW59" s="27">
        <f>IF(AND(OR(ISBLANK(JW$9),JW$9=0)=FALSE,OR(JW$9='2. Protocols'!$C58,JW$9='2. Protocols'!$E58,JW$9='2. Protocols'!$G58)),1,0)*'4. Formulations'!$L58</f>
        <v>0</v>
      </c>
      <c r="JX59" s="27">
        <f>IF(AND(OR(ISBLANK(JX$9),JX$9=0)=FALSE,OR(JX$9='2. Protocols'!$C58,JX$9='2. Protocols'!$E58,JX$9='2. Protocols'!$G58)),1,0)*'4. Formulations'!$L58</f>
        <v>0</v>
      </c>
      <c r="JY59" s="27">
        <f>IF(AND(OR(ISBLANK(JY$9),JY$9=0)=FALSE,OR(JY$9='2. Protocols'!$C58,JY$9='2. Protocols'!$E58,JY$9='2. Protocols'!$G58)),1,0)*'4. Formulations'!$L58</f>
        <v>0</v>
      </c>
      <c r="JZ59" s="27">
        <f>IF(AND(OR(ISBLANK(JZ$9),JZ$9=0)=FALSE,OR(JZ$9='2. Protocols'!$C58,JZ$9='2. Protocols'!$E58,JZ$9='2. Protocols'!$G58)),1,0)*'4. Formulations'!$L58</f>
        <v>0</v>
      </c>
      <c r="KA59" s="27">
        <f>IF(AND(OR(ISBLANK(KA$9),KA$9=0)=FALSE,OR(KA$9='2. Protocols'!$C58,KA$9='2. Protocols'!$E58,KA$9='2. Protocols'!$G58)),1,0)*'4. Formulations'!$L58</f>
        <v>0</v>
      </c>
      <c r="KB59" s="27">
        <f>IF(AND(OR(ISBLANK(KB$9),KB$9=0)=FALSE,OR(KB$9='2. Protocols'!$C58,KB$9='2. Protocols'!$E58,KB$9='2. Protocols'!$G58)),1,0)*'4. Formulations'!$L58</f>
        <v>0</v>
      </c>
      <c r="KC59" s="27">
        <f>IF(AND(OR(ISBLANK(KC$9),KC$9=0)=FALSE,OR(KC$9='2. Protocols'!$C58,KC$9='2. Protocols'!$E58,KC$9='2. Protocols'!$G58)),1,0)*'4. Formulations'!$L58</f>
        <v>0</v>
      </c>
      <c r="KD59" s="27">
        <f>IF(AND(OR(ISBLANK(KD$9),KD$9=0)=FALSE,OR(KD$9='2. Protocols'!$C58,KD$9='2. Protocols'!$E58,KD$9='2. Protocols'!$G58)),1,0)*'4. Formulations'!$L58</f>
        <v>0</v>
      </c>
      <c r="KE59" s="27">
        <f>IF(AND(OR(ISBLANK(KE$9),KE$9=0)=FALSE,OR(KE$9='2. Protocols'!$C58,KE$9='2. Protocols'!$E58,KE$9='2. Protocols'!$G58)),1,0)*'4. Formulations'!$L58</f>
        <v>0</v>
      </c>
      <c r="KF59" s="27">
        <f>IF(AND(OR(ISBLANK(KF$9),KF$9=0)=FALSE,OR(KF$9='2. Protocols'!$C58,KF$9='2. Protocols'!$E58,KF$9='2. Protocols'!$G58)),1,0)*'4. Formulations'!$L58</f>
        <v>0</v>
      </c>
      <c r="KG59" s="27">
        <f>IF(AND(OR(ISBLANK(KG$9),KG$9=0)=FALSE,OR(KG$9='2. Protocols'!$C58,KG$9='2. Protocols'!$E58,KG$9='2. Protocols'!$G58)),1,0)*'4. Formulations'!$L58</f>
        <v>0</v>
      </c>
      <c r="KH59" s="27">
        <f>IF(AND(OR(ISBLANK(KH$9),KH$9=0)=FALSE,OR(KH$9='2. Protocols'!$C58,KH$9='2. Protocols'!$E58,KH$9='2. Protocols'!$G58)),1,0)*'4. Formulations'!$L58</f>
        <v>0</v>
      </c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B59" s="27">
        <f>IF(AND(OR(ISBLANK(LB$9),LB$9=0)=FALSE,LB$9=$DL59),1,0)*'4. Formulations'!$M58</f>
        <v>0</v>
      </c>
      <c r="LC59" s="27">
        <f>IF(AND(OR(ISBLANK(LC$9),LC$9=0)=FALSE,LC$9=$DL59),1,0)*'4. Formulations'!$M58</f>
        <v>0</v>
      </c>
      <c r="LD59" s="27">
        <f>IF(AND(OR(ISBLANK(LD$9),LD$9=0)=FALSE,LD$9=$DL59),1,0)*'4. Formulations'!$M58</f>
        <v>0</v>
      </c>
      <c r="LE59" s="27">
        <f>IF(AND(OR(ISBLANK(LE$9),LE$9=0)=FALSE,LE$9=$DL59),1,0)*'4. Formulations'!$M58</f>
        <v>0</v>
      </c>
      <c r="LF59" s="27">
        <f>IF(AND(OR(ISBLANK(LF$9),LF$9=0)=FALSE,LF$9=$DL59),1,0)*'4. Formulations'!$M58</f>
        <v>0</v>
      </c>
      <c r="LG59" s="27">
        <f>IF(AND(OR(ISBLANK(LG$9),LG$9=0)=FALSE,LG$9=$DL59),1,0)*'4. Formulations'!$M58</f>
        <v>0</v>
      </c>
      <c r="LH59" s="27">
        <f>IF(AND(OR(ISBLANK(LH$9),LH$9=0)=FALSE,LH$9=$DL59),1,0)*'4. Formulations'!$M58</f>
        <v>0</v>
      </c>
      <c r="LI59" s="27">
        <f>IF(AND(OR(ISBLANK(LI$9),LI$9=0)=FALSE,LI$9=$DL59),1,0)*'4. Formulations'!$M58</f>
        <v>0</v>
      </c>
      <c r="LJ59" s="27">
        <f>IF(AND(OR(ISBLANK(LJ$9),LJ$9=0)=FALSE,LJ$9=$DL59),1,0)*'4. Formulations'!$M58</f>
        <v>0</v>
      </c>
      <c r="LK59" s="27">
        <f>IF(AND(OR(ISBLANK(LK$9),LK$9=0)=FALSE,LK$9=$DL59),1,0)*'4. Formulations'!$M58</f>
        <v>0</v>
      </c>
      <c r="LL59" s="27">
        <f>IF(AND(OR(ISBLANK(LL$9),LL$9=0)=FALSE,LL$9=$DL59),1,0)*'4. Formulations'!$M58</f>
        <v>0</v>
      </c>
      <c r="LM59" s="27">
        <f>IF(AND(OR(ISBLANK(LM$9),LM$9=0)=FALSE,LM$9=$DL59),1,0)*'4. Formulations'!$M58</f>
        <v>0</v>
      </c>
      <c r="LN59" s="27">
        <f>IF(AND(OR(ISBLANK(LN$9),LN$9=0)=FALSE,LN$9=$DL59),1,0)*'4. Formulations'!$M58</f>
        <v>0</v>
      </c>
      <c r="LO59" s="27">
        <f>IF(AND(OR(ISBLANK(LO$9),LO$9=0)=FALSE,LO$9=$DL59),1,0)*'4. Formulations'!$M58</f>
        <v>0</v>
      </c>
      <c r="LP59" s="27">
        <f>IF(AND(OR(ISBLANK(LP$9),LP$9=0)=FALSE,LP$9=$DL59),1,0)*'4. Formulations'!$M58</f>
        <v>0</v>
      </c>
      <c r="LQ59" s="27">
        <f>IF(AND(OR(ISBLANK(LQ$9),LQ$9=0)=FALSE,LQ$9=$DL59),1,0)*'4. Formulations'!$M58</f>
        <v>0</v>
      </c>
      <c r="LR59" s="27">
        <f>IF(AND(OR(ISBLANK(LR$9),LR$9=0)=FALSE,LR$9=$DL59),1,0)*'4. Formulations'!$M58</f>
        <v>0</v>
      </c>
      <c r="LS59" s="27"/>
      <c r="LT59" s="27"/>
      <c r="LU59" s="27"/>
      <c r="LW59" s="27">
        <f>IF(AND(OR(ISBLANK(LW$9),LW$9=0)=FALSE,SUM($LB59:$LR59)&gt;0,LW$9='2. Protocols'!$G58),1,0)*'4. Formulations'!$M58</f>
        <v>0</v>
      </c>
      <c r="LX59" s="27">
        <f>IF(AND(OR(ISBLANK(LX$9),LX$9=0)=FALSE,SUM($LB59:$LR59)&gt;0,LX$9='2. Protocols'!$G58),1,0)*'4. Formulations'!$M58</f>
        <v>0</v>
      </c>
      <c r="LY59" s="27">
        <f>IF(AND(OR(ISBLANK(LY$9),LY$9=0)=FALSE,SUM($LB59:$LR59)&gt;0,LY$9='2. Protocols'!$G58),1,0)*'4. Formulations'!$M58</f>
        <v>0</v>
      </c>
      <c r="LZ59" s="27">
        <f>IF(AND(OR(ISBLANK(LZ$9),LZ$9=0)=FALSE,SUM($LB59:$LR59)&gt;0,LZ$9='2. Protocols'!$G58),1,0)*'4. Formulations'!$M58</f>
        <v>0</v>
      </c>
      <c r="MA59" s="27">
        <f>IF(AND(OR(ISBLANK(MA$9),MA$9=0)=FALSE,SUM($LB59:$LR59)&gt;0,MA$9='2. Protocols'!$G58),1,0)*'4. Formulations'!$M58</f>
        <v>0</v>
      </c>
      <c r="MB59" s="27">
        <f>IF(AND(OR(ISBLANK(MB$9),MB$9=0)=FALSE,SUM($LB59:$LR59)&gt;0,MB$9='2. Protocols'!$G58),1,0)*'4. Formulations'!$M58</f>
        <v>0</v>
      </c>
      <c r="MC59" s="27">
        <f>IF(AND(OR(ISBLANK(MC$9),MC$9=0)=FALSE,SUM($LB59:$LR59)&gt;0,MC$9='2. Protocols'!$G58),1,0)*'4. Formulations'!$M58</f>
        <v>0</v>
      </c>
      <c r="MD59" s="27">
        <f>IF(AND(OR(ISBLANK(MD$9),MD$9=0)=FALSE,SUM($LB59:$LR59)&gt;0,MD$9='2. Protocols'!$G58),1,0)*'4. Formulations'!$M58</f>
        <v>0</v>
      </c>
      <c r="ME59" s="27">
        <f>IF(AND(OR(ISBLANK(ME$9),ME$9=0)=FALSE,SUM($LB59:$LR59)&gt;0,ME$9='2. Protocols'!$G58),1,0)*'4. Formulations'!$M58</f>
        <v>0</v>
      </c>
      <c r="MF59" s="27">
        <f>IF(AND(OR(ISBLANK(MF$9),MF$9=0)=FALSE,SUM($LB59:$LR59)&gt;0,MF$9='2. Protocols'!$G58),1,0)*'4. Formulations'!$M58</f>
        <v>0</v>
      </c>
      <c r="MG59" s="27">
        <f>IF(AND(OR(ISBLANK(MG$9),MG$9=0)=FALSE,SUM($LB59:$LR59)&gt;0,MG$9='2. Protocols'!$G58),1,0)*'4. Formulations'!$M58</f>
        <v>0</v>
      </c>
      <c r="MH59" s="27">
        <f>IF(AND(OR(ISBLANK(MH$9),MH$9=0)=FALSE,SUM($LB59:$LR59)&gt;0,MH$9='2. Protocols'!$G58),1,0)*'4. Formulations'!$M58</f>
        <v>0</v>
      </c>
      <c r="MI59" s="27">
        <f>IF(AND(OR(ISBLANK(MI$9),MI$9=0)=FALSE,SUM($LB59:$LR59)&gt;0,MI$9='2. Protocols'!$G58),1,0)*'4. Formulations'!$M58</f>
        <v>0</v>
      </c>
      <c r="MJ59" s="27">
        <f>IF(AND(OR(ISBLANK(MJ$9),MJ$9=0)=FALSE,SUM($LB59:$LR59)&gt;0,MJ$9='2. Protocols'!$G58),1,0)*'4. Formulations'!$M58</f>
        <v>0</v>
      </c>
      <c r="MK59" s="27">
        <f>IF(AND(OR(ISBLANK(MK$9),MK$9=0)=FALSE,SUM($LB59:$LR59)&gt;0,MK$9='2. Protocols'!$G58),1,0)*'4. Formulations'!$M58</f>
        <v>0</v>
      </c>
      <c r="ML59" s="27">
        <f>IF(AND(OR(ISBLANK(ML$9),ML$9=0)=FALSE,SUM($LB59:$LR59)&gt;0,ML$9='2. Protocols'!$G58),1,0)*'4. Formulations'!$M58</f>
        <v>0</v>
      </c>
      <c r="MM59" s="27">
        <f>IF(AND(OR(ISBLANK(MM$9),MM$9=0)=FALSE,SUM($LB59:$LR59)&gt;0,MM$9='2. Protocols'!$G58),1,0)*'4. Formulations'!$M58</f>
        <v>0</v>
      </c>
      <c r="MN59" s="27">
        <f>IF(AND(OR(ISBLANK(MN$9),MN$9=0)=FALSE,SUM($LB59:$LR59)&gt;0,MN$9='2. Protocols'!$G58),1,0)*'4. Formulations'!$M58</f>
        <v>0</v>
      </c>
      <c r="MO59" s="27">
        <f>IF(AND(OR(ISBLANK(MO$9),MO$9=0)=FALSE,SUM($LB59:$LR59)&gt;0,MO$9='2. Protocols'!$G58),1,0)*'4. Formulations'!$M58</f>
        <v>0</v>
      </c>
      <c r="MP59" s="27">
        <f>IF(AND(OR(ISBLANK(MP$9),MP$9=0)=FALSE,SUM($LB59:$LR59)&gt;0,MP$9='2. Protocols'!$G58),1,0)*'4. Formulations'!$M58</f>
        <v>0</v>
      </c>
      <c r="MQ59" s="27">
        <f>IF(AND(OR(ISBLANK(MQ$9),MQ$9=0)=FALSE,SUM($LB59:$LR59)&gt;0,MQ$9='2. Protocols'!$G58),1,0)*'4. Formulations'!$M58</f>
        <v>0</v>
      </c>
      <c r="MR59" s="27">
        <f>IF(AND(OR(ISBLANK(MR$9),MR$9=0)=FALSE,SUM($LB59:$LR59)&gt;0,MR$9='2. Protocols'!$G58),1,0)*'4. Formulations'!$M58</f>
        <v>0</v>
      </c>
      <c r="MS59" s="27">
        <f>IF(AND(OR(ISBLANK(MS$9),MS$9=0)=FALSE,SUM($LB59:$LR59)&gt;0,MS$9='2. Protocols'!$G58),1,0)*'4. Formulations'!$M58</f>
        <v>0</v>
      </c>
      <c r="MT59" s="27">
        <f>IF(AND(OR(ISBLANK(MT$9),MT$9=0)=FALSE,SUM($LB59:$LR59)&gt;0,MT$9='2. Protocols'!$G58),1,0)*'4. Formulations'!$M58</f>
        <v>0</v>
      </c>
      <c r="MU59" s="27">
        <f>IF(AND(OR(ISBLANK(MU$9),MU$9=0)=FALSE,SUM($LB59:$LR59)&gt;0,MU$9='2. Protocols'!$G58),1,0)*'4. Formulations'!$M58</f>
        <v>0</v>
      </c>
      <c r="MV59" s="27">
        <f>IF(AND(OR(ISBLANK(MV$9),MV$9=0)=FALSE,SUM($LB59:$LR59)&gt;0,MV$9='2. Protocols'!$G58),1,0)*'4. Formulations'!$M58</f>
        <v>0</v>
      </c>
      <c r="MW59" s="27">
        <f>IF(AND(OR(ISBLANK(MW$9),MW$9=0)=FALSE,SUM($LB59:$LR59)&gt;0,MW$9='2. Protocols'!$G58),1,0)*'4. Formulations'!$M58</f>
        <v>0</v>
      </c>
      <c r="MX59" s="27">
        <f>IF(AND(OR(ISBLANK(MX$9),MX$9=0)=FALSE,SUM($LB59:$LR59)&gt;0,MX$9='2. Protocols'!$G58),1,0)*'4. Formulations'!$M58</f>
        <v>0</v>
      </c>
      <c r="MY59" s="27">
        <f>IF(AND(OR(ISBLANK(MY$9),MY$9=0)=FALSE,SUM($LB59:$LR59)&gt;0,MY$9='2. Protocols'!$G58),1,0)*'4. Formulations'!$M58</f>
        <v>0</v>
      </c>
      <c r="MZ59" s="27">
        <f>IF(AND(OR(ISBLANK(MZ$9),MZ$9=0)=FALSE,SUM($LB59:$LR59)&gt;0,MZ$9='2. Protocols'!$G58),1,0)*'4. Formulations'!$M58</f>
        <v>0</v>
      </c>
      <c r="NA59" s="27">
        <f>IF(AND(OR(ISBLANK(NA$9),NA$9=0)=FALSE,SUM($LB59:$LR59)&gt;0,NA$9='2. Protocols'!$G58),1,0)*'4. Formulations'!$M58</f>
        <v>0</v>
      </c>
      <c r="NB59" s="27">
        <f>IF(AND(OR(ISBLANK(NB$9),NB$9=0)=FALSE,SUM($LB59:$LR59)&gt;0,NB$9='2. Protocols'!$G58),1,0)*'4. Formulations'!$M58</f>
        <v>0</v>
      </c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V59" s="27">
        <f>IF(AND(OR(ISBLANK(NV$9),NV$9=0)=FALSE,NV$9=$DM59),1,0)*'4. Formulations'!$N58</f>
        <v>0</v>
      </c>
      <c r="NW59" s="721">
        <f>IF(AND(OR(ISBLANK(NW$9),NW$9=0)=FALSE,NW$9=$DM59),1,0)*'4. Formulations'!$N58</f>
        <v>0</v>
      </c>
      <c r="NX59" s="27">
        <f>IF(AND(OR(ISBLANK(NX$9),NX$9=0)=FALSE,NX$9=$DM59),1,0)*'4. Formulations'!$N58</f>
        <v>0</v>
      </c>
      <c r="NY59" s="27">
        <f>IF(AND(OR(ISBLANK(NY$9),NY$9=0)=FALSE,NY$9=$DM59),1,0)*'4. Formulations'!$N58</f>
        <v>0</v>
      </c>
      <c r="NZ59" s="27">
        <f>IF(AND(OR(ISBLANK(NZ$9),NZ$9=0)=FALSE,NZ$9=$DM59),1,0)*'4. Formulations'!$N58</f>
        <v>0</v>
      </c>
      <c r="OA59" s="27">
        <f>IF(AND(OR(ISBLANK(OA$9),OA$9=0)=FALSE,OA$9=$DM59),1,0)*'4. Formulations'!$N58</f>
        <v>0</v>
      </c>
      <c r="OB59" s="27">
        <f>IF(AND(OR(ISBLANK(OB$9),OB$9=0)=FALSE,OB$9=$DM59),1,0)*'4. Formulations'!$N58</f>
        <v>0</v>
      </c>
      <c r="OC59" s="27">
        <f>IF(AND(OR(ISBLANK(OC$9),OC$9=0)=FALSE,OC$9=$DM59),1,0)*'4. Formulations'!$N58</f>
        <v>0</v>
      </c>
      <c r="OD59" s="27">
        <f>IF(AND(OR(ISBLANK(OD$9),OD$9=0)=FALSE,OD$9=$DM59),1,0)*'4. Formulations'!$N58</f>
        <v>0</v>
      </c>
      <c r="OE59" s="27">
        <f>IF(AND(OR(ISBLANK(OE$9),OE$9=0)=FALSE,OE$9=$DM59),1,0)*'4. Formulations'!$N58</f>
        <v>0</v>
      </c>
      <c r="OF59" s="27">
        <f>IF(AND(OR(ISBLANK(OF$9),OF$9=0)=FALSE,OF$9=$DM59),1,0)*'4. Formulations'!$N58</f>
        <v>0</v>
      </c>
      <c r="OG59" s="27">
        <f>IF(AND(OR(ISBLANK(OG$9),OG$9=0)=FALSE,OG$9=$DM59),1,0)*'4. Formulations'!$N58</f>
        <v>0</v>
      </c>
      <c r="OH59" s="27">
        <f>IF(AND(OR(ISBLANK(OH$9),OH$9=0)=FALSE,OH$9=$DM59),1,0)*'4. Formulations'!$N58</f>
        <v>0</v>
      </c>
      <c r="OI59" s="27">
        <f>IF(AND(OR(ISBLANK(OI$9),OI$9=0)=FALSE,OI$9=$DM59),1,0)*'4. Formulations'!$N58</f>
        <v>0</v>
      </c>
      <c r="OJ59" s="27">
        <f>IF(AND(OR(ISBLANK(OJ$9),OJ$9=0)=FALSE,OJ$9=$DM59),1,0)*'4. Formulations'!$N58</f>
        <v>0</v>
      </c>
      <c r="OK59" s="27">
        <f>IF(AND(OR(ISBLANK(OK$9),OK$9=0)=FALSE,OK$9=$DM59),1,0)*'4. Formulations'!$N58</f>
        <v>0</v>
      </c>
      <c r="OL59" s="27">
        <f>IF(AND(OR(ISBLANK(OL$9),OL$9=0)=FALSE,OL$9=$DM59),1,0)*'4. Formulations'!$N58</f>
        <v>0</v>
      </c>
      <c r="OM59" s="27"/>
      <c r="ON59" s="27"/>
      <c r="OO59" s="27"/>
      <c r="OQ59" s="27">
        <f>IF(AND(OR(ISBLANK(OQ$9),OQ$9=0)=FALSE,OR(OQ$9='2. Protocols'!$C58,OQ$9='2. Protocols'!$E58,OQ$9='2. Protocols'!$G58)),1,0)*'4. Formulations'!$O58</f>
        <v>0</v>
      </c>
      <c r="OR59" s="27">
        <f>IF(AND(OR(ISBLANK(OR$9),OR$9=0)=FALSE,OR(OR$9='2. Protocols'!$C58,OR$9='2. Protocols'!$E58,OR$9='2. Protocols'!$G58)),1,0)*'4. Formulations'!$O58</f>
        <v>0</v>
      </c>
      <c r="OS59" s="27">
        <f>IF(AND(OR(ISBLANK(OS$9),OS$9=0)=FALSE,OR(OS$9='2. Protocols'!$C58,OS$9='2. Protocols'!$E58,OS$9='2. Protocols'!$G58)),1,0)*'4. Formulations'!$O58</f>
        <v>0</v>
      </c>
      <c r="OT59" s="27">
        <f>IF(AND(OR(ISBLANK(OT$9),OT$9=0)=FALSE,OR(OT$9='2. Protocols'!$C58,OT$9='2. Protocols'!$E58,OT$9='2. Protocols'!$G58)),1,0)*'4. Formulations'!$O58</f>
        <v>0</v>
      </c>
      <c r="OU59" s="27">
        <f>IF(AND(OR(ISBLANK(OU$9),OU$9=0)=FALSE,OR(OU$9='2. Protocols'!$C58,OU$9='2. Protocols'!$E58,OU$9='2. Protocols'!$G58)),1,0)*'4. Formulations'!$O58</f>
        <v>0</v>
      </c>
      <c r="OV59" s="27">
        <f>IF(AND(OR(ISBLANK(OV$9),OV$9=0)=FALSE,OR(OV$9='2. Protocols'!$C58,OV$9='2. Protocols'!$E58,OV$9='2. Protocols'!$G58)),1,0)*'4. Formulations'!$O58</f>
        <v>0</v>
      </c>
      <c r="OW59" s="27">
        <f>IF(AND(OR(ISBLANK(OW$9),OW$9=0)=FALSE,OR(OW$9='2. Protocols'!$C58,OW$9='2. Protocols'!$E58,OW$9='2. Protocols'!$G58)),1,0)*'4. Formulations'!$O58</f>
        <v>0</v>
      </c>
      <c r="OX59" s="27">
        <f>IF(AND(OR(ISBLANK(OX$9),OX$9=0)=FALSE,OR(OX$9='2. Protocols'!$C58,OX$9='2. Protocols'!$E58,OX$9='2. Protocols'!$G58)),1,0)*'4. Formulations'!$O58</f>
        <v>0</v>
      </c>
      <c r="OY59" s="27">
        <f>IF(AND(OR(ISBLANK(OY$9),OY$9=0)=FALSE,OR(OY$9='2. Protocols'!$C58,OY$9='2. Protocols'!$E58,OY$9='2. Protocols'!$G58)),1,0)*'4. Formulations'!$O58</f>
        <v>0</v>
      </c>
      <c r="OZ59" s="27">
        <f>IF(AND(OR(ISBLANK(OZ$9),OZ$9=0)=FALSE,OR(OZ$9='2. Protocols'!$C58,OZ$9='2. Protocols'!$E58,OZ$9='2. Protocols'!$G58)),1,0)*'4. Formulations'!$O58</f>
        <v>0</v>
      </c>
      <c r="PA59" s="27">
        <f>IF(AND(OR(ISBLANK(PA$9),PA$9=0)=FALSE,OR(PA$9='2. Protocols'!$C58,PA$9='2. Protocols'!$E58,PA$9='2. Protocols'!$G58)),1,0)*'4. Formulations'!$O58</f>
        <v>0</v>
      </c>
      <c r="PB59" s="27">
        <f>IF(AND(OR(ISBLANK(PB$9),PB$9=0)=FALSE,OR(PB$9='2. Protocols'!$C58,PB$9='2. Protocols'!$E58,PB$9='2. Protocols'!$G58)),1,0)*'4. Formulations'!$O58</f>
        <v>0</v>
      </c>
      <c r="PC59" s="27">
        <f>IF(AND(OR(ISBLANK(PC$9),PC$9=0)=FALSE,OR(PC$9='2. Protocols'!$C58,PC$9='2. Protocols'!$E58,PC$9='2. Protocols'!$G58)),1,0)*'4. Formulations'!$O58</f>
        <v>0</v>
      </c>
      <c r="PD59" s="27">
        <f>IF(AND(OR(ISBLANK(PD$9),PD$9=0)=FALSE,OR(PD$9='2. Protocols'!$C58,PD$9='2. Protocols'!$E58,PD$9='2. Protocols'!$G58)),1,0)*'4. Formulations'!$O58</f>
        <v>0</v>
      </c>
      <c r="PE59" s="27">
        <f>IF(AND(OR(ISBLANK(PE$9),PE$9=0)=FALSE,OR(PE$9='2. Protocols'!$C58,PE$9='2. Protocols'!$E58,PE$9='2. Protocols'!$G58)),1,0)*'4. Formulations'!$O58</f>
        <v>0</v>
      </c>
      <c r="PF59" s="27">
        <f>IF(AND(OR(ISBLANK(PF$9),PF$9=0)=FALSE,OR(PF$9='2. Protocols'!$C58,PF$9='2. Protocols'!$E58,PF$9='2. Protocols'!$G58)),1,0)*'4. Formulations'!$O58</f>
        <v>0</v>
      </c>
      <c r="PG59" s="27">
        <f>IF(AND(OR(ISBLANK(PG$9),PG$9=0)=FALSE,OR(PG$9='2. Protocols'!$C58,PG$9='2. Protocols'!$E58,PG$9='2. Protocols'!$G58)),1,0)*'4. Formulations'!$O58</f>
        <v>0</v>
      </c>
      <c r="PH59" s="27">
        <f>IF(AND(OR(ISBLANK(PH$9),PH$9=0)=FALSE,OR(PH$9='2. Protocols'!$C58,PH$9='2. Protocols'!$E58,PH$9='2. Protocols'!$G58)),1,0)*'4. Formulations'!$O58</f>
        <v>0</v>
      </c>
      <c r="PI59" s="27">
        <f>IF(AND(OR(ISBLANK(PI$9),PI$9=0)=FALSE,OR(PI$9='2. Protocols'!$C58,PI$9='2. Protocols'!$E58,PI$9='2. Protocols'!$G58)),1,0)*'4. Formulations'!$O58</f>
        <v>0</v>
      </c>
      <c r="PJ59" s="27">
        <f>IF(AND(OR(ISBLANK(PJ$9),PJ$9=0)=FALSE,OR(PJ$9='2. Protocols'!$C58,PJ$9='2. Protocols'!$E58,PJ$9='2. Protocols'!$G58)),1,0)*'4. Formulations'!$O58</f>
        <v>0</v>
      </c>
      <c r="PK59" s="27">
        <f>IF(AND(OR(ISBLANK(PK$9),PK$9=0)=FALSE,OR(PK$9='2. Protocols'!$C58,PK$9='2. Protocols'!$E58,PK$9='2. Protocols'!$G58)),1,0)*'4. Formulations'!$O58</f>
        <v>0</v>
      </c>
      <c r="PL59" s="27">
        <f>IF(AND(OR(ISBLANK(PL$9),PL$9=0)=FALSE,OR(PL$9='2. Protocols'!$C58,PL$9='2. Protocols'!$E58,PL$9='2. Protocols'!$G58)),1,0)*'4. Formulations'!$O58</f>
        <v>0</v>
      </c>
      <c r="PM59" s="27">
        <f>IF(AND(OR(ISBLANK(PM$9),PM$9=0)=FALSE,OR(PM$9='2. Protocols'!$C58,PM$9='2. Protocols'!$E58,PM$9='2. Protocols'!$G58)),1,0)*'4. Formulations'!$O58</f>
        <v>0</v>
      </c>
      <c r="PN59" s="27">
        <f>IF(AND(OR(ISBLANK(PN$9),PN$9=0)=FALSE,OR(PN$9='2. Protocols'!$C58,PN$9='2. Protocols'!$E58,PN$9='2. Protocols'!$G58)),1,0)*'4. Formulations'!$O58</f>
        <v>0</v>
      </c>
      <c r="PO59" s="27">
        <f>IF(AND(OR(ISBLANK(PO$9),PO$9=0)=FALSE,OR(PO$9='2. Protocols'!$C58,PO$9='2. Protocols'!$E58,PO$9='2. Protocols'!$G58)),1,0)*'4. Formulations'!$O58</f>
        <v>0</v>
      </c>
      <c r="PP59" s="27">
        <f>IF(AND(OR(ISBLANK(PP$9),PP$9=0)=FALSE,OR(PP$9='2. Protocols'!$C58,PP$9='2. Protocols'!$E58,PP$9='2. Protocols'!$G58)),1,0)*'4. Formulations'!$O58</f>
        <v>0</v>
      </c>
      <c r="PQ59" s="27">
        <f>IF(AND(OR(ISBLANK(PQ$9),PQ$9=0)=FALSE,OR(PQ$9='2. Protocols'!$C58,PQ$9='2. Protocols'!$E58,PQ$9='2. Protocols'!$G58)),1,0)*'4. Formulations'!$O58</f>
        <v>0</v>
      </c>
      <c r="PR59" s="27">
        <f>IF(AND(OR(ISBLANK(PR$9),PR$9=0)=FALSE,OR(PR$9='2. Protocols'!$C58,PR$9='2. Protocols'!$E58,PR$9='2. Protocols'!$G58)),1,0)*'4. Formulations'!$O58</f>
        <v>0</v>
      </c>
      <c r="PS59" s="27">
        <f>IF(AND(OR(ISBLANK(PS$9),PS$9=0)=FALSE,OR(PS$9='2. Protocols'!$C58,PS$9='2. Protocols'!$E58,PS$9='2. Protocols'!$G58)),1,0)*'4. Formulations'!$O58</f>
        <v>0</v>
      </c>
      <c r="PT59" s="27">
        <f>IF(AND(OR(ISBLANK(PT$9),PT$9=0)=FALSE,OR(PT$9='2. Protocols'!$C58,PT$9='2. Protocols'!$E58,PT$9='2. Protocols'!$G58)),1,0)*'4. Formulations'!$O58</f>
        <v>0</v>
      </c>
      <c r="PU59" s="27">
        <f>IF(AND(OR(ISBLANK(PU$9),PU$9=0)=FALSE,OR(PU$9='2. Protocols'!$C58,PU$9='2. Protocols'!$E58,PU$9='2. Protocols'!$G58)),1,0)*'4. Formulations'!$O58</f>
        <v>0</v>
      </c>
      <c r="PV59" s="27">
        <f>IF(AND(OR(ISBLANK(PV$9),PV$9=0)=FALSE,OR(PV$9='2. Protocols'!$C58,PV$9='2. Protocols'!$E58,PV$9='2. Protocols'!$G58)),1,0)*'4. Formulations'!$O58</f>
        <v>0</v>
      </c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P59" s="27">
        <f>IF(AND(OR(ISBLANK(QP$9),QP$9=0)=FALSE,QP$9=$DL59),1,0)*'4. Formulations'!$P58</f>
        <v>0</v>
      </c>
      <c r="QQ59" s="27">
        <f>IF(AND(OR(ISBLANK(QQ$9),QQ$9=0)=FALSE,QQ$9=$DL59),1,0)*'4. Formulations'!$P58</f>
        <v>0</v>
      </c>
      <c r="QR59" s="27">
        <f>IF(AND(OR(ISBLANK(QR$9),QR$9=0)=FALSE,QR$9=$DL59),1,0)*'4. Formulations'!$P58</f>
        <v>0</v>
      </c>
      <c r="QS59" s="27">
        <f>IF(AND(OR(ISBLANK(QS$9),QS$9=0)=FALSE,QS$9=$DL59),1,0)*'4. Formulations'!$P58</f>
        <v>0</v>
      </c>
      <c r="QT59" s="27">
        <f>IF(AND(OR(ISBLANK(QT$9),QT$9=0)=FALSE,QT$9=$DL59),1,0)*'4. Formulations'!$P58</f>
        <v>0</v>
      </c>
      <c r="QU59" s="27">
        <f>IF(AND(OR(ISBLANK(QU$9),QU$9=0)=FALSE,QU$9=$DL59),1,0)*'4. Formulations'!$P58</f>
        <v>0</v>
      </c>
      <c r="QV59" s="27">
        <f>IF(AND(OR(ISBLANK(QV$9),QV$9=0)=FALSE,QV$9=$DL59),1,0)*'4. Formulations'!$P58</f>
        <v>0</v>
      </c>
      <c r="QW59" s="27">
        <f>IF(AND(OR(ISBLANK(QW$9),QW$9=0)=FALSE,QW$9=$DL59),1,0)*'4. Formulations'!$P58</f>
        <v>0</v>
      </c>
      <c r="QX59" s="27">
        <f>IF(AND(OR(ISBLANK(QX$9),QX$9=0)=FALSE,QX$9=$DL59),1,0)*'4. Formulations'!$P58</f>
        <v>0</v>
      </c>
      <c r="QY59" s="27">
        <f>IF(AND(OR(ISBLANK(QY$9),QY$9=0)=FALSE,QY$9=$DL59),1,0)*'4. Formulations'!$P58</f>
        <v>0</v>
      </c>
      <c r="QZ59" s="27">
        <f>IF(AND(OR(ISBLANK(QZ$9),QZ$9=0)=FALSE,QZ$9=$DL59),1,0)*'4. Formulations'!$P58</f>
        <v>0</v>
      </c>
      <c r="RA59" s="27">
        <f>IF(AND(OR(ISBLANK(RA$9),RA$9=0)=FALSE,RA$9=$DL59),1,0)*'4. Formulations'!$P58</f>
        <v>0</v>
      </c>
      <c r="RB59" s="27">
        <f>IF(AND(OR(ISBLANK(RB$9),RB$9=0)=FALSE,RB$9=$DL59),1,0)*'4. Formulations'!$P58</f>
        <v>0</v>
      </c>
      <c r="RC59" s="27">
        <f>IF(AND(OR(ISBLANK(RC$9),RC$9=0)=FALSE,RC$9=$DL59),1,0)*'4. Formulations'!$P58</f>
        <v>0</v>
      </c>
      <c r="RD59" s="27">
        <f>IF(AND(OR(ISBLANK(RD$9),RD$9=0)=FALSE,RD$9=$DL59),1,0)*'4. Formulations'!$P58</f>
        <v>0</v>
      </c>
      <c r="RE59" s="27">
        <f>IF(AND(OR(ISBLANK(RE$9),RE$9=0)=FALSE,RE$9=$DL59),1,0)*'4. Formulations'!$P58</f>
        <v>0</v>
      </c>
      <c r="RF59" s="27">
        <f>IF(AND(OR(ISBLANK(RF$9),RF$9=0)=FALSE,RF$9=$DL59),1,0)*'4. Formulations'!$P58</f>
        <v>0</v>
      </c>
      <c r="RG59" s="27"/>
      <c r="RH59" s="27"/>
      <c r="RI59" s="27"/>
      <c r="RK59" s="27">
        <f>IF(AND(OR(ISBLANK(RK$9),RK$9=0)=FALSE,SUM($QP59:$RF59)&gt;0,RK$9='2. Protocols'!$G58),1,0)*'4. Formulations'!$P58</f>
        <v>0</v>
      </c>
      <c r="RL59" s="27">
        <f>IF(AND(OR(ISBLANK(RL$9),RL$9=0)=FALSE,SUM($QP59:$RF59)&gt;0,RL$9='2. Protocols'!$G58),1,0)*'4. Formulations'!$P58</f>
        <v>0</v>
      </c>
      <c r="RM59" s="27">
        <f>IF(AND(OR(ISBLANK(RM$9),RM$9=0)=FALSE,SUM($QP59:$RF59)&gt;0,RM$9='2. Protocols'!$G58),1,0)*'4. Formulations'!$P58</f>
        <v>0</v>
      </c>
      <c r="RN59" s="27">
        <f>IF(AND(OR(ISBLANK(RN$9),RN$9=0)=FALSE,SUM($QP59:$RF59)&gt;0,RN$9='2. Protocols'!$G58),1,0)*'4. Formulations'!$P58</f>
        <v>0</v>
      </c>
      <c r="RO59" s="27">
        <f>IF(AND(OR(ISBLANK(RO$9),RO$9=0)=FALSE,SUM($QP59:$RF59)&gt;0,RO$9='2. Protocols'!$G58),1,0)*'4. Formulations'!$P58</f>
        <v>0</v>
      </c>
      <c r="RP59" s="27">
        <f>IF(AND(OR(ISBLANK(RP$9),RP$9=0)=FALSE,SUM($QP59:$RF59)&gt;0,RP$9='2. Protocols'!$G58),1,0)*'4. Formulations'!$P58</f>
        <v>0</v>
      </c>
      <c r="RQ59" s="27">
        <f>IF(AND(OR(ISBLANK(RQ$9),RQ$9=0)=FALSE,SUM($QP59:$RF59)&gt;0,RQ$9='2. Protocols'!$G58),1,0)*'4. Formulations'!$P58</f>
        <v>0</v>
      </c>
      <c r="RR59" s="27">
        <f>IF(AND(OR(ISBLANK(RR$9),RR$9=0)=FALSE,SUM($QP59:$RF59)&gt;0,RR$9='2. Protocols'!$G58),1,0)*'4. Formulations'!$P58</f>
        <v>0</v>
      </c>
      <c r="RS59" s="27">
        <f>IF(AND(OR(ISBLANK(RS$9),RS$9=0)=FALSE,SUM($QP59:$RF59)&gt;0,RS$9='2. Protocols'!$G58),1,0)*'4. Formulations'!$P58</f>
        <v>0</v>
      </c>
      <c r="RT59" s="27">
        <f>IF(AND(OR(ISBLANK(RT$9),RT$9=0)=FALSE,SUM($QP59:$RF59)&gt;0,RT$9='2. Protocols'!$G58),1,0)*'4. Formulations'!$P58</f>
        <v>0</v>
      </c>
      <c r="RU59" s="27">
        <f>IF(AND(OR(ISBLANK(RU$9),RU$9=0)=FALSE,SUM($QP59:$RF59)&gt;0,RU$9='2. Protocols'!$G58),1,0)*'4. Formulations'!$P58</f>
        <v>0</v>
      </c>
      <c r="RV59" s="27">
        <f>IF(AND(OR(ISBLANK(RV$9),RV$9=0)=FALSE,SUM($QP59:$RF59)&gt;0,RV$9='2. Protocols'!$G58),1,0)*'4. Formulations'!$P58</f>
        <v>0</v>
      </c>
      <c r="RW59" s="27">
        <f>IF(AND(OR(ISBLANK(RW$9),RW$9=0)=FALSE,SUM($QP59:$RF59)&gt;0,RW$9='2. Protocols'!$G58),1,0)*'4. Formulations'!$P58</f>
        <v>0</v>
      </c>
      <c r="RX59" s="27">
        <f>IF(AND(OR(ISBLANK(RX$9),RX$9=0)=FALSE,SUM($QP59:$RF59)&gt;0,RX$9='2. Protocols'!$G58),1,0)*'4. Formulations'!$P58</f>
        <v>0</v>
      </c>
      <c r="RY59" s="27">
        <f>IF(AND(OR(ISBLANK(RY$9),RY$9=0)=FALSE,SUM($QP59:$RF59)&gt;0,RY$9='2. Protocols'!$G58),1,0)*'4. Formulations'!$P58</f>
        <v>0</v>
      </c>
      <c r="RZ59" s="27">
        <f>IF(AND(OR(ISBLANK(RZ$9),RZ$9=0)=FALSE,SUM($QP59:$RF59)&gt;0,RZ$9='2. Protocols'!$G58),1,0)*'4. Formulations'!$P58</f>
        <v>0</v>
      </c>
      <c r="SA59" s="27">
        <f>IF(AND(OR(ISBLANK(SA$9),SA$9=0)=FALSE,SUM($QP59:$RF59)&gt;0,SA$9='2. Protocols'!$G58),1,0)*'4. Formulations'!$P58</f>
        <v>0</v>
      </c>
      <c r="SB59" s="27">
        <f>IF(AND(OR(ISBLANK(SB$9),SB$9=0)=FALSE,SUM($QP59:$RF59)&gt;0,SB$9='2. Protocols'!$G58),1,0)*'4. Formulations'!$P58</f>
        <v>0</v>
      </c>
      <c r="SC59" s="27">
        <f>IF(AND(OR(ISBLANK(SC$9),SC$9=0)=FALSE,SUM($QP59:$RF59)&gt;0,SC$9='2. Protocols'!$G58),1,0)*'4. Formulations'!$P58</f>
        <v>0</v>
      </c>
      <c r="SD59" s="27">
        <f>IF(AND(OR(ISBLANK(SD$9),SD$9=0)=FALSE,SUM($QP59:$RF59)&gt;0,SD$9='2. Protocols'!$G58),1,0)*'4. Formulations'!$P58</f>
        <v>0</v>
      </c>
      <c r="SE59" s="27">
        <f>IF(AND(OR(ISBLANK(SE$9),SE$9=0)=FALSE,SUM($QP59:$RF59)&gt;0,SE$9='2. Protocols'!$G58),1,0)*'4. Formulations'!$P58</f>
        <v>0</v>
      </c>
      <c r="SF59" s="27">
        <f>IF(AND(OR(ISBLANK(SF$9),SF$9=0)=FALSE,SUM($QP59:$RF59)&gt;0,SF$9='2. Protocols'!$G58),1,0)*'4. Formulations'!$P58</f>
        <v>0</v>
      </c>
      <c r="SG59" s="27">
        <f>IF(AND(OR(ISBLANK(SG$9),SG$9=0)=FALSE,SUM($QP59:$RF59)&gt;0,SG$9='2. Protocols'!$G58),1,0)*'4. Formulations'!$P58</f>
        <v>0</v>
      </c>
      <c r="SH59" s="27">
        <f>IF(AND(OR(ISBLANK(SH$9),SH$9=0)=FALSE,SUM($QP59:$RF59)&gt;0,SH$9='2. Protocols'!$G58),1,0)*'4. Formulations'!$P58</f>
        <v>0</v>
      </c>
      <c r="SI59" s="27">
        <f>IF(AND(OR(ISBLANK(SI$9),SI$9=0)=FALSE,SUM($QP59:$RF59)&gt;0,SI$9='2. Protocols'!$G58),1,0)*'4. Formulations'!$P58</f>
        <v>0</v>
      </c>
      <c r="SJ59" s="27">
        <f>IF(AND(OR(ISBLANK(SJ$9),SJ$9=0)=FALSE,SUM($QP59:$RF59)&gt;0,SJ$9='2. Protocols'!$G58),1,0)*'4. Formulations'!$P58</f>
        <v>0</v>
      </c>
      <c r="SK59" s="27">
        <f>IF(AND(OR(ISBLANK(SK$9),SK$9=0)=FALSE,SUM($QP59:$RF59)&gt;0,SK$9='2. Protocols'!$G58),1,0)*'4. Formulations'!$P58</f>
        <v>0</v>
      </c>
      <c r="SL59" s="27">
        <f>IF(AND(OR(ISBLANK(SL$9),SL$9=0)=FALSE,SUM($QP59:$RF59)&gt;0,SL$9='2. Protocols'!$G58),1,0)*'4. Formulations'!$P58</f>
        <v>0</v>
      </c>
      <c r="SM59" s="27">
        <f>IF(AND(OR(ISBLANK(SM$9),SM$9=0)=FALSE,SUM($QP59:$RF59)&gt;0,SM$9='2. Protocols'!$G58),1,0)*'4. Formulations'!$P58</f>
        <v>0</v>
      </c>
      <c r="SN59" s="27">
        <f>IF(AND(OR(ISBLANK(SN$9),SN$9=0)=FALSE,SUM($QP59:$RF59)&gt;0,SN$9='2. Protocols'!$G58),1,0)*'4. Formulations'!$P58</f>
        <v>0</v>
      </c>
      <c r="SO59" s="27">
        <f>IF(AND(OR(ISBLANK(SO$9),SO$9=0)=FALSE,SUM($QP59:$RF59)&gt;0,SO$9='2. Protocols'!$G58),1,0)*'4. Formulations'!$P58</f>
        <v>0</v>
      </c>
      <c r="SP59" s="27">
        <f>IF(AND(OR(ISBLANK(SP$9),SP$9=0)=FALSE,SUM($QP59:$RF59)&gt;0,SP$9='2. Protocols'!$G58),1,0)*'4. Formulations'!$P58</f>
        <v>0</v>
      </c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J59" s="27">
        <f>IF(AND(OR(ISBLANK(TJ$9),TJ$9=0)=FALSE,TJ$9=$DM59),1,0)*'4. Formulations'!$Q58</f>
        <v>0</v>
      </c>
      <c r="TK59" s="27">
        <f>IF(AND(OR(ISBLANK(TK$9),TK$9=0)=FALSE,TK$9=$DM59),1,0)*'4. Formulations'!$Q58</f>
        <v>0</v>
      </c>
      <c r="TL59" s="27">
        <f>IF(AND(OR(ISBLANK(TL$9),TL$9=0)=FALSE,TL$9=$DM59),1,0)*'4. Formulations'!$Q58</f>
        <v>0</v>
      </c>
      <c r="TM59" s="27">
        <f>IF(AND(OR(ISBLANK(TM$9),TM$9=0)=FALSE,TM$9=$DM59),1,0)*'4. Formulations'!$Q58</f>
        <v>0</v>
      </c>
      <c r="TN59" s="27">
        <f>IF(AND(OR(ISBLANK(TN$9),TN$9=0)=FALSE,TN$9=$DM59),1,0)*'4. Formulations'!$Q58</f>
        <v>0</v>
      </c>
      <c r="TO59" s="27">
        <f>IF(AND(OR(ISBLANK(TO$9),TO$9=0)=FALSE,TO$9=$DM59),1,0)*'4. Formulations'!$Q58</f>
        <v>0</v>
      </c>
      <c r="TP59" s="27">
        <f>IF(AND(OR(ISBLANK(TP$9),TP$9=0)=FALSE,TP$9=$DM59),1,0)*'4. Formulations'!$Q58</f>
        <v>0</v>
      </c>
      <c r="TQ59" s="27">
        <f>IF(AND(OR(ISBLANK(TQ$9),TQ$9=0)=FALSE,TQ$9=$DM59),1,0)*'4. Formulations'!$Q58</f>
        <v>0</v>
      </c>
      <c r="TR59" s="27">
        <f>IF(AND(OR(ISBLANK(TR$9),TR$9=0)=FALSE,TR$9=$DM59),1,0)*'4. Formulations'!$Q58</f>
        <v>0</v>
      </c>
      <c r="TS59" s="27">
        <f>IF(AND(OR(ISBLANK(TS$9),TS$9=0)=FALSE,TS$9=$DM59),1,0)*'4. Formulations'!$Q58</f>
        <v>0</v>
      </c>
      <c r="TT59" s="27">
        <f>IF(AND(OR(ISBLANK(TT$9),TT$9=0)=FALSE,TT$9=$DM59),1,0)*'4. Formulations'!$Q58</f>
        <v>0</v>
      </c>
      <c r="TU59" s="27">
        <f>IF(AND(OR(ISBLANK(TU$9),TU$9=0)=FALSE,TU$9=$DM59),1,0)*'4. Formulations'!$Q58</f>
        <v>0</v>
      </c>
      <c r="TV59" s="27">
        <f>IF(AND(OR(ISBLANK(TV$9),TV$9=0)=FALSE,TV$9=$DM59),1,0)*'4. Formulations'!$Q58</f>
        <v>0</v>
      </c>
      <c r="TW59" s="27">
        <f>IF(AND(OR(ISBLANK(TW$9),TW$9=0)=FALSE,TW$9=$DM59),1,0)*'4. Formulations'!$Q58</f>
        <v>0</v>
      </c>
      <c r="TX59" s="27">
        <f>IF(AND(OR(ISBLANK(TX$9),TX$9=0)=FALSE,TX$9=$DM59),1,0)*'4. Formulations'!$Q58</f>
        <v>0</v>
      </c>
      <c r="TY59" s="27">
        <f>IF(AND(OR(ISBLANK(TY$9),TY$9=0)=FALSE,TY$9=$DM59),1,0)*'4. Formulations'!$Q58</f>
        <v>0</v>
      </c>
      <c r="TZ59" s="27">
        <f>IF(AND(OR(ISBLANK(TZ$9),TZ$9=0)=FALSE,TZ$9=$DM59),1,0)*'4. Formulations'!$Q58</f>
        <v>0</v>
      </c>
      <c r="UA59" s="27"/>
      <c r="UB59" s="27"/>
      <c r="UC59" s="27"/>
    </row>
    <row r="60" spans="2:549" ht="15" hidden="1" outlineLevel="1" x14ac:dyDescent="0.25">
      <c r="B60" s="2"/>
      <c r="C60" s="75" t="str">
        <f>IF('2. Protocols'!C59&amp;"+"&amp;'2. Protocols'!E59&amp;"+"&amp;'2. Protocols'!G59="++","",'2. Protocols'!C59&amp;"+"&amp;'2. Protocols'!E59&amp;"+"&amp;'2. Protocols'!G59)</f>
        <v/>
      </c>
      <c r="D60" s="7"/>
      <c r="E60" s="8"/>
      <c r="G60" s="72">
        <f>'2. Protocols'!J59*'1. General Inputs'!$L$13</f>
        <v>0</v>
      </c>
      <c r="H60" s="72" t="e">
        <f>MAX(G60*(1+'1. General Inputs'!$BA$23+HLOOKUP(H$7,'1. General Inputs'!$BC$17:$BE$19,ROWS('1. General Inputs'!$BA$17:$BA$19),0))+(H$76*'2. Protocols'!$O59)+'3. ARV Substitutions'!L82,0)</f>
        <v>#VALUE!</v>
      </c>
      <c r="I60" s="72" t="e">
        <f>MAX(H60*(1+'1. General Inputs'!$BA$23+HLOOKUP(I$7,'1. General Inputs'!$BC$17:$BE$19,ROWS('1. General Inputs'!$BA$17:$BA$19),0))+(I$76*'2. Protocols'!$O59)+'3. ARV Substitutions'!M82,0)</f>
        <v>#VALUE!</v>
      </c>
      <c r="J60" s="72" t="e">
        <f>MAX(I60*(1+'1. General Inputs'!$BA$23+HLOOKUP(J$7,'1. General Inputs'!$BC$17:$BE$19,ROWS('1. General Inputs'!$BA$17:$BA$19),0))+(J$76*'2. Protocols'!$O59)+'3. ARV Substitutions'!N82,0)</f>
        <v>#VALUE!</v>
      </c>
      <c r="K60" s="72" t="e">
        <f>MAX(J60*(1+'1. General Inputs'!$BA$23+HLOOKUP(K$7,'1. General Inputs'!$BC$17:$BE$19,ROWS('1. General Inputs'!$BA$17:$BA$19),0))+(K$76*'2. Protocols'!$O59)+'3. ARV Substitutions'!O82,0)</f>
        <v>#VALUE!</v>
      </c>
      <c r="L60" s="72" t="e">
        <f>MAX(K60*(1+'1. General Inputs'!$BA$23+HLOOKUP(L$7,'1. General Inputs'!$BC$17:$BE$19,ROWS('1. General Inputs'!$BA$17:$BA$19),0))+(L$76*'2. Protocols'!$O59)+'3. ARV Substitutions'!P82,0)</f>
        <v>#VALUE!</v>
      </c>
      <c r="M60" s="72" t="e">
        <f>MAX(L60*(1+'1. General Inputs'!$BA$23+HLOOKUP(M$7,'1. General Inputs'!$BC$17:$BE$19,ROWS('1. General Inputs'!$BA$17:$BA$19),0))+(M$76*'2. Protocols'!$O59)+'3. ARV Substitutions'!Q82,0)</f>
        <v>#VALUE!</v>
      </c>
      <c r="N60" s="72" t="e">
        <f>MAX(M60*(1+'1. General Inputs'!$BA$23+HLOOKUP(N$7,'1. General Inputs'!$BC$17:$BE$19,ROWS('1. General Inputs'!$BA$17:$BA$19),0))+(N$76*'2. Protocols'!$O59)+'3. ARV Substitutions'!R82,0)</f>
        <v>#VALUE!</v>
      </c>
      <c r="O60" s="72" t="e">
        <f>MAX(N60*(1+'1. General Inputs'!$BA$23+HLOOKUP(O$7,'1. General Inputs'!$BC$17:$BE$19,ROWS('1. General Inputs'!$BA$17:$BA$19),0))+(O$76*'2. Protocols'!$O59)+'3. ARV Substitutions'!S82,0)</f>
        <v>#VALUE!</v>
      </c>
      <c r="P60" s="72" t="e">
        <f>MAX(O60*(1+'1. General Inputs'!$BA$23+HLOOKUP(P$7,'1. General Inputs'!$BC$17:$BE$19,ROWS('1. General Inputs'!$BA$17:$BA$19),0))+(P$76*'2. Protocols'!$O59)+'3. ARV Substitutions'!T82,0)</f>
        <v>#VALUE!</v>
      </c>
      <c r="Q60" s="72" t="e">
        <f>MAX(P60*(1+'1. General Inputs'!$BA$23+HLOOKUP(Q$7,'1. General Inputs'!$BC$17:$BE$19,ROWS('1. General Inputs'!$BA$17:$BA$19),0))+(Q$76*'2. Protocols'!$O59)+'3. ARV Substitutions'!U82,0)</f>
        <v>#VALUE!</v>
      </c>
      <c r="R60" s="72" t="e">
        <f>MAX(Q60*(1+'1. General Inputs'!$BA$23+HLOOKUP(R$7,'1. General Inputs'!$BC$17:$BE$19,ROWS('1. General Inputs'!$BA$17:$BA$19),0))+(R$76*'2. Protocols'!$O59)+'3. ARV Substitutions'!V82,0)</f>
        <v>#VALUE!</v>
      </c>
      <c r="S60" s="72" t="e">
        <f>MAX(R60*(1+'1. General Inputs'!$BA$23+HLOOKUP(S$7,'1. General Inputs'!$BC$17:$BE$19,ROWS('1. General Inputs'!$BA$17:$BA$19),0))+(S$76*'2. Protocols'!$O59)+'3. ARV Substitutions'!W82,0)</f>
        <v>#VALUE!</v>
      </c>
      <c r="T60" s="72" t="e">
        <f>MAX(S60*(1+'1. General Inputs'!$BA$23+HLOOKUP(T$7,'1. General Inputs'!$BC$17:$BE$19,ROWS('1. General Inputs'!$BA$17:$BA$19),0))+(T$76*'2. Protocols'!$O59)+'3. ARV Substitutions'!X82,0)</f>
        <v>#VALUE!</v>
      </c>
      <c r="U60" s="72" t="e">
        <f>MAX(T60*(1+'1. General Inputs'!$BA$23+HLOOKUP(U$7,'1. General Inputs'!$BC$17:$BE$19,ROWS('1. General Inputs'!$BA$17:$BA$19),0))+(U$76*'2. Protocols'!$O59)+'3. ARV Substitutions'!Y82,0)</f>
        <v>#VALUE!</v>
      </c>
      <c r="V60" s="72" t="e">
        <f>MAX(U60*(1+'1. General Inputs'!$BA$23+HLOOKUP(V$7,'1. General Inputs'!$BC$17:$BE$19,ROWS('1. General Inputs'!$BA$17:$BA$19),0))+(V$76*'2. Protocols'!$O59)+'3. ARV Substitutions'!Z82,0)</f>
        <v>#VALUE!</v>
      </c>
      <c r="W60" s="72" t="e">
        <f>MAX(V60*(1+'1. General Inputs'!$BA$23+HLOOKUP(W$7,'1. General Inputs'!$BC$17:$BE$19,ROWS('1. General Inputs'!$BA$17:$BA$19),0))+(W$76*'2. Protocols'!$O59)+'3. ARV Substitutions'!AA82,0)</f>
        <v>#VALUE!</v>
      </c>
      <c r="X60" s="72" t="e">
        <f>MAX(W60*(1+'1. General Inputs'!$BA$23+HLOOKUP(X$7,'1. General Inputs'!$BC$17:$BE$19,ROWS('1. General Inputs'!$BA$17:$BA$19),0))+(X$76*'2. Protocols'!$O59)+'3. ARV Substitutions'!AB82,0)</f>
        <v>#VALUE!</v>
      </c>
      <c r="Y60" s="72" t="e">
        <f>MAX(X60*(1+'1. General Inputs'!$BA$23+HLOOKUP(Y$7,'1. General Inputs'!$BC$17:$BE$19,ROWS('1. General Inputs'!$BA$17:$BA$19),0))+(Y$76*'2. Protocols'!$O59)+'3. ARV Substitutions'!AC82,0)</f>
        <v>#VALUE!</v>
      </c>
      <c r="Z60" s="72" t="e">
        <f>MAX(Y60*(1+'1. General Inputs'!$BA$23+HLOOKUP(Z$7,'1. General Inputs'!$BC$17:$BE$19,ROWS('1. General Inputs'!$BA$17:$BA$19),0))+(Z$76*'2. Protocols'!$O59)+'3. ARV Substitutions'!AD82,0)</f>
        <v>#VALUE!</v>
      </c>
      <c r="AA60" s="72" t="e">
        <f>MAX(Z60*(1+'1. General Inputs'!$BA$23+HLOOKUP(AA$7,'1. General Inputs'!$BC$17:$BE$19,ROWS('1. General Inputs'!$BA$17:$BA$19),0))+(AA$76*'2. Protocols'!$O59)+'3. ARV Substitutions'!AE82,0)</f>
        <v>#VALUE!</v>
      </c>
      <c r="AB60" s="72" t="e">
        <f>MAX(AA60*(1+'1. General Inputs'!$BA$23+HLOOKUP(AB$7,'1. General Inputs'!$BC$17:$BE$19,ROWS('1. General Inputs'!$BA$17:$BA$19),0))+(AB$76*'2. Protocols'!$O59)+'3. ARV Substitutions'!AF82,0)</f>
        <v>#VALUE!</v>
      </c>
      <c r="AC60" s="72" t="e">
        <f>MAX(AB60*(1+'1. General Inputs'!$BA$23+HLOOKUP(AC$7,'1. General Inputs'!$BC$17:$BE$19,ROWS('1. General Inputs'!$BA$17:$BA$19),0))+(AC$76*'2. Protocols'!$O59)+'3. ARV Substitutions'!AG82,0)</f>
        <v>#VALUE!</v>
      </c>
      <c r="AD60" s="72" t="e">
        <f>MAX(AC60*(1+'1. General Inputs'!$BA$23+HLOOKUP(AD$7,'1. General Inputs'!$BC$17:$BE$19,ROWS('1. General Inputs'!$BA$17:$BA$19),0))+(AD$76*'2. Protocols'!$O59)+'3. ARV Substitutions'!AH82,0)</f>
        <v>#VALUE!</v>
      </c>
      <c r="AE60" s="72" t="e">
        <f>MAX(AD60*(1+'1. General Inputs'!$BA$23+HLOOKUP(AE$7,'1. General Inputs'!$BC$17:$BE$19,ROWS('1. General Inputs'!$BA$17:$BA$19),0))+(AE$76*'2. Protocols'!$O59)+'3. ARV Substitutions'!AI82,0)</f>
        <v>#VALUE!</v>
      </c>
      <c r="AF60" s="72" t="e">
        <f>MAX(AE60*(1+'1. General Inputs'!$BA$23+HLOOKUP(AF$7,'1. General Inputs'!$BC$17:$BE$19,ROWS('1. General Inputs'!$BA$17:$BA$19),0))+(AF$76*'2. Protocols'!$O59)+'3. ARV Substitutions'!AJ82,0)</f>
        <v>#VALUE!</v>
      </c>
      <c r="AG60" s="72" t="e">
        <f>MAX(AF60*(1+'1. General Inputs'!$BA$23+HLOOKUP(AG$7,'1. General Inputs'!$BC$17:$BE$19,ROWS('1. General Inputs'!$BA$17:$BA$19),0))+(AG$76*'2. Protocols'!$O59)+'3. ARV Substitutions'!AK82,0)</f>
        <v>#VALUE!</v>
      </c>
      <c r="AH60" s="72" t="e">
        <f>MAX(AG60*(1+'1. General Inputs'!$BA$23+HLOOKUP(AH$7,'1. General Inputs'!$BC$17:$BE$19,ROWS('1. General Inputs'!$BA$17:$BA$19),0))+(AH$76*'2. Protocols'!$O59)+'3. ARV Substitutions'!AL82,0)</f>
        <v>#VALUE!</v>
      </c>
      <c r="AI60" s="72" t="e">
        <f>MAX(AH60*(1+'1. General Inputs'!$BA$23+HLOOKUP(AI$7,'1. General Inputs'!$BC$17:$BE$19,ROWS('1. General Inputs'!$BA$17:$BA$19),0))+(AI$76*'2. Protocols'!$O59)+'3. ARV Substitutions'!AM82,0)</f>
        <v>#VALUE!</v>
      </c>
      <c r="AJ60" s="72" t="e">
        <f>MAX(AI60*(1+'1. General Inputs'!$BA$23+HLOOKUP(AJ$7,'1. General Inputs'!$BC$17:$BE$19,ROWS('1. General Inputs'!$BA$17:$BA$19),0))+(AJ$76*'2. Protocols'!$O59)+'3. ARV Substitutions'!AN82,0)</f>
        <v>#VALUE!</v>
      </c>
      <c r="AK60" s="72" t="e">
        <f>MAX(AJ60*(1+'1. General Inputs'!$BA$23+HLOOKUP(AK$7,'1. General Inputs'!$BC$17:$BE$19,ROWS('1. General Inputs'!$BA$17:$BA$19),0))+(AK$76*'2. Protocols'!$O59)+'3. ARV Substitutions'!AO82,0)</f>
        <v>#VALUE!</v>
      </c>
      <c r="AL60" s="72" t="e">
        <f>MAX(AK60*(1+'1. General Inputs'!$BA$23+HLOOKUP(AL$7,'1. General Inputs'!$BC$17:$BE$19,ROWS('1. General Inputs'!$BA$17:$BA$19),0))+(AL$76*'2. Protocols'!$O59)+'3. ARV Substitutions'!AP82,0)</f>
        <v>#VALUE!</v>
      </c>
      <c r="AM60" s="72" t="e">
        <f>MAX(AL60*(1+'1. General Inputs'!$BA$23+HLOOKUP(AM$7,'1. General Inputs'!$BC$17:$BE$19,ROWS('1. General Inputs'!$BA$17:$BA$19),0))+(AM$76*'2. Protocols'!$O59)+'3. ARV Substitutions'!AQ82,0)</f>
        <v>#VALUE!</v>
      </c>
      <c r="AN60" s="72" t="e">
        <f>MAX(AM60*(1+'1. General Inputs'!$BA$23+HLOOKUP(AN$7,'1. General Inputs'!$BC$17:$BE$19,ROWS('1. General Inputs'!$BA$17:$BA$19),0))+(AN$76*'2. Protocols'!$O59)+'3. ARV Substitutions'!AR82,0)</f>
        <v>#VALUE!</v>
      </c>
      <c r="AO60" s="72" t="e">
        <f>MAX(AN60*(1+'1. General Inputs'!$BA$23+HLOOKUP(AO$7,'1. General Inputs'!$BC$17:$BE$19,ROWS('1. General Inputs'!$BA$17:$BA$19),0))+(AO$76*'2. Protocols'!$O59)+'3. ARV Substitutions'!AS82,0)</f>
        <v>#VALUE!</v>
      </c>
      <c r="AP60" s="72" t="e">
        <f>MAX(AO60*(1+'1. General Inputs'!$BA$23+HLOOKUP(AP$7,'1. General Inputs'!$BC$17:$BE$19,ROWS('1. General Inputs'!$BA$17:$BA$19),0))+(AP$76*'2. Protocols'!$O59)+'3. ARV Substitutions'!AT82,0)</f>
        <v>#VALUE!</v>
      </c>
      <c r="AQ60" s="72" t="e">
        <f>MAX(AP60*(1+'1. General Inputs'!$BA$23+HLOOKUP(AQ$7,'1. General Inputs'!$BC$17:$BE$19,ROWS('1. General Inputs'!$BA$17:$BA$19),0))+(AQ$76*'2. Protocols'!$O59)+'3. ARV Substitutions'!AU82,0)</f>
        <v>#VALUE!</v>
      </c>
      <c r="CA60" s="51" t="e">
        <f t="shared" si="68"/>
        <v>#VALUE!</v>
      </c>
      <c r="CB60" s="51" t="e">
        <f t="shared" si="69"/>
        <v>#VALUE!</v>
      </c>
      <c r="CC60" s="51" t="e">
        <f t="shared" si="70"/>
        <v>#VALUE!</v>
      </c>
      <c r="CD60" s="51" t="e">
        <f t="shared" si="71"/>
        <v>#VALUE!</v>
      </c>
      <c r="CE60" s="51" t="e">
        <f t="shared" si="103"/>
        <v>#VALUE!</v>
      </c>
      <c r="CF60" s="51" t="e">
        <f t="shared" si="72"/>
        <v>#VALUE!</v>
      </c>
      <c r="CG60" s="51" t="e">
        <f t="shared" si="73"/>
        <v>#VALUE!</v>
      </c>
      <c r="CH60" s="51" t="e">
        <f t="shared" si="74"/>
        <v>#VALUE!</v>
      </c>
      <c r="CI60" s="51" t="e">
        <f t="shared" si="75"/>
        <v>#VALUE!</v>
      </c>
      <c r="CJ60" s="51" t="e">
        <f t="shared" si="76"/>
        <v>#VALUE!</v>
      </c>
      <c r="CK60" s="51" t="e">
        <f t="shared" si="77"/>
        <v>#VALUE!</v>
      </c>
      <c r="CL60" s="51" t="e">
        <f t="shared" si="78"/>
        <v>#VALUE!</v>
      </c>
      <c r="CM60" s="51" t="e">
        <f t="shared" si="79"/>
        <v>#VALUE!</v>
      </c>
      <c r="CN60" s="51" t="e">
        <f t="shared" si="80"/>
        <v>#VALUE!</v>
      </c>
      <c r="CO60" s="51" t="e">
        <f t="shared" si="81"/>
        <v>#VALUE!</v>
      </c>
      <c r="CP60" s="51" t="e">
        <f t="shared" si="82"/>
        <v>#VALUE!</v>
      </c>
      <c r="CQ60" s="51" t="e">
        <f t="shared" si="83"/>
        <v>#VALUE!</v>
      </c>
      <c r="CR60" s="51" t="e">
        <f t="shared" si="84"/>
        <v>#VALUE!</v>
      </c>
      <c r="CS60" s="51" t="e">
        <f t="shared" si="85"/>
        <v>#VALUE!</v>
      </c>
      <c r="CT60" s="51" t="e">
        <f t="shared" si="86"/>
        <v>#VALUE!</v>
      </c>
      <c r="CU60" s="51" t="e">
        <f t="shared" si="87"/>
        <v>#VALUE!</v>
      </c>
      <c r="CV60" s="51" t="e">
        <f t="shared" si="88"/>
        <v>#VALUE!</v>
      </c>
      <c r="CW60" s="51" t="e">
        <f t="shared" si="89"/>
        <v>#VALUE!</v>
      </c>
      <c r="CX60" s="51" t="e">
        <f t="shared" si="90"/>
        <v>#VALUE!</v>
      </c>
      <c r="CY60" s="51" t="e">
        <f t="shared" si="91"/>
        <v>#VALUE!</v>
      </c>
      <c r="CZ60" s="51" t="e">
        <f t="shared" si="92"/>
        <v>#VALUE!</v>
      </c>
      <c r="DA60" s="51" t="e">
        <f t="shared" si="93"/>
        <v>#VALUE!</v>
      </c>
      <c r="DB60" s="51" t="e">
        <f t="shared" si="94"/>
        <v>#VALUE!</v>
      </c>
      <c r="DC60" s="51" t="e">
        <f t="shared" si="95"/>
        <v>#VALUE!</v>
      </c>
      <c r="DD60" s="51" t="e">
        <f t="shared" si="96"/>
        <v>#VALUE!</v>
      </c>
      <c r="DE60" s="51" t="e">
        <f t="shared" si="97"/>
        <v>#VALUE!</v>
      </c>
      <c r="DF60" s="51" t="e">
        <f t="shared" si="98"/>
        <v>#VALUE!</v>
      </c>
      <c r="DG60" s="51" t="e">
        <f t="shared" si="99"/>
        <v>#VALUE!</v>
      </c>
      <c r="DH60" s="51" t="e">
        <f t="shared" si="100"/>
        <v>#VALUE!</v>
      </c>
      <c r="DI60" s="51" t="e">
        <f t="shared" si="101"/>
        <v>#VALUE!</v>
      </c>
      <c r="DJ60" s="51" t="e">
        <f t="shared" si="102"/>
        <v>#VALUE!</v>
      </c>
      <c r="DL60" s="21" t="str">
        <f>CONCATENATE('2. Protocols'!C59, '2. Protocols'!D59, '2. Protocols'!E59)</f>
        <v>+</v>
      </c>
      <c r="DM60" s="21" t="str">
        <f>CONCATENATE('2. Protocols'!C59, '2. Protocols'!D59, '2. Protocols'!E59, '2. Protocols'!F59, '2. Protocols'!G59,)</f>
        <v>++</v>
      </c>
      <c r="DO60" s="27">
        <f>IF(AND(OR(ISBLANK(DO$9),DO$9=0)=FALSE,OR(DO$9='2. Protocols'!$C59,DO$9='2. Protocols'!$E59,DO$9='2. Protocols'!$G59)),1,0)*'4. Formulations'!$I59</f>
        <v>0</v>
      </c>
      <c r="DP60" s="27">
        <f>IF(AND(OR(ISBLANK(DP$9),DP$9=0)=FALSE,OR(DP$9='2. Protocols'!$C59,DP$9='2. Protocols'!$E59,DP$9='2. Protocols'!$G59)),1,0)*'4. Formulations'!$I59</f>
        <v>0</v>
      </c>
      <c r="DQ60" s="27">
        <f>IF(AND(OR(ISBLANK(DQ$9),DQ$9=0)=FALSE,OR(DQ$9='2. Protocols'!$C59,DQ$9='2. Protocols'!$E59,DQ$9='2. Protocols'!$G59)),1,0)*'4. Formulations'!$I59</f>
        <v>0</v>
      </c>
      <c r="DR60" s="27">
        <f>IF(AND(OR(ISBLANK(DR$9),DR$9=0)=FALSE,OR(DR$9='2. Protocols'!$C59,DR$9='2. Protocols'!$E59,DR$9='2. Protocols'!$G59)),1,0)*'4. Formulations'!$I59</f>
        <v>0</v>
      </c>
      <c r="DS60" s="27">
        <f>IF(AND(OR(ISBLANK(DS$9),DS$9=0)=FALSE,OR(DS$9='2. Protocols'!$C59,DS$9='2. Protocols'!$E59,DS$9='2. Protocols'!$G59)),1,0)*'4. Formulations'!$I59</f>
        <v>0</v>
      </c>
      <c r="DT60" s="27">
        <f>IF(AND(OR(ISBLANK(DT$9),DT$9=0)=FALSE,OR(DT$9='2. Protocols'!$C59,DT$9='2. Protocols'!$E59,DT$9='2. Protocols'!$G59)),1,0)*'4. Formulations'!$I59</f>
        <v>0</v>
      </c>
      <c r="DU60" s="27">
        <f>IF(AND(OR(ISBLANK(DU$9),DU$9=0)=FALSE,OR(DU$9='2. Protocols'!$C59,DU$9='2. Protocols'!$E59,DU$9='2. Protocols'!$G59)),1,0)*'4. Formulations'!$I59</f>
        <v>0</v>
      </c>
      <c r="DV60" s="27">
        <f>IF(AND(OR(ISBLANK(DV$9),DV$9=0)=FALSE,OR(DV$9='2. Protocols'!$C59,DV$9='2. Protocols'!$E59,DV$9='2. Protocols'!$G59)),1,0)*'4. Formulations'!$I59</f>
        <v>0</v>
      </c>
      <c r="DW60" s="27">
        <f>IF(AND(OR(ISBLANK(DW$9),DW$9=0)=FALSE,OR(DW$9='2. Protocols'!$C59,DW$9='2. Protocols'!$E59,DW$9='2. Protocols'!$G59)),1,0)*'4. Formulations'!$I59</f>
        <v>0</v>
      </c>
      <c r="DX60" s="27">
        <f>IF(AND(OR(ISBLANK(DX$9),DX$9=0)=FALSE,OR(DX$9='2. Protocols'!$C59,DX$9='2. Protocols'!$E59,DX$9='2. Protocols'!$G59)),1,0)*'4. Formulations'!$I59</f>
        <v>0</v>
      </c>
      <c r="DY60" s="27">
        <f>IF(AND(OR(ISBLANK(DY$9),DY$9=0)=FALSE,OR(DY$9='2. Protocols'!$C59,DY$9='2. Protocols'!$E59,DY$9='2. Protocols'!$G59)),1,0)*'4. Formulations'!$I59</f>
        <v>0</v>
      </c>
      <c r="DZ60" s="27">
        <f>IF(AND(OR(ISBLANK(DZ$9),DZ$9=0)=FALSE,OR(DZ$9='2. Protocols'!$C59,DZ$9='2. Protocols'!$E59,DZ$9='2. Protocols'!$G59)),1,0)*'4. Formulations'!$I59</f>
        <v>0</v>
      </c>
      <c r="EA60" s="27">
        <f>IF(AND(OR(ISBLANK(EA$9),EA$9=0)=FALSE,OR(EA$9='2. Protocols'!$C59,EA$9='2. Protocols'!$E59,EA$9='2. Protocols'!$G59)),1,0)*'4. Formulations'!$I59</f>
        <v>0</v>
      </c>
      <c r="EB60" s="27">
        <f>IF(AND(OR(ISBLANK(EB$9),EB$9=0)=FALSE,OR(EB$9='2. Protocols'!$C59,EB$9='2. Protocols'!$E59,EB$9='2. Protocols'!$G59)),1,0)*'4. Formulations'!$I59</f>
        <v>0</v>
      </c>
      <c r="EC60" s="27">
        <f>IF(AND(OR(ISBLANK(EC$9),EC$9=0)=FALSE,OR(EC$9='2. Protocols'!$C59,EC$9='2. Protocols'!$E59,EC$9='2. Protocols'!$G59)),1,0)*'4. Formulations'!$I59</f>
        <v>0</v>
      </c>
      <c r="ED60" s="27">
        <f>IF(AND(OR(ISBLANK(ED$9),ED$9=0)=FALSE,OR(ED$9='2. Protocols'!$C59,ED$9='2. Protocols'!$E59,ED$9='2. Protocols'!$G59)),1,0)*'4. Formulations'!$I59</f>
        <v>0</v>
      </c>
      <c r="EE60" s="27">
        <f>IF(AND(OR(ISBLANK(EE$9),EE$9=0)=FALSE,OR(EE$9='2. Protocols'!$C59,EE$9='2. Protocols'!$E59,EE$9='2. Protocols'!$G59)),1,0)*'4. Formulations'!$I59</f>
        <v>0</v>
      </c>
      <c r="EF60" s="27">
        <f>IF(AND(OR(ISBLANK(EF$9),EF$9=0)=FALSE,OR(EF$9='2. Protocols'!$C59,EF$9='2. Protocols'!$E59,EF$9='2. Protocols'!$G59)),1,0)*'4. Formulations'!$I59</f>
        <v>0</v>
      </c>
      <c r="EG60" s="27">
        <f>IF(AND(OR(ISBLANK(EG$9),EG$9=0)=FALSE,OR(EG$9='2. Protocols'!$C59,EG$9='2. Protocols'!$E59,EG$9='2. Protocols'!$G59)),1,0)*'4. Formulations'!$I59</f>
        <v>0</v>
      </c>
      <c r="EH60" s="27">
        <f>IF(AND(OR(ISBLANK(EH$9),EH$9=0)=FALSE,OR(EH$9='2. Protocols'!$C59,EH$9='2. Protocols'!$E59,EH$9='2. Protocols'!$G59)),1,0)*'4. Formulations'!$I59</f>
        <v>0</v>
      </c>
      <c r="EI60" s="27">
        <f>IF(AND(OR(ISBLANK(EI$9),EI$9=0)=FALSE,OR(EI$9='2. Protocols'!$C59,EI$9='2. Protocols'!$E59,EI$9='2. Protocols'!$G59)),1,0)*'4. Formulations'!$I59</f>
        <v>0</v>
      </c>
      <c r="EJ60" s="27">
        <f>IF(AND(OR(ISBLANK(EJ$9),EJ$9=0)=FALSE,OR(EJ$9='2. Protocols'!$C59,EJ$9='2. Protocols'!$E59,EJ$9='2. Protocols'!$G59)),1,0)*'4. Formulations'!$I59</f>
        <v>0</v>
      </c>
      <c r="EK60" s="27">
        <f>IF(AND(OR(ISBLANK(EK$9),EK$9=0)=FALSE,OR(EK$9='2. Protocols'!$C59,EK$9='2. Protocols'!$E59,EK$9='2. Protocols'!$G59)),1,0)*'4. Formulations'!$I59</f>
        <v>0</v>
      </c>
      <c r="EL60" s="27">
        <f>IF(AND(OR(ISBLANK(EL$9),EL$9=0)=FALSE,OR(EL$9='2. Protocols'!$C59,EL$9='2. Protocols'!$E59,EL$9='2. Protocols'!$G59)),1,0)*'4. Formulations'!$I59</f>
        <v>0</v>
      </c>
      <c r="EM60" s="27">
        <f>IF(AND(OR(ISBLANK(EM$9),EM$9=0)=FALSE,OR(EM$9='2. Protocols'!$C59,EM$9='2. Protocols'!$E59,EM$9='2. Protocols'!$G59)),1,0)*'4. Formulations'!$I59</f>
        <v>0</v>
      </c>
      <c r="EN60" s="27">
        <f>IF(AND(OR(ISBLANK(EN$9),EN$9=0)=FALSE,OR(EN$9='2. Protocols'!$C59,EN$9='2. Protocols'!$E59,EN$9='2. Protocols'!$G59)),1,0)*'4. Formulations'!$I59</f>
        <v>0</v>
      </c>
      <c r="EO60" s="27">
        <f>IF(AND(OR(ISBLANK(EO$9),EO$9=0)=FALSE,OR(EO$9='2. Protocols'!$C59,EO$9='2. Protocols'!$E59,EO$9='2. Protocols'!$G59)),1,0)*'4. Formulations'!$I59</f>
        <v>0</v>
      </c>
      <c r="EP60" s="27">
        <f>IF(AND(OR(ISBLANK(EP$9),EP$9=0)=FALSE,OR(EP$9='2. Protocols'!$C59,EP$9='2. Protocols'!$E59,EP$9='2. Protocols'!$G59)),1,0)*'4. Formulations'!$I59</f>
        <v>0</v>
      </c>
      <c r="EQ60" s="27">
        <f>IF(AND(OR(ISBLANK(EQ$9),EQ$9=0)=FALSE,OR(EQ$9='2. Protocols'!$C59,EQ$9='2. Protocols'!$E59,EQ$9='2. Protocols'!$G59)),1,0)*'4. Formulations'!$I59</f>
        <v>0</v>
      </c>
      <c r="ER60" s="27">
        <f>IF(AND(OR(ISBLANK(ER$9),ER$9=0)=FALSE,OR(ER$9='2. Protocols'!$C59,ER$9='2. Protocols'!$E59,ER$9='2. Protocols'!$G59)),1,0)*'4. Formulations'!$I59</f>
        <v>0</v>
      </c>
      <c r="ES60" s="27">
        <f>IF(AND(OR(ISBLANK(ES$9),ES$9=0)=FALSE,OR(ES$9='2. Protocols'!$C59,ES$9='2. Protocols'!$E59,ES$9='2. Protocols'!$G59)),1,0)*'4. Formulations'!$I59</f>
        <v>0</v>
      </c>
      <c r="ET60" s="27">
        <f>IF(AND(OR(ISBLANK(ET$9),ET$9=0)=FALSE,OR(ET$9='2. Protocols'!$C59,ET$9='2. Protocols'!$E59,ET$9='2. Protocols'!$G59)),1,0)*'4. Formulations'!$I59</f>
        <v>0</v>
      </c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N60" s="27">
        <f>IF(AND(OR(ISBLANK(FN$9),FN$9=0)=FALSE,FN$9=$DL60),1,0)*'4. Formulations'!$J59</f>
        <v>0</v>
      </c>
      <c r="FO60" s="27">
        <f>IF(AND(OR(ISBLANK(FO$9),FO$9=0)=FALSE,FO$9=$DL60),1,0)*'4. Formulations'!$J59</f>
        <v>0</v>
      </c>
      <c r="FP60" s="27">
        <f>IF(AND(OR(ISBLANK(FP$9),FP$9=0)=FALSE,FP$9=$DL60),1,0)*'4. Formulations'!$J59</f>
        <v>0</v>
      </c>
      <c r="FQ60" s="27">
        <f>IF(AND(OR(ISBLANK(FQ$9),FQ$9=0)=FALSE,FQ$9=$DL60),1,0)*'4. Formulations'!$J59</f>
        <v>0</v>
      </c>
      <c r="FR60" s="27">
        <f>IF(AND(OR(ISBLANK(FR$9),FR$9=0)=FALSE,FR$9=$DL60),1,0)*'4. Formulations'!$J59</f>
        <v>0</v>
      </c>
      <c r="FS60" s="27">
        <f>IF(AND(OR(ISBLANK(FS$9),FS$9=0)=FALSE,FS$9=$DL60),1,0)*'4. Formulations'!$J59</f>
        <v>0</v>
      </c>
      <c r="FT60" s="27">
        <f>IF(AND(OR(ISBLANK(FT$9),FT$9=0)=FALSE,FT$9=$DL60),1,0)*'4. Formulations'!$J59</f>
        <v>0</v>
      </c>
      <c r="FU60" s="27">
        <f>IF(AND(OR(ISBLANK(FU$9),FU$9=0)=FALSE,FU$9=$DL60),1,0)*'4. Formulations'!$J59</f>
        <v>0</v>
      </c>
      <c r="FV60" s="27">
        <f>IF(AND(OR(ISBLANK(FV$9),FV$9=0)=FALSE,FV$9=$DL60),1,0)*'4. Formulations'!$J59</f>
        <v>0</v>
      </c>
      <c r="FW60" s="27">
        <f>IF(AND(OR(ISBLANK(FW$9),FW$9=0)=FALSE,FW$9=$DL60),1,0)*'4. Formulations'!$J59</f>
        <v>0</v>
      </c>
      <c r="FX60" s="27">
        <f>IF(AND(OR(ISBLANK(FX$9),FX$9=0)=FALSE,FX$9=$DL60),1,0)*'4. Formulations'!$J59</f>
        <v>0</v>
      </c>
      <c r="FY60" s="27">
        <f>IF(AND(OR(ISBLANK(FY$9),FY$9=0)=FALSE,FY$9=$DL60),1,0)*'4. Formulations'!$J59</f>
        <v>0</v>
      </c>
      <c r="FZ60" s="27">
        <f>IF(AND(OR(ISBLANK(FZ$9),FZ$9=0)=FALSE,FZ$9=$DL60),1,0)*'4. Formulations'!$J59</f>
        <v>0</v>
      </c>
      <c r="GA60" s="27">
        <f>IF(AND(OR(ISBLANK(GA$9),GA$9=0)=FALSE,GA$9=$DL60),1,0)*'4. Formulations'!$J59</f>
        <v>0</v>
      </c>
      <c r="GB60" s="27">
        <f>IF(AND(OR(ISBLANK(GB$9),GB$9=0)=FALSE,GB$9=$DL60),1,0)*'4. Formulations'!$J59</f>
        <v>0</v>
      </c>
      <c r="GC60" s="27">
        <f>IF(AND(OR(ISBLANK(GC$9),GC$9=0)=FALSE,GC$9=$DL60),1,0)*'4. Formulations'!$J59</f>
        <v>0</v>
      </c>
      <c r="GD60" s="27">
        <f>IF(AND(OR(ISBLANK(GD$9),GD$9=0)=FALSE,GD$9=$DL60),1,0)*'4. Formulations'!$J59</f>
        <v>0</v>
      </c>
      <c r="GE60" s="27"/>
      <c r="GF60" s="27"/>
      <c r="GG60" s="27"/>
      <c r="GI60" s="27">
        <f>IF(AND(OR(ISBLANK(GI$9),GI$9=0)=FALSE,SUM($FN60:$GD60)&gt;0,GI$9='2. Protocols'!$G59),1,0)*'4. Formulations'!$J59</f>
        <v>0</v>
      </c>
      <c r="GJ60" s="27">
        <f>IF(AND(OR(ISBLANK(GJ$9),GJ$9=0)=FALSE,SUM($FN60:$GD60)&gt;0,GJ$9='2. Protocols'!$G59),1,0)*'4. Formulations'!$J59</f>
        <v>0</v>
      </c>
      <c r="GK60" s="27">
        <f>IF(AND(OR(ISBLANK(GK$9),GK$9=0)=FALSE,SUM($FN60:$GD60)&gt;0,GK$9='2. Protocols'!$G59),1,0)*'4. Formulations'!$J59</f>
        <v>0</v>
      </c>
      <c r="GL60" s="27">
        <f>IF(AND(OR(ISBLANK(GL$9),GL$9=0)=FALSE,SUM($FN60:$GD60)&gt;0,GL$9='2. Protocols'!$G59),1,0)*'4. Formulations'!$J59</f>
        <v>0</v>
      </c>
      <c r="GM60" s="27">
        <f>IF(AND(OR(ISBLANK(GM$9),GM$9=0)=FALSE,SUM($FN60:$GD60)&gt;0,GM$9='2. Protocols'!$G59),1,0)*'4. Formulations'!$J59</f>
        <v>0</v>
      </c>
      <c r="GN60" s="27">
        <f>IF(AND(OR(ISBLANK(GN$9),GN$9=0)=FALSE,SUM($FN60:$GD60)&gt;0,GN$9='2. Protocols'!$G59),1,0)*'4. Formulations'!$J59</f>
        <v>0</v>
      </c>
      <c r="GO60" s="27">
        <f>IF(AND(OR(ISBLANK(GO$9),GO$9=0)=FALSE,SUM($FN60:$GD60)&gt;0,GO$9='2. Protocols'!$G59),1,0)*'4. Formulations'!$J59</f>
        <v>0</v>
      </c>
      <c r="GP60" s="27">
        <f>IF(AND(OR(ISBLANK(GP$9),GP$9=0)=FALSE,SUM($FN60:$GD60)&gt;0,GP$9='2. Protocols'!$G59),1,0)*'4. Formulations'!$J59</f>
        <v>0</v>
      </c>
      <c r="GQ60" s="27">
        <f>IF(AND(OR(ISBLANK(GQ$9),GQ$9=0)=FALSE,SUM($FN60:$GD60)&gt;0,GQ$9='2. Protocols'!$G59),1,0)*'4. Formulations'!$J59</f>
        <v>0</v>
      </c>
      <c r="GR60" s="27">
        <f>IF(AND(OR(ISBLANK(GR$9),GR$9=0)=FALSE,SUM($FN60:$GD60)&gt;0,GR$9='2. Protocols'!$G59),1,0)*'4. Formulations'!$J59</f>
        <v>0</v>
      </c>
      <c r="GS60" s="27">
        <f>IF(AND(OR(ISBLANK(GS$9),GS$9=0)=FALSE,SUM($FN60:$GD60)&gt;0,GS$9='2. Protocols'!$G59),1,0)*'4. Formulations'!$J59</f>
        <v>0</v>
      </c>
      <c r="GT60" s="27">
        <f>IF(AND(OR(ISBLANK(GT$9),GT$9=0)=FALSE,SUM($FN60:$GD60)&gt;0,GT$9='2. Protocols'!$G59),1,0)*'4. Formulations'!$J59</f>
        <v>0</v>
      </c>
      <c r="GU60" s="27">
        <f>IF(AND(OR(ISBLANK(GU$9),GU$9=0)=FALSE,SUM($FN60:$GD60)&gt;0,GU$9='2. Protocols'!$G59),1,0)*'4. Formulations'!$J59</f>
        <v>0</v>
      </c>
      <c r="GV60" s="27">
        <f>IF(AND(OR(ISBLANK(GV$9),GV$9=0)=FALSE,SUM($FN60:$GD60)&gt;0,GV$9='2. Protocols'!$G59),1,0)*'4. Formulations'!$J59</f>
        <v>0</v>
      </c>
      <c r="GW60" s="27">
        <f>IF(AND(OR(ISBLANK(GW$9),GW$9=0)=FALSE,SUM($FN60:$GD60)&gt;0,GW$9='2. Protocols'!$G59),1,0)*'4. Formulations'!$J59</f>
        <v>0</v>
      </c>
      <c r="GX60" s="27">
        <f>IF(AND(OR(ISBLANK(GX$9),GX$9=0)=FALSE,SUM($FN60:$GD60)&gt;0,GX$9='2. Protocols'!$G59),1,0)*'4. Formulations'!$J59</f>
        <v>0</v>
      </c>
      <c r="GY60" s="27">
        <f>IF(AND(OR(ISBLANK(GY$9),GY$9=0)=FALSE,SUM($FN60:$GD60)&gt;0,GY$9='2. Protocols'!$G59),1,0)*'4. Formulations'!$J59</f>
        <v>0</v>
      </c>
      <c r="GZ60" s="27">
        <f>IF(AND(OR(ISBLANK(GZ$9),GZ$9=0)=FALSE,SUM($FN60:$GD60)&gt;0,GZ$9='2. Protocols'!$G59),1,0)*'4. Formulations'!$J59</f>
        <v>0</v>
      </c>
      <c r="HA60" s="27">
        <f>IF(AND(OR(ISBLANK(HA$9),HA$9=0)=FALSE,SUM($FN60:$GD60)&gt;0,HA$9='2. Protocols'!$G59),1,0)*'4. Formulations'!$J59</f>
        <v>0</v>
      </c>
      <c r="HB60" s="27">
        <f>IF(AND(OR(ISBLANK(HB$9),HB$9=0)=FALSE,SUM($FN60:$GD60)&gt;0,HB$9='2. Protocols'!$G59),1,0)*'4. Formulations'!$J59</f>
        <v>0</v>
      </c>
      <c r="HC60" s="27">
        <f>IF(AND(OR(ISBLANK(HC$9),HC$9=0)=FALSE,SUM($FN60:$GD60)&gt;0,HC$9='2. Protocols'!$G59),1,0)*'4. Formulations'!$J59</f>
        <v>0</v>
      </c>
      <c r="HD60" s="27">
        <f>IF(AND(OR(ISBLANK(HD$9),HD$9=0)=FALSE,SUM($FN60:$GD60)&gt;0,HD$9='2. Protocols'!$G59),1,0)*'4. Formulations'!$J59</f>
        <v>0</v>
      </c>
      <c r="HE60" s="27">
        <f>IF(AND(OR(ISBLANK(HE$9),HE$9=0)=FALSE,SUM($FN60:$GD60)&gt;0,HE$9='2. Protocols'!$G59),1,0)*'4. Formulations'!$J59</f>
        <v>0</v>
      </c>
      <c r="HF60" s="27">
        <f>IF(AND(OR(ISBLANK(HF$9),HF$9=0)=FALSE,SUM($FN60:$GD60)&gt;0,HF$9='2. Protocols'!$G59),1,0)*'4. Formulations'!$J59</f>
        <v>0</v>
      </c>
      <c r="HG60" s="27">
        <f>IF(AND(OR(ISBLANK(HG$9),HG$9=0)=FALSE,SUM($FN60:$GD60)&gt;0,HG$9='2. Protocols'!$G59),1,0)*'4. Formulations'!$J59</f>
        <v>0</v>
      </c>
      <c r="HH60" s="27">
        <f>IF(AND(OR(ISBLANK(HH$9),HH$9=0)=FALSE,SUM($FN60:$GD60)&gt;0,HH$9='2. Protocols'!$G59),1,0)*'4. Formulations'!$J59</f>
        <v>0</v>
      </c>
      <c r="HI60" s="27">
        <f>IF(AND(OR(ISBLANK(HI$9),HI$9=0)=FALSE,SUM($FN60:$GD60)&gt;0,HI$9='2. Protocols'!$G59),1,0)*'4. Formulations'!$J59</f>
        <v>0</v>
      </c>
      <c r="HJ60" s="27">
        <f>IF(AND(OR(ISBLANK(HJ$9),HJ$9=0)=FALSE,SUM($FN60:$GD60)&gt;0,HJ$9='2. Protocols'!$G59),1,0)*'4. Formulations'!$J59</f>
        <v>0</v>
      </c>
      <c r="HK60" s="27">
        <f>IF(AND(OR(ISBLANK(HK$9),HK$9=0)=FALSE,SUM($FN60:$GD60)&gt;0,HK$9='2. Protocols'!$G59),1,0)*'4. Formulations'!$J59</f>
        <v>0</v>
      </c>
      <c r="HL60" s="27">
        <f>IF(AND(OR(ISBLANK(HL$9),HL$9=0)=FALSE,SUM($FN60:$GD60)&gt;0,HL$9='2. Protocols'!$G59),1,0)*'4. Formulations'!$J59</f>
        <v>0</v>
      </c>
      <c r="HM60" s="27">
        <f>IF(AND(OR(ISBLANK(HM$9),HM$9=0)=FALSE,SUM($FN60:$GD60)&gt;0,HM$9='2. Protocols'!$G59),1,0)*'4. Formulations'!$J59</f>
        <v>0</v>
      </c>
      <c r="HN60" s="27">
        <f>IF(AND(OR(ISBLANK(HN$9),HN$9=0)=FALSE,SUM($FN60:$GD60)&gt;0,HN$9='2. Protocols'!$G59),1,0)*'4. Formulations'!$J59</f>
        <v>0</v>
      </c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H60" s="27">
        <f>IF(AND(OR(ISBLANK(GI$9),GI$9=0)=FALSE,IH$9=$DM60),1,0)*'4. Formulations'!$K59</f>
        <v>0</v>
      </c>
      <c r="II60" s="27">
        <f>IF(AND(OR(ISBLANK(GJ$9),GJ$9=0)=FALSE,II$9=$DM60),1,0)*'4. Formulations'!$K59</f>
        <v>0</v>
      </c>
      <c r="IJ60" s="27">
        <f>IF(AND(OR(ISBLANK(GK$9),GK$9=0)=FALSE,IJ$9=$DM60),1,0)*'4. Formulations'!$K59</f>
        <v>0</v>
      </c>
      <c r="IK60" s="27">
        <f>IF(AND(OR(ISBLANK(GL$9),GL$9=0)=FALSE,IK$9=$DM60),1,0)*'4. Formulations'!$K59</f>
        <v>0</v>
      </c>
      <c r="IL60" s="27">
        <f>IF(AND(OR(ISBLANK(GM$9),GM$9=0)=FALSE,IL$9=$DM60),1,0)*'4. Formulations'!$K59</f>
        <v>0</v>
      </c>
      <c r="IM60" s="27">
        <f>IF(AND(OR(ISBLANK(GN$9),GN$9=0)=FALSE,IM$9=$DM60),1,0)*'4. Formulations'!$K59</f>
        <v>0</v>
      </c>
      <c r="IN60" s="27">
        <f>IF(AND(OR(ISBLANK(GO$9),GO$9=0)=FALSE,IN$9=$DM60),1,0)*'4. Formulations'!$K59</f>
        <v>0</v>
      </c>
      <c r="IO60" s="27">
        <f>IF(AND(OR(ISBLANK(GP$9),GP$9=0)=FALSE,IO$9=$DM60),1,0)*'4. Formulations'!$K59</f>
        <v>0</v>
      </c>
      <c r="IP60" s="27">
        <f>IF(AND(OR(ISBLANK(GQ$9),GQ$9=0)=FALSE,IP$9=$DM60),1,0)*'4. Formulations'!$K59</f>
        <v>0</v>
      </c>
      <c r="IQ60" s="27">
        <f>IF(AND(OR(ISBLANK(GR$9),GR$9=0)=FALSE,IQ$9=$DM60),1,0)*'4. Formulations'!$K59</f>
        <v>0</v>
      </c>
      <c r="IR60" s="27">
        <f>IF(AND(OR(ISBLANK(GS$9),GS$9=0)=FALSE,IR$9=$DM60),1,0)*'4. Formulations'!$K59</f>
        <v>0</v>
      </c>
      <c r="IS60" s="27">
        <f>IF(AND(OR(ISBLANK(GO$9),GO$9=0)=FALSE,IS$9=$DM60),1,0)*'4. Formulations'!$K59</f>
        <v>0</v>
      </c>
      <c r="IT60" s="27">
        <f>IF(AND(OR(ISBLANK(GP$9),GP$9=0)=FALSE,IT$9=$DM60),1,0)*'4. Formulations'!$K59</f>
        <v>0</v>
      </c>
      <c r="IU60" s="27">
        <f>IF(AND(OR(ISBLANK(GQ$9),GQ$9=0)=FALSE,IU$9=$DM60),1,0)*'4. Formulations'!$K59</f>
        <v>0</v>
      </c>
      <c r="IV60" s="27"/>
      <c r="IW60" s="27"/>
      <c r="IX60" s="27"/>
      <c r="IY60" s="27"/>
      <c r="IZ60" s="27"/>
      <c r="JA60" s="27"/>
      <c r="JC60" s="27">
        <f>IF(AND(OR(ISBLANK(JC$9),JC$9=0)=FALSE,OR(JC$9='2. Protocols'!$C59,JC$9='2. Protocols'!$E59,JC$9='2. Protocols'!$G59)),1,0)*'4. Formulations'!$L59</f>
        <v>0</v>
      </c>
      <c r="JD60" s="27">
        <f>IF(AND(OR(ISBLANK(JD$9),JD$9=0)=FALSE,OR(JD$9='2. Protocols'!$C59,JD$9='2. Protocols'!$E59,JD$9='2. Protocols'!$G59)),1,0)*'4. Formulations'!$L59</f>
        <v>0</v>
      </c>
      <c r="JE60" s="27">
        <f>IF(AND(OR(ISBLANK(JE$9),JE$9=0)=FALSE,OR(JE$9='2. Protocols'!$C59,JE$9='2. Protocols'!$E59,JE$9='2. Protocols'!$G59)),1,0)*'4. Formulations'!$L59</f>
        <v>0</v>
      </c>
      <c r="JF60" s="27">
        <f>IF(AND(OR(ISBLANK(JF$9),JF$9=0)=FALSE,OR(JF$9='2. Protocols'!$C59,JF$9='2. Protocols'!$E59,JF$9='2. Protocols'!$G59)),1,0)*'4. Formulations'!$L59</f>
        <v>0</v>
      </c>
      <c r="JG60" s="27">
        <f>IF(AND(OR(ISBLANK(JG$9),JG$9=0)=FALSE,OR(JG$9='2. Protocols'!$C59,JG$9='2. Protocols'!$E59,JG$9='2. Protocols'!$G59)),1,0)*'4. Formulations'!$L59</f>
        <v>0</v>
      </c>
      <c r="JH60" s="27">
        <f>IF(AND(OR(ISBLANK(JH$9),JH$9=0)=FALSE,OR(JH$9='2. Protocols'!$C59,JH$9='2. Protocols'!$E59,JH$9='2. Protocols'!$G59)),1,0)*'4. Formulations'!$L59</f>
        <v>0</v>
      </c>
      <c r="JI60" s="27">
        <f>IF(AND(OR(ISBLANK(JI$9),JI$9=0)=FALSE,OR(JI$9='2. Protocols'!$C59,JI$9='2. Protocols'!$E59,JI$9='2. Protocols'!$G59)),1,0)*'4. Formulations'!$L59</f>
        <v>0</v>
      </c>
      <c r="JJ60" s="27">
        <f>IF(AND(OR(ISBLANK(JJ$9),JJ$9=0)=FALSE,OR(JJ$9='2. Protocols'!$C59,JJ$9='2. Protocols'!$E59,JJ$9='2. Protocols'!$G59)),1,0)*'4. Formulations'!$L59</f>
        <v>0</v>
      </c>
      <c r="JK60" s="27">
        <f>IF(AND(OR(ISBLANK(JK$9),JK$9=0)=FALSE,OR(JK$9='2. Protocols'!$C59,JK$9='2. Protocols'!$E59,JK$9='2. Protocols'!$G59)),1,0)*'4. Formulations'!$L59</f>
        <v>0</v>
      </c>
      <c r="JL60" s="27">
        <f>IF(AND(OR(ISBLANK(JL$9),JL$9=0)=FALSE,OR(JL$9='2. Protocols'!$C59,JL$9='2. Protocols'!$E59,JL$9='2. Protocols'!$G59)),1,0)*'4. Formulations'!$L59</f>
        <v>0</v>
      </c>
      <c r="JM60" s="27">
        <f>IF(AND(OR(ISBLANK(JM$9),JM$9=0)=FALSE,OR(JM$9='2. Protocols'!$C59,JM$9='2. Protocols'!$E59,JM$9='2. Protocols'!$G59)),1,0)*'4. Formulations'!$L59</f>
        <v>0</v>
      </c>
      <c r="JN60" s="27">
        <f>IF(AND(OR(ISBLANK(JN$9),JN$9=0)=FALSE,OR(JN$9='2. Protocols'!$C59,JN$9='2. Protocols'!$E59,JN$9='2. Protocols'!$G59)),1,0)*'4. Formulations'!$L59</f>
        <v>0</v>
      </c>
      <c r="JO60" s="27">
        <f>IF(AND(OR(ISBLANK(JO$9),JO$9=0)=FALSE,OR(JO$9='2. Protocols'!$C59,JO$9='2. Protocols'!$E59,JO$9='2. Protocols'!$G59)),1,0)*'4. Formulations'!$L59</f>
        <v>0</v>
      </c>
      <c r="JP60" s="27">
        <f>IF(AND(OR(ISBLANK(JP$9),JP$9=0)=FALSE,OR(JP$9='2. Protocols'!$C59,JP$9='2. Protocols'!$E59,JP$9='2. Protocols'!$G59)),1,0)*'4. Formulations'!$L59</f>
        <v>0</v>
      </c>
      <c r="JQ60" s="27">
        <f>IF(AND(OR(ISBLANK(JQ$9),JQ$9=0)=FALSE,OR(JQ$9='2. Protocols'!$C59,JQ$9='2. Protocols'!$E59,JQ$9='2. Protocols'!$G59)),1,0)*'4. Formulations'!$L59</f>
        <v>0</v>
      </c>
      <c r="JR60" s="27">
        <f>IF(AND(OR(ISBLANK(JR$9),JR$9=0)=FALSE,OR(JR$9='2. Protocols'!$C59,JR$9='2. Protocols'!$E59,JR$9='2. Protocols'!$G59)),1,0)*'4. Formulations'!$L59</f>
        <v>0</v>
      </c>
      <c r="JS60" s="27">
        <f>IF(AND(OR(ISBLANK(JS$9),JS$9=0)=FALSE,OR(JS$9='2. Protocols'!$C59,JS$9='2. Protocols'!$E59,JS$9='2. Protocols'!$G59)),1,0)*'4. Formulations'!$L59</f>
        <v>0</v>
      </c>
      <c r="JT60" s="27">
        <f>IF(AND(OR(ISBLANK(JT$9),JT$9=0)=FALSE,OR(JT$9='2. Protocols'!$C59,JT$9='2. Protocols'!$E59,JT$9='2. Protocols'!$G59)),1,0)*'4. Formulations'!$L59</f>
        <v>0</v>
      </c>
      <c r="JU60" s="27">
        <f>IF(AND(OR(ISBLANK(JU$9),JU$9=0)=FALSE,OR(JU$9='2. Protocols'!$C59,JU$9='2. Protocols'!$E59,JU$9='2. Protocols'!$G59)),1,0)*'4. Formulations'!$L59</f>
        <v>0</v>
      </c>
      <c r="JV60" s="27">
        <f>IF(AND(OR(ISBLANK(JV$9),JV$9=0)=FALSE,OR(JV$9='2. Protocols'!$C59,JV$9='2. Protocols'!$E59,JV$9='2. Protocols'!$G59)),1,0)*'4. Formulations'!$L59</f>
        <v>0</v>
      </c>
      <c r="JW60" s="27">
        <f>IF(AND(OR(ISBLANK(JW$9),JW$9=0)=FALSE,OR(JW$9='2. Protocols'!$C59,JW$9='2. Protocols'!$E59,JW$9='2. Protocols'!$G59)),1,0)*'4. Formulations'!$L59</f>
        <v>0</v>
      </c>
      <c r="JX60" s="27">
        <f>IF(AND(OR(ISBLANK(JX$9),JX$9=0)=FALSE,OR(JX$9='2. Protocols'!$C59,JX$9='2. Protocols'!$E59,JX$9='2. Protocols'!$G59)),1,0)*'4. Formulations'!$L59</f>
        <v>0</v>
      </c>
      <c r="JY60" s="27">
        <f>IF(AND(OR(ISBLANK(JY$9),JY$9=0)=FALSE,OR(JY$9='2. Protocols'!$C59,JY$9='2. Protocols'!$E59,JY$9='2. Protocols'!$G59)),1,0)*'4. Formulations'!$L59</f>
        <v>0</v>
      </c>
      <c r="JZ60" s="27">
        <f>IF(AND(OR(ISBLANK(JZ$9),JZ$9=0)=FALSE,OR(JZ$9='2. Protocols'!$C59,JZ$9='2. Protocols'!$E59,JZ$9='2. Protocols'!$G59)),1,0)*'4. Formulations'!$L59</f>
        <v>0</v>
      </c>
      <c r="KA60" s="27">
        <f>IF(AND(OR(ISBLANK(KA$9),KA$9=0)=FALSE,OR(KA$9='2. Protocols'!$C59,KA$9='2. Protocols'!$E59,KA$9='2. Protocols'!$G59)),1,0)*'4. Formulations'!$L59</f>
        <v>0</v>
      </c>
      <c r="KB60" s="27">
        <f>IF(AND(OR(ISBLANK(KB$9),KB$9=0)=FALSE,OR(KB$9='2. Protocols'!$C59,KB$9='2. Protocols'!$E59,KB$9='2. Protocols'!$G59)),1,0)*'4. Formulations'!$L59</f>
        <v>0</v>
      </c>
      <c r="KC60" s="27">
        <f>IF(AND(OR(ISBLANK(KC$9),KC$9=0)=FALSE,OR(KC$9='2. Protocols'!$C59,KC$9='2. Protocols'!$E59,KC$9='2. Protocols'!$G59)),1,0)*'4. Formulations'!$L59</f>
        <v>0</v>
      </c>
      <c r="KD60" s="27">
        <f>IF(AND(OR(ISBLANK(KD$9),KD$9=0)=FALSE,OR(KD$9='2. Protocols'!$C59,KD$9='2. Protocols'!$E59,KD$9='2. Protocols'!$G59)),1,0)*'4. Formulations'!$L59</f>
        <v>0</v>
      </c>
      <c r="KE60" s="27">
        <f>IF(AND(OR(ISBLANK(KE$9),KE$9=0)=FALSE,OR(KE$9='2. Protocols'!$C59,KE$9='2. Protocols'!$E59,KE$9='2. Protocols'!$G59)),1,0)*'4. Formulations'!$L59</f>
        <v>0</v>
      </c>
      <c r="KF60" s="27">
        <f>IF(AND(OR(ISBLANK(KF$9),KF$9=0)=FALSE,OR(KF$9='2. Protocols'!$C59,KF$9='2. Protocols'!$E59,KF$9='2. Protocols'!$G59)),1,0)*'4. Formulations'!$L59</f>
        <v>0</v>
      </c>
      <c r="KG60" s="27">
        <f>IF(AND(OR(ISBLANK(KG$9),KG$9=0)=FALSE,OR(KG$9='2. Protocols'!$C59,KG$9='2. Protocols'!$E59,KG$9='2. Protocols'!$G59)),1,0)*'4. Formulations'!$L59</f>
        <v>0</v>
      </c>
      <c r="KH60" s="27">
        <f>IF(AND(OR(ISBLANK(KH$9),KH$9=0)=FALSE,OR(KH$9='2. Protocols'!$C59,KH$9='2. Protocols'!$E59,KH$9='2. Protocols'!$G59)),1,0)*'4. Formulations'!$L59</f>
        <v>0</v>
      </c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B60" s="27">
        <f>IF(AND(OR(ISBLANK(LB$9),LB$9=0)=FALSE,LB$9=$DL60),1,0)*'4. Formulations'!$M59</f>
        <v>0</v>
      </c>
      <c r="LC60" s="27">
        <f>IF(AND(OR(ISBLANK(LC$9),LC$9=0)=FALSE,LC$9=$DL60),1,0)*'4. Formulations'!$M59</f>
        <v>0</v>
      </c>
      <c r="LD60" s="27">
        <f>IF(AND(OR(ISBLANK(LD$9),LD$9=0)=FALSE,LD$9=$DL60),1,0)*'4. Formulations'!$M59</f>
        <v>0</v>
      </c>
      <c r="LE60" s="27">
        <f>IF(AND(OR(ISBLANK(LE$9),LE$9=0)=FALSE,LE$9=$DL60),1,0)*'4. Formulations'!$M59</f>
        <v>0</v>
      </c>
      <c r="LF60" s="27">
        <f>IF(AND(OR(ISBLANK(LF$9),LF$9=0)=FALSE,LF$9=$DL60),1,0)*'4. Formulations'!$M59</f>
        <v>0</v>
      </c>
      <c r="LG60" s="27">
        <f>IF(AND(OR(ISBLANK(LG$9),LG$9=0)=FALSE,LG$9=$DL60),1,0)*'4. Formulations'!$M59</f>
        <v>0</v>
      </c>
      <c r="LH60" s="27">
        <f>IF(AND(OR(ISBLANK(LH$9),LH$9=0)=FALSE,LH$9=$DL60),1,0)*'4. Formulations'!$M59</f>
        <v>0</v>
      </c>
      <c r="LI60" s="27">
        <f>IF(AND(OR(ISBLANK(LI$9),LI$9=0)=FALSE,LI$9=$DL60),1,0)*'4. Formulations'!$M59</f>
        <v>0</v>
      </c>
      <c r="LJ60" s="27">
        <f>IF(AND(OR(ISBLANK(LJ$9),LJ$9=0)=FALSE,LJ$9=$DL60),1,0)*'4. Formulations'!$M59</f>
        <v>0</v>
      </c>
      <c r="LK60" s="27">
        <f>IF(AND(OR(ISBLANK(LK$9),LK$9=0)=FALSE,LK$9=$DL60),1,0)*'4. Formulations'!$M59</f>
        <v>0</v>
      </c>
      <c r="LL60" s="27">
        <f>IF(AND(OR(ISBLANK(LL$9),LL$9=0)=FALSE,LL$9=$DL60),1,0)*'4. Formulations'!$M59</f>
        <v>0</v>
      </c>
      <c r="LM60" s="27">
        <f>IF(AND(OR(ISBLANK(LM$9),LM$9=0)=FALSE,LM$9=$DL60),1,0)*'4. Formulations'!$M59</f>
        <v>0</v>
      </c>
      <c r="LN60" s="27">
        <f>IF(AND(OR(ISBLANK(LN$9),LN$9=0)=FALSE,LN$9=$DL60),1,0)*'4. Formulations'!$M59</f>
        <v>0</v>
      </c>
      <c r="LO60" s="27">
        <f>IF(AND(OR(ISBLANK(LO$9),LO$9=0)=FALSE,LO$9=$DL60),1,0)*'4. Formulations'!$M59</f>
        <v>0</v>
      </c>
      <c r="LP60" s="27">
        <f>IF(AND(OR(ISBLANK(LP$9),LP$9=0)=FALSE,LP$9=$DL60),1,0)*'4. Formulations'!$M59</f>
        <v>0</v>
      </c>
      <c r="LQ60" s="27">
        <f>IF(AND(OR(ISBLANK(LQ$9),LQ$9=0)=FALSE,LQ$9=$DL60),1,0)*'4. Formulations'!$M59</f>
        <v>0</v>
      </c>
      <c r="LR60" s="27">
        <f>IF(AND(OR(ISBLANK(LR$9),LR$9=0)=FALSE,LR$9=$DL60),1,0)*'4. Formulations'!$M59</f>
        <v>0</v>
      </c>
      <c r="LS60" s="27"/>
      <c r="LT60" s="27"/>
      <c r="LU60" s="27"/>
      <c r="LW60" s="27">
        <f>IF(AND(OR(ISBLANK(LW$9),LW$9=0)=FALSE,SUM($LB60:$LR60)&gt;0,LW$9='2. Protocols'!$G59),1,0)*'4. Formulations'!$M59</f>
        <v>0</v>
      </c>
      <c r="LX60" s="27">
        <f>IF(AND(OR(ISBLANK(LX$9),LX$9=0)=FALSE,SUM($LB60:$LR60)&gt;0,LX$9='2. Protocols'!$G59),1,0)*'4. Formulations'!$M59</f>
        <v>0</v>
      </c>
      <c r="LY60" s="27">
        <f>IF(AND(OR(ISBLANK(LY$9),LY$9=0)=FALSE,SUM($LB60:$LR60)&gt;0,LY$9='2. Protocols'!$G59),1,0)*'4. Formulations'!$M59</f>
        <v>0</v>
      </c>
      <c r="LZ60" s="27">
        <f>IF(AND(OR(ISBLANK(LZ$9),LZ$9=0)=FALSE,SUM($LB60:$LR60)&gt;0,LZ$9='2. Protocols'!$G59),1,0)*'4. Formulations'!$M59</f>
        <v>0</v>
      </c>
      <c r="MA60" s="27">
        <f>IF(AND(OR(ISBLANK(MA$9),MA$9=0)=FALSE,SUM($LB60:$LR60)&gt;0,MA$9='2. Protocols'!$G59),1,0)*'4. Formulations'!$M59</f>
        <v>0</v>
      </c>
      <c r="MB60" s="27">
        <f>IF(AND(OR(ISBLANK(MB$9),MB$9=0)=FALSE,SUM($LB60:$LR60)&gt;0,MB$9='2. Protocols'!$G59),1,0)*'4. Formulations'!$M59</f>
        <v>0</v>
      </c>
      <c r="MC60" s="27">
        <f>IF(AND(OR(ISBLANK(MC$9),MC$9=0)=FALSE,SUM($LB60:$LR60)&gt;0,MC$9='2. Protocols'!$G59),1,0)*'4. Formulations'!$M59</f>
        <v>0</v>
      </c>
      <c r="MD60" s="27">
        <f>IF(AND(OR(ISBLANK(MD$9),MD$9=0)=FALSE,SUM($LB60:$LR60)&gt;0,MD$9='2. Protocols'!$G59),1,0)*'4. Formulations'!$M59</f>
        <v>0</v>
      </c>
      <c r="ME60" s="27">
        <f>IF(AND(OR(ISBLANK(ME$9),ME$9=0)=FALSE,SUM($LB60:$LR60)&gt;0,ME$9='2. Protocols'!$G59),1,0)*'4. Formulations'!$M59</f>
        <v>0</v>
      </c>
      <c r="MF60" s="27">
        <f>IF(AND(OR(ISBLANK(MF$9),MF$9=0)=FALSE,SUM($LB60:$LR60)&gt;0,MF$9='2. Protocols'!$G59),1,0)*'4. Formulations'!$M59</f>
        <v>0</v>
      </c>
      <c r="MG60" s="27">
        <f>IF(AND(OR(ISBLANK(MG$9),MG$9=0)=FALSE,SUM($LB60:$LR60)&gt;0,MG$9='2. Protocols'!$G59),1,0)*'4. Formulations'!$M59</f>
        <v>0</v>
      </c>
      <c r="MH60" s="27">
        <f>IF(AND(OR(ISBLANK(MH$9),MH$9=0)=FALSE,SUM($LB60:$LR60)&gt;0,MH$9='2. Protocols'!$G59),1,0)*'4. Formulations'!$M59</f>
        <v>0</v>
      </c>
      <c r="MI60" s="27">
        <f>IF(AND(OR(ISBLANK(MI$9),MI$9=0)=FALSE,SUM($LB60:$LR60)&gt;0,MI$9='2. Protocols'!$G59),1,0)*'4. Formulations'!$M59</f>
        <v>0</v>
      </c>
      <c r="MJ60" s="27">
        <f>IF(AND(OR(ISBLANK(MJ$9),MJ$9=0)=FALSE,SUM($LB60:$LR60)&gt;0,MJ$9='2. Protocols'!$G59),1,0)*'4. Formulations'!$M59</f>
        <v>0</v>
      </c>
      <c r="MK60" s="27">
        <f>IF(AND(OR(ISBLANK(MK$9),MK$9=0)=FALSE,SUM($LB60:$LR60)&gt;0,MK$9='2. Protocols'!$G59),1,0)*'4. Formulations'!$M59</f>
        <v>0</v>
      </c>
      <c r="ML60" s="27">
        <f>IF(AND(OR(ISBLANK(ML$9),ML$9=0)=FALSE,SUM($LB60:$LR60)&gt;0,ML$9='2. Protocols'!$G59),1,0)*'4. Formulations'!$M59</f>
        <v>0</v>
      </c>
      <c r="MM60" s="27">
        <f>IF(AND(OR(ISBLANK(MM$9),MM$9=0)=FALSE,SUM($LB60:$LR60)&gt;0,MM$9='2. Protocols'!$G59),1,0)*'4. Formulations'!$M59</f>
        <v>0</v>
      </c>
      <c r="MN60" s="27">
        <f>IF(AND(OR(ISBLANK(MN$9),MN$9=0)=FALSE,SUM($LB60:$LR60)&gt;0,MN$9='2. Protocols'!$G59),1,0)*'4. Formulations'!$M59</f>
        <v>0</v>
      </c>
      <c r="MO60" s="27">
        <f>IF(AND(OR(ISBLANK(MO$9),MO$9=0)=FALSE,SUM($LB60:$LR60)&gt;0,MO$9='2. Protocols'!$G59),1,0)*'4. Formulations'!$M59</f>
        <v>0</v>
      </c>
      <c r="MP60" s="27">
        <f>IF(AND(OR(ISBLANK(MP$9),MP$9=0)=FALSE,SUM($LB60:$LR60)&gt;0,MP$9='2. Protocols'!$G59),1,0)*'4. Formulations'!$M59</f>
        <v>0</v>
      </c>
      <c r="MQ60" s="27">
        <f>IF(AND(OR(ISBLANK(MQ$9),MQ$9=0)=FALSE,SUM($LB60:$LR60)&gt;0,MQ$9='2. Protocols'!$G59),1,0)*'4. Formulations'!$M59</f>
        <v>0</v>
      </c>
      <c r="MR60" s="27">
        <f>IF(AND(OR(ISBLANK(MR$9),MR$9=0)=FALSE,SUM($LB60:$LR60)&gt;0,MR$9='2. Protocols'!$G59),1,0)*'4. Formulations'!$M59</f>
        <v>0</v>
      </c>
      <c r="MS60" s="27">
        <f>IF(AND(OR(ISBLANK(MS$9),MS$9=0)=FALSE,SUM($LB60:$LR60)&gt;0,MS$9='2. Protocols'!$G59),1,0)*'4. Formulations'!$M59</f>
        <v>0</v>
      </c>
      <c r="MT60" s="27">
        <f>IF(AND(OR(ISBLANK(MT$9),MT$9=0)=FALSE,SUM($LB60:$LR60)&gt;0,MT$9='2. Protocols'!$G59),1,0)*'4. Formulations'!$M59</f>
        <v>0</v>
      </c>
      <c r="MU60" s="27">
        <f>IF(AND(OR(ISBLANK(MU$9),MU$9=0)=FALSE,SUM($LB60:$LR60)&gt;0,MU$9='2. Protocols'!$G59),1,0)*'4. Formulations'!$M59</f>
        <v>0</v>
      </c>
      <c r="MV60" s="27">
        <f>IF(AND(OR(ISBLANK(MV$9),MV$9=0)=FALSE,SUM($LB60:$LR60)&gt;0,MV$9='2. Protocols'!$G59),1,0)*'4. Formulations'!$M59</f>
        <v>0</v>
      </c>
      <c r="MW60" s="27">
        <f>IF(AND(OR(ISBLANK(MW$9),MW$9=0)=FALSE,SUM($LB60:$LR60)&gt;0,MW$9='2. Protocols'!$G59),1,0)*'4. Formulations'!$M59</f>
        <v>0</v>
      </c>
      <c r="MX60" s="27">
        <f>IF(AND(OR(ISBLANK(MX$9),MX$9=0)=FALSE,SUM($LB60:$LR60)&gt;0,MX$9='2. Protocols'!$G59),1,0)*'4. Formulations'!$M59</f>
        <v>0</v>
      </c>
      <c r="MY60" s="27">
        <f>IF(AND(OR(ISBLANK(MY$9),MY$9=0)=FALSE,SUM($LB60:$LR60)&gt;0,MY$9='2. Protocols'!$G59),1,0)*'4. Formulations'!$M59</f>
        <v>0</v>
      </c>
      <c r="MZ60" s="27">
        <f>IF(AND(OR(ISBLANK(MZ$9),MZ$9=0)=FALSE,SUM($LB60:$LR60)&gt;0,MZ$9='2. Protocols'!$G59),1,0)*'4. Formulations'!$M59</f>
        <v>0</v>
      </c>
      <c r="NA60" s="27">
        <f>IF(AND(OR(ISBLANK(NA$9),NA$9=0)=FALSE,SUM($LB60:$LR60)&gt;0,NA$9='2. Protocols'!$G59),1,0)*'4. Formulations'!$M59</f>
        <v>0</v>
      </c>
      <c r="NB60" s="27">
        <f>IF(AND(OR(ISBLANK(NB$9),NB$9=0)=FALSE,SUM($LB60:$LR60)&gt;0,NB$9='2. Protocols'!$G59),1,0)*'4. Formulations'!$M59</f>
        <v>0</v>
      </c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V60" s="27">
        <f>IF(AND(OR(ISBLANK(NV$9),NV$9=0)=FALSE,NV$9=$DM60),1,0)*'4. Formulations'!$N59</f>
        <v>0</v>
      </c>
      <c r="NW60" s="721">
        <f>IF(AND(OR(ISBLANK(NW$9),NW$9=0)=FALSE,NW$9=$DM60),1,0)*'4. Formulations'!$N59</f>
        <v>0</v>
      </c>
      <c r="NX60" s="27">
        <f>IF(AND(OR(ISBLANK(NX$9),NX$9=0)=FALSE,NX$9=$DM60),1,0)*'4. Formulations'!$N59</f>
        <v>0</v>
      </c>
      <c r="NY60" s="27">
        <f>IF(AND(OR(ISBLANK(NY$9),NY$9=0)=FALSE,NY$9=$DM60),1,0)*'4. Formulations'!$N59</f>
        <v>0</v>
      </c>
      <c r="NZ60" s="27">
        <f>IF(AND(OR(ISBLANK(NZ$9),NZ$9=0)=FALSE,NZ$9=$DM60),1,0)*'4. Formulations'!$N59</f>
        <v>0</v>
      </c>
      <c r="OA60" s="27">
        <f>IF(AND(OR(ISBLANK(OA$9),OA$9=0)=FALSE,OA$9=$DM60),1,0)*'4. Formulations'!$N59</f>
        <v>0</v>
      </c>
      <c r="OB60" s="27">
        <f>IF(AND(OR(ISBLANK(OB$9),OB$9=0)=FALSE,OB$9=$DM60),1,0)*'4. Formulations'!$N59</f>
        <v>0</v>
      </c>
      <c r="OC60" s="27">
        <f>IF(AND(OR(ISBLANK(OC$9),OC$9=0)=FALSE,OC$9=$DM60),1,0)*'4. Formulations'!$N59</f>
        <v>0</v>
      </c>
      <c r="OD60" s="27">
        <f>IF(AND(OR(ISBLANK(OD$9),OD$9=0)=FALSE,OD$9=$DM60),1,0)*'4. Formulations'!$N59</f>
        <v>0</v>
      </c>
      <c r="OE60" s="27">
        <f>IF(AND(OR(ISBLANK(OE$9),OE$9=0)=FALSE,OE$9=$DM60),1,0)*'4. Formulations'!$N59</f>
        <v>0</v>
      </c>
      <c r="OF60" s="27">
        <f>IF(AND(OR(ISBLANK(OF$9),OF$9=0)=FALSE,OF$9=$DM60),1,0)*'4. Formulations'!$N59</f>
        <v>0</v>
      </c>
      <c r="OG60" s="27">
        <f>IF(AND(OR(ISBLANK(OG$9),OG$9=0)=FALSE,OG$9=$DM60),1,0)*'4. Formulations'!$N59</f>
        <v>0</v>
      </c>
      <c r="OH60" s="27">
        <f>IF(AND(OR(ISBLANK(OH$9),OH$9=0)=FALSE,OH$9=$DM60),1,0)*'4. Formulations'!$N59</f>
        <v>0</v>
      </c>
      <c r="OI60" s="27">
        <f>IF(AND(OR(ISBLANK(OI$9),OI$9=0)=FALSE,OI$9=$DM60),1,0)*'4. Formulations'!$N59</f>
        <v>0</v>
      </c>
      <c r="OJ60" s="27">
        <f>IF(AND(OR(ISBLANK(OJ$9),OJ$9=0)=FALSE,OJ$9=$DM60),1,0)*'4. Formulations'!$N59</f>
        <v>0</v>
      </c>
      <c r="OK60" s="27">
        <f>IF(AND(OR(ISBLANK(OK$9),OK$9=0)=FALSE,OK$9=$DM60),1,0)*'4. Formulations'!$N59</f>
        <v>0</v>
      </c>
      <c r="OL60" s="27">
        <f>IF(AND(OR(ISBLANK(OL$9),OL$9=0)=FALSE,OL$9=$DM60),1,0)*'4. Formulations'!$N59</f>
        <v>0</v>
      </c>
      <c r="OM60" s="27"/>
      <c r="ON60" s="27"/>
      <c r="OO60" s="27"/>
      <c r="OQ60" s="27">
        <f>IF(AND(OR(ISBLANK(OQ$9),OQ$9=0)=FALSE,OR(OQ$9='2. Protocols'!$C59,OQ$9='2. Protocols'!$E59,OQ$9='2. Protocols'!$G59)),1,0)*'4. Formulations'!$O59</f>
        <v>0</v>
      </c>
      <c r="OR60" s="27">
        <f>IF(AND(OR(ISBLANK(OR$9),OR$9=0)=FALSE,OR(OR$9='2. Protocols'!$C59,OR$9='2. Protocols'!$E59,OR$9='2. Protocols'!$G59)),1,0)*'4. Formulations'!$O59</f>
        <v>0</v>
      </c>
      <c r="OS60" s="27">
        <f>IF(AND(OR(ISBLANK(OS$9),OS$9=0)=FALSE,OR(OS$9='2. Protocols'!$C59,OS$9='2. Protocols'!$E59,OS$9='2. Protocols'!$G59)),1,0)*'4. Formulations'!$O59</f>
        <v>0</v>
      </c>
      <c r="OT60" s="27">
        <f>IF(AND(OR(ISBLANK(OT$9),OT$9=0)=FALSE,OR(OT$9='2. Protocols'!$C59,OT$9='2. Protocols'!$E59,OT$9='2. Protocols'!$G59)),1,0)*'4. Formulations'!$O59</f>
        <v>0</v>
      </c>
      <c r="OU60" s="27">
        <f>IF(AND(OR(ISBLANK(OU$9),OU$9=0)=FALSE,OR(OU$9='2. Protocols'!$C59,OU$9='2. Protocols'!$E59,OU$9='2. Protocols'!$G59)),1,0)*'4. Formulations'!$O59</f>
        <v>0</v>
      </c>
      <c r="OV60" s="27">
        <f>IF(AND(OR(ISBLANK(OV$9),OV$9=0)=FALSE,OR(OV$9='2. Protocols'!$C59,OV$9='2. Protocols'!$E59,OV$9='2. Protocols'!$G59)),1,0)*'4. Formulations'!$O59</f>
        <v>0</v>
      </c>
      <c r="OW60" s="27">
        <f>IF(AND(OR(ISBLANK(OW$9),OW$9=0)=FALSE,OR(OW$9='2. Protocols'!$C59,OW$9='2. Protocols'!$E59,OW$9='2. Protocols'!$G59)),1,0)*'4. Formulations'!$O59</f>
        <v>0</v>
      </c>
      <c r="OX60" s="27">
        <f>IF(AND(OR(ISBLANK(OX$9),OX$9=0)=FALSE,OR(OX$9='2. Protocols'!$C59,OX$9='2. Protocols'!$E59,OX$9='2. Protocols'!$G59)),1,0)*'4. Formulations'!$O59</f>
        <v>0</v>
      </c>
      <c r="OY60" s="27">
        <f>IF(AND(OR(ISBLANK(OY$9),OY$9=0)=FALSE,OR(OY$9='2. Protocols'!$C59,OY$9='2. Protocols'!$E59,OY$9='2. Protocols'!$G59)),1,0)*'4. Formulations'!$O59</f>
        <v>0</v>
      </c>
      <c r="OZ60" s="27">
        <f>IF(AND(OR(ISBLANK(OZ$9),OZ$9=0)=FALSE,OR(OZ$9='2. Protocols'!$C59,OZ$9='2. Protocols'!$E59,OZ$9='2. Protocols'!$G59)),1,0)*'4. Formulations'!$O59</f>
        <v>0</v>
      </c>
      <c r="PA60" s="27">
        <f>IF(AND(OR(ISBLANK(PA$9),PA$9=0)=FALSE,OR(PA$9='2. Protocols'!$C59,PA$9='2. Protocols'!$E59,PA$9='2. Protocols'!$G59)),1,0)*'4. Formulations'!$O59</f>
        <v>0</v>
      </c>
      <c r="PB60" s="27">
        <f>IF(AND(OR(ISBLANK(PB$9),PB$9=0)=FALSE,OR(PB$9='2. Protocols'!$C59,PB$9='2. Protocols'!$E59,PB$9='2. Protocols'!$G59)),1,0)*'4. Formulations'!$O59</f>
        <v>0</v>
      </c>
      <c r="PC60" s="27">
        <f>IF(AND(OR(ISBLANK(PC$9),PC$9=0)=FALSE,OR(PC$9='2. Protocols'!$C59,PC$9='2. Protocols'!$E59,PC$9='2. Protocols'!$G59)),1,0)*'4. Formulations'!$O59</f>
        <v>0</v>
      </c>
      <c r="PD60" s="27">
        <f>IF(AND(OR(ISBLANK(PD$9),PD$9=0)=FALSE,OR(PD$9='2. Protocols'!$C59,PD$9='2. Protocols'!$E59,PD$9='2. Protocols'!$G59)),1,0)*'4. Formulations'!$O59</f>
        <v>0</v>
      </c>
      <c r="PE60" s="27">
        <f>IF(AND(OR(ISBLANK(PE$9),PE$9=0)=FALSE,OR(PE$9='2. Protocols'!$C59,PE$9='2. Protocols'!$E59,PE$9='2. Protocols'!$G59)),1,0)*'4. Formulations'!$O59</f>
        <v>0</v>
      </c>
      <c r="PF60" s="27">
        <f>IF(AND(OR(ISBLANK(PF$9),PF$9=0)=FALSE,OR(PF$9='2. Protocols'!$C59,PF$9='2. Protocols'!$E59,PF$9='2. Protocols'!$G59)),1,0)*'4. Formulations'!$O59</f>
        <v>0</v>
      </c>
      <c r="PG60" s="27">
        <f>IF(AND(OR(ISBLANK(PG$9),PG$9=0)=FALSE,OR(PG$9='2. Protocols'!$C59,PG$9='2. Protocols'!$E59,PG$9='2. Protocols'!$G59)),1,0)*'4. Formulations'!$O59</f>
        <v>0</v>
      </c>
      <c r="PH60" s="27">
        <f>IF(AND(OR(ISBLANK(PH$9),PH$9=0)=FALSE,OR(PH$9='2. Protocols'!$C59,PH$9='2. Protocols'!$E59,PH$9='2. Protocols'!$G59)),1,0)*'4. Formulations'!$O59</f>
        <v>0</v>
      </c>
      <c r="PI60" s="27">
        <f>IF(AND(OR(ISBLANK(PI$9),PI$9=0)=FALSE,OR(PI$9='2. Protocols'!$C59,PI$9='2. Protocols'!$E59,PI$9='2. Protocols'!$G59)),1,0)*'4. Formulations'!$O59</f>
        <v>0</v>
      </c>
      <c r="PJ60" s="27">
        <f>IF(AND(OR(ISBLANK(PJ$9),PJ$9=0)=FALSE,OR(PJ$9='2. Protocols'!$C59,PJ$9='2. Protocols'!$E59,PJ$9='2. Protocols'!$G59)),1,0)*'4. Formulations'!$O59</f>
        <v>0</v>
      </c>
      <c r="PK60" s="27">
        <f>IF(AND(OR(ISBLANK(PK$9),PK$9=0)=FALSE,OR(PK$9='2. Protocols'!$C59,PK$9='2. Protocols'!$E59,PK$9='2. Protocols'!$G59)),1,0)*'4. Formulations'!$O59</f>
        <v>0</v>
      </c>
      <c r="PL60" s="27">
        <f>IF(AND(OR(ISBLANK(PL$9),PL$9=0)=FALSE,OR(PL$9='2. Protocols'!$C59,PL$9='2. Protocols'!$E59,PL$9='2. Protocols'!$G59)),1,0)*'4. Formulations'!$O59</f>
        <v>0</v>
      </c>
      <c r="PM60" s="27">
        <f>IF(AND(OR(ISBLANK(PM$9),PM$9=0)=FALSE,OR(PM$9='2. Protocols'!$C59,PM$9='2. Protocols'!$E59,PM$9='2. Protocols'!$G59)),1,0)*'4. Formulations'!$O59</f>
        <v>0</v>
      </c>
      <c r="PN60" s="27">
        <f>IF(AND(OR(ISBLANK(PN$9),PN$9=0)=FALSE,OR(PN$9='2. Protocols'!$C59,PN$9='2. Protocols'!$E59,PN$9='2. Protocols'!$G59)),1,0)*'4. Formulations'!$O59</f>
        <v>0</v>
      </c>
      <c r="PO60" s="27">
        <f>IF(AND(OR(ISBLANK(PO$9),PO$9=0)=FALSE,OR(PO$9='2. Protocols'!$C59,PO$9='2. Protocols'!$E59,PO$9='2. Protocols'!$G59)),1,0)*'4. Formulations'!$O59</f>
        <v>0</v>
      </c>
      <c r="PP60" s="27">
        <f>IF(AND(OR(ISBLANK(PP$9),PP$9=0)=FALSE,OR(PP$9='2. Protocols'!$C59,PP$9='2. Protocols'!$E59,PP$9='2. Protocols'!$G59)),1,0)*'4. Formulations'!$O59</f>
        <v>0</v>
      </c>
      <c r="PQ60" s="27">
        <f>IF(AND(OR(ISBLANK(PQ$9),PQ$9=0)=FALSE,OR(PQ$9='2. Protocols'!$C59,PQ$9='2. Protocols'!$E59,PQ$9='2. Protocols'!$G59)),1,0)*'4. Formulations'!$O59</f>
        <v>0</v>
      </c>
      <c r="PR60" s="27">
        <f>IF(AND(OR(ISBLANK(PR$9),PR$9=0)=FALSE,OR(PR$9='2. Protocols'!$C59,PR$9='2. Protocols'!$E59,PR$9='2. Protocols'!$G59)),1,0)*'4. Formulations'!$O59</f>
        <v>0</v>
      </c>
      <c r="PS60" s="27">
        <f>IF(AND(OR(ISBLANK(PS$9),PS$9=0)=FALSE,OR(PS$9='2. Protocols'!$C59,PS$9='2. Protocols'!$E59,PS$9='2. Protocols'!$G59)),1,0)*'4. Formulations'!$O59</f>
        <v>0</v>
      </c>
      <c r="PT60" s="27">
        <f>IF(AND(OR(ISBLANK(PT$9),PT$9=0)=FALSE,OR(PT$9='2. Protocols'!$C59,PT$9='2. Protocols'!$E59,PT$9='2. Protocols'!$G59)),1,0)*'4. Formulations'!$O59</f>
        <v>0</v>
      </c>
      <c r="PU60" s="27">
        <f>IF(AND(OR(ISBLANK(PU$9),PU$9=0)=FALSE,OR(PU$9='2. Protocols'!$C59,PU$9='2. Protocols'!$E59,PU$9='2. Protocols'!$G59)),1,0)*'4. Formulations'!$O59</f>
        <v>0</v>
      </c>
      <c r="PV60" s="27">
        <f>IF(AND(OR(ISBLANK(PV$9),PV$9=0)=FALSE,OR(PV$9='2. Protocols'!$C59,PV$9='2. Protocols'!$E59,PV$9='2. Protocols'!$G59)),1,0)*'4. Formulations'!$O59</f>
        <v>0</v>
      </c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P60" s="27">
        <f>IF(AND(OR(ISBLANK(QP$9),QP$9=0)=FALSE,QP$9=$DL60),1,0)*'4. Formulations'!$P59</f>
        <v>0</v>
      </c>
      <c r="QQ60" s="27">
        <f>IF(AND(OR(ISBLANK(QQ$9),QQ$9=0)=FALSE,QQ$9=$DL60),1,0)*'4. Formulations'!$P59</f>
        <v>0</v>
      </c>
      <c r="QR60" s="27">
        <f>IF(AND(OR(ISBLANK(QR$9),QR$9=0)=FALSE,QR$9=$DL60),1,0)*'4. Formulations'!$P59</f>
        <v>0</v>
      </c>
      <c r="QS60" s="27">
        <f>IF(AND(OR(ISBLANK(QS$9),QS$9=0)=FALSE,QS$9=$DL60),1,0)*'4. Formulations'!$P59</f>
        <v>0</v>
      </c>
      <c r="QT60" s="27">
        <f>IF(AND(OR(ISBLANK(QT$9),QT$9=0)=FALSE,QT$9=$DL60),1,0)*'4. Formulations'!$P59</f>
        <v>0</v>
      </c>
      <c r="QU60" s="27">
        <f>IF(AND(OR(ISBLANK(QU$9),QU$9=0)=FALSE,QU$9=$DL60),1,0)*'4. Formulations'!$P59</f>
        <v>0</v>
      </c>
      <c r="QV60" s="27">
        <f>IF(AND(OR(ISBLANK(QV$9),QV$9=0)=FALSE,QV$9=$DL60),1,0)*'4. Formulations'!$P59</f>
        <v>0</v>
      </c>
      <c r="QW60" s="27">
        <f>IF(AND(OR(ISBLANK(QW$9),QW$9=0)=FALSE,QW$9=$DL60),1,0)*'4. Formulations'!$P59</f>
        <v>0</v>
      </c>
      <c r="QX60" s="27">
        <f>IF(AND(OR(ISBLANK(QX$9),QX$9=0)=FALSE,QX$9=$DL60),1,0)*'4. Formulations'!$P59</f>
        <v>0</v>
      </c>
      <c r="QY60" s="27">
        <f>IF(AND(OR(ISBLANK(QY$9),QY$9=0)=FALSE,QY$9=$DL60),1,0)*'4. Formulations'!$P59</f>
        <v>0</v>
      </c>
      <c r="QZ60" s="27">
        <f>IF(AND(OR(ISBLANK(QZ$9),QZ$9=0)=FALSE,QZ$9=$DL60),1,0)*'4. Formulations'!$P59</f>
        <v>0</v>
      </c>
      <c r="RA60" s="27">
        <f>IF(AND(OR(ISBLANK(RA$9),RA$9=0)=FALSE,RA$9=$DL60),1,0)*'4. Formulations'!$P59</f>
        <v>0</v>
      </c>
      <c r="RB60" s="27">
        <f>IF(AND(OR(ISBLANK(RB$9),RB$9=0)=FALSE,RB$9=$DL60),1,0)*'4. Formulations'!$P59</f>
        <v>0</v>
      </c>
      <c r="RC60" s="27">
        <f>IF(AND(OR(ISBLANK(RC$9),RC$9=0)=FALSE,RC$9=$DL60),1,0)*'4. Formulations'!$P59</f>
        <v>0</v>
      </c>
      <c r="RD60" s="27">
        <f>IF(AND(OR(ISBLANK(RD$9),RD$9=0)=FALSE,RD$9=$DL60),1,0)*'4. Formulations'!$P59</f>
        <v>0</v>
      </c>
      <c r="RE60" s="27">
        <f>IF(AND(OR(ISBLANK(RE$9),RE$9=0)=FALSE,RE$9=$DL60),1,0)*'4. Formulations'!$P59</f>
        <v>0</v>
      </c>
      <c r="RF60" s="27">
        <f>IF(AND(OR(ISBLANK(RF$9),RF$9=0)=FALSE,RF$9=$DL60),1,0)*'4. Formulations'!$P59</f>
        <v>0</v>
      </c>
      <c r="RG60" s="27"/>
      <c r="RH60" s="27"/>
      <c r="RI60" s="27"/>
      <c r="RK60" s="27">
        <f>IF(AND(OR(ISBLANK(RK$9),RK$9=0)=FALSE,SUM($QP60:$RF60)&gt;0,RK$9='2. Protocols'!$G59),1,0)*'4. Formulations'!$P59</f>
        <v>0</v>
      </c>
      <c r="RL60" s="27">
        <f>IF(AND(OR(ISBLANK(RL$9),RL$9=0)=FALSE,SUM($QP60:$RF60)&gt;0,RL$9='2. Protocols'!$G59),1,0)*'4. Formulations'!$P59</f>
        <v>0</v>
      </c>
      <c r="RM60" s="27">
        <f>IF(AND(OR(ISBLANK(RM$9),RM$9=0)=FALSE,SUM($QP60:$RF60)&gt;0,RM$9='2. Protocols'!$G59),1,0)*'4. Formulations'!$P59</f>
        <v>0</v>
      </c>
      <c r="RN60" s="27">
        <f>IF(AND(OR(ISBLANK(RN$9),RN$9=0)=FALSE,SUM($QP60:$RF60)&gt;0,RN$9='2. Protocols'!$G59),1,0)*'4. Formulations'!$P59</f>
        <v>0</v>
      </c>
      <c r="RO60" s="27">
        <f>IF(AND(OR(ISBLANK(RO$9),RO$9=0)=FALSE,SUM($QP60:$RF60)&gt;0,RO$9='2. Protocols'!$G59),1,0)*'4. Formulations'!$P59</f>
        <v>0</v>
      </c>
      <c r="RP60" s="27">
        <f>IF(AND(OR(ISBLANK(RP$9),RP$9=0)=FALSE,SUM($QP60:$RF60)&gt;0,RP$9='2. Protocols'!$G59),1,0)*'4. Formulations'!$P59</f>
        <v>0</v>
      </c>
      <c r="RQ60" s="27">
        <f>IF(AND(OR(ISBLANK(RQ$9),RQ$9=0)=FALSE,SUM($QP60:$RF60)&gt;0,RQ$9='2. Protocols'!$G59),1,0)*'4. Formulations'!$P59</f>
        <v>0</v>
      </c>
      <c r="RR60" s="27">
        <f>IF(AND(OR(ISBLANK(RR$9),RR$9=0)=FALSE,SUM($QP60:$RF60)&gt;0,RR$9='2. Protocols'!$G59),1,0)*'4. Formulations'!$P59</f>
        <v>0</v>
      </c>
      <c r="RS60" s="27">
        <f>IF(AND(OR(ISBLANK(RS$9),RS$9=0)=FALSE,SUM($QP60:$RF60)&gt;0,RS$9='2. Protocols'!$G59),1,0)*'4. Formulations'!$P59</f>
        <v>0</v>
      </c>
      <c r="RT60" s="27">
        <f>IF(AND(OR(ISBLANK(RT$9),RT$9=0)=FALSE,SUM($QP60:$RF60)&gt;0,RT$9='2. Protocols'!$G59),1,0)*'4. Formulations'!$P59</f>
        <v>0</v>
      </c>
      <c r="RU60" s="27">
        <f>IF(AND(OR(ISBLANK(RU$9),RU$9=0)=FALSE,SUM($QP60:$RF60)&gt;0,RU$9='2. Protocols'!$G59),1,0)*'4. Formulations'!$P59</f>
        <v>0</v>
      </c>
      <c r="RV60" s="27">
        <f>IF(AND(OR(ISBLANK(RV$9),RV$9=0)=FALSE,SUM($QP60:$RF60)&gt;0,RV$9='2. Protocols'!$G59),1,0)*'4. Formulations'!$P59</f>
        <v>0</v>
      </c>
      <c r="RW60" s="27">
        <f>IF(AND(OR(ISBLANK(RW$9),RW$9=0)=FALSE,SUM($QP60:$RF60)&gt;0,RW$9='2. Protocols'!$G59),1,0)*'4. Formulations'!$P59</f>
        <v>0</v>
      </c>
      <c r="RX60" s="27">
        <f>IF(AND(OR(ISBLANK(RX$9),RX$9=0)=FALSE,SUM($QP60:$RF60)&gt;0,RX$9='2. Protocols'!$G59),1,0)*'4. Formulations'!$P59</f>
        <v>0</v>
      </c>
      <c r="RY60" s="27">
        <f>IF(AND(OR(ISBLANK(RY$9),RY$9=0)=FALSE,SUM($QP60:$RF60)&gt;0,RY$9='2. Protocols'!$G59),1,0)*'4. Formulations'!$P59</f>
        <v>0</v>
      </c>
      <c r="RZ60" s="27">
        <f>IF(AND(OR(ISBLANK(RZ$9),RZ$9=0)=FALSE,SUM($QP60:$RF60)&gt;0,RZ$9='2. Protocols'!$G59),1,0)*'4. Formulations'!$P59</f>
        <v>0</v>
      </c>
      <c r="SA60" s="27">
        <f>IF(AND(OR(ISBLANK(SA$9),SA$9=0)=FALSE,SUM($QP60:$RF60)&gt;0,SA$9='2. Protocols'!$G59),1,0)*'4. Formulations'!$P59</f>
        <v>0</v>
      </c>
      <c r="SB60" s="27">
        <f>IF(AND(OR(ISBLANK(SB$9),SB$9=0)=FALSE,SUM($QP60:$RF60)&gt;0,SB$9='2. Protocols'!$G59),1,0)*'4. Formulations'!$P59</f>
        <v>0</v>
      </c>
      <c r="SC60" s="27">
        <f>IF(AND(OR(ISBLANK(SC$9),SC$9=0)=FALSE,SUM($QP60:$RF60)&gt;0,SC$9='2. Protocols'!$G59),1,0)*'4. Formulations'!$P59</f>
        <v>0</v>
      </c>
      <c r="SD60" s="27">
        <f>IF(AND(OR(ISBLANK(SD$9),SD$9=0)=FALSE,SUM($QP60:$RF60)&gt;0,SD$9='2. Protocols'!$G59),1,0)*'4. Formulations'!$P59</f>
        <v>0</v>
      </c>
      <c r="SE60" s="27">
        <f>IF(AND(OR(ISBLANK(SE$9),SE$9=0)=FALSE,SUM($QP60:$RF60)&gt;0,SE$9='2. Protocols'!$G59),1,0)*'4. Formulations'!$P59</f>
        <v>0</v>
      </c>
      <c r="SF60" s="27">
        <f>IF(AND(OR(ISBLANK(SF$9),SF$9=0)=FALSE,SUM($QP60:$RF60)&gt;0,SF$9='2. Protocols'!$G59),1,0)*'4. Formulations'!$P59</f>
        <v>0</v>
      </c>
      <c r="SG60" s="27">
        <f>IF(AND(OR(ISBLANK(SG$9),SG$9=0)=FALSE,SUM($QP60:$RF60)&gt;0,SG$9='2. Protocols'!$G59),1,0)*'4. Formulations'!$P59</f>
        <v>0</v>
      </c>
      <c r="SH60" s="27">
        <f>IF(AND(OR(ISBLANK(SH$9),SH$9=0)=FALSE,SUM($QP60:$RF60)&gt;0,SH$9='2. Protocols'!$G59),1,0)*'4. Formulations'!$P59</f>
        <v>0</v>
      </c>
      <c r="SI60" s="27">
        <f>IF(AND(OR(ISBLANK(SI$9),SI$9=0)=FALSE,SUM($QP60:$RF60)&gt;0,SI$9='2. Protocols'!$G59),1,0)*'4. Formulations'!$P59</f>
        <v>0</v>
      </c>
      <c r="SJ60" s="27">
        <f>IF(AND(OR(ISBLANK(SJ$9),SJ$9=0)=FALSE,SUM($QP60:$RF60)&gt;0,SJ$9='2. Protocols'!$G59),1,0)*'4. Formulations'!$P59</f>
        <v>0</v>
      </c>
      <c r="SK60" s="27">
        <f>IF(AND(OR(ISBLANK(SK$9),SK$9=0)=FALSE,SUM($QP60:$RF60)&gt;0,SK$9='2. Protocols'!$G59),1,0)*'4. Formulations'!$P59</f>
        <v>0</v>
      </c>
      <c r="SL60" s="27">
        <f>IF(AND(OR(ISBLANK(SL$9),SL$9=0)=FALSE,SUM($QP60:$RF60)&gt;0,SL$9='2. Protocols'!$G59),1,0)*'4. Formulations'!$P59</f>
        <v>0</v>
      </c>
      <c r="SM60" s="27">
        <f>IF(AND(OR(ISBLANK(SM$9),SM$9=0)=FALSE,SUM($QP60:$RF60)&gt;0,SM$9='2. Protocols'!$G59),1,0)*'4. Formulations'!$P59</f>
        <v>0</v>
      </c>
      <c r="SN60" s="27">
        <f>IF(AND(OR(ISBLANK(SN$9),SN$9=0)=FALSE,SUM($QP60:$RF60)&gt;0,SN$9='2. Protocols'!$G59),1,0)*'4. Formulations'!$P59</f>
        <v>0</v>
      </c>
      <c r="SO60" s="27">
        <f>IF(AND(OR(ISBLANK(SO$9),SO$9=0)=FALSE,SUM($QP60:$RF60)&gt;0,SO$9='2. Protocols'!$G59),1,0)*'4. Formulations'!$P59</f>
        <v>0</v>
      </c>
      <c r="SP60" s="27">
        <f>IF(AND(OR(ISBLANK(SP$9),SP$9=0)=FALSE,SUM($QP60:$RF60)&gt;0,SP$9='2. Protocols'!$G59),1,0)*'4. Formulations'!$P59</f>
        <v>0</v>
      </c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J60" s="27">
        <f>IF(AND(OR(ISBLANK(TJ$9),TJ$9=0)=FALSE,TJ$9=$DM60),1,0)*'4. Formulations'!$Q59</f>
        <v>0</v>
      </c>
      <c r="TK60" s="27">
        <f>IF(AND(OR(ISBLANK(TK$9),TK$9=0)=FALSE,TK$9=$DM60),1,0)*'4. Formulations'!$Q59</f>
        <v>0</v>
      </c>
      <c r="TL60" s="27">
        <f>IF(AND(OR(ISBLANK(TL$9),TL$9=0)=FALSE,TL$9=$DM60),1,0)*'4. Formulations'!$Q59</f>
        <v>0</v>
      </c>
      <c r="TM60" s="27">
        <f>IF(AND(OR(ISBLANK(TM$9),TM$9=0)=FALSE,TM$9=$DM60),1,0)*'4. Formulations'!$Q59</f>
        <v>0</v>
      </c>
      <c r="TN60" s="27">
        <f>IF(AND(OR(ISBLANK(TN$9),TN$9=0)=FALSE,TN$9=$DM60),1,0)*'4. Formulations'!$Q59</f>
        <v>0</v>
      </c>
      <c r="TO60" s="27">
        <f>IF(AND(OR(ISBLANK(TO$9),TO$9=0)=FALSE,TO$9=$DM60),1,0)*'4. Formulations'!$Q59</f>
        <v>0</v>
      </c>
      <c r="TP60" s="27">
        <f>IF(AND(OR(ISBLANK(TP$9),TP$9=0)=FALSE,TP$9=$DM60),1,0)*'4. Formulations'!$Q59</f>
        <v>0</v>
      </c>
      <c r="TQ60" s="27">
        <f>IF(AND(OR(ISBLANK(TQ$9),TQ$9=0)=FALSE,TQ$9=$DM60),1,0)*'4. Formulations'!$Q59</f>
        <v>0</v>
      </c>
      <c r="TR60" s="27">
        <f>IF(AND(OR(ISBLANK(TR$9),TR$9=0)=FALSE,TR$9=$DM60),1,0)*'4. Formulations'!$Q59</f>
        <v>0</v>
      </c>
      <c r="TS60" s="27">
        <f>IF(AND(OR(ISBLANK(TS$9),TS$9=0)=FALSE,TS$9=$DM60),1,0)*'4. Formulations'!$Q59</f>
        <v>0</v>
      </c>
      <c r="TT60" s="27">
        <f>IF(AND(OR(ISBLANK(TT$9),TT$9=0)=FALSE,TT$9=$DM60),1,0)*'4. Formulations'!$Q59</f>
        <v>0</v>
      </c>
      <c r="TU60" s="27">
        <f>IF(AND(OR(ISBLANK(TU$9),TU$9=0)=FALSE,TU$9=$DM60),1,0)*'4. Formulations'!$Q59</f>
        <v>0</v>
      </c>
      <c r="TV60" s="27">
        <f>IF(AND(OR(ISBLANK(TV$9),TV$9=0)=FALSE,TV$9=$DM60),1,0)*'4. Formulations'!$Q59</f>
        <v>0</v>
      </c>
      <c r="TW60" s="27">
        <f>IF(AND(OR(ISBLANK(TW$9),TW$9=0)=FALSE,TW$9=$DM60),1,0)*'4. Formulations'!$Q59</f>
        <v>0</v>
      </c>
      <c r="TX60" s="27">
        <f>IF(AND(OR(ISBLANK(TX$9),TX$9=0)=FALSE,TX$9=$DM60),1,0)*'4. Formulations'!$Q59</f>
        <v>0</v>
      </c>
      <c r="TY60" s="27">
        <f>IF(AND(OR(ISBLANK(TY$9),TY$9=0)=FALSE,TY$9=$DM60),1,0)*'4. Formulations'!$Q59</f>
        <v>0</v>
      </c>
      <c r="TZ60" s="27">
        <f>IF(AND(OR(ISBLANK(TZ$9),TZ$9=0)=FALSE,TZ$9=$DM60),1,0)*'4. Formulations'!$Q59</f>
        <v>0</v>
      </c>
      <c r="UA60" s="27"/>
      <c r="UB60" s="27"/>
      <c r="UC60" s="27"/>
    </row>
    <row r="61" spans="2:549" ht="15" hidden="1" outlineLevel="1" x14ac:dyDescent="0.25">
      <c r="B61" s="2"/>
      <c r="C61" s="75" t="str">
        <f>IF('2. Protocols'!C60&amp;"+"&amp;'2. Protocols'!E60&amp;"+"&amp;'2. Protocols'!G60="++","",'2. Protocols'!C60&amp;"+"&amp;'2. Protocols'!E60&amp;"+"&amp;'2. Protocols'!G60)</f>
        <v/>
      </c>
      <c r="D61" s="7"/>
      <c r="E61" s="8"/>
      <c r="G61" s="72">
        <f>'2. Protocols'!J60*'1. General Inputs'!$L$13</f>
        <v>0</v>
      </c>
      <c r="H61" s="72" t="e">
        <f>MAX(G61*(1+'1. General Inputs'!$BA$23+HLOOKUP(H$7,'1. General Inputs'!$BC$17:$BE$19,ROWS('1. General Inputs'!$BA$17:$BA$19),0))+(H$76*'2. Protocols'!$O60)+'3. ARV Substitutions'!L83,0)</f>
        <v>#VALUE!</v>
      </c>
      <c r="I61" s="72" t="e">
        <f>MAX(H61*(1+'1. General Inputs'!$BA$23+HLOOKUP(I$7,'1. General Inputs'!$BC$17:$BE$19,ROWS('1. General Inputs'!$BA$17:$BA$19),0))+(I$76*'2. Protocols'!$O60)+'3. ARV Substitutions'!M83,0)</f>
        <v>#VALUE!</v>
      </c>
      <c r="J61" s="72" t="e">
        <f>MAX(I61*(1+'1. General Inputs'!$BA$23+HLOOKUP(J$7,'1. General Inputs'!$BC$17:$BE$19,ROWS('1. General Inputs'!$BA$17:$BA$19),0))+(J$76*'2. Protocols'!$O60)+'3. ARV Substitutions'!N83,0)</f>
        <v>#VALUE!</v>
      </c>
      <c r="K61" s="72" t="e">
        <f>MAX(J61*(1+'1. General Inputs'!$BA$23+HLOOKUP(K$7,'1. General Inputs'!$BC$17:$BE$19,ROWS('1. General Inputs'!$BA$17:$BA$19),0))+(K$76*'2. Protocols'!$O60)+'3. ARV Substitutions'!O83,0)</f>
        <v>#VALUE!</v>
      </c>
      <c r="L61" s="72" t="e">
        <f>MAX(K61*(1+'1. General Inputs'!$BA$23+HLOOKUP(L$7,'1. General Inputs'!$BC$17:$BE$19,ROWS('1. General Inputs'!$BA$17:$BA$19),0))+(L$76*'2. Protocols'!$O60)+'3. ARV Substitutions'!P83,0)</f>
        <v>#VALUE!</v>
      </c>
      <c r="M61" s="72" t="e">
        <f>MAX(L61*(1+'1. General Inputs'!$BA$23+HLOOKUP(M$7,'1. General Inputs'!$BC$17:$BE$19,ROWS('1. General Inputs'!$BA$17:$BA$19),0))+(M$76*'2. Protocols'!$O60)+'3. ARV Substitutions'!Q83,0)</f>
        <v>#VALUE!</v>
      </c>
      <c r="N61" s="72" t="e">
        <f>MAX(M61*(1+'1. General Inputs'!$BA$23+HLOOKUP(N$7,'1. General Inputs'!$BC$17:$BE$19,ROWS('1. General Inputs'!$BA$17:$BA$19),0))+(N$76*'2. Protocols'!$O60)+'3. ARV Substitutions'!R83,0)</f>
        <v>#VALUE!</v>
      </c>
      <c r="O61" s="72" t="e">
        <f>MAX(N61*(1+'1. General Inputs'!$BA$23+HLOOKUP(O$7,'1. General Inputs'!$BC$17:$BE$19,ROWS('1. General Inputs'!$BA$17:$BA$19),0))+(O$76*'2. Protocols'!$O60)+'3. ARV Substitutions'!S83,0)</f>
        <v>#VALUE!</v>
      </c>
      <c r="P61" s="72" t="e">
        <f>MAX(O61*(1+'1. General Inputs'!$BA$23+HLOOKUP(P$7,'1. General Inputs'!$BC$17:$BE$19,ROWS('1. General Inputs'!$BA$17:$BA$19),0))+(P$76*'2. Protocols'!$O60)+'3. ARV Substitutions'!T83,0)</f>
        <v>#VALUE!</v>
      </c>
      <c r="Q61" s="72" t="e">
        <f>MAX(P61*(1+'1. General Inputs'!$BA$23+HLOOKUP(Q$7,'1. General Inputs'!$BC$17:$BE$19,ROWS('1. General Inputs'!$BA$17:$BA$19),0))+(Q$76*'2. Protocols'!$O60)+'3. ARV Substitutions'!U83,0)</f>
        <v>#VALUE!</v>
      </c>
      <c r="R61" s="72" t="e">
        <f>MAX(Q61*(1+'1. General Inputs'!$BA$23+HLOOKUP(R$7,'1. General Inputs'!$BC$17:$BE$19,ROWS('1. General Inputs'!$BA$17:$BA$19),0))+(R$76*'2. Protocols'!$O60)+'3. ARV Substitutions'!V83,0)</f>
        <v>#VALUE!</v>
      </c>
      <c r="S61" s="72" t="e">
        <f>MAX(R61*(1+'1. General Inputs'!$BA$23+HLOOKUP(S$7,'1. General Inputs'!$BC$17:$BE$19,ROWS('1. General Inputs'!$BA$17:$BA$19),0))+(S$76*'2. Protocols'!$O60)+'3. ARV Substitutions'!W83,0)</f>
        <v>#VALUE!</v>
      </c>
      <c r="T61" s="72" t="e">
        <f>MAX(S61*(1+'1. General Inputs'!$BA$23+HLOOKUP(T$7,'1. General Inputs'!$BC$17:$BE$19,ROWS('1. General Inputs'!$BA$17:$BA$19),0))+(T$76*'2. Protocols'!$O60)+'3. ARV Substitutions'!X83,0)</f>
        <v>#VALUE!</v>
      </c>
      <c r="U61" s="72" t="e">
        <f>MAX(T61*(1+'1. General Inputs'!$BA$23+HLOOKUP(U$7,'1. General Inputs'!$BC$17:$BE$19,ROWS('1. General Inputs'!$BA$17:$BA$19),0))+(U$76*'2. Protocols'!$O60)+'3. ARV Substitutions'!Y83,0)</f>
        <v>#VALUE!</v>
      </c>
      <c r="V61" s="72" t="e">
        <f>MAX(U61*(1+'1. General Inputs'!$BA$23+HLOOKUP(V$7,'1. General Inputs'!$BC$17:$BE$19,ROWS('1. General Inputs'!$BA$17:$BA$19),0))+(V$76*'2. Protocols'!$O60)+'3. ARV Substitutions'!Z83,0)</f>
        <v>#VALUE!</v>
      </c>
      <c r="W61" s="72" t="e">
        <f>MAX(V61*(1+'1. General Inputs'!$BA$23+HLOOKUP(W$7,'1. General Inputs'!$BC$17:$BE$19,ROWS('1. General Inputs'!$BA$17:$BA$19),0))+(W$76*'2. Protocols'!$O60)+'3. ARV Substitutions'!AA83,0)</f>
        <v>#VALUE!</v>
      </c>
      <c r="X61" s="72" t="e">
        <f>MAX(W61*(1+'1. General Inputs'!$BA$23+HLOOKUP(X$7,'1. General Inputs'!$BC$17:$BE$19,ROWS('1. General Inputs'!$BA$17:$BA$19),0))+(X$76*'2. Protocols'!$O60)+'3. ARV Substitutions'!AB83,0)</f>
        <v>#VALUE!</v>
      </c>
      <c r="Y61" s="72" t="e">
        <f>MAX(X61*(1+'1. General Inputs'!$BA$23+HLOOKUP(Y$7,'1. General Inputs'!$BC$17:$BE$19,ROWS('1. General Inputs'!$BA$17:$BA$19),0))+(Y$76*'2. Protocols'!$O60)+'3. ARV Substitutions'!AC83,0)</f>
        <v>#VALUE!</v>
      </c>
      <c r="Z61" s="72" t="e">
        <f>MAX(Y61*(1+'1. General Inputs'!$BA$23+HLOOKUP(Z$7,'1. General Inputs'!$BC$17:$BE$19,ROWS('1. General Inputs'!$BA$17:$BA$19),0))+(Z$76*'2. Protocols'!$O60)+'3. ARV Substitutions'!AD83,0)</f>
        <v>#VALUE!</v>
      </c>
      <c r="AA61" s="72" t="e">
        <f>MAX(Z61*(1+'1. General Inputs'!$BA$23+HLOOKUP(AA$7,'1. General Inputs'!$BC$17:$BE$19,ROWS('1. General Inputs'!$BA$17:$BA$19),0))+(AA$76*'2. Protocols'!$O60)+'3. ARV Substitutions'!AE83,0)</f>
        <v>#VALUE!</v>
      </c>
      <c r="AB61" s="72" t="e">
        <f>MAX(AA61*(1+'1. General Inputs'!$BA$23+HLOOKUP(AB$7,'1. General Inputs'!$BC$17:$BE$19,ROWS('1. General Inputs'!$BA$17:$BA$19),0))+(AB$76*'2. Protocols'!$O60)+'3. ARV Substitutions'!AF83,0)</f>
        <v>#VALUE!</v>
      </c>
      <c r="AC61" s="72" t="e">
        <f>MAX(AB61*(1+'1. General Inputs'!$BA$23+HLOOKUP(AC$7,'1. General Inputs'!$BC$17:$BE$19,ROWS('1. General Inputs'!$BA$17:$BA$19),0))+(AC$76*'2. Protocols'!$O60)+'3. ARV Substitutions'!AG83,0)</f>
        <v>#VALUE!</v>
      </c>
      <c r="AD61" s="72" t="e">
        <f>MAX(AC61*(1+'1. General Inputs'!$BA$23+HLOOKUP(AD$7,'1. General Inputs'!$BC$17:$BE$19,ROWS('1. General Inputs'!$BA$17:$BA$19),0))+(AD$76*'2. Protocols'!$O60)+'3. ARV Substitutions'!AH83,0)</f>
        <v>#VALUE!</v>
      </c>
      <c r="AE61" s="72" t="e">
        <f>MAX(AD61*(1+'1. General Inputs'!$BA$23+HLOOKUP(AE$7,'1. General Inputs'!$BC$17:$BE$19,ROWS('1. General Inputs'!$BA$17:$BA$19),0))+(AE$76*'2. Protocols'!$O60)+'3. ARV Substitutions'!AI83,0)</f>
        <v>#VALUE!</v>
      </c>
      <c r="AF61" s="72" t="e">
        <f>MAX(AE61*(1+'1. General Inputs'!$BA$23+HLOOKUP(AF$7,'1. General Inputs'!$BC$17:$BE$19,ROWS('1. General Inputs'!$BA$17:$BA$19),0))+(AF$76*'2. Protocols'!$O60)+'3. ARV Substitutions'!AJ83,0)</f>
        <v>#VALUE!</v>
      </c>
      <c r="AG61" s="72" t="e">
        <f>MAX(AF61*(1+'1. General Inputs'!$BA$23+HLOOKUP(AG$7,'1. General Inputs'!$BC$17:$BE$19,ROWS('1. General Inputs'!$BA$17:$BA$19),0))+(AG$76*'2. Protocols'!$O60)+'3. ARV Substitutions'!AK83,0)</f>
        <v>#VALUE!</v>
      </c>
      <c r="AH61" s="72" t="e">
        <f>MAX(AG61*(1+'1. General Inputs'!$BA$23+HLOOKUP(AH$7,'1. General Inputs'!$BC$17:$BE$19,ROWS('1. General Inputs'!$BA$17:$BA$19),0))+(AH$76*'2. Protocols'!$O60)+'3. ARV Substitutions'!AL83,0)</f>
        <v>#VALUE!</v>
      </c>
      <c r="AI61" s="72" t="e">
        <f>MAX(AH61*(1+'1. General Inputs'!$BA$23+HLOOKUP(AI$7,'1. General Inputs'!$BC$17:$BE$19,ROWS('1. General Inputs'!$BA$17:$BA$19),0))+(AI$76*'2. Protocols'!$O60)+'3. ARV Substitutions'!AM83,0)</f>
        <v>#VALUE!</v>
      </c>
      <c r="AJ61" s="72" t="e">
        <f>MAX(AI61*(1+'1. General Inputs'!$BA$23+HLOOKUP(AJ$7,'1. General Inputs'!$BC$17:$BE$19,ROWS('1. General Inputs'!$BA$17:$BA$19),0))+(AJ$76*'2. Protocols'!$O60)+'3. ARV Substitutions'!AN83,0)</f>
        <v>#VALUE!</v>
      </c>
      <c r="AK61" s="72" t="e">
        <f>MAX(AJ61*(1+'1. General Inputs'!$BA$23+HLOOKUP(AK$7,'1. General Inputs'!$BC$17:$BE$19,ROWS('1. General Inputs'!$BA$17:$BA$19),0))+(AK$76*'2. Protocols'!$O60)+'3. ARV Substitutions'!AO83,0)</f>
        <v>#VALUE!</v>
      </c>
      <c r="AL61" s="72" t="e">
        <f>MAX(AK61*(1+'1. General Inputs'!$BA$23+HLOOKUP(AL$7,'1. General Inputs'!$BC$17:$BE$19,ROWS('1. General Inputs'!$BA$17:$BA$19),0))+(AL$76*'2. Protocols'!$O60)+'3. ARV Substitutions'!AP83,0)</f>
        <v>#VALUE!</v>
      </c>
      <c r="AM61" s="72" t="e">
        <f>MAX(AL61*(1+'1. General Inputs'!$BA$23+HLOOKUP(AM$7,'1. General Inputs'!$BC$17:$BE$19,ROWS('1. General Inputs'!$BA$17:$BA$19),0))+(AM$76*'2. Protocols'!$O60)+'3. ARV Substitutions'!AQ83,0)</f>
        <v>#VALUE!</v>
      </c>
      <c r="AN61" s="72" t="e">
        <f>MAX(AM61*(1+'1. General Inputs'!$BA$23+HLOOKUP(AN$7,'1. General Inputs'!$BC$17:$BE$19,ROWS('1. General Inputs'!$BA$17:$BA$19),0))+(AN$76*'2. Protocols'!$O60)+'3. ARV Substitutions'!AR83,0)</f>
        <v>#VALUE!</v>
      </c>
      <c r="AO61" s="72" t="e">
        <f>MAX(AN61*(1+'1. General Inputs'!$BA$23+HLOOKUP(AO$7,'1. General Inputs'!$BC$17:$BE$19,ROWS('1. General Inputs'!$BA$17:$BA$19),0))+(AO$76*'2. Protocols'!$O60)+'3. ARV Substitutions'!AS83,0)</f>
        <v>#VALUE!</v>
      </c>
      <c r="AP61" s="72" t="e">
        <f>MAX(AO61*(1+'1. General Inputs'!$BA$23+HLOOKUP(AP$7,'1. General Inputs'!$BC$17:$BE$19,ROWS('1. General Inputs'!$BA$17:$BA$19),0))+(AP$76*'2. Protocols'!$O60)+'3. ARV Substitutions'!AT83,0)</f>
        <v>#VALUE!</v>
      </c>
      <c r="AQ61" s="72" t="e">
        <f>MAX(AP61*(1+'1. General Inputs'!$BA$23+HLOOKUP(AQ$7,'1. General Inputs'!$BC$17:$BE$19,ROWS('1. General Inputs'!$BA$17:$BA$19),0))+(AQ$76*'2. Protocols'!$O60)+'3. ARV Substitutions'!AU83,0)</f>
        <v>#VALUE!</v>
      </c>
      <c r="CA61" s="51" t="e">
        <f t="shared" si="68"/>
        <v>#VALUE!</v>
      </c>
      <c r="CB61" s="51" t="e">
        <f t="shared" si="69"/>
        <v>#VALUE!</v>
      </c>
      <c r="CC61" s="51" t="e">
        <f t="shared" si="70"/>
        <v>#VALUE!</v>
      </c>
      <c r="CD61" s="51" t="e">
        <f t="shared" si="71"/>
        <v>#VALUE!</v>
      </c>
      <c r="CE61" s="51" t="e">
        <f t="shared" si="103"/>
        <v>#VALUE!</v>
      </c>
      <c r="CF61" s="51" t="e">
        <f t="shared" si="72"/>
        <v>#VALUE!</v>
      </c>
      <c r="CG61" s="51" t="e">
        <f t="shared" si="73"/>
        <v>#VALUE!</v>
      </c>
      <c r="CH61" s="51" t="e">
        <f t="shared" si="74"/>
        <v>#VALUE!</v>
      </c>
      <c r="CI61" s="51" t="e">
        <f t="shared" si="75"/>
        <v>#VALUE!</v>
      </c>
      <c r="CJ61" s="51" t="e">
        <f t="shared" si="76"/>
        <v>#VALUE!</v>
      </c>
      <c r="CK61" s="51" t="e">
        <f t="shared" si="77"/>
        <v>#VALUE!</v>
      </c>
      <c r="CL61" s="51" t="e">
        <f t="shared" si="78"/>
        <v>#VALUE!</v>
      </c>
      <c r="CM61" s="51" t="e">
        <f t="shared" si="79"/>
        <v>#VALUE!</v>
      </c>
      <c r="CN61" s="51" t="e">
        <f t="shared" si="80"/>
        <v>#VALUE!</v>
      </c>
      <c r="CO61" s="51" t="e">
        <f t="shared" si="81"/>
        <v>#VALUE!</v>
      </c>
      <c r="CP61" s="51" t="e">
        <f t="shared" si="82"/>
        <v>#VALUE!</v>
      </c>
      <c r="CQ61" s="51" t="e">
        <f t="shared" si="83"/>
        <v>#VALUE!</v>
      </c>
      <c r="CR61" s="51" t="e">
        <f t="shared" si="84"/>
        <v>#VALUE!</v>
      </c>
      <c r="CS61" s="51" t="e">
        <f t="shared" si="85"/>
        <v>#VALUE!</v>
      </c>
      <c r="CT61" s="51" t="e">
        <f t="shared" si="86"/>
        <v>#VALUE!</v>
      </c>
      <c r="CU61" s="51" t="e">
        <f t="shared" si="87"/>
        <v>#VALUE!</v>
      </c>
      <c r="CV61" s="51" t="e">
        <f t="shared" si="88"/>
        <v>#VALUE!</v>
      </c>
      <c r="CW61" s="51" t="e">
        <f t="shared" si="89"/>
        <v>#VALUE!</v>
      </c>
      <c r="CX61" s="51" t="e">
        <f t="shared" si="90"/>
        <v>#VALUE!</v>
      </c>
      <c r="CY61" s="51" t="e">
        <f t="shared" si="91"/>
        <v>#VALUE!</v>
      </c>
      <c r="CZ61" s="51" t="e">
        <f t="shared" si="92"/>
        <v>#VALUE!</v>
      </c>
      <c r="DA61" s="51" t="e">
        <f t="shared" si="93"/>
        <v>#VALUE!</v>
      </c>
      <c r="DB61" s="51" t="e">
        <f t="shared" si="94"/>
        <v>#VALUE!</v>
      </c>
      <c r="DC61" s="51" t="e">
        <f t="shared" si="95"/>
        <v>#VALUE!</v>
      </c>
      <c r="DD61" s="51" t="e">
        <f t="shared" si="96"/>
        <v>#VALUE!</v>
      </c>
      <c r="DE61" s="51" t="e">
        <f t="shared" si="97"/>
        <v>#VALUE!</v>
      </c>
      <c r="DF61" s="51" t="e">
        <f t="shared" si="98"/>
        <v>#VALUE!</v>
      </c>
      <c r="DG61" s="51" t="e">
        <f t="shared" si="99"/>
        <v>#VALUE!</v>
      </c>
      <c r="DH61" s="51" t="e">
        <f t="shared" si="100"/>
        <v>#VALUE!</v>
      </c>
      <c r="DI61" s="51" t="e">
        <f t="shared" si="101"/>
        <v>#VALUE!</v>
      </c>
      <c r="DJ61" s="51" t="e">
        <f t="shared" si="102"/>
        <v>#VALUE!</v>
      </c>
      <c r="DL61" s="21" t="str">
        <f>CONCATENATE('2. Protocols'!C60, '2. Protocols'!D60, '2. Protocols'!E60)</f>
        <v>+</v>
      </c>
      <c r="DM61" s="21" t="str">
        <f>CONCATENATE('2. Protocols'!C60, '2. Protocols'!D60, '2. Protocols'!E60, '2. Protocols'!F60, '2. Protocols'!G60,)</f>
        <v>++</v>
      </c>
      <c r="DO61" s="27">
        <f>IF(AND(OR(ISBLANK(DO$9),DO$9=0)=FALSE,OR(DO$9='2. Protocols'!$C60,DO$9='2. Protocols'!$E60,DO$9='2. Protocols'!$G60)),1,0)*'4. Formulations'!$I60</f>
        <v>0</v>
      </c>
      <c r="DP61" s="27">
        <f>IF(AND(OR(ISBLANK(DP$9),DP$9=0)=FALSE,OR(DP$9='2. Protocols'!$C60,DP$9='2. Protocols'!$E60,DP$9='2. Protocols'!$G60)),1,0)*'4. Formulations'!$I60</f>
        <v>0</v>
      </c>
      <c r="DQ61" s="27">
        <f>IF(AND(OR(ISBLANK(DQ$9),DQ$9=0)=FALSE,OR(DQ$9='2. Protocols'!$C60,DQ$9='2. Protocols'!$E60,DQ$9='2. Protocols'!$G60)),1,0)*'4. Formulations'!$I60</f>
        <v>0</v>
      </c>
      <c r="DR61" s="27">
        <f>IF(AND(OR(ISBLANK(DR$9),DR$9=0)=FALSE,OR(DR$9='2. Protocols'!$C60,DR$9='2. Protocols'!$E60,DR$9='2. Protocols'!$G60)),1,0)*'4. Formulations'!$I60</f>
        <v>0</v>
      </c>
      <c r="DS61" s="27">
        <f>IF(AND(OR(ISBLANK(DS$9),DS$9=0)=FALSE,OR(DS$9='2. Protocols'!$C60,DS$9='2. Protocols'!$E60,DS$9='2. Protocols'!$G60)),1,0)*'4. Formulations'!$I60</f>
        <v>0</v>
      </c>
      <c r="DT61" s="27">
        <f>IF(AND(OR(ISBLANK(DT$9),DT$9=0)=FALSE,OR(DT$9='2. Protocols'!$C60,DT$9='2. Protocols'!$E60,DT$9='2. Protocols'!$G60)),1,0)*'4. Formulations'!$I60</f>
        <v>0</v>
      </c>
      <c r="DU61" s="27">
        <f>IF(AND(OR(ISBLANK(DU$9),DU$9=0)=FALSE,OR(DU$9='2. Protocols'!$C60,DU$9='2. Protocols'!$E60,DU$9='2. Protocols'!$G60)),1,0)*'4. Formulations'!$I60</f>
        <v>0</v>
      </c>
      <c r="DV61" s="27">
        <f>IF(AND(OR(ISBLANK(DV$9),DV$9=0)=FALSE,OR(DV$9='2. Protocols'!$C60,DV$9='2. Protocols'!$E60,DV$9='2. Protocols'!$G60)),1,0)*'4. Formulations'!$I60</f>
        <v>0</v>
      </c>
      <c r="DW61" s="27">
        <f>IF(AND(OR(ISBLANK(DW$9),DW$9=0)=FALSE,OR(DW$9='2. Protocols'!$C60,DW$9='2. Protocols'!$E60,DW$9='2. Protocols'!$G60)),1,0)*'4. Formulations'!$I60</f>
        <v>0</v>
      </c>
      <c r="DX61" s="27">
        <f>IF(AND(OR(ISBLANK(DX$9),DX$9=0)=FALSE,OR(DX$9='2. Protocols'!$C60,DX$9='2. Protocols'!$E60,DX$9='2. Protocols'!$G60)),1,0)*'4. Formulations'!$I60</f>
        <v>0</v>
      </c>
      <c r="DY61" s="27">
        <f>IF(AND(OR(ISBLANK(DY$9),DY$9=0)=FALSE,OR(DY$9='2. Protocols'!$C60,DY$9='2. Protocols'!$E60,DY$9='2. Protocols'!$G60)),1,0)*'4. Formulations'!$I60</f>
        <v>0</v>
      </c>
      <c r="DZ61" s="27">
        <f>IF(AND(OR(ISBLANK(DZ$9),DZ$9=0)=FALSE,OR(DZ$9='2. Protocols'!$C60,DZ$9='2. Protocols'!$E60,DZ$9='2. Protocols'!$G60)),1,0)*'4. Formulations'!$I60</f>
        <v>0</v>
      </c>
      <c r="EA61" s="27">
        <f>IF(AND(OR(ISBLANK(EA$9),EA$9=0)=FALSE,OR(EA$9='2. Protocols'!$C60,EA$9='2. Protocols'!$E60,EA$9='2. Protocols'!$G60)),1,0)*'4. Formulations'!$I60</f>
        <v>0</v>
      </c>
      <c r="EB61" s="27">
        <f>IF(AND(OR(ISBLANK(EB$9),EB$9=0)=FALSE,OR(EB$9='2. Protocols'!$C60,EB$9='2. Protocols'!$E60,EB$9='2. Protocols'!$G60)),1,0)*'4. Formulations'!$I60</f>
        <v>0</v>
      </c>
      <c r="EC61" s="27">
        <f>IF(AND(OR(ISBLANK(EC$9),EC$9=0)=FALSE,OR(EC$9='2. Protocols'!$C60,EC$9='2. Protocols'!$E60,EC$9='2. Protocols'!$G60)),1,0)*'4. Formulations'!$I60</f>
        <v>0</v>
      </c>
      <c r="ED61" s="27">
        <f>IF(AND(OR(ISBLANK(ED$9),ED$9=0)=FALSE,OR(ED$9='2. Protocols'!$C60,ED$9='2. Protocols'!$E60,ED$9='2. Protocols'!$G60)),1,0)*'4. Formulations'!$I60</f>
        <v>0</v>
      </c>
      <c r="EE61" s="27">
        <f>IF(AND(OR(ISBLANK(EE$9),EE$9=0)=FALSE,OR(EE$9='2. Protocols'!$C60,EE$9='2. Protocols'!$E60,EE$9='2. Protocols'!$G60)),1,0)*'4. Formulations'!$I60</f>
        <v>0</v>
      </c>
      <c r="EF61" s="27">
        <f>IF(AND(OR(ISBLANK(EF$9),EF$9=0)=FALSE,OR(EF$9='2. Protocols'!$C60,EF$9='2. Protocols'!$E60,EF$9='2. Protocols'!$G60)),1,0)*'4. Formulations'!$I60</f>
        <v>0</v>
      </c>
      <c r="EG61" s="27">
        <f>IF(AND(OR(ISBLANK(EG$9),EG$9=0)=FALSE,OR(EG$9='2. Protocols'!$C60,EG$9='2. Protocols'!$E60,EG$9='2. Protocols'!$G60)),1,0)*'4. Formulations'!$I60</f>
        <v>0</v>
      </c>
      <c r="EH61" s="27">
        <f>IF(AND(OR(ISBLANK(EH$9),EH$9=0)=FALSE,OR(EH$9='2. Protocols'!$C60,EH$9='2. Protocols'!$E60,EH$9='2. Protocols'!$G60)),1,0)*'4. Formulations'!$I60</f>
        <v>0</v>
      </c>
      <c r="EI61" s="27">
        <f>IF(AND(OR(ISBLANK(EI$9),EI$9=0)=FALSE,OR(EI$9='2. Protocols'!$C60,EI$9='2. Protocols'!$E60,EI$9='2. Protocols'!$G60)),1,0)*'4. Formulations'!$I60</f>
        <v>0</v>
      </c>
      <c r="EJ61" s="27">
        <f>IF(AND(OR(ISBLANK(EJ$9),EJ$9=0)=FALSE,OR(EJ$9='2. Protocols'!$C60,EJ$9='2. Protocols'!$E60,EJ$9='2. Protocols'!$G60)),1,0)*'4. Formulations'!$I60</f>
        <v>0</v>
      </c>
      <c r="EK61" s="27">
        <f>IF(AND(OR(ISBLANK(EK$9),EK$9=0)=FALSE,OR(EK$9='2. Protocols'!$C60,EK$9='2. Protocols'!$E60,EK$9='2. Protocols'!$G60)),1,0)*'4. Formulations'!$I60</f>
        <v>0</v>
      </c>
      <c r="EL61" s="27">
        <f>IF(AND(OR(ISBLANK(EL$9),EL$9=0)=FALSE,OR(EL$9='2. Protocols'!$C60,EL$9='2. Protocols'!$E60,EL$9='2. Protocols'!$G60)),1,0)*'4. Formulations'!$I60</f>
        <v>0</v>
      </c>
      <c r="EM61" s="27">
        <f>IF(AND(OR(ISBLANK(EM$9),EM$9=0)=FALSE,OR(EM$9='2. Protocols'!$C60,EM$9='2. Protocols'!$E60,EM$9='2. Protocols'!$G60)),1,0)*'4. Formulations'!$I60</f>
        <v>0</v>
      </c>
      <c r="EN61" s="27">
        <f>IF(AND(OR(ISBLANK(EN$9),EN$9=0)=FALSE,OR(EN$9='2. Protocols'!$C60,EN$9='2. Protocols'!$E60,EN$9='2. Protocols'!$G60)),1,0)*'4. Formulations'!$I60</f>
        <v>0</v>
      </c>
      <c r="EO61" s="27">
        <f>IF(AND(OR(ISBLANK(EO$9),EO$9=0)=FALSE,OR(EO$9='2. Protocols'!$C60,EO$9='2. Protocols'!$E60,EO$9='2. Protocols'!$G60)),1,0)*'4. Formulations'!$I60</f>
        <v>0</v>
      </c>
      <c r="EP61" s="27">
        <f>IF(AND(OR(ISBLANK(EP$9),EP$9=0)=FALSE,OR(EP$9='2. Protocols'!$C60,EP$9='2. Protocols'!$E60,EP$9='2. Protocols'!$G60)),1,0)*'4. Formulations'!$I60</f>
        <v>0</v>
      </c>
      <c r="EQ61" s="27">
        <f>IF(AND(OR(ISBLANK(EQ$9),EQ$9=0)=FALSE,OR(EQ$9='2. Protocols'!$C60,EQ$9='2. Protocols'!$E60,EQ$9='2. Protocols'!$G60)),1,0)*'4. Formulations'!$I60</f>
        <v>0</v>
      </c>
      <c r="ER61" s="27">
        <f>IF(AND(OR(ISBLANK(ER$9),ER$9=0)=FALSE,OR(ER$9='2. Protocols'!$C60,ER$9='2. Protocols'!$E60,ER$9='2. Protocols'!$G60)),1,0)*'4. Formulations'!$I60</f>
        <v>0</v>
      </c>
      <c r="ES61" s="27">
        <f>IF(AND(OR(ISBLANK(ES$9),ES$9=0)=FALSE,OR(ES$9='2. Protocols'!$C60,ES$9='2. Protocols'!$E60,ES$9='2. Protocols'!$G60)),1,0)*'4. Formulations'!$I60</f>
        <v>0</v>
      </c>
      <c r="ET61" s="27">
        <f>IF(AND(OR(ISBLANK(ET$9),ET$9=0)=FALSE,OR(ET$9='2. Protocols'!$C60,ET$9='2. Protocols'!$E60,ET$9='2. Protocols'!$G60)),1,0)*'4. Formulations'!$I60</f>
        <v>0</v>
      </c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N61" s="27">
        <f>IF(AND(OR(ISBLANK(FN$9),FN$9=0)=FALSE,FN$9=$DL61),1,0)*'4. Formulations'!$J60</f>
        <v>0</v>
      </c>
      <c r="FO61" s="27">
        <f>IF(AND(OR(ISBLANK(FO$9),FO$9=0)=FALSE,FO$9=$DL61),1,0)*'4. Formulations'!$J60</f>
        <v>0</v>
      </c>
      <c r="FP61" s="27">
        <f>IF(AND(OR(ISBLANK(FP$9),FP$9=0)=FALSE,FP$9=$DL61),1,0)*'4. Formulations'!$J60</f>
        <v>0</v>
      </c>
      <c r="FQ61" s="27">
        <f>IF(AND(OR(ISBLANK(FQ$9),FQ$9=0)=FALSE,FQ$9=$DL61),1,0)*'4. Formulations'!$J60</f>
        <v>0</v>
      </c>
      <c r="FR61" s="27">
        <f>IF(AND(OR(ISBLANK(FR$9),FR$9=0)=FALSE,FR$9=$DL61),1,0)*'4. Formulations'!$J60</f>
        <v>0</v>
      </c>
      <c r="FS61" s="27">
        <f>IF(AND(OR(ISBLANK(FS$9),FS$9=0)=FALSE,FS$9=$DL61),1,0)*'4. Formulations'!$J60</f>
        <v>0</v>
      </c>
      <c r="FT61" s="27">
        <f>IF(AND(OR(ISBLANK(FT$9),FT$9=0)=FALSE,FT$9=$DL61),1,0)*'4. Formulations'!$J60</f>
        <v>0</v>
      </c>
      <c r="FU61" s="27">
        <f>IF(AND(OR(ISBLANK(FU$9),FU$9=0)=FALSE,FU$9=$DL61),1,0)*'4. Formulations'!$J60</f>
        <v>0</v>
      </c>
      <c r="FV61" s="27">
        <f>IF(AND(OR(ISBLANK(FV$9),FV$9=0)=FALSE,FV$9=$DL61),1,0)*'4. Formulations'!$J60</f>
        <v>0</v>
      </c>
      <c r="FW61" s="27">
        <f>IF(AND(OR(ISBLANK(FW$9),FW$9=0)=FALSE,FW$9=$DL61),1,0)*'4. Formulations'!$J60</f>
        <v>0</v>
      </c>
      <c r="FX61" s="27">
        <f>IF(AND(OR(ISBLANK(FX$9),FX$9=0)=FALSE,FX$9=$DL61),1,0)*'4. Formulations'!$J60</f>
        <v>0</v>
      </c>
      <c r="FY61" s="27">
        <f>IF(AND(OR(ISBLANK(FY$9),FY$9=0)=FALSE,FY$9=$DL61),1,0)*'4. Formulations'!$J60</f>
        <v>0</v>
      </c>
      <c r="FZ61" s="27">
        <f>IF(AND(OR(ISBLANK(FZ$9),FZ$9=0)=FALSE,FZ$9=$DL61),1,0)*'4. Formulations'!$J60</f>
        <v>0</v>
      </c>
      <c r="GA61" s="27">
        <f>IF(AND(OR(ISBLANK(GA$9),GA$9=0)=FALSE,GA$9=$DL61),1,0)*'4. Formulations'!$J60</f>
        <v>0</v>
      </c>
      <c r="GB61" s="27">
        <f>IF(AND(OR(ISBLANK(GB$9),GB$9=0)=FALSE,GB$9=$DL61),1,0)*'4. Formulations'!$J60</f>
        <v>0</v>
      </c>
      <c r="GC61" s="27">
        <f>IF(AND(OR(ISBLANK(GC$9),GC$9=0)=FALSE,GC$9=$DL61),1,0)*'4. Formulations'!$J60</f>
        <v>0</v>
      </c>
      <c r="GD61" s="27">
        <f>IF(AND(OR(ISBLANK(GD$9),GD$9=0)=FALSE,GD$9=$DL61),1,0)*'4. Formulations'!$J60</f>
        <v>0</v>
      </c>
      <c r="GE61" s="27"/>
      <c r="GF61" s="27"/>
      <c r="GG61" s="27"/>
      <c r="GI61" s="27">
        <f>IF(AND(OR(ISBLANK(GI$9),GI$9=0)=FALSE,SUM($FN61:$GD61)&gt;0,GI$9='2. Protocols'!$G60),1,0)*'4. Formulations'!$J60</f>
        <v>0</v>
      </c>
      <c r="GJ61" s="27">
        <f>IF(AND(OR(ISBLANK(GJ$9),GJ$9=0)=FALSE,SUM($FN61:$GD61)&gt;0,GJ$9='2. Protocols'!$G60),1,0)*'4. Formulations'!$J60</f>
        <v>0</v>
      </c>
      <c r="GK61" s="27">
        <f>IF(AND(OR(ISBLANK(GK$9),GK$9=0)=FALSE,SUM($FN61:$GD61)&gt;0,GK$9='2. Protocols'!$G60),1,0)*'4. Formulations'!$J60</f>
        <v>0</v>
      </c>
      <c r="GL61" s="27">
        <f>IF(AND(OR(ISBLANK(GL$9),GL$9=0)=FALSE,SUM($FN61:$GD61)&gt;0,GL$9='2. Protocols'!$G60),1,0)*'4. Formulations'!$J60</f>
        <v>0</v>
      </c>
      <c r="GM61" s="27">
        <f>IF(AND(OR(ISBLANK(GM$9),GM$9=0)=FALSE,SUM($FN61:$GD61)&gt;0,GM$9='2. Protocols'!$G60),1,0)*'4. Formulations'!$J60</f>
        <v>0</v>
      </c>
      <c r="GN61" s="27">
        <f>IF(AND(OR(ISBLANK(GN$9),GN$9=0)=FALSE,SUM($FN61:$GD61)&gt;0,GN$9='2. Protocols'!$G60),1,0)*'4. Formulations'!$J60</f>
        <v>0</v>
      </c>
      <c r="GO61" s="27">
        <f>IF(AND(OR(ISBLANK(GO$9),GO$9=0)=FALSE,SUM($FN61:$GD61)&gt;0,GO$9='2. Protocols'!$G60),1,0)*'4. Formulations'!$J60</f>
        <v>0</v>
      </c>
      <c r="GP61" s="27">
        <f>IF(AND(OR(ISBLANK(GP$9),GP$9=0)=FALSE,SUM($FN61:$GD61)&gt;0,GP$9='2. Protocols'!$G60),1,0)*'4. Formulations'!$J60</f>
        <v>0</v>
      </c>
      <c r="GQ61" s="27">
        <f>IF(AND(OR(ISBLANK(GQ$9),GQ$9=0)=FALSE,SUM($FN61:$GD61)&gt;0,GQ$9='2. Protocols'!$G60),1,0)*'4. Formulations'!$J60</f>
        <v>0</v>
      </c>
      <c r="GR61" s="27">
        <f>IF(AND(OR(ISBLANK(GR$9),GR$9=0)=FALSE,SUM($FN61:$GD61)&gt;0,GR$9='2. Protocols'!$G60),1,0)*'4. Formulations'!$J60</f>
        <v>0</v>
      </c>
      <c r="GS61" s="27">
        <f>IF(AND(OR(ISBLANK(GS$9),GS$9=0)=FALSE,SUM($FN61:$GD61)&gt;0,GS$9='2. Protocols'!$G60),1,0)*'4. Formulations'!$J60</f>
        <v>0</v>
      </c>
      <c r="GT61" s="27">
        <f>IF(AND(OR(ISBLANK(GT$9),GT$9=0)=FALSE,SUM($FN61:$GD61)&gt;0,GT$9='2. Protocols'!$G60),1,0)*'4. Formulations'!$J60</f>
        <v>0</v>
      </c>
      <c r="GU61" s="27">
        <f>IF(AND(OR(ISBLANK(GU$9),GU$9=0)=FALSE,SUM($FN61:$GD61)&gt;0,GU$9='2. Protocols'!$G60),1,0)*'4. Formulations'!$J60</f>
        <v>0</v>
      </c>
      <c r="GV61" s="27">
        <f>IF(AND(OR(ISBLANK(GV$9),GV$9=0)=FALSE,SUM($FN61:$GD61)&gt;0,GV$9='2. Protocols'!$G60),1,0)*'4. Formulations'!$J60</f>
        <v>0</v>
      </c>
      <c r="GW61" s="27">
        <f>IF(AND(OR(ISBLANK(GW$9),GW$9=0)=FALSE,SUM($FN61:$GD61)&gt;0,GW$9='2. Protocols'!$G60),1,0)*'4. Formulations'!$J60</f>
        <v>0</v>
      </c>
      <c r="GX61" s="27">
        <f>IF(AND(OR(ISBLANK(GX$9),GX$9=0)=FALSE,SUM($FN61:$GD61)&gt;0,GX$9='2. Protocols'!$G60),1,0)*'4. Formulations'!$J60</f>
        <v>0</v>
      </c>
      <c r="GY61" s="27">
        <f>IF(AND(OR(ISBLANK(GY$9),GY$9=0)=FALSE,SUM($FN61:$GD61)&gt;0,GY$9='2. Protocols'!$G60),1,0)*'4. Formulations'!$J60</f>
        <v>0</v>
      </c>
      <c r="GZ61" s="27">
        <f>IF(AND(OR(ISBLANK(GZ$9),GZ$9=0)=FALSE,SUM($FN61:$GD61)&gt;0,GZ$9='2. Protocols'!$G60),1,0)*'4. Formulations'!$J60</f>
        <v>0</v>
      </c>
      <c r="HA61" s="27">
        <f>IF(AND(OR(ISBLANK(HA$9),HA$9=0)=FALSE,SUM($FN61:$GD61)&gt;0,HA$9='2. Protocols'!$G60),1,0)*'4. Formulations'!$J60</f>
        <v>0</v>
      </c>
      <c r="HB61" s="27">
        <f>IF(AND(OR(ISBLANK(HB$9),HB$9=0)=FALSE,SUM($FN61:$GD61)&gt;0,HB$9='2. Protocols'!$G60),1,0)*'4. Formulations'!$J60</f>
        <v>0</v>
      </c>
      <c r="HC61" s="27">
        <f>IF(AND(OR(ISBLANK(HC$9),HC$9=0)=FALSE,SUM($FN61:$GD61)&gt;0,HC$9='2. Protocols'!$G60),1,0)*'4. Formulations'!$J60</f>
        <v>0</v>
      </c>
      <c r="HD61" s="27">
        <f>IF(AND(OR(ISBLANK(HD$9),HD$9=0)=FALSE,SUM($FN61:$GD61)&gt;0,HD$9='2. Protocols'!$G60),1,0)*'4. Formulations'!$J60</f>
        <v>0</v>
      </c>
      <c r="HE61" s="27">
        <f>IF(AND(OR(ISBLANK(HE$9),HE$9=0)=FALSE,SUM($FN61:$GD61)&gt;0,HE$9='2. Protocols'!$G60),1,0)*'4. Formulations'!$J60</f>
        <v>0</v>
      </c>
      <c r="HF61" s="27">
        <f>IF(AND(OR(ISBLANK(HF$9),HF$9=0)=FALSE,SUM($FN61:$GD61)&gt;0,HF$9='2. Protocols'!$G60),1,0)*'4. Formulations'!$J60</f>
        <v>0</v>
      </c>
      <c r="HG61" s="27">
        <f>IF(AND(OR(ISBLANK(HG$9),HG$9=0)=FALSE,SUM($FN61:$GD61)&gt;0,HG$9='2. Protocols'!$G60),1,0)*'4. Formulations'!$J60</f>
        <v>0</v>
      </c>
      <c r="HH61" s="27">
        <f>IF(AND(OR(ISBLANK(HH$9),HH$9=0)=FALSE,SUM($FN61:$GD61)&gt;0,HH$9='2. Protocols'!$G60),1,0)*'4. Formulations'!$J60</f>
        <v>0</v>
      </c>
      <c r="HI61" s="27">
        <f>IF(AND(OR(ISBLANK(HI$9),HI$9=0)=FALSE,SUM($FN61:$GD61)&gt;0,HI$9='2. Protocols'!$G60),1,0)*'4. Formulations'!$J60</f>
        <v>0</v>
      </c>
      <c r="HJ61" s="27">
        <f>IF(AND(OR(ISBLANK(HJ$9),HJ$9=0)=FALSE,SUM($FN61:$GD61)&gt;0,HJ$9='2. Protocols'!$G60),1,0)*'4. Formulations'!$J60</f>
        <v>0</v>
      </c>
      <c r="HK61" s="27">
        <f>IF(AND(OR(ISBLANK(HK$9),HK$9=0)=FALSE,SUM($FN61:$GD61)&gt;0,HK$9='2. Protocols'!$G60),1,0)*'4. Formulations'!$J60</f>
        <v>0</v>
      </c>
      <c r="HL61" s="27">
        <f>IF(AND(OR(ISBLANK(HL$9),HL$9=0)=FALSE,SUM($FN61:$GD61)&gt;0,HL$9='2. Protocols'!$G60),1,0)*'4. Formulations'!$J60</f>
        <v>0</v>
      </c>
      <c r="HM61" s="27">
        <f>IF(AND(OR(ISBLANK(HM$9),HM$9=0)=FALSE,SUM($FN61:$GD61)&gt;0,HM$9='2. Protocols'!$G60),1,0)*'4. Formulations'!$J60</f>
        <v>0</v>
      </c>
      <c r="HN61" s="27">
        <f>IF(AND(OR(ISBLANK(HN$9),HN$9=0)=FALSE,SUM($FN61:$GD61)&gt;0,HN$9='2. Protocols'!$G60),1,0)*'4. Formulations'!$J60</f>
        <v>0</v>
      </c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H61" s="27">
        <f>IF(AND(OR(ISBLANK(GI$9),GI$9=0)=FALSE,IH$9=$DM61),1,0)*'4. Formulations'!$K60</f>
        <v>0</v>
      </c>
      <c r="II61" s="27">
        <f>IF(AND(OR(ISBLANK(GJ$9),GJ$9=0)=FALSE,II$9=$DM61),1,0)*'4. Formulations'!$K60</f>
        <v>0</v>
      </c>
      <c r="IJ61" s="27">
        <f>IF(AND(OR(ISBLANK(GK$9),GK$9=0)=FALSE,IJ$9=$DM61),1,0)*'4. Formulations'!$K60</f>
        <v>0</v>
      </c>
      <c r="IK61" s="27">
        <f>IF(AND(OR(ISBLANK(GL$9),GL$9=0)=FALSE,IK$9=$DM61),1,0)*'4. Formulations'!$K60</f>
        <v>0</v>
      </c>
      <c r="IL61" s="27">
        <f>IF(AND(OR(ISBLANK(GM$9),GM$9=0)=FALSE,IL$9=$DM61),1,0)*'4. Formulations'!$K60</f>
        <v>0</v>
      </c>
      <c r="IM61" s="27">
        <f>IF(AND(OR(ISBLANK(GN$9),GN$9=0)=FALSE,IM$9=$DM61),1,0)*'4. Formulations'!$K60</f>
        <v>0</v>
      </c>
      <c r="IN61" s="27">
        <f>IF(AND(OR(ISBLANK(GO$9),GO$9=0)=FALSE,IN$9=$DM61),1,0)*'4. Formulations'!$K60</f>
        <v>0</v>
      </c>
      <c r="IO61" s="27">
        <f>IF(AND(OR(ISBLANK(GP$9),GP$9=0)=FALSE,IO$9=$DM61),1,0)*'4. Formulations'!$K60</f>
        <v>0</v>
      </c>
      <c r="IP61" s="27">
        <f>IF(AND(OR(ISBLANK(GQ$9),GQ$9=0)=FALSE,IP$9=$DM61),1,0)*'4. Formulations'!$K60</f>
        <v>0</v>
      </c>
      <c r="IQ61" s="27">
        <f>IF(AND(OR(ISBLANK(GR$9),GR$9=0)=FALSE,IQ$9=$DM61),1,0)*'4. Formulations'!$K60</f>
        <v>0</v>
      </c>
      <c r="IR61" s="27">
        <f>IF(AND(OR(ISBLANK(GS$9),GS$9=0)=FALSE,IR$9=$DM61),1,0)*'4. Formulations'!$K60</f>
        <v>0</v>
      </c>
      <c r="IS61" s="27">
        <f>IF(AND(OR(ISBLANK(GO$9),GO$9=0)=FALSE,IS$9=$DM61),1,0)*'4. Formulations'!$K60</f>
        <v>0</v>
      </c>
      <c r="IT61" s="27">
        <f>IF(AND(OR(ISBLANK(GP$9),GP$9=0)=FALSE,IT$9=$DM61),1,0)*'4. Formulations'!$K60</f>
        <v>0</v>
      </c>
      <c r="IU61" s="27">
        <f>IF(AND(OR(ISBLANK(GQ$9),GQ$9=0)=FALSE,IU$9=$DM61),1,0)*'4. Formulations'!$K60</f>
        <v>0</v>
      </c>
      <c r="IV61" s="27"/>
      <c r="IW61" s="27"/>
      <c r="IX61" s="27"/>
      <c r="IY61" s="27"/>
      <c r="IZ61" s="27"/>
      <c r="JA61" s="27"/>
      <c r="JC61" s="27">
        <f>IF(AND(OR(ISBLANK(JC$9),JC$9=0)=FALSE,OR(JC$9='2. Protocols'!$C60,JC$9='2. Protocols'!$E60,JC$9='2. Protocols'!$G60)),1,0)*'4. Formulations'!$L60</f>
        <v>0</v>
      </c>
      <c r="JD61" s="27">
        <f>IF(AND(OR(ISBLANK(JD$9),JD$9=0)=FALSE,OR(JD$9='2. Protocols'!$C60,JD$9='2. Protocols'!$E60,JD$9='2. Protocols'!$G60)),1,0)*'4. Formulations'!$L60</f>
        <v>0</v>
      </c>
      <c r="JE61" s="27">
        <f>IF(AND(OR(ISBLANK(JE$9),JE$9=0)=FALSE,OR(JE$9='2. Protocols'!$C60,JE$9='2. Protocols'!$E60,JE$9='2. Protocols'!$G60)),1,0)*'4. Formulations'!$L60</f>
        <v>0</v>
      </c>
      <c r="JF61" s="27">
        <f>IF(AND(OR(ISBLANK(JF$9),JF$9=0)=FALSE,OR(JF$9='2. Protocols'!$C60,JF$9='2. Protocols'!$E60,JF$9='2. Protocols'!$G60)),1,0)*'4. Formulations'!$L60</f>
        <v>0</v>
      </c>
      <c r="JG61" s="27">
        <f>IF(AND(OR(ISBLANK(JG$9),JG$9=0)=FALSE,OR(JG$9='2. Protocols'!$C60,JG$9='2. Protocols'!$E60,JG$9='2. Protocols'!$G60)),1,0)*'4. Formulations'!$L60</f>
        <v>0</v>
      </c>
      <c r="JH61" s="27">
        <f>IF(AND(OR(ISBLANK(JH$9),JH$9=0)=FALSE,OR(JH$9='2. Protocols'!$C60,JH$9='2. Protocols'!$E60,JH$9='2. Protocols'!$G60)),1,0)*'4. Formulations'!$L60</f>
        <v>0</v>
      </c>
      <c r="JI61" s="27">
        <f>IF(AND(OR(ISBLANK(JI$9),JI$9=0)=FALSE,OR(JI$9='2. Protocols'!$C60,JI$9='2. Protocols'!$E60,JI$9='2. Protocols'!$G60)),1,0)*'4. Formulations'!$L60</f>
        <v>0</v>
      </c>
      <c r="JJ61" s="27">
        <f>IF(AND(OR(ISBLANK(JJ$9),JJ$9=0)=FALSE,OR(JJ$9='2. Protocols'!$C60,JJ$9='2. Protocols'!$E60,JJ$9='2. Protocols'!$G60)),1,0)*'4. Formulations'!$L60</f>
        <v>0</v>
      </c>
      <c r="JK61" s="27">
        <f>IF(AND(OR(ISBLANK(JK$9),JK$9=0)=FALSE,OR(JK$9='2. Protocols'!$C60,JK$9='2. Protocols'!$E60,JK$9='2. Protocols'!$G60)),1,0)*'4. Formulations'!$L60</f>
        <v>0</v>
      </c>
      <c r="JL61" s="27">
        <f>IF(AND(OR(ISBLANK(JL$9),JL$9=0)=FALSE,OR(JL$9='2. Protocols'!$C60,JL$9='2. Protocols'!$E60,JL$9='2. Protocols'!$G60)),1,0)*'4. Formulations'!$L60</f>
        <v>0</v>
      </c>
      <c r="JM61" s="27">
        <f>IF(AND(OR(ISBLANK(JM$9),JM$9=0)=FALSE,OR(JM$9='2. Protocols'!$C60,JM$9='2. Protocols'!$E60,JM$9='2. Protocols'!$G60)),1,0)*'4. Formulations'!$L60</f>
        <v>0</v>
      </c>
      <c r="JN61" s="27">
        <f>IF(AND(OR(ISBLANK(JN$9),JN$9=0)=FALSE,OR(JN$9='2. Protocols'!$C60,JN$9='2. Protocols'!$E60,JN$9='2. Protocols'!$G60)),1,0)*'4. Formulations'!$L60</f>
        <v>0</v>
      </c>
      <c r="JO61" s="27">
        <f>IF(AND(OR(ISBLANK(JO$9),JO$9=0)=FALSE,OR(JO$9='2. Protocols'!$C60,JO$9='2. Protocols'!$E60,JO$9='2. Protocols'!$G60)),1,0)*'4. Formulations'!$L60</f>
        <v>0</v>
      </c>
      <c r="JP61" s="27">
        <f>IF(AND(OR(ISBLANK(JP$9),JP$9=0)=FALSE,OR(JP$9='2. Protocols'!$C60,JP$9='2. Protocols'!$E60,JP$9='2. Protocols'!$G60)),1,0)*'4. Formulations'!$L60</f>
        <v>0</v>
      </c>
      <c r="JQ61" s="27">
        <f>IF(AND(OR(ISBLANK(JQ$9),JQ$9=0)=FALSE,OR(JQ$9='2. Protocols'!$C60,JQ$9='2. Protocols'!$E60,JQ$9='2. Protocols'!$G60)),1,0)*'4. Formulations'!$L60</f>
        <v>0</v>
      </c>
      <c r="JR61" s="27">
        <f>IF(AND(OR(ISBLANK(JR$9),JR$9=0)=FALSE,OR(JR$9='2. Protocols'!$C60,JR$9='2. Protocols'!$E60,JR$9='2. Protocols'!$G60)),1,0)*'4. Formulations'!$L60</f>
        <v>0</v>
      </c>
      <c r="JS61" s="27">
        <f>IF(AND(OR(ISBLANK(JS$9),JS$9=0)=FALSE,OR(JS$9='2. Protocols'!$C60,JS$9='2. Protocols'!$E60,JS$9='2. Protocols'!$G60)),1,0)*'4. Formulations'!$L60</f>
        <v>0</v>
      </c>
      <c r="JT61" s="27">
        <f>IF(AND(OR(ISBLANK(JT$9),JT$9=0)=FALSE,OR(JT$9='2. Protocols'!$C60,JT$9='2. Protocols'!$E60,JT$9='2. Protocols'!$G60)),1,0)*'4. Formulations'!$L60</f>
        <v>0</v>
      </c>
      <c r="JU61" s="27">
        <f>IF(AND(OR(ISBLANK(JU$9),JU$9=0)=FALSE,OR(JU$9='2. Protocols'!$C60,JU$9='2. Protocols'!$E60,JU$9='2. Protocols'!$G60)),1,0)*'4. Formulations'!$L60</f>
        <v>0</v>
      </c>
      <c r="JV61" s="27">
        <f>IF(AND(OR(ISBLANK(JV$9),JV$9=0)=FALSE,OR(JV$9='2. Protocols'!$C60,JV$9='2. Protocols'!$E60,JV$9='2. Protocols'!$G60)),1,0)*'4. Formulations'!$L60</f>
        <v>0</v>
      </c>
      <c r="JW61" s="27">
        <f>IF(AND(OR(ISBLANK(JW$9),JW$9=0)=FALSE,OR(JW$9='2. Protocols'!$C60,JW$9='2. Protocols'!$E60,JW$9='2. Protocols'!$G60)),1,0)*'4. Formulations'!$L60</f>
        <v>0</v>
      </c>
      <c r="JX61" s="27">
        <f>IF(AND(OR(ISBLANK(JX$9),JX$9=0)=FALSE,OR(JX$9='2. Protocols'!$C60,JX$9='2. Protocols'!$E60,JX$9='2. Protocols'!$G60)),1,0)*'4. Formulations'!$L60</f>
        <v>0</v>
      </c>
      <c r="JY61" s="27">
        <f>IF(AND(OR(ISBLANK(JY$9),JY$9=0)=FALSE,OR(JY$9='2. Protocols'!$C60,JY$9='2. Protocols'!$E60,JY$9='2. Protocols'!$G60)),1,0)*'4. Formulations'!$L60</f>
        <v>0</v>
      </c>
      <c r="JZ61" s="27">
        <f>IF(AND(OR(ISBLANK(JZ$9),JZ$9=0)=FALSE,OR(JZ$9='2. Protocols'!$C60,JZ$9='2. Protocols'!$E60,JZ$9='2. Protocols'!$G60)),1,0)*'4. Formulations'!$L60</f>
        <v>0</v>
      </c>
      <c r="KA61" s="27">
        <f>IF(AND(OR(ISBLANK(KA$9),KA$9=0)=FALSE,OR(KA$9='2. Protocols'!$C60,KA$9='2. Protocols'!$E60,KA$9='2. Protocols'!$G60)),1,0)*'4. Formulations'!$L60</f>
        <v>0</v>
      </c>
      <c r="KB61" s="27">
        <f>IF(AND(OR(ISBLANK(KB$9),KB$9=0)=FALSE,OR(KB$9='2. Protocols'!$C60,KB$9='2. Protocols'!$E60,KB$9='2. Protocols'!$G60)),1,0)*'4. Formulations'!$L60</f>
        <v>0</v>
      </c>
      <c r="KC61" s="27">
        <f>IF(AND(OR(ISBLANK(KC$9),KC$9=0)=FALSE,OR(KC$9='2. Protocols'!$C60,KC$9='2. Protocols'!$E60,KC$9='2. Protocols'!$G60)),1,0)*'4. Formulations'!$L60</f>
        <v>0</v>
      </c>
      <c r="KD61" s="27">
        <f>IF(AND(OR(ISBLANK(KD$9),KD$9=0)=FALSE,OR(KD$9='2. Protocols'!$C60,KD$9='2. Protocols'!$E60,KD$9='2. Protocols'!$G60)),1,0)*'4. Formulations'!$L60</f>
        <v>0</v>
      </c>
      <c r="KE61" s="27">
        <f>IF(AND(OR(ISBLANK(KE$9),KE$9=0)=FALSE,OR(KE$9='2. Protocols'!$C60,KE$9='2. Protocols'!$E60,KE$9='2. Protocols'!$G60)),1,0)*'4. Formulations'!$L60</f>
        <v>0</v>
      </c>
      <c r="KF61" s="27">
        <f>IF(AND(OR(ISBLANK(KF$9),KF$9=0)=FALSE,OR(KF$9='2. Protocols'!$C60,KF$9='2. Protocols'!$E60,KF$9='2. Protocols'!$G60)),1,0)*'4. Formulations'!$L60</f>
        <v>0</v>
      </c>
      <c r="KG61" s="27">
        <f>IF(AND(OR(ISBLANK(KG$9),KG$9=0)=FALSE,OR(KG$9='2. Protocols'!$C60,KG$9='2. Protocols'!$E60,KG$9='2. Protocols'!$G60)),1,0)*'4. Formulations'!$L60</f>
        <v>0</v>
      </c>
      <c r="KH61" s="27">
        <f>IF(AND(OR(ISBLANK(KH$9),KH$9=0)=FALSE,OR(KH$9='2. Protocols'!$C60,KH$9='2. Protocols'!$E60,KH$9='2. Protocols'!$G60)),1,0)*'4. Formulations'!$L60</f>
        <v>0</v>
      </c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B61" s="27">
        <f>IF(AND(OR(ISBLANK(LB$9),LB$9=0)=FALSE,LB$9=$DL61),1,0)*'4. Formulations'!$M60</f>
        <v>0</v>
      </c>
      <c r="LC61" s="27">
        <f>IF(AND(OR(ISBLANK(LC$9),LC$9=0)=FALSE,LC$9=$DL61),1,0)*'4. Formulations'!$M60</f>
        <v>0</v>
      </c>
      <c r="LD61" s="27">
        <f>IF(AND(OR(ISBLANK(LD$9),LD$9=0)=FALSE,LD$9=$DL61),1,0)*'4. Formulations'!$M60</f>
        <v>0</v>
      </c>
      <c r="LE61" s="27">
        <f>IF(AND(OR(ISBLANK(LE$9),LE$9=0)=FALSE,LE$9=$DL61),1,0)*'4. Formulations'!$M60</f>
        <v>0</v>
      </c>
      <c r="LF61" s="27">
        <f>IF(AND(OR(ISBLANK(LF$9),LF$9=0)=FALSE,LF$9=$DL61),1,0)*'4. Formulations'!$M60</f>
        <v>0</v>
      </c>
      <c r="LG61" s="27">
        <f>IF(AND(OR(ISBLANK(LG$9),LG$9=0)=FALSE,LG$9=$DL61),1,0)*'4. Formulations'!$M60</f>
        <v>0</v>
      </c>
      <c r="LH61" s="27">
        <f>IF(AND(OR(ISBLANK(LH$9),LH$9=0)=FALSE,LH$9=$DL61),1,0)*'4. Formulations'!$M60</f>
        <v>0</v>
      </c>
      <c r="LI61" s="27">
        <f>IF(AND(OR(ISBLANK(LI$9),LI$9=0)=FALSE,LI$9=$DL61),1,0)*'4. Formulations'!$M60</f>
        <v>0</v>
      </c>
      <c r="LJ61" s="27">
        <f>IF(AND(OR(ISBLANK(LJ$9),LJ$9=0)=FALSE,LJ$9=$DL61),1,0)*'4. Formulations'!$M60</f>
        <v>0</v>
      </c>
      <c r="LK61" s="27">
        <f>IF(AND(OR(ISBLANK(LK$9),LK$9=0)=FALSE,LK$9=$DL61),1,0)*'4. Formulations'!$M60</f>
        <v>0</v>
      </c>
      <c r="LL61" s="27">
        <f>IF(AND(OR(ISBLANK(LL$9),LL$9=0)=FALSE,LL$9=$DL61),1,0)*'4. Formulations'!$M60</f>
        <v>0</v>
      </c>
      <c r="LM61" s="27">
        <f>IF(AND(OR(ISBLANK(LM$9),LM$9=0)=FALSE,LM$9=$DL61),1,0)*'4. Formulations'!$M60</f>
        <v>0</v>
      </c>
      <c r="LN61" s="27">
        <f>IF(AND(OR(ISBLANK(LN$9),LN$9=0)=FALSE,LN$9=$DL61),1,0)*'4. Formulations'!$M60</f>
        <v>0</v>
      </c>
      <c r="LO61" s="27">
        <f>IF(AND(OR(ISBLANK(LO$9),LO$9=0)=FALSE,LO$9=$DL61),1,0)*'4. Formulations'!$M60</f>
        <v>0</v>
      </c>
      <c r="LP61" s="27">
        <f>IF(AND(OR(ISBLANK(LP$9),LP$9=0)=FALSE,LP$9=$DL61),1,0)*'4. Formulations'!$M60</f>
        <v>0</v>
      </c>
      <c r="LQ61" s="27">
        <f>IF(AND(OR(ISBLANK(LQ$9),LQ$9=0)=FALSE,LQ$9=$DL61),1,0)*'4. Formulations'!$M60</f>
        <v>0</v>
      </c>
      <c r="LR61" s="27">
        <f>IF(AND(OR(ISBLANK(LR$9),LR$9=0)=FALSE,LR$9=$DL61),1,0)*'4. Formulations'!$M60</f>
        <v>0</v>
      </c>
      <c r="LS61" s="27"/>
      <c r="LT61" s="27"/>
      <c r="LU61" s="27"/>
      <c r="LW61" s="27">
        <f>IF(AND(OR(ISBLANK(LW$9),LW$9=0)=FALSE,SUM($LB61:$LR61)&gt;0,LW$9='2. Protocols'!$G60),1,0)*'4. Formulations'!$M60</f>
        <v>0</v>
      </c>
      <c r="LX61" s="27">
        <f>IF(AND(OR(ISBLANK(LX$9),LX$9=0)=FALSE,SUM($LB61:$LR61)&gt;0,LX$9='2. Protocols'!$G60),1,0)*'4. Formulations'!$M60</f>
        <v>0</v>
      </c>
      <c r="LY61" s="27">
        <f>IF(AND(OR(ISBLANK(LY$9),LY$9=0)=FALSE,SUM($LB61:$LR61)&gt;0,LY$9='2. Protocols'!$G60),1,0)*'4. Formulations'!$M60</f>
        <v>0</v>
      </c>
      <c r="LZ61" s="27">
        <f>IF(AND(OR(ISBLANK(LZ$9),LZ$9=0)=FALSE,SUM($LB61:$LR61)&gt;0,LZ$9='2. Protocols'!$G60),1,0)*'4. Formulations'!$M60</f>
        <v>0</v>
      </c>
      <c r="MA61" s="27">
        <f>IF(AND(OR(ISBLANK(MA$9),MA$9=0)=FALSE,SUM($LB61:$LR61)&gt;0,MA$9='2. Protocols'!$G60),1,0)*'4. Formulations'!$M60</f>
        <v>0</v>
      </c>
      <c r="MB61" s="27">
        <f>IF(AND(OR(ISBLANK(MB$9),MB$9=0)=FALSE,SUM($LB61:$LR61)&gt;0,MB$9='2. Protocols'!$G60),1,0)*'4. Formulations'!$M60</f>
        <v>0</v>
      </c>
      <c r="MC61" s="27">
        <f>IF(AND(OR(ISBLANK(MC$9),MC$9=0)=FALSE,SUM($LB61:$LR61)&gt;0,MC$9='2. Protocols'!$G60),1,0)*'4. Formulations'!$M60</f>
        <v>0</v>
      </c>
      <c r="MD61" s="27">
        <f>IF(AND(OR(ISBLANK(MD$9),MD$9=0)=FALSE,SUM($LB61:$LR61)&gt;0,MD$9='2. Protocols'!$G60),1,0)*'4. Formulations'!$M60</f>
        <v>0</v>
      </c>
      <c r="ME61" s="27">
        <f>IF(AND(OR(ISBLANK(ME$9),ME$9=0)=FALSE,SUM($LB61:$LR61)&gt;0,ME$9='2. Protocols'!$G60),1,0)*'4. Formulations'!$M60</f>
        <v>0</v>
      </c>
      <c r="MF61" s="27">
        <f>IF(AND(OR(ISBLANK(MF$9),MF$9=0)=FALSE,SUM($LB61:$LR61)&gt;0,MF$9='2. Protocols'!$G60),1,0)*'4. Formulations'!$M60</f>
        <v>0</v>
      </c>
      <c r="MG61" s="27">
        <f>IF(AND(OR(ISBLANK(MG$9),MG$9=0)=FALSE,SUM($LB61:$LR61)&gt;0,MG$9='2. Protocols'!$G60),1,0)*'4. Formulations'!$M60</f>
        <v>0</v>
      </c>
      <c r="MH61" s="27">
        <f>IF(AND(OR(ISBLANK(MH$9),MH$9=0)=FALSE,SUM($LB61:$LR61)&gt;0,MH$9='2. Protocols'!$G60),1,0)*'4. Formulations'!$M60</f>
        <v>0</v>
      </c>
      <c r="MI61" s="27">
        <f>IF(AND(OR(ISBLANK(MI$9),MI$9=0)=FALSE,SUM($LB61:$LR61)&gt;0,MI$9='2. Protocols'!$G60),1,0)*'4. Formulations'!$M60</f>
        <v>0</v>
      </c>
      <c r="MJ61" s="27">
        <f>IF(AND(OR(ISBLANK(MJ$9),MJ$9=0)=FALSE,SUM($LB61:$LR61)&gt;0,MJ$9='2. Protocols'!$G60),1,0)*'4. Formulations'!$M60</f>
        <v>0</v>
      </c>
      <c r="MK61" s="27">
        <f>IF(AND(OR(ISBLANK(MK$9),MK$9=0)=FALSE,SUM($LB61:$LR61)&gt;0,MK$9='2. Protocols'!$G60),1,0)*'4. Formulations'!$M60</f>
        <v>0</v>
      </c>
      <c r="ML61" s="27">
        <f>IF(AND(OR(ISBLANK(ML$9),ML$9=0)=FALSE,SUM($LB61:$LR61)&gt;0,ML$9='2. Protocols'!$G60),1,0)*'4. Formulations'!$M60</f>
        <v>0</v>
      </c>
      <c r="MM61" s="27">
        <f>IF(AND(OR(ISBLANK(MM$9),MM$9=0)=FALSE,SUM($LB61:$LR61)&gt;0,MM$9='2. Protocols'!$G60),1,0)*'4. Formulations'!$M60</f>
        <v>0</v>
      </c>
      <c r="MN61" s="27">
        <f>IF(AND(OR(ISBLANK(MN$9),MN$9=0)=FALSE,SUM($LB61:$LR61)&gt;0,MN$9='2. Protocols'!$G60),1,0)*'4. Formulations'!$M60</f>
        <v>0</v>
      </c>
      <c r="MO61" s="27">
        <f>IF(AND(OR(ISBLANK(MO$9),MO$9=0)=FALSE,SUM($LB61:$LR61)&gt;0,MO$9='2. Protocols'!$G60),1,0)*'4. Formulations'!$M60</f>
        <v>0</v>
      </c>
      <c r="MP61" s="27">
        <f>IF(AND(OR(ISBLANK(MP$9),MP$9=0)=FALSE,SUM($LB61:$LR61)&gt;0,MP$9='2. Protocols'!$G60),1,0)*'4. Formulations'!$M60</f>
        <v>0</v>
      </c>
      <c r="MQ61" s="27">
        <f>IF(AND(OR(ISBLANK(MQ$9),MQ$9=0)=FALSE,SUM($LB61:$LR61)&gt;0,MQ$9='2. Protocols'!$G60),1,0)*'4. Formulations'!$M60</f>
        <v>0</v>
      </c>
      <c r="MR61" s="27">
        <f>IF(AND(OR(ISBLANK(MR$9),MR$9=0)=FALSE,SUM($LB61:$LR61)&gt;0,MR$9='2. Protocols'!$G60),1,0)*'4. Formulations'!$M60</f>
        <v>0</v>
      </c>
      <c r="MS61" s="27">
        <f>IF(AND(OR(ISBLANK(MS$9),MS$9=0)=FALSE,SUM($LB61:$LR61)&gt;0,MS$9='2. Protocols'!$G60),1,0)*'4. Formulations'!$M60</f>
        <v>0</v>
      </c>
      <c r="MT61" s="27">
        <f>IF(AND(OR(ISBLANK(MT$9),MT$9=0)=FALSE,SUM($LB61:$LR61)&gt;0,MT$9='2. Protocols'!$G60),1,0)*'4. Formulations'!$M60</f>
        <v>0</v>
      </c>
      <c r="MU61" s="27">
        <f>IF(AND(OR(ISBLANK(MU$9),MU$9=0)=FALSE,SUM($LB61:$LR61)&gt;0,MU$9='2. Protocols'!$G60),1,0)*'4. Formulations'!$M60</f>
        <v>0</v>
      </c>
      <c r="MV61" s="27">
        <f>IF(AND(OR(ISBLANK(MV$9),MV$9=0)=FALSE,SUM($LB61:$LR61)&gt;0,MV$9='2. Protocols'!$G60),1,0)*'4. Formulations'!$M60</f>
        <v>0</v>
      </c>
      <c r="MW61" s="27">
        <f>IF(AND(OR(ISBLANK(MW$9),MW$9=0)=FALSE,SUM($LB61:$LR61)&gt;0,MW$9='2. Protocols'!$G60),1,0)*'4. Formulations'!$M60</f>
        <v>0</v>
      </c>
      <c r="MX61" s="27">
        <f>IF(AND(OR(ISBLANK(MX$9),MX$9=0)=FALSE,SUM($LB61:$LR61)&gt;0,MX$9='2. Protocols'!$G60),1,0)*'4. Formulations'!$M60</f>
        <v>0</v>
      </c>
      <c r="MY61" s="27">
        <f>IF(AND(OR(ISBLANK(MY$9),MY$9=0)=FALSE,SUM($LB61:$LR61)&gt;0,MY$9='2. Protocols'!$G60),1,0)*'4. Formulations'!$M60</f>
        <v>0</v>
      </c>
      <c r="MZ61" s="27">
        <f>IF(AND(OR(ISBLANK(MZ$9),MZ$9=0)=FALSE,SUM($LB61:$LR61)&gt;0,MZ$9='2. Protocols'!$G60),1,0)*'4. Formulations'!$M60</f>
        <v>0</v>
      </c>
      <c r="NA61" s="27">
        <f>IF(AND(OR(ISBLANK(NA$9),NA$9=0)=FALSE,SUM($LB61:$LR61)&gt;0,NA$9='2. Protocols'!$G60),1,0)*'4. Formulations'!$M60</f>
        <v>0</v>
      </c>
      <c r="NB61" s="27">
        <f>IF(AND(OR(ISBLANK(NB$9),NB$9=0)=FALSE,SUM($LB61:$LR61)&gt;0,NB$9='2. Protocols'!$G60),1,0)*'4. Formulations'!$M60</f>
        <v>0</v>
      </c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V61" s="27">
        <f>IF(AND(OR(ISBLANK(NV$9),NV$9=0)=FALSE,NV$9=$DM61),1,0)*'4. Formulations'!$N60</f>
        <v>0</v>
      </c>
      <c r="NW61" s="721">
        <f>IF(AND(OR(ISBLANK(NW$9),NW$9=0)=FALSE,NW$9=$DM61),1,0)*'4. Formulations'!$N60</f>
        <v>0</v>
      </c>
      <c r="NX61" s="27">
        <f>IF(AND(OR(ISBLANK(NX$9),NX$9=0)=FALSE,NX$9=$DM61),1,0)*'4. Formulations'!$N60</f>
        <v>0</v>
      </c>
      <c r="NY61" s="27">
        <f>IF(AND(OR(ISBLANK(NY$9),NY$9=0)=FALSE,NY$9=$DM61),1,0)*'4. Formulations'!$N60</f>
        <v>0</v>
      </c>
      <c r="NZ61" s="27">
        <f>IF(AND(OR(ISBLANK(NZ$9),NZ$9=0)=FALSE,NZ$9=$DM61),1,0)*'4. Formulations'!$N60</f>
        <v>0</v>
      </c>
      <c r="OA61" s="27">
        <f>IF(AND(OR(ISBLANK(OA$9),OA$9=0)=FALSE,OA$9=$DM61),1,0)*'4. Formulations'!$N60</f>
        <v>0</v>
      </c>
      <c r="OB61" s="27">
        <f>IF(AND(OR(ISBLANK(OB$9),OB$9=0)=FALSE,OB$9=$DM61),1,0)*'4. Formulations'!$N60</f>
        <v>0</v>
      </c>
      <c r="OC61" s="27">
        <f>IF(AND(OR(ISBLANK(OC$9),OC$9=0)=FALSE,OC$9=$DM61),1,0)*'4. Formulations'!$N60</f>
        <v>0</v>
      </c>
      <c r="OD61" s="27">
        <f>IF(AND(OR(ISBLANK(OD$9),OD$9=0)=FALSE,OD$9=$DM61),1,0)*'4. Formulations'!$N60</f>
        <v>0</v>
      </c>
      <c r="OE61" s="27">
        <f>IF(AND(OR(ISBLANK(OE$9),OE$9=0)=FALSE,OE$9=$DM61),1,0)*'4. Formulations'!$N60</f>
        <v>0</v>
      </c>
      <c r="OF61" s="27">
        <f>IF(AND(OR(ISBLANK(OF$9),OF$9=0)=FALSE,OF$9=$DM61),1,0)*'4. Formulations'!$N60</f>
        <v>0</v>
      </c>
      <c r="OG61" s="27">
        <f>IF(AND(OR(ISBLANK(OG$9),OG$9=0)=FALSE,OG$9=$DM61),1,0)*'4. Formulations'!$N60</f>
        <v>0</v>
      </c>
      <c r="OH61" s="27">
        <f>IF(AND(OR(ISBLANK(OH$9),OH$9=0)=FALSE,OH$9=$DM61),1,0)*'4. Formulations'!$N60</f>
        <v>0</v>
      </c>
      <c r="OI61" s="27">
        <f>IF(AND(OR(ISBLANK(OI$9),OI$9=0)=FALSE,OI$9=$DM61),1,0)*'4. Formulations'!$N60</f>
        <v>0</v>
      </c>
      <c r="OJ61" s="27">
        <f>IF(AND(OR(ISBLANK(OJ$9),OJ$9=0)=FALSE,OJ$9=$DM61),1,0)*'4. Formulations'!$N60</f>
        <v>0</v>
      </c>
      <c r="OK61" s="27">
        <f>IF(AND(OR(ISBLANK(OK$9),OK$9=0)=FALSE,OK$9=$DM61),1,0)*'4. Formulations'!$N60</f>
        <v>0</v>
      </c>
      <c r="OL61" s="27">
        <f>IF(AND(OR(ISBLANK(OL$9),OL$9=0)=FALSE,OL$9=$DM61),1,0)*'4. Formulations'!$N60</f>
        <v>0</v>
      </c>
      <c r="OM61" s="27"/>
      <c r="ON61" s="27"/>
      <c r="OO61" s="27"/>
      <c r="OQ61" s="27">
        <f>IF(AND(OR(ISBLANK(OQ$9),OQ$9=0)=FALSE,OR(OQ$9='2. Protocols'!$C60,OQ$9='2. Protocols'!$E60,OQ$9='2. Protocols'!$G60)),1,0)*'4. Formulations'!$O60</f>
        <v>0</v>
      </c>
      <c r="OR61" s="27">
        <f>IF(AND(OR(ISBLANK(OR$9),OR$9=0)=FALSE,OR(OR$9='2. Protocols'!$C60,OR$9='2. Protocols'!$E60,OR$9='2. Protocols'!$G60)),1,0)*'4. Formulations'!$O60</f>
        <v>0</v>
      </c>
      <c r="OS61" s="27">
        <f>IF(AND(OR(ISBLANK(OS$9),OS$9=0)=FALSE,OR(OS$9='2. Protocols'!$C60,OS$9='2. Protocols'!$E60,OS$9='2. Protocols'!$G60)),1,0)*'4. Formulations'!$O60</f>
        <v>0</v>
      </c>
      <c r="OT61" s="27">
        <f>IF(AND(OR(ISBLANK(OT$9),OT$9=0)=FALSE,OR(OT$9='2. Protocols'!$C60,OT$9='2. Protocols'!$E60,OT$9='2. Protocols'!$G60)),1,0)*'4. Formulations'!$O60</f>
        <v>0</v>
      </c>
      <c r="OU61" s="27">
        <f>IF(AND(OR(ISBLANK(OU$9),OU$9=0)=FALSE,OR(OU$9='2. Protocols'!$C60,OU$9='2. Protocols'!$E60,OU$9='2. Protocols'!$G60)),1,0)*'4. Formulations'!$O60</f>
        <v>0</v>
      </c>
      <c r="OV61" s="27">
        <f>IF(AND(OR(ISBLANK(OV$9),OV$9=0)=FALSE,OR(OV$9='2. Protocols'!$C60,OV$9='2. Protocols'!$E60,OV$9='2. Protocols'!$G60)),1,0)*'4. Formulations'!$O60</f>
        <v>0</v>
      </c>
      <c r="OW61" s="27">
        <f>IF(AND(OR(ISBLANK(OW$9),OW$9=0)=FALSE,OR(OW$9='2. Protocols'!$C60,OW$9='2. Protocols'!$E60,OW$9='2. Protocols'!$G60)),1,0)*'4. Formulations'!$O60</f>
        <v>0</v>
      </c>
      <c r="OX61" s="27">
        <f>IF(AND(OR(ISBLANK(OX$9),OX$9=0)=FALSE,OR(OX$9='2. Protocols'!$C60,OX$9='2. Protocols'!$E60,OX$9='2. Protocols'!$G60)),1,0)*'4. Formulations'!$O60</f>
        <v>0</v>
      </c>
      <c r="OY61" s="27">
        <f>IF(AND(OR(ISBLANK(OY$9),OY$9=0)=FALSE,OR(OY$9='2. Protocols'!$C60,OY$9='2. Protocols'!$E60,OY$9='2. Protocols'!$G60)),1,0)*'4. Formulations'!$O60</f>
        <v>0</v>
      </c>
      <c r="OZ61" s="27">
        <f>IF(AND(OR(ISBLANK(OZ$9),OZ$9=0)=FALSE,OR(OZ$9='2. Protocols'!$C60,OZ$9='2. Protocols'!$E60,OZ$9='2. Protocols'!$G60)),1,0)*'4. Formulations'!$O60</f>
        <v>0</v>
      </c>
      <c r="PA61" s="27">
        <f>IF(AND(OR(ISBLANK(PA$9),PA$9=0)=FALSE,OR(PA$9='2. Protocols'!$C60,PA$9='2. Protocols'!$E60,PA$9='2. Protocols'!$G60)),1,0)*'4. Formulations'!$O60</f>
        <v>0</v>
      </c>
      <c r="PB61" s="27">
        <f>IF(AND(OR(ISBLANK(PB$9),PB$9=0)=FALSE,OR(PB$9='2. Protocols'!$C60,PB$9='2. Protocols'!$E60,PB$9='2. Protocols'!$G60)),1,0)*'4. Formulations'!$O60</f>
        <v>0</v>
      </c>
      <c r="PC61" s="27">
        <f>IF(AND(OR(ISBLANK(PC$9),PC$9=0)=FALSE,OR(PC$9='2. Protocols'!$C60,PC$9='2. Protocols'!$E60,PC$9='2. Protocols'!$G60)),1,0)*'4. Formulations'!$O60</f>
        <v>0</v>
      </c>
      <c r="PD61" s="27">
        <f>IF(AND(OR(ISBLANK(PD$9),PD$9=0)=FALSE,OR(PD$9='2. Protocols'!$C60,PD$9='2. Protocols'!$E60,PD$9='2. Protocols'!$G60)),1,0)*'4. Formulations'!$O60</f>
        <v>0</v>
      </c>
      <c r="PE61" s="27">
        <f>IF(AND(OR(ISBLANK(PE$9),PE$9=0)=FALSE,OR(PE$9='2. Protocols'!$C60,PE$9='2. Protocols'!$E60,PE$9='2. Protocols'!$G60)),1,0)*'4. Formulations'!$O60</f>
        <v>0</v>
      </c>
      <c r="PF61" s="27">
        <f>IF(AND(OR(ISBLANK(PF$9),PF$9=0)=FALSE,OR(PF$9='2. Protocols'!$C60,PF$9='2. Protocols'!$E60,PF$9='2. Protocols'!$G60)),1,0)*'4. Formulations'!$O60</f>
        <v>0</v>
      </c>
      <c r="PG61" s="27">
        <f>IF(AND(OR(ISBLANK(PG$9),PG$9=0)=FALSE,OR(PG$9='2. Protocols'!$C60,PG$9='2. Protocols'!$E60,PG$9='2. Protocols'!$G60)),1,0)*'4. Formulations'!$O60</f>
        <v>0</v>
      </c>
      <c r="PH61" s="27">
        <f>IF(AND(OR(ISBLANK(PH$9),PH$9=0)=FALSE,OR(PH$9='2. Protocols'!$C60,PH$9='2. Protocols'!$E60,PH$9='2. Protocols'!$G60)),1,0)*'4. Formulations'!$O60</f>
        <v>0</v>
      </c>
      <c r="PI61" s="27">
        <f>IF(AND(OR(ISBLANK(PI$9),PI$9=0)=FALSE,OR(PI$9='2. Protocols'!$C60,PI$9='2. Protocols'!$E60,PI$9='2. Protocols'!$G60)),1,0)*'4. Formulations'!$O60</f>
        <v>0</v>
      </c>
      <c r="PJ61" s="27">
        <f>IF(AND(OR(ISBLANK(PJ$9),PJ$9=0)=FALSE,OR(PJ$9='2. Protocols'!$C60,PJ$9='2. Protocols'!$E60,PJ$9='2. Protocols'!$G60)),1,0)*'4. Formulations'!$O60</f>
        <v>0</v>
      </c>
      <c r="PK61" s="27">
        <f>IF(AND(OR(ISBLANK(PK$9),PK$9=0)=FALSE,OR(PK$9='2. Protocols'!$C60,PK$9='2. Protocols'!$E60,PK$9='2. Protocols'!$G60)),1,0)*'4. Formulations'!$O60</f>
        <v>0</v>
      </c>
      <c r="PL61" s="27">
        <f>IF(AND(OR(ISBLANK(PL$9),PL$9=0)=FALSE,OR(PL$9='2. Protocols'!$C60,PL$9='2. Protocols'!$E60,PL$9='2. Protocols'!$G60)),1,0)*'4. Formulations'!$O60</f>
        <v>0</v>
      </c>
      <c r="PM61" s="27">
        <f>IF(AND(OR(ISBLANK(PM$9),PM$9=0)=FALSE,OR(PM$9='2. Protocols'!$C60,PM$9='2. Protocols'!$E60,PM$9='2. Protocols'!$G60)),1,0)*'4. Formulations'!$O60</f>
        <v>0</v>
      </c>
      <c r="PN61" s="27">
        <f>IF(AND(OR(ISBLANK(PN$9),PN$9=0)=FALSE,OR(PN$9='2. Protocols'!$C60,PN$9='2. Protocols'!$E60,PN$9='2. Protocols'!$G60)),1,0)*'4. Formulations'!$O60</f>
        <v>0</v>
      </c>
      <c r="PO61" s="27">
        <f>IF(AND(OR(ISBLANK(PO$9),PO$9=0)=FALSE,OR(PO$9='2. Protocols'!$C60,PO$9='2. Protocols'!$E60,PO$9='2. Protocols'!$G60)),1,0)*'4. Formulations'!$O60</f>
        <v>0</v>
      </c>
      <c r="PP61" s="27">
        <f>IF(AND(OR(ISBLANK(PP$9),PP$9=0)=FALSE,OR(PP$9='2. Protocols'!$C60,PP$9='2. Protocols'!$E60,PP$9='2. Protocols'!$G60)),1,0)*'4. Formulations'!$O60</f>
        <v>0</v>
      </c>
      <c r="PQ61" s="27">
        <f>IF(AND(OR(ISBLANK(PQ$9),PQ$9=0)=FALSE,OR(PQ$9='2. Protocols'!$C60,PQ$9='2. Protocols'!$E60,PQ$9='2. Protocols'!$G60)),1,0)*'4. Formulations'!$O60</f>
        <v>0</v>
      </c>
      <c r="PR61" s="27">
        <f>IF(AND(OR(ISBLANK(PR$9),PR$9=0)=FALSE,OR(PR$9='2. Protocols'!$C60,PR$9='2. Protocols'!$E60,PR$9='2. Protocols'!$G60)),1,0)*'4. Formulations'!$O60</f>
        <v>0</v>
      </c>
      <c r="PS61" s="27">
        <f>IF(AND(OR(ISBLANK(PS$9),PS$9=0)=FALSE,OR(PS$9='2. Protocols'!$C60,PS$9='2. Protocols'!$E60,PS$9='2. Protocols'!$G60)),1,0)*'4. Formulations'!$O60</f>
        <v>0</v>
      </c>
      <c r="PT61" s="27">
        <f>IF(AND(OR(ISBLANK(PT$9),PT$9=0)=FALSE,OR(PT$9='2. Protocols'!$C60,PT$9='2. Protocols'!$E60,PT$9='2. Protocols'!$G60)),1,0)*'4. Formulations'!$O60</f>
        <v>0</v>
      </c>
      <c r="PU61" s="27">
        <f>IF(AND(OR(ISBLANK(PU$9),PU$9=0)=FALSE,OR(PU$9='2. Protocols'!$C60,PU$9='2. Protocols'!$E60,PU$9='2. Protocols'!$G60)),1,0)*'4. Formulations'!$O60</f>
        <v>0</v>
      </c>
      <c r="PV61" s="27">
        <f>IF(AND(OR(ISBLANK(PV$9),PV$9=0)=FALSE,OR(PV$9='2. Protocols'!$C60,PV$9='2. Protocols'!$E60,PV$9='2. Protocols'!$G60)),1,0)*'4. Formulations'!$O60</f>
        <v>0</v>
      </c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P61" s="27">
        <f>IF(AND(OR(ISBLANK(QP$9),QP$9=0)=FALSE,QP$9=$DL61),1,0)*'4. Formulations'!$P60</f>
        <v>0</v>
      </c>
      <c r="QQ61" s="27">
        <f>IF(AND(OR(ISBLANK(QQ$9),QQ$9=0)=FALSE,QQ$9=$DL61),1,0)*'4. Formulations'!$P60</f>
        <v>0</v>
      </c>
      <c r="QR61" s="27">
        <f>IF(AND(OR(ISBLANK(QR$9),QR$9=0)=FALSE,QR$9=$DL61),1,0)*'4. Formulations'!$P60</f>
        <v>0</v>
      </c>
      <c r="QS61" s="27">
        <f>IF(AND(OR(ISBLANK(QS$9),QS$9=0)=FALSE,QS$9=$DL61),1,0)*'4. Formulations'!$P60</f>
        <v>0</v>
      </c>
      <c r="QT61" s="27">
        <f>IF(AND(OR(ISBLANK(QT$9),QT$9=0)=FALSE,QT$9=$DL61),1,0)*'4. Formulations'!$P60</f>
        <v>0</v>
      </c>
      <c r="QU61" s="27">
        <f>IF(AND(OR(ISBLANK(QU$9),QU$9=0)=FALSE,QU$9=$DL61),1,0)*'4. Formulations'!$P60</f>
        <v>0</v>
      </c>
      <c r="QV61" s="27">
        <f>IF(AND(OR(ISBLANK(QV$9),QV$9=0)=FALSE,QV$9=$DL61),1,0)*'4. Formulations'!$P60</f>
        <v>0</v>
      </c>
      <c r="QW61" s="27">
        <f>IF(AND(OR(ISBLANK(QW$9),QW$9=0)=FALSE,QW$9=$DL61),1,0)*'4. Formulations'!$P60</f>
        <v>0</v>
      </c>
      <c r="QX61" s="27">
        <f>IF(AND(OR(ISBLANK(QX$9),QX$9=0)=FALSE,QX$9=$DL61),1,0)*'4. Formulations'!$P60</f>
        <v>0</v>
      </c>
      <c r="QY61" s="27">
        <f>IF(AND(OR(ISBLANK(QY$9),QY$9=0)=FALSE,QY$9=$DL61),1,0)*'4. Formulations'!$P60</f>
        <v>0</v>
      </c>
      <c r="QZ61" s="27">
        <f>IF(AND(OR(ISBLANK(QZ$9),QZ$9=0)=FALSE,QZ$9=$DL61),1,0)*'4. Formulations'!$P60</f>
        <v>0</v>
      </c>
      <c r="RA61" s="27">
        <f>IF(AND(OR(ISBLANK(RA$9),RA$9=0)=FALSE,RA$9=$DL61),1,0)*'4. Formulations'!$P60</f>
        <v>0</v>
      </c>
      <c r="RB61" s="27">
        <f>IF(AND(OR(ISBLANK(RB$9),RB$9=0)=FALSE,RB$9=$DL61),1,0)*'4. Formulations'!$P60</f>
        <v>0</v>
      </c>
      <c r="RC61" s="27">
        <f>IF(AND(OR(ISBLANK(RC$9),RC$9=0)=FALSE,RC$9=$DL61),1,0)*'4. Formulations'!$P60</f>
        <v>0</v>
      </c>
      <c r="RD61" s="27">
        <f>IF(AND(OR(ISBLANK(RD$9),RD$9=0)=FALSE,RD$9=$DL61),1,0)*'4. Formulations'!$P60</f>
        <v>0</v>
      </c>
      <c r="RE61" s="27">
        <f>IF(AND(OR(ISBLANK(RE$9),RE$9=0)=FALSE,RE$9=$DL61),1,0)*'4. Formulations'!$P60</f>
        <v>0</v>
      </c>
      <c r="RF61" s="27">
        <f>IF(AND(OR(ISBLANK(RF$9),RF$9=0)=FALSE,RF$9=$DL61),1,0)*'4. Formulations'!$P60</f>
        <v>0</v>
      </c>
      <c r="RG61" s="27"/>
      <c r="RH61" s="27"/>
      <c r="RI61" s="27"/>
      <c r="RK61" s="27">
        <f>IF(AND(OR(ISBLANK(RK$9),RK$9=0)=FALSE,SUM($QP61:$RF61)&gt;0,RK$9='2. Protocols'!$G60),1,0)*'4. Formulations'!$P60</f>
        <v>0</v>
      </c>
      <c r="RL61" s="27">
        <f>IF(AND(OR(ISBLANK(RL$9),RL$9=0)=FALSE,SUM($QP61:$RF61)&gt;0,RL$9='2. Protocols'!$G60),1,0)*'4. Formulations'!$P60</f>
        <v>0</v>
      </c>
      <c r="RM61" s="27">
        <f>IF(AND(OR(ISBLANK(RM$9),RM$9=0)=FALSE,SUM($QP61:$RF61)&gt;0,RM$9='2. Protocols'!$G60),1,0)*'4. Formulations'!$P60</f>
        <v>0</v>
      </c>
      <c r="RN61" s="27">
        <f>IF(AND(OR(ISBLANK(RN$9),RN$9=0)=FALSE,SUM($QP61:$RF61)&gt;0,RN$9='2. Protocols'!$G60),1,0)*'4. Formulations'!$P60</f>
        <v>0</v>
      </c>
      <c r="RO61" s="27">
        <f>IF(AND(OR(ISBLANK(RO$9),RO$9=0)=FALSE,SUM($QP61:$RF61)&gt;0,RO$9='2. Protocols'!$G60),1,0)*'4. Formulations'!$P60</f>
        <v>0</v>
      </c>
      <c r="RP61" s="27">
        <f>IF(AND(OR(ISBLANK(RP$9),RP$9=0)=FALSE,SUM($QP61:$RF61)&gt;0,RP$9='2. Protocols'!$G60),1,0)*'4. Formulations'!$P60</f>
        <v>0</v>
      </c>
      <c r="RQ61" s="27">
        <f>IF(AND(OR(ISBLANK(RQ$9),RQ$9=0)=FALSE,SUM($QP61:$RF61)&gt;0,RQ$9='2. Protocols'!$G60),1,0)*'4. Formulations'!$P60</f>
        <v>0</v>
      </c>
      <c r="RR61" s="27">
        <f>IF(AND(OR(ISBLANK(RR$9),RR$9=0)=FALSE,SUM($QP61:$RF61)&gt;0,RR$9='2. Protocols'!$G60),1,0)*'4. Formulations'!$P60</f>
        <v>0</v>
      </c>
      <c r="RS61" s="27">
        <f>IF(AND(OR(ISBLANK(RS$9),RS$9=0)=FALSE,SUM($QP61:$RF61)&gt;0,RS$9='2. Protocols'!$G60),1,0)*'4. Formulations'!$P60</f>
        <v>0</v>
      </c>
      <c r="RT61" s="27">
        <f>IF(AND(OR(ISBLANK(RT$9),RT$9=0)=FALSE,SUM($QP61:$RF61)&gt;0,RT$9='2. Protocols'!$G60),1,0)*'4. Formulations'!$P60</f>
        <v>0</v>
      </c>
      <c r="RU61" s="27">
        <f>IF(AND(OR(ISBLANK(RU$9),RU$9=0)=FALSE,SUM($QP61:$RF61)&gt;0,RU$9='2. Protocols'!$G60),1,0)*'4. Formulations'!$P60</f>
        <v>0</v>
      </c>
      <c r="RV61" s="27">
        <f>IF(AND(OR(ISBLANK(RV$9),RV$9=0)=FALSE,SUM($QP61:$RF61)&gt;0,RV$9='2. Protocols'!$G60),1,0)*'4. Formulations'!$P60</f>
        <v>0</v>
      </c>
      <c r="RW61" s="27">
        <f>IF(AND(OR(ISBLANK(RW$9),RW$9=0)=FALSE,SUM($QP61:$RF61)&gt;0,RW$9='2. Protocols'!$G60),1,0)*'4. Formulations'!$P60</f>
        <v>0</v>
      </c>
      <c r="RX61" s="27">
        <f>IF(AND(OR(ISBLANK(RX$9),RX$9=0)=FALSE,SUM($QP61:$RF61)&gt;0,RX$9='2. Protocols'!$G60),1,0)*'4. Formulations'!$P60</f>
        <v>0</v>
      </c>
      <c r="RY61" s="27">
        <f>IF(AND(OR(ISBLANK(RY$9),RY$9=0)=FALSE,SUM($QP61:$RF61)&gt;0,RY$9='2. Protocols'!$G60),1,0)*'4. Formulations'!$P60</f>
        <v>0</v>
      </c>
      <c r="RZ61" s="27">
        <f>IF(AND(OR(ISBLANK(RZ$9),RZ$9=0)=FALSE,SUM($QP61:$RF61)&gt;0,RZ$9='2. Protocols'!$G60),1,0)*'4. Formulations'!$P60</f>
        <v>0</v>
      </c>
      <c r="SA61" s="27">
        <f>IF(AND(OR(ISBLANK(SA$9),SA$9=0)=FALSE,SUM($QP61:$RF61)&gt;0,SA$9='2. Protocols'!$G60),1,0)*'4. Formulations'!$P60</f>
        <v>0</v>
      </c>
      <c r="SB61" s="27">
        <f>IF(AND(OR(ISBLANK(SB$9),SB$9=0)=FALSE,SUM($QP61:$RF61)&gt;0,SB$9='2. Protocols'!$G60),1,0)*'4. Formulations'!$P60</f>
        <v>0</v>
      </c>
      <c r="SC61" s="27">
        <f>IF(AND(OR(ISBLANK(SC$9),SC$9=0)=FALSE,SUM($QP61:$RF61)&gt;0,SC$9='2. Protocols'!$G60),1,0)*'4. Formulations'!$P60</f>
        <v>0</v>
      </c>
      <c r="SD61" s="27">
        <f>IF(AND(OR(ISBLANK(SD$9),SD$9=0)=FALSE,SUM($QP61:$RF61)&gt;0,SD$9='2. Protocols'!$G60),1,0)*'4. Formulations'!$P60</f>
        <v>0</v>
      </c>
      <c r="SE61" s="27">
        <f>IF(AND(OR(ISBLANK(SE$9),SE$9=0)=FALSE,SUM($QP61:$RF61)&gt;0,SE$9='2. Protocols'!$G60),1,0)*'4. Formulations'!$P60</f>
        <v>0</v>
      </c>
      <c r="SF61" s="27">
        <f>IF(AND(OR(ISBLANK(SF$9),SF$9=0)=FALSE,SUM($QP61:$RF61)&gt;0,SF$9='2. Protocols'!$G60),1,0)*'4. Formulations'!$P60</f>
        <v>0</v>
      </c>
      <c r="SG61" s="27">
        <f>IF(AND(OR(ISBLANK(SG$9),SG$9=0)=FALSE,SUM($QP61:$RF61)&gt;0,SG$9='2. Protocols'!$G60),1,0)*'4. Formulations'!$P60</f>
        <v>0</v>
      </c>
      <c r="SH61" s="27">
        <f>IF(AND(OR(ISBLANK(SH$9),SH$9=0)=FALSE,SUM($QP61:$RF61)&gt;0,SH$9='2. Protocols'!$G60),1,0)*'4. Formulations'!$P60</f>
        <v>0</v>
      </c>
      <c r="SI61" s="27">
        <f>IF(AND(OR(ISBLANK(SI$9),SI$9=0)=FALSE,SUM($QP61:$RF61)&gt;0,SI$9='2. Protocols'!$G60),1,0)*'4. Formulations'!$P60</f>
        <v>0</v>
      </c>
      <c r="SJ61" s="27">
        <f>IF(AND(OR(ISBLANK(SJ$9),SJ$9=0)=FALSE,SUM($QP61:$RF61)&gt;0,SJ$9='2. Protocols'!$G60),1,0)*'4. Formulations'!$P60</f>
        <v>0</v>
      </c>
      <c r="SK61" s="27">
        <f>IF(AND(OR(ISBLANK(SK$9),SK$9=0)=FALSE,SUM($QP61:$RF61)&gt;0,SK$9='2. Protocols'!$G60),1,0)*'4. Formulations'!$P60</f>
        <v>0</v>
      </c>
      <c r="SL61" s="27">
        <f>IF(AND(OR(ISBLANK(SL$9),SL$9=0)=FALSE,SUM($QP61:$RF61)&gt;0,SL$9='2. Protocols'!$G60),1,0)*'4. Formulations'!$P60</f>
        <v>0</v>
      </c>
      <c r="SM61" s="27">
        <f>IF(AND(OR(ISBLANK(SM$9),SM$9=0)=FALSE,SUM($QP61:$RF61)&gt;0,SM$9='2. Protocols'!$G60),1,0)*'4. Formulations'!$P60</f>
        <v>0</v>
      </c>
      <c r="SN61" s="27">
        <f>IF(AND(OR(ISBLANK(SN$9),SN$9=0)=FALSE,SUM($QP61:$RF61)&gt;0,SN$9='2. Protocols'!$G60),1,0)*'4. Formulations'!$P60</f>
        <v>0</v>
      </c>
      <c r="SO61" s="27">
        <f>IF(AND(OR(ISBLANK(SO$9),SO$9=0)=FALSE,SUM($QP61:$RF61)&gt;0,SO$9='2. Protocols'!$G60),1,0)*'4. Formulations'!$P60</f>
        <v>0</v>
      </c>
      <c r="SP61" s="27">
        <f>IF(AND(OR(ISBLANK(SP$9),SP$9=0)=FALSE,SUM($QP61:$RF61)&gt;0,SP$9='2. Protocols'!$G60),1,0)*'4. Formulations'!$P60</f>
        <v>0</v>
      </c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J61" s="27">
        <f>IF(AND(OR(ISBLANK(TJ$9),TJ$9=0)=FALSE,TJ$9=$DM61),1,0)*'4. Formulations'!$Q60</f>
        <v>0</v>
      </c>
      <c r="TK61" s="27">
        <f>IF(AND(OR(ISBLANK(TK$9),TK$9=0)=FALSE,TK$9=$DM61),1,0)*'4. Formulations'!$Q60</f>
        <v>0</v>
      </c>
      <c r="TL61" s="27">
        <f>IF(AND(OR(ISBLANK(TL$9),TL$9=0)=FALSE,TL$9=$DM61),1,0)*'4. Formulations'!$Q60</f>
        <v>0</v>
      </c>
      <c r="TM61" s="27">
        <f>IF(AND(OR(ISBLANK(TM$9),TM$9=0)=FALSE,TM$9=$DM61),1,0)*'4. Formulations'!$Q60</f>
        <v>0</v>
      </c>
      <c r="TN61" s="27">
        <f>IF(AND(OR(ISBLANK(TN$9),TN$9=0)=FALSE,TN$9=$DM61),1,0)*'4. Formulations'!$Q60</f>
        <v>0</v>
      </c>
      <c r="TO61" s="27">
        <f>IF(AND(OR(ISBLANK(TO$9),TO$9=0)=FALSE,TO$9=$DM61),1,0)*'4. Formulations'!$Q60</f>
        <v>0</v>
      </c>
      <c r="TP61" s="27">
        <f>IF(AND(OR(ISBLANK(TP$9),TP$9=0)=FALSE,TP$9=$DM61),1,0)*'4. Formulations'!$Q60</f>
        <v>0</v>
      </c>
      <c r="TQ61" s="27">
        <f>IF(AND(OR(ISBLANK(TQ$9),TQ$9=0)=FALSE,TQ$9=$DM61),1,0)*'4. Formulations'!$Q60</f>
        <v>0</v>
      </c>
      <c r="TR61" s="27">
        <f>IF(AND(OR(ISBLANK(TR$9),TR$9=0)=FALSE,TR$9=$DM61),1,0)*'4. Formulations'!$Q60</f>
        <v>0</v>
      </c>
      <c r="TS61" s="27">
        <f>IF(AND(OR(ISBLANK(TS$9),TS$9=0)=FALSE,TS$9=$DM61),1,0)*'4. Formulations'!$Q60</f>
        <v>0</v>
      </c>
      <c r="TT61" s="27">
        <f>IF(AND(OR(ISBLANK(TT$9),TT$9=0)=FALSE,TT$9=$DM61),1,0)*'4. Formulations'!$Q60</f>
        <v>0</v>
      </c>
      <c r="TU61" s="27">
        <f>IF(AND(OR(ISBLANK(TU$9),TU$9=0)=FALSE,TU$9=$DM61),1,0)*'4. Formulations'!$Q60</f>
        <v>0</v>
      </c>
      <c r="TV61" s="27">
        <f>IF(AND(OR(ISBLANK(TV$9),TV$9=0)=FALSE,TV$9=$DM61),1,0)*'4. Formulations'!$Q60</f>
        <v>0</v>
      </c>
      <c r="TW61" s="27">
        <f>IF(AND(OR(ISBLANK(TW$9),TW$9=0)=FALSE,TW$9=$DM61),1,0)*'4. Formulations'!$Q60</f>
        <v>0</v>
      </c>
      <c r="TX61" s="27">
        <f>IF(AND(OR(ISBLANK(TX$9),TX$9=0)=FALSE,TX$9=$DM61),1,0)*'4. Formulations'!$Q60</f>
        <v>0</v>
      </c>
      <c r="TY61" s="27">
        <f>IF(AND(OR(ISBLANK(TY$9),TY$9=0)=FALSE,TY$9=$DM61),1,0)*'4. Formulations'!$Q60</f>
        <v>0</v>
      </c>
      <c r="TZ61" s="27">
        <f>IF(AND(OR(ISBLANK(TZ$9),TZ$9=0)=FALSE,TZ$9=$DM61),1,0)*'4. Formulations'!$Q60</f>
        <v>0</v>
      </c>
      <c r="UA61" s="27"/>
      <c r="UB61" s="27"/>
      <c r="UC61" s="27"/>
    </row>
    <row r="62" spans="2:549" ht="15" hidden="1" outlineLevel="1" x14ac:dyDescent="0.25">
      <c r="B62" s="2"/>
      <c r="C62" s="75" t="str">
        <f>IF('2. Protocols'!C61&amp;"+"&amp;'2. Protocols'!E61&amp;"+"&amp;'2. Protocols'!G61="++","",'2. Protocols'!C61&amp;"+"&amp;'2. Protocols'!E61&amp;"+"&amp;'2. Protocols'!G61)</f>
        <v/>
      </c>
      <c r="D62" s="7"/>
      <c r="E62" s="8"/>
      <c r="G62" s="72">
        <f>'2. Protocols'!J61*'1. General Inputs'!$L$13</f>
        <v>0</v>
      </c>
      <c r="H62" s="72" t="e">
        <f>MAX(G62*(1+'1. General Inputs'!$BA$23+HLOOKUP(H$7,'1. General Inputs'!$BC$17:$BE$19,ROWS('1. General Inputs'!$BA$17:$BA$19),0))+(H$76*'2. Protocols'!$O61)+'3. ARV Substitutions'!L84,0)</f>
        <v>#VALUE!</v>
      </c>
      <c r="I62" s="72" t="e">
        <f>MAX(H62*(1+'1. General Inputs'!$BA$23+HLOOKUP(I$7,'1. General Inputs'!$BC$17:$BE$19,ROWS('1. General Inputs'!$BA$17:$BA$19),0))+(I$76*'2. Protocols'!$O61)+'3. ARV Substitutions'!M84,0)</f>
        <v>#VALUE!</v>
      </c>
      <c r="J62" s="72" t="e">
        <f>MAX(I62*(1+'1. General Inputs'!$BA$23+HLOOKUP(J$7,'1. General Inputs'!$BC$17:$BE$19,ROWS('1. General Inputs'!$BA$17:$BA$19),0))+(J$76*'2. Protocols'!$O61)+'3. ARV Substitutions'!N84,0)</f>
        <v>#VALUE!</v>
      </c>
      <c r="K62" s="72" t="e">
        <f>MAX(J62*(1+'1. General Inputs'!$BA$23+HLOOKUP(K$7,'1. General Inputs'!$BC$17:$BE$19,ROWS('1. General Inputs'!$BA$17:$BA$19),0))+(K$76*'2. Protocols'!$O61)+'3. ARV Substitutions'!O84,0)</f>
        <v>#VALUE!</v>
      </c>
      <c r="L62" s="72" t="e">
        <f>MAX(K62*(1+'1. General Inputs'!$BA$23+HLOOKUP(L$7,'1. General Inputs'!$BC$17:$BE$19,ROWS('1. General Inputs'!$BA$17:$BA$19),0))+(L$76*'2. Protocols'!$O61)+'3. ARV Substitutions'!P84,0)</f>
        <v>#VALUE!</v>
      </c>
      <c r="M62" s="72" t="e">
        <f>MAX(L62*(1+'1. General Inputs'!$BA$23+HLOOKUP(M$7,'1. General Inputs'!$BC$17:$BE$19,ROWS('1. General Inputs'!$BA$17:$BA$19),0))+(M$76*'2. Protocols'!$O61)+'3. ARV Substitutions'!Q84,0)</f>
        <v>#VALUE!</v>
      </c>
      <c r="N62" s="72" t="e">
        <f>MAX(M62*(1+'1. General Inputs'!$BA$23+HLOOKUP(N$7,'1. General Inputs'!$BC$17:$BE$19,ROWS('1. General Inputs'!$BA$17:$BA$19),0))+(N$76*'2. Protocols'!$O61)+'3. ARV Substitutions'!R84,0)</f>
        <v>#VALUE!</v>
      </c>
      <c r="O62" s="72" t="e">
        <f>MAX(N62*(1+'1. General Inputs'!$BA$23+HLOOKUP(O$7,'1. General Inputs'!$BC$17:$BE$19,ROWS('1. General Inputs'!$BA$17:$BA$19),0))+(O$76*'2. Protocols'!$O61)+'3. ARV Substitutions'!S84,0)</f>
        <v>#VALUE!</v>
      </c>
      <c r="P62" s="72" t="e">
        <f>MAX(O62*(1+'1. General Inputs'!$BA$23+HLOOKUP(P$7,'1. General Inputs'!$BC$17:$BE$19,ROWS('1. General Inputs'!$BA$17:$BA$19),0))+(P$76*'2. Protocols'!$O61)+'3. ARV Substitutions'!T84,0)</f>
        <v>#VALUE!</v>
      </c>
      <c r="Q62" s="72" t="e">
        <f>MAX(P62*(1+'1. General Inputs'!$BA$23+HLOOKUP(Q$7,'1. General Inputs'!$BC$17:$BE$19,ROWS('1. General Inputs'!$BA$17:$BA$19),0))+(Q$76*'2. Protocols'!$O61)+'3. ARV Substitutions'!U84,0)</f>
        <v>#VALUE!</v>
      </c>
      <c r="R62" s="72" t="e">
        <f>MAX(Q62*(1+'1. General Inputs'!$BA$23+HLOOKUP(R$7,'1. General Inputs'!$BC$17:$BE$19,ROWS('1. General Inputs'!$BA$17:$BA$19),0))+(R$76*'2. Protocols'!$O61)+'3. ARV Substitutions'!V84,0)</f>
        <v>#VALUE!</v>
      </c>
      <c r="S62" s="72" t="e">
        <f>MAX(R62*(1+'1. General Inputs'!$BA$23+HLOOKUP(S$7,'1. General Inputs'!$BC$17:$BE$19,ROWS('1. General Inputs'!$BA$17:$BA$19),0))+(S$76*'2. Protocols'!$O61)+'3. ARV Substitutions'!W84,0)</f>
        <v>#VALUE!</v>
      </c>
      <c r="T62" s="72" t="e">
        <f>MAX(S62*(1+'1. General Inputs'!$BA$23+HLOOKUP(T$7,'1. General Inputs'!$BC$17:$BE$19,ROWS('1. General Inputs'!$BA$17:$BA$19),0))+(T$76*'2. Protocols'!$O61)+'3. ARV Substitutions'!X84,0)</f>
        <v>#VALUE!</v>
      </c>
      <c r="U62" s="72" t="e">
        <f>MAX(T62*(1+'1. General Inputs'!$BA$23+HLOOKUP(U$7,'1. General Inputs'!$BC$17:$BE$19,ROWS('1. General Inputs'!$BA$17:$BA$19),0))+(U$76*'2. Protocols'!$O61)+'3. ARV Substitutions'!Y84,0)</f>
        <v>#VALUE!</v>
      </c>
      <c r="V62" s="72" t="e">
        <f>MAX(U62*(1+'1. General Inputs'!$BA$23+HLOOKUP(V$7,'1. General Inputs'!$BC$17:$BE$19,ROWS('1. General Inputs'!$BA$17:$BA$19),0))+(V$76*'2. Protocols'!$O61)+'3. ARV Substitutions'!Z84,0)</f>
        <v>#VALUE!</v>
      </c>
      <c r="W62" s="72" t="e">
        <f>MAX(V62*(1+'1. General Inputs'!$BA$23+HLOOKUP(W$7,'1. General Inputs'!$BC$17:$BE$19,ROWS('1. General Inputs'!$BA$17:$BA$19),0))+(W$76*'2. Protocols'!$O61)+'3. ARV Substitutions'!AA84,0)</f>
        <v>#VALUE!</v>
      </c>
      <c r="X62" s="72" t="e">
        <f>MAX(W62*(1+'1. General Inputs'!$BA$23+HLOOKUP(X$7,'1. General Inputs'!$BC$17:$BE$19,ROWS('1. General Inputs'!$BA$17:$BA$19),0))+(X$76*'2. Protocols'!$O61)+'3. ARV Substitutions'!AB84,0)</f>
        <v>#VALUE!</v>
      </c>
      <c r="Y62" s="72" t="e">
        <f>MAX(X62*(1+'1. General Inputs'!$BA$23+HLOOKUP(Y$7,'1. General Inputs'!$BC$17:$BE$19,ROWS('1. General Inputs'!$BA$17:$BA$19),0))+(Y$76*'2. Protocols'!$O61)+'3. ARV Substitutions'!AC84,0)</f>
        <v>#VALUE!</v>
      </c>
      <c r="Z62" s="72" t="e">
        <f>MAX(Y62*(1+'1. General Inputs'!$BA$23+HLOOKUP(Z$7,'1. General Inputs'!$BC$17:$BE$19,ROWS('1. General Inputs'!$BA$17:$BA$19),0))+(Z$76*'2. Protocols'!$O61)+'3. ARV Substitutions'!AD84,0)</f>
        <v>#VALUE!</v>
      </c>
      <c r="AA62" s="72" t="e">
        <f>MAX(Z62*(1+'1. General Inputs'!$BA$23+HLOOKUP(AA$7,'1. General Inputs'!$BC$17:$BE$19,ROWS('1. General Inputs'!$BA$17:$BA$19),0))+(AA$76*'2. Protocols'!$O61)+'3. ARV Substitutions'!AE84,0)</f>
        <v>#VALUE!</v>
      </c>
      <c r="AB62" s="72" t="e">
        <f>MAX(AA62*(1+'1. General Inputs'!$BA$23+HLOOKUP(AB$7,'1. General Inputs'!$BC$17:$BE$19,ROWS('1. General Inputs'!$BA$17:$BA$19),0))+(AB$76*'2. Protocols'!$O61)+'3. ARV Substitutions'!AF84,0)</f>
        <v>#VALUE!</v>
      </c>
      <c r="AC62" s="72" t="e">
        <f>MAX(AB62*(1+'1. General Inputs'!$BA$23+HLOOKUP(AC$7,'1. General Inputs'!$BC$17:$BE$19,ROWS('1. General Inputs'!$BA$17:$BA$19),0))+(AC$76*'2. Protocols'!$O61)+'3. ARV Substitutions'!AG84,0)</f>
        <v>#VALUE!</v>
      </c>
      <c r="AD62" s="72" t="e">
        <f>MAX(AC62*(1+'1. General Inputs'!$BA$23+HLOOKUP(AD$7,'1. General Inputs'!$BC$17:$BE$19,ROWS('1. General Inputs'!$BA$17:$BA$19),0))+(AD$76*'2. Protocols'!$O61)+'3. ARV Substitutions'!AH84,0)</f>
        <v>#VALUE!</v>
      </c>
      <c r="AE62" s="72" t="e">
        <f>MAX(AD62*(1+'1. General Inputs'!$BA$23+HLOOKUP(AE$7,'1. General Inputs'!$BC$17:$BE$19,ROWS('1. General Inputs'!$BA$17:$BA$19),0))+(AE$76*'2. Protocols'!$O61)+'3. ARV Substitutions'!AI84,0)</f>
        <v>#VALUE!</v>
      </c>
      <c r="AF62" s="72" t="e">
        <f>MAX(AE62*(1+'1. General Inputs'!$BA$23+HLOOKUP(AF$7,'1. General Inputs'!$BC$17:$BE$19,ROWS('1. General Inputs'!$BA$17:$BA$19),0))+(AF$76*'2. Protocols'!$O61)+'3. ARV Substitutions'!AJ84,0)</f>
        <v>#VALUE!</v>
      </c>
      <c r="AG62" s="72" t="e">
        <f>MAX(AF62*(1+'1. General Inputs'!$BA$23+HLOOKUP(AG$7,'1. General Inputs'!$BC$17:$BE$19,ROWS('1. General Inputs'!$BA$17:$BA$19),0))+(AG$76*'2. Protocols'!$O61)+'3. ARV Substitutions'!AK84,0)</f>
        <v>#VALUE!</v>
      </c>
      <c r="AH62" s="72" t="e">
        <f>MAX(AG62*(1+'1. General Inputs'!$BA$23+HLOOKUP(AH$7,'1. General Inputs'!$BC$17:$BE$19,ROWS('1. General Inputs'!$BA$17:$BA$19),0))+(AH$76*'2. Protocols'!$O61)+'3. ARV Substitutions'!AL84,0)</f>
        <v>#VALUE!</v>
      </c>
      <c r="AI62" s="72" t="e">
        <f>MAX(AH62*(1+'1. General Inputs'!$BA$23+HLOOKUP(AI$7,'1. General Inputs'!$BC$17:$BE$19,ROWS('1. General Inputs'!$BA$17:$BA$19),0))+(AI$76*'2. Protocols'!$O61)+'3. ARV Substitutions'!AM84,0)</f>
        <v>#VALUE!</v>
      </c>
      <c r="AJ62" s="72" t="e">
        <f>MAX(AI62*(1+'1. General Inputs'!$BA$23+HLOOKUP(AJ$7,'1. General Inputs'!$BC$17:$BE$19,ROWS('1. General Inputs'!$BA$17:$BA$19),0))+(AJ$76*'2. Protocols'!$O61)+'3. ARV Substitutions'!AN84,0)</f>
        <v>#VALUE!</v>
      </c>
      <c r="AK62" s="72" t="e">
        <f>MAX(AJ62*(1+'1. General Inputs'!$BA$23+HLOOKUP(AK$7,'1. General Inputs'!$BC$17:$BE$19,ROWS('1. General Inputs'!$BA$17:$BA$19),0))+(AK$76*'2. Protocols'!$O61)+'3. ARV Substitutions'!AO84,0)</f>
        <v>#VALUE!</v>
      </c>
      <c r="AL62" s="72" t="e">
        <f>MAX(AK62*(1+'1. General Inputs'!$BA$23+HLOOKUP(AL$7,'1. General Inputs'!$BC$17:$BE$19,ROWS('1. General Inputs'!$BA$17:$BA$19),0))+(AL$76*'2. Protocols'!$O61)+'3. ARV Substitutions'!AP84,0)</f>
        <v>#VALUE!</v>
      </c>
      <c r="AM62" s="72" t="e">
        <f>MAX(AL62*(1+'1. General Inputs'!$BA$23+HLOOKUP(AM$7,'1. General Inputs'!$BC$17:$BE$19,ROWS('1. General Inputs'!$BA$17:$BA$19),0))+(AM$76*'2. Protocols'!$O61)+'3. ARV Substitutions'!AQ84,0)</f>
        <v>#VALUE!</v>
      </c>
      <c r="AN62" s="72" t="e">
        <f>MAX(AM62*(1+'1. General Inputs'!$BA$23+HLOOKUP(AN$7,'1. General Inputs'!$BC$17:$BE$19,ROWS('1. General Inputs'!$BA$17:$BA$19),0))+(AN$76*'2. Protocols'!$O61)+'3. ARV Substitutions'!AR84,0)</f>
        <v>#VALUE!</v>
      </c>
      <c r="AO62" s="72" t="e">
        <f>MAX(AN62*(1+'1. General Inputs'!$BA$23+HLOOKUP(AO$7,'1. General Inputs'!$BC$17:$BE$19,ROWS('1. General Inputs'!$BA$17:$BA$19),0))+(AO$76*'2. Protocols'!$O61)+'3. ARV Substitutions'!AS84,0)</f>
        <v>#VALUE!</v>
      </c>
      <c r="AP62" s="72" t="e">
        <f>MAX(AO62*(1+'1. General Inputs'!$BA$23+HLOOKUP(AP$7,'1. General Inputs'!$BC$17:$BE$19,ROWS('1. General Inputs'!$BA$17:$BA$19),0))+(AP$76*'2. Protocols'!$O61)+'3. ARV Substitutions'!AT84,0)</f>
        <v>#VALUE!</v>
      </c>
      <c r="AQ62" s="72" t="e">
        <f>MAX(AP62*(1+'1. General Inputs'!$BA$23+HLOOKUP(AQ$7,'1. General Inputs'!$BC$17:$BE$19,ROWS('1. General Inputs'!$BA$17:$BA$19),0))+(AQ$76*'2. Protocols'!$O61)+'3. ARV Substitutions'!AU84,0)</f>
        <v>#VALUE!</v>
      </c>
      <c r="CA62" s="51" t="e">
        <f t="shared" si="68"/>
        <v>#VALUE!</v>
      </c>
      <c r="CB62" s="51" t="e">
        <f t="shared" si="69"/>
        <v>#VALUE!</v>
      </c>
      <c r="CC62" s="51" t="e">
        <f t="shared" si="70"/>
        <v>#VALUE!</v>
      </c>
      <c r="CD62" s="51" t="e">
        <f t="shared" si="71"/>
        <v>#VALUE!</v>
      </c>
      <c r="CE62" s="51" t="e">
        <f t="shared" si="103"/>
        <v>#VALUE!</v>
      </c>
      <c r="CF62" s="51" t="e">
        <f t="shared" si="72"/>
        <v>#VALUE!</v>
      </c>
      <c r="CG62" s="51" t="e">
        <f t="shared" si="73"/>
        <v>#VALUE!</v>
      </c>
      <c r="CH62" s="51" t="e">
        <f t="shared" si="74"/>
        <v>#VALUE!</v>
      </c>
      <c r="CI62" s="51" t="e">
        <f t="shared" si="75"/>
        <v>#VALUE!</v>
      </c>
      <c r="CJ62" s="51" t="e">
        <f t="shared" si="76"/>
        <v>#VALUE!</v>
      </c>
      <c r="CK62" s="51" t="e">
        <f t="shared" si="77"/>
        <v>#VALUE!</v>
      </c>
      <c r="CL62" s="51" t="e">
        <f t="shared" si="78"/>
        <v>#VALUE!</v>
      </c>
      <c r="CM62" s="51" t="e">
        <f t="shared" si="79"/>
        <v>#VALUE!</v>
      </c>
      <c r="CN62" s="51" t="e">
        <f t="shared" si="80"/>
        <v>#VALUE!</v>
      </c>
      <c r="CO62" s="51" t="e">
        <f t="shared" si="81"/>
        <v>#VALUE!</v>
      </c>
      <c r="CP62" s="51" t="e">
        <f t="shared" si="82"/>
        <v>#VALUE!</v>
      </c>
      <c r="CQ62" s="51" t="e">
        <f t="shared" si="83"/>
        <v>#VALUE!</v>
      </c>
      <c r="CR62" s="51" t="e">
        <f t="shared" si="84"/>
        <v>#VALUE!</v>
      </c>
      <c r="CS62" s="51" t="e">
        <f t="shared" si="85"/>
        <v>#VALUE!</v>
      </c>
      <c r="CT62" s="51" t="e">
        <f t="shared" si="86"/>
        <v>#VALUE!</v>
      </c>
      <c r="CU62" s="51" t="e">
        <f t="shared" si="87"/>
        <v>#VALUE!</v>
      </c>
      <c r="CV62" s="51" t="e">
        <f t="shared" si="88"/>
        <v>#VALUE!</v>
      </c>
      <c r="CW62" s="51" t="e">
        <f t="shared" si="89"/>
        <v>#VALUE!</v>
      </c>
      <c r="CX62" s="51" t="e">
        <f t="shared" si="90"/>
        <v>#VALUE!</v>
      </c>
      <c r="CY62" s="51" t="e">
        <f t="shared" si="91"/>
        <v>#VALUE!</v>
      </c>
      <c r="CZ62" s="51" t="e">
        <f t="shared" si="92"/>
        <v>#VALUE!</v>
      </c>
      <c r="DA62" s="51" t="e">
        <f t="shared" si="93"/>
        <v>#VALUE!</v>
      </c>
      <c r="DB62" s="51" t="e">
        <f t="shared" si="94"/>
        <v>#VALUE!</v>
      </c>
      <c r="DC62" s="51" t="e">
        <f t="shared" si="95"/>
        <v>#VALUE!</v>
      </c>
      <c r="DD62" s="51" t="e">
        <f t="shared" si="96"/>
        <v>#VALUE!</v>
      </c>
      <c r="DE62" s="51" t="e">
        <f t="shared" si="97"/>
        <v>#VALUE!</v>
      </c>
      <c r="DF62" s="51" t="e">
        <f t="shared" si="98"/>
        <v>#VALUE!</v>
      </c>
      <c r="DG62" s="51" t="e">
        <f t="shared" si="99"/>
        <v>#VALUE!</v>
      </c>
      <c r="DH62" s="51" t="e">
        <f t="shared" si="100"/>
        <v>#VALUE!</v>
      </c>
      <c r="DI62" s="51" t="e">
        <f t="shared" si="101"/>
        <v>#VALUE!</v>
      </c>
      <c r="DJ62" s="51" t="e">
        <f t="shared" si="102"/>
        <v>#VALUE!</v>
      </c>
      <c r="DL62" s="21" t="str">
        <f>CONCATENATE('2. Protocols'!C61, '2. Protocols'!D61, '2. Protocols'!E61)</f>
        <v>+</v>
      </c>
      <c r="DM62" s="21" t="str">
        <f>CONCATENATE('2. Protocols'!C61, '2. Protocols'!D61, '2. Protocols'!E61, '2. Protocols'!F61, '2. Protocols'!G61,)</f>
        <v>++</v>
      </c>
      <c r="DO62" s="27">
        <f>IF(AND(OR(ISBLANK(DO$9),DO$9=0)=FALSE,OR(DO$9='2. Protocols'!$C61,DO$9='2. Protocols'!$E61,DO$9='2. Protocols'!$G61)),1,0)*'4. Formulations'!$I61</f>
        <v>0</v>
      </c>
      <c r="DP62" s="27">
        <f>IF(AND(OR(ISBLANK(DP$9),DP$9=0)=FALSE,OR(DP$9='2. Protocols'!$C61,DP$9='2. Protocols'!$E61,DP$9='2. Protocols'!$G61)),1,0)*'4. Formulations'!$I61</f>
        <v>0</v>
      </c>
      <c r="DQ62" s="27">
        <f>IF(AND(OR(ISBLANK(DQ$9),DQ$9=0)=FALSE,OR(DQ$9='2. Protocols'!$C61,DQ$9='2. Protocols'!$E61,DQ$9='2. Protocols'!$G61)),1,0)*'4. Formulations'!$I61</f>
        <v>0</v>
      </c>
      <c r="DR62" s="27">
        <f>IF(AND(OR(ISBLANK(DR$9),DR$9=0)=FALSE,OR(DR$9='2. Protocols'!$C61,DR$9='2. Protocols'!$E61,DR$9='2. Protocols'!$G61)),1,0)*'4. Formulations'!$I61</f>
        <v>0</v>
      </c>
      <c r="DS62" s="27">
        <f>IF(AND(OR(ISBLANK(DS$9),DS$9=0)=FALSE,OR(DS$9='2. Protocols'!$C61,DS$9='2. Protocols'!$E61,DS$9='2. Protocols'!$G61)),1,0)*'4. Formulations'!$I61</f>
        <v>0</v>
      </c>
      <c r="DT62" s="27">
        <f>IF(AND(OR(ISBLANK(DT$9),DT$9=0)=FALSE,OR(DT$9='2. Protocols'!$C61,DT$9='2. Protocols'!$E61,DT$9='2. Protocols'!$G61)),1,0)*'4. Formulations'!$I61</f>
        <v>0</v>
      </c>
      <c r="DU62" s="27">
        <f>IF(AND(OR(ISBLANK(DU$9),DU$9=0)=FALSE,OR(DU$9='2. Protocols'!$C61,DU$9='2. Protocols'!$E61,DU$9='2. Protocols'!$G61)),1,0)*'4. Formulations'!$I61</f>
        <v>0</v>
      </c>
      <c r="DV62" s="27">
        <f>IF(AND(OR(ISBLANK(DV$9),DV$9=0)=FALSE,OR(DV$9='2. Protocols'!$C61,DV$9='2. Protocols'!$E61,DV$9='2. Protocols'!$G61)),1,0)*'4. Formulations'!$I61</f>
        <v>0</v>
      </c>
      <c r="DW62" s="27">
        <f>IF(AND(OR(ISBLANK(DW$9),DW$9=0)=FALSE,OR(DW$9='2. Protocols'!$C61,DW$9='2. Protocols'!$E61,DW$9='2. Protocols'!$G61)),1,0)*'4. Formulations'!$I61</f>
        <v>0</v>
      </c>
      <c r="DX62" s="27">
        <f>IF(AND(OR(ISBLANK(DX$9),DX$9=0)=FALSE,OR(DX$9='2. Protocols'!$C61,DX$9='2. Protocols'!$E61,DX$9='2. Protocols'!$G61)),1,0)*'4. Formulations'!$I61</f>
        <v>0</v>
      </c>
      <c r="DY62" s="27">
        <f>IF(AND(OR(ISBLANK(DY$9),DY$9=0)=FALSE,OR(DY$9='2. Protocols'!$C61,DY$9='2. Protocols'!$E61,DY$9='2. Protocols'!$G61)),1,0)*'4. Formulations'!$I61</f>
        <v>0</v>
      </c>
      <c r="DZ62" s="27">
        <f>IF(AND(OR(ISBLANK(DZ$9),DZ$9=0)=FALSE,OR(DZ$9='2. Protocols'!$C61,DZ$9='2. Protocols'!$E61,DZ$9='2. Protocols'!$G61)),1,0)*'4. Formulations'!$I61</f>
        <v>0</v>
      </c>
      <c r="EA62" s="27">
        <f>IF(AND(OR(ISBLANK(EA$9),EA$9=0)=FALSE,OR(EA$9='2. Protocols'!$C61,EA$9='2. Protocols'!$E61,EA$9='2. Protocols'!$G61)),1,0)*'4. Formulations'!$I61</f>
        <v>0</v>
      </c>
      <c r="EB62" s="27">
        <f>IF(AND(OR(ISBLANK(EB$9),EB$9=0)=FALSE,OR(EB$9='2. Protocols'!$C61,EB$9='2. Protocols'!$E61,EB$9='2. Protocols'!$G61)),1,0)*'4. Formulations'!$I61</f>
        <v>0</v>
      </c>
      <c r="EC62" s="27">
        <f>IF(AND(OR(ISBLANK(EC$9),EC$9=0)=FALSE,OR(EC$9='2. Protocols'!$C61,EC$9='2. Protocols'!$E61,EC$9='2. Protocols'!$G61)),1,0)*'4. Formulations'!$I61</f>
        <v>0</v>
      </c>
      <c r="ED62" s="27">
        <f>IF(AND(OR(ISBLANK(ED$9),ED$9=0)=FALSE,OR(ED$9='2. Protocols'!$C61,ED$9='2. Protocols'!$E61,ED$9='2. Protocols'!$G61)),1,0)*'4. Formulations'!$I61</f>
        <v>0</v>
      </c>
      <c r="EE62" s="27">
        <f>IF(AND(OR(ISBLANK(EE$9),EE$9=0)=FALSE,OR(EE$9='2. Protocols'!$C61,EE$9='2. Protocols'!$E61,EE$9='2. Protocols'!$G61)),1,0)*'4. Formulations'!$I61</f>
        <v>0</v>
      </c>
      <c r="EF62" s="27">
        <f>IF(AND(OR(ISBLANK(EF$9),EF$9=0)=FALSE,OR(EF$9='2. Protocols'!$C61,EF$9='2. Protocols'!$E61,EF$9='2. Protocols'!$G61)),1,0)*'4. Formulations'!$I61</f>
        <v>0</v>
      </c>
      <c r="EG62" s="27">
        <f>IF(AND(OR(ISBLANK(EG$9),EG$9=0)=FALSE,OR(EG$9='2. Protocols'!$C61,EG$9='2. Protocols'!$E61,EG$9='2. Protocols'!$G61)),1,0)*'4. Formulations'!$I61</f>
        <v>0</v>
      </c>
      <c r="EH62" s="27">
        <f>IF(AND(OR(ISBLANK(EH$9),EH$9=0)=FALSE,OR(EH$9='2. Protocols'!$C61,EH$9='2. Protocols'!$E61,EH$9='2. Protocols'!$G61)),1,0)*'4. Formulations'!$I61</f>
        <v>0</v>
      </c>
      <c r="EI62" s="27">
        <f>IF(AND(OR(ISBLANK(EI$9),EI$9=0)=FALSE,OR(EI$9='2. Protocols'!$C61,EI$9='2. Protocols'!$E61,EI$9='2. Protocols'!$G61)),1,0)*'4. Formulations'!$I61</f>
        <v>0</v>
      </c>
      <c r="EJ62" s="27">
        <f>IF(AND(OR(ISBLANK(EJ$9),EJ$9=0)=FALSE,OR(EJ$9='2. Protocols'!$C61,EJ$9='2. Protocols'!$E61,EJ$9='2. Protocols'!$G61)),1,0)*'4. Formulations'!$I61</f>
        <v>0</v>
      </c>
      <c r="EK62" s="27">
        <f>IF(AND(OR(ISBLANK(EK$9),EK$9=0)=FALSE,OR(EK$9='2. Protocols'!$C61,EK$9='2. Protocols'!$E61,EK$9='2. Protocols'!$G61)),1,0)*'4. Formulations'!$I61</f>
        <v>0</v>
      </c>
      <c r="EL62" s="27">
        <f>IF(AND(OR(ISBLANK(EL$9),EL$9=0)=FALSE,OR(EL$9='2. Protocols'!$C61,EL$9='2. Protocols'!$E61,EL$9='2. Protocols'!$G61)),1,0)*'4. Formulations'!$I61</f>
        <v>0</v>
      </c>
      <c r="EM62" s="27">
        <f>IF(AND(OR(ISBLANK(EM$9),EM$9=0)=FALSE,OR(EM$9='2. Protocols'!$C61,EM$9='2. Protocols'!$E61,EM$9='2. Protocols'!$G61)),1,0)*'4. Formulations'!$I61</f>
        <v>0</v>
      </c>
      <c r="EN62" s="27">
        <f>IF(AND(OR(ISBLANK(EN$9),EN$9=0)=FALSE,OR(EN$9='2. Protocols'!$C61,EN$9='2. Protocols'!$E61,EN$9='2. Protocols'!$G61)),1,0)*'4. Formulations'!$I61</f>
        <v>0</v>
      </c>
      <c r="EO62" s="27">
        <f>IF(AND(OR(ISBLANK(EO$9),EO$9=0)=FALSE,OR(EO$9='2. Protocols'!$C61,EO$9='2. Protocols'!$E61,EO$9='2. Protocols'!$G61)),1,0)*'4. Formulations'!$I61</f>
        <v>0</v>
      </c>
      <c r="EP62" s="27">
        <f>IF(AND(OR(ISBLANK(EP$9),EP$9=0)=FALSE,OR(EP$9='2. Protocols'!$C61,EP$9='2. Protocols'!$E61,EP$9='2. Protocols'!$G61)),1,0)*'4. Formulations'!$I61</f>
        <v>0</v>
      </c>
      <c r="EQ62" s="27">
        <f>IF(AND(OR(ISBLANK(EQ$9),EQ$9=0)=FALSE,OR(EQ$9='2. Protocols'!$C61,EQ$9='2. Protocols'!$E61,EQ$9='2. Protocols'!$G61)),1,0)*'4. Formulations'!$I61</f>
        <v>0</v>
      </c>
      <c r="ER62" s="27">
        <f>IF(AND(OR(ISBLANK(ER$9),ER$9=0)=FALSE,OR(ER$9='2. Protocols'!$C61,ER$9='2. Protocols'!$E61,ER$9='2. Protocols'!$G61)),1,0)*'4. Formulations'!$I61</f>
        <v>0</v>
      </c>
      <c r="ES62" s="27">
        <f>IF(AND(OR(ISBLANK(ES$9),ES$9=0)=FALSE,OR(ES$9='2. Protocols'!$C61,ES$9='2. Protocols'!$E61,ES$9='2. Protocols'!$G61)),1,0)*'4. Formulations'!$I61</f>
        <v>0</v>
      </c>
      <c r="ET62" s="27">
        <f>IF(AND(OR(ISBLANK(ET$9),ET$9=0)=FALSE,OR(ET$9='2. Protocols'!$C61,ET$9='2. Protocols'!$E61,ET$9='2. Protocols'!$G61)),1,0)*'4. Formulations'!$I61</f>
        <v>0</v>
      </c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N62" s="27">
        <f>IF(AND(OR(ISBLANK(FN$9),FN$9=0)=FALSE,FN$9=$DL62),1,0)*'4. Formulations'!$J61</f>
        <v>0</v>
      </c>
      <c r="FO62" s="27">
        <f>IF(AND(OR(ISBLANK(FO$9),FO$9=0)=FALSE,FO$9=$DL62),1,0)*'4. Formulations'!$J61</f>
        <v>0</v>
      </c>
      <c r="FP62" s="27">
        <f>IF(AND(OR(ISBLANK(FP$9),FP$9=0)=FALSE,FP$9=$DL62),1,0)*'4. Formulations'!$J61</f>
        <v>0</v>
      </c>
      <c r="FQ62" s="27">
        <f>IF(AND(OR(ISBLANK(FQ$9),FQ$9=0)=FALSE,FQ$9=$DL62),1,0)*'4. Formulations'!$J61</f>
        <v>0</v>
      </c>
      <c r="FR62" s="27">
        <f>IF(AND(OR(ISBLANK(FR$9),FR$9=0)=FALSE,FR$9=$DL62),1,0)*'4. Formulations'!$J61</f>
        <v>0</v>
      </c>
      <c r="FS62" s="27">
        <f>IF(AND(OR(ISBLANK(FS$9),FS$9=0)=FALSE,FS$9=$DL62),1,0)*'4. Formulations'!$J61</f>
        <v>0</v>
      </c>
      <c r="FT62" s="27">
        <f>IF(AND(OR(ISBLANK(FT$9),FT$9=0)=FALSE,FT$9=$DL62),1,0)*'4. Formulations'!$J61</f>
        <v>0</v>
      </c>
      <c r="FU62" s="27">
        <f>IF(AND(OR(ISBLANK(FU$9),FU$9=0)=FALSE,FU$9=$DL62),1,0)*'4. Formulations'!$J61</f>
        <v>0</v>
      </c>
      <c r="FV62" s="27">
        <f>IF(AND(OR(ISBLANK(FV$9),FV$9=0)=FALSE,FV$9=$DL62),1,0)*'4. Formulations'!$J61</f>
        <v>0</v>
      </c>
      <c r="FW62" s="27">
        <f>IF(AND(OR(ISBLANK(FW$9),FW$9=0)=FALSE,FW$9=$DL62),1,0)*'4. Formulations'!$J61</f>
        <v>0</v>
      </c>
      <c r="FX62" s="27">
        <f>IF(AND(OR(ISBLANK(FX$9),FX$9=0)=FALSE,FX$9=$DL62),1,0)*'4. Formulations'!$J61</f>
        <v>0</v>
      </c>
      <c r="FY62" s="27">
        <f>IF(AND(OR(ISBLANK(FY$9),FY$9=0)=FALSE,FY$9=$DL62),1,0)*'4. Formulations'!$J61</f>
        <v>0</v>
      </c>
      <c r="FZ62" s="27">
        <f>IF(AND(OR(ISBLANK(FZ$9),FZ$9=0)=FALSE,FZ$9=$DL62),1,0)*'4. Formulations'!$J61</f>
        <v>0</v>
      </c>
      <c r="GA62" s="27">
        <f>IF(AND(OR(ISBLANK(GA$9),GA$9=0)=FALSE,GA$9=$DL62),1,0)*'4. Formulations'!$J61</f>
        <v>0</v>
      </c>
      <c r="GB62" s="27">
        <f>IF(AND(OR(ISBLANK(GB$9),GB$9=0)=FALSE,GB$9=$DL62),1,0)*'4. Formulations'!$J61</f>
        <v>0</v>
      </c>
      <c r="GC62" s="27">
        <f>IF(AND(OR(ISBLANK(GC$9),GC$9=0)=FALSE,GC$9=$DL62),1,0)*'4. Formulations'!$J61</f>
        <v>0</v>
      </c>
      <c r="GD62" s="27">
        <f>IF(AND(OR(ISBLANK(GD$9),GD$9=0)=FALSE,GD$9=$DL62),1,0)*'4. Formulations'!$J61</f>
        <v>0</v>
      </c>
      <c r="GE62" s="27"/>
      <c r="GF62" s="27"/>
      <c r="GG62" s="27"/>
      <c r="GI62" s="27">
        <f>IF(AND(OR(ISBLANK(GI$9),GI$9=0)=FALSE,SUM($FN62:$GD62)&gt;0,GI$9='2. Protocols'!$G61),1,0)*'4. Formulations'!$J61</f>
        <v>0</v>
      </c>
      <c r="GJ62" s="27">
        <f>IF(AND(OR(ISBLANK(GJ$9),GJ$9=0)=FALSE,SUM($FN62:$GD62)&gt;0,GJ$9='2. Protocols'!$G61),1,0)*'4. Formulations'!$J61</f>
        <v>0</v>
      </c>
      <c r="GK62" s="27">
        <f>IF(AND(OR(ISBLANK(GK$9),GK$9=0)=FALSE,SUM($FN62:$GD62)&gt;0,GK$9='2. Protocols'!$G61),1,0)*'4. Formulations'!$J61</f>
        <v>0</v>
      </c>
      <c r="GL62" s="27">
        <f>IF(AND(OR(ISBLANK(GL$9),GL$9=0)=FALSE,SUM($FN62:$GD62)&gt;0,GL$9='2. Protocols'!$G61),1,0)*'4. Formulations'!$J61</f>
        <v>0</v>
      </c>
      <c r="GM62" s="27">
        <f>IF(AND(OR(ISBLANK(GM$9),GM$9=0)=FALSE,SUM($FN62:$GD62)&gt;0,GM$9='2. Protocols'!$G61),1,0)*'4. Formulations'!$J61</f>
        <v>0</v>
      </c>
      <c r="GN62" s="27">
        <f>IF(AND(OR(ISBLANK(GN$9),GN$9=0)=FALSE,SUM($FN62:$GD62)&gt;0,GN$9='2. Protocols'!$G61),1,0)*'4. Formulations'!$J61</f>
        <v>0</v>
      </c>
      <c r="GO62" s="27">
        <f>IF(AND(OR(ISBLANK(GO$9),GO$9=0)=FALSE,SUM($FN62:$GD62)&gt;0,GO$9='2. Protocols'!$G61),1,0)*'4. Formulations'!$J61</f>
        <v>0</v>
      </c>
      <c r="GP62" s="27">
        <f>IF(AND(OR(ISBLANK(GP$9),GP$9=0)=FALSE,SUM($FN62:$GD62)&gt;0,GP$9='2. Protocols'!$G61),1,0)*'4. Formulations'!$J61</f>
        <v>0</v>
      </c>
      <c r="GQ62" s="27">
        <f>IF(AND(OR(ISBLANK(GQ$9),GQ$9=0)=FALSE,SUM($FN62:$GD62)&gt;0,GQ$9='2. Protocols'!$G61),1,0)*'4. Formulations'!$J61</f>
        <v>0</v>
      </c>
      <c r="GR62" s="27">
        <f>IF(AND(OR(ISBLANK(GR$9),GR$9=0)=FALSE,SUM($FN62:$GD62)&gt;0,GR$9='2. Protocols'!$G61),1,0)*'4. Formulations'!$J61</f>
        <v>0</v>
      </c>
      <c r="GS62" s="27">
        <f>IF(AND(OR(ISBLANK(GS$9),GS$9=0)=FALSE,SUM($FN62:$GD62)&gt;0,GS$9='2. Protocols'!$G61),1,0)*'4. Formulations'!$J61</f>
        <v>0</v>
      </c>
      <c r="GT62" s="27">
        <f>IF(AND(OR(ISBLANK(GT$9),GT$9=0)=FALSE,SUM($FN62:$GD62)&gt;0,GT$9='2. Protocols'!$G61),1,0)*'4. Formulations'!$J61</f>
        <v>0</v>
      </c>
      <c r="GU62" s="27">
        <f>IF(AND(OR(ISBLANK(GU$9),GU$9=0)=FALSE,SUM($FN62:$GD62)&gt;0,GU$9='2. Protocols'!$G61),1,0)*'4. Formulations'!$J61</f>
        <v>0</v>
      </c>
      <c r="GV62" s="27">
        <f>IF(AND(OR(ISBLANK(GV$9),GV$9=0)=FALSE,SUM($FN62:$GD62)&gt;0,GV$9='2. Protocols'!$G61),1,0)*'4. Formulations'!$J61</f>
        <v>0</v>
      </c>
      <c r="GW62" s="27">
        <f>IF(AND(OR(ISBLANK(GW$9),GW$9=0)=FALSE,SUM($FN62:$GD62)&gt;0,GW$9='2. Protocols'!$G61),1,0)*'4. Formulations'!$J61</f>
        <v>0</v>
      </c>
      <c r="GX62" s="27">
        <f>IF(AND(OR(ISBLANK(GX$9),GX$9=0)=FALSE,SUM($FN62:$GD62)&gt;0,GX$9='2. Protocols'!$G61),1,0)*'4. Formulations'!$J61</f>
        <v>0</v>
      </c>
      <c r="GY62" s="27">
        <f>IF(AND(OR(ISBLANK(GY$9),GY$9=0)=FALSE,SUM($FN62:$GD62)&gt;0,GY$9='2. Protocols'!$G61),1,0)*'4. Formulations'!$J61</f>
        <v>0</v>
      </c>
      <c r="GZ62" s="27">
        <f>IF(AND(OR(ISBLANK(GZ$9),GZ$9=0)=FALSE,SUM($FN62:$GD62)&gt;0,GZ$9='2. Protocols'!$G61),1,0)*'4. Formulations'!$J61</f>
        <v>0</v>
      </c>
      <c r="HA62" s="27">
        <f>IF(AND(OR(ISBLANK(HA$9),HA$9=0)=FALSE,SUM($FN62:$GD62)&gt;0,HA$9='2. Protocols'!$G61),1,0)*'4. Formulations'!$J61</f>
        <v>0</v>
      </c>
      <c r="HB62" s="27">
        <f>IF(AND(OR(ISBLANK(HB$9),HB$9=0)=FALSE,SUM($FN62:$GD62)&gt;0,HB$9='2. Protocols'!$G61),1,0)*'4. Formulations'!$J61</f>
        <v>0</v>
      </c>
      <c r="HC62" s="27">
        <f>IF(AND(OR(ISBLANK(HC$9),HC$9=0)=FALSE,SUM($FN62:$GD62)&gt;0,HC$9='2. Protocols'!$G61),1,0)*'4. Formulations'!$J61</f>
        <v>0</v>
      </c>
      <c r="HD62" s="27">
        <f>IF(AND(OR(ISBLANK(HD$9),HD$9=0)=FALSE,SUM($FN62:$GD62)&gt;0,HD$9='2. Protocols'!$G61),1,0)*'4. Formulations'!$J61</f>
        <v>0</v>
      </c>
      <c r="HE62" s="27">
        <f>IF(AND(OR(ISBLANK(HE$9),HE$9=0)=FALSE,SUM($FN62:$GD62)&gt;0,HE$9='2. Protocols'!$G61),1,0)*'4. Formulations'!$J61</f>
        <v>0</v>
      </c>
      <c r="HF62" s="27">
        <f>IF(AND(OR(ISBLANK(HF$9),HF$9=0)=FALSE,SUM($FN62:$GD62)&gt;0,HF$9='2. Protocols'!$G61),1,0)*'4. Formulations'!$J61</f>
        <v>0</v>
      </c>
      <c r="HG62" s="27">
        <f>IF(AND(OR(ISBLANK(HG$9),HG$9=0)=FALSE,SUM($FN62:$GD62)&gt;0,HG$9='2. Protocols'!$G61),1,0)*'4. Formulations'!$J61</f>
        <v>0</v>
      </c>
      <c r="HH62" s="27">
        <f>IF(AND(OR(ISBLANK(HH$9),HH$9=0)=FALSE,SUM($FN62:$GD62)&gt;0,HH$9='2. Protocols'!$G61),1,0)*'4. Formulations'!$J61</f>
        <v>0</v>
      </c>
      <c r="HI62" s="27">
        <f>IF(AND(OR(ISBLANK(HI$9),HI$9=0)=FALSE,SUM($FN62:$GD62)&gt;0,HI$9='2. Protocols'!$G61),1,0)*'4. Formulations'!$J61</f>
        <v>0</v>
      </c>
      <c r="HJ62" s="27">
        <f>IF(AND(OR(ISBLANK(HJ$9),HJ$9=0)=FALSE,SUM($FN62:$GD62)&gt;0,HJ$9='2. Protocols'!$G61),1,0)*'4. Formulations'!$J61</f>
        <v>0</v>
      </c>
      <c r="HK62" s="27">
        <f>IF(AND(OR(ISBLANK(HK$9),HK$9=0)=FALSE,SUM($FN62:$GD62)&gt;0,HK$9='2. Protocols'!$G61),1,0)*'4. Formulations'!$J61</f>
        <v>0</v>
      </c>
      <c r="HL62" s="27">
        <f>IF(AND(OR(ISBLANK(HL$9),HL$9=0)=FALSE,SUM($FN62:$GD62)&gt;0,HL$9='2. Protocols'!$G61),1,0)*'4. Formulations'!$J61</f>
        <v>0</v>
      </c>
      <c r="HM62" s="27">
        <f>IF(AND(OR(ISBLANK(HM$9),HM$9=0)=FALSE,SUM($FN62:$GD62)&gt;0,HM$9='2. Protocols'!$G61),1,0)*'4. Formulations'!$J61</f>
        <v>0</v>
      </c>
      <c r="HN62" s="27">
        <f>IF(AND(OR(ISBLANK(HN$9),HN$9=0)=FALSE,SUM($FN62:$GD62)&gt;0,HN$9='2. Protocols'!$G61),1,0)*'4. Formulations'!$J61</f>
        <v>0</v>
      </c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H62" s="27">
        <f>IF(AND(OR(ISBLANK(GI$9),GI$9=0)=FALSE,IH$9=$DM62),1,0)*'4. Formulations'!$K61</f>
        <v>0</v>
      </c>
      <c r="II62" s="27">
        <f>IF(AND(OR(ISBLANK(GJ$9),GJ$9=0)=FALSE,II$9=$DM62),1,0)*'4. Formulations'!$K61</f>
        <v>0</v>
      </c>
      <c r="IJ62" s="27">
        <f>IF(AND(OR(ISBLANK(GK$9),GK$9=0)=FALSE,IJ$9=$DM62),1,0)*'4. Formulations'!$K61</f>
        <v>0</v>
      </c>
      <c r="IK62" s="27">
        <f>IF(AND(OR(ISBLANK(GL$9),GL$9=0)=FALSE,IK$9=$DM62),1,0)*'4. Formulations'!$K61</f>
        <v>0</v>
      </c>
      <c r="IL62" s="27">
        <f>IF(AND(OR(ISBLANK(GM$9),GM$9=0)=FALSE,IL$9=$DM62),1,0)*'4. Formulations'!$K61</f>
        <v>0</v>
      </c>
      <c r="IM62" s="27">
        <f>IF(AND(OR(ISBLANK(GN$9),GN$9=0)=FALSE,IM$9=$DM62),1,0)*'4. Formulations'!$K61</f>
        <v>0</v>
      </c>
      <c r="IN62" s="27">
        <f>IF(AND(OR(ISBLANK(GO$9),GO$9=0)=FALSE,IN$9=$DM62),1,0)*'4. Formulations'!$K61</f>
        <v>0</v>
      </c>
      <c r="IO62" s="27">
        <f>IF(AND(OR(ISBLANK(GP$9),GP$9=0)=FALSE,IO$9=$DM62),1,0)*'4. Formulations'!$K61</f>
        <v>0</v>
      </c>
      <c r="IP62" s="27">
        <f>IF(AND(OR(ISBLANK(GQ$9),GQ$9=0)=FALSE,IP$9=$DM62),1,0)*'4. Formulations'!$K61</f>
        <v>0</v>
      </c>
      <c r="IQ62" s="27">
        <f>IF(AND(OR(ISBLANK(GR$9),GR$9=0)=FALSE,IQ$9=$DM62),1,0)*'4. Formulations'!$K61</f>
        <v>0</v>
      </c>
      <c r="IR62" s="27">
        <f>IF(AND(OR(ISBLANK(GS$9),GS$9=0)=FALSE,IR$9=$DM62),1,0)*'4. Formulations'!$K61</f>
        <v>0</v>
      </c>
      <c r="IS62" s="27">
        <f>IF(AND(OR(ISBLANK(GO$9),GO$9=0)=FALSE,IS$9=$DM62),1,0)*'4. Formulations'!$K61</f>
        <v>0</v>
      </c>
      <c r="IT62" s="27">
        <f>IF(AND(OR(ISBLANK(GP$9),GP$9=0)=FALSE,IT$9=$DM62),1,0)*'4. Formulations'!$K61</f>
        <v>0</v>
      </c>
      <c r="IU62" s="27">
        <f>IF(AND(OR(ISBLANK(GQ$9),GQ$9=0)=FALSE,IU$9=$DM62),1,0)*'4. Formulations'!$K61</f>
        <v>0</v>
      </c>
      <c r="IV62" s="27"/>
      <c r="IW62" s="27"/>
      <c r="IX62" s="27"/>
      <c r="IY62" s="27"/>
      <c r="IZ62" s="27"/>
      <c r="JA62" s="27"/>
      <c r="JC62" s="27">
        <f>IF(AND(OR(ISBLANK(JC$9),JC$9=0)=FALSE,OR(JC$9='2. Protocols'!$C61,JC$9='2. Protocols'!$E61,JC$9='2. Protocols'!$G61)),1,0)*'4. Formulations'!$L61</f>
        <v>0</v>
      </c>
      <c r="JD62" s="27">
        <f>IF(AND(OR(ISBLANK(JD$9),JD$9=0)=FALSE,OR(JD$9='2. Protocols'!$C61,JD$9='2. Protocols'!$E61,JD$9='2. Protocols'!$G61)),1,0)*'4. Formulations'!$L61</f>
        <v>0</v>
      </c>
      <c r="JE62" s="27">
        <f>IF(AND(OR(ISBLANK(JE$9),JE$9=0)=FALSE,OR(JE$9='2. Protocols'!$C61,JE$9='2. Protocols'!$E61,JE$9='2. Protocols'!$G61)),1,0)*'4. Formulations'!$L61</f>
        <v>0</v>
      </c>
      <c r="JF62" s="27">
        <f>IF(AND(OR(ISBLANK(JF$9),JF$9=0)=FALSE,OR(JF$9='2. Protocols'!$C61,JF$9='2. Protocols'!$E61,JF$9='2. Protocols'!$G61)),1,0)*'4. Formulations'!$L61</f>
        <v>0</v>
      </c>
      <c r="JG62" s="27">
        <f>IF(AND(OR(ISBLANK(JG$9),JG$9=0)=FALSE,OR(JG$9='2. Protocols'!$C61,JG$9='2. Protocols'!$E61,JG$9='2. Protocols'!$G61)),1,0)*'4. Formulations'!$L61</f>
        <v>0</v>
      </c>
      <c r="JH62" s="27">
        <f>IF(AND(OR(ISBLANK(JH$9),JH$9=0)=FALSE,OR(JH$9='2. Protocols'!$C61,JH$9='2. Protocols'!$E61,JH$9='2. Protocols'!$G61)),1,0)*'4. Formulations'!$L61</f>
        <v>0</v>
      </c>
      <c r="JI62" s="27">
        <f>IF(AND(OR(ISBLANK(JI$9),JI$9=0)=FALSE,OR(JI$9='2. Protocols'!$C61,JI$9='2. Protocols'!$E61,JI$9='2. Protocols'!$G61)),1,0)*'4. Formulations'!$L61</f>
        <v>0</v>
      </c>
      <c r="JJ62" s="27">
        <f>IF(AND(OR(ISBLANK(JJ$9),JJ$9=0)=FALSE,OR(JJ$9='2. Protocols'!$C61,JJ$9='2. Protocols'!$E61,JJ$9='2. Protocols'!$G61)),1,0)*'4. Formulations'!$L61</f>
        <v>0</v>
      </c>
      <c r="JK62" s="27">
        <f>IF(AND(OR(ISBLANK(JK$9),JK$9=0)=FALSE,OR(JK$9='2. Protocols'!$C61,JK$9='2. Protocols'!$E61,JK$9='2. Protocols'!$G61)),1,0)*'4. Formulations'!$L61</f>
        <v>0</v>
      </c>
      <c r="JL62" s="27">
        <f>IF(AND(OR(ISBLANK(JL$9),JL$9=0)=FALSE,OR(JL$9='2. Protocols'!$C61,JL$9='2. Protocols'!$E61,JL$9='2. Protocols'!$G61)),1,0)*'4. Formulations'!$L61</f>
        <v>0</v>
      </c>
      <c r="JM62" s="27">
        <f>IF(AND(OR(ISBLANK(JM$9),JM$9=0)=FALSE,OR(JM$9='2. Protocols'!$C61,JM$9='2. Protocols'!$E61,JM$9='2. Protocols'!$G61)),1,0)*'4. Formulations'!$L61</f>
        <v>0</v>
      </c>
      <c r="JN62" s="27">
        <f>IF(AND(OR(ISBLANK(JN$9),JN$9=0)=FALSE,OR(JN$9='2. Protocols'!$C61,JN$9='2. Protocols'!$E61,JN$9='2. Protocols'!$G61)),1,0)*'4. Formulations'!$L61</f>
        <v>0</v>
      </c>
      <c r="JO62" s="27">
        <f>IF(AND(OR(ISBLANK(JO$9),JO$9=0)=FALSE,OR(JO$9='2. Protocols'!$C61,JO$9='2. Protocols'!$E61,JO$9='2. Protocols'!$G61)),1,0)*'4. Formulations'!$L61</f>
        <v>0</v>
      </c>
      <c r="JP62" s="27">
        <f>IF(AND(OR(ISBLANK(JP$9),JP$9=0)=FALSE,OR(JP$9='2. Protocols'!$C61,JP$9='2. Protocols'!$E61,JP$9='2. Protocols'!$G61)),1,0)*'4. Formulations'!$L61</f>
        <v>0</v>
      </c>
      <c r="JQ62" s="27">
        <f>IF(AND(OR(ISBLANK(JQ$9),JQ$9=0)=FALSE,OR(JQ$9='2. Protocols'!$C61,JQ$9='2. Protocols'!$E61,JQ$9='2. Protocols'!$G61)),1,0)*'4. Formulations'!$L61</f>
        <v>0</v>
      </c>
      <c r="JR62" s="27">
        <f>IF(AND(OR(ISBLANK(JR$9),JR$9=0)=FALSE,OR(JR$9='2. Protocols'!$C61,JR$9='2. Protocols'!$E61,JR$9='2. Protocols'!$G61)),1,0)*'4. Formulations'!$L61</f>
        <v>0</v>
      </c>
      <c r="JS62" s="27">
        <f>IF(AND(OR(ISBLANK(JS$9),JS$9=0)=FALSE,OR(JS$9='2. Protocols'!$C61,JS$9='2. Protocols'!$E61,JS$9='2. Protocols'!$G61)),1,0)*'4. Formulations'!$L61</f>
        <v>0</v>
      </c>
      <c r="JT62" s="27">
        <f>IF(AND(OR(ISBLANK(JT$9),JT$9=0)=FALSE,OR(JT$9='2. Protocols'!$C61,JT$9='2. Protocols'!$E61,JT$9='2. Protocols'!$G61)),1,0)*'4. Formulations'!$L61</f>
        <v>0</v>
      </c>
      <c r="JU62" s="27">
        <f>IF(AND(OR(ISBLANK(JU$9),JU$9=0)=FALSE,OR(JU$9='2. Protocols'!$C61,JU$9='2. Protocols'!$E61,JU$9='2. Protocols'!$G61)),1,0)*'4. Formulations'!$L61</f>
        <v>0</v>
      </c>
      <c r="JV62" s="27">
        <f>IF(AND(OR(ISBLANK(JV$9),JV$9=0)=FALSE,OR(JV$9='2. Protocols'!$C61,JV$9='2. Protocols'!$E61,JV$9='2. Protocols'!$G61)),1,0)*'4. Formulations'!$L61</f>
        <v>0</v>
      </c>
      <c r="JW62" s="27">
        <f>IF(AND(OR(ISBLANK(JW$9),JW$9=0)=FALSE,OR(JW$9='2. Protocols'!$C61,JW$9='2. Protocols'!$E61,JW$9='2. Protocols'!$G61)),1,0)*'4. Formulations'!$L61</f>
        <v>0</v>
      </c>
      <c r="JX62" s="27">
        <f>IF(AND(OR(ISBLANK(JX$9),JX$9=0)=FALSE,OR(JX$9='2. Protocols'!$C61,JX$9='2. Protocols'!$E61,JX$9='2. Protocols'!$G61)),1,0)*'4. Formulations'!$L61</f>
        <v>0</v>
      </c>
      <c r="JY62" s="27">
        <f>IF(AND(OR(ISBLANK(JY$9),JY$9=0)=FALSE,OR(JY$9='2. Protocols'!$C61,JY$9='2. Protocols'!$E61,JY$9='2. Protocols'!$G61)),1,0)*'4. Formulations'!$L61</f>
        <v>0</v>
      </c>
      <c r="JZ62" s="27">
        <f>IF(AND(OR(ISBLANK(JZ$9),JZ$9=0)=FALSE,OR(JZ$9='2. Protocols'!$C61,JZ$9='2. Protocols'!$E61,JZ$9='2. Protocols'!$G61)),1,0)*'4. Formulations'!$L61</f>
        <v>0</v>
      </c>
      <c r="KA62" s="27">
        <f>IF(AND(OR(ISBLANK(KA$9),KA$9=0)=FALSE,OR(KA$9='2. Protocols'!$C61,KA$9='2. Protocols'!$E61,KA$9='2. Protocols'!$G61)),1,0)*'4. Formulations'!$L61</f>
        <v>0</v>
      </c>
      <c r="KB62" s="27">
        <f>IF(AND(OR(ISBLANK(KB$9),KB$9=0)=FALSE,OR(KB$9='2. Protocols'!$C61,KB$9='2. Protocols'!$E61,KB$9='2. Protocols'!$G61)),1,0)*'4. Formulations'!$L61</f>
        <v>0</v>
      </c>
      <c r="KC62" s="27">
        <f>IF(AND(OR(ISBLANK(KC$9),KC$9=0)=FALSE,OR(KC$9='2. Protocols'!$C61,KC$9='2. Protocols'!$E61,KC$9='2. Protocols'!$G61)),1,0)*'4. Formulations'!$L61</f>
        <v>0</v>
      </c>
      <c r="KD62" s="27">
        <f>IF(AND(OR(ISBLANK(KD$9),KD$9=0)=FALSE,OR(KD$9='2. Protocols'!$C61,KD$9='2. Protocols'!$E61,KD$9='2. Protocols'!$G61)),1,0)*'4. Formulations'!$L61</f>
        <v>0</v>
      </c>
      <c r="KE62" s="27">
        <f>IF(AND(OR(ISBLANK(KE$9),KE$9=0)=FALSE,OR(KE$9='2. Protocols'!$C61,KE$9='2. Protocols'!$E61,KE$9='2. Protocols'!$G61)),1,0)*'4. Formulations'!$L61</f>
        <v>0</v>
      </c>
      <c r="KF62" s="27">
        <f>IF(AND(OR(ISBLANK(KF$9),KF$9=0)=FALSE,OR(KF$9='2. Protocols'!$C61,KF$9='2. Protocols'!$E61,KF$9='2. Protocols'!$G61)),1,0)*'4. Formulations'!$L61</f>
        <v>0</v>
      </c>
      <c r="KG62" s="27">
        <f>IF(AND(OR(ISBLANK(KG$9),KG$9=0)=FALSE,OR(KG$9='2. Protocols'!$C61,KG$9='2. Protocols'!$E61,KG$9='2. Protocols'!$G61)),1,0)*'4. Formulations'!$L61</f>
        <v>0</v>
      </c>
      <c r="KH62" s="27">
        <f>IF(AND(OR(ISBLANK(KH$9),KH$9=0)=FALSE,OR(KH$9='2. Protocols'!$C61,KH$9='2. Protocols'!$E61,KH$9='2. Protocols'!$G61)),1,0)*'4. Formulations'!$L61</f>
        <v>0</v>
      </c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B62" s="27">
        <f>IF(AND(OR(ISBLANK(LB$9),LB$9=0)=FALSE,LB$9=$DL62),1,0)*'4. Formulations'!$M61</f>
        <v>0</v>
      </c>
      <c r="LC62" s="27">
        <f>IF(AND(OR(ISBLANK(LC$9),LC$9=0)=FALSE,LC$9=$DL62),1,0)*'4. Formulations'!$M61</f>
        <v>0</v>
      </c>
      <c r="LD62" s="27">
        <f>IF(AND(OR(ISBLANK(LD$9),LD$9=0)=FALSE,LD$9=$DL62),1,0)*'4. Formulations'!$M61</f>
        <v>0</v>
      </c>
      <c r="LE62" s="27">
        <f>IF(AND(OR(ISBLANK(LE$9),LE$9=0)=FALSE,LE$9=$DL62),1,0)*'4. Formulations'!$M61</f>
        <v>0</v>
      </c>
      <c r="LF62" s="27">
        <f>IF(AND(OR(ISBLANK(LF$9),LF$9=0)=FALSE,LF$9=$DL62),1,0)*'4. Formulations'!$M61</f>
        <v>0</v>
      </c>
      <c r="LG62" s="27">
        <f>IF(AND(OR(ISBLANK(LG$9),LG$9=0)=FALSE,LG$9=$DL62),1,0)*'4. Formulations'!$M61</f>
        <v>0</v>
      </c>
      <c r="LH62" s="27">
        <f>IF(AND(OR(ISBLANK(LH$9),LH$9=0)=FALSE,LH$9=$DL62),1,0)*'4. Formulations'!$M61</f>
        <v>0</v>
      </c>
      <c r="LI62" s="27">
        <f>IF(AND(OR(ISBLANK(LI$9),LI$9=0)=FALSE,LI$9=$DL62),1,0)*'4. Formulations'!$M61</f>
        <v>0</v>
      </c>
      <c r="LJ62" s="27">
        <f>IF(AND(OR(ISBLANK(LJ$9),LJ$9=0)=FALSE,LJ$9=$DL62),1,0)*'4. Formulations'!$M61</f>
        <v>0</v>
      </c>
      <c r="LK62" s="27">
        <f>IF(AND(OR(ISBLANK(LK$9),LK$9=0)=FALSE,LK$9=$DL62),1,0)*'4. Formulations'!$M61</f>
        <v>0</v>
      </c>
      <c r="LL62" s="27">
        <f>IF(AND(OR(ISBLANK(LL$9),LL$9=0)=FALSE,LL$9=$DL62),1,0)*'4. Formulations'!$M61</f>
        <v>0</v>
      </c>
      <c r="LM62" s="27">
        <f>IF(AND(OR(ISBLANK(LM$9),LM$9=0)=FALSE,LM$9=$DL62),1,0)*'4. Formulations'!$M61</f>
        <v>0</v>
      </c>
      <c r="LN62" s="27">
        <f>IF(AND(OR(ISBLANK(LN$9),LN$9=0)=FALSE,LN$9=$DL62),1,0)*'4. Formulations'!$M61</f>
        <v>0</v>
      </c>
      <c r="LO62" s="27">
        <f>IF(AND(OR(ISBLANK(LO$9),LO$9=0)=FALSE,LO$9=$DL62),1,0)*'4. Formulations'!$M61</f>
        <v>0</v>
      </c>
      <c r="LP62" s="27">
        <f>IF(AND(OR(ISBLANK(LP$9),LP$9=0)=FALSE,LP$9=$DL62),1,0)*'4. Formulations'!$M61</f>
        <v>0</v>
      </c>
      <c r="LQ62" s="27">
        <f>IF(AND(OR(ISBLANK(LQ$9),LQ$9=0)=FALSE,LQ$9=$DL62),1,0)*'4. Formulations'!$M61</f>
        <v>0</v>
      </c>
      <c r="LR62" s="27">
        <f>IF(AND(OR(ISBLANK(LR$9),LR$9=0)=FALSE,LR$9=$DL62),1,0)*'4. Formulations'!$M61</f>
        <v>0</v>
      </c>
      <c r="LS62" s="27"/>
      <c r="LT62" s="27"/>
      <c r="LU62" s="27"/>
      <c r="LW62" s="27">
        <f>IF(AND(OR(ISBLANK(LW$9),LW$9=0)=FALSE,SUM($LB62:$LR62)&gt;0,LW$9='2. Protocols'!$G61),1,0)*'4. Formulations'!$M61</f>
        <v>0</v>
      </c>
      <c r="LX62" s="27">
        <f>IF(AND(OR(ISBLANK(LX$9),LX$9=0)=FALSE,SUM($LB62:$LR62)&gt;0,LX$9='2. Protocols'!$G61),1,0)*'4. Formulations'!$M61</f>
        <v>0</v>
      </c>
      <c r="LY62" s="27">
        <f>IF(AND(OR(ISBLANK(LY$9),LY$9=0)=FALSE,SUM($LB62:$LR62)&gt;0,LY$9='2. Protocols'!$G61),1,0)*'4. Formulations'!$M61</f>
        <v>0</v>
      </c>
      <c r="LZ62" s="27">
        <f>IF(AND(OR(ISBLANK(LZ$9),LZ$9=0)=FALSE,SUM($LB62:$LR62)&gt;0,LZ$9='2. Protocols'!$G61),1,0)*'4. Formulations'!$M61</f>
        <v>0</v>
      </c>
      <c r="MA62" s="27">
        <f>IF(AND(OR(ISBLANK(MA$9),MA$9=0)=FALSE,SUM($LB62:$LR62)&gt;0,MA$9='2. Protocols'!$G61),1,0)*'4. Formulations'!$M61</f>
        <v>0</v>
      </c>
      <c r="MB62" s="27">
        <f>IF(AND(OR(ISBLANK(MB$9),MB$9=0)=FALSE,SUM($LB62:$LR62)&gt;0,MB$9='2. Protocols'!$G61),1,0)*'4. Formulations'!$M61</f>
        <v>0</v>
      </c>
      <c r="MC62" s="27">
        <f>IF(AND(OR(ISBLANK(MC$9),MC$9=0)=FALSE,SUM($LB62:$LR62)&gt;0,MC$9='2. Protocols'!$G61),1,0)*'4. Formulations'!$M61</f>
        <v>0</v>
      </c>
      <c r="MD62" s="27">
        <f>IF(AND(OR(ISBLANK(MD$9),MD$9=0)=FALSE,SUM($LB62:$LR62)&gt;0,MD$9='2. Protocols'!$G61),1,0)*'4. Formulations'!$M61</f>
        <v>0</v>
      </c>
      <c r="ME62" s="27">
        <f>IF(AND(OR(ISBLANK(ME$9),ME$9=0)=FALSE,SUM($LB62:$LR62)&gt;0,ME$9='2. Protocols'!$G61),1,0)*'4. Formulations'!$M61</f>
        <v>0</v>
      </c>
      <c r="MF62" s="27">
        <f>IF(AND(OR(ISBLANK(MF$9),MF$9=0)=FALSE,SUM($LB62:$LR62)&gt;0,MF$9='2. Protocols'!$G61),1,0)*'4. Formulations'!$M61</f>
        <v>0</v>
      </c>
      <c r="MG62" s="27">
        <f>IF(AND(OR(ISBLANK(MG$9),MG$9=0)=FALSE,SUM($LB62:$LR62)&gt;0,MG$9='2. Protocols'!$G61),1,0)*'4. Formulations'!$M61</f>
        <v>0</v>
      </c>
      <c r="MH62" s="27">
        <f>IF(AND(OR(ISBLANK(MH$9),MH$9=0)=FALSE,SUM($LB62:$LR62)&gt;0,MH$9='2. Protocols'!$G61),1,0)*'4. Formulations'!$M61</f>
        <v>0</v>
      </c>
      <c r="MI62" s="27">
        <f>IF(AND(OR(ISBLANK(MI$9),MI$9=0)=FALSE,SUM($LB62:$LR62)&gt;0,MI$9='2. Protocols'!$G61),1,0)*'4. Formulations'!$M61</f>
        <v>0</v>
      </c>
      <c r="MJ62" s="27">
        <f>IF(AND(OR(ISBLANK(MJ$9),MJ$9=0)=FALSE,SUM($LB62:$LR62)&gt;0,MJ$9='2. Protocols'!$G61),1,0)*'4. Formulations'!$M61</f>
        <v>0</v>
      </c>
      <c r="MK62" s="27">
        <f>IF(AND(OR(ISBLANK(MK$9),MK$9=0)=FALSE,SUM($LB62:$LR62)&gt;0,MK$9='2. Protocols'!$G61),1,0)*'4. Formulations'!$M61</f>
        <v>0</v>
      </c>
      <c r="ML62" s="27">
        <f>IF(AND(OR(ISBLANK(ML$9),ML$9=0)=FALSE,SUM($LB62:$LR62)&gt;0,ML$9='2. Protocols'!$G61),1,0)*'4. Formulations'!$M61</f>
        <v>0</v>
      </c>
      <c r="MM62" s="27">
        <f>IF(AND(OR(ISBLANK(MM$9),MM$9=0)=FALSE,SUM($LB62:$LR62)&gt;0,MM$9='2. Protocols'!$G61),1,0)*'4. Formulations'!$M61</f>
        <v>0</v>
      </c>
      <c r="MN62" s="27">
        <f>IF(AND(OR(ISBLANK(MN$9),MN$9=0)=FALSE,SUM($LB62:$LR62)&gt;0,MN$9='2. Protocols'!$G61),1,0)*'4. Formulations'!$M61</f>
        <v>0</v>
      </c>
      <c r="MO62" s="27">
        <f>IF(AND(OR(ISBLANK(MO$9),MO$9=0)=FALSE,SUM($LB62:$LR62)&gt;0,MO$9='2. Protocols'!$G61),1,0)*'4. Formulations'!$M61</f>
        <v>0</v>
      </c>
      <c r="MP62" s="27">
        <f>IF(AND(OR(ISBLANK(MP$9),MP$9=0)=FALSE,SUM($LB62:$LR62)&gt;0,MP$9='2. Protocols'!$G61),1,0)*'4. Formulations'!$M61</f>
        <v>0</v>
      </c>
      <c r="MQ62" s="27">
        <f>IF(AND(OR(ISBLANK(MQ$9),MQ$9=0)=FALSE,SUM($LB62:$LR62)&gt;0,MQ$9='2. Protocols'!$G61),1,0)*'4. Formulations'!$M61</f>
        <v>0</v>
      </c>
      <c r="MR62" s="27">
        <f>IF(AND(OR(ISBLANK(MR$9),MR$9=0)=FALSE,SUM($LB62:$LR62)&gt;0,MR$9='2. Protocols'!$G61),1,0)*'4. Formulations'!$M61</f>
        <v>0</v>
      </c>
      <c r="MS62" s="27">
        <f>IF(AND(OR(ISBLANK(MS$9),MS$9=0)=FALSE,SUM($LB62:$LR62)&gt;0,MS$9='2. Protocols'!$G61),1,0)*'4. Formulations'!$M61</f>
        <v>0</v>
      </c>
      <c r="MT62" s="27">
        <f>IF(AND(OR(ISBLANK(MT$9),MT$9=0)=FALSE,SUM($LB62:$LR62)&gt;0,MT$9='2. Protocols'!$G61),1,0)*'4. Formulations'!$M61</f>
        <v>0</v>
      </c>
      <c r="MU62" s="27">
        <f>IF(AND(OR(ISBLANK(MU$9),MU$9=0)=FALSE,SUM($LB62:$LR62)&gt;0,MU$9='2. Protocols'!$G61),1,0)*'4. Formulations'!$M61</f>
        <v>0</v>
      </c>
      <c r="MV62" s="27">
        <f>IF(AND(OR(ISBLANK(MV$9),MV$9=0)=FALSE,SUM($LB62:$LR62)&gt;0,MV$9='2. Protocols'!$G61),1,0)*'4. Formulations'!$M61</f>
        <v>0</v>
      </c>
      <c r="MW62" s="27">
        <f>IF(AND(OR(ISBLANK(MW$9),MW$9=0)=FALSE,SUM($LB62:$LR62)&gt;0,MW$9='2. Protocols'!$G61),1,0)*'4. Formulations'!$M61</f>
        <v>0</v>
      </c>
      <c r="MX62" s="27">
        <f>IF(AND(OR(ISBLANK(MX$9),MX$9=0)=FALSE,SUM($LB62:$LR62)&gt;0,MX$9='2. Protocols'!$G61),1,0)*'4. Formulations'!$M61</f>
        <v>0</v>
      </c>
      <c r="MY62" s="27">
        <f>IF(AND(OR(ISBLANK(MY$9),MY$9=0)=FALSE,SUM($LB62:$LR62)&gt;0,MY$9='2. Protocols'!$G61),1,0)*'4. Formulations'!$M61</f>
        <v>0</v>
      </c>
      <c r="MZ62" s="27">
        <f>IF(AND(OR(ISBLANK(MZ$9),MZ$9=0)=FALSE,SUM($LB62:$LR62)&gt;0,MZ$9='2. Protocols'!$G61),1,0)*'4. Formulations'!$M61</f>
        <v>0</v>
      </c>
      <c r="NA62" s="27">
        <f>IF(AND(OR(ISBLANK(NA$9),NA$9=0)=FALSE,SUM($LB62:$LR62)&gt;0,NA$9='2. Protocols'!$G61),1,0)*'4. Formulations'!$M61</f>
        <v>0</v>
      </c>
      <c r="NB62" s="27">
        <f>IF(AND(OR(ISBLANK(NB$9),NB$9=0)=FALSE,SUM($LB62:$LR62)&gt;0,NB$9='2. Protocols'!$G61),1,0)*'4. Formulations'!$M61</f>
        <v>0</v>
      </c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V62" s="27">
        <f>IF(AND(OR(ISBLANK(NV$9),NV$9=0)=FALSE,NV$9=$DM62),1,0)*'4. Formulations'!$N61</f>
        <v>0</v>
      </c>
      <c r="NW62" s="721">
        <f>IF(AND(OR(ISBLANK(NW$9),NW$9=0)=FALSE,NW$9=$DM62),1,0)*'4. Formulations'!$N61</f>
        <v>0</v>
      </c>
      <c r="NX62" s="27">
        <f>IF(AND(OR(ISBLANK(NX$9),NX$9=0)=FALSE,NX$9=$DM62),1,0)*'4. Formulations'!$N61</f>
        <v>0</v>
      </c>
      <c r="NY62" s="27">
        <f>IF(AND(OR(ISBLANK(NY$9),NY$9=0)=FALSE,NY$9=$DM62),1,0)*'4. Formulations'!$N61</f>
        <v>0</v>
      </c>
      <c r="NZ62" s="27">
        <f>IF(AND(OR(ISBLANK(NZ$9),NZ$9=0)=FALSE,NZ$9=$DM62),1,0)*'4. Formulations'!$N61</f>
        <v>0</v>
      </c>
      <c r="OA62" s="27">
        <f>IF(AND(OR(ISBLANK(OA$9),OA$9=0)=FALSE,OA$9=$DM62),1,0)*'4. Formulations'!$N61</f>
        <v>0</v>
      </c>
      <c r="OB62" s="27">
        <f>IF(AND(OR(ISBLANK(OB$9),OB$9=0)=FALSE,OB$9=$DM62),1,0)*'4. Formulations'!$N61</f>
        <v>0</v>
      </c>
      <c r="OC62" s="27">
        <f>IF(AND(OR(ISBLANK(OC$9),OC$9=0)=FALSE,OC$9=$DM62),1,0)*'4. Formulations'!$N61</f>
        <v>0</v>
      </c>
      <c r="OD62" s="27">
        <f>IF(AND(OR(ISBLANK(OD$9),OD$9=0)=FALSE,OD$9=$DM62),1,0)*'4. Formulations'!$N61</f>
        <v>0</v>
      </c>
      <c r="OE62" s="27">
        <f>IF(AND(OR(ISBLANK(OE$9),OE$9=0)=FALSE,OE$9=$DM62),1,0)*'4. Formulations'!$N61</f>
        <v>0</v>
      </c>
      <c r="OF62" s="27">
        <f>IF(AND(OR(ISBLANK(OF$9),OF$9=0)=FALSE,OF$9=$DM62),1,0)*'4. Formulations'!$N61</f>
        <v>0</v>
      </c>
      <c r="OG62" s="27">
        <f>IF(AND(OR(ISBLANK(OG$9),OG$9=0)=FALSE,OG$9=$DM62),1,0)*'4. Formulations'!$N61</f>
        <v>0</v>
      </c>
      <c r="OH62" s="27">
        <f>IF(AND(OR(ISBLANK(OH$9),OH$9=0)=FALSE,OH$9=$DM62),1,0)*'4. Formulations'!$N61</f>
        <v>0</v>
      </c>
      <c r="OI62" s="27">
        <f>IF(AND(OR(ISBLANK(OI$9),OI$9=0)=FALSE,OI$9=$DM62),1,0)*'4. Formulations'!$N61</f>
        <v>0</v>
      </c>
      <c r="OJ62" s="27">
        <f>IF(AND(OR(ISBLANK(OJ$9),OJ$9=0)=FALSE,OJ$9=$DM62),1,0)*'4. Formulations'!$N61</f>
        <v>0</v>
      </c>
      <c r="OK62" s="27">
        <f>IF(AND(OR(ISBLANK(OK$9),OK$9=0)=FALSE,OK$9=$DM62),1,0)*'4. Formulations'!$N61</f>
        <v>0</v>
      </c>
      <c r="OL62" s="27">
        <f>IF(AND(OR(ISBLANK(OL$9),OL$9=0)=FALSE,OL$9=$DM62),1,0)*'4. Formulations'!$N61</f>
        <v>0</v>
      </c>
      <c r="OM62" s="27"/>
      <c r="ON62" s="27"/>
      <c r="OO62" s="27"/>
      <c r="OQ62" s="27">
        <f>IF(AND(OR(ISBLANK(OQ$9),OQ$9=0)=FALSE,OR(OQ$9='2. Protocols'!$C61,OQ$9='2. Protocols'!$E61,OQ$9='2. Protocols'!$G61)),1,0)*'4. Formulations'!$O61</f>
        <v>0</v>
      </c>
      <c r="OR62" s="27">
        <f>IF(AND(OR(ISBLANK(OR$9),OR$9=0)=FALSE,OR(OR$9='2. Protocols'!$C61,OR$9='2. Protocols'!$E61,OR$9='2. Protocols'!$G61)),1,0)*'4. Formulations'!$O61</f>
        <v>0</v>
      </c>
      <c r="OS62" s="27">
        <f>IF(AND(OR(ISBLANK(OS$9),OS$9=0)=FALSE,OR(OS$9='2. Protocols'!$C61,OS$9='2. Protocols'!$E61,OS$9='2. Protocols'!$G61)),1,0)*'4. Formulations'!$O61</f>
        <v>0</v>
      </c>
      <c r="OT62" s="27">
        <f>IF(AND(OR(ISBLANK(OT$9),OT$9=0)=FALSE,OR(OT$9='2. Protocols'!$C61,OT$9='2. Protocols'!$E61,OT$9='2. Protocols'!$G61)),1,0)*'4. Formulations'!$O61</f>
        <v>0</v>
      </c>
      <c r="OU62" s="27">
        <f>IF(AND(OR(ISBLANK(OU$9),OU$9=0)=FALSE,OR(OU$9='2. Protocols'!$C61,OU$9='2. Protocols'!$E61,OU$9='2. Protocols'!$G61)),1,0)*'4. Formulations'!$O61</f>
        <v>0</v>
      </c>
      <c r="OV62" s="27">
        <f>IF(AND(OR(ISBLANK(OV$9),OV$9=0)=FALSE,OR(OV$9='2. Protocols'!$C61,OV$9='2. Protocols'!$E61,OV$9='2. Protocols'!$G61)),1,0)*'4. Formulations'!$O61</f>
        <v>0</v>
      </c>
      <c r="OW62" s="27">
        <f>IF(AND(OR(ISBLANK(OW$9),OW$9=0)=FALSE,OR(OW$9='2. Protocols'!$C61,OW$9='2. Protocols'!$E61,OW$9='2. Protocols'!$G61)),1,0)*'4. Formulations'!$O61</f>
        <v>0</v>
      </c>
      <c r="OX62" s="27">
        <f>IF(AND(OR(ISBLANK(OX$9),OX$9=0)=FALSE,OR(OX$9='2. Protocols'!$C61,OX$9='2. Protocols'!$E61,OX$9='2. Protocols'!$G61)),1,0)*'4. Formulations'!$O61</f>
        <v>0</v>
      </c>
      <c r="OY62" s="27">
        <f>IF(AND(OR(ISBLANK(OY$9),OY$9=0)=FALSE,OR(OY$9='2. Protocols'!$C61,OY$9='2. Protocols'!$E61,OY$9='2. Protocols'!$G61)),1,0)*'4. Formulations'!$O61</f>
        <v>0</v>
      </c>
      <c r="OZ62" s="27">
        <f>IF(AND(OR(ISBLANK(OZ$9),OZ$9=0)=FALSE,OR(OZ$9='2. Protocols'!$C61,OZ$9='2. Protocols'!$E61,OZ$9='2. Protocols'!$G61)),1,0)*'4. Formulations'!$O61</f>
        <v>0</v>
      </c>
      <c r="PA62" s="27">
        <f>IF(AND(OR(ISBLANK(PA$9),PA$9=0)=FALSE,OR(PA$9='2. Protocols'!$C61,PA$9='2. Protocols'!$E61,PA$9='2. Protocols'!$G61)),1,0)*'4. Formulations'!$O61</f>
        <v>0</v>
      </c>
      <c r="PB62" s="27">
        <f>IF(AND(OR(ISBLANK(PB$9),PB$9=0)=FALSE,OR(PB$9='2. Protocols'!$C61,PB$9='2. Protocols'!$E61,PB$9='2. Protocols'!$G61)),1,0)*'4. Formulations'!$O61</f>
        <v>0</v>
      </c>
      <c r="PC62" s="27">
        <f>IF(AND(OR(ISBLANK(PC$9),PC$9=0)=FALSE,OR(PC$9='2. Protocols'!$C61,PC$9='2. Protocols'!$E61,PC$9='2. Protocols'!$G61)),1,0)*'4. Formulations'!$O61</f>
        <v>0</v>
      </c>
      <c r="PD62" s="27">
        <f>IF(AND(OR(ISBLANK(PD$9),PD$9=0)=FALSE,OR(PD$9='2. Protocols'!$C61,PD$9='2. Protocols'!$E61,PD$9='2. Protocols'!$G61)),1,0)*'4. Formulations'!$O61</f>
        <v>0</v>
      </c>
      <c r="PE62" s="27">
        <f>IF(AND(OR(ISBLANK(PE$9),PE$9=0)=FALSE,OR(PE$9='2. Protocols'!$C61,PE$9='2. Protocols'!$E61,PE$9='2. Protocols'!$G61)),1,0)*'4. Formulations'!$O61</f>
        <v>0</v>
      </c>
      <c r="PF62" s="27">
        <f>IF(AND(OR(ISBLANK(PF$9),PF$9=0)=FALSE,OR(PF$9='2. Protocols'!$C61,PF$9='2. Protocols'!$E61,PF$9='2. Protocols'!$G61)),1,0)*'4. Formulations'!$O61</f>
        <v>0</v>
      </c>
      <c r="PG62" s="27">
        <f>IF(AND(OR(ISBLANK(PG$9),PG$9=0)=FALSE,OR(PG$9='2. Protocols'!$C61,PG$9='2. Protocols'!$E61,PG$9='2. Protocols'!$G61)),1,0)*'4. Formulations'!$O61</f>
        <v>0</v>
      </c>
      <c r="PH62" s="27">
        <f>IF(AND(OR(ISBLANK(PH$9),PH$9=0)=FALSE,OR(PH$9='2. Protocols'!$C61,PH$9='2. Protocols'!$E61,PH$9='2. Protocols'!$G61)),1,0)*'4. Formulations'!$O61</f>
        <v>0</v>
      </c>
      <c r="PI62" s="27">
        <f>IF(AND(OR(ISBLANK(PI$9),PI$9=0)=FALSE,OR(PI$9='2. Protocols'!$C61,PI$9='2. Protocols'!$E61,PI$9='2. Protocols'!$G61)),1,0)*'4. Formulations'!$O61</f>
        <v>0</v>
      </c>
      <c r="PJ62" s="27">
        <f>IF(AND(OR(ISBLANK(PJ$9),PJ$9=0)=FALSE,OR(PJ$9='2. Protocols'!$C61,PJ$9='2. Protocols'!$E61,PJ$9='2. Protocols'!$G61)),1,0)*'4. Formulations'!$O61</f>
        <v>0</v>
      </c>
      <c r="PK62" s="27">
        <f>IF(AND(OR(ISBLANK(PK$9),PK$9=0)=FALSE,OR(PK$9='2. Protocols'!$C61,PK$9='2. Protocols'!$E61,PK$9='2. Protocols'!$G61)),1,0)*'4. Formulations'!$O61</f>
        <v>0</v>
      </c>
      <c r="PL62" s="27">
        <f>IF(AND(OR(ISBLANK(PL$9),PL$9=0)=FALSE,OR(PL$9='2. Protocols'!$C61,PL$9='2. Protocols'!$E61,PL$9='2. Protocols'!$G61)),1,0)*'4. Formulations'!$O61</f>
        <v>0</v>
      </c>
      <c r="PM62" s="27">
        <f>IF(AND(OR(ISBLANK(PM$9),PM$9=0)=FALSE,OR(PM$9='2. Protocols'!$C61,PM$9='2. Protocols'!$E61,PM$9='2. Protocols'!$G61)),1,0)*'4. Formulations'!$O61</f>
        <v>0</v>
      </c>
      <c r="PN62" s="27">
        <f>IF(AND(OR(ISBLANK(PN$9),PN$9=0)=FALSE,OR(PN$9='2. Protocols'!$C61,PN$9='2. Protocols'!$E61,PN$9='2. Protocols'!$G61)),1,0)*'4. Formulations'!$O61</f>
        <v>0</v>
      </c>
      <c r="PO62" s="27">
        <f>IF(AND(OR(ISBLANK(PO$9),PO$9=0)=FALSE,OR(PO$9='2. Protocols'!$C61,PO$9='2. Protocols'!$E61,PO$9='2. Protocols'!$G61)),1,0)*'4. Formulations'!$O61</f>
        <v>0</v>
      </c>
      <c r="PP62" s="27">
        <f>IF(AND(OR(ISBLANK(PP$9),PP$9=0)=FALSE,OR(PP$9='2. Protocols'!$C61,PP$9='2. Protocols'!$E61,PP$9='2. Protocols'!$G61)),1,0)*'4. Formulations'!$O61</f>
        <v>0</v>
      </c>
      <c r="PQ62" s="27">
        <f>IF(AND(OR(ISBLANK(PQ$9),PQ$9=0)=FALSE,OR(PQ$9='2. Protocols'!$C61,PQ$9='2. Protocols'!$E61,PQ$9='2. Protocols'!$G61)),1,0)*'4. Formulations'!$O61</f>
        <v>0</v>
      </c>
      <c r="PR62" s="27">
        <f>IF(AND(OR(ISBLANK(PR$9),PR$9=0)=FALSE,OR(PR$9='2. Protocols'!$C61,PR$9='2. Protocols'!$E61,PR$9='2. Protocols'!$G61)),1,0)*'4. Formulations'!$O61</f>
        <v>0</v>
      </c>
      <c r="PS62" s="27">
        <f>IF(AND(OR(ISBLANK(PS$9),PS$9=0)=FALSE,OR(PS$9='2. Protocols'!$C61,PS$9='2. Protocols'!$E61,PS$9='2. Protocols'!$G61)),1,0)*'4. Formulations'!$O61</f>
        <v>0</v>
      </c>
      <c r="PT62" s="27">
        <f>IF(AND(OR(ISBLANK(PT$9),PT$9=0)=FALSE,OR(PT$9='2. Protocols'!$C61,PT$9='2. Protocols'!$E61,PT$9='2. Protocols'!$G61)),1,0)*'4. Formulations'!$O61</f>
        <v>0</v>
      </c>
      <c r="PU62" s="27">
        <f>IF(AND(OR(ISBLANK(PU$9),PU$9=0)=FALSE,OR(PU$9='2. Protocols'!$C61,PU$9='2. Protocols'!$E61,PU$9='2. Protocols'!$G61)),1,0)*'4. Formulations'!$O61</f>
        <v>0</v>
      </c>
      <c r="PV62" s="27">
        <f>IF(AND(OR(ISBLANK(PV$9),PV$9=0)=FALSE,OR(PV$9='2. Protocols'!$C61,PV$9='2. Protocols'!$E61,PV$9='2. Protocols'!$G61)),1,0)*'4. Formulations'!$O61</f>
        <v>0</v>
      </c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P62" s="27">
        <f>IF(AND(OR(ISBLANK(QP$9),QP$9=0)=FALSE,QP$9=$DL62),1,0)*'4. Formulations'!$P61</f>
        <v>0</v>
      </c>
      <c r="QQ62" s="27">
        <f>IF(AND(OR(ISBLANK(QQ$9),QQ$9=0)=FALSE,QQ$9=$DL62),1,0)*'4. Formulations'!$P61</f>
        <v>0</v>
      </c>
      <c r="QR62" s="27">
        <f>IF(AND(OR(ISBLANK(QR$9),QR$9=0)=FALSE,QR$9=$DL62),1,0)*'4. Formulations'!$P61</f>
        <v>0</v>
      </c>
      <c r="QS62" s="27">
        <f>IF(AND(OR(ISBLANK(QS$9),QS$9=0)=FALSE,QS$9=$DL62),1,0)*'4. Formulations'!$P61</f>
        <v>0</v>
      </c>
      <c r="QT62" s="27">
        <f>IF(AND(OR(ISBLANK(QT$9),QT$9=0)=FALSE,QT$9=$DL62),1,0)*'4. Formulations'!$P61</f>
        <v>0</v>
      </c>
      <c r="QU62" s="27">
        <f>IF(AND(OR(ISBLANK(QU$9),QU$9=0)=FALSE,QU$9=$DL62),1,0)*'4. Formulations'!$P61</f>
        <v>0</v>
      </c>
      <c r="QV62" s="27">
        <f>IF(AND(OR(ISBLANK(QV$9),QV$9=0)=FALSE,QV$9=$DL62),1,0)*'4. Formulations'!$P61</f>
        <v>0</v>
      </c>
      <c r="QW62" s="27">
        <f>IF(AND(OR(ISBLANK(QW$9),QW$9=0)=FALSE,QW$9=$DL62),1,0)*'4. Formulations'!$P61</f>
        <v>0</v>
      </c>
      <c r="QX62" s="27">
        <f>IF(AND(OR(ISBLANK(QX$9),QX$9=0)=FALSE,QX$9=$DL62),1,0)*'4. Formulations'!$P61</f>
        <v>0</v>
      </c>
      <c r="QY62" s="27">
        <f>IF(AND(OR(ISBLANK(QY$9),QY$9=0)=FALSE,QY$9=$DL62),1,0)*'4. Formulations'!$P61</f>
        <v>0</v>
      </c>
      <c r="QZ62" s="27">
        <f>IF(AND(OR(ISBLANK(QZ$9),QZ$9=0)=FALSE,QZ$9=$DL62),1,0)*'4. Formulations'!$P61</f>
        <v>0</v>
      </c>
      <c r="RA62" s="27">
        <f>IF(AND(OR(ISBLANK(RA$9),RA$9=0)=FALSE,RA$9=$DL62),1,0)*'4. Formulations'!$P61</f>
        <v>0</v>
      </c>
      <c r="RB62" s="27">
        <f>IF(AND(OR(ISBLANK(RB$9),RB$9=0)=FALSE,RB$9=$DL62),1,0)*'4. Formulations'!$P61</f>
        <v>0</v>
      </c>
      <c r="RC62" s="27">
        <f>IF(AND(OR(ISBLANK(RC$9),RC$9=0)=FALSE,RC$9=$DL62),1,0)*'4. Formulations'!$P61</f>
        <v>0</v>
      </c>
      <c r="RD62" s="27">
        <f>IF(AND(OR(ISBLANK(RD$9),RD$9=0)=FALSE,RD$9=$DL62),1,0)*'4. Formulations'!$P61</f>
        <v>0</v>
      </c>
      <c r="RE62" s="27">
        <f>IF(AND(OR(ISBLANK(RE$9),RE$9=0)=FALSE,RE$9=$DL62),1,0)*'4. Formulations'!$P61</f>
        <v>0</v>
      </c>
      <c r="RF62" s="27">
        <f>IF(AND(OR(ISBLANK(RF$9),RF$9=0)=FALSE,RF$9=$DL62),1,0)*'4. Formulations'!$P61</f>
        <v>0</v>
      </c>
      <c r="RG62" s="27"/>
      <c r="RH62" s="27"/>
      <c r="RI62" s="27"/>
      <c r="RK62" s="27">
        <f>IF(AND(OR(ISBLANK(RK$9),RK$9=0)=FALSE,SUM($QP62:$RF62)&gt;0,RK$9='2. Protocols'!$G61),1,0)*'4. Formulations'!$P61</f>
        <v>0</v>
      </c>
      <c r="RL62" s="27">
        <f>IF(AND(OR(ISBLANK(RL$9),RL$9=0)=FALSE,SUM($QP62:$RF62)&gt;0,RL$9='2. Protocols'!$G61),1,0)*'4. Formulations'!$P61</f>
        <v>0</v>
      </c>
      <c r="RM62" s="27">
        <f>IF(AND(OR(ISBLANK(RM$9),RM$9=0)=FALSE,SUM($QP62:$RF62)&gt;0,RM$9='2. Protocols'!$G61),1,0)*'4. Formulations'!$P61</f>
        <v>0</v>
      </c>
      <c r="RN62" s="27">
        <f>IF(AND(OR(ISBLANK(RN$9),RN$9=0)=FALSE,SUM($QP62:$RF62)&gt;0,RN$9='2. Protocols'!$G61),1,0)*'4. Formulations'!$P61</f>
        <v>0</v>
      </c>
      <c r="RO62" s="27">
        <f>IF(AND(OR(ISBLANK(RO$9),RO$9=0)=FALSE,SUM($QP62:$RF62)&gt;0,RO$9='2. Protocols'!$G61),1,0)*'4. Formulations'!$P61</f>
        <v>0</v>
      </c>
      <c r="RP62" s="27">
        <f>IF(AND(OR(ISBLANK(RP$9),RP$9=0)=FALSE,SUM($QP62:$RF62)&gt;0,RP$9='2. Protocols'!$G61),1,0)*'4. Formulations'!$P61</f>
        <v>0</v>
      </c>
      <c r="RQ62" s="27">
        <f>IF(AND(OR(ISBLANK(RQ$9),RQ$9=0)=FALSE,SUM($QP62:$RF62)&gt;0,RQ$9='2. Protocols'!$G61),1,0)*'4. Formulations'!$P61</f>
        <v>0</v>
      </c>
      <c r="RR62" s="27">
        <f>IF(AND(OR(ISBLANK(RR$9),RR$9=0)=FALSE,SUM($QP62:$RF62)&gt;0,RR$9='2. Protocols'!$G61),1,0)*'4. Formulations'!$P61</f>
        <v>0</v>
      </c>
      <c r="RS62" s="27">
        <f>IF(AND(OR(ISBLANK(RS$9),RS$9=0)=FALSE,SUM($QP62:$RF62)&gt;0,RS$9='2. Protocols'!$G61),1,0)*'4. Formulations'!$P61</f>
        <v>0</v>
      </c>
      <c r="RT62" s="27">
        <f>IF(AND(OR(ISBLANK(RT$9),RT$9=0)=FALSE,SUM($QP62:$RF62)&gt;0,RT$9='2. Protocols'!$G61),1,0)*'4. Formulations'!$P61</f>
        <v>0</v>
      </c>
      <c r="RU62" s="27">
        <f>IF(AND(OR(ISBLANK(RU$9),RU$9=0)=FALSE,SUM($QP62:$RF62)&gt;0,RU$9='2. Protocols'!$G61),1,0)*'4. Formulations'!$P61</f>
        <v>0</v>
      </c>
      <c r="RV62" s="27">
        <f>IF(AND(OR(ISBLANK(RV$9),RV$9=0)=FALSE,SUM($QP62:$RF62)&gt;0,RV$9='2. Protocols'!$G61),1,0)*'4. Formulations'!$P61</f>
        <v>0</v>
      </c>
      <c r="RW62" s="27">
        <f>IF(AND(OR(ISBLANK(RW$9),RW$9=0)=FALSE,SUM($QP62:$RF62)&gt;0,RW$9='2. Protocols'!$G61),1,0)*'4. Formulations'!$P61</f>
        <v>0</v>
      </c>
      <c r="RX62" s="27">
        <f>IF(AND(OR(ISBLANK(RX$9),RX$9=0)=FALSE,SUM($QP62:$RF62)&gt;0,RX$9='2. Protocols'!$G61),1,0)*'4. Formulations'!$P61</f>
        <v>0</v>
      </c>
      <c r="RY62" s="27">
        <f>IF(AND(OR(ISBLANK(RY$9),RY$9=0)=FALSE,SUM($QP62:$RF62)&gt;0,RY$9='2. Protocols'!$G61),1,0)*'4. Formulations'!$P61</f>
        <v>0</v>
      </c>
      <c r="RZ62" s="27">
        <f>IF(AND(OR(ISBLANK(RZ$9),RZ$9=0)=FALSE,SUM($QP62:$RF62)&gt;0,RZ$9='2. Protocols'!$G61),1,0)*'4. Formulations'!$P61</f>
        <v>0</v>
      </c>
      <c r="SA62" s="27">
        <f>IF(AND(OR(ISBLANK(SA$9),SA$9=0)=FALSE,SUM($QP62:$RF62)&gt;0,SA$9='2. Protocols'!$G61),1,0)*'4. Formulations'!$P61</f>
        <v>0</v>
      </c>
      <c r="SB62" s="27">
        <f>IF(AND(OR(ISBLANK(SB$9),SB$9=0)=FALSE,SUM($QP62:$RF62)&gt;0,SB$9='2. Protocols'!$G61),1,0)*'4. Formulations'!$P61</f>
        <v>0</v>
      </c>
      <c r="SC62" s="27">
        <f>IF(AND(OR(ISBLANK(SC$9),SC$9=0)=FALSE,SUM($QP62:$RF62)&gt;0,SC$9='2. Protocols'!$G61),1,0)*'4. Formulations'!$P61</f>
        <v>0</v>
      </c>
      <c r="SD62" s="27">
        <f>IF(AND(OR(ISBLANK(SD$9),SD$9=0)=FALSE,SUM($QP62:$RF62)&gt;0,SD$9='2. Protocols'!$G61),1,0)*'4. Formulations'!$P61</f>
        <v>0</v>
      </c>
      <c r="SE62" s="27">
        <f>IF(AND(OR(ISBLANK(SE$9),SE$9=0)=FALSE,SUM($QP62:$RF62)&gt;0,SE$9='2. Protocols'!$G61),1,0)*'4. Formulations'!$P61</f>
        <v>0</v>
      </c>
      <c r="SF62" s="27">
        <f>IF(AND(OR(ISBLANK(SF$9),SF$9=0)=FALSE,SUM($QP62:$RF62)&gt;0,SF$9='2. Protocols'!$G61),1,0)*'4. Formulations'!$P61</f>
        <v>0</v>
      </c>
      <c r="SG62" s="27">
        <f>IF(AND(OR(ISBLANK(SG$9),SG$9=0)=FALSE,SUM($QP62:$RF62)&gt;0,SG$9='2. Protocols'!$G61),1,0)*'4. Formulations'!$P61</f>
        <v>0</v>
      </c>
      <c r="SH62" s="27">
        <f>IF(AND(OR(ISBLANK(SH$9),SH$9=0)=FALSE,SUM($QP62:$RF62)&gt;0,SH$9='2. Protocols'!$G61),1,0)*'4. Formulations'!$P61</f>
        <v>0</v>
      </c>
      <c r="SI62" s="27">
        <f>IF(AND(OR(ISBLANK(SI$9),SI$9=0)=FALSE,SUM($QP62:$RF62)&gt;0,SI$9='2. Protocols'!$G61),1,0)*'4. Formulations'!$P61</f>
        <v>0</v>
      </c>
      <c r="SJ62" s="27">
        <f>IF(AND(OR(ISBLANK(SJ$9),SJ$9=0)=FALSE,SUM($QP62:$RF62)&gt;0,SJ$9='2. Protocols'!$G61),1,0)*'4. Formulations'!$P61</f>
        <v>0</v>
      </c>
      <c r="SK62" s="27">
        <f>IF(AND(OR(ISBLANK(SK$9),SK$9=0)=FALSE,SUM($QP62:$RF62)&gt;0,SK$9='2. Protocols'!$G61),1,0)*'4. Formulations'!$P61</f>
        <v>0</v>
      </c>
      <c r="SL62" s="27">
        <f>IF(AND(OR(ISBLANK(SL$9),SL$9=0)=FALSE,SUM($QP62:$RF62)&gt;0,SL$9='2. Protocols'!$G61),1,0)*'4. Formulations'!$P61</f>
        <v>0</v>
      </c>
      <c r="SM62" s="27">
        <f>IF(AND(OR(ISBLANK(SM$9),SM$9=0)=FALSE,SUM($QP62:$RF62)&gt;0,SM$9='2. Protocols'!$G61),1,0)*'4. Formulations'!$P61</f>
        <v>0</v>
      </c>
      <c r="SN62" s="27">
        <f>IF(AND(OR(ISBLANK(SN$9),SN$9=0)=FALSE,SUM($QP62:$RF62)&gt;0,SN$9='2. Protocols'!$G61),1,0)*'4. Formulations'!$P61</f>
        <v>0</v>
      </c>
      <c r="SO62" s="27">
        <f>IF(AND(OR(ISBLANK(SO$9),SO$9=0)=FALSE,SUM($QP62:$RF62)&gt;0,SO$9='2. Protocols'!$G61),1,0)*'4. Formulations'!$P61</f>
        <v>0</v>
      </c>
      <c r="SP62" s="27">
        <f>IF(AND(OR(ISBLANK(SP$9),SP$9=0)=FALSE,SUM($QP62:$RF62)&gt;0,SP$9='2. Protocols'!$G61),1,0)*'4. Formulations'!$P61</f>
        <v>0</v>
      </c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J62" s="27">
        <f>IF(AND(OR(ISBLANK(TJ$9),TJ$9=0)=FALSE,TJ$9=$DM62),1,0)*'4. Formulations'!$Q61</f>
        <v>0</v>
      </c>
      <c r="TK62" s="27">
        <f>IF(AND(OR(ISBLANK(TK$9),TK$9=0)=FALSE,TK$9=$DM62),1,0)*'4. Formulations'!$Q61</f>
        <v>0</v>
      </c>
      <c r="TL62" s="27">
        <f>IF(AND(OR(ISBLANK(TL$9),TL$9=0)=FALSE,TL$9=$DM62),1,0)*'4. Formulations'!$Q61</f>
        <v>0</v>
      </c>
      <c r="TM62" s="27">
        <f>IF(AND(OR(ISBLANK(TM$9),TM$9=0)=FALSE,TM$9=$DM62),1,0)*'4. Formulations'!$Q61</f>
        <v>0</v>
      </c>
      <c r="TN62" s="27">
        <f>IF(AND(OR(ISBLANK(TN$9),TN$9=0)=FALSE,TN$9=$DM62),1,0)*'4. Formulations'!$Q61</f>
        <v>0</v>
      </c>
      <c r="TO62" s="27">
        <f>IF(AND(OR(ISBLANK(TO$9),TO$9=0)=FALSE,TO$9=$DM62),1,0)*'4. Formulations'!$Q61</f>
        <v>0</v>
      </c>
      <c r="TP62" s="27">
        <f>IF(AND(OR(ISBLANK(TP$9),TP$9=0)=FALSE,TP$9=$DM62),1,0)*'4. Formulations'!$Q61</f>
        <v>0</v>
      </c>
      <c r="TQ62" s="27">
        <f>IF(AND(OR(ISBLANK(TQ$9),TQ$9=0)=FALSE,TQ$9=$DM62),1,0)*'4. Formulations'!$Q61</f>
        <v>0</v>
      </c>
      <c r="TR62" s="27">
        <f>IF(AND(OR(ISBLANK(TR$9),TR$9=0)=FALSE,TR$9=$DM62),1,0)*'4. Formulations'!$Q61</f>
        <v>0</v>
      </c>
      <c r="TS62" s="27">
        <f>IF(AND(OR(ISBLANK(TS$9),TS$9=0)=FALSE,TS$9=$DM62),1,0)*'4. Formulations'!$Q61</f>
        <v>0</v>
      </c>
      <c r="TT62" s="27">
        <f>IF(AND(OR(ISBLANK(TT$9),TT$9=0)=FALSE,TT$9=$DM62),1,0)*'4. Formulations'!$Q61</f>
        <v>0</v>
      </c>
      <c r="TU62" s="27">
        <f>IF(AND(OR(ISBLANK(TU$9),TU$9=0)=FALSE,TU$9=$DM62),1,0)*'4. Formulations'!$Q61</f>
        <v>0</v>
      </c>
      <c r="TV62" s="27">
        <f>IF(AND(OR(ISBLANK(TV$9),TV$9=0)=FALSE,TV$9=$DM62),1,0)*'4. Formulations'!$Q61</f>
        <v>0</v>
      </c>
      <c r="TW62" s="27">
        <f>IF(AND(OR(ISBLANK(TW$9),TW$9=0)=FALSE,TW$9=$DM62),1,0)*'4. Formulations'!$Q61</f>
        <v>0</v>
      </c>
      <c r="TX62" s="27">
        <f>IF(AND(OR(ISBLANK(TX$9),TX$9=0)=FALSE,TX$9=$DM62),1,0)*'4. Formulations'!$Q61</f>
        <v>0</v>
      </c>
      <c r="TY62" s="27">
        <f>IF(AND(OR(ISBLANK(TY$9),TY$9=0)=FALSE,TY$9=$DM62),1,0)*'4. Formulations'!$Q61</f>
        <v>0</v>
      </c>
      <c r="TZ62" s="27">
        <f>IF(AND(OR(ISBLANK(TZ$9),TZ$9=0)=FALSE,TZ$9=$DM62),1,0)*'4. Formulations'!$Q61</f>
        <v>0</v>
      </c>
      <c r="UA62" s="27"/>
      <c r="UB62" s="27"/>
      <c r="UC62" s="27"/>
    </row>
    <row r="63" spans="2:549" ht="15" hidden="1" outlineLevel="1" x14ac:dyDescent="0.25">
      <c r="B63" s="2"/>
      <c r="C63" s="75" t="str">
        <f>IF('2. Protocols'!C62&amp;"+"&amp;'2. Protocols'!E62&amp;"+"&amp;'2. Protocols'!G62="++","",'2. Protocols'!C62&amp;"+"&amp;'2. Protocols'!E62&amp;"+"&amp;'2. Protocols'!G62)</f>
        <v/>
      </c>
      <c r="D63" s="7"/>
      <c r="E63" s="8"/>
      <c r="G63" s="72">
        <f>'2. Protocols'!J62*'1. General Inputs'!$L$13</f>
        <v>0</v>
      </c>
      <c r="H63" s="72" t="e">
        <f>MAX(G63*(1+'1. General Inputs'!$BA$23+HLOOKUP(H$7,'1. General Inputs'!$BC$17:$BE$19,ROWS('1. General Inputs'!$BA$17:$BA$19),0))+(H$76*'2. Protocols'!$O62)+'3. ARV Substitutions'!L85,0)</f>
        <v>#VALUE!</v>
      </c>
      <c r="I63" s="72" t="e">
        <f>MAX(H63*(1+'1. General Inputs'!$BA$23+HLOOKUP(I$7,'1. General Inputs'!$BC$17:$BE$19,ROWS('1. General Inputs'!$BA$17:$BA$19),0))+(I$76*'2. Protocols'!$O62)+'3. ARV Substitutions'!M85,0)</f>
        <v>#VALUE!</v>
      </c>
      <c r="J63" s="72" t="e">
        <f>MAX(I63*(1+'1. General Inputs'!$BA$23+HLOOKUP(J$7,'1. General Inputs'!$BC$17:$BE$19,ROWS('1. General Inputs'!$BA$17:$BA$19),0))+(J$76*'2. Protocols'!$O62)+'3. ARV Substitutions'!N85,0)</f>
        <v>#VALUE!</v>
      </c>
      <c r="K63" s="72" t="e">
        <f>MAX(J63*(1+'1. General Inputs'!$BA$23+HLOOKUP(K$7,'1. General Inputs'!$BC$17:$BE$19,ROWS('1. General Inputs'!$BA$17:$BA$19),0))+(K$76*'2. Protocols'!$O62)+'3. ARV Substitutions'!O85,0)</f>
        <v>#VALUE!</v>
      </c>
      <c r="L63" s="72" t="e">
        <f>MAX(K63*(1+'1. General Inputs'!$BA$23+HLOOKUP(L$7,'1. General Inputs'!$BC$17:$BE$19,ROWS('1. General Inputs'!$BA$17:$BA$19),0))+(L$76*'2. Protocols'!$O62)+'3. ARV Substitutions'!P85,0)</f>
        <v>#VALUE!</v>
      </c>
      <c r="M63" s="72" t="e">
        <f>MAX(L63*(1+'1. General Inputs'!$BA$23+HLOOKUP(M$7,'1. General Inputs'!$BC$17:$BE$19,ROWS('1. General Inputs'!$BA$17:$BA$19),0))+(M$76*'2. Protocols'!$O62)+'3. ARV Substitutions'!Q85,0)</f>
        <v>#VALUE!</v>
      </c>
      <c r="N63" s="72" t="e">
        <f>MAX(M63*(1+'1. General Inputs'!$BA$23+HLOOKUP(N$7,'1. General Inputs'!$BC$17:$BE$19,ROWS('1. General Inputs'!$BA$17:$BA$19),0))+(N$76*'2. Protocols'!$O62)+'3. ARV Substitutions'!R85,0)</f>
        <v>#VALUE!</v>
      </c>
      <c r="O63" s="72" t="e">
        <f>MAX(N63*(1+'1. General Inputs'!$BA$23+HLOOKUP(O$7,'1. General Inputs'!$BC$17:$BE$19,ROWS('1. General Inputs'!$BA$17:$BA$19),0))+(O$76*'2. Protocols'!$O62)+'3. ARV Substitutions'!S85,0)</f>
        <v>#VALUE!</v>
      </c>
      <c r="P63" s="72" t="e">
        <f>MAX(O63*(1+'1. General Inputs'!$BA$23+HLOOKUP(P$7,'1. General Inputs'!$BC$17:$BE$19,ROWS('1. General Inputs'!$BA$17:$BA$19),0))+(P$76*'2. Protocols'!$O62)+'3. ARV Substitutions'!T85,0)</f>
        <v>#VALUE!</v>
      </c>
      <c r="Q63" s="72" t="e">
        <f>MAX(P63*(1+'1. General Inputs'!$BA$23+HLOOKUP(Q$7,'1. General Inputs'!$BC$17:$BE$19,ROWS('1. General Inputs'!$BA$17:$BA$19),0))+(Q$76*'2. Protocols'!$O62)+'3. ARV Substitutions'!U85,0)</f>
        <v>#VALUE!</v>
      </c>
      <c r="R63" s="72" t="e">
        <f>MAX(Q63*(1+'1. General Inputs'!$BA$23+HLOOKUP(R$7,'1. General Inputs'!$BC$17:$BE$19,ROWS('1. General Inputs'!$BA$17:$BA$19),0))+(R$76*'2. Protocols'!$O62)+'3. ARV Substitutions'!V85,0)</f>
        <v>#VALUE!</v>
      </c>
      <c r="S63" s="72" t="e">
        <f>MAX(R63*(1+'1. General Inputs'!$BA$23+HLOOKUP(S$7,'1. General Inputs'!$BC$17:$BE$19,ROWS('1. General Inputs'!$BA$17:$BA$19),0))+(S$76*'2. Protocols'!$O62)+'3. ARV Substitutions'!W85,0)</f>
        <v>#VALUE!</v>
      </c>
      <c r="T63" s="72" t="e">
        <f>MAX(S63*(1+'1. General Inputs'!$BA$23+HLOOKUP(T$7,'1. General Inputs'!$BC$17:$BE$19,ROWS('1. General Inputs'!$BA$17:$BA$19),0))+(T$76*'2. Protocols'!$O62)+'3. ARV Substitutions'!X85,0)</f>
        <v>#VALUE!</v>
      </c>
      <c r="U63" s="72" t="e">
        <f>MAX(T63*(1+'1. General Inputs'!$BA$23+HLOOKUP(U$7,'1. General Inputs'!$BC$17:$BE$19,ROWS('1. General Inputs'!$BA$17:$BA$19),0))+(U$76*'2. Protocols'!$O62)+'3. ARV Substitutions'!Y85,0)</f>
        <v>#VALUE!</v>
      </c>
      <c r="V63" s="72" t="e">
        <f>MAX(U63*(1+'1. General Inputs'!$BA$23+HLOOKUP(V$7,'1. General Inputs'!$BC$17:$BE$19,ROWS('1. General Inputs'!$BA$17:$BA$19),0))+(V$76*'2. Protocols'!$O62)+'3. ARV Substitutions'!Z85,0)</f>
        <v>#VALUE!</v>
      </c>
      <c r="W63" s="72" t="e">
        <f>MAX(V63*(1+'1. General Inputs'!$BA$23+HLOOKUP(W$7,'1. General Inputs'!$BC$17:$BE$19,ROWS('1. General Inputs'!$BA$17:$BA$19),0))+(W$76*'2. Protocols'!$O62)+'3. ARV Substitutions'!AA85,0)</f>
        <v>#VALUE!</v>
      </c>
      <c r="X63" s="72" t="e">
        <f>MAX(W63*(1+'1. General Inputs'!$BA$23+HLOOKUP(X$7,'1. General Inputs'!$BC$17:$BE$19,ROWS('1. General Inputs'!$BA$17:$BA$19),0))+(X$76*'2. Protocols'!$O62)+'3. ARV Substitutions'!AB85,0)</f>
        <v>#VALUE!</v>
      </c>
      <c r="Y63" s="72" t="e">
        <f>MAX(X63*(1+'1. General Inputs'!$BA$23+HLOOKUP(Y$7,'1. General Inputs'!$BC$17:$BE$19,ROWS('1. General Inputs'!$BA$17:$BA$19),0))+(Y$76*'2. Protocols'!$O62)+'3. ARV Substitutions'!AC85,0)</f>
        <v>#VALUE!</v>
      </c>
      <c r="Z63" s="72" t="e">
        <f>MAX(Y63*(1+'1. General Inputs'!$BA$23+HLOOKUP(Z$7,'1. General Inputs'!$BC$17:$BE$19,ROWS('1. General Inputs'!$BA$17:$BA$19),0))+(Z$76*'2. Protocols'!$O62)+'3. ARV Substitutions'!AD85,0)</f>
        <v>#VALUE!</v>
      </c>
      <c r="AA63" s="72" t="e">
        <f>MAX(Z63*(1+'1. General Inputs'!$BA$23+HLOOKUP(AA$7,'1. General Inputs'!$BC$17:$BE$19,ROWS('1. General Inputs'!$BA$17:$BA$19),0))+(AA$76*'2. Protocols'!$O62)+'3. ARV Substitutions'!AE85,0)</f>
        <v>#VALUE!</v>
      </c>
      <c r="AB63" s="72" t="e">
        <f>MAX(AA63*(1+'1. General Inputs'!$BA$23+HLOOKUP(AB$7,'1. General Inputs'!$BC$17:$BE$19,ROWS('1. General Inputs'!$BA$17:$BA$19),0))+(AB$76*'2. Protocols'!$O62)+'3. ARV Substitutions'!AF85,0)</f>
        <v>#VALUE!</v>
      </c>
      <c r="AC63" s="72" t="e">
        <f>MAX(AB63*(1+'1. General Inputs'!$BA$23+HLOOKUP(AC$7,'1. General Inputs'!$BC$17:$BE$19,ROWS('1. General Inputs'!$BA$17:$BA$19),0))+(AC$76*'2. Protocols'!$O62)+'3. ARV Substitutions'!AG85,0)</f>
        <v>#VALUE!</v>
      </c>
      <c r="AD63" s="72" t="e">
        <f>MAX(AC63*(1+'1. General Inputs'!$BA$23+HLOOKUP(AD$7,'1. General Inputs'!$BC$17:$BE$19,ROWS('1. General Inputs'!$BA$17:$BA$19),0))+(AD$76*'2. Protocols'!$O62)+'3. ARV Substitutions'!AH85,0)</f>
        <v>#VALUE!</v>
      </c>
      <c r="AE63" s="72" t="e">
        <f>MAX(AD63*(1+'1. General Inputs'!$BA$23+HLOOKUP(AE$7,'1. General Inputs'!$BC$17:$BE$19,ROWS('1. General Inputs'!$BA$17:$BA$19),0))+(AE$76*'2. Protocols'!$O62)+'3. ARV Substitutions'!AI85,0)</f>
        <v>#VALUE!</v>
      </c>
      <c r="AF63" s="72" t="e">
        <f>MAX(AE63*(1+'1. General Inputs'!$BA$23+HLOOKUP(AF$7,'1. General Inputs'!$BC$17:$BE$19,ROWS('1. General Inputs'!$BA$17:$BA$19),0))+(AF$76*'2. Protocols'!$O62)+'3. ARV Substitutions'!AJ85,0)</f>
        <v>#VALUE!</v>
      </c>
      <c r="AG63" s="72" t="e">
        <f>MAX(AF63*(1+'1. General Inputs'!$BA$23+HLOOKUP(AG$7,'1. General Inputs'!$BC$17:$BE$19,ROWS('1. General Inputs'!$BA$17:$BA$19),0))+(AG$76*'2. Protocols'!$O62)+'3. ARV Substitutions'!AK85,0)</f>
        <v>#VALUE!</v>
      </c>
      <c r="AH63" s="72" t="e">
        <f>MAX(AG63*(1+'1. General Inputs'!$BA$23+HLOOKUP(AH$7,'1. General Inputs'!$BC$17:$BE$19,ROWS('1. General Inputs'!$BA$17:$BA$19),0))+(AH$76*'2. Protocols'!$O62)+'3. ARV Substitutions'!AL85,0)</f>
        <v>#VALUE!</v>
      </c>
      <c r="AI63" s="72" t="e">
        <f>MAX(AH63*(1+'1. General Inputs'!$BA$23+HLOOKUP(AI$7,'1. General Inputs'!$BC$17:$BE$19,ROWS('1. General Inputs'!$BA$17:$BA$19),0))+(AI$76*'2. Protocols'!$O62)+'3. ARV Substitutions'!AM85,0)</f>
        <v>#VALUE!</v>
      </c>
      <c r="AJ63" s="72" t="e">
        <f>MAX(AI63*(1+'1. General Inputs'!$BA$23+HLOOKUP(AJ$7,'1. General Inputs'!$BC$17:$BE$19,ROWS('1. General Inputs'!$BA$17:$BA$19),0))+(AJ$76*'2. Protocols'!$O62)+'3. ARV Substitutions'!AN85,0)</f>
        <v>#VALUE!</v>
      </c>
      <c r="AK63" s="72" t="e">
        <f>MAX(AJ63*(1+'1. General Inputs'!$BA$23+HLOOKUP(AK$7,'1. General Inputs'!$BC$17:$BE$19,ROWS('1. General Inputs'!$BA$17:$BA$19),0))+(AK$76*'2. Protocols'!$O62)+'3. ARV Substitutions'!AO85,0)</f>
        <v>#VALUE!</v>
      </c>
      <c r="AL63" s="72" t="e">
        <f>MAX(AK63*(1+'1. General Inputs'!$BA$23+HLOOKUP(AL$7,'1. General Inputs'!$BC$17:$BE$19,ROWS('1. General Inputs'!$BA$17:$BA$19),0))+(AL$76*'2. Protocols'!$O62)+'3. ARV Substitutions'!AP85,0)</f>
        <v>#VALUE!</v>
      </c>
      <c r="AM63" s="72" t="e">
        <f>MAX(AL63*(1+'1. General Inputs'!$BA$23+HLOOKUP(AM$7,'1. General Inputs'!$BC$17:$BE$19,ROWS('1. General Inputs'!$BA$17:$BA$19),0))+(AM$76*'2. Protocols'!$O62)+'3. ARV Substitutions'!AQ85,0)</f>
        <v>#VALUE!</v>
      </c>
      <c r="AN63" s="72" t="e">
        <f>MAX(AM63*(1+'1. General Inputs'!$BA$23+HLOOKUP(AN$7,'1. General Inputs'!$BC$17:$BE$19,ROWS('1. General Inputs'!$BA$17:$BA$19),0))+(AN$76*'2. Protocols'!$O62)+'3. ARV Substitutions'!AR85,0)</f>
        <v>#VALUE!</v>
      </c>
      <c r="AO63" s="72" t="e">
        <f>MAX(AN63*(1+'1. General Inputs'!$BA$23+HLOOKUP(AO$7,'1. General Inputs'!$BC$17:$BE$19,ROWS('1. General Inputs'!$BA$17:$BA$19),0))+(AO$76*'2. Protocols'!$O62)+'3. ARV Substitutions'!AS85,0)</f>
        <v>#VALUE!</v>
      </c>
      <c r="AP63" s="72" t="e">
        <f>MAX(AO63*(1+'1. General Inputs'!$BA$23+HLOOKUP(AP$7,'1. General Inputs'!$BC$17:$BE$19,ROWS('1. General Inputs'!$BA$17:$BA$19),0))+(AP$76*'2. Protocols'!$O62)+'3. ARV Substitutions'!AT85,0)</f>
        <v>#VALUE!</v>
      </c>
      <c r="AQ63" s="72" t="e">
        <f>MAX(AP63*(1+'1. General Inputs'!$BA$23+HLOOKUP(AQ$7,'1. General Inputs'!$BC$17:$BE$19,ROWS('1. General Inputs'!$BA$17:$BA$19),0))+(AQ$76*'2. Protocols'!$O62)+'3. ARV Substitutions'!AU85,0)</f>
        <v>#VALUE!</v>
      </c>
      <c r="CA63" s="51" t="e">
        <f t="shared" si="68"/>
        <v>#VALUE!</v>
      </c>
      <c r="CB63" s="51" t="e">
        <f t="shared" si="69"/>
        <v>#VALUE!</v>
      </c>
      <c r="CC63" s="51" t="e">
        <f t="shared" si="70"/>
        <v>#VALUE!</v>
      </c>
      <c r="CD63" s="51" t="e">
        <f t="shared" si="71"/>
        <v>#VALUE!</v>
      </c>
      <c r="CE63" s="51" t="e">
        <f t="shared" si="103"/>
        <v>#VALUE!</v>
      </c>
      <c r="CF63" s="51" t="e">
        <f t="shared" si="72"/>
        <v>#VALUE!</v>
      </c>
      <c r="CG63" s="51" t="e">
        <f t="shared" si="73"/>
        <v>#VALUE!</v>
      </c>
      <c r="CH63" s="51" t="e">
        <f t="shared" si="74"/>
        <v>#VALUE!</v>
      </c>
      <c r="CI63" s="51" t="e">
        <f t="shared" si="75"/>
        <v>#VALUE!</v>
      </c>
      <c r="CJ63" s="51" t="e">
        <f t="shared" si="76"/>
        <v>#VALUE!</v>
      </c>
      <c r="CK63" s="51" t="e">
        <f t="shared" si="77"/>
        <v>#VALUE!</v>
      </c>
      <c r="CL63" s="51" t="e">
        <f t="shared" si="78"/>
        <v>#VALUE!</v>
      </c>
      <c r="CM63" s="51" t="e">
        <f t="shared" si="79"/>
        <v>#VALUE!</v>
      </c>
      <c r="CN63" s="51" t="e">
        <f t="shared" si="80"/>
        <v>#VALUE!</v>
      </c>
      <c r="CO63" s="51" t="e">
        <f t="shared" si="81"/>
        <v>#VALUE!</v>
      </c>
      <c r="CP63" s="51" t="e">
        <f t="shared" si="82"/>
        <v>#VALUE!</v>
      </c>
      <c r="CQ63" s="51" t="e">
        <f t="shared" si="83"/>
        <v>#VALUE!</v>
      </c>
      <c r="CR63" s="51" t="e">
        <f t="shared" si="84"/>
        <v>#VALUE!</v>
      </c>
      <c r="CS63" s="51" t="e">
        <f t="shared" si="85"/>
        <v>#VALUE!</v>
      </c>
      <c r="CT63" s="51" t="e">
        <f t="shared" si="86"/>
        <v>#VALUE!</v>
      </c>
      <c r="CU63" s="51" t="e">
        <f t="shared" si="87"/>
        <v>#VALUE!</v>
      </c>
      <c r="CV63" s="51" t="e">
        <f t="shared" si="88"/>
        <v>#VALUE!</v>
      </c>
      <c r="CW63" s="51" t="e">
        <f t="shared" si="89"/>
        <v>#VALUE!</v>
      </c>
      <c r="CX63" s="51" t="e">
        <f t="shared" si="90"/>
        <v>#VALUE!</v>
      </c>
      <c r="CY63" s="51" t="e">
        <f t="shared" si="91"/>
        <v>#VALUE!</v>
      </c>
      <c r="CZ63" s="51" t="e">
        <f t="shared" si="92"/>
        <v>#VALUE!</v>
      </c>
      <c r="DA63" s="51" t="e">
        <f t="shared" si="93"/>
        <v>#VALUE!</v>
      </c>
      <c r="DB63" s="51" t="e">
        <f t="shared" si="94"/>
        <v>#VALUE!</v>
      </c>
      <c r="DC63" s="51" t="e">
        <f t="shared" si="95"/>
        <v>#VALUE!</v>
      </c>
      <c r="DD63" s="51" t="e">
        <f t="shared" si="96"/>
        <v>#VALUE!</v>
      </c>
      <c r="DE63" s="51" t="e">
        <f t="shared" si="97"/>
        <v>#VALUE!</v>
      </c>
      <c r="DF63" s="51" t="e">
        <f t="shared" si="98"/>
        <v>#VALUE!</v>
      </c>
      <c r="DG63" s="51" t="e">
        <f t="shared" si="99"/>
        <v>#VALUE!</v>
      </c>
      <c r="DH63" s="51" t="e">
        <f t="shared" si="100"/>
        <v>#VALUE!</v>
      </c>
      <c r="DI63" s="51" t="e">
        <f t="shared" si="101"/>
        <v>#VALUE!</v>
      </c>
      <c r="DJ63" s="51" t="e">
        <f t="shared" si="102"/>
        <v>#VALUE!</v>
      </c>
      <c r="DL63" s="21" t="str">
        <f>CONCATENATE('2. Protocols'!C62, '2. Protocols'!D62, '2. Protocols'!E62)</f>
        <v>+</v>
      </c>
      <c r="DM63" s="21" t="str">
        <f>CONCATENATE('2. Protocols'!C62, '2. Protocols'!D62, '2. Protocols'!E62, '2. Protocols'!F62, '2. Protocols'!G62,)</f>
        <v>++</v>
      </c>
      <c r="DO63" s="27">
        <f>IF(AND(OR(ISBLANK(DO$9),DO$9=0)=FALSE,OR(DO$9='2. Protocols'!$C62,DO$9='2. Protocols'!$E62,DO$9='2. Protocols'!$G62)),1,0)*'4. Formulations'!$I62</f>
        <v>0</v>
      </c>
      <c r="DP63" s="27">
        <f>IF(AND(OR(ISBLANK(DP$9),DP$9=0)=FALSE,OR(DP$9='2. Protocols'!$C62,DP$9='2. Protocols'!$E62,DP$9='2. Protocols'!$G62)),1,0)*'4. Formulations'!$I62</f>
        <v>0</v>
      </c>
      <c r="DQ63" s="27">
        <f>IF(AND(OR(ISBLANK(DQ$9),DQ$9=0)=FALSE,OR(DQ$9='2. Protocols'!$C62,DQ$9='2. Protocols'!$E62,DQ$9='2. Protocols'!$G62)),1,0)*'4. Formulations'!$I62</f>
        <v>0</v>
      </c>
      <c r="DR63" s="27">
        <f>IF(AND(OR(ISBLANK(DR$9),DR$9=0)=FALSE,OR(DR$9='2. Protocols'!$C62,DR$9='2. Protocols'!$E62,DR$9='2. Protocols'!$G62)),1,0)*'4. Formulations'!$I62</f>
        <v>0</v>
      </c>
      <c r="DS63" s="27">
        <f>IF(AND(OR(ISBLANK(DS$9),DS$9=0)=FALSE,OR(DS$9='2. Protocols'!$C62,DS$9='2. Protocols'!$E62,DS$9='2. Protocols'!$G62)),1,0)*'4. Formulations'!$I62</f>
        <v>0</v>
      </c>
      <c r="DT63" s="27">
        <f>IF(AND(OR(ISBLANK(DT$9),DT$9=0)=FALSE,OR(DT$9='2. Protocols'!$C62,DT$9='2. Protocols'!$E62,DT$9='2. Protocols'!$G62)),1,0)*'4. Formulations'!$I62</f>
        <v>0</v>
      </c>
      <c r="DU63" s="27">
        <f>IF(AND(OR(ISBLANK(DU$9),DU$9=0)=FALSE,OR(DU$9='2. Protocols'!$C62,DU$9='2. Protocols'!$E62,DU$9='2. Protocols'!$G62)),1,0)*'4. Formulations'!$I62</f>
        <v>0</v>
      </c>
      <c r="DV63" s="27">
        <f>IF(AND(OR(ISBLANK(DV$9),DV$9=0)=FALSE,OR(DV$9='2. Protocols'!$C62,DV$9='2. Protocols'!$E62,DV$9='2. Protocols'!$G62)),1,0)*'4. Formulations'!$I62</f>
        <v>0</v>
      </c>
      <c r="DW63" s="27">
        <f>IF(AND(OR(ISBLANK(DW$9),DW$9=0)=FALSE,OR(DW$9='2. Protocols'!$C62,DW$9='2. Protocols'!$E62,DW$9='2. Protocols'!$G62)),1,0)*'4. Formulations'!$I62</f>
        <v>0</v>
      </c>
      <c r="DX63" s="27">
        <f>IF(AND(OR(ISBLANK(DX$9),DX$9=0)=FALSE,OR(DX$9='2. Protocols'!$C62,DX$9='2. Protocols'!$E62,DX$9='2. Protocols'!$G62)),1,0)*'4. Formulations'!$I62</f>
        <v>0</v>
      </c>
      <c r="DY63" s="27">
        <f>IF(AND(OR(ISBLANK(DY$9),DY$9=0)=FALSE,OR(DY$9='2. Protocols'!$C62,DY$9='2. Protocols'!$E62,DY$9='2. Protocols'!$G62)),1,0)*'4. Formulations'!$I62</f>
        <v>0</v>
      </c>
      <c r="DZ63" s="27">
        <f>IF(AND(OR(ISBLANK(DZ$9),DZ$9=0)=FALSE,OR(DZ$9='2. Protocols'!$C62,DZ$9='2. Protocols'!$E62,DZ$9='2. Protocols'!$G62)),1,0)*'4. Formulations'!$I62</f>
        <v>0</v>
      </c>
      <c r="EA63" s="27">
        <f>IF(AND(OR(ISBLANK(EA$9),EA$9=0)=FALSE,OR(EA$9='2. Protocols'!$C62,EA$9='2. Protocols'!$E62,EA$9='2. Protocols'!$G62)),1,0)*'4. Formulations'!$I62</f>
        <v>0</v>
      </c>
      <c r="EB63" s="27">
        <f>IF(AND(OR(ISBLANK(EB$9),EB$9=0)=FALSE,OR(EB$9='2. Protocols'!$C62,EB$9='2. Protocols'!$E62,EB$9='2. Protocols'!$G62)),1,0)*'4. Formulations'!$I62</f>
        <v>0</v>
      </c>
      <c r="EC63" s="27">
        <f>IF(AND(OR(ISBLANK(EC$9),EC$9=0)=FALSE,OR(EC$9='2. Protocols'!$C62,EC$9='2. Protocols'!$E62,EC$9='2. Protocols'!$G62)),1,0)*'4. Formulations'!$I62</f>
        <v>0</v>
      </c>
      <c r="ED63" s="27">
        <f>IF(AND(OR(ISBLANK(ED$9),ED$9=0)=FALSE,OR(ED$9='2. Protocols'!$C62,ED$9='2. Protocols'!$E62,ED$9='2. Protocols'!$G62)),1,0)*'4. Formulations'!$I62</f>
        <v>0</v>
      </c>
      <c r="EE63" s="27">
        <f>IF(AND(OR(ISBLANK(EE$9),EE$9=0)=FALSE,OR(EE$9='2. Protocols'!$C62,EE$9='2. Protocols'!$E62,EE$9='2. Protocols'!$G62)),1,0)*'4. Formulations'!$I62</f>
        <v>0</v>
      </c>
      <c r="EF63" s="27">
        <f>IF(AND(OR(ISBLANK(EF$9),EF$9=0)=FALSE,OR(EF$9='2. Protocols'!$C62,EF$9='2. Protocols'!$E62,EF$9='2. Protocols'!$G62)),1,0)*'4. Formulations'!$I62</f>
        <v>0</v>
      </c>
      <c r="EG63" s="27">
        <f>IF(AND(OR(ISBLANK(EG$9),EG$9=0)=FALSE,OR(EG$9='2. Protocols'!$C62,EG$9='2. Protocols'!$E62,EG$9='2. Protocols'!$G62)),1,0)*'4. Formulations'!$I62</f>
        <v>0</v>
      </c>
      <c r="EH63" s="27">
        <f>IF(AND(OR(ISBLANK(EH$9),EH$9=0)=FALSE,OR(EH$9='2. Protocols'!$C62,EH$9='2. Protocols'!$E62,EH$9='2. Protocols'!$G62)),1,0)*'4. Formulations'!$I62</f>
        <v>0</v>
      </c>
      <c r="EI63" s="27">
        <f>IF(AND(OR(ISBLANK(EI$9),EI$9=0)=FALSE,OR(EI$9='2. Protocols'!$C62,EI$9='2. Protocols'!$E62,EI$9='2. Protocols'!$G62)),1,0)*'4. Formulations'!$I62</f>
        <v>0</v>
      </c>
      <c r="EJ63" s="27">
        <f>IF(AND(OR(ISBLANK(EJ$9),EJ$9=0)=FALSE,OR(EJ$9='2. Protocols'!$C62,EJ$9='2. Protocols'!$E62,EJ$9='2. Protocols'!$G62)),1,0)*'4. Formulations'!$I62</f>
        <v>0</v>
      </c>
      <c r="EK63" s="27">
        <f>IF(AND(OR(ISBLANK(EK$9),EK$9=0)=FALSE,OR(EK$9='2. Protocols'!$C62,EK$9='2. Protocols'!$E62,EK$9='2. Protocols'!$G62)),1,0)*'4. Formulations'!$I62</f>
        <v>0</v>
      </c>
      <c r="EL63" s="27">
        <f>IF(AND(OR(ISBLANK(EL$9),EL$9=0)=FALSE,OR(EL$9='2. Protocols'!$C62,EL$9='2. Protocols'!$E62,EL$9='2. Protocols'!$G62)),1,0)*'4. Formulations'!$I62</f>
        <v>0</v>
      </c>
      <c r="EM63" s="27">
        <f>IF(AND(OR(ISBLANK(EM$9),EM$9=0)=FALSE,OR(EM$9='2. Protocols'!$C62,EM$9='2. Protocols'!$E62,EM$9='2. Protocols'!$G62)),1,0)*'4. Formulations'!$I62</f>
        <v>0</v>
      </c>
      <c r="EN63" s="27">
        <f>IF(AND(OR(ISBLANK(EN$9),EN$9=0)=FALSE,OR(EN$9='2. Protocols'!$C62,EN$9='2. Protocols'!$E62,EN$9='2. Protocols'!$G62)),1,0)*'4. Formulations'!$I62</f>
        <v>0</v>
      </c>
      <c r="EO63" s="27">
        <f>IF(AND(OR(ISBLANK(EO$9),EO$9=0)=FALSE,OR(EO$9='2. Protocols'!$C62,EO$9='2. Protocols'!$E62,EO$9='2. Protocols'!$G62)),1,0)*'4. Formulations'!$I62</f>
        <v>0</v>
      </c>
      <c r="EP63" s="27">
        <f>IF(AND(OR(ISBLANK(EP$9),EP$9=0)=FALSE,OR(EP$9='2. Protocols'!$C62,EP$9='2. Protocols'!$E62,EP$9='2. Protocols'!$G62)),1,0)*'4. Formulations'!$I62</f>
        <v>0</v>
      </c>
      <c r="EQ63" s="27">
        <f>IF(AND(OR(ISBLANK(EQ$9),EQ$9=0)=FALSE,OR(EQ$9='2. Protocols'!$C62,EQ$9='2. Protocols'!$E62,EQ$9='2. Protocols'!$G62)),1,0)*'4. Formulations'!$I62</f>
        <v>0</v>
      </c>
      <c r="ER63" s="27">
        <f>IF(AND(OR(ISBLANK(ER$9),ER$9=0)=FALSE,OR(ER$9='2. Protocols'!$C62,ER$9='2. Protocols'!$E62,ER$9='2. Protocols'!$G62)),1,0)*'4. Formulations'!$I62</f>
        <v>0</v>
      </c>
      <c r="ES63" s="27">
        <f>IF(AND(OR(ISBLANK(ES$9),ES$9=0)=FALSE,OR(ES$9='2. Protocols'!$C62,ES$9='2. Protocols'!$E62,ES$9='2. Protocols'!$G62)),1,0)*'4. Formulations'!$I62</f>
        <v>0</v>
      </c>
      <c r="ET63" s="27">
        <f>IF(AND(OR(ISBLANK(ET$9),ET$9=0)=FALSE,OR(ET$9='2. Protocols'!$C62,ET$9='2. Protocols'!$E62,ET$9='2. Protocols'!$G62)),1,0)*'4. Formulations'!$I62</f>
        <v>0</v>
      </c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N63" s="27">
        <f>IF(AND(OR(ISBLANK(FN$9),FN$9=0)=FALSE,FN$9=$DL63),1,0)*'4. Formulations'!$J62</f>
        <v>0</v>
      </c>
      <c r="FO63" s="27">
        <f>IF(AND(OR(ISBLANK(FO$9),FO$9=0)=FALSE,FO$9=$DL63),1,0)*'4. Formulations'!$J62</f>
        <v>0</v>
      </c>
      <c r="FP63" s="27">
        <f>IF(AND(OR(ISBLANK(FP$9),FP$9=0)=FALSE,FP$9=$DL63),1,0)*'4. Formulations'!$J62</f>
        <v>0</v>
      </c>
      <c r="FQ63" s="27">
        <f>IF(AND(OR(ISBLANK(FQ$9),FQ$9=0)=FALSE,FQ$9=$DL63),1,0)*'4. Formulations'!$J62</f>
        <v>0</v>
      </c>
      <c r="FR63" s="27">
        <f>IF(AND(OR(ISBLANK(FR$9),FR$9=0)=FALSE,FR$9=$DL63),1,0)*'4. Formulations'!$J62</f>
        <v>0</v>
      </c>
      <c r="FS63" s="27">
        <f>IF(AND(OR(ISBLANK(FS$9),FS$9=0)=FALSE,FS$9=$DL63),1,0)*'4. Formulations'!$J62</f>
        <v>0</v>
      </c>
      <c r="FT63" s="27">
        <f>IF(AND(OR(ISBLANK(FT$9),FT$9=0)=FALSE,FT$9=$DL63),1,0)*'4. Formulations'!$J62</f>
        <v>0</v>
      </c>
      <c r="FU63" s="27">
        <f>IF(AND(OR(ISBLANK(FU$9),FU$9=0)=FALSE,FU$9=$DL63),1,0)*'4. Formulations'!$J62</f>
        <v>0</v>
      </c>
      <c r="FV63" s="27">
        <f>IF(AND(OR(ISBLANK(FV$9),FV$9=0)=FALSE,FV$9=$DL63),1,0)*'4. Formulations'!$J62</f>
        <v>0</v>
      </c>
      <c r="FW63" s="27">
        <f>IF(AND(OR(ISBLANK(FW$9),FW$9=0)=FALSE,FW$9=$DL63),1,0)*'4. Formulations'!$J62</f>
        <v>0</v>
      </c>
      <c r="FX63" s="27">
        <f>IF(AND(OR(ISBLANK(FX$9),FX$9=0)=FALSE,FX$9=$DL63),1,0)*'4. Formulations'!$J62</f>
        <v>0</v>
      </c>
      <c r="FY63" s="27">
        <f>IF(AND(OR(ISBLANK(FY$9),FY$9=0)=FALSE,FY$9=$DL63),1,0)*'4. Formulations'!$J62</f>
        <v>0</v>
      </c>
      <c r="FZ63" s="27">
        <f>IF(AND(OR(ISBLANK(FZ$9),FZ$9=0)=FALSE,FZ$9=$DL63),1,0)*'4. Formulations'!$J62</f>
        <v>0</v>
      </c>
      <c r="GA63" s="27">
        <f>IF(AND(OR(ISBLANK(GA$9),GA$9=0)=FALSE,GA$9=$DL63),1,0)*'4. Formulations'!$J62</f>
        <v>0</v>
      </c>
      <c r="GB63" s="27">
        <f>IF(AND(OR(ISBLANK(GB$9),GB$9=0)=FALSE,GB$9=$DL63),1,0)*'4. Formulations'!$J62</f>
        <v>0</v>
      </c>
      <c r="GC63" s="27">
        <f>IF(AND(OR(ISBLANK(GC$9),GC$9=0)=FALSE,GC$9=$DL63),1,0)*'4. Formulations'!$J62</f>
        <v>0</v>
      </c>
      <c r="GD63" s="27">
        <f>IF(AND(OR(ISBLANK(GD$9),GD$9=0)=FALSE,GD$9=$DL63),1,0)*'4. Formulations'!$J62</f>
        <v>0</v>
      </c>
      <c r="GE63" s="27"/>
      <c r="GF63" s="27"/>
      <c r="GG63" s="27"/>
      <c r="GI63" s="27">
        <f>IF(AND(OR(ISBLANK(GI$9),GI$9=0)=FALSE,SUM($FN63:$GD63)&gt;0,GI$9='2. Protocols'!$G62),1,0)*'4. Formulations'!$J62</f>
        <v>0</v>
      </c>
      <c r="GJ63" s="27">
        <f>IF(AND(OR(ISBLANK(GJ$9),GJ$9=0)=FALSE,SUM($FN63:$GD63)&gt;0,GJ$9='2. Protocols'!$G62),1,0)*'4. Formulations'!$J62</f>
        <v>0</v>
      </c>
      <c r="GK63" s="27">
        <f>IF(AND(OR(ISBLANK(GK$9),GK$9=0)=FALSE,SUM($FN63:$GD63)&gt;0,GK$9='2. Protocols'!$G62),1,0)*'4. Formulations'!$J62</f>
        <v>0</v>
      </c>
      <c r="GL63" s="27">
        <f>IF(AND(OR(ISBLANK(GL$9),GL$9=0)=FALSE,SUM($FN63:$GD63)&gt;0,GL$9='2. Protocols'!$G62),1,0)*'4. Formulations'!$J62</f>
        <v>0</v>
      </c>
      <c r="GM63" s="27">
        <f>IF(AND(OR(ISBLANK(GM$9),GM$9=0)=FALSE,SUM($FN63:$GD63)&gt;0,GM$9='2. Protocols'!$G62),1,0)*'4. Formulations'!$J62</f>
        <v>0</v>
      </c>
      <c r="GN63" s="27">
        <f>IF(AND(OR(ISBLANK(GN$9),GN$9=0)=FALSE,SUM($FN63:$GD63)&gt;0,GN$9='2. Protocols'!$G62),1,0)*'4. Formulations'!$J62</f>
        <v>0</v>
      </c>
      <c r="GO63" s="27">
        <f>IF(AND(OR(ISBLANK(GO$9),GO$9=0)=FALSE,SUM($FN63:$GD63)&gt;0,GO$9='2. Protocols'!$G62),1,0)*'4. Formulations'!$J62</f>
        <v>0</v>
      </c>
      <c r="GP63" s="27">
        <f>IF(AND(OR(ISBLANK(GP$9),GP$9=0)=FALSE,SUM($FN63:$GD63)&gt;0,GP$9='2. Protocols'!$G62),1,0)*'4. Formulations'!$J62</f>
        <v>0</v>
      </c>
      <c r="GQ63" s="27">
        <f>IF(AND(OR(ISBLANK(GQ$9),GQ$9=0)=FALSE,SUM($FN63:$GD63)&gt;0,GQ$9='2. Protocols'!$G62),1,0)*'4. Formulations'!$J62</f>
        <v>0</v>
      </c>
      <c r="GR63" s="27">
        <f>IF(AND(OR(ISBLANK(GR$9),GR$9=0)=FALSE,SUM($FN63:$GD63)&gt;0,GR$9='2. Protocols'!$G62),1,0)*'4. Formulations'!$J62</f>
        <v>0</v>
      </c>
      <c r="GS63" s="27">
        <f>IF(AND(OR(ISBLANK(GS$9),GS$9=0)=FALSE,SUM($FN63:$GD63)&gt;0,GS$9='2. Protocols'!$G62),1,0)*'4. Formulations'!$J62</f>
        <v>0</v>
      </c>
      <c r="GT63" s="27">
        <f>IF(AND(OR(ISBLANK(GT$9),GT$9=0)=FALSE,SUM($FN63:$GD63)&gt;0,GT$9='2. Protocols'!$G62),1,0)*'4. Formulations'!$J62</f>
        <v>0</v>
      </c>
      <c r="GU63" s="27">
        <f>IF(AND(OR(ISBLANK(GU$9),GU$9=0)=FALSE,SUM($FN63:$GD63)&gt;0,GU$9='2. Protocols'!$G62),1,0)*'4. Formulations'!$J62</f>
        <v>0</v>
      </c>
      <c r="GV63" s="27">
        <f>IF(AND(OR(ISBLANK(GV$9),GV$9=0)=FALSE,SUM($FN63:$GD63)&gt;0,GV$9='2. Protocols'!$G62),1,0)*'4. Formulations'!$J62</f>
        <v>0</v>
      </c>
      <c r="GW63" s="27">
        <f>IF(AND(OR(ISBLANK(GW$9),GW$9=0)=FALSE,SUM($FN63:$GD63)&gt;0,GW$9='2. Protocols'!$G62),1,0)*'4. Formulations'!$J62</f>
        <v>0</v>
      </c>
      <c r="GX63" s="27">
        <f>IF(AND(OR(ISBLANK(GX$9),GX$9=0)=FALSE,SUM($FN63:$GD63)&gt;0,GX$9='2. Protocols'!$G62),1,0)*'4. Formulations'!$J62</f>
        <v>0</v>
      </c>
      <c r="GY63" s="27">
        <f>IF(AND(OR(ISBLANK(GY$9),GY$9=0)=FALSE,SUM($FN63:$GD63)&gt;0,GY$9='2. Protocols'!$G62),1,0)*'4. Formulations'!$J62</f>
        <v>0</v>
      </c>
      <c r="GZ63" s="27">
        <f>IF(AND(OR(ISBLANK(GZ$9),GZ$9=0)=FALSE,SUM($FN63:$GD63)&gt;0,GZ$9='2. Protocols'!$G62),1,0)*'4. Formulations'!$J62</f>
        <v>0</v>
      </c>
      <c r="HA63" s="27">
        <f>IF(AND(OR(ISBLANK(HA$9),HA$9=0)=FALSE,SUM($FN63:$GD63)&gt;0,HA$9='2. Protocols'!$G62),1,0)*'4. Formulations'!$J62</f>
        <v>0</v>
      </c>
      <c r="HB63" s="27">
        <f>IF(AND(OR(ISBLANK(HB$9),HB$9=0)=FALSE,SUM($FN63:$GD63)&gt;0,HB$9='2. Protocols'!$G62),1,0)*'4. Formulations'!$J62</f>
        <v>0</v>
      </c>
      <c r="HC63" s="27">
        <f>IF(AND(OR(ISBLANK(HC$9),HC$9=0)=FALSE,SUM($FN63:$GD63)&gt;0,HC$9='2. Protocols'!$G62),1,0)*'4. Formulations'!$J62</f>
        <v>0</v>
      </c>
      <c r="HD63" s="27">
        <f>IF(AND(OR(ISBLANK(HD$9),HD$9=0)=FALSE,SUM($FN63:$GD63)&gt;0,HD$9='2. Protocols'!$G62),1,0)*'4. Formulations'!$J62</f>
        <v>0</v>
      </c>
      <c r="HE63" s="27">
        <f>IF(AND(OR(ISBLANK(HE$9),HE$9=0)=FALSE,SUM($FN63:$GD63)&gt;0,HE$9='2. Protocols'!$G62),1,0)*'4. Formulations'!$J62</f>
        <v>0</v>
      </c>
      <c r="HF63" s="27">
        <f>IF(AND(OR(ISBLANK(HF$9),HF$9=0)=FALSE,SUM($FN63:$GD63)&gt;0,HF$9='2. Protocols'!$G62),1,0)*'4. Formulations'!$J62</f>
        <v>0</v>
      </c>
      <c r="HG63" s="27">
        <f>IF(AND(OR(ISBLANK(HG$9),HG$9=0)=FALSE,SUM($FN63:$GD63)&gt;0,HG$9='2. Protocols'!$G62),1,0)*'4. Formulations'!$J62</f>
        <v>0</v>
      </c>
      <c r="HH63" s="27">
        <f>IF(AND(OR(ISBLANK(HH$9),HH$9=0)=FALSE,SUM($FN63:$GD63)&gt;0,HH$9='2. Protocols'!$G62),1,0)*'4. Formulations'!$J62</f>
        <v>0</v>
      </c>
      <c r="HI63" s="27">
        <f>IF(AND(OR(ISBLANK(HI$9),HI$9=0)=FALSE,SUM($FN63:$GD63)&gt;0,HI$9='2. Protocols'!$G62),1,0)*'4. Formulations'!$J62</f>
        <v>0</v>
      </c>
      <c r="HJ63" s="27">
        <f>IF(AND(OR(ISBLANK(HJ$9),HJ$9=0)=FALSE,SUM($FN63:$GD63)&gt;0,HJ$9='2. Protocols'!$G62),1,0)*'4. Formulations'!$J62</f>
        <v>0</v>
      </c>
      <c r="HK63" s="27">
        <f>IF(AND(OR(ISBLANK(HK$9),HK$9=0)=FALSE,SUM($FN63:$GD63)&gt;0,HK$9='2. Protocols'!$G62),1,0)*'4. Formulations'!$J62</f>
        <v>0</v>
      </c>
      <c r="HL63" s="27">
        <f>IF(AND(OR(ISBLANK(HL$9),HL$9=0)=FALSE,SUM($FN63:$GD63)&gt;0,HL$9='2. Protocols'!$G62),1,0)*'4. Formulations'!$J62</f>
        <v>0</v>
      </c>
      <c r="HM63" s="27">
        <f>IF(AND(OR(ISBLANK(HM$9),HM$9=0)=FALSE,SUM($FN63:$GD63)&gt;0,HM$9='2. Protocols'!$G62),1,0)*'4. Formulations'!$J62</f>
        <v>0</v>
      </c>
      <c r="HN63" s="27">
        <f>IF(AND(OR(ISBLANK(HN$9),HN$9=0)=FALSE,SUM($FN63:$GD63)&gt;0,HN$9='2. Protocols'!$G62),1,0)*'4. Formulations'!$J62</f>
        <v>0</v>
      </c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H63" s="27">
        <f>IF(AND(OR(ISBLANK(GI$9),GI$9=0)=FALSE,IH$9=$DM63),1,0)*'4. Formulations'!$K62</f>
        <v>0</v>
      </c>
      <c r="II63" s="27">
        <f>IF(AND(OR(ISBLANK(GJ$9),GJ$9=0)=FALSE,II$9=$DM63),1,0)*'4. Formulations'!$K62</f>
        <v>0</v>
      </c>
      <c r="IJ63" s="27">
        <f>IF(AND(OR(ISBLANK(GK$9),GK$9=0)=FALSE,IJ$9=$DM63),1,0)*'4. Formulations'!$K62</f>
        <v>0</v>
      </c>
      <c r="IK63" s="27">
        <f>IF(AND(OR(ISBLANK(GL$9),GL$9=0)=FALSE,IK$9=$DM63),1,0)*'4. Formulations'!$K62</f>
        <v>0</v>
      </c>
      <c r="IL63" s="27">
        <f>IF(AND(OR(ISBLANK(GM$9),GM$9=0)=FALSE,IL$9=$DM63),1,0)*'4. Formulations'!$K62</f>
        <v>0</v>
      </c>
      <c r="IM63" s="27">
        <f>IF(AND(OR(ISBLANK(GN$9),GN$9=0)=FALSE,IM$9=$DM63),1,0)*'4. Formulations'!$K62</f>
        <v>0</v>
      </c>
      <c r="IN63" s="27">
        <f>IF(AND(OR(ISBLANK(GO$9),GO$9=0)=FALSE,IN$9=$DM63),1,0)*'4. Formulations'!$K62</f>
        <v>0</v>
      </c>
      <c r="IO63" s="27">
        <f>IF(AND(OR(ISBLANK(GP$9),GP$9=0)=FALSE,IO$9=$DM63),1,0)*'4. Formulations'!$K62</f>
        <v>0</v>
      </c>
      <c r="IP63" s="27">
        <f>IF(AND(OR(ISBLANK(GQ$9),GQ$9=0)=FALSE,IP$9=$DM63),1,0)*'4. Formulations'!$K62</f>
        <v>0</v>
      </c>
      <c r="IQ63" s="27">
        <f>IF(AND(OR(ISBLANK(GR$9),GR$9=0)=FALSE,IQ$9=$DM63),1,0)*'4. Formulations'!$K62</f>
        <v>0</v>
      </c>
      <c r="IR63" s="27">
        <f>IF(AND(OR(ISBLANK(GS$9),GS$9=0)=FALSE,IR$9=$DM63),1,0)*'4. Formulations'!$K62</f>
        <v>0</v>
      </c>
      <c r="IS63" s="27">
        <f>IF(AND(OR(ISBLANK(GO$9),GO$9=0)=FALSE,IS$9=$DM63),1,0)*'4. Formulations'!$K62</f>
        <v>0</v>
      </c>
      <c r="IT63" s="27">
        <f>IF(AND(OR(ISBLANK(GP$9),GP$9=0)=FALSE,IT$9=$DM63),1,0)*'4. Formulations'!$K62</f>
        <v>0</v>
      </c>
      <c r="IU63" s="27">
        <f>IF(AND(OR(ISBLANK(GQ$9),GQ$9=0)=FALSE,IU$9=$DM63),1,0)*'4. Formulations'!$K62</f>
        <v>0</v>
      </c>
      <c r="IV63" s="27"/>
      <c r="IW63" s="27"/>
      <c r="IX63" s="27"/>
      <c r="IY63" s="27"/>
      <c r="IZ63" s="27"/>
      <c r="JA63" s="27"/>
      <c r="JC63" s="27">
        <f>IF(AND(OR(ISBLANK(JC$9),JC$9=0)=FALSE,OR(JC$9='2. Protocols'!$C62,JC$9='2. Protocols'!$E62,JC$9='2. Protocols'!$G62)),1,0)*'4. Formulations'!$L62</f>
        <v>0</v>
      </c>
      <c r="JD63" s="27">
        <f>IF(AND(OR(ISBLANK(JD$9),JD$9=0)=FALSE,OR(JD$9='2. Protocols'!$C62,JD$9='2. Protocols'!$E62,JD$9='2. Protocols'!$G62)),1,0)*'4. Formulations'!$L62</f>
        <v>0</v>
      </c>
      <c r="JE63" s="27">
        <f>IF(AND(OR(ISBLANK(JE$9),JE$9=0)=FALSE,OR(JE$9='2. Protocols'!$C62,JE$9='2. Protocols'!$E62,JE$9='2. Protocols'!$G62)),1,0)*'4. Formulations'!$L62</f>
        <v>0</v>
      </c>
      <c r="JF63" s="27">
        <f>IF(AND(OR(ISBLANK(JF$9),JF$9=0)=FALSE,OR(JF$9='2. Protocols'!$C62,JF$9='2. Protocols'!$E62,JF$9='2. Protocols'!$G62)),1,0)*'4. Formulations'!$L62</f>
        <v>0</v>
      </c>
      <c r="JG63" s="27">
        <f>IF(AND(OR(ISBLANK(JG$9),JG$9=0)=FALSE,OR(JG$9='2. Protocols'!$C62,JG$9='2. Protocols'!$E62,JG$9='2. Protocols'!$G62)),1,0)*'4. Formulations'!$L62</f>
        <v>0</v>
      </c>
      <c r="JH63" s="27">
        <f>IF(AND(OR(ISBLANK(JH$9),JH$9=0)=FALSE,OR(JH$9='2. Protocols'!$C62,JH$9='2. Protocols'!$E62,JH$9='2. Protocols'!$G62)),1,0)*'4. Formulations'!$L62</f>
        <v>0</v>
      </c>
      <c r="JI63" s="27">
        <f>IF(AND(OR(ISBLANK(JI$9),JI$9=0)=FALSE,OR(JI$9='2. Protocols'!$C62,JI$9='2. Protocols'!$E62,JI$9='2. Protocols'!$G62)),1,0)*'4. Formulations'!$L62</f>
        <v>0</v>
      </c>
      <c r="JJ63" s="27">
        <f>IF(AND(OR(ISBLANK(JJ$9),JJ$9=0)=FALSE,OR(JJ$9='2. Protocols'!$C62,JJ$9='2. Protocols'!$E62,JJ$9='2. Protocols'!$G62)),1,0)*'4. Formulations'!$L62</f>
        <v>0</v>
      </c>
      <c r="JK63" s="27">
        <f>IF(AND(OR(ISBLANK(JK$9),JK$9=0)=FALSE,OR(JK$9='2. Protocols'!$C62,JK$9='2. Protocols'!$E62,JK$9='2. Protocols'!$G62)),1,0)*'4. Formulations'!$L62</f>
        <v>0</v>
      </c>
      <c r="JL63" s="27">
        <f>IF(AND(OR(ISBLANK(JL$9),JL$9=0)=FALSE,OR(JL$9='2. Protocols'!$C62,JL$9='2. Protocols'!$E62,JL$9='2. Protocols'!$G62)),1,0)*'4. Formulations'!$L62</f>
        <v>0</v>
      </c>
      <c r="JM63" s="27">
        <f>IF(AND(OR(ISBLANK(JM$9),JM$9=0)=FALSE,OR(JM$9='2. Protocols'!$C62,JM$9='2. Protocols'!$E62,JM$9='2. Protocols'!$G62)),1,0)*'4. Formulations'!$L62</f>
        <v>0</v>
      </c>
      <c r="JN63" s="27">
        <f>IF(AND(OR(ISBLANK(JN$9),JN$9=0)=FALSE,OR(JN$9='2. Protocols'!$C62,JN$9='2. Protocols'!$E62,JN$9='2. Protocols'!$G62)),1,0)*'4. Formulations'!$L62</f>
        <v>0</v>
      </c>
      <c r="JO63" s="27">
        <f>IF(AND(OR(ISBLANK(JO$9),JO$9=0)=FALSE,OR(JO$9='2. Protocols'!$C62,JO$9='2. Protocols'!$E62,JO$9='2. Protocols'!$G62)),1,0)*'4. Formulations'!$L62</f>
        <v>0</v>
      </c>
      <c r="JP63" s="27">
        <f>IF(AND(OR(ISBLANK(JP$9),JP$9=0)=FALSE,OR(JP$9='2. Protocols'!$C62,JP$9='2. Protocols'!$E62,JP$9='2. Protocols'!$G62)),1,0)*'4. Formulations'!$L62</f>
        <v>0</v>
      </c>
      <c r="JQ63" s="27">
        <f>IF(AND(OR(ISBLANK(JQ$9),JQ$9=0)=FALSE,OR(JQ$9='2. Protocols'!$C62,JQ$9='2. Protocols'!$E62,JQ$9='2. Protocols'!$G62)),1,0)*'4. Formulations'!$L62</f>
        <v>0</v>
      </c>
      <c r="JR63" s="27">
        <f>IF(AND(OR(ISBLANK(JR$9),JR$9=0)=FALSE,OR(JR$9='2. Protocols'!$C62,JR$9='2. Protocols'!$E62,JR$9='2. Protocols'!$G62)),1,0)*'4. Formulations'!$L62</f>
        <v>0</v>
      </c>
      <c r="JS63" s="27">
        <f>IF(AND(OR(ISBLANK(JS$9),JS$9=0)=FALSE,OR(JS$9='2. Protocols'!$C62,JS$9='2. Protocols'!$E62,JS$9='2. Protocols'!$G62)),1,0)*'4. Formulations'!$L62</f>
        <v>0</v>
      </c>
      <c r="JT63" s="27">
        <f>IF(AND(OR(ISBLANK(JT$9),JT$9=0)=FALSE,OR(JT$9='2. Protocols'!$C62,JT$9='2. Protocols'!$E62,JT$9='2. Protocols'!$G62)),1,0)*'4. Formulations'!$L62</f>
        <v>0</v>
      </c>
      <c r="JU63" s="27">
        <f>IF(AND(OR(ISBLANK(JU$9),JU$9=0)=FALSE,OR(JU$9='2. Protocols'!$C62,JU$9='2. Protocols'!$E62,JU$9='2. Protocols'!$G62)),1,0)*'4. Formulations'!$L62</f>
        <v>0</v>
      </c>
      <c r="JV63" s="27">
        <f>IF(AND(OR(ISBLANK(JV$9),JV$9=0)=FALSE,OR(JV$9='2. Protocols'!$C62,JV$9='2. Protocols'!$E62,JV$9='2. Protocols'!$G62)),1,0)*'4. Formulations'!$L62</f>
        <v>0</v>
      </c>
      <c r="JW63" s="27">
        <f>IF(AND(OR(ISBLANK(JW$9),JW$9=0)=FALSE,OR(JW$9='2. Protocols'!$C62,JW$9='2. Protocols'!$E62,JW$9='2. Protocols'!$G62)),1,0)*'4. Formulations'!$L62</f>
        <v>0</v>
      </c>
      <c r="JX63" s="27">
        <f>IF(AND(OR(ISBLANK(JX$9),JX$9=0)=FALSE,OR(JX$9='2. Protocols'!$C62,JX$9='2. Protocols'!$E62,JX$9='2. Protocols'!$G62)),1,0)*'4. Formulations'!$L62</f>
        <v>0</v>
      </c>
      <c r="JY63" s="27">
        <f>IF(AND(OR(ISBLANK(JY$9),JY$9=0)=FALSE,OR(JY$9='2. Protocols'!$C62,JY$9='2. Protocols'!$E62,JY$9='2. Protocols'!$G62)),1,0)*'4. Formulations'!$L62</f>
        <v>0</v>
      </c>
      <c r="JZ63" s="27">
        <f>IF(AND(OR(ISBLANK(JZ$9),JZ$9=0)=FALSE,OR(JZ$9='2. Protocols'!$C62,JZ$9='2. Protocols'!$E62,JZ$9='2. Protocols'!$G62)),1,0)*'4. Formulations'!$L62</f>
        <v>0</v>
      </c>
      <c r="KA63" s="27">
        <f>IF(AND(OR(ISBLANK(KA$9),KA$9=0)=FALSE,OR(KA$9='2. Protocols'!$C62,KA$9='2. Protocols'!$E62,KA$9='2. Protocols'!$G62)),1,0)*'4. Formulations'!$L62</f>
        <v>0</v>
      </c>
      <c r="KB63" s="27">
        <f>IF(AND(OR(ISBLANK(KB$9),KB$9=0)=FALSE,OR(KB$9='2. Protocols'!$C62,KB$9='2. Protocols'!$E62,KB$9='2. Protocols'!$G62)),1,0)*'4. Formulations'!$L62</f>
        <v>0</v>
      </c>
      <c r="KC63" s="27">
        <f>IF(AND(OR(ISBLANK(KC$9),KC$9=0)=FALSE,OR(KC$9='2. Protocols'!$C62,KC$9='2. Protocols'!$E62,KC$9='2. Protocols'!$G62)),1,0)*'4. Formulations'!$L62</f>
        <v>0</v>
      </c>
      <c r="KD63" s="27">
        <f>IF(AND(OR(ISBLANK(KD$9),KD$9=0)=FALSE,OR(KD$9='2. Protocols'!$C62,KD$9='2. Protocols'!$E62,KD$9='2. Protocols'!$G62)),1,0)*'4. Formulations'!$L62</f>
        <v>0</v>
      </c>
      <c r="KE63" s="27">
        <f>IF(AND(OR(ISBLANK(KE$9),KE$9=0)=FALSE,OR(KE$9='2. Protocols'!$C62,KE$9='2. Protocols'!$E62,KE$9='2. Protocols'!$G62)),1,0)*'4. Formulations'!$L62</f>
        <v>0</v>
      </c>
      <c r="KF63" s="27">
        <f>IF(AND(OR(ISBLANK(KF$9),KF$9=0)=FALSE,OR(KF$9='2. Protocols'!$C62,KF$9='2. Protocols'!$E62,KF$9='2. Protocols'!$G62)),1,0)*'4. Formulations'!$L62</f>
        <v>0</v>
      </c>
      <c r="KG63" s="27">
        <f>IF(AND(OR(ISBLANK(KG$9),KG$9=0)=FALSE,OR(KG$9='2. Protocols'!$C62,KG$9='2. Protocols'!$E62,KG$9='2. Protocols'!$G62)),1,0)*'4. Formulations'!$L62</f>
        <v>0</v>
      </c>
      <c r="KH63" s="27">
        <f>IF(AND(OR(ISBLANK(KH$9),KH$9=0)=FALSE,OR(KH$9='2. Protocols'!$C62,KH$9='2. Protocols'!$E62,KH$9='2. Protocols'!$G62)),1,0)*'4. Formulations'!$L62</f>
        <v>0</v>
      </c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B63" s="27">
        <f>IF(AND(OR(ISBLANK(LB$9),LB$9=0)=FALSE,LB$9=$DL63),1,0)*'4. Formulations'!$M62</f>
        <v>0</v>
      </c>
      <c r="LC63" s="27">
        <f>IF(AND(OR(ISBLANK(LC$9),LC$9=0)=FALSE,LC$9=$DL63),1,0)*'4. Formulations'!$M62</f>
        <v>0</v>
      </c>
      <c r="LD63" s="27">
        <f>IF(AND(OR(ISBLANK(LD$9),LD$9=0)=FALSE,LD$9=$DL63),1,0)*'4. Formulations'!$M62</f>
        <v>0</v>
      </c>
      <c r="LE63" s="27">
        <f>IF(AND(OR(ISBLANK(LE$9),LE$9=0)=FALSE,LE$9=$DL63),1,0)*'4. Formulations'!$M62</f>
        <v>0</v>
      </c>
      <c r="LF63" s="27">
        <f>IF(AND(OR(ISBLANK(LF$9),LF$9=0)=FALSE,LF$9=$DL63),1,0)*'4. Formulations'!$M62</f>
        <v>0</v>
      </c>
      <c r="LG63" s="27">
        <f>IF(AND(OR(ISBLANK(LG$9),LG$9=0)=FALSE,LG$9=$DL63),1,0)*'4. Formulations'!$M62</f>
        <v>0</v>
      </c>
      <c r="LH63" s="27">
        <f>IF(AND(OR(ISBLANK(LH$9),LH$9=0)=FALSE,LH$9=$DL63),1,0)*'4. Formulations'!$M62</f>
        <v>0</v>
      </c>
      <c r="LI63" s="27">
        <f>IF(AND(OR(ISBLANK(LI$9),LI$9=0)=FALSE,LI$9=$DL63),1,0)*'4. Formulations'!$M62</f>
        <v>0</v>
      </c>
      <c r="LJ63" s="27">
        <f>IF(AND(OR(ISBLANK(LJ$9),LJ$9=0)=FALSE,LJ$9=$DL63),1,0)*'4. Formulations'!$M62</f>
        <v>0</v>
      </c>
      <c r="LK63" s="27">
        <f>IF(AND(OR(ISBLANK(LK$9),LK$9=0)=FALSE,LK$9=$DL63),1,0)*'4. Formulations'!$M62</f>
        <v>0</v>
      </c>
      <c r="LL63" s="27">
        <f>IF(AND(OR(ISBLANK(LL$9),LL$9=0)=FALSE,LL$9=$DL63),1,0)*'4. Formulations'!$M62</f>
        <v>0</v>
      </c>
      <c r="LM63" s="27">
        <f>IF(AND(OR(ISBLANK(LM$9),LM$9=0)=FALSE,LM$9=$DL63),1,0)*'4. Formulations'!$M62</f>
        <v>0</v>
      </c>
      <c r="LN63" s="27">
        <f>IF(AND(OR(ISBLANK(LN$9),LN$9=0)=FALSE,LN$9=$DL63),1,0)*'4. Formulations'!$M62</f>
        <v>0</v>
      </c>
      <c r="LO63" s="27">
        <f>IF(AND(OR(ISBLANK(LO$9),LO$9=0)=FALSE,LO$9=$DL63),1,0)*'4. Formulations'!$M62</f>
        <v>0</v>
      </c>
      <c r="LP63" s="27">
        <f>IF(AND(OR(ISBLANK(LP$9),LP$9=0)=FALSE,LP$9=$DL63),1,0)*'4. Formulations'!$M62</f>
        <v>0</v>
      </c>
      <c r="LQ63" s="27">
        <f>IF(AND(OR(ISBLANK(LQ$9),LQ$9=0)=FALSE,LQ$9=$DL63),1,0)*'4. Formulations'!$M62</f>
        <v>0</v>
      </c>
      <c r="LR63" s="27">
        <f>IF(AND(OR(ISBLANK(LR$9),LR$9=0)=FALSE,LR$9=$DL63),1,0)*'4. Formulations'!$M62</f>
        <v>0</v>
      </c>
      <c r="LS63" s="27"/>
      <c r="LT63" s="27"/>
      <c r="LU63" s="27"/>
      <c r="LW63" s="27">
        <f>IF(AND(OR(ISBLANK(LW$9),LW$9=0)=FALSE,SUM($LB63:$LR63)&gt;0,LW$9='2. Protocols'!$G62),1,0)*'4. Formulations'!$M62</f>
        <v>0</v>
      </c>
      <c r="LX63" s="27">
        <f>IF(AND(OR(ISBLANK(LX$9),LX$9=0)=FALSE,SUM($LB63:$LR63)&gt;0,LX$9='2. Protocols'!$G62),1,0)*'4. Formulations'!$M62</f>
        <v>0</v>
      </c>
      <c r="LY63" s="27">
        <f>IF(AND(OR(ISBLANK(LY$9),LY$9=0)=FALSE,SUM($LB63:$LR63)&gt;0,LY$9='2. Protocols'!$G62),1,0)*'4. Formulations'!$M62</f>
        <v>0</v>
      </c>
      <c r="LZ63" s="27">
        <f>IF(AND(OR(ISBLANK(LZ$9),LZ$9=0)=FALSE,SUM($LB63:$LR63)&gt;0,LZ$9='2. Protocols'!$G62),1,0)*'4. Formulations'!$M62</f>
        <v>0</v>
      </c>
      <c r="MA63" s="27">
        <f>IF(AND(OR(ISBLANK(MA$9),MA$9=0)=FALSE,SUM($LB63:$LR63)&gt;0,MA$9='2. Protocols'!$G62),1,0)*'4. Formulations'!$M62</f>
        <v>0</v>
      </c>
      <c r="MB63" s="27">
        <f>IF(AND(OR(ISBLANK(MB$9),MB$9=0)=FALSE,SUM($LB63:$LR63)&gt;0,MB$9='2. Protocols'!$G62),1,0)*'4. Formulations'!$M62</f>
        <v>0</v>
      </c>
      <c r="MC63" s="27">
        <f>IF(AND(OR(ISBLANK(MC$9),MC$9=0)=FALSE,SUM($LB63:$LR63)&gt;0,MC$9='2. Protocols'!$G62),1,0)*'4. Formulations'!$M62</f>
        <v>0</v>
      </c>
      <c r="MD63" s="27">
        <f>IF(AND(OR(ISBLANK(MD$9),MD$9=0)=FALSE,SUM($LB63:$LR63)&gt;0,MD$9='2. Protocols'!$G62),1,0)*'4. Formulations'!$M62</f>
        <v>0</v>
      </c>
      <c r="ME63" s="27">
        <f>IF(AND(OR(ISBLANK(ME$9),ME$9=0)=FALSE,SUM($LB63:$LR63)&gt;0,ME$9='2. Protocols'!$G62),1,0)*'4. Formulations'!$M62</f>
        <v>0</v>
      </c>
      <c r="MF63" s="27">
        <f>IF(AND(OR(ISBLANK(MF$9),MF$9=0)=FALSE,SUM($LB63:$LR63)&gt;0,MF$9='2. Protocols'!$G62),1,0)*'4. Formulations'!$M62</f>
        <v>0</v>
      </c>
      <c r="MG63" s="27">
        <f>IF(AND(OR(ISBLANK(MG$9),MG$9=0)=FALSE,SUM($LB63:$LR63)&gt;0,MG$9='2. Protocols'!$G62),1,0)*'4. Formulations'!$M62</f>
        <v>0</v>
      </c>
      <c r="MH63" s="27">
        <f>IF(AND(OR(ISBLANK(MH$9),MH$9=0)=FALSE,SUM($LB63:$LR63)&gt;0,MH$9='2. Protocols'!$G62),1,0)*'4. Formulations'!$M62</f>
        <v>0</v>
      </c>
      <c r="MI63" s="27">
        <f>IF(AND(OR(ISBLANK(MI$9),MI$9=0)=FALSE,SUM($LB63:$LR63)&gt;0,MI$9='2. Protocols'!$G62),1,0)*'4. Formulations'!$M62</f>
        <v>0</v>
      </c>
      <c r="MJ63" s="27">
        <f>IF(AND(OR(ISBLANK(MJ$9),MJ$9=0)=FALSE,SUM($LB63:$LR63)&gt;0,MJ$9='2. Protocols'!$G62),1,0)*'4. Formulations'!$M62</f>
        <v>0</v>
      </c>
      <c r="MK63" s="27">
        <f>IF(AND(OR(ISBLANK(MK$9),MK$9=0)=FALSE,SUM($LB63:$LR63)&gt;0,MK$9='2. Protocols'!$G62),1,0)*'4. Formulations'!$M62</f>
        <v>0</v>
      </c>
      <c r="ML63" s="27">
        <f>IF(AND(OR(ISBLANK(ML$9),ML$9=0)=FALSE,SUM($LB63:$LR63)&gt;0,ML$9='2. Protocols'!$G62),1,0)*'4. Formulations'!$M62</f>
        <v>0</v>
      </c>
      <c r="MM63" s="27">
        <f>IF(AND(OR(ISBLANK(MM$9),MM$9=0)=FALSE,SUM($LB63:$LR63)&gt;0,MM$9='2. Protocols'!$G62),1,0)*'4. Formulations'!$M62</f>
        <v>0</v>
      </c>
      <c r="MN63" s="27">
        <f>IF(AND(OR(ISBLANK(MN$9),MN$9=0)=FALSE,SUM($LB63:$LR63)&gt;0,MN$9='2. Protocols'!$G62),1,0)*'4. Formulations'!$M62</f>
        <v>0</v>
      </c>
      <c r="MO63" s="27">
        <f>IF(AND(OR(ISBLANK(MO$9),MO$9=0)=FALSE,SUM($LB63:$LR63)&gt;0,MO$9='2. Protocols'!$G62),1,0)*'4. Formulations'!$M62</f>
        <v>0</v>
      </c>
      <c r="MP63" s="27">
        <f>IF(AND(OR(ISBLANK(MP$9),MP$9=0)=FALSE,SUM($LB63:$LR63)&gt;0,MP$9='2. Protocols'!$G62),1,0)*'4. Formulations'!$M62</f>
        <v>0</v>
      </c>
      <c r="MQ63" s="27">
        <f>IF(AND(OR(ISBLANK(MQ$9),MQ$9=0)=FALSE,SUM($LB63:$LR63)&gt;0,MQ$9='2. Protocols'!$G62),1,0)*'4. Formulations'!$M62</f>
        <v>0</v>
      </c>
      <c r="MR63" s="27">
        <f>IF(AND(OR(ISBLANK(MR$9),MR$9=0)=FALSE,SUM($LB63:$LR63)&gt;0,MR$9='2. Protocols'!$G62),1,0)*'4. Formulations'!$M62</f>
        <v>0</v>
      </c>
      <c r="MS63" s="27">
        <f>IF(AND(OR(ISBLANK(MS$9),MS$9=0)=FALSE,SUM($LB63:$LR63)&gt;0,MS$9='2. Protocols'!$G62),1,0)*'4. Formulations'!$M62</f>
        <v>0</v>
      </c>
      <c r="MT63" s="27">
        <f>IF(AND(OR(ISBLANK(MT$9),MT$9=0)=FALSE,SUM($LB63:$LR63)&gt;0,MT$9='2. Protocols'!$G62),1,0)*'4. Formulations'!$M62</f>
        <v>0</v>
      </c>
      <c r="MU63" s="27">
        <f>IF(AND(OR(ISBLANK(MU$9),MU$9=0)=FALSE,SUM($LB63:$LR63)&gt;0,MU$9='2. Protocols'!$G62),1,0)*'4. Formulations'!$M62</f>
        <v>0</v>
      </c>
      <c r="MV63" s="27">
        <f>IF(AND(OR(ISBLANK(MV$9),MV$9=0)=FALSE,SUM($LB63:$LR63)&gt;0,MV$9='2. Protocols'!$G62),1,0)*'4. Formulations'!$M62</f>
        <v>0</v>
      </c>
      <c r="MW63" s="27">
        <f>IF(AND(OR(ISBLANK(MW$9),MW$9=0)=FALSE,SUM($LB63:$LR63)&gt;0,MW$9='2. Protocols'!$G62),1,0)*'4. Formulations'!$M62</f>
        <v>0</v>
      </c>
      <c r="MX63" s="27">
        <f>IF(AND(OR(ISBLANK(MX$9),MX$9=0)=FALSE,SUM($LB63:$LR63)&gt;0,MX$9='2. Protocols'!$G62),1,0)*'4. Formulations'!$M62</f>
        <v>0</v>
      </c>
      <c r="MY63" s="27">
        <f>IF(AND(OR(ISBLANK(MY$9),MY$9=0)=FALSE,SUM($LB63:$LR63)&gt;0,MY$9='2. Protocols'!$G62),1,0)*'4. Formulations'!$M62</f>
        <v>0</v>
      </c>
      <c r="MZ63" s="27">
        <f>IF(AND(OR(ISBLANK(MZ$9),MZ$9=0)=FALSE,SUM($LB63:$LR63)&gt;0,MZ$9='2. Protocols'!$G62),1,0)*'4. Formulations'!$M62</f>
        <v>0</v>
      </c>
      <c r="NA63" s="27">
        <f>IF(AND(OR(ISBLANK(NA$9),NA$9=0)=FALSE,SUM($LB63:$LR63)&gt;0,NA$9='2. Protocols'!$G62),1,0)*'4. Formulations'!$M62</f>
        <v>0</v>
      </c>
      <c r="NB63" s="27">
        <f>IF(AND(OR(ISBLANK(NB$9),NB$9=0)=FALSE,SUM($LB63:$LR63)&gt;0,NB$9='2. Protocols'!$G62),1,0)*'4. Formulations'!$M62</f>
        <v>0</v>
      </c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V63" s="27">
        <f>IF(AND(OR(ISBLANK(NV$9),NV$9=0)=FALSE,NV$9=$DM63),1,0)*'4. Formulations'!$N62</f>
        <v>0</v>
      </c>
      <c r="NW63" s="721">
        <f>IF(AND(OR(ISBLANK(NW$9),NW$9=0)=FALSE,NW$9=$DM63),1,0)*'4. Formulations'!$N62</f>
        <v>0</v>
      </c>
      <c r="NX63" s="27">
        <f>IF(AND(OR(ISBLANK(NX$9),NX$9=0)=FALSE,NX$9=$DM63),1,0)*'4. Formulations'!$N62</f>
        <v>0</v>
      </c>
      <c r="NY63" s="27">
        <f>IF(AND(OR(ISBLANK(NY$9),NY$9=0)=FALSE,NY$9=$DM63),1,0)*'4. Formulations'!$N62</f>
        <v>0</v>
      </c>
      <c r="NZ63" s="27">
        <f>IF(AND(OR(ISBLANK(NZ$9),NZ$9=0)=FALSE,NZ$9=$DM63),1,0)*'4. Formulations'!$N62</f>
        <v>0</v>
      </c>
      <c r="OA63" s="27">
        <f>IF(AND(OR(ISBLANK(OA$9),OA$9=0)=FALSE,OA$9=$DM63),1,0)*'4. Formulations'!$N62</f>
        <v>0</v>
      </c>
      <c r="OB63" s="27">
        <f>IF(AND(OR(ISBLANK(OB$9),OB$9=0)=FALSE,OB$9=$DM63),1,0)*'4. Formulations'!$N62</f>
        <v>0</v>
      </c>
      <c r="OC63" s="27">
        <f>IF(AND(OR(ISBLANK(OC$9),OC$9=0)=FALSE,OC$9=$DM63),1,0)*'4. Formulations'!$N62</f>
        <v>0</v>
      </c>
      <c r="OD63" s="27">
        <f>IF(AND(OR(ISBLANK(OD$9),OD$9=0)=FALSE,OD$9=$DM63),1,0)*'4. Formulations'!$N62</f>
        <v>0</v>
      </c>
      <c r="OE63" s="27">
        <f>IF(AND(OR(ISBLANK(OE$9),OE$9=0)=FALSE,OE$9=$DM63),1,0)*'4. Formulations'!$N62</f>
        <v>0</v>
      </c>
      <c r="OF63" s="27">
        <f>IF(AND(OR(ISBLANK(OF$9),OF$9=0)=FALSE,OF$9=$DM63),1,0)*'4. Formulations'!$N62</f>
        <v>0</v>
      </c>
      <c r="OG63" s="27">
        <f>IF(AND(OR(ISBLANK(OG$9),OG$9=0)=FALSE,OG$9=$DM63),1,0)*'4. Formulations'!$N62</f>
        <v>0</v>
      </c>
      <c r="OH63" s="27">
        <f>IF(AND(OR(ISBLANK(OH$9),OH$9=0)=FALSE,OH$9=$DM63),1,0)*'4. Formulations'!$N62</f>
        <v>0</v>
      </c>
      <c r="OI63" s="27">
        <f>IF(AND(OR(ISBLANK(OI$9),OI$9=0)=FALSE,OI$9=$DM63),1,0)*'4. Formulations'!$N62</f>
        <v>0</v>
      </c>
      <c r="OJ63" s="27">
        <f>IF(AND(OR(ISBLANK(OJ$9),OJ$9=0)=FALSE,OJ$9=$DM63),1,0)*'4. Formulations'!$N62</f>
        <v>0</v>
      </c>
      <c r="OK63" s="27">
        <f>IF(AND(OR(ISBLANK(OK$9),OK$9=0)=FALSE,OK$9=$DM63),1,0)*'4. Formulations'!$N62</f>
        <v>0</v>
      </c>
      <c r="OL63" s="27">
        <f>IF(AND(OR(ISBLANK(OL$9),OL$9=0)=FALSE,OL$9=$DM63),1,0)*'4. Formulations'!$N62</f>
        <v>0</v>
      </c>
      <c r="OM63" s="27"/>
      <c r="ON63" s="27"/>
      <c r="OO63" s="27"/>
      <c r="OQ63" s="27">
        <f>IF(AND(OR(ISBLANK(OQ$9),OQ$9=0)=FALSE,OR(OQ$9='2. Protocols'!$C62,OQ$9='2. Protocols'!$E62,OQ$9='2. Protocols'!$G62)),1,0)*'4. Formulations'!$O62</f>
        <v>0</v>
      </c>
      <c r="OR63" s="27">
        <f>IF(AND(OR(ISBLANK(OR$9),OR$9=0)=FALSE,OR(OR$9='2. Protocols'!$C62,OR$9='2. Protocols'!$E62,OR$9='2. Protocols'!$G62)),1,0)*'4. Formulations'!$O62</f>
        <v>0</v>
      </c>
      <c r="OS63" s="27">
        <f>IF(AND(OR(ISBLANK(OS$9),OS$9=0)=FALSE,OR(OS$9='2. Protocols'!$C62,OS$9='2. Protocols'!$E62,OS$9='2. Protocols'!$G62)),1,0)*'4. Formulations'!$O62</f>
        <v>0</v>
      </c>
      <c r="OT63" s="27">
        <f>IF(AND(OR(ISBLANK(OT$9),OT$9=0)=FALSE,OR(OT$9='2. Protocols'!$C62,OT$9='2. Protocols'!$E62,OT$9='2. Protocols'!$G62)),1,0)*'4. Formulations'!$O62</f>
        <v>0</v>
      </c>
      <c r="OU63" s="27">
        <f>IF(AND(OR(ISBLANK(OU$9),OU$9=0)=FALSE,OR(OU$9='2. Protocols'!$C62,OU$9='2. Protocols'!$E62,OU$9='2. Protocols'!$G62)),1,0)*'4. Formulations'!$O62</f>
        <v>0</v>
      </c>
      <c r="OV63" s="27">
        <f>IF(AND(OR(ISBLANK(OV$9),OV$9=0)=FALSE,OR(OV$9='2. Protocols'!$C62,OV$9='2. Protocols'!$E62,OV$9='2. Protocols'!$G62)),1,0)*'4. Formulations'!$O62</f>
        <v>0</v>
      </c>
      <c r="OW63" s="27">
        <f>IF(AND(OR(ISBLANK(OW$9),OW$9=0)=FALSE,OR(OW$9='2. Protocols'!$C62,OW$9='2. Protocols'!$E62,OW$9='2. Protocols'!$G62)),1,0)*'4. Formulations'!$O62</f>
        <v>0</v>
      </c>
      <c r="OX63" s="27">
        <f>IF(AND(OR(ISBLANK(OX$9),OX$9=0)=FALSE,OR(OX$9='2. Protocols'!$C62,OX$9='2. Protocols'!$E62,OX$9='2. Protocols'!$G62)),1,0)*'4. Formulations'!$O62</f>
        <v>0</v>
      </c>
      <c r="OY63" s="27">
        <f>IF(AND(OR(ISBLANK(OY$9),OY$9=0)=FALSE,OR(OY$9='2. Protocols'!$C62,OY$9='2. Protocols'!$E62,OY$9='2. Protocols'!$G62)),1,0)*'4. Formulations'!$O62</f>
        <v>0</v>
      </c>
      <c r="OZ63" s="27">
        <f>IF(AND(OR(ISBLANK(OZ$9),OZ$9=0)=FALSE,OR(OZ$9='2. Protocols'!$C62,OZ$9='2. Protocols'!$E62,OZ$9='2. Protocols'!$G62)),1,0)*'4. Formulations'!$O62</f>
        <v>0</v>
      </c>
      <c r="PA63" s="27">
        <f>IF(AND(OR(ISBLANK(PA$9),PA$9=0)=FALSE,OR(PA$9='2. Protocols'!$C62,PA$9='2. Protocols'!$E62,PA$9='2. Protocols'!$G62)),1,0)*'4. Formulations'!$O62</f>
        <v>0</v>
      </c>
      <c r="PB63" s="27">
        <f>IF(AND(OR(ISBLANK(PB$9),PB$9=0)=FALSE,OR(PB$9='2. Protocols'!$C62,PB$9='2. Protocols'!$E62,PB$9='2. Protocols'!$G62)),1,0)*'4. Formulations'!$O62</f>
        <v>0</v>
      </c>
      <c r="PC63" s="27">
        <f>IF(AND(OR(ISBLANK(PC$9),PC$9=0)=FALSE,OR(PC$9='2. Protocols'!$C62,PC$9='2. Protocols'!$E62,PC$9='2. Protocols'!$G62)),1,0)*'4. Formulations'!$O62</f>
        <v>0</v>
      </c>
      <c r="PD63" s="27">
        <f>IF(AND(OR(ISBLANK(PD$9),PD$9=0)=FALSE,OR(PD$9='2. Protocols'!$C62,PD$9='2. Protocols'!$E62,PD$9='2. Protocols'!$G62)),1,0)*'4. Formulations'!$O62</f>
        <v>0</v>
      </c>
      <c r="PE63" s="27">
        <f>IF(AND(OR(ISBLANK(PE$9),PE$9=0)=FALSE,OR(PE$9='2. Protocols'!$C62,PE$9='2. Protocols'!$E62,PE$9='2. Protocols'!$G62)),1,0)*'4. Formulations'!$O62</f>
        <v>0</v>
      </c>
      <c r="PF63" s="27">
        <f>IF(AND(OR(ISBLANK(PF$9),PF$9=0)=FALSE,OR(PF$9='2. Protocols'!$C62,PF$9='2. Protocols'!$E62,PF$9='2. Protocols'!$G62)),1,0)*'4. Formulations'!$O62</f>
        <v>0</v>
      </c>
      <c r="PG63" s="27">
        <f>IF(AND(OR(ISBLANK(PG$9),PG$9=0)=FALSE,OR(PG$9='2. Protocols'!$C62,PG$9='2. Protocols'!$E62,PG$9='2. Protocols'!$G62)),1,0)*'4. Formulations'!$O62</f>
        <v>0</v>
      </c>
      <c r="PH63" s="27">
        <f>IF(AND(OR(ISBLANK(PH$9),PH$9=0)=FALSE,OR(PH$9='2. Protocols'!$C62,PH$9='2. Protocols'!$E62,PH$9='2. Protocols'!$G62)),1,0)*'4. Formulations'!$O62</f>
        <v>0</v>
      </c>
      <c r="PI63" s="27">
        <f>IF(AND(OR(ISBLANK(PI$9),PI$9=0)=FALSE,OR(PI$9='2. Protocols'!$C62,PI$9='2. Protocols'!$E62,PI$9='2. Protocols'!$G62)),1,0)*'4. Formulations'!$O62</f>
        <v>0</v>
      </c>
      <c r="PJ63" s="27">
        <f>IF(AND(OR(ISBLANK(PJ$9),PJ$9=0)=FALSE,OR(PJ$9='2. Protocols'!$C62,PJ$9='2. Protocols'!$E62,PJ$9='2. Protocols'!$G62)),1,0)*'4. Formulations'!$O62</f>
        <v>0</v>
      </c>
      <c r="PK63" s="27">
        <f>IF(AND(OR(ISBLANK(PK$9),PK$9=0)=FALSE,OR(PK$9='2. Protocols'!$C62,PK$9='2. Protocols'!$E62,PK$9='2. Protocols'!$G62)),1,0)*'4. Formulations'!$O62</f>
        <v>0</v>
      </c>
      <c r="PL63" s="27">
        <f>IF(AND(OR(ISBLANK(PL$9),PL$9=0)=FALSE,OR(PL$9='2. Protocols'!$C62,PL$9='2. Protocols'!$E62,PL$9='2. Protocols'!$G62)),1,0)*'4. Formulations'!$O62</f>
        <v>0</v>
      </c>
      <c r="PM63" s="27">
        <f>IF(AND(OR(ISBLANK(PM$9),PM$9=0)=FALSE,OR(PM$9='2. Protocols'!$C62,PM$9='2. Protocols'!$E62,PM$9='2. Protocols'!$G62)),1,0)*'4. Formulations'!$O62</f>
        <v>0</v>
      </c>
      <c r="PN63" s="27">
        <f>IF(AND(OR(ISBLANK(PN$9),PN$9=0)=FALSE,OR(PN$9='2. Protocols'!$C62,PN$9='2. Protocols'!$E62,PN$9='2. Protocols'!$G62)),1,0)*'4. Formulations'!$O62</f>
        <v>0</v>
      </c>
      <c r="PO63" s="27">
        <f>IF(AND(OR(ISBLANK(PO$9),PO$9=0)=FALSE,OR(PO$9='2. Protocols'!$C62,PO$9='2. Protocols'!$E62,PO$9='2. Protocols'!$G62)),1,0)*'4. Formulations'!$O62</f>
        <v>0</v>
      </c>
      <c r="PP63" s="27">
        <f>IF(AND(OR(ISBLANK(PP$9),PP$9=0)=FALSE,OR(PP$9='2. Protocols'!$C62,PP$9='2. Protocols'!$E62,PP$9='2. Protocols'!$G62)),1,0)*'4. Formulations'!$O62</f>
        <v>0</v>
      </c>
      <c r="PQ63" s="27">
        <f>IF(AND(OR(ISBLANK(PQ$9),PQ$9=0)=FALSE,OR(PQ$9='2. Protocols'!$C62,PQ$9='2. Protocols'!$E62,PQ$9='2. Protocols'!$G62)),1,0)*'4. Formulations'!$O62</f>
        <v>0</v>
      </c>
      <c r="PR63" s="27">
        <f>IF(AND(OR(ISBLANK(PR$9),PR$9=0)=FALSE,OR(PR$9='2. Protocols'!$C62,PR$9='2. Protocols'!$E62,PR$9='2. Protocols'!$G62)),1,0)*'4. Formulations'!$O62</f>
        <v>0</v>
      </c>
      <c r="PS63" s="27">
        <f>IF(AND(OR(ISBLANK(PS$9),PS$9=0)=FALSE,OR(PS$9='2. Protocols'!$C62,PS$9='2. Protocols'!$E62,PS$9='2. Protocols'!$G62)),1,0)*'4. Formulations'!$O62</f>
        <v>0</v>
      </c>
      <c r="PT63" s="27">
        <f>IF(AND(OR(ISBLANK(PT$9),PT$9=0)=FALSE,OR(PT$9='2. Protocols'!$C62,PT$9='2. Protocols'!$E62,PT$9='2. Protocols'!$G62)),1,0)*'4. Formulations'!$O62</f>
        <v>0</v>
      </c>
      <c r="PU63" s="27">
        <f>IF(AND(OR(ISBLANK(PU$9),PU$9=0)=FALSE,OR(PU$9='2. Protocols'!$C62,PU$9='2. Protocols'!$E62,PU$9='2. Protocols'!$G62)),1,0)*'4. Formulations'!$O62</f>
        <v>0</v>
      </c>
      <c r="PV63" s="27">
        <f>IF(AND(OR(ISBLANK(PV$9),PV$9=0)=FALSE,OR(PV$9='2. Protocols'!$C62,PV$9='2. Protocols'!$E62,PV$9='2. Protocols'!$G62)),1,0)*'4. Formulations'!$O62</f>
        <v>0</v>
      </c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P63" s="27">
        <f>IF(AND(OR(ISBLANK(QP$9),QP$9=0)=FALSE,QP$9=$DL63),1,0)*'4. Formulations'!$P62</f>
        <v>0</v>
      </c>
      <c r="QQ63" s="27">
        <f>IF(AND(OR(ISBLANK(QQ$9),QQ$9=0)=FALSE,QQ$9=$DL63),1,0)*'4. Formulations'!$P62</f>
        <v>0</v>
      </c>
      <c r="QR63" s="27">
        <f>IF(AND(OR(ISBLANK(QR$9),QR$9=0)=FALSE,QR$9=$DL63),1,0)*'4. Formulations'!$P62</f>
        <v>0</v>
      </c>
      <c r="QS63" s="27">
        <f>IF(AND(OR(ISBLANK(QS$9),QS$9=0)=FALSE,QS$9=$DL63),1,0)*'4. Formulations'!$P62</f>
        <v>0</v>
      </c>
      <c r="QT63" s="27">
        <f>IF(AND(OR(ISBLANK(QT$9),QT$9=0)=FALSE,QT$9=$DL63),1,0)*'4. Formulations'!$P62</f>
        <v>0</v>
      </c>
      <c r="QU63" s="27">
        <f>IF(AND(OR(ISBLANK(QU$9),QU$9=0)=FALSE,QU$9=$DL63),1,0)*'4. Formulations'!$P62</f>
        <v>0</v>
      </c>
      <c r="QV63" s="27">
        <f>IF(AND(OR(ISBLANK(QV$9),QV$9=0)=FALSE,QV$9=$DL63),1,0)*'4. Formulations'!$P62</f>
        <v>0</v>
      </c>
      <c r="QW63" s="27">
        <f>IF(AND(OR(ISBLANK(QW$9),QW$9=0)=FALSE,QW$9=$DL63),1,0)*'4. Formulations'!$P62</f>
        <v>0</v>
      </c>
      <c r="QX63" s="27">
        <f>IF(AND(OR(ISBLANK(QX$9),QX$9=0)=FALSE,QX$9=$DL63),1,0)*'4. Formulations'!$P62</f>
        <v>0</v>
      </c>
      <c r="QY63" s="27">
        <f>IF(AND(OR(ISBLANK(QY$9),QY$9=0)=FALSE,QY$9=$DL63),1,0)*'4. Formulations'!$P62</f>
        <v>0</v>
      </c>
      <c r="QZ63" s="27">
        <f>IF(AND(OR(ISBLANK(QZ$9),QZ$9=0)=FALSE,QZ$9=$DL63),1,0)*'4. Formulations'!$P62</f>
        <v>0</v>
      </c>
      <c r="RA63" s="27">
        <f>IF(AND(OR(ISBLANK(RA$9),RA$9=0)=FALSE,RA$9=$DL63),1,0)*'4. Formulations'!$P62</f>
        <v>0</v>
      </c>
      <c r="RB63" s="27">
        <f>IF(AND(OR(ISBLANK(RB$9),RB$9=0)=FALSE,RB$9=$DL63),1,0)*'4. Formulations'!$P62</f>
        <v>0</v>
      </c>
      <c r="RC63" s="27">
        <f>IF(AND(OR(ISBLANK(RC$9),RC$9=0)=FALSE,RC$9=$DL63),1,0)*'4. Formulations'!$P62</f>
        <v>0</v>
      </c>
      <c r="RD63" s="27">
        <f>IF(AND(OR(ISBLANK(RD$9),RD$9=0)=FALSE,RD$9=$DL63),1,0)*'4. Formulations'!$P62</f>
        <v>0</v>
      </c>
      <c r="RE63" s="27">
        <f>IF(AND(OR(ISBLANK(RE$9),RE$9=0)=FALSE,RE$9=$DL63),1,0)*'4. Formulations'!$P62</f>
        <v>0</v>
      </c>
      <c r="RF63" s="27">
        <f>IF(AND(OR(ISBLANK(RF$9),RF$9=0)=FALSE,RF$9=$DL63),1,0)*'4. Formulations'!$P62</f>
        <v>0</v>
      </c>
      <c r="RG63" s="27"/>
      <c r="RH63" s="27"/>
      <c r="RI63" s="27"/>
      <c r="RK63" s="27">
        <f>IF(AND(OR(ISBLANK(RK$9),RK$9=0)=FALSE,SUM($QP63:$RF63)&gt;0,RK$9='2. Protocols'!$G62),1,0)*'4. Formulations'!$P62</f>
        <v>0</v>
      </c>
      <c r="RL63" s="27">
        <f>IF(AND(OR(ISBLANK(RL$9),RL$9=0)=FALSE,SUM($QP63:$RF63)&gt;0,RL$9='2. Protocols'!$G62),1,0)*'4. Formulations'!$P62</f>
        <v>0</v>
      </c>
      <c r="RM63" s="27">
        <f>IF(AND(OR(ISBLANK(RM$9),RM$9=0)=FALSE,SUM($QP63:$RF63)&gt;0,RM$9='2. Protocols'!$G62),1,0)*'4. Formulations'!$P62</f>
        <v>0</v>
      </c>
      <c r="RN63" s="27">
        <f>IF(AND(OR(ISBLANK(RN$9),RN$9=0)=FALSE,SUM($QP63:$RF63)&gt;0,RN$9='2. Protocols'!$G62),1,0)*'4. Formulations'!$P62</f>
        <v>0</v>
      </c>
      <c r="RO63" s="27">
        <f>IF(AND(OR(ISBLANK(RO$9),RO$9=0)=FALSE,SUM($QP63:$RF63)&gt;0,RO$9='2. Protocols'!$G62),1,0)*'4. Formulations'!$P62</f>
        <v>0</v>
      </c>
      <c r="RP63" s="27">
        <f>IF(AND(OR(ISBLANK(RP$9),RP$9=0)=FALSE,SUM($QP63:$RF63)&gt;0,RP$9='2. Protocols'!$G62),1,0)*'4. Formulations'!$P62</f>
        <v>0</v>
      </c>
      <c r="RQ63" s="27">
        <f>IF(AND(OR(ISBLANK(RQ$9),RQ$9=0)=FALSE,SUM($QP63:$RF63)&gt;0,RQ$9='2. Protocols'!$G62),1,0)*'4. Formulations'!$P62</f>
        <v>0</v>
      </c>
      <c r="RR63" s="27">
        <f>IF(AND(OR(ISBLANK(RR$9),RR$9=0)=FALSE,SUM($QP63:$RF63)&gt;0,RR$9='2. Protocols'!$G62),1,0)*'4. Formulations'!$P62</f>
        <v>0</v>
      </c>
      <c r="RS63" s="27">
        <f>IF(AND(OR(ISBLANK(RS$9),RS$9=0)=FALSE,SUM($QP63:$RF63)&gt;0,RS$9='2. Protocols'!$G62),1,0)*'4. Formulations'!$P62</f>
        <v>0</v>
      </c>
      <c r="RT63" s="27">
        <f>IF(AND(OR(ISBLANK(RT$9),RT$9=0)=FALSE,SUM($QP63:$RF63)&gt;0,RT$9='2. Protocols'!$G62),1,0)*'4. Formulations'!$P62</f>
        <v>0</v>
      </c>
      <c r="RU63" s="27">
        <f>IF(AND(OR(ISBLANK(RU$9),RU$9=0)=FALSE,SUM($QP63:$RF63)&gt;0,RU$9='2. Protocols'!$G62),1,0)*'4. Formulations'!$P62</f>
        <v>0</v>
      </c>
      <c r="RV63" s="27">
        <f>IF(AND(OR(ISBLANK(RV$9),RV$9=0)=FALSE,SUM($QP63:$RF63)&gt;0,RV$9='2. Protocols'!$G62),1,0)*'4. Formulations'!$P62</f>
        <v>0</v>
      </c>
      <c r="RW63" s="27">
        <f>IF(AND(OR(ISBLANK(RW$9),RW$9=0)=FALSE,SUM($QP63:$RF63)&gt;0,RW$9='2. Protocols'!$G62),1,0)*'4. Formulations'!$P62</f>
        <v>0</v>
      </c>
      <c r="RX63" s="27">
        <f>IF(AND(OR(ISBLANK(RX$9),RX$9=0)=FALSE,SUM($QP63:$RF63)&gt;0,RX$9='2. Protocols'!$G62),1,0)*'4. Formulations'!$P62</f>
        <v>0</v>
      </c>
      <c r="RY63" s="27">
        <f>IF(AND(OR(ISBLANK(RY$9),RY$9=0)=FALSE,SUM($QP63:$RF63)&gt;0,RY$9='2. Protocols'!$G62),1,0)*'4. Formulations'!$P62</f>
        <v>0</v>
      </c>
      <c r="RZ63" s="27">
        <f>IF(AND(OR(ISBLANK(RZ$9),RZ$9=0)=FALSE,SUM($QP63:$RF63)&gt;0,RZ$9='2. Protocols'!$G62),1,0)*'4. Formulations'!$P62</f>
        <v>0</v>
      </c>
      <c r="SA63" s="27">
        <f>IF(AND(OR(ISBLANK(SA$9),SA$9=0)=FALSE,SUM($QP63:$RF63)&gt;0,SA$9='2. Protocols'!$G62),1,0)*'4. Formulations'!$P62</f>
        <v>0</v>
      </c>
      <c r="SB63" s="27">
        <f>IF(AND(OR(ISBLANK(SB$9),SB$9=0)=FALSE,SUM($QP63:$RF63)&gt;0,SB$9='2. Protocols'!$G62),1,0)*'4. Formulations'!$P62</f>
        <v>0</v>
      </c>
      <c r="SC63" s="27">
        <f>IF(AND(OR(ISBLANK(SC$9),SC$9=0)=FALSE,SUM($QP63:$RF63)&gt;0,SC$9='2. Protocols'!$G62),1,0)*'4. Formulations'!$P62</f>
        <v>0</v>
      </c>
      <c r="SD63" s="27">
        <f>IF(AND(OR(ISBLANK(SD$9),SD$9=0)=FALSE,SUM($QP63:$RF63)&gt;0,SD$9='2. Protocols'!$G62),1,0)*'4. Formulations'!$P62</f>
        <v>0</v>
      </c>
      <c r="SE63" s="27">
        <f>IF(AND(OR(ISBLANK(SE$9),SE$9=0)=FALSE,SUM($QP63:$RF63)&gt;0,SE$9='2. Protocols'!$G62),1,0)*'4. Formulations'!$P62</f>
        <v>0</v>
      </c>
      <c r="SF63" s="27">
        <f>IF(AND(OR(ISBLANK(SF$9),SF$9=0)=FALSE,SUM($QP63:$RF63)&gt;0,SF$9='2. Protocols'!$G62),1,0)*'4. Formulations'!$P62</f>
        <v>0</v>
      </c>
      <c r="SG63" s="27">
        <f>IF(AND(OR(ISBLANK(SG$9),SG$9=0)=FALSE,SUM($QP63:$RF63)&gt;0,SG$9='2. Protocols'!$G62),1,0)*'4. Formulations'!$P62</f>
        <v>0</v>
      </c>
      <c r="SH63" s="27">
        <f>IF(AND(OR(ISBLANK(SH$9),SH$9=0)=FALSE,SUM($QP63:$RF63)&gt;0,SH$9='2. Protocols'!$G62),1,0)*'4. Formulations'!$P62</f>
        <v>0</v>
      </c>
      <c r="SI63" s="27">
        <f>IF(AND(OR(ISBLANK(SI$9),SI$9=0)=FALSE,SUM($QP63:$RF63)&gt;0,SI$9='2. Protocols'!$G62),1,0)*'4. Formulations'!$P62</f>
        <v>0</v>
      </c>
      <c r="SJ63" s="27">
        <f>IF(AND(OR(ISBLANK(SJ$9),SJ$9=0)=FALSE,SUM($QP63:$RF63)&gt;0,SJ$9='2. Protocols'!$G62),1,0)*'4. Formulations'!$P62</f>
        <v>0</v>
      </c>
      <c r="SK63" s="27">
        <f>IF(AND(OR(ISBLANK(SK$9),SK$9=0)=FALSE,SUM($QP63:$RF63)&gt;0,SK$9='2. Protocols'!$G62),1,0)*'4. Formulations'!$P62</f>
        <v>0</v>
      </c>
      <c r="SL63" s="27">
        <f>IF(AND(OR(ISBLANK(SL$9),SL$9=0)=FALSE,SUM($QP63:$RF63)&gt;0,SL$9='2. Protocols'!$G62),1,0)*'4. Formulations'!$P62</f>
        <v>0</v>
      </c>
      <c r="SM63" s="27">
        <f>IF(AND(OR(ISBLANK(SM$9),SM$9=0)=FALSE,SUM($QP63:$RF63)&gt;0,SM$9='2. Protocols'!$G62),1,0)*'4. Formulations'!$P62</f>
        <v>0</v>
      </c>
      <c r="SN63" s="27">
        <f>IF(AND(OR(ISBLANK(SN$9),SN$9=0)=FALSE,SUM($QP63:$RF63)&gt;0,SN$9='2. Protocols'!$G62),1,0)*'4. Formulations'!$P62</f>
        <v>0</v>
      </c>
      <c r="SO63" s="27">
        <f>IF(AND(OR(ISBLANK(SO$9),SO$9=0)=FALSE,SUM($QP63:$RF63)&gt;0,SO$9='2. Protocols'!$G62),1,0)*'4. Formulations'!$P62</f>
        <v>0</v>
      </c>
      <c r="SP63" s="27">
        <f>IF(AND(OR(ISBLANK(SP$9),SP$9=0)=FALSE,SUM($QP63:$RF63)&gt;0,SP$9='2. Protocols'!$G62),1,0)*'4. Formulations'!$P62</f>
        <v>0</v>
      </c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J63" s="27">
        <f>IF(AND(OR(ISBLANK(TJ$9),TJ$9=0)=FALSE,TJ$9=$DM63),1,0)*'4. Formulations'!$Q62</f>
        <v>0</v>
      </c>
      <c r="TK63" s="27">
        <f>IF(AND(OR(ISBLANK(TK$9),TK$9=0)=FALSE,TK$9=$DM63),1,0)*'4. Formulations'!$Q62</f>
        <v>0</v>
      </c>
      <c r="TL63" s="27">
        <f>IF(AND(OR(ISBLANK(TL$9),TL$9=0)=FALSE,TL$9=$DM63),1,0)*'4. Formulations'!$Q62</f>
        <v>0</v>
      </c>
      <c r="TM63" s="27">
        <f>IF(AND(OR(ISBLANK(TM$9),TM$9=0)=FALSE,TM$9=$DM63),1,0)*'4. Formulations'!$Q62</f>
        <v>0</v>
      </c>
      <c r="TN63" s="27">
        <f>IF(AND(OR(ISBLANK(TN$9),TN$9=0)=FALSE,TN$9=$DM63),1,0)*'4. Formulations'!$Q62</f>
        <v>0</v>
      </c>
      <c r="TO63" s="27">
        <f>IF(AND(OR(ISBLANK(TO$9),TO$9=0)=FALSE,TO$9=$DM63),1,0)*'4. Formulations'!$Q62</f>
        <v>0</v>
      </c>
      <c r="TP63" s="27">
        <f>IF(AND(OR(ISBLANK(TP$9),TP$9=0)=FALSE,TP$9=$DM63),1,0)*'4. Formulations'!$Q62</f>
        <v>0</v>
      </c>
      <c r="TQ63" s="27">
        <f>IF(AND(OR(ISBLANK(TQ$9),TQ$9=0)=FALSE,TQ$9=$DM63),1,0)*'4. Formulations'!$Q62</f>
        <v>0</v>
      </c>
      <c r="TR63" s="27">
        <f>IF(AND(OR(ISBLANK(TR$9),TR$9=0)=FALSE,TR$9=$DM63),1,0)*'4. Formulations'!$Q62</f>
        <v>0</v>
      </c>
      <c r="TS63" s="27">
        <f>IF(AND(OR(ISBLANK(TS$9),TS$9=0)=FALSE,TS$9=$DM63),1,0)*'4. Formulations'!$Q62</f>
        <v>0</v>
      </c>
      <c r="TT63" s="27">
        <f>IF(AND(OR(ISBLANK(TT$9),TT$9=0)=FALSE,TT$9=$DM63),1,0)*'4. Formulations'!$Q62</f>
        <v>0</v>
      </c>
      <c r="TU63" s="27">
        <f>IF(AND(OR(ISBLANK(TU$9),TU$9=0)=FALSE,TU$9=$DM63),1,0)*'4. Formulations'!$Q62</f>
        <v>0</v>
      </c>
      <c r="TV63" s="27">
        <f>IF(AND(OR(ISBLANK(TV$9),TV$9=0)=FALSE,TV$9=$DM63),1,0)*'4. Formulations'!$Q62</f>
        <v>0</v>
      </c>
      <c r="TW63" s="27">
        <f>IF(AND(OR(ISBLANK(TW$9),TW$9=0)=FALSE,TW$9=$DM63),1,0)*'4. Formulations'!$Q62</f>
        <v>0</v>
      </c>
      <c r="TX63" s="27">
        <f>IF(AND(OR(ISBLANK(TX$9),TX$9=0)=FALSE,TX$9=$DM63),1,0)*'4. Formulations'!$Q62</f>
        <v>0</v>
      </c>
      <c r="TY63" s="27">
        <f>IF(AND(OR(ISBLANK(TY$9),TY$9=0)=FALSE,TY$9=$DM63),1,0)*'4. Formulations'!$Q62</f>
        <v>0</v>
      </c>
      <c r="TZ63" s="27">
        <f>IF(AND(OR(ISBLANK(TZ$9),TZ$9=0)=FALSE,TZ$9=$DM63),1,0)*'4. Formulations'!$Q62</f>
        <v>0</v>
      </c>
      <c r="UA63" s="27"/>
      <c r="UB63" s="27"/>
      <c r="UC63" s="27"/>
    </row>
    <row r="64" spans="2:549" ht="15" hidden="1" outlineLevel="1" x14ac:dyDescent="0.25">
      <c r="B64" s="2"/>
      <c r="C64" s="75" t="str">
        <f>IF('2. Protocols'!C63&amp;"+"&amp;'2. Protocols'!E63&amp;"+"&amp;'2. Protocols'!G63="++","",'2. Protocols'!C63&amp;"+"&amp;'2. Protocols'!E63&amp;"+"&amp;'2. Protocols'!G63)</f>
        <v/>
      </c>
      <c r="D64" s="7"/>
      <c r="E64" s="8"/>
      <c r="G64" s="72">
        <f>'2. Protocols'!J63*'1. General Inputs'!$L$13</f>
        <v>0</v>
      </c>
      <c r="H64" s="72" t="e">
        <f>MAX(G64*(1+'1. General Inputs'!$BA$23+HLOOKUP(H$7,'1. General Inputs'!$BC$17:$BE$19,ROWS('1. General Inputs'!$BA$17:$BA$19),0))+(H$76*'2. Protocols'!$O63)+'3. ARV Substitutions'!L86,0)</f>
        <v>#VALUE!</v>
      </c>
      <c r="I64" s="72" t="e">
        <f>MAX(H64*(1+'1. General Inputs'!$BA$23+HLOOKUP(I$7,'1. General Inputs'!$BC$17:$BE$19,ROWS('1. General Inputs'!$BA$17:$BA$19),0))+(I$76*'2. Protocols'!$O63)+'3. ARV Substitutions'!M86,0)</f>
        <v>#VALUE!</v>
      </c>
      <c r="J64" s="72" t="e">
        <f>MAX(I64*(1+'1. General Inputs'!$BA$23+HLOOKUP(J$7,'1. General Inputs'!$BC$17:$BE$19,ROWS('1. General Inputs'!$BA$17:$BA$19),0))+(J$76*'2. Protocols'!$O63)+'3. ARV Substitutions'!N86,0)</f>
        <v>#VALUE!</v>
      </c>
      <c r="K64" s="72" t="e">
        <f>MAX(J64*(1+'1. General Inputs'!$BA$23+HLOOKUP(K$7,'1. General Inputs'!$BC$17:$BE$19,ROWS('1. General Inputs'!$BA$17:$BA$19),0))+(K$76*'2. Protocols'!$O63)+'3. ARV Substitutions'!O86,0)</f>
        <v>#VALUE!</v>
      </c>
      <c r="L64" s="72" t="e">
        <f>MAX(K64*(1+'1. General Inputs'!$BA$23+HLOOKUP(L$7,'1. General Inputs'!$BC$17:$BE$19,ROWS('1. General Inputs'!$BA$17:$BA$19),0))+(L$76*'2. Protocols'!$O63)+'3. ARV Substitutions'!P86,0)</f>
        <v>#VALUE!</v>
      </c>
      <c r="M64" s="72" t="e">
        <f>MAX(L64*(1+'1. General Inputs'!$BA$23+HLOOKUP(M$7,'1. General Inputs'!$BC$17:$BE$19,ROWS('1. General Inputs'!$BA$17:$BA$19),0))+(M$76*'2. Protocols'!$O63)+'3. ARV Substitutions'!Q86,0)</f>
        <v>#VALUE!</v>
      </c>
      <c r="N64" s="72" t="e">
        <f>MAX(M64*(1+'1. General Inputs'!$BA$23+HLOOKUP(N$7,'1. General Inputs'!$BC$17:$BE$19,ROWS('1. General Inputs'!$BA$17:$BA$19),0))+(N$76*'2. Protocols'!$O63)+'3. ARV Substitutions'!R86,0)</f>
        <v>#VALUE!</v>
      </c>
      <c r="O64" s="72" t="e">
        <f>MAX(N64*(1+'1. General Inputs'!$BA$23+HLOOKUP(O$7,'1. General Inputs'!$BC$17:$BE$19,ROWS('1. General Inputs'!$BA$17:$BA$19),0))+(O$76*'2. Protocols'!$O63)+'3. ARV Substitutions'!S86,0)</f>
        <v>#VALUE!</v>
      </c>
      <c r="P64" s="72" t="e">
        <f>MAX(O64*(1+'1. General Inputs'!$BA$23+HLOOKUP(P$7,'1. General Inputs'!$BC$17:$BE$19,ROWS('1. General Inputs'!$BA$17:$BA$19),0))+(P$76*'2. Protocols'!$O63)+'3. ARV Substitutions'!T86,0)</f>
        <v>#VALUE!</v>
      </c>
      <c r="Q64" s="72" t="e">
        <f>MAX(P64*(1+'1. General Inputs'!$BA$23+HLOOKUP(Q$7,'1. General Inputs'!$BC$17:$BE$19,ROWS('1. General Inputs'!$BA$17:$BA$19),0))+(Q$76*'2. Protocols'!$O63)+'3. ARV Substitutions'!U86,0)</f>
        <v>#VALUE!</v>
      </c>
      <c r="R64" s="72" t="e">
        <f>MAX(Q64*(1+'1. General Inputs'!$BA$23+HLOOKUP(R$7,'1. General Inputs'!$BC$17:$BE$19,ROWS('1. General Inputs'!$BA$17:$BA$19),0))+(R$76*'2. Protocols'!$O63)+'3. ARV Substitutions'!V86,0)</f>
        <v>#VALUE!</v>
      </c>
      <c r="S64" s="72" t="e">
        <f>MAX(R64*(1+'1. General Inputs'!$BA$23+HLOOKUP(S$7,'1. General Inputs'!$BC$17:$BE$19,ROWS('1. General Inputs'!$BA$17:$BA$19),0))+(S$76*'2. Protocols'!$O63)+'3. ARV Substitutions'!W86,0)</f>
        <v>#VALUE!</v>
      </c>
      <c r="T64" s="72" t="e">
        <f>MAX(S64*(1+'1. General Inputs'!$BA$23+HLOOKUP(T$7,'1. General Inputs'!$BC$17:$BE$19,ROWS('1. General Inputs'!$BA$17:$BA$19),0))+(T$76*'2. Protocols'!$O63)+'3. ARV Substitutions'!X86,0)</f>
        <v>#VALUE!</v>
      </c>
      <c r="U64" s="72" t="e">
        <f>MAX(T64*(1+'1. General Inputs'!$BA$23+HLOOKUP(U$7,'1. General Inputs'!$BC$17:$BE$19,ROWS('1. General Inputs'!$BA$17:$BA$19),0))+(U$76*'2. Protocols'!$O63)+'3. ARV Substitutions'!Y86,0)</f>
        <v>#VALUE!</v>
      </c>
      <c r="V64" s="72" t="e">
        <f>MAX(U64*(1+'1. General Inputs'!$BA$23+HLOOKUP(V$7,'1. General Inputs'!$BC$17:$BE$19,ROWS('1. General Inputs'!$BA$17:$BA$19),0))+(V$76*'2. Protocols'!$O63)+'3. ARV Substitutions'!Z86,0)</f>
        <v>#VALUE!</v>
      </c>
      <c r="W64" s="72" t="e">
        <f>MAX(V64*(1+'1. General Inputs'!$BA$23+HLOOKUP(W$7,'1. General Inputs'!$BC$17:$BE$19,ROWS('1. General Inputs'!$BA$17:$BA$19),0))+(W$76*'2. Protocols'!$O63)+'3. ARV Substitutions'!AA86,0)</f>
        <v>#VALUE!</v>
      </c>
      <c r="X64" s="72" t="e">
        <f>MAX(W64*(1+'1. General Inputs'!$BA$23+HLOOKUP(X$7,'1. General Inputs'!$BC$17:$BE$19,ROWS('1. General Inputs'!$BA$17:$BA$19),0))+(X$76*'2. Protocols'!$O63)+'3. ARV Substitutions'!AB86,0)</f>
        <v>#VALUE!</v>
      </c>
      <c r="Y64" s="72" t="e">
        <f>MAX(X64*(1+'1. General Inputs'!$BA$23+HLOOKUP(Y$7,'1. General Inputs'!$BC$17:$BE$19,ROWS('1. General Inputs'!$BA$17:$BA$19),0))+(Y$76*'2. Protocols'!$O63)+'3. ARV Substitutions'!AC86,0)</f>
        <v>#VALUE!</v>
      </c>
      <c r="Z64" s="72" t="e">
        <f>MAX(Y64*(1+'1. General Inputs'!$BA$23+HLOOKUP(Z$7,'1. General Inputs'!$BC$17:$BE$19,ROWS('1. General Inputs'!$BA$17:$BA$19),0))+(Z$76*'2. Protocols'!$O63)+'3. ARV Substitutions'!AD86,0)</f>
        <v>#VALUE!</v>
      </c>
      <c r="AA64" s="72" t="e">
        <f>MAX(Z64*(1+'1. General Inputs'!$BA$23+HLOOKUP(AA$7,'1. General Inputs'!$BC$17:$BE$19,ROWS('1. General Inputs'!$BA$17:$BA$19),0))+(AA$76*'2. Protocols'!$O63)+'3. ARV Substitutions'!AE86,0)</f>
        <v>#VALUE!</v>
      </c>
      <c r="AB64" s="72" t="e">
        <f>MAX(AA64*(1+'1. General Inputs'!$BA$23+HLOOKUP(AB$7,'1. General Inputs'!$BC$17:$BE$19,ROWS('1. General Inputs'!$BA$17:$BA$19),0))+(AB$76*'2. Protocols'!$O63)+'3. ARV Substitutions'!AF86,0)</f>
        <v>#VALUE!</v>
      </c>
      <c r="AC64" s="72" t="e">
        <f>MAX(AB64*(1+'1. General Inputs'!$BA$23+HLOOKUP(AC$7,'1. General Inputs'!$BC$17:$BE$19,ROWS('1. General Inputs'!$BA$17:$BA$19),0))+(AC$76*'2. Protocols'!$O63)+'3. ARV Substitutions'!AG86,0)</f>
        <v>#VALUE!</v>
      </c>
      <c r="AD64" s="72" t="e">
        <f>MAX(AC64*(1+'1. General Inputs'!$BA$23+HLOOKUP(AD$7,'1. General Inputs'!$BC$17:$BE$19,ROWS('1. General Inputs'!$BA$17:$BA$19),0))+(AD$76*'2. Protocols'!$O63)+'3. ARV Substitutions'!AH86,0)</f>
        <v>#VALUE!</v>
      </c>
      <c r="AE64" s="72" t="e">
        <f>MAX(AD64*(1+'1. General Inputs'!$BA$23+HLOOKUP(AE$7,'1. General Inputs'!$BC$17:$BE$19,ROWS('1. General Inputs'!$BA$17:$BA$19),0))+(AE$76*'2. Protocols'!$O63)+'3. ARV Substitutions'!AI86,0)</f>
        <v>#VALUE!</v>
      </c>
      <c r="AF64" s="72" t="e">
        <f>MAX(AE64*(1+'1. General Inputs'!$BA$23+HLOOKUP(AF$7,'1. General Inputs'!$BC$17:$BE$19,ROWS('1. General Inputs'!$BA$17:$BA$19),0))+(AF$76*'2. Protocols'!$O63)+'3. ARV Substitutions'!AJ86,0)</f>
        <v>#VALUE!</v>
      </c>
      <c r="AG64" s="72" t="e">
        <f>MAX(AF64*(1+'1. General Inputs'!$BA$23+HLOOKUP(AG$7,'1. General Inputs'!$BC$17:$BE$19,ROWS('1. General Inputs'!$BA$17:$BA$19),0))+(AG$76*'2. Protocols'!$O63)+'3. ARV Substitutions'!AK86,0)</f>
        <v>#VALUE!</v>
      </c>
      <c r="AH64" s="72" t="e">
        <f>MAX(AG64*(1+'1. General Inputs'!$BA$23+HLOOKUP(AH$7,'1. General Inputs'!$BC$17:$BE$19,ROWS('1. General Inputs'!$BA$17:$BA$19),0))+(AH$76*'2. Protocols'!$O63)+'3. ARV Substitutions'!AL86,0)</f>
        <v>#VALUE!</v>
      </c>
      <c r="AI64" s="72" t="e">
        <f>MAX(AH64*(1+'1. General Inputs'!$BA$23+HLOOKUP(AI$7,'1. General Inputs'!$BC$17:$BE$19,ROWS('1. General Inputs'!$BA$17:$BA$19),0))+(AI$76*'2. Protocols'!$O63)+'3. ARV Substitutions'!AM86,0)</f>
        <v>#VALUE!</v>
      </c>
      <c r="AJ64" s="72" t="e">
        <f>MAX(AI64*(1+'1. General Inputs'!$BA$23+HLOOKUP(AJ$7,'1. General Inputs'!$BC$17:$BE$19,ROWS('1. General Inputs'!$BA$17:$BA$19),0))+(AJ$76*'2. Protocols'!$O63)+'3. ARV Substitutions'!AN86,0)</f>
        <v>#VALUE!</v>
      </c>
      <c r="AK64" s="72" t="e">
        <f>MAX(AJ64*(1+'1. General Inputs'!$BA$23+HLOOKUP(AK$7,'1. General Inputs'!$BC$17:$BE$19,ROWS('1. General Inputs'!$BA$17:$BA$19),0))+(AK$76*'2. Protocols'!$O63)+'3. ARV Substitutions'!AO86,0)</f>
        <v>#VALUE!</v>
      </c>
      <c r="AL64" s="72" t="e">
        <f>MAX(AK64*(1+'1. General Inputs'!$BA$23+HLOOKUP(AL$7,'1. General Inputs'!$BC$17:$BE$19,ROWS('1. General Inputs'!$BA$17:$BA$19),0))+(AL$76*'2. Protocols'!$O63)+'3. ARV Substitutions'!AP86,0)</f>
        <v>#VALUE!</v>
      </c>
      <c r="AM64" s="72" t="e">
        <f>MAX(AL64*(1+'1. General Inputs'!$BA$23+HLOOKUP(AM$7,'1. General Inputs'!$BC$17:$BE$19,ROWS('1. General Inputs'!$BA$17:$BA$19),0))+(AM$76*'2. Protocols'!$O63)+'3. ARV Substitutions'!AQ86,0)</f>
        <v>#VALUE!</v>
      </c>
      <c r="AN64" s="72" t="e">
        <f>MAX(AM64*(1+'1. General Inputs'!$BA$23+HLOOKUP(AN$7,'1. General Inputs'!$BC$17:$BE$19,ROWS('1. General Inputs'!$BA$17:$BA$19),0))+(AN$76*'2. Protocols'!$O63)+'3. ARV Substitutions'!AR86,0)</f>
        <v>#VALUE!</v>
      </c>
      <c r="AO64" s="72" t="e">
        <f>MAX(AN64*(1+'1. General Inputs'!$BA$23+HLOOKUP(AO$7,'1. General Inputs'!$BC$17:$BE$19,ROWS('1. General Inputs'!$BA$17:$BA$19),0))+(AO$76*'2. Protocols'!$O63)+'3. ARV Substitutions'!AS86,0)</f>
        <v>#VALUE!</v>
      </c>
      <c r="AP64" s="72" t="e">
        <f>MAX(AO64*(1+'1. General Inputs'!$BA$23+HLOOKUP(AP$7,'1. General Inputs'!$BC$17:$BE$19,ROWS('1. General Inputs'!$BA$17:$BA$19),0))+(AP$76*'2. Protocols'!$O63)+'3. ARV Substitutions'!AT86,0)</f>
        <v>#VALUE!</v>
      </c>
      <c r="AQ64" s="72" t="e">
        <f>MAX(AP64*(1+'1. General Inputs'!$BA$23+HLOOKUP(AQ$7,'1. General Inputs'!$BC$17:$BE$19,ROWS('1. General Inputs'!$BA$17:$BA$19),0))+(AQ$76*'2. Protocols'!$O63)+'3. ARV Substitutions'!AU86,0)</f>
        <v>#VALUE!</v>
      </c>
      <c r="CA64" s="51" t="e">
        <f t="shared" si="68"/>
        <v>#VALUE!</v>
      </c>
      <c r="CB64" s="51" t="e">
        <f t="shared" si="69"/>
        <v>#VALUE!</v>
      </c>
      <c r="CC64" s="51" t="e">
        <f t="shared" si="70"/>
        <v>#VALUE!</v>
      </c>
      <c r="CD64" s="51" t="e">
        <f t="shared" si="71"/>
        <v>#VALUE!</v>
      </c>
      <c r="CE64" s="51" t="e">
        <f t="shared" si="103"/>
        <v>#VALUE!</v>
      </c>
      <c r="CF64" s="51" t="e">
        <f t="shared" si="72"/>
        <v>#VALUE!</v>
      </c>
      <c r="CG64" s="51" t="e">
        <f t="shared" si="73"/>
        <v>#VALUE!</v>
      </c>
      <c r="CH64" s="51" t="e">
        <f t="shared" si="74"/>
        <v>#VALUE!</v>
      </c>
      <c r="CI64" s="51" t="e">
        <f t="shared" si="75"/>
        <v>#VALUE!</v>
      </c>
      <c r="CJ64" s="51" t="e">
        <f t="shared" si="76"/>
        <v>#VALUE!</v>
      </c>
      <c r="CK64" s="51" t="e">
        <f t="shared" si="77"/>
        <v>#VALUE!</v>
      </c>
      <c r="CL64" s="51" t="e">
        <f t="shared" si="78"/>
        <v>#VALUE!</v>
      </c>
      <c r="CM64" s="51" t="e">
        <f t="shared" si="79"/>
        <v>#VALUE!</v>
      </c>
      <c r="CN64" s="51" t="e">
        <f t="shared" si="80"/>
        <v>#VALUE!</v>
      </c>
      <c r="CO64" s="51" t="e">
        <f t="shared" si="81"/>
        <v>#VALUE!</v>
      </c>
      <c r="CP64" s="51" t="e">
        <f t="shared" si="82"/>
        <v>#VALUE!</v>
      </c>
      <c r="CQ64" s="51" t="e">
        <f t="shared" si="83"/>
        <v>#VALUE!</v>
      </c>
      <c r="CR64" s="51" t="e">
        <f t="shared" si="84"/>
        <v>#VALUE!</v>
      </c>
      <c r="CS64" s="51" t="e">
        <f t="shared" si="85"/>
        <v>#VALUE!</v>
      </c>
      <c r="CT64" s="51" t="e">
        <f t="shared" si="86"/>
        <v>#VALUE!</v>
      </c>
      <c r="CU64" s="51" t="e">
        <f t="shared" si="87"/>
        <v>#VALUE!</v>
      </c>
      <c r="CV64" s="51" t="e">
        <f t="shared" si="88"/>
        <v>#VALUE!</v>
      </c>
      <c r="CW64" s="51" t="e">
        <f t="shared" si="89"/>
        <v>#VALUE!</v>
      </c>
      <c r="CX64" s="51" t="e">
        <f t="shared" si="90"/>
        <v>#VALUE!</v>
      </c>
      <c r="CY64" s="51" t="e">
        <f t="shared" si="91"/>
        <v>#VALUE!</v>
      </c>
      <c r="CZ64" s="51" t="e">
        <f t="shared" si="92"/>
        <v>#VALUE!</v>
      </c>
      <c r="DA64" s="51" t="e">
        <f t="shared" si="93"/>
        <v>#VALUE!</v>
      </c>
      <c r="DB64" s="51" t="e">
        <f t="shared" si="94"/>
        <v>#VALUE!</v>
      </c>
      <c r="DC64" s="51" t="e">
        <f t="shared" si="95"/>
        <v>#VALUE!</v>
      </c>
      <c r="DD64" s="51" t="e">
        <f t="shared" si="96"/>
        <v>#VALUE!</v>
      </c>
      <c r="DE64" s="51" t="e">
        <f t="shared" si="97"/>
        <v>#VALUE!</v>
      </c>
      <c r="DF64" s="51" t="e">
        <f t="shared" si="98"/>
        <v>#VALUE!</v>
      </c>
      <c r="DG64" s="51" t="e">
        <f t="shared" si="99"/>
        <v>#VALUE!</v>
      </c>
      <c r="DH64" s="51" t="e">
        <f t="shared" si="100"/>
        <v>#VALUE!</v>
      </c>
      <c r="DI64" s="51" t="e">
        <f t="shared" si="101"/>
        <v>#VALUE!</v>
      </c>
      <c r="DJ64" s="51" t="e">
        <f t="shared" si="102"/>
        <v>#VALUE!</v>
      </c>
      <c r="DL64" s="21" t="str">
        <f>CONCATENATE('2. Protocols'!C63, '2. Protocols'!D63, '2. Protocols'!E63)</f>
        <v>+</v>
      </c>
      <c r="DM64" s="21" t="str">
        <f>CONCATENATE('2. Protocols'!C63, '2. Protocols'!D63, '2. Protocols'!E63, '2. Protocols'!F63, '2. Protocols'!G63,)</f>
        <v>++</v>
      </c>
      <c r="DO64" s="27">
        <f>IF(AND(OR(ISBLANK(DO$9),DO$9=0)=FALSE,OR(DO$9='2. Protocols'!$C63,DO$9='2. Protocols'!$E63,DO$9='2. Protocols'!$G63)),1,0)*'4. Formulations'!$I63</f>
        <v>0</v>
      </c>
      <c r="DP64" s="27">
        <f>IF(AND(OR(ISBLANK(DP$9),DP$9=0)=FALSE,OR(DP$9='2. Protocols'!$C63,DP$9='2. Protocols'!$E63,DP$9='2. Protocols'!$G63)),1,0)*'4. Formulations'!$I63</f>
        <v>0</v>
      </c>
      <c r="DQ64" s="27">
        <f>IF(AND(OR(ISBLANK(DQ$9),DQ$9=0)=FALSE,OR(DQ$9='2. Protocols'!$C63,DQ$9='2. Protocols'!$E63,DQ$9='2. Protocols'!$G63)),1,0)*'4. Formulations'!$I63</f>
        <v>0</v>
      </c>
      <c r="DR64" s="27">
        <f>IF(AND(OR(ISBLANK(DR$9),DR$9=0)=FALSE,OR(DR$9='2. Protocols'!$C63,DR$9='2. Protocols'!$E63,DR$9='2. Protocols'!$G63)),1,0)*'4. Formulations'!$I63</f>
        <v>0</v>
      </c>
      <c r="DS64" s="27">
        <f>IF(AND(OR(ISBLANK(DS$9),DS$9=0)=FALSE,OR(DS$9='2. Protocols'!$C63,DS$9='2. Protocols'!$E63,DS$9='2. Protocols'!$G63)),1,0)*'4. Formulations'!$I63</f>
        <v>0</v>
      </c>
      <c r="DT64" s="27">
        <f>IF(AND(OR(ISBLANK(DT$9),DT$9=0)=FALSE,OR(DT$9='2. Protocols'!$C63,DT$9='2. Protocols'!$E63,DT$9='2. Protocols'!$G63)),1,0)*'4. Formulations'!$I63</f>
        <v>0</v>
      </c>
      <c r="DU64" s="27">
        <f>IF(AND(OR(ISBLANK(DU$9),DU$9=0)=FALSE,OR(DU$9='2. Protocols'!$C63,DU$9='2. Protocols'!$E63,DU$9='2. Protocols'!$G63)),1,0)*'4. Formulations'!$I63</f>
        <v>0</v>
      </c>
      <c r="DV64" s="27">
        <f>IF(AND(OR(ISBLANK(DV$9),DV$9=0)=FALSE,OR(DV$9='2. Protocols'!$C63,DV$9='2. Protocols'!$E63,DV$9='2. Protocols'!$G63)),1,0)*'4. Formulations'!$I63</f>
        <v>0</v>
      </c>
      <c r="DW64" s="27">
        <f>IF(AND(OR(ISBLANK(DW$9),DW$9=0)=FALSE,OR(DW$9='2. Protocols'!$C63,DW$9='2. Protocols'!$E63,DW$9='2. Protocols'!$G63)),1,0)*'4. Formulations'!$I63</f>
        <v>0</v>
      </c>
      <c r="DX64" s="27">
        <f>IF(AND(OR(ISBLANK(DX$9),DX$9=0)=FALSE,OR(DX$9='2. Protocols'!$C63,DX$9='2. Protocols'!$E63,DX$9='2. Protocols'!$G63)),1,0)*'4. Formulations'!$I63</f>
        <v>0</v>
      </c>
      <c r="DY64" s="27">
        <f>IF(AND(OR(ISBLANK(DY$9),DY$9=0)=FALSE,OR(DY$9='2. Protocols'!$C63,DY$9='2. Protocols'!$E63,DY$9='2. Protocols'!$G63)),1,0)*'4. Formulations'!$I63</f>
        <v>0</v>
      </c>
      <c r="DZ64" s="27">
        <f>IF(AND(OR(ISBLANK(DZ$9),DZ$9=0)=FALSE,OR(DZ$9='2. Protocols'!$C63,DZ$9='2. Protocols'!$E63,DZ$9='2. Protocols'!$G63)),1,0)*'4. Formulations'!$I63</f>
        <v>0</v>
      </c>
      <c r="EA64" s="27">
        <f>IF(AND(OR(ISBLANK(EA$9),EA$9=0)=FALSE,OR(EA$9='2. Protocols'!$C63,EA$9='2. Protocols'!$E63,EA$9='2. Protocols'!$G63)),1,0)*'4. Formulations'!$I63</f>
        <v>0</v>
      </c>
      <c r="EB64" s="27">
        <f>IF(AND(OR(ISBLANK(EB$9),EB$9=0)=FALSE,OR(EB$9='2. Protocols'!$C63,EB$9='2. Protocols'!$E63,EB$9='2. Protocols'!$G63)),1,0)*'4. Formulations'!$I63</f>
        <v>0</v>
      </c>
      <c r="EC64" s="27">
        <f>IF(AND(OR(ISBLANK(EC$9),EC$9=0)=FALSE,OR(EC$9='2. Protocols'!$C63,EC$9='2. Protocols'!$E63,EC$9='2. Protocols'!$G63)),1,0)*'4. Formulations'!$I63</f>
        <v>0</v>
      </c>
      <c r="ED64" s="27">
        <f>IF(AND(OR(ISBLANK(ED$9),ED$9=0)=FALSE,OR(ED$9='2. Protocols'!$C63,ED$9='2. Protocols'!$E63,ED$9='2. Protocols'!$G63)),1,0)*'4. Formulations'!$I63</f>
        <v>0</v>
      </c>
      <c r="EE64" s="27">
        <f>IF(AND(OR(ISBLANK(EE$9),EE$9=0)=FALSE,OR(EE$9='2. Protocols'!$C63,EE$9='2. Protocols'!$E63,EE$9='2. Protocols'!$G63)),1,0)*'4. Formulations'!$I63</f>
        <v>0</v>
      </c>
      <c r="EF64" s="27">
        <f>IF(AND(OR(ISBLANK(EF$9),EF$9=0)=FALSE,OR(EF$9='2. Protocols'!$C63,EF$9='2. Protocols'!$E63,EF$9='2. Protocols'!$G63)),1,0)*'4. Formulations'!$I63</f>
        <v>0</v>
      </c>
      <c r="EG64" s="27">
        <f>IF(AND(OR(ISBLANK(EG$9),EG$9=0)=FALSE,OR(EG$9='2. Protocols'!$C63,EG$9='2. Protocols'!$E63,EG$9='2. Protocols'!$G63)),1,0)*'4. Formulations'!$I63</f>
        <v>0</v>
      </c>
      <c r="EH64" s="27">
        <f>IF(AND(OR(ISBLANK(EH$9),EH$9=0)=FALSE,OR(EH$9='2. Protocols'!$C63,EH$9='2. Protocols'!$E63,EH$9='2. Protocols'!$G63)),1,0)*'4. Formulations'!$I63</f>
        <v>0</v>
      </c>
      <c r="EI64" s="27">
        <f>IF(AND(OR(ISBLANK(EI$9),EI$9=0)=FALSE,OR(EI$9='2. Protocols'!$C63,EI$9='2. Protocols'!$E63,EI$9='2. Protocols'!$G63)),1,0)*'4. Formulations'!$I63</f>
        <v>0</v>
      </c>
      <c r="EJ64" s="27">
        <f>IF(AND(OR(ISBLANK(EJ$9),EJ$9=0)=FALSE,OR(EJ$9='2. Protocols'!$C63,EJ$9='2. Protocols'!$E63,EJ$9='2. Protocols'!$G63)),1,0)*'4. Formulations'!$I63</f>
        <v>0</v>
      </c>
      <c r="EK64" s="27">
        <f>IF(AND(OR(ISBLANK(EK$9),EK$9=0)=FALSE,OR(EK$9='2. Protocols'!$C63,EK$9='2. Protocols'!$E63,EK$9='2. Protocols'!$G63)),1,0)*'4. Formulations'!$I63</f>
        <v>0</v>
      </c>
      <c r="EL64" s="27">
        <f>IF(AND(OR(ISBLANK(EL$9),EL$9=0)=FALSE,OR(EL$9='2. Protocols'!$C63,EL$9='2. Protocols'!$E63,EL$9='2. Protocols'!$G63)),1,0)*'4. Formulations'!$I63</f>
        <v>0</v>
      </c>
      <c r="EM64" s="27">
        <f>IF(AND(OR(ISBLANK(EM$9),EM$9=0)=FALSE,OR(EM$9='2. Protocols'!$C63,EM$9='2. Protocols'!$E63,EM$9='2. Protocols'!$G63)),1,0)*'4. Formulations'!$I63</f>
        <v>0</v>
      </c>
      <c r="EN64" s="27">
        <f>IF(AND(OR(ISBLANK(EN$9),EN$9=0)=FALSE,OR(EN$9='2. Protocols'!$C63,EN$9='2. Protocols'!$E63,EN$9='2. Protocols'!$G63)),1,0)*'4. Formulations'!$I63</f>
        <v>0</v>
      </c>
      <c r="EO64" s="27">
        <f>IF(AND(OR(ISBLANK(EO$9),EO$9=0)=FALSE,OR(EO$9='2. Protocols'!$C63,EO$9='2. Protocols'!$E63,EO$9='2. Protocols'!$G63)),1,0)*'4. Formulations'!$I63</f>
        <v>0</v>
      </c>
      <c r="EP64" s="27">
        <f>IF(AND(OR(ISBLANK(EP$9),EP$9=0)=FALSE,OR(EP$9='2. Protocols'!$C63,EP$9='2. Protocols'!$E63,EP$9='2. Protocols'!$G63)),1,0)*'4. Formulations'!$I63</f>
        <v>0</v>
      </c>
      <c r="EQ64" s="27">
        <f>IF(AND(OR(ISBLANK(EQ$9),EQ$9=0)=FALSE,OR(EQ$9='2. Protocols'!$C63,EQ$9='2. Protocols'!$E63,EQ$9='2. Protocols'!$G63)),1,0)*'4. Formulations'!$I63</f>
        <v>0</v>
      </c>
      <c r="ER64" s="27">
        <f>IF(AND(OR(ISBLANK(ER$9),ER$9=0)=FALSE,OR(ER$9='2. Protocols'!$C63,ER$9='2. Protocols'!$E63,ER$9='2. Protocols'!$G63)),1,0)*'4. Formulations'!$I63</f>
        <v>0</v>
      </c>
      <c r="ES64" s="27">
        <f>IF(AND(OR(ISBLANK(ES$9),ES$9=0)=FALSE,OR(ES$9='2. Protocols'!$C63,ES$9='2. Protocols'!$E63,ES$9='2. Protocols'!$G63)),1,0)*'4. Formulations'!$I63</f>
        <v>0</v>
      </c>
      <c r="ET64" s="27">
        <f>IF(AND(OR(ISBLANK(ET$9),ET$9=0)=FALSE,OR(ET$9='2. Protocols'!$C63,ET$9='2. Protocols'!$E63,ET$9='2. Protocols'!$G63)),1,0)*'4. Formulations'!$I63</f>
        <v>0</v>
      </c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N64" s="27">
        <f>IF(AND(OR(ISBLANK(FN$9),FN$9=0)=FALSE,FN$9=$DL64),1,0)*'4. Formulations'!$J63</f>
        <v>0</v>
      </c>
      <c r="FO64" s="27">
        <f>IF(AND(OR(ISBLANK(FO$9),FO$9=0)=FALSE,FO$9=$DL64),1,0)*'4. Formulations'!$J63</f>
        <v>0</v>
      </c>
      <c r="FP64" s="27">
        <f>IF(AND(OR(ISBLANK(FP$9),FP$9=0)=FALSE,FP$9=$DL64),1,0)*'4. Formulations'!$J63</f>
        <v>0</v>
      </c>
      <c r="FQ64" s="27">
        <f>IF(AND(OR(ISBLANK(FQ$9),FQ$9=0)=FALSE,FQ$9=$DL64),1,0)*'4. Formulations'!$J63</f>
        <v>0</v>
      </c>
      <c r="FR64" s="27">
        <f>IF(AND(OR(ISBLANK(FR$9),FR$9=0)=FALSE,FR$9=$DL64),1,0)*'4. Formulations'!$J63</f>
        <v>0</v>
      </c>
      <c r="FS64" s="27">
        <f>IF(AND(OR(ISBLANK(FS$9),FS$9=0)=FALSE,FS$9=$DL64),1,0)*'4. Formulations'!$J63</f>
        <v>0</v>
      </c>
      <c r="FT64" s="27">
        <f>IF(AND(OR(ISBLANK(FT$9),FT$9=0)=FALSE,FT$9=$DL64),1,0)*'4. Formulations'!$J63</f>
        <v>0</v>
      </c>
      <c r="FU64" s="27">
        <f>IF(AND(OR(ISBLANK(FU$9),FU$9=0)=FALSE,FU$9=$DL64),1,0)*'4. Formulations'!$J63</f>
        <v>0</v>
      </c>
      <c r="FV64" s="27">
        <f>IF(AND(OR(ISBLANK(FV$9),FV$9=0)=FALSE,FV$9=$DL64),1,0)*'4. Formulations'!$J63</f>
        <v>0</v>
      </c>
      <c r="FW64" s="27">
        <f>IF(AND(OR(ISBLANK(FW$9),FW$9=0)=FALSE,FW$9=$DL64),1,0)*'4. Formulations'!$J63</f>
        <v>0</v>
      </c>
      <c r="FX64" s="27">
        <f>IF(AND(OR(ISBLANK(FX$9),FX$9=0)=FALSE,FX$9=$DL64),1,0)*'4. Formulations'!$J63</f>
        <v>0</v>
      </c>
      <c r="FY64" s="27">
        <f>IF(AND(OR(ISBLANK(FY$9),FY$9=0)=FALSE,FY$9=$DL64),1,0)*'4. Formulations'!$J63</f>
        <v>0</v>
      </c>
      <c r="FZ64" s="27">
        <f>IF(AND(OR(ISBLANK(FZ$9),FZ$9=0)=FALSE,FZ$9=$DL64),1,0)*'4. Formulations'!$J63</f>
        <v>0</v>
      </c>
      <c r="GA64" s="27">
        <f>IF(AND(OR(ISBLANK(GA$9),GA$9=0)=FALSE,GA$9=$DL64),1,0)*'4. Formulations'!$J63</f>
        <v>0</v>
      </c>
      <c r="GB64" s="27">
        <f>IF(AND(OR(ISBLANK(GB$9),GB$9=0)=FALSE,GB$9=$DL64),1,0)*'4. Formulations'!$J63</f>
        <v>0</v>
      </c>
      <c r="GC64" s="27">
        <f>IF(AND(OR(ISBLANK(GC$9),GC$9=0)=FALSE,GC$9=$DL64),1,0)*'4. Formulations'!$J63</f>
        <v>0</v>
      </c>
      <c r="GD64" s="27">
        <f>IF(AND(OR(ISBLANK(GD$9),GD$9=0)=FALSE,GD$9=$DL64),1,0)*'4. Formulations'!$J63</f>
        <v>0</v>
      </c>
      <c r="GE64" s="27"/>
      <c r="GF64" s="27"/>
      <c r="GG64" s="27"/>
      <c r="GI64" s="27">
        <f>IF(AND(OR(ISBLANK(GI$9),GI$9=0)=FALSE,SUM($FN64:$GD64)&gt;0,GI$9='2. Protocols'!$G63),1,0)*'4. Formulations'!$J63</f>
        <v>0</v>
      </c>
      <c r="GJ64" s="27">
        <f>IF(AND(OR(ISBLANK(GJ$9),GJ$9=0)=FALSE,SUM($FN64:$GD64)&gt;0,GJ$9='2. Protocols'!$G63),1,0)*'4. Formulations'!$J63</f>
        <v>0</v>
      </c>
      <c r="GK64" s="27">
        <f>IF(AND(OR(ISBLANK(GK$9),GK$9=0)=FALSE,SUM($FN64:$GD64)&gt;0,GK$9='2. Protocols'!$G63),1,0)*'4. Formulations'!$J63</f>
        <v>0</v>
      </c>
      <c r="GL64" s="27">
        <f>IF(AND(OR(ISBLANK(GL$9),GL$9=0)=FALSE,SUM($FN64:$GD64)&gt;0,GL$9='2. Protocols'!$G63),1,0)*'4. Formulations'!$J63</f>
        <v>0</v>
      </c>
      <c r="GM64" s="27">
        <f>IF(AND(OR(ISBLANK(GM$9),GM$9=0)=FALSE,SUM($FN64:$GD64)&gt;0,GM$9='2. Protocols'!$G63),1,0)*'4. Formulations'!$J63</f>
        <v>0</v>
      </c>
      <c r="GN64" s="27">
        <f>IF(AND(OR(ISBLANK(GN$9),GN$9=0)=FALSE,SUM($FN64:$GD64)&gt;0,GN$9='2. Protocols'!$G63),1,0)*'4. Formulations'!$J63</f>
        <v>0</v>
      </c>
      <c r="GO64" s="27">
        <f>IF(AND(OR(ISBLANK(GO$9),GO$9=0)=FALSE,SUM($FN64:$GD64)&gt;0,GO$9='2. Protocols'!$G63),1,0)*'4. Formulations'!$J63</f>
        <v>0</v>
      </c>
      <c r="GP64" s="27">
        <f>IF(AND(OR(ISBLANK(GP$9),GP$9=0)=FALSE,SUM($FN64:$GD64)&gt;0,GP$9='2. Protocols'!$G63),1,0)*'4. Formulations'!$J63</f>
        <v>0</v>
      </c>
      <c r="GQ64" s="27">
        <f>IF(AND(OR(ISBLANK(GQ$9),GQ$9=0)=FALSE,SUM($FN64:$GD64)&gt;0,GQ$9='2. Protocols'!$G63),1,0)*'4. Formulations'!$J63</f>
        <v>0</v>
      </c>
      <c r="GR64" s="27">
        <f>IF(AND(OR(ISBLANK(GR$9),GR$9=0)=FALSE,SUM($FN64:$GD64)&gt;0,GR$9='2. Protocols'!$G63),1,0)*'4. Formulations'!$J63</f>
        <v>0</v>
      </c>
      <c r="GS64" s="27">
        <f>IF(AND(OR(ISBLANK(GS$9),GS$9=0)=FALSE,SUM($FN64:$GD64)&gt;0,GS$9='2. Protocols'!$G63),1,0)*'4. Formulations'!$J63</f>
        <v>0</v>
      </c>
      <c r="GT64" s="27">
        <f>IF(AND(OR(ISBLANK(GT$9),GT$9=0)=FALSE,SUM($FN64:$GD64)&gt;0,GT$9='2. Protocols'!$G63),1,0)*'4. Formulations'!$J63</f>
        <v>0</v>
      </c>
      <c r="GU64" s="27">
        <f>IF(AND(OR(ISBLANK(GU$9),GU$9=0)=FALSE,SUM($FN64:$GD64)&gt;0,GU$9='2. Protocols'!$G63),1,0)*'4. Formulations'!$J63</f>
        <v>0</v>
      </c>
      <c r="GV64" s="27">
        <f>IF(AND(OR(ISBLANK(GV$9),GV$9=0)=FALSE,SUM($FN64:$GD64)&gt;0,GV$9='2. Protocols'!$G63),1,0)*'4. Formulations'!$J63</f>
        <v>0</v>
      </c>
      <c r="GW64" s="27">
        <f>IF(AND(OR(ISBLANK(GW$9),GW$9=0)=FALSE,SUM($FN64:$GD64)&gt;0,GW$9='2. Protocols'!$G63),1,0)*'4. Formulations'!$J63</f>
        <v>0</v>
      </c>
      <c r="GX64" s="27">
        <f>IF(AND(OR(ISBLANK(GX$9),GX$9=0)=FALSE,SUM($FN64:$GD64)&gt;0,GX$9='2. Protocols'!$G63),1,0)*'4. Formulations'!$J63</f>
        <v>0</v>
      </c>
      <c r="GY64" s="27">
        <f>IF(AND(OR(ISBLANK(GY$9),GY$9=0)=FALSE,SUM($FN64:$GD64)&gt;0,GY$9='2. Protocols'!$G63),1,0)*'4. Formulations'!$J63</f>
        <v>0</v>
      </c>
      <c r="GZ64" s="27">
        <f>IF(AND(OR(ISBLANK(GZ$9),GZ$9=0)=FALSE,SUM($FN64:$GD64)&gt;0,GZ$9='2. Protocols'!$G63),1,0)*'4. Formulations'!$J63</f>
        <v>0</v>
      </c>
      <c r="HA64" s="27">
        <f>IF(AND(OR(ISBLANK(HA$9),HA$9=0)=FALSE,SUM($FN64:$GD64)&gt;0,HA$9='2. Protocols'!$G63),1,0)*'4. Formulations'!$J63</f>
        <v>0</v>
      </c>
      <c r="HB64" s="27">
        <f>IF(AND(OR(ISBLANK(HB$9),HB$9=0)=FALSE,SUM($FN64:$GD64)&gt;0,HB$9='2. Protocols'!$G63),1,0)*'4. Formulations'!$J63</f>
        <v>0</v>
      </c>
      <c r="HC64" s="27">
        <f>IF(AND(OR(ISBLANK(HC$9),HC$9=0)=FALSE,SUM($FN64:$GD64)&gt;0,HC$9='2. Protocols'!$G63),1,0)*'4. Formulations'!$J63</f>
        <v>0</v>
      </c>
      <c r="HD64" s="27">
        <f>IF(AND(OR(ISBLANK(HD$9),HD$9=0)=FALSE,SUM($FN64:$GD64)&gt;0,HD$9='2. Protocols'!$G63),1,0)*'4. Formulations'!$J63</f>
        <v>0</v>
      </c>
      <c r="HE64" s="27">
        <f>IF(AND(OR(ISBLANK(HE$9),HE$9=0)=FALSE,SUM($FN64:$GD64)&gt;0,HE$9='2. Protocols'!$G63),1,0)*'4. Formulations'!$J63</f>
        <v>0</v>
      </c>
      <c r="HF64" s="27">
        <f>IF(AND(OR(ISBLANK(HF$9),HF$9=0)=FALSE,SUM($FN64:$GD64)&gt;0,HF$9='2. Protocols'!$G63),1,0)*'4. Formulations'!$J63</f>
        <v>0</v>
      </c>
      <c r="HG64" s="27">
        <f>IF(AND(OR(ISBLANK(HG$9),HG$9=0)=FALSE,SUM($FN64:$GD64)&gt;0,HG$9='2. Protocols'!$G63),1,0)*'4. Formulations'!$J63</f>
        <v>0</v>
      </c>
      <c r="HH64" s="27">
        <f>IF(AND(OR(ISBLANK(HH$9),HH$9=0)=FALSE,SUM($FN64:$GD64)&gt;0,HH$9='2. Protocols'!$G63),1,0)*'4. Formulations'!$J63</f>
        <v>0</v>
      </c>
      <c r="HI64" s="27">
        <f>IF(AND(OR(ISBLANK(HI$9),HI$9=0)=FALSE,SUM($FN64:$GD64)&gt;0,HI$9='2. Protocols'!$G63),1,0)*'4. Formulations'!$J63</f>
        <v>0</v>
      </c>
      <c r="HJ64" s="27">
        <f>IF(AND(OR(ISBLANK(HJ$9),HJ$9=0)=FALSE,SUM($FN64:$GD64)&gt;0,HJ$9='2. Protocols'!$G63),1,0)*'4. Formulations'!$J63</f>
        <v>0</v>
      </c>
      <c r="HK64" s="27">
        <f>IF(AND(OR(ISBLANK(HK$9),HK$9=0)=FALSE,SUM($FN64:$GD64)&gt;0,HK$9='2. Protocols'!$G63),1,0)*'4. Formulations'!$J63</f>
        <v>0</v>
      </c>
      <c r="HL64" s="27">
        <f>IF(AND(OR(ISBLANK(HL$9),HL$9=0)=FALSE,SUM($FN64:$GD64)&gt;0,HL$9='2. Protocols'!$G63),1,0)*'4. Formulations'!$J63</f>
        <v>0</v>
      </c>
      <c r="HM64" s="27">
        <f>IF(AND(OR(ISBLANK(HM$9),HM$9=0)=FALSE,SUM($FN64:$GD64)&gt;0,HM$9='2. Protocols'!$G63),1,0)*'4. Formulations'!$J63</f>
        <v>0</v>
      </c>
      <c r="HN64" s="27">
        <f>IF(AND(OR(ISBLANK(HN$9),HN$9=0)=FALSE,SUM($FN64:$GD64)&gt;0,HN$9='2. Protocols'!$G63),1,0)*'4. Formulations'!$J63</f>
        <v>0</v>
      </c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H64" s="27">
        <f>IF(AND(OR(ISBLANK(GI$9),GI$9=0)=FALSE,IH$9=$DM64),1,0)*'4. Formulations'!$K63</f>
        <v>0</v>
      </c>
      <c r="II64" s="27">
        <f>IF(AND(OR(ISBLANK(GJ$9),GJ$9=0)=FALSE,II$9=$DM64),1,0)*'4. Formulations'!$K63</f>
        <v>0</v>
      </c>
      <c r="IJ64" s="27">
        <f>IF(AND(OR(ISBLANK(GK$9),GK$9=0)=FALSE,IJ$9=$DM64),1,0)*'4. Formulations'!$K63</f>
        <v>0</v>
      </c>
      <c r="IK64" s="27">
        <f>IF(AND(OR(ISBLANK(GL$9),GL$9=0)=FALSE,IK$9=$DM64),1,0)*'4. Formulations'!$K63</f>
        <v>0</v>
      </c>
      <c r="IL64" s="27">
        <f>IF(AND(OR(ISBLANK(GM$9),GM$9=0)=FALSE,IL$9=$DM64),1,0)*'4. Formulations'!$K63</f>
        <v>0</v>
      </c>
      <c r="IM64" s="27">
        <f>IF(AND(OR(ISBLANK(GN$9),GN$9=0)=FALSE,IM$9=$DM64),1,0)*'4. Formulations'!$K63</f>
        <v>0</v>
      </c>
      <c r="IN64" s="27">
        <f>IF(AND(OR(ISBLANK(GO$9),GO$9=0)=FALSE,IN$9=$DM64),1,0)*'4. Formulations'!$K63</f>
        <v>0</v>
      </c>
      <c r="IO64" s="27">
        <f>IF(AND(OR(ISBLANK(GP$9),GP$9=0)=FALSE,IO$9=$DM64),1,0)*'4. Formulations'!$K63</f>
        <v>0</v>
      </c>
      <c r="IP64" s="27">
        <f>IF(AND(OR(ISBLANK(GQ$9),GQ$9=0)=FALSE,IP$9=$DM64),1,0)*'4. Formulations'!$K63</f>
        <v>0</v>
      </c>
      <c r="IQ64" s="27">
        <f>IF(AND(OR(ISBLANK(GR$9),GR$9=0)=FALSE,IQ$9=$DM64),1,0)*'4. Formulations'!$K63</f>
        <v>0</v>
      </c>
      <c r="IR64" s="27">
        <f>IF(AND(OR(ISBLANK(GS$9),GS$9=0)=FALSE,IR$9=$DM64),1,0)*'4. Formulations'!$K63</f>
        <v>0</v>
      </c>
      <c r="IS64" s="27">
        <f>IF(AND(OR(ISBLANK(GO$9),GO$9=0)=FALSE,IS$9=$DM64),1,0)*'4. Formulations'!$K63</f>
        <v>0</v>
      </c>
      <c r="IT64" s="27">
        <f>IF(AND(OR(ISBLANK(GP$9),GP$9=0)=FALSE,IT$9=$DM64),1,0)*'4. Formulations'!$K63</f>
        <v>0</v>
      </c>
      <c r="IU64" s="27">
        <f>IF(AND(OR(ISBLANK(GQ$9),GQ$9=0)=FALSE,IU$9=$DM64),1,0)*'4. Formulations'!$K63</f>
        <v>0</v>
      </c>
      <c r="IV64" s="27"/>
      <c r="IW64" s="27"/>
      <c r="IX64" s="27"/>
      <c r="IY64" s="27"/>
      <c r="IZ64" s="27"/>
      <c r="JA64" s="27"/>
      <c r="JC64" s="27">
        <f>IF(AND(OR(ISBLANK(JC$9),JC$9=0)=FALSE,OR(JC$9='2. Protocols'!$C63,JC$9='2. Protocols'!$E63,JC$9='2. Protocols'!$G63)),1,0)*'4. Formulations'!$L63</f>
        <v>0</v>
      </c>
      <c r="JD64" s="27">
        <f>IF(AND(OR(ISBLANK(JD$9),JD$9=0)=FALSE,OR(JD$9='2. Protocols'!$C63,JD$9='2. Protocols'!$E63,JD$9='2. Protocols'!$G63)),1,0)*'4. Formulations'!$L63</f>
        <v>0</v>
      </c>
      <c r="JE64" s="27">
        <f>IF(AND(OR(ISBLANK(JE$9),JE$9=0)=FALSE,OR(JE$9='2. Protocols'!$C63,JE$9='2. Protocols'!$E63,JE$9='2. Protocols'!$G63)),1,0)*'4. Formulations'!$L63</f>
        <v>0</v>
      </c>
      <c r="JF64" s="27">
        <f>IF(AND(OR(ISBLANK(JF$9),JF$9=0)=FALSE,OR(JF$9='2. Protocols'!$C63,JF$9='2. Protocols'!$E63,JF$9='2. Protocols'!$G63)),1,0)*'4. Formulations'!$L63</f>
        <v>0</v>
      </c>
      <c r="JG64" s="27">
        <f>IF(AND(OR(ISBLANK(JG$9),JG$9=0)=FALSE,OR(JG$9='2. Protocols'!$C63,JG$9='2. Protocols'!$E63,JG$9='2. Protocols'!$G63)),1,0)*'4. Formulations'!$L63</f>
        <v>0</v>
      </c>
      <c r="JH64" s="27">
        <f>IF(AND(OR(ISBLANK(JH$9),JH$9=0)=FALSE,OR(JH$9='2. Protocols'!$C63,JH$9='2. Protocols'!$E63,JH$9='2. Protocols'!$G63)),1,0)*'4. Formulations'!$L63</f>
        <v>0</v>
      </c>
      <c r="JI64" s="27">
        <f>IF(AND(OR(ISBLANK(JI$9),JI$9=0)=FALSE,OR(JI$9='2. Protocols'!$C63,JI$9='2. Protocols'!$E63,JI$9='2. Protocols'!$G63)),1,0)*'4. Formulations'!$L63</f>
        <v>0</v>
      </c>
      <c r="JJ64" s="27">
        <f>IF(AND(OR(ISBLANK(JJ$9),JJ$9=0)=FALSE,OR(JJ$9='2. Protocols'!$C63,JJ$9='2. Protocols'!$E63,JJ$9='2. Protocols'!$G63)),1,0)*'4. Formulations'!$L63</f>
        <v>0</v>
      </c>
      <c r="JK64" s="27">
        <f>IF(AND(OR(ISBLANK(JK$9),JK$9=0)=FALSE,OR(JK$9='2. Protocols'!$C63,JK$9='2. Protocols'!$E63,JK$9='2. Protocols'!$G63)),1,0)*'4. Formulations'!$L63</f>
        <v>0</v>
      </c>
      <c r="JL64" s="27">
        <f>IF(AND(OR(ISBLANK(JL$9),JL$9=0)=FALSE,OR(JL$9='2. Protocols'!$C63,JL$9='2. Protocols'!$E63,JL$9='2. Protocols'!$G63)),1,0)*'4. Formulations'!$L63</f>
        <v>0</v>
      </c>
      <c r="JM64" s="27">
        <f>IF(AND(OR(ISBLANK(JM$9),JM$9=0)=FALSE,OR(JM$9='2. Protocols'!$C63,JM$9='2. Protocols'!$E63,JM$9='2. Protocols'!$G63)),1,0)*'4. Formulations'!$L63</f>
        <v>0</v>
      </c>
      <c r="JN64" s="27">
        <f>IF(AND(OR(ISBLANK(JN$9),JN$9=0)=FALSE,OR(JN$9='2. Protocols'!$C63,JN$9='2. Protocols'!$E63,JN$9='2. Protocols'!$G63)),1,0)*'4. Formulations'!$L63</f>
        <v>0</v>
      </c>
      <c r="JO64" s="27">
        <f>IF(AND(OR(ISBLANK(JO$9),JO$9=0)=FALSE,OR(JO$9='2. Protocols'!$C63,JO$9='2. Protocols'!$E63,JO$9='2. Protocols'!$G63)),1,0)*'4. Formulations'!$L63</f>
        <v>0</v>
      </c>
      <c r="JP64" s="27">
        <f>IF(AND(OR(ISBLANK(JP$9),JP$9=0)=FALSE,OR(JP$9='2. Protocols'!$C63,JP$9='2. Protocols'!$E63,JP$9='2. Protocols'!$G63)),1,0)*'4. Formulations'!$L63</f>
        <v>0</v>
      </c>
      <c r="JQ64" s="27">
        <f>IF(AND(OR(ISBLANK(JQ$9),JQ$9=0)=FALSE,OR(JQ$9='2. Protocols'!$C63,JQ$9='2. Protocols'!$E63,JQ$9='2. Protocols'!$G63)),1,0)*'4. Formulations'!$L63</f>
        <v>0</v>
      </c>
      <c r="JR64" s="27">
        <f>IF(AND(OR(ISBLANK(JR$9),JR$9=0)=FALSE,OR(JR$9='2. Protocols'!$C63,JR$9='2. Protocols'!$E63,JR$9='2. Protocols'!$G63)),1,0)*'4. Formulations'!$L63</f>
        <v>0</v>
      </c>
      <c r="JS64" s="27">
        <f>IF(AND(OR(ISBLANK(JS$9),JS$9=0)=FALSE,OR(JS$9='2. Protocols'!$C63,JS$9='2. Protocols'!$E63,JS$9='2. Protocols'!$G63)),1,0)*'4. Formulations'!$L63</f>
        <v>0</v>
      </c>
      <c r="JT64" s="27">
        <f>IF(AND(OR(ISBLANK(JT$9),JT$9=0)=FALSE,OR(JT$9='2. Protocols'!$C63,JT$9='2. Protocols'!$E63,JT$9='2. Protocols'!$G63)),1,0)*'4. Formulations'!$L63</f>
        <v>0</v>
      </c>
      <c r="JU64" s="27">
        <f>IF(AND(OR(ISBLANK(JU$9),JU$9=0)=FALSE,OR(JU$9='2. Protocols'!$C63,JU$9='2. Protocols'!$E63,JU$9='2. Protocols'!$G63)),1,0)*'4. Formulations'!$L63</f>
        <v>0</v>
      </c>
      <c r="JV64" s="27">
        <f>IF(AND(OR(ISBLANK(JV$9),JV$9=0)=FALSE,OR(JV$9='2. Protocols'!$C63,JV$9='2. Protocols'!$E63,JV$9='2. Protocols'!$G63)),1,0)*'4. Formulations'!$L63</f>
        <v>0</v>
      </c>
      <c r="JW64" s="27">
        <f>IF(AND(OR(ISBLANK(JW$9),JW$9=0)=FALSE,OR(JW$9='2. Protocols'!$C63,JW$9='2. Protocols'!$E63,JW$9='2. Protocols'!$G63)),1,0)*'4. Formulations'!$L63</f>
        <v>0</v>
      </c>
      <c r="JX64" s="27">
        <f>IF(AND(OR(ISBLANK(JX$9),JX$9=0)=FALSE,OR(JX$9='2. Protocols'!$C63,JX$9='2. Protocols'!$E63,JX$9='2. Protocols'!$G63)),1,0)*'4. Formulations'!$L63</f>
        <v>0</v>
      </c>
      <c r="JY64" s="27">
        <f>IF(AND(OR(ISBLANK(JY$9),JY$9=0)=FALSE,OR(JY$9='2. Protocols'!$C63,JY$9='2. Protocols'!$E63,JY$9='2. Protocols'!$G63)),1,0)*'4. Formulations'!$L63</f>
        <v>0</v>
      </c>
      <c r="JZ64" s="27">
        <f>IF(AND(OR(ISBLANK(JZ$9),JZ$9=0)=FALSE,OR(JZ$9='2. Protocols'!$C63,JZ$9='2. Protocols'!$E63,JZ$9='2. Protocols'!$G63)),1,0)*'4. Formulations'!$L63</f>
        <v>0</v>
      </c>
      <c r="KA64" s="27">
        <f>IF(AND(OR(ISBLANK(KA$9),KA$9=0)=FALSE,OR(KA$9='2. Protocols'!$C63,KA$9='2. Protocols'!$E63,KA$9='2. Protocols'!$G63)),1,0)*'4. Formulations'!$L63</f>
        <v>0</v>
      </c>
      <c r="KB64" s="27">
        <f>IF(AND(OR(ISBLANK(KB$9),KB$9=0)=FALSE,OR(KB$9='2. Protocols'!$C63,KB$9='2. Protocols'!$E63,KB$9='2. Protocols'!$G63)),1,0)*'4. Formulations'!$L63</f>
        <v>0</v>
      </c>
      <c r="KC64" s="27">
        <f>IF(AND(OR(ISBLANK(KC$9),KC$9=0)=FALSE,OR(KC$9='2. Protocols'!$C63,KC$9='2. Protocols'!$E63,KC$9='2. Protocols'!$G63)),1,0)*'4. Formulations'!$L63</f>
        <v>0</v>
      </c>
      <c r="KD64" s="27">
        <f>IF(AND(OR(ISBLANK(KD$9),KD$9=0)=FALSE,OR(KD$9='2. Protocols'!$C63,KD$9='2. Protocols'!$E63,KD$9='2. Protocols'!$G63)),1,0)*'4. Formulations'!$L63</f>
        <v>0</v>
      </c>
      <c r="KE64" s="27">
        <f>IF(AND(OR(ISBLANK(KE$9),KE$9=0)=FALSE,OR(KE$9='2. Protocols'!$C63,KE$9='2. Protocols'!$E63,KE$9='2. Protocols'!$G63)),1,0)*'4. Formulations'!$L63</f>
        <v>0</v>
      </c>
      <c r="KF64" s="27">
        <f>IF(AND(OR(ISBLANK(KF$9),KF$9=0)=FALSE,OR(KF$9='2. Protocols'!$C63,KF$9='2. Protocols'!$E63,KF$9='2. Protocols'!$G63)),1,0)*'4. Formulations'!$L63</f>
        <v>0</v>
      </c>
      <c r="KG64" s="27">
        <f>IF(AND(OR(ISBLANK(KG$9),KG$9=0)=FALSE,OR(KG$9='2. Protocols'!$C63,KG$9='2. Protocols'!$E63,KG$9='2. Protocols'!$G63)),1,0)*'4. Formulations'!$L63</f>
        <v>0</v>
      </c>
      <c r="KH64" s="27">
        <f>IF(AND(OR(ISBLANK(KH$9),KH$9=0)=FALSE,OR(KH$9='2. Protocols'!$C63,KH$9='2. Protocols'!$E63,KH$9='2. Protocols'!$G63)),1,0)*'4. Formulations'!$L63</f>
        <v>0</v>
      </c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B64" s="27">
        <f>IF(AND(OR(ISBLANK(LB$9),LB$9=0)=FALSE,LB$9=$DL64),1,0)*'4. Formulations'!$M63</f>
        <v>0</v>
      </c>
      <c r="LC64" s="27">
        <f>IF(AND(OR(ISBLANK(LC$9),LC$9=0)=FALSE,LC$9=$DL64),1,0)*'4. Formulations'!$M63</f>
        <v>0</v>
      </c>
      <c r="LD64" s="27">
        <f>IF(AND(OR(ISBLANK(LD$9),LD$9=0)=FALSE,LD$9=$DL64),1,0)*'4. Formulations'!$M63</f>
        <v>0</v>
      </c>
      <c r="LE64" s="27">
        <f>IF(AND(OR(ISBLANK(LE$9),LE$9=0)=FALSE,LE$9=$DL64),1,0)*'4. Formulations'!$M63</f>
        <v>0</v>
      </c>
      <c r="LF64" s="27">
        <f>IF(AND(OR(ISBLANK(LF$9),LF$9=0)=FALSE,LF$9=$DL64),1,0)*'4. Formulations'!$M63</f>
        <v>0</v>
      </c>
      <c r="LG64" s="27">
        <f>IF(AND(OR(ISBLANK(LG$9),LG$9=0)=FALSE,LG$9=$DL64),1,0)*'4. Formulations'!$M63</f>
        <v>0</v>
      </c>
      <c r="LH64" s="27">
        <f>IF(AND(OR(ISBLANK(LH$9),LH$9=0)=FALSE,LH$9=$DL64),1,0)*'4. Formulations'!$M63</f>
        <v>0</v>
      </c>
      <c r="LI64" s="27">
        <f>IF(AND(OR(ISBLANK(LI$9),LI$9=0)=FALSE,LI$9=$DL64),1,0)*'4. Formulations'!$M63</f>
        <v>0</v>
      </c>
      <c r="LJ64" s="27">
        <f>IF(AND(OR(ISBLANK(LJ$9),LJ$9=0)=FALSE,LJ$9=$DL64),1,0)*'4. Formulations'!$M63</f>
        <v>0</v>
      </c>
      <c r="LK64" s="27">
        <f>IF(AND(OR(ISBLANK(LK$9),LK$9=0)=FALSE,LK$9=$DL64),1,0)*'4. Formulations'!$M63</f>
        <v>0</v>
      </c>
      <c r="LL64" s="27">
        <f>IF(AND(OR(ISBLANK(LL$9),LL$9=0)=FALSE,LL$9=$DL64),1,0)*'4. Formulations'!$M63</f>
        <v>0</v>
      </c>
      <c r="LM64" s="27">
        <f>IF(AND(OR(ISBLANK(LM$9),LM$9=0)=FALSE,LM$9=$DL64),1,0)*'4. Formulations'!$M63</f>
        <v>0</v>
      </c>
      <c r="LN64" s="27">
        <f>IF(AND(OR(ISBLANK(LN$9),LN$9=0)=FALSE,LN$9=$DL64),1,0)*'4. Formulations'!$M63</f>
        <v>0</v>
      </c>
      <c r="LO64" s="27">
        <f>IF(AND(OR(ISBLANK(LO$9),LO$9=0)=FALSE,LO$9=$DL64),1,0)*'4. Formulations'!$M63</f>
        <v>0</v>
      </c>
      <c r="LP64" s="27">
        <f>IF(AND(OR(ISBLANK(LP$9),LP$9=0)=FALSE,LP$9=$DL64),1,0)*'4. Formulations'!$M63</f>
        <v>0</v>
      </c>
      <c r="LQ64" s="27">
        <f>IF(AND(OR(ISBLANK(LQ$9),LQ$9=0)=FALSE,LQ$9=$DL64),1,0)*'4. Formulations'!$M63</f>
        <v>0</v>
      </c>
      <c r="LR64" s="27">
        <f>IF(AND(OR(ISBLANK(LR$9),LR$9=0)=FALSE,LR$9=$DL64),1,0)*'4. Formulations'!$M63</f>
        <v>0</v>
      </c>
      <c r="LS64" s="27"/>
      <c r="LT64" s="27"/>
      <c r="LU64" s="27"/>
      <c r="LW64" s="27">
        <f>IF(AND(OR(ISBLANK(LW$9),LW$9=0)=FALSE,SUM($LB64:$LR64)&gt;0,LW$9='2. Protocols'!$G63),1,0)*'4. Formulations'!$M63</f>
        <v>0</v>
      </c>
      <c r="LX64" s="27">
        <f>IF(AND(OR(ISBLANK(LX$9),LX$9=0)=FALSE,SUM($LB64:$LR64)&gt;0,LX$9='2. Protocols'!$G63),1,0)*'4. Formulations'!$M63</f>
        <v>0</v>
      </c>
      <c r="LY64" s="27">
        <f>IF(AND(OR(ISBLANK(LY$9),LY$9=0)=FALSE,SUM($LB64:$LR64)&gt;0,LY$9='2. Protocols'!$G63),1,0)*'4. Formulations'!$M63</f>
        <v>0</v>
      </c>
      <c r="LZ64" s="27">
        <f>IF(AND(OR(ISBLANK(LZ$9),LZ$9=0)=FALSE,SUM($LB64:$LR64)&gt;0,LZ$9='2. Protocols'!$G63),1,0)*'4. Formulations'!$M63</f>
        <v>0</v>
      </c>
      <c r="MA64" s="27">
        <f>IF(AND(OR(ISBLANK(MA$9),MA$9=0)=FALSE,SUM($LB64:$LR64)&gt;0,MA$9='2. Protocols'!$G63),1,0)*'4. Formulations'!$M63</f>
        <v>0</v>
      </c>
      <c r="MB64" s="27">
        <f>IF(AND(OR(ISBLANK(MB$9),MB$9=0)=FALSE,SUM($LB64:$LR64)&gt;0,MB$9='2. Protocols'!$G63),1,0)*'4. Formulations'!$M63</f>
        <v>0</v>
      </c>
      <c r="MC64" s="27">
        <f>IF(AND(OR(ISBLANK(MC$9),MC$9=0)=FALSE,SUM($LB64:$LR64)&gt;0,MC$9='2. Protocols'!$G63),1,0)*'4. Formulations'!$M63</f>
        <v>0</v>
      </c>
      <c r="MD64" s="27">
        <f>IF(AND(OR(ISBLANK(MD$9),MD$9=0)=FALSE,SUM($LB64:$LR64)&gt;0,MD$9='2. Protocols'!$G63),1,0)*'4. Formulations'!$M63</f>
        <v>0</v>
      </c>
      <c r="ME64" s="27">
        <f>IF(AND(OR(ISBLANK(ME$9),ME$9=0)=FALSE,SUM($LB64:$LR64)&gt;0,ME$9='2. Protocols'!$G63),1,0)*'4. Formulations'!$M63</f>
        <v>0</v>
      </c>
      <c r="MF64" s="27">
        <f>IF(AND(OR(ISBLANK(MF$9),MF$9=0)=FALSE,SUM($LB64:$LR64)&gt;0,MF$9='2. Protocols'!$G63),1,0)*'4. Formulations'!$M63</f>
        <v>0</v>
      </c>
      <c r="MG64" s="27">
        <f>IF(AND(OR(ISBLANK(MG$9),MG$9=0)=FALSE,SUM($LB64:$LR64)&gt;0,MG$9='2. Protocols'!$G63),1,0)*'4. Formulations'!$M63</f>
        <v>0</v>
      </c>
      <c r="MH64" s="27">
        <f>IF(AND(OR(ISBLANK(MH$9),MH$9=0)=FALSE,SUM($LB64:$LR64)&gt;0,MH$9='2. Protocols'!$G63),1,0)*'4. Formulations'!$M63</f>
        <v>0</v>
      </c>
      <c r="MI64" s="27">
        <f>IF(AND(OR(ISBLANK(MI$9),MI$9=0)=FALSE,SUM($LB64:$LR64)&gt;0,MI$9='2. Protocols'!$G63),1,0)*'4. Formulations'!$M63</f>
        <v>0</v>
      </c>
      <c r="MJ64" s="27">
        <f>IF(AND(OR(ISBLANK(MJ$9),MJ$9=0)=FALSE,SUM($LB64:$LR64)&gt;0,MJ$9='2. Protocols'!$G63),1,0)*'4. Formulations'!$M63</f>
        <v>0</v>
      </c>
      <c r="MK64" s="27">
        <f>IF(AND(OR(ISBLANK(MK$9),MK$9=0)=FALSE,SUM($LB64:$LR64)&gt;0,MK$9='2. Protocols'!$G63),1,0)*'4. Formulations'!$M63</f>
        <v>0</v>
      </c>
      <c r="ML64" s="27">
        <f>IF(AND(OR(ISBLANK(ML$9),ML$9=0)=FALSE,SUM($LB64:$LR64)&gt;0,ML$9='2. Protocols'!$G63),1,0)*'4. Formulations'!$M63</f>
        <v>0</v>
      </c>
      <c r="MM64" s="27">
        <f>IF(AND(OR(ISBLANK(MM$9),MM$9=0)=FALSE,SUM($LB64:$LR64)&gt;0,MM$9='2. Protocols'!$G63),1,0)*'4. Formulations'!$M63</f>
        <v>0</v>
      </c>
      <c r="MN64" s="27">
        <f>IF(AND(OR(ISBLANK(MN$9),MN$9=0)=FALSE,SUM($LB64:$LR64)&gt;0,MN$9='2. Protocols'!$G63),1,0)*'4. Formulations'!$M63</f>
        <v>0</v>
      </c>
      <c r="MO64" s="27">
        <f>IF(AND(OR(ISBLANK(MO$9),MO$9=0)=FALSE,SUM($LB64:$LR64)&gt;0,MO$9='2. Protocols'!$G63),1,0)*'4. Formulations'!$M63</f>
        <v>0</v>
      </c>
      <c r="MP64" s="27">
        <f>IF(AND(OR(ISBLANK(MP$9),MP$9=0)=FALSE,SUM($LB64:$LR64)&gt;0,MP$9='2. Protocols'!$G63),1,0)*'4. Formulations'!$M63</f>
        <v>0</v>
      </c>
      <c r="MQ64" s="27">
        <f>IF(AND(OR(ISBLANK(MQ$9),MQ$9=0)=FALSE,SUM($LB64:$LR64)&gt;0,MQ$9='2. Protocols'!$G63),1,0)*'4. Formulations'!$M63</f>
        <v>0</v>
      </c>
      <c r="MR64" s="27">
        <f>IF(AND(OR(ISBLANK(MR$9),MR$9=0)=FALSE,SUM($LB64:$LR64)&gt;0,MR$9='2. Protocols'!$G63),1,0)*'4. Formulations'!$M63</f>
        <v>0</v>
      </c>
      <c r="MS64" s="27">
        <f>IF(AND(OR(ISBLANK(MS$9),MS$9=0)=FALSE,SUM($LB64:$LR64)&gt;0,MS$9='2. Protocols'!$G63),1,0)*'4. Formulations'!$M63</f>
        <v>0</v>
      </c>
      <c r="MT64" s="27">
        <f>IF(AND(OR(ISBLANK(MT$9),MT$9=0)=FALSE,SUM($LB64:$LR64)&gt;0,MT$9='2. Protocols'!$G63),1,0)*'4. Formulations'!$M63</f>
        <v>0</v>
      </c>
      <c r="MU64" s="27">
        <f>IF(AND(OR(ISBLANK(MU$9),MU$9=0)=FALSE,SUM($LB64:$LR64)&gt;0,MU$9='2. Protocols'!$G63),1,0)*'4. Formulations'!$M63</f>
        <v>0</v>
      </c>
      <c r="MV64" s="27">
        <f>IF(AND(OR(ISBLANK(MV$9),MV$9=0)=FALSE,SUM($LB64:$LR64)&gt;0,MV$9='2. Protocols'!$G63),1,0)*'4. Formulations'!$M63</f>
        <v>0</v>
      </c>
      <c r="MW64" s="27">
        <f>IF(AND(OR(ISBLANK(MW$9),MW$9=0)=FALSE,SUM($LB64:$LR64)&gt;0,MW$9='2. Protocols'!$G63),1,0)*'4. Formulations'!$M63</f>
        <v>0</v>
      </c>
      <c r="MX64" s="27">
        <f>IF(AND(OR(ISBLANK(MX$9),MX$9=0)=FALSE,SUM($LB64:$LR64)&gt;0,MX$9='2. Protocols'!$G63),1,0)*'4. Formulations'!$M63</f>
        <v>0</v>
      </c>
      <c r="MY64" s="27">
        <f>IF(AND(OR(ISBLANK(MY$9),MY$9=0)=FALSE,SUM($LB64:$LR64)&gt;0,MY$9='2. Protocols'!$G63),1,0)*'4. Formulations'!$M63</f>
        <v>0</v>
      </c>
      <c r="MZ64" s="27">
        <f>IF(AND(OR(ISBLANK(MZ$9),MZ$9=0)=FALSE,SUM($LB64:$LR64)&gt;0,MZ$9='2. Protocols'!$G63),1,0)*'4. Formulations'!$M63</f>
        <v>0</v>
      </c>
      <c r="NA64" s="27">
        <f>IF(AND(OR(ISBLANK(NA$9),NA$9=0)=FALSE,SUM($LB64:$LR64)&gt;0,NA$9='2. Protocols'!$G63),1,0)*'4. Formulations'!$M63</f>
        <v>0</v>
      </c>
      <c r="NB64" s="27">
        <f>IF(AND(OR(ISBLANK(NB$9),NB$9=0)=FALSE,SUM($LB64:$LR64)&gt;0,NB$9='2. Protocols'!$G63),1,0)*'4. Formulations'!$M63</f>
        <v>0</v>
      </c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V64" s="27">
        <f>IF(AND(OR(ISBLANK(NV$9),NV$9=0)=FALSE,NV$9=$DM64),1,0)*'4. Formulations'!$N63</f>
        <v>0</v>
      </c>
      <c r="NW64" s="721">
        <f>IF(AND(OR(ISBLANK(NW$9),NW$9=0)=FALSE,NW$9=$DM64),1,0)*'4. Formulations'!$N63</f>
        <v>0</v>
      </c>
      <c r="NX64" s="27">
        <f>IF(AND(OR(ISBLANK(NX$9),NX$9=0)=FALSE,NX$9=$DM64),1,0)*'4. Formulations'!$N63</f>
        <v>0</v>
      </c>
      <c r="NY64" s="27">
        <f>IF(AND(OR(ISBLANK(NY$9),NY$9=0)=FALSE,NY$9=$DM64),1,0)*'4. Formulations'!$N63</f>
        <v>0</v>
      </c>
      <c r="NZ64" s="27">
        <f>IF(AND(OR(ISBLANK(NZ$9),NZ$9=0)=FALSE,NZ$9=$DM64),1,0)*'4. Formulations'!$N63</f>
        <v>0</v>
      </c>
      <c r="OA64" s="27">
        <f>IF(AND(OR(ISBLANK(OA$9),OA$9=0)=FALSE,OA$9=$DM64),1,0)*'4. Formulations'!$N63</f>
        <v>0</v>
      </c>
      <c r="OB64" s="27">
        <f>IF(AND(OR(ISBLANK(OB$9),OB$9=0)=FALSE,OB$9=$DM64),1,0)*'4. Formulations'!$N63</f>
        <v>0</v>
      </c>
      <c r="OC64" s="27">
        <f>IF(AND(OR(ISBLANK(OC$9),OC$9=0)=FALSE,OC$9=$DM64),1,0)*'4. Formulations'!$N63</f>
        <v>0</v>
      </c>
      <c r="OD64" s="27">
        <f>IF(AND(OR(ISBLANK(OD$9),OD$9=0)=FALSE,OD$9=$DM64),1,0)*'4. Formulations'!$N63</f>
        <v>0</v>
      </c>
      <c r="OE64" s="27">
        <f>IF(AND(OR(ISBLANK(OE$9),OE$9=0)=FALSE,OE$9=$DM64),1,0)*'4. Formulations'!$N63</f>
        <v>0</v>
      </c>
      <c r="OF64" s="27">
        <f>IF(AND(OR(ISBLANK(OF$9),OF$9=0)=FALSE,OF$9=$DM64),1,0)*'4. Formulations'!$N63</f>
        <v>0</v>
      </c>
      <c r="OG64" s="27">
        <f>IF(AND(OR(ISBLANK(OG$9),OG$9=0)=FALSE,OG$9=$DM64),1,0)*'4. Formulations'!$N63</f>
        <v>0</v>
      </c>
      <c r="OH64" s="27">
        <f>IF(AND(OR(ISBLANK(OH$9),OH$9=0)=FALSE,OH$9=$DM64),1,0)*'4. Formulations'!$N63</f>
        <v>0</v>
      </c>
      <c r="OI64" s="27">
        <f>IF(AND(OR(ISBLANK(OI$9),OI$9=0)=FALSE,OI$9=$DM64),1,0)*'4. Formulations'!$N63</f>
        <v>0</v>
      </c>
      <c r="OJ64" s="27">
        <f>IF(AND(OR(ISBLANK(OJ$9),OJ$9=0)=FALSE,OJ$9=$DM64),1,0)*'4. Formulations'!$N63</f>
        <v>0</v>
      </c>
      <c r="OK64" s="27">
        <f>IF(AND(OR(ISBLANK(OK$9),OK$9=0)=FALSE,OK$9=$DM64),1,0)*'4. Formulations'!$N63</f>
        <v>0</v>
      </c>
      <c r="OL64" s="27">
        <f>IF(AND(OR(ISBLANK(OL$9),OL$9=0)=FALSE,OL$9=$DM64),1,0)*'4. Formulations'!$N63</f>
        <v>0</v>
      </c>
      <c r="OM64" s="27"/>
      <c r="ON64" s="27"/>
      <c r="OO64" s="27"/>
      <c r="OQ64" s="27">
        <f>IF(AND(OR(ISBLANK(OQ$9),OQ$9=0)=FALSE,OR(OQ$9='2. Protocols'!$C63,OQ$9='2. Protocols'!$E63,OQ$9='2. Protocols'!$G63)),1,0)*'4. Formulations'!$O63</f>
        <v>0</v>
      </c>
      <c r="OR64" s="27">
        <f>IF(AND(OR(ISBLANK(OR$9),OR$9=0)=FALSE,OR(OR$9='2. Protocols'!$C63,OR$9='2. Protocols'!$E63,OR$9='2. Protocols'!$G63)),1,0)*'4. Formulations'!$O63</f>
        <v>0</v>
      </c>
      <c r="OS64" s="27">
        <f>IF(AND(OR(ISBLANK(OS$9),OS$9=0)=FALSE,OR(OS$9='2. Protocols'!$C63,OS$9='2. Protocols'!$E63,OS$9='2. Protocols'!$G63)),1,0)*'4. Formulations'!$O63</f>
        <v>0</v>
      </c>
      <c r="OT64" s="27">
        <f>IF(AND(OR(ISBLANK(OT$9),OT$9=0)=FALSE,OR(OT$9='2. Protocols'!$C63,OT$9='2. Protocols'!$E63,OT$9='2. Protocols'!$G63)),1,0)*'4. Formulations'!$O63</f>
        <v>0</v>
      </c>
      <c r="OU64" s="27">
        <f>IF(AND(OR(ISBLANK(OU$9),OU$9=0)=FALSE,OR(OU$9='2. Protocols'!$C63,OU$9='2. Protocols'!$E63,OU$9='2. Protocols'!$G63)),1,0)*'4. Formulations'!$O63</f>
        <v>0</v>
      </c>
      <c r="OV64" s="27">
        <f>IF(AND(OR(ISBLANK(OV$9),OV$9=0)=FALSE,OR(OV$9='2. Protocols'!$C63,OV$9='2. Protocols'!$E63,OV$9='2. Protocols'!$G63)),1,0)*'4. Formulations'!$O63</f>
        <v>0</v>
      </c>
      <c r="OW64" s="27">
        <f>IF(AND(OR(ISBLANK(OW$9),OW$9=0)=FALSE,OR(OW$9='2. Protocols'!$C63,OW$9='2. Protocols'!$E63,OW$9='2. Protocols'!$G63)),1,0)*'4. Formulations'!$O63</f>
        <v>0</v>
      </c>
      <c r="OX64" s="27">
        <f>IF(AND(OR(ISBLANK(OX$9),OX$9=0)=FALSE,OR(OX$9='2. Protocols'!$C63,OX$9='2. Protocols'!$E63,OX$9='2. Protocols'!$G63)),1,0)*'4. Formulations'!$O63</f>
        <v>0</v>
      </c>
      <c r="OY64" s="27">
        <f>IF(AND(OR(ISBLANK(OY$9),OY$9=0)=FALSE,OR(OY$9='2. Protocols'!$C63,OY$9='2. Protocols'!$E63,OY$9='2. Protocols'!$G63)),1,0)*'4. Formulations'!$O63</f>
        <v>0</v>
      </c>
      <c r="OZ64" s="27">
        <f>IF(AND(OR(ISBLANK(OZ$9),OZ$9=0)=FALSE,OR(OZ$9='2. Protocols'!$C63,OZ$9='2. Protocols'!$E63,OZ$9='2. Protocols'!$G63)),1,0)*'4. Formulations'!$O63</f>
        <v>0</v>
      </c>
      <c r="PA64" s="27">
        <f>IF(AND(OR(ISBLANK(PA$9),PA$9=0)=FALSE,OR(PA$9='2. Protocols'!$C63,PA$9='2. Protocols'!$E63,PA$9='2. Protocols'!$G63)),1,0)*'4. Formulations'!$O63</f>
        <v>0</v>
      </c>
      <c r="PB64" s="27">
        <f>IF(AND(OR(ISBLANK(PB$9),PB$9=0)=FALSE,OR(PB$9='2. Protocols'!$C63,PB$9='2. Protocols'!$E63,PB$9='2. Protocols'!$G63)),1,0)*'4. Formulations'!$O63</f>
        <v>0</v>
      </c>
      <c r="PC64" s="27">
        <f>IF(AND(OR(ISBLANK(PC$9),PC$9=0)=FALSE,OR(PC$9='2. Protocols'!$C63,PC$9='2. Protocols'!$E63,PC$9='2. Protocols'!$G63)),1,0)*'4. Formulations'!$O63</f>
        <v>0</v>
      </c>
      <c r="PD64" s="27">
        <f>IF(AND(OR(ISBLANK(PD$9),PD$9=0)=FALSE,OR(PD$9='2. Protocols'!$C63,PD$9='2. Protocols'!$E63,PD$9='2. Protocols'!$G63)),1,0)*'4. Formulations'!$O63</f>
        <v>0</v>
      </c>
      <c r="PE64" s="27">
        <f>IF(AND(OR(ISBLANK(PE$9),PE$9=0)=FALSE,OR(PE$9='2. Protocols'!$C63,PE$9='2. Protocols'!$E63,PE$9='2. Protocols'!$G63)),1,0)*'4. Formulations'!$O63</f>
        <v>0</v>
      </c>
      <c r="PF64" s="27">
        <f>IF(AND(OR(ISBLANK(PF$9),PF$9=0)=FALSE,OR(PF$9='2. Protocols'!$C63,PF$9='2. Protocols'!$E63,PF$9='2. Protocols'!$G63)),1,0)*'4. Formulations'!$O63</f>
        <v>0</v>
      </c>
      <c r="PG64" s="27">
        <f>IF(AND(OR(ISBLANK(PG$9),PG$9=0)=FALSE,OR(PG$9='2. Protocols'!$C63,PG$9='2. Protocols'!$E63,PG$9='2. Protocols'!$G63)),1,0)*'4. Formulations'!$O63</f>
        <v>0</v>
      </c>
      <c r="PH64" s="27">
        <f>IF(AND(OR(ISBLANK(PH$9),PH$9=0)=FALSE,OR(PH$9='2. Protocols'!$C63,PH$9='2. Protocols'!$E63,PH$9='2. Protocols'!$G63)),1,0)*'4. Formulations'!$O63</f>
        <v>0</v>
      </c>
      <c r="PI64" s="27">
        <f>IF(AND(OR(ISBLANK(PI$9),PI$9=0)=FALSE,OR(PI$9='2. Protocols'!$C63,PI$9='2. Protocols'!$E63,PI$9='2. Protocols'!$G63)),1,0)*'4. Formulations'!$O63</f>
        <v>0</v>
      </c>
      <c r="PJ64" s="27">
        <f>IF(AND(OR(ISBLANK(PJ$9),PJ$9=0)=FALSE,OR(PJ$9='2. Protocols'!$C63,PJ$9='2. Protocols'!$E63,PJ$9='2. Protocols'!$G63)),1,0)*'4. Formulations'!$O63</f>
        <v>0</v>
      </c>
      <c r="PK64" s="27">
        <f>IF(AND(OR(ISBLANK(PK$9),PK$9=0)=FALSE,OR(PK$9='2. Protocols'!$C63,PK$9='2. Protocols'!$E63,PK$9='2. Protocols'!$G63)),1,0)*'4. Formulations'!$O63</f>
        <v>0</v>
      </c>
      <c r="PL64" s="27">
        <f>IF(AND(OR(ISBLANK(PL$9),PL$9=0)=FALSE,OR(PL$9='2. Protocols'!$C63,PL$9='2. Protocols'!$E63,PL$9='2. Protocols'!$G63)),1,0)*'4. Formulations'!$O63</f>
        <v>0</v>
      </c>
      <c r="PM64" s="27">
        <f>IF(AND(OR(ISBLANK(PM$9),PM$9=0)=FALSE,OR(PM$9='2. Protocols'!$C63,PM$9='2. Protocols'!$E63,PM$9='2. Protocols'!$G63)),1,0)*'4. Formulations'!$O63</f>
        <v>0</v>
      </c>
      <c r="PN64" s="27">
        <f>IF(AND(OR(ISBLANK(PN$9),PN$9=0)=FALSE,OR(PN$9='2. Protocols'!$C63,PN$9='2. Protocols'!$E63,PN$9='2. Protocols'!$G63)),1,0)*'4. Formulations'!$O63</f>
        <v>0</v>
      </c>
      <c r="PO64" s="27">
        <f>IF(AND(OR(ISBLANK(PO$9),PO$9=0)=FALSE,OR(PO$9='2. Protocols'!$C63,PO$9='2. Protocols'!$E63,PO$9='2. Protocols'!$G63)),1,0)*'4. Formulations'!$O63</f>
        <v>0</v>
      </c>
      <c r="PP64" s="27">
        <f>IF(AND(OR(ISBLANK(PP$9),PP$9=0)=FALSE,OR(PP$9='2. Protocols'!$C63,PP$9='2. Protocols'!$E63,PP$9='2. Protocols'!$G63)),1,0)*'4. Formulations'!$O63</f>
        <v>0</v>
      </c>
      <c r="PQ64" s="27">
        <f>IF(AND(OR(ISBLANK(PQ$9),PQ$9=0)=FALSE,OR(PQ$9='2. Protocols'!$C63,PQ$9='2. Protocols'!$E63,PQ$9='2. Protocols'!$G63)),1,0)*'4. Formulations'!$O63</f>
        <v>0</v>
      </c>
      <c r="PR64" s="27">
        <f>IF(AND(OR(ISBLANK(PR$9),PR$9=0)=FALSE,OR(PR$9='2. Protocols'!$C63,PR$9='2. Protocols'!$E63,PR$9='2. Protocols'!$G63)),1,0)*'4. Formulations'!$O63</f>
        <v>0</v>
      </c>
      <c r="PS64" s="27">
        <f>IF(AND(OR(ISBLANK(PS$9),PS$9=0)=FALSE,OR(PS$9='2. Protocols'!$C63,PS$9='2. Protocols'!$E63,PS$9='2. Protocols'!$G63)),1,0)*'4. Formulations'!$O63</f>
        <v>0</v>
      </c>
      <c r="PT64" s="27">
        <f>IF(AND(OR(ISBLANK(PT$9),PT$9=0)=FALSE,OR(PT$9='2. Protocols'!$C63,PT$9='2. Protocols'!$E63,PT$9='2. Protocols'!$G63)),1,0)*'4. Formulations'!$O63</f>
        <v>0</v>
      </c>
      <c r="PU64" s="27">
        <f>IF(AND(OR(ISBLANK(PU$9),PU$9=0)=FALSE,OR(PU$9='2. Protocols'!$C63,PU$9='2. Protocols'!$E63,PU$9='2. Protocols'!$G63)),1,0)*'4. Formulations'!$O63</f>
        <v>0</v>
      </c>
      <c r="PV64" s="27">
        <f>IF(AND(OR(ISBLANK(PV$9),PV$9=0)=FALSE,OR(PV$9='2. Protocols'!$C63,PV$9='2. Protocols'!$E63,PV$9='2. Protocols'!$G63)),1,0)*'4. Formulations'!$O63</f>
        <v>0</v>
      </c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P64" s="27">
        <f>IF(AND(OR(ISBLANK(QP$9),QP$9=0)=FALSE,QP$9=$DL64),1,0)*'4. Formulations'!$P63</f>
        <v>0</v>
      </c>
      <c r="QQ64" s="27">
        <f>IF(AND(OR(ISBLANK(QQ$9),QQ$9=0)=FALSE,QQ$9=$DL64),1,0)*'4. Formulations'!$P63</f>
        <v>0</v>
      </c>
      <c r="QR64" s="27">
        <f>IF(AND(OR(ISBLANK(QR$9),QR$9=0)=FALSE,QR$9=$DL64),1,0)*'4. Formulations'!$P63</f>
        <v>0</v>
      </c>
      <c r="QS64" s="27">
        <f>IF(AND(OR(ISBLANK(QS$9),QS$9=0)=FALSE,QS$9=$DL64),1,0)*'4. Formulations'!$P63</f>
        <v>0</v>
      </c>
      <c r="QT64" s="27">
        <f>IF(AND(OR(ISBLANK(QT$9),QT$9=0)=FALSE,QT$9=$DL64),1,0)*'4. Formulations'!$P63</f>
        <v>0</v>
      </c>
      <c r="QU64" s="27">
        <f>IF(AND(OR(ISBLANK(QU$9),QU$9=0)=FALSE,QU$9=$DL64),1,0)*'4. Formulations'!$P63</f>
        <v>0</v>
      </c>
      <c r="QV64" s="27">
        <f>IF(AND(OR(ISBLANK(QV$9),QV$9=0)=FALSE,QV$9=$DL64),1,0)*'4. Formulations'!$P63</f>
        <v>0</v>
      </c>
      <c r="QW64" s="27">
        <f>IF(AND(OR(ISBLANK(QW$9),QW$9=0)=FALSE,QW$9=$DL64),1,0)*'4. Formulations'!$P63</f>
        <v>0</v>
      </c>
      <c r="QX64" s="27">
        <f>IF(AND(OR(ISBLANK(QX$9),QX$9=0)=FALSE,QX$9=$DL64),1,0)*'4. Formulations'!$P63</f>
        <v>0</v>
      </c>
      <c r="QY64" s="27">
        <f>IF(AND(OR(ISBLANK(QY$9),QY$9=0)=FALSE,QY$9=$DL64),1,0)*'4. Formulations'!$P63</f>
        <v>0</v>
      </c>
      <c r="QZ64" s="27">
        <f>IF(AND(OR(ISBLANK(QZ$9),QZ$9=0)=FALSE,QZ$9=$DL64),1,0)*'4. Formulations'!$P63</f>
        <v>0</v>
      </c>
      <c r="RA64" s="27">
        <f>IF(AND(OR(ISBLANK(RA$9),RA$9=0)=FALSE,RA$9=$DL64),1,0)*'4. Formulations'!$P63</f>
        <v>0</v>
      </c>
      <c r="RB64" s="27">
        <f>IF(AND(OR(ISBLANK(RB$9),RB$9=0)=FALSE,RB$9=$DL64),1,0)*'4. Formulations'!$P63</f>
        <v>0</v>
      </c>
      <c r="RC64" s="27">
        <f>IF(AND(OR(ISBLANK(RC$9),RC$9=0)=FALSE,RC$9=$DL64),1,0)*'4. Formulations'!$P63</f>
        <v>0</v>
      </c>
      <c r="RD64" s="27">
        <f>IF(AND(OR(ISBLANK(RD$9),RD$9=0)=FALSE,RD$9=$DL64),1,0)*'4. Formulations'!$P63</f>
        <v>0</v>
      </c>
      <c r="RE64" s="27">
        <f>IF(AND(OR(ISBLANK(RE$9),RE$9=0)=FALSE,RE$9=$DL64),1,0)*'4. Formulations'!$P63</f>
        <v>0</v>
      </c>
      <c r="RF64" s="27">
        <f>IF(AND(OR(ISBLANK(RF$9),RF$9=0)=FALSE,RF$9=$DL64),1,0)*'4. Formulations'!$P63</f>
        <v>0</v>
      </c>
      <c r="RG64" s="27"/>
      <c r="RH64" s="27"/>
      <c r="RI64" s="27"/>
      <c r="RK64" s="27">
        <f>IF(AND(OR(ISBLANK(RK$9),RK$9=0)=FALSE,SUM($QP64:$RF64)&gt;0,RK$9='2. Protocols'!$G63),1,0)*'4. Formulations'!$P63</f>
        <v>0</v>
      </c>
      <c r="RL64" s="27">
        <f>IF(AND(OR(ISBLANK(RL$9),RL$9=0)=FALSE,SUM($QP64:$RF64)&gt;0,RL$9='2. Protocols'!$G63),1,0)*'4. Formulations'!$P63</f>
        <v>0</v>
      </c>
      <c r="RM64" s="27">
        <f>IF(AND(OR(ISBLANK(RM$9),RM$9=0)=FALSE,SUM($QP64:$RF64)&gt;0,RM$9='2. Protocols'!$G63),1,0)*'4. Formulations'!$P63</f>
        <v>0</v>
      </c>
      <c r="RN64" s="27">
        <f>IF(AND(OR(ISBLANK(RN$9),RN$9=0)=FALSE,SUM($QP64:$RF64)&gt;0,RN$9='2. Protocols'!$G63),1,0)*'4. Formulations'!$P63</f>
        <v>0</v>
      </c>
      <c r="RO64" s="27">
        <f>IF(AND(OR(ISBLANK(RO$9),RO$9=0)=FALSE,SUM($QP64:$RF64)&gt;0,RO$9='2. Protocols'!$G63),1,0)*'4. Formulations'!$P63</f>
        <v>0</v>
      </c>
      <c r="RP64" s="27">
        <f>IF(AND(OR(ISBLANK(RP$9),RP$9=0)=FALSE,SUM($QP64:$RF64)&gt;0,RP$9='2. Protocols'!$G63),1,0)*'4. Formulations'!$P63</f>
        <v>0</v>
      </c>
      <c r="RQ64" s="27">
        <f>IF(AND(OR(ISBLANK(RQ$9),RQ$9=0)=FALSE,SUM($QP64:$RF64)&gt;0,RQ$9='2. Protocols'!$G63),1,0)*'4. Formulations'!$P63</f>
        <v>0</v>
      </c>
      <c r="RR64" s="27">
        <f>IF(AND(OR(ISBLANK(RR$9),RR$9=0)=FALSE,SUM($QP64:$RF64)&gt;0,RR$9='2. Protocols'!$G63),1,0)*'4. Formulations'!$P63</f>
        <v>0</v>
      </c>
      <c r="RS64" s="27">
        <f>IF(AND(OR(ISBLANK(RS$9),RS$9=0)=FALSE,SUM($QP64:$RF64)&gt;0,RS$9='2. Protocols'!$G63),1,0)*'4. Formulations'!$P63</f>
        <v>0</v>
      </c>
      <c r="RT64" s="27">
        <f>IF(AND(OR(ISBLANK(RT$9),RT$9=0)=FALSE,SUM($QP64:$RF64)&gt;0,RT$9='2. Protocols'!$G63),1,0)*'4. Formulations'!$P63</f>
        <v>0</v>
      </c>
      <c r="RU64" s="27">
        <f>IF(AND(OR(ISBLANK(RU$9),RU$9=0)=FALSE,SUM($QP64:$RF64)&gt;0,RU$9='2. Protocols'!$G63),1,0)*'4. Formulations'!$P63</f>
        <v>0</v>
      </c>
      <c r="RV64" s="27">
        <f>IF(AND(OR(ISBLANK(RV$9),RV$9=0)=FALSE,SUM($QP64:$RF64)&gt;0,RV$9='2. Protocols'!$G63),1,0)*'4. Formulations'!$P63</f>
        <v>0</v>
      </c>
      <c r="RW64" s="27">
        <f>IF(AND(OR(ISBLANK(RW$9),RW$9=0)=FALSE,SUM($QP64:$RF64)&gt;0,RW$9='2. Protocols'!$G63),1,0)*'4. Formulations'!$P63</f>
        <v>0</v>
      </c>
      <c r="RX64" s="27">
        <f>IF(AND(OR(ISBLANK(RX$9),RX$9=0)=FALSE,SUM($QP64:$RF64)&gt;0,RX$9='2. Protocols'!$G63),1,0)*'4. Formulations'!$P63</f>
        <v>0</v>
      </c>
      <c r="RY64" s="27">
        <f>IF(AND(OR(ISBLANK(RY$9),RY$9=0)=FALSE,SUM($QP64:$RF64)&gt;0,RY$9='2. Protocols'!$G63),1,0)*'4. Formulations'!$P63</f>
        <v>0</v>
      </c>
      <c r="RZ64" s="27">
        <f>IF(AND(OR(ISBLANK(RZ$9),RZ$9=0)=FALSE,SUM($QP64:$RF64)&gt;0,RZ$9='2. Protocols'!$G63),1,0)*'4. Formulations'!$P63</f>
        <v>0</v>
      </c>
      <c r="SA64" s="27">
        <f>IF(AND(OR(ISBLANK(SA$9),SA$9=0)=FALSE,SUM($QP64:$RF64)&gt;0,SA$9='2. Protocols'!$G63),1,0)*'4. Formulations'!$P63</f>
        <v>0</v>
      </c>
      <c r="SB64" s="27">
        <f>IF(AND(OR(ISBLANK(SB$9),SB$9=0)=FALSE,SUM($QP64:$RF64)&gt;0,SB$9='2. Protocols'!$G63),1,0)*'4. Formulations'!$P63</f>
        <v>0</v>
      </c>
      <c r="SC64" s="27">
        <f>IF(AND(OR(ISBLANK(SC$9),SC$9=0)=FALSE,SUM($QP64:$RF64)&gt;0,SC$9='2. Protocols'!$G63),1,0)*'4. Formulations'!$P63</f>
        <v>0</v>
      </c>
      <c r="SD64" s="27">
        <f>IF(AND(OR(ISBLANK(SD$9),SD$9=0)=FALSE,SUM($QP64:$RF64)&gt;0,SD$9='2. Protocols'!$G63),1,0)*'4. Formulations'!$P63</f>
        <v>0</v>
      </c>
      <c r="SE64" s="27">
        <f>IF(AND(OR(ISBLANK(SE$9),SE$9=0)=FALSE,SUM($QP64:$RF64)&gt;0,SE$9='2. Protocols'!$G63),1,0)*'4. Formulations'!$P63</f>
        <v>0</v>
      </c>
      <c r="SF64" s="27">
        <f>IF(AND(OR(ISBLANK(SF$9),SF$9=0)=FALSE,SUM($QP64:$RF64)&gt;0,SF$9='2. Protocols'!$G63),1,0)*'4. Formulations'!$P63</f>
        <v>0</v>
      </c>
      <c r="SG64" s="27">
        <f>IF(AND(OR(ISBLANK(SG$9),SG$9=0)=FALSE,SUM($QP64:$RF64)&gt;0,SG$9='2. Protocols'!$G63),1,0)*'4. Formulations'!$P63</f>
        <v>0</v>
      </c>
      <c r="SH64" s="27">
        <f>IF(AND(OR(ISBLANK(SH$9),SH$9=0)=FALSE,SUM($QP64:$RF64)&gt;0,SH$9='2. Protocols'!$G63),1,0)*'4. Formulations'!$P63</f>
        <v>0</v>
      </c>
      <c r="SI64" s="27">
        <f>IF(AND(OR(ISBLANK(SI$9),SI$9=0)=FALSE,SUM($QP64:$RF64)&gt;0,SI$9='2. Protocols'!$G63),1,0)*'4. Formulations'!$P63</f>
        <v>0</v>
      </c>
      <c r="SJ64" s="27">
        <f>IF(AND(OR(ISBLANK(SJ$9),SJ$9=0)=FALSE,SUM($QP64:$RF64)&gt;0,SJ$9='2. Protocols'!$G63),1,0)*'4. Formulations'!$P63</f>
        <v>0</v>
      </c>
      <c r="SK64" s="27">
        <f>IF(AND(OR(ISBLANK(SK$9),SK$9=0)=FALSE,SUM($QP64:$RF64)&gt;0,SK$9='2. Protocols'!$G63),1,0)*'4. Formulations'!$P63</f>
        <v>0</v>
      </c>
      <c r="SL64" s="27">
        <f>IF(AND(OR(ISBLANK(SL$9),SL$9=0)=FALSE,SUM($QP64:$RF64)&gt;0,SL$9='2. Protocols'!$G63),1,0)*'4. Formulations'!$P63</f>
        <v>0</v>
      </c>
      <c r="SM64" s="27">
        <f>IF(AND(OR(ISBLANK(SM$9),SM$9=0)=FALSE,SUM($QP64:$RF64)&gt;0,SM$9='2. Protocols'!$G63),1,0)*'4. Formulations'!$P63</f>
        <v>0</v>
      </c>
      <c r="SN64" s="27">
        <f>IF(AND(OR(ISBLANK(SN$9),SN$9=0)=FALSE,SUM($QP64:$RF64)&gt;0,SN$9='2. Protocols'!$G63),1,0)*'4. Formulations'!$P63</f>
        <v>0</v>
      </c>
      <c r="SO64" s="27">
        <f>IF(AND(OR(ISBLANK(SO$9),SO$9=0)=FALSE,SUM($QP64:$RF64)&gt;0,SO$9='2. Protocols'!$G63),1,0)*'4. Formulations'!$P63</f>
        <v>0</v>
      </c>
      <c r="SP64" s="27">
        <f>IF(AND(OR(ISBLANK(SP$9),SP$9=0)=FALSE,SUM($QP64:$RF64)&gt;0,SP$9='2. Protocols'!$G63),1,0)*'4. Formulations'!$P63</f>
        <v>0</v>
      </c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J64" s="27">
        <f>IF(AND(OR(ISBLANK(TJ$9),TJ$9=0)=FALSE,TJ$9=$DM64),1,0)*'4. Formulations'!$Q63</f>
        <v>0</v>
      </c>
      <c r="TK64" s="27">
        <f>IF(AND(OR(ISBLANK(TK$9),TK$9=0)=FALSE,TK$9=$DM64),1,0)*'4. Formulations'!$Q63</f>
        <v>0</v>
      </c>
      <c r="TL64" s="27">
        <f>IF(AND(OR(ISBLANK(TL$9),TL$9=0)=FALSE,TL$9=$DM64),1,0)*'4. Formulations'!$Q63</f>
        <v>0</v>
      </c>
      <c r="TM64" s="27">
        <f>IF(AND(OR(ISBLANK(TM$9),TM$9=0)=FALSE,TM$9=$DM64),1,0)*'4. Formulations'!$Q63</f>
        <v>0</v>
      </c>
      <c r="TN64" s="27">
        <f>IF(AND(OR(ISBLANK(TN$9),TN$9=0)=FALSE,TN$9=$DM64),1,0)*'4. Formulations'!$Q63</f>
        <v>0</v>
      </c>
      <c r="TO64" s="27">
        <f>IF(AND(OR(ISBLANK(TO$9),TO$9=0)=FALSE,TO$9=$DM64),1,0)*'4. Formulations'!$Q63</f>
        <v>0</v>
      </c>
      <c r="TP64" s="27">
        <f>IF(AND(OR(ISBLANK(TP$9),TP$9=0)=FALSE,TP$9=$DM64),1,0)*'4. Formulations'!$Q63</f>
        <v>0</v>
      </c>
      <c r="TQ64" s="27">
        <f>IF(AND(OR(ISBLANK(TQ$9),TQ$9=0)=FALSE,TQ$9=$DM64),1,0)*'4. Formulations'!$Q63</f>
        <v>0</v>
      </c>
      <c r="TR64" s="27">
        <f>IF(AND(OR(ISBLANK(TR$9),TR$9=0)=FALSE,TR$9=$DM64),1,0)*'4. Formulations'!$Q63</f>
        <v>0</v>
      </c>
      <c r="TS64" s="27">
        <f>IF(AND(OR(ISBLANK(TS$9),TS$9=0)=FALSE,TS$9=$DM64),1,0)*'4. Formulations'!$Q63</f>
        <v>0</v>
      </c>
      <c r="TT64" s="27">
        <f>IF(AND(OR(ISBLANK(TT$9),TT$9=0)=FALSE,TT$9=$DM64),1,0)*'4. Formulations'!$Q63</f>
        <v>0</v>
      </c>
      <c r="TU64" s="27">
        <f>IF(AND(OR(ISBLANK(TU$9),TU$9=0)=FALSE,TU$9=$DM64),1,0)*'4. Formulations'!$Q63</f>
        <v>0</v>
      </c>
      <c r="TV64" s="27">
        <f>IF(AND(OR(ISBLANK(TV$9),TV$9=0)=FALSE,TV$9=$DM64),1,0)*'4. Formulations'!$Q63</f>
        <v>0</v>
      </c>
      <c r="TW64" s="27">
        <f>IF(AND(OR(ISBLANK(TW$9),TW$9=0)=FALSE,TW$9=$DM64),1,0)*'4. Formulations'!$Q63</f>
        <v>0</v>
      </c>
      <c r="TX64" s="27">
        <f>IF(AND(OR(ISBLANK(TX$9),TX$9=0)=FALSE,TX$9=$DM64),1,0)*'4. Formulations'!$Q63</f>
        <v>0</v>
      </c>
      <c r="TY64" s="27">
        <f>IF(AND(OR(ISBLANK(TY$9),TY$9=0)=FALSE,TY$9=$DM64),1,0)*'4. Formulations'!$Q63</f>
        <v>0</v>
      </c>
      <c r="TZ64" s="27">
        <f>IF(AND(OR(ISBLANK(TZ$9),TZ$9=0)=FALSE,TZ$9=$DM64),1,0)*'4. Formulations'!$Q63</f>
        <v>0</v>
      </c>
      <c r="UA64" s="27"/>
      <c r="UB64" s="27"/>
      <c r="UC64" s="27"/>
    </row>
    <row r="65" spans="2:549" ht="15" hidden="1" outlineLevel="1" x14ac:dyDescent="0.25">
      <c r="B65" s="2"/>
      <c r="C65" s="75" t="str">
        <f>IF('2. Protocols'!C64&amp;"+"&amp;'2. Protocols'!E64&amp;"+"&amp;'2. Protocols'!G64="++","",'2. Protocols'!C64&amp;"+"&amp;'2. Protocols'!E64&amp;"+"&amp;'2. Protocols'!G64)</f>
        <v/>
      </c>
      <c r="D65" s="7"/>
      <c r="E65" s="8"/>
      <c r="G65" s="72">
        <f>'2. Protocols'!J64*'1. General Inputs'!$L$13</f>
        <v>0</v>
      </c>
      <c r="H65" s="72" t="e">
        <f>MAX(G65*(1+'1. General Inputs'!$BA$23+HLOOKUP(H$7,'1. General Inputs'!$BC$17:$BE$19,ROWS('1. General Inputs'!$BA$17:$BA$19),0))+(H$76*'2. Protocols'!$O64)+'3. ARV Substitutions'!L87,0)</f>
        <v>#VALUE!</v>
      </c>
      <c r="I65" s="72" t="e">
        <f>MAX(H65*(1+'1. General Inputs'!$BA$23+HLOOKUP(I$7,'1. General Inputs'!$BC$17:$BE$19,ROWS('1. General Inputs'!$BA$17:$BA$19),0))+(I$76*'2. Protocols'!$O64)+'3. ARV Substitutions'!M87,0)</f>
        <v>#VALUE!</v>
      </c>
      <c r="J65" s="72" t="e">
        <f>MAX(I65*(1+'1. General Inputs'!$BA$23+HLOOKUP(J$7,'1. General Inputs'!$BC$17:$BE$19,ROWS('1. General Inputs'!$BA$17:$BA$19),0))+(J$76*'2. Protocols'!$O64)+'3. ARV Substitutions'!N87,0)</f>
        <v>#VALUE!</v>
      </c>
      <c r="K65" s="72" t="e">
        <f>MAX(J65*(1+'1. General Inputs'!$BA$23+HLOOKUP(K$7,'1. General Inputs'!$BC$17:$BE$19,ROWS('1. General Inputs'!$BA$17:$BA$19),0))+(K$76*'2. Protocols'!$O64)+'3. ARV Substitutions'!O87,0)</f>
        <v>#VALUE!</v>
      </c>
      <c r="L65" s="72" t="e">
        <f>MAX(K65*(1+'1. General Inputs'!$BA$23+HLOOKUP(L$7,'1. General Inputs'!$BC$17:$BE$19,ROWS('1. General Inputs'!$BA$17:$BA$19),0))+(L$76*'2. Protocols'!$O64)+'3. ARV Substitutions'!P87,0)</f>
        <v>#VALUE!</v>
      </c>
      <c r="M65" s="72" t="e">
        <f>MAX(L65*(1+'1. General Inputs'!$BA$23+HLOOKUP(M$7,'1. General Inputs'!$BC$17:$BE$19,ROWS('1. General Inputs'!$BA$17:$BA$19),0))+(M$76*'2. Protocols'!$O64)+'3. ARV Substitutions'!Q87,0)</f>
        <v>#VALUE!</v>
      </c>
      <c r="N65" s="72" t="e">
        <f>MAX(M65*(1+'1. General Inputs'!$BA$23+HLOOKUP(N$7,'1. General Inputs'!$BC$17:$BE$19,ROWS('1. General Inputs'!$BA$17:$BA$19),0))+(N$76*'2. Protocols'!$O64)+'3. ARV Substitutions'!R87,0)</f>
        <v>#VALUE!</v>
      </c>
      <c r="O65" s="72" t="e">
        <f>MAX(N65*(1+'1. General Inputs'!$BA$23+HLOOKUP(O$7,'1. General Inputs'!$BC$17:$BE$19,ROWS('1. General Inputs'!$BA$17:$BA$19),0))+(O$76*'2. Protocols'!$O64)+'3. ARV Substitutions'!S87,0)</f>
        <v>#VALUE!</v>
      </c>
      <c r="P65" s="72" t="e">
        <f>MAX(O65*(1+'1. General Inputs'!$BA$23+HLOOKUP(P$7,'1. General Inputs'!$BC$17:$BE$19,ROWS('1. General Inputs'!$BA$17:$BA$19),0))+(P$76*'2. Protocols'!$O64)+'3. ARV Substitutions'!T87,0)</f>
        <v>#VALUE!</v>
      </c>
      <c r="Q65" s="72" t="e">
        <f>MAX(P65*(1+'1. General Inputs'!$BA$23+HLOOKUP(Q$7,'1. General Inputs'!$BC$17:$BE$19,ROWS('1. General Inputs'!$BA$17:$BA$19),0))+(Q$76*'2. Protocols'!$O64)+'3. ARV Substitutions'!U87,0)</f>
        <v>#VALUE!</v>
      </c>
      <c r="R65" s="72" t="e">
        <f>MAX(Q65*(1+'1. General Inputs'!$BA$23+HLOOKUP(R$7,'1. General Inputs'!$BC$17:$BE$19,ROWS('1. General Inputs'!$BA$17:$BA$19),0))+(R$76*'2. Protocols'!$O64)+'3. ARV Substitutions'!V87,0)</f>
        <v>#VALUE!</v>
      </c>
      <c r="S65" s="72" t="e">
        <f>MAX(R65*(1+'1. General Inputs'!$BA$23+HLOOKUP(S$7,'1. General Inputs'!$BC$17:$BE$19,ROWS('1. General Inputs'!$BA$17:$BA$19),0))+(S$76*'2. Protocols'!$O64)+'3. ARV Substitutions'!W87,0)</f>
        <v>#VALUE!</v>
      </c>
      <c r="T65" s="72" t="e">
        <f>MAX(S65*(1+'1. General Inputs'!$BA$23+HLOOKUP(T$7,'1. General Inputs'!$BC$17:$BE$19,ROWS('1. General Inputs'!$BA$17:$BA$19),0))+(T$76*'2. Protocols'!$O64)+'3. ARV Substitutions'!X87,0)</f>
        <v>#VALUE!</v>
      </c>
      <c r="U65" s="72" t="e">
        <f>MAX(T65*(1+'1. General Inputs'!$BA$23+HLOOKUP(U$7,'1. General Inputs'!$BC$17:$BE$19,ROWS('1. General Inputs'!$BA$17:$BA$19),0))+(U$76*'2. Protocols'!$O64)+'3. ARV Substitutions'!Y87,0)</f>
        <v>#VALUE!</v>
      </c>
      <c r="V65" s="72" t="e">
        <f>MAX(U65*(1+'1. General Inputs'!$BA$23+HLOOKUP(V$7,'1. General Inputs'!$BC$17:$BE$19,ROWS('1. General Inputs'!$BA$17:$BA$19),0))+(V$76*'2. Protocols'!$O64)+'3. ARV Substitutions'!Z87,0)</f>
        <v>#VALUE!</v>
      </c>
      <c r="W65" s="72" t="e">
        <f>MAX(V65*(1+'1. General Inputs'!$BA$23+HLOOKUP(W$7,'1. General Inputs'!$BC$17:$BE$19,ROWS('1. General Inputs'!$BA$17:$BA$19),0))+(W$76*'2. Protocols'!$O64)+'3. ARV Substitutions'!AA87,0)</f>
        <v>#VALUE!</v>
      </c>
      <c r="X65" s="72" t="e">
        <f>MAX(W65*(1+'1. General Inputs'!$BA$23+HLOOKUP(X$7,'1. General Inputs'!$BC$17:$BE$19,ROWS('1. General Inputs'!$BA$17:$BA$19),0))+(X$76*'2. Protocols'!$O64)+'3. ARV Substitutions'!AB87,0)</f>
        <v>#VALUE!</v>
      </c>
      <c r="Y65" s="72" t="e">
        <f>MAX(X65*(1+'1. General Inputs'!$BA$23+HLOOKUP(Y$7,'1. General Inputs'!$BC$17:$BE$19,ROWS('1. General Inputs'!$BA$17:$BA$19),0))+(Y$76*'2. Protocols'!$O64)+'3. ARV Substitutions'!AC87,0)</f>
        <v>#VALUE!</v>
      </c>
      <c r="Z65" s="72" t="e">
        <f>MAX(Y65*(1+'1. General Inputs'!$BA$23+HLOOKUP(Z$7,'1. General Inputs'!$BC$17:$BE$19,ROWS('1. General Inputs'!$BA$17:$BA$19),0))+(Z$76*'2. Protocols'!$O64)+'3. ARV Substitutions'!AD87,0)</f>
        <v>#VALUE!</v>
      </c>
      <c r="AA65" s="72" t="e">
        <f>MAX(Z65*(1+'1. General Inputs'!$BA$23+HLOOKUP(AA$7,'1. General Inputs'!$BC$17:$BE$19,ROWS('1. General Inputs'!$BA$17:$BA$19),0))+(AA$76*'2. Protocols'!$O64)+'3. ARV Substitutions'!AE87,0)</f>
        <v>#VALUE!</v>
      </c>
      <c r="AB65" s="72" t="e">
        <f>MAX(AA65*(1+'1. General Inputs'!$BA$23+HLOOKUP(AB$7,'1. General Inputs'!$BC$17:$BE$19,ROWS('1. General Inputs'!$BA$17:$BA$19),0))+(AB$76*'2. Protocols'!$O64)+'3. ARV Substitutions'!AF87,0)</f>
        <v>#VALUE!</v>
      </c>
      <c r="AC65" s="72" t="e">
        <f>MAX(AB65*(1+'1. General Inputs'!$BA$23+HLOOKUP(AC$7,'1. General Inputs'!$BC$17:$BE$19,ROWS('1. General Inputs'!$BA$17:$BA$19),0))+(AC$76*'2. Protocols'!$O64)+'3. ARV Substitutions'!AG87,0)</f>
        <v>#VALUE!</v>
      </c>
      <c r="AD65" s="72" t="e">
        <f>MAX(AC65*(1+'1. General Inputs'!$BA$23+HLOOKUP(AD$7,'1. General Inputs'!$BC$17:$BE$19,ROWS('1. General Inputs'!$BA$17:$BA$19),0))+(AD$76*'2. Protocols'!$O64)+'3. ARV Substitutions'!AH87,0)</f>
        <v>#VALUE!</v>
      </c>
      <c r="AE65" s="72" t="e">
        <f>MAX(AD65*(1+'1. General Inputs'!$BA$23+HLOOKUP(AE$7,'1. General Inputs'!$BC$17:$BE$19,ROWS('1. General Inputs'!$BA$17:$BA$19),0))+(AE$76*'2. Protocols'!$O64)+'3. ARV Substitutions'!AI87,0)</f>
        <v>#VALUE!</v>
      </c>
      <c r="AF65" s="72" t="e">
        <f>MAX(AE65*(1+'1. General Inputs'!$BA$23+HLOOKUP(AF$7,'1. General Inputs'!$BC$17:$BE$19,ROWS('1. General Inputs'!$BA$17:$BA$19),0))+(AF$76*'2. Protocols'!$O64)+'3. ARV Substitutions'!AJ87,0)</f>
        <v>#VALUE!</v>
      </c>
      <c r="AG65" s="72" t="e">
        <f>MAX(AF65*(1+'1. General Inputs'!$BA$23+HLOOKUP(AG$7,'1. General Inputs'!$BC$17:$BE$19,ROWS('1. General Inputs'!$BA$17:$BA$19),0))+(AG$76*'2. Protocols'!$O64)+'3. ARV Substitutions'!AK87,0)</f>
        <v>#VALUE!</v>
      </c>
      <c r="AH65" s="72" t="e">
        <f>MAX(AG65*(1+'1. General Inputs'!$BA$23+HLOOKUP(AH$7,'1. General Inputs'!$BC$17:$BE$19,ROWS('1. General Inputs'!$BA$17:$BA$19),0))+(AH$76*'2. Protocols'!$O64)+'3. ARV Substitutions'!AL87,0)</f>
        <v>#VALUE!</v>
      </c>
      <c r="AI65" s="72" t="e">
        <f>MAX(AH65*(1+'1. General Inputs'!$BA$23+HLOOKUP(AI$7,'1. General Inputs'!$BC$17:$BE$19,ROWS('1. General Inputs'!$BA$17:$BA$19),0))+(AI$76*'2. Protocols'!$O64)+'3. ARV Substitutions'!AM87,0)</f>
        <v>#VALUE!</v>
      </c>
      <c r="AJ65" s="72" t="e">
        <f>MAX(AI65*(1+'1. General Inputs'!$BA$23+HLOOKUP(AJ$7,'1. General Inputs'!$BC$17:$BE$19,ROWS('1. General Inputs'!$BA$17:$BA$19),0))+(AJ$76*'2. Protocols'!$O64)+'3. ARV Substitutions'!AN87,0)</f>
        <v>#VALUE!</v>
      </c>
      <c r="AK65" s="72" t="e">
        <f>MAX(AJ65*(1+'1. General Inputs'!$BA$23+HLOOKUP(AK$7,'1. General Inputs'!$BC$17:$BE$19,ROWS('1. General Inputs'!$BA$17:$BA$19),0))+(AK$76*'2. Protocols'!$O64)+'3. ARV Substitutions'!AO87,0)</f>
        <v>#VALUE!</v>
      </c>
      <c r="AL65" s="72" t="e">
        <f>MAX(AK65*(1+'1. General Inputs'!$BA$23+HLOOKUP(AL$7,'1. General Inputs'!$BC$17:$BE$19,ROWS('1. General Inputs'!$BA$17:$BA$19),0))+(AL$76*'2. Protocols'!$O64)+'3. ARV Substitutions'!AP87,0)</f>
        <v>#VALUE!</v>
      </c>
      <c r="AM65" s="72" t="e">
        <f>MAX(AL65*(1+'1. General Inputs'!$BA$23+HLOOKUP(AM$7,'1. General Inputs'!$BC$17:$BE$19,ROWS('1. General Inputs'!$BA$17:$BA$19),0))+(AM$76*'2. Protocols'!$O64)+'3. ARV Substitutions'!AQ87,0)</f>
        <v>#VALUE!</v>
      </c>
      <c r="AN65" s="72" t="e">
        <f>MAX(AM65*(1+'1. General Inputs'!$BA$23+HLOOKUP(AN$7,'1. General Inputs'!$BC$17:$BE$19,ROWS('1. General Inputs'!$BA$17:$BA$19),0))+(AN$76*'2. Protocols'!$O64)+'3. ARV Substitutions'!AR87,0)</f>
        <v>#VALUE!</v>
      </c>
      <c r="AO65" s="72" t="e">
        <f>MAX(AN65*(1+'1. General Inputs'!$BA$23+HLOOKUP(AO$7,'1. General Inputs'!$BC$17:$BE$19,ROWS('1. General Inputs'!$BA$17:$BA$19),0))+(AO$76*'2. Protocols'!$O64)+'3. ARV Substitutions'!AS87,0)</f>
        <v>#VALUE!</v>
      </c>
      <c r="AP65" s="72" t="e">
        <f>MAX(AO65*(1+'1. General Inputs'!$BA$23+HLOOKUP(AP$7,'1. General Inputs'!$BC$17:$BE$19,ROWS('1. General Inputs'!$BA$17:$BA$19),0))+(AP$76*'2. Protocols'!$O64)+'3. ARV Substitutions'!AT87,0)</f>
        <v>#VALUE!</v>
      </c>
      <c r="AQ65" s="72" t="e">
        <f>MAX(AP65*(1+'1. General Inputs'!$BA$23+HLOOKUP(AQ$7,'1. General Inputs'!$BC$17:$BE$19,ROWS('1. General Inputs'!$BA$17:$BA$19),0))+(AQ$76*'2. Protocols'!$O64)+'3. ARV Substitutions'!AU87,0)</f>
        <v>#VALUE!</v>
      </c>
      <c r="CA65" s="51" t="e">
        <f t="shared" si="68"/>
        <v>#VALUE!</v>
      </c>
      <c r="CB65" s="51" t="e">
        <f t="shared" si="69"/>
        <v>#VALUE!</v>
      </c>
      <c r="CC65" s="51" t="e">
        <f t="shared" si="70"/>
        <v>#VALUE!</v>
      </c>
      <c r="CD65" s="51" t="e">
        <f t="shared" si="71"/>
        <v>#VALUE!</v>
      </c>
      <c r="CE65" s="51" t="e">
        <f t="shared" si="103"/>
        <v>#VALUE!</v>
      </c>
      <c r="CF65" s="51" t="e">
        <f t="shared" si="72"/>
        <v>#VALUE!</v>
      </c>
      <c r="CG65" s="51" t="e">
        <f t="shared" si="73"/>
        <v>#VALUE!</v>
      </c>
      <c r="CH65" s="51" t="e">
        <f t="shared" si="74"/>
        <v>#VALUE!</v>
      </c>
      <c r="CI65" s="51" t="e">
        <f t="shared" si="75"/>
        <v>#VALUE!</v>
      </c>
      <c r="CJ65" s="51" t="e">
        <f t="shared" si="76"/>
        <v>#VALUE!</v>
      </c>
      <c r="CK65" s="51" t="e">
        <f t="shared" si="77"/>
        <v>#VALUE!</v>
      </c>
      <c r="CL65" s="51" t="e">
        <f t="shared" si="78"/>
        <v>#VALUE!</v>
      </c>
      <c r="CM65" s="51" t="e">
        <f t="shared" si="79"/>
        <v>#VALUE!</v>
      </c>
      <c r="CN65" s="51" t="e">
        <f t="shared" si="80"/>
        <v>#VALUE!</v>
      </c>
      <c r="CO65" s="51" t="e">
        <f t="shared" si="81"/>
        <v>#VALUE!</v>
      </c>
      <c r="CP65" s="51" t="e">
        <f t="shared" si="82"/>
        <v>#VALUE!</v>
      </c>
      <c r="CQ65" s="51" t="e">
        <f t="shared" si="83"/>
        <v>#VALUE!</v>
      </c>
      <c r="CR65" s="51" t="e">
        <f t="shared" si="84"/>
        <v>#VALUE!</v>
      </c>
      <c r="CS65" s="51" t="e">
        <f t="shared" si="85"/>
        <v>#VALUE!</v>
      </c>
      <c r="CT65" s="51" t="e">
        <f t="shared" si="86"/>
        <v>#VALUE!</v>
      </c>
      <c r="CU65" s="51" t="e">
        <f t="shared" si="87"/>
        <v>#VALUE!</v>
      </c>
      <c r="CV65" s="51" t="e">
        <f t="shared" si="88"/>
        <v>#VALUE!</v>
      </c>
      <c r="CW65" s="51" t="e">
        <f t="shared" si="89"/>
        <v>#VALUE!</v>
      </c>
      <c r="CX65" s="51" t="e">
        <f t="shared" si="90"/>
        <v>#VALUE!</v>
      </c>
      <c r="CY65" s="51" t="e">
        <f t="shared" si="91"/>
        <v>#VALUE!</v>
      </c>
      <c r="CZ65" s="51" t="e">
        <f t="shared" si="92"/>
        <v>#VALUE!</v>
      </c>
      <c r="DA65" s="51" t="e">
        <f t="shared" si="93"/>
        <v>#VALUE!</v>
      </c>
      <c r="DB65" s="51" t="e">
        <f t="shared" si="94"/>
        <v>#VALUE!</v>
      </c>
      <c r="DC65" s="51" t="e">
        <f t="shared" si="95"/>
        <v>#VALUE!</v>
      </c>
      <c r="DD65" s="51" t="e">
        <f t="shared" si="96"/>
        <v>#VALUE!</v>
      </c>
      <c r="DE65" s="51" t="e">
        <f t="shared" si="97"/>
        <v>#VALUE!</v>
      </c>
      <c r="DF65" s="51" t="e">
        <f t="shared" si="98"/>
        <v>#VALUE!</v>
      </c>
      <c r="DG65" s="51" t="e">
        <f t="shared" si="99"/>
        <v>#VALUE!</v>
      </c>
      <c r="DH65" s="51" t="e">
        <f t="shared" si="100"/>
        <v>#VALUE!</v>
      </c>
      <c r="DI65" s="51" t="e">
        <f t="shared" si="101"/>
        <v>#VALUE!</v>
      </c>
      <c r="DJ65" s="51" t="e">
        <f t="shared" si="102"/>
        <v>#VALUE!</v>
      </c>
      <c r="DL65" s="21" t="str">
        <f>CONCATENATE('2. Protocols'!C64, '2. Protocols'!D64, '2. Protocols'!E64)</f>
        <v>+</v>
      </c>
      <c r="DM65" s="21" t="str">
        <f>CONCATENATE('2. Protocols'!C64, '2. Protocols'!D64, '2. Protocols'!E64, '2. Protocols'!F64, '2. Protocols'!G64,)</f>
        <v>++</v>
      </c>
      <c r="DO65" s="27">
        <f>IF(AND(OR(ISBLANK(DO$9),DO$9=0)=FALSE,OR(DO$9='2. Protocols'!$C64,DO$9='2. Protocols'!$E64,DO$9='2. Protocols'!$G64)),1,0)*'4. Formulations'!$I64</f>
        <v>0</v>
      </c>
      <c r="DP65" s="27">
        <f>IF(AND(OR(ISBLANK(DP$9),DP$9=0)=FALSE,OR(DP$9='2. Protocols'!$C64,DP$9='2. Protocols'!$E64,DP$9='2. Protocols'!$G64)),1,0)*'4. Formulations'!$I64</f>
        <v>0</v>
      </c>
      <c r="DQ65" s="27">
        <f>IF(AND(OR(ISBLANK(DQ$9),DQ$9=0)=FALSE,OR(DQ$9='2. Protocols'!$C64,DQ$9='2. Protocols'!$E64,DQ$9='2. Protocols'!$G64)),1,0)*'4. Formulations'!$I64</f>
        <v>0</v>
      </c>
      <c r="DR65" s="27">
        <f>IF(AND(OR(ISBLANK(DR$9),DR$9=0)=FALSE,OR(DR$9='2. Protocols'!$C64,DR$9='2. Protocols'!$E64,DR$9='2. Protocols'!$G64)),1,0)*'4. Formulations'!$I64</f>
        <v>0</v>
      </c>
      <c r="DS65" s="27">
        <f>IF(AND(OR(ISBLANK(DS$9),DS$9=0)=FALSE,OR(DS$9='2. Protocols'!$C64,DS$9='2. Protocols'!$E64,DS$9='2. Protocols'!$G64)),1,0)*'4. Formulations'!$I64</f>
        <v>0</v>
      </c>
      <c r="DT65" s="27">
        <f>IF(AND(OR(ISBLANK(DT$9),DT$9=0)=FALSE,OR(DT$9='2. Protocols'!$C64,DT$9='2. Protocols'!$E64,DT$9='2. Protocols'!$G64)),1,0)*'4. Formulations'!$I64</f>
        <v>0</v>
      </c>
      <c r="DU65" s="27">
        <f>IF(AND(OR(ISBLANK(DU$9),DU$9=0)=FALSE,OR(DU$9='2. Protocols'!$C64,DU$9='2. Protocols'!$E64,DU$9='2. Protocols'!$G64)),1,0)*'4. Formulations'!$I64</f>
        <v>0</v>
      </c>
      <c r="DV65" s="27">
        <f>IF(AND(OR(ISBLANK(DV$9),DV$9=0)=FALSE,OR(DV$9='2. Protocols'!$C64,DV$9='2. Protocols'!$E64,DV$9='2. Protocols'!$G64)),1,0)*'4. Formulations'!$I64</f>
        <v>0</v>
      </c>
      <c r="DW65" s="27">
        <f>IF(AND(OR(ISBLANK(DW$9),DW$9=0)=FALSE,OR(DW$9='2. Protocols'!$C64,DW$9='2. Protocols'!$E64,DW$9='2. Protocols'!$G64)),1,0)*'4. Formulations'!$I64</f>
        <v>0</v>
      </c>
      <c r="DX65" s="27">
        <f>IF(AND(OR(ISBLANK(DX$9),DX$9=0)=FALSE,OR(DX$9='2. Protocols'!$C64,DX$9='2. Protocols'!$E64,DX$9='2. Protocols'!$G64)),1,0)*'4. Formulations'!$I64</f>
        <v>0</v>
      </c>
      <c r="DY65" s="27">
        <f>IF(AND(OR(ISBLANK(DY$9),DY$9=0)=FALSE,OR(DY$9='2. Protocols'!$C64,DY$9='2. Protocols'!$E64,DY$9='2. Protocols'!$G64)),1,0)*'4. Formulations'!$I64</f>
        <v>0</v>
      </c>
      <c r="DZ65" s="27">
        <f>IF(AND(OR(ISBLANK(DZ$9),DZ$9=0)=FALSE,OR(DZ$9='2. Protocols'!$C64,DZ$9='2. Protocols'!$E64,DZ$9='2. Protocols'!$G64)),1,0)*'4. Formulations'!$I64</f>
        <v>0</v>
      </c>
      <c r="EA65" s="27">
        <f>IF(AND(OR(ISBLANK(EA$9),EA$9=0)=FALSE,OR(EA$9='2. Protocols'!$C64,EA$9='2. Protocols'!$E64,EA$9='2. Protocols'!$G64)),1,0)*'4. Formulations'!$I64</f>
        <v>0</v>
      </c>
      <c r="EB65" s="27">
        <f>IF(AND(OR(ISBLANK(EB$9),EB$9=0)=FALSE,OR(EB$9='2. Protocols'!$C64,EB$9='2. Protocols'!$E64,EB$9='2. Protocols'!$G64)),1,0)*'4. Formulations'!$I64</f>
        <v>0</v>
      </c>
      <c r="EC65" s="27">
        <f>IF(AND(OR(ISBLANK(EC$9),EC$9=0)=FALSE,OR(EC$9='2. Protocols'!$C64,EC$9='2. Protocols'!$E64,EC$9='2. Protocols'!$G64)),1,0)*'4. Formulations'!$I64</f>
        <v>0</v>
      </c>
      <c r="ED65" s="27">
        <f>IF(AND(OR(ISBLANK(ED$9),ED$9=0)=FALSE,OR(ED$9='2. Protocols'!$C64,ED$9='2. Protocols'!$E64,ED$9='2. Protocols'!$G64)),1,0)*'4. Formulations'!$I64</f>
        <v>0</v>
      </c>
      <c r="EE65" s="27">
        <f>IF(AND(OR(ISBLANK(EE$9),EE$9=0)=FALSE,OR(EE$9='2. Protocols'!$C64,EE$9='2. Protocols'!$E64,EE$9='2. Protocols'!$G64)),1,0)*'4. Formulations'!$I64</f>
        <v>0</v>
      </c>
      <c r="EF65" s="27">
        <f>IF(AND(OR(ISBLANK(EF$9),EF$9=0)=FALSE,OR(EF$9='2. Protocols'!$C64,EF$9='2. Protocols'!$E64,EF$9='2. Protocols'!$G64)),1,0)*'4. Formulations'!$I64</f>
        <v>0</v>
      </c>
      <c r="EG65" s="27">
        <f>IF(AND(OR(ISBLANK(EG$9),EG$9=0)=FALSE,OR(EG$9='2. Protocols'!$C64,EG$9='2. Protocols'!$E64,EG$9='2. Protocols'!$G64)),1,0)*'4. Formulations'!$I64</f>
        <v>0</v>
      </c>
      <c r="EH65" s="27">
        <f>IF(AND(OR(ISBLANK(EH$9),EH$9=0)=FALSE,OR(EH$9='2. Protocols'!$C64,EH$9='2. Protocols'!$E64,EH$9='2. Protocols'!$G64)),1,0)*'4. Formulations'!$I64</f>
        <v>0</v>
      </c>
      <c r="EI65" s="27">
        <f>IF(AND(OR(ISBLANK(EI$9),EI$9=0)=FALSE,OR(EI$9='2. Protocols'!$C64,EI$9='2. Protocols'!$E64,EI$9='2. Protocols'!$G64)),1,0)*'4. Formulations'!$I64</f>
        <v>0</v>
      </c>
      <c r="EJ65" s="27">
        <f>IF(AND(OR(ISBLANK(EJ$9),EJ$9=0)=FALSE,OR(EJ$9='2. Protocols'!$C64,EJ$9='2. Protocols'!$E64,EJ$9='2. Protocols'!$G64)),1,0)*'4. Formulations'!$I64</f>
        <v>0</v>
      </c>
      <c r="EK65" s="27">
        <f>IF(AND(OR(ISBLANK(EK$9),EK$9=0)=FALSE,OR(EK$9='2. Protocols'!$C64,EK$9='2. Protocols'!$E64,EK$9='2. Protocols'!$G64)),1,0)*'4. Formulations'!$I64</f>
        <v>0</v>
      </c>
      <c r="EL65" s="27">
        <f>IF(AND(OR(ISBLANK(EL$9),EL$9=0)=FALSE,OR(EL$9='2. Protocols'!$C64,EL$9='2. Protocols'!$E64,EL$9='2. Protocols'!$G64)),1,0)*'4. Formulations'!$I64</f>
        <v>0</v>
      </c>
      <c r="EM65" s="27">
        <f>IF(AND(OR(ISBLANK(EM$9),EM$9=0)=FALSE,OR(EM$9='2. Protocols'!$C64,EM$9='2. Protocols'!$E64,EM$9='2. Protocols'!$G64)),1,0)*'4. Formulations'!$I64</f>
        <v>0</v>
      </c>
      <c r="EN65" s="27">
        <f>IF(AND(OR(ISBLANK(EN$9),EN$9=0)=FALSE,OR(EN$9='2. Protocols'!$C64,EN$9='2. Protocols'!$E64,EN$9='2. Protocols'!$G64)),1,0)*'4. Formulations'!$I64</f>
        <v>0</v>
      </c>
      <c r="EO65" s="27">
        <f>IF(AND(OR(ISBLANK(EO$9),EO$9=0)=FALSE,OR(EO$9='2. Protocols'!$C64,EO$9='2. Protocols'!$E64,EO$9='2. Protocols'!$G64)),1,0)*'4. Formulations'!$I64</f>
        <v>0</v>
      </c>
      <c r="EP65" s="27">
        <f>IF(AND(OR(ISBLANK(EP$9),EP$9=0)=FALSE,OR(EP$9='2. Protocols'!$C64,EP$9='2. Protocols'!$E64,EP$9='2. Protocols'!$G64)),1,0)*'4. Formulations'!$I64</f>
        <v>0</v>
      </c>
      <c r="EQ65" s="27">
        <f>IF(AND(OR(ISBLANK(EQ$9),EQ$9=0)=FALSE,OR(EQ$9='2. Protocols'!$C64,EQ$9='2. Protocols'!$E64,EQ$9='2. Protocols'!$G64)),1,0)*'4. Formulations'!$I64</f>
        <v>0</v>
      </c>
      <c r="ER65" s="27">
        <f>IF(AND(OR(ISBLANK(ER$9),ER$9=0)=FALSE,OR(ER$9='2. Protocols'!$C64,ER$9='2. Protocols'!$E64,ER$9='2. Protocols'!$G64)),1,0)*'4. Formulations'!$I64</f>
        <v>0</v>
      </c>
      <c r="ES65" s="27">
        <f>IF(AND(OR(ISBLANK(ES$9),ES$9=0)=FALSE,OR(ES$9='2. Protocols'!$C64,ES$9='2. Protocols'!$E64,ES$9='2. Protocols'!$G64)),1,0)*'4. Formulations'!$I64</f>
        <v>0</v>
      </c>
      <c r="ET65" s="27">
        <f>IF(AND(OR(ISBLANK(ET$9),ET$9=0)=FALSE,OR(ET$9='2. Protocols'!$C64,ET$9='2. Protocols'!$E64,ET$9='2. Protocols'!$G64)),1,0)*'4. Formulations'!$I64</f>
        <v>0</v>
      </c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N65" s="27">
        <f>IF(AND(OR(ISBLANK(FN$9),FN$9=0)=FALSE,FN$9=$DL65),1,0)*'4. Formulations'!$J64</f>
        <v>0</v>
      </c>
      <c r="FO65" s="27">
        <f>IF(AND(OR(ISBLANK(FO$9),FO$9=0)=FALSE,FO$9=$DL65),1,0)*'4. Formulations'!$J64</f>
        <v>0</v>
      </c>
      <c r="FP65" s="27">
        <f>IF(AND(OR(ISBLANK(FP$9),FP$9=0)=FALSE,FP$9=$DL65),1,0)*'4. Formulations'!$J64</f>
        <v>0</v>
      </c>
      <c r="FQ65" s="27">
        <f>IF(AND(OR(ISBLANK(FQ$9),FQ$9=0)=FALSE,FQ$9=$DL65),1,0)*'4. Formulations'!$J64</f>
        <v>0</v>
      </c>
      <c r="FR65" s="27">
        <f>IF(AND(OR(ISBLANK(FR$9),FR$9=0)=FALSE,FR$9=$DL65),1,0)*'4. Formulations'!$J64</f>
        <v>0</v>
      </c>
      <c r="FS65" s="27">
        <f>IF(AND(OR(ISBLANK(FS$9),FS$9=0)=FALSE,FS$9=$DL65),1,0)*'4. Formulations'!$J64</f>
        <v>0</v>
      </c>
      <c r="FT65" s="27">
        <f>IF(AND(OR(ISBLANK(FT$9),FT$9=0)=FALSE,FT$9=$DL65),1,0)*'4. Formulations'!$J64</f>
        <v>0</v>
      </c>
      <c r="FU65" s="27">
        <f>IF(AND(OR(ISBLANK(FU$9),FU$9=0)=FALSE,FU$9=$DL65),1,0)*'4. Formulations'!$J64</f>
        <v>0</v>
      </c>
      <c r="FV65" s="27">
        <f>IF(AND(OR(ISBLANK(FV$9),FV$9=0)=FALSE,FV$9=$DL65),1,0)*'4. Formulations'!$J64</f>
        <v>0</v>
      </c>
      <c r="FW65" s="27">
        <f>IF(AND(OR(ISBLANK(FW$9),FW$9=0)=FALSE,FW$9=$DL65),1,0)*'4. Formulations'!$J64</f>
        <v>0</v>
      </c>
      <c r="FX65" s="27">
        <f>IF(AND(OR(ISBLANK(FX$9),FX$9=0)=FALSE,FX$9=$DL65),1,0)*'4. Formulations'!$J64</f>
        <v>0</v>
      </c>
      <c r="FY65" s="27">
        <f>IF(AND(OR(ISBLANK(FY$9),FY$9=0)=FALSE,FY$9=$DL65),1,0)*'4. Formulations'!$J64</f>
        <v>0</v>
      </c>
      <c r="FZ65" s="27">
        <f>IF(AND(OR(ISBLANK(FZ$9),FZ$9=0)=FALSE,FZ$9=$DL65),1,0)*'4. Formulations'!$J64</f>
        <v>0</v>
      </c>
      <c r="GA65" s="27">
        <f>IF(AND(OR(ISBLANK(GA$9),GA$9=0)=FALSE,GA$9=$DL65),1,0)*'4. Formulations'!$J64</f>
        <v>0</v>
      </c>
      <c r="GB65" s="27">
        <f>IF(AND(OR(ISBLANK(GB$9),GB$9=0)=FALSE,GB$9=$DL65),1,0)*'4. Formulations'!$J64</f>
        <v>0</v>
      </c>
      <c r="GC65" s="27">
        <f>IF(AND(OR(ISBLANK(GC$9),GC$9=0)=FALSE,GC$9=$DL65),1,0)*'4. Formulations'!$J64</f>
        <v>0</v>
      </c>
      <c r="GD65" s="27">
        <f>IF(AND(OR(ISBLANK(GD$9),GD$9=0)=FALSE,GD$9=$DL65),1,0)*'4. Formulations'!$J64</f>
        <v>0</v>
      </c>
      <c r="GE65" s="27"/>
      <c r="GF65" s="27"/>
      <c r="GG65" s="27"/>
      <c r="GI65" s="27">
        <f>IF(AND(OR(ISBLANK(GI$9),GI$9=0)=FALSE,SUM($FN65:$GD65)&gt;0,GI$9='2. Protocols'!$G64),1,0)*'4. Formulations'!$J64</f>
        <v>0</v>
      </c>
      <c r="GJ65" s="27">
        <f>IF(AND(OR(ISBLANK(GJ$9),GJ$9=0)=FALSE,SUM($FN65:$GD65)&gt;0,GJ$9='2. Protocols'!$G64),1,0)*'4. Formulations'!$J64</f>
        <v>0</v>
      </c>
      <c r="GK65" s="27">
        <f>IF(AND(OR(ISBLANK(GK$9),GK$9=0)=FALSE,SUM($FN65:$GD65)&gt;0,GK$9='2. Protocols'!$G64),1,0)*'4. Formulations'!$J64</f>
        <v>0</v>
      </c>
      <c r="GL65" s="27">
        <f>IF(AND(OR(ISBLANK(GL$9),GL$9=0)=FALSE,SUM($FN65:$GD65)&gt;0,GL$9='2. Protocols'!$G64),1,0)*'4. Formulations'!$J64</f>
        <v>0</v>
      </c>
      <c r="GM65" s="27">
        <f>IF(AND(OR(ISBLANK(GM$9),GM$9=0)=FALSE,SUM($FN65:$GD65)&gt;0,GM$9='2. Protocols'!$G64),1,0)*'4. Formulations'!$J64</f>
        <v>0</v>
      </c>
      <c r="GN65" s="27">
        <f>IF(AND(OR(ISBLANK(GN$9),GN$9=0)=FALSE,SUM($FN65:$GD65)&gt;0,GN$9='2. Protocols'!$G64),1,0)*'4. Formulations'!$J64</f>
        <v>0</v>
      </c>
      <c r="GO65" s="27">
        <f>IF(AND(OR(ISBLANK(GO$9),GO$9=0)=FALSE,SUM($FN65:$GD65)&gt;0,GO$9='2. Protocols'!$G64),1,0)*'4. Formulations'!$J64</f>
        <v>0</v>
      </c>
      <c r="GP65" s="27">
        <f>IF(AND(OR(ISBLANK(GP$9),GP$9=0)=FALSE,SUM($FN65:$GD65)&gt;0,GP$9='2. Protocols'!$G64),1,0)*'4. Formulations'!$J64</f>
        <v>0</v>
      </c>
      <c r="GQ65" s="27">
        <f>IF(AND(OR(ISBLANK(GQ$9),GQ$9=0)=FALSE,SUM($FN65:$GD65)&gt;0,GQ$9='2. Protocols'!$G64),1,0)*'4. Formulations'!$J64</f>
        <v>0</v>
      </c>
      <c r="GR65" s="27">
        <f>IF(AND(OR(ISBLANK(GR$9),GR$9=0)=FALSE,SUM($FN65:$GD65)&gt;0,GR$9='2. Protocols'!$G64),1,0)*'4. Formulations'!$J64</f>
        <v>0</v>
      </c>
      <c r="GS65" s="27">
        <f>IF(AND(OR(ISBLANK(GS$9),GS$9=0)=FALSE,SUM($FN65:$GD65)&gt;0,GS$9='2. Protocols'!$G64),1,0)*'4. Formulations'!$J64</f>
        <v>0</v>
      </c>
      <c r="GT65" s="27">
        <f>IF(AND(OR(ISBLANK(GT$9),GT$9=0)=FALSE,SUM($FN65:$GD65)&gt;0,GT$9='2. Protocols'!$G64),1,0)*'4. Formulations'!$J64</f>
        <v>0</v>
      </c>
      <c r="GU65" s="27">
        <f>IF(AND(OR(ISBLANK(GU$9),GU$9=0)=FALSE,SUM($FN65:$GD65)&gt;0,GU$9='2. Protocols'!$G64),1,0)*'4. Formulations'!$J64</f>
        <v>0</v>
      </c>
      <c r="GV65" s="27">
        <f>IF(AND(OR(ISBLANK(GV$9),GV$9=0)=FALSE,SUM($FN65:$GD65)&gt;0,GV$9='2. Protocols'!$G64),1,0)*'4. Formulations'!$J64</f>
        <v>0</v>
      </c>
      <c r="GW65" s="27">
        <f>IF(AND(OR(ISBLANK(GW$9),GW$9=0)=FALSE,SUM($FN65:$GD65)&gt;0,GW$9='2. Protocols'!$G64),1,0)*'4. Formulations'!$J64</f>
        <v>0</v>
      </c>
      <c r="GX65" s="27">
        <f>IF(AND(OR(ISBLANK(GX$9),GX$9=0)=FALSE,SUM($FN65:$GD65)&gt;0,GX$9='2. Protocols'!$G64),1,0)*'4. Formulations'!$J64</f>
        <v>0</v>
      </c>
      <c r="GY65" s="27">
        <f>IF(AND(OR(ISBLANK(GY$9),GY$9=0)=FALSE,SUM($FN65:$GD65)&gt;0,GY$9='2. Protocols'!$G64),1,0)*'4. Formulations'!$J64</f>
        <v>0</v>
      </c>
      <c r="GZ65" s="27">
        <f>IF(AND(OR(ISBLANK(GZ$9),GZ$9=0)=FALSE,SUM($FN65:$GD65)&gt;0,GZ$9='2. Protocols'!$G64),1,0)*'4. Formulations'!$J64</f>
        <v>0</v>
      </c>
      <c r="HA65" s="27">
        <f>IF(AND(OR(ISBLANK(HA$9),HA$9=0)=FALSE,SUM($FN65:$GD65)&gt;0,HA$9='2. Protocols'!$G64),1,0)*'4. Formulations'!$J64</f>
        <v>0</v>
      </c>
      <c r="HB65" s="27">
        <f>IF(AND(OR(ISBLANK(HB$9),HB$9=0)=FALSE,SUM($FN65:$GD65)&gt;0,HB$9='2. Protocols'!$G64),1,0)*'4. Formulations'!$J64</f>
        <v>0</v>
      </c>
      <c r="HC65" s="27">
        <f>IF(AND(OR(ISBLANK(HC$9),HC$9=0)=FALSE,SUM($FN65:$GD65)&gt;0,HC$9='2. Protocols'!$G64),1,0)*'4. Formulations'!$J64</f>
        <v>0</v>
      </c>
      <c r="HD65" s="27">
        <f>IF(AND(OR(ISBLANK(HD$9),HD$9=0)=FALSE,SUM($FN65:$GD65)&gt;0,HD$9='2. Protocols'!$G64),1,0)*'4. Formulations'!$J64</f>
        <v>0</v>
      </c>
      <c r="HE65" s="27">
        <f>IF(AND(OR(ISBLANK(HE$9),HE$9=0)=FALSE,SUM($FN65:$GD65)&gt;0,HE$9='2. Protocols'!$G64),1,0)*'4. Formulations'!$J64</f>
        <v>0</v>
      </c>
      <c r="HF65" s="27">
        <f>IF(AND(OR(ISBLANK(HF$9),HF$9=0)=FALSE,SUM($FN65:$GD65)&gt;0,HF$9='2. Protocols'!$G64),1,0)*'4. Formulations'!$J64</f>
        <v>0</v>
      </c>
      <c r="HG65" s="27">
        <f>IF(AND(OR(ISBLANK(HG$9),HG$9=0)=FALSE,SUM($FN65:$GD65)&gt;0,HG$9='2. Protocols'!$G64),1,0)*'4. Formulations'!$J64</f>
        <v>0</v>
      </c>
      <c r="HH65" s="27">
        <f>IF(AND(OR(ISBLANK(HH$9),HH$9=0)=FALSE,SUM($FN65:$GD65)&gt;0,HH$9='2. Protocols'!$G64),1,0)*'4. Formulations'!$J64</f>
        <v>0</v>
      </c>
      <c r="HI65" s="27">
        <f>IF(AND(OR(ISBLANK(HI$9),HI$9=0)=FALSE,SUM($FN65:$GD65)&gt;0,HI$9='2. Protocols'!$G64),1,0)*'4. Formulations'!$J64</f>
        <v>0</v>
      </c>
      <c r="HJ65" s="27">
        <f>IF(AND(OR(ISBLANK(HJ$9),HJ$9=0)=FALSE,SUM($FN65:$GD65)&gt;0,HJ$9='2. Protocols'!$G64),1,0)*'4. Formulations'!$J64</f>
        <v>0</v>
      </c>
      <c r="HK65" s="27">
        <f>IF(AND(OR(ISBLANK(HK$9),HK$9=0)=FALSE,SUM($FN65:$GD65)&gt;0,HK$9='2. Protocols'!$G64),1,0)*'4. Formulations'!$J64</f>
        <v>0</v>
      </c>
      <c r="HL65" s="27">
        <f>IF(AND(OR(ISBLANK(HL$9),HL$9=0)=FALSE,SUM($FN65:$GD65)&gt;0,HL$9='2. Protocols'!$G64),1,0)*'4. Formulations'!$J64</f>
        <v>0</v>
      </c>
      <c r="HM65" s="27">
        <f>IF(AND(OR(ISBLANK(HM$9),HM$9=0)=FALSE,SUM($FN65:$GD65)&gt;0,HM$9='2. Protocols'!$G64),1,0)*'4. Formulations'!$J64</f>
        <v>0</v>
      </c>
      <c r="HN65" s="27">
        <f>IF(AND(OR(ISBLANK(HN$9),HN$9=0)=FALSE,SUM($FN65:$GD65)&gt;0,HN$9='2. Protocols'!$G64),1,0)*'4. Formulations'!$J64</f>
        <v>0</v>
      </c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H65" s="27">
        <f>IF(AND(OR(ISBLANK(GI$9),GI$9=0)=FALSE,IH$9=$DM65),1,0)*'4. Formulations'!$K64</f>
        <v>0</v>
      </c>
      <c r="II65" s="27">
        <f>IF(AND(OR(ISBLANK(GJ$9),GJ$9=0)=FALSE,II$9=$DM65),1,0)*'4. Formulations'!$K64</f>
        <v>0</v>
      </c>
      <c r="IJ65" s="27">
        <f>IF(AND(OR(ISBLANK(GK$9),GK$9=0)=FALSE,IJ$9=$DM65),1,0)*'4. Formulations'!$K64</f>
        <v>0</v>
      </c>
      <c r="IK65" s="27">
        <f>IF(AND(OR(ISBLANK(GL$9),GL$9=0)=FALSE,IK$9=$DM65),1,0)*'4. Formulations'!$K64</f>
        <v>0</v>
      </c>
      <c r="IL65" s="27">
        <f>IF(AND(OR(ISBLANK(GM$9),GM$9=0)=FALSE,IL$9=$DM65),1,0)*'4. Formulations'!$K64</f>
        <v>0</v>
      </c>
      <c r="IM65" s="27">
        <f>IF(AND(OR(ISBLANK(GN$9),GN$9=0)=FALSE,IM$9=$DM65),1,0)*'4. Formulations'!$K64</f>
        <v>0</v>
      </c>
      <c r="IN65" s="27">
        <f>IF(AND(OR(ISBLANK(GO$9),GO$9=0)=FALSE,IN$9=$DM65),1,0)*'4. Formulations'!$K64</f>
        <v>0</v>
      </c>
      <c r="IO65" s="27">
        <f>IF(AND(OR(ISBLANK(GP$9),GP$9=0)=FALSE,IO$9=$DM65),1,0)*'4. Formulations'!$K64</f>
        <v>0</v>
      </c>
      <c r="IP65" s="27">
        <f>IF(AND(OR(ISBLANK(GQ$9),GQ$9=0)=FALSE,IP$9=$DM65),1,0)*'4. Formulations'!$K64</f>
        <v>0</v>
      </c>
      <c r="IQ65" s="27">
        <f>IF(AND(OR(ISBLANK(GR$9),GR$9=0)=FALSE,IQ$9=$DM65),1,0)*'4. Formulations'!$K64</f>
        <v>0</v>
      </c>
      <c r="IR65" s="27">
        <f>IF(AND(OR(ISBLANK(GS$9),GS$9=0)=FALSE,IR$9=$DM65),1,0)*'4. Formulations'!$K64</f>
        <v>0</v>
      </c>
      <c r="IS65" s="27">
        <f>IF(AND(OR(ISBLANK(GO$9),GO$9=0)=FALSE,IS$9=$DM65),1,0)*'4. Formulations'!$K64</f>
        <v>0</v>
      </c>
      <c r="IT65" s="27">
        <f>IF(AND(OR(ISBLANK(GP$9),GP$9=0)=FALSE,IT$9=$DM65),1,0)*'4. Formulations'!$K64</f>
        <v>0</v>
      </c>
      <c r="IU65" s="27">
        <f>IF(AND(OR(ISBLANK(GQ$9),GQ$9=0)=FALSE,IU$9=$DM65),1,0)*'4. Formulations'!$K64</f>
        <v>0</v>
      </c>
      <c r="IV65" s="27"/>
      <c r="IW65" s="27"/>
      <c r="IX65" s="27"/>
      <c r="IY65" s="27"/>
      <c r="IZ65" s="27"/>
      <c r="JA65" s="27"/>
      <c r="JC65" s="27">
        <f>IF(AND(OR(ISBLANK(JC$9),JC$9=0)=FALSE,OR(JC$9='2. Protocols'!$C64,JC$9='2. Protocols'!$E64,JC$9='2. Protocols'!$G64)),1,0)*'4. Formulations'!$L64</f>
        <v>0</v>
      </c>
      <c r="JD65" s="27">
        <f>IF(AND(OR(ISBLANK(JD$9),JD$9=0)=FALSE,OR(JD$9='2. Protocols'!$C64,JD$9='2. Protocols'!$E64,JD$9='2. Protocols'!$G64)),1,0)*'4. Formulations'!$L64</f>
        <v>0</v>
      </c>
      <c r="JE65" s="27">
        <f>IF(AND(OR(ISBLANK(JE$9),JE$9=0)=FALSE,OR(JE$9='2. Protocols'!$C64,JE$9='2. Protocols'!$E64,JE$9='2. Protocols'!$G64)),1,0)*'4. Formulations'!$L64</f>
        <v>0</v>
      </c>
      <c r="JF65" s="27">
        <f>IF(AND(OR(ISBLANK(JF$9),JF$9=0)=FALSE,OR(JF$9='2. Protocols'!$C64,JF$9='2. Protocols'!$E64,JF$9='2. Protocols'!$G64)),1,0)*'4. Formulations'!$L64</f>
        <v>0</v>
      </c>
      <c r="JG65" s="27">
        <f>IF(AND(OR(ISBLANK(JG$9),JG$9=0)=FALSE,OR(JG$9='2. Protocols'!$C64,JG$9='2. Protocols'!$E64,JG$9='2. Protocols'!$G64)),1,0)*'4. Formulations'!$L64</f>
        <v>0</v>
      </c>
      <c r="JH65" s="27">
        <f>IF(AND(OR(ISBLANK(JH$9),JH$9=0)=FALSE,OR(JH$9='2. Protocols'!$C64,JH$9='2. Protocols'!$E64,JH$9='2. Protocols'!$G64)),1,0)*'4. Formulations'!$L64</f>
        <v>0</v>
      </c>
      <c r="JI65" s="27">
        <f>IF(AND(OR(ISBLANK(JI$9),JI$9=0)=FALSE,OR(JI$9='2. Protocols'!$C64,JI$9='2. Protocols'!$E64,JI$9='2. Protocols'!$G64)),1,0)*'4. Formulations'!$L64</f>
        <v>0</v>
      </c>
      <c r="JJ65" s="27">
        <f>IF(AND(OR(ISBLANK(JJ$9),JJ$9=0)=FALSE,OR(JJ$9='2. Protocols'!$C64,JJ$9='2. Protocols'!$E64,JJ$9='2. Protocols'!$G64)),1,0)*'4. Formulations'!$L64</f>
        <v>0</v>
      </c>
      <c r="JK65" s="27">
        <f>IF(AND(OR(ISBLANK(JK$9),JK$9=0)=FALSE,OR(JK$9='2. Protocols'!$C64,JK$9='2. Protocols'!$E64,JK$9='2. Protocols'!$G64)),1,0)*'4. Formulations'!$L64</f>
        <v>0</v>
      </c>
      <c r="JL65" s="27">
        <f>IF(AND(OR(ISBLANK(JL$9),JL$9=0)=FALSE,OR(JL$9='2. Protocols'!$C64,JL$9='2. Protocols'!$E64,JL$9='2. Protocols'!$G64)),1,0)*'4. Formulations'!$L64</f>
        <v>0</v>
      </c>
      <c r="JM65" s="27">
        <f>IF(AND(OR(ISBLANK(JM$9),JM$9=0)=FALSE,OR(JM$9='2. Protocols'!$C64,JM$9='2. Protocols'!$E64,JM$9='2. Protocols'!$G64)),1,0)*'4. Formulations'!$L64</f>
        <v>0</v>
      </c>
      <c r="JN65" s="27">
        <f>IF(AND(OR(ISBLANK(JN$9),JN$9=0)=FALSE,OR(JN$9='2. Protocols'!$C64,JN$9='2. Protocols'!$E64,JN$9='2. Protocols'!$G64)),1,0)*'4. Formulations'!$L64</f>
        <v>0</v>
      </c>
      <c r="JO65" s="27">
        <f>IF(AND(OR(ISBLANK(JO$9),JO$9=0)=FALSE,OR(JO$9='2. Protocols'!$C64,JO$9='2. Protocols'!$E64,JO$9='2. Protocols'!$G64)),1,0)*'4. Formulations'!$L64</f>
        <v>0</v>
      </c>
      <c r="JP65" s="27">
        <f>IF(AND(OR(ISBLANK(JP$9),JP$9=0)=FALSE,OR(JP$9='2. Protocols'!$C64,JP$9='2. Protocols'!$E64,JP$9='2. Protocols'!$G64)),1,0)*'4. Formulations'!$L64</f>
        <v>0</v>
      </c>
      <c r="JQ65" s="27">
        <f>IF(AND(OR(ISBLANK(JQ$9),JQ$9=0)=FALSE,OR(JQ$9='2. Protocols'!$C64,JQ$9='2. Protocols'!$E64,JQ$9='2. Protocols'!$G64)),1,0)*'4. Formulations'!$L64</f>
        <v>0</v>
      </c>
      <c r="JR65" s="27">
        <f>IF(AND(OR(ISBLANK(JR$9),JR$9=0)=FALSE,OR(JR$9='2. Protocols'!$C64,JR$9='2. Protocols'!$E64,JR$9='2. Protocols'!$G64)),1,0)*'4. Formulations'!$L64</f>
        <v>0</v>
      </c>
      <c r="JS65" s="27">
        <f>IF(AND(OR(ISBLANK(JS$9),JS$9=0)=FALSE,OR(JS$9='2. Protocols'!$C64,JS$9='2. Protocols'!$E64,JS$9='2. Protocols'!$G64)),1,0)*'4. Formulations'!$L64</f>
        <v>0</v>
      </c>
      <c r="JT65" s="27">
        <f>IF(AND(OR(ISBLANK(JT$9),JT$9=0)=FALSE,OR(JT$9='2. Protocols'!$C64,JT$9='2. Protocols'!$E64,JT$9='2. Protocols'!$G64)),1,0)*'4. Formulations'!$L64</f>
        <v>0</v>
      </c>
      <c r="JU65" s="27">
        <f>IF(AND(OR(ISBLANK(JU$9),JU$9=0)=FALSE,OR(JU$9='2. Protocols'!$C64,JU$9='2. Protocols'!$E64,JU$9='2. Protocols'!$G64)),1,0)*'4. Formulations'!$L64</f>
        <v>0</v>
      </c>
      <c r="JV65" s="27">
        <f>IF(AND(OR(ISBLANK(JV$9),JV$9=0)=FALSE,OR(JV$9='2. Protocols'!$C64,JV$9='2. Protocols'!$E64,JV$9='2. Protocols'!$G64)),1,0)*'4. Formulations'!$L64</f>
        <v>0</v>
      </c>
      <c r="JW65" s="27">
        <f>IF(AND(OR(ISBLANK(JW$9),JW$9=0)=FALSE,OR(JW$9='2. Protocols'!$C64,JW$9='2. Protocols'!$E64,JW$9='2. Protocols'!$G64)),1,0)*'4. Formulations'!$L64</f>
        <v>0</v>
      </c>
      <c r="JX65" s="27">
        <f>IF(AND(OR(ISBLANK(JX$9),JX$9=0)=FALSE,OR(JX$9='2. Protocols'!$C64,JX$9='2. Protocols'!$E64,JX$9='2. Protocols'!$G64)),1,0)*'4. Formulations'!$L64</f>
        <v>0</v>
      </c>
      <c r="JY65" s="27">
        <f>IF(AND(OR(ISBLANK(JY$9),JY$9=0)=FALSE,OR(JY$9='2. Protocols'!$C64,JY$9='2. Protocols'!$E64,JY$9='2. Protocols'!$G64)),1,0)*'4. Formulations'!$L64</f>
        <v>0</v>
      </c>
      <c r="JZ65" s="27">
        <f>IF(AND(OR(ISBLANK(JZ$9),JZ$9=0)=FALSE,OR(JZ$9='2. Protocols'!$C64,JZ$9='2. Protocols'!$E64,JZ$9='2. Protocols'!$G64)),1,0)*'4. Formulations'!$L64</f>
        <v>0</v>
      </c>
      <c r="KA65" s="27">
        <f>IF(AND(OR(ISBLANK(KA$9),KA$9=0)=FALSE,OR(KA$9='2. Protocols'!$C64,KA$9='2. Protocols'!$E64,KA$9='2. Protocols'!$G64)),1,0)*'4. Formulations'!$L64</f>
        <v>0</v>
      </c>
      <c r="KB65" s="27">
        <f>IF(AND(OR(ISBLANK(KB$9),KB$9=0)=FALSE,OR(KB$9='2. Protocols'!$C64,KB$9='2. Protocols'!$E64,KB$9='2. Protocols'!$G64)),1,0)*'4. Formulations'!$L64</f>
        <v>0</v>
      </c>
      <c r="KC65" s="27">
        <f>IF(AND(OR(ISBLANK(KC$9),KC$9=0)=FALSE,OR(KC$9='2. Protocols'!$C64,KC$9='2. Protocols'!$E64,KC$9='2. Protocols'!$G64)),1,0)*'4. Formulations'!$L64</f>
        <v>0</v>
      </c>
      <c r="KD65" s="27">
        <f>IF(AND(OR(ISBLANK(KD$9),KD$9=0)=FALSE,OR(KD$9='2. Protocols'!$C64,KD$9='2. Protocols'!$E64,KD$9='2. Protocols'!$G64)),1,0)*'4. Formulations'!$L64</f>
        <v>0</v>
      </c>
      <c r="KE65" s="27">
        <f>IF(AND(OR(ISBLANK(KE$9),KE$9=0)=FALSE,OR(KE$9='2. Protocols'!$C64,KE$9='2. Protocols'!$E64,KE$9='2. Protocols'!$G64)),1,0)*'4. Formulations'!$L64</f>
        <v>0</v>
      </c>
      <c r="KF65" s="27">
        <f>IF(AND(OR(ISBLANK(KF$9),KF$9=0)=FALSE,OR(KF$9='2. Protocols'!$C64,KF$9='2. Protocols'!$E64,KF$9='2. Protocols'!$G64)),1,0)*'4. Formulations'!$L64</f>
        <v>0</v>
      </c>
      <c r="KG65" s="27">
        <f>IF(AND(OR(ISBLANK(KG$9),KG$9=0)=FALSE,OR(KG$9='2. Protocols'!$C64,KG$9='2. Protocols'!$E64,KG$9='2. Protocols'!$G64)),1,0)*'4. Formulations'!$L64</f>
        <v>0</v>
      </c>
      <c r="KH65" s="27">
        <f>IF(AND(OR(ISBLANK(KH$9),KH$9=0)=FALSE,OR(KH$9='2. Protocols'!$C64,KH$9='2. Protocols'!$E64,KH$9='2. Protocols'!$G64)),1,0)*'4. Formulations'!$L64</f>
        <v>0</v>
      </c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B65" s="27">
        <f>IF(AND(OR(ISBLANK(LB$9),LB$9=0)=FALSE,LB$9=$DL65),1,0)*'4. Formulations'!$M64</f>
        <v>0</v>
      </c>
      <c r="LC65" s="27">
        <f>IF(AND(OR(ISBLANK(LC$9),LC$9=0)=FALSE,LC$9=$DL65),1,0)*'4. Formulations'!$M64</f>
        <v>0</v>
      </c>
      <c r="LD65" s="27">
        <f>IF(AND(OR(ISBLANK(LD$9),LD$9=0)=FALSE,LD$9=$DL65),1,0)*'4. Formulations'!$M64</f>
        <v>0</v>
      </c>
      <c r="LE65" s="27">
        <f>IF(AND(OR(ISBLANK(LE$9),LE$9=0)=FALSE,LE$9=$DL65),1,0)*'4. Formulations'!$M64</f>
        <v>0</v>
      </c>
      <c r="LF65" s="27">
        <f>IF(AND(OR(ISBLANK(LF$9),LF$9=0)=FALSE,LF$9=$DL65),1,0)*'4. Formulations'!$M64</f>
        <v>0</v>
      </c>
      <c r="LG65" s="27">
        <f>IF(AND(OR(ISBLANK(LG$9),LG$9=0)=FALSE,LG$9=$DL65),1,0)*'4. Formulations'!$M64</f>
        <v>0</v>
      </c>
      <c r="LH65" s="27">
        <f>IF(AND(OR(ISBLANK(LH$9),LH$9=0)=FALSE,LH$9=$DL65),1,0)*'4. Formulations'!$M64</f>
        <v>0</v>
      </c>
      <c r="LI65" s="27">
        <f>IF(AND(OR(ISBLANK(LI$9),LI$9=0)=FALSE,LI$9=$DL65),1,0)*'4. Formulations'!$M64</f>
        <v>0</v>
      </c>
      <c r="LJ65" s="27">
        <f>IF(AND(OR(ISBLANK(LJ$9),LJ$9=0)=FALSE,LJ$9=$DL65),1,0)*'4. Formulations'!$M64</f>
        <v>0</v>
      </c>
      <c r="LK65" s="27">
        <f>IF(AND(OR(ISBLANK(LK$9),LK$9=0)=FALSE,LK$9=$DL65),1,0)*'4. Formulations'!$M64</f>
        <v>0</v>
      </c>
      <c r="LL65" s="27">
        <f>IF(AND(OR(ISBLANK(LL$9),LL$9=0)=FALSE,LL$9=$DL65),1,0)*'4. Formulations'!$M64</f>
        <v>0</v>
      </c>
      <c r="LM65" s="27">
        <f>IF(AND(OR(ISBLANK(LM$9),LM$9=0)=FALSE,LM$9=$DL65),1,0)*'4. Formulations'!$M64</f>
        <v>0</v>
      </c>
      <c r="LN65" s="27">
        <f>IF(AND(OR(ISBLANK(LN$9),LN$9=0)=FALSE,LN$9=$DL65),1,0)*'4. Formulations'!$M64</f>
        <v>0</v>
      </c>
      <c r="LO65" s="27">
        <f>IF(AND(OR(ISBLANK(LO$9),LO$9=0)=FALSE,LO$9=$DL65),1,0)*'4. Formulations'!$M64</f>
        <v>0</v>
      </c>
      <c r="LP65" s="27">
        <f>IF(AND(OR(ISBLANK(LP$9),LP$9=0)=FALSE,LP$9=$DL65),1,0)*'4. Formulations'!$M64</f>
        <v>0</v>
      </c>
      <c r="LQ65" s="27">
        <f>IF(AND(OR(ISBLANK(LQ$9),LQ$9=0)=FALSE,LQ$9=$DL65),1,0)*'4. Formulations'!$M64</f>
        <v>0</v>
      </c>
      <c r="LR65" s="27">
        <f>IF(AND(OR(ISBLANK(LR$9),LR$9=0)=FALSE,LR$9=$DL65),1,0)*'4. Formulations'!$M64</f>
        <v>0</v>
      </c>
      <c r="LS65" s="27"/>
      <c r="LT65" s="27"/>
      <c r="LU65" s="27"/>
      <c r="LW65" s="27">
        <f>IF(AND(OR(ISBLANK(LW$9),LW$9=0)=FALSE,SUM($LB65:$LR65)&gt;0,LW$9='2. Protocols'!$G64),1,0)*'4. Formulations'!$M64</f>
        <v>0</v>
      </c>
      <c r="LX65" s="27">
        <f>IF(AND(OR(ISBLANK(LX$9),LX$9=0)=FALSE,SUM($LB65:$LR65)&gt;0,LX$9='2. Protocols'!$G64),1,0)*'4. Formulations'!$M64</f>
        <v>0</v>
      </c>
      <c r="LY65" s="27">
        <f>IF(AND(OR(ISBLANK(LY$9),LY$9=0)=FALSE,SUM($LB65:$LR65)&gt;0,LY$9='2. Protocols'!$G64),1,0)*'4. Formulations'!$M64</f>
        <v>0</v>
      </c>
      <c r="LZ65" s="27">
        <f>IF(AND(OR(ISBLANK(LZ$9),LZ$9=0)=FALSE,SUM($LB65:$LR65)&gt;0,LZ$9='2. Protocols'!$G64),1,0)*'4. Formulations'!$M64</f>
        <v>0</v>
      </c>
      <c r="MA65" s="27">
        <f>IF(AND(OR(ISBLANK(MA$9),MA$9=0)=FALSE,SUM($LB65:$LR65)&gt;0,MA$9='2. Protocols'!$G64),1,0)*'4. Formulations'!$M64</f>
        <v>0</v>
      </c>
      <c r="MB65" s="27">
        <f>IF(AND(OR(ISBLANK(MB$9),MB$9=0)=FALSE,SUM($LB65:$LR65)&gt;0,MB$9='2. Protocols'!$G64),1,0)*'4. Formulations'!$M64</f>
        <v>0</v>
      </c>
      <c r="MC65" s="27">
        <f>IF(AND(OR(ISBLANK(MC$9),MC$9=0)=FALSE,SUM($LB65:$LR65)&gt;0,MC$9='2. Protocols'!$G64),1,0)*'4. Formulations'!$M64</f>
        <v>0</v>
      </c>
      <c r="MD65" s="27">
        <f>IF(AND(OR(ISBLANK(MD$9),MD$9=0)=FALSE,SUM($LB65:$LR65)&gt;0,MD$9='2. Protocols'!$G64),1,0)*'4. Formulations'!$M64</f>
        <v>0</v>
      </c>
      <c r="ME65" s="27">
        <f>IF(AND(OR(ISBLANK(ME$9),ME$9=0)=FALSE,SUM($LB65:$LR65)&gt;0,ME$9='2. Protocols'!$G64),1,0)*'4. Formulations'!$M64</f>
        <v>0</v>
      </c>
      <c r="MF65" s="27">
        <f>IF(AND(OR(ISBLANK(MF$9),MF$9=0)=FALSE,SUM($LB65:$LR65)&gt;0,MF$9='2. Protocols'!$G64),1,0)*'4. Formulations'!$M64</f>
        <v>0</v>
      </c>
      <c r="MG65" s="27">
        <f>IF(AND(OR(ISBLANK(MG$9),MG$9=0)=FALSE,SUM($LB65:$LR65)&gt;0,MG$9='2. Protocols'!$G64),1,0)*'4. Formulations'!$M64</f>
        <v>0</v>
      </c>
      <c r="MH65" s="27">
        <f>IF(AND(OR(ISBLANK(MH$9),MH$9=0)=FALSE,SUM($LB65:$LR65)&gt;0,MH$9='2. Protocols'!$G64),1,0)*'4. Formulations'!$M64</f>
        <v>0</v>
      </c>
      <c r="MI65" s="27">
        <f>IF(AND(OR(ISBLANK(MI$9),MI$9=0)=FALSE,SUM($LB65:$LR65)&gt;0,MI$9='2. Protocols'!$G64),1,0)*'4. Formulations'!$M64</f>
        <v>0</v>
      </c>
      <c r="MJ65" s="27">
        <f>IF(AND(OR(ISBLANK(MJ$9),MJ$9=0)=FALSE,SUM($LB65:$LR65)&gt;0,MJ$9='2. Protocols'!$G64),1,0)*'4. Formulations'!$M64</f>
        <v>0</v>
      </c>
      <c r="MK65" s="27">
        <f>IF(AND(OR(ISBLANK(MK$9),MK$9=0)=FALSE,SUM($LB65:$LR65)&gt;0,MK$9='2. Protocols'!$G64),1,0)*'4. Formulations'!$M64</f>
        <v>0</v>
      </c>
      <c r="ML65" s="27">
        <f>IF(AND(OR(ISBLANK(ML$9),ML$9=0)=FALSE,SUM($LB65:$LR65)&gt;0,ML$9='2. Protocols'!$G64),1,0)*'4. Formulations'!$M64</f>
        <v>0</v>
      </c>
      <c r="MM65" s="27">
        <f>IF(AND(OR(ISBLANK(MM$9),MM$9=0)=FALSE,SUM($LB65:$LR65)&gt;0,MM$9='2. Protocols'!$G64),1,0)*'4. Formulations'!$M64</f>
        <v>0</v>
      </c>
      <c r="MN65" s="27">
        <f>IF(AND(OR(ISBLANK(MN$9),MN$9=0)=FALSE,SUM($LB65:$LR65)&gt;0,MN$9='2. Protocols'!$G64),1,0)*'4. Formulations'!$M64</f>
        <v>0</v>
      </c>
      <c r="MO65" s="27">
        <f>IF(AND(OR(ISBLANK(MO$9),MO$9=0)=FALSE,SUM($LB65:$LR65)&gt;0,MO$9='2. Protocols'!$G64),1,0)*'4. Formulations'!$M64</f>
        <v>0</v>
      </c>
      <c r="MP65" s="27">
        <f>IF(AND(OR(ISBLANK(MP$9),MP$9=0)=FALSE,SUM($LB65:$LR65)&gt;0,MP$9='2. Protocols'!$G64),1,0)*'4. Formulations'!$M64</f>
        <v>0</v>
      </c>
      <c r="MQ65" s="27">
        <f>IF(AND(OR(ISBLANK(MQ$9),MQ$9=0)=FALSE,SUM($LB65:$LR65)&gt;0,MQ$9='2. Protocols'!$G64),1,0)*'4. Formulations'!$M64</f>
        <v>0</v>
      </c>
      <c r="MR65" s="27">
        <f>IF(AND(OR(ISBLANK(MR$9),MR$9=0)=FALSE,SUM($LB65:$LR65)&gt;0,MR$9='2. Protocols'!$G64),1,0)*'4. Formulations'!$M64</f>
        <v>0</v>
      </c>
      <c r="MS65" s="27">
        <f>IF(AND(OR(ISBLANK(MS$9),MS$9=0)=FALSE,SUM($LB65:$LR65)&gt;0,MS$9='2. Protocols'!$G64),1,0)*'4. Formulations'!$M64</f>
        <v>0</v>
      </c>
      <c r="MT65" s="27">
        <f>IF(AND(OR(ISBLANK(MT$9),MT$9=0)=FALSE,SUM($LB65:$LR65)&gt;0,MT$9='2. Protocols'!$G64),1,0)*'4. Formulations'!$M64</f>
        <v>0</v>
      </c>
      <c r="MU65" s="27">
        <f>IF(AND(OR(ISBLANK(MU$9),MU$9=0)=FALSE,SUM($LB65:$LR65)&gt;0,MU$9='2. Protocols'!$G64),1,0)*'4. Formulations'!$M64</f>
        <v>0</v>
      </c>
      <c r="MV65" s="27">
        <f>IF(AND(OR(ISBLANK(MV$9),MV$9=0)=FALSE,SUM($LB65:$LR65)&gt;0,MV$9='2. Protocols'!$G64),1,0)*'4. Formulations'!$M64</f>
        <v>0</v>
      </c>
      <c r="MW65" s="27">
        <f>IF(AND(OR(ISBLANK(MW$9),MW$9=0)=FALSE,SUM($LB65:$LR65)&gt;0,MW$9='2. Protocols'!$G64),1,0)*'4. Formulations'!$M64</f>
        <v>0</v>
      </c>
      <c r="MX65" s="27">
        <f>IF(AND(OR(ISBLANK(MX$9),MX$9=0)=FALSE,SUM($LB65:$LR65)&gt;0,MX$9='2. Protocols'!$G64),1,0)*'4. Formulations'!$M64</f>
        <v>0</v>
      </c>
      <c r="MY65" s="27">
        <f>IF(AND(OR(ISBLANK(MY$9),MY$9=0)=FALSE,SUM($LB65:$LR65)&gt;0,MY$9='2. Protocols'!$G64),1,0)*'4. Formulations'!$M64</f>
        <v>0</v>
      </c>
      <c r="MZ65" s="27">
        <f>IF(AND(OR(ISBLANK(MZ$9),MZ$9=0)=FALSE,SUM($LB65:$LR65)&gt;0,MZ$9='2. Protocols'!$G64),1,0)*'4. Formulations'!$M64</f>
        <v>0</v>
      </c>
      <c r="NA65" s="27">
        <f>IF(AND(OR(ISBLANK(NA$9),NA$9=0)=FALSE,SUM($LB65:$LR65)&gt;0,NA$9='2. Protocols'!$G64),1,0)*'4. Formulations'!$M64</f>
        <v>0</v>
      </c>
      <c r="NB65" s="27">
        <f>IF(AND(OR(ISBLANK(NB$9),NB$9=0)=FALSE,SUM($LB65:$LR65)&gt;0,NB$9='2. Protocols'!$G64),1,0)*'4. Formulations'!$M64</f>
        <v>0</v>
      </c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V65" s="27">
        <f>IF(AND(OR(ISBLANK(NV$9),NV$9=0)=FALSE,NV$9=$DM65),1,0)*'4. Formulations'!$N64</f>
        <v>0</v>
      </c>
      <c r="NW65" s="721">
        <f>IF(AND(OR(ISBLANK(NW$9),NW$9=0)=FALSE,NW$9=$DM65),1,0)*'4. Formulations'!$N64</f>
        <v>0</v>
      </c>
      <c r="NX65" s="27">
        <f>IF(AND(OR(ISBLANK(NX$9),NX$9=0)=FALSE,NX$9=$DM65),1,0)*'4. Formulations'!$N64</f>
        <v>0</v>
      </c>
      <c r="NY65" s="27">
        <f>IF(AND(OR(ISBLANK(NY$9),NY$9=0)=FALSE,NY$9=$DM65),1,0)*'4. Formulations'!$N64</f>
        <v>0</v>
      </c>
      <c r="NZ65" s="27">
        <f>IF(AND(OR(ISBLANK(NZ$9),NZ$9=0)=FALSE,NZ$9=$DM65),1,0)*'4. Formulations'!$N64</f>
        <v>0</v>
      </c>
      <c r="OA65" s="27">
        <f>IF(AND(OR(ISBLANK(OA$9),OA$9=0)=FALSE,OA$9=$DM65),1,0)*'4. Formulations'!$N64</f>
        <v>0</v>
      </c>
      <c r="OB65" s="27">
        <f>IF(AND(OR(ISBLANK(OB$9),OB$9=0)=FALSE,OB$9=$DM65),1,0)*'4. Formulations'!$N64</f>
        <v>0</v>
      </c>
      <c r="OC65" s="27">
        <f>IF(AND(OR(ISBLANK(OC$9),OC$9=0)=FALSE,OC$9=$DM65),1,0)*'4. Formulations'!$N64</f>
        <v>0</v>
      </c>
      <c r="OD65" s="27">
        <f>IF(AND(OR(ISBLANK(OD$9),OD$9=0)=FALSE,OD$9=$DM65),1,0)*'4. Formulations'!$N64</f>
        <v>0</v>
      </c>
      <c r="OE65" s="27">
        <f>IF(AND(OR(ISBLANK(OE$9),OE$9=0)=FALSE,OE$9=$DM65),1,0)*'4. Formulations'!$N64</f>
        <v>0</v>
      </c>
      <c r="OF65" s="27">
        <f>IF(AND(OR(ISBLANK(OF$9),OF$9=0)=FALSE,OF$9=$DM65),1,0)*'4. Formulations'!$N64</f>
        <v>0</v>
      </c>
      <c r="OG65" s="27">
        <f>IF(AND(OR(ISBLANK(OG$9),OG$9=0)=FALSE,OG$9=$DM65),1,0)*'4. Formulations'!$N64</f>
        <v>0</v>
      </c>
      <c r="OH65" s="27">
        <f>IF(AND(OR(ISBLANK(OH$9),OH$9=0)=FALSE,OH$9=$DM65),1,0)*'4. Formulations'!$N64</f>
        <v>0</v>
      </c>
      <c r="OI65" s="27">
        <f>IF(AND(OR(ISBLANK(OI$9),OI$9=0)=FALSE,OI$9=$DM65),1,0)*'4. Formulations'!$N64</f>
        <v>0</v>
      </c>
      <c r="OJ65" s="27">
        <f>IF(AND(OR(ISBLANK(OJ$9),OJ$9=0)=FALSE,OJ$9=$DM65),1,0)*'4. Formulations'!$N64</f>
        <v>0</v>
      </c>
      <c r="OK65" s="27">
        <f>IF(AND(OR(ISBLANK(OK$9),OK$9=0)=FALSE,OK$9=$DM65),1,0)*'4. Formulations'!$N64</f>
        <v>0</v>
      </c>
      <c r="OL65" s="27">
        <f>IF(AND(OR(ISBLANK(OL$9),OL$9=0)=FALSE,OL$9=$DM65),1,0)*'4. Formulations'!$N64</f>
        <v>0</v>
      </c>
      <c r="OM65" s="27"/>
      <c r="ON65" s="27"/>
      <c r="OO65" s="27"/>
      <c r="OQ65" s="27">
        <f>IF(AND(OR(ISBLANK(OQ$9),OQ$9=0)=FALSE,OR(OQ$9='2. Protocols'!$C64,OQ$9='2. Protocols'!$E64,OQ$9='2. Protocols'!$G64)),1,0)*'4. Formulations'!$O64</f>
        <v>0</v>
      </c>
      <c r="OR65" s="27">
        <f>IF(AND(OR(ISBLANK(OR$9),OR$9=0)=FALSE,OR(OR$9='2. Protocols'!$C64,OR$9='2. Protocols'!$E64,OR$9='2. Protocols'!$G64)),1,0)*'4. Formulations'!$O64</f>
        <v>0</v>
      </c>
      <c r="OS65" s="27">
        <f>IF(AND(OR(ISBLANK(OS$9),OS$9=0)=FALSE,OR(OS$9='2. Protocols'!$C64,OS$9='2. Protocols'!$E64,OS$9='2. Protocols'!$G64)),1,0)*'4. Formulations'!$O64</f>
        <v>0</v>
      </c>
      <c r="OT65" s="27">
        <f>IF(AND(OR(ISBLANK(OT$9),OT$9=0)=FALSE,OR(OT$9='2. Protocols'!$C64,OT$9='2. Protocols'!$E64,OT$9='2. Protocols'!$G64)),1,0)*'4. Formulations'!$O64</f>
        <v>0</v>
      </c>
      <c r="OU65" s="27">
        <f>IF(AND(OR(ISBLANK(OU$9),OU$9=0)=FALSE,OR(OU$9='2. Protocols'!$C64,OU$9='2. Protocols'!$E64,OU$9='2. Protocols'!$G64)),1,0)*'4. Formulations'!$O64</f>
        <v>0</v>
      </c>
      <c r="OV65" s="27">
        <f>IF(AND(OR(ISBLANK(OV$9),OV$9=0)=FALSE,OR(OV$9='2. Protocols'!$C64,OV$9='2. Protocols'!$E64,OV$9='2. Protocols'!$G64)),1,0)*'4. Formulations'!$O64</f>
        <v>0</v>
      </c>
      <c r="OW65" s="27">
        <f>IF(AND(OR(ISBLANK(OW$9),OW$9=0)=FALSE,OR(OW$9='2. Protocols'!$C64,OW$9='2. Protocols'!$E64,OW$9='2. Protocols'!$G64)),1,0)*'4. Formulations'!$O64</f>
        <v>0</v>
      </c>
      <c r="OX65" s="27">
        <f>IF(AND(OR(ISBLANK(OX$9),OX$9=0)=FALSE,OR(OX$9='2. Protocols'!$C64,OX$9='2. Protocols'!$E64,OX$9='2. Protocols'!$G64)),1,0)*'4. Formulations'!$O64</f>
        <v>0</v>
      </c>
      <c r="OY65" s="27">
        <f>IF(AND(OR(ISBLANK(OY$9),OY$9=0)=FALSE,OR(OY$9='2. Protocols'!$C64,OY$9='2. Protocols'!$E64,OY$9='2. Protocols'!$G64)),1,0)*'4. Formulations'!$O64</f>
        <v>0</v>
      </c>
      <c r="OZ65" s="27">
        <f>IF(AND(OR(ISBLANK(OZ$9),OZ$9=0)=FALSE,OR(OZ$9='2. Protocols'!$C64,OZ$9='2. Protocols'!$E64,OZ$9='2. Protocols'!$G64)),1,0)*'4. Formulations'!$O64</f>
        <v>0</v>
      </c>
      <c r="PA65" s="27">
        <f>IF(AND(OR(ISBLANK(PA$9),PA$9=0)=FALSE,OR(PA$9='2. Protocols'!$C64,PA$9='2. Protocols'!$E64,PA$9='2. Protocols'!$G64)),1,0)*'4. Formulations'!$O64</f>
        <v>0</v>
      </c>
      <c r="PB65" s="27">
        <f>IF(AND(OR(ISBLANK(PB$9),PB$9=0)=FALSE,OR(PB$9='2. Protocols'!$C64,PB$9='2. Protocols'!$E64,PB$9='2. Protocols'!$G64)),1,0)*'4. Formulations'!$O64</f>
        <v>0</v>
      </c>
      <c r="PC65" s="27">
        <f>IF(AND(OR(ISBLANK(PC$9),PC$9=0)=FALSE,OR(PC$9='2. Protocols'!$C64,PC$9='2. Protocols'!$E64,PC$9='2. Protocols'!$G64)),1,0)*'4. Formulations'!$O64</f>
        <v>0</v>
      </c>
      <c r="PD65" s="27">
        <f>IF(AND(OR(ISBLANK(PD$9),PD$9=0)=FALSE,OR(PD$9='2. Protocols'!$C64,PD$9='2. Protocols'!$E64,PD$9='2. Protocols'!$G64)),1,0)*'4. Formulations'!$O64</f>
        <v>0</v>
      </c>
      <c r="PE65" s="27">
        <f>IF(AND(OR(ISBLANK(PE$9),PE$9=0)=FALSE,OR(PE$9='2. Protocols'!$C64,PE$9='2. Protocols'!$E64,PE$9='2. Protocols'!$G64)),1,0)*'4. Formulations'!$O64</f>
        <v>0</v>
      </c>
      <c r="PF65" s="27">
        <f>IF(AND(OR(ISBLANK(PF$9),PF$9=0)=FALSE,OR(PF$9='2. Protocols'!$C64,PF$9='2. Protocols'!$E64,PF$9='2. Protocols'!$G64)),1,0)*'4. Formulations'!$O64</f>
        <v>0</v>
      </c>
      <c r="PG65" s="27">
        <f>IF(AND(OR(ISBLANK(PG$9),PG$9=0)=FALSE,OR(PG$9='2. Protocols'!$C64,PG$9='2. Protocols'!$E64,PG$9='2. Protocols'!$G64)),1,0)*'4. Formulations'!$O64</f>
        <v>0</v>
      </c>
      <c r="PH65" s="27">
        <f>IF(AND(OR(ISBLANK(PH$9),PH$9=0)=FALSE,OR(PH$9='2. Protocols'!$C64,PH$9='2. Protocols'!$E64,PH$9='2. Protocols'!$G64)),1,0)*'4. Formulations'!$O64</f>
        <v>0</v>
      </c>
      <c r="PI65" s="27">
        <f>IF(AND(OR(ISBLANK(PI$9),PI$9=0)=FALSE,OR(PI$9='2. Protocols'!$C64,PI$9='2. Protocols'!$E64,PI$9='2. Protocols'!$G64)),1,0)*'4. Formulations'!$O64</f>
        <v>0</v>
      </c>
      <c r="PJ65" s="27">
        <f>IF(AND(OR(ISBLANK(PJ$9),PJ$9=0)=FALSE,OR(PJ$9='2. Protocols'!$C64,PJ$9='2. Protocols'!$E64,PJ$9='2. Protocols'!$G64)),1,0)*'4. Formulations'!$O64</f>
        <v>0</v>
      </c>
      <c r="PK65" s="27">
        <f>IF(AND(OR(ISBLANK(PK$9),PK$9=0)=FALSE,OR(PK$9='2. Protocols'!$C64,PK$9='2. Protocols'!$E64,PK$9='2. Protocols'!$G64)),1,0)*'4. Formulations'!$O64</f>
        <v>0</v>
      </c>
      <c r="PL65" s="27">
        <f>IF(AND(OR(ISBLANK(PL$9),PL$9=0)=FALSE,OR(PL$9='2. Protocols'!$C64,PL$9='2. Protocols'!$E64,PL$9='2. Protocols'!$G64)),1,0)*'4. Formulations'!$O64</f>
        <v>0</v>
      </c>
      <c r="PM65" s="27">
        <f>IF(AND(OR(ISBLANK(PM$9),PM$9=0)=FALSE,OR(PM$9='2. Protocols'!$C64,PM$9='2. Protocols'!$E64,PM$9='2. Protocols'!$G64)),1,0)*'4. Formulations'!$O64</f>
        <v>0</v>
      </c>
      <c r="PN65" s="27">
        <f>IF(AND(OR(ISBLANK(PN$9),PN$9=0)=FALSE,OR(PN$9='2. Protocols'!$C64,PN$9='2. Protocols'!$E64,PN$9='2. Protocols'!$G64)),1,0)*'4. Formulations'!$O64</f>
        <v>0</v>
      </c>
      <c r="PO65" s="27">
        <f>IF(AND(OR(ISBLANK(PO$9),PO$9=0)=FALSE,OR(PO$9='2. Protocols'!$C64,PO$9='2. Protocols'!$E64,PO$9='2. Protocols'!$G64)),1,0)*'4. Formulations'!$O64</f>
        <v>0</v>
      </c>
      <c r="PP65" s="27">
        <f>IF(AND(OR(ISBLANK(PP$9),PP$9=0)=FALSE,OR(PP$9='2. Protocols'!$C64,PP$9='2. Protocols'!$E64,PP$9='2. Protocols'!$G64)),1,0)*'4. Formulations'!$O64</f>
        <v>0</v>
      </c>
      <c r="PQ65" s="27">
        <f>IF(AND(OR(ISBLANK(PQ$9),PQ$9=0)=FALSE,OR(PQ$9='2. Protocols'!$C64,PQ$9='2. Protocols'!$E64,PQ$9='2. Protocols'!$G64)),1,0)*'4. Formulations'!$O64</f>
        <v>0</v>
      </c>
      <c r="PR65" s="27">
        <f>IF(AND(OR(ISBLANK(PR$9),PR$9=0)=FALSE,OR(PR$9='2. Protocols'!$C64,PR$9='2. Protocols'!$E64,PR$9='2. Protocols'!$G64)),1,0)*'4. Formulations'!$O64</f>
        <v>0</v>
      </c>
      <c r="PS65" s="27">
        <f>IF(AND(OR(ISBLANK(PS$9),PS$9=0)=FALSE,OR(PS$9='2. Protocols'!$C64,PS$9='2. Protocols'!$E64,PS$9='2. Protocols'!$G64)),1,0)*'4. Formulations'!$O64</f>
        <v>0</v>
      </c>
      <c r="PT65" s="27">
        <f>IF(AND(OR(ISBLANK(PT$9),PT$9=0)=FALSE,OR(PT$9='2. Protocols'!$C64,PT$9='2. Protocols'!$E64,PT$9='2. Protocols'!$G64)),1,0)*'4. Formulations'!$O64</f>
        <v>0</v>
      </c>
      <c r="PU65" s="27">
        <f>IF(AND(OR(ISBLANK(PU$9),PU$9=0)=FALSE,OR(PU$9='2. Protocols'!$C64,PU$9='2. Protocols'!$E64,PU$9='2. Protocols'!$G64)),1,0)*'4. Formulations'!$O64</f>
        <v>0</v>
      </c>
      <c r="PV65" s="27">
        <f>IF(AND(OR(ISBLANK(PV$9),PV$9=0)=FALSE,OR(PV$9='2. Protocols'!$C64,PV$9='2. Protocols'!$E64,PV$9='2. Protocols'!$G64)),1,0)*'4. Formulations'!$O64</f>
        <v>0</v>
      </c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P65" s="27">
        <f>IF(AND(OR(ISBLANK(QP$9),QP$9=0)=FALSE,QP$9=$DL65),1,0)*'4. Formulations'!$P64</f>
        <v>0</v>
      </c>
      <c r="QQ65" s="27">
        <f>IF(AND(OR(ISBLANK(QQ$9),QQ$9=0)=FALSE,QQ$9=$DL65),1,0)*'4. Formulations'!$P64</f>
        <v>0</v>
      </c>
      <c r="QR65" s="27">
        <f>IF(AND(OR(ISBLANK(QR$9),QR$9=0)=FALSE,QR$9=$DL65),1,0)*'4. Formulations'!$P64</f>
        <v>0</v>
      </c>
      <c r="QS65" s="27">
        <f>IF(AND(OR(ISBLANK(QS$9),QS$9=0)=FALSE,QS$9=$DL65),1,0)*'4. Formulations'!$P64</f>
        <v>0</v>
      </c>
      <c r="QT65" s="27">
        <f>IF(AND(OR(ISBLANK(QT$9),QT$9=0)=FALSE,QT$9=$DL65),1,0)*'4. Formulations'!$P64</f>
        <v>0</v>
      </c>
      <c r="QU65" s="27">
        <f>IF(AND(OR(ISBLANK(QU$9),QU$9=0)=FALSE,QU$9=$DL65),1,0)*'4. Formulations'!$P64</f>
        <v>0</v>
      </c>
      <c r="QV65" s="27">
        <f>IF(AND(OR(ISBLANK(QV$9),QV$9=0)=FALSE,QV$9=$DL65),1,0)*'4. Formulations'!$P64</f>
        <v>0</v>
      </c>
      <c r="QW65" s="27">
        <f>IF(AND(OR(ISBLANK(QW$9),QW$9=0)=FALSE,QW$9=$DL65),1,0)*'4. Formulations'!$P64</f>
        <v>0</v>
      </c>
      <c r="QX65" s="27">
        <f>IF(AND(OR(ISBLANK(QX$9),QX$9=0)=FALSE,QX$9=$DL65),1,0)*'4. Formulations'!$P64</f>
        <v>0</v>
      </c>
      <c r="QY65" s="27">
        <f>IF(AND(OR(ISBLANK(QY$9),QY$9=0)=FALSE,QY$9=$DL65),1,0)*'4. Formulations'!$P64</f>
        <v>0</v>
      </c>
      <c r="QZ65" s="27">
        <f>IF(AND(OR(ISBLANK(QZ$9),QZ$9=0)=FALSE,QZ$9=$DL65),1,0)*'4. Formulations'!$P64</f>
        <v>0</v>
      </c>
      <c r="RA65" s="27">
        <f>IF(AND(OR(ISBLANK(RA$9),RA$9=0)=FALSE,RA$9=$DL65),1,0)*'4. Formulations'!$P64</f>
        <v>0</v>
      </c>
      <c r="RB65" s="27">
        <f>IF(AND(OR(ISBLANK(RB$9),RB$9=0)=FALSE,RB$9=$DL65),1,0)*'4. Formulations'!$P64</f>
        <v>0</v>
      </c>
      <c r="RC65" s="27">
        <f>IF(AND(OR(ISBLANK(RC$9),RC$9=0)=FALSE,RC$9=$DL65),1,0)*'4. Formulations'!$P64</f>
        <v>0</v>
      </c>
      <c r="RD65" s="27">
        <f>IF(AND(OR(ISBLANK(RD$9),RD$9=0)=FALSE,RD$9=$DL65),1,0)*'4. Formulations'!$P64</f>
        <v>0</v>
      </c>
      <c r="RE65" s="27">
        <f>IF(AND(OR(ISBLANK(RE$9),RE$9=0)=FALSE,RE$9=$DL65),1,0)*'4. Formulations'!$P64</f>
        <v>0</v>
      </c>
      <c r="RF65" s="27">
        <f>IF(AND(OR(ISBLANK(RF$9),RF$9=0)=FALSE,RF$9=$DL65),1,0)*'4. Formulations'!$P64</f>
        <v>0</v>
      </c>
      <c r="RG65" s="27"/>
      <c r="RH65" s="27"/>
      <c r="RI65" s="27"/>
      <c r="RK65" s="27">
        <f>IF(AND(OR(ISBLANK(RK$9),RK$9=0)=FALSE,SUM($QP65:$RF65)&gt;0,RK$9='2. Protocols'!$G64),1,0)*'4. Formulations'!$P64</f>
        <v>0</v>
      </c>
      <c r="RL65" s="27">
        <f>IF(AND(OR(ISBLANK(RL$9),RL$9=0)=FALSE,SUM($QP65:$RF65)&gt;0,RL$9='2. Protocols'!$G64),1,0)*'4. Formulations'!$P64</f>
        <v>0</v>
      </c>
      <c r="RM65" s="27">
        <f>IF(AND(OR(ISBLANK(RM$9),RM$9=0)=FALSE,SUM($QP65:$RF65)&gt;0,RM$9='2. Protocols'!$G64),1,0)*'4. Formulations'!$P64</f>
        <v>0</v>
      </c>
      <c r="RN65" s="27">
        <f>IF(AND(OR(ISBLANK(RN$9),RN$9=0)=FALSE,SUM($QP65:$RF65)&gt;0,RN$9='2. Protocols'!$G64),1,0)*'4. Formulations'!$P64</f>
        <v>0</v>
      </c>
      <c r="RO65" s="27">
        <f>IF(AND(OR(ISBLANK(RO$9),RO$9=0)=FALSE,SUM($QP65:$RF65)&gt;0,RO$9='2. Protocols'!$G64),1,0)*'4. Formulations'!$P64</f>
        <v>0</v>
      </c>
      <c r="RP65" s="27">
        <f>IF(AND(OR(ISBLANK(RP$9),RP$9=0)=FALSE,SUM($QP65:$RF65)&gt;0,RP$9='2. Protocols'!$G64),1,0)*'4. Formulations'!$P64</f>
        <v>0</v>
      </c>
      <c r="RQ65" s="27">
        <f>IF(AND(OR(ISBLANK(RQ$9),RQ$9=0)=FALSE,SUM($QP65:$RF65)&gt;0,RQ$9='2. Protocols'!$G64),1,0)*'4. Formulations'!$P64</f>
        <v>0</v>
      </c>
      <c r="RR65" s="27">
        <f>IF(AND(OR(ISBLANK(RR$9),RR$9=0)=FALSE,SUM($QP65:$RF65)&gt;0,RR$9='2. Protocols'!$G64),1,0)*'4. Formulations'!$P64</f>
        <v>0</v>
      </c>
      <c r="RS65" s="27">
        <f>IF(AND(OR(ISBLANK(RS$9),RS$9=0)=FALSE,SUM($QP65:$RF65)&gt;0,RS$9='2. Protocols'!$G64),1,0)*'4. Formulations'!$P64</f>
        <v>0</v>
      </c>
      <c r="RT65" s="27">
        <f>IF(AND(OR(ISBLANK(RT$9),RT$9=0)=FALSE,SUM($QP65:$RF65)&gt;0,RT$9='2. Protocols'!$G64),1,0)*'4. Formulations'!$P64</f>
        <v>0</v>
      </c>
      <c r="RU65" s="27">
        <f>IF(AND(OR(ISBLANK(RU$9),RU$9=0)=FALSE,SUM($QP65:$RF65)&gt;0,RU$9='2. Protocols'!$G64),1,0)*'4. Formulations'!$P64</f>
        <v>0</v>
      </c>
      <c r="RV65" s="27">
        <f>IF(AND(OR(ISBLANK(RV$9),RV$9=0)=FALSE,SUM($QP65:$RF65)&gt;0,RV$9='2. Protocols'!$G64),1,0)*'4. Formulations'!$P64</f>
        <v>0</v>
      </c>
      <c r="RW65" s="27">
        <f>IF(AND(OR(ISBLANK(RW$9),RW$9=0)=FALSE,SUM($QP65:$RF65)&gt;0,RW$9='2. Protocols'!$G64),1,0)*'4. Formulations'!$P64</f>
        <v>0</v>
      </c>
      <c r="RX65" s="27">
        <f>IF(AND(OR(ISBLANK(RX$9),RX$9=0)=FALSE,SUM($QP65:$RF65)&gt;0,RX$9='2. Protocols'!$G64),1,0)*'4. Formulations'!$P64</f>
        <v>0</v>
      </c>
      <c r="RY65" s="27">
        <f>IF(AND(OR(ISBLANK(RY$9),RY$9=0)=FALSE,SUM($QP65:$RF65)&gt;0,RY$9='2. Protocols'!$G64),1,0)*'4. Formulations'!$P64</f>
        <v>0</v>
      </c>
      <c r="RZ65" s="27">
        <f>IF(AND(OR(ISBLANK(RZ$9),RZ$9=0)=FALSE,SUM($QP65:$RF65)&gt;0,RZ$9='2. Protocols'!$G64),1,0)*'4. Formulations'!$P64</f>
        <v>0</v>
      </c>
      <c r="SA65" s="27">
        <f>IF(AND(OR(ISBLANK(SA$9),SA$9=0)=FALSE,SUM($QP65:$RF65)&gt;0,SA$9='2. Protocols'!$G64),1,0)*'4. Formulations'!$P64</f>
        <v>0</v>
      </c>
      <c r="SB65" s="27">
        <f>IF(AND(OR(ISBLANK(SB$9),SB$9=0)=FALSE,SUM($QP65:$RF65)&gt;0,SB$9='2. Protocols'!$G64),1,0)*'4. Formulations'!$P64</f>
        <v>0</v>
      </c>
      <c r="SC65" s="27">
        <f>IF(AND(OR(ISBLANK(SC$9),SC$9=0)=FALSE,SUM($QP65:$RF65)&gt;0,SC$9='2. Protocols'!$G64),1,0)*'4. Formulations'!$P64</f>
        <v>0</v>
      </c>
      <c r="SD65" s="27">
        <f>IF(AND(OR(ISBLANK(SD$9),SD$9=0)=FALSE,SUM($QP65:$RF65)&gt;0,SD$9='2. Protocols'!$G64),1,0)*'4. Formulations'!$P64</f>
        <v>0</v>
      </c>
      <c r="SE65" s="27">
        <f>IF(AND(OR(ISBLANK(SE$9),SE$9=0)=FALSE,SUM($QP65:$RF65)&gt;0,SE$9='2. Protocols'!$G64),1,0)*'4. Formulations'!$P64</f>
        <v>0</v>
      </c>
      <c r="SF65" s="27">
        <f>IF(AND(OR(ISBLANK(SF$9),SF$9=0)=FALSE,SUM($QP65:$RF65)&gt;0,SF$9='2. Protocols'!$G64),1,0)*'4. Formulations'!$P64</f>
        <v>0</v>
      </c>
      <c r="SG65" s="27">
        <f>IF(AND(OR(ISBLANK(SG$9),SG$9=0)=FALSE,SUM($QP65:$RF65)&gt;0,SG$9='2. Protocols'!$G64),1,0)*'4. Formulations'!$P64</f>
        <v>0</v>
      </c>
      <c r="SH65" s="27">
        <f>IF(AND(OR(ISBLANK(SH$9),SH$9=0)=FALSE,SUM($QP65:$RF65)&gt;0,SH$9='2. Protocols'!$G64),1,0)*'4. Formulations'!$P64</f>
        <v>0</v>
      </c>
      <c r="SI65" s="27">
        <f>IF(AND(OR(ISBLANK(SI$9),SI$9=0)=FALSE,SUM($QP65:$RF65)&gt;0,SI$9='2. Protocols'!$G64),1,0)*'4. Formulations'!$P64</f>
        <v>0</v>
      </c>
      <c r="SJ65" s="27">
        <f>IF(AND(OR(ISBLANK(SJ$9),SJ$9=0)=FALSE,SUM($QP65:$RF65)&gt;0,SJ$9='2. Protocols'!$G64),1,0)*'4. Formulations'!$P64</f>
        <v>0</v>
      </c>
      <c r="SK65" s="27">
        <f>IF(AND(OR(ISBLANK(SK$9),SK$9=0)=FALSE,SUM($QP65:$RF65)&gt;0,SK$9='2. Protocols'!$G64),1,0)*'4. Formulations'!$P64</f>
        <v>0</v>
      </c>
      <c r="SL65" s="27">
        <f>IF(AND(OR(ISBLANK(SL$9),SL$9=0)=FALSE,SUM($QP65:$RF65)&gt;0,SL$9='2. Protocols'!$G64),1,0)*'4. Formulations'!$P64</f>
        <v>0</v>
      </c>
      <c r="SM65" s="27">
        <f>IF(AND(OR(ISBLANK(SM$9),SM$9=0)=FALSE,SUM($QP65:$RF65)&gt;0,SM$9='2. Protocols'!$G64),1,0)*'4. Formulations'!$P64</f>
        <v>0</v>
      </c>
      <c r="SN65" s="27">
        <f>IF(AND(OR(ISBLANK(SN$9),SN$9=0)=FALSE,SUM($QP65:$RF65)&gt;0,SN$9='2. Protocols'!$G64),1,0)*'4. Formulations'!$P64</f>
        <v>0</v>
      </c>
      <c r="SO65" s="27">
        <f>IF(AND(OR(ISBLANK(SO$9),SO$9=0)=FALSE,SUM($QP65:$RF65)&gt;0,SO$9='2. Protocols'!$G64),1,0)*'4. Formulations'!$P64</f>
        <v>0</v>
      </c>
      <c r="SP65" s="27">
        <f>IF(AND(OR(ISBLANK(SP$9),SP$9=0)=FALSE,SUM($QP65:$RF65)&gt;0,SP$9='2. Protocols'!$G64),1,0)*'4. Formulations'!$P64</f>
        <v>0</v>
      </c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J65" s="27">
        <f>IF(AND(OR(ISBLANK(TJ$9),TJ$9=0)=FALSE,TJ$9=$DM65),1,0)*'4. Formulations'!$Q64</f>
        <v>0</v>
      </c>
      <c r="TK65" s="27">
        <f>IF(AND(OR(ISBLANK(TK$9),TK$9=0)=FALSE,TK$9=$DM65),1,0)*'4. Formulations'!$Q64</f>
        <v>0</v>
      </c>
      <c r="TL65" s="27">
        <f>IF(AND(OR(ISBLANK(TL$9),TL$9=0)=FALSE,TL$9=$DM65),1,0)*'4. Formulations'!$Q64</f>
        <v>0</v>
      </c>
      <c r="TM65" s="27">
        <f>IF(AND(OR(ISBLANK(TM$9),TM$9=0)=FALSE,TM$9=$DM65),1,0)*'4. Formulations'!$Q64</f>
        <v>0</v>
      </c>
      <c r="TN65" s="27">
        <f>IF(AND(OR(ISBLANK(TN$9),TN$9=0)=FALSE,TN$9=$DM65),1,0)*'4. Formulations'!$Q64</f>
        <v>0</v>
      </c>
      <c r="TO65" s="27">
        <f>IF(AND(OR(ISBLANK(TO$9),TO$9=0)=FALSE,TO$9=$DM65),1,0)*'4. Formulations'!$Q64</f>
        <v>0</v>
      </c>
      <c r="TP65" s="27">
        <f>IF(AND(OR(ISBLANK(TP$9),TP$9=0)=FALSE,TP$9=$DM65),1,0)*'4. Formulations'!$Q64</f>
        <v>0</v>
      </c>
      <c r="TQ65" s="27">
        <f>IF(AND(OR(ISBLANK(TQ$9),TQ$9=0)=FALSE,TQ$9=$DM65),1,0)*'4. Formulations'!$Q64</f>
        <v>0</v>
      </c>
      <c r="TR65" s="27">
        <f>IF(AND(OR(ISBLANK(TR$9),TR$9=0)=FALSE,TR$9=$DM65),1,0)*'4. Formulations'!$Q64</f>
        <v>0</v>
      </c>
      <c r="TS65" s="27">
        <f>IF(AND(OR(ISBLANK(TS$9),TS$9=0)=FALSE,TS$9=$DM65),1,0)*'4. Formulations'!$Q64</f>
        <v>0</v>
      </c>
      <c r="TT65" s="27">
        <f>IF(AND(OR(ISBLANK(TT$9),TT$9=0)=FALSE,TT$9=$DM65),1,0)*'4. Formulations'!$Q64</f>
        <v>0</v>
      </c>
      <c r="TU65" s="27">
        <f>IF(AND(OR(ISBLANK(TU$9),TU$9=0)=FALSE,TU$9=$DM65),1,0)*'4. Formulations'!$Q64</f>
        <v>0</v>
      </c>
      <c r="TV65" s="27">
        <f>IF(AND(OR(ISBLANK(TV$9),TV$9=0)=FALSE,TV$9=$DM65),1,0)*'4. Formulations'!$Q64</f>
        <v>0</v>
      </c>
      <c r="TW65" s="27">
        <f>IF(AND(OR(ISBLANK(TW$9),TW$9=0)=FALSE,TW$9=$DM65),1,0)*'4. Formulations'!$Q64</f>
        <v>0</v>
      </c>
      <c r="TX65" s="27">
        <f>IF(AND(OR(ISBLANK(TX$9),TX$9=0)=FALSE,TX$9=$DM65),1,0)*'4. Formulations'!$Q64</f>
        <v>0</v>
      </c>
      <c r="TY65" s="27">
        <f>IF(AND(OR(ISBLANK(TY$9),TY$9=0)=FALSE,TY$9=$DM65),1,0)*'4. Formulations'!$Q64</f>
        <v>0</v>
      </c>
      <c r="TZ65" s="27">
        <f>IF(AND(OR(ISBLANK(TZ$9),TZ$9=0)=FALSE,TZ$9=$DM65),1,0)*'4. Formulations'!$Q64</f>
        <v>0</v>
      </c>
      <c r="UA65" s="27"/>
      <c r="UB65" s="27"/>
      <c r="UC65" s="27"/>
    </row>
    <row r="66" spans="2:549" ht="15" hidden="1" outlineLevel="1" x14ac:dyDescent="0.25">
      <c r="B66" s="2"/>
      <c r="C66" s="75" t="str">
        <f>IF('2. Protocols'!C65&amp;"+"&amp;'2. Protocols'!E65&amp;"+"&amp;'2. Protocols'!G65="++","",'2. Protocols'!C65&amp;"+"&amp;'2. Protocols'!E65&amp;"+"&amp;'2. Protocols'!G65)</f>
        <v/>
      </c>
      <c r="D66" s="7"/>
      <c r="E66" s="8"/>
      <c r="G66" s="72">
        <f>'2. Protocols'!J65*'1. General Inputs'!$L$13</f>
        <v>0</v>
      </c>
      <c r="H66" s="72" t="e">
        <f>MAX(G66*(1+'1. General Inputs'!$BA$23+HLOOKUP(H$7,'1. General Inputs'!$BC$17:$BE$19,ROWS('1. General Inputs'!$BA$17:$BA$19),0))+(H$76*'2. Protocols'!$O65)+'3. ARV Substitutions'!L88,0)</f>
        <v>#VALUE!</v>
      </c>
      <c r="I66" s="72" t="e">
        <f>MAX(H66*(1+'1. General Inputs'!$BA$23+HLOOKUP(I$7,'1. General Inputs'!$BC$17:$BE$19,ROWS('1. General Inputs'!$BA$17:$BA$19),0))+(I$76*'2. Protocols'!$O65)+'3. ARV Substitutions'!M88,0)</f>
        <v>#VALUE!</v>
      </c>
      <c r="J66" s="72" t="e">
        <f>MAX(I66*(1+'1. General Inputs'!$BA$23+HLOOKUP(J$7,'1. General Inputs'!$BC$17:$BE$19,ROWS('1. General Inputs'!$BA$17:$BA$19),0))+(J$76*'2. Protocols'!$O65)+'3. ARV Substitutions'!N88,0)</f>
        <v>#VALUE!</v>
      </c>
      <c r="K66" s="72" t="e">
        <f>MAX(J66*(1+'1. General Inputs'!$BA$23+HLOOKUP(K$7,'1. General Inputs'!$BC$17:$BE$19,ROWS('1. General Inputs'!$BA$17:$BA$19),0))+(K$76*'2. Protocols'!$O65)+'3. ARV Substitutions'!O88,0)</f>
        <v>#VALUE!</v>
      </c>
      <c r="L66" s="72" t="e">
        <f>MAX(K66*(1+'1. General Inputs'!$BA$23+HLOOKUP(L$7,'1. General Inputs'!$BC$17:$BE$19,ROWS('1. General Inputs'!$BA$17:$BA$19),0))+(L$76*'2. Protocols'!$O65)+'3. ARV Substitutions'!P88,0)</f>
        <v>#VALUE!</v>
      </c>
      <c r="M66" s="72" t="e">
        <f>MAX(L66*(1+'1. General Inputs'!$BA$23+HLOOKUP(M$7,'1. General Inputs'!$BC$17:$BE$19,ROWS('1. General Inputs'!$BA$17:$BA$19),0))+(M$76*'2. Protocols'!$O65)+'3. ARV Substitutions'!Q88,0)</f>
        <v>#VALUE!</v>
      </c>
      <c r="N66" s="72" t="e">
        <f>MAX(M66*(1+'1. General Inputs'!$BA$23+HLOOKUP(N$7,'1. General Inputs'!$BC$17:$BE$19,ROWS('1. General Inputs'!$BA$17:$BA$19),0))+(N$76*'2. Protocols'!$O65)+'3. ARV Substitutions'!R88,0)</f>
        <v>#VALUE!</v>
      </c>
      <c r="O66" s="72" t="e">
        <f>MAX(N66*(1+'1. General Inputs'!$BA$23+HLOOKUP(O$7,'1. General Inputs'!$BC$17:$BE$19,ROWS('1. General Inputs'!$BA$17:$BA$19),0))+(O$76*'2. Protocols'!$O65)+'3. ARV Substitutions'!S88,0)</f>
        <v>#VALUE!</v>
      </c>
      <c r="P66" s="72" t="e">
        <f>MAX(O66*(1+'1. General Inputs'!$BA$23+HLOOKUP(P$7,'1. General Inputs'!$BC$17:$BE$19,ROWS('1. General Inputs'!$BA$17:$BA$19),0))+(P$76*'2. Protocols'!$O65)+'3. ARV Substitutions'!T88,0)</f>
        <v>#VALUE!</v>
      </c>
      <c r="Q66" s="72" t="e">
        <f>MAX(P66*(1+'1. General Inputs'!$BA$23+HLOOKUP(Q$7,'1. General Inputs'!$BC$17:$BE$19,ROWS('1. General Inputs'!$BA$17:$BA$19),0))+(Q$76*'2. Protocols'!$O65)+'3. ARV Substitutions'!U88,0)</f>
        <v>#VALUE!</v>
      </c>
      <c r="R66" s="72" t="e">
        <f>MAX(Q66*(1+'1. General Inputs'!$BA$23+HLOOKUP(R$7,'1. General Inputs'!$BC$17:$BE$19,ROWS('1. General Inputs'!$BA$17:$BA$19),0))+(R$76*'2. Protocols'!$O65)+'3. ARV Substitutions'!V88,0)</f>
        <v>#VALUE!</v>
      </c>
      <c r="S66" s="72" t="e">
        <f>MAX(R66*(1+'1. General Inputs'!$BA$23+HLOOKUP(S$7,'1. General Inputs'!$BC$17:$BE$19,ROWS('1. General Inputs'!$BA$17:$BA$19),0))+(S$76*'2. Protocols'!$O65)+'3. ARV Substitutions'!W88,0)</f>
        <v>#VALUE!</v>
      </c>
      <c r="T66" s="72" t="e">
        <f>MAX(S66*(1+'1. General Inputs'!$BA$23+HLOOKUP(T$7,'1. General Inputs'!$BC$17:$BE$19,ROWS('1. General Inputs'!$BA$17:$BA$19),0))+(T$76*'2. Protocols'!$O65)+'3. ARV Substitutions'!X88,0)</f>
        <v>#VALUE!</v>
      </c>
      <c r="U66" s="72" t="e">
        <f>MAX(T66*(1+'1. General Inputs'!$BA$23+HLOOKUP(U$7,'1. General Inputs'!$BC$17:$BE$19,ROWS('1. General Inputs'!$BA$17:$BA$19),0))+(U$76*'2. Protocols'!$O65)+'3. ARV Substitutions'!Y88,0)</f>
        <v>#VALUE!</v>
      </c>
      <c r="V66" s="72" t="e">
        <f>MAX(U66*(1+'1. General Inputs'!$BA$23+HLOOKUP(V$7,'1. General Inputs'!$BC$17:$BE$19,ROWS('1. General Inputs'!$BA$17:$BA$19),0))+(V$76*'2. Protocols'!$O65)+'3. ARV Substitutions'!Z88,0)</f>
        <v>#VALUE!</v>
      </c>
      <c r="W66" s="72" t="e">
        <f>MAX(V66*(1+'1. General Inputs'!$BA$23+HLOOKUP(W$7,'1. General Inputs'!$BC$17:$BE$19,ROWS('1. General Inputs'!$BA$17:$BA$19),0))+(W$76*'2. Protocols'!$O65)+'3. ARV Substitutions'!AA88,0)</f>
        <v>#VALUE!</v>
      </c>
      <c r="X66" s="72" t="e">
        <f>MAX(W66*(1+'1. General Inputs'!$BA$23+HLOOKUP(X$7,'1. General Inputs'!$BC$17:$BE$19,ROWS('1. General Inputs'!$BA$17:$BA$19),0))+(X$76*'2. Protocols'!$O65)+'3. ARV Substitutions'!AB88,0)</f>
        <v>#VALUE!</v>
      </c>
      <c r="Y66" s="72" t="e">
        <f>MAX(X66*(1+'1. General Inputs'!$BA$23+HLOOKUP(Y$7,'1. General Inputs'!$BC$17:$BE$19,ROWS('1. General Inputs'!$BA$17:$BA$19),0))+(Y$76*'2. Protocols'!$O65)+'3. ARV Substitutions'!AC88,0)</f>
        <v>#VALUE!</v>
      </c>
      <c r="Z66" s="72" t="e">
        <f>MAX(Y66*(1+'1. General Inputs'!$BA$23+HLOOKUP(Z$7,'1. General Inputs'!$BC$17:$BE$19,ROWS('1. General Inputs'!$BA$17:$BA$19),0))+(Z$76*'2. Protocols'!$O65)+'3. ARV Substitutions'!AD88,0)</f>
        <v>#VALUE!</v>
      </c>
      <c r="AA66" s="72" t="e">
        <f>MAX(Z66*(1+'1. General Inputs'!$BA$23+HLOOKUP(AA$7,'1. General Inputs'!$BC$17:$BE$19,ROWS('1. General Inputs'!$BA$17:$BA$19),0))+(AA$76*'2. Protocols'!$O65)+'3. ARV Substitutions'!AE88,0)</f>
        <v>#VALUE!</v>
      </c>
      <c r="AB66" s="72" t="e">
        <f>MAX(AA66*(1+'1. General Inputs'!$BA$23+HLOOKUP(AB$7,'1. General Inputs'!$BC$17:$BE$19,ROWS('1. General Inputs'!$BA$17:$BA$19),0))+(AB$76*'2. Protocols'!$O65)+'3. ARV Substitutions'!AF88,0)</f>
        <v>#VALUE!</v>
      </c>
      <c r="AC66" s="72" t="e">
        <f>MAX(AB66*(1+'1. General Inputs'!$BA$23+HLOOKUP(AC$7,'1. General Inputs'!$BC$17:$BE$19,ROWS('1. General Inputs'!$BA$17:$BA$19),0))+(AC$76*'2. Protocols'!$O65)+'3. ARV Substitutions'!AG88,0)</f>
        <v>#VALUE!</v>
      </c>
      <c r="AD66" s="72" t="e">
        <f>MAX(AC66*(1+'1. General Inputs'!$BA$23+HLOOKUP(AD$7,'1. General Inputs'!$BC$17:$BE$19,ROWS('1. General Inputs'!$BA$17:$BA$19),0))+(AD$76*'2. Protocols'!$O65)+'3. ARV Substitutions'!AH88,0)</f>
        <v>#VALUE!</v>
      </c>
      <c r="AE66" s="72" t="e">
        <f>MAX(AD66*(1+'1. General Inputs'!$BA$23+HLOOKUP(AE$7,'1. General Inputs'!$BC$17:$BE$19,ROWS('1. General Inputs'!$BA$17:$BA$19),0))+(AE$76*'2. Protocols'!$O65)+'3. ARV Substitutions'!AI88,0)</f>
        <v>#VALUE!</v>
      </c>
      <c r="AF66" s="72" t="e">
        <f>MAX(AE66*(1+'1. General Inputs'!$BA$23+HLOOKUP(AF$7,'1. General Inputs'!$BC$17:$BE$19,ROWS('1. General Inputs'!$BA$17:$BA$19),0))+(AF$76*'2. Protocols'!$O65)+'3. ARV Substitutions'!AJ88,0)</f>
        <v>#VALUE!</v>
      </c>
      <c r="AG66" s="72" t="e">
        <f>MAX(AF66*(1+'1. General Inputs'!$BA$23+HLOOKUP(AG$7,'1. General Inputs'!$BC$17:$BE$19,ROWS('1. General Inputs'!$BA$17:$BA$19),0))+(AG$76*'2. Protocols'!$O65)+'3. ARV Substitutions'!AK88,0)</f>
        <v>#VALUE!</v>
      </c>
      <c r="AH66" s="72" t="e">
        <f>MAX(AG66*(1+'1. General Inputs'!$BA$23+HLOOKUP(AH$7,'1. General Inputs'!$BC$17:$BE$19,ROWS('1. General Inputs'!$BA$17:$BA$19),0))+(AH$76*'2. Protocols'!$O65)+'3. ARV Substitutions'!AL88,0)</f>
        <v>#VALUE!</v>
      </c>
      <c r="AI66" s="72" t="e">
        <f>MAX(AH66*(1+'1. General Inputs'!$BA$23+HLOOKUP(AI$7,'1. General Inputs'!$BC$17:$BE$19,ROWS('1. General Inputs'!$BA$17:$BA$19),0))+(AI$76*'2. Protocols'!$O65)+'3. ARV Substitutions'!AM88,0)</f>
        <v>#VALUE!</v>
      </c>
      <c r="AJ66" s="72" t="e">
        <f>MAX(AI66*(1+'1. General Inputs'!$BA$23+HLOOKUP(AJ$7,'1. General Inputs'!$BC$17:$BE$19,ROWS('1. General Inputs'!$BA$17:$BA$19),0))+(AJ$76*'2. Protocols'!$O65)+'3. ARV Substitutions'!AN88,0)</f>
        <v>#VALUE!</v>
      </c>
      <c r="AK66" s="72" t="e">
        <f>MAX(AJ66*(1+'1. General Inputs'!$BA$23+HLOOKUP(AK$7,'1. General Inputs'!$BC$17:$BE$19,ROWS('1. General Inputs'!$BA$17:$BA$19),0))+(AK$76*'2. Protocols'!$O65)+'3. ARV Substitutions'!AO88,0)</f>
        <v>#VALUE!</v>
      </c>
      <c r="AL66" s="72" t="e">
        <f>MAX(AK66*(1+'1. General Inputs'!$BA$23+HLOOKUP(AL$7,'1. General Inputs'!$BC$17:$BE$19,ROWS('1. General Inputs'!$BA$17:$BA$19),0))+(AL$76*'2. Protocols'!$O65)+'3. ARV Substitutions'!AP88,0)</f>
        <v>#VALUE!</v>
      </c>
      <c r="AM66" s="72" t="e">
        <f>MAX(AL66*(1+'1. General Inputs'!$BA$23+HLOOKUP(AM$7,'1. General Inputs'!$BC$17:$BE$19,ROWS('1. General Inputs'!$BA$17:$BA$19),0))+(AM$76*'2. Protocols'!$O65)+'3. ARV Substitutions'!AQ88,0)</f>
        <v>#VALUE!</v>
      </c>
      <c r="AN66" s="72" t="e">
        <f>MAX(AM66*(1+'1. General Inputs'!$BA$23+HLOOKUP(AN$7,'1. General Inputs'!$BC$17:$BE$19,ROWS('1. General Inputs'!$BA$17:$BA$19),0))+(AN$76*'2. Protocols'!$O65)+'3. ARV Substitutions'!AR88,0)</f>
        <v>#VALUE!</v>
      </c>
      <c r="AO66" s="72" t="e">
        <f>MAX(AN66*(1+'1. General Inputs'!$BA$23+HLOOKUP(AO$7,'1. General Inputs'!$BC$17:$BE$19,ROWS('1. General Inputs'!$BA$17:$BA$19),0))+(AO$76*'2. Protocols'!$O65)+'3. ARV Substitutions'!AS88,0)</f>
        <v>#VALUE!</v>
      </c>
      <c r="AP66" s="72" t="e">
        <f>MAX(AO66*(1+'1. General Inputs'!$BA$23+HLOOKUP(AP$7,'1. General Inputs'!$BC$17:$BE$19,ROWS('1. General Inputs'!$BA$17:$BA$19),0))+(AP$76*'2. Protocols'!$O65)+'3. ARV Substitutions'!AT88,0)</f>
        <v>#VALUE!</v>
      </c>
      <c r="AQ66" s="72" t="e">
        <f>MAX(AP66*(1+'1. General Inputs'!$BA$23+HLOOKUP(AQ$7,'1. General Inputs'!$BC$17:$BE$19,ROWS('1. General Inputs'!$BA$17:$BA$19),0))+(AQ$76*'2. Protocols'!$O65)+'3. ARV Substitutions'!AU88,0)</f>
        <v>#VALUE!</v>
      </c>
      <c r="CA66" s="51" t="e">
        <f t="shared" si="68"/>
        <v>#VALUE!</v>
      </c>
      <c r="CB66" s="51" t="e">
        <f t="shared" si="69"/>
        <v>#VALUE!</v>
      </c>
      <c r="CC66" s="51" t="e">
        <f t="shared" si="70"/>
        <v>#VALUE!</v>
      </c>
      <c r="CD66" s="51" t="e">
        <f t="shared" si="71"/>
        <v>#VALUE!</v>
      </c>
      <c r="CE66" s="51" t="e">
        <f t="shared" si="103"/>
        <v>#VALUE!</v>
      </c>
      <c r="CF66" s="51" t="e">
        <f t="shared" si="72"/>
        <v>#VALUE!</v>
      </c>
      <c r="CG66" s="51" t="e">
        <f t="shared" si="73"/>
        <v>#VALUE!</v>
      </c>
      <c r="CH66" s="51" t="e">
        <f t="shared" si="74"/>
        <v>#VALUE!</v>
      </c>
      <c r="CI66" s="51" t="e">
        <f t="shared" si="75"/>
        <v>#VALUE!</v>
      </c>
      <c r="CJ66" s="51" t="e">
        <f t="shared" si="76"/>
        <v>#VALUE!</v>
      </c>
      <c r="CK66" s="51" t="e">
        <f t="shared" si="77"/>
        <v>#VALUE!</v>
      </c>
      <c r="CL66" s="51" t="e">
        <f t="shared" si="78"/>
        <v>#VALUE!</v>
      </c>
      <c r="CM66" s="51" t="e">
        <f t="shared" si="79"/>
        <v>#VALUE!</v>
      </c>
      <c r="CN66" s="51" t="e">
        <f t="shared" si="80"/>
        <v>#VALUE!</v>
      </c>
      <c r="CO66" s="51" t="e">
        <f t="shared" si="81"/>
        <v>#VALUE!</v>
      </c>
      <c r="CP66" s="51" t="e">
        <f t="shared" si="82"/>
        <v>#VALUE!</v>
      </c>
      <c r="CQ66" s="51" t="e">
        <f t="shared" si="83"/>
        <v>#VALUE!</v>
      </c>
      <c r="CR66" s="51" t="e">
        <f t="shared" si="84"/>
        <v>#VALUE!</v>
      </c>
      <c r="CS66" s="51" t="e">
        <f t="shared" si="85"/>
        <v>#VALUE!</v>
      </c>
      <c r="CT66" s="51" t="e">
        <f t="shared" si="86"/>
        <v>#VALUE!</v>
      </c>
      <c r="CU66" s="51" t="e">
        <f t="shared" si="87"/>
        <v>#VALUE!</v>
      </c>
      <c r="CV66" s="51" t="e">
        <f t="shared" si="88"/>
        <v>#VALUE!</v>
      </c>
      <c r="CW66" s="51" t="e">
        <f t="shared" si="89"/>
        <v>#VALUE!</v>
      </c>
      <c r="CX66" s="51" t="e">
        <f t="shared" si="90"/>
        <v>#VALUE!</v>
      </c>
      <c r="CY66" s="51" t="e">
        <f t="shared" si="91"/>
        <v>#VALUE!</v>
      </c>
      <c r="CZ66" s="51" t="e">
        <f t="shared" si="92"/>
        <v>#VALUE!</v>
      </c>
      <c r="DA66" s="51" t="e">
        <f t="shared" si="93"/>
        <v>#VALUE!</v>
      </c>
      <c r="DB66" s="51" t="e">
        <f t="shared" si="94"/>
        <v>#VALUE!</v>
      </c>
      <c r="DC66" s="51" t="e">
        <f t="shared" si="95"/>
        <v>#VALUE!</v>
      </c>
      <c r="DD66" s="51" t="e">
        <f t="shared" si="96"/>
        <v>#VALUE!</v>
      </c>
      <c r="DE66" s="51" t="e">
        <f t="shared" si="97"/>
        <v>#VALUE!</v>
      </c>
      <c r="DF66" s="51" t="e">
        <f t="shared" si="98"/>
        <v>#VALUE!</v>
      </c>
      <c r="DG66" s="51" t="e">
        <f t="shared" si="99"/>
        <v>#VALUE!</v>
      </c>
      <c r="DH66" s="51" t="e">
        <f t="shared" si="100"/>
        <v>#VALUE!</v>
      </c>
      <c r="DI66" s="51" t="e">
        <f t="shared" si="101"/>
        <v>#VALUE!</v>
      </c>
      <c r="DJ66" s="51" t="e">
        <f t="shared" si="102"/>
        <v>#VALUE!</v>
      </c>
      <c r="DL66" s="21" t="str">
        <f>CONCATENATE('2. Protocols'!C65, '2. Protocols'!D65, '2. Protocols'!E65)</f>
        <v>+</v>
      </c>
      <c r="DM66" s="21" t="str">
        <f>CONCATENATE('2. Protocols'!C65, '2. Protocols'!D65, '2. Protocols'!E65, '2. Protocols'!F65, '2. Protocols'!G65,)</f>
        <v>++</v>
      </c>
      <c r="DO66" s="27">
        <f>IF(AND(OR(ISBLANK(DO$9),DO$9=0)=FALSE,OR(DO$9='2. Protocols'!$C65,DO$9='2. Protocols'!$E65,DO$9='2. Protocols'!$G65)),1,0)*'4. Formulations'!$I65</f>
        <v>0</v>
      </c>
      <c r="DP66" s="27">
        <f>IF(AND(OR(ISBLANK(DP$9),DP$9=0)=FALSE,OR(DP$9='2. Protocols'!$C65,DP$9='2. Protocols'!$E65,DP$9='2. Protocols'!$G65)),1,0)*'4. Formulations'!$I65</f>
        <v>0</v>
      </c>
      <c r="DQ66" s="27">
        <f>IF(AND(OR(ISBLANK(DQ$9),DQ$9=0)=FALSE,OR(DQ$9='2. Protocols'!$C65,DQ$9='2. Protocols'!$E65,DQ$9='2. Protocols'!$G65)),1,0)*'4. Formulations'!$I65</f>
        <v>0</v>
      </c>
      <c r="DR66" s="27">
        <f>IF(AND(OR(ISBLANK(DR$9),DR$9=0)=FALSE,OR(DR$9='2. Protocols'!$C65,DR$9='2. Protocols'!$E65,DR$9='2. Protocols'!$G65)),1,0)*'4. Formulations'!$I65</f>
        <v>0</v>
      </c>
      <c r="DS66" s="27">
        <f>IF(AND(OR(ISBLANK(DS$9),DS$9=0)=FALSE,OR(DS$9='2. Protocols'!$C65,DS$9='2. Protocols'!$E65,DS$9='2. Protocols'!$G65)),1,0)*'4. Formulations'!$I65</f>
        <v>0</v>
      </c>
      <c r="DT66" s="27">
        <f>IF(AND(OR(ISBLANK(DT$9),DT$9=0)=FALSE,OR(DT$9='2. Protocols'!$C65,DT$9='2. Protocols'!$E65,DT$9='2. Protocols'!$G65)),1,0)*'4. Formulations'!$I65</f>
        <v>0</v>
      </c>
      <c r="DU66" s="27">
        <f>IF(AND(OR(ISBLANK(DU$9),DU$9=0)=FALSE,OR(DU$9='2. Protocols'!$C65,DU$9='2. Protocols'!$E65,DU$9='2. Protocols'!$G65)),1,0)*'4. Formulations'!$I65</f>
        <v>0</v>
      </c>
      <c r="DV66" s="27">
        <f>IF(AND(OR(ISBLANK(DV$9),DV$9=0)=FALSE,OR(DV$9='2. Protocols'!$C65,DV$9='2. Protocols'!$E65,DV$9='2. Protocols'!$G65)),1,0)*'4. Formulations'!$I65</f>
        <v>0</v>
      </c>
      <c r="DW66" s="27">
        <f>IF(AND(OR(ISBLANK(DW$9),DW$9=0)=FALSE,OR(DW$9='2. Protocols'!$C65,DW$9='2. Protocols'!$E65,DW$9='2. Protocols'!$G65)),1,0)*'4. Formulations'!$I65</f>
        <v>0</v>
      </c>
      <c r="DX66" s="27">
        <f>IF(AND(OR(ISBLANK(DX$9),DX$9=0)=FALSE,OR(DX$9='2. Protocols'!$C65,DX$9='2. Protocols'!$E65,DX$9='2. Protocols'!$G65)),1,0)*'4. Formulations'!$I65</f>
        <v>0</v>
      </c>
      <c r="DY66" s="27">
        <f>IF(AND(OR(ISBLANK(DY$9),DY$9=0)=FALSE,OR(DY$9='2. Protocols'!$C65,DY$9='2. Protocols'!$E65,DY$9='2. Protocols'!$G65)),1,0)*'4. Formulations'!$I65</f>
        <v>0</v>
      </c>
      <c r="DZ66" s="27">
        <f>IF(AND(OR(ISBLANK(DZ$9),DZ$9=0)=FALSE,OR(DZ$9='2. Protocols'!$C65,DZ$9='2. Protocols'!$E65,DZ$9='2. Protocols'!$G65)),1,0)*'4. Formulations'!$I65</f>
        <v>0</v>
      </c>
      <c r="EA66" s="27">
        <f>IF(AND(OR(ISBLANK(EA$9),EA$9=0)=FALSE,OR(EA$9='2. Protocols'!$C65,EA$9='2. Protocols'!$E65,EA$9='2. Protocols'!$G65)),1,0)*'4. Formulations'!$I65</f>
        <v>0</v>
      </c>
      <c r="EB66" s="27">
        <f>IF(AND(OR(ISBLANK(EB$9),EB$9=0)=FALSE,OR(EB$9='2. Protocols'!$C65,EB$9='2. Protocols'!$E65,EB$9='2. Protocols'!$G65)),1,0)*'4. Formulations'!$I65</f>
        <v>0</v>
      </c>
      <c r="EC66" s="27">
        <f>IF(AND(OR(ISBLANK(EC$9),EC$9=0)=FALSE,OR(EC$9='2. Protocols'!$C65,EC$9='2. Protocols'!$E65,EC$9='2. Protocols'!$G65)),1,0)*'4. Formulations'!$I65</f>
        <v>0</v>
      </c>
      <c r="ED66" s="27">
        <f>IF(AND(OR(ISBLANK(ED$9),ED$9=0)=FALSE,OR(ED$9='2. Protocols'!$C65,ED$9='2. Protocols'!$E65,ED$9='2. Protocols'!$G65)),1,0)*'4. Formulations'!$I65</f>
        <v>0</v>
      </c>
      <c r="EE66" s="27">
        <f>IF(AND(OR(ISBLANK(EE$9),EE$9=0)=FALSE,OR(EE$9='2. Protocols'!$C65,EE$9='2. Protocols'!$E65,EE$9='2. Protocols'!$G65)),1,0)*'4. Formulations'!$I65</f>
        <v>0</v>
      </c>
      <c r="EF66" s="27">
        <f>IF(AND(OR(ISBLANK(EF$9),EF$9=0)=FALSE,OR(EF$9='2. Protocols'!$C65,EF$9='2. Protocols'!$E65,EF$9='2. Protocols'!$G65)),1,0)*'4. Formulations'!$I65</f>
        <v>0</v>
      </c>
      <c r="EG66" s="27">
        <f>IF(AND(OR(ISBLANK(EG$9),EG$9=0)=FALSE,OR(EG$9='2. Protocols'!$C65,EG$9='2. Protocols'!$E65,EG$9='2. Protocols'!$G65)),1,0)*'4. Formulations'!$I65</f>
        <v>0</v>
      </c>
      <c r="EH66" s="27">
        <f>IF(AND(OR(ISBLANK(EH$9),EH$9=0)=FALSE,OR(EH$9='2. Protocols'!$C65,EH$9='2. Protocols'!$E65,EH$9='2. Protocols'!$G65)),1,0)*'4. Formulations'!$I65</f>
        <v>0</v>
      </c>
      <c r="EI66" s="27">
        <f>IF(AND(OR(ISBLANK(EI$9),EI$9=0)=FALSE,OR(EI$9='2. Protocols'!$C65,EI$9='2. Protocols'!$E65,EI$9='2. Protocols'!$G65)),1,0)*'4. Formulations'!$I65</f>
        <v>0</v>
      </c>
      <c r="EJ66" s="27">
        <f>IF(AND(OR(ISBLANK(EJ$9),EJ$9=0)=FALSE,OR(EJ$9='2. Protocols'!$C65,EJ$9='2. Protocols'!$E65,EJ$9='2. Protocols'!$G65)),1,0)*'4. Formulations'!$I65</f>
        <v>0</v>
      </c>
      <c r="EK66" s="27">
        <f>IF(AND(OR(ISBLANK(EK$9),EK$9=0)=FALSE,OR(EK$9='2. Protocols'!$C65,EK$9='2. Protocols'!$E65,EK$9='2. Protocols'!$G65)),1,0)*'4. Formulations'!$I65</f>
        <v>0</v>
      </c>
      <c r="EL66" s="27">
        <f>IF(AND(OR(ISBLANK(EL$9),EL$9=0)=FALSE,OR(EL$9='2. Protocols'!$C65,EL$9='2. Protocols'!$E65,EL$9='2. Protocols'!$G65)),1,0)*'4. Formulations'!$I65</f>
        <v>0</v>
      </c>
      <c r="EM66" s="27">
        <f>IF(AND(OR(ISBLANK(EM$9),EM$9=0)=FALSE,OR(EM$9='2. Protocols'!$C65,EM$9='2. Protocols'!$E65,EM$9='2. Protocols'!$G65)),1,0)*'4. Formulations'!$I65</f>
        <v>0</v>
      </c>
      <c r="EN66" s="27">
        <f>IF(AND(OR(ISBLANK(EN$9),EN$9=0)=FALSE,OR(EN$9='2. Protocols'!$C65,EN$9='2. Protocols'!$E65,EN$9='2. Protocols'!$G65)),1,0)*'4. Formulations'!$I65</f>
        <v>0</v>
      </c>
      <c r="EO66" s="27">
        <f>IF(AND(OR(ISBLANK(EO$9),EO$9=0)=FALSE,OR(EO$9='2. Protocols'!$C65,EO$9='2. Protocols'!$E65,EO$9='2. Protocols'!$G65)),1,0)*'4. Formulations'!$I65</f>
        <v>0</v>
      </c>
      <c r="EP66" s="27">
        <f>IF(AND(OR(ISBLANK(EP$9),EP$9=0)=FALSE,OR(EP$9='2. Protocols'!$C65,EP$9='2. Protocols'!$E65,EP$9='2. Protocols'!$G65)),1,0)*'4. Formulations'!$I65</f>
        <v>0</v>
      </c>
      <c r="EQ66" s="27">
        <f>IF(AND(OR(ISBLANK(EQ$9),EQ$9=0)=FALSE,OR(EQ$9='2. Protocols'!$C65,EQ$9='2. Protocols'!$E65,EQ$9='2. Protocols'!$G65)),1,0)*'4. Formulations'!$I65</f>
        <v>0</v>
      </c>
      <c r="ER66" s="27">
        <f>IF(AND(OR(ISBLANK(ER$9),ER$9=0)=FALSE,OR(ER$9='2. Protocols'!$C65,ER$9='2. Protocols'!$E65,ER$9='2. Protocols'!$G65)),1,0)*'4. Formulations'!$I65</f>
        <v>0</v>
      </c>
      <c r="ES66" s="27">
        <f>IF(AND(OR(ISBLANK(ES$9),ES$9=0)=FALSE,OR(ES$9='2. Protocols'!$C65,ES$9='2. Protocols'!$E65,ES$9='2. Protocols'!$G65)),1,0)*'4. Formulations'!$I65</f>
        <v>0</v>
      </c>
      <c r="ET66" s="27">
        <f>IF(AND(OR(ISBLANK(ET$9),ET$9=0)=FALSE,OR(ET$9='2. Protocols'!$C65,ET$9='2. Protocols'!$E65,ET$9='2. Protocols'!$G65)),1,0)*'4. Formulations'!$I65</f>
        <v>0</v>
      </c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N66" s="27">
        <f>IF(AND(OR(ISBLANK(FN$9),FN$9=0)=FALSE,FN$9=$DL66),1,0)*'4. Formulations'!$J65</f>
        <v>0</v>
      </c>
      <c r="FO66" s="27">
        <f>IF(AND(OR(ISBLANK(FO$9),FO$9=0)=FALSE,FO$9=$DL66),1,0)*'4. Formulations'!$J65</f>
        <v>0</v>
      </c>
      <c r="FP66" s="27">
        <f>IF(AND(OR(ISBLANK(FP$9),FP$9=0)=FALSE,FP$9=$DL66),1,0)*'4. Formulations'!$J65</f>
        <v>0</v>
      </c>
      <c r="FQ66" s="27">
        <f>IF(AND(OR(ISBLANK(FQ$9),FQ$9=0)=FALSE,FQ$9=$DL66),1,0)*'4. Formulations'!$J65</f>
        <v>0</v>
      </c>
      <c r="FR66" s="27">
        <f>IF(AND(OR(ISBLANK(FR$9),FR$9=0)=FALSE,FR$9=$DL66),1,0)*'4. Formulations'!$J65</f>
        <v>0</v>
      </c>
      <c r="FS66" s="27">
        <f>IF(AND(OR(ISBLANK(FS$9),FS$9=0)=FALSE,FS$9=$DL66),1,0)*'4. Formulations'!$J65</f>
        <v>0</v>
      </c>
      <c r="FT66" s="27">
        <f>IF(AND(OR(ISBLANK(FT$9),FT$9=0)=FALSE,FT$9=$DL66),1,0)*'4. Formulations'!$J65</f>
        <v>0</v>
      </c>
      <c r="FU66" s="27">
        <f>IF(AND(OR(ISBLANK(FU$9),FU$9=0)=FALSE,FU$9=$DL66),1,0)*'4. Formulations'!$J65</f>
        <v>0</v>
      </c>
      <c r="FV66" s="27">
        <f>IF(AND(OR(ISBLANK(FV$9),FV$9=0)=FALSE,FV$9=$DL66),1,0)*'4. Formulations'!$J65</f>
        <v>0</v>
      </c>
      <c r="FW66" s="27">
        <f>IF(AND(OR(ISBLANK(FW$9),FW$9=0)=FALSE,FW$9=$DL66),1,0)*'4. Formulations'!$J65</f>
        <v>0</v>
      </c>
      <c r="FX66" s="27">
        <f>IF(AND(OR(ISBLANK(FX$9),FX$9=0)=FALSE,FX$9=$DL66),1,0)*'4. Formulations'!$J65</f>
        <v>0</v>
      </c>
      <c r="FY66" s="27">
        <f>IF(AND(OR(ISBLANK(FY$9),FY$9=0)=FALSE,FY$9=$DL66),1,0)*'4. Formulations'!$J65</f>
        <v>0</v>
      </c>
      <c r="FZ66" s="27">
        <f>IF(AND(OR(ISBLANK(FZ$9),FZ$9=0)=FALSE,FZ$9=$DL66),1,0)*'4. Formulations'!$J65</f>
        <v>0</v>
      </c>
      <c r="GA66" s="27">
        <f>IF(AND(OR(ISBLANK(GA$9),GA$9=0)=FALSE,GA$9=$DL66),1,0)*'4. Formulations'!$J65</f>
        <v>0</v>
      </c>
      <c r="GB66" s="27">
        <f>IF(AND(OR(ISBLANK(GB$9),GB$9=0)=FALSE,GB$9=$DL66),1,0)*'4. Formulations'!$J65</f>
        <v>0</v>
      </c>
      <c r="GC66" s="27">
        <f>IF(AND(OR(ISBLANK(GC$9),GC$9=0)=FALSE,GC$9=$DL66),1,0)*'4. Formulations'!$J65</f>
        <v>0</v>
      </c>
      <c r="GD66" s="27">
        <f>IF(AND(OR(ISBLANK(GD$9),GD$9=0)=FALSE,GD$9=$DL66),1,0)*'4. Formulations'!$J65</f>
        <v>0</v>
      </c>
      <c r="GE66" s="27"/>
      <c r="GF66" s="27"/>
      <c r="GG66" s="27"/>
      <c r="GI66" s="27">
        <f>IF(AND(OR(ISBLANK(GI$9),GI$9=0)=FALSE,SUM($FN66:$GD66)&gt;0,GI$9='2. Protocols'!$G65),1,0)*'4. Formulations'!$J65</f>
        <v>0</v>
      </c>
      <c r="GJ66" s="27">
        <f>IF(AND(OR(ISBLANK(GJ$9),GJ$9=0)=FALSE,SUM($FN66:$GD66)&gt;0,GJ$9='2. Protocols'!$G65),1,0)*'4. Formulations'!$J65</f>
        <v>0</v>
      </c>
      <c r="GK66" s="27">
        <f>IF(AND(OR(ISBLANK(GK$9),GK$9=0)=FALSE,SUM($FN66:$GD66)&gt;0,GK$9='2. Protocols'!$G65),1,0)*'4. Formulations'!$J65</f>
        <v>0</v>
      </c>
      <c r="GL66" s="27">
        <f>IF(AND(OR(ISBLANK(GL$9),GL$9=0)=FALSE,SUM($FN66:$GD66)&gt;0,GL$9='2. Protocols'!$G65),1,0)*'4. Formulations'!$J65</f>
        <v>0</v>
      </c>
      <c r="GM66" s="27">
        <f>IF(AND(OR(ISBLANK(GM$9),GM$9=0)=FALSE,SUM($FN66:$GD66)&gt;0,GM$9='2. Protocols'!$G65),1,0)*'4. Formulations'!$J65</f>
        <v>0</v>
      </c>
      <c r="GN66" s="27">
        <f>IF(AND(OR(ISBLANK(GN$9),GN$9=0)=FALSE,SUM($FN66:$GD66)&gt;0,GN$9='2. Protocols'!$G65),1,0)*'4. Formulations'!$J65</f>
        <v>0</v>
      </c>
      <c r="GO66" s="27">
        <f>IF(AND(OR(ISBLANK(GO$9),GO$9=0)=FALSE,SUM($FN66:$GD66)&gt;0,GO$9='2. Protocols'!$G65),1,0)*'4. Formulations'!$J65</f>
        <v>0</v>
      </c>
      <c r="GP66" s="27">
        <f>IF(AND(OR(ISBLANK(GP$9),GP$9=0)=FALSE,SUM($FN66:$GD66)&gt;0,GP$9='2. Protocols'!$G65),1,0)*'4. Formulations'!$J65</f>
        <v>0</v>
      </c>
      <c r="GQ66" s="27">
        <f>IF(AND(OR(ISBLANK(GQ$9),GQ$9=0)=FALSE,SUM($FN66:$GD66)&gt;0,GQ$9='2. Protocols'!$G65),1,0)*'4. Formulations'!$J65</f>
        <v>0</v>
      </c>
      <c r="GR66" s="27">
        <f>IF(AND(OR(ISBLANK(GR$9),GR$9=0)=FALSE,SUM($FN66:$GD66)&gt;0,GR$9='2. Protocols'!$G65),1,0)*'4. Formulations'!$J65</f>
        <v>0</v>
      </c>
      <c r="GS66" s="27">
        <f>IF(AND(OR(ISBLANK(GS$9),GS$9=0)=FALSE,SUM($FN66:$GD66)&gt;0,GS$9='2. Protocols'!$G65),1,0)*'4. Formulations'!$J65</f>
        <v>0</v>
      </c>
      <c r="GT66" s="27">
        <f>IF(AND(OR(ISBLANK(GT$9),GT$9=0)=FALSE,SUM($FN66:$GD66)&gt;0,GT$9='2. Protocols'!$G65),1,0)*'4. Formulations'!$J65</f>
        <v>0</v>
      </c>
      <c r="GU66" s="27">
        <f>IF(AND(OR(ISBLANK(GU$9),GU$9=0)=FALSE,SUM($FN66:$GD66)&gt;0,GU$9='2. Protocols'!$G65),1,0)*'4. Formulations'!$J65</f>
        <v>0</v>
      </c>
      <c r="GV66" s="27">
        <f>IF(AND(OR(ISBLANK(GV$9),GV$9=0)=FALSE,SUM($FN66:$GD66)&gt;0,GV$9='2. Protocols'!$G65),1,0)*'4. Formulations'!$J65</f>
        <v>0</v>
      </c>
      <c r="GW66" s="27">
        <f>IF(AND(OR(ISBLANK(GW$9),GW$9=0)=FALSE,SUM($FN66:$GD66)&gt;0,GW$9='2. Protocols'!$G65),1,0)*'4. Formulations'!$J65</f>
        <v>0</v>
      </c>
      <c r="GX66" s="27">
        <f>IF(AND(OR(ISBLANK(GX$9),GX$9=0)=FALSE,SUM($FN66:$GD66)&gt;0,GX$9='2. Protocols'!$G65),1,0)*'4. Formulations'!$J65</f>
        <v>0</v>
      </c>
      <c r="GY66" s="27">
        <f>IF(AND(OR(ISBLANK(GY$9),GY$9=0)=FALSE,SUM($FN66:$GD66)&gt;0,GY$9='2. Protocols'!$G65),1,0)*'4. Formulations'!$J65</f>
        <v>0</v>
      </c>
      <c r="GZ66" s="27">
        <f>IF(AND(OR(ISBLANK(GZ$9),GZ$9=0)=FALSE,SUM($FN66:$GD66)&gt;0,GZ$9='2. Protocols'!$G65),1,0)*'4. Formulations'!$J65</f>
        <v>0</v>
      </c>
      <c r="HA66" s="27">
        <f>IF(AND(OR(ISBLANK(HA$9),HA$9=0)=FALSE,SUM($FN66:$GD66)&gt;0,HA$9='2. Protocols'!$G65),1,0)*'4. Formulations'!$J65</f>
        <v>0</v>
      </c>
      <c r="HB66" s="27">
        <f>IF(AND(OR(ISBLANK(HB$9),HB$9=0)=FALSE,SUM($FN66:$GD66)&gt;0,HB$9='2. Protocols'!$G65),1,0)*'4. Formulations'!$J65</f>
        <v>0</v>
      </c>
      <c r="HC66" s="27">
        <f>IF(AND(OR(ISBLANK(HC$9),HC$9=0)=FALSE,SUM($FN66:$GD66)&gt;0,HC$9='2. Protocols'!$G65),1,0)*'4. Formulations'!$J65</f>
        <v>0</v>
      </c>
      <c r="HD66" s="27">
        <f>IF(AND(OR(ISBLANK(HD$9),HD$9=0)=FALSE,SUM($FN66:$GD66)&gt;0,HD$9='2. Protocols'!$G65),1,0)*'4. Formulations'!$J65</f>
        <v>0</v>
      </c>
      <c r="HE66" s="27">
        <f>IF(AND(OR(ISBLANK(HE$9),HE$9=0)=FALSE,SUM($FN66:$GD66)&gt;0,HE$9='2. Protocols'!$G65),1,0)*'4. Formulations'!$J65</f>
        <v>0</v>
      </c>
      <c r="HF66" s="27">
        <f>IF(AND(OR(ISBLANK(HF$9),HF$9=0)=FALSE,SUM($FN66:$GD66)&gt;0,HF$9='2. Protocols'!$G65),1,0)*'4. Formulations'!$J65</f>
        <v>0</v>
      </c>
      <c r="HG66" s="27">
        <f>IF(AND(OR(ISBLANK(HG$9),HG$9=0)=FALSE,SUM($FN66:$GD66)&gt;0,HG$9='2. Protocols'!$G65),1,0)*'4. Formulations'!$J65</f>
        <v>0</v>
      </c>
      <c r="HH66" s="27">
        <f>IF(AND(OR(ISBLANK(HH$9),HH$9=0)=FALSE,SUM($FN66:$GD66)&gt;0,HH$9='2. Protocols'!$G65),1,0)*'4. Formulations'!$J65</f>
        <v>0</v>
      </c>
      <c r="HI66" s="27">
        <f>IF(AND(OR(ISBLANK(HI$9),HI$9=0)=FALSE,SUM($FN66:$GD66)&gt;0,HI$9='2. Protocols'!$G65),1,0)*'4. Formulations'!$J65</f>
        <v>0</v>
      </c>
      <c r="HJ66" s="27">
        <f>IF(AND(OR(ISBLANK(HJ$9),HJ$9=0)=FALSE,SUM($FN66:$GD66)&gt;0,HJ$9='2. Protocols'!$G65),1,0)*'4. Formulations'!$J65</f>
        <v>0</v>
      </c>
      <c r="HK66" s="27">
        <f>IF(AND(OR(ISBLANK(HK$9),HK$9=0)=FALSE,SUM($FN66:$GD66)&gt;0,HK$9='2. Protocols'!$G65),1,0)*'4. Formulations'!$J65</f>
        <v>0</v>
      </c>
      <c r="HL66" s="27">
        <f>IF(AND(OR(ISBLANK(HL$9),HL$9=0)=FALSE,SUM($FN66:$GD66)&gt;0,HL$9='2. Protocols'!$G65),1,0)*'4. Formulations'!$J65</f>
        <v>0</v>
      </c>
      <c r="HM66" s="27">
        <f>IF(AND(OR(ISBLANK(HM$9),HM$9=0)=FALSE,SUM($FN66:$GD66)&gt;0,HM$9='2. Protocols'!$G65),1,0)*'4. Formulations'!$J65</f>
        <v>0</v>
      </c>
      <c r="HN66" s="27">
        <f>IF(AND(OR(ISBLANK(HN$9),HN$9=0)=FALSE,SUM($FN66:$GD66)&gt;0,HN$9='2. Protocols'!$G65),1,0)*'4. Formulations'!$J65</f>
        <v>0</v>
      </c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H66" s="27">
        <f>IF(AND(OR(ISBLANK(GI$9),GI$9=0)=FALSE,IH$9=$DM66),1,0)*'4. Formulations'!$K65</f>
        <v>0</v>
      </c>
      <c r="II66" s="27">
        <f>IF(AND(OR(ISBLANK(GJ$9),GJ$9=0)=FALSE,II$9=$DM66),1,0)*'4. Formulations'!$K65</f>
        <v>0</v>
      </c>
      <c r="IJ66" s="27">
        <f>IF(AND(OR(ISBLANK(GK$9),GK$9=0)=FALSE,IJ$9=$DM66),1,0)*'4. Formulations'!$K65</f>
        <v>0</v>
      </c>
      <c r="IK66" s="27">
        <f>IF(AND(OR(ISBLANK(GL$9),GL$9=0)=FALSE,IK$9=$DM66),1,0)*'4. Formulations'!$K65</f>
        <v>0</v>
      </c>
      <c r="IL66" s="27">
        <f>IF(AND(OR(ISBLANK(GM$9),GM$9=0)=FALSE,IL$9=$DM66),1,0)*'4. Formulations'!$K65</f>
        <v>0</v>
      </c>
      <c r="IM66" s="27">
        <f>IF(AND(OR(ISBLANK(GN$9),GN$9=0)=FALSE,IM$9=$DM66),1,0)*'4. Formulations'!$K65</f>
        <v>0</v>
      </c>
      <c r="IN66" s="27">
        <f>IF(AND(OR(ISBLANK(GO$9),GO$9=0)=FALSE,IN$9=$DM66),1,0)*'4. Formulations'!$K65</f>
        <v>0</v>
      </c>
      <c r="IO66" s="27">
        <f>IF(AND(OR(ISBLANK(GP$9),GP$9=0)=FALSE,IO$9=$DM66),1,0)*'4. Formulations'!$K65</f>
        <v>0</v>
      </c>
      <c r="IP66" s="27">
        <f>IF(AND(OR(ISBLANK(GQ$9),GQ$9=0)=FALSE,IP$9=$DM66),1,0)*'4. Formulations'!$K65</f>
        <v>0</v>
      </c>
      <c r="IQ66" s="27">
        <f>IF(AND(OR(ISBLANK(GR$9),GR$9=0)=FALSE,IQ$9=$DM66),1,0)*'4. Formulations'!$K65</f>
        <v>0</v>
      </c>
      <c r="IR66" s="27">
        <f>IF(AND(OR(ISBLANK(GS$9),GS$9=0)=FALSE,IR$9=$DM66),1,0)*'4. Formulations'!$K65</f>
        <v>0</v>
      </c>
      <c r="IS66" s="27">
        <f>IF(AND(OR(ISBLANK(GO$9),GO$9=0)=FALSE,IS$9=$DM66),1,0)*'4. Formulations'!$K65</f>
        <v>0</v>
      </c>
      <c r="IT66" s="27">
        <f>IF(AND(OR(ISBLANK(GP$9),GP$9=0)=FALSE,IT$9=$DM66),1,0)*'4. Formulations'!$K65</f>
        <v>0</v>
      </c>
      <c r="IU66" s="27">
        <f>IF(AND(OR(ISBLANK(GQ$9),GQ$9=0)=FALSE,IU$9=$DM66),1,0)*'4. Formulations'!$K65</f>
        <v>0</v>
      </c>
      <c r="IV66" s="27"/>
      <c r="IW66" s="27"/>
      <c r="IX66" s="27"/>
      <c r="IY66" s="27"/>
      <c r="IZ66" s="27"/>
      <c r="JA66" s="27"/>
      <c r="JC66" s="27">
        <f>IF(AND(OR(ISBLANK(JC$9),JC$9=0)=FALSE,OR(JC$9='2. Protocols'!$C65,JC$9='2. Protocols'!$E65,JC$9='2. Protocols'!$G65)),1,0)*'4. Formulations'!$L65</f>
        <v>0</v>
      </c>
      <c r="JD66" s="27">
        <f>IF(AND(OR(ISBLANK(JD$9),JD$9=0)=FALSE,OR(JD$9='2. Protocols'!$C65,JD$9='2. Protocols'!$E65,JD$9='2. Protocols'!$G65)),1,0)*'4. Formulations'!$L65</f>
        <v>0</v>
      </c>
      <c r="JE66" s="27">
        <f>IF(AND(OR(ISBLANK(JE$9),JE$9=0)=FALSE,OR(JE$9='2. Protocols'!$C65,JE$9='2. Protocols'!$E65,JE$9='2. Protocols'!$G65)),1,0)*'4. Formulations'!$L65</f>
        <v>0</v>
      </c>
      <c r="JF66" s="27">
        <f>IF(AND(OR(ISBLANK(JF$9),JF$9=0)=FALSE,OR(JF$9='2. Protocols'!$C65,JF$9='2. Protocols'!$E65,JF$9='2. Protocols'!$G65)),1,0)*'4. Formulations'!$L65</f>
        <v>0</v>
      </c>
      <c r="JG66" s="27">
        <f>IF(AND(OR(ISBLANK(JG$9),JG$9=0)=FALSE,OR(JG$9='2. Protocols'!$C65,JG$9='2. Protocols'!$E65,JG$9='2. Protocols'!$G65)),1,0)*'4. Formulations'!$L65</f>
        <v>0</v>
      </c>
      <c r="JH66" s="27">
        <f>IF(AND(OR(ISBLANK(JH$9),JH$9=0)=FALSE,OR(JH$9='2. Protocols'!$C65,JH$9='2. Protocols'!$E65,JH$9='2. Protocols'!$G65)),1,0)*'4. Formulations'!$L65</f>
        <v>0</v>
      </c>
      <c r="JI66" s="27">
        <f>IF(AND(OR(ISBLANK(JI$9),JI$9=0)=FALSE,OR(JI$9='2. Protocols'!$C65,JI$9='2. Protocols'!$E65,JI$9='2. Protocols'!$G65)),1,0)*'4. Formulations'!$L65</f>
        <v>0</v>
      </c>
      <c r="JJ66" s="27">
        <f>IF(AND(OR(ISBLANK(JJ$9),JJ$9=0)=FALSE,OR(JJ$9='2. Protocols'!$C65,JJ$9='2. Protocols'!$E65,JJ$9='2. Protocols'!$G65)),1,0)*'4. Formulations'!$L65</f>
        <v>0</v>
      </c>
      <c r="JK66" s="27">
        <f>IF(AND(OR(ISBLANK(JK$9),JK$9=0)=FALSE,OR(JK$9='2. Protocols'!$C65,JK$9='2. Protocols'!$E65,JK$9='2. Protocols'!$G65)),1,0)*'4. Formulations'!$L65</f>
        <v>0</v>
      </c>
      <c r="JL66" s="27">
        <f>IF(AND(OR(ISBLANK(JL$9),JL$9=0)=FALSE,OR(JL$9='2. Protocols'!$C65,JL$9='2. Protocols'!$E65,JL$9='2. Protocols'!$G65)),1,0)*'4. Formulations'!$L65</f>
        <v>0</v>
      </c>
      <c r="JM66" s="27">
        <f>IF(AND(OR(ISBLANK(JM$9),JM$9=0)=FALSE,OR(JM$9='2. Protocols'!$C65,JM$9='2. Protocols'!$E65,JM$9='2. Protocols'!$G65)),1,0)*'4. Formulations'!$L65</f>
        <v>0</v>
      </c>
      <c r="JN66" s="27">
        <f>IF(AND(OR(ISBLANK(JN$9),JN$9=0)=FALSE,OR(JN$9='2. Protocols'!$C65,JN$9='2. Protocols'!$E65,JN$9='2. Protocols'!$G65)),1,0)*'4. Formulations'!$L65</f>
        <v>0</v>
      </c>
      <c r="JO66" s="27">
        <f>IF(AND(OR(ISBLANK(JO$9),JO$9=0)=FALSE,OR(JO$9='2. Protocols'!$C65,JO$9='2. Protocols'!$E65,JO$9='2. Protocols'!$G65)),1,0)*'4. Formulations'!$L65</f>
        <v>0</v>
      </c>
      <c r="JP66" s="27">
        <f>IF(AND(OR(ISBLANK(JP$9),JP$9=0)=FALSE,OR(JP$9='2. Protocols'!$C65,JP$9='2. Protocols'!$E65,JP$9='2. Protocols'!$G65)),1,0)*'4. Formulations'!$L65</f>
        <v>0</v>
      </c>
      <c r="JQ66" s="27">
        <f>IF(AND(OR(ISBLANK(JQ$9),JQ$9=0)=FALSE,OR(JQ$9='2. Protocols'!$C65,JQ$9='2. Protocols'!$E65,JQ$9='2. Protocols'!$G65)),1,0)*'4. Formulations'!$L65</f>
        <v>0</v>
      </c>
      <c r="JR66" s="27">
        <f>IF(AND(OR(ISBLANK(JR$9),JR$9=0)=FALSE,OR(JR$9='2. Protocols'!$C65,JR$9='2. Protocols'!$E65,JR$9='2. Protocols'!$G65)),1,0)*'4. Formulations'!$L65</f>
        <v>0</v>
      </c>
      <c r="JS66" s="27">
        <f>IF(AND(OR(ISBLANK(JS$9),JS$9=0)=FALSE,OR(JS$9='2. Protocols'!$C65,JS$9='2. Protocols'!$E65,JS$9='2. Protocols'!$G65)),1,0)*'4. Formulations'!$L65</f>
        <v>0</v>
      </c>
      <c r="JT66" s="27">
        <f>IF(AND(OR(ISBLANK(JT$9),JT$9=0)=FALSE,OR(JT$9='2. Protocols'!$C65,JT$9='2. Protocols'!$E65,JT$9='2. Protocols'!$G65)),1,0)*'4. Formulations'!$L65</f>
        <v>0</v>
      </c>
      <c r="JU66" s="27">
        <f>IF(AND(OR(ISBLANK(JU$9),JU$9=0)=FALSE,OR(JU$9='2. Protocols'!$C65,JU$9='2. Protocols'!$E65,JU$9='2. Protocols'!$G65)),1,0)*'4. Formulations'!$L65</f>
        <v>0</v>
      </c>
      <c r="JV66" s="27">
        <f>IF(AND(OR(ISBLANK(JV$9),JV$9=0)=FALSE,OR(JV$9='2. Protocols'!$C65,JV$9='2. Protocols'!$E65,JV$9='2. Protocols'!$G65)),1,0)*'4. Formulations'!$L65</f>
        <v>0</v>
      </c>
      <c r="JW66" s="27">
        <f>IF(AND(OR(ISBLANK(JW$9),JW$9=0)=FALSE,OR(JW$9='2. Protocols'!$C65,JW$9='2. Protocols'!$E65,JW$9='2. Protocols'!$G65)),1,0)*'4. Formulations'!$L65</f>
        <v>0</v>
      </c>
      <c r="JX66" s="27">
        <f>IF(AND(OR(ISBLANK(JX$9),JX$9=0)=FALSE,OR(JX$9='2. Protocols'!$C65,JX$9='2. Protocols'!$E65,JX$9='2. Protocols'!$G65)),1,0)*'4. Formulations'!$L65</f>
        <v>0</v>
      </c>
      <c r="JY66" s="27">
        <f>IF(AND(OR(ISBLANK(JY$9),JY$9=0)=FALSE,OR(JY$9='2. Protocols'!$C65,JY$9='2. Protocols'!$E65,JY$9='2. Protocols'!$G65)),1,0)*'4. Formulations'!$L65</f>
        <v>0</v>
      </c>
      <c r="JZ66" s="27">
        <f>IF(AND(OR(ISBLANK(JZ$9),JZ$9=0)=FALSE,OR(JZ$9='2. Protocols'!$C65,JZ$9='2. Protocols'!$E65,JZ$9='2. Protocols'!$G65)),1,0)*'4. Formulations'!$L65</f>
        <v>0</v>
      </c>
      <c r="KA66" s="27">
        <f>IF(AND(OR(ISBLANK(KA$9),KA$9=0)=FALSE,OR(KA$9='2. Protocols'!$C65,KA$9='2. Protocols'!$E65,KA$9='2. Protocols'!$G65)),1,0)*'4. Formulations'!$L65</f>
        <v>0</v>
      </c>
      <c r="KB66" s="27">
        <f>IF(AND(OR(ISBLANK(KB$9),KB$9=0)=FALSE,OR(KB$9='2. Protocols'!$C65,KB$9='2. Protocols'!$E65,KB$9='2. Protocols'!$G65)),1,0)*'4. Formulations'!$L65</f>
        <v>0</v>
      </c>
      <c r="KC66" s="27">
        <f>IF(AND(OR(ISBLANK(KC$9),KC$9=0)=FALSE,OR(KC$9='2. Protocols'!$C65,KC$9='2. Protocols'!$E65,KC$9='2. Protocols'!$G65)),1,0)*'4. Formulations'!$L65</f>
        <v>0</v>
      </c>
      <c r="KD66" s="27">
        <f>IF(AND(OR(ISBLANK(KD$9),KD$9=0)=FALSE,OR(KD$9='2. Protocols'!$C65,KD$9='2. Protocols'!$E65,KD$9='2. Protocols'!$G65)),1,0)*'4. Formulations'!$L65</f>
        <v>0</v>
      </c>
      <c r="KE66" s="27">
        <f>IF(AND(OR(ISBLANK(KE$9),KE$9=0)=FALSE,OR(KE$9='2. Protocols'!$C65,KE$9='2. Protocols'!$E65,KE$9='2. Protocols'!$G65)),1,0)*'4. Formulations'!$L65</f>
        <v>0</v>
      </c>
      <c r="KF66" s="27">
        <f>IF(AND(OR(ISBLANK(KF$9),KF$9=0)=FALSE,OR(KF$9='2. Protocols'!$C65,KF$9='2. Protocols'!$E65,KF$9='2. Protocols'!$G65)),1,0)*'4. Formulations'!$L65</f>
        <v>0</v>
      </c>
      <c r="KG66" s="27">
        <f>IF(AND(OR(ISBLANK(KG$9),KG$9=0)=FALSE,OR(KG$9='2. Protocols'!$C65,KG$9='2. Protocols'!$E65,KG$9='2. Protocols'!$G65)),1,0)*'4. Formulations'!$L65</f>
        <v>0</v>
      </c>
      <c r="KH66" s="27">
        <f>IF(AND(OR(ISBLANK(KH$9),KH$9=0)=FALSE,OR(KH$9='2. Protocols'!$C65,KH$9='2. Protocols'!$E65,KH$9='2. Protocols'!$G65)),1,0)*'4. Formulations'!$L65</f>
        <v>0</v>
      </c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B66" s="27">
        <f>IF(AND(OR(ISBLANK(LB$9),LB$9=0)=FALSE,LB$9=$DL66),1,0)*'4. Formulations'!$M65</f>
        <v>0</v>
      </c>
      <c r="LC66" s="27">
        <f>IF(AND(OR(ISBLANK(LC$9),LC$9=0)=FALSE,LC$9=$DL66),1,0)*'4. Formulations'!$M65</f>
        <v>0</v>
      </c>
      <c r="LD66" s="27">
        <f>IF(AND(OR(ISBLANK(LD$9),LD$9=0)=FALSE,LD$9=$DL66),1,0)*'4. Formulations'!$M65</f>
        <v>0</v>
      </c>
      <c r="LE66" s="27">
        <f>IF(AND(OR(ISBLANK(LE$9),LE$9=0)=FALSE,LE$9=$DL66),1,0)*'4. Formulations'!$M65</f>
        <v>0</v>
      </c>
      <c r="LF66" s="27">
        <f>IF(AND(OR(ISBLANK(LF$9),LF$9=0)=FALSE,LF$9=$DL66),1,0)*'4. Formulations'!$M65</f>
        <v>0</v>
      </c>
      <c r="LG66" s="27">
        <f>IF(AND(OR(ISBLANK(LG$9),LG$9=0)=FALSE,LG$9=$DL66),1,0)*'4. Formulations'!$M65</f>
        <v>0</v>
      </c>
      <c r="LH66" s="27">
        <f>IF(AND(OR(ISBLANK(LH$9),LH$9=0)=FALSE,LH$9=$DL66),1,0)*'4. Formulations'!$M65</f>
        <v>0</v>
      </c>
      <c r="LI66" s="27">
        <f>IF(AND(OR(ISBLANK(LI$9),LI$9=0)=FALSE,LI$9=$DL66),1,0)*'4. Formulations'!$M65</f>
        <v>0</v>
      </c>
      <c r="LJ66" s="27">
        <f>IF(AND(OR(ISBLANK(LJ$9),LJ$9=0)=FALSE,LJ$9=$DL66),1,0)*'4. Formulations'!$M65</f>
        <v>0</v>
      </c>
      <c r="LK66" s="27">
        <f>IF(AND(OR(ISBLANK(LK$9),LK$9=0)=FALSE,LK$9=$DL66),1,0)*'4. Formulations'!$M65</f>
        <v>0</v>
      </c>
      <c r="LL66" s="27">
        <f>IF(AND(OR(ISBLANK(LL$9),LL$9=0)=FALSE,LL$9=$DL66),1,0)*'4. Formulations'!$M65</f>
        <v>0</v>
      </c>
      <c r="LM66" s="27">
        <f>IF(AND(OR(ISBLANK(LM$9),LM$9=0)=FALSE,LM$9=$DL66),1,0)*'4. Formulations'!$M65</f>
        <v>0</v>
      </c>
      <c r="LN66" s="27">
        <f>IF(AND(OR(ISBLANK(LN$9),LN$9=0)=FALSE,LN$9=$DL66),1,0)*'4. Formulations'!$M65</f>
        <v>0</v>
      </c>
      <c r="LO66" s="27">
        <f>IF(AND(OR(ISBLANK(LO$9),LO$9=0)=FALSE,LO$9=$DL66),1,0)*'4. Formulations'!$M65</f>
        <v>0</v>
      </c>
      <c r="LP66" s="27">
        <f>IF(AND(OR(ISBLANK(LP$9),LP$9=0)=FALSE,LP$9=$DL66),1,0)*'4. Formulations'!$M65</f>
        <v>0</v>
      </c>
      <c r="LQ66" s="27">
        <f>IF(AND(OR(ISBLANK(LQ$9),LQ$9=0)=FALSE,LQ$9=$DL66),1,0)*'4. Formulations'!$M65</f>
        <v>0</v>
      </c>
      <c r="LR66" s="27">
        <f>IF(AND(OR(ISBLANK(LR$9),LR$9=0)=FALSE,LR$9=$DL66),1,0)*'4. Formulations'!$M65</f>
        <v>0</v>
      </c>
      <c r="LS66" s="27"/>
      <c r="LT66" s="27"/>
      <c r="LU66" s="27"/>
      <c r="LW66" s="27">
        <f>IF(AND(OR(ISBLANK(LW$9),LW$9=0)=FALSE,SUM($LB66:$LR66)&gt;0,LW$9='2. Protocols'!$G65),1,0)*'4. Formulations'!$M65</f>
        <v>0</v>
      </c>
      <c r="LX66" s="27">
        <f>IF(AND(OR(ISBLANK(LX$9),LX$9=0)=FALSE,SUM($LB66:$LR66)&gt;0,LX$9='2. Protocols'!$G65),1,0)*'4. Formulations'!$M65</f>
        <v>0</v>
      </c>
      <c r="LY66" s="27">
        <f>IF(AND(OR(ISBLANK(LY$9),LY$9=0)=FALSE,SUM($LB66:$LR66)&gt;0,LY$9='2. Protocols'!$G65),1,0)*'4. Formulations'!$M65</f>
        <v>0</v>
      </c>
      <c r="LZ66" s="27">
        <f>IF(AND(OR(ISBLANK(LZ$9),LZ$9=0)=FALSE,SUM($LB66:$LR66)&gt;0,LZ$9='2. Protocols'!$G65),1,0)*'4. Formulations'!$M65</f>
        <v>0</v>
      </c>
      <c r="MA66" s="27">
        <f>IF(AND(OR(ISBLANK(MA$9),MA$9=0)=FALSE,SUM($LB66:$LR66)&gt;0,MA$9='2. Protocols'!$G65),1,0)*'4. Formulations'!$M65</f>
        <v>0</v>
      </c>
      <c r="MB66" s="27">
        <f>IF(AND(OR(ISBLANK(MB$9),MB$9=0)=FALSE,SUM($LB66:$LR66)&gt;0,MB$9='2. Protocols'!$G65),1,0)*'4. Formulations'!$M65</f>
        <v>0</v>
      </c>
      <c r="MC66" s="27">
        <f>IF(AND(OR(ISBLANK(MC$9),MC$9=0)=FALSE,SUM($LB66:$LR66)&gt;0,MC$9='2. Protocols'!$G65),1,0)*'4. Formulations'!$M65</f>
        <v>0</v>
      </c>
      <c r="MD66" s="27">
        <f>IF(AND(OR(ISBLANK(MD$9),MD$9=0)=FALSE,SUM($LB66:$LR66)&gt;0,MD$9='2. Protocols'!$G65),1,0)*'4. Formulations'!$M65</f>
        <v>0</v>
      </c>
      <c r="ME66" s="27">
        <f>IF(AND(OR(ISBLANK(ME$9),ME$9=0)=FALSE,SUM($LB66:$LR66)&gt;0,ME$9='2. Protocols'!$G65),1,0)*'4. Formulations'!$M65</f>
        <v>0</v>
      </c>
      <c r="MF66" s="27">
        <f>IF(AND(OR(ISBLANK(MF$9),MF$9=0)=FALSE,SUM($LB66:$LR66)&gt;0,MF$9='2. Protocols'!$G65),1,0)*'4. Formulations'!$M65</f>
        <v>0</v>
      </c>
      <c r="MG66" s="27">
        <f>IF(AND(OR(ISBLANK(MG$9),MG$9=0)=FALSE,SUM($LB66:$LR66)&gt;0,MG$9='2. Protocols'!$G65),1,0)*'4. Formulations'!$M65</f>
        <v>0</v>
      </c>
      <c r="MH66" s="27">
        <f>IF(AND(OR(ISBLANK(MH$9),MH$9=0)=FALSE,SUM($LB66:$LR66)&gt;0,MH$9='2. Protocols'!$G65),1,0)*'4. Formulations'!$M65</f>
        <v>0</v>
      </c>
      <c r="MI66" s="27">
        <f>IF(AND(OR(ISBLANK(MI$9),MI$9=0)=FALSE,SUM($LB66:$LR66)&gt;0,MI$9='2. Protocols'!$G65),1,0)*'4. Formulations'!$M65</f>
        <v>0</v>
      </c>
      <c r="MJ66" s="27">
        <f>IF(AND(OR(ISBLANK(MJ$9),MJ$9=0)=FALSE,SUM($LB66:$LR66)&gt;0,MJ$9='2. Protocols'!$G65),1,0)*'4. Formulations'!$M65</f>
        <v>0</v>
      </c>
      <c r="MK66" s="27">
        <f>IF(AND(OR(ISBLANK(MK$9),MK$9=0)=FALSE,SUM($LB66:$LR66)&gt;0,MK$9='2. Protocols'!$G65),1,0)*'4. Formulations'!$M65</f>
        <v>0</v>
      </c>
      <c r="ML66" s="27">
        <f>IF(AND(OR(ISBLANK(ML$9),ML$9=0)=FALSE,SUM($LB66:$LR66)&gt;0,ML$9='2. Protocols'!$G65),1,0)*'4. Formulations'!$M65</f>
        <v>0</v>
      </c>
      <c r="MM66" s="27">
        <f>IF(AND(OR(ISBLANK(MM$9),MM$9=0)=FALSE,SUM($LB66:$LR66)&gt;0,MM$9='2. Protocols'!$G65),1,0)*'4. Formulations'!$M65</f>
        <v>0</v>
      </c>
      <c r="MN66" s="27">
        <f>IF(AND(OR(ISBLANK(MN$9),MN$9=0)=FALSE,SUM($LB66:$LR66)&gt;0,MN$9='2. Protocols'!$G65),1,0)*'4. Formulations'!$M65</f>
        <v>0</v>
      </c>
      <c r="MO66" s="27">
        <f>IF(AND(OR(ISBLANK(MO$9),MO$9=0)=FALSE,SUM($LB66:$LR66)&gt;0,MO$9='2. Protocols'!$G65),1,0)*'4. Formulations'!$M65</f>
        <v>0</v>
      </c>
      <c r="MP66" s="27">
        <f>IF(AND(OR(ISBLANK(MP$9),MP$9=0)=FALSE,SUM($LB66:$LR66)&gt;0,MP$9='2. Protocols'!$G65),1,0)*'4. Formulations'!$M65</f>
        <v>0</v>
      </c>
      <c r="MQ66" s="27">
        <f>IF(AND(OR(ISBLANK(MQ$9),MQ$9=0)=FALSE,SUM($LB66:$LR66)&gt;0,MQ$9='2. Protocols'!$G65),1,0)*'4. Formulations'!$M65</f>
        <v>0</v>
      </c>
      <c r="MR66" s="27">
        <f>IF(AND(OR(ISBLANK(MR$9),MR$9=0)=FALSE,SUM($LB66:$LR66)&gt;0,MR$9='2. Protocols'!$G65),1,0)*'4. Formulations'!$M65</f>
        <v>0</v>
      </c>
      <c r="MS66" s="27">
        <f>IF(AND(OR(ISBLANK(MS$9),MS$9=0)=FALSE,SUM($LB66:$LR66)&gt;0,MS$9='2. Protocols'!$G65),1,0)*'4. Formulations'!$M65</f>
        <v>0</v>
      </c>
      <c r="MT66" s="27">
        <f>IF(AND(OR(ISBLANK(MT$9),MT$9=0)=FALSE,SUM($LB66:$LR66)&gt;0,MT$9='2. Protocols'!$G65),1,0)*'4. Formulations'!$M65</f>
        <v>0</v>
      </c>
      <c r="MU66" s="27">
        <f>IF(AND(OR(ISBLANK(MU$9),MU$9=0)=FALSE,SUM($LB66:$LR66)&gt;0,MU$9='2. Protocols'!$G65),1,0)*'4. Formulations'!$M65</f>
        <v>0</v>
      </c>
      <c r="MV66" s="27">
        <f>IF(AND(OR(ISBLANK(MV$9),MV$9=0)=FALSE,SUM($LB66:$LR66)&gt;0,MV$9='2. Protocols'!$G65),1,0)*'4. Formulations'!$M65</f>
        <v>0</v>
      </c>
      <c r="MW66" s="27">
        <f>IF(AND(OR(ISBLANK(MW$9),MW$9=0)=FALSE,SUM($LB66:$LR66)&gt;0,MW$9='2. Protocols'!$G65),1,0)*'4. Formulations'!$M65</f>
        <v>0</v>
      </c>
      <c r="MX66" s="27">
        <f>IF(AND(OR(ISBLANK(MX$9),MX$9=0)=FALSE,SUM($LB66:$LR66)&gt;0,MX$9='2. Protocols'!$G65),1,0)*'4. Formulations'!$M65</f>
        <v>0</v>
      </c>
      <c r="MY66" s="27">
        <f>IF(AND(OR(ISBLANK(MY$9),MY$9=0)=FALSE,SUM($LB66:$LR66)&gt;0,MY$9='2. Protocols'!$G65),1,0)*'4. Formulations'!$M65</f>
        <v>0</v>
      </c>
      <c r="MZ66" s="27">
        <f>IF(AND(OR(ISBLANK(MZ$9),MZ$9=0)=FALSE,SUM($LB66:$LR66)&gt;0,MZ$9='2. Protocols'!$G65),1,0)*'4. Formulations'!$M65</f>
        <v>0</v>
      </c>
      <c r="NA66" s="27">
        <f>IF(AND(OR(ISBLANK(NA$9),NA$9=0)=FALSE,SUM($LB66:$LR66)&gt;0,NA$9='2. Protocols'!$G65),1,0)*'4. Formulations'!$M65</f>
        <v>0</v>
      </c>
      <c r="NB66" s="27">
        <f>IF(AND(OR(ISBLANK(NB$9),NB$9=0)=FALSE,SUM($LB66:$LR66)&gt;0,NB$9='2. Protocols'!$G65),1,0)*'4. Formulations'!$M65</f>
        <v>0</v>
      </c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V66" s="27">
        <f>IF(AND(OR(ISBLANK(NV$9),NV$9=0)=FALSE,NV$9=$DM66),1,0)*'4. Formulations'!$N65</f>
        <v>0</v>
      </c>
      <c r="NW66" s="721">
        <f>IF(AND(OR(ISBLANK(NW$9),NW$9=0)=FALSE,NW$9=$DM66),1,0)*'4. Formulations'!$N65</f>
        <v>0</v>
      </c>
      <c r="NX66" s="27">
        <f>IF(AND(OR(ISBLANK(NX$9),NX$9=0)=FALSE,NX$9=$DM66),1,0)*'4. Formulations'!$N65</f>
        <v>0</v>
      </c>
      <c r="NY66" s="27">
        <f>IF(AND(OR(ISBLANK(NY$9),NY$9=0)=FALSE,NY$9=$DM66),1,0)*'4. Formulations'!$N65</f>
        <v>0</v>
      </c>
      <c r="NZ66" s="27">
        <f>IF(AND(OR(ISBLANK(NZ$9),NZ$9=0)=FALSE,NZ$9=$DM66),1,0)*'4. Formulations'!$N65</f>
        <v>0</v>
      </c>
      <c r="OA66" s="27">
        <f>IF(AND(OR(ISBLANK(OA$9),OA$9=0)=FALSE,OA$9=$DM66),1,0)*'4. Formulations'!$N65</f>
        <v>0</v>
      </c>
      <c r="OB66" s="27">
        <f>IF(AND(OR(ISBLANK(OB$9),OB$9=0)=FALSE,OB$9=$DM66),1,0)*'4. Formulations'!$N65</f>
        <v>0</v>
      </c>
      <c r="OC66" s="27">
        <f>IF(AND(OR(ISBLANK(OC$9),OC$9=0)=FALSE,OC$9=$DM66),1,0)*'4. Formulations'!$N65</f>
        <v>0</v>
      </c>
      <c r="OD66" s="27">
        <f>IF(AND(OR(ISBLANK(OD$9),OD$9=0)=FALSE,OD$9=$DM66),1,0)*'4. Formulations'!$N65</f>
        <v>0</v>
      </c>
      <c r="OE66" s="27">
        <f>IF(AND(OR(ISBLANK(OE$9),OE$9=0)=FALSE,OE$9=$DM66),1,0)*'4. Formulations'!$N65</f>
        <v>0</v>
      </c>
      <c r="OF66" s="27">
        <f>IF(AND(OR(ISBLANK(OF$9),OF$9=0)=FALSE,OF$9=$DM66),1,0)*'4. Formulations'!$N65</f>
        <v>0</v>
      </c>
      <c r="OG66" s="27">
        <f>IF(AND(OR(ISBLANK(OG$9),OG$9=0)=FALSE,OG$9=$DM66),1,0)*'4. Formulations'!$N65</f>
        <v>0</v>
      </c>
      <c r="OH66" s="27">
        <f>IF(AND(OR(ISBLANK(OH$9),OH$9=0)=FALSE,OH$9=$DM66),1,0)*'4. Formulations'!$N65</f>
        <v>0</v>
      </c>
      <c r="OI66" s="27">
        <f>IF(AND(OR(ISBLANK(OI$9),OI$9=0)=FALSE,OI$9=$DM66),1,0)*'4. Formulations'!$N65</f>
        <v>0</v>
      </c>
      <c r="OJ66" s="27">
        <f>IF(AND(OR(ISBLANK(OJ$9),OJ$9=0)=FALSE,OJ$9=$DM66),1,0)*'4. Formulations'!$N65</f>
        <v>0</v>
      </c>
      <c r="OK66" s="27">
        <f>IF(AND(OR(ISBLANK(OK$9),OK$9=0)=FALSE,OK$9=$DM66),1,0)*'4. Formulations'!$N65</f>
        <v>0</v>
      </c>
      <c r="OL66" s="27">
        <f>IF(AND(OR(ISBLANK(OL$9),OL$9=0)=FALSE,OL$9=$DM66),1,0)*'4. Formulations'!$N65</f>
        <v>0</v>
      </c>
      <c r="OM66" s="27"/>
      <c r="ON66" s="27"/>
      <c r="OO66" s="27"/>
      <c r="OQ66" s="27">
        <f>IF(AND(OR(ISBLANK(OQ$9),OQ$9=0)=FALSE,OR(OQ$9='2. Protocols'!$C65,OQ$9='2. Protocols'!$E65,OQ$9='2. Protocols'!$G65)),1,0)*'4. Formulations'!$O65</f>
        <v>0</v>
      </c>
      <c r="OR66" s="27">
        <f>IF(AND(OR(ISBLANK(OR$9),OR$9=0)=FALSE,OR(OR$9='2. Protocols'!$C65,OR$9='2. Protocols'!$E65,OR$9='2. Protocols'!$G65)),1,0)*'4. Formulations'!$O65</f>
        <v>0</v>
      </c>
      <c r="OS66" s="27">
        <f>IF(AND(OR(ISBLANK(OS$9),OS$9=0)=FALSE,OR(OS$9='2. Protocols'!$C65,OS$9='2. Protocols'!$E65,OS$9='2. Protocols'!$G65)),1,0)*'4. Formulations'!$O65</f>
        <v>0</v>
      </c>
      <c r="OT66" s="27">
        <f>IF(AND(OR(ISBLANK(OT$9),OT$9=0)=FALSE,OR(OT$9='2. Protocols'!$C65,OT$9='2. Protocols'!$E65,OT$9='2. Protocols'!$G65)),1,0)*'4. Formulations'!$O65</f>
        <v>0</v>
      </c>
      <c r="OU66" s="27">
        <f>IF(AND(OR(ISBLANK(OU$9),OU$9=0)=FALSE,OR(OU$9='2. Protocols'!$C65,OU$9='2. Protocols'!$E65,OU$9='2. Protocols'!$G65)),1,0)*'4. Formulations'!$O65</f>
        <v>0</v>
      </c>
      <c r="OV66" s="27">
        <f>IF(AND(OR(ISBLANK(OV$9),OV$9=0)=FALSE,OR(OV$9='2. Protocols'!$C65,OV$9='2. Protocols'!$E65,OV$9='2. Protocols'!$G65)),1,0)*'4. Formulations'!$O65</f>
        <v>0</v>
      </c>
      <c r="OW66" s="27">
        <f>IF(AND(OR(ISBLANK(OW$9),OW$9=0)=FALSE,OR(OW$9='2. Protocols'!$C65,OW$9='2. Protocols'!$E65,OW$9='2. Protocols'!$G65)),1,0)*'4. Formulations'!$O65</f>
        <v>0</v>
      </c>
      <c r="OX66" s="27">
        <f>IF(AND(OR(ISBLANK(OX$9),OX$9=0)=FALSE,OR(OX$9='2. Protocols'!$C65,OX$9='2. Protocols'!$E65,OX$9='2. Protocols'!$G65)),1,0)*'4. Formulations'!$O65</f>
        <v>0</v>
      </c>
      <c r="OY66" s="27">
        <f>IF(AND(OR(ISBLANK(OY$9),OY$9=0)=FALSE,OR(OY$9='2. Protocols'!$C65,OY$9='2. Protocols'!$E65,OY$9='2. Protocols'!$G65)),1,0)*'4. Formulations'!$O65</f>
        <v>0</v>
      </c>
      <c r="OZ66" s="27">
        <f>IF(AND(OR(ISBLANK(OZ$9),OZ$9=0)=FALSE,OR(OZ$9='2. Protocols'!$C65,OZ$9='2. Protocols'!$E65,OZ$9='2. Protocols'!$G65)),1,0)*'4. Formulations'!$O65</f>
        <v>0</v>
      </c>
      <c r="PA66" s="27">
        <f>IF(AND(OR(ISBLANK(PA$9),PA$9=0)=FALSE,OR(PA$9='2. Protocols'!$C65,PA$9='2. Protocols'!$E65,PA$9='2. Protocols'!$G65)),1,0)*'4. Formulations'!$O65</f>
        <v>0</v>
      </c>
      <c r="PB66" s="27">
        <f>IF(AND(OR(ISBLANK(PB$9),PB$9=0)=FALSE,OR(PB$9='2. Protocols'!$C65,PB$9='2. Protocols'!$E65,PB$9='2. Protocols'!$G65)),1,0)*'4. Formulations'!$O65</f>
        <v>0</v>
      </c>
      <c r="PC66" s="27">
        <f>IF(AND(OR(ISBLANK(PC$9),PC$9=0)=FALSE,OR(PC$9='2. Protocols'!$C65,PC$9='2. Protocols'!$E65,PC$9='2. Protocols'!$G65)),1,0)*'4. Formulations'!$O65</f>
        <v>0</v>
      </c>
      <c r="PD66" s="27">
        <f>IF(AND(OR(ISBLANK(PD$9),PD$9=0)=FALSE,OR(PD$9='2. Protocols'!$C65,PD$9='2. Protocols'!$E65,PD$9='2. Protocols'!$G65)),1,0)*'4. Formulations'!$O65</f>
        <v>0</v>
      </c>
      <c r="PE66" s="27">
        <f>IF(AND(OR(ISBLANK(PE$9),PE$9=0)=FALSE,OR(PE$9='2. Protocols'!$C65,PE$9='2. Protocols'!$E65,PE$9='2. Protocols'!$G65)),1,0)*'4. Formulations'!$O65</f>
        <v>0</v>
      </c>
      <c r="PF66" s="27">
        <f>IF(AND(OR(ISBLANK(PF$9),PF$9=0)=FALSE,OR(PF$9='2. Protocols'!$C65,PF$9='2. Protocols'!$E65,PF$9='2. Protocols'!$G65)),1,0)*'4. Formulations'!$O65</f>
        <v>0</v>
      </c>
      <c r="PG66" s="27">
        <f>IF(AND(OR(ISBLANK(PG$9),PG$9=0)=FALSE,OR(PG$9='2. Protocols'!$C65,PG$9='2. Protocols'!$E65,PG$9='2. Protocols'!$G65)),1,0)*'4. Formulations'!$O65</f>
        <v>0</v>
      </c>
      <c r="PH66" s="27">
        <f>IF(AND(OR(ISBLANK(PH$9),PH$9=0)=FALSE,OR(PH$9='2. Protocols'!$C65,PH$9='2. Protocols'!$E65,PH$9='2. Protocols'!$G65)),1,0)*'4. Formulations'!$O65</f>
        <v>0</v>
      </c>
      <c r="PI66" s="27">
        <f>IF(AND(OR(ISBLANK(PI$9),PI$9=0)=FALSE,OR(PI$9='2. Protocols'!$C65,PI$9='2. Protocols'!$E65,PI$9='2. Protocols'!$G65)),1,0)*'4. Formulations'!$O65</f>
        <v>0</v>
      </c>
      <c r="PJ66" s="27">
        <f>IF(AND(OR(ISBLANK(PJ$9),PJ$9=0)=FALSE,OR(PJ$9='2. Protocols'!$C65,PJ$9='2. Protocols'!$E65,PJ$9='2. Protocols'!$G65)),1,0)*'4. Formulations'!$O65</f>
        <v>0</v>
      </c>
      <c r="PK66" s="27">
        <f>IF(AND(OR(ISBLANK(PK$9),PK$9=0)=FALSE,OR(PK$9='2. Protocols'!$C65,PK$9='2. Protocols'!$E65,PK$9='2. Protocols'!$G65)),1,0)*'4. Formulations'!$O65</f>
        <v>0</v>
      </c>
      <c r="PL66" s="27">
        <f>IF(AND(OR(ISBLANK(PL$9),PL$9=0)=FALSE,OR(PL$9='2. Protocols'!$C65,PL$9='2. Protocols'!$E65,PL$9='2. Protocols'!$G65)),1,0)*'4. Formulations'!$O65</f>
        <v>0</v>
      </c>
      <c r="PM66" s="27">
        <f>IF(AND(OR(ISBLANK(PM$9),PM$9=0)=FALSE,OR(PM$9='2. Protocols'!$C65,PM$9='2. Protocols'!$E65,PM$9='2. Protocols'!$G65)),1,0)*'4. Formulations'!$O65</f>
        <v>0</v>
      </c>
      <c r="PN66" s="27">
        <f>IF(AND(OR(ISBLANK(PN$9),PN$9=0)=FALSE,OR(PN$9='2. Protocols'!$C65,PN$9='2. Protocols'!$E65,PN$9='2. Protocols'!$G65)),1,0)*'4. Formulations'!$O65</f>
        <v>0</v>
      </c>
      <c r="PO66" s="27">
        <f>IF(AND(OR(ISBLANK(PO$9),PO$9=0)=FALSE,OR(PO$9='2. Protocols'!$C65,PO$9='2. Protocols'!$E65,PO$9='2. Protocols'!$G65)),1,0)*'4. Formulations'!$O65</f>
        <v>0</v>
      </c>
      <c r="PP66" s="27">
        <f>IF(AND(OR(ISBLANK(PP$9),PP$9=0)=FALSE,OR(PP$9='2. Protocols'!$C65,PP$9='2. Protocols'!$E65,PP$9='2. Protocols'!$G65)),1,0)*'4. Formulations'!$O65</f>
        <v>0</v>
      </c>
      <c r="PQ66" s="27">
        <f>IF(AND(OR(ISBLANK(PQ$9),PQ$9=0)=FALSE,OR(PQ$9='2. Protocols'!$C65,PQ$9='2. Protocols'!$E65,PQ$9='2. Protocols'!$G65)),1,0)*'4. Formulations'!$O65</f>
        <v>0</v>
      </c>
      <c r="PR66" s="27">
        <f>IF(AND(OR(ISBLANK(PR$9),PR$9=0)=FALSE,OR(PR$9='2. Protocols'!$C65,PR$9='2. Protocols'!$E65,PR$9='2. Protocols'!$G65)),1,0)*'4. Formulations'!$O65</f>
        <v>0</v>
      </c>
      <c r="PS66" s="27">
        <f>IF(AND(OR(ISBLANK(PS$9),PS$9=0)=FALSE,OR(PS$9='2. Protocols'!$C65,PS$9='2. Protocols'!$E65,PS$9='2. Protocols'!$G65)),1,0)*'4. Formulations'!$O65</f>
        <v>0</v>
      </c>
      <c r="PT66" s="27">
        <f>IF(AND(OR(ISBLANK(PT$9),PT$9=0)=FALSE,OR(PT$9='2. Protocols'!$C65,PT$9='2. Protocols'!$E65,PT$9='2. Protocols'!$G65)),1,0)*'4. Formulations'!$O65</f>
        <v>0</v>
      </c>
      <c r="PU66" s="27">
        <f>IF(AND(OR(ISBLANK(PU$9),PU$9=0)=FALSE,OR(PU$9='2. Protocols'!$C65,PU$9='2. Protocols'!$E65,PU$9='2. Protocols'!$G65)),1,0)*'4. Formulations'!$O65</f>
        <v>0</v>
      </c>
      <c r="PV66" s="27">
        <f>IF(AND(OR(ISBLANK(PV$9),PV$9=0)=FALSE,OR(PV$9='2. Protocols'!$C65,PV$9='2. Protocols'!$E65,PV$9='2. Protocols'!$G65)),1,0)*'4. Formulations'!$O65</f>
        <v>0</v>
      </c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P66" s="27">
        <f>IF(AND(OR(ISBLANK(QP$9),QP$9=0)=FALSE,QP$9=$DL66),1,0)*'4. Formulations'!$P65</f>
        <v>0</v>
      </c>
      <c r="QQ66" s="27">
        <f>IF(AND(OR(ISBLANK(QQ$9),QQ$9=0)=FALSE,QQ$9=$DL66),1,0)*'4. Formulations'!$P65</f>
        <v>0</v>
      </c>
      <c r="QR66" s="27">
        <f>IF(AND(OR(ISBLANK(QR$9),QR$9=0)=FALSE,QR$9=$DL66),1,0)*'4. Formulations'!$P65</f>
        <v>0</v>
      </c>
      <c r="QS66" s="27">
        <f>IF(AND(OR(ISBLANK(QS$9),QS$9=0)=FALSE,QS$9=$DL66),1,0)*'4. Formulations'!$P65</f>
        <v>0</v>
      </c>
      <c r="QT66" s="27">
        <f>IF(AND(OR(ISBLANK(QT$9),QT$9=0)=FALSE,QT$9=$DL66),1,0)*'4. Formulations'!$P65</f>
        <v>0</v>
      </c>
      <c r="QU66" s="27">
        <f>IF(AND(OR(ISBLANK(QU$9),QU$9=0)=FALSE,QU$9=$DL66),1,0)*'4. Formulations'!$P65</f>
        <v>0</v>
      </c>
      <c r="QV66" s="27">
        <f>IF(AND(OR(ISBLANK(QV$9),QV$9=0)=FALSE,QV$9=$DL66),1,0)*'4. Formulations'!$P65</f>
        <v>0</v>
      </c>
      <c r="QW66" s="27">
        <f>IF(AND(OR(ISBLANK(QW$9),QW$9=0)=FALSE,QW$9=$DL66),1,0)*'4. Formulations'!$P65</f>
        <v>0</v>
      </c>
      <c r="QX66" s="27">
        <f>IF(AND(OR(ISBLANK(QX$9),QX$9=0)=FALSE,QX$9=$DL66),1,0)*'4. Formulations'!$P65</f>
        <v>0</v>
      </c>
      <c r="QY66" s="27">
        <f>IF(AND(OR(ISBLANK(QY$9),QY$9=0)=FALSE,QY$9=$DL66),1,0)*'4. Formulations'!$P65</f>
        <v>0</v>
      </c>
      <c r="QZ66" s="27">
        <f>IF(AND(OR(ISBLANK(QZ$9),QZ$9=0)=FALSE,QZ$9=$DL66),1,0)*'4. Formulations'!$P65</f>
        <v>0</v>
      </c>
      <c r="RA66" s="27">
        <f>IF(AND(OR(ISBLANK(RA$9),RA$9=0)=FALSE,RA$9=$DL66),1,0)*'4. Formulations'!$P65</f>
        <v>0</v>
      </c>
      <c r="RB66" s="27">
        <f>IF(AND(OR(ISBLANK(RB$9),RB$9=0)=FALSE,RB$9=$DL66),1,0)*'4. Formulations'!$P65</f>
        <v>0</v>
      </c>
      <c r="RC66" s="27">
        <f>IF(AND(OR(ISBLANK(RC$9),RC$9=0)=FALSE,RC$9=$DL66),1,0)*'4. Formulations'!$P65</f>
        <v>0</v>
      </c>
      <c r="RD66" s="27">
        <f>IF(AND(OR(ISBLANK(RD$9),RD$9=0)=FALSE,RD$9=$DL66),1,0)*'4. Formulations'!$P65</f>
        <v>0</v>
      </c>
      <c r="RE66" s="27">
        <f>IF(AND(OR(ISBLANK(RE$9),RE$9=0)=FALSE,RE$9=$DL66),1,0)*'4. Formulations'!$P65</f>
        <v>0</v>
      </c>
      <c r="RF66" s="27">
        <f>IF(AND(OR(ISBLANK(RF$9),RF$9=0)=FALSE,RF$9=$DL66),1,0)*'4. Formulations'!$P65</f>
        <v>0</v>
      </c>
      <c r="RG66" s="27"/>
      <c r="RH66" s="27"/>
      <c r="RI66" s="27"/>
      <c r="RK66" s="27">
        <f>IF(AND(OR(ISBLANK(RK$9),RK$9=0)=FALSE,SUM($QP66:$RF66)&gt;0,RK$9='2. Protocols'!$G65),1,0)*'4. Formulations'!$P65</f>
        <v>0</v>
      </c>
      <c r="RL66" s="27">
        <f>IF(AND(OR(ISBLANK(RL$9),RL$9=0)=FALSE,SUM($QP66:$RF66)&gt;0,RL$9='2. Protocols'!$G65),1,0)*'4. Formulations'!$P65</f>
        <v>0</v>
      </c>
      <c r="RM66" s="27">
        <f>IF(AND(OR(ISBLANK(RM$9),RM$9=0)=FALSE,SUM($QP66:$RF66)&gt;0,RM$9='2. Protocols'!$G65),1,0)*'4. Formulations'!$P65</f>
        <v>0</v>
      </c>
      <c r="RN66" s="27">
        <f>IF(AND(OR(ISBLANK(RN$9),RN$9=0)=FALSE,SUM($QP66:$RF66)&gt;0,RN$9='2. Protocols'!$G65),1,0)*'4. Formulations'!$P65</f>
        <v>0</v>
      </c>
      <c r="RO66" s="27">
        <f>IF(AND(OR(ISBLANK(RO$9),RO$9=0)=FALSE,SUM($QP66:$RF66)&gt;0,RO$9='2. Protocols'!$G65),1,0)*'4. Formulations'!$P65</f>
        <v>0</v>
      </c>
      <c r="RP66" s="27">
        <f>IF(AND(OR(ISBLANK(RP$9),RP$9=0)=FALSE,SUM($QP66:$RF66)&gt;0,RP$9='2. Protocols'!$G65),1,0)*'4. Formulations'!$P65</f>
        <v>0</v>
      </c>
      <c r="RQ66" s="27">
        <f>IF(AND(OR(ISBLANK(RQ$9),RQ$9=0)=FALSE,SUM($QP66:$RF66)&gt;0,RQ$9='2. Protocols'!$G65),1,0)*'4. Formulations'!$P65</f>
        <v>0</v>
      </c>
      <c r="RR66" s="27">
        <f>IF(AND(OR(ISBLANK(RR$9),RR$9=0)=FALSE,SUM($QP66:$RF66)&gt;0,RR$9='2. Protocols'!$G65),1,0)*'4. Formulations'!$P65</f>
        <v>0</v>
      </c>
      <c r="RS66" s="27">
        <f>IF(AND(OR(ISBLANK(RS$9),RS$9=0)=FALSE,SUM($QP66:$RF66)&gt;0,RS$9='2. Protocols'!$G65),1,0)*'4. Formulations'!$P65</f>
        <v>0</v>
      </c>
      <c r="RT66" s="27">
        <f>IF(AND(OR(ISBLANK(RT$9),RT$9=0)=FALSE,SUM($QP66:$RF66)&gt;0,RT$9='2. Protocols'!$G65),1,0)*'4. Formulations'!$P65</f>
        <v>0</v>
      </c>
      <c r="RU66" s="27">
        <f>IF(AND(OR(ISBLANK(RU$9),RU$9=0)=FALSE,SUM($QP66:$RF66)&gt;0,RU$9='2. Protocols'!$G65),1,0)*'4. Formulations'!$P65</f>
        <v>0</v>
      </c>
      <c r="RV66" s="27">
        <f>IF(AND(OR(ISBLANK(RV$9),RV$9=0)=FALSE,SUM($QP66:$RF66)&gt;0,RV$9='2. Protocols'!$G65),1,0)*'4. Formulations'!$P65</f>
        <v>0</v>
      </c>
      <c r="RW66" s="27">
        <f>IF(AND(OR(ISBLANK(RW$9),RW$9=0)=FALSE,SUM($QP66:$RF66)&gt;0,RW$9='2. Protocols'!$G65),1,0)*'4. Formulations'!$P65</f>
        <v>0</v>
      </c>
      <c r="RX66" s="27">
        <f>IF(AND(OR(ISBLANK(RX$9),RX$9=0)=FALSE,SUM($QP66:$RF66)&gt;0,RX$9='2. Protocols'!$G65),1,0)*'4. Formulations'!$P65</f>
        <v>0</v>
      </c>
      <c r="RY66" s="27">
        <f>IF(AND(OR(ISBLANK(RY$9),RY$9=0)=FALSE,SUM($QP66:$RF66)&gt;0,RY$9='2. Protocols'!$G65),1,0)*'4. Formulations'!$P65</f>
        <v>0</v>
      </c>
      <c r="RZ66" s="27">
        <f>IF(AND(OR(ISBLANK(RZ$9),RZ$9=0)=FALSE,SUM($QP66:$RF66)&gt;0,RZ$9='2. Protocols'!$G65),1,0)*'4. Formulations'!$P65</f>
        <v>0</v>
      </c>
      <c r="SA66" s="27">
        <f>IF(AND(OR(ISBLANK(SA$9),SA$9=0)=FALSE,SUM($QP66:$RF66)&gt;0,SA$9='2. Protocols'!$G65),1,0)*'4. Formulations'!$P65</f>
        <v>0</v>
      </c>
      <c r="SB66" s="27">
        <f>IF(AND(OR(ISBLANK(SB$9),SB$9=0)=FALSE,SUM($QP66:$RF66)&gt;0,SB$9='2. Protocols'!$G65),1,0)*'4. Formulations'!$P65</f>
        <v>0</v>
      </c>
      <c r="SC66" s="27">
        <f>IF(AND(OR(ISBLANK(SC$9),SC$9=0)=FALSE,SUM($QP66:$RF66)&gt;0,SC$9='2. Protocols'!$G65),1,0)*'4. Formulations'!$P65</f>
        <v>0</v>
      </c>
      <c r="SD66" s="27">
        <f>IF(AND(OR(ISBLANK(SD$9),SD$9=0)=FALSE,SUM($QP66:$RF66)&gt;0,SD$9='2. Protocols'!$G65),1,0)*'4. Formulations'!$P65</f>
        <v>0</v>
      </c>
      <c r="SE66" s="27">
        <f>IF(AND(OR(ISBLANK(SE$9),SE$9=0)=FALSE,SUM($QP66:$RF66)&gt;0,SE$9='2. Protocols'!$G65),1,0)*'4. Formulations'!$P65</f>
        <v>0</v>
      </c>
      <c r="SF66" s="27">
        <f>IF(AND(OR(ISBLANK(SF$9),SF$9=0)=FALSE,SUM($QP66:$RF66)&gt;0,SF$9='2. Protocols'!$G65),1,0)*'4. Formulations'!$P65</f>
        <v>0</v>
      </c>
      <c r="SG66" s="27">
        <f>IF(AND(OR(ISBLANK(SG$9),SG$9=0)=FALSE,SUM($QP66:$RF66)&gt;0,SG$9='2. Protocols'!$G65),1,0)*'4. Formulations'!$P65</f>
        <v>0</v>
      </c>
      <c r="SH66" s="27">
        <f>IF(AND(OR(ISBLANK(SH$9),SH$9=0)=FALSE,SUM($QP66:$RF66)&gt;0,SH$9='2. Protocols'!$G65),1,0)*'4. Formulations'!$P65</f>
        <v>0</v>
      </c>
      <c r="SI66" s="27">
        <f>IF(AND(OR(ISBLANK(SI$9),SI$9=0)=FALSE,SUM($QP66:$RF66)&gt;0,SI$9='2. Protocols'!$G65),1,0)*'4. Formulations'!$P65</f>
        <v>0</v>
      </c>
      <c r="SJ66" s="27">
        <f>IF(AND(OR(ISBLANK(SJ$9),SJ$9=0)=FALSE,SUM($QP66:$RF66)&gt;0,SJ$9='2. Protocols'!$G65),1,0)*'4. Formulations'!$P65</f>
        <v>0</v>
      </c>
      <c r="SK66" s="27">
        <f>IF(AND(OR(ISBLANK(SK$9),SK$9=0)=FALSE,SUM($QP66:$RF66)&gt;0,SK$9='2. Protocols'!$G65),1,0)*'4. Formulations'!$P65</f>
        <v>0</v>
      </c>
      <c r="SL66" s="27">
        <f>IF(AND(OR(ISBLANK(SL$9),SL$9=0)=FALSE,SUM($QP66:$RF66)&gt;0,SL$9='2. Protocols'!$G65),1,0)*'4. Formulations'!$P65</f>
        <v>0</v>
      </c>
      <c r="SM66" s="27">
        <f>IF(AND(OR(ISBLANK(SM$9),SM$9=0)=FALSE,SUM($QP66:$RF66)&gt;0,SM$9='2. Protocols'!$G65),1,0)*'4. Formulations'!$P65</f>
        <v>0</v>
      </c>
      <c r="SN66" s="27">
        <f>IF(AND(OR(ISBLANK(SN$9),SN$9=0)=FALSE,SUM($QP66:$RF66)&gt;0,SN$9='2. Protocols'!$G65),1,0)*'4. Formulations'!$P65</f>
        <v>0</v>
      </c>
      <c r="SO66" s="27">
        <f>IF(AND(OR(ISBLANK(SO$9),SO$9=0)=FALSE,SUM($QP66:$RF66)&gt;0,SO$9='2. Protocols'!$G65),1,0)*'4. Formulations'!$P65</f>
        <v>0</v>
      </c>
      <c r="SP66" s="27">
        <f>IF(AND(OR(ISBLANK(SP$9),SP$9=0)=FALSE,SUM($QP66:$RF66)&gt;0,SP$9='2. Protocols'!$G65),1,0)*'4. Formulations'!$P65</f>
        <v>0</v>
      </c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J66" s="27">
        <f>IF(AND(OR(ISBLANK(TJ$9),TJ$9=0)=FALSE,TJ$9=$DM66),1,0)*'4. Formulations'!$Q65</f>
        <v>0</v>
      </c>
      <c r="TK66" s="27">
        <f>IF(AND(OR(ISBLANK(TK$9),TK$9=0)=FALSE,TK$9=$DM66),1,0)*'4. Formulations'!$Q65</f>
        <v>0</v>
      </c>
      <c r="TL66" s="27">
        <f>IF(AND(OR(ISBLANK(TL$9),TL$9=0)=FALSE,TL$9=$DM66),1,0)*'4. Formulations'!$Q65</f>
        <v>0</v>
      </c>
      <c r="TM66" s="27">
        <f>IF(AND(OR(ISBLANK(TM$9),TM$9=0)=FALSE,TM$9=$DM66),1,0)*'4. Formulations'!$Q65</f>
        <v>0</v>
      </c>
      <c r="TN66" s="27">
        <f>IF(AND(OR(ISBLANK(TN$9),TN$9=0)=FALSE,TN$9=$DM66),1,0)*'4. Formulations'!$Q65</f>
        <v>0</v>
      </c>
      <c r="TO66" s="27">
        <f>IF(AND(OR(ISBLANK(TO$9),TO$9=0)=FALSE,TO$9=$DM66),1,0)*'4. Formulations'!$Q65</f>
        <v>0</v>
      </c>
      <c r="TP66" s="27">
        <f>IF(AND(OR(ISBLANK(TP$9),TP$9=0)=FALSE,TP$9=$DM66),1,0)*'4. Formulations'!$Q65</f>
        <v>0</v>
      </c>
      <c r="TQ66" s="27">
        <f>IF(AND(OR(ISBLANK(TQ$9),TQ$9=0)=FALSE,TQ$9=$DM66),1,0)*'4. Formulations'!$Q65</f>
        <v>0</v>
      </c>
      <c r="TR66" s="27">
        <f>IF(AND(OR(ISBLANK(TR$9),TR$9=0)=FALSE,TR$9=$DM66),1,0)*'4. Formulations'!$Q65</f>
        <v>0</v>
      </c>
      <c r="TS66" s="27">
        <f>IF(AND(OR(ISBLANK(TS$9),TS$9=0)=FALSE,TS$9=$DM66),1,0)*'4. Formulations'!$Q65</f>
        <v>0</v>
      </c>
      <c r="TT66" s="27">
        <f>IF(AND(OR(ISBLANK(TT$9),TT$9=0)=FALSE,TT$9=$DM66),1,0)*'4. Formulations'!$Q65</f>
        <v>0</v>
      </c>
      <c r="TU66" s="27">
        <f>IF(AND(OR(ISBLANK(TU$9),TU$9=0)=FALSE,TU$9=$DM66),1,0)*'4. Formulations'!$Q65</f>
        <v>0</v>
      </c>
      <c r="TV66" s="27">
        <f>IF(AND(OR(ISBLANK(TV$9),TV$9=0)=FALSE,TV$9=$DM66),1,0)*'4. Formulations'!$Q65</f>
        <v>0</v>
      </c>
      <c r="TW66" s="27">
        <f>IF(AND(OR(ISBLANK(TW$9),TW$9=0)=FALSE,TW$9=$DM66),1,0)*'4. Formulations'!$Q65</f>
        <v>0</v>
      </c>
      <c r="TX66" s="27">
        <f>IF(AND(OR(ISBLANK(TX$9),TX$9=0)=FALSE,TX$9=$DM66),1,0)*'4. Formulations'!$Q65</f>
        <v>0</v>
      </c>
      <c r="TY66" s="27">
        <f>IF(AND(OR(ISBLANK(TY$9),TY$9=0)=FALSE,TY$9=$DM66),1,0)*'4. Formulations'!$Q65</f>
        <v>0</v>
      </c>
      <c r="TZ66" s="27">
        <f>IF(AND(OR(ISBLANK(TZ$9),TZ$9=0)=FALSE,TZ$9=$DM66),1,0)*'4. Formulations'!$Q65</f>
        <v>0</v>
      </c>
      <c r="UA66" s="27"/>
      <c r="UB66" s="27"/>
      <c r="UC66" s="27"/>
    </row>
    <row r="67" spans="2:549" ht="15" hidden="1" outlineLevel="1" x14ac:dyDescent="0.25">
      <c r="B67" s="2"/>
      <c r="C67" s="75" t="str">
        <f>IF('2. Protocols'!C66&amp;"+"&amp;'2. Protocols'!E66&amp;"+"&amp;'2. Protocols'!G66="++","",'2. Protocols'!C66&amp;"+"&amp;'2. Protocols'!E66&amp;"+"&amp;'2. Protocols'!G66)</f>
        <v/>
      </c>
      <c r="D67" s="7"/>
      <c r="E67" s="8"/>
      <c r="G67" s="72">
        <f>'2. Protocols'!J66*'1. General Inputs'!$L$13</f>
        <v>0</v>
      </c>
      <c r="H67" s="72" t="e">
        <f>MAX(G67*(1+'1. General Inputs'!$BA$23+HLOOKUP(H$7,'1. General Inputs'!$BC$17:$BE$19,ROWS('1. General Inputs'!$BA$17:$BA$19),0))+(H$76*'2. Protocols'!$O66)+'3. ARV Substitutions'!L89,0)</f>
        <v>#VALUE!</v>
      </c>
      <c r="I67" s="72" t="e">
        <f>MAX(H67*(1+'1. General Inputs'!$BA$23+HLOOKUP(I$7,'1. General Inputs'!$BC$17:$BE$19,ROWS('1. General Inputs'!$BA$17:$BA$19),0))+(I$76*'2. Protocols'!$O66)+'3. ARV Substitutions'!M89,0)</f>
        <v>#VALUE!</v>
      </c>
      <c r="J67" s="72" t="e">
        <f>MAX(I67*(1+'1. General Inputs'!$BA$23+HLOOKUP(J$7,'1. General Inputs'!$BC$17:$BE$19,ROWS('1. General Inputs'!$BA$17:$BA$19),0))+(J$76*'2. Protocols'!$O66)+'3. ARV Substitutions'!N89,0)</f>
        <v>#VALUE!</v>
      </c>
      <c r="K67" s="72" t="e">
        <f>MAX(J67*(1+'1. General Inputs'!$BA$23+HLOOKUP(K$7,'1. General Inputs'!$BC$17:$BE$19,ROWS('1. General Inputs'!$BA$17:$BA$19),0))+(K$76*'2. Protocols'!$O66)+'3. ARV Substitutions'!O89,0)</f>
        <v>#VALUE!</v>
      </c>
      <c r="L67" s="72" t="e">
        <f>MAX(K67*(1+'1. General Inputs'!$BA$23+HLOOKUP(L$7,'1. General Inputs'!$BC$17:$BE$19,ROWS('1. General Inputs'!$BA$17:$BA$19),0))+(L$76*'2. Protocols'!$O66)+'3. ARV Substitutions'!P89,0)</f>
        <v>#VALUE!</v>
      </c>
      <c r="M67" s="72" t="e">
        <f>MAX(L67*(1+'1. General Inputs'!$BA$23+HLOOKUP(M$7,'1. General Inputs'!$BC$17:$BE$19,ROWS('1. General Inputs'!$BA$17:$BA$19),0))+(M$76*'2. Protocols'!$O66)+'3. ARV Substitutions'!Q89,0)</f>
        <v>#VALUE!</v>
      </c>
      <c r="N67" s="72" t="e">
        <f>MAX(M67*(1+'1. General Inputs'!$BA$23+HLOOKUP(N$7,'1. General Inputs'!$BC$17:$BE$19,ROWS('1. General Inputs'!$BA$17:$BA$19),0))+(N$76*'2. Protocols'!$O66)+'3. ARV Substitutions'!R89,0)</f>
        <v>#VALUE!</v>
      </c>
      <c r="O67" s="72" t="e">
        <f>MAX(N67*(1+'1. General Inputs'!$BA$23+HLOOKUP(O$7,'1. General Inputs'!$BC$17:$BE$19,ROWS('1. General Inputs'!$BA$17:$BA$19),0))+(O$76*'2. Protocols'!$O66)+'3. ARV Substitutions'!S89,0)</f>
        <v>#VALUE!</v>
      </c>
      <c r="P67" s="72" t="e">
        <f>MAX(O67*(1+'1. General Inputs'!$BA$23+HLOOKUP(P$7,'1. General Inputs'!$BC$17:$BE$19,ROWS('1. General Inputs'!$BA$17:$BA$19),0))+(P$76*'2. Protocols'!$O66)+'3. ARV Substitutions'!T89,0)</f>
        <v>#VALUE!</v>
      </c>
      <c r="Q67" s="72" t="e">
        <f>MAX(P67*(1+'1. General Inputs'!$BA$23+HLOOKUP(Q$7,'1. General Inputs'!$BC$17:$BE$19,ROWS('1. General Inputs'!$BA$17:$BA$19),0))+(Q$76*'2. Protocols'!$O66)+'3. ARV Substitutions'!U89,0)</f>
        <v>#VALUE!</v>
      </c>
      <c r="R67" s="72" t="e">
        <f>MAX(Q67*(1+'1. General Inputs'!$BA$23+HLOOKUP(R$7,'1. General Inputs'!$BC$17:$BE$19,ROWS('1. General Inputs'!$BA$17:$BA$19),0))+(R$76*'2. Protocols'!$O66)+'3. ARV Substitutions'!V89,0)</f>
        <v>#VALUE!</v>
      </c>
      <c r="S67" s="72" t="e">
        <f>MAX(R67*(1+'1. General Inputs'!$BA$23+HLOOKUP(S$7,'1. General Inputs'!$BC$17:$BE$19,ROWS('1. General Inputs'!$BA$17:$BA$19),0))+(S$76*'2. Protocols'!$O66)+'3. ARV Substitutions'!W89,0)</f>
        <v>#VALUE!</v>
      </c>
      <c r="T67" s="72" t="e">
        <f>MAX(S67*(1+'1. General Inputs'!$BA$23+HLOOKUP(T$7,'1. General Inputs'!$BC$17:$BE$19,ROWS('1. General Inputs'!$BA$17:$BA$19),0))+(T$76*'2. Protocols'!$O66)+'3. ARV Substitutions'!X89,0)</f>
        <v>#VALUE!</v>
      </c>
      <c r="U67" s="72" t="e">
        <f>MAX(T67*(1+'1. General Inputs'!$BA$23+HLOOKUP(U$7,'1. General Inputs'!$BC$17:$BE$19,ROWS('1. General Inputs'!$BA$17:$BA$19),0))+(U$76*'2. Protocols'!$O66)+'3. ARV Substitutions'!Y89,0)</f>
        <v>#VALUE!</v>
      </c>
      <c r="V67" s="72" t="e">
        <f>MAX(U67*(1+'1. General Inputs'!$BA$23+HLOOKUP(V$7,'1. General Inputs'!$BC$17:$BE$19,ROWS('1. General Inputs'!$BA$17:$BA$19),0))+(V$76*'2. Protocols'!$O66)+'3. ARV Substitutions'!Z89,0)</f>
        <v>#VALUE!</v>
      </c>
      <c r="W67" s="72" t="e">
        <f>MAX(V67*(1+'1. General Inputs'!$BA$23+HLOOKUP(W$7,'1. General Inputs'!$BC$17:$BE$19,ROWS('1. General Inputs'!$BA$17:$BA$19),0))+(W$76*'2. Protocols'!$O66)+'3. ARV Substitutions'!AA89,0)</f>
        <v>#VALUE!</v>
      </c>
      <c r="X67" s="72" t="e">
        <f>MAX(W67*(1+'1. General Inputs'!$BA$23+HLOOKUP(X$7,'1. General Inputs'!$BC$17:$BE$19,ROWS('1. General Inputs'!$BA$17:$BA$19),0))+(X$76*'2. Protocols'!$O66)+'3. ARV Substitutions'!AB89,0)</f>
        <v>#VALUE!</v>
      </c>
      <c r="Y67" s="72" t="e">
        <f>MAX(X67*(1+'1. General Inputs'!$BA$23+HLOOKUP(Y$7,'1. General Inputs'!$BC$17:$BE$19,ROWS('1. General Inputs'!$BA$17:$BA$19),0))+(Y$76*'2. Protocols'!$O66)+'3. ARV Substitutions'!AC89,0)</f>
        <v>#VALUE!</v>
      </c>
      <c r="Z67" s="72" t="e">
        <f>MAX(Y67*(1+'1. General Inputs'!$BA$23+HLOOKUP(Z$7,'1. General Inputs'!$BC$17:$BE$19,ROWS('1. General Inputs'!$BA$17:$BA$19),0))+(Z$76*'2. Protocols'!$O66)+'3. ARV Substitutions'!AD89,0)</f>
        <v>#VALUE!</v>
      </c>
      <c r="AA67" s="72" t="e">
        <f>MAX(Z67*(1+'1. General Inputs'!$BA$23+HLOOKUP(AA$7,'1. General Inputs'!$BC$17:$BE$19,ROWS('1. General Inputs'!$BA$17:$BA$19),0))+(AA$76*'2. Protocols'!$O66)+'3. ARV Substitutions'!AE89,0)</f>
        <v>#VALUE!</v>
      </c>
      <c r="AB67" s="72" t="e">
        <f>MAX(AA67*(1+'1. General Inputs'!$BA$23+HLOOKUP(AB$7,'1. General Inputs'!$BC$17:$BE$19,ROWS('1. General Inputs'!$BA$17:$BA$19),0))+(AB$76*'2. Protocols'!$O66)+'3. ARV Substitutions'!AF89,0)</f>
        <v>#VALUE!</v>
      </c>
      <c r="AC67" s="72" t="e">
        <f>MAX(AB67*(1+'1. General Inputs'!$BA$23+HLOOKUP(AC$7,'1. General Inputs'!$BC$17:$BE$19,ROWS('1. General Inputs'!$BA$17:$BA$19),0))+(AC$76*'2. Protocols'!$O66)+'3. ARV Substitutions'!AG89,0)</f>
        <v>#VALUE!</v>
      </c>
      <c r="AD67" s="72" t="e">
        <f>MAX(AC67*(1+'1. General Inputs'!$BA$23+HLOOKUP(AD$7,'1. General Inputs'!$BC$17:$BE$19,ROWS('1. General Inputs'!$BA$17:$BA$19),0))+(AD$76*'2. Protocols'!$O66)+'3. ARV Substitutions'!AH89,0)</f>
        <v>#VALUE!</v>
      </c>
      <c r="AE67" s="72" t="e">
        <f>MAX(AD67*(1+'1. General Inputs'!$BA$23+HLOOKUP(AE$7,'1. General Inputs'!$BC$17:$BE$19,ROWS('1. General Inputs'!$BA$17:$BA$19),0))+(AE$76*'2. Protocols'!$O66)+'3. ARV Substitutions'!AI89,0)</f>
        <v>#VALUE!</v>
      </c>
      <c r="AF67" s="72" t="e">
        <f>MAX(AE67*(1+'1. General Inputs'!$BA$23+HLOOKUP(AF$7,'1. General Inputs'!$BC$17:$BE$19,ROWS('1. General Inputs'!$BA$17:$BA$19),0))+(AF$76*'2. Protocols'!$O66)+'3. ARV Substitutions'!AJ89,0)</f>
        <v>#VALUE!</v>
      </c>
      <c r="AG67" s="72" t="e">
        <f>MAX(AF67*(1+'1. General Inputs'!$BA$23+HLOOKUP(AG$7,'1. General Inputs'!$BC$17:$BE$19,ROWS('1. General Inputs'!$BA$17:$BA$19),0))+(AG$76*'2. Protocols'!$O66)+'3. ARV Substitutions'!AK89,0)</f>
        <v>#VALUE!</v>
      </c>
      <c r="AH67" s="72" t="e">
        <f>MAX(AG67*(1+'1. General Inputs'!$BA$23+HLOOKUP(AH$7,'1. General Inputs'!$BC$17:$BE$19,ROWS('1. General Inputs'!$BA$17:$BA$19),0))+(AH$76*'2. Protocols'!$O66)+'3. ARV Substitutions'!AL89,0)</f>
        <v>#VALUE!</v>
      </c>
      <c r="AI67" s="72" t="e">
        <f>MAX(AH67*(1+'1. General Inputs'!$BA$23+HLOOKUP(AI$7,'1. General Inputs'!$BC$17:$BE$19,ROWS('1. General Inputs'!$BA$17:$BA$19),0))+(AI$76*'2. Protocols'!$O66)+'3. ARV Substitutions'!AM89,0)</f>
        <v>#VALUE!</v>
      </c>
      <c r="AJ67" s="72" t="e">
        <f>MAX(AI67*(1+'1. General Inputs'!$BA$23+HLOOKUP(AJ$7,'1. General Inputs'!$BC$17:$BE$19,ROWS('1. General Inputs'!$BA$17:$BA$19),0))+(AJ$76*'2. Protocols'!$O66)+'3. ARV Substitutions'!AN89,0)</f>
        <v>#VALUE!</v>
      </c>
      <c r="AK67" s="72" t="e">
        <f>MAX(AJ67*(1+'1. General Inputs'!$BA$23+HLOOKUP(AK$7,'1. General Inputs'!$BC$17:$BE$19,ROWS('1. General Inputs'!$BA$17:$BA$19),0))+(AK$76*'2. Protocols'!$O66)+'3. ARV Substitutions'!AO89,0)</f>
        <v>#VALUE!</v>
      </c>
      <c r="AL67" s="72" t="e">
        <f>MAX(AK67*(1+'1. General Inputs'!$BA$23+HLOOKUP(AL$7,'1. General Inputs'!$BC$17:$BE$19,ROWS('1. General Inputs'!$BA$17:$BA$19),0))+(AL$76*'2. Protocols'!$O66)+'3. ARV Substitutions'!AP89,0)</f>
        <v>#VALUE!</v>
      </c>
      <c r="AM67" s="72" t="e">
        <f>MAX(AL67*(1+'1. General Inputs'!$BA$23+HLOOKUP(AM$7,'1. General Inputs'!$BC$17:$BE$19,ROWS('1. General Inputs'!$BA$17:$BA$19),0))+(AM$76*'2. Protocols'!$O66)+'3. ARV Substitutions'!AQ89,0)</f>
        <v>#VALUE!</v>
      </c>
      <c r="AN67" s="72" t="e">
        <f>MAX(AM67*(1+'1. General Inputs'!$BA$23+HLOOKUP(AN$7,'1. General Inputs'!$BC$17:$BE$19,ROWS('1. General Inputs'!$BA$17:$BA$19),0))+(AN$76*'2. Protocols'!$O66)+'3. ARV Substitutions'!AR89,0)</f>
        <v>#VALUE!</v>
      </c>
      <c r="AO67" s="72" t="e">
        <f>MAX(AN67*(1+'1. General Inputs'!$BA$23+HLOOKUP(AO$7,'1. General Inputs'!$BC$17:$BE$19,ROWS('1. General Inputs'!$BA$17:$BA$19),0))+(AO$76*'2. Protocols'!$O66)+'3. ARV Substitutions'!AS89,0)</f>
        <v>#VALUE!</v>
      </c>
      <c r="AP67" s="72" t="e">
        <f>MAX(AO67*(1+'1. General Inputs'!$BA$23+HLOOKUP(AP$7,'1. General Inputs'!$BC$17:$BE$19,ROWS('1. General Inputs'!$BA$17:$BA$19),0))+(AP$76*'2. Protocols'!$O66)+'3. ARV Substitutions'!AT89,0)</f>
        <v>#VALUE!</v>
      </c>
      <c r="AQ67" s="72" t="e">
        <f>MAX(AP67*(1+'1. General Inputs'!$BA$23+HLOOKUP(AQ$7,'1. General Inputs'!$BC$17:$BE$19,ROWS('1. General Inputs'!$BA$17:$BA$19),0))+(AQ$76*'2. Protocols'!$O66)+'3. ARV Substitutions'!AU89,0)</f>
        <v>#VALUE!</v>
      </c>
      <c r="CA67" s="51" t="e">
        <f t="shared" si="68"/>
        <v>#VALUE!</v>
      </c>
      <c r="CB67" s="51" t="e">
        <f t="shared" si="69"/>
        <v>#VALUE!</v>
      </c>
      <c r="CC67" s="51" t="e">
        <f t="shared" si="70"/>
        <v>#VALUE!</v>
      </c>
      <c r="CD67" s="51" t="e">
        <f t="shared" si="71"/>
        <v>#VALUE!</v>
      </c>
      <c r="CE67" s="51" t="e">
        <f t="shared" si="103"/>
        <v>#VALUE!</v>
      </c>
      <c r="CF67" s="51" t="e">
        <f t="shared" si="72"/>
        <v>#VALUE!</v>
      </c>
      <c r="CG67" s="51" t="e">
        <f t="shared" si="73"/>
        <v>#VALUE!</v>
      </c>
      <c r="CH67" s="51" t="e">
        <f t="shared" si="74"/>
        <v>#VALUE!</v>
      </c>
      <c r="CI67" s="51" t="e">
        <f t="shared" si="75"/>
        <v>#VALUE!</v>
      </c>
      <c r="CJ67" s="51" t="e">
        <f t="shared" si="76"/>
        <v>#VALUE!</v>
      </c>
      <c r="CK67" s="51" t="e">
        <f t="shared" si="77"/>
        <v>#VALUE!</v>
      </c>
      <c r="CL67" s="51" t="e">
        <f t="shared" si="78"/>
        <v>#VALUE!</v>
      </c>
      <c r="CM67" s="51" t="e">
        <f t="shared" si="79"/>
        <v>#VALUE!</v>
      </c>
      <c r="CN67" s="51" t="e">
        <f t="shared" si="80"/>
        <v>#VALUE!</v>
      </c>
      <c r="CO67" s="51" t="e">
        <f t="shared" si="81"/>
        <v>#VALUE!</v>
      </c>
      <c r="CP67" s="51" t="e">
        <f t="shared" si="82"/>
        <v>#VALUE!</v>
      </c>
      <c r="CQ67" s="51" t="e">
        <f t="shared" si="83"/>
        <v>#VALUE!</v>
      </c>
      <c r="CR67" s="51" t="e">
        <f t="shared" si="84"/>
        <v>#VALUE!</v>
      </c>
      <c r="CS67" s="51" t="e">
        <f t="shared" si="85"/>
        <v>#VALUE!</v>
      </c>
      <c r="CT67" s="51" t="e">
        <f t="shared" si="86"/>
        <v>#VALUE!</v>
      </c>
      <c r="CU67" s="51" t="e">
        <f t="shared" si="87"/>
        <v>#VALUE!</v>
      </c>
      <c r="CV67" s="51" t="e">
        <f t="shared" si="88"/>
        <v>#VALUE!</v>
      </c>
      <c r="CW67" s="51" t="e">
        <f t="shared" si="89"/>
        <v>#VALUE!</v>
      </c>
      <c r="CX67" s="51" t="e">
        <f t="shared" si="90"/>
        <v>#VALUE!</v>
      </c>
      <c r="CY67" s="51" t="e">
        <f t="shared" si="91"/>
        <v>#VALUE!</v>
      </c>
      <c r="CZ67" s="51" t="e">
        <f t="shared" si="92"/>
        <v>#VALUE!</v>
      </c>
      <c r="DA67" s="51" t="e">
        <f t="shared" si="93"/>
        <v>#VALUE!</v>
      </c>
      <c r="DB67" s="51" t="e">
        <f t="shared" si="94"/>
        <v>#VALUE!</v>
      </c>
      <c r="DC67" s="51" t="e">
        <f t="shared" si="95"/>
        <v>#VALUE!</v>
      </c>
      <c r="DD67" s="51" t="e">
        <f t="shared" si="96"/>
        <v>#VALUE!</v>
      </c>
      <c r="DE67" s="51" t="e">
        <f t="shared" si="97"/>
        <v>#VALUE!</v>
      </c>
      <c r="DF67" s="51" t="e">
        <f t="shared" si="98"/>
        <v>#VALUE!</v>
      </c>
      <c r="DG67" s="51" t="e">
        <f t="shared" si="99"/>
        <v>#VALUE!</v>
      </c>
      <c r="DH67" s="51" t="e">
        <f t="shared" si="100"/>
        <v>#VALUE!</v>
      </c>
      <c r="DI67" s="51" t="e">
        <f t="shared" si="101"/>
        <v>#VALUE!</v>
      </c>
      <c r="DJ67" s="51" t="e">
        <f t="shared" si="102"/>
        <v>#VALUE!</v>
      </c>
      <c r="DL67" s="21" t="str">
        <f>CONCATENATE('2. Protocols'!C66, '2. Protocols'!D66, '2. Protocols'!E66)</f>
        <v>+</v>
      </c>
      <c r="DM67" s="21" t="str">
        <f>CONCATENATE('2. Protocols'!C66, '2. Protocols'!D66, '2. Protocols'!E66, '2. Protocols'!F66, '2. Protocols'!G66,)</f>
        <v>++</v>
      </c>
      <c r="DO67" s="27">
        <f>IF(AND(OR(ISBLANK(DO$9),DO$9=0)=FALSE,OR(DO$9='2. Protocols'!$C66,DO$9='2. Protocols'!$E66,DO$9='2. Protocols'!$G66)),1,0)*'4. Formulations'!$I66</f>
        <v>0</v>
      </c>
      <c r="DP67" s="27">
        <f>IF(AND(OR(ISBLANK(DP$9),DP$9=0)=FALSE,OR(DP$9='2. Protocols'!$C66,DP$9='2. Protocols'!$E66,DP$9='2. Protocols'!$G66)),1,0)*'4. Formulations'!$I66</f>
        <v>0</v>
      </c>
      <c r="DQ67" s="27">
        <f>IF(AND(OR(ISBLANK(DQ$9),DQ$9=0)=FALSE,OR(DQ$9='2. Protocols'!$C66,DQ$9='2. Protocols'!$E66,DQ$9='2. Protocols'!$G66)),1,0)*'4. Formulations'!$I66</f>
        <v>0</v>
      </c>
      <c r="DR67" s="27">
        <f>IF(AND(OR(ISBLANK(DR$9),DR$9=0)=FALSE,OR(DR$9='2. Protocols'!$C66,DR$9='2. Protocols'!$E66,DR$9='2. Protocols'!$G66)),1,0)*'4. Formulations'!$I66</f>
        <v>0</v>
      </c>
      <c r="DS67" s="27">
        <f>IF(AND(OR(ISBLANK(DS$9),DS$9=0)=FALSE,OR(DS$9='2. Protocols'!$C66,DS$9='2. Protocols'!$E66,DS$9='2. Protocols'!$G66)),1,0)*'4. Formulations'!$I66</f>
        <v>0</v>
      </c>
      <c r="DT67" s="27">
        <f>IF(AND(OR(ISBLANK(DT$9),DT$9=0)=FALSE,OR(DT$9='2. Protocols'!$C66,DT$9='2. Protocols'!$E66,DT$9='2. Protocols'!$G66)),1,0)*'4. Formulations'!$I66</f>
        <v>0</v>
      </c>
      <c r="DU67" s="27">
        <f>IF(AND(OR(ISBLANK(DU$9),DU$9=0)=FALSE,OR(DU$9='2. Protocols'!$C66,DU$9='2. Protocols'!$E66,DU$9='2. Protocols'!$G66)),1,0)*'4. Formulations'!$I66</f>
        <v>0</v>
      </c>
      <c r="DV67" s="27">
        <f>IF(AND(OR(ISBLANK(DV$9),DV$9=0)=FALSE,OR(DV$9='2. Protocols'!$C66,DV$9='2. Protocols'!$E66,DV$9='2. Protocols'!$G66)),1,0)*'4. Formulations'!$I66</f>
        <v>0</v>
      </c>
      <c r="DW67" s="27">
        <f>IF(AND(OR(ISBLANK(DW$9),DW$9=0)=FALSE,OR(DW$9='2. Protocols'!$C66,DW$9='2. Protocols'!$E66,DW$9='2. Protocols'!$G66)),1,0)*'4. Formulations'!$I66</f>
        <v>0</v>
      </c>
      <c r="DX67" s="27">
        <f>IF(AND(OR(ISBLANK(DX$9),DX$9=0)=FALSE,OR(DX$9='2. Protocols'!$C66,DX$9='2. Protocols'!$E66,DX$9='2. Protocols'!$G66)),1,0)*'4. Formulations'!$I66</f>
        <v>0</v>
      </c>
      <c r="DY67" s="27">
        <f>IF(AND(OR(ISBLANK(DY$9),DY$9=0)=FALSE,OR(DY$9='2. Protocols'!$C66,DY$9='2. Protocols'!$E66,DY$9='2. Protocols'!$G66)),1,0)*'4. Formulations'!$I66</f>
        <v>0</v>
      </c>
      <c r="DZ67" s="27">
        <f>IF(AND(OR(ISBLANK(DZ$9),DZ$9=0)=FALSE,OR(DZ$9='2. Protocols'!$C66,DZ$9='2. Protocols'!$E66,DZ$9='2. Protocols'!$G66)),1,0)*'4. Formulations'!$I66</f>
        <v>0</v>
      </c>
      <c r="EA67" s="27">
        <f>IF(AND(OR(ISBLANK(EA$9),EA$9=0)=FALSE,OR(EA$9='2. Protocols'!$C66,EA$9='2. Protocols'!$E66,EA$9='2. Protocols'!$G66)),1,0)*'4. Formulations'!$I66</f>
        <v>0</v>
      </c>
      <c r="EB67" s="27">
        <f>IF(AND(OR(ISBLANK(EB$9),EB$9=0)=FALSE,OR(EB$9='2. Protocols'!$C66,EB$9='2. Protocols'!$E66,EB$9='2. Protocols'!$G66)),1,0)*'4. Formulations'!$I66</f>
        <v>0</v>
      </c>
      <c r="EC67" s="27">
        <f>IF(AND(OR(ISBLANK(EC$9),EC$9=0)=FALSE,OR(EC$9='2. Protocols'!$C66,EC$9='2. Protocols'!$E66,EC$9='2. Protocols'!$G66)),1,0)*'4. Formulations'!$I66</f>
        <v>0</v>
      </c>
      <c r="ED67" s="27">
        <f>IF(AND(OR(ISBLANK(ED$9),ED$9=0)=FALSE,OR(ED$9='2. Protocols'!$C66,ED$9='2. Protocols'!$E66,ED$9='2. Protocols'!$G66)),1,0)*'4. Formulations'!$I66</f>
        <v>0</v>
      </c>
      <c r="EE67" s="27">
        <f>IF(AND(OR(ISBLANK(EE$9),EE$9=0)=FALSE,OR(EE$9='2. Protocols'!$C66,EE$9='2. Protocols'!$E66,EE$9='2. Protocols'!$G66)),1,0)*'4. Formulations'!$I66</f>
        <v>0</v>
      </c>
      <c r="EF67" s="27">
        <f>IF(AND(OR(ISBLANK(EF$9),EF$9=0)=FALSE,OR(EF$9='2. Protocols'!$C66,EF$9='2. Protocols'!$E66,EF$9='2. Protocols'!$G66)),1,0)*'4. Formulations'!$I66</f>
        <v>0</v>
      </c>
      <c r="EG67" s="27">
        <f>IF(AND(OR(ISBLANK(EG$9),EG$9=0)=FALSE,OR(EG$9='2. Protocols'!$C66,EG$9='2. Protocols'!$E66,EG$9='2. Protocols'!$G66)),1,0)*'4. Formulations'!$I66</f>
        <v>0</v>
      </c>
      <c r="EH67" s="27">
        <f>IF(AND(OR(ISBLANK(EH$9),EH$9=0)=FALSE,OR(EH$9='2. Protocols'!$C66,EH$9='2. Protocols'!$E66,EH$9='2. Protocols'!$G66)),1,0)*'4. Formulations'!$I66</f>
        <v>0</v>
      </c>
      <c r="EI67" s="27">
        <f>IF(AND(OR(ISBLANK(EI$9),EI$9=0)=FALSE,OR(EI$9='2. Protocols'!$C66,EI$9='2. Protocols'!$E66,EI$9='2. Protocols'!$G66)),1,0)*'4. Formulations'!$I66</f>
        <v>0</v>
      </c>
      <c r="EJ67" s="27">
        <f>IF(AND(OR(ISBLANK(EJ$9),EJ$9=0)=FALSE,OR(EJ$9='2. Protocols'!$C66,EJ$9='2. Protocols'!$E66,EJ$9='2. Protocols'!$G66)),1,0)*'4. Formulations'!$I66</f>
        <v>0</v>
      </c>
      <c r="EK67" s="27">
        <f>IF(AND(OR(ISBLANK(EK$9),EK$9=0)=FALSE,OR(EK$9='2. Protocols'!$C66,EK$9='2. Protocols'!$E66,EK$9='2. Protocols'!$G66)),1,0)*'4. Formulations'!$I66</f>
        <v>0</v>
      </c>
      <c r="EL67" s="27">
        <f>IF(AND(OR(ISBLANK(EL$9),EL$9=0)=FALSE,OR(EL$9='2. Protocols'!$C66,EL$9='2. Protocols'!$E66,EL$9='2. Protocols'!$G66)),1,0)*'4. Formulations'!$I66</f>
        <v>0</v>
      </c>
      <c r="EM67" s="27">
        <f>IF(AND(OR(ISBLANK(EM$9),EM$9=0)=FALSE,OR(EM$9='2. Protocols'!$C66,EM$9='2. Protocols'!$E66,EM$9='2. Protocols'!$G66)),1,0)*'4. Formulations'!$I66</f>
        <v>0</v>
      </c>
      <c r="EN67" s="27">
        <f>IF(AND(OR(ISBLANK(EN$9),EN$9=0)=FALSE,OR(EN$9='2. Protocols'!$C66,EN$9='2. Protocols'!$E66,EN$9='2. Protocols'!$G66)),1,0)*'4. Formulations'!$I66</f>
        <v>0</v>
      </c>
      <c r="EO67" s="27">
        <f>IF(AND(OR(ISBLANK(EO$9),EO$9=0)=FALSE,OR(EO$9='2. Protocols'!$C66,EO$9='2. Protocols'!$E66,EO$9='2. Protocols'!$G66)),1,0)*'4. Formulations'!$I66</f>
        <v>0</v>
      </c>
      <c r="EP67" s="27">
        <f>IF(AND(OR(ISBLANK(EP$9),EP$9=0)=FALSE,OR(EP$9='2. Protocols'!$C66,EP$9='2. Protocols'!$E66,EP$9='2. Protocols'!$G66)),1,0)*'4. Formulations'!$I66</f>
        <v>0</v>
      </c>
      <c r="EQ67" s="27">
        <f>IF(AND(OR(ISBLANK(EQ$9),EQ$9=0)=FALSE,OR(EQ$9='2. Protocols'!$C66,EQ$9='2. Protocols'!$E66,EQ$9='2. Protocols'!$G66)),1,0)*'4. Formulations'!$I66</f>
        <v>0</v>
      </c>
      <c r="ER67" s="27">
        <f>IF(AND(OR(ISBLANK(ER$9),ER$9=0)=FALSE,OR(ER$9='2. Protocols'!$C66,ER$9='2. Protocols'!$E66,ER$9='2. Protocols'!$G66)),1,0)*'4. Formulations'!$I66</f>
        <v>0</v>
      </c>
      <c r="ES67" s="27">
        <f>IF(AND(OR(ISBLANK(ES$9),ES$9=0)=FALSE,OR(ES$9='2. Protocols'!$C66,ES$9='2. Protocols'!$E66,ES$9='2. Protocols'!$G66)),1,0)*'4. Formulations'!$I66</f>
        <v>0</v>
      </c>
      <c r="ET67" s="27">
        <f>IF(AND(OR(ISBLANK(ET$9),ET$9=0)=FALSE,OR(ET$9='2. Protocols'!$C66,ET$9='2. Protocols'!$E66,ET$9='2. Protocols'!$G66)),1,0)*'4. Formulations'!$I66</f>
        <v>0</v>
      </c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N67" s="27">
        <f>IF(AND(OR(ISBLANK(FN$9),FN$9=0)=FALSE,FN$9=$DL67),1,0)*'4. Formulations'!$J66</f>
        <v>0</v>
      </c>
      <c r="FO67" s="27">
        <f>IF(AND(OR(ISBLANK(FO$9),FO$9=0)=FALSE,FO$9=$DL67),1,0)*'4. Formulations'!$J66</f>
        <v>0</v>
      </c>
      <c r="FP67" s="27">
        <f>IF(AND(OR(ISBLANK(FP$9),FP$9=0)=FALSE,FP$9=$DL67),1,0)*'4. Formulations'!$J66</f>
        <v>0</v>
      </c>
      <c r="FQ67" s="27">
        <f>IF(AND(OR(ISBLANK(FQ$9),FQ$9=0)=FALSE,FQ$9=$DL67),1,0)*'4. Formulations'!$J66</f>
        <v>0</v>
      </c>
      <c r="FR67" s="27">
        <f>IF(AND(OR(ISBLANK(FR$9),FR$9=0)=FALSE,FR$9=$DL67),1,0)*'4. Formulations'!$J66</f>
        <v>0</v>
      </c>
      <c r="FS67" s="27">
        <f>IF(AND(OR(ISBLANK(FS$9),FS$9=0)=FALSE,FS$9=$DL67),1,0)*'4. Formulations'!$J66</f>
        <v>0</v>
      </c>
      <c r="FT67" s="27">
        <f>IF(AND(OR(ISBLANK(FT$9),FT$9=0)=FALSE,FT$9=$DL67),1,0)*'4. Formulations'!$J66</f>
        <v>0</v>
      </c>
      <c r="FU67" s="27">
        <f>IF(AND(OR(ISBLANK(FU$9),FU$9=0)=FALSE,FU$9=$DL67),1,0)*'4. Formulations'!$J66</f>
        <v>0</v>
      </c>
      <c r="FV67" s="27">
        <f>IF(AND(OR(ISBLANK(FV$9),FV$9=0)=FALSE,FV$9=$DL67),1,0)*'4. Formulations'!$J66</f>
        <v>0</v>
      </c>
      <c r="FW67" s="27">
        <f>IF(AND(OR(ISBLANK(FW$9),FW$9=0)=FALSE,FW$9=$DL67),1,0)*'4. Formulations'!$J66</f>
        <v>0</v>
      </c>
      <c r="FX67" s="27">
        <f>IF(AND(OR(ISBLANK(FX$9),FX$9=0)=FALSE,FX$9=$DL67),1,0)*'4. Formulations'!$J66</f>
        <v>0</v>
      </c>
      <c r="FY67" s="27">
        <f>IF(AND(OR(ISBLANK(FY$9),FY$9=0)=FALSE,FY$9=$DL67),1,0)*'4. Formulations'!$J66</f>
        <v>0</v>
      </c>
      <c r="FZ67" s="27">
        <f>IF(AND(OR(ISBLANK(FZ$9),FZ$9=0)=FALSE,FZ$9=$DL67),1,0)*'4. Formulations'!$J66</f>
        <v>0</v>
      </c>
      <c r="GA67" s="27">
        <f>IF(AND(OR(ISBLANK(GA$9),GA$9=0)=FALSE,GA$9=$DL67),1,0)*'4. Formulations'!$J66</f>
        <v>0</v>
      </c>
      <c r="GB67" s="27">
        <f>IF(AND(OR(ISBLANK(GB$9),GB$9=0)=FALSE,GB$9=$DL67),1,0)*'4. Formulations'!$J66</f>
        <v>0</v>
      </c>
      <c r="GC67" s="27">
        <f>IF(AND(OR(ISBLANK(GC$9),GC$9=0)=FALSE,GC$9=$DL67),1,0)*'4. Formulations'!$J66</f>
        <v>0</v>
      </c>
      <c r="GD67" s="27">
        <f>IF(AND(OR(ISBLANK(GD$9),GD$9=0)=FALSE,GD$9=$DL67),1,0)*'4. Formulations'!$J66</f>
        <v>0</v>
      </c>
      <c r="GE67" s="27"/>
      <c r="GF67" s="27"/>
      <c r="GG67" s="27"/>
      <c r="GI67" s="27">
        <f>IF(AND(OR(ISBLANK(GI$9),GI$9=0)=FALSE,SUM($FN67:$GD67)&gt;0,GI$9='2. Protocols'!$G66),1,0)*'4. Formulations'!$J66</f>
        <v>0</v>
      </c>
      <c r="GJ67" s="27">
        <f>IF(AND(OR(ISBLANK(GJ$9),GJ$9=0)=FALSE,SUM($FN67:$GD67)&gt;0,GJ$9='2. Protocols'!$G66),1,0)*'4. Formulations'!$J66</f>
        <v>0</v>
      </c>
      <c r="GK67" s="27">
        <f>IF(AND(OR(ISBLANK(GK$9),GK$9=0)=FALSE,SUM($FN67:$GD67)&gt;0,GK$9='2. Protocols'!$G66),1,0)*'4. Formulations'!$J66</f>
        <v>0</v>
      </c>
      <c r="GL67" s="27">
        <f>IF(AND(OR(ISBLANK(GL$9),GL$9=0)=FALSE,SUM($FN67:$GD67)&gt;0,GL$9='2. Protocols'!$G66),1,0)*'4. Formulations'!$J66</f>
        <v>0</v>
      </c>
      <c r="GM67" s="27">
        <f>IF(AND(OR(ISBLANK(GM$9),GM$9=0)=FALSE,SUM($FN67:$GD67)&gt;0,GM$9='2. Protocols'!$G66),1,0)*'4. Formulations'!$J66</f>
        <v>0</v>
      </c>
      <c r="GN67" s="27">
        <f>IF(AND(OR(ISBLANK(GN$9),GN$9=0)=FALSE,SUM($FN67:$GD67)&gt;0,GN$9='2. Protocols'!$G66),1,0)*'4. Formulations'!$J66</f>
        <v>0</v>
      </c>
      <c r="GO67" s="27">
        <f>IF(AND(OR(ISBLANK(GO$9),GO$9=0)=FALSE,SUM($FN67:$GD67)&gt;0,GO$9='2. Protocols'!$G66),1,0)*'4. Formulations'!$J66</f>
        <v>0</v>
      </c>
      <c r="GP67" s="27">
        <f>IF(AND(OR(ISBLANK(GP$9),GP$9=0)=FALSE,SUM($FN67:$GD67)&gt;0,GP$9='2. Protocols'!$G66),1,0)*'4. Formulations'!$J66</f>
        <v>0</v>
      </c>
      <c r="GQ67" s="27">
        <f>IF(AND(OR(ISBLANK(GQ$9),GQ$9=0)=FALSE,SUM($FN67:$GD67)&gt;0,GQ$9='2. Protocols'!$G66),1,0)*'4. Formulations'!$J66</f>
        <v>0</v>
      </c>
      <c r="GR67" s="27">
        <f>IF(AND(OR(ISBLANK(GR$9),GR$9=0)=FALSE,SUM($FN67:$GD67)&gt;0,GR$9='2. Protocols'!$G66),1,0)*'4. Formulations'!$J66</f>
        <v>0</v>
      </c>
      <c r="GS67" s="27">
        <f>IF(AND(OR(ISBLANK(GS$9),GS$9=0)=FALSE,SUM($FN67:$GD67)&gt;0,GS$9='2. Protocols'!$G66),1,0)*'4. Formulations'!$J66</f>
        <v>0</v>
      </c>
      <c r="GT67" s="27">
        <f>IF(AND(OR(ISBLANK(GT$9),GT$9=0)=FALSE,SUM($FN67:$GD67)&gt;0,GT$9='2. Protocols'!$G66),1,0)*'4. Formulations'!$J66</f>
        <v>0</v>
      </c>
      <c r="GU67" s="27">
        <f>IF(AND(OR(ISBLANK(GU$9),GU$9=0)=FALSE,SUM($FN67:$GD67)&gt;0,GU$9='2. Protocols'!$G66),1,0)*'4. Formulations'!$J66</f>
        <v>0</v>
      </c>
      <c r="GV67" s="27">
        <f>IF(AND(OR(ISBLANK(GV$9),GV$9=0)=FALSE,SUM($FN67:$GD67)&gt;0,GV$9='2. Protocols'!$G66),1,0)*'4. Formulations'!$J66</f>
        <v>0</v>
      </c>
      <c r="GW67" s="27">
        <f>IF(AND(OR(ISBLANK(GW$9),GW$9=0)=FALSE,SUM($FN67:$GD67)&gt;0,GW$9='2. Protocols'!$G66),1,0)*'4. Formulations'!$J66</f>
        <v>0</v>
      </c>
      <c r="GX67" s="27">
        <f>IF(AND(OR(ISBLANK(GX$9),GX$9=0)=FALSE,SUM($FN67:$GD67)&gt;0,GX$9='2. Protocols'!$G66),1,0)*'4. Formulations'!$J66</f>
        <v>0</v>
      </c>
      <c r="GY67" s="27">
        <f>IF(AND(OR(ISBLANK(GY$9),GY$9=0)=FALSE,SUM($FN67:$GD67)&gt;0,GY$9='2. Protocols'!$G66),1,0)*'4. Formulations'!$J66</f>
        <v>0</v>
      </c>
      <c r="GZ67" s="27">
        <f>IF(AND(OR(ISBLANK(GZ$9),GZ$9=0)=FALSE,SUM($FN67:$GD67)&gt;0,GZ$9='2. Protocols'!$G66),1,0)*'4. Formulations'!$J66</f>
        <v>0</v>
      </c>
      <c r="HA67" s="27">
        <f>IF(AND(OR(ISBLANK(HA$9),HA$9=0)=FALSE,SUM($FN67:$GD67)&gt;0,HA$9='2. Protocols'!$G66),1,0)*'4. Formulations'!$J66</f>
        <v>0</v>
      </c>
      <c r="HB67" s="27">
        <f>IF(AND(OR(ISBLANK(HB$9),HB$9=0)=FALSE,SUM($FN67:$GD67)&gt;0,HB$9='2. Protocols'!$G66),1,0)*'4. Formulations'!$J66</f>
        <v>0</v>
      </c>
      <c r="HC67" s="27">
        <f>IF(AND(OR(ISBLANK(HC$9),HC$9=0)=FALSE,SUM($FN67:$GD67)&gt;0,HC$9='2. Protocols'!$G66),1,0)*'4. Formulations'!$J66</f>
        <v>0</v>
      </c>
      <c r="HD67" s="27">
        <f>IF(AND(OR(ISBLANK(HD$9),HD$9=0)=FALSE,SUM($FN67:$GD67)&gt;0,HD$9='2. Protocols'!$G66),1,0)*'4. Formulations'!$J66</f>
        <v>0</v>
      </c>
      <c r="HE67" s="27">
        <f>IF(AND(OR(ISBLANK(HE$9),HE$9=0)=FALSE,SUM($FN67:$GD67)&gt;0,HE$9='2. Protocols'!$G66),1,0)*'4. Formulations'!$J66</f>
        <v>0</v>
      </c>
      <c r="HF67" s="27">
        <f>IF(AND(OR(ISBLANK(HF$9),HF$9=0)=FALSE,SUM($FN67:$GD67)&gt;0,HF$9='2. Protocols'!$G66),1,0)*'4. Formulations'!$J66</f>
        <v>0</v>
      </c>
      <c r="HG67" s="27">
        <f>IF(AND(OR(ISBLANK(HG$9),HG$9=0)=FALSE,SUM($FN67:$GD67)&gt;0,HG$9='2. Protocols'!$G66),1,0)*'4. Formulations'!$J66</f>
        <v>0</v>
      </c>
      <c r="HH67" s="27">
        <f>IF(AND(OR(ISBLANK(HH$9),HH$9=0)=FALSE,SUM($FN67:$GD67)&gt;0,HH$9='2. Protocols'!$G66),1,0)*'4. Formulations'!$J66</f>
        <v>0</v>
      </c>
      <c r="HI67" s="27">
        <f>IF(AND(OR(ISBLANK(HI$9),HI$9=0)=FALSE,SUM($FN67:$GD67)&gt;0,HI$9='2. Protocols'!$G66),1,0)*'4. Formulations'!$J66</f>
        <v>0</v>
      </c>
      <c r="HJ67" s="27">
        <f>IF(AND(OR(ISBLANK(HJ$9),HJ$9=0)=FALSE,SUM($FN67:$GD67)&gt;0,HJ$9='2. Protocols'!$G66),1,0)*'4. Formulations'!$J66</f>
        <v>0</v>
      </c>
      <c r="HK67" s="27">
        <f>IF(AND(OR(ISBLANK(HK$9),HK$9=0)=FALSE,SUM($FN67:$GD67)&gt;0,HK$9='2. Protocols'!$G66),1,0)*'4. Formulations'!$J66</f>
        <v>0</v>
      </c>
      <c r="HL67" s="27">
        <f>IF(AND(OR(ISBLANK(HL$9),HL$9=0)=FALSE,SUM($FN67:$GD67)&gt;0,HL$9='2. Protocols'!$G66),1,0)*'4. Formulations'!$J66</f>
        <v>0</v>
      </c>
      <c r="HM67" s="27">
        <f>IF(AND(OR(ISBLANK(HM$9),HM$9=0)=FALSE,SUM($FN67:$GD67)&gt;0,HM$9='2. Protocols'!$G66),1,0)*'4. Formulations'!$J66</f>
        <v>0</v>
      </c>
      <c r="HN67" s="27">
        <f>IF(AND(OR(ISBLANK(HN$9),HN$9=0)=FALSE,SUM($FN67:$GD67)&gt;0,HN$9='2. Protocols'!$G66),1,0)*'4. Formulations'!$J66</f>
        <v>0</v>
      </c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H67" s="27">
        <f>IF(AND(OR(ISBLANK(GI$9),GI$9=0)=FALSE,IH$9=$DM67),1,0)*'4. Formulations'!$K66</f>
        <v>0</v>
      </c>
      <c r="II67" s="27">
        <f>IF(AND(OR(ISBLANK(GJ$9),GJ$9=0)=FALSE,II$9=$DM67),1,0)*'4. Formulations'!$K66</f>
        <v>0</v>
      </c>
      <c r="IJ67" s="27">
        <f>IF(AND(OR(ISBLANK(GK$9),GK$9=0)=FALSE,IJ$9=$DM67),1,0)*'4. Formulations'!$K66</f>
        <v>0</v>
      </c>
      <c r="IK67" s="27">
        <f>IF(AND(OR(ISBLANK(GL$9),GL$9=0)=FALSE,IK$9=$DM67),1,0)*'4. Formulations'!$K66</f>
        <v>0</v>
      </c>
      <c r="IL67" s="27">
        <f>IF(AND(OR(ISBLANK(GM$9),GM$9=0)=FALSE,IL$9=$DM67),1,0)*'4. Formulations'!$K66</f>
        <v>0</v>
      </c>
      <c r="IM67" s="27">
        <f>IF(AND(OR(ISBLANK(GN$9),GN$9=0)=FALSE,IM$9=$DM67),1,0)*'4. Formulations'!$K66</f>
        <v>0</v>
      </c>
      <c r="IN67" s="27">
        <f>IF(AND(OR(ISBLANK(GO$9),GO$9=0)=FALSE,IN$9=$DM67),1,0)*'4. Formulations'!$K66</f>
        <v>0</v>
      </c>
      <c r="IO67" s="27">
        <f>IF(AND(OR(ISBLANK(GP$9),GP$9=0)=FALSE,IO$9=$DM67),1,0)*'4. Formulations'!$K66</f>
        <v>0</v>
      </c>
      <c r="IP67" s="27">
        <f>IF(AND(OR(ISBLANK(GQ$9),GQ$9=0)=FALSE,IP$9=$DM67),1,0)*'4. Formulations'!$K66</f>
        <v>0</v>
      </c>
      <c r="IQ67" s="27">
        <f>IF(AND(OR(ISBLANK(GR$9),GR$9=0)=FALSE,IQ$9=$DM67),1,0)*'4. Formulations'!$K66</f>
        <v>0</v>
      </c>
      <c r="IR67" s="27">
        <f>IF(AND(OR(ISBLANK(GS$9),GS$9=0)=FALSE,IR$9=$DM67),1,0)*'4. Formulations'!$K66</f>
        <v>0</v>
      </c>
      <c r="IS67" s="27">
        <f>IF(AND(OR(ISBLANK(GO$9),GO$9=0)=FALSE,IS$9=$DM67),1,0)*'4. Formulations'!$K66</f>
        <v>0</v>
      </c>
      <c r="IT67" s="27">
        <f>IF(AND(OR(ISBLANK(GP$9),GP$9=0)=FALSE,IT$9=$DM67),1,0)*'4. Formulations'!$K66</f>
        <v>0</v>
      </c>
      <c r="IU67" s="27">
        <f>IF(AND(OR(ISBLANK(GQ$9),GQ$9=0)=FALSE,IU$9=$DM67),1,0)*'4. Formulations'!$K66</f>
        <v>0</v>
      </c>
      <c r="IV67" s="27"/>
      <c r="IW67" s="27"/>
      <c r="IX67" s="27"/>
      <c r="IY67" s="27"/>
      <c r="IZ67" s="27"/>
      <c r="JA67" s="27"/>
      <c r="JC67" s="27">
        <f>IF(AND(OR(ISBLANK(JC$9),JC$9=0)=FALSE,OR(JC$9='2. Protocols'!$C66,JC$9='2. Protocols'!$E66,JC$9='2. Protocols'!$G66)),1,0)*'4. Formulations'!$L66</f>
        <v>0</v>
      </c>
      <c r="JD67" s="27">
        <f>IF(AND(OR(ISBLANK(JD$9),JD$9=0)=FALSE,OR(JD$9='2. Protocols'!$C66,JD$9='2. Protocols'!$E66,JD$9='2. Protocols'!$G66)),1,0)*'4. Formulations'!$L66</f>
        <v>0</v>
      </c>
      <c r="JE67" s="27">
        <f>IF(AND(OR(ISBLANK(JE$9),JE$9=0)=FALSE,OR(JE$9='2. Protocols'!$C66,JE$9='2. Protocols'!$E66,JE$9='2. Protocols'!$G66)),1,0)*'4. Formulations'!$L66</f>
        <v>0</v>
      </c>
      <c r="JF67" s="27">
        <f>IF(AND(OR(ISBLANK(JF$9),JF$9=0)=FALSE,OR(JF$9='2. Protocols'!$C66,JF$9='2. Protocols'!$E66,JF$9='2. Protocols'!$G66)),1,0)*'4. Formulations'!$L66</f>
        <v>0</v>
      </c>
      <c r="JG67" s="27">
        <f>IF(AND(OR(ISBLANK(JG$9),JG$9=0)=FALSE,OR(JG$9='2. Protocols'!$C66,JG$9='2. Protocols'!$E66,JG$9='2. Protocols'!$G66)),1,0)*'4. Formulations'!$L66</f>
        <v>0</v>
      </c>
      <c r="JH67" s="27">
        <f>IF(AND(OR(ISBLANK(JH$9),JH$9=0)=FALSE,OR(JH$9='2. Protocols'!$C66,JH$9='2. Protocols'!$E66,JH$9='2. Protocols'!$G66)),1,0)*'4. Formulations'!$L66</f>
        <v>0</v>
      </c>
      <c r="JI67" s="27">
        <f>IF(AND(OR(ISBLANK(JI$9),JI$9=0)=FALSE,OR(JI$9='2. Protocols'!$C66,JI$9='2. Protocols'!$E66,JI$9='2. Protocols'!$G66)),1,0)*'4. Formulations'!$L66</f>
        <v>0</v>
      </c>
      <c r="JJ67" s="27">
        <f>IF(AND(OR(ISBLANK(JJ$9),JJ$9=0)=FALSE,OR(JJ$9='2. Protocols'!$C66,JJ$9='2. Protocols'!$E66,JJ$9='2. Protocols'!$G66)),1,0)*'4. Formulations'!$L66</f>
        <v>0</v>
      </c>
      <c r="JK67" s="27">
        <f>IF(AND(OR(ISBLANK(JK$9),JK$9=0)=FALSE,OR(JK$9='2. Protocols'!$C66,JK$9='2. Protocols'!$E66,JK$9='2. Protocols'!$G66)),1,0)*'4. Formulations'!$L66</f>
        <v>0</v>
      </c>
      <c r="JL67" s="27">
        <f>IF(AND(OR(ISBLANK(JL$9),JL$9=0)=FALSE,OR(JL$9='2. Protocols'!$C66,JL$9='2. Protocols'!$E66,JL$9='2. Protocols'!$G66)),1,0)*'4. Formulations'!$L66</f>
        <v>0</v>
      </c>
      <c r="JM67" s="27">
        <f>IF(AND(OR(ISBLANK(JM$9),JM$9=0)=FALSE,OR(JM$9='2. Protocols'!$C66,JM$9='2. Protocols'!$E66,JM$9='2. Protocols'!$G66)),1,0)*'4. Formulations'!$L66</f>
        <v>0</v>
      </c>
      <c r="JN67" s="27">
        <f>IF(AND(OR(ISBLANK(JN$9),JN$9=0)=FALSE,OR(JN$9='2. Protocols'!$C66,JN$9='2. Protocols'!$E66,JN$9='2. Protocols'!$G66)),1,0)*'4. Formulations'!$L66</f>
        <v>0</v>
      </c>
      <c r="JO67" s="27">
        <f>IF(AND(OR(ISBLANK(JO$9),JO$9=0)=FALSE,OR(JO$9='2. Protocols'!$C66,JO$9='2. Protocols'!$E66,JO$9='2. Protocols'!$G66)),1,0)*'4. Formulations'!$L66</f>
        <v>0</v>
      </c>
      <c r="JP67" s="27">
        <f>IF(AND(OR(ISBLANK(JP$9),JP$9=0)=FALSE,OR(JP$9='2. Protocols'!$C66,JP$9='2. Protocols'!$E66,JP$9='2. Protocols'!$G66)),1,0)*'4. Formulations'!$L66</f>
        <v>0</v>
      </c>
      <c r="JQ67" s="27">
        <f>IF(AND(OR(ISBLANK(JQ$9),JQ$9=0)=FALSE,OR(JQ$9='2. Protocols'!$C66,JQ$9='2. Protocols'!$E66,JQ$9='2. Protocols'!$G66)),1,0)*'4. Formulations'!$L66</f>
        <v>0</v>
      </c>
      <c r="JR67" s="27">
        <f>IF(AND(OR(ISBLANK(JR$9),JR$9=0)=FALSE,OR(JR$9='2. Protocols'!$C66,JR$9='2. Protocols'!$E66,JR$9='2. Protocols'!$G66)),1,0)*'4. Formulations'!$L66</f>
        <v>0</v>
      </c>
      <c r="JS67" s="27">
        <f>IF(AND(OR(ISBLANK(JS$9),JS$9=0)=FALSE,OR(JS$9='2. Protocols'!$C66,JS$9='2. Protocols'!$E66,JS$9='2. Protocols'!$G66)),1,0)*'4. Formulations'!$L66</f>
        <v>0</v>
      </c>
      <c r="JT67" s="27">
        <f>IF(AND(OR(ISBLANK(JT$9),JT$9=0)=FALSE,OR(JT$9='2. Protocols'!$C66,JT$9='2. Protocols'!$E66,JT$9='2. Protocols'!$G66)),1,0)*'4. Formulations'!$L66</f>
        <v>0</v>
      </c>
      <c r="JU67" s="27">
        <f>IF(AND(OR(ISBLANK(JU$9),JU$9=0)=FALSE,OR(JU$9='2. Protocols'!$C66,JU$9='2. Protocols'!$E66,JU$9='2. Protocols'!$G66)),1,0)*'4. Formulations'!$L66</f>
        <v>0</v>
      </c>
      <c r="JV67" s="27">
        <f>IF(AND(OR(ISBLANK(JV$9),JV$9=0)=FALSE,OR(JV$9='2. Protocols'!$C66,JV$9='2. Protocols'!$E66,JV$9='2. Protocols'!$G66)),1,0)*'4. Formulations'!$L66</f>
        <v>0</v>
      </c>
      <c r="JW67" s="27">
        <f>IF(AND(OR(ISBLANK(JW$9),JW$9=0)=FALSE,OR(JW$9='2. Protocols'!$C66,JW$9='2. Protocols'!$E66,JW$9='2. Protocols'!$G66)),1,0)*'4. Formulations'!$L66</f>
        <v>0</v>
      </c>
      <c r="JX67" s="27">
        <f>IF(AND(OR(ISBLANK(JX$9),JX$9=0)=FALSE,OR(JX$9='2. Protocols'!$C66,JX$9='2. Protocols'!$E66,JX$9='2. Protocols'!$G66)),1,0)*'4. Formulations'!$L66</f>
        <v>0</v>
      </c>
      <c r="JY67" s="27">
        <f>IF(AND(OR(ISBLANK(JY$9),JY$9=0)=FALSE,OR(JY$9='2. Protocols'!$C66,JY$9='2. Protocols'!$E66,JY$9='2. Protocols'!$G66)),1,0)*'4. Formulations'!$L66</f>
        <v>0</v>
      </c>
      <c r="JZ67" s="27">
        <f>IF(AND(OR(ISBLANK(JZ$9),JZ$9=0)=FALSE,OR(JZ$9='2. Protocols'!$C66,JZ$9='2. Protocols'!$E66,JZ$9='2. Protocols'!$G66)),1,0)*'4. Formulations'!$L66</f>
        <v>0</v>
      </c>
      <c r="KA67" s="27">
        <f>IF(AND(OR(ISBLANK(KA$9),KA$9=0)=FALSE,OR(KA$9='2. Protocols'!$C66,KA$9='2. Protocols'!$E66,KA$9='2. Protocols'!$G66)),1,0)*'4. Formulations'!$L66</f>
        <v>0</v>
      </c>
      <c r="KB67" s="27">
        <f>IF(AND(OR(ISBLANK(KB$9),KB$9=0)=FALSE,OR(KB$9='2. Protocols'!$C66,KB$9='2. Protocols'!$E66,KB$9='2. Protocols'!$G66)),1,0)*'4. Formulations'!$L66</f>
        <v>0</v>
      </c>
      <c r="KC67" s="27">
        <f>IF(AND(OR(ISBLANK(KC$9),KC$9=0)=FALSE,OR(KC$9='2. Protocols'!$C66,KC$9='2. Protocols'!$E66,KC$9='2. Protocols'!$G66)),1,0)*'4. Formulations'!$L66</f>
        <v>0</v>
      </c>
      <c r="KD67" s="27">
        <f>IF(AND(OR(ISBLANK(KD$9),KD$9=0)=FALSE,OR(KD$9='2. Protocols'!$C66,KD$9='2. Protocols'!$E66,KD$9='2. Protocols'!$G66)),1,0)*'4. Formulations'!$L66</f>
        <v>0</v>
      </c>
      <c r="KE67" s="27">
        <f>IF(AND(OR(ISBLANK(KE$9),KE$9=0)=FALSE,OR(KE$9='2. Protocols'!$C66,KE$9='2. Protocols'!$E66,KE$9='2. Protocols'!$G66)),1,0)*'4. Formulations'!$L66</f>
        <v>0</v>
      </c>
      <c r="KF67" s="27">
        <f>IF(AND(OR(ISBLANK(KF$9),KF$9=0)=FALSE,OR(KF$9='2. Protocols'!$C66,KF$9='2. Protocols'!$E66,KF$9='2. Protocols'!$G66)),1,0)*'4. Formulations'!$L66</f>
        <v>0</v>
      </c>
      <c r="KG67" s="27">
        <f>IF(AND(OR(ISBLANK(KG$9),KG$9=0)=FALSE,OR(KG$9='2. Protocols'!$C66,KG$9='2. Protocols'!$E66,KG$9='2. Protocols'!$G66)),1,0)*'4. Formulations'!$L66</f>
        <v>0</v>
      </c>
      <c r="KH67" s="27">
        <f>IF(AND(OR(ISBLANK(KH$9),KH$9=0)=FALSE,OR(KH$9='2. Protocols'!$C66,KH$9='2. Protocols'!$E66,KH$9='2. Protocols'!$G66)),1,0)*'4. Formulations'!$L66</f>
        <v>0</v>
      </c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B67" s="27">
        <f>IF(AND(OR(ISBLANK(LB$9),LB$9=0)=FALSE,LB$9=$DL67),1,0)*'4. Formulations'!$M66</f>
        <v>0</v>
      </c>
      <c r="LC67" s="27">
        <f>IF(AND(OR(ISBLANK(LC$9),LC$9=0)=FALSE,LC$9=$DL67),1,0)*'4. Formulations'!$M66</f>
        <v>0</v>
      </c>
      <c r="LD67" s="27">
        <f>IF(AND(OR(ISBLANK(LD$9),LD$9=0)=FALSE,LD$9=$DL67),1,0)*'4. Formulations'!$M66</f>
        <v>0</v>
      </c>
      <c r="LE67" s="27">
        <f>IF(AND(OR(ISBLANK(LE$9),LE$9=0)=FALSE,LE$9=$DL67),1,0)*'4. Formulations'!$M66</f>
        <v>0</v>
      </c>
      <c r="LF67" s="27">
        <f>IF(AND(OR(ISBLANK(LF$9),LF$9=0)=FALSE,LF$9=$DL67),1,0)*'4. Formulations'!$M66</f>
        <v>0</v>
      </c>
      <c r="LG67" s="27">
        <f>IF(AND(OR(ISBLANK(LG$9),LG$9=0)=FALSE,LG$9=$DL67),1,0)*'4. Formulations'!$M66</f>
        <v>0</v>
      </c>
      <c r="LH67" s="27">
        <f>IF(AND(OR(ISBLANK(LH$9),LH$9=0)=FALSE,LH$9=$DL67),1,0)*'4. Formulations'!$M66</f>
        <v>0</v>
      </c>
      <c r="LI67" s="27">
        <f>IF(AND(OR(ISBLANK(LI$9),LI$9=0)=FALSE,LI$9=$DL67),1,0)*'4. Formulations'!$M66</f>
        <v>0</v>
      </c>
      <c r="LJ67" s="27">
        <f>IF(AND(OR(ISBLANK(LJ$9),LJ$9=0)=FALSE,LJ$9=$DL67),1,0)*'4. Formulations'!$M66</f>
        <v>0</v>
      </c>
      <c r="LK67" s="27">
        <f>IF(AND(OR(ISBLANK(LK$9),LK$9=0)=FALSE,LK$9=$DL67),1,0)*'4. Formulations'!$M66</f>
        <v>0</v>
      </c>
      <c r="LL67" s="27">
        <f>IF(AND(OR(ISBLANK(LL$9),LL$9=0)=FALSE,LL$9=$DL67),1,0)*'4. Formulations'!$M66</f>
        <v>0</v>
      </c>
      <c r="LM67" s="27">
        <f>IF(AND(OR(ISBLANK(LM$9),LM$9=0)=FALSE,LM$9=$DL67),1,0)*'4. Formulations'!$M66</f>
        <v>0</v>
      </c>
      <c r="LN67" s="27">
        <f>IF(AND(OR(ISBLANK(LN$9),LN$9=0)=FALSE,LN$9=$DL67),1,0)*'4. Formulations'!$M66</f>
        <v>0</v>
      </c>
      <c r="LO67" s="27">
        <f>IF(AND(OR(ISBLANK(LO$9),LO$9=0)=FALSE,LO$9=$DL67),1,0)*'4. Formulations'!$M66</f>
        <v>0</v>
      </c>
      <c r="LP67" s="27">
        <f>IF(AND(OR(ISBLANK(LP$9),LP$9=0)=FALSE,LP$9=$DL67),1,0)*'4. Formulations'!$M66</f>
        <v>0</v>
      </c>
      <c r="LQ67" s="27">
        <f>IF(AND(OR(ISBLANK(LQ$9),LQ$9=0)=FALSE,LQ$9=$DL67),1,0)*'4. Formulations'!$M66</f>
        <v>0</v>
      </c>
      <c r="LR67" s="27">
        <f>IF(AND(OR(ISBLANK(LR$9),LR$9=0)=FALSE,LR$9=$DL67),1,0)*'4. Formulations'!$M66</f>
        <v>0</v>
      </c>
      <c r="LS67" s="27"/>
      <c r="LT67" s="27"/>
      <c r="LU67" s="27"/>
      <c r="LW67" s="27">
        <f>IF(AND(OR(ISBLANK(LW$9),LW$9=0)=FALSE,SUM($LB67:$LR67)&gt;0,LW$9='2. Protocols'!$G66),1,0)*'4. Formulations'!$M66</f>
        <v>0</v>
      </c>
      <c r="LX67" s="27">
        <f>IF(AND(OR(ISBLANK(LX$9),LX$9=0)=FALSE,SUM($LB67:$LR67)&gt;0,LX$9='2. Protocols'!$G66),1,0)*'4. Formulations'!$M66</f>
        <v>0</v>
      </c>
      <c r="LY67" s="27">
        <f>IF(AND(OR(ISBLANK(LY$9),LY$9=0)=FALSE,SUM($LB67:$LR67)&gt;0,LY$9='2. Protocols'!$G66),1,0)*'4. Formulations'!$M66</f>
        <v>0</v>
      </c>
      <c r="LZ67" s="27">
        <f>IF(AND(OR(ISBLANK(LZ$9),LZ$9=0)=FALSE,SUM($LB67:$LR67)&gt;0,LZ$9='2. Protocols'!$G66),1,0)*'4. Formulations'!$M66</f>
        <v>0</v>
      </c>
      <c r="MA67" s="27">
        <f>IF(AND(OR(ISBLANK(MA$9),MA$9=0)=FALSE,SUM($LB67:$LR67)&gt;0,MA$9='2. Protocols'!$G66),1,0)*'4. Formulations'!$M66</f>
        <v>0</v>
      </c>
      <c r="MB67" s="27">
        <f>IF(AND(OR(ISBLANK(MB$9),MB$9=0)=FALSE,SUM($LB67:$LR67)&gt;0,MB$9='2. Protocols'!$G66),1,0)*'4. Formulations'!$M66</f>
        <v>0</v>
      </c>
      <c r="MC67" s="27">
        <f>IF(AND(OR(ISBLANK(MC$9),MC$9=0)=FALSE,SUM($LB67:$LR67)&gt;0,MC$9='2. Protocols'!$G66),1,0)*'4. Formulations'!$M66</f>
        <v>0</v>
      </c>
      <c r="MD67" s="27">
        <f>IF(AND(OR(ISBLANK(MD$9),MD$9=0)=FALSE,SUM($LB67:$LR67)&gt;0,MD$9='2. Protocols'!$G66),1,0)*'4. Formulations'!$M66</f>
        <v>0</v>
      </c>
      <c r="ME67" s="27">
        <f>IF(AND(OR(ISBLANK(ME$9),ME$9=0)=FALSE,SUM($LB67:$LR67)&gt;0,ME$9='2. Protocols'!$G66),1,0)*'4. Formulations'!$M66</f>
        <v>0</v>
      </c>
      <c r="MF67" s="27">
        <f>IF(AND(OR(ISBLANK(MF$9),MF$9=0)=FALSE,SUM($LB67:$LR67)&gt;0,MF$9='2. Protocols'!$G66),1,0)*'4. Formulations'!$M66</f>
        <v>0</v>
      </c>
      <c r="MG67" s="27">
        <f>IF(AND(OR(ISBLANK(MG$9),MG$9=0)=FALSE,SUM($LB67:$LR67)&gt;0,MG$9='2. Protocols'!$G66),1,0)*'4. Formulations'!$M66</f>
        <v>0</v>
      </c>
      <c r="MH67" s="27">
        <f>IF(AND(OR(ISBLANK(MH$9),MH$9=0)=FALSE,SUM($LB67:$LR67)&gt;0,MH$9='2. Protocols'!$G66),1,0)*'4. Formulations'!$M66</f>
        <v>0</v>
      </c>
      <c r="MI67" s="27">
        <f>IF(AND(OR(ISBLANK(MI$9),MI$9=0)=FALSE,SUM($LB67:$LR67)&gt;0,MI$9='2. Protocols'!$G66),1,0)*'4. Formulations'!$M66</f>
        <v>0</v>
      </c>
      <c r="MJ67" s="27">
        <f>IF(AND(OR(ISBLANK(MJ$9),MJ$9=0)=FALSE,SUM($LB67:$LR67)&gt;0,MJ$9='2. Protocols'!$G66),1,0)*'4. Formulations'!$M66</f>
        <v>0</v>
      </c>
      <c r="MK67" s="27">
        <f>IF(AND(OR(ISBLANK(MK$9),MK$9=0)=FALSE,SUM($LB67:$LR67)&gt;0,MK$9='2. Protocols'!$G66),1,0)*'4. Formulations'!$M66</f>
        <v>0</v>
      </c>
      <c r="ML67" s="27">
        <f>IF(AND(OR(ISBLANK(ML$9),ML$9=0)=FALSE,SUM($LB67:$LR67)&gt;0,ML$9='2. Protocols'!$G66),1,0)*'4. Formulations'!$M66</f>
        <v>0</v>
      </c>
      <c r="MM67" s="27">
        <f>IF(AND(OR(ISBLANK(MM$9),MM$9=0)=FALSE,SUM($LB67:$LR67)&gt;0,MM$9='2. Protocols'!$G66),1,0)*'4. Formulations'!$M66</f>
        <v>0</v>
      </c>
      <c r="MN67" s="27">
        <f>IF(AND(OR(ISBLANK(MN$9),MN$9=0)=FALSE,SUM($LB67:$LR67)&gt;0,MN$9='2. Protocols'!$G66),1,0)*'4. Formulations'!$M66</f>
        <v>0</v>
      </c>
      <c r="MO67" s="27">
        <f>IF(AND(OR(ISBLANK(MO$9),MO$9=0)=FALSE,SUM($LB67:$LR67)&gt;0,MO$9='2. Protocols'!$G66),1,0)*'4. Formulations'!$M66</f>
        <v>0</v>
      </c>
      <c r="MP67" s="27">
        <f>IF(AND(OR(ISBLANK(MP$9),MP$9=0)=FALSE,SUM($LB67:$LR67)&gt;0,MP$9='2. Protocols'!$G66),1,0)*'4. Formulations'!$M66</f>
        <v>0</v>
      </c>
      <c r="MQ67" s="27">
        <f>IF(AND(OR(ISBLANK(MQ$9),MQ$9=0)=FALSE,SUM($LB67:$LR67)&gt;0,MQ$9='2. Protocols'!$G66),1,0)*'4. Formulations'!$M66</f>
        <v>0</v>
      </c>
      <c r="MR67" s="27">
        <f>IF(AND(OR(ISBLANK(MR$9),MR$9=0)=FALSE,SUM($LB67:$LR67)&gt;0,MR$9='2. Protocols'!$G66),1,0)*'4. Formulations'!$M66</f>
        <v>0</v>
      </c>
      <c r="MS67" s="27">
        <f>IF(AND(OR(ISBLANK(MS$9),MS$9=0)=FALSE,SUM($LB67:$LR67)&gt;0,MS$9='2. Protocols'!$G66),1,0)*'4. Formulations'!$M66</f>
        <v>0</v>
      </c>
      <c r="MT67" s="27">
        <f>IF(AND(OR(ISBLANK(MT$9),MT$9=0)=FALSE,SUM($LB67:$LR67)&gt;0,MT$9='2. Protocols'!$G66),1,0)*'4. Formulations'!$M66</f>
        <v>0</v>
      </c>
      <c r="MU67" s="27">
        <f>IF(AND(OR(ISBLANK(MU$9),MU$9=0)=FALSE,SUM($LB67:$LR67)&gt;0,MU$9='2. Protocols'!$G66),1,0)*'4. Formulations'!$M66</f>
        <v>0</v>
      </c>
      <c r="MV67" s="27">
        <f>IF(AND(OR(ISBLANK(MV$9),MV$9=0)=FALSE,SUM($LB67:$LR67)&gt;0,MV$9='2. Protocols'!$G66),1,0)*'4. Formulations'!$M66</f>
        <v>0</v>
      </c>
      <c r="MW67" s="27">
        <f>IF(AND(OR(ISBLANK(MW$9),MW$9=0)=FALSE,SUM($LB67:$LR67)&gt;0,MW$9='2. Protocols'!$G66),1,0)*'4. Formulations'!$M66</f>
        <v>0</v>
      </c>
      <c r="MX67" s="27">
        <f>IF(AND(OR(ISBLANK(MX$9),MX$9=0)=FALSE,SUM($LB67:$LR67)&gt;0,MX$9='2. Protocols'!$G66),1,0)*'4. Formulations'!$M66</f>
        <v>0</v>
      </c>
      <c r="MY67" s="27">
        <f>IF(AND(OR(ISBLANK(MY$9),MY$9=0)=FALSE,SUM($LB67:$LR67)&gt;0,MY$9='2. Protocols'!$G66),1,0)*'4. Formulations'!$M66</f>
        <v>0</v>
      </c>
      <c r="MZ67" s="27">
        <f>IF(AND(OR(ISBLANK(MZ$9),MZ$9=0)=FALSE,SUM($LB67:$LR67)&gt;0,MZ$9='2. Protocols'!$G66),1,0)*'4. Formulations'!$M66</f>
        <v>0</v>
      </c>
      <c r="NA67" s="27">
        <f>IF(AND(OR(ISBLANK(NA$9),NA$9=0)=FALSE,SUM($LB67:$LR67)&gt;0,NA$9='2. Protocols'!$G66),1,0)*'4. Formulations'!$M66</f>
        <v>0</v>
      </c>
      <c r="NB67" s="27">
        <f>IF(AND(OR(ISBLANK(NB$9),NB$9=0)=FALSE,SUM($LB67:$LR67)&gt;0,NB$9='2. Protocols'!$G66),1,0)*'4. Formulations'!$M66</f>
        <v>0</v>
      </c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V67" s="27">
        <f>IF(AND(OR(ISBLANK(NV$9),NV$9=0)=FALSE,NV$9=$DM67),1,0)*'4. Formulations'!$N66</f>
        <v>0</v>
      </c>
      <c r="NW67" s="721">
        <f>IF(AND(OR(ISBLANK(NW$9),NW$9=0)=FALSE,NW$9=$DM67),1,0)*'4. Formulations'!$N66</f>
        <v>0</v>
      </c>
      <c r="NX67" s="27">
        <f>IF(AND(OR(ISBLANK(NX$9),NX$9=0)=FALSE,NX$9=$DM67),1,0)*'4. Formulations'!$N66</f>
        <v>0</v>
      </c>
      <c r="NY67" s="27">
        <f>IF(AND(OR(ISBLANK(NY$9),NY$9=0)=FALSE,NY$9=$DM67),1,0)*'4. Formulations'!$N66</f>
        <v>0</v>
      </c>
      <c r="NZ67" s="27">
        <f>IF(AND(OR(ISBLANK(NZ$9),NZ$9=0)=FALSE,NZ$9=$DM67),1,0)*'4. Formulations'!$N66</f>
        <v>0</v>
      </c>
      <c r="OA67" s="27">
        <f>IF(AND(OR(ISBLANK(OA$9),OA$9=0)=FALSE,OA$9=$DM67),1,0)*'4. Formulations'!$N66</f>
        <v>0</v>
      </c>
      <c r="OB67" s="27">
        <f>IF(AND(OR(ISBLANK(OB$9),OB$9=0)=FALSE,OB$9=$DM67),1,0)*'4. Formulations'!$N66</f>
        <v>0</v>
      </c>
      <c r="OC67" s="27">
        <f>IF(AND(OR(ISBLANK(OC$9),OC$9=0)=FALSE,OC$9=$DM67),1,0)*'4. Formulations'!$N66</f>
        <v>0</v>
      </c>
      <c r="OD67" s="27">
        <f>IF(AND(OR(ISBLANK(OD$9),OD$9=0)=FALSE,OD$9=$DM67),1,0)*'4. Formulations'!$N66</f>
        <v>0</v>
      </c>
      <c r="OE67" s="27">
        <f>IF(AND(OR(ISBLANK(OE$9),OE$9=0)=FALSE,OE$9=$DM67),1,0)*'4. Formulations'!$N66</f>
        <v>0</v>
      </c>
      <c r="OF67" s="27">
        <f>IF(AND(OR(ISBLANK(OF$9),OF$9=0)=FALSE,OF$9=$DM67),1,0)*'4. Formulations'!$N66</f>
        <v>0</v>
      </c>
      <c r="OG67" s="27">
        <f>IF(AND(OR(ISBLANK(OG$9),OG$9=0)=FALSE,OG$9=$DM67),1,0)*'4. Formulations'!$N66</f>
        <v>0</v>
      </c>
      <c r="OH67" s="27">
        <f>IF(AND(OR(ISBLANK(OH$9),OH$9=0)=FALSE,OH$9=$DM67),1,0)*'4. Formulations'!$N66</f>
        <v>0</v>
      </c>
      <c r="OI67" s="27">
        <f>IF(AND(OR(ISBLANK(OI$9),OI$9=0)=FALSE,OI$9=$DM67),1,0)*'4. Formulations'!$N66</f>
        <v>0</v>
      </c>
      <c r="OJ67" s="27">
        <f>IF(AND(OR(ISBLANK(OJ$9),OJ$9=0)=FALSE,OJ$9=$DM67),1,0)*'4. Formulations'!$N66</f>
        <v>0</v>
      </c>
      <c r="OK67" s="27">
        <f>IF(AND(OR(ISBLANK(OK$9),OK$9=0)=FALSE,OK$9=$DM67),1,0)*'4. Formulations'!$N66</f>
        <v>0</v>
      </c>
      <c r="OL67" s="27">
        <f>IF(AND(OR(ISBLANK(OL$9),OL$9=0)=FALSE,OL$9=$DM67),1,0)*'4. Formulations'!$N66</f>
        <v>0</v>
      </c>
      <c r="OM67" s="27"/>
      <c r="ON67" s="27"/>
      <c r="OO67" s="27"/>
      <c r="OQ67" s="27">
        <f>IF(AND(OR(ISBLANK(OQ$9),OQ$9=0)=FALSE,OR(OQ$9='2. Protocols'!$C66,OQ$9='2. Protocols'!$E66,OQ$9='2. Protocols'!$G66)),1,0)*'4. Formulations'!$O66</f>
        <v>0</v>
      </c>
      <c r="OR67" s="27">
        <f>IF(AND(OR(ISBLANK(OR$9),OR$9=0)=FALSE,OR(OR$9='2. Protocols'!$C66,OR$9='2. Protocols'!$E66,OR$9='2. Protocols'!$G66)),1,0)*'4. Formulations'!$O66</f>
        <v>0</v>
      </c>
      <c r="OS67" s="27">
        <f>IF(AND(OR(ISBLANK(OS$9),OS$9=0)=FALSE,OR(OS$9='2. Protocols'!$C66,OS$9='2. Protocols'!$E66,OS$9='2. Protocols'!$G66)),1,0)*'4. Formulations'!$O66</f>
        <v>0</v>
      </c>
      <c r="OT67" s="27">
        <f>IF(AND(OR(ISBLANK(OT$9),OT$9=0)=FALSE,OR(OT$9='2. Protocols'!$C66,OT$9='2. Protocols'!$E66,OT$9='2. Protocols'!$G66)),1,0)*'4. Formulations'!$O66</f>
        <v>0</v>
      </c>
      <c r="OU67" s="27">
        <f>IF(AND(OR(ISBLANK(OU$9),OU$9=0)=FALSE,OR(OU$9='2. Protocols'!$C66,OU$9='2. Protocols'!$E66,OU$9='2. Protocols'!$G66)),1,0)*'4. Formulations'!$O66</f>
        <v>0</v>
      </c>
      <c r="OV67" s="27">
        <f>IF(AND(OR(ISBLANK(OV$9),OV$9=0)=FALSE,OR(OV$9='2. Protocols'!$C66,OV$9='2. Protocols'!$E66,OV$9='2. Protocols'!$G66)),1,0)*'4. Formulations'!$O66</f>
        <v>0</v>
      </c>
      <c r="OW67" s="27">
        <f>IF(AND(OR(ISBLANK(OW$9),OW$9=0)=FALSE,OR(OW$9='2. Protocols'!$C66,OW$9='2. Protocols'!$E66,OW$9='2. Protocols'!$G66)),1,0)*'4. Formulations'!$O66</f>
        <v>0</v>
      </c>
      <c r="OX67" s="27">
        <f>IF(AND(OR(ISBLANK(OX$9),OX$9=0)=FALSE,OR(OX$9='2. Protocols'!$C66,OX$9='2. Protocols'!$E66,OX$9='2. Protocols'!$G66)),1,0)*'4. Formulations'!$O66</f>
        <v>0</v>
      </c>
      <c r="OY67" s="27">
        <f>IF(AND(OR(ISBLANK(OY$9),OY$9=0)=FALSE,OR(OY$9='2. Protocols'!$C66,OY$9='2. Protocols'!$E66,OY$9='2. Protocols'!$G66)),1,0)*'4. Formulations'!$O66</f>
        <v>0</v>
      </c>
      <c r="OZ67" s="27">
        <f>IF(AND(OR(ISBLANK(OZ$9),OZ$9=0)=FALSE,OR(OZ$9='2. Protocols'!$C66,OZ$9='2. Protocols'!$E66,OZ$9='2. Protocols'!$G66)),1,0)*'4. Formulations'!$O66</f>
        <v>0</v>
      </c>
      <c r="PA67" s="27">
        <f>IF(AND(OR(ISBLANK(PA$9),PA$9=0)=FALSE,OR(PA$9='2. Protocols'!$C66,PA$9='2. Protocols'!$E66,PA$9='2. Protocols'!$G66)),1,0)*'4. Formulations'!$O66</f>
        <v>0</v>
      </c>
      <c r="PB67" s="27">
        <f>IF(AND(OR(ISBLANK(PB$9),PB$9=0)=FALSE,OR(PB$9='2. Protocols'!$C66,PB$9='2. Protocols'!$E66,PB$9='2. Protocols'!$G66)),1,0)*'4. Formulations'!$O66</f>
        <v>0</v>
      </c>
      <c r="PC67" s="27">
        <f>IF(AND(OR(ISBLANK(PC$9),PC$9=0)=FALSE,OR(PC$9='2. Protocols'!$C66,PC$9='2. Protocols'!$E66,PC$9='2. Protocols'!$G66)),1,0)*'4. Formulations'!$O66</f>
        <v>0</v>
      </c>
      <c r="PD67" s="27">
        <f>IF(AND(OR(ISBLANK(PD$9),PD$9=0)=FALSE,OR(PD$9='2. Protocols'!$C66,PD$9='2. Protocols'!$E66,PD$9='2. Protocols'!$G66)),1,0)*'4. Formulations'!$O66</f>
        <v>0</v>
      </c>
      <c r="PE67" s="27">
        <f>IF(AND(OR(ISBLANK(PE$9),PE$9=0)=FALSE,OR(PE$9='2. Protocols'!$C66,PE$9='2. Protocols'!$E66,PE$9='2. Protocols'!$G66)),1,0)*'4. Formulations'!$O66</f>
        <v>0</v>
      </c>
      <c r="PF67" s="27">
        <f>IF(AND(OR(ISBLANK(PF$9),PF$9=0)=FALSE,OR(PF$9='2. Protocols'!$C66,PF$9='2. Protocols'!$E66,PF$9='2. Protocols'!$G66)),1,0)*'4. Formulations'!$O66</f>
        <v>0</v>
      </c>
      <c r="PG67" s="27">
        <f>IF(AND(OR(ISBLANK(PG$9),PG$9=0)=FALSE,OR(PG$9='2. Protocols'!$C66,PG$9='2. Protocols'!$E66,PG$9='2. Protocols'!$G66)),1,0)*'4. Formulations'!$O66</f>
        <v>0</v>
      </c>
      <c r="PH67" s="27">
        <f>IF(AND(OR(ISBLANK(PH$9),PH$9=0)=FALSE,OR(PH$9='2. Protocols'!$C66,PH$9='2. Protocols'!$E66,PH$9='2. Protocols'!$G66)),1,0)*'4. Formulations'!$O66</f>
        <v>0</v>
      </c>
      <c r="PI67" s="27">
        <f>IF(AND(OR(ISBLANK(PI$9),PI$9=0)=FALSE,OR(PI$9='2. Protocols'!$C66,PI$9='2. Protocols'!$E66,PI$9='2. Protocols'!$G66)),1,0)*'4. Formulations'!$O66</f>
        <v>0</v>
      </c>
      <c r="PJ67" s="27">
        <f>IF(AND(OR(ISBLANK(PJ$9),PJ$9=0)=FALSE,OR(PJ$9='2. Protocols'!$C66,PJ$9='2. Protocols'!$E66,PJ$9='2. Protocols'!$G66)),1,0)*'4. Formulations'!$O66</f>
        <v>0</v>
      </c>
      <c r="PK67" s="27">
        <f>IF(AND(OR(ISBLANK(PK$9),PK$9=0)=FALSE,OR(PK$9='2. Protocols'!$C66,PK$9='2. Protocols'!$E66,PK$9='2. Protocols'!$G66)),1,0)*'4. Formulations'!$O66</f>
        <v>0</v>
      </c>
      <c r="PL67" s="27">
        <f>IF(AND(OR(ISBLANK(PL$9),PL$9=0)=FALSE,OR(PL$9='2. Protocols'!$C66,PL$9='2. Protocols'!$E66,PL$9='2. Protocols'!$G66)),1,0)*'4. Formulations'!$O66</f>
        <v>0</v>
      </c>
      <c r="PM67" s="27">
        <f>IF(AND(OR(ISBLANK(PM$9),PM$9=0)=FALSE,OR(PM$9='2. Protocols'!$C66,PM$9='2. Protocols'!$E66,PM$9='2. Protocols'!$G66)),1,0)*'4. Formulations'!$O66</f>
        <v>0</v>
      </c>
      <c r="PN67" s="27">
        <f>IF(AND(OR(ISBLANK(PN$9),PN$9=0)=FALSE,OR(PN$9='2. Protocols'!$C66,PN$9='2. Protocols'!$E66,PN$9='2. Protocols'!$G66)),1,0)*'4. Formulations'!$O66</f>
        <v>0</v>
      </c>
      <c r="PO67" s="27">
        <f>IF(AND(OR(ISBLANK(PO$9),PO$9=0)=FALSE,OR(PO$9='2. Protocols'!$C66,PO$9='2. Protocols'!$E66,PO$9='2. Protocols'!$G66)),1,0)*'4. Formulations'!$O66</f>
        <v>0</v>
      </c>
      <c r="PP67" s="27">
        <f>IF(AND(OR(ISBLANK(PP$9),PP$9=0)=FALSE,OR(PP$9='2. Protocols'!$C66,PP$9='2. Protocols'!$E66,PP$9='2. Protocols'!$G66)),1,0)*'4. Formulations'!$O66</f>
        <v>0</v>
      </c>
      <c r="PQ67" s="27">
        <f>IF(AND(OR(ISBLANK(PQ$9),PQ$9=0)=FALSE,OR(PQ$9='2. Protocols'!$C66,PQ$9='2. Protocols'!$E66,PQ$9='2. Protocols'!$G66)),1,0)*'4. Formulations'!$O66</f>
        <v>0</v>
      </c>
      <c r="PR67" s="27">
        <f>IF(AND(OR(ISBLANK(PR$9),PR$9=0)=FALSE,OR(PR$9='2. Protocols'!$C66,PR$9='2. Protocols'!$E66,PR$9='2. Protocols'!$G66)),1,0)*'4. Formulations'!$O66</f>
        <v>0</v>
      </c>
      <c r="PS67" s="27">
        <f>IF(AND(OR(ISBLANK(PS$9),PS$9=0)=FALSE,OR(PS$9='2. Protocols'!$C66,PS$9='2. Protocols'!$E66,PS$9='2. Protocols'!$G66)),1,0)*'4. Formulations'!$O66</f>
        <v>0</v>
      </c>
      <c r="PT67" s="27">
        <f>IF(AND(OR(ISBLANK(PT$9),PT$9=0)=FALSE,OR(PT$9='2. Protocols'!$C66,PT$9='2. Protocols'!$E66,PT$9='2. Protocols'!$G66)),1,0)*'4. Formulations'!$O66</f>
        <v>0</v>
      </c>
      <c r="PU67" s="27">
        <f>IF(AND(OR(ISBLANK(PU$9),PU$9=0)=FALSE,OR(PU$9='2. Protocols'!$C66,PU$9='2. Protocols'!$E66,PU$9='2. Protocols'!$G66)),1,0)*'4. Formulations'!$O66</f>
        <v>0</v>
      </c>
      <c r="PV67" s="27">
        <f>IF(AND(OR(ISBLANK(PV$9),PV$9=0)=FALSE,OR(PV$9='2. Protocols'!$C66,PV$9='2. Protocols'!$E66,PV$9='2. Protocols'!$G66)),1,0)*'4. Formulations'!$O66</f>
        <v>0</v>
      </c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P67" s="27">
        <f>IF(AND(OR(ISBLANK(QP$9),QP$9=0)=FALSE,QP$9=$DL67),1,0)*'4. Formulations'!$P66</f>
        <v>0</v>
      </c>
      <c r="QQ67" s="27">
        <f>IF(AND(OR(ISBLANK(QQ$9),QQ$9=0)=FALSE,QQ$9=$DL67),1,0)*'4. Formulations'!$P66</f>
        <v>0</v>
      </c>
      <c r="QR67" s="27">
        <f>IF(AND(OR(ISBLANK(QR$9),QR$9=0)=FALSE,QR$9=$DL67),1,0)*'4. Formulations'!$P66</f>
        <v>0</v>
      </c>
      <c r="QS67" s="27">
        <f>IF(AND(OR(ISBLANK(QS$9),QS$9=0)=FALSE,QS$9=$DL67),1,0)*'4. Formulations'!$P66</f>
        <v>0</v>
      </c>
      <c r="QT67" s="27">
        <f>IF(AND(OR(ISBLANK(QT$9),QT$9=0)=FALSE,QT$9=$DL67),1,0)*'4. Formulations'!$P66</f>
        <v>0</v>
      </c>
      <c r="QU67" s="27">
        <f>IF(AND(OR(ISBLANK(QU$9),QU$9=0)=FALSE,QU$9=$DL67),1,0)*'4. Formulations'!$P66</f>
        <v>0</v>
      </c>
      <c r="QV67" s="27">
        <f>IF(AND(OR(ISBLANK(QV$9),QV$9=0)=FALSE,QV$9=$DL67),1,0)*'4. Formulations'!$P66</f>
        <v>0</v>
      </c>
      <c r="QW67" s="27">
        <f>IF(AND(OR(ISBLANK(QW$9),QW$9=0)=FALSE,QW$9=$DL67),1,0)*'4. Formulations'!$P66</f>
        <v>0</v>
      </c>
      <c r="QX67" s="27">
        <f>IF(AND(OR(ISBLANK(QX$9),QX$9=0)=FALSE,QX$9=$DL67),1,0)*'4. Formulations'!$P66</f>
        <v>0</v>
      </c>
      <c r="QY67" s="27">
        <f>IF(AND(OR(ISBLANK(QY$9),QY$9=0)=FALSE,QY$9=$DL67),1,0)*'4. Formulations'!$P66</f>
        <v>0</v>
      </c>
      <c r="QZ67" s="27">
        <f>IF(AND(OR(ISBLANK(QZ$9),QZ$9=0)=FALSE,QZ$9=$DL67),1,0)*'4. Formulations'!$P66</f>
        <v>0</v>
      </c>
      <c r="RA67" s="27">
        <f>IF(AND(OR(ISBLANK(RA$9),RA$9=0)=FALSE,RA$9=$DL67),1,0)*'4. Formulations'!$P66</f>
        <v>0</v>
      </c>
      <c r="RB67" s="27">
        <f>IF(AND(OR(ISBLANK(RB$9),RB$9=0)=FALSE,RB$9=$DL67),1,0)*'4. Formulations'!$P66</f>
        <v>0</v>
      </c>
      <c r="RC67" s="27">
        <f>IF(AND(OR(ISBLANK(RC$9),RC$9=0)=FALSE,RC$9=$DL67),1,0)*'4. Formulations'!$P66</f>
        <v>0</v>
      </c>
      <c r="RD67" s="27">
        <f>IF(AND(OR(ISBLANK(RD$9),RD$9=0)=FALSE,RD$9=$DL67),1,0)*'4. Formulations'!$P66</f>
        <v>0</v>
      </c>
      <c r="RE67" s="27">
        <f>IF(AND(OR(ISBLANK(RE$9),RE$9=0)=FALSE,RE$9=$DL67),1,0)*'4. Formulations'!$P66</f>
        <v>0</v>
      </c>
      <c r="RF67" s="27">
        <f>IF(AND(OR(ISBLANK(RF$9),RF$9=0)=FALSE,RF$9=$DL67),1,0)*'4. Formulations'!$P66</f>
        <v>0</v>
      </c>
      <c r="RG67" s="27"/>
      <c r="RH67" s="27"/>
      <c r="RI67" s="27"/>
      <c r="RK67" s="27">
        <f>IF(AND(OR(ISBLANK(RK$9),RK$9=0)=FALSE,SUM($QP67:$RF67)&gt;0,RK$9='2. Protocols'!$G66),1,0)*'4. Formulations'!$P66</f>
        <v>0</v>
      </c>
      <c r="RL67" s="27">
        <f>IF(AND(OR(ISBLANK(RL$9),RL$9=0)=FALSE,SUM($QP67:$RF67)&gt;0,RL$9='2. Protocols'!$G66),1,0)*'4. Formulations'!$P66</f>
        <v>0</v>
      </c>
      <c r="RM67" s="27">
        <f>IF(AND(OR(ISBLANK(RM$9),RM$9=0)=FALSE,SUM($QP67:$RF67)&gt;0,RM$9='2. Protocols'!$G66),1,0)*'4. Formulations'!$P66</f>
        <v>0</v>
      </c>
      <c r="RN67" s="27">
        <f>IF(AND(OR(ISBLANK(RN$9),RN$9=0)=FALSE,SUM($QP67:$RF67)&gt;0,RN$9='2. Protocols'!$G66),1,0)*'4. Formulations'!$P66</f>
        <v>0</v>
      </c>
      <c r="RO67" s="27">
        <f>IF(AND(OR(ISBLANK(RO$9),RO$9=0)=FALSE,SUM($QP67:$RF67)&gt;0,RO$9='2. Protocols'!$G66),1,0)*'4. Formulations'!$P66</f>
        <v>0</v>
      </c>
      <c r="RP67" s="27">
        <f>IF(AND(OR(ISBLANK(RP$9),RP$9=0)=FALSE,SUM($QP67:$RF67)&gt;0,RP$9='2. Protocols'!$G66),1,0)*'4. Formulations'!$P66</f>
        <v>0</v>
      </c>
      <c r="RQ67" s="27">
        <f>IF(AND(OR(ISBLANK(RQ$9),RQ$9=0)=FALSE,SUM($QP67:$RF67)&gt;0,RQ$9='2. Protocols'!$G66),1,0)*'4. Formulations'!$P66</f>
        <v>0</v>
      </c>
      <c r="RR67" s="27">
        <f>IF(AND(OR(ISBLANK(RR$9),RR$9=0)=FALSE,SUM($QP67:$RF67)&gt;0,RR$9='2. Protocols'!$G66),1,0)*'4. Formulations'!$P66</f>
        <v>0</v>
      </c>
      <c r="RS67" s="27">
        <f>IF(AND(OR(ISBLANK(RS$9),RS$9=0)=FALSE,SUM($QP67:$RF67)&gt;0,RS$9='2. Protocols'!$G66),1,0)*'4. Formulations'!$P66</f>
        <v>0</v>
      </c>
      <c r="RT67" s="27">
        <f>IF(AND(OR(ISBLANK(RT$9),RT$9=0)=FALSE,SUM($QP67:$RF67)&gt;0,RT$9='2. Protocols'!$G66),1,0)*'4. Formulations'!$P66</f>
        <v>0</v>
      </c>
      <c r="RU67" s="27">
        <f>IF(AND(OR(ISBLANK(RU$9),RU$9=0)=FALSE,SUM($QP67:$RF67)&gt;0,RU$9='2. Protocols'!$G66),1,0)*'4. Formulations'!$P66</f>
        <v>0</v>
      </c>
      <c r="RV67" s="27">
        <f>IF(AND(OR(ISBLANK(RV$9),RV$9=0)=FALSE,SUM($QP67:$RF67)&gt;0,RV$9='2. Protocols'!$G66),1,0)*'4. Formulations'!$P66</f>
        <v>0</v>
      </c>
      <c r="RW67" s="27">
        <f>IF(AND(OR(ISBLANK(RW$9),RW$9=0)=FALSE,SUM($QP67:$RF67)&gt;0,RW$9='2. Protocols'!$G66),1,0)*'4. Formulations'!$P66</f>
        <v>0</v>
      </c>
      <c r="RX67" s="27">
        <f>IF(AND(OR(ISBLANK(RX$9),RX$9=0)=FALSE,SUM($QP67:$RF67)&gt;0,RX$9='2. Protocols'!$G66),1,0)*'4. Formulations'!$P66</f>
        <v>0</v>
      </c>
      <c r="RY67" s="27">
        <f>IF(AND(OR(ISBLANK(RY$9),RY$9=0)=FALSE,SUM($QP67:$RF67)&gt;0,RY$9='2. Protocols'!$G66),1,0)*'4. Formulations'!$P66</f>
        <v>0</v>
      </c>
      <c r="RZ67" s="27">
        <f>IF(AND(OR(ISBLANK(RZ$9),RZ$9=0)=FALSE,SUM($QP67:$RF67)&gt;0,RZ$9='2. Protocols'!$G66),1,0)*'4. Formulations'!$P66</f>
        <v>0</v>
      </c>
      <c r="SA67" s="27">
        <f>IF(AND(OR(ISBLANK(SA$9),SA$9=0)=FALSE,SUM($QP67:$RF67)&gt;0,SA$9='2. Protocols'!$G66),1,0)*'4. Formulations'!$P66</f>
        <v>0</v>
      </c>
      <c r="SB67" s="27">
        <f>IF(AND(OR(ISBLANK(SB$9),SB$9=0)=FALSE,SUM($QP67:$RF67)&gt;0,SB$9='2. Protocols'!$G66),1,0)*'4. Formulations'!$P66</f>
        <v>0</v>
      </c>
      <c r="SC67" s="27">
        <f>IF(AND(OR(ISBLANK(SC$9),SC$9=0)=FALSE,SUM($QP67:$RF67)&gt;0,SC$9='2. Protocols'!$G66),1,0)*'4. Formulations'!$P66</f>
        <v>0</v>
      </c>
      <c r="SD67" s="27">
        <f>IF(AND(OR(ISBLANK(SD$9),SD$9=0)=FALSE,SUM($QP67:$RF67)&gt;0,SD$9='2. Protocols'!$G66),1,0)*'4. Formulations'!$P66</f>
        <v>0</v>
      </c>
      <c r="SE67" s="27">
        <f>IF(AND(OR(ISBLANK(SE$9),SE$9=0)=FALSE,SUM($QP67:$RF67)&gt;0,SE$9='2. Protocols'!$G66),1,0)*'4. Formulations'!$P66</f>
        <v>0</v>
      </c>
      <c r="SF67" s="27">
        <f>IF(AND(OR(ISBLANK(SF$9),SF$9=0)=FALSE,SUM($QP67:$RF67)&gt;0,SF$9='2. Protocols'!$G66),1,0)*'4. Formulations'!$P66</f>
        <v>0</v>
      </c>
      <c r="SG67" s="27">
        <f>IF(AND(OR(ISBLANK(SG$9),SG$9=0)=FALSE,SUM($QP67:$RF67)&gt;0,SG$9='2. Protocols'!$G66),1,0)*'4. Formulations'!$P66</f>
        <v>0</v>
      </c>
      <c r="SH67" s="27">
        <f>IF(AND(OR(ISBLANK(SH$9),SH$9=0)=FALSE,SUM($QP67:$RF67)&gt;0,SH$9='2. Protocols'!$G66),1,0)*'4. Formulations'!$P66</f>
        <v>0</v>
      </c>
      <c r="SI67" s="27">
        <f>IF(AND(OR(ISBLANK(SI$9),SI$9=0)=FALSE,SUM($QP67:$RF67)&gt;0,SI$9='2. Protocols'!$G66),1,0)*'4. Formulations'!$P66</f>
        <v>0</v>
      </c>
      <c r="SJ67" s="27">
        <f>IF(AND(OR(ISBLANK(SJ$9),SJ$9=0)=FALSE,SUM($QP67:$RF67)&gt;0,SJ$9='2. Protocols'!$G66),1,0)*'4. Formulations'!$P66</f>
        <v>0</v>
      </c>
      <c r="SK67" s="27">
        <f>IF(AND(OR(ISBLANK(SK$9),SK$9=0)=FALSE,SUM($QP67:$RF67)&gt;0,SK$9='2. Protocols'!$G66),1,0)*'4. Formulations'!$P66</f>
        <v>0</v>
      </c>
      <c r="SL67" s="27">
        <f>IF(AND(OR(ISBLANK(SL$9),SL$9=0)=FALSE,SUM($QP67:$RF67)&gt;0,SL$9='2. Protocols'!$G66),1,0)*'4. Formulations'!$P66</f>
        <v>0</v>
      </c>
      <c r="SM67" s="27">
        <f>IF(AND(OR(ISBLANK(SM$9),SM$9=0)=FALSE,SUM($QP67:$RF67)&gt;0,SM$9='2. Protocols'!$G66),1,0)*'4. Formulations'!$P66</f>
        <v>0</v>
      </c>
      <c r="SN67" s="27">
        <f>IF(AND(OR(ISBLANK(SN$9),SN$9=0)=FALSE,SUM($QP67:$RF67)&gt;0,SN$9='2. Protocols'!$G66),1,0)*'4. Formulations'!$P66</f>
        <v>0</v>
      </c>
      <c r="SO67" s="27">
        <f>IF(AND(OR(ISBLANK(SO$9),SO$9=0)=FALSE,SUM($QP67:$RF67)&gt;0,SO$9='2. Protocols'!$G66),1,0)*'4. Formulations'!$P66</f>
        <v>0</v>
      </c>
      <c r="SP67" s="27">
        <f>IF(AND(OR(ISBLANK(SP$9),SP$9=0)=FALSE,SUM($QP67:$RF67)&gt;0,SP$9='2. Protocols'!$G66),1,0)*'4. Formulations'!$P66</f>
        <v>0</v>
      </c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J67" s="27">
        <f>IF(AND(OR(ISBLANK(TJ$9),TJ$9=0)=FALSE,TJ$9=$DM67),1,0)*'4. Formulations'!$Q66</f>
        <v>0</v>
      </c>
      <c r="TK67" s="27">
        <f>IF(AND(OR(ISBLANK(TK$9),TK$9=0)=FALSE,TK$9=$DM67),1,0)*'4. Formulations'!$Q66</f>
        <v>0</v>
      </c>
      <c r="TL67" s="27">
        <f>IF(AND(OR(ISBLANK(TL$9),TL$9=0)=FALSE,TL$9=$DM67),1,0)*'4. Formulations'!$Q66</f>
        <v>0</v>
      </c>
      <c r="TM67" s="27">
        <f>IF(AND(OR(ISBLANK(TM$9),TM$9=0)=FALSE,TM$9=$DM67),1,0)*'4. Formulations'!$Q66</f>
        <v>0</v>
      </c>
      <c r="TN67" s="27">
        <f>IF(AND(OR(ISBLANK(TN$9),TN$9=0)=FALSE,TN$9=$DM67),1,0)*'4. Formulations'!$Q66</f>
        <v>0</v>
      </c>
      <c r="TO67" s="27">
        <f>IF(AND(OR(ISBLANK(TO$9),TO$9=0)=FALSE,TO$9=$DM67),1,0)*'4. Formulations'!$Q66</f>
        <v>0</v>
      </c>
      <c r="TP67" s="27">
        <f>IF(AND(OR(ISBLANK(TP$9),TP$9=0)=FALSE,TP$9=$DM67),1,0)*'4. Formulations'!$Q66</f>
        <v>0</v>
      </c>
      <c r="TQ67" s="27">
        <f>IF(AND(OR(ISBLANK(TQ$9),TQ$9=0)=FALSE,TQ$9=$DM67),1,0)*'4. Formulations'!$Q66</f>
        <v>0</v>
      </c>
      <c r="TR67" s="27">
        <f>IF(AND(OR(ISBLANK(TR$9),TR$9=0)=FALSE,TR$9=$DM67),1,0)*'4. Formulations'!$Q66</f>
        <v>0</v>
      </c>
      <c r="TS67" s="27">
        <f>IF(AND(OR(ISBLANK(TS$9),TS$9=0)=FALSE,TS$9=$DM67),1,0)*'4. Formulations'!$Q66</f>
        <v>0</v>
      </c>
      <c r="TT67" s="27">
        <f>IF(AND(OR(ISBLANK(TT$9),TT$9=0)=FALSE,TT$9=$DM67),1,0)*'4. Formulations'!$Q66</f>
        <v>0</v>
      </c>
      <c r="TU67" s="27">
        <f>IF(AND(OR(ISBLANK(TU$9),TU$9=0)=FALSE,TU$9=$DM67),1,0)*'4. Formulations'!$Q66</f>
        <v>0</v>
      </c>
      <c r="TV67" s="27">
        <f>IF(AND(OR(ISBLANK(TV$9),TV$9=0)=FALSE,TV$9=$DM67),1,0)*'4. Formulations'!$Q66</f>
        <v>0</v>
      </c>
      <c r="TW67" s="27">
        <f>IF(AND(OR(ISBLANK(TW$9),TW$9=0)=FALSE,TW$9=$DM67),1,0)*'4. Formulations'!$Q66</f>
        <v>0</v>
      </c>
      <c r="TX67" s="27">
        <f>IF(AND(OR(ISBLANK(TX$9),TX$9=0)=FALSE,TX$9=$DM67),1,0)*'4. Formulations'!$Q66</f>
        <v>0</v>
      </c>
      <c r="TY67" s="27">
        <f>IF(AND(OR(ISBLANK(TY$9),TY$9=0)=FALSE,TY$9=$DM67),1,0)*'4. Formulations'!$Q66</f>
        <v>0</v>
      </c>
      <c r="TZ67" s="27">
        <f>IF(AND(OR(ISBLANK(TZ$9),TZ$9=0)=FALSE,TZ$9=$DM67),1,0)*'4. Formulations'!$Q66</f>
        <v>0</v>
      </c>
      <c r="UA67" s="27"/>
      <c r="UB67" s="27"/>
      <c r="UC67" s="27"/>
    </row>
    <row r="68" spans="2:549" ht="15" hidden="1" outlineLevel="1" x14ac:dyDescent="0.25">
      <c r="B68" s="2"/>
      <c r="C68" s="75" t="str">
        <f>IF('2. Protocols'!C67&amp;"+"&amp;'2. Protocols'!E67&amp;"+"&amp;'2. Protocols'!G67="++","",'2. Protocols'!C67&amp;"+"&amp;'2. Protocols'!E67&amp;"+"&amp;'2. Protocols'!G67)</f>
        <v/>
      </c>
      <c r="D68" s="7"/>
      <c r="E68" s="8"/>
      <c r="G68" s="72">
        <f>'2. Protocols'!J67*'1. General Inputs'!$L$13</f>
        <v>0</v>
      </c>
      <c r="H68" s="72" t="e">
        <f>MAX(G68*(1+'1. General Inputs'!$BA$23+HLOOKUP(H$7,'1. General Inputs'!$BC$17:$BE$19,ROWS('1. General Inputs'!$BA$17:$BA$19),0))+(H$76*'2. Protocols'!$O67)+'3. ARV Substitutions'!L90,0)</f>
        <v>#VALUE!</v>
      </c>
      <c r="I68" s="72" t="e">
        <f>MAX(H68*(1+'1. General Inputs'!$BA$23+HLOOKUP(I$7,'1. General Inputs'!$BC$17:$BE$19,ROWS('1. General Inputs'!$BA$17:$BA$19),0))+(I$76*'2. Protocols'!$O67)+'3. ARV Substitutions'!M90,0)</f>
        <v>#VALUE!</v>
      </c>
      <c r="J68" s="72" t="e">
        <f>MAX(I68*(1+'1. General Inputs'!$BA$23+HLOOKUP(J$7,'1. General Inputs'!$BC$17:$BE$19,ROWS('1. General Inputs'!$BA$17:$BA$19),0))+(J$76*'2. Protocols'!$O67)+'3. ARV Substitutions'!N90,0)</f>
        <v>#VALUE!</v>
      </c>
      <c r="K68" s="72" t="e">
        <f>MAX(J68*(1+'1. General Inputs'!$BA$23+HLOOKUP(K$7,'1. General Inputs'!$BC$17:$BE$19,ROWS('1. General Inputs'!$BA$17:$BA$19),0))+(K$76*'2. Protocols'!$O67)+'3. ARV Substitutions'!O90,0)</f>
        <v>#VALUE!</v>
      </c>
      <c r="L68" s="72" t="e">
        <f>MAX(K68*(1+'1. General Inputs'!$BA$23+HLOOKUP(L$7,'1. General Inputs'!$BC$17:$BE$19,ROWS('1. General Inputs'!$BA$17:$BA$19),0))+(L$76*'2. Protocols'!$O67)+'3. ARV Substitutions'!P90,0)</f>
        <v>#VALUE!</v>
      </c>
      <c r="M68" s="72" t="e">
        <f>MAX(L68*(1+'1. General Inputs'!$BA$23+HLOOKUP(M$7,'1. General Inputs'!$BC$17:$BE$19,ROWS('1. General Inputs'!$BA$17:$BA$19),0))+(M$76*'2. Protocols'!$O67)+'3. ARV Substitutions'!Q90,0)</f>
        <v>#VALUE!</v>
      </c>
      <c r="N68" s="72" t="e">
        <f>MAX(M68*(1+'1. General Inputs'!$BA$23+HLOOKUP(N$7,'1. General Inputs'!$BC$17:$BE$19,ROWS('1. General Inputs'!$BA$17:$BA$19),0))+(N$76*'2. Protocols'!$O67)+'3. ARV Substitutions'!R90,0)</f>
        <v>#VALUE!</v>
      </c>
      <c r="O68" s="72" t="e">
        <f>MAX(N68*(1+'1. General Inputs'!$BA$23+HLOOKUP(O$7,'1. General Inputs'!$BC$17:$BE$19,ROWS('1. General Inputs'!$BA$17:$BA$19),0))+(O$76*'2. Protocols'!$O67)+'3. ARV Substitutions'!S90,0)</f>
        <v>#VALUE!</v>
      </c>
      <c r="P68" s="72" t="e">
        <f>MAX(O68*(1+'1. General Inputs'!$BA$23+HLOOKUP(P$7,'1. General Inputs'!$BC$17:$BE$19,ROWS('1. General Inputs'!$BA$17:$BA$19),0))+(P$76*'2. Protocols'!$O67)+'3. ARV Substitutions'!T90,0)</f>
        <v>#VALUE!</v>
      </c>
      <c r="Q68" s="72" t="e">
        <f>MAX(P68*(1+'1. General Inputs'!$BA$23+HLOOKUP(Q$7,'1. General Inputs'!$BC$17:$BE$19,ROWS('1. General Inputs'!$BA$17:$BA$19),0))+(Q$76*'2. Protocols'!$O67)+'3. ARV Substitutions'!U90,0)</f>
        <v>#VALUE!</v>
      </c>
      <c r="R68" s="72" t="e">
        <f>MAX(Q68*(1+'1. General Inputs'!$BA$23+HLOOKUP(R$7,'1. General Inputs'!$BC$17:$BE$19,ROWS('1. General Inputs'!$BA$17:$BA$19),0))+(R$76*'2. Protocols'!$O67)+'3. ARV Substitutions'!V90,0)</f>
        <v>#VALUE!</v>
      </c>
      <c r="S68" s="72" t="e">
        <f>MAX(R68*(1+'1. General Inputs'!$BA$23+HLOOKUP(S$7,'1. General Inputs'!$BC$17:$BE$19,ROWS('1. General Inputs'!$BA$17:$BA$19),0))+(S$76*'2. Protocols'!$O67)+'3. ARV Substitutions'!W90,0)</f>
        <v>#VALUE!</v>
      </c>
      <c r="T68" s="72" t="e">
        <f>MAX(S68*(1+'1. General Inputs'!$BA$23+HLOOKUP(T$7,'1. General Inputs'!$BC$17:$BE$19,ROWS('1. General Inputs'!$BA$17:$BA$19),0))+(T$76*'2. Protocols'!$O67)+'3. ARV Substitutions'!X90,0)</f>
        <v>#VALUE!</v>
      </c>
      <c r="U68" s="72" t="e">
        <f>MAX(T68*(1+'1. General Inputs'!$BA$23+HLOOKUP(U$7,'1. General Inputs'!$BC$17:$BE$19,ROWS('1. General Inputs'!$BA$17:$BA$19),0))+(U$76*'2. Protocols'!$O67)+'3. ARV Substitutions'!Y90,0)</f>
        <v>#VALUE!</v>
      </c>
      <c r="V68" s="72" t="e">
        <f>MAX(U68*(1+'1. General Inputs'!$BA$23+HLOOKUP(V$7,'1. General Inputs'!$BC$17:$BE$19,ROWS('1. General Inputs'!$BA$17:$BA$19),0))+(V$76*'2. Protocols'!$O67)+'3. ARV Substitutions'!Z90,0)</f>
        <v>#VALUE!</v>
      </c>
      <c r="W68" s="72" t="e">
        <f>MAX(V68*(1+'1. General Inputs'!$BA$23+HLOOKUP(W$7,'1. General Inputs'!$BC$17:$BE$19,ROWS('1. General Inputs'!$BA$17:$BA$19),0))+(W$76*'2. Protocols'!$O67)+'3. ARV Substitutions'!AA90,0)</f>
        <v>#VALUE!</v>
      </c>
      <c r="X68" s="72" t="e">
        <f>MAX(W68*(1+'1. General Inputs'!$BA$23+HLOOKUP(X$7,'1. General Inputs'!$BC$17:$BE$19,ROWS('1. General Inputs'!$BA$17:$BA$19),0))+(X$76*'2. Protocols'!$O67)+'3. ARV Substitutions'!AB90,0)</f>
        <v>#VALUE!</v>
      </c>
      <c r="Y68" s="72" t="e">
        <f>MAX(X68*(1+'1. General Inputs'!$BA$23+HLOOKUP(Y$7,'1. General Inputs'!$BC$17:$BE$19,ROWS('1. General Inputs'!$BA$17:$BA$19),0))+(Y$76*'2. Protocols'!$O67)+'3. ARV Substitutions'!AC90,0)</f>
        <v>#VALUE!</v>
      </c>
      <c r="Z68" s="72" t="e">
        <f>MAX(Y68*(1+'1. General Inputs'!$BA$23+HLOOKUP(Z$7,'1. General Inputs'!$BC$17:$BE$19,ROWS('1. General Inputs'!$BA$17:$BA$19),0))+(Z$76*'2. Protocols'!$O67)+'3. ARV Substitutions'!AD90,0)</f>
        <v>#VALUE!</v>
      </c>
      <c r="AA68" s="72" t="e">
        <f>MAX(Z68*(1+'1. General Inputs'!$BA$23+HLOOKUP(AA$7,'1. General Inputs'!$BC$17:$BE$19,ROWS('1. General Inputs'!$BA$17:$BA$19),0))+(AA$76*'2. Protocols'!$O67)+'3. ARV Substitutions'!AE90,0)</f>
        <v>#VALUE!</v>
      </c>
      <c r="AB68" s="72" t="e">
        <f>MAX(AA68*(1+'1. General Inputs'!$BA$23+HLOOKUP(AB$7,'1. General Inputs'!$BC$17:$BE$19,ROWS('1. General Inputs'!$BA$17:$BA$19),0))+(AB$76*'2. Protocols'!$O67)+'3. ARV Substitutions'!AF90,0)</f>
        <v>#VALUE!</v>
      </c>
      <c r="AC68" s="72" t="e">
        <f>MAX(AB68*(1+'1. General Inputs'!$BA$23+HLOOKUP(AC$7,'1. General Inputs'!$BC$17:$BE$19,ROWS('1. General Inputs'!$BA$17:$BA$19),0))+(AC$76*'2. Protocols'!$O67)+'3. ARV Substitutions'!AG90,0)</f>
        <v>#VALUE!</v>
      </c>
      <c r="AD68" s="72" t="e">
        <f>MAX(AC68*(1+'1. General Inputs'!$BA$23+HLOOKUP(AD$7,'1. General Inputs'!$BC$17:$BE$19,ROWS('1. General Inputs'!$BA$17:$BA$19),0))+(AD$76*'2. Protocols'!$O67)+'3. ARV Substitutions'!AH90,0)</f>
        <v>#VALUE!</v>
      </c>
      <c r="AE68" s="72" t="e">
        <f>MAX(AD68*(1+'1. General Inputs'!$BA$23+HLOOKUP(AE$7,'1. General Inputs'!$BC$17:$BE$19,ROWS('1. General Inputs'!$BA$17:$BA$19),0))+(AE$76*'2. Protocols'!$O67)+'3. ARV Substitutions'!AI90,0)</f>
        <v>#VALUE!</v>
      </c>
      <c r="AF68" s="72" t="e">
        <f>MAX(AE68*(1+'1. General Inputs'!$BA$23+HLOOKUP(AF$7,'1. General Inputs'!$BC$17:$BE$19,ROWS('1. General Inputs'!$BA$17:$BA$19),0))+(AF$76*'2. Protocols'!$O67)+'3. ARV Substitutions'!AJ90,0)</f>
        <v>#VALUE!</v>
      </c>
      <c r="AG68" s="72" t="e">
        <f>MAX(AF68*(1+'1. General Inputs'!$BA$23+HLOOKUP(AG$7,'1. General Inputs'!$BC$17:$BE$19,ROWS('1. General Inputs'!$BA$17:$BA$19),0))+(AG$76*'2. Protocols'!$O67)+'3. ARV Substitutions'!AK90,0)</f>
        <v>#VALUE!</v>
      </c>
      <c r="AH68" s="72" t="e">
        <f>MAX(AG68*(1+'1. General Inputs'!$BA$23+HLOOKUP(AH$7,'1. General Inputs'!$BC$17:$BE$19,ROWS('1. General Inputs'!$BA$17:$BA$19),0))+(AH$76*'2. Protocols'!$O67)+'3. ARV Substitutions'!AL90,0)</f>
        <v>#VALUE!</v>
      </c>
      <c r="AI68" s="72" t="e">
        <f>MAX(AH68*(1+'1. General Inputs'!$BA$23+HLOOKUP(AI$7,'1. General Inputs'!$BC$17:$BE$19,ROWS('1. General Inputs'!$BA$17:$BA$19),0))+(AI$76*'2. Protocols'!$O67)+'3. ARV Substitutions'!AM90,0)</f>
        <v>#VALUE!</v>
      </c>
      <c r="AJ68" s="72" t="e">
        <f>MAX(AI68*(1+'1. General Inputs'!$BA$23+HLOOKUP(AJ$7,'1. General Inputs'!$BC$17:$BE$19,ROWS('1. General Inputs'!$BA$17:$BA$19),0))+(AJ$76*'2. Protocols'!$O67)+'3. ARV Substitutions'!AN90,0)</f>
        <v>#VALUE!</v>
      </c>
      <c r="AK68" s="72" t="e">
        <f>MAX(AJ68*(1+'1. General Inputs'!$BA$23+HLOOKUP(AK$7,'1. General Inputs'!$BC$17:$BE$19,ROWS('1. General Inputs'!$BA$17:$BA$19),0))+(AK$76*'2. Protocols'!$O67)+'3. ARV Substitutions'!AO90,0)</f>
        <v>#VALUE!</v>
      </c>
      <c r="AL68" s="72" t="e">
        <f>MAX(AK68*(1+'1. General Inputs'!$BA$23+HLOOKUP(AL$7,'1. General Inputs'!$BC$17:$BE$19,ROWS('1. General Inputs'!$BA$17:$BA$19),0))+(AL$76*'2. Protocols'!$O67)+'3. ARV Substitutions'!AP90,0)</f>
        <v>#VALUE!</v>
      </c>
      <c r="AM68" s="72" t="e">
        <f>MAX(AL68*(1+'1. General Inputs'!$BA$23+HLOOKUP(AM$7,'1. General Inputs'!$BC$17:$BE$19,ROWS('1. General Inputs'!$BA$17:$BA$19),0))+(AM$76*'2. Protocols'!$O67)+'3. ARV Substitutions'!AQ90,0)</f>
        <v>#VALUE!</v>
      </c>
      <c r="AN68" s="72" t="e">
        <f>MAX(AM68*(1+'1. General Inputs'!$BA$23+HLOOKUP(AN$7,'1. General Inputs'!$BC$17:$BE$19,ROWS('1. General Inputs'!$BA$17:$BA$19),0))+(AN$76*'2. Protocols'!$O67)+'3. ARV Substitutions'!AR90,0)</f>
        <v>#VALUE!</v>
      </c>
      <c r="AO68" s="72" t="e">
        <f>MAX(AN68*(1+'1. General Inputs'!$BA$23+HLOOKUP(AO$7,'1. General Inputs'!$BC$17:$BE$19,ROWS('1. General Inputs'!$BA$17:$BA$19),0))+(AO$76*'2. Protocols'!$O67)+'3. ARV Substitutions'!AS90,0)</f>
        <v>#VALUE!</v>
      </c>
      <c r="AP68" s="72" t="e">
        <f>MAX(AO68*(1+'1. General Inputs'!$BA$23+HLOOKUP(AP$7,'1. General Inputs'!$BC$17:$BE$19,ROWS('1. General Inputs'!$BA$17:$BA$19),0))+(AP$76*'2. Protocols'!$O67)+'3. ARV Substitutions'!AT90,0)</f>
        <v>#VALUE!</v>
      </c>
      <c r="AQ68" s="72" t="e">
        <f>MAX(AP68*(1+'1. General Inputs'!$BA$23+HLOOKUP(AQ$7,'1. General Inputs'!$BC$17:$BE$19,ROWS('1. General Inputs'!$BA$17:$BA$19),0))+(AQ$76*'2. Protocols'!$O67)+'3. ARV Substitutions'!AU90,0)</f>
        <v>#VALUE!</v>
      </c>
      <c r="CA68" s="51" t="e">
        <f t="shared" si="68"/>
        <v>#VALUE!</v>
      </c>
      <c r="CB68" s="51" t="e">
        <f t="shared" si="69"/>
        <v>#VALUE!</v>
      </c>
      <c r="CC68" s="51" t="e">
        <f t="shared" si="70"/>
        <v>#VALUE!</v>
      </c>
      <c r="CD68" s="51" t="e">
        <f t="shared" si="71"/>
        <v>#VALUE!</v>
      </c>
      <c r="CE68" s="51" t="e">
        <f t="shared" si="103"/>
        <v>#VALUE!</v>
      </c>
      <c r="CF68" s="51" t="e">
        <f t="shared" si="72"/>
        <v>#VALUE!</v>
      </c>
      <c r="CG68" s="51" t="e">
        <f t="shared" si="73"/>
        <v>#VALUE!</v>
      </c>
      <c r="CH68" s="51" t="e">
        <f t="shared" si="74"/>
        <v>#VALUE!</v>
      </c>
      <c r="CI68" s="51" t="e">
        <f t="shared" si="75"/>
        <v>#VALUE!</v>
      </c>
      <c r="CJ68" s="51" t="e">
        <f t="shared" si="76"/>
        <v>#VALUE!</v>
      </c>
      <c r="CK68" s="51" t="e">
        <f t="shared" si="77"/>
        <v>#VALUE!</v>
      </c>
      <c r="CL68" s="51" t="e">
        <f t="shared" si="78"/>
        <v>#VALUE!</v>
      </c>
      <c r="CM68" s="51" t="e">
        <f t="shared" si="79"/>
        <v>#VALUE!</v>
      </c>
      <c r="CN68" s="51" t="e">
        <f t="shared" si="80"/>
        <v>#VALUE!</v>
      </c>
      <c r="CO68" s="51" t="e">
        <f t="shared" si="81"/>
        <v>#VALUE!</v>
      </c>
      <c r="CP68" s="51" t="e">
        <f t="shared" si="82"/>
        <v>#VALUE!</v>
      </c>
      <c r="CQ68" s="51" t="e">
        <f t="shared" si="83"/>
        <v>#VALUE!</v>
      </c>
      <c r="CR68" s="51" t="e">
        <f t="shared" si="84"/>
        <v>#VALUE!</v>
      </c>
      <c r="CS68" s="51" t="e">
        <f t="shared" si="85"/>
        <v>#VALUE!</v>
      </c>
      <c r="CT68" s="51" t="e">
        <f t="shared" si="86"/>
        <v>#VALUE!</v>
      </c>
      <c r="CU68" s="51" t="e">
        <f t="shared" si="87"/>
        <v>#VALUE!</v>
      </c>
      <c r="CV68" s="51" t="e">
        <f t="shared" si="88"/>
        <v>#VALUE!</v>
      </c>
      <c r="CW68" s="51" t="e">
        <f t="shared" si="89"/>
        <v>#VALUE!</v>
      </c>
      <c r="CX68" s="51" t="e">
        <f t="shared" si="90"/>
        <v>#VALUE!</v>
      </c>
      <c r="CY68" s="51" t="e">
        <f t="shared" si="91"/>
        <v>#VALUE!</v>
      </c>
      <c r="CZ68" s="51" t="e">
        <f t="shared" si="92"/>
        <v>#VALUE!</v>
      </c>
      <c r="DA68" s="51" t="e">
        <f t="shared" si="93"/>
        <v>#VALUE!</v>
      </c>
      <c r="DB68" s="51" t="e">
        <f t="shared" si="94"/>
        <v>#VALUE!</v>
      </c>
      <c r="DC68" s="51" t="e">
        <f t="shared" si="95"/>
        <v>#VALUE!</v>
      </c>
      <c r="DD68" s="51" t="e">
        <f t="shared" si="96"/>
        <v>#VALUE!</v>
      </c>
      <c r="DE68" s="51" t="e">
        <f t="shared" si="97"/>
        <v>#VALUE!</v>
      </c>
      <c r="DF68" s="51" t="e">
        <f t="shared" si="98"/>
        <v>#VALUE!</v>
      </c>
      <c r="DG68" s="51" t="e">
        <f t="shared" si="99"/>
        <v>#VALUE!</v>
      </c>
      <c r="DH68" s="51" t="e">
        <f t="shared" si="100"/>
        <v>#VALUE!</v>
      </c>
      <c r="DI68" s="51" t="e">
        <f t="shared" si="101"/>
        <v>#VALUE!</v>
      </c>
      <c r="DJ68" s="51" t="e">
        <f t="shared" si="102"/>
        <v>#VALUE!</v>
      </c>
      <c r="DL68" s="21" t="str">
        <f>CONCATENATE('2. Protocols'!C67, '2. Protocols'!D67, '2. Protocols'!E67)</f>
        <v>+</v>
      </c>
      <c r="DM68" s="21" t="str">
        <f>CONCATENATE('2. Protocols'!C67, '2. Protocols'!D67, '2. Protocols'!E67, '2. Protocols'!F67, '2. Protocols'!G67,)</f>
        <v>++</v>
      </c>
      <c r="DO68" s="27">
        <f>IF(AND(OR(ISBLANK(DO$9),DO$9=0)=FALSE,OR(DO$9='2. Protocols'!$C67,DO$9='2. Protocols'!$E67,DO$9='2. Protocols'!$G67)),1,0)*'4. Formulations'!$I67</f>
        <v>0</v>
      </c>
      <c r="DP68" s="27">
        <f>IF(AND(OR(ISBLANK(DP$9),DP$9=0)=FALSE,OR(DP$9='2. Protocols'!$C67,DP$9='2. Protocols'!$E67,DP$9='2. Protocols'!$G67)),1,0)*'4. Formulations'!$I67</f>
        <v>0</v>
      </c>
      <c r="DQ68" s="27">
        <f>IF(AND(OR(ISBLANK(DQ$9),DQ$9=0)=FALSE,OR(DQ$9='2. Protocols'!$C67,DQ$9='2. Protocols'!$E67,DQ$9='2. Protocols'!$G67)),1,0)*'4. Formulations'!$I67</f>
        <v>0</v>
      </c>
      <c r="DR68" s="27">
        <f>IF(AND(OR(ISBLANK(DR$9),DR$9=0)=FALSE,OR(DR$9='2. Protocols'!$C67,DR$9='2. Protocols'!$E67,DR$9='2. Protocols'!$G67)),1,0)*'4. Formulations'!$I67</f>
        <v>0</v>
      </c>
      <c r="DS68" s="27">
        <f>IF(AND(OR(ISBLANK(DS$9),DS$9=0)=FALSE,OR(DS$9='2. Protocols'!$C67,DS$9='2. Protocols'!$E67,DS$9='2. Protocols'!$G67)),1,0)*'4. Formulations'!$I67</f>
        <v>0</v>
      </c>
      <c r="DT68" s="27">
        <f>IF(AND(OR(ISBLANK(DT$9),DT$9=0)=FALSE,OR(DT$9='2. Protocols'!$C67,DT$9='2. Protocols'!$E67,DT$9='2. Protocols'!$G67)),1,0)*'4. Formulations'!$I67</f>
        <v>0</v>
      </c>
      <c r="DU68" s="27">
        <f>IF(AND(OR(ISBLANK(DU$9),DU$9=0)=FALSE,OR(DU$9='2. Protocols'!$C67,DU$9='2. Protocols'!$E67,DU$9='2. Protocols'!$G67)),1,0)*'4. Formulations'!$I67</f>
        <v>0</v>
      </c>
      <c r="DV68" s="27">
        <f>IF(AND(OR(ISBLANK(DV$9),DV$9=0)=FALSE,OR(DV$9='2. Protocols'!$C67,DV$9='2. Protocols'!$E67,DV$9='2. Protocols'!$G67)),1,0)*'4. Formulations'!$I67</f>
        <v>0</v>
      </c>
      <c r="DW68" s="27">
        <f>IF(AND(OR(ISBLANK(DW$9),DW$9=0)=FALSE,OR(DW$9='2. Protocols'!$C67,DW$9='2. Protocols'!$E67,DW$9='2. Protocols'!$G67)),1,0)*'4. Formulations'!$I67</f>
        <v>0</v>
      </c>
      <c r="DX68" s="27">
        <f>IF(AND(OR(ISBLANK(DX$9),DX$9=0)=FALSE,OR(DX$9='2. Protocols'!$C67,DX$9='2. Protocols'!$E67,DX$9='2. Protocols'!$G67)),1,0)*'4. Formulations'!$I67</f>
        <v>0</v>
      </c>
      <c r="DY68" s="27">
        <f>IF(AND(OR(ISBLANK(DY$9),DY$9=0)=FALSE,OR(DY$9='2. Protocols'!$C67,DY$9='2. Protocols'!$E67,DY$9='2. Protocols'!$G67)),1,0)*'4. Formulations'!$I67</f>
        <v>0</v>
      </c>
      <c r="DZ68" s="27">
        <f>IF(AND(OR(ISBLANK(DZ$9),DZ$9=0)=FALSE,OR(DZ$9='2. Protocols'!$C67,DZ$9='2. Protocols'!$E67,DZ$9='2. Protocols'!$G67)),1,0)*'4. Formulations'!$I67</f>
        <v>0</v>
      </c>
      <c r="EA68" s="27">
        <f>IF(AND(OR(ISBLANK(EA$9),EA$9=0)=FALSE,OR(EA$9='2. Protocols'!$C67,EA$9='2. Protocols'!$E67,EA$9='2. Protocols'!$G67)),1,0)*'4. Formulations'!$I67</f>
        <v>0</v>
      </c>
      <c r="EB68" s="27">
        <f>IF(AND(OR(ISBLANK(EB$9),EB$9=0)=FALSE,OR(EB$9='2. Protocols'!$C67,EB$9='2. Protocols'!$E67,EB$9='2. Protocols'!$G67)),1,0)*'4. Formulations'!$I67</f>
        <v>0</v>
      </c>
      <c r="EC68" s="27">
        <f>IF(AND(OR(ISBLANK(EC$9),EC$9=0)=FALSE,OR(EC$9='2. Protocols'!$C67,EC$9='2. Protocols'!$E67,EC$9='2. Protocols'!$G67)),1,0)*'4. Formulations'!$I67</f>
        <v>0</v>
      </c>
      <c r="ED68" s="27">
        <f>IF(AND(OR(ISBLANK(ED$9),ED$9=0)=FALSE,OR(ED$9='2. Protocols'!$C67,ED$9='2. Protocols'!$E67,ED$9='2. Protocols'!$G67)),1,0)*'4. Formulations'!$I67</f>
        <v>0</v>
      </c>
      <c r="EE68" s="27">
        <f>IF(AND(OR(ISBLANK(EE$9),EE$9=0)=FALSE,OR(EE$9='2. Protocols'!$C67,EE$9='2. Protocols'!$E67,EE$9='2. Protocols'!$G67)),1,0)*'4. Formulations'!$I67</f>
        <v>0</v>
      </c>
      <c r="EF68" s="27">
        <f>IF(AND(OR(ISBLANK(EF$9),EF$9=0)=FALSE,OR(EF$9='2. Protocols'!$C67,EF$9='2. Protocols'!$E67,EF$9='2. Protocols'!$G67)),1,0)*'4. Formulations'!$I67</f>
        <v>0</v>
      </c>
      <c r="EG68" s="27">
        <f>IF(AND(OR(ISBLANK(EG$9),EG$9=0)=FALSE,OR(EG$9='2. Protocols'!$C67,EG$9='2. Protocols'!$E67,EG$9='2. Protocols'!$G67)),1,0)*'4. Formulations'!$I67</f>
        <v>0</v>
      </c>
      <c r="EH68" s="27">
        <f>IF(AND(OR(ISBLANK(EH$9),EH$9=0)=FALSE,OR(EH$9='2. Protocols'!$C67,EH$9='2. Protocols'!$E67,EH$9='2. Protocols'!$G67)),1,0)*'4. Formulations'!$I67</f>
        <v>0</v>
      </c>
      <c r="EI68" s="27">
        <f>IF(AND(OR(ISBLANK(EI$9),EI$9=0)=FALSE,OR(EI$9='2. Protocols'!$C67,EI$9='2. Protocols'!$E67,EI$9='2. Protocols'!$G67)),1,0)*'4. Formulations'!$I67</f>
        <v>0</v>
      </c>
      <c r="EJ68" s="27">
        <f>IF(AND(OR(ISBLANK(EJ$9),EJ$9=0)=FALSE,OR(EJ$9='2. Protocols'!$C67,EJ$9='2. Protocols'!$E67,EJ$9='2. Protocols'!$G67)),1,0)*'4. Formulations'!$I67</f>
        <v>0</v>
      </c>
      <c r="EK68" s="27">
        <f>IF(AND(OR(ISBLANK(EK$9),EK$9=0)=FALSE,OR(EK$9='2. Protocols'!$C67,EK$9='2. Protocols'!$E67,EK$9='2. Protocols'!$G67)),1,0)*'4. Formulations'!$I67</f>
        <v>0</v>
      </c>
      <c r="EL68" s="27">
        <f>IF(AND(OR(ISBLANK(EL$9),EL$9=0)=FALSE,OR(EL$9='2. Protocols'!$C67,EL$9='2. Protocols'!$E67,EL$9='2. Protocols'!$G67)),1,0)*'4. Formulations'!$I67</f>
        <v>0</v>
      </c>
      <c r="EM68" s="27">
        <f>IF(AND(OR(ISBLANK(EM$9),EM$9=0)=FALSE,OR(EM$9='2. Protocols'!$C67,EM$9='2. Protocols'!$E67,EM$9='2. Protocols'!$G67)),1,0)*'4. Formulations'!$I67</f>
        <v>0</v>
      </c>
      <c r="EN68" s="27">
        <f>IF(AND(OR(ISBLANK(EN$9),EN$9=0)=FALSE,OR(EN$9='2. Protocols'!$C67,EN$9='2. Protocols'!$E67,EN$9='2. Protocols'!$G67)),1,0)*'4. Formulations'!$I67</f>
        <v>0</v>
      </c>
      <c r="EO68" s="27">
        <f>IF(AND(OR(ISBLANK(EO$9),EO$9=0)=FALSE,OR(EO$9='2. Protocols'!$C67,EO$9='2. Protocols'!$E67,EO$9='2. Protocols'!$G67)),1,0)*'4. Formulations'!$I67</f>
        <v>0</v>
      </c>
      <c r="EP68" s="27">
        <f>IF(AND(OR(ISBLANK(EP$9),EP$9=0)=FALSE,OR(EP$9='2. Protocols'!$C67,EP$9='2. Protocols'!$E67,EP$9='2. Protocols'!$G67)),1,0)*'4. Formulations'!$I67</f>
        <v>0</v>
      </c>
      <c r="EQ68" s="27">
        <f>IF(AND(OR(ISBLANK(EQ$9),EQ$9=0)=FALSE,OR(EQ$9='2. Protocols'!$C67,EQ$9='2. Protocols'!$E67,EQ$9='2. Protocols'!$G67)),1,0)*'4. Formulations'!$I67</f>
        <v>0</v>
      </c>
      <c r="ER68" s="27">
        <f>IF(AND(OR(ISBLANK(ER$9),ER$9=0)=FALSE,OR(ER$9='2. Protocols'!$C67,ER$9='2. Protocols'!$E67,ER$9='2. Protocols'!$G67)),1,0)*'4. Formulations'!$I67</f>
        <v>0</v>
      </c>
      <c r="ES68" s="27">
        <f>IF(AND(OR(ISBLANK(ES$9),ES$9=0)=FALSE,OR(ES$9='2. Protocols'!$C67,ES$9='2. Protocols'!$E67,ES$9='2. Protocols'!$G67)),1,0)*'4. Formulations'!$I67</f>
        <v>0</v>
      </c>
      <c r="ET68" s="27">
        <f>IF(AND(OR(ISBLANK(ET$9),ET$9=0)=FALSE,OR(ET$9='2. Protocols'!$C67,ET$9='2. Protocols'!$E67,ET$9='2. Protocols'!$G67)),1,0)*'4. Formulations'!$I67</f>
        <v>0</v>
      </c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N68" s="27">
        <f>IF(AND(OR(ISBLANK(FN$9),FN$9=0)=FALSE,FN$9=$DL68),1,0)*'4. Formulations'!$J67</f>
        <v>0</v>
      </c>
      <c r="FO68" s="27">
        <f>IF(AND(OR(ISBLANK(FO$9),FO$9=0)=FALSE,FO$9=$DL68),1,0)*'4. Formulations'!$J67</f>
        <v>0</v>
      </c>
      <c r="FP68" s="27">
        <f>IF(AND(OR(ISBLANK(FP$9),FP$9=0)=FALSE,FP$9=$DL68),1,0)*'4. Formulations'!$J67</f>
        <v>0</v>
      </c>
      <c r="FQ68" s="27">
        <f>IF(AND(OR(ISBLANK(FQ$9),FQ$9=0)=FALSE,FQ$9=$DL68),1,0)*'4. Formulations'!$J67</f>
        <v>0</v>
      </c>
      <c r="FR68" s="27">
        <f>IF(AND(OR(ISBLANK(FR$9),FR$9=0)=FALSE,FR$9=$DL68),1,0)*'4. Formulations'!$J67</f>
        <v>0</v>
      </c>
      <c r="FS68" s="27">
        <f>IF(AND(OR(ISBLANK(FS$9),FS$9=0)=FALSE,FS$9=$DL68),1,0)*'4. Formulations'!$J67</f>
        <v>0</v>
      </c>
      <c r="FT68" s="27">
        <f>IF(AND(OR(ISBLANK(FT$9),FT$9=0)=FALSE,FT$9=$DL68),1,0)*'4. Formulations'!$J67</f>
        <v>0</v>
      </c>
      <c r="FU68" s="27">
        <f>IF(AND(OR(ISBLANK(FU$9),FU$9=0)=FALSE,FU$9=$DL68),1,0)*'4. Formulations'!$J67</f>
        <v>0</v>
      </c>
      <c r="FV68" s="27">
        <f>IF(AND(OR(ISBLANK(FV$9),FV$9=0)=FALSE,FV$9=$DL68),1,0)*'4. Formulations'!$J67</f>
        <v>0</v>
      </c>
      <c r="FW68" s="27">
        <f>IF(AND(OR(ISBLANK(FW$9),FW$9=0)=FALSE,FW$9=$DL68),1,0)*'4. Formulations'!$J67</f>
        <v>0</v>
      </c>
      <c r="FX68" s="27">
        <f>IF(AND(OR(ISBLANK(FX$9),FX$9=0)=FALSE,FX$9=$DL68),1,0)*'4. Formulations'!$J67</f>
        <v>0</v>
      </c>
      <c r="FY68" s="27">
        <f>IF(AND(OR(ISBLANK(FY$9),FY$9=0)=FALSE,FY$9=$DL68),1,0)*'4. Formulations'!$J67</f>
        <v>0</v>
      </c>
      <c r="FZ68" s="27">
        <f>IF(AND(OR(ISBLANK(FZ$9),FZ$9=0)=FALSE,FZ$9=$DL68),1,0)*'4. Formulations'!$J67</f>
        <v>0</v>
      </c>
      <c r="GA68" s="27">
        <f>IF(AND(OR(ISBLANK(GA$9),GA$9=0)=FALSE,GA$9=$DL68),1,0)*'4. Formulations'!$J67</f>
        <v>0</v>
      </c>
      <c r="GB68" s="27">
        <f>IF(AND(OR(ISBLANK(GB$9),GB$9=0)=FALSE,GB$9=$DL68),1,0)*'4. Formulations'!$J67</f>
        <v>0</v>
      </c>
      <c r="GC68" s="27">
        <f>IF(AND(OR(ISBLANK(GC$9),GC$9=0)=FALSE,GC$9=$DL68),1,0)*'4. Formulations'!$J67</f>
        <v>0</v>
      </c>
      <c r="GD68" s="27">
        <f>IF(AND(OR(ISBLANK(GD$9),GD$9=0)=FALSE,GD$9=$DL68),1,0)*'4. Formulations'!$J67</f>
        <v>0</v>
      </c>
      <c r="GE68" s="27"/>
      <c r="GF68" s="27"/>
      <c r="GG68" s="27"/>
      <c r="GI68" s="27">
        <f>IF(AND(OR(ISBLANK(GI$9),GI$9=0)=FALSE,SUM($FN68:$GD68)&gt;0,GI$9='2. Protocols'!$G67),1,0)*'4. Formulations'!$J67</f>
        <v>0</v>
      </c>
      <c r="GJ68" s="27">
        <f>IF(AND(OR(ISBLANK(GJ$9),GJ$9=0)=FALSE,SUM($FN68:$GD68)&gt;0,GJ$9='2. Protocols'!$G67),1,0)*'4. Formulations'!$J67</f>
        <v>0</v>
      </c>
      <c r="GK68" s="27">
        <f>IF(AND(OR(ISBLANK(GK$9),GK$9=0)=FALSE,SUM($FN68:$GD68)&gt;0,GK$9='2. Protocols'!$G67),1,0)*'4. Formulations'!$J67</f>
        <v>0</v>
      </c>
      <c r="GL68" s="27">
        <f>IF(AND(OR(ISBLANK(GL$9),GL$9=0)=FALSE,SUM($FN68:$GD68)&gt;0,GL$9='2. Protocols'!$G67),1,0)*'4. Formulations'!$J67</f>
        <v>0</v>
      </c>
      <c r="GM68" s="27">
        <f>IF(AND(OR(ISBLANK(GM$9),GM$9=0)=FALSE,SUM($FN68:$GD68)&gt;0,GM$9='2. Protocols'!$G67),1,0)*'4. Formulations'!$J67</f>
        <v>0</v>
      </c>
      <c r="GN68" s="27">
        <f>IF(AND(OR(ISBLANK(GN$9),GN$9=0)=FALSE,SUM($FN68:$GD68)&gt;0,GN$9='2. Protocols'!$G67),1,0)*'4. Formulations'!$J67</f>
        <v>0</v>
      </c>
      <c r="GO68" s="27">
        <f>IF(AND(OR(ISBLANK(GO$9),GO$9=0)=FALSE,SUM($FN68:$GD68)&gt;0,GO$9='2. Protocols'!$G67),1,0)*'4. Formulations'!$J67</f>
        <v>0</v>
      </c>
      <c r="GP68" s="27">
        <f>IF(AND(OR(ISBLANK(GP$9),GP$9=0)=FALSE,SUM($FN68:$GD68)&gt;0,GP$9='2. Protocols'!$G67),1,0)*'4. Formulations'!$J67</f>
        <v>0</v>
      </c>
      <c r="GQ68" s="27">
        <f>IF(AND(OR(ISBLANK(GQ$9),GQ$9=0)=FALSE,SUM($FN68:$GD68)&gt;0,GQ$9='2. Protocols'!$G67),1,0)*'4. Formulations'!$J67</f>
        <v>0</v>
      </c>
      <c r="GR68" s="27">
        <f>IF(AND(OR(ISBLANK(GR$9),GR$9=0)=FALSE,SUM($FN68:$GD68)&gt;0,GR$9='2. Protocols'!$G67),1,0)*'4. Formulations'!$J67</f>
        <v>0</v>
      </c>
      <c r="GS68" s="27">
        <f>IF(AND(OR(ISBLANK(GS$9),GS$9=0)=FALSE,SUM($FN68:$GD68)&gt;0,GS$9='2. Protocols'!$G67),1,0)*'4. Formulations'!$J67</f>
        <v>0</v>
      </c>
      <c r="GT68" s="27">
        <f>IF(AND(OR(ISBLANK(GT$9),GT$9=0)=FALSE,SUM($FN68:$GD68)&gt;0,GT$9='2. Protocols'!$G67),1,0)*'4. Formulations'!$J67</f>
        <v>0</v>
      </c>
      <c r="GU68" s="27">
        <f>IF(AND(OR(ISBLANK(GU$9),GU$9=0)=FALSE,SUM($FN68:$GD68)&gt;0,GU$9='2. Protocols'!$G67),1,0)*'4. Formulations'!$J67</f>
        <v>0</v>
      </c>
      <c r="GV68" s="27">
        <f>IF(AND(OR(ISBLANK(GV$9),GV$9=0)=FALSE,SUM($FN68:$GD68)&gt;0,GV$9='2. Protocols'!$G67),1,0)*'4. Formulations'!$J67</f>
        <v>0</v>
      </c>
      <c r="GW68" s="27">
        <f>IF(AND(OR(ISBLANK(GW$9),GW$9=0)=FALSE,SUM($FN68:$GD68)&gt;0,GW$9='2. Protocols'!$G67),1,0)*'4. Formulations'!$J67</f>
        <v>0</v>
      </c>
      <c r="GX68" s="27">
        <f>IF(AND(OR(ISBLANK(GX$9),GX$9=0)=FALSE,SUM($FN68:$GD68)&gt;0,GX$9='2. Protocols'!$G67),1,0)*'4. Formulations'!$J67</f>
        <v>0</v>
      </c>
      <c r="GY68" s="27">
        <f>IF(AND(OR(ISBLANK(GY$9),GY$9=0)=FALSE,SUM($FN68:$GD68)&gt;0,GY$9='2. Protocols'!$G67),1,0)*'4. Formulations'!$J67</f>
        <v>0</v>
      </c>
      <c r="GZ68" s="27">
        <f>IF(AND(OR(ISBLANK(GZ$9),GZ$9=0)=FALSE,SUM($FN68:$GD68)&gt;0,GZ$9='2. Protocols'!$G67),1,0)*'4. Formulations'!$J67</f>
        <v>0</v>
      </c>
      <c r="HA68" s="27">
        <f>IF(AND(OR(ISBLANK(HA$9),HA$9=0)=FALSE,SUM($FN68:$GD68)&gt;0,HA$9='2. Protocols'!$G67),1,0)*'4. Formulations'!$J67</f>
        <v>0</v>
      </c>
      <c r="HB68" s="27">
        <f>IF(AND(OR(ISBLANK(HB$9),HB$9=0)=FALSE,SUM($FN68:$GD68)&gt;0,HB$9='2. Protocols'!$G67),1,0)*'4. Formulations'!$J67</f>
        <v>0</v>
      </c>
      <c r="HC68" s="27">
        <f>IF(AND(OR(ISBLANK(HC$9),HC$9=0)=FALSE,SUM($FN68:$GD68)&gt;0,HC$9='2. Protocols'!$G67),1,0)*'4. Formulations'!$J67</f>
        <v>0</v>
      </c>
      <c r="HD68" s="27">
        <f>IF(AND(OR(ISBLANK(HD$9),HD$9=0)=FALSE,SUM($FN68:$GD68)&gt;0,HD$9='2. Protocols'!$G67),1,0)*'4. Formulations'!$J67</f>
        <v>0</v>
      </c>
      <c r="HE68" s="27">
        <f>IF(AND(OR(ISBLANK(HE$9),HE$9=0)=FALSE,SUM($FN68:$GD68)&gt;0,HE$9='2. Protocols'!$G67),1,0)*'4. Formulations'!$J67</f>
        <v>0</v>
      </c>
      <c r="HF68" s="27">
        <f>IF(AND(OR(ISBLANK(HF$9),HF$9=0)=FALSE,SUM($FN68:$GD68)&gt;0,HF$9='2. Protocols'!$G67),1,0)*'4. Formulations'!$J67</f>
        <v>0</v>
      </c>
      <c r="HG68" s="27">
        <f>IF(AND(OR(ISBLANK(HG$9),HG$9=0)=FALSE,SUM($FN68:$GD68)&gt;0,HG$9='2. Protocols'!$G67),1,0)*'4. Formulations'!$J67</f>
        <v>0</v>
      </c>
      <c r="HH68" s="27">
        <f>IF(AND(OR(ISBLANK(HH$9),HH$9=0)=FALSE,SUM($FN68:$GD68)&gt;0,HH$9='2. Protocols'!$G67),1,0)*'4. Formulations'!$J67</f>
        <v>0</v>
      </c>
      <c r="HI68" s="27">
        <f>IF(AND(OR(ISBLANK(HI$9),HI$9=0)=FALSE,SUM($FN68:$GD68)&gt;0,HI$9='2. Protocols'!$G67),1,0)*'4. Formulations'!$J67</f>
        <v>0</v>
      </c>
      <c r="HJ68" s="27">
        <f>IF(AND(OR(ISBLANK(HJ$9),HJ$9=0)=FALSE,SUM($FN68:$GD68)&gt;0,HJ$9='2. Protocols'!$G67),1,0)*'4. Formulations'!$J67</f>
        <v>0</v>
      </c>
      <c r="HK68" s="27">
        <f>IF(AND(OR(ISBLANK(HK$9),HK$9=0)=FALSE,SUM($FN68:$GD68)&gt;0,HK$9='2. Protocols'!$G67),1,0)*'4. Formulations'!$J67</f>
        <v>0</v>
      </c>
      <c r="HL68" s="27">
        <f>IF(AND(OR(ISBLANK(HL$9),HL$9=0)=FALSE,SUM($FN68:$GD68)&gt;0,HL$9='2. Protocols'!$G67),1,0)*'4. Formulations'!$J67</f>
        <v>0</v>
      </c>
      <c r="HM68" s="27">
        <f>IF(AND(OR(ISBLANK(HM$9),HM$9=0)=FALSE,SUM($FN68:$GD68)&gt;0,HM$9='2. Protocols'!$G67),1,0)*'4. Formulations'!$J67</f>
        <v>0</v>
      </c>
      <c r="HN68" s="27">
        <f>IF(AND(OR(ISBLANK(HN$9),HN$9=0)=FALSE,SUM($FN68:$GD68)&gt;0,HN$9='2. Protocols'!$G67),1,0)*'4. Formulations'!$J67</f>
        <v>0</v>
      </c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H68" s="27">
        <f>IF(AND(OR(ISBLANK(GI$9),GI$9=0)=FALSE,IH$9=$DM68),1,0)*'4. Formulations'!$K67</f>
        <v>0</v>
      </c>
      <c r="II68" s="27">
        <f>IF(AND(OR(ISBLANK(GJ$9),GJ$9=0)=FALSE,II$9=$DM68),1,0)*'4. Formulations'!$K67</f>
        <v>0</v>
      </c>
      <c r="IJ68" s="27">
        <f>IF(AND(OR(ISBLANK(GK$9),GK$9=0)=FALSE,IJ$9=$DM68),1,0)*'4. Formulations'!$K67</f>
        <v>0</v>
      </c>
      <c r="IK68" s="27">
        <f>IF(AND(OR(ISBLANK(GL$9),GL$9=0)=FALSE,IK$9=$DM68),1,0)*'4. Formulations'!$K67</f>
        <v>0</v>
      </c>
      <c r="IL68" s="27">
        <f>IF(AND(OR(ISBLANK(GM$9),GM$9=0)=FALSE,IL$9=$DM68),1,0)*'4. Formulations'!$K67</f>
        <v>0</v>
      </c>
      <c r="IM68" s="27">
        <f>IF(AND(OR(ISBLANK(GN$9),GN$9=0)=FALSE,IM$9=$DM68),1,0)*'4. Formulations'!$K67</f>
        <v>0</v>
      </c>
      <c r="IN68" s="27">
        <f>IF(AND(OR(ISBLANK(GO$9),GO$9=0)=FALSE,IN$9=$DM68),1,0)*'4. Formulations'!$K67</f>
        <v>0</v>
      </c>
      <c r="IO68" s="27">
        <f>IF(AND(OR(ISBLANK(GP$9),GP$9=0)=FALSE,IO$9=$DM68),1,0)*'4. Formulations'!$K67</f>
        <v>0</v>
      </c>
      <c r="IP68" s="27">
        <f>IF(AND(OR(ISBLANK(GQ$9),GQ$9=0)=FALSE,IP$9=$DM68),1,0)*'4. Formulations'!$K67</f>
        <v>0</v>
      </c>
      <c r="IQ68" s="27">
        <f>IF(AND(OR(ISBLANK(GR$9),GR$9=0)=FALSE,IQ$9=$DM68),1,0)*'4. Formulations'!$K67</f>
        <v>0</v>
      </c>
      <c r="IR68" s="27">
        <f>IF(AND(OR(ISBLANK(GS$9),GS$9=0)=FALSE,IR$9=$DM68),1,0)*'4. Formulations'!$K67</f>
        <v>0</v>
      </c>
      <c r="IS68" s="27">
        <f>IF(AND(OR(ISBLANK(GO$9),GO$9=0)=FALSE,IS$9=$DM68),1,0)*'4. Formulations'!$K67</f>
        <v>0</v>
      </c>
      <c r="IT68" s="27">
        <f>IF(AND(OR(ISBLANK(GP$9),GP$9=0)=FALSE,IT$9=$DM68),1,0)*'4. Formulations'!$K67</f>
        <v>0</v>
      </c>
      <c r="IU68" s="27">
        <f>IF(AND(OR(ISBLANK(GQ$9),GQ$9=0)=FALSE,IU$9=$DM68),1,0)*'4. Formulations'!$K67</f>
        <v>0</v>
      </c>
      <c r="IV68" s="27"/>
      <c r="IW68" s="27"/>
      <c r="IX68" s="27"/>
      <c r="IY68" s="27"/>
      <c r="IZ68" s="27"/>
      <c r="JA68" s="27"/>
      <c r="JC68" s="27">
        <f>IF(AND(OR(ISBLANK(JC$9),JC$9=0)=FALSE,OR(JC$9='2. Protocols'!$C67,JC$9='2. Protocols'!$E67,JC$9='2. Protocols'!$G67)),1,0)*'4. Formulations'!$L67</f>
        <v>0</v>
      </c>
      <c r="JD68" s="27">
        <f>IF(AND(OR(ISBLANK(JD$9),JD$9=0)=FALSE,OR(JD$9='2. Protocols'!$C67,JD$9='2. Protocols'!$E67,JD$9='2. Protocols'!$G67)),1,0)*'4. Formulations'!$L67</f>
        <v>0</v>
      </c>
      <c r="JE68" s="27">
        <f>IF(AND(OR(ISBLANK(JE$9),JE$9=0)=FALSE,OR(JE$9='2. Protocols'!$C67,JE$9='2. Protocols'!$E67,JE$9='2. Protocols'!$G67)),1,0)*'4. Formulations'!$L67</f>
        <v>0</v>
      </c>
      <c r="JF68" s="27">
        <f>IF(AND(OR(ISBLANK(JF$9),JF$9=0)=FALSE,OR(JF$9='2. Protocols'!$C67,JF$9='2. Protocols'!$E67,JF$9='2. Protocols'!$G67)),1,0)*'4. Formulations'!$L67</f>
        <v>0</v>
      </c>
      <c r="JG68" s="27">
        <f>IF(AND(OR(ISBLANK(JG$9),JG$9=0)=FALSE,OR(JG$9='2. Protocols'!$C67,JG$9='2. Protocols'!$E67,JG$9='2. Protocols'!$G67)),1,0)*'4. Formulations'!$L67</f>
        <v>0</v>
      </c>
      <c r="JH68" s="27">
        <f>IF(AND(OR(ISBLANK(JH$9),JH$9=0)=FALSE,OR(JH$9='2. Protocols'!$C67,JH$9='2. Protocols'!$E67,JH$9='2. Protocols'!$G67)),1,0)*'4. Formulations'!$L67</f>
        <v>0</v>
      </c>
      <c r="JI68" s="27">
        <f>IF(AND(OR(ISBLANK(JI$9),JI$9=0)=FALSE,OR(JI$9='2. Protocols'!$C67,JI$9='2. Protocols'!$E67,JI$9='2. Protocols'!$G67)),1,0)*'4. Formulations'!$L67</f>
        <v>0</v>
      </c>
      <c r="JJ68" s="27">
        <f>IF(AND(OR(ISBLANK(JJ$9),JJ$9=0)=FALSE,OR(JJ$9='2. Protocols'!$C67,JJ$9='2. Protocols'!$E67,JJ$9='2. Protocols'!$G67)),1,0)*'4. Formulations'!$L67</f>
        <v>0</v>
      </c>
      <c r="JK68" s="27">
        <f>IF(AND(OR(ISBLANK(JK$9),JK$9=0)=FALSE,OR(JK$9='2. Protocols'!$C67,JK$9='2. Protocols'!$E67,JK$9='2. Protocols'!$G67)),1,0)*'4. Formulations'!$L67</f>
        <v>0</v>
      </c>
      <c r="JL68" s="27">
        <f>IF(AND(OR(ISBLANK(JL$9),JL$9=0)=FALSE,OR(JL$9='2. Protocols'!$C67,JL$9='2. Protocols'!$E67,JL$9='2. Protocols'!$G67)),1,0)*'4. Formulations'!$L67</f>
        <v>0</v>
      </c>
      <c r="JM68" s="27">
        <f>IF(AND(OR(ISBLANK(JM$9),JM$9=0)=FALSE,OR(JM$9='2. Protocols'!$C67,JM$9='2. Protocols'!$E67,JM$9='2. Protocols'!$G67)),1,0)*'4. Formulations'!$L67</f>
        <v>0</v>
      </c>
      <c r="JN68" s="27">
        <f>IF(AND(OR(ISBLANK(JN$9),JN$9=0)=FALSE,OR(JN$9='2. Protocols'!$C67,JN$9='2. Protocols'!$E67,JN$9='2. Protocols'!$G67)),1,0)*'4. Formulations'!$L67</f>
        <v>0</v>
      </c>
      <c r="JO68" s="27">
        <f>IF(AND(OR(ISBLANK(JO$9),JO$9=0)=FALSE,OR(JO$9='2. Protocols'!$C67,JO$9='2. Protocols'!$E67,JO$9='2. Protocols'!$G67)),1,0)*'4. Formulations'!$L67</f>
        <v>0</v>
      </c>
      <c r="JP68" s="27">
        <f>IF(AND(OR(ISBLANK(JP$9),JP$9=0)=FALSE,OR(JP$9='2. Protocols'!$C67,JP$9='2. Protocols'!$E67,JP$9='2. Protocols'!$G67)),1,0)*'4. Formulations'!$L67</f>
        <v>0</v>
      </c>
      <c r="JQ68" s="27">
        <f>IF(AND(OR(ISBLANK(JQ$9),JQ$9=0)=FALSE,OR(JQ$9='2. Protocols'!$C67,JQ$9='2. Protocols'!$E67,JQ$9='2. Protocols'!$G67)),1,0)*'4. Formulations'!$L67</f>
        <v>0</v>
      </c>
      <c r="JR68" s="27">
        <f>IF(AND(OR(ISBLANK(JR$9),JR$9=0)=FALSE,OR(JR$9='2. Protocols'!$C67,JR$9='2. Protocols'!$E67,JR$9='2. Protocols'!$G67)),1,0)*'4. Formulations'!$L67</f>
        <v>0</v>
      </c>
      <c r="JS68" s="27">
        <f>IF(AND(OR(ISBLANK(JS$9),JS$9=0)=FALSE,OR(JS$9='2. Protocols'!$C67,JS$9='2. Protocols'!$E67,JS$9='2. Protocols'!$G67)),1,0)*'4. Formulations'!$L67</f>
        <v>0</v>
      </c>
      <c r="JT68" s="27">
        <f>IF(AND(OR(ISBLANK(JT$9),JT$9=0)=FALSE,OR(JT$9='2. Protocols'!$C67,JT$9='2. Protocols'!$E67,JT$9='2. Protocols'!$G67)),1,0)*'4. Formulations'!$L67</f>
        <v>0</v>
      </c>
      <c r="JU68" s="27">
        <f>IF(AND(OR(ISBLANK(JU$9),JU$9=0)=FALSE,OR(JU$9='2. Protocols'!$C67,JU$9='2. Protocols'!$E67,JU$9='2. Protocols'!$G67)),1,0)*'4. Formulations'!$L67</f>
        <v>0</v>
      </c>
      <c r="JV68" s="27">
        <f>IF(AND(OR(ISBLANK(JV$9),JV$9=0)=FALSE,OR(JV$9='2. Protocols'!$C67,JV$9='2. Protocols'!$E67,JV$9='2. Protocols'!$G67)),1,0)*'4. Formulations'!$L67</f>
        <v>0</v>
      </c>
      <c r="JW68" s="27">
        <f>IF(AND(OR(ISBLANK(JW$9),JW$9=0)=FALSE,OR(JW$9='2. Protocols'!$C67,JW$9='2. Protocols'!$E67,JW$9='2. Protocols'!$G67)),1,0)*'4. Formulations'!$L67</f>
        <v>0</v>
      </c>
      <c r="JX68" s="27">
        <f>IF(AND(OR(ISBLANK(JX$9),JX$9=0)=FALSE,OR(JX$9='2. Protocols'!$C67,JX$9='2. Protocols'!$E67,JX$9='2. Protocols'!$G67)),1,0)*'4. Formulations'!$L67</f>
        <v>0</v>
      </c>
      <c r="JY68" s="27">
        <f>IF(AND(OR(ISBLANK(JY$9),JY$9=0)=FALSE,OR(JY$9='2. Protocols'!$C67,JY$9='2. Protocols'!$E67,JY$9='2. Protocols'!$G67)),1,0)*'4. Formulations'!$L67</f>
        <v>0</v>
      </c>
      <c r="JZ68" s="27">
        <f>IF(AND(OR(ISBLANK(JZ$9),JZ$9=0)=FALSE,OR(JZ$9='2. Protocols'!$C67,JZ$9='2. Protocols'!$E67,JZ$9='2. Protocols'!$G67)),1,0)*'4. Formulations'!$L67</f>
        <v>0</v>
      </c>
      <c r="KA68" s="27">
        <f>IF(AND(OR(ISBLANK(KA$9),KA$9=0)=FALSE,OR(KA$9='2. Protocols'!$C67,KA$9='2. Protocols'!$E67,KA$9='2. Protocols'!$G67)),1,0)*'4. Formulations'!$L67</f>
        <v>0</v>
      </c>
      <c r="KB68" s="27">
        <f>IF(AND(OR(ISBLANK(KB$9),KB$9=0)=FALSE,OR(KB$9='2. Protocols'!$C67,KB$9='2. Protocols'!$E67,KB$9='2. Protocols'!$G67)),1,0)*'4. Formulations'!$L67</f>
        <v>0</v>
      </c>
      <c r="KC68" s="27">
        <f>IF(AND(OR(ISBLANK(KC$9),KC$9=0)=FALSE,OR(KC$9='2. Protocols'!$C67,KC$9='2. Protocols'!$E67,KC$9='2. Protocols'!$G67)),1,0)*'4. Formulations'!$L67</f>
        <v>0</v>
      </c>
      <c r="KD68" s="27">
        <f>IF(AND(OR(ISBLANK(KD$9),KD$9=0)=FALSE,OR(KD$9='2. Protocols'!$C67,KD$9='2. Protocols'!$E67,KD$9='2. Protocols'!$G67)),1,0)*'4. Formulations'!$L67</f>
        <v>0</v>
      </c>
      <c r="KE68" s="27">
        <f>IF(AND(OR(ISBLANK(KE$9),KE$9=0)=FALSE,OR(KE$9='2. Protocols'!$C67,KE$9='2. Protocols'!$E67,KE$9='2. Protocols'!$G67)),1,0)*'4. Formulations'!$L67</f>
        <v>0</v>
      </c>
      <c r="KF68" s="27">
        <f>IF(AND(OR(ISBLANK(KF$9),KF$9=0)=FALSE,OR(KF$9='2. Protocols'!$C67,KF$9='2. Protocols'!$E67,KF$9='2. Protocols'!$G67)),1,0)*'4. Formulations'!$L67</f>
        <v>0</v>
      </c>
      <c r="KG68" s="27">
        <f>IF(AND(OR(ISBLANK(KG$9),KG$9=0)=FALSE,OR(KG$9='2. Protocols'!$C67,KG$9='2. Protocols'!$E67,KG$9='2. Protocols'!$G67)),1,0)*'4. Formulations'!$L67</f>
        <v>0</v>
      </c>
      <c r="KH68" s="27">
        <f>IF(AND(OR(ISBLANK(KH$9),KH$9=0)=FALSE,OR(KH$9='2. Protocols'!$C67,KH$9='2. Protocols'!$E67,KH$9='2. Protocols'!$G67)),1,0)*'4. Formulations'!$L67</f>
        <v>0</v>
      </c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B68" s="27">
        <f>IF(AND(OR(ISBLANK(LB$9),LB$9=0)=FALSE,LB$9=$DL68),1,0)*'4. Formulations'!$M67</f>
        <v>0</v>
      </c>
      <c r="LC68" s="27">
        <f>IF(AND(OR(ISBLANK(LC$9),LC$9=0)=FALSE,LC$9=$DL68),1,0)*'4. Formulations'!$M67</f>
        <v>0</v>
      </c>
      <c r="LD68" s="27">
        <f>IF(AND(OR(ISBLANK(LD$9),LD$9=0)=FALSE,LD$9=$DL68),1,0)*'4. Formulations'!$M67</f>
        <v>0</v>
      </c>
      <c r="LE68" s="27">
        <f>IF(AND(OR(ISBLANK(LE$9),LE$9=0)=FALSE,LE$9=$DL68),1,0)*'4. Formulations'!$M67</f>
        <v>0</v>
      </c>
      <c r="LF68" s="27">
        <f>IF(AND(OR(ISBLANK(LF$9),LF$9=0)=FALSE,LF$9=$DL68),1,0)*'4. Formulations'!$M67</f>
        <v>0</v>
      </c>
      <c r="LG68" s="27">
        <f>IF(AND(OR(ISBLANK(LG$9),LG$9=0)=FALSE,LG$9=$DL68),1,0)*'4. Formulations'!$M67</f>
        <v>0</v>
      </c>
      <c r="LH68" s="27">
        <f>IF(AND(OR(ISBLANK(LH$9),LH$9=0)=FALSE,LH$9=$DL68),1,0)*'4. Formulations'!$M67</f>
        <v>0</v>
      </c>
      <c r="LI68" s="27">
        <f>IF(AND(OR(ISBLANK(LI$9),LI$9=0)=FALSE,LI$9=$DL68),1,0)*'4. Formulations'!$M67</f>
        <v>0</v>
      </c>
      <c r="LJ68" s="27">
        <f>IF(AND(OR(ISBLANK(LJ$9),LJ$9=0)=FALSE,LJ$9=$DL68),1,0)*'4. Formulations'!$M67</f>
        <v>0</v>
      </c>
      <c r="LK68" s="27">
        <f>IF(AND(OR(ISBLANK(LK$9),LK$9=0)=FALSE,LK$9=$DL68),1,0)*'4. Formulations'!$M67</f>
        <v>0</v>
      </c>
      <c r="LL68" s="27">
        <f>IF(AND(OR(ISBLANK(LL$9),LL$9=0)=FALSE,LL$9=$DL68),1,0)*'4. Formulations'!$M67</f>
        <v>0</v>
      </c>
      <c r="LM68" s="27">
        <f>IF(AND(OR(ISBLANK(LM$9),LM$9=0)=FALSE,LM$9=$DL68),1,0)*'4. Formulations'!$M67</f>
        <v>0</v>
      </c>
      <c r="LN68" s="27">
        <f>IF(AND(OR(ISBLANK(LN$9),LN$9=0)=FALSE,LN$9=$DL68),1,0)*'4. Formulations'!$M67</f>
        <v>0</v>
      </c>
      <c r="LO68" s="27">
        <f>IF(AND(OR(ISBLANK(LO$9),LO$9=0)=FALSE,LO$9=$DL68),1,0)*'4. Formulations'!$M67</f>
        <v>0</v>
      </c>
      <c r="LP68" s="27">
        <f>IF(AND(OR(ISBLANK(LP$9),LP$9=0)=FALSE,LP$9=$DL68),1,0)*'4. Formulations'!$M67</f>
        <v>0</v>
      </c>
      <c r="LQ68" s="27">
        <f>IF(AND(OR(ISBLANK(LQ$9),LQ$9=0)=FALSE,LQ$9=$DL68),1,0)*'4. Formulations'!$M67</f>
        <v>0</v>
      </c>
      <c r="LR68" s="27">
        <f>IF(AND(OR(ISBLANK(LR$9),LR$9=0)=FALSE,LR$9=$DL68),1,0)*'4. Formulations'!$M67</f>
        <v>0</v>
      </c>
      <c r="LS68" s="27"/>
      <c r="LT68" s="27"/>
      <c r="LU68" s="27"/>
      <c r="LW68" s="27">
        <f>IF(AND(OR(ISBLANK(LW$9),LW$9=0)=FALSE,SUM($LB68:$LR68)&gt;0,LW$9='2. Protocols'!$G67),1,0)*'4. Formulations'!$M67</f>
        <v>0</v>
      </c>
      <c r="LX68" s="27">
        <f>IF(AND(OR(ISBLANK(LX$9),LX$9=0)=FALSE,SUM($LB68:$LR68)&gt;0,LX$9='2. Protocols'!$G67),1,0)*'4. Formulations'!$M67</f>
        <v>0</v>
      </c>
      <c r="LY68" s="27">
        <f>IF(AND(OR(ISBLANK(LY$9),LY$9=0)=FALSE,SUM($LB68:$LR68)&gt;0,LY$9='2. Protocols'!$G67),1,0)*'4. Formulations'!$M67</f>
        <v>0</v>
      </c>
      <c r="LZ68" s="27">
        <f>IF(AND(OR(ISBLANK(LZ$9),LZ$9=0)=FALSE,SUM($LB68:$LR68)&gt;0,LZ$9='2. Protocols'!$G67),1,0)*'4. Formulations'!$M67</f>
        <v>0</v>
      </c>
      <c r="MA68" s="27">
        <f>IF(AND(OR(ISBLANK(MA$9),MA$9=0)=FALSE,SUM($LB68:$LR68)&gt;0,MA$9='2. Protocols'!$G67),1,0)*'4. Formulations'!$M67</f>
        <v>0</v>
      </c>
      <c r="MB68" s="27">
        <f>IF(AND(OR(ISBLANK(MB$9),MB$9=0)=FALSE,SUM($LB68:$LR68)&gt;0,MB$9='2. Protocols'!$G67),1,0)*'4. Formulations'!$M67</f>
        <v>0</v>
      </c>
      <c r="MC68" s="27">
        <f>IF(AND(OR(ISBLANK(MC$9),MC$9=0)=FALSE,SUM($LB68:$LR68)&gt;0,MC$9='2. Protocols'!$G67),1,0)*'4. Formulations'!$M67</f>
        <v>0</v>
      </c>
      <c r="MD68" s="27">
        <f>IF(AND(OR(ISBLANK(MD$9),MD$9=0)=FALSE,SUM($LB68:$LR68)&gt;0,MD$9='2. Protocols'!$G67),1,0)*'4. Formulations'!$M67</f>
        <v>0</v>
      </c>
      <c r="ME68" s="27">
        <f>IF(AND(OR(ISBLANK(ME$9),ME$9=0)=FALSE,SUM($LB68:$LR68)&gt;0,ME$9='2. Protocols'!$G67),1,0)*'4. Formulations'!$M67</f>
        <v>0</v>
      </c>
      <c r="MF68" s="27">
        <f>IF(AND(OR(ISBLANK(MF$9),MF$9=0)=FALSE,SUM($LB68:$LR68)&gt;0,MF$9='2. Protocols'!$G67),1,0)*'4. Formulations'!$M67</f>
        <v>0</v>
      </c>
      <c r="MG68" s="27">
        <f>IF(AND(OR(ISBLANK(MG$9),MG$9=0)=FALSE,SUM($LB68:$LR68)&gt;0,MG$9='2. Protocols'!$G67),1,0)*'4. Formulations'!$M67</f>
        <v>0</v>
      </c>
      <c r="MH68" s="27">
        <f>IF(AND(OR(ISBLANK(MH$9),MH$9=0)=FALSE,SUM($LB68:$LR68)&gt;0,MH$9='2. Protocols'!$G67),1,0)*'4. Formulations'!$M67</f>
        <v>0</v>
      </c>
      <c r="MI68" s="27">
        <f>IF(AND(OR(ISBLANK(MI$9),MI$9=0)=FALSE,SUM($LB68:$LR68)&gt;0,MI$9='2. Protocols'!$G67),1,0)*'4. Formulations'!$M67</f>
        <v>0</v>
      </c>
      <c r="MJ68" s="27">
        <f>IF(AND(OR(ISBLANK(MJ$9),MJ$9=0)=FALSE,SUM($LB68:$LR68)&gt;0,MJ$9='2. Protocols'!$G67),1,0)*'4. Formulations'!$M67</f>
        <v>0</v>
      </c>
      <c r="MK68" s="27">
        <f>IF(AND(OR(ISBLANK(MK$9),MK$9=0)=FALSE,SUM($LB68:$LR68)&gt;0,MK$9='2. Protocols'!$G67),1,0)*'4. Formulations'!$M67</f>
        <v>0</v>
      </c>
      <c r="ML68" s="27">
        <f>IF(AND(OR(ISBLANK(ML$9),ML$9=0)=FALSE,SUM($LB68:$LR68)&gt;0,ML$9='2. Protocols'!$G67),1,0)*'4. Formulations'!$M67</f>
        <v>0</v>
      </c>
      <c r="MM68" s="27">
        <f>IF(AND(OR(ISBLANK(MM$9),MM$9=0)=FALSE,SUM($LB68:$LR68)&gt;0,MM$9='2. Protocols'!$G67),1,0)*'4. Formulations'!$M67</f>
        <v>0</v>
      </c>
      <c r="MN68" s="27">
        <f>IF(AND(OR(ISBLANK(MN$9),MN$9=0)=FALSE,SUM($LB68:$LR68)&gt;0,MN$9='2. Protocols'!$G67),1,0)*'4. Formulations'!$M67</f>
        <v>0</v>
      </c>
      <c r="MO68" s="27">
        <f>IF(AND(OR(ISBLANK(MO$9),MO$9=0)=FALSE,SUM($LB68:$LR68)&gt;0,MO$9='2. Protocols'!$G67),1,0)*'4. Formulations'!$M67</f>
        <v>0</v>
      </c>
      <c r="MP68" s="27">
        <f>IF(AND(OR(ISBLANK(MP$9),MP$9=0)=FALSE,SUM($LB68:$LR68)&gt;0,MP$9='2. Protocols'!$G67),1,0)*'4. Formulations'!$M67</f>
        <v>0</v>
      </c>
      <c r="MQ68" s="27">
        <f>IF(AND(OR(ISBLANK(MQ$9),MQ$9=0)=FALSE,SUM($LB68:$LR68)&gt;0,MQ$9='2. Protocols'!$G67),1,0)*'4. Formulations'!$M67</f>
        <v>0</v>
      </c>
      <c r="MR68" s="27">
        <f>IF(AND(OR(ISBLANK(MR$9),MR$9=0)=FALSE,SUM($LB68:$LR68)&gt;0,MR$9='2. Protocols'!$G67),1,0)*'4. Formulations'!$M67</f>
        <v>0</v>
      </c>
      <c r="MS68" s="27">
        <f>IF(AND(OR(ISBLANK(MS$9),MS$9=0)=FALSE,SUM($LB68:$LR68)&gt;0,MS$9='2. Protocols'!$G67),1,0)*'4. Formulations'!$M67</f>
        <v>0</v>
      </c>
      <c r="MT68" s="27">
        <f>IF(AND(OR(ISBLANK(MT$9),MT$9=0)=FALSE,SUM($LB68:$LR68)&gt;0,MT$9='2. Protocols'!$G67),1,0)*'4. Formulations'!$M67</f>
        <v>0</v>
      </c>
      <c r="MU68" s="27">
        <f>IF(AND(OR(ISBLANK(MU$9),MU$9=0)=FALSE,SUM($LB68:$LR68)&gt;0,MU$9='2. Protocols'!$G67),1,0)*'4. Formulations'!$M67</f>
        <v>0</v>
      </c>
      <c r="MV68" s="27">
        <f>IF(AND(OR(ISBLANK(MV$9),MV$9=0)=FALSE,SUM($LB68:$LR68)&gt;0,MV$9='2. Protocols'!$G67),1,0)*'4. Formulations'!$M67</f>
        <v>0</v>
      </c>
      <c r="MW68" s="27">
        <f>IF(AND(OR(ISBLANK(MW$9),MW$9=0)=FALSE,SUM($LB68:$LR68)&gt;0,MW$9='2. Protocols'!$G67),1,0)*'4. Formulations'!$M67</f>
        <v>0</v>
      </c>
      <c r="MX68" s="27">
        <f>IF(AND(OR(ISBLANK(MX$9),MX$9=0)=FALSE,SUM($LB68:$LR68)&gt;0,MX$9='2. Protocols'!$G67),1,0)*'4. Formulations'!$M67</f>
        <v>0</v>
      </c>
      <c r="MY68" s="27">
        <f>IF(AND(OR(ISBLANK(MY$9),MY$9=0)=FALSE,SUM($LB68:$LR68)&gt;0,MY$9='2. Protocols'!$G67),1,0)*'4. Formulations'!$M67</f>
        <v>0</v>
      </c>
      <c r="MZ68" s="27">
        <f>IF(AND(OR(ISBLANK(MZ$9),MZ$9=0)=FALSE,SUM($LB68:$LR68)&gt;0,MZ$9='2. Protocols'!$G67),1,0)*'4. Formulations'!$M67</f>
        <v>0</v>
      </c>
      <c r="NA68" s="27">
        <f>IF(AND(OR(ISBLANK(NA$9),NA$9=0)=FALSE,SUM($LB68:$LR68)&gt;0,NA$9='2. Protocols'!$G67),1,0)*'4. Formulations'!$M67</f>
        <v>0</v>
      </c>
      <c r="NB68" s="27">
        <f>IF(AND(OR(ISBLANK(NB$9),NB$9=0)=FALSE,SUM($LB68:$LR68)&gt;0,NB$9='2. Protocols'!$G67),1,0)*'4. Formulations'!$M67</f>
        <v>0</v>
      </c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V68" s="27">
        <f>IF(AND(OR(ISBLANK(NV$9),NV$9=0)=FALSE,NV$9=$DM68),1,0)*'4. Formulations'!$N67</f>
        <v>0</v>
      </c>
      <c r="NW68" s="721">
        <f>IF(AND(OR(ISBLANK(NW$9),NW$9=0)=FALSE,NW$9=$DM68),1,0)*'4. Formulations'!$N67</f>
        <v>0</v>
      </c>
      <c r="NX68" s="27">
        <f>IF(AND(OR(ISBLANK(NX$9),NX$9=0)=FALSE,NX$9=$DM68),1,0)*'4. Formulations'!$N67</f>
        <v>0</v>
      </c>
      <c r="NY68" s="27">
        <f>IF(AND(OR(ISBLANK(NY$9),NY$9=0)=FALSE,NY$9=$DM68),1,0)*'4. Formulations'!$N67</f>
        <v>0</v>
      </c>
      <c r="NZ68" s="27">
        <f>IF(AND(OR(ISBLANK(NZ$9),NZ$9=0)=FALSE,NZ$9=$DM68),1,0)*'4. Formulations'!$N67</f>
        <v>0</v>
      </c>
      <c r="OA68" s="27">
        <f>IF(AND(OR(ISBLANK(OA$9),OA$9=0)=FALSE,OA$9=$DM68),1,0)*'4. Formulations'!$N67</f>
        <v>0</v>
      </c>
      <c r="OB68" s="27">
        <f>IF(AND(OR(ISBLANK(OB$9),OB$9=0)=FALSE,OB$9=$DM68),1,0)*'4. Formulations'!$N67</f>
        <v>0</v>
      </c>
      <c r="OC68" s="27">
        <f>IF(AND(OR(ISBLANK(OC$9),OC$9=0)=FALSE,OC$9=$DM68),1,0)*'4. Formulations'!$N67</f>
        <v>0</v>
      </c>
      <c r="OD68" s="27">
        <f>IF(AND(OR(ISBLANK(OD$9),OD$9=0)=FALSE,OD$9=$DM68),1,0)*'4. Formulations'!$N67</f>
        <v>0</v>
      </c>
      <c r="OE68" s="27">
        <f>IF(AND(OR(ISBLANK(OE$9),OE$9=0)=FALSE,OE$9=$DM68),1,0)*'4. Formulations'!$N67</f>
        <v>0</v>
      </c>
      <c r="OF68" s="27">
        <f>IF(AND(OR(ISBLANK(OF$9),OF$9=0)=FALSE,OF$9=$DM68),1,0)*'4. Formulations'!$N67</f>
        <v>0</v>
      </c>
      <c r="OG68" s="27">
        <f>IF(AND(OR(ISBLANK(OG$9),OG$9=0)=FALSE,OG$9=$DM68),1,0)*'4. Formulations'!$N67</f>
        <v>0</v>
      </c>
      <c r="OH68" s="27">
        <f>IF(AND(OR(ISBLANK(OH$9),OH$9=0)=FALSE,OH$9=$DM68),1,0)*'4. Formulations'!$N67</f>
        <v>0</v>
      </c>
      <c r="OI68" s="27">
        <f>IF(AND(OR(ISBLANK(OI$9),OI$9=0)=FALSE,OI$9=$DM68),1,0)*'4. Formulations'!$N67</f>
        <v>0</v>
      </c>
      <c r="OJ68" s="27">
        <f>IF(AND(OR(ISBLANK(OJ$9),OJ$9=0)=FALSE,OJ$9=$DM68),1,0)*'4. Formulations'!$N67</f>
        <v>0</v>
      </c>
      <c r="OK68" s="27">
        <f>IF(AND(OR(ISBLANK(OK$9),OK$9=0)=FALSE,OK$9=$DM68),1,0)*'4. Formulations'!$N67</f>
        <v>0</v>
      </c>
      <c r="OL68" s="27">
        <f>IF(AND(OR(ISBLANK(OL$9),OL$9=0)=FALSE,OL$9=$DM68),1,0)*'4. Formulations'!$N67</f>
        <v>0</v>
      </c>
      <c r="OM68" s="27"/>
      <c r="ON68" s="27"/>
      <c r="OO68" s="27"/>
      <c r="OQ68" s="27">
        <f>IF(AND(OR(ISBLANK(OQ$9),OQ$9=0)=FALSE,OR(OQ$9='2. Protocols'!$C67,OQ$9='2. Protocols'!$E67,OQ$9='2. Protocols'!$G67)),1,0)*'4. Formulations'!$O67</f>
        <v>0</v>
      </c>
      <c r="OR68" s="27">
        <f>IF(AND(OR(ISBLANK(OR$9),OR$9=0)=FALSE,OR(OR$9='2. Protocols'!$C67,OR$9='2. Protocols'!$E67,OR$9='2. Protocols'!$G67)),1,0)*'4. Formulations'!$O67</f>
        <v>0</v>
      </c>
      <c r="OS68" s="27">
        <f>IF(AND(OR(ISBLANK(OS$9),OS$9=0)=FALSE,OR(OS$9='2. Protocols'!$C67,OS$9='2. Protocols'!$E67,OS$9='2. Protocols'!$G67)),1,0)*'4. Formulations'!$O67</f>
        <v>0</v>
      </c>
      <c r="OT68" s="27">
        <f>IF(AND(OR(ISBLANK(OT$9),OT$9=0)=FALSE,OR(OT$9='2. Protocols'!$C67,OT$9='2. Protocols'!$E67,OT$9='2. Protocols'!$G67)),1,0)*'4. Formulations'!$O67</f>
        <v>0</v>
      </c>
      <c r="OU68" s="27">
        <f>IF(AND(OR(ISBLANK(OU$9),OU$9=0)=FALSE,OR(OU$9='2. Protocols'!$C67,OU$9='2. Protocols'!$E67,OU$9='2. Protocols'!$G67)),1,0)*'4. Formulations'!$O67</f>
        <v>0</v>
      </c>
      <c r="OV68" s="27">
        <f>IF(AND(OR(ISBLANK(OV$9),OV$9=0)=FALSE,OR(OV$9='2. Protocols'!$C67,OV$9='2. Protocols'!$E67,OV$9='2. Protocols'!$G67)),1,0)*'4. Formulations'!$O67</f>
        <v>0</v>
      </c>
      <c r="OW68" s="27">
        <f>IF(AND(OR(ISBLANK(OW$9),OW$9=0)=FALSE,OR(OW$9='2. Protocols'!$C67,OW$9='2. Protocols'!$E67,OW$9='2. Protocols'!$G67)),1,0)*'4. Formulations'!$O67</f>
        <v>0</v>
      </c>
      <c r="OX68" s="27">
        <f>IF(AND(OR(ISBLANK(OX$9),OX$9=0)=FALSE,OR(OX$9='2. Protocols'!$C67,OX$9='2. Protocols'!$E67,OX$9='2. Protocols'!$G67)),1,0)*'4. Formulations'!$O67</f>
        <v>0</v>
      </c>
      <c r="OY68" s="27">
        <f>IF(AND(OR(ISBLANK(OY$9),OY$9=0)=FALSE,OR(OY$9='2. Protocols'!$C67,OY$9='2. Protocols'!$E67,OY$9='2. Protocols'!$G67)),1,0)*'4. Formulations'!$O67</f>
        <v>0</v>
      </c>
      <c r="OZ68" s="27">
        <f>IF(AND(OR(ISBLANK(OZ$9),OZ$9=0)=FALSE,OR(OZ$9='2. Protocols'!$C67,OZ$9='2. Protocols'!$E67,OZ$9='2. Protocols'!$G67)),1,0)*'4. Formulations'!$O67</f>
        <v>0</v>
      </c>
      <c r="PA68" s="27">
        <f>IF(AND(OR(ISBLANK(PA$9),PA$9=0)=FALSE,OR(PA$9='2. Protocols'!$C67,PA$9='2. Protocols'!$E67,PA$9='2. Protocols'!$G67)),1,0)*'4. Formulations'!$O67</f>
        <v>0</v>
      </c>
      <c r="PB68" s="27">
        <f>IF(AND(OR(ISBLANK(PB$9),PB$9=0)=FALSE,OR(PB$9='2. Protocols'!$C67,PB$9='2. Protocols'!$E67,PB$9='2. Protocols'!$G67)),1,0)*'4. Formulations'!$O67</f>
        <v>0</v>
      </c>
      <c r="PC68" s="27">
        <f>IF(AND(OR(ISBLANK(PC$9),PC$9=0)=FALSE,OR(PC$9='2. Protocols'!$C67,PC$9='2. Protocols'!$E67,PC$9='2. Protocols'!$G67)),1,0)*'4. Formulations'!$O67</f>
        <v>0</v>
      </c>
      <c r="PD68" s="27">
        <f>IF(AND(OR(ISBLANK(PD$9),PD$9=0)=FALSE,OR(PD$9='2. Protocols'!$C67,PD$9='2. Protocols'!$E67,PD$9='2. Protocols'!$G67)),1,0)*'4. Formulations'!$O67</f>
        <v>0</v>
      </c>
      <c r="PE68" s="27">
        <f>IF(AND(OR(ISBLANK(PE$9),PE$9=0)=FALSE,OR(PE$9='2. Protocols'!$C67,PE$9='2. Protocols'!$E67,PE$9='2. Protocols'!$G67)),1,0)*'4. Formulations'!$O67</f>
        <v>0</v>
      </c>
      <c r="PF68" s="27">
        <f>IF(AND(OR(ISBLANK(PF$9),PF$9=0)=FALSE,OR(PF$9='2. Protocols'!$C67,PF$9='2. Protocols'!$E67,PF$9='2. Protocols'!$G67)),1,0)*'4. Formulations'!$O67</f>
        <v>0</v>
      </c>
      <c r="PG68" s="27">
        <f>IF(AND(OR(ISBLANK(PG$9),PG$9=0)=FALSE,OR(PG$9='2. Protocols'!$C67,PG$9='2. Protocols'!$E67,PG$9='2. Protocols'!$G67)),1,0)*'4. Formulations'!$O67</f>
        <v>0</v>
      </c>
      <c r="PH68" s="27">
        <f>IF(AND(OR(ISBLANK(PH$9),PH$9=0)=FALSE,OR(PH$9='2. Protocols'!$C67,PH$9='2. Protocols'!$E67,PH$9='2. Protocols'!$G67)),1,0)*'4. Formulations'!$O67</f>
        <v>0</v>
      </c>
      <c r="PI68" s="27">
        <f>IF(AND(OR(ISBLANK(PI$9),PI$9=0)=FALSE,OR(PI$9='2. Protocols'!$C67,PI$9='2. Protocols'!$E67,PI$9='2. Protocols'!$G67)),1,0)*'4. Formulations'!$O67</f>
        <v>0</v>
      </c>
      <c r="PJ68" s="27">
        <f>IF(AND(OR(ISBLANK(PJ$9),PJ$9=0)=FALSE,OR(PJ$9='2. Protocols'!$C67,PJ$9='2. Protocols'!$E67,PJ$9='2. Protocols'!$G67)),1,0)*'4. Formulations'!$O67</f>
        <v>0</v>
      </c>
      <c r="PK68" s="27">
        <f>IF(AND(OR(ISBLANK(PK$9),PK$9=0)=FALSE,OR(PK$9='2. Protocols'!$C67,PK$9='2. Protocols'!$E67,PK$9='2. Protocols'!$G67)),1,0)*'4. Formulations'!$O67</f>
        <v>0</v>
      </c>
      <c r="PL68" s="27">
        <f>IF(AND(OR(ISBLANK(PL$9),PL$9=0)=FALSE,OR(PL$9='2. Protocols'!$C67,PL$9='2. Protocols'!$E67,PL$9='2. Protocols'!$G67)),1,0)*'4. Formulations'!$O67</f>
        <v>0</v>
      </c>
      <c r="PM68" s="27">
        <f>IF(AND(OR(ISBLANK(PM$9),PM$9=0)=FALSE,OR(PM$9='2. Protocols'!$C67,PM$9='2. Protocols'!$E67,PM$9='2. Protocols'!$G67)),1,0)*'4. Formulations'!$O67</f>
        <v>0</v>
      </c>
      <c r="PN68" s="27">
        <f>IF(AND(OR(ISBLANK(PN$9),PN$9=0)=FALSE,OR(PN$9='2. Protocols'!$C67,PN$9='2. Protocols'!$E67,PN$9='2. Protocols'!$G67)),1,0)*'4. Formulations'!$O67</f>
        <v>0</v>
      </c>
      <c r="PO68" s="27">
        <f>IF(AND(OR(ISBLANK(PO$9),PO$9=0)=FALSE,OR(PO$9='2. Protocols'!$C67,PO$9='2. Protocols'!$E67,PO$9='2. Protocols'!$G67)),1,0)*'4. Formulations'!$O67</f>
        <v>0</v>
      </c>
      <c r="PP68" s="27">
        <f>IF(AND(OR(ISBLANK(PP$9),PP$9=0)=FALSE,OR(PP$9='2. Protocols'!$C67,PP$9='2. Protocols'!$E67,PP$9='2. Protocols'!$G67)),1,0)*'4. Formulations'!$O67</f>
        <v>0</v>
      </c>
      <c r="PQ68" s="27">
        <f>IF(AND(OR(ISBLANK(PQ$9),PQ$9=0)=FALSE,OR(PQ$9='2. Protocols'!$C67,PQ$9='2. Protocols'!$E67,PQ$9='2. Protocols'!$G67)),1,0)*'4. Formulations'!$O67</f>
        <v>0</v>
      </c>
      <c r="PR68" s="27">
        <f>IF(AND(OR(ISBLANK(PR$9),PR$9=0)=FALSE,OR(PR$9='2. Protocols'!$C67,PR$9='2. Protocols'!$E67,PR$9='2. Protocols'!$G67)),1,0)*'4. Formulations'!$O67</f>
        <v>0</v>
      </c>
      <c r="PS68" s="27">
        <f>IF(AND(OR(ISBLANK(PS$9),PS$9=0)=FALSE,OR(PS$9='2. Protocols'!$C67,PS$9='2. Protocols'!$E67,PS$9='2. Protocols'!$G67)),1,0)*'4. Formulations'!$O67</f>
        <v>0</v>
      </c>
      <c r="PT68" s="27">
        <f>IF(AND(OR(ISBLANK(PT$9),PT$9=0)=FALSE,OR(PT$9='2. Protocols'!$C67,PT$9='2. Protocols'!$E67,PT$9='2. Protocols'!$G67)),1,0)*'4. Formulations'!$O67</f>
        <v>0</v>
      </c>
      <c r="PU68" s="27">
        <f>IF(AND(OR(ISBLANK(PU$9),PU$9=0)=FALSE,OR(PU$9='2. Protocols'!$C67,PU$9='2. Protocols'!$E67,PU$9='2. Protocols'!$G67)),1,0)*'4. Formulations'!$O67</f>
        <v>0</v>
      </c>
      <c r="PV68" s="27">
        <f>IF(AND(OR(ISBLANK(PV$9),PV$9=0)=FALSE,OR(PV$9='2. Protocols'!$C67,PV$9='2. Protocols'!$E67,PV$9='2. Protocols'!$G67)),1,0)*'4. Formulations'!$O67</f>
        <v>0</v>
      </c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P68" s="27">
        <f>IF(AND(OR(ISBLANK(QP$9),QP$9=0)=FALSE,QP$9=$DL68),1,0)*'4. Formulations'!$P67</f>
        <v>0</v>
      </c>
      <c r="QQ68" s="27">
        <f>IF(AND(OR(ISBLANK(QQ$9),QQ$9=0)=FALSE,QQ$9=$DL68),1,0)*'4. Formulations'!$P67</f>
        <v>0</v>
      </c>
      <c r="QR68" s="27">
        <f>IF(AND(OR(ISBLANK(QR$9),QR$9=0)=FALSE,QR$9=$DL68),1,0)*'4. Formulations'!$P67</f>
        <v>0</v>
      </c>
      <c r="QS68" s="27">
        <f>IF(AND(OR(ISBLANK(QS$9),QS$9=0)=FALSE,QS$9=$DL68),1,0)*'4. Formulations'!$P67</f>
        <v>0</v>
      </c>
      <c r="QT68" s="27">
        <f>IF(AND(OR(ISBLANK(QT$9),QT$9=0)=FALSE,QT$9=$DL68),1,0)*'4. Formulations'!$P67</f>
        <v>0</v>
      </c>
      <c r="QU68" s="27">
        <f>IF(AND(OR(ISBLANK(QU$9),QU$9=0)=FALSE,QU$9=$DL68),1,0)*'4. Formulations'!$P67</f>
        <v>0</v>
      </c>
      <c r="QV68" s="27">
        <f>IF(AND(OR(ISBLANK(QV$9),QV$9=0)=FALSE,QV$9=$DL68),1,0)*'4. Formulations'!$P67</f>
        <v>0</v>
      </c>
      <c r="QW68" s="27">
        <f>IF(AND(OR(ISBLANK(QW$9),QW$9=0)=FALSE,QW$9=$DL68),1,0)*'4. Formulations'!$P67</f>
        <v>0</v>
      </c>
      <c r="QX68" s="27">
        <f>IF(AND(OR(ISBLANK(QX$9),QX$9=0)=FALSE,QX$9=$DL68),1,0)*'4. Formulations'!$P67</f>
        <v>0</v>
      </c>
      <c r="QY68" s="27">
        <f>IF(AND(OR(ISBLANK(QY$9),QY$9=0)=FALSE,QY$9=$DL68),1,0)*'4. Formulations'!$P67</f>
        <v>0</v>
      </c>
      <c r="QZ68" s="27">
        <f>IF(AND(OR(ISBLANK(QZ$9),QZ$9=0)=FALSE,QZ$9=$DL68),1,0)*'4. Formulations'!$P67</f>
        <v>0</v>
      </c>
      <c r="RA68" s="27">
        <f>IF(AND(OR(ISBLANK(RA$9),RA$9=0)=FALSE,RA$9=$DL68),1,0)*'4. Formulations'!$P67</f>
        <v>0</v>
      </c>
      <c r="RB68" s="27">
        <f>IF(AND(OR(ISBLANK(RB$9),RB$9=0)=FALSE,RB$9=$DL68),1,0)*'4. Formulations'!$P67</f>
        <v>0</v>
      </c>
      <c r="RC68" s="27">
        <f>IF(AND(OR(ISBLANK(RC$9),RC$9=0)=FALSE,RC$9=$DL68),1,0)*'4. Formulations'!$P67</f>
        <v>0</v>
      </c>
      <c r="RD68" s="27">
        <f>IF(AND(OR(ISBLANK(RD$9),RD$9=0)=FALSE,RD$9=$DL68),1,0)*'4. Formulations'!$P67</f>
        <v>0</v>
      </c>
      <c r="RE68" s="27">
        <f>IF(AND(OR(ISBLANK(RE$9),RE$9=0)=FALSE,RE$9=$DL68),1,0)*'4. Formulations'!$P67</f>
        <v>0</v>
      </c>
      <c r="RF68" s="27">
        <f>IF(AND(OR(ISBLANK(RF$9),RF$9=0)=FALSE,RF$9=$DL68),1,0)*'4. Formulations'!$P67</f>
        <v>0</v>
      </c>
      <c r="RG68" s="27"/>
      <c r="RH68" s="27"/>
      <c r="RI68" s="27"/>
      <c r="RK68" s="27">
        <f>IF(AND(OR(ISBLANK(RK$9),RK$9=0)=FALSE,SUM($QP68:$RF68)&gt;0,RK$9='2. Protocols'!$G67),1,0)*'4. Formulations'!$P67</f>
        <v>0</v>
      </c>
      <c r="RL68" s="27">
        <f>IF(AND(OR(ISBLANK(RL$9),RL$9=0)=FALSE,SUM($QP68:$RF68)&gt;0,RL$9='2. Protocols'!$G67),1,0)*'4. Formulations'!$P67</f>
        <v>0</v>
      </c>
      <c r="RM68" s="27">
        <f>IF(AND(OR(ISBLANK(RM$9),RM$9=0)=FALSE,SUM($QP68:$RF68)&gt;0,RM$9='2. Protocols'!$G67),1,0)*'4. Formulations'!$P67</f>
        <v>0</v>
      </c>
      <c r="RN68" s="27">
        <f>IF(AND(OR(ISBLANK(RN$9),RN$9=0)=FALSE,SUM($QP68:$RF68)&gt;0,RN$9='2. Protocols'!$G67),1,0)*'4. Formulations'!$P67</f>
        <v>0</v>
      </c>
      <c r="RO68" s="27">
        <f>IF(AND(OR(ISBLANK(RO$9),RO$9=0)=FALSE,SUM($QP68:$RF68)&gt;0,RO$9='2. Protocols'!$G67),1,0)*'4. Formulations'!$P67</f>
        <v>0</v>
      </c>
      <c r="RP68" s="27">
        <f>IF(AND(OR(ISBLANK(RP$9),RP$9=0)=FALSE,SUM($QP68:$RF68)&gt;0,RP$9='2. Protocols'!$G67),1,0)*'4. Formulations'!$P67</f>
        <v>0</v>
      </c>
      <c r="RQ68" s="27">
        <f>IF(AND(OR(ISBLANK(RQ$9),RQ$9=0)=FALSE,SUM($QP68:$RF68)&gt;0,RQ$9='2. Protocols'!$G67),1,0)*'4. Formulations'!$P67</f>
        <v>0</v>
      </c>
      <c r="RR68" s="27">
        <f>IF(AND(OR(ISBLANK(RR$9),RR$9=0)=FALSE,SUM($QP68:$RF68)&gt;0,RR$9='2. Protocols'!$G67),1,0)*'4. Formulations'!$P67</f>
        <v>0</v>
      </c>
      <c r="RS68" s="27">
        <f>IF(AND(OR(ISBLANK(RS$9),RS$9=0)=FALSE,SUM($QP68:$RF68)&gt;0,RS$9='2. Protocols'!$G67),1,0)*'4. Formulations'!$P67</f>
        <v>0</v>
      </c>
      <c r="RT68" s="27">
        <f>IF(AND(OR(ISBLANK(RT$9),RT$9=0)=FALSE,SUM($QP68:$RF68)&gt;0,RT$9='2. Protocols'!$G67),1,0)*'4. Formulations'!$P67</f>
        <v>0</v>
      </c>
      <c r="RU68" s="27">
        <f>IF(AND(OR(ISBLANK(RU$9),RU$9=0)=FALSE,SUM($QP68:$RF68)&gt;0,RU$9='2. Protocols'!$G67),1,0)*'4. Formulations'!$P67</f>
        <v>0</v>
      </c>
      <c r="RV68" s="27">
        <f>IF(AND(OR(ISBLANK(RV$9),RV$9=0)=FALSE,SUM($QP68:$RF68)&gt;0,RV$9='2. Protocols'!$G67),1,0)*'4. Formulations'!$P67</f>
        <v>0</v>
      </c>
      <c r="RW68" s="27">
        <f>IF(AND(OR(ISBLANK(RW$9),RW$9=0)=FALSE,SUM($QP68:$RF68)&gt;0,RW$9='2. Protocols'!$G67),1,0)*'4. Formulations'!$P67</f>
        <v>0</v>
      </c>
      <c r="RX68" s="27">
        <f>IF(AND(OR(ISBLANK(RX$9),RX$9=0)=FALSE,SUM($QP68:$RF68)&gt;0,RX$9='2. Protocols'!$G67),1,0)*'4. Formulations'!$P67</f>
        <v>0</v>
      </c>
      <c r="RY68" s="27">
        <f>IF(AND(OR(ISBLANK(RY$9),RY$9=0)=FALSE,SUM($QP68:$RF68)&gt;0,RY$9='2. Protocols'!$G67),1,0)*'4. Formulations'!$P67</f>
        <v>0</v>
      </c>
      <c r="RZ68" s="27">
        <f>IF(AND(OR(ISBLANK(RZ$9),RZ$9=0)=FALSE,SUM($QP68:$RF68)&gt;0,RZ$9='2. Protocols'!$G67),1,0)*'4. Formulations'!$P67</f>
        <v>0</v>
      </c>
      <c r="SA68" s="27">
        <f>IF(AND(OR(ISBLANK(SA$9),SA$9=0)=FALSE,SUM($QP68:$RF68)&gt;0,SA$9='2. Protocols'!$G67),1,0)*'4. Formulations'!$P67</f>
        <v>0</v>
      </c>
      <c r="SB68" s="27">
        <f>IF(AND(OR(ISBLANK(SB$9),SB$9=0)=FALSE,SUM($QP68:$RF68)&gt;0,SB$9='2. Protocols'!$G67),1,0)*'4. Formulations'!$P67</f>
        <v>0</v>
      </c>
      <c r="SC68" s="27">
        <f>IF(AND(OR(ISBLANK(SC$9),SC$9=0)=FALSE,SUM($QP68:$RF68)&gt;0,SC$9='2. Protocols'!$G67),1,0)*'4. Formulations'!$P67</f>
        <v>0</v>
      </c>
      <c r="SD68" s="27">
        <f>IF(AND(OR(ISBLANK(SD$9),SD$9=0)=FALSE,SUM($QP68:$RF68)&gt;0,SD$9='2. Protocols'!$G67),1,0)*'4. Formulations'!$P67</f>
        <v>0</v>
      </c>
      <c r="SE68" s="27">
        <f>IF(AND(OR(ISBLANK(SE$9),SE$9=0)=FALSE,SUM($QP68:$RF68)&gt;0,SE$9='2. Protocols'!$G67),1,0)*'4. Formulations'!$P67</f>
        <v>0</v>
      </c>
      <c r="SF68" s="27">
        <f>IF(AND(OR(ISBLANK(SF$9),SF$9=0)=FALSE,SUM($QP68:$RF68)&gt;0,SF$9='2. Protocols'!$G67),1,0)*'4. Formulations'!$P67</f>
        <v>0</v>
      </c>
      <c r="SG68" s="27">
        <f>IF(AND(OR(ISBLANK(SG$9),SG$9=0)=FALSE,SUM($QP68:$RF68)&gt;0,SG$9='2. Protocols'!$G67),1,0)*'4. Formulations'!$P67</f>
        <v>0</v>
      </c>
      <c r="SH68" s="27">
        <f>IF(AND(OR(ISBLANK(SH$9),SH$9=0)=FALSE,SUM($QP68:$RF68)&gt;0,SH$9='2. Protocols'!$G67),1,0)*'4. Formulations'!$P67</f>
        <v>0</v>
      </c>
      <c r="SI68" s="27">
        <f>IF(AND(OR(ISBLANK(SI$9),SI$9=0)=FALSE,SUM($QP68:$RF68)&gt;0,SI$9='2. Protocols'!$G67),1,0)*'4. Formulations'!$P67</f>
        <v>0</v>
      </c>
      <c r="SJ68" s="27">
        <f>IF(AND(OR(ISBLANK(SJ$9),SJ$9=0)=FALSE,SUM($QP68:$RF68)&gt;0,SJ$9='2. Protocols'!$G67),1,0)*'4. Formulations'!$P67</f>
        <v>0</v>
      </c>
      <c r="SK68" s="27">
        <f>IF(AND(OR(ISBLANK(SK$9),SK$9=0)=FALSE,SUM($QP68:$RF68)&gt;0,SK$9='2. Protocols'!$G67),1,0)*'4. Formulations'!$P67</f>
        <v>0</v>
      </c>
      <c r="SL68" s="27">
        <f>IF(AND(OR(ISBLANK(SL$9),SL$9=0)=FALSE,SUM($QP68:$RF68)&gt;0,SL$9='2. Protocols'!$G67),1,0)*'4. Formulations'!$P67</f>
        <v>0</v>
      </c>
      <c r="SM68" s="27">
        <f>IF(AND(OR(ISBLANK(SM$9),SM$9=0)=FALSE,SUM($QP68:$RF68)&gt;0,SM$9='2. Protocols'!$G67),1,0)*'4. Formulations'!$P67</f>
        <v>0</v>
      </c>
      <c r="SN68" s="27">
        <f>IF(AND(OR(ISBLANK(SN$9),SN$9=0)=FALSE,SUM($QP68:$RF68)&gt;0,SN$9='2. Protocols'!$G67),1,0)*'4. Formulations'!$P67</f>
        <v>0</v>
      </c>
      <c r="SO68" s="27">
        <f>IF(AND(OR(ISBLANK(SO$9),SO$9=0)=FALSE,SUM($QP68:$RF68)&gt;0,SO$9='2. Protocols'!$G67),1,0)*'4. Formulations'!$P67</f>
        <v>0</v>
      </c>
      <c r="SP68" s="27">
        <f>IF(AND(OR(ISBLANK(SP$9),SP$9=0)=FALSE,SUM($QP68:$RF68)&gt;0,SP$9='2. Protocols'!$G67),1,0)*'4. Formulations'!$P67</f>
        <v>0</v>
      </c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J68" s="27">
        <f>IF(AND(OR(ISBLANK(TJ$9),TJ$9=0)=FALSE,TJ$9=$DM68),1,0)*'4. Formulations'!$Q67</f>
        <v>0</v>
      </c>
      <c r="TK68" s="27">
        <f>IF(AND(OR(ISBLANK(TK$9),TK$9=0)=FALSE,TK$9=$DM68),1,0)*'4. Formulations'!$Q67</f>
        <v>0</v>
      </c>
      <c r="TL68" s="27">
        <f>IF(AND(OR(ISBLANK(TL$9),TL$9=0)=FALSE,TL$9=$DM68),1,0)*'4. Formulations'!$Q67</f>
        <v>0</v>
      </c>
      <c r="TM68" s="27">
        <f>IF(AND(OR(ISBLANK(TM$9),TM$9=0)=FALSE,TM$9=$DM68),1,0)*'4. Formulations'!$Q67</f>
        <v>0</v>
      </c>
      <c r="TN68" s="27">
        <f>IF(AND(OR(ISBLANK(TN$9),TN$9=0)=FALSE,TN$9=$DM68),1,0)*'4. Formulations'!$Q67</f>
        <v>0</v>
      </c>
      <c r="TO68" s="27">
        <f>IF(AND(OR(ISBLANK(TO$9),TO$9=0)=FALSE,TO$9=$DM68),1,0)*'4. Formulations'!$Q67</f>
        <v>0</v>
      </c>
      <c r="TP68" s="27">
        <f>IF(AND(OR(ISBLANK(TP$9),TP$9=0)=FALSE,TP$9=$DM68),1,0)*'4. Formulations'!$Q67</f>
        <v>0</v>
      </c>
      <c r="TQ68" s="27">
        <f>IF(AND(OR(ISBLANK(TQ$9),TQ$9=0)=FALSE,TQ$9=$DM68),1,0)*'4. Formulations'!$Q67</f>
        <v>0</v>
      </c>
      <c r="TR68" s="27">
        <f>IF(AND(OR(ISBLANK(TR$9),TR$9=0)=FALSE,TR$9=$DM68),1,0)*'4. Formulations'!$Q67</f>
        <v>0</v>
      </c>
      <c r="TS68" s="27">
        <f>IF(AND(OR(ISBLANK(TS$9),TS$9=0)=FALSE,TS$9=$DM68),1,0)*'4. Formulations'!$Q67</f>
        <v>0</v>
      </c>
      <c r="TT68" s="27">
        <f>IF(AND(OR(ISBLANK(TT$9),TT$9=0)=FALSE,TT$9=$DM68),1,0)*'4. Formulations'!$Q67</f>
        <v>0</v>
      </c>
      <c r="TU68" s="27">
        <f>IF(AND(OR(ISBLANK(TU$9),TU$9=0)=FALSE,TU$9=$DM68),1,0)*'4. Formulations'!$Q67</f>
        <v>0</v>
      </c>
      <c r="TV68" s="27">
        <f>IF(AND(OR(ISBLANK(TV$9),TV$9=0)=FALSE,TV$9=$DM68),1,0)*'4. Formulations'!$Q67</f>
        <v>0</v>
      </c>
      <c r="TW68" s="27">
        <f>IF(AND(OR(ISBLANK(TW$9),TW$9=0)=FALSE,TW$9=$DM68),1,0)*'4. Formulations'!$Q67</f>
        <v>0</v>
      </c>
      <c r="TX68" s="27">
        <f>IF(AND(OR(ISBLANK(TX$9),TX$9=0)=FALSE,TX$9=$DM68),1,0)*'4. Formulations'!$Q67</f>
        <v>0</v>
      </c>
      <c r="TY68" s="27">
        <f>IF(AND(OR(ISBLANK(TY$9),TY$9=0)=FALSE,TY$9=$DM68),1,0)*'4. Formulations'!$Q67</f>
        <v>0</v>
      </c>
      <c r="TZ68" s="27">
        <f>IF(AND(OR(ISBLANK(TZ$9),TZ$9=0)=FALSE,TZ$9=$DM68),1,0)*'4. Formulations'!$Q67</f>
        <v>0</v>
      </c>
      <c r="UA68" s="27"/>
      <c r="UB68" s="27"/>
      <c r="UC68" s="27"/>
    </row>
    <row r="69" spans="2:549" ht="15" hidden="1" outlineLevel="1" x14ac:dyDescent="0.25">
      <c r="B69" s="2"/>
      <c r="C69" s="75" t="str">
        <f>IF('2. Protocols'!C68&amp;"+"&amp;'2. Protocols'!E68&amp;"+"&amp;'2. Protocols'!G68="++","",'2. Protocols'!C68&amp;"+"&amp;'2. Protocols'!E68&amp;"+"&amp;'2. Protocols'!G68)</f>
        <v/>
      </c>
      <c r="D69" s="7"/>
      <c r="E69" s="8"/>
      <c r="G69" s="72">
        <f>'2. Protocols'!J68*'1. General Inputs'!$L$13</f>
        <v>0</v>
      </c>
      <c r="H69" s="72" t="e">
        <f>MAX(G69*(1+'1. General Inputs'!$BA$23+HLOOKUP(H$7,'1. General Inputs'!$BC$17:$BE$19,ROWS('1. General Inputs'!$BA$17:$BA$19),0))+(H$76*'2. Protocols'!$O68)+'3. ARV Substitutions'!L91,0)</f>
        <v>#VALUE!</v>
      </c>
      <c r="I69" s="72" t="e">
        <f>MAX(H69*(1+'1. General Inputs'!$BA$23+HLOOKUP(I$7,'1. General Inputs'!$BC$17:$BE$19,ROWS('1. General Inputs'!$BA$17:$BA$19),0))+(I$76*'2. Protocols'!$O68)+'3. ARV Substitutions'!M91,0)</f>
        <v>#VALUE!</v>
      </c>
      <c r="J69" s="72" t="e">
        <f>MAX(I69*(1+'1. General Inputs'!$BA$23+HLOOKUP(J$7,'1. General Inputs'!$BC$17:$BE$19,ROWS('1. General Inputs'!$BA$17:$BA$19),0))+(J$76*'2. Protocols'!$O68)+'3. ARV Substitutions'!N91,0)</f>
        <v>#VALUE!</v>
      </c>
      <c r="K69" s="72" t="e">
        <f>MAX(J69*(1+'1. General Inputs'!$BA$23+HLOOKUP(K$7,'1. General Inputs'!$BC$17:$BE$19,ROWS('1. General Inputs'!$BA$17:$BA$19),0))+(K$76*'2. Protocols'!$O68)+'3. ARV Substitutions'!O91,0)</f>
        <v>#VALUE!</v>
      </c>
      <c r="L69" s="72" t="e">
        <f>MAX(K69*(1+'1. General Inputs'!$BA$23+HLOOKUP(L$7,'1. General Inputs'!$BC$17:$BE$19,ROWS('1. General Inputs'!$BA$17:$BA$19),0))+(L$76*'2. Protocols'!$O68)+'3. ARV Substitutions'!P91,0)</f>
        <v>#VALUE!</v>
      </c>
      <c r="M69" s="72" t="e">
        <f>MAX(L69*(1+'1. General Inputs'!$BA$23+HLOOKUP(M$7,'1. General Inputs'!$BC$17:$BE$19,ROWS('1. General Inputs'!$BA$17:$BA$19),0))+(M$76*'2. Protocols'!$O68)+'3. ARV Substitutions'!Q91,0)</f>
        <v>#VALUE!</v>
      </c>
      <c r="N69" s="72" t="e">
        <f>MAX(M69*(1+'1. General Inputs'!$BA$23+HLOOKUP(N$7,'1. General Inputs'!$BC$17:$BE$19,ROWS('1. General Inputs'!$BA$17:$BA$19),0))+(N$76*'2. Protocols'!$O68)+'3. ARV Substitutions'!R91,0)</f>
        <v>#VALUE!</v>
      </c>
      <c r="O69" s="72" t="e">
        <f>MAX(N69*(1+'1. General Inputs'!$BA$23+HLOOKUP(O$7,'1. General Inputs'!$BC$17:$BE$19,ROWS('1. General Inputs'!$BA$17:$BA$19),0))+(O$76*'2. Protocols'!$O68)+'3. ARV Substitutions'!S91,0)</f>
        <v>#VALUE!</v>
      </c>
      <c r="P69" s="72" t="e">
        <f>MAX(O69*(1+'1. General Inputs'!$BA$23+HLOOKUP(P$7,'1. General Inputs'!$BC$17:$BE$19,ROWS('1. General Inputs'!$BA$17:$BA$19),0))+(P$76*'2. Protocols'!$O68)+'3. ARV Substitutions'!T91,0)</f>
        <v>#VALUE!</v>
      </c>
      <c r="Q69" s="72" t="e">
        <f>MAX(P69*(1+'1. General Inputs'!$BA$23+HLOOKUP(Q$7,'1. General Inputs'!$BC$17:$BE$19,ROWS('1. General Inputs'!$BA$17:$BA$19),0))+(Q$76*'2. Protocols'!$O68)+'3. ARV Substitutions'!U91,0)</f>
        <v>#VALUE!</v>
      </c>
      <c r="R69" s="72" t="e">
        <f>MAX(Q69*(1+'1. General Inputs'!$BA$23+HLOOKUP(R$7,'1. General Inputs'!$BC$17:$BE$19,ROWS('1. General Inputs'!$BA$17:$BA$19),0))+(R$76*'2. Protocols'!$O68)+'3. ARV Substitutions'!V91,0)</f>
        <v>#VALUE!</v>
      </c>
      <c r="S69" s="72" t="e">
        <f>MAX(R69*(1+'1. General Inputs'!$BA$23+HLOOKUP(S$7,'1. General Inputs'!$BC$17:$BE$19,ROWS('1. General Inputs'!$BA$17:$BA$19),0))+(S$76*'2. Protocols'!$O68)+'3. ARV Substitutions'!W91,0)</f>
        <v>#VALUE!</v>
      </c>
      <c r="T69" s="72" t="e">
        <f>MAX(S69*(1+'1. General Inputs'!$BA$23+HLOOKUP(T$7,'1. General Inputs'!$BC$17:$BE$19,ROWS('1. General Inputs'!$BA$17:$BA$19),0))+(T$76*'2. Protocols'!$O68)+'3. ARV Substitutions'!X91,0)</f>
        <v>#VALUE!</v>
      </c>
      <c r="U69" s="72" t="e">
        <f>MAX(T69*(1+'1. General Inputs'!$BA$23+HLOOKUP(U$7,'1. General Inputs'!$BC$17:$BE$19,ROWS('1. General Inputs'!$BA$17:$BA$19),0))+(U$76*'2. Protocols'!$O68)+'3. ARV Substitutions'!Y91,0)</f>
        <v>#VALUE!</v>
      </c>
      <c r="V69" s="72" t="e">
        <f>MAX(U69*(1+'1. General Inputs'!$BA$23+HLOOKUP(V$7,'1. General Inputs'!$BC$17:$BE$19,ROWS('1. General Inputs'!$BA$17:$BA$19),0))+(V$76*'2. Protocols'!$O68)+'3. ARV Substitutions'!Z91,0)</f>
        <v>#VALUE!</v>
      </c>
      <c r="W69" s="72" t="e">
        <f>MAX(V69*(1+'1. General Inputs'!$BA$23+HLOOKUP(W$7,'1. General Inputs'!$BC$17:$BE$19,ROWS('1. General Inputs'!$BA$17:$BA$19),0))+(W$76*'2. Protocols'!$O68)+'3. ARV Substitutions'!AA91,0)</f>
        <v>#VALUE!</v>
      </c>
      <c r="X69" s="72" t="e">
        <f>MAX(W69*(1+'1. General Inputs'!$BA$23+HLOOKUP(X$7,'1. General Inputs'!$BC$17:$BE$19,ROWS('1. General Inputs'!$BA$17:$BA$19),0))+(X$76*'2. Protocols'!$O68)+'3. ARV Substitutions'!AB91,0)</f>
        <v>#VALUE!</v>
      </c>
      <c r="Y69" s="72" t="e">
        <f>MAX(X69*(1+'1. General Inputs'!$BA$23+HLOOKUP(Y$7,'1. General Inputs'!$BC$17:$BE$19,ROWS('1. General Inputs'!$BA$17:$BA$19),0))+(Y$76*'2. Protocols'!$O68)+'3. ARV Substitutions'!AC91,0)</f>
        <v>#VALUE!</v>
      </c>
      <c r="Z69" s="72" t="e">
        <f>MAX(Y69*(1+'1. General Inputs'!$BA$23+HLOOKUP(Z$7,'1. General Inputs'!$BC$17:$BE$19,ROWS('1. General Inputs'!$BA$17:$BA$19),0))+(Z$76*'2. Protocols'!$O68)+'3. ARV Substitutions'!AD91,0)</f>
        <v>#VALUE!</v>
      </c>
      <c r="AA69" s="72" t="e">
        <f>MAX(Z69*(1+'1. General Inputs'!$BA$23+HLOOKUP(AA$7,'1. General Inputs'!$BC$17:$BE$19,ROWS('1. General Inputs'!$BA$17:$BA$19),0))+(AA$76*'2. Protocols'!$O68)+'3. ARV Substitutions'!AE91,0)</f>
        <v>#VALUE!</v>
      </c>
      <c r="AB69" s="72" t="e">
        <f>MAX(AA69*(1+'1. General Inputs'!$BA$23+HLOOKUP(AB$7,'1. General Inputs'!$BC$17:$BE$19,ROWS('1. General Inputs'!$BA$17:$BA$19),0))+(AB$76*'2. Protocols'!$O68)+'3. ARV Substitutions'!AF91,0)</f>
        <v>#VALUE!</v>
      </c>
      <c r="AC69" s="72" t="e">
        <f>MAX(AB69*(1+'1. General Inputs'!$BA$23+HLOOKUP(AC$7,'1. General Inputs'!$BC$17:$BE$19,ROWS('1. General Inputs'!$BA$17:$BA$19),0))+(AC$76*'2. Protocols'!$O68)+'3. ARV Substitutions'!AG91,0)</f>
        <v>#VALUE!</v>
      </c>
      <c r="AD69" s="72" t="e">
        <f>MAX(AC69*(1+'1. General Inputs'!$BA$23+HLOOKUP(AD$7,'1. General Inputs'!$BC$17:$BE$19,ROWS('1. General Inputs'!$BA$17:$BA$19),0))+(AD$76*'2. Protocols'!$O68)+'3. ARV Substitutions'!AH91,0)</f>
        <v>#VALUE!</v>
      </c>
      <c r="AE69" s="72" t="e">
        <f>MAX(AD69*(1+'1. General Inputs'!$BA$23+HLOOKUP(AE$7,'1. General Inputs'!$BC$17:$BE$19,ROWS('1. General Inputs'!$BA$17:$BA$19),0))+(AE$76*'2. Protocols'!$O68)+'3. ARV Substitutions'!AI91,0)</f>
        <v>#VALUE!</v>
      </c>
      <c r="AF69" s="72" t="e">
        <f>MAX(AE69*(1+'1. General Inputs'!$BA$23+HLOOKUP(AF$7,'1. General Inputs'!$BC$17:$BE$19,ROWS('1. General Inputs'!$BA$17:$BA$19),0))+(AF$76*'2. Protocols'!$O68)+'3. ARV Substitutions'!AJ91,0)</f>
        <v>#VALUE!</v>
      </c>
      <c r="AG69" s="72" t="e">
        <f>MAX(AF69*(1+'1. General Inputs'!$BA$23+HLOOKUP(AG$7,'1. General Inputs'!$BC$17:$BE$19,ROWS('1. General Inputs'!$BA$17:$BA$19),0))+(AG$76*'2. Protocols'!$O68)+'3. ARV Substitutions'!AK91,0)</f>
        <v>#VALUE!</v>
      </c>
      <c r="AH69" s="72" t="e">
        <f>MAX(AG69*(1+'1. General Inputs'!$BA$23+HLOOKUP(AH$7,'1. General Inputs'!$BC$17:$BE$19,ROWS('1. General Inputs'!$BA$17:$BA$19),0))+(AH$76*'2. Protocols'!$O68)+'3. ARV Substitutions'!AL91,0)</f>
        <v>#VALUE!</v>
      </c>
      <c r="AI69" s="72" t="e">
        <f>MAX(AH69*(1+'1. General Inputs'!$BA$23+HLOOKUP(AI$7,'1. General Inputs'!$BC$17:$BE$19,ROWS('1. General Inputs'!$BA$17:$BA$19),0))+(AI$76*'2. Protocols'!$O68)+'3. ARV Substitutions'!AM91,0)</f>
        <v>#VALUE!</v>
      </c>
      <c r="AJ69" s="72" t="e">
        <f>MAX(AI69*(1+'1. General Inputs'!$BA$23+HLOOKUP(AJ$7,'1. General Inputs'!$BC$17:$BE$19,ROWS('1. General Inputs'!$BA$17:$BA$19),0))+(AJ$76*'2. Protocols'!$O68)+'3. ARV Substitutions'!AN91,0)</f>
        <v>#VALUE!</v>
      </c>
      <c r="AK69" s="72" t="e">
        <f>MAX(AJ69*(1+'1. General Inputs'!$BA$23+HLOOKUP(AK$7,'1. General Inputs'!$BC$17:$BE$19,ROWS('1. General Inputs'!$BA$17:$BA$19),0))+(AK$76*'2. Protocols'!$O68)+'3. ARV Substitutions'!AO91,0)</f>
        <v>#VALUE!</v>
      </c>
      <c r="AL69" s="72" t="e">
        <f>MAX(AK69*(1+'1. General Inputs'!$BA$23+HLOOKUP(AL$7,'1. General Inputs'!$BC$17:$BE$19,ROWS('1. General Inputs'!$BA$17:$BA$19),0))+(AL$76*'2. Protocols'!$O68)+'3. ARV Substitutions'!AP91,0)</f>
        <v>#VALUE!</v>
      </c>
      <c r="AM69" s="72" t="e">
        <f>MAX(AL69*(1+'1. General Inputs'!$BA$23+HLOOKUP(AM$7,'1. General Inputs'!$BC$17:$BE$19,ROWS('1. General Inputs'!$BA$17:$BA$19),0))+(AM$76*'2. Protocols'!$O68)+'3. ARV Substitutions'!AQ91,0)</f>
        <v>#VALUE!</v>
      </c>
      <c r="AN69" s="72" t="e">
        <f>MAX(AM69*(1+'1. General Inputs'!$BA$23+HLOOKUP(AN$7,'1. General Inputs'!$BC$17:$BE$19,ROWS('1. General Inputs'!$BA$17:$BA$19),0))+(AN$76*'2. Protocols'!$O68)+'3. ARV Substitutions'!AR91,0)</f>
        <v>#VALUE!</v>
      </c>
      <c r="AO69" s="72" t="e">
        <f>MAX(AN69*(1+'1. General Inputs'!$BA$23+HLOOKUP(AO$7,'1. General Inputs'!$BC$17:$BE$19,ROWS('1. General Inputs'!$BA$17:$BA$19),0))+(AO$76*'2. Protocols'!$O68)+'3. ARV Substitutions'!AS91,0)</f>
        <v>#VALUE!</v>
      </c>
      <c r="AP69" s="72" t="e">
        <f>MAX(AO69*(1+'1. General Inputs'!$BA$23+HLOOKUP(AP$7,'1. General Inputs'!$BC$17:$BE$19,ROWS('1. General Inputs'!$BA$17:$BA$19),0))+(AP$76*'2. Protocols'!$O68)+'3. ARV Substitutions'!AT91,0)</f>
        <v>#VALUE!</v>
      </c>
      <c r="AQ69" s="72" t="e">
        <f>MAX(AP69*(1+'1. General Inputs'!$BA$23+HLOOKUP(AQ$7,'1. General Inputs'!$BC$17:$BE$19,ROWS('1. General Inputs'!$BA$17:$BA$19),0))+(AQ$76*'2. Protocols'!$O68)+'3. ARV Substitutions'!AU91,0)</f>
        <v>#VALUE!</v>
      </c>
      <c r="CA69" s="51" t="e">
        <f t="shared" si="68"/>
        <v>#VALUE!</v>
      </c>
      <c r="CB69" s="51" t="e">
        <f t="shared" si="69"/>
        <v>#VALUE!</v>
      </c>
      <c r="CC69" s="51" t="e">
        <f t="shared" si="70"/>
        <v>#VALUE!</v>
      </c>
      <c r="CD69" s="51" t="e">
        <f t="shared" si="71"/>
        <v>#VALUE!</v>
      </c>
      <c r="CE69" s="51" t="e">
        <f t="shared" si="103"/>
        <v>#VALUE!</v>
      </c>
      <c r="CF69" s="51" t="e">
        <f t="shared" si="72"/>
        <v>#VALUE!</v>
      </c>
      <c r="CG69" s="51" t="e">
        <f t="shared" si="73"/>
        <v>#VALUE!</v>
      </c>
      <c r="CH69" s="51" t="e">
        <f t="shared" si="74"/>
        <v>#VALUE!</v>
      </c>
      <c r="CI69" s="51" t="e">
        <f t="shared" si="75"/>
        <v>#VALUE!</v>
      </c>
      <c r="CJ69" s="51" t="e">
        <f t="shared" si="76"/>
        <v>#VALUE!</v>
      </c>
      <c r="CK69" s="51" t="e">
        <f t="shared" si="77"/>
        <v>#VALUE!</v>
      </c>
      <c r="CL69" s="51" t="e">
        <f t="shared" si="78"/>
        <v>#VALUE!</v>
      </c>
      <c r="CM69" s="51" t="e">
        <f t="shared" si="79"/>
        <v>#VALUE!</v>
      </c>
      <c r="CN69" s="51" t="e">
        <f t="shared" si="80"/>
        <v>#VALUE!</v>
      </c>
      <c r="CO69" s="51" t="e">
        <f t="shared" si="81"/>
        <v>#VALUE!</v>
      </c>
      <c r="CP69" s="51" t="e">
        <f t="shared" si="82"/>
        <v>#VALUE!</v>
      </c>
      <c r="CQ69" s="51" t="e">
        <f t="shared" si="83"/>
        <v>#VALUE!</v>
      </c>
      <c r="CR69" s="51" t="e">
        <f t="shared" si="84"/>
        <v>#VALUE!</v>
      </c>
      <c r="CS69" s="51" t="e">
        <f t="shared" si="85"/>
        <v>#VALUE!</v>
      </c>
      <c r="CT69" s="51" t="e">
        <f t="shared" si="86"/>
        <v>#VALUE!</v>
      </c>
      <c r="CU69" s="51" t="e">
        <f t="shared" si="87"/>
        <v>#VALUE!</v>
      </c>
      <c r="CV69" s="51" t="e">
        <f t="shared" si="88"/>
        <v>#VALUE!</v>
      </c>
      <c r="CW69" s="51" t="e">
        <f t="shared" si="89"/>
        <v>#VALUE!</v>
      </c>
      <c r="CX69" s="51" t="e">
        <f t="shared" si="90"/>
        <v>#VALUE!</v>
      </c>
      <c r="CY69" s="51" t="e">
        <f t="shared" si="91"/>
        <v>#VALUE!</v>
      </c>
      <c r="CZ69" s="51" t="e">
        <f t="shared" si="92"/>
        <v>#VALUE!</v>
      </c>
      <c r="DA69" s="51" t="e">
        <f t="shared" si="93"/>
        <v>#VALUE!</v>
      </c>
      <c r="DB69" s="51" t="e">
        <f t="shared" si="94"/>
        <v>#VALUE!</v>
      </c>
      <c r="DC69" s="51" t="e">
        <f t="shared" si="95"/>
        <v>#VALUE!</v>
      </c>
      <c r="DD69" s="51" t="e">
        <f t="shared" si="96"/>
        <v>#VALUE!</v>
      </c>
      <c r="DE69" s="51" t="e">
        <f t="shared" si="97"/>
        <v>#VALUE!</v>
      </c>
      <c r="DF69" s="51" t="e">
        <f t="shared" si="98"/>
        <v>#VALUE!</v>
      </c>
      <c r="DG69" s="51" t="e">
        <f t="shared" si="99"/>
        <v>#VALUE!</v>
      </c>
      <c r="DH69" s="51" t="e">
        <f t="shared" si="100"/>
        <v>#VALUE!</v>
      </c>
      <c r="DI69" s="51" t="e">
        <f t="shared" si="101"/>
        <v>#VALUE!</v>
      </c>
      <c r="DJ69" s="51" t="e">
        <f t="shared" si="102"/>
        <v>#VALUE!</v>
      </c>
      <c r="DL69" s="21" t="str">
        <f>CONCATENATE('2. Protocols'!C68, '2. Protocols'!D68, '2. Protocols'!E68)</f>
        <v>+</v>
      </c>
      <c r="DM69" s="21" t="str">
        <f>CONCATENATE('2. Protocols'!C68, '2. Protocols'!D68, '2. Protocols'!E68, '2. Protocols'!F68, '2. Protocols'!G68,)</f>
        <v>++</v>
      </c>
      <c r="DO69" s="27">
        <f>IF(AND(OR(ISBLANK(DO$9),DO$9=0)=FALSE,OR(DO$9='2. Protocols'!$C68,DO$9='2. Protocols'!$E68,DO$9='2. Protocols'!$G68)),1,0)*'4. Formulations'!$I68</f>
        <v>0</v>
      </c>
      <c r="DP69" s="27">
        <f>IF(AND(OR(ISBLANK(DP$9),DP$9=0)=FALSE,OR(DP$9='2. Protocols'!$C68,DP$9='2. Protocols'!$E68,DP$9='2. Protocols'!$G68)),1,0)*'4. Formulations'!$I68</f>
        <v>0</v>
      </c>
      <c r="DQ69" s="27">
        <f>IF(AND(OR(ISBLANK(DQ$9),DQ$9=0)=FALSE,OR(DQ$9='2. Protocols'!$C68,DQ$9='2. Protocols'!$E68,DQ$9='2. Protocols'!$G68)),1,0)*'4. Formulations'!$I68</f>
        <v>0</v>
      </c>
      <c r="DR69" s="27">
        <f>IF(AND(OR(ISBLANK(DR$9),DR$9=0)=FALSE,OR(DR$9='2. Protocols'!$C68,DR$9='2. Protocols'!$E68,DR$9='2. Protocols'!$G68)),1,0)*'4. Formulations'!$I68</f>
        <v>0</v>
      </c>
      <c r="DS69" s="27">
        <f>IF(AND(OR(ISBLANK(DS$9),DS$9=0)=FALSE,OR(DS$9='2. Protocols'!$C68,DS$9='2. Protocols'!$E68,DS$9='2. Protocols'!$G68)),1,0)*'4. Formulations'!$I68</f>
        <v>0</v>
      </c>
      <c r="DT69" s="27">
        <f>IF(AND(OR(ISBLANK(DT$9),DT$9=0)=FALSE,OR(DT$9='2. Protocols'!$C68,DT$9='2. Protocols'!$E68,DT$9='2. Protocols'!$G68)),1,0)*'4. Formulations'!$I68</f>
        <v>0</v>
      </c>
      <c r="DU69" s="27">
        <f>IF(AND(OR(ISBLANK(DU$9),DU$9=0)=FALSE,OR(DU$9='2. Protocols'!$C68,DU$9='2. Protocols'!$E68,DU$9='2. Protocols'!$G68)),1,0)*'4. Formulations'!$I68</f>
        <v>0</v>
      </c>
      <c r="DV69" s="27">
        <f>IF(AND(OR(ISBLANK(DV$9),DV$9=0)=FALSE,OR(DV$9='2. Protocols'!$C68,DV$9='2. Protocols'!$E68,DV$9='2. Protocols'!$G68)),1,0)*'4. Formulations'!$I68</f>
        <v>0</v>
      </c>
      <c r="DW69" s="27">
        <f>IF(AND(OR(ISBLANK(DW$9),DW$9=0)=FALSE,OR(DW$9='2. Protocols'!$C68,DW$9='2. Protocols'!$E68,DW$9='2. Protocols'!$G68)),1,0)*'4. Formulations'!$I68</f>
        <v>0</v>
      </c>
      <c r="DX69" s="27">
        <f>IF(AND(OR(ISBLANK(DX$9),DX$9=0)=FALSE,OR(DX$9='2. Protocols'!$C68,DX$9='2. Protocols'!$E68,DX$9='2. Protocols'!$G68)),1,0)*'4. Formulations'!$I68</f>
        <v>0</v>
      </c>
      <c r="DY69" s="27">
        <f>IF(AND(OR(ISBLANK(DY$9),DY$9=0)=FALSE,OR(DY$9='2. Protocols'!$C68,DY$9='2. Protocols'!$E68,DY$9='2. Protocols'!$G68)),1,0)*'4. Formulations'!$I68</f>
        <v>0</v>
      </c>
      <c r="DZ69" s="27">
        <f>IF(AND(OR(ISBLANK(DZ$9),DZ$9=0)=FALSE,OR(DZ$9='2. Protocols'!$C68,DZ$9='2. Protocols'!$E68,DZ$9='2. Protocols'!$G68)),1,0)*'4. Formulations'!$I68</f>
        <v>0</v>
      </c>
      <c r="EA69" s="27">
        <f>IF(AND(OR(ISBLANK(EA$9),EA$9=0)=FALSE,OR(EA$9='2. Protocols'!$C68,EA$9='2. Protocols'!$E68,EA$9='2. Protocols'!$G68)),1,0)*'4. Formulations'!$I68</f>
        <v>0</v>
      </c>
      <c r="EB69" s="27">
        <f>IF(AND(OR(ISBLANK(EB$9),EB$9=0)=FALSE,OR(EB$9='2. Protocols'!$C68,EB$9='2. Protocols'!$E68,EB$9='2. Protocols'!$G68)),1,0)*'4. Formulations'!$I68</f>
        <v>0</v>
      </c>
      <c r="EC69" s="27">
        <f>IF(AND(OR(ISBLANK(EC$9),EC$9=0)=FALSE,OR(EC$9='2. Protocols'!$C68,EC$9='2. Protocols'!$E68,EC$9='2. Protocols'!$G68)),1,0)*'4. Formulations'!$I68</f>
        <v>0</v>
      </c>
      <c r="ED69" s="27">
        <f>IF(AND(OR(ISBLANK(ED$9),ED$9=0)=FALSE,OR(ED$9='2. Protocols'!$C68,ED$9='2. Protocols'!$E68,ED$9='2. Protocols'!$G68)),1,0)*'4. Formulations'!$I68</f>
        <v>0</v>
      </c>
      <c r="EE69" s="27">
        <f>IF(AND(OR(ISBLANK(EE$9),EE$9=0)=FALSE,OR(EE$9='2. Protocols'!$C68,EE$9='2. Protocols'!$E68,EE$9='2. Protocols'!$G68)),1,0)*'4. Formulations'!$I68</f>
        <v>0</v>
      </c>
      <c r="EF69" s="27">
        <f>IF(AND(OR(ISBLANK(EF$9),EF$9=0)=FALSE,OR(EF$9='2. Protocols'!$C68,EF$9='2. Protocols'!$E68,EF$9='2. Protocols'!$G68)),1,0)*'4. Formulations'!$I68</f>
        <v>0</v>
      </c>
      <c r="EG69" s="27">
        <f>IF(AND(OR(ISBLANK(EG$9),EG$9=0)=FALSE,OR(EG$9='2. Protocols'!$C68,EG$9='2. Protocols'!$E68,EG$9='2. Protocols'!$G68)),1,0)*'4. Formulations'!$I68</f>
        <v>0</v>
      </c>
      <c r="EH69" s="27">
        <f>IF(AND(OR(ISBLANK(EH$9),EH$9=0)=FALSE,OR(EH$9='2. Protocols'!$C68,EH$9='2. Protocols'!$E68,EH$9='2. Protocols'!$G68)),1,0)*'4. Formulations'!$I68</f>
        <v>0</v>
      </c>
      <c r="EI69" s="27">
        <f>IF(AND(OR(ISBLANK(EI$9),EI$9=0)=FALSE,OR(EI$9='2. Protocols'!$C68,EI$9='2. Protocols'!$E68,EI$9='2. Protocols'!$G68)),1,0)*'4. Formulations'!$I68</f>
        <v>0</v>
      </c>
      <c r="EJ69" s="27">
        <f>IF(AND(OR(ISBLANK(EJ$9),EJ$9=0)=FALSE,OR(EJ$9='2. Protocols'!$C68,EJ$9='2. Protocols'!$E68,EJ$9='2. Protocols'!$G68)),1,0)*'4. Formulations'!$I68</f>
        <v>0</v>
      </c>
      <c r="EK69" s="27">
        <f>IF(AND(OR(ISBLANK(EK$9),EK$9=0)=FALSE,OR(EK$9='2. Protocols'!$C68,EK$9='2. Protocols'!$E68,EK$9='2. Protocols'!$G68)),1,0)*'4. Formulations'!$I68</f>
        <v>0</v>
      </c>
      <c r="EL69" s="27">
        <f>IF(AND(OR(ISBLANK(EL$9),EL$9=0)=FALSE,OR(EL$9='2. Protocols'!$C68,EL$9='2. Protocols'!$E68,EL$9='2. Protocols'!$G68)),1,0)*'4. Formulations'!$I68</f>
        <v>0</v>
      </c>
      <c r="EM69" s="27">
        <f>IF(AND(OR(ISBLANK(EM$9),EM$9=0)=FALSE,OR(EM$9='2. Protocols'!$C68,EM$9='2. Protocols'!$E68,EM$9='2. Protocols'!$G68)),1,0)*'4. Formulations'!$I68</f>
        <v>0</v>
      </c>
      <c r="EN69" s="27">
        <f>IF(AND(OR(ISBLANK(EN$9),EN$9=0)=FALSE,OR(EN$9='2. Protocols'!$C68,EN$9='2. Protocols'!$E68,EN$9='2. Protocols'!$G68)),1,0)*'4. Formulations'!$I68</f>
        <v>0</v>
      </c>
      <c r="EO69" s="27">
        <f>IF(AND(OR(ISBLANK(EO$9),EO$9=0)=FALSE,OR(EO$9='2. Protocols'!$C68,EO$9='2. Protocols'!$E68,EO$9='2. Protocols'!$G68)),1,0)*'4. Formulations'!$I68</f>
        <v>0</v>
      </c>
      <c r="EP69" s="27">
        <f>IF(AND(OR(ISBLANK(EP$9),EP$9=0)=FALSE,OR(EP$9='2. Protocols'!$C68,EP$9='2. Protocols'!$E68,EP$9='2. Protocols'!$G68)),1,0)*'4. Formulations'!$I68</f>
        <v>0</v>
      </c>
      <c r="EQ69" s="27">
        <f>IF(AND(OR(ISBLANK(EQ$9),EQ$9=0)=FALSE,OR(EQ$9='2. Protocols'!$C68,EQ$9='2. Protocols'!$E68,EQ$9='2. Protocols'!$G68)),1,0)*'4. Formulations'!$I68</f>
        <v>0</v>
      </c>
      <c r="ER69" s="27">
        <f>IF(AND(OR(ISBLANK(ER$9),ER$9=0)=FALSE,OR(ER$9='2. Protocols'!$C68,ER$9='2. Protocols'!$E68,ER$9='2. Protocols'!$G68)),1,0)*'4. Formulations'!$I68</f>
        <v>0</v>
      </c>
      <c r="ES69" s="27">
        <f>IF(AND(OR(ISBLANK(ES$9),ES$9=0)=FALSE,OR(ES$9='2. Protocols'!$C68,ES$9='2. Protocols'!$E68,ES$9='2. Protocols'!$G68)),1,0)*'4. Formulations'!$I68</f>
        <v>0</v>
      </c>
      <c r="ET69" s="27">
        <f>IF(AND(OR(ISBLANK(ET$9),ET$9=0)=FALSE,OR(ET$9='2. Protocols'!$C68,ET$9='2. Protocols'!$E68,ET$9='2. Protocols'!$G68)),1,0)*'4. Formulations'!$I68</f>
        <v>0</v>
      </c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N69" s="27">
        <f>IF(AND(OR(ISBLANK(FN$9),FN$9=0)=FALSE,FN$9=$DL69),1,0)*'4. Formulations'!$J68</f>
        <v>0</v>
      </c>
      <c r="FO69" s="27">
        <f>IF(AND(OR(ISBLANK(FO$9),FO$9=0)=FALSE,FO$9=$DL69),1,0)*'4. Formulations'!$J68</f>
        <v>0</v>
      </c>
      <c r="FP69" s="27">
        <f>IF(AND(OR(ISBLANK(FP$9),FP$9=0)=FALSE,FP$9=$DL69),1,0)*'4. Formulations'!$J68</f>
        <v>0</v>
      </c>
      <c r="FQ69" s="27">
        <f>IF(AND(OR(ISBLANK(FQ$9),FQ$9=0)=FALSE,FQ$9=$DL69),1,0)*'4. Formulations'!$J68</f>
        <v>0</v>
      </c>
      <c r="FR69" s="27">
        <f>IF(AND(OR(ISBLANK(FR$9),FR$9=0)=FALSE,FR$9=$DL69),1,0)*'4. Formulations'!$J68</f>
        <v>0</v>
      </c>
      <c r="FS69" s="27">
        <f>IF(AND(OR(ISBLANK(FS$9),FS$9=0)=FALSE,FS$9=$DL69),1,0)*'4. Formulations'!$J68</f>
        <v>0</v>
      </c>
      <c r="FT69" s="27">
        <f>IF(AND(OR(ISBLANK(FT$9),FT$9=0)=FALSE,FT$9=$DL69),1,0)*'4. Formulations'!$J68</f>
        <v>0</v>
      </c>
      <c r="FU69" s="27">
        <f>IF(AND(OR(ISBLANK(FU$9),FU$9=0)=FALSE,FU$9=$DL69),1,0)*'4. Formulations'!$J68</f>
        <v>0</v>
      </c>
      <c r="FV69" s="27">
        <f>IF(AND(OR(ISBLANK(FV$9),FV$9=0)=FALSE,FV$9=$DL69),1,0)*'4. Formulations'!$J68</f>
        <v>0</v>
      </c>
      <c r="FW69" s="27">
        <f>IF(AND(OR(ISBLANK(FW$9),FW$9=0)=FALSE,FW$9=$DL69),1,0)*'4. Formulations'!$J68</f>
        <v>0</v>
      </c>
      <c r="FX69" s="27">
        <f>IF(AND(OR(ISBLANK(FX$9),FX$9=0)=FALSE,FX$9=$DL69),1,0)*'4. Formulations'!$J68</f>
        <v>0</v>
      </c>
      <c r="FY69" s="27">
        <f>IF(AND(OR(ISBLANK(FY$9),FY$9=0)=FALSE,FY$9=$DL69),1,0)*'4. Formulations'!$J68</f>
        <v>0</v>
      </c>
      <c r="FZ69" s="27">
        <f>IF(AND(OR(ISBLANK(FZ$9),FZ$9=0)=FALSE,FZ$9=$DL69),1,0)*'4. Formulations'!$J68</f>
        <v>0</v>
      </c>
      <c r="GA69" s="27">
        <f>IF(AND(OR(ISBLANK(GA$9),GA$9=0)=FALSE,GA$9=$DL69),1,0)*'4. Formulations'!$J68</f>
        <v>0</v>
      </c>
      <c r="GB69" s="27">
        <f>IF(AND(OR(ISBLANK(GB$9),GB$9=0)=FALSE,GB$9=$DL69),1,0)*'4. Formulations'!$J68</f>
        <v>0</v>
      </c>
      <c r="GC69" s="27">
        <f>IF(AND(OR(ISBLANK(GC$9),GC$9=0)=FALSE,GC$9=$DL69),1,0)*'4. Formulations'!$J68</f>
        <v>0</v>
      </c>
      <c r="GD69" s="27">
        <f>IF(AND(OR(ISBLANK(GD$9),GD$9=0)=FALSE,GD$9=$DL69),1,0)*'4. Formulations'!$J68</f>
        <v>0</v>
      </c>
      <c r="GE69" s="27"/>
      <c r="GF69" s="27"/>
      <c r="GG69" s="27"/>
      <c r="GI69" s="27">
        <f>IF(AND(OR(ISBLANK(GI$9),GI$9=0)=FALSE,SUM($FN69:$GD69)&gt;0,GI$9='2. Protocols'!$G68),1,0)*'4. Formulations'!$J68</f>
        <v>0</v>
      </c>
      <c r="GJ69" s="27">
        <f>IF(AND(OR(ISBLANK(GJ$9),GJ$9=0)=FALSE,SUM($FN69:$GD69)&gt;0,GJ$9='2. Protocols'!$G68),1,0)*'4. Formulations'!$J68</f>
        <v>0</v>
      </c>
      <c r="GK69" s="27">
        <f>IF(AND(OR(ISBLANK(GK$9),GK$9=0)=FALSE,SUM($FN69:$GD69)&gt;0,GK$9='2. Protocols'!$G68),1,0)*'4. Formulations'!$J68</f>
        <v>0</v>
      </c>
      <c r="GL69" s="27">
        <f>IF(AND(OR(ISBLANK(GL$9),GL$9=0)=FALSE,SUM($FN69:$GD69)&gt;0,GL$9='2. Protocols'!$G68),1,0)*'4. Formulations'!$J68</f>
        <v>0</v>
      </c>
      <c r="GM69" s="27">
        <f>IF(AND(OR(ISBLANK(GM$9),GM$9=0)=FALSE,SUM($FN69:$GD69)&gt;0,GM$9='2. Protocols'!$G68),1,0)*'4. Formulations'!$J68</f>
        <v>0</v>
      </c>
      <c r="GN69" s="27">
        <f>IF(AND(OR(ISBLANK(GN$9),GN$9=0)=FALSE,SUM($FN69:$GD69)&gt;0,GN$9='2. Protocols'!$G68),1,0)*'4. Formulations'!$J68</f>
        <v>0</v>
      </c>
      <c r="GO69" s="27">
        <f>IF(AND(OR(ISBLANK(GO$9),GO$9=0)=FALSE,SUM($FN69:$GD69)&gt;0,GO$9='2. Protocols'!$G68),1,0)*'4. Formulations'!$J68</f>
        <v>0</v>
      </c>
      <c r="GP69" s="27">
        <f>IF(AND(OR(ISBLANK(GP$9),GP$9=0)=FALSE,SUM($FN69:$GD69)&gt;0,GP$9='2. Protocols'!$G68),1,0)*'4. Formulations'!$J68</f>
        <v>0</v>
      </c>
      <c r="GQ69" s="27">
        <f>IF(AND(OR(ISBLANK(GQ$9),GQ$9=0)=FALSE,SUM($FN69:$GD69)&gt;0,GQ$9='2. Protocols'!$G68),1,0)*'4. Formulations'!$J68</f>
        <v>0</v>
      </c>
      <c r="GR69" s="27">
        <f>IF(AND(OR(ISBLANK(GR$9),GR$9=0)=FALSE,SUM($FN69:$GD69)&gt;0,GR$9='2. Protocols'!$G68),1,0)*'4. Formulations'!$J68</f>
        <v>0</v>
      </c>
      <c r="GS69" s="27">
        <f>IF(AND(OR(ISBLANK(GS$9),GS$9=0)=FALSE,SUM($FN69:$GD69)&gt;0,GS$9='2. Protocols'!$G68),1,0)*'4. Formulations'!$J68</f>
        <v>0</v>
      </c>
      <c r="GT69" s="27">
        <f>IF(AND(OR(ISBLANK(GT$9),GT$9=0)=FALSE,SUM($FN69:$GD69)&gt;0,GT$9='2. Protocols'!$G68),1,0)*'4. Formulations'!$J68</f>
        <v>0</v>
      </c>
      <c r="GU69" s="27">
        <f>IF(AND(OR(ISBLANK(GU$9),GU$9=0)=FALSE,SUM($FN69:$GD69)&gt;0,GU$9='2. Protocols'!$G68),1,0)*'4. Formulations'!$J68</f>
        <v>0</v>
      </c>
      <c r="GV69" s="27">
        <f>IF(AND(OR(ISBLANK(GV$9),GV$9=0)=FALSE,SUM($FN69:$GD69)&gt;0,GV$9='2. Protocols'!$G68),1,0)*'4. Formulations'!$J68</f>
        <v>0</v>
      </c>
      <c r="GW69" s="27">
        <f>IF(AND(OR(ISBLANK(GW$9),GW$9=0)=FALSE,SUM($FN69:$GD69)&gt;0,GW$9='2. Protocols'!$G68),1,0)*'4. Formulations'!$J68</f>
        <v>0</v>
      </c>
      <c r="GX69" s="27">
        <f>IF(AND(OR(ISBLANK(GX$9),GX$9=0)=FALSE,SUM($FN69:$GD69)&gt;0,GX$9='2. Protocols'!$G68),1,0)*'4. Formulations'!$J68</f>
        <v>0</v>
      </c>
      <c r="GY69" s="27">
        <f>IF(AND(OR(ISBLANK(GY$9),GY$9=0)=FALSE,SUM($FN69:$GD69)&gt;0,GY$9='2. Protocols'!$G68),1,0)*'4. Formulations'!$J68</f>
        <v>0</v>
      </c>
      <c r="GZ69" s="27">
        <f>IF(AND(OR(ISBLANK(GZ$9),GZ$9=0)=FALSE,SUM($FN69:$GD69)&gt;0,GZ$9='2. Protocols'!$G68),1,0)*'4. Formulations'!$J68</f>
        <v>0</v>
      </c>
      <c r="HA69" s="27">
        <f>IF(AND(OR(ISBLANK(HA$9),HA$9=0)=FALSE,SUM($FN69:$GD69)&gt;0,HA$9='2. Protocols'!$G68),1,0)*'4. Formulations'!$J68</f>
        <v>0</v>
      </c>
      <c r="HB69" s="27">
        <f>IF(AND(OR(ISBLANK(HB$9),HB$9=0)=FALSE,SUM($FN69:$GD69)&gt;0,HB$9='2. Protocols'!$G68),1,0)*'4. Formulations'!$J68</f>
        <v>0</v>
      </c>
      <c r="HC69" s="27">
        <f>IF(AND(OR(ISBLANK(HC$9),HC$9=0)=FALSE,SUM($FN69:$GD69)&gt;0,HC$9='2. Protocols'!$G68),1,0)*'4. Formulations'!$J68</f>
        <v>0</v>
      </c>
      <c r="HD69" s="27">
        <f>IF(AND(OR(ISBLANK(HD$9),HD$9=0)=FALSE,SUM($FN69:$GD69)&gt;0,HD$9='2. Protocols'!$G68),1,0)*'4. Formulations'!$J68</f>
        <v>0</v>
      </c>
      <c r="HE69" s="27">
        <f>IF(AND(OR(ISBLANK(HE$9),HE$9=0)=FALSE,SUM($FN69:$GD69)&gt;0,HE$9='2. Protocols'!$G68),1,0)*'4. Formulations'!$J68</f>
        <v>0</v>
      </c>
      <c r="HF69" s="27">
        <f>IF(AND(OR(ISBLANK(HF$9),HF$9=0)=FALSE,SUM($FN69:$GD69)&gt;0,HF$9='2. Protocols'!$G68),1,0)*'4. Formulations'!$J68</f>
        <v>0</v>
      </c>
      <c r="HG69" s="27">
        <f>IF(AND(OR(ISBLANK(HG$9),HG$9=0)=FALSE,SUM($FN69:$GD69)&gt;0,HG$9='2. Protocols'!$G68),1,0)*'4. Formulations'!$J68</f>
        <v>0</v>
      </c>
      <c r="HH69" s="27">
        <f>IF(AND(OR(ISBLANK(HH$9),HH$9=0)=FALSE,SUM($FN69:$GD69)&gt;0,HH$9='2. Protocols'!$G68),1,0)*'4. Formulations'!$J68</f>
        <v>0</v>
      </c>
      <c r="HI69" s="27">
        <f>IF(AND(OR(ISBLANK(HI$9),HI$9=0)=FALSE,SUM($FN69:$GD69)&gt;0,HI$9='2. Protocols'!$G68),1,0)*'4. Formulations'!$J68</f>
        <v>0</v>
      </c>
      <c r="HJ69" s="27">
        <f>IF(AND(OR(ISBLANK(HJ$9),HJ$9=0)=FALSE,SUM($FN69:$GD69)&gt;0,HJ$9='2. Protocols'!$G68),1,0)*'4. Formulations'!$J68</f>
        <v>0</v>
      </c>
      <c r="HK69" s="27">
        <f>IF(AND(OR(ISBLANK(HK$9),HK$9=0)=FALSE,SUM($FN69:$GD69)&gt;0,HK$9='2. Protocols'!$G68),1,0)*'4. Formulations'!$J68</f>
        <v>0</v>
      </c>
      <c r="HL69" s="27">
        <f>IF(AND(OR(ISBLANK(HL$9),HL$9=0)=FALSE,SUM($FN69:$GD69)&gt;0,HL$9='2. Protocols'!$G68),1,0)*'4. Formulations'!$J68</f>
        <v>0</v>
      </c>
      <c r="HM69" s="27">
        <f>IF(AND(OR(ISBLANK(HM$9),HM$9=0)=FALSE,SUM($FN69:$GD69)&gt;0,HM$9='2. Protocols'!$G68),1,0)*'4. Formulations'!$J68</f>
        <v>0</v>
      </c>
      <c r="HN69" s="27">
        <f>IF(AND(OR(ISBLANK(HN$9),HN$9=0)=FALSE,SUM($FN69:$GD69)&gt;0,HN$9='2. Protocols'!$G68),1,0)*'4. Formulations'!$J68</f>
        <v>0</v>
      </c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H69" s="27">
        <f>IF(AND(OR(ISBLANK(GI$9),GI$9=0)=FALSE,IH$9=$DM69),1,0)*'4. Formulations'!$K68</f>
        <v>0</v>
      </c>
      <c r="II69" s="27">
        <f>IF(AND(OR(ISBLANK(GJ$9),GJ$9=0)=FALSE,II$9=$DM69),1,0)*'4. Formulations'!$K68</f>
        <v>0</v>
      </c>
      <c r="IJ69" s="27">
        <f>IF(AND(OR(ISBLANK(GK$9),GK$9=0)=FALSE,IJ$9=$DM69),1,0)*'4. Formulations'!$K68</f>
        <v>0</v>
      </c>
      <c r="IK69" s="27">
        <f>IF(AND(OR(ISBLANK(GL$9),GL$9=0)=FALSE,IK$9=$DM69),1,0)*'4. Formulations'!$K68</f>
        <v>0</v>
      </c>
      <c r="IL69" s="27">
        <f>IF(AND(OR(ISBLANK(GM$9),GM$9=0)=FALSE,IL$9=$DM69),1,0)*'4. Formulations'!$K68</f>
        <v>0</v>
      </c>
      <c r="IM69" s="27">
        <f>IF(AND(OR(ISBLANK(GN$9),GN$9=0)=FALSE,IM$9=$DM69),1,0)*'4. Formulations'!$K68</f>
        <v>0</v>
      </c>
      <c r="IN69" s="27">
        <f>IF(AND(OR(ISBLANK(GO$9),GO$9=0)=FALSE,IN$9=$DM69),1,0)*'4. Formulations'!$K68</f>
        <v>0</v>
      </c>
      <c r="IO69" s="27">
        <f>IF(AND(OR(ISBLANK(GP$9),GP$9=0)=FALSE,IO$9=$DM69),1,0)*'4. Formulations'!$K68</f>
        <v>0</v>
      </c>
      <c r="IP69" s="27">
        <f>IF(AND(OR(ISBLANK(GQ$9),GQ$9=0)=FALSE,IP$9=$DM69),1,0)*'4. Formulations'!$K68</f>
        <v>0</v>
      </c>
      <c r="IQ69" s="27">
        <f>IF(AND(OR(ISBLANK(GR$9),GR$9=0)=FALSE,IQ$9=$DM69),1,0)*'4. Formulations'!$K68</f>
        <v>0</v>
      </c>
      <c r="IR69" s="27">
        <f>IF(AND(OR(ISBLANK(GS$9),GS$9=0)=FALSE,IR$9=$DM69),1,0)*'4. Formulations'!$K68</f>
        <v>0</v>
      </c>
      <c r="IS69" s="27">
        <f>IF(AND(OR(ISBLANK(GO$9),GO$9=0)=FALSE,IS$9=$DM69),1,0)*'4. Formulations'!$K68</f>
        <v>0</v>
      </c>
      <c r="IT69" s="27">
        <f>IF(AND(OR(ISBLANK(GP$9),GP$9=0)=FALSE,IT$9=$DM69),1,0)*'4. Formulations'!$K68</f>
        <v>0</v>
      </c>
      <c r="IU69" s="27">
        <f>IF(AND(OR(ISBLANK(GQ$9),GQ$9=0)=FALSE,IU$9=$DM69),1,0)*'4. Formulations'!$K68</f>
        <v>0</v>
      </c>
      <c r="IV69" s="27"/>
      <c r="IW69" s="27"/>
      <c r="IX69" s="27"/>
      <c r="IY69" s="27"/>
      <c r="IZ69" s="27"/>
      <c r="JA69" s="27"/>
      <c r="JC69" s="27">
        <f>IF(AND(OR(ISBLANK(JC$9),JC$9=0)=FALSE,OR(JC$9='2. Protocols'!$C68,JC$9='2. Protocols'!$E68,JC$9='2. Protocols'!$G68)),1,0)*'4. Formulations'!$L68</f>
        <v>0</v>
      </c>
      <c r="JD69" s="27">
        <f>IF(AND(OR(ISBLANK(JD$9),JD$9=0)=FALSE,OR(JD$9='2. Protocols'!$C68,JD$9='2. Protocols'!$E68,JD$9='2. Protocols'!$G68)),1,0)*'4. Formulations'!$L68</f>
        <v>0</v>
      </c>
      <c r="JE69" s="27">
        <f>IF(AND(OR(ISBLANK(JE$9),JE$9=0)=FALSE,OR(JE$9='2. Protocols'!$C68,JE$9='2. Protocols'!$E68,JE$9='2. Protocols'!$G68)),1,0)*'4. Formulations'!$L68</f>
        <v>0</v>
      </c>
      <c r="JF69" s="27">
        <f>IF(AND(OR(ISBLANK(JF$9),JF$9=0)=FALSE,OR(JF$9='2. Protocols'!$C68,JF$9='2. Protocols'!$E68,JF$9='2. Protocols'!$G68)),1,0)*'4. Formulations'!$L68</f>
        <v>0</v>
      </c>
      <c r="JG69" s="27">
        <f>IF(AND(OR(ISBLANK(JG$9),JG$9=0)=FALSE,OR(JG$9='2. Protocols'!$C68,JG$9='2. Protocols'!$E68,JG$9='2. Protocols'!$G68)),1,0)*'4. Formulations'!$L68</f>
        <v>0</v>
      </c>
      <c r="JH69" s="27">
        <f>IF(AND(OR(ISBLANK(JH$9),JH$9=0)=FALSE,OR(JH$9='2. Protocols'!$C68,JH$9='2. Protocols'!$E68,JH$9='2. Protocols'!$G68)),1,0)*'4. Formulations'!$L68</f>
        <v>0</v>
      </c>
      <c r="JI69" s="27">
        <f>IF(AND(OR(ISBLANK(JI$9),JI$9=0)=FALSE,OR(JI$9='2. Protocols'!$C68,JI$9='2. Protocols'!$E68,JI$9='2. Protocols'!$G68)),1,0)*'4. Formulations'!$L68</f>
        <v>0</v>
      </c>
      <c r="JJ69" s="27">
        <f>IF(AND(OR(ISBLANK(JJ$9),JJ$9=0)=FALSE,OR(JJ$9='2. Protocols'!$C68,JJ$9='2. Protocols'!$E68,JJ$9='2. Protocols'!$G68)),1,0)*'4. Formulations'!$L68</f>
        <v>0</v>
      </c>
      <c r="JK69" s="27">
        <f>IF(AND(OR(ISBLANK(JK$9),JK$9=0)=FALSE,OR(JK$9='2. Protocols'!$C68,JK$9='2. Protocols'!$E68,JK$9='2. Protocols'!$G68)),1,0)*'4. Formulations'!$L68</f>
        <v>0</v>
      </c>
      <c r="JL69" s="27">
        <f>IF(AND(OR(ISBLANK(JL$9),JL$9=0)=FALSE,OR(JL$9='2. Protocols'!$C68,JL$9='2. Protocols'!$E68,JL$9='2. Protocols'!$G68)),1,0)*'4. Formulations'!$L68</f>
        <v>0</v>
      </c>
      <c r="JM69" s="27">
        <f>IF(AND(OR(ISBLANK(JM$9),JM$9=0)=FALSE,OR(JM$9='2. Protocols'!$C68,JM$9='2. Protocols'!$E68,JM$9='2. Protocols'!$G68)),1,0)*'4. Formulations'!$L68</f>
        <v>0</v>
      </c>
      <c r="JN69" s="27">
        <f>IF(AND(OR(ISBLANK(JN$9),JN$9=0)=FALSE,OR(JN$9='2. Protocols'!$C68,JN$9='2. Protocols'!$E68,JN$9='2. Protocols'!$G68)),1,0)*'4. Formulations'!$L68</f>
        <v>0</v>
      </c>
      <c r="JO69" s="27">
        <f>IF(AND(OR(ISBLANK(JO$9),JO$9=0)=FALSE,OR(JO$9='2. Protocols'!$C68,JO$9='2. Protocols'!$E68,JO$9='2. Protocols'!$G68)),1,0)*'4. Formulations'!$L68</f>
        <v>0</v>
      </c>
      <c r="JP69" s="27">
        <f>IF(AND(OR(ISBLANK(JP$9),JP$9=0)=FALSE,OR(JP$9='2. Protocols'!$C68,JP$9='2. Protocols'!$E68,JP$9='2. Protocols'!$G68)),1,0)*'4. Formulations'!$L68</f>
        <v>0</v>
      </c>
      <c r="JQ69" s="27">
        <f>IF(AND(OR(ISBLANK(JQ$9),JQ$9=0)=FALSE,OR(JQ$9='2. Protocols'!$C68,JQ$9='2. Protocols'!$E68,JQ$9='2. Protocols'!$G68)),1,0)*'4. Formulations'!$L68</f>
        <v>0</v>
      </c>
      <c r="JR69" s="27">
        <f>IF(AND(OR(ISBLANK(JR$9),JR$9=0)=FALSE,OR(JR$9='2. Protocols'!$C68,JR$9='2. Protocols'!$E68,JR$9='2. Protocols'!$G68)),1,0)*'4. Formulations'!$L68</f>
        <v>0</v>
      </c>
      <c r="JS69" s="27">
        <f>IF(AND(OR(ISBLANK(JS$9),JS$9=0)=FALSE,OR(JS$9='2. Protocols'!$C68,JS$9='2. Protocols'!$E68,JS$9='2. Protocols'!$G68)),1,0)*'4. Formulations'!$L68</f>
        <v>0</v>
      </c>
      <c r="JT69" s="27">
        <f>IF(AND(OR(ISBLANK(JT$9),JT$9=0)=FALSE,OR(JT$9='2. Protocols'!$C68,JT$9='2. Protocols'!$E68,JT$9='2. Protocols'!$G68)),1,0)*'4. Formulations'!$L68</f>
        <v>0</v>
      </c>
      <c r="JU69" s="27">
        <f>IF(AND(OR(ISBLANK(JU$9),JU$9=0)=FALSE,OR(JU$9='2. Protocols'!$C68,JU$9='2. Protocols'!$E68,JU$9='2. Protocols'!$G68)),1,0)*'4. Formulations'!$L68</f>
        <v>0</v>
      </c>
      <c r="JV69" s="27">
        <f>IF(AND(OR(ISBLANK(JV$9),JV$9=0)=FALSE,OR(JV$9='2. Protocols'!$C68,JV$9='2. Protocols'!$E68,JV$9='2. Protocols'!$G68)),1,0)*'4. Formulations'!$L68</f>
        <v>0</v>
      </c>
      <c r="JW69" s="27">
        <f>IF(AND(OR(ISBLANK(JW$9),JW$9=0)=FALSE,OR(JW$9='2. Protocols'!$C68,JW$9='2. Protocols'!$E68,JW$9='2. Protocols'!$G68)),1,0)*'4. Formulations'!$L68</f>
        <v>0</v>
      </c>
      <c r="JX69" s="27">
        <f>IF(AND(OR(ISBLANK(JX$9),JX$9=0)=FALSE,OR(JX$9='2. Protocols'!$C68,JX$9='2. Protocols'!$E68,JX$9='2. Protocols'!$G68)),1,0)*'4. Formulations'!$L68</f>
        <v>0</v>
      </c>
      <c r="JY69" s="27">
        <f>IF(AND(OR(ISBLANK(JY$9),JY$9=0)=FALSE,OR(JY$9='2. Protocols'!$C68,JY$9='2. Protocols'!$E68,JY$9='2. Protocols'!$G68)),1,0)*'4. Formulations'!$L68</f>
        <v>0</v>
      </c>
      <c r="JZ69" s="27">
        <f>IF(AND(OR(ISBLANK(JZ$9),JZ$9=0)=FALSE,OR(JZ$9='2. Protocols'!$C68,JZ$9='2. Protocols'!$E68,JZ$9='2. Protocols'!$G68)),1,0)*'4. Formulations'!$L68</f>
        <v>0</v>
      </c>
      <c r="KA69" s="27">
        <f>IF(AND(OR(ISBLANK(KA$9),KA$9=0)=FALSE,OR(KA$9='2. Protocols'!$C68,KA$9='2. Protocols'!$E68,KA$9='2. Protocols'!$G68)),1,0)*'4. Formulations'!$L68</f>
        <v>0</v>
      </c>
      <c r="KB69" s="27">
        <f>IF(AND(OR(ISBLANK(KB$9),KB$9=0)=FALSE,OR(KB$9='2. Protocols'!$C68,KB$9='2. Protocols'!$E68,KB$9='2. Protocols'!$G68)),1,0)*'4. Formulations'!$L68</f>
        <v>0</v>
      </c>
      <c r="KC69" s="27">
        <f>IF(AND(OR(ISBLANK(KC$9),KC$9=0)=FALSE,OR(KC$9='2. Protocols'!$C68,KC$9='2. Protocols'!$E68,KC$9='2. Protocols'!$G68)),1,0)*'4. Formulations'!$L68</f>
        <v>0</v>
      </c>
      <c r="KD69" s="27">
        <f>IF(AND(OR(ISBLANK(KD$9),KD$9=0)=FALSE,OR(KD$9='2. Protocols'!$C68,KD$9='2. Protocols'!$E68,KD$9='2. Protocols'!$G68)),1,0)*'4. Formulations'!$L68</f>
        <v>0</v>
      </c>
      <c r="KE69" s="27">
        <f>IF(AND(OR(ISBLANK(KE$9),KE$9=0)=FALSE,OR(KE$9='2. Protocols'!$C68,KE$9='2. Protocols'!$E68,KE$9='2. Protocols'!$G68)),1,0)*'4. Formulations'!$L68</f>
        <v>0</v>
      </c>
      <c r="KF69" s="27">
        <f>IF(AND(OR(ISBLANK(KF$9),KF$9=0)=FALSE,OR(KF$9='2. Protocols'!$C68,KF$9='2. Protocols'!$E68,KF$9='2. Protocols'!$G68)),1,0)*'4. Formulations'!$L68</f>
        <v>0</v>
      </c>
      <c r="KG69" s="27">
        <f>IF(AND(OR(ISBLANK(KG$9),KG$9=0)=FALSE,OR(KG$9='2. Protocols'!$C68,KG$9='2. Protocols'!$E68,KG$9='2. Protocols'!$G68)),1,0)*'4. Formulations'!$L68</f>
        <v>0</v>
      </c>
      <c r="KH69" s="27">
        <f>IF(AND(OR(ISBLANK(KH$9),KH$9=0)=FALSE,OR(KH$9='2. Protocols'!$C68,KH$9='2. Protocols'!$E68,KH$9='2. Protocols'!$G68)),1,0)*'4. Formulations'!$L68</f>
        <v>0</v>
      </c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B69" s="27">
        <f>IF(AND(OR(ISBLANK(LB$9),LB$9=0)=FALSE,LB$9=$DL69),1,0)*'4. Formulations'!$M68</f>
        <v>0</v>
      </c>
      <c r="LC69" s="27">
        <f>IF(AND(OR(ISBLANK(LC$9),LC$9=0)=FALSE,LC$9=$DL69),1,0)*'4. Formulations'!$M68</f>
        <v>0</v>
      </c>
      <c r="LD69" s="27">
        <f>IF(AND(OR(ISBLANK(LD$9),LD$9=0)=FALSE,LD$9=$DL69),1,0)*'4. Formulations'!$M68</f>
        <v>0</v>
      </c>
      <c r="LE69" s="27">
        <f>IF(AND(OR(ISBLANK(LE$9),LE$9=0)=FALSE,LE$9=$DL69),1,0)*'4. Formulations'!$M68</f>
        <v>0</v>
      </c>
      <c r="LF69" s="27">
        <f>IF(AND(OR(ISBLANK(LF$9),LF$9=0)=FALSE,LF$9=$DL69),1,0)*'4. Formulations'!$M68</f>
        <v>0</v>
      </c>
      <c r="LG69" s="27">
        <f>IF(AND(OR(ISBLANK(LG$9),LG$9=0)=FALSE,LG$9=$DL69),1,0)*'4. Formulations'!$M68</f>
        <v>0</v>
      </c>
      <c r="LH69" s="27">
        <f>IF(AND(OR(ISBLANK(LH$9),LH$9=0)=FALSE,LH$9=$DL69),1,0)*'4. Formulations'!$M68</f>
        <v>0</v>
      </c>
      <c r="LI69" s="27">
        <f>IF(AND(OR(ISBLANK(LI$9),LI$9=0)=FALSE,LI$9=$DL69),1,0)*'4. Formulations'!$M68</f>
        <v>0</v>
      </c>
      <c r="LJ69" s="27">
        <f>IF(AND(OR(ISBLANK(LJ$9),LJ$9=0)=FALSE,LJ$9=$DL69),1,0)*'4. Formulations'!$M68</f>
        <v>0</v>
      </c>
      <c r="LK69" s="27">
        <f>IF(AND(OR(ISBLANK(LK$9),LK$9=0)=FALSE,LK$9=$DL69),1,0)*'4. Formulations'!$M68</f>
        <v>0</v>
      </c>
      <c r="LL69" s="27">
        <f>IF(AND(OR(ISBLANK(LL$9),LL$9=0)=FALSE,LL$9=$DL69),1,0)*'4. Formulations'!$M68</f>
        <v>0</v>
      </c>
      <c r="LM69" s="27">
        <f>IF(AND(OR(ISBLANK(LM$9),LM$9=0)=FALSE,LM$9=$DL69),1,0)*'4. Formulations'!$M68</f>
        <v>0</v>
      </c>
      <c r="LN69" s="27">
        <f>IF(AND(OR(ISBLANK(LN$9),LN$9=0)=FALSE,LN$9=$DL69),1,0)*'4. Formulations'!$M68</f>
        <v>0</v>
      </c>
      <c r="LO69" s="27">
        <f>IF(AND(OR(ISBLANK(LO$9),LO$9=0)=FALSE,LO$9=$DL69),1,0)*'4. Formulations'!$M68</f>
        <v>0</v>
      </c>
      <c r="LP69" s="27">
        <f>IF(AND(OR(ISBLANK(LP$9),LP$9=0)=FALSE,LP$9=$DL69),1,0)*'4. Formulations'!$M68</f>
        <v>0</v>
      </c>
      <c r="LQ69" s="27">
        <f>IF(AND(OR(ISBLANK(LQ$9),LQ$9=0)=FALSE,LQ$9=$DL69),1,0)*'4. Formulations'!$M68</f>
        <v>0</v>
      </c>
      <c r="LR69" s="27">
        <f>IF(AND(OR(ISBLANK(LR$9),LR$9=0)=FALSE,LR$9=$DL69),1,0)*'4. Formulations'!$M68</f>
        <v>0</v>
      </c>
      <c r="LS69" s="27"/>
      <c r="LT69" s="27"/>
      <c r="LU69" s="27"/>
      <c r="LW69" s="27">
        <f>IF(AND(OR(ISBLANK(LW$9),LW$9=0)=FALSE,SUM($LB69:$LR69)&gt;0,LW$9='2. Protocols'!$G68),1,0)*'4. Formulations'!$M68</f>
        <v>0</v>
      </c>
      <c r="LX69" s="27">
        <f>IF(AND(OR(ISBLANK(LX$9),LX$9=0)=FALSE,SUM($LB69:$LR69)&gt;0,LX$9='2. Protocols'!$G68),1,0)*'4. Formulations'!$M68</f>
        <v>0</v>
      </c>
      <c r="LY69" s="27">
        <f>IF(AND(OR(ISBLANK(LY$9),LY$9=0)=FALSE,SUM($LB69:$LR69)&gt;0,LY$9='2. Protocols'!$G68),1,0)*'4. Formulations'!$M68</f>
        <v>0</v>
      </c>
      <c r="LZ69" s="27">
        <f>IF(AND(OR(ISBLANK(LZ$9),LZ$9=0)=FALSE,SUM($LB69:$LR69)&gt;0,LZ$9='2. Protocols'!$G68),1,0)*'4. Formulations'!$M68</f>
        <v>0</v>
      </c>
      <c r="MA69" s="27">
        <f>IF(AND(OR(ISBLANK(MA$9),MA$9=0)=FALSE,SUM($LB69:$LR69)&gt;0,MA$9='2. Protocols'!$G68),1,0)*'4. Formulations'!$M68</f>
        <v>0</v>
      </c>
      <c r="MB69" s="27">
        <f>IF(AND(OR(ISBLANK(MB$9),MB$9=0)=FALSE,SUM($LB69:$LR69)&gt;0,MB$9='2. Protocols'!$G68),1,0)*'4. Formulations'!$M68</f>
        <v>0</v>
      </c>
      <c r="MC69" s="27">
        <f>IF(AND(OR(ISBLANK(MC$9),MC$9=0)=FALSE,SUM($LB69:$LR69)&gt;0,MC$9='2. Protocols'!$G68),1,0)*'4. Formulations'!$M68</f>
        <v>0</v>
      </c>
      <c r="MD69" s="27">
        <f>IF(AND(OR(ISBLANK(MD$9),MD$9=0)=FALSE,SUM($LB69:$LR69)&gt;0,MD$9='2. Protocols'!$G68),1,0)*'4. Formulations'!$M68</f>
        <v>0</v>
      </c>
      <c r="ME69" s="27">
        <f>IF(AND(OR(ISBLANK(ME$9),ME$9=0)=FALSE,SUM($LB69:$LR69)&gt;0,ME$9='2. Protocols'!$G68),1,0)*'4. Formulations'!$M68</f>
        <v>0</v>
      </c>
      <c r="MF69" s="27">
        <f>IF(AND(OR(ISBLANK(MF$9),MF$9=0)=FALSE,SUM($LB69:$LR69)&gt;0,MF$9='2. Protocols'!$G68),1,0)*'4. Formulations'!$M68</f>
        <v>0</v>
      </c>
      <c r="MG69" s="27">
        <f>IF(AND(OR(ISBLANK(MG$9),MG$9=0)=FALSE,SUM($LB69:$LR69)&gt;0,MG$9='2. Protocols'!$G68),1,0)*'4. Formulations'!$M68</f>
        <v>0</v>
      </c>
      <c r="MH69" s="27">
        <f>IF(AND(OR(ISBLANK(MH$9),MH$9=0)=FALSE,SUM($LB69:$LR69)&gt;0,MH$9='2. Protocols'!$G68),1,0)*'4. Formulations'!$M68</f>
        <v>0</v>
      </c>
      <c r="MI69" s="27">
        <f>IF(AND(OR(ISBLANK(MI$9),MI$9=0)=FALSE,SUM($LB69:$LR69)&gt;0,MI$9='2. Protocols'!$G68),1,0)*'4. Formulations'!$M68</f>
        <v>0</v>
      </c>
      <c r="MJ69" s="27">
        <f>IF(AND(OR(ISBLANK(MJ$9),MJ$9=0)=FALSE,SUM($LB69:$LR69)&gt;0,MJ$9='2. Protocols'!$G68),1,0)*'4. Formulations'!$M68</f>
        <v>0</v>
      </c>
      <c r="MK69" s="27">
        <f>IF(AND(OR(ISBLANK(MK$9),MK$9=0)=FALSE,SUM($LB69:$LR69)&gt;0,MK$9='2. Protocols'!$G68),1,0)*'4. Formulations'!$M68</f>
        <v>0</v>
      </c>
      <c r="ML69" s="27">
        <f>IF(AND(OR(ISBLANK(ML$9),ML$9=0)=FALSE,SUM($LB69:$LR69)&gt;0,ML$9='2. Protocols'!$G68),1,0)*'4. Formulations'!$M68</f>
        <v>0</v>
      </c>
      <c r="MM69" s="27">
        <f>IF(AND(OR(ISBLANK(MM$9),MM$9=0)=FALSE,SUM($LB69:$LR69)&gt;0,MM$9='2. Protocols'!$G68),1,0)*'4. Formulations'!$M68</f>
        <v>0</v>
      </c>
      <c r="MN69" s="27">
        <f>IF(AND(OR(ISBLANK(MN$9),MN$9=0)=FALSE,SUM($LB69:$LR69)&gt;0,MN$9='2. Protocols'!$G68),1,0)*'4. Formulations'!$M68</f>
        <v>0</v>
      </c>
      <c r="MO69" s="27">
        <f>IF(AND(OR(ISBLANK(MO$9),MO$9=0)=FALSE,SUM($LB69:$LR69)&gt;0,MO$9='2. Protocols'!$G68),1,0)*'4. Formulations'!$M68</f>
        <v>0</v>
      </c>
      <c r="MP69" s="27">
        <f>IF(AND(OR(ISBLANK(MP$9),MP$9=0)=FALSE,SUM($LB69:$LR69)&gt;0,MP$9='2. Protocols'!$G68),1,0)*'4. Formulations'!$M68</f>
        <v>0</v>
      </c>
      <c r="MQ69" s="27">
        <f>IF(AND(OR(ISBLANK(MQ$9),MQ$9=0)=FALSE,SUM($LB69:$LR69)&gt;0,MQ$9='2. Protocols'!$G68),1,0)*'4. Formulations'!$M68</f>
        <v>0</v>
      </c>
      <c r="MR69" s="27">
        <f>IF(AND(OR(ISBLANK(MR$9),MR$9=0)=FALSE,SUM($LB69:$LR69)&gt;0,MR$9='2. Protocols'!$G68),1,0)*'4. Formulations'!$M68</f>
        <v>0</v>
      </c>
      <c r="MS69" s="27">
        <f>IF(AND(OR(ISBLANK(MS$9),MS$9=0)=FALSE,SUM($LB69:$LR69)&gt;0,MS$9='2. Protocols'!$G68),1,0)*'4. Formulations'!$M68</f>
        <v>0</v>
      </c>
      <c r="MT69" s="27">
        <f>IF(AND(OR(ISBLANK(MT$9),MT$9=0)=FALSE,SUM($LB69:$LR69)&gt;0,MT$9='2. Protocols'!$G68),1,0)*'4. Formulations'!$M68</f>
        <v>0</v>
      </c>
      <c r="MU69" s="27">
        <f>IF(AND(OR(ISBLANK(MU$9),MU$9=0)=FALSE,SUM($LB69:$LR69)&gt;0,MU$9='2. Protocols'!$G68),1,0)*'4. Formulations'!$M68</f>
        <v>0</v>
      </c>
      <c r="MV69" s="27">
        <f>IF(AND(OR(ISBLANK(MV$9),MV$9=0)=FALSE,SUM($LB69:$LR69)&gt;0,MV$9='2. Protocols'!$G68),1,0)*'4. Formulations'!$M68</f>
        <v>0</v>
      </c>
      <c r="MW69" s="27">
        <f>IF(AND(OR(ISBLANK(MW$9),MW$9=0)=FALSE,SUM($LB69:$LR69)&gt;0,MW$9='2. Protocols'!$G68),1,0)*'4. Formulations'!$M68</f>
        <v>0</v>
      </c>
      <c r="MX69" s="27">
        <f>IF(AND(OR(ISBLANK(MX$9),MX$9=0)=FALSE,SUM($LB69:$LR69)&gt;0,MX$9='2. Protocols'!$G68),1,0)*'4. Formulations'!$M68</f>
        <v>0</v>
      </c>
      <c r="MY69" s="27">
        <f>IF(AND(OR(ISBLANK(MY$9),MY$9=0)=FALSE,SUM($LB69:$LR69)&gt;0,MY$9='2. Protocols'!$G68),1,0)*'4. Formulations'!$M68</f>
        <v>0</v>
      </c>
      <c r="MZ69" s="27">
        <f>IF(AND(OR(ISBLANK(MZ$9),MZ$9=0)=FALSE,SUM($LB69:$LR69)&gt;0,MZ$9='2. Protocols'!$G68),1,0)*'4. Formulations'!$M68</f>
        <v>0</v>
      </c>
      <c r="NA69" s="27">
        <f>IF(AND(OR(ISBLANK(NA$9),NA$9=0)=FALSE,SUM($LB69:$LR69)&gt;0,NA$9='2. Protocols'!$G68),1,0)*'4. Formulations'!$M68</f>
        <v>0</v>
      </c>
      <c r="NB69" s="27">
        <f>IF(AND(OR(ISBLANK(NB$9),NB$9=0)=FALSE,SUM($LB69:$LR69)&gt;0,NB$9='2. Protocols'!$G68),1,0)*'4. Formulations'!$M68</f>
        <v>0</v>
      </c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V69" s="27">
        <f>IF(AND(OR(ISBLANK(NV$9),NV$9=0)=FALSE,NV$9=$DM69),1,0)*'4. Formulations'!$N68</f>
        <v>0</v>
      </c>
      <c r="NW69" s="721">
        <f>IF(AND(OR(ISBLANK(NW$9),NW$9=0)=FALSE,NW$9=$DM69),1,0)*'4. Formulations'!$N68</f>
        <v>0</v>
      </c>
      <c r="NX69" s="27">
        <f>IF(AND(OR(ISBLANK(NX$9),NX$9=0)=FALSE,NX$9=$DM69),1,0)*'4. Formulations'!$N68</f>
        <v>0</v>
      </c>
      <c r="NY69" s="27">
        <f>IF(AND(OR(ISBLANK(NY$9),NY$9=0)=FALSE,NY$9=$DM69),1,0)*'4. Formulations'!$N68</f>
        <v>0</v>
      </c>
      <c r="NZ69" s="27">
        <f>IF(AND(OR(ISBLANK(NZ$9),NZ$9=0)=FALSE,NZ$9=$DM69),1,0)*'4. Formulations'!$N68</f>
        <v>0</v>
      </c>
      <c r="OA69" s="27">
        <f>IF(AND(OR(ISBLANK(OA$9),OA$9=0)=FALSE,OA$9=$DM69),1,0)*'4. Formulations'!$N68</f>
        <v>0</v>
      </c>
      <c r="OB69" s="27">
        <f>IF(AND(OR(ISBLANK(OB$9),OB$9=0)=FALSE,OB$9=$DM69),1,0)*'4. Formulations'!$N68</f>
        <v>0</v>
      </c>
      <c r="OC69" s="27">
        <f>IF(AND(OR(ISBLANK(OC$9),OC$9=0)=FALSE,OC$9=$DM69),1,0)*'4. Formulations'!$N68</f>
        <v>0</v>
      </c>
      <c r="OD69" s="27">
        <f>IF(AND(OR(ISBLANK(OD$9),OD$9=0)=FALSE,OD$9=$DM69),1,0)*'4. Formulations'!$N68</f>
        <v>0</v>
      </c>
      <c r="OE69" s="27">
        <f>IF(AND(OR(ISBLANK(OE$9),OE$9=0)=FALSE,OE$9=$DM69),1,0)*'4. Formulations'!$N68</f>
        <v>0</v>
      </c>
      <c r="OF69" s="27">
        <f>IF(AND(OR(ISBLANK(OF$9),OF$9=0)=FALSE,OF$9=$DM69),1,0)*'4. Formulations'!$N68</f>
        <v>0</v>
      </c>
      <c r="OG69" s="27">
        <f>IF(AND(OR(ISBLANK(OG$9),OG$9=0)=FALSE,OG$9=$DM69),1,0)*'4. Formulations'!$N68</f>
        <v>0</v>
      </c>
      <c r="OH69" s="27">
        <f>IF(AND(OR(ISBLANK(OH$9),OH$9=0)=FALSE,OH$9=$DM69),1,0)*'4. Formulations'!$N68</f>
        <v>0</v>
      </c>
      <c r="OI69" s="27">
        <f>IF(AND(OR(ISBLANK(OI$9),OI$9=0)=FALSE,OI$9=$DM69),1,0)*'4. Formulations'!$N68</f>
        <v>0</v>
      </c>
      <c r="OJ69" s="27">
        <f>IF(AND(OR(ISBLANK(OJ$9),OJ$9=0)=FALSE,OJ$9=$DM69),1,0)*'4. Formulations'!$N68</f>
        <v>0</v>
      </c>
      <c r="OK69" s="27">
        <f>IF(AND(OR(ISBLANK(OK$9),OK$9=0)=FALSE,OK$9=$DM69),1,0)*'4. Formulations'!$N68</f>
        <v>0</v>
      </c>
      <c r="OL69" s="27">
        <f>IF(AND(OR(ISBLANK(OL$9),OL$9=0)=FALSE,OL$9=$DM69),1,0)*'4. Formulations'!$N68</f>
        <v>0</v>
      </c>
      <c r="OM69" s="27"/>
      <c r="ON69" s="27"/>
      <c r="OO69" s="27"/>
      <c r="OQ69" s="27">
        <f>IF(AND(OR(ISBLANK(OQ$9),OQ$9=0)=FALSE,OR(OQ$9='2. Protocols'!$C68,OQ$9='2. Protocols'!$E68,OQ$9='2. Protocols'!$G68)),1,0)*'4. Formulations'!$O68</f>
        <v>0</v>
      </c>
      <c r="OR69" s="27">
        <f>IF(AND(OR(ISBLANK(OR$9),OR$9=0)=FALSE,OR(OR$9='2. Protocols'!$C68,OR$9='2. Protocols'!$E68,OR$9='2. Protocols'!$G68)),1,0)*'4. Formulations'!$O68</f>
        <v>0</v>
      </c>
      <c r="OS69" s="27">
        <f>IF(AND(OR(ISBLANK(OS$9),OS$9=0)=FALSE,OR(OS$9='2. Protocols'!$C68,OS$9='2. Protocols'!$E68,OS$9='2. Protocols'!$G68)),1,0)*'4. Formulations'!$O68</f>
        <v>0</v>
      </c>
      <c r="OT69" s="27">
        <f>IF(AND(OR(ISBLANK(OT$9),OT$9=0)=FALSE,OR(OT$9='2. Protocols'!$C68,OT$9='2. Protocols'!$E68,OT$9='2. Protocols'!$G68)),1,0)*'4. Formulations'!$O68</f>
        <v>0</v>
      </c>
      <c r="OU69" s="27">
        <f>IF(AND(OR(ISBLANK(OU$9),OU$9=0)=FALSE,OR(OU$9='2. Protocols'!$C68,OU$9='2. Protocols'!$E68,OU$9='2. Protocols'!$G68)),1,0)*'4. Formulations'!$O68</f>
        <v>0</v>
      </c>
      <c r="OV69" s="27">
        <f>IF(AND(OR(ISBLANK(OV$9),OV$9=0)=FALSE,OR(OV$9='2. Protocols'!$C68,OV$9='2. Protocols'!$E68,OV$9='2. Protocols'!$G68)),1,0)*'4. Formulations'!$O68</f>
        <v>0</v>
      </c>
      <c r="OW69" s="27">
        <f>IF(AND(OR(ISBLANK(OW$9),OW$9=0)=FALSE,OR(OW$9='2. Protocols'!$C68,OW$9='2. Protocols'!$E68,OW$9='2. Protocols'!$G68)),1,0)*'4. Formulations'!$O68</f>
        <v>0</v>
      </c>
      <c r="OX69" s="27">
        <f>IF(AND(OR(ISBLANK(OX$9),OX$9=0)=FALSE,OR(OX$9='2. Protocols'!$C68,OX$9='2. Protocols'!$E68,OX$9='2. Protocols'!$G68)),1,0)*'4. Formulations'!$O68</f>
        <v>0</v>
      </c>
      <c r="OY69" s="27">
        <f>IF(AND(OR(ISBLANK(OY$9),OY$9=0)=FALSE,OR(OY$9='2. Protocols'!$C68,OY$9='2. Protocols'!$E68,OY$9='2. Protocols'!$G68)),1,0)*'4. Formulations'!$O68</f>
        <v>0</v>
      </c>
      <c r="OZ69" s="27">
        <f>IF(AND(OR(ISBLANK(OZ$9),OZ$9=0)=FALSE,OR(OZ$9='2. Protocols'!$C68,OZ$9='2. Protocols'!$E68,OZ$9='2. Protocols'!$G68)),1,0)*'4. Formulations'!$O68</f>
        <v>0</v>
      </c>
      <c r="PA69" s="27">
        <f>IF(AND(OR(ISBLANK(PA$9),PA$9=0)=FALSE,OR(PA$9='2. Protocols'!$C68,PA$9='2. Protocols'!$E68,PA$9='2. Protocols'!$G68)),1,0)*'4. Formulations'!$O68</f>
        <v>0</v>
      </c>
      <c r="PB69" s="27">
        <f>IF(AND(OR(ISBLANK(PB$9),PB$9=0)=FALSE,OR(PB$9='2. Protocols'!$C68,PB$9='2. Protocols'!$E68,PB$9='2. Protocols'!$G68)),1,0)*'4. Formulations'!$O68</f>
        <v>0</v>
      </c>
      <c r="PC69" s="27">
        <f>IF(AND(OR(ISBLANK(PC$9),PC$9=0)=FALSE,OR(PC$9='2. Protocols'!$C68,PC$9='2. Protocols'!$E68,PC$9='2. Protocols'!$G68)),1,0)*'4. Formulations'!$O68</f>
        <v>0</v>
      </c>
      <c r="PD69" s="27">
        <f>IF(AND(OR(ISBLANK(PD$9),PD$9=0)=FALSE,OR(PD$9='2. Protocols'!$C68,PD$9='2. Protocols'!$E68,PD$9='2. Protocols'!$G68)),1,0)*'4. Formulations'!$O68</f>
        <v>0</v>
      </c>
      <c r="PE69" s="27">
        <f>IF(AND(OR(ISBLANK(PE$9),PE$9=0)=FALSE,OR(PE$9='2. Protocols'!$C68,PE$9='2. Protocols'!$E68,PE$9='2. Protocols'!$G68)),1,0)*'4. Formulations'!$O68</f>
        <v>0</v>
      </c>
      <c r="PF69" s="27">
        <f>IF(AND(OR(ISBLANK(PF$9),PF$9=0)=FALSE,OR(PF$9='2. Protocols'!$C68,PF$9='2. Protocols'!$E68,PF$9='2. Protocols'!$G68)),1,0)*'4. Formulations'!$O68</f>
        <v>0</v>
      </c>
      <c r="PG69" s="27">
        <f>IF(AND(OR(ISBLANK(PG$9),PG$9=0)=FALSE,OR(PG$9='2. Protocols'!$C68,PG$9='2. Protocols'!$E68,PG$9='2. Protocols'!$G68)),1,0)*'4. Formulations'!$O68</f>
        <v>0</v>
      </c>
      <c r="PH69" s="27">
        <f>IF(AND(OR(ISBLANK(PH$9),PH$9=0)=FALSE,OR(PH$9='2. Protocols'!$C68,PH$9='2. Protocols'!$E68,PH$9='2. Protocols'!$G68)),1,0)*'4. Formulations'!$O68</f>
        <v>0</v>
      </c>
      <c r="PI69" s="27">
        <f>IF(AND(OR(ISBLANK(PI$9),PI$9=0)=FALSE,OR(PI$9='2. Protocols'!$C68,PI$9='2. Protocols'!$E68,PI$9='2. Protocols'!$G68)),1,0)*'4. Formulations'!$O68</f>
        <v>0</v>
      </c>
      <c r="PJ69" s="27">
        <f>IF(AND(OR(ISBLANK(PJ$9),PJ$9=0)=FALSE,OR(PJ$9='2. Protocols'!$C68,PJ$9='2. Protocols'!$E68,PJ$9='2. Protocols'!$G68)),1,0)*'4. Formulations'!$O68</f>
        <v>0</v>
      </c>
      <c r="PK69" s="27">
        <f>IF(AND(OR(ISBLANK(PK$9),PK$9=0)=FALSE,OR(PK$9='2. Protocols'!$C68,PK$9='2. Protocols'!$E68,PK$9='2. Protocols'!$G68)),1,0)*'4. Formulations'!$O68</f>
        <v>0</v>
      </c>
      <c r="PL69" s="27">
        <f>IF(AND(OR(ISBLANK(PL$9),PL$9=0)=FALSE,OR(PL$9='2. Protocols'!$C68,PL$9='2. Protocols'!$E68,PL$9='2. Protocols'!$G68)),1,0)*'4. Formulations'!$O68</f>
        <v>0</v>
      </c>
      <c r="PM69" s="27">
        <f>IF(AND(OR(ISBLANK(PM$9),PM$9=0)=FALSE,OR(PM$9='2. Protocols'!$C68,PM$9='2. Protocols'!$E68,PM$9='2. Protocols'!$G68)),1,0)*'4. Formulations'!$O68</f>
        <v>0</v>
      </c>
      <c r="PN69" s="27">
        <f>IF(AND(OR(ISBLANK(PN$9),PN$9=0)=FALSE,OR(PN$9='2. Protocols'!$C68,PN$9='2. Protocols'!$E68,PN$9='2. Protocols'!$G68)),1,0)*'4. Formulations'!$O68</f>
        <v>0</v>
      </c>
      <c r="PO69" s="27">
        <f>IF(AND(OR(ISBLANK(PO$9),PO$9=0)=FALSE,OR(PO$9='2. Protocols'!$C68,PO$9='2. Protocols'!$E68,PO$9='2. Protocols'!$G68)),1,0)*'4. Formulations'!$O68</f>
        <v>0</v>
      </c>
      <c r="PP69" s="27">
        <f>IF(AND(OR(ISBLANK(PP$9),PP$9=0)=FALSE,OR(PP$9='2. Protocols'!$C68,PP$9='2. Protocols'!$E68,PP$9='2. Protocols'!$G68)),1,0)*'4. Formulations'!$O68</f>
        <v>0</v>
      </c>
      <c r="PQ69" s="27">
        <f>IF(AND(OR(ISBLANK(PQ$9),PQ$9=0)=FALSE,OR(PQ$9='2. Protocols'!$C68,PQ$9='2. Protocols'!$E68,PQ$9='2. Protocols'!$G68)),1,0)*'4. Formulations'!$O68</f>
        <v>0</v>
      </c>
      <c r="PR69" s="27">
        <f>IF(AND(OR(ISBLANK(PR$9),PR$9=0)=FALSE,OR(PR$9='2. Protocols'!$C68,PR$9='2. Protocols'!$E68,PR$9='2. Protocols'!$G68)),1,0)*'4. Formulations'!$O68</f>
        <v>0</v>
      </c>
      <c r="PS69" s="27">
        <f>IF(AND(OR(ISBLANK(PS$9),PS$9=0)=FALSE,OR(PS$9='2. Protocols'!$C68,PS$9='2. Protocols'!$E68,PS$9='2. Protocols'!$G68)),1,0)*'4. Formulations'!$O68</f>
        <v>0</v>
      </c>
      <c r="PT69" s="27">
        <f>IF(AND(OR(ISBLANK(PT$9),PT$9=0)=FALSE,OR(PT$9='2. Protocols'!$C68,PT$9='2. Protocols'!$E68,PT$9='2. Protocols'!$G68)),1,0)*'4. Formulations'!$O68</f>
        <v>0</v>
      </c>
      <c r="PU69" s="27">
        <f>IF(AND(OR(ISBLANK(PU$9),PU$9=0)=FALSE,OR(PU$9='2. Protocols'!$C68,PU$9='2. Protocols'!$E68,PU$9='2. Protocols'!$G68)),1,0)*'4. Formulations'!$O68</f>
        <v>0</v>
      </c>
      <c r="PV69" s="27">
        <f>IF(AND(OR(ISBLANK(PV$9),PV$9=0)=FALSE,OR(PV$9='2. Protocols'!$C68,PV$9='2. Protocols'!$E68,PV$9='2. Protocols'!$G68)),1,0)*'4. Formulations'!$O68</f>
        <v>0</v>
      </c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P69" s="27">
        <f>IF(AND(OR(ISBLANK(QP$9),QP$9=0)=FALSE,QP$9=$DL69),1,0)*'4. Formulations'!$P68</f>
        <v>0</v>
      </c>
      <c r="QQ69" s="27">
        <f>IF(AND(OR(ISBLANK(QQ$9),QQ$9=0)=FALSE,QQ$9=$DL69),1,0)*'4. Formulations'!$P68</f>
        <v>0</v>
      </c>
      <c r="QR69" s="27">
        <f>IF(AND(OR(ISBLANK(QR$9),QR$9=0)=FALSE,QR$9=$DL69),1,0)*'4. Formulations'!$P68</f>
        <v>0</v>
      </c>
      <c r="QS69" s="27">
        <f>IF(AND(OR(ISBLANK(QS$9),QS$9=0)=FALSE,QS$9=$DL69),1,0)*'4. Formulations'!$P68</f>
        <v>0</v>
      </c>
      <c r="QT69" s="27">
        <f>IF(AND(OR(ISBLANK(QT$9),QT$9=0)=FALSE,QT$9=$DL69),1,0)*'4. Formulations'!$P68</f>
        <v>0</v>
      </c>
      <c r="QU69" s="27">
        <f>IF(AND(OR(ISBLANK(QU$9),QU$9=0)=FALSE,QU$9=$DL69),1,0)*'4. Formulations'!$P68</f>
        <v>0</v>
      </c>
      <c r="QV69" s="27">
        <f>IF(AND(OR(ISBLANK(QV$9),QV$9=0)=FALSE,QV$9=$DL69),1,0)*'4. Formulations'!$P68</f>
        <v>0</v>
      </c>
      <c r="QW69" s="27">
        <f>IF(AND(OR(ISBLANK(QW$9),QW$9=0)=FALSE,QW$9=$DL69),1,0)*'4. Formulations'!$P68</f>
        <v>0</v>
      </c>
      <c r="QX69" s="27">
        <f>IF(AND(OR(ISBLANK(QX$9),QX$9=0)=FALSE,QX$9=$DL69),1,0)*'4. Formulations'!$P68</f>
        <v>0</v>
      </c>
      <c r="QY69" s="27">
        <f>IF(AND(OR(ISBLANK(QY$9),QY$9=0)=FALSE,QY$9=$DL69),1,0)*'4. Formulations'!$P68</f>
        <v>0</v>
      </c>
      <c r="QZ69" s="27">
        <f>IF(AND(OR(ISBLANK(QZ$9),QZ$9=0)=FALSE,QZ$9=$DL69),1,0)*'4. Formulations'!$P68</f>
        <v>0</v>
      </c>
      <c r="RA69" s="27">
        <f>IF(AND(OR(ISBLANK(RA$9),RA$9=0)=FALSE,RA$9=$DL69),1,0)*'4. Formulations'!$P68</f>
        <v>0</v>
      </c>
      <c r="RB69" s="27">
        <f>IF(AND(OR(ISBLANK(RB$9),RB$9=0)=FALSE,RB$9=$DL69),1,0)*'4. Formulations'!$P68</f>
        <v>0</v>
      </c>
      <c r="RC69" s="27">
        <f>IF(AND(OR(ISBLANK(RC$9),RC$9=0)=FALSE,RC$9=$DL69),1,0)*'4. Formulations'!$P68</f>
        <v>0</v>
      </c>
      <c r="RD69" s="27">
        <f>IF(AND(OR(ISBLANK(RD$9),RD$9=0)=FALSE,RD$9=$DL69),1,0)*'4. Formulations'!$P68</f>
        <v>0</v>
      </c>
      <c r="RE69" s="27">
        <f>IF(AND(OR(ISBLANK(RE$9),RE$9=0)=FALSE,RE$9=$DL69),1,0)*'4. Formulations'!$P68</f>
        <v>0</v>
      </c>
      <c r="RF69" s="27">
        <f>IF(AND(OR(ISBLANK(RF$9),RF$9=0)=FALSE,RF$9=$DL69),1,0)*'4. Formulations'!$P68</f>
        <v>0</v>
      </c>
      <c r="RG69" s="27"/>
      <c r="RH69" s="27"/>
      <c r="RI69" s="27"/>
      <c r="RK69" s="27">
        <f>IF(AND(OR(ISBLANK(RK$9),RK$9=0)=FALSE,SUM($QP69:$RF69)&gt;0,RK$9='2. Protocols'!$G68),1,0)*'4. Formulations'!$P68</f>
        <v>0</v>
      </c>
      <c r="RL69" s="27">
        <f>IF(AND(OR(ISBLANK(RL$9),RL$9=0)=FALSE,SUM($QP69:$RF69)&gt;0,RL$9='2. Protocols'!$G68),1,0)*'4. Formulations'!$P68</f>
        <v>0</v>
      </c>
      <c r="RM69" s="27">
        <f>IF(AND(OR(ISBLANK(RM$9),RM$9=0)=FALSE,SUM($QP69:$RF69)&gt;0,RM$9='2. Protocols'!$G68),1,0)*'4. Formulations'!$P68</f>
        <v>0</v>
      </c>
      <c r="RN69" s="27">
        <f>IF(AND(OR(ISBLANK(RN$9),RN$9=0)=FALSE,SUM($QP69:$RF69)&gt;0,RN$9='2. Protocols'!$G68),1,0)*'4. Formulations'!$P68</f>
        <v>0</v>
      </c>
      <c r="RO69" s="27">
        <f>IF(AND(OR(ISBLANK(RO$9),RO$9=0)=FALSE,SUM($QP69:$RF69)&gt;0,RO$9='2. Protocols'!$G68),1,0)*'4. Formulations'!$P68</f>
        <v>0</v>
      </c>
      <c r="RP69" s="27">
        <f>IF(AND(OR(ISBLANK(RP$9),RP$9=0)=FALSE,SUM($QP69:$RF69)&gt;0,RP$9='2. Protocols'!$G68),1,0)*'4. Formulations'!$P68</f>
        <v>0</v>
      </c>
      <c r="RQ69" s="27">
        <f>IF(AND(OR(ISBLANK(RQ$9),RQ$9=0)=FALSE,SUM($QP69:$RF69)&gt;0,RQ$9='2. Protocols'!$G68),1,0)*'4. Formulations'!$P68</f>
        <v>0</v>
      </c>
      <c r="RR69" s="27">
        <f>IF(AND(OR(ISBLANK(RR$9),RR$9=0)=FALSE,SUM($QP69:$RF69)&gt;0,RR$9='2. Protocols'!$G68),1,0)*'4. Formulations'!$P68</f>
        <v>0</v>
      </c>
      <c r="RS69" s="27">
        <f>IF(AND(OR(ISBLANK(RS$9),RS$9=0)=FALSE,SUM($QP69:$RF69)&gt;0,RS$9='2. Protocols'!$G68),1,0)*'4. Formulations'!$P68</f>
        <v>0</v>
      </c>
      <c r="RT69" s="27">
        <f>IF(AND(OR(ISBLANK(RT$9),RT$9=0)=FALSE,SUM($QP69:$RF69)&gt;0,RT$9='2. Protocols'!$G68),1,0)*'4. Formulations'!$P68</f>
        <v>0</v>
      </c>
      <c r="RU69" s="27">
        <f>IF(AND(OR(ISBLANK(RU$9),RU$9=0)=FALSE,SUM($QP69:$RF69)&gt;0,RU$9='2. Protocols'!$G68),1,0)*'4. Formulations'!$P68</f>
        <v>0</v>
      </c>
      <c r="RV69" s="27">
        <f>IF(AND(OR(ISBLANK(RV$9),RV$9=0)=FALSE,SUM($QP69:$RF69)&gt;0,RV$9='2. Protocols'!$G68),1,0)*'4. Formulations'!$P68</f>
        <v>0</v>
      </c>
      <c r="RW69" s="27">
        <f>IF(AND(OR(ISBLANK(RW$9),RW$9=0)=FALSE,SUM($QP69:$RF69)&gt;0,RW$9='2. Protocols'!$G68),1,0)*'4. Formulations'!$P68</f>
        <v>0</v>
      </c>
      <c r="RX69" s="27">
        <f>IF(AND(OR(ISBLANK(RX$9),RX$9=0)=FALSE,SUM($QP69:$RF69)&gt;0,RX$9='2. Protocols'!$G68),1,0)*'4. Formulations'!$P68</f>
        <v>0</v>
      </c>
      <c r="RY69" s="27">
        <f>IF(AND(OR(ISBLANK(RY$9),RY$9=0)=FALSE,SUM($QP69:$RF69)&gt;0,RY$9='2. Protocols'!$G68),1,0)*'4. Formulations'!$P68</f>
        <v>0</v>
      </c>
      <c r="RZ69" s="27">
        <f>IF(AND(OR(ISBLANK(RZ$9),RZ$9=0)=FALSE,SUM($QP69:$RF69)&gt;0,RZ$9='2. Protocols'!$G68),1,0)*'4. Formulations'!$P68</f>
        <v>0</v>
      </c>
      <c r="SA69" s="27">
        <f>IF(AND(OR(ISBLANK(SA$9),SA$9=0)=FALSE,SUM($QP69:$RF69)&gt;0,SA$9='2. Protocols'!$G68),1,0)*'4. Formulations'!$P68</f>
        <v>0</v>
      </c>
      <c r="SB69" s="27">
        <f>IF(AND(OR(ISBLANK(SB$9),SB$9=0)=FALSE,SUM($QP69:$RF69)&gt;0,SB$9='2. Protocols'!$G68),1,0)*'4. Formulations'!$P68</f>
        <v>0</v>
      </c>
      <c r="SC69" s="27">
        <f>IF(AND(OR(ISBLANK(SC$9),SC$9=0)=FALSE,SUM($QP69:$RF69)&gt;0,SC$9='2. Protocols'!$G68),1,0)*'4. Formulations'!$P68</f>
        <v>0</v>
      </c>
      <c r="SD69" s="27">
        <f>IF(AND(OR(ISBLANK(SD$9),SD$9=0)=FALSE,SUM($QP69:$RF69)&gt;0,SD$9='2. Protocols'!$G68),1,0)*'4. Formulations'!$P68</f>
        <v>0</v>
      </c>
      <c r="SE69" s="27">
        <f>IF(AND(OR(ISBLANK(SE$9),SE$9=0)=FALSE,SUM($QP69:$RF69)&gt;0,SE$9='2. Protocols'!$G68),1,0)*'4. Formulations'!$P68</f>
        <v>0</v>
      </c>
      <c r="SF69" s="27">
        <f>IF(AND(OR(ISBLANK(SF$9),SF$9=0)=FALSE,SUM($QP69:$RF69)&gt;0,SF$9='2. Protocols'!$G68),1,0)*'4. Formulations'!$P68</f>
        <v>0</v>
      </c>
      <c r="SG69" s="27">
        <f>IF(AND(OR(ISBLANK(SG$9),SG$9=0)=FALSE,SUM($QP69:$RF69)&gt;0,SG$9='2. Protocols'!$G68),1,0)*'4. Formulations'!$P68</f>
        <v>0</v>
      </c>
      <c r="SH69" s="27">
        <f>IF(AND(OR(ISBLANK(SH$9),SH$9=0)=FALSE,SUM($QP69:$RF69)&gt;0,SH$9='2. Protocols'!$G68),1,0)*'4. Formulations'!$P68</f>
        <v>0</v>
      </c>
      <c r="SI69" s="27">
        <f>IF(AND(OR(ISBLANK(SI$9),SI$9=0)=FALSE,SUM($QP69:$RF69)&gt;0,SI$9='2. Protocols'!$G68),1,0)*'4. Formulations'!$P68</f>
        <v>0</v>
      </c>
      <c r="SJ69" s="27">
        <f>IF(AND(OR(ISBLANK(SJ$9),SJ$9=0)=FALSE,SUM($QP69:$RF69)&gt;0,SJ$9='2. Protocols'!$G68),1,0)*'4. Formulations'!$P68</f>
        <v>0</v>
      </c>
      <c r="SK69" s="27">
        <f>IF(AND(OR(ISBLANK(SK$9),SK$9=0)=FALSE,SUM($QP69:$RF69)&gt;0,SK$9='2. Protocols'!$G68),1,0)*'4. Formulations'!$P68</f>
        <v>0</v>
      </c>
      <c r="SL69" s="27">
        <f>IF(AND(OR(ISBLANK(SL$9),SL$9=0)=FALSE,SUM($QP69:$RF69)&gt;0,SL$9='2. Protocols'!$G68),1,0)*'4. Formulations'!$P68</f>
        <v>0</v>
      </c>
      <c r="SM69" s="27">
        <f>IF(AND(OR(ISBLANK(SM$9),SM$9=0)=FALSE,SUM($QP69:$RF69)&gt;0,SM$9='2. Protocols'!$G68),1,0)*'4. Formulations'!$P68</f>
        <v>0</v>
      </c>
      <c r="SN69" s="27">
        <f>IF(AND(OR(ISBLANK(SN$9),SN$9=0)=FALSE,SUM($QP69:$RF69)&gt;0,SN$9='2. Protocols'!$G68),1,0)*'4. Formulations'!$P68</f>
        <v>0</v>
      </c>
      <c r="SO69" s="27">
        <f>IF(AND(OR(ISBLANK(SO$9),SO$9=0)=FALSE,SUM($QP69:$RF69)&gt;0,SO$9='2. Protocols'!$G68),1,0)*'4. Formulations'!$P68</f>
        <v>0</v>
      </c>
      <c r="SP69" s="27">
        <f>IF(AND(OR(ISBLANK(SP$9),SP$9=0)=FALSE,SUM($QP69:$RF69)&gt;0,SP$9='2. Protocols'!$G68),1,0)*'4. Formulations'!$P68</f>
        <v>0</v>
      </c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J69" s="27">
        <f>IF(AND(OR(ISBLANK(TJ$9),TJ$9=0)=FALSE,TJ$9=$DM69),1,0)*'4. Formulations'!$Q68</f>
        <v>0</v>
      </c>
      <c r="TK69" s="27">
        <f>IF(AND(OR(ISBLANK(TK$9),TK$9=0)=FALSE,TK$9=$DM69),1,0)*'4. Formulations'!$Q68</f>
        <v>0</v>
      </c>
      <c r="TL69" s="27">
        <f>IF(AND(OR(ISBLANK(TL$9),TL$9=0)=FALSE,TL$9=$DM69),1,0)*'4. Formulations'!$Q68</f>
        <v>0</v>
      </c>
      <c r="TM69" s="27">
        <f>IF(AND(OR(ISBLANK(TM$9),TM$9=0)=FALSE,TM$9=$DM69),1,0)*'4. Formulations'!$Q68</f>
        <v>0</v>
      </c>
      <c r="TN69" s="27">
        <f>IF(AND(OR(ISBLANK(TN$9),TN$9=0)=FALSE,TN$9=$DM69),1,0)*'4. Formulations'!$Q68</f>
        <v>0</v>
      </c>
      <c r="TO69" s="27">
        <f>IF(AND(OR(ISBLANK(TO$9),TO$9=0)=FALSE,TO$9=$DM69),1,0)*'4. Formulations'!$Q68</f>
        <v>0</v>
      </c>
      <c r="TP69" s="27">
        <f>IF(AND(OR(ISBLANK(TP$9),TP$9=0)=FALSE,TP$9=$DM69),1,0)*'4. Formulations'!$Q68</f>
        <v>0</v>
      </c>
      <c r="TQ69" s="27">
        <f>IF(AND(OR(ISBLANK(TQ$9),TQ$9=0)=FALSE,TQ$9=$DM69),1,0)*'4. Formulations'!$Q68</f>
        <v>0</v>
      </c>
      <c r="TR69" s="27">
        <f>IF(AND(OR(ISBLANK(TR$9),TR$9=0)=FALSE,TR$9=$DM69),1,0)*'4. Formulations'!$Q68</f>
        <v>0</v>
      </c>
      <c r="TS69" s="27">
        <f>IF(AND(OR(ISBLANK(TS$9),TS$9=0)=FALSE,TS$9=$DM69),1,0)*'4. Formulations'!$Q68</f>
        <v>0</v>
      </c>
      <c r="TT69" s="27">
        <f>IF(AND(OR(ISBLANK(TT$9),TT$9=0)=FALSE,TT$9=$DM69),1,0)*'4. Formulations'!$Q68</f>
        <v>0</v>
      </c>
      <c r="TU69" s="27">
        <f>IF(AND(OR(ISBLANK(TU$9),TU$9=0)=FALSE,TU$9=$DM69),1,0)*'4. Formulations'!$Q68</f>
        <v>0</v>
      </c>
      <c r="TV69" s="27">
        <f>IF(AND(OR(ISBLANK(TV$9),TV$9=0)=FALSE,TV$9=$DM69),1,0)*'4. Formulations'!$Q68</f>
        <v>0</v>
      </c>
      <c r="TW69" s="27">
        <f>IF(AND(OR(ISBLANK(TW$9),TW$9=0)=FALSE,TW$9=$DM69),1,0)*'4. Formulations'!$Q68</f>
        <v>0</v>
      </c>
      <c r="TX69" s="27">
        <f>IF(AND(OR(ISBLANK(TX$9),TX$9=0)=FALSE,TX$9=$DM69),1,0)*'4. Formulations'!$Q68</f>
        <v>0</v>
      </c>
      <c r="TY69" s="27">
        <f>IF(AND(OR(ISBLANK(TY$9),TY$9=0)=FALSE,TY$9=$DM69),1,0)*'4. Formulations'!$Q68</f>
        <v>0</v>
      </c>
      <c r="TZ69" s="27">
        <f>IF(AND(OR(ISBLANK(TZ$9),TZ$9=0)=FALSE,TZ$9=$DM69),1,0)*'4. Formulations'!$Q68</f>
        <v>0</v>
      </c>
      <c r="UA69" s="27"/>
      <c r="UB69" s="27"/>
      <c r="UC69" s="27"/>
    </row>
    <row r="70" spans="2:549" ht="15" hidden="1" outlineLevel="1" x14ac:dyDescent="0.25">
      <c r="B70" s="2"/>
      <c r="C70" s="75" t="str">
        <f>IF('2. Protocols'!C69&amp;"+"&amp;'2. Protocols'!E69&amp;"+"&amp;'2. Protocols'!G69="++","",'2. Protocols'!C69&amp;"+"&amp;'2. Protocols'!E69&amp;"+"&amp;'2. Protocols'!G69)</f>
        <v/>
      </c>
      <c r="D70" s="7"/>
      <c r="E70" s="8"/>
      <c r="G70" s="72">
        <f>'2. Protocols'!J69*'1. General Inputs'!$L$13</f>
        <v>0</v>
      </c>
      <c r="H70" s="72" t="e">
        <f>MAX(G70*(1+'1. General Inputs'!$BA$23+HLOOKUP(H$7,'1. General Inputs'!$BC$17:$BE$19,ROWS('1. General Inputs'!$BA$17:$BA$19),0))+(H$76*'2. Protocols'!$O69)+'3. ARV Substitutions'!L92,0)</f>
        <v>#VALUE!</v>
      </c>
      <c r="I70" s="72" t="e">
        <f>MAX(H70*(1+'1. General Inputs'!$BA$23+HLOOKUP(I$7,'1. General Inputs'!$BC$17:$BE$19,ROWS('1. General Inputs'!$BA$17:$BA$19),0))+(I$76*'2. Protocols'!$O69)+'3. ARV Substitutions'!M92,0)</f>
        <v>#VALUE!</v>
      </c>
      <c r="J70" s="72" t="e">
        <f>MAX(I70*(1+'1. General Inputs'!$BA$23+HLOOKUP(J$7,'1. General Inputs'!$BC$17:$BE$19,ROWS('1. General Inputs'!$BA$17:$BA$19),0))+(J$76*'2. Protocols'!$O69)+'3. ARV Substitutions'!N92,0)</f>
        <v>#VALUE!</v>
      </c>
      <c r="K70" s="72" t="e">
        <f>MAX(J70*(1+'1. General Inputs'!$BA$23+HLOOKUP(K$7,'1. General Inputs'!$BC$17:$BE$19,ROWS('1. General Inputs'!$BA$17:$BA$19),0))+(K$76*'2. Protocols'!$O69)+'3. ARV Substitutions'!O92,0)</f>
        <v>#VALUE!</v>
      </c>
      <c r="L70" s="72" t="e">
        <f>MAX(K70*(1+'1. General Inputs'!$BA$23+HLOOKUP(L$7,'1. General Inputs'!$BC$17:$BE$19,ROWS('1. General Inputs'!$BA$17:$BA$19),0))+(L$76*'2. Protocols'!$O69)+'3. ARV Substitutions'!P92,0)</f>
        <v>#VALUE!</v>
      </c>
      <c r="M70" s="72" t="e">
        <f>MAX(L70*(1+'1. General Inputs'!$BA$23+HLOOKUP(M$7,'1. General Inputs'!$BC$17:$BE$19,ROWS('1. General Inputs'!$BA$17:$BA$19),0))+(M$76*'2. Protocols'!$O69)+'3. ARV Substitutions'!Q92,0)</f>
        <v>#VALUE!</v>
      </c>
      <c r="N70" s="72" t="e">
        <f>MAX(M70*(1+'1. General Inputs'!$BA$23+HLOOKUP(N$7,'1. General Inputs'!$BC$17:$BE$19,ROWS('1. General Inputs'!$BA$17:$BA$19),0))+(N$76*'2. Protocols'!$O69)+'3. ARV Substitutions'!R92,0)</f>
        <v>#VALUE!</v>
      </c>
      <c r="O70" s="72" t="e">
        <f>MAX(N70*(1+'1. General Inputs'!$BA$23+HLOOKUP(O$7,'1. General Inputs'!$BC$17:$BE$19,ROWS('1. General Inputs'!$BA$17:$BA$19),0))+(O$76*'2. Protocols'!$O69)+'3. ARV Substitutions'!S92,0)</f>
        <v>#VALUE!</v>
      </c>
      <c r="P70" s="72" t="e">
        <f>MAX(O70*(1+'1. General Inputs'!$BA$23+HLOOKUP(P$7,'1. General Inputs'!$BC$17:$BE$19,ROWS('1. General Inputs'!$BA$17:$BA$19),0))+(P$76*'2. Protocols'!$O69)+'3. ARV Substitutions'!T92,0)</f>
        <v>#VALUE!</v>
      </c>
      <c r="Q70" s="72" t="e">
        <f>MAX(P70*(1+'1. General Inputs'!$BA$23+HLOOKUP(Q$7,'1. General Inputs'!$BC$17:$BE$19,ROWS('1. General Inputs'!$BA$17:$BA$19),0))+(Q$76*'2. Protocols'!$O69)+'3. ARV Substitutions'!U92,0)</f>
        <v>#VALUE!</v>
      </c>
      <c r="R70" s="72" t="e">
        <f>MAX(Q70*(1+'1. General Inputs'!$BA$23+HLOOKUP(R$7,'1. General Inputs'!$BC$17:$BE$19,ROWS('1. General Inputs'!$BA$17:$BA$19),0))+(R$76*'2. Protocols'!$O69)+'3. ARV Substitutions'!V92,0)</f>
        <v>#VALUE!</v>
      </c>
      <c r="S70" s="72" t="e">
        <f>MAX(R70*(1+'1. General Inputs'!$BA$23+HLOOKUP(S$7,'1. General Inputs'!$BC$17:$BE$19,ROWS('1. General Inputs'!$BA$17:$BA$19),0))+(S$76*'2. Protocols'!$O69)+'3. ARV Substitutions'!W92,0)</f>
        <v>#VALUE!</v>
      </c>
      <c r="T70" s="72" t="e">
        <f>MAX(S70*(1+'1. General Inputs'!$BA$23+HLOOKUP(T$7,'1. General Inputs'!$BC$17:$BE$19,ROWS('1. General Inputs'!$BA$17:$BA$19),0))+(T$76*'2. Protocols'!$O69)+'3. ARV Substitutions'!X92,0)</f>
        <v>#VALUE!</v>
      </c>
      <c r="U70" s="72" t="e">
        <f>MAX(T70*(1+'1. General Inputs'!$BA$23+HLOOKUP(U$7,'1. General Inputs'!$BC$17:$BE$19,ROWS('1. General Inputs'!$BA$17:$BA$19),0))+(U$76*'2. Protocols'!$O69)+'3. ARV Substitutions'!Y92,0)</f>
        <v>#VALUE!</v>
      </c>
      <c r="V70" s="72" t="e">
        <f>MAX(U70*(1+'1. General Inputs'!$BA$23+HLOOKUP(V$7,'1. General Inputs'!$BC$17:$BE$19,ROWS('1. General Inputs'!$BA$17:$BA$19),0))+(V$76*'2. Protocols'!$O69)+'3. ARV Substitutions'!Z92,0)</f>
        <v>#VALUE!</v>
      </c>
      <c r="W70" s="72" t="e">
        <f>MAX(V70*(1+'1. General Inputs'!$BA$23+HLOOKUP(W$7,'1. General Inputs'!$BC$17:$BE$19,ROWS('1. General Inputs'!$BA$17:$BA$19),0))+(W$76*'2. Protocols'!$O69)+'3. ARV Substitutions'!AA92,0)</f>
        <v>#VALUE!</v>
      </c>
      <c r="X70" s="72" t="e">
        <f>MAX(W70*(1+'1. General Inputs'!$BA$23+HLOOKUP(X$7,'1. General Inputs'!$BC$17:$BE$19,ROWS('1. General Inputs'!$BA$17:$BA$19),0))+(X$76*'2. Protocols'!$O69)+'3. ARV Substitutions'!AB92,0)</f>
        <v>#VALUE!</v>
      </c>
      <c r="Y70" s="72" t="e">
        <f>MAX(X70*(1+'1. General Inputs'!$BA$23+HLOOKUP(Y$7,'1. General Inputs'!$BC$17:$BE$19,ROWS('1. General Inputs'!$BA$17:$BA$19),0))+(Y$76*'2. Protocols'!$O69)+'3. ARV Substitutions'!AC92,0)</f>
        <v>#VALUE!</v>
      </c>
      <c r="Z70" s="72" t="e">
        <f>MAX(Y70*(1+'1. General Inputs'!$BA$23+HLOOKUP(Z$7,'1. General Inputs'!$BC$17:$BE$19,ROWS('1. General Inputs'!$BA$17:$BA$19),0))+(Z$76*'2. Protocols'!$O69)+'3. ARV Substitutions'!AD92,0)</f>
        <v>#VALUE!</v>
      </c>
      <c r="AA70" s="72" t="e">
        <f>MAX(Z70*(1+'1. General Inputs'!$BA$23+HLOOKUP(AA$7,'1. General Inputs'!$BC$17:$BE$19,ROWS('1. General Inputs'!$BA$17:$BA$19),0))+(AA$76*'2. Protocols'!$O69)+'3. ARV Substitutions'!AE92,0)</f>
        <v>#VALUE!</v>
      </c>
      <c r="AB70" s="72" t="e">
        <f>MAX(AA70*(1+'1. General Inputs'!$BA$23+HLOOKUP(AB$7,'1. General Inputs'!$BC$17:$BE$19,ROWS('1. General Inputs'!$BA$17:$BA$19),0))+(AB$76*'2. Protocols'!$O69)+'3. ARV Substitutions'!AF92,0)</f>
        <v>#VALUE!</v>
      </c>
      <c r="AC70" s="72" t="e">
        <f>MAX(AB70*(1+'1. General Inputs'!$BA$23+HLOOKUP(AC$7,'1. General Inputs'!$BC$17:$BE$19,ROWS('1. General Inputs'!$BA$17:$BA$19),0))+(AC$76*'2. Protocols'!$O69)+'3. ARV Substitutions'!AG92,0)</f>
        <v>#VALUE!</v>
      </c>
      <c r="AD70" s="72" t="e">
        <f>MAX(AC70*(1+'1. General Inputs'!$BA$23+HLOOKUP(AD$7,'1. General Inputs'!$BC$17:$BE$19,ROWS('1. General Inputs'!$BA$17:$BA$19),0))+(AD$76*'2. Protocols'!$O69)+'3. ARV Substitutions'!AH92,0)</f>
        <v>#VALUE!</v>
      </c>
      <c r="AE70" s="72" t="e">
        <f>MAX(AD70*(1+'1. General Inputs'!$BA$23+HLOOKUP(AE$7,'1. General Inputs'!$BC$17:$BE$19,ROWS('1. General Inputs'!$BA$17:$BA$19),0))+(AE$76*'2. Protocols'!$O69)+'3. ARV Substitutions'!AI92,0)</f>
        <v>#VALUE!</v>
      </c>
      <c r="AF70" s="72" t="e">
        <f>MAX(AE70*(1+'1. General Inputs'!$BA$23+HLOOKUP(AF$7,'1. General Inputs'!$BC$17:$BE$19,ROWS('1. General Inputs'!$BA$17:$BA$19),0))+(AF$76*'2. Protocols'!$O69)+'3. ARV Substitutions'!AJ92,0)</f>
        <v>#VALUE!</v>
      </c>
      <c r="AG70" s="72" t="e">
        <f>MAX(AF70*(1+'1. General Inputs'!$BA$23+HLOOKUP(AG$7,'1. General Inputs'!$BC$17:$BE$19,ROWS('1. General Inputs'!$BA$17:$BA$19),0))+(AG$76*'2. Protocols'!$O69)+'3. ARV Substitutions'!AK92,0)</f>
        <v>#VALUE!</v>
      </c>
      <c r="AH70" s="72" t="e">
        <f>MAX(AG70*(1+'1. General Inputs'!$BA$23+HLOOKUP(AH$7,'1. General Inputs'!$BC$17:$BE$19,ROWS('1. General Inputs'!$BA$17:$BA$19),0))+(AH$76*'2. Protocols'!$O69)+'3. ARV Substitutions'!AL92,0)</f>
        <v>#VALUE!</v>
      </c>
      <c r="AI70" s="72" t="e">
        <f>MAX(AH70*(1+'1. General Inputs'!$BA$23+HLOOKUP(AI$7,'1. General Inputs'!$BC$17:$BE$19,ROWS('1. General Inputs'!$BA$17:$BA$19),0))+(AI$76*'2. Protocols'!$O69)+'3. ARV Substitutions'!AM92,0)</f>
        <v>#VALUE!</v>
      </c>
      <c r="AJ70" s="72" t="e">
        <f>MAX(AI70*(1+'1. General Inputs'!$BA$23+HLOOKUP(AJ$7,'1. General Inputs'!$BC$17:$BE$19,ROWS('1. General Inputs'!$BA$17:$BA$19),0))+(AJ$76*'2. Protocols'!$O69)+'3. ARV Substitutions'!AN92,0)</f>
        <v>#VALUE!</v>
      </c>
      <c r="AK70" s="72" t="e">
        <f>MAX(AJ70*(1+'1. General Inputs'!$BA$23+HLOOKUP(AK$7,'1. General Inputs'!$BC$17:$BE$19,ROWS('1. General Inputs'!$BA$17:$BA$19),0))+(AK$76*'2. Protocols'!$O69)+'3. ARV Substitutions'!AO92,0)</f>
        <v>#VALUE!</v>
      </c>
      <c r="AL70" s="72" t="e">
        <f>MAX(AK70*(1+'1. General Inputs'!$BA$23+HLOOKUP(AL$7,'1. General Inputs'!$BC$17:$BE$19,ROWS('1. General Inputs'!$BA$17:$BA$19),0))+(AL$76*'2. Protocols'!$O69)+'3. ARV Substitutions'!AP92,0)</f>
        <v>#VALUE!</v>
      </c>
      <c r="AM70" s="72" t="e">
        <f>MAX(AL70*(1+'1. General Inputs'!$BA$23+HLOOKUP(AM$7,'1. General Inputs'!$BC$17:$BE$19,ROWS('1. General Inputs'!$BA$17:$BA$19),0))+(AM$76*'2. Protocols'!$O69)+'3. ARV Substitutions'!AQ92,0)</f>
        <v>#VALUE!</v>
      </c>
      <c r="AN70" s="72" t="e">
        <f>MAX(AM70*(1+'1. General Inputs'!$BA$23+HLOOKUP(AN$7,'1. General Inputs'!$BC$17:$BE$19,ROWS('1. General Inputs'!$BA$17:$BA$19),0))+(AN$76*'2. Protocols'!$O69)+'3. ARV Substitutions'!AR92,0)</f>
        <v>#VALUE!</v>
      </c>
      <c r="AO70" s="72" t="e">
        <f>MAX(AN70*(1+'1. General Inputs'!$BA$23+HLOOKUP(AO$7,'1. General Inputs'!$BC$17:$BE$19,ROWS('1. General Inputs'!$BA$17:$BA$19),0))+(AO$76*'2. Protocols'!$O69)+'3. ARV Substitutions'!AS92,0)</f>
        <v>#VALUE!</v>
      </c>
      <c r="AP70" s="72" t="e">
        <f>MAX(AO70*(1+'1. General Inputs'!$BA$23+HLOOKUP(AP$7,'1. General Inputs'!$BC$17:$BE$19,ROWS('1. General Inputs'!$BA$17:$BA$19),0))+(AP$76*'2. Protocols'!$O69)+'3. ARV Substitutions'!AT92,0)</f>
        <v>#VALUE!</v>
      </c>
      <c r="AQ70" s="72" t="e">
        <f>MAX(AP70*(1+'1. General Inputs'!$BA$23+HLOOKUP(AQ$7,'1. General Inputs'!$BC$17:$BE$19,ROWS('1. General Inputs'!$BA$17:$BA$19),0))+(AQ$76*'2. Protocols'!$O69)+'3. ARV Substitutions'!AU92,0)</f>
        <v>#VALUE!</v>
      </c>
      <c r="CA70" s="51" t="e">
        <f t="shared" si="68"/>
        <v>#VALUE!</v>
      </c>
      <c r="CB70" s="51" t="e">
        <f t="shared" si="69"/>
        <v>#VALUE!</v>
      </c>
      <c r="CC70" s="51" t="e">
        <f t="shared" si="70"/>
        <v>#VALUE!</v>
      </c>
      <c r="CD70" s="51" t="e">
        <f t="shared" si="71"/>
        <v>#VALUE!</v>
      </c>
      <c r="CE70" s="51" t="e">
        <f t="shared" si="103"/>
        <v>#VALUE!</v>
      </c>
      <c r="CF70" s="51" t="e">
        <f t="shared" si="72"/>
        <v>#VALUE!</v>
      </c>
      <c r="CG70" s="51" t="e">
        <f t="shared" si="73"/>
        <v>#VALUE!</v>
      </c>
      <c r="CH70" s="51" t="e">
        <f t="shared" si="74"/>
        <v>#VALUE!</v>
      </c>
      <c r="CI70" s="51" t="e">
        <f t="shared" si="75"/>
        <v>#VALUE!</v>
      </c>
      <c r="CJ70" s="51" t="e">
        <f t="shared" si="76"/>
        <v>#VALUE!</v>
      </c>
      <c r="CK70" s="51" t="e">
        <f t="shared" si="77"/>
        <v>#VALUE!</v>
      </c>
      <c r="CL70" s="51" t="e">
        <f t="shared" si="78"/>
        <v>#VALUE!</v>
      </c>
      <c r="CM70" s="51" t="e">
        <f t="shared" si="79"/>
        <v>#VALUE!</v>
      </c>
      <c r="CN70" s="51" t="e">
        <f t="shared" si="80"/>
        <v>#VALUE!</v>
      </c>
      <c r="CO70" s="51" t="e">
        <f t="shared" si="81"/>
        <v>#VALUE!</v>
      </c>
      <c r="CP70" s="51" t="e">
        <f t="shared" si="82"/>
        <v>#VALUE!</v>
      </c>
      <c r="CQ70" s="51" t="e">
        <f t="shared" si="83"/>
        <v>#VALUE!</v>
      </c>
      <c r="CR70" s="51" t="e">
        <f t="shared" si="84"/>
        <v>#VALUE!</v>
      </c>
      <c r="CS70" s="51" t="e">
        <f t="shared" si="85"/>
        <v>#VALUE!</v>
      </c>
      <c r="CT70" s="51" t="e">
        <f t="shared" si="86"/>
        <v>#VALUE!</v>
      </c>
      <c r="CU70" s="51" t="e">
        <f t="shared" si="87"/>
        <v>#VALUE!</v>
      </c>
      <c r="CV70" s="51" t="e">
        <f t="shared" si="88"/>
        <v>#VALUE!</v>
      </c>
      <c r="CW70" s="51" t="e">
        <f t="shared" si="89"/>
        <v>#VALUE!</v>
      </c>
      <c r="CX70" s="51" t="e">
        <f t="shared" si="90"/>
        <v>#VALUE!</v>
      </c>
      <c r="CY70" s="51" t="e">
        <f t="shared" si="91"/>
        <v>#VALUE!</v>
      </c>
      <c r="CZ70" s="51" t="e">
        <f t="shared" si="92"/>
        <v>#VALUE!</v>
      </c>
      <c r="DA70" s="51" t="e">
        <f t="shared" si="93"/>
        <v>#VALUE!</v>
      </c>
      <c r="DB70" s="51" t="e">
        <f t="shared" si="94"/>
        <v>#VALUE!</v>
      </c>
      <c r="DC70" s="51" t="e">
        <f t="shared" si="95"/>
        <v>#VALUE!</v>
      </c>
      <c r="DD70" s="51" t="e">
        <f t="shared" si="96"/>
        <v>#VALUE!</v>
      </c>
      <c r="DE70" s="51" t="e">
        <f t="shared" si="97"/>
        <v>#VALUE!</v>
      </c>
      <c r="DF70" s="51" t="e">
        <f t="shared" si="98"/>
        <v>#VALUE!</v>
      </c>
      <c r="DG70" s="51" t="e">
        <f t="shared" si="99"/>
        <v>#VALUE!</v>
      </c>
      <c r="DH70" s="51" t="e">
        <f t="shared" si="100"/>
        <v>#VALUE!</v>
      </c>
      <c r="DI70" s="51" t="e">
        <f t="shared" si="101"/>
        <v>#VALUE!</v>
      </c>
      <c r="DJ70" s="51" t="e">
        <f t="shared" si="102"/>
        <v>#VALUE!</v>
      </c>
      <c r="DL70" s="21" t="str">
        <f>CONCATENATE('2. Protocols'!C69, '2. Protocols'!D69, '2. Protocols'!E69)</f>
        <v>+</v>
      </c>
      <c r="DM70" s="21" t="str">
        <f>CONCATENATE('2. Protocols'!C69, '2. Protocols'!D69, '2. Protocols'!E69, '2. Protocols'!F69, '2. Protocols'!G69,)</f>
        <v>++</v>
      </c>
      <c r="DO70" s="27">
        <f>IF(AND(OR(ISBLANK(DO$9),DO$9=0)=FALSE,OR(DO$9='2. Protocols'!$C69,DO$9='2. Protocols'!$E69,DO$9='2. Protocols'!$G69)),1,0)*'4. Formulations'!$I69</f>
        <v>0</v>
      </c>
      <c r="DP70" s="27">
        <f>IF(AND(OR(ISBLANK(DP$9),DP$9=0)=FALSE,OR(DP$9='2. Protocols'!$C69,DP$9='2. Protocols'!$E69,DP$9='2. Protocols'!$G69)),1,0)*'4. Formulations'!$I69</f>
        <v>0</v>
      </c>
      <c r="DQ70" s="27">
        <f>IF(AND(OR(ISBLANK(DQ$9),DQ$9=0)=FALSE,OR(DQ$9='2. Protocols'!$C69,DQ$9='2. Protocols'!$E69,DQ$9='2. Protocols'!$G69)),1,0)*'4. Formulations'!$I69</f>
        <v>0</v>
      </c>
      <c r="DR70" s="27">
        <f>IF(AND(OR(ISBLANK(DR$9),DR$9=0)=FALSE,OR(DR$9='2. Protocols'!$C69,DR$9='2. Protocols'!$E69,DR$9='2. Protocols'!$G69)),1,0)*'4. Formulations'!$I69</f>
        <v>0</v>
      </c>
      <c r="DS70" s="27">
        <f>IF(AND(OR(ISBLANK(DS$9),DS$9=0)=FALSE,OR(DS$9='2. Protocols'!$C69,DS$9='2. Protocols'!$E69,DS$9='2. Protocols'!$G69)),1,0)*'4. Formulations'!$I69</f>
        <v>0</v>
      </c>
      <c r="DT70" s="27">
        <f>IF(AND(OR(ISBLANK(DT$9),DT$9=0)=FALSE,OR(DT$9='2. Protocols'!$C69,DT$9='2. Protocols'!$E69,DT$9='2. Protocols'!$G69)),1,0)*'4. Formulations'!$I69</f>
        <v>0</v>
      </c>
      <c r="DU70" s="27">
        <f>IF(AND(OR(ISBLANK(DU$9),DU$9=0)=FALSE,OR(DU$9='2. Protocols'!$C69,DU$9='2. Protocols'!$E69,DU$9='2. Protocols'!$G69)),1,0)*'4. Formulations'!$I69</f>
        <v>0</v>
      </c>
      <c r="DV70" s="27">
        <f>IF(AND(OR(ISBLANK(DV$9),DV$9=0)=FALSE,OR(DV$9='2. Protocols'!$C69,DV$9='2. Protocols'!$E69,DV$9='2. Protocols'!$G69)),1,0)*'4. Formulations'!$I69</f>
        <v>0</v>
      </c>
      <c r="DW70" s="27">
        <f>IF(AND(OR(ISBLANK(DW$9),DW$9=0)=FALSE,OR(DW$9='2. Protocols'!$C69,DW$9='2. Protocols'!$E69,DW$9='2. Protocols'!$G69)),1,0)*'4. Formulations'!$I69</f>
        <v>0</v>
      </c>
      <c r="DX70" s="27">
        <f>IF(AND(OR(ISBLANK(DX$9),DX$9=0)=FALSE,OR(DX$9='2. Protocols'!$C69,DX$9='2. Protocols'!$E69,DX$9='2. Protocols'!$G69)),1,0)*'4. Formulations'!$I69</f>
        <v>0</v>
      </c>
      <c r="DY70" s="27">
        <f>IF(AND(OR(ISBLANK(DY$9),DY$9=0)=FALSE,OR(DY$9='2. Protocols'!$C69,DY$9='2. Protocols'!$E69,DY$9='2. Protocols'!$G69)),1,0)*'4. Formulations'!$I69</f>
        <v>0</v>
      </c>
      <c r="DZ70" s="27">
        <f>IF(AND(OR(ISBLANK(DZ$9),DZ$9=0)=FALSE,OR(DZ$9='2. Protocols'!$C69,DZ$9='2. Protocols'!$E69,DZ$9='2. Protocols'!$G69)),1,0)*'4. Formulations'!$I69</f>
        <v>0</v>
      </c>
      <c r="EA70" s="27">
        <f>IF(AND(OR(ISBLANK(EA$9),EA$9=0)=FALSE,OR(EA$9='2. Protocols'!$C69,EA$9='2. Protocols'!$E69,EA$9='2. Protocols'!$G69)),1,0)*'4. Formulations'!$I69</f>
        <v>0</v>
      </c>
      <c r="EB70" s="27">
        <f>IF(AND(OR(ISBLANK(EB$9),EB$9=0)=FALSE,OR(EB$9='2. Protocols'!$C69,EB$9='2. Protocols'!$E69,EB$9='2. Protocols'!$G69)),1,0)*'4. Formulations'!$I69</f>
        <v>0</v>
      </c>
      <c r="EC70" s="27">
        <f>IF(AND(OR(ISBLANK(EC$9),EC$9=0)=FALSE,OR(EC$9='2. Protocols'!$C69,EC$9='2. Protocols'!$E69,EC$9='2. Protocols'!$G69)),1,0)*'4. Formulations'!$I69</f>
        <v>0</v>
      </c>
      <c r="ED70" s="27">
        <f>IF(AND(OR(ISBLANK(ED$9),ED$9=0)=FALSE,OR(ED$9='2. Protocols'!$C69,ED$9='2. Protocols'!$E69,ED$9='2. Protocols'!$G69)),1,0)*'4. Formulations'!$I69</f>
        <v>0</v>
      </c>
      <c r="EE70" s="27">
        <f>IF(AND(OR(ISBLANK(EE$9),EE$9=0)=FALSE,OR(EE$9='2. Protocols'!$C69,EE$9='2. Protocols'!$E69,EE$9='2. Protocols'!$G69)),1,0)*'4. Formulations'!$I69</f>
        <v>0</v>
      </c>
      <c r="EF70" s="27">
        <f>IF(AND(OR(ISBLANK(EF$9),EF$9=0)=FALSE,OR(EF$9='2. Protocols'!$C69,EF$9='2. Protocols'!$E69,EF$9='2. Protocols'!$G69)),1,0)*'4. Formulations'!$I69</f>
        <v>0</v>
      </c>
      <c r="EG70" s="27">
        <f>IF(AND(OR(ISBLANK(EG$9),EG$9=0)=FALSE,OR(EG$9='2. Protocols'!$C69,EG$9='2. Protocols'!$E69,EG$9='2. Protocols'!$G69)),1,0)*'4. Formulations'!$I69</f>
        <v>0</v>
      </c>
      <c r="EH70" s="27">
        <f>IF(AND(OR(ISBLANK(EH$9),EH$9=0)=FALSE,OR(EH$9='2. Protocols'!$C69,EH$9='2. Protocols'!$E69,EH$9='2. Protocols'!$G69)),1,0)*'4. Formulations'!$I69</f>
        <v>0</v>
      </c>
      <c r="EI70" s="27">
        <f>IF(AND(OR(ISBLANK(EI$9),EI$9=0)=FALSE,OR(EI$9='2. Protocols'!$C69,EI$9='2. Protocols'!$E69,EI$9='2. Protocols'!$G69)),1,0)*'4. Formulations'!$I69</f>
        <v>0</v>
      </c>
      <c r="EJ70" s="27">
        <f>IF(AND(OR(ISBLANK(EJ$9),EJ$9=0)=FALSE,OR(EJ$9='2. Protocols'!$C69,EJ$9='2. Protocols'!$E69,EJ$9='2. Protocols'!$G69)),1,0)*'4. Formulations'!$I69</f>
        <v>0</v>
      </c>
      <c r="EK70" s="27">
        <f>IF(AND(OR(ISBLANK(EK$9),EK$9=0)=FALSE,OR(EK$9='2. Protocols'!$C69,EK$9='2. Protocols'!$E69,EK$9='2. Protocols'!$G69)),1,0)*'4. Formulations'!$I69</f>
        <v>0</v>
      </c>
      <c r="EL70" s="27">
        <f>IF(AND(OR(ISBLANK(EL$9),EL$9=0)=FALSE,OR(EL$9='2. Protocols'!$C69,EL$9='2. Protocols'!$E69,EL$9='2. Protocols'!$G69)),1,0)*'4. Formulations'!$I69</f>
        <v>0</v>
      </c>
      <c r="EM70" s="27">
        <f>IF(AND(OR(ISBLANK(EM$9),EM$9=0)=FALSE,OR(EM$9='2. Protocols'!$C69,EM$9='2. Protocols'!$E69,EM$9='2. Protocols'!$G69)),1,0)*'4. Formulations'!$I69</f>
        <v>0</v>
      </c>
      <c r="EN70" s="27">
        <f>IF(AND(OR(ISBLANK(EN$9),EN$9=0)=FALSE,OR(EN$9='2. Protocols'!$C69,EN$9='2. Protocols'!$E69,EN$9='2. Protocols'!$G69)),1,0)*'4. Formulations'!$I69</f>
        <v>0</v>
      </c>
      <c r="EO70" s="27">
        <f>IF(AND(OR(ISBLANK(EO$9),EO$9=0)=FALSE,OR(EO$9='2. Protocols'!$C69,EO$9='2. Protocols'!$E69,EO$9='2. Protocols'!$G69)),1,0)*'4. Formulations'!$I69</f>
        <v>0</v>
      </c>
      <c r="EP70" s="27">
        <f>IF(AND(OR(ISBLANK(EP$9),EP$9=0)=FALSE,OR(EP$9='2. Protocols'!$C69,EP$9='2. Protocols'!$E69,EP$9='2. Protocols'!$G69)),1,0)*'4. Formulations'!$I69</f>
        <v>0</v>
      </c>
      <c r="EQ70" s="27">
        <f>IF(AND(OR(ISBLANK(EQ$9),EQ$9=0)=FALSE,OR(EQ$9='2. Protocols'!$C69,EQ$9='2. Protocols'!$E69,EQ$9='2. Protocols'!$G69)),1,0)*'4. Formulations'!$I69</f>
        <v>0</v>
      </c>
      <c r="ER70" s="27">
        <f>IF(AND(OR(ISBLANK(ER$9),ER$9=0)=FALSE,OR(ER$9='2. Protocols'!$C69,ER$9='2. Protocols'!$E69,ER$9='2. Protocols'!$G69)),1,0)*'4. Formulations'!$I69</f>
        <v>0</v>
      </c>
      <c r="ES70" s="27">
        <f>IF(AND(OR(ISBLANK(ES$9),ES$9=0)=FALSE,OR(ES$9='2. Protocols'!$C69,ES$9='2. Protocols'!$E69,ES$9='2. Protocols'!$G69)),1,0)*'4. Formulations'!$I69</f>
        <v>0</v>
      </c>
      <c r="ET70" s="27">
        <f>IF(AND(OR(ISBLANK(ET$9),ET$9=0)=FALSE,OR(ET$9='2. Protocols'!$C69,ET$9='2. Protocols'!$E69,ET$9='2. Protocols'!$G69)),1,0)*'4. Formulations'!$I69</f>
        <v>0</v>
      </c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N70" s="27">
        <f>IF(AND(OR(ISBLANK(FN$9),FN$9=0)=FALSE,FN$9=$DL70),1,0)*'4. Formulations'!$J69</f>
        <v>0</v>
      </c>
      <c r="FO70" s="27">
        <f>IF(AND(OR(ISBLANK(FO$9),FO$9=0)=FALSE,FO$9=$DL70),1,0)*'4. Formulations'!$J69</f>
        <v>0</v>
      </c>
      <c r="FP70" s="27">
        <f>IF(AND(OR(ISBLANK(FP$9),FP$9=0)=FALSE,FP$9=$DL70),1,0)*'4. Formulations'!$J69</f>
        <v>0</v>
      </c>
      <c r="FQ70" s="27">
        <f>IF(AND(OR(ISBLANK(FQ$9),FQ$9=0)=FALSE,FQ$9=$DL70),1,0)*'4. Formulations'!$J69</f>
        <v>0</v>
      </c>
      <c r="FR70" s="27">
        <f>IF(AND(OR(ISBLANK(FR$9),FR$9=0)=FALSE,FR$9=$DL70),1,0)*'4. Formulations'!$J69</f>
        <v>0</v>
      </c>
      <c r="FS70" s="27">
        <f>IF(AND(OR(ISBLANK(FS$9),FS$9=0)=FALSE,FS$9=$DL70),1,0)*'4. Formulations'!$J69</f>
        <v>0</v>
      </c>
      <c r="FT70" s="27">
        <f>IF(AND(OR(ISBLANK(FT$9),FT$9=0)=FALSE,FT$9=$DL70),1,0)*'4. Formulations'!$J69</f>
        <v>0</v>
      </c>
      <c r="FU70" s="27">
        <f>IF(AND(OR(ISBLANK(FU$9),FU$9=0)=FALSE,FU$9=$DL70),1,0)*'4. Formulations'!$J69</f>
        <v>0</v>
      </c>
      <c r="FV70" s="27">
        <f>IF(AND(OR(ISBLANK(FV$9),FV$9=0)=FALSE,FV$9=$DL70),1,0)*'4. Formulations'!$J69</f>
        <v>0</v>
      </c>
      <c r="FW70" s="27">
        <f>IF(AND(OR(ISBLANK(FW$9),FW$9=0)=FALSE,FW$9=$DL70),1,0)*'4. Formulations'!$J69</f>
        <v>0</v>
      </c>
      <c r="FX70" s="27">
        <f>IF(AND(OR(ISBLANK(FX$9),FX$9=0)=FALSE,FX$9=$DL70),1,0)*'4. Formulations'!$J69</f>
        <v>0</v>
      </c>
      <c r="FY70" s="27">
        <f>IF(AND(OR(ISBLANK(FY$9),FY$9=0)=FALSE,FY$9=$DL70),1,0)*'4. Formulations'!$J69</f>
        <v>0</v>
      </c>
      <c r="FZ70" s="27">
        <f>IF(AND(OR(ISBLANK(FZ$9),FZ$9=0)=FALSE,FZ$9=$DL70),1,0)*'4. Formulations'!$J69</f>
        <v>0</v>
      </c>
      <c r="GA70" s="27">
        <f>IF(AND(OR(ISBLANK(GA$9),GA$9=0)=FALSE,GA$9=$DL70),1,0)*'4. Formulations'!$J69</f>
        <v>0</v>
      </c>
      <c r="GB70" s="27">
        <f>IF(AND(OR(ISBLANK(GB$9),GB$9=0)=FALSE,GB$9=$DL70),1,0)*'4. Formulations'!$J69</f>
        <v>0</v>
      </c>
      <c r="GC70" s="27">
        <f>IF(AND(OR(ISBLANK(GC$9),GC$9=0)=FALSE,GC$9=$DL70),1,0)*'4. Formulations'!$J69</f>
        <v>0</v>
      </c>
      <c r="GD70" s="27">
        <f>IF(AND(OR(ISBLANK(GD$9),GD$9=0)=FALSE,GD$9=$DL70),1,0)*'4. Formulations'!$J69</f>
        <v>0</v>
      </c>
      <c r="GE70" s="27"/>
      <c r="GF70" s="27"/>
      <c r="GG70" s="27"/>
      <c r="GI70" s="27">
        <f>IF(AND(OR(ISBLANK(GI$9),GI$9=0)=FALSE,SUM($FN70:$GD70)&gt;0,GI$9='2. Protocols'!$G69),1,0)*'4. Formulations'!$J69</f>
        <v>0</v>
      </c>
      <c r="GJ70" s="27">
        <f>IF(AND(OR(ISBLANK(GJ$9),GJ$9=0)=FALSE,SUM($FN70:$GD70)&gt;0,GJ$9='2. Protocols'!$G69),1,0)*'4. Formulations'!$J69</f>
        <v>0</v>
      </c>
      <c r="GK70" s="27">
        <f>IF(AND(OR(ISBLANK(GK$9),GK$9=0)=FALSE,SUM($FN70:$GD70)&gt;0,GK$9='2. Protocols'!$G69),1,0)*'4. Formulations'!$J69</f>
        <v>0</v>
      </c>
      <c r="GL70" s="27">
        <f>IF(AND(OR(ISBLANK(GL$9),GL$9=0)=FALSE,SUM($FN70:$GD70)&gt;0,GL$9='2. Protocols'!$G69),1,0)*'4. Formulations'!$J69</f>
        <v>0</v>
      </c>
      <c r="GM70" s="27">
        <f>IF(AND(OR(ISBLANK(GM$9),GM$9=0)=FALSE,SUM($FN70:$GD70)&gt;0,GM$9='2. Protocols'!$G69),1,0)*'4. Formulations'!$J69</f>
        <v>0</v>
      </c>
      <c r="GN70" s="27">
        <f>IF(AND(OR(ISBLANK(GN$9),GN$9=0)=FALSE,SUM($FN70:$GD70)&gt;0,GN$9='2. Protocols'!$G69),1,0)*'4. Formulations'!$J69</f>
        <v>0</v>
      </c>
      <c r="GO70" s="27">
        <f>IF(AND(OR(ISBLANK(GO$9),GO$9=0)=FALSE,SUM($FN70:$GD70)&gt;0,GO$9='2. Protocols'!$G69),1,0)*'4. Formulations'!$J69</f>
        <v>0</v>
      </c>
      <c r="GP70" s="27">
        <f>IF(AND(OR(ISBLANK(GP$9),GP$9=0)=FALSE,SUM($FN70:$GD70)&gt;0,GP$9='2. Protocols'!$G69),1,0)*'4. Formulations'!$J69</f>
        <v>0</v>
      </c>
      <c r="GQ70" s="27">
        <f>IF(AND(OR(ISBLANK(GQ$9),GQ$9=0)=FALSE,SUM($FN70:$GD70)&gt;0,GQ$9='2. Protocols'!$G69),1,0)*'4. Formulations'!$J69</f>
        <v>0</v>
      </c>
      <c r="GR70" s="27">
        <f>IF(AND(OR(ISBLANK(GR$9),GR$9=0)=FALSE,SUM($FN70:$GD70)&gt;0,GR$9='2. Protocols'!$G69),1,0)*'4. Formulations'!$J69</f>
        <v>0</v>
      </c>
      <c r="GS70" s="27">
        <f>IF(AND(OR(ISBLANK(GS$9),GS$9=0)=FALSE,SUM($FN70:$GD70)&gt;0,GS$9='2. Protocols'!$G69),1,0)*'4. Formulations'!$J69</f>
        <v>0</v>
      </c>
      <c r="GT70" s="27">
        <f>IF(AND(OR(ISBLANK(GT$9),GT$9=0)=FALSE,SUM($FN70:$GD70)&gt;0,GT$9='2. Protocols'!$G69),1,0)*'4. Formulations'!$J69</f>
        <v>0</v>
      </c>
      <c r="GU70" s="27">
        <f>IF(AND(OR(ISBLANK(GU$9),GU$9=0)=FALSE,SUM($FN70:$GD70)&gt;0,GU$9='2. Protocols'!$G69),1,0)*'4. Formulations'!$J69</f>
        <v>0</v>
      </c>
      <c r="GV70" s="27">
        <f>IF(AND(OR(ISBLANK(GV$9),GV$9=0)=FALSE,SUM($FN70:$GD70)&gt;0,GV$9='2. Protocols'!$G69),1,0)*'4. Formulations'!$J69</f>
        <v>0</v>
      </c>
      <c r="GW70" s="27">
        <f>IF(AND(OR(ISBLANK(GW$9),GW$9=0)=FALSE,SUM($FN70:$GD70)&gt;0,GW$9='2. Protocols'!$G69),1,0)*'4. Formulations'!$J69</f>
        <v>0</v>
      </c>
      <c r="GX70" s="27">
        <f>IF(AND(OR(ISBLANK(GX$9),GX$9=0)=FALSE,SUM($FN70:$GD70)&gt;0,GX$9='2. Protocols'!$G69),1,0)*'4. Formulations'!$J69</f>
        <v>0</v>
      </c>
      <c r="GY70" s="27">
        <f>IF(AND(OR(ISBLANK(GY$9),GY$9=0)=FALSE,SUM($FN70:$GD70)&gt;0,GY$9='2. Protocols'!$G69),1,0)*'4. Formulations'!$J69</f>
        <v>0</v>
      </c>
      <c r="GZ70" s="27">
        <f>IF(AND(OR(ISBLANK(GZ$9),GZ$9=0)=FALSE,SUM($FN70:$GD70)&gt;0,GZ$9='2. Protocols'!$G69),1,0)*'4. Formulations'!$J69</f>
        <v>0</v>
      </c>
      <c r="HA70" s="27">
        <f>IF(AND(OR(ISBLANK(HA$9),HA$9=0)=FALSE,SUM($FN70:$GD70)&gt;0,HA$9='2. Protocols'!$G69),1,0)*'4. Formulations'!$J69</f>
        <v>0</v>
      </c>
      <c r="HB70" s="27">
        <f>IF(AND(OR(ISBLANK(HB$9),HB$9=0)=FALSE,SUM($FN70:$GD70)&gt;0,HB$9='2. Protocols'!$G69),1,0)*'4. Formulations'!$J69</f>
        <v>0</v>
      </c>
      <c r="HC70" s="27">
        <f>IF(AND(OR(ISBLANK(HC$9),HC$9=0)=FALSE,SUM($FN70:$GD70)&gt;0,HC$9='2. Protocols'!$G69),1,0)*'4. Formulations'!$J69</f>
        <v>0</v>
      </c>
      <c r="HD70" s="27">
        <f>IF(AND(OR(ISBLANK(HD$9),HD$9=0)=FALSE,SUM($FN70:$GD70)&gt;0,HD$9='2. Protocols'!$G69),1,0)*'4. Formulations'!$J69</f>
        <v>0</v>
      </c>
      <c r="HE70" s="27">
        <f>IF(AND(OR(ISBLANK(HE$9),HE$9=0)=FALSE,SUM($FN70:$GD70)&gt;0,HE$9='2. Protocols'!$G69),1,0)*'4. Formulations'!$J69</f>
        <v>0</v>
      </c>
      <c r="HF70" s="27">
        <f>IF(AND(OR(ISBLANK(HF$9),HF$9=0)=FALSE,SUM($FN70:$GD70)&gt;0,HF$9='2. Protocols'!$G69),1,0)*'4. Formulations'!$J69</f>
        <v>0</v>
      </c>
      <c r="HG70" s="27">
        <f>IF(AND(OR(ISBLANK(HG$9),HG$9=0)=FALSE,SUM($FN70:$GD70)&gt;0,HG$9='2. Protocols'!$G69),1,0)*'4. Formulations'!$J69</f>
        <v>0</v>
      </c>
      <c r="HH70" s="27">
        <f>IF(AND(OR(ISBLANK(HH$9),HH$9=0)=FALSE,SUM($FN70:$GD70)&gt;0,HH$9='2. Protocols'!$G69),1,0)*'4. Formulations'!$J69</f>
        <v>0</v>
      </c>
      <c r="HI70" s="27">
        <f>IF(AND(OR(ISBLANK(HI$9),HI$9=0)=FALSE,SUM($FN70:$GD70)&gt;0,HI$9='2. Protocols'!$G69),1,0)*'4. Formulations'!$J69</f>
        <v>0</v>
      </c>
      <c r="HJ70" s="27">
        <f>IF(AND(OR(ISBLANK(HJ$9),HJ$9=0)=FALSE,SUM($FN70:$GD70)&gt;0,HJ$9='2. Protocols'!$G69),1,0)*'4. Formulations'!$J69</f>
        <v>0</v>
      </c>
      <c r="HK70" s="27">
        <f>IF(AND(OR(ISBLANK(HK$9),HK$9=0)=FALSE,SUM($FN70:$GD70)&gt;0,HK$9='2. Protocols'!$G69),1,0)*'4. Formulations'!$J69</f>
        <v>0</v>
      </c>
      <c r="HL70" s="27">
        <f>IF(AND(OR(ISBLANK(HL$9),HL$9=0)=FALSE,SUM($FN70:$GD70)&gt;0,HL$9='2. Protocols'!$G69),1,0)*'4. Formulations'!$J69</f>
        <v>0</v>
      </c>
      <c r="HM70" s="27">
        <f>IF(AND(OR(ISBLANK(HM$9),HM$9=0)=FALSE,SUM($FN70:$GD70)&gt;0,HM$9='2. Protocols'!$G69),1,0)*'4. Formulations'!$J69</f>
        <v>0</v>
      </c>
      <c r="HN70" s="27">
        <f>IF(AND(OR(ISBLANK(HN$9),HN$9=0)=FALSE,SUM($FN70:$GD70)&gt;0,HN$9='2. Protocols'!$G69),1,0)*'4. Formulations'!$J69</f>
        <v>0</v>
      </c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H70" s="27">
        <f>IF(AND(OR(ISBLANK(GI$9),GI$9=0)=FALSE,IH$9=$DM70),1,0)*'4. Formulations'!$K69</f>
        <v>0</v>
      </c>
      <c r="II70" s="27">
        <f>IF(AND(OR(ISBLANK(GJ$9),GJ$9=0)=FALSE,II$9=$DM70),1,0)*'4. Formulations'!$K69</f>
        <v>0</v>
      </c>
      <c r="IJ70" s="27">
        <f>IF(AND(OR(ISBLANK(GK$9),GK$9=0)=FALSE,IJ$9=$DM70),1,0)*'4. Formulations'!$K69</f>
        <v>0</v>
      </c>
      <c r="IK70" s="27">
        <f>IF(AND(OR(ISBLANK(GL$9),GL$9=0)=FALSE,IK$9=$DM70),1,0)*'4. Formulations'!$K69</f>
        <v>0</v>
      </c>
      <c r="IL70" s="27">
        <f>IF(AND(OR(ISBLANK(GM$9),GM$9=0)=FALSE,IL$9=$DM70),1,0)*'4. Formulations'!$K69</f>
        <v>0</v>
      </c>
      <c r="IM70" s="27">
        <f>IF(AND(OR(ISBLANK(GN$9),GN$9=0)=FALSE,IM$9=$DM70),1,0)*'4. Formulations'!$K69</f>
        <v>0</v>
      </c>
      <c r="IN70" s="27">
        <f>IF(AND(OR(ISBLANK(GO$9),GO$9=0)=FALSE,IN$9=$DM70),1,0)*'4. Formulations'!$K69</f>
        <v>0</v>
      </c>
      <c r="IO70" s="27">
        <f>IF(AND(OR(ISBLANK(GP$9),GP$9=0)=FALSE,IO$9=$DM70),1,0)*'4. Formulations'!$K69</f>
        <v>0</v>
      </c>
      <c r="IP70" s="27">
        <f>IF(AND(OR(ISBLANK(GQ$9),GQ$9=0)=FALSE,IP$9=$DM70),1,0)*'4. Formulations'!$K69</f>
        <v>0</v>
      </c>
      <c r="IQ70" s="27">
        <f>IF(AND(OR(ISBLANK(GR$9),GR$9=0)=FALSE,IQ$9=$DM70),1,0)*'4. Formulations'!$K69</f>
        <v>0</v>
      </c>
      <c r="IR70" s="27">
        <f>IF(AND(OR(ISBLANK(GS$9),GS$9=0)=FALSE,IR$9=$DM70),1,0)*'4. Formulations'!$K69</f>
        <v>0</v>
      </c>
      <c r="IS70" s="27">
        <f>IF(AND(OR(ISBLANK(GO$9),GO$9=0)=FALSE,IS$9=$DM70),1,0)*'4. Formulations'!$K69</f>
        <v>0</v>
      </c>
      <c r="IT70" s="27">
        <f>IF(AND(OR(ISBLANK(GP$9),GP$9=0)=FALSE,IT$9=$DM70),1,0)*'4. Formulations'!$K69</f>
        <v>0</v>
      </c>
      <c r="IU70" s="27">
        <f>IF(AND(OR(ISBLANK(GQ$9),GQ$9=0)=FALSE,IU$9=$DM70),1,0)*'4. Formulations'!$K69</f>
        <v>0</v>
      </c>
      <c r="IV70" s="27"/>
      <c r="IW70" s="27"/>
      <c r="IX70" s="27"/>
      <c r="IY70" s="27"/>
      <c r="IZ70" s="27"/>
      <c r="JA70" s="27"/>
      <c r="JC70" s="27">
        <f>IF(AND(OR(ISBLANK(JC$9),JC$9=0)=FALSE,OR(JC$9='2. Protocols'!$C69,JC$9='2. Protocols'!$E69,JC$9='2. Protocols'!$G69)),1,0)*'4. Formulations'!$L69</f>
        <v>0</v>
      </c>
      <c r="JD70" s="27">
        <f>IF(AND(OR(ISBLANK(JD$9),JD$9=0)=FALSE,OR(JD$9='2. Protocols'!$C69,JD$9='2. Protocols'!$E69,JD$9='2. Protocols'!$G69)),1,0)*'4. Formulations'!$L69</f>
        <v>0</v>
      </c>
      <c r="JE70" s="27">
        <f>IF(AND(OR(ISBLANK(JE$9),JE$9=0)=FALSE,OR(JE$9='2. Protocols'!$C69,JE$9='2. Protocols'!$E69,JE$9='2. Protocols'!$G69)),1,0)*'4. Formulations'!$L69</f>
        <v>0</v>
      </c>
      <c r="JF70" s="27">
        <f>IF(AND(OR(ISBLANK(JF$9),JF$9=0)=FALSE,OR(JF$9='2. Protocols'!$C69,JF$9='2. Protocols'!$E69,JF$9='2. Protocols'!$G69)),1,0)*'4. Formulations'!$L69</f>
        <v>0</v>
      </c>
      <c r="JG70" s="27">
        <f>IF(AND(OR(ISBLANK(JG$9),JG$9=0)=FALSE,OR(JG$9='2. Protocols'!$C69,JG$9='2. Protocols'!$E69,JG$9='2. Protocols'!$G69)),1,0)*'4. Formulations'!$L69</f>
        <v>0</v>
      </c>
      <c r="JH70" s="27">
        <f>IF(AND(OR(ISBLANK(JH$9),JH$9=0)=FALSE,OR(JH$9='2. Protocols'!$C69,JH$9='2. Protocols'!$E69,JH$9='2. Protocols'!$G69)),1,0)*'4. Formulations'!$L69</f>
        <v>0</v>
      </c>
      <c r="JI70" s="27">
        <f>IF(AND(OR(ISBLANK(JI$9),JI$9=0)=FALSE,OR(JI$9='2. Protocols'!$C69,JI$9='2. Protocols'!$E69,JI$9='2. Protocols'!$G69)),1,0)*'4. Formulations'!$L69</f>
        <v>0</v>
      </c>
      <c r="JJ70" s="27">
        <f>IF(AND(OR(ISBLANK(JJ$9),JJ$9=0)=FALSE,OR(JJ$9='2. Protocols'!$C69,JJ$9='2. Protocols'!$E69,JJ$9='2. Protocols'!$G69)),1,0)*'4. Formulations'!$L69</f>
        <v>0</v>
      </c>
      <c r="JK70" s="27">
        <f>IF(AND(OR(ISBLANK(JK$9),JK$9=0)=FALSE,OR(JK$9='2. Protocols'!$C69,JK$9='2. Protocols'!$E69,JK$9='2. Protocols'!$G69)),1,0)*'4. Formulations'!$L69</f>
        <v>0</v>
      </c>
      <c r="JL70" s="27">
        <f>IF(AND(OR(ISBLANK(JL$9),JL$9=0)=FALSE,OR(JL$9='2. Protocols'!$C69,JL$9='2. Protocols'!$E69,JL$9='2. Protocols'!$G69)),1,0)*'4. Formulations'!$L69</f>
        <v>0</v>
      </c>
      <c r="JM70" s="27">
        <f>IF(AND(OR(ISBLANK(JM$9),JM$9=0)=FALSE,OR(JM$9='2. Protocols'!$C69,JM$9='2. Protocols'!$E69,JM$9='2. Protocols'!$G69)),1,0)*'4. Formulations'!$L69</f>
        <v>0</v>
      </c>
      <c r="JN70" s="27">
        <f>IF(AND(OR(ISBLANK(JN$9),JN$9=0)=FALSE,OR(JN$9='2. Protocols'!$C69,JN$9='2. Protocols'!$E69,JN$9='2. Protocols'!$G69)),1,0)*'4. Formulations'!$L69</f>
        <v>0</v>
      </c>
      <c r="JO70" s="27">
        <f>IF(AND(OR(ISBLANK(JO$9),JO$9=0)=FALSE,OR(JO$9='2. Protocols'!$C69,JO$9='2. Protocols'!$E69,JO$9='2. Protocols'!$G69)),1,0)*'4. Formulations'!$L69</f>
        <v>0</v>
      </c>
      <c r="JP70" s="27">
        <f>IF(AND(OR(ISBLANK(JP$9),JP$9=0)=FALSE,OR(JP$9='2. Protocols'!$C69,JP$9='2. Protocols'!$E69,JP$9='2. Protocols'!$G69)),1,0)*'4. Formulations'!$L69</f>
        <v>0</v>
      </c>
      <c r="JQ70" s="27">
        <f>IF(AND(OR(ISBLANK(JQ$9),JQ$9=0)=FALSE,OR(JQ$9='2. Protocols'!$C69,JQ$9='2. Protocols'!$E69,JQ$9='2. Protocols'!$G69)),1,0)*'4. Formulations'!$L69</f>
        <v>0</v>
      </c>
      <c r="JR70" s="27">
        <f>IF(AND(OR(ISBLANK(JR$9),JR$9=0)=FALSE,OR(JR$9='2. Protocols'!$C69,JR$9='2. Protocols'!$E69,JR$9='2. Protocols'!$G69)),1,0)*'4. Formulations'!$L69</f>
        <v>0</v>
      </c>
      <c r="JS70" s="27">
        <f>IF(AND(OR(ISBLANK(JS$9),JS$9=0)=FALSE,OR(JS$9='2. Protocols'!$C69,JS$9='2. Protocols'!$E69,JS$9='2. Protocols'!$G69)),1,0)*'4. Formulations'!$L69</f>
        <v>0</v>
      </c>
      <c r="JT70" s="27">
        <f>IF(AND(OR(ISBLANK(JT$9),JT$9=0)=FALSE,OR(JT$9='2. Protocols'!$C69,JT$9='2. Protocols'!$E69,JT$9='2. Protocols'!$G69)),1,0)*'4. Formulations'!$L69</f>
        <v>0</v>
      </c>
      <c r="JU70" s="27">
        <f>IF(AND(OR(ISBLANK(JU$9),JU$9=0)=FALSE,OR(JU$9='2. Protocols'!$C69,JU$9='2. Protocols'!$E69,JU$9='2. Protocols'!$G69)),1,0)*'4. Formulations'!$L69</f>
        <v>0</v>
      </c>
      <c r="JV70" s="27">
        <f>IF(AND(OR(ISBLANK(JV$9),JV$9=0)=FALSE,OR(JV$9='2. Protocols'!$C69,JV$9='2. Protocols'!$E69,JV$9='2. Protocols'!$G69)),1,0)*'4. Formulations'!$L69</f>
        <v>0</v>
      </c>
      <c r="JW70" s="27">
        <f>IF(AND(OR(ISBLANK(JW$9),JW$9=0)=FALSE,OR(JW$9='2. Protocols'!$C69,JW$9='2. Protocols'!$E69,JW$9='2. Protocols'!$G69)),1,0)*'4. Formulations'!$L69</f>
        <v>0</v>
      </c>
      <c r="JX70" s="27">
        <f>IF(AND(OR(ISBLANK(JX$9),JX$9=0)=FALSE,OR(JX$9='2. Protocols'!$C69,JX$9='2. Protocols'!$E69,JX$9='2. Protocols'!$G69)),1,0)*'4. Formulations'!$L69</f>
        <v>0</v>
      </c>
      <c r="JY70" s="27">
        <f>IF(AND(OR(ISBLANK(JY$9),JY$9=0)=FALSE,OR(JY$9='2. Protocols'!$C69,JY$9='2. Protocols'!$E69,JY$9='2. Protocols'!$G69)),1,0)*'4. Formulations'!$L69</f>
        <v>0</v>
      </c>
      <c r="JZ70" s="27">
        <f>IF(AND(OR(ISBLANK(JZ$9),JZ$9=0)=FALSE,OR(JZ$9='2. Protocols'!$C69,JZ$9='2. Protocols'!$E69,JZ$9='2. Protocols'!$G69)),1,0)*'4. Formulations'!$L69</f>
        <v>0</v>
      </c>
      <c r="KA70" s="27">
        <f>IF(AND(OR(ISBLANK(KA$9),KA$9=0)=FALSE,OR(KA$9='2. Protocols'!$C69,KA$9='2. Protocols'!$E69,KA$9='2. Protocols'!$G69)),1,0)*'4. Formulations'!$L69</f>
        <v>0</v>
      </c>
      <c r="KB70" s="27">
        <f>IF(AND(OR(ISBLANK(KB$9),KB$9=0)=FALSE,OR(KB$9='2. Protocols'!$C69,KB$9='2. Protocols'!$E69,KB$9='2. Protocols'!$G69)),1,0)*'4. Formulations'!$L69</f>
        <v>0</v>
      </c>
      <c r="KC70" s="27">
        <f>IF(AND(OR(ISBLANK(KC$9),KC$9=0)=FALSE,OR(KC$9='2. Protocols'!$C69,KC$9='2. Protocols'!$E69,KC$9='2. Protocols'!$G69)),1,0)*'4. Formulations'!$L69</f>
        <v>0</v>
      </c>
      <c r="KD70" s="27">
        <f>IF(AND(OR(ISBLANK(KD$9),KD$9=0)=FALSE,OR(KD$9='2. Protocols'!$C69,KD$9='2. Protocols'!$E69,KD$9='2. Protocols'!$G69)),1,0)*'4. Formulations'!$L69</f>
        <v>0</v>
      </c>
      <c r="KE70" s="27">
        <f>IF(AND(OR(ISBLANK(KE$9),KE$9=0)=FALSE,OR(KE$9='2. Protocols'!$C69,KE$9='2. Protocols'!$E69,KE$9='2. Protocols'!$G69)),1,0)*'4. Formulations'!$L69</f>
        <v>0</v>
      </c>
      <c r="KF70" s="27">
        <f>IF(AND(OR(ISBLANK(KF$9),KF$9=0)=FALSE,OR(KF$9='2. Protocols'!$C69,KF$9='2. Protocols'!$E69,KF$9='2. Protocols'!$G69)),1,0)*'4. Formulations'!$L69</f>
        <v>0</v>
      </c>
      <c r="KG70" s="27">
        <f>IF(AND(OR(ISBLANK(KG$9),KG$9=0)=FALSE,OR(KG$9='2. Protocols'!$C69,KG$9='2. Protocols'!$E69,KG$9='2. Protocols'!$G69)),1,0)*'4. Formulations'!$L69</f>
        <v>0</v>
      </c>
      <c r="KH70" s="27">
        <f>IF(AND(OR(ISBLANK(KH$9),KH$9=0)=FALSE,OR(KH$9='2. Protocols'!$C69,KH$9='2. Protocols'!$E69,KH$9='2. Protocols'!$G69)),1,0)*'4. Formulations'!$L69</f>
        <v>0</v>
      </c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B70" s="27">
        <f>IF(AND(OR(ISBLANK(LB$9),LB$9=0)=FALSE,LB$9=$DL70),1,0)*'4. Formulations'!$M69</f>
        <v>0</v>
      </c>
      <c r="LC70" s="27">
        <f>IF(AND(OR(ISBLANK(LC$9),LC$9=0)=FALSE,LC$9=$DL70),1,0)*'4. Formulations'!$M69</f>
        <v>0</v>
      </c>
      <c r="LD70" s="27">
        <f>IF(AND(OR(ISBLANK(LD$9),LD$9=0)=FALSE,LD$9=$DL70),1,0)*'4. Formulations'!$M69</f>
        <v>0</v>
      </c>
      <c r="LE70" s="27">
        <f>IF(AND(OR(ISBLANK(LE$9),LE$9=0)=FALSE,LE$9=$DL70),1,0)*'4. Formulations'!$M69</f>
        <v>0</v>
      </c>
      <c r="LF70" s="27">
        <f>IF(AND(OR(ISBLANK(LF$9),LF$9=0)=FALSE,LF$9=$DL70),1,0)*'4. Formulations'!$M69</f>
        <v>0</v>
      </c>
      <c r="LG70" s="27">
        <f>IF(AND(OR(ISBLANK(LG$9),LG$9=0)=FALSE,LG$9=$DL70),1,0)*'4. Formulations'!$M69</f>
        <v>0</v>
      </c>
      <c r="LH70" s="27">
        <f>IF(AND(OR(ISBLANK(LH$9),LH$9=0)=FALSE,LH$9=$DL70),1,0)*'4. Formulations'!$M69</f>
        <v>0</v>
      </c>
      <c r="LI70" s="27">
        <f>IF(AND(OR(ISBLANK(LI$9),LI$9=0)=FALSE,LI$9=$DL70),1,0)*'4. Formulations'!$M69</f>
        <v>0</v>
      </c>
      <c r="LJ70" s="27">
        <f>IF(AND(OR(ISBLANK(LJ$9),LJ$9=0)=FALSE,LJ$9=$DL70),1,0)*'4. Formulations'!$M69</f>
        <v>0</v>
      </c>
      <c r="LK70" s="27">
        <f>IF(AND(OR(ISBLANK(LK$9),LK$9=0)=FALSE,LK$9=$DL70),1,0)*'4. Formulations'!$M69</f>
        <v>0</v>
      </c>
      <c r="LL70" s="27">
        <f>IF(AND(OR(ISBLANK(LL$9),LL$9=0)=FALSE,LL$9=$DL70),1,0)*'4. Formulations'!$M69</f>
        <v>0</v>
      </c>
      <c r="LM70" s="27">
        <f>IF(AND(OR(ISBLANK(LM$9),LM$9=0)=FALSE,LM$9=$DL70),1,0)*'4. Formulations'!$M69</f>
        <v>0</v>
      </c>
      <c r="LN70" s="27">
        <f>IF(AND(OR(ISBLANK(LN$9),LN$9=0)=FALSE,LN$9=$DL70),1,0)*'4. Formulations'!$M69</f>
        <v>0</v>
      </c>
      <c r="LO70" s="27">
        <f>IF(AND(OR(ISBLANK(LO$9),LO$9=0)=FALSE,LO$9=$DL70),1,0)*'4. Formulations'!$M69</f>
        <v>0</v>
      </c>
      <c r="LP70" s="27">
        <f>IF(AND(OR(ISBLANK(LP$9),LP$9=0)=FALSE,LP$9=$DL70),1,0)*'4. Formulations'!$M69</f>
        <v>0</v>
      </c>
      <c r="LQ70" s="27">
        <f>IF(AND(OR(ISBLANK(LQ$9),LQ$9=0)=FALSE,LQ$9=$DL70),1,0)*'4. Formulations'!$M69</f>
        <v>0</v>
      </c>
      <c r="LR70" s="27">
        <f>IF(AND(OR(ISBLANK(LR$9),LR$9=0)=FALSE,LR$9=$DL70),1,0)*'4. Formulations'!$M69</f>
        <v>0</v>
      </c>
      <c r="LS70" s="27"/>
      <c r="LT70" s="27"/>
      <c r="LU70" s="27"/>
      <c r="LW70" s="27">
        <f>IF(AND(OR(ISBLANK(LW$9),LW$9=0)=FALSE,SUM($LB70:$LR70)&gt;0,LW$9='2. Protocols'!$G69),1,0)*'4. Formulations'!$M69</f>
        <v>0</v>
      </c>
      <c r="LX70" s="27">
        <f>IF(AND(OR(ISBLANK(LX$9),LX$9=0)=FALSE,SUM($LB70:$LR70)&gt;0,LX$9='2. Protocols'!$G69),1,0)*'4. Formulations'!$M69</f>
        <v>0</v>
      </c>
      <c r="LY70" s="27">
        <f>IF(AND(OR(ISBLANK(LY$9),LY$9=0)=FALSE,SUM($LB70:$LR70)&gt;0,LY$9='2. Protocols'!$G69),1,0)*'4. Formulations'!$M69</f>
        <v>0</v>
      </c>
      <c r="LZ70" s="27">
        <f>IF(AND(OR(ISBLANK(LZ$9),LZ$9=0)=FALSE,SUM($LB70:$LR70)&gt;0,LZ$9='2. Protocols'!$G69),1,0)*'4. Formulations'!$M69</f>
        <v>0</v>
      </c>
      <c r="MA70" s="27">
        <f>IF(AND(OR(ISBLANK(MA$9),MA$9=0)=FALSE,SUM($LB70:$LR70)&gt;0,MA$9='2. Protocols'!$G69),1,0)*'4. Formulations'!$M69</f>
        <v>0</v>
      </c>
      <c r="MB70" s="27">
        <f>IF(AND(OR(ISBLANK(MB$9),MB$9=0)=FALSE,SUM($LB70:$LR70)&gt;0,MB$9='2. Protocols'!$G69),1,0)*'4. Formulations'!$M69</f>
        <v>0</v>
      </c>
      <c r="MC70" s="27">
        <f>IF(AND(OR(ISBLANK(MC$9),MC$9=0)=FALSE,SUM($LB70:$LR70)&gt;0,MC$9='2. Protocols'!$G69),1,0)*'4. Formulations'!$M69</f>
        <v>0</v>
      </c>
      <c r="MD70" s="27">
        <f>IF(AND(OR(ISBLANK(MD$9),MD$9=0)=FALSE,SUM($LB70:$LR70)&gt;0,MD$9='2. Protocols'!$G69),1,0)*'4. Formulations'!$M69</f>
        <v>0</v>
      </c>
      <c r="ME70" s="27">
        <f>IF(AND(OR(ISBLANK(ME$9),ME$9=0)=FALSE,SUM($LB70:$LR70)&gt;0,ME$9='2. Protocols'!$G69),1,0)*'4. Formulations'!$M69</f>
        <v>0</v>
      </c>
      <c r="MF70" s="27">
        <f>IF(AND(OR(ISBLANK(MF$9),MF$9=0)=FALSE,SUM($LB70:$LR70)&gt;0,MF$9='2. Protocols'!$G69),1,0)*'4. Formulations'!$M69</f>
        <v>0</v>
      </c>
      <c r="MG70" s="27">
        <f>IF(AND(OR(ISBLANK(MG$9),MG$9=0)=FALSE,SUM($LB70:$LR70)&gt;0,MG$9='2. Protocols'!$G69),1,0)*'4. Formulations'!$M69</f>
        <v>0</v>
      </c>
      <c r="MH70" s="27">
        <f>IF(AND(OR(ISBLANK(MH$9),MH$9=0)=FALSE,SUM($LB70:$LR70)&gt;0,MH$9='2. Protocols'!$G69),1,0)*'4. Formulations'!$M69</f>
        <v>0</v>
      </c>
      <c r="MI70" s="27">
        <f>IF(AND(OR(ISBLANK(MI$9),MI$9=0)=FALSE,SUM($LB70:$LR70)&gt;0,MI$9='2. Protocols'!$G69),1,0)*'4. Formulations'!$M69</f>
        <v>0</v>
      </c>
      <c r="MJ70" s="27">
        <f>IF(AND(OR(ISBLANK(MJ$9),MJ$9=0)=FALSE,SUM($LB70:$LR70)&gt;0,MJ$9='2. Protocols'!$G69),1,0)*'4. Formulations'!$M69</f>
        <v>0</v>
      </c>
      <c r="MK70" s="27">
        <f>IF(AND(OR(ISBLANK(MK$9),MK$9=0)=FALSE,SUM($LB70:$LR70)&gt;0,MK$9='2. Protocols'!$G69),1,0)*'4. Formulations'!$M69</f>
        <v>0</v>
      </c>
      <c r="ML70" s="27">
        <f>IF(AND(OR(ISBLANK(ML$9),ML$9=0)=FALSE,SUM($LB70:$LR70)&gt;0,ML$9='2. Protocols'!$G69),1,0)*'4. Formulations'!$M69</f>
        <v>0</v>
      </c>
      <c r="MM70" s="27">
        <f>IF(AND(OR(ISBLANK(MM$9),MM$9=0)=FALSE,SUM($LB70:$LR70)&gt;0,MM$9='2. Protocols'!$G69),1,0)*'4. Formulations'!$M69</f>
        <v>0</v>
      </c>
      <c r="MN70" s="27">
        <f>IF(AND(OR(ISBLANK(MN$9),MN$9=0)=FALSE,SUM($LB70:$LR70)&gt;0,MN$9='2. Protocols'!$G69),1,0)*'4. Formulations'!$M69</f>
        <v>0</v>
      </c>
      <c r="MO70" s="27">
        <f>IF(AND(OR(ISBLANK(MO$9),MO$9=0)=FALSE,SUM($LB70:$LR70)&gt;0,MO$9='2. Protocols'!$G69),1,0)*'4. Formulations'!$M69</f>
        <v>0</v>
      </c>
      <c r="MP70" s="27">
        <f>IF(AND(OR(ISBLANK(MP$9),MP$9=0)=FALSE,SUM($LB70:$LR70)&gt;0,MP$9='2. Protocols'!$G69),1,0)*'4. Formulations'!$M69</f>
        <v>0</v>
      </c>
      <c r="MQ70" s="27">
        <f>IF(AND(OR(ISBLANK(MQ$9),MQ$9=0)=FALSE,SUM($LB70:$LR70)&gt;0,MQ$9='2. Protocols'!$G69),1,0)*'4. Formulations'!$M69</f>
        <v>0</v>
      </c>
      <c r="MR70" s="27">
        <f>IF(AND(OR(ISBLANK(MR$9),MR$9=0)=FALSE,SUM($LB70:$LR70)&gt;0,MR$9='2. Protocols'!$G69),1,0)*'4. Formulations'!$M69</f>
        <v>0</v>
      </c>
      <c r="MS70" s="27">
        <f>IF(AND(OR(ISBLANK(MS$9),MS$9=0)=FALSE,SUM($LB70:$LR70)&gt;0,MS$9='2. Protocols'!$G69),1,0)*'4. Formulations'!$M69</f>
        <v>0</v>
      </c>
      <c r="MT70" s="27">
        <f>IF(AND(OR(ISBLANK(MT$9),MT$9=0)=FALSE,SUM($LB70:$LR70)&gt;0,MT$9='2. Protocols'!$G69),1,0)*'4. Formulations'!$M69</f>
        <v>0</v>
      </c>
      <c r="MU70" s="27">
        <f>IF(AND(OR(ISBLANK(MU$9),MU$9=0)=FALSE,SUM($LB70:$LR70)&gt;0,MU$9='2. Protocols'!$G69),1,0)*'4. Formulations'!$M69</f>
        <v>0</v>
      </c>
      <c r="MV70" s="27">
        <f>IF(AND(OR(ISBLANK(MV$9),MV$9=0)=FALSE,SUM($LB70:$LR70)&gt;0,MV$9='2. Protocols'!$G69),1,0)*'4. Formulations'!$M69</f>
        <v>0</v>
      </c>
      <c r="MW70" s="27">
        <f>IF(AND(OR(ISBLANK(MW$9),MW$9=0)=FALSE,SUM($LB70:$LR70)&gt;0,MW$9='2. Protocols'!$G69),1,0)*'4. Formulations'!$M69</f>
        <v>0</v>
      </c>
      <c r="MX70" s="27">
        <f>IF(AND(OR(ISBLANK(MX$9),MX$9=0)=FALSE,SUM($LB70:$LR70)&gt;0,MX$9='2. Protocols'!$G69),1,0)*'4. Formulations'!$M69</f>
        <v>0</v>
      </c>
      <c r="MY70" s="27">
        <f>IF(AND(OR(ISBLANK(MY$9),MY$9=0)=FALSE,SUM($LB70:$LR70)&gt;0,MY$9='2. Protocols'!$G69),1,0)*'4. Formulations'!$M69</f>
        <v>0</v>
      </c>
      <c r="MZ70" s="27">
        <f>IF(AND(OR(ISBLANK(MZ$9),MZ$9=0)=FALSE,SUM($LB70:$LR70)&gt;0,MZ$9='2. Protocols'!$G69),1,0)*'4. Formulations'!$M69</f>
        <v>0</v>
      </c>
      <c r="NA70" s="27">
        <f>IF(AND(OR(ISBLANK(NA$9),NA$9=0)=FALSE,SUM($LB70:$LR70)&gt;0,NA$9='2. Protocols'!$G69),1,0)*'4. Formulations'!$M69</f>
        <v>0</v>
      </c>
      <c r="NB70" s="27">
        <f>IF(AND(OR(ISBLANK(NB$9),NB$9=0)=FALSE,SUM($LB70:$LR70)&gt;0,NB$9='2. Protocols'!$G69),1,0)*'4. Formulations'!$M69</f>
        <v>0</v>
      </c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V70" s="27">
        <f>IF(AND(OR(ISBLANK(NV$9),NV$9=0)=FALSE,NV$9=$DM70),1,0)*'4. Formulations'!$N69</f>
        <v>0</v>
      </c>
      <c r="NW70" s="721">
        <f>IF(AND(OR(ISBLANK(NW$9),NW$9=0)=FALSE,NW$9=$DM70),1,0)*'4. Formulations'!$N69</f>
        <v>0</v>
      </c>
      <c r="NX70" s="27">
        <f>IF(AND(OR(ISBLANK(NX$9),NX$9=0)=FALSE,NX$9=$DM70),1,0)*'4. Formulations'!$N69</f>
        <v>0</v>
      </c>
      <c r="NY70" s="27">
        <f>IF(AND(OR(ISBLANK(NY$9),NY$9=0)=FALSE,NY$9=$DM70),1,0)*'4. Formulations'!$N69</f>
        <v>0</v>
      </c>
      <c r="NZ70" s="27">
        <f>IF(AND(OR(ISBLANK(NZ$9),NZ$9=0)=FALSE,NZ$9=$DM70),1,0)*'4. Formulations'!$N69</f>
        <v>0</v>
      </c>
      <c r="OA70" s="27">
        <f>IF(AND(OR(ISBLANK(OA$9),OA$9=0)=FALSE,OA$9=$DM70),1,0)*'4. Formulations'!$N69</f>
        <v>0</v>
      </c>
      <c r="OB70" s="27">
        <f>IF(AND(OR(ISBLANK(OB$9),OB$9=0)=FALSE,OB$9=$DM70),1,0)*'4. Formulations'!$N69</f>
        <v>0</v>
      </c>
      <c r="OC70" s="27">
        <f>IF(AND(OR(ISBLANK(OC$9),OC$9=0)=FALSE,OC$9=$DM70),1,0)*'4. Formulations'!$N69</f>
        <v>0</v>
      </c>
      <c r="OD70" s="27">
        <f>IF(AND(OR(ISBLANK(OD$9),OD$9=0)=FALSE,OD$9=$DM70),1,0)*'4. Formulations'!$N69</f>
        <v>0</v>
      </c>
      <c r="OE70" s="27">
        <f>IF(AND(OR(ISBLANK(OE$9),OE$9=0)=FALSE,OE$9=$DM70),1,0)*'4. Formulations'!$N69</f>
        <v>0</v>
      </c>
      <c r="OF70" s="27">
        <f>IF(AND(OR(ISBLANK(OF$9),OF$9=0)=FALSE,OF$9=$DM70),1,0)*'4. Formulations'!$N69</f>
        <v>0</v>
      </c>
      <c r="OG70" s="27">
        <f>IF(AND(OR(ISBLANK(OG$9),OG$9=0)=FALSE,OG$9=$DM70),1,0)*'4. Formulations'!$N69</f>
        <v>0</v>
      </c>
      <c r="OH70" s="27">
        <f>IF(AND(OR(ISBLANK(OH$9),OH$9=0)=FALSE,OH$9=$DM70),1,0)*'4. Formulations'!$N69</f>
        <v>0</v>
      </c>
      <c r="OI70" s="27">
        <f>IF(AND(OR(ISBLANK(OI$9),OI$9=0)=FALSE,OI$9=$DM70),1,0)*'4. Formulations'!$N69</f>
        <v>0</v>
      </c>
      <c r="OJ70" s="27">
        <f>IF(AND(OR(ISBLANK(OJ$9),OJ$9=0)=FALSE,OJ$9=$DM70),1,0)*'4. Formulations'!$N69</f>
        <v>0</v>
      </c>
      <c r="OK70" s="27">
        <f>IF(AND(OR(ISBLANK(OK$9),OK$9=0)=FALSE,OK$9=$DM70),1,0)*'4. Formulations'!$N69</f>
        <v>0</v>
      </c>
      <c r="OL70" s="27">
        <f>IF(AND(OR(ISBLANK(OL$9),OL$9=0)=FALSE,OL$9=$DM70),1,0)*'4. Formulations'!$N69</f>
        <v>0</v>
      </c>
      <c r="OM70" s="27"/>
      <c r="ON70" s="27"/>
      <c r="OO70" s="27"/>
      <c r="OQ70" s="27">
        <f>IF(AND(OR(ISBLANK(OQ$9),OQ$9=0)=FALSE,OR(OQ$9='2. Protocols'!$C69,OQ$9='2. Protocols'!$E69,OQ$9='2. Protocols'!$G69)),1,0)*'4. Formulations'!$O69</f>
        <v>0</v>
      </c>
      <c r="OR70" s="27">
        <f>IF(AND(OR(ISBLANK(OR$9),OR$9=0)=FALSE,OR(OR$9='2. Protocols'!$C69,OR$9='2. Protocols'!$E69,OR$9='2. Protocols'!$G69)),1,0)*'4. Formulations'!$O69</f>
        <v>0</v>
      </c>
      <c r="OS70" s="27">
        <f>IF(AND(OR(ISBLANK(OS$9),OS$9=0)=FALSE,OR(OS$9='2. Protocols'!$C69,OS$9='2. Protocols'!$E69,OS$9='2. Protocols'!$G69)),1,0)*'4. Formulations'!$O69</f>
        <v>0</v>
      </c>
      <c r="OT70" s="27">
        <f>IF(AND(OR(ISBLANK(OT$9),OT$9=0)=FALSE,OR(OT$9='2. Protocols'!$C69,OT$9='2. Protocols'!$E69,OT$9='2. Protocols'!$G69)),1,0)*'4. Formulations'!$O69</f>
        <v>0</v>
      </c>
      <c r="OU70" s="27">
        <f>IF(AND(OR(ISBLANK(OU$9),OU$9=0)=FALSE,OR(OU$9='2. Protocols'!$C69,OU$9='2. Protocols'!$E69,OU$9='2. Protocols'!$G69)),1,0)*'4. Formulations'!$O69</f>
        <v>0</v>
      </c>
      <c r="OV70" s="27">
        <f>IF(AND(OR(ISBLANK(OV$9),OV$9=0)=FALSE,OR(OV$9='2. Protocols'!$C69,OV$9='2. Protocols'!$E69,OV$9='2. Protocols'!$G69)),1,0)*'4. Formulations'!$O69</f>
        <v>0</v>
      </c>
      <c r="OW70" s="27">
        <f>IF(AND(OR(ISBLANK(OW$9),OW$9=0)=FALSE,OR(OW$9='2. Protocols'!$C69,OW$9='2. Protocols'!$E69,OW$9='2. Protocols'!$G69)),1,0)*'4. Formulations'!$O69</f>
        <v>0</v>
      </c>
      <c r="OX70" s="27">
        <f>IF(AND(OR(ISBLANK(OX$9),OX$9=0)=FALSE,OR(OX$9='2. Protocols'!$C69,OX$9='2. Protocols'!$E69,OX$9='2. Protocols'!$G69)),1,0)*'4. Formulations'!$O69</f>
        <v>0</v>
      </c>
      <c r="OY70" s="27">
        <f>IF(AND(OR(ISBLANK(OY$9),OY$9=0)=FALSE,OR(OY$9='2. Protocols'!$C69,OY$9='2. Protocols'!$E69,OY$9='2. Protocols'!$G69)),1,0)*'4. Formulations'!$O69</f>
        <v>0</v>
      </c>
      <c r="OZ70" s="27">
        <f>IF(AND(OR(ISBLANK(OZ$9),OZ$9=0)=FALSE,OR(OZ$9='2. Protocols'!$C69,OZ$9='2. Protocols'!$E69,OZ$9='2. Protocols'!$G69)),1,0)*'4. Formulations'!$O69</f>
        <v>0</v>
      </c>
      <c r="PA70" s="27">
        <f>IF(AND(OR(ISBLANK(PA$9),PA$9=0)=FALSE,OR(PA$9='2. Protocols'!$C69,PA$9='2. Protocols'!$E69,PA$9='2. Protocols'!$G69)),1,0)*'4. Formulations'!$O69</f>
        <v>0</v>
      </c>
      <c r="PB70" s="27">
        <f>IF(AND(OR(ISBLANK(PB$9),PB$9=0)=FALSE,OR(PB$9='2. Protocols'!$C69,PB$9='2. Protocols'!$E69,PB$9='2. Protocols'!$G69)),1,0)*'4. Formulations'!$O69</f>
        <v>0</v>
      </c>
      <c r="PC70" s="27">
        <f>IF(AND(OR(ISBLANK(PC$9),PC$9=0)=FALSE,OR(PC$9='2. Protocols'!$C69,PC$9='2. Protocols'!$E69,PC$9='2. Protocols'!$G69)),1,0)*'4. Formulations'!$O69</f>
        <v>0</v>
      </c>
      <c r="PD70" s="27">
        <f>IF(AND(OR(ISBLANK(PD$9),PD$9=0)=FALSE,OR(PD$9='2. Protocols'!$C69,PD$9='2. Protocols'!$E69,PD$9='2. Protocols'!$G69)),1,0)*'4. Formulations'!$O69</f>
        <v>0</v>
      </c>
      <c r="PE70" s="27">
        <f>IF(AND(OR(ISBLANK(PE$9),PE$9=0)=FALSE,OR(PE$9='2. Protocols'!$C69,PE$9='2. Protocols'!$E69,PE$9='2. Protocols'!$G69)),1,0)*'4. Formulations'!$O69</f>
        <v>0</v>
      </c>
      <c r="PF70" s="27">
        <f>IF(AND(OR(ISBLANK(PF$9),PF$9=0)=FALSE,OR(PF$9='2. Protocols'!$C69,PF$9='2. Protocols'!$E69,PF$9='2. Protocols'!$G69)),1,0)*'4. Formulations'!$O69</f>
        <v>0</v>
      </c>
      <c r="PG70" s="27">
        <f>IF(AND(OR(ISBLANK(PG$9),PG$9=0)=FALSE,OR(PG$9='2. Protocols'!$C69,PG$9='2. Protocols'!$E69,PG$9='2. Protocols'!$G69)),1,0)*'4. Formulations'!$O69</f>
        <v>0</v>
      </c>
      <c r="PH70" s="27">
        <f>IF(AND(OR(ISBLANK(PH$9),PH$9=0)=FALSE,OR(PH$9='2. Protocols'!$C69,PH$9='2. Protocols'!$E69,PH$9='2. Protocols'!$G69)),1,0)*'4. Formulations'!$O69</f>
        <v>0</v>
      </c>
      <c r="PI70" s="27">
        <f>IF(AND(OR(ISBLANK(PI$9),PI$9=0)=FALSE,OR(PI$9='2. Protocols'!$C69,PI$9='2. Protocols'!$E69,PI$9='2. Protocols'!$G69)),1,0)*'4. Formulations'!$O69</f>
        <v>0</v>
      </c>
      <c r="PJ70" s="27">
        <f>IF(AND(OR(ISBLANK(PJ$9),PJ$9=0)=FALSE,OR(PJ$9='2. Protocols'!$C69,PJ$9='2. Protocols'!$E69,PJ$9='2. Protocols'!$G69)),1,0)*'4. Formulations'!$O69</f>
        <v>0</v>
      </c>
      <c r="PK70" s="27">
        <f>IF(AND(OR(ISBLANK(PK$9),PK$9=0)=FALSE,OR(PK$9='2. Protocols'!$C69,PK$9='2. Protocols'!$E69,PK$9='2. Protocols'!$G69)),1,0)*'4. Formulations'!$O69</f>
        <v>0</v>
      </c>
      <c r="PL70" s="27">
        <f>IF(AND(OR(ISBLANK(PL$9),PL$9=0)=FALSE,OR(PL$9='2. Protocols'!$C69,PL$9='2. Protocols'!$E69,PL$9='2. Protocols'!$G69)),1,0)*'4. Formulations'!$O69</f>
        <v>0</v>
      </c>
      <c r="PM70" s="27">
        <f>IF(AND(OR(ISBLANK(PM$9),PM$9=0)=FALSE,OR(PM$9='2. Protocols'!$C69,PM$9='2. Protocols'!$E69,PM$9='2. Protocols'!$G69)),1,0)*'4. Formulations'!$O69</f>
        <v>0</v>
      </c>
      <c r="PN70" s="27">
        <f>IF(AND(OR(ISBLANK(PN$9),PN$9=0)=FALSE,OR(PN$9='2. Protocols'!$C69,PN$9='2. Protocols'!$E69,PN$9='2. Protocols'!$G69)),1,0)*'4. Formulations'!$O69</f>
        <v>0</v>
      </c>
      <c r="PO70" s="27">
        <f>IF(AND(OR(ISBLANK(PO$9),PO$9=0)=FALSE,OR(PO$9='2. Protocols'!$C69,PO$9='2. Protocols'!$E69,PO$9='2. Protocols'!$G69)),1,0)*'4. Formulations'!$O69</f>
        <v>0</v>
      </c>
      <c r="PP70" s="27">
        <f>IF(AND(OR(ISBLANK(PP$9),PP$9=0)=FALSE,OR(PP$9='2. Protocols'!$C69,PP$9='2. Protocols'!$E69,PP$9='2. Protocols'!$G69)),1,0)*'4. Formulations'!$O69</f>
        <v>0</v>
      </c>
      <c r="PQ70" s="27">
        <f>IF(AND(OR(ISBLANK(PQ$9),PQ$9=0)=FALSE,OR(PQ$9='2. Protocols'!$C69,PQ$9='2. Protocols'!$E69,PQ$9='2. Protocols'!$G69)),1,0)*'4. Formulations'!$O69</f>
        <v>0</v>
      </c>
      <c r="PR70" s="27">
        <f>IF(AND(OR(ISBLANK(PR$9),PR$9=0)=FALSE,OR(PR$9='2. Protocols'!$C69,PR$9='2. Protocols'!$E69,PR$9='2. Protocols'!$G69)),1,0)*'4. Formulations'!$O69</f>
        <v>0</v>
      </c>
      <c r="PS70" s="27">
        <f>IF(AND(OR(ISBLANK(PS$9),PS$9=0)=FALSE,OR(PS$9='2. Protocols'!$C69,PS$9='2. Protocols'!$E69,PS$9='2. Protocols'!$G69)),1,0)*'4. Formulations'!$O69</f>
        <v>0</v>
      </c>
      <c r="PT70" s="27">
        <f>IF(AND(OR(ISBLANK(PT$9),PT$9=0)=FALSE,OR(PT$9='2. Protocols'!$C69,PT$9='2. Protocols'!$E69,PT$9='2. Protocols'!$G69)),1,0)*'4. Formulations'!$O69</f>
        <v>0</v>
      </c>
      <c r="PU70" s="27">
        <f>IF(AND(OR(ISBLANK(PU$9),PU$9=0)=FALSE,OR(PU$9='2. Protocols'!$C69,PU$9='2. Protocols'!$E69,PU$9='2. Protocols'!$G69)),1,0)*'4. Formulations'!$O69</f>
        <v>0</v>
      </c>
      <c r="PV70" s="27">
        <f>IF(AND(OR(ISBLANK(PV$9),PV$9=0)=FALSE,OR(PV$9='2. Protocols'!$C69,PV$9='2. Protocols'!$E69,PV$9='2. Protocols'!$G69)),1,0)*'4. Formulations'!$O69</f>
        <v>0</v>
      </c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P70" s="27">
        <f>IF(AND(OR(ISBLANK(QP$9),QP$9=0)=FALSE,QP$9=$DL70),1,0)*'4. Formulations'!$P69</f>
        <v>0</v>
      </c>
      <c r="QQ70" s="27">
        <f>IF(AND(OR(ISBLANK(QQ$9),QQ$9=0)=FALSE,QQ$9=$DL70),1,0)*'4. Formulations'!$P69</f>
        <v>0</v>
      </c>
      <c r="QR70" s="27">
        <f>IF(AND(OR(ISBLANK(QR$9),QR$9=0)=FALSE,QR$9=$DL70),1,0)*'4. Formulations'!$P69</f>
        <v>0</v>
      </c>
      <c r="QS70" s="27">
        <f>IF(AND(OR(ISBLANK(QS$9),QS$9=0)=FALSE,QS$9=$DL70),1,0)*'4. Formulations'!$P69</f>
        <v>0</v>
      </c>
      <c r="QT70" s="27">
        <f>IF(AND(OR(ISBLANK(QT$9),QT$9=0)=FALSE,QT$9=$DL70),1,0)*'4. Formulations'!$P69</f>
        <v>0</v>
      </c>
      <c r="QU70" s="27">
        <f>IF(AND(OR(ISBLANK(QU$9),QU$9=0)=FALSE,QU$9=$DL70),1,0)*'4. Formulations'!$P69</f>
        <v>0</v>
      </c>
      <c r="QV70" s="27">
        <f>IF(AND(OR(ISBLANK(QV$9),QV$9=0)=FALSE,QV$9=$DL70),1,0)*'4. Formulations'!$P69</f>
        <v>0</v>
      </c>
      <c r="QW70" s="27">
        <f>IF(AND(OR(ISBLANK(QW$9),QW$9=0)=FALSE,QW$9=$DL70),1,0)*'4. Formulations'!$P69</f>
        <v>0</v>
      </c>
      <c r="QX70" s="27">
        <f>IF(AND(OR(ISBLANK(QX$9),QX$9=0)=FALSE,QX$9=$DL70),1,0)*'4. Formulations'!$P69</f>
        <v>0</v>
      </c>
      <c r="QY70" s="27">
        <f>IF(AND(OR(ISBLANK(QY$9),QY$9=0)=FALSE,QY$9=$DL70),1,0)*'4. Formulations'!$P69</f>
        <v>0</v>
      </c>
      <c r="QZ70" s="27">
        <f>IF(AND(OR(ISBLANK(QZ$9),QZ$9=0)=FALSE,QZ$9=$DL70),1,0)*'4. Formulations'!$P69</f>
        <v>0</v>
      </c>
      <c r="RA70" s="27">
        <f>IF(AND(OR(ISBLANK(RA$9),RA$9=0)=FALSE,RA$9=$DL70),1,0)*'4. Formulations'!$P69</f>
        <v>0</v>
      </c>
      <c r="RB70" s="27">
        <f>IF(AND(OR(ISBLANK(RB$9),RB$9=0)=FALSE,RB$9=$DL70),1,0)*'4. Formulations'!$P69</f>
        <v>0</v>
      </c>
      <c r="RC70" s="27">
        <f>IF(AND(OR(ISBLANK(RC$9),RC$9=0)=FALSE,RC$9=$DL70),1,0)*'4. Formulations'!$P69</f>
        <v>0</v>
      </c>
      <c r="RD70" s="27">
        <f>IF(AND(OR(ISBLANK(RD$9),RD$9=0)=FALSE,RD$9=$DL70),1,0)*'4. Formulations'!$P69</f>
        <v>0</v>
      </c>
      <c r="RE70" s="27">
        <f>IF(AND(OR(ISBLANK(RE$9),RE$9=0)=FALSE,RE$9=$DL70),1,0)*'4. Formulations'!$P69</f>
        <v>0</v>
      </c>
      <c r="RF70" s="27">
        <f>IF(AND(OR(ISBLANK(RF$9),RF$9=0)=FALSE,RF$9=$DL70),1,0)*'4. Formulations'!$P69</f>
        <v>0</v>
      </c>
      <c r="RG70" s="27"/>
      <c r="RH70" s="27"/>
      <c r="RI70" s="27"/>
      <c r="RK70" s="27">
        <f>IF(AND(OR(ISBLANK(RK$9),RK$9=0)=FALSE,SUM($QP70:$RF70)&gt;0,RK$9='2. Protocols'!$G69),1,0)*'4. Formulations'!$P69</f>
        <v>0</v>
      </c>
      <c r="RL70" s="27">
        <f>IF(AND(OR(ISBLANK(RL$9),RL$9=0)=FALSE,SUM($QP70:$RF70)&gt;0,RL$9='2. Protocols'!$G69),1,0)*'4. Formulations'!$P69</f>
        <v>0</v>
      </c>
      <c r="RM70" s="27">
        <f>IF(AND(OR(ISBLANK(RM$9),RM$9=0)=FALSE,SUM($QP70:$RF70)&gt;0,RM$9='2. Protocols'!$G69),1,0)*'4. Formulations'!$P69</f>
        <v>0</v>
      </c>
      <c r="RN70" s="27">
        <f>IF(AND(OR(ISBLANK(RN$9),RN$9=0)=FALSE,SUM($QP70:$RF70)&gt;0,RN$9='2. Protocols'!$G69),1,0)*'4. Formulations'!$P69</f>
        <v>0</v>
      </c>
      <c r="RO70" s="27">
        <f>IF(AND(OR(ISBLANK(RO$9),RO$9=0)=FALSE,SUM($QP70:$RF70)&gt;0,RO$9='2. Protocols'!$G69),1,0)*'4. Formulations'!$P69</f>
        <v>0</v>
      </c>
      <c r="RP70" s="27">
        <f>IF(AND(OR(ISBLANK(RP$9),RP$9=0)=FALSE,SUM($QP70:$RF70)&gt;0,RP$9='2. Protocols'!$G69),1,0)*'4. Formulations'!$P69</f>
        <v>0</v>
      </c>
      <c r="RQ70" s="27">
        <f>IF(AND(OR(ISBLANK(RQ$9),RQ$9=0)=FALSE,SUM($QP70:$RF70)&gt;0,RQ$9='2. Protocols'!$G69),1,0)*'4. Formulations'!$P69</f>
        <v>0</v>
      </c>
      <c r="RR70" s="27">
        <f>IF(AND(OR(ISBLANK(RR$9),RR$9=0)=FALSE,SUM($QP70:$RF70)&gt;0,RR$9='2. Protocols'!$G69),1,0)*'4. Formulations'!$P69</f>
        <v>0</v>
      </c>
      <c r="RS70" s="27">
        <f>IF(AND(OR(ISBLANK(RS$9),RS$9=0)=FALSE,SUM($QP70:$RF70)&gt;0,RS$9='2. Protocols'!$G69),1,0)*'4. Formulations'!$P69</f>
        <v>0</v>
      </c>
      <c r="RT70" s="27">
        <f>IF(AND(OR(ISBLANK(RT$9),RT$9=0)=FALSE,SUM($QP70:$RF70)&gt;0,RT$9='2. Protocols'!$G69),1,0)*'4. Formulations'!$P69</f>
        <v>0</v>
      </c>
      <c r="RU70" s="27">
        <f>IF(AND(OR(ISBLANK(RU$9),RU$9=0)=FALSE,SUM($QP70:$RF70)&gt;0,RU$9='2. Protocols'!$G69),1,0)*'4. Formulations'!$P69</f>
        <v>0</v>
      </c>
      <c r="RV70" s="27">
        <f>IF(AND(OR(ISBLANK(RV$9),RV$9=0)=FALSE,SUM($QP70:$RF70)&gt;0,RV$9='2. Protocols'!$G69),1,0)*'4. Formulations'!$P69</f>
        <v>0</v>
      </c>
      <c r="RW70" s="27">
        <f>IF(AND(OR(ISBLANK(RW$9),RW$9=0)=FALSE,SUM($QP70:$RF70)&gt;0,RW$9='2. Protocols'!$G69),1,0)*'4. Formulations'!$P69</f>
        <v>0</v>
      </c>
      <c r="RX70" s="27">
        <f>IF(AND(OR(ISBLANK(RX$9),RX$9=0)=FALSE,SUM($QP70:$RF70)&gt;0,RX$9='2. Protocols'!$G69),1,0)*'4. Formulations'!$P69</f>
        <v>0</v>
      </c>
      <c r="RY70" s="27">
        <f>IF(AND(OR(ISBLANK(RY$9),RY$9=0)=FALSE,SUM($QP70:$RF70)&gt;0,RY$9='2. Protocols'!$G69),1,0)*'4. Formulations'!$P69</f>
        <v>0</v>
      </c>
      <c r="RZ70" s="27">
        <f>IF(AND(OR(ISBLANK(RZ$9),RZ$9=0)=FALSE,SUM($QP70:$RF70)&gt;0,RZ$9='2. Protocols'!$G69),1,0)*'4. Formulations'!$P69</f>
        <v>0</v>
      </c>
      <c r="SA70" s="27">
        <f>IF(AND(OR(ISBLANK(SA$9),SA$9=0)=FALSE,SUM($QP70:$RF70)&gt;0,SA$9='2. Protocols'!$G69),1,0)*'4. Formulations'!$P69</f>
        <v>0</v>
      </c>
      <c r="SB70" s="27">
        <f>IF(AND(OR(ISBLANK(SB$9),SB$9=0)=FALSE,SUM($QP70:$RF70)&gt;0,SB$9='2. Protocols'!$G69),1,0)*'4. Formulations'!$P69</f>
        <v>0</v>
      </c>
      <c r="SC70" s="27">
        <f>IF(AND(OR(ISBLANK(SC$9),SC$9=0)=FALSE,SUM($QP70:$RF70)&gt;0,SC$9='2. Protocols'!$G69),1,0)*'4. Formulations'!$P69</f>
        <v>0</v>
      </c>
      <c r="SD70" s="27">
        <f>IF(AND(OR(ISBLANK(SD$9),SD$9=0)=FALSE,SUM($QP70:$RF70)&gt;0,SD$9='2. Protocols'!$G69),1,0)*'4. Formulations'!$P69</f>
        <v>0</v>
      </c>
      <c r="SE70" s="27">
        <f>IF(AND(OR(ISBLANK(SE$9),SE$9=0)=FALSE,SUM($QP70:$RF70)&gt;0,SE$9='2. Protocols'!$G69),1,0)*'4. Formulations'!$P69</f>
        <v>0</v>
      </c>
      <c r="SF70" s="27">
        <f>IF(AND(OR(ISBLANK(SF$9),SF$9=0)=FALSE,SUM($QP70:$RF70)&gt;0,SF$9='2. Protocols'!$G69),1,0)*'4. Formulations'!$P69</f>
        <v>0</v>
      </c>
      <c r="SG70" s="27">
        <f>IF(AND(OR(ISBLANK(SG$9),SG$9=0)=FALSE,SUM($QP70:$RF70)&gt;0,SG$9='2. Protocols'!$G69),1,0)*'4. Formulations'!$P69</f>
        <v>0</v>
      </c>
      <c r="SH70" s="27">
        <f>IF(AND(OR(ISBLANK(SH$9),SH$9=0)=FALSE,SUM($QP70:$RF70)&gt;0,SH$9='2. Protocols'!$G69),1,0)*'4. Formulations'!$P69</f>
        <v>0</v>
      </c>
      <c r="SI70" s="27">
        <f>IF(AND(OR(ISBLANK(SI$9),SI$9=0)=FALSE,SUM($QP70:$RF70)&gt;0,SI$9='2. Protocols'!$G69),1,0)*'4. Formulations'!$P69</f>
        <v>0</v>
      </c>
      <c r="SJ70" s="27">
        <f>IF(AND(OR(ISBLANK(SJ$9),SJ$9=0)=FALSE,SUM($QP70:$RF70)&gt;0,SJ$9='2. Protocols'!$G69),1,0)*'4. Formulations'!$P69</f>
        <v>0</v>
      </c>
      <c r="SK70" s="27">
        <f>IF(AND(OR(ISBLANK(SK$9),SK$9=0)=FALSE,SUM($QP70:$RF70)&gt;0,SK$9='2. Protocols'!$G69),1,0)*'4. Formulations'!$P69</f>
        <v>0</v>
      </c>
      <c r="SL70" s="27">
        <f>IF(AND(OR(ISBLANK(SL$9),SL$9=0)=FALSE,SUM($QP70:$RF70)&gt;0,SL$9='2. Protocols'!$G69),1,0)*'4. Formulations'!$P69</f>
        <v>0</v>
      </c>
      <c r="SM70" s="27">
        <f>IF(AND(OR(ISBLANK(SM$9),SM$9=0)=FALSE,SUM($QP70:$RF70)&gt;0,SM$9='2. Protocols'!$G69),1,0)*'4. Formulations'!$P69</f>
        <v>0</v>
      </c>
      <c r="SN70" s="27">
        <f>IF(AND(OR(ISBLANK(SN$9),SN$9=0)=FALSE,SUM($QP70:$RF70)&gt;0,SN$9='2. Protocols'!$G69),1,0)*'4. Formulations'!$P69</f>
        <v>0</v>
      </c>
      <c r="SO70" s="27">
        <f>IF(AND(OR(ISBLANK(SO$9),SO$9=0)=FALSE,SUM($QP70:$RF70)&gt;0,SO$9='2. Protocols'!$G69),1,0)*'4. Formulations'!$P69</f>
        <v>0</v>
      </c>
      <c r="SP70" s="27">
        <f>IF(AND(OR(ISBLANK(SP$9),SP$9=0)=FALSE,SUM($QP70:$RF70)&gt;0,SP$9='2. Protocols'!$G69),1,0)*'4. Formulations'!$P69</f>
        <v>0</v>
      </c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J70" s="27">
        <f>IF(AND(OR(ISBLANK(TJ$9),TJ$9=0)=FALSE,TJ$9=$DM70),1,0)*'4. Formulations'!$Q69</f>
        <v>0</v>
      </c>
      <c r="TK70" s="27">
        <f>IF(AND(OR(ISBLANK(TK$9),TK$9=0)=FALSE,TK$9=$DM70),1,0)*'4. Formulations'!$Q69</f>
        <v>0</v>
      </c>
      <c r="TL70" s="27">
        <f>IF(AND(OR(ISBLANK(TL$9),TL$9=0)=FALSE,TL$9=$DM70),1,0)*'4. Formulations'!$Q69</f>
        <v>0</v>
      </c>
      <c r="TM70" s="27">
        <f>IF(AND(OR(ISBLANK(TM$9),TM$9=0)=FALSE,TM$9=$DM70),1,0)*'4. Formulations'!$Q69</f>
        <v>0</v>
      </c>
      <c r="TN70" s="27">
        <f>IF(AND(OR(ISBLANK(TN$9),TN$9=0)=FALSE,TN$9=$DM70),1,0)*'4. Formulations'!$Q69</f>
        <v>0</v>
      </c>
      <c r="TO70" s="27">
        <f>IF(AND(OR(ISBLANK(TO$9),TO$9=0)=FALSE,TO$9=$DM70),1,0)*'4. Formulations'!$Q69</f>
        <v>0</v>
      </c>
      <c r="TP70" s="27">
        <f>IF(AND(OR(ISBLANK(TP$9),TP$9=0)=FALSE,TP$9=$DM70),1,0)*'4. Formulations'!$Q69</f>
        <v>0</v>
      </c>
      <c r="TQ70" s="27">
        <f>IF(AND(OR(ISBLANK(TQ$9),TQ$9=0)=FALSE,TQ$9=$DM70),1,0)*'4. Formulations'!$Q69</f>
        <v>0</v>
      </c>
      <c r="TR70" s="27">
        <f>IF(AND(OR(ISBLANK(TR$9),TR$9=0)=FALSE,TR$9=$DM70),1,0)*'4. Formulations'!$Q69</f>
        <v>0</v>
      </c>
      <c r="TS70" s="27">
        <f>IF(AND(OR(ISBLANK(TS$9),TS$9=0)=FALSE,TS$9=$DM70),1,0)*'4. Formulations'!$Q69</f>
        <v>0</v>
      </c>
      <c r="TT70" s="27">
        <f>IF(AND(OR(ISBLANK(TT$9),TT$9=0)=FALSE,TT$9=$DM70),1,0)*'4. Formulations'!$Q69</f>
        <v>0</v>
      </c>
      <c r="TU70" s="27">
        <f>IF(AND(OR(ISBLANK(TU$9),TU$9=0)=FALSE,TU$9=$DM70),1,0)*'4. Formulations'!$Q69</f>
        <v>0</v>
      </c>
      <c r="TV70" s="27">
        <f>IF(AND(OR(ISBLANK(TV$9),TV$9=0)=FALSE,TV$9=$DM70),1,0)*'4. Formulations'!$Q69</f>
        <v>0</v>
      </c>
      <c r="TW70" s="27">
        <f>IF(AND(OR(ISBLANK(TW$9),TW$9=0)=FALSE,TW$9=$DM70),1,0)*'4. Formulations'!$Q69</f>
        <v>0</v>
      </c>
      <c r="TX70" s="27">
        <f>IF(AND(OR(ISBLANK(TX$9),TX$9=0)=FALSE,TX$9=$DM70),1,0)*'4. Formulations'!$Q69</f>
        <v>0</v>
      </c>
      <c r="TY70" s="27">
        <f>IF(AND(OR(ISBLANK(TY$9),TY$9=0)=FALSE,TY$9=$DM70),1,0)*'4. Formulations'!$Q69</f>
        <v>0</v>
      </c>
      <c r="TZ70" s="27">
        <f>IF(AND(OR(ISBLANK(TZ$9),TZ$9=0)=FALSE,TZ$9=$DM70),1,0)*'4. Formulations'!$Q69</f>
        <v>0</v>
      </c>
      <c r="UA70" s="27"/>
      <c r="UB70" s="27"/>
      <c r="UC70" s="27"/>
    </row>
    <row r="71" spans="2:549" ht="15" hidden="1" outlineLevel="1" x14ac:dyDescent="0.25">
      <c r="B71" s="2"/>
      <c r="C71" s="75" t="str">
        <f>IF('2. Protocols'!C70&amp;"+"&amp;'2. Protocols'!E70&amp;"+"&amp;'2. Protocols'!G70="++","",'2. Protocols'!C70&amp;"+"&amp;'2. Protocols'!E70&amp;"+"&amp;'2. Protocols'!G70)</f>
        <v/>
      </c>
      <c r="D71" s="7"/>
      <c r="E71" s="8"/>
      <c r="G71" s="72">
        <f>'2. Protocols'!J70*'1. General Inputs'!$L$13</f>
        <v>0</v>
      </c>
      <c r="H71" s="72" t="e">
        <f>MAX(G71*(1+'1. General Inputs'!$BA$23+HLOOKUP(H$7,'1. General Inputs'!$BC$17:$BE$19,ROWS('1. General Inputs'!$BA$17:$BA$19),0))+(H$76*'2. Protocols'!$O70)+'3. ARV Substitutions'!L93,0)</f>
        <v>#VALUE!</v>
      </c>
      <c r="I71" s="72" t="e">
        <f>MAX(H71*(1+'1. General Inputs'!$BA$23+HLOOKUP(I$7,'1. General Inputs'!$BC$17:$BE$19,ROWS('1. General Inputs'!$BA$17:$BA$19),0))+(I$76*'2. Protocols'!$O70)+'3. ARV Substitutions'!M93,0)</f>
        <v>#VALUE!</v>
      </c>
      <c r="J71" s="72" t="e">
        <f>MAX(I71*(1+'1. General Inputs'!$BA$23+HLOOKUP(J$7,'1. General Inputs'!$BC$17:$BE$19,ROWS('1. General Inputs'!$BA$17:$BA$19),0))+(J$76*'2. Protocols'!$O70)+'3. ARV Substitutions'!N93,0)</f>
        <v>#VALUE!</v>
      </c>
      <c r="K71" s="72" t="e">
        <f>MAX(J71*(1+'1. General Inputs'!$BA$23+HLOOKUP(K$7,'1. General Inputs'!$BC$17:$BE$19,ROWS('1. General Inputs'!$BA$17:$BA$19),0))+(K$76*'2. Protocols'!$O70)+'3. ARV Substitutions'!O93,0)</f>
        <v>#VALUE!</v>
      </c>
      <c r="L71" s="72" t="e">
        <f>MAX(K71*(1+'1. General Inputs'!$BA$23+HLOOKUP(L$7,'1. General Inputs'!$BC$17:$BE$19,ROWS('1. General Inputs'!$BA$17:$BA$19),0))+(L$76*'2. Protocols'!$O70)+'3. ARV Substitutions'!P93,0)</f>
        <v>#VALUE!</v>
      </c>
      <c r="M71" s="72" t="e">
        <f>MAX(L71*(1+'1. General Inputs'!$BA$23+HLOOKUP(M$7,'1. General Inputs'!$BC$17:$BE$19,ROWS('1. General Inputs'!$BA$17:$BA$19),0))+(M$76*'2. Protocols'!$O70)+'3. ARV Substitutions'!Q93,0)</f>
        <v>#VALUE!</v>
      </c>
      <c r="N71" s="72" t="e">
        <f>MAX(M71*(1+'1. General Inputs'!$BA$23+HLOOKUP(N$7,'1. General Inputs'!$BC$17:$BE$19,ROWS('1. General Inputs'!$BA$17:$BA$19),0))+(N$76*'2. Protocols'!$O70)+'3. ARV Substitutions'!R93,0)</f>
        <v>#VALUE!</v>
      </c>
      <c r="O71" s="72" t="e">
        <f>MAX(N71*(1+'1. General Inputs'!$BA$23+HLOOKUP(O$7,'1. General Inputs'!$BC$17:$BE$19,ROWS('1. General Inputs'!$BA$17:$BA$19),0))+(O$76*'2. Protocols'!$O70)+'3. ARV Substitutions'!S93,0)</f>
        <v>#VALUE!</v>
      </c>
      <c r="P71" s="72" t="e">
        <f>MAX(O71*(1+'1. General Inputs'!$BA$23+HLOOKUP(P$7,'1. General Inputs'!$BC$17:$BE$19,ROWS('1. General Inputs'!$BA$17:$BA$19),0))+(P$76*'2. Protocols'!$O70)+'3. ARV Substitutions'!T93,0)</f>
        <v>#VALUE!</v>
      </c>
      <c r="Q71" s="72" t="e">
        <f>MAX(P71*(1+'1. General Inputs'!$BA$23+HLOOKUP(Q$7,'1. General Inputs'!$BC$17:$BE$19,ROWS('1. General Inputs'!$BA$17:$BA$19),0))+(Q$76*'2. Protocols'!$O70)+'3. ARV Substitutions'!U93,0)</f>
        <v>#VALUE!</v>
      </c>
      <c r="R71" s="72" t="e">
        <f>MAX(Q71*(1+'1. General Inputs'!$BA$23+HLOOKUP(R$7,'1. General Inputs'!$BC$17:$BE$19,ROWS('1. General Inputs'!$BA$17:$BA$19),0))+(R$76*'2. Protocols'!$O70)+'3. ARV Substitutions'!V93,0)</f>
        <v>#VALUE!</v>
      </c>
      <c r="S71" s="72" t="e">
        <f>MAX(R71*(1+'1. General Inputs'!$BA$23+HLOOKUP(S$7,'1. General Inputs'!$BC$17:$BE$19,ROWS('1. General Inputs'!$BA$17:$BA$19),0))+(S$76*'2. Protocols'!$O70)+'3. ARV Substitutions'!W93,0)</f>
        <v>#VALUE!</v>
      </c>
      <c r="T71" s="72" t="e">
        <f>MAX(S71*(1+'1. General Inputs'!$BA$23+HLOOKUP(T$7,'1. General Inputs'!$BC$17:$BE$19,ROWS('1. General Inputs'!$BA$17:$BA$19),0))+(T$76*'2. Protocols'!$O70)+'3. ARV Substitutions'!X93,0)</f>
        <v>#VALUE!</v>
      </c>
      <c r="U71" s="72" t="e">
        <f>MAX(T71*(1+'1. General Inputs'!$BA$23+HLOOKUP(U$7,'1. General Inputs'!$BC$17:$BE$19,ROWS('1. General Inputs'!$BA$17:$BA$19),0))+(U$76*'2. Protocols'!$O70)+'3. ARV Substitutions'!Y93,0)</f>
        <v>#VALUE!</v>
      </c>
      <c r="V71" s="72" t="e">
        <f>MAX(U71*(1+'1. General Inputs'!$BA$23+HLOOKUP(V$7,'1. General Inputs'!$BC$17:$BE$19,ROWS('1. General Inputs'!$BA$17:$BA$19),0))+(V$76*'2. Protocols'!$O70)+'3. ARV Substitutions'!Z93,0)</f>
        <v>#VALUE!</v>
      </c>
      <c r="W71" s="72" t="e">
        <f>MAX(V71*(1+'1. General Inputs'!$BA$23+HLOOKUP(W$7,'1. General Inputs'!$BC$17:$BE$19,ROWS('1. General Inputs'!$BA$17:$BA$19),0))+(W$76*'2. Protocols'!$O70)+'3. ARV Substitutions'!AA93,0)</f>
        <v>#VALUE!</v>
      </c>
      <c r="X71" s="72" t="e">
        <f>MAX(W71*(1+'1. General Inputs'!$BA$23+HLOOKUP(X$7,'1. General Inputs'!$BC$17:$BE$19,ROWS('1. General Inputs'!$BA$17:$BA$19),0))+(X$76*'2. Protocols'!$O70)+'3. ARV Substitutions'!AB93,0)</f>
        <v>#VALUE!</v>
      </c>
      <c r="Y71" s="72" t="e">
        <f>MAX(X71*(1+'1. General Inputs'!$BA$23+HLOOKUP(Y$7,'1. General Inputs'!$BC$17:$BE$19,ROWS('1. General Inputs'!$BA$17:$BA$19),0))+(Y$76*'2. Protocols'!$O70)+'3. ARV Substitutions'!AC93,0)</f>
        <v>#VALUE!</v>
      </c>
      <c r="Z71" s="72" t="e">
        <f>MAX(Y71*(1+'1. General Inputs'!$BA$23+HLOOKUP(Z$7,'1. General Inputs'!$BC$17:$BE$19,ROWS('1. General Inputs'!$BA$17:$BA$19),0))+(Z$76*'2. Protocols'!$O70)+'3. ARV Substitutions'!AD93,0)</f>
        <v>#VALUE!</v>
      </c>
      <c r="AA71" s="72" t="e">
        <f>MAX(Z71*(1+'1. General Inputs'!$BA$23+HLOOKUP(AA$7,'1. General Inputs'!$BC$17:$BE$19,ROWS('1. General Inputs'!$BA$17:$BA$19),0))+(AA$76*'2. Protocols'!$O70)+'3. ARV Substitutions'!AE93,0)</f>
        <v>#VALUE!</v>
      </c>
      <c r="AB71" s="72" t="e">
        <f>MAX(AA71*(1+'1. General Inputs'!$BA$23+HLOOKUP(AB$7,'1. General Inputs'!$BC$17:$BE$19,ROWS('1. General Inputs'!$BA$17:$BA$19),0))+(AB$76*'2. Protocols'!$O70)+'3. ARV Substitutions'!AF93,0)</f>
        <v>#VALUE!</v>
      </c>
      <c r="AC71" s="72" t="e">
        <f>MAX(AB71*(1+'1. General Inputs'!$BA$23+HLOOKUP(AC$7,'1. General Inputs'!$BC$17:$BE$19,ROWS('1. General Inputs'!$BA$17:$BA$19),0))+(AC$76*'2. Protocols'!$O70)+'3. ARV Substitutions'!AG93,0)</f>
        <v>#VALUE!</v>
      </c>
      <c r="AD71" s="72" t="e">
        <f>MAX(AC71*(1+'1. General Inputs'!$BA$23+HLOOKUP(AD$7,'1. General Inputs'!$BC$17:$BE$19,ROWS('1. General Inputs'!$BA$17:$BA$19),0))+(AD$76*'2. Protocols'!$O70)+'3. ARV Substitutions'!AH93,0)</f>
        <v>#VALUE!</v>
      </c>
      <c r="AE71" s="72" t="e">
        <f>MAX(AD71*(1+'1. General Inputs'!$BA$23+HLOOKUP(AE$7,'1. General Inputs'!$BC$17:$BE$19,ROWS('1. General Inputs'!$BA$17:$BA$19),0))+(AE$76*'2. Protocols'!$O70)+'3. ARV Substitutions'!AI93,0)</f>
        <v>#VALUE!</v>
      </c>
      <c r="AF71" s="72" t="e">
        <f>MAX(AE71*(1+'1. General Inputs'!$BA$23+HLOOKUP(AF$7,'1. General Inputs'!$BC$17:$BE$19,ROWS('1. General Inputs'!$BA$17:$BA$19),0))+(AF$76*'2. Protocols'!$O70)+'3. ARV Substitutions'!AJ93,0)</f>
        <v>#VALUE!</v>
      </c>
      <c r="AG71" s="72" t="e">
        <f>MAX(AF71*(1+'1. General Inputs'!$BA$23+HLOOKUP(AG$7,'1. General Inputs'!$BC$17:$BE$19,ROWS('1. General Inputs'!$BA$17:$BA$19),0))+(AG$76*'2. Protocols'!$O70)+'3. ARV Substitutions'!AK93,0)</f>
        <v>#VALUE!</v>
      </c>
      <c r="AH71" s="72" t="e">
        <f>MAX(AG71*(1+'1. General Inputs'!$BA$23+HLOOKUP(AH$7,'1. General Inputs'!$BC$17:$BE$19,ROWS('1. General Inputs'!$BA$17:$BA$19),0))+(AH$76*'2. Protocols'!$O70)+'3. ARV Substitutions'!AL93,0)</f>
        <v>#VALUE!</v>
      </c>
      <c r="AI71" s="72" t="e">
        <f>MAX(AH71*(1+'1. General Inputs'!$BA$23+HLOOKUP(AI$7,'1. General Inputs'!$BC$17:$BE$19,ROWS('1. General Inputs'!$BA$17:$BA$19),0))+(AI$76*'2. Protocols'!$O70)+'3. ARV Substitutions'!AM93,0)</f>
        <v>#VALUE!</v>
      </c>
      <c r="AJ71" s="72" t="e">
        <f>MAX(AI71*(1+'1. General Inputs'!$BA$23+HLOOKUP(AJ$7,'1. General Inputs'!$BC$17:$BE$19,ROWS('1. General Inputs'!$BA$17:$BA$19),0))+(AJ$76*'2. Protocols'!$O70)+'3. ARV Substitutions'!AN93,0)</f>
        <v>#VALUE!</v>
      </c>
      <c r="AK71" s="72" t="e">
        <f>MAX(AJ71*(1+'1. General Inputs'!$BA$23+HLOOKUP(AK$7,'1. General Inputs'!$BC$17:$BE$19,ROWS('1. General Inputs'!$BA$17:$BA$19),0))+(AK$76*'2. Protocols'!$O70)+'3. ARV Substitutions'!AO93,0)</f>
        <v>#VALUE!</v>
      </c>
      <c r="AL71" s="72" t="e">
        <f>MAX(AK71*(1+'1. General Inputs'!$BA$23+HLOOKUP(AL$7,'1. General Inputs'!$BC$17:$BE$19,ROWS('1. General Inputs'!$BA$17:$BA$19),0))+(AL$76*'2. Protocols'!$O70)+'3. ARV Substitutions'!AP93,0)</f>
        <v>#VALUE!</v>
      </c>
      <c r="AM71" s="72" t="e">
        <f>MAX(AL71*(1+'1. General Inputs'!$BA$23+HLOOKUP(AM$7,'1. General Inputs'!$BC$17:$BE$19,ROWS('1. General Inputs'!$BA$17:$BA$19),0))+(AM$76*'2. Protocols'!$O70)+'3. ARV Substitutions'!AQ93,0)</f>
        <v>#VALUE!</v>
      </c>
      <c r="AN71" s="72" t="e">
        <f>MAX(AM71*(1+'1. General Inputs'!$BA$23+HLOOKUP(AN$7,'1. General Inputs'!$BC$17:$BE$19,ROWS('1. General Inputs'!$BA$17:$BA$19),0))+(AN$76*'2. Protocols'!$O70)+'3. ARV Substitutions'!AR93,0)</f>
        <v>#VALUE!</v>
      </c>
      <c r="AO71" s="72" t="e">
        <f>MAX(AN71*(1+'1. General Inputs'!$BA$23+HLOOKUP(AO$7,'1. General Inputs'!$BC$17:$BE$19,ROWS('1. General Inputs'!$BA$17:$BA$19),0))+(AO$76*'2. Protocols'!$O70)+'3. ARV Substitutions'!AS93,0)</f>
        <v>#VALUE!</v>
      </c>
      <c r="AP71" s="72" t="e">
        <f>MAX(AO71*(1+'1. General Inputs'!$BA$23+HLOOKUP(AP$7,'1. General Inputs'!$BC$17:$BE$19,ROWS('1. General Inputs'!$BA$17:$BA$19),0))+(AP$76*'2. Protocols'!$O70)+'3. ARV Substitutions'!AT93,0)</f>
        <v>#VALUE!</v>
      </c>
      <c r="AQ71" s="72" t="e">
        <f>MAX(AP71*(1+'1. General Inputs'!$BA$23+HLOOKUP(AQ$7,'1. General Inputs'!$BC$17:$BE$19,ROWS('1. General Inputs'!$BA$17:$BA$19),0))+(AQ$76*'2. Protocols'!$O70)+'3. ARV Substitutions'!AU93,0)</f>
        <v>#VALUE!</v>
      </c>
      <c r="CA71" s="51" t="e">
        <f t="shared" si="68"/>
        <v>#VALUE!</v>
      </c>
      <c r="CB71" s="51" t="e">
        <f t="shared" si="69"/>
        <v>#VALUE!</v>
      </c>
      <c r="CC71" s="51" t="e">
        <f t="shared" si="70"/>
        <v>#VALUE!</v>
      </c>
      <c r="CD71" s="51" t="e">
        <f t="shared" si="71"/>
        <v>#VALUE!</v>
      </c>
      <c r="CE71" s="51" t="e">
        <f t="shared" si="103"/>
        <v>#VALUE!</v>
      </c>
      <c r="CF71" s="51" t="e">
        <f t="shared" si="72"/>
        <v>#VALUE!</v>
      </c>
      <c r="CG71" s="51" t="e">
        <f t="shared" si="73"/>
        <v>#VALUE!</v>
      </c>
      <c r="CH71" s="51" t="e">
        <f t="shared" si="74"/>
        <v>#VALUE!</v>
      </c>
      <c r="CI71" s="51" t="e">
        <f t="shared" si="75"/>
        <v>#VALUE!</v>
      </c>
      <c r="CJ71" s="51" t="e">
        <f t="shared" si="76"/>
        <v>#VALUE!</v>
      </c>
      <c r="CK71" s="51" t="e">
        <f t="shared" si="77"/>
        <v>#VALUE!</v>
      </c>
      <c r="CL71" s="51" t="e">
        <f t="shared" si="78"/>
        <v>#VALUE!</v>
      </c>
      <c r="CM71" s="51" t="e">
        <f t="shared" si="79"/>
        <v>#VALUE!</v>
      </c>
      <c r="CN71" s="51" t="e">
        <f t="shared" si="80"/>
        <v>#VALUE!</v>
      </c>
      <c r="CO71" s="51" t="e">
        <f t="shared" si="81"/>
        <v>#VALUE!</v>
      </c>
      <c r="CP71" s="51" t="e">
        <f t="shared" si="82"/>
        <v>#VALUE!</v>
      </c>
      <c r="CQ71" s="51" t="e">
        <f t="shared" si="83"/>
        <v>#VALUE!</v>
      </c>
      <c r="CR71" s="51" t="e">
        <f t="shared" si="84"/>
        <v>#VALUE!</v>
      </c>
      <c r="CS71" s="51" t="e">
        <f t="shared" si="85"/>
        <v>#VALUE!</v>
      </c>
      <c r="CT71" s="51" t="e">
        <f t="shared" si="86"/>
        <v>#VALUE!</v>
      </c>
      <c r="CU71" s="51" t="e">
        <f t="shared" si="87"/>
        <v>#VALUE!</v>
      </c>
      <c r="CV71" s="51" t="e">
        <f t="shared" si="88"/>
        <v>#VALUE!</v>
      </c>
      <c r="CW71" s="51" t="e">
        <f t="shared" si="89"/>
        <v>#VALUE!</v>
      </c>
      <c r="CX71" s="51" t="e">
        <f t="shared" si="90"/>
        <v>#VALUE!</v>
      </c>
      <c r="CY71" s="51" t="e">
        <f t="shared" si="91"/>
        <v>#VALUE!</v>
      </c>
      <c r="CZ71" s="51" t="e">
        <f t="shared" si="92"/>
        <v>#VALUE!</v>
      </c>
      <c r="DA71" s="51" t="e">
        <f t="shared" si="93"/>
        <v>#VALUE!</v>
      </c>
      <c r="DB71" s="51" t="e">
        <f t="shared" si="94"/>
        <v>#VALUE!</v>
      </c>
      <c r="DC71" s="51" t="e">
        <f t="shared" si="95"/>
        <v>#VALUE!</v>
      </c>
      <c r="DD71" s="51" t="e">
        <f t="shared" si="96"/>
        <v>#VALUE!</v>
      </c>
      <c r="DE71" s="51" t="e">
        <f t="shared" si="97"/>
        <v>#VALUE!</v>
      </c>
      <c r="DF71" s="51" t="e">
        <f t="shared" si="98"/>
        <v>#VALUE!</v>
      </c>
      <c r="DG71" s="51" t="e">
        <f t="shared" si="99"/>
        <v>#VALUE!</v>
      </c>
      <c r="DH71" s="51" t="e">
        <f t="shared" si="100"/>
        <v>#VALUE!</v>
      </c>
      <c r="DI71" s="51" t="e">
        <f t="shared" si="101"/>
        <v>#VALUE!</v>
      </c>
      <c r="DJ71" s="51" t="e">
        <f t="shared" si="102"/>
        <v>#VALUE!</v>
      </c>
      <c r="DL71" s="21" t="str">
        <f>CONCATENATE('2. Protocols'!C70, '2. Protocols'!D70, '2. Protocols'!E70)</f>
        <v>+</v>
      </c>
      <c r="DM71" s="21" t="str">
        <f>CONCATENATE('2. Protocols'!C70, '2. Protocols'!D70, '2. Protocols'!E70, '2. Protocols'!F70, '2. Protocols'!G70,)</f>
        <v>++</v>
      </c>
      <c r="DO71" s="27">
        <f>IF(AND(OR(ISBLANK(DO$9),DO$9=0)=FALSE,OR(DO$9='2. Protocols'!$C70,DO$9='2. Protocols'!$E70,DO$9='2. Protocols'!$G70)),1,0)*'4. Formulations'!$I70</f>
        <v>0</v>
      </c>
      <c r="DP71" s="27">
        <f>IF(AND(OR(ISBLANK(DP$9),DP$9=0)=FALSE,OR(DP$9='2. Protocols'!$C70,DP$9='2. Protocols'!$E70,DP$9='2. Protocols'!$G70)),1,0)*'4. Formulations'!$I70</f>
        <v>0</v>
      </c>
      <c r="DQ71" s="27">
        <f>IF(AND(OR(ISBLANK(DQ$9),DQ$9=0)=FALSE,OR(DQ$9='2. Protocols'!$C70,DQ$9='2. Protocols'!$E70,DQ$9='2. Protocols'!$G70)),1,0)*'4. Formulations'!$I70</f>
        <v>0</v>
      </c>
      <c r="DR71" s="27">
        <f>IF(AND(OR(ISBLANK(DR$9),DR$9=0)=FALSE,OR(DR$9='2. Protocols'!$C70,DR$9='2. Protocols'!$E70,DR$9='2. Protocols'!$G70)),1,0)*'4. Formulations'!$I70</f>
        <v>0</v>
      </c>
      <c r="DS71" s="27">
        <f>IF(AND(OR(ISBLANK(DS$9),DS$9=0)=FALSE,OR(DS$9='2. Protocols'!$C70,DS$9='2. Protocols'!$E70,DS$9='2. Protocols'!$G70)),1,0)*'4. Formulations'!$I70</f>
        <v>0</v>
      </c>
      <c r="DT71" s="27">
        <f>IF(AND(OR(ISBLANK(DT$9),DT$9=0)=FALSE,OR(DT$9='2. Protocols'!$C70,DT$9='2. Protocols'!$E70,DT$9='2. Protocols'!$G70)),1,0)*'4. Formulations'!$I70</f>
        <v>0</v>
      </c>
      <c r="DU71" s="27">
        <f>IF(AND(OR(ISBLANK(DU$9),DU$9=0)=FALSE,OR(DU$9='2. Protocols'!$C70,DU$9='2. Protocols'!$E70,DU$9='2. Protocols'!$G70)),1,0)*'4. Formulations'!$I70</f>
        <v>0</v>
      </c>
      <c r="DV71" s="27">
        <f>IF(AND(OR(ISBLANK(DV$9),DV$9=0)=FALSE,OR(DV$9='2. Protocols'!$C70,DV$9='2. Protocols'!$E70,DV$9='2. Protocols'!$G70)),1,0)*'4. Formulations'!$I70</f>
        <v>0</v>
      </c>
      <c r="DW71" s="27">
        <f>IF(AND(OR(ISBLANK(DW$9),DW$9=0)=FALSE,OR(DW$9='2. Protocols'!$C70,DW$9='2. Protocols'!$E70,DW$9='2. Protocols'!$G70)),1,0)*'4. Formulations'!$I70</f>
        <v>0</v>
      </c>
      <c r="DX71" s="27">
        <f>IF(AND(OR(ISBLANK(DX$9),DX$9=0)=FALSE,OR(DX$9='2. Protocols'!$C70,DX$9='2. Protocols'!$E70,DX$9='2. Protocols'!$G70)),1,0)*'4. Formulations'!$I70</f>
        <v>0</v>
      </c>
      <c r="DY71" s="27">
        <f>IF(AND(OR(ISBLANK(DY$9),DY$9=0)=FALSE,OR(DY$9='2. Protocols'!$C70,DY$9='2. Protocols'!$E70,DY$9='2. Protocols'!$G70)),1,0)*'4. Formulations'!$I70</f>
        <v>0</v>
      </c>
      <c r="DZ71" s="27">
        <f>IF(AND(OR(ISBLANK(DZ$9),DZ$9=0)=FALSE,OR(DZ$9='2. Protocols'!$C70,DZ$9='2. Protocols'!$E70,DZ$9='2. Protocols'!$G70)),1,0)*'4. Formulations'!$I70</f>
        <v>0</v>
      </c>
      <c r="EA71" s="27">
        <f>IF(AND(OR(ISBLANK(EA$9),EA$9=0)=FALSE,OR(EA$9='2. Protocols'!$C70,EA$9='2. Protocols'!$E70,EA$9='2. Protocols'!$G70)),1,0)*'4. Formulations'!$I70</f>
        <v>0</v>
      </c>
      <c r="EB71" s="27">
        <f>IF(AND(OR(ISBLANK(EB$9),EB$9=0)=FALSE,OR(EB$9='2. Protocols'!$C70,EB$9='2. Protocols'!$E70,EB$9='2. Protocols'!$G70)),1,0)*'4. Formulations'!$I70</f>
        <v>0</v>
      </c>
      <c r="EC71" s="27">
        <f>IF(AND(OR(ISBLANK(EC$9),EC$9=0)=FALSE,OR(EC$9='2. Protocols'!$C70,EC$9='2. Protocols'!$E70,EC$9='2. Protocols'!$G70)),1,0)*'4. Formulations'!$I70</f>
        <v>0</v>
      </c>
      <c r="ED71" s="27">
        <f>IF(AND(OR(ISBLANK(ED$9),ED$9=0)=FALSE,OR(ED$9='2. Protocols'!$C70,ED$9='2. Protocols'!$E70,ED$9='2. Protocols'!$G70)),1,0)*'4. Formulations'!$I70</f>
        <v>0</v>
      </c>
      <c r="EE71" s="27">
        <f>IF(AND(OR(ISBLANK(EE$9),EE$9=0)=FALSE,OR(EE$9='2. Protocols'!$C70,EE$9='2. Protocols'!$E70,EE$9='2. Protocols'!$G70)),1,0)*'4. Formulations'!$I70</f>
        <v>0</v>
      </c>
      <c r="EF71" s="27">
        <f>IF(AND(OR(ISBLANK(EF$9),EF$9=0)=FALSE,OR(EF$9='2. Protocols'!$C70,EF$9='2. Protocols'!$E70,EF$9='2. Protocols'!$G70)),1,0)*'4. Formulations'!$I70</f>
        <v>0</v>
      </c>
      <c r="EG71" s="27">
        <f>IF(AND(OR(ISBLANK(EG$9),EG$9=0)=FALSE,OR(EG$9='2. Protocols'!$C70,EG$9='2. Protocols'!$E70,EG$9='2. Protocols'!$G70)),1,0)*'4. Formulations'!$I70</f>
        <v>0</v>
      </c>
      <c r="EH71" s="27">
        <f>IF(AND(OR(ISBLANK(EH$9),EH$9=0)=FALSE,OR(EH$9='2. Protocols'!$C70,EH$9='2. Protocols'!$E70,EH$9='2. Protocols'!$G70)),1,0)*'4. Formulations'!$I70</f>
        <v>0</v>
      </c>
      <c r="EI71" s="27">
        <f>IF(AND(OR(ISBLANK(EI$9),EI$9=0)=FALSE,OR(EI$9='2. Protocols'!$C70,EI$9='2. Protocols'!$E70,EI$9='2. Protocols'!$G70)),1,0)*'4. Formulations'!$I70</f>
        <v>0</v>
      </c>
      <c r="EJ71" s="27">
        <f>IF(AND(OR(ISBLANK(EJ$9),EJ$9=0)=FALSE,OR(EJ$9='2. Protocols'!$C70,EJ$9='2. Protocols'!$E70,EJ$9='2. Protocols'!$G70)),1,0)*'4. Formulations'!$I70</f>
        <v>0</v>
      </c>
      <c r="EK71" s="27">
        <f>IF(AND(OR(ISBLANK(EK$9),EK$9=0)=FALSE,OR(EK$9='2. Protocols'!$C70,EK$9='2. Protocols'!$E70,EK$9='2. Protocols'!$G70)),1,0)*'4. Formulations'!$I70</f>
        <v>0</v>
      </c>
      <c r="EL71" s="27">
        <f>IF(AND(OR(ISBLANK(EL$9),EL$9=0)=FALSE,OR(EL$9='2. Protocols'!$C70,EL$9='2. Protocols'!$E70,EL$9='2. Protocols'!$G70)),1,0)*'4. Formulations'!$I70</f>
        <v>0</v>
      </c>
      <c r="EM71" s="27">
        <f>IF(AND(OR(ISBLANK(EM$9),EM$9=0)=FALSE,OR(EM$9='2. Protocols'!$C70,EM$9='2. Protocols'!$E70,EM$9='2. Protocols'!$G70)),1,0)*'4. Formulations'!$I70</f>
        <v>0</v>
      </c>
      <c r="EN71" s="27">
        <f>IF(AND(OR(ISBLANK(EN$9),EN$9=0)=FALSE,OR(EN$9='2. Protocols'!$C70,EN$9='2. Protocols'!$E70,EN$9='2. Protocols'!$G70)),1,0)*'4. Formulations'!$I70</f>
        <v>0</v>
      </c>
      <c r="EO71" s="27">
        <f>IF(AND(OR(ISBLANK(EO$9),EO$9=0)=FALSE,OR(EO$9='2. Protocols'!$C70,EO$9='2. Protocols'!$E70,EO$9='2. Protocols'!$G70)),1,0)*'4. Formulations'!$I70</f>
        <v>0</v>
      </c>
      <c r="EP71" s="27">
        <f>IF(AND(OR(ISBLANK(EP$9),EP$9=0)=FALSE,OR(EP$9='2. Protocols'!$C70,EP$9='2. Protocols'!$E70,EP$9='2. Protocols'!$G70)),1,0)*'4. Formulations'!$I70</f>
        <v>0</v>
      </c>
      <c r="EQ71" s="27">
        <f>IF(AND(OR(ISBLANK(EQ$9),EQ$9=0)=FALSE,OR(EQ$9='2. Protocols'!$C70,EQ$9='2. Protocols'!$E70,EQ$9='2. Protocols'!$G70)),1,0)*'4. Formulations'!$I70</f>
        <v>0</v>
      </c>
      <c r="ER71" s="27">
        <f>IF(AND(OR(ISBLANK(ER$9),ER$9=0)=FALSE,OR(ER$9='2. Protocols'!$C70,ER$9='2. Protocols'!$E70,ER$9='2. Protocols'!$G70)),1,0)*'4. Formulations'!$I70</f>
        <v>0</v>
      </c>
      <c r="ES71" s="27">
        <f>IF(AND(OR(ISBLANK(ES$9),ES$9=0)=FALSE,OR(ES$9='2. Protocols'!$C70,ES$9='2. Protocols'!$E70,ES$9='2. Protocols'!$G70)),1,0)*'4. Formulations'!$I70</f>
        <v>0</v>
      </c>
      <c r="ET71" s="27">
        <f>IF(AND(OR(ISBLANK(ET$9),ET$9=0)=FALSE,OR(ET$9='2. Protocols'!$C70,ET$9='2. Protocols'!$E70,ET$9='2. Protocols'!$G70)),1,0)*'4. Formulations'!$I70</f>
        <v>0</v>
      </c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N71" s="27">
        <f>IF(AND(OR(ISBLANK(FN$9),FN$9=0)=FALSE,FN$9=$DL71),1,0)*'4. Formulations'!$J70</f>
        <v>0</v>
      </c>
      <c r="FO71" s="27">
        <f>IF(AND(OR(ISBLANK(FO$9),FO$9=0)=FALSE,FO$9=$DL71),1,0)*'4. Formulations'!$J70</f>
        <v>0</v>
      </c>
      <c r="FP71" s="27">
        <f>IF(AND(OR(ISBLANK(FP$9),FP$9=0)=FALSE,FP$9=$DL71),1,0)*'4. Formulations'!$J70</f>
        <v>0</v>
      </c>
      <c r="FQ71" s="27">
        <f>IF(AND(OR(ISBLANK(FQ$9),FQ$9=0)=FALSE,FQ$9=$DL71),1,0)*'4. Formulations'!$J70</f>
        <v>0</v>
      </c>
      <c r="FR71" s="27">
        <f>IF(AND(OR(ISBLANK(FR$9),FR$9=0)=FALSE,FR$9=$DL71),1,0)*'4. Formulations'!$J70</f>
        <v>0</v>
      </c>
      <c r="FS71" s="27">
        <f>IF(AND(OR(ISBLANK(FS$9),FS$9=0)=FALSE,FS$9=$DL71),1,0)*'4. Formulations'!$J70</f>
        <v>0</v>
      </c>
      <c r="FT71" s="27">
        <f>IF(AND(OR(ISBLANK(FT$9),FT$9=0)=FALSE,FT$9=$DL71),1,0)*'4. Formulations'!$J70</f>
        <v>0</v>
      </c>
      <c r="FU71" s="27">
        <f>IF(AND(OR(ISBLANK(FU$9),FU$9=0)=FALSE,FU$9=$DL71),1,0)*'4. Formulations'!$J70</f>
        <v>0</v>
      </c>
      <c r="FV71" s="27">
        <f>IF(AND(OR(ISBLANK(FV$9),FV$9=0)=FALSE,FV$9=$DL71),1,0)*'4. Formulations'!$J70</f>
        <v>0</v>
      </c>
      <c r="FW71" s="27">
        <f>IF(AND(OR(ISBLANK(FW$9),FW$9=0)=FALSE,FW$9=$DL71),1,0)*'4. Formulations'!$J70</f>
        <v>0</v>
      </c>
      <c r="FX71" s="27">
        <f>IF(AND(OR(ISBLANK(FX$9),FX$9=0)=FALSE,FX$9=$DL71),1,0)*'4. Formulations'!$J70</f>
        <v>0</v>
      </c>
      <c r="FY71" s="27">
        <f>IF(AND(OR(ISBLANK(FY$9),FY$9=0)=FALSE,FY$9=$DL71),1,0)*'4. Formulations'!$J70</f>
        <v>0</v>
      </c>
      <c r="FZ71" s="27">
        <f>IF(AND(OR(ISBLANK(FZ$9),FZ$9=0)=FALSE,FZ$9=$DL71),1,0)*'4. Formulations'!$J70</f>
        <v>0</v>
      </c>
      <c r="GA71" s="27">
        <f>IF(AND(OR(ISBLANK(GA$9),GA$9=0)=FALSE,GA$9=$DL71),1,0)*'4. Formulations'!$J70</f>
        <v>0</v>
      </c>
      <c r="GB71" s="27">
        <f>IF(AND(OR(ISBLANK(GB$9),GB$9=0)=FALSE,GB$9=$DL71),1,0)*'4. Formulations'!$J70</f>
        <v>0</v>
      </c>
      <c r="GC71" s="27">
        <f>IF(AND(OR(ISBLANK(GC$9),GC$9=0)=FALSE,GC$9=$DL71),1,0)*'4. Formulations'!$J70</f>
        <v>0</v>
      </c>
      <c r="GD71" s="27">
        <f>IF(AND(OR(ISBLANK(GD$9),GD$9=0)=FALSE,GD$9=$DL71),1,0)*'4. Formulations'!$J70</f>
        <v>0</v>
      </c>
      <c r="GE71" s="27"/>
      <c r="GF71" s="27"/>
      <c r="GG71" s="27"/>
      <c r="GI71" s="27">
        <f>IF(AND(OR(ISBLANK(GI$9),GI$9=0)=FALSE,SUM($FN71:$GD71)&gt;0,GI$9='2. Protocols'!$G70),1,0)*'4. Formulations'!$J70</f>
        <v>0</v>
      </c>
      <c r="GJ71" s="27">
        <f>IF(AND(OR(ISBLANK(GJ$9),GJ$9=0)=FALSE,SUM($FN71:$GD71)&gt;0,GJ$9='2. Protocols'!$G70),1,0)*'4. Formulations'!$J70</f>
        <v>0</v>
      </c>
      <c r="GK71" s="27">
        <f>IF(AND(OR(ISBLANK(GK$9),GK$9=0)=FALSE,SUM($FN71:$GD71)&gt;0,GK$9='2. Protocols'!$G70),1,0)*'4. Formulations'!$J70</f>
        <v>0</v>
      </c>
      <c r="GL71" s="27">
        <f>IF(AND(OR(ISBLANK(GL$9),GL$9=0)=FALSE,SUM($FN71:$GD71)&gt;0,GL$9='2. Protocols'!$G70),1,0)*'4. Formulations'!$J70</f>
        <v>0</v>
      </c>
      <c r="GM71" s="27">
        <f>IF(AND(OR(ISBLANK(GM$9),GM$9=0)=FALSE,SUM($FN71:$GD71)&gt;0,GM$9='2. Protocols'!$G70),1,0)*'4. Formulations'!$J70</f>
        <v>0</v>
      </c>
      <c r="GN71" s="27">
        <f>IF(AND(OR(ISBLANK(GN$9),GN$9=0)=FALSE,SUM($FN71:$GD71)&gt;0,GN$9='2. Protocols'!$G70),1,0)*'4. Formulations'!$J70</f>
        <v>0</v>
      </c>
      <c r="GO71" s="27">
        <f>IF(AND(OR(ISBLANK(GO$9),GO$9=0)=FALSE,SUM($FN71:$GD71)&gt;0,GO$9='2. Protocols'!$G70),1,0)*'4. Formulations'!$J70</f>
        <v>0</v>
      </c>
      <c r="GP71" s="27">
        <f>IF(AND(OR(ISBLANK(GP$9),GP$9=0)=FALSE,SUM($FN71:$GD71)&gt;0,GP$9='2. Protocols'!$G70),1,0)*'4. Formulations'!$J70</f>
        <v>0</v>
      </c>
      <c r="GQ71" s="27">
        <f>IF(AND(OR(ISBLANK(GQ$9),GQ$9=0)=FALSE,SUM($FN71:$GD71)&gt;0,GQ$9='2. Protocols'!$G70),1,0)*'4. Formulations'!$J70</f>
        <v>0</v>
      </c>
      <c r="GR71" s="27">
        <f>IF(AND(OR(ISBLANK(GR$9),GR$9=0)=FALSE,SUM($FN71:$GD71)&gt;0,GR$9='2. Protocols'!$G70),1,0)*'4. Formulations'!$J70</f>
        <v>0</v>
      </c>
      <c r="GS71" s="27">
        <f>IF(AND(OR(ISBLANK(GS$9),GS$9=0)=FALSE,SUM($FN71:$GD71)&gt;0,GS$9='2. Protocols'!$G70),1,0)*'4. Formulations'!$J70</f>
        <v>0</v>
      </c>
      <c r="GT71" s="27">
        <f>IF(AND(OR(ISBLANK(GT$9),GT$9=0)=FALSE,SUM($FN71:$GD71)&gt;0,GT$9='2. Protocols'!$G70),1,0)*'4. Formulations'!$J70</f>
        <v>0</v>
      </c>
      <c r="GU71" s="27">
        <f>IF(AND(OR(ISBLANK(GU$9),GU$9=0)=FALSE,SUM($FN71:$GD71)&gt;0,GU$9='2. Protocols'!$G70),1,0)*'4. Formulations'!$J70</f>
        <v>0</v>
      </c>
      <c r="GV71" s="27">
        <f>IF(AND(OR(ISBLANK(GV$9),GV$9=0)=FALSE,SUM($FN71:$GD71)&gt;0,GV$9='2. Protocols'!$G70),1,0)*'4. Formulations'!$J70</f>
        <v>0</v>
      </c>
      <c r="GW71" s="27">
        <f>IF(AND(OR(ISBLANK(GW$9),GW$9=0)=FALSE,SUM($FN71:$GD71)&gt;0,GW$9='2. Protocols'!$G70),1,0)*'4. Formulations'!$J70</f>
        <v>0</v>
      </c>
      <c r="GX71" s="27">
        <f>IF(AND(OR(ISBLANK(GX$9),GX$9=0)=FALSE,SUM($FN71:$GD71)&gt;0,GX$9='2. Protocols'!$G70),1,0)*'4. Formulations'!$J70</f>
        <v>0</v>
      </c>
      <c r="GY71" s="27">
        <f>IF(AND(OR(ISBLANK(GY$9),GY$9=0)=FALSE,SUM($FN71:$GD71)&gt;0,GY$9='2. Protocols'!$G70),1,0)*'4. Formulations'!$J70</f>
        <v>0</v>
      </c>
      <c r="GZ71" s="27">
        <f>IF(AND(OR(ISBLANK(GZ$9),GZ$9=0)=FALSE,SUM($FN71:$GD71)&gt;0,GZ$9='2. Protocols'!$G70),1,0)*'4. Formulations'!$J70</f>
        <v>0</v>
      </c>
      <c r="HA71" s="27">
        <f>IF(AND(OR(ISBLANK(HA$9),HA$9=0)=FALSE,SUM($FN71:$GD71)&gt;0,HA$9='2. Protocols'!$G70),1,0)*'4. Formulations'!$J70</f>
        <v>0</v>
      </c>
      <c r="HB71" s="27">
        <f>IF(AND(OR(ISBLANK(HB$9),HB$9=0)=FALSE,SUM($FN71:$GD71)&gt;0,HB$9='2. Protocols'!$G70),1,0)*'4. Formulations'!$J70</f>
        <v>0</v>
      </c>
      <c r="HC71" s="27">
        <f>IF(AND(OR(ISBLANK(HC$9),HC$9=0)=FALSE,SUM($FN71:$GD71)&gt;0,HC$9='2. Protocols'!$G70),1,0)*'4. Formulations'!$J70</f>
        <v>0</v>
      </c>
      <c r="HD71" s="27">
        <f>IF(AND(OR(ISBLANK(HD$9),HD$9=0)=FALSE,SUM($FN71:$GD71)&gt;0,HD$9='2. Protocols'!$G70),1,0)*'4. Formulations'!$J70</f>
        <v>0</v>
      </c>
      <c r="HE71" s="27">
        <f>IF(AND(OR(ISBLANK(HE$9),HE$9=0)=FALSE,SUM($FN71:$GD71)&gt;0,HE$9='2. Protocols'!$G70),1,0)*'4. Formulations'!$J70</f>
        <v>0</v>
      </c>
      <c r="HF71" s="27">
        <f>IF(AND(OR(ISBLANK(HF$9),HF$9=0)=FALSE,SUM($FN71:$GD71)&gt;0,HF$9='2. Protocols'!$G70),1,0)*'4. Formulations'!$J70</f>
        <v>0</v>
      </c>
      <c r="HG71" s="27">
        <f>IF(AND(OR(ISBLANK(HG$9),HG$9=0)=FALSE,SUM($FN71:$GD71)&gt;0,HG$9='2. Protocols'!$G70),1,0)*'4. Formulations'!$J70</f>
        <v>0</v>
      </c>
      <c r="HH71" s="27">
        <f>IF(AND(OR(ISBLANK(HH$9),HH$9=0)=FALSE,SUM($FN71:$GD71)&gt;0,HH$9='2. Protocols'!$G70),1,0)*'4. Formulations'!$J70</f>
        <v>0</v>
      </c>
      <c r="HI71" s="27">
        <f>IF(AND(OR(ISBLANK(HI$9),HI$9=0)=FALSE,SUM($FN71:$GD71)&gt;0,HI$9='2. Protocols'!$G70),1,0)*'4. Formulations'!$J70</f>
        <v>0</v>
      </c>
      <c r="HJ71" s="27">
        <f>IF(AND(OR(ISBLANK(HJ$9),HJ$9=0)=FALSE,SUM($FN71:$GD71)&gt;0,HJ$9='2. Protocols'!$G70),1,0)*'4. Formulations'!$J70</f>
        <v>0</v>
      </c>
      <c r="HK71" s="27">
        <f>IF(AND(OR(ISBLANK(HK$9),HK$9=0)=FALSE,SUM($FN71:$GD71)&gt;0,HK$9='2. Protocols'!$G70),1,0)*'4. Formulations'!$J70</f>
        <v>0</v>
      </c>
      <c r="HL71" s="27">
        <f>IF(AND(OR(ISBLANK(HL$9),HL$9=0)=FALSE,SUM($FN71:$GD71)&gt;0,HL$9='2. Protocols'!$G70),1,0)*'4. Formulations'!$J70</f>
        <v>0</v>
      </c>
      <c r="HM71" s="27">
        <f>IF(AND(OR(ISBLANK(HM$9),HM$9=0)=FALSE,SUM($FN71:$GD71)&gt;0,HM$9='2. Protocols'!$G70),1,0)*'4. Formulations'!$J70</f>
        <v>0</v>
      </c>
      <c r="HN71" s="27">
        <f>IF(AND(OR(ISBLANK(HN$9),HN$9=0)=FALSE,SUM($FN71:$GD71)&gt;0,HN$9='2. Protocols'!$G70),1,0)*'4. Formulations'!$J70</f>
        <v>0</v>
      </c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H71" s="27">
        <f>IF(AND(OR(ISBLANK(GI$9),GI$9=0)=FALSE,IH$9=$DM71),1,0)*'4. Formulations'!$K70</f>
        <v>0</v>
      </c>
      <c r="II71" s="27">
        <f>IF(AND(OR(ISBLANK(GJ$9),GJ$9=0)=FALSE,II$9=$DM71),1,0)*'4. Formulations'!$K70</f>
        <v>0</v>
      </c>
      <c r="IJ71" s="27">
        <f>IF(AND(OR(ISBLANK(GK$9),GK$9=0)=FALSE,IJ$9=$DM71),1,0)*'4. Formulations'!$K70</f>
        <v>0</v>
      </c>
      <c r="IK71" s="27">
        <f>IF(AND(OR(ISBLANK(GL$9),GL$9=0)=FALSE,IK$9=$DM71),1,0)*'4. Formulations'!$K70</f>
        <v>0</v>
      </c>
      <c r="IL71" s="27">
        <f>IF(AND(OR(ISBLANK(GM$9),GM$9=0)=FALSE,IL$9=$DM71),1,0)*'4. Formulations'!$K70</f>
        <v>0</v>
      </c>
      <c r="IM71" s="27">
        <f>IF(AND(OR(ISBLANK(GN$9),GN$9=0)=FALSE,IM$9=$DM71),1,0)*'4. Formulations'!$K70</f>
        <v>0</v>
      </c>
      <c r="IN71" s="27">
        <f>IF(AND(OR(ISBLANK(GO$9),GO$9=0)=FALSE,IN$9=$DM71),1,0)*'4. Formulations'!$K70</f>
        <v>0</v>
      </c>
      <c r="IO71" s="27">
        <f>IF(AND(OR(ISBLANK(GP$9),GP$9=0)=FALSE,IO$9=$DM71),1,0)*'4. Formulations'!$K70</f>
        <v>0</v>
      </c>
      <c r="IP71" s="27">
        <f>IF(AND(OR(ISBLANK(GQ$9),GQ$9=0)=FALSE,IP$9=$DM71),1,0)*'4. Formulations'!$K70</f>
        <v>0</v>
      </c>
      <c r="IQ71" s="27">
        <f>IF(AND(OR(ISBLANK(GR$9),GR$9=0)=FALSE,IQ$9=$DM71),1,0)*'4. Formulations'!$K70</f>
        <v>0</v>
      </c>
      <c r="IR71" s="27">
        <f>IF(AND(OR(ISBLANK(GS$9),GS$9=0)=FALSE,IR$9=$DM71),1,0)*'4. Formulations'!$K70</f>
        <v>0</v>
      </c>
      <c r="IS71" s="27">
        <f>IF(AND(OR(ISBLANK(GO$9),GO$9=0)=FALSE,IS$9=$DM71),1,0)*'4. Formulations'!$K70</f>
        <v>0</v>
      </c>
      <c r="IT71" s="27">
        <f>IF(AND(OR(ISBLANK(GP$9),GP$9=0)=FALSE,IT$9=$DM71),1,0)*'4. Formulations'!$K70</f>
        <v>0</v>
      </c>
      <c r="IU71" s="27">
        <f>IF(AND(OR(ISBLANK(GQ$9),GQ$9=0)=FALSE,IU$9=$DM71),1,0)*'4. Formulations'!$K70</f>
        <v>0</v>
      </c>
      <c r="IV71" s="27"/>
      <c r="IW71" s="27"/>
      <c r="IX71" s="27"/>
      <c r="IY71" s="27"/>
      <c r="IZ71" s="27"/>
      <c r="JA71" s="27"/>
      <c r="JC71" s="27">
        <f>IF(AND(OR(ISBLANK(JC$9),JC$9=0)=FALSE,OR(JC$9='2. Protocols'!$C70,JC$9='2. Protocols'!$E70,JC$9='2. Protocols'!$G70)),1,0)*'4. Formulations'!$L70</f>
        <v>0</v>
      </c>
      <c r="JD71" s="27">
        <f>IF(AND(OR(ISBLANK(JD$9),JD$9=0)=FALSE,OR(JD$9='2. Protocols'!$C70,JD$9='2. Protocols'!$E70,JD$9='2. Protocols'!$G70)),1,0)*'4. Formulations'!$L70</f>
        <v>0</v>
      </c>
      <c r="JE71" s="27">
        <f>IF(AND(OR(ISBLANK(JE$9),JE$9=0)=FALSE,OR(JE$9='2. Protocols'!$C70,JE$9='2. Protocols'!$E70,JE$9='2. Protocols'!$G70)),1,0)*'4. Formulations'!$L70</f>
        <v>0</v>
      </c>
      <c r="JF71" s="27">
        <f>IF(AND(OR(ISBLANK(JF$9),JF$9=0)=FALSE,OR(JF$9='2. Protocols'!$C70,JF$9='2. Protocols'!$E70,JF$9='2. Protocols'!$G70)),1,0)*'4. Formulations'!$L70</f>
        <v>0</v>
      </c>
      <c r="JG71" s="27">
        <f>IF(AND(OR(ISBLANK(JG$9),JG$9=0)=FALSE,OR(JG$9='2. Protocols'!$C70,JG$9='2. Protocols'!$E70,JG$9='2. Protocols'!$G70)),1,0)*'4. Formulations'!$L70</f>
        <v>0</v>
      </c>
      <c r="JH71" s="27">
        <f>IF(AND(OR(ISBLANK(JH$9),JH$9=0)=FALSE,OR(JH$9='2. Protocols'!$C70,JH$9='2. Protocols'!$E70,JH$9='2. Protocols'!$G70)),1,0)*'4. Formulations'!$L70</f>
        <v>0</v>
      </c>
      <c r="JI71" s="27">
        <f>IF(AND(OR(ISBLANK(JI$9),JI$9=0)=FALSE,OR(JI$9='2. Protocols'!$C70,JI$9='2. Protocols'!$E70,JI$9='2. Protocols'!$G70)),1,0)*'4. Formulations'!$L70</f>
        <v>0</v>
      </c>
      <c r="JJ71" s="27">
        <f>IF(AND(OR(ISBLANK(JJ$9),JJ$9=0)=FALSE,OR(JJ$9='2. Protocols'!$C70,JJ$9='2. Protocols'!$E70,JJ$9='2. Protocols'!$G70)),1,0)*'4. Formulations'!$L70</f>
        <v>0</v>
      </c>
      <c r="JK71" s="27">
        <f>IF(AND(OR(ISBLANK(JK$9),JK$9=0)=FALSE,OR(JK$9='2. Protocols'!$C70,JK$9='2. Protocols'!$E70,JK$9='2. Protocols'!$G70)),1,0)*'4. Formulations'!$L70</f>
        <v>0</v>
      </c>
      <c r="JL71" s="27">
        <f>IF(AND(OR(ISBLANK(JL$9),JL$9=0)=FALSE,OR(JL$9='2. Protocols'!$C70,JL$9='2. Protocols'!$E70,JL$9='2. Protocols'!$G70)),1,0)*'4. Formulations'!$L70</f>
        <v>0</v>
      </c>
      <c r="JM71" s="27">
        <f>IF(AND(OR(ISBLANK(JM$9),JM$9=0)=FALSE,OR(JM$9='2. Protocols'!$C70,JM$9='2. Protocols'!$E70,JM$9='2. Protocols'!$G70)),1,0)*'4. Formulations'!$L70</f>
        <v>0</v>
      </c>
      <c r="JN71" s="27">
        <f>IF(AND(OR(ISBLANK(JN$9),JN$9=0)=FALSE,OR(JN$9='2. Protocols'!$C70,JN$9='2. Protocols'!$E70,JN$9='2. Protocols'!$G70)),1,0)*'4. Formulations'!$L70</f>
        <v>0</v>
      </c>
      <c r="JO71" s="27">
        <f>IF(AND(OR(ISBLANK(JO$9),JO$9=0)=FALSE,OR(JO$9='2. Protocols'!$C70,JO$9='2. Protocols'!$E70,JO$9='2. Protocols'!$G70)),1,0)*'4. Formulations'!$L70</f>
        <v>0</v>
      </c>
      <c r="JP71" s="27">
        <f>IF(AND(OR(ISBLANK(JP$9),JP$9=0)=FALSE,OR(JP$9='2. Protocols'!$C70,JP$9='2. Protocols'!$E70,JP$9='2. Protocols'!$G70)),1,0)*'4. Formulations'!$L70</f>
        <v>0</v>
      </c>
      <c r="JQ71" s="27">
        <f>IF(AND(OR(ISBLANK(JQ$9),JQ$9=0)=FALSE,OR(JQ$9='2. Protocols'!$C70,JQ$9='2. Protocols'!$E70,JQ$9='2. Protocols'!$G70)),1,0)*'4. Formulations'!$L70</f>
        <v>0</v>
      </c>
      <c r="JR71" s="27">
        <f>IF(AND(OR(ISBLANK(JR$9),JR$9=0)=FALSE,OR(JR$9='2. Protocols'!$C70,JR$9='2. Protocols'!$E70,JR$9='2. Protocols'!$G70)),1,0)*'4. Formulations'!$L70</f>
        <v>0</v>
      </c>
      <c r="JS71" s="27">
        <f>IF(AND(OR(ISBLANK(JS$9),JS$9=0)=FALSE,OR(JS$9='2. Protocols'!$C70,JS$9='2. Protocols'!$E70,JS$9='2. Protocols'!$G70)),1,0)*'4. Formulations'!$L70</f>
        <v>0</v>
      </c>
      <c r="JT71" s="27">
        <f>IF(AND(OR(ISBLANK(JT$9),JT$9=0)=FALSE,OR(JT$9='2. Protocols'!$C70,JT$9='2. Protocols'!$E70,JT$9='2. Protocols'!$G70)),1,0)*'4. Formulations'!$L70</f>
        <v>0</v>
      </c>
      <c r="JU71" s="27">
        <f>IF(AND(OR(ISBLANK(JU$9),JU$9=0)=FALSE,OR(JU$9='2. Protocols'!$C70,JU$9='2. Protocols'!$E70,JU$9='2. Protocols'!$G70)),1,0)*'4. Formulations'!$L70</f>
        <v>0</v>
      </c>
      <c r="JV71" s="27">
        <f>IF(AND(OR(ISBLANK(JV$9),JV$9=0)=FALSE,OR(JV$9='2. Protocols'!$C70,JV$9='2. Protocols'!$E70,JV$9='2. Protocols'!$G70)),1,0)*'4. Formulations'!$L70</f>
        <v>0</v>
      </c>
      <c r="JW71" s="27">
        <f>IF(AND(OR(ISBLANK(JW$9),JW$9=0)=FALSE,OR(JW$9='2. Protocols'!$C70,JW$9='2. Protocols'!$E70,JW$9='2. Protocols'!$G70)),1,0)*'4. Formulations'!$L70</f>
        <v>0</v>
      </c>
      <c r="JX71" s="27">
        <f>IF(AND(OR(ISBLANK(JX$9),JX$9=0)=FALSE,OR(JX$9='2. Protocols'!$C70,JX$9='2. Protocols'!$E70,JX$9='2. Protocols'!$G70)),1,0)*'4. Formulations'!$L70</f>
        <v>0</v>
      </c>
      <c r="JY71" s="27">
        <f>IF(AND(OR(ISBLANK(JY$9),JY$9=0)=FALSE,OR(JY$9='2. Protocols'!$C70,JY$9='2. Protocols'!$E70,JY$9='2. Protocols'!$G70)),1,0)*'4. Formulations'!$L70</f>
        <v>0</v>
      </c>
      <c r="JZ71" s="27">
        <f>IF(AND(OR(ISBLANK(JZ$9),JZ$9=0)=FALSE,OR(JZ$9='2. Protocols'!$C70,JZ$9='2. Protocols'!$E70,JZ$9='2. Protocols'!$G70)),1,0)*'4. Formulations'!$L70</f>
        <v>0</v>
      </c>
      <c r="KA71" s="27">
        <f>IF(AND(OR(ISBLANK(KA$9),KA$9=0)=FALSE,OR(KA$9='2. Protocols'!$C70,KA$9='2. Protocols'!$E70,KA$9='2. Protocols'!$G70)),1,0)*'4. Formulations'!$L70</f>
        <v>0</v>
      </c>
      <c r="KB71" s="27">
        <f>IF(AND(OR(ISBLANK(KB$9),KB$9=0)=FALSE,OR(KB$9='2. Protocols'!$C70,KB$9='2. Protocols'!$E70,KB$9='2. Protocols'!$G70)),1,0)*'4. Formulations'!$L70</f>
        <v>0</v>
      </c>
      <c r="KC71" s="27">
        <f>IF(AND(OR(ISBLANK(KC$9),KC$9=0)=FALSE,OR(KC$9='2. Protocols'!$C70,KC$9='2. Protocols'!$E70,KC$9='2. Protocols'!$G70)),1,0)*'4. Formulations'!$L70</f>
        <v>0</v>
      </c>
      <c r="KD71" s="27">
        <f>IF(AND(OR(ISBLANK(KD$9),KD$9=0)=FALSE,OR(KD$9='2. Protocols'!$C70,KD$9='2. Protocols'!$E70,KD$9='2. Protocols'!$G70)),1,0)*'4. Formulations'!$L70</f>
        <v>0</v>
      </c>
      <c r="KE71" s="27">
        <f>IF(AND(OR(ISBLANK(KE$9),KE$9=0)=FALSE,OR(KE$9='2. Protocols'!$C70,KE$9='2. Protocols'!$E70,KE$9='2. Protocols'!$G70)),1,0)*'4. Formulations'!$L70</f>
        <v>0</v>
      </c>
      <c r="KF71" s="27">
        <f>IF(AND(OR(ISBLANK(KF$9),KF$9=0)=FALSE,OR(KF$9='2. Protocols'!$C70,KF$9='2. Protocols'!$E70,KF$9='2. Protocols'!$G70)),1,0)*'4. Formulations'!$L70</f>
        <v>0</v>
      </c>
      <c r="KG71" s="27">
        <f>IF(AND(OR(ISBLANK(KG$9),KG$9=0)=FALSE,OR(KG$9='2. Protocols'!$C70,KG$9='2. Protocols'!$E70,KG$9='2. Protocols'!$G70)),1,0)*'4. Formulations'!$L70</f>
        <v>0</v>
      </c>
      <c r="KH71" s="27">
        <f>IF(AND(OR(ISBLANK(KH$9),KH$9=0)=FALSE,OR(KH$9='2. Protocols'!$C70,KH$9='2. Protocols'!$E70,KH$9='2. Protocols'!$G70)),1,0)*'4. Formulations'!$L70</f>
        <v>0</v>
      </c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B71" s="27">
        <f>IF(AND(OR(ISBLANK(LB$9),LB$9=0)=FALSE,LB$9=$DL71),1,0)*'4. Formulations'!$M70</f>
        <v>0</v>
      </c>
      <c r="LC71" s="27">
        <f>IF(AND(OR(ISBLANK(LC$9),LC$9=0)=FALSE,LC$9=$DL71),1,0)*'4. Formulations'!$M70</f>
        <v>0</v>
      </c>
      <c r="LD71" s="27">
        <f>IF(AND(OR(ISBLANK(LD$9),LD$9=0)=FALSE,LD$9=$DL71),1,0)*'4. Formulations'!$M70</f>
        <v>0</v>
      </c>
      <c r="LE71" s="27">
        <f>IF(AND(OR(ISBLANK(LE$9),LE$9=0)=FALSE,LE$9=$DL71),1,0)*'4. Formulations'!$M70</f>
        <v>0</v>
      </c>
      <c r="LF71" s="27">
        <f>IF(AND(OR(ISBLANK(LF$9),LF$9=0)=FALSE,LF$9=$DL71),1,0)*'4. Formulations'!$M70</f>
        <v>0</v>
      </c>
      <c r="LG71" s="27">
        <f>IF(AND(OR(ISBLANK(LG$9),LG$9=0)=FALSE,LG$9=$DL71),1,0)*'4. Formulations'!$M70</f>
        <v>0</v>
      </c>
      <c r="LH71" s="27">
        <f>IF(AND(OR(ISBLANK(LH$9),LH$9=0)=FALSE,LH$9=$DL71),1,0)*'4. Formulations'!$M70</f>
        <v>0</v>
      </c>
      <c r="LI71" s="27">
        <f>IF(AND(OR(ISBLANK(LI$9),LI$9=0)=FALSE,LI$9=$DL71),1,0)*'4. Formulations'!$M70</f>
        <v>0</v>
      </c>
      <c r="LJ71" s="27">
        <f>IF(AND(OR(ISBLANK(LJ$9),LJ$9=0)=FALSE,LJ$9=$DL71),1,0)*'4. Formulations'!$M70</f>
        <v>0</v>
      </c>
      <c r="LK71" s="27">
        <f>IF(AND(OR(ISBLANK(LK$9),LK$9=0)=FALSE,LK$9=$DL71),1,0)*'4. Formulations'!$M70</f>
        <v>0</v>
      </c>
      <c r="LL71" s="27">
        <f>IF(AND(OR(ISBLANK(LL$9),LL$9=0)=FALSE,LL$9=$DL71),1,0)*'4. Formulations'!$M70</f>
        <v>0</v>
      </c>
      <c r="LM71" s="27">
        <f>IF(AND(OR(ISBLANK(LM$9),LM$9=0)=FALSE,LM$9=$DL71),1,0)*'4. Formulations'!$M70</f>
        <v>0</v>
      </c>
      <c r="LN71" s="27">
        <f>IF(AND(OR(ISBLANK(LN$9),LN$9=0)=FALSE,LN$9=$DL71),1,0)*'4. Formulations'!$M70</f>
        <v>0</v>
      </c>
      <c r="LO71" s="27">
        <f>IF(AND(OR(ISBLANK(LO$9),LO$9=0)=FALSE,LO$9=$DL71),1,0)*'4. Formulations'!$M70</f>
        <v>0</v>
      </c>
      <c r="LP71" s="27">
        <f>IF(AND(OR(ISBLANK(LP$9),LP$9=0)=FALSE,LP$9=$DL71),1,0)*'4. Formulations'!$M70</f>
        <v>0</v>
      </c>
      <c r="LQ71" s="27">
        <f>IF(AND(OR(ISBLANK(LQ$9),LQ$9=0)=FALSE,LQ$9=$DL71),1,0)*'4. Formulations'!$M70</f>
        <v>0</v>
      </c>
      <c r="LR71" s="27">
        <f>IF(AND(OR(ISBLANK(LR$9),LR$9=0)=FALSE,LR$9=$DL71),1,0)*'4. Formulations'!$M70</f>
        <v>0</v>
      </c>
      <c r="LS71" s="27"/>
      <c r="LT71" s="27"/>
      <c r="LU71" s="27"/>
      <c r="LW71" s="27">
        <f>IF(AND(OR(ISBLANK(LW$9),LW$9=0)=FALSE,SUM($LB71:$LR71)&gt;0,LW$9='2. Protocols'!$G70),1,0)*'4. Formulations'!$M70</f>
        <v>0</v>
      </c>
      <c r="LX71" s="27">
        <f>IF(AND(OR(ISBLANK(LX$9),LX$9=0)=FALSE,SUM($LB71:$LR71)&gt;0,LX$9='2. Protocols'!$G70),1,0)*'4. Formulations'!$M70</f>
        <v>0</v>
      </c>
      <c r="LY71" s="27">
        <f>IF(AND(OR(ISBLANK(LY$9),LY$9=0)=FALSE,SUM($LB71:$LR71)&gt;0,LY$9='2. Protocols'!$G70),1,0)*'4. Formulations'!$M70</f>
        <v>0</v>
      </c>
      <c r="LZ71" s="27">
        <f>IF(AND(OR(ISBLANK(LZ$9),LZ$9=0)=FALSE,SUM($LB71:$LR71)&gt;0,LZ$9='2. Protocols'!$G70),1,0)*'4. Formulations'!$M70</f>
        <v>0</v>
      </c>
      <c r="MA71" s="27">
        <f>IF(AND(OR(ISBLANK(MA$9),MA$9=0)=FALSE,SUM($LB71:$LR71)&gt;0,MA$9='2. Protocols'!$G70),1,0)*'4. Formulations'!$M70</f>
        <v>0</v>
      </c>
      <c r="MB71" s="27">
        <f>IF(AND(OR(ISBLANK(MB$9),MB$9=0)=FALSE,SUM($LB71:$LR71)&gt;0,MB$9='2. Protocols'!$G70),1,0)*'4. Formulations'!$M70</f>
        <v>0</v>
      </c>
      <c r="MC71" s="27">
        <f>IF(AND(OR(ISBLANK(MC$9),MC$9=0)=FALSE,SUM($LB71:$LR71)&gt;0,MC$9='2. Protocols'!$G70),1,0)*'4. Formulations'!$M70</f>
        <v>0</v>
      </c>
      <c r="MD71" s="27">
        <f>IF(AND(OR(ISBLANK(MD$9),MD$9=0)=FALSE,SUM($LB71:$LR71)&gt;0,MD$9='2. Protocols'!$G70),1,0)*'4. Formulations'!$M70</f>
        <v>0</v>
      </c>
      <c r="ME71" s="27">
        <f>IF(AND(OR(ISBLANK(ME$9),ME$9=0)=FALSE,SUM($LB71:$LR71)&gt;0,ME$9='2. Protocols'!$G70),1,0)*'4. Formulations'!$M70</f>
        <v>0</v>
      </c>
      <c r="MF71" s="27">
        <f>IF(AND(OR(ISBLANK(MF$9),MF$9=0)=FALSE,SUM($LB71:$LR71)&gt;0,MF$9='2. Protocols'!$G70),1,0)*'4. Formulations'!$M70</f>
        <v>0</v>
      </c>
      <c r="MG71" s="27">
        <f>IF(AND(OR(ISBLANK(MG$9),MG$9=0)=FALSE,SUM($LB71:$LR71)&gt;0,MG$9='2. Protocols'!$G70),1,0)*'4. Formulations'!$M70</f>
        <v>0</v>
      </c>
      <c r="MH71" s="27">
        <f>IF(AND(OR(ISBLANK(MH$9),MH$9=0)=FALSE,SUM($LB71:$LR71)&gt;0,MH$9='2. Protocols'!$G70),1,0)*'4. Formulations'!$M70</f>
        <v>0</v>
      </c>
      <c r="MI71" s="27">
        <f>IF(AND(OR(ISBLANK(MI$9),MI$9=0)=FALSE,SUM($LB71:$LR71)&gt;0,MI$9='2. Protocols'!$G70),1,0)*'4. Formulations'!$M70</f>
        <v>0</v>
      </c>
      <c r="MJ71" s="27">
        <f>IF(AND(OR(ISBLANK(MJ$9),MJ$9=0)=FALSE,SUM($LB71:$LR71)&gt;0,MJ$9='2. Protocols'!$G70),1,0)*'4. Formulations'!$M70</f>
        <v>0</v>
      </c>
      <c r="MK71" s="27">
        <f>IF(AND(OR(ISBLANK(MK$9),MK$9=0)=FALSE,SUM($LB71:$LR71)&gt;0,MK$9='2. Protocols'!$G70),1,0)*'4. Formulations'!$M70</f>
        <v>0</v>
      </c>
      <c r="ML71" s="27">
        <f>IF(AND(OR(ISBLANK(ML$9),ML$9=0)=FALSE,SUM($LB71:$LR71)&gt;0,ML$9='2. Protocols'!$G70),1,0)*'4. Formulations'!$M70</f>
        <v>0</v>
      </c>
      <c r="MM71" s="27">
        <f>IF(AND(OR(ISBLANK(MM$9),MM$9=0)=FALSE,SUM($LB71:$LR71)&gt;0,MM$9='2. Protocols'!$G70),1,0)*'4. Formulations'!$M70</f>
        <v>0</v>
      </c>
      <c r="MN71" s="27">
        <f>IF(AND(OR(ISBLANK(MN$9),MN$9=0)=FALSE,SUM($LB71:$LR71)&gt;0,MN$9='2. Protocols'!$G70),1,0)*'4. Formulations'!$M70</f>
        <v>0</v>
      </c>
      <c r="MO71" s="27">
        <f>IF(AND(OR(ISBLANK(MO$9),MO$9=0)=FALSE,SUM($LB71:$LR71)&gt;0,MO$9='2. Protocols'!$G70),1,0)*'4. Formulations'!$M70</f>
        <v>0</v>
      </c>
      <c r="MP71" s="27">
        <f>IF(AND(OR(ISBLANK(MP$9),MP$9=0)=FALSE,SUM($LB71:$LR71)&gt;0,MP$9='2. Protocols'!$G70),1,0)*'4. Formulations'!$M70</f>
        <v>0</v>
      </c>
      <c r="MQ71" s="27">
        <f>IF(AND(OR(ISBLANK(MQ$9),MQ$9=0)=FALSE,SUM($LB71:$LR71)&gt;0,MQ$9='2. Protocols'!$G70),1,0)*'4. Formulations'!$M70</f>
        <v>0</v>
      </c>
      <c r="MR71" s="27">
        <f>IF(AND(OR(ISBLANK(MR$9),MR$9=0)=FALSE,SUM($LB71:$LR71)&gt;0,MR$9='2. Protocols'!$G70),1,0)*'4. Formulations'!$M70</f>
        <v>0</v>
      </c>
      <c r="MS71" s="27">
        <f>IF(AND(OR(ISBLANK(MS$9),MS$9=0)=FALSE,SUM($LB71:$LR71)&gt;0,MS$9='2. Protocols'!$G70),1,0)*'4. Formulations'!$M70</f>
        <v>0</v>
      </c>
      <c r="MT71" s="27">
        <f>IF(AND(OR(ISBLANK(MT$9),MT$9=0)=FALSE,SUM($LB71:$LR71)&gt;0,MT$9='2. Protocols'!$G70),1,0)*'4. Formulations'!$M70</f>
        <v>0</v>
      </c>
      <c r="MU71" s="27">
        <f>IF(AND(OR(ISBLANK(MU$9),MU$9=0)=FALSE,SUM($LB71:$LR71)&gt;0,MU$9='2. Protocols'!$G70),1,0)*'4. Formulations'!$M70</f>
        <v>0</v>
      </c>
      <c r="MV71" s="27">
        <f>IF(AND(OR(ISBLANK(MV$9),MV$9=0)=FALSE,SUM($LB71:$LR71)&gt;0,MV$9='2. Protocols'!$G70),1,0)*'4. Formulations'!$M70</f>
        <v>0</v>
      </c>
      <c r="MW71" s="27">
        <f>IF(AND(OR(ISBLANK(MW$9),MW$9=0)=FALSE,SUM($LB71:$LR71)&gt;0,MW$9='2. Protocols'!$G70),1,0)*'4. Formulations'!$M70</f>
        <v>0</v>
      </c>
      <c r="MX71" s="27">
        <f>IF(AND(OR(ISBLANK(MX$9),MX$9=0)=FALSE,SUM($LB71:$LR71)&gt;0,MX$9='2. Protocols'!$G70),1,0)*'4. Formulations'!$M70</f>
        <v>0</v>
      </c>
      <c r="MY71" s="27">
        <f>IF(AND(OR(ISBLANK(MY$9),MY$9=0)=FALSE,SUM($LB71:$LR71)&gt;0,MY$9='2. Protocols'!$G70),1,0)*'4. Formulations'!$M70</f>
        <v>0</v>
      </c>
      <c r="MZ71" s="27">
        <f>IF(AND(OR(ISBLANK(MZ$9),MZ$9=0)=FALSE,SUM($LB71:$LR71)&gt;0,MZ$9='2. Protocols'!$G70),1,0)*'4. Formulations'!$M70</f>
        <v>0</v>
      </c>
      <c r="NA71" s="27">
        <f>IF(AND(OR(ISBLANK(NA$9),NA$9=0)=FALSE,SUM($LB71:$LR71)&gt;0,NA$9='2. Protocols'!$G70),1,0)*'4. Formulations'!$M70</f>
        <v>0</v>
      </c>
      <c r="NB71" s="27">
        <f>IF(AND(OR(ISBLANK(NB$9),NB$9=0)=FALSE,SUM($LB71:$LR71)&gt;0,NB$9='2. Protocols'!$G70),1,0)*'4. Formulations'!$M70</f>
        <v>0</v>
      </c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V71" s="27">
        <f>IF(AND(OR(ISBLANK(NV$9),NV$9=0)=FALSE,NV$9=$DM71),1,0)*'4. Formulations'!$N70</f>
        <v>0</v>
      </c>
      <c r="NW71" s="721">
        <f>IF(AND(OR(ISBLANK(NW$9),NW$9=0)=FALSE,NW$9=$DM71),1,0)*'4. Formulations'!$N70</f>
        <v>0</v>
      </c>
      <c r="NX71" s="27">
        <f>IF(AND(OR(ISBLANK(NX$9),NX$9=0)=FALSE,NX$9=$DM71),1,0)*'4. Formulations'!$N70</f>
        <v>0</v>
      </c>
      <c r="NY71" s="27">
        <f>IF(AND(OR(ISBLANK(NY$9),NY$9=0)=FALSE,NY$9=$DM71),1,0)*'4. Formulations'!$N70</f>
        <v>0</v>
      </c>
      <c r="NZ71" s="27">
        <f>IF(AND(OR(ISBLANK(NZ$9),NZ$9=0)=FALSE,NZ$9=$DM71),1,0)*'4. Formulations'!$N70</f>
        <v>0</v>
      </c>
      <c r="OA71" s="27">
        <f>IF(AND(OR(ISBLANK(OA$9),OA$9=0)=FALSE,OA$9=$DM71),1,0)*'4. Formulations'!$N70</f>
        <v>0</v>
      </c>
      <c r="OB71" s="27">
        <f>IF(AND(OR(ISBLANK(OB$9),OB$9=0)=FALSE,OB$9=$DM71),1,0)*'4. Formulations'!$N70</f>
        <v>0</v>
      </c>
      <c r="OC71" s="27">
        <f>IF(AND(OR(ISBLANK(OC$9),OC$9=0)=FALSE,OC$9=$DM71),1,0)*'4. Formulations'!$N70</f>
        <v>0</v>
      </c>
      <c r="OD71" s="27">
        <f>IF(AND(OR(ISBLANK(OD$9),OD$9=0)=FALSE,OD$9=$DM71),1,0)*'4. Formulations'!$N70</f>
        <v>0</v>
      </c>
      <c r="OE71" s="27">
        <f>IF(AND(OR(ISBLANK(OE$9),OE$9=0)=FALSE,OE$9=$DM71),1,0)*'4. Formulations'!$N70</f>
        <v>0</v>
      </c>
      <c r="OF71" s="27">
        <f>IF(AND(OR(ISBLANK(OF$9),OF$9=0)=FALSE,OF$9=$DM71),1,0)*'4. Formulations'!$N70</f>
        <v>0</v>
      </c>
      <c r="OG71" s="27">
        <f>IF(AND(OR(ISBLANK(OG$9),OG$9=0)=FALSE,OG$9=$DM71),1,0)*'4. Formulations'!$N70</f>
        <v>0</v>
      </c>
      <c r="OH71" s="27">
        <f>IF(AND(OR(ISBLANK(OH$9),OH$9=0)=FALSE,OH$9=$DM71),1,0)*'4. Formulations'!$N70</f>
        <v>0</v>
      </c>
      <c r="OI71" s="27">
        <f>IF(AND(OR(ISBLANK(OI$9),OI$9=0)=FALSE,OI$9=$DM71),1,0)*'4. Formulations'!$N70</f>
        <v>0</v>
      </c>
      <c r="OJ71" s="27">
        <f>IF(AND(OR(ISBLANK(OJ$9),OJ$9=0)=FALSE,OJ$9=$DM71),1,0)*'4. Formulations'!$N70</f>
        <v>0</v>
      </c>
      <c r="OK71" s="27">
        <f>IF(AND(OR(ISBLANK(OK$9),OK$9=0)=FALSE,OK$9=$DM71),1,0)*'4. Formulations'!$N70</f>
        <v>0</v>
      </c>
      <c r="OL71" s="27">
        <f>IF(AND(OR(ISBLANK(OL$9),OL$9=0)=FALSE,OL$9=$DM71),1,0)*'4. Formulations'!$N70</f>
        <v>0</v>
      </c>
      <c r="OM71" s="27"/>
      <c r="ON71" s="27"/>
      <c r="OO71" s="27"/>
      <c r="OQ71" s="27">
        <f>IF(AND(OR(ISBLANK(OQ$9),OQ$9=0)=FALSE,OR(OQ$9='2. Protocols'!$C70,OQ$9='2. Protocols'!$E70,OQ$9='2. Protocols'!$G70)),1,0)*'4. Formulations'!$O70</f>
        <v>0</v>
      </c>
      <c r="OR71" s="27">
        <f>IF(AND(OR(ISBLANK(OR$9),OR$9=0)=FALSE,OR(OR$9='2. Protocols'!$C70,OR$9='2. Protocols'!$E70,OR$9='2. Protocols'!$G70)),1,0)*'4. Formulations'!$O70</f>
        <v>0</v>
      </c>
      <c r="OS71" s="27">
        <f>IF(AND(OR(ISBLANK(OS$9),OS$9=0)=FALSE,OR(OS$9='2. Protocols'!$C70,OS$9='2. Protocols'!$E70,OS$9='2. Protocols'!$G70)),1,0)*'4. Formulations'!$O70</f>
        <v>0</v>
      </c>
      <c r="OT71" s="27">
        <f>IF(AND(OR(ISBLANK(OT$9),OT$9=0)=FALSE,OR(OT$9='2. Protocols'!$C70,OT$9='2. Protocols'!$E70,OT$9='2. Protocols'!$G70)),1,0)*'4. Formulations'!$O70</f>
        <v>0</v>
      </c>
      <c r="OU71" s="27">
        <f>IF(AND(OR(ISBLANK(OU$9),OU$9=0)=FALSE,OR(OU$9='2. Protocols'!$C70,OU$9='2. Protocols'!$E70,OU$9='2. Protocols'!$G70)),1,0)*'4. Formulations'!$O70</f>
        <v>0</v>
      </c>
      <c r="OV71" s="27">
        <f>IF(AND(OR(ISBLANK(OV$9),OV$9=0)=FALSE,OR(OV$9='2. Protocols'!$C70,OV$9='2. Protocols'!$E70,OV$9='2. Protocols'!$G70)),1,0)*'4. Formulations'!$O70</f>
        <v>0</v>
      </c>
      <c r="OW71" s="27">
        <f>IF(AND(OR(ISBLANK(OW$9),OW$9=0)=FALSE,OR(OW$9='2. Protocols'!$C70,OW$9='2. Protocols'!$E70,OW$9='2. Protocols'!$G70)),1,0)*'4. Formulations'!$O70</f>
        <v>0</v>
      </c>
      <c r="OX71" s="27">
        <f>IF(AND(OR(ISBLANK(OX$9),OX$9=0)=FALSE,OR(OX$9='2. Protocols'!$C70,OX$9='2. Protocols'!$E70,OX$9='2. Protocols'!$G70)),1,0)*'4. Formulations'!$O70</f>
        <v>0</v>
      </c>
      <c r="OY71" s="27">
        <f>IF(AND(OR(ISBLANK(OY$9),OY$9=0)=FALSE,OR(OY$9='2. Protocols'!$C70,OY$9='2. Protocols'!$E70,OY$9='2. Protocols'!$G70)),1,0)*'4. Formulations'!$O70</f>
        <v>0</v>
      </c>
      <c r="OZ71" s="27">
        <f>IF(AND(OR(ISBLANK(OZ$9),OZ$9=0)=FALSE,OR(OZ$9='2. Protocols'!$C70,OZ$9='2. Protocols'!$E70,OZ$9='2. Protocols'!$G70)),1,0)*'4. Formulations'!$O70</f>
        <v>0</v>
      </c>
      <c r="PA71" s="27">
        <f>IF(AND(OR(ISBLANK(PA$9),PA$9=0)=FALSE,OR(PA$9='2. Protocols'!$C70,PA$9='2. Protocols'!$E70,PA$9='2. Protocols'!$G70)),1,0)*'4. Formulations'!$O70</f>
        <v>0</v>
      </c>
      <c r="PB71" s="27">
        <f>IF(AND(OR(ISBLANK(PB$9),PB$9=0)=FALSE,OR(PB$9='2. Protocols'!$C70,PB$9='2. Protocols'!$E70,PB$9='2. Protocols'!$G70)),1,0)*'4. Formulations'!$O70</f>
        <v>0</v>
      </c>
      <c r="PC71" s="27">
        <f>IF(AND(OR(ISBLANK(PC$9),PC$9=0)=FALSE,OR(PC$9='2. Protocols'!$C70,PC$9='2. Protocols'!$E70,PC$9='2. Protocols'!$G70)),1,0)*'4. Formulations'!$O70</f>
        <v>0</v>
      </c>
      <c r="PD71" s="27">
        <f>IF(AND(OR(ISBLANK(PD$9),PD$9=0)=FALSE,OR(PD$9='2. Protocols'!$C70,PD$9='2. Protocols'!$E70,PD$9='2. Protocols'!$G70)),1,0)*'4. Formulations'!$O70</f>
        <v>0</v>
      </c>
      <c r="PE71" s="27">
        <f>IF(AND(OR(ISBLANK(PE$9),PE$9=0)=FALSE,OR(PE$9='2. Protocols'!$C70,PE$9='2. Protocols'!$E70,PE$9='2. Protocols'!$G70)),1,0)*'4. Formulations'!$O70</f>
        <v>0</v>
      </c>
      <c r="PF71" s="27">
        <f>IF(AND(OR(ISBLANK(PF$9),PF$9=0)=FALSE,OR(PF$9='2. Protocols'!$C70,PF$9='2. Protocols'!$E70,PF$9='2. Protocols'!$G70)),1,0)*'4. Formulations'!$O70</f>
        <v>0</v>
      </c>
      <c r="PG71" s="27">
        <f>IF(AND(OR(ISBLANK(PG$9),PG$9=0)=FALSE,OR(PG$9='2. Protocols'!$C70,PG$9='2. Protocols'!$E70,PG$9='2. Protocols'!$G70)),1,0)*'4. Formulations'!$O70</f>
        <v>0</v>
      </c>
      <c r="PH71" s="27">
        <f>IF(AND(OR(ISBLANK(PH$9),PH$9=0)=FALSE,OR(PH$9='2. Protocols'!$C70,PH$9='2. Protocols'!$E70,PH$9='2. Protocols'!$G70)),1,0)*'4. Formulations'!$O70</f>
        <v>0</v>
      </c>
      <c r="PI71" s="27">
        <f>IF(AND(OR(ISBLANK(PI$9),PI$9=0)=FALSE,OR(PI$9='2. Protocols'!$C70,PI$9='2. Protocols'!$E70,PI$9='2. Protocols'!$G70)),1,0)*'4. Formulations'!$O70</f>
        <v>0</v>
      </c>
      <c r="PJ71" s="27">
        <f>IF(AND(OR(ISBLANK(PJ$9),PJ$9=0)=FALSE,OR(PJ$9='2. Protocols'!$C70,PJ$9='2. Protocols'!$E70,PJ$9='2. Protocols'!$G70)),1,0)*'4. Formulations'!$O70</f>
        <v>0</v>
      </c>
      <c r="PK71" s="27">
        <f>IF(AND(OR(ISBLANK(PK$9),PK$9=0)=FALSE,OR(PK$9='2. Protocols'!$C70,PK$9='2. Protocols'!$E70,PK$9='2. Protocols'!$G70)),1,0)*'4. Formulations'!$O70</f>
        <v>0</v>
      </c>
      <c r="PL71" s="27">
        <f>IF(AND(OR(ISBLANK(PL$9),PL$9=0)=FALSE,OR(PL$9='2. Protocols'!$C70,PL$9='2. Protocols'!$E70,PL$9='2. Protocols'!$G70)),1,0)*'4. Formulations'!$O70</f>
        <v>0</v>
      </c>
      <c r="PM71" s="27">
        <f>IF(AND(OR(ISBLANK(PM$9),PM$9=0)=FALSE,OR(PM$9='2. Protocols'!$C70,PM$9='2. Protocols'!$E70,PM$9='2. Protocols'!$G70)),1,0)*'4. Formulations'!$O70</f>
        <v>0</v>
      </c>
      <c r="PN71" s="27">
        <f>IF(AND(OR(ISBLANK(PN$9),PN$9=0)=FALSE,OR(PN$9='2. Protocols'!$C70,PN$9='2. Protocols'!$E70,PN$9='2. Protocols'!$G70)),1,0)*'4. Formulations'!$O70</f>
        <v>0</v>
      </c>
      <c r="PO71" s="27">
        <f>IF(AND(OR(ISBLANK(PO$9),PO$9=0)=FALSE,OR(PO$9='2. Protocols'!$C70,PO$9='2. Protocols'!$E70,PO$9='2. Protocols'!$G70)),1,0)*'4. Formulations'!$O70</f>
        <v>0</v>
      </c>
      <c r="PP71" s="27">
        <f>IF(AND(OR(ISBLANK(PP$9),PP$9=0)=FALSE,OR(PP$9='2. Protocols'!$C70,PP$9='2. Protocols'!$E70,PP$9='2. Protocols'!$G70)),1,0)*'4. Formulations'!$O70</f>
        <v>0</v>
      </c>
      <c r="PQ71" s="27">
        <f>IF(AND(OR(ISBLANK(PQ$9),PQ$9=0)=FALSE,OR(PQ$9='2. Protocols'!$C70,PQ$9='2. Protocols'!$E70,PQ$9='2. Protocols'!$G70)),1,0)*'4. Formulations'!$O70</f>
        <v>0</v>
      </c>
      <c r="PR71" s="27">
        <f>IF(AND(OR(ISBLANK(PR$9),PR$9=0)=FALSE,OR(PR$9='2. Protocols'!$C70,PR$9='2. Protocols'!$E70,PR$9='2. Protocols'!$G70)),1,0)*'4. Formulations'!$O70</f>
        <v>0</v>
      </c>
      <c r="PS71" s="27">
        <f>IF(AND(OR(ISBLANK(PS$9),PS$9=0)=FALSE,OR(PS$9='2. Protocols'!$C70,PS$9='2. Protocols'!$E70,PS$9='2. Protocols'!$G70)),1,0)*'4. Formulations'!$O70</f>
        <v>0</v>
      </c>
      <c r="PT71" s="27">
        <f>IF(AND(OR(ISBLANK(PT$9),PT$9=0)=FALSE,OR(PT$9='2. Protocols'!$C70,PT$9='2. Protocols'!$E70,PT$9='2. Protocols'!$G70)),1,0)*'4. Formulations'!$O70</f>
        <v>0</v>
      </c>
      <c r="PU71" s="27">
        <f>IF(AND(OR(ISBLANK(PU$9),PU$9=0)=FALSE,OR(PU$9='2. Protocols'!$C70,PU$9='2. Protocols'!$E70,PU$9='2. Protocols'!$G70)),1,0)*'4. Formulations'!$O70</f>
        <v>0</v>
      </c>
      <c r="PV71" s="27">
        <f>IF(AND(OR(ISBLANK(PV$9),PV$9=0)=FALSE,OR(PV$9='2. Protocols'!$C70,PV$9='2. Protocols'!$E70,PV$9='2. Protocols'!$G70)),1,0)*'4. Formulations'!$O70</f>
        <v>0</v>
      </c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P71" s="27">
        <f>IF(AND(OR(ISBLANK(QP$9),QP$9=0)=FALSE,QP$9=$DL71),1,0)*'4. Formulations'!$P70</f>
        <v>0</v>
      </c>
      <c r="QQ71" s="27">
        <f>IF(AND(OR(ISBLANK(QQ$9),QQ$9=0)=FALSE,QQ$9=$DL71),1,0)*'4. Formulations'!$P70</f>
        <v>0</v>
      </c>
      <c r="QR71" s="27">
        <f>IF(AND(OR(ISBLANK(QR$9),QR$9=0)=FALSE,QR$9=$DL71),1,0)*'4. Formulations'!$P70</f>
        <v>0</v>
      </c>
      <c r="QS71" s="27">
        <f>IF(AND(OR(ISBLANK(QS$9),QS$9=0)=FALSE,QS$9=$DL71),1,0)*'4. Formulations'!$P70</f>
        <v>0</v>
      </c>
      <c r="QT71" s="27">
        <f>IF(AND(OR(ISBLANK(QT$9),QT$9=0)=FALSE,QT$9=$DL71),1,0)*'4. Formulations'!$P70</f>
        <v>0</v>
      </c>
      <c r="QU71" s="27">
        <f>IF(AND(OR(ISBLANK(QU$9),QU$9=0)=FALSE,QU$9=$DL71),1,0)*'4. Formulations'!$P70</f>
        <v>0</v>
      </c>
      <c r="QV71" s="27">
        <f>IF(AND(OR(ISBLANK(QV$9),QV$9=0)=FALSE,QV$9=$DL71),1,0)*'4. Formulations'!$P70</f>
        <v>0</v>
      </c>
      <c r="QW71" s="27">
        <f>IF(AND(OR(ISBLANK(QW$9),QW$9=0)=FALSE,QW$9=$DL71),1,0)*'4. Formulations'!$P70</f>
        <v>0</v>
      </c>
      <c r="QX71" s="27">
        <f>IF(AND(OR(ISBLANK(QX$9),QX$9=0)=FALSE,QX$9=$DL71),1,0)*'4. Formulations'!$P70</f>
        <v>0</v>
      </c>
      <c r="QY71" s="27">
        <f>IF(AND(OR(ISBLANK(QY$9),QY$9=0)=FALSE,QY$9=$DL71),1,0)*'4. Formulations'!$P70</f>
        <v>0</v>
      </c>
      <c r="QZ71" s="27">
        <f>IF(AND(OR(ISBLANK(QZ$9),QZ$9=0)=FALSE,QZ$9=$DL71),1,0)*'4. Formulations'!$P70</f>
        <v>0</v>
      </c>
      <c r="RA71" s="27">
        <f>IF(AND(OR(ISBLANK(RA$9),RA$9=0)=FALSE,RA$9=$DL71),1,0)*'4. Formulations'!$P70</f>
        <v>0</v>
      </c>
      <c r="RB71" s="27">
        <f>IF(AND(OR(ISBLANK(RB$9),RB$9=0)=FALSE,RB$9=$DL71),1,0)*'4. Formulations'!$P70</f>
        <v>0</v>
      </c>
      <c r="RC71" s="27">
        <f>IF(AND(OR(ISBLANK(RC$9),RC$9=0)=FALSE,RC$9=$DL71),1,0)*'4. Formulations'!$P70</f>
        <v>0</v>
      </c>
      <c r="RD71" s="27">
        <f>IF(AND(OR(ISBLANK(RD$9),RD$9=0)=FALSE,RD$9=$DL71),1,0)*'4. Formulations'!$P70</f>
        <v>0</v>
      </c>
      <c r="RE71" s="27">
        <f>IF(AND(OR(ISBLANK(RE$9),RE$9=0)=FALSE,RE$9=$DL71),1,0)*'4. Formulations'!$P70</f>
        <v>0</v>
      </c>
      <c r="RF71" s="27">
        <f>IF(AND(OR(ISBLANK(RF$9),RF$9=0)=FALSE,RF$9=$DL71),1,0)*'4. Formulations'!$P70</f>
        <v>0</v>
      </c>
      <c r="RG71" s="27"/>
      <c r="RH71" s="27"/>
      <c r="RI71" s="27"/>
      <c r="RK71" s="27">
        <f>IF(AND(OR(ISBLANK(RK$9),RK$9=0)=FALSE,SUM($QP71:$RF71)&gt;0,RK$9='2. Protocols'!$G70),1,0)*'4. Formulations'!$P70</f>
        <v>0</v>
      </c>
      <c r="RL71" s="27">
        <f>IF(AND(OR(ISBLANK(RL$9),RL$9=0)=FALSE,SUM($QP71:$RF71)&gt;0,RL$9='2. Protocols'!$G70),1,0)*'4. Formulations'!$P70</f>
        <v>0</v>
      </c>
      <c r="RM71" s="27">
        <f>IF(AND(OR(ISBLANK(RM$9),RM$9=0)=FALSE,SUM($QP71:$RF71)&gt;0,RM$9='2. Protocols'!$G70),1,0)*'4. Formulations'!$P70</f>
        <v>0</v>
      </c>
      <c r="RN71" s="27">
        <f>IF(AND(OR(ISBLANK(RN$9),RN$9=0)=FALSE,SUM($QP71:$RF71)&gt;0,RN$9='2. Protocols'!$G70),1,0)*'4. Formulations'!$P70</f>
        <v>0</v>
      </c>
      <c r="RO71" s="27">
        <f>IF(AND(OR(ISBLANK(RO$9),RO$9=0)=FALSE,SUM($QP71:$RF71)&gt;0,RO$9='2. Protocols'!$G70),1,0)*'4. Formulations'!$P70</f>
        <v>0</v>
      </c>
      <c r="RP71" s="27">
        <f>IF(AND(OR(ISBLANK(RP$9),RP$9=0)=FALSE,SUM($QP71:$RF71)&gt;0,RP$9='2. Protocols'!$G70),1,0)*'4. Formulations'!$P70</f>
        <v>0</v>
      </c>
      <c r="RQ71" s="27">
        <f>IF(AND(OR(ISBLANK(RQ$9),RQ$9=0)=FALSE,SUM($QP71:$RF71)&gt;0,RQ$9='2. Protocols'!$G70),1,0)*'4. Formulations'!$P70</f>
        <v>0</v>
      </c>
      <c r="RR71" s="27">
        <f>IF(AND(OR(ISBLANK(RR$9),RR$9=0)=FALSE,SUM($QP71:$RF71)&gt;0,RR$9='2. Protocols'!$G70),1,0)*'4. Formulations'!$P70</f>
        <v>0</v>
      </c>
      <c r="RS71" s="27">
        <f>IF(AND(OR(ISBLANK(RS$9),RS$9=0)=FALSE,SUM($QP71:$RF71)&gt;0,RS$9='2. Protocols'!$G70),1,0)*'4. Formulations'!$P70</f>
        <v>0</v>
      </c>
      <c r="RT71" s="27">
        <f>IF(AND(OR(ISBLANK(RT$9),RT$9=0)=FALSE,SUM($QP71:$RF71)&gt;0,RT$9='2. Protocols'!$G70),1,0)*'4. Formulations'!$P70</f>
        <v>0</v>
      </c>
      <c r="RU71" s="27">
        <f>IF(AND(OR(ISBLANK(RU$9),RU$9=0)=FALSE,SUM($QP71:$RF71)&gt;0,RU$9='2. Protocols'!$G70),1,0)*'4. Formulations'!$P70</f>
        <v>0</v>
      </c>
      <c r="RV71" s="27">
        <f>IF(AND(OR(ISBLANK(RV$9),RV$9=0)=FALSE,SUM($QP71:$RF71)&gt;0,RV$9='2. Protocols'!$G70),1,0)*'4. Formulations'!$P70</f>
        <v>0</v>
      </c>
      <c r="RW71" s="27">
        <f>IF(AND(OR(ISBLANK(RW$9),RW$9=0)=FALSE,SUM($QP71:$RF71)&gt;0,RW$9='2. Protocols'!$G70),1,0)*'4. Formulations'!$P70</f>
        <v>0</v>
      </c>
      <c r="RX71" s="27">
        <f>IF(AND(OR(ISBLANK(RX$9),RX$9=0)=FALSE,SUM($QP71:$RF71)&gt;0,RX$9='2. Protocols'!$G70),1,0)*'4. Formulations'!$P70</f>
        <v>0</v>
      </c>
      <c r="RY71" s="27">
        <f>IF(AND(OR(ISBLANK(RY$9),RY$9=0)=FALSE,SUM($QP71:$RF71)&gt;0,RY$9='2. Protocols'!$G70),1,0)*'4. Formulations'!$P70</f>
        <v>0</v>
      </c>
      <c r="RZ71" s="27">
        <f>IF(AND(OR(ISBLANK(RZ$9),RZ$9=0)=FALSE,SUM($QP71:$RF71)&gt;0,RZ$9='2. Protocols'!$G70),1,0)*'4. Formulations'!$P70</f>
        <v>0</v>
      </c>
      <c r="SA71" s="27">
        <f>IF(AND(OR(ISBLANK(SA$9),SA$9=0)=FALSE,SUM($QP71:$RF71)&gt;0,SA$9='2. Protocols'!$G70),1,0)*'4. Formulations'!$P70</f>
        <v>0</v>
      </c>
      <c r="SB71" s="27">
        <f>IF(AND(OR(ISBLANK(SB$9),SB$9=0)=FALSE,SUM($QP71:$RF71)&gt;0,SB$9='2. Protocols'!$G70),1,0)*'4. Formulations'!$P70</f>
        <v>0</v>
      </c>
      <c r="SC71" s="27">
        <f>IF(AND(OR(ISBLANK(SC$9),SC$9=0)=FALSE,SUM($QP71:$RF71)&gt;0,SC$9='2. Protocols'!$G70),1,0)*'4. Formulations'!$P70</f>
        <v>0</v>
      </c>
      <c r="SD71" s="27">
        <f>IF(AND(OR(ISBLANK(SD$9),SD$9=0)=FALSE,SUM($QP71:$RF71)&gt;0,SD$9='2. Protocols'!$G70),1,0)*'4. Formulations'!$P70</f>
        <v>0</v>
      </c>
      <c r="SE71" s="27">
        <f>IF(AND(OR(ISBLANK(SE$9),SE$9=0)=FALSE,SUM($QP71:$RF71)&gt;0,SE$9='2. Protocols'!$G70),1,0)*'4. Formulations'!$P70</f>
        <v>0</v>
      </c>
      <c r="SF71" s="27">
        <f>IF(AND(OR(ISBLANK(SF$9),SF$9=0)=FALSE,SUM($QP71:$RF71)&gt;0,SF$9='2. Protocols'!$G70),1,0)*'4. Formulations'!$P70</f>
        <v>0</v>
      </c>
      <c r="SG71" s="27">
        <f>IF(AND(OR(ISBLANK(SG$9),SG$9=0)=FALSE,SUM($QP71:$RF71)&gt;0,SG$9='2. Protocols'!$G70),1,0)*'4. Formulations'!$P70</f>
        <v>0</v>
      </c>
      <c r="SH71" s="27">
        <f>IF(AND(OR(ISBLANK(SH$9),SH$9=0)=FALSE,SUM($QP71:$RF71)&gt;0,SH$9='2. Protocols'!$G70),1,0)*'4. Formulations'!$P70</f>
        <v>0</v>
      </c>
      <c r="SI71" s="27">
        <f>IF(AND(OR(ISBLANK(SI$9),SI$9=0)=FALSE,SUM($QP71:$RF71)&gt;0,SI$9='2. Protocols'!$G70),1,0)*'4. Formulations'!$P70</f>
        <v>0</v>
      </c>
      <c r="SJ71" s="27">
        <f>IF(AND(OR(ISBLANK(SJ$9),SJ$9=0)=FALSE,SUM($QP71:$RF71)&gt;0,SJ$9='2. Protocols'!$G70),1,0)*'4. Formulations'!$P70</f>
        <v>0</v>
      </c>
      <c r="SK71" s="27">
        <f>IF(AND(OR(ISBLANK(SK$9),SK$9=0)=FALSE,SUM($QP71:$RF71)&gt;0,SK$9='2. Protocols'!$G70),1,0)*'4. Formulations'!$P70</f>
        <v>0</v>
      </c>
      <c r="SL71" s="27">
        <f>IF(AND(OR(ISBLANK(SL$9),SL$9=0)=FALSE,SUM($QP71:$RF71)&gt;0,SL$9='2. Protocols'!$G70),1,0)*'4. Formulations'!$P70</f>
        <v>0</v>
      </c>
      <c r="SM71" s="27">
        <f>IF(AND(OR(ISBLANK(SM$9),SM$9=0)=FALSE,SUM($QP71:$RF71)&gt;0,SM$9='2. Protocols'!$G70),1,0)*'4. Formulations'!$P70</f>
        <v>0</v>
      </c>
      <c r="SN71" s="27">
        <f>IF(AND(OR(ISBLANK(SN$9),SN$9=0)=FALSE,SUM($QP71:$RF71)&gt;0,SN$9='2. Protocols'!$G70),1,0)*'4. Formulations'!$P70</f>
        <v>0</v>
      </c>
      <c r="SO71" s="27">
        <f>IF(AND(OR(ISBLANK(SO$9),SO$9=0)=FALSE,SUM($QP71:$RF71)&gt;0,SO$9='2. Protocols'!$G70),1,0)*'4. Formulations'!$P70</f>
        <v>0</v>
      </c>
      <c r="SP71" s="27">
        <f>IF(AND(OR(ISBLANK(SP$9),SP$9=0)=FALSE,SUM($QP71:$RF71)&gt;0,SP$9='2. Protocols'!$G70),1,0)*'4. Formulations'!$P70</f>
        <v>0</v>
      </c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J71" s="27">
        <f>IF(AND(OR(ISBLANK(TJ$9),TJ$9=0)=FALSE,TJ$9=$DM71),1,0)*'4. Formulations'!$Q70</f>
        <v>0</v>
      </c>
      <c r="TK71" s="27">
        <f>IF(AND(OR(ISBLANK(TK$9),TK$9=0)=FALSE,TK$9=$DM71),1,0)*'4. Formulations'!$Q70</f>
        <v>0</v>
      </c>
      <c r="TL71" s="27">
        <f>IF(AND(OR(ISBLANK(TL$9),TL$9=0)=FALSE,TL$9=$DM71),1,0)*'4. Formulations'!$Q70</f>
        <v>0</v>
      </c>
      <c r="TM71" s="27">
        <f>IF(AND(OR(ISBLANK(TM$9),TM$9=0)=FALSE,TM$9=$DM71),1,0)*'4. Formulations'!$Q70</f>
        <v>0</v>
      </c>
      <c r="TN71" s="27">
        <f>IF(AND(OR(ISBLANK(TN$9),TN$9=0)=FALSE,TN$9=$DM71),1,0)*'4. Formulations'!$Q70</f>
        <v>0</v>
      </c>
      <c r="TO71" s="27">
        <f>IF(AND(OR(ISBLANK(TO$9),TO$9=0)=FALSE,TO$9=$DM71),1,0)*'4. Formulations'!$Q70</f>
        <v>0</v>
      </c>
      <c r="TP71" s="27">
        <f>IF(AND(OR(ISBLANK(TP$9),TP$9=0)=FALSE,TP$9=$DM71),1,0)*'4. Formulations'!$Q70</f>
        <v>0</v>
      </c>
      <c r="TQ71" s="27">
        <f>IF(AND(OR(ISBLANK(TQ$9),TQ$9=0)=FALSE,TQ$9=$DM71),1,0)*'4. Formulations'!$Q70</f>
        <v>0</v>
      </c>
      <c r="TR71" s="27">
        <f>IF(AND(OR(ISBLANK(TR$9),TR$9=0)=FALSE,TR$9=$DM71),1,0)*'4. Formulations'!$Q70</f>
        <v>0</v>
      </c>
      <c r="TS71" s="27">
        <f>IF(AND(OR(ISBLANK(TS$9),TS$9=0)=FALSE,TS$9=$DM71),1,0)*'4. Formulations'!$Q70</f>
        <v>0</v>
      </c>
      <c r="TT71" s="27">
        <f>IF(AND(OR(ISBLANK(TT$9),TT$9=0)=FALSE,TT$9=$DM71),1,0)*'4. Formulations'!$Q70</f>
        <v>0</v>
      </c>
      <c r="TU71" s="27">
        <f>IF(AND(OR(ISBLANK(TU$9),TU$9=0)=FALSE,TU$9=$DM71),1,0)*'4. Formulations'!$Q70</f>
        <v>0</v>
      </c>
      <c r="TV71" s="27">
        <f>IF(AND(OR(ISBLANK(TV$9),TV$9=0)=FALSE,TV$9=$DM71),1,0)*'4. Formulations'!$Q70</f>
        <v>0</v>
      </c>
      <c r="TW71" s="27">
        <f>IF(AND(OR(ISBLANK(TW$9),TW$9=0)=FALSE,TW$9=$DM71),1,0)*'4. Formulations'!$Q70</f>
        <v>0</v>
      </c>
      <c r="TX71" s="27">
        <f>IF(AND(OR(ISBLANK(TX$9),TX$9=0)=FALSE,TX$9=$DM71),1,0)*'4. Formulations'!$Q70</f>
        <v>0</v>
      </c>
      <c r="TY71" s="27">
        <f>IF(AND(OR(ISBLANK(TY$9),TY$9=0)=FALSE,TY$9=$DM71),1,0)*'4. Formulations'!$Q70</f>
        <v>0</v>
      </c>
      <c r="TZ71" s="27">
        <f>IF(AND(OR(ISBLANK(TZ$9),TZ$9=0)=FALSE,TZ$9=$DM71),1,0)*'4. Formulations'!$Q70</f>
        <v>0</v>
      </c>
      <c r="UA71" s="27"/>
      <c r="UB71" s="27"/>
      <c r="UC71" s="27"/>
    </row>
    <row r="72" spans="2:549" collapsed="1" x14ac:dyDescent="0.3">
      <c r="B72" s="2"/>
      <c r="C72" s="75" t="str">
        <f>IF('2. Protocols'!C71&amp;"+"&amp;'2. Protocols'!E71&amp;"+"&amp;'2. Protocols'!G71="++","",'2. Protocols'!C71&amp;"+"&amp;'2. Protocols'!E71&amp;"+"&amp;'2. Protocols'!G71)</f>
        <v/>
      </c>
      <c r="D72" s="7"/>
      <c r="E72" s="8"/>
      <c r="G72" s="821">
        <f>'2. Protocols'!J71*'1. General Inputs'!$L$13</f>
        <v>0</v>
      </c>
      <c r="H72" s="821" t="e">
        <f>MAX(G72*(1+'1. General Inputs'!$BA$23+HLOOKUP(H$7,'1. General Inputs'!$BC$17:$BE$19,ROWS('1. General Inputs'!$BA$17:$BA$19),0))+(H$76*'2. Protocols'!$O71)+'3. ARV Substitutions'!L94,0)</f>
        <v>#VALUE!</v>
      </c>
      <c r="I72" s="821" t="e">
        <f>MAX(H72*(1+'1. General Inputs'!$BA$23+HLOOKUP(I$7,'1. General Inputs'!$BC$17:$BE$19,ROWS('1. General Inputs'!$BA$17:$BA$19),0))+(I$76*'2. Protocols'!$O71)+'3. ARV Substitutions'!M94,0)</f>
        <v>#VALUE!</v>
      </c>
      <c r="J72" s="821" t="e">
        <f>MAX(I72*(1+'1. General Inputs'!$BA$23+HLOOKUP(J$7,'1. General Inputs'!$BC$17:$BE$19,ROWS('1. General Inputs'!$BA$17:$BA$19),0))+(J$76*'2. Protocols'!$O71)+'3. ARV Substitutions'!N94,0)</f>
        <v>#VALUE!</v>
      </c>
      <c r="K72" s="821" t="e">
        <f>MAX(J72*(1+'1. General Inputs'!$BA$23+HLOOKUP(K$7,'1. General Inputs'!$BC$17:$BE$19,ROWS('1. General Inputs'!$BA$17:$BA$19),0))+(K$76*'2. Protocols'!$O71)+'3. ARV Substitutions'!O94,0)</f>
        <v>#VALUE!</v>
      </c>
      <c r="L72" s="821" t="e">
        <f>MAX(K72*(1+'1. General Inputs'!$BA$23+HLOOKUP(L$7,'1. General Inputs'!$BC$17:$BE$19,ROWS('1. General Inputs'!$BA$17:$BA$19),0))+(L$76*'2. Protocols'!$O71)+'3. ARV Substitutions'!P94,0)</f>
        <v>#VALUE!</v>
      </c>
      <c r="M72" s="821" t="e">
        <f>MAX(L72*(1+'1. General Inputs'!$BA$23+HLOOKUP(M$7,'1. General Inputs'!$BC$17:$BE$19,ROWS('1. General Inputs'!$BA$17:$BA$19),0))+(M$76*'2. Protocols'!$O71)+'3. ARV Substitutions'!Q94,0)</f>
        <v>#VALUE!</v>
      </c>
      <c r="N72" s="821" t="e">
        <f>MAX(M72*(1+'1. General Inputs'!$BA$23+HLOOKUP(N$7,'1. General Inputs'!$BC$17:$BE$19,ROWS('1. General Inputs'!$BA$17:$BA$19),0))+(N$76*'2. Protocols'!$O71)+'3. ARV Substitutions'!R94,0)</f>
        <v>#VALUE!</v>
      </c>
      <c r="O72" s="821" t="e">
        <f>MAX(N72*(1+'1. General Inputs'!$BA$23+HLOOKUP(O$7,'1. General Inputs'!$BC$17:$BE$19,ROWS('1. General Inputs'!$BA$17:$BA$19),0))+(O$76*'2. Protocols'!$O71)+'3. ARV Substitutions'!S94,0)</f>
        <v>#VALUE!</v>
      </c>
      <c r="P72" s="821" t="e">
        <f>MAX(O72*(1+'1. General Inputs'!$BA$23+HLOOKUP(P$7,'1. General Inputs'!$BC$17:$BE$19,ROWS('1. General Inputs'!$BA$17:$BA$19),0))+(P$76*'2. Protocols'!$O71)+'3. ARV Substitutions'!T94,0)</f>
        <v>#VALUE!</v>
      </c>
      <c r="Q72" s="821" t="e">
        <f>MAX(P72*(1+'1. General Inputs'!$BA$23+HLOOKUP(Q$7,'1. General Inputs'!$BC$17:$BE$19,ROWS('1. General Inputs'!$BA$17:$BA$19),0))+(Q$76*'2. Protocols'!$O71)+'3. ARV Substitutions'!U94,0)</f>
        <v>#VALUE!</v>
      </c>
      <c r="R72" s="821" t="e">
        <f>MAX(Q72*(1+'1. General Inputs'!$BA$23+HLOOKUP(R$7,'1. General Inputs'!$BC$17:$BE$19,ROWS('1. General Inputs'!$BA$17:$BA$19),0))+(R$76*'2. Protocols'!$O71)+'3. ARV Substitutions'!V94,0)</f>
        <v>#VALUE!</v>
      </c>
      <c r="S72" s="821" t="e">
        <f>MAX(R72*(1+'1. General Inputs'!$BA$23+HLOOKUP(S$7,'1. General Inputs'!$BC$17:$BE$19,ROWS('1. General Inputs'!$BA$17:$BA$19),0))+(S$76*'2. Protocols'!$O71)+'3. ARV Substitutions'!W94,0)</f>
        <v>#VALUE!</v>
      </c>
      <c r="T72" s="821" t="e">
        <f>MAX(S72*(1+'1. General Inputs'!$BA$23+HLOOKUP(T$7,'1. General Inputs'!$BC$17:$BE$19,ROWS('1. General Inputs'!$BA$17:$BA$19),0))+(T$76*'2. Protocols'!$O71)+'3. ARV Substitutions'!X94,0)</f>
        <v>#VALUE!</v>
      </c>
      <c r="U72" s="821" t="e">
        <f>MAX(T72*(1+'1. General Inputs'!$BA$23+HLOOKUP(U$7,'1. General Inputs'!$BC$17:$BE$19,ROWS('1. General Inputs'!$BA$17:$BA$19),0))+(U$76*'2. Protocols'!$O71)+'3. ARV Substitutions'!Y94,0)</f>
        <v>#VALUE!</v>
      </c>
      <c r="V72" s="821" t="e">
        <f>MAX(U72*(1+'1. General Inputs'!$BA$23+HLOOKUP(V$7,'1. General Inputs'!$BC$17:$BE$19,ROWS('1. General Inputs'!$BA$17:$BA$19),0))+(V$76*'2. Protocols'!$O71)+'3. ARV Substitutions'!Z94,0)</f>
        <v>#VALUE!</v>
      </c>
      <c r="W72" s="821" t="e">
        <f>MAX(V72*(1+'1. General Inputs'!$BA$23+HLOOKUP(W$7,'1. General Inputs'!$BC$17:$BE$19,ROWS('1. General Inputs'!$BA$17:$BA$19),0))+(W$76*'2. Protocols'!$O71)+'3. ARV Substitutions'!AA94,0)</f>
        <v>#VALUE!</v>
      </c>
      <c r="X72" s="821" t="e">
        <f>MAX(W72*(1+'1. General Inputs'!$BA$23+HLOOKUP(X$7,'1. General Inputs'!$BC$17:$BE$19,ROWS('1. General Inputs'!$BA$17:$BA$19),0))+(X$76*'2. Protocols'!$O71)+'3. ARV Substitutions'!AB94,0)</f>
        <v>#VALUE!</v>
      </c>
      <c r="Y72" s="821" t="e">
        <f>MAX(X72*(1+'1. General Inputs'!$BA$23+HLOOKUP(Y$7,'1. General Inputs'!$BC$17:$BE$19,ROWS('1. General Inputs'!$BA$17:$BA$19),0))+(Y$76*'2. Protocols'!$O71)+'3. ARV Substitutions'!AC94,0)</f>
        <v>#VALUE!</v>
      </c>
      <c r="Z72" s="821" t="e">
        <f>MAX(Y72*(1+'1. General Inputs'!$BA$23+HLOOKUP(Z$7,'1. General Inputs'!$BC$17:$BE$19,ROWS('1. General Inputs'!$BA$17:$BA$19),0))+(Z$76*'2. Protocols'!$O71)+'3. ARV Substitutions'!AD94,0)</f>
        <v>#VALUE!</v>
      </c>
      <c r="AA72" s="821" t="e">
        <f>MAX(Z72*(1+'1. General Inputs'!$BA$23+HLOOKUP(AA$7,'1. General Inputs'!$BC$17:$BE$19,ROWS('1. General Inputs'!$BA$17:$BA$19),0))+(AA$76*'2. Protocols'!$O71)+'3. ARV Substitutions'!AE94,0)</f>
        <v>#VALUE!</v>
      </c>
      <c r="AB72" s="821" t="e">
        <f>MAX(AA72*(1+'1. General Inputs'!$BA$23+HLOOKUP(AB$7,'1. General Inputs'!$BC$17:$BE$19,ROWS('1. General Inputs'!$BA$17:$BA$19),0))+(AB$76*'2. Protocols'!$O71)+'3. ARV Substitutions'!AF94,0)</f>
        <v>#VALUE!</v>
      </c>
      <c r="AC72" s="821" t="e">
        <f>MAX(AB72*(1+'1. General Inputs'!$BA$23+HLOOKUP(AC$7,'1. General Inputs'!$BC$17:$BE$19,ROWS('1. General Inputs'!$BA$17:$BA$19),0))+(AC$76*'2. Protocols'!$O71)+'3. ARV Substitutions'!AG94,0)</f>
        <v>#VALUE!</v>
      </c>
      <c r="AD72" s="821" t="e">
        <f>MAX(AC72*(1+'1. General Inputs'!$BA$23+HLOOKUP(AD$7,'1. General Inputs'!$BC$17:$BE$19,ROWS('1. General Inputs'!$BA$17:$BA$19),0))+(AD$76*'2. Protocols'!$O71)+'3. ARV Substitutions'!AH94,0)</f>
        <v>#VALUE!</v>
      </c>
      <c r="AE72" s="821" t="e">
        <f>MAX(AD72*(1+'1. General Inputs'!$BA$23+HLOOKUP(AE$7,'1. General Inputs'!$BC$17:$BE$19,ROWS('1. General Inputs'!$BA$17:$BA$19),0))+(AE$76*'2. Protocols'!$O71)+'3. ARV Substitutions'!AI94,0)</f>
        <v>#VALUE!</v>
      </c>
      <c r="AF72" s="821" t="e">
        <f>MAX(AE72*(1+'1. General Inputs'!$BA$23+HLOOKUP(AF$7,'1. General Inputs'!$BC$17:$BE$19,ROWS('1. General Inputs'!$BA$17:$BA$19),0))+(AF$76*'2. Protocols'!$O71)+'3. ARV Substitutions'!AJ94,0)</f>
        <v>#VALUE!</v>
      </c>
      <c r="AG72" s="821" t="e">
        <f>MAX(AF72*(1+'1. General Inputs'!$BA$23+HLOOKUP(AG$7,'1. General Inputs'!$BC$17:$BE$19,ROWS('1. General Inputs'!$BA$17:$BA$19),0))+(AG$76*'2. Protocols'!$O71)+'3. ARV Substitutions'!AK94,0)</f>
        <v>#VALUE!</v>
      </c>
      <c r="AH72" s="821" t="e">
        <f>MAX(AG72*(1+'1. General Inputs'!$BA$23+HLOOKUP(AH$7,'1. General Inputs'!$BC$17:$BE$19,ROWS('1. General Inputs'!$BA$17:$BA$19),0))+(AH$76*'2. Protocols'!$O71)+'3. ARV Substitutions'!AL94,0)</f>
        <v>#VALUE!</v>
      </c>
      <c r="AI72" s="821" t="e">
        <f>MAX(AH72*(1+'1. General Inputs'!$BA$23+HLOOKUP(AI$7,'1. General Inputs'!$BC$17:$BE$19,ROWS('1. General Inputs'!$BA$17:$BA$19),0))+(AI$76*'2. Protocols'!$O71)+'3. ARV Substitutions'!AM94,0)</f>
        <v>#VALUE!</v>
      </c>
      <c r="AJ72" s="821" t="e">
        <f>MAX(AI72*(1+'1. General Inputs'!$BA$23+HLOOKUP(AJ$7,'1. General Inputs'!$BC$17:$BE$19,ROWS('1. General Inputs'!$BA$17:$BA$19),0))+(AJ$76*'2. Protocols'!$O71)+'3. ARV Substitutions'!AN94,0)</f>
        <v>#VALUE!</v>
      </c>
      <c r="AK72" s="821" t="e">
        <f>MAX(AJ72*(1+'1. General Inputs'!$BA$23+HLOOKUP(AK$7,'1. General Inputs'!$BC$17:$BE$19,ROWS('1. General Inputs'!$BA$17:$BA$19),0))+(AK$76*'2. Protocols'!$O71)+'3. ARV Substitutions'!AO94,0)</f>
        <v>#VALUE!</v>
      </c>
      <c r="AL72" s="821" t="e">
        <f>MAX(AK72*(1+'1. General Inputs'!$BA$23+HLOOKUP(AL$7,'1. General Inputs'!$BC$17:$BE$19,ROWS('1. General Inputs'!$BA$17:$BA$19),0))+(AL$76*'2. Protocols'!$O71)+'3. ARV Substitutions'!AP94,0)</f>
        <v>#VALUE!</v>
      </c>
      <c r="AM72" s="821" t="e">
        <f>MAX(AL72*(1+'1. General Inputs'!$BA$23+HLOOKUP(AM$7,'1. General Inputs'!$BC$17:$BE$19,ROWS('1. General Inputs'!$BA$17:$BA$19),0))+(AM$76*'2. Protocols'!$O71)+'3. ARV Substitutions'!AQ94,0)</f>
        <v>#VALUE!</v>
      </c>
      <c r="AN72" s="821" t="e">
        <f>MAX(AM72*(1+'1. General Inputs'!$BA$23+HLOOKUP(AN$7,'1. General Inputs'!$BC$17:$BE$19,ROWS('1. General Inputs'!$BA$17:$BA$19),0))+(AN$76*'2. Protocols'!$O71)+'3. ARV Substitutions'!AR94,0)</f>
        <v>#VALUE!</v>
      </c>
      <c r="AO72" s="821" t="e">
        <f>MAX(AN72*(1+'1. General Inputs'!$BA$23+HLOOKUP(AO$7,'1. General Inputs'!$BC$17:$BE$19,ROWS('1. General Inputs'!$BA$17:$BA$19),0))+(AO$76*'2. Protocols'!$O71)+'3. ARV Substitutions'!AS94,0)</f>
        <v>#VALUE!</v>
      </c>
      <c r="AP72" s="821" t="e">
        <f>MAX(AO72*(1+'1. General Inputs'!$BA$23+HLOOKUP(AP$7,'1. General Inputs'!$BC$17:$BE$19,ROWS('1. General Inputs'!$BA$17:$BA$19),0))+(AP$76*'2. Protocols'!$O71)+'3. ARV Substitutions'!AT94,0)</f>
        <v>#VALUE!</v>
      </c>
      <c r="AQ72" s="821" t="e">
        <f>MAX(AP72*(1+'1. General Inputs'!$BA$23+HLOOKUP(AQ$7,'1. General Inputs'!$BC$17:$BE$19,ROWS('1. General Inputs'!$BA$17:$BA$19),0))+(AQ$76*'2. Protocols'!$O71)+'3. ARV Substitutions'!AU94,0)</f>
        <v>#VALUE!</v>
      </c>
      <c r="CA72" s="51" t="e">
        <f t="shared" si="68"/>
        <v>#VALUE!</v>
      </c>
      <c r="CB72" s="51" t="e">
        <f t="shared" si="69"/>
        <v>#VALUE!</v>
      </c>
      <c r="CC72" s="51" t="e">
        <f t="shared" si="70"/>
        <v>#VALUE!</v>
      </c>
      <c r="CD72" s="51" t="e">
        <f t="shared" si="71"/>
        <v>#VALUE!</v>
      </c>
      <c r="CE72" s="51" t="e">
        <f t="shared" si="103"/>
        <v>#VALUE!</v>
      </c>
      <c r="CF72" s="51" t="e">
        <f t="shared" si="72"/>
        <v>#VALUE!</v>
      </c>
      <c r="CG72" s="51" t="e">
        <f t="shared" si="73"/>
        <v>#VALUE!</v>
      </c>
      <c r="CH72" s="51" t="e">
        <f t="shared" si="74"/>
        <v>#VALUE!</v>
      </c>
      <c r="CI72" s="51" t="e">
        <f t="shared" si="75"/>
        <v>#VALUE!</v>
      </c>
      <c r="CJ72" s="51" t="e">
        <f t="shared" si="76"/>
        <v>#VALUE!</v>
      </c>
      <c r="CK72" s="51" t="e">
        <f t="shared" si="77"/>
        <v>#VALUE!</v>
      </c>
      <c r="CL72" s="51" t="e">
        <f t="shared" si="78"/>
        <v>#VALUE!</v>
      </c>
      <c r="CM72" s="51" t="e">
        <f t="shared" si="79"/>
        <v>#VALUE!</v>
      </c>
      <c r="CN72" s="51" t="e">
        <f t="shared" si="80"/>
        <v>#VALUE!</v>
      </c>
      <c r="CO72" s="51" t="e">
        <f t="shared" si="81"/>
        <v>#VALUE!</v>
      </c>
      <c r="CP72" s="51" t="e">
        <f t="shared" si="82"/>
        <v>#VALUE!</v>
      </c>
      <c r="CQ72" s="51" t="e">
        <f t="shared" si="83"/>
        <v>#VALUE!</v>
      </c>
      <c r="CR72" s="51" t="e">
        <f t="shared" si="84"/>
        <v>#VALUE!</v>
      </c>
      <c r="CS72" s="51" t="e">
        <f t="shared" si="85"/>
        <v>#VALUE!</v>
      </c>
      <c r="CT72" s="51" t="e">
        <f t="shared" si="86"/>
        <v>#VALUE!</v>
      </c>
      <c r="CU72" s="51" t="e">
        <f t="shared" si="87"/>
        <v>#VALUE!</v>
      </c>
      <c r="CV72" s="51" t="e">
        <f t="shared" si="88"/>
        <v>#VALUE!</v>
      </c>
      <c r="CW72" s="51" t="e">
        <f t="shared" si="89"/>
        <v>#VALUE!</v>
      </c>
      <c r="CX72" s="51" t="e">
        <f t="shared" si="90"/>
        <v>#VALUE!</v>
      </c>
      <c r="CY72" s="51" t="e">
        <f t="shared" si="91"/>
        <v>#VALUE!</v>
      </c>
      <c r="CZ72" s="51" t="e">
        <f t="shared" si="92"/>
        <v>#VALUE!</v>
      </c>
      <c r="DA72" s="51" t="e">
        <f t="shared" si="93"/>
        <v>#VALUE!</v>
      </c>
      <c r="DB72" s="51" t="e">
        <f t="shared" si="94"/>
        <v>#VALUE!</v>
      </c>
      <c r="DC72" s="51" t="e">
        <f t="shared" si="95"/>
        <v>#VALUE!</v>
      </c>
      <c r="DD72" s="51" t="e">
        <f t="shared" si="96"/>
        <v>#VALUE!</v>
      </c>
      <c r="DE72" s="51" t="e">
        <f t="shared" si="97"/>
        <v>#VALUE!</v>
      </c>
      <c r="DF72" s="51" t="e">
        <f t="shared" si="98"/>
        <v>#VALUE!</v>
      </c>
      <c r="DG72" s="51" t="e">
        <f t="shared" si="99"/>
        <v>#VALUE!</v>
      </c>
      <c r="DH72" s="51" t="e">
        <f t="shared" si="100"/>
        <v>#VALUE!</v>
      </c>
      <c r="DI72" s="51" t="e">
        <f t="shared" si="101"/>
        <v>#VALUE!</v>
      </c>
      <c r="DJ72" s="51" t="e">
        <f t="shared" si="102"/>
        <v>#VALUE!</v>
      </c>
      <c r="DL72" s="21" t="str">
        <f>CONCATENATE('2. Protocols'!C71, '2. Protocols'!D71, '2. Protocols'!E71)</f>
        <v>+</v>
      </c>
      <c r="DM72" s="21" t="str">
        <f>CONCATENATE('2. Protocols'!C71, '2. Protocols'!D71, '2. Protocols'!E71, '2. Protocols'!F71, '2. Protocols'!G71,)</f>
        <v>++</v>
      </c>
      <c r="DO72" s="27">
        <f>IF(AND(OR(ISBLANK(DO$9),DO$9=0)=FALSE,OR(DO$9='2. Protocols'!$C71,DO$9='2. Protocols'!$E71,DO$9='2. Protocols'!$G71)),1,0)*'4. Formulations'!$I71</f>
        <v>0</v>
      </c>
      <c r="DP72" s="27">
        <f>IF(AND(OR(ISBLANK(DP$9),DP$9=0)=FALSE,OR(DP$9='2. Protocols'!$C71,DP$9='2. Protocols'!$E71,DP$9='2. Protocols'!$G71)),1,0)*'4. Formulations'!$I71</f>
        <v>0</v>
      </c>
      <c r="DQ72" s="27">
        <f>IF(AND(OR(ISBLANK(DQ$9),DQ$9=0)=FALSE,OR(DQ$9='2. Protocols'!$C71,DQ$9='2. Protocols'!$E71,DQ$9='2. Protocols'!$G71)),1,0)*'4. Formulations'!$I71</f>
        <v>0</v>
      </c>
      <c r="DR72" s="27">
        <f>IF(AND(OR(ISBLANK(DR$9),DR$9=0)=FALSE,OR(DR$9='2. Protocols'!$C71,DR$9='2. Protocols'!$E71,DR$9='2. Protocols'!$G71)),1,0)*'4. Formulations'!$I71</f>
        <v>0</v>
      </c>
      <c r="DS72" s="27">
        <f>IF(AND(OR(ISBLANK(DS$9),DS$9=0)=FALSE,OR(DS$9='2. Protocols'!$C71,DS$9='2. Protocols'!$E71,DS$9='2. Protocols'!$G71)),1,0)*'4. Formulations'!$I71</f>
        <v>0</v>
      </c>
      <c r="DT72" s="27">
        <f>IF(AND(OR(ISBLANK(DT$9),DT$9=0)=FALSE,OR(DT$9='2. Protocols'!$C71,DT$9='2. Protocols'!$E71,DT$9='2. Protocols'!$G71)),1,0)*'4. Formulations'!$I71</f>
        <v>0</v>
      </c>
      <c r="DU72" s="27">
        <f>IF(AND(OR(ISBLANK(DU$9),DU$9=0)=FALSE,OR(DU$9='2. Protocols'!$C71,DU$9='2. Protocols'!$E71,DU$9='2. Protocols'!$G71)),1,0)*'4. Formulations'!$I71</f>
        <v>0</v>
      </c>
      <c r="DV72" s="27">
        <f>IF(AND(OR(ISBLANK(DV$9),DV$9=0)=FALSE,OR(DV$9='2. Protocols'!$C71,DV$9='2. Protocols'!$E71,DV$9='2. Protocols'!$G71)),1,0)*'4. Formulations'!$I71</f>
        <v>0</v>
      </c>
      <c r="DW72" s="27">
        <f>IF(AND(OR(ISBLANK(DW$9),DW$9=0)=FALSE,OR(DW$9='2. Protocols'!$C71,DW$9='2. Protocols'!$E71,DW$9='2. Protocols'!$G71)),1,0)*'4. Formulations'!$I71</f>
        <v>0</v>
      </c>
      <c r="DX72" s="27">
        <f>IF(AND(OR(ISBLANK(DX$9),DX$9=0)=FALSE,OR(DX$9='2. Protocols'!$C71,DX$9='2. Protocols'!$E71,DX$9='2. Protocols'!$G71)),1,0)*'4. Formulations'!$I71</f>
        <v>0</v>
      </c>
      <c r="DY72" s="27">
        <f>IF(AND(OR(ISBLANK(DY$9),DY$9=0)=FALSE,OR(DY$9='2. Protocols'!$C71,DY$9='2. Protocols'!$E71,DY$9='2. Protocols'!$G71)),1,0)*'4. Formulations'!$I71</f>
        <v>0</v>
      </c>
      <c r="DZ72" s="27">
        <f>IF(AND(OR(ISBLANK(DZ$9),DZ$9=0)=FALSE,OR(DZ$9='2. Protocols'!$C71,DZ$9='2. Protocols'!$E71,DZ$9='2. Protocols'!$G71)),1,0)*'4. Formulations'!$I71</f>
        <v>0</v>
      </c>
      <c r="EA72" s="27">
        <f>IF(AND(OR(ISBLANK(EA$9),EA$9=0)=FALSE,OR(EA$9='2. Protocols'!$C71,EA$9='2. Protocols'!$E71,EA$9='2. Protocols'!$G71)),1,0)*'4. Formulations'!$I71</f>
        <v>0</v>
      </c>
      <c r="EB72" s="27">
        <f>IF(AND(OR(ISBLANK(EB$9),EB$9=0)=FALSE,OR(EB$9='2. Protocols'!$C71,EB$9='2. Protocols'!$E71,EB$9='2. Protocols'!$G71)),1,0)*'4. Formulations'!$I71</f>
        <v>0</v>
      </c>
      <c r="EC72" s="27">
        <f>IF(AND(OR(ISBLANK(EC$9),EC$9=0)=FALSE,OR(EC$9='2. Protocols'!$C71,EC$9='2. Protocols'!$E71,EC$9='2. Protocols'!$G71)),1,0)*'4. Formulations'!$I71</f>
        <v>0</v>
      </c>
      <c r="ED72" s="27">
        <f>IF(AND(OR(ISBLANK(ED$9),ED$9=0)=FALSE,OR(ED$9='2. Protocols'!$C71,ED$9='2. Protocols'!$E71,ED$9='2. Protocols'!$G71)),1,0)*'4. Formulations'!$I71</f>
        <v>0</v>
      </c>
      <c r="EE72" s="27">
        <f>IF(AND(OR(ISBLANK(EE$9),EE$9=0)=FALSE,OR(EE$9='2. Protocols'!$C71,EE$9='2. Protocols'!$E71,EE$9='2. Protocols'!$G71)),1,0)*'4. Formulations'!$I71</f>
        <v>0</v>
      </c>
      <c r="EF72" s="27">
        <f>IF(AND(OR(ISBLANK(EF$9),EF$9=0)=FALSE,OR(EF$9='2. Protocols'!$C71,EF$9='2. Protocols'!$E71,EF$9='2. Protocols'!$G71)),1,0)*'4. Formulations'!$I71</f>
        <v>0</v>
      </c>
      <c r="EG72" s="27">
        <f>IF(AND(OR(ISBLANK(EG$9),EG$9=0)=FALSE,OR(EG$9='2. Protocols'!$C71,EG$9='2. Protocols'!$E71,EG$9='2. Protocols'!$G71)),1,0)*'4. Formulations'!$I71</f>
        <v>0</v>
      </c>
      <c r="EH72" s="27">
        <f>IF(AND(OR(ISBLANK(EH$9),EH$9=0)=FALSE,OR(EH$9='2. Protocols'!$C71,EH$9='2. Protocols'!$E71,EH$9='2. Protocols'!$G71)),1,0)*'4. Formulations'!$I71</f>
        <v>0</v>
      </c>
      <c r="EI72" s="27">
        <f>IF(AND(OR(ISBLANK(EI$9),EI$9=0)=FALSE,OR(EI$9='2. Protocols'!$C71,EI$9='2. Protocols'!$E71,EI$9='2. Protocols'!$G71)),1,0)*'4. Formulations'!$I71</f>
        <v>0</v>
      </c>
      <c r="EJ72" s="27">
        <f>IF(AND(OR(ISBLANK(EJ$9),EJ$9=0)=FALSE,OR(EJ$9='2. Protocols'!$C71,EJ$9='2. Protocols'!$E71,EJ$9='2. Protocols'!$G71)),1,0)*'4. Formulations'!$I71</f>
        <v>0</v>
      </c>
      <c r="EK72" s="27">
        <f>IF(AND(OR(ISBLANK(EK$9),EK$9=0)=FALSE,OR(EK$9='2. Protocols'!$C71,EK$9='2. Protocols'!$E71,EK$9='2. Protocols'!$G71)),1,0)*'4. Formulations'!$I71</f>
        <v>0</v>
      </c>
      <c r="EL72" s="27">
        <f>IF(AND(OR(ISBLANK(EL$9),EL$9=0)=FALSE,OR(EL$9='2. Protocols'!$C71,EL$9='2. Protocols'!$E71,EL$9='2. Protocols'!$G71)),1,0)*'4. Formulations'!$I71</f>
        <v>0</v>
      </c>
      <c r="EM72" s="27">
        <f>IF(AND(OR(ISBLANK(EM$9),EM$9=0)=FALSE,OR(EM$9='2. Protocols'!$C71,EM$9='2. Protocols'!$E71,EM$9='2. Protocols'!$G71)),1,0)*'4. Formulations'!$I71</f>
        <v>0</v>
      </c>
      <c r="EN72" s="27">
        <f>IF(AND(OR(ISBLANK(EN$9),EN$9=0)=FALSE,OR(EN$9='2. Protocols'!$C71,EN$9='2. Protocols'!$E71,EN$9='2. Protocols'!$G71)),1,0)*'4. Formulations'!$I71</f>
        <v>0</v>
      </c>
      <c r="EO72" s="27">
        <f>IF(AND(OR(ISBLANK(EO$9),EO$9=0)=FALSE,OR(EO$9='2. Protocols'!$C71,EO$9='2. Protocols'!$E71,EO$9='2. Protocols'!$G71)),1,0)*'4. Formulations'!$I71</f>
        <v>0</v>
      </c>
      <c r="EP72" s="27">
        <f>IF(AND(OR(ISBLANK(EP$9),EP$9=0)=FALSE,OR(EP$9='2. Protocols'!$C71,EP$9='2. Protocols'!$E71,EP$9='2. Protocols'!$G71)),1,0)*'4. Formulations'!$I71</f>
        <v>0</v>
      </c>
      <c r="EQ72" s="27">
        <f>IF(AND(OR(ISBLANK(EQ$9),EQ$9=0)=FALSE,OR(EQ$9='2. Protocols'!$C71,EQ$9='2. Protocols'!$E71,EQ$9='2. Protocols'!$G71)),1,0)*'4. Formulations'!$I71</f>
        <v>0</v>
      </c>
      <c r="ER72" s="27">
        <f>IF(AND(OR(ISBLANK(ER$9),ER$9=0)=FALSE,OR(ER$9='2. Protocols'!$C71,ER$9='2. Protocols'!$E71,ER$9='2. Protocols'!$G71)),1,0)*'4. Formulations'!$I71</f>
        <v>0</v>
      </c>
      <c r="ES72" s="27">
        <f>IF(AND(OR(ISBLANK(ES$9),ES$9=0)=FALSE,OR(ES$9='2. Protocols'!$C71,ES$9='2. Protocols'!$E71,ES$9='2. Protocols'!$G71)),1,0)*'4. Formulations'!$I71</f>
        <v>0</v>
      </c>
      <c r="ET72" s="27">
        <f>IF(AND(OR(ISBLANK(ET$9),ET$9=0)=FALSE,OR(ET$9='2. Protocols'!$C71,ET$9='2. Protocols'!$E71,ET$9='2. Protocols'!$G71)),1,0)*'4. Formulations'!$I71</f>
        <v>0</v>
      </c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N72" s="27">
        <f>IF(AND(OR(ISBLANK(FN$9),FN$9=0)=FALSE,FN$9=$DL72),1,0)*'4. Formulations'!$J71</f>
        <v>0</v>
      </c>
      <c r="FO72" s="27">
        <f>IF(AND(OR(ISBLANK(FO$9),FO$9=0)=FALSE,FO$9=$DL72),1,0)*'4. Formulations'!$J71</f>
        <v>0</v>
      </c>
      <c r="FP72" s="27">
        <f>IF(AND(OR(ISBLANK(FP$9),FP$9=0)=FALSE,FP$9=$DL72),1,0)*'4. Formulations'!$J71</f>
        <v>0</v>
      </c>
      <c r="FQ72" s="27">
        <f>IF(AND(OR(ISBLANK(FQ$9),FQ$9=0)=FALSE,FQ$9=$DL72),1,0)*'4. Formulations'!$J71</f>
        <v>0</v>
      </c>
      <c r="FR72" s="27">
        <f>IF(AND(OR(ISBLANK(FR$9),FR$9=0)=FALSE,FR$9=$DL72),1,0)*'4. Formulations'!$J71</f>
        <v>0</v>
      </c>
      <c r="FS72" s="27">
        <f>IF(AND(OR(ISBLANK(FS$9),FS$9=0)=FALSE,FS$9=$DL72),1,0)*'4. Formulations'!$J71</f>
        <v>0</v>
      </c>
      <c r="FT72" s="27">
        <f>IF(AND(OR(ISBLANK(FT$9),FT$9=0)=FALSE,FT$9=$DL72),1,0)*'4. Formulations'!$J71</f>
        <v>0</v>
      </c>
      <c r="FU72" s="27">
        <f>IF(AND(OR(ISBLANK(FU$9),FU$9=0)=FALSE,FU$9=$DL72),1,0)*'4. Formulations'!$J71</f>
        <v>0</v>
      </c>
      <c r="FV72" s="27">
        <f>IF(AND(OR(ISBLANK(FV$9),FV$9=0)=FALSE,FV$9=$DL72),1,0)*'4. Formulations'!$J71</f>
        <v>0</v>
      </c>
      <c r="FW72" s="27">
        <f>IF(AND(OR(ISBLANK(FW$9),FW$9=0)=FALSE,FW$9=$DL72),1,0)*'4. Formulations'!$J71</f>
        <v>0</v>
      </c>
      <c r="FX72" s="27">
        <f>IF(AND(OR(ISBLANK(FX$9),FX$9=0)=FALSE,FX$9=$DL72),1,0)*'4. Formulations'!$J71</f>
        <v>0</v>
      </c>
      <c r="FY72" s="27">
        <f>IF(AND(OR(ISBLANK(FY$9),FY$9=0)=FALSE,FY$9=$DL72),1,0)*'4. Formulations'!$J71</f>
        <v>0</v>
      </c>
      <c r="FZ72" s="27">
        <f>IF(AND(OR(ISBLANK(FZ$9),FZ$9=0)=FALSE,FZ$9=$DL72),1,0)*'4. Formulations'!$J71</f>
        <v>0</v>
      </c>
      <c r="GA72" s="27">
        <f>IF(AND(OR(ISBLANK(GA$9),GA$9=0)=FALSE,GA$9=$DL72),1,0)*'4. Formulations'!$J71</f>
        <v>0</v>
      </c>
      <c r="GB72" s="27">
        <f>IF(AND(OR(ISBLANK(GB$9),GB$9=0)=FALSE,GB$9=$DL72),1,0)*'4. Formulations'!$J71</f>
        <v>0</v>
      </c>
      <c r="GC72" s="27">
        <f>IF(AND(OR(ISBLANK(GC$9),GC$9=0)=FALSE,GC$9=$DL72),1,0)*'4. Formulations'!$J71</f>
        <v>0</v>
      </c>
      <c r="GD72" s="27">
        <f>IF(AND(OR(ISBLANK(GD$9),GD$9=0)=FALSE,GD$9=$DL72),1,0)*'4. Formulations'!$J71</f>
        <v>0</v>
      </c>
      <c r="GE72" s="27"/>
      <c r="GF72" s="27"/>
      <c r="GG72" s="27"/>
      <c r="GI72" s="27">
        <f>IF(AND(OR(ISBLANK(GI$9),GI$9=0)=FALSE,SUM($FN72:$GD72)&gt;0,GI$9='2. Protocols'!$G71),1,0)*'4. Formulations'!$J71</f>
        <v>0</v>
      </c>
      <c r="GJ72" s="27">
        <f>IF(AND(OR(ISBLANK(GJ$9),GJ$9=0)=FALSE,SUM($FN72:$GD72)&gt;0,GJ$9='2. Protocols'!$G71),1,0)*'4. Formulations'!$J71</f>
        <v>0</v>
      </c>
      <c r="GK72" s="27">
        <f>IF(AND(OR(ISBLANK(GK$9),GK$9=0)=FALSE,SUM($FN72:$GD72)&gt;0,GK$9='2. Protocols'!$G71),1,0)*'4. Formulations'!$J71</f>
        <v>0</v>
      </c>
      <c r="GL72" s="27">
        <f>IF(AND(OR(ISBLANK(GL$9),GL$9=0)=FALSE,SUM($FN72:$GD72)&gt;0,GL$9='2. Protocols'!$G71),1,0)*'4. Formulations'!$J71</f>
        <v>0</v>
      </c>
      <c r="GM72" s="27">
        <f>IF(AND(OR(ISBLANK(GM$9),GM$9=0)=FALSE,SUM($FN72:$GD72)&gt;0,GM$9='2. Protocols'!$G71),1,0)*'4. Formulations'!$J71</f>
        <v>0</v>
      </c>
      <c r="GN72" s="27">
        <f>IF(AND(OR(ISBLANK(GN$9),GN$9=0)=FALSE,SUM($FN72:$GD72)&gt;0,GN$9='2. Protocols'!$G71),1,0)*'4. Formulations'!$J71</f>
        <v>0</v>
      </c>
      <c r="GO72" s="27">
        <f>IF(AND(OR(ISBLANK(GO$9),GO$9=0)=FALSE,SUM($FN72:$GD72)&gt;0,GO$9='2. Protocols'!$G71),1,0)*'4. Formulations'!$J71</f>
        <v>0</v>
      </c>
      <c r="GP72" s="27">
        <f>IF(AND(OR(ISBLANK(GP$9),GP$9=0)=FALSE,SUM($FN72:$GD72)&gt;0,GP$9='2. Protocols'!$G71),1,0)*'4. Formulations'!$J71</f>
        <v>0</v>
      </c>
      <c r="GQ72" s="27">
        <f>IF(AND(OR(ISBLANK(GQ$9),GQ$9=0)=FALSE,SUM($FN72:$GD72)&gt;0,GQ$9='2. Protocols'!$G71),1,0)*'4. Formulations'!$J71</f>
        <v>0</v>
      </c>
      <c r="GR72" s="27">
        <f>IF(AND(OR(ISBLANK(GR$9),GR$9=0)=FALSE,SUM($FN72:$GD72)&gt;0,GR$9='2. Protocols'!$G71),1,0)*'4. Formulations'!$J71</f>
        <v>0</v>
      </c>
      <c r="GS72" s="27">
        <f>IF(AND(OR(ISBLANK(GS$9),GS$9=0)=FALSE,SUM($FN72:$GD72)&gt;0,GS$9='2. Protocols'!$G71),1,0)*'4. Formulations'!$J71</f>
        <v>0</v>
      </c>
      <c r="GT72" s="27">
        <f>IF(AND(OR(ISBLANK(GT$9),GT$9=0)=FALSE,SUM($FN72:$GD72)&gt;0,GT$9='2. Protocols'!$G71),1,0)*'4. Formulations'!$J71</f>
        <v>0</v>
      </c>
      <c r="GU72" s="27">
        <f>IF(AND(OR(ISBLANK(GU$9),GU$9=0)=FALSE,SUM($FN72:$GD72)&gt;0,GU$9='2. Protocols'!$G71),1,0)*'4. Formulations'!$J71</f>
        <v>0</v>
      </c>
      <c r="GV72" s="27">
        <f>IF(AND(OR(ISBLANK(GV$9),GV$9=0)=FALSE,SUM($FN72:$GD72)&gt;0,GV$9='2. Protocols'!$G71),1,0)*'4. Formulations'!$J71</f>
        <v>0</v>
      </c>
      <c r="GW72" s="27">
        <f>IF(AND(OR(ISBLANK(GW$9),GW$9=0)=FALSE,SUM($FN72:$GD72)&gt;0,GW$9='2. Protocols'!$G71),1,0)*'4. Formulations'!$J71</f>
        <v>0</v>
      </c>
      <c r="GX72" s="27">
        <f>IF(AND(OR(ISBLANK(GX$9),GX$9=0)=FALSE,SUM($FN72:$GD72)&gt;0,GX$9='2. Protocols'!$G71),1,0)*'4. Formulations'!$J71</f>
        <v>0</v>
      </c>
      <c r="GY72" s="27">
        <f>IF(AND(OR(ISBLANK(GY$9),GY$9=0)=FALSE,SUM($FN72:$GD72)&gt;0,GY$9='2. Protocols'!$G71),1,0)*'4. Formulations'!$J71</f>
        <v>0</v>
      </c>
      <c r="GZ72" s="27">
        <f>IF(AND(OR(ISBLANK(GZ$9),GZ$9=0)=FALSE,SUM($FN72:$GD72)&gt;0,GZ$9='2. Protocols'!$G71),1,0)*'4. Formulations'!$J71</f>
        <v>0</v>
      </c>
      <c r="HA72" s="27">
        <f>IF(AND(OR(ISBLANK(HA$9),HA$9=0)=FALSE,SUM($FN72:$GD72)&gt;0,HA$9='2. Protocols'!$G71),1,0)*'4. Formulations'!$J71</f>
        <v>0</v>
      </c>
      <c r="HB72" s="27">
        <f>IF(AND(OR(ISBLANK(HB$9),HB$9=0)=FALSE,SUM($FN72:$GD72)&gt;0,HB$9='2. Protocols'!$G71),1,0)*'4. Formulations'!$J71</f>
        <v>0</v>
      </c>
      <c r="HC72" s="27">
        <f>IF(AND(OR(ISBLANK(HC$9),HC$9=0)=FALSE,SUM($FN72:$GD72)&gt;0,HC$9='2. Protocols'!$G71),1,0)*'4. Formulations'!$J71</f>
        <v>0</v>
      </c>
      <c r="HD72" s="27">
        <f>IF(AND(OR(ISBLANK(HD$9),HD$9=0)=FALSE,SUM($FN72:$GD72)&gt;0,HD$9='2. Protocols'!$G71),1,0)*'4. Formulations'!$J71</f>
        <v>0</v>
      </c>
      <c r="HE72" s="27">
        <f>IF(AND(OR(ISBLANK(HE$9),HE$9=0)=FALSE,SUM($FN72:$GD72)&gt;0,HE$9='2. Protocols'!$G71),1,0)*'4. Formulations'!$J71</f>
        <v>0</v>
      </c>
      <c r="HF72" s="27">
        <f>IF(AND(OR(ISBLANK(HF$9),HF$9=0)=FALSE,SUM($FN72:$GD72)&gt;0,HF$9='2. Protocols'!$G71),1,0)*'4. Formulations'!$J71</f>
        <v>0</v>
      </c>
      <c r="HG72" s="27">
        <f>IF(AND(OR(ISBLANK(HG$9),HG$9=0)=FALSE,SUM($FN72:$GD72)&gt;0,HG$9='2. Protocols'!$G71),1,0)*'4. Formulations'!$J71</f>
        <v>0</v>
      </c>
      <c r="HH72" s="27">
        <f>IF(AND(OR(ISBLANK(HH$9),HH$9=0)=FALSE,SUM($FN72:$GD72)&gt;0,HH$9='2. Protocols'!$G71),1,0)*'4. Formulations'!$J71</f>
        <v>0</v>
      </c>
      <c r="HI72" s="27">
        <f>IF(AND(OR(ISBLANK(HI$9),HI$9=0)=FALSE,SUM($FN72:$GD72)&gt;0,HI$9='2. Protocols'!$G71),1,0)*'4. Formulations'!$J71</f>
        <v>0</v>
      </c>
      <c r="HJ72" s="27">
        <f>IF(AND(OR(ISBLANK(HJ$9),HJ$9=0)=FALSE,SUM($FN72:$GD72)&gt;0,HJ$9='2. Protocols'!$G71),1,0)*'4. Formulations'!$J71</f>
        <v>0</v>
      </c>
      <c r="HK72" s="27">
        <f>IF(AND(OR(ISBLANK(HK$9),HK$9=0)=FALSE,SUM($FN72:$GD72)&gt;0,HK$9='2. Protocols'!$G71),1,0)*'4. Formulations'!$J71</f>
        <v>0</v>
      </c>
      <c r="HL72" s="27">
        <f>IF(AND(OR(ISBLANK(HL$9),HL$9=0)=FALSE,SUM($FN72:$GD72)&gt;0,HL$9='2. Protocols'!$G71),1,0)*'4. Formulations'!$J71</f>
        <v>0</v>
      </c>
      <c r="HM72" s="27">
        <f>IF(AND(OR(ISBLANK(HM$9),HM$9=0)=FALSE,SUM($FN72:$GD72)&gt;0,HM$9='2. Protocols'!$G71),1,0)*'4. Formulations'!$J71</f>
        <v>0</v>
      </c>
      <c r="HN72" s="27">
        <f>IF(AND(OR(ISBLANK(HN$9),HN$9=0)=FALSE,SUM($FN72:$GD72)&gt;0,HN$9='2. Protocols'!$G71),1,0)*'4. Formulations'!$J71</f>
        <v>0</v>
      </c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H72" s="27">
        <f>IF(AND(OR(ISBLANK(GI$9),GI$9=0)=FALSE,IH$9=$DM72),1,0)*'4. Formulations'!$K71</f>
        <v>0</v>
      </c>
      <c r="II72" s="27">
        <f>IF(AND(OR(ISBLANK(GJ$9),GJ$9=0)=FALSE,II$9=$DM72),1,0)*'4. Formulations'!$K71</f>
        <v>0</v>
      </c>
      <c r="IJ72" s="27">
        <f>IF(AND(OR(ISBLANK(GK$9),GK$9=0)=FALSE,IJ$9=$DM72),1,0)*'4. Formulations'!$K71</f>
        <v>0</v>
      </c>
      <c r="IK72" s="27">
        <f>IF(AND(OR(ISBLANK(GL$9),GL$9=0)=FALSE,IK$9=$DM72),1,0)*'4. Formulations'!$K71</f>
        <v>0</v>
      </c>
      <c r="IL72" s="27">
        <f>IF(AND(OR(ISBLANK(GM$9),GM$9=0)=FALSE,IL$9=$DM72),1,0)*'4. Formulations'!$K71</f>
        <v>0</v>
      </c>
      <c r="IM72" s="27">
        <f>IF(AND(OR(ISBLANK(GN$9),GN$9=0)=FALSE,IM$9=$DM72),1,0)*'4. Formulations'!$K71</f>
        <v>0</v>
      </c>
      <c r="IN72" s="27">
        <f>IF(AND(OR(ISBLANK(GO$9),GO$9=0)=FALSE,IN$9=$DM72),1,0)*'4. Formulations'!$K71</f>
        <v>0</v>
      </c>
      <c r="IO72" s="27">
        <f>IF(AND(OR(ISBLANK(GP$9),GP$9=0)=FALSE,IO$9=$DM72),1,0)*'4. Formulations'!$K71</f>
        <v>0</v>
      </c>
      <c r="IP72" s="27">
        <f>IF(AND(OR(ISBLANK(GQ$9),GQ$9=0)=FALSE,IP$9=$DM72),1,0)*'4. Formulations'!$K71</f>
        <v>0</v>
      </c>
      <c r="IQ72" s="27">
        <f>IF(AND(OR(ISBLANK(GR$9),GR$9=0)=FALSE,IQ$9=$DM72),1,0)*'4. Formulations'!$K71</f>
        <v>0</v>
      </c>
      <c r="IR72" s="27">
        <f>IF(AND(OR(ISBLANK(GS$9),GS$9=0)=FALSE,IR$9=$DM72),1,0)*'4. Formulations'!$K71</f>
        <v>0</v>
      </c>
      <c r="IS72" s="27">
        <f>IF(AND(OR(ISBLANK(GO$9),GO$9=0)=FALSE,IS$9=$DM72),1,0)*'4. Formulations'!$K71</f>
        <v>0</v>
      </c>
      <c r="IT72" s="27">
        <f>IF(AND(OR(ISBLANK(GP$9),GP$9=0)=FALSE,IT$9=$DM72),1,0)*'4. Formulations'!$K71</f>
        <v>0</v>
      </c>
      <c r="IU72" s="27">
        <f>IF(AND(OR(ISBLANK(GQ$9),GQ$9=0)=FALSE,IU$9=$DM72),1,0)*'4. Formulations'!$K71</f>
        <v>0</v>
      </c>
      <c r="IV72" s="27"/>
      <c r="IW72" s="27"/>
      <c r="IX72" s="27"/>
      <c r="IY72" s="27"/>
      <c r="IZ72" s="27"/>
      <c r="JA72" s="27"/>
      <c r="JC72" s="27">
        <f>IF(AND(OR(ISBLANK(JC$9),JC$9=0)=FALSE,OR(JC$9='2. Protocols'!$C71,JC$9='2. Protocols'!$E71,JC$9='2. Protocols'!$G71)),1,0)*'4. Formulations'!$L71</f>
        <v>0</v>
      </c>
      <c r="JD72" s="27">
        <f>IF(AND(OR(ISBLANK(JD$9),JD$9=0)=FALSE,OR(JD$9='2. Protocols'!$C71,JD$9='2. Protocols'!$E71,JD$9='2. Protocols'!$G71)),1,0)*'4. Formulations'!$L71</f>
        <v>0</v>
      </c>
      <c r="JE72" s="27">
        <f>IF(AND(OR(ISBLANK(JE$9),JE$9=0)=FALSE,OR(JE$9='2. Protocols'!$C71,JE$9='2. Protocols'!$E71,JE$9='2. Protocols'!$G71)),1,0)*'4. Formulations'!$L71</f>
        <v>0</v>
      </c>
      <c r="JF72" s="27">
        <f>IF(AND(OR(ISBLANK(JF$9),JF$9=0)=FALSE,OR(JF$9='2. Protocols'!$C71,JF$9='2. Protocols'!$E71,JF$9='2. Protocols'!$G71)),1,0)*'4. Formulations'!$L71</f>
        <v>0</v>
      </c>
      <c r="JG72" s="27">
        <f>IF(AND(OR(ISBLANK(JG$9),JG$9=0)=FALSE,OR(JG$9='2. Protocols'!$C71,JG$9='2. Protocols'!$E71,JG$9='2. Protocols'!$G71)),1,0)*'4. Formulations'!$L71</f>
        <v>0</v>
      </c>
      <c r="JH72" s="27">
        <f>IF(AND(OR(ISBLANK(JH$9),JH$9=0)=FALSE,OR(JH$9='2. Protocols'!$C71,JH$9='2. Protocols'!$E71,JH$9='2. Protocols'!$G71)),1,0)*'4. Formulations'!$L71</f>
        <v>0</v>
      </c>
      <c r="JI72" s="27">
        <f>IF(AND(OR(ISBLANK(JI$9),JI$9=0)=FALSE,OR(JI$9='2. Protocols'!$C71,JI$9='2. Protocols'!$E71,JI$9='2. Protocols'!$G71)),1,0)*'4. Formulations'!$L71</f>
        <v>0</v>
      </c>
      <c r="JJ72" s="27">
        <f>IF(AND(OR(ISBLANK(JJ$9),JJ$9=0)=FALSE,OR(JJ$9='2. Protocols'!$C71,JJ$9='2. Protocols'!$E71,JJ$9='2. Protocols'!$G71)),1,0)*'4. Formulations'!$L71</f>
        <v>0</v>
      </c>
      <c r="JK72" s="27">
        <f>IF(AND(OR(ISBLANK(JK$9),JK$9=0)=FALSE,OR(JK$9='2. Protocols'!$C71,JK$9='2. Protocols'!$E71,JK$9='2. Protocols'!$G71)),1,0)*'4. Formulations'!$L71</f>
        <v>0</v>
      </c>
      <c r="JL72" s="27">
        <f>IF(AND(OR(ISBLANK(JL$9),JL$9=0)=FALSE,OR(JL$9='2. Protocols'!$C71,JL$9='2. Protocols'!$E71,JL$9='2. Protocols'!$G71)),1,0)*'4. Formulations'!$L71</f>
        <v>0</v>
      </c>
      <c r="JM72" s="27">
        <f>IF(AND(OR(ISBLANK(JM$9),JM$9=0)=FALSE,OR(JM$9='2. Protocols'!$C71,JM$9='2. Protocols'!$E71,JM$9='2. Protocols'!$G71)),1,0)*'4. Formulations'!$L71</f>
        <v>0</v>
      </c>
      <c r="JN72" s="27">
        <f>IF(AND(OR(ISBLANK(JN$9),JN$9=0)=FALSE,OR(JN$9='2. Protocols'!$C71,JN$9='2. Protocols'!$E71,JN$9='2. Protocols'!$G71)),1,0)*'4. Formulations'!$L71</f>
        <v>0</v>
      </c>
      <c r="JO72" s="27">
        <f>IF(AND(OR(ISBLANK(JO$9),JO$9=0)=FALSE,OR(JO$9='2. Protocols'!$C71,JO$9='2. Protocols'!$E71,JO$9='2. Protocols'!$G71)),1,0)*'4. Formulations'!$L71</f>
        <v>0</v>
      </c>
      <c r="JP72" s="27">
        <f>IF(AND(OR(ISBLANK(JP$9),JP$9=0)=FALSE,OR(JP$9='2. Protocols'!$C71,JP$9='2. Protocols'!$E71,JP$9='2. Protocols'!$G71)),1,0)*'4. Formulations'!$L71</f>
        <v>0</v>
      </c>
      <c r="JQ72" s="27">
        <f>IF(AND(OR(ISBLANK(JQ$9),JQ$9=0)=FALSE,OR(JQ$9='2. Protocols'!$C71,JQ$9='2. Protocols'!$E71,JQ$9='2. Protocols'!$G71)),1,0)*'4. Formulations'!$L71</f>
        <v>0</v>
      </c>
      <c r="JR72" s="27">
        <f>IF(AND(OR(ISBLANK(JR$9),JR$9=0)=FALSE,OR(JR$9='2. Protocols'!$C71,JR$9='2. Protocols'!$E71,JR$9='2. Protocols'!$G71)),1,0)*'4. Formulations'!$L71</f>
        <v>0</v>
      </c>
      <c r="JS72" s="27">
        <f>IF(AND(OR(ISBLANK(JS$9),JS$9=0)=FALSE,OR(JS$9='2. Protocols'!$C71,JS$9='2. Protocols'!$E71,JS$9='2. Protocols'!$G71)),1,0)*'4. Formulations'!$L71</f>
        <v>0</v>
      </c>
      <c r="JT72" s="27">
        <f>IF(AND(OR(ISBLANK(JT$9),JT$9=0)=FALSE,OR(JT$9='2. Protocols'!$C71,JT$9='2. Protocols'!$E71,JT$9='2. Protocols'!$G71)),1,0)*'4. Formulations'!$L71</f>
        <v>0</v>
      </c>
      <c r="JU72" s="27">
        <f>IF(AND(OR(ISBLANK(JU$9),JU$9=0)=FALSE,OR(JU$9='2. Protocols'!$C71,JU$9='2. Protocols'!$E71,JU$9='2. Protocols'!$G71)),1,0)*'4. Formulations'!$L71</f>
        <v>0</v>
      </c>
      <c r="JV72" s="27">
        <f>IF(AND(OR(ISBLANK(JV$9),JV$9=0)=FALSE,OR(JV$9='2. Protocols'!$C71,JV$9='2. Protocols'!$E71,JV$9='2. Protocols'!$G71)),1,0)*'4. Formulations'!$L71</f>
        <v>0</v>
      </c>
      <c r="JW72" s="27">
        <f>IF(AND(OR(ISBLANK(JW$9),JW$9=0)=FALSE,OR(JW$9='2. Protocols'!$C71,JW$9='2. Protocols'!$E71,JW$9='2. Protocols'!$G71)),1,0)*'4. Formulations'!$L71</f>
        <v>0</v>
      </c>
      <c r="JX72" s="27">
        <f>IF(AND(OR(ISBLANK(JX$9),JX$9=0)=FALSE,OR(JX$9='2. Protocols'!$C71,JX$9='2. Protocols'!$E71,JX$9='2. Protocols'!$G71)),1,0)*'4. Formulations'!$L71</f>
        <v>0</v>
      </c>
      <c r="JY72" s="27">
        <f>IF(AND(OR(ISBLANK(JY$9),JY$9=0)=FALSE,OR(JY$9='2. Protocols'!$C71,JY$9='2. Protocols'!$E71,JY$9='2. Protocols'!$G71)),1,0)*'4. Formulations'!$L71</f>
        <v>0</v>
      </c>
      <c r="JZ72" s="27">
        <f>IF(AND(OR(ISBLANK(JZ$9),JZ$9=0)=FALSE,OR(JZ$9='2. Protocols'!$C71,JZ$9='2. Protocols'!$E71,JZ$9='2. Protocols'!$G71)),1,0)*'4. Formulations'!$L71</f>
        <v>0</v>
      </c>
      <c r="KA72" s="27">
        <f>IF(AND(OR(ISBLANK(KA$9),KA$9=0)=FALSE,OR(KA$9='2. Protocols'!$C71,KA$9='2. Protocols'!$E71,KA$9='2. Protocols'!$G71)),1,0)*'4. Formulations'!$L71</f>
        <v>0</v>
      </c>
      <c r="KB72" s="27">
        <f>IF(AND(OR(ISBLANK(KB$9),KB$9=0)=FALSE,OR(KB$9='2. Protocols'!$C71,KB$9='2. Protocols'!$E71,KB$9='2. Protocols'!$G71)),1,0)*'4. Formulations'!$L71</f>
        <v>0</v>
      </c>
      <c r="KC72" s="27">
        <f>IF(AND(OR(ISBLANK(KC$9),KC$9=0)=FALSE,OR(KC$9='2. Protocols'!$C71,KC$9='2. Protocols'!$E71,KC$9='2. Protocols'!$G71)),1,0)*'4. Formulations'!$L71</f>
        <v>0</v>
      </c>
      <c r="KD72" s="27">
        <f>IF(AND(OR(ISBLANK(KD$9),KD$9=0)=FALSE,OR(KD$9='2. Protocols'!$C71,KD$9='2. Protocols'!$E71,KD$9='2. Protocols'!$G71)),1,0)*'4. Formulations'!$L71</f>
        <v>0</v>
      </c>
      <c r="KE72" s="27">
        <f>IF(AND(OR(ISBLANK(KE$9),KE$9=0)=FALSE,OR(KE$9='2. Protocols'!$C71,KE$9='2. Protocols'!$E71,KE$9='2. Protocols'!$G71)),1,0)*'4. Formulations'!$L71</f>
        <v>0</v>
      </c>
      <c r="KF72" s="27">
        <f>IF(AND(OR(ISBLANK(KF$9),KF$9=0)=FALSE,OR(KF$9='2. Protocols'!$C71,KF$9='2. Protocols'!$E71,KF$9='2. Protocols'!$G71)),1,0)*'4. Formulations'!$L71</f>
        <v>0</v>
      </c>
      <c r="KG72" s="27">
        <f>IF(AND(OR(ISBLANK(KG$9),KG$9=0)=FALSE,OR(KG$9='2. Protocols'!$C71,KG$9='2. Protocols'!$E71,KG$9='2. Protocols'!$G71)),1,0)*'4. Formulations'!$L71</f>
        <v>0</v>
      </c>
      <c r="KH72" s="27">
        <f>IF(AND(OR(ISBLANK(KH$9),KH$9=0)=FALSE,OR(KH$9='2. Protocols'!$C71,KH$9='2. Protocols'!$E71,KH$9='2. Protocols'!$G71)),1,0)*'4. Formulations'!$L71</f>
        <v>0</v>
      </c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B72" s="27">
        <f>IF(AND(OR(ISBLANK(LB$9),LB$9=0)=FALSE,LB$9=$DL72),1,0)*'4. Formulations'!$M71</f>
        <v>0</v>
      </c>
      <c r="LC72" s="27">
        <f>IF(AND(OR(ISBLANK(LC$9),LC$9=0)=FALSE,LC$9=$DL72),1,0)*'4. Formulations'!$M71</f>
        <v>0</v>
      </c>
      <c r="LD72" s="27">
        <f>IF(AND(OR(ISBLANK(LD$9),LD$9=0)=FALSE,LD$9=$DL72),1,0)*'4. Formulations'!$M71</f>
        <v>0</v>
      </c>
      <c r="LE72" s="27">
        <f>IF(AND(OR(ISBLANK(LE$9),LE$9=0)=FALSE,LE$9=$DL72),1,0)*'4. Formulations'!$M71</f>
        <v>0</v>
      </c>
      <c r="LF72" s="27">
        <f>IF(AND(OR(ISBLANK(LF$9),LF$9=0)=FALSE,LF$9=$DL72),1,0)*'4. Formulations'!$M71</f>
        <v>0</v>
      </c>
      <c r="LG72" s="27">
        <f>IF(AND(OR(ISBLANK(LG$9),LG$9=0)=FALSE,LG$9=$DL72),1,0)*'4. Formulations'!$M71</f>
        <v>0</v>
      </c>
      <c r="LH72" s="27">
        <f>IF(AND(OR(ISBLANK(LH$9),LH$9=0)=FALSE,LH$9=$DL72),1,0)*'4. Formulations'!$M71</f>
        <v>0</v>
      </c>
      <c r="LI72" s="27">
        <f>IF(AND(OR(ISBLANK(LI$9),LI$9=0)=FALSE,LI$9=$DL72),1,0)*'4. Formulations'!$M71</f>
        <v>0</v>
      </c>
      <c r="LJ72" s="27">
        <f>IF(AND(OR(ISBLANK(LJ$9),LJ$9=0)=FALSE,LJ$9=$DL72),1,0)*'4. Formulations'!$M71</f>
        <v>0</v>
      </c>
      <c r="LK72" s="27">
        <f>IF(AND(OR(ISBLANK(LK$9),LK$9=0)=FALSE,LK$9=$DL72),1,0)*'4. Formulations'!$M71</f>
        <v>0</v>
      </c>
      <c r="LL72" s="27">
        <f>IF(AND(OR(ISBLANK(LL$9),LL$9=0)=FALSE,LL$9=$DL72),1,0)*'4. Formulations'!$M71</f>
        <v>0</v>
      </c>
      <c r="LM72" s="27">
        <f>IF(AND(OR(ISBLANK(LM$9),LM$9=0)=FALSE,LM$9=$DL72),1,0)*'4. Formulations'!$M71</f>
        <v>0</v>
      </c>
      <c r="LN72" s="27">
        <f>IF(AND(OR(ISBLANK(LN$9),LN$9=0)=FALSE,LN$9=$DL72),1,0)*'4. Formulations'!$M71</f>
        <v>0</v>
      </c>
      <c r="LO72" s="27">
        <f>IF(AND(OR(ISBLANK(LO$9),LO$9=0)=FALSE,LO$9=$DL72),1,0)*'4. Formulations'!$M71</f>
        <v>0</v>
      </c>
      <c r="LP72" s="27">
        <f>IF(AND(OR(ISBLANK(LP$9),LP$9=0)=FALSE,LP$9=$DL72),1,0)*'4. Formulations'!$M71</f>
        <v>0</v>
      </c>
      <c r="LQ72" s="27">
        <f>IF(AND(OR(ISBLANK(LQ$9),LQ$9=0)=FALSE,LQ$9=$DL72),1,0)*'4. Formulations'!$M71</f>
        <v>0</v>
      </c>
      <c r="LR72" s="27">
        <f>IF(AND(OR(ISBLANK(LR$9),LR$9=0)=FALSE,LR$9=$DL72),1,0)*'4. Formulations'!$M71</f>
        <v>0</v>
      </c>
      <c r="LS72" s="27"/>
      <c r="LT72" s="27"/>
      <c r="LU72" s="27"/>
      <c r="LW72" s="27">
        <f>IF(AND(OR(ISBLANK(LW$9),LW$9=0)=FALSE,SUM($LB72:$LR72)&gt;0,LW$9='2. Protocols'!$G71),1,0)*'4. Formulations'!$M71</f>
        <v>0</v>
      </c>
      <c r="LX72" s="27">
        <f>IF(AND(OR(ISBLANK(LX$9),LX$9=0)=FALSE,SUM($LB72:$LR72)&gt;0,LX$9='2. Protocols'!$G71),1,0)*'4. Formulations'!$M71</f>
        <v>0</v>
      </c>
      <c r="LY72" s="27">
        <f>IF(AND(OR(ISBLANK(LY$9),LY$9=0)=FALSE,SUM($LB72:$LR72)&gt;0,LY$9='2. Protocols'!$G71),1,0)*'4. Formulations'!$M71</f>
        <v>0</v>
      </c>
      <c r="LZ72" s="27">
        <f>IF(AND(OR(ISBLANK(LZ$9),LZ$9=0)=FALSE,SUM($LB72:$LR72)&gt;0,LZ$9='2. Protocols'!$G71),1,0)*'4. Formulations'!$M71</f>
        <v>0</v>
      </c>
      <c r="MA72" s="27">
        <f>IF(AND(OR(ISBLANK(MA$9),MA$9=0)=FALSE,SUM($LB72:$LR72)&gt;0,MA$9='2. Protocols'!$G71),1,0)*'4. Formulations'!$M71</f>
        <v>0</v>
      </c>
      <c r="MB72" s="27">
        <f>IF(AND(OR(ISBLANK(MB$9),MB$9=0)=FALSE,SUM($LB72:$LR72)&gt;0,MB$9='2. Protocols'!$G71),1,0)*'4. Formulations'!$M71</f>
        <v>0</v>
      </c>
      <c r="MC72" s="27">
        <f>IF(AND(OR(ISBLANK(MC$9),MC$9=0)=FALSE,SUM($LB72:$LR72)&gt;0,MC$9='2. Protocols'!$G71),1,0)*'4. Formulations'!$M71</f>
        <v>0</v>
      </c>
      <c r="MD72" s="27">
        <f>IF(AND(OR(ISBLANK(MD$9),MD$9=0)=FALSE,SUM($LB72:$LR72)&gt;0,MD$9='2. Protocols'!$G71),1,0)*'4. Formulations'!$M71</f>
        <v>0</v>
      </c>
      <c r="ME72" s="27">
        <f>IF(AND(OR(ISBLANK(ME$9),ME$9=0)=FALSE,SUM($LB72:$LR72)&gt;0,ME$9='2. Protocols'!$G71),1,0)*'4. Formulations'!$M71</f>
        <v>0</v>
      </c>
      <c r="MF72" s="27">
        <f>IF(AND(OR(ISBLANK(MF$9),MF$9=0)=FALSE,SUM($LB72:$LR72)&gt;0,MF$9='2. Protocols'!$G71),1,0)*'4. Formulations'!$M71</f>
        <v>0</v>
      </c>
      <c r="MG72" s="27">
        <f>IF(AND(OR(ISBLANK(MG$9),MG$9=0)=FALSE,SUM($LB72:$LR72)&gt;0,MG$9='2. Protocols'!$G71),1,0)*'4. Formulations'!$M71</f>
        <v>0</v>
      </c>
      <c r="MH72" s="27">
        <f>IF(AND(OR(ISBLANK(MH$9),MH$9=0)=FALSE,SUM($LB72:$LR72)&gt;0,MH$9='2. Protocols'!$G71),1,0)*'4. Formulations'!$M71</f>
        <v>0</v>
      </c>
      <c r="MI72" s="27">
        <f>IF(AND(OR(ISBLANK(MI$9),MI$9=0)=FALSE,SUM($LB72:$LR72)&gt;0,MI$9='2. Protocols'!$G71),1,0)*'4. Formulations'!$M71</f>
        <v>0</v>
      </c>
      <c r="MJ72" s="27">
        <f>IF(AND(OR(ISBLANK(MJ$9),MJ$9=0)=FALSE,SUM($LB72:$LR72)&gt;0,MJ$9='2. Protocols'!$G71),1,0)*'4. Formulations'!$M71</f>
        <v>0</v>
      </c>
      <c r="MK72" s="27">
        <f>IF(AND(OR(ISBLANK(MK$9),MK$9=0)=FALSE,SUM($LB72:$LR72)&gt;0,MK$9='2. Protocols'!$G71),1,0)*'4. Formulations'!$M71</f>
        <v>0</v>
      </c>
      <c r="ML72" s="27">
        <f>IF(AND(OR(ISBLANK(ML$9),ML$9=0)=FALSE,SUM($LB72:$LR72)&gt;0,ML$9='2. Protocols'!$G71),1,0)*'4. Formulations'!$M71</f>
        <v>0</v>
      </c>
      <c r="MM72" s="27">
        <f>IF(AND(OR(ISBLANK(MM$9),MM$9=0)=FALSE,SUM($LB72:$LR72)&gt;0,MM$9='2. Protocols'!$G71),1,0)*'4. Formulations'!$M71</f>
        <v>0</v>
      </c>
      <c r="MN72" s="27">
        <f>IF(AND(OR(ISBLANK(MN$9),MN$9=0)=FALSE,SUM($LB72:$LR72)&gt;0,MN$9='2. Protocols'!$G71),1,0)*'4. Formulations'!$M71</f>
        <v>0</v>
      </c>
      <c r="MO72" s="27">
        <f>IF(AND(OR(ISBLANK(MO$9),MO$9=0)=FALSE,SUM($LB72:$LR72)&gt;0,MO$9='2. Protocols'!$G71),1,0)*'4. Formulations'!$M71</f>
        <v>0</v>
      </c>
      <c r="MP72" s="27">
        <f>IF(AND(OR(ISBLANK(MP$9),MP$9=0)=FALSE,SUM($LB72:$LR72)&gt;0,MP$9='2. Protocols'!$G71),1,0)*'4. Formulations'!$M71</f>
        <v>0</v>
      </c>
      <c r="MQ72" s="27">
        <f>IF(AND(OR(ISBLANK(MQ$9),MQ$9=0)=FALSE,SUM($LB72:$LR72)&gt;0,MQ$9='2. Protocols'!$G71),1,0)*'4. Formulations'!$M71</f>
        <v>0</v>
      </c>
      <c r="MR72" s="27">
        <f>IF(AND(OR(ISBLANK(MR$9),MR$9=0)=FALSE,SUM($LB72:$LR72)&gt;0,MR$9='2. Protocols'!$G71),1,0)*'4. Formulations'!$M71</f>
        <v>0</v>
      </c>
      <c r="MS72" s="27">
        <f>IF(AND(OR(ISBLANK(MS$9),MS$9=0)=FALSE,SUM($LB72:$LR72)&gt;0,MS$9='2. Protocols'!$G71),1,0)*'4. Formulations'!$M71</f>
        <v>0</v>
      </c>
      <c r="MT72" s="27">
        <f>IF(AND(OR(ISBLANK(MT$9),MT$9=0)=FALSE,SUM($LB72:$LR72)&gt;0,MT$9='2. Protocols'!$G71),1,0)*'4. Formulations'!$M71</f>
        <v>0</v>
      </c>
      <c r="MU72" s="27">
        <f>IF(AND(OR(ISBLANK(MU$9),MU$9=0)=FALSE,SUM($LB72:$LR72)&gt;0,MU$9='2. Protocols'!$G71),1,0)*'4. Formulations'!$M71</f>
        <v>0</v>
      </c>
      <c r="MV72" s="27">
        <f>IF(AND(OR(ISBLANK(MV$9),MV$9=0)=FALSE,SUM($LB72:$LR72)&gt;0,MV$9='2. Protocols'!$G71),1,0)*'4. Formulations'!$M71</f>
        <v>0</v>
      </c>
      <c r="MW72" s="27">
        <f>IF(AND(OR(ISBLANK(MW$9),MW$9=0)=FALSE,SUM($LB72:$LR72)&gt;0,MW$9='2. Protocols'!$G71),1,0)*'4. Formulations'!$M71</f>
        <v>0</v>
      </c>
      <c r="MX72" s="27">
        <f>IF(AND(OR(ISBLANK(MX$9),MX$9=0)=FALSE,SUM($LB72:$LR72)&gt;0,MX$9='2. Protocols'!$G71),1,0)*'4. Formulations'!$M71</f>
        <v>0</v>
      </c>
      <c r="MY72" s="27">
        <f>IF(AND(OR(ISBLANK(MY$9),MY$9=0)=FALSE,SUM($LB72:$LR72)&gt;0,MY$9='2. Protocols'!$G71),1,0)*'4. Formulations'!$M71</f>
        <v>0</v>
      </c>
      <c r="MZ72" s="27">
        <f>IF(AND(OR(ISBLANK(MZ$9),MZ$9=0)=FALSE,SUM($LB72:$LR72)&gt;0,MZ$9='2. Protocols'!$G71),1,0)*'4. Formulations'!$M71</f>
        <v>0</v>
      </c>
      <c r="NA72" s="27">
        <f>IF(AND(OR(ISBLANK(NA$9),NA$9=0)=FALSE,SUM($LB72:$LR72)&gt;0,NA$9='2. Protocols'!$G71),1,0)*'4. Formulations'!$M71</f>
        <v>0</v>
      </c>
      <c r="NB72" s="27">
        <f>IF(AND(OR(ISBLANK(NB$9),NB$9=0)=FALSE,SUM($LB72:$LR72)&gt;0,NB$9='2. Protocols'!$G71),1,0)*'4. Formulations'!$M71</f>
        <v>0</v>
      </c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V72" s="27">
        <f>IF(AND(OR(ISBLANK(NV$9),NV$9=0)=FALSE,NV$9=$DM72),1,0)*'4. Formulations'!$N71</f>
        <v>0</v>
      </c>
      <c r="NW72" s="721">
        <f>IF(AND(OR(ISBLANK(NW$9),NW$9=0)=FALSE,NW$9=$DM72),1,0)*'4. Formulations'!$N71</f>
        <v>0</v>
      </c>
      <c r="NX72" s="27">
        <f>IF(AND(OR(ISBLANK(NX$9),NX$9=0)=FALSE,NX$9=$DM72),1,0)*'4. Formulations'!$N71</f>
        <v>0</v>
      </c>
      <c r="NY72" s="27">
        <f>IF(AND(OR(ISBLANK(NY$9),NY$9=0)=FALSE,NY$9=$DM72),1,0)*'4. Formulations'!$N71</f>
        <v>0</v>
      </c>
      <c r="NZ72" s="27">
        <f>IF(AND(OR(ISBLANK(NZ$9),NZ$9=0)=FALSE,NZ$9=$DM72),1,0)*'4. Formulations'!$N71</f>
        <v>0</v>
      </c>
      <c r="OA72" s="27">
        <f>IF(AND(OR(ISBLANK(OA$9),OA$9=0)=FALSE,OA$9=$DM72),1,0)*'4. Formulations'!$N71</f>
        <v>0</v>
      </c>
      <c r="OB72" s="27">
        <f>IF(AND(OR(ISBLANK(OB$9),OB$9=0)=FALSE,OB$9=$DM72),1,0)*'4. Formulations'!$N71</f>
        <v>0</v>
      </c>
      <c r="OC72" s="27">
        <f>IF(AND(OR(ISBLANK(OC$9),OC$9=0)=FALSE,OC$9=$DM72),1,0)*'4. Formulations'!$N71</f>
        <v>0</v>
      </c>
      <c r="OD72" s="27">
        <f>IF(AND(OR(ISBLANK(OD$9),OD$9=0)=FALSE,OD$9=$DM72),1,0)*'4. Formulations'!$N71</f>
        <v>0</v>
      </c>
      <c r="OE72" s="27">
        <f>IF(AND(OR(ISBLANK(OE$9),OE$9=0)=FALSE,OE$9=$DM72),1,0)*'4. Formulations'!$N71</f>
        <v>0</v>
      </c>
      <c r="OF72" s="27">
        <f>IF(AND(OR(ISBLANK(OF$9),OF$9=0)=FALSE,OF$9=$DM72),1,0)*'4. Formulations'!$N71</f>
        <v>0</v>
      </c>
      <c r="OG72" s="27">
        <f>IF(AND(OR(ISBLANK(OG$9),OG$9=0)=FALSE,OG$9=$DM72),1,0)*'4. Formulations'!$N71</f>
        <v>0</v>
      </c>
      <c r="OH72" s="27">
        <f>IF(AND(OR(ISBLANK(OH$9),OH$9=0)=FALSE,OH$9=$DM72),1,0)*'4. Formulations'!$N71</f>
        <v>0</v>
      </c>
      <c r="OI72" s="27">
        <f>IF(AND(OR(ISBLANK(OI$9),OI$9=0)=FALSE,OI$9=$DM72),1,0)*'4. Formulations'!$N71</f>
        <v>0</v>
      </c>
      <c r="OJ72" s="27">
        <f>IF(AND(OR(ISBLANK(OJ$9),OJ$9=0)=FALSE,OJ$9=$DM72),1,0)*'4. Formulations'!$N71</f>
        <v>0</v>
      </c>
      <c r="OK72" s="27">
        <f>IF(AND(OR(ISBLANK(OK$9),OK$9=0)=FALSE,OK$9=$DM72),1,0)*'4. Formulations'!$N71</f>
        <v>0</v>
      </c>
      <c r="OL72" s="27">
        <f>IF(AND(OR(ISBLANK(OL$9),OL$9=0)=FALSE,OL$9=$DM72),1,0)*'4. Formulations'!$N71</f>
        <v>0</v>
      </c>
      <c r="OM72" s="27"/>
      <c r="ON72" s="27"/>
      <c r="OO72" s="27"/>
      <c r="OQ72" s="27">
        <f>IF(AND(OR(ISBLANK(OQ$9),OQ$9=0)=FALSE,OR(OQ$9='2. Protocols'!$C71,OQ$9='2. Protocols'!$E71,OQ$9='2. Protocols'!$G71)),1,0)*'4. Formulations'!$O71</f>
        <v>0</v>
      </c>
      <c r="OR72" s="27">
        <f>IF(AND(OR(ISBLANK(OR$9),OR$9=0)=FALSE,OR(OR$9='2. Protocols'!$C71,OR$9='2. Protocols'!$E71,OR$9='2. Protocols'!$G71)),1,0)*'4. Formulations'!$O71</f>
        <v>0</v>
      </c>
      <c r="OS72" s="27">
        <f>IF(AND(OR(ISBLANK(OS$9),OS$9=0)=FALSE,OR(OS$9='2. Protocols'!$C71,OS$9='2. Protocols'!$E71,OS$9='2. Protocols'!$G71)),1,0)*'4. Formulations'!$O71</f>
        <v>0</v>
      </c>
      <c r="OT72" s="27">
        <f>IF(AND(OR(ISBLANK(OT$9),OT$9=0)=FALSE,OR(OT$9='2. Protocols'!$C71,OT$9='2. Protocols'!$E71,OT$9='2. Protocols'!$G71)),1,0)*'4. Formulations'!$O71</f>
        <v>0</v>
      </c>
      <c r="OU72" s="27">
        <f>IF(AND(OR(ISBLANK(OU$9),OU$9=0)=FALSE,OR(OU$9='2. Protocols'!$C71,OU$9='2. Protocols'!$E71,OU$9='2. Protocols'!$G71)),1,0)*'4. Formulations'!$O71</f>
        <v>0</v>
      </c>
      <c r="OV72" s="27">
        <f>IF(AND(OR(ISBLANK(OV$9),OV$9=0)=FALSE,OR(OV$9='2. Protocols'!$C71,OV$9='2. Protocols'!$E71,OV$9='2. Protocols'!$G71)),1,0)*'4. Formulations'!$O71</f>
        <v>0</v>
      </c>
      <c r="OW72" s="27">
        <f>IF(AND(OR(ISBLANK(OW$9),OW$9=0)=FALSE,OR(OW$9='2. Protocols'!$C71,OW$9='2. Protocols'!$E71,OW$9='2. Protocols'!$G71)),1,0)*'4. Formulations'!$O71</f>
        <v>0</v>
      </c>
      <c r="OX72" s="27">
        <f>IF(AND(OR(ISBLANK(OX$9),OX$9=0)=FALSE,OR(OX$9='2. Protocols'!$C71,OX$9='2. Protocols'!$E71,OX$9='2. Protocols'!$G71)),1,0)*'4. Formulations'!$O71</f>
        <v>0</v>
      </c>
      <c r="OY72" s="27">
        <f>IF(AND(OR(ISBLANK(OY$9),OY$9=0)=FALSE,OR(OY$9='2. Protocols'!$C71,OY$9='2. Protocols'!$E71,OY$9='2. Protocols'!$G71)),1,0)*'4. Formulations'!$O71</f>
        <v>0</v>
      </c>
      <c r="OZ72" s="27">
        <f>IF(AND(OR(ISBLANK(OZ$9),OZ$9=0)=FALSE,OR(OZ$9='2. Protocols'!$C71,OZ$9='2. Protocols'!$E71,OZ$9='2. Protocols'!$G71)),1,0)*'4. Formulations'!$O71</f>
        <v>0</v>
      </c>
      <c r="PA72" s="27">
        <f>IF(AND(OR(ISBLANK(PA$9),PA$9=0)=FALSE,OR(PA$9='2. Protocols'!$C71,PA$9='2. Protocols'!$E71,PA$9='2. Protocols'!$G71)),1,0)*'4. Formulations'!$O71</f>
        <v>0</v>
      </c>
      <c r="PB72" s="27">
        <f>IF(AND(OR(ISBLANK(PB$9),PB$9=0)=FALSE,OR(PB$9='2. Protocols'!$C71,PB$9='2. Protocols'!$E71,PB$9='2. Protocols'!$G71)),1,0)*'4. Formulations'!$O71</f>
        <v>0</v>
      </c>
      <c r="PC72" s="27">
        <f>IF(AND(OR(ISBLANK(PC$9),PC$9=0)=FALSE,OR(PC$9='2. Protocols'!$C71,PC$9='2. Protocols'!$E71,PC$9='2. Protocols'!$G71)),1,0)*'4. Formulations'!$O71</f>
        <v>0</v>
      </c>
      <c r="PD72" s="27">
        <f>IF(AND(OR(ISBLANK(PD$9),PD$9=0)=FALSE,OR(PD$9='2. Protocols'!$C71,PD$9='2. Protocols'!$E71,PD$9='2. Protocols'!$G71)),1,0)*'4. Formulations'!$O71</f>
        <v>0</v>
      </c>
      <c r="PE72" s="27">
        <f>IF(AND(OR(ISBLANK(PE$9),PE$9=0)=FALSE,OR(PE$9='2. Protocols'!$C71,PE$9='2. Protocols'!$E71,PE$9='2. Protocols'!$G71)),1,0)*'4. Formulations'!$O71</f>
        <v>0</v>
      </c>
      <c r="PF72" s="27">
        <f>IF(AND(OR(ISBLANK(PF$9),PF$9=0)=FALSE,OR(PF$9='2. Protocols'!$C71,PF$9='2. Protocols'!$E71,PF$9='2. Protocols'!$G71)),1,0)*'4. Formulations'!$O71</f>
        <v>0</v>
      </c>
      <c r="PG72" s="27">
        <f>IF(AND(OR(ISBLANK(PG$9),PG$9=0)=FALSE,OR(PG$9='2. Protocols'!$C71,PG$9='2. Protocols'!$E71,PG$9='2. Protocols'!$G71)),1,0)*'4. Formulations'!$O71</f>
        <v>0</v>
      </c>
      <c r="PH72" s="27">
        <f>IF(AND(OR(ISBLANK(PH$9),PH$9=0)=FALSE,OR(PH$9='2. Protocols'!$C71,PH$9='2. Protocols'!$E71,PH$9='2. Protocols'!$G71)),1,0)*'4. Formulations'!$O71</f>
        <v>0</v>
      </c>
      <c r="PI72" s="27">
        <f>IF(AND(OR(ISBLANK(PI$9),PI$9=0)=FALSE,OR(PI$9='2. Protocols'!$C71,PI$9='2. Protocols'!$E71,PI$9='2. Protocols'!$G71)),1,0)*'4. Formulations'!$O71</f>
        <v>0</v>
      </c>
      <c r="PJ72" s="27">
        <f>IF(AND(OR(ISBLANK(PJ$9),PJ$9=0)=FALSE,OR(PJ$9='2. Protocols'!$C71,PJ$9='2. Protocols'!$E71,PJ$9='2. Protocols'!$G71)),1,0)*'4. Formulations'!$O71</f>
        <v>0</v>
      </c>
      <c r="PK72" s="27">
        <f>IF(AND(OR(ISBLANK(PK$9),PK$9=0)=FALSE,OR(PK$9='2. Protocols'!$C71,PK$9='2. Protocols'!$E71,PK$9='2. Protocols'!$G71)),1,0)*'4. Formulations'!$O71</f>
        <v>0</v>
      </c>
      <c r="PL72" s="27">
        <f>IF(AND(OR(ISBLANK(PL$9),PL$9=0)=FALSE,OR(PL$9='2. Protocols'!$C71,PL$9='2. Protocols'!$E71,PL$9='2. Protocols'!$G71)),1,0)*'4. Formulations'!$O71</f>
        <v>0</v>
      </c>
      <c r="PM72" s="27">
        <f>IF(AND(OR(ISBLANK(PM$9),PM$9=0)=FALSE,OR(PM$9='2. Protocols'!$C71,PM$9='2. Protocols'!$E71,PM$9='2. Protocols'!$G71)),1,0)*'4. Formulations'!$O71</f>
        <v>0</v>
      </c>
      <c r="PN72" s="27">
        <f>IF(AND(OR(ISBLANK(PN$9),PN$9=0)=FALSE,OR(PN$9='2. Protocols'!$C71,PN$9='2. Protocols'!$E71,PN$9='2. Protocols'!$G71)),1,0)*'4. Formulations'!$O71</f>
        <v>0</v>
      </c>
      <c r="PO72" s="27">
        <f>IF(AND(OR(ISBLANK(PO$9),PO$9=0)=FALSE,OR(PO$9='2. Protocols'!$C71,PO$9='2. Protocols'!$E71,PO$9='2. Protocols'!$G71)),1,0)*'4. Formulations'!$O71</f>
        <v>0</v>
      </c>
      <c r="PP72" s="27">
        <f>IF(AND(OR(ISBLANK(PP$9),PP$9=0)=FALSE,OR(PP$9='2. Protocols'!$C71,PP$9='2. Protocols'!$E71,PP$9='2. Protocols'!$G71)),1,0)*'4. Formulations'!$O71</f>
        <v>0</v>
      </c>
      <c r="PQ72" s="27">
        <f>IF(AND(OR(ISBLANK(PQ$9),PQ$9=0)=FALSE,OR(PQ$9='2. Protocols'!$C71,PQ$9='2. Protocols'!$E71,PQ$9='2. Protocols'!$G71)),1,0)*'4. Formulations'!$O71</f>
        <v>0</v>
      </c>
      <c r="PR72" s="27">
        <f>IF(AND(OR(ISBLANK(PR$9),PR$9=0)=FALSE,OR(PR$9='2. Protocols'!$C71,PR$9='2. Protocols'!$E71,PR$9='2. Protocols'!$G71)),1,0)*'4. Formulations'!$O71</f>
        <v>0</v>
      </c>
      <c r="PS72" s="27">
        <f>IF(AND(OR(ISBLANK(PS$9),PS$9=0)=FALSE,OR(PS$9='2. Protocols'!$C71,PS$9='2. Protocols'!$E71,PS$9='2. Protocols'!$G71)),1,0)*'4. Formulations'!$O71</f>
        <v>0</v>
      </c>
      <c r="PT72" s="27">
        <f>IF(AND(OR(ISBLANK(PT$9),PT$9=0)=FALSE,OR(PT$9='2. Protocols'!$C71,PT$9='2. Protocols'!$E71,PT$9='2. Protocols'!$G71)),1,0)*'4. Formulations'!$O71</f>
        <v>0</v>
      </c>
      <c r="PU72" s="27">
        <f>IF(AND(OR(ISBLANK(PU$9),PU$9=0)=FALSE,OR(PU$9='2. Protocols'!$C71,PU$9='2. Protocols'!$E71,PU$9='2. Protocols'!$G71)),1,0)*'4. Formulations'!$O71</f>
        <v>0</v>
      </c>
      <c r="PV72" s="27">
        <f>IF(AND(OR(ISBLANK(PV$9),PV$9=0)=FALSE,OR(PV$9='2. Protocols'!$C71,PV$9='2. Protocols'!$E71,PV$9='2. Protocols'!$G71)),1,0)*'4. Formulations'!$O71</f>
        <v>0</v>
      </c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P72" s="27">
        <f>IF(AND(OR(ISBLANK(QP$9),QP$9=0)=FALSE,QP$9=$DL72),1,0)*'4. Formulations'!$P71</f>
        <v>0</v>
      </c>
      <c r="QQ72" s="27">
        <f>IF(AND(OR(ISBLANK(QQ$9),QQ$9=0)=FALSE,QQ$9=$DL72),1,0)*'4. Formulations'!$P71</f>
        <v>0</v>
      </c>
      <c r="QR72" s="27">
        <f>IF(AND(OR(ISBLANK(QR$9),QR$9=0)=FALSE,QR$9=$DL72),1,0)*'4. Formulations'!$P71</f>
        <v>0</v>
      </c>
      <c r="QS72" s="27">
        <f>IF(AND(OR(ISBLANK(QS$9),QS$9=0)=FALSE,QS$9=$DL72),1,0)*'4. Formulations'!$P71</f>
        <v>0</v>
      </c>
      <c r="QT72" s="27">
        <f>IF(AND(OR(ISBLANK(QT$9),QT$9=0)=FALSE,QT$9=$DL72),1,0)*'4. Formulations'!$P71</f>
        <v>0</v>
      </c>
      <c r="QU72" s="27">
        <f>IF(AND(OR(ISBLANK(QU$9),QU$9=0)=FALSE,QU$9=$DL72),1,0)*'4. Formulations'!$P71</f>
        <v>0</v>
      </c>
      <c r="QV72" s="27">
        <f>IF(AND(OR(ISBLANK(QV$9),QV$9=0)=FALSE,QV$9=$DL72),1,0)*'4. Formulations'!$P71</f>
        <v>0</v>
      </c>
      <c r="QW72" s="27">
        <f>IF(AND(OR(ISBLANK(QW$9),QW$9=0)=FALSE,QW$9=$DL72),1,0)*'4. Formulations'!$P71</f>
        <v>0</v>
      </c>
      <c r="QX72" s="27">
        <f>IF(AND(OR(ISBLANK(QX$9),QX$9=0)=FALSE,QX$9=$DL72),1,0)*'4. Formulations'!$P71</f>
        <v>0</v>
      </c>
      <c r="QY72" s="27">
        <f>IF(AND(OR(ISBLANK(QY$9),QY$9=0)=FALSE,QY$9=$DL72),1,0)*'4. Formulations'!$P71</f>
        <v>0</v>
      </c>
      <c r="QZ72" s="27">
        <f>IF(AND(OR(ISBLANK(QZ$9),QZ$9=0)=FALSE,QZ$9=$DL72),1,0)*'4. Formulations'!$P71</f>
        <v>0</v>
      </c>
      <c r="RA72" s="27">
        <f>IF(AND(OR(ISBLANK(RA$9),RA$9=0)=FALSE,RA$9=$DL72),1,0)*'4. Formulations'!$P71</f>
        <v>0</v>
      </c>
      <c r="RB72" s="27">
        <f>IF(AND(OR(ISBLANK(RB$9),RB$9=0)=FALSE,RB$9=$DL72),1,0)*'4. Formulations'!$P71</f>
        <v>0</v>
      </c>
      <c r="RC72" s="27">
        <f>IF(AND(OR(ISBLANK(RC$9),RC$9=0)=FALSE,RC$9=$DL72),1,0)*'4. Formulations'!$P71</f>
        <v>0</v>
      </c>
      <c r="RD72" s="27">
        <f>IF(AND(OR(ISBLANK(RD$9),RD$9=0)=FALSE,RD$9=$DL72),1,0)*'4. Formulations'!$P71</f>
        <v>0</v>
      </c>
      <c r="RE72" s="27">
        <f>IF(AND(OR(ISBLANK(RE$9),RE$9=0)=FALSE,RE$9=$DL72),1,0)*'4. Formulations'!$P71</f>
        <v>0</v>
      </c>
      <c r="RF72" s="27">
        <f>IF(AND(OR(ISBLANK(RF$9),RF$9=0)=FALSE,RF$9=$DL72),1,0)*'4. Formulations'!$P71</f>
        <v>0</v>
      </c>
      <c r="RG72" s="27"/>
      <c r="RH72" s="27"/>
      <c r="RI72" s="27"/>
      <c r="RK72" s="27">
        <f>IF(AND(OR(ISBLANK(RK$9),RK$9=0)=FALSE,SUM($QP72:$RF72)&gt;0,RK$9='2. Protocols'!$G71),1,0)*'4. Formulations'!$P71</f>
        <v>0</v>
      </c>
      <c r="RL72" s="27">
        <f>IF(AND(OR(ISBLANK(RL$9),RL$9=0)=FALSE,SUM($QP72:$RF72)&gt;0,RL$9='2. Protocols'!$G71),1,0)*'4. Formulations'!$P71</f>
        <v>0</v>
      </c>
      <c r="RM72" s="27">
        <f>IF(AND(OR(ISBLANK(RM$9),RM$9=0)=FALSE,SUM($QP72:$RF72)&gt;0,RM$9='2. Protocols'!$G71),1,0)*'4. Formulations'!$P71</f>
        <v>0</v>
      </c>
      <c r="RN72" s="27">
        <f>IF(AND(OR(ISBLANK(RN$9),RN$9=0)=FALSE,SUM($QP72:$RF72)&gt;0,RN$9='2. Protocols'!$G71),1,0)*'4. Formulations'!$P71</f>
        <v>0</v>
      </c>
      <c r="RO72" s="27">
        <f>IF(AND(OR(ISBLANK(RO$9),RO$9=0)=FALSE,SUM($QP72:$RF72)&gt;0,RO$9='2. Protocols'!$G71),1,0)*'4. Formulations'!$P71</f>
        <v>0</v>
      </c>
      <c r="RP72" s="27">
        <f>IF(AND(OR(ISBLANK(RP$9),RP$9=0)=FALSE,SUM($QP72:$RF72)&gt;0,RP$9='2. Protocols'!$G71),1,0)*'4. Formulations'!$P71</f>
        <v>0</v>
      </c>
      <c r="RQ72" s="27">
        <f>IF(AND(OR(ISBLANK(RQ$9),RQ$9=0)=FALSE,SUM($QP72:$RF72)&gt;0,RQ$9='2. Protocols'!$G71),1,0)*'4. Formulations'!$P71</f>
        <v>0</v>
      </c>
      <c r="RR72" s="27">
        <f>IF(AND(OR(ISBLANK(RR$9),RR$9=0)=FALSE,SUM($QP72:$RF72)&gt;0,RR$9='2. Protocols'!$G71),1,0)*'4. Formulations'!$P71</f>
        <v>0</v>
      </c>
      <c r="RS72" s="27">
        <f>IF(AND(OR(ISBLANK(RS$9),RS$9=0)=FALSE,SUM($QP72:$RF72)&gt;0,RS$9='2. Protocols'!$G71),1,0)*'4. Formulations'!$P71</f>
        <v>0</v>
      </c>
      <c r="RT72" s="27">
        <f>IF(AND(OR(ISBLANK(RT$9),RT$9=0)=FALSE,SUM($QP72:$RF72)&gt;0,RT$9='2. Protocols'!$G71),1,0)*'4. Formulations'!$P71</f>
        <v>0</v>
      </c>
      <c r="RU72" s="27">
        <f>IF(AND(OR(ISBLANK(RU$9),RU$9=0)=FALSE,SUM($QP72:$RF72)&gt;0,RU$9='2. Protocols'!$G71),1,0)*'4. Formulations'!$P71</f>
        <v>0</v>
      </c>
      <c r="RV72" s="27">
        <f>IF(AND(OR(ISBLANK(RV$9),RV$9=0)=FALSE,SUM($QP72:$RF72)&gt;0,RV$9='2. Protocols'!$G71),1,0)*'4. Formulations'!$P71</f>
        <v>0</v>
      </c>
      <c r="RW72" s="27">
        <f>IF(AND(OR(ISBLANK(RW$9),RW$9=0)=FALSE,SUM($QP72:$RF72)&gt;0,RW$9='2. Protocols'!$G71),1,0)*'4. Formulations'!$P71</f>
        <v>0</v>
      </c>
      <c r="RX72" s="27">
        <f>IF(AND(OR(ISBLANK(RX$9),RX$9=0)=FALSE,SUM($QP72:$RF72)&gt;0,RX$9='2. Protocols'!$G71),1,0)*'4. Formulations'!$P71</f>
        <v>0</v>
      </c>
      <c r="RY72" s="27">
        <f>IF(AND(OR(ISBLANK(RY$9),RY$9=0)=FALSE,SUM($QP72:$RF72)&gt;0,RY$9='2. Protocols'!$G71),1,0)*'4. Formulations'!$P71</f>
        <v>0</v>
      </c>
      <c r="RZ72" s="27">
        <f>IF(AND(OR(ISBLANK(RZ$9),RZ$9=0)=FALSE,SUM($QP72:$RF72)&gt;0,RZ$9='2. Protocols'!$G71),1,0)*'4. Formulations'!$P71</f>
        <v>0</v>
      </c>
      <c r="SA72" s="27">
        <f>IF(AND(OR(ISBLANK(SA$9),SA$9=0)=FALSE,SUM($QP72:$RF72)&gt;0,SA$9='2. Protocols'!$G71),1,0)*'4. Formulations'!$P71</f>
        <v>0</v>
      </c>
      <c r="SB72" s="27">
        <f>IF(AND(OR(ISBLANK(SB$9),SB$9=0)=FALSE,SUM($QP72:$RF72)&gt;0,SB$9='2. Protocols'!$G71),1,0)*'4. Formulations'!$P71</f>
        <v>0</v>
      </c>
      <c r="SC72" s="27">
        <f>IF(AND(OR(ISBLANK(SC$9),SC$9=0)=FALSE,SUM($QP72:$RF72)&gt;0,SC$9='2. Protocols'!$G71),1,0)*'4. Formulations'!$P71</f>
        <v>0</v>
      </c>
      <c r="SD72" s="27">
        <f>IF(AND(OR(ISBLANK(SD$9),SD$9=0)=FALSE,SUM($QP72:$RF72)&gt;0,SD$9='2. Protocols'!$G71),1,0)*'4. Formulations'!$P71</f>
        <v>0</v>
      </c>
      <c r="SE72" s="27">
        <f>IF(AND(OR(ISBLANK(SE$9),SE$9=0)=FALSE,SUM($QP72:$RF72)&gt;0,SE$9='2. Protocols'!$G71),1,0)*'4. Formulations'!$P71</f>
        <v>0</v>
      </c>
      <c r="SF72" s="27">
        <f>IF(AND(OR(ISBLANK(SF$9),SF$9=0)=FALSE,SUM($QP72:$RF72)&gt;0,SF$9='2. Protocols'!$G71),1,0)*'4. Formulations'!$P71</f>
        <v>0</v>
      </c>
      <c r="SG72" s="27">
        <f>IF(AND(OR(ISBLANK(SG$9),SG$9=0)=FALSE,SUM($QP72:$RF72)&gt;0,SG$9='2. Protocols'!$G71),1,0)*'4. Formulations'!$P71</f>
        <v>0</v>
      </c>
      <c r="SH72" s="27">
        <f>IF(AND(OR(ISBLANK(SH$9),SH$9=0)=FALSE,SUM($QP72:$RF72)&gt;0,SH$9='2. Protocols'!$G71),1,0)*'4. Formulations'!$P71</f>
        <v>0</v>
      </c>
      <c r="SI72" s="27">
        <f>IF(AND(OR(ISBLANK(SI$9),SI$9=0)=FALSE,SUM($QP72:$RF72)&gt;0,SI$9='2. Protocols'!$G71),1,0)*'4. Formulations'!$P71</f>
        <v>0</v>
      </c>
      <c r="SJ72" s="27">
        <f>IF(AND(OR(ISBLANK(SJ$9),SJ$9=0)=FALSE,SUM($QP72:$RF72)&gt;0,SJ$9='2. Protocols'!$G71),1,0)*'4. Formulations'!$P71</f>
        <v>0</v>
      </c>
      <c r="SK72" s="27">
        <f>IF(AND(OR(ISBLANK(SK$9),SK$9=0)=FALSE,SUM($QP72:$RF72)&gt;0,SK$9='2. Protocols'!$G71),1,0)*'4. Formulations'!$P71</f>
        <v>0</v>
      </c>
      <c r="SL72" s="27">
        <f>IF(AND(OR(ISBLANK(SL$9),SL$9=0)=FALSE,SUM($QP72:$RF72)&gt;0,SL$9='2. Protocols'!$G71),1,0)*'4. Formulations'!$P71</f>
        <v>0</v>
      </c>
      <c r="SM72" s="27">
        <f>IF(AND(OR(ISBLANK(SM$9),SM$9=0)=FALSE,SUM($QP72:$RF72)&gt;0,SM$9='2. Protocols'!$G71),1,0)*'4. Formulations'!$P71</f>
        <v>0</v>
      </c>
      <c r="SN72" s="27">
        <f>IF(AND(OR(ISBLANK(SN$9),SN$9=0)=FALSE,SUM($QP72:$RF72)&gt;0,SN$9='2. Protocols'!$G71),1,0)*'4. Formulations'!$P71</f>
        <v>0</v>
      </c>
      <c r="SO72" s="27">
        <f>IF(AND(OR(ISBLANK(SO$9),SO$9=0)=FALSE,SUM($QP72:$RF72)&gt;0,SO$9='2. Protocols'!$G71),1,0)*'4. Formulations'!$P71</f>
        <v>0</v>
      </c>
      <c r="SP72" s="27">
        <f>IF(AND(OR(ISBLANK(SP$9),SP$9=0)=FALSE,SUM($QP72:$RF72)&gt;0,SP$9='2. Protocols'!$G71),1,0)*'4. Formulations'!$P71</f>
        <v>0</v>
      </c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J72" s="27">
        <f>IF(AND(OR(ISBLANK(TJ$9),TJ$9=0)=FALSE,TJ$9=$DM72),1,0)*'4. Formulations'!$Q71</f>
        <v>0</v>
      </c>
      <c r="TK72" s="27">
        <f>IF(AND(OR(ISBLANK(TK$9),TK$9=0)=FALSE,TK$9=$DM72),1,0)*'4. Formulations'!$Q71</f>
        <v>0</v>
      </c>
      <c r="TL72" s="27">
        <f>IF(AND(OR(ISBLANK(TL$9),TL$9=0)=FALSE,TL$9=$DM72),1,0)*'4. Formulations'!$Q71</f>
        <v>0</v>
      </c>
      <c r="TM72" s="27">
        <f>IF(AND(OR(ISBLANK(TM$9),TM$9=0)=FALSE,TM$9=$DM72),1,0)*'4. Formulations'!$Q71</f>
        <v>0</v>
      </c>
      <c r="TN72" s="27">
        <f>IF(AND(OR(ISBLANK(TN$9),TN$9=0)=FALSE,TN$9=$DM72),1,0)*'4. Formulations'!$Q71</f>
        <v>0</v>
      </c>
      <c r="TO72" s="27">
        <f>IF(AND(OR(ISBLANK(TO$9),TO$9=0)=FALSE,TO$9=$DM72),1,0)*'4. Formulations'!$Q71</f>
        <v>0</v>
      </c>
      <c r="TP72" s="27">
        <f>IF(AND(OR(ISBLANK(TP$9),TP$9=0)=FALSE,TP$9=$DM72),1,0)*'4. Formulations'!$Q71</f>
        <v>0</v>
      </c>
      <c r="TQ72" s="27">
        <f>IF(AND(OR(ISBLANK(TQ$9),TQ$9=0)=FALSE,TQ$9=$DM72),1,0)*'4. Formulations'!$Q71</f>
        <v>0</v>
      </c>
      <c r="TR72" s="27">
        <f>IF(AND(OR(ISBLANK(TR$9),TR$9=0)=FALSE,TR$9=$DM72),1,0)*'4. Formulations'!$Q71</f>
        <v>0</v>
      </c>
      <c r="TS72" s="27">
        <f>IF(AND(OR(ISBLANK(TS$9),TS$9=0)=FALSE,TS$9=$DM72),1,0)*'4. Formulations'!$Q71</f>
        <v>0</v>
      </c>
      <c r="TT72" s="27">
        <f>IF(AND(OR(ISBLANK(TT$9),TT$9=0)=FALSE,TT$9=$DM72),1,0)*'4. Formulations'!$Q71</f>
        <v>0</v>
      </c>
      <c r="TU72" s="27">
        <f>IF(AND(OR(ISBLANK(TU$9),TU$9=0)=FALSE,TU$9=$DM72),1,0)*'4. Formulations'!$Q71</f>
        <v>0</v>
      </c>
      <c r="TV72" s="27">
        <f>IF(AND(OR(ISBLANK(TV$9),TV$9=0)=FALSE,TV$9=$DM72),1,0)*'4. Formulations'!$Q71</f>
        <v>0</v>
      </c>
      <c r="TW72" s="27">
        <f>IF(AND(OR(ISBLANK(TW$9),TW$9=0)=FALSE,TW$9=$DM72),1,0)*'4. Formulations'!$Q71</f>
        <v>0</v>
      </c>
      <c r="TX72" s="27">
        <f>IF(AND(OR(ISBLANK(TX$9),TX$9=0)=FALSE,TX$9=$DM72),1,0)*'4. Formulations'!$Q71</f>
        <v>0</v>
      </c>
      <c r="TY72" s="27">
        <f>IF(AND(OR(ISBLANK(TY$9),TY$9=0)=FALSE,TY$9=$DM72),1,0)*'4. Formulations'!$Q71</f>
        <v>0</v>
      </c>
      <c r="TZ72" s="27">
        <f>IF(AND(OR(ISBLANK(TZ$9),TZ$9=0)=FALSE,TZ$9=$DM72),1,0)*'4. Formulations'!$Q71</f>
        <v>0</v>
      </c>
      <c r="UA72" s="27"/>
      <c r="UB72" s="27"/>
      <c r="UC72" s="27"/>
    </row>
    <row r="73" spans="2:549" x14ac:dyDescent="0.3">
      <c r="B73" s="2"/>
      <c r="C73" s="75" t="str">
        <f>IF('2. Protocols'!C72&amp;"+"&amp;'2. Protocols'!E72&amp;"+"&amp;'2. Protocols'!G72="++","",'2. Protocols'!C72&amp;"+"&amp;'2. Protocols'!E72&amp;"+"&amp;'2. Protocols'!G72)</f>
        <v/>
      </c>
      <c r="D73" s="7"/>
      <c r="E73" s="8"/>
      <c r="G73" s="821">
        <f>'2. Protocols'!J72*'1. General Inputs'!$L$13</f>
        <v>0</v>
      </c>
      <c r="H73" s="821" t="e">
        <f>MAX(G73*(1+'1. General Inputs'!$BA$23+HLOOKUP(H$7,'1. General Inputs'!$BC$17:$BE$19,ROWS('1. General Inputs'!$BA$17:$BA$19),0))+(H$76*'2. Protocols'!$O72)+'3. ARV Substitutions'!L95,0)</f>
        <v>#VALUE!</v>
      </c>
      <c r="I73" s="821" t="e">
        <f>MAX(H73*(1+'1. General Inputs'!$BA$23+HLOOKUP(I$7,'1. General Inputs'!$BC$17:$BE$19,ROWS('1. General Inputs'!$BA$17:$BA$19),0))+(I$76*'2. Protocols'!$O72)+'3. ARV Substitutions'!M95,0)</f>
        <v>#VALUE!</v>
      </c>
      <c r="J73" s="821" t="e">
        <f>MAX(I73*(1+'1. General Inputs'!$BA$23+HLOOKUP(J$7,'1. General Inputs'!$BC$17:$BE$19,ROWS('1. General Inputs'!$BA$17:$BA$19),0))+(J$76*'2. Protocols'!$O72)+'3. ARV Substitutions'!N95,0)</f>
        <v>#VALUE!</v>
      </c>
      <c r="K73" s="821" t="e">
        <f>MAX(J73*(1+'1. General Inputs'!$BA$23+HLOOKUP(K$7,'1. General Inputs'!$BC$17:$BE$19,ROWS('1. General Inputs'!$BA$17:$BA$19),0))+(K$76*'2. Protocols'!$O72)+'3. ARV Substitutions'!O95,0)</f>
        <v>#VALUE!</v>
      </c>
      <c r="L73" s="821" t="e">
        <f>MAX(K73*(1+'1. General Inputs'!$BA$23+HLOOKUP(L$7,'1. General Inputs'!$BC$17:$BE$19,ROWS('1. General Inputs'!$BA$17:$BA$19),0))+(L$76*'2. Protocols'!$O72)+'3. ARV Substitutions'!P95,0)</f>
        <v>#VALUE!</v>
      </c>
      <c r="M73" s="821" t="e">
        <f>MAX(L73*(1+'1. General Inputs'!$BA$23+HLOOKUP(M$7,'1. General Inputs'!$BC$17:$BE$19,ROWS('1. General Inputs'!$BA$17:$BA$19),0))+(M$76*'2. Protocols'!$O72)+'3. ARV Substitutions'!Q95,0)</f>
        <v>#VALUE!</v>
      </c>
      <c r="N73" s="821" t="e">
        <f>MAX(M73*(1+'1. General Inputs'!$BA$23+HLOOKUP(N$7,'1. General Inputs'!$BC$17:$BE$19,ROWS('1. General Inputs'!$BA$17:$BA$19),0))+(N$76*'2. Protocols'!$O72)+'3. ARV Substitutions'!R95,0)</f>
        <v>#VALUE!</v>
      </c>
      <c r="O73" s="821" t="e">
        <f>MAX(N73*(1+'1. General Inputs'!$BA$23+HLOOKUP(O$7,'1. General Inputs'!$BC$17:$BE$19,ROWS('1. General Inputs'!$BA$17:$BA$19),0))+(O$76*'2. Protocols'!$O72)+'3. ARV Substitutions'!S95,0)</f>
        <v>#VALUE!</v>
      </c>
      <c r="P73" s="821" t="e">
        <f>MAX(O73*(1+'1. General Inputs'!$BA$23+HLOOKUP(P$7,'1. General Inputs'!$BC$17:$BE$19,ROWS('1. General Inputs'!$BA$17:$BA$19),0))+(P$76*'2. Protocols'!$O72)+'3. ARV Substitutions'!T95,0)</f>
        <v>#VALUE!</v>
      </c>
      <c r="Q73" s="821" t="e">
        <f>MAX(P73*(1+'1. General Inputs'!$BA$23+HLOOKUP(Q$7,'1. General Inputs'!$BC$17:$BE$19,ROWS('1. General Inputs'!$BA$17:$BA$19),0))+(Q$76*'2. Protocols'!$O72)+'3. ARV Substitutions'!U95,0)</f>
        <v>#VALUE!</v>
      </c>
      <c r="R73" s="821" t="e">
        <f>MAX(Q73*(1+'1. General Inputs'!$BA$23+HLOOKUP(R$7,'1. General Inputs'!$BC$17:$BE$19,ROWS('1. General Inputs'!$BA$17:$BA$19),0))+(R$76*'2. Protocols'!$O72)+'3. ARV Substitutions'!V95,0)</f>
        <v>#VALUE!</v>
      </c>
      <c r="S73" s="821" t="e">
        <f>MAX(R73*(1+'1. General Inputs'!$BA$23+HLOOKUP(S$7,'1. General Inputs'!$BC$17:$BE$19,ROWS('1. General Inputs'!$BA$17:$BA$19),0))+(S$76*'2. Protocols'!$O72)+'3. ARV Substitutions'!W95,0)</f>
        <v>#VALUE!</v>
      </c>
      <c r="T73" s="821" t="e">
        <f>MAX(S73*(1+'1. General Inputs'!$BA$23+HLOOKUP(T$7,'1. General Inputs'!$BC$17:$BE$19,ROWS('1. General Inputs'!$BA$17:$BA$19),0))+(T$76*'2. Protocols'!$O72)+'3. ARV Substitutions'!X95,0)</f>
        <v>#VALUE!</v>
      </c>
      <c r="U73" s="821" t="e">
        <f>MAX(T73*(1+'1. General Inputs'!$BA$23+HLOOKUP(U$7,'1. General Inputs'!$BC$17:$BE$19,ROWS('1. General Inputs'!$BA$17:$BA$19),0))+(U$76*'2. Protocols'!$O72)+'3. ARV Substitutions'!Y95,0)</f>
        <v>#VALUE!</v>
      </c>
      <c r="V73" s="821" t="e">
        <f>MAX(U73*(1+'1. General Inputs'!$BA$23+HLOOKUP(V$7,'1. General Inputs'!$BC$17:$BE$19,ROWS('1. General Inputs'!$BA$17:$BA$19),0))+(V$76*'2. Protocols'!$O72)+'3. ARV Substitutions'!Z95,0)</f>
        <v>#VALUE!</v>
      </c>
      <c r="W73" s="821" t="e">
        <f>MAX(V73*(1+'1. General Inputs'!$BA$23+HLOOKUP(W$7,'1. General Inputs'!$BC$17:$BE$19,ROWS('1. General Inputs'!$BA$17:$BA$19),0))+(W$76*'2. Protocols'!$O72)+'3. ARV Substitutions'!AA95,0)</f>
        <v>#VALUE!</v>
      </c>
      <c r="X73" s="821" t="e">
        <f>MAX(W73*(1+'1. General Inputs'!$BA$23+HLOOKUP(X$7,'1. General Inputs'!$BC$17:$BE$19,ROWS('1. General Inputs'!$BA$17:$BA$19),0))+(X$76*'2. Protocols'!$O72)+'3. ARV Substitutions'!AB95,0)</f>
        <v>#VALUE!</v>
      </c>
      <c r="Y73" s="821" t="e">
        <f>MAX(X73*(1+'1. General Inputs'!$BA$23+HLOOKUP(Y$7,'1. General Inputs'!$BC$17:$BE$19,ROWS('1. General Inputs'!$BA$17:$BA$19),0))+(Y$76*'2. Protocols'!$O72)+'3. ARV Substitutions'!AC95,0)</f>
        <v>#VALUE!</v>
      </c>
      <c r="Z73" s="821" t="e">
        <f>MAX(Y73*(1+'1. General Inputs'!$BA$23+HLOOKUP(Z$7,'1. General Inputs'!$BC$17:$BE$19,ROWS('1. General Inputs'!$BA$17:$BA$19),0))+(Z$76*'2. Protocols'!$O72)+'3. ARV Substitutions'!AD95,0)</f>
        <v>#VALUE!</v>
      </c>
      <c r="AA73" s="821" t="e">
        <f>MAX(Z73*(1+'1. General Inputs'!$BA$23+HLOOKUP(AA$7,'1. General Inputs'!$BC$17:$BE$19,ROWS('1. General Inputs'!$BA$17:$BA$19),0))+(AA$76*'2. Protocols'!$O72)+'3. ARV Substitutions'!AE95,0)</f>
        <v>#VALUE!</v>
      </c>
      <c r="AB73" s="821" t="e">
        <f>MAX(AA73*(1+'1. General Inputs'!$BA$23+HLOOKUP(AB$7,'1. General Inputs'!$BC$17:$BE$19,ROWS('1. General Inputs'!$BA$17:$BA$19),0))+(AB$76*'2. Protocols'!$O72)+'3. ARV Substitutions'!AF95,0)</f>
        <v>#VALUE!</v>
      </c>
      <c r="AC73" s="821" t="e">
        <f>MAX(AB73*(1+'1. General Inputs'!$BA$23+HLOOKUP(AC$7,'1. General Inputs'!$BC$17:$BE$19,ROWS('1. General Inputs'!$BA$17:$BA$19),0))+(AC$76*'2. Protocols'!$O72)+'3. ARV Substitutions'!AG95,0)</f>
        <v>#VALUE!</v>
      </c>
      <c r="AD73" s="821" t="e">
        <f>MAX(AC73*(1+'1. General Inputs'!$BA$23+HLOOKUP(AD$7,'1. General Inputs'!$BC$17:$BE$19,ROWS('1. General Inputs'!$BA$17:$BA$19),0))+(AD$76*'2. Protocols'!$O72)+'3. ARV Substitutions'!AH95,0)</f>
        <v>#VALUE!</v>
      </c>
      <c r="AE73" s="821" t="e">
        <f>MAX(AD73*(1+'1. General Inputs'!$BA$23+HLOOKUP(AE$7,'1. General Inputs'!$BC$17:$BE$19,ROWS('1. General Inputs'!$BA$17:$BA$19),0))+(AE$76*'2. Protocols'!$O72)+'3. ARV Substitutions'!AI95,0)</f>
        <v>#VALUE!</v>
      </c>
      <c r="AF73" s="821" t="e">
        <f>MAX(AE73*(1+'1. General Inputs'!$BA$23+HLOOKUP(AF$7,'1. General Inputs'!$BC$17:$BE$19,ROWS('1. General Inputs'!$BA$17:$BA$19),0))+(AF$76*'2. Protocols'!$O72)+'3. ARV Substitutions'!AJ95,0)</f>
        <v>#VALUE!</v>
      </c>
      <c r="AG73" s="821" t="e">
        <f>MAX(AF73*(1+'1. General Inputs'!$BA$23+HLOOKUP(AG$7,'1. General Inputs'!$BC$17:$BE$19,ROWS('1. General Inputs'!$BA$17:$BA$19),0))+(AG$76*'2. Protocols'!$O72)+'3. ARV Substitutions'!AK95,0)</f>
        <v>#VALUE!</v>
      </c>
      <c r="AH73" s="821" t="e">
        <f>MAX(AG73*(1+'1. General Inputs'!$BA$23+HLOOKUP(AH$7,'1. General Inputs'!$BC$17:$BE$19,ROWS('1. General Inputs'!$BA$17:$BA$19),0))+(AH$76*'2. Protocols'!$O72)+'3. ARV Substitutions'!AL95,0)</f>
        <v>#VALUE!</v>
      </c>
      <c r="AI73" s="821" t="e">
        <f>MAX(AH73*(1+'1. General Inputs'!$BA$23+HLOOKUP(AI$7,'1. General Inputs'!$BC$17:$BE$19,ROWS('1. General Inputs'!$BA$17:$BA$19),0))+(AI$76*'2. Protocols'!$O72)+'3. ARV Substitutions'!AM95,0)</f>
        <v>#VALUE!</v>
      </c>
      <c r="AJ73" s="821" t="e">
        <f>MAX(AI73*(1+'1. General Inputs'!$BA$23+HLOOKUP(AJ$7,'1. General Inputs'!$BC$17:$BE$19,ROWS('1. General Inputs'!$BA$17:$BA$19),0))+(AJ$76*'2. Protocols'!$O72)+'3. ARV Substitutions'!AN95,0)</f>
        <v>#VALUE!</v>
      </c>
      <c r="AK73" s="821" t="e">
        <f>MAX(AJ73*(1+'1. General Inputs'!$BA$23+HLOOKUP(AK$7,'1. General Inputs'!$BC$17:$BE$19,ROWS('1. General Inputs'!$BA$17:$BA$19),0))+(AK$76*'2. Protocols'!$O72)+'3. ARV Substitutions'!AO95,0)</f>
        <v>#VALUE!</v>
      </c>
      <c r="AL73" s="821" t="e">
        <f>MAX(AK73*(1+'1. General Inputs'!$BA$23+HLOOKUP(AL$7,'1. General Inputs'!$BC$17:$BE$19,ROWS('1. General Inputs'!$BA$17:$BA$19),0))+(AL$76*'2. Protocols'!$O72)+'3. ARV Substitutions'!AP95,0)</f>
        <v>#VALUE!</v>
      </c>
      <c r="AM73" s="821" t="e">
        <f>MAX(AL73*(1+'1. General Inputs'!$BA$23+HLOOKUP(AM$7,'1. General Inputs'!$BC$17:$BE$19,ROWS('1. General Inputs'!$BA$17:$BA$19),0))+(AM$76*'2. Protocols'!$O72)+'3. ARV Substitutions'!AQ95,0)</f>
        <v>#VALUE!</v>
      </c>
      <c r="AN73" s="821" t="e">
        <f>MAX(AM73*(1+'1. General Inputs'!$BA$23+HLOOKUP(AN$7,'1. General Inputs'!$BC$17:$BE$19,ROWS('1. General Inputs'!$BA$17:$BA$19),0))+(AN$76*'2. Protocols'!$O72)+'3. ARV Substitutions'!AR95,0)</f>
        <v>#VALUE!</v>
      </c>
      <c r="AO73" s="821" t="e">
        <f>MAX(AN73*(1+'1. General Inputs'!$BA$23+HLOOKUP(AO$7,'1. General Inputs'!$BC$17:$BE$19,ROWS('1. General Inputs'!$BA$17:$BA$19),0))+(AO$76*'2. Protocols'!$O72)+'3. ARV Substitutions'!AS95,0)</f>
        <v>#VALUE!</v>
      </c>
      <c r="AP73" s="821" t="e">
        <f>MAX(AO73*(1+'1. General Inputs'!$BA$23+HLOOKUP(AP$7,'1. General Inputs'!$BC$17:$BE$19,ROWS('1. General Inputs'!$BA$17:$BA$19),0))+(AP$76*'2. Protocols'!$O72)+'3. ARV Substitutions'!AT95,0)</f>
        <v>#VALUE!</v>
      </c>
      <c r="AQ73" s="821" t="e">
        <f>MAX(AP73*(1+'1. General Inputs'!$BA$23+HLOOKUP(AQ$7,'1. General Inputs'!$BC$17:$BE$19,ROWS('1. General Inputs'!$BA$17:$BA$19),0))+(AQ$76*'2. Protocols'!$O72)+'3. ARV Substitutions'!AU95,0)</f>
        <v>#VALUE!</v>
      </c>
      <c r="CA73" s="51" t="e">
        <f t="shared" si="68"/>
        <v>#VALUE!</v>
      </c>
      <c r="CB73" s="51" t="e">
        <f t="shared" si="69"/>
        <v>#VALUE!</v>
      </c>
      <c r="CC73" s="51" t="e">
        <f t="shared" si="70"/>
        <v>#VALUE!</v>
      </c>
      <c r="CD73" s="51" t="e">
        <f t="shared" si="71"/>
        <v>#VALUE!</v>
      </c>
      <c r="CE73" s="51" t="e">
        <f t="shared" si="103"/>
        <v>#VALUE!</v>
      </c>
      <c r="CF73" s="51" t="e">
        <f t="shared" si="72"/>
        <v>#VALUE!</v>
      </c>
      <c r="CG73" s="51" t="e">
        <f t="shared" si="73"/>
        <v>#VALUE!</v>
      </c>
      <c r="CH73" s="51" t="e">
        <f t="shared" si="74"/>
        <v>#VALUE!</v>
      </c>
      <c r="CI73" s="51" t="e">
        <f t="shared" si="75"/>
        <v>#VALUE!</v>
      </c>
      <c r="CJ73" s="51" t="e">
        <f t="shared" si="76"/>
        <v>#VALUE!</v>
      </c>
      <c r="CK73" s="51" t="e">
        <f t="shared" si="77"/>
        <v>#VALUE!</v>
      </c>
      <c r="CL73" s="51" t="e">
        <f t="shared" si="78"/>
        <v>#VALUE!</v>
      </c>
      <c r="CM73" s="51" t="e">
        <f t="shared" si="79"/>
        <v>#VALUE!</v>
      </c>
      <c r="CN73" s="51" t="e">
        <f t="shared" si="80"/>
        <v>#VALUE!</v>
      </c>
      <c r="CO73" s="51" t="e">
        <f t="shared" si="81"/>
        <v>#VALUE!</v>
      </c>
      <c r="CP73" s="51" t="e">
        <f t="shared" si="82"/>
        <v>#VALUE!</v>
      </c>
      <c r="CQ73" s="51" t="e">
        <f t="shared" si="83"/>
        <v>#VALUE!</v>
      </c>
      <c r="CR73" s="51" t="e">
        <f t="shared" si="84"/>
        <v>#VALUE!</v>
      </c>
      <c r="CS73" s="51" t="e">
        <f t="shared" si="85"/>
        <v>#VALUE!</v>
      </c>
      <c r="CT73" s="51" t="e">
        <f t="shared" si="86"/>
        <v>#VALUE!</v>
      </c>
      <c r="CU73" s="51" t="e">
        <f t="shared" si="87"/>
        <v>#VALUE!</v>
      </c>
      <c r="CV73" s="51" t="e">
        <f t="shared" si="88"/>
        <v>#VALUE!</v>
      </c>
      <c r="CW73" s="51" t="e">
        <f t="shared" si="89"/>
        <v>#VALUE!</v>
      </c>
      <c r="CX73" s="51" t="e">
        <f t="shared" si="90"/>
        <v>#VALUE!</v>
      </c>
      <c r="CY73" s="51" t="e">
        <f t="shared" si="91"/>
        <v>#VALUE!</v>
      </c>
      <c r="CZ73" s="51" t="e">
        <f t="shared" si="92"/>
        <v>#VALUE!</v>
      </c>
      <c r="DA73" s="51" t="e">
        <f t="shared" si="93"/>
        <v>#VALUE!</v>
      </c>
      <c r="DB73" s="51" t="e">
        <f t="shared" si="94"/>
        <v>#VALUE!</v>
      </c>
      <c r="DC73" s="51" t="e">
        <f t="shared" si="95"/>
        <v>#VALUE!</v>
      </c>
      <c r="DD73" s="51" t="e">
        <f t="shared" si="96"/>
        <v>#VALUE!</v>
      </c>
      <c r="DE73" s="51" t="e">
        <f t="shared" si="97"/>
        <v>#VALUE!</v>
      </c>
      <c r="DF73" s="51" t="e">
        <f t="shared" si="98"/>
        <v>#VALUE!</v>
      </c>
      <c r="DG73" s="51" t="e">
        <f t="shared" si="99"/>
        <v>#VALUE!</v>
      </c>
      <c r="DH73" s="51" t="e">
        <f t="shared" si="100"/>
        <v>#VALUE!</v>
      </c>
      <c r="DI73" s="51" t="e">
        <f t="shared" si="101"/>
        <v>#VALUE!</v>
      </c>
      <c r="DJ73" s="51" t="e">
        <f t="shared" si="102"/>
        <v>#VALUE!</v>
      </c>
      <c r="DL73" s="21" t="str">
        <f>CONCATENATE('2. Protocols'!C72, '2. Protocols'!D72, '2. Protocols'!E72)</f>
        <v>+</v>
      </c>
      <c r="DM73" s="21" t="str">
        <f>CONCATENATE('2. Protocols'!C72, '2. Protocols'!D72, '2. Protocols'!E72, '2. Protocols'!F72, '2. Protocols'!G72,)</f>
        <v>++</v>
      </c>
      <c r="DO73" s="27">
        <f>IF(AND(OR(ISBLANK(DO$9),DO$9=0)=FALSE,OR(DO$9='2. Protocols'!$C72,DO$9='2. Protocols'!$E72,DO$9='2. Protocols'!$G72)),1,0)*'4. Formulations'!$I72</f>
        <v>0</v>
      </c>
      <c r="DP73" s="27">
        <f>IF(AND(OR(ISBLANK(DP$9),DP$9=0)=FALSE,OR(DP$9='2. Protocols'!$C72,DP$9='2. Protocols'!$E72,DP$9='2. Protocols'!$G72)),1,0)*'4. Formulations'!$I72</f>
        <v>0</v>
      </c>
      <c r="DQ73" s="27">
        <f>IF(AND(OR(ISBLANK(DQ$9),DQ$9=0)=FALSE,OR(DQ$9='2. Protocols'!$C72,DQ$9='2. Protocols'!$E72,DQ$9='2. Protocols'!$G72)),1,0)*'4. Formulations'!$I72</f>
        <v>0</v>
      </c>
      <c r="DR73" s="27">
        <f>IF(AND(OR(ISBLANK(DR$9),DR$9=0)=FALSE,OR(DR$9='2. Protocols'!$C72,DR$9='2. Protocols'!$E72,DR$9='2. Protocols'!$G72)),1,0)*'4. Formulations'!$I72</f>
        <v>0</v>
      </c>
      <c r="DS73" s="27">
        <f>IF(AND(OR(ISBLANK(DS$9),DS$9=0)=FALSE,OR(DS$9='2. Protocols'!$C72,DS$9='2. Protocols'!$E72,DS$9='2. Protocols'!$G72)),1,0)*'4. Formulations'!$I72</f>
        <v>0</v>
      </c>
      <c r="DT73" s="27">
        <f>IF(AND(OR(ISBLANK(DT$9),DT$9=0)=FALSE,OR(DT$9='2. Protocols'!$C72,DT$9='2. Protocols'!$E72,DT$9='2. Protocols'!$G72)),1,0)*'4. Formulations'!$I72</f>
        <v>0</v>
      </c>
      <c r="DU73" s="27">
        <f>IF(AND(OR(ISBLANK(DU$9),DU$9=0)=FALSE,OR(DU$9='2. Protocols'!$C72,DU$9='2. Protocols'!$E72,DU$9='2. Protocols'!$G72)),1,0)*'4. Formulations'!$I72</f>
        <v>0</v>
      </c>
      <c r="DV73" s="27">
        <f>IF(AND(OR(ISBLANK(DV$9),DV$9=0)=FALSE,OR(DV$9='2. Protocols'!$C72,DV$9='2. Protocols'!$E72,DV$9='2. Protocols'!$G72)),1,0)*'4. Formulations'!$I72</f>
        <v>0</v>
      </c>
      <c r="DW73" s="27">
        <f>IF(AND(OR(ISBLANK(DW$9),DW$9=0)=FALSE,OR(DW$9='2. Protocols'!$C72,DW$9='2. Protocols'!$E72,DW$9='2. Protocols'!$G72)),1,0)*'4. Formulations'!$I72</f>
        <v>0</v>
      </c>
      <c r="DX73" s="27">
        <f>IF(AND(OR(ISBLANK(DX$9),DX$9=0)=FALSE,OR(DX$9='2. Protocols'!$C72,DX$9='2. Protocols'!$E72,DX$9='2. Protocols'!$G72)),1,0)*'4. Formulations'!$I72</f>
        <v>0</v>
      </c>
      <c r="DY73" s="27">
        <f>IF(AND(OR(ISBLANK(DY$9),DY$9=0)=FALSE,OR(DY$9='2. Protocols'!$C72,DY$9='2. Protocols'!$E72,DY$9='2. Protocols'!$G72)),1,0)*'4. Formulations'!$I72</f>
        <v>0</v>
      </c>
      <c r="DZ73" s="27">
        <f>IF(AND(OR(ISBLANK(DZ$9),DZ$9=0)=FALSE,OR(DZ$9='2. Protocols'!$C72,DZ$9='2. Protocols'!$E72,DZ$9='2. Protocols'!$G72)),1,0)*'4. Formulations'!$I72</f>
        <v>0</v>
      </c>
      <c r="EA73" s="27">
        <f>IF(AND(OR(ISBLANK(EA$9),EA$9=0)=FALSE,OR(EA$9='2. Protocols'!$C72,EA$9='2. Protocols'!$E72,EA$9='2. Protocols'!$G72)),1,0)*'4. Formulations'!$I72</f>
        <v>0</v>
      </c>
      <c r="EB73" s="27">
        <f>IF(AND(OR(ISBLANK(EB$9),EB$9=0)=FALSE,OR(EB$9='2. Protocols'!$C72,EB$9='2. Protocols'!$E72,EB$9='2. Protocols'!$G72)),1,0)*'4. Formulations'!$I72</f>
        <v>0</v>
      </c>
      <c r="EC73" s="27">
        <f>IF(AND(OR(ISBLANK(EC$9),EC$9=0)=FALSE,OR(EC$9='2. Protocols'!$C72,EC$9='2. Protocols'!$E72,EC$9='2. Protocols'!$G72)),1,0)*'4. Formulations'!$I72</f>
        <v>0</v>
      </c>
      <c r="ED73" s="27">
        <f>IF(AND(OR(ISBLANK(ED$9),ED$9=0)=FALSE,OR(ED$9='2. Protocols'!$C72,ED$9='2. Protocols'!$E72,ED$9='2. Protocols'!$G72)),1,0)*'4. Formulations'!$I72</f>
        <v>0</v>
      </c>
      <c r="EE73" s="27">
        <f>IF(AND(OR(ISBLANK(EE$9),EE$9=0)=FALSE,OR(EE$9='2. Protocols'!$C72,EE$9='2. Protocols'!$E72,EE$9='2. Protocols'!$G72)),1,0)*'4. Formulations'!$I72</f>
        <v>0</v>
      </c>
      <c r="EF73" s="27">
        <f>IF(AND(OR(ISBLANK(EF$9),EF$9=0)=FALSE,OR(EF$9='2. Protocols'!$C72,EF$9='2. Protocols'!$E72,EF$9='2. Protocols'!$G72)),1,0)*'4. Formulations'!$I72</f>
        <v>0</v>
      </c>
      <c r="EG73" s="27">
        <f>IF(AND(OR(ISBLANK(EG$9),EG$9=0)=FALSE,OR(EG$9='2. Protocols'!$C72,EG$9='2. Protocols'!$E72,EG$9='2. Protocols'!$G72)),1,0)*'4. Formulations'!$I72</f>
        <v>0</v>
      </c>
      <c r="EH73" s="27">
        <f>IF(AND(OR(ISBLANK(EH$9),EH$9=0)=FALSE,OR(EH$9='2. Protocols'!$C72,EH$9='2. Protocols'!$E72,EH$9='2. Protocols'!$G72)),1,0)*'4. Formulations'!$I72</f>
        <v>0</v>
      </c>
      <c r="EI73" s="27">
        <f>IF(AND(OR(ISBLANK(EI$9),EI$9=0)=FALSE,OR(EI$9='2. Protocols'!$C72,EI$9='2. Protocols'!$E72,EI$9='2. Protocols'!$G72)),1,0)*'4. Formulations'!$I72</f>
        <v>0</v>
      </c>
      <c r="EJ73" s="27">
        <f>IF(AND(OR(ISBLANK(EJ$9),EJ$9=0)=FALSE,OR(EJ$9='2. Protocols'!$C72,EJ$9='2. Protocols'!$E72,EJ$9='2. Protocols'!$G72)),1,0)*'4. Formulations'!$I72</f>
        <v>0</v>
      </c>
      <c r="EK73" s="27">
        <f>IF(AND(OR(ISBLANK(EK$9),EK$9=0)=FALSE,OR(EK$9='2. Protocols'!$C72,EK$9='2. Protocols'!$E72,EK$9='2. Protocols'!$G72)),1,0)*'4. Formulations'!$I72</f>
        <v>0</v>
      </c>
      <c r="EL73" s="27">
        <f>IF(AND(OR(ISBLANK(EL$9),EL$9=0)=FALSE,OR(EL$9='2. Protocols'!$C72,EL$9='2. Protocols'!$E72,EL$9='2. Protocols'!$G72)),1,0)*'4. Formulations'!$I72</f>
        <v>0</v>
      </c>
      <c r="EM73" s="27">
        <f>IF(AND(OR(ISBLANK(EM$9),EM$9=0)=FALSE,OR(EM$9='2. Protocols'!$C72,EM$9='2. Protocols'!$E72,EM$9='2. Protocols'!$G72)),1,0)*'4. Formulations'!$I72</f>
        <v>0</v>
      </c>
      <c r="EN73" s="27">
        <f>IF(AND(OR(ISBLANK(EN$9),EN$9=0)=FALSE,OR(EN$9='2. Protocols'!$C72,EN$9='2. Protocols'!$E72,EN$9='2. Protocols'!$G72)),1,0)*'4. Formulations'!$I72</f>
        <v>0</v>
      </c>
      <c r="EO73" s="27">
        <f>IF(AND(OR(ISBLANK(EO$9),EO$9=0)=FALSE,OR(EO$9='2. Protocols'!$C72,EO$9='2. Protocols'!$E72,EO$9='2. Protocols'!$G72)),1,0)*'4. Formulations'!$I72</f>
        <v>0</v>
      </c>
      <c r="EP73" s="27">
        <f>IF(AND(OR(ISBLANK(EP$9),EP$9=0)=FALSE,OR(EP$9='2. Protocols'!$C72,EP$9='2. Protocols'!$E72,EP$9='2. Protocols'!$G72)),1,0)*'4. Formulations'!$I72</f>
        <v>0</v>
      </c>
      <c r="EQ73" s="27">
        <f>IF(AND(OR(ISBLANK(EQ$9),EQ$9=0)=FALSE,OR(EQ$9='2. Protocols'!$C72,EQ$9='2. Protocols'!$E72,EQ$9='2. Protocols'!$G72)),1,0)*'4. Formulations'!$I72</f>
        <v>0</v>
      </c>
      <c r="ER73" s="27">
        <f>IF(AND(OR(ISBLANK(ER$9),ER$9=0)=FALSE,OR(ER$9='2. Protocols'!$C72,ER$9='2. Protocols'!$E72,ER$9='2. Protocols'!$G72)),1,0)*'4. Formulations'!$I72</f>
        <v>0</v>
      </c>
      <c r="ES73" s="27">
        <f>IF(AND(OR(ISBLANK(ES$9),ES$9=0)=FALSE,OR(ES$9='2. Protocols'!$C72,ES$9='2. Protocols'!$E72,ES$9='2. Protocols'!$G72)),1,0)*'4. Formulations'!$I72</f>
        <v>0</v>
      </c>
      <c r="ET73" s="27">
        <f>IF(AND(OR(ISBLANK(ET$9),ET$9=0)=FALSE,OR(ET$9='2. Protocols'!$C72,ET$9='2. Protocols'!$E72,ET$9='2. Protocols'!$G72)),1,0)*'4. Formulations'!$I72</f>
        <v>0</v>
      </c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N73" s="27">
        <f>IF(AND(OR(ISBLANK(FN$9),FN$9=0)=FALSE,FN$9=$DL73),1,0)*'4. Formulations'!$J72</f>
        <v>0</v>
      </c>
      <c r="FO73" s="27">
        <f>IF(AND(OR(ISBLANK(FO$9),FO$9=0)=FALSE,FO$9=$DL73),1,0)*'4. Formulations'!$J72</f>
        <v>0</v>
      </c>
      <c r="FP73" s="27">
        <f>IF(AND(OR(ISBLANK(FP$9),FP$9=0)=FALSE,FP$9=$DL73),1,0)*'4. Formulations'!$J72</f>
        <v>0</v>
      </c>
      <c r="FQ73" s="27">
        <f>IF(AND(OR(ISBLANK(FQ$9),FQ$9=0)=FALSE,FQ$9=$DL73),1,0)*'4. Formulations'!$J72</f>
        <v>0</v>
      </c>
      <c r="FR73" s="27">
        <f>IF(AND(OR(ISBLANK(FR$9),FR$9=0)=FALSE,FR$9=$DL73),1,0)*'4. Formulations'!$J72</f>
        <v>0</v>
      </c>
      <c r="FS73" s="27">
        <f>IF(AND(OR(ISBLANK(FS$9),FS$9=0)=FALSE,FS$9=$DL73),1,0)*'4. Formulations'!$J72</f>
        <v>0</v>
      </c>
      <c r="FT73" s="27">
        <f>IF(AND(OR(ISBLANK(FT$9),FT$9=0)=FALSE,FT$9=$DL73),1,0)*'4. Formulations'!$J72</f>
        <v>0</v>
      </c>
      <c r="FU73" s="27">
        <f>IF(AND(OR(ISBLANK(FU$9),FU$9=0)=FALSE,FU$9=$DL73),1,0)*'4. Formulations'!$J72</f>
        <v>0</v>
      </c>
      <c r="FV73" s="27">
        <f>IF(AND(OR(ISBLANK(FV$9),FV$9=0)=FALSE,FV$9=$DL73),1,0)*'4. Formulations'!$J72</f>
        <v>0</v>
      </c>
      <c r="FW73" s="27">
        <f>IF(AND(OR(ISBLANK(FW$9),FW$9=0)=FALSE,FW$9=$DL73),1,0)*'4. Formulations'!$J72</f>
        <v>0</v>
      </c>
      <c r="FX73" s="27">
        <f>IF(AND(OR(ISBLANK(FX$9),FX$9=0)=FALSE,FX$9=$DL73),1,0)*'4. Formulations'!$J72</f>
        <v>0</v>
      </c>
      <c r="FY73" s="27">
        <f>IF(AND(OR(ISBLANK(FY$9),FY$9=0)=FALSE,FY$9=$DL73),1,0)*'4. Formulations'!$J72</f>
        <v>0</v>
      </c>
      <c r="FZ73" s="27">
        <f>IF(AND(OR(ISBLANK(FZ$9),FZ$9=0)=FALSE,FZ$9=$DL73),1,0)*'4. Formulations'!$J72</f>
        <v>0</v>
      </c>
      <c r="GA73" s="27">
        <f>IF(AND(OR(ISBLANK(GA$9),GA$9=0)=FALSE,GA$9=$DL73),1,0)*'4. Formulations'!$J72</f>
        <v>0</v>
      </c>
      <c r="GB73" s="27">
        <f>IF(AND(OR(ISBLANK(GB$9),GB$9=0)=FALSE,GB$9=$DL73),1,0)*'4. Formulations'!$J72</f>
        <v>0</v>
      </c>
      <c r="GC73" s="27">
        <f>IF(AND(OR(ISBLANK(GC$9),GC$9=0)=FALSE,GC$9=$DL73),1,0)*'4. Formulations'!$J72</f>
        <v>0</v>
      </c>
      <c r="GD73" s="27">
        <f>IF(AND(OR(ISBLANK(GD$9),GD$9=0)=FALSE,GD$9=$DL73),1,0)*'4. Formulations'!$J72</f>
        <v>0</v>
      </c>
      <c r="GE73" s="27"/>
      <c r="GF73" s="27"/>
      <c r="GG73" s="27"/>
      <c r="GI73" s="27">
        <f>IF(AND(OR(ISBLANK(GI$9),GI$9=0)=FALSE,SUM($FN73:$GD73)&gt;0,GI$9='2. Protocols'!$G72),1,0)*'4. Formulations'!$J72</f>
        <v>0</v>
      </c>
      <c r="GJ73" s="27">
        <f>IF(AND(OR(ISBLANK(GJ$9),GJ$9=0)=FALSE,SUM($FN73:$GD73)&gt;0,GJ$9='2. Protocols'!$G72),1,0)*'4. Formulations'!$J72</f>
        <v>0</v>
      </c>
      <c r="GK73" s="27">
        <f>IF(AND(OR(ISBLANK(GK$9),GK$9=0)=FALSE,SUM($FN73:$GD73)&gt;0,GK$9='2. Protocols'!$G72),1,0)*'4. Formulations'!$J72</f>
        <v>0</v>
      </c>
      <c r="GL73" s="27">
        <f>IF(AND(OR(ISBLANK(GL$9),GL$9=0)=FALSE,SUM($FN73:$GD73)&gt;0,GL$9='2. Protocols'!$G72),1,0)*'4. Formulations'!$J72</f>
        <v>0</v>
      </c>
      <c r="GM73" s="27">
        <f>IF(AND(OR(ISBLANK(GM$9),GM$9=0)=FALSE,SUM($FN73:$GD73)&gt;0,GM$9='2. Protocols'!$G72),1,0)*'4. Formulations'!$J72</f>
        <v>0</v>
      </c>
      <c r="GN73" s="27">
        <f>IF(AND(OR(ISBLANK(GN$9),GN$9=0)=FALSE,SUM($FN73:$GD73)&gt;0,GN$9='2. Protocols'!$G72),1,0)*'4. Formulations'!$J72</f>
        <v>0</v>
      </c>
      <c r="GO73" s="27">
        <f>IF(AND(OR(ISBLANK(GO$9),GO$9=0)=FALSE,SUM($FN73:$GD73)&gt;0,GO$9='2. Protocols'!$G72),1,0)*'4. Formulations'!$J72</f>
        <v>0</v>
      </c>
      <c r="GP73" s="27">
        <f>IF(AND(OR(ISBLANK(GP$9),GP$9=0)=FALSE,SUM($FN73:$GD73)&gt;0,GP$9='2. Protocols'!$G72),1,0)*'4. Formulations'!$J72</f>
        <v>0</v>
      </c>
      <c r="GQ73" s="27">
        <f>IF(AND(OR(ISBLANK(GQ$9),GQ$9=0)=FALSE,SUM($FN73:$GD73)&gt;0,GQ$9='2. Protocols'!$G72),1,0)*'4. Formulations'!$J72</f>
        <v>0</v>
      </c>
      <c r="GR73" s="27">
        <f>IF(AND(OR(ISBLANK(GR$9),GR$9=0)=FALSE,SUM($FN73:$GD73)&gt;0,GR$9='2. Protocols'!$G72),1,0)*'4. Formulations'!$J72</f>
        <v>0</v>
      </c>
      <c r="GS73" s="27">
        <f>IF(AND(OR(ISBLANK(GS$9),GS$9=0)=FALSE,SUM($FN73:$GD73)&gt;0,GS$9='2. Protocols'!$G72),1,0)*'4. Formulations'!$J72</f>
        <v>0</v>
      </c>
      <c r="GT73" s="27">
        <f>IF(AND(OR(ISBLANK(GT$9),GT$9=0)=FALSE,SUM($FN73:$GD73)&gt;0,GT$9='2. Protocols'!$G72),1,0)*'4. Formulations'!$J72</f>
        <v>0</v>
      </c>
      <c r="GU73" s="27">
        <f>IF(AND(OR(ISBLANK(GU$9),GU$9=0)=FALSE,SUM($FN73:$GD73)&gt;0,GU$9='2. Protocols'!$G72),1,0)*'4. Formulations'!$J72</f>
        <v>0</v>
      </c>
      <c r="GV73" s="27">
        <f>IF(AND(OR(ISBLANK(GV$9),GV$9=0)=FALSE,SUM($FN73:$GD73)&gt;0,GV$9='2. Protocols'!$G72),1,0)*'4. Formulations'!$J72</f>
        <v>0</v>
      </c>
      <c r="GW73" s="27">
        <f>IF(AND(OR(ISBLANK(GW$9),GW$9=0)=FALSE,SUM($FN73:$GD73)&gt;0,GW$9='2. Protocols'!$G72),1,0)*'4. Formulations'!$J72</f>
        <v>0</v>
      </c>
      <c r="GX73" s="27">
        <f>IF(AND(OR(ISBLANK(GX$9),GX$9=0)=FALSE,SUM($FN73:$GD73)&gt;0,GX$9='2. Protocols'!$G72),1,0)*'4. Formulations'!$J72</f>
        <v>0</v>
      </c>
      <c r="GY73" s="27">
        <f>IF(AND(OR(ISBLANK(GY$9),GY$9=0)=FALSE,SUM($FN73:$GD73)&gt;0,GY$9='2. Protocols'!$G72),1,0)*'4. Formulations'!$J72</f>
        <v>0</v>
      </c>
      <c r="GZ73" s="27">
        <f>IF(AND(OR(ISBLANK(GZ$9),GZ$9=0)=FALSE,SUM($FN73:$GD73)&gt;0,GZ$9='2. Protocols'!$G72),1,0)*'4. Formulations'!$J72</f>
        <v>0</v>
      </c>
      <c r="HA73" s="27">
        <f>IF(AND(OR(ISBLANK(HA$9),HA$9=0)=FALSE,SUM($FN73:$GD73)&gt;0,HA$9='2. Protocols'!$G72),1,0)*'4. Formulations'!$J72</f>
        <v>0</v>
      </c>
      <c r="HB73" s="27">
        <f>IF(AND(OR(ISBLANK(HB$9),HB$9=0)=FALSE,SUM($FN73:$GD73)&gt;0,HB$9='2. Protocols'!$G72),1,0)*'4. Formulations'!$J72</f>
        <v>0</v>
      </c>
      <c r="HC73" s="27">
        <f>IF(AND(OR(ISBLANK(HC$9),HC$9=0)=FALSE,SUM($FN73:$GD73)&gt;0,HC$9='2. Protocols'!$G72),1,0)*'4. Formulations'!$J72</f>
        <v>0</v>
      </c>
      <c r="HD73" s="27">
        <f>IF(AND(OR(ISBLANK(HD$9),HD$9=0)=FALSE,SUM($FN73:$GD73)&gt;0,HD$9='2. Protocols'!$G72),1,0)*'4. Formulations'!$J72</f>
        <v>0</v>
      </c>
      <c r="HE73" s="27">
        <f>IF(AND(OR(ISBLANK(HE$9),HE$9=0)=FALSE,SUM($FN73:$GD73)&gt;0,HE$9='2. Protocols'!$G72),1,0)*'4. Formulations'!$J72</f>
        <v>0</v>
      </c>
      <c r="HF73" s="27">
        <f>IF(AND(OR(ISBLANK(HF$9),HF$9=0)=FALSE,SUM($FN73:$GD73)&gt;0,HF$9='2. Protocols'!$G72),1,0)*'4. Formulations'!$J72</f>
        <v>0</v>
      </c>
      <c r="HG73" s="27">
        <f>IF(AND(OR(ISBLANK(HG$9),HG$9=0)=FALSE,SUM($FN73:$GD73)&gt;0,HG$9='2. Protocols'!$G72),1,0)*'4. Formulations'!$J72</f>
        <v>0</v>
      </c>
      <c r="HH73" s="27">
        <f>IF(AND(OR(ISBLANK(HH$9),HH$9=0)=FALSE,SUM($FN73:$GD73)&gt;0,HH$9='2. Protocols'!$G72),1,0)*'4. Formulations'!$J72</f>
        <v>0</v>
      </c>
      <c r="HI73" s="27">
        <f>IF(AND(OR(ISBLANK(HI$9),HI$9=0)=FALSE,SUM($FN73:$GD73)&gt;0,HI$9='2. Protocols'!$G72),1,0)*'4. Formulations'!$J72</f>
        <v>0</v>
      </c>
      <c r="HJ73" s="27">
        <f>IF(AND(OR(ISBLANK(HJ$9),HJ$9=0)=FALSE,SUM($FN73:$GD73)&gt;0,HJ$9='2. Protocols'!$G72),1,0)*'4. Formulations'!$J72</f>
        <v>0</v>
      </c>
      <c r="HK73" s="27">
        <f>IF(AND(OR(ISBLANK(HK$9),HK$9=0)=FALSE,SUM($FN73:$GD73)&gt;0,HK$9='2. Protocols'!$G72),1,0)*'4. Formulations'!$J72</f>
        <v>0</v>
      </c>
      <c r="HL73" s="27">
        <f>IF(AND(OR(ISBLANK(HL$9),HL$9=0)=FALSE,SUM($FN73:$GD73)&gt;0,HL$9='2. Protocols'!$G72),1,0)*'4. Formulations'!$J72</f>
        <v>0</v>
      </c>
      <c r="HM73" s="27">
        <f>IF(AND(OR(ISBLANK(HM$9),HM$9=0)=FALSE,SUM($FN73:$GD73)&gt;0,HM$9='2. Protocols'!$G72),1,0)*'4. Formulations'!$J72</f>
        <v>0</v>
      </c>
      <c r="HN73" s="27">
        <f>IF(AND(OR(ISBLANK(HN$9),HN$9=0)=FALSE,SUM($FN73:$GD73)&gt;0,HN$9='2. Protocols'!$G72),1,0)*'4. Formulations'!$J72</f>
        <v>0</v>
      </c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H73" s="27">
        <f>IF(AND(OR(ISBLANK(GI$9),GI$9=0)=FALSE,IH$9=$DM73),1,0)*'4. Formulations'!$K72</f>
        <v>0</v>
      </c>
      <c r="II73" s="27">
        <f>IF(AND(OR(ISBLANK(GJ$9),GJ$9=0)=FALSE,II$9=$DM73),1,0)*'4. Formulations'!$K72</f>
        <v>0</v>
      </c>
      <c r="IJ73" s="27">
        <f>IF(AND(OR(ISBLANK(GK$9),GK$9=0)=FALSE,IJ$9=$DM73),1,0)*'4. Formulations'!$K72</f>
        <v>0</v>
      </c>
      <c r="IK73" s="27">
        <f>IF(AND(OR(ISBLANK(GL$9),GL$9=0)=FALSE,IK$9=$DM73),1,0)*'4. Formulations'!$K72</f>
        <v>0</v>
      </c>
      <c r="IL73" s="27">
        <f>IF(AND(OR(ISBLANK(GM$9),GM$9=0)=FALSE,IL$9=$DM73),1,0)*'4. Formulations'!$K72</f>
        <v>0</v>
      </c>
      <c r="IM73" s="27">
        <f>IF(AND(OR(ISBLANK(GN$9),GN$9=0)=FALSE,IM$9=$DM73),1,0)*'4. Formulations'!$K72</f>
        <v>0</v>
      </c>
      <c r="IN73" s="27">
        <f>IF(AND(OR(ISBLANK(GO$9),GO$9=0)=FALSE,IN$9=$DM73),1,0)*'4. Formulations'!$K72</f>
        <v>0</v>
      </c>
      <c r="IO73" s="27">
        <f>IF(AND(OR(ISBLANK(GP$9),GP$9=0)=FALSE,IO$9=$DM73),1,0)*'4. Formulations'!$K72</f>
        <v>0</v>
      </c>
      <c r="IP73" s="27">
        <f>IF(AND(OR(ISBLANK(GQ$9),GQ$9=0)=FALSE,IP$9=$DM73),1,0)*'4. Formulations'!$K72</f>
        <v>0</v>
      </c>
      <c r="IQ73" s="27">
        <f>IF(AND(OR(ISBLANK(GR$9),GR$9=0)=FALSE,IQ$9=$DM73),1,0)*'4. Formulations'!$K72</f>
        <v>0</v>
      </c>
      <c r="IR73" s="27">
        <f>IF(AND(OR(ISBLANK(GS$9),GS$9=0)=FALSE,IR$9=$DM73),1,0)*'4. Formulations'!$K72</f>
        <v>0</v>
      </c>
      <c r="IS73" s="27">
        <f>IF(AND(OR(ISBLANK(GO$9),GO$9=0)=FALSE,IS$9=$DM73),1,0)*'4. Formulations'!$K72</f>
        <v>0</v>
      </c>
      <c r="IT73" s="27">
        <f>IF(AND(OR(ISBLANK(GP$9),GP$9=0)=FALSE,IT$9=$DM73),1,0)*'4. Formulations'!$K72</f>
        <v>0</v>
      </c>
      <c r="IU73" s="27">
        <f>IF(AND(OR(ISBLANK(GQ$9),GQ$9=0)=FALSE,IU$9=$DM73),1,0)*'4. Formulations'!$K72</f>
        <v>0</v>
      </c>
      <c r="IV73" s="27"/>
      <c r="IW73" s="27"/>
      <c r="IX73" s="27"/>
      <c r="IY73" s="27"/>
      <c r="IZ73" s="27"/>
      <c r="JA73" s="27"/>
      <c r="JC73" s="27">
        <f>IF(AND(OR(ISBLANK(JC$9),JC$9=0)=FALSE,OR(JC$9='2. Protocols'!$C72,JC$9='2. Protocols'!$E72,JC$9='2. Protocols'!$G72)),1,0)*'4. Formulations'!$L72</f>
        <v>0</v>
      </c>
      <c r="JD73" s="27">
        <f>IF(AND(OR(ISBLANK(JD$9),JD$9=0)=FALSE,OR(JD$9='2. Protocols'!$C72,JD$9='2. Protocols'!$E72,JD$9='2. Protocols'!$G72)),1,0)*'4. Formulations'!$L72</f>
        <v>0</v>
      </c>
      <c r="JE73" s="27">
        <f>IF(AND(OR(ISBLANK(JE$9),JE$9=0)=FALSE,OR(JE$9='2. Protocols'!$C72,JE$9='2. Protocols'!$E72,JE$9='2. Protocols'!$G72)),1,0)*'4. Formulations'!$L72</f>
        <v>0</v>
      </c>
      <c r="JF73" s="27">
        <f>IF(AND(OR(ISBLANK(JF$9),JF$9=0)=FALSE,OR(JF$9='2. Protocols'!$C72,JF$9='2. Protocols'!$E72,JF$9='2. Protocols'!$G72)),1,0)*'4. Formulations'!$L72</f>
        <v>0</v>
      </c>
      <c r="JG73" s="27">
        <f>IF(AND(OR(ISBLANK(JG$9),JG$9=0)=FALSE,OR(JG$9='2. Protocols'!$C72,JG$9='2. Protocols'!$E72,JG$9='2. Protocols'!$G72)),1,0)*'4. Formulations'!$L72</f>
        <v>0</v>
      </c>
      <c r="JH73" s="27">
        <f>IF(AND(OR(ISBLANK(JH$9),JH$9=0)=FALSE,OR(JH$9='2. Protocols'!$C72,JH$9='2. Protocols'!$E72,JH$9='2. Protocols'!$G72)),1,0)*'4. Formulations'!$L72</f>
        <v>0</v>
      </c>
      <c r="JI73" s="27">
        <f>IF(AND(OR(ISBLANK(JI$9),JI$9=0)=FALSE,OR(JI$9='2. Protocols'!$C72,JI$9='2. Protocols'!$E72,JI$9='2. Protocols'!$G72)),1,0)*'4. Formulations'!$L72</f>
        <v>0</v>
      </c>
      <c r="JJ73" s="27">
        <f>IF(AND(OR(ISBLANK(JJ$9),JJ$9=0)=FALSE,OR(JJ$9='2. Protocols'!$C72,JJ$9='2. Protocols'!$E72,JJ$9='2. Protocols'!$G72)),1,0)*'4. Formulations'!$L72</f>
        <v>0</v>
      </c>
      <c r="JK73" s="27">
        <f>IF(AND(OR(ISBLANK(JK$9),JK$9=0)=FALSE,OR(JK$9='2. Protocols'!$C72,JK$9='2. Protocols'!$E72,JK$9='2. Protocols'!$G72)),1,0)*'4. Formulations'!$L72</f>
        <v>0</v>
      </c>
      <c r="JL73" s="27">
        <f>IF(AND(OR(ISBLANK(JL$9),JL$9=0)=FALSE,OR(JL$9='2. Protocols'!$C72,JL$9='2. Protocols'!$E72,JL$9='2. Protocols'!$G72)),1,0)*'4. Formulations'!$L72</f>
        <v>0</v>
      </c>
      <c r="JM73" s="27">
        <f>IF(AND(OR(ISBLANK(JM$9),JM$9=0)=FALSE,OR(JM$9='2. Protocols'!$C72,JM$9='2. Protocols'!$E72,JM$9='2. Protocols'!$G72)),1,0)*'4. Formulations'!$L72</f>
        <v>0</v>
      </c>
      <c r="JN73" s="27">
        <f>IF(AND(OR(ISBLANK(JN$9),JN$9=0)=FALSE,OR(JN$9='2. Protocols'!$C72,JN$9='2. Protocols'!$E72,JN$9='2. Protocols'!$G72)),1,0)*'4. Formulations'!$L72</f>
        <v>0</v>
      </c>
      <c r="JO73" s="27">
        <f>IF(AND(OR(ISBLANK(JO$9),JO$9=0)=FALSE,OR(JO$9='2. Protocols'!$C72,JO$9='2. Protocols'!$E72,JO$9='2. Protocols'!$G72)),1,0)*'4. Formulations'!$L72</f>
        <v>0</v>
      </c>
      <c r="JP73" s="27">
        <f>IF(AND(OR(ISBLANK(JP$9),JP$9=0)=FALSE,OR(JP$9='2. Protocols'!$C72,JP$9='2. Protocols'!$E72,JP$9='2. Protocols'!$G72)),1,0)*'4. Formulations'!$L72</f>
        <v>0</v>
      </c>
      <c r="JQ73" s="27">
        <f>IF(AND(OR(ISBLANK(JQ$9),JQ$9=0)=FALSE,OR(JQ$9='2. Protocols'!$C72,JQ$9='2. Protocols'!$E72,JQ$9='2. Protocols'!$G72)),1,0)*'4. Formulations'!$L72</f>
        <v>0</v>
      </c>
      <c r="JR73" s="27">
        <f>IF(AND(OR(ISBLANK(JR$9),JR$9=0)=FALSE,OR(JR$9='2. Protocols'!$C72,JR$9='2. Protocols'!$E72,JR$9='2. Protocols'!$G72)),1,0)*'4. Formulations'!$L72</f>
        <v>0</v>
      </c>
      <c r="JS73" s="27">
        <f>IF(AND(OR(ISBLANK(JS$9),JS$9=0)=FALSE,OR(JS$9='2. Protocols'!$C72,JS$9='2. Protocols'!$E72,JS$9='2. Protocols'!$G72)),1,0)*'4. Formulations'!$L72</f>
        <v>0</v>
      </c>
      <c r="JT73" s="27">
        <f>IF(AND(OR(ISBLANK(JT$9),JT$9=0)=FALSE,OR(JT$9='2. Protocols'!$C72,JT$9='2. Protocols'!$E72,JT$9='2. Protocols'!$G72)),1,0)*'4. Formulations'!$L72</f>
        <v>0</v>
      </c>
      <c r="JU73" s="27">
        <f>IF(AND(OR(ISBLANK(JU$9),JU$9=0)=FALSE,OR(JU$9='2. Protocols'!$C72,JU$9='2. Protocols'!$E72,JU$9='2. Protocols'!$G72)),1,0)*'4. Formulations'!$L72</f>
        <v>0</v>
      </c>
      <c r="JV73" s="27">
        <f>IF(AND(OR(ISBLANK(JV$9),JV$9=0)=FALSE,OR(JV$9='2. Protocols'!$C72,JV$9='2. Protocols'!$E72,JV$9='2. Protocols'!$G72)),1,0)*'4. Formulations'!$L72</f>
        <v>0</v>
      </c>
      <c r="JW73" s="27">
        <f>IF(AND(OR(ISBLANK(JW$9),JW$9=0)=FALSE,OR(JW$9='2. Protocols'!$C72,JW$9='2. Protocols'!$E72,JW$9='2. Protocols'!$G72)),1,0)*'4. Formulations'!$L72</f>
        <v>0</v>
      </c>
      <c r="JX73" s="27">
        <f>IF(AND(OR(ISBLANK(JX$9),JX$9=0)=FALSE,OR(JX$9='2. Protocols'!$C72,JX$9='2. Protocols'!$E72,JX$9='2. Protocols'!$G72)),1,0)*'4. Formulations'!$L72</f>
        <v>0</v>
      </c>
      <c r="JY73" s="27">
        <f>IF(AND(OR(ISBLANK(JY$9),JY$9=0)=FALSE,OR(JY$9='2. Protocols'!$C72,JY$9='2. Protocols'!$E72,JY$9='2. Protocols'!$G72)),1,0)*'4. Formulations'!$L72</f>
        <v>0</v>
      </c>
      <c r="JZ73" s="27">
        <f>IF(AND(OR(ISBLANK(JZ$9),JZ$9=0)=FALSE,OR(JZ$9='2. Protocols'!$C72,JZ$9='2. Protocols'!$E72,JZ$9='2. Protocols'!$G72)),1,0)*'4. Formulations'!$L72</f>
        <v>0</v>
      </c>
      <c r="KA73" s="27">
        <f>IF(AND(OR(ISBLANK(KA$9),KA$9=0)=FALSE,OR(KA$9='2. Protocols'!$C72,KA$9='2. Protocols'!$E72,KA$9='2. Protocols'!$G72)),1,0)*'4. Formulations'!$L72</f>
        <v>0</v>
      </c>
      <c r="KB73" s="27">
        <f>IF(AND(OR(ISBLANK(KB$9),KB$9=0)=FALSE,OR(KB$9='2. Protocols'!$C72,KB$9='2. Protocols'!$E72,KB$9='2. Protocols'!$G72)),1,0)*'4. Formulations'!$L72</f>
        <v>0</v>
      </c>
      <c r="KC73" s="27">
        <f>IF(AND(OR(ISBLANK(KC$9),KC$9=0)=FALSE,OR(KC$9='2. Protocols'!$C72,KC$9='2. Protocols'!$E72,KC$9='2. Protocols'!$G72)),1,0)*'4. Formulations'!$L72</f>
        <v>0</v>
      </c>
      <c r="KD73" s="27">
        <f>IF(AND(OR(ISBLANK(KD$9),KD$9=0)=FALSE,OR(KD$9='2. Protocols'!$C72,KD$9='2. Protocols'!$E72,KD$9='2. Protocols'!$G72)),1,0)*'4. Formulations'!$L72</f>
        <v>0</v>
      </c>
      <c r="KE73" s="27">
        <f>IF(AND(OR(ISBLANK(KE$9),KE$9=0)=FALSE,OR(KE$9='2. Protocols'!$C72,KE$9='2. Protocols'!$E72,KE$9='2. Protocols'!$G72)),1,0)*'4. Formulations'!$L72</f>
        <v>0</v>
      </c>
      <c r="KF73" s="27">
        <f>IF(AND(OR(ISBLANK(KF$9),KF$9=0)=FALSE,OR(KF$9='2. Protocols'!$C72,KF$9='2. Protocols'!$E72,KF$9='2. Protocols'!$G72)),1,0)*'4. Formulations'!$L72</f>
        <v>0</v>
      </c>
      <c r="KG73" s="27">
        <f>IF(AND(OR(ISBLANK(KG$9),KG$9=0)=FALSE,OR(KG$9='2. Protocols'!$C72,KG$9='2. Protocols'!$E72,KG$9='2. Protocols'!$G72)),1,0)*'4. Formulations'!$L72</f>
        <v>0</v>
      </c>
      <c r="KH73" s="27">
        <f>IF(AND(OR(ISBLANK(KH$9),KH$9=0)=FALSE,OR(KH$9='2. Protocols'!$C72,KH$9='2. Protocols'!$E72,KH$9='2. Protocols'!$G72)),1,0)*'4. Formulations'!$L72</f>
        <v>0</v>
      </c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B73" s="27">
        <f>IF(AND(OR(ISBLANK(LB$9),LB$9=0)=FALSE,LB$9=$DL73),1,0)*'4. Formulations'!$M72</f>
        <v>0</v>
      </c>
      <c r="LC73" s="27">
        <f>IF(AND(OR(ISBLANK(LC$9),LC$9=0)=FALSE,LC$9=$DL73),1,0)*'4. Formulations'!$M72</f>
        <v>0</v>
      </c>
      <c r="LD73" s="27">
        <f>IF(AND(OR(ISBLANK(LD$9),LD$9=0)=FALSE,LD$9=$DL73),1,0)*'4. Formulations'!$M72</f>
        <v>0</v>
      </c>
      <c r="LE73" s="27">
        <f>IF(AND(OR(ISBLANK(LE$9),LE$9=0)=FALSE,LE$9=$DL73),1,0)*'4. Formulations'!$M72</f>
        <v>0</v>
      </c>
      <c r="LF73" s="27">
        <f>IF(AND(OR(ISBLANK(LF$9),LF$9=0)=FALSE,LF$9=$DL73),1,0)*'4. Formulations'!$M72</f>
        <v>0</v>
      </c>
      <c r="LG73" s="27">
        <f>IF(AND(OR(ISBLANK(LG$9),LG$9=0)=FALSE,LG$9=$DL73),1,0)*'4. Formulations'!$M72</f>
        <v>0</v>
      </c>
      <c r="LH73" s="27">
        <f>IF(AND(OR(ISBLANK(LH$9),LH$9=0)=FALSE,LH$9=$DL73),1,0)*'4. Formulations'!$M72</f>
        <v>0</v>
      </c>
      <c r="LI73" s="27">
        <f>IF(AND(OR(ISBLANK(LI$9),LI$9=0)=FALSE,LI$9=$DL73),1,0)*'4. Formulations'!$M72</f>
        <v>0</v>
      </c>
      <c r="LJ73" s="27">
        <f>IF(AND(OR(ISBLANK(LJ$9),LJ$9=0)=FALSE,LJ$9=$DL73),1,0)*'4. Formulations'!$M72</f>
        <v>0</v>
      </c>
      <c r="LK73" s="27">
        <f>IF(AND(OR(ISBLANK(LK$9),LK$9=0)=FALSE,LK$9=$DL73),1,0)*'4. Formulations'!$M72</f>
        <v>0</v>
      </c>
      <c r="LL73" s="27">
        <f>IF(AND(OR(ISBLANK(LL$9),LL$9=0)=FALSE,LL$9=$DL73),1,0)*'4. Formulations'!$M72</f>
        <v>0</v>
      </c>
      <c r="LM73" s="27">
        <f>IF(AND(OR(ISBLANK(LM$9),LM$9=0)=FALSE,LM$9=$DL73),1,0)*'4. Formulations'!$M72</f>
        <v>0</v>
      </c>
      <c r="LN73" s="27">
        <f>IF(AND(OR(ISBLANK(LN$9),LN$9=0)=FALSE,LN$9=$DL73),1,0)*'4. Formulations'!$M72</f>
        <v>0</v>
      </c>
      <c r="LO73" s="27">
        <f>IF(AND(OR(ISBLANK(LO$9),LO$9=0)=FALSE,LO$9=$DL73),1,0)*'4. Formulations'!$M72</f>
        <v>0</v>
      </c>
      <c r="LP73" s="27">
        <f>IF(AND(OR(ISBLANK(LP$9),LP$9=0)=FALSE,LP$9=$DL73),1,0)*'4. Formulations'!$M72</f>
        <v>0</v>
      </c>
      <c r="LQ73" s="27">
        <f>IF(AND(OR(ISBLANK(LQ$9),LQ$9=0)=FALSE,LQ$9=$DL73),1,0)*'4. Formulations'!$M72</f>
        <v>0</v>
      </c>
      <c r="LR73" s="27">
        <f>IF(AND(OR(ISBLANK(LR$9),LR$9=0)=FALSE,LR$9=$DL73),1,0)*'4. Formulations'!$M72</f>
        <v>0</v>
      </c>
      <c r="LS73" s="27"/>
      <c r="LT73" s="27"/>
      <c r="LU73" s="27"/>
      <c r="LW73" s="27">
        <f>IF(AND(OR(ISBLANK(LW$9),LW$9=0)=FALSE,SUM($LB73:$LR73)&gt;0,LW$9='2. Protocols'!$G72),1,0)*'4. Formulations'!$M72</f>
        <v>0</v>
      </c>
      <c r="LX73" s="27">
        <f>IF(AND(OR(ISBLANK(LX$9),LX$9=0)=FALSE,SUM($LB73:$LR73)&gt;0,LX$9='2. Protocols'!$G72),1,0)*'4. Formulations'!$M72</f>
        <v>0</v>
      </c>
      <c r="LY73" s="27">
        <f>IF(AND(OR(ISBLANK(LY$9),LY$9=0)=FALSE,SUM($LB73:$LR73)&gt;0,LY$9='2. Protocols'!$G72),1,0)*'4. Formulations'!$M72</f>
        <v>0</v>
      </c>
      <c r="LZ73" s="27">
        <f>IF(AND(OR(ISBLANK(LZ$9),LZ$9=0)=FALSE,SUM($LB73:$LR73)&gt;0,LZ$9='2. Protocols'!$G72),1,0)*'4. Formulations'!$M72</f>
        <v>0</v>
      </c>
      <c r="MA73" s="27">
        <f>IF(AND(OR(ISBLANK(MA$9),MA$9=0)=FALSE,SUM($LB73:$LR73)&gt;0,MA$9='2. Protocols'!$G72),1,0)*'4. Formulations'!$M72</f>
        <v>0</v>
      </c>
      <c r="MB73" s="27">
        <f>IF(AND(OR(ISBLANK(MB$9),MB$9=0)=FALSE,SUM($LB73:$LR73)&gt;0,MB$9='2. Protocols'!$G72),1,0)*'4. Formulations'!$M72</f>
        <v>0</v>
      </c>
      <c r="MC73" s="27">
        <f>IF(AND(OR(ISBLANK(MC$9),MC$9=0)=FALSE,SUM($LB73:$LR73)&gt;0,MC$9='2. Protocols'!$G72),1,0)*'4. Formulations'!$M72</f>
        <v>0</v>
      </c>
      <c r="MD73" s="27">
        <f>IF(AND(OR(ISBLANK(MD$9),MD$9=0)=FALSE,SUM($LB73:$LR73)&gt;0,MD$9='2. Protocols'!$G72),1,0)*'4. Formulations'!$M72</f>
        <v>0</v>
      </c>
      <c r="ME73" s="27">
        <f>IF(AND(OR(ISBLANK(ME$9),ME$9=0)=FALSE,SUM($LB73:$LR73)&gt;0,ME$9='2. Protocols'!$G72),1,0)*'4. Formulations'!$M72</f>
        <v>0</v>
      </c>
      <c r="MF73" s="27">
        <f>IF(AND(OR(ISBLANK(MF$9),MF$9=0)=FALSE,SUM($LB73:$LR73)&gt;0,MF$9='2. Protocols'!$G72),1,0)*'4. Formulations'!$M72</f>
        <v>0</v>
      </c>
      <c r="MG73" s="27">
        <f>IF(AND(OR(ISBLANK(MG$9),MG$9=0)=FALSE,SUM($LB73:$LR73)&gt;0,MG$9='2. Protocols'!$G72),1,0)*'4. Formulations'!$M72</f>
        <v>0</v>
      </c>
      <c r="MH73" s="27">
        <f>IF(AND(OR(ISBLANK(MH$9),MH$9=0)=FALSE,SUM($LB73:$LR73)&gt;0,MH$9='2. Protocols'!$G72),1,0)*'4. Formulations'!$M72</f>
        <v>0</v>
      </c>
      <c r="MI73" s="27">
        <f>IF(AND(OR(ISBLANK(MI$9),MI$9=0)=FALSE,SUM($LB73:$LR73)&gt;0,MI$9='2. Protocols'!$G72),1,0)*'4. Formulations'!$M72</f>
        <v>0</v>
      </c>
      <c r="MJ73" s="27">
        <f>IF(AND(OR(ISBLANK(MJ$9),MJ$9=0)=FALSE,SUM($LB73:$LR73)&gt;0,MJ$9='2. Protocols'!$G72),1,0)*'4. Formulations'!$M72</f>
        <v>0</v>
      </c>
      <c r="MK73" s="27">
        <f>IF(AND(OR(ISBLANK(MK$9),MK$9=0)=FALSE,SUM($LB73:$LR73)&gt;0,MK$9='2. Protocols'!$G72),1,0)*'4. Formulations'!$M72</f>
        <v>0</v>
      </c>
      <c r="ML73" s="27">
        <f>IF(AND(OR(ISBLANK(ML$9),ML$9=0)=FALSE,SUM($LB73:$LR73)&gt;0,ML$9='2. Protocols'!$G72),1,0)*'4. Formulations'!$M72</f>
        <v>0</v>
      </c>
      <c r="MM73" s="27">
        <f>IF(AND(OR(ISBLANK(MM$9),MM$9=0)=FALSE,SUM($LB73:$LR73)&gt;0,MM$9='2. Protocols'!$G72),1,0)*'4. Formulations'!$M72</f>
        <v>0</v>
      </c>
      <c r="MN73" s="27">
        <f>IF(AND(OR(ISBLANK(MN$9),MN$9=0)=FALSE,SUM($LB73:$LR73)&gt;0,MN$9='2. Protocols'!$G72),1,0)*'4. Formulations'!$M72</f>
        <v>0</v>
      </c>
      <c r="MO73" s="27">
        <f>IF(AND(OR(ISBLANK(MO$9),MO$9=0)=FALSE,SUM($LB73:$LR73)&gt;0,MO$9='2. Protocols'!$G72),1,0)*'4. Formulations'!$M72</f>
        <v>0</v>
      </c>
      <c r="MP73" s="27">
        <f>IF(AND(OR(ISBLANK(MP$9),MP$9=0)=FALSE,SUM($LB73:$LR73)&gt;0,MP$9='2. Protocols'!$G72),1,0)*'4. Formulations'!$M72</f>
        <v>0</v>
      </c>
      <c r="MQ73" s="27">
        <f>IF(AND(OR(ISBLANK(MQ$9),MQ$9=0)=FALSE,SUM($LB73:$LR73)&gt;0,MQ$9='2. Protocols'!$G72),1,0)*'4. Formulations'!$M72</f>
        <v>0</v>
      </c>
      <c r="MR73" s="27">
        <f>IF(AND(OR(ISBLANK(MR$9),MR$9=0)=FALSE,SUM($LB73:$LR73)&gt;0,MR$9='2. Protocols'!$G72),1,0)*'4. Formulations'!$M72</f>
        <v>0</v>
      </c>
      <c r="MS73" s="27">
        <f>IF(AND(OR(ISBLANK(MS$9),MS$9=0)=FALSE,SUM($LB73:$LR73)&gt;0,MS$9='2. Protocols'!$G72),1,0)*'4. Formulations'!$M72</f>
        <v>0</v>
      </c>
      <c r="MT73" s="27">
        <f>IF(AND(OR(ISBLANK(MT$9),MT$9=0)=FALSE,SUM($LB73:$LR73)&gt;0,MT$9='2. Protocols'!$G72),1,0)*'4. Formulations'!$M72</f>
        <v>0</v>
      </c>
      <c r="MU73" s="27">
        <f>IF(AND(OR(ISBLANK(MU$9),MU$9=0)=FALSE,SUM($LB73:$LR73)&gt;0,MU$9='2. Protocols'!$G72),1,0)*'4. Formulations'!$M72</f>
        <v>0</v>
      </c>
      <c r="MV73" s="27">
        <f>IF(AND(OR(ISBLANK(MV$9),MV$9=0)=FALSE,SUM($LB73:$LR73)&gt;0,MV$9='2. Protocols'!$G72),1,0)*'4. Formulations'!$M72</f>
        <v>0</v>
      </c>
      <c r="MW73" s="27">
        <f>IF(AND(OR(ISBLANK(MW$9),MW$9=0)=FALSE,SUM($LB73:$LR73)&gt;0,MW$9='2. Protocols'!$G72),1,0)*'4. Formulations'!$M72</f>
        <v>0</v>
      </c>
      <c r="MX73" s="27">
        <f>IF(AND(OR(ISBLANK(MX$9),MX$9=0)=FALSE,SUM($LB73:$LR73)&gt;0,MX$9='2. Protocols'!$G72),1,0)*'4. Formulations'!$M72</f>
        <v>0</v>
      </c>
      <c r="MY73" s="27">
        <f>IF(AND(OR(ISBLANK(MY$9),MY$9=0)=FALSE,SUM($LB73:$LR73)&gt;0,MY$9='2. Protocols'!$G72),1,0)*'4. Formulations'!$M72</f>
        <v>0</v>
      </c>
      <c r="MZ73" s="27">
        <f>IF(AND(OR(ISBLANK(MZ$9),MZ$9=0)=FALSE,SUM($LB73:$LR73)&gt;0,MZ$9='2. Protocols'!$G72),1,0)*'4. Formulations'!$M72</f>
        <v>0</v>
      </c>
      <c r="NA73" s="27">
        <f>IF(AND(OR(ISBLANK(NA$9),NA$9=0)=FALSE,SUM($LB73:$LR73)&gt;0,NA$9='2. Protocols'!$G72),1,0)*'4. Formulations'!$M72</f>
        <v>0</v>
      </c>
      <c r="NB73" s="27">
        <f>IF(AND(OR(ISBLANK(NB$9),NB$9=0)=FALSE,SUM($LB73:$LR73)&gt;0,NB$9='2. Protocols'!$G72),1,0)*'4. Formulations'!$M72</f>
        <v>0</v>
      </c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V73" s="27">
        <f>IF(AND(OR(ISBLANK(NV$9),NV$9=0)=FALSE,NV$9=$DM73),1,0)*'4. Formulations'!$N72</f>
        <v>0</v>
      </c>
      <c r="NW73" s="721">
        <f>IF(AND(OR(ISBLANK(NW$9),NW$9=0)=FALSE,NW$9=$DM73),1,0)*'4. Formulations'!$N72</f>
        <v>0</v>
      </c>
      <c r="NX73" s="27">
        <f>IF(AND(OR(ISBLANK(NX$9),NX$9=0)=FALSE,NX$9=$DM73),1,0)*'4. Formulations'!$N72</f>
        <v>0</v>
      </c>
      <c r="NY73" s="27">
        <f>IF(AND(OR(ISBLANK(NY$9),NY$9=0)=FALSE,NY$9=$DM73),1,0)*'4. Formulations'!$N72</f>
        <v>0</v>
      </c>
      <c r="NZ73" s="27">
        <f>IF(AND(OR(ISBLANK(NZ$9),NZ$9=0)=FALSE,NZ$9=$DM73),1,0)*'4. Formulations'!$N72</f>
        <v>0</v>
      </c>
      <c r="OA73" s="27">
        <f>IF(AND(OR(ISBLANK(OA$9),OA$9=0)=FALSE,OA$9=$DM73),1,0)*'4. Formulations'!$N72</f>
        <v>0</v>
      </c>
      <c r="OB73" s="27">
        <f>IF(AND(OR(ISBLANK(OB$9),OB$9=0)=FALSE,OB$9=$DM73),1,0)*'4. Formulations'!$N72</f>
        <v>0</v>
      </c>
      <c r="OC73" s="27">
        <f>IF(AND(OR(ISBLANK(OC$9),OC$9=0)=FALSE,OC$9=$DM73),1,0)*'4. Formulations'!$N72</f>
        <v>0</v>
      </c>
      <c r="OD73" s="27">
        <f>IF(AND(OR(ISBLANK(OD$9),OD$9=0)=FALSE,OD$9=$DM73),1,0)*'4. Formulations'!$N72</f>
        <v>0</v>
      </c>
      <c r="OE73" s="27">
        <f>IF(AND(OR(ISBLANK(OE$9),OE$9=0)=FALSE,OE$9=$DM73),1,0)*'4. Formulations'!$N72</f>
        <v>0</v>
      </c>
      <c r="OF73" s="27">
        <f>IF(AND(OR(ISBLANK(OF$9),OF$9=0)=FALSE,OF$9=$DM73),1,0)*'4. Formulations'!$N72</f>
        <v>0</v>
      </c>
      <c r="OG73" s="27">
        <f>IF(AND(OR(ISBLANK(OG$9),OG$9=0)=FALSE,OG$9=$DM73),1,0)*'4. Formulations'!$N72</f>
        <v>0</v>
      </c>
      <c r="OH73" s="27">
        <f>IF(AND(OR(ISBLANK(OH$9),OH$9=0)=FALSE,OH$9=$DM73),1,0)*'4. Formulations'!$N72</f>
        <v>0</v>
      </c>
      <c r="OI73" s="27">
        <f>IF(AND(OR(ISBLANK(OI$9),OI$9=0)=FALSE,OI$9=$DM73),1,0)*'4. Formulations'!$N72</f>
        <v>0</v>
      </c>
      <c r="OJ73" s="27">
        <f>IF(AND(OR(ISBLANK(OJ$9),OJ$9=0)=FALSE,OJ$9=$DM73),1,0)*'4. Formulations'!$N72</f>
        <v>0</v>
      </c>
      <c r="OK73" s="27">
        <f>IF(AND(OR(ISBLANK(OK$9),OK$9=0)=FALSE,OK$9=$DM73),1,0)*'4. Formulations'!$N72</f>
        <v>0</v>
      </c>
      <c r="OL73" s="27">
        <f>IF(AND(OR(ISBLANK(OL$9),OL$9=0)=FALSE,OL$9=$DM73),1,0)*'4. Formulations'!$N72</f>
        <v>0</v>
      </c>
      <c r="OM73" s="27"/>
      <c r="ON73" s="27"/>
      <c r="OO73" s="27"/>
      <c r="OQ73" s="27">
        <f>IF(AND(OR(ISBLANK(OQ$9),OQ$9=0)=FALSE,OR(OQ$9='2. Protocols'!$C72,OQ$9='2. Protocols'!$E72,OQ$9='2. Protocols'!$G72)),1,0)*'4. Formulations'!$O72</f>
        <v>0</v>
      </c>
      <c r="OR73" s="27">
        <f>IF(AND(OR(ISBLANK(OR$9),OR$9=0)=FALSE,OR(OR$9='2. Protocols'!$C72,OR$9='2. Protocols'!$E72,OR$9='2. Protocols'!$G72)),1,0)*'4. Formulations'!$O72</f>
        <v>0</v>
      </c>
      <c r="OS73" s="27">
        <f>IF(AND(OR(ISBLANK(OS$9),OS$9=0)=FALSE,OR(OS$9='2. Protocols'!$C72,OS$9='2. Protocols'!$E72,OS$9='2. Protocols'!$G72)),1,0)*'4. Formulations'!$O72</f>
        <v>0</v>
      </c>
      <c r="OT73" s="27">
        <f>IF(AND(OR(ISBLANK(OT$9),OT$9=0)=FALSE,OR(OT$9='2. Protocols'!$C72,OT$9='2. Protocols'!$E72,OT$9='2. Protocols'!$G72)),1,0)*'4. Formulations'!$O72</f>
        <v>0</v>
      </c>
      <c r="OU73" s="27">
        <f>IF(AND(OR(ISBLANK(OU$9),OU$9=0)=FALSE,OR(OU$9='2. Protocols'!$C72,OU$9='2. Protocols'!$E72,OU$9='2. Protocols'!$G72)),1,0)*'4. Formulations'!$O72</f>
        <v>0</v>
      </c>
      <c r="OV73" s="27">
        <f>IF(AND(OR(ISBLANK(OV$9),OV$9=0)=FALSE,OR(OV$9='2. Protocols'!$C72,OV$9='2. Protocols'!$E72,OV$9='2. Protocols'!$G72)),1,0)*'4. Formulations'!$O72</f>
        <v>0</v>
      </c>
      <c r="OW73" s="27">
        <f>IF(AND(OR(ISBLANK(OW$9),OW$9=0)=FALSE,OR(OW$9='2. Protocols'!$C72,OW$9='2. Protocols'!$E72,OW$9='2. Protocols'!$G72)),1,0)*'4. Formulations'!$O72</f>
        <v>0</v>
      </c>
      <c r="OX73" s="27">
        <f>IF(AND(OR(ISBLANK(OX$9),OX$9=0)=FALSE,OR(OX$9='2. Protocols'!$C72,OX$9='2. Protocols'!$E72,OX$9='2. Protocols'!$G72)),1,0)*'4. Formulations'!$O72</f>
        <v>0</v>
      </c>
      <c r="OY73" s="27">
        <f>IF(AND(OR(ISBLANK(OY$9),OY$9=0)=FALSE,OR(OY$9='2. Protocols'!$C72,OY$9='2. Protocols'!$E72,OY$9='2. Protocols'!$G72)),1,0)*'4. Formulations'!$O72</f>
        <v>0</v>
      </c>
      <c r="OZ73" s="27">
        <f>IF(AND(OR(ISBLANK(OZ$9),OZ$9=0)=FALSE,OR(OZ$9='2. Protocols'!$C72,OZ$9='2. Protocols'!$E72,OZ$9='2. Protocols'!$G72)),1,0)*'4. Formulations'!$O72</f>
        <v>0</v>
      </c>
      <c r="PA73" s="27">
        <f>IF(AND(OR(ISBLANK(PA$9),PA$9=0)=FALSE,OR(PA$9='2. Protocols'!$C72,PA$9='2. Protocols'!$E72,PA$9='2. Protocols'!$G72)),1,0)*'4. Formulations'!$O72</f>
        <v>0</v>
      </c>
      <c r="PB73" s="27">
        <f>IF(AND(OR(ISBLANK(PB$9),PB$9=0)=FALSE,OR(PB$9='2. Protocols'!$C72,PB$9='2. Protocols'!$E72,PB$9='2. Protocols'!$G72)),1,0)*'4. Formulations'!$O72</f>
        <v>0</v>
      </c>
      <c r="PC73" s="27">
        <f>IF(AND(OR(ISBLANK(PC$9),PC$9=0)=FALSE,OR(PC$9='2. Protocols'!$C72,PC$9='2. Protocols'!$E72,PC$9='2. Protocols'!$G72)),1,0)*'4. Formulations'!$O72</f>
        <v>0</v>
      </c>
      <c r="PD73" s="27">
        <f>IF(AND(OR(ISBLANK(PD$9),PD$9=0)=FALSE,OR(PD$9='2. Protocols'!$C72,PD$9='2. Protocols'!$E72,PD$9='2. Protocols'!$G72)),1,0)*'4. Formulations'!$O72</f>
        <v>0</v>
      </c>
      <c r="PE73" s="27">
        <f>IF(AND(OR(ISBLANK(PE$9),PE$9=0)=FALSE,OR(PE$9='2. Protocols'!$C72,PE$9='2. Protocols'!$E72,PE$9='2. Protocols'!$G72)),1,0)*'4. Formulations'!$O72</f>
        <v>0</v>
      </c>
      <c r="PF73" s="27">
        <f>IF(AND(OR(ISBLANK(PF$9),PF$9=0)=FALSE,OR(PF$9='2. Protocols'!$C72,PF$9='2. Protocols'!$E72,PF$9='2. Protocols'!$G72)),1,0)*'4. Formulations'!$O72</f>
        <v>0</v>
      </c>
      <c r="PG73" s="27">
        <f>IF(AND(OR(ISBLANK(PG$9),PG$9=0)=FALSE,OR(PG$9='2. Protocols'!$C72,PG$9='2. Protocols'!$E72,PG$9='2. Protocols'!$G72)),1,0)*'4. Formulations'!$O72</f>
        <v>0</v>
      </c>
      <c r="PH73" s="27">
        <f>IF(AND(OR(ISBLANK(PH$9),PH$9=0)=FALSE,OR(PH$9='2. Protocols'!$C72,PH$9='2. Protocols'!$E72,PH$9='2. Protocols'!$G72)),1,0)*'4. Formulations'!$O72</f>
        <v>0</v>
      </c>
      <c r="PI73" s="27">
        <f>IF(AND(OR(ISBLANK(PI$9),PI$9=0)=FALSE,OR(PI$9='2. Protocols'!$C72,PI$9='2. Protocols'!$E72,PI$9='2. Protocols'!$G72)),1,0)*'4. Formulations'!$O72</f>
        <v>0</v>
      </c>
      <c r="PJ73" s="27">
        <f>IF(AND(OR(ISBLANK(PJ$9),PJ$9=0)=FALSE,OR(PJ$9='2. Protocols'!$C72,PJ$9='2. Protocols'!$E72,PJ$9='2. Protocols'!$G72)),1,0)*'4. Formulations'!$O72</f>
        <v>0</v>
      </c>
      <c r="PK73" s="27">
        <f>IF(AND(OR(ISBLANK(PK$9),PK$9=0)=FALSE,OR(PK$9='2. Protocols'!$C72,PK$9='2. Protocols'!$E72,PK$9='2. Protocols'!$G72)),1,0)*'4. Formulations'!$O72</f>
        <v>0</v>
      </c>
      <c r="PL73" s="27">
        <f>IF(AND(OR(ISBLANK(PL$9),PL$9=0)=FALSE,OR(PL$9='2. Protocols'!$C72,PL$9='2. Protocols'!$E72,PL$9='2. Protocols'!$G72)),1,0)*'4. Formulations'!$O72</f>
        <v>0</v>
      </c>
      <c r="PM73" s="27">
        <f>IF(AND(OR(ISBLANK(PM$9),PM$9=0)=FALSE,OR(PM$9='2. Protocols'!$C72,PM$9='2. Protocols'!$E72,PM$9='2. Protocols'!$G72)),1,0)*'4. Formulations'!$O72</f>
        <v>0</v>
      </c>
      <c r="PN73" s="27">
        <f>IF(AND(OR(ISBLANK(PN$9),PN$9=0)=FALSE,OR(PN$9='2. Protocols'!$C72,PN$9='2. Protocols'!$E72,PN$9='2. Protocols'!$G72)),1,0)*'4. Formulations'!$O72</f>
        <v>0</v>
      </c>
      <c r="PO73" s="27">
        <f>IF(AND(OR(ISBLANK(PO$9),PO$9=0)=FALSE,OR(PO$9='2. Protocols'!$C72,PO$9='2. Protocols'!$E72,PO$9='2. Protocols'!$G72)),1,0)*'4. Formulations'!$O72</f>
        <v>0</v>
      </c>
      <c r="PP73" s="27">
        <f>IF(AND(OR(ISBLANK(PP$9),PP$9=0)=FALSE,OR(PP$9='2. Protocols'!$C72,PP$9='2. Protocols'!$E72,PP$9='2. Protocols'!$G72)),1,0)*'4. Formulations'!$O72</f>
        <v>0</v>
      </c>
      <c r="PQ73" s="27">
        <f>IF(AND(OR(ISBLANK(PQ$9),PQ$9=0)=FALSE,OR(PQ$9='2. Protocols'!$C72,PQ$9='2. Protocols'!$E72,PQ$9='2. Protocols'!$G72)),1,0)*'4. Formulations'!$O72</f>
        <v>0</v>
      </c>
      <c r="PR73" s="27">
        <f>IF(AND(OR(ISBLANK(PR$9),PR$9=0)=FALSE,OR(PR$9='2. Protocols'!$C72,PR$9='2. Protocols'!$E72,PR$9='2. Protocols'!$G72)),1,0)*'4. Formulations'!$O72</f>
        <v>0</v>
      </c>
      <c r="PS73" s="27">
        <f>IF(AND(OR(ISBLANK(PS$9),PS$9=0)=FALSE,OR(PS$9='2. Protocols'!$C72,PS$9='2. Protocols'!$E72,PS$9='2. Protocols'!$G72)),1,0)*'4. Formulations'!$O72</f>
        <v>0</v>
      </c>
      <c r="PT73" s="27">
        <f>IF(AND(OR(ISBLANK(PT$9),PT$9=0)=FALSE,OR(PT$9='2. Protocols'!$C72,PT$9='2. Protocols'!$E72,PT$9='2. Protocols'!$G72)),1,0)*'4. Formulations'!$O72</f>
        <v>0</v>
      </c>
      <c r="PU73" s="27">
        <f>IF(AND(OR(ISBLANK(PU$9),PU$9=0)=FALSE,OR(PU$9='2. Protocols'!$C72,PU$9='2. Protocols'!$E72,PU$9='2. Protocols'!$G72)),1,0)*'4. Formulations'!$O72</f>
        <v>0</v>
      </c>
      <c r="PV73" s="27">
        <f>IF(AND(OR(ISBLANK(PV$9),PV$9=0)=FALSE,OR(PV$9='2. Protocols'!$C72,PV$9='2. Protocols'!$E72,PV$9='2. Protocols'!$G72)),1,0)*'4. Formulations'!$O72</f>
        <v>0</v>
      </c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P73" s="27">
        <f>IF(AND(OR(ISBLANK(QP$9),QP$9=0)=FALSE,QP$9=$DL73),1,0)*'4. Formulations'!$P72</f>
        <v>0</v>
      </c>
      <c r="QQ73" s="27">
        <f>IF(AND(OR(ISBLANK(QQ$9),QQ$9=0)=FALSE,QQ$9=$DL73),1,0)*'4. Formulations'!$P72</f>
        <v>0</v>
      </c>
      <c r="QR73" s="27">
        <f>IF(AND(OR(ISBLANK(QR$9),QR$9=0)=FALSE,QR$9=$DL73),1,0)*'4. Formulations'!$P72</f>
        <v>0</v>
      </c>
      <c r="QS73" s="27">
        <f>IF(AND(OR(ISBLANK(QS$9),QS$9=0)=FALSE,QS$9=$DL73),1,0)*'4. Formulations'!$P72</f>
        <v>0</v>
      </c>
      <c r="QT73" s="27">
        <f>IF(AND(OR(ISBLANK(QT$9),QT$9=0)=FALSE,QT$9=$DL73),1,0)*'4. Formulations'!$P72</f>
        <v>0</v>
      </c>
      <c r="QU73" s="27">
        <f>IF(AND(OR(ISBLANK(QU$9),QU$9=0)=FALSE,QU$9=$DL73),1,0)*'4. Formulations'!$P72</f>
        <v>0</v>
      </c>
      <c r="QV73" s="27">
        <f>IF(AND(OR(ISBLANK(QV$9),QV$9=0)=FALSE,QV$9=$DL73),1,0)*'4. Formulations'!$P72</f>
        <v>0</v>
      </c>
      <c r="QW73" s="27">
        <f>IF(AND(OR(ISBLANK(QW$9),QW$9=0)=FALSE,QW$9=$DL73),1,0)*'4. Formulations'!$P72</f>
        <v>0</v>
      </c>
      <c r="QX73" s="27">
        <f>IF(AND(OR(ISBLANK(QX$9),QX$9=0)=FALSE,QX$9=$DL73),1,0)*'4. Formulations'!$P72</f>
        <v>0</v>
      </c>
      <c r="QY73" s="27">
        <f>IF(AND(OR(ISBLANK(QY$9),QY$9=0)=FALSE,QY$9=$DL73),1,0)*'4. Formulations'!$P72</f>
        <v>0</v>
      </c>
      <c r="QZ73" s="27">
        <f>IF(AND(OR(ISBLANK(QZ$9),QZ$9=0)=FALSE,QZ$9=$DL73),1,0)*'4. Formulations'!$P72</f>
        <v>0</v>
      </c>
      <c r="RA73" s="27">
        <f>IF(AND(OR(ISBLANK(RA$9),RA$9=0)=FALSE,RA$9=$DL73),1,0)*'4. Formulations'!$P72</f>
        <v>0</v>
      </c>
      <c r="RB73" s="27">
        <f>IF(AND(OR(ISBLANK(RB$9),RB$9=0)=FALSE,RB$9=$DL73),1,0)*'4. Formulations'!$P72</f>
        <v>0</v>
      </c>
      <c r="RC73" s="27">
        <f>IF(AND(OR(ISBLANK(RC$9),RC$9=0)=FALSE,RC$9=$DL73),1,0)*'4. Formulations'!$P72</f>
        <v>0</v>
      </c>
      <c r="RD73" s="27">
        <f>IF(AND(OR(ISBLANK(RD$9),RD$9=0)=FALSE,RD$9=$DL73),1,0)*'4. Formulations'!$P72</f>
        <v>0</v>
      </c>
      <c r="RE73" s="27">
        <f>IF(AND(OR(ISBLANK(RE$9),RE$9=0)=FALSE,RE$9=$DL73),1,0)*'4. Formulations'!$P72</f>
        <v>0</v>
      </c>
      <c r="RF73" s="27">
        <f>IF(AND(OR(ISBLANK(RF$9),RF$9=0)=FALSE,RF$9=$DL73),1,0)*'4. Formulations'!$P72</f>
        <v>0</v>
      </c>
      <c r="RG73" s="27"/>
      <c r="RH73" s="27"/>
      <c r="RI73" s="27"/>
      <c r="RK73" s="27">
        <f>IF(AND(OR(ISBLANK(RK$9),RK$9=0)=FALSE,SUM($QP73:$RF73)&gt;0,RK$9='2. Protocols'!$G72),1,0)*'4. Formulations'!$P72</f>
        <v>0</v>
      </c>
      <c r="RL73" s="27">
        <f>IF(AND(OR(ISBLANK(RL$9),RL$9=0)=FALSE,SUM($QP73:$RF73)&gt;0,RL$9='2. Protocols'!$G72),1,0)*'4. Formulations'!$P72</f>
        <v>0</v>
      </c>
      <c r="RM73" s="27">
        <f>IF(AND(OR(ISBLANK(RM$9),RM$9=0)=FALSE,SUM($QP73:$RF73)&gt;0,RM$9='2. Protocols'!$G72),1,0)*'4. Formulations'!$P72</f>
        <v>0</v>
      </c>
      <c r="RN73" s="27">
        <f>IF(AND(OR(ISBLANK(RN$9),RN$9=0)=FALSE,SUM($QP73:$RF73)&gt;0,RN$9='2. Protocols'!$G72),1,0)*'4. Formulations'!$P72</f>
        <v>0</v>
      </c>
      <c r="RO73" s="27">
        <f>IF(AND(OR(ISBLANK(RO$9),RO$9=0)=FALSE,SUM($QP73:$RF73)&gt;0,RO$9='2. Protocols'!$G72),1,0)*'4. Formulations'!$P72</f>
        <v>0</v>
      </c>
      <c r="RP73" s="27">
        <f>IF(AND(OR(ISBLANK(RP$9),RP$9=0)=FALSE,SUM($QP73:$RF73)&gt;0,RP$9='2. Protocols'!$G72),1,0)*'4. Formulations'!$P72</f>
        <v>0</v>
      </c>
      <c r="RQ73" s="27">
        <f>IF(AND(OR(ISBLANK(RQ$9),RQ$9=0)=FALSE,SUM($QP73:$RF73)&gt;0,RQ$9='2. Protocols'!$G72),1,0)*'4. Formulations'!$P72</f>
        <v>0</v>
      </c>
      <c r="RR73" s="27">
        <f>IF(AND(OR(ISBLANK(RR$9),RR$9=0)=FALSE,SUM($QP73:$RF73)&gt;0,RR$9='2. Protocols'!$G72),1,0)*'4. Formulations'!$P72</f>
        <v>0</v>
      </c>
      <c r="RS73" s="27">
        <f>IF(AND(OR(ISBLANK(RS$9),RS$9=0)=FALSE,SUM($QP73:$RF73)&gt;0,RS$9='2. Protocols'!$G72),1,0)*'4. Formulations'!$P72</f>
        <v>0</v>
      </c>
      <c r="RT73" s="27">
        <f>IF(AND(OR(ISBLANK(RT$9),RT$9=0)=FALSE,SUM($QP73:$RF73)&gt;0,RT$9='2. Protocols'!$G72),1,0)*'4. Formulations'!$P72</f>
        <v>0</v>
      </c>
      <c r="RU73" s="27">
        <f>IF(AND(OR(ISBLANK(RU$9),RU$9=0)=FALSE,SUM($QP73:$RF73)&gt;0,RU$9='2. Protocols'!$G72),1,0)*'4. Formulations'!$P72</f>
        <v>0</v>
      </c>
      <c r="RV73" s="27">
        <f>IF(AND(OR(ISBLANK(RV$9),RV$9=0)=FALSE,SUM($QP73:$RF73)&gt;0,RV$9='2. Protocols'!$G72),1,0)*'4. Formulations'!$P72</f>
        <v>0</v>
      </c>
      <c r="RW73" s="27">
        <f>IF(AND(OR(ISBLANK(RW$9),RW$9=0)=FALSE,SUM($QP73:$RF73)&gt;0,RW$9='2. Protocols'!$G72),1,0)*'4. Formulations'!$P72</f>
        <v>0</v>
      </c>
      <c r="RX73" s="27">
        <f>IF(AND(OR(ISBLANK(RX$9),RX$9=0)=FALSE,SUM($QP73:$RF73)&gt;0,RX$9='2. Protocols'!$G72),1,0)*'4. Formulations'!$P72</f>
        <v>0</v>
      </c>
      <c r="RY73" s="27">
        <f>IF(AND(OR(ISBLANK(RY$9),RY$9=0)=FALSE,SUM($QP73:$RF73)&gt;0,RY$9='2. Protocols'!$G72),1,0)*'4. Formulations'!$P72</f>
        <v>0</v>
      </c>
      <c r="RZ73" s="27">
        <f>IF(AND(OR(ISBLANK(RZ$9),RZ$9=0)=FALSE,SUM($QP73:$RF73)&gt;0,RZ$9='2. Protocols'!$G72),1,0)*'4. Formulations'!$P72</f>
        <v>0</v>
      </c>
      <c r="SA73" s="27">
        <f>IF(AND(OR(ISBLANK(SA$9),SA$9=0)=FALSE,SUM($QP73:$RF73)&gt;0,SA$9='2. Protocols'!$G72),1,0)*'4. Formulations'!$P72</f>
        <v>0</v>
      </c>
      <c r="SB73" s="27">
        <f>IF(AND(OR(ISBLANK(SB$9),SB$9=0)=FALSE,SUM($QP73:$RF73)&gt;0,SB$9='2. Protocols'!$G72),1,0)*'4. Formulations'!$P72</f>
        <v>0</v>
      </c>
      <c r="SC73" s="27">
        <f>IF(AND(OR(ISBLANK(SC$9),SC$9=0)=FALSE,SUM($QP73:$RF73)&gt;0,SC$9='2. Protocols'!$G72),1,0)*'4. Formulations'!$P72</f>
        <v>0</v>
      </c>
      <c r="SD73" s="27">
        <f>IF(AND(OR(ISBLANK(SD$9),SD$9=0)=FALSE,SUM($QP73:$RF73)&gt;0,SD$9='2. Protocols'!$G72),1,0)*'4. Formulations'!$P72</f>
        <v>0</v>
      </c>
      <c r="SE73" s="27">
        <f>IF(AND(OR(ISBLANK(SE$9),SE$9=0)=FALSE,SUM($QP73:$RF73)&gt;0,SE$9='2. Protocols'!$G72),1,0)*'4. Formulations'!$P72</f>
        <v>0</v>
      </c>
      <c r="SF73" s="27">
        <f>IF(AND(OR(ISBLANK(SF$9),SF$9=0)=FALSE,SUM($QP73:$RF73)&gt;0,SF$9='2. Protocols'!$G72),1,0)*'4. Formulations'!$P72</f>
        <v>0</v>
      </c>
      <c r="SG73" s="27">
        <f>IF(AND(OR(ISBLANK(SG$9),SG$9=0)=FALSE,SUM($QP73:$RF73)&gt;0,SG$9='2. Protocols'!$G72),1,0)*'4. Formulations'!$P72</f>
        <v>0</v>
      </c>
      <c r="SH73" s="27">
        <f>IF(AND(OR(ISBLANK(SH$9),SH$9=0)=FALSE,SUM($QP73:$RF73)&gt;0,SH$9='2. Protocols'!$G72),1,0)*'4. Formulations'!$P72</f>
        <v>0</v>
      </c>
      <c r="SI73" s="27">
        <f>IF(AND(OR(ISBLANK(SI$9),SI$9=0)=FALSE,SUM($QP73:$RF73)&gt;0,SI$9='2. Protocols'!$G72),1,0)*'4. Formulations'!$P72</f>
        <v>0</v>
      </c>
      <c r="SJ73" s="27">
        <f>IF(AND(OR(ISBLANK(SJ$9),SJ$9=0)=FALSE,SUM($QP73:$RF73)&gt;0,SJ$9='2. Protocols'!$G72),1,0)*'4. Formulations'!$P72</f>
        <v>0</v>
      </c>
      <c r="SK73" s="27">
        <f>IF(AND(OR(ISBLANK(SK$9),SK$9=0)=FALSE,SUM($QP73:$RF73)&gt;0,SK$9='2. Protocols'!$G72),1,0)*'4. Formulations'!$P72</f>
        <v>0</v>
      </c>
      <c r="SL73" s="27">
        <f>IF(AND(OR(ISBLANK(SL$9),SL$9=0)=FALSE,SUM($QP73:$RF73)&gt;0,SL$9='2. Protocols'!$G72),1,0)*'4. Formulations'!$P72</f>
        <v>0</v>
      </c>
      <c r="SM73" s="27">
        <f>IF(AND(OR(ISBLANK(SM$9),SM$9=0)=FALSE,SUM($QP73:$RF73)&gt;0,SM$9='2. Protocols'!$G72),1,0)*'4. Formulations'!$P72</f>
        <v>0</v>
      </c>
      <c r="SN73" s="27">
        <f>IF(AND(OR(ISBLANK(SN$9),SN$9=0)=FALSE,SUM($QP73:$RF73)&gt;0,SN$9='2. Protocols'!$G72),1,0)*'4. Formulations'!$P72</f>
        <v>0</v>
      </c>
      <c r="SO73" s="27">
        <f>IF(AND(OR(ISBLANK(SO$9),SO$9=0)=FALSE,SUM($QP73:$RF73)&gt;0,SO$9='2. Protocols'!$G72),1,0)*'4. Formulations'!$P72</f>
        <v>0</v>
      </c>
      <c r="SP73" s="27">
        <f>IF(AND(OR(ISBLANK(SP$9),SP$9=0)=FALSE,SUM($QP73:$RF73)&gt;0,SP$9='2. Protocols'!$G72),1,0)*'4. Formulations'!$P72</f>
        <v>0</v>
      </c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J73" s="27">
        <f>IF(AND(OR(ISBLANK(TJ$9),TJ$9=0)=FALSE,TJ$9=$DM73),1,0)*'4. Formulations'!$Q72</f>
        <v>0</v>
      </c>
      <c r="TK73" s="27">
        <f>IF(AND(OR(ISBLANK(TK$9),TK$9=0)=FALSE,TK$9=$DM73),1,0)*'4. Formulations'!$Q72</f>
        <v>0</v>
      </c>
      <c r="TL73" s="27">
        <f>IF(AND(OR(ISBLANK(TL$9),TL$9=0)=FALSE,TL$9=$DM73),1,0)*'4. Formulations'!$Q72</f>
        <v>0</v>
      </c>
      <c r="TM73" s="27">
        <f>IF(AND(OR(ISBLANK(TM$9),TM$9=0)=FALSE,TM$9=$DM73),1,0)*'4. Formulations'!$Q72</f>
        <v>0</v>
      </c>
      <c r="TN73" s="27">
        <f>IF(AND(OR(ISBLANK(TN$9),TN$9=0)=FALSE,TN$9=$DM73),1,0)*'4. Formulations'!$Q72</f>
        <v>0</v>
      </c>
      <c r="TO73" s="27">
        <f>IF(AND(OR(ISBLANK(TO$9),TO$9=0)=FALSE,TO$9=$DM73),1,0)*'4. Formulations'!$Q72</f>
        <v>0</v>
      </c>
      <c r="TP73" s="27">
        <f>IF(AND(OR(ISBLANK(TP$9),TP$9=0)=FALSE,TP$9=$DM73),1,0)*'4. Formulations'!$Q72</f>
        <v>0</v>
      </c>
      <c r="TQ73" s="27">
        <f>IF(AND(OR(ISBLANK(TQ$9),TQ$9=0)=FALSE,TQ$9=$DM73),1,0)*'4. Formulations'!$Q72</f>
        <v>0</v>
      </c>
      <c r="TR73" s="27">
        <f>IF(AND(OR(ISBLANK(TR$9),TR$9=0)=FALSE,TR$9=$DM73),1,0)*'4. Formulations'!$Q72</f>
        <v>0</v>
      </c>
      <c r="TS73" s="27">
        <f>IF(AND(OR(ISBLANK(TS$9),TS$9=0)=FALSE,TS$9=$DM73),1,0)*'4. Formulations'!$Q72</f>
        <v>0</v>
      </c>
      <c r="TT73" s="27">
        <f>IF(AND(OR(ISBLANK(TT$9),TT$9=0)=FALSE,TT$9=$DM73),1,0)*'4. Formulations'!$Q72</f>
        <v>0</v>
      </c>
      <c r="TU73" s="27">
        <f>IF(AND(OR(ISBLANK(TU$9),TU$9=0)=FALSE,TU$9=$DM73),1,0)*'4. Formulations'!$Q72</f>
        <v>0</v>
      </c>
      <c r="TV73" s="27">
        <f>IF(AND(OR(ISBLANK(TV$9),TV$9=0)=FALSE,TV$9=$DM73),1,0)*'4. Formulations'!$Q72</f>
        <v>0</v>
      </c>
      <c r="TW73" s="27">
        <f>IF(AND(OR(ISBLANK(TW$9),TW$9=0)=FALSE,TW$9=$DM73),1,0)*'4. Formulations'!$Q72</f>
        <v>0</v>
      </c>
      <c r="TX73" s="27">
        <f>IF(AND(OR(ISBLANK(TX$9),TX$9=0)=FALSE,TX$9=$DM73),1,0)*'4. Formulations'!$Q72</f>
        <v>0</v>
      </c>
      <c r="TY73" s="27">
        <f>IF(AND(OR(ISBLANK(TY$9),TY$9=0)=FALSE,TY$9=$DM73),1,0)*'4. Formulations'!$Q72</f>
        <v>0</v>
      </c>
      <c r="TZ73" s="27">
        <f>IF(AND(OR(ISBLANK(TZ$9),TZ$9=0)=FALSE,TZ$9=$DM73),1,0)*'4. Formulations'!$Q72</f>
        <v>0</v>
      </c>
      <c r="UA73" s="27"/>
      <c r="UB73" s="27"/>
      <c r="UC73" s="27"/>
    </row>
    <row r="74" spans="2:549" x14ac:dyDescent="0.3">
      <c r="B74" s="2"/>
      <c r="C74" s="76" t="s">
        <v>20</v>
      </c>
      <c r="D74" s="13"/>
      <c r="E74" s="14"/>
      <c r="G74" s="80">
        <f t="shared" ref="G74:AL74" si="104">SUM(G44:G73)</f>
        <v>0</v>
      </c>
      <c r="H74" s="80" t="e">
        <f t="shared" si="104"/>
        <v>#VALUE!</v>
      </c>
      <c r="I74" s="80" t="e">
        <f t="shared" si="104"/>
        <v>#VALUE!</v>
      </c>
      <c r="J74" s="80" t="e">
        <f t="shared" si="104"/>
        <v>#VALUE!</v>
      </c>
      <c r="K74" s="80" t="e">
        <f t="shared" si="104"/>
        <v>#VALUE!</v>
      </c>
      <c r="L74" s="80" t="e">
        <f t="shared" si="104"/>
        <v>#VALUE!</v>
      </c>
      <c r="M74" s="80" t="e">
        <f t="shared" si="104"/>
        <v>#VALUE!</v>
      </c>
      <c r="N74" s="80" t="e">
        <f t="shared" si="104"/>
        <v>#VALUE!</v>
      </c>
      <c r="O74" s="80" t="e">
        <f t="shared" si="104"/>
        <v>#VALUE!</v>
      </c>
      <c r="P74" s="80" t="e">
        <f t="shared" si="104"/>
        <v>#VALUE!</v>
      </c>
      <c r="Q74" s="80" t="e">
        <f t="shared" si="104"/>
        <v>#VALUE!</v>
      </c>
      <c r="R74" s="80" t="e">
        <f t="shared" si="104"/>
        <v>#VALUE!</v>
      </c>
      <c r="S74" s="80" t="e">
        <f t="shared" si="104"/>
        <v>#VALUE!</v>
      </c>
      <c r="T74" s="80" t="e">
        <f t="shared" si="104"/>
        <v>#VALUE!</v>
      </c>
      <c r="U74" s="80" t="e">
        <f t="shared" si="104"/>
        <v>#VALUE!</v>
      </c>
      <c r="V74" s="80" t="e">
        <f t="shared" si="104"/>
        <v>#VALUE!</v>
      </c>
      <c r="W74" s="80" t="e">
        <f t="shared" si="104"/>
        <v>#VALUE!</v>
      </c>
      <c r="X74" s="80" t="e">
        <f t="shared" si="104"/>
        <v>#VALUE!</v>
      </c>
      <c r="Y74" s="80" t="e">
        <f t="shared" si="104"/>
        <v>#VALUE!</v>
      </c>
      <c r="Z74" s="80" t="e">
        <f t="shared" si="104"/>
        <v>#VALUE!</v>
      </c>
      <c r="AA74" s="80" t="e">
        <f t="shared" si="104"/>
        <v>#VALUE!</v>
      </c>
      <c r="AB74" s="80" t="e">
        <f t="shared" si="104"/>
        <v>#VALUE!</v>
      </c>
      <c r="AC74" s="80" t="e">
        <f t="shared" si="104"/>
        <v>#VALUE!</v>
      </c>
      <c r="AD74" s="80" t="e">
        <f t="shared" si="104"/>
        <v>#VALUE!</v>
      </c>
      <c r="AE74" s="80" t="e">
        <f t="shared" si="104"/>
        <v>#VALUE!</v>
      </c>
      <c r="AF74" s="80" t="e">
        <f t="shared" si="104"/>
        <v>#VALUE!</v>
      </c>
      <c r="AG74" s="80" t="e">
        <f t="shared" si="104"/>
        <v>#VALUE!</v>
      </c>
      <c r="AH74" s="80" t="e">
        <f t="shared" si="104"/>
        <v>#VALUE!</v>
      </c>
      <c r="AI74" s="80" t="e">
        <f t="shared" si="104"/>
        <v>#VALUE!</v>
      </c>
      <c r="AJ74" s="80" t="e">
        <f t="shared" si="104"/>
        <v>#VALUE!</v>
      </c>
      <c r="AK74" s="80" t="e">
        <f t="shared" si="104"/>
        <v>#VALUE!</v>
      </c>
      <c r="AL74" s="80" t="e">
        <f t="shared" si="104"/>
        <v>#VALUE!</v>
      </c>
      <c r="AM74" s="80" t="e">
        <f>SUM(AM44:AM73)</f>
        <v>#VALUE!</v>
      </c>
      <c r="AN74" s="80" t="e">
        <f>SUM(AN44:AN73)</f>
        <v>#VALUE!</v>
      </c>
      <c r="AO74" s="80" t="e">
        <f>SUM(AO44:AO73)</f>
        <v>#VALUE!</v>
      </c>
      <c r="AP74" s="80" t="e">
        <f>SUM(AP44:AP73)</f>
        <v>#VALUE!</v>
      </c>
      <c r="AQ74" s="80" t="e">
        <f>SUM(AQ44:AQ73)</f>
        <v>#VALUE!</v>
      </c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</row>
    <row r="75" spans="2:549" x14ac:dyDescent="0.3">
      <c r="B75" s="2"/>
      <c r="C75" s="77" t="s">
        <v>78</v>
      </c>
      <c r="D75" s="6"/>
      <c r="E75" s="6"/>
      <c r="G75" s="16" t="e">
        <f t="shared" ref="G75:AQ75" si="105">G74/SUM(G$40,G$74,G$108)</f>
        <v>#VALUE!</v>
      </c>
      <c r="H75" s="16" t="e">
        <f t="shared" si="105"/>
        <v>#VALUE!</v>
      </c>
      <c r="I75" s="16" t="e">
        <f t="shared" si="105"/>
        <v>#VALUE!</v>
      </c>
      <c r="J75" s="16" t="e">
        <f t="shared" si="105"/>
        <v>#VALUE!</v>
      </c>
      <c r="K75" s="16" t="e">
        <f t="shared" si="105"/>
        <v>#VALUE!</v>
      </c>
      <c r="L75" s="16" t="e">
        <f t="shared" si="105"/>
        <v>#VALUE!</v>
      </c>
      <c r="M75" s="16" t="e">
        <f t="shared" si="105"/>
        <v>#VALUE!</v>
      </c>
      <c r="N75" s="16" t="e">
        <f t="shared" si="105"/>
        <v>#VALUE!</v>
      </c>
      <c r="O75" s="16" t="e">
        <f t="shared" si="105"/>
        <v>#VALUE!</v>
      </c>
      <c r="P75" s="16" t="e">
        <f t="shared" si="105"/>
        <v>#VALUE!</v>
      </c>
      <c r="Q75" s="16" t="e">
        <f t="shared" si="105"/>
        <v>#VALUE!</v>
      </c>
      <c r="R75" s="16" t="e">
        <f t="shared" si="105"/>
        <v>#VALUE!</v>
      </c>
      <c r="S75" s="16" t="e">
        <f t="shared" si="105"/>
        <v>#VALUE!</v>
      </c>
      <c r="T75" s="16" t="e">
        <f t="shared" si="105"/>
        <v>#VALUE!</v>
      </c>
      <c r="U75" s="16" t="e">
        <f t="shared" si="105"/>
        <v>#VALUE!</v>
      </c>
      <c r="V75" s="16" t="e">
        <f t="shared" si="105"/>
        <v>#VALUE!</v>
      </c>
      <c r="W75" s="16" t="e">
        <f t="shared" si="105"/>
        <v>#VALUE!</v>
      </c>
      <c r="X75" s="16" t="e">
        <f t="shared" si="105"/>
        <v>#VALUE!</v>
      </c>
      <c r="Y75" s="16" t="e">
        <f t="shared" si="105"/>
        <v>#VALUE!</v>
      </c>
      <c r="Z75" s="16" t="e">
        <f t="shared" si="105"/>
        <v>#VALUE!</v>
      </c>
      <c r="AA75" s="16" t="e">
        <f t="shared" si="105"/>
        <v>#VALUE!</v>
      </c>
      <c r="AB75" s="16" t="e">
        <f t="shared" si="105"/>
        <v>#VALUE!</v>
      </c>
      <c r="AC75" s="16" t="e">
        <f t="shared" si="105"/>
        <v>#VALUE!</v>
      </c>
      <c r="AD75" s="16" t="e">
        <f t="shared" si="105"/>
        <v>#VALUE!</v>
      </c>
      <c r="AE75" s="16" t="e">
        <f t="shared" si="105"/>
        <v>#VALUE!</v>
      </c>
      <c r="AF75" s="16" t="e">
        <f t="shared" si="105"/>
        <v>#VALUE!</v>
      </c>
      <c r="AG75" s="16" t="e">
        <f t="shared" si="105"/>
        <v>#VALUE!</v>
      </c>
      <c r="AH75" s="16" t="e">
        <f t="shared" si="105"/>
        <v>#VALUE!</v>
      </c>
      <c r="AI75" s="16" t="e">
        <f t="shared" si="105"/>
        <v>#VALUE!</v>
      </c>
      <c r="AJ75" s="16" t="e">
        <f t="shared" si="105"/>
        <v>#VALUE!</v>
      </c>
      <c r="AK75" s="16" t="e">
        <f t="shared" si="105"/>
        <v>#VALUE!</v>
      </c>
      <c r="AL75" s="16" t="e">
        <f t="shared" si="105"/>
        <v>#VALUE!</v>
      </c>
      <c r="AM75" s="16" t="e">
        <f t="shared" si="105"/>
        <v>#VALUE!</v>
      </c>
      <c r="AN75" s="16" t="e">
        <f t="shared" si="105"/>
        <v>#VALUE!</v>
      </c>
      <c r="AO75" s="16" t="e">
        <f t="shared" si="105"/>
        <v>#VALUE!</v>
      </c>
      <c r="AP75" s="16" t="e">
        <f t="shared" si="105"/>
        <v>#VALUE!</v>
      </c>
      <c r="AQ75" s="16" t="e">
        <f t="shared" si="105"/>
        <v>#VALUE!</v>
      </c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</row>
    <row r="76" spans="2:549" x14ac:dyDescent="0.3">
      <c r="B76" s="2"/>
      <c r="C76" s="77" t="s">
        <v>79</v>
      </c>
      <c r="D76" s="6"/>
      <c r="E76" s="6"/>
      <c r="H76" s="17" t="e">
        <f>G40*'1. General Inputs'!$AW$19*-1</f>
        <v>#VALUE!</v>
      </c>
      <c r="I76" s="17" t="e">
        <f>H40*'1. General Inputs'!$AW$19*-1</f>
        <v>#VALUE!</v>
      </c>
      <c r="J76" s="17" t="e">
        <f>I40*'1. General Inputs'!$AW$19*-1</f>
        <v>#VALUE!</v>
      </c>
      <c r="K76" s="17" t="e">
        <f>J40*'1. General Inputs'!$AW$19*-1</f>
        <v>#VALUE!</v>
      </c>
      <c r="L76" s="17" t="e">
        <f>K40*'1. General Inputs'!$AW$19*-1</f>
        <v>#VALUE!</v>
      </c>
      <c r="M76" s="17" t="e">
        <f>L40*'1. General Inputs'!$AW$19*-1</f>
        <v>#VALUE!</v>
      </c>
      <c r="N76" s="17" t="e">
        <f>M40*'1. General Inputs'!$AW$19*-1</f>
        <v>#VALUE!</v>
      </c>
      <c r="O76" s="17" t="e">
        <f>N40*'1. General Inputs'!$AW$19*-1</f>
        <v>#VALUE!</v>
      </c>
      <c r="P76" s="17" t="e">
        <f>O40*'1. General Inputs'!$AW$19*-1</f>
        <v>#VALUE!</v>
      </c>
      <c r="Q76" s="17" t="e">
        <f>P40*'1. General Inputs'!$AW$19*-1</f>
        <v>#VALUE!</v>
      </c>
      <c r="R76" s="17" t="e">
        <f>Q40*'1. General Inputs'!$AW$19*-1</f>
        <v>#VALUE!</v>
      </c>
      <c r="S76" s="17" t="e">
        <f>R40*'1. General Inputs'!$AW$19*-1</f>
        <v>#VALUE!</v>
      </c>
      <c r="T76" s="17" t="e">
        <f>S40*'1. General Inputs'!$AW$19*-1</f>
        <v>#VALUE!</v>
      </c>
      <c r="U76" s="17" t="e">
        <f>T40*'1. General Inputs'!$AW$19*-1</f>
        <v>#VALUE!</v>
      </c>
      <c r="V76" s="17" t="e">
        <f>U40*'1. General Inputs'!$AW$19*-1</f>
        <v>#VALUE!</v>
      </c>
      <c r="W76" s="17" t="e">
        <f>V40*'1. General Inputs'!$AW$19*-1</f>
        <v>#VALUE!</v>
      </c>
      <c r="X76" s="17" t="e">
        <f>W40*'1. General Inputs'!$AW$19*-1</f>
        <v>#VALUE!</v>
      </c>
      <c r="Y76" s="17" t="e">
        <f>X40*'1. General Inputs'!$AW$19*-1</f>
        <v>#VALUE!</v>
      </c>
      <c r="Z76" s="17" t="e">
        <f>Y40*'1. General Inputs'!$AW$19*-1</f>
        <v>#VALUE!</v>
      </c>
      <c r="AA76" s="17" t="e">
        <f>Z40*'1. General Inputs'!$AW$19*-1</f>
        <v>#VALUE!</v>
      </c>
      <c r="AB76" s="17" t="e">
        <f>AA40*'1. General Inputs'!$AW$19*-1</f>
        <v>#VALUE!</v>
      </c>
      <c r="AC76" s="17" t="e">
        <f>AB40*'1. General Inputs'!$AW$19*-1</f>
        <v>#VALUE!</v>
      </c>
      <c r="AD76" s="17" t="e">
        <f>AC40*'1. General Inputs'!$AW$19*-1</f>
        <v>#VALUE!</v>
      </c>
      <c r="AE76" s="17" t="e">
        <f>AD40*'1. General Inputs'!$AW$19*-1</f>
        <v>#VALUE!</v>
      </c>
      <c r="AF76" s="17" t="e">
        <f>AE40*'1. General Inputs'!$AW$19*-1</f>
        <v>#VALUE!</v>
      </c>
      <c r="AG76" s="17" t="e">
        <f>AF40*'1. General Inputs'!$AW$19*-1</f>
        <v>#VALUE!</v>
      </c>
      <c r="AH76" s="17" t="e">
        <f>AG40*'1. General Inputs'!$AW$19*-1</f>
        <v>#VALUE!</v>
      </c>
      <c r="AI76" s="17" t="e">
        <f>AH40*'1. General Inputs'!$AW$19*-1</f>
        <v>#VALUE!</v>
      </c>
      <c r="AJ76" s="17" t="e">
        <f>AI40*'1. General Inputs'!$AW$19*-1</f>
        <v>#VALUE!</v>
      </c>
      <c r="AK76" s="17" t="e">
        <f>AJ40*'1. General Inputs'!$AW$19*-1</f>
        <v>#VALUE!</v>
      </c>
      <c r="AL76" s="17" t="e">
        <f>AK40*'1. General Inputs'!$AW$19*-1</f>
        <v>#VALUE!</v>
      </c>
      <c r="AM76" s="17" t="e">
        <f>AL40*'1. General Inputs'!$AW$19*-1</f>
        <v>#VALUE!</v>
      </c>
      <c r="AN76" s="17" t="e">
        <f>AM40*'1. General Inputs'!$AW$19*-1</f>
        <v>#VALUE!</v>
      </c>
      <c r="AO76" s="17" t="e">
        <f>AN40*'1. General Inputs'!$AW$19*-1</f>
        <v>#VALUE!</v>
      </c>
      <c r="AP76" s="17" t="e">
        <f>AO40*'1. General Inputs'!$AW$19*-1</f>
        <v>#VALUE!</v>
      </c>
      <c r="AQ76" s="17" t="e">
        <f>AP40*'1. General Inputs'!$AW$19*-1</f>
        <v>#VALUE!</v>
      </c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</row>
    <row r="77" spans="2:549" ht="18" x14ac:dyDescent="0.35">
      <c r="B77" s="2"/>
      <c r="C77" s="78" t="s">
        <v>22</v>
      </c>
      <c r="D77" s="3"/>
      <c r="E77" s="4"/>
      <c r="G77" s="10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CA77" s="64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</row>
    <row r="78" spans="2:549" x14ac:dyDescent="0.3">
      <c r="B78" s="2"/>
      <c r="C78" s="75" t="str">
        <f>IF('2. Protocols'!C77&amp;"+"&amp;'2. Protocols'!E77&amp;"+"&amp;'2. Protocols'!G77="++","",'2. Protocols'!C77&amp;"+"&amp;'2. Protocols'!E77&amp;"+"&amp;'2. Protocols'!G77)</f>
        <v/>
      </c>
      <c r="D78" s="7"/>
      <c r="E78" s="8"/>
      <c r="G78" s="72">
        <f>'2. Protocols'!J77*'1. General Inputs'!$N$13</f>
        <v>0</v>
      </c>
      <c r="H78" s="72">
        <f>MAX(G78*(1+'1. General Inputs'!$BE$23)+(H$110*'2. Protocols'!$S77)+'3. ARV Substitutions'!L98,0)</f>
        <v>0</v>
      </c>
      <c r="I78" s="72" t="e">
        <f>MAX(H78*(1+'1. General Inputs'!$BE$23)+(I$110*'2. Protocols'!$S77)+'3. ARV Substitutions'!M98,0)</f>
        <v>#VALUE!</v>
      </c>
      <c r="J78" s="72" t="e">
        <f>MAX(I78*(1+'1. General Inputs'!$BE$23)+(J$110*'2. Protocols'!$S77)+'3. ARV Substitutions'!N98,0)</f>
        <v>#VALUE!</v>
      </c>
      <c r="K78" s="72" t="e">
        <f>MAX(J78*(1+'1. General Inputs'!$BE$23)+(K$110*'2. Protocols'!$S77)+'3. ARV Substitutions'!O98,0)</f>
        <v>#VALUE!</v>
      </c>
      <c r="L78" s="72" t="e">
        <f>MAX(K78*(1+'1. General Inputs'!$BE$23)+(L$110*'2. Protocols'!$S77)+'3. ARV Substitutions'!P98,0)</f>
        <v>#VALUE!</v>
      </c>
      <c r="M78" s="72" t="e">
        <f>MAX(L78*(1+'1. General Inputs'!$BE$23)+(M$110*'2. Protocols'!$S77)+'3. ARV Substitutions'!Q98,0)</f>
        <v>#VALUE!</v>
      </c>
      <c r="N78" s="72" t="e">
        <f>MAX(M78*(1+'1. General Inputs'!$BE$23)+(N$110*'2. Protocols'!$S77)+'3. ARV Substitutions'!R98,0)</f>
        <v>#VALUE!</v>
      </c>
      <c r="O78" s="72" t="e">
        <f>MAX(N78*(1+'1. General Inputs'!$BE$23)+(O$110*'2. Protocols'!$S77)+'3. ARV Substitutions'!S98,0)</f>
        <v>#VALUE!</v>
      </c>
      <c r="P78" s="72" t="e">
        <f>MAX(O78*(1+'1. General Inputs'!$BE$23)+(P$110*'2. Protocols'!$S77)+'3. ARV Substitutions'!T98,0)</f>
        <v>#VALUE!</v>
      </c>
      <c r="Q78" s="72" t="e">
        <f>MAX(P78*(1+'1. General Inputs'!$BE$23)+(Q$110*'2. Protocols'!$S77)+'3. ARV Substitutions'!U98,0)</f>
        <v>#VALUE!</v>
      </c>
      <c r="R78" s="72" t="e">
        <f>MAX(Q78*(1+'1. General Inputs'!$BE$23)+(R$110*'2. Protocols'!$S77)+'3. ARV Substitutions'!V98,0)</f>
        <v>#VALUE!</v>
      </c>
      <c r="S78" s="72" t="e">
        <f>MAX(R78*(1+'1. General Inputs'!$BE$23)+(S$110*'2. Protocols'!$S77)+'3. ARV Substitutions'!W98,0)</f>
        <v>#VALUE!</v>
      </c>
      <c r="T78" s="72" t="e">
        <f>MAX(S78*(1+'1. General Inputs'!$BE$23)+(T$110*'2. Protocols'!$S77)+'3. ARV Substitutions'!X98,0)</f>
        <v>#VALUE!</v>
      </c>
      <c r="U78" s="72" t="e">
        <f>MAX(T78*(1+'1. General Inputs'!$BE$23)+(U$110*'2. Protocols'!$S77)+'3. ARV Substitutions'!Y98,0)</f>
        <v>#VALUE!</v>
      </c>
      <c r="V78" s="72" t="e">
        <f>MAX(U78*(1+'1. General Inputs'!$BE$23)+(V$110*'2. Protocols'!$S77)+'3. ARV Substitutions'!Z98,0)</f>
        <v>#VALUE!</v>
      </c>
      <c r="W78" s="72" t="e">
        <f>MAX(V78*(1+'1. General Inputs'!$BE$23)+(W$110*'2. Protocols'!$S77)+'3. ARV Substitutions'!AA98,0)</f>
        <v>#VALUE!</v>
      </c>
      <c r="X78" s="72" t="e">
        <f>MAX(W78*(1+'1. General Inputs'!$BE$23)+(X$110*'2. Protocols'!$S77)+'3. ARV Substitutions'!AB98,0)</f>
        <v>#VALUE!</v>
      </c>
      <c r="Y78" s="72" t="e">
        <f>MAX(X78*(1+'1. General Inputs'!$BE$23)+(Y$110*'2. Protocols'!$S77)+'3. ARV Substitutions'!AC98,0)</f>
        <v>#VALUE!</v>
      </c>
      <c r="Z78" s="72" t="e">
        <f>MAX(Y78*(1+'1. General Inputs'!$BE$23)+(Z$110*'2. Protocols'!$S77)+'3. ARV Substitutions'!AD98,0)</f>
        <v>#VALUE!</v>
      </c>
      <c r="AA78" s="72" t="e">
        <f>MAX(Z78*(1+'1. General Inputs'!$BE$23)+(AA$110*'2. Protocols'!$S77)+'3. ARV Substitutions'!AE98,0)</f>
        <v>#VALUE!</v>
      </c>
      <c r="AB78" s="72" t="e">
        <f>MAX(AA78*(1+'1. General Inputs'!$BE$23)+(AB$110*'2. Protocols'!$S77)+'3. ARV Substitutions'!AF98,0)</f>
        <v>#VALUE!</v>
      </c>
      <c r="AC78" s="72" t="e">
        <f>MAX(AB78*(1+'1. General Inputs'!$BE$23)+(AC$110*'2. Protocols'!$S77)+'3. ARV Substitutions'!AG98,0)</f>
        <v>#VALUE!</v>
      </c>
      <c r="AD78" s="72" t="e">
        <f>MAX(AC78*(1+'1. General Inputs'!$BE$23)+(AD$110*'2. Protocols'!$S77)+'3. ARV Substitutions'!AH98,0)</f>
        <v>#VALUE!</v>
      </c>
      <c r="AE78" s="72" t="e">
        <f>MAX(AD78*(1+'1. General Inputs'!$BE$23)+(AE$110*'2. Protocols'!$S77)+'3. ARV Substitutions'!AI98,0)</f>
        <v>#VALUE!</v>
      </c>
      <c r="AF78" s="72" t="e">
        <f>MAX(AE78*(1+'1. General Inputs'!$BE$23)+(AF$110*'2. Protocols'!$S77)+'3. ARV Substitutions'!AJ98,0)</f>
        <v>#VALUE!</v>
      </c>
      <c r="AG78" s="72" t="e">
        <f>MAX(AF78*(1+'1. General Inputs'!$BE$23)+(AG$110*'2. Protocols'!$S77)+'3. ARV Substitutions'!AK98,0)</f>
        <v>#VALUE!</v>
      </c>
      <c r="AH78" s="72" t="e">
        <f>MAX(AG78*(1+'1. General Inputs'!$BE$23)+(AH$110*'2. Protocols'!$S77)+'3. ARV Substitutions'!AL98,0)</f>
        <v>#VALUE!</v>
      </c>
      <c r="AI78" s="72" t="e">
        <f>MAX(AH78*(1+'1. General Inputs'!$BE$23)+(AI$110*'2. Protocols'!$S77)+'3. ARV Substitutions'!AM98,0)</f>
        <v>#VALUE!</v>
      </c>
      <c r="AJ78" s="72" t="e">
        <f>MAX(AI78*(1+'1. General Inputs'!$BE$23)+(AJ$110*'2. Protocols'!$S77)+'3. ARV Substitutions'!AN98,0)</f>
        <v>#VALUE!</v>
      </c>
      <c r="AK78" s="72" t="e">
        <f>MAX(AJ78*(1+'1. General Inputs'!$BE$23)+(AK$110*'2. Protocols'!$S77)+'3. ARV Substitutions'!AO98,0)</f>
        <v>#VALUE!</v>
      </c>
      <c r="AL78" s="72" t="e">
        <f>MAX(AK78*(1+'1. General Inputs'!$BE$23)+(AL$110*'2. Protocols'!$S77)+'3. ARV Substitutions'!AP98,0)</f>
        <v>#VALUE!</v>
      </c>
      <c r="AM78" s="72" t="e">
        <f>MAX(AL78*(1+'1. General Inputs'!$BE$23)+(AM$110*'2. Protocols'!$S77)+'3. ARV Substitutions'!AQ98,0)</f>
        <v>#VALUE!</v>
      </c>
      <c r="AN78" s="72" t="e">
        <f>MAX(AM78*(1+'1. General Inputs'!$BE$23)+(AN$110*'2. Protocols'!$S77)+'3. ARV Substitutions'!AR98,0)</f>
        <v>#VALUE!</v>
      </c>
      <c r="AO78" s="72" t="e">
        <f>MAX(AN78*(1+'1. General Inputs'!$BE$23)+(AO$110*'2. Protocols'!$S77)+'3. ARV Substitutions'!AS98,0)</f>
        <v>#VALUE!</v>
      </c>
      <c r="AP78" s="72" t="e">
        <f>MAX(AO78*(1+'1. General Inputs'!$BE$23)+(AP$110*'2. Protocols'!$S77)+'3. ARV Substitutions'!AT98,0)</f>
        <v>#VALUE!</v>
      </c>
      <c r="AQ78" s="72" t="e">
        <f>MAX(AP78*(1+'1. General Inputs'!$BE$23)+(AQ$110*'2. Protocols'!$S77)+'3. ARV Substitutions'!AU98,0)</f>
        <v>#VALUE!</v>
      </c>
      <c r="CA78" s="66">
        <f t="shared" ref="CA78:CA107" si="106">(G78+H78)/2</f>
        <v>0</v>
      </c>
      <c r="CB78" s="66" t="e">
        <f t="shared" ref="CB78:CB107" si="107">(H78+I78)/2</f>
        <v>#VALUE!</v>
      </c>
      <c r="CC78" s="66" t="e">
        <f t="shared" ref="CC78:CC107" si="108">(I78+J78)/2</f>
        <v>#VALUE!</v>
      </c>
      <c r="CD78" s="66" t="e">
        <f t="shared" ref="CD78:CD107" si="109">(J78+K78)/2</f>
        <v>#VALUE!</v>
      </c>
      <c r="CE78" s="66" t="e">
        <f t="shared" ref="CE78:CE107" si="110">(K78+L78)/2</f>
        <v>#VALUE!</v>
      </c>
      <c r="CF78" s="66" t="e">
        <f t="shared" ref="CF78:CF107" si="111">(L78+M78)/2</f>
        <v>#VALUE!</v>
      </c>
      <c r="CG78" s="66" t="e">
        <f t="shared" ref="CG78:CG107" si="112">(M78+N78)/2</f>
        <v>#VALUE!</v>
      </c>
      <c r="CH78" s="66" t="e">
        <f t="shared" ref="CH78:CH107" si="113">(N78+O78)/2</f>
        <v>#VALUE!</v>
      </c>
      <c r="CI78" s="66" t="e">
        <f t="shared" ref="CI78:CI107" si="114">(O78+P78)/2</f>
        <v>#VALUE!</v>
      </c>
      <c r="CJ78" s="66" t="e">
        <f t="shared" ref="CJ78:CJ107" si="115">(P78+Q78)/2</f>
        <v>#VALUE!</v>
      </c>
      <c r="CK78" s="66" t="e">
        <f t="shared" ref="CK78:CK107" si="116">(Q78+R78)/2</f>
        <v>#VALUE!</v>
      </c>
      <c r="CL78" s="66" t="e">
        <f t="shared" ref="CL78:CL107" si="117">(R78+S78)/2</f>
        <v>#VALUE!</v>
      </c>
      <c r="CM78" s="66" t="e">
        <f t="shared" ref="CM78:CM107" si="118">(S78+T78)/2</f>
        <v>#VALUE!</v>
      </c>
      <c r="CN78" s="66" t="e">
        <f t="shared" ref="CN78:CN107" si="119">(T78+U78)/2</f>
        <v>#VALUE!</v>
      </c>
      <c r="CO78" s="66" t="e">
        <f t="shared" ref="CO78:CO107" si="120">(U78+V78)/2</f>
        <v>#VALUE!</v>
      </c>
      <c r="CP78" s="66" t="e">
        <f t="shared" ref="CP78:CP107" si="121">(V78+W78)/2</f>
        <v>#VALUE!</v>
      </c>
      <c r="CQ78" s="66" t="e">
        <f t="shared" ref="CQ78:CQ107" si="122">(W78+X78)/2</f>
        <v>#VALUE!</v>
      </c>
      <c r="CR78" s="66" t="e">
        <f t="shared" ref="CR78:CR107" si="123">(X78+Y78)/2</f>
        <v>#VALUE!</v>
      </c>
      <c r="CS78" s="66" t="e">
        <f t="shared" ref="CS78:CS107" si="124">(Y78+Z78)/2</f>
        <v>#VALUE!</v>
      </c>
      <c r="CT78" s="66" t="e">
        <f t="shared" ref="CT78:CT107" si="125">(Z78+AA78)/2</f>
        <v>#VALUE!</v>
      </c>
      <c r="CU78" s="66" t="e">
        <f t="shared" ref="CU78:CU107" si="126">(AA78+AB78)/2</f>
        <v>#VALUE!</v>
      </c>
      <c r="CV78" s="66" t="e">
        <f t="shared" ref="CV78:CV107" si="127">(AB78+AC78)/2</f>
        <v>#VALUE!</v>
      </c>
      <c r="CW78" s="66" t="e">
        <f t="shared" ref="CW78:CW107" si="128">(AC78+AD78)/2</f>
        <v>#VALUE!</v>
      </c>
      <c r="CX78" s="66" t="e">
        <f t="shared" ref="CX78:CX107" si="129">(AD78+AE78)/2</f>
        <v>#VALUE!</v>
      </c>
      <c r="CY78" s="66" t="e">
        <f t="shared" ref="CY78:CY107" si="130">(AE78+AF78)/2</f>
        <v>#VALUE!</v>
      </c>
      <c r="CZ78" s="66" t="e">
        <f t="shared" ref="CZ78:CZ107" si="131">(AF78+AG78)/2</f>
        <v>#VALUE!</v>
      </c>
      <c r="DA78" s="66" t="e">
        <f t="shared" ref="DA78:DA107" si="132">(AG78+AH78)/2</f>
        <v>#VALUE!</v>
      </c>
      <c r="DB78" s="66" t="e">
        <f t="shared" ref="DB78:DB107" si="133">(AH78+AI78)/2</f>
        <v>#VALUE!</v>
      </c>
      <c r="DC78" s="66" t="e">
        <f t="shared" ref="DC78:DC107" si="134">(AI78+AJ78)/2</f>
        <v>#VALUE!</v>
      </c>
      <c r="DD78" s="66" t="e">
        <f t="shared" ref="DD78:DD107" si="135">(AJ78+AK78)/2</f>
        <v>#VALUE!</v>
      </c>
      <c r="DE78" s="66" t="e">
        <f t="shared" ref="DE78:DE107" si="136">(AK78+AL78)/2</f>
        <v>#VALUE!</v>
      </c>
      <c r="DF78" s="66" t="e">
        <f t="shared" ref="DF78:DF107" si="137">(AL78+AM78)/2</f>
        <v>#VALUE!</v>
      </c>
      <c r="DG78" s="66" t="e">
        <f t="shared" ref="DG78:DG107" si="138">(AM78+AN78)/2</f>
        <v>#VALUE!</v>
      </c>
      <c r="DH78" s="66" t="e">
        <f t="shared" ref="DH78:DH107" si="139">(AN78+AO78)/2</f>
        <v>#VALUE!</v>
      </c>
      <c r="DI78" s="66" t="e">
        <f t="shared" ref="DI78:DI107" si="140">(AO78+AP78)/2</f>
        <v>#VALUE!</v>
      </c>
      <c r="DJ78" s="66" t="e">
        <f t="shared" ref="DJ78:DJ107" si="141">(AP78+AQ78)/2</f>
        <v>#VALUE!</v>
      </c>
      <c r="DL78" s="21" t="str">
        <f>CONCATENATE('2. Protocols'!C77, '2. Protocols'!D77, '2. Protocols'!E77)</f>
        <v>+</v>
      </c>
      <c r="DM78" s="21" t="str">
        <f>CONCATENATE('2. Protocols'!C77, '2. Protocols'!D77, '2. Protocols'!E77, '2. Protocols'!F77, '2. Protocols'!G77,)</f>
        <v>++</v>
      </c>
      <c r="DO78" s="27">
        <f>IF(AND(OR(ISBLANK(DO$9),DO$9=0)=FALSE,OR(DO$9='2. Protocols'!$C77,DO$9='2. Protocols'!$E77,DO$9='2. Protocols'!$G77)),1,0)*'4. Formulations'!$I77</f>
        <v>0</v>
      </c>
      <c r="DP78" s="27">
        <f>IF(AND(OR(ISBLANK(DP$9),DP$9=0)=FALSE,OR(DP$9='2. Protocols'!$C77,DP$9='2. Protocols'!$E77,DP$9='2. Protocols'!$G77)),1,0)*'4. Formulations'!$I77</f>
        <v>0</v>
      </c>
      <c r="DQ78" s="27">
        <f>IF(AND(OR(ISBLANK(DQ$9),DQ$9=0)=FALSE,OR(DQ$9='2. Protocols'!$C77,DQ$9='2. Protocols'!$E77,DQ$9='2. Protocols'!$G77)),1,0)*'4. Formulations'!$I77</f>
        <v>0</v>
      </c>
      <c r="DR78" s="27">
        <f>IF(AND(OR(ISBLANK(DR$9),DR$9=0)=FALSE,OR(DR$9='2. Protocols'!$C77,DR$9='2. Protocols'!$E77,DR$9='2. Protocols'!$G77)),1,0)*'4. Formulations'!$I77</f>
        <v>0</v>
      </c>
      <c r="DS78" s="27">
        <f>IF(AND(OR(ISBLANK(DS$9),DS$9=0)=FALSE,OR(DS$9='2. Protocols'!$C77,DS$9='2. Protocols'!$E77,DS$9='2. Protocols'!$G77)),1,0)*'4. Formulations'!$I77</f>
        <v>0</v>
      </c>
      <c r="DT78" s="27">
        <f>IF(AND(OR(ISBLANK(DT$9),DT$9=0)=FALSE,OR(DT$9='2. Protocols'!$C77,DT$9='2. Protocols'!$E77,DT$9='2. Protocols'!$G77)),1,0)*'4. Formulations'!$I77</f>
        <v>0</v>
      </c>
      <c r="DU78" s="27">
        <f>IF(AND(OR(ISBLANK(DU$9),DU$9=0)=FALSE,OR(DU$9='2. Protocols'!$C77,DU$9='2. Protocols'!$E77,DU$9='2. Protocols'!$G77)),1,0)*'4. Formulations'!$I77</f>
        <v>0</v>
      </c>
      <c r="DV78" s="27">
        <f>IF(AND(OR(ISBLANK(DV$9),DV$9=0)=FALSE,OR(DV$9='2. Protocols'!$C77,DV$9='2. Protocols'!$E77,DV$9='2. Protocols'!$G77)),1,0)*'4. Formulations'!$I77</f>
        <v>0</v>
      </c>
      <c r="DW78" s="27">
        <f>IF(AND(OR(ISBLANK(DW$9),DW$9=0)=FALSE,OR(DW$9='2. Protocols'!$C77,DW$9='2. Protocols'!$E77,DW$9='2. Protocols'!$G77)),1,0)*'4. Formulations'!$I77</f>
        <v>0</v>
      </c>
      <c r="DX78" s="27">
        <f>IF(AND(OR(ISBLANK(DX$9),DX$9=0)=FALSE,OR(DX$9='2. Protocols'!$C77,DX$9='2. Protocols'!$E77,DX$9='2. Protocols'!$G77)),1,0)*'4. Formulations'!$I77</f>
        <v>0</v>
      </c>
      <c r="DY78" s="27">
        <f>IF(AND(OR(ISBLANK(DY$9),DY$9=0)=FALSE,OR(DY$9='2. Protocols'!$C77,DY$9='2. Protocols'!$E77,DY$9='2. Protocols'!$G77)),1,0)*'4. Formulations'!$I77</f>
        <v>0</v>
      </c>
      <c r="DZ78" s="27">
        <f>IF(AND(OR(ISBLANK(DZ$9),DZ$9=0)=FALSE,OR(DZ$9='2. Protocols'!$C77,DZ$9='2. Protocols'!$E77,DZ$9='2. Protocols'!$G77)),1,0)*'4. Formulations'!$I77</f>
        <v>0</v>
      </c>
      <c r="EA78" s="27">
        <f>IF(AND(OR(ISBLANK(EA$9),EA$9=0)=FALSE,OR(EA$9='2. Protocols'!$C77,EA$9='2. Protocols'!$E77,EA$9='2. Protocols'!$G77)),1,0)*'4. Formulations'!$I77</f>
        <v>0</v>
      </c>
      <c r="EB78" s="27">
        <f>IF(AND(OR(ISBLANK(EB$9),EB$9=0)=FALSE,OR(EB$9='2. Protocols'!$C77,EB$9='2. Protocols'!$E77,EB$9='2. Protocols'!$G77)),1,0)*'4. Formulations'!$I77</f>
        <v>0</v>
      </c>
      <c r="EC78" s="27">
        <f>IF(AND(OR(ISBLANK(EC$9),EC$9=0)=FALSE,OR(EC$9='2. Protocols'!$C77,EC$9='2. Protocols'!$E77,EC$9='2. Protocols'!$G77)),1,0)*'4. Formulations'!$I77</f>
        <v>0</v>
      </c>
      <c r="ED78" s="27">
        <f>IF(AND(OR(ISBLANK(ED$9),ED$9=0)=FALSE,OR(ED$9='2. Protocols'!$C77,ED$9='2. Protocols'!$E77,ED$9='2. Protocols'!$G77)),1,0)*'4. Formulations'!$I77</f>
        <v>0</v>
      </c>
      <c r="EE78" s="27">
        <f>IF(AND(OR(ISBLANK(EE$9),EE$9=0)=FALSE,OR(EE$9='2. Protocols'!$C77,EE$9='2. Protocols'!$E77,EE$9='2. Protocols'!$G77)),1,0)*'4. Formulations'!$I77</f>
        <v>0</v>
      </c>
      <c r="EF78" s="27">
        <f>IF(AND(OR(ISBLANK(EF$9),EF$9=0)=FALSE,OR(EF$9='2. Protocols'!$C77,EF$9='2. Protocols'!$E77,EF$9='2. Protocols'!$G77)),1,0)*'4. Formulations'!$I77</f>
        <v>0</v>
      </c>
      <c r="EG78" s="27">
        <f>IF(AND(OR(ISBLANK(EG$9),EG$9=0)=FALSE,OR(EG$9='2. Protocols'!$C77,EG$9='2. Protocols'!$E77,EG$9='2. Protocols'!$G77)),1,0)*'4. Formulations'!$I77</f>
        <v>0</v>
      </c>
      <c r="EH78" s="27">
        <f>IF(AND(OR(ISBLANK(EH$9),EH$9=0)=FALSE,OR(EH$9='2. Protocols'!$C77,EH$9='2. Protocols'!$E77,EH$9='2. Protocols'!$G77)),1,0)*'4. Formulations'!$I77</f>
        <v>0</v>
      </c>
      <c r="EI78" s="27">
        <f>IF(AND(OR(ISBLANK(EI$9),EI$9=0)=FALSE,OR(EI$9='2. Protocols'!$C77,EI$9='2. Protocols'!$E77,EI$9='2. Protocols'!$G77)),1,0)*'4. Formulations'!$I77</f>
        <v>0</v>
      </c>
      <c r="EJ78" s="27">
        <f>IF(AND(OR(ISBLANK(EJ$9),EJ$9=0)=FALSE,OR(EJ$9='2. Protocols'!$C77,EJ$9='2. Protocols'!$E77,EJ$9='2. Protocols'!$G77)),1,0)*'4. Formulations'!$I77</f>
        <v>0</v>
      </c>
      <c r="EK78" s="27">
        <f>IF(AND(OR(ISBLANK(EK$9),EK$9=0)=FALSE,OR(EK$9='2. Protocols'!$C77,EK$9='2. Protocols'!$E77,EK$9='2. Protocols'!$G77)),1,0)*'4. Formulations'!$I77</f>
        <v>0</v>
      </c>
      <c r="EL78" s="27">
        <f>IF(AND(OR(ISBLANK(EL$9),EL$9=0)=FALSE,OR(EL$9='2. Protocols'!$C77,EL$9='2. Protocols'!$E77,EL$9='2. Protocols'!$G77)),1,0)*'4. Formulations'!$I77</f>
        <v>0</v>
      </c>
      <c r="EM78" s="27">
        <f>IF(AND(OR(ISBLANK(EM$9),EM$9=0)=FALSE,OR(EM$9='2. Protocols'!$C77,EM$9='2. Protocols'!$E77,EM$9='2. Protocols'!$G77)),1,0)*'4. Formulations'!$I77</f>
        <v>0</v>
      </c>
      <c r="EN78" s="27">
        <f>IF(AND(OR(ISBLANK(EN$9),EN$9=0)=FALSE,OR(EN$9='2. Protocols'!$C77,EN$9='2. Protocols'!$E77,EN$9='2. Protocols'!$G77)),1,0)*'4. Formulations'!$I77</f>
        <v>0</v>
      </c>
      <c r="EO78" s="27">
        <f>IF(AND(OR(ISBLANK(EO$9),EO$9=0)=FALSE,OR(EO$9='2. Protocols'!$C77,EO$9='2. Protocols'!$E77,EO$9='2. Protocols'!$G77)),1,0)*'4. Formulations'!$I77</f>
        <v>0</v>
      </c>
      <c r="EP78" s="27">
        <f>IF(AND(OR(ISBLANK(EP$9),EP$9=0)=FALSE,OR(EP$9='2. Protocols'!$C77,EP$9='2. Protocols'!$E77,EP$9='2. Protocols'!$G77)),1,0)*'4. Formulations'!$I77</f>
        <v>0</v>
      </c>
      <c r="EQ78" s="27">
        <f>IF(AND(OR(ISBLANK(EQ$9),EQ$9=0)=FALSE,OR(EQ$9='2. Protocols'!$C77,EQ$9='2. Protocols'!$E77,EQ$9='2. Protocols'!$G77)),1,0)*'4. Formulations'!$I77</f>
        <v>0</v>
      </c>
      <c r="ER78" s="27">
        <f>IF(AND(OR(ISBLANK(ER$9),ER$9=0)=FALSE,OR(ER$9='2. Protocols'!$C77,ER$9='2. Protocols'!$E77,ER$9='2. Protocols'!$G77)),1,0)*'4. Formulations'!$I77</f>
        <v>0</v>
      </c>
      <c r="ES78" s="27">
        <f>IF(AND(OR(ISBLANK(ES$9),ES$9=0)=FALSE,OR(ES$9='2. Protocols'!$C77,ES$9='2. Protocols'!$E77,ES$9='2. Protocols'!$G77)),1,0)*'4. Formulations'!$I77</f>
        <v>0</v>
      </c>
      <c r="ET78" s="27">
        <f>IF(AND(OR(ISBLANK(ET$9),ET$9=0)=FALSE,OR(ET$9='2. Protocols'!$C77,ET$9='2. Protocols'!$E77,ET$9='2. Protocols'!$G77)),1,0)*'4. Formulations'!$I77</f>
        <v>0</v>
      </c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N78" s="27">
        <f>IF(AND(OR(ISBLANK(FN$9),FN$9=0)=FALSE,FN$9=$DL78),1,0)*'4. Formulations'!$J77</f>
        <v>0</v>
      </c>
      <c r="FO78" s="27">
        <f>IF(AND(OR(ISBLANK(FO$9),FO$9=0)=FALSE,FO$9=$DL78),1,0)*'4. Formulations'!$J77</f>
        <v>0</v>
      </c>
      <c r="FP78" s="27">
        <f>IF(AND(OR(ISBLANK(FP$9),FP$9=0)=FALSE,FP$9=$DL78),1,0)*'4. Formulations'!$J77</f>
        <v>0</v>
      </c>
      <c r="FQ78" s="27">
        <f>IF(AND(OR(ISBLANK(FQ$9),FQ$9=0)=FALSE,FQ$9=$DL78),1,0)*'4. Formulations'!$J77</f>
        <v>0</v>
      </c>
      <c r="FR78" s="27">
        <f>IF(AND(OR(ISBLANK(FR$9),FR$9=0)=FALSE,FR$9=$DL78),1,0)*'4. Formulations'!$J77</f>
        <v>0</v>
      </c>
      <c r="FS78" s="27">
        <f>IF(AND(OR(ISBLANK(FS$9),FS$9=0)=FALSE,FS$9=$DL78),1,0)*'4. Formulations'!$J77</f>
        <v>0</v>
      </c>
      <c r="FT78" s="27">
        <f>IF(AND(OR(ISBLANK(FT$9),FT$9=0)=FALSE,FT$9=$DL78),1,0)*'4. Formulations'!$J77</f>
        <v>0</v>
      </c>
      <c r="FU78" s="27">
        <f>IF(AND(OR(ISBLANK(FU$9),FU$9=0)=FALSE,FU$9=$DL78),1,0)*'4. Formulations'!$J77</f>
        <v>0</v>
      </c>
      <c r="FV78" s="27">
        <f>IF(AND(OR(ISBLANK(FV$9),FV$9=0)=FALSE,FV$9=$DL78),1,0)*'4. Formulations'!$J77</f>
        <v>0</v>
      </c>
      <c r="FW78" s="27">
        <f>IF(AND(OR(ISBLANK(FW$9),FW$9=0)=FALSE,FW$9=$DL78),1,0)*'4. Formulations'!$J77</f>
        <v>0</v>
      </c>
      <c r="FX78" s="27">
        <f>IF(AND(OR(ISBLANK(FX$9),FX$9=0)=FALSE,FX$9=$DL78),1,0)*'4. Formulations'!$J77</f>
        <v>0</v>
      </c>
      <c r="FY78" s="27">
        <f>IF(AND(OR(ISBLANK(FY$9),FY$9=0)=FALSE,FY$9=$DL78),1,0)*'4. Formulations'!$J77</f>
        <v>0</v>
      </c>
      <c r="FZ78" s="27">
        <f>IF(AND(OR(ISBLANK(FZ$9),FZ$9=0)=FALSE,FZ$9=$DL78),1,0)*'4. Formulations'!$J77</f>
        <v>0</v>
      </c>
      <c r="GA78" s="27">
        <f>IF(AND(OR(ISBLANK(GA$9),GA$9=0)=FALSE,GA$9=$DL78),1,0)*'4. Formulations'!$J77</f>
        <v>0</v>
      </c>
      <c r="GB78" s="27">
        <f>IF(AND(OR(ISBLANK(GB$9),GB$9=0)=FALSE,GB$9=$DL78),1,0)*'4. Formulations'!$J77</f>
        <v>0</v>
      </c>
      <c r="GC78" s="27">
        <f>IF(AND(OR(ISBLANK(GC$9),GC$9=0)=FALSE,GC$9=$DL78),1,0)*'4. Formulations'!$J77</f>
        <v>0</v>
      </c>
      <c r="GD78" s="27">
        <f>IF(AND(OR(ISBLANK(GD$9),GD$9=0)=FALSE,GD$9=$DL78),1,0)*'4. Formulations'!$J77</f>
        <v>0</v>
      </c>
      <c r="GE78" s="27"/>
      <c r="GF78" s="27"/>
      <c r="GG78" s="27"/>
      <c r="GI78" s="27">
        <f>IF(AND(OR(ISBLANK(GI$9),GI$9=0)=FALSE,SUM($FN78:$GD78)&gt;0,GI$9='2. Protocols'!$G77),1,0)*'4. Formulations'!$J77</f>
        <v>0</v>
      </c>
      <c r="GJ78" s="27">
        <f>IF(AND(OR(ISBLANK(GJ$9),GJ$9=0)=FALSE,SUM($FN78:$GD78)&gt;0,GJ$9='2. Protocols'!$G77),1,0)*'4. Formulations'!$J77</f>
        <v>0</v>
      </c>
      <c r="GK78" s="27">
        <f>IF(AND(OR(ISBLANK(GK$9),GK$9=0)=FALSE,SUM($FN78:$GD78)&gt;0,GK$9='2. Protocols'!$G77),1,0)*'4. Formulations'!$J77</f>
        <v>0</v>
      </c>
      <c r="GL78" s="27">
        <f>IF(AND(OR(ISBLANK(GL$9),GL$9=0)=FALSE,SUM($FN78:$GD78)&gt;0,GL$9='2. Protocols'!$G77),1,0)*'4. Formulations'!$J77</f>
        <v>0</v>
      </c>
      <c r="GM78" s="27">
        <f>IF(AND(OR(ISBLANK(GM$9),GM$9=0)=FALSE,SUM($FN78:$GD78)&gt;0,GM$9='2. Protocols'!$G77),1,0)*'4. Formulations'!$J77</f>
        <v>0</v>
      </c>
      <c r="GN78" s="27">
        <f>IF(AND(OR(ISBLANK(GN$9),GN$9=0)=FALSE,SUM($FN78:$GD78)&gt;0,GN$9='2. Protocols'!$G77),1,0)*'4. Formulations'!$J77</f>
        <v>0</v>
      </c>
      <c r="GO78" s="27">
        <f>IF(AND(OR(ISBLANK(GO$9),GO$9=0)=FALSE,SUM($FN78:$GD78)&gt;0,GO$9='2. Protocols'!$G77),1,0)*'4. Formulations'!$J77</f>
        <v>0</v>
      </c>
      <c r="GP78" s="27">
        <f>IF(AND(OR(ISBLANK(GP$9),GP$9=0)=FALSE,SUM($FN78:$GD78)&gt;0,GP$9='2. Protocols'!$G77),1,0)*'4. Formulations'!$J77</f>
        <v>0</v>
      </c>
      <c r="GQ78" s="27">
        <f>IF(AND(OR(ISBLANK(GQ$9),GQ$9=0)=FALSE,SUM($FN78:$GD78)&gt;0,GQ$9='2. Protocols'!$G77),1,0)*'4. Formulations'!$J77</f>
        <v>0</v>
      </c>
      <c r="GR78" s="27">
        <f>IF(AND(OR(ISBLANK(GR$9),GR$9=0)=FALSE,SUM($FN78:$GD78)&gt;0,GR$9='2. Protocols'!$G77),1,0)*'4. Formulations'!$J77</f>
        <v>0</v>
      </c>
      <c r="GS78" s="27">
        <f>IF(AND(OR(ISBLANK(GS$9),GS$9=0)=FALSE,SUM($FN78:$GD78)&gt;0,GS$9='2. Protocols'!$G77),1,0)*'4. Formulations'!$J77</f>
        <v>0</v>
      </c>
      <c r="GT78" s="27">
        <f>IF(AND(OR(ISBLANK(GT$9),GT$9=0)=FALSE,SUM($FN78:$GD78)&gt;0,GT$9='2. Protocols'!$G77),1,0)*'4. Formulations'!$J77</f>
        <v>0</v>
      </c>
      <c r="GU78" s="27">
        <f>IF(AND(OR(ISBLANK(GU$9),GU$9=0)=FALSE,SUM($FN78:$GD78)&gt;0,GU$9='2. Protocols'!$G77),1,0)*'4. Formulations'!$J77</f>
        <v>0</v>
      </c>
      <c r="GV78" s="27">
        <f>IF(AND(OR(ISBLANK(GV$9),GV$9=0)=FALSE,SUM($FN78:$GD78)&gt;0,GV$9='2. Protocols'!$G77),1,0)*'4. Formulations'!$J77</f>
        <v>0</v>
      </c>
      <c r="GW78" s="27">
        <f>IF(AND(OR(ISBLANK(GW$9),GW$9=0)=FALSE,SUM($FN78:$GD78)&gt;0,GW$9='2. Protocols'!$G77),1,0)*'4. Formulations'!$J77</f>
        <v>0</v>
      </c>
      <c r="GX78" s="27">
        <f>IF(AND(OR(ISBLANK(GX$9),GX$9=0)=FALSE,SUM($FN78:$GD78)&gt;0,GX$9='2. Protocols'!$G77),1,0)*'4. Formulations'!$J77</f>
        <v>0</v>
      </c>
      <c r="GY78" s="27">
        <f>IF(AND(OR(ISBLANK(GY$9),GY$9=0)=FALSE,SUM($FN78:$GD78)&gt;0,GY$9='2. Protocols'!$G77),1,0)*'4. Formulations'!$J77</f>
        <v>0</v>
      </c>
      <c r="GZ78" s="27">
        <f>IF(AND(OR(ISBLANK(GZ$9),GZ$9=0)=FALSE,SUM($FN78:$GD78)&gt;0,GZ$9='2. Protocols'!$G77),1,0)*'4. Formulations'!$J77</f>
        <v>0</v>
      </c>
      <c r="HA78" s="27">
        <f>IF(AND(OR(ISBLANK(HA$9),HA$9=0)=FALSE,SUM($FN78:$GD78)&gt;0,HA$9='2. Protocols'!$G77),1,0)*'4. Formulations'!$J77</f>
        <v>0</v>
      </c>
      <c r="HB78" s="27">
        <f>IF(AND(OR(ISBLANK(HB$9),HB$9=0)=FALSE,SUM($FN78:$GD78)&gt;0,HB$9='2. Protocols'!$G77),1,0)*'4. Formulations'!$J77</f>
        <v>0</v>
      </c>
      <c r="HC78" s="27">
        <f>IF(AND(OR(ISBLANK(HC$9),HC$9=0)=FALSE,SUM($FN78:$GD78)&gt;0,HC$9='2. Protocols'!$G77),1,0)*'4. Formulations'!$J77</f>
        <v>0</v>
      </c>
      <c r="HD78" s="27">
        <f>IF(AND(OR(ISBLANK(HD$9),HD$9=0)=FALSE,SUM($FN78:$GD78)&gt;0,HD$9='2. Protocols'!$G77),1,0)*'4. Formulations'!$J77</f>
        <v>0</v>
      </c>
      <c r="HE78" s="27">
        <f>IF(AND(OR(ISBLANK(HE$9),HE$9=0)=FALSE,SUM($FN78:$GD78)&gt;0,HE$9='2. Protocols'!$G77),1,0)*'4. Formulations'!$J77</f>
        <v>0</v>
      </c>
      <c r="HF78" s="27">
        <f>IF(AND(OR(ISBLANK(HF$9),HF$9=0)=FALSE,SUM($FN78:$GD78)&gt;0,HF$9='2. Protocols'!$G77),1,0)*'4. Formulations'!$J77</f>
        <v>0</v>
      </c>
      <c r="HG78" s="27">
        <f>IF(AND(OR(ISBLANK(HG$9),HG$9=0)=FALSE,SUM($FN78:$GD78)&gt;0,HG$9='2. Protocols'!$G77),1,0)*'4. Formulations'!$J77</f>
        <v>0</v>
      </c>
      <c r="HH78" s="27">
        <f>IF(AND(OR(ISBLANK(HH$9),HH$9=0)=FALSE,SUM($FN78:$GD78)&gt;0,HH$9='2. Protocols'!$G77),1,0)*'4. Formulations'!$J77</f>
        <v>0</v>
      </c>
      <c r="HI78" s="27">
        <f>IF(AND(OR(ISBLANK(HI$9),HI$9=0)=FALSE,SUM($FN78:$GD78)&gt;0,HI$9='2. Protocols'!$G77),1,0)*'4. Formulations'!$J77</f>
        <v>0</v>
      </c>
      <c r="HJ78" s="27">
        <f>IF(AND(OR(ISBLANK(HJ$9),HJ$9=0)=FALSE,SUM($FN78:$GD78)&gt;0,HJ$9='2. Protocols'!$G77),1,0)*'4. Formulations'!$J77</f>
        <v>0</v>
      </c>
      <c r="HK78" s="27">
        <f>IF(AND(OR(ISBLANK(HK$9),HK$9=0)=FALSE,SUM($FN78:$GD78)&gt;0,HK$9='2. Protocols'!$G77),1,0)*'4. Formulations'!$J77</f>
        <v>0</v>
      </c>
      <c r="HL78" s="27">
        <f>IF(AND(OR(ISBLANK(HL$9),HL$9=0)=FALSE,SUM($FN78:$GD78)&gt;0,HL$9='2. Protocols'!$G77),1,0)*'4. Formulations'!$J77</f>
        <v>0</v>
      </c>
      <c r="HM78" s="27">
        <f>IF(AND(OR(ISBLANK(HM$9),HM$9=0)=FALSE,SUM($FN78:$GD78)&gt;0,HM$9='2. Protocols'!$G77),1,0)*'4. Formulations'!$J77</f>
        <v>0</v>
      </c>
      <c r="HN78" s="27">
        <f>IF(AND(OR(ISBLANK(HN$9),HN$9=0)=FALSE,SUM($FN78:$GD78)&gt;0,HN$9='2. Protocols'!$G77),1,0)*'4. Formulations'!$J77</f>
        <v>0</v>
      </c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H78" s="27">
        <f>IF(AND(OR(ISBLANK(GI$9),GI$9=0)=FALSE,IH$9=$DM78),1,0)*'4. Formulations'!$K77</f>
        <v>0</v>
      </c>
      <c r="II78" s="27">
        <f>IF(AND(OR(ISBLANK(GJ$9),GJ$9=0)=FALSE,II$9=$DM78),1,0)*'4. Formulations'!$K77</f>
        <v>0</v>
      </c>
      <c r="IJ78" s="27">
        <f>IF(AND(OR(ISBLANK(GK$9),GK$9=0)=FALSE,IJ$9=$DM78),1,0)*'4. Formulations'!$K77</f>
        <v>0</v>
      </c>
      <c r="IK78" s="27">
        <f>IF(AND(OR(ISBLANK(GL$9),GL$9=0)=FALSE,IK$9=$DM78),1,0)*'4. Formulations'!$K77</f>
        <v>0</v>
      </c>
      <c r="IL78" s="27">
        <f>IF(AND(OR(ISBLANK(GM$9),GM$9=0)=FALSE,IL$9=$DM78),1,0)*'4. Formulations'!$K77</f>
        <v>0</v>
      </c>
      <c r="IM78" s="27">
        <f>IF(AND(OR(ISBLANK(GN$9),GN$9=0)=FALSE,IM$9=$DM78),1,0)*'4. Formulations'!$K77</f>
        <v>0</v>
      </c>
      <c r="IN78" s="27">
        <f>IF(AND(OR(ISBLANK(GO$9),GO$9=0)=FALSE,IN$9=$DM78),1,0)*'4. Formulations'!$K77</f>
        <v>0</v>
      </c>
      <c r="IO78" s="27">
        <f>IF(AND(OR(ISBLANK(GP$9),GP$9=0)=FALSE,IO$9=$DM78),1,0)*'4. Formulations'!$K77</f>
        <v>0</v>
      </c>
      <c r="IP78" s="27">
        <f>IF(AND(OR(ISBLANK(GQ$9),GQ$9=0)=FALSE,IP$9=$DM78),1,0)*'4. Formulations'!$K77</f>
        <v>0</v>
      </c>
      <c r="IQ78" s="27">
        <f>IF(AND(OR(ISBLANK(GR$9),GR$9=0)=FALSE,IQ$9=$DM78),1,0)*'4. Formulations'!$K77</f>
        <v>0</v>
      </c>
      <c r="IR78" s="27">
        <f>IF(AND(OR(ISBLANK(GN$9),GN$9=0)=FALSE,IR$9=$DM78),1,0)*'4. Formulations'!$K77</f>
        <v>0</v>
      </c>
      <c r="IS78" s="27">
        <f>IF(AND(OR(ISBLANK(GO$9),GO$9=0)=FALSE,IS$9=$DM78),1,0)*'4. Formulations'!$K77</f>
        <v>0</v>
      </c>
      <c r="IT78" s="27">
        <f>IF(AND(OR(ISBLANK(GP$9),GP$9=0)=FALSE,IT$9=$DM78),1,0)*'4. Formulations'!$K77</f>
        <v>0</v>
      </c>
      <c r="IU78" s="27">
        <f>IF(AND(OR(ISBLANK(GQ$9),GQ$9=0)=FALSE,IU$9=$DM78),1,0)*'4. Formulations'!$K77</f>
        <v>0</v>
      </c>
      <c r="IV78" s="27"/>
      <c r="IW78" s="27"/>
      <c r="IX78" s="27"/>
      <c r="IY78" s="27"/>
      <c r="IZ78" s="27"/>
      <c r="JA78" s="27"/>
      <c r="JC78" s="27">
        <f>IF(AND(OR(ISBLANK(JC$9),JC$9=0)=FALSE,OR(JC$9='2. Protocols'!$C77,JC$9='2. Protocols'!$E77,JC$9='2. Protocols'!$G77)),1,0)*'4. Formulations'!$L77</f>
        <v>0</v>
      </c>
      <c r="JD78" s="27">
        <f>IF(AND(OR(ISBLANK(JD$9),JD$9=0)=FALSE,OR(JD$9='2. Protocols'!$C77,JD$9='2. Protocols'!$E77,JD$9='2. Protocols'!$G77)),1,0)*'4. Formulations'!$L77</f>
        <v>0</v>
      </c>
      <c r="JE78" s="27">
        <f>IF(AND(OR(ISBLANK(JE$9),JE$9=0)=FALSE,OR(JE$9='2. Protocols'!$C77,JE$9='2. Protocols'!$E77,JE$9='2. Protocols'!$G77)),1,0)*'4. Formulations'!$L77</f>
        <v>0</v>
      </c>
      <c r="JF78" s="27">
        <f>IF(AND(OR(ISBLANK(JF$9),JF$9=0)=FALSE,OR(JF$9='2. Protocols'!$C77,JF$9='2. Protocols'!$E77,JF$9='2. Protocols'!$G77)),1,0)*'4. Formulations'!$L77</f>
        <v>0</v>
      </c>
      <c r="JG78" s="27">
        <f>IF(AND(OR(ISBLANK(JG$9),JG$9=0)=FALSE,OR(JG$9='2. Protocols'!$C77,JG$9='2. Protocols'!$E77,JG$9='2. Protocols'!$G77)),1,0)*'4. Formulations'!$L77</f>
        <v>0</v>
      </c>
      <c r="JH78" s="27">
        <f>IF(AND(OR(ISBLANK(JH$9),JH$9=0)=FALSE,OR(JH$9='2. Protocols'!$C77,JH$9='2. Protocols'!$E77,JH$9='2. Protocols'!$G77)),1,0)*'4. Formulations'!$L77</f>
        <v>0</v>
      </c>
      <c r="JI78" s="27">
        <f>IF(AND(OR(ISBLANK(JI$9),JI$9=0)=FALSE,OR(JI$9='2. Protocols'!$C77,JI$9='2. Protocols'!$E77,JI$9='2. Protocols'!$G77)),1,0)*'4. Formulations'!$L77</f>
        <v>0</v>
      </c>
      <c r="JJ78" s="27">
        <f>IF(AND(OR(ISBLANK(JJ$9),JJ$9=0)=FALSE,OR(JJ$9='2. Protocols'!$C77,JJ$9='2. Protocols'!$E77,JJ$9='2. Protocols'!$G77)),1,0)*'4. Formulations'!$L77</f>
        <v>0</v>
      </c>
      <c r="JK78" s="27">
        <f>IF(AND(OR(ISBLANK(JK$9),JK$9=0)=FALSE,OR(JK$9='2. Protocols'!$C77,JK$9='2. Protocols'!$E77,JK$9='2. Protocols'!$G77)),1,0)*'4. Formulations'!$L77</f>
        <v>0</v>
      </c>
      <c r="JL78" s="27">
        <f>IF(AND(OR(ISBLANK(JL$9),JL$9=0)=FALSE,OR(JL$9='2. Protocols'!$C77,JL$9='2. Protocols'!$E77,JL$9='2. Protocols'!$G77)),1,0)*'4. Formulations'!$L77</f>
        <v>0</v>
      </c>
      <c r="JM78" s="27">
        <f>IF(AND(OR(ISBLANK(JM$9),JM$9=0)=FALSE,OR(JM$9='2. Protocols'!$C77,JM$9='2. Protocols'!$E77,JM$9='2. Protocols'!$G77)),1,0)*'4. Formulations'!$L77</f>
        <v>0</v>
      </c>
      <c r="JN78" s="27">
        <f>IF(AND(OR(ISBLANK(JN$9),JN$9=0)=FALSE,OR(JN$9='2. Protocols'!$C77,JN$9='2. Protocols'!$E77,JN$9='2. Protocols'!$G77)),1,0)*'4. Formulations'!$L77</f>
        <v>0</v>
      </c>
      <c r="JO78" s="27">
        <f>IF(AND(OR(ISBLANK(JO$9),JO$9=0)=FALSE,OR(JO$9='2. Protocols'!$C77,JO$9='2. Protocols'!$E77,JO$9='2. Protocols'!$G77)),1,0)*'4. Formulations'!$L77</f>
        <v>0</v>
      </c>
      <c r="JP78" s="27">
        <f>IF(AND(OR(ISBLANK(JP$9),JP$9=0)=FALSE,OR(JP$9='2. Protocols'!$C77,JP$9='2. Protocols'!$E77,JP$9='2. Protocols'!$G77)),1,0)*'4. Formulations'!$L77</f>
        <v>0</v>
      </c>
      <c r="JQ78" s="27">
        <f>IF(AND(OR(ISBLANK(JQ$9),JQ$9=0)=FALSE,OR(JQ$9='2. Protocols'!$C77,JQ$9='2. Protocols'!$E77,JQ$9='2. Protocols'!$G77)),1,0)*'4. Formulations'!$L77</f>
        <v>0</v>
      </c>
      <c r="JR78" s="27">
        <f>IF(AND(OR(ISBLANK(JR$9),JR$9=0)=FALSE,OR(JR$9='2. Protocols'!$C77,JR$9='2. Protocols'!$E77,JR$9='2. Protocols'!$G77)),1,0)*'4. Formulations'!$L77</f>
        <v>0</v>
      </c>
      <c r="JS78" s="27">
        <f>IF(AND(OR(ISBLANK(JS$9),JS$9=0)=FALSE,OR(JS$9='2. Protocols'!$C77,JS$9='2. Protocols'!$E77,JS$9='2. Protocols'!$G77)),1,0)*'4. Formulations'!$L77</f>
        <v>0</v>
      </c>
      <c r="JT78" s="27">
        <f>IF(AND(OR(ISBLANK(JT$9),JT$9=0)=FALSE,OR(JT$9='2. Protocols'!$C77,JT$9='2. Protocols'!$E77,JT$9='2. Protocols'!$G77)),1,0)*'4. Formulations'!$L77</f>
        <v>0</v>
      </c>
      <c r="JU78" s="27">
        <f>IF(AND(OR(ISBLANK(JU$9),JU$9=0)=FALSE,OR(JU$9='2. Protocols'!$C77,JU$9='2. Protocols'!$E77,JU$9='2. Protocols'!$G77)),1,0)*'4. Formulations'!$L77</f>
        <v>0</v>
      </c>
      <c r="JV78" s="27">
        <f>IF(AND(OR(ISBLANK(JV$9),JV$9=0)=FALSE,OR(JV$9='2. Protocols'!$C77,JV$9='2. Protocols'!$E77,JV$9='2. Protocols'!$G77)),1,0)*'4. Formulations'!$L77</f>
        <v>0</v>
      </c>
      <c r="JW78" s="27">
        <f>IF(AND(OR(ISBLANK(JW$9),JW$9=0)=FALSE,OR(JW$9='2. Protocols'!$C77,JW$9='2. Protocols'!$E77,JW$9='2. Protocols'!$G77)),1,0)*'4. Formulations'!$L77</f>
        <v>0</v>
      </c>
      <c r="JX78" s="27">
        <f>IF(AND(OR(ISBLANK(JX$9),JX$9=0)=FALSE,OR(JX$9='2. Protocols'!$C77,JX$9='2. Protocols'!$E77,JX$9='2. Protocols'!$G77)),1,0)*'4. Formulations'!$L77</f>
        <v>0</v>
      </c>
      <c r="JY78" s="27">
        <f>IF(AND(OR(ISBLANK(JY$9),JY$9=0)=FALSE,OR(JY$9='2. Protocols'!$C77,JY$9='2. Protocols'!$E77,JY$9='2. Protocols'!$G77)),1,0)*'4. Formulations'!$L77</f>
        <v>0</v>
      </c>
      <c r="JZ78" s="27">
        <f>IF(AND(OR(ISBLANK(JZ$9),JZ$9=0)=FALSE,OR(JZ$9='2. Protocols'!$C77,JZ$9='2. Protocols'!$E77,JZ$9='2. Protocols'!$G77)),1,0)*'4. Formulations'!$L77</f>
        <v>0</v>
      </c>
      <c r="KA78" s="27">
        <f>IF(AND(OR(ISBLANK(KA$9),KA$9=0)=FALSE,OR(KA$9='2. Protocols'!$C77,KA$9='2. Protocols'!$E77,KA$9='2. Protocols'!$G77)),1,0)*'4. Formulations'!$L77</f>
        <v>0</v>
      </c>
      <c r="KB78" s="27">
        <f>IF(AND(OR(ISBLANK(KB$9),KB$9=0)=FALSE,OR(KB$9='2. Protocols'!$C77,KB$9='2. Protocols'!$E77,KB$9='2. Protocols'!$G77)),1,0)*'4. Formulations'!$L77</f>
        <v>0</v>
      </c>
      <c r="KC78" s="27">
        <f>IF(AND(OR(ISBLANK(KC$9),KC$9=0)=FALSE,OR(KC$9='2. Protocols'!$C77,KC$9='2. Protocols'!$E77,KC$9='2. Protocols'!$G77)),1,0)*'4. Formulations'!$L77</f>
        <v>0</v>
      </c>
      <c r="KD78" s="27">
        <f>IF(AND(OR(ISBLANK(KD$9),KD$9=0)=FALSE,OR(KD$9='2. Protocols'!$C77,KD$9='2. Protocols'!$E77,KD$9='2. Protocols'!$G77)),1,0)*'4. Formulations'!$L77</f>
        <v>0</v>
      </c>
      <c r="KE78" s="27">
        <f>IF(AND(OR(ISBLANK(KE$9),KE$9=0)=FALSE,OR(KE$9='2. Protocols'!$C77,KE$9='2. Protocols'!$E77,KE$9='2. Protocols'!$G77)),1,0)*'4. Formulations'!$L77</f>
        <v>0</v>
      </c>
      <c r="KF78" s="27">
        <f>IF(AND(OR(ISBLANK(KF$9),KF$9=0)=FALSE,OR(KF$9='2. Protocols'!$C77,KF$9='2. Protocols'!$E77,KF$9='2. Protocols'!$G77)),1,0)*'4. Formulations'!$L77</f>
        <v>0</v>
      </c>
      <c r="KG78" s="27">
        <f>IF(AND(OR(ISBLANK(KG$9),KG$9=0)=FALSE,OR(KG$9='2. Protocols'!$C77,KG$9='2. Protocols'!$E77,KG$9='2. Protocols'!$G77)),1,0)*'4. Formulations'!$L77</f>
        <v>0</v>
      </c>
      <c r="KH78" s="27">
        <f>IF(AND(OR(ISBLANK(KH$9),KH$9=0)=FALSE,OR(KH$9='2. Protocols'!$C77,KH$9='2. Protocols'!$E77,KH$9='2. Protocols'!$G77)),1,0)*'4. Formulations'!$L77</f>
        <v>0</v>
      </c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B78" s="27">
        <f>IF(AND(OR(ISBLANK(LB$9),LB$9=0)=FALSE,LB$9=$DL78),1,0)*'4. Formulations'!$M77</f>
        <v>0</v>
      </c>
      <c r="LC78" s="27">
        <f>IF(AND(OR(ISBLANK(LC$9),LC$9=0)=FALSE,LC$9=$DL78),1,0)*'4. Formulations'!$M77</f>
        <v>0</v>
      </c>
      <c r="LD78" s="27">
        <f>IF(AND(OR(ISBLANK(LD$9),LD$9=0)=FALSE,LD$9=$DL78),1,0)*'4. Formulations'!$M77</f>
        <v>0</v>
      </c>
      <c r="LE78" s="27">
        <f>IF(AND(OR(ISBLANK(LE$9),LE$9=0)=FALSE,LE$9=$DL78),1,0)*'4. Formulations'!$M77</f>
        <v>0</v>
      </c>
      <c r="LF78" s="27">
        <f>IF(AND(OR(ISBLANK(LF$9),LF$9=0)=FALSE,LF$9=$DL78),1,0)*'4. Formulations'!$M77</f>
        <v>0</v>
      </c>
      <c r="LG78" s="27">
        <f>IF(AND(OR(ISBLANK(LG$9),LG$9=0)=FALSE,LG$9=$DL78),1,0)*'4. Formulations'!$M77</f>
        <v>0</v>
      </c>
      <c r="LH78" s="27">
        <f>IF(AND(OR(ISBLANK(LH$9),LH$9=0)=FALSE,LH$9=$DL78),1,0)*'4. Formulations'!$M77</f>
        <v>0</v>
      </c>
      <c r="LI78" s="27">
        <f>IF(AND(OR(ISBLANK(LI$9),LI$9=0)=FALSE,LI$9=$DL78),1,0)*'4. Formulations'!$M77</f>
        <v>0</v>
      </c>
      <c r="LJ78" s="27">
        <f>IF(AND(OR(ISBLANK(LJ$9),LJ$9=0)=FALSE,LJ$9=$DL78),1,0)*'4. Formulations'!$M77</f>
        <v>0</v>
      </c>
      <c r="LK78" s="27">
        <f>IF(AND(OR(ISBLANK(LK$9),LK$9=0)=FALSE,LK$9=$DL78),1,0)*'4. Formulations'!$M77</f>
        <v>0</v>
      </c>
      <c r="LL78" s="27">
        <f>IF(AND(OR(ISBLANK(LL$9),LL$9=0)=FALSE,LL$9=$DL78),1,0)*'4. Formulations'!$M77</f>
        <v>0</v>
      </c>
      <c r="LM78" s="27">
        <f>IF(AND(OR(ISBLANK(LM$9),LM$9=0)=FALSE,LM$9=$DL78),1,0)*'4. Formulations'!$M77</f>
        <v>0</v>
      </c>
      <c r="LN78" s="27">
        <f>IF(AND(OR(ISBLANK(LN$9),LN$9=0)=FALSE,LN$9=$DL78),1,0)*'4. Formulations'!$M77</f>
        <v>0</v>
      </c>
      <c r="LO78" s="27">
        <f>IF(AND(OR(ISBLANK(LO$9),LO$9=0)=FALSE,LO$9=$DL78),1,0)*'4. Formulations'!$M77</f>
        <v>0</v>
      </c>
      <c r="LP78" s="27">
        <f>IF(AND(OR(ISBLANK(LP$9),LP$9=0)=FALSE,LP$9=$DL78),1,0)*'4. Formulations'!$M77</f>
        <v>0</v>
      </c>
      <c r="LQ78" s="27">
        <f>IF(AND(OR(ISBLANK(LQ$9),LQ$9=0)=FALSE,LQ$9=$DL78),1,0)*'4. Formulations'!$M77</f>
        <v>0</v>
      </c>
      <c r="LR78" s="27">
        <f>IF(AND(OR(ISBLANK(LR$9),LR$9=0)=FALSE,LR$9=$DL78),1,0)*'4. Formulations'!$M77</f>
        <v>0</v>
      </c>
      <c r="LS78" s="27"/>
      <c r="LT78" s="27"/>
      <c r="LU78" s="27"/>
      <c r="LW78" s="27">
        <f>IF(AND(OR(ISBLANK(LW$9),LW$9=0)=FALSE,SUM($LB78:$LR78)&gt;0,LW$9='2. Protocols'!$G77),1,0)*'4. Formulations'!$M77</f>
        <v>0</v>
      </c>
      <c r="LX78" s="27">
        <f>IF(AND(OR(ISBLANK(LX$9),LX$9=0)=FALSE,SUM($LB78:$LR78)&gt;0,LX$9='2. Protocols'!$G77),1,0)*'4. Formulations'!$M77</f>
        <v>0</v>
      </c>
      <c r="LY78" s="27">
        <f>IF(AND(OR(ISBLANK(LY$9),LY$9=0)=FALSE,SUM($LB78:$LR78)&gt;0,LY$9='2. Protocols'!$G77),1,0)*'4. Formulations'!$M77</f>
        <v>0</v>
      </c>
      <c r="LZ78" s="27">
        <f>IF(AND(OR(ISBLANK(LZ$9),LZ$9=0)=FALSE,SUM($LB78:$LR78)&gt;0,LZ$9='2. Protocols'!$G77),1,0)*'4. Formulations'!$M77</f>
        <v>0</v>
      </c>
      <c r="MA78" s="27">
        <f>IF(AND(OR(ISBLANK(MA$9),MA$9=0)=FALSE,SUM($LB78:$LR78)&gt;0,MA$9='2. Protocols'!$G77),1,0)*'4. Formulations'!$M77</f>
        <v>0</v>
      </c>
      <c r="MB78" s="27">
        <f>IF(AND(OR(ISBLANK(MB$9),MB$9=0)=FALSE,SUM($LB78:$LR78)&gt;0,MB$9='2. Protocols'!$G77),1,0)*'4. Formulations'!$M77</f>
        <v>0</v>
      </c>
      <c r="MC78" s="27">
        <f>IF(AND(OR(ISBLANK(MC$9),MC$9=0)=FALSE,SUM($LB78:$LR78)&gt;0,MC$9='2. Protocols'!$G77),1,0)*'4. Formulations'!$M77</f>
        <v>0</v>
      </c>
      <c r="MD78" s="27">
        <f>IF(AND(OR(ISBLANK(MD$9),MD$9=0)=FALSE,SUM($LB78:$LR78)&gt;0,MD$9='2. Protocols'!$G77),1,0)*'4. Formulations'!$M77</f>
        <v>0</v>
      </c>
      <c r="ME78" s="27">
        <f>IF(AND(OR(ISBLANK(ME$9),ME$9=0)=FALSE,SUM($LB78:$LR78)&gt;0,ME$9='2. Protocols'!$G77),1,0)*'4. Formulations'!$M77</f>
        <v>0</v>
      </c>
      <c r="MF78" s="27">
        <f>IF(AND(OR(ISBLANK(MF$9),MF$9=0)=FALSE,SUM($LB78:$LR78)&gt;0,MF$9='2. Protocols'!$G77),1,0)*'4. Formulations'!$M77</f>
        <v>0</v>
      </c>
      <c r="MG78" s="27">
        <f>IF(AND(OR(ISBLANK(MG$9),MG$9=0)=FALSE,SUM($LB78:$LR78)&gt;0,MG$9='2. Protocols'!$G77),1,0)*'4. Formulations'!$M77</f>
        <v>0</v>
      </c>
      <c r="MH78" s="27">
        <f>IF(AND(OR(ISBLANK(MH$9),MH$9=0)=FALSE,SUM($LB78:$LR78)&gt;0,MH$9='2. Protocols'!$G77),1,0)*'4. Formulations'!$M77</f>
        <v>0</v>
      </c>
      <c r="MI78" s="27">
        <f>IF(AND(OR(ISBLANK(MI$9),MI$9=0)=FALSE,SUM($LB78:$LR78)&gt;0,MI$9='2. Protocols'!$G77),1,0)*'4. Formulations'!$M77</f>
        <v>0</v>
      </c>
      <c r="MJ78" s="27">
        <f>IF(AND(OR(ISBLANK(MJ$9),MJ$9=0)=FALSE,SUM($LB78:$LR78)&gt;0,MJ$9='2. Protocols'!$G77),1,0)*'4. Formulations'!$M77</f>
        <v>0</v>
      </c>
      <c r="MK78" s="27">
        <f>IF(AND(OR(ISBLANK(MK$9),MK$9=0)=FALSE,SUM($LB78:$LR78)&gt;0,MK$9='2. Protocols'!$G77),1,0)*'4. Formulations'!$M77</f>
        <v>0</v>
      </c>
      <c r="ML78" s="27">
        <f>IF(AND(OR(ISBLANK(ML$9),ML$9=0)=FALSE,SUM($LB78:$LR78)&gt;0,ML$9='2. Protocols'!$G77),1,0)*'4. Formulations'!$M77</f>
        <v>0</v>
      </c>
      <c r="MM78" s="27">
        <f>IF(AND(OR(ISBLANK(MM$9),MM$9=0)=FALSE,SUM($LB78:$LR78)&gt;0,MM$9='2. Protocols'!$G77),1,0)*'4. Formulations'!$M77</f>
        <v>0</v>
      </c>
      <c r="MN78" s="27">
        <f>IF(AND(OR(ISBLANK(MN$9),MN$9=0)=FALSE,SUM($LB78:$LR78)&gt;0,MN$9='2. Protocols'!$G77),1,0)*'4. Formulations'!$M77</f>
        <v>0</v>
      </c>
      <c r="MO78" s="27">
        <f>IF(AND(OR(ISBLANK(MO$9),MO$9=0)=FALSE,SUM($LB78:$LR78)&gt;0,MO$9='2. Protocols'!$G77),1,0)*'4. Formulations'!$M77</f>
        <v>0</v>
      </c>
      <c r="MP78" s="27">
        <f>IF(AND(OR(ISBLANK(MP$9),MP$9=0)=FALSE,SUM($LB78:$LR78)&gt;0,MP$9='2. Protocols'!$G77),1,0)*'4. Formulations'!$M77</f>
        <v>0</v>
      </c>
      <c r="MQ78" s="27">
        <f>IF(AND(OR(ISBLANK(MQ$9),MQ$9=0)=FALSE,SUM($LB78:$LR78)&gt;0,MQ$9='2. Protocols'!$G77),1,0)*'4. Formulations'!$M77</f>
        <v>0</v>
      </c>
      <c r="MR78" s="27">
        <f>IF(AND(OR(ISBLANK(MR$9),MR$9=0)=FALSE,SUM($LB78:$LR78)&gt;0,MR$9='2. Protocols'!$G77),1,0)*'4. Formulations'!$M77</f>
        <v>0</v>
      </c>
      <c r="MS78" s="27">
        <f>IF(AND(OR(ISBLANK(MS$9),MS$9=0)=FALSE,SUM($LB78:$LR78)&gt;0,MS$9='2. Protocols'!$G77),1,0)*'4. Formulations'!$M77</f>
        <v>0</v>
      </c>
      <c r="MT78" s="27">
        <f>IF(AND(OR(ISBLANK(MT$9),MT$9=0)=FALSE,SUM($LB78:$LR78)&gt;0,MT$9='2. Protocols'!$G77),1,0)*'4. Formulations'!$M77</f>
        <v>0</v>
      </c>
      <c r="MU78" s="27">
        <f>IF(AND(OR(ISBLANK(MU$9),MU$9=0)=FALSE,SUM($LB78:$LR78)&gt;0,MU$9='2. Protocols'!$G77),1,0)*'4. Formulations'!$M77</f>
        <v>0</v>
      </c>
      <c r="MV78" s="27">
        <f>IF(AND(OR(ISBLANK(MV$9),MV$9=0)=FALSE,SUM($LB78:$LR78)&gt;0,MV$9='2. Protocols'!$G77),1,0)*'4. Formulations'!$M77</f>
        <v>0</v>
      </c>
      <c r="MW78" s="27">
        <f>IF(AND(OR(ISBLANK(MW$9),MW$9=0)=FALSE,SUM($LB78:$LR78)&gt;0,MW$9='2. Protocols'!$G77),1,0)*'4. Formulations'!$M77</f>
        <v>0</v>
      </c>
      <c r="MX78" s="27">
        <f>IF(AND(OR(ISBLANK(MX$9),MX$9=0)=FALSE,SUM($LB78:$LR78)&gt;0,MX$9='2. Protocols'!$G77),1,0)*'4. Formulations'!$M77</f>
        <v>0</v>
      </c>
      <c r="MY78" s="27">
        <f>IF(AND(OR(ISBLANK(MY$9),MY$9=0)=FALSE,SUM($LB78:$LR78)&gt;0,MY$9='2. Protocols'!$G77),1,0)*'4. Formulations'!$M77</f>
        <v>0</v>
      </c>
      <c r="MZ78" s="27">
        <f>IF(AND(OR(ISBLANK(MZ$9),MZ$9=0)=FALSE,SUM($LB78:$LR78)&gt;0,MZ$9='2. Protocols'!$G77),1,0)*'4. Formulations'!$M77</f>
        <v>0</v>
      </c>
      <c r="NA78" s="27">
        <f>IF(AND(OR(ISBLANK(NA$9),NA$9=0)=FALSE,SUM($LB78:$LR78)&gt;0,NA$9='2. Protocols'!$G77),1,0)*'4. Formulations'!$M77</f>
        <v>0</v>
      </c>
      <c r="NB78" s="27">
        <f>IF(AND(OR(ISBLANK(NB$9),NB$9=0)=FALSE,SUM($LB78:$LR78)&gt;0,NB$9='2. Protocols'!$G77),1,0)*'4. Formulations'!$M77</f>
        <v>0</v>
      </c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V78" s="27">
        <f>IF(AND(OR(ISBLANK(NV$9),NV$9=0)=FALSE,NV$9=$DM78),1,0)*'4. Formulations'!$N77</f>
        <v>0</v>
      </c>
      <c r="NW78" s="721">
        <f>IF(AND(OR(ISBLANK(NW$9),NW$9=0)=FALSE,NW$9=$DM78),1,0)*'4. Formulations'!$N77</f>
        <v>0</v>
      </c>
      <c r="NX78" s="27">
        <f>IF(AND(OR(ISBLANK(NX$9),NX$9=0)=FALSE,NX$9=$DM78),1,0)*'4. Formulations'!$N77</f>
        <v>0</v>
      </c>
      <c r="NY78" s="27">
        <f>IF(AND(OR(ISBLANK(NY$9),NY$9=0)=FALSE,NY$9=$DM78),1,0)*'4. Formulations'!$N77</f>
        <v>0</v>
      </c>
      <c r="NZ78" s="27">
        <f>IF(AND(OR(ISBLANK(NZ$9),NZ$9=0)=FALSE,NZ$9=$DM78),1,0)*'4. Formulations'!$N77</f>
        <v>0</v>
      </c>
      <c r="OA78" s="27">
        <f>IF(AND(OR(ISBLANK(OA$9),OA$9=0)=FALSE,OA$9=$DM78),1,0)*'4. Formulations'!$N77</f>
        <v>0</v>
      </c>
      <c r="OB78" s="27">
        <f>IF(AND(OR(ISBLANK(OB$9),OB$9=0)=FALSE,OB$9=$DM78),1,0)*'4. Formulations'!$N77</f>
        <v>0</v>
      </c>
      <c r="OC78" s="27">
        <f>IF(AND(OR(ISBLANK(OC$9),OC$9=0)=FALSE,OC$9=$DM78),1,0)*'4. Formulations'!$N77</f>
        <v>0</v>
      </c>
      <c r="OD78" s="27">
        <f>IF(AND(OR(ISBLANK(OD$9),OD$9=0)=FALSE,OD$9=$DM78),1,0)*'4. Formulations'!$N77</f>
        <v>0</v>
      </c>
      <c r="OE78" s="27">
        <f>IF(AND(OR(ISBLANK(OE$9),OE$9=0)=FALSE,OE$9=$DM78),1,0)*'4. Formulations'!$N77</f>
        <v>0</v>
      </c>
      <c r="OF78" s="27">
        <f>IF(AND(OR(ISBLANK(OF$9),OF$9=0)=FALSE,OF$9=$DM78),1,0)*'4. Formulations'!$N77</f>
        <v>0</v>
      </c>
      <c r="OG78" s="27">
        <f>IF(AND(OR(ISBLANK(OG$9),OG$9=0)=FALSE,OG$9=$DM78),1,0)*'4. Formulations'!$N77</f>
        <v>0</v>
      </c>
      <c r="OH78" s="27">
        <f>IF(AND(OR(ISBLANK(OH$9),OH$9=0)=FALSE,OH$9=$DM78),1,0)*'4. Formulations'!$N77</f>
        <v>0</v>
      </c>
      <c r="OI78" s="27">
        <f>IF(AND(OR(ISBLANK(OI$9),OI$9=0)=FALSE,OI$9=$DM78),1,0)*'4. Formulations'!$N77</f>
        <v>0</v>
      </c>
      <c r="OJ78" s="27">
        <f>IF(AND(OR(ISBLANK(OJ$9),OJ$9=0)=FALSE,OJ$9=$DM78),1,0)*'4. Formulations'!$N77</f>
        <v>0</v>
      </c>
      <c r="OK78" s="27">
        <f>IF(AND(OR(ISBLANK(OK$9),OK$9=0)=FALSE,OK$9=$DM78),1,0)*'4. Formulations'!$N77</f>
        <v>0</v>
      </c>
      <c r="OL78" s="27">
        <f>IF(AND(OR(ISBLANK(OL$9),OL$9=0)=FALSE,OL$9=$DM78),1,0)*'4. Formulations'!$N77</f>
        <v>0</v>
      </c>
      <c r="OM78" s="27"/>
      <c r="ON78" s="27"/>
      <c r="OO78" s="27"/>
      <c r="OQ78" s="27">
        <f>IF(AND(OR(ISBLANK(OQ$9),OQ$9=0)=FALSE,OR(OQ$9='2. Protocols'!$C77,OQ$9='2. Protocols'!$E77,OQ$9='2. Protocols'!$G77)),1,0)*'4. Formulations'!$O77</f>
        <v>0</v>
      </c>
      <c r="OR78" s="27">
        <f>IF(AND(OR(ISBLANK(OR$9),OR$9=0)=FALSE,OR(OR$9='2. Protocols'!$C77,OR$9='2. Protocols'!$E77,OR$9='2. Protocols'!$G77)),1,0)*'4. Formulations'!$O77</f>
        <v>0</v>
      </c>
      <c r="OS78" s="27">
        <f>IF(AND(OR(ISBLANK(OS$9),OS$9=0)=FALSE,OR(OS$9='2. Protocols'!$C77,OS$9='2. Protocols'!$E77,OS$9='2. Protocols'!$G77)),1,0)*'4. Formulations'!$O77</f>
        <v>0</v>
      </c>
      <c r="OT78" s="27">
        <f>IF(AND(OR(ISBLANK(OT$9),OT$9=0)=FALSE,OR(OT$9='2. Protocols'!$C77,OT$9='2. Protocols'!$E77,OT$9='2. Protocols'!$G77)),1,0)*'4. Formulations'!$O77</f>
        <v>0</v>
      </c>
      <c r="OU78" s="27">
        <f>IF(AND(OR(ISBLANK(OU$9),OU$9=0)=FALSE,OR(OU$9='2. Protocols'!$C77,OU$9='2. Protocols'!$E77,OU$9='2. Protocols'!$G77)),1,0)*'4. Formulations'!$O77</f>
        <v>0</v>
      </c>
      <c r="OV78" s="27">
        <f>IF(AND(OR(ISBLANK(OV$9),OV$9=0)=FALSE,OR(OV$9='2. Protocols'!$C77,OV$9='2. Protocols'!$E77,OV$9='2. Protocols'!$G77)),1,0)*'4. Formulations'!$O77</f>
        <v>0</v>
      </c>
      <c r="OW78" s="27">
        <f>IF(AND(OR(ISBLANK(OW$9),OW$9=0)=FALSE,OR(OW$9='2. Protocols'!$C77,OW$9='2. Protocols'!$E77,OW$9='2. Protocols'!$G77)),1,0)*'4. Formulations'!$O77</f>
        <v>0</v>
      </c>
      <c r="OX78" s="27">
        <f>IF(AND(OR(ISBLANK(OX$9),OX$9=0)=FALSE,OR(OX$9='2. Protocols'!$C77,OX$9='2. Protocols'!$E77,OX$9='2. Protocols'!$G77)),1,0)*'4. Formulations'!$O77</f>
        <v>0</v>
      </c>
      <c r="OY78" s="27">
        <f>IF(AND(OR(ISBLANK(OY$9),OY$9=0)=FALSE,OR(OY$9='2. Protocols'!$C77,OY$9='2. Protocols'!$E77,OY$9='2. Protocols'!$G77)),1,0)*'4. Formulations'!$O77</f>
        <v>0</v>
      </c>
      <c r="OZ78" s="27">
        <f>IF(AND(OR(ISBLANK(OZ$9),OZ$9=0)=FALSE,OR(OZ$9='2. Protocols'!$C77,OZ$9='2. Protocols'!$E77,OZ$9='2. Protocols'!$G77)),1,0)*'4. Formulations'!$O77</f>
        <v>0</v>
      </c>
      <c r="PA78" s="27">
        <f>IF(AND(OR(ISBLANK(PA$9),PA$9=0)=FALSE,OR(PA$9='2. Protocols'!$C77,PA$9='2. Protocols'!$E77,PA$9='2. Protocols'!$G77)),1,0)*'4. Formulations'!$O77</f>
        <v>0</v>
      </c>
      <c r="PB78" s="27">
        <f>IF(AND(OR(ISBLANK(PB$9),PB$9=0)=FALSE,OR(PB$9='2. Protocols'!$C77,PB$9='2. Protocols'!$E77,PB$9='2. Protocols'!$G77)),1,0)*'4. Formulations'!$O77</f>
        <v>0</v>
      </c>
      <c r="PC78" s="27">
        <f>IF(AND(OR(ISBLANK(PC$9),PC$9=0)=FALSE,OR(PC$9='2. Protocols'!$C77,PC$9='2. Protocols'!$E77,PC$9='2. Protocols'!$G77)),1,0)*'4. Formulations'!$O77</f>
        <v>0</v>
      </c>
      <c r="PD78" s="27">
        <f>IF(AND(OR(ISBLANK(PD$9),PD$9=0)=FALSE,OR(PD$9='2. Protocols'!$C77,PD$9='2. Protocols'!$E77,PD$9='2. Protocols'!$G77)),1,0)*'4. Formulations'!$O77</f>
        <v>0</v>
      </c>
      <c r="PE78" s="27">
        <f>IF(AND(OR(ISBLANK(PE$9),PE$9=0)=FALSE,OR(PE$9='2. Protocols'!$C77,PE$9='2. Protocols'!$E77,PE$9='2. Protocols'!$G77)),1,0)*'4. Formulations'!$O77</f>
        <v>0</v>
      </c>
      <c r="PF78" s="27">
        <f>IF(AND(OR(ISBLANK(PF$9),PF$9=0)=FALSE,OR(PF$9='2. Protocols'!$C77,PF$9='2. Protocols'!$E77,PF$9='2. Protocols'!$G77)),1,0)*'4. Formulations'!$O77</f>
        <v>0</v>
      </c>
      <c r="PG78" s="27">
        <f>IF(AND(OR(ISBLANK(PG$9),PG$9=0)=FALSE,OR(PG$9='2. Protocols'!$C77,PG$9='2. Protocols'!$E77,PG$9='2. Protocols'!$G77)),1,0)*'4. Formulations'!$O77</f>
        <v>0</v>
      </c>
      <c r="PH78" s="27">
        <f>IF(AND(OR(ISBLANK(PH$9),PH$9=0)=FALSE,OR(PH$9='2. Protocols'!$C77,PH$9='2. Protocols'!$E77,PH$9='2. Protocols'!$G77)),1,0)*'4. Formulations'!$O77</f>
        <v>0</v>
      </c>
      <c r="PI78" s="27">
        <f>IF(AND(OR(ISBLANK(PI$9),PI$9=0)=FALSE,OR(PI$9='2. Protocols'!$C77,PI$9='2. Protocols'!$E77,PI$9='2. Protocols'!$G77)),1,0)*'4. Formulations'!$O77</f>
        <v>0</v>
      </c>
      <c r="PJ78" s="27">
        <f>IF(AND(OR(ISBLANK(PJ$9),PJ$9=0)=FALSE,OR(PJ$9='2. Protocols'!$C77,PJ$9='2. Protocols'!$E77,PJ$9='2. Protocols'!$G77)),1,0)*'4. Formulations'!$O77</f>
        <v>0</v>
      </c>
      <c r="PK78" s="27">
        <f>IF(AND(OR(ISBLANK(PK$9),PK$9=0)=FALSE,OR(PK$9='2. Protocols'!$C77,PK$9='2. Protocols'!$E77,PK$9='2. Protocols'!$G77)),1,0)*'4. Formulations'!$O77</f>
        <v>0</v>
      </c>
      <c r="PL78" s="27">
        <f>IF(AND(OR(ISBLANK(PL$9),PL$9=0)=FALSE,OR(PL$9='2. Protocols'!$C77,PL$9='2. Protocols'!$E77,PL$9='2. Protocols'!$G77)),1,0)*'4. Formulations'!$O77</f>
        <v>0</v>
      </c>
      <c r="PM78" s="27">
        <f>IF(AND(OR(ISBLANK(PM$9),PM$9=0)=FALSE,OR(PM$9='2. Protocols'!$C77,PM$9='2. Protocols'!$E77,PM$9='2. Protocols'!$G77)),1,0)*'4. Formulations'!$O77</f>
        <v>0</v>
      </c>
      <c r="PN78" s="27">
        <f>IF(AND(OR(ISBLANK(PN$9),PN$9=0)=FALSE,OR(PN$9='2. Protocols'!$C77,PN$9='2. Protocols'!$E77,PN$9='2. Protocols'!$G77)),1,0)*'4. Formulations'!$O77</f>
        <v>0</v>
      </c>
      <c r="PO78" s="27">
        <f>IF(AND(OR(ISBLANK(PO$9),PO$9=0)=FALSE,OR(PO$9='2. Protocols'!$C77,PO$9='2. Protocols'!$E77,PO$9='2. Protocols'!$G77)),1,0)*'4. Formulations'!$O77</f>
        <v>0</v>
      </c>
      <c r="PP78" s="27">
        <f>IF(AND(OR(ISBLANK(PP$9),PP$9=0)=FALSE,OR(PP$9='2. Protocols'!$C77,PP$9='2. Protocols'!$E77,PP$9='2. Protocols'!$G77)),1,0)*'4. Formulations'!$O77</f>
        <v>0</v>
      </c>
      <c r="PQ78" s="27">
        <f>IF(AND(OR(ISBLANK(PQ$9),PQ$9=0)=FALSE,OR(PQ$9='2. Protocols'!$C77,PQ$9='2. Protocols'!$E77,PQ$9='2. Protocols'!$G77)),1,0)*'4. Formulations'!$O77</f>
        <v>0</v>
      </c>
      <c r="PR78" s="27">
        <f>IF(AND(OR(ISBLANK(PR$9),PR$9=0)=FALSE,OR(PR$9='2. Protocols'!$C77,PR$9='2. Protocols'!$E77,PR$9='2. Protocols'!$G77)),1,0)*'4. Formulations'!$O77</f>
        <v>0</v>
      </c>
      <c r="PS78" s="27">
        <f>IF(AND(OR(ISBLANK(PS$9),PS$9=0)=FALSE,OR(PS$9='2. Protocols'!$C77,PS$9='2. Protocols'!$E77,PS$9='2. Protocols'!$G77)),1,0)*'4. Formulations'!$O77</f>
        <v>0</v>
      </c>
      <c r="PT78" s="27">
        <f>IF(AND(OR(ISBLANK(PT$9),PT$9=0)=FALSE,OR(PT$9='2. Protocols'!$C77,PT$9='2. Protocols'!$E77,PT$9='2. Protocols'!$G77)),1,0)*'4. Formulations'!$O77</f>
        <v>0</v>
      </c>
      <c r="PU78" s="27">
        <f>IF(AND(OR(ISBLANK(PU$9),PU$9=0)=FALSE,OR(PU$9='2. Protocols'!$C77,PU$9='2. Protocols'!$E77,PU$9='2. Protocols'!$G77)),1,0)*'4. Formulations'!$O77</f>
        <v>0</v>
      </c>
      <c r="PV78" s="27">
        <f>IF(AND(OR(ISBLANK(PV$9),PV$9=0)=FALSE,OR(PV$9='2. Protocols'!$C77,PV$9='2. Protocols'!$E77,PV$9='2. Protocols'!$G77)),1,0)*'4. Formulations'!$O77</f>
        <v>0</v>
      </c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P78" s="27">
        <f>IF(AND(OR(ISBLANK(QP$9),QP$9=0)=FALSE,QP$9=$DL78),1,0)*'4. Formulations'!$P77</f>
        <v>0</v>
      </c>
      <c r="QQ78" s="27">
        <f>IF(AND(OR(ISBLANK(QQ$9),QQ$9=0)=FALSE,QQ$9=$DL78),1,0)*'4. Formulations'!$P77</f>
        <v>0</v>
      </c>
      <c r="QR78" s="27">
        <f>IF(AND(OR(ISBLANK(QR$9),QR$9=0)=FALSE,QR$9=$DL78),1,0)*'4. Formulations'!$P77</f>
        <v>0</v>
      </c>
      <c r="QS78" s="27">
        <f>IF(AND(OR(ISBLANK(QS$9),QS$9=0)=FALSE,QS$9=$DL78),1,0)*'4. Formulations'!$P77</f>
        <v>0</v>
      </c>
      <c r="QT78" s="27">
        <f>IF(AND(OR(ISBLANK(QT$9),QT$9=0)=FALSE,QT$9=$DL78),1,0)*'4. Formulations'!$P77</f>
        <v>0</v>
      </c>
      <c r="QU78" s="27">
        <f>IF(AND(OR(ISBLANK(QU$9),QU$9=0)=FALSE,QU$9=$DL78),1,0)*'4. Formulations'!$P77</f>
        <v>0</v>
      </c>
      <c r="QV78" s="27">
        <f>IF(AND(OR(ISBLANK(QV$9),QV$9=0)=FALSE,QV$9=$DL78),1,0)*'4. Formulations'!$P77</f>
        <v>0</v>
      </c>
      <c r="QW78" s="27">
        <f>IF(AND(OR(ISBLANK(QW$9),QW$9=0)=FALSE,QW$9=$DL78),1,0)*'4. Formulations'!$P77</f>
        <v>0</v>
      </c>
      <c r="QX78" s="27">
        <f>IF(AND(OR(ISBLANK(QX$9),QX$9=0)=FALSE,QX$9=$DL78),1,0)*'4. Formulations'!$P77</f>
        <v>0</v>
      </c>
      <c r="QY78" s="27">
        <f>IF(AND(OR(ISBLANK(QY$9),QY$9=0)=FALSE,QY$9=$DL78),1,0)*'4. Formulations'!$P77</f>
        <v>0</v>
      </c>
      <c r="QZ78" s="27">
        <f>IF(AND(OR(ISBLANK(QZ$9),QZ$9=0)=FALSE,QZ$9=$DL78),1,0)*'4. Formulations'!$P77</f>
        <v>0</v>
      </c>
      <c r="RA78" s="27">
        <f>IF(AND(OR(ISBLANK(RA$9),RA$9=0)=FALSE,RA$9=$DL78),1,0)*'4. Formulations'!$P77</f>
        <v>0</v>
      </c>
      <c r="RB78" s="27">
        <f>IF(AND(OR(ISBLANK(RB$9),RB$9=0)=FALSE,RB$9=$DL78),1,0)*'4. Formulations'!$P77</f>
        <v>0</v>
      </c>
      <c r="RC78" s="27">
        <f>IF(AND(OR(ISBLANK(RC$9),RC$9=0)=FALSE,RC$9=$DL78),1,0)*'4. Formulations'!$P77</f>
        <v>0</v>
      </c>
      <c r="RD78" s="27">
        <f>IF(AND(OR(ISBLANK(RD$9),RD$9=0)=FALSE,RD$9=$DL78),1,0)*'4. Formulations'!$P77</f>
        <v>0</v>
      </c>
      <c r="RE78" s="27">
        <f>IF(AND(OR(ISBLANK(RE$9),RE$9=0)=FALSE,RE$9=$DL78),1,0)*'4. Formulations'!$P77</f>
        <v>0</v>
      </c>
      <c r="RF78" s="27">
        <f>IF(AND(OR(ISBLANK(RF$9),RF$9=0)=FALSE,RF$9=$DL78),1,0)*'4. Formulations'!$P77</f>
        <v>0</v>
      </c>
      <c r="RG78" s="27"/>
      <c r="RH78" s="27"/>
      <c r="RI78" s="27"/>
      <c r="RK78" s="27">
        <f>IF(AND(OR(ISBLANK(RK$9),RK$9=0)=FALSE,SUM($QP78:$RF78)&gt;0,RK$9='2. Protocols'!$G77),1,0)*'4. Formulations'!$P77</f>
        <v>0</v>
      </c>
      <c r="RL78" s="27">
        <f>IF(AND(OR(ISBLANK(RL$9),RL$9=0)=FALSE,SUM($QP78:$RF78)&gt;0,RL$9='2. Protocols'!$G77),1,0)*'4. Formulations'!$P77</f>
        <v>0</v>
      </c>
      <c r="RM78" s="27">
        <f>IF(AND(OR(ISBLANK(RM$9),RM$9=0)=FALSE,SUM($QP78:$RF78)&gt;0,RM$9='2. Protocols'!$G77),1,0)*'4. Formulations'!$P77</f>
        <v>0</v>
      </c>
      <c r="RN78" s="27">
        <f>IF(AND(OR(ISBLANK(RN$9),RN$9=0)=FALSE,SUM($QP78:$RF78)&gt;0,RN$9='2. Protocols'!$G77),1,0)*'4. Formulations'!$P77</f>
        <v>0</v>
      </c>
      <c r="RO78" s="27">
        <f>IF(AND(OR(ISBLANK(RO$9),RO$9=0)=FALSE,SUM($QP78:$RF78)&gt;0,RO$9='2. Protocols'!$G77),1,0)*'4. Formulations'!$P77</f>
        <v>0</v>
      </c>
      <c r="RP78" s="27">
        <f>IF(AND(OR(ISBLANK(RP$9),RP$9=0)=FALSE,SUM($QP78:$RF78)&gt;0,RP$9='2. Protocols'!$G77),1,0)*'4. Formulations'!$P77</f>
        <v>0</v>
      </c>
      <c r="RQ78" s="27">
        <f>IF(AND(OR(ISBLANK(RQ$9),RQ$9=0)=FALSE,SUM($QP78:$RF78)&gt;0,RQ$9='2. Protocols'!$G77),1,0)*'4. Formulations'!$P77</f>
        <v>0</v>
      </c>
      <c r="RR78" s="27">
        <f>IF(AND(OR(ISBLANK(RR$9),RR$9=0)=FALSE,SUM($QP78:$RF78)&gt;0,RR$9='2. Protocols'!$G77),1,0)*'4. Formulations'!$P77</f>
        <v>0</v>
      </c>
      <c r="RS78" s="27">
        <f>IF(AND(OR(ISBLANK(RS$9),RS$9=0)=FALSE,SUM($QP78:$RF78)&gt;0,RS$9='2. Protocols'!$G77),1,0)*'4. Formulations'!$P77</f>
        <v>0</v>
      </c>
      <c r="RT78" s="27">
        <f>IF(AND(OR(ISBLANK(RT$9),RT$9=0)=FALSE,SUM($QP78:$RF78)&gt;0,RT$9='2. Protocols'!$G77),1,0)*'4. Formulations'!$P77</f>
        <v>0</v>
      </c>
      <c r="RU78" s="27">
        <f>IF(AND(OR(ISBLANK(RU$9),RU$9=0)=FALSE,SUM($QP78:$RF78)&gt;0,RU$9='2. Protocols'!$G77),1,0)*'4. Formulations'!$P77</f>
        <v>0</v>
      </c>
      <c r="RV78" s="27">
        <f>IF(AND(OR(ISBLANK(RV$9),RV$9=0)=FALSE,SUM($QP78:$RF78)&gt;0,RV$9='2. Protocols'!$G77),1,0)*'4. Formulations'!$P77</f>
        <v>0</v>
      </c>
      <c r="RW78" s="27">
        <f>IF(AND(OR(ISBLANK(RW$9),RW$9=0)=FALSE,SUM($QP78:$RF78)&gt;0,RW$9='2. Protocols'!$G77),1,0)*'4. Formulations'!$P77</f>
        <v>0</v>
      </c>
      <c r="RX78" s="27">
        <f>IF(AND(OR(ISBLANK(RX$9),RX$9=0)=FALSE,SUM($QP78:$RF78)&gt;0,RX$9='2. Protocols'!$G77),1,0)*'4. Formulations'!$P77</f>
        <v>0</v>
      </c>
      <c r="RY78" s="27">
        <f>IF(AND(OR(ISBLANK(RY$9),RY$9=0)=FALSE,SUM($QP78:$RF78)&gt;0,RY$9='2. Protocols'!$G77),1,0)*'4. Formulations'!$P77</f>
        <v>0</v>
      </c>
      <c r="RZ78" s="27">
        <f>IF(AND(OR(ISBLANK(RZ$9),RZ$9=0)=FALSE,SUM($QP78:$RF78)&gt;0,RZ$9='2. Protocols'!$G77),1,0)*'4. Formulations'!$P77</f>
        <v>0</v>
      </c>
      <c r="SA78" s="27">
        <f>IF(AND(OR(ISBLANK(SA$9),SA$9=0)=FALSE,SUM($QP78:$RF78)&gt;0,SA$9='2. Protocols'!$G77),1,0)*'4. Formulations'!$P77</f>
        <v>0</v>
      </c>
      <c r="SB78" s="27">
        <f>IF(AND(OR(ISBLANK(SB$9),SB$9=0)=FALSE,SUM($QP78:$RF78)&gt;0,SB$9='2. Protocols'!$G77),1,0)*'4. Formulations'!$P77</f>
        <v>0</v>
      </c>
      <c r="SC78" s="27">
        <f>IF(AND(OR(ISBLANK(SC$9),SC$9=0)=FALSE,SUM($QP78:$RF78)&gt;0,SC$9='2. Protocols'!$G77),1,0)*'4. Formulations'!$P77</f>
        <v>0</v>
      </c>
      <c r="SD78" s="27">
        <f>IF(AND(OR(ISBLANK(SD$9),SD$9=0)=FALSE,SUM($QP78:$RF78)&gt;0,SD$9='2. Protocols'!$G77),1,0)*'4. Formulations'!$P77</f>
        <v>0</v>
      </c>
      <c r="SE78" s="27">
        <f>IF(AND(OR(ISBLANK(SE$9),SE$9=0)=FALSE,SUM($QP78:$RF78)&gt;0,SE$9='2. Protocols'!$G77),1,0)*'4. Formulations'!$P77</f>
        <v>0</v>
      </c>
      <c r="SF78" s="27">
        <f>IF(AND(OR(ISBLANK(SF$9),SF$9=0)=FALSE,SUM($QP78:$RF78)&gt;0,SF$9='2. Protocols'!$G77),1,0)*'4. Formulations'!$P77</f>
        <v>0</v>
      </c>
      <c r="SG78" s="27">
        <f>IF(AND(OR(ISBLANK(SG$9),SG$9=0)=FALSE,SUM($QP78:$RF78)&gt;0,SG$9='2. Protocols'!$G77),1,0)*'4. Formulations'!$P77</f>
        <v>0</v>
      </c>
      <c r="SH78" s="27">
        <f>IF(AND(OR(ISBLANK(SH$9),SH$9=0)=FALSE,SUM($QP78:$RF78)&gt;0,SH$9='2. Protocols'!$G77),1,0)*'4. Formulations'!$P77</f>
        <v>0</v>
      </c>
      <c r="SI78" s="27">
        <f>IF(AND(OR(ISBLANK(SI$9),SI$9=0)=FALSE,SUM($QP78:$RF78)&gt;0,SI$9='2. Protocols'!$G77),1,0)*'4. Formulations'!$P77</f>
        <v>0</v>
      </c>
      <c r="SJ78" s="27">
        <f>IF(AND(OR(ISBLANK(SJ$9),SJ$9=0)=FALSE,SUM($QP78:$RF78)&gt;0,SJ$9='2. Protocols'!$G77),1,0)*'4. Formulations'!$P77</f>
        <v>0</v>
      </c>
      <c r="SK78" s="27">
        <f>IF(AND(OR(ISBLANK(SK$9),SK$9=0)=FALSE,SUM($QP78:$RF78)&gt;0,SK$9='2. Protocols'!$G77),1,0)*'4. Formulations'!$P77</f>
        <v>0</v>
      </c>
      <c r="SL78" s="27">
        <f>IF(AND(OR(ISBLANK(SL$9),SL$9=0)=FALSE,SUM($QP78:$RF78)&gt;0,SL$9='2. Protocols'!$G77),1,0)*'4. Formulations'!$P77</f>
        <v>0</v>
      </c>
      <c r="SM78" s="27">
        <f>IF(AND(OR(ISBLANK(SM$9),SM$9=0)=FALSE,SUM($QP78:$RF78)&gt;0,SM$9='2. Protocols'!$G77),1,0)*'4. Formulations'!$P77</f>
        <v>0</v>
      </c>
      <c r="SN78" s="27">
        <f>IF(AND(OR(ISBLANK(SN$9),SN$9=0)=FALSE,SUM($QP78:$RF78)&gt;0,SN$9='2. Protocols'!$G77),1,0)*'4. Formulations'!$P77</f>
        <v>0</v>
      </c>
      <c r="SO78" s="27">
        <f>IF(AND(OR(ISBLANK(SO$9),SO$9=0)=FALSE,SUM($QP78:$RF78)&gt;0,SO$9='2. Protocols'!$G77),1,0)*'4. Formulations'!$P77</f>
        <v>0</v>
      </c>
      <c r="SP78" s="27">
        <f>IF(AND(OR(ISBLANK(SP$9),SP$9=0)=FALSE,SUM($QP78:$RF78)&gt;0,SP$9='2. Protocols'!$G77),1,0)*'4. Formulations'!$P77</f>
        <v>0</v>
      </c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J78" s="27">
        <f>IF(AND(OR(ISBLANK(TJ$9),TJ$9=0)=FALSE,TJ$9=$DM78),1,0)*'4. Formulations'!$Q77</f>
        <v>0</v>
      </c>
      <c r="TK78" s="27">
        <f>IF(AND(OR(ISBLANK(TK$9),TK$9=0)=FALSE,TK$9=$DM78),1,0)*'4. Formulations'!$Q77</f>
        <v>0</v>
      </c>
      <c r="TL78" s="27">
        <f>IF(AND(OR(ISBLANK(TL$9),TL$9=0)=FALSE,TL$9=$DM78),1,0)*'4. Formulations'!$Q77</f>
        <v>0</v>
      </c>
      <c r="TM78" s="27">
        <f>IF(AND(OR(ISBLANK(TM$9),TM$9=0)=FALSE,TM$9=$DM78),1,0)*'4. Formulations'!$Q77</f>
        <v>0</v>
      </c>
      <c r="TN78" s="27">
        <f>IF(AND(OR(ISBLANK(TN$9),TN$9=0)=FALSE,TN$9=$DM78),1,0)*'4. Formulations'!$Q77</f>
        <v>0</v>
      </c>
      <c r="TO78" s="27">
        <f>IF(AND(OR(ISBLANK(TO$9),TO$9=0)=FALSE,TO$9=$DM78),1,0)*'4. Formulations'!$Q77</f>
        <v>0</v>
      </c>
      <c r="TP78" s="27">
        <f>IF(AND(OR(ISBLANK(TP$9),TP$9=0)=FALSE,TP$9=$DM78),1,0)*'4. Formulations'!$Q77</f>
        <v>0</v>
      </c>
      <c r="TQ78" s="27">
        <f>IF(AND(OR(ISBLANK(TQ$9),TQ$9=0)=FALSE,TQ$9=$DM78),1,0)*'4. Formulations'!$Q77</f>
        <v>0</v>
      </c>
      <c r="TR78" s="27">
        <f>IF(AND(OR(ISBLANK(TR$9),TR$9=0)=FALSE,TR$9=$DM78),1,0)*'4. Formulations'!$Q77</f>
        <v>0</v>
      </c>
      <c r="TS78" s="27">
        <f>IF(AND(OR(ISBLANK(TS$9),TS$9=0)=FALSE,TS$9=$DM78),1,0)*'4. Formulations'!$Q77</f>
        <v>0</v>
      </c>
      <c r="TT78" s="27">
        <f>IF(AND(OR(ISBLANK(TT$9),TT$9=0)=FALSE,TT$9=$DM78),1,0)*'4. Formulations'!$Q77</f>
        <v>0</v>
      </c>
      <c r="TU78" s="27">
        <f>IF(AND(OR(ISBLANK(TU$9),TU$9=0)=FALSE,TU$9=$DM78),1,0)*'4. Formulations'!$Q77</f>
        <v>0</v>
      </c>
      <c r="TV78" s="27">
        <f>IF(AND(OR(ISBLANK(TV$9),TV$9=0)=FALSE,TV$9=$DM78),1,0)*'4. Formulations'!$Q77</f>
        <v>0</v>
      </c>
      <c r="TW78" s="27">
        <f>IF(AND(OR(ISBLANK(TW$9),TW$9=0)=FALSE,TW$9=$DM78),1,0)*'4. Formulations'!$Q77</f>
        <v>0</v>
      </c>
      <c r="TX78" s="27">
        <f>IF(AND(OR(ISBLANK(TX$9),TX$9=0)=FALSE,TX$9=$DM78),1,0)*'4. Formulations'!$Q77</f>
        <v>0</v>
      </c>
      <c r="TY78" s="27">
        <f>IF(AND(OR(ISBLANK(TY$9),TY$9=0)=FALSE,TY$9=$DM78),1,0)*'4. Formulations'!$Q77</f>
        <v>0</v>
      </c>
      <c r="TZ78" s="27">
        <f>IF(AND(OR(ISBLANK(TZ$9),TZ$9=0)=FALSE,TZ$9=$DM78),1,0)*'4. Formulations'!$Q77</f>
        <v>0</v>
      </c>
      <c r="UA78" s="27"/>
      <c r="UB78" s="27"/>
      <c r="UC78" s="27"/>
    </row>
    <row r="79" spans="2:549" x14ac:dyDescent="0.3">
      <c r="B79" s="2"/>
      <c r="C79" s="75" t="str">
        <f>IF('2. Protocols'!C78&amp;"+"&amp;'2. Protocols'!E78&amp;"+"&amp;'2. Protocols'!G78="++","",'2. Protocols'!C78&amp;"+"&amp;'2. Protocols'!E78&amp;"+"&amp;'2. Protocols'!G78)</f>
        <v/>
      </c>
      <c r="D79" s="7"/>
      <c r="E79" s="8"/>
      <c r="G79" s="72">
        <f>'2. Protocols'!J78*'1. General Inputs'!$N$13</f>
        <v>0</v>
      </c>
      <c r="H79" s="72">
        <f>MAX(G79*(1+'1. General Inputs'!$BE$23)+(H$110*'2. Protocols'!$S78)+'3. ARV Substitutions'!L99,0)</f>
        <v>0</v>
      </c>
      <c r="I79" s="72" t="e">
        <f>MAX(H79*(1+'1. General Inputs'!$BE$23)+(I$110*'2. Protocols'!$S78)+'3. ARV Substitutions'!M99,0)</f>
        <v>#VALUE!</v>
      </c>
      <c r="J79" s="72" t="e">
        <f>MAX(I79*(1+'1. General Inputs'!$BE$23)+(J$110*'2. Protocols'!$S78)+'3. ARV Substitutions'!N99,0)</f>
        <v>#VALUE!</v>
      </c>
      <c r="K79" s="72" t="e">
        <f>MAX(J79*(1+'1. General Inputs'!$BE$23)+(K$110*'2. Protocols'!$S78)+'3. ARV Substitutions'!O99,0)</f>
        <v>#VALUE!</v>
      </c>
      <c r="L79" s="72" t="e">
        <f>MAX(K79*(1+'1. General Inputs'!$BE$23)+(L$110*'2. Protocols'!$S78)+'3. ARV Substitutions'!P99,0)</f>
        <v>#VALUE!</v>
      </c>
      <c r="M79" s="72" t="e">
        <f>MAX(L79*(1+'1. General Inputs'!$BE$23)+(M$110*'2. Protocols'!$S78)+'3. ARV Substitutions'!Q99,0)</f>
        <v>#VALUE!</v>
      </c>
      <c r="N79" s="72" t="e">
        <f>MAX(M79*(1+'1. General Inputs'!$BE$23)+(N$110*'2. Protocols'!$S78)+'3. ARV Substitutions'!R99,0)</f>
        <v>#VALUE!</v>
      </c>
      <c r="O79" s="72" t="e">
        <f>MAX(N79*(1+'1. General Inputs'!$BE$23)+(O$110*'2. Protocols'!$S78)+'3. ARV Substitutions'!S99,0)</f>
        <v>#VALUE!</v>
      </c>
      <c r="P79" s="72" t="e">
        <f>MAX(O79*(1+'1. General Inputs'!$BE$23)+(P$110*'2. Protocols'!$S78)+'3. ARV Substitutions'!T99,0)</f>
        <v>#VALUE!</v>
      </c>
      <c r="Q79" s="72" t="e">
        <f>MAX(P79*(1+'1. General Inputs'!$BE$23)+(Q$110*'2. Protocols'!$S78)+'3. ARV Substitutions'!U99,0)</f>
        <v>#VALUE!</v>
      </c>
      <c r="R79" s="72" t="e">
        <f>MAX(Q79*(1+'1. General Inputs'!$BE$23)+(R$110*'2. Protocols'!$S78)+'3. ARV Substitutions'!V99,0)</f>
        <v>#VALUE!</v>
      </c>
      <c r="S79" s="72" t="e">
        <f>MAX(R79*(1+'1. General Inputs'!$BE$23)+(S$110*'2. Protocols'!$S78)+'3. ARV Substitutions'!W99,0)</f>
        <v>#VALUE!</v>
      </c>
      <c r="T79" s="72" t="e">
        <f>MAX(S79*(1+'1. General Inputs'!$BE$23)+(T$110*'2. Protocols'!$S78)+'3. ARV Substitutions'!X99,0)</f>
        <v>#VALUE!</v>
      </c>
      <c r="U79" s="72" t="e">
        <f>MAX(T79*(1+'1. General Inputs'!$BE$23)+(U$110*'2. Protocols'!$S78)+'3. ARV Substitutions'!Y99,0)</f>
        <v>#VALUE!</v>
      </c>
      <c r="V79" s="72" t="e">
        <f>MAX(U79*(1+'1. General Inputs'!$BE$23)+(V$110*'2. Protocols'!$S78)+'3. ARV Substitutions'!Z99,0)</f>
        <v>#VALUE!</v>
      </c>
      <c r="W79" s="72" t="e">
        <f>MAX(V79*(1+'1. General Inputs'!$BE$23)+(W$110*'2. Protocols'!$S78)+'3. ARV Substitutions'!AA99,0)</f>
        <v>#VALUE!</v>
      </c>
      <c r="X79" s="72" t="e">
        <f>MAX(W79*(1+'1. General Inputs'!$BE$23)+(X$110*'2. Protocols'!$S78)+'3. ARV Substitutions'!AB99,0)</f>
        <v>#VALUE!</v>
      </c>
      <c r="Y79" s="72" t="e">
        <f>MAX(X79*(1+'1. General Inputs'!$BE$23)+(Y$110*'2. Protocols'!$S78)+'3. ARV Substitutions'!AC99,0)</f>
        <v>#VALUE!</v>
      </c>
      <c r="Z79" s="72" t="e">
        <f>MAX(Y79*(1+'1. General Inputs'!$BE$23)+(Z$110*'2. Protocols'!$S78)+'3. ARV Substitutions'!AD99,0)</f>
        <v>#VALUE!</v>
      </c>
      <c r="AA79" s="72" t="e">
        <f>MAX(Z79*(1+'1. General Inputs'!$BE$23)+(AA$110*'2. Protocols'!$S78)+'3. ARV Substitutions'!AE99,0)</f>
        <v>#VALUE!</v>
      </c>
      <c r="AB79" s="72" t="e">
        <f>MAX(AA79*(1+'1. General Inputs'!$BE$23)+(AB$110*'2. Protocols'!$S78)+'3. ARV Substitutions'!AF99,0)</f>
        <v>#VALUE!</v>
      </c>
      <c r="AC79" s="72" t="e">
        <f>MAX(AB79*(1+'1. General Inputs'!$BE$23)+(AC$110*'2. Protocols'!$S78)+'3. ARV Substitutions'!AG99,0)</f>
        <v>#VALUE!</v>
      </c>
      <c r="AD79" s="72" t="e">
        <f>MAX(AC79*(1+'1. General Inputs'!$BE$23)+(AD$110*'2. Protocols'!$S78)+'3. ARV Substitutions'!AH99,0)</f>
        <v>#VALUE!</v>
      </c>
      <c r="AE79" s="72" t="e">
        <f>MAX(AD79*(1+'1. General Inputs'!$BE$23)+(AE$110*'2. Protocols'!$S78)+'3. ARV Substitutions'!AI99,0)</f>
        <v>#VALUE!</v>
      </c>
      <c r="AF79" s="72" t="e">
        <f>MAX(AE79*(1+'1. General Inputs'!$BE$23)+(AF$110*'2. Protocols'!$S78)+'3. ARV Substitutions'!AJ99,0)</f>
        <v>#VALUE!</v>
      </c>
      <c r="AG79" s="72" t="e">
        <f>MAX(AF79*(1+'1. General Inputs'!$BE$23)+(AG$110*'2. Protocols'!$S78)+'3. ARV Substitutions'!AK99,0)</f>
        <v>#VALUE!</v>
      </c>
      <c r="AH79" s="72" t="e">
        <f>MAX(AG79*(1+'1. General Inputs'!$BE$23)+(AH$110*'2. Protocols'!$S78)+'3. ARV Substitutions'!AL99,0)</f>
        <v>#VALUE!</v>
      </c>
      <c r="AI79" s="72" t="e">
        <f>MAX(AH79*(1+'1. General Inputs'!$BE$23)+(AI$110*'2. Protocols'!$S78)+'3. ARV Substitutions'!AM99,0)</f>
        <v>#VALUE!</v>
      </c>
      <c r="AJ79" s="72" t="e">
        <f>MAX(AI79*(1+'1. General Inputs'!$BE$23)+(AJ$110*'2. Protocols'!$S78)+'3. ARV Substitutions'!AN99,0)</f>
        <v>#VALUE!</v>
      </c>
      <c r="AK79" s="72" t="e">
        <f>MAX(AJ79*(1+'1. General Inputs'!$BE$23)+(AK$110*'2. Protocols'!$S78)+'3. ARV Substitutions'!AO99,0)</f>
        <v>#VALUE!</v>
      </c>
      <c r="AL79" s="72" t="e">
        <f>MAX(AK79*(1+'1. General Inputs'!$BE$23)+(AL$110*'2. Protocols'!$S78)+'3. ARV Substitutions'!AP99,0)</f>
        <v>#VALUE!</v>
      </c>
      <c r="AM79" s="72" t="e">
        <f>MAX(AL79*(1+'1. General Inputs'!$BE$23)+(AM$110*'2. Protocols'!$S78)+'3. ARV Substitutions'!AQ99,0)</f>
        <v>#VALUE!</v>
      </c>
      <c r="AN79" s="72" t="e">
        <f>MAX(AM79*(1+'1. General Inputs'!$BE$23)+(AN$110*'2. Protocols'!$S78)+'3. ARV Substitutions'!AR99,0)</f>
        <v>#VALUE!</v>
      </c>
      <c r="AO79" s="72" t="e">
        <f>MAX(AN79*(1+'1. General Inputs'!$BE$23)+(AO$110*'2. Protocols'!$S78)+'3. ARV Substitutions'!AS99,0)</f>
        <v>#VALUE!</v>
      </c>
      <c r="AP79" s="72" t="e">
        <f>MAX(AO79*(1+'1. General Inputs'!$BE$23)+(AP$110*'2. Protocols'!$S78)+'3. ARV Substitutions'!AT99,0)</f>
        <v>#VALUE!</v>
      </c>
      <c r="AQ79" s="72" t="e">
        <f>MAX(AP79*(1+'1. General Inputs'!$BE$23)+(AQ$110*'2. Protocols'!$S78)+'3. ARV Substitutions'!AU99,0)</f>
        <v>#VALUE!</v>
      </c>
      <c r="CA79" s="51">
        <f t="shared" si="106"/>
        <v>0</v>
      </c>
      <c r="CB79" s="51" t="e">
        <f t="shared" si="107"/>
        <v>#VALUE!</v>
      </c>
      <c r="CC79" s="51" t="e">
        <f t="shared" si="108"/>
        <v>#VALUE!</v>
      </c>
      <c r="CD79" s="51" t="e">
        <f t="shared" si="109"/>
        <v>#VALUE!</v>
      </c>
      <c r="CE79" s="51" t="e">
        <f t="shared" si="110"/>
        <v>#VALUE!</v>
      </c>
      <c r="CF79" s="51" t="e">
        <f t="shared" si="111"/>
        <v>#VALUE!</v>
      </c>
      <c r="CG79" s="51" t="e">
        <f t="shared" si="112"/>
        <v>#VALUE!</v>
      </c>
      <c r="CH79" s="51" t="e">
        <f t="shared" si="113"/>
        <v>#VALUE!</v>
      </c>
      <c r="CI79" s="51" t="e">
        <f t="shared" si="114"/>
        <v>#VALUE!</v>
      </c>
      <c r="CJ79" s="51" t="e">
        <f t="shared" si="115"/>
        <v>#VALUE!</v>
      </c>
      <c r="CK79" s="51" t="e">
        <f t="shared" si="116"/>
        <v>#VALUE!</v>
      </c>
      <c r="CL79" s="51" t="e">
        <f t="shared" si="117"/>
        <v>#VALUE!</v>
      </c>
      <c r="CM79" s="51" t="e">
        <f t="shared" si="118"/>
        <v>#VALUE!</v>
      </c>
      <c r="CN79" s="51" t="e">
        <f t="shared" si="119"/>
        <v>#VALUE!</v>
      </c>
      <c r="CO79" s="51" t="e">
        <f t="shared" si="120"/>
        <v>#VALUE!</v>
      </c>
      <c r="CP79" s="51" t="e">
        <f t="shared" si="121"/>
        <v>#VALUE!</v>
      </c>
      <c r="CQ79" s="51" t="e">
        <f t="shared" si="122"/>
        <v>#VALUE!</v>
      </c>
      <c r="CR79" s="51" t="e">
        <f t="shared" si="123"/>
        <v>#VALUE!</v>
      </c>
      <c r="CS79" s="51" t="e">
        <f t="shared" si="124"/>
        <v>#VALUE!</v>
      </c>
      <c r="CT79" s="51" t="e">
        <f t="shared" si="125"/>
        <v>#VALUE!</v>
      </c>
      <c r="CU79" s="51" t="e">
        <f t="shared" si="126"/>
        <v>#VALUE!</v>
      </c>
      <c r="CV79" s="51" t="e">
        <f t="shared" si="127"/>
        <v>#VALUE!</v>
      </c>
      <c r="CW79" s="51" t="e">
        <f t="shared" si="128"/>
        <v>#VALUE!</v>
      </c>
      <c r="CX79" s="51" t="e">
        <f t="shared" si="129"/>
        <v>#VALUE!</v>
      </c>
      <c r="CY79" s="51" t="e">
        <f t="shared" si="130"/>
        <v>#VALUE!</v>
      </c>
      <c r="CZ79" s="51" t="e">
        <f t="shared" si="131"/>
        <v>#VALUE!</v>
      </c>
      <c r="DA79" s="51" t="e">
        <f t="shared" si="132"/>
        <v>#VALUE!</v>
      </c>
      <c r="DB79" s="51" t="e">
        <f t="shared" si="133"/>
        <v>#VALUE!</v>
      </c>
      <c r="DC79" s="51" t="e">
        <f t="shared" si="134"/>
        <v>#VALUE!</v>
      </c>
      <c r="DD79" s="51" t="e">
        <f t="shared" si="135"/>
        <v>#VALUE!</v>
      </c>
      <c r="DE79" s="51" t="e">
        <f t="shared" si="136"/>
        <v>#VALUE!</v>
      </c>
      <c r="DF79" s="51" t="e">
        <f t="shared" si="137"/>
        <v>#VALUE!</v>
      </c>
      <c r="DG79" s="51" t="e">
        <f t="shared" si="138"/>
        <v>#VALUE!</v>
      </c>
      <c r="DH79" s="51" t="e">
        <f t="shared" si="139"/>
        <v>#VALUE!</v>
      </c>
      <c r="DI79" s="51" t="e">
        <f t="shared" si="140"/>
        <v>#VALUE!</v>
      </c>
      <c r="DJ79" s="51" t="e">
        <f t="shared" si="141"/>
        <v>#VALUE!</v>
      </c>
      <c r="DL79" s="21" t="str">
        <f>CONCATENATE('2. Protocols'!C78, '2. Protocols'!D78, '2. Protocols'!E78)</f>
        <v>+</v>
      </c>
      <c r="DM79" s="21" t="str">
        <f>CONCATENATE('2. Protocols'!C78, '2. Protocols'!D78, '2. Protocols'!E78, '2. Protocols'!F78, '2. Protocols'!G78,)</f>
        <v>++</v>
      </c>
      <c r="DO79" s="27">
        <f>IF(AND(OR(ISBLANK(DO$9),DO$9=0)=FALSE,OR(DO$9='2. Protocols'!$C78,DO$9='2. Protocols'!$E78,DO$9='2. Protocols'!$G78)),1,0)*'4. Formulations'!$I78</f>
        <v>0</v>
      </c>
      <c r="DP79" s="27">
        <f>IF(AND(OR(ISBLANK(DP$9),DP$9=0)=FALSE,OR(DP$9='2. Protocols'!$C78,DP$9='2. Protocols'!$E78,DP$9='2. Protocols'!$G78)),1,0)*'4. Formulations'!$I78</f>
        <v>0</v>
      </c>
      <c r="DQ79" s="27">
        <f>IF(AND(OR(ISBLANK(DQ$9),DQ$9=0)=FALSE,OR(DQ$9='2. Protocols'!$C78,DQ$9='2. Protocols'!$E78,DQ$9='2. Protocols'!$G78)),1,0)*'4. Formulations'!$I78</f>
        <v>0</v>
      </c>
      <c r="DR79" s="27">
        <f>IF(AND(OR(ISBLANK(DR$9),DR$9=0)=FALSE,OR(DR$9='2. Protocols'!$C78,DR$9='2. Protocols'!$E78,DR$9='2. Protocols'!$G78)),1,0)*'4. Formulations'!$I78</f>
        <v>0</v>
      </c>
      <c r="DS79" s="27">
        <f>IF(AND(OR(ISBLANK(DS$9),DS$9=0)=FALSE,OR(DS$9='2. Protocols'!$C78,DS$9='2. Protocols'!$E78,DS$9='2. Protocols'!$G78)),1,0)*'4. Formulations'!$I78</f>
        <v>0</v>
      </c>
      <c r="DT79" s="27">
        <f>IF(AND(OR(ISBLANK(DT$9),DT$9=0)=FALSE,OR(DT$9='2. Protocols'!$C78,DT$9='2. Protocols'!$E78,DT$9='2. Protocols'!$G78)),1,0)*'4. Formulations'!$I78</f>
        <v>0</v>
      </c>
      <c r="DU79" s="27">
        <f>IF(AND(OR(ISBLANK(DU$9),DU$9=0)=FALSE,OR(DU$9='2. Protocols'!$C78,DU$9='2. Protocols'!$E78,DU$9='2. Protocols'!$G78)),1,0)*'4. Formulations'!$I78</f>
        <v>0</v>
      </c>
      <c r="DV79" s="27">
        <f>IF(AND(OR(ISBLANK(DV$9),DV$9=0)=FALSE,OR(DV$9='2. Protocols'!$C78,DV$9='2. Protocols'!$E78,DV$9='2. Protocols'!$G78)),1,0)*'4. Formulations'!$I78</f>
        <v>0</v>
      </c>
      <c r="DW79" s="27">
        <f>IF(AND(OR(ISBLANK(DW$9),DW$9=0)=FALSE,OR(DW$9='2. Protocols'!$C78,DW$9='2. Protocols'!$E78,DW$9='2. Protocols'!$G78)),1,0)*'4. Formulations'!$I78</f>
        <v>0</v>
      </c>
      <c r="DX79" s="27">
        <f>IF(AND(OR(ISBLANK(DX$9),DX$9=0)=FALSE,OR(DX$9='2. Protocols'!$C78,DX$9='2. Protocols'!$E78,DX$9='2. Protocols'!$G78)),1,0)*'4. Formulations'!$I78</f>
        <v>0</v>
      </c>
      <c r="DY79" s="27">
        <f>IF(AND(OR(ISBLANK(DY$9),DY$9=0)=FALSE,OR(DY$9='2. Protocols'!$C78,DY$9='2. Protocols'!$E78,DY$9='2. Protocols'!$G78)),1,0)*'4. Formulations'!$I78</f>
        <v>0</v>
      </c>
      <c r="DZ79" s="27">
        <f>IF(AND(OR(ISBLANK(DZ$9),DZ$9=0)=FALSE,OR(DZ$9='2. Protocols'!$C78,DZ$9='2. Protocols'!$E78,DZ$9='2. Protocols'!$G78)),1,0)*'4. Formulations'!$I78</f>
        <v>0</v>
      </c>
      <c r="EA79" s="27">
        <f>IF(AND(OR(ISBLANK(EA$9),EA$9=0)=FALSE,OR(EA$9='2. Protocols'!$C78,EA$9='2. Protocols'!$E78,EA$9='2. Protocols'!$G78)),1,0)*'4. Formulations'!$I78</f>
        <v>0</v>
      </c>
      <c r="EB79" s="27">
        <f>IF(AND(OR(ISBLANK(EB$9),EB$9=0)=FALSE,OR(EB$9='2. Protocols'!$C78,EB$9='2. Protocols'!$E78,EB$9='2. Protocols'!$G78)),1,0)*'4. Formulations'!$I78</f>
        <v>0</v>
      </c>
      <c r="EC79" s="27">
        <f>IF(AND(OR(ISBLANK(EC$9),EC$9=0)=FALSE,OR(EC$9='2. Protocols'!$C78,EC$9='2. Protocols'!$E78,EC$9='2. Protocols'!$G78)),1,0)*'4. Formulations'!$I78</f>
        <v>0</v>
      </c>
      <c r="ED79" s="27">
        <f>IF(AND(OR(ISBLANK(ED$9),ED$9=0)=FALSE,OR(ED$9='2. Protocols'!$C78,ED$9='2. Protocols'!$E78,ED$9='2. Protocols'!$G78)),1,0)*'4. Formulations'!$I78</f>
        <v>0</v>
      </c>
      <c r="EE79" s="27">
        <f>IF(AND(OR(ISBLANK(EE$9),EE$9=0)=FALSE,OR(EE$9='2. Protocols'!$C78,EE$9='2. Protocols'!$E78,EE$9='2. Protocols'!$G78)),1,0)*'4. Formulations'!$I78</f>
        <v>0</v>
      </c>
      <c r="EF79" s="27">
        <f>IF(AND(OR(ISBLANK(EF$9),EF$9=0)=FALSE,OR(EF$9='2. Protocols'!$C78,EF$9='2. Protocols'!$E78,EF$9='2. Protocols'!$G78)),1,0)*'4. Formulations'!$I78</f>
        <v>0</v>
      </c>
      <c r="EG79" s="27">
        <f>IF(AND(OR(ISBLANK(EG$9),EG$9=0)=FALSE,OR(EG$9='2. Protocols'!$C78,EG$9='2. Protocols'!$E78,EG$9='2. Protocols'!$G78)),1,0)*'4. Formulations'!$I78</f>
        <v>0</v>
      </c>
      <c r="EH79" s="27">
        <f>IF(AND(OR(ISBLANK(EH$9),EH$9=0)=FALSE,OR(EH$9='2. Protocols'!$C78,EH$9='2. Protocols'!$E78,EH$9='2. Protocols'!$G78)),1,0)*'4. Formulations'!$I78</f>
        <v>0</v>
      </c>
      <c r="EI79" s="27">
        <f>IF(AND(OR(ISBLANK(EI$9),EI$9=0)=FALSE,OR(EI$9='2. Protocols'!$C78,EI$9='2. Protocols'!$E78,EI$9='2. Protocols'!$G78)),1,0)*'4. Formulations'!$I78</f>
        <v>0</v>
      </c>
      <c r="EJ79" s="27">
        <f>IF(AND(OR(ISBLANK(EJ$9),EJ$9=0)=FALSE,OR(EJ$9='2. Protocols'!$C78,EJ$9='2. Protocols'!$E78,EJ$9='2. Protocols'!$G78)),1,0)*'4. Formulations'!$I78</f>
        <v>0</v>
      </c>
      <c r="EK79" s="27">
        <f>IF(AND(OR(ISBLANK(EK$9),EK$9=0)=FALSE,OR(EK$9='2. Protocols'!$C78,EK$9='2. Protocols'!$E78,EK$9='2. Protocols'!$G78)),1,0)*'4. Formulations'!$I78</f>
        <v>0</v>
      </c>
      <c r="EL79" s="27">
        <f>IF(AND(OR(ISBLANK(EL$9),EL$9=0)=FALSE,OR(EL$9='2. Protocols'!$C78,EL$9='2. Protocols'!$E78,EL$9='2. Protocols'!$G78)),1,0)*'4. Formulations'!$I78</f>
        <v>0</v>
      </c>
      <c r="EM79" s="27">
        <f>IF(AND(OR(ISBLANK(EM$9),EM$9=0)=FALSE,OR(EM$9='2. Protocols'!$C78,EM$9='2. Protocols'!$E78,EM$9='2. Protocols'!$G78)),1,0)*'4. Formulations'!$I78</f>
        <v>0</v>
      </c>
      <c r="EN79" s="27">
        <f>IF(AND(OR(ISBLANK(EN$9),EN$9=0)=FALSE,OR(EN$9='2. Protocols'!$C78,EN$9='2. Protocols'!$E78,EN$9='2. Protocols'!$G78)),1,0)*'4. Formulations'!$I78</f>
        <v>0</v>
      </c>
      <c r="EO79" s="27">
        <f>IF(AND(OR(ISBLANK(EO$9),EO$9=0)=FALSE,OR(EO$9='2. Protocols'!$C78,EO$9='2. Protocols'!$E78,EO$9='2. Protocols'!$G78)),1,0)*'4. Formulations'!$I78</f>
        <v>0</v>
      </c>
      <c r="EP79" s="27">
        <f>IF(AND(OR(ISBLANK(EP$9),EP$9=0)=FALSE,OR(EP$9='2. Protocols'!$C78,EP$9='2. Protocols'!$E78,EP$9='2. Protocols'!$G78)),1,0)*'4. Formulations'!$I78</f>
        <v>0</v>
      </c>
      <c r="EQ79" s="27">
        <f>IF(AND(OR(ISBLANK(EQ$9),EQ$9=0)=FALSE,OR(EQ$9='2. Protocols'!$C78,EQ$9='2. Protocols'!$E78,EQ$9='2. Protocols'!$G78)),1,0)*'4. Formulations'!$I78</f>
        <v>0</v>
      </c>
      <c r="ER79" s="27">
        <f>IF(AND(OR(ISBLANK(ER$9),ER$9=0)=FALSE,OR(ER$9='2. Protocols'!$C78,ER$9='2. Protocols'!$E78,ER$9='2. Protocols'!$G78)),1,0)*'4. Formulations'!$I78</f>
        <v>0</v>
      </c>
      <c r="ES79" s="27">
        <f>IF(AND(OR(ISBLANK(ES$9),ES$9=0)=FALSE,OR(ES$9='2. Protocols'!$C78,ES$9='2. Protocols'!$E78,ES$9='2. Protocols'!$G78)),1,0)*'4. Formulations'!$I78</f>
        <v>0</v>
      </c>
      <c r="ET79" s="27">
        <f>IF(AND(OR(ISBLANK(ET$9),ET$9=0)=FALSE,OR(ET$9='2. Protocols'!$C78,ET$9='2. Protocols'!$E78,ET$9='2. Protocols'!$G78)),1,0)*'4. Formulations'!$I78</f>
        <v>0</v>
      </c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N79" s="27">
        <f>IF(AND(OR(ISBLANK(FN$9),FN$9=0)=FALSE,FN$9=$DL79),1,0)*'4. Formulations'!$J78</f>
        <v>0</v>
      </c>
      <c r="FO79" s="27">
        <f>IF(AND(OR(ISBLANK(FO$9),FO$9=0)=FALSE,FO$9=$DL79),1,0)*'4. Formulations'!$J78</f>
        <v>0</v>
      </c>
      <c r="FP79" s="27">
        <f>IF(AND(OR(ISBLANK(FP$9),FP$9=0)=FALSE,FP$9=$DL79),1,0)*'4. Formulations'!$J78</f>
        <v>0</v>
      </c>
      <c r="FQ79" s="27">
        <f>IF(AND(OR(ISBLANK(FQ$9),FQ$9=0)=FALSE,FQ$9=$DL79),1,0)*'4. Formulations'!$J78</f>
        <v>0</v>
      </c>
      <c r="FR79" s="27">
        <f>IF(AND(OR(ISBLANK(FR$9),FR$9=0)=FALSE,FR$9=$DL79),1,0)*'4. Formulations'!$J78</f>
        <v>0</v>
      </c>
      <c r="FS79" s="27">
        <f>IF(AND(OR(ISBLANK(FS$9),FS$9=0)=FALSE,FS$9=$DL79),1,0)*'4. Formulations'!$J78</f>
        <v>0</v>
      </c>
      <c r="FT79" s="27">
        <f>IF(AND(OR(ISBLANK(FT$9),FT$9=0)=FALSE,FT$9=$DL79),1,0)*'4. Formulations'!$J78</f>
        <v>0</v>
      </c>
      <c r="FU79" s="27">
        <f>IF(AND(OR(ISBLANK(FU$9),FU$9=0)=FALSE,FU$9=$DL79),1,0)*'4. Formulations'!$J78</f>
        <v>0</v>
      </c>
      <c r="FV79" s="27">
        <f>IF(AND(OR(ISBLANK(FV$9),FV$9=0)=FALSE,FV$9=$DL79),1,0)*'4. Formulations'!$J78</f>
        <v>0</v>
      </c>
      <c r="FW79" s="27">
        <f>IF(AND(OR(ISBLANK(FW$9),FW$9=0)=FALSE,FW$9=$DL79),1,0)*'4. Formulations'!$J78</f>
        <v>0</v>
      </c>
      <c r="FX79" s="27">
        <f>IF(AND(OR(ISBLANK(FX$9),FX$9=0)=FALSE,FX$9=$DL79),1,0)*'4. Formulations'!$J78</f>
        <v>0</v>
      </c>
      <c r="FY79" s="27">
        <f>IF(AND(OR(ISBLANK(FY$9),FY$9=0)=FALSE,FY$9=$DL79),1,0)*'4. Formulations'!$J78</f>
        <v>0</v>
      </c>
      <c r="FZ79" s="27">
        <f>IF(AND(OR(ISBLANK(FZ$9),FZ$9=0)=FALSE,FZ$9=$DL79),1,0)*'4. Formulations'!$J78</f>
        <v>0</v>
      </c>
      <c r="GA79" s="27">
        <f>IF(AND(OR(ISBLANK(GA$9),GA$9=0)=FALSE,GA$9=$DL79),1,0)*'4. Formulations'!$J78</f>
        <v>0</v>
      </c>
      <c r="GB79" s="27">
        <f>IF(AND(OR(ISBLANK(GB$9),GB$9=0)=FALSE,GB$9=$DL79),1,0)*'4. Formulations'!$J78</f>
        <v>0</v>
      </c>
      <c r="GC79" s="27">
        <f>IF(AND(OR(ISBLANK(GC$9),GC$9=0)=FALSE,GC$9=$DL79),1,0)*'4. Formulations'!$J78</f>
        <v>0</v>
      </c>
      <c r="GD79" s="27">
        <f>IF(AND(OR(ISBLANK(GD$9),GD$9=0)=FALSE,GD$9=$DL79),1,0)*'4. Formulations'!$J78</f>
        <v>0</v>
      </c>
      <c r="GE79" s="27"/>
      <c r="GF79" s="27"/>
      <c r="GG79" s="27"/>
      <c r="GI79" s="27">
        <f>IF(AND(OR(ISBLANK(GI$9),GI$9=0)=FALSE,SUM($FN79:$GD79)&gt;0,GI$9='2. Protocols'!$G78),1,0)*'4. Formulations'!$J78</f>
        <v>0</v>
      </c>
      <c r="GJ79" s="27">
        <f>IF(AND(OR(ISBLANK(GJ$9),GJ$9=0)=FALSE,SUM($FN79:$GD79)&gt;0,GJ$9='2. Protocols'!$G78),1,0)*'4. Formulations'!$J78</f>
        <v>0</v>
      </c>
      <c r="GK79" s="27">
        <f>IF(AND(OR(ISBLANK(GK$9),GK$9=0)=FALSE,SUM($FN79:$GD79)&gt;0,GK$9='2. Protocols'!$G78),1,0)*'4. Formulations'!$J78</f>
        <v>0</v>
      </c>
      <c r="GL79" s="27">
        <f>IF(AND(OR(ISBLANK(GL$9),GL$9=0)=FALSE,SUM($FN79:$GD79)&gt;0,GL$9='2. Protocols'!$G78),1,0)*'4. Formulations'!$J78</f>
        <v>0</v>
      </c>
      <c r="GM79" s="27">
        <f>IF(AND(OR(ISBLANK(GM$9),GM$9=0)=FALSE,SUM($FN79:$GD79)&gt;0,GM$9='2. Protocols'!$G78),1,0)*'4. Formulations'!$J78</f>
        <v>0</v>
      </c>
      <c r="GN79" s="27">
        <f>IF(AND(OR(ISBLANK(GN$9),GN$9=0)=FALSE,SUM($FN79:$GD79)&gt;0,GN$9='2. Protocols'!$G78),1,0)*'4. Formulations'!$J78</f>
        <v>0</v>
      </c>
      <c r="GO79" s="27">
        <f>IF(AND(OR(ISBLANK(GO$9),GO$9=0)=FALSE,SUM($FN79:$GD79)&gt;0,GO$9='2. Protocols'!$G78),1,0)*'4. Formulations'!$J78</f>
        <v>0</v>
      </c>
      <c r="GP79" s="27">
        <f>IF(AND(OR(ISBLANK(GP$9),GP$9=0)=FALSE,SUM($FN79:$GD79)&gt;0,GP$9='2. Protocols'!$G78),1,0)*'4. Formulations'!$J78</f>
        <v>0</v>
      </c>
      <c r="GQ79" s="27">
        <f>IF(AND(OR(ISBLANK(GQ$9),GQ$9=0)=FALSE,SUM($FN79:$GD79)&gt;0,GQ$9='2. Protocols'!$G78),1,0)*'4. Formulations'!$J78</f>
        <v>0</v>
      </c>
      <c r="GR79" s="27">
        <f>IF(AND(OR(ISBLANK(GR$9),GR$9=0)=FALSE,SUM($FN79:$GD79)&gt;0,GR$9='2. Protocols'!$G78),1,0)*'4. Formulations'!$J78</f>
        <v>0</v>
      </c>
      <c r="GS79" s="27">
        <f>IF(AND(OR(ISBLANK(GS$9),GS$9=0)=FALSE,SUM($FN79:$GD79)&gt;0,GS$9='2. Protocols'!$G78),1,0)*'4. Formulations'!$J78</f>
        <v>0</v>
      </c>
      <c r="GT79" s="27">
        <f>IF(AND(OR(ISBLANK(GT$9),GT$9=0)=FALSE,SUM($FN79:$GD79)&gt;0,GT$9='2. Protocols'!$G78),1,0)*'4. Formulations'!$J78</f>
        <v>0</v>
      </c>
      <c r="GU79" s="27">
        <f>IF(AND(OR(ISBLANK(GU$9),GU$9=0)=FALSE,SUM($FN79:$GD79)&gt;0,GU$9='2. Protocols'!$G78),1,0)*'4. Formulations'!$J78</f>
        <v>0</v>
      </c>
      <c r="GV79" s="27">
        <f>IF(AND(OR(ISBLANK(GV$9),GV$9=0)=FALSE,SUM($FN79:$GD79)&gt;0,GV$9='2. Protocols'!$G78),1,0)*'4. Formulations'!$J78</f>
        <v>0</v>
      </c>
      <c r="GW79" s="27">
        <f>IF(AND(OR(ISBLANK(GW$9),GW$9=0)=FALSE,SUM($FN79:$GD79)&gt;0,GW$9='2. Protocols'!$G78),1,0)*'4. Formulations'!$J78</f>
        <v>0</v>
      </c>
      <c r="GX79" s="27">
        <f>IF(AND(OR(ISBLANK(GX$9),GX$9=0)=FALSE,SUM($FN79:$GD79)&gt;0,GX$9='2. Protocols'!$G78),1,0)*'4. Formulations'!$J78</f>
        <v>0</v>
      </c>
      <c r="GY79" s="27">
        <f>IF(AND(OR(ISBLANK(GY$9),GY$9=0)=FALSE,SUM($FN79:$GD79)&gt;0,GY$9='2. Protocols'!$G78),1,0)*'4. Formulations'!$J78</f>
        <v>0</v>
      </c>
      <c r="GZ79" s="27">
        <f>IF(AND(OR(ISBLANK(GZ$9),GZ$9=0)=FALSE,SUM($FN79:$GD79)&gt;0,GZ$9='2. Protocols'!$G78),1,0)*'4. Formulations'!$J78</f>
        <v>0</v>
      </c>
      <c r="HA79" s="27">
        <f>IF(AND(OR(ISBLANK(HA$9),HA$9=0)=FALSE,SUM($FN79:$GD79)&gt;0,HA$9='2. Protocols'!$G78),1,0)*'4. Formulations'!$J78</f>
        <v>0</v>
      </c>
      <c r="HB79" s="27">
        <f>IF(AND(OR(ISBLANK(HB$9),HB$9=0)=FALSE,SUM($FN79:$GD79)&gt;0,HB$9='2. Protocols'!$G78),1,0)*'4. Formulations'!$J78</f>
        <v>0</v>
      </c>
      <c r="HC79" s="27">
        <f>IF(AND(OR(ISBLANK(HC$9),HC$9=0)=FALSE,SUM($FN79:$GD79)&gt;0,HC$9='2. Protocols'!$G78),1,0)*'4. Formulations'!$J78</f>
        <v>0</v>
      </c>
      <c r="HD79" s="27">
        <f>IF(AND(OR(ISBLANK(HD$9),HD$9=0)=FALSE,SUM($FN79:$GD79)&gt;0,HD$9='2. Protocols'!$G78),1,0)*'4. Formulations'!$J78</f>
        <v>0</v>
      </c>
      <c r="HE79" s="27">
        <f>IF(AND(OR(ISBLANK(HE$9),HE$9=0)=FALSE,SUM($FN79:$GD79)&gt;0,HE$9='2. Protocols'!$G78),1,0)*'4. Formulations'!$J78</f>
        <v>0</v>
      </c>
      <c r="HF79" s="27">
        <f>IF(AND(OR(ISBLANK(HF$9),HF$9=0)=FALSE,SUM($FN79:$GD79)&gt;0,HF$9='2. Protocols'!$G78),1,0)*'4. Formulations'!$J78</f>
        <v>0</v>
      </c>
      <c r="HG79" s="27">
        <f>IF(AND(OR(ISBLANK(HG$9),HG$9=0)=FALSE,SUM($FN79:$GD79)&gt;0,HG$9='2. Protocols'!$G78),1,0)*'4. Formulations'!$J78</f>
        <v>0</v>
      </c>
      <c r="HH79" s="27">
        <f>IF(AND(OR(ISBLANK(HH$9),HH$9=0)=FALSE,SUM($FN79:$GD79)&gt;0,HH$9='2. Protocols'!$G78),1,0)*'4. Formulations'!$J78</f>
        <v>0</v>
      </c>
      <c r="HI79" s="27">
        <f>IF(AND(OR(ISBLANK(HI$9),HI$9=0)=FALSE,SUM($FN79:$GD79)&gt;0,HI$9='2. Protocols'!$G78),1,0)*'4. Formulations'!$J78</f>
        <v>0</v>
      </c>
      <c r="HJ79" s="27">
        <f>IF(AND(OR(ISBLANK(HJ$9),HJ$9=0)=FALSE,SUM($FN79:$GD79)&gt;0,HJ$9='2. Protocols'!$G78),1,0)*'4. Formulations'!$J78</f>
        <v>0</v>
      </c>
      <c r="HK79" s="27">
        <f>IF(AND(OR(ISBLANK(HK$9),HK$9=0)=FALSE,SUM($FN79:$GD79)&gt;0,HK$9='2. Protocols'!$G78),1,0)*'4. Formulations'!$J78</f>
        <v>0</v>
      </c>
      <c r="HL79" s="27">
        <f>IF(AND(OR(ISBLANK(HL$9),HL$9=0)=FALSE,SUM($FN79:$GD79)&gt;0,HL$9='2. Protocols'!$G78),1,0)*'4. Formulations'!$J78</f>
        <v>0</v>
      </c>
      <c r="HM79" s="27">
        <f>IF(AND(OR(ISBLANK(HM$9),HM$9=0)=FALSE,SUM($FN79:$GD79)&gt;0,HM$9='2. Protocols'!$G78),1,0)*'4. Formulations'!$J78</f>
        <v>0</v>
      </c>
      <c r="HN79" s="27">
        <f>IF(AND(OR(ISBLANK(HN$9),HN$9=0)=FALSE,SUM($FN79:$GD79)&gt;0,HN$9='2. Protocols'!$G78),1,0)*'4. Formulations'!$J78</f>
        <v>0</v>
      </c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H79" s="27">
        <f>IF(AND(OR(ISBLANK(GI$9),GI$9=0)=FALSE,IH$9=$DM79),1,0)*'4. Formulations'!$K78</f>
        <v>0</v>
      </c>
      <c r="II79" s="27">
        <f>IF(AND(OR(ISBLANK(GJ$9),GJ$9=0)=FALSE,II$9=$DM79),1,0)*'4. Formulations'!$K78</f>
        <v>0</v>
      </c>
      <c r="IJ79" s="27">
        <f>IF(AND(OR(ISBLANK(GK$9),GK$9=0)=FALSE,IJ$9=$DM79),1,0)*'4. Formulations'!$K78</f>
        <v>0</v>
      </c>
      <c r="IK79" s="27">
        <f>IF(AND(OR(ISBLANK(GL$9),GL$9=0)=FALSE,IK$9=$DM79),1,0)*'4. Formulations'!$K78</f>
        <v>0</v>
      </c>
      <c r="IL79" s="27">
        <f>IF(AND(OR(ISBLANK(GM$9),GM$9=0)=FALSE,IL$9=$DM79),1,0)*'4. Formulations'!$K78</f>
        <v>0</v>
      </c>
      <c r="IM79" s="27">
        <f>IF(AND(OR(ISBLANK(GN$9),GN$9=0)=FALSE,IM$9=$DM79),1,0)*'4. Formulations'!$K78</f>
        <v>0</v>
      </c>
      <c r="IN79" s="27">
        <f>IF(AND(OR(ISBLANK(GO$9),GO$9=0)=FALSE,IN$9=$DM79),1,0)*'4. Formulations'!$K78</f>
        <v>0</v>
      </c>
      <c r="IO79" s="27">
        <f>IF(AND(OR(ISBLANK(GP$9),GP$9=0)=FALSE,IO$9=$DM79),1,0)*'4. Formulations'!$K78</f>
        <v>0</v>
      </c>
      <c r="IP79" s="27">
        <f>IF(AND(OR(ISBLANK(GQ$9),GQ$9=0)=FALSE,IP$9=$DM79),1,0)*'4. Formulations'!$K78</f>
        <v>0</v>
      </c>
      <c r="IQ79" s="27">
        <f>IF(AND(OR(ISBLANK(GR$9),GR$9=0)=FALSE,IQ$9=$DM79),1,0)*'4. Formulations'!$K78</f>
        <v>0</v>
      </c>
      <c r="IR79" s="27">
        <f>IF(AND(OR(ISBLANK(GN$9),GN$9=0)=FALSE,IR$9=$DM79),1,0)*'4. Formulations'!$K78</f>
        <v>0</v>
      </c>
      <c r="IS79" s="27">
        <f>IF(AND(OR(ISBLANK(GO$9),GO$9=0)=FALSE,IS$9=$DM79),1,0)*'4. Formulations'!$K78</f>
        <v>0</v>
      </c>
      <c r="IT79" s="27">
        <f>IF(AND(OR(ISBLANK(GP$9),GP$9=0)=FALSE,IT$9=$DM79),1,0)*'4. Formulations'!$K78</f>
        <v>0</v>
      </c>
      <c r="IU79" s="27">
        <f>IF(AND(OR(ISBLANK(GQ$9),GQ$9=0)=FALSE,IU$9=$DM79),1,0)*'4. Formulations'!$K78</f>
        <v>0</v>
      </c>
      <c r="IV79" s="27"/>
      <c r="IW79" s="27"/>
      <c r="IX79" s="27"/>
      <c r="IY79" s="27"/>
      <c r="IZ79" s="27"/>
      <c r="JA79" s="27"/>
      <c r="JC79" s="27">
        <f>IF(AND(OR(ISBLANK(JC$9),JC$9=0)=FALSE,OR(JC$9='2. Protocols'!$C78,JC$9='2. Protocols'!$E78,JC$9='2. Protocols'!$G78)),1,0)*'4. Formulations'!$L78</f>
        <v>0</v>
      </c>
      <c r="JD79" s="27">
        <f>IF(AND(OR(ISBLANK(JD$9),JD$9=0)=FALSE,OR(JD$9='2. Protocols'!$C78,JD$9='2. Protocols'!$E78,JD$9='2. Protocols'!$G78)),1,0)*'4. Formulations'!$L78</f>
        <v>0</v>
      </c>
      <c r="JE79" s="27">
        <f>IF(AND(OR(ISBLANK(JE$9),JE$9=0)=FALSE,OR(JE$9='2. Protocols'!$C78,JE$9='2. Protocols'!$E78,JE$9='2. Protocols'!$G78)),1,0)*'4. Formulations'!$L78</f>
        <v>0</v>
      </c>
      <c r="JF79" s="27">
        <f>IF(AND(OR(ISBLANK(JF$9),JF$9=0)=FALSE,OR(JF$9='2. Protocols'!$C78,JF$9='2. Protocols'!$E78,JF$9='2. Protocols'!$G78)),1,0)*'4. Formulations'!$L78</f>
        <v>0</v>
      </c>
      <c r="JG79" s="27">
        <f>IF(AND(OR(ISBLANK(JG$9),JG$9=0)=FALSE,OR(JG$9='2. Protocols'!$C78,JG$9='2. Protocols'!$E78,JG$9='2. Protocols'!$G78)),1,0)*'4. Formulations'!$L78</f>
        <v>0</v>
      </c>
      <c r="JH79" s="27">
        <f>IF(AND(OR(ISBLANK(JH$9),JH$9=0)=FALSE,OR(JH$9='2. Protocols'!$C78,JH$9='2. Protocols'!$E78,JH$9='2. Protocols'!$G78)),1,0)*'4. Formulations'!$L78</f>
        <v>0</v>
      </c>
      <c r="JI79" s="27">
        <f>IF(AND(OR(ISBLANK(JI$9),JI$9=0)=FALSE,OR(JI$9='2. Protocols'!$C78,JI$9='2. Protocols'!$E78,JI$9='2. Protocols'!$G78)),1,0)*'4. Formulations'!$L78</f>
        <v>0</v>
      </c>
      <c r="JJ79" s="27">
        <f>IF(AND(OR(ISBLANK(JJ$9),JJ$9=0)=FALSE,OR(JJ$9='2. Protocols'!$C78,JJ$9='2. Protocols'!$E78,JJ$9='2. Protocols'!$G78)),1,0)*'4. Formulations'!$L78</f>
        <v>0</v>
      </c>
      <c r="JK79" s="27">
        <f>IF(AND(OR(ISBLANK(JK$9),JK$9=0)=FALSE,OR(JK$9='2. Protocols'!$C78,JK$9='2. Protocols'!$E78,JK$9='2. Protocols'!$G78)),1,0)*'4. Formulations'!$L78</f>
        <v>0</v>
      </c>
      <c r="JL79" s="27">
        <f>IF(AND(OR(ISBLANK(JL$9),JL$9=0)=FALSE,OR(JL$9='2. Protocols'!$C78,JL$9='2. Protocols'!$E78,JL$9='2. Protocols'!$G78)),1,0)*'4. Formulations'!$L78</f>
        <v>0</v>
      </c>
      <c r="JM79" s="27">
        <f>IF(AND(OR(ISBLANK(JM$9),JM$9=0)=FALSE,OR(JM$9='2. Protocols'!$C78,JM$9='2. Protocols'!$E78,JM$9='2. Protocols'!$G78)),1,0)*'4. Formulations'!$L78</f>
        <v>0</v>
      </c>
      <c r="JN79" s="27">
        <f>IF(AND(OR(ISBLANK(JN$9),JN$9=0)=FALSE,OR(JN$9='2. Protocols'!$C78,JN$9='2. Protocols'!$E78,JN$9='2. Protocols'!$G78)),1,0)*'4. Formulations'!$L78</f>
        <v>0</v>
      </c>
      <c r="JO79" s="27">
        <f>IF(AND(OR(ISBLANK(JO$9),JO$9=0)=FALSE,OR(JO$9='2. Protocols'!$C78,JO$9='2. Protocols'!$E78,JO$9='2. Protocols'!$G78)),1,0)*'4. Formulations'!$L78</f>
        <v>0</v>
      </c>
      <c r="JP79" s="27">
        <f>IF(AND(OR(ISBLANK(JP$9),JP$9=0)=FALSE,OR(JP$9='2. Protocols'!$C78,JP$9='2. Protocols'!$E78,JP$9='2. Protocols'!$G78)),1,0)*'4. Formulations'!$L78</f>
        <v>0</v>
      </c>
      <c r="JQ79" s="27">
        <f>IF(AND(OR(ISBLANK(JQ$9),JQ$9=0)=FALSE,OR(JQ$9='2. Protocols'!$C78,JQ$9='2. Protocols'!$E78,JQ$9='2. Protocols'!$G78)),1,0)*'4. Formulations'!$L78</f>
        <v>0</v>
      </c>
      <c r="JR79" s="27">
        <f>IF(AND(OR(ISBLANK(JR$9),JR$9=0)=FALSE,OR(JR$9='2. Protocols'!$C78,JR$9='2. Protocols'!$E78,JR$9='2. Protocols'!$G78)),1,0)*'4. Formulations'!$L78</f>
        <v>0</v>
      </c>
      <c r="JS79" s="27">
        <f>IF(AND(OR(ISBLANK(JS$9),JS$9=0)=FALSE,OR(JS$9='2. Protocols'!$C78,JS$9='2. Protocols'!$E78,JS$9='2. Protocols'!$G78)),1,0)*'4. Formulations'!$L78</f>
        <v>0</v>
      </c>
      <c r="JT79" s="27">
        <f>IF(AND(OR(ISBLANK(JT$9),JT$9=0)=FALSE,OR(JT$9='2. Protocols'!$C78,JT$9='2. Protocols'!$E78,JT$9='2. Protocols'!$G78)),1,0)*'4. Formulations'!$L78</f>
        <v>0</v>
      </c>
      <c r="JU79" s="27">
        <f>IF(AND(OR(ISBLANK(JU$9),JU$9=0)=FALSE,OR(JU$9='2. Protocols'!$C78,JU$9='2. Protocols'!$E78,JU$9='2. Protocols'!$G78)),1,0)*'4. Formulations'!$L78</f>
        <v>0</v>
      </c>
      <c r="JV79" s="27">
        <f>IF(AND(OR(ISBLANK(JV$9),JV$9=0)=FALSE,OR(JV$9='2. Protocols'!$C78,JV$9='2. Protocols'!$E78,JV$9='2. Protocols'!$G78)),1,0)*'4. Formulations'!$L78</f>
        <v>0</v>
      </c>
      <c r="JW79" s="27">
        <f>IF(AND(OR(ISBLANK(JW$9),JW$9=0)=FALSE,OR(JW$9='2. Protocols'!$C78,JW$9='2. Protocols'!$E78,JW$9='2. Protocols'!$G78)),1,0)*'4. Formulations'!$L78</f>
        <v>0</v>
      </c>
      <c r="JX79" s="27">
        <f>IF(AND(OR(ISBLANK(JX$9),JX$9=0)=FALSE,OR(JX$9='2. Protocols'!$C78,JX$9='2. Protocols'!$E78,JX$9='2. Protocols'!$G78)),1,0)*'4. Formulations'!$L78</f>
        <v>0</v>
      </c>
      <c r="JY79" s="27">
        <f>IF(AND(OR(ISBLANK(JY$9),JY$9=0)=FALSE,OR(JY$9='2. Protocols'!$C78,JY$9='2. Protocols'!$E78,JY$9='2. Protocols'!$G78)),1,0)*'4. Formulations'!$L78</f>
        <v>0</v>
      </c>
      <c r="JZ79" s="27">
        <f>IF(AND(OR(ISBLANK(JZ$9),JZ$9=0)=FALSE,OR(JZ$9='2. Protocols'!$C78,JZ$9='2. Protocols'!$E78,JZ$9='2. Protocols'!$G78)),1,0)*'4. Formulations'!$L78</f>
        <v>0</v>
      </c>
      <c r="KA79" s="27">
        <f>IF(AND(OR(ISBLANK(KA$9),KA$9=0)=FALSE,OR(KA$9='2. Protocols'!$C78,KA$9='2. Protocols'!$E78,KA$9='2. Protocols'!$G78)),1,0)*'4. Formulations'!$L78</f>
        <v>0</v>
      </c>
      <c r="KB79" s="27">
        <f>IF(AND(OR(ISBLANK(KB$9),KB$9=0)=FALSE,OR(KB$9='2. Protocols'!$C78,KB$9='2. Protocols'!$E78,KB$9='2. Protocols'!$G78)),1,0)*'4. Formulations'!$L78</f>
        <v>0</v>
      </c>
      <c r="KC79" s="27">
        <f>IF(AND(OR(ISBLANK(KC$9),KC$9=0)=FALSE,OR(KC$9='2. Protocols'!$C78,KC$9='2. Protocols'!$E78,KC$9='2. Protocols'!$G78)),1,0)*'4. Formulations'!$L78</f>
        <v>0</v>
      </c>
      <c r="KD79" s="27">
        <f>IF(AND(OR(ISBLANK(KD$9),KD$9=0)=FALSE,OR(KD$9='2. Protocols'!$C78,KD$9='2. Protocols'!$E78,KD$9='2. Protocols'!$G78)),1,0)*'4. Formulations'!$L78</f>
        <v>0</v>
      </c>
      <c r="KE79" s="27">
        <f>IF(AND(OR(ISBLANK(KE$9),KE$9=0)=FALSE,OR(KE$9='2. Protocols'!$C78,KE$9='2. Protocols'!$E78,KE$9='2. Protocols'!$G78)),1,0)*'4. Formulations'!$L78</f>
        <v>0</v>
      </c>
      <c r="KF79" s="27">
        <f>IF(AND(OR(ISBLANK(KF$9),KF$9=0)=FALSE,OR(KF$9='2. Protocols'!$C78,KF$9='2. Protocols'!$E78,KF$9='2. Protocols'!$G78)),1,0)*'4. Formulations'!$L78</f>
        <v>0</v>
      </c>
      <c r="KG79" s="27">
        <f>IF(AND(OR(ISBLANK(KG$9),KG$9=0)=FALSE,OR(KG$9='2. Protocols'!$C78,KG$9='2. Protocols'!$E78,KG$9='2. Protocols'!$G78)),1,0)*'4. Formulations'!$L78</f>
        <v>0</v>
      </c>
      <c r="KH79" s="27">
        <f>IF(AND(OR(ISBLANK(KH$9),KH$9=0)=FALSE,OR(KH$9='2. Protocols'!$C78,KH$9='2. Protocols'!$E78,KH$9='2. Protocols'!$G78)),1,0)*'4. Formulations'!$L78</f>
        <v>0</v>
      </c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B79" s="27">
        <f>IF(AND(OR(ISBLANK(LB$9),LB$9=0)=FALSE,LB$9=$DL79),1,0)*'4. Formulations'!$M78</f>
        <v>0</v>
      </c>
      <c r="LC79" s="27">
        <f>IF(AND(OR(ISBLANK(LC$9),LC$9=0)=FALSE,LC$9=$DL79),1,0)*'4. Formulations'!$M78</f>
        <v>0</v>
      </c>
      <c r="LD79" s="27">
        <f>IF(AND(OR(ISBLANK(LD$9),LD$9=0)=FALSE,LD$9=$DL79),1,0)*'4. Formulations'!$M78</f>
        <v>0</v>
      </c>
      <c r="LE79" s="27">
        <f>IF(AND(OR(ISBLANK(LE$9),LE$9=0)=FALSE,LE$9=$DL79),1,0)*'4. Formulations'!$M78</f>
        <v>0</v>
      </c>
      <c r="LF79" s="27">
        <f>IF(AND(OR(ISBLANK(LF$9),LF$9=0)=FALSE,LF$9=$DL79),1,0)*'4. Formulations'!$M78</f>
        <v>0</v>
      </c>
      <c r="LG79" s="27">
        <f>IF(AND(OR(ISBLANK(LG$9),LG$9=0)=FALSE,LG$9=$DL79),1,0)*'4. Formulations'!$M78</f>
        <v>0</v>
      </c>
      <c r="LH79" s="27">
        <f>IF(AND(OR(ISBLANK(LH$9),LH$9=0)=FALSE,LH$9=$DL79),1,0)*'4. Formulations'!$M78</f>
        <v>0</v>
      </c>
      <c r="LI79" s="27">
        <f>IF(AND(OR(ISBLANK(LI$9),LI$9=0)=FALSE,LI$9=$DL79),1,0)*'4. Formulations'!$M78</f>
        <v>0</v>
      </c>
      <c r="LJ79" s="27">
        <f>IF(AND(OR(ISBLANK(LJ$9),LJ$9=0)=FALSE,LJ$9=$DL79),1,0)*'4. Formulations'!$M78</f>
        <v>0</v>
      </c>
      <c r="LK79" s="27">
        <f>IF(AND(OR(ISBLANK(LK$9),LK$9=0)=FALSE,LK$9=$DL79),1,0)*'4. Formulations'!$M78</f>
        <v>0</v>
      </c>
      <c r="LL79" s="27">
        <f>IF(AND(OR(ISBLANK(LL$9),LL$9=0)=FALSE,LL$9=$DL79),1,0)*'4. Formulations'!$M78</f>
        <v>0</v>
      </c>
      <c r="LM79" s="27">
        <f>IF(AND(OR(ISBLANK(LM$9),LM$9=0)=FALSE,LM$9=$DL79),1,0)*'4. Formulations'!$M78</f>
        <v>0</v>
      </c>
      <c r="LN79" s="27">
        <f>IF(AND(OR(ISBLANK(LN$9),LN$9=0)=FALSE,LN$9=$DL79),1,0)*'4. Formulations'!$M78</f>
        <v>0</v>
      </c>
      <c r="LO79" s="27">
        <f>IF(AND(OR(ISBLANK(LO$9),LO$9=0)=FALSE,LO$9=$DL79),1,0)*'4. Formulations'!$M78</f>
        <v>0</v>
      </c>
      <c r="LP79" s="27">
        <f>IF(AND(OR(ISBLANK(LP$9),LP$9=0)=FALSE,LP$9=$DL79),1,0)*'4. Formulations'!$M78</f>
        <v>0</v>
      </c>
      <c r="LQ79" s="27">
        <f>IF(AND(OR(ISBLANK(LQ$9),LQ$9=0)=FALSE,LQ$9=$DL79),1,0)*'4. Formulations'!$M78</f>
        <v>0</v>
      </c>
      <c r="LR79" s="27">
        <f>IF(AND(OR(ISBLANK(LR$9),LR$9=0)=FALSE,LR$9=$DL79),1,0)*'4. Formulations'!$M78</f>
        <v>0</v>
      </c>
      <c r="LS79" s="27"/>
      <c r="LT79" s="27"/>
      <c r="LU79" s="27"/>
      <c r="LW79" s="27">
        <f>IF(AND(OR(ISBLANK(LW$9),LW$9=0)=FALSE,SUM($LB79:$LR79)&gt;0,LW$9='2. Protocols'!$G78),1,0)*'4. Formulations'!$M78</f>
        <v>0</v>
      </c>
      <c r="LX79" s="27">
        <f>IF(AND(OR(ISBLANK(LX$9),LX$9=0)=FALSE,SUM($LB79:$LR79)&gt;0,LX$9='2. Protocols'!$G78),1,0)*'4. Formulations'!$M78</f>
        <v>0</v>
      </c>
      <c r="LY79" s="27">
        <f>IF(AND(OR(ISBLANK(LY$9),LY$9=0)=FALSE,SUM($LB79:$LR79)&gt;0,LY$9='2. Protocols'!$G78),1,0)*'4. Formulations'!$M78</f>
        <v>0</v>
      </c>
      <c r="LZ79" s="27">
        <f>IF(AND(OR(ISBLANK(LZ$9),LZ$9=0)=FALSE,SUM($LB79:$LR79)&gt;0,LZ$9='2. Protocols'!$G78),1,0)*'4. Formulations'!$M78</f>
        <v>0</v>
      </c>
      <c r="MA79" s="27">
        <f>IF(AND(OR(ISBLANK(MA$9),MA$9=0)=FALSE,SUM($LB79:$LR79)&gt;0,MA$9='2. Protocols'!$G78),1,0)*'4. Formulations'!$M78</f>
        <v>0</v>
      </c>
      <c r="MB79" s="27">
        <f>IF(AND(OR(ISBLANK(MB$9),MB$9=0)=FALSE,SUM($LB79:$LR79)&gt;0,MB$9='2. Protocols'!$G78),1,0)*'4. Formulations'!$M78</f>
        <v>0</v>
      </c>
      <c r="MC79" s="27">
        <f>IF(AND(OR(ISBLANK(MC$9),MC$9=0)=FALSE,SUM($LB79:$LR79)&gt;0,MC$9='2. Protocols'!$G78),1,0)*'4. Formulations'!$M78</f>
        <v>0</v>
      </c>
      <c r="MD79" s="27">
        <f>IF(AND(OR(ISBLANK(MD$9),MD$9=0)=FALSE,SUM($LB79:$LR79)&gt;0,MD$9='2. Protocols'!$G78),1,0)*'4. Formulations'!$M78</f>
        <v>0</v>
      </c>
      <c r="ME79" s="27">
        <f>IF(AND(OR(ISBLANK(ME$9),ME$9=0)=FALSE,SUM($LB79:$LR79)&gt;0,ME$9='2. Protocols'!$G78),1,0)*'4. Formulations'!$M78</f>
        <v>0</v>
      </c>
      <c r="MF79" s="27">
        <f>IF(AND(OR(ISBLANK(MF$9),MF$9=0)=FALSE,SUM($LB79:$LR79)&gt;0,MF$9='2. Protocols'!$G78),1,0)*'4. Formulations'!$M78</f>
        <v>0</v>
      </c>
      <c r="MG79" s="27">
        <f>IF(AND(OR(ISBLANK(MG$9),MG$9=0)=FALSE,SUM($LB79:$LR79)&gt;0,MG$9='2. Protocols'!$G78),1,0)*'4. Formulations'!$M78</f>
        <v>0</v>
      </c>
      <c r="MH79" s="27">
        <f>IF(AND(OR(ISBLANK(MH$9),MH$9=0)=FALSE,SUM($LB79:$LR79)&gt;0,MH$9='2. Protocols'!$G78),1,0)*'4. Formulations'!$M78</f>
        <v>0</v>
      </c>
      <c r="MI79" s="27">
        <f>IF(AND(OR(ISBLANK(MI$9),MI$9=0)=FALSE,SUM($LB79:$LR79)&gt;0,MI$9='2. Protocols'!$G78),1,0)*'4. Formulations'!$M78</f>
        <v>0</v>
      </c>
      <c r="MJ79" s="27">
        <f>IF(AND(OR(ISBLANK(MJ$9),MJ$9=0)=FALSE,SUM($LB79:$LR79)&gt;0,MJ$9='2. Protocols'!$G78),1,0)*'4. Formulations'!$M78</f>
        <v>0</v>
      </c>
      <c r="MK79" s="27">
        <f>IF(AND(OR(ISBLANK(MK$9),MK$9=0)=FALSE,SUM($LB79:$LR79)&gt;0,MK$9='2. Protocols'!$G78),1,0)*'4. Formulations'!$M78</f>
        <v>0</v>
      </c>
      <c r="ML79" s="27">
        <f>IF(AND(OR(ISBLANK(ML$9),ML$9=0)=FALSE,SUM($LB79:$LR79)&gt;0,ML$9='2. Protocols'!$G78),1,0)*'4. Formulations'!$M78</f>
        <v>0</v>
      </c>
      <c r="MM79" s="27">
        <f>IF(AND(OR(ISBLANK(MM$9),MM$9=0)=FALSE,SUM($LB79:$LR79)&gt;0,MM$9='2. Protocols'!$G78),1,0)*'4. Formulations'!$M78</f>
        <v>0</v>
      </c>
      <c r="MN79" s="27">
        <f>IF(AND(OR(ISBLANK(MN$9),MN$9=0)=FALSE,SUM($LB79:$LR79)&gt;0,MN$9='2. Protocols'!$G78),1,0)*'4. Formulations'!$M78</f>
        <v>0</v>
      </c>
      <c r="MO79" s="27">
        <f>IF(AND(OR(ISBLANK(MO$9),MO$9=0)=FALSE,SUM($LB79:$LR79)&gt;0,MO$9='2. Protocols'!$G78),1,0)*'4. Formulations'!$M78</f>
        <v>0</v>
      </c>
      <c r="MP79" s="27">
        <f>IF(AND(OR(ISBLANK(MP$9),MP$9=0)=FALSE,SUM($LB79:$LR79)&gt;0,MP$9='2. Protocols'!$G78),1,0)*'4. Formulations'!$M78</f>
        <v>0</v>
      </c>
      <c r="MQ79" s="27">
        <f>IF(AND(OR(ISBLANK(MQ$9),MQ$9=0)=FALSE,SUM($LB79:$LR79)&gt;0,MQ$9='2. Protocols'!$G78),1,0)*'4. Formulations'!$M78</f>
        <v>0</v>
      </c>
      <c r="MR79" s="27">
        <f>IF(AND(OR(ISBLANK(MR$9),MR$9=0)=FALSE,SUM($LB79:$LR79)&gt;0,MR$9='2. Protocols'!$G78),1,0)*'4. Formulations'!$M78</f>
        <v>0</v>
      </c>
      <c r="MS79" s="27">
        <f>IF(AND(OR(ISBLANK(MS$9),MS$9=0)=FALSE,SUM($LB79:$LR79)&gt;0,MS$9='2. Protocols'!$G78),1,0)*'4. Formulations'!$M78</f>
        <v>0</v>
      </c>
      <c r="MT79" s="27">
        <f>IF(AND(OR(ISBLANK(MT$9),MT$9=0)=FALSE,SUM($LB79:$LR79)&gt;0,MT$9='2. Protocols'!$G78),1,0)*'4. Formulations'!$M78</f>
        <v>0</v>
      </c>
      <c r="MU79" s="27">
        <f>IF(AND(OR(ISBLANK(MU$9),MU$9=0)=FALSE,SUM($LB79:$LR79)&gt;0,MU$9='2. Protocols'!$G78),1,0)*'4. Formulations'!$M78</f>
        <v>0</v>
      </c>
      <c r="MV79" s="27">
        <f>IF(AND(OR(ISBLANK(MV$9),MV$9=0)=FALSE,SUM($LB79:$LR79)&gt;0,MV$9='2. Protocols'!$G78),1,0)*'4. Formulations'!$M78</f>
        <v>0</v>
      </c>
      <c r="MW79" s="27">
        <f>IF(AND(OR(ISBLANK(MW$9),MW$9=0)=FALSE,SUM($LB79:$LR79)&gt;0,MW$9='2. Protocols'!$G78),1,0)*'4. Formulations'!$M78</f>
        <v>0</v>
      </c>
      <c r="MX79" s="27">
        <f>IF(AND(OR(ISBLANK(MX$9),MX$9=0)=FALSE,SUM($LB79:$LR79)&gt;0,MX$9='2. Protocols'!$G78),1,0)*'4. Formulations'!$M78</f>
        <v>0</v>
      </c>
      <c r="MY79" s="27">
        <f>IF(AND(OR(ISBLANK(MY$9),MY$9=0)=FALSE,SUM($LB79:$LR79)&gt;0,MY$9='2. Protocols'!$G78),1,0)*'4. Formulations'!$M78</f>
        <v>0</v>
      </c>
      <c r="MZ79" s="27">
        <f>IF(AND(OR(ISBLANK(MZ$9),MZ$9=0)=FALSE,SUM($LB79:$LR79)&gt;0,MZ$9='2. Protocols'!$G78),1,0)*'4. Formulations'!$M78</f>
        <v>0</v>
      </c>
      <c r="NA79" s="27">
        <f>IF(AND(OR(ISBLANK(NA$9),NA$9=0)=FALSE,SUM($LB79:$LR79)&gt;0,NA$9='2. Protocols'!$G78),1,0)*'4. Formulations'!$M78</f>
        <v>0</v>
      </c>
      <c r="NB79" s="27">
        <f>IF(AND(OR(ISBLANK(NB$9),NB$9=0)=FALSE,SUM($LB79:$LR79)&gt;0,NB$9='2. Protocols'!$G78),1,0)*'4. Formulations'!$M78</f>
        <v>0</v>
      </c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V79" s="27">
        <f>IF(AND(OR(ISBLANK(NV$9),NV$9=0)=FALSE,NV$9=$DM79),1,0)*'4. Formulations'!$N78</f>
        <v>0</v>
      </c>
      <c r="NW79" s="721">
        <f>IF(AND(OR(ISBLANK(NW$9),NW$9=0)=FALSE,NW$9=$DM79),1,0)*'4. Formulations'!$N78</f>
        <v>0</v>
      </c>
      <c r="NX79" s="27">
        <f>IF(AND(OR(ISBLANK(NX$9),NX$9=0)=FALSE,NX$9=$DM79),1,0)*'4. Formulations'!$N78</f>
        <v>0</v>
      </c>
      <c r="NY79" s="27">
        <f>IF(AND(OR(ISBLANK(NY$9),NY$9=0)=FALSE,NY$9=$DM79),1,0)*'4. Formulations'!$N78</f>
        <v>0</v>
      </c>
      <c r="NZ79" s="27">
        <f>IF(AND(OR(ISBLANK(NZ$9),NZ$9=0)=FALSE,NZ$9=$DM79),1,0)*'4. Formulations'!$N78</f>
        <v>0</v>
      </c>
      <c r="OA79" s="27">
        <f>IF(AND(OR(ISBLANK(OA$9),OA$9=0)=FALSE,OA$9=$DM79),1,0)*'4. Formulations'!$N78</f>
        <v>0</v>
      </c>
      <c r="OB79" s="27">
        <f>IF(AND(OR(ISBLANK(OB$9),OB$9=0)=FALSE,OB$9=$DM79),1,0)*'4. Formulations'!$N78</f>
        <v>0</v>
      </c>
      <c r="OC79" s="27">
        <f>IF(AND(OR(ISBLANK(OC$9),OC$9=0)=FALSE,OC$9=$DM79),1,0)*'4. Formulations'!$N78</f>
        <v>0</v>
      </c>
      <c r="OD79" s="27">
        <f>IF(AND(OR(ISBLANK(OD$9),OD$9=0)=FALSE,OD$9=$DM79),1,0)*'4. Formulations'!$N78</f>
        <v>0</v>
      </c>
      <c r="OE79" s="27">
        <f>IF(AND(OR(ISBLANK(OE$9),OE$9=0)=FALSE,OE$9=$DM79),1,0)*'4. Formulations'!$N78</f>
        <v>0</v>
      </c>
      <c r="OF79" s="27">
        <f>IF(AND(OR(ISBLANK(OF$9),OF$9=0)=FALSE,OF$9=$DM79),1,0)*'4. Formulations'!$N78</f>
        <v>0</v>
      </c>
      <c r="OG79" s="27">
        <f>IF(AND(OR(ISBLANK(OG$9),OG$9=0)=FALSE,OG$9=$DM79),1,0)*'4. Formulations'!$N78</f>
        <v>0</v>
      </c>
      <c r="OH79" s="27">
        <f>IF(AND(OR(ISBLANK(OH$9),OH$9=0)=FALSE,OH$9=$DM79),1,0)*'4. Formulations'!$N78</f>
        <v>0</v>
      </c>
      <c r="OI79" s="27">
        <f>IF(AND(OR(ISBLANK(OI$9),OI$9=0)=FALSE,OI$9=$DM79),1,0)*'4. Formulations'!$N78</f>
        <v>0</v>
      </c>
      <c r="OJ79" s="27">
        <f>IF(AND(OR(ISBLANK(OJ$9),OJ$9=0)=FALSE,OJ$9=$DM79),1,0)*'4. Formulations'!$N78</f>
        <v>0</v>
      </c>
      <c r="OK79" s="27">
        <f>IF(AND(OR(ISBLANK(OK$9),OK$9=0)=FALSE,OK$9=$DM79),1,0)*'4. Formulations'!$N78</f>
        <v>0</v>
      </c>
      <c r="OL79" s="27">
        <f>IF(AND(OR(ISBLANK(OL$9),OL$9=0)=FALSE,OL$9=$DM79),1,0)*'4. Formulations'!$N78</f>
        <v>0</v>
      </c>
      <c r="OM79" s="27"/>
      <c r="ON79" s="27"/>
      <c r="OO79" s="27"/>
      <c r="OQ79" s="27">
        <f>IF(AND(OR(ISBLANK(OQ$9),OQ$9=0)=FALSE,OR(OQ$9='2. Protocols'!$C78,OQ$9='2. Protocols'!$E78,OQ$9='2. Protocols'!$G78)),1,0)*'4. Formulations'!$O78</f>
        <v>0</v>
      </c>
      <c r="OR79" s="27">
        <f>IF(AND(OR(ISBLANK(OR$9),OR$9=0)=FALSE,OR(OR$9='2. Protocols'!$C78,OR$9='2. Protocols'!$E78,OR$9='2. Protocols'!$G78)),1,0)*'4. Formulations'!$O78</f>
        <v>0</v>
      </c>
      <c r="OS79" s="27">
        <f>IF(AND(OR(ISBLANK(OS$9),OS$9=0)=FALSE,OR(OS$9='2. Protocols'!$C78,OS$9='2. Protocols'!$E78,OS$9='2. Protocols'!$G78)),1,0)*'4. Formulations'!$O78</f>
        <v>0</v>
      </c>
      <c r="OT79" s="27">
        <f>IF(AND(OR(ISBLANK(OT$9),OT$9=0)=FALSE,OR(OT$9='2. Protocols'!$C78,OT$9='2. Protocols'!$E78,OT$9='2. Protocols'!$G78)),1,0)*'4. Formulations'!$O78</f>
        <v>0</v>
      </c>
      <c r="OU79" s="27">
        <f>IF(AND(OR(ISBLANK(OU$9),OU$9=0)=FALSE,OR(OU$9='2. Protocols'!$C78,OU$9='2. Protocols'!$E78,OU$9='2. Protocols'!$G78)),1,0)*'4. Formulations'!$O78</f>
        <v>0</v>
      </c>
      <c r="OV79" s="27">
        <f>IF(AND(OR(ISBLANK(OV$9),OV$9=0)=FALSE,OR(OV$9='2. Protocols'!$C78,OV$9='2. Protocols'!$E78,OV$9='2. Protocols'!$G78)),1,0)*'4. Formulations'!$O78</f>
        <v>0</v>
      </c>
      <c r="OW79" s="27">
        <f>IF(AND(OR(ISBLANK(OW$9),OW$9=0)=FALSE,OR(OW$9='2. Protocols'!$C78,OW$9='2. Protocols'!$E78,OW$9='2. Protocols'!$G78)),1,0)*'4. Formulations'!$O78</f>
        <v>0</v>
      </c>
      <c r="OX79" s="27">
        <f>IF(AND(OR(ISBLANK(OX$9),OX$9=0)=FALSE,OR(OX$9='2. Protocols'!$C78,OX$9='2. Protocols'!$E78,OX$9='2. Protocols'!$G78)),1,0)*'4. Formulations'!$O78</f>
        <v>0</v>
      </c>
      <c r="OY79" s="27">
        <f>IF(AND(OR(ISBLANK(OY$9),OY$9=0)=FALSE,OR(OY$9='2. Protocols'!$C78,OY$9='2. Protocols'!$E78,OY$9='2. Protocols'!$G78)),1,0)*'4. Formulations'!$O78</f>
        <v>0</v>
      </c>
      <c r="OZ79" s="27">
        <f>IF(AND(OR(ISBLANK(OZ$9),OZ$9=0)=FALSE,OR(OZ$9='2. Protocols'!$C78,OZ$9='2. Protocols'!$E78,OZ$9='2. Protocols'!$G78)),1,0)*'4. Formulations'!$O78</f>
        <v>0</v>
      </c>
      <c r="PA79" s="27">
        <f>IF(AND(OR(ISBLANK(PA$9),PA$9=0)=FALSE,OR(PA$9='2. Protocols'!$C78,PA$9='2. Protocols'!$E78,PA$9='2. Protocols'!$G78)),1,0)*'4. Formulations'!$O78</f>
        <v>0</v>
      </c>
      <c r="PB79" s="27">
        <f>IF(AND(OR(ISBLANK(PB$9),PB$9=0)=FALSE,OR(PB$9='2. Protocols'!$C78,PB$9='2. Protocols'!$E78,PB$9='2. Protocols'!$G78)),1,0)*'4. Formulations'!$O78</f>
        <v>0</v>
      </c>
      <c r="PC79" s="27">
        <f>IF(AND(OR(ISBLANK(PC$9),PC$9=0)=FALSE,OR(PC$9='2. Protocols'!$C78,PC$9='2. Protocols'!$E78,PC$9='2. Protocols'!$G78)),1,0)*'4. Formulations'!$O78</f>
        <v>0</v>
      </c>
      <c r="PD79" s="27">
        <f>IF(AND(OR(ISBLANK(PD$9),PD$9=0)=FALSE,OR(PD$9='2. Protocols'!$C78,PD$9='2. Protocols'!$E78,PD$9='2. Protocols'!$G78)),1,0)*'4. Formulations'!$O78</f>
        <v>0</v>
      </c>
      <c r="PE79" s="27">
        <f>IF(AND(OR(ISBLANK(PE$9),PE$9=0)=FALSE,OR(PE$9='2. Protocols'!$C78,PE$9='2. Protocols'!$E78,PE$9='2. Protocols'!$G78)),1,0)*'4. Formulations'!$O78</f>
        <v>0</v>
      </c>
      <c r="PF79" s="27">
        <f>IF(AND(OR(ISBLANK(PF$9),PF$9=0)=FALSE,OR(PF$9='2. Protocols'!$C78,PF$9='2. Protocols'!$E78,PF$9='2. Protocols'!$G78)),1,0)*'4. Formulations'!$O78</f>
        <v>0</v>
      </c>
      <c r="PG79" s="27">
        <f>IF(AND(OR(ISBLANK(PG$9),PG$9=0)=FALSE,OR(PG$9='2. Protocols'!$C78,PG$9='2. Protocols'!$E78,PG$9='2. Protocols'!$G78)),1,0)*'4. Formulations'!$O78</f>
        <v>0</v>
      </c>
      <c r="PH79" s="27">
        <f>IF(AND(OR(ISBLANK(PH$9),PH$9=0)=FALSE,OR(PH$9='2. Protocols'!$C78,PH$9='2. Protocols'!$E78,PH$9='2. Protocols'!$G78)),1,0)*'4. Formulations'!$O78</f>
        <v>0</v>
      </c>
      <c r="PI79" s="27">
        <f>IF(AND(OR(ISBLANK(PI$9),PI$9=0)=FALSE,OR(PI$9='2. Protocols'!$C78,PI$9='2. Protocols'!$E78,PI$9='2. Protocols'!$G78)),1,0)*'4. Formulations'!$O78</f>
        <v>0</v>
      </c>
      <c r="PJ79" s="27">
        <f>IF(AND(OR(ISBLANK(PJ$9),PJ$9=0)=FALSE,OR(PJ$9='2. Protocols'!$C78,PJ$9='2. Protocols'!$E78,PJ$9='2. Protocols'!$G78)),1,0)*'4. Formulations'!$O78</f>
        <v>0</v>
      </c>
      <c r="PK79" s="27">
        <f>IF(AND(OR(ISBLANK(PK$9),PK$9=0)=FALSE,OR(PK$9='2. Protocols'!$C78,PK$9='2. Protocols'!$E78,PK$9='2. Protocols'!$G78)),1,0)*'4. Formulations'!$O78</f>
        <v>0</v>
      </c>
      <c r="PL79" s="27">
        <f>IF(AND(OR(ISBLANK(PL$9),PL$9=0)=FALSE,OR(PL$9='2. Protocols'!$C78,PL$9='2. Protocols'!$E78,PL$9='2. Protocols'!$G78)),1,0)*'4. Formulations'!$O78</f>
        <v>0</v>
      </c>
      <c r="PM79" s="27">
        <f>IF(AND(OR(ISBLANK(PM$9),PM$9=0)=FALSE,OR(PM$9='2. Protocols'!$C78,PM$9='2. Protocols'!$E78,PM$9='2. Protocols'!$G78)),1,0)*'4. Formulations'!$O78</f>
        <v>0</v>
      </c>
      <c r="PN79" s="27">
        <f>IF(AND(OR(ISBLANK(PN$9),PN$9=0)=FALSE,OR(PN$9='2. Protocols'!$C78,PN$9='2. Protocols'!$E78,PN$9='2. Protocols'!$G78)),1,0)*'4. Formulations'!$O78</f>
        <v>0</v>
      </c>
      <c r="PO79" s="27">
        <f>IF(AND(OR(ISBLANK(PO$9),PO$9=0)=FALSE,OR(PO$9='2. Protocols'!$C78,PO$9='2. Protocols'!$E78,PO$9='2. Protocols'!$G78)),1,0)*'4. Formulations'!$O78</f>
        <v>0</v>
      </c>
      <c r="PP79" s="27">
        <f>IF(AND(OR(ISBLANK(PP$9),PP$9=0)=FALSE,OR(PP$9='2. Protocols'!$C78,PP$9='2. Protocols'!$E78,PP$9='2. Protocols'!$G78)),1,0)*'4. Formulations'!$O78</f>
        <v>0</v>
      </c>
      <c r="PQ79" s="27">
        <f>IF(AND(OR(ISBLANK(PQ$9),PQ$9=0)=FALSE,OR(PQ$9='2. Protocols'!$C78,PQ$9='2. Protocols'!$E78,PQ$9='2. Protocols'!$G78)),1,0)*'4. Formulations'!$O78</f>
        <v>0</v>
      </c>
      <c r="PR79" s="27">
        <f>IF(AND(OR(ISBLANK(PR$9),PR$9=0)=FALSE,OR(PR$9='2. Protocols'!$C78,PR$9='2. Protocols'!$E78,PR$9='2. Protocols'!$G78)),1,0)*'4. Formulations'!$O78</f>
        <v>0</v>
      </c>
      <c r="PS79" s="27">
        <f>IF(AND(OR(ISBLANK(PS$9),PS$9=0)=FALSE,OR(PS$9='2. Protocols'!$C78,PS$9='2. Protocols'!$E78,PS$9='2. Protocols'!$G78)),1,0)*'4. Formulations'!$O78</f>
        <v>0</v>
      </c>
      <c r="PT79" s="27">
        <f>IF(AND(OR(ISBLANK(PT$9),PT$9=0)=FALSE,OR(PT$9='2. Protocols'!$C78,PT$9='2. Protocols'!$E78,PT$9='2. Protocols'!$G78)),1,0)*'4. Formulations'!$O78</f>
        <v>0</v>
      </c>
      <c r="PU79" s="27">
        <f>IF(AND(OR(ISBLANK(PU$9),PU$9=0)=FALSE,OR(PU$9='2. Protocols'!$C78,PU$9='2. Protocols'!$E78,PU$9='2. Protocols'!$G78)),1,0)*'4. Formulations'!$O78</f>
        <v>0</v>
      </c>
      <c r="PV79" s="27">
        <f>IF(AND(OR(ISBLANK(PV$9),PV$9=0)=FALSE,OR(PV$9='2. Protocols'!$C78,PV$9='2. Protocols'!$E78,PV$9='2. Protocols'!$G78)),1,0)*'4. Formulations'!$O78</f>
        <v>0</v>
      </c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P79" s="27">
        <f>IF(AND(OR(ISBLANK(QP$9),QP$9=0)=FALSE,QP$9=$DL79),1,0)*'4. Formulations'!$P78</f>
        <v>0</v>
      </c>
      <c r="QQ79" s="27">
        <f>IF(AND(OR(ISBLANK(QQ$9),QQ$9=0)=FALSE,QQ$9=$DL79),1,0)*'4. Formulations'!$P78</f>
        <v>0</v>
      </c>
      <c r="QR79" s="27">
        <f>IF(AND(OR(ISBLANK(QR$9),QR$9=0)=FALSE,QR$9=$DL79),1,0)*'4. Formulations'!$P78</f>
        <v>0</v>
      </c>
      <c r="QS79" s="27">
        <f>IF(AND(OR(ISBLANK(QS$9),QS$9=0)=FALSE,QS$9=$DL79),1,0)*'4. Formulations'!$P78</f>
        <v>0</v>
      </c>
      <c r="QT79" s="27">
        <f>IF(AND(OR(ISBLANK(QT$9),QT$9=0)=FALSE,QT$9=$DL79),1,0)*'4. Formulations'!$P78</f>
        <v>0</v>
      </c>
      <c r="QU79" s="27">
        <f>IF(AND(OR(ISBLANK(QU$9),QU$9=0)=FALSE,QU$9=$DL79),1,0)*'4. Formulations'!$P78</f>
        <v>0</v>
      </c>
      <c r="QV79" s="27">
        <f>IF(AND(OR(ISBLANK(QV$9),QV$9=0)=FALSE,QV$9=$DL79),1,0)*'4. Formulations'!$P78</f>
        <v>0</v>
      </c>
      <c r="QW79" s="27">
        <f>IF(AND(OR(ISBLANK(QW$9),QW$9=0)=FALSE,QW$9=$DL79),1,0)*'4. Formulations'!$P78</f>
        <v>0</v>
      </c>
      <c r="QX79" s="27">
        <f>IF(AND(OR(ISBLANK(QX$9),QX$9=0)=FALSE,QX$9=$DL79),1,0)*'4. Formulations'!$P78</f>
        <v>0</v>
      </c>
      <c r="QY79" s="27">
        <f>IF(AND(OR(ISBLANK(QY$9),QY$9=0)=FALSE,QY$9=$DL79),1,0)*'4. Formulations'!$P78</f>
        <v>0</v>
      </c>
      <c r="QZ79" s="27">
        <f>IF(AND(OR(ISBLANK(QZ$9),QZ$9=0)=FALSE,QZ$9=$DL79),1,0)*'4. Formulations'!$P78</f>
        <v>0</v>
      </c>
      <c r="RA79" s="27">
        <f>IF(AND(OR(ISBLANK(RA$9),RA$9=0)=FALSE,RA$9=$DL79),1,0)*'4. Formulations'!$P78</f>
        <v>0</v>
      </c>
      <c r="RB79" s="27">
        <f>IF(AND(OR(ISBLANK(RB$9),RB$9=0)=FALSE,RB$9=$DL79),1,0)*'4. Formulations'!$P78</f>
        <v>0</v>
      </c>
      <c r="RC79" s="27">
        <f>IF(AND(OR(ISBLANK(RC$9),RC$9=0)=FALSE,RC$9=$DL79),1,0)*'4. Formulations'!$P78</f>
        <v>0</v>
      </c>
      <c r="RD79" s="27">
        <f>IF(AND(OR(ISBLANK(RD$9),RD$9=0)=FALSE,RD$9=$DL79),1,0)*'4. Formulations'!$P78</f>
        <v>0</v>
      </c>
      <c r="RE79" s="27">
        <f>IF(AND(OR(ISBLANK(RE$9),RE$9=0)=FALSE,RE$9=$DL79),1,0)*'4. Formulations'!$P78</f>
        <v>0</v>
      </c>
      <c r="RF79" s="27">
        <f>IF(AND(OR(ISBLANK(RF$9),RF$9=0)=FALSE,RF$9=$DL79),1,0)*'4. Formulations'!$P78</f>
        <v>0</v>
      </c>
      <c r="RG79" s="27"/>
      <c r="RH79" s="27"/>
      <c r="RI79" s="27"/>
      <c r="RK79" s="27">
        <f>IF(AND(OR(ISBLANK(RK$9),RK$9=0)=FALSE,SUM($QP79:$RF79)&gt;0,RK$9='2. Protocols'!$G78),1,0)*'4. Formulations'!$P78</f>
        <v>0</v>
      </c>
      <c r="RL79" s="27">
        <f>IF(AND(OR(ISBLANK(RL$9),RL$9=0)=FALSE,SUM($QP79:$RF79)&gt;0,RL$9='2. Protocols'!$G78),1,0)*'4. Formulations'!$P78</f>
        <v>0</v>
      </c>
      <c r="RM79" s="27">
        <f>IF(AND(OR(ISBLANK(RM$9),RM$9=0)=FALSE,SUM($QP79:$RF79)&gt;0,RM$9='2. Protocols'!$G78),1,0)*'4. Formulations'!$P78</f>
        <v>0</v>
      </c>
      <c r="RN79" s="27">
        <f>IF(AND(OR(ISBLANK(RN$9),RN$9=0)=FALSE,SUM($QP79:$RF79)&gt;0,RN$9='2. Protocols'!$G78),1,0)*'4. Formulations'!$P78</f>
        <v>0</v>
      </c>
      <c r="RO79" s="27">
        <f>IF(AND(OR(ISBLANK(RO$9),RO$9=0)=FALSE,SUM($QP79:$RF79)&gt;0,RO$9='2. Protocols'!$G78),1,0)*'4. Formulations'!$P78</f>
        <v>0</v>
      </c>
      <c r="RP79" s="27">
        <f>IF(AND(OR(ISBLANK(RP$9),RP$9=0)=FALSE,SUM($QP79:$RF79)&gt;0,RP$9='2. Protocols'!$G78),1,0)*'4. Formulations'!$P78</f>
        <v>0</v>
      </c>
      <c r="RQ79" s="27">
        <f>IF(AND(OR(ISBLANK(RQ$9),RQ$9=0)=FALSE,SUM($QP79:$RF79)&gt;0,RQ$9='2. Protocols'!$G78),1,0)*'4. Formulations'!$P78</f>
        <v>0</v>
      </c>
      <c r="RR79" s="27">
        <f>IF(AND(OR(ISBLANK(RR$9),RR$9=0)=FALSE,SUM($QP79:$RF79)&gt;0,RR$9='2. Protocols'!$G78),1,0)*'4. Formulations'!$P78</f>
        <v>0</v>
      </c>
      <c r="RS79" s="27">
        <f>IF(AND(OR(ISBLANK(RS$9),RS$9=0)=FALSE,SUM($QP79:$RF79)&gt;0,RS$9='2. Protocols'!$G78),1,0)*'4. Formulations'!$P78</f>
        <v>0</v>
      </c>
      <c r="RT79" s="27">
        <f>IF(AND(OR(ISBLANK(RT$9),RT$9=0)=FALSE,SUM($QP79:$RF79)&gt;0,RT$9='2. Protocols'!$G78),1,0)*'4. Formulations'!$P78</f>
        <v>0</v>
      </c>
      <c r="RU79" s="27">
        <f>IF(AND(OR(ISBLANK(RU$9),RU$9=0)=FALSE,SUM($QP79:$RF79)&gt;0,RU$9='2. Protocols'!$G78),1,0)*'4. Formulations'!$P78</f>
        <v>0</v>
      </c>
      <c r="RV79" s="27">
        <f>IF(AND(OR(ISBLANK(RV$9),RV$9=0)=FALSE,SUM($QP79:$RF79)&gt;0,RV$9='2. Protocols'!$G78),1,0)*'4. Formulations'!$P78</f>
        <v>0</v>
      </c>
      <c r="RW79" s="27">
        <f>IF(AND(OR(ISBLANK(RW$9),RW$9=0)=FALSE,SUM($QP79:$RF79)&gt;0,RW$9='2. Protocols'!$G78),1,0)*'4. Formulations'!$P78</f>
        <v>0</v>
      </c>
      <c r="RX79" s="27">
        <f>IF(AND(OR(ISBLANK(RX$9),RX$9=0)=FALSE,SUM($QP79:$RF79)&gt;0,RX$9='2. Protocols'!$G78),1,0)*'4. Formulations'!$P78</f>
        <v>0</v>
      </c>
      <c r="RY79" s="27">
        <f>IF(AND(OR(ISBLANK(RY$9),RY$9=0)=FALSE,SUM($QP79:$RF79)&gt;0,RY$9='2. Protocols'!$G78),1,0)*'4. Formulations'!$P78</f>
        <v>0</v>
      </c>
      <c r="RZ79" s="27">
        <f>IF(AND(OR(ISBLANK(RZ$9),RZ$9=0)=FALSE,SUM($QP79:$RF79)&gt;0,RZ$9='2. Protocols'!$G78),1,0)*'4. Formulations'!$P78</f>
        <v>0</v>
      </c>
      <c r="SA79" s="27">
        <f>IF(AND(OR(ISBLANK(SA$9),SA$9=0)=FALSE,SUM($QP79:$RF79)&gt;0,SA$9='2. Protocols'!$G78),1,0)*'4. Formulations'!$P78</f>
        <v>0</v>
      </c>
      <c r="SB79" s="27">
        <f>IF(AND(OR(ISBLANK(SB$9),SB$9=0)=FALSE,SUM($QP79:$RF79)&gt;0,SB$9='2. Protocols'!$G78),1,0)*'4. Formulations'!$P78</f>
        <v>0</v>
      </c>
      <c r="SC79" s="27">
        <f>IF(AND(OR(ISBLANK(SC$9),SC$9=0)=FALSE,SUM($QP79:$RF79)&gt;0,SC$9='2. Protocols'!$G78),1,0)*'4. Formulations'!$P78</f>
        <v>0</v>
      </c>
      <c r="SD79" s="27">
        <f>IF(AND(OR(ISBLANK(SD$9),SD$9=0)=FALSE,SUM($QP79:$RF79)&gt;0,SD$9='2. Protocols'!$G78),1,0)*'4. Formulations'!$P78</f>
        <v>0</v>
      </c>
      <c r="SE79" s="27">
        <f>IF(AND(OR(ISBLANK(SE$9),SE$9=0)=FALSE,SUM($QP79:$RF79)&gt;0,SE$9='2. Protocols'!$G78),1,0)*'4. Formulations'!$P78</f>
        <v>0</v>
      </c>
      <c r="SF79" s="27">
        <f>IF(AND(OR(ISBLANK(SF$9),SF$9=0)=FALSE,SUM($QP79:$RF79)&gt;0,SF$9='2. Protocols'!$G78),1,0)*'4. Formulations'!$P78</f>
        <v>0</v>
      </c>
      <c r="SG79" s="27">
        <f>IF(AND(OR(ISBLANK(SG$9),SG$9=0)=FALSE,SUM($QP79:$RF79)&gt;0,SG$9='2. Protocols'!$G78),1,0)*'4. Formulations'!$P78</f>
        <v>0</v>
      </c>
      <c r="SH79" s="27">
        <f>IF(AND(OR(ISBLANK(SH$9),SH$9=0)=FALSE,SUM($QP79:$RF79)&gt;0,SH$9='2. Protocols'!$G78),1,0)*'4. Formulations'!$P78</f>
        <v>0</v>
      </c>
      <c r="SI79" s="27">
        <f>IF(AND(OR(ISBLANK(SI$9),SI$9=0)=FALSE,SUM($QP79:$RF79)&gt;0,SI$9='2. Protocols'!$G78),1,0)*'4. Formulations'!$P78</f>
        <v>0</v>
      </c>
      <c r="SJ79" s="27">
        <f>IF(AND(OR(ISBLANK(SJ$9),SJ$9=0)=FALSE,SUM($QP79:$RF79)&gt;0,SJ$9='2. Protocols'!$G78),1,0)*'4. Formulations'!$P78</f>
        <v>0</v>
      </c>
      <c r="SK79" s="27">
        <f>IF(AND(OR(ISBLANK(SK$9),SK$9=0)=FALSE,SUM($QP79:$RF79)&gt;0,SK$9='2. Protocols'!$G78),1,0)*'4. Formulations'!$P78</f>
        <v>0</v>
      </c>
      <c r="SL79" s="27">
        <f>IF(AND(OR(ISBLANK(SL$9),SL$9=0)=FALSE,SUM($QP79:$RF79)&gt;0,SL$9='2. Protocols'!$G78),1,0)*'4. Formulations'!$P78</f>
        <v>0</v>
      </c>
      <c r="SM79" s="27">
        <f>IF(AND(OR(ISBLANK(SM$9),SM$9=0)=FALSE,SUM($QP79:$RF79)&gt;0,SM$9='2. Protocols'!$G78),1,0)*'4. Formulations'!$P78</f>
        <v>0</v>
      </c>
      <c r="SN79" s="27">
        <f>IF(AND(OR(ISBLANK(SN$9),SN$9=0)=FALSE,SUM($QP79:$RF79)&gt;0,SN$9='2. Protocols'!$G78),1,0)*'4. Formulations'!$P78</f>
        <v>0</v>
      </c>
      <c r="SO79" s="27">
        <f>IF(AND(OR(ISBLANK(SO$9),SO$9=0)=FALSE,SUM($QP79:$RF79)&gt;0,SO$9='2. Protocols'!$G78),1,0)*'4. Formulations'!$P78</f>
        <v>0</v>
      </c>
      <c r="SP79" s="27">
        <f>IF(AND(OR(ISBLANK(SP$9),SP$9=0)=FALSE,SUM($QP79:$RF79)&gt;0,SP$9='2. Protocols'!$G78),1,0)*'4. Formulations'!$P78</f>
        <v>0</v>
      </c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J79" s="27">
        <f>IF(AND(OR(ISBLANK(TJ$9),TJ$9=0)=FALSE,TJ$9=$DM79),1,0)*'4. Formulations'!$Q78</f>
        <v>0</v>
      </c>
      <c r="TK79" s="27">
        <f>IF(AND(OR(ISBLANK(TK$9),TK$9=0)=FALSE,TK$9=$DM79),1,0)*'4. Formulations'!$Q78</f>
        <v>0</v>
      </c>
      <c r="TL79" s="27">
        <f>IF(AND(OR(ISBLANK(TL$9),TL$9=0)=FALSE,TL$9=$DM79),1,0)*'4. Formulations'!$Q78</f>
        <v>0</v>
      </c>
      <c r="TM79" s="27">
        <f>IF(AND(OR(ISBLANK(TM$9),TM$9=0)=FALSE,TM$9=$DM79),1,0)*'4. Formulations'!$Q78</f>
        <v>0</v>
      </c>
      <c r="TN79" s="27">
        <f>IF(AND(OR(ISBLANK(TN$9),TN$9=0)=FALSE,TN$9=$DM79),1,0)*'4. Formulations'!$Q78</f>
        <v>0</v>
      </c>
      <c r="TO79" s="27">
        <f>IF(AND(OR(ISBLANK(TO$9),TO$9=0)=FALSE,TO$9=$DM79),1,0)*'4. Formulations'!$Q78</f>
        <v>0</v>
      </c>
      <c r="TP79" s="27">
        <f>IF(AND(OR(ISBLANK(TP$9),TP$9=0)=FALSE,TP$9=$DM79),1,0)*'4. Formulations'!$Q78</f>
        <v>0</v>
      </c>
      <c r="TQ79" s="27">
        <f>IF(AND(OR(ISBLANK(TQ$9),TQ$9=0)=FALSE,TQ$9=$DM79),1,0)*'4. Formulations'!$Q78</f>
        <v>0</v>
      </c>
      <c r="TR79" s="27">
        <f>IF(AND(OR(ISBLANK(TR$9),TR$9=0)=FALSE,TR$9=$DM79),1,0)*'4. Formulations'!$Q78</f>
        <v>0</v>
      </c>
      <c r="TS79" s="27">
        <f>IF(AND(OR(ISBLANK(TS$9),TS$9=0)=FALSE,TS$9=$DM79),1,0)*'4. Formulations'!$Q78</f>
        <v>0</v>
      </c>
      <c r="TT79" s="27">
        <f>IF(AND(OR(ISBLANK(TT$9),TT$9=0)=FALSE,TT$9=$DM79),1,0)*'4. Formulations'!$Q78</f>
        <v>0</v>
      </c>
      <c r="TU79" s="27">
        <f>IF(AND(OR(ISBLANK(TU$9),TU$9=0)=FALSE,TU$9=$DM79),1,0)*'4. Formulations'!$Q78</f>
        <v>0</v>
      </c>
      <c r="TV79" s="27">
        <f>IF(AND(OR(ISBLANK(TV$9),TV$9=0)=FALSE,TV$9=$DM79),1,0)*'4. Formulations'!$Q78</f>
        <v>0</v>
      </c>
      <c r="TW79" s="27">
        <f>IF(AND(OR(ISBLANK(TW$9),TW$9=0)=FALSE,TW$9=$DM79),1,0)*'4. Formulations'!$Q78</f>
        <v>0</v>
      </c>
      <c r="TX79" s="27">
        <f>IF(AND(OR(ISBLANK(TX$9),TX$9=0)=FALSE,TX$9=$DM79),1,0)*'4. Formulations'!$Q78</f>
        <v>0</v>
      </c>
      <c r="TY79" s="27">
        <f>IF(AND(OR(ISBLANK(TY$9),TY$9=0)=FALSE,TY$9=$DM79),1,0)*'4. Formulations'!$Q78</f>
        <v>0</v>
      </c>
      <c r="TZ79" s="27">
        <f>IF(AND(OR(ISBLANK(TZ$9),TZ$9=0)=FALSE,TZ$9=$DM79),1,0)*'4. Formulations'!$Q78</f>
        <v>0</v>
      </c>
      <c r="UA79" s="27"/>
      <c r="UB79" s="27"/>
      <c r="UC79" s="27"/>
    </row>
    <row r="80" spans="2:549" x14ac:dyDescent="0.3">
      <c r="B80" s="2"/>
      <c r="C80" s="75" t="str">
        <f>IF('2. Protocols'!C79&amp;"+"&amp;'2. Protocols'!E79&amp;"+"&amp;'2. Protocols'!G79="++","",'2. Protocols'!C79&amp;"+"&amp;'2. Protocols'!E79&amp;"+"&amp;'2. Protocols'!G79)</f>
        <v/>
      </c>
      <c r="D80" s="7"/>
      <c r="E80" s="8"/>
      <c r="G80" s="72">
        <f>'2. Protocols'!J79*'1. General Inputs'!$N$13</f>
        <v>0</v>
      </c>
      <c r="H80" s="72">
        <f>MAX(G80*(1+'1. General Inputs'!$BE$23)+(H$110*'2. Protocols'!$S79)+'3. ARV Substitutions'!L100,0)</f>
        <v>0</v>
      </c>
      <c r="I80" s="72" t="e">
        <f>MAX(H80*(1+'1. General Inputs'!$BE$23)+(I$110*'2. Protocols'!$S79)+'3. ARV Substitutions'!M100,0)</f>
        <v>#VALUE!</v>
      </c>
      <c r="J80" s="72" t="e">
        <f>MAX(I80*(1+'1. General Inputs'!$BE$23)+(J$110*'2. Protocols'!$S79)+'3. ARV Substitutions'!N100,0)</f>
        <v>#VALUE!</v>
      </c>
      <c r="K80" s="72" t="e">
        <f>MAX(J80*(1+'1. General Inputs'!$BE$23)+(K$110*'2. Protocols'!$S79)+'3. ARV Substitutions'!O100,0)</f>
        <v>#VALUE!</v>
      </c>
      <c r="L80" s="72" t="e">
        <f>MAX(K80*(1+'1. General Inputs'!$BE$23)+(L$110*'2. Protocols'!$S79)+'3. ARV Substitutions'!P100,0)</f>
        <v>#VALUE!</v>
      </c>
      <c r="M80" s="72" t="e">
        <f>MAX(L80*(1+'1. General Inputs'!$BE$23)+(M$110*'2. Protocols'!$S79)+'3. ARV Substitutions'!Q100,0)</f>
        <v>#VALUE!</v>
      </c>
      <c r="N80" s="72" t="e">
        <f>MAX(M80*(1+'1. General Inputs'!$BE$23)+(N$110*'2. Protocols'!$S79)+'3. ARV Substitutions'!R100,0)</f>
        <v>#VALUE!</v>
      </c>
      <c r="O80" s="72" t="e">
        <f>MAX(N80*(1+'1. General Inputs'!$BE$23)+(O$110*'2. Protocols'!$S79)+'3. ARV Substitutions'!S100,0)</f>
        <v>#VALUE!</v>
      </c>
      <c r="P80" s="72" t="e">
        <f>MAX(O80*(1+'1. General Inputs'!$BE$23)+(P$110*'2. Protocols'!$S79)+'3. ARV Substitutions'!T100,0)</f>
        <v>#VALUE!</v>
      </c>
      <c r="Q80" s="72" t="e">
        <f>MAX(P80*(1+'1. General Inputs'!$BE$23)+(Q$110*'2. Protocols'!$S79)+'3. ARV Substitutions'!U100,0)</f>
        <v>#VALUE!</v>
      </c>
      <c r="R80" s="72" t="e">
        <f>MAX(Q80*(1+'1. General Inputs'!$BE$23)+(R$110*'2. Protocols'!$S79)+'3. ARV Substitutions'!V100,0)</f>
        <v>#VALUE!</v>
      </c>
      <c r="S80" s="72" t="e">
        <f>MAX(R80*(1+'1. General Inputs'!$BE$23)+(S$110*'2. Protocols'!$S79)+'3. ARV Substitutions'!W100,0)</f>
        <v>#VALUE!</v>
      </c>
      <c r="T80" s="72" t="e">
        <f>MAX(S80*(1+'1. General Inputs'!$BE$23)+(T$110*'2. Protocols'!$S79)+'3. ARV Substitutions'!X100,0)</f>
        <v>#VALUE!</v>
      </c>
      <c r="U80" s="72" t="e">
        <f>MAX(T80*(1+'1. General Inputs'!$BE$23)+(U$110*'2. Protocols'!$S79)+'3. ARV Substitutions'!Y100,0)</f>
        <v>#VALUE!</v>
      </c>
      <c r="V80" s="72" t="e">
        <f>MAX(U80*(1+'1. General Inputs'!$BE$23)+(V$110*'2. Protocols'!$S79)+'3. ARV Substitutions'!Z100,0)</f>
        <v>#VALUE!</v>
      </c>
      <c r="W80" s="72" t="e">
        <f>MAX(V80*(1+'1. General Inputs'!$BE$23)+(W$110*'2. Protocols'!$S79)+'3. ARV Substitutions'!AA100,0)</f>
        <v>#VALUE!</v>
      </c>
      <c r="X80" s="72" t="e">
        <f>MAX(W80*(1+'1. General Inputs'!$BE$23)+(X$110*'2. Protocols'!$S79)+'3. ARV Substitutions'!AB100,0)</f>
        <v>#VALUE!</v>
      </c>
      <c r="Y80" s="72" t="e">
        <f>MAX(X80*(1+'1. General Inputs'!$BE$23)+(Y$110*'2. Protocols'!$S79)+'3. ARV Substitutions'!AC100,0)</f>
        <v>#VALUE!</v>
      </c>
      <c r="Z80" s="72" t="e">
        <f>MAX(Y80*(1+'1. General Inputs'!$BE$23)+(Z$110*'2. Protocols'!$S79)+'3. ARV Substitutions'!AD100,0)</f>
        <v>#VALUE!</v>
      </c>
      <c r="AA80" s="72" t="e">
        <f>MAX(Z80*(1+'1. General Inputs'!$BE$23)+(AA$110*'2. Protocols'!$S79)+'3. ARV Substitutions'!AE100,0)</f>
        <v>#VALUE!</v>
      </c>
      <c r="AB80" s="72" t="e">
        <f>MAX(AA80*(1+'1. General Inputs'!$BE$23)+(AB$110*'2. Protocols'!$S79)+'3. ARV Substitutions'!AF100,0)</f>
        <v>#VALUE!</v>
      </c>
      <c r="AC80" s="72" t="e">
        <f>MAX(AB80*(1+'1. General Inputs'!$BE$23)+(AC$110*'2. Protocols'!$S79)+'3. ARV Substitutions'!AG100,0)</f>
        <v>#VALUE!</v>
      </c>
      <c r="AD80" s="72" t="e">
        <f>MAX(AC80*(1+'1. General Inputs'!$BE$23)+(AD$110*'2. Protocols'!$S79)+'3. ARV Substitutions'!AH100,0)</f>
        <v>#VALUE!</v>
      </c>
      <c r="AE80" s="72" t="e">
        <f>MAX(AD80*(1+'1. General Inputs'!$BE$23)+(AE$110*'2. Protocols'!$S79)+'3. ARV Substitutions'!AI100,0)</f>
        <v>#VALUE!</v>
      </c>
      <c r="AF80" s="72" t="e">
        <f>MAX(AE80*(1+'1. General Inputs'!$BE$23)+(AF$110*'2. Protocols'!$S79)+'3. ARV Substitutions'!AJ100,0)</f>
        <v>#VALUE!</v>
      </c>
      <c r="AG80" s="72" t="e">
        <f>MAX(AF80*(1+'1. General Inputs'!$BE$23)+(AG$110*'2. Protocols'!$S79)+'3. ARV Substitutions'!AK100,0)</f>
        <v>#VALUE!</v>
      </c>
      <c r="AH80" s="72" t="e">
        <f>MAX(AG80*(1+'1. General Inputs'!$BE$23)+(AH$110*'2. Protocols'!$S79)+'3. ARV Substitutions'!AL100,0)</f>
        <v>#VALUE!</v>
      </c>
      <c r="AI80" s="72" t="e">
        <f>MAX(AH80*(1+'1. General Inputs'!$BE$23)+(AI$110*'2. Protocols'!$S79)+'3. ARV Substitutions'!AM100,0)</f>
        <v>#VALUE!</v>
      </c>
      <c r="AJ80" s="72" t="e">
        <f>MAX(AI80*(1+'1. General Inputs'!$BE$23)+(AJ$110*'2. Protocols'!$S79)+'3. ARV Substitutions'!AN100,0)</f>
        <v>#VALUE!</v>
      </c>
      <c r="AK80" s="72" t="e">
        <f>MAX(AJ80*(1+'1. General Inputs'!$BE$23)+(AK$110*'2. Protocols'!$S79)+'3. ARV Substitutions'!AO100,0)</f>
        <v>#VALUE!</v>
      </c>
      <c r="AL80" s="72" t="e">
        <f>MAX(AK80*(1+'1. General Inputs'!$BE$23)+(AL$110*'2. Protocols'!$S79)+'3. ARV Substitutions'!AP100,0)</f>
        <v>#VALUE!</v>
      </c>
      <c r="AM80" s="72" t="e">
        <f>MAX(AL80*(1+'1. General Inputs'!$BE$23)+(AM$110*'2. Protocols'!$S79)+'3. ARV Substitutions'!AQ100,0)</f>
        <v>#VALUE!</v>
      </c>
      <c r="AN80" s="72" t="e">
        <f>MAX(AM80*(1+'1. General Inputs'!$BE$23)+(AN$110*'2. Protocols'!$S79)+'3. ARV Substitutions'!AR100,0)</f>
        <v>#VALUE!</v>
      </c>
      <c r="AO80" s="72" t="e">
        <f>MAX(AN80*(1+'1. General Inputs'!$BE$23)+(AO$110*'2. Protocols'!$S79)+'3. ARV Substitutions'!AS100,0)</f>
        <v>#VALUE!</v>
      </c>
      <c r="AP80" s="72" t="e">
        <f>MAX(AO80*(1+'1. General Inputs'!$BE$23)+(AP$110*'2. Protocols'!$S79)+'3. ARV Substitutions'!AT100,0)</f>
        <v>#VALUE!</v>
      </c>
      <c r="AQ80" s="72" t="e">
        <f>MAX(AP80*(1+'1. General Inputs'!$BE$23)+(AQ$110*'2. Protocols'!$S79)+'3. ARV Substitutions'!AU100,0)</f>
        <v>#VALUE!</v>
      </c>
      <c r="CA80" s="51">
        <f t="shared" si="106"/>
        <v>0</v>
      </c>
      <c r="CB80" s="51" t="e">
        <f t="shared" si="107"/>
        <v>#VALUE!</v>
      </c>
      <c r="CC80" s="51" t="e">
        <f t="shared" si="108"/>
        <v>#VALUE!</v>
      </c>
      <c r="CD80" s="51" t="e">
        <f t="shared" si="109"/>
        <v>#VALUE!</v>
      </c>
      <c r="CE80" s="51" t="e">
        <f t="shared" si="110"/>
        <v>#VALUE!</v>
      </c>
      <c r="CF80" s="51" t="e">
        <f t="shared" si="111"/>
        <v>#VALUE!</v>
      </c>
      <c r="CG80" s="51" t="e">
        <f t="shared" si="112"/>
        <v>#VALUE!</v>
      </c>
      <c r="CH80" s="51" t="e">
        <f t="shared" si="113"/>
        <v>#VALUE!</v>
      </c>
      <c r="CI80" s="51" t="e">
        <f t="shared" si="114"/>
        <v>#VALUE!</v>
      </c>
      <c r="CJ80" s="51" t="e">
        <f t="shared" si="115"/>
        <v>#VALUE!</v>
      </c>
      <c r="CK80" s="51" t="e">
        <f t="shared" si="116"/>
        <v>#VALUE!</v>
      </c>
      <c r="CL80" s="51" t="e">
        <f t="shared" si="117"/>
        <v>#VALUE!</v>
      </c>
      <c r="CM80" s="51" t="e">
        <f t="shared" si="118"/>
        <v>#VALUE!</v>
      </c>
      <c r="CN80" s="51" t="e">
        <f t="shared" si="119"/>
        <v>#VALUE!</v>
      </c>
      <c r="CO80" s="51" t="e">
        <f t="shared" si="120"/>
        <v>#VALUE!</v>
      </c>
      <c r="CP80" s="51" t="e">
        <f t="shared" si="121"/>
        <v>#VALUE!</v>
      </c>
      <c r="CQ80" s="51" t="e">
        <f t="shared" si="122"/>
        <v>#VALUE!</v>
      </c>
      <c r="CR80" s="51" t="e">
        <f t="shared" si="123"/>
        <v>#VALUE!</v>
      </c>
      <c r="CS80" s="51" t="e">
        <f t="shared" si="124"/>
        <v>#VALUE!</v>
      </c>
      <c r="CT80" s="51" t="e">
        <f t="shared" si="125"/>
        <v>#VALUE!</v>
      </c>
      <c r="CU80" s="51" t="e">
        <f t="shared" si="126"/>
        <v>#VALUE!</v>
      </c>
      <c r="CV80" s="51" t="e">
        <f t="shared" si="127"/>
        <v>#VALUE!</v>
      </c>
      <c r="CW80" s="51" t="e">
        <f t="shared" si="128"/>
        <v>#VALUE!</v>
      </c>
      <c r="CX80" s="51" t="e">
        <f t="shared" si="129"/>
        <v>#VALUE!</v>
      </c>
      <c r="CY80" s="51" t="e">
        <f t="shared" si="130"/>
        <v>#VALUE!</v>
      </c>
      <c r="CZ80" s="51" t="e">
        <f t="shared" si="131"/>
        <v>#VALUE!</v>
      </c>
      <c r="DA80" s="51" t="e">
        <f t="shared" si="132"/>
        <v>#VALUE!</v>
      </c>
      <c r="DB80" s="51" t="e">
        <f t="shared" si="133"/>
        <v>#VALUE!</v>
      </c>
      <c r="DC80" s="51" t="e">
        <f t="shared" si="134"/>
        <v>#VALUE!</v>
      </c>
      <c r="DD80" s="51" t="e">
        <f t="shared" si="135"/>
        <v>#VALUE!</v>
      </c>
      <c r="DE80" s="51" t="e">
        <f t="shared" si="136"/>
        <v>#VALUE!</v>
      </c>
      <c r="DF80" s="51" t="e">
        <f t="shared" si="137"/>
        <v>#VALUE!</v>
      </c>
      <c r="DG80" s="51" t="e">
        <f t="shared" si="138"/>
        <v>#VALUE!</v>
      </c>
      <c r="DH80" s="51" t="e">
        <f t="shared" si="139"/>
        <v>#VALUE!</v>
      </c>
      <c r="DI80" s="51" t="e">
        <f t="shared" si="140"/>
        <v>#VALUE!</v>
      </c>
      <c r="DJ80" s="51" t="e">
        <f t="shared" si="141"/>
        <v>#VALUE!</v>
      </c>
      <c r="DL80" s="21" t="str">
        <f>CONCATENATE('2. Protocols'!C79, '2. Protocols'!D79, '2. Protocols'!E79)</f>
        <v>+</v>
      </c>
      <c r="DM80" s="21" t="str">
        <f>CONCATENATE('2. Protocols'!C79, '2. Protocols'!D79, '2. Protocols'!E79, '2. Protocols'!F79, '2. Protocols'!G79,)</f>
        <v>++</v>
      </c>
      <c r="DO80" s="27">
        <f>IF(AND(OR(ISBLANK(DO$9),DO$9=0)=FALSE,OR(DO$9='2. Protocols'!$C79,DO$9='2. Protocols'!$E79,DO$9='2. Protocols'!$G79)),1,0)*'4. Formulations'!$I79</f>
        <v>0</v>
      </c>
      <c r="DP80" s="27">
        <f>IF(AND(OR(ISBLANK(DP$9),DP$9=0)=FALSE,OR(DP$9='2. Protocols'!$C79,DP$9='2. Protocols'!$E79,DP$9='2. Protocols'!$G79)),1,0)*'4. Formulations'!$I79</f>
        <v>0</v>
      </c>
      <c r="DQ80" s="27">
        <f>IF(AND(OR(ISBLANK(DQ$9),DQ$9=0)=FALSE,OR(DQ$9='2. Protocols'!$C79,DQ$9='2. Protocols'!$E79,DQ$9='2. Protocols'!$G79)),1,0)*'4. Formulations'!$I79</f>
        <v>0</v>
      </c>
      <c r="DR80" s="27">
        <f>IF(AND(OR(ISBLANK(DR$9),DR$9=0)=FALSE,OR(DR$9='2. Protocols'!$C79,DR$9='2. Protocols'!$E79,DR$9='2. Protocols'!$G79)),1,0)*'4. Formulations'!$I79</f>
        <v>0</v>
      </c>
      <c r="DS80" s="27">
        <f>IF(AND(OR(ISBLANK(DS$9),DS$9=0)=FALSE,OR(DS$9='2. Protocols'!$C79,DS$9='2. Protocols'!$E79,DS$9='2. Protocols'!$G79)),1,0)*'4. Formulations'!$I79</f>
        <v>0</v>
      </c>
      <c r="DT80" s="27">
        <f>IF(AND(OR(ISBLANK(DT$9),DT$9=0)=FALSE,OR(DT$9='2. Protocols'!$C79,DT$9='2. Protocols'!$E79,DT$9='2. Protocols'!$G79)),1,0)*'4. Formulations'!$I79</f>
        <v>0</v>
      </c>
      <c r="DU80" s="27">
        <f>IF(AND(OR(ISBLANK(DU$9),DU$9=0)=FALSE,OR(DU$9='2. Protocols'!$C79,DU$9='2. Protocols'!$E79,DU$9='2. Protocols'!$G79)),1,0)*'4. Formulations'!$I79</f>
        <v>0</v>
      </c>
      <c r="DV80" s="27">
        <f>IF(AND(OR(ISBLANK(DV$9),DV$9=0)=FALSE,OR(DV$9='2. Protocols'!$C79,DV$9='2. Protocols'!$E79,DV$9='2. Protocols'!$G79)),1,0)*'4. Formulations'!$I79</f>
        <v>0</v>
      </c>
      <c r="DW80" s="27">
        <f>IF(AND(OR(ISBLANK(DW$9),DW$9=0)=FALSE,OR(DW$9='2. Protocols'!$C79,DW$9='2. Protocols'!$E79,DW$9='2. Protocols'!$G79)),1,0)*'4. Formulations'!$I79</f>
        <v>0</v>
      </c>
      <c r="DX80" s="27">
        <f>IF(AND(OR(ISBLANK(DX$9),DX$9=0)=FALSE,OR(DX$9='2. Protocols'!$C79,DX$9='2. Protocols'!$E79,DX$9='2. Protocols'!$G79)),1,0)*'4. Formulations'!$I79</f>
        <v>0</v>
      </c>
      <c r="DY80" s="27">
        <f>IF(AND(OR(ISBLANK(DY$9),DY$9=0)=FALSE,OR(DY$9='2. Protocols'!$C79,DY$9='2. Protocols'!$E79,DY$9='2. Protocols'!$G79)),1,0)*'4. Formulations'!$I79</f>
        <v>0</v>
      </c>
      <c r="DZ80" s="27">
        <f>IF(AND(OR(ISBLANK(DZ$9),DZ$9=0)=FALSE,OR(DZ$9='2. Protocols'!$C79,DZ$9='2. Protocols'!$E79,DZ$9='2. Protocols'!$G79)),1,0)*'4. Formulations'!$I79</f>
        <v>0</v>
      </c>
      <c r="EA80" s="27">
        <f>IF(AND(OR(ISBLANK(EA$9),EA$9=0)=FALSE,OR(EA$9='2. Protocols'!$C79,EA$9='2. Protocols'!$E79,EA$9='2. Protocols'!$G79)),1,0)*'4. Formulations'!$I79</f>
        <v>0</v>
      </c>
      <c r="EB80" s="27">
        <f>IF(AND(OR(ISBLANK(EB$9),EB$9=0)=FALSE,OR(EB$9='2. Protocols'!$C79,EB$9='2. Protocols'!$E79,EB$9='2. Protocols'!$G79)),1,0)*'4. Formulations'!$I79</f>
        <v>0</v>
      </c>
      <c r="EC80" s="27">
        <f>IF(AND(OR(ISBLANK(EC$9),EC$9=0)=FALSE,OR(EC$9='2. Protocols'!$C79,EC$9='2. Protocols'!$E79,EC$9='2. Protocols'!$G79)),1,0)*'4. Formulations'!$I79</f>
        <v>0</v>
      </c>
      <c r="ED80" s="27">
        <f>IF(AND(OR(ISBLANK(ED$9),ED$9=0)=FALSE,OR(ED$9='2. Protocols'!$C79,ED$9='2. Protocols'!$E79,ED$9='2. Protocols'!$G79)),1,0)*'4. Formulations'!$I79</f>
        <v>0</v>
      </c>
      <c r="EE80" s="27">
        <f>IF(AND(OR(ISBLANK(EE$9),EE$9=0)=FALSE,OR(EE$9='2. Protocols'!$C79,EE$9='2. Protocols'!$E79,EE$9='2. Protocols'!$G79)),1,0)*'4. Formulations'!$I79</f>
        <v>0</v>
      </c>
      <c r="EF80" s="27">
        <f>IF(AND(OR(ISBLANK(EF$9),EF$9=0)=FALSE,OR(EF$9='2. Protocols'!$C79,EF$9='2. Protocols'!$E79,EF$9='2. Protocols'!$G79)),1,0)*'4. Formulations'!$I79</f>
        <v>0</v>
      </c>
      <c r="EG80" s="27">
        <f>IF(AND(OR(ISBLANK(EG$9),EG$9=0)=FALSE,OR(EG$9='2. Protocols'!$C79,EG$9='2. Protocols'!$E79,EG$9='2. Protocols'!$G79)),1,0)*'4. Formulations'!$I79</f>
        <v>0</v>
      </c>
      <c r="EH80" s="27">
        <f>IF(AND(OR(ISBLANK(EH$9),EH$9=0)=FALSE,OR(EH$9='2. Protocols'!$C79,EH$9='2. Protocols'!$E79,EH$9='2. Protocols'!$G79)),1,0)*'4. Formulations'!$I79</f>
        <v>0</v>
      </c>
      <c r="EI80" s="27">
        <f>IF(AND(OR(ISBLANK(EI$9),EI$9=0)=FALSE,OR(EI$9='2. Protocols'!$C79,EI$9='2. Protocols'!$E79,EI$9='2. Protocols'!$G79)),1,0)*'4. Formulations'!$I79</f>
        <v>0</v>
      </c>
      <c r="EJ80" s="27">
        <f>IF(AND(OR(ISBLANK(EJ$9),EJ$9=0)=FALSE,OR(EJ$9='2. Protocols'!$C79,EJ$9='2. Protocols'!$E79,EJ$9='2. Protocols'!$G79)),1,0)*'4. Formulations'!$I79</f>
        <v>0</v>
      </c>
      <c r="EK80" s="27">
        <f>IF(AND(OR(ISBLANK(EK$9),EK$9=0)=FALSE,OR(EK$9='2. Protocols'!$C79,EK$9='2. Protocols'!$E79,EK$9='2. Protocols'!$G79)),1,0)*'4. Formulations'!$I79</f>
        <v>0</v>
      </c>
      <c r="EL80" s="27">
        <f>IF(AND(OR(ISBLANK(EL$9),EL$9=0)=FALSE,OR(EL$9='2. Protocols'!$C79,EL$9='2. Protocols'!$E79,EL$9='2. Protocols'!$G79)),1,0)*'4. Formulations'!$I79</f>
        <v>0</v>
      </c>
      <c r="EM80" s="27">
        <f>IF(AND(OR(ISBLANK(EM$9),EM$9=0)=FALSE,OR(EM$9='2. Protocols'!$C79,EM$9='2. Protocols'!$E79,EM$9='2. Protocols'!$G79)),1,0)*'4. Formulations'!$I79</f>
        <v>0</v>
      </c>
      <c r="EN80" s="27">
        <f>IF(AND(OR(ISBLANK(EN$9),EN$9=0)=FALSE,OR(EN$9='2. Protocols'!$C79,EN$9='2. Protocols'!$E79,EN$9='2. Protocols'!$G79)),1,0)*'4. Formulations'!$I79</f>
        <v>0</v>
      </c>
      <c r="EO80" s="27">
        <f>IF(AND(OR(ISBLANK(EO$9),EO$9=0)=FALSE,OR(EO$9='2. Protocols'!$C79,EO$9='2. Protocols'!$E79,EO$9='2. Protocols'!$G79)),1,0)*'4. Formulations'!$I79</f>
        <v>0</v>
      </c>
      <c r="EP80" s="27">
        <f>IF(AND(OR(ISBLANK(EP$9),EP$9=0)=FALSE,OR(EP$9='2. Protocols'!$C79,EP$9='2. Protocols'!$E79,EP$9='2. Protocols'!$G79)),1,0)*'4. Formulations'!$I79</f>
        <v>0</v>
      </c>
      <c r="EQ80" s="27">
        <f>IF(AND(OR(ISBLANK(EQ$9),EQ$9=0)=FALSE,OR(EQ$9='2. Protocols'!$C79,EQ$9='2. Protocols'!$E79,EQ$9='2. Protocols'!$G79)),1,0)*'4. Formulations'!$I79</f>
        <v>0</v>
      </c>
      <c r="ER80" s="27">
        <f>IF(AND(OR(ISBLANK(ER$9),ER$9=0)=FALSE,OR(ER$9='2. Protocols'!$C79,ER$9='2. Protocols'!$E79,ER$9='2. Protocols'!$G79)),1,0)*'4. Formulations'!$I79</f>
        <v>0</v>
      </c>
      <c r="ES80" s="27">
        <f>IF(AND(OR(ISBLANK(ES$9),ES$9=0)=FALSE,OR(ES$9='2. Protocols'!$C79,ES$9='2. Protocols'!$E79,ES$9='2. Protocols'!$G79)),1,0)*'4. Formulations'!$I79</f>
        <v>0</v>
      </c>
      <c r="ET80" s="27">
        <f>IF(AND(OR(ISBLANK(ET$9),ET$9=0)=FALSE,OR(ET$9='2. Protocols'!$C79,ET$9='2. Protocols'!$E79,ET$9='2. Protocols'!$G79)),1,0)*'4. Formulations'!$I79</f>
        <v>0</v>
      </c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N80" s="27">
        <f>IF(AND(OR(ISBLANK(FN$9),FN$9=0)=FALSE,FN$9=$DL80),1,0)*'4. Formulations'!$J79</f>
        <v>0</v>
      </c>
      <c r="FO80" s="27">
        <f>IF(AND(OR(ISBLANK(FO$9),FO$9=0)=FALSE,FO$9=$DL80),1,0)*'4. Formulations'!$J79</f>
        <v>0</v>
      </c>
      <c r="FP80" s="27">
        <f>IF(AND(OR(ISBLANK(FP$9),FP$9=0)=FALSE,FP$9=$DL80),1,0)*'4. Formulations'!$J79</f>
        <v>0</v>
      </c>
      <c r="FQ80" s="27">
        <f>IF(AND(OR(ISBLANK(FQ$9),FQ$9=0)=FALSE,FQ$9=$DL80),1,0)*'4. Formulations'!$J79</f>
        <v>0</v>
      </c>
      <c r="FR80" s="27">
        <f>IF(AND(OR(ISBLANK(FR$9),FR$9=0)=FALSE,FR$9=$DL80),1,0)*'4. Formulations'!$J79</f>
        <v>0</v>
      </c>
      <c r="FS80" s="27">
        <f>IF(AND(OR(ISBLANK(FS$9),FS$9=0)=FALSE,FS$9=$DL80),1,0)*'4. Formulations'!$J79</f>
        <v>0</v>
      </c>
      <c r="FT80" s="27">
        <f>IF(AND(OR(ISBLANK(FT$9),FT$9=0)=FALSE,FT$9=$DL80),1,0)*'4. Formulations'!$J79</f>
        <v>0</v>
      </c>
      <c r="FU80" s="27">
        <f>IF(AND(OR(ISBLANK(FU$9),FU$9=0)=FALSE,FU$9=$DL80),1,0)*'4. Formulations'!$J79</f>
        <v>0</v>
      </c>
      <c r="FV80" s="27">
        <f>IF(AND(OR(ISBLANK(FV$9),FV$9=0)=FALSE,FV$9=$DL80),1,0)*'4. Formulations'!$J79</f>
        <v>0</v>
      </c>
      <c r="FW80" s="27">
        <f>IF(AND(OR(ISBLANK(FW$9),FW$9=0)=FALSE,FW$9=$DL80),1,0)*'4. Formulations'!$J79</f>
        <v>0</v>
      </c>
      <c r="FX80" s="27">
        <f>IF(AND(OR(ISBLANK(FX$9),FX$9=0)=FALSE,FX$9=$DL80),1,0)*'4. Formulations'!$J79</f>
        <v>0</v>
      </c>
      <c r="FY80" s="27">
        <f>IF(AND(OR(ISBLANK(FY$9),FY$9=0)=FALSE,FY$9=$DL80),1,0)*'4. Formulations'!$J79</f>
        <v>0</v>
      </c>
      <c r="FZ80" s="27">
        <f>IF(AND(OR(ISBLANK(FZ$9),FZ$9=0)=FALSE,FZ$9=$DL80),1,0)*'4. Formulations'!$J79</f>
        <v>0</v>
      </c>
      <c r="GA80" s="27">
        <f>IF(AND(OR(ISBLANK(GA$9),GA$9=0)=FALSE,GA$9=$DL80),1,0)*'4. Formulations'!$J79</f>
        <v>0</v>
      </c>
      <c r="GB80" s="27">
        <f>IF(AND(OR(ISBLANK(GB$9),GB$9=0)=FALSE,GB$9=$DL80),1,0)*'4. Formulations'!$J79</f>
        <v>0</v>
      </c>
      <c r="GC80" s="27">
        <f>IF(AND(OR(ISBLANK(GC$9),GC$9=0)=FALSE,GC$9=$DL80),1,0)*'4. Formulations'!$J79</f>
        <v>0</v>
      </c>
      <c r="GD80" s="27">
        <f>IF(AND(OR(ISBLANK(GD$9),GD$9=0)=FALSE,GD$9=$DL80),1,0)*'4. Formulations'!$J79</f>
        <v>0</v>
      </c>
      <c r="GE80" s="27"/>
      <c r="GF80" s="27"/>
      <c r="GG80" s="27"/>
      <c r="GI80" s="27">
        <f>IF(AND(OR(ISBLANK(GI$9),GI$9=0)=FALSE,SUM($FN80:$GD80)&gt;0,GI$9='2. Protocols'!$G79),1,0)*'4. Formulations'!$J79</f>
        <v>0</v>
      </c>
      <c r="GJ80" s="27">
        <f>IF(AND(OR(ISBLANK(GJ$9),GJ$9=0)=FALSE,SUM($FN80:$GD80)&gt;0,GJ$9='2. Protocols'!$G79),1,0)*'4. Formulations'!$J79</f>
        <v>0</v>
      </c>
      <c r="GK80" s="27">
        <f>IF(AND(OR(ISBLANK(GK$9),GK$9=0)=FALSE,SUM($FN80:$GD80)&gt;0,GK$9='2. Protocols'!$G79),1,0)*'4. Formulations'!$J79</f>
        <v>0</v>
      </c>
      <c r="GL80" s="27">
        <f>IF(AND(OR(ISBLANK(GL$9),GL$9=0)=FALSE,SUM($FN80:$GD80)&gt;0,GL$9='2. Protocols'!$G79),1,0)*'4. Formulations'!$J79</f>
        <v>0</v>
      </c>
      <c r="GM80" s="27">
        <f>IF(AND(OR(ISBLANK(GM$9),GM$9=0)=FALSE,SUM($FN80:$GD80)&gt;0,GM$9='2. Protocols'!$G79),1,0)*'4. Formulations'!$J79</f>
        <v>0</v>
      </c>
      <c r="GN80" s="27">
        <f>IF(AND(OR(ISBLANK(GN$9),GN$9=0)=FALSE,SUM($FN80:$GD80)&gt;0,GN$9='2. Protocols'!$G79),1,0)*'4. Formulations'!$J79</f>
        <v>0</v>
      </c>
      <c r="GO80" s="27">
        <f>IF(AND(OR(ISBLANK(GO$9),GO$9=0)=FALSE,SUM($FN80:$GD80)&gt;0,GO$9='2. Protocols'!$G79),1,0)*'4. Formulations'!$J79</f>
        <v>0</v>
      </c>
      <c r="GP80" s="27">
        <f>IF(AND(OR(ISBLANK(GP$9),GP$9=0)=FALSE,SUM($FN80:$GD80)&gt;0,GP$9='2. Protocols'!$G79),1,0)*'4. Formulations'!$J79</f>
        <v>0</v>
      </c>
      <c r="GQ80" s="27">
        <f>IF(AND(OR(ISBLANK(GQ$9),GQ$9=0)=FALSE,SUM($FN80:$GD80)&gt;0,GQ$9='2. Protocols'!$G79),1,0)*'4. Formulations'!$J79</f>
        <v>0</v>
      </c>
      <c r="GR80" s="27">
        <f>IF(AND(OR(ISBLANK(GR$9),GR$9=0)=FALSE,SUM($FN80:$GD80)&gt;0,GR$9='2. Protocols'!$G79),1,0)*'4. Formulations'!$J79</f>
        <v>0</v>
      </c>
      <c r="GS80" s="27">
        <f>IF(AND(OR(ISBLANK(GS$9),GS$9=0)=FALSE,SUM($FN80:$GD80)&gt;0,GS$9='2. Protocols'!$G79),1,0)*'4. Formulations'!$J79</f>
        <v>0</v>
      </c>
      <c r="GT80" s="27">
        <f>IF(AND(OR(ISBLANK(GT$9),GT$9=0)=FALSE,SUM($FN80:$GD80)&gt;0,GT$9='2. Protocols'!$G79),1,0)*'4. Formulations'!$J79</f>
        <v>0</v>
      </c>
      <c r="GU80" s="27">
        <f>IF(AND(OR(ISBLANK(GU$9),GU$9=0)=FALSE,SUM($FN80:$GD80)&gt;0,GU$9='2. Protocols'!$G79),1,0)*'4. Formulations'!$J79</f>
        <v>0</v>
      </c>
      <c r="GV80" s="27">
        <f>IF(AND(OR(ISBLANK(GV$9),GV$9=0)=FALSE,SUM($FN80:$GD80)&gt;0,GV$9='2. Protocols'!$G79),1,0)*'4. Formulations'!$J79</f>
        <v>0</v>
      </c>
      <c r="GW80" s="27">
        <f>IF(AND(OR(ISBLANK(GW$9),GW$9=0)=FALSE,SUM($FN80:$GD80)&gt;0,GW$9='2. Protocols'!$G79),1,0)*'4. Formulations'!$J79</f>
        <v>0</v>
      </c>
      <c r="GX80" s="27">
        <f>IF(AND(OR(ISBLANK(GX$9),GX$9=0)=FALSE,SUM($FN80:$GD80)&gt;0,GX$9='2. Protocols'!$G79),1,0)*'4. Formulations'!$J79</f>
        <v>0</v>
      </c>
      <c r="GY80" s="27">
        <f>IF(AND(OR(ISBLANK(GY$9),GY$9=0)=FALSE,SUM($FN80:$GD80)&gt;0,GY$9='2. Protocols'!$G79),1,0)*'4. Formulations'!$J79</f>
        <v>0</v>
      </c>
      <c r="GZ80" s="27">
        <f>IF(AND(OR(ISBLANK(GZ$9),GZ$9=0)=FALSE,SUM($FN80:$GD80)&gt;0,GZ$9='2. Protocols'!$G79),1,0)*'4. Formulations'!$J79</f>
        <v>0</v>
      </c>
      <c r="HA80" s="27">
        <f>IF(AND(OR(ISBLANK(HA$9),HA$9=0)=FALSE,SUM($FN80:$GD80)&gt;0,HA$9='2. Protocols'!$G79),1,0)*'4. Formulations'!$J79</f>
        <v>0</v>
      </c>
      <c r="HB80" s="27">
        <f>IF(AND(OR(ISBLANK(HB$9),HB$9=0)=FALSE,SUM($FN80:$GD80)&gt;0,HB$9='2. Protocols'!$G79),1,0)*'4. Formulations'!$J79</f>
        <v>0</v>
      </c>
      <c r="HC80" s="27">
        <f>IF(AND(OR(ISBLANK(HC$9),HC$9=0)=FALSE,SUM($FN80:$GD80)&gt;0,HC$9='2. Protocols'!$G79),1,0)*'4. Formulations'!$J79</f>
        <v>0</v>
      </c>
      <c r="HD80" s="27">
        <f>IF(AND(OR(ISBLANK(HD$9),HD$9=0)=FALSE,SUM($FN80:$GD80)&gt;0,HD$9='2. Protocols'!$G79),1,0)*'4. Formulations'!$J79</f>
        <v>0</v>
      </c>
      <c r="HE80" s="27">
        <f>IF(AND(OR(ISBLANK(HE$9),HE$9=0)=FALSE,SUM($FN80:$GD80)&gt;0,HE$9='2. Protocols'!$G79),1,0)*'4. Formulations'!$J79</f>
        <v>0</v>
      </c>
      <c r="HF80" s="27">
        <f>IF(AND(OR(ISBLANK(HF$9),HF$9=0)=FALSE,SUM($FN80:$GD80)&gt;0,HF$9='2. Protocols'!$G79),1,0)*'4. Formulations'!$J79</f>
        <v>0</v>
      </c>
      <c r="HG80" s="27">
        <f>IF(AND(OR(ISBLANK(HG$9),HG$9=0)=FALSE,SUM($FN80:$GD80)&gt;0,HG$9='2. Protocols'!$G79),1,0)*'4. Formulations'!$J79</f>
        <v>0</v>
      </c>
      <c r="HH80" s="27">
        <f>IF(AND(OR(ISBLANK(HH$9),HH$9=0)=FALSE,SUM($FN80:$GD80)&gt;0,HH$9='2. Protocols'!$G79),1,0)*'4. Formulations'!$J79</f>
        <v>0</v>
      </c>
      <c r="HI80" s="27">
        <f>IF(AND(OR(ISBLANK(HI$9),HI$9=0)=FALSE,SUM($FN80:$GD80)&gt;0,HI$9='2. Protocols'!$G79),1,0)*'4. Formulations'!$J79</f>
        <v>0</v>
      </c>
      <c r="HJ80" s="27">
        <f>IF(AND(OR(ISBLANK(HJ$9),HJ$9=0)=FALSE,SUM($FN80:$GD80)&gt;0,HJ$9='2. Protocols'!$G79),1,0)*'4. Formulations'!$J79</f>
        <v>0</v>
      </c>
      <c r="HK80" s="27">
        <f>IF(AND(OR(ISBLANK(HK$9),HK$9=0)=FALSE,SUM($FN80:$GD80)&gt;0,HK$9='2. Protocols'!$G79),1,0)*'4. Formulations'!$J79</f>
        <v>0</v>
      </c>
      <c r="HL80" s="27">
        <f>IF(AND(OR(ISBLANK(HL$9),HL$9=0)=FALSE,SUM($FN80:$GD80)&gt;0,HL$9='2. Protocols'!$G79),1,0)*'4. Formulations'!$J79</f>
        <v>0</v>
      </c>
      <c r="HM80" s="27">
        <f>IF(AND(OR(ISBLANK(HM$9),HM$9=0)=FALSE,SUM($FN80:$GD80)&gt;0,HM$9='2. Protocols'!$G79),1,0)*'4. Formulations'!$J79</f>
        <v>0</v>
      </c>
      <c r="HN80" s="27">
        <f>IF(AND(OR(ISBLANK(HN$9),HN$9=0)=FALSE,SUM($FN80:$GD80)&gt;0,HN$9='2. Protocols'!$G79),1,0)*'4. Formulations'!$J79</f>
        <v>0</v>
      </c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H80" s="27">
        <f>IF(AND(OR(ISBLANK(GI$9),GI$9=0)=FALSE,IH$9=$DM80),1,0)*'4. Formulations'!$K79</f>
        <v>0</v>
      </c>
      <c r="II80" s="27">
        <f>IF(AND(OR(ISBLANK(GJ$9),GJ$9=0)=FALSE,II$9=$DM80),1,0)*'4. Formulations'!$K79</f>
        <v>0</v>
      </c>
      <c r="IJ80" s="27">
        <f>IF(AND(OR(ISBLANK(GK$9),GK$9=0)=FALSE,IJ$9=$DM80),1,0)*'4. Formulations'!$K79</f>
        <v>0</v>
      </c>
      <c r="IK80" s="27">
        <f>IF(AND(OR(ISBLANK(GL$9),GL$9=0)=FALSE,IK$9=$DM80),1,0)*'4. Formulations'!$K79</f>
        <v>0</v>
      </c>
      <c r="IL80" s="27">
        <f>IF(AND(OR(ISBLANK(GM$9),GM$9=0)=FALSE,IL$9=$DM80),1,0)*'4. Formulations'!$K79</f>
        <v>0</v>
      </c>
      <c r="IM80" s="27">
        <f>IF(AND(OR(ISBLANK(GN$9),GN$9=0)=FALSE,IM$9=$DM80),1,0)*'4. Formulations'!$K79</f>
        <v>0</v>
      </c>
      <c r="IN80" s="27">
        <f>IF(AND(OR(ISBLANK(GO$9),GO$9=0)=FALSE,IN$9=$DM80),1,0)*'4. Formulations'!$K79</f>
        <v>0</v>
      </c>
      <c r="IO80" s="27">
        <f>IF(AND(OR(ISBLANK(GP$9),GP$9=0)=FALSE,IO$9=$DM80),1,0)*'4. Formulations'!$K79</f>
        <v>0</v>
      </c>
      <c r="IP80" s="27">
        <f>IF(AND(OR(ISBLANK(GQ$9),GQ$9=0)=FALSE,IP$9=$DM80),1,0)*'4. Formulations'!$K79</f>
        <v>0</v>
      </c>
      <c r="IQ80" s="27">
        <f>IF(AND(OR(ISBLANK(GR$9),GR$9=0)=FALSE,IQ$9=$DM80),1,0)*'4. Formulations'!$K79</f>
        <v>0</v>
      </c>
      <c r="IR80" s="27">
        <f>IF(AND(OR(ISBLANK(GN$9),GN$9=0)=FALSE,IR$9=$DM80),1,0)*'4. Formulations'!$K79</f>
        <v>0</v>
      </c>
      <c r="IS80" s="27">
        <f>IF(AND(OR(ISBLANK(GO$9),GO$9=0)=FALSE,IS$9=$DM80),1,0)*'4. Formulations'!$K79</f>
        <v>0</v>
      </c>
      <c r="IT80" s="27">
        <f>IF(AND(OR(ISBLANK(GP$9),GP$9=0)=FALSE,IT$9=$DM80),1,0)*'4. Formulations'!$K79</f>
        <v>0</v>
      </c>
      <c r="IU80" s="27">
        <f>IF(AND(OR(ISBLANK(GQ$9),GQ$9=0)=FALSE,IU$9=$DM80),1,0)*'4. Formulations'!$K79</f>
        <v>0</v>
      </c>
      <c r="IV80" s="27"/>
      <c r="IW80" s="27"/>
      <c r="IX80" s="27"/>
      <c r="IY80" s="27"/>
      <c r="IZ80" s="27"/>
      <c r="JA80" s="27"/>
      <c r="JC80" s="27">
        <f>IF(AND(OR(ISBLANK(JC$9),JC$9=0)=FALSE,OR(JC$9='2. Protocols'!$C79,JC$9='2. Protocols'!$E79,JC$9='2. Protocols'!$G79)),1,0)*'4. Formulations'!$L79</f>
        <v>0</v>
      </c>
      <c r="JD80" s="27">
        <f>IF(AND(OR(ISBLANK(JD$9),JD$9=0)=FALSE,OR(JD$9='2. Protocols'!$C79,JD$9='2. Protocols'!$E79,JD$9='2. Protocols'!$G79)),1,0)*'4. Formulations'!$L79</f>
        <v>0</v>
      </c>
      <c r="JE80" s="27">
        <f>IF(AND(OR(ISBLANK(JE$9),JE$9=0)=FALSE,OR(JE$9='2. Protocols'!$C79,JE$9='2. Protocols'!$E79,JE$9='2. Protocols'!$G79)),1,0)*'4. Formulations'!$L79</f>
        <v>0</v>
      </c>
      <c r="JF80" s="27">
        <f>IF(AND(OR(ISBLANK(JF$9),JF$9=0)=FALSE,OR(JF$9='2. Protocols'!$C79,JF$9='2. Protocols'!$E79,JF$9='2. Protocols'!$G79)),1,0)*'4. Formulations'!$L79</f>
        <v>0</v>
      </c>
      <c r="JG80" s="27">
        <f>IF(AND(OR(ISBLANK(JG$9),JG$9=0)=FALSE,OR(JG$9='2. Protocols'!$C79,JG$9='2. Protocols'!$E79,JG$9='2. Protocols'!$G79)),1,0)*'4. Formulations'!$L79</f>
        <v>0</v>
      </c>
      <c r="JH80" s="27">
        <f>IF(AND(OR(ISBLANK(JH$9),JH$9=0)=FALSE,OR(JH$9='2. Protocols'!$C79,JH$9='2. Protocols'!$E79,JH$9='2. Protocols'!$G79)),1,0)*'4. Formulations'!$L79</f>
        <v>0</v>
      </c>
      <c r="JI80" s="27">
        <f>IF(AND(OR(ISBLANK(JI$9),JI$9=0)=FALSE,OR(JI$9='2. Protocols'!$C79,JI$9='2. Protocols'!$E79,JI$9='2. Protocols'!$G79)),1,0)*'4. Formulations'!$L79</f>
        <v>0</v>
      </c>
      <c r="JJ80" s="27">
        <f>IF(AND(OR(ISBLANK(JJ$9),JJ$9=0)=FALSE,OR(JJ$9='2. Protocols'!$C79,JJ$9='2. Protocols'!$E79,JJ$9='2. Protocols'!$G79)),1,0)*'4. Formulations'!$L79</f>
        <v>0</v>
      </c>
      <c r="JK80" s="27">
        <f>IF(AND(OR(ISBLANK(JK$9),JK$9=0)=FALSE,OR(JK$9='2. Protocols'!$C79,JK$9='2. Protocols'!$E79,JK$9='2. Protocols'!$G79)),1,0)*'4. Formulations'!$L79</f>
        <v>0</v>
      </c>
      <c r="JL80" s="27">
        <f>IF(AND(OR(ISBLANK(JL$9),JL$9=0)=FALSE,OR(JL$9='2. Protocols'!$C79,JL$9='2. Protocols'!$E79,JL$9='2. Protocols'!$G79)),1,0)*'4. Formulations'!$L79</f>
        <v>0</v>
      </c>
      <c r="JM80" s="27">
        <f>IF(AND(OR(ISBLANK(JM$9),JM$9=0)=FALSE,OR(JM$9='2. Protocols'!$C79,JM$9='2. Protocols'!$E79,JM$9='2. Protocols'!$G79)),1,0)*'4. Formulations'!$L79</f>
        <v>0</v>
      </c>
      <c r="JN80" s="27">
        <f>IF(AND(OR(ISBLANK(JN$9),JN$9=0)=FALSE,OR(JN$9='2. Protocols'!$C79,JN$9='2. Protocols'!$E79,JN$9='2. Protocols'!$G79)),1,0)*'4. Formulations'!$L79</f>
        <v>0</v>
      </c>
      <c r="JO80" s="27">
        <f>IF(AND(OR(ISBLANK(JO$9),JO$9=0)=FALSE,OR(JO$9='2. Protocols'!$C79,JO$9='2. Protocols'!$E79,JO$9='2. Protocols'!$G79)),1,0)*'4. Formulations'!$L79</f>
        <v>0</v>
      </c>
      <c r="JP80" s="27">
        <f>IF(AND(OR(ISBLANK(JP$9),JP$9=0)=FALSE,OR(JP$9='2. Protocols'!$C79,JP$9='2. Protocols'!$E79,JP$9='2. Protocols'!$G79)),1,0)*'4. Formulations'!$L79</f>
        <v>0</v>
      </c>
      <c r="JQ80" s="27">
        <f>IF(AND(OR(ISBLANK(JQ$9),JQ$9=0)=FALSE,OR(JQ$9='2. Protocols'!$C79,JQ$9='2. Protocols'!$E79,JQ$9='2. Protocols'!$G79)),1,0)*'4. Formulations'!$L79</f>
        <v>0</v>
      </c>
      <c r="JR80" s="27">
        <f>IF(AND(OR(ISBLANK(JR$9),JR$9=0)=FALSE,OR(JR$9='2. Protocols'!$C79,JR$9='2. Protocols'!$E79,JR$9='2. Protocols'!$G79)),1,0)*'4. Formulations'!$L79</f>
        <v>0</v>
      </c>
      <c r="JS80" s="27">
        <f>IF(AND(OR(ISBLANK(JS$9),JS$9=0)=FALSE,OR(JS$9='2. Protocols'!$C79,JS$9='2. Protocols'!$E79,JS$9='2. Protocols'!$G79)),1,0)*'4. Formulations'!$L79</f>
        <v>0</v>
      </c>
      <c r="JT80" s="27">
        <f>IF(AND(OR(ISBLANK(JT$9),JT$9=0)=FALSE,OR(JT$9='2. Protocols'!$C79,JT$9='2. Protocols'!$E79,JT$9='2. Protocols'!$G79)),1,0)*'4. Formulations'!$L79</f>
        <v>0</v>
      </c>
      <c r="JU80" s="27">
        <f>IF(AND(OR(ISBLANK(JU$9),JU$9=0)=FALSE,OR(JU$9='2. Protocols'!$C79,JU$9='2. Protocols'!$E79,JU$9='2. Protocols'!$G79)),1,0)*'4. Formulations'!$L79</f>
        <v>0</v>
      </c>
      <c r="JV80" s="27">
        <f>IF(AND(OR(ISBLANK(JV$9),JV$9=0)=FALSE,OR(JV$9='2. Protocols'!$C79,JV$9='2. Protocols'!$E79,JV$9='2. Protocols'!$G79)),1,0)*'4. Formulations'!$L79</f>
        <v>0</v>
      </c>
      <c r="JW80" s="27">
        <f>IF(AND(OR(ISBLANK(JW$9),JW$9=0)=FALSE,OR(JW$9='2. Protocols'!$C79,JW$9='2. Protocols'!$E79,JW$9='2. Protocols'!$G79)),1,0)*'4. Formulations'!$L79</f>
        <v>0</v>
      </c>
      <c r="JX80" s="27">
        <f>IF(AND(OR(ISBLANK(JX$9),JX$9=0)=FALSE,OR(JX$9='2. Protocols'!$C79,JX$9='2. Protocols'!$E79,JX$9='2. Protocols'!$G79)),1,0)*'4. Formulations'!$L79</f>
        <v>0</v>
      </c>
      <c r="JY80" s="27">
        <f>IF(AND(OR(ISBLANK(JY$9),JY$9=0)=FALSE,OR(JY$9='2. Protocols'!$C79,JY$9='2. Protocols'!$E79,JY$9='2. Protocols'!$G79)),1,0)*'4. Formulations'!$L79</f>
        <v>0</v>
      </c>
      <c r="JZ80" s="27">
        <f>IF(AND(OR(ISBLANK(JZ$9),JZ$9=0)=FALSE,OR(JZ$9='2. Protocols'!$C79,JZ$9='2. Protocols'!$E79,JZ$9='2. Protocols'!$G79)),1,0)*'4. Formulations'!$L79</f>
        <v>0</v>
      </c>
      <c r="KA80" s="27">
        <f>IF(AND(OR(ISBLANK(KA$9),KA$9=0)=FALSE,OR(KA$9='2. Protocols'!$C79,KA$9='2. Protocols'!$E79,KA$9='2. Protocols'!$G79)),1,0)*'4. Formulations'!$L79</f>
        <v>0</v>
      </c>
      <c r="KB80" s="27">
        <f>IF(AND(OR(ISBLANK(KB$9),KB$9=0)=FALSE,OR(KB$9='2. Protocols'!$C79,KB$9='2. Protocols'!$E79,KB$9='2. Protocols'!$G79)),1,0)*'4. Formulations'!$L79</f>
        <v>0</v>
      </c>
      <c r="KC80" s="27">
        <f>IF(AND(OR(ISBLANK(KC$9),KC$9=0)=FALSE,OR(KC$9='2. Protocols'!$C79,KC$9='2. Protocols'!$E79,KC$9='2. Protocols'!$G79)),1,0)*'4. Formulations'!$L79</f>
        <v>0</v>
      </c>
      <c r="KD80" s="27">
        <f>IF(AND(OR(ISBLANK(KD$9),KD$9=0)=FALSE,OR(KD$9='2. Protocols'!$C79,KD$9='2. Protocols'!$E79,KD$9='2. Protocols'!$G79)),1,0)*'4. Formulations'!$L79</f>
        <v>0</v>
      </c>
      <c r="KE80" s="27">
        <f>IF(AND(OR(ISBLANK(KE$9),KE$9=0)=FALSE,OR(KE$9='2. Protocols'!$C79,KE$9='2. Protocols'!$E79,KE$9='2. Protocols'!$G79)),1,0)*'4. Formulations'!$L79</f>
        <v>0</v>
      </c>
      <c r="KF80" s="27">
        <f>IF(AND(OR(ISBLANK(KF$9),KF$9=0)=FALSE,OR(KF$9='2. Protocols'!$C79,KF$9='2. Protocols'!$E79,KF$9='2. Protocols'!$G79)),1,0)*'4. Formulations'!$L79</f>
        <v>0</v>
      </c>
      <c r="KG80" s="27">
        <f>IF(AND(OR(ISBLANK(KG$9),KG$9=0)=FALSE,OR(KG$9='2. Protocols'!$C79,KG$9='2. Protocols'!$E79,KG$9='2. Protocols'!$G79)),1,0)*'4. Formulations'!$L79</f>
        <v>0</v>
      </c>
      <c r="KH80" s="27">
        <f>IF(AND(OR(ISBLANK(KH$9),KH$9=0)=FALSE,OR(KH$9='2. Protocols'!$C79,KH$9='2. Protocols'!$E79,KH$9='2. Protocols'!$G79)),1,0)*'4. Formulations'!$L79</f>
        <v>0</v>
      </c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B80" s="27">
        <f>IF(AND(OR(ISBLANK(LB$9),LB$9=0)=FALSE,LB$9=$DL80),1,0)*'4. Formulations'!$M79</f>
        <v>0</v>
      </c>
      <c r="LC80" s="27">
        <f>IF(AND(OR(ISBLANK(LC$9),LC$9=0)=FALSE,LC$9=$DL80),1,0)*'4. Formulations'!$M79</f>
        <v>0</v>
      </c>
      <c r="LD80" s="27">
        <f>IF(AND(OR(ISBLANK(LD$9),LD$9=0)=FALSE,LD$9=$DL80),1,0)*'4. Formulations'!$M79</f>
        <v>0</v>
      </c>
      <c r="LE80" s="27">
        <f>IF(AND(OR(ISBLANK(LE$9),LE$9=0)=FALSE,LE$9=$DL80),1,0)*'4. Formulations'!$M79</f>
        <v>0</v>
      </c>
      <c r="LF80" s="27">
        <f>IF(AND(OR(ISBLANK(LF$9),LF$9=0)=FALSE,LF$9=$DL80),1,0)*'4. Formulations'!$M79</f>
        <v>0</v>
      </c>
      <c r="LG80" s="27">
        <f>IF(AND(OR(ISBLANK(LG$9),LG$9=0)=FALSE,LG$9=$DL80),1,0)*'4. Formulations'!$M79</f>
        <v>0</v>
      </c>
      <c r="LH80" s="27">
        <f>IF(AND(OR(ISBLANK(LH$9),LH$9=0)=FALSE,LH$9=$DL80),1,0)*'4. Formulations'!$M79</f>
        <v>0</v>
      </c>
      <c r="LI80" s="27">
        <f>IF(AND(OR(ISBLANK(LI$9),LI$9=0)=FALSE,LI$9=$DL80),1,0)*'4. Formulations'!$M79</f>
        <v>0</v>
      </c>
      <c r="LJ80" s="27">
        <f>IF(AND(OR(ISBLANK(LJ$9),LJ$9=0)=FALSE,LJ$9=$DL80),1,0)*'4. Formulations'!$M79</f>
        <v>0</v>
      </c>
      <c r="LK80" s="27">
        <f>IF(AND(OR(ISBLANK(LK$9),LK$9=0)=FALSE,LK$9=$DL80),1,0)*'4. Formulations'!$M79</f>
        <v>0</v>
      </c>
      <c r="LL80" s="27">
        <f>IF(AND(OR(ISBLANK(LL$9),LL$9=0)=FALSE,LL$9=$DL80),1,0)*'4. Formulations'!$M79</f>
        <v>0</v>
      </c>
      <c r="LM80" s="27">
        <f>IF(AND(OR(ISBLANK(LM$9),LM$9=0)=FALSE,LM$9=$DL80),1,0)*'4. Formulations'!$M79</f>
        <v>0</v>
      </c>
      <c r="LN80" s="27">
        <f>IF(AND(OR(ISBLANK(LN$9),LN$9=0)=FALSE,LN$9=$DL80),1,0)*'4. Formulations'!$M79</f>
        <v>0</v>
      </c>
      <c r="LO80" s="27">
        <f>IF(AND(OR(ISBLANK(LO$9),LO$9=0)=FALSE,LO$9=$DL80),1,0)*'4. Formulations'!$M79</f>
        <v>0</v>
      </c>
      <c r="LP80" s="27">
        <f>IF(AND(OR(ISBLANK(LP$9),LP$9=0)=FALSE,LP$9=$DL80),1,0)*'4. Formulations'!$M79</f>
        <v>0</v>
      </c>
      <c r="LQ80" s="27">
        <f>IF(AND(OR(ISBLANK(LQ$9),LQ$9=0)=FALSE,LQ$9=$DL80),1,0)*'4. Formulations'!$M79</f>
        <v>0</v>
      </c>
      <c r="LR80" s="27">
        <f>IF(AND(OR(ISBLANK(LR$9),LR$9=0)=FALSE,LR$9=$DL80),1,0)*'4. Formulations'!$M79</f>
        <v>0</v>
      </c>
      <c r="LS80" s="27"/>
      <c r="LT80" s="27"/>
      <c r="LU80" s="27"/>
      <c r="LW80" s="27">
        <f>IF(AND(OR(ISBLANK(LW$9),LW$9=0)=FALSE,SUM($LB80:$LR80)&gt;0,LW$9='2. Protocols'!$G79),1,0)*'4. Formulations'!$M79</f>
        <v>0</v>
      </c>
      <c r="LX80" s="27">
        <f>IF(AND(OR(ISBLANK(LX$9),LX$9=0)=FALSE,SUM($LB80:$LR80)&gt;0,LX$9='2. Protocols'!$G79),1,0)*'4. Formulations'!$M79</f>
        <v>0</v>
      </c>
      <c r="LY80" s="27">
        <f>IF(AND(OR(ISBLANK(LY$9),LY$9=0)=FALSE,SUM($LB80:$LR80)&gt;0,LY$9='2. Protocols'!$G79),1,0)*'4. Formulations'!$M79</f>
        <v>0</v>
      </c>
      <c r="LZ80" s="27">
        <f>IF(AND(OR(ISBLANK(LZ$9),LZ$9=0)=FALSE,SUM($LB80:$LR80)&gt;0,LZ$9='2. Protocols'!$G79),1,0)*'4. Formulations'!$M79</f>
        <v>0</v>
      </c>
      <c r="MA80" s="27">
        <f>IF(AND(OR(ISBLANK(MA$9),MA$9=0)=FALSE,SUM($LB80:$LR80)&gt;0,MA$9='2. Protocols'!$G79),1,0)*'4. Formulations'!$M79</f>
        <v>0</v>
      </c>
      <c r="MB80" s="27">
        <f>IF(AND(OR(ISBLANK(MB$9),MB$9=0)=FALSE,SUM($LB80:$LR80)&gt;0,MB$9='2. Protocols'!$G79),1,0)*'4. Formulations'!$M79</f>
        <v>0</v>
      </c>
      <c r="MC80" s="27">
        <f>IF(AND(OR(ISBLANK(MC$9),MC$9=0)=FALSE,SUM($LB80:$LR80)&gt;0,MC$9='2. Protocols'!$G79),1,0)*'4. Formulations'!$M79</f>
        <v>0</v>
      </c>
      <c r="MD80" s="27">
        <f>IF(AND(OR(ISBLANK(MD$9),MD$9=0)=FALSE,SUM($LB80:$LR80)&gt;0,MD$9='2. Protocols'!$G79),1,0)*'4. Formulations'!$M79</f>
        <v>0</v>
      </c>
      <c r="ME80" s="27">
        <f>IF(AND(OR(ISBLANK(ME$9),ME$9=0)=FALSE,SUM($LB80:$LR80)&gt;0,ME$9='2. Protocols'!$G79),1,0)*'4. Formulations'!$M79</f>
        <v>0</v>
      </c>
      <c r="MF80" s="27">
        <f>IF(AND(OR(ISBLANK(MF$9),MF$9=0)=FALSE,SUM($LB80:$LR80)&gt;0,MF$9='2. Protocols'!$G79),1,0)*'4. Formulations'!$M79</f>
        <v>0</v>
      </c>
      <c r="MG80" s="27">
        <f>IF(AND(OR(ISBLANK(MG$9),MG$9=0)=FALSE,SUM($LB80:$LR80)&gt;0,MG$9='2. Protocols'!$G79),1,0)*'4. Formulations'!$M79</f>
        <v>0</v>
      </c>
      <c r="MH80" s="27">
        <f>IF(AND(OR(ISBLANK(MH$9),MH$9=0)=FALSE,SUM($LB80:$LR80)&gt;0,MH$9='2. Protocols'!$G79),1,0)*'4. Formulations'!$M79</f>
        <v>0</v>
      </c>
      <c r="MI80" s="27">
        <f>IF(AND(OR(ISBLANK(MI$9),MI$9=0)=FALSE,SUM($LB80:$LR80)&gt;0,MI$9='2. Protocols'!$G79),1,0)*'4. Formulations'!$M79</f>
        <v>0</v>
      </c>
      <c r="MJ80" s="27">
        <f>IF(AND(OR(ISBLANK(MJ$9),MJ$9=0)=FALSE,SUM($LB80:$LR80)&gt;0,MJ$9='2. Protocols'!$G79),1,0)*'4. Formulations'!$M79</f>
        <v>0</v>
      </c>
      <c r="MK80" s="27">
        <f>IF(AND(OR(ISBLANK(MK$9),MK$9=0)=FALSE,SUM($LB80:$LR80)&gt;0,MK$9='2. Protocols'!$G79),1,0)*'4. Formulations'!$M79</f>
        <v>0</v>
      </c>
      <c r="ML80" s="27">
        <f>IF(AND(OR(ISBLANK(ML$9),ML$9=0)=FALSE,SUM($LB80:$LR80)&gt;0,ML$9='2. Protocols'!$G79),1,0)*'4. Formulations'!$M79</f>
        <v>0</v>
      </c>
      <c r="MM80" s="27">
        <f>IF(AND(OR(ISBLANK(MM$9),MM$9=0)=FALSE,SUM($LB80:$LR80)&gt;0,MM$9='2. Protocols'!$G79),1,0)*'4. Formulations'!$M79</f>
        <v>0</v>
      </c>
      <c r="MN80" s="27">
        <f>IF(AND(OR(ISBLANK(MN$9),MN$9=0)=FALSE,SUM($LB80:$LR80)&gt;0,MN$9='2. Protocols'!$G79),1,0)*'4. Formulations'!$M79</f>
        <v>0</v>
      </c>
      <c r="MO80" s="27">
        <f>IF(AND(OR(ISBLANK(MO$9),MO$9=0)=FALSE,SUM($LB80:$LR80)&gt;0,MO$9='2. Protocols'!$G79),1,0)*'4. Formulations'!$M79</f>
        <v>0</v>
      </c>
      <c r="MP80" s="27">
        <f>IF(AND(OR(ISBLANK(MP$9),MP$9=0)=FALSE,SUM($LB80:$LR80)&gt;0,MP$9='2. Protocols'!$G79),1,0)*'4. Formulations'!$M79</f>
        <v>0</v>
      </c>
      <c r="MQ80" s="27">
        <f>IF(AND(OR(ISBLANK(MQ$9),MQ$9=0)=FALSE,SUM($LB80:$LR80)&gt;0,MQ$9='2. Protocols'!$G79),1,0)*'4. Formulations'!$M79</f>
        <v>0</v>
      </c>
      <c r="MR80" s="27">
        <f>IF(AND(OR(ISBLANK(MR$9),MR$9=0)=FALSE,SUM($LB80:$LR80)&gt;0,MR$9='2. Protocols'!$G79),1,0)*'4. Formulations'!$M79</f>
        <v>0</v>
      </c>
      <c r="MS80" s="27">
        <f>IF(AND(OR(ISBLANK(MS$9),MS$9=0)=FALSE,SUM($LB80:$LR80)&gt;0,MS$9='2. Protocols'!$G79),1,0)*'4. Formulations'!$M79</f>
        <v>0</v>
      </c>
      <c r="MT80" s="27">
        <f>IF(AND(OR(ISBLANK(MT$9),MT$9=0)=FALSE,SUM($LB80:$LR80)&gt;0,MT$9='2. Protocols'!$G79),1,0)*'4. Formulations'!$M79</f>
        <v>0</v>
      </c>
      <c r="MU80" s="27">
        <f>IF(AND(OR(ISBLANK(MU$9),MU$9=0)=FALSE,SUM($LB80:$LR80)&gt;0,MU$9='2. Protocols'!$G79),1,0)*'4. Formulations'!$M79</f>
        <v>0</v>
      </c>
      <c r="MV80" s="27">
        <f>IF(AND(OR(ISBLANK(MV$9),MV$9=0)=FALSE,SUM($LB80:$LR80)&gt;0,MV$9='2. Protocols'!$G79),1,0)*'4. Formulations'!$M79</f>
        <v>0</v>
      </c>
      <c r="MW80" s="27">
        <f>IF(AND(OR(ISBLANK(MW$9),MW$9=0)=FALSE,SUM($LB80:$LR80)&gt;0,MW$9='2. Protocols'!$G79),1,0)*'4. Formulations'!$M79</f>
        <v>0</v>
      </c>
      <c r="MX80" s="27">
        <f>IF(AND(OR(ISBLANK(MX$9),MX$9=0)=FALSE,SUM($LB80:$LR80)&gt;0,MX$9='2. Protocols'!$G79),1,0)*'4. Formulations'!$M79</f>
        <v>0</v>
      </c>
      <c r="MY80" s="27">
        <f>IF(AND(OR(ISBLANK(MY$9),MY$9=0)=FALSE,SUM($LB80:$LR80)&gt;0,MY$9='2. Protocols'!$G79),1,0)*'4. Formulations'!$M79</f>
        <v>0</v>
      </c>
      <c r="MZ80" s="27">
        <f>IF(AND(OR(ISBLANK(MZ$9),MZ$9=0)=FALSE,SUM($LB80:$LR80)&gt;0,MZ$9='2. Protocols'!$G79),1,0)*'4. Formulations'!$M79</f>
        <v>0</v>
      </c>
      <c r="NA80" s="27">
        <f>IF(AND(OR(ISBLANK(NA$9),NA$9=0)=FALSE,SUM($LB80:$LR80)&gt;0,NA$9='2. Protocols'!$G79),1,0)*'4. Formulations'!$M79</f>
        <v>0</v>
      </c>
      <c r="NB80" s="27">
        <f>IF(AND(OR(ISBLANK(NB$9),NB$9=0)=FALSE,SUM($LB80:$LR80)&gt;0,NB$9='2. Protocols'!$G79),1,0)*'4. Formulations'!$M79</f>
        <v>0</v>
      </c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V80" s="27">
        <f>IF(AND(OR(ISBLANK(NV$9),NV$9=0)=FALSE,NV$9=$DM80),1,0)*'4. Formulations'!$N79</f>
        <v>0</v>
      </c>
      <c r="NW80" s="721">
        <f>IF(AND(OR(ISBLANK(NW$9),NW$9=0)=FALSE,NW$9=$DM80),1,0)*'4. Formulations'!$N79</f>
        <v>0</v>
      </c>
      <c r="NX80" s="27">
        <f>IF(AND(OR(ISBLANK(NX$9),NX$9=0)=FALSE,NX$9=$DM80),1,0)*'4. Formulations'!$N79</f>
        <v>0</v>
      </c>
      <c r="NY80" s="27">
        <f>IF(AND(OR(ISBLANK(NY$9),NY$9=0)=FALSE,NY$9=$DM80),1,0)*'4. Formulations'!$N79</f>
        <v>0</v>
      </c>
      <c r="NZ80" s="27">
        <f>IF(AND(OR(ISBLANK(NZ$9),NZ$9=0)=FALSE,NZ$9=$DM80),1,0)*'4. Formulations'!$N79</f>
        <v>0</v>
      </c>
      <c r="OA80" s="27">
        <f>IF(AND(OR(ISBLANK(OA$9),OA$9=0)=FALSE,OA$9=$DM80),1,0)*'4. Formulations'!$N79</f>
        <v>0</v>
      </c>
      <c r="OB80" s="27">
        <f>IF(AND(OR(ISBLANK(OB$9),OB$9=0)=FALSE,OB$9=$DM80),1,0)*'4. Formulations'!$N79</f>
        <v>0</v>
      </c>
      <c r="OC80" s="27">
        <f>IF(AND(OR(ISBLANK(OC$9),OC$9=0)=FALSE,OC$9=$DM80),1,0)*'4. Formulations'!$N79</f>
        <v>0</v>
      </c>
      <c r="OD80" s="27">
        <f>IF(AND(OR(ISBLANK(OD$9),OD$9=0)=FALSE,OD$9=$DM80),1,0)*'4. Formulations'!$N79</f>
        <v>0</v>
      </c>
      <c r="OE80" s="27">
        <f>IF(AND(OR(ISBLANK(OE$9),OE$9=0)=FALSE,OE$9=$DM80),1,0)*'4. Formulations'!$N79</f>
        <v>0</v>
      </c>
      <c r="OF80" s="27">
        <f>IF(AND(OR(ISBLANK(OF$9),OF$9=0)=FALSE,OF$9=$DM80),1,0)*'4. Formulations'!$N79</f>
        <v>0</v>
      </c>
      <c r="OG80" s="27">
        <f>IF(AND(OR(ISBLANK(OG$9),OG$9=0)=FALSE,OG$9=$DM80),1,0)*'4. Formulations'!$N79</f>
        <v>0</v>
      </c>
      <c r="OH80" s="27">
        <f>IF(AND(OR(ISBLANK(OH$9),OH$9=0)=FALSE,OH$9=$DM80),1,0)*'4. Formulations'!$N79</f>
        <v>0</v>
      </c>
      <c r="OI80" s="27">
        <f>IF(AND(OR(ISBLANK(OI$9),OI$9=0)=FALSE,OI$9=$DM80),1,0)*'4. Formulations'!$N79</f>
        <v>0</v>
      </c>
      <c r="OJ80" s="27">
        <f>IF(AND(OR(ISBLANK(OJ$9),OJ$9=0)=FALSE,OJ$9=$DM80),1,0)*'4. Formulations'!$N79</f>
        <v>0</v>
      </c>
      <c r="OK80" s="27">
        <f>IF(AND(OR(ISBLANK(OK$9),OK$9=0)=FALSE,OK$9=$DM80),1,0)*'4. Formulations'!$N79</f>
        <v>0</v>
      </c>
      <c r="OL80" s="27">
        <f>IF(AND(OR(ISBLANK(OL$9),OL$9=0)=FALSE,OL$9=$DM80),1,0)*'4. Formulations'!$N79</f>
        <v>0</v>
      </c>
      <c r="OM80" s="27"/>
      <c r="ON80" s="27"/>
      <c r="OO80" s="27"/>
      <c r="OQ80" s="27">
        <f>IF(AND(OR(ISBLANK(OQ$9),OQ$9=0)=FALSE,OR(OQ$9='2. Protocols'!$C79,OQ$9='2. Protocols'!$E79,OQ$9='2. Protocols'!$G79)),1,0)*'4. Formulations'!$O79</f>
        <v>0</v>
      </c>
      <c r="OR80" s="27">
        <f>IF(AND(OR(ISBLANK(OR$9),OR$9=0)=FALSE,OR(OR$9='2. Protocols'!$C79,OR$9='2. Protocols'!$E79,OR$9='2. Protocols'!$G79)),1,0)*'4. Formulations'!$O79</f>
        <v>0</v>
      </c>
      <c r="OS80" s="27">
        <f>IF(AND(OR(ISBLANK(OS$9),OS$9=0)=FALSE,OR(OS$9='2. Protocols'!$C79,OS$9='2. Protocols'!$E79,OS$9='2. Protocols'!$G79)),1,0)*'4. Formulations'!$O79</f>
        <v>0</v>
      </c>
      <c r="OT80" s="27">
        <f>IF(AND(OR(ISBLANK(OT$9),OT$9=0)=FALSE,OR(OT$9='2. Protocols'!$C79,OT$9='2. Protocols'!$E79,OT$9='2. Protocols'!$G79)),1,0)*'4. Formulations'!$O79</f>
        <v>0</v>
      </c>
      <c r="OU80" s="27">
        <f>IF(AND(OR(ISBLANK(OU$9),OU$9=0)=FALSE,OR(OU$9='2. Protocols'!$C79,OU$9='2. Protocols'!$E79,OU$9='2. Protocols'!$G79)),1,0)*'4. Formulations'!$O79</f>
        <v>0</v>
      </c>
      <c r="OV80" s="27">
        <f>IF(AND(OR(ISBLANK(OV$9),OV$9=0)=FALSE,OR(OV$9='2. Protocols'!$C79,OV$9='2. Protocols'!$E79,OV$9='2. Protocols'!$G79)),1,0)*'4. Formulations'!$O79</f>
        <v>0</v>
      </c>
      <c r="OW80" s="27">
        <f>IF(AND(OR(ISBLANK(OW$9),OW$9=0)=FALSE,OR(OW$9='2. Protocols'!$C79,OW$9='2. Protocols'!$E79,OW$9='2. Protocols'!$G79)),1,0)*'4. Formulations'!$O79</f>
        <v>0</v>
      </c>
      <c r="OX80" s="27">
        <f>IF(AND(OR(ISBLANK(OX$9),OX$9=0)=FALSE,OR(OX$9='2. Protocols'!$C79,OX$9='2. Protocols'!$E79,OX$9='2. Protocols'!$G79)),1,0)*'4. Formulations'!$O79</f>
        <v>0</v>
      </c>
      <c r="OY80" s="27">
        <f>IF(AND(OR(ISBLANK(OY$9),OY$9=0)=FALSE,OR(OY$9='2. Protocols'!$C79,OY$9='2. Protocols'!$E79,OY$9='2. Protocols'!$G79)),1,0)*'4. Formulations'!$O79</f>
        <v>0</v>
      </c>
      <c r="OZ80" s="27">
        <f>IF(AND(OR(ISBLANK(OZ$9),OZ$9=0)=FALSE,OR(OZ$9='2. Protocols'!$C79,OZ$9='2. Protocols'!$E79,OZ$9='2. Protocols'!$G79)),1,0)*'4. Formulations'!$O79</f>
        <v>0</v>
      </c>
      <c r="PA80" s="27">
        <f>IF(AND(OR(ISBLANK(PA$9),PA$9=0)=FALSE,OR(PA$9='2. Protocols'!$C79,PA$9='2. Protocols'!$E79,PA$9='2. Protocols'!$G79)),1,0)*'4. Formulations'!$O79</f>
        <v>0</v>
      </c>
      <c r="PB80" s="27">
        <f>IF(AND(OR(ISBLANK(PB$9),PB$9=0)=FALSE,OR(PB$9='2. Protocols'!$C79,PB$9='2. Protocols'!$E79,PB$9='2. Protocols'!$G79)),1,0)*'4. Formulations'!$O79</f>
        <v>0</v>
      </c>
      <c r="PC80" s="27">
        <f>IF(AND(OR(ISBLANK(PC$9),PC$9=0)=FALSE,OR(PC$9='2. Protocols'!$C79,PC$9='2. Protocols'!$E79,PC$9='2. Protocols'!$G79)),1,0)*'4. Formulations'!$O79</f>
        <v>0</v>
      </c>
      <c r="PD80" s="27">
        <f>IF(AND(OR(ISBLANK(PD$9),PD$9=0)=FALSE,OR(PD$9='2. Protocols'!$C79,PD$9='2. Protocols'!$E79,PD$9='2. Protocols'!$G79)),1,0)*'4. Formulations'!$O79</f>
        <v>0</v>
      </c>
      <c r="PE80" s="27">
        <f>IF(AND(OR(ISBLANK(PE$9),PE$9=0)=FALSE,OR(PE$9='2. Protocols'!$C79,PE$9='2. Protocols'!$E79,PE$9='2. Protocols'!$G79)),1,0)*'4. Formulations'!$O79</f>
        <v>0</v>
      </c>
      <c r="PF80" s="27">
        <f>IF(AND(OR(ISBLANK(PF$9),PF$9=0)=FALSE,OR(PF$9='2. Protocols'!$C79,PF$9='2. Protocols'!$E79,PF$9='2. Protocols'!$G79)),1,0)*'4. Formulations'!$O79</f>
        <v>0</v>
      </c>
      <c r="PG80" s="27">
        <f>IF(AND(OR(ISBLANK(PG$9),PG$9=0)=FALSE,OR(PG$9='2. Protocols'!$C79,PG$9='2. Protocols'!$E79,PG$9='2. Protocols'!$G79)),1,0)*'4. Formulations'!$O79</f>
        <v>0</v>
      </c>
      <c r="PH80" s="27">
        <f>IF(AND(OR(ISBLANK(PH$9),PH$9=0)=FALSE,OR(PH$9='2. Protocols'!$C79,PH$9='2. Protocols'!$E79,PH$9='2. Protocols'!$G79)),1,0)*'4. Formulations'!$O79</f>
        <v>0</v>
      </c>
      <c r="PI80" s="27">
        <f>IF(AND(OR(ISBLANK(PI$9),PI$9=0)=FALSE,OR(PI$9='2. Protocols'!$C79,PI$9='2. Protocols'!$E79,PI$9='2. Protocols'!$G79)),1,0)*'4. Formulations'!$O79</f>
        <v>0</v>
      </c>
      <c r="PJ80" s="27">
        <f>IF(AND(OR(ISBLANK(PJ$9),PJ$9=0)=FALSE,OR(PJ$9='2. Protocols'!$C79,PJ$9='2. Protocols'!$E79,PJ$9='2. Protocols'!$G79)),1,0)*'4. Formulations'!$O79</f>
        <v>0</v>
      </c>
      <c r="PK80" s="27">
        <f>IF(AND(OR(ISBLANK(PK$9),PK$9=0)=FALSE,OR(PK$9='2. Protocols'!$C79,PK$9='2. Protocols'!$E79,PK$9='2. Protocols'!$G79)),1,0)*'4. Formulations'!$O79</f>
        <v>0</v>
      </c>
      <c r="PL80" s="27">
        <f>IF(AND(OR(ISBLANK(PL$9),PL$9=0)=FALSE,OR(PL$9='2. Protocols'!$C79,PL$9='2. Protocols'!$E79,PL$9='2. Protocols'!$G79)),1,0)*'4. Formulations'!$O79</f>
        <v>0</v>
      </c>
      <c r="PM80" s="27">
        <f>IF(AND(OR(ISBLANK(PM$9),PM$9=0)=FALSE,OR(PM$9='2. Protocols'!$C79,PM$9='2. Protocols'!$E79,PM$9='2. Protocols'!$G79)),1,0)*'4. Formulations'!$O79</f>
        <v>0</v>
      </c>
      <c r="PN80" s="27">
        <f>IF(AND(OR(ISBLANK(PN$9),PN$9=0)=FALSE,OR(PN$9='2. Protocols'!$C79,PN$9='2. Protocols'!$E79,PN$9='2. Protocols'!$G79)),1,0)*'4. Formulations'!$O79</f>
        <v>0</v>
      </c>
      <c r="PO80" s="27">
        <f>IF(AND(OR(ISBLANK(PO$9),PO$9=0)=FALSE,OR(PO$9='2. Protocols'!$C79,PO$9='2. Protocols'!$E79,PO$9='2. Protocols'!$G79)),1,0)*'4. Formulations'!$O79</f>
        <v>0</v>
      </c>
      <c r="PP80" s="27">
        <f>IF(AND(OR(ISBLANK(PP$9),PP$9=0)=FALSE,OR(PP$9='2. Protocols'!$C79,PP$9='2. Protocols'!$E79,PP$9='2. Protocols'!$G79)),1,0)*'4. Formulations'!$O79</f>
        <v>0</v>
      </c>
      <c r="PQ80" s="27">
        <f>IF(AND(OR(ISBLANK(PQ$9),PQ$9=0)=FALSE,OR(PQ$9='2. Protocols'!$C79,PQ$9='2. Protocols'!$E79,PQ$9='2. Protocols'!$G79)),1,0)*'4. Formulations'!$O79</f>
        <v>0</v>
      </c>
      <c r="PR80" s="27">
        <f>IF(AND(OR(ISBLANK(PR$9),PR$9=0)=FALSE,OR(PR$9='2. Protocols'!$C79,PR$9='2. Protocols'!$E79,PR$9='2. Protocols'!$G79)),1,0)*'4. Formulations'!$O79</f>
        <v>0</v>
      </c>
      <c r="PS80" s="27">
        <f>IF(AND(OR(ISBLANK(PS$9),PS$9=0)=FALSE,OR(PS$9='2. Protocols'!$C79,PS$9='2. Protocols'!$E79,PS$9='2. Protocols'!$G79)),1,0)*'4. Formulations'!$O79</f>
        <v>0</v>
      </c>
      <c r="PT80" s="27">
        <f>IF(AND(OR(ISBLANK(PT$9),PT$9=0)=FALSE,OR(PT$9='2. Protocols'!$C79,PT$9='2. Protocols'!$E79,PT$9='2. Protocols'!$G79)),1,0)*'4. Formulations'!$O79</f>
        <v>0</v>
      </c>
      <c r="PU80" s="27">
        <f>IF(AND(OR(ISBLANK(PU$9),PU$9=0)=FALSE,OR(PU$9='2. Protocols'!$C79,PU$9='2. Protocols'!$E79,PU$9='2. Protocols'!$G79)),1,0)*'4. Formulations'!$O79</f>
        <v>0</v>
      </c>
      <c r="PV80" s="27">
        <f>IF(AND(OR(ISBLANK(PV$9),PV$9=0)=FALSE,OR(PV$9='2. Protocols'!$C79,PV$9='2. Protocols'!$E79,PV$9='2. Protocols'!$G79)),1,0)*'4. Formulations'!$O79</f>
        <v>0</v>
      </c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P80" s="27">
        <f>IF(AND(OR(ISBLANK(QP$9),QP$9=0)=FALSE,QP$9=$DL80),1,0)*'4. Formulations'!$P79</f>
        <v>0</v>
      </c>
      <c r="QQ80" s="27">
        <f>IF(AND(OR(ISBLANK(QQ$9),QQ$9=0)=FALSE,QQ$9=$DL80),1,0)*'4. Formulations'!$P79</f>
        <v>0</v>
      </c>
      <c r="QR80" s="27">
        <f>IF(AND(OR(ISBLANK(QR$9),QR$9=0)=FALSE,QR$9=$DL80),1,0)*'4. Formulations'!$P79</f>
        <v>0</v>
      </c>
      <c r="QS80" s="27">
        <f>IF(AND(OR(ISBLANK(QS$9),QS$9=0)=FALSE,QS$9=$DL80),1,0)*'4. Formulations'!$P79</f>
        <v>0</v>
      </c>
      <c r="QT80" s="27">
        <f>IF(AND(OR(ISBLANK(QT$9),QT$9=0)=FALSE,QT$9=$DL80),1,0)*'4. Formulations'!$P79</f>
        <v>0</v>
      </c>
      <c r="QU80" s="27">
        <f>IF(AND(OR(ISBLANK(QU$9),QU$9=0)=FALSE,QU$9=$DL80),1,0)*'4. Formulations'!$P79</f>
        <v>0</v>
      </c>
      <c r="QV80" s="27">
        <f>IF(AND(OR(ISBLANK(QV$9),QV$9=0)=FALSE,QV$9=$DL80),1,0)*'4. Formulations'!$P79</f>
        <v>0</v>
      </c>
      <c r="QW80" s="27">
        <f>IF(AND(OR(ISBLANK(QW$9),QW$9=0)=FALSE,QW$9=$DL80),1,0)*'4. Formulations'!$P79</f>
        <v>0</v>
      </c>
      <c r="QX80" s="27">
        <f>IF(AND(OR(ISBLANK(QX$9),QX$9=0)=FALSE,QX$9=$DL80),1,0)*'4. Formulations'!$P79</f>
        <v>0</v>
      </c>
      <c r="QY80" s="27">
        <f>IF(AND(OR(ISBLANK(QY$9),QY$9=0)=FALSE,QY$9=$DL80),1,0)*'4. Formulations'!$P79</f>
        <v>0</v>
      </c>
      <c r="QZ80" s="27">
        <f>IF(AND(OR(ISBLANK(QZ$9),QZ$9=0)=FALSE,QZ$9=$DL80),1,0)*'4. Formulations'!$P79</f>
        <v>0</v>
      </c>
      <c r="RA80" s="27">
        <f>IF(AND(OR(ISBLANK(RA$9),RA$9=0)=FALSE,RA$9=$DL80),1,0)*'4. Formulations'!$P79</f>
        <v>0</v>
      </c>
      <c r="RB80" s="27">
        <f>IF(AND(OR(ISBLANK(RB$9),RB$9=0)=FALSE,RB$9=$DL80),1,0)*'4. Formulations'!$P79</f>
        <v>0</v>
      </c>
      <c r="RC80" s="27">
        <f>IF(AND(OR(ISBLANK(RC$9),RC$9=0)=FALSE,RC$9=$DL80),1,0)*'4. Formulations'!$P79</f>
        <v>0</v>
      </c>
      <c r="RD80" s="27">
        <f>IF(AND(OR(ISBLANK(RD$9),RD$9=0)=FALSE,RD$9=$DL80),1,0)*'4. Formulations'!$P79</f>
        <v>0</v>
      </c>
      <c r="RE80" s="27">
        <f>IF(AND(OR(ISBLANK(RE$9),RE$9=0)=FALSE,RE$9=$DL80),1,0)*'4. Formulations'!$P79</f>
        <v>0</v>
      </c>
      <c r="RF80" s="27">
        <f>IF(AND(OR(ISBLANK(RF$9),RF$9=0)=FALSE,RF$9=$DL80),1,0)*'4. Formulations'!$P79</f>
        <v>0</v>
      </c>
      <c r="RG80" s="27"/>
      <c r="RH80" s="27"/>
      <c r="RI80" s="27"/>
      <c r="RK80" s="27">
        <f>IF(AND(OR(ISBLANK(RK$9),RK$9=0)=FALSE,SUM($QP80:$RF80)&gt;0,RK$9='2. Protocols'!$G79),1,0)*'4. Formulations'!$P79</f>
        <v>0</v>
      </c>
      <c r="RL80" s="27">
        <f>IF(AND(OR(ISBLANK(RL$9),RL$9=0)=FALSE,SUM($QP80:$RF80)&gt;0,RL$9='2. Protocols'!$G79),1,0)*'4. Formulations'!$P79</f>
        <v>0</v>
      </c>
      <c r="RM80" s="27">
        <f>IF(AND(OR(ISBLANK(RM$9),RM$9=0)=FALSE,SUM($QP80:$RF80)&gt;0,RM$9='2. Protocols'!$G79),1,0)*'4. Formulations'!$P79</f>
        <v>0</v>
      </c>
      <c r="RN80" s="27">
        <f>IF(AND(OR(ISBLANK(RN$9),RN$9=0)=FALSE,SUM($QP80:$RF80)&gt;0,RN$9='2. Protocols'!$G79),1,0)*'4. Formulations'!$P79</f>
        <v>0</v>
      </c>
      <c r="RO80" s="27">
        <f>IF(AND(OR(ISBLANK(RO$9),RO$9=0)=FALSE,SUM($QP80:$RF80)&gt;0,RO$9='2. Protocols'!$G79),1,0)*'4. Formulations'!$P79</f>
        <v>0</v>
      </c>
      <c r="RP80" s="27">
        <f>IF(AND(OR(ISBLANK(RP$9),RP$9=0)=FALSE,SUM($QP80:$RF80)&gt;0,RP$9='2. Protocols'!$G79),1,0)*'4. Formulations'!$P79</f>
        <v>0</v>
      </c>
      <c r="RQ80" s="27">
        <f>IF(AND(OR(ISBLANK(RQ$9),RQ$9=0)=FALSE,SUM($QP80:$RF80)&gt;0,RQ$9='2. Protocols'!$G79),1,0)*'4. Formulations'!$P79</f>
        <v>0</v>
      </c>
      <c r="RR80" s="27">
        <f>IF(AND(OR(ISBLANK(RR$9),RR$9=0)=FALSE,SUM($QP80:$RF80)&gt;0,RR$9='2. Protocols'!$G79),1,0)*'4. Formulations'!$P79</f>
        <v>0</v>
      </c>
      <c r="RS80" s="27">
        <f>IF(AND(OR(ISBLANK(RS$9),RS$9=0)=FALSE,SUM($QP80:$RF80)&gt;0,RS$9='2. Protocols'!$G79),1,0)*'4. Formulations'!$P79</f>
        <v>0</v>
      </c>
      <c r="RT80" s="27">
        <f>IF(AND(OR(ISBLANK(RT$9),RT$9=0)=FALSE,SUM($QP80:$RF80)&gt;0,RT$9='2. Protocols'!$G79),1,0)*'4. Formulations'!$P79</f>
        <v>0</v>
      </c>
      <c r="RU80" s="27">
        <f>IF(AND(OR(ISBLANK(RU$9),RU$9=0)=FALSE,SUM($QP80:$RF80)&gt;0,RU$9='2. Protocols'!$G79),1,0)*'4. Formulations'!$P79</f>
        <v>0</v>
      </c>
      <c r="RV80" s="27">
        <f>IF(AND(OR(ISBLANK(RV$9),RV$9=0)=FALSE,SUM($QP80:$RF80)&gt;0,RV$9='2. Protocols'!$G79),1,0)*'4. Formulations'!$P79</f>
        <v>0</v>
      </c>
      <c r="RW80" s="27">
        <f>IF(AND(OR(ISBLANK(RW$9),RW$9=0)=FALSE,SUM($QP80:$RF80)&gt;0,RW$9='2. Protocols'!$G79),1,0)*'4. Formulations'!$P79</f>
        <v>0</v>
      </c>
      <c r="RX80" s="27">
        <f>IF(AND(OR(ISBLANK(RX$9),RX$9=0)=FALSE,SUM($QP80:$RF80)&gt;0,RX$9='2. Protocols'!$G79),1,0)*'4. Formulations'!$P79</f>
        <v>0</v>
      </c>
      <c r="RY80" s="27">
        <f>IF(AND(OR(ISBLANK(RY$9),RY$9=0)=FALSE,SUM($QP80:$RF80)&gt;0,RY$9='2. Protocols'!$G79),1,0)*'4. Formulations'!$P79</f>
        <v>0</v>
      </c>
      <c r="RZ80" s="27">
        <f>IF(AND(OR(ISBLANK(RZ$9),RZ$9=0)=FALSE,SUM($QP80:$RF80)&gt;0,RZ$9='2. Protocols'!$G79),1,0)*'4. Formulations'!$P79</f>
        <v>0</v>
      </c>
      <c r="SA80" s="27">
        <f>IF(AND(OR(ISBLANK(SA$9),SA$9=0)=FALSE,SUM($QP80:$RF80)&gt;0,SA$9='2. Protocols'!$G79),1,0)*'4. Formulations'!$P79</f>
        <v>0</v>
      </c>
      <c r="SB80" s="27">
        <f>IF(AND(OR(ISBLANK(SB$9),SB$9=0)=FALSE,SUM($QP80:$RF80)&gt;0,SB$9='2. Protocols'!$G79),1,0)*'4. Formulations'!$P79</f>
        <v>0</v>
      </c>
      <c r="SC80" s="27">
        <f>IF(AND(OR(ISBLANK(SC$9),SC$9=0)=FALSE,SUM($QP80:$RF80)&gt;0,SC$9='2. Protocols'!$G79),1,0)*'4. Formulations'!$P79</f>
        <v>0</v>
      </c>
      <c r="SD80" s="27">
        <f>IF(AND(OR(ISBLANK(SD$9),SD$9=0)=FALSE,SUM($QP80:$RF80)&gt;0,SD$9='2. Protocols'!$G79),1,0)*'4. Formulations'!$P79</f>
        <v>0</v>
      </c>
      <c r="SE80" s="27">
        <f>IF(AND(OR(ISBLANK(SE$9),SE$9=0)=FALSE,SUM($QP80:$RF80)&gt;0,SE$9='2. Protocols'!$G79),1,0)*'4. Formulations'!$P79</f>
        <v>0</v>
      </c>
      <c r="SF80" s="27">
        <f>IF(AND(OR(ISBLANK(SF$9),SF$9=0)=FALSE,SUM($QP80:$RF80)&gt;0,SF$9='2. Protocols'!$G79),1,0)*'4. Formulations'!$P79</f>
        <v>0</v>
      </c>
      <c r="SG80" s="27">
        <f>IF(AND(OR(ISBLANK(SG$9),SG$9=0)=FALSE,SUM($QP80:$RF80)&gt;0,SG$9='2. Protocols'!$G79),1,0)*'4. Formulations'!$P79</f>
        <v>0</v>
      </c>
      <c r="SH80" s="27">
        <f>IF(AND(OR(ISBLANK(SH$9),SH$9=0)=FALSE,SUM($QP80:$RF80)&gt;0,SH$9='2. Protocols'!$G79),1,0)*'4. Formulations'!$P79</f>
        <v>0</v>
      </c>
      <c r="SI80" s="27">
        <f>IF(AND(OR(ISBLANK(SI$9),SI$9=0)=FALSE,SUM($QP80:$RF80)&gt;0,SI$9='2. Protocols'!$G79),1,0)*'4. Formulations'!$P79</f>
        <v>0</v>
      </c>
      <c r="SJ80" s="27">
        <f>IF(AND(OR(ISBLANK(SJ$9),SJ$9=0)=FALSE,SUM($QP80:$RF80)&gt;0,SJ$9='2. Protocols'!$G79),1,0)*'4. Formulations'!$P79</f>
        <v>0</v>
      </c>
      <c r="SK80" s="27">
        <f>IF(AND(OR(ISBLANK(SK$9),SK$9=0)=FALSE,SUM($QP80:$RF80)&gt;0,SK$9='2. Protocols'!$G79),1,0)*'4. Formulations'!$P79</f>
        <v>0</v>
      </c>
      <c r="SL80" s="27">
        <f>IF(AND(OR(ISBLANK(SL$9),SL$9=0)=FALSE,SUM($QP80:$RF80)&gt;0,SL$9='2. Protocols'!$G79),1,0)*'4. Formulations'!$P79</f>
        <v>0</v>
      </c>
      <c r="SM80" s="27">
        <f>IF(AND(OR(ISBLANK(SM$9),SM$9=0)=FALSE,SUM($QP80:$RF80)&gt;0,SM$9='2. Protocols'!$G79),1,0)*'4. Formulations'!$P79</f>
        <v>0</v>
      </c>
      <c r="SN80" s="27">
        <f>IF(AND(OR(ISBLANK(SN$9),SN$9=0)=FALSE,SUM($QP80:$RF80)&gt;0,SN$9='2. Protocols'!$G79),1,0)*'4. Formulations'!$P79</f>
        <v>0</v>
      </c>
      <c r="SO80" s="27">
        <f>IF(AND(OR(ISBLANK(SO$9),SO$9=0)=FALSE,SUM($QP80:$RF80)&gt;0,SO$9='2. Protocols'!$G79),1,0)*'4. Formulations'!$P79</f>
        <v>0</v>
      </c>
      <c r="SP80" s="27">
        <f>IF(AND(OR(ISBLANK(SP$9),SP$9=0)=FALSE,SUM($QP80:$RF80)&gt;0,SP$9='2. Protocols'!$G79),1,0)*'4. Formulations'!$P79</f>
        <v>0</v>
      </c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J80" s="27">
        <f>IF(AND(OR(ISBLANK(TJ$9),TJ$9=0)=FALSE,TJ$9=$DM80),1,0)*'4. Formulations'!$Q79</f>
        <v>0</v>
      </c>
      <c r="TK80" s="27">
        <f>IF(AND(OR(ISBLANK(TK$9),TK$9=0)=FALSE,TK$9=$DM80),1,0)*'4. Formulations'!$Q79</f>
        <v>0</v>
      </c>
      <c r="TL80" s="27">
        <f>IF(AND(OR(ISBLANK(TL$9),TL$9=0)=FALSE,TL$9=$DM80),1,0)*'4. Formulations'!$Q79</f>
        <v>0</v>
      </c>
      <c r="TM80" s="27">
        <f>IF(AND(OR(ISBLANK(TM$9),TM$9=0)=FALSE,TM$9=$DM80),1,0)*'4. Formulations'!$Q79</f>
        <v>0</v>
      </c>
      <c r="TN80" s="27">
        <f>IF(AND(OR(ISBLANK(TN$9),TN$9=0)=FALSE,TN$9=$DM80),1,0)*'4. Formulations'!$Q79</f>
        <v>0</v>
      </c>
      <c r="TO80" s="27">
        <f>IF(AND(OR(ISBLANK(TO$9),TO$9=0)=FALSE,TO$9=$DM80),1,0)*'4. Formulations'!$Q79</f>
        <v>0</v>
      </c>
      <c r="TP80" s="27">
        <f>IF(AND(OR(ISBLANK(TP$9),TP$9=0)=FALSE,TP$9=$DM80),1,0)*'4. Formulations'!$Q79</f>
        <v>0</v>
      </c>
      <c r="TQ80" s="27">
        <f>IF(AND(OR(ISBLANK(TQ$9),TQ$9=0)=FALSE,TQ$9=$DM80),1,0)*'4. Formulations'!$Q79</f>
        <v>0</v>
      </c>
      <c r="TR80" s="27">
        <f>IF(AND(OR(ISBLANK(TR$9),TR$9=0)=FALSE,TR$9=$DM80),1,0)*'4. Formulations'!$Q79</f>
        <v>0</v>
      </c>
      <c r="TS80" s="27">
        <f>IF(AND(OR(ISBLANK(TS$9),TS$9=0)=FALSE,TS$9=$DM80),1,0)*'4. Formulations'!$Q79</f>
        <v>0</v>
      </c>
      <c r="TT80" s="27">
        <f>IF(AND(OR(ISBLANK(TT$9),TT$9=0)=FALSE,TT$9=$DM80),1,0)*'4. Formulations'!$Q79</f>
        <v>0</v>
      </c>
      <c r="TU80" s="27">
        <f>IF(AND(OR(ISBLANK(TU$9),TU$9=0)=FALSE,TU$9=$DM80),1,0)*'4. Formulations'!$Q79</f>
        <v>0</v>
      </c>
      <c r="TV80" s="27">
        <f>IF(AND(OR(ISBLANK(TV$9),TV$9=0)=FALSE,TV$9=$DM80),1,0)*'4. Formulations'!$Q79</f>
        <v>0</v>
      </c>
      <c r="TW80" s="27">
        <f>IF(AND(OR(ISBLANK(TW$9),TW$9=0)=FALSE,TW$9=$DM80),1,0)*'4. Formulations'!$Q79</f>
        <v>0</v>
      </c>
      <c r="TX80" s="27">
        <f>IF(AND(OR(ISBLANK(TX$9),TX$9=0)=FALSE,TX$9=$DM80),1,0)*'4. Formulations'!$Q79</f>
        <v>0</v>
      </c>
      <c r="TY80" s="27">
        <f>IF(AND(OR(ISBLANK(TY$9),TY$9=0)=FALSE,TY$9=$DM80),1,0)*'4. Formulations'!$Q79</f>
        <v>0</v>
      </c>
      <c r="TZ80" s="27">
        <f>IF(AND(OR(ISBLANK(TZ$9),TZ$9=0)=FALSE,TZ$9=$DM80),1,0)*'4. Formulations'!$Q79</f>
        <v>0</v>
      </c>
      <c r="UA80" s="27"/>
      <c r="UB80" s="27"/>
      <c r="UC80" s="27"/>
    </row>
    <row r="81" spans="2:549" x14ac:dyDescent="0.3">
      <c r="B81" s="2"/>
      <c r="C81" s="75" t="str">
        <f>IF('2. Protocols'!C80&amp;"+"&amp;'2. Protocols'!E80&amp;"+"&amp;'2. Protocols'!G80="++","",'2. Protocols'!C80&amp;"+"&amp;'2. Protocols'!E80&amp;"+"&amp;'2. Protocols'!G80)</f>
        <v/>
      </c>
      <c r="D81" s="7"/>
      <c r="E81" s="8"/>
      <c r="G81" s="72">
        <f>'2. Protocols'!J80*'1. General Inputs'!$N$13</f>
        <v>0</v>
      </c>
      <c r="H81" s="72">
        <f>MAX(G81*(1+'1. General Inputs'!$BE$23)+(H$110*'2. Protocols'!$S80)+'3. ARV Substitutions'!L101,0)</f>
        <v>0</v>
      </c>
      <c r="I81" s="72" t="e">
        <f>MAX(H81*(1+'1. General Inputs'!$BE$23)+(I$110*'2. Protocols'!$S80)+'3. ARV Substitutions'!M101,0)</f>
        <v>#VALUE!</v>
      </c>
      <c r="J81" s="72" t="e">
        <f>MAX(I81*(1+'1. General Inputs'!$BE$23)+(J$110*'2. Protocols'!$S80)+'3. ARV Substitutions'!N101,0)</f>
        <v>#VALUE!</v>
      </c>
      <c r="K81" s="72" t="e">
        <f>MAX(J81*(1+'1. General Inputs'!$BE$23)+(K$110*'2. Protocols'!$S80)+'3. ARV Substitutions'!O101,0)</f>
        <v>#VALUE!</v>
      </c>
      <c r="L81" s="72" t="e">
        <f>MAX(K81*(1+'1. General Inputs'!$BE$23)+(L$110*'2. Protocols'!$S80)+'3. ARV Substitutions'!P101,0)</f>
        <v>#VALUE!</v>
      </c>
      <c r="M81" s="72" t="e">
        <f>MAX(L81*(1+'1. General Inputs'!$BE$23)+(M$110*'2. Protocols'!$S80)+'3. ARV Substitutions'!Q101,0)</f>
        <v>#VALUE!</v>
      </c>
      <c r="N81" s="72" t="e">
        <f>MAX(M81*(1+'1. General Inputs'!$BE$23)+(N$110*'2. Protocols'!$S80)+'3. ARV Substitutions'!R101,0)</f>
        <v>#VALUE!</v>
      </c>
      <c r="O81" s="72" t="e">
        <f>MAX(N81*(1+'1. General Inputs'!$BE$23)+(O$110*'2. Protocols'!$S80)+'3. ARV Substitutions'!S101,0)</f>
        <v>#VALUE!</v>
      </c>
      <c r="P81" s="72" t="e">
        <f>MAX(O81*(1+'1. General Inputs'!$BE$23)+(P$110*'2. Protocols'!$S80)+'3. ARV Substitutions'!T101,0)</f>
        <v>#VALUE!</v>
      </c>
      <c r="Q81" s="72" t="e">
        <f>MAX(P81*(1+'1. General Inputs'!$BE$23)+(Q$110*'2. Protocols'!$S80)+'3. ARV Substitutions'!U101,0)</f>
        <v>#VALUE!</v>
      </c>
      <c r="R81" s="72" t="e">
        <f>MAX(Q81*(1+'1. General Inputs'!$BE$23)+(R$110*'2. Protocols'!$S80)+'3. ARV Substitutions'!V101,0)</f>
        <v>#VALUE!</v>
      </c>
      <c r="S81" s="72" t="e">
        <f>MAX(R81*(1+'1. General Inputs'!$BE$23)+(S$110*'2. Protocols'!$S80)+'3. ARV Substitutions'!W101,0)</f>
        <v>#VALUE!</v>
      </c>
      <c r="T81" s="72" t="e">
        <f>MAX(S81*(1+'1. General Inputs'!$BE$23)+(T$110*'2. Protocols'!$S80)+'3. ARV Substitutions'!X101,0)</f>
        <v>#VALUE!</v>
      </c>
      <c r="U81" s="72" t="e">
        <f>MAX(T81*(1+'1. General Inputs'!$BE$23)+(U$110*'2. Protocols'!$S80)+'3. ARV Substitutions'!Y101,0)</f>
        <v>#VALUE!</v>
      </c>
      <c r="V81" s="72" t="e">
        <f>MAX(U81*(1+'1. General Inputs'!$BE$23)+(V$110*'2. Protocols'!$S80)+'3. ARV Substitutions'!Z101,0)</f>
        <v>#VALUE!</v>
      </c>
      <c r="W81" s="72" t="e">
        <f>MAX(V81*(1+'1. General Inputs'!$BE$23)+(W$110*'2. Protocols'!$S80)+'3. ARV Substitutions'!AA101,0)</f>
        <v>#VALUE!</v>
      </c>
      <c r="X81" s="72" t="e">
        <f>MAX(W81*(1+'1. General Inputs'!$BE$23)+(X$110*'2. Protocols'!$S80)+'3. ARV Substitutions'!AB101,0)</f>
        <v>#VALUE!</v>
      </c>
      <c r="Y81" s="72" t="e">
        <f>MAX(X81*(1+'1. General Inputs'!$BE$23)+(Y$110*'2. Protocols'!$S80)+'3. ARV Substitutions'!AC101,0)</f>
        <v>#VALUE!</v>
      </c>
      <c r="Z81" s="72" t="e">
        <f>MAX(Y81*(1+'1. General Inputs'!$BE$23)+(Z$110*'2. Protocols'!$S80)+'3. ARV Substitutions'!AD101,0)</f>
        <v>#VALUE!</v>
      </c>
      <c r="AA81" s="72" t="e">
        <f>MAX(Z81*(1+'1. General Inputs'!$BE$23)+(AA$110*'2. Protocols'!$S80)+'3. ARV Substitutions'!AE101,0)</f>
        <v>#VALUE!</v>
      </c>
      <c r="AB81" s="72" t="e">
        <f>MAX(AA81*(1+'1. General Inputs'!$BE$23)+(AB$110*'2. Protocols'!$S80)+'3. ARV Substitutions'!AF101,0)</f>
        <v>#VALUE!</v>
      </c>
      <c r="AC81" s="72" t="e">
        <f>MAX(AB81*(1+'1. General Inputs'!$BE$23)+(AC$110*'2. Protocols'!$S80)+'3. ARV Substitutions'!AG101,0)</f>
        <v>#VALUE!</v>
      </c>
      <c r="AD81" s="72" t="e">
        <f>MAX(AC81*(1+'1. General Inputs'!$BE$23)+(AD$110*'2. Protocols'!$S80)+'3. ARV Substitutions'!AH101,0)</f>
        <v>#VALUE!</v>
      </c>
      <c r="AE81" s="72" t="e">
        <f>MAX(AD81*(1+'1. General Inputs'!$BE$23)+(AE$110*'2. Protocols'!$S80)+'3. ARV Substitutions'!AI101,0)</f>
        <v>#VALUE!</v>
      </c>
      <c r="AF81" s="72" t="e">
        <f>MAX(AE81*(1+'1. General Inputs'!$BE$23)+(AF$110*'2. Protocols'!$S80)+'3. ARV Substitutions'!AJ101,0)</f>
        <v>#VALUE!</v>
      </c>
      <c r="AG81" s="72" t="e">
        <f>MAX(AF81*(1+'1. General Inputs'!$BE$23)+(AG$110*'2. Protocols'!$S80)+'3. ARV Substitutions'!AK101,0)</f>
        <v>#VALUE!</v>
      </c>
      <c r="AH81" s="72" t="e">
        <f>MAX(AG81*(1+'1. General Inputs'!$BE$23)+(AH$110*'2. Protocols'!$S80)+'3. ARV Substitutions'!AL101,0)</f>
        <v>#VALUE!</v>
      </c>
      <c r="AI81" s="72" t="e">
        <f>MAX(AH81*(1+'1. General Inputs'!$BE$23)+(AI$110*'2. Protocols'!$S80)+'3. ARV Substitutions'!AM101,0)</f>
        <v>#VALUE!</v>
      </c>
      <c r="AJ81" s="72" t="e">
        <f>MAX(AI81*(1+'1. General Inputs'!$BE$23)+(AJ$110*'2. Protocols'!$S80)+'3. ARV Substitutions'!AN101,0)</f>
        <v>#VALUE!</v>
      </c>
      <c r="AK81" s="72" t="e">
        <f>MAX(AJ81*(1+'1. General Inputs'!$BE$23)+(AK$110*'2. Protocols'!$S80)+'3. ARV Substitutions'!AO101,0)</f>
        <v>#VALUE!</v>
      </c>
      <c r="AL81" s="72" t="e">
        <f>MAX(AK81*(1+'1. General Inputs'!$BE$23)+(AL$110*'2. Protocols'!$S80)+'3. ARV Substitutions'!AP101,0)</f>
        <v>#VALUE!</v>
      </c>
      <c r="AM81" s="72" t="e">
        <f>MAX(AL81*(1+'1. General Inputs'!$BE$23)+(AM$110*'2. Protocols'!$S80)+'3. ARV Substitutions'!AQ101,0)</f>
        <v>#VALUE!</v>
      </c>
      <c r="AN81" s="72" t="e">
        <f>MAX(AM81*(1+'1. General Inputs'!$BE$23)+(AN$110*'2. Protocols'!$S80)+'3. ARV Substitutions'!AR101,0)</f>
        <v>#VALUE!</v>
      </c>
      <c r="AO81" s="72" t="e">
        <f>MAX(AN81*(1+'1. General Inputs'!$BE$23)+(AO$110*'2. Protocols'!$S80)+'3. ARV Substitutions'!AS101,0)</f>
        <v>#VALUE!</v>
      </c>
      <c r="AP81" s="72" t="e">
        <f>MAX(AO81*(1+'1. General Inputs'!$BE$23)+(AP$110*'2. Protocols'!$S80)+'3. ARV Substitutions'!AT101,0)</f>
        <v>#VALUE!</v>
      </c>
      <c r="AQ81" s="72" t="e">
        <f>MAX(AP81*(1+'1. General Inputs'!$BE$23)+(AQ$110*'2. Protocols'!$S80)+'3. ARV Substitutions'!AU101,0)</f>
        <v>#VALUE!</v>
      </c>
      <c r="CA81" s="51">
        <f t="shared" si="106"/>
        <v>0</v>
      </c>
      <c r="CB81" s="51" t="e">
        <f t="shared" si="107"/>
        <v>#VALUE!</v>
      </c>
      <c r="CC81" s="51" t="e">
        <f t="shared" si="108"/>
        <v>#VALUE!</v>
      </c>
      <c r="CD81" s="51" t="e">
        <f t="shared" si="109"/>
        <v>#VALUE!</v>
      </c>
      <c r="CE81" s="51" t="e">
        <f t="shared" si="110"/>
        <v>#VALUE!</v>
      </c>
      <c r="CF81" s="51" t="e">
        <f t="shared" si="111"/>
        <v>#VALUE!</v>
      </c>
      <c r="CG81" s="51" t="e">
        <f t="shared" si="112"/>
        <v>#VALUE!</v>
      </c>
      <c r="CH81" s="51" t="e">
        <f t="shared" si="113"/>
        <v>#VALUE!</v>
      </c>
      <c r="CI81" s="51" t="e">
        <f t="shared" si="114"/>
        <v>#VALUE!</v>
      </c>
      <c r="CJ81" s="51" t="e">
        <f t="shared" si="115"/>
        <v>#VALUE!</v>
      </c>
      <c r="CK81" s="51" t="e">
        <f t="shared" si="116"/>
        <v>#VALUE!</v>
      </c>
      <c r="CL81" s="51" t="e">
        <f t="shared" si="117"/>
        <v>#VALUE!</v>
      </c>
      <c r="CM81" s="51" t="e">
        <f t="shared" si="118"/>
        <v>#VALUE!</v>
      </c>
      <c r="CN81" s="51" t="e">
        <f t="shared" si="119"/>
        <v>#VALUE!</v>
      </c>
      <c r="CO81" s="51" t="e">
        <f t="shared" si="120"/>
        <v>#VALUE!</v>
      </c>
      <c r="CP81" s="51" t="e">
        <f t="shared" si="121"/>
        <v>#VALUE!</v>
      </c>
      <c r="CQ81" s="51" t="e">
        <f t="shared" si="122"/>
        <v>#VALUE!</v>
      </c>
      <c r="CR81" s="51" t="e">
        <f t="shared" si="123"/>
        <v>#VALUE!</v>
      </c>
      <c r="CS81" s="51" t="e">
        <f t="shared" si="124"/>
        <v>#VALUE!</v>
      </c>
      <c r="CT81" s="51" t="e">
        <f t="shared" si="125"/>
        <v>#VALUE!</v>
      </c>
      <c r="CU81" s="51" t="e">
        <f t="shared" si="126"/>
        <v>#VALUE!</v>
      </c>
      <c r="CV81" s="51" t="e">
        <f t="shared" si="127"/>
        <v>#VALUE!</v>
      </c>
      <c r="CW81" s="51" t="e">
        <f t="shared" si="128"/>
        <v>#VALUE!</v>
      </c>
      <c r="CX81" s="51" t="e">
        <f t="shared" si="129"/>
        <v>#VALUE!</v>
      </c>
      <c r="CY81" s="51" t="e">
        <f t="shared" si="130"/>
        <v>#VALUE!</v>
      </c>
      <c r="CZ81" s="51" t="e">
        <f t="shared" si="131"/>
        <v>#VALUE!</v>
      </c>
      <c r="DA81" s="51" t="e">
        <f t="shared" si="132"/>
        <v>#VALUE!</v>
      </c>
      <c r="DB81" s="51" t="e">
        <f t="shared" si="133"/>
        <v>#VALUE!</v>
      </c>
      <c r="DC81" s="51" t="e">
        <f t="shared" si="134"/>
        <v>#VALUE!</v>
      </c>
      <c r="DD81" s="51" t="e">
        <f t="shared" si="135"/>
        <v>#VALUE!</v>
      </c>
      <c r="DE81" s="51" t="e">
        <f t="shared" si="136"/>
        <v>#VALUE!</v>
      </c>
      <c r="DF81" s="51" t="e">
        <f t="shared" si="137"/>
        <v>#VALUE!</v>
      </c>
      <c r="DG81" s="51" t="e">
        <f t="shared" si="138"/>
        <v>#VALUE!</v>
      </c>
      <c r="DH81" s="51" t="e">
        <f t="shared" si="139"/>
        <v>#VALUE!</v>
      </c>
      <c r="DI81" s="51" t="e">
        <f t="shared" si="140"/>
        <v>#VALUE!</v>
      </c>
      <c r="DJ81" s="51" t="e">
        <f t="shared" si="141"/>
        <v>#VALUE!</v>
      </c>
      <c r="DL81" s="21" t="str">
        <f>CONCATENATE('2. Protocols'!C80, '2. Protocols'!D80, '2. Protocols'!E80)</f>
        <v>+</v>
      </c>
      <c r="DM81" s="21" t="str">
        <f>CONCATENATE('2. Protocols'!C80, '2. Protocols'!D80, '2. Protocols'!E80, '2. Protocols'!F80, '2. Protocols'!G80,)</f>
        <v>++</v>
      </c>
      <c r="DO81" s="27">
        <f>IF(AND(OR(ISBLANK(DO$9),DO$9=0)=FALSE,OR(DO$9='2. Protocols'!$C80,DO$9='2. Protocols'!$E80,DO$9='2. Protocols'!$G80)),1,0)*'4. Formulations'!$I80</f>
        <v>0</v>
      </c>
      <c r="DP81" s="27">
        <f>IF(AND(OR(ISBLANK(DP$9),DP$9=0)=FALSE,OR(DP$9='2. Protocols'!$C80,DP$9='2. Protocols'!$E80,DP$9='2. Protocols'!$G80)),1,0)*'4. Formulations'!$I80</f>
        <v>0</v>
      </c>
      <c r="DQ81" s="27">
        <f>IF(AND(OR(ISBLANK(DQ$9),DQ$9=0)=FALSE,OR(DQ$9='2. Protocols'!$C80,DQ$9='2. Protocols'!$E80,DQ$9='2. Protocols'!$G80)),1,0)*'4. Formulations'!$I80</f>
        <v>0</v>
      </c>
      <c r="DR81" s="27">
        <f>IF(AND(OR(ISBLANK(DR$9),DR$9=0)=FALSE,OR(DR$9='2. Protocols'!$C80,DR$9='2. Protocols'!$E80,DR$9='2. Protocols'!$G80)),1,0)*'4. Formulations'!$I80</f>
        <v>0</v>
      </c>
      <c r="DS81" s="27">
        <f>IF(AND(OR(ISBLANK(DS$9),DS$9=0)=FALSE,OR(DS$9='2. Protocols'!$C80,DS$9='2. Protocols'!$E80,DS$9='2. Protocols'!$G80)),1,0)*'4. Formulations'!$I80</f>
        <v>0</v>
      </c>
      <c r="DT81" s="27">
        <f>IF(AND(OR(ISBLANK(DT$9),DT$9=0)=FALSE,OR(DT$9='2. Protocols'!$C80,DT$9='2. Protocols'!$E80,DT$9='2. Protocols'!$G80)),1,0)*'4. Formulations'!$I80</f>
        <v>0</v>
      </c>
      <c r="DU81" s="27">
        <f>IF(AND(OR(ISBLANK(DU$9),DU$9=0)=FALSE,OR(DU$9='2. Protocols'!$C80,DU$9='2. Protocols'!$E80,DU$9='2. Protocols'!$G80)),1,0)*'4. Formulations'!$I80</f>
        <v>0</v>
      </c>
      <c r="DV81" s="27">
        <f>IF(AND(OR(ISBLANK(DV$9),DV$9=0)=FALSE,OR(DV$9='2. Protocols'!$C80,DV$9='2. Protocols'!$E80,DV$9='2. Protocols'!$G80)),1,0)*'4. Formulations'!$I80</f>
        <v>0</v>
      </c>
      <c r="DW81" s="27">
        <f>IF(AND(OR(ISBLANK(DW$9),DW$9=0)=FALSE,OR(DW$9='2. Protocols'!$C80,DW$9='2. Protocols'!$E80,DW$9='2. Protocols'!$G80)),1,0)*'4. Formulations'!$I80</f>
        <v>0</v>
      </c>
      <c r="DX81" s="27">
        <f>IF(AND(OR(ISBLANK(DX$9),DX$9=0)=FALSE,OR(DX$9='2. Protocols'!$C80,DX$9='2. Protocols'!$E80,DX$9='2. Protocols'!$G80)),1,0)*'4. Formulations'!$I80</f>
        <v>0</v>
      </c>
      <c r="DY81" s="27">
        <f>IF(AND(OR(ISBLANK(DY$9),DY$9=0)=FALSE,OR(DY$9='2. Protocols'!$C80,DY$9='2. Protocols'!$E80,DY$9='2. Protocols'!$G80)),1,0)*'4. Formulations'!$I80</f>
        <v>0</v>
      </c>
      <c r="DZ81" s="27">
        <f>IF(AND(OR(ISBLANK(DZ$9),DZ$9=0)=FALSE,OR(DZ$9='2. Protocols'!$C80,DZ$9='2. Protocols'!$E80,DZ$9='2. Protocols'!$G80)),1,0)*'4. Formulations'!$I80</f>
        <v>0</v>
      </c>
      <c r="EA81" s="27">
        <f>IF(AND(OR(ISBLANK(EA$9),EA$9=0)=FALSE,OR(EA$9='2. Protocols'!$C80,EA$9='2. Protocols'!$E80,EA$9='2. Protocols'!$G80)),1,0)*'4. Formulations'!$I80</f>
        <v>0</v>
      </c>
      <c r="EB81" s="27">
        <f>IF(AND(OR(ISBLANK(EB$9),EB$9=0)=FALSE,OR(EB$9='2. Protocols'!$C80,EB$9='2. Protocols'!$E80,EB$9='2. Protocols'!$G80)),1,0)*'4. Formulations'!$I80</f>
        <v>0</v>
      </c>
      <c r="EC81" s="27">
        <f>IF(AND(OR(ISBLANK(EC$9),EC$9=0)=FALSE,OR(EC$9='2. Protocols'!$C80,EC$9='2. Protocols'!$E80,EC$9='2. Protocols'!$G80)),1,0)*'4. Formulations'!$I80</f>
        <v>0</v>
      </c>
      <c r="ED81" s="27">
        <f>IF(AND(OR(ISBLANK(ED$9),ED$9=0)=FALSE,OR(ED$9='2. Protocols'!$C80,ED$9='2. Protocols'!$E80,ED$9='2. Protocols'!$G80)),1,0)*'4. Formulations'!$I80</f>
        <v>0</v>
      </c>
      <c r="EE81" s="27">
        <f>IF(AND(OR(ISBLANK(EE$9),EE$9=0)=FALSE,OR(EE$9='2. Protocols'!$C80,EE$9='2. Protocols'!$E80,EE$9='2. Protocols'!$G80)),1,0)*'4. Formulations'!$I80</f>
        <v>0</v>
      </c>
      <c r="EF81" s="27">
        <f>IF(AND(OR(ISBLANK(EF$9),EF$9=0)=FALSE,OR(EF$9='2. Protocols'!$C80,EF$9='2. Protocols'!$E80,EF$9='2. Protocols'!$G80)),1,0)*'4. Formulations'!$I80</f>
        <v>0</v>
      </c>
      <c r="EG81" s="27">
        <f>IF(AND(OR(ISBLANK(EG$9),EG$9=0)=FALSE,OR(EG$9='2. Protocols'!$C80,EG$9='2. Protocols'!$E80,EG$9='2. Protocols'!$G80)),1,0)*'4. Formulations'!$I80</f>
        <v>0</v>
      </c>
      <c r="EH81" s="27">
        <f>IF(AND(OR(ISBLANK(EH$9),EH$9=0)=FALSE,OR(EH$9='2. Protocols'!$C80,EH$9='2. Protocols'!$E80,EH$9='2. Protocols'!$G80)),1,0)*'4. Formulations'!$I80</f>
        <v>0</v>
      </c>
      <c r="EI81" s="27">
        <f>IF(AND(OR(ISBLANK(EI$9),EI$9=0)=FALSE,OR(EI$9='2. Protocols'!$C80,EI$9='2. Protocols'!$E80,EI$9='2. Protocols'!$G80)),1,0)*'4. Formulations'!$I80</f>
        <v>0</v>
      </c>
      <c r="EJ81" s="27">
        <f>IF(AND(OR(ISBLANK(EJ$9),EJ$9=0)=FALSE,OR(EJ$9='2. Protocols'!$C80,EJ$9='2. Protocols'!$E80,EJ$9='2. Protocols'!$G80)),1,0)*'4. Formulations'!$I80</f>
        <v>0</v>
      </c>
      <c r="EK81" s="27">
        <f>IF(AND(OR(ISBLANK(EK$9),EK$9=0)=FALSE,OR(EK$9='2. Protocols'!$C80,EK$9='2. Protocols'!$E80,EK$9='2. Protocols'!$G80)),1,0)*'4. Formulations'!$I80</f>
        <v>0</v>
      </c>
      <c r="EL81" s="27">
        <f>IF(AND(OR(ISBLANK(EL$9),EL$9=0)=FALSE,OR(EL$9='2. Protocols'!$C80,EL$9='2. Protocols'!$E80,EL$9='2. Protocols'!$G80)),1,0)*'4. Formulations'!$I80</f>
        <v>0</v>
      </c>
      <c r="EM81" s="27">
        <f>IF(AND(OR(ISBLANK(EM$9),EM$9=0)=FALSE,OR(EM$9='2. Protocols'!$C80,EM$9='2. Protocols'!$E80,EM$9='2. Protocols'!$G80)),1,0)*'4. Formulations'!$I80</f>
        <v>0</v>
      </c>
      <c r="EN81" s="27">
        <f>IF(AND(OR(ISBLANK(EN$9),EN$9=0)=FALSE,OR(EN$9='2. Protocols'!$C80,EN$9='2. Protocols'!$E80,EN$9='2. Protocols'!$G80)),1,0)*'4. Formulations'!$I80</f>
        <v>0</v>
      </c>
      <c r="EO81" s="27">
        <f>IF(AND(OR(ISBLANK(EO$9),EO$9=0)=FALSE,OR(EO$9='2. Protocols'!$C80,EO$9='2. Protocols'!$E80,EO$9='2. Protocols'!$G80)),1,0)*'4. Formulations'!$I80</f>
        <v>0</v>
      </c>
      <c r="EP81" s="27">
        <f>IF(AND(OR(ISBLANK(EP$9),EP$9=0)=FALSE,OR(EP$9='2. Protocols'!$C80,EP$9='2. Protocols'!$E80,EP$9='2. Protocols'!$G80)),1,0)*'4. Formulations'!$I80</f>
        <v>0</v>
      </c>
      <c r="EQ81" s="27">
        <f>IF(AND(OR(ISBLANK(EQ$9),EQ$9=0)=FALSE,OR(EQ$9='2. Protocols'!$C80,EQ$9='2. Protocols'!$E80,EQ$9='2. Protocols'!$G80)),1,0)*'4. Formulations'!$I80</f>
        <v>0</v>
      </c>
      <c r="ER81" s="27">
        <f>IF(AND(OR(ISBLANK(ER$9),ER$9=0)=FALSE,OR(ER$9='2. Protocols'!$C80,ER$9='2. Protocols'!$E80,ER$9='2. Protocols'!$G80)),1,0)*'4. Formulations'!$I80</f>
        <v>0</v>
      </c>
      <c r="ES81" s="27">
        <f>IF(AND(OR(ISBLANK(ES$9),ES$9=0)=FALSE,OR(ES$9='2. Protocols'!$C80,ES$9='2. Protocols'!$E80,ES$9='2. Protocols'!$G80)),1,0)*'4. Formulations'!$I80</f>
        <v>0</v>
      </c>
      <c r="ET81" s="27">
        <f>IF(AND(OR(ISBLANK(ET$9),ET$9=0)=FALSE,OR(ET$9='2. Protocols'!$C80,ET$9='2. Protocols'!$E80,ET$9='2. Protocols'!$G80)),1,0)*'4. Formulations'!$I80</f>
        <v>0</v>
      </c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N81" s="27">
        <f>IF(AND(OR(ISBLANK(FN$9),FN$9=0)=FALSE,FN$9=$DL81),1,0)*'4. Formulations'!$J80</f>
        <v>0</v>
      </c>
      <c r="FO81" s="27">
        <f>IF(AND(OR(ISBLANK(FO$9),FO$9=0)=FALSE,FO$9=$DL81),1,0)*'4. Formulations'!$J80</f>
        <v>0</v>
      </c>
      <c r="FP81" s="27">
        <f>IF(AND(OR(ISBLANK(FP$9),FP$9=0)=FALSE,FP$9=$DL81),1,0)*'4. Formulations'!$J80</f>
        <v>0</v>
      </c>
      <c r="FQ81" s="27">
        <f>IF(AND(OR(ISBLANK(FQ$9),FQ$9=0)=FALSE,FQ$9=$DL81),1,0)*'4. Formulations'!$J80</f>
        <v>0</v>
      </c>
      <c r="FR81" s="27">
        <f>IF(AND(OR(ISBLANK(FR$9),FR$9=0)=FALSE,FR$9=$DL81),1,0)*'4. Formulations'!$J80</f>
        <v>0</v>
      </c>
      <c r="FS81" s="27">
        <f>IF(AND(OR(ISBLANK(FS$9),FS$9=0)=FALSE,FS$9=$DL81),1,0)*'4. Formulations'!$J80</f>
        <v>0</v>
      </c>
      <c r="FT81" s="27">
        <f>IF(AND(OR(ISBLANK(FT$9),FT$9=0)=FALSE,FT$9=$DL81),1,0)*'4. Formulations'!$J80</f>
        <v>0</v>
      </c>
      <c r="FU81" s="27">
        <f>IF(AND(OR(ISBLANK(FU$9),FU$9=0)=FALSE,FU$9=$DL81),1,0)*'4. Formulations'!$J80</f>
        <v>0</v>
      </c>
      <c r="FV81" s="27">
        <f>IF(AND(OR(ISBLANK(FV$9),FV$9=0)=FALSE,FV$9=$DL81),1,0)*'4. Formulations'!$J80</f>
        <v>0</v>
      </c>
      <c r="FW81" s="27">
        <f>IF(AND(OR(ISBLANK(FW$9),FW$9=0)=FALSE,FW$9=$DL81),1,0)*'4. Formulations'!$J80</f>
        <v>0</v>
      </c>
      <c r="FX81" s="27">
        <f>IF(AND(OR(ISBLANK(FX$9),FX$9=0)=FALSE,FX$9=$DL81),1,0)*'4. Formulations'!$J80</f>
        <v>0</v>
      </c>
      <c r="FY81" s="27">
        <f>IF(AND(OR(ISBLANK(FY$9),FY$9=0)=FALSE,FY$9=$DL81),1,0)*'4. Formulations'!$J80</f>
        <v>0</v>
      </c>
      <c r="FZ81" s="27">
        <f>IF(AND(OR(ISBLANK(FZ$9),FZ$9=0)=FALSE,FZ$9=$DL81),1,0)*'4. Formulations'!$J80</f>
        <v>0</v>
      </c>
      <c r="GA81" s="27">
        <f>IF(AND(OR(ISBLANK(GA$9),GA$9=0)=FALSE,GA$9=$DL81),1,0)*'4. Formulations'!$J80</f>
        <v>0</v>
      </c>
      <c r="GB81" s="27">
        <f>IF(AND(OR(ISBLANK(GB$9),GB$9=0)=FALSE,GB$9=$DL81),1,0)*'4. Formulations'!$J80</f>
        <v>0</v>
      </c>
      <c r="GC81" s="27">
        <f>IF(AND(OR(ISBLANK(GC$9),GC$9=0)=FALSE,GC$9=$DL81),1,0)*'4. Formulations'!$J80</f>
        <v>0</v>
      </c>
      <c r="GD81" s="27">
        <f>IF(AND(OR(ISBLANK(GD$9),GD$9=0)=FALSE,GD$9=$DL81),1,0)*'4. Formulations'!$J80</f>
        <v>0</v>
      </c>
      <c r="GE81" s="27"/>
      <c r="GF81" s="27"/>
      <c r="GG81" s="27"/>
      <c r="GI81" s="27">
        <f>IF(AND(OR(ISBLANK(GI$9),GI$9=0)=FALSE,SUM($FN81:$GD81)&gt;0,GI$9='2. Protocols'!$G80),1,0)*'4. Formulations'!$J80</f>
        <v>0</v>
      </c>
      <c r="GJ81" s="27">
        <f>IF(AND(OR(ISBLANK(GJ$9),GJ$9=0)=FALSE,SUM($FN81:$GD81)&gt;0,GJ$9='2. Protocols'!$G80),1,0)*'4. Formulations'!$J80</f>
        <v>0</v>
      </c>
      <c r="GK81" s="27">
        <f>IF(AND(OR(ISBLANK(GK$9),GK$9=0)=FALSE,SUM($FN81:$GD81)&gt;0,GK$9='2. Protocols'!$G80),1,0)*'4. Formulations'!$J80</f>
        <v>0</v>
      </c>
      <c r="GL81" s="27">
        <f>IF(AND(OR(ISBLANK(GL$9),GL$9=0)=FALSE,SUM($FN81:$GD81)&gt;0,GL$9='2. Protocols'!$G80),1,0)*'4. Formulations'!$J80</f>
        <v>0</v>
      </c>
      <c r="GM81" s="27">
        <f>IF(AND(OR(ISBLANK(GM$9),GM$9=0)=FALSE,SUM($FN81:$GD81)&gt;0,GM$9='2. Protocols'!$G80),1,0)*'4. Formulations'!$J80</f>
        <v>0</v>
      </c>
      <c r="GN81" s="27">
        <f>IF(AND(OR(ISBLANK(GN$9),GN$9=0)=FALSE,SUM($FN81:$GD81)&gt;0,GN$9='2. Protocols'!$G80),1,0)*'4. Formulations'!$J80</f>
        <v>0</v>
      </c>
      <c r="GO81" s="27">
        <f>IF(AND(OR(ISBLANK(GO$9),GO$9=0)=FALSE,SUM($FN81:$GD81)&gt;0,GO$9='2. Protocols'!$G80),1,0)*'4. Formulations'!$J80</f>
        <v>0</v>
      </c>
      <c r="GP81" s="27">
        <f>IF(AND(OR(ISBLANK(GP$9),GP$9=0)=FALSE,SUM($FN81:$GD81)&gt;0,GP$9='2. Protocols'!$G80),1,0)*'4. Formulations'!$J80</f>
        <v>0</v>
      </c>
      <c r="GQ81" s="27">
        <f>IF(AND(OR(ISBLANK(GQ$9),GQ$9=0)=FALSE,SUM($FN81:$GD81)&gt;0,GQ$9='2. Protocols'!$G80),1,0)*'4. Formulations'!$J80</f>
        <v>0</v>
      </c>
      <c r="GR81" s="27">
        <f>IF(AND(OR(ISBLANK(GR$9),GR$9=0)=FALSE,SUM($FN81:$GD81)&gt;0,GR$9='2. Protocols'!$G80),1,0)*'4. Formulations'!$J80</f>
        <v>0</v>
      </c>
      <c r="GS81" s="27">
        <f>IF(AND(OR(ISBLANK(GS$9),GS$9=0)=FALSE,SUM($FN81:$GD81)&gt;0,GS$9='2. Protocols'!$G80),1,0)*'4. Formulations'!$J80</f>
        <v>0</v>
      </c>
      <c r="GT81" s="27">
        <f>IF(AND(OR(ISBLANK(GT$9),GT$9=0)=FALSE,SUM($FN81:$GD81)&gt;0,GT$9='2. Protocols'!$G80),1,0)*'4. Formulations'!$J80</f>
        <v>0</v>
      </c>
      <c r="GU81" s="27">
        <f>IF(AND(OR(ISBLANK(GU$9),GU$9=0)=FALSE,SUM($FN81:$GD81)&gt;0,GU$9='2. Protocols'!$G80),1,0)*'4. Formulations'!$J80</f>
        <v>0</v>
      </c>
      <c r="GV81" s="27">
        <f>IF(AND(OR(ISBLANK(GV$9),GV$9=0)=FALSE,SUM($FN81:$GD81)&gt;0,GV$9='2. Protocols'!$G80),1,0)*'4. Formulations'!$J80</f>
        <v>0</v>
      </c>
      <c r="GW81" s="27">
        <f>IF(AND(OR(ISBLANK(GW$9),GW$9=0)=FALSE,SUM($FN81:$GD81)&gt;0,GW$9='2. Protocols'!$G80),1,0)*'4. Formulations'!$J80</f>
        <v>0</v>
      </c>
      <c r="GX81" s="27">
        <f>IF(AND(OR(ISBLANK(GX$9),GX$9=0)=FALSE,SUM($FN81:$GD81)&gt;0,GX$9='2. Protocols'!$G80),1,0)*'4. Formulations'!$J80</f>
        <v>0</v>
      </c>
      <c r="GY81" s="27">
        <f>IF(AND(OR(ISBLANK(GY$9),GY$9=0)=FALSE,SUM($FN81:$GD81)&gt;0,GY$9='2. Protocols'!$G80),1,0)*'4. Formulations'!$J80</f>
        <v>0</v>
      </c>
      <c r="GZ81" s="27">
        <f>IF(AND(OR(ISBLANK(GZ$9),GZ$9=0)=FALSE,SUM($FN81:$GD81)&gt;0,GZ$9='2. Protocols'!$G80),1,0)*'4. Formulations'!$J80</f>
        <v>0</v>
      </c>
      <c r="HA81" s="27">
        <f>IF(AND(OR(ISBLANK(HA$9),HA$9=0)=FALSE,SUM($FN81:$GD81)&gt;0,HA$9='2. Protocols'!$G80),1,0)*'4. Formulations'!$J80</f>
        <v>0</v>
      </c>
      <c r="HB81" s="27">
        <f>IF(AND(OR(ISBLANK(HB$9),HB$9=0)=FALSE,SUM($FN81:$GD81)&gt;0,HB$9='2. Protocols'!$G80),1,0)*'4. Formulations'!$J80</f>
        <v>0</v>
      </c>
      <c r="HC81" s="27">
        <f>IF(AND(OR(ISBLANK(HC$9),HC$9=0)=FALSE,SUM($FN81:$GD81)&gt;0,HC$9='2. Protocols'!$G80),1,0)*'4. Formulations'!$J80</f>
        <v>0</v>
      </c>
      <c r="HD81" s="27">
        <f>IF(AND(OR(ISBLANK(HD$9),HD$9=0)=FALSE,SUM($FN81:$GD81)&gt;0,HD$9='2. Protocols'!$G80),1,0)*'4. Formulations'!$J80</f>
        <v>0</v>
      </c>
      <c r="HE81" s="27">
        <f>IF(AND(OR(ISBLANK(HE$9),HE$9=0)=FALSE,SUM($FN81:$GD81)&gt;0,HE$9='2. Protocols'!$G80),1,0)*'4. Formulations'!$J80</f>
        <v>0</v>
      </c>
      <c r="HF81" s="27">
        <f>IF(AND(OR(ISBLANK(HF$9),HF$9=0)=FALSE,SUM($FN81:$GD81)&gt;0,HF$9='2. Protocols'!$G80),1,0)*'4. Formulations'!$J80</f>
        <v>0</v>
      </c>
      <c r="HG81" s="27">
        <f>IF(AND(OR(ISBLANK(HG$9),HG$9=0)=FALSE,SUM($FN81:$GD81)&gt;0,HG$9='2. Protocols'!$G80),1,0)*'4. Formulations'!$J80</f>
        <v>0</v>
      </c>
      <c r="HH81" s="27">
        <f>IF(AND(OR(ISBLANK(HH$9),HH$9=0)=FALSE,SUM($FN81:$GD81)&gt;0,HH$9='2. Protocols'!$G80),1,0)*'4. Formulations'!$J80</f>
        <v>0</v>
      </c>
      <c r="HI81" s="27">
        <f>IF(AND(OR(ISBLANK(HI$9),HI$9=0)=FALSE,SUM($FN81:$GD81)&gt;0,HI$9='2. Protocols'!$G80),1,0)*'4. Formulations'!$J80</f>
        <v>0</v>
      </c>
      <c r="HJ81" s="27">
        <f>IF(AND(OR(ISBLANK(HJ$9),HJ$9=0)=FALSE,SUM($FN81:$GD81)&gt;0,HJ$9='2. Protocols'!$G80),1,0)*'4. Formulations'!$J80</f>
        <v>0</v>
      </c>
      <c r="HK81" s="27">
        <f>IF(AND(OR(ISBLANK(HK$9),HK$9=0)=FALSE,SUM($FN81:$GD81)&gt;0,HK$9='2. Protocols'!$G80),1,0)*'4. Formulations'!$J80</f>
        <v>0</v>
      </c>
      <c r="HL81" s="27">
        <f>IF(AND(OR(ISBLANK(HL$9),HL$9=0)=FALSE,SUM($FN81:$GD81)&gt;0,HL$9='2. Protocols'!$G80),1,0)*'4. Formulations'!$J80</f>
        <v>0</v>
      </c>
      <c r="HM81" s="27">
        <f>IF(AND(OR(ISBLANK(HM$9),HM$9=0)=FALSE,SUM($FN81:$GD81)&gt;0,HM$9='2. Protocols'!$G80),1,0)*'4. Formulations'!$J80</f>
        <v>0</v>
      </c>
      <c r="HN81" s="27">
        <f>IF(AND(OR(ISBLANK(HN$9),HN$9=0)=FALSE,SUM($FN81:$GD81)&gt;0,HN$9='2. Protocols'!$G80),1,0)*'4. Formulations'!$J80</f>
        <v>0</v>
      </c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H81" s="27">
        <f>IF(AND(OR(ISBLANK(GI$9),GI$9=0)=FALSE,IH$9=$DM81),1,0)*'4. Formulations'!$K80</f>
        <v>0</v>
      </c>
      <c r="II81" s="27">
        <f>IF(AND(OR(ISBLANK(GJ$9),GJ$9=0)=FALSE,II$9=$DM81),1,0)*'4. Formulations'!$K80</f>
        <v>0</v>
      </c>
      <c r="IJ81" s="27">
        <f>IF(AND(OR(ISBLANK(GK$9),GK$9=0)=FALSE,IJ$9=$DM81),1,0)*'4. Formulations'!$K80</f>
        <v>0</v>
      </c>
      <c r="IK81" s="27">
        <f>IF(AND(OR(ISBLANK(GL$9),GL$9=0)=FALSE,IK$9=$DM81),1,0)*'4. Formulations'!$K80</f>
        <v>0</v>
      </c>
      <c r="IL81" s="27">
        <f>IF(AND(OR(ISBLANK(GM$9),GM$9=0)=FALSE,IL$9=$DM81),1,0)*'4. Formulations'!$K80</f>
        <v>0</v>
      </c>
      <c r="IM81" s="27">
        <f>IF(AND(OR(ISBLANK(GN$9),GN$9=0)=FALSE,IM$9=$DM81),1,0)*'4. Formulations'!$K80</f>
        <v>0</v>
      </c>
      <c r="IN81" s="27">
        <f>IF(AND(OR(ISBLANK(GO$9),GO$9=0)=FALSE,IN$9=$DM81),1,0)*'4. Formulations'!$K80</f>
        <v>0</v>
      </c>
      <c r="IO81" s="27">
        <f>IF(AND(OR(ISBLANK(GP$9),GP$9=0)=FALSE,IO$9=$DM81),1,0)*'4. Formulations'!$K80</f>
        <v>0</v>
      </c>
      <c r="IP81" s="27">
        <f>IF(AND(OR(ISBLANK(GQ$9),GQ$9=0)=FALSE,IP$9=$DM81),1,0)*'4. Formulations'!$K80</f>
        <v>0</v>
      </c>
      <c r="IQ81" s="27">
        <f>IF(AND(OR(ISBLANK(GR$9),GR$9=0)=FALSE,IQ$9=$DM81),1,0)*'4. Formulations'!$K80</f>
        <v>0</v>
      </c>
      <c r="IR81" s="27">
        <f>IF(AND(OR(ISBLANK(GN$9),GN$9=0)=FALSE,IR$9=$DM81),1,0)*'4. Formulations'!$K80</f>
        <v>0</v>
      </c>
      <c r="IS81" s="27">
        <f>IF(AND(OR(ISBLANK(GO$9),GO$9=0)=FALSE,IS$9=$DM81),1,0)*'4. Formulations'!$K80</f>
        <v>0</v>
      </c>
      <c r="IT81" s="27">
        <f>IF(AND(OR(ISBLANK(GP$9),GP$9=0)=FALSE,IT$9=$DM81),1,0)*'4. Formulations'!$K80</f>
        <v>0</v>
      </c>
      <c r="IU81" s="27">
        <f>IF(AND(OR(ISBLANK(GQ$9),GQ$9=0)=FALSE,IU$9=$DM81),1,0)*'4. Formulations'!$K80</f>
        <v>0</v>
      </c>
      <c r="IV81" s="27"/>
      <c r="IW81" s="27"/>
      <c r="IX81" s="27"/>
      <c r="IY81" s="27"/>
      <c r="IZ81" s="27"/>
      <c r="JA81" s="27"/>
      <c r="JC81" s="27">
        <f>IF(AND(OR(ISBLANK(JC$9),JC$9=0)=FALSE,OR(JC$9='2. Protocols'!$C80,JC$9='2. Protocols'!$E80,JC$9='2. Protocols'!$G80)),1,0)*'4. Formulations'!$L80</f>
        <v>0</v>
      </c>
      <c r="JD81" s="27">
        <f>IF(AND(OR(ISBLANK(JD$9),JD$9=0)=FALSE,OR(JD$9='2. Protocols'!$C80,JD$9='2. Protocols'!$E80,JD$9='2. Protocols'!$G80)),1,0)*'4. Formulations'!$L80</f>
        <v>0</v>
      </c>
      <c r="JE81" s="27">
        <f>IF(AND(OR(ISBLANK(JE$9),JE$9=0)=FALSE,OR(JE$9='2. Protocols'!$C80,JE$9='2. Protocols'!$E80,JE$9='2. Protocols'!$G80)),1,0)*'4. Formulations'!$L80</f>
        <v>0</v>
      </c>
      <c r="JF81" s="27">
        <f>IF(AND(OR(ISBLANK(JF$9),JF$9=0)=FALSE,OR(JF$9='2. Protocols'!$C80,JF$9='2. Protocols'!$E80,JF$9='2. Protocols'!$G80)),1,0)*'4. Formulations'!$L80</f>
        <v>0</v>
      </c>
      <c r="JG81" s="27">
        <f>IF(AND(OR(ISBLANK(JG$9),JG$9=0)=FALSE,OR(JG$9='2. Protocols'!$C80,JG$9='2. Protocols'!$E80,JG$9='2. Protocols'!$G80)),1,0)*'4. Formulations'!$L80</f>
        <v>0</v>
      </c>
      <c r="JH81" s="27">
        <f>IF(AND(OR(ISBLANK(JH$9),JH$9=0)=FALSE,OR(JH$9='2. Protocols'!$C80,JH$9='2. Protocols'!$E80,JH$9='2. Protocols'!$G80)),1,0)*'4. Formulations'!$L80</f>
        <v>0</v>
      </c>
      <c r="JI81" s="27">
        <f>IF(AND(OR(ISBLANK(JI$9),JI$9=0)=FALSE,OR(JI$9='2. Protocols'!$C80,JI$9='2. Protocols'!$E80,JI$9='2. Protocols'!$G80)),1,0)*'4. Formulations'!$L80</f>
        <v>0</v>
      </c>
      <c r="JJ81" s="27">
        <f>IF(AND(OR(ISBLANK(JJ$9),JJ$9=0)=FALSE,OR(JJ$9='2. Protocols'!$C80,JJ$9='2. Protocols'!$E80,JJ$9='2. Protocols'!$G80)),1,0)*'4. Formulations'!$L80</f>
        <v>0</v>
      </c>
      <c r="JK81" s="27">
        <f>IF(AND(OR(ISBLANK(JK$9),JK$9=0)=FALSE,OR(JK$9='2. Protocols'!$C80,JK$9='2. Protocols'!$E80,JK$9='2. Protocols'!$G80)),1,0)*'4. Formulations'!$L80</f>
        <v>0</v>
      </c>
      <c r="JL81" s="27">
        <f>IF(AND(OR(ISBLANK(JL$9),JL$9=0)=FALSE,OR(JL$9='2. Protocols'!$C80,JL$9='2. Protocols'!$E80,JL$9='2. Protocols'!$G80)),1,0)*'4. Formulations'!$L80</f>
        <v>0</v>
      </c>
      <c r="JM81" s="27">
        <f>IF(AND(OR(ISBLANK(JM$9),JM$9=0)=FALSE,OR(JM$9='2. Protocols'!$C80,JM$9='2. Protocols'!$E80,JM$9='2. Protocols'!$G80)),1,0)*'4. Formulations'!$L80</f>
        <v>0</v>
      </c>
      <c r="JN81" s="27">
        <f>IF(AND(OR(ISBLANK(JN$9),JN$9=0)=FALSE,OR(JN$9='2. Protocols'!$C80,JN$9='2. Protocols'!$E80,JN$9='2. Protocols'!$G80)),1,0)*'4. Formulations'!$L80</f>
        <v>0</v>
      </c>
      <c r="JO81" s="27">
        <f>IF(AND(OR(ISBLANK(JO$9),JO$9=0)=FALSE,OR(JO$9='2. Protocols'!$C80,JO$9='2. Protocols'!$E80,JO$9='2. Protocols'!$G80)),1,0)*'4. Formulations'!$L80</f>
        <v>0</v>
      </c>
      <c r="JP81" s="27">
        <f>IF(AND(OR(ISBLANK(JP$9),JP$9=0)=FALSE,OR(JP$9='2. Protocols'!$C80,JP$9='2. Protocols'!$E80,JP$9='2. Protocols'!$G80)),1,0)*'4. Formulations'!$L80</f>
        <v>0</v>
      </c>
      <c r="JQ81" s="27">
        <f>IF(AND(OR(ISBLANK(JQ$9),JQ$9=0)=FALSE,OR(JQ$9='2. Protocols'!$C80,JQ$9='2. Protocols'!$E80,JQ$9='2. Protocols'!$G80)),1,0)*'4. Formulations'!$L80</f>
        <v>0</v>
      </c>
      <c r="JR81" s="27">
        <f>IF(AND(OR(ISBLANK(JR$9),JR$9=0)=FALSE,OR(JR$9='2. Protocols'!$C80,JR$9='2. Protocols'!$E80,JR$9='2. Protocols'!$G80)),1,0)*'4. Formulations'!$L80</f>
        <v>0</v>
      </c>
      <c r="JS81" s="27">
        <f>IF(AND(OR(ISBLANK(JS$9),JS$9=0)=FALSE,OR(JS$9='2. Protocols'!$C80,JS$9='2. Protocols'!$E80,JS$9='2. Protocols'!$G80)),1,0)*'4. Formulations'!$L80</f>
        <v>0</v>
      </c>
      <c r="JT81" s="27">
        <f>IF(AND(OR(ISBLANK(JT$9),JT$9=0)=FALSE,OR(JT$9='2. Protocols'!$C80,JT$9='2. Protocols'!$E80,JT$9='2. Protocols'!$G80)),1,0)*'4. Formulations'!$L80</f>
        <v>0</v>
      </c>
      <c r="JU81" s="27">
        <f>IF(AND(OR(ISBLANK(JU$9),JU$9=0)=FALSE,OR(JU$9='2. Protocols'!$C80,JU$9='2. Protocols'!$E80,JU$9='2. Protocols'!$G80)),1,0)*'4. Formulations'!$L80</f>
        <v>0</v>
      </c>
      <c r="JV81" s="27">
        <f>IF(AND(OR(ISBLANK(JV$9),JV$9=0)=FALSE,OR(JV$9='2. Protocols'!$C80,JV$9='2. Protocols'!$E80,JV$9='2. Protocols'!$G80)),1,0)*'4. Formulations'!$L80</f>
        <v>0</v>
      </c>
      <c r="JW81" s="27">
        <f>IF(AND(OR(ISBLANK(JW$9),JW$9=0)=FALSE,OR(JW$9='2. Protocols'!$C80,JW$9='2. Protocols'!$E80,JW$9='2. Protocols'!$G80)),1,0)*'4. Formulations'!$L80</f>
        <v>0</v>
      </c>
      <c r="JX81" s="27">
        <f>IF(AND(OR(ISBLANK(JX$9),JX$9=0)=FALSE,OR(JX$9='2. Protocols'!$C80,JX$9='2. Protocols'!$E80,JX$9='2. Protocols'!$G80)),1,0)*'4. Formulations'!$L80</f>
        <v>0</v>
      </c>
      <c r="JY81" s="27">
        <f>IF(AND(OR(ISBLANK(JY$9),JY$9=0)=FALSE,OR(JY$9='2. Protocols'!$C80,JY$9='2. Protocols'!$E80,JY$9='2. Protocols'!$G80)),1,0)*'4. Formulations'!$L80</f>
        <v>0</v>
      </c>
      <c r="JZ81" s="27">
        <f>IF(AND(OR(ISBLANK(JZ$9),JZ$9=0)=FALSE,OR(JZ$9='2. Protocols'!$C80,JZ$9='2. Protocols'!$E80,JZ$9='2. Protocols'!$G80)),1,0)*'4. Formulations'!$L80</f>
        <v>0</v>
      </c>
      <c r="KA81" s="27">
        <f>IF(AND(OR(ISBLANK(KA$9),KA$9=0)=FALSE,OR(KA$9='2. Protocols'!$C80,KA$9='2. Protocols'!$E80,KA$9='2. Protocols'!$G80)),1,0)*'4. Formulations'!$L80</f>
        <v>0</v>
      </c>
      <c r="KB81" s="27">
        <f>IF(AND(OR(ISBLANK(KB$9),KB$9=0)=FALSE,OR(KB$9='2. Protocols'!$C80,KB$9='2. Protocols'!$E80,KB$9='2. Protocols'!$G80)),1,0)*'4. Formulations'!$L80</f>
        <v>0</v>
      </c>
      <c r="KC81" s="27">
        <f>IF(AND(OR(ISBLANK(KC$9),KC$9=0)=FALSE,OR(KC$9='2. Protocols'!$C80,KC$9='2. Protocols'!$E80,KC$9='2. Protocols'!$G80)),1,0)*'4. Formulations'!$L80</f>
        <v>0</v>
      </c>
      <c r="KD81" s="27">
        <f>IF(AND(OR(ISBLANK(KD$9),KD$9=0)=FALSE,OR(KD$9='2. Protocols'!$C80,KD$9='2. Protocols'!$E80,KD$9='2. Protocols'!$G80)),1,0)*'4. Formulations'!$L80</f>
        <v>0</v>
      </c>
      <c r="KE81" s="27">
        <f>IF(AND(OR(ISBLANK(KE$9),KE$9=0)=FALSE,OR(KE$9='2. Protocols'!$C80,KE$9='2. Protocols'!$E80,KE$9='2. Protocols'!$G80)),1,0)*'4. Formulations'!$L80</f>
        <v>0</v>
      </c>
      <c r="KF81" s="27">
        <f>IF(AND(OR(ISBLANK(KF$9),KF$9=0)=FALSE,OR(KF$9='2. Protocols'!$C80,KF$9='2. Protocols'!$E80,KF$9='2. Protocols'!$G80)),1,0)*'4. Formulations'!$L80</f>
        <v>0</v>
      </c>
      <c r="KG81" s="27">
        <f>IF(AND(OR(ISBLANK(KG$9),KG$9=0)=FALSE,OR(KG$9='2. Protocols'!$C80,KG$9='2. Protocols'!$E80,KG$9='2. Protocols'!$G80)),1,0)*'4. Formulations'!$L80</f>
        <v>0</v>
      </c>
      <c r="KH81" s="27">
        <f>IF(AND(OR(ISBLANK(KH$9),KH$9=0)=FALSE,OR(KH$9='2. Protocols'!$C80,KH$9='2. Protocols'!$E80,KH$9='2. Protocols'!$G80)),1,0)*'4. Formulations'!$L80</f>
        <v>0</v>
      </c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B81" s="27">
        <f>IF(AND(OR(ISBLANK(LB$9),LB$9=0)=FALSE,LB$9=$DL81),1,0)*'4. Formulations'!$M80</f>
        <v>0</v>
      </c>
      <c r="LC81" s="27">
        <f>IF(AND(OR(ISBLANK(LC$9),LC$9=0)=FALSE,LC$9=$DL81),1,0)*'4. Formulations'!$M80</f>
        <v>0</v>
      </c>
      <c r="LD81" s="27">
        <f>IF(AND(OR(ISBLANK(LD$9),LD$9=0)=FALSE,LD$9=$DL81),1,0)*'4. Formulations'!$M80</f>
        <v>0</v>
      </c>
      <c r="LE81" s="27">
        <f>IF(AND(OR(ISBLANK(LE$9),LE$9=0)=FALSE,LE$9=$DL81),1,0)*'4. Formulations'!$M80</f>
        <v>0</v>
      </c>
      <c r="LF81" s="27">
        <f>IF(AND(OR(ISBLANK(LF$9),LF$9=0)=FALSE,LF$9=$DL81),1,0)*'4. Formulations'!$M80</f>
        <v>0</v>
      </c>
      <c r="LG81" s="27">
        <f>IF(AND(OR(ISBLANK(LG$9),LG$9=0)=FALSE,LG$9=$DL81),1,0)*'4. Formulations'!$M80</f>
        <v>0</v>
      </c>
      <c r="LH81" s="27">
        <f>IF(AND(OR(ISBLANK(LH$9),LH$9=0)=FALSE,LH$9=$DL81),1,0)*'4. Formulations'!$M80</f>
        <v>0</v>
      </c>
      <c r="LI81" s="27">
        <f>IF(AND(OR(ISBLANK(LI$9),LI$9=0)=FALSE,LI$9=$DL81),1,0)*'4. Formulations'!$M80</f>
        <v>0</v>
      </c>
      <c r="LJ81" s="27">
        <f>IF(AND(OR(ISBLANK(LJ$9),LJ$9=0)=FALSE,LJ$9=$DL81),1,0)*'4. Formulations'!$M80</f>
        <v>0</v>
      </c>
      <c r="LK81" s="27">
        <f>IF(AND(OR(ISBLANK(LK$9),LK$9=0)=FALSE,LK$9=$DL81),1,0)*'4. Formulations'!$M80</f>
        <v>0</v>
      </c>
      <c r="LL81" s="27">
        <f>IF(AND(OR(ISBLANK(LL$9),LL$9=0)=FALSE,LL$9=$DL81),1,0)*'4. Formulations'!$M80</f>
        <v>0</v>
      </c>
      <c r="LM81" s="27">
        <f>IF(AND(OR(ISBLANK(LM$9),LM$9=0)=FALSE,LM$9=$DL81),1,0)*'4. Formulations'!$M80</f>
        <v>0</v>
      </c>
      <c r="LN81" s="27">
        <f>IF(AND(OR(ISBLANK(LN$9),LN$9=0)=FALSE,LN$9=$DL81),1,0)*'4. Formulations'!$M80</f>
        <v>0</v>
      </c>
      <c r="LO81" s="27">
        <f>IF(AND(OR(ISBLANK(LO$9),LO$9=0)=FALSE,LO$9=$DL81),1,0)*'4. Formulations'!$M80</f>
        <v>0</v>
      </c>
      <c r="LP81" s="27">
        <f>IF(AND(OR(ISBLANK(LP$9),LP$9=0)=FALSE,LP$9=$DL81),1,0)*'4. Formulations'!$M80</f>
        <v>0</v>
      </c>
      <c r="LQ81" s="27">
        <f>IF(AND(OR(ISBLANK(LQ$9),LQ$9=0)=FALSE,LQ$9=$DL81),1,0)*'4. Formulations'!$M80</f>
        <v>0</v>
      </c>
      <c r="LR81" s="27">
        <f>IF(AND(OR(ISBLANK(LR$9),LR$9=0)=FALSE,LR$9=$DL81),1,0)*'4. Formulations'!$M80</f>
        <v>0</v>
      </c>
      <c r="LS81" s="27"/>
      <c r="LT81" s="27"/>
      <c r="LU81" s="27"/>
      <c r="LW81" s="27">
        <f>IF(AND(OR(ISBLANK(LW$9),LW$9=0)=FALSE,SUM($LB81:$LR81)&gt;0,LW$9='2. Protocols'!$G80),1,0)*'4. Formulations'!$M80</f>
        <v>0</v>
      </c>
      <c r="LX81" s="27">
        <f>IF(AND(OR(ISBLANK(LX$9),LX$9=0)=FALSE,SUM($LB81:$LR81)&gt;0,LX$9='2. Protocols'!$G80),1,0)*'4. Formulations'!$M80</f>
        <v>0</v>
      </c>
      <c r="LY81" s="27">
        <f>IF(AND(OR(ISBLANK(LY$9),LY$9=0)=FALSE,SUM($LB81:$LR81)&gt;0,LY$9='2. Protocols'!$G80),1,0)*'4. Formulations'!$M80</f>
        <v>0</v>
      </c>
      <c r="LZ81" s="27">
        <f>IF(AND(OR(ISBLANK(LZ$9),LZ$9=0)=FALSE,SUM($LB81:$LR81)&gt;0,LZ$9='2. Protocols'!$G80),1,0)*'4. Formulations'!$M80</f>
        <v>0</v>
      </c>
      <c r="MA81" s="27">
        <f>IF(AND(OR(ISBLANK(MA$9),MA$9=0)=FALSE,SUM($LB81:$LR81)&gt;0,MA$9='2. Protocols'!$G80),1,0)*'4. Formulations'!$M80</f>
        <v>0</v>
      </c>
      <c r="MB81" s="27">
        <f>IF(AND(OR(ISBLANK(MB$9),MB$9=0)=FALSE,SUM($LB81:$LR81)&gt;0,MB$9='2. Protocols'!$G80),1,0)*'4. Formulations'!$M80</f>
        <v>0</v>
      </c>
      <c r="MC81" s="27">
        <f>IF(AND(OR(ISBLANK(MC$9),MC$9=0)=FALSE,SUM($LB81:$LR81)&gt;0,MC$9='2. Protocols'!$G80),1,0)*'4. Formulations'!$M80</f>
        <v>0</v>
      </c>
      <c r="MD81" s="27">
        <f>IF(AND(OR(ISBLANK(MD$9),MD$9=0)=FALSE,SUM($LB81:$LR81)&gt;0,MD$9='2. Protocols'!$G80),1,0)*'4. Formulations'!$M80</f>
        <v>0</v>
      </c>
      <c r="ME81" s="27">
        <f>IF(AND(OR(ISBLANK(ME$9),ME$9=0)=FALSE,SUM($LB81:$LR81)&gt;0,ME$9='2. Protocols'!$G80),1,0)*'4. Formulations'!$M80</f>
        <v>0</v>
      </c>
      <c r="MF81" s="27">
        <f>IF(AND(OR(ISBLANK(MF$9),MF$9=0)=FALSE,SUM($LB81:$LR81)&gt;0,MF$9='2. Protocols'!$G80),1,0)*'4. Formulations'!$M80</f>
        <v>0</v>
      </c>
      <c r="MG81" s="27">
        <f>IF(AND(OR(ISBLANK(MG$9),MG$9=0)=FALSE,SUM($LB81:$LR81)&gt;0,MG$9='2. Protocols'!$G80),1,0)*'4. Formulations'!$M80</f>
        <v>0</v>
      </c>
      <c r="MH81" s="27">
        <f>IF(AND(OR(ISBLANK(MH$9),MH$9=0)=FALSE,SUM($LB81:$LR81)&gt;0,MH$9='2. Protocols'!$G80),1,0)*'4. Formulations'!$M80</f>
        <v>0</v>
      </c>
      <c r="MI81" s="27">
        <f>IF(AND(OR(ISBLANK(MI$9),MI$9=0)=FALSE,SUM($LB81:$LR81)&gt;0,MI$9='2. Protocols'!$G80),1,0)*'4. Formulations'!$M80</f>
        <v>0</v>
      </c>
      <c r="MJ81" s="27">
        <f>IF(AND(OR(ISBLANK(MJ$9),MJ$9=0)=FALSE,SUM($LB81:$LR81)&gt;0,MJ$9='2. Protocols'!$G80),1,0)*'4. Formulations'!$M80</f>
        <v>0</v>
      </c>
      <c r="MK81" s="27">
        <f>IF(AND(OR(ISBLANK(MK$9),MK$9=0)=FALSE,SUM($LB81:$LR81)&gt;0,MK$9='2. Protocols'!$G80),1,0)*'4. Formulations'!$M80</f>
        <v>0</v>
      </c>
      <c r="ML81" s="27">
        <f>IF(AND(OR(ISBLANK(ML$9),ML$9=0)=FALSE,SUM($LB81:$LR81)&gt;0,ML$9='2. Protocols'!$G80),1,0)*'4. Formulations'!$M80</f>
        <v>0</v>
      </c>
      <c r="MM81" s="27">
        <f>IF(AND(OR(ISBLANK(MM$9),MM$9=0)=FALSE,SUM($LB81:$LR81)&gt;0,MM$9='2. Protocols'!$G80),1,0)*'4. Formulations'!$M80</f>
        <v>0</v>
      </c>
      <c r="MN81" s="27">
        <f>IF(AND(OR(ISBLANK(MN$9),MN$9=0)=FALSE,SUM($LB81:$LR81)&gt;0,MN$9='2. Protocols'!$G80),1,0)*'4. Formulations'!$M80</f>
        <v>0</v>
      </c>
      <c r="MO81" s="27">
        <f>IF(AND(OR(ISBLANK(MO$9),MO$9=0)=FALSE,SUM($LB81:$LR81)&gt;0,MO$9='2. Protocols'!$G80),1,0)*'4. Formulations'!$M80</f>
        <v>0</v>
      </c>
      <c r="MP81" s="27">
        <f>IF(AND(OR(ISBLANK(MP$9),MP$9=0)=FALSE,SUM($LB81:$LR81)&gt;0,MP$9='2. Protocols'!$G80),1,0)*'4. Formulations'!$M80</f>
        <v>0</v>
      </c>
      <c r="MQ81" s="27">
        <f>IF(AND(OR(ISBLANK(MQ$9),MQ$9=0)=FALSE,SUM($LB81:$LR81)&gt;0,MQ$9='2. Protocols'!$G80),1,0)*'4. Formulations'!$M80</f>
        <v>0</v>
      </c>
      <c r="MR81" s="27">
        <f>IF(AND(OR(ISBLANK(MR$9),MR$9=0)=FALSE,SUM($LB81:$LR81)&gt;0,MR$9='2. Protocols'!$G80),1,0)*'4. Formulations'!$M80</f>
        <v>0</v>
      </c>
      <c r="MS81" s="27">
        <f>IF(AND(OR(ISBLANK(MS$9),MS$9=0)=FALSE,SUM($LB81:$LR81)&gt;0,MS$9='2. Protocols'!$G80),1,0)*'4. Formulations'!$M80</f>
        <v>0</v>
      </c>
      <c r="MT81" s="27">
        <f>IF(AND(OR(ISBLANK(MT$9),MT$9=0)=FALSE,SUM($LB81:$LR81)&gt;0,MT$9='2. Protocols'!$G80),1,0)*'4. Formulations'!$M80</f>
        <v>0</v>
      </c>
      <c r="MU81" s="27">
        <f>IF(AND(OR(ISBLANK(MU$9),MU$9=0)=FALSE,SUM($LB81:$LR81)&gt;0,MU$9='2. Protocols'!$G80),1,0)*'4. Formulations'!$M80</f>
        <v>0</v>
      </c>
      <c r="MV81" s="27">
        <f>IF(AND(OR(ISBLANK(MV$9),MV$9=0)=FALSE,SUM($LB81:$LR81)&gt;0,MV$9='2. Protocols'!$G80),1,0)*'4. Formulations'!$M80</f>
        <v>0</v>
      </c>
      <c r="MW81" s="27">
        <f>IF(AND(OR(ISBLANK(MW$9),MW$9=0)=FALSE,SUM($LB81:$LR81)&gt;0,MW$9='2. Protocols'!$G80),1,0)*'4. Formulations'!$M80</f>
        <v>0</v>
      </c>
      <c r="MX81" s="27">
        <f>IF(AND(OR(ISBLANK(MX$9),MX$9=0)=FALSE,SUM($LB81:$LR81)&gt;0,MX$9='2. Protocols'!$G80),1,0)*'4. Formulations'!$M80</f>
        <v>0</v>
      </c>
      <c r="MY81" s="27">
        <f>IF(AND(OR(ISBLANK(MY$9),MY$9=0)=FALSE,SUM($LB81:$LR81)&gt;0,MY$9='2. Protocols'!$G80),1,0)*'4. Formulations'!$M80</f>
        <v>0</v>
      </c>
      <c r="MZ81" s="27">
        <f>IF(AND(OR(ISBLANK(MZ$9),MZ$9=0)=FALSE,SUM($LB81:$LR81)&gt;0,MZ$9='2. Protocols'!$G80),1,0)*'4. Formulations'!$M80</f>
        <v>0</v>
      </c>
      <c r="NA81" s="27">
        <f>IF(AND(OR(ISBLANK(NA$9),NA$9=0)=FALSE,SUM($LB81:$LR81)&gt;0,NA$9='2. Protocols'!$G80),1,0)*'4. Formulations'!$M80</f>
        <v>0</v>
      </c>
      <c r="NB81" s="27">
        <f>IF(AND(OR(ISBLANK(NB$9),NB$9=0)=FALSE,SUM($LB81:$LR81)&gt;0,NB$9='2. Protocols'!$G80),1,0)*'4. Formulations'!$M80</f>
        <v>0</v>
      </c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V81" s="27">
        <f>IF(AND(OR(ISBLANK(NV$9),NV$9=0)=FALSE,NV$9=$DM81),1,0)*'4. Formulations'!$N80</f>
        <v>0</v>
      </c>
      <c r="NW81" s="721">
        <f>IF(AND(OR(ISBLANK(NW$9),NW$9=0)=FALSE,NW$9=$DM81),1,0)*'4. Formulations'!$N80</f>
        <v>0</v>
      </c>
      <c r="NX81" s="27">
        <f>IF(AND(OR(ISBLANK(NX$9),NX$9=0)=FALSE,NX$9=$DM81),1,0)*'4. Formulations'!$N80</f>
        <v>0</v>
      </c>
      <c r="NY81" s="27">
        <f>IF(AND(OR(ISBLANK(NY$9),NY$9=0)=FALSE,NY$9=$DM81),1,0)*'4. Formulations'!$N80</f>
        <v>0</v>
      </c>
      <c r="NZ81" s="27">
        <f>IF(AND(OR(ISBLANK(NZ$9),NZ$9=0)=FALSE,NZ$9=$DM81),1,0)*'4. Formulations'!$N80</f>
        <v>0</v>
      </c>
      <c r="OA81" s="27">
        <f>IF(AND(OR(ISBLANK(OA$9),OA$9=0)=FALSE,OA$9=$DM81),1,0)*'4. Formulations'!$N80</f>
        <v>0</v>
      </c>
      <c r="OB81" s="27">
        <f>IF(AND(OR(ISBLANK(OB$9),OB$9=0)=FALSE,OB$9=$DM81),1,0)*'4. Formulations'!$N80</f>
        <v>0</v>
      </c>
      <c r="OC81" s="27">
        <f>IF(AND(OR(ISBLANK(OC$9),OC$9=0)=FALSE,OC$9=$DM81),1,0)*'4. Formulations'!$N80</f>
        <v>0</v>
      </c>
      <c r="OD81" s="27">
        <f>IF(AND(OR(ISBLANK(OD$9),OD$9=0)=FALSE,OD$9=$DM81),1,0)*'4. Formulations'!$N80</f>
        <v>0</v>
      </c>
      <c r="OE81" s="27">
        <f>IF(AND(OR(ISBLANK(OE$9),OE$9=0)=FALSE,OE$9=$DM81),1,0)*'4. Formulations'!$N80</f>
        <v>0</v>
      </c>
      <c r="OF81" s="27">
        <f>IF(AND(OR(ISBLANK(OF$9),OF$9=0)=FALSE,OF$9=$DM81),1,0)*'4. Formulations'!$N80</f>
        <v>0</v>
      </c>
      <c r="OG81" s="27">
        <f>IF(AND(OR(ISBLANK(OG$9),OG$9=0)=FALSE,OG$9=$DM81),1,0)*'4. Formulations'!$N80</f>
        <v>0</v>
      </c>
      <c r="OH81" s="27">
        <f>IF(AND(OR(ISBLANK(OH$9),OH$9=0)=FALSE,OH$9=$DM81),1,0)*'4. Formulations'!$N80</f>
        <v>0</v>
      </c>
      <c r="OI81" s="27">
        <f>IF(AND(OR(ISBLANK(OI$9),OI$9=0)=FALSE,OI$9=$DM81),1,0)*'4. Formulations'!$N80</f>
        <v>0</v>
      </c>
      <c r="OJ81" s="27">
        <f>IF(AND(OR(ISBLANK(OJ$9),OJ$9=0)=FALSE,OJ$9=$DM81),1,0)*'4. Formulations'!$N80</f>
        <v>0</v>
      </c>
      <c r="OK81" s="27">
        <f>IF(AND(OR(ISBLANK(OK$9),OK$9=0)=FALSE,OK$9=$DM81),1,0)*'4. Formulations'!$N80</f>
        <v>0</v>
      </c>
      <c r="OL81" s="27">
        <f>IF(AND(OR(ISBLANK(OL$9),OL$9=0)=FALSE,OL$9=$DM81),1,0)*'4. Formulations'!$N80</f>
        <v>0</v>
      </c>
      <c r="OM81" s="27"/>
      <c r="ON81" s="27"/>
      <c r="OO81" s="27"/>
      <c r="OQ81" s="27">
        <f>IF(AND(OR(ISBLANK(OQ$9),OQ$9=0)=FALSE,OR(OQ$9='2. Protocols'!$C80,OQ$9='2. Protocols'!$E80,OQ$9='2. Protocols'!$G80)),1,0)*'4. Formulations'!$O80</f>
        <v>0</v>
      </c>
      <c r="OR81" s="27">
        <f>IF(AND(OR(ISBLANK(OR$9),OR$9=0)=FALSE,OR(OR$9='2. Protocols'!$C80,OR$9='2. Protocols'!$E80,OR$9='2. Protocols'!$G80)),1,0)*'4. Formulations'!$O80</f>
        <v>0</v>
      </c>
      <c r="OS81" s="27">
        <f>IF(AND(OR(ISBLANK(OS$9),OS$9=0)=FALSE,OR(OS$9='2. Protocols'!$C80,OS$9='2. Protocols'!$E80,OS$9='2. Protocols'!$G80)),1,0)*'4. Formulations'!$O80</f>
        <v>0</v>
      </c>
      <c r="OT81" s="27">
        <f>IF(AND(OR(ISBLANK(OT$9),OT$9=0)=FALSE,OR(OT$9='2. Protocols'!$C80,OT$9='2. Protocols'!$E80,OT$9='2. Protocols'!$G80)),1,0)*'4. Formulations'!$O80</f>
        <v>0</v>
      </c>
      <c r="OU81" s="27">
        <f>IF(AND(OR(ISBLANK(OU$9),OU$9=0)=FALSE,OR(OU$9='2. Protocols'!$C80,OU$9='2. Protocols'!$E80,OU$9='2. Protocols'!$G80)),1,0)*'4. Formulations'!$O80</f>
        <v>0</v>
      </c>
      <c r="OV81" s="27">
        <f>IF(AND(OR(ISBLANK(OV$9),OV$9=0)=FALSE,OR(OV$9='2. Protocols'!$C80,OV$9='2. Protocols'!$E80,OV$9='2. Protocols'!$G80)),1,0)*'4. Formulations'!$O80</f>
        <v>0</v>
      </c>
      <c r="OW81" s="27">
        <f>IF(AND(OR(ISBLANK(OW$9),OW$9=0)=FALSE,OR(OW$9='2. Protocols'!$C80,OW$9='2. Protocols'!$E80,OW$9='2. Protocols'!$G80)),1,0)*'4. Formulations'!$O80</f>
        <v>0</v>
      </c>
      <c r="OX81" s="27">
        <f>IF(AND(OR(ISBLANK(OX$9),OX$9=0)=FALSE,OR(OX$9='2. Protocols'!$C80,OX$9='2. Protocols'!$E80,OX$9='2. Protocols'!$G80)),1,0)*'4. Formulations'!$O80</f>
        <v>0</v>
      </c>
      <c r="OY81" s="27">
        <f>IF(AND(OR(ISBLANK(OY$9),OY$9=0)=FALSE,OR(OY$9='2. Protocols'!$C80,OY$9='2. Protocols'!$E80,OY$9='2. Protocols'!$G80)),1,0)*'4. Formulations'!$O80</f>
        <v>0</v>
      </c>
      <c r="OZ81" s="27">
        <f>IF(AND(OR(ISBLANK(OZ$9),OZ$9=0)=FALSE,OR(OZ$9='2. Protocols'!$C80,OZ$9='2. Protocols'!$E80,OZ$9='2. Protocols'!$G80)),1,0)*'4. Formulations'!$O80</f>
        <v>0</v>
      </c>
      <c r="PA81" s="27">
        <f>IF(AND(OR(ISBLANK(PA$9),PA$9=0)=FALSE,OR(PA$9='2. Protocols'!$C80,PA$9='2. Protocols'!$E80,PA$9='2. Protocols'!$G80)),1,0)*'4. Formulations'!$O80</f>
        <v>0</v>
      </c>
      <c r="PB81" s="27">
        <f>IF(AND(OR(ISBLANK(PB$9),PB$9=0)=FALSE,OR(PB$9='2. Protocols'!$C80,PB$9='2. Protocols'!$E80,PB$9='2. Protocols'!$G80)),1,0)*'4. Formulations'!$O80</f>
        <v>0</v>
      </c>
      <c r="PC81" s="27">
        <f>IF(AND(OR(ISBLANK(PC$9),PC$9=0)=FALSE,OR(PC$9='2. Protocols'!$C80,PC$9='2. Protocols'!$E80,PC$9='2. Protocols'!$G80)),1,0)*'4. Formulations'!$O80</f>
        <v>0</v>
      </c>
      <c r="PD81" s="27">
        <f>IF(AND(OR(ISBLANK(PD$9),PD$9=0)=FALSE,OR(PD$9='2. Protocols'!$C80,PD$9='2. Protocols'!$E80,PD$9='2. Protocols'!$G80)),1,0)*'4. Formulations'!$O80</f>
        <v>0</v>
      </c>
      <c r="PE81" s="27">
        <f>IF(AND(OR(ISBLANK(PE$9),PE$9=0)=FALSE,OR(PE$9='2. Protocols'!$C80,PE$9='2. Protocols'!$E80,PE$9='2. Protocols'!$G80)),1,0)*'4. Formulations'!$O80</f>
        <v>0</v>
      </c>
      <c r="PF81" s="27">
        <f>IF(AND(OR(ISBLANK(PF$9),PF$9=0)=FALSE,OR(PF$9='2. Protocols'!$C80,PF$9='2. Protocols'!$E80,PF$9='2. Protocols'!$G80)),1,0)*'4. Formulations'!$O80</f>
        <v>0</v>
      </c>
      <c r="PG81" s="27">
        <f>IF(AND(OR(ISBLANK(PG$9),PG$9=0)=FALSE,OR(PG$9='2. Protocols'!$C80,PG$9='2. Protocols'!$E80,PG$9='2. Protocols'!$G80)),1,0)*'4. Formulations'!$O80</f>
        <v>0</v>
      </c>
      <c r="PH81" s="27">
        <f>IF(AND(OR(ISBLANK(PH$9),PH$9=0)=FALSE,OR(PH$9='2. Protocols'!$C80,PH$9='2. Protocols'!$E80,PH$9='2. Protocols'!$G80)),1,0)*'4. Formulations'!$O80</f>
        <v>0</v>
      </c>
      <c r="PI81" s="27">
        <f>IF(AND(OR(ISBLANK(PI$9),PI$9=0)=FALSE,OR(PI$9='2. Protocols'!$C80,PI$9='2. Protocols'!$E80,PI$9='2. Protocols'!$G80)),1,0)*'4. Formulations'!$O80</f>
        <v>0</v>
      </c>
      <c r="PJ81" s="27">
        <f>IF(AND(OR(ISBLANK(PJ$9),PJ$9=0)=FALSE,OR(PJ$9='2. Protocols'!$C80,PJ$9='2. Protocols'!$E80,PJ$9='2. Protocols'!$G80)),1,0)*'4. Formulations'!$O80</f>
        <v>0</v>
      </c>
      <c r="PK81" s="27">
        <f>IF(AND(OR(ISBLANK(PK$9),PK$9=0)=FALSE,OR(PK$9='2. Protocols'!$C80,PK$9='2. Protocols'!$E80,PK$9='2. Protocols'!$G80)),1,0)*'4. Formulations'!$O80</f>
        <v>0</v>
      </c>
      <c r="PL81" s="27">
        <f>IF(AND(OR(ISBLANK(PL$9),PL$9=0)=FALSE,OR(PL$9='2. Protocols'!$C80,PL$9='2. Protocols'!$E80,PL$9='2. Protocols'!$G80)),1,0)*'4. Formulations'!$O80</f>
        <v>0</v>
      </c>
      <c r="PM81" s="27">
        <f>IF(AND(OR(ISBLANK(PM$9),PM$9=0)=FALSE,OR(PM$9='2. Protocols'!$C80,PM$9='2. Protocols'!$E80,PM$9='2. Protocols'!$G80)),1,0)*'4. Formulations'!$O80</f>
        <v>0</v>
      </c>
      <c r="PN81" s="27">
        <f>IF(AND(OR(ISBLANK(PN$9),PN$9=0)=FALSE,OR(PN$9='2. Protocols'!$C80,PN$9='2. Protocols'!$E80,PN$9='2. Protocols'!$G80)),1,0)*'4. Formulations'!$O80</f>
        <v>0</v>
      </c>
      <c r="PO81" s="27">
        <f>IF(AND(OR(ISBLANK(PO$9),PO$9=0)=FALSE,OR(PO$9='2. Protocols'!$C80,PO$9='2. Protocols'!$E80,PO$9='2. Protocols'!$G80)),1,0)*'4. Formulations'!$O80</f>
        <v>0</v>
      </c>
      <c r="PP81" s="27">
        <f>IF(AND(OR(ISBLANK(PP$9),PP$9=0)=FALSE,OR(PP$9='2. Protocols'!$C80,PP$9='2. Protocols'!$E80,PP$9='2. Protocols'!$G80)),1,0)*'4. Formulations'!$O80</f>
        <v>0</v>
      </c>
      <c r="PQ81" s="27">
        <f>IF(AND(OR(ISBLANK(PQ$9),PQ$9=0)=FALSE,OR(PQ$9='2. Protocols'!$C80,PQ$9='2. Protocols'!$E80,PQ$9='2. Protocols'!$G80)),1,0)*'4. Formulations'!$O80</f>
        <v>0</v>
      </c>
      <c r="PR81" s="27">
        <f>IF(AND(OR(ISBLANK(PR$9),PR$9=0)=FALSE,OR(PR$9='2. Protocols'!$C80,PR$9='2. Protocols'!$E80,PR$9='2. Protocols'!$G80)),1,0)*'4. Formulations'!$O80</f>
        <v>0</v>
      </c>
      <c r="PS81" s="27">
        <f>IF(AND(OR(ISBLANK(PS$9),PS$9=0)=FALSE,OR(PS$9='2. Protocols'!$C80,PS$9='2. Protocols'!$E80,PS$9='2. Protocols'!$G80)),1,0)*'4. Formulations'!$O80</f>
        <v>0</v>
      </c>
      <c r="PT81" s="27">
        <f>IF(AND(OR(ISBLANK(PT$9),PT$9=0)=FALSE,OR(PT$9='2. Protocols'!$C80,PT$9='2. Protocols'!$E80,PT$9='2. Protocols'!$G80)),1,0)*'4. Formulations'!$O80</f>
        <v>0</v>
      </c>
      <c r="PU81" s="27">
        <f>IF(AND(OR(ISBLANK(PU$9),PU$9=0)=FALSE,OR(PU$9='2. Protocols'!$C80,PU$9='2. Protocols'!$E80,PU$9='2. Protocols'!$G80)),1,0)*'4. Formulations'!$O80</f>
        <v>0</v>
      </c>
      <c r="PV81" s="27">
        <f>IF(AND(OR(ISBLANK(PV$9),PV$9=0)=FALSE,OR(PV$9='2. Protocols'!$C80,PV$9='2. Protocols'!$E80,PV$9='2. Protocols'!$G80)),1,0)*'4. Formulations'!$O80</f>
        <v>0</v>
      </c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P81" s="27">
        <f>IF(AND(OR(ISBLANK(QP$9),QP$9=0)=FALSE,QP$9=$DL81),1,0)*'4. Formulations'!$P80</f>
        <v>0</v>
      </c>
      <c r="QQ81" s="27">
        <f>IF(AND(OR(ISBLANK(QQ$9),QQ$9=0)=FALSE,QQ$9=$DL81),1,0)*'4. Formulations'!$P80</f>
        <v>0</v>
      </c>
      <c r="QR81" s="27">
        <f>IF(AND(OR(ISBLANK(QR$9),QR$9=0)=FALSE,QR$9=$DL81),1,0)*'4. Formulations'!$P80</f>
        <v>0</v>
      </c>
      <c r="QS81" s="27">
        <f>IF(AND(OR(ISBLANK(QS$9),QS$9=0)=FALSE,QS$9=$DL81),1,0)*'4. Formulations'!$P80</f>
        <v>0</v>
      </c>
      <c r="QT81" s="27">
        <f>IF(AND(OR(ISBLANK(QT$9),QT$9=0)=FALSE,QT$9=$DL81),1,0)*'4. Formulations'!$P80</f>
        <v>0</v>
      </c>
      <c r="QU81" s="27">
        <f>IF(AND(OR(ISBLANK(QU$9),QU$9=0)=FALSE,QU$9=$DL81),1,0)*'4. Formulations'!$P80</f>
        <v>0</v>
      </c>
      <c r="QV81" s="27">
        <f>IF(AND(OR(ISBLANK(QV$9),QV$9=0)=FALSE,QV$9=$DL81),1,0)*'4. Formulations'!$P80</f>
        <v>0</v>
      </c>
      <c r="QW81" s="27">
        <f>IF(AND(OR(ISBLANK(QW$9),QW$9=0)=FALSE,QW$9=$DL81),1,0)*'4. Formulations'!$P80</f>
        <v>0</v>
      </c>
      <c r="QX81" s="27">
        <f>IF(AND(OR(ISBLANK(QX$9),QX$9=0)=FALSE,QX$9=$DL81),1,0)*'4. Formulations'!$P80</f>
        <v>0</v>
      </c>
      <c r="QY81" s="27">
        <f>IF(AND(OR(ISBLANK(QY$9),QY$9=0)=FALSE,QY$9=$DL81),1,0)*'4. Formulations'!$P80</f>
        <v>0</v>
      </c>
      <c r="QZ81" s="27">
        <f>IF(AND(OR(ISBLANK(QZ$9),QZ$9=0)=FALSE,QZ$9=$DL81),1,0)*'4. Formulations'!$P80</f>
        <v>0</v>
      </c>
      <c r="RA81" s="27">
        <f>IF(AND(OR(ISBLANK(RA$9),RA$9=0)=FALSE,RA$9=$DL81),1,0)*'4. Formulations'!$P80</f>
        <v>0</v>
      </c>
      <c r="RB81" s="27">
        <f>IF(AND(OR(ISBLANK(RB$9),RB$9=0)=FALSE,RB$9=$DL81),1,0)*'4. Formulations'!$P80</f>
        <v>0</v>
      </c>
      <c r="RC81" s="27">
        <f>IF(AND(OR(ISBLANK(RC$9),RC$9=0)=FALSE,RC$9=$DL81),1,0)*'4. Formulations'!$P80</f>
        <v>0</v>
      </c>
      <c r="RD81" s="27">
        <f>IF(AND(OR(ISBLANK(RD$9),RD$9=0)=FALSE,RD$9=$DL81),1,0)*'4. Formulations'!$P80</f>
        <v>0</v>
      </c>
      <c r="RE81" s="27">
        <f>IF(AND(OR(ISBLANK(RE$9),RE$9=0)=FALSE,RE$9=$DL81),1,0)*'4. Formulations'!$P80</f>
        <v>0</v>
      </c>
      <c r="RF81" s="27">
        <f>IF(AND(OR(ISBLANK(RF$9),RF$9=0)=FALSE,RF$9=$DL81),1,0)*'4. Formulations'!$P80</f>
        <v>0</v>
      </c>
      <c r="RG81" s="27"/>
      <c r="RH81" s="27"/>
      <c r="RI81" s="27"/>
      <c r="RK81" s="27">
        <f>IF(AND(OR(ISBLANK(RK$9),RK$9=0)=FALSE,SUM($QP81:$RF81)&gt;0,RK$9='2. Protocols'!$G80),1,0)*'4. Formulations'!$P80</f>
        <v>0</v>
      </c>
      <c r="RL81" s="27">
        <f>IF(AND(OR(ISBLANK(RL$9),RL$9=0)=FALSE,SUM($QP81:$RF81)&gt;0,RL$9='2. Protocols'!$G80),1,0)*'4. Formulations'!$P80</f>
        <v>0</v>
      </c>
      <c r="RM81" s="27">
        <f>IF(AND(OR(ISBLANK(RM$9),RM$9=0)=FALSE,SUM($QP81:$RF81)&gt;0,RM$9='2. Protocols'!$G80),1,0)*'4. Formulations'!$P80</f>
        <v>0</v>
      </c>
      <c r="RN81" s="27">
        <f>IF(AND(OR(ISBLANK(RN$9),RN$9=0)=FALSE,SUM($QP81:$RF81)&gt;0,RN$9='2. Protocols'!$G80),1,0)*'4. Formulations'!$P80</f>
        <v>0</v>
      </c>
      <c r="RO81" s="27">
        <f>IF(AND(OR(ISBLANK(RO$9),RO$9=0)=FALSE,SUM($QP81:$RF81)&gt;0,RO$9='2. Protocols'!$G80),1,0)*'4. Formulations'!$P80</f>
        <v>0</v>
      </c>
      <c r="RP81" s="27">
        <f>IF(AND(OR(ISBLANK(RP$9),RP$9=0)=FALSE,SUM($QP81:$RF81)&gt;0,RP$9='2. Protocols'!$G80),1,0)*'4. Formulations'!$P80</f>
        <v>0</v>
      </c>
      <c r="RQ81" s="27">
        <f>IF(AND(OR(ISBLANK(RQ$9),RQ$9=0)=FALSE,SUM($QP81:$RF81)&gt;0,RQ$9='2. Protocols'!$G80),1,0)*'4. Formulations'!$P80</f>
        <v>0</v>
      </c>
      <c r="RR81" s="27">
        <f>IF(AND(OR(ISBLANK(RR$9),RR$9=0)=FALSE,SUM($QP81:$RF81)&gt;0,RR$9='2. Protocols'!$G80),1,0)*'4. Formulations'!$P80</f>
        <v>0</v>
      </c>
      <c r="RS81" s="27">
        <f>IF(AND(OR(ISBLANK(RS$9),RS$9=0)=FALSE,SUM($QP81:$RF81)&gt;0,RS$9='2. Protocols'!$G80),1,0)*'4. Formulations'!$P80</f>
        <v>0</v>
      </c>
      <c r="RT81" s="27">
        <f>IF(AND(OR(ISBLANK(RT$9),RT$9=0)=FALSE,SUM($QP81:$RF81)&gt;0,RT$9='2. Protocols'!$G80),1,0)*'4. Formulations'!$P80</f>
        <v>0</v>
      </c>
      <c r="RU81" s="27">
        <f>IF(AND(OR(ISBLANK(RU$9),RU$9=0)=FALSE,SUM($QP81:$RF81)&gt;0,RU$9='2. Protocols'!$G80),1,0)*'4. Formulations'!$P80</f>
        <v>0</v>
      </c>
      <c r="RV81" s="27">
        <f>IF(AND(OR(ISBLANK(RV$9),RV$9=0)=FALSE,SUM($QP81:$RF81)&gt;0,RV$9='2. Protocols'!$G80),1,0)*'4. Formulations'!$P80</f>
        <v>0</v>
      </c>
      <c r="RW81" s="27">
        <f>IF(AND(OR(ISBLANK(RW$9),RW$9=0)=FALSE,SUM($QP81:$RF81)&gt;0,RW$9='2. Protocols'!$G80),1,0)*'4. Formulations'!$P80</f>
        <v>0</v>
      </c>
      <c r="RX81" s="27">
        <f>IF(AND(OR(ISBLANK(RX$9),RX$9=0)=FALSE,SUM($QP81:$RF81)&gt;0,RX$9='2. Protocols'!$G80),1,0)*'4. Formulations'!$P80</f>
        <v>0</v>
      </c>
      <c r="RY81" s="27">
        <f>IF(AND(OR(ISBLANK(RY$9),RY$9=0)=FALSE,SUM($QP81:$RF81)&gt;0,RY$9='2. Protocols'!$G80),1,0)*'4. Formulations'!$P80</f>
        <v>0</v>
      </c>
      <c r="RZ81" s="27">
        <f>IF(AND(OR(ISBLANK(RZ$9),RZ$9=0)=FALSE,SUM($QP81:$RF81)&gt;0,RZ$9='2. Protocols'!$G80),1,0)*'4. Formulations'!$P80</f>
        <v>0</v>
      </c>
      <c r="SA81" s="27">
        <f>IF(AND(OR(ISBLANK(SA$9),SA$9=0)=FALSE,SUM($QP81:$RF81)&gt;0,SA$9='2. Protocols'!$G80),1,0)*'4. Formulations'!$P80</f>
        <v>0</v>
      </c>
      <c r="SB81" s="27">
        <f>IF(AND(OR(ISBLANK(SB$9),SB$9=0)=FALSE,SUM($QP81:$RF81)&gt;0,SB$9='2. Protocols'!$G80),1,0)*'4. Formulations'!$P80</f>
        <v>0</v>
      </c>
      <c r="SC81" s="27">
        <f>IF(AND(OR(ISBLANK(SC$9),SC$9=0)=FALSE,SUM($QP81:$RF81)&gt;0,SC$9='2. Protocols'!$G80),1,0)*'4. Formulations'!$P80</f>
        <v>0</v>
      </c>
      <c r="SD81" s="27">
        <f>IF(AND(OR(ISBLANK(SD$9),SD$9=0)=FALSE,SUM($QP81:$RF81)&gt;0,SD$9='2. Protocols'!$G80),1,0)*'4. Formulations'!$P80</f>
        <v>0</v>
      </c>
      <c r="SE81" s="27">
        <f>IF(AND(OR(ISBLANK(SE$9),SE$9=0)=FALSE,SUM($QP81:$RF81)&gt;0,SE$9='2. Protocols'!$G80),1,0)*'4. Formulations'!$P80</f>
        <v>0</v>
      </c>
      <c r="SF81" s="27">
        <f>IF(AND(OR(ISBLANK(SF$9),SF$9=0)=FALSE,SUM($QP81:$RF81)&gt;0,SF$9='2. Protocols'!$G80),1,0)*'4. Formulations'!$P80</f>
        <v>0</v>
      </c>
      <c r="SG81" s="27">
        <f>IF(AND(OR(ISBLANK(SG$9),SG$9=0)=FALSE,SUM($QP81:$RF81)&gt;0,SG$9='2. Protocols'!$G80),1,0)*'4. Formulations'!$P80</f>
        <v>0</v>
      </c>
      <c r="SH81" s="27">
        <f>IF(AND(OR(ISBLANK(SH$9),SH$9=0)=FALSE,SUM($QP81:$RF81)&gt;0,SH$9='2. Protocols'!$G80),1,0)*'4. Formulations'!$P80</f>
        <v>0</v>
      </c>
      <c r="SI81" s="27">
        <f>IF(AND(OR(ISBLANK(SI$9),SI$9=0)=FALSE,SUM($QP81:$RF81)&gt;0,SI$9='2. Protocols'!$G80),1,0)*'4. Formulations'!$P80</f>
        <v>0</v>
      </c>
      <c r="SJ81" s="27">
        <f>IF(AND(OR(ISBLANK(SJ$9),SJ$9=0)=FALSE,SUM($QP81:$RF81)&gt;0,SJ$9='2. Protocols'!$G80),1,0)*'4. Formulations'!$P80</f>
        <v>0</v>
      </c>
      <c r="SK81" s="27">
        <f>IF(AND(OR(ISBLANK(SK$9),SK$9=0)=FALSE,SUM($QP81:$RF81)&gt;0,SK$9='2. Protocols'!$G80),1,0)*'4. Formulations'!$P80</f>
        <v>0</v>
      </c>
      <c r="SL81" s="27">
        <f>IF(AND(OR(ISBLANK(SL$9),SL$9=0)=FALSE,SUM($QP81:$RF81)&gt;0,SL$9='2. Protocols'!$G80),1,0)*'4. Formulations'!$P80</f>
        <v>0</v>
      </c>
      <c r="SM81" s="27">
        <f>IF(AND(OR(ISBLANK(SM$9),SM$9=0)=FALSE,SUM($QP81:$RF81)&gt;0,SM$9='2. Protocols'!$G80),1,0)*'4. Formulations'!$P80</f>
        <v>0</v>
      </c>
      <c r="SN81" s="27">
        <f>IF(AND(OR(ISBLANK(SN$9),SN$9=0)=FALSE,SUM($QP81:$RF81)&gt;0,SN$9='2. Protocols'!$G80),1,0)*'4. Formulations'!$P80</f>
        <v>0</v>
      </c>
      <c r="SO81" s="27">
        <f>IF(AND(OR(ISBLANK(SO$9),SO$9=0)=FALSE,SUM($QP81:$RF81)&gt;0,SO$9='2. Protocols'!$G80),1,0)*'4. Formulations'!$P80</f>
        <v>0</v>
      </c>
      <c r="SP81" s="27">
        <f>IF(AND(OR(ISBLANK(SP$9),SP$9=0)=FALSE,SUM($QP81:$RF81)&gt;0,SP$9='2. Protocols'!$G80),1,0)*'4. Formulations'!$P80</f>
        <v>0</v>
      </c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J81" s="27">
        <f>IF(AND(OR(ISBLANK(TJ$9),TJ$9=0)=FALSE,TJ$9=$DM81),1,0)*'4. Formulations'!$Q80</f>
        <v>0</v>
      </c>
      <c r="TK81" s="27">
        <f>IF(AND(OR(ISBLANK(TK$9),TK$9=0)=FALSE,TK$9=$DM81),1,0)*'4. Formulations'!$Q80</f>
        <v>0</v>
      </c>
      <c r="TL81" s="27">
        <f>IF(AND(OR(ISBLANK(TL$9),TL$9=0)=FALSE,TL$9=$DM81),1,0)*'4. Formulations'!$Q80</f>
        <v>0</v>
      </c>
      <c r="TM81" s="27">
        <f>IF(AND(OR(ISBLANK(TM$9),TM$9=0)=FALSE,TM$9=$DM81),1,0)*'4. Formulations'!$Q80</f>
        <v>0</v>
      </c>
      <c r="TN81" s="27">
        <f>IF(AND(OR(ISBLANK(TN$9),TN$9=0)=FALSE,TN$9=$DM81),1,0)*'4. Formulations'!$Q80</f>
        <v>0</v>
      </c>
      <c r="TO81" s="27">
        <f>IF(AND(OR(ISBLANK(TO$9),TO$9=0)=FALSE,TO$9=$DM81),1,0)*'4. Formulations'!$Q80</f>
        <v>0</v>
      </c>
      <c r="TP81" s="27">
        <f>IF(AND(OR(ISBLANK(TP$9),TP$9=0)=FALSE,TP$9=$DM81),1,0)*'4. Formulations'!$Q80</f>
        <v>0</v>
      </c>
      <c r="TQ81" s="27">
        <f>IF(AND(OR(ISBLANK(TQ$9),TQ$9=0)=FALSE,TQ$9=$DM81),1,0)*'4. Formulations'!$Q80</f>
        <v>0</v>
      </c>
      <c r="TR81" s="27">
        <f>IF(AND(OR(ISBLANK(TR$9),TR$9=0)=FALSE,TR$9=$DM81),1,0)*'4. Formulations'!$Q80</f>
        <v>0</v>
      </c>
      <c r="TS81" s="27">
        <f>IF(AND(OR(ISBLANK(TS$9),TS$9=0)=FALSE,TS$9=$DM81),1,0)*'4. Formulations'!$Q80</f>
        <v>0</v>
      </c>
      <c r="TT81" s="27">
        <f>IF(AND(OR(ISBLANK(TT$9),TT$9=0)=FALSE,TT$9=$DM81),1,0)*'4. Formulations'!$Q80</f>
        <v>0</v>
      </c>
      <c r="TU81" s="27">
        <f>IF(AND(OR(ISBLANK(TU$9),TU$9=0)=FALSE,TU$9=$DM81),1,0)*'4. Formulations'!$Q80</f>
        <v>0</v>
      </c>
      <c r="TV81" s="27">
        <f>IF(AND(OR(ISBLANK(TV$9),TV$9=0)=FALSE,TV$9=$DM81),1,0)*'4. Formulations'!$Q80</f>
        <v>0</v>
      </c>
      <c r="TW81" s="27">
        <f>IF(AND(OR(ISBLANK(TW$9),TW$9=0)=FALSE,TW$9=$DM81),1,0)*'4. Formulations'!$Q80</f>
        <v>0</v>
      </c>
      <c r="TX81" s="27">
        <f>IF(AND(OR(ISBLANK(TX$9),TX$9=0)=FALSE,TX$9=$DM81),1,0)*'4. Formulations'!$Q80</f>
        <v>0</v>
      </c>
      <c r="TY81" s="27">
        <f>IF(AND(OR(ISBLANK(TY$9),TY$9=0)=FALSE,TY$9=$DM81),1,0)*'4. Formulations'!$Q80</f>
        <v>0</v>
      </c>
      <c r="TZ81" s="27">
        <f>IF(AND(OR(ISBLANK(TZ$9),TZ$9=0)=FALSE,TZ$9=$DM81),1,0)*'4. Formulations'!$Q80</f>
        <v>0</v>
      </c>
      <c r="UA81" s="27"/>
      <c r="UB81" s="27"/>
      <c r="UC81" s="27"/>
    </row>
    <row r="82" spans="2:549" ht="15" hidden="1" outlineLevel="1" x14ac:dyDescent="0.25">
      <c r="B82" s="2"/>
      <c r="C82" s="75" t="str">
        <f>IF('2. Protocols'!C81&amp;"+"&amp;'2. Protocols'!E81&amp;"+"&amp;'2. Protocols'!G81="++","",'2. Protocols'!C81&amp;"+"&amp;'2. Protocols'!E81&amp;"+"&amp;'2. Protocols'!G81)</f>
        <v/>
      </c>
      <c r="D82" s="7"/>
      <c r="E82" s="8"/>
      <c r="G82" s="72">
        <f>'2. Protocols'!J81*'1. General Inputs'!$N$13</f>
        <v>0</v>
      </c>
      <c r="H82" s="72">
        <f>MAX(G82*(1+'1. General Inputs'!$BE$23)+(H$110*'2. Protocols'!$S81)+'3. ARV Substitutions'!L102,0)</f>
        <v>0</v>
      </c>
      <c r="I82" s="72" t="e">
        <f>MAX(H82*(1+'1. General Inputs'!$BE$23)+(I$110*'2. Protocols'!$S81)+'3. ARV Substitutions'!M102,0)</f>
        <v>#VALUE!</v>
      </c>
      <c r="J82" s="72" t="e">
        <f>MAX(I82*(1+'1. General Inputs'!$BE$23)+(J$110*'2. Protocols'!$S81)+'3. ARV Substitutions'!N102,0)</f>
        <v>#VALUE!</v>
      </c>
      <c r="K82" s="72" t="e">
        <f>MAX(J82*(1+'1. General Inputs'!$BE$23)+(K$110*'2. Protocols'!$S81)+'3. ARV Substitutions'!O102,0)</f>
        <v>#VALUE!</v>
      </c>
      <c r="L82" s="72" t="e">
        <f>MAX(K82*(1+'1. General Inputs'!$BE$23)+(L$110*'2. Protocols'!$S81)+'3. ARV Substitutions'!P102,0)</f>
        <v>#VALUE!</v>
      </c>
      <c r="M82" s="72" t="e">
        <f>MAX(L82*(1+'1. General Inputs'!$BE$23)+(M$110*'2. Protocols'!$S81)+'3. ARV Substitutions'!Q102,0)</f>
        <v>#VALUE!</v>
      </c>
      <c r="N82" s="72" t="e">
        <f>MAX(M82*(1+'1. General Inputs'!$BE$23)+(N$110*'2. Protocols'!$S81)+'3. ARV Substitutions'!R102,0)</f>
        <v>#VALUE!</v>
      </c>
      <c r="O82" s="72" t="e">
        <f>MAX(N82*(1+'1. General Inputs'!$BE$23)+(O$110*'2. Protocols'!$S81)+'3. ARV Substitutions'!S102,0)</f>
        <v>#VALUE!</v>
      </c>
      <c r="P82" s="72" t="e">
        <f>MAX(O82*(1+'1. General Inputs'!$BE$23)+(P$110*'2. Protocols'!$S81)+'3. ARV Substitutions'!T102,0)</f>
        <v>#VALUE!</v>
      </c>
      <c r="Q82" s="72" t="e">
        <f>MAX(P82*(1+'1. General Inputs'!$BE$23)+(Q$110*'2. Protocols'!$S81)+'3. ARV Substitutions'!U102,0)</f>
        <v>#VALUE!</v>
      </c>
      <c r="R82" s="72" t="e">
        <f>MAX(Q82*(1+'1. General Inputs'!$BE$23)+(R$110*'2. Protocols'!$S81)+'3. ARV Substitutions'!V102,0)</f>
        <v>#VALUE!</v>
      </c>
      <c r="S82" s="72" t="e">
        <f>MAX(R82*(1+'1. General Inputs'!$BE$23)+(S$110*'2. Protocols'!$S81)+'3. ARV Substitutions'!W102,0)</f>
        <v>#VALUE!</v>
      </c>
      <c r="T82" s="72" t="e">
        <f>MAX(S82*(1+'1. General Inputs'!$BE$23)+(T$110*'2. Protocols'!$S81)+'3. ARV Substitutions'!X102,0)</f>
        <v>#VALUE!</v>
      </c>
      <c r="U82" s="72" t="e">
        <f>MAX(T82*(1+'1. General Inputs'!$BE$23)+(U$110*'2. Protocols'!$S81)+'3. ARV Substitutions'!Y102,0)</f>
        <v>#VALUE!</v>
      </c>
      <c r="V82" s="72" t="e">
        <f>MAX(U82*(1+'1. General Inputs'!$BE$23)+(V$110*'2. Protocols'!$S81)+'3. ARV Substitutions'!Z102,0)</f>
        <v>#VALUE!</v>
      </c>
      <c r="W82" s="72" t="e">
        <f>MAX(V82*(1+'1. General Inputs'!$BE$23)+(W$110*'2. Protocols'!$S81)+'3. ARV Substitutions'!AA102,0)</f>
        <v>#VALUE!</v>
      </c>
      <c r="X82" s="72" t="e">
        <f>MAX(W82*(1+'1. General Inputs'!$BE$23)+(X$110*'2. Protocols'!$S81)+'3. ARV Substitutions'!AB102,0)</f>
        <v>#VALUE!</v>
      </c>
      <c r="Y82" s="72" t="e">
        <f>MAX(X82*(1+'1. General Inputs'!$BE$23)+(Y$110*'2. Protocols'!$S81)+'3. ARV Substitutions'!AC102,0)</f>
        <v>#VALUE!</v>
      </c>
      <c r="Z82" s="72" t="e">
        <f>MAX(Y82*(1+'1. General Inputs'!$BE$23)+(Z$110*'2. Protocols'!$S81)+'3. ARV Substitutions'!AD102,0)</f>
        <v>#VALUE!</v>
      </c>
      <c r="AA82" s="72" t="e">
        <f>MAX(Z82*(1+'1. General Inputs'!$BE$23)+(AA$110*'2. Protocols'!$S81)+'3. ARV Substitutions'!AE102,0)</f>
        <v>#VALUE!</v>
      </c>
      <c r="AB82" s="72" t="e">
        <f>MAX(AA82*(1+'1. General Inputs'!$BE$23)+(AB$110*'2. Protocols'!$S81)+'3. ARV Substitutions'!AF102,0)</f>
        <v>#VALUE!</v>
      </c>
      <c r="AC82" s="72" t="e">
        <f>MAX(AB82*(1+'1. General Inputs'!$BE$23)+(AC$110*'2. Protocols'!$S81)+'3. ARV Substitutions'!AG102,0)</f>
        <v>#VALUE!</v>
      </c>
      <c r="AD82" s="72" t="e">
        <f>MAX(AC82*(1+'1. General Inputs'!$BE$23)+(AD$110*'2. Protocols'!$S81)+'3. ARV Substitutions'!AH102,0)</f>
        <v>#VALUE!</v>
      </c>
      <c r="AE82" s="72" t="e">
        <f>MAX(AD82*(1+'1. General Inputs'!$BE$23)+(AE$110*'2. Protocols'!$S81)+'3. ARV Substitutions'!AI102,0)</f>
        <v>#VALUE!</v>
      </c>
      <c r="AF82" s="72" t="e">
        <f>MAX(AE82*(1+'1. General Inputs'!$BE$23)+(AF$110*'2. Protocols'!$S81)+'3. ARV Substitutions'!AJ102,0)</f>
        <v>#VALUE!</v>
      </c>
      <c r="AG82" s="72" t="e">
        <f>MAX(AF82*(1+'1. General Inputs'!$BE$23)+(AG$110*'2. Protocols'!$S81)+'3. ARV Substitutions'!AK102,0)</f>
        <v>#VALUE!</v>
      </c>
      <c r="AH82" s="72" t="e">
        <f>MAX(AG82*(1+'1. General Inputs'!$BE$23)+(AH$110*'2. Protocols'!$S81)+'3. ARV Substitutions'!AL102,0)</f>
        <v>#VALUE!</v>
      </c>
      <c r="AI82" s="72" t="e">
        <f>MAX(AH82*(1+'1. General Inputs'!$BE$23)+(AI$110*'2. Protocols'!$S81)+'3. ARV Substitutions'!AM102,0)</f>
        <v>#VALUE!</v>
      </c>
      <c r="AJ82" s="72" t="e">
        <f>MAX(AI82*(1+'1. General Inputs'!$BE$23)+(AJ$110*'2. Protocols'!$S81)+'3. ARV Substitutions'!AN102,0)</f>
        <v>#VALUE!</v>
      </c>
      <c r="AK82" s="72" t="e">
        <f>MAX(AJ82*(1+'1. General Inputs'!$BE$23)+(AK$110*'2. Protocols'!$S81)+'3. ARV Substitutions'!AO102,0)</f>
        <v>#VALUE!</v>
      </c>
      <c r="AL82" s="72" t="e">
        <f>MAX(AK82*(1+'1. General Inputs'!$BE$23)+(AL$110*'2. Protocols'!$S81)+'3. ARV Substitutions'!AP102,0)</f>
        <v>#VALUE!</v>
      </c>
      <c r="AM82" s="72" t="e">
        <f>MAX(AL82*(1+'1. General Inputs'!$BE$23)+(AM$110*'2. Protocols'!$S81)+'3. ARV Substitutions'!AQ102,0)</f>
        <v>#VALUE!</v>
      </c>
      <c r="AN82" s="72" t="e">
        <f>MAX(AM82*(1+'1. General Inputs'!$BE$23)+(AN$110*'2. Protocols'!$S81)+'3. ARV Substitutions'!AR102,0)</f>
        <v>#VALUE!</v>
      </c>
      <c r="AO82" s="72" t="e">
        <f>MAX(AN82*(1+'1. General Inputs'!$BE$23)+(AO$110*'2. Protocols'!$S81)+'3. ARV Substitutions'!AS102,0)</f>
        <v>#VALUE!</v>
      </c>
      <c r="AP82" s="72" t="e">
        <f>MAX(AO82*(1+'1. General Inputs'!$BE$23)+(AP$110*'2. Protocols'!$S81)+'3. ARV Substitutions'!AT102,0)</f>
        <v>#VALUE!</v>
      </c>
      <c r="AQ82" s="72" t="e">
        <f>MAX(AP82*(1+'1. General Inputs'!$BE$23)+(AQ$110*'2. Protocols'!$S81)+'3. ARV Substitutions'!AU102,0)</f>
        <v>#VALUE!</v>
      </c>
      <c r="CA82" s="51">
        <f t="shared" si="106"/>
        <v>0</v>
      </c>
      <c r="CB82" s="51" t="e">
        <f t="shared" si="107"/>
        <v>#VALUE!</v>
      </c>
      <c r="CC82" s="51" t="e">
        <f t="shared" si="108"/>
        <v>#VALUE!</v>
      </c>
      <c r="CD82" s="51" t="e">
        <f t="shared" si="109"/>
        <v>#VALUE!</v>
      </c>
      <c r="CE82" s="51" t="e">
        <f t="shared" si="110"/>
        <v>#VALUE!</v>
      </c>
      <c r="CF82" s="51" t="e">
        <f t="shared" si="111"/>
        <v>#VALUE!</v>
      </c>
      <c r="CG82" s="51" t="e">
        <f t="shared" si="112"/>
        <v>#VALUE!</v>
      </c>
      <c r="CH82" s="51" t="e">
        <f t="shared" si="113"/>
        <v>#VALUE!</v>
      </c>
      <c r="CI82" s="51" t="e">
        <f t="shared" si="114"/>
        <v>#VALUE!</v>
      </c>
      <c r="CJ82" s="51" t="e">
        <f t="shared" si="115"/>
        <v>#VALUE!</v>
      </c>
      <c r="CK82" s="51" t="e">
        <f t="shared" si="116"/>
        <v>#VALUE!</v>
      </c>
      <c r="CL82" s="51" t="e">
        <f t="shared" si="117"/>
        <v>#VALUE!</v>
      </c>
      <c r="CM82" s="51" t="e">
        <f t="shared" si="118"/>
        <v>#VALUE!</v>
      </c>
      <c r="CN82" s="51" t="e">
        <f t="shared" si="119"/>
        <v>#VALUE!</v>
      </c>
      <c r="CO82" s="51" t="e">
        <f t="shared" si="120"/>
        <v>#VALUE!</v>
      </c>
      <c r="CP82" s="51" t="e">
        <f t="shared" si="121"/>
        <v>#VALUE!</v>
      </c>
      <c r="CQ82" s="51" t="e">
        <f t="shared" si="122"/>
        <v>#VALUE!</v>
      </c>
      <c r="CR82" s="51" t="e">
        <f t="shared" si="123"/>
        <v>#VALUE!</v>
      </c>
      <c r="CS82" s="51" t="e">
        <f t="shared" si="124"/>
        <v>#VALUE!</v>
      </c>
      <c r="CT82" s="51" t="e">
        <f t="shared" si="125"/>
        <v>#VALUE!</v>
      </c>
      <c r="CU82" s="51" t="e">
        <f t="shared" si="126"/>
        <v>#VALUE!</v>
      </c>
      <c r="CV82" s="51" t="e">
        <f t="shared" si="127"/>
        <v>#VALUE!</v>
      </c>
      <c r="CW82" s="51" t="e">
        <f t="shared" si="128"/>
        <v>#VALUE!</v>
      </c>
      <c r="CX82" s="51" t="e">
        <f t="shared" si="129"/>
        <v>#VALUE!</v>
      </c>
      <c r="CY82" s="51" t="e">
        <f t="shared" si="130"/>
        <v>#VALUE!</v>
      </c>
      <c r="CZ82" s="51" t="e">
        <f t="shared" si="131"/>
        <v>#VALUE!</v>
      </c>
      <c r="DA82" s="51" t="e">
        <f t="shared" si="132"/>
        <v>#VALUE!</v>
      </c>
      <c r="DB82" s="51" t="e">
        <f t="shared" si="133"/>
        <v>#VALUE!</v>
      </c>
      <c r="DC82" s="51" t="e">
        <f t="shared" si="134"/>
        <v>#VALUE!</v>
      </c>
      <c r="DD82" s="51" t="e">
        <f t="shared" si="135"/>
        <v>#VALUE!</v>
      </c>
      <c r="DE82" s="51" t="e">
        <f t="shared" si="136"/>
        <v>#VALUE!</v>
      </c>
      <c r="DF82" s="51" t="e">
        <f t="shared" si="137"/>
        <v>#VALUE!</v>
      </c>
      <c r="DG82" s="51" t="e">
        <f t="shared" si="138"/>
        <v>#VALUE!</v>
      </c>
      <c r="DH82" s="51" t="e">
        <f t="shared" si="139"/>
        <v>#VALUE!</v>
      </c>
      <c r="DI82" s="51" t="e">
        <f t="shared" si="140"/>
        <v>#VALUE!</v>
      </c>
      <c r="DJ82" s="51" t="e">
        <f t="shared" si="141"/>
        <v>#VALUE!</v>
      </c>
      <c r="DL82" s="21" t="str">
        <f>CONCATENATE('2. Protocols'!C81, '2. Protocols'!D81, '2. Protocols'!E81)</f>
        <v>+</v>
      </c>
      <c r="DM82" s="21" t="str">
        <f>CONCATENATE('2. Protocols'!C81, '2. Protocols'!D81, '2. Protocols'!E81, '2. Protocols'!F81, '2. Protocols'!G81,)</f>
        <v>++</v>
      </c>
      <c r="DO82" s="27">
        <f>IF(AND(OR(ISBLANK(DO$9),DO$9=0)=FALSE,OR(DO$9='2. Protocols'!$C81,DO$9='2. Protocols'!$E81,DO$9='2. Protocols'!$G81)),1,0)*'4. Formulations'!$I81</f>
        <v>0</v>
      </c>
      <c r="DP82" s="27">
        <f>IF(AND(OR(ISBLANK(DP$9),DP$9=0)=FALSE,OR(DP$9='2. Protocols'!$C81,DP$9='2. Protocols'!$E81,DP$9='2. Protocols'!$G81)),1,0)*'4. Formulations'!$I81</f>
        <v>0</v>
      </c>
      <c r="DQ82" s="27">
        <f>IF(AND(OR(ISBLANK(DQ$9),DQ$9=0)=FALSE,OR(DQ$9='2. Protocols'!$C81,DQ$9='2. Protocols'!$E81,DQ$9='2. Protocols'!$G81)),1,0)*'4. Formulations'!$I81</f>
        <v>0</v>
      </c>
      <c r="DR82" s="27">
        <f>IF(AND(OR(ISBLANK(DR$9),DR$9=0)=FALSE,OR(DR$9='2. Protocols'!$C81,DR$9='2. Protocols'!$E81,DR$9='2. Protocols'!$G81)),1,0)*'4. Formulations'!$I81</f>
        <v>0</v>
      </c>
      <c r="DS82" s="27">
        <f>IF(AND(OR(ISBLANK(DS$9),DS$9=0)=FALSE,OR(DS$9='2. Protocols'!$C81,DS$9='2. Protocols'!$E81,DS$9='2. Protocols'!$G81)),1,0)*'4. Formulations'!$I81</f>
        <v>0</v>
      </c>
      <c r="DT82" s="27">
        <f>IF(AND(OR(ISBLANK(DT$9),DT$9=0)=FALSE,OR(DT$9='2. Protocols'!$C81,DT$9='2. Protocols'!$E81,DT$9='2. Protocols'!$G81)),1,0)*'4. Formulations'!$I81</f>
        <v>0</v>
      </c>
      <c r="DU82" s="27">
        <f>IF(AND(OR(ISBLANK(DU$9),DU$9=0)=FALSE,OR(DU$9='2. Protocols'!$C81,DU$9='2. Protocols'!$E81,DU$9='2. Protocols'!$G81)),1,0)*'4. Formulations'!$I81</f>
        <v>0</v>
      </c>
      <c r="DV82" s="27">
        <f>IF(AND(OR(ISBLANK(DV$9),DV$9=0)=FALSE,OR(DV$9='2. Protocols'!$C81,DV$9='2. Protocols'!$E81,DV$9='2. Protocols'!$G81)),1,0)*'4. Formulations'!$I81</f>
        <v>0</v>
      </c>
      <c r="DW82" s="27">
        <f>IF(AND(OR(ISBLANK(DW$9),DW$9=0)=FALSE,OR(DW$9='2. Protocols'!$C81,DW$9='2. Protocols'!$E81,DW$9='2. Protocols'!$G81)),1,0)*'4. Formulations'!$I81</f>
        <v>0</v>
      </c>
      <c r="DX82" s="27">
        <f>IF(AND(OR(ISBLANK(DX$9),DX$9=0)=FALSE,OR(DX$9='2. Protocols'!$C81,DX$9='2. Protocols'!$E81,DX$9='2. Protocols'!$G81)),1,0)*'4. Formulations'!$I81</f>
        <v>0</v>
      </c>
      <c r="DY82" s="27">
        <f>IF(AND(OR(ISBLANK(DY$9),DY$9=0)=FALSE,OR(DY$9='2. Protocols'!$C81,DY$9='2. Protocols'!$E81,DY$9='2. Protocols'!$G81)),1,0)*'4. Formulations'!$I81</f>
        <v>0</v>
      </c>
      <c r="DZ82" s="27">
        <f>IF(AND(OR(ISBLANK(DZ$9),DZ$9=0)=FALSE,OR(DZ$9='2. Protocols'!$C81,DZ$9='2. Protocols'!$E81,DZ$9='2. Protocols'!$G81)),1,0)*'4. Formulations'!$I81</f>
        <v>0</v>
      </c>
      <c r="EA82" s="27">
        <f>IF(AND(OR(ISBLANK(EA$9),EA$9=0)=FALSE,OR(EA$9='2. Protocols'!$C81,EA$9='2. Protocols'!$E81,EA$9='2. Protocols'!$G81)),1,0)*'4. Formulations'!$I81</f>
        <v>0</v>
      </c>
      <c r="EB82" s="27">
        <f>IF(AND(OR(ISBLANK(EB$9),EB$9=0)=FALSE,OR(EB$9='2. Protocols'!$C81,EB$9='2. Protocols'!$E81,EB$9='2. Protocols'!$G81)),1,0)*'4. Formulations'!$I81</f>
        <v>0</v>
      </c>
      <c r="EC82" s="27">
        <f>IF(AND(OR(ISBLANK(EC$9),EC$9=0)=FALSE,OR(EC$9='2. Protocols'!$C81,EC$9='2. Protocols'!$E81,EC$9='2. Protocols'!$G81)),1,0)*'4. Formulations'!$I81</f>
        <v>0</v>
      </c>
      <c r="ED82" s="27">
        <f>IF(AND(OR(ISBLANK(ED$9),ED$9=0)=FALSE,OR(ED$9='2. Protocols'!$C81,ED$9='2. Protocols'!$E81,ED$9='2. Protocols'!$G81)),1,0)*'4. Formulations'!$I81</f>
        <v>0</v>
      </c>
      <c r="EE82" s="27">
        <f>IF(AND(OR(ISBLANK(EE$9),EE$9=0)=FALSE,OR(EE$9='2. Protocols'!$C81,EE$9='2. Protocols'!$E81,EE$9='2. Protocols'!$G81)),1,0)*'4. Formulations'!$I81</f>
        <v>0</v>
      </c>
      <c r="EF82" s="27">
        <f>IF(AND(OR(ISBLANK(EF$9),EF$9=0)=FALSE,OR(EF$9='2. Protocols'!$C81,EF$9='2. Protocols'!$E81,EF$9='2. Protocols'!$G81)),1,0)*'4. Formulations'!$I81</f>
        <v>0</v>
      </c>
      <c r="EG82" s="27">
        <f>IF(AND(OR(ISBLANK(EG$9),EG$9=0)=FALSE,OR(EG$9='2. Protocols'!$C81,EG$9='2. Protocols'!$E81,EG$9='2. Protocols'!$G81)),1,0)*'4. Formulations'!$I81</f>
        <v>0</v>
      </c>
      <c r="EH82" s="27">
        <f>IF(AND(OR(ISBLANK(EH$9),EH$9=0)=FALSE,OR(EH$9='2. Protocols'!$C81,EH$9='2. Protocols'!$E81,EH$9='2. Protocols'!$G81)),1,0)*'4. Formulations'!$I81</f>
        <v>0</v>
      </c>
      <c r="EI82" s="27">
        <f>IF(AND(OR(ISBLANK(EI$9),EI$9=0)=FALSE,OR(EI$9='2. Protocols'!$C81,EI$9='2. Protocols'!$E81,EI$9='2. Protocols'!$G81)),1,0)*'4. Formulations'!$I81</f>
        <v>0</v>
      </c>
      <c r="EJ82" s="27">
        <f>IF(AND(OR(ISBLANK(EJ$9),EJ$9=0)=FALSE,OR(EJ$9='2. Protocols'!$C81,EJ$9='2. Protocols'!$E81,EJ$9='2. Protocols'!$G81)),1,0)*'4. Formulations'!$I81</f>
        <v>0</v>
      </c>
      <c r="EK82" s="27">
        <f>IF(AND(OR(ISBLANK(EK$9),EK$9=0)=FALSE,OR(EK$9='2. Protocols'!$C81,EK$9='2. Protocols'!$E81,EK$9='2. Protocols'!$G81)),1,0)*'4. Formulations'!$I81</f>
        <v>0</v>
      </c>
      <c r="EL82" s="27">
        <f>IF(AND(OR(ISBLANK(EL$9),EL$9=0)=FALSE,OR(EL$9='2. Protocols'!$C81,EL$9='2. Protocols'!$E81,EL$9='2. Protocols'!$G81)),1,0)*'4. Formulations'!$I81</f>
        <v>0</v>
      </c>
      <c r="EM82" s="27">
        <f>IF(AND(OR(ISBLANK(EM$9),EM$9=0)=FALSE,OR(EM$9='2. Protocols'!$C81,EM$9='2. Protocols'!$E81,EM$9='2. Protocols'!$G81)),1,0)*'4. Formulations'!$I81</f>
        <v>0</v>
      </c>
      <c r="EN82" s="27">
        <f>IF(AND(OR(ISBLANK(EN$9),EN$9=0)=FALSE,OR(EN$9='2. Protocols'!$C81,EN$9='2. Protocols'!$E81,EN$9='2. Protocols'!$G81)),1,0)*'4. Formulations'!$I81</f>
        <v>0</v>
      </c>
      <c r="EO82" s="27">
        <f>IF(AND(OR(ISBLANK(EO$9),EO$9=0)=FALSE,OR(EO$9='2. Protocols'!$C81,EO$9='2. Protocols'!$E81,EO$9='2. Protocols'!$G81)),1,0)*'4. Formulations'!$I81</f>
        <v>0</v>
      </c>
      <c r="EP82" s="27">
        <f>IF(AND(OR(ISBLANK(EP$9),EP$9=0)=FALSE,OR(EP$9='2. Protocols'!$C81,EP$9='2. Protocols'!$E81,EP$9='2. Protocols'!$G81)),1,0)*'4. Formulations'!$I81</f>
        <v>0</v>
      </c>
      <c r="EQ82" s="27">
        <f>IF(AND(OR(ISBLANK(EQ$9),EQ$9=0)=FALSE,OR(EQ$9='2. Protocols'!$C81,EQ$9='2. Protocols'!$E81,EQ$9='2. Protocols'!$G81)),1,0)*'4. Formulations'!$I81</f>
        <v>0</v>
      </c>
      <c r="ER82" s="27">
        <f>IF(AND(OR(ISBLANK(ER$9),ER$9=0)=FALSE,OR(ER$9='2. Protocols'!$C81,ER$9='2. Protocols'!$E81,ER$9='2. Protocols'!$G81)),1,0)*'4. Formulations'!$I81</f>
        <v>0</v>
      </c>
      <c r="ES82" s="27">
        <f>IF(AND(OR(ISBLANK(ES$9),ES$9=0)=FALSE,OR(ES$9='2. Protocols'!$C81,ES$9='2. Protocols'!$E81,ES$9='2. Protocols'!$G81)),1,0)*'4. Formulations'!$I81</f>
        <v>0</v>
      </c>
      <c r="ET82" s="27">
        <f>IF(AND(OR(ISBLANK(ET$9),ET$9=0)=FALSE,OR(ET$9='2. Protocols'!$C81,ET$9='2. Protocols'!$E81,ET$9='2. Protocols'!$G81)),1,0)*'4. Formulations'!$I81</f>
        <v>0</v>
      </c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N82" s="27">
        <f>IF(AND(OR(ISBLANK(FN$9),FN$9=0)=FALSE,FN$9=$DL82),1,0)*'4. Formulations'!$J81</f>
        <v>0</v>
      </c>
      <c r="FO82" s="27">
        <f>IF(AND(OR(ISBLANK(FO$9),FO$9=0)=FALSE,FO$9=$DL82),1,0)*'4. Formulations'!$J81</f>
        <v>0</v>
      </c>
      <c r="FP82" s="27">
        <f>IF(AND(OR(ISBLANK(FP$9),FP$9=0)=FALSE,FP$9=$DL82),1,0)*'4. Formulations'!$J81</f>
        <v>0</v>
      </c>
      <c r="FQ82" s="27">
        <f>IF(AND(OR(ISBLANK(FQ$9),FQ$9=0)=FALSE,FQ$9=$DL82),1,0)*'4. Formulations'!$J81</f>
        <v>0</v>
      </c>
      <c r="FR82" s="27">
        <f>IF(AND(OR(ISBLANK(FR$9),FR$9=0)=FALSE,FR$9=$DL82),1,0)*'4. Formulations'!$J81</f>
        <v>0</v>
      </c>
      <c r="FS82" s="27">
        <f>IF(AND(OR(ISBLANK(FS$9),FS$9=0)=FALSE,FS$9=$DL82),1,0)*'4. Formulations'!$J81</f>
        <v>0</v>
      </c>
      <c r="FT82" s="27">
        <f>IF(AND(OR(ISBLANK(FT$9),FT$9=0)=FALSE,FT$9=$DL82),1,0)*'4. Formulations'!$J81</f>
        <v>0</v>
      </c>
      <c r="FU82" s="27">
        <f>IF(AND(OR(ISBLANK(FU$9),FU$9=0)=FALSE,FU$9=$DL82),1,0)*'4. Formulations'!$J81</f>
        <v>0</v>
      </c>
      <c r="FV82" s="27">
        <f>IF(AND(OR(ISBLANK(FV$9),FV$9=0)=FALSE,FV$9=$DL82),1,0)*'4. Formulations'!$J81</f>
        <v>0</v>
      </c>
      <c r="FW82" s="27">
        <f>IF(AND(OR(ISBLANK(FW$9),FW$9=0)=FALSE,FW$9=$DL82),1,0)*'4. Formulations'!$J81</f>
        <v>0</v>
      </c>
      <c r="FX82" s="27">
        <f>IF(AND(OR(ISBLANK(FX$9),FX$9=0)=FALSE,FX$9=$DL82),1,0)*'4. Formulations'!$J81</f>
        <v>0</v>
      </c>
      <c r="FY82" s="27">
        <f>IF(AND(OR(ISBLANK(FY$9),FY$9=0)=FALSE,FY$9=$DL82),1,0)*'4. Formulations'!$J81</f>
        <v>0</v>
      </c>
      <c r="FZ82" s="27">
        <f>IF(AND(OR(ISBLANK(FZ$9),FZ$9=0)=FALSE,FZ$9=$DL82),1,0)*'4. Formulations'!$J81</f>
        <v>0</v>
      </c>
      <c r="GA82" s="27">
        <f>IF(AND(OR(ISBLANK(GA$9),GA$9=0)=FALSE,GA$9=$DL82),1,0)*'4. Formulations'!$J81</f>
        <v>0</v>
      </c>
      <c r="GB82" s="27">
        <f>IF(AND(OR(ISBLANK(GB$9),GB$9=0)=FALSE,GB$9=$DL82),1,0)*'4. Formulations'!$J81</f>
        <v>0</v>
      </c>
      <c r="GC82" s="27">
        <f>IF(AND(OR(ISBLANK(GC$9),GC$9=0)=FALSE,GC$9=$DL82),1,0)*'4. Formulations'!$J81</f>
        <v>0</v>
      </c>
      <c r="GD82" s="27">
        <f>IF(AND(OR(ISBLANK(GD$9),GD$9=0)=FALSE,GD$9=$DL82),1,0)*'4. Formulations'!$J81</f>
        <v>0</v>
      </c>
      <c r="GE82" s="27"/>
      <c r="GF82" s="27"/>
      <c r="GG82" s="27"/>
      <c r="GI82" s="27">
        <f>IF(AND(OR(ISBLANK(GI$9),GI$9=0)=FALSE,SUM($FN82:$GD82)&gt;0,GI$9='2. Protocols'!$G81),1,0)*'4. Formulations'!$J81</f>
        <v>0</v>
      </c>
      <c r="GJ82" s="27">
        <f>IF(AND(OR(ISBLANK(GJ$9),GJ$9=0)=FALSE,SUM($FN82:$GD82)&gt;0,GJ$9='2. Protocols'!$G81),1,0)*'4. Formulations'!$J81</f>
        <v>0</v>
      </c>
      <c r="GK82" s="27">
        <f>IF(AND(OR(ISBLANK(GK$9),GK$9=0)=FALSE,SUM($FN82:$GD82)&gt;0,GK$9='2. Protocols'!$G81),1,0)*'4. Formulations'!$J81</f>
        <v>0</v>
      </c>
      <c r="GL82" s="27">
        <f>IF(AND(OR(ISBLANK(GL$9),GL$9=0)=FALSE,SUM($FN82:$GD82)&gt;0,GL$9='2. Protocols'!$G81),1,0)*'4. Formulations'!$J81</f>
        <v>0</v>
      </c>
      <c r="GM82" s="27">
        <f>IF(AND(OR(ISBLANK(GM$9),GM$9=0)=FALSE,SUM($FN82:$GD82)&gt;0,GM$9='2. Protocols'!$G81),1,0)*'4. Formulations'!$J81</f>
        <v>0</v>
      </c>
      <c r="GN82" s="27">
        <f>IF(AND(OR(ISBLANK(GN$9),GN$9=0)=FALSE,SUM($FN82:$GD82)&gt;0,GN$9='2. Protocols'!$G81),1,0)*'4. Formulations'!$J81</f>
        <v>0</v>
      </c>
      <c r="GO82" s="27">
        <f>IF(AND(OR(ISBLANK(GO$9),GO$9=0)=FALSE,SUM($FN82:$GD82)&gt;0,GO$9='2. Protocols'!$G81),1,0)*'4. Formulations'!$J81</f>
        <v>0</v>
      </c>
      <c r="GP82" s="27">
        <f>IF(AND(OR(ISBLANK(GP$9),GP$9=0)=FALSE,SUM($FN82:$GD82)&gt;0,GP$9='2. Protocols'!$G81),1,0)*'4. Formulations'!$J81</f>
        <v>0</v>
      </c>
      <c r="GQ82" s="27">
        <f>IF(AND(OR(ISBLANK(GQ$9),GQ$9=0)=FALSE,SUM($FN82:$GD82)&gt;0,GQ$9='2. Protocols'!$G81),1,0)*'4. Formulations'!$J81</f>
        <v>0</v>
      </c>
      <c r="GR82" s="27">
        <f>IF(AND(OR(ISBLANK(GR$9),GR$9=0)=FALSE,SUM($FN82:$GD82)&gt;0,GR$9='2. Protocols'!$G81),1,0)*'4. Formulations'!$J81</f>
        <v>0</v>
      </c>
      <c r="GS82" s="27">
        <f>IF(AND(OR(ISBLANK(GS$9),GS$9=0)=FALSE,SUM($FN82:$GD82)&gt;0,GS$9='2. Protocols'!$G81),1,0)*'4. Formulations'!$J81</f>
        <v>0</v>
      </c>
      <c r="GT82" s="27">
        <f>IF(AND(OR(ISBLANK(GT$9),GT$9=0)=FALSE,SUM($FN82:$GD82)&gt;0,GT$9='2. Protocols'!$G81),1,0)*'4. Formulations'!$J81</f>
        <v>0</v>
      </c>
      <c r="GU82" s="27">
        <f>IF(AND(OR(ISBLANK(GU$9),GU$9=0)=FALSE,SUM($FN82:$GD82)&gt;0,GU$9='2. Protocols'!$G81),1,0)*'4. Formulations'!$J81</f>
        <v>0</v>
      </c>
      <c r="GV82" s="27">
        <f>IF(AND(OR(ISBLANK(GV$9),GV$9=0)=FALSE,SUM($FN82:$GD82)&gt;0,GV$9='2. Protocols'!$G81),1,0)*'4. Formulations'!$J81</f>
        <v>0</v>
      </c>
      <c r="GW82" s="27">
        <f>IF(AND(OR(ISBLANK(GW$9),GW$9=0)=FALSE,SUM($FN82:$GD82)&gt;0,GW$9='2. Protocols'!$G81),1,0)*'4. Formulations'!$J81</f>
        <v>0</v>
      </c>
      <c r="GX82" s="27">
        <f>IF(AND(OR(ISBLANK(GX$9),GX$9=0)=FALSE,SUM($FN82:$GD82)&gt;0,GX$9='2. Protocols'!$G81),1,0)*'4. Formulations'!$J81</f>
        <v>0</v>
      </c>
      <c r="GY82" s="27">
        <f>IF(AND(OR(ISBLANK(GY$9),GY$9=0)=FALSE,SUM($FN82:$GD82)&gt;0,GY$9='2. Protocols'!$G81),1,0)*'4. Formulations'!$J81</f>
        <v>0</v>
      </c>
      <c r="GZ82" s="27">
        <f>IF(AND(OR(ISBLANK(GZ$9),GZ$9=0)=FALSE,SUM($FN82:$GD82)&gt;0,GZ$9='2. Protocols'!$G81),1,0)*'4. Formulations'!$J81</f>
        <v>0</v>
      </c>
      <c r="HA82" s="27">
        <f>IF(AND(OR(ISBLANK(HA$9),HA$9=0)=FALSE,SUM($FN82:$GD82)&gt;0,HA$9='2. Protocols'!$G81),1,0)*'4. Formulations'!$J81</f>
        <v>0</v>
      </c>
      <c r="HB82" s="27">
        <f>IF(AND(OR(ISBLANK(HB$9),HB$9=0)=FALSE,SUM($FN82:$GD82)&gt;0,HB$9='2. Protocols'!$G81),1,0)*'4. Formulations'!$J81</f>
        <v>0</v>
      </c>
      <c r="HC82" s="27">
        <f>IF(AND(OR(ISBLANK(HC$9),HC$9=0)=FALSE,SUM($FN82:$GD82)&gt;0,HC$9='2. Protocols'!$G81),1,0)*'4. Formulations'!$J81</f>
        <v>0</v>
      </c>
      <c r="HD82" s="27">
        <f>IF(AND(OR(ISBLANK(HD$9),HD$9=0)=FALSE,SUM($FN82:$GD82)&gt;0,HD$9='2. Protocols'!$G81),1,0)*'4. Formulations'!$J81</f>
        <v>0</v>
      </c>
      <c r="HE82" s="27">
        <f>IF(AND(OR(ISBLANK(HE$9),HE$9=0)=FALSE,SUM($FN82:$GD82)&gt;0,HE$9='2. Protocols'!$G81),1,0)*'4. Formulations'!$J81</f>
        <v>0</v>
      </c>
      <c r="HF82" s="27">
        <f>IF(AND(OR(ISBLANK(HF$9),HF$9=0)=FALSE,SUM($FN82:$GD82)&gt;0,HF$9='2. Protocols'!$G81),1,0)*'4. Formulations'!$J81</f>
        <v>0</v>
      </c>
      <c r="HG82" s="27">
        <f>IF(AND(OR(ISBLANK(HG$9),HG$9=0)=FALSE,SUM($FN82:$GD82)&gt;0,HG$9='2. Protocols'!$G81),1,0)*'4. Formulations'!$J81</f>
        <v>0</v>
      </c>
      <c r="HH82" s="27">
        <f>IF(AND(OR(ISBLANK(HH$9),HH$9=0)=FALSE,SUM($FN82:$GD82)&gt;0,HH$9='2. Protocols'!$G81),1,0)*'4. Formulations'!$J81</f>
        <v>0</v>
      </c>
      <c r="HI82" s="27">
        <f>IF(AND(OR(ISBLANK(HI$9),HI$9=0)=FALSE,SUM($FN82:$GD82)&gt;0,HI$9='2. Protocols'!$G81),1,0)*'4. Formulations'!$J81</f>
        <v>0</v>
      </c>
      <c r="HJ82" s="27">
        <f>IF(AND(OR(ISBLANK(HJ$9),HJ$9=0)=FALSE,SUM($FN82:$GD82)&gt;0,HJ$9='2. Protocols'!$G81),1,0)*'4. Formulations'!$J81</f>
        <v>0</v>
      </c>
      <c r="HK82" s="27">
        <f>IF(AND(OR(ISBLANK(HK$9),HK$9=0)=FALSE,SUM($FN82:$GD82)&gt;0,HK$9='2. Protocols'!$G81),1,0)*'4. Formulations'!$J81</f>
        <v>0</v>
      </c>
      <c r="HL82" s="27">
        <f>IF(AND(OR(ISBLANK(HL$9),HL$9=0)=FALSE,SUM($FN82:$GD82)&gt;0,HL$9='2. Protocols'!$G81),1,0)*'4. Formulations'!$J81</f>
        <v>0</v>
      </c>
      <c r="HM82" s="27">
        <f>IF(AND(OR(ISBLANK(HM$9),HM$9=0)=FALSE,SUM($FN82:$GD82)&gt;0,HM$9='2. Protocols'!$G81),1,0)*'4. Formulations'!$J81</f>
        <v>0</v>
      </c>
      <c r="HN82" s="27">
        <f>IF(AND(OR(ISBLANK(HN$9),HN$9=0)=FALSE,SUM($FN82:$GD82)&gt;0,HN$9='2. Protocols'!$G81),1,0)*'4. Formulations'!$J81</f>
        <v>0</v>
      </c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H82" s="27">
        <f>IF(AND(OR(ISBLANK(GI$9),GI$9=0)=FALSE,IH$9=$DM82),1,0)*'4. Formulations'!$K81</f>
        <v>0</v>
      </c>
      <c r="II82" s="27">
        <f>IF(AND(OR(ISBLANK(GJ$9),GJ$9=0)=FALSE,II$9=$DM82),1,0)*'4. Formulations'!$K81</f>
        <v>0</v>
      </c>
      <c r="IJ82" s="27">
        <f>IF(AND(OR(ISBLANK(GK$9),GK$9=0)=FALSE,IJ$9=$DM82),1,0)*'4. Formulations'!$K81</f>
        <v>0</v>
      </c>
      <c r="IK82" s="27">
        <f>IF(AND(OR(ISBLANK(GL$9),GL$9=0)=FALSE,IK$9=$DM82),1,0)*'4. Formulations'!$K81</f>
        <v>0</v>
      </c>
      <c r="IL82" s="27">
        <f>IF(AND(OR(ISBLANK(GM$9),GM$9=0)=FALSE,IL$9=$DM82),1,0)*'4. Formulations'!$K81</f>
        <v>0</v>
      </c>
      <c r="IM82" s="27">
        <f>IF(AND(OR(ISBLANK(GN$9),GN$9=0)=FALSE,IM$9=$DM82),1,0)*'4. Formulations'!$K81</f>
        <v>0</v>
      </c>
      <c r="IN82" s="27">
        <f>IF(AND(OR(ISBLANK(GO$9),GO$9=0)=FALSE,IN$9=$DM82),1,0)*'4. Formulations'!$K81</f>
        <v>0</v>
      </c>
      <c r="IO82" s="27">
        <f>IF(AND(OR(ISBLANK(GP$9),GP$9=0)=FALSE,IO$9=$DM82),1,0)*'4. Formulations'!$K81</f>
        <v>0</v>
      </c>
      <c r="IP82" s="27">
        <f>IF(AND(OR(ISBLANK(GQ$9),GQ$9=0)=FALSE,IP$9=$DM82),1,0)*'4. Formulations'!$K81</f>
        <v>0</v>
      </c>
      <c r="IQ82" s="27">
        <f>IF(AND(OR(ISBLANK(GR$9),GR$9=0)=FALSE,IQ$9=$DM82),1,0)*'4. Formulations'!$K81</f>
        <v>0</v>
      </c>
      <c r="IR82" s="27">
        <f>IF(AND(OR(ISBLANK(GN$9),GN$9=0)=FALSE,IR$9=$DM82),1,0)*'4. Formulations'!$K81</f>
        <v>0</v>
      </c>
      <c r="IS82" s="27">
        <f>IF(AND(OR(ISBLANK(GO$9),GO$9=0)=FALSE,IS$9=$DM82),1,0)*'4. Formulations'!$K81</f>
        <v>0</v>
      </c>
      <c r="IT82" s="27">
        <f>IF(AND(OR(ISBLANK(GP$9),GP$9=0)=FALSE,IT$9=$DM82),1,0)*'4. Formulations'!$K81</f>
        <v>0</v>
      </c>
      <c r="IU82" s="27">
        <f>IF(AND(OR(ISBLANK(GQ$9),GQ$9=0)=FALSE,IU$9=$DM82),1,0)*'4. Formulations'!$K81</f>
        <v>0</v>
      </c>
      <c r="IV82" s="27"/>
      <c r="IW82" s="27"/>
      <c r="IX82" s="27"/>
      <c r="IY82" s="27"/>
      <c r="IZ82" s="27"/>
      <c r="JA82" s="27"/>
      <c r="JC82" s="27">
        <f>IF(AND(OR(ISBLANK(JC$9),JC$9=0)=FALSE,OR(JC$9='2. Protocols'!$C81,JC$9='2. Protocols'!$E81,JC$9='2. Protocols'!$G81)),1,0)*'4. Formulations'!$L81</f>
        <v>0</v>
      </c>
      <c r="JD82" s="27">
        <f>IF(AND(OR(ISBLANK(JD$9),JD$9=0)=FALSE,OR(JD$9='2. Protocols'!$C81,JD$9='2. Protocols'!$E81,JD$9='2. Protocols'!$G81)),1,0)*'4. Formulations'!$L81</f>
        <v>0</v>
      </c>
      <c r="JE82" s="27">
        <f>IF(AND(OR(ISBLANK(JE$9),JE$9=0)=FALSE,OR(JE$9='2. Protocols'!$C81,JE$9='2. Protocols'!$E81,JE$9='2. Protocols'!$G81)),1,0)*'4. Formulations'!$L81</f>
        <v>0</v>
      </c>
      <c r="JF82" s="27">
        <f>IF(AND(OR(ISBLANK(JF$9),JF$9=0)=FALSE,OR(JF$9='2. Protocols'!$C81,JF$9='2. Protocols'!$E81,JF$9='2. Protocols'!$G81)),1,0)*'4. Formulations'!$L81</f>
        <v>0</v>
      </c>
      <c r="JG82" s="27">
        <f>IF(AND(OR(ISBLANK(JG$9),JG$9=0)=FALSE,OR(JG$9='2. Protocols'!$C81,JG$9='2. Protocols'!$E81,JG$9='2. Protocols'!$G81)),1,0)*'4. Formulations'!$L81</f>
        <v>0</v>
      </c>
      <c r="JH82" s="27">
        <f>IF(AND(OR(ISBLANK(JH$9),JH$9=0)=FALSE,OR(JH$9='2. Protocols'!$C81,JH$9='2. Protocols'!$E81,JH$9='2. Protocols'!$G81)),1,0)*'4. Formulations'!$L81</f>
        <v>0</v>
      </c>
      <c r="JI82" s="27">
        <f>IF(AND(OR(ISBLANK(JI$9),JI$9=0)=FALSE,OR(JI$9='2. Protocols'!$C81,JI$9='2. Protocols'!$E81,JI$9='2. Protocols'!$G81)),1,0)*'4. Formulations'!$L81</f>
        <v>0</v>
      </c>
      <c r="JJ82" s="27">
        <f>IF(AND(OR(ISBLANK(JJ$9),JJ$9=0)=FALSE,OR(JJ$9='2. Protocols'!$C81,JJ$9='2. Protocols'!$E81,JJ$9='2. Protocols'!$G81)),1,0)*'4. Formulations'!$L81</f>
        <v>0</v>
      </c>
      <c r="JK82" s="27">
        <f>IF(AND(OR(ISBLANK(JK$9),JK$9=0)=FALSE,OR(JK$9='2. Protocols'!$C81,JK$9='2. Protocols'!$E81,JK$9='2. Protocols'!$G81)),1,0)*'4. Formulations'!$L81</f>
        <v>0</v>
      </c>
      <c r="JL82" s="27">
        <f>IF(AND(OR(ISBLANK(JL$9),JL$9=0)=FALSE,OR(JL$9='2. Protocols'!$C81,JL$9='2. Protocols'!$E81,JL$9='2. Protocols'!$G81)),1,0)*'4. Formulations'!$L81</f>
        <v>0</v>
      </c>
      <c r="JM82" s="27">
        <f>IF(AND(OR(ISBLANK(JM$9),JM$9=0)=FALSE,OR(JM$9='2. Protocols'!$C81,JM$9='2. Protocols'!$E81,JM$9='2. Protocols'!$G81)),1,0)*'4. Formulations'!$L81</f>
        <v>0</v>
      </c>
      <c r="JN82" s="27">
        <f>IF(AND(OR(ISBLANK(JN$9),JN$9=0)=FALSE,OR(JN$9='2. Protocols'!$C81,JN$9='2. Protocols'!$E81,JN$9='2. Protocols'!$G81)),1,0)*'4. Formulations'!$L81</f>
        <v>0</v>
      </c>
      <c r="JO82" s="27">
        <f>IF(AND(OR(ISBLANK(JO$9),JO$9=0)=FALSE,OR(JO$9='2. Protocols'!$C81,JO$9='2. Protocols'!$E81,JO$9='2. Protocols'!$G81)),1,0)*'4. Formulations'!$L81</f>
        <v>0</v>
      </c>
      <c r="JP82" s="27">
        <f>IF(AND(OR(ISBLANK(JP$9),JP$9=0)=FALSE,OR(JP$9='2. Protocols'!$C81,JP$9='2. Protocols'!$E81,JP$9='2. Protocols'!$G81)),1,0)*'4. Formulations'!$L81</f>
        <v>0</v>
      </c>
      <c r="JQ82" s="27">
        <f>IF(AND(OR(ISBLANK(JQ$9),JQ$9=0)=FALSE,OR(JQ$9='2. Protocols'!$C81,JQ$9='2. Protocols'!$E81,JQ$9='2. Protocols'!$G81)),1,0)*'4. Formulations'!$L81</f>
        <v>0</v>
      </c>
      <c r="JR82" s="27">
        <f>IF(AND(OR(ISBLANK(JR$9),JR$9=0)=FALSE,OR(JR$9='2. Protocols'!$C81,JR$9='2. Protocols'!$E81,JR$9='2. Protocols'!$G81)),1,0)*'4. Formulations'!$L81</f>
        <v>0</v>
      </c>
      <c r="JS82" s="27">
        <f>IF(AND(OR(ISBLANK(JS$9),JS$9=0)=FALSE,OR(JS$9='2. Protocols'!$C81,JS$9='2. Protocols'!$E81,JS$9='2. Protocols'!$G81)),1,0)*'4. Formulations'!$L81</f>
        <v>0</v>
      </c>
      <c r="JT82" s="27">
        <f>IF(AND(OR(ISBLANK(JT$9),JT$9=0)=FALSE,OR(JT$9='2. Protocols'!$C81,JT$9='2. Protocols'!$E81,JT$9='2. Protocols'!$G81)),1,0)*'4. Formulations'!$L81</f>
        <v>0</v>
      </c>
      <c r="JU82" s="27">
        <f>IF(AND(OR(ISBLANK(JU$9),JU$9=0)=FALSE,OR(JU$9='2. Protocols'!$C81,JU$9='2. Protocols'!$E81,JU$9='2. Protocols'!$G81)),1,0)*'4. Formulations'!$L81</f>
        <v>0</v>
      </c>
      <c r="JV82" s="27">
        <f>IF(AND(OR(ISBLANK(JV$9),JV$9=0)=FALSE,OR(JV$9='2. Protocols'!$C81,JV$9='2. Protocols'!$E81,JV$9='2. Protocols'!$G81)),1,0)*'4. Formulations'!$L81</f>
        <v>0</v>
      </c>
      <c r="JW82" s="27">
        <f>IF(AND(OR(ISBLANK(JW$9),JW$9=0)=FALSE,OR(JW$9='2. Protocols'!$C81,JW$9='2. Protocols'!$E81,JW$9='2. Protocols'!$G81)),1,0)*'4. Formulations'!$L81</f>
        <v>0</v>
      </c>
      <c r="JX82" s="27">
        <f>IF(AND(OR(ISBLANK(JX$9),JX$9=0)=FALSE,OR(JX$9='2. Protocols'!$C81,JX$9='2. Protocols'!$E81,JX$9='2. Protocols'!$G81)),1,0)*'4. Formulations'!$L81</f>
        <v>0</v>
      </c>
      <c r="JY82" s="27">
        <f>IF(AND(OR(ISBLANK(JY$9),JY$9=0)=FALSE,OR(JY$9='2. Protocols'!$C81,JY$9='2. Protocols'!$E81,JY$9='2. Protocols'!$G81)),1,0)*'4. Formulations'!$L81</f>
        <v>0</v>
      </c>
      <c r="JZ82" s="27">
        <f>IF(AND(OR(ISBLANK(JZ$9),JZ$9=0)=FALSE,OR(JZ$9='2. Protocols'!$C81,JZ$9='2. Protocols'!$E81,JZ$9='2. Protocols'!$G81)),1,0)*'4. Formulations'!$L81</f>
        <v>0</v>
      </c>
      <c r="KA82" s="27">
        <f>IF(AND(OR(ISBLANK(KA$9),KA$9=0)=FALSE,OR(KA$9='2. Protocols'!$C81,KA$9='2. Protocols'!$E81,KA$9='2. Protocols'!$G81)),1,0)*'4. Formulations'!$L81</f>
        <v>0</v>
      </c>
      <c r="KB82" s="27">
        <f>IF(AND(OR(ISBLANK(KB$9),KB$9=0)=FALSE,OR(KB$9='2. Protocols'!$C81,KB$9='2. Protocols'!$E81,KB$9='2. Protocols'!$G81)),1,0)*'4. Formulations'!$L81</f>
        <v>0</v>
      </c>
      <c r="KC82" s="27">
        <f>IF(AND(OR(ISBLANK(KC$9),KC$9=0)=FALSE,OR(KC$9='2. Protocols'!$C81,KC$9='2. Protocols'!$E81,KC$9='2. Protocols'!$G81)),1,0)*'4. Formulations'!$L81</f>
        <v>0</v>
      </c>
      <c r="KD82" s="27">
        <f>IF(AND(OR(ISBLANK(KD$9),KD$9=0)=FALSE,OR(KD$9='2. Protocols'!$C81,KD$9='2. Protocols'!$E81,KD$9='2. Protocols'!$G81)),1,0)*'4. Formulations'!$L81</f>
        <v>0</v>
      </c>
      <c r="KE82" s="27">
        <f>IF(AND(OR(ISBLANK(KE$9),KE$9=0)=FALSE,OR(KE$9='2. Protocols'!$C81,KE$9='2. Protocols'!$E81,KE$9='2. Protocols'!$G81)),1,0)*'4. Formulations'!$L81</f>
        <v>0</v>
      </c>
      <c r="KF82" s="27">
        <f>IF(AND(OR(ISBLANK(KF$9),KF$9=0)=FALSE,OR(KF$9='2. Protocols'!$C81,KF$9='2. Protocols'!$E81,KF$9='2. Protocols'!$G81)),1,0)*'4. Formulations'!$L81</f>
        <v>0</v>
      </c>
      <c r="KG82" s="27">
        <f>IF(AND(OR(ISBLANK(KG$9),KG$9=0)=FALSE,OR(KG$9='2. Protocols'!$C81,KG$9='2. Protocols'!$E81,KG$9='2. Protocols'!$G81)),1,0)*'4. Formulations'!$L81</f>
        <v>0</v>
      </c>
      <c r="KH82" s="27">
        <f>IF(AND(OR(ISBLANK(KH$9),KH$9=0)=FALSE,OR(KH$9='2. Protocols'!$C81,KH$9='2. Protocols'!$E81,KH$9='2. Protocols'!$G81)),1,0)*'4. Formulations'!$L81</f>
        <v>0</v>
      </c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B82" s="27">
        <f>IF(AND(OR(ISBLANK(LB$9),LB$9=0)=FALSE,LB$9=$DL82),1,0)*'4. Formulations'!$M81</f>
        <v>0</v>
      </c>
      <c r="LC82" s="27">
        <f>IF(AND(OR(ISBLANK(LC$9),LC$9=0)=FALSE,LC$9=$DL82),1,0)*'4. Formulations'!$M81</f>
        <v>0</v>
      </c>
      <c r="LD82" s="27">
        <f>IF(AND(OR(ISBLANK(LD$9),LD$9=0)=FALSE,LD$9=$DL82),1,0)*'4. Formulations'!$M81</f>
        <v>0</v>
      </c>
      <c r="LE82" s="27">
        <f>IF(AND(OR(ISBLANK(LE$9),LE$9=0)=FALSE,LE$9=$DL82),1,0)*'4. Formulations'!$M81</f>
        <v>0</v>
      </c>
      <c r="LF82" s="27">
        <f>IF(AND(OR(ISBLANK(LF$9),LF$9=0)=FALSE,LF$9=$DL82),1,0)*'4. Formulations'!$M81</f>
        <v>0</v>
      </c>
      <c r="LG82" s="27">
        <f>IF(AND(OR(ISBLANK(LG$9),LG$9=0)=FALSE,LG$9=$DL82),1,0)*'4. Formulations'!$M81</f>
        <v>0</v>
      </c>
      <c r="LH82" s="27">
        <f>IF(AND(OR(ISBLANK(LH$9),LH$9=0)=FALSE,LH$9=$DL82),1,0)*'4. Formulations'!$M81</f>
        <v>0</v>
      </c>
      <c r="LI82" s="27">
        <f>IF(AND(OR(ISBLANK(LI$9),LI$9=0)=FALSE,LI$9=$DL82),1,0)*'4. Formulations'!$M81</f>
        <v>0</v>
      </c>
      <c r="LJ82" s="27">
        <f>IF(AND(OR(ISBLANK(LJ$9),LJ$9=0)=FALSE,LJ$9=$DL82),1,0)*'4. Formulations'!$M81</f>
        <v>0</v>
      </c>
      <c r="LK82" s="27">
        <f>IF(AND(OR(ISBLANK(LK$9),LK$9=0)=FALSE,LK$9=$DL82),1,0)*'4. Formulations'!$M81</f>
        <v>0</v>
      </c>
      <c r="LL82" s="27">
        <f>IF(AND(OR(ISBLANK(LL$9),LL$9=0)=FALSE,LL$9=$DL82),1,0)*'4. Formulations'!$M81</f>
        <v>0</v>
      </c>
      <c r="LM82" s="27">
        <f>IF(AND(OR(ISBLANK(LM$9),LM$9=0)=FALSE,LM$9=$DL82),1,0)*'4. Formulations'!$M81</f>
        <v>0</v>
      </c>
      <c r="LN82" s="27">
        <f>IF(AND(OR(ISBLANK(LN$9),LN$9=0)=FALSE,LN$9=$DL82),1,0)*'4. Formulations'!$M81</f>
        <v>0</v>
      </c>
      <c r="LO82" s="27">
        <f>IF(AND(OR(ISBLANK(LO$9),LO$9=0)=FALSE,LO$9=$DL82),1,0)*'4. Formulations'!$M81</f>
        <v>0</v>
      </c>
      <c r="LP82" s="27">
        <f>IF(AND(OR(ISBLANK(LP$9),LP$9=0)=FALSE,LP$9=$DL82),1,0)*'4. Formulations'!$M81</f>
        <v>0</v>
      </c>
      <c r="LQ82" s="27">
        <f>IF(AND(OR(ISBLANK(LQ$9),LQ$9=0)=FALSE,LQ$9=$DL82),1,0)*'4. Formulations'!$M81</f>
        <v>0</v>
      </c>
      <c r="LR82" s="27">
        <f>IF(AND(OR(ISBLANK(LR$9),LR$9=0)=FALSE,LR$9=$DL82),1,0)*'4. Formulations'!$M81</f>
        <v>0</v>
      </c>
      <c r="LS82" s="27"/>
      <c r="LT82" s="27"/>
      <c r="LU82" s="27"/>
      <c r="LW82" s="27">
        <f>IF(AND(OR(ISBLANK(LW$9),LW$9=0)=FALSE,SUM($LB82:$LR82)&gt;0,LW$9='2. Protocols'!$G81),1,0)*'4. Formulations'!$M81</f>
        <v>0</v>
      </c>
      <c r="LX82" s="27">
        <f>IF(AND(OR(ISBLANK(LX$9),LX$9=0)=FALSE,SUM($LB82:$LR82)&gt;0,LX$9='2. Protocols'!$G81),1,0)*'4. Formulations'!$M81</f>
        <v>0</v>
      </c>
      <c r="LY82" s="27">
        <f>IF(AND(OR(ISBLANK(LY$9),LY$9=0)=FALSE,SUM($LB82:$LR82)&gt;0,LY$9='2. Protocols'!$G81),1,0)*'4. Formulations'!$M81</f>
        <v>0</v>
      </c>
      <c r="LZ82" s="27">
        <f>IF(AND(OR(ISBLANK(LZ$9),LZ$9=0)=FALSE,SUM($LB82:$LR82)&gt;0,LZ$9='2. Protocols'!$G81),1,0)*'4. Formulations'!$M81</f>
        <v>0</v>
      </c>
      <c r="MA82" s="27">
        <f>IF(AND(OR(ISBLANK(MA$9),MA$9=0)=FALSE,SUM($LB82:$LR82)&gt;0,MA$9='2. Protocols'!$G81),1,0)*'4. Formulations'!$M81</f>
        <v>0</v>
      </c>
      <c r="MB82" s="27">
        <f>IF(AND(OR(ISBLANK(MB$9),MB$9=0)=FALSE,SUM($LB82:$LR82)&gt;0,MB$9='2. Protocols'!$G81),1,0)*'4. Formulations'!$M81</f>
        <v>0</v>
      </c>
      <c r="MC82" s="27">
        <f>IF(AND(OR(ISBLANK(MC$9),MC$9=0)=FALSE,SUM($LB82:$LR82)&gt;0,MC$9='2. Protocols'!$G81),1,0)*'4. Formulations'!$M81</f>
        <v>0</v>
      </c>
      <c r="MD82" s="27">
        <f>IF(AND(OR(ISBLANK(MD$9),MD$9=0)=FALSE,SUM($LB82:$LR82)&gt;0,MD$9='2. Protocols'!$G81),1,0)*'4. Formulations'!$M81</f>
        <v>0</v>
      </c>
      <c r="ME82" s="27">
        <f>IF(AND(OR(ISBLANK(ME$9),ME$9=0)=FALSE,SUM($LB82:$LR82)&gt;0,ME$9='2. Protocols'!$G81),1,0)*'4. Formulations'!$M81</f>
        <v>0</v>
      </c>
      <c r="MF82" s="27">
        <f>IF(AND(OR(ISBLANK(MF$9),MF$9=0)=FALSE,SUM($LB82:$LR82)&gt;0,MF$9='2. Protocols'!$G81),1,0)*'4. Formulations'!$M81</f>
        <v>0</v>
      </c>
      <c r="MG82" s="27">
        <f>IF(AND(OR(ISBLANK(MG$9),MG$9=0)=FALSE,SUM($LB82:$LR82)&gt;0,MG$9='2. Protocols'!$G81),1,0)*'4. Formulations'!$M81</f>
        <v>0</v>
      </c>
      <c r="MH82" s="27">
        <f>IF(AND(OR(ISBLANK(MH$9),MH$9=0)=FALSE,SUM($LB82:$LR82)&gt;0,MH$9='2. Protocols'!$G81),1,0)*'4. Formulations'!$M81</f>
        <v>0</v>
      </c>
      <c r="MI82" s="27">
        <f>IF(AND(OR(ISBLANK(MI$9),MI$9=0)=FALSE,SUM($LB82:$LR82)&gt;0,MI$9='2. Protocols'!$G81),1,0)*'4. Formulations'!$M81</f>
        <v>0</v>
      </c>
      <c r="MJ82" s="27">
        <f>IF(AND(OR(ISBLANK(MJ$9),MJ$9=0)=FALSE,SUM($LB82:$LR82)&gt;0,MJ$9='2. Protocols'!$G81),1,0)*'4. Formulations'!$M81</f>
        <v>0</v>
      </c>
      <c r="MK82" s="27">
        <f>IF(AND(OR(ISBLANK(MK$9),MK$9=0)=FALSE,SUM($LB82:$LR82)&gt;0,MK$9='2. Protocols'!$G81),1,0)*'4. Formulations'!$M81</f>
        <v>0</v>
      </c>
      <c r="ML82" s="27">
        <f>IF(AND(OR(ISBLANK(ML$9),ML$9=0)=FALSE,SUM($LB82:$LR82)&gt;0,ML$9='2. Protocols'!$G81),1,0)*'4. Formulations'!$M81</f>
        <v>0</v>
      </c>
      <c r="MM82" s="27">
        <f>IF(AND(OR(ISBLANK(MM$9),MM$9=0)=FALSE,SUM($LB82:$LR82)&gt;0,MM$9='2. Protocols'!$G81),1,0)*'4. Formulations'!$M81</f>
        <v>0</v>
      </c>
      <c r="MN82" s="27">
        <f>IF(AND(OR(ISBLANK(MN$9),MN$9=0)=FALSE,SUM($LB82:$LR82)&gt;0,MN$9='2. Protocols'!$G81),1,0)*'4. Formulations'!$M81</f>
        <v>0</v>
      </c>
      <c r="MO82" s="27">
        <f>IF(AND(OR(ISBLANK(MO$9),MO$9=0)=FALSE,SUM($LB82:$LR82)&gt;0,MO$9='2. Protocols'!$G81),1,0)*'4. Formulations'!$M81</f>
        <v>0</v>
      </c>
      <c r="MP82" s="27">
        <f>IF(AND(OR(ISBLANK(MP$9),MP$9=0)=FALSE,SUM($LB82:$LR82)&gt;0,MP$9='2. Protocols'!$G81),1,0)*'4. Formulations'!$M81</f>
        <v>0</v>
      </c>
      <c r="MQ82" s="27">
        <f>IF(AND(OR(ISBLANK(MQ$9),MQ$9=0)=FALSE,SUM($LB82:$LR82)&gt;0,MQ$9='2. Protocols'!$G81),1,0)*'4. Formulations'!$M81</f>
        <v>0</v>
      </c>
      <c r="MR82" s="27">
        <f>IF(AND(OR(ISBLANK(MR$9),MR$9=0)=FALSE,SUM($LB82:$LR82)&gt;0,MR$9='2. Protocols'!$G81),1,0)*'4. Formulations'!$M81</f>
        <v>0</v>
      </c>
      <c r="MS82" s="27">
        <f>IF(AND(OR(ISBLANK(MS$9),MS$9=0)=FALSE,SUM($LB82:$LR82)&gt;0,MS$9='2. Protocols'!$G81),1,0)*'4. Formulations'!$M81</f>
        <v>0</v>
      </c>
      <c r="MT82" s="27">
        <f>IF(AND(OR(ISBLANK(MT$9),MT$9=0)=FALSE,SUM($LB82:$LR82)&gt;0,MT$9='2. Protocols'!$G81),1,0)*'4. Formulations'!$M81</f>
        <v>0</v>
      </c>
      <c r="MU82" s="27">
        <f>IF(AND(OR(ISBLANK(MU$9),MU$9=0)=FALSE,SUM($LB82:$LR82)&gt;0,MU$9='2. Protocols'!$G81),1,0)*'4. Formulations'!$M81</f>
        <v>0</v>
      </c>
      <c r="MV82" s="27">
        <f>IF(AND(OR(ISBLANK(MV$9),MV$9=0)=FALSE,SUM($LB82:$LR82)&gt;0,MV$9='2. Protocols'!$G81),1,0)*'4. Formulations'!$M81</f>
        <v>0</v>
      </c>
      <c r="MW82" s="27">
        <f>IF(AND(OR(ISBLANK(MW$9),MW$9=0)=FALSE,SUM($LB82:$LR82)&gt;0,MW$9='2. Protocols'!$G81),1,0)*'4. Formulations'!$M81</f>
        <v>0</v>
      </c>
      <c r="MX82" s="27">
        <f>IF(AND(OR(ISBLANK(MX$9),MX$9=0)=FALSE,SUM($LB82:$LR82)&gt;0,MX$9='2. Protocols'!$G81),1,0)*'4. Formulations'!$M81</f>
        <v>0</v>
      </c>
      <c r="MY82" s="27">
        <f>IF(AND(OR(ISBLANK(MY$9),MY$9=0)=FALSE,SUM($LB82:$LR82)&gt;0,MY$9='2. Protocols'!$G81),1,0)*'4. Formulations'!$M81</f>
        <v>0</v>
      </c>
      <c r="MZ82" s="27">
        <f>IF(AND(OR(ISBLANK(MZ$9),MZ$9=0)=FALSE,SUM($LB82:$LR82)&gt;0,MZ$9='2. Protocols'!$G81),1,0)*'4. Formulations'!$M81</f>
        <v>0</v>
      </c>
      <c r="NA82" s="27">
        <f>IF(AND(OR(ISBLANK(NA$9),NA$9=0)=FALSE,SUM($LB82:$LR82)&gt;0,NA$9='2. Protocols'!$G81),1,0)*'4. Formulations'!$M81</f>
        <v>0</v>
      </c>
      <c r="NB82" s="27">
        <f>IF(AND(OR(ISBLANK(NB$9),NB$9=0)=FALSE,SUM($LB82:$LR82)&gt;0,NB$9='2. Protocols'!$G81),1,0)*'4. Formulations'!$M81</f>
        <v>0</v>
      </c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V82" s="27">
        <f>IF(AND(OR(ISBLANK(NV$9),NV$9=0)=FALSE,NV$9=$DM82),1,0)*'4. Formulations'!$N81</f>
        <v>0</v>
      </c>
      <c r="NW82" s="721">
        <f>IF(AND(OR(ISBLANK(NW$9),NW$9=0)=FALSE,NW$9=$DM82),1,0)*'4. Formulations'!$N81</f>
        <v>0</v>
      </c>
      <c r="NX82" s="27">
        <f>IF(AND(OR(ISBLANK(NX$9),NX$9=0)=FALSE,NX$9=$DM82),1,0)*'4. Formulations'!$N81</f>
        <v>0</v>
      </c>
      <c r="NY82" s="27">
        <f>IF(AND(OR(ISBLANK(NY$9),NY$9=0)=FALSE,NY$9=$DM82),1,0)*'4. Formulations'!$N81</f>
        <v>0</v>
      </c>
      <c r="NZ82" s="27">
        <f>IF(AND(OR(ISBLANK(NZ$9),NZ$9=0)=FALSE,NZ$9=$DM82),1,0)*'4. Formulations'!$N81</f>
        <v>0</v>
      </c>
      <c r="OA82" s="27">
        <f>IF(AND(OR(ISBLANK(OA$9),OA$9=0)=FALSE,OA$9=$DM82),1,0)*'4. Formulations'!$N81</f>
        <v>0</v>
      </c>
      <c r="OB82" s="27">
        <f>IF(AND(OR(ISBLANK(OB$9),OB$9=0)=FALSE,OB$9=$DM82),1,0)*'4. Formulations'!$N81</f>
        <v>0</v>
      </c>
      <c r="OC82" s="27">
        <f>IF(AND(OR(ISBLANK(OC$9),OC$9=0)=FALSE,OC$9=$DM82),1,0)*'4. Formulations'!$N81</f>
        <v>0</v>
      </c>
      <c r="OD82" s="27">
        <f>IF(AND(OR(ISBLANK(OD$9),OD$9=0)=FALSE,OD$9=$DM82),1,0)*'4. Formulations'!$N81</f>
        <v>0</v>
      </c>
      <c r="OE82" s="27">
        <f>IF(AND(OR(ISBLANK(OE$9),OE$9=0)=FALSE,OE$9=$DM82),1,0)*'4. Formulations'!$N81</f>
        <v>0</v>
      </c>
      <c r="OF82" s="27">
        <f>IF(AND(OR(ISBLANK(OF$9),OF$9=0)=FALSE,OF$9=$DM82),1,0)*'4. Formulations'!$N81</f>
        <v>0</v>
      </c>
      <c r="OG82" s="27">
        <f>IF(AND(OR(ISBLANK(OG$9),OG$9=0)=FALSE,OG$9=$DM82),1,0)*'4. Formulations'!$N81</f>
        <v>0</v>
      </c>
      <c r="OH82" s="27">
        <f>IF(AND(OR(ISBLANK(OH$9),OH$9=0)=FALSE,OH$9=$DM82),1,0)*'4. Formulations'!$N81</f>
        <v>0</v>
      </c>
      <c r="OI82" s="27">
        <f>IF(AND(OR(ISBLANK(OI$9),OI$9=0)=FALSE,OI$9=$DM82),1,0)*'4. Formulations'!$N81</f>
        <v>0</v>
      </c>
      <c r="OJ82" s="27">
        <f>IF(AND(OR(ISBLANK(OJ$9),OJ$9=0)=FALSE,OJ$9=$DM82),1,0)*'4. Formulations'!$N81</f>
        <v>0</v>
      </c>
      <c r="OK82" s="27">
        <f>IF(AND(OR(ISBLANK(OK$9),OK$9=0)=FALSE,OK$9=$DM82),1,0)*'4. Formulations'!$N81</f>
        <v>0</v>
      </c>
      <c r="OL82" s="27">
        <f>IF(AND(OR(ISBLANK(OL$9),OL$9=0)=FALSE,OL$9=$DM82),1,0)*'4. Formulations'!$N81</f>
        <v>0</v>
      </c>
      <c r="OM82" s="27"/>
      <c r="ON82" s="27"/>
      <c r="OO82" s="27"/>
      <c r="OQ82" s="27">
        <f>IF(AND(OR(ISBLANK(OQ$9),OQ$9=0)=FALSE,OR(OQ$9='2. Protocols'!$C81,OQ$9='2. Protocols'!$E81,OQ$9='2. Protocols'!$G81)),1,0)*'4. Formulations'!$O81</f>
        <v>0</v>
      </c>
      <c r="OR82" s="27">
        <f>IF(AND(OR(ISBLANK(OR$9),OR$9=0)=FALSE,OR(OR$9='2. Protocols'!$C81,OR$9='2. Protocols'!$E81,OR$9='2. Protocols'!$G81)),1,0)*'4. Formulations'!$O81</f>
        <v>0</v>
      </c>
      <c r="OS82" s="27">
        <f>IF(AND(OR(ISBLANK(OS$9),OS$9=0)=FALSE,OR(OS$9='2. Protocols'!$C81,OS$9='2. Protocols'!$E81,OS$9='2. Protocols'!$G81)),1,0)*'4. Formulations'!$O81</f>
        <v>0</v>
      </c>
      <c r="OT82" s="27">
        <f>IF(AND(OR(ISBLANK(OT$9),OT$9=0)=FALSE,OR(OT$9='2. Protocols'!$C81,OT$9='2. Protocols'!$E81,OT$9='2. Protocols'!$G81)),1,0)*'4. Formulations'!$O81</f>
        <v>0</v>
      </c>
      <c r="OU82" s="27">
        <f>IF(AND(OR(ISBLANK(OU$9),OU$9=0)=FALSE,OR(OU$9='2. Protocols'!$C81,OU$9='2. Protocols'!$E81,OU$9='2. Protocols'!$G81)),1,0)*'4. Formulations'!$O81</f>
        <v>0</v>
      </c>
      <c r="OV82" s="27">
        <f>IF(AND(OR(ISBLANK(OV$9),OV$9=0)=FALSE,OR(OV$9='2. Protocols'!$C81,OV$9='2. Protocols'!$E81,OV$9='2. Protocols'!$G81)),1,0)*'4. Formulations'!$O81</f>
        <v>0</v>
      </c>
      <c r="OW82" s="27">
        <f>IF(AND(OR(ISBLANK(OW$9),OW$9=0)=FALSE,OR(OW$9='2. Protocols'!$C81,OW$9='2. Protocols'!$E81,OW$9='2. Protocols'!$G81)),1,0)*'4. Formulations'!$O81</f>
        <v>0</v>
      </c>
      <c r="OX82" s="27">
        <f>IF(AND(OR(ISBLANK(OX$9),OX$9=0)=FALSE,OR(OX$9='2. Protocols'!$C81,OX$9='2. Protocols'!$E81,OX$9='2. Protocols'!$G81)),1,0)*'4. Formulations'!$O81</f>
        <v>0</v>
      </c>
      <c r="OY82" s="27">
        <f>IF(AND(OR(ISBLANK(OY$9),OY$9=0)=FALSE,OR(OY$9='2. Protocols'!$C81,OY$9='2. Protocols'!$E81,OY$9='2. Protocols'!$G81)),1,0)*'4. Formulations'!$O81</f>
        <v>0</v>
      </c>
      <c r="OZ82" s="27">
        <f>IF(AND(OR(ISBLANK(OZ$9),OZ$9=0)=FALSE,OR(OZ$9='2. Protocols'!$C81,OZ$9='2. Protocols'!$E81,OZ$9='2. Protocols'!$G81)),1,0)*'4. Formulations'!$O81</f>
        <v>0</v>
      </c>
      <c r="PA82" s="27">
        <f>IF(AND(OR(ISBLANK(PA$9),PA$9=0)=FALSE,OR(PA$9='2. Protocols'!$C81,PA$9='2. Protocols'!$E81,PA$9='2. Protocols'!$G81)),1,0)*'4. Formulations'!$O81</f>
        <v>0</v>
      </c>
      <c r="PB82" s="27">
        <f>IF(AND(OR(ISBLANK(PB$9),PB$9=0)=FALSE,OR(PB$9='2. Protocols'!$C81,PB$9='2. Protocols'!$E81,PB$9='2. Protocols'!$G81)),1,0)*'4. Formulations'!$O81</f>
        <v>0</v>
      </c>
      <c r="PC82" s="27">
        <f>IF(AND(OR(ISBLANK(PC$9),PC$9=0)=FALSE,OR(PC$9='2. Protocols'!$C81,PC$9='2. Protocols'!$E81,PC$9='2. Protocols'!$G81)),1,0)*'4. Formulations'!$O81</f>
        <v>0</v>
      </c>
      <c r="PD82" s="27">
        <f>IF(AND(OR(ISBLANK(PD$9),PD$9=0)=FALSE,OR(PD$9='2. Protocols'!$C81,PD$9='2. Protocols'!$E81,PD$9='2. Protocols'!$G81)),1,0)*'4. Formulations'!$O81</f>
        <v>0</v>
      </c>
      <c r="PE82" s="27">
        <f>IF(AND(OR(ISBLANK(PE$9),PE$9=0)=FALSE,OR(PE$9='2. Protocols'!$C81,PE$9='2. Protocols'!$E81,PE$9='2. Protocols'!$G81)),1,0)*'4. Formulations'!$O81</f>
        <v>0</v>
      </c>
      <c r="PF82" s="27">
        <f>IF(AND(OR(ISBLANK(PF$9),PF$9=0)=FALSE,OR(PF$9='2. Protocols'!$C81,PF$9='2. Protocols'!$E81,PF$9='2. Protocols'!$G81)),1,0)*'4. Formulations'!$O81</f>
        <v>0</v>
      </c>
      <c r="PG82" s="27">
        <f>IF(AND(OR(ISBLANK(PG$9),PG$9=0)=FALSE,OR(PG$9='2. Protocols'!$C81,PG$9='2. Protocols'!$E81,PG$9='2. Protocols'!$G81)),1,0)*'4. Formulations'!$O81</f>
        <v>0</v>
      </c>
      <c r="PH82" s="27">
        <f>IF(AND(OR(ISBLANK(PH$9),PH$9=0)=FALSE,OR(PH$9='2. Protocols'!$C81,PH$9='2. Protocols'!$E81,PH$9='2. Protocols'!$G81)),1,0)*'4. Formulations'!$O81</f>
        <v>0</v>
      </c>
      <c r="PI82" s="27">
        <f>IF(AND(OR(ISBLANK(PI$9),PI$9=0)=FALSE,OR(PI$9='2. Protocols'!$C81,PI$9='2. Protocols'!$E81,PI$9='2. Protocols'!$G81)),1,0)*'4. Formulations'!$O81</f>
        <v>0</v>
      </c>
      <c r="PJ82" s="27">
        <f>IF(AND(OR(ISBLANK(PJ$9),PJ$9=0)=FALSE,OR(PJ$9='2. Protocols'!$C81,PJ$9='2. Protocols'!$E81,PJ$9='2. Protocols'!$G81)),1,0)*'4. Formulations'!$O81</f>
        <v>0</v>
      </c>
      <c r="PK82" s="27">
        <f>IF(AND(OR(ISBLANK(PK$9),PK$9=0)=FALSE,OR(PK$9='2. Protocols'!$C81,PK$9='2. Protocols'!$E81,PK$9='2. Protocols'!$G81)),1,0)*'4. Formulations'!$O81</f>
        <v>0</v>
      </c>
      <c r="PL82" s="27">
        <f>IF(AND(OR(ISBLANK(PL$9),PL$9=0)=FALSE,OR(PL$9='2. Protocols'!$C81,PL$9='2. Protocols'!$E81,PL$9='2. Protocols'!$G81)),1,0)*'4. Formulations'!$O81</f>
        <v>0</v>
      </c>
      <c r="PM82" s="27">
        <f>IF(AND(OR(ISBLANK(PM$9),PM$9=0)=FALSE,OR(PM$9='2. Protocols'!$C81,PM$9='2. Protocols'!$E81,PM$9='2. Protocols'!$G81)),1,0)*'4. Formulations'!$O81</f>
        <v>0</v>
      </c>
      <c r="PN82" s="27">
        <f>IF(AND(OR(ISBLANK(PN$9),PN$9=0)=FALSE,OR(PN$9='2. Protocols'!$C81,PN$9='2. Protocols'!$E81,PN$9='2. Protocols'!$G81)),1,0)*'4. Formulations'!$O81</f>
        <v>0</v>
      </c>
      <c r="PO82" s="27">
        <f>IF(AND(OR(ISBLANK(PO$9),PO$9=0)=FALSE,OR(PO$9='2. Protocols'!$C81,PO$9='2. Protocols'!$E81,PO$9='2. Protocols'!$G81)),1,0)*'4. Formulations'!$O81</f>
        <v>0</v>
      </c>
      <c r="PP82" s="27">
        <f>IF(AND(OR(ISBLANK(PP$9),PP$9=0)=FALSE,OR(PP$9='2. Protocols'!$C81,PP$9='2. Protocols'!$E81,PP$9='2. Protocols'!$G81)),1,0)*'4. Formulations'!$O81</f>
        <v>0</v>
      </c>
      <c r="PQ82" s="27">
        <f>IF(AND(OR(ISBLANK(PQ$9),PQ$9=0)=FALSE,OR(PQ$9='2. Protocols'!$C81,PQ$9='2. Protocols'!$E81,PQ$9='2. Protocols'!$G81)),1,0)*'4. Formulations'!$O81</f>
        <v>0</v>
      </c>
      <c r="PR82" s="27">
        <f>IF(AND(OR(ISBLANK(PR$9),PR$9=0)=FALSE,OR(PR$9='2. Protocols'!$C81,PR$9='2. Protocols'!$E81,PR$9='2. Protocols'!$G81)),1,0)*'4. Formulations'!$O81</f>
        <v>0</v>
      </c>
      <c r="PS82" s="27">
        <f>IF(AND(OR(ISBLANK(PS$9),PS$9=0)=FALSE,OR(PS$9='2. Protocols'!$C81,PS$9='2. Protocols'!$E81,PS$9='2. Protocols'!$G81)),1,0)*'4. Formulations'!$O81</f>
        <v>0</v>
      </c>
      <c r="PT82" s="27">
        <f>IF(AND(OR(ISBLANK(PT$9),PT$9=0)=FALSE,OR(PT$9='2. Protocols'!$C81,PT$9='2. Protocols'!$E81,PT$9='2. Protocols'!$G81)),1,0)*'4. Formulations'!$O81</f>
        <v>0</v>
      </c>
      <c r="PU82" s="27">
        <f>IF(AND(OR(ISBLANK(PU$9),PU$9=0)=FALSE,OR(PU$9='2. Protocols'!$C81,PU$9='2. Protocols'!$E81,PU$9='2. Protocols'!$G81)),1,0)*'4. Formulations'!$O81</f>
        <v>0</v>
      </c>
      <c r="PV82" s="27">
        <f>IF(AND(OR(ISBLANK(PV$9),PV$9=0)=FALSE,OR(PV$9='2. Protocols'!$C81,PV$9='2. Protocols'!$E81,PV$9='2. Protocols'!$G81)),1,0)*'4. Formulations'!$O81</f>
        <v>0</v>
      </c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P82" s="27">
        <f>IF(AND(OR(ISBLANK(QP$9),QP$9=0)=FALSE,QP$9=$DL82),1,0)*'4. Formulations'!$P81</f>
        <v>0</v>
      </c>
      <c r="QQ82" s="27">
        <f>IF(AND(OR(ISBLANK(QQ$9),QQ$9=0)=FALSE,QQ$9=$DL82),1,0)*'4. Formulations'!$P81</f>
        <v>0</v>
      </c>
      <c r="QR82" s="27">
        <f>IF(AND(OR(ISBLANK(QR$9),QR$9=0)=FALSE,QR$9=$DL82),1,0)*'4. Formulations'!$P81</f>
        <v>0</v>
      </c>
      <c r="QS82" s="27">
        <f>IF(AND(OR(ISBLANK(QS$9),QS$9=0)=FALSE,QS$9=$DL82),1,0)*'4. Formulations'!$P81</f>
        <v>0</v>
      </c>
      <c r="QT82" s="27">
        <f>IF(AND(OR(ISBLANK(QT$9),QT$9=0)=FALSE,QT$9=$DL82),1,0)*'4. Formulations'!$P81</f>
        <v>0</v>
      </c>
      <c r="QU82" s="27">
        <f>IF(AND(OR(ISBLANK(QU$9),QU$9=0)=FALSE,QU$9=$DL82),1,0)*'4. Formulations'!$P81</f>
        <v>0</v>
      </c>
      <c r="QV82" s="27">
        <f>IF(AND(OR(ISBLANK(QV$9),QV$9=0)=FALSE,QV$9=$DL82),1,0)*'4. Formulations'!$P81</f>
        <v>0</v>
      </c>
      <c r="QW82" s="27">
        <f>IF(AND(OR(ISBLANK(QW$9),QW$9=0)=FALSE,QW$9=$DL82),1,0)*'4. Formulations'!$P81</f>
        <v>0</v>
      </c>
      <c r="QX82" s="27">
        <f>IF(AND(OR(ISBLANK(QX$9),QX$9=0)=FALSE,QX$9=$DL82),1,0)*'4. Formulations'!$P81</f>
        <v>0</v>
      </c>
      <c r="QY82" s="27">
        <f>IF(AND(OR(ISBLANK(QY$9),QY$9=0)=FALSE,QY$9=$DL82),1,0)*'4. Formulations'!$P81</f>
        <v>0</v>
      </c>
      <c r="QZ82" s="27">
        <f>IF(AND(OR(ISBLANK(QZ$9),QZ$9=0)=FALSE,QZ$9=$DL82),1,0)*'4. Formulations'!$P81</f>
        <v>0</v>
      </c>
      <c r="RA82" s="27">
        <f>IF(AND(OR(ISBLANK(RA$9),RA$9=0)=FALSE,RA$9=$DL82),1,0)*'4. Formulations'!$P81</f>
        <v>0</v>
      </c>
      <c r="RB82" s="27">
        <f>IF(AND(OR(ISBLANK(RB$9),RB$9=0)=FALSE,RB$9=$DL82),1,0)*'4. Formulations'!$P81</f>
        <v>0</v>
      </c>
      <c r="RC82" s="27">
        <f>IF(AND(OR(ISBLANK(RC$9),RC$9=0)=FALSE,RC$9=$DL82),1,0)*'4. Formulations'!$P81</f>
        <v>0</v>
      </c>
      <c r="RD82" s="27">
        <f>IF(AND(OR(ISBLANK(RD$9),RD$9=0)=FALSE,RD$9=$DL82),1,0)*'4. Formulations'!$P81</f>
        <v>0</v>
      </c>
      <c r="RE82" s="27">
        <f>IF(AND(OR(ISBLANK(RE$9),RE$9=0)=FALSE,RE$9=$DL82),1,0)*'4. Formulations'!$P81</f>
        <v>0</v>
      </c>
      <c r="RF82" s="27">
        <f>IF(AND(OR(ISBLANK(RF$9),RF$9=0)=FALSE,RF$9=$DL82),1,0)*'4. Formulations'!$P81</f>
        <v>0</v>
      </c>
      <c r="RG82" s="27"/>
      <c r="RH82" s="27"/>
      <c r="RI82" s="27"/>
      <c r="RK82" s="27">
        <f>IF(AND(OR(ISBLANK(RK$9),RK$9=0)=FALSE,SUM($QP82:$RF82)&gt;0,RK$9='2. Protocols'!$G81),1,0)*'4. Formulations'!$P81</f>
        <v>0</v>
      </c>
      <c r="RL82" s="27">
        <f>IF(AND(OR(ISBLANK(RL$9),RL$9=0)=FALSE,SUM($QP82:$RF82)&gt;0,RL$9='2. Protocols'!$G81),1,0)*'4. Formulations'!$P81</f>
        <v>0</v>
      </c>
      <c r="RM82" s="27">
        <f>IF(AND(OR(ISBLANK(RM$9),RM$9=0)=FALSE,SUM($QP82:$RF82)&gt;0,RM$9='2. Protocols'!$G81),1,0)*'4. Formulations'!$P81</f>
        <v>0</v>
      </c>
      <c r="RN82" s="27">
        <f>IF(AND(OR(ISBLANK(RN$9),RN$9=0)=FALSE,SUM($QP82:$RF82)&gt;0,RN$9='2. Protocols'!$G81),1,0)*'4. Formulations'!$P81</f>
        <v>0</v>
      </c>
      <c r="RO82" s="27">
        <f>IF(AND(OR(ISBLANK(RO$9),RO$9=0)=FALSE,SUM($QP82:$RF82)&gt;0,RO$9='2. Protocols'!$G81),1,0)*'4. Formulations'!$P81</f>
        <v>0</v>
      </c>
      <c r="RP82" s="27">
        <f>IF(AND(OR(ISBLANK(RP$9),RP$9=0)=FALSE,SUM($QP82:$RF82)&gt;0,RP$9='2. Protocols'!$G81),1,0)*'4. Formulations'!$P81</f>
        <v>0</v>
      </c>
      <c r="RQ82" s="27">
        <f>IF(AND(OR(ISBLANK(RQ$9),RQ$9=0)=FALSE,SUM($QP82:$RF82)&gt;0,RQ$9='2. Protocols'!$G81),1,0)*'4. Formulations'!$P81</f>
        <v>0</v>
      </c>
      <c r="RR82" s="27">
        <f>IF(AND(OR(ISBLANK(RR$9),RR$9=0)=FALSE,SUM($QP82:$RF82)&gt;0,RR$9='2. Protocols'!$G81),1,0)*'4. Formulations'!$P81</f>
        <v>0</v>
      </c>
      <c r="RS82" s="27">
        <f>IF(AND(OR(ISBLANK(RS$9),RS$9=0)=FALSE,SUM($QP82:$RF82)&gt;0,RS$9='2. Protocols'!$G81),1,0)*'4. Formulations'!$P81</f>
        <v>0</v>
      </c>
      <c r="RT82" s="27">
        <f>IF(AND(OR(ISBLANK(RT$9),RT$9=0)=FALSE,SUM($QP82:$RF82)&gt;0,RT$9='2. Protocols'!$G81),1,0)*'4. Formulations'!$P81</f>
        <v>0</v>
      </c>
      <c r="RU82" s="27">
        <f>IF(AND(OR(ISBLANK(RU$9),RU$9=0)=FALSE,SUM($QP82:$RF82)&gt;0,RU$9='2. Protocols'!$G81),1,0)*'4. Formulations'!$P81</f>
        <v>0</v>
      </c>
      <c r="RV82" s="27">
        <f>IF(AND(OR(ISBLANK(RV$9),RV$9=0)=FALSE,SUM($QP82:$RF82)&gt;0,RV$9='2. Protocols'!$G81),1,0)*'4. Formulations'!$P81</f>
        <v>0</v>
      </c>
      <c r="RW82" s="27">
        <f>IF(AND(OR(ISBLANK(RW$9),RW$9=0)=FALSE,SUM($QP82:$RF82)&gt;0,RW$9='2. Protocols'!$G81),1,0)*'4. Formulations'!$P81</f>
        <v>0</v>
      </c>
      <c r="RX82" s="27">
        <f>IF(AND(OR(ISBLANK(RX$9),RX$9=0)=FALSE,SUM($QP82:$RF82)&gt;0,RX$9='2. Protocols'!$G81),1,0)*'4. Formulations'!$P81</f>
        <v>0</v>
      </c>
      <c r="RY82" s="27">
        <f>IF(AND(OR(ISBLANK(RY$9),RY$9=0)=FALSE,SUM($QP82:$RF82)&gt;0,RY$9='2. Protocols'!$G81),1,0)*'4. Formulations'!$P81</f>
        <v>0</v>
      </c>
      <c r="RZ82" s="27">
        <f>IF(AND(OR(ISBLANK(RZ$9),RZ$9=0)=FALSE,SUM($QP82:$RF82)&gt;0,RZ$9='2. Protocols'!$G81),1,0)*'4. Formulations'!$P81</f>
        <v>0</v>
      </c>
      <c r="SA82" s="27">
        <f>IF(AND(OR(ISBLANK(SA$9),SA$9=0)=FALSE,SUM($QP82:$RF82)&gt;0,SA$9='2. Protocols'!$G81),1,0)*'4. Formulations'!$P81</f>
        <v>0</v>
      </c>
      <c r="SB82" s="27">
        <f>IF(AND(OR(ISBLANK(SB$9),SB$9=0)=FALSE,SUM($QP82:$RF82)&gt;0,SB$9='2. Protocols'!$G81),1,0)*'4. Formulations'!$P81</f>
        <v>0</v>
      </c>
      <c r="SC82" s="27">
        <f>IF(AND(OR(ISBLANK(SC$9),SC$9=0)=FALSE,SUM($QP82:$RF82)&gt;0,SC$9='2. Protocols'!$G81),1,0)*'4. Formulations'!$P81</f>
        <v>0</v>
      </c>
      <c r="SD82" s="27">
        <f>IF(AND(OR(ISBLANK(SD$9),SD$9=0)=FALSE,SUM($QP82:$RF82)&gt;0,SD$9='2. Protocols'!$G81),1,0)*'4. Formulations'!$P81</f>
        <v>0</v>
      </c>
      <c r="SE82" s="27">
        <f>IF(AND(OR(ISBLANK(SE$9),SE$9=0)=FALSE,SUM($QP82:$RF82)&gt;0,SE$9='2. Protocols'!$G81),1,0)*'4. Formulations'!$P81</f>
        <v>0</v>
      </c>
      <c r="SF82" s="27">
        <f>IF(AND(OR(ISBLANK(SF$9),SF$9=0)=FALSE,SUM($QP82:$RF82)&gt;0,SF$9='2. Protocols'!$G81),1,0)*'4. Formulations'!$P81</f>
        <v>0</v>
      </c>
      <c r="SG82" s="27">
        <f>IF(AND(OR(ISBLANK(SG$9),SG$9=0)=FALSE,SUM($QP82:$RF82)&gt;0,SG$9='2. Protocols'!$G81),1,0)*'4. Formulations'!$P81</f>
        <v>0</v>
      </c>
      <c r="SH82" s="27">
        <f>IF(AND(OR(ISBLANK(SH$9),SH$9=0)=FALSE,SUM($QP82:$RF82)&gt;0,SH$9='2. Protocols'!$G81),1,0)*'4. Formulations'!$P81</f>
        <v>0</v>
      </c>
      <c r="SI82" s="27">
        <f>IF(AND(OR(ISBLANK(SI$9),SI$9=0)=FALSE,SUM($QP82:$RF82)&gt;0,SI$9='2. Protocols'!$G81),1,0)*'4. Formulations'!$P81</f>
        <v>0</v>
      </c>
      <c r="SJ82" s="27">
        <f>IF(AND(OR(ISBLANK(SJ$9),SJ$9=0)=FALSE,SUM($QP82:$RF82)&gt;0,SJ$9='2. Protocols'!$G81),1,0)*'4. Formulations'!$P81</f>
        <v>0</v>
      </c>
      <c r="SK82" s="27">
        <f>IF(AND(OR(ISBLANK(SK$9),SK$9=0)=FALSE,SUM($QP82:$RF82)&gt;0,SK$9='2. Protocols'!$G81),1,0)*'4. Formulations'!$P81</f>
        <v>0</v>
      </c>
      <c r="SL82" s="27">
        <f>IF(AND(OR(ISBLANK(SL$9),SL$9=0)=FALSE,SUM($QP82:$RF82)&gt;0,SL$9='2. Protocols'!$G81),1,0)*'4. Formulations'!$P81</f>
        <v>0</v>
      </c>
      <c r="SM82" s="27">
        <f>IF(AND(OR(ISBLANK(SM$9),SM$9=0)=FALSE,SUM($QP82:$RF82)&gt;0,SM$9='2. Protocols'!$G81),1,0)*'4. Formulations'!$P81</f>
        <v>0</v>
      </c>
      <c r="SN82" s="27">
        <f>IF(AND(OR(ISBLANK(SN$9),SN$9=0)=FALSE,SUM($QP82:$RF82)&gt;0,SN$9='2. Protocols'!$G81),1,0)*'4. Formulations'!$P81</f>
        <v>0</v>
      </c>
      <c r="SO82" s="27">
        <f>IF(AND(OR(ISBLANK(SO$9),SO$9=0)=FALSE,SUM($QP82:$RF82)&gt;0,SO$9='2. Protocols'!$G81),1,0)*'4. Formulations'!$P81</f>
        <v>0</v>
      </c>
      <c r="SP82" s="27">
        <f>IF(AND(OR(ISBLANK(SP$9),SP$9=0)=FALSE,SUM($QP82:$RF82)&gt;0,SP$9='2. Protocols'!$G81),1,0)*'4. Formulations'!$P81</f>
        <v>0</v>
      </c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J82" s="27">
        <f>IF(AND(OR(ISBLANK(TJ$9),TJ$9=0)=FALSE,TJ$9=$DM82),1,0)*'4. Formulations'!$Q81</f>
        <v>0</v>
      </c>
      <c r="TK82" s="27">
        <f>IF(AND(OR(ISBLANK(TK$9),TK$9=0)=FALSE,TK$9=$DM82),1,0)*'4. Formulations'!$Q81</f>
        <v>0</v>
      </c>
      <c r="TL82" s="27">
        <f>IF(AND(OR(ISBLANK(TL$9),TL$9=0)=FALSE,TL$9=$DM82),1,0)*'4. Formulations'!$Q81</f>
        <v>0</v>
      </c>
      <c r="TM82" s="27">
        <f>IF(AND(OR(ISBLANK(TM$9),TM$9=0)=FALSE,TM$9=$DM82),1,0)*'4. Formulations'!$Q81</f>
        <v>0</v>
      </c>
      <c r="TN82" s="27">
        <f>IF(AND(OR(ISBLANK(TN$9),TN$9=0)=FALSE,TN$9=$DM82),1,0)*'4. Formulations'!$Q81</f>
        <v>0</v>
      </c>
      <c r="TO82" s="27">
        <f>IF(AND(OR(ISBLANK(TO$9),TO$9=0)=FALSE,TO$9=$DM82),1,0)*'4. Formulations'!$Q81</f>
        <v>0</v>
      </c>
      <c r="TP82" s="27">
        <f>IF(AND(OR(ISBLANK(TP$9),TP$9=0)=FALSE,TP$9=$DM82),1,0)*'4. Formulations'!$Q81</f>
        <v>0</v>
      </c>
      <c r="TQ82" s="27">
        <f>IF(AND(OR(ISBLANK(TQ$9),TQ$9=0)=FALSE,TQ$9=$DM82),1,0)*'4. Formulations'!$Q81</f>
        <v>0</v>
      </c>
      <c r="TR82" s="27">
        <f>IF(AND(OR(ISBLANK(TR$9),TR$9=0)=FALSE,TR$9=$DM82),1,0)*'4. Formulations'!$Q81</f>
        <v>0</v>
      </c>
      <c r="TS82" s="27">
        <f>IF(AND(OR(ISBLANK(TS$9),TS$9=0)=FALSE,TS$9=$DM82),1,0)*'4. Formulations'!$Q81</f>
        <v>0</v>
      </c>
      <c r="TT82" s="27">
        <f>IF(AND(OR(ISBLANK(TT$9),TT$9=0)=FALSE,TT$9=$DM82),1,0)*'4. Formulations'!$Q81</f>
        <v>0</v>
      </c>
      <c r="TU82" s="27">
        <f>IF(AND(OR(ISBLANK(TU$9),TU$9=0)=FALSE,TU$9=$DM82),1,0)*'4. Formulations'!$Q81</f>
        <v>0</v>
      </c>
      <c r="TV82" s="27">
        <f>IF(AND(OR(ISBLANK(TV$9),TV$9=0)=FALSE,TV$9=$DM82),1,0)*'4. Formulations'!$Q81</f>
        <v>0</v>
      </c>
      <c r="TW82" s="27">
        <f>IF(AND(OR(ISBLANK(TW$9),TW$9=0)=FALSE,TW$9=$DM82),1,0)*'4. Formulations'!$Q81</f>
        <v>0</v>
      </c>
      <c r="TX82" s="27">
        <f>IF(AND(OR(ISBLANK(TX$9),TX$9=0)=FALSE,TX$9=$DM82),1,0)*'4. Formulations'!$Q81</f>
        <v>0</v>
      </c>
      <c r="TY82" s="27">
        <f>IF(AND(OR(ISBLANK(TY$9),TY$9=0)=FALSE,TY$9=$DM82),1,0)*'4. Formulations'!$Q81</f>
        <v>0</v>
      </c>
      <c r="TZ82" s="27">
        <f>IF(AND(OR(ISBLANK(TZ$9),TZ$9=0)=FALSE,TZ$9=$DM82),1,0)*'4. Formulations'!$Q81</f>
        <v>0</v>
      </c>
      <c r="UA82" s="27"/>
      <c r="UB82" s="27"/>
      <c r="UC82" s="27"/>
    </row>
    <row r="83" spans="2:549" ht="15" hidden="1" outlineLevel="1" x14ac:dyDescent="0.25">
      <c r="B83" s="2"/>
      <c r="C83" s="75" t="str">
        <f>IF('2. Protocols'!C82&amp;"+"&amp;'2. Protocols'!E82&amp;"+"&amp;'2. Protocols'!G82="++","",'2. Protocols'!C82&amp;"+"&amp;'2. Protocols'!E82&amp;"+"&amp;'2. Protocols'!G82)</f>
        <v/>
      </c>
      <c r="D83" s="7"/>
      <c r="E83" s="8"/>
      <c r="G83" s="72">
        <f>'2. Protocols'!J82*'1. General Inputs'!$N$13</f>
        <v>0</v>
      </c>
      <c r="H83" s="72">
        <f>MAX(G83*(1+'1. General Inputs'!$BE$23)+(H$110*'2. Protocols'!$S82)+'3. ARV Substitutions'!L103,0)</f>
        <v>0</v>
      </c>
      <c r="I83" s="72" t="e">
        <f>MAX(H83*(1+'1. General Inputs'!$BE$23)+(I$110*'2. Protocols'!$S82)+'3. ARV Substitutions'!M103,0)</f>
        <v>#VALUE!</v>
      </c>
      <c r="J83" s="72" t="e">
        <f>MAX(I83*(1+'1. General Inputs'!$BE$23)+(J$110*'2. Protocols'!$S82)+'3. ARV Substitutions'!N103,0)</f>
        <v>#VALUE!</v>
      </c>
      <c r="K83" s="72" t="e">
        <f>MAX(J83*(1+'1. General Inputs'!$BE$23)+(K$110*'2. Protocols'!$S82)+'3. ARV Substitutions'!O103,0)</f>
        <v>#VALUE!</v>
      </c>
      <c r="L83" s="72" t="e">
        <f>MAX(K83*(1+'1. General Inputs'!$BE$23)+(L$110*'2. Protocols'!$S82)+'3. ARV Substitutions'!P103,0)</f>
        <v>#VALUE!</v>
      </c>
      <c r="M83" s="72" t="e">
        <f>MAX(L83*(1+'1. General Inputs'!$BE$23)+(M$110*'2. Protocols'!$S82)+'3. ARV Substitutions'!Q103,0)</f>
        <v>#VALUE!</v>
      </c>
      <c r="N83" s="72" t="e">
        <f>MAX(M83*(1+'1. General Inputs'!$BE$23)+(N$110*'2. Protocols'!$S82)+'3. ARV Substitutions'!R103,0)</f>
        <v>#VALUE!</v>
      </c>
      <c r="O83" s="72" t="e">
        <f>MAX(N83*(1+'1. General Inputs'!$BE$23)+(O$110*'2. Protocols'!$S82)+'3. ARV Substitutions'!S103,0)</f>
        <v>#VALUE!</v>
      </c>
      <c r="P83" s="72" t="e">
        <f>MAX(O83*(1+'1. General Inputs'!$BE$23)+(P$110*'2. Protocols'!$S82)+'3. ARV Substitutions'!T103,0)</f>
        <v>#VALUE!</v>
      </c>
      <c r="Q83" s="72" t="e">
        <f>MAX(P83*(1+'1. General Inputs'!$BE$23)+(Q$110*'2. Protocols'!$S82)+'3. ARV Substitutions'!U103,0)</f>
        <v>#VALUE!</v>
      </c>
      <c r="R83" s="72" t="e">
        <f>MAX(Q83*(1+'1. General Inputs'!$BE$23)+(R$110*'2. Protocols'!$S82)+'3. ARV Substitutions'!V103,0)</f>
        <v>#VALUE!</v>
      </c>
      <c r="S83" s="72" t="e">
        <f>MAX(R83*(1+'1. General Inputs'!$BE$23)+(S$110*'2. Protocols'!$S82)+'3. ARV Substitutions'!W103,0)</f>
        <v>#VALUE!</v>
      </c>
      <c r="T83" s="72" t="e">
        <f>MAX(S83*(1+'1. General Inputs'!$BE$23)+(T$110*'2. Protocols'!$S82)+'3. ARV Substitutions'!X103,0)</f>
        <v>#VALUE!</v>
      </c>
      <c r="U83" s="72" t="e">
        <f>MAX(T83*(1+'1. General Inputs'!$BE$23)+(U$110*'2. Protocols'!$S82)+'3. ARV Substitutions'!Y103,0)</f>
        <v>#VALUE!</v>
      </c>
      <c r="V83" s="72" t="e">
        <f>MAX(U83*(1+'1. General Inputs'!$BE$23)+(V$110*'2. Protocols'!$S82)+'3. ARV Substitutions'!Z103,0)</f>
        <v>#VALUE!</v>
      </c>
      <c r="W83" s="72" t="e">
        <f>MAX(V83*(1+'1. General Inputs'!$BE$23)+(W$110*'2. Protocols'!$S82)+'3. ARV Substitutions'!AA103,0)</f>
        <v>#VALUE!</v>
      </c>
      <c r="X83" s="72" t="e">
        <f>MAX(W83*(1+'1. General Inputs'!$BE$23)+(X$110*'2. Protocols'!$S82)+'3. ARV Substitutions'!AB103,0)</f>
        <v>#VALUE!</v>
      </c>
      <c r="Y83" s="72" t="e">
        <f>MAX(X83*(1+'1. General Inputs'!$BE$23)+(Y$110*'2. Protocols'!$S82)+'3. ARV Substitutions'!AC103,0)</f>
        <v>#VALUE!</v>
      </c>
      <c r="Z83" s="72" t="e">
        <f>MAX(Y83*(1+'1. General Inputs'!$BE$23)+(Z$110*'2. Protocols'!$S82)+'3. ARV Substitutions'!AD103,0)</f>
        <v>#VALUE!</v>
      </c>
      <c r="AA83" s="72" t="e">
        <f>MAX(Z83*(1+'1. General Inputs'!$BE$23)+(AA$110*'2. Protocols'!$S82)+'3. ARV Substitutions'!AE103,0)</f>
        <v>#VALUE!</v>
      </c>
      <c r="AB83" s="72" t="e">
        <f>MAX(AA83*(1+'1. General Inputs'!$BE$23)+(AB$110*'2. Protocols'!$S82)+'3. ARV Substitutions'!AF103,0)</f>
        <v>#VALUE!</v>
      </c>
      <c r="AC83" s="72" t="e">
        <f>MAX(AB83*(1+'1. General Inputs'!$BE$23)+(AC$110*'2. Protocols'!$S82)+'3. ARV Substitutions'!AG103,0)</f>
        <v>#VALUE!</v>
      </c>
      <c r="AD83" s="72" t="e">
        <f>MAX(AC83*(1+'1. General Inputs'!$BE$23)+(AD$110*'2. Protocols'!$S82)+'3. ARV Substitutions'!AH103,0)</f>
        <v>#VALUE!</v>
      </c>
      <c r="AE83" s="72" t="e">
        <f>MAX(AD83*(1+'1. General Inputs'!$BE$23)+(AE$110*'2. Protocols'!$S82)+'3. ARV Substitutions'!AI103,0)</f>
        <v>#VALUE!</v>
      </c>
      <c r="AF83" s="72" t="e">
        <f>MAX(AE83*(1+'1. General Inputs'!$BE$23)+(AF$110*'2. Protocols'!$S82)+'3. ARV Substitutions'!AJ103,0)</f>
        <v>#VALUE!</v>
      </c>
      <c r="AG83" s="72" t="e">
        <f>MAX(AF83*(1+'1. General Inputs'!$BE$23)+(AG$110*'2. Protocols'!$S82)+'3. ARV Substitutions'!AK103,0)</f>
        <v>#VALUE!</v>
      </c>
      <c r="AH83" s="72" t="e">
        <f>MAX(AG83*(1+'1. General Inputs'!$BE$23)+(AH$110*'2. Protocols'!$S82)+'3. ARV Substitutions'!AL103,0)</f>
        <v>#VALUE!</v>
      </c>
      <c r="AI83" s="72" t="e">
        <f>MAX(AH83*(1+'1. General Inputs'!$BE$23)+(AI$110*'2. Protocols'!$S82)+'3. ARV Substitutions'!AM103,0)</f>
        <v>#VALUE!</v>
      </c>
      <c r="AJ83" s="72" t="e">
        <f>MAX(AI83*(1+'1. General Inputs'!$BE$23)+(AJ$110*'2. Protocols'!$S82)+'3. ARV Substitutions'!AN103,0)</f>
        <v>#VALUE!</v>
      </c>
      <c r="AK83" s="72" t="e">
        <f>MAX(AJ83*(1+'1. General Inputs'!$BE$23)+(AK$110*'2. Protocols'!$S82)+'3. ARV Substitutions'!AO103,0)</f>
        <v>#VALUE!</v>
      </c>
      <c r="AL83" s="72" t="e">
        <f>MAX(AK83*(1+'1. General Inputs'!$BE$23)+(AL$110*'2. Protocols'!$S82)+'3. ARV Substitutions'!AP103,0)</f>
        <v>#VALUE!</v>
      </c>
      <c r="AM83" s="72" t="e">
        <f>MAX(AL83*(1+'1. General Inputs'!$BE$23)+(AM$110*'2. Protocols'!$S82)+'3. ARV Substitutions'!AQ103,0)</f>
        <v>#VALUE!</v>
      </c>
      <c r="AN83" s="72" t="e">
        <f>MAX(AM83*(1+'1. General Inputs'!$BE$23)+(AN$110*'2. Protocols'!$S82)+'3. ARV Substitutions'!AR103,0)</f>
        <v>#VALUE!</v>
      </c>
      <c r="AO83" s="72" t="e">
        <f>MAX(AN83*(1+'1. General Inputs'!$BE$23)+(AO$110*'2. Protocols'!$S82)+'3. ARV Substitutions'!AS103,0)</f>
        <v>#VALUE!</v>
      </c>
      <c r="AP83" s="72" t="e">
        <f>MAX(AO83*(1+'1. General Inputs'!$BE$23)+(AP$110*'2. Protocols'!$S82)+'3. ARV Substitutions'!AT103,0)</f>
        <v>#VALUE!</v>
      </c>
      <c r="AQ83" s="72" t="e">
        <f>MAX(AP83*(1+'1. General Inputs'!$BE$23)+(AQ$110*'2. Protocols'!$S82)+'3. ARV Substitutions'!AU103,0)</f>
        <v>#VALUE!</v>
      </c>
      <c r="CA83" s="51">
        <f t="shared" si="106"/>
        <v>0</v>
      </c>
      <c r="CB83" s="51" t="e">
        <f t="shared" si="107"/>
        <v>#VALUE!</v>
      </c>
      <c r="CC83" s="51" t="e">
        <f t="shared" si="108"/>
        <v>#VALUE!</v>
      </c>
      <c r="CD83" s="51" t="e">
        <f t="shared" si="109"/>
        <v>#VALUE!</v>
      </c>
      <c r="CE83" s="51" t="e">
        <f t="shared" si="110"/>
        <v>#VALUE!</v>
      </c>
      <c r="CF83" s="51" t="e">
        <f t="shared" si="111"/>
        <v>#VALUE!</v>
      </c>
      <c r="CG83" s="51" t="e">
        <f t="shared" si="112"/>
        <v>#VALUE!</v>
      </c>
      <c r="CH83" s="51" t="e">
        <f t="shared" si="113"/>
        <v>#VALUE!</v>
      </c>
      <c r="CI83" s="51" t="e">
        <f t="shared" si="114"/>
        <v>#VALUE!</v>
      </c>
      <c r="CJ83" s="51" t="e">
        <f t="shared" si="115"/>
        <v>#VALUE!</v>
      </c>
      <c r="CK83" s="51" t="e">
        <f t="shared" si="116"/>
        <v>#VALUE!</v>
      </c>
      <c r="CL83" s="51" t="e">
        <f t="shared" si="117"/>
        <v>#VALUE!</v>
      </c>
      <c r="CM83" s="51" t="e">
        <f t="shared" si="118"/>
        <v>#VALUE!</v>
      </c>
      <c r="CN83" s="51" t="e">
        <f t="shared" si="119"/>
        <v>#VALUE!</v>
      </c>
      <c r="CO83" s="51" t="e">
        <f t="shared" si="120"/>
        <v>#VALUE!</v>
      </c>
      <c r="CP83" s="51" t="e">
        <f t="shared" si="121"/>
        <v>#VALUE!</v>
      </c>
      <c r="CQ83" s="51" t="e">
        <f t="shared" si="122"/>
        <v>#VALUE!</v>
      </c>
      <c r="CR83" s="51" t="e">
        <f t="shared" si="123"/>
        <v>#VALUE!</v>
      </c>
      <c r="CS83" s="51" t="e">
        <f t="shared" si="124"/>
        <v>#VALUE!</v>
      </c>
      <c r="CT83" s="51" t="e">
        <f t="shared" si="125"/>
        <v>#VALUE!</v>
      </c>
      <c r="CU83" s="51" t="e">
        <f t="shared" si="126"/>
        <v>#VALUE!</v>
      </c>
      <c r="CV83" s="51" t="e">
        <f t="shared" si="127"/>
        <v>#VALUE!</v>
      </c>
      <c r="CW83" s="51" t="e">
        <f t="shared" si="128"/>
        <v>#VALUE!</v>
      </c>
      <c r="CX83" s="51" t="e">
        <f t="shared" si="129"/>
        <v>#VALUE!</v>
      </c>
      <c r="CY83" s="51" t="e">
        <f t="shared" si="130"/>
        <v>#VALUE!</v>
      </c>
      <c r="CZ83" s="51" t="e">
        <f t="shared" si="131"/>
        <v>#VALUE!</v>
      </c>
      <c r="DA83" s="51" t="e">
        <f t="shared" si="132"/>
        <v>#VALUE!</v>
      </c>
      <c r="DB83" s="51" t="e">
        <f t="shared" si="133"/>
        <v>#VALUE!</v>
      </c>
      <c r="DC83" s="51" t="e">
        <f t="shared" si="134"/>
        <v>#VALUE!</v>
      </c>
      <c r="DD83" s="51" t="e">
        <f t="shared" si="135"/>
        <v>#VALUE!</v>
      </c>
      <c r="DE83" s="51" t="e">
        <f t="shared" si="136"/>
        <v>#VALUE!</v>
      </c>
      <c r="DF83" s="51" t="e">
        <f t="shared" si="137"/>
        <v>#VALUE!</v>
      </c>
      <c r="DG83" s="51" t="e">
        <f t="shared" si="138"/>
        <v>#VALUE!</v>
      </c>
      <c r="DH83" s="51" t="e">
        <f t="shared" si="139"/>
        <v>#VALUE!</v>
      </c>
      <c r="DI83" s="51" t="e">
        <f t="shared" si="140"/>
        <v>#VALUE!</v>
      </c>
      <c r="DJ83" s="51" t="e">
        <f t="shared" si="141"/>
        <v>#VALUE!</v>
      </c>
      <c r="DL83" s="21" t="str">
        <f>CONCATENATE('2. Protocols'!C82, '2. Protocols'!D82, '2. Protocols'!E82)</f>
        <v>+</v>
      </c>
      <c r="DM83" s="21" t="str">
        <f>CONCATENATE('2. Protocols'!C82, '2. Protocols'!D82, '2. Protocols'!E82, '2. Protocols'!F82, '2. Protocols'!G82,)</f>
        <v>++</v>
      </c>
      <c r="DO83" s="27">
        <f>IF(AND(OR(ISBLANK(DO$9),DO$9=0)=FALSE,OR(DO$9='2. Protocols'!$C82,DO$9='2. Protocols'!$E82,DO$9='2. Protocols'!$G82)),1,0)*'4. Formulations'!$I82</f>
        <v>0</v>
      </c>
      <c r="DP83" s="27">
        <f>IF(AND(OR(ISBLANK(DP$9),DP$9=0)=FALSE,OR(DP$9='2. Protocols'!$C82,DP$9='2. Protocols'!$E82,DP$9='2. Protocols'!$G82)),1,0)*'4. Formulations'!$I82</f>
        <v>0</v>
      </c>
      <c r="DQ83" s="27">
        <f>IF(AND(OR(ISBLANK(DQ$9),DQ$9=0)=FALSE,OR(DQ$9='2. Protocols'!$C82,DQ$9='2. Protocols'!$E82,DQ$9='2. Protocols'!$G82)),1,0)*'4. Formulations'!$I82</f>
        <v>0</v>
      </c>
      <c r="DR83" s="27">
        <f>IF(AND(OR(ISBLANK(DR$9),DR$9=0)=FALSE,OR(DR$9='2. Protocols'!$C82,DR$9='2. Protocols'!$E82,DR$9='2. Protocols'!$G82)),1,0)*'4. Formulations'!$I82</f>
        <v>0</v>
      </c>
      <c r="DS83" s="27">
        <f>IF(AND(OR(ISBLANK(DS$9),DS$9=0)=FALSE,OR(DS$9='2. Protocols'!$C82,DS$9='2. Protocols'!$E82,DS$9='2. Protocols'!$G82)),1,0)*'4. Formulations'!$I82</f>
        <v>0</v>
      </c>
      <c r="DT83" s="27">
        <f>IF(AND(OR(ISBLANK(DT$9),DT$9=0)=FALSE,OR(DT$9='2. Protocols'!$C82,DT$9='2. Protocols'!$E82,DT$9='2. Protocols'!$G82)),1,0)*'4. Formulations'!$I82</f>
        <v>0</v>
      </c>
      <c r="DU83" s="27">
        <f>IF(AND(OR(ISBLANK(DU$9),DU$9=0)=FALSE,OR(DU$9='2. Protocols'!$C82,DU$9='2. Protocols'!$E82,DU$9='2. Protocols'!$G82)),1,0)*'4. Formulations'!$I82</f>
        <v>0</v>
      </c>
      <c r="DV83" s="27">
        <f>IF(AND(OR(ISBLANK(DV$9),DV$9=0)=FALSE,OR(DV$9='2. Protocols'!$C82,DV$9='2. Protocols'!$E82,DV$9='2. Protocols'!$G82)),1,0)*'4. Formulations'!$I82</f>
        <v>0</v>
      </c>
      <c r="DW83" s="27">
        <f>IF(AND(OR(ISBLANK(DW$9),DW$9=0)=FALSE,OR(DW$9='2. Protocols'!$C82,DW$9='2. Protocols'!$E82,DW$9='2. Protocols'!$G82)),1,0)*'4. Formulations'!$I82</f>
        <v>0</v>
      </c>
      <c r="DX83" s="27">
        <f>IF(AND(OR(ISBLANK(DX$9),DX$9=0)=FALSE,OR(DX$9='2. Protocols'!$C82,DX$9='2. Protocols'!$E82,DX$9='2. Protocols'!$G82)),1,0)*'4. Formulations'!$I82</f>
        <v>0</v>
      </c>
      <c r="DY83" s="27">
        <f>IF(AND(OR(ISBLANK(DY$9),DY$9=0)=FALSE,OR(DY$9='2. Protocols'!$C82,DY$9='2. Protocols'!$E82,DY$9='2. Protocols'!$G82)),1,0)*'4. Formulations'!$I82</f>
        <v>0</v>
      </c>
      <c r="DZ83" s="27">
        <f>IF(AND(OR(ISBLANK(DZ$9),DZ$9=0)=FALSE,OR(DZ$9='2. Protocols'!$C82,DZ$9='2. Protocols'!$E82,DZ$9='2. Protocols'!$G82)),1,0)*'4. Formulations'!$I82</f>
        <v>0</v>
      </c>
      <c r="EA83" s="27">
        <f>IF(AND(OR(ISBLANK(EA$9),EA$9=0)=FALSE,OR(EA$9='2. Protocols'!$C82,EA$9='2. Protocols'!$E82,EA$9='2. Protocols'!$G82)),1,0)*'4. Formulations'!$I82</f>
        <v>0</v>
      </c>
      <c r="EB83" s="27">
        <f>IF(AND(OR(ISBLANK(EB$9),EB$9=0)=FALSE,OR(EB$9='2. Protocols'!$C82,EB$9='2. Protocols'!$E82,EB$9='2. Protocols'!$G82)),1,0)*'4. Formulations'!$I82</f>
        <v>0</v>
      </c>
      <c r="EC83" s="27">
        <f>IF(AND(OR(ISBLANK(EC$9),EC$9=0)=FALSE,OR(EC$9='2. Protocols'!$C82,EC$9='2. Protocols'!$E82,EC$9='2. Protocols'!$G82)),1,0)*'4. Formulations'!$I82</f>
        <v>0</v>
      </c>
      <c r="ED83" s="27">
        <f>IF(AND(OR(ISBLANK(ED$9),ED$9=0)=FALSE,OR(ED$9='2. Protocols'!$C82,ED$9='2. Protocols'!$E82,ED$9='2. Protocols'!$G82)),1,0)*'4. Formulations'!$I82</f>
        <v>0</v>
      </c>
      <c r="EE83" s="27">
        <f>IF(AND(OR(ISBLANK(EE$9),EE$9=0)=FALSE,OR(EE$9='2. Protocols'!$C82,EE$9='2. Protocols'!$E82,EE$9='2. Protocols'!$G82)),1,0)*'4. Formulations'!$I82</f>
        <v>0</v>
      </c>
      <c r="EF83" s="27">
        <f>IF(AND(OR(ISBLANK(EF$9),EF$9=0)=FALSE,OR(EF$9='2. Protocols'!$C82,EF$9='2. Protocols'!$E82,EF$9='2. Protocols'!$G82)),1,0)*'4. Formulations'!$I82</f>
        <v>0</v>
      </c>
      <c r="EG83" s="27">
        <f>IF(AND(OR(ISBLANK(EG$9),EG$9=0)=FALSE,OR(EG$9='2. Protocols'!$C82,EG$9='2. Protocols'!$E82,EG$9='2. Protocols'!$G82)),1,0)*'4. Formulations'!$I82</f>
        <v>0</v>
      </c>
      <c r="EH83" s="27">
        <f>IF(AND(OR(ISBLANK(EH$9),EH$9=0)=FALSE,OR(EH$9='2. Protocols'!$C82,EH$9='2. Protocols'!$E82,EH$9='2. Protocols'!$G82)),1,0)*'4. Formulations'!$I82</f>
        <v>0</v>
      </c>
      <c r="EI83" s="27">
        <f>IF(AND(OR(ISBLANK(EI$9),EI$9=0)=FALSE,OR(EI$9='2. Protocols'!$C82,EI$9='2. Protocols'!$E82,EI$9='2. Protocols'!$G82)),1,0)*'4. Formulations'!$I82</f>
        <v>0</v>
      </c>
      <c r="EJ83" s="27">
        <f>IF(AND(OR(ISBLANK(EJ$9),EJ$9=0)=FALSE,OR(EJ$9='2. Protocols'!$C82,EJ$9='2. Protocols'!$E82,EJ$9='2. Protocols'!$G82)),1,0)*'4. Formulations'!$I82</f>
        <v>0</v>
      </c>
      <c r="EK83" s="27">
        <f>IF(AND(OR(ISBLANK(EK$9),EK$9=0)=FALSE,OR(EK$9='2. Protocols'!$C82,EK$9='2. Protocols'!$E82,EK$9='2. Protocols'!$G82)),1,0)*'4. Formulations'!$I82</f>
        <v>0</v>
      </c>
      <c r="EL83" s="27">
        <f>IF(AND(OR(ISBLANK(EL$9),EL$9=0)=FALSE,OR(EL$9='2. Protocols'!$C82,EL$9='2. Protocols'!$E82,EL$9='2. Protocols'!$G82)),1,0)*'4. Formulations'!$I82</f>
        <v>0</v>
      </c>
      <c r="EM83" s="27">
        <f>IF(AND(OR(ISBLANK(EM$9),EM$9=0)=FALSE,OR(EM$9='2. Protocols'!$C82,EM$9='2. Protocols'!$E82,EM$9='2. Protocols'!$G82)),1,0)*'4. Formulations'!$I82</f>
        <v>0</v>
      </c>
      <c r="EN83" s="27">
        <f>IF(AND(OR(ISBLANK(EN$9),EN$9=0)=FALSE,OR(EN$9='2. Protocols'!$C82,EN$9='2. Protocols'!$E82,EN$9='2. Protocols'!$G82)),1,0)*'4. Formulations'!$I82</f>
        <v>0</v>
      </c>
      <c r="EO83" s="27">
        <f>IF(AND(OR(ISBLANK(EO$9),EO$9=0)=FALSE,OR(EO$9='2. Protocols'!$C82,EO$9='2. Protocols'!$E82,EO$9='2. Protocols'!$G82)),1,0)*'4. Formulations'!$I82</f>
        <v>0</v>
      </c>
      <c r="EP83" s="27">
        <f>IF(AND(OR(ISBLANK(EP$9),EP$9=0)=FALSE,OR(EP$9='2. Protocols'!$C82,EP$9='2. Protocols'!$E82,EP$9='2. Protocols'!$G82)),1,0)*'4. Formulations'!$I82</f>
        <v>0</v>
      </c>
      <c r="EQ83" s="27">
        <f>IF(AND(OR(ISBLANK(EQ$9),EQ$9=0)=FALSE,OR(EQ$9='2. Protocols'!$C82,EQ$9='2. Protocols'!$E82,EQ$9='2. Protocols'!$G82)),1,0)*'4. Formulations'!$I82</f>
        <v>0</v>
      </c>
      <c r="ER83" s="27">
        <f>IF(AND(OR(ISBLANK(ER$9),ER$9=0)=FALSE,OR(ER$9='2. Protocols'!$C82,ER$9='2. Protocols'!$E82,ER$9='2. Protocols'!$G82)),1,0)*'4. Formulations'!$I82</f>
        <v>0</v>
      </c>
      <c r="ES83" s="27">
        <f>IF(AND(OR(ISBLANK(ES$9),ES$9=0)=FALSE,OR(ES$9='2. Protocols'!$C82,ES$9='2. Protocols'!$E82,ES$9='2. Protocols'!$G82)),1,0)*'4. Formulations'!$I82</f>
        <v>0</v>
      </c>
      <c r="ET83" s="27">
        <f>IF(AND(OR(ISBLANK(ET$9),ET$9=0)=FALSE,OR(ET$9='2. Protocols'!$C82,ET$9='2. Protocols'!$E82,ET$9='2. Protocols'!$G82)),1,0)*'4. Formulations'!$I82</f>
        <v>0</v>
      </c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N83" s="27">
        <f>IF(AND(OR(ISBLANK(FN$9),FN$9=0)=FALSE,FN$9=$DL83),1,0)*'4. Formulations'!$J82</f>
        <v>0</v>
      </c>
      <c r="FO83" s="27">
        <f>IF(AND(OR(ISBLANK(FO$9),FO$9=0)=FALSE,FO$9=$DL83),1,0)*'4. Formulations'!$J82</f>
        <v>0</v>
      </c>
      <c r="FP83" s="27">
        <f>IF(AND(OR(ISBLANK(FP$9),FP$9=0)=FALSE,FP$9=$DL83),1,0)*'4. Formulations'!$J82</f>
        <v>0</v>
      </c>
      <c r="FQ83" s="27">
        <f>IF(AND(OR(ISBLANK(FQ$9),FQ$9=0)=FALSE,FQ$9=$DL83),1,0)*'4. Formulations'!$J82</f>
        <v>0</v>
      </c>
      <c r="FR83" s="27">
        <f>IF(AND(OR(ISBLANK(FR$9),FR$9=0)=FALSE,FR$9=$DL83),1,0)*'4. Formulations'!$J82</f>
        <v>0</v>
      </c>
      <c r="FS83" s="27">
        <f>IF(AND(OR(ISBLANK(FS$9),FS$9=0)=FALSE,FS$9=$DL83),1,0)*'4. Formulations'!$J82</f>
        <v>0</v>
      </c>
      <c r="FT83" s="27">
        <f>IF(AND(OR(ISBLANK(FT$9),FT$9=0)=FALSE,FT$9=$DL83),1,0)*'4. Formulations'!$J82</f>
        <v>0</v>
      </c>
      <c r="FU83" s="27">
        <f>IF(AND(OR(ISBLANK(FU$9),FU$9=0)=FALSE,FU$9=$DL83),1,0)*'4. Formulations'!$J82</f>
        <v>0</v>
      </c>
      <c r="FV83" s="27">
        <f>IF(AND(OR(ISBLANK(FV$9),FV$9=0)=FALSE,FV$9=$DL83),1,0)*'4. Formulations'!$J82</f>
        <v>0</v>
      </c>
      <c r="FW83" s="27">
        <f>IF(AND(OR(ISBLANK(FW$9),FW$9=0)=FALSE,FW$9=$DL83),1,0)*'4. Formulations'!$J82</f>
        <v>0</v>
      </c>
      <c r="FX83" s="27">
        <f>IF(AND(OR(ISBLANK(FX$9),FX$9=0)=FALSE,FX$9=$DL83),1,0)*'4. Formulations'!$J82</f>
        <v>0</v>
      </c>
      <c r="FY83" s="27">
        <f>IF(AND(OR(ISBLANK(FY$9),FY$9=0)=FALSE,FY$9=$DL83),1,0)*'4. Formulations'!$J82</f>
        <v>0</v>
      </c>
      <c r="FZ83" s="27">
        <f>IF(AND(OR(ISBLANK(FZ$9),FZ$9=0)=FALSE,FZ$9=$DL83),1,0)*'4. Formulations'!$J82</f>
        <v>0</v>
      </c>
      <c r="GA83" s="27">
        <f>IF(AND(OR(ISBLANK(GA$9),GA$9=0)=FALSE,GA$9=$DL83),1,0)*'4. Formulations'!$J82</f>
        <v>0</v>
      </c>
      <c r="GB83" s="27">
        <f>IF(AND(OR(ISBLANK(GB$9),GB$9=0)=FALSE,GB$9=$DL83),1,0)*'4. Formulations'!$J82</f>
        <v>0</v>
      </c>
      <c r="GC83" s="27">
        <f>IF(AND(OR(ISBLANK(GC$9),GC$9=0)=FALSE,GC$9=$DL83),1,0)*'4. Formulations'!$J82</f>
        <v>0</v>
      </c>
      <c r="GD83" s="27">
        <f>IF(AND(OR(ISBLANK(GD$9),GD$9=0)=FALSE,GD$9=$DL83),1,0)*'4. Formulations'!$J82</f>
        <v>0</v>
      </c>
      <c r="GE83" s="27"/>
      <c r="GF83" s="27"/>
      <c r="GG83" s="27"/>
      <c r="GI83" s="27">
        <f>IF(AND(OR(ISBLANK(GI$9),GI$9=0)=FALSE,SUM($FN83:$GD83)&gt;0,GI$9='2. Protocols'!$G82),1,0)*'4. Formulations'!$J82</f>
        <v>0</v>
      </c>
      <c r="GJ83" s="27">
        <f>IF(AND(OR(ISBLANK(GJ$9),GJ$9=0)=FALSE,SUM($FN83:$GD83)&gt;0,GJ$9='2. Protocols'!$G82),1,0)*'4. Formulations'!$J82</f>
        <v>0</v>
      </c>
      <c r="GK83" s="27">
        <f>IF(AND(OR(ISBLANK(GK$9),GK$9=0)=FALSE,SUM($FN83:$GD83)&gt;0,GK$9='2. Protocols'!$G82),1,0)*'4. Formulations'!$J82</f>
        <v>0</v>
      </c>
      <c r="GL83" s="27">
        <f>IF(AND(OR(ISBLANK(GL$9),GL$9=0)=FALSE,SUM($FN83:$GD83)&gt;0,GL$9='2. Protocols'!$G82),1,0)*'4. Formulations'!$J82</f>
        <v>0</v>
      </c>
      <c r="GM83" s="27">
        <f>IF(AND(OR(ISBLANK(GM$9),GM$9=0)=FALSE,SUM($FN83:$GD83)&gt;0,GM$9='2. Protocols'!$G82),1,0)*'4. Formulations'!$J82</f>
        <v>0</v>
      </c>
      <c r="GN83" s="27">
        <f>IF(AND(OR(ISBLANK(GN$9),GN$9=0)=FALSE,SUM($FN83:$GD83)&gt;0,GN$9='2. Protocols'!$G82),1,0)*'4. Formulations'!$J82</f>
        <v>0</v>
      </c>
      <c r="GO83" s="27">
        <f>IF(AND(OR(ISBLANK(GO$9),GO$9=0)=FALSE,SUM($FN83:$GD83)&gt;0,GO$9='2. Protocols'!$G82),1,0)*'4. Formulations'!$J82</f>
        <v>0</v>
      </c>
      <c r="GP83" s="27">
        <f>IF(AND(OR(ISBLANK(GP$9),GP$9=0)=FALSE,SUM($FN83:$GD83)&gt;0,GP$9='2. Protocols'!$G82),1,0)*'4. Formulations'!$J82</f>
        <v>0</v>
      </c>
      <c r="GQ83" s="27">
        <f>IF(AND(OR(ISBLANK(GQ$9),GQ$9=0)=FALSE,SUM($FN83:$GD83)&gt;0,GQ$9='2. Protocols'!$G82),1,0)*'4. Formulations'!$J82</f>
        <v>0</v>
      </c>
      <c r="GR83" s="27">
        <f>IF(AND(OR(ISBLANK(GR$9),GR$9=0)=FALSE,SUM($FN83:$GD83)&gt;0,GR$9='2. Protocols'!$G82),1,0)*'4. Formulations'!$J82</f>
        <v>0</v>
      </c>
      <c r="GS83" s="27">
        <f>IF(AND(OR(ISBLANK(GS$9),GS$9=0)=FALSE,SUM($FN83:$GD83)&gt;0,GS$9='2. Protocols'!$G82),1,0)*'4. Formulations'!$J82</f>
        <v>0</v>
      </c>
      <c r="GT83" s="27">
        <f>IF(AND(OR(ISBLANK(GT$9),GT$9=0)=FALSE,SUM($FN83:$GD83)&gt;0,GT$9='2. Protocols'!$G82),1,0)*'4. Formulations'!$J82</f>
        <v>0</v>
      </c>
      <c r="GU83" s="27">
        <f>IF(AND(OR(ISBLANK(GU$9),GU$9=0)=FALSE,SUM($FN83:$GD83)&gt;0,GU$9='2. Protocols'!$G82),1,0)*'4. Formulations'!$J82</f>
        <v>0</v>
      </c>
      <c r="GV83" s="27">
        <f>IF(AND(OR(ISBLANK(GV$9),GV$9=0)=FALSE,SUM($FN83:$GD83)&gt;0,GV$9='2. Protocols'!$G82),1,0)*'4. Formulations'!$J82</f>
        <v>0</v>
      </c>
      <c r="GW83" s="27">
        <f>IF(AND(OR(ISBLANK(GW$9),GW$9=0)=FALSE,SUM($FN83:$GD83)&gt;0,GW$9='2. Protocols'!$G82),1,0)*'4. Formulations'!$J82</f>
        <v>0</v>
      </c>
      <c r="GX83" s="27">
        <f>IF(AND(OR(ISBLANK(GX$9),GX$9=0)=FALSE,SUM($FN83:$GD83)&gt;0,GX$9='2. Protocols'!$G82),1,0)*'4. Formulations'!$J82</f>
        <v>0</v>
      </c>
      <c r="GY83" s="27">
        <f>IF(AND(OR(ISBLANK(GY$9),GY$9=0)=FALSE,SUM($FN83:$GD83)&gt;0,GY$9='2. Protocols'!$G82),1,0)*'4. Formulations'!$J82</f>
        <v>0</v>
      </c>
      <c r="GZ83" s="27">
        <f>IF(AND(OR(ISBLANK(GZ$9),GZ$9=0)=FALSE,SUM($FN83:$GD83)&gt;0,GZ$9='2. Protocols'!$G82),1,0)*'4. Formulations'!$J82</f>
        <v>0</v>
      </c>
      <c r="HA83" s="27">
        <f>IF(AND(OR(ISBLANK(HA$9),HA$9=0)=FALSE,SUM($FN83:$GD83)&gt;0,HA$9='2. Protocols'!$G82),1,0)*'4. Formulations'!$J82</f>
        <v>0</v>
      </c>
      <c r="HB83" s="27">
        <f>IF(AND(OR(ISBLANK(HB$9),HB$9=0)=FALSE,SUM($FN83:$GD83)&gt;0,HB$9='2. Protocols'!$G82),1,0)*'4. Formulations'!$J82</f>
        <v>0</v>
      </c>
      <c r="HC83" s="27">
        <f>IF(AND(OR(ISBLANK(HC$9),HC$9=0)=FALSE,SUM($FN83:$GD83)&gt;0,HC$9='2. Protocols'!$G82),1,0)*'4. Formulations'!$J82</f>
        <v>0</v>
      </c>
      <c r="HD83" s="27">
        <f>IF(AND(OR(ISBLANK(HD$9),HD$9=0)=FALSE,SUM($FN83:$GD83)&gt;0,HD$9='2. Protocols'!$G82),1,0)*'4. Formulations'!$J82</f>
        <v>0</v>
      </c>
      <c r="HE83" s="27">
        <f>IF(AND(OR(ISBLANK(HE$9),HE$9=0)=FALSE,SUM($FN83:$GD83)&gt;0,HE$9='2. Protocols'!$G82),1,0)*'4. Formulations'!$J82</f>
        <v>0</v>
      </c>
      <c r="HF83" s="27">
        <f>IF(AND(OR(ISBLANK(HF$9),HF$9=0)=FALSE,SUM($FN83:$GD83)&gt;0,HF$9='2. Protocols'!$G82),1,0)*'4. Formulations'!$J82</f>
        <v>0</v>
      </c>
      <c r="HG83" s="27">
        <f>IF(AND(OR(ISBLANK(HG$9),HG$9=0)=FALSE,SUM($FN83:$GD83)&gt;0,HG$9='2. Protocols'!$G82),1,0)*'4. Formulations'!$J82</f>
        <v>0</v>
      </c>
      <c r="HH83" s="27">
        <f>IF(AND(OR(ISBLANK(HH$9),HH$9=0)=FALSE,SUM($FN83:$GD83)&gt;0,HH$9='2. Protocols'!$G82),1,0)*'4. Formulations'!$J82</f>
        <v>0</v>
      </c>
      <c r="HI83" s="27">
        <f>IF(AND(OR(ISBLANK(HI$9),HI$9=0)=FALSE,SUM($FN83:$GD83)&gt;0,HI$9='2. Protocols'!$G82),1,0)*'4. Formulations'!$J82</f>
        <v>0</v>
      </c>
      <c r="HJ83" s="27">
        <f>IF(AND(OR(ISBLANK(HJ$9),HJ$9=0)=FALSE,SUM($FN83:$GD83)&gt;0,HJ$9='2. Protocols'!$G82),1,0)*'4. Formulations'!$J82</f>
        <v>0</v>
      </c>
      <c r="HK83" s="27">
        <f>IF(AND(OR(ISBLANK(HK$9),HK$9=0)=FALSE,SUM($FN83:$GD83)&gt;0,HK$9='2. Protocols'!$G82),1,0)*'4. Formulations'!$J82</f>
        <v>0</v>
      </c>
      <c r="HL83" s="27">
        <f>IF(AND(OR(ISBLANK(HL$9),HL$9=0)=FALSE,SUM($FN83:$GD83)&gt;0,HL$9='2. Protocols'!$G82),1,0)*'4. Formulations'!$J82</f>
        <v>0</v>
      </c>
      <c r="HM83" s="27">
        <f>IF(AND(OR(ISBLANK(HM$9),HM$9=0)=FALSE,SUM($FN83:$GD83)&gt;0,HM$9='2. Protocols'!$G82),1,0)*'4. Formulations'!$J82</f>
        <v>0</v>
      </c>
      <c r="HN83" s="27">
        <f>IF(AND(OR(ISBLANK(HN$9),HN$9=0)=FALSE,SUM($FN83:$GD83)&gt;0,HN$9='2. Protocols'!$G82),1,0)*'4. Formulations'!$J82</f>
        <v>0</v>
      </c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H83" s="27">
        <f>IF(AND(OR(ISBLANK(GI$9),GI$9=0)=FALSE,IH$9=$DM83),1,0)*'4. Formulations'!$K82</f>
        <v>0</v>
      </c>
      <c r="II83" s="27">
        <f>IF(AND(OR(ISBLANK(GJ$9),GJ$9=0)=FALSE,II$9=$DM83),1,0)*'4. Formulations'!$K82</f>
        <v>0</v>
      </c>
      <c r="IJ83" s="27">
        <f>IF(AND(OR(ISBLANK(GK$9),GK$9=0)=FALSE,IJ$9=$DM83),1,0)*'4. Formulations'!$K82</f>
        <v>0</v>
      </c>
      <c r="IK83" s="27">
        <f>IF(AND(OR(ISBLANK(GL$9),GL$9=0)=FALSE,IK$9=$DM83),1,0)*'4. Formulations'!$K82</f>
        <v>0</v>
      </c>
      <c r="IL83" s="27">
        <f>IF(AND(OR(ISBLANK(GM$9),GM$9=0)=FALSE,IL$9=$DM83),1,0)*'4. Formulations'!$K82</f>
        <v>0</v>
      </c>
      <c r="IM83" s="27">
        <f>IF(AND(OR(ISBLANK(GN$9),GN$9=0)=FALSE,IM$9=$DM83),1,0)*'4. Formulations'!$K82</f>
        <v>0</v>
      </c>
      <c r="IN83" s="27">
        <f>IF(AND(OR(ISBLANK(GO$9),GO$9=0)=FALSE,IN$9=$DM83),1,0)*'4. Formulations'!$K82</f>
        <v>0</v>
      </c>
      <c r="IO83" s="27">
        <f>IF(AND(OR(ISBLANK(GP$9),GP$9=0)=FALSE,IO$9=$DM83),1,0)*'4. Formulations'!$K82</f>
        <v>0</v>
      </c>
      <c r="IP83" s="27">
        <f>IF(AND(OR(ISBLANK(GQ$9),GQ$9=0)=FALSE,IP$9=$DM83),1,0)*'4. Formulations'!$K82</f>
        <v>0</v>
      </c>
      <c r="IQ83" s="27">
        <f>IF(AND(OR(ISBLANK(GR$9),GR$9=0)=FALSE,IQ$9=$DM83),1,0)*'4. Formulations'!$K82</f>
        <v>0</v>
      </c>
      <c r="IR83" s="27">
        <f>IF(AND(OR(ISBLANK(GN$9),GN$9=0)=FALSE,IR$9=$DM83),1,0)*'4. Formulations'!$K82</f>
        <v>0</v>
      </c>
      <c r="IS83" s="27">
        <f>IF(AND(OR(ISBLANK(GO$9),GO$9=0)=FALSE,IS$9=$DM83),1,0)*'4. Formulations'!$K82</f>
        <v>0</v>
      </c>
      <c r="IT83" s="27">
        <f>IF(AND(OR(ISBLANK(GP$9),GP$9=0)=FALSE,IT$9=$DM83),1,0)*'4. Formulations'!$K82</f>
        <v>0</v>
      </c>
      <c r="IU83" s="27">
        <f>IF(AND(OR(ISBLANK(GQ$9),GQ$9=0)=FALSE,IU$9=$DM83),1,0)*'4. Formulations'!$K82</f>
        <v>0</v>
      </c>
      <c r="IV83" s="27"/>
      <c r="IW83" s="27"/>
      <c r="IX83" s="27"/>
      <c r="IY83" s="27"/>
      <c r="IZ83" s="27"/>
      <c r="JA83" s="27"/>
      <c r="JC83" s="27">
        <f>IF(AND(OR(ISBLANK(JC$9),JC$9=0)=FALSE,OR(JC$9='2. Protocols'!$C82,JC$9='2. Protocols'!$E82,JC$9='2. Protocols'!$G82)),1,0)*'4. Formulations'!$L82</f>
        <v>0</v>
      </c>
      <c r="JD83" s="27">
        <f>IF(AND(OR(ISBLANK(JD$9),JD$9=0)=FALSE,OR(JD$9='2. Protocols'!$C82,JD$9='2. Protocols'!$E82,JD$9='2. Protocols'!$G82)),1,0)*'4. Formulations'!$L82</f>
        <v>0</v>
      </c>
      <c r="JE83" s="27">
        <f>IF(AND(OR(ISBLANK(JE$9),JE$9=0)=FALSE,OR(JE$9='2. Protocols'!$C82,JE$9='2. Protocols'!$E82,JE$9='2. Protocols'!$G82)),1,0)*'4. Formulations'!$L82</f>
        <v>0</v>
      </c>
      <c r="JF83" s="27">
        <f>IF(AND(OR(ISBLANK(JF$9),JF$9=0)=FALSE,OR(JF$9='2. Protocols'!$C82,JF$9='2. Protocols'!$E82,JF$9='2. Protocols'!$G82)),1,0)*'4. Formulations'!$L82</f>
        <v>0</v>
      </c>
      <c r="JG83" s="27">
        <f>IF(AND(OR(ISBLANK(JG$9),JG$9=0)=FALSE,OR(JG$9='2. Protocols'!$C82,JG$9='2. Protocols'!$E82,JG$9='2. Protocols'!$G82)),1,0)*'4. Formulations'!$L82</f>
        <v>0</v>
      </c>
      <c r="JH83" s="27">
        <f>IF(AND(OR(ISBLANK(JH$9),JH$9=0)=FALSE,OR(JH$9='2. Protocols'!$C82,JH$9='2. Protocols'!$E82,JH$9='2. Protocols'!$G82)),1,0)*'4. Formulations'!$L82</f>
        <v>0</v>
      </c>
      <c r="JI83" s="27">
        <f>IF(AND(OR(ISBLANK(JI$9),JI$9=0)=FALSE,OR(JI$9='2. Protocols'!$C82,JI$9='2. Protocols'!$E82,JI$9='2. Protocols'!$G82)),1,0)*'4. Formulations'!$L82</f>
        <v>0</v>
      </c>
      <c r="JJ83" s="27">
        <f>IF(AND(OR(ISBLANK(JJ$9),JJ$9=0)=FALSE,OR(JJ$9='2. Protocols'!$C82,JJ$9='2. Protocols'!$E82,JJ$9='2. Protocols'!$G82)),1,0)*'4. Formulations'!$L82</f>
        <v>0</v>
      </c>
      <c r="JK83" s="27">
        <f>IF(AND(OR(ISBLANK(JK$9),JK$9=0)=FALSE,OR(JK$9='2. Protocols'!$C82,JK$9='2. Protocols'!$E82,JK$9='2. Protocols'!$G82)),1,0)*'4. Formulations'!$L82</f>
        <v>0</v>
      </c>
      <c r="JL83" s="27">
        <f>IF(AND(OR(ISBLANK(JL$9),JL$9=0)=FALSE,OR(JL$9='2. Protocols'!$C82,JL$9='2. Protocols'!$E82,JL$9='2. Protocols'!$G82)),1,0)*'4. Formulations'!$L82</f>
        <v>0</v>
      </c>
      <c r="JM83" s="27">
        <f>IF(AND(OR(ISBLANK(JM$9),JM$9=0)=FALSE,OR(JM$9='2. Protocols'!$C82,JM$9='2. Protocols'!$E82,JM$9='2. Protocols'!$G82)),1,0)*'4. Formulations'!$L82</f>
        <v>0</v>
      </c>
      <c r="JN83" s="27">
        <f>IF(AND(OR(ISBLANK(JN$9),JN$9=0)=FALSE,OR(JN$9='2. Protocols'!$C82,JN$9='2. Protocols'!$E82,JN$9='2. Protocols'!$G82)),1,0)*'4. Formulations'!$L82</f>
        <v>0</v>
      </c>
      <c r="JO83" s="27">
        <f>IF(AND(OR(ISBLANK(JO$9),JO$9=0)=FALSE,OR(JO$9='2. Protocols'!$C82,JO$9='2. Protocols'!$E82,JO$9='2. Protocols'!$G82)),1,0)*'4. Formulations'!$L82</f>
        <v>0</v>
      </c>
      <c r="JP83" s="27">
        <f>IF(AND(OR(ISBLANK(JP$9),JP$9=0)=FALSE,OR(JP$9='2. Protocols'!$C82,JP$9='2. Protocols'!$E82,JP$9='2. Protocols'!$G82)),1,0)*'4. Formulations'!$L82</f>
        <v>0</v>
      </c>
      <c r="JQ83" s="27">
        <f>IF(AND(OR(ISBLANK(JQ$9),JQ$9=0)=FALSE,OR(JQ$9='2. Protocols'!$C82,JQ$9='2. Protocols'!$E82,JQ$9='2. Protocols'!$G82)),1,0)*'4. Formulations'!$L82</f>
        <v>0</v>
      </c>
      <c r="JR83" s="27">
        <f>IF(AND(OR(ISBLANK(JR$9),JR$9=0)=FALSE,OR(JR$9='2. Protocols'!$C82,JR$9='2. Protocols'!$E82,JR$9='2. Protocols'!$G82)),1,0)*'4. Formulations'!$L82</f>
        <v>0</v>
      </c>
      <c r="JS83" s="27">
        <f>IF(AND(OR(ISBLANK(JS$9),JS$9=0)=FALSE,OR(JS$9='2. Protocols'!$C82,JS$9='2. Protocols'!$E82,JS$9='2. Protocols'!$G82)),1,0)*'4. Formulations'!$L82</f>
        <v>0</v>
      </c>
      <c r="JT83" s="27">
        <f>IF(AND(OR(ISBLANK(JT$9),JT$9=0)=FALSE,OR(JT$9='2. Protocols'!$C82,JT$9='2. Protocols'!$E82,JT$9='2. Protocols'!$G82)),1,0)*'4. Formulations'!$L82</f>
        <v>0</v>
      </c>
      <c r="JU83" s="27">
        <f>IF(AND(OR(ISBLANK(JU$9),JU$9=0)=FALSE,OR(JU$9='2. Protocols'!$C82,JU$9='2. Protocols'!$E82,JU$9='2. Protocols'!$G82)),1,0)*'4. Formulations'!$L82</f>
        <v>0</v>
      </c>
      <c r="JV83" s="27">
        <f>IF(AND(OR(ISBLANK(JV$9),JV$9=0)=FALSE,OR(JV$9='2. Protocols'!$C82,JV$9='2. Protocols'!$E82,JV$9='2. Protocols'!$G82)),1,0)*'4. Formulations'!$L82</f>
        <v>0</v>
      </c>
      <c r="JW83" s="27">
        <f>IF(AND(OR(ISBLANK(JW$9),JW$9=0)=FALSE,OR(JW$9='2. Protocols'!$C82,JW$9='2. Protocols'!$E82,JW$9='2. Protocols'!$G82)),1,0)*'4. Formulations'!$L82</f>
        <v>0</v>
      </c>
      <c r="JX83" s="27">
        <f>IF(AND(OR(ISBLANK(JX$9),JX$9=0)=FALSE,OR(JX$9='2. Protocols'!$C82,JX$9='2. Protocols'!$E82,JX$9='2. Protocols'!$G82)),1,0)*'4. Formulations'!$L82</f>
        <v>0</v>
      </c>
      <c r="JY83" s="27">
        <f>IF(AND(OR(ISBLANK(JY$9),JY$9=0)=FALSE,OR(JY$9='2. Protocols'!$C82,JY$9='2. Protocols'!$E82,JY$9='2. Protocols'!$G82)),1,0)*'4. Formulations'!$L82</f>
        <v>0</v>
      </c>
      <c r="JZ83" s="27">
        <f>IF(AND(OR(ISBLANK(JZ$9),JZ$9=0)=FALSE,OR(JZ$9='2. Protocols'!$C82,JZ$9='2. Protocols'!$E82,JZ$9='2. Protocols'!$G82)),1,0)*'4. Formulations'!$L82</f>
        <v>0</v>
      </c>
      <c r="KA83" s="27">
        <f>IF(AND(OR(ISBLANK(KA$9),KA$9=0)=FALSE,OR(KA$9='2. Protocols'!$C82,KA$9='2. Protocols'!$E82,KA$9='2. Protocols'!$G82)),1,0)*'4. Formulations'!$L82</f>
        <v>0</v>
      </c>
      <c r="KB83" s="27">
        <f>IF(AND(OR(ISBLANK(KB$9),KB$9=0)=FALSE,OR(KB$9='2. Protocols'!$C82,KB$9='2. Protocols'!$E82,KB$9='2. Protocols'!$G82)),1,0)*'4. Formulations'!$L82</f>
        <v>0</v>
      </c>
      <c r="KC83" s="27">
        <f>IF(AND(OR(ISBLANK(KC$9),KC$9=0)=FALSE,OR(KC$9='2. Protocols'!$C82,KC$9='2. Protocols'!$E82,KC$9='2. Protocols'!$G82)),1,0)*'4. Formulations'!$L82</f>
        <v>0</v>
      </c>
      <c r="KD83" s="27">
        <f>IF(AND(OR(ISBLANK(KD$9),KD$9=0)=FALSE,OR(KD$9='2. Protocols'!$C82,KD$9='2. Protocols'!$E82,KD$9='2. Protocols'!$G82)),1,0)*'4. Formulations'!$L82</f>
        <v>0</v>
      </c>
      <c r="KE83" s="27">
        <f>IF(AND(OR(ISBLANK(KE$9),KE$9=0)=FALSE,OR(KE$9='2. Protocols'!$C82,KE$9='2. Protocols'!$E82,KE$9='2. Protocols'!$G82)),1,0)*'4. Formulations'!$L82</f>
        <v>0</v>
      </c>
      <c r="KF83" s="27">
        <f>IF(AND(OR(ISBLANK(KF$9),KF$9=0)=FALSE,OR(KF$9='2. Protocols'!$C82,KF$9='2. Protocols'!$E82,KF$9='2. Protocols'!$G82)),1,0)*'4. Formulations'!$L82</f>
        <v>0</v>
      </c>
      <c r="KG83" s="27">
        <f>IF(AND(OR(ISBLANK(KG$9),KG$9=0)=FALSE,OR(KG$9='2. Protocols'!$C82,KG$9='2. Protocols'!$E82,KG$9='2. Protocols'!$G82)),1,0)*'4. Formulations'!$L82</f>
        <v>0</v>
      </c>
      <c r="KH83" s="27">
        <f>IF(AND(OR(ISBLANK(KH$9),KH$9=0)=FALSE,OR(KH$9='2. Protocols'!$C82,KH$9='2. Protocols'!$E82,KH$9='2. Protocols'!$G82)),1,0)*'4. Formulations'!$L82</f>
        <v>0</v>
      </c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B83" s="27">
        <f>IF(AND(OR(ISBLANK(LB$9),LB$9=0)=FALSE,LB$9=$DL83),1,0)*'4. Formulations'!$M82</f>
        <v>0</v>
      </c>
      <c r="LC83" s="27">
        <f>IF(AND(OR(ISBLANK(LC$9),LC$9=0)=FALSE,LC$9=$DL83),1,0)*'4. Formulations'!$M82</f>
        <v>0</v>
      </c>
      <c r="LD83" s="27">
        <f>IF(AND(OR(ISBLANK(LD$9),LD$9=0)=FALSE,LD$9=$DL83),1,0)*'4. Formulations'!$M82</f>
        <v>0</v>
      </c>
      <c r="LE83" s="27">
        <f>IF(AND(OR(ISBLANK(LE$9),LE$9=0)=FALSE,LE$9=$DL83),1,0)*'4. Formulations'!$M82</f>
        <v>0</v>
      </c>
      <c r="LF83" s="27">
        <f>IF(AND(OR(ISBLANK(LF$9),LF$9=0)=FALSE,LF$9=$DL83),1,0)*'4. Formulations'!$M82</f>
        <v>0</v>
      </c>
      <c r="LG83" s="27">
        <f>IF(AND(OR(ISBLANK(LG$9),LG$9=0)=FALSE,LG$9=$DL83),1,0)*'4. Formulations'!$M82</f>
        <v>0</v>
      </c>
      <c r="LH83" s="27">
        <f>IF(AND(OR(ISBLANK(LH$9),LH$9=0)=FALSE,LH$9=$DL83),1,0)*'4. Formulations'!$M82</f>
        <v>0</v>
      </c>
      <c r="LI83" s="27">
        <f>IF(AND(OR(ISBLANK(LI$9),LI$9=0)=FALSE,LI$9=$DL83),1,0)*'4. Formulations'!$M82</f>
        <v>0</v>
      </c>
      <c r="LJ83" s="27">
        <f>IF(AND(OR(ISBLANK(LJ$9),LJ$9=0)=FALSE,LJ$9=$DL83),1,0)*'4. Formulations'!$M82</f>
        <v>0</v>
      </c>
      <c r="LK83" s="27">
        <f>IF(AND(OR(ISBLANK(LK$9),LK$9=0)=FALSE,LK$9=$DL83),1,0)*'4. Formulations'!$M82</f>
        <v>0</v>
      </c>
      <c r="LL83" s="27">
        <f>IF(AND(OR(ISBLANK(LL$9),LL$9=0)=FALSE,LL$9=$DL83),1,0)*'4. Formulations'!$M82</f>
        <v>0</v>
      </c>
      <c r="LM83" s="27">
        <f>IF(AND(OR(ISBLANK(LM$9),LM$9=0)=FALSE,LM$9=$DL83),1,0)*'4. Formulations'!$M82</f>
        <v>0</v>
      </c>
      <c r="LN83" s="27">
        <f>IF(AND(OR(ISBLANK(LN$9),LN$9=0)=FALSE,LN$9=$DL83),1,0)*'4. Formulations'!$M82</f>
        <v>0</v>
      </c>
      <c r="LO83" s="27">
        <f>IF(AND(OR(ISBLANK(LO$9),LO$9=0)=FALSE,LO$9=$DL83),1,0)*'4. Formulations'!$M82</f>
        <v>0</v>
      </c>
      <c r="LP83" s="27">
        <f>IF(AND(OR(ISBLANK(LP$9),LP$9=0)=FALSE,LP$9=$DL83),1,0)*'4. Formulations'!$M82</f>
        <v>0</v>
      </c>
      <c r="LQ83" s="27">
        <f>IF(AND(OR(ISBLANK(LQ$9),LQ$9=0)=FALSE,LQ$9=$DL83),1,0)*'4. Formulations'!$M82</f>
        <v>0</v>
      </c>
      <c r="LR83" s="27">
        <f>IF(AND(OR(ISBLANK(LR$9),LR$9=0)=FALSE,LR$9=$DL83),1,0)*'4. Formulations'!$M82</f>
        <v>0</v>
      </c>
      <c r="LS83" s="27"/>
      <c r="LT83" s="27"/>
      <c r="LU83" s="27"/>
      <c r="LW83" s="27">
        <f>IF(AND(OR(ISBLANK(LW$9),LW$9=0)=FALSE,SUM($LB83:$LR83)&gt;0,LW$9='2. Protocols'!$G82),1,0)*'4. Formulations'!$M82</f>
        <v>0</v>
      </c>
      <c r="LX83" s="27">
        <f>IF(AND(OR(ISBLANK(LX$9),LX$9=0)=FALSE,SUM($LB83:$LR83)&gt;0,LX$9='2. Protocols'!$G82),1,0)*'4. Formulations'!$M82</f>
        <v>0</v>
      </c>
      <c r="LY83" s="27">
        <f>IF(AND(OR(ISBLANK(LY$9),LY$9=0)=FALSE,SUM($LB83:$LR83)&gt;0,LY$9='2. Protocols'!$G82),1,0)*'4. Formulations'!$M82</f>
        <v>0</v>
      </c>
      <c r="LZ83" s="27">
        <f>IF(AND(OR(ISBLANK(LZ$9),LZ$9=0)=FALSE,SUM($LB83:$LR83)&gt;0,LZ$9='2. Protocols'!$G82),1,0)*'4. Formulations'!$M82</f>
        <v>0</v>
      </c>
      <c r="MA83" s="27">
        <f>IF(AND(OR(ISBLANK(MA$9),MA$9=0)=FALSE,SUM($LB83:$LR83)&gt;0,MA$9='2. Protocols'!$G82),1,0)*'4. Formulations'!$M82</f>
        <v>0</v>
      </c>
      <c r="MB83" s="27">
        <f>IF(AND(OR(ISBLANK(MB$9),MB$9=0)=FALSE,SUM($LB83:$LR83)&gt;0,MB$9='2. Protocols'!$G82),1,0)*'4. Formulations'!$M82</f>
        <v>0</v>
      </c>
      <c r="MC83" s="27">
        <f>IF(AND(OR(ISBLANK(MC$9),MC$9=0)=FALSE,SUM($LB83:$LR83)&gt;0,MC$9='2. Protocols'!$G82),1,0)*'4. Formulations'!$M82</f>
        <v>0</v>
      </c>
      <c r="MD83" s="27">
        <f>IF(AND(OR(ISBLANK(MD$9),MD$9=0)=FALSE,SUM($LB83:$LR83)&gt;0,MD$9='2. Protocols'!$G82),1,0)*'4. Formulations'!$M82</f>
        <v>0</v>
      </c>
      <c r="ME83" s="27">
        <f>IF(AND(OR(ISBLANK(ME$9),ME$9=0)=FALSE,SUM($LB83:$LR83)&gt;0,ME$9='2. Protocols'!$G82),1,0)*'4. Formulations'!$M82</f>
        <v>0</v>
      </c>
      <c r="MF83" s="27">
        <f>IF(AND(OR(ISBLANK(MF$9),MF$9=0)=FALSE,SUM($LB83:$LR83)&gt;0,MF$9='2. Protocols'!$G82),1,0)*'4. Formulations'!$M82</f>
        <v>0</v>
      </c>
      <c r="MG83" s="27">
        <f>IF(AND(OR(ISBLANK(MG$9),MG$9=0)=FALSE,SUM($LB83:$LR83)&gt;0,MG$9='2. Protocols'!$G82),1,0)*'4. Formulations'!$M82</f>
        <v>0</v>
      </c>
      <c r="MH83" s="27">
        <f>IF(AND(OR(ISBLANK(MH$9),MH$9=0)=FALSE,SUM($LB83:$LR83)&gt;0,MH$9='2. Protocols'!$G82),1,0)*'4. Formulations'!$M82</f>
        <v>0</v>
      </c>
      <c r="MI83" s="27">
        <f>IF(AND(OR(ISBLANK(MI$9),MI$9=0)=FALSE,SUM($LB83:$LR83)&gt;0,MI$9='2. Protocols'!$G82),1,0)*'4. Formulations'!$M82</f>
        <v>0</v>
      </c>
      <c r="MJ83" s="27">
        <f>IF(AND(OR(ISBLANK(MJ$9),MJ$9=0)=FALSE,SUM($LB83:$LR83)&gt;0,MJ$9='2. Protocols'!$G82),1,0)*'4. Formulations'!$M82</f>
        <v>0</v>
      </c>
      <c r="MK83" s="27">
        <f>IF(AND(OR(ISBLANK(MK$9),MK$9=0)=FALSE,SUM($LB83:$LR83)&gt;0,MK$9='2. Protocols'!$G82),1,0)*'4. Formulations'!$M82</f>
        <v>0</v>
      </c>
      <c r="ML83" s="27">
        <f>IF(AND(OR(ISBLANK(ML$9),ML$9=0)=FALSE,SUM($LB83:$LR83)&gt;0,ML$9='2. Protocols'!$G82),1,0)*'4. Formulations'!$M82</f>
        <v>0</v>
      </c>
      <c r="MM83" s="27">
        <f>IF(AND(OR(ISBLANK(MM$9),MM$9=0)=FALSE,SUM($LB83:$LR83)&gt;0,MM$9='2. Protocols'!$G82),1,0)*'4. Formulations'!$M82</f>
        <v>0</v>
      </c>
      <c r="MN83" s="27">
        <f>IF(AND(OR(ISBLANK(MN$9),MN$9=0)=FALSE,SUM($LB83:$LR83)&gt;0,MN$9='2. Protocols'!$G82),1,0)*'4. Formulations'!$M82</f>
        <v>0</v>
      </c>
      <c r="MO83" s="27">
        <f>IF(AND(OR(ISBLANK(MO$9),MO$9=0)=FALSE,SUM($LB83:$LR83)&gt;0,MO$9='2. Protocols'!$G82),1,0)*'4. Formulations'!$M82</f>
        <v>0</v>
      </c>
      <c r="MP83" s="27">
        <f>IF(AND(OR(ISBLANK(MP$9),MP$9=0)=FALSE,SUM($LB83:$LR83)&gt;0,MP$9='2. Protocols'!$G82),1,0)*'4. Formulations'!$M82</f>
        <v>0</v>
      </c>
      <c r="MQ83" s="27">
        <f>IF(AND(OR(ISBLANK(MQ$9),MQ$9=0)=FALSE,SUM($LB83:$LR83)&gt;0,MQ$9='2. Protocols'!$G82),1,0)*'4. Formulations'!$M82</f>
        <v>0</v>
      </c>
      <c r="MR83" s="27">
        <f>IF(AND(OR(ISBLANK(MR$9),MR$9=0)=FALSE,SUM($LB83:$LR83)&gt;0,MR$9='2. Protocols'!$G82),1,0)*'4. Formulations'!$M82</f>
        <v>0</v>
      </c>
      <c r="MS83" s="27">
        <f>IF(AND(OR(ISBLANK(MS$9),MS$9=0)=FALSE,SUM($LB83:$LR83)&gt;0,MS$9='2. Protocols'!$G82),1,0)*'4. Formulations'!$M82</f>
        <v>0</v>
      </c>
      <c r="MT83" s="27">
        <f>IF(AND(OR(ISBLANK(MT$9),MT$9=0)=FALSE,SUM($LB83:$LR83)&gt;0,MT$9='2. Protocols'!$G82),1,0)*'4. Formulations'!$M82</f>
        <v>0</v>
      </c>
      <c r="MU83" s="27">
        <f>IF(AND(OR(ISBLANK(MU$9),MU$9=0)=FALSE,SUM($LB83:$LR83)&gt;0,MU$9='2. Protocols'!$G82),1,0)*'4. Formulations'!$M82</f>
        <v>0</v>
      </c>
      <c r="MV83" s="27">
        <f>IF(AND(OR(ISBLANK(MV$9),MV$9=0)=FALSE,SUM($LB83:$LR83)&gt;0,MV$9='2. Protocols'!$G82),1,0)*'4. Formulations'!$M82</f>
        <v>0</v>
      </c>
      <c r="MW83" s="27">
        <f>IF(AND(OR(ISBLANK(MW$9),MW$9=0)=FALSE,SUM($LB83:$LR83)&gt;0,MW$9='2. Protocols'!$G82),1,0)*'4. Formulations'!$M82</f>
        <v>0</v>
      </c>
      <c r="MX83" s="27">
        <f>IF(AND(OR(ISBLANK(MX$9),MX$9=0)=FALSE,SUM($LB83:$LR83)&gt;0,MX$9='2. Protocols'!$G82),1,0)*'4. Formulations'!$M82</f>
        <v>0</v>
      </c>
      <c r="MY83" s="27">
        <f>IF(AND(OR(ISBLANK(MY$9),MY$9=0)=FALSE,SUM($LB83:$LR83)&gt;0,MY$9='2. Protocols'!$G82),1,0)*'4. Formulations'!$M82</f>
        <v>0</v>
      </c>
      <c r="MZ83" s="27">
        <f>IF(AND(OR(ISBLANK(MZ$9),MZ$9=0)=FALSE,SUM($LB83:$LR83)&gt;0,MZ$9='2. Protocols'!$G82),1,0)*'4. Formulations'!$M82</f>
        <v>0</v>
      </c>
      <c r="NA83" s="27">
        <f>IF(AND(OR(ISBLANK(NA$9),NA$9=0)=FALSE,SUM($LB83:$LR83)&gt;0,NA$9='2. Protocols'!$G82),1,0)*'4. Formulations'!$M82</f>
        <v>0</v>
      </c>
      <c r="NB83" s="27">
        <f>IF(AND(OR(ISBLANK(NB$9),NB$9=0)=FALSE,SUM($LB83:$LR83)&gt;0,NB$9='2. Protocols'!$G82),1,0)*'4. Formulations'!$M82</f>
        <v>0</v>
      </c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V83" s="27">
        <f>IF(AND(OR(ISBLANK(NV$9),NV$9=0)=FALSE,NV$9=$DM83),1,0)*'4. Formulations'!$N82</f>
        <v>0</v>
      </c>
      <c r="NW83" s="721">
        <f>IF(AND(OR(ISBLANK(NW$9),NW$9=0)=FALSE,NW$9=$DM83),1,0)*'4. Formulations'!$N82</f>
        <v>0</v>
      </c>
      <c r="NX83" s="27">
        <f>IF(AND(OR(ISBLANK(NX$9),NX$9=0)=FALSE,NX$9=$DM83),1,0)*'4. Formulations'!$N82</f>
        <v>0</v>
      </c>
      <c r="NY83" s="27">
        <f>IF(AND(OR(ISBLANK(NY$9),NY$9=0)=FALSE,NY$9=$DM83),1,0)*'4. Formulations'!$N82</f>
        <v>0</v>
      </c>
      <c r="NZ83" s="27">
        <f>IF(AND(OR(ISBLANK(NZ$9),NZ$9=0)=FALSE,NZ$9=$DM83),1,0)*'4. Formulations'!$N82</f>
        <v>0</v>
      </c>
      <c r="OA83" s="27">
        <f>IF(AND(OR(ISBLANK(OA$9),OA$9=0)=FALSE,OA$9=$DM83),1,0)*'4. Formulations'!$N82</f>
        <v>0</v>
      </c>
      <c r="OB83" s="27">
        <f>IF(AND(OR(ISBLANK(OB$9),OB$9=0)=FALSE,OB$9=$DM83),1,0)*'4. Formulations'!$N82</f>
        <v>0</v>
      </c>
      <c r="OC83" s="27">
        <f>IF(AND(OR(ISBLANK(OC$9),OC$9=0)=FALSE,OC$9=$DM83),1,0)*'4. Formulations'!$N82</f>
        <v>0</v>
      </c>
      <c r="OD83" s="27">
        <f>IF(AND(OR(ISBLANK(OD$9),OD$9=0)=FALSE,OD$9=$DM83),1,0)*'4. Formulations'!$N82</f>
        <v>0</v>
      </c>
      <c r="OE83" s="27">
        <f>IF(AND(OR(ISBLANK(OE$9),OE$9=0)=FALSE,OE$9=$DM83),1,0)*'4. Formulations'!$N82</f>
        <v>0</v>
      </c>
      <c r="OF83" s="27">
        <f>IF(AND(OR(ISBLANK(OF$9),OF$9=0)=FALSE,OF$9=$DM83),1,0)*'4. Formulations'!$N82</f>
        <v>0</v>
      </c>
      <c r="OG83" s="27">
        <f>IF(AND(OR(ISBLANK(OG$9),OG$9=0)=FALSE,OG$9=$DM83),1,0)*'4. Formulations'!$N82</f>
        <v>0</v>
      </c>
      <c r="OH83" s="27">
        <f>IF(AND(OR(ISBLANK(OH$9),OH$9=0)=FALSE,OH$9=$DM83),1,0)*'4. Formulations'!$N82</f>
        <v>0</v>
      </c>
      <c r="OI83" s="27">
        <f>IF(AND(OR(ISBLANK(OI$9),OI$9=0)=FALSE,OI$9=$DM83),1,0)*'4. Formulations'!$N82</f>
        <v>0</v>
      </c>
      <c r="OJ83" s="27">
        <f>IF(AND(OR(ISBLANK(OJ$9),OJ$9=0)=FALSE,OJ$9=$DM83),1,0)*'4. Formulations'!$N82</f>
        <v>0</v>
      </c>
      <c r="OK83" s="27">
        <f>IF(AND(OR(ISBLANK(OK$9),OK$9=0)=FALSE,OK$9=$DM83),1,0)*'4. Formulations'!$N82</f>
        <v>0</v>
      </c>
      <c r="OL83" s="27">
        <f>IF(AND(OR(ISBLANK(OL$9),OL$9=0)=FALSE,OL$9=$DM83),1,0)*'4. Formulations'!$N82</f>
        <v>0</v>
      </c>
      <c r="OM83" s="27"/>
      <c r="ON83" s="27"/>
      <c r="OO83" s="27"/>
      <c r="OQ83" s="27">
        <f>IF(AND(OR(ISBLANK(OQ$9),OQ$9=0)=FALSE,OR(OQ$9='2. Protocols'!$C82,OQ$9='2. Protocols'!$E82,OQ$9='2. Protocols'!$G82)),1,0)*'4. Formulations'!$O82</f>
        <v>0</v>
      </c>
      <c r="OR83" s="27">
        <f>IF(AND(OR(ISBLANK(OR$9),OR$9=0)=FALSE,OR(OR$9='2. Protocols'!$C82,OR$9='2. Protocols'!$E82,OR$9='2. Protocols'!$G82)),1,0)*'4. Formulations'!$O82</f>
        <v>0</v>
      </c>
      <c r="OS83" s="27">
        <f>IF(AND(OR(ISBLANK(OS$9),OS$9=0)=FALSE,OR(OS$9='2. Protocols'!$C82,OS$9='2. Protocols'!$E82,OS$9='2. Protocols'!$G82)),1,0)*'4. Formulations'!$O82</f>
        <v>0</v>
      </c>
      <c r="OT83" s="27">
        <f>IF(AND(OR(ISBLANK(OT$9),OT$9=0)=FALSE,OR(OT$9='2. Protocols'!$C82,OT$9='2. Protocols'!$E82,OT$9='2. Protocols'!$G82)),1,0)*'4. Formulations'!$O82</f>
        <v>0</v>
      </c>
      <c r="OU83" s="27">
        <f>IF(AND(OR(ISBLANK(OU$9),OU$9=0)=FALSE,OR(OU$9='2. Protocols'!$C82,OU$9='2. Protocols'!$E82,OU$9='2. Protocols'!$G82)),1,0)*'4. Formulations'!$O82</f>
        <v>0</v>
      </c>
      <c r="OV83" s="27">
        <f>IF(AND(OR(ISBLANK(OV$9),OV$9=0)=FALSE,OR(OV$9='2. Protocols'!$C82,OV$9='2. Protocols'!$E82,OV$9='2. Protocols'!$G82)),1,0)*'4. Formulations'!$O82</f>
        <v>0</v>
      </c>
      <c r="OW83" s="27">
        <f>IF(AND(OR(ISBLANK(OW$9),OW$9=0)=FALSE,OR(OW$9='2. Protocols'!$C82,OW$9='2. Protocols'!$E82,OW$9='2. Protocols'!$G82)),1,0)*'4. Formulations'!$O82</f>
        <v>0</v>
      </c>
      <c r="OX83" s="27">
        <f>IF(AND(OR(ISBLANK(OX$9),OX$9=0)=FALSE,OR(OX$9='2. Protocols'!$C82,OX$9='2. Protocols'!$E82,OX$9='2. Protocols'!$G82)),1,0)*'4. Formulations'!$O82</f>
        <v>0</v>
      </c>
      <c r="OY83" s="27">
        <f>IF(AND(OR(ISBLANK(OY$9),OY$9=0)=FALSE,OR(OY$9='2. Protocols'!$C82,OY$9='2. Protocols'!$E82,OY$9='2. Protocols'!$G82)),1,0)*'4. Formulations'!$O82</f>
        <v>0</v>
      </c>
      <c r="OZ83" s="27">
        <f>IF(AND(OR(ISBLANK(OZ$9),OZ$9=0)=FALSE,OR(OZ$9='2. Protocols'!$C82,OZ$9='2. Protocols'!$E82,OZ$9='2. Protocols'!$G82)),1,0)*'4. Formulations'!$O82</f>
        <v>0</v>
      </c>
      <c r="PA83" s="27">
        <f>IF(AND(OR(ISBLANK(PA$9),PA$9=0)=FALSE,OR(PA$9='2. Protocols'!$C82,PA$9='2. Protocols'!$E82,PA$9='2. Protocols'!$G82)),1,0)*'4. Formulations'!$O82</f>
        <v>0</v>
      </c>
      <c r="PB83" s="27">
        <f>IF(AND(OR(ISBLANK(PB$9),PB$9=0)=FALSE,OR(PB$9='2. Protocols'!$C82,PB$9='2. Protocols'!$E82,PB$9='2. Protocols'!$G82)),1,0)*'4. Formulations'!$O82</f>
        <v>0</v>
      </c>
      <c r="PC83" s="27">
        <f>IF(AND(OR(ISBLANK(PC$9),PC$9=0)=FALSE,OR(PC$9='2. Protocols'!$C82,PC$9='2. Protocols'!$E82,PC$9='2. Protocols'!$G82)),1,0)*'4. Formulations'!$O82</f>
        <v>0</v>
      </c>
      <c r="PD83" s="27">
        <f>IF(AND(OR(ISBLANK(PD$9),PD$9=0)=FALSE,OR(PD$9='2. Protocols'!$C82,PD$9='2. Protocols'!$E82,PD$9='2. Protocols'!$G82)),1,0)*'4. Formulations'!$O82</f>
        <v>0</v>
      </c>
      <c r="PE83" s="27">
        <f>IF(AND(OR(ISBLANK(PE$9),PE$9=0)=FALSE,OR(PE$9='2. Protocols'!$C82,PE$9='2. Protocols'!$E82,PE$9='2. Protocols'!$G82)),1,0)*'4. Formulations'!$O82</f>
        <v>0</v>
      </c>
      <c r="PF83" s="27">
        <f>IF(AND(OR(ISBLANK(PF$9),PF$9=0)=FALSE,OR(PF$9='2. Protocols'!$C82,PF$9='2. Protocols'!$E82,PF$9='2. Protocols'!$G82)),1,0)*'4. Formulations'!$O82</f>
        <v>0</v>
      </c>
      <c r="PG83" s="27">
        <f>IF(AND(OR(ISBLANK(PG$9),PG$9=0)=FALSE,OR(PG$9='2. Protocols'!$C82,PG$9='2. Protocols'!$E82,PG$9='2. Protocols'!$G82)),1,0)*'4. Formulations'!$O82</f>
        <v>0</v>
      </c>
      <c r="PH83" s="27">
        <f>IF(AND(OR(ISBLANK(PH$9),PH$9=0)=FALSE,OR(PH$9='2. Protocols'!$C82,PH$9='2. Protocols'!$E82,PH$9='2. Protocols'!$G82)),1,0)*'4. Formulations'!$O82</f>
        <v>0</v>
      </c>
      <c r="PI83" s="27">
        <f>IF(AND(OR(ISBLANK(PI$9),PI$9=0)=FALSE,OR(PI$9='2. Protocols'!$C82,PI$9='2. Protocols'!$E82,PI$9='2. Protocols'!$G82)),1,0)*'4. Formulations'!$O82</f>
        <v>0</v>
      </c>
      <c r="PJ83" s="27">
        <f>IF(AND(OR(ISBLANK(PJ$9),PJ$9=0)=FALSE,OR(PJ$9='2. Protocols'!$C82,PJ$9='2. Protocols'!$E82,PJ$9='2. Protocols'!$G82)),1,0)*'4. Formulations'!$O82</f>
        <v>0</v>
      </c>
      <c r="PK83" s="27">
        <f>IF(AND(OR(ISBLANK(PK$9),PK$9=0)=FALSE,OR(PK$9='2. Protocols'!$C82,PK$9='2. Protocols'!$E82,PK$9='2. Protocols'!$G82)),1,0)*'4. Formulations'!$O82</f>
        <v>0</v>
      </c>
      <c r="PL83" s="27">
        <f>IF(AND(OR(ISBLANK(PL$9),PL$9=0)=FALSE,OR(PL$9='2. Protocols'!$C82,PL$9='2. Protocols'!$E82,PL$9='2. Protocols'!$G82)),1,0)*'4. Formulations'!$O82</f>
        <v>0</v>
      </c>
      <c r="PM83" s="27">
        <f>IF(AND(OR(ISBLANK(PM$9),PM$9=0)=FALSE,OR(PM$9='2. Protocols'!$C82,PM$9='2. Protocols'!$E82,PM$9='2. Protocols'!$G82)),1,0)*'4. Formulations'!$O82</f>
        <v>0</v>
      </c>
      <c r="PN83" s="27">
        <f>IF(AND(OR(ISBLANK(PN$9),PN$9=0)=FALSE,OR(PN$9='2. Protocols'!$C82,PN$9='2. Protocols'!$E82,PN$9='2. Protocols'!$G82)),1,0)*'4. Formulations'!$O82</f>
        <v>0</v>
      </c>
      <c r="PO83" s="27">
        <f>IF(AND(OR(ISBLANK(PO$9),PO$9=0)=FALSE,OR(PO$9='2. Protocols'!$C82,PO$9='2. Protocols'!$E82,PO$9='2. Protocols'!$G82)),1,0)*'4. Formulations'!$O82</f>
        <v>0</v>
      </c>
      <c r="PP83" s="27">
        <f>IF(AND(OR(ISBLANK(PP$9),PP$9=0)=FALSE,OR(PP$9='2. Protocols'!$C82,PP$9='2. Protocols'!$E82,PP$9='2. Protocols'!$G82)),1,0)*'4. Formulations'!$O82</f>
        <v>0</v>
      </c>
      <c r="PQ83" s="27">
        <f>IF(AND(OR(ISBLANK(PQ$9),PQ$9=0)=FALSE,OR(PQ$9='2. Protocols'!$C82,PQ$9='2. Protocols'!$E82,PQ$9='2. Protocols'!$G82)),1,0)*'4. Formulations'!$O82</f>
        <v>0</v>
      </c>
      <c r="PR83" s="27">
        <f>IF(AND(OR(ISBLANK(PR$9),PR$9=0)=FALSE,OR(PR$9='2. Protocols'!$C82,PR$9='2. Protocols'!$E82,PR$9='2. Protocols'!$G82)),1,0)*'4. Formulations'!$O82</f>
        <v>0</v>
      </c>
      <c r="PS83" s="27">
        <f>IF(AND(OR(ISBLANK(PS$9),PS$9=0)=FALSE,OR(PS$9='2. Protocols'!$C82,PS$9='2. Protocols'!$E82,PS$9='2. Protocols'!$G82)),1,0)*'4. Formulations'!$O82</f>
        <v>0</v>
      </c>
      <c r="PT83" s="27">
        <f>IF(AND(OR(ISBLANK(PT$9),PT$9=0)=FALSE,OR(PT$9='2. Protocols'!$C82,PT$9='2. Protocols'!$E82,PT$9='2. Protocols'!$G82)),1,0)*'4. Formulations'!$O82</f>
        <v>0</v>
      </c>
      <c r="PU83" s="27">
        <f>IF(AND(OR(ISBLANK(PU$9),PU$9=0)=FALSE,OR(PU$9='2. Protocols'!$C82,PU$9='2. Protocols'!$E82,PU$9='2. Protocols'!$G82)),1,0)*'4. Formulations'!$O82</f>
        <v>0</v>
      </c>
      <c r="PV83" s="27">
        <f>IF(AND(OR(ISBLANK(PV$9),PV$9=0)=FALSE,OR(PV$9='2. Protocols'!$C82,PV$9='2. Protocols'!$E82,PV$9='2. Protocols'!$G82)),1,0)*'4. Formulations'!$O82</f>
        <v>0</v>
      </c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P83" s="27">
        <f>IF(AND(OR(ISBLANK(QP$9),QP$9=0)=FALSE,QP$9=$DL83),1,0)*'4. Formulations'!$P82</f>
        <v>0</v>
      </c>
      <c r="QQ83" s="27">
        <f>IF(AND(OR(ISBLANK(QQ$9),QQ$9=0)=FALSE,QQ$9=$DL83),1,0)*'4. Formulations'!$P82</f>
        <v>0</v>
      </c>
      <c r="QR83" s="27">
        <f>IF(AND(OR(ISBLANK(QR$9),QR$9=0)=FALSE,QR$9=$DL83),1,0)*'4. Formulations'!$P82</f>
        <v>0</v>
      </c>
      <c r="QS83" s="27">
        <f>IF(AND(OR(ISBLANK(QS$9),QS$9=0)=FALSE,QS$9=$DL83),1,0)*'4. Formulations'!$P82</f>
        <v>0</v>
      </c>
      <c r="QT83" s="27">
        <f>IF(AND(OR(ISBLANK(QT$9),QT$9=0)=FALSE,QT$9=$DL83),1,0)*'4. Formulations'!$P82</f>
        <v>0</v>
      </c>
      <c r="QU83" s="27">
        <f>IF(AND(OR(ISBLANK(QU$9),QU$9=0)=FALSE,QU$9=$DL83),1,0)*'4. Formulations'!$P82</f>
        <v>0</v>
      </c>
      <c r="QV83" s="27">
        <f>IF(AND(OR(ISBLANK(QV$9),QV$9=0)=FALSE,QV$9=$DL83),1,0)*'4. Formulations'!$P82</f>
        <v>0</v>
      </c>
      <c r="QW83" s="27">
        <f>IF(AND(OR(ISBLANK(QW$9),QW$9=0)=FALSE,QW$9=$DL83),1,0)*'4. Formulations'!$P82</f>
        <v>0</v>
      </c>
      <c r="QX83" s="27">
        <f>IF(AND(OR(ISBLANK(QX$9),QX$9=0)=FALSE,QX$9=$DL83),1,0)*'4. Formulations'!$P82</f>
        <v>0</v>
      </c>
      <c r="QY83" s="27">
        <f>IF(AND(OR(ISBLANK(QY$9),QY$9=0)=FALSE,QY$9=$DL83),1,0)*'4. Formulations'!$P82</f>
        <v>0</v>
      </c>
      <c r="QZ83" s="27">
        <f>IF(AND(OR(ISBLANK(QZ$9),QZ$9=0)=FALSE,QZ$9=$DL83),1,0)*'4. Formulations'!$P82</f>
        <v>0</v>
      </c>
      <c r="RA83" s="27">
        <f>IF(AND(OR(ISBLANK(RA$9),RA$9=0)=FALSE,RA$9=$DL83),1,0)*'4. Formulations'!$P82</f>
        <v>0</v>
      </c>
      <c r="RB83" s="27">
        <f>IF(AND(OR(ISBLANK(RB$9),RB$9=0)=FALSE,RB$9=$DL83),1,0)*'4. Formulations'!$P82</f>
        <v>0</v>
      </c>
      <c r="RC83" s="27">
        <f>IF(AND(OR(ISBLANK(RC$9),RC$9=0)=FALSE,RC$9=$DL83),1,0)*'4. Formulations'!$P82</f>
        <v>0</v>
      </c>
      <c r="RD83" s="27">
        <f>IF(AND(OR(ISBLANK(RD$9),RD$9=0)=FALSE,RD$9=$DL83),1,0)*'4. Formulations'!$P82</f>
        <v>0</v>
      </c>
      <c r="RE83" s="27">
        <f>IF(AND(OR(ISBLANK(RE$9),RE$9=0)=FALSE,RE$9=$DL83),1,0)*'4. Formulations'!$P82</f>
        <v>0</v>
      </c>
      <c r="RF83" s="27">
        <f>IF(AND(OR(ISBLANK(RF$9),RF$9=0)=FALSE,RF$9=$DL83),1,0)*'4. Formulations'!$P82</f>
        <v>0</v>
      </c>
      <c r="RG83" s="27"/>
      <c r="RH83" s="27"/>
      <c r="RI83" s="27"/>
      <c r="RK83" s="27">
        <f>IF(AND(OR(ISBLANK(RK$9),RK$9=0)=FALSE,SUM($QP83:$RF83)&gt;0,RK$9='2. Protocols'!$G82),1,0)*'4. Formulations'!$P82</f>
        <v>0</v>
      </c>
      <c r="RL83" s="27">
        <f>IF(AND(OR(ISBLANK(RL$9),RL$9=0)=FALSE,SUM($QP83:$RF83)&gt;0,RL$9='2. Protocols'!$G82),1,0)*'4. Formulations'!$P82</f>
        <v>0</v>
      </c>
      <c r="RM83" s="27">
        <f>IF(AND(OR(ISBLANK(RM$9),RM$9=0)=FALSE,SUM($QP83:$RF83)&gt;0,RM$9='2. Protocols'!$G82),1,0)*'4. Formulations'!$P82</f>
        <v>0</v>
      </c>
      <c r="RN83" s="27">
        <f>IF(AND(OR(ISBLANK(RN$9),RN$9=0)=FALSE,SUM($QP83:$RF83)&gt;0,RN$9='2. Protocols'!$G82),1,0)*'4. Formulations'!$P82</f>
        <v>0</v>
      </c>
      <c r="RO83" s="27">
        <f>IF(AND(OR(ISBLANK(RO$9),RO$9=0)=FALSE,SUM($QP83:$RF83)&gt;0,RO$9='2. Protocols'!$G82),1,0)*'4. Formulations'!$P82</f>
        <v>0</v>
      </c>
      <c r="RP83" s="27">
        <f>IF(AND(OR(ISBLANK(RP$9),RP$9=0)=FALSE,SUM($QP83:$RF83)&gt;0,RP$9='2. Protocols'!$G82),1,0)*'4. Formulations'!$P82</f>
        <v>0</v>
      </c>
      <c r="RQ83" s="27">
        <f>IF(AND(OR(ISBLANK(RQ$9),RQ$9=0)=FALSE,SUM($QP83:$RF83)&gt;0,RQ$9='2. Protocols'!$G82),1,0)*'4. Formulations'!$P82</f>
        <v>0</v>
      </c>
      <c r="RR83" s="27">
        <f>IF(AND(OR(ISBLANK(RR$9),RR$9=0)=FALSE,SUM($QP83:$RF83)&gt;0,RR$9='2. Protocols'!$G82),1,0)*'4. Formulations'!$P82</f>
        <v>0</v>
      </c>
      <c r="RS83" s="27">
        <f>IF(AND(OR(ISBLANK(RS$9),RS$9=0)=FALSE,SUM($QP83:$RF83)&gt;0,RS$9='2. Protocols'!$G82),1,0)*'4. Formulations'!$P82</f>
        <v>0</v>
      </c>
      <c r="RT83" s="27">
        <f>IF(AND(OR(ISBLANK(RT$9),RT$9=0)=FALSE,SUM($QP83:$RF83)&gt;0,RT$9='2. Protocols'!$G82),1,0)*'4. Formulations'!$P82</f>
        <v>0</v>
      </c>
      <c r="RU83" s="27">
        <f>IF(AND(OR(ISBLANK(RU$9),RU$9=0)=FALSE,SUM($QP83:$RF83)&gt;0,RU$9='2. Protocols'!$G82),1,0)*'4. Formulations'!$P82</f>
        <v>0</v>
      </c>
      <c r="RV83" s="27">
        <f>IF(AND(OR(ISBLANK(RV$9),RV$9=0)=FALSE,SUM($QP83:$RF83)&gt;0,RV$9='2. Protocols'!$G82),1,0)*'4. Formulations'!$P82</f>
        <v>0</v>
      </c>
      <c r="RW83" s="27">
        <f>IF(AND(OR(ISBLANK(RW$9),RW$9=0)=FALSE,SUM($QP83:$RF83)&gt;0,RW$9='2. Protocols'!$G82),1,0)*'4. Formulations'!$P82</f>
        <v>0</v>
      </c>
      <c r="RX83" s="27">
        <f>IF(AND(OR(ISBLANK(RX$9),RX$9=0)=FALSE,SUM($QP83:$RF83)&gt;0,RX$9='2. Protocols'!$G82),1,0)*'4. Formulations'!$P82</f>
        <v>0</v>
      </c>
      <c r="RY83" s="27">
        <f>IF(AND(OR(ISBLANK(RY$9),RY$9=0)=FALSE,SUM($QP83:$RF83)&gt;0,RY$9='2. Protocols'!$G82),1,0)*'4. Formulations'!$P82</f>
        <v>0</v>
      </c>
      <c r="RZ83" s="27">
        <f>IF(AND(OR(ISBLANK(RZ$9),RZ$9=0)=FALSE,SUM($QP83:$RF83)&gt;0,RZ$9='2. Protocols'!$G82),1,0)*'4. Formulations'!$P82</f>
        <v>0</v>
      </c>
      <c r="SA83" s="27">
        <f>IF(AND(OR(ISBLANK(SA$9),SA$9=0)=FALSE,SUM($QP83:$RF83)&gt;0,SA$9='2. Protocols'!$G82),1,0)*'4. Formulations'!$P82</f>
        <v>0</v>
      </c>
      <c r="SB83" s="27">
        <f>IF(AND(OR(ISBLANK(SB$9),SB$9=0)=FALSE,SUM($QP83:$RF83)&gt;0,SB$9='2. Protocols'!$G82),1,0)*'4. Formulations'!$P82</f>
        <v>0</v>
      </c>
      <c r="SC83" s="27">
        <f>IF(AND(OR(ISBLANK(SC$9),SC$9=0)=FALSE,SUM($QP83:$RF83)&gt;0,SC$9='2. Protocols'!$G82),1,0)*'4. Formulations'!$P82</f>
        <v>0</v>
      </c>
      <c r="SD83" s="27">
        <f>IF(AND(OR(ISBLANK(SD$9),SD$9=0)=FALSE,SUM($QP83:$RF83)&gt;0,SD$9='2. Protocols'!$G82),1,0)*'4. Formulations'!$P82</f>
        <v>0</v>
      </c>
      <c r="SE83" s="27">
        <f>IF(AND(OR(ISBLANK(SE$9),SE$9=0)=FALSE,SUM($QP83:$RF83)&gt;0,SE$9='2. Protocols'!$G82),1,0)*'4. Formulations'!$P82</f>
        <v>0</v>
      </c>
      <c r="SF83" s="27">
        <f>IF(AND(OR(ISBLANK(SF$9),SF$9=0)=FALSE,SUM($QP83:$RF83)&gt;0,SF$9='2. Protocols'!$G82),1,0)*'4. Formulations'!$P82</f>
        <v>0</v>
      </c>
      <c r="SG83" s="27">
        <f>IF(AND(OR(ISBLANK(SG$9),SG$9=0)=FALSE,SUM($QP83:$RF83)&gt;0,SG$9='2. Protocols'!$G82),1,0)*'4. Formulations'!$P82</f>
        <v>0</v>
      </c>
      <c r="SH83" s="27">
        <f>IF(AND(OR(ISBLANK(SH$9),SH$9=0)=FALSE,SUM($QP83:$RF83)&gt;0,SH$9='2. Protocols'!$G82),1,0)*'4. Formulations'!$P82</f>
        <v>0</v>
      </c>
      <c r="SI83" s="27">
        <f>IF(AND(OR(ISBLANK(SI$9),SI$9=0)=FALSE,SUM($QP83:$RF83)&gt;0,SI$9='2. Protocols'!$G82),1,0)*'4. Formulations'!$P82</f>
        <v>0</v>
      </c>
      <c r="SJ83" s="27">
        <f>IF(AND(OR(ISBLANK(SJ$9),SJ$9=0)=FALSE,SUM($QP83:$RF83)&gt;0,SJ$9='2. Protocols'!$G82),1,0)*'4. Formulations'!$P82</f>
        <v>0</v>
      </c>
      <c r="SK83" s="27">
        <f>IF(AND(OR(ISBLANK(SK$9),SK$9=0)=FALSE,SUM($QP83:$RF83)&gt;0,SK$9='2. Protocols'!$G82),1,0)*'4. Formulations'!$P82</f>
        <v>0</v>
      </c>
      <c r="SL83" s="27">
        <f>IF(AND(OR(ISBLANK(SL$9),SL$9=0)=FALSE,SUM($QP83:$RF83)&gt;0,SL$9='2. Protocols'!$G82),1,0)*'4. Formulations'!$P82</f>
        <v>0</v>
      </c>
      <c r="SM83" s="27">
        <f>IF(AND(OR(ISBLANK(SM$9),SM$9=0)=FALSE,SUM($QP83:$RF83)&gt;0,SM$9='2. Protocols'!$G82),1,0)*'4. Formulations'!$P82</f>
        <v>0</v>
      </c>
      <c r="SN83" s="27">
        <f>IF(AND(OR(ISBLANK(SN$9),SN$9=0)=FALSE,SUM($QP83:$RF83)&gt;0,SN$9='2. Protocols'!$G82),1,0)*'4. Formulations'!$P82</f>
        <v>0</v>
      </c>
      <c r="SO83" s="27">
        <f>IF(AND(OR(ISBLANK(SO$9),SO$9=0)=FALSE,SUM($QP83:$RF83)&gt;0,SO$9='2. Protocols'!$G82),1,0)*'4. Formulations'!$P82</f>
        <v>0</v>
      </c>
      <c r="SP83" s="27">
        <f>IF(AND(OR(ISBLANK(SP$9),SP$9=0)=FALSE,SUM($QP83:$RF83)&gt;0,SP$9='2. Protocols'!$G82),1,0)*'4. Formulations'!$P82</f>
        <v>0</v>
      </c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J83" s="27">
        <f>IF(AND(OR(ISBLANK(TJ$9),TJ$9=0)=FALSE,TJ$9=$DM83),1,0)*'4. Formulations'!$Q82</f>
        <v>0</v>
      </c>
      <c r="TK83" s="27">
        <f>IF(AND(OR(ISBLANK(TK$9),TK$9=0)=FALSE,TK$9=$DM83),1,0)*'4. Formulations'!$Q82</f>
        <v>0</v>
      </c>
      <c r="TL83" s="27">
        <f>IF(AND(OR(ISBLANK(TL$9),TL$9=0)=FALSE,TL$9=$DM83),1,0)*'4. Formulations'!$Q82</f>
        <v>0</v>
      </c>
      <c r="TM83" s="27">
        <f>IF(AND(OR(ISBLANK(TM$9),TM$9=0)=FALSE,TM$9=$DM83),1,0)*'4. Formulations'!$Q82</f>
        <v>0</v>
      </c>
      <c r="TN83" s="27">
        <f>IF(AND(OR(ISBLANK(TN$9),TN$9=0)=FALSE,TN$9=$DM83),1,0)*'4. Formulations'!$Q82</f>
        <v>0</v>
      </c>
      <c r="TO83" s="27">
        <f>IF(AND(OR(ISBLANK(TO$9),TO$9=0)=FALSE,TO$9=$DM83),1,0)*'4. Formulations'!$Q82</f>
        <v>0</v>
      </c>
      <c r="TP83" s="27">
        <f>IF(AND(OR(ISBLANK(TP$9),TP$9=0)=FALSE,TP$9=$DM83),1,0)*'4. Formulations'!$Q82</f>
        <v>0</v>
      </c>
      <c r="TQ83" s="27">
        <f>IF(AND(OR(ISBLANK(TQ$9),TQ$9=0)=FALSE,TQ$9=$DM83),1,0)*'4. Formulations'!$Q82</f>
        <v>0</v>
      </c>
      <c r="TR83" s="27">
        <f>IF(AND(OR(ISBLANK(TR$9),TR$9=0)=FALSE,TR$9=$DM83),1,0)*'4. Formulations'!$Q82</f>
        <v>0</v>
      </c>
      <c r="TS83" s="27">
        <f>IF(AND(OR(ISBLANK(TS$9),TS$9=0)=FALSE,TS$9=$DM83),1,0)*'4. Formulations'!$Q82</f>
        <v>0</v>
      </c>
      <c r="TT83" s="27">
        <f>IF(AND(OR(ISBLANK(TT$9),TT$9=0)=FALSE,TT$9=$DM83),1,0)*'4. Formulations'!$Q82</f>
        <v>0</v>
      </c>
      <c r="TU83" s="27">
        <f>IF(AND(OR(ISBLANK(TU$9),TU$9=0)=FALSE,TU$9=$DM83),1,0)*'4. Formulations'!$Q82</f>
        <v>0</v>
      </c>
      <c r="TV83" s="27">
        <f>IF(AND(OR(ISBLANK(TV$9),TV$9=0)=FALSE,TV$9=$DM83),1,0)*'4. Formulations'!$Q82</f>
        <v>0</v>
      </c>
      <c r="TW83" s="27">
        <f>IF(AND(OR(ISBLANK(TW$9),TW$9=0)=FALSE,TW$9=$DM83),1,0)*'4. Formulations'!$Q82</f>
        <v>0</v>
      </c>
      <c r="TX83" s="27">
        <f>IF(AND(OR(ISBLANK(TX$9),TX$9=0)=FALSE,TX$9=$DM83),1,0)*'4. Formulations'!$Q82</f>
        <v>0</v>
      </c>
      <c r="TY83" s="27">
        <f>IF(AND(OR(ISBLANK(TY$9),TY$9=0)=FALSE,TY$9=$DM83),1,0)*'4. Formulations'!$Q82</f>
        <v>0</v>
      </c>
      <c r="TZ83" s="27">
        <f>IF(AND(OR(ISBLANK(TZ$9),TZ$9=0)=FALSE,TZ$9=$DM83),1,0)*'4. Formulations'!$Q82</f>
        <v>0</v>
      </c>
      <c r="UA83" s="27"/>
      <c r="UB83" s="27"/>
      <c r="UC83" s="27"/>
    </row>
    <row r="84" spans="2:549" ht="15" hidden="1" outlineLevel="1" x14ac:dyDescent="0.25">
      <c r="B84" s="2"/>
      <c r="C84" s="75" t="str">
        <f>IF('2. Protocols'!C83&amp;"+"&amp;'2. Protocols'!E83&amp;"+"&amp;'2. Protocols'!G83="++","",'2. Protocols'!C83&amp;"+"&amp;'2. Protocols'!E83&amp;"+"&amp;'2. Protocols'!G83)</f>
        <v/>
      </c>
      <c r="D84" s="7"/>
      <c r="E84" s="8"/>
      <c r="G84" s="72">
        <f>'2. Protocols'!J83*'1. General Inputs'!$N$13</f>
        <v>0</v>
      </c>
      <c r="H84" s="72">
        <f>MAX(G84*(1+'1. General Inputs'!$BE$23)+(H$110*'2. Protocols'!$S83)+'3. ARV Substitutions'!L104,0)</f>
        <v>0</v>
      </c>
      <c r="I84" s="72" t="e">
        <f>MAX(H84*(1+'1. General Inputs'!$BE$23)+(I$110*'2. Protocols'!$S83)+'3. ARV Substitutions'!M104,0)</f>
        <v>#VALUE!</v>
      </c>
      <c r="J84" s="72" t="e">
        <f>MAX(I84*(1+'1. General Inputs'!$BE$23)+(J$110*'2. Protocols'!$S83)+'3. ARV Substitutions'!N104,0)</f>
        <v>#VALUE!</v>
      </c>
      <c r="K84" s="72" t="e">
        <f>MAX(J84*(1+'1. General Inputs'!$BE$23)+(K$110*'2. Protocols'!$S83)+'3. ARV Substitutions'!O104,0)</f>
        <v>#VALUE!</v>
      </c>
      <c r="L84" s="72" t="e">
        <f>MAX(K84*(1+'1. General Inputs'!$BE$23)+(L$110*'2. Protocols'!$S83)+'3. ARV Substitutions'!P104,0)</f>
        <v>#VALUE!</v>
      </c>
      <c r="M84" s="72" t="e">
        <f>MAX(L84*(1+'1. General Inputs'!$BE$23)+(M$110*'2. Protocols'!$S83)+'3. ARV Substitutions'!Q104,0)</f>
        <v>#VALUE!</v>
      </c>
      <c r="N84" s="72" t="e">
        <f>MAX(M84*(1+'1. General Inputs'!$BE$23)+(N$110*'2. Protocols'!$S83)+'3. ARV Substitutions'!R104,0)</f>
        <v>#VALUE!</v>
      </c>
      <c r="O84" s="72" t="e">
        <f>MAX(N84*(1+'1. General Inputs'!$BE$23)+(O$110*'2. Protocols'!$S83)+'3. ARV Substitutions'!S104,0)</f>
        <v>#VALUE!</v>
      </c>
      <c r="P84" s="72" t="e">
        <f>MAX(O84*(1+'1. General Inputs'!$BE$23)+(P$110*'2. Protocols'!$S83)+'3. ARV Substitutions'!T104,0)</f>
        <v>#VALUE!</v>
      </c>
      <c r="Q84" s="72" t="e">
        <f>MAX(P84*(1+'1. General Inputs'!$BE$23)+(Q$110*'2. Protocols'!$S83)+'3. ARV Substitutions'!U104,0)</f>
        <v>#VALUE!</v>
      </c>
      <c r="R84" s="72" t="e">
        <f>MAX(Q84*(1+'1. General Inputs'!$BE$23)+(R$110*'2. Protocols'!$S83)+'3. ARV Substitutions'!V104,0)</f>
        <v>#VALUE!</v>
      </c>
      <c r="S84" s="72" t="e">
        <f>MAX(R84*(1+'1. General Inputs'!$BE$23)+(S$110*'2. Protocols'!$S83)+'3. ARV Substitutions'!W104,0)</f>
        <v>#VALUE!</v>
      </c>
      <c r="T84" s="72" t="e">
        <f>MAX(S84*(1+'1. General Inputs'!$BE$23)+(T$110*'2. Protocols'!$S83)+'3. ARV Substitutions'!X104,0)</f>
        <v>#VALUE!</v>
      </c>
      <c r="U84" s="72" t="e">
        <f>MAX(T84*(1+'1. General Inputs'!$BE$23)+(U$110*'2. Protocols'!$S83)+'3. ARV Substitutions'!Y104,0)</f>
        <v>#VALUE!</v>
      </c>
      <c r="V84" s="72" t="e">
        <f>MAX(U84*(1+'1. General Inputs'!$BE$23)+(V$110*'2. Protocols'!$S83)+'3. ARV Substitutions'!Z104,0)</f>
        <v>#VALUE!</v>
      </c>
      <c r="W84" s="72" t="e">
        <f>MAX(V84*(1+'1. General Inputs'!$BE$23)+(W$110*'2. Protocols'!$S83)+'3. ARV Substitutions'!AA104,0)</f>
        <v>#VALUE!</v>
      </c>
      <c r="X84" s="72" t="e">
        <f>MAX(W84*(1+'1. General Inputs'!$BE$23)+(X$110*'2. Protocols'!$S83)+'3. ARV Substitutions'!AB104,0)</f>
        <v>#VALUE!</v>
      </c>
      <c r="Y84" s="72" t="e">
        <f>MAX(X84*(1+'1. General Inputs'!$BE$23)+(Y$110*'2. Protocols'!$S83)+'3. ARV Substitutions'!AC104,0)</f>
        <v>#VALUE!</v>
      </c>
      <c r="Z84" s="72" t="e">
        <f>MAX(Y84*(1+'1. General Inputs'!$BE$23)+(Z$110*'2. Protocols'!$S83)+'3. ARV Substitutions'!AD104,0)</f>
        <v>#VALUE!</v>
      </c>
      <c r="AA84" s="72" t="e">
        <f>MAX(Z84*(1+'1. General Inputs'!$BE$23)+(AA$110*'2. Protocols'!$S83)+'3. ARV Substitutions'!AE104,0)</f>
        <v>#VALUE!</v>
      </c>
      <c r="AB84" s="72" t="e">
        <f>MAX(AA84*(1+'1. General Inputs'!$BE$23)+(AB$110*'2. Protocols'!$S83)+'3. ARV Substitutions'!AF104,0)</f>
        <v>#VALUE!</v>
      </c>
      <c r="AC84" s="72" t="e">
        <f>MAX(AB84*(1+'1. General Inputs'!$BE$23)+(AC$110*'2. Protocols'!$S83)+'3. ARV Substitutions'!AG104,0)</f>
        <v>#VALUE!</v>
      </c>
      <c r="AD84" s="72" t="e">
        <f>MAX(AC84*(1+'1. General Inputs'!$BE$23)+(AD$110*'2. Protocols'!$S83)+'3. ARV Substitutions'!AH104,0)</f>
        <v>#VALUE!</v>
      </c>
      <c r="AE84" s="72" t="e">
        <f>MAX(AD84*(1+'1. General Inputs'!$BE$23)+(AE$110*'2. Protocols'!$S83)+'3. ARV Substitutions'!AI104,0)</f>
        <v>#VALUE!</v>
      </c>
      <c r="AF84" s="72" t="e">
        <f>MAX(AE84*(1+'1. General Inputs'!$BE$23)+(AF$110*'2. Protocols'!$S83)+'3. ARV Substitutions'!AJ104,0)</f>
        <v>#VALUE!</v>
      </c>
      <c r="AG84" s="72" t="e">
        <f>MAX(AF84*(1+'1. General Inputs'!$BE$23)+(AG$110*'2. Protocols'!$S83)+'3. ARV Substitutions'!AK104,0)</f>
        <v>#VALUE!</v>
      </c>
      <c r="AH84" s="72" t="e">
        <f>MAX(AG84*(1+'1. General Inputs'!$BE$23)+(AH$110*'2. Protocols'!$S83)+'3. ARV Substitutions'!AL104,0)</f>
        <v>#VALUE!</v>
      </c>
      <c r="AI84" s="72" t="e">
        <f>MAX(AH84*(1+'1. General Inputs'!$BE$23)+(AI$110*'2. Protocols'!$S83)+'3. ARV Substitutions'!AM104,0)</f>
        <v>#VALUE!</v>
      </c>
      <c r="AJ84" s="72" t="e">
        <f>MAX(AI84*(1+'1. General Inputs'!$BE$23)+(AJ$110*'2. Protocols'!$S83)+'3. ARV Substitutions'!AN104,0)</f>
        <v>#VALUE!</v>
      </c>
      <c r="AK84" s="72" t="e">
        <f>MAX(AJ84*(1+'1. General Inputs'!$BE$23)+(AK$110*'2. Protocols'!$S83)+'3. ARV Substitutions'!AO104,0)</f>
        <v>#VALUE!</v>
      </c>
      <c r="AL84" s="72" t="e">
        <f>MAX(AK84*(1+'1. General Inputs'!$BE$23)+(AL$110*'2. Protocols'!$S83)+'3. ARV Substitutions'!AP104,0)</f>
        <v>#VALUE!</v>
      </c>
      <c r="AM84" s="72" t="e">
        <f>MAX(AL84*(1+'1. General Inputs'!$BE$23)+(AM$110*'2. Protocols'!$S83)+'3. ARV Substitutions'!AQ104,0)</f>
        <v>#VALUE!</v>
      </c>
      <c r="AN84" s="72" t="e">
        <f>MAX(AM84*(1+'1. General Inputs'!$BE$23)+(AN$110*'2. Protocols'!$S83)+'3. ARV Substitutions'!AR104,0)</f>
        <v>#VALUE!</v>
      </c>
      <c r="AO84" s="72" t="e">
        <f>MAX(AN84*(1+'1. General Inputs'!$BE$23)+(AO$110*'2. Protocols'!$S83)+'3. ARV Substitutions'!AS104,0)</f>
        <v>#VALUE!</v>
      </c>
      <c r="AP84" s="72" t="e">
        <f>MAX(AO84*(1+'1. General Inputs'!$BE$23)+(AP$110*'2. Protocols'!$S83)+'3. ARV Substitutions'!AT104,0)</f>
        <v>#VALUE!</v>
      </c>
      <c r="AQ84" s="72" t="e">
        <f>MAX(AP84*(1+'1. General Inputs'!$BE$23)+(AQ$110*'2. Protocols'!$S83)+'3. ARV Substitutions'!AU104,0)</f>
        <v>#VALUE!</v>
      </c>
      <c r="CA84" s="51">
        <f t="shared" si="106"/>
        <v>0</v>
      </c>
      <c r="CB84" s="51" t="e">
        <f t="shared" si="107"/>
        <v>#VALUE!</v>
      </c>
      <c r="CC84" s="51" t="e">
        <f t="shared" si="108"/>
        <v>#VALUE!</v>
      </c>
      <c r="CD84" s="51" t="e">
        <f t="shared" si="109"/>
        <v>#VALUE!</v>
      </c>
      <c r="CE84" s="51" t="e">
        <f t="shared" si="110"/>
        <v>#VALUE!</v>
      </c>
      <c r="CF84" s="51" t="e">
        <f t="shared" si="111"/>
        <v>#VALUE!</v>
      </c>
      <c r="CG84" s="51" t="e">
        <f t="shared" si="112"/>
        <v>#VALUE!</v>
      </c>
      <c r="CH84" s="51" t="e">
        <f t="shared" si="113"/>
        <v>#VALUE!</v>
      </c>
      <c r="CI84" s="51" t="e">
        <f t="shared" si="114"/>
        <v>#VALUE!</v>
      </c>
      <c r="CJ84" s="51" t="e">
        <f t="shared" si="115"/>
        <v>#VALUE!</v>
      </c>
      <c r="CK84" s="51" t="e">
        <f t="shared" si="116"/>
        <v>#VALUE!</v>
      </c>
      <c r="CL84" s="51" t="e">
        <f t="shared" si="117"/>
        <v>#VALUE!</v>
      </c>
      <c r="CM84" s="51" t="e">
        <f t="shared" si="118"/>
        <v>#VALUE!</v>
      </c>
      <c r="CN84" s="51" t="e">
        <f t="shared" si="119"/>
        <v>#VALUE!</v>
      </c>
      <c r="CO84" s="51" t="e">
        <f t="shared" si="120"/>
        <v>#VALUE!</v>
      </c>
      <c r="CP84" s="51" t="e">
        <f t="shared" si="121"/>
        <v>#VALUE!</v>
      </c>
      <c r="CQ84" s="51" t="e">
        <f t="shared" si="122"/>
        <v>#VALUE!</v>
      </c>
      <c r="CR84" s="51" t="e">
        <f t="shared" si="123"/>
        <v>#VALUE!</v>
      </c>
      <c r="CS84" s="51" t="e">
        <f t="shared" si="124"/>
        <v>#VALUE!</v>
      </c>
      <c r="CT84" s="51" t="e">
        <f t="shared" si="125"/>
        <v>#VALUE!</v>
      </c>
      <c r="CU84" s="51" t="e">
        <f t="shared" si="126"/>
        <v>#VALUE!</v>
      </c>
      <c r="CV84" s="51" t="e">
        <f t="shared" si="127"/>
        <v>#VALUE!</v>
      </c>
      <c r="CW84" s="51" t="e">
        <f t="shared" si="128"/>
        <v>#VALUE!</v>
      </c>
      <c r="CX84" s="51" t="e">
        <f t="shared" si="129"/>
        <v>#VALUE!</v>
      </c>
      <c r="CY84" s="51" t="e">
        <f t="shared" si="130"/>
        <v>#VALUE!</v>
      </c>
      <c r="CZ84" s="51" t="e">
        <f t="shared" si="131"/>
        <v>#VALUE!</v>
      </c>
      <c r="DA84" s="51" t="e">
        <f t="shared" si="132"/>
        <v>#VALUE!</v>
      </c>
      <c r="DB84" s="51" t="e">
        <f t="shared" si="133"/>
        <v>#VALUE!</v>
      </c>
      <c r="DC84" s="51" t="e">
        <f t="shared" si="134"/>
        <v>#VALUE!</v>
      </c>
      <c r="DD84" s="51" t="e">
        <f t="shared" si="135"/>
        <v>#VALUE!</v>
      </c>
      <c r="DE84" s="51" t="e">
        <f t="shared" si="136"/>
        <v>#VALUE!</v>
      </c>
      <c r="DF84" s="51" t="e">
        <f t="shared" si="137"/>
        <v>#VALUE!</v>
      </c>
      <c r="DG84" s="51" t="e">
        <f t="shared" si="138"/>
        <v>#VALUE!</v>
      </c>
      <c r="DH84" s="51" t="e">
        <f t="shared" si="139"/>
        <v>#VALUE!</v>
      </c>
      <c r="DI84" s="51" t="e">
        <f t="shared" si="140"/>
        <v>#VALUE!</v>
      </c>
      <c r="DJ84" s="51" t="e">
        <f t="shared" si="141"/>
        <v>#VALUE!</v>
      </c>
      <c r="DL84" s="21" t="str">
        <f>CONCATENATE('2. Protocols'!C83, '2. Protocols'!D83, '2. Protocols'!E83)</f>
        <v>+</v>
      </c>
      <c r="DM84" s="21" t="str">
        <f>CONCATENATE('2. Protocols'!C83, '2. Protocols'!D83, '2. Protocols'!E83, '2. Protocols'!F83, '2. Protocols'!G83,)</f>
        <v>++</v>
      </c>
      <c r="DO84" s="27">
        <f>IF(AND(OR(ISBLANK(DO$9),DO$9=0)=FALSE,OR(DO$9='2. Protocols'!$C83,DO$9='2. Protocols'!$E83,DO$9='2. Protocols'!$G83)),1,0)*'4. Formulations'!$I83</f>
        <v>0</v>
      </c>
      <c r="DP84" s="27">
        <f>IF(AND(OR(ISBLANK(DP$9),DP$9=0)=FALSE,OR(DP$9='2. Protocols'!$C83,DP$9='2. Protocols'!$E83,DP$9='2. Protocols'!$G83)),1,0)*'4. Formulations'!$I83</f>
        <v>0</v>
      </c>
      <c r="DQ84" s="27">
        <f>IF(AND(OR(ISBLANK(DQ$9),DQ$9=0)=FALSE,OR(DQ$9='2. Protocols'!$C83,DQ$9='2. Protocols'!$E83,DQ$9='2. Protocols'!$G83)),1,0)*'4. Formulations'!$I83</f>
        <v>0</v>
      </c>
      <c r="DR84" s="27">
        <f>IF(AND(OR(ISBLANK(DR$9),DR$9=0)=FALSE,OR(DR$9='2. Protocols'!$C83,DR$9='2. Protocols'!$E83,DR$9='2. Protocols'!$G83)),1,0)*'4. Formulations'!$I83</f>
        <v>0</v>
      </c>
      <c r="DS84" s="27">
        <f>IF(AND(OR(ISBLANK(DS$9),DS$9=0)=FALSE,OR(DS$9='2. Protocols'!$C83,DS$9='2. Protocols'!$E83,DS$9='2. Protocols'!$G83)),1,0)*'4. Formulations'!$I83</f>
        <v>0</v>
      </c>
      <c r="DT84" s="27">
        <f>IF(AND(OR(ISBLANK(DT$9),DT$9=0)=FALSE,OR(DT$9='2. Protocols'!$C83,DT$9='2. Protocols'!$E83,DT$9='2. Protocols'!$G83)),1,0)*'4. Formulations'!$I83</f>
        <v>0</v>
      </c>
      <c r="DU84" s="27">
        <f>IF(AND(OR(ISBLANK(DU$9),DU$9=0)=FALSE,OR(DU$9='2. Protocols'!$C83,DU$9='2. Protocols'!$E83,DU$9='2. Protocols'!$G83)),1,0)*'4. Formulations'!$I83</f>
        <v>0</v>
      </c>
      <c r="DV84" s="27">
        <f>IF(AND(OR(ISBLANK(DV$9),DV$9=0)=FALSE,OR(DV$9='2. Protocols'!$C83,DV$9='2. Protocols'!$E83,DV$9='2. Protocols'!$G83)),1,0)*'4. Formulations'!$I83</f>
        <v>0</v>
      </c>
      <c r="DW84" s="27">
        <f>IF(AND(OR(ISBLANK(DW$9),DW$9=0)=FALSE,OR(DW$9='2. Protocols'!$C83,DW$9='2. Protocols'!$E83,DW$9='2. Protocols'!$G83)),1,0)*'4. Formulations'!$I83</f>
        <v>0</v>
      </c>
      <c r="DX84" s="27">
        <f>IF(AND(OR(ISBLANK(DX$9),DX$9=0)=FALSE,OR(DX$9='2. Protocols'!$C83,DX$9='2. Protocols'!$E83,DX$9='2. Protocols'!$G83)),1,0)*'4. Formulations'!$I83</f>
        <v>0</v>
      </c>
      <c r="DY84" s="27">
        <f>IF(AND(OR(ISBLANK(DY$9),DY$9=0)=FALSE,OR(DY$9='2. Protocols'!$C83,DY$9='2. Protocols'!$E83,DY$9='2. Protocols'!$G83)),1,0)*'4. Formulations'!$I83</f>
        <v>0</v>
      </c>
      <c r="DZ84" s="27">
        <f>IF(AND(OR(ISBLANK(DZ$9),DZ$9=0)=FALSE,OR(DZ$9='2. Protocols'!$C83,DZ$9='2. Protocols'!$E83,DZ$9='2. Protocols'!$G83)),1,0)*'4. Formulations'!$I83</f>
        <v>0</v>
      </c>
      <c r="EA84" s="27">
        <f>IF(AND(OR(ISBLANK(EA$9),EA$9=0)=FALSE,OR(EA$9='2. Protocols'!$C83,EA$9='2. Protocols'!$E83,EA$9='2. Protocols'!$G83)),1,0)*'4. Formulations'!$I83</f>
        <v>0</v>
      </c>
      <c r="EB84" s="27">
        <f>IF(AND(OR(ISBLANK(EB$9),EB$9=0)=FALSE,OR(EB$9='2. Protocols'!$C83,EB$9='2. Protocols'!$E83,EB$9='2. Protocols'!$G83)),1,0)*'4. Formulations'!$I83</f>
        <v>0</v>
      </c>
      <c r="EC84" s="27">
        <f>IF(AND(OR(ISBLANK(EC$9),EC$9=0)=FALSE,OR(EC$9='2. Protocols'!$C83,EC$9='2. Protocols'!$E83,EC$9='2. Protocols'!$G83)),1,0)*'4. Formulations'!$I83</f>
        <v>0</v>
      </c>
      <c r="ED84" s="27">
        <f>IF(AND(OR(ISBLANK(ED$9),ED$9=0)=FALSE,OR(ED$9='2. Protocols'!$C83,ED$9='2. Protocols'!$E83,ED$9='2. Protocols'!$G83)),1,0)*'4. Formulations'!$I83</f>
        <v>0</v>
      </c>
      <c r="EE84" s="27">
        <f>IF(AND(OR(ISBLANK(EE$9),EE$9=0)=FALSE,OR(EE$9='2. Protocols'!$C83,EE$9='2. Protocols'!$E83,EE$9='2. Protocols'!$G83)),1,0)*'4. Formulations'!$I83</f>
        <v>0</v>
      </c>
      <c r="EF84" s="27">
        <f>IF(AND(OR(ISBLANK(EF$9),EF$9=0)=FALSE,OR(EF$9='2. Protocols'!$C83,EF$9='2. Protocols'!$E83,EF$9='2. Protocols'!$G83)),1,0)*'4. Formulations'!$I83</f>
        <v>0</v>
      </c>
      <c r="EG84" s="27">
        <f>IF(AND(OR(ISBLANK(EG$9),EG$9=0)=FALSE,OR(EG$9='2. Protocols'!$C83,EG$9='2. Protocols'!$E83,EG$9='2. Protocols'!$G83)),1,0)*'4. Formulations'!$I83</f>
        <v>0</v>
      </c>
      <c r="EH84" s="27">
        <f>IF(AND(OR(ISBLANK(EH$9),EH$9=0)=FALSE,OR(EH$9='2. Protocols'!$C83,EH$9='2. Protocols'!$E83,EH$9='2. Protocols'!$G83)),1,0)*'4. Formulations'!$I83</f>
        <v>0</v>
      </c>
      <c r="EI84" s="27">
        <f>IF(AND(OR(ISBLANK(EI$9),EI$9=0)=FALSE,OR(EI$9='2. Protocols'!$C83,EI$9='2. Protocols'!$E83,EI$9='2. Protocols'!$G83)),1,0)*'4. Formulations'!$I83</f>
        <v>0</v>
      </c>
      <c r="EJ84" s="27">
        <f>IF(AND(OR(ISBLANK(EJ$9),EJ$9=0)=FALSE,OR(EJ$9='2. Protocols'!$C83,EJ$9='2. Protocols'!$E83,EJ$9='2. Protocols'!$G83)),1,0)*'4. Formulations'!$I83</f>
        <v>0</v>
      </c>
      <c r="EK84" s="27">
        <f>IF(AND(OR(ISBLANK(EK$9),EK$9=0)=FALSE,OR(EK$9='2. Protocols'!$C83,EK$9='2. Protocols'!$E83,EK$9='2. Protocols'!$G83)),1,0)*'4. Formulations'!$I83</f>
        <v>0</v>
      </c>
      <c r="EL84" s="27">
        <f>IF(AND(OR(ISBLANK(EL$9),EL$9=0)=FALSE,OR(EL$9='2. Protocols'!$C83,EL$9='2. Protocols'!$E83,EL$9='2. Protocols'!$G83)),1,0)*'4. Formulations'!$I83</f>
        <v>0</v>
      </c>
      <c r="EM84" s="27">
        <f>IF(AND(OR(ISBLANK(EM$9),EM$9=0)=FALSE,OR(EM$9='2. Protocols'!$C83,EM$9='2. Protocols'!$E83,EM$9='2. Protocols'!$G83)),1,0)*'4. Formulations'!$I83</f>
        <v>0</v>
      </c>
      <c r="EN84" s="27">
        <f>IF(AND(OR(ISBLANK(EN$9),EN$9=0)=FALSE,OR(EN$9='2. Protocols'!$C83,EN$9='2. Protocols'!$E83,EN$9='2. Protocols'!$G83)),1,0)*'4. Formulations'!$I83</f>
        <v>0</v>
      </c>
      <c r="EO84" s="27">
        <f>IF(AND(OR(ISBLANK(EO$9),EO$9=0)=FALSE,OR(EO$9='2. Protocols'!$C83,EO$9='2. Protocols'!$E83,EO$9='2. Protocols'!$G83)),1,0)*'4. Formulations'!$I83</f>
        <v>0</v>
      </c>
      <c r="EP84" s="27">
        <f>IF(AND(OR(ISBLANK(EP$9),EP$9=0)=FALSE,OR(EP$9='2. Protocols'!$C83,EP$9='2. Protocols'!$E83,EP$9='2. Protocols'!$G83)),1,0)*'4. Formulations'!$I83</f>
        <v>0</v>
      </c>
      <c r="EQ84" s="27">
        <f>IF(AND(OR(ISBLANK(EQ$9),EQ$9=0)=FALSE,OR(EQ$9='2. Protocols'!$C83,EQ$9='2. Protocols'!$E83,EQ$9='2. Protocols'!$G83)),1,0)*'4. Formulations'!$I83</f>
        <v>0</v>
      </c>
      <c r="ER84" s="27">
        <f>IF(AND(OR(ISBLANK(ER$9),ER$9=0)=FALSE,OR(ER$9='2. Protocols'!$C83,ER$9='2. Protocols'!$E83,ER$9='2. Protocols'!$G83)),1,0)*'4. Formulations'!$I83</f>
        <v>0</v>
      </c>
      <c r="ES84" s="27">
        <f>IF(AND(OR(ISBLANK(ES$9),ES$9=0)=FALSE,OR(ES$9='2. Protocols'!$C83,ES$9='2. Protocols'!$E83,ES$9='2. Protocols'!$G83)),1,0)*'4. Formulations'!$I83</f>
        <v>0</v>
      </c>
      <c r="ET84" s="27">
        <f>IF(AND(OR(ISBLANK(ET$9),ET$9=0)=FALSE,OR(ET$9='2. Protocols'!$C83,ET$9='2. Protocols'!$E83,ET$9='2. Protocols'!$G83)),1,0)*'4. Formulations'!$I83</f>
        <v>0</v>
      </c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N84" s="27">
        <f>IF(AND(OR(ISBLANK(FN$9),FN$9=0)=FALSE,FN$9=$DL84),1,0)*'4. Formulations'!$J83</f>
        <v>0</v>
      </c>
      <c r="FO84" s="27">
        <f>IF(AND(OR(ISBLANK(FO$9),FO$9=0)=FALSE,FO$9=$DL84),1,0)*'4. Formulations'!$J83</f>
        <v>0</v>
      </c>
      <c r="FP84" s="27">
        <f>IF(AND(OR(ISBLANK(FP$9),FP$9=0)=FALSE,FP$9=$DL84),1,0)*'4. Formulations'!$J83</f>
        <v>0</v>
      </c>
      <c r="FQ84" s="27">
        <f>IF(AND(OR(ISBLANK(FQ$9),FQ$9=0)=FALSE,FQ$9=$DL84),1,0)*'4. Formulations'!$J83</f>
        <v>0</v>
      </c>
      <c r="FR84" s="27">
        <f>IF(AND(OR(ISBLANK(FR$9),FR$9=0)=FALSE,FR$9=$DL84),1,0)*'4. Formulations'!$J83</f>
        <v>0</v>
      </c>
      <c r="FS84" s="27">
        <f>IF(AND(OR(ISBLANK(FS$9),FS$9=0)=FALSE,FS$9=$DL84),1,0)*'4. Formulations'!$J83</f>
        <v>0</v>
      </c>
      <c r="FT84" s="27">
        <f>IF(AND(OR(ISBLANK(FT$9),FT$9=0)=FALSE,FT$9=$DL84),1,0)*'4. Formulations'!$J83</f>
        <v>0</v>
      </c>
      <c r="FU84" s="27">
        <f>IF(AND(OR(ISBLANK(FU$9),FU$9=0)=FALSE,FU$9=$DL84),1,0)*'4. Formulations'!$J83</f>
        <v>0</v>
      </c>
      <c r="FV84" s="27">
        <f>IF(AND(OR(ISBLANK(FV$9),FV$9=0)=FALSE,FV$9=$DL84),1,0)*'4. Formulations'!$J83</f>
        <v>0</v>
      </c>
      <c r="FW84" s="27">
        <f>IF(AND(OR(ISBLANK(FW$9),FW$9=0)=FALSE,FW$9=$DL84),1,0)*'4. Formulations'!$J83</f>
        <v>0</v>
      </c>
      <c r="FX84" s="27">
        <f>IF(AND(OR(ISBLANK(FX$9),FX$9=0)=FALSE,FX$9=$DL84),1,0)*'4. Formulations'!$J83</f>
        <v>0</v>
      </c>
      <c r="FY84" s="27">
        <f>IF(AND(OR(ISBLANK(FY$9),FY$9=0)=FALSE,FY$9=$DL84),1,0)*'4. Formulations'!$J83</f>
        <v>0</v>
      </c>
      <c r="FZ84" s="27">
        <f>IF(AND(OR(ISBLANK(FZ$9),FZ$9=0)=FALSE,FZ$9=$DL84),1,0)*'4. Formulations'!$J83</f>
        <v>0</v>
      </c>
      <c r="GA84" s="27">
        <f>IF(AND(OR(ISBLANK(GA$9),GA$9=0)=FALSE,GA$9=$DL84),1,0)*'4. Formulations'!$J83</f>
        <v>0</v>
      </c>
      <c r="GB84" s="27">
        <f>IF(AND(OR(ISBLANK(GB$9),GB$9=0)=FALSE,GB$9=$DL84),1,0)*'4. Formulations'!$J83</f>
        <v>0</v>
      </c>
      <c r="GC84" s="27">
        <f>IF(AND(OR(ISBLANK(GC$9),GC$9=0)=FALSE,GC$9=$DL84),1,0)*'4. Formulations'!$J83</f>
        <v>0</v>
      </c>
      <c r="GD84" s="27">
        <f>IF(AND(OR(ISBLANK(GD$9),GD$9=0)=FALSE,GD$9=$DL84),1,0)*'4. Formulations'!$J83</f>
        <v>0</v>
      </c>
      <c r="GE84" s="27"/>
      <c r="GF84" s="27"/>
      <c r="GG84" s="27"/>
      <c r="GI84" s="27">
        <f>IF(AND(OR(ISBLANK(GI$9),GI$9=0)=FALSE,SUM($FN84:$GD84)&gt;0,GI$9='2. Protocols'!$G83),1,0)*'4. Formulations'!$J83</f>
        <v>0</v>
      </c>
      <c r="GJ84" s="27">
        <f>IF(AND(OR(ISBLANK(GJ$9),GJ$9=0)=FALSE,SUM($FN84:$GD84)&gt;0,GJ$9='2. Protocols'!$G83),1,0)*'4. Formulations'!$J83</f>
        <v>0</v>
      </c>
      <c r="GK84" s="27">
        <f>IF(AND(OR(ISBLANK(GK$9),GK$9=0)=FALSE,SUM($FN84:$GD84)&gt;0,GK$9='2. Protocols'!$G83),1,0)*'4. Formulations'!$J83</f>
        <v>0</v>
      </c>
      <c r="GL84" s="27">
        <f>IF(AND(OR(ISBLANK(GL$9),GL$9=0)=FALSE,SUM($FN84:$GD84)&gt;0,GL$9='2. Protocols'!$G83),1,0)*'4. Formulations'!$J83</f>
        <v>0</v>
      </c>
      <c r="GM84" s="27">
        <f>IF(AND(OR(ISBLANK(GM$9),GM$9=0)=FALSE,SUM($FN84:$GD84)&gt;0,GM$9='2. Protocols'!$G83),1,0)*'4. Formulations'!$J83</f>
        <v>0</v>
      </c>
      <c r="GN84" s="27">
        <f>IF(AND(OR(ISBLANK(GN$9),GN$9=0)=FALSE,SUM($FN84:$GD84)&gt;0,GN$9='2. Protocols'!$G83),1,0)*'4. Formulations'!$J83</f>
        <v>0</v>
      </c>
      <c r="GO84" s="27">
        <f>IF(AND(OR(ISBLANK(GO$9),GO$9=0)=FALSE,SUM($FN84:$GD84)&gt;0,GO$9='2. Protocols'!$G83),1,0)*'4. Formulations'!$J83</f>
        <v>0</v>
      </c>
      <c r="GP84" s="27">
        <f>IF(AND(OR(ISBLANK(GP$9),GP$9=0)=FALSE,SUM($FN84:$GD84)&gt;0,GP$9='2. Protocols'!$G83),1,0)*'4. Formulations'!$J83</f>
        <v>0</v>
      </c>
      <c r="GQ84" s="27">
        <f>IF(AND(OR(ISBLANK(GQ$9),GQ$9=0)=FALSE,SUM($FN84:$GD84)&gt;0,GQ$9='2. Protocols'!$G83),1,0)*'4. Formulations'!$J83</f>
        <v>0</v>
      </c>
      <c r="GR84" s="27">
        <f>IF(AND(OR(ISBLANK(GR$9),GR$9=0)=FALSE,SUM($FN84:$GD84)&gt;0,GR$9='2. Protocols'!$G83),1,0)*'4. Formulations'!$J83</f>
        <v>0</v>
      </c>
      <c r="GS84" s="27">
        <f>IF(AND(OR(ISBLANK(GS$9),GS$9=0)=FALSE,SUM($FN84:$GD84)&gt;0,GS$9='2. Protocols'!$G83),1,0)*'4. Formulations'!$J83</f>
        <v>0</v>
      </c>
      <c r="GT84" s="27">
        <f>IF(AND(OR(ISBLANK(GT$9),GT$9=0)=FALSE,SUM($FN84:$GD84)&gt;0,GT$9='2. Protocols'!$G83),1,0)*'4. Formulations'!$J83</f>
        <v>0</v>
      </c>
      <c r="GU84" s="27">
        <f>IF(AND(OR(ISBLANK(GU$9),GU$9=0)=FALSE,SUM($FN84:$GD84)&gt;0,GU$9='2. Protocols'!$G83),1,0)*'4. Formulations'!$J83</f>
        <v>0</v>
      </c>
      <c r="GV84" s="27">
        <f>IF(AND(OR(ISBLANK(GV$9),GV$9=0)=FALSE,SUM($FN84:$GD84)&gt;0,GV$9='2. Protocols'!$G83),1,0)*'4. Formulations'!$J83</f>
        <v>0</v>
      </c>
      <c r="GW84" s="27">
        <f>IF(AND(OR(ISBLANK(GW$9),GW$9=0)=FALSE,SUM($FN84:$GD84)&gt;0,GW$9='2. Protocols'!$G83),1,0)*'4. Formulations'!$J83</f>
        <v>0</v>
      </c>
      <c r="GX84" s="27">
        <f>IF(AND(OR(ISBLANK(GX$9),GX$9=0)=FALSE,SUM($FN84:$GD84)&gt;0,GX$9='2. Protocols'!$G83),1,0)*'4. Formulations'!$J83</f>
        <v>0</v>
      </c>
      <c r="GY84" s="27">
        <f>IF(AND(OR(ISBLANK(GY$9),GY$9=0)=FALSE,SUM($FN84:$GD84)&gt;0,GY$9='2. Protocols'!$G83),1,0)*'4. Formulations'!$J83</f>
        <v>0</v>
      </c>
      <c r="GZ84" s="27">
        <f>IF(AND(OR(ISBLANK(GZ$9),GZ$9=0)=FALSE,SUM($FN84:$GD84)&gt;0,GZ$9='2. Protocols'!$G83),1,0)*'4. Formulations'!$J83</f>
        <v>0</v>
      </c>
      <c r="HA84" s="27">
        <f>IF(AND(OR(ISBLANK(HA$9),HA$9=0)=FALSE,SUM($FN84:$GD84)&gt;0,HA$9='2. Protocols'!$G83),1,0)*'4. Formulations'!$J83</f>
        <v>0</v>
      </c>
      <c r="HB84" s="27">
        <f>IF(AND(OR(ISBLANK(HB$9),HB$9=0)=FALSE,SUM($FN84:$GD84)&gt;0,HB$9='2. Protocols'!$G83),1,0)*'4. Formulations'!$J83</f>
        <v>0</v>
      </c>
      <c r="HC84" s="27">
        <f>IF(AND(OR(ISBLANK(HC$9),HC$9=0)=FALSE,SUM($FN84:$GD84)&gt;0,HC$9='2. Protocols'!$G83),1,0)*'4. Formulations'!$J83</f>
        <v>0</v>
      </c>
      <c r="HD84" s="27">
        <f>IF(AND(OR(ISBLANK(HD$9),HD$9=0)=FALSE,SUM($FN84:$GD84)&gt;0,HD$9='2. Protocols'!$G83),1,0)*'4. Formulations'!$J83</f>
        <v>0</v>
      </c>
      <c r="HE84" s="27">
        <f>IF(AND(OR(ISBLANK(HE$9),HE$9=0)=FALSE,SUM($FN84:$GD84)&gt;0,HE$9='2. Protocols'!$G83),1,0)*'4. Formulations'!$J83</f>
        <v>0</v>
      </c>
      <c r="HF84" s="27">
        <f>IF(AND(OR(ISBLANK(HF$9),HF$9=0)=FALSE,SUM($FN84:$GD84)&gt;0,HF$9='2. Protocols'!$G83),1,0)*'4. Formulations'!$J83</f>
        <v>0</v>
      </c>
      <c r="HG84" s="27">
        <f>IF(AND(OR(ISBLANK(HG$9),HG$9=0)=FALSE,SUM($FN84:$GD84)&gt;0,HG$9='2. Protocols'!$G83),1,0)*'4. Formulations'!$J83</f>
        <v>0</v>
      </c>
      <c r="HH84" s="27">
        <f>IF(AND(OR(ISBLANK(HH$9),HH$9=0)=FALSE,SUM($FN84:$GD84)&gt;0,HH$9='2. Protocols'!$G83),1,0)*'4. Formulations'!$J83</f>
        <v>0</v>
      </c>
      <c r="HI84" s="27">
        <f>IF(AND(OR(ISBLANK(HI$9),HI$9=0)=FALSE,SUM($FN84:$GD84)&gt;0,HI$9='2. Protocols'!$G83),1,0)*'4. Formulations'!$J83</f>
        <v>0</v>
      </c>
      <c r="HJ84" s="27">
        <f>IF(AND(OR(ISBLANK(HJ$9),HJ$9=0)=FALSE,SUM($FN84:$GD84)&gt;0,HJ$9='2. Protocols'!$G83),1,0)*'4. Formulations'!$J83</f>
        <v>0</v>
      </c>
      <c r="HK84" s="27">
        <f>IF(AND(OR(ISBLANK(HK$9),HK$9=0)=FALSE,SUM($FN84:$GD84)&gt;0,HK$9='2. Protocols'!$G83),1,0)*'4. Formulations'!$J83</f>
        <v>0</v>
      </c>
      <c r="HL84" s="27">
        <f>IF(AND(OR(ISBLANK(HL$9),HL$9=0)=FALSE,SUM($FN84:$GD84)&gt;0,HL$9='2. Protocols'!$G83),1,0)*'4. Formulations'!$J83</f>
        <v>0</v>
      </c>
      <c r="HM84" s="27">
        <f>IF(AND(OR(ISBLANK(HM$9),HM$9=0)=FALSE,SUM($FN84:$GD84)&gt;0,HM$9='2. Protocols'!$G83),1,0)*'4. Formulations'!$J83</f>
        <v>0</v>
      </c>
      <c r="HN84" s="27">
        <f>IF(AND(OR(ISBLANK(HN$9),HN$9=0)=FALSE,SUM($FN84:$GD84)&gt;0,HN$9='2. Protocols'!$G83),1,0)*'4. Formulations'!$J83</f>
        <v>0</v>
      </c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H84" s="27">
        <f>IF(AND(OR(ISBLANK(GI$9),GI$9=0)=FALSE,IH$9=$DM84),1,0)*'4. Formulations'!$K83</f>
        <v>0</v>
      </c>
      <c r="II84" s="27">
        <f>IF(AND(OR(ISBLANK(GJ$9),GJ$9=0)=FALSE,II$9=$DM84),1,0)*'4. Formulations'!$K83</f>
        <v>0</v>
      </c>
      <c r="IJ84" s="27">
        <f>IF(AND(OR(ISBLANK(GK$9),GK$9=0)=FALSE,IJ$9=$DM84),1,0)*'4. Formulations'!$K83</f>
        <v>0</v>
      </c>
      <c r="IK84" s="27">
        <f>IF(AND(OR(ISBLANK(GL$9),GL$9=0)=FALSE,IK$9=$DM84),1,0)*'4. Formulations'!$K83</f>
        <v>0</v>
      </c>
      <c r="IL84" s="27">
        <f>IF(AND(OR(ISBLANK(GM$9),GM$9=0)=FALSE,IL$9=$DM84),1,0)*'4. Formulations'!$K83</f>
        <v>0</v>
      </c>
      <c r="IM84" s="27">
        <f>IF(AND(OR(ISBLANK(GN$9),GN$9=0)=FALSE,IM$9=$DM84),1,0)*'4. Formulations'!$K83</f>
        <v>0</v>
      </c>
      <c r="IN84" s="27">
        <f>IF(AND(OR(ISBLANK(GO$9),GO$9=0)=FALSE,IN$9=$DM84),1,0)*'4. Formulations'!$K83</f>
        <v>0</v>
      </c>
      <c r="IO84" s="27">
        <f>IF(AND(OR(ISBLANK(GP$9),GP$9=0)=FALSE,IO$9=$DM84),1,0)*'4. Formulations'!$K83</f>
        <v>0</v>
      </c>
      <c r="IP84" s="27">
        <f>IF(AND(OR(ISBLANK(GQ$9),GQ$9=0)=FALSE,IP$9=$DM84),1,0)*'4. Formulations'!$K83</f>
        <v>0</v>
      </c>
      <c r="IQ84" s="27">
        <f>IF(AND(OR(ISBLANK(GR$9),GR$9=0)=FALSE,IQ$9=$DM84),1,0)*'4. Formulations'!$K83</f>
        <v>0</v>
      </c>
      <c r="IR84" s="27">
        <f>IF(AND(OR(ISBLANK(GN$9),GN$9=0)=FALSE,IR$9=$DM84),1,0)*'4. Formulations'!$K83</f>
        <v>0</v>
      </c>
      <c r="IS84" s="27">
        <f>IF(AND(OR(ISBLANK(GO$9),GO$9=0)=FALSE,IS$9=$DM84),1,0)*'4. Formulations'!$K83</f>
        <v>0</v>
      </c>
      <c r="IT84" s="27">
        <f>IF(AND(OR(ISBLANK(GP$9),GP$9=0)=FALSE,IT$9=$DM84),1,0)*'4. Formulations'!$K83</f>
        <v>0</v>
      </c>
      <c r="IU84" s="27">
        <f>IF(AND(OR(ISBLANK(GQ$9),GQ$9=0)=FALSE,IU$9=$DM84),1,0)*'4. Formulations'!$K83</f>
        <v>0</v>
      </c>
      <c r="IV84" s="27"/>
      <c r="IW84" s="27"/>
      <c r="IX84" s="27"/>
      <c r="IY84" s="27"/>
      <c r="IZ84" s="27"/>
      <c r="JA84" s="27"/>
      <c r="JC84" s="27">
        <f>IF(AND(OR(ISBLANK(JC$9),JC$9=0)=FALSE,OR(JC$9='2. Protocols'!$C83,JC$9='2. Protocols'!$E83,JC$9='2. Protocols'!$G83)),1,0)*'4. Formulations'!$L83</f>
        <v>0</v>
      </c>
      <c r="JD84" s="27">
        <f>IF(AND(OR(ISBLANK(JD$9),JD$9=0)=FALSE,OR(JD$9='2. Protocols'!$C83,JD$9='2. Protocols'!$E83,JD$9='2. Protocols'!$G83)),1,0)*'4. Formulations'!$L83</f>
        <v>0</v>
      </c>
      <c r="JE84" s="27">
        <f>IF(AND(OR(ISBLANK(JE$9),JE$9=0)=FALSE,OR(JE$9='2. Protocols'!$C83,JE$9='2. Protocols'!$E83,JE$9='2. Protocols'!$G83)),1,0)*'4. Formulations'!$L83</f>
        <v>0</v>
      </c>
      <c r="JF84" s="27">
        <f>IF(AND(OR(ISBLANK(JF$9),JF$9=0)=FALSE,OR(JF$9='2. Protocols'!$C83,JF$9='2. Protocols'!$E83,JF$9='2. Protocols'!$G83)),1,0)*'4. Formulations'!$L83</f>
        <v>0</v>
      </c>
      <c r="JG84" s="27">
        <f>IF(AND(OR(ISBLANK(JG$9),JG$9=0)=FALSE,OR(JG$9='2. Protocols'!$C83,JG$9='2. Protocols'!$E83,JG$9='2. Protocols'!$G83)),1,0)*'4. Formulations'!$L83</f>
        <v>0</v>
      </c>
      <c r="JH84" s="27">
        <f>IF(AND(OR(ISBLANK(JH$9),JH$9=0)=FALSE,OR(JH$9='2. Protocols'!$C83,JH$9='2. Protocols'!$E83,JH$9='2. Protocols'!$G83)),1,0)*'4. Formulations'!$L83</f>
        <v>0</v>
      </c>
      <c r="JI84" s="27">
        <f>IF(AND(OR(ISBLANK(JI$9),JI$9=0)=FALSE,OR(JI$9='2. Protocols'!$C83,JI$9='2. Protocols'!$E83,JI$9='2. Protocols'!$G83)),1,0)*'4. Formulations'!$L83</f>
        <v>0</v>
      </c>
      <c r="JJ84" s="27">
        <f>IF(AND(OR(ISBLANK(JJ$9),JJ$9=0)=FALSE,OR(JJ$9='2. Protocols'!$C83,JJ$9='2. Protocols'!$E83,JJ$9='2. Protocols'!$G83)),1,0)*'4. Formulations'!$L83</f>
        <v>0</v>
      </c>
      <c r="JK84" s="27">
        <f>IF(AND(OR(ISBLANK(JK$9),JK$9=0)=FALSE,OR(JK$9='2. Protocols'!$C83,JK$9='2. Protocols'!$E83,JK$9='2. Protocols'!$G83)),1,0)*'4. Formulations'!$L83</f>
        <v>0</v>
      </c>
      <c r="JL84" s="27">
        <f>IF(AND(OR(ISBLANK(JL$9),JL$9=0)=FALSE,OR(JL$9='2. Protocols'!$C83,JL$9='2. Protocols'!$E83,JL$9='2. Protocols'!$G83)),1,0)*'4. Formulations'!$L83</f>
        <v>0</v>
      </c>
      <c r="JM84" s="27">
        <f>IF(AND(OR(ISBLANK(JM$9),JM$9=0)=FALSE,OR(JM$9='2. Protocols'!$C83,JM$9='2. Protocols'!$E83,JM$9='2. Protocols'!$G83)),1,0)*'4. Formulations'!$L83</f>
        <v>0</v>
      </c>
      <c r="JN84" s="27">
        <f>IF(AND(OR(ISBLANK(JN$9),JN$9=0)=FALSE,OR(JN$9='2. Protocols'!$C83,JN$9='2. Protocols'!$E83,JN$9='2. Protocols'!$G83)),1,0)*'4. Formulations'!$L83</f>
        <v>0</v>
      </c>
      <c r="JO84" s="27">
        <f>IF(AND(OR(ISBLANK(JO$9),JO$9=0)=FALSE,OR(JO$9='2. Protocols'!$C83,JO$9='2. Protocols'!$E83,JO$9='2. Protocols'!$G83)),1,0)*'4. Formulations'!$L83</f>
        <v>0</v>
      </c>
      <c r="JP84" s="27">
        <f>IF(AND(OR(ISBLANK(JP$9),JP$9=0)=FALSE,OR(JP$9='2. Protocols'!$C83,JP$9='2. Protocols'!$E83,JP$9='2. Protocols'!$G83)),1,0)*'4. Formulations'!$L83</f>
        <v>0</v>
      </c>
      <c r="JQ84" s="27">
        <f>IF(AND(OR(ISBLANK(JQ$9),JQ$9=0)=FALSE,OR(JQ$9='2. Protocols'!$C83,JQ$9='2. Protocols'!$E83,JQ$9='2. Protocols'!$G83)),1,0)*'4. Formulations'!$L83</f>
        <v>0</v>
      </c>
      <c r="JR84" s="27">
        <f>IF(AND(OR(ISBLANK(JR$9),JR$9=0)=FALSE,OR(JR$9='2. Protocols'!$C83,JR$9='2. Protocols'!$E83,JR$9='2. Protocols'!$G83)),1,0)*'4. Formulations'!$L83</f>
        <v>0</v>
      </c>
      <c r="JS84" s="27">
        <f>IF(AND(OR(ISBLANK(JS$9),JS$9=0)=FALSE,OR(JS$9='2. Protocols'!$C83,JS$9='2. Protocols'!$E83,JS$9='2. Protocols'!$G83)),1,0)*'4. Formulations'!$L83</f>
        <v>0</v>
      </c>
      <c r="JT84" s="27">
        <f>IF(AND(OR(ISBLANK(JT$9),JT$9=0)=FALSE,OR(JT$9='2. Protocols'!$C83,JT$9='2. Protocols'!$E83,JT$9='2. Protocols'!$G83)),1,0)*'4. Formulations'!$L83</f>
        <v>0</v>
      </c>
      <c r="JU84" s="27">
        <f>IF(AND(OR(ISBLANK(JU$9),JU$9=0)=FALSE,OR(JU$9='2. Protocols'!$C83,JU$9='2. Protocols'!$E83,JU$9='2. Protocols'!$G83)),1,0)*'4. Formulations'!$L83</f>
        <v>0</v>
      </c>
      <c r="JV84" s="27">
        <f>IF(AND(OR(ISBLANK(JV$9),JV$9=0)=FALSE,OR(JV$9='2. Protocols'!$C83,JV$9='2. Protocols'!$E83,JV$9='2. Protocols'!$G83)),1,0)*'4. Formulations'!$L83</f>
        <v>0</v>
      </c>
      <c r="JW84" s="27">
        <f>IF(AND(OR(ISBLANK(JW$9),JW$9=0)=FALSE,OR(JW$9='2. Protocols'!$C83,JW$9='2. Protocols'!$E83,JW$9='2. Protocols'!$G83)),1,0)*'4. Formulations'!$L83</f>
        <v>0</v>
      </c>
      <c r="JX84" s="27">
        <f>IF(AND(OR(ISBLANK(JX$9),JX$9=0)=FALSE,OR(JX$9='2. Protocols'!$C83,JX$9='2. Protocols'!$E83,JX$9='2. Protocols'!$G83)),1,0)*'4. Formulations'!$L83</f>
        <v>0</v>
      </c>
      <c r="JY84" s="27">
        <f>IF(AND(OR(ISBLANK(JY$9),JY$9=0)=FALSE,OR(JY$9='2. Protocols'!$C83,JY$9='2. Protocols'!$E83,JY$9='2. Protocols'!$G83)),1,0)*'4. Formulations'!$L83</f>
        <v>0</v>
      </c>
      <c r="JZ84" s="27">
        <f>IF(AND(OR(ISBLANK(JZ$9),JZ$9=0)=FALSE,OR(JZ$9='2. Protocols'!$C83,JZ$9='2. Protocols'!$E83,JZ$9='2. Protocols'!$G83)),1,0)*'4. Formulations'!$L83</f>
        <v>0</v>
      </c>
      <c r="KA84" s="27">
        <f>IF(AND(OR(ISBLANK(KA$9),KA$9=0)=FALSE,OR(KA$9='2. Protocols'!$C83,KA$9='2. Protocols'!$E83,KA$9='2. Protocols'!$G83)),1,0)*'4. Formulations'!$L83</f>
        <v>0</v>
      </c>
      <c r="KB84" s="27">
        <f>IF(AND(OR(ISBLANK(KB$9),KB$9=0)=FALSE,OR(KB$9='2. Protocols'!$C83,KB$9='2. Protocols'!$E83,KB$9='2. Protocols'!$G83)),1,0)*'4. Formulations'!$L83</f>
        <v>0</v>
      </c>
      <c r="KC84" s="27">
        <f>IF(AND(OR(ISBLANK(KC$9),KC$9=0)=FALSE,OR(KC$9='2. Protocols'!$C83,KC$9='2. Protocols'!$E83,KC$9='2. Protocols'!$G83)),1,0)*'4. Formulations'!$L83</f>
        <v>0</v>
      </c>
      <c r="KD84" s="27">
        <f>IF(AND(OR(ISBLANK(KD$9),KD$9=0)=FALSE,OR(KD$9='2. Protocols'!$C83,KD$9='2. Protocols'!$E83,KD$9='2. Protocols'!$G83)),1,0)*'4. Formulations'!$L83</f>
        <v>0</v>
      </c>
      <c r="KE84" s="27">
        <f>IF(AND(OR(ISBLANK(KE$9),KE$9=0)=FALSE,OR(KE$9='2. Protocols'!$C83,KE$9='2. Protocols'!$E83,KE$9='2. Protocols'!$G83)),1,0)*'4. Formulations'!$L83</f>
        <v>0</v>
      </c>
      <c r="KF84" s="27">
        <f>IF(AND(OR(ISBLANK(KF$9),KF$9=0)=FALSE,OR(KF$9='2. Protocols'!$C83,KF$9='2. Protocols'!$E83,KF$9='2. Protocols'!$G83)),1,0)*'4. Formulations'!$L83</f>
        <v>0</v>
      </c>
      <c r="KG84" s="27">
        <f>IF(AND(OR(ISBLANK(KG$9),KG$9=0)=FALSE,OR(KG$9='2. Protocols'!$C83,KG$9='2. Protocols'!$E83,KG$9='2. Protocols'!$G83)),1,0)*'4. Formulations'!$L83</f>
        <v>0</v>
      </c>
      <c r="KH84" s="27">
        <f>IF(AND(OR(ISBLANK(KH$9),KH$9=0)=FALSE,OR(KH$9='2. Protocols'!$C83,KH$9='2. Protocols'!$E83,KH$9='2. Protocols'!$G83)),1,0)*'4. Formulations'!$L83</f>
        <v>0</v>
      </c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B84" s="27">
        <f>IF(AND(OR(ISBLANK(LB$9),LB$9=0)=FALSE,LB$9=$DL84),1,0)*'4. Formulations'!$M83</f>
        <v>0</v>
      </c>
      <c r="LC84" s="27">
        <f>IF(AND(OR(ISBLANK(LC$9),LC$9=0)=FALSE,LC$9=$DL84),1,0)*'4. Formulations'!$M83</f>
        <v>0</v>
      </c>
      <c r="LD84" s="27">
        <f>IF(AND(OR(ISBLANK(LD$9),LD$9=0)=FALSE,LD$9=$DL84),1,0)*'4. Formulations'!$M83</f>
        <v>0</v>
      </c>
      <c r="LE84" s="27">
        <f>IF(AND(OR(ISBLANK(LE$9),LE$9=0)=FALSE,LE$9=$DL84),1,0)*'4. Formulations'!$M83</f>
        <v>0</v>
      </c>
      <c r="LF84" s="27">
        <f>IF(AND(OR(ISBLANK(LF$9),LF$9=0)=FALSE,LF$9=$DL84),1,0)*'4. Formulations'!$M83</f>
        <v>0</v>
      </c>
      <c r="LG84" s="27">
        <f>IF(AND(OR(ISBLANK(LG$9),LG$9=0)=FALSE,LG$9=$DL84),1,0)*'4. Formulations'!$M83</f>
        <v>0</v>
      </c>
      <c r="LH84" s="27">
        <f>IF(AND(OR(ISBLANK(LH$9),LH$9=0)=FALSE,LH$9=$DL84),1,0)*'4. Formulations'!$M83</f>
        <v>0</v>
      </c>
      <c r="LI84" s="27">
        <f>IF(AND(OR(ISBLANK(LI$9),LI$9=0)=FALSE,LI$9=$DL84),1,0)*'4. Formulations'!$M83</f>
        <v>0</v>
      </c>
      <c r="LJ84" s="27">
        <f>IF(AND(OR(ISBLANK(LJ$9),LJ$9=0)=FALSE,LJ$9=$DL84),1,0)*'4. Formulations'!$M83</f>
        <v>0</v>
      </c>
      <c r="LK84" s="27">
        <f>IF(AND(OR(ISBLANK(LK$9),LK$9=0)=FALSE,LK$9=$DL84),1,0)*'4. Formulations'!$M83</f>
        <v>0</v>
      </c>
      <c r="LL84" s="27">
        <f>IF(AND(OR(ISBLANK(LL$9),LL$9=0)=FALSE,LL$9=$DL84),1,0)*'4. Formulations'!$M83</f>
        <v>0</v>
      </c>
      <c r="LM84" s="27">
        <f>IF(AND(OR(ISBLANK(LM$9),LM$9=0)=FALSE,LM$9=$DL84),1,0)*'4. Formulations'!$M83</f>
        <v>0</v>
      </c>
      <c r="LN84" s="27">
        <f>IF(AND(OR(ISBLANK(LN$9),LN$9=0)=FALSE,LN$9=$DL84),1,0)*'4. Formulations'!$M83</f>
        <v>0</v>
      </c>
      <c r="LO84" s="27">
        <f>IF(AND(OR(ISBLANK(LO$9),LO$9=0)=FALSE,LO$9=$DL84),1,0)*'4. Formulations'!$M83</f>
        <v>0</v>
      </c>
      <c r="LP84" s="27">
        <f>IF(AND(OR(ISBLANK(LP$9),LP$9=0)=FALSE,LP$9=$DL84),1,0)*'4. Formulations'!$M83</f>
        <v>0</v>
      </c>
      <c r="LQ84" s="27">
        <f>IF(AND(OR(ISBLANK(LQ$9),LQ$9=0)=FALSE,LQ$9=$DL84),1,0)*'4. Formulations'!$M83</f>
        <v>0</v>
      </c>
      <c r="LR84" s="27">
        <f>IF(AND(OR(ISBLANK(LR$9),LR$9=0)=FALSE,LR$9=$DL84),1,0)*'4. Formulations'!$M83</f>
        <v>0</v>
      </c>
      <c r="LS84" s="27"/>
      <c r="LT84" s="27"/>
      <c r="LU84" s="27"/>
      <c r="LW84" s="27">
        <f>IF(AND(OR(ISBLANK(LW$9),LW$9=0)=FALSE,SUM($LB84:$LR84)&gt;0,LW$9='2. Protocols'!$G83),1,0)*'4. Formulations'!$M83</f>
        <v>0</v>
      </c>
      <c r="LX84" s="27">
        <f>IF(AND(OR(ISBLANK(LX$9),LX$9=0)=FALSE,SUM($LB84:$LR84)&gt;0,LX$9='2. Protocols'!$G83),1,0)*'4. Formulations'!$M83</f>
        <v>0</v>
      </c>
      <c r="LY84" s="27">
        <f>IF(AND(OR(ISBLANK(LY$9),LY$9=0)=FALSE,SUM($LB84:$LR84)&gt;0,LY$9='2. Protocols'!$G83),1,0)*'4. Formulations'!$M83</f>
        <v>0</v>
      </c>
      <c r="LZ84" s="27">
        <f>IF(AND(OR(ISBLANK(LZ$9),LZ$9=0)=FALSE,SUM($LB84:$LR84)&gt;0,LZ$9='2. Protocols'!$G83),1,0)*'4. Formulations'!$M83</f>
        <v>0</v>
      </c>
      <c r="MA84" s="27">
        <f>IF(AND(OR(ISBLANK(MA$9),MA$9=0)=FALSE,SUM($LB84:$LR84)&gt;0,MA$9='2. Protocols'!$G83),1,0)*'4. Formulations'!$M83</f>
        <v>0</v>
      </c>
      <c r="MB84" s="27">
        <f>IF(AND(OR(ISBLANK(MB$9),MB$9=0)=FALSE,SUM($LB84:$LR84)&gt;0,MB$9='2. Protocols'!$G83),1,0)*'4. Formulations'!$M83</f>
        <v>0</v>
      </c>
      <c r="MC84" s="27">
        <f>IF(AND(OR(ISBLANK(MC$9),MC$9=0)=FALSE,SUM($LB84:$LR84)&gt;0,MC$9='2. Protocols'!$G83),1,0)*'4. Formulations'!$M83</f>
        <v>0</v>
      </c>
      <c r="MD84" s="27">
        <f>IF(AND(OR(ISBLANK(MD$9),MD$9=0)=FALSE,SUM($LB84:$LR84)&gt;0,MD$9='2. Protocols'!$G83),1,0)*'4. Formulations'!$M83</f>
        <v>0</v>
      </c>
      <c r="ME84" s="27">
        <f>IF(AND(OR(ISBLANK(ME$9),ME$9=0)=FALSE,SUM($LB84:$LR84)&gt;0,ME$9='2. Protocols'!$G83),1,0)*'4. Formulations'!$M83</f>
        <v>0</v>
      </c>
      <c r="MF84" s="27">
        <f>IF(AND(OR(ISBLANK(MF$9),MF$9=0)=FALSE,SUM($LB84:$LR84)&gt;0,MF$9='2. Protocols'!$G83),1,0)*'4. Formulations'!$M83</f>
        <v>0</v>
      </c>
      <c r="MG84" s="27">
        <f>IF(AND(OR(ISBLANK(MG$9),MG$9=0)=FALSE,SUM($LB84:$LR84)&gt;0,MG$9='2. Protocols'!$G83),1,0)*'4. Formulations'!$M83</f>
        <v>0</v>
      </c>
      <c r="MH84" s="27">
        <f>IF(AND(OR(ISBLANK(MH$9),MH$9=0)=FALSE,SUM($LB84:$LR84)&gt;0,MH$9='2. Protocols'!$G83),1,0)*'4. Formulations'!$M83</f>
        <v>0</v>
      </c>
      <c r="MI84" s="27">
        <f>IF(AND(OR(ISBLANK(MI$9),MI$9=0)=FALSE,SUM($LB84:$LR84)&gt;0,MI$9='2. Protocols'!$G83),1,0)*'4. Formulations'!$M83</f>
        <v>0</v>
      </c>
      <c r="MJ84" s="27">
        <f>IF(AND(OR(ISBLANK(MJ$9),MJ$9=0)=FALSE,SUM($LB84:$LR84)&gt;0,MJ$9='2. Protocols'!$G83),1,0)*'4. Formulations'!$M83</f>
        <v>0</v>
      </c>
      <c r="MK84" s="27">
        <f>IF(AND(OR(ISBLANK(MK$9),MK$9=0)=FALSE,SUM($LB84:$LR84)&gt;0,MK$9='2. Protocols'!$G83),1,0)*'4. Formulations'!$M83</f>
        <v>0</v>
      </c>
      <c r="ML84" s="27">
        <f>IF(AND(OR(ISBLANK(ML$9),ML$9=0)=FALSE,SUM($LB84:$LR84)&gt;0,ML$9='2. Protocols'!$G83),1,0)*'4. Formulations'!$M83</f>
        <v>0</v>
      </c>
      <c r="MM84" s="27">
        <f>IF(AND(OR(ISBLANK(MM$9),MM$9=0)=FALSE,SUM($LB84:$LR84)&gt;0,MM$9='2. Protocols'!$G83),1,0)*'4. Formulations'!$M83</f>
        <v>0</v>
      </c>
      <c r="MN84" s="27">
        <f>IF(AND(OR(ISBLANK(MN$9),MN$9=0)=FALSE,SUM($LB84:$LR84)&gt;0,MN$9='2. Protocols'!$G83),1,0)*'4. Formulations'!$M83</f>
        <v>0</v>
      </c>
      <c r="MO84" s="27">
        <f>IF(AND(OR(ISBLANK(MO$9),MO$9=0)=FALSE,SUM($LB84:$LR84)&gt;0,MO$9='2. Protocols'!$G83),1,0)*'4. Formulations'!$M83</f>
        <v>0</v>
      </c>
      <c r="MP84" s="27">
        <f>IF(AND(OR(ISBLANK(MP$9),MP$9=0)=FALSE,SUM($LB84:$LR84)&gt;0,MP$9='2. Protocols'!$G83),1,0)*'4. Formulations'!$M83</f>
        <v>0</v>
      </c>
      <c r="MQ84" s="27">
        <f>IF(AND(OR(ISBLANK(MQ$9),MQ$9=0)=FALSE,SUM($LB84:$LR84)&gt;0,MQ$9='2. Protocols'!$G83),1,0)*'4. Formulations'!$M83</f>
        <v>0</v>
      </c>
      <c r="MR84" s="27">
        <f>IF(AND(OR(ISBLANK(MR$9),MR$9=0)=FALSE,SUM($LB84:$LR84)&gt;0,MR$9='2. Protocols'!$G83),1,0)*'4. Formulations'!$M83</f>
        <v>0</v>
      </c>
      <c r="MS84" s="27">
        <f>IF(AND(OR(ISBLANK(MS$9),MS$9=0)=FALSE,SUM($LB84:$LR84)&gt;0,MS$9='2. Protocols'!$G83),1,0)*'4. Formulations'!$M83</f>
        <v>0</v>
      </c>
      <c r="MT84" s="27">
        <f>IF(AND(OR(ISBLANK(MT$9),MT$9=0)=FALSE,SUM($LB84:$LR84)&gt;0,MT$9='2. Protocols'!$G83),1,0)*'4. Formulations'!$M83</f>
        <v>0</v>
      </c>
      <c r="MU84" s="27">
        <f>IF(AND(OR(ISBLANK(MU$9),MU$9=0)=FALSE,SUM($LB84:$LR84)&gt;0,MU$9='2. Protocols'!$G83),1,0)*'4. Formulations'!$M83</f>
        <v>0</v>
      </c>
      <c r="MV84" s="27">
        <f>IF(AND(OR(ISBLANK(MV$9),MV$9=0)=FALSE,SUM($LB84:$LR84)&gt;0,MV$9='2. Protocols'!$G83),1,0)*'4. Formulations'!$M83</f>
        <v>0</v>
      </c>
      <c r="MW84" s="27">
        <f>IF(AND(OR(ISBLANK(MW$9),MW$9=0)=FALSE,SUM($LB84:$LR84)&gt;0,MW$9='2. Protocols'!$G83),1,0)*'4. Formulations'!$M83</f>
        <v>0</v>
      </c>
      <c r="MX84" s="27">
        <f>IF(AND(OR(ISBLANK(MX$9),MX$9=0)=FALSE,SUM($LB84:$LR84)&gt;0,MX$9='2. Protocols'!$G83),1,0)*'4. Formulations'!$M83</f>
        <v>0</v>
      </c>
      <c r="MY84" s="27">
        <f>IF(AND(OR(ISBLANK(MY$9),MY$9=0)=FALSE,SUM($LB84:$LR84)&gt;0,MY$9='2. Protocols'!$G83),1,0)*'4. Formulations'!$M83</f>
        <v>0</v>
      </c>
      <c r="MZ84" s="27">
        <f>IF(AND(OR(ISBLANK(MZ$9),MZ$9=0)=FALSE,SUM($LB84:$LR84)&gt;0,MZ$9='2. Protocols'!$G83),1,0)*'4. Formulations'!$M83</f>
        <v>0</v>
      </c>
      <c r="NA84" s="27">
        <f>IF(AND(OR(ISBLANK(NA$9),NA$9=0)=FALSE,SUM($LB84:$LR84)&gt;0,NA$9='2. Protocols'!$G83),1,0)*'4. Formulations'!$M83</f>
        <v>0</v>
      </c>
      <c r="NB84" s="27">
        <f>IF(AND(OR(ISBLANK(NB$9),NB$9=0)=FALSE,SUM($LB84:$LR84)&gt;0,NB$9='2. Protocols'!$G83),1,0)*'4. Formulations'!$M83</f>
        <v>0</v>
      </c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V84" s="27">
        <f>IF(AND(OR(ISBLANK(NV$9),NV$9=0)=FALSE,NV$9=$DM84),1,0)*'4. Formulations'!$N83</f>
        <v>0</v>
      </c>
      <c r="NW84" s="721">
        <f>IF(AND(OR(ISBLANK(NW$9),NW$9=0)=FALSE,NW$9=$DM84),1,0)*'4. Formulations'!$N83</f>
        <v>0</v>
      </c>
      <c r="NX84" s="27">
        <f>IF(AND(OR(ISBLANK(NX$9),NX$9=0)=FALSE,NX$9=$DM84),1,0)*'4. Formulations'!$N83</f>
        <v>0</v>
      </c>
      <c r="NY84" s="27">
        <f>IF(AND(OR(ISBLANK(NY$9),NY$9=0)=FALSE,NY$9=$DM84),1,0)*'4. Formulations'!$N83</f>
        <v>0</v>
      </c>
      <c r="NZ84" s="27">
        <f>IF(AND(OR(ISBLANK(NZ$9),NZ$9=0)=FALSE,NZ$9=$DM84),1,0)*'4. Formulations'!$N83</f>
        <v>0</v>
      </c>
      <c r="OA84" s="27">
        <f>IF(AND(OR(ISBLANK(OA$9),OA$9=0)=FALSE,OA$9=$DM84),1,0)*'4. Formulations'!$N83</f>
        <v>0</v>
      </c>
      <c r="OB84" s="27">
        <f>IF(AND(OR(ISBLANK(OB$9),OB$9=0)=FALSE,OB$9=$DM84),1,0)*'4. Formulations'!$N83</f>
        <v>0</v>
      </c>
      <c r="OC84" s="27">
        <f>IF(AND(OR(ISBLANK(OC$9),OC$9=0)=FALSE,OC$9=$DM84),1,0)*'4. Formulations'!$N83</f>
        <v>0</v>
      </c>
      <c r="OD84" s="27">
        <f>IF(AND(OR(ISBLANK(OD$9),OD$9=0)=FALSE,OD$9=$DM84),1,0)*'4. Formulations'!$N83</f>
        <v>0</v>
      </c>
      <c r="OE84" s="27">
        <f>IF(AND(OR(ISBLANK(OE$9),OE$9=0)=FALSE,OE$9=$DM84),1,0)*'4. Formulations'!$N83</f>
        <v>0</v>
      </c>
      <c r="OF84" s="27">
        <f>IF(AND(OR(ISBLANK(OF$9),OF$9=0)=FALSE,OF$9=$DM84),1,0)*'4. Formulations'!$N83</f>
        <v>0</v>
      </c>
      <c r="OG84" s="27">
        <f>IF(AND(OR(ISBLANK(OG$9),OG$9=0)=FALSE,OG$9=$DM84),1,0)*'4. Formulations'!$N83</f>
        <v>0</v>
      </c>
      <c r="OH84" s="27">
        <f>IF(AND(OR(ISBLANK(OH$9),OH$9=0)=FALSE,OH$9=$DM84),1,0)*'4. Formulations'!$N83</f>
        <v>0</v>
      </c>
      <c r="OI84" s="27">
        <f>IF(AND(OR(ISBLANK(OI$9),OI$9=0)=FALSE,OI$9=$DM84),1,0)*'4. Formulations'!$N83</f>
        <v>0</v>
      </c>
      <c r="OJ84" s="27">
        <f>IF(AND(OR(ISBLANK(OJ$9),OJ$9=0)=FALSE,OJ$9=$DM84),1,0)*'4. Formulations'!$N83</f>
        <v>0</v>
      </c>
      <c r="OK84" s="27">
        <f>IF(AND(OR(ISBLANK(OK$9),OK$9=0)=FALSE,OK$9=$DM84),1,0)*'4. Formulations'!$N83</f>
        <v>0</v>
      </c>
      <c r="OL84" s="27">
        <f>IF(AND(OR(ISBLANK(OL$9),OL$9=0)=FALSE,OL$9=$DM84),1,0)*'4. Formulations'!$N83</f>
        <v>0</v>
      </c>
      <c r="OM84" s="27"/>
      <c r="ON84" s="27"/>
      <c r="OO84" s="27"/>
      <c r="OQ84" s="27">
        <f>IF(AND(OR(ISBLANK(OQ$9),OQ$9=0)=FALSE,OR(OQ$9='2. Protocols'!$C83,OQ$9='2. Protocols'!$E83,OQ$9='2. Protocols'!$G83)),1,0)*'4. Formulations'!$O83</f>
        <v>0</v>
      </c>
      <c r="OR84" s="27">
        <f>IF(AND(OR(ISBLANK(OR$9),OR$9=0)=FALSE,OR(OR$9='2. Protocols'!$C83,OR$9='2. Protocols'!$E83,OR$9='2. Protocols'!$G83)),1,0)*'4. Formulations'!$O83</f>
        <v>0</v>
      </c>
      <c r="OS84" s="27">
        <f>IF(AND(OR(ISBLANK(OS$9),OS$9=0)=FALSE,OR(OS$9='2. Protocols'!$C83,OS$9='2. Protocols'!$E83,OS$9='2. Protocols'!$G83)),1,0)*'4. Formulations'!$O83</f>
        <v>0</v>
      </c>
      <c r="OT84" s="27">
        <f>IF(AND(OR(ISBLANK(OT$9),OT$9=0)=FALSE,OR(OT$9='2. Protocols'!$C83,OT$9='2. Protocols'!$E83,OT$9='2. Protocols'!$G83)),1,0)*'4. Formulations'!$O83</f>
        <v>0</v>
      </c>
      <c r="OU84" s="27">
        <f>IF(AND(OR(ISBLANK(OU$9),OU$9=0)=FALSE,OR(OU$9='2. Protocols'!$C83,OU$9='2. Protocols'!$E83,OU$9='2. Protocols'!$G83)),1,0)*'4. Formulations'!$O83</f>
        <v>0</v>
      </c>
      <c r="OV84" s="27">
        <f>IF(AND(OR(ISBLANK(OV$9),OV$9=0)=FALSE,OR(OV$9='2. Protocols'!$C83,OV$9='2. Protocols'!$E83,OV$9='2. Protocols'!$G83)),1,0)*'4. Formulations'!$O83</f>
        <v>0</v>
      </c>
      <c r="OW84" s="27">
        <f>IF(AND(OR(ISBLANK(OW$9),OW$9=0)=FALSE,OR(OW$9='2. Protocols'!$C83,OW$9='2. Protocols'!$E83,OW$9='2. Protocols'!$G83)),1,0)*'4. Formulations'!$O83</f>
        <v>0</v>
      </c>
      <c r="OX84" s="27">
        <f>IF(AND(OR(ISBLANK(OX$9),OX$9=0)=FALSE,OR(OX$9='2. Protocols'!$C83,OX$9='2. Protocols'!$E83,OX$9='2. Protocols'!$G83)),1,0)*'4. Formulations'!$O83</f>
        <v>0</v>
      </c>
      <c r="OY84" s="27">
        <f>IF(AND(OR(ISBLANK(OY$9),OY$9=0)=FALSE,OR(OY$9='2. Protocols'!$C83,OY$9='2. Protocols'!$E83,OY$9='2. Protocols'!$G83)),1,0)*'4. Formulations'!$O83</f>
        <v>0</v>
      </c>
      <c r="OZ84" s="27">
        <f>IF(AND(OR(ISBLANK(OZ$9),OZ$9=0)=FALSE,OR(OZ$9='2. Protocols'!$C83,OZ$9='2. Protocols'!$E83,OZ$9='2. Protocols'!$G83)),1,0)*'4. Formulations'!$O83</f>
        <v>0</v>
      </c>
      <c r="PA84" s="27">
        <f>IF(AND(OR(ISBLANK(PA$9),PA$9=0)=FALSE,OR(PA$9='2. Protocols'!$C83,PA$9='2. Protocols'!$E83,PA$9='2. Protocols'!$G83)),1,0)*'4. Formulations'!$O83</f>
        <v>0</v>
      </c>
      <c r="PB84" s="27">
        <f>IF(AND(OR(ISBLANK(PB$9),PB$9=0)=FALSE,OR(PB$9='2. Protocols'!$C83,PB$9='2. Protocols'!$E83,PB$9='2. Protocols'!$G83)),1,0)*'4. Formulations'!$O83</f>
        <v>0</v>
      </c>
      <c r="PC84" s="27">
        <f>IF(AND(OR(ISBLANK(PC$9),PC$9=0)=FALSE,OR(PC$9='2. Protocols'!$C83,PC$9='2. Protocols'!$E83,PC$9='2. Protocols'!$G83)),1,0)*'4. Formulations'!$O83</f>
        <v>0</v>
      </c>
      <c r="PD84" s="27">
        <f>IF(AND(OR(ISBLANK(PD$9),PD$9=0)=FALSE,OR(PD$9='2. Protocols'!$C83,PD$9='2. Protocols'!$E83,PD$9='2. Protocols'!$G83)),1,0)*'4. Formulations'!$O83</f>
        <v>0</v>
      </c>
      <c r="PE84" s="27">
        <f>IF(AND(OR(ISBLANK(PE$9),PE$9=0)=FALSE,OR(PE$9='2. Protocols'!$C83,PE$9='2. Protocols'!$E83,PE$9='2. Protocols'!$G83)),1,0)*'4. Formulations'!$O83</f>
        <v>0</v>
      </c>
      <c r="PF84" s="27">
        <f>IF(AND(OR(ISBLANK(PF$9),PF$9=0)=FALSE,OR(PF$9='2. Protocols'!$C83,PF$9='2. Protocols'!$E83,PF$9='2. Protocols'!$G83)),1,0)*'4. Formulations'!$O83</f>
        <v>0</v>
      </c>
      <c r="PG84" s="27">
        <f>IF(AND(OR(ISBLANK(PG$9),PG$9=0)=FALSE,OR(PG$9='2. Protocols'!$C83,PG$9='2. Protocols'!$E83,PG$9='2. Protocols'!$G83)),1,0)*'4. Formulations'!$O83</f>
        <v>0</v>
      </c>
      <c r="PH84" s="27">
        <f>IF(AND(OR(ISBLANK(PH$9),PH$9=0)=FALSE,OR(PH$9='2. Protocols'!$C83,PH$9='2. Protocols'!$E83,PH$9='2. Protocols'!$G83)),1,0)*'4. Formulations'!$O83</f>
        <v>0</v>
      </c>
      <c r="PI84" s="27">
        <f>IF(AND(OR(ISBLANK(PI$9),PI$9=0)=FALSE,OR(PI$9='2. Protocols'!$C83,PI$9='2. Protocols'!$E83,PI$9='2. Protocols'!$G83)),1,0)*'4. Formulations'!$O83</f>
        <v>0</v>
      </c>
      <c r="PJ84" s="27">
        <f>IF(AND(OR(ISBLANK(PJ$9),PJ$9=0)=FALSE,OR(PJ$9='2. Protocols'!$C83,PJ$9='2. Protocols'!$E83,PJ$9='2. Protocols'!$G83)),1,0)*'4. Formulations'!$O83</f>
        <v>0</v>
      </c>
      <c r="PK84" s="27">
        <f>IF(AND(OR(ISBLANK(PK$9),PK$9=0)=FALSE,OR(PK$9='2. Protocols'!$C83,PK$9='2. Protocols'!$E83,PK$9='2. Protocols'!$G83)),1,0)*'4. Formulations'!$O83</f>
        <v>0</v>
      </c>
      <c r="PL84" s="27">
        <f>IF(AND(OR(ISBLANK(PL$9),PL$9=0)=FALSE,OR(PL$9='2. Protocols'!$C83,PL$9='2. Protocols'!$E83,PL$9='2. Protocols'!$G83)),1,0)*'4. Formulations'!$O83</f>
        <v>0</v>
      </c>
      <c r="PM84" s="27">
        <f>IF(AND(OR(ISBLANK(PM$9),PM$9=0)=FALSE,OR(PM$9='2. Protocols'!$C83,PM$9='2. Protocols'!$E83,PM$9='2. Protocols'!$G83)),1,0)*'4. Formulations'!$O83</f>
        <v>0</v>
      </c>
      <c r="PN84" s="27">
        <f>IF(AND(OR(ISBLANK(PN$9),PN$9=0)=FALSE,OR(PN$9='2. Protocols'!$C83,PN$9='2. Protocols'!$E83,PN$9='2. Protocols'!$G83)),1,0)*'4. Formulations'!$O83</f>
        <v>0</v>
      </c>
      <c r="PO84" s="27">
        <f>IF(AND(OR(ISBLANK(PO$9),PO$9=0)=FALSE,OR(PO$9='2. Protocols'!$C83,PO$9='2. Protocols'!$E83,PO$9='2. Protocols'!$G83)),1,0)*'4. Formulations'!$O83</f>
        <v>0</v>
      </c>
      <c r="PP84" s="27">
        <f>IF(AND(OR(ISBLANK(PP$9),PP$9=0)=FALSE,OR(PP$9='2. Protocols'!$C83,PP$9='2. Protocols'!$E83,PP$9='2. Protocols'!$G83)),1,0)*'4. Formulations'!$O83</f>
        <v>0</v>
      </c>
      <c r="PQ84" s="27">
        <f>IF(AND(OR(ISBLANK(PQ$9),PQ$9=0)=FALSE,OR(PQ$9='2. Protocols'!$C83,PQ$9='2. Protocols'!$E83,PQ$9='2. Protocols'!$G83)),1,0)*'4. Formulations'!$O83</f>
        <v>0</v>
      </c>
      <c r="PR84" s="27">
        <f>IF(AND(OR(ISBLANK(PR$9),PR$9=0)=FALSE,OR(PR$9='2. Protocols'!$C83,PR$9='2. Protocols'!$E83,PR$9='2. Protocols'!$G83)),1,0)*'4. Formulations'!$O83</f>
        <v>0</v>
      </c>
      <c r="PS84" s="27">
        <f>IF(AND(OR(ISBLANK(PS$9),PS$9=0)=FALSE,OR(PS$9='2. Protocols'!$C83,PS$9='2. Protocols'!$E83,PS$9='2. Protocols'!$G83)),1,0)*'4. Formulations'!$O83</f>
        <v>0</v>
      </c>
      <c r="PT84" s="27">
        <f>IF(AND(OR(ISBLANK(PT$9),PT$9=0)=FALSE,OR(PT$9='2. Protocols'!$C83,PT$9='2. Protocols'!$E83,PT$9='2. Protocols'!$G83)),1,0)*'4. Formulations'!$O83</f>
        <v>0</v>
      </c>
      <c r="PU84" s="27">
        <f>IF(AND(OR(ISBLANK(PU$9),PU$9=0)=FALSE,OR(PU$9='2. Protocols'!$C83,PU$9='2. Protocols'!$E83,PU$9='2. Protocols'!$G83)),1,0)*'4. Formulations'!$O83</f>
        <v>0</v>
      </c>
      <c r="PV84" s="27">
        <f>IF(AND(OR(ISBLANK(PV$9),PV$9=0)=FALSE,OR(PV$9='2. Protocols'!$C83,PV$9='2. Protocols'!$E83,PV$9='2. Protocols'!$G83)),1,0)*'4. Formulations'!$O83</f>
        <v>0</v>
      </c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P84" s="27">
        <f>IF(AND(OR(ISBLANK(QP$9),QP$9=0)=FALSE,QP$9=$DL84),1,0)*'4. Formulations'!$P83</f>
        <v>0</v>
      </c>
      <c r="QQ84" s="27">
        <f>IF(AND(OR(ISBLANK(QQ$9),QQ$9=0)=FALSE,QQ$9=$DL84),1,0)*'4. Formulations'!$P83</f>
        <v>0</v>
      </c>
      <c r="QR84" s="27">
        <f>IF(AND(OR(ISBLANK(QR$9),QR$9=0)=FALSE,QR$9=$DL84),1,0)*'4. Formulations'!$P83</f>
        <v>0</v>
      </c>
      <c r="QS84" s="27">
        <f>IF(AND(OR(ISBLANK(QS$9),QS$9=0)=FALSE,QS$9=$DL84),1,0)*'4. Formulations'!$P83</f>
        <v>0</v>
      </c>
      <c r="QT84" s="27">
        <f>IF(AND(OR(ISBLANK(QT$9),QT$9=0)=FALSE,QT$9=$DL84),1,0)*'4. Formulations'!$P83</f>
        <v>0</v>
      </c>
      <c r="QU84" s="27">
        <f>IF(AND(OR(ISBLANK(QU$9),QU$9=0)=FALSE,QU$9=$DL84),1,0)*'4. Formulations'!$P83</f>
        <v>0</v>
      </c>
      <c r="QV84" s="27">
        <f>IF(AND(OR(ISBLANK(QV$9),QV$9=0)=FALSE,QV$9=$DL84),1,0)*'4. Formulations'!$P83</f>
        <v>0</v>
      </c>
      <c r="QW84" s="27">
        <f>IF(AND(OR(ISBLANK(QW$9),QW$9=0)=FALSE,QW$9=$DL84),1,0)*'4. Formulations'!$P83</f>
        <v>0</v>
      </c>
      <c r="QX84" s="27">
        <f>IF(AND(OR(ISBLANK(QX$9),QX$9=0)=FALSE,QX$9=$DL84),1,0)*'4. Formulations'!$P83</f>
        <v>0</v>
      </c>
      <c r="QY84" s="27">
        <f>IF(AND(OR(ISBLANK(QY$9),QY$9=0)=FALSE,QY$9=$DL84),1,0)*'4. Formulations'!$P83</f>
        <v>0</v>
      </c>
      <c r="QZ84" s="27">
        <f>IF(AND(OR(ISBLANK(QZ$9),QZ$9=0)=FALSE,QZ$9=$DL84),1,0)*'4. Formulations'!$P83</f>
        <v>0</v>
      </c>
      <c r="RA84" s="27">
        <f>IF(AND(OR(ISBLANK(RA$9),RA$9=0)=FALSE,RA$9=$DL84),1,0)*'4. Formulations'!$P83</f>
        <v>0</v>
      </c>
      <c r="RB84" s="27">
        <f>IF(AND(OR(ISBLANK(RB$9),RB$9=0)=FALSE,RB$9=$DL84),1,0)*'4. Formulations'!$P83</f>
        <v>0</v>
      </c>
      <c r="RC84" s="27">
        <f>IF(AND(OR(ISBLANK(RC$9),RC$9=0)=FALSE,RC$9=$DL84),1,0)*'4. Formulations'!$P83</f>
        <v>0</v>
      </c>
      <c r="RD84" s="27">
        <f>IF(AND(OR(ISBLANK(RD$9),RD$9=0)=FALSE,RD$9=$DL84),1,0)*'4. Formulations'!$P83</f>
        <v>0</v>
      </c>
      <c r="RE84" s="27">
        <f>IF(AND(OR(ISBLANK(RE$9),RE$9=0)=FALSE,RE$9=$DL84),1,0)*'4. Formulations'!$P83</f>
        <v>0</v>
      </c>
      <c r="RF84" s="27">
        <f>IF(AND(OR(ISBLANK(RF$9),RF$9=0)=FALSE,RF$9=$DL84),1,0)*'4. Formulations'!$P83</f>
        <v>0</v>
      </c>
      <c r="RG84" s="27"/>
      <c r="RH84" s="27"/>
      <c r="RI84" s="27"/>
      <c r="RK84" s="27">
        <f>IF(AND(OR(ISBLANK(RK$9),RK$9=0)=FALSE,SUM($QP84:$RF84)&gt;0,RK$9='2. Protocols'!$G83),1,0)*'4. Formulations'!$P83</f>
        <v>0</v>
      </c>
      <c r="RL84" s="27">
        <f>IF(AND(OR(ISBLANK(RL$9),RL$9=0)=FALSE,SUM($QP84:$RF84)&gt;0,RL$9='2. Protocols'!$G83),1,0)*'4. Formulations'!$P83</f>
        <v>0</v>
      </c>
      <c r="RM84" s="27">
        <f>IF(AND(OR(ISBLANK(RM$9),RM$9=0)=FALSE,SUM($QP84:$RF84)&gt;0,RM$9='2. Protocols'!$G83),1,0)*'4. Formulations'!$P83</f>
        <v>0</v>
      </c>
      <c r="RN84" s="27">
        <f>IF(AND(OR(ISBLANK(RN$9),RN$9=0)=FALSE,SUM($QP84:$RF84)&gt;0,RN$9='2. Protocols'!$G83),1,0)*'4. Formulations'!$P83</f>
        <v>0</v>
      </c>
      <c r="RO84" s="27">
        <f>IF(AND(OR(ISBLANK(RO$9),RO$9=0)=FALSE,SUM($QP84:$RF84)&gt;0,RO$9='2. Protocols'!$G83),1,0)*'4. Formulations'!$P83</f>
        <v>0</v>
      </c>
      <c r="RP84" s="27">
        <f>IF(AND(OR(ISBLANK(RP$9),RP$9=0)=FALSE,SUM($QP84:$RF84)&gt;0,RP$9='2. Protocols'!$G83),1,0)*'4. Formulations'!$P83</f>
        <v>0</v>
      </c>
      <c r="RQ84" s="27">
        <f>IF(AND(OR(ISBLANK(RQ$9),RQ$9=0)=FALSE,SUM($QP84:$RF84)&gt;0,RQ$9='2. Protocols'!$G83),1,0)*'4. Formulations'!$P83</f>
        <v>0</v>
      </c>
      <c r="RR84" s="27">
        <f>IF(AND(OR(ISBLANK(RR$9),RR$9=0)=FALSE,SUM($QP84:$RF84)&gt;0,RR$9='2. Protocols'!$G83),1,0)*'4. Formulations'!$P83</f>
        <v>0</v>
      </c>
      <c r="RS84" s="27">
        <f>IF(AND(OR(ISBLANK(RS$9),RS$9=0)=FALSE,SUM($QP84:$RF84)&gt;0,RS$9='2. Protocols'!$G83),1,0)*'4. Formulations'!$P83</f>
        <v>0</v>
      </c>
      <c r="RT84" s="27">
        <f>IF(AND(OR(ISBLANK(RT$9),RT$9=0)=FALSE,SUM($QP84:$RF84)&gt;0,RT$9='2. Protocols'!$G83),1,0)*'4. Formulations'!$P83</f>
        <v>0</v>
      </c>
      <c r="RU84" s="27">
        <f>IF(AND(OR(ISBLANK(RU$9),RU$9=0)=FALSE,SUM($QP84:$RF84)&gt;0,RU$9='2. Protocols'!$G83),1,0)*'4. Formulations'!$P83</f>
        <v>0</v>
      </c>
      <c r="RV84" s="27">
        <f>IF(AND(OR(ISBLANK(RV$9),RV$9=0)=FALSE,SUM($QP84:$RF84)&gt;0,RV$9='2. Protocols'!$G83),1,0)*'4. Formulations'!$P83</f>
        <v>0</v>
      </c>
      <c r="RW84" s="27">
        <f>IF(AND(OR(ISBLANK(RW$9),RW$9=0)=FALSE,SUM($QP84:$RF84)&gt;0,RW$9='2. Protocols'!$G83),1,0)*'4. Formulations'!$P83</f>
        <v>0</v>
      </c>
      <c r="RX84" s="27">
        <f>IF(AND(OR(ISBLANK(RX$9),RX$9=0)=FALSE,SUM($QP84:$RF84)&gt;0,RX$9='2. Protocols'!$G83),1,0)*'4. Formulations'!$P83</f>
        <v>0</v>
      </c>
      <c r="RY84" s="27">
        <f>IF(AND(OR(ISBLANK(RY$9),RY$9=0)=FALSE,SUM($QP84:$RF84)&gt;0,RY$9='2. Protocols'!$G83),1,0)*'4. Formulations'!$P83</f>
        <v>0</v>
      </c>
      <c r="RZ84" s="27">
        <f>IF(AND(OR(ISBLANK(RZ$9),RZ$9=0)=FALSE,SUM($QP84:$RF84)&gt;0,RZ$9='2. Protocols'!$G83),1,0)*'4. Formulations'!$P83</f>
        <v>0</v>
      </c>
      <c r="SA84" s="27">
        <f>IF(AND(OR(ISBLANK(SA$9),SA$9=0)=FALSE,SUM($QP84:$RF84)&gt;0,SA$9='2. Protocols'!$G83),1,0)*'4. Formulations'!$P83</f>
        <v>0</v>
      </c>
      <c r="SB84" s="27">
        <f>IF(AND(OR(ISBLANK(SB$9),SB$9=0)=FALSE,SUM($QP84:$RF84)&gt;0,SB$9='2. Protocols'!$G83),1,0)*'4. Formulations'!$P83</f>
        <v>0</v>
      </c>
      <c r="SC84" s="27">
        <f>IF(AND(OR(ISBLANK(SC$9),SC$9=0)=FALSE,SUM($QP84:$RF84)&gt;0,SC$9='2. Protocols'!$G83),1,0)*'4. Formulations'!$P83</f>
        <v>0</v>
      </c>
      <c r="SD84" s="27">
        <f>IF(AND(OR(ISBLANK(SD$9),SD$9=0)=FALSE,SUM($QP84:$RF84)&gt;0,SD$9='2. Protocols'!$G83),1,0)*'4. Formulations'!$P83</f>
        <v>0</v>
      </c>
      <c r="SE84" s="27">
        <f>IF(AND(OR(ISBLANK(SE$9),SE$9=0)=FALSE,SUM($QP84:$RF84)&gt;0,SE$9='2. Protocols'!$G83),1,0)*'4. Formulations'!$P83</f>
        <v>0</v>
      </c>
      <c r="SF84" s="27">
        <f>IF(AND(OR(ISBLANK(SF$9),SF$9=0)=FALSE,SUM($QP84:$RF84)&gt;0,SF$9='2. Protocols'!$G83),1,0)*'4. Formulations'!$P83</f>
        <v>0</v>
      </c>
      <c r="SG84" s="27">
        <f>IF(AND(OR(ISBLANK(SG$9),SG$9=0)=FALSE,SUM($QP84:$RF84)&gt;0,SG$9='2. Protocols'!$G83),1,0)*'4. Formulations'!$P83</f>
        <v>0</v>
      </c>
      <c r="SH84" s="27">
        <f>IF(AND(OR(ISBLANK(SH$9),SH$9=0)=FALSE,SUM($QP84:$RF84)&gt;0,SH$9='2. Protocols'!$G83),1,0)*'4. Formulations'!$P83</f>
        <v>0</v>
      </c>
      <c r="SI84" s="27">
        <f>IF(AND(OR(ISBLANK(SI$9),SI$9=0)=FALSE,SUM($QP84:$RF84)&gt;0,SI$9='2. Protocols'!$G83),1,0)*'4. Formulations'!$P83</f>
        <v>0</v>
      </c>
      <c r="SJ84" s="27">
        <f>IF(AND(OR(ISBLANK(SJ$9),SJ$9=0)=FALSE,SUM($QP84:$RF84)&gt;0,SJ$9='2. Protocols'!$G83),1,0)*'4. Formulations'!$P83</f>
        <v>0</v>
      </c>
      <c r="SK84" s="27">
        <f>IF(AND(OR(ISBLANK(SK$9),SK$9=0)=FALSE,SUM($QP84:$RF84)&gt;0,SK$9='2. Protocols'!$G83),1,0)*'4. Formulations'!$P83</f>
        <v>0</v>
      </c>
      <c r="SL84" s="27">
        <f>IF(AND(OR(ISBLANK(SL$9),SL$9=0)=FALSE,SUM($QP84:$RF84)&gt;0,SL$9='2. Protocols'!$G83),1,0)*'4. Formulations'!$P83</f>
        <v>0</v>
      </c>
      <c r="SM84" s="27">
        <f>IF(AND(OR(ISBLANK(SM$9),SM$9=0)=FALSE,SUM($QP84:$RF84)&gt;0,SM$9='2. Protocols'!$G83),1,0)*'4. Formulations'!$P83</f>
        <v>0</v>
      </c>
      <c r="SN84" s="27">
        <f>IF(AND(OR(ISBLANK(SN$9),SN$9=0)=FALSE,SUM($QP84:$RF84)&gt;0,SN$9='2. Protocols'!$G83),1,0)*'4. Formulations'!$P83</f>
        <v>0</v>
      </c>
      <c r="SO84" s="27">
        <f>IF(AND(OR(ISBLANK(SO$9),SO$9=0)=FALSE,SUM($QP84:$RF84)&gt;0,SO$9='2. Protocols'!$G83),1,0)*'4. Formulations'!$P83</f>
        <v>0</v>
      </c>
      <c r="SP84" s="27">
        <f>IF(AND(OR(ISBLANK(SP$9),SP$9=0)=FALSE,SUM($QP84:$RF84)&gt;0,SP$9='2. Protocols'!$G83),1,0)*'4. Formulations'!$P83</f>
        <v>0</v>
      </c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J84" s="27">
        <f>IF(AND(OR(ISBLANK(TJ$9),TJ$9=0)=FALSE,TJ$9=$DM84),1,0)*'4. Formulations'!$Q83</f>
        <v>0</v>
      </c>
      <c r="TK84" s="27">
        <f>IF(AND(OR(ISBLANK(TK$9),TK$9=0)=FALSE,TK$9=$DM84),1,0)*'4. Formulations'!$Q83</f>
        <v>0</v>
      </c>
      <c r="TL84" s="27">
        <f>IF(AND(OR(ISBLANK(TL$9),TL$9=0)=FALSE,TL$9=$DM84),1,0)*'4. Formulations'!$Q83</f>
        <v>0</v>
      </c>
      <c r="TM84" s="27">
        <f>IF(AND(OR(ISBLANK(TM$9),TM$9=0)=FALSE,TM$9=$DM84),1,0)*'4. Formulations'!$Q83</f>
        <v>0</v>
      </c>
      <c r="TN84" s="27">
        <f>IF(AND(OR(ISBLANK(TN$9),TN$9=0)=FALSE,TN$9=$DM84),1,0)*'4. Formulations'!$Q83</f>
        <v>0</v>
      </c>
      <c r="TO84" s="27">
        <f>IF(AND(OR(ISBLANK(TO$9),TO$9=0)=FALSE,TO$9=$DM84),1,0)*'4. Formulations'!$Q83</f>
        <v>0</v>
      </c>
      <c r="TP84" s="27">
        <f>IF(AND(OR(ISBLANK(TP$9),TP$9=0)=FALSE,TP$9=$DM84),1,0)*'4. Formulations'!$Q83</f>
        <v>0</v>
      </c>
      <c r="TQ84" s="27">
        <f>IF(AND(OR(ISBLANK(TQ$9),TQ$9=0)=FALSE,TQ$9=$DM84),1,0)*'4. Formulations'!$Q83</f>
        <v>0</v>
      </c>
      <c r="TR84" s="27">
        <f>IF(AND(OR(ISBLANK(TR$9),TR$9=0)=FALSE,TR$9=$DM84),1,0)*'4. Formulations'!$Q83</f>
        <v>0</v>
      </c>
      <c r="TS84" s="27">
        <f>IF(AND(OR(ISBLANK(TS$9),TS$9=0)=FALSE,TS$9=$DM84),1,0)*'4. Formulations'!$Q83</f>
        <v>0</v>
      </c>
      <c r="TT84" s="27">
        <f>IF(AND(OR(ISBLANK(TT$9),TT$9=0)=FALSE,TT$9=$DM84),1,0)*'4. Formulations'!$Q83</f>
        <v>0</v>
      </c>
      <c r="TU84" s="27">
        <f>IF(AND(OR(ISBLANK(TU$9),TU$9=0)=FALSE,TU$9=$DM84),1,0)*'4. Formulations'!$Q83</f>
        <v>0</v>
      </c>
      <c r="TV84" s="27">
        <f>IF(AND(OR(ISBLANK(TV$9),TV$9=0)=FALSE,TV$9=$DM84),1,0)*'4. Formulations'!$Q83</f>
        <v>0</v>
      </c>
      <c r="TW84" s="27">
        <f>IF(AND(OR(ISBLANK(TW$9),TW$9=0)=FALSE,TW$9=$DM84),1,0)*'4. Formulations'!$Q83</f>
        <v>0</v>
      </c>
      <c r="TX84" s="27">
        <f>IF(AND(OR(ISBLANK(TX$9),TX$9=0)=FALSE,TX$9=$DM84),1,0)*'4. Formulations'!$Q83</f>
        <v>0</v>
      </c>
      <c r="TY84" s="27">
        <f>IF(AND(OR(ISBLANK(TY$9),TY$9=0)=FALSE,TY$9=$DM84),1,0)*'4. Formulations'!$Q83</f>
        <v>0</v>
      </c>
      <c r="TZ84" s="27">
        <f>IF(AND(OR(ISBLANK(TZ$9),TZ$9=0)=FALSE,TZ$9=$DM84),1,0)*'4. Formulations'!$Q83</f>
        <v>0</v>
      </c>
      <c r="UA84" s="27"/>
      <c r="UB84" s="27"/>
      <c r="UC84" s="27"/>
    </row>
    <row r="85" spans="2:549" ht="15" hidden="1" outlineLevel="1" x14ac:dyDescent="0.25">
      <c r="B85" s="2"/>
      <c r="C85" s="75" t="str">
        <f>IF('2. Protocols'!C84&amp;"+"&amp;'2. Protocols'!E84&amp;"+"&amp;'2. Protocols'!G84="++","",'2. Protocols'!C84&amp;"+"&amp;'2. Protocols'!E84&amp;"+"&amp;'2. Protocols'!G84)</f>
        <v/>
      </c>
      <c r="D85" s="7"/>
      <c r="E85" s="8"/>
      <c r="G85" s="72">
        <f>'2. Protocols'!J84*'1. General Inputs'!$N$13</f>
        <v>0</v>
      </c>
      <c r="H85" s="72">
        <f>MAX(G85*(1+'1. General Inputs'!$BE$23)+(H$110*'2. Protocols'!$S84)+'3. ARV Substitutions'!L105,0)</f>
        <v>0</v>
      </c>
      <c r="I85" s="72" t="e">
        <f>MAX(H85*(1+'1. General Inputs'!$BE$23)+(I$110*'2. Protocols'!$S84)+'3. ARV Substitutions'!M105,0)</f>
        <v>#VALUE!</v>
      </c>
      <c r="J85" s="72" t="e">
        <f>MAX(I85*(1+'1. General Inputs'!$BE$23)+(J$110*'2. Protocols'!$S84)+'3. ARV Substitutions'!N105,0)</f>
        <v>#VALUE!</v>
      </c>
      <c r="K85" s="72" t="e">
        <f>MAX(J85*(1+'1. General Inputs'!$BE$23)+(K$110*'2. Protocols'!$S84)+'3. ARV Substitutions'!O105,0)</f>
        <v>#VALUE!</v>
      </c>
      <c r="L85" s="72" t="e">
        <f>MAX(K85*(1+'1. General Inputs'!$BE$23)+(L$110*'2. Protocols'!$S84)+'3. ARV Substitutions'!P105,0)</f>
        <v>#VALUE!</v>
      </c>
      <c r="M85" s="72" t="e">
        <f>MAX(L85*(1+'1. General Inputs'!$BE$23)+(M$110*'2. Protocols'!$S84)+'3. ARV Substitutions'!Q105,0)</f>
        <v>#VALUE!</v>
      </c>
      <c r="N85" s="72" t="e">
        <f>MAX(M85*(1+'1. General Inputs'!$BE$23)+(N$110*'2. Protocols'!$S84)+'3. ARV Substitutions'!R105,0)</f>
        <v>#VALUE!</v>
      </c>
      <c r="O85" s="72" t="e">
        <f>MAX(N85*(1+'1. General Inputs'!$BE$23)+(O$110*'2. Protocols'!$S84)+'3. ARV Substitutions'!S105,0)</f>
        <v>#VALUE!</v>
      </c>
      <c r="P85" s="72" t="e">
        <f>MAX(O85*(1+'1. General Inputs'!$BE$23)+(P$110*'2. Protocols'!$S84)+'3. ARV Substitutions'!T105,0)</f>
        <v>#VALUE!</v>
      </c>
      <c r="Q85" s="72" t="e">
        <f>MAX(P85*(1+'1. General Inputs'!$BE$23)+(Q$110*'2. Protocols'!$S84)+'3. ARV Substitutions'!U105,0)</f>
        <v>#VALUE!</v>
      </c>
      <c r="R85" s="72" t="e">
        <f>MAX(Q85*(1+'1. General Inputs'!$BE$23)+(R$110*'2. Protocols'!$S84)+'3. ARV Substitutions'!V105,0)</f>
        <v>#VALUE!</v>
      </c>
      <c r="S85" s="72" t="e">
        <f>MAX(R85*(1+'1. General Inputs'!$BE$23)+(S$110*'2. Protocols'!$S84)+'3. ARV Substitutions'!W105,0)</f>
        <v>#VALUE!</v>
      </c>
      <c r="T85" s="72" t="e">
        <f>MAX(S85*(1+'1. General Inputs'!$BE$23)+(T$110*'2. Protocols'!$S84)+'3. ARV Substitutions'!X105,0)</f>
        <v>#VALUE!</v>
      </c>
      <c r="U85" s="72" t="e">
        <f>MAX(T85*(1+'1. General Inputs'!$BE$23)+(U$110*'2. Protocols'!$S84)+'3. ARV Substitutions'!Y105,0)</f>
        <v>#VALUE!</v>
      </c>
      <c r="V85" s="72" t="e">
        <f>MAX(U85*(1+'1. General Inputs'!$BE$23)+(V$110*'2. Protocols'!$S84)+'3. ARV Substitutions'!Z105,0)</f>
        <v>#VALUE!</v>
      </c>
      <c r="W85" s="72" t="e">
        <f>MAX(V85*(1+'1. General Inputs'!$BE$23)+(W$110*'2. Protocols'!$S84)+'3. ARV Substitutions'!AA105,0)</f>
        <v>#VALUE!</v>
      </c>
      <c r="X85" s="72" t="e">
        <f>MAX(W85*(1+'1. General Inputs'!$BE$23)+(X$110*'2. Protocols'!$S84)+'3. ARV Substitutions'!AB105,0)</f>
        <v>#VALUE!</v>
      </c>
      <c r="Y85" s="72" t="e">
        <f>MAX(X85*(1+'1. General Inputs'!$BE$23)+(Y$110*'2. Protocols'!$S84)+'3. ARV Substitutions'!AC105,0)</f>
        <v>#VALUE!</v>
      </c>
      <c r="Z85" s="72" t="e">
        <f>MAX(Y85*(1+'1. General Inputs'!$BE$23)+(Z$110*'2. Protocols'!$S84)+'3. ARV Substitutions'!AD105,0)</f>
        <v>#VALUE!</v>
      </c>
      <c r="AA85" s="72" t="e">
        <f>MAX(Z85*(1+'1. General Inputs'!$BE$23)+(AA$110*'2. Protocols'!$S84)+'3. ARV Substitutions'!AE105,0)</f>
        <v>#VALUE!</v>
      </c>
      <c r="AB85" s="72" t="e">
        <f>MAX(AA85*(1+'1. General Inputs'!$BE$23)+(AB$110*'2. Protocols'!$S84)+'3. ARV Substitutions'!AF105,0)</f>
        <v>#VALUE!</v>
      </c>
      <c r="AC85" s="72" t="e">
        <f>MAX(AB85*(1+'1. General Inputs'!$BE$23)+(AC$110*'2. Protocols'!$S84)+'3. ARV Substitutions'!AG105,0)</f>
        <v>#VALUE!</v>
      </c>
      <c r="AD85" s="72" t="e">
        <f>MAX(AC85*(1+'1. General Inputs'!$BE$23)+(AD$110*'2. Protocols'!$S84)+'3. ARV Substitutions'!AH105,0)</f>
        <v>#VALUE!</v>
      </c>
      <c r="AE85" s="72" t="e">
        <f>MAX(AD85*(1+'1. General Inputs'!$BE$23)+(AE$110*'2. Protocols'!$S84)+'3. ARV Substitutions'!AI105,0)</f>
        <v>#VALUE!</v>
      </c>
      <c r="AF85" s="72" t="e">
        <f>MAX(AE85*(1+'1. General Inputs'!$BE$23)+(AF$110*'2. Protocols'!$S84)+'3. ARV Substitutions'!AJ105,0)</f>
        <v>#VALUE!</v>
      </c>
      <c r="AG85" s="72" t="e">
        <f>MAX(AF85*(1+'1. General Inputs'!$BE$23)+(AG$110*'2. Protocols'!$S84)+'3. ARV Substitutions'!AK105,0)</f>
        <v>#VALUE!</v>
      </c>
      <c r="AH85" s="72" t="e">
        <f>MAX(AG85*(1+'1. General Inputs'!$BE$23)+(AH$110*'2. Protocols'!$S84)+'3. ARV Substitutions'!AL105,0)</f>
        <v>#VALUE!</v>
      </c>
      <c r="AI85" s="72" t="e">
        <f>MAX(AH85*(1+'1. General Inputs'!$BE$23)+(AI$110*'2. Protocols'!$S84)+'3. ARV Substitutions'!AM105,0)</f>
        <v>#VALUE!</v>
      </c>
      <c r="AJ85" s="72" t="e">
        <f>MAX(AI85*(1+'1. General Inputs'!$BE$23)+(AJ$110*'2. Protocols'!$S84)+'3. ARV Substitutions'!AN105,0)</f>
        <v>#VALUE!</v>
      </c>
      <c r="AK85" s="72" t="e">
        <f>MAX(AJ85*(1+'1. General Inputs'!$BE$23)+(AK$110*'2. Protocols'!$S84)+'3. ARV Substitutions'!AO105,0)</f>
        <v>#VALUE!</v>
      </c>
      <c r="AL85" s="72" t="e">
        <f>MAX(AK85*(1+'1. General Inputs'!$BE$23)+(AL$110*'2. Protocols'!$S84)+'3. ARV Substitutions'!AP105,0)</f>
        <v>#VALUE!</v>
      </c>
      <c r="AM85" s="72" t="e">
        <f>MAX(AL85*(1+'1. General Inputs'!$BE$23)+(AM$110*'2. Protocols'!$S84)+'3. ARV Substitutions'!AQ105,0)</f>
        <v>#VALUE!</v>
      </c>
      <c r="AN85" s="72" t="e">
        <f>MAX(AM85*(1+'1. General Inputs'!$BE$23)+(AN$110*'2. Protocols'!$S84)+'3. ARV Substitutions'!AR105,0)</f>
        <v>#VALUE!</v>
      </c>
      <c r="AO85" s="72" t="e">
        <f>MAX(AN85*(1+'1. General Inputs'!$BE$23)+(AO$110*'2. Protocols'!$S84)+'3. ARV Substitutions'!AS105,0)</f>
        <v>#VALUE!</v>
      </c>
      <c r="AP85" s="72" t="e">
        <f>MAX(AO85*(1+'1. General Inputs'!$BE$23)+(AP$110*'2. Protocols'!$S84)+'3. ARV Substitutions'!AT105,0)</f>
        <v>#VALUE!</v>
      </c>
      <c r="AQ85" s="72" t="e">
        <f>MAX(AP85*(1+'1. General Inputs'!$BE$23)+(AQ$110*'2. Protocols'!$S84)+'3. ARV Substitutions'!AU105,0)</f>
        <v>#VALUE!</v>
      </c>
      <c r="CA85" s="51">
        <f t="shared" si="106"/>
        <v>0</v>
      </c>
      <c r="CB85" s="51" t="e">
        <f t="shared" si="107"/>
        <v>#VALUE!</v>
      </c>
      <c r="CC85" s="51" t="e">
        <f t="shared" si="108"/>
        <v>#VALUE!</v>
      </c>
      <c r="CD85" s="51" t="e">
        <f t="shared" si="109"/>
        <v>#VALUE!</v>
      </c>
      <c r="CE85" s="51" t="e">
        <f t="shared" si="110"/>
        <v>#VALUE!</v>
      </c>
      <c r="CF85" s="51" t="e">
        <f t="shared" si="111"/>
        <v>#VALUE!</v>
      </c>
      <c r="CG85" s="51" t="e">
        <f t="shared" si="112"/>
        <v>#VALUE!</v>
      </c>
      <c r="CH85" s="51" t="e">
        <f t="shared" si="113"/>
        <v>#VALUE!</v>
      </c>
      <c r="CI85" s="51" t="e">
        <f t="shared" si="114"/>
        <v>#VALUE!</v>
      </c>
      <c r="CJ85" s="51" t="e">
        <f t="shared" si="115"/>
        <v>#VALUE!</v>
      </c>
      <c r="CK85" s="51" t="e">
        <f t="shared" si="116"/>
        <v>#VALUE!</v>
      </c>
      <c r="CL85" s="51" t="e">
        <f t="shared" si="117"/>
        <v>#VALUE!</v>
      </c>
      <c r="CM85" s="51" t="e">
        <f t="shared" si="118"/>
        <v>#VALUE!</v>
      </c>
      <c r="CN85" s="51" t="e">
        <f t="shared" si="119"/>
        <v>#VALUE!</v>
      </c>
      <c r="CO85" s="51" t="e">
        <f t="shared" si="120"/>
        <v>#VALUE!</v>
      </c>
      <c r="CP85" s="51" t="e">
        <f t="shared" si="121"/>
        <v>#VALUE!</v>
      </c>
      <c r="CQ85" s="51" t="e">
        <f t="shared" si="122"/>
        <v>#VALUE!</v>
      </c>
      <c r="CR85" s="51" t="e">
        <f t="shared" si="123"/>
        <v>#VALUE!</v>
      </c>
      <c r="CS85" s="51" t="e">
        <f t="shared" si="124"/>
        <v>#VALUE!</v>
      </c>
      <c r="CT85" s="51" t="e">
        <f t="shared" si="125"/>
        <v>#VALUE!</v>
      </c>
      <c r="CU85" s="51" t="e">
        <f t="shared" si="126"/>
        <v>#VALUE!</v>
      </c>
      <c r="CV85" s="51" t="e">
        <f t="shared" si="127"/>
        <v>#VALUE!</v>
      </c>
      <c r="CW85" s="51" t="e">
        <f t="shared" si="128"/>
        <v>#VALUE!</v>
      </c>
      <c r="CX85" s="51" t="e">
        <f t="shared" si="129"/>
        <v>#VALUE!</v>
      </c>
      <c r="CY85" s="51" t="e">
        <f t="shared" si="130"/>
        <v>#VALUE!</v>
      </c>
      <c r="CZ85" s="51" t="e">
        <f t="shared" si="131"/>
        <v>#VALUE!</v>
      </c>
      <c r="DA85" s="51" t="e">
        <f t="shared" si="132"/>
        <v>#VALUE!</v>
      </c>
      <c r="DB85" s="51" t="e">
        <f t="shared" si="133"/>
        <v>#VALUE!</v>
      </c>
      <c r="DC85" s="51" t="e">
        <f t="shared" si="134"/>
        <v>#VALUE!</v>
      </c>
      <c r="DD85" s="51" t="e">
        <f t="shared" si="135"/>
        <v>#VALUE!</v>
      </c>
      <c r="DE85" s="51" t="e">
        <f t="shared" si="136"/>
        <v>#VALUE!</v>
      </c>
      <c r="DF85" s="51" t="e">
        <f t="shared" si="137"/>
        <v>#VALUE!</v>
      </c>
      <c r="DG85" s="51" t="e">
        <f t="shared" si="138"/>
        <v>#VALUE!</v>
      </c>
      <c r="DH85" s="51" t="e">
        <f t="shared" si="139"/>
        <v>#VALUE!</v>
      </c>
      <c r="DI85" s="51" t="e">
        <f t="shared" si="140"/>
        <v>#VALUE!</v>
      </c>
      <c r="DJ85" s="51" t="e">
        <f t="shared" si="141"/>
        <v>#VALUE!</v>
      </c>
      <c r="DL85" s="21" t="str">
        <f>CONCATENATE('2. Protocols'!C84, '2. Protocols'!D84, '2. Protocols'!E84)</f>
        <v>+</v>
      </c>
      <c r="DM85" s="21" t="str">
        <f>CONCATENATE('2. Protocols'!C84, '2. Protocols'!D84, '2. Protocols'!E84, '2. Protocols'!F84, '2. Protocols'!G84,)</f>
        <v>++</v>
      </c>
      <c r="DO85" s="27">
        <f>IF(AND(OR(ISBLANK(DO$9),DO$9=0)=FALSE,OR(DO$9='2. Protocols'!$C84,DO$9='2. Protocols'!$E84,DO$9='2. Protocols'!$G84)),1,0)*'4. Formulations'!$I84</f>
        <v>0</v>
      </c>
      <c r="DP85" s="27">
        <f>IF(AND(OR(ISBLANK(DP$9),DP$9=0)=FALSE,OR(DP$9='2. Protocols'!$C84,DP$9='2. Protocols'!$E84,DP$9='2. Protocols'!$G84)),1,0)*'4. Formulations'!$I84</f>
        <v>0</v>
      </c>
      <c r="DQ85" s="27">
        <f>IF(AND(OR(ISBLANK(DQ$9),DQ$9=0)=FALSE,OR(DQ$9='2. Protocols'!$C84,DQ$9='2. Protocols'!$E84,DQ$9='2. Protocols'!$G84)),1,0)*'4. Formulations'!$I84</f>
        <v>0</v>
      </c>
      <c r="DR85" s="27">
        <f>IF(AND(OR(ISBLANK(DR$9),DR$9=0)=FALSE,OR(DR$9='2. Protocols'!$C84,DR$9='2. Protocols'!$E84,DR$9='2. Protocols'!$G84)),1,0)*'4. Formulations'!$I84</f>
        <v>0</v>
      </c>
      <c r="DS85" s="27">
        <f>IF(AND(OR(ISBLANK(DS$9),DS$9=0)=FALSE,OR(DS$9='2. Protocols'!$C84,DS$9='2. Protocols'!$E84,DS$9='2. Protocols'!$G84)),1,0)*'4. Formulations'!$I84</f>
        <v>0</v>
      </c>
      <c r="DT85" s="27">
        <f>IF(AND(OR(ISBLANK(DT$9),DT$9=0)=FALSE,OR(DT$9='2. Protocols'!$C84,DT$9='2. Protocols'!$E84,DT$9='2. Protocols'!$G84)),1,0)*'4. Formulations'!$I84</f>
        <v>0</v>
      </c>
      <c r="DU85" s="27">
        <f>IF(AND(OR(ISBLANK(DU$9),DU$9=0)=FALSE,OR(DU$9='2. Protocols'!$C84,DU$9='2. Protocols'!$E84,DU$9='2. Protocols'!$G84)),1,0)*'4. Formulations'!$I84</f>
        <v>0</v>
      </c>
      <c r="DV85" s="27">
        <f>IF(AND(OR(ISBLANK(DV$9),DV$9=0)=FALSE,OR(DV$9='2. Protocols'!$C84,DV$9='2. Protocols'!$E84,DV$9='2. Protocols'!$G84)),1,0)*'4. Formulations'!$I84</f>
        <v>0</v>
      </c>
      <c r="DW85" s="27">
        <f>IF(AND(OR(ISBLANK(DW$9),DW$9=0)=FALSE,OR(DW$9='2. Protocols'!$C84,DW$9='2. Protocols'!$E84,DW$9='2. Protocols'!$G84)),1,0)*'4. Formulations'!$I84</f>
        <v>0</v>
      </c>
      <c r="DX85" s="27">
        <f>IF(AND(OR(ISBLANK(DX$9),DX$9=0)=FALSE,OR(DX$9='2. Protocols'!$C84,DX$9='2. Protocols'!$E84,DX$9='2. Protocols'!$G84)),1,0)*'4. Formulations'!$I84</f>
        <v>0</v>
      </c>
      <c r="DY85" s="27">
        <f>IF(AND(OR(ISBLANK(DY$9),DY$9=0)=FALSE,OR(DY$9='2. Protocols'!$C84,DY$9='2. Protocols'!$E84,DY$9='2. Protocols'!$G84)),1,0)*'4. Formulations'!$I84</f>
        <v>0</v>
      </c>
      <c r="DZ85" s="27">
        <f>IF(AND(OR(ISBLANK(DZ$9),DZ$9=0)=FALSE,OR(DZ$9='2. Protocols'!$C84,DZ$9='2. Protocols'!$E84,DZ$9='2. Protocols'!$G84)),1,0)*'4. Formulations'!$I84</f>
        <v>0</v>
      </c>
      <c r="EA85" s="27">
        <f>IF(AND(OR(ISBLANK(EA$9),EA$9=0)=FALSE,OR(EA$9='2. Protocols'!$C84,EA$9='2. Protocols'!$E84,EA$9='2. Protocols'!$G84)),1,0)*'4. Formulations'!$I84</f>
        <v>0</v>
      </c>
      <c r="EB85" s="27">
        <f>IF(AND(OR(ISBLANK(EB$9),EB$9=0)=FALSE,OR(EB$9='2. Protocols'!$C84,EB$9='2. Protocols'!$E84,EB$9='2. Protocols'!$G84)),1,0)*'4. Formulations'!$I84</f>
        <v>0</v>
      </c>
      <c r="EC85" s="27">
        <f>IF(AND(OR(ISBLANK(EC$9),EC$9=0)=FALSE,OR(EC$9='2. Protocols'!$C84,EC$9='2. Protocols'!$E84,EC$9='2. Protocols'!$G84)),1,0)*'4. Formulations'!$I84</f>
        <v>0</v>
      </c>
      <c r="ED85" s="27">
        <f>IF(AND(OR(ISBLANK(ED$9),ED$9=0)=FALSE,OR(ED$9='2. Protocols'!$C84,ED$9='2. Protocols'!$E84,ED$9='2. Protocols'!$G84)),1,0)*'4. Formulations'!$I84</f>
        <v>0</v>
      </c>
      <c r="EE85" s="27">
        <f>IF(AND(OR(ISBLANK(EE$9),EE$9=0)=FALSE,OR(EE$9='2. Protocols'!$C84,EE$9='2. Protocols'!$E84,EE$9='2. Protocols'!$G84)),1,0)*'4. Formulations'!$I84</f>
        <v>0</v>
      </c>
      <c r="EF85" s="27">
        <f>IF(AND(OR(ISBLANK(EF$9),EF$9=0)=FALSE,OR(EF$9='2. Protocols'!$C84,EF$9='2. Protocols'!$E84,EF$9='2. Protocols'!$G84)),1,0)*'4. Formulations'!$I84</f>
        <v>0</v>
      </c>
      <c r="EG85" s="27">
        <f>IF(AND(OR(ISBLANK(EG$9),EG$9=0)=FALSE,OR(EG$9='2. Protocols'!$C84,EG$9='2. Protocols'!$E84,EG$9='2. Protocols'!$G84)),1,0)*'4. Formulations'!$I84</f>
        <v>0</v>
      </c>
      <c r="EH85" s="27">
        <f>IF(AND(OR(ISBLANK(EH$9),EH$9=0)=FALSE,OR(EH$9='2. Protocols'!$C84,EH$9='2. Protocols'!$E84,EH$9='2. Protocols'!$G84)),1,0)*'4. Formulations'!$I84</f>
        <v>0</v>
      </c>
      <c r="EI85" s="27">
        <f>IF(AND(OR(ISBLANK(EI$9),EI$9=0)=FALSE,OR(EI$9='2. Protocols'!$C84,EI$9='2. Protocols'!$E84,EI$9='2. Protocols'!$G84)),1,0)*'4. Formulations'!$I84</f>
        <v>0</v>
      </c>
      <c r="EJ85" s="27">
        <f>IF(AND(OR(ISBLANK(EJ$9),EJ$9=0)=FALSE,OR(EJ$9='2. Protocols'!$C84,EJ$9='2. Protocols'!$E84,EJ$9='2. Protocols'!$G84)),1,0)*'4. Formulations'!$I84</f>
        <v>0</v>
      </c>
      <c r="EK85" s="27">
        <f>IF(AND(OR(ISBLANK(EK$9),EK$9=0)=FALSE,OR(EK$9='2. Protocols'!$C84,EK$9='2. Protocols'!$E84,EK$9='2. Protocols'!$G84)),1,0)*'4. Formulations'!$I84</f>
        <v>0</v>
      </c>
      <c r="EL85" s="27">
        <f>IF(AND(OR(ISBLANK(EL$9),EL$9=0)=FALSE,OR(EL$9='2. Protocols'!$C84,EL$9='2. Protocols'!$E84,EL$9='2. Protocols'!$G84)),1,0)*'4. Formulations'!$I84</f>
        <v>0</v>
      </c>
      <c r="EM85" s="27">
        <f>IF(AND(OR(ISBLANK(EM$9),EM$9=0)=FALSE,OR(EM$9='2. Protocols'!$C84,EM$9='2. Protocols'!$E84,EM$9='2. Protocols'!$G84)),1,0)*'4. Formulations'!$I84</f>
        <v>0</v>
      </c>
      <c r="EN85" s="27">
        <f>IF(AND(OR(ISBLANK(EN$9),EN$9=0)=FALSE,OR(EN$9='2. Protocols'!$C84,EN$9='2. Protocols'!$E84,EN$9='2. Protocols'!$G84)),1,0)*'4. Formulations'!$I84</f>
        <v>0</v>
      </c>
      <c r="EO85" s="27">
        <f>IF(AND(OR(ISBLANK(EO$9),EO$9=0)=FALSE,OR(EO$9='2. Protocols'!$C84,EO$9='2. Protocols'!$E84,EO$9='2. Protocols'!$G84)),1,0)*'4. Formulations'!$I84</f>
        <v>0</v>
      </c>
      <c r="EP85" s="27">
        <f>IF(AND(OR(ISBLANK(EP$9),EP$9=0)=FALSE,OR(EP$9='2. Protocols'!$C84,EP$9='2. Protocols'!$E84,EP$9='2. Protocols'!$G84)),1,0)*'4. Formulations'!$I84</f>
        <v>0</v>
      </c>
      <c r="EQ85" s="27">
        <f>IF(AND(OR(ISBLANK(EQ$9),EQ$9=0)=FALSE,OR(EQ$9='2. Protocols'!$C84,EQ$9='2. Protocols'!$E84,EQ$9='2. Protocols'!$G84)),1,0)*'4. Formulations'!$I84</f>
        <v>0</v>
      </c>
      <c r="ER85" s="27">
        <f>IF(AND(OR(ISBLANK(ER$9),ER$9=0)=FALSE,OR(ER$9='2. Protocols'!$C84,ER$9='2. Protocols'!$E84,ER$9='2. Protocols'!$G84)),1,0)*'4. Formulations'!$I84</f>
        <v>0</v>
      </c>
      <c r="ES85" s="27">
        <f>IF(AND(OR(ISBLANK(ES$9),ES$9=0)=FALSE,OR(ES$9='2. Protocols'!$C84,ES$9='2. Protocols'!$E84,ES$9='2. Protocols'!$G84)),1,0)*'4. Formulations'!$I84</f>
        <v>0</v>
      </c>
      <c r="ET85" s="27">
        <f>IF(AND(OR(ISBLANK(ET$9),ET$9=0)=FALSE,OR(ET$9='2. Protocols'!$C84,ET$9='2. Protocols'!$E84,ET$9='2. Protocols'!$G84)),1,0)*'4. Formulations'!$I84</f>
        <v>0</v>
      </c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N85" s="27">
        <f>IF(AND(OR(ISBLANK(FN$9),FN$9=0)=FALSE,FN$9=$DL85),1,0)*'4. Formulations'!$J84</f>
        <v>0</v>
      </c>
      <c r="FO85" s="27">
        <f>IF(AND(OR(ISBLANK(FO$9),FO$9=0)=FALSE,FO$9=$DL85),1,0)*'4. Formulations'!$J84</f>
        <v>0</v>
      </c>
      <c r="FP85" s="27">
        <f>IF(AND(OR(ISBLANK(FP$9),FP$9=0)=FALSE,FP$9=$DL85),1,0)*'4. Formulations'!$J84</f>
        <v>0</v>
      </c>
      <c r="FQ85" s="27">
        <f>IF(AND(OR(ISBLANK(FQ$9),FQ$9=0)=FALSE,FQ$9=$DL85),1,0)*'4. Formulations'!$J84</f>
        <v>0</v>
      </c>
      <c r="FR85" s="27">
        <f>IF(AND(OR(ISBLANK(FR$9),FR$9=0)=FALSE,FR$9=$DL85),1,0)*'4. Formulations'!$J84</f>
        <v>0</v>
      </c>
      <c r="FS85" s="27">
        <f>IF(AND(OR(ISBLANK(FS$9),FS$9=0)=FALSE,FS$9=$DL85),1,0)*'4. Formulations'!$J84</f>
        <v>0</v>
      </c>
      <c r="FT85" s="27">
        <f>IF(AND(OR(ISBLANK(FT$9),FT$9=0)=FALSE,FT$9=$DL85),1,0)*'4. Formulations'!$J84</f>
        <v>0</v>
      </c>
      <c r="FU85" s="27">
        <f>IF(AND(OR(ISBLANK(FU$9),FU$9=0)=FALSE,FU$9=$DL85),1,0)*'4. Formulations'!$J84</f>
        <v>0</v>
      </c>
      <c r="FV85" s="27">
        <f>IF(AND(OR(ISBLANK(FV$9),FV$9=0)=FALSE,FV$9=$DL85),1,0)*'4. Formulations'!$J84</f>
        <v>0</v>
      </c>
      <c r="FW85" s="27">
        <f>IF(AND(OR(ISBLANK(FW$9),FW$9=0)=FALSE,FW$9=$DL85),1,0)*'4. Formulations'!$J84</f>
        <v>0</v>
      </c>
      <c r="FX85" s="27">
        <f>IF(AND(OR(ISBLANK(FX$9),FX$9=0)=FALSE,FX$9=$DL85),1,0)*'4. Formulations'!$J84</f>
        <v>0</v>
      </c>
      <c r="FY85" s="27">
        <f>IF(AND(OR(ISBLANK(FY$9),FY$9=0)=FALSE,FY$9=$DL85),1,0)*'4. Formulations'!$J84</f>
        <v>0</v>
      </c>
      <c r="FZ85" s="27">
        <f>IF(AND(OR(ISBLANK(FZ$9),FZ$9=0)=FALSE,FZ$9=$DL85),1,0)*'4. Formulations'!$J84</f>
        <v>0</v>
      </c>
      <c r="GA85" s="27">
        <f>IF(AND(OR(ISBLANK(GA$9),GA$9=0)=FALSE,GA$9=$DL85),1,0)*'4. Formulations'!$J84</f>
        <v>0</v>
      </c>
      <c r="GB85" s="27">
        <f>IF(AND(OR(ISBLANK(GB$9),GB$9=0)=FALSE,GB$9=$DL85),1,0)*'4. Formulations'!$J84</f>
        <v>0</v>
      </c>
      <c r="GC85" s="27">
        <f>IF(AND(OR(ISBLANK(GC$9),GC$9=0)=FALSE,GC$9=$DL85),1,0)*'4. Formulations'!$J84</f>
        <v>0</v>
      </c>
      <c r="GD85" s="27">
        <f>IF(AND(OR(ISBLANK(GD$9),GD$9=0)=FALSE,GD$9=$DL85),1,0)*'4. Formulations'!$J84</f>
        <v>0</v>
      </c>
      <c r="GE85" s="27"/>
      <c r="GF85" s="27"/>
      <c r="GG85" s="27"/>
      <c r="GI85" s="27">
        <f>IF(AND(OR(ISBLANK(GI$9),GI$9=0)=FALSE,SUM($FN85:$GD85)&gt;0,GI$9='2. Protocols'!$G84),1,0)*'4. Formulations'!$J84</f>
        <v>0</v>
      </c>
      <c r="GJ85" s="27">
        <f>IF(AND(OR(ISBLANK(GJ$9),GJ$9=0)=FALSE,SUM($FN85:$GD85)&gt;0,GJ$9='2. Protocols'!$G84),1,0)*'4. Formulations'!$J84</f>
        <v>0</v>
      </c>
      <c r="GK85" s="27">
        <f>IF(AND(OR(ISBLANK(GK$9),GK$9=0)=FALSE,SUM($FN85:$GD85)&gt;0,GK$9='2. Protocols'!$G84),1,0)*'4. Formulations'!$J84</f>
        <v>0</v>
      </c>
      <c r="GL85" s="27">
        <f>IF(AND(OR(ISBLANK(GL$9),GL$9=0)=FALSE,SUM($FN85:$GD85)&gt;0,GL$9='2. Protocols'!$G84),1,0)*'4. Formulations'!$J84</f>
        <v>0</v>
      </c>
      <c r="GM85" s="27">
        <f>IF(AND(OR(ISBLANK(GM$9),GM$9=0)=FALSE,SUM($FN85:$GD85)&gt;0,GM$9='2. Protocols'!$G84),1,0)*'4. Formulations'!$J84</f>
        <v>0</v>
      </c>
      <c r="GN85" s="27">
        <f>IF(AND(OR(ISBLANK(GN$9),GN$9=0)=FALSE,SUM($FN85:$GD85)&gt;0,GN$9='2. Protocols'!$G84),1,0)*'4. Formulations'!$J84</f>
        <v>0</v>
      </c>
      <c r="GO85" s="27">
        <f>IF(AND(OR(ISBLANK(GO$9),GO$9=0)=FALSE,SUM($FN85:$GD85)&gt;0,GO$9='2. Protocols'!$G84),1,0)*'4. Formulations'!$J84</f>
        <v>0</v>
      </c>
      <c r="GP85" s="27">
        <f>IF(AND(OR(ISBLANK(GP$9),GP$9=0)=FALSE,SUM($FN85:$GD85)&gt;0,GP$9='2. Protocols'!$G84),1,0)*'4. Formulations'!$J84</f>
        <v>0</v>
      </c>
      <c r="GQ85" s="27">
        <f>IF(AND(OR(ISBLANK(GQ$9),GQ$9=0)=FALSE,SUM($FN85:$GD85)&gt;0,GQ$9='2. Protocols'!$G84),1,0)*'4. Formulations'!$J84</f>
        <v>0</v>
      </c>
      <c r="GR85" s="27">
        <f>IF(AND(OR(ISBLANK(GR$9),GR$9=0)=FALSE,SUM($FN85:$GD85)&gt;0,GR$9='2. Protocols'!$G84),1,0)*'4. Formulations'!$J84</f>
        <v>0</v>
      </c>
      <c r="GS85" s="27">
        <f>IF(AND(OR(ISBLANK(GS$9),GS$9=0)=FALSE,SUM($FN85:$GD85)&gt;0,GS$9='2. Protocols'!$G84),1,0)*'4. Formulations'!$J84</f>
        <v>0</v>
      </c>
      <c r="GT85" s="27">
        <f>IF(AND(OR(ISBLANK(GT$9),GT$9=0)=FALSE,SUM($FN85:$GD85)&gt;0,GT$9='2. Protocols'!$G84),1,0)*'4. Formulations'!$J84</f>
        <v>0</v>
      </c>
      <c r="GU85" s="27">
        <f>IF(AND(OR(ISBLANK(GU$9),GU$9=0)=FALSE,SUM($FN85:$GD85)&gt;0,GU$9='2. Protocols'!$G84),1,0)*'4. Formulations'!$J84</f>
        <v>0</v>
      </c>
      <c r="GV85" s="27">
        <f>IF(AND(OR(ISBLANK(GV$9),GV$9=0)=FALSE,SUM($FN85:$GD85)&gt;0,GV$9='2. Protocols'!$G84),1,0)*'4. Formulations'!$J84</f>
        <v>0</v>
      </c>
      <c r="GW85" s="27">
        <f>IF(AND(OR(ISBLANK(GW$9),GW$9=0)=FALSE,SUM($FN85:$GD85)&gt;0,GW$9='2. Protocols'!$G84),1,0)*'4. Formulations'!$J84</f>
        <v>0</v>
      </c>
      <c r="GX85" s="27">
        <f>IF(AND(OR(ISBLANK(GX$9),GX$9=0)=FALSE,SUM($FN85:$GD85)&gt;0,GX$9='2. Protocols'!$G84),1,0)*'4. Formulations'!$J84</f>
        <v>0</v>
      </c>
      <c r="GY85" s="27">
        <f>IF(AND(OR(ISBLANK(GY$9),GY$9=0)=FALSE,SUM($FN85:$GD85)&gt;0,GY$9='2. Protocols'!$G84),1,0)*'4. Formulations'!$J84</f>
        <v>0</v>
      </c>
      <c r="GZ85" s="27">
        <f>IF(AND(OR(ISBLANK(GZ$9),GZ$9=0)=FALSE,SUM($FN85:$GD85)&gt;0,GZ$9='2. Protocols'!$G84),1,0)*'4. Formulations'!$J84</f>
        <v>0</v>
      </c>
      <c r="HA85" s="27">
        <f>IF(AND(OR(ISBLANK(HA$9),HA$9=0)=FALSE,SUM($FN85:$GD85)&gt;0,HA$9='2. Protocols'!$G84),1,0)*'4. Formulations'!$J84</f>
        <v>0</v>
      </c>
      <c r="HB85" s="27">
        <f>IF(AND(OR(ISBLANK(HB$9),HB$9=0)=FALSE,SUM($FN85:$GD85)&gt;0,HB$9='2. Protocols'!$G84),1,0)*'4. Formulations'!$J84</f>
        <v>0</v>
      </c>
      <c r="HC85" s="27">
        <f>IF(AND(OR(ISBLANK(HC$9),HC$9=0)=FALSE,SUM($FN85:$GD85)&gt;0,HC$9='2. Protocols'!$G84),1,0)*'4. Formulations'!$J84</f>
        <v>0</v>
      </c>
      <c r="HD85" s="27">
        <f>IF(AND(OR(ISBLANK(HD$9),HD$9=0)=FALSE,SUM($FN85:$GD85)&gt;0,HD$9='2. Protocols'!$G84),1,0)*'4. Formulations'!$J84</f>
        <v>0</v>
      </c>
      <c r="HE85" s="27">
        <f>IF(AND(OR(ISBLANK(HE$9),HE$9=0)=FALSE,SUM($FN85:$GD85)&gt;0,HE$9='2. Protocols'!$G84),1,0)*'4. Formulations'!$J84</f>
        <v>0</v>
      </c>
      <c r="HF85" s="27">
        <f>IF(AND(OR(ISBLANK(HF$9),HF$9=0)=FALSE,SUM($FN85:$GD85)&gt;0,HF$9='2. Protocols'!$G84),1,0)*'4. Formulations'!$J84</f>
        <v>0</v>
      </c>
      <c r="HG85" s="27">
        <f>IF(AND(OR(ISBLANK(HG$9),HG$9=0)=FALSE,SUM($FN85:$GD85)&gt;0,HG$9='2. Protocols'!$G84),1,0)*'4. Formulations'!$J84</f>
        <v>0</v>
      </c>
      <c r="HH85" s="27">
        <f>IF(AND(OR(ISBLANK(HH$9),HH$9=0)=FALSE,SUM($FN85:$GD85)&gt;0,HH$9='2. Protocols'!$G84),1,0)*'4. Formulations'!$J84</f>
        <v>0</v>
      </c>
      <c r="HI85" s="27">
        <f>IF(AND(OR(ISBLANK(HI$9),HI$9=0)=FALSE,SUM($FN85:$GD85)&gt;0,HI$9='2. Protocols'!$G84),1,0)*'4. Formulations'!$J84</f>
        <v>0</v>
      </c>
      <c r="HJ85" s="27">
        <f>IF(AND(OR(ISBLANK(HJ$9),HJ$9=0)=FALSE,SUM($FN85:$GD85)&gt;0,HJ$9='2. Protocols'!$G84),1,0)*'4. Formulations'!$J84</f>
        <v>0</v>
      </c>
      <c r="HK85" s="27">
        <f>IF(AND(OR(ISBLANK(HK$9),HK$9=0)=FALSE,SUM($FN85:$GD85)&gt;0,HK$9='2. Protocols'!$G84),1,0)*'4. Formulations'!$J84</f>
        <v>0</v>
      </c>
      <c r="HL85" s="27">
        <f>IF(AND(OR(ISBLANK(HL$9),HL$9=0)=FALSE,SUM($FN85:$GD85)&gt;0,HL$9='2. Protocols'!$G84),1,0)*'4. Formulations'!$J84</f>
        <v>0</v>
      </c>
      <c r="HM85" s="27">
        <f>IF(AND(OR(ISBLANK(HM$9),HM$9=0)=FALSE,SUM($FN85:$GD85)&gt;0,HM$9='2. Protocols'!$G84),1,0)*'4. Formulations'!$J84</f>
        <v>0</v>
      </c>
      <c r="HN85" s="27">
        <f>IF(AND(OR(ISBLANK(HN$9),HN$9=0)=FALSE,SUM($FN85:$GD85)&gt;0,HN$9='2. Protocols'!$G84),1,0)*'4. Formulations'!$J84</f>
        <v>0</v>
      </c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H85" s="27">
        <f>IF(AND(OR(ISBLANK(GI$9),GI$9=0)=FALSE,IH$9=$DM85),1,0)*'4. Formulations'!$K84</f>
        <v>0</v>
      </c>
      <c r="II85" s="27">
        <f>IF(AND(OR(ISBLANK(GJ$9),GJ$9=0)=FALSE,II$9=$DM85),1,0)*'4. Formulations'!$K84</f>
        <v>0</v>
      </c>
      <c r="IJ85" s="27">
        <f>IF(AND(OR(ISBLANK(GK$9),GK$9=0)=FALSE,IJ$9=$DM85),1,0)*'4. Formulations'!$K84</f>
        <v>0</v>
      </c>
      <c r="IK85" s="27">
        <f>IF(AND(OR(ISBLANK(GL$9),GL$9=0)=FALSE,IK$9=$DM85),1,0)*'4. Formulations'!$K84</f>
        <v>0</v>
      </c>
      <c r="IL85" s="27">
        <f>IF(AND(OR(ISBLANK(GM$9),GM$9=0)=FALSE,IL$9=$DM85),1,0)*'4. Formulations'!$K84</f>
        <v>0</v>
      </c>
      <c r="IM85" s="27">
        <f>IF(AND(OR(ISBLANK(GN$9),GN$9=0)=FALSE,IM$9=$DM85),1,0)*'4. Formulations'!$K84</f>
        <v>0</v>
      </c>
      <c r="IN85" s="27">
        <f>IF(AND(OR(ISBLANK(GO$9),GO$9=0)=FALSE,IN$9=$DM85),1,0)*'4. Formulations'!$K84</f>
        <v>0</v>
      </c>
      <c r="IO85" s="27">
        <f>IF(AND(OR(ISBLANK(GP$9),GP$9=0)=FALSE,IO$9=$DM85),1,0)*'4. Formulations'!$K84</f>
        <v>0</v>
      </c>
      <c r="IP85" s="27">
        <f>IF(AND(OR(ISBLANK(GQ$9),GQ$9=0)=FALSE,IP$9=$DM85),1,0)*'4. Formulations'!$K84</f>
        <v>0</v>
      </c>
      <c r="IQ85" s="27">
        <f>IF(AND(OR(ISBLANK(GR$9),GR$9=0)=FALSE,IQ$9=$DM85),1,0)*'4. Formulations'!$K84</f>
        <v>0</v>
      </c>
      <c r="IR85" s="27">
        <f>IF(AND(OR(ISBLANK(GN$9),GN$9=0)=FALSE,IR$9=$DM85),1,0)*'4. Formulations'!$K84</f>
        <v>0</v>
      </c>
      <c r="IS85" s="27">
        <f>IF(AND(OR(ISBLANK(GO$9),GO$9=0)=FALSE,IS$9=$DM85),1,0)*'4. Formulations'!$K84</f>
        <v>0</v>
      </c>
      <c r="IT85" s="27">
        <f>IF(AND(OR(ISBLANK(GP$9),GP$9=0)=FALSE,IT$9=$DM85),1,0)*'4. Formulations'!$K84</f>
        <v>0</v>
      </c>
      <c r="IU85" s="27">
        <f>IF(AND(OR(ISBLANK(GQ$9),GQ$9=0)=FALSE,IU$9=$DM85),1,0)*'4. Formulations'!$K84</f>
        <v>0</v>
      </c>
      <c r="IV85" s="27"/>
      <c r="IW85" s="27"/>
      <c r="IX85" s="27"/>
      <c r="IY85" s="27"/>
      <c r="IZ85" s="27"/>
      <c r="JA85" s="27"/>
      <c r="JC85" s="27">
        <f>IF(AND(OR(ISBLANK(JC$9),JC$9=0)=FALSE,OR(JC$9='2. Protocols'!$C84,JC$9='2. Protocols'!$E84,JC$9='2. Protocols'!$G84)),1,0)*'4. Formulations'!$L84</f>
        <v>0</v>
      </c>
      <c r="JD85" s="27">
        <f>IF(AND(OR(ISBLANK(JD$9),JD$9=0)=FALSE,OR(JD$9='2. Protocols'!$C84,JD$9='2. Protocols'!$E84,JD$9='2. Protocols'!$G84)),1,0)*'4. Formulations'!$L84</f>
        <v>0</v>
      </c>
      <c r="JE85" s="27">
        <f>IF(AND(OR(ISBLANK(JE$9),JE$9=0)=FALSE,OR(JE$9='2. Protocols'!$C84,JE$9='2. Protocols'!$E84,JE$9='2. Protocols'!$G84)),1,0)*'4. Formulations'!$L84</f>
        <v>0</v>
      </c>
      <c r="JF85" s="27">
        <f>IF(AND(OR(ISBLANK(JF$9),JF$9=0)=FALSE,OR(JF$9='2. Protocols'!$C84,JF$9='2. Protocols'!$E84,JF$9='2. Protocols'!$G84)),1,0)*'4. Formulations'!$L84</f>
        <v>0</v>
      </c>
      <c r="JG85" s="27">
        <f>IF(AND(OR(ISBLANK(JG$9),JG$9=0)=FALSE,OR(JG$9='2. Protocols'!$C84,JG$9='2. Protocols'!$E84,JG$9='2. Protocols'!$G84)),1,0)*'4. Formulations'!$L84</f>
        <v>0</v>
      </c>
      <c r="JH85" s="27">
        <f>IF(AND(OR(ISBLANK(JH$9),JH$9=0)=FALSE,OR(JH$9='2. Protocols'!$C84,JH$9='2. Protocols'!$E84,JH$9='2. Protocols'!$G84)),1,0)*'4. Formulations'!$L84</f>
        <v>0</v>
      </c>
      <c r="JI85" s="27">
        <f>IF(AND(OR(ISBLANK(JI$9),JI$9=0)=FALSE,OR(JI$9='2. Protocols'!$C84,JI$9='2. Protocols'!$E84,JI$9='2. Protocols'!$G84)),1,0)*'4. Formulations'!$L84</f>
        <v>0</v>
      </c>
      <c r="JJ85" s="27">
        <f>IF(AND(OR(ISBLANK(JJ$9),JJ$9=0)=FALSE,OR(JJ$9='2. Protocols'!$C84,JJ$9='2. Protocols'!$E84,JJ$9='2. Protocols'!$G84)),1,0)*'4. Formulations'!$L84</f>
        <v>0</v>
      </c>
      <c r="JK85" s="27">
        <f>IF(AND(OR(ISBLANK(JK$9),JK$9=0)=FALSE,OR(JK$9='2. Protocols'!$C84,JK$9='2. Protocols'!$E84,JK$9='2. Protocols'!$G84)),1,0)*'4. Formulations'!$L84</f>
        <v>0</v>
      </c>
      <c r="JL85" s="27">
        <f>IF(AND(OR(ISBLANK(JL$9),JL$9=0)=FALSE,OR(JL$9='2. Protocols'!$C84,JL$9='2. Protocols'!$E84,JL$9='2. Protocols'!$G84)),1,0)*'4. Formulations'!$L84</f>
        <v>0</v>
      </c>
      <c r="JM85" s="27">
        <f>IF(AND(OR(ISBLANK(JM$9),JM$9=0)=FALSE,OR(JM$9='2. Protocols'!$C84,JM$9='2. Protocols'!$E84,JM$9='2. Protocols'!$G84)),1,0)*'4. Formulations'!$L84</f>
        <v>0</v>
      </c>
      <c r="JN85" s="27">
        <f>IF(AND(OR(ISBLANK(JN$9),JN$9=0)=FALSE,OR(JN$9='2. Protocols'!$C84,JN$9='2. Protocols'!$E84,JN$9='2. Protocols'!$G84)),1,0)*'4. Formulations'!$L84</f>
        <v>0</v>
      </c>
      <c r="JO85" s="27">
        <f>IF(AND(OR(ISBLANK(JO$9),JO$9=0)=FALSE,OR(JO$9='2. Protocols'!$C84,JO$9='2. Protocols'!$E84,JO$9='2. Protocols'!$G84)),1,0)*'4. Formulations'!$L84</f>
        <v>0</v>
      </c>
      <c r="JP85" s="27">
        <f>IF(AND(OR(ISBLANK(JP$9),JP$9=0)=FALSE,OR(JP$9='2. Protocols'!$C84,JP$9='2. Protocols'!$E84,JP$9='2. Protocols'!$G84)),1,0)*'4. Formulations'!$L84</f>
        <v>0</v>
      </c>
      <c r="JQ85" s="27">
        <f>IF(AND(OR(ISBLANK(JQ$9),JQ$9=0)=FALSE,OR(JQ$9='2. Protocols'!$C84,JQ$9='2. Protocols'!$E84,JQ$9='2. Protocols'!$G84)),1,0)*'4. Formulations'!$L84</f>
        <v>0</v>
      </c>
      <c r="JR85" s="27">
        <f>IF(AND(OR(ISBLANK(JR$9),JR$9=0)=FALSE,OR(JR$9='2. Protocols'!$C84,JR$9='2. Protocols'!$E84,JR$9='2. Protocols'!$G84)),1,0)*'4. Formulations'!$L84</f>
        <v>0</v>
      </c>
      <c r="JS85" s="27">
        <f>IF(AND(OR(ISBLANK(JS$9),JS$9=0)=FALSE,OR(JS$9='2. Protocols'!$C84,JS$9='2. Protocols'!$E84,JS$9='2. Protocols'!$G84)),1,0)*'4. Formulations'!$L84</f>
        <v>0</v>
      </c>
      <c r="JT85" s="27">
        <f>IF(AND(OR(ISBLANK(JT$9),JT$9=0)=FALSE,OR(JT$9='2. Protocols'!$C84,JT$9='2. Protocols'!$E84,JT$9='2. Protocols'!$G84)),1,0)*'4. Formulations'!$L84</f>
        <v>0</v>
      </c>
      <c r="JU85" s="27">
        <f>IF(AND(OR(ISBLANK(JU$9),JU$9=0)=FALSE,OR(JU$9='2. Protocols'!$C84,JU$9='2. Protocols'!$E84,JU$9='2. Protocols'!$G84)),1,0)*'4. Formulations'!$L84</f>
        <v>0</v>
      </c>
      <c r="JV85" s="27">
        <f>IF(AND(OR(ISBLANK(JV$9),JV$9=0)=FALSE,OR(JV$9='2. Protocols'!$C84,JV$9='2. Protocols'!$E84,JV$9='2. Protocols'!$G84)),1,0)*'4. Formulations'!$L84</f>
        <v>0</v>
      </c>
      <c r="JW85" s="27">
        <f>IF(AND(OR(ISBLANK(JW$9),JW$9=0)=FALSE,OR(JW$9='2. Protocols'!$C84,JW$9='2. Protocols'!$E84,JW$9='2. Protocols'!$G84)),1,0)*'4. Formulations'!$L84</f>
        <v>0</v>
      </c>
      <c r="JX85" s="27">
        <f>IF(AND(OR(ISBLANK(JX$9),JX$9=0)=FALSE,OR(JX$9='2. Protocols'!$C84,JX$9='2. Protocols'!$E84,JX$9='2. Protocols'!$G84)),1,0)*'4. Formulations'!$L84</f>
        <v>0</v>
      </c>
      <c r="JY85" s="27">
        <f>IF(AND(OR(ISBLANK(JY$9),JY$9=0)=FALSE,OR(JY$9='2. Protocols'!$C84,JY$9='2. Protocols'!$E84,JY$9='2. Protocols'!$G84)),1,0)*'4. Formulations'!$L84</f>
        <v>0</v>
      </c>
      <c r="JZ85" s="27">
        <f>IF(AND(OR(ISBLANK(JZ$9),JZ$9=0)=FALSE,OR(JZ$9='2. Protocols'!$C84,JZ$9='2. Protocols'!$E84,JZ$9='2. Protocols'!$G84)),1,0)*'4. Formulations'!$L84</f>
        <v>0</v>
      </c>
      <c r="KA85" s="27">
        <f>IF(AND(OR(ISBLANK(KA$9),KA$9=0)=FALSE,OR(KA$9='2. Protocols'!$C84,KA$9='2. Protocols'!$E84,KA$9='2. Protocols'!$G84)),1,0)*'4. Formulations'!$L84</f>
        <v>0</v>
      </c>
      <c r="KB85" s="27">
        <f>IF(AND(OR(ISBLANK(KB$9),KB$9=0)=FALSE,OR(KB$9='2. Protocols'!$C84,KB$9='2. Protocols'!$E84,KB$9='2. Protocols'!$G84)),1,0)*'4. Formulations'!$L84</f>
        <v>0</v>
      </c>
      <c r="KC85" s="27">
        <f>IF(AND(OR(ISBLANK(KC$9),KC$9=0)=FALSE,OR(KC$9='2. Protocols'!$C84,KC$9='2. Protocols'!$E84,KC$9='2. Protocols'!$G84)),1,0)*'4. Formulations'!$L84</f>
        <v>0</v>
      </c>
      <c r="KD85" s="27">
        <f>IF(AND(OR(ISBLANK(KD$9),KD$9=0)=FALSE,OR(KD$9='2. Protocols'!$C84,KD$9='2. Protocols'!$E84,KD$9='2. Protocols'!$G84)),1,0)*'4. Formulations'!$L84</f>
        <v>0</v>
      </c>
      <c r="KE85" s="27">
        <f>IF(AND(OR(ISBLANK(KE$9),KE$9=0)=FALSE,OR(KE$9='2. Protocols'!$C84,KE$9='2. Protocols'!$E84,KE$9='2. Protocols'!$G84)),1,0)*'4. Formulations'!$L84</f>
        <v>0</v>
      </c>
      <c r="KF85" s="27">
        <f>IF(AND(OR(ISBLANK(KF$9),KF$9=0)=FALSE,OR(KF$9='2. Protocols'!$C84,KF$9='2. Protocols'!$E84,KF$9='2. Protocols'!$G84)),1,0)*'4. Formulations'!$L84</f>
        <v>0</v>
      </c>
      <c r="KG85" s="27">
        <f>IF(AND(OR(ISBLANK(KG$9),KG$9=0)=FALSE,OR(KG$9='2. Protocols'!$C84,KG$9='2. Protocols'!$E84,KG$9='2. Protocols'!$G84)),1,0)*'4. Formulations'!$L84</f>
        <v>0</v>
      </c>
      <c r="KH85" s="27">
        <f>IF(AND(OR(ISBLANK(KH$9),KH$9=0)=FALSE,OR(KH$9='2. Protocols'!$C84,KH$9='2. Protocols'!$E84,KH$9='2. Protocols'!$G84)),1,0)*'4. Formulations'!$L84</f>
        <v>0</v>
      </c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B85" s="27">
        <f>IF(AND(OR(ISBLANK(LB$9),LB$9=0)=FALSE,LB$9=$DL85),1,0)*'4. Formulations'!$M84</f>
        <v>0</v>
      </c>
      <c r="LC85" s="27">
        <f>IF(AND(OR(ISBLANK(LC$9),LC$9=0)=FALSE,LC$9=$DL85),1,0)*'4. Formulations'!$M84</f>
        <v>0</v>
      </c>
      <c r="LD85" s="27">
        <f>IF(AND(OR(ISBLANK(LD$9),LD$9=0)=FALSE,LD$9=$DL85),1,0)*'4. Formulations'!$M84</f>
        <v>0</v>
      </c>
      <c r="LE85" s="27">
        <f>IF(AND(OR(ISBLANK(LE$9),LE$9=0)=FALSE,LE$9=$DL85),1,0)*'4. Formulations'!$M84</f>
        <v>0</v>
      </c>
      <c r="LF85" s="27">
        <f>IF(AND(OR(ISBLANK(LF$9),LF$9=0)=FALSE,LF$9=$DL85),1,0)*'4. Formulations'!$M84</f>
        <v>0</v>
      </c>
      <c r="LG85" s="27">
        <f>IF(AND(OR(ISBLANK(LG$9),LG$9=0)=FALSE,LG$9=$DL85),1,0)*'4. Formulations'!$M84</f>
        <v>0</v>
      </c>
      <c r="LH85" s="27">
        <f>IF(AND(OR(ISBLANK(LH$9),LH$9=0)=FALSE,LH$9=$DL85),1,0)*'4. Formulations'!$M84</f>
        <v>0</v>
      </c>
      <c r="LI85" s="27">
        <f>IF(AND(OR(ISBLANK(LI$9),LI$9=0)=FALSE,LI$9=$DL85),1,0)*'4. Formulations'!$M84</f>
        <v>0</v>
      </c>
      <c r="LJ85" s="27">
        <f>IF(AND(OR(ISBLANK(LJ$9),LJ$9=0)=FALSE,LJ$9=$DL85),1,0)*'4. Formulations'!$M84</f>
        <v>0</v>
      </c>
      <c r="LK85" s="27">
        <f>IF(AND(OR(ISBLANK(LK$9),LK$9=0)=FALSE,LK$9=$DL85),1,0)*'4. Formulations'!$M84</f>
        <v>0</v>
      </c>
      <c r="LL85" s="27">
        <f>IF(AND(OR(ISBLANK(LL$9),LL$9=0)=FALSE,LL$9=$DL85),1,0)*'4. Formulations'!$M84</f>
        <v>0</v>
      </c>
      <c r="LM85" s="27">
        <f>IF(AND(OR(ISBLANK(LM$9),LM$9=0)=FALSE,LM$9=$DL85),1,0)*'4. Formulations'!$M84</f>
        <v>0</v>
      </c>
      <c r="LN85" s="27">
        <f>IF(AND(OR(ISBLANK(LN$9),LN$9=0)=FALSE,LN$9=$DL85),1,0)*'4. Formulations'!$M84</f>
        <v>0</v>
      </c>
      <c r="LO85" s="27">
        <f>IF(AND(OR(ISBLANK(LO$9),LO$9=0)=FALSE,LO$9=$DL85),1,0)*'4. Formulations'!$M84</f>
        <v>0</v>
      </c>
      <c r="LP85" s="27">
        <f>IF(AND(OR(ISBLANK(LP$9),LP$9=0)=FALSE,LP$9=$DL85),1,0)*'4. Formulations'!$M84</f>
        <v>0</v>
      </c>
      <c r="LQ85" s="27">
        <f>IF(AND(OR(ISBLANK(LQ$9),LQ$9=0)=FALSE,LQ$9=$DL85),1,0)*'4. Formulations'!$M84</f>
        <v>0</v>
      </c>
      <c r="LR85" s="27">
        <f>IF(AND(OR(ISBLANK(LR$9),LR$9=0)=FALSE,LR$9=$DL85),1,0)*'4. Formulations'!$M84</f>
        <v>0</v>
      </c>
      <c r="LS85" s="27"/>
      <c r="LT85" s="27"/>
      <c r="LU85" s="27"/>
      <c r="LW85" s="27">
        <f>IF(AND(OR(ISBLANK(LW$9),LW$9=0)=FALSE,SUM($LB85:$LR85)&gt;0,LW$9='2. Protocols'!$G84),1,0)*'4. Formulations'!$M84</f>
        <v>0</v>
      </c>
      <c r="LX85" s="27">
        <f>IF(AND(OR(ISBLANK(LX$9),LX$9=0)=FALSE,SUM($LB85:$LR85)&gt;0,LX$9='2. Protocols'!$G84),1,0)*'4. Formulations'!$M84</f>
        <v>0</v>
      </c>
      <c r="LY85" s="27">
        <f>IF(AND(OR(ISBLANK(LY$9),LY$9=0)=FALSE,SUM($LB85:$LR85)&gt;0,LY$9='2. Protocols'!$G84),1,0)*'4. Formulations'!$M84</f>
        <v>0</v>
      </c>
      <c r="LZ85" s="27">
        <f>IF(AND(OR(ISBLANK(LZ$9),LZ$9=0)=FALSE,SUM($LB85:$LR85)&gt;0,LZ$9='2. Protocols'!$G84),1,0)*'4. Formulations'!$M84</f>
        <v>0</v>
      </c>
      <c r="MA85" s="27">
        <f>IF(AND(OR(ISBLANK(MA$9),MA$9=0)=FALSE,SUM($LB85:$LR85)&gt;0,MA$9='2. Protocols'!$G84),1,0)*'4. Formulations'!$M84</f>
        <v>0</v>
      </c>
      <c r="MB85" s="27">
        <f>IF(AND(OR(ISBLANK(MB$9),MB$9=0)=FALSE,SUM($LB85:$LR85)&gt;0,MB$9='2. Protocols'!$G84),1,0)*'4. Formulations'!$M84</f>
        <v>0</v>
      </c>
      <c r="MC85" s="27">
        <f>IF(AND(OR(ISBLANK(MC$9),MC$9=0)=FALSE,SUM($LB85:$LR85)&gt;0,MC$9='2. Protocols'!$G84),1,0)*'4. Formulations'!$M84</f>
        <v>0</v>
      </c>
      <c r="MD85" s="27">
        <f>IF(AND(OR(ISBLANK(MD$9),MD$9=0)=FALSE,SUM($LB85:$LR85)&gt;0,MD$9='2. Protocols'!$G84),1,0)*'4. Formulations'!$M84</f>
        <v>0</v>
      </c>
      <c r="ME85" s="27">
        <f>IF(AND(OR(ISBLANK(ME$9),ME$9=0)=FALSE,SUM($LB85:$LR85)&gt;0,ME$9='2. Protocols'!$G84),1,0)*'4. Formulations'!$M84</f>
        <v>0</v>
      </c>
      <c r="MF85" s="27">
        <f>IF(AND(OR(ISBLANK(MF$9),MF$9=0)=FALSE,SUM($LB85:$LR85)&gt;0,MF$9='2. Protocols'!$G84),1,0)*'4. Formulations'!$M84</f>
        <v>0</v>
      </c>
      <c r="MG85" s="27">
        <f>IF(AND(OR(ISBLANK(MG$9),MG$9=0)=FALSE,SUM($LB85:$LR85)&gt;0,MG$9='2. Protocols'!$G84),1,0)*'4. Formulations'!$M84</f>
        <v>0</v>
      </c>
      <c r="MH85" s="27">
        <f>IF(AND(OR(ISBLANK(MH$9),MH$9=0)=FALSE,SUM($LB85:$LR85)&gt;0,MH$9='2. Protocols'!$G84),1,0)*'4. Formulations'!$M84</f>
        <v>0</v>
      </c>
      <c r="MI85" s="27">
        <f>IF(AND(OR(ISBLANK(MI$9),MI$9=0)=FALSE,SUM($LB85:$LR85)&gt;0,MI$9='2. Protocols'!$G84),1,0)*'4. Formulations'!$M84</f>
        <v>0</v>
      </c>
      <c r="MJ85" s="27">
        <f>IF(AND(OR(ISBLANK(MJ$9),MJ$9=0)=FALSE,SUM($LB85:$LR85)&gt;0,MJ$9='2. Protocols'!$G84),1,0)*'4. Formulations'!$M84</f>
        <v>0</v>
      </c>
      <c r="MK85" s="27">
        <f>IF(AND(OR(ISBLANK(MK$9),MK$9=0)=FALSE,SUM($LB85:$LR85)&gt;0,MK$9='2. Protocols'!$G84),1,0)*'4. Formulations'!$M84</f>
        <v>0</v>
      </c>
      <c r="ML85" s="27">
        <f>IF(AND(OR(ISBLANK(ML$9),ML$9=0)=FALSE,SUM($LB85:$LR85)&gt;0,ML$9='2. Protocols'!$G84),1,0)*'4. Formulations'!$M84</f>
        <v>0</v>
      </c>
      <c r="MM85" s="27">
        <f>IF(AND(OR(ISBLANK(MM$9),MM$9=0)=FALSE,SUM($LB85:$LR85)&gt;0,MM$9='2. Protocols'!$G84),1,0)*'4. Formulations'!$M84</f>
        <v>0</v>
      </c>
      <c r="MN85" s="27">
        <f>IF(AND(OR(ISBLANK(MN$9),MN$9=0)=FALSE,SUM($LB85:$LR85)&gt;0,MN$9='2. Protocols'!$G84),1,0)*'4. Formulations'!$M84</f>
        <v>0</v>
      </c>
      <c r="MO85" s="27">
        <f>IF(AND(OR(ISBLANK(MO$9),MO$9=0)=FALSE,SUM($LB85:$LR85)&gt;0,MO$9='2. Protocols'!$G84),1,0)*'4. Formulations'!$M84</f>
        <v>0</v>
      </c>
      <c r="MP85" s="27">
        <f>IF(AND(OR(ISBLANK(MP$9),MP$9=0)=FALSE,SUM($LB85:$LR85)&gt;0,MP$9='2. Protocols'!$G84),1,0)*'4. Formulations'!$M84</f>
        <v>0</v>
      </c>
      <c r="MQ85" s="27">
        <f>IF(AND(OR(ISBLANK(MQ$9),MQ$9=0)=FALSE,SUM($LB85:$LR85)&gt;0,MQ$9='2. Protocols'!$G84),1,0)*'4. Formulations'!$M84</f>
        <v>0</v>
      </c>
      <c r="MR85" s="27">
        <f>IF(AND(OR(ISBLANK(MR$9),MR$9=0)=FALSE,SUM($LB85:$LR85)&gt;0,MR$9='2. Protocols'!$G84),1,0)*'4. Formulations'!$M84</f>
        <v>0</v>
      </c>
      <c r="MS85" s="27">
        <f>IF(AND(OR(ISBLANK(MS$9),MS$9=0)=FALSE,SUM($LB85:$LR85)&gt;0,MS$9='2. Protocols'!$G84),1,0)*'4. Formulations'!$M84</f>
        <v>0</v>
      </c>
      <c r="MT85" s="27">
        <f>IF(AND(OR(ISBLANK(MT$9),MT$9=0)=FALSE,SUM($LB85:$LR85)&gt;0,MT$9='2. Protocols'!$G84),1,0)*'4. Formulations'!$M84</f>
        <v>0</v>
      </c>
      <c r="MU85" s="27">
        <f>IF(AND(OR(ISBLANK(MU$9),MU$9=0)=FALSE,SUM($LB85:$LR85)&gt;0,MU$9='2. Protocols'!$G84),1,0)*'4. Formulations'!$M84</f>
        <v>0</v>
      </c>
      <c r="MV85" s="27">
        <f>IF(AND(OR(ISBLANK(MV$9),MV$9=0)=FALSE,SUM($LB85:$LR85)&gt;0,MV$9='2. Protocols'!$G84),1,0)*'4. Formulations'!$M84</f>
        <v>0</v>
      </c>
      <c r="MW85" s="27">
        <f>IF(AND(OR(ISBLANK(MW$9),MW$9=0)=FALSE,SUM($LB85:$LR85)&gt;0,MW$9='2. Protocols'!$G84),1,0)*'4. Formulations'!$M84</f>
        <v>0</v>
      </c>
      <c r="MX85" s="27">
        <f>IF(AND(OR(ISBLANK(MX$9),MX$9=0)=FALSE,SUM($LB85:$LR85)&gt;0,MX$9='2. Protocols'!$G84),1,0)*'4. Formulations'!$M84</f>
        <v>0</v>
      </c>
      <c r="MY85" s="27">
        <f>IF(AND(OR(ISBLANK(MY$9),MY$9=0)=FALSE,SUM($LB85:$LR85)&gt;0,MY$9='2. Protocols'!$G84),1,0)*'4. Formulations'!$M84</f>
        <v>0</v>
      </c>
      <c r="MZ85" s="27">
        <f>IF(AND(OR(ISBLANK(MZ$9),MZ$9=0)=FALSE,SUM($LB85:$LR85)&gt;0,MZ$9='2. Protocols'!$G84),1,0)*'4. Formulations'!$M84</f>
        <v>0</v>
      </c>
      <c r="NA85" s="27">
        <f>IF(AND(OR(ISBLANK(NA$9),NA$9=0)=FALSE,SUM($LB85:$LR85)&gt;0,NA$9='2. Protocols'!$G84),1,0)*'4. Formulations'!$M84</f>
        <v>0</v>
      </c>
      <c r="NB85" s="27">
        <f>IF(AND(OR(ISBLANK(NB$9),NB$9=0)=FALSE,SUM($LB85:$LR85)&gt;0,NB$9='2. Protocols'!$G84),1,0)*'4. Formulations'!$M84</f>
        <v>0</v>
      </c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V85" s="27">
        <f>IF(AND(OR(ISBLANK(NV$9),NV$9=0)=FALSE,NV$9=$DM85),1,0)*'4. Formulations'!$N84</f>
        <v>0</v>
      </c>
      <c r="NW85" s="721">
        <f>IF(AND(OR(ISBLANK(NW$9),NW$9=0)=FALSE,NW$9=$DM85),1,0)*'4. Formulations'!$N84</f>
        <v>0</v>
      </c>
      <c r="NX85" s="27">
        <f>IF(AND(OR(ISBLANK(NX$9),NX$9=0)=FALSE,NX$9=$DM85),1,0)*'4. Formulations'!$N84</f>
        <v>0</v>
      </c>
      <c r="NY85" s="27">
        <f>IF(AND(OR(ISBLANK(NY$9),NY$9=0)=FALSE,NY$9=$DM85),1,0)*'4. Formulations'!$N84</f>
        <v>0</v>
      </c>
      <c r="NZ85" s="27">
        <f>IF(AND(OR(ISBLANK(NZ$9),NZ$9=0)=FALSE,NZ$9=$DM85),1,0)*'4. Formulations'!$N84</f>
        <v>0</v>
      </c>
      <c r="OA85" s="27">
        <f>IF(AND(OR(ISBLANK(OA$9),OA$9=0)=FALSE,OA$9=$DM85),1,0)*'4. Formulations'!$N84</f>
        <v>0</v>
      </c>
      <c r="OB85" s="27">
        <f>IF(AND(OR(ISBLANK(OB$9),OB$9=0)=FALSE,OB$9=$DM85),1,0)*'4. Formulations'!$N84</f>
        <v>0</v>
      </c>
      <c r="OC85" s="27">
        <f>IF(AND(OR(ISBLANK(OC$9),OC$9=0)=FALSE,OC$9=$DM85),1,0)*'4. Formulations'!$N84</f>
        <v>0</v>
      </c>
      <c r="OD85" s="27">
        <f>IF(AND(OR(ISBLANK(OD$9),OD$9=0)=FALSE,OD$9=$DM85),1,0)*'4. Formulations'!$N84</f>
        <v>0</v>
      </c>
      <c r="OE85" s="27">
        <f>IF(AND(OR(ISBLANK(OE$9),OE$9=0)=FALSE,OE$9=$DM85),1,0)*'4. Formulations'!$N84</f>
        <v>0</v>
      </c>
      <c r="OF85" s="27">
        <f>IF(AND(OR(ISBLANK(OF$9),OF$9=0)=FALSE,OF$9=$DM85),1,0)*'4. Formulations'!$N84</f>
        <v>0</v>
      </c>
      <c r="OG85" s="27">
        <f>IF(AND(OR(ISBLANK(OG$9),OG$9=0)=FALSE,OG$9=$DM85),1,0)*'4. Formulations'!$N84</f>
        <v>0</v>
      </c>
      <c r="OH85" s="27">
        <f>IF(AND(OR(ISBLANK(OH$9),OH$9=0)=FALSE,OH$9=$DM85),1,0)*'4. Formulations'!$N84</f>
        <v>0</v>
      </c>
      <c r="OI85" s="27">
        <f>IF(AND(OR(ISBLANK(OI$9),OI$9=0)=FALSE,OI$9=$DM85),1,0)*'4. Formulations'!$N84</f>
        <v>0</v>
      </c>
      <c r="OJ85" s="27">
        <f>IF(AND(OR(ISBLANK(OJ$9),OJ$9=0)=FALSE,OJ$9=$DM85),1,0)*'4. Formulations'!$N84</f>
        <v>0</v>
      </c>
      <c r="OK85" s="27">
        <f>IF(AND(OR(ISBLANK(OK$9),OK$9=0)=FALSE,OK$9=$DM85),1,0)*'4. Formulations'!$N84</f>
        <v>0</v>
      </c>
      <c r="OL85" s="27">
        <f>IF(AND(OR(ISBLANK(OL$9),OL$9=0)=FALSE,OL$9=$DM85),1,0)*'4. Formulations'!$N84</f>
        <v>0</v>
      </c>
      <c r="OM85" s="27"/>
      <c r="ON85" s="27"/>
      <c r="OO85" s="27"/>
      <c r="OQ85" s="27">
        <f>IF(AND(OR(ISBLANK(OQ$9),OQ$9=0)=FALSE,OR(OQ$9='2. Protocols'!$C84,OQ$9='2. Protocols'!$E84,OQ$9='2. Protocols'!$G84)),1,0)*'4. Formulations'!$O84</f>
        <v>0</v>
      </c>
      <c r="OR85" s="27">
        <f>IF(AND(OR(ISBLANK(OR$9),OR$9=0)=FALSE,OR(OR$9='2. Protocols'!$C84,OR$9='2. Protocols'!$E84,OR$9='2. Protocols'!$G84)),1,0)*'4. Formulations'!$O84</f>
        <v>0</v>
      </c>
      <c r="OS85" s="27">
        <f>IF(AND(OR(ISBLANK(OS$9),OS$9=0)=FALSE,OR(OS$9='2. Protocols'!$C84,OS$9='2. Protocols'!$E84,OS$9='2. Protocols'!$G84)),1,0)*'4. Formulations'!$O84</f>
        <v>0</v>
      </c>
      <c r="OT85" s="27">
        <f>IF(AND(OR(ISBLANK(OT$9),OT$9=0)=FALSE,OR(OT$9='2. Protocols'!$C84,OT$9='2. Protocols'!$E84,OT$9='2. Protocols'!$G84)),1,0)*'4. Formulations'!$O84</f>
        <v>0</v>
      </c>
      <c r="OU85" s="27">
        <f>IF(AND(OR(ISBLANK(OU$9),OU$9=0)=FALSE,OR(OU$9='2. Protocols'!$C84,OU$9='2. Protocols'!$E84,OU$9='2. Protocols'!$G84)),1,0)*'4. Formulations'!$O84</f>
        <v>0</v>
      </c>
      <c r="OV85" s="27">
        <f>IF(AND(OR(ISBLANK(OV$9),OV$9=0)=FALSE,OR(OV$9='2. Protocols'!$C84,OV$9='2. Protocols'!$E84,OV$9='2. Protocols'!$G84)),1,0)*'4. Formulations'!$O84</f>
        <v>0</v>
      </c>
      <c r="OW85" s="27">
        <f>IF(AND(OR(ISBLANK(OW$9),OW$9=0)=FALSE,OR(OW$9='2. Protocols'!$C84,OW$9='2. Protocols'!$E84,OW$9='2. Protocols'!$G84)),1,0)*'4. Formulations'!$O84</f>
        <v>0</v>
      </c>
      <c r="OX85" s="27">
        <f>IF(AND(OR(ISBLANK(OX$9),OX$9=0)=FALSE,OR(OX$9='2. Protocols'!$C84,OX$9='2. Protocols'!$E84,OX$9='2. Protocols'!$G84)),1,0)*'4. Formulations'!$O84</f>
        <v>0</v>
      </c>
      <c r="OY85" s="27">
        <f>IF(AND(OR(ISBLANK(OY$9),OY$9=0)=FALSE,OR(OY$9='2. Protocols'!$C84,OY$9='2. Protocols'!$E84,OY$9='2. Protocols'!$G84)),1,0)*'4. Formulations'!$O84</f>
        <v>0</v>
      </c>
      <c r="OZ85" s="27">
        <f>IF(AND(OR(ISBLANK(OZ$9),OZ$9=0)=FALSE,OR(OZ$9='2. Protocols'!$C84,OZ$9='2. Protocols'!$E84,OZ$9='2. Protocols'!$G84)),1,0)*'4. Formulations'!$O84</f>
        <v>0</v>
      </c>
      <c r="PA85" s="27">
        <f>IF(AND(OR(ISBLANK(PA$9),PA$9=0)=FALSE,OR(PA$9='2. Protocols'!$C84,PA$9='2. Protocols'!$E84,PA$9='2. Protocols'!$G84)),1,0)*'4. Formulations'!$O84</f>
        <v>0</v>
      </c>
      <c r="PB85" s="27">
        <f>IF(AND(OR(ISBLANK(PB$9),PB$9=0)=FALSE,OR(PB$9='2. Protocols'!$C84,PB$9='2. Protocols'!$E84,PB$9='2. Protocols'!$G84)),1,0)*'4. Formulations'!$O84</f>
        <v>0</v>
      </c>
      <c r="PC85" s="27">
        <f>IF(AND(OR(ISBLANK(PC$9),PC$9=0)=FALSE,OR(PC$9='2. Protocols'!$C84,PC$9='2. Protocols'!$E84,PC$9='2. Protocols'!$G84)),1,0)*'4. Formulations'!$O84</f>
        <v>0</v>
      </c>
      <c r="PD85" s="27">
        <f>IF(AND(OR(ISBLANK(PD$9),PD$9=0)=FALSE,OR(PD$9='2. Protocols'!$C84,PD$9='2. Protocols'!$E84,PD$9='2. Protocols'!$G84)),1,0)*'4. Formulations'!$O84</f>
        <v>0</v>
      </c>
      <c r="PE85" s="27">
        <f>IF(AND(OR(ISBLANK(PE$9),PE$9=0)=FALSE,OR(PE$9='2. Protocols'!$C84,PE$9='2. Protocols'!$E84,PE$9='2. Protocols'!$G84)),1,0)*'4. Formulations'!$O84</f>
        <v>0</v>
      </c>
      <c r="PF85" s="27">
        <f>IF(AND(OR(ISBLANK(PF$9),PF$9=0)=FALSE,OR(PF$9='2. Protocols'!$C84,PF$9='2. Protocols'!$E84,PF$9='2. Protocols'!$G84)),1,0)*'4. Formulations'!$O84</f>
        <v>0</v>
      </c>
      <c r="PG85" s="27">
        <f>IF(AND(OR(ISBLANK(PG$9),PG$9=0)=FALSE,OR(PG$9='2. Protocols'!$C84,PG$9='2. Protocols'!$E84,PG$9='2. Protocols'!$G84)),1,0)*'4. Formulations'!$O84</f>
        <v>0</v>
      </c>
      <c r="PH85" s="27">
        <f>IF(AND(OR(ISBLANK(PH$9),PH$9=0)=FALSE,OR(PH$9='2. Protocols'!$C84,PH$9='2. Protocols'!$E84,PH$9='2. Protocols'!$G84)),1,0)*'4. Formulations'!$O84</f>
        <v>0</v>
      </c>
      <c r="PI85" s="27">
        <f>IF(AND(OR(ISBLANK(PI$9),PI$9=0)=FALSE,OR(PI$9='2. Protocols'!$C84,PI$9='2. Protocols'!$E84,PI$9='2. Protocols'!$G84)),1,0)*'4. Formulations'!$O84</f>
        <v>0</v>
      </c>
      <c r="PJ85" s="27">
        <f>IF(AND(OR(ISBLANK(PJ$9),PJ$9=0)=FALSE,OR(PJ$9='2. Protocols'!$C84,PJ$9='2. Protocols'!$E84,PJ$9='2. Protocols'!$G84)),1,0)*'4. Formulations'!$O84</f>
        <v>0</v>
      </c>
      <c r="PK85" s="27">
        <f>IF(AND(OR(ISBLANK(PK$9),PK$9=0)=FALSE,OR(PK$9='2. Protocols'!$C84,PK$9='2. Protocols'!$E84,PK$9='2. Protocols'!$G84)),1,0)*'4. Formulations'!$O84</f>
        <v>0</v>
      </c>
      <c r="PL85" s="27">
        <f>IF(AND(OR(ISBLANK(PL$9),PL$9=0)=FALSE,OR(PL$9='2. Protocols'!$C84,PL$9='2. Protocols'!$E84,PL$9='2. Protocols'!$G84)),1,0)*'4. Formulations'!$O84</f>
        <v>0</v>
      </c>
      <c r="PM85" s="27">
        <f>IF(AND(OR(ISBLANK(PM$9),PM$9=0)=FALSE,OR(PM$9='2. Protocols'!$C84,PM$9='2. Protocols'!$E84,PM$9='2. Protocols'!$G84)),1,0)*'4. Formulations'!$O84</f>
        <v>0</v>
      </c>
      <c r="PN85" s="27">
        <f>IF(AND(OR(ISBLANK(PN$9),PN$9=0)=FALSE,OR(PN$9='2. Protocols'!$C84,PN$9='2. Protocols'!$E84,PN$9='2. Protocols'!$G84)),1,0)*'4. Formulations'!$O84</f>
        <v>0</v>
      </c>
      <c r="PO85" s="27">
        <f>IF(AND(OR(ISBLANK(PO$9),PO$9=0)=FALSE,OR(PO$9='2. Protocols'!$C84,PO$9='2. Protocols'!$E84,PO$9='2. Protocols'!$G84)),1,0)*'4. Formulations'!$O84</f>
        <v>0</v>
      </c>
      <c r="PP85" s="27">
        <f>IF(AND(OR(ISBLANK(PP$9),PP$9=0)=FALSE,OR(PP$9='2. Protocols'!$C84,PP$9='2. Protocols'!$E84,PP$9='2. Protocols'!$G84)),1,0)*'4. Formulations'!$O84</f>
        <v>0</v>
      </c>
      <c r="PQ85" s="27">
        <f>IF(AND(OR(ISBLANK(PQ$9),PQ$9=0)=FALSE,OR(PQ$9='2. Protocols'!$C84,PQ$9='2. Protocols'!$E84,PQ$9='2. Protocols'!$G84)),1,0)*'4. Formulations'!$O84</f>
        <v>0</v>
      </c>
      <c r="PR85" s="27">
        <f>IF(AND(OR(ISBLANK(PR$9),PR$9=0)=FALSE,OR(PR$9='2. Protocols'!$C84,PR$9='2. Protocols'!$E84,PR$9='2. Protocols'!$G84)),1,0)*'4. Formulations'!$O84</f>
        <v>0</v>
      </c>
      <c r="PS85" s="27">
        <f>IF(AND(OR(ISBLANK(PS$9),PS$9=0)=FALSE,OR(PS$9='2. Protocols'!$C84,PS$9='2. Protocols'!$E84,PS$9='2. Protocols'!$G84)),1,0)*'4. Formulations'!$O84</f>
        <v>0</v>
      </c>
      <c r="PT85" s="27">
        <f>IF(AND(OR(ISBLANK(PT$9),PT$9=0)=FALSE,OR(PT$9='2. Protocols'!$C84,PT$9='2. Protocols'!$E84,PT$9='2. Protocols'!$G84)),1,0)*'4. Formulations'!$O84</f>
        <v>0</v>
      </c>
      <c r="PU85" s="27">
        <f>IF(AND(OR(ISBLANK(PU$9),PU$9=0)=FALSE,OR(PU$9='2. Protocols'!$C84,PU$9='2. Protocols'!$E84,PU$9='2. Protocols'!$G84)),1,0)*'4. Formulations'!$O84</f>
        <v>0</v>
      </c>
      <c r="PV85" s="27">
        <f>IF(AND(OR(ISBLANK(PV$9),PV$9=0)=FALSE,OR(PV$9='2. Protocols'!$C84,PV$9='2. Protocols'!$E84,PV$9='2. Protocols'!$G84)),1,0)*'4. Formulations'!$O84</f>
        <v>0</v>
      </c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P85" s="27">
        <f>IF(AND(OR(ISBLANK(QP$9),QP$9=0)=FALSE,QP$9=$DL85),1,0)*'4. Formulations'!$P84</f>
        <v>0</v>
      </c>
      <c r="QQ85" s="27">
        <f>IF(AND(OR(ISBLANK(QQ$9),QQ$9=0)=FALSE,QQ$9=$DL85),1,0)*'4. Formulations'!$P84</f>
        <v>0</v>
      </c>
      <c r="QR85" s="27">
        <f>IF(AND(OR(ISBLANK(QR$9),QR$9=0)=FALSE,QR$9=$DL85),1,0)*'4. Formulations'!$P84</f>
        <v>0</v>
      </c>
      <c r="QS85" s="27">
        <f>IF(AND(OR(ISBLANK(QS$9),QS$9=0)=FALSE,QS$9=$DL85),1,0)*'4. Formulations'!$P84</f>
        <v>0</v>
      </c>
      <c r="QT85" s="27">
        <f>IF(AND(OR(ISBLANK(QT$9),QT$9=0)=FALSE,QT$9=$DL85),1,0)*'4. Formulations'!$P84</f>
        <v>0</v>
      </c>
      <c r="QU85" s="27">
        <f>IF(AND(OR(ISBLANK(QU$9),QU$9=0)=FALSE,QU$9=$DL85),1,0)*'4. Formulations'!$P84</f>
        <v>0</v>
      </c>
      <c r="QV85" s="27">
        <f>IF(AND(OR(ISBLANK(QV$9),QV$9=0)=FALSE,QV$9=$DL85),1,0)*'4. Formulations'!$P84</f>
        <v>0</v>
      </c>
      <c r="QW85" s="27">
        <f>IF(AND(OR(ISBLANK(QW$9),QW$9=0)=FALSE,QW$9=$DL85),1,0)*'4. Formulations'!$P84</f>
        <v>0</v>
      </c>
      <c r="QX85" s="27">
        <f>IF(AND(OR(ISBLANK(QX$9),QX$9=0)=FALSE,QX$9=$DL85),1,0)*'4. Formulations'!$P84</f>
        <v>0</v>
      </c>
      <c r="QY85" s="27">
        <f>IF(AND(OR(ISBLANK(QY$9),QY$9=0)=FALSE,QY$9=$DL85),1,0)*'4. Formulations'!$P84</f>
        <v>0</v>
      </c>
      <c r="QZ85" s="27">
        <f>IF(AND(OR(ISBLANK(QZ$9),QZ$9=0)=FALSE,QZ$9=$DL85),1,0)*'4. Formulations'!$P84</f>
        <v>0</v>
      </c>
      <c r="RA85" s="27">
        <f>IF(AND(OR(ISBLANK(RA$9),RA$9=0)=FALSE,RA$9=$DL85),1,0)*'4. Formulations'!$P84</f>
        <v>0</v>
      </c>
      <c r="RB85" s="27">
        <f>IF(AND(OR(ISBLANK(RB$9),RB$9=0)=FALSE,RB$9=$DL85),1,0)*'4. Formulations'!$P84</f>
        <v>0</v>
      </c>
      <c r="RC85" s="27">
        <f>IF(AND(OR(ISBLANK(RC$9),RC$9=0)=FALSE,RC$9=$DL85),1,0)*'4. Formulations'!$P84</f>
        <v>0</v>
      </c>
      <c r="RD85" s="27">
        <f>IF(AND(OR(ISBLANK(RD$9),RD$9=0)=FALSE,RD$9=$DL85),1,0)*'4. Formulations'!$P84</f>
        <v>0</v>
      </c>
      <c r="RE85" s="27">
        <f>IF(AND(OR(ISBLANK(RE$9),RE$9=0)=FALSE,RE$9=$DL85),1,0)*'4. Formulations'!$P84</f>
        <v>0</v>
      </c>
      <c r="RF85" s="27">
        <f>IF(AND(OR(ISBLANK(RF$9),RF$9=0)=FALSE,RF$9=$DL85),1,0)*'4. Formulations'!$P84</f>
        <v>0</v>
      </c>
      <c r="RG85" s="27"/>
      <c r="RH85" s="27"/>
      <c r="RI85" s="27"/>
      <c r="RK85" s="27">
        <f>IF(AND(OR(ISBLANK(RK$9),RK$9=0)=FALSE,SUM($QP85:$RF85)&gt;0,RK$9='2. Protocols'!$G84),1,0)*'4. Formulations'!$P84</f>
        <v>0</v>
      </c>
      <c r="RL85" s="27">
        <f>IF(AND(OR(ISBLANK(RL$9),RL$9=0)=FALSE,SUM($QP85:$RF85)&gt;0,RL$9='2. Protocols'!$G84),1,0)*'4. Formulations'!$P84</f>
        <v>0</v>
      </c>
      <c r="RM85" s="27">
        <f>IF(AND(OR(ISBLANK(RM$9),RM$9=0)=FALSE,SUM($QP85:$RF85)&gt;0,RM$9='2. Protocols'!$G84),1,0)*'4. Formulations'!$P84</f>
        <v>0</v>
      </c>
      <c r="RN85" s="27">
        <f>IF(AND(OR(ISBLANK(RN$9),RN$9=0)=FALSE,SUM($QP85:$RF85)&gt;0,RN$9='2. Protocols'!$G84),1,0)*'4. Formulations'!$P84</f>
        <v>0</v>
      </c>
      <c r="RO85" s="27">
        <f>IF(AND(OR(ISBLANK(RO$9),RO$9=0)=FALSE,SUM($QP85:$RF85)&gt;0,RO$9='2. Protocols'!$G84),1,0)*'4. Formulations'!$P84</f>
        <v>0</v>
      </c>
      <c r="RP85" s="27">
        <f>IF(AND(OR(ISBLANK(RP$9),RP$9=0)=FALSE,SUM($QP85:$RF85)&gt;0,RP$9='2. Protocols'!$G84),1,0)*'4. Formulations'!$P84</f>
        <v>0</v>
      </c>
      <c r="RQ85" s="27">
        <f>IF(AND(OR(ISBLANK(RQ$9),RQ$9=0)=FALSE,SUM($QP85:$RF85)&gt;0,RQ$9='2. Protocols'!$G84),1,0)*'4. Formulations'!$P84</f>
        <v>0</v>
      </c>
      <c r="RR85" s="27">
        <f>IF(AND(OR(ISBLANK(RR$9),RR$9=0)=FALSE,SUM($QP85:$RF85)&gt;0,RR$9='2. Protocols'!$G84),1,0)*'4. Formulations'!$P84</f>
        <v>0</v>
      </c>
      <c r="RS85" s="27">
        <f>IF(AND(OR(ISBLANK(RS$9),RS$9=0)=FALSE,SUM($QP85:$RF85)&gt;0,RS$9='2. Protocols'!$G84),1,0)*'4. Formulations'!$P84</f>
        <v>0</v>
      </c>
      <c r="RT85" s="27">
        <f>IF(AND(OR(ISBLANK(RT$9),RT$9=0)=FALSE,SUM($QP85:$RF85)&gt;0,RT$9='2. Protocols'!$G84),1,0)*'4. Formulations'!$P84</f>
        <v>0</v>
      </c>
      <c r="RU85" s="27">
        <f>IF(AND(OR(ISBLANK(RU$9),RU$9=0)=FALSE,SUM($QP85:$RF85)&gt;0,RU$9='2. Protocols'!$G84),1,0)*'4. Formulations'!$P84</f>
        <v>0</v>
      </c>
      <c r="RV85" s="27">
        <f>IF(AND(OR(ISBLANK(RV$9),RV$9=0)=FALSE,SUM($QP85:$RF85)&gt;0,RV$9='2. Protocols'!$G84),1,0)*'4. Formulations'!$P84</f>
        <v>0</v>
      </c>
      <c r="RW85" s="27">
        <f>IF(AND(OR(ISBLANK(RW$9),RW$9=0)=FALSE,SUM($QP85:$RF85)&gt;0,RW$9='2. Protocols'!$G84),1,0)*'4. Formulations'!$P84</f>
        <v>0</v>
      </c>
      <c r="RX85" s="27">
        <f>IF(AND(OR(ISBLANK(RX$9),RX$9=0)=FALSE,SUM($QP85:$RF85)&gt;0,RX$9='2. Protocols'!$G84),1,0)*'4. Formulations'!$P84</f>
        <v>0</v>
      </c>
      <c r="RY85" s="27">
        <f>IF(AND(OR(ISBLANK(RY$9),RY$9=0)=FALSE,SUM($QP85:$RF85)&gt;0,RY$9='2. Protocols'!$G84),1,0)*'4. Formulations'!$P84</f>
        <v>0</v>
      </c>
      <c r="RZ85" s="27">
        <f>IF(AND(OR(ISBLANK(RZ$9),RZ$9=0)=FALSE,SUM($QP85:$RF85)&gt;0,RZ$9='2. Protocols'!$G84),1,0)*'4. Formulations'!$P84</f>
        <v>0</v>
      </c>
      <c r="SA85" s="27">
        <f>IF(AND(OR(ISBLANK(SA$9),SA$9=0)=FALSE,SUM($QP85:$RF85)&gt;0,SA$9='2. Protocols'!$G84),1,0)*'4. Formulations'!$P84</f>
        <v>0</v>
      </c>
      <c r="SB85" s="27">
        <f>IF(AND(OR(ISBLANK(SB$9),SB$9=0)=FALSE,SUM($QP85:$RF85)&gt;0,SB$9='2. Protocols'!$G84),1,0)*'4. Formulations'!$P84</f>
        <v>0</v>
      </c>
      <c r="SC85" s="27">
        <f>IF(AND(OR(ISBLANK(SC$9),SC$9=0)=FALSE,SUM($QP85:$RF85)&gt;0,SC$9='2. Protocols'!$G84),1,0)*'4. Formulations'!$P84</f>
        <v>0</v>
      </c>
      <c r="SD85" s="27">
        <f>IF(AND(OR(ISBLANK(SD$9),SD$9=0)=FALSE,SUM($QP85:$RF85)&gt;0,SD$9='2. Protocols'!$G84),1,0)*'4. Formulations'!$P84</f>
        <v>0</v>
      </c>
      <c r="SE85" s="27">
        <f>IF(AND(OR(ISBLANK(SE$9),SE$9=0)=FALSE,SUM($QP85:$RF85)&gt;0,SE$9='2. Protocols'!$G84),1,0)*'4. Formulations'!$P84</f>
        <v>0</v>
      </c>
      <c r="SF85" s="27">
        <f>IF(AND(OR(ISBLANK(SF$9),SF$9=0)=FALSE,SUM($QP85:$RF85)&gt;0,SF$9='2. Protocols'!$G84),1,0)*'4. Formulations'!$P84</f>
        <v>0</v>
      </c>
      <c r="SG85" s="27">
        <f>IF(AND(OR(ISBLANK(SG$9),SG$9=0)=FALSE,SUM($QP85:$RF85)&gt;0,SG$9='2. Protocols'!$G84),1,0)*'4. Formulations'!$P84</f>
        <v>0</v>
      </c>
      <c r="SH85" s="27">
        <f>IF(AND(OR(ISBLANK(SH$9),SH$9=0)=FALSE,SUM($QP85:$RF85)&gt;0,SH$9='2. Protocols'!$G84),1,0)*'4. Formulations'!$P84</f>
        <v>0</v>
      </c>
      <c r="SI85" s="27">
        <f>IF(AND(OR(ISBLANK(SI$9),SI$9=0)=FALSE,SUM($QP85:$RF85)&gt;0,SI$9='2. Protocols'!$G84),1,0)*'4. Formulations'!$P84</f>
        <v>0</v>
      </c>
      <c r="SJ85" s="27">
        <f>IF(AND(OR(ISBLANK(SJ$9),SJ$9=0)=FALSE,SUM($QP85:$RF85)&gt;0,SJ$9='2. Protocols'!$G84),1,0)*'4. Formulations'!$P84</f>
        <v>0</v>
      </c>
      <c r="SK85" s="27">
        <f>IF(AND(OR(ISBLANK(SK$9),SK$9=0)=FALSE,SUM($QP85:$RF85)&gt;0,SK$9='2. Protocols'!$G84),1,0)*'4. Formulations'!$P84</f>
        <v>0</v>
      </c>
      <c r="SL85" s="27">
        <f>IF(AND(OR(ISBLANK(SL$9),SL$9=0)=FALSE,SUM($QP85:$RF85)&gt;0,SL$9='2. Protocols'!$G84),1,0)*'4. Formulations'!$P84</f>
        <v>0</v>
      </c>
      <c r="SM85" s="27">
        <f>IF(AND(OR(ISBLANK(SM$9),SM$9=0)=FALSE,SUM($QP85:$RF85)&gt;0,SM$9='2. Protocols'!$G84),1,0)*'4. Formulations'!$P84</f>
        <v>0</v>
      </c>
      <c r="SN85" s="27">
        <f>IF(AND(OR(ISBLANK(SN$9),SN$9=0)=FALSE,SUM($QP85:$RF85)&gt;0,SN$9='2. Protocols'!$G84),1,0)*'4. Formulations'!$P84</f>
        <v>0</v>
      </c>
      <c r="SO85" s="27">
        <f>IF(AND(OR(ISBLANK(SO$9),SO$9=0)=FALSE,SUM($QP85:$RF85)&gt;0,SO$9='2. Protocols'!$G84),1,0)*'4. Formulations'!$P84</f>
        <v>0</v>
      </c>
      <c r="SP85" s="27">
        <f>IF(AND(OR(ISBLANK(SP$9),SP$9=0)=FALSE,SUM($QP85:$RF85)&gt;0,SP$9='2. Protocols'!$G84),1,0)*'4. Formulations'!$P84</f>
        <v>0</v>
      </c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J85" s="27">
        <f>IF(AND(OR(ISBLANK(TJ$9),TJ$9=0)=FALSE,TJ$9=$DM85),1,0)*'4. Formulations'!$Q84</f>
        <v>0</v>
      </c>
      <c r="TK85" s="27">
        <f>IF(AND(OR(ISBLANK(TK$9),TK$9=0)=FALSE,TK$9=$DM85),1,0)*'4. Formulations'!$Q84</f>
        <v>0</v>
      </c>
      <c r="TL85" s="27">
        <f>IF(AND(OR(ISBLANK(TL$9),TL$9=0)=FALSE,TL$9=$DM85),1,0)*'4. Formulations'!$Q84</f>
        <v>0</v>
      </c>
      <c r="TM85" s="27">
        <f>IF(AND(OR(ISBLANK(TM$9),TM$9=0)=FALSE,TM$9=$DM85),1,0)*'4. Formulations'!$Q84</f>
        <v>0</v>
      </c>
      <c r="TN85" s="27">
        <f>IF(AND(OR(ISBLANK(TN$9),TN$9=0)=FALSE,TN$9=$DM85),1,0)*'4. Formulations'!$Q84</f>
        <v>0</v>
      </c>
      <c r="TO85" s="27">
        <f>IF(AND(OR(ISBLANK(TO$9),TO$9=0)=FALSE,TO$9=$DM85),1,0)*'4. Formulations'!$Q84</f>
        <v>0</v>
      </c>
      <c r="TP85" s="27">
        <f>IF(AND(OR(ISBLANK(TP$9),TP$9=0)=FALSE,TP$9=$DM85),1,0)*'4. Formulations'!$Q84</f>
        <v>0</v>
      </c>
      <c r="TQ85" s="27">
        <f>IF(AND(OR(ISBLANK(TQ$9),TQ$9=0)=FALSE,TQ$9=$DM85),1,0)*'4. Formulations'!$Q84</f>
        <v>0</v>
      </c>
      <c r="TR85" s="27">
        <f>IF(AND(OR(ISBLANK(TR$9),TR$9=0)=FALSE,TR$9=$DM85),1,0)*'4. Formulations'!$Q84</f>
        <v>0</v>
      </c>
      <c r="TS85" s="27">
        <f>IF(AND(OR(ISBLANK(TS$9),TS$9=0)=FALSE,TS$9=$DM85),1,0)*'4. Formulations'!$Q84</f>
        <v>0</v>
      </c>
      <c r="TT85" s="27">
        <f>IF(AND(OR(ISBLANK(TT$9),TT$9=0)=FALSE,TT$9=$DM85),1,0)*'4. Formulations'!$Q84</f>
        <v>0</v>
      </c>
      <c r="TU85" s="27">
        <f>IF(AND(OR(ISBLANK(TU$9),TU$9=0)=FALSE,TU$9=$DM85),1,0)*'4. Formulations'!$Q84</f>
        <v>0</v>
      </c>
      <c r="TV85" s="27">
        <f>IF(AND(OR(ISBLANK(TV$9),TV$9=0)=FALSE,TV$9=$DM85),1,0)*'4. Formulations'!$Q84</f>
        <v>0</v>
      </c>
      <c r="TW85" s="27">
        <f>IF(AND(OR(ISBLANK(TW$9),TW$9=0)=FALSE,TW$9=$DM85),1,0)*'4. Formulations'!$Q84</f>
        <v>0</v>
      </c>
      <c r="TX85" s="27">
        <f>IF(AND(OR(ISBLANK(TX$9),TX$9=0)=FALSE,TX$9=$DM85),1,0)*'4. Formulations'!$Q84</f>
        <v>0</v>
      </c>
      <c r="TY85" s="27">
        <f>IF(AND(OR(ISBLANK(TY$9),TY$9=0)=FALSE,TY$9=$DM85),1,0)*'4. Formulations'!$Q84</f>
        <v>0</v>
      </c>
      <c r="TZ85" s="27">
        <f>IF(AND(OR(ISBLANK(TZ$9),TZ$9=0)=FALSE,TZ$9=$DM85),1,0)*'4. Formulations'!$Q84</f>
        <v>0</v>
      </c>
      <c r="UA85" s="27"/>
      <c r="UB85" s="27"/>
      <c r="UC85" s="27"/>
    </row>
    <row r="86" spans="2:549" ht="15" hidden="1" outlineLevel="1" x14ac:dyDescent="0.25">
      <c r="B86" s="2"/>
      <c r="C86" s="75" t="str">
        <f>IF('2. Protocols'!C85&amp;"+"&amp;'2. Protocols'!E85&amp;"+"&amp;'2. Protocols'!G85="++","",'2. Protocols'!C85&amp;"+"&amp;'2. Protocols'!E85&amp;"+"&amp;'2. Protocols'!G85)</f>
        <v/>
      </c>
      <c r="D86" s="7"/>
      <c r="E86" s="8"/>
      <c r="G86" s="72">
        <f>'2. Protocols'!J85*'1. General Inputs'!$N$13</f>
        <v>0</v>
      </c>
      <c r="H86" s="72">
        <f>MAX(G86*(1+'1. General Inputs'!$BE$23)+(H$110*'2. Protocols'!$S85)+'3. ARV Substitutions'!L106,0)</f>
        <v>0</v>
      </c>
      <c r="I86" s="72" t="e">
        <f>MAX(H86*(1+'1. General Inputs'!$BE$23)+(I$110*'2. Protocols'!$S85)+'3. ARV Substitutions'!M106,0)</f>
        <v>#VALUE!</v>
      </c>
      <c r="J86" s="72" t="e">
        <f>MAX(I86*(1+'1. General Inputs'!$BE$23)+(J$110*'2. Protocols'!$S85)+'3. ARV Substitutions'!N106,0)</f>
        <v>#VALUE!</v>
      </c>
      <c r="K86" s="72" t="e">
        <f>MAX(J86*(1+'1. General Inputs'!$BE$23)+(K$110*'2. Protocols'!$S85)+'3. ARV Substitutions'!O106,0)</f>
        <v>#VALUE!</v>
      </c>
      <c r="L86" s="72" t="e">
        <f>MAX(K86*(1+'1. General Inputs'!$BE$23)+(L$110*'2. Protocols'!$S85)+'3. ARV Substitutions'!P106,0)</f>
        <v>#VALUE!</v>
      </c>
      <c r="M86" s="72" t="e">
        <f>MAX(L86*(1+'1. General Inputs'!$BE$23)+(M$110*'2. Protocols'!$S85)+'3. ARV Substitutions'!Q106,0)</f>
        <v>#VALUE!</v>
      </c>
      <c r="N86" s="72" t="e">
        <f>MAX(M86*(1+'1. General Inputs'!$BE$23)+(N$110*'2. Protocols'!$S85)+'3. ARV Substitutions'!R106,0)</f>
        <v>#VALUE!</v>
      </c>
      <c r="O86" s="72" t="e">
        <f>MAX(N86*(1+'1. General Inputs'!$BE$23)+(O$110*'2. Protocols'!$S85)+'3. ARV Substitutions'!S106,0)</f>
        <v>#VALUE!</v>
      </c>
      <c r="P86" s="72" t="e">
        <f>MAX(O86*(1+'1. General Inputs'!$BE$23)+(P$110*'2. Protocols'!$S85)+'3. ARV Substitutions'!T106,0)</f>
        <v>#VALUE!</v>
      </c>
      <c r="Q86" s="72" t="e">
        <f>MAX(P86*(1+'1. General Inputs'!$BE$23)+(Q$110*'2. Protocols'!$S85)+'3. ARV Substitutions'!U106,0)</f>
        <v>#VALUE!</v>
      </c>
      <c r="R86" s="72" t="e">
        <f>MAX(Q86*(1+'1. General Inputs'!$BE$23)+(R$110*'2. Protocols'!$S85)+'3. ARV Substitutions'!V106,0)</f>
        <v>#VALUE!</v>
      </c>
      <c r="S86" s="72" t="e">
        <f>MAX(R86*(1+'1. General Inputs'!$BE$23)+(S$110*'2. Protocols'!$S85)+'3. ARV Substitutions'!W106,0)</f>
        <v>#VALUE!</v>
      </c>
      <c r="T86" s="72" t="e">
        <f>MAX(S86*(1+'1. General Inputs'!$BE$23)+(T$110*'2. Protocols'!$S85)+'3. ARV Substitutions'!X106,0)</f>
        <v>#VALUE!</v>
      </c>
      <c r="U86" s="72" t="e">
        <f>MAX(T86*(1+'1. General Inputs'!$BE$23)+(U$110*'2. Protocols'!$S85)+'3. ARV Substitutions'!Y106,0)</f>
        <v>#VALUE!</v>
      </c>
      <c r="V86" s="72" t="e">
        <f>MAX(U86*(1+'1. General Inputs'!$BE$23)+(V$110*'2. Protocols'!$S85)+'3. ARV Substitutions'!Z106,0)</f>
        <v>#VALUE!</v>
      </c>
      <c r="W86" s="72" t="e">
        <f>MAX(V86*(1+'1. General Inputs'!$BE$23)+(W$110*'2. Protocols'!$S85)+'3. ARV Substitutions'!AA106,0)</f>
        <v>#VALUE!</v>
      </c>
      <c r="X86" s="72" t="e">
        <f>MAX(W86*(1+'1. General Inputs'!$BE$23)+(X$110*'2. Protocols'!$S85)+'3. ARV Substitutions'!AB106,0)</f>
        <v>#VALUE!</v>
      </c>
      <c r="Y86" s="72" t="e">
        <f>MAX(X86*(1+'1. General Inputs'!$BE$23)+(Y$110*'2. Protocols'!$S85)+'3. ARV Substitutions'!AC106,0)</f>
        <v>#VALUE!</v>
      </c>
      <c r="Z86" s="72" t="e">
        <f>MAX(Y86*(1+'1. General Inputs'!$BE$23)+(Z$110*'2. Protocols'!$S85)+'3. ARV Substitutions'!AD106,0)</f>
        <v>#VALUE!</v>
      </c>
      <c r="AA86" s="72" t="e">
        <f>MAX(Z86*(1+'1. General Inputs'!$BE$23)+(AA$110*'2. Protocols'!$S85)+'3. ARV Substitutions'!AE106,0)</f>
        <v>#VALUE!</v>
      </c>
      <c r="AB86" s="72" t="e">
        <f>MAX(AA86*(1+'1. General Inputs'!$BE$23)+(AB$110*'2. Protocols'!$S85)+'3. ARV Substitutions'!AF106,0)</f>
        <v>#VALUE!</v>
      </c>
      <c r="AC86" s="72" t="e">
        <f>MAX(AB86*(1+'1. General Inputs'!$BE$23)+(AC$110*'2. Protocols'!$S85)+'3. ARV Substitutions'!AG106,0)</f>
        <v>#VALUE!</v>
      </c>
      <c r="AD86" s="72" t="e">
        <f>MAX(AC86*(1+'1. General Inputs'!$BE$23)+(AD$110*'2. Protocols'!$S85)+'3. ARV Substitutions'!AH106,0)</f>
        <v>#VALUE!</v>
      </c>
      <c r="AE86" s="72" t="e">
        <f>MAX(AD86*(1+'1. General Inputs'!$BE$23)+(AE$110*'2. Protocols'!$S85)+'3. ARV Substitutions'!AI106,0)</f>
        <v>#VALUE!</v>
      </c>
      <c r="AF86" s="72" t="e">
        <f>MAX(AE86*(1+'1. General Inputs'!$BE$23)+(AF$110*'2. Protocols'!$S85)+'3. ARV Substitutions'!AJ106,0)</f>
        <v>#VALUE!</v>
      </c>
      <c r="AG86" s="72" t="e">
        <f>MAX(AF86*(1+'1. General Inputs'!$BE$23)+(AG$110*'2. Protocols'!$S85)+'3. ARV Substitutions'!AK106,0)</f>
        <v>#VALUE!</v>
      </c>
      <c r="AH86" s="72" t="e">
        <f>MAX(AG86*(1+'1. General Inputs'!$BE$23)+(AH$110*'2. Protocols'!$S85)+'3. ARV Substitutions'!AL106,0)</f>
        <v>#VALUE!</v>
      </c>
      <c r="AI86" s="72" t="e">
        <f>MAX(AH86*(1+'1. General Inputs'!$BE$23)+(AI$110*'2. Protocols'!$S85)+'3. ARV Substitutions'!AM106,0)</f>
        <v>#VALUE!</v>
      </c>
      <c r="AJ86" s="72" t="e">
        <f>MAX(AI86*(1+'1. General Inputs'!$BE$23)+(AJ$110*'2. Protocols'!$S85)+'3. ARV Substitutions'!AN106,0)</f>
        <v>#VALUE!</v>
      </c>
      <c r="AK86" s="72" t="e">
        <f>MAX(AJ86*(1+'1. General Inputs'!$BE$23)+(AK$110*'2. Protocols'!$S85)+'3. ARV Substitutions'!AO106,0)</f>
        <v>#VALUE!</v>
      </c>
      <c r="AL86" s="72" t="e">
        <f>MAX(AK86*(1+'1. General Inputs'!$BE$23)+(AL$110*'2. Protocols'!$S85)+'3. ARV Substitutions'!AP106,0)</f>
        <v>#VALUE!</v>
      </c>
      <c r="AM86" s="72" t="e">
        <f>MAX(AL86*(1+'1. General Inputs'!$BE$23)+(AM$110*'2. Protocols'!$S85)+'3. ARV Substitutions'!AQ106,0)</f>
        <v>#VALUE!</v>
      </c>
      <c r="AN86" s="72" t="e">
        <f>MAX(AM86*(1+'1. General Inputs'!$BE$23)+(AN$110*'2. Protocols'!$S85)+'3. ARV Substitutions'!AR106,0)</f>
        <v>#VALUE!</v>
      </c>
      <c r="AO86" s="72" t="e">
        <f>MAX(AN86*(1+'1. General Inputs'!$BE$23)+(AO$110*'2. Protocols'!$S85)+'3. ARV Substitutions'!AS106,0)</f>
        <v>#VALUE!</v>
      </c>
      <c r="AP86" s="72" t="e">
        <f>MAX(AO86*(1+'1. General Inputs'!$BE$23)+(AP$110*'2. Protocols'!$S85)+'3. ARV Substitutions'!AT106,0)</f>
        <v>#VALUE!</v>
      </c>
      <c r="AQ86" s="72" t="e">
        <f>MAX(AP86*(1+'1. General Inputs'!$BE$23)+(AQ$110*'2. Protocols'!$S85)+'3. ARV Substitutions'!AU106,0)</f>
        <v>#VALUE!</v>
      </c>
      <c r="CA86" s="51">
        <f t="shared" si="106"/>
        <v>0</v>
      </c>
      <c r="CB86" s="51" t="e">
        <f t="shared" si="107"/>
        <v>#VALUE!</v>
      </c>
      <c r="CC86" s="51" t="e">
        <f t="shared" si="108"/>
        <v>#VALUE!</v>
      </c>
      <c r="CD86" s="51" t="e">
        <f t="shared" si="109"/>
        <v>#VALUE!</v>
      </c>
      <c r="CE86" s="51" t="e">
        <f t="shared" si="110"/>
        <v>#VALUE!</v>
      </c>
      <c r="CF86" s="51" t="e">
        <f t="shared" si="111"/>
        <v>#VALUE!</v>
      </c>
      <c r="CG86" s="51" t="e">
        <f t="shared" si="112"/>
        <v>#VALUE!</v>
      </c>
      <c r="CH86" s="51" t="e">
        <f t="shared" si="113"/>
        <v>#VALUE!</v>
      </c>
      <c r="CI86" s="51" t="e">
        <f t="shared" si="114"/>
        <v>#VALUE!</v>
      </c>
      <c r="CJ86" s="51" t="e">
        <f t="shared" si="115"/>
        <v>#VALUE!</v>
      </c>
      <c r="CK86" s="51" t="e">
        <f t="shared" si="116"/>
        <v>#VALUE!</v>
      </c>
      <c r="CL86" s="51" t="e">
        <f t="shared" si="117"/>
        <v>#VALUE!</v>
      </c>
      <c r="CM86" s="51" t="e">
        <f t="shared" si="118"/>
        <v>#VALUE!</v>
      </c>
      <c r="CN86" s="51" t="e">
        <f t="shared" si="119"/>
        <v>#VALUE!</v>
      </c>
      <c r="CO86" s="51" t="e">
        <f t="shared" si="120"/>
        <v>#VALUE!</v>
      </c>
      <c r="CP86" s="51" t="e">
        <f t="shared" si="121"/>
        <v>#VALUE!</v>
      </c>
      <c r="CQ86" s="51" t="e">
        <f t="shared" si="122"/>
        <v>#VALUE!</v>
      </c>
      <c r="CR86" s="51" t="e">
        <f t="shared" si="123"/>
        <v>#VALUE!</v>
      </c>
      <c r="CS86" s="51" t="e">
        <f t="shared" si="124"/>
        <v>#VALUE!</v>
      </c>
      <c r="CT86" s="51" t="e">
        <f t="shared" si="125"/>
        <v>#VALUE!</v>
      </c>
      <c r="CU86" s="51" t="e">
        <f t="shared" si="126"/>
        <v>#VALUE!</v>
      </c>
      <c r="CV86" s="51" t="e">
        <f t="shared" si="127"/>
        <v>#VALUE!</v>
      </c>
      <c r="CW86" s="51" t="e">
        <f t="shared" si="128"/>
        <v>#VALUE!</v>
      </c>
      <c r="CX86" s="51" t="e">
        <f t="shared" si="129"/>
        <v>#VALUE!</v>
      </c>
      <c r="CY86" s="51" t="e">
        <f t="shared" si="130"/>
        <v>#VALUE!</v>
      </c>
      <c r="CZ86" s="51" t="e">
        <f t="shared" si="131"/>
        <v>#VALUE!</v>
      </c>
      <c r="DA86" s="51" t="e">
        <f t="shared" si="132"/>
        <v>#VALUE!</v>
      </c>
      <c r="DB86" s="51" t="e">
        <f t="shared" si="133"/>
        <v>#VALUE!</v>
      </c>
      <c r="DC86" s="51" t="e">
        <f t="shared" si="134"/>
        <v>#VALUE!</v>
      </c>
      <c r="DD86" s="51" t="e">
        <f t="shared" si="135"/>
        <v>#VALUE!</v>
      </c>
      <c r="DE86" s="51" t="e">
        <f t="shared" si="136"/>
        <v>#VALUE!</v>
      </c>
      <c r="DF86" s="51" t="e">
        <f t="shared" si="137"/>
        <v>#VALUE!</v>
      </c>
      <c r="DG86" s="51" t="e">
        <f t="shared" si="138"/>
        <v>#VALUE!</v>
      </c>
      <c r="DH86" s="51" t="e">
        <f t="shared" si="139"/>
        <v>#VALUE!</v>
      </c>
      <c r="DI86" s="51" t="e">
        <f t="shared" si="140"/>
        <v>#VALUE!</v>
      </c>
      <c r="DJ86" s="51" t="e">
        <f t="shared" si="141"/>
        <v>#VALUE!</v>
      </c>
      <c r="DL86" s="21" t="str">
        <f>CONCATENATE('2. Protocols'!C85, '2. Protocols'!D85, '2. Protocols'!E85)</f>
        <v>+</v>
      </c>
      <c r="DM86" s="21" t="str">
        <f>CONCATENATE('2. Protocols'!C85, '2. Protocols'!D85, '2. Protocols'!E85, '2. Protocols'!F85, '2. Protocols'!G85,)</f>
        <v>++</v>
      </c>
      <c r="DO86" s="27">
        <f>IF(AND(OR(ISBLANK(DO$9),DO$9=0)=FALSE,OR(DO$9='2. Protocols'!$C85,DO$9='2. Protocols'!$E85,DO$9='2. Protocols'!$G85)),1,0)*'4. Formulations'!$I85</f>
        <v>0</v>
      </c>
      <c r="DP86" s="27">
        <f>IF(AND(OR(ISBLANK(DP$9),DP$9=0)=FALSE,OR(DP$9='2. Protocols'!$C85,DP$9='2. Protocols'!$E85,DP$9='2. Protocols'!$G85)),1,0)*'4. Formulations'!$I85</f>
        <v>0</v>
      </c>
      <c r="DQ86" s="27">
        <f>IF(AND(OR(ISBLANK(DQ$9),DQ$9=0)=FALSE,OR(DQ$9='2. Protocols'!$C85,DQ$9='2. Protocols'!$E85,DQ$9='2. Protocols'!$G85)),1,0)*'4. Formulations'!$I85</f>
        <v>0</v>
      </c>
      <c r="DR86" s="27">
        <f>IF(AND(OR(ISBLANK(DR$9),DR$9=0)=FALSE,OR(DR$9='2. Protocols'!$C85,DR$9='2. Protocols'!$E85,DR$9='2. Protocols'!$G85)),1,0)*'4. Formulations'!$I85</f>
        <v>0</v>
      </c>
      <c r="DS86" s="27">
        <f>IF(AND(OR(ISBLANK(DS$9),DS$9=0)=FALSE,OR(DS$9='2. Protocols'!$C85,DS$9='2. Protocols'!$E85,DS$9='2. Protocols'!$G85)),1,0)*'4. Formulations'!$I85</f>
        <v>0</v>
      </c>
      <c r="DT86" s="27">
        <f>IF(AND(OR(ISBLANK(DT$9),DT$9=0)=FALSE,OR(DT$9='2. Protocols'!$C85,DT$9='2. Protocols'!$E85,DT$9='2. Protocols'!$G85)),1,0)*'4. Formulations'!$I85</f>
        <v>0</v>
      </c>
      <c r="DU86" s="27">
        <f>IF(AND(OR(ISBLANK(DU$9),DU$9=0)=FALSE,OR(DU$9='2. Protocols'!$C85,DU$9='2. Protocols'!$E85,DU$9='2. Protocols'!$G85)),1,0)*'4. Formulations'!$I85</f>
        <v>0</v>
      </c>
      <c r="DV86" s="27">
        <f>IF(AND(OR(ISBLANK(DV$9),DV$9=0)=FALSE,OR(DV$9='2. Protocols'!$C85,DV$9='2. Protocols'!$E85,DV$9='2. Protocols'!$G85)),1,0)*'4. Formulations'!$I85</f>
        <v>0</v>
      </c>
      <c r="DW86" s="27">
        <f>IF(AND(OR(ISBLANK(DW$9),DW$9=0)=FALSE,OR(DW$9='2. Protocols'!$C85,DW$9='2. Protocols'!$E85,DW$9='2. Protocols'!$G85)),1,0)*'4. Formulations'!$I85</f>
        <v>0</v>
      </c>
      <c r="DX86" s="27">
        <f>IF(AND(OR(ISBLANK(DX$9),DX$9=0)=FALSE,OR(DX$9='2. Protocols'!$C85,DX$9='2. Protocols'!$E85,DX$9='2. Protocols'!$G85)),1,0)*'4. Formulations'!$I85</f>
        <v>0</v>
      </c>
      <c r="DY86" s="27">
        <f>IF(AND(OR(ISBLANK(DY$9),DY$9=0)=FALSE,OR(DY$9='2. Protocols'!$C85,DY$9='2. Protocols'!$E85,DY$9='2. Protocols'!$G85)),1,0)*'4. Formulations'!$I85</f>
        <v>0</v>
      </c>
      <c r="DZ86" s="27">
        <f>IF(AND(OR(ISBLANK(DZ$9),DZ$9=0)=FALSE,OR(DZ$9='2. Protocols'!$C85,DZ$9='2. Protocols'!$E85,DZ$9='2. Protocols'!$G85)),1,0)*'4. Formulations'!$I85</f>
        <v>0</v>
      </c>
      <c r="EA86" s="27">
        <f>IF(AND(OR(ISBLANK(EA$9),EA$9=0)=FALSE,OR(EA$9='2. Protocols'!$C85,EA$9='2. Protocols'!$E85,EA$9='2. Protocols'!$G85)),1,0)*'4. Formulations'!$I85</f>
        <v>0</v>
      </c>
      <c r="EB86" s="27">
        <f>IF(AND(OR(ISBLANK(EB$9),EB$9=0)=FALSE,OR(EB$9='2. Protocols'!$C85,EB$9='2. Protocols'!$E85,EB$9='2. Protocols'!$G85)),1,0)*'4. Formulations'!$I85</f>
        <v>0</v>
      </c>
      <c r="EC86" s="27">
        <f>IF(AND(OR(ISBLANK(EC$9),EC$9=0)=FALSE,OR(EC$9='2. Protocols'!$C85,EC$9='2. Protocols'!$E85,EC$9='2. Protocols'!$G85)),1,0)*'4. Formulations'!$I85</f>
        <v>0</v>
      </c>
      <c r="ED86" s="27">
        <f>IF(AND(OR(ISBLANK(ED$9),ED$9=0)=FALSE,OR(ED$9='2. Protocols'!$C85,ED$9='2. Protocols'!$E85,ED$9='2. Protocols'!$G85)),1,0)*'4. Formulations'!$I85</f>
        <v>0</v>
      </c>
      <c r="EE86" s="27">
        <f>IF(AND(OR(ISBLANK(EE$9),EE$9=0)=FALSE,OR(EE$9='2. Protocols'!$C85,EE$9='2. Protocols'!$E85,EE$9='2. Protocols'!$G85)),1,0)*'4. Formulations'!$I85</f>
        <v>0</v>
      </c>
      <c r="EF86" s="27">
        <f>IF(AND(OR(ISBLANK(EF$9),EF$9=0)=FALSE,OR(EF$9='2. Protocols'!$C85,EF$9='2. Protocols'!$E85,EF$9='2. Protocols'!$G85)),1,0)*'4. Formulations'!$I85</f>
        <v>0</v>
      </c>
      <c r="EG86" s="27">
        <f>IF(AND(OR(ISBLANK(EG$9),EG$9=0)=FALSE,OR(EG$9='2. Protocols'!$C85,EG$9='2. Protocols'!$E85,EG$9='2. Protocols'!$G85)),1,0)*'4. Formulations'!$I85</f>
        <v>0</v>
      </c>
      <c r="EH86" s="27">
        <f>IF(AND(OR(ISBLANK(EH$9),EH$9=0)=FALSE,OR(EH$9='2. Protocols'!$C85,EH$9='2. Protocols'!$E85,EH$9='2. Protocols'!$G85)),1,0)*'4. Formulations'!$I85</f>
        <v>0</v>
      </c>
      <c r="EI86" s="27">
        <f>IF(AND(OR(ISBLANK(EI$9),EI$9=0)=FALSE,OR(EI$9='2. Protocols'!$C85,EI$9='2. Protocols'!$E85,EI$9='2. Protocols'!$G85)),1,0)*'4. Formulations'!$I85</f>
        <v>0</v>
      </c>
      <c r="EJ86" s="27">
        <f>IF(AND(OR(ISBLANK(EJ$9),EJ$9=0)=FALSE,OR(EJ$9='2. Protocols'!$C85,EJ$9='2. Protocols'!$E85,EJ$9='2. Protocols'!$G85)),1,0)*'4. Formulations'!$I85</f>
        <v>0</v>
      </c>
      <c r="EK86" s="27">
        <f>IF(AND(OR(ISBLANK(EK$9),EK$9=0)=FALSE,OR(EK$9='2. Protocols'!$C85,EK$9='2. Protocols'!$E85,EK$9='2. Protocols'!$G85)),1,0)*'4. Formulations'!$I85</f>
        <v>0</v>
      </c>
      <c r="EL86" s="27">
        <f>IF(AND(OR(ISBLANK(EL$9),EL$9=0)=FALSE,OR(EL$9='2. Protocols'!$C85,EL$9='2. Protocols'!$E85,EL$9='2. Protocols'!$G85)),1,0)*'4. Formulations'!$I85</f>
        <v>0</v>
      </c>
      <c r="EM86" s="27">
        <f>IF(AND(OR(ISBLANK(EM$9),EM$9=0)=FALSE,OR(EM$9='2. Protocols'!$C85,EM$9='2. Protocols'!$E85,EM$9='2. Protocols'!$G85)),1,0)*'4. Formulations'!$I85</f>
        <v>0</v>
      </c>
      <c r="EN86" s="27">
        <f>IF(AND(OR(ISBLANK(EN$9),EN$9=0)=FALSE,OR(EN$9='2. Protocols'!$C85,EN$9='2. Protocols'!$E85,EN$9='2. Protocols'!$G85)),1,0)*'4. Formulations'!$I85</f>
        <v>0</v>
      </c>
      <c r="EO86" s="27">
        <f>IF(AND(OR(ISBLANK(EO$9),EO$9=0)=FALSE,OR(EO$9='2. Protocols'!$C85,EO$9='2. Protocols'!$E85,EO$9='2. Protocols'!$G85)),1,0)*'4. Formulations'!$I85</f>
        <v>0</v>
      </c>
      <c r="EP86" s="27">
        <f>IF(AND(OR(ISBLANK(EP$9),EP$9=0)=FALSE,OR(EP$9='2. Protocols'!$C85,EP$9='2. Protocols'!$E85,EP$9='2. Protocols'!$G85)),1,0)*'4. Formulations'!$I85</f>
        <v>0</v>
      </c>
      <c r="EQ86" s="27">
        <f>IF(AND(OR(ISBLANK(EQ$9),EQ$9=0)=FALSE,OR(EQ$9='2. Protocols'!$C85,EQ$9='2. Protocols'!$E85,EQ$9='2. Protocols'!$G85)),1,0)*'4. Formulations'!$I85</f>
        <v>0</v>
      </c>
      <c r="ER86" s="27">
        <f>IF(AND(OR(ISBLANK(ER$9),ER$9=0)=FALSE,OR(ER$9='2. Protocols'!$C85,ER$9='2. Protocols'!$E85,ER$9='2. Protocols'!$G85)),1,0)*'4. Formulations'!$I85</f>
        <v>0</v>
      </c>
      <c r="ES86" s="27">
        <f>IF(AND(OR(ISBLANK(ES$9),ES$9=0)=FALSE,OR(ES$9='2. Protocols'!$C85,ES$9='2. Protocols'!$E85,ES$9='2. Protocols'!$G85)),1,0)*'4. Formulations'!$I85</f>
        <v>0</v>
      </c>
      <c r="ET86" s="27">
        <f>IF(AND(OR(ISBLANK(ET$9),ET$9=0)=FALSE,OR(ET$9='2. Protocols'!$C85,ET$9='2. Protocols'!$E85,ET$9='2. Protocols'!$G85)),1,0)*'4. Formulations'!$I85</f>
        <v>0</v>
      </c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N86" s="27">
        <f>IF(AND(OR(ISBLANK(FN$9),FN$9=0)=FALSE,FN$9=$DL86),1,0)*'4. Formulations'!$J85</f>
        <v>0</v>
      </c>
      <c r="FO86" s="27">
        <f>IF(AND(OR(ISBLANK(FO$9),FO$9=0)=FALSE,FO$9=$DL86),1,0)*'4. Formulations'!$J85</f>
        <v>0</v>
      </c>
      <c r="FP86" s="27">
        <f>IF(AND(OR(ISBLANK(FP$9),FP$9=0)=FALSE,FP$9=$DL86),1,0)*'4. Formulations'!$J85</f>
        <v>0</v>
      </c>
      <c r="FQ86" s="27">
        <f>IF(AND(OR(ISBLANK(FQ$9),FQ$9=0)=FALSE,FQ$9=$DL86),1,0)*'4. Formulations'!$J85</f>
        <v>0</v>
      </c>
      <c r="FR86" s="27">
        <f>IF(AND(OR(ISBLANK(FR$9),FR$9=0)=FALSE,FR$9=$DL86),1,0)*'4. Formulations'!$J85</f>
        <v>0</v>
      </c>
      <c r="FS86" s="27">
        <f>IF(AND(OR(ISBLANK(FS$9),FS$9=0)=FALSE,FS$9=$DL86),1,0)*'4. Formulations'!$J85</f>
        <v>0</v>
      </c>
      <c r="FT86" s="27">
        <f>IF(AND(OR(ISBLANK(FT$9),FT$9=0)=FALSE,FT$9=$DL86),1,0)*'4. Formulations'!$J85</f>
        <v>0</v>
      </c>
      <c r="FU86" s="27">
        <f>IF(AND(OR(ISBLANK(FU$9),FU$9=0)=FALSE,FU$9=$DL86),1,0)*'4. Formulations'!$J85</f>
        <v>0</v>
      </c>
      <c r="FV86" s="27">
        <f>IF(AND(OR(ISBLANK(FV$9),FV$9=0)=FALSE,FV$9=$DL86),1,0)*'4. Formulations'!$J85</f>
        <v>0</v>
      </c>
      <c r="FW86" s="27">
        <f>IF(AND(OR(ISBLANK(FW$9),FW$9=0)=FALSE,FW$9=$DL86),1,0)*'4. Formulations'!$J85</f>
        <v>0</v>
      </c>
      <c r="FX86" s="27">
        <f>IF(AND(OR(ISBLANK(FX$9),FX$9=0)=FALSE,FX$9=$DL86),1,0)*'4. Formulations'!$J85</f>
        <v>0</v>
      </c>
      <c r="FY86" s="27">
        <f>IF(AND(OR(ISBLANK(FY$9),FY$9=0)=FALSE,FY$9=$DL86),1,0)*'4. Formulations'!$J85</f>
        <v>0</v>
      </c>
      <c r="FZ86" s="27">
        <f>IF(AND(OR(ISBLANK(FZ$9),FZ$9=0)=FALSE,FZ$9=$DL86),1,0)*'4. Formulations'!$J85</f>
        <v>0</v>
      </c>
      <c r="GA86" s="27">
        <f>IF(AND(OR(ISBLANK(GA$9),GA$9=0)=FALSE,GA$9=$DL86),1,0)*'4. Formulations'!$J85</f>
        <v>0</v>
      </c>
      <c r="GB86" s="27">
        <f>IF(AND(OR(ISBLANK(GB$9),GB$9=0)=FALSE,GB$9=$DL86),1,0)*'4. Formulations'!$J85</f>
        <v>0</v>
      </c>
      <c r="GC86" s="27">
        <f>IF(AND(OR(ISBLANK(GC$9),GC$9=0)=FALSE,GC$9=$DL86),1,0)*'4. Formulations'!$J85</f>
        <v>0</v>
      </c>
      <c r="GD86" s="27">
        <f>IF(AND(OR(ISBLANK(GD$9),GD$9=0)=FALSE,GD$9=$DL86),1,0)*'4. Formulations'!$J85</f>
        <v>0</v>
      </c>
      <c r="GE86" s="27"/>
      <c r="GF86" s="27"/>
      <c r="GG86" s="27"/>
      <c r="GI86" s="27">
        <f>IF(AND(OR(ISBLANK(GI$9),GI$9=0)=FALSE,SUM($FN86:$GD86)&gt;0,GI$9='2. Protocols'!$G85),1,0)*'4. Formulations'!$J85</f>
        <v>0</v>
      </c>
      <c r="GJ86" s="27">
        <f>IF(AND(OR(ISBLANK(GJ$9),GJ$9=0)=FALSE,SUM($FN86:$GD86)&gt;0,GJ$9='2. Protocols'!$G85),1,0)*'4. Formulations'!$J85</f>
        <v>0</v>
      </c>
      <c r="GK86" s="27">
        <f>IF(AND(OR(ISBLANK(GK$9),GK$9=0)=FALSE,SUM($FN86:$GD86)&gt;0,GK$9='2. Protocols'!$G85),1,0)*'4. Formulations'!$J85</f>
        <v>0</v>
      </c>
      <c r="GL86" s="27">
        <f>IF(AND(OR(ISBLANK(GL$9),GL$9=0)=FALSE,SUM($FN86:$GD86)&gt;0,GL$9='2. Protocols'!$G85),1,0)*'4. Formulations'!$J85</f>
        <v>0</v>
      </c>
      <c r="GM86" s="27">
        <f>IF(AND(OR(ISBLANK(GM$9),GM$9=0)=FALSE,SUM($FN86:$GD86)&gt;0,GM$9='2. Protocols'!$G85),1,0)*'4. Formulations'!$J85</f>
        <v>0</v>
      </c>
      <c r="GN86" s="27">
        <f>IF(AND(OR(ISBLANK(GN$9),GN$9=0)=FALSE,SUM($FN86:$GD86)&gt;0,GN$9='2. Protocols'!$G85),1,0)*'4. Formulations'!$J85</f>
        <v>0</v>
      </c>
      <c r="GO86" s="27">
        <f>IF(AND(OR(ISBLANK(GO$9),GO$9=0)=FALSE,SUM($FN86:$GD86)&gt;0,GO$9='2. Protocols'!$G85),1,0)*'4. Formulations'!$J85</f>
        <v>0</v>
      </c>
      <c r="GP86" s="27">
        <f>IF(AND(OR(ISBLANK(GP$9),GP$9=0)=FALSE,SUM($FN86:$GD86)&gt;0,GP$9='2. Protocols'!$G85),1,0)*'4. Formulations'!$J85</f>
        <v>0</v>
      </c>
      <c r="GQ86" s="27">
        <f>IF(AND(OR(ISBLANK(GQ$9),GQ$9=0)=FALSE,SUM($FN86:$GD86)&gt;0,GQ$9='2. Protocols'!$G85),1,0)*'4. Formulations'!$J85</f>
        <v>0</v>
      </c>
      <c r="GR86" s="27">
        <f>IF(AND(OR(ISBLANK(GR$9),GR$9=0)=FALSE,SUM($FN86:$GD86)&gt;0,GR$9='2. Protocols'!$G85),1,0)*'4. Formulations'!$J85</f>
        <v>0</v>
      </c>
      <c r="GS86" s="27">
        <f>IF(AND(OR(ISBLANK(GS$9),GS$9=0)=FALSE,SUM($FN86:$GD86)&gt;0,GS$9='2. Protocols'!$G85),1,0)*'4. Formulations'!$J85</f>
        <v>0</v>
      </c>
      <c r="GT86" s="27">
        <f>IF(AND(OR(ISBLANK(GT$9),GT$9=0)=FALSE,SUM($FN86:$GD86)&gt;0,GT$9='2. Protocols'!$G85),1,0)*'4. Formulations'!$J85</f>
        <v>0</v>
      </c>
      <c r="GU86" s="27">
        <f>IF(AND(OR(ISBLANK(GU$9),GU$9=0)=FALSE,SUM($FN86:$GD86)&gt;0,GU$9='2. Protocols'!$G85),1,0)*'4. Formulations'!$J85</f>
        <v>0</v>
      </c>
      <c r="GV86" s="27">
        <f>IF(AND(OR(ISBLANK(GV$9),GV$9=0)=FALSE,SUM($FN86:$GD86)&gt;0,GV$9='2. Protocols'!$G85),1,0)*'4. Formulations'!$J85</f>
        <v>0</v>
      </c>
      <c r="GW86" s="27">
        <f>IF(AND(OR(ISBLANK(GW$9),GW$9=0)=FALSE,SUM($FN86:$GD86)&gt;0,GW$9='2. Protocols'!$G85),1,0)*'4. Formulations'!$J85</f>
        <v>0</v>
      </c>
      <c r="GX86" s="27">
        <f>IF(AND(OR(ISBLANK(GX$9),GX$9=0)=FALSE,SUM($FN86:$GD86)&gt;0,GX$9='2. Protocols'!$G85),1,0)*'4. Formulations'!$J85</f>
        <v>0</v>
      </c>
      <c r="GY86" s="27">
        <f>IF(AND(OR(ISBLANK(GY$9),GY$9=0)=FALSE,SUM($FN86:$GD86)&gt;0,GY$9='2. Protocols'!$G85),1,0)*'4. Formulations'!$J85</f>
        <v>0</v>
      </c>
      <c r="GZ86" s="27">
        <f>IF(AND(OR(ISBLANK(GZ$9),GZ$9=0)=FALSE,SUM($FN86:$GD86)&gt;0,GZ$9='2. Protocols'!$G85),1,0)*'4. Formulations'!$J85</f>
        <v>0</v>
      </c>
      <c r="HA86" s="27">
        <f>IF(AND(OR(ISBLANK(HA$9),HA$9=0)=FALSE,SUM($FN86:$GD86)&gt;0,HA$9='2. Protocols'!$G85),1,0)*'4. Formulations'!$J85</f>
        <v>0</v>
      </c>
      <c r="HB86" s="27">
        <f>IF(AND(OR(ISBLANK(HB$9),HB$9=0)=FALSE,SUM($FN86:$GD86)&gt;0,HB$9='2. Protocols'!$G85),1,0)*'4. Formulations'!$J85</f>
        <v>0</v>
      </c>
      <c r="HC86" s="27">
        <f>IF(AND(OR(ISBLANK(HC$9),HC$9=0)=FALSE,SUM($FN86:$GD86)&gt;0,HC$9='2. Protocols'!$G85),1,0)*'4. Formulations'!$J85</f>
        <v>0</v>
      </c>
      <c r="HD86" s="27">
        <f>IF(AND(OR(ISBLANK(HD$9),HD$9=0)=FALSE,SUM($FN86:$GD86)&gt;0,HD$9='2. Protocols'!$G85),1,0)*'4. Formulations'!$J85</f>
        <v>0</v>
      </c>
      <c r="HE86" s="27">
        <f>IF(AND(OR(ISBLANK(HE$9),HE$9=0)=FALSE,SUM($FN86:$GD86)&gt;0,HE$9='2. Protocols'!$G85),1,0)*'4. Formulations'!$J85</f>
        <v>0</v>
      </c>
      <c r="HF86" s="27">
        <f>IF(AND(OR(ISBLANK(HF$9),HF$9=0)=FALSE,SUM($FN86:$GD86)&gt;0,HF$9='2. Protocols'!$G85),1,0)*'4. Formulations'!$J85</f>
        <v>0</v>
      </c>
      <c r="HG86" s="27">
        <f>IF(AND(OR(ISBLANK(HG$9),HG$9=0)=FALSE,SUM($FN86:$GD86)&gt;0,HG$9='2. Protocols'!$G85),1,0)*'4. Formulations'!$J85</f>
        <v>0</v>
      </c>
      <c r="HH86" s="27">
        <f>IF(AND(OR(ISBLANK(HH$9),HH$9=0)=FALSE,SUM($FN86:$GD86)&gt;0,HH$9='2. Protocols'!$G85),1,0)*'4. Formulations'!$J85</f>
        <v>0</v>
      </c>
      <c r="HI86" s="27">
        <f>IF(AND(OR(ISBLANK(HI$9),HI$9=0)=FALSE,SUM($FN86:$GD86)&gt;0,HI$9='2. Protocols'!$G85),1,0)*'4. Formulations'!$J85</f>
        <v>0</v>
      </c>
      <c r="HJ86" s="27">
        <f>IF(AND(OR(ISBLANK(HJ$9),HJ$9=0)=FALSE,SUM($FN86:$GD86)&gt;0,HJ$9='2. Protocols'!$G85),1,0)*'4. Formulations'!$J85</f>
        <v>0</v>
      </c>
      <c r="HK86" s="27">
        <f>IF(AND(OR(ISBLANK(HK$9),HK$9=0)=FALSE,SUM($FN86:$GD86)&gt;0,HK$9='2. Protocols'!$G85),1,0)*'4. Formulations'!$J85</f>
        <v>0</v>
      </c>
      <c r="HL86" s="27">
        <f>IF(AND(OR(ISBLANK(HL$9),HL$9=0)=FALSE,SUM($FN86:$GD86)&gt;0,HL$9='2. Protocols'!$G85),1,0)*'4. Formulations'!$J85</f>
        <v>0</v>
      </c>
      <c r="HM86" s="27">
        <f>IF(AND(OR(ISBLANK(HM$9),HM$9=0)=FALSE,SUM($FN86:$GD86)&gt;0,HM$9='2. Protocols'!$G85),1,0)*'4. Formulations'!$J85</f>
        <v>0</v>
      </c>
      <c r="HN86" s="27">
        <f>IF(AND(OR(ISBLANK(HN$9),HN$9=0)=FALSE,SUM($FN86:$GD86)&gt;0,HN$9='2. Protocols'!$G85),1,0)*'4. Formulations'!$J85</f>
        <v>0</v>
      </c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H86" s="27">
        <f>IF(AND(OR(ISBLANK(GI$9),GI$9=0)=FALSE,IH$9=$DM86),1,0)*'4. Formulations'!$K85</f>
        <v>0</v>
      </c>
      <c r="II86" s="27">
        <f>IF(AND(OR(ISBLANK(GJ$9),GJ$9=0)=FALSE,II$9=$DM86),1,0)*'4. Formulations'!$K85</f>
        <v>0</v>
      </c>
      <c r="IJ86" s="27">
        <f>IF(AND(OR(ISBLANK(GK$9),GK$9=0)=FALSE,IJ$9=$DM86),1,0)*'4. Formulations'!$K85</f>
        <v>0</v>
      </c>
      <c r="IK86" s="27">
        <f>IF(AND(OR(ISBLANK(GL$9),GL$9=0)=FALSE,IK$9=$DM86),1,0)*'4. Formulations'!$K85</f>
        <v>0</v>
      </c>
      <c r="IL86" s="27">
        <f>IF(AND(OR(ISBLANK(GM$9),GM$9=0)=FALSE,IL$9=$DM86),1,0)*'4. Formulations'!$K85</f>
        <v>0</v>
      </c>
      <c r="IM86" s="27">
        <f>IF(AND(OR(ISBLANK(GN$9),GN$9=0)=FALSE,IM$9=$DM86),1,0)*'4. Formulations'!$K85</f>
        <v>0</v>
      </c>
      <c r="IN86" s="27">
        <f>IF(AND(OR(ISBLANK(GO$9),GO$9=0)=FALSE,IN$9=$DM86),1,0)*'4. Formulations'!$K85</f>
        <v>0</v>
      </c>
      <c r="IO86" s="27">
        <f>IF(AND(OR(ISBLANK(GP$9),GP$9=0)=FALSE,IO$9=$DM86),1,0)*'4. Formulations'!$K85</f>
        <v>0</v>
      </c>
      <c r="IP86" s="27">
        <f>IF(AND(OR(ISBLANK(GQ$9),GQ$9=0)=FALSE,IP$9=$DM86),1,0)*'4. Formulations'!$K85</f>
        <v>0</v>
      </c>
      <c r="IQ86" s="27">
        <f>IF(AND(OR(ISBLANK(GR$9),GR$9=0)=FALSE,IQ$9=$DM86),1,0)*'4. Formulations'!$K85</f>
        <v>0</v>
      </c>
      <c r="IR86" s="27">
        <f>IF(AND(OR(ISBLANK(GN$9),GN$9=0)=FALSE,IR$9=$DM86),1,0)*'4. Formulations'!$K85</f>
        <v>0</v>
      </c>
      <c r="IS86" s="27">
        <f>IF(AND(OR(ISBLANK(GO$9),GO$9=0)=FALSE,IS$9=$DM86),1,0)*'4. Formulations'!$K85</f>
        <v>0</v>
      </c>
      <c r="IT86" s="27">
        <f>IF(AND(OR(ISBLANK(GP$9),GP$9=0)=FALSE,IT$9=$DM86),1,0)*'4. Formulations'!$K85</f>
        <v>0</v>
      </c>
      <c r="IU86" s="27">
        <f>IF(AND(OR(ISBLANK(GQ$9),GQ$9=0)=FALSE,IU$9=$DM86),1,0)*'4. Formulations'!$K85</f>
        <v>0</v>
      </c>
      <c r="IV86" s="27"/>
      <c r="IW86" s="27"/>
      <c r="IX86" s="27"/>
      <c r="IY86" s="27"/>
      <c r="IZ86" s="27"/>
      <c r="JA86" s="27"/>
      <c r="JC86" s="27">
        <f>IF(AND(OR(ISBLANK(JC$9),JC$9=0)=FALSE,OR(JC$9='2. Protocols'!$C85,JC$9='2. Protocols'!$E85,JC$9='2. Protocols'!$G85)),1,0)*'4. Formulations'!$L85</f>
        <v>0</v>
      </c>
      <c r="JD86" s="27">
        <f>IF(AND(OR(ISBLANK(JD$9),JD$9=0)=FALSE,OR(JD$9='2. Protocols'!$C85,JD$9='2. Protocols'!$E85,JD$9='2. Protocols'!$G85)),1,0)*'4. Formulations'!$L85</f>
        <v>0</v>
      </c>
      <c r="JE86" s="27">
        <f>IF(AND(OR(ISBLANK(JE$9),JE$9=0)=FALSE,OR(JE$9='2. Protocols'!$C85,JE$9='2. Protocols'!$E85,JE$9='2. Protocols'!$G85)),1,0)*'4. Formulations'!$L85</f>
        <v>0</v>
      </c>
      <c r="JF86" s="27">
        <f>IF(AND(OR(ISBLANK(JF$9),JF$9=0)=FALSE,OR(JF$9='2. Protocols'!$C85,JF$9='2. Protocols'!$E85,JF$9='2. Protocols'!$G85)),1,0)*'4. Formulations'!$L85</f>
        <v>0</v>
      </c>
      <c r="JG86" s="27">
        <f>IF(AND(OR(ISBLANK(JG$9),JG$9=0)=FALSE,OR(JG$9='2. Protocols'!$C85,JG$9='2. Protocols'!$E85,JG$9='2. Protocols'!$G85)),1,0)*'4. Formulations'!$L85</f>
        <v>0</v>
      </c>
      <c r="JH86" s="27">
        <f>IF(AND(OR(ISBLANK(JH$9),JH$9=0)=FALSE,OR(JH$9='2. Protocols'!$C85,JH$9='2. Protocols'!$E85,JH$9='2. Protocols'!$G85)),1,0)*'4. Formulations'!$L85</f>
        <v>0</v>
      </c>
      <c r="JI86" s="27">
        <f>IF(AND(OR(ISBLANK(JI$9),JI$9=0)=FALSE,OR(JI$9='2. Protocols'!$C85,JI$9='2. Protocols'!$E85,JI$9='2. Protocols'!$G85)),1,0)*'4. Formulations'!$L85</f>
        <v>0</v>
      </c>
      <c r="JJ86" s="27">
        <f>IF(AND(OR(ISBLANK(JJ$9),JJ$9=0)=FALSE,OR(JJ$9='2. Protocols'!$C85,JJ$9='2. Protocols'!$E85,JJ$9='2. Protocols'!$G85)),1,0)*'4. Formulations'!$L85</f>
        <v>0</v>
      </c>
      <c r="JK86" s="27">
        <f>IF(AND(OR(ISBLANK(JK$9),JK$9=0)=FALSE,OR(JK$9='2. Protocols'!$C85,JK$9='2. Protocols'!$E85,JK$9='2. Protocols'!$G85)),1,0)*'4. Formulations'!$L85</f>
        <v>0</v>
      </c>
      <c r="JL86" s="27">
        <f>IF(AND(OR(ISBLANK(JL$9),JL$9=0)=FALSE,OR(JL$9='2. Protocols'!$C85,JL$9='2. Protocols'!$E85,JL$9='2. Protocols'!$G85)),1,0)*'4. Formulations'!$L85</f>
        <v>0</v>
      </c>
      <c r="JM86" s="27">
        <f>IF(AND(OR(ISBLANK(JM$9),JM$9=0)=FALSE,OR(JM$9='2. Protocols'!$C85,JM$9='2. Protocols'!$E85,JM$9='2. Protocols'!$G85)),1,0)*'4. Formulations'!$L85</f>
        <v>0</v>
      </c>
      <c r="JN86" s="27">
        <f>IF(AND(OR(ISBLANK(JN$9),JN$9=0)=FALSE,OR(JN$9='2. Protocols'!$C85,JN$9='2. Protocols'!$E85,JN$9='2. Protocols'!$G85)),1,0)*'4. Formulations'!$L85</f>
        <v>0</v>
      </c>
      <c r="JO86" s="27">
        <f>IF(AND(OR(ISBLANK(JO$9),JO$9=0)=FALSE,OR(JO$9='2. Protocols'!$C85,JO$9='2. Protocols'!$E85,JO$9='2. Protocols'!$G85)),1,0)*'4. Formulations'!$L85</f>
        <v>0</v>
      </c>
      <c r="JP86" s="27">
        <f>IF(AND(OR(ISBLANK(JP$9),JP$9=0)=FALSE,OR(JP$9='2. Protocols'!$C85,JP$9='2. Protocols'!$E85,JP$9='2. Protocols'!$G85)),1,0)*'4. Formulations'!$L85</f>
        <v>0</v>
      </c>
      <c r="JQ86" s="27">
        <f>IF(AND(OR(ISBLANK(JQ$9),JQ$9=0)=FALSE,OR(JQ$9='2. Protocols'!$C85,JQ$9='2. Protocols'!$E85,JQ$9='2. Protocols'!$G85)),1,0)*'4. Formulations'!$L85</f>
        <v>0</v>
      </c>
      <c r="JR86" s="27">
        <f>IF(AND(OR(ISBLANK(JR$9),JR$9=0)=FALSE,OR(JR$9='2. Protocols'!$C85,JR$9='2. Protocols'!$E85,JR$9='2. Protocols'!$G85)),1,0)*'4. Formulations'!$L85</f>
        <v>0</v>
      </c>
      <c r="JS86" s="27">
        <f>IF(AND(OR(ISBLANK(JS$9),JS$9=0)=FALSE,OR(JS$9='2. Protocols'!$C85,JS$9='2. Protocols'!$E85,JS$9='2. Protocols'!$G85)),1,0)*'4. Formulations'!$L85</f>
        <v>0</v>
      </c>
      <c r="JT86" s="27">
        <f>IF(AND(OR(ISBLANK(JT$9),JT$9=0)=FALSE,OR(JT$9='2. Protocols'!$C85,JT$9='2. Protocols'!$E85,JT$9='2. Protocols'!$G85)),1,0)*'4. Formulations'!$L85</f>
        <v>0</v>
      </c>
      <c r="JU86" s="27">
        <f>IF(AND(OR(ISBLANK(JU$9),JU$9=0)=FALSE,OR(JU$9='2. Protocols'!$C85,JU$9='2. Protocols'!$E85,JU$9='2. Protocols'!$G85)),1,0)*'4. Formulations'!$L85</f>
        <v>0</v>
      </c>
      <c r="JV86" s="27">
        <f>IF(AND(OR(ISBLANK(JV$9),JV$9=0)=FALSE,OR(JV$9='2. Protocols'!$C85,JV$9='2. Protocols'!$E85,JV$9='2. Protocols'!$G85)),1,0)*'4. Formulations'!$L85</f>
        <v>0</v>
      </c>
      <c r="JW86" s="27">
        <f>IF(AND(OR(ISBLANK(JW$9),JW$9=0)=FALSE,OR(JW$9='2. Protocols'!$C85,JW$9='2. Protocols'!$E85,JW$9='2. Protocols'!$G85)),1,0)*'4. Formulations'!$L85</f>
        <v>0</v>
      </c>
      <c r="JX86" s="27">
        <f>IF(AND(OR(ISBLANK(JX$9),JX$9=0)=FALSE,OR(JX$9='2. Protocols'!$C85,JX$9='2. Protocols'!$E85,JX$9='2. Protocols'!$G85)),1,0)*'4. Formulations'!$L85</f>
        <v>0</v>
      </c>
      <c r="JY86" s="27">
        <f>IF(AND(OR(ISBLANK(JY$9),JY$9=0)=FALSE,OR(JY$9='2. Protocols'!$C85,JY$9='2. Protocols'!$E85,JY$9='2. Protocols'!$G85)),1,0)*'4. Formulations'!$L85</f>
        <v>0</v>
      </c>
      <c r="JZ86" s="27">
        <f>IF(AND(OR(ISBLANK(JZ$9),JZ$9=0)=FALSE,OR(JZ$9='2. Protocols'!$C85,JZ$9='2. Protocols'!$E85,JZ$9='2. Protocols'!$G85)),1,0)*'4. Formulations'!$L85</f>
        <v>0</v>
      </c>
      <c r="KA86" s="27">
        <f>IF(AND(OR(ISBLANK(KA$9),KA$9=0)=FALSE,OR(KA$9='2. Protocols'!$C85,KA$9='2. Protocols'!$E85,KA$9='2. Protocols'!$G85)),1,0)*'4. Formulations'!$L85</f>
        <v>0</v>
      </c>
      <c r="KB86" s="27">
        <f>IF(AND(OR(ISBLANK(KB$9),KB$9=0)=FALSE,OR(KB$9='2. Protocols'!$C85,KB$9='2. Protocols'!$E85,KB$9='2. Protocols'!$G85)),1,0)*'4. Formulations'!$L85</f>
        <v>0</v>
      </c>
      <c r="KC86" s="27">
        <f>IF(AND(OR(ISBLANK(KC$9),KC$9=0)=FALSE,OR(KC$9='2. Protocols'!$C85,KC$9='2. Protocols'!$E85,KC$9='2. Protocols'!$G85)),1,0)*'4. Formulations'!$L85</f>
        <v>0</v>
      </c>
      <c r="KD86" s="27">
        <f>IF(AND(OR(ISBLANK(KD$9),KD$9=0)=FALSE,OR(KD$9='2. Protocols'!$C85,KD$9='2. Protocols'!$E85,KD$9='2. Protocols'!$G85)),1,0)*'4. Formulations'!$L85</f>
        <v>0</v>
      </c>
      <c r="KE86" s="27">
        <f>IF(AND(OR(ISBLANK(KE$9),KE$9=0)=FALSE,OR(KE$9='2. Protocols'!$C85,KE$9='2. Protocols'!$E85,KE$9='2. Protocols'!$G85)),1,0)*'4. Formulations'!$L85</f>
        <v>0</v>
      </c>
      <c r="KF86" s="27">
        <f>IF(AND(OR(ISBLANK(KF$9),KF$9=0)=FALSE,OR(KF$9='2. Protocols'!$C85,KF$9='2. Protocols'!$E85,KF$9='2. Protocols'!$G85)),1,0)*'4. Formulations'!$L85</f>
        <v>0</v>
      </c>
      <c r="KG86" s="27">
        <f>IF(AND(OR(ISBLANK(KG$9),KG$9=0)=FALSE,OR(KG$9='2. Protocols'!$C85,KG$9='2. Protocols'!$E85,KG$9='2. Protocols'!$G85)),1,0)*'4. Formulations'!$L85</f>
        <v>0</v>
      </c>
      <c r="KH86" s="27">
        <f>IF(AND(OR(ISBLANK(KH$9),KH$9=0)=FALSE,OR(KH$9='2. Protocols'!$C85,KH$9='2. Protocols'!$E85,KH$9='2. Protocols'!$G85)),1,0)*'4. Formulations'!$L85</f>
        <v>0</v>
      </c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B86" s="27">
        <f>IF(AND(OR(ISBLANK(LB$9),LB$9=0)=FALSE,LB$9=$DL86),1,0)*'4. Formulations'!$M85</f>
        <v>0</v>
      </c>
      <c r="LC86" s="27">
        <f>IF(AND(OR(ISBLANK(LC$9),LC$9=0)=FALSE,LC$9=$DL86),1,0)*'4. Formulations'!$M85</f>
        <v>0</v>
      </c>
      <c r="LD86" s="27">
        <f>IF(AND(OR(ISBLANK(LD$9),LD$9=0)=FALSE,LD$9=$DL86),1,0)*'4. Formulations'!$M85</f>
        <v>0</v>
      </c>
      <c r="LE86" s="27">
        <f>IF(AND(OR(ISBLANK(LE$9),LE$9=0)=FALSE,LE$9=$DL86),1,0)*'4. Formulations'!$M85</f>
        <v>0</v>
      </c>
      <c r="LF86" s="27">
        <f>IF(AND(OR(ISBLANK(LF$9),LF$9=0)=FALSE,LF$9=$DL86),1,0)*'4. Formulations'!$M85</f>
        <v>0</v>
      </c>
      <c r="LG86" s="27">
        <f>IF(AND(OR(ISBLANK(LG$9),LG$9=0)=FALSE,LG$9=$DL86),1,0)*'4. Formulations'!$M85</f>
        <v>0</v>
      </c>
      <c r="LH86" s="27">
        <f>IF(AND(OR(ISBLANK(LH$9),LH$9=0)=FALSE,LH$9=$DL86),1,0)*'4. Formulations'!$M85</f>
        <v>0</v>
      </c>
      <c r="LI86" s="27">
        <f>IF(AND(OR(ISBLANK(LI$9),LI$9=0)=FALSE,LI$9=$DL86),1,0)*'4. Formulations'!$M85</f>
        <v>0</v>
      </c>
      <c r="LJ86" s="27">
        <f>IF(AND(OR(ISBLANK(LJ$9),LJ$9=0)=FALSE,LJ$9=$DL86),1,0)*'4. Formulations'!$M85</f>
        <v>0</v>
      </c>
      <c r="LK86" s="27">
        <f>IF(AND(OR(ISBLANK(LK$9),LK$9=0)=FALSE,LK$9=$DL86),1,0)*'4. Formulations'!$M85</f>
        <v>0</v>
      </c>
      <c r="LL86" s="27">
        <f>IF(AND(OR(ISBLANK(LL$9),LL$9=0)=FALSE,LL$9=$DL86),1,0)*'4. Formulations'!$M85</f>
        <v>0</v>
      </c>
      <c r="LM86" s="27">
        <f>IF(AND(OR(ISBLANK(LM$9),LM$9=0)=FALSE,LM$9=$DL86),1,0)*'4. Formulations'!$M85</f>
        <v>0</v>
      </c>
      <c r="LN86" s="27">
        <f>IF(AND(OR(ISBLANK(LN$9),LN$9=0)=FALSE,LN$9=$DL86),1,0)*'4. Formulations'!$M85</f>
        <v>0</v>
      </c>
      <c r="LO86" s="27">
        <f>IF(AND(OR(ISBLANK(LO$9),LO$9=0)=FALSE,LO$9=$DL86),1,0)*'4. Formulations'!$M85</f>
        <v>0</v>
      </c>
      <c r="LP86" s="27">
        <f>IF(AND(OR(ISBLANK(LP$9),LP$9=0)=FALSE,LP$9=$DL86),1,0)*'4. Formulations'!$M85</f>
        <v>0</v>
      </c>
      <c r="LQ86" s="27">
        <f>IF(AND(OR(ISBLANK(LQ$9),LQ$9=0)=FALSE,LQ$9=$DL86),1,0)*'4. Formulations'!$M85</f>
        <v>0</v>
      </c>
      <c r="LR86" s="27">
        <f>IF(AND(OR(ISBLANK(LR$9),LR$9=0)=FALSE,LR$9=$DL86),1,0)*'4. Formulations'!$M85</f>
        <v>0</v>
      </c>
      <c r="LS86" s="27"/>
      <c r="LT86" s="27"/>
      <c r="LU86" s="27"/>
      <c r="LW86" s="27">
        <f>IF(AND(OR(ISBLANK(LW$9),LW$9=0)=FALSE,SUM($LB86:$LR86)&gt;0,LW$9='2. Protocols'!$G85),1,0)*'4. Formulations'!$M85</f>
        <v>0</v>
      </c>
      <c r="LX86" s="27">
        <f>IF(AND(OR(ISBLANK(LX$9),LX$9=0)=FALSE,SUM($LB86:$LR86)&gt;0,LX$9='2. Protocols'!$G85),1,0)*'4. Formulations'!$M85</f>
        <v>0</v>
      </c>
      <c r="LY86" s="27">
        <f>IF(AND(OR(ISBLANK(LY$9),LY$9=0)=FALSE,SUM($LB86:$LR86)&gt;0,LY$9='2. Protocols'!$G85),1,0)*'4. Formulations'!$M85</f>
        <v>0</v>
      </c>
      <c r="LZ86" s="27">
        <f>IF(AND(OR(ISBLANK(LZ$9),LZ$9=0)=FALSE,SUM($LB86:$LR86)&gt;0,LZ$9='2. Protocols'!$G85),1,0)*'4. Formulations'!$M85</f>
        <v>0</v>
      </c>
      <c r="MA86" s="27">
        <f>IF(AND(OR(ISBLANK(MA$9),MA$9=0)=FALSE,SUM($LB86:$LR86)&gt;0,MA$9='2. Protocols'!$G85),1,0)*'4. Formulations'!$M85</f>
        <v>0</v>
      </c>
      <c r="MB86" s="27">
        <f>IF(AND(OR(ISBLANK(MB$9),MB$9=0)=FALSE,SUM($LB86:$LR86)&gt;0,MB$9='2. Protocols'!$G85),1,0)*'4. Formulations'!$M85</f>
        <v>0</v>
      </c>
      <c r="MC86" s="27">
        <f>IF(AND(OR(ISBLANK(MC$9),MC$9=0)=FALSE,SUM($LB86:$LR86)&gt;0,MC$9='2. Protocols'!$G85),1,0)*'4. Formulations'!$M85</f>
        <v>0</v>
      </c>
      <c r="MD86" s="27">
        <f>IF(AND(OR(ISBLANK(MD$9),MD$9=0)=FALSE,SUM($LB86:$LR86)&gt;0,MD$9='2. Protocols'!$G85),1,0)*'4. Formulations'!$M85</f>
        <v>0</v>
      </c>
      <c r="ME86" s="27">
        <f>IF(AND(OR(ISBLANK(ME$9),ME$9=0)=FALSE,SUM($LB86:$LR86)&gt;0,ME$9='2. Protocols'!$G85),1,0)*'4. Formulations'!$M85</f>
        <v>0</v>
      </c>
      <c r="MF86" s="27">
        <f>IF(AND(OR(ISBLANK(MF$9),MF$9=0)=FALSE,SUM($LB86:$LR86)&gt;0,MF$9='2. Protocols'!$G85),1,0)*'4. Formulations'!$M85</f>
        <v>0</v>
      </c>
      <c r="MG86" s="27">
        <f>IF(AND(OR(ISBLANK(MG$9),MG$9=0)=FALSE,SUM($LB86:$LR86)&gt;0,MG$9='2. Protocols'!$G85),1,0)*'4. Formulations'!$M85</f>
        <v>0</v>
      </c>
      <c r="MH86" s="27">
        <f>IF(AND(OR(ISBLANK(MH$9),MH$9=0)=FALSE,SUM($LB86:$LR86)&gt;0,MH$9='2. Protocols'!$G85),1,0)*'4. Formulations'!$M85</f>
        <v>0</v>
      </c>
      <c r="MI86" s="27">
        <f>IF(AND(OR(ISBLANK(MI$9),MI$9=0)=FALSE,SUM($LB86:$LR86)&gt;0,MI$9='2. Protocols'!$G85),1,0)*'4. Formulations'!$M85</f>
        <v>0</v>
      </c>
      <c r="MJ86" s="27">
        <f>IF(AND(OR(ISBLANK(MJ$9),MJ$9=0)=FALSE,SUM($LB86:$LR86)&gt;0,MJ$9='2. Protocols'!$G85),1,0)*'4. Formulations'!$M85</f>
        <v>0</v>
      </c>
      <c r="MK86" s="27">
        <f>IF(AND(OR(ISBLANK(MK$9),MK$9=0)=FALSE,SUM($LB86:$LR86)&gt;0,MK$9='2. Protocols'!$G85),1,0)*'4. Formulations'!$M85</f>
        <v>0</v>
      </c>
      <c r="ML86" s="27">
        <f>IF(AND(OR(ISBLANK(ML$9),ML$9=0)=FALSE,SUM($LB86:$LR86)&gt;0,ML$9='2. Protocols'!$G85),1,0)*'4. Formulations'!$M85</f>
        <v>0</v>
      </c>
      <c r="MM86" s="27">
        <f>IF(AND(OR(ISBLANK(MM$9),MM$9=0)=FALSE,SUM($LB86:$LR86)&gt;0,MM$9='2. Protocols'!$G85),1,0)*'4. Formulations'!$M85</f>
        <v>0</v>
      </c>
      <c r="MN86" s="27">
        <f>IF(AND(OR(ISBLANK(MN$9),MN$9=0)=FALSE,SUM($LB86:$LR86)&gt;0,MN$9='2. Protocols'!$G85),1,0)*'4. Formulations'!$M85</f>
        <v>0</v>
      </c>
      <c r="MO86" s="27">
        <f>IF(AND(OR(ISBLANK(MO$9),MO$9=0)=FALSE,SUM($LB86:$LR86)&gt;0,MO$9='2. Protocols'!$G85),1,0)*'4. Formulations'!$M85</f>
        <v>0</v>
      </c>
      <c r="MP86" s="27">
        <f>IF(AND(OR(ISBLANK(MP$9),MP$9=0)=FALSE,SUM($LB86:$LR86)&gt;0,MP$9='2. Protocols'!$G85),1,0)*'4. Formulations'!$M85</f>
        <v>0</v>
      </c>
      <c r="MQ86" s="27">
        <f>IF(AND(OR(ISBLANK(MQ$9),MQ$9=0)=FALSE,SUM($LB86:$LR86)&gt;0,MQ$9='2. Protocols'!$G85),1,0)*'4. Formulations'!$M85</f>
        <v>0</v>
      </c>
      <c r="MR86" s="27">
        <f>IF(AND(OR(ISBLANK(MR$9),MR$9=0)=FALSE,SUM($LB86:$LR86)&gt;0,MR$9='2. Protocols'!$G85),1,0)*'4. Formulations'!$M85</f>
        <v>0</v>
      </c>
      <c r="MS86" s="27">
        <f>IF(AND(OR(ISBLANK(MS$9),MS$9=0)=FALSE,SUM($LB86:$LR86)&gt;0,MS$9='2. Protocols'!$G85),1,0)*'4. Formulations'!$M85</f>
        <v>0</v>
      </c>
      <c r="MT86" s="27">
        <f>IF(AND(OR(ISBLANK(MT$9),MT$9=0)=FALSE,SUM($LB86:$LR86)&gt;0,MT$9='2. Protocols'!$G85),1,0)*'4. Formulations'!$M85</f>
        <v>0</v>
      </c>
      <c r="MU86" s="27">
        <f>IF(AND(OR(ISBLANK(MU$9),MU$9=0)=FALSE,SUM($LB86:$LR86)&gt;0,MU$9='2. Protocols'!$G85),1,0)*'4. Formulations'!$M85</f>
        <v>0</v>
      </c>
      <c r="MV86" s="27">
        <f>IF(AND(OR(ISBLANK(MV$9),MV$9=0)=FALSE,SUM($LB86:$LR86)&gt;0,MV$9='2. Protocols'!$G85),1,0)*'4. Formulations'!$M85</f>
        <v>0</v>
      </c>
      <c r="MW86" s="27">
        <f>IF(AND(OR(ISBLANK(MW$9),MW$9=0)=FALSE,SUM($LB86:$LR86)&gt;0,MW$9='2. Protocols'!$G85),1,0)*'4. Formulations'!$M85</f>
        <v>0</v>
      </c>
      <c r="MX86" s="27">
        <f>IF(AND(OR(ISBLANK(MX$9),MX$9=0)=FALSE,SUM($LB86:$LR86)&gt;0,MX$9='2. Protocols'!$G85),1,0)*'4. Formulations'!$M85</f>
        <v>0</v>
      </c>
      <c r="MY86" s="27">
        <f>IF(AND(OR(ISBLANK(MY$9),MY$9=0)=FALSE,SUM($LB86:$LR86)&gt;0,MY$9='2. Protocols'!$G85),1,0)*'4. Formulations'!$M85</f>
        <v>0</v>
      </c>
      <c r="MZ86" s="27">
        <f>IF(AND(OR(ISBLANK(MZ$9),MZ$9=0)=FALSE,SUM($LB86:$LR86)&gt;0,MZ$9='2. Protocols'!$G85),1,0)*'4. Formulations'!$M85</f>
        <v>0</v>
      </c>
      <c r="NA86" s="27">
        <f>IF(AND(OR(ISBLANK(NA$9),NA$9=0)=FALSE,SUM($LB86:$LR86)&gt;0,NA$9='2. Protocols'!$G85),1,0)*'4. Formulations'!$M85</f>
        <v>0</v>
      </c>
      <c r="NB86" s="27">
        <f>IF(AND(OR(ISBLANK(NB$9),NB$9=0)=FALSE,SUM($LB86:$LR86)&gt;0,NB$9='2. Protocols'!$G85),1,0)*'4. Formulations'!$M85</f>
        <v>0</v>
      </c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V86" s="27">
        <f>IF(AND(OR(ISBLANK(NV$9),NV$9=0)=FALSE,NV$9=$DM86),1,0)*'4. Formulations'!$N85</f>
        <v>0</v>
      </c>
      <c r="NW86" s="721">
        <f>IF(AND(OR(ISBLANK(NW$9),NW$9=0)=FALSE,NW$9=$DM86),1,0)*'4. Formulations'!$N85</f>
        <v>0</v>
      </c>
      <c r="NX86" s="27">
        <f>IF(AND(OR(ISBLANK(NX$9),NX$9=0)=FALSE,NX$9=$DM86),1,0)*'4. Formulations'!$N85</f>
        <v>0</v>
      </c>
      <c r="NY86" s="27">
        <f>IF(AND(OR(ISBLANK(NY$9),NY$9=0)=FALSE,NY$9=$DM86),1,0)*'4. Formulations'!$N85</f>
        <v>0</v>
      </c>
      <c r="NZ86" s="27">
        <f>IF(AND(OR(ISBLANK(NZ$9),NZ$9=0)=FALSE,NZ$9=$DM86),1,0)*'4. Formulations'!$N85</f>
        <v>0</v>
      </c>
      <c r="OA86" s="27">
        <f>IF(AND(OR(ISBLANK(OA$9),OA$9=0)=FALSE,OA$9=$DM86),1,0)*'4. Formulations'!$N85</f>
        <v>0</v>
      </c>
      <c r="OB86" s="27">
        <f>IF(AND(OR(ISBLANK(OB$9),OB$9=0)=FALSE,OB$9=$DM86),1,0)*'4. Formulations'!$N85</f>
        <v>0</v>
      </c>
      <c r="OC86" s="27">
        <f>IF(AND(OR(ISBLANK(OC$9),OC$9=0)=FALSE,OC$9=$DM86),1,0)*'4. Formulations'!$N85</f>
        <v>0</v>
      </c>
      <c r="OD86" s="27">
        <f>IF(AND(OR(ISBLANK(OD$9),OD$9=0)=FALSE,OD$9=$DM86),1,0)*'4. Formulations'!$N85</f>
        <v>0</v>
      </c>
      <c r="OE86" s="27">
        <f>IF(AND(OR(ISBLANK(OE$9),OE$9=0)=FALSE,OE$9=$DM86),1,0)*'4. Formulations'!$N85</f>
        <v>0</v>
      </c>
      <c r="OF86" s="27">
        <f>IF(AND(OR(ISBLANK(OF$9),OF$9=0)=FALSE,OF$9=$DM86),1,0)*'4. Formulations'!$N85</f>
        <v>0</v>
      </c>
      <c r="OG86" s="27">
        <f>IF(AND(OR(ISBLANK(OG$9),OG$9=0)=FALSE,OG$9=$DM86),1,0)*'4. Formulations'!$N85</f>
        <v>0</v>
      </c>
      <c r="OH86" s="27">
        <f>IF(AND(OR(ISBLANK(OH$9),OH$9=0)=FALSE,OH$9=$DM86),1,0)*'4. Formulations'!$N85</f>
        <v>0</v>
      </c>
      <c r="OI86" s="27">
        <f>IF(AND(OR(ISBLANK(OI$9),OI$9=0)=FALSE,OI$9=$DM86),1,0)*'4. Formulations'!$N85</f>
        <v>0</v>
      </c>
      <c r="OJ86" s="27">
        <f>IF(AND(OR(ISBLANK(OJ$9),OJ$9=0)=FALSE,OJ$9=$DM86),1,0)*'4. Formulations'!$N85</f>
        <v>0</v>
      </c>
      <c r="OK86" s="27">
        <f>IF(AND(OR(ISBLANK(OK$9),OK$9=0)=FALSE,OK$9=$DM86),1,0)*'4. Formulations'!$N85</f>
        <v>0</v>
      </c>
      <c r="OL86" s="27">
        <f>IF(AND(OR(ISBLANK(OL$9),OL$9=0)=FALSE,OL$9=$DM86),1,0)*'4. Formulations'!$N85</f>
        <v>0</v>
      </c>
      <c r="OM86" s="27"/>
      <c r="ON86" s="27"/>
      <c r="OO86" s="27"/>
      <c r="OQ86" s="27">
        <f>IF(AND(OR(ISBLANK(OQ$9),OQ$9=0)=FALSE,OR(OQ$9='2. Protocols'!$C85,OQ$9='2. Protocols'!$E85,OQ$9='2. Protocols'!$G85)),1,0)*'4. Formulations'!$O85</f>
        <v>0</v>
      </c>
      <c r="OR86" s="27">
        <f>IF(AND(OR(ISBLANK(OR$9),OR$9=0)=FALSE,OR(OR$9='2. Protocols'!$C85,OR$9='2. Protocols'!$E85,OR$9='2. Protocols'!$G85)),1,0)*'4. Formulations'!$O85</f>
        <v>0</v>
      </c>
      <c r="OS86" s="27">
        <f>IF(AND(OR(ISBLANK(OS$9),OS$9=0)=FALSE,OR(OS$9='2. Protocols'!$C85,OS$9='2. Protocols'!$E85,OS$9='2. Protocols'!$G85)),1,0)*'4. Formulations'!$O85</f>
        <v>0</v>
      </c>
      <c r="OT86" s="27">
        <f>IF(AND(OR(ISBLANK(OT$9),OT$9=0)=FALSE,OR(OT$9='2. Protocols'!$C85,OT$9='2. Protocols'!$E85,OT$9='2. Protocols'!$G85)),1,0)*'4. Formulations'!$O85</f>
        <v>0</v>
      </c>
      <c r="OU86" s="27">
        <f>IF(AND(OR(ISBLANK(OU$9),OU$9=0)=FALSE,OR(OU$9='2. Protocols'!$C85,OU$9='2. Protocols'!$E85,OU$9='2. Protocols'!$G85)),1,0)*'4. Formulations'!$O85</f>
        <v>0</v>
      </c>
      <c r="OV86" s="27">
        <f>IF(AND(OR(ISBLANK(OV$9),OV$9=0)=FALSE,OR(OV$9='2. Protocols'!$C85,OV$9='2. Protocols'!$E85,OV$9='2. Protocols'!$G85)),1,0)*'4. Formulations'!$O85</f>
        <v>0</v>
      </c>
      <c r="OW86" s="27">
        <f>IF(AND(OR(ISBLANK(OW$9),OW$9=0)=FALSE,OR(OW$9='2. Protocols'!$C85,OW$9='2. Protocols'!$E85,OW$9='2. Protocols'!$G85)),1,0)*'4. Formulations'!$O85</f>
        <v>0</v>
      </c>
      <c r="OX86" s="27">
        <f>IF(AND(OR(ISBLANK(OX$9),OX$9=0)=FALSE,OR(OX$9='2. Protocols'!$C85,OX$9='2. Protocols'!$E85,OX$9='2. Protocols'!$G85)),1,0)*'4. Formulations'!$O85</f>
        <v>0</v>
      </c>
      <c r="OY86" s="27">
        <f>IF(AND(OR(ISBLANK(OY$9),OY$9=0)=FALSE,OR(OY$9='2. Protocols'!$C85,OY$9='2. Protocols'!$E85,OY$9='2. Protocols'!$G85)),1,0)*'4. Formulations'!$O85</f>
        <v>0</v>
      </c>
      <c r="OZ86" s="27">
        <f>IF(AND(OR(ISBLANK(OZ$9),OZ$9=0)=FALSE,OR(OZ$9='2. Protocols'!$C85,OZ$9='2. Protocols'!$E85,OZ$9='2. Protocols'!$G85)),1,0)*'4. Formulations'!$O85</f>
        <v>0</v>
      </c>
      <c r="PA86" s="27">
        <f>IF(AND(OR(ISBLANK(PA$9),PA$9=0)=FALSE,OR(PA$9='2. Protocols'!$C85,PA$9='2. Protocols'!$E85,PA$9='2. Protocols'!$G85)),1,0)*'4. Formulations'!$O85</f>
        <v>0</v>
      </c>
      <c r="PB86" s="27">
        <f>IF(AND(OR(ISBLANK(PB$9),PB$9=0)=FALSE,OR(PB$9='2. Protocols'!$C85,PB$9='2. Protocols'!$E85,PB$9='2. Protocols'!$G85)),1,0)*'4. Formulations'!$O85</f>
        <v>0</v>
      </c>
      <c r="PC86" s="27">
        <f>IF(AND(OR(ISBLANK(PC$9),PC$9=0)=FALSE,OR(PC$9='2. Protocols'!$C85,PC$9='2. Protocols'!$E85,PC$9='2. Protocols'!$G85)),1,0)*'4. Formulations'!$O85</f>
        <v>0</v>
      </c>
      <c r="PD86" s="27">
        <f>IF(AND(OR(ISBLANK(PD$9),PD$9=0)=FALSE,OR(PD$9='2. Protocols'!$C85,PD$9='2. Protocols'!$E85,PD$9='2. Protocols'!$G85)),1,0)*'4. Formulations'!$O85</f>
        <v>0</v>
      </c>
      <c r="PE86" s="27">
        <f>IF(AND(OR(ISBLANK(PE$9),PE$9=0)=FALSE,OR(PE$9='2. Protocols'!$C85,PE$9='2. Protocols'!$E85,PE$9='2. Protocols'!$G85)),1,0)*'4. Formulations'!$O85</f>
        <v>0</v>
      </c>
      <c r="PF86" s="27">
        <f>IF(AND(OR(ISBLANK(PF$9),PF$9=0)=FALSE,OR(PF$9='2. Protocols'!$C85,PF$9='2. Protocols'!$E85,PF$9='2. Protocols'!$G85)),1,0)*'4. Formulations'!$O85</f>
        <v>0</v>
      </c>
      <c r="PG86" s="27">
        <f>IF(AND(OR(ISBLANK(PG$9),PG$9=0)=FALSE,OR(PG$9='2. Protocols'!$C85,PG$9='2. Protocols'!$E85,PG$9='2. Protocols'!$G85)),1,0)*'4. Formulations'!$O85</f>
        <v>0</v>
      </c>
      <c r="PH86" s="27">
        <f>IF(AND(OR(ISBLANK(PH$9),PH$9=0)=FALSE,OR(PH$9='2. Protocols'!$C85,PH$9='2. Protocols'!$E85,PH$9='2. Protocols'!$G85)),1,0)*'4. Formulations'!$O85</f>
        <v>0</v>
      </c>
      <c r="PI86" s="27">
        <f>IF(AND(OR(ISBLANK(PI$9),PI$9=0)=FALSE,OR(PI$9='2. Protocols'!$C85,PI$9='2. Protocols'!$E85,PI$9='2. Protocols'!$G85)),1,0)*'4. Formulations'!$O85</f>
        <v>0</v>
      </c>
      <c r="PJ86" s="27">
        <f>IF(AND(OR(ISBLANK(PJ$9),PJ$9=0)=FALSE,OR(PJ$9='2. Protocols'!$C85,PJ$9='2. Protocols'!$E85,PJ$9='2. Protocols'!$G85)),1,0)*'4. Formulations'!$O85</f>
        <v>0</v>
      </c>
      <c r="PK86" s="27">
        <f>IF(AND(OR(ISBLANK(PK$9),PK$9=0)=FALSE,OR(PK$9='2. Protocols'!$C85,PK$9='2. Protocols'!$E85,PK$9='2. Protocols'!$G85)),1,0)*'4. Formulations'!$O85</f>
        <v>0</v>
      </c>
      <c r="PL86" s="27">
        <f>IF(AND(OR(ISBLANK(PL$9),PL$9=0)=FALSE,OR(PL$9='2. Protocols'!$C85,PL$9='2. Protocols'!$E85,PL$9='2. Protocols'!$G85)),1,0)*'4. Formulations'!$O85</f>
        <v>0</v>
      </c>
      <c r="PM86" s="27">
        <f>IF(AND(OR(ISBLANK(PM$9),PM$9=0)=FALSE,OR(PM$9='2. Protocols'!$C85,PM$9='2. Protocols'!$E85,PM$9='2. Protocols'!$G85)),1,0)*'4. Formulations'!$O85</f>
        <v>0</v>
      </c>
      <c r="PN86" s="27">
        <f>IF(AND(OR(ISBLANK(PN$9),PN$9=0)=FALSE,OR(PN$9='2. Protocols'!$C85,PN$9='2. Protocols'!$E85,PN$9='2. Protocols'!$G85)),1,0)*'4. Formulations'!$O85</f>
        <v>0</v>
      </c>
      <c r="PO86" s="27">
        <f>IF(AND(OR(ISBLANK(PO$9),PO$9=0)=FALSE,OR(PO$9='2. Protocols'!$C85,PO$9='2. Protocols'!$E85,PO$9='2. Protocols'!$G85)),1,0)*'4. Formulations'!$O85</f>
        <v>0</v>
      </c>
      <c r="PP86" s="27">
        <f>IF(AND(OR(ISBLANK(PP$9),PP$9=0)=FALSE,OR(PP$9='2. Protocols'!$C85,PP$9='2. Protocols'!$E85,PP$9='2. Protocols'!$G85)),1,0)*'4. Formulations'!$O85</f>
        <v>0</v>
      </c>
      <c r="PQ86" s="27">
        <f>IF(AND(OR(ISBLANK(PQ$9),PQ$9=0)=FALSE,OR(PQ$9='2. Protocols'!$C85,PQ$9='2. Protocols'!$E85,PQ$9='2. Protocols'!$G85)),1,0)*'4. Formulations'!$O85</f>
        <v>0</v>
      </c>
      <c r="PR86" s="27">
        <f>IF(AND(OR(ISBLANK(PR$9),PR$9=0)=FALSE,OR(PR$9='2. Protocols'!$C85,PR$9='2. Protocols'!$E85,PR$9='2. Protocols'!$G85)),1,0)*'4. Formulations'!$O85</f>
        <v>0</v>
      </c>
      <c r="PS86" s="27">
        <f>IF(AND(OR(ISBLANK(PS$9),PS$9=0)=FALSE,OR(PS$9='2. Protocols'!$C85,PS$9='2. Protocols'!$E85,PS$9='2. Protocols'!$G85)),1,0)*'4. Formulations'!$O85</f>
        <v>0</v>
      </c>
      <c r="PT86" s="27">
        <f>IF(AND(OR(ISBLANK(PT$9),PT$9=0)=FALSE,OR(PT$9='2. Protocols'!$C85,PT$9='2. Protocols'!$E85,PT$9='2. Protocols'!$G85)),1,0)*'4. Formulations'!$O85</f>
        <v>0</v>
      </c>
      <c r="PU86" s="27">
        <f>IF(AND(OR(ISBLANK(PU$9),PU$9=0)=FALSE,OR(PU$9='2. Protocols'!$C85,PU$9='2. Protocols'!$E85,PU$9='2. Protocols'!$G85)),1,0)*'4. Formulations'!$O85</f>
        <v>0</v>
      </c>
      <c r="PV86" s="27">
        <f>IF(AND(OR(ISBLANK(PV$9),PV$9=0)=FALSE,OR(PV$9='2. Protocols'!$C85,PV$9='2. Protocols'!$E85,PV$9='2. Protocols'!$G85)),1,0)*'4. Formulations'!$O85</f>
        <v>0</v>
      </c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P86" s="27">
        <f>IF(AND(OR(ISBLANK(QP$9),QP$9=0)=FALSE,QP$9=$DL86),1,0)*'4. Formulations'!$P85</f>
        <v>0</v>
      </c>
      <c r="QQ86" s="27">
        <f>IF(AND(OR(ISBLANK(QQ$9),QQ$9=0)=FALSE,QQ$9=$DL86),1,0)*'4. Formulations'!$P85</f>
        <v>0</v>
      </c>
      <c r="QR86" s="27">
        <f>IF(AND(OR(ISBLANK(QR$9),QR$9=0)=FALSE,QR$9=$DL86),1,0)*'4. Formulations'!$P85</f>
        <v>0</v>
      </c>
      <c r="QS86" s="27">
        <f>IF(AND(OR(ISBLANK(QS$9),QS$9=0)=FALSE,QS$9=$DL86),1,0)*'4. Formulations'!$P85</f>
        <v>0</v>
      </c>
      <c r="QT86" s="27">
        <f>IF(AND(OR(ISBLANK(QT$9),QT$9=0)=FALSE,QT$9=$DL86),1,0)*'4. Formulations'!$P85</f>
        <v>0</v>
      </c>
      <c r="QU86" s="27">
        <f>IF(AND(OR(ISBLANK(QU$9),QU$9=0)=FALSE,QU$9=$DL86),1,0)*'4. Formulations'!$P85</f>
        <v>0</v>
      </c>
      <c r="QV86" s="27">
        <f>IF(AND(OR(ISBLANK(QV$9),QV$9=0)=FALSE,QV$9=$DL86),1,0)*'4. Formulations'!$P85</f>
        <v>0</v>
      </c>
      <c r="QW86" s="27">
        <f>IF(AND(OR(ISBLANK(QW$9),QW$9=0)=FALSE,QW$9=$DL86),1,0)*'4. Formulations'!$P85</f>
        <v>0</v>
      </c>
      <c r="QX86" s="27">
        <f>IF(AND(OR(ISBLANK(QX$9),QX$9=0)=FALSE,QX$9=$DL86),1,0)*'4. Formulations'!$P85</f>
        <v>0</v>
      </c>
      <c r="QY86" s="27">
        <f>IF(AND(OR(ISBLANK(QY$9),QY$9=0)=FALSE,QY$9=$DL86),1,0)*'4. Formulations'!$P85</f>
        <v>0</v>
      </c>
      <c r="QZ86" s="27">
        <f>IF(AND(OR(ISBLANK(QZ$9),QZ$9=0)=FALSE,QZ$9=$DL86),1,0)*'4. Formulations'!$P85</f>
        <v>0</v>
      </c>
      <c r="RA86" s="27">
        <f>IF(AND(OR(ISBLANK(RA$9),RA$9=0)=FALSE,RA$9=$DL86),1,0)*'4. Formulations'!$P85</f>
        <v>0</v>
      </c>
      <c r="RB86" s="27">
        <f>IF(AND(OR(ISBLANK(RB$9),RB$9=0)=FALSE,RB$9=$DL86),1,0)*'4. Formulations'!$P85</f>
        <v>0</v>
      </c>
      <c r="RC86" s="27">
        <f>IF(AND(OR(ISBLANK(RC$9),RC$9=0)=FALSE,RC$9=$DL86),1,0)*'4. Formulations'!$P85</f>
        <v>0</v>
      </c>
      <c r="RD86" s="27">
        <f>IF(AND(OR(ISBLANK(RD$9),RD$9=0)=FALSE,RD$9=$DL86),1,0)*'4. Formulations'!$P85</f>
        <v>0</v>
      </c>
      <c r="RE86" s="27">
        <f>IF(AND(OR(ISBLANK(RE$9),RE$9=0)=FALSE,RE$9=$DL86),1,0)*'4. Formulations'!$P85</f>
        <v>0</v>
      </c>
      <c r="RF86" s="27">
        <f>IF(AND(OR(ISBLANK(RF$9),RF$9=0)=FALSE,RF$9=$DL86),1,0)*'4. Formulations'!$P85</f>
        <v>0</v>
      </c>
      <c r="RG86" s="27"/>
      <c r="RH86" s="27"/>
      <c r="RI86" s="27"/>
      <c r="RK86" s="27">
        <f>IF(AND(OR(ISBLANK(RK$9),RK$9=0)=FALSE,SUM($QP86:$RF86)&gt;0,RK$9='2. Protocols'!$G85),1,0)*'4. Formulations'!$P85</f>
        <v>0</v>
      </c>
      <c r="RL86" s="27">
        <f>IF(AND(OR(ISBLANK(RL$9),RL$9=0)=FALSE,SUM($QP86:$RF86)&gt;0,RL$9='2. Protocols'!$G85),1,0)*'4. Formulations'!$P85</f>
        <v>0</v>
      </c>
      <c r="RM86" s="27">
        <f>IF(AND(OR(ISBLANK(RM$9),RM$9=0)=FALSE,SUM($QP86:$RF86)&gt;0,RM$9='2. Protocols'!$G85),1,0)*'4. Formulations'!$P85</f>
        <v>0</v>
      </c>
      <c r="RN86" s="27">
        <f>IF(AND(OR(ISBLANK(RN$9),RN$9=0)=FALSE,SUM($QP86:$RF86)&gt;0,RN$9='2. Protocols'!$G85),1,0)*'4. Formulations'!$P85</f>
        <v>0</v>
      </c>
      <c r="RO86" s="27">
        <f>IF(AND(OR(ISBLANK(RO$9),RO$9=0)=FALSE,SUM($QP86:$RF86)&gt;0,RO$9='2. Protocols'!$G85),1,0)*'4. Formulations'!$P85</f>
        <v>0</v>
      </c>
      <c r="RP86" s="27">
        <f>IF(AND(OR(ISBLANK(RP$9),RP$9=0)=FALSE,SUM($QP86:$RF86)&gt;0,RP$9='2. Protocols'!$G85),1,0)*'4. Formulations'!$P85</f>
        <v>0</v>
      </c>
      <c r="RQ86" s="27">
        <f>IF(AND(OR(ISBLANK(RQ$9),RQ$9=0)=FALSE,SUM($QP86:$RF86)&gt;0,RQ$9='2. Protocols'!$G85),1,0)*'4. Formulations'!$P85</f>
        <v>0</v>
      </c>
      <c r="RR86" s="27">
        <f>IF(AND(OR(ISBLANK(RR$9),RR$9=0)=FALSE,SUM($QP86:$RF86)&gt;0,RR$9='2. Protocols'!$G85),1,0)*'4. Formulations'!$P85</f>
        <v>0</v>
      </c>
      <c r="RS86" s="27">
        <f>IF(AND(OR(ISBLANK(RS$9),RS$9=0)=FALSE,SUM($QP86:$RF86)&gt;0,RS$9='2. Protocols'!$G85),1,0)*'4. Formulations'!$P85</f>
        <v>0</v>
      </c>
      <c r="RT86" s="27">
        <f>IF(AND(OR(ISBLANK(RT$9),RT$9=0)=FALSE,SUM($QP86:$RF86)&gt;0,RT$9='2. Protocols'!$G85),1,0)*'4. Formulations'!$P85</f>
        <v>0</v>
      </c>
      <c r="RU86" s="27">
        <f>IF(AND(OR(ISBLANK(RU$9),RU$9=0)=FALSE,SUM($QP86:$RF86)&gt;0,RU$9='2. Protocols'!$G85),1,0)*'4. Formulations'!$P85</f>
        <v>0</v>
      </c>
      <c r="RV86" s="27">
        <f>IF(AND(OR(ISBLANK(RV$9),RV$9=0)=FALSE,SUM($QP86:$RF86)&gt;0,RV$9='2. Protocols'!$G85),1,0)*'4. Formulations'!$P85</f>
        <v>0</v>
      </c>
      <c r="RW86" s="27">
        <f>IF(AND(OR(ISBLANK(RW$9),RW$9=0)=FALSE,SUM($QP86:$RF86)&gt;0,RW$9='2. Protocols'!$G85),1,0)*'4. Formulations'!$P85</f>
        <v>0</v>
      </c>
      <c r="RX86" s="27">
        <f>IF(AND(OR(ISBLANK(RX$9),RX$9=0)=FALSE,SUM($QP86:$RF86)&gt;0,RX$9='2. Protocols'!$G85),1,0)*'4. Formulations'!$P85</f>
        <v>0</v>
      </c>
      <c r="RY86" s="27">
        <f>IF(AND(OR(ISBLANK(RY$9),RY$9=0)=FALSE,SUM($QP86:$RF86)&gt;0,RY$9='2. Protocols'!$G85),1,0)*'4. Formulations'!$P85</f>
        <v>0</v>
      </c>
      <c r="RZ86" s="27">
        <f>IF(AND(OR(ISBLANK(RZ$9),RZ$9=0)=FALSE,SUM($QP86:$RF86)&gt;0,RZ$9='2. Protocols'!$G85),1,0)*'4. Formulations'!$P85</f>
        <v>0</v>
      </c>
      <c r="SA86" s="27">
        <f>IF(AND(OR(ISBLANK(SA$9),SA$9=0)=FALSE,SUM($QP86:$RF86)&gt;0,SA$9='2. Protocols'!$G85),1,0)*'4. Formulations'!$P85</f>
        <v>0</v>
      </c>
      <c r="SB86" s="27">
        <f>IF(AND(OR(ISBLANK(SB$9),SB$9=0)=FALSE,SUM($QP86:$RF86)&gt;0,SB$9='2. Protocols'!$G85),1,0)*'4. Formulations'!$P85</f>
        <v>0</v>
      </c>
      <c r="SC86" s="27">
        <f>IF(AND(OR(ISBLANK(SC$9),SC$9=0)=FALSE,SUM($QP86:$RF86)&gt;0,SC$9='2. Protocols'!$G85),1,0)*'4. Formulations'!$P85</f>
        <v>0</v>
      </c>
      <c r="SD86" s="27">
        <f>IF(AND(OR(ISBLANK(SD$9),SD$9=0)=FALSE,SUM($QP86:$RF86)&gt;0,SD$9='2. Protocols'!$G85),1,0)*'4. Formulations'!$P85</f>
        <v>0</v>
      </c>
      <c r="SE86" s="27">
        <f>IF(AND(OR(ISBLANK(SE$9),SE$9=0)=FALSE,SUM($QP86:$RF86)&gt;0,SE$9='2. Protocols'!$G85),1,0)*'4. Formulations'!$P85</f>
        <v>0</v>
      </c>
      <c r="SF86" s="27">
        <f>IF(AND(OR(ISBLANK(SF$9),SF$9=0)=FALSE,SUM($QP86:$RF86)&gt;0,SF$9='2. Protocols'!$G85),1,0)*'4. Formulations'!$P85</f>
        <v>0</v>
      </c>
      <c r="SG86" s="27">
        <f>IF(AND(OR(ISBLANK(SG$9),SG$9=0)=FALSE,SUM($QP86:$RF86)&gt;0,SG$9='2. Protocols'!$G85),1,0)*'4. Formulations'!$P85</f>
        <v>0</v>
      </c>
      <c r="SH86" s="27">
        <f>IF(AND(OR(ISBLANK(SH$9),SH$9=0)=FALSE,SUM($QP86:$RF86)&gt;0,SH$9='2. Protocols'!$G85),1,0)*'4. Formulations'!$P85</f>
        <v>0</v>
      </c>
      <c r="SI86" s="27">
        <f>IF(AND(OR(ISBLANK(SI$9),SI$9=0)=FALSE,SUM($QP86:$RF86)&gt;0,SI$9='2. Protocols'!$G85),1,0)*'4. Formulations'!$P85</f>
        <v>0</v>
      </c>
      <c r="SJ86" s="27">
        <f>IF(AND(OR(ISBLANK(SJ$9),SJ$9=0)=FALSE,SUM($QP86:$RF86)&gt;0,SJ$9='2. Protocols'!$G85),1,0)*'4. Formulations'!$P85</f>
        <v>0</v>
      </c>
      <c r="SK86" s="27">
        <f>IF(AND(OR(ISBLANK(SK$9),SK$9=0)=FALSE,SUM($QP86:$RF86)&gt;0,SK$9='2. Protocols'!$G85),1,0)*'4. Formulations'!$P85</f>
        <v>0</v>
      </c>
      <c r="SL86" s="27">
        <f>IF(AND(OR(ISBLANK(SL$9),SL$9=0)=FALSE,SUM($QP86:$RF86)&gt;0,SL$9='2. Protocols'!$G85),1,0)*'4. Formulations'!$P85</f>
        <v>0</v>
      </c>
      <c r="SM86" s="27">
        <f>IF(AND(OR(ISBLANK(SM$9),SM$9=0)=FALSE,SUM($QP86:$RF86)&gt;0,SM$9='2. Protocols'!$G85),1,0)*'4. Formulations'!$P85</f>
        <v>0</v>
      </c>
      <c r="SN86" s="27">
        <f>IF(AND(OR(ISBLANK(SN$9),SN$9=0)=FALSE,SUM($QP86:$RF86)&gt;0,SN$9='2. Protocols'!$G85),1,0)*'4. Formulations'!$P85</f>
        <v>0</v>
      </c>
      <c r="SO86" s="27">
        <f>IF(AND(OR(ISBLANK(SO$9),SO$9=0)=FALSE,SUM($QP86:$RF86)&gt;0,SO$9='2. Protocols'!$G85),1,0)*'4. Formulations'!$P85</f>
        <v>0</v>
      </c>
      <c r="SP86" s="27">
        <f>IF(AND(OR(ISBLANK(SP$9),SP$9=0)=FALSE,SUM($QP86:$RF86)&gt;0,SP$9='2. Protocols'!$G85),1,0)*'4. Formulations'!$P85</f>
        <v>0</v>
      </c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J86" s="27">
        <f>IF(AND(OR(ISBLANK(TJ$9),TJ$9=0)=FALSE,TJ$9=$DM86),1,0)*'4. Formulations'!$Q85</f>
        <v>0</v>
      </c>
      <c r="TK86" s="27">
        <f>IF(AND(OR(ISBLANK(TK$9),TK$9=0)=FALSE,TK$9=$DM86),1,0)*'4. Formulations'!$Q85</f>
        <v>0</v>
      </c>
      <c r="TL86" s="27">
        <f>IF(AND(OR(ISBLANK(TL$9),TL$9=0)=FALSE,TL$9=$DM86),1,0)*'4. Formulations'!$Q85</f>
        <v>0</v>
      </c>
      <c r="TM86" s="27">
        <f>IF(AND(OR(ISBLANK(TM$9),TM$9=0)=FALSE,TM$9=$DM86),1,0)*'4. Formulations'!$Q85</f>
        <v>0</v>
      </c>
      <c r="TN86" s="27">
        <f>IF(AND(OR(ISBLANK(TN$9),TN$9=0)=FALSE,TN$9=$DM86),1,0)*'4. Formulations'!$Q85</f>
        <v>0</v>
      </c>
      <c r="TO86" s="27">
        <f>IF(AND(OR(ISBLANK(TO$9),TO$9=0)=FALSE,TO$9=$DM86),1,0)*'4. Formulations'!$Q85</f>
        <v>0</v>
      </c>
      <c r="TP86" s="27">
        <f>IF(AND(OR(ISBLANK(TP$9),TP$9=0)=FALSE,TP$9=$DM86),1,0)*'4. Formulations'!$Q85</f>
        <v>0</v>
      </c>
      <c r="TQ86" s="27">
        <f>IF(AND(OR(ISBLANK(TQ$9),TQ$9=0)=FALSE,TQ$9=$DM86),1,0)*'4. Formulations'!$Q85</f>
        <v>0</v>
      </c>
      <c r="TR86" s="27">
        <f>IF(AND(OR(ISBLANK(TR$9),TR$9=0)=FALSE,TR$9=$DM86),1,0)*'4. Formulations'!$Q85</f>
        <v>0</v>
      </c>
      <c r="TS86" s="27">
        <f>IF(AND(OR(ISBLANK(TS$9),TS$9=0)=FALSE,TS$9=$DM86),1,0)*'4. Formulations'!$Q85</f>
        <v>0</v>
      </c>
      <c r="TT86" s="27">
        <f>IF(AND(OR(ISBLANK(TT$9),TT$9=0)=FALSE,TT$9=$DM86),1,0)*'4. Formulations'!$Q85</f>
        <v>0</v>
      </c>
      <c r="TU86" s="27">
        <f>IF(AND(OR(ISBLANK(TU$9),TU$9=0)=FALSE,TU$9=$DM86),1,0)*'4. Formulations'!$Q85</f>
        <v>0</v>
      </c>
      <c r="TV86" s="27">
        <f>IF(AND(OR(ISBLANK(TV$9),TV$9=0)=FALSE,TV$9=$DM86),1,0)*'4. Formulations'!$Q85</f>
        <v>0</v>
      </c>
      <c r="TW86" s="27">
        <f>IF(AND(OR(ISBLANK(TW$9),TW$9=0)=FALSE,TW$9=$DM86),1,0)*'4. Formulations'!$Q85</f>
        <v>0</v>
      </c>
      <c r="TX86" s="27">
        <f>IF(AND(OR(ISBLANK(TX$9),TX$9=0)=FALSE,TX$9=$DM86),1,0)*'4. Formulations'!$Q85</f>
        <v>0</v>
      </c>
      <c r="TY86" s="27">
        <f>IF(AND(OR(ISBLANK(TY$9),TY$9=0)=FALSE,TY$9=$DM86),1,0)*'4. Formulations'!$Q85</f>
        <v>0</v>
      </c>
      <c r="TZ86" s="27">
        <f>IF(AND(OR(ISBLANK(TZ$9),TZ$9=0)=FALSE,TZ$9=$DM86),1,0)*'4. Formulations'!$Q85</f>
        <v>0</v>
      </c>
      <c r="UA86" s="27"/>
      <c r="UB86" s="27"/>
      <c r="UC86" s="27"/>
    </row>
    <row r="87" spans="2:549" ht="15" hidden="1" outlineLevel="1" x14ac:dyDescent="0.25">
      <c r="B87" s="2"/>
      <c r="C87" s="75" t="str">
        <f>IF('2. Protocols'!C86&amp;"+"&amp;'2. Protocols'!E86&amp;"+"&amp;'2. Protocols'!G86="++","",'2. Protocols'!C86&amp;"+"&amp;'2. Protocols'!E86&amp;"+"&amp;'2. Protocols'!G86)</f>
        <v/>
      </c>
      <c r="D87" s="7"/>
      <c r="E87" s="8"/>
      <c r="G87" s="72">
        <f>'2. Protocols'!J86*'1. General Inputs'!$N$13</f>
        <v>0</v>
      </c>
      <c r="H87" s="72">
        <f>MAX(G87*(1+'1. General Inputs'!$BE$23)+(H$110*'2. Protocols'!$S86)+'3. ARV Substitutions'!L107,0)</f>
        <v>0</v>
      </c>
      <c r="I87" s="72" t="e">
        <f>MAX(H87*(1+'1. General Inputs'!$BE$23)+(I$110*'2. Protocols'!$S86)+'3. ARV Substitutions'!M107,0)</f>
        <v>#VALUE!</v>
      </c>
      <c r="J87" s="72" t="e">
        <f>MAX(I87*(1+'1. General Inputs'!$BE$23)+(J$110*'2. Protocols'!$S86)+'3. ARV Substitutions'!N107,0)</f>
        <v>#VALUE!</v>
      </c>
      <c r="K87" s="72" t="e">
        <f>MAX(J87*(1+'1. General Inputs'!$BE$23)+(K$110*'2. Protocols'!$S86)+'3. ARV Substitutions'!O107,0)</f>
        <v>#VALUE!</v>
      </c>
      <c r="L87" s="72" t="e">
        <f>MAX(K87*(1+'1. General Inputs'!$BE$23)+(L$110*'2. Protocols'!$S86)+'3. ARV Substitutions'!P107,0)</f>
        <v>#VALUE!</v>
      </c>
      <c r="M87" s="72" t="e">
        <f>MAX(L87*(1+'1. General Inputs'!$BE$23)+(M$110*'2. Protocols'!$S86)+'3. ARV Substitutions'!Q107,0)</f>
        <v>#VALUE!</v>
      </c>
      <c r="N87" s="72" t="e">
        <f>MAX(M87*(1+'1. General Inputs'!$BE$23)+(N$110*'2. Protocols'!$S86)+'3. ARV Substitutions'!R107,0)</f>
        <v>#VALUE!</v>
      </c>
      <c r="O87" s="72" t="e">
        <f>MAX(N87*(1+'1. General Inputs'!$BE$23)+(O$110*'2. Protocols'!$S86)+'3. ARV Substitutions'!S107,0)</f>
        <v>#VALUE!</v>
      </c>
      <c r="P87" s="72" t="e">
        <f>MAX(O87*(1+'1. General Inputs'!$BE$23)+(P$110*'2. Protocols'!$S86)+'3. ARV Substitutions'!T107,0)</f>
        <v>#VALUE!</v>
      </c>
      <c r="Q87" s="72" t="e">
        <f>MAX(P87*(1+'1. General Inputs'!$BE$23)+(Q$110*'2. Protocols'!$S86)+'3. ARV Substitutions'!U107,0)</f>
        <v>#VALUE!</v>
      </c>
      <c r="R87" s="72" t="e">
        <f>MAX(Q87*(1+'1. General Inputs'!$BE$23)+(R$110*'2. Protocols'!$S86)+'3. ARV Substitutions'!V107,0)</f>
        <v>#VALUE!</v>
      </c>
      <c r="S87" s="72" t="e">
        <f>MAX(R87*(1+'1. General Inputs'!$BE$23)+(S$110*'2. Protocols'!$S86)+'3. ARV Substitutions'!W107,0)</f>
        <v>#VALUE!</v>
      </c>
      <c r="T87" s="72" t="e">
        <f>MAX(S87*(1+'1. General Inputs'!$BE$23)+(T$110*'2. Protocols'!$S86)+'3. ARV Substitutions'!X107,0)</f>
        <v>#VALUE!</v>
      </c>
      <c r="U87" s="72" t="e">
        <f>MAX(T87*(1+'1. General Inputs'!$BE$23)+(U$110*'2. Protocols'!$S86)+'3. ARV Substitutions'!Y107,0)</f>
        <v>#VALUE!</v>
      </c>
      <c r="V87" s="72" t="e">
        <f>MAX(U87*(1+'1. General Inputs'!$BE$23)+(V$110*'2. Protocols'!$S86)+'3. ARV Substitutions'!Z107,0)</f>
        <v>#VALUE!</v>
      </c>
      <c r="W87" s="72" t="e">
        <f>MAX(V87*(1+'1. General Inputs'!$BE$23)+(W$110*'2. Protocols'!$S86)+'3. ARV Substitutions'!AA107,0)</f>
        <v>#VALUE!</v>
      </c>
      <c r="X87" s="72" t="e">
        <f>MAX(W87*(1+'1. General Inputs'!$BE$23)+(X$110*'2. Protocols'!$S86)+'3. ARV Substitutions'!AB107,0)</f>
        <v>#VALUE!</v>
      </c>
      <c r="Y87" s="72" t="e">
        <f>MAX(X87*(1+'1. General Inputs'!$BE$23)+(Y$110*'2. Protocols'!$S86)+'3. ARV Substitutions'!AC107,0)</f>
        <v>#VALUE!</v>
      </c>
      <c r="Z87" s="72" t="e">
        <f>MAX(Y87*(1+'1. General Inputs'!$BE$23)+(Z$110*'2. Protocols'!$S86)+'3. ARV Substitutions'!AD107,0)</f>
        <v>#VALUE!</v>
      </c>
      <c r="AA87" s="72" t="e">
        <f>MAX(Z87*(1+'1. General Inputs'!$BE$23)+(AA$110*'2. Protocols'!$S86)+'3. ARV Substitutions'!AE107,0)</f>
        <v>#VALUE!</v>
      </c>
      <c r="AB87" s="72" t="e">
        <f>MAX(AA87*(1+'1. General Inputs'!$BE$23)+(AB$110*'2. Protocols'!$S86)+'3. ARV Substitutions'!AF107,0)</f>
        <v>#VALUE!</v>
      </c>
      <c r="AC87" s="72" t="e">
        <f>MAX(AB87*(1+'1. General Inputs'!$BE$23)+(AC$110*'2. Protocols'!$S86)+'3. ARV Substitutions'!AG107,0)</f>
        <v>#VALUE!</v>
      </c>
      <c r="AD87" s="72" t="e">
        <f>MAX(AC87*(1+'1. General Inputs'!$BE$23)+(AD$110*'2. Protocols'!$S86)+'3. ARV Substitutions'!AH107,0)</f>
        <v>#VALUE!</v>
      </c>
      <c r="AE87" s="72" t="e">
        <f>MAX(AD87*(1+'1. General Inputs'!$BE$23)+(AE$110*'2. Protocols'!$S86)+'3. ARV Substitutions'!AI107,0)</f>
        <v>#VALUE!</v>
      </c>
      <c r="AF87" s="72" t="e">
        <f>MAX(AE87*(1+'1. General Inputs'!$BE$23)+(AF$110*'2. Protocols'!$S86)+'3. ARV Substitutions'!AJ107,0)</f>
        <v>#VALUE!</v>
      </c>
      <c r="AG87" s="72" t="e">
        <f>MAX(AF87*(1+'1. General Inputs'!$BE$23)+(AG$110*'2. Protocols'!$S86)+'3. ARV Substitutions'!AK107,0)</f>
        <v>#VALUE!</v>
      </c>
      <c r="AH87" s="72" t="e">
        <f>MAX(AG87*(1+'1. General Inputs'!$BE$23)+(AH$110*'2. Protocols'!$S86)+'3. ARV Substitutions'!AL107,0)</f>
        <v>#VALUE!</v>
      </c>
      <c r="AI87" s="72" t="e">
        <f>MAX(AH87*(1+'1. General Inputs'!$BE$23)+(AI$110*'2. Protocols'!$S86)+'3. ARV Substitutions'!AM107,0)</f>
        <v>#VALUE!</v>
      </c>
      <c r="AJ87" s="72" t="e">
        <f>MAX(AI87*(1+'1. General Inputs'!$BE$23)+(AJ$110*'2. Protocols'!$S86)+'3. ARV Substitutions'!AN107,0)</f>
        <v>#VALUE!</v>
      </c>
      <c r="AK87" s="72" t="e">
        <f>MAX(AJ87*(1+'1. General Inputs'!$BE$23)+(AK$110*'2. Protocols'!$S86)+'3. ARV Substitutions'!AO107,0)</f>
        <v>#VALUE!</v>
      </c>
      <c r="AL87" s="72" t="e">
        <f>MAX(AK87*(1+'1. General Inputs'!$BE$23)+(AL$110*'2. Protocols'!$S86)+'3. ARV Substitutions'!AP107,0)</f>
        <v>#VALUE!</v>
      </c>
      <c r="AM87" s="72" t="e">
        <f>MAX(AL87*(1+'1. General Inputs'!$BE$23)+(AM$110*'2. Protocols'!$S86)+'3. ARV Substitutions'!AQ107,0)</f>
        <v>#VALUE!</v>
      </c>
      <c r="AN87" s="72" t="e">
        <f>MAX(AM87*(1+'1. General Inputs'!$BE$23)+(AN$110*'2. Protocols'!$S86)+'3. ARV Substitutions'!AR107,0)</f>
        <v>#VALUE!</v>
      </c>
      <c r="AO87" s="72" t="e">
        <f>MAX(AN87*(1+'1. General Inputs'!$BE$23)+(AO$110*'2. Protocols'!$S86)+'3. ARV Substitutions'!AS107,0)</f>
        <v>#VALUE!</v>
      </c>
      <c r="AP87" s="72" t="e">
        <f>MAX(AO87*(1+'1. General Inputs'!$BE$23)+(AP$110*'2. Protocols'!$S86)+'3. ARV Substitutions'!AT107,0)</f>
        <v>#VALUE!</v>
      </c>
      <c r="AQ87" s="72" t="e">
        <f>MAX(AP87*(1+'1. General Inputs'!$BE$23)+(AQ$110*'2. Protocols'!$S86)+'3. ARV Substitutions'!AU107,0)</f>
        <v>#VALUE!</v>
      </c>
      <c r="CA87" s="51">
        <f t="shared" si="106"/>
        <v>0</v>
      </c>
      <c r="CB87" s="51" t="e">
        <f t="shared" si="107"/>
        <v>#VALUE!</v>
      </c>
      <c r="CC87" s="51" t="e">
        <f t="shared" si="108"/>
        <v>#VALUE!</v>
      </c>
      <c r="CD87" s="51" t="e">
        <f t="shared" si="109"/>
        <v>#VALUE!</v>
      </c>
      <c r="CE87" s="51" t="e">
        <f t="shared" si="110"/>
        <v>#VALUE!</v>
      </c>
      <c r="CF87" s="51" t="e">
        <f t="shared" si="111"/>
        <v>#VALUE!</v>
      </c>
      <c r="CG87" s="51" t="e">
        <f t="shared" si="112"/>
        <v>#VALUE!</v>
      </c>
      <c r="CH87" s="51" t="e">
        <f t="shared" si="113"/>
        <v>#VALUE!</v>
      </c>
      <c r="CI87" s="51" t="e">
        <f t="shared" si="114"/>
        <v>#VALUE!</v>
      </c>
      <c r="CJ87" s="51" t="e">
        <f t="shared" si="115"/>
        <v>#VALUE!</v>
      </c>
      <c r="CK87" s="51" t="e">
        <f t="shared" si="116"/>
        <v>#VALUE!</v>
      </c>
      <c r="CL87" s="51" t="e">
        <f t="shared" si="117"/>
        <v>#VALUE!</v>
      </c>
      <c r="CM87" s="51" t="e">
        <f t="shared" si="118"/>
        <v>#VALUE!</v>
      </c>
      <c r="CN87" s="51" t="e">
        <f t="shared" si="119"/>
        <v>#VALUE!</v>
      </c>
      <c r="CO87" s="51" t="e">
        <f t="shared" si="120"/>
        <v>#VALUE!</v>
      </c>
      <c r="CP87" s="51" t="e">
        <f t="shared" si="121"/>
        <v>#VALUE!</v>
      </c>
      <c r="CQ87" s="51" t="e">
        <f t="shared" si="122"/>
        <v>#VALUE!</v>
      </c>
      <c r="CR87" s="51" t="e">
        <f t="shared" si="123"/>
        <v>#VALUE!</v>
      </c>
      <c r="CS87" s="51" t="e">
        <f t="shared" si="124"/>
        <v>#VALUE!</v>
      </c>
      <c r="CT87" s="51" t="e">
        <f t="shared" si="125"/>
        <v>#VALUE!</v>
      </c>
      <c r="CU87" s="51" t="e">
        <f t="shared" si="126"/>
        <v>#VALUE!</v>
      </c>
      <c r="CV87" s="51" t="e">
        <f t="shared" si="127"/>
        <v>#VALUE!</v>
      </c>
      <c r="CW87" s="51" t="e">
        <f t="shared" si="128"/>
        <v>#VALUE!</v>
      </c>
      <c r="CX87" s="51" t="e">
        <f t="shared" si="129"/>
        <v>#VALUE!</v>
      </c>
      <c r="CY87" s="51" t="e">
        <f t="shared" si="130"/>
        <v>#VALUE!</v>
      </c>
      <c r="CZ87" s="51" t="e">
        <f t="shared" si="131"/>
        <v>#VALUE!</v>
      </c>
      <c r="DA87" s="51" t="e">
        <f t="shared" si="132"/>
        <v>#VALUE!</v>
      </c>
      <c r="DB87" s="51" t="e">
        <f t="shared" si="133"/>
        <v>#VALUE!</v>
      </c>
      <c r="DC87" s="51" t="e">
        <f t="shared" si="134"/>
        <v>#VALUE!</v>
      </c>
      <c r="DD87" s="51" t="e">
        <f t="shared" si="135"/>
        <v>#VALUE!</v>
      </c>
      <c r="DE87" s="51" t="e">
        <f t="shared" si="136"/>
        <v>#VALUE!</v>
      </c>
      <c r="DF87" s="51" t="e">
        <f t="shared" si="137"/>
        <v>#VALUE!</v>
      </c>
      <c r="DG87" s="51" t="e">
        <f t="shared" si="138"/>
        <v>#VALUE!</v>
      </c>
      <c r="DH87" s="51" t="e">
        <f t="shared" si="139"/>
        <v>#VALUE!</v>
      </c>
      <c r="DI87" s="51" t="e">
        <f t="shared" si="140"/>
        <v>#VALUE!</v>
      </c>
      <c r="DJ87" s="51" t="e">
        <f t="shared" si="141"/>
        <v>#VALUE!</v>
      </c>
      <c r="DL87" s="21" t="str">
        <f>CONCATENATE('2. Protocols'!C86, '2. Protocols'!D86, '2. Protocols'!E86)</f>
        <v>+</v>
      </c>
      <c r="DM87" s="21" t="str">
        <f>CONCATENATE('2. Protocols'!C86, '2. Protocols'!D86, '2. Protocols'!E86, '2. Protocols'!F86, '2. Protocols'!G86,)</f>
        <v>++</v>
      </c>
      <c r="DO87" s="27">
        <f>IF(AND(OR(ISBLANK(DO$9),DO$9=0)=FALSE,OR(DO$9='2. Protocols'!$C86,DO$9='2. Protocols'!$E86,DO$9='2. Protocols'!$G86)),1,0)*'4. Formulations'!$I86</f>
        <v>0</v>
      </c>
      <c r="DP87" s="27">
        <f>IF(AND(OR(ISBLANK(DP$9),DP$9=0)=FALSE,OR(DP$9='2. Protocols'!$C86,DP$9='2. Protocols'!$E86,DP$9='2. Protocols'!$G86)),1,0)*'4. Formulations'!$I86</f>
        <v>0</v>
      </c>
      <c r="DQ87" s="27">
        <f>IF(AND(OR(ISBLANK(DQ$9),DQ$9=0)=FALSE,OR(DQ$9='2. Protocols'!$C86,DQ$9='2. Protocols'!$E86,DQ$9='2. Protocols'!$G86)),1,0)*'4. Formulations'!$I86</f>
        <v>0</v>
      </c>
      <c r="DR87" s="27">
        <f>IF(AND(OR(ISBLANK(DR$9),DR$9=0)=FALSE,OR(DR$9='2. Protocols'!$C86,DR$9='2. Protocols'!$E86,DR$9='2. Protocols'!$G86)),1,0)*'4. Formulations'!$I86</f>
        <v>0</v>
      </c>
      <c r="DS87" s="27">
        <f>IF(AND(OR(ISBLANK(DS$9),DS$9=0)=FALSE,OR(DS$9='2. Protocols'!$C86,DS$9='2. Protocols'!$E86,DS$9='2. Protocols'!$G86)),1,0)*'4. Formulations'!$I86</f>
        <v>0</v>
      </c>
      <c r="DT87" s="27">
        <f>IF(AND(OR(ISBLANK(DT$9),DT$9=0)=FALSE,OR(DT$9='2. Protocols'!$C86,DT$9='2. Protocols'!$E86,DT$9='2. Protocols'!$G86)),1,0)*'4. Formulations'!$I86</f>
        <v>0</v>
      </c>
      <c r="DU87" s="27">
        <f>IF(AND(OR(ISBLANK(DU$9),DU$9=0)=FALSE,OR(DU$9='2. Protocols'!$C86,DU$9='2. Protocols'!$E86,DU$9='2. Protocols'!$G86)),1,0)*'4. Formulations'!$I86</f>
        <v>0</v>
      </c>
      <c r="DV87" s="27">
        <f>IF(AND(OR(ISBLANK(DV$9),DV$9=0)=FALSE,OR(DV$9='2. Protocols'!$C86,DV$9='2. Protocols'!$E86,DV$9='2. Protocols'!$G86)),1,0)*'4. Formulations'!$I86</f>
        <v>0</v>
      </c>
      <c r="DW87" s="27">
        <f>IF(AND(OR(ISBLANK(DW$9),DW$9=0)=FALSE,OR(DW$9='2. Protocols'!$C86,DW$9='2. Protocols'!$E86,DW$9='2. Protocols'!$G86)),1,0)*'4. Formulations'!$I86</f>
        <v>0</v>
      </c>
      <c r="DX87" s="27">
        <f>IF(AND(OR(ISBLANK(DX$9),DX$9=0)=FALSE,OR(DX$9='2. Protocols'!$C86,DX$9='2. Protocols'!$E86,DX$9='2. Protocols'!$G86)),1,0)*'4. Formulations'!$I86</f>
        <v>0</v>
      </c>
      <c r="DY87" s="27">
        <f>IF(AND(OR(ISBLANK(DY$9),DY$9=0)=FALSE,OR(DY$9='2. Protocols'!$C86,DY$9='2. Protocols'!$E86,DY$9='2. Protocols'!$G86)),1,0)*'4. Formulations'!$I86</f>
        <v>0</v>
      </c>
      <c r="DZ87" s="27">
        <f>IF(AND(OR(ISBLANK(DZ$9),DZ$9=0)=FALSE,OR(DZ$9='2. Protocols'!$C86,DZ$9='2. Protocols'!$E86,DZ$9='2. Protocols'!$G86)),1,0)*'4. Formulations'!$I86</f>
        <v>0</v>
      </c>
      <c r="EA87" s="27">
        <f>IF(AND(OR(ISBLANK(EA$9),EA$9=0)=FALSE,OR(EA$9='2. Protocols'!$C86,EA$9='2. Protocols'!$E86,EA$9='2. Protocols'!$G86)),1,0)*'4. Formulations'!$I86</f>
        <v>0</v>
      </c>
      <c r="EB87" s="27">
        <f>IF(AND(OR(ISBLANK(EB$9),EB$9=0)=FALSE,OR(EB$9='2. Protocols'!$C86,EB$9='2. Protocols'!$E86,EB$9='2. Protocols'!$G86)),1,0)*'4. Formulations'!$I86</f>
        <v>0</v>
      </c>
      <c r="EC87" s="27">
        <f>IF(AND(OR(ISBLANK(EC$9),EC$9=0)=FALSE,OR(EC$9='2. Protocols'!$C86,EC$9='2. Protocols'!$E86,EC$9='2. Protocols'!$G86)),1,0)*'4. Formulations'!$I86</f>
        <v>0</v>
      </c>
      <c r="ED87" s="27">
        <f>IF(AND(OR(ISBLANK(ED$9),ED$9=0)=FALSE,OR(ED$9='2. Protocols'!$C86,ED$9='2. Protocols'!$E86,ED$9='2. Protocols'!$G86)),1,0)*'4. Formulations'!$I86</f>
        <v>0</v>
      </c>
      <c r="EE87" s="27">
        <f>IF(AND(OR(ISBLANK(EE$9),EE$9=0)=FALSE,OR(EE$9='2. Protocols'!$C86,EE$9='2. Protocols'!$E86,EE$9='2. Protocols'!$G86)),1,0)*'4. Formulations'!$I86</f>
        <v>0</v>
      </c>
      <c r="EF87" s="27">
        <f>IF(AND(OR(ISBLANK(EF$9),EF$9=0)=FALSE,OR(EF$9='2. Protocols'!$C86,EF$9='2. Protocols'!$E86,EF$9='2. Protocols'!$G86)),1,0)*'4. Formulations'!$I86</f>
        <v>0</v>
      </c>
      <c r="EG87" s="27">
        <f>IF(AND(OR(ISBLANK(EG$9),EG$9=0)=FALSE,OR(EG$9='2. Protocols'!$C86,EG$9='2. Protocols'!$E86,EG$9='2. Protocols'!$G86)),1,0)*'4. Formulations'!$I86</f>
        <v>0</v>
      </c>
      <c r="EH87" s="27">
        <f>IF(AND(OR(ISBLANK(EH$9),EH$9=0)=FALSE,OR(EH$9='2. Protocols'!$C86,EH$9='2. Protocols'!$E86,EH$9='2. Protocols'!$G86)),1,0)*'4. Formulations'!$I86</f>
        <v>0</v>
      </c>
      <c r="EI87" s="27">
        <f>IF(AND(OR(ISBLANK(EI$9),EI$9=0)=FALSE,OR(EI$9='2. Protocols'!$C86,EI$9='2. Protocols'!$E86,EI$9='2. Protocols'!$G86)),1,0)*'4. Formulations'!$I86</f>
        <v>0</v>
      </c>
      <c r="EJ87" s="27">
        <f>IF(AND(OR(ISBLANK(EJ$9),EJ$9=0)=FALSE,OR(EJ$9='2. Protocols'!$C86,EJ$9='2. Protocols'!$E86,EJ$9='2. Protocols'!$G86)),1,0)*'4. Formulations'!$I86</f>
        <v>0</v>
      </c>
      <c r="EK87" s="27">
        <f>IF(AND(OR(ISBLANK(EK$9),EK$9=0)=FALSE,OR(EK$9='2. Protocols'!$C86,EK$9='2. Protocols'!$E86,EK$9='2. Protocols'!$G86)),1,0)*'4. Formulations'!$I86</f>
        <v>0</v>
      </c>
      <c r="EL87" s="27">
        <f>IF(AND(OR(ISBLANK(EL$9),EL$9=0)=FALSE,OR(EL$9='2. Protocols'!$C86,EL$9='2. Protocols'!$E86,EL$9='2. Protocols'!$G86)),1,0)*'4. Formulations'!$I86</f>
        <v>0</v>
      </c>
      <c r="EM87" s="27">
        <f>IF(AND(OR(ISBLANK(EM$9),EM$9=0)=FALSE,OR(EM$9='2. Protocols'!$C86,EM$9='2. Protocols'!$E86,EM$9='2. Protocols'!$G86)),1,0)*'4. Formulations'!$I86</f>
        <v>0</v>
      </c>
      <c r="EN87" s="27">
        <f>IF(AND(OR(ISBLANK(EN$9),EN$9=0)=FALSE,OR(EN$9='2. Protocols'!$C86,EN$9='2. Protocols'!$E86,EN$9='2. Protocols'!$G86)),1,0)*'4. Formulations'!$I86</f>
        <v>0</v>
      </c>
      <c r="EO87" s="27">
        <f>IF(AND(OR(ISBLANK(EO$9),EO$9=0)=FALSE,OR(EO$9='2. Protocols'!$C86,EO$9='2. Protocols'!$E86,EO$9='2. Protocols'!$G86)),1,0)*'4. Formulations'!$I86</f>
        <v>0</v>
      </c>
      <c r="EP87" s="27">
        <f>IF(AND(OR(ISBLANK(EP$9),EP$9=0)=FALSE,OR(EP$9='2. Protocols'!$C86,EP$9='2. Protocols'!$E86,EP$9='2. Protocols'!$G86)),1,0)*'4. Formulations'!$I86</f>
        <v>0</v>
      </c>
      <c r="EQ87" s="27">
        <f>IF(AND(OR(ISBLANK(EQ$9),EQ$9=0)=FALSE,OR(EQ$9='2. Protocols'!$C86,EQ$9='2. Protocols'!$E86,EQ$9='2. Protocols'!$G86)),1,0)*'4. Formulations'!$I86</f>
        <v>0</v>
      </c>
      <c r="ER87" s="27">
        <f>IF(AND(OR(ISBLANK(ER$9),ER$9=0)=FALSE,OR(ER$9='2. Protocols'!$C86,ER$9='2. Protocols'!$E86,ER$9='2. Protocols'!$G86)),1,0)*'4. Formulations'!$I86</f>
        <v>0</v>
      </c>
      <c r="ES87" s="27">
        <f>IF(AND(OR(ISBLANK(ES$9),ES$9=0)=FALSE,OR(ES$9='2. Protocols'!$C86,ES$9='2. Protocols'!$E86,ES$9='2. Protocols'!$G86)),1,0)*'4. Formulations'!$I86</f>
        <v>0</v>
      </c>
      <c r="ET87" s="27">
        <f>IF(AND(OR(ISBLANK(ET$9),ET$9=0)=FALSE,OR(ET$9='2. Protocols'!$C86,ET$9='2. Protocols'!$E86,ET$9='2. Protocols'!$G86)),1,0)*'4. Formulations'!$I86</f>
        <v>0</v>
      </c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N87" s="27">
        <f>IF(AND(OR(ISBLANK(FN$9),FN$9=0)=FALSE,FN$9=$DL87),1,0)*'4. Formulations'!$J86</f>
        <v>0</v>
      </c>
      <c r="FO87" s="27">
        <f>IF(AND(OR(ISBLANK(FO$9),FO$9=0)=FALSE,FO$9=$DL87),1,0)*'4. Formulations'!$J86</f>
        <v>0</v>
      </c>
      <c r="FP87" s="27">
        <f>IF(AND(OR(ISBLANK(FP$9),FP$9=0)=FALSE,FP$9=$DL87),1,0)*'4. Formulations'!$J86</f>
        <v>0</v>
      </c>
      <c r="FQ87" s="27">
        <f>IF(AND(OR(ISBLANK(FQ$9),FQ$9=0)=FALSE,FQ$9=$DL87),1,0)*'4. Formulations'!$J86</f>
        <v>0</v>
      </c>
      <c r="FR87" s="27">
        <f>IF(AND(OR(ISBLANK(FR$9),FR$9=0)=FALSE,FR$9=$DL87),1,0)*'4. Formulations'!$J86</f>
        <v>0</v>
      </c>
      <c r="FS87" s="27">
        <f>IF(AND(OR(ISBLANK(FS$9),FS$9=0)=FALSE,FS$9=$DL87),1,0)*'4. Formulations'!$J86</f>
        <v>0</v>
      </c>
      <c r="FT87" s="27">
        <f>IF(AND(OR(ISBLANK(FT$9),FT$9=0)=FALSE,FT$9=$DL87),1,0)*'4. Formulations'!$J86</f>
        <v>0</v>
      </c>
      <c r="FU87" s="27">
        <f>IF(AND(OR(ISBLANK(FU$9),FU$9=0)=FALSE,FU$9=$DL87),1,0)*'4. Formulations'!$J86</f>
        <v>0</v>
      </c>
      <c r="FV87" s="27">
        <f>IF(AND(OR(ISBLANK(FV$9),FV$9=0)=FALSE,FV$9=$DL87),1,0)*'4. Formulations'!$J86</f>
        <v>0</v>
      </c>
      <c r="FW87" s="27">
        <f>IF(AND(OR(ISBLANK(FW$9),FW$9=0)=FALSE,FW$9=$DL87),1,0)*'4. Formulations'!$J86</f>
        <v>0</v>
      </c>
      <c r="FX87" s="27">
        <f>IF(AND(OR(ISBLANK(FX$9),FX$9=0)=FALSE,FX$9=$DL87),1,0)*'4. Formulations'!$J86</f>
        <v>0</v>
      </c>
      <c r="FY87" s="27">
        <f>IF(AND(OR(ISBLANK(FY$9),FY$9=0)=FALSE,FY$9=$DL87),1,0)*'4. Formulations'!$J86</f>
        <v>0</v>
      </c>
      <c r="FZ87" s="27">
        <f>IF(AND(OR(ISBLANK(FZ$9),FZ$9=0)=FALSE,FZ$9=$DL87),1,0)*'4. Formulations'!$J86</f>
        <v>0</v>
      </c>
      <c r="GA87" s="27">
        <f>IF(AND(OR(ISBLANK(GA$9),GA$9=0)=FALSE,GA$9=$DL87),1,0)*'4. Formulations'!$J86</f>
        <v>0</v>
      </c>
      <c r="GB87" s="27">
        <f>IF(AND(OR(ISBLANK(GB$9),GB$9=0)=FALSE,GB$9=$DL87),1,0)*'4. Formulations'!$J86</f>
        <v>0</v>
      </c>
      <c r="GC87" s="27">
        <f>IF(AND(OR(ISBLANK(GC$9),GC$9=0)=FALSE,GC$9=$DL87),1,0)*'4. Formulations'!$J86</f>
        <v>0</v>
      </c>
      <c r="GD87" s="27">
        <f>IF(AND(OR(ISBLANK(GD$9),GD$9=0)=FALSE,GD$9=$DL87),1,0)*'4. Formulations'!$J86</f>
        <v>0</v>
      </c>
      <c r="GE87" s="27"/>
      <c r="GF87" s="27"/>
      <c r="GG87" s="27"/>
      <c r="GI87" s="27">
        <f>IF(AND(OR(ISBLANK(GI$9),GI$9=0)=FALSE,SUM($FN87:$GD87)&gt;0,GI$9='2. Protocols'!$G86),1,0)*'4. Formulations'!$J86</f>
        <v>0</v>
      </c>
      <c r="GJ87" s="27">
        <f>IF(AND(OR(ISBLANK(GJ$9),GJ$9=0)=FALSE,SUM($FN87:$GD87)&gt;0,GJ$9='2. Protocols'!$G86),1,0)*'4. Formulations'!$J86</f>
        <v>0</v>
      </c>
      <c r="GK87" s="27">
        <f>IF(AND(OR(ISBLANK(GK$9),GK$9=0)=FALSE,SUM($FN87:$GD87)&gt;0,GK$9='2. Protocols'!$G86),1,0)*'4. Formulations'!$J86</f>
        <v>0</v>
      </c>
      <c r="GL87" s="27">
        <f>IF(AND(OR(ISBLANK(GL$9),GL$9=0)=FALSE,SUM($FN87:$GD87)&gt;0,GL$9='2. Protocols'!$G86),1,0)*'4. Formulations'!$J86</f>
        <v>0</v>
      </c>
      <c r="GM87" s="27">
        <f>IF(AND(OR(ISBLANK(GM$9),GM$9=0)=FALSE,SUM($FN87:$GD87)&gt;0,GM$9='2. Protocols'!$G86),1,0)*'4. Formulations'!$J86</f>
        <v>0</v>
      </c>
      <c r="GN87" s="27">
        <f>IF(AND(OR(ISBLANK(GN$9),GN$9=0)=FALSE,SUM($FN87:$GD87)&gt;0,GN$9='2. Protocols'!$G86),1,0)*'4. Formulations'!$J86</f>
        <v>0</v>
      </c>
      <c r="GO87" s="27">
        <f>IF(AND(OR(ISBLANK(GO$9),GO$9=0)=FALSE,SUM($FN87:$GD87)&gt;0,GO$9='2. Protocols'!$G86),1,0)*'4. Formulations'!$J86</f>
        <v>0</v>
      </c>
      <c r="GP87" s="27">
        <f>IF(AND(OR(ISBLANK(GP$9),GP$9=0)=FALSE,SUM($FN87:$GD87)&gt;0,GP$9='2. Protocols'!$G86),1,0)*'4. Formulations'!$J86</f>
        <v>0</v>
      </c>
      <c r="GQ87" s="27">
        <f>IF(AND(OR(ISBLANK(GQ$9),GQ$9=0)=FALSE,SUM($FN87:$GD87)&gt;0,GQ$9='2. Protocols'!$G86),1,0)*'4. Formulations'!$J86</f>
        <v>0</v>
      </c>
      <c r="GR87" s="27">
        <f>IF(AND(OR(ISBLANK(GR$9),GR$9=0)=FALSE,SUM($FN87:$GD87)&gt;0,GR$9='2. Protocols'!$G86),1,0)*'4. Formulations'!$J86</f>
        <v>0</v>
      </c>
      <c r="GS87" s="27">
        <f>IF(AND(OR(ISBLANK(GS$9),GS$9=0)=FALSE,SUM($FN87:$GD87)&gt;0,GS$9='2. Protocols'!$G86),1,0)*'4. Formulations'!$J86</f>
        <v>0</v>
      </c>
      <c r="GT87" s="27">
        <f>IF(AND(OR(ISBLANK(GT$9),GT$9=0)=FALSE,SUM($FN87:$GD87)&gt;0,GT$9='2. Protocols'!$G86),1,0)*'4. Formulations'!$J86</f>
        <v>0</v>
      </c>
      <c r="GU87" s="27">
        <f>IF(AND(OR(ISBLANK(GU$9),GU$9=0)=FALSE,SUM($FN87:$GD87)&gt;0,GU$9='2. Protocols'!$G86),1,0)*'4. Formulations'!$J86</f>
        <v>0</v>
      </c>
      <c r="GV87" s="27">
        <f>IF(AND(OR(ISBLANK(GV$9),GV$9=0)=FALSE,SUM($FN87:$GD87)&gt;0,GV$9='2. Protocols'!$G86),1,0)*'4. Formulations'!$J86</f>
        <v>0</v>
      </c>
      <c r="GW87" s="27">
        <f>IF(AND(OR(ISBLANK(GW$9),GW$9=0)=FALSE,SUM($FN87:$GD87)&gt;0,GW$9='2. Protocols'!$G86),1,0)*'4. Formulations'!$J86</f>
        <v>0</v>
      </c>
      <c r="GX87" s="27">
        <f>IF(AND(OR(ISBLANK(GX$9),GX$9=0)=FALSE,SUM($FN87:$GD87)&gt;0,GX$9='2. Protocols'!$G86),1,0)*'4. Formulations'!$J86</f>
        <v>0</v>
      </c>
      <c r="GY87" s="27">
        <f>IF(AND(OR(ISBLANK(GY$9),GY$9=0)=FALSE,SUM($FN87:$GD87)&gt;0,GY$9='2. Protocols'!$G86),1,0)*'4. Formulations'!$J86</f>
        <v>0</v>
      </c>
      <c r="GZ87" s="27">
        <f>IF(AND(OR(ISBLANK(GZ$9),GZ$9=0)=FALSE,SUM($FN87:$GD87)&gt;0,GZ$9='2. Protocols'!$G86),1,0)*'4. Formulations'!$J86</f>
        <v>0</v>
      </c>
      <c r="HA87" s="27">
        <f>IF(AND(OR(ISBLANK(HA$9),HA$9=0)=FALSE,SUM($FN87:$GD87)&gt;0,HA$9='2. Protocols'!$G86),1,0)*'4. Formulations'!$J86</f>
        <v>0</v>
      </c>
      <c r="HB87" s="27">
        <f>IF(AND(OR(ISBLANK(HB$9),HB$9=0)=FALSE,SUM($FN87:$GD87)&gt;0,HB$9='2. Protocols'!$G86),1,0)*'4. Formulations'!$J86</f>
        <v>0</v>
      </c>
      <c r="HC87" s="27">
        <f>IF(AND(OR(ISBLANK(HC$9),HC$9=0)=FALSE,SUM($FN87:$GD87)&gt;0,HC$9='2. Protocols'!$G86),1,0)*'4. Formulations'!$J86</f>
        <v>0</v>
      </c>
      <c r="HD87" s="27">
        <f>IF(AND(OR(ISBLANK(HD$9),HD$9=0)=FALSE,SUM($FN87:$GD87)&gt;0,HD$9='2. Protocols'!$G86),1,0)*'4. Formulations'!$J86</f>
        <v>0</v>
      </c>
      <c r="HE87" s="27">
        <f>IF(AND(OR(ISBLANK(HE$9),HE$9=0)=FALSE,SUM($FN87:$GD87)&gt;0,HE$9='2. Protocols'!$G86),1,0)*'4. Formulations'!$J86</f>
        <v>0</v>
      </c>
      <c r="HF87" s="27">
        <f>IF(AND(OR(ISBLANK(HF$9),HF$9=0)=FALSE,SUM($FN87:$GD87)&gt;0,HF$9='2. Protocols'!$G86),1,0)*'4. Formulations'!$J86</f>
        <v>0</v>
      </c>
      <c r="HG87" s="27">
        <f>IF(AND(OR(ISBLANK(HG$9),HG$9=0)=FALSE,SUM($FN87:$GD87)&gt;0,HG$9='2. Protocols'!$G86),1,0)*'4. Formulations'!$J86</f>
        <v>0</v>
      </c>
      <c r="HH87" s="27">
        <f>IF(AND(OR(ISBLANK(HH$9),HH$9=0)=FALSE,SUM($FN87:$GD87)&gt;0,HH$9='2. Protocols'!$G86),1,0)*'4. Formulations'!$J86</f>
        <v>0</v>
      </c>
      <c r="HI87" s="27">
        <f>IF(AND(OR(ISBLANK(HI$9),HI$9=0)=FALSE,SUM($FN87:$GD87)&gt;0,HI$9='2. Protocols'!$G86),1,0)*'4. Formulations'!$J86</f>
        <v>0</v>
      </c>
      <c r="HJ87" s="27">
        <f>IF(AND(OR(ISBLANK(HJ$9),HJ$9=0)=FALSE,SUM($FN87:$GD87)&gt;0,HJ$9='2. Protocols'!$G86),1,0)*'4. Formulations'!$J86</f>
        <v>0</v>
      </c>
      <c r="HK87" s="27">
        <f>IF(AND(OR(ISBLANK(HK$9),HK$9=0)=FALSE,SUM($FN87:$GD87)&gt;0,HK$9='2. Protocols'!$G86),1,0)*'4. Formulations'!$J86</f>
        <v>0</v>
      </c>
      <c r="HL87" s="27">
        <f>IF(AND(OR(ISBLANK(HL$9),HL$9=0)=FALSE,SUM($FN87:$GD87)&gt;0,HL$9='2. Protocols'!$G86),1,0)*'4. Formulations'!$J86</f>
        <v>0</v>
      </c>
      <c r="HM87" s="27">
        <f>IF(AND(OR(ISBLANK(HM$9),HM$9=0)=FALSE,SUM($FN87:$GD87)&gt;0,HM$9='2. Protocols'!$G86),1,0)*'4. Formulations'!$J86</f>
        <v>0</v>
      </c>
      <c r="HN87" s="27">
        <f>IF(AND(OR(ISBLANK(HN$9),HN$9=0)=FALSE,SUM($FN87:$GD87)&gt;0,HN$9='2. Protocols'!$G86),1,0)*'4. Formulations'!$J86</f>
        <v>0</v>
      </c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H87" s="27">
        <f>IF(AND(OR(ISBLANK(GI$9),GI$9=0)=FALSE,IH$9=$DM87),1,0)*'4. Formulations'!$K86</f>
        <v>0</v>
      </c>
      <c r="II87" s="27">
        <f>IF(AND(OR(ISBLANK(GJ$9),GJ$9=0)=FALSE,II$9=$DM87),1,0)*'4. Formulations'!$K86</f>
        <v>0</v>
      </c>
      <c r="IJ87" s="27">
        <f>IF(AND(OR(ISBLANK(GK$9),GK$9=0)=FALSE,IJ$9=$DM87),1,0)*'4. Formulations'!$K86</f>
        <v>0</v>
      </c>
      <c r="IK87" s="27">
        <f>IF(AND(OR(ISBLANK(GL$9),GL$9=0)=FALSE,IK$9=$DM87),1,0)*'4. Formulations'!$K86</f>
        <v>0</v>
      </c>
      <c r="IL87" s="27">
        <f>IF(AND(OR(ISBLANK(GM$9),GM$9=0)=FALSE,IL$9=$DM87),1,0)*'4. Formulations'!$K86</f>
        <v>0</v>
      </c>
      <c r="IM87" s="27">
        <f>IF(AND(OR(ISBLANK(GN$9),GN$9=0)=FALSE,IM$9=$DM87),1,0)*'4. Formulations'!$K86</f>
        <v>0</v>
      </c>
      <c r="IN87" s="27">
        <f>IF(AND(OR(ISBLANK(GO$9),GO$9=0)=FALSE,IN$9=$DM87),1,0)*'4. Formulations'!$K86</f>
        <v>0</v>
      </c>
      <c r="IO87" s="27">
        <f>IF(AND(OR(ISBLANK(GP$9),GP$9=0)=FALSE,IO$9=$DM87),1,0)*'4. Formulations'!$K86</f>
        <v>0</v>
      </c>
      <c r="IP87" s="27">
        <f>IF(AND(OR(ISBLANK(GQ$9),GQ$9=0)=FALSE,IP$9=$DM87),1,0)*'4. Formulations'!$K86</f>
        <v>0</v>
      </c>
      <c r="IQ87" s="27">
        <f>IF(AND(OR(ISBLANK(GR$9),GR$9=0)=FALSE,IQ$9=$DM87),1,0)*'4. Formulations'!$K86</f>
        <v>0</v>
      </c>
      <c r="IR87" s="27">
        <f>IF(AND(OR(ISBLANK(GN$9),GN$9=0)=FALSE,IR$9=$DM87),1,0)*'4. Formulations'!$K86</f>
        <v>0</v>
      </c>
      <c r="IS87" s="27">
        <f>IF(AND(OR(ISBLANK(GO$9),GO$9=0)=FALSE,IS$9=$DM87),1,0)*'4. Formulations'!$K86</f>
        <v>0</v>
      </c>
      <c r="IT87" s="27">
        <f>IF(AND(OR(ISBLANK(GP$9),GP$9=0)=FALSE,IT$9=$DM87),1,0)*'4. Formulations'!$K86</f>
        <v>0</v>
      </c>
      <c r="IU87" s="27">
        <f>IF(AND(OR(ISBLANK(GQ$9),GQ$9=0)=FALSE,IU$9=$DM87),1,0)*'4. Formulations'!$K86</f>
        <v>0</v>
      </c>
      <c r="IV87" s="27"/>
      <c r="IW87" s="27"/>
      <c r="IX87" s="27"/>
      <c r="IY87" s="27"/>
      <c r="IZ87" s="27"/>
      <c r="JA87" s="27"/>
      <c r="JC87" s="27">
        <f>IF(AND(OR(ISBLANK(JC$9),JC$9=0)=FALSE,OR(JC$9='2. Protocols'!$C86,JC$9='2. Protocols'!$E86,JC$9='2. Protocols'!$G86)),1,0)*'4. Formulations'!$L86</f>
        <v>0</v>
      </c>
      <c r="JD87" s="27">
        <f>IF(AND(OR(ISBLANK(JD$9),JD$9=0)=FALSE,OR(JD$9='2. Protocols'!$C86,JD$9='2. Protocols'!$E86,JD$9='2. Protocols'!$G86)),1,0)*'4. Formulations'!$L86</f>
        <v>0</v>
      </c>
      <c r="JE87" s="27">
        <f>IF(AND(OR(ISBLANK(JE$9),JE$9=0)=FALSE,OR(JE$9='2. Protocols'!$C86,JE$9='2. Protocols'!$E86,JE$9='2. Protocols'!$G86)),1,0)*'4. Formulations'!$L86</f>
        <v>0</v>
      </c>
      <c r="JF87" s="27">
        <f>IF(AND(OR(ISBLANK(JF$9),JF$9=0)=FALSE,OR(JF$9='2. Protocols'!$C86,JF$9='2. Protocols'!$E86,JF$9='2. Protocols'!$G86)),1,0)*'4. Formulations'!$L86</f>
        <v>0</v>
      </c>
      <c r="JG87" s="27">
        <f>IF(AND(OR(ISBLANK(JG$9),JG$9=0)=FALSE,OR(JG$9='2. Protocols'!$C86,JG$9='2. Protocols'!$E86,JG$9='2. Protocols'!$G86)),1,0)*'4. Formulations'!$L86</f>
        <v>0</v>
      </c>
      <c r="JH87" s="27">
        <f>IF(AND(OR(ISBLANK(JH$9),JH$9=0)=FALSE,OR(JH$9='2. Protocols'!$C86,JH$9='2. Protocols'!$E86,JH$9='2. Protocols'!$G86)),1,0)*'4. Formulations'!$L86</f>
        <v>0</v>
      </c>
      <c r="JI87" s="27">
        <f>IF(AND(OR(ISBLANK(JI$9),JI$9=0)=FALSE,OR(JI$9='2. Protocols'!$C86,JI$9='2. Protocols'!$E86,JI$9='2. Protocols'!$G86)),1,0)*'4. Formulations'!$L86</f>
        <v>0</v>
      </c>
      <c r="JJ87" s="27">
        <f>IF(AND(OR(ISBLANK(JJ$9),JJ$9=0)=FALSE,OR(JJ$9='2. Protocols'!$C86,JJ$9='2. Protocols'!$E86,JJ$9='2. Protocols'!$G86)),1,0)*'4. Formulations'!$L86</f>
        <v>0</v>
      </c>
      <c r="JK87" s="27">
        <f>IF(AND(OR(ISBLANK(JK$9),JK$9=0)=FALSE,OR(JK$9='2. Protocols'!$C86,JK$9='2. Protocols'!$E86,JK$9='2. Protocols'!$G86)),1,0)*'4. Formulations'!$L86</f>
        <v>0</v>
      </c>
      <c r="JL87" s="27">
        <f>IF(AND(OR(ISBLANK(JL$9),JL$9=0)=FALSE,OR(JL$9='2. Protocols'!$C86,JL$9='2. Protocols'!$E86,JL$9='2. Protocols'!$G86)),1,0)*'4. Formulations'!$L86</f>
        <v>0</v>
      </c>
      <c r="JM87" s="27">
        <f>IF(AND(OR(ISBLANK(JM$9),JM$9=0)=FALSE,OR(JM$9='2. Protocols'!$C86,JM$9='2. Protocols'!$E86,JM$9='2. Protocols'!$G86)),1,0)*'4. Formulations'!$L86</f>
        <v>0</v>
      </c>
      <c r="JN87" s="27">
        <f>IF(AND(OR(ISBLANK(JN$9),JN$9=0)=FALSE,OR(JN$9='2. Protocols'!$C86,JN$9='2. Protocols'!$E86,JN$9='2. Protocols'!$G86)),1,0)*'4. Formulations'!$L86</f>
        <v>0</v>
      </c>
      <c r="JO87" s="27">
        <f>IF(AND(OR(ISBLANK(JO$9),JO$9=0)=FALSE,OR(JO$9='2. Protocols'!$C86,JO$9='2. Protocols'!$E86,JO$9='2. Protocols'!$G86)),1,0)*'4. Formulations'!$L86</f>
        <v>0</v>
      </c>
      <c r="JP87" s="27">
        <f>IF(AND(OR(ISBLANK(JP$9),JP$9=0)=FALSE,OR(JP$9='2. Protocols'!$C86,JP$9='2. Protocols'!$E86,JP$9='2. Protocols'!$G86)),1,0)*'4. Formulations'!$L86</f>
        <v>0</v>
      </c>
      <c r="JQ87" s="27">
        <f>IF(AND(OR(ISBLANK(JQ$9),JQ$9=0)=FALSE,OR(JQ$9='2. Protocols'!$C86,JQ$9='2. Protocols'!$E86,JQ$9='2. Protocols'!$G86)),1,0)*'4. Formulations'!$L86</f>
        <v>0</v>
      </c>
      <c r="JR87" s="27">
        <f>IF(AND(OR(ISBLANK(JR$9),JR$9=0)=FALSE,OR(JR$9='2. Protocols'!$C86,JR$9='2. Protocols'!$E86,JR$9='2. Protocols'!$G86)),1,0)*'4. Formulations'!$L86</f>
        <v>0</v>
      </c>
      <c r="JS87" s="27">
        <f>IF(AND(OR(ISBLANK(JS$9),JS$9=0)=FALSE,OR(JS$9='2. Protocols'!$C86,JS$9='2. Protocols'!$E86,JS$9='2. Protocols'!$G86)),1,0)*'4. Formulations'!$L86</f>
        <v>0</v>
      </c>
      <c r="JT87" s="27">
        <f>IF(AND(OR(ISBLANK(JT$9),JT$9=0)=FALSE,OR(JT$9='2. Protocols'!$C86,JT$9='2. Protocols'!$E86,JT$9='2. Protocols'!$G86)),1,0)*'4. Formulations'!$L86</f>
        <v>0</v>
      </c>
      <c r="JU87" s="27">
        <f>IF(AND(OR(ISBLANK(JU$9),JU$9=0)=FALSE,OR(JU$9='2. Protocols'!$C86,JU$9='2. Protocols'!$E86,JU$9='2. Protocols'!$G86)),1,0)*'4. Formulations'!$L86</f>
        <v>0</v>
      </c>
      <c r="JV87" s="27">
        <f>IF(AND(OR(ISBLANK(JV$9),JV$9=0)=FALSE,OR(JV$9='2. Protocols'!$C86,JV$9='2. Protocols'!$E86,JV$9='2. Protocols'!$G86)),1,0)*'4. Formulations'!$L86</f>
        <v>0</v>
      </c>
      <c r="JW87" s="27">
        <f>IF(AND(OR(ISBLANK(JW$9),JW$9=0)=FALSE,OR(JW$9='2. Protocols'!$C86,JW$9='2. Protocols'!$E86,JW$9='2. Protocols'!$G86)),1,0)*'4. Formulations'!$L86</f>
        <v>0</v>
      </c>
      <c r="JX87" s="27">
        <f>IF(AND(OR(ISBLANK(JX$9),JX$9=0)=FALSE,OR(JX$9='2. Protocols'!$C86,JX$9='2. Protocols'!$E86,JX$9='2. Protocols'!$G86)),1,0)*'4. Formulations'!$L86</f>
        <v>0</v>
      </c>
      <c r="JY87" s="27">
        <f>IF(AND(OR(ISBLANK(JY$9),JY$9=0)=FALSE,OR(JY$9='2. Protocols'!$C86,JY$9='2. Protocols'!$E86,JY$9='2. Protocols'!$G86)),1,0)*'4. Formulations'!$L86</f>
        <v>0</v>
      </c>
      <c r="JZ87" s="27">
        <f>IF(AND(OR(ISBLANK(JZ$9),JZ$9=0)=FALSE,OR(JZ$9='2. Protocols'!$C86,JZ$9='2. Protocols'!$E86,JZ$9='2. Protocols'!$G86)),1,0)*'4. Formulations'!$L86</f>
        <v>0</v>
      </c>
      <c r="KA87" s="27">
        <f>IF(AND(OR(ISBLANK(KA$9),KA$9=0)=FALSE,OR(KA$9='2. Protocols'!$C86,KA$9='2. Protocols'!$E86,KA$9='2. Protocols'!$G86)),1,0)*'4. Formulations'!$L86</f>
        <v>0</v>
      </c>
      <c r="KB87" s="27">
        <f>IF(AND(OR(ISBLANK(KB$9),KB$9=0)=FALSE,OR(KB$9='2. Protocols'!$C86,KB$9='2. Protocols'!$E86,KB$9='2. Protocols'!$G86)),1,0)*'4. Formulations'!$L86</f>
        <v>0</v>
      </c>
      <c r="KC87" s="27">
        <f>IF(AND(OR(ISBLANK(KC$9),KC$9=0)=FALSE,OR(KC$9='2. Protocols'!$C86,KC$9='2. Protocols'!$E86,KC$9='2. Protocols'!$G86)),1,0)*'4. Formulations'!$L86</f>
        <v>0</v>
      </c>
      <c r="KD87" s="27">
        <f>IF(AND(OR(ISBLANK(KD$9),KD$9=0)=FALSE,OR(KD$9='2. Protocols'!$C86,KD$9='2. Protocols'!$E86,KD$9='2. Protocols'!$G86)),1,0)*'4. Formulations'!$L86</f>
        <v>0</v>
      </c>
      <c r="KE87" s="27">
        <f>IF(AND(OR(ISBLANK(KE$9),KE$9=0)=FALSE,OR(KE$9='2. Protocols'!$C86,KE$9='2. Protocols'!$E86,KE$9='2. Protocols'!$G86)),1,0)*'4. Formulations'!$L86</f>
        <v>0</v>
      </c>
      <c r="KF87" s="27">
        <f>IF(AND(OR(ISBLANK(KF$9),KF$9=0)=FALSE,OR(KF$9='2. Protocols'!$C86,KF$9='2. Protocols'!$E86,KF$9='2. Protocols'!$G86)),1,0)*'4. Formulations'!$L86</f>
        <v>0</v>
      </c>
      <c r="KG87" s="27">
        <f>IF(AND(OR(ISBLANK(KG$9),KG$9=0)=FALSE,OR(KG$9='2. Protocols'!$C86,KG$9='2. Protocols'!$E86,KG$9='2. Protocols'!$G86)),1,0)*'4. Formulations'!$L86</f>
        <v>0</v>
      </c>
      <c r="KH87" s="27">
        <f>IF(AND(OR(ISBLANK(KH$9),KH$9=0)=FALSE,OR(KH$9='2. Protocols'!$C86,KH$9='2. Protocols'!$E86,KH$9='2. Protocols'!$G86)),1,0)*'4. Formulations'!$L86</f>
        <v>0</v>
      </c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B87" s="27">
        <f>IF(AND(OR(ISBLANK(LB$9),LB$9=0)=FALSE,LB$9=$DL87),1,0)*'4. Formulations'!$M86</f>
        <v>0</v>
      </c>
      <c r="LC87" s="27">
        <f>IF(AND(OR(ISBLANK(LC$9),LC$9=0)=FALSE,LC$9=$DL87),1,0)*'4. Formulations'!$M86</f>
        <v>0</v>
      </c>
      <c r="LD87" s="27">
        <f>IF(AND(OR(ISBLANK(LD$9),LD$9=0)=FALSE,LD$9=$DL87),1,0)*'4. Formulations'!$M86</f>
        <v>0</v>
      </c>
      <c r="LE87" s="27">
        <f>IF(AND(OR(ISBLANK(LE$9),LE$9=0)=FALSE,LE$9=$DL87),1,0)*'4. Formulations'!$M86</f>
        <v>0</v>
      </c>
      <c r="LF87" s="27">
        <f>IF(AND(OR(ISBLANK(LF$9),LF$9=0)=FALSE,LF$9=$DL87),1,0)*'4. Formulations'!$M86</f>
        <v>0</v>
      </c>
      <c r="LG87" s="27">
        <f>IF(AND(OR(ISBLANK(LG$9),LG$9=0)=FALSE,LG$9=$DL87),1,0)*'4. Formulations'!$M86</f>
        <v>0</v>
      </c>
      <c r="LH87" s="27">
        <f>IF(AND(OR(ISBLANK(LH$9),LH$9=0)=FALSE,LH$9=$DL87),1,0)*'4. Formulations'!$M86</f>
        <v>0</v>
      </c>
      <c r="LI87" s="27">
        <f>IF(AND(OR(ISBLANK(LI$9),LI$9=0)=FALSE,LI$9=$DL87),1,0)*'4. Formulations'!$M86</f>
        <v>0</v>
      </c>
      <c r="LJ87" s="27">
        <f>IF(AND(OR(ISBLANK(LJ$9),LJ$9=0)=FALSE,LJ$9=$DL87),1,0)*'4. Formulations'!$M86</f>
        <v>0</v>
      </c>
      <c r="LK87" s="27">
        <f>IF(AND(OR(ISBLANK(LK$9),LK$9=0)=FALSE,LK$9=$DL87),1,0)*'4. Formulations'!$M86</f>
        <v>0</v>
      </c>
      <c r="LL87" s="27">
        <f>IF(AND(OR(ISBLANK(LL$9),LL$9=0)=FALSE,LL$9=$DL87),1,0)*'4. Formulations'!$M86</f>
        <v>0</v>
      </c>
      <c r="LM87" s="27">
        <f>IF(AND(OR(ISBLANK(LM$9),LM$9=0)=FALSE,LM$9=$DL87),1,0)*'4. Formulations'!$M86</f>
        <v>0</v>
      </c>
      <c r="LN87" s="27">
        <f>IF(AND(OR(ISBLANK(LN$9),LN$9=0)=FALSE,LN$9=$DL87),1,0)*'4. Formulations'!$M86</f>
        <v>0</v>
      </c>
      <c r="LO87" s="27">
        <f>IF(AND(OR(ISBLANK(LO$9),LO$9=0)=FALSE,LO$9=$DL87),1,0)*'4. Formulations'!$M86</f>
        <v>0</v>
      </c>
      <c r="LP87" s="27">
        <f>IF(AND(OR(ISBLANK(LP$9),LP$9=0)=FALSE,LP$9=$DL87),1,0)*'4. Formulations'!$M86</f>
        <v>0</v>
      </c>
      <c r="LQ87" s="27">
        <f>IF(AND(OR(ISBLANK(LQ$9),LQ$9=0)=FALSE,LQ$9=$DL87),1,0)*'4. Formulations'!$M86</f>
        <v>0</v>
      </c>
      <c r="LR87" s="27">
        <f>IF(AND(OR(ISBLANK(LR$9),LR$9=0)=FALSE,LR$9=$DL87),1,0)*'4. Formulations'!$M86</f>
        <v>0</v>
      </c>
      <c r="LS87" s="27"/>
      <c r="LT87" s="27"/>
      <c r="LU87" s="27"/>
      <c r="LW87" s="27">
        <f>IF(AND(OR(ISBLANK(LW$9),LW$9=0)=FALSE,SUM($LB87:$LR87)&gt;0,LW$9='2. Protocols'!$G86),1,0)*'4. Formulations'!$M86</f>
        <v>0</v>
      </c>
      <c r="LX87" s="27">
        <f>IF(AND(OR(ISBLANK(LX$9),LX$9=0)=FALSE,SUM($LB87:$LR87)&gt;0,LX$9='2. Protocols'!$G86),1,0)*'4. Formulations'!$M86</f>
        <v>0</v>
      </c>
      <c r="LY87" s="27">
        <f>IF(AND(OR(ISBLANK(LY$9),LY$9=0)=FALSE,SUM($LB87:$LR87)&gt;0,LY$9='2. Protocols'!$G86),1,0)*'4. Formulations'!$M86</f>
        <v>0</v>
      </c>
      <c r="LZ87" s="27">
        <f>IF(AND(OR(ISBLANK(LZ$9),LZ$9=0)=FALSE,SUM($LB87:$LR87)&gt;0,LZ$9='2. Protocols'!$G86),1,0)*'4. Formulations'!$M86</f>
        <v>0</v>
      </c>
      <c r="MA87" s="27">
        <f>IF(AND(OR(ISBLANK(MA$9),MA$9=0)=FALSE,SUM($LB87:$LR87)&gt;0,MA$9='2. Protocols'!$G86),1,0)*'4. Formulations'!$M86</f>
        <v>0</v>
      </c>
      <c r="MB87" s="27">
        <f>IF(AND(OR(ISBLANK(MB$9),MB$9=0)=FALSE,SUM($LB87:$LR87)&gt;0,MB$9='2. Protocols'!$G86),1,0)*'4. Formulations'!$M86</f>
        <v>0</v>
      </c>
      <c r="MC87" s="27">
        <f>IF(AND(OR(ISBLANK(MC$9),MC$9=0)=FALSE,SUM($LB87:$LR87)&gt;0,MC$9='2. Protocols'!$G86),1,0)*'4. Formulations'!$M86</f>
        <v>0</v>
      </c>
      <c r="MD87" s="27">
        <f>IF(AND(OR(ISBLANK(MD$9),MD$9=0)=FALSE,SUM($LB87:$LR87)&gt;0,MD$9='2. Protocols'!$G86),1,0)*'4. Formulations'!$M86</f>
        <v>0</v>
      </c>
      <c r="ME87" s="27">
        <f>IF(AND(OR(ISBLANK(ME$9),ME$9=0)=FALSE,SUM($LB87:$LR87)&gt;0,ME$9='2. Protocols'!$G86),1,0)*'4. Formulations'!$M86</f>
        <v>0</v>
      </c>
      <c r="MF87" s="27">
        <f>IF(AND(OR(ISBLANK(MF$9),MF$9=0)=FALSE,SUM($LB87:$LR87)&gt;0,MF$9='2. Protocols'!$G86),1,0)*'4. Formulations'!$M86</f>
        <v>0</v>
      </c>
      <c r="MG87" s="27">
        <f>IF(AND(OR(ISBLANK(MG$9),MG$9=0)=FALSE,SUM($LB87:$LR87)&gt;0,MG$9='2. Protocols'!$G86),1,0)*'4. Formulations'!$M86</f>
        <v>0</v>
      </c>
      <c r="MH87" s="27">
        <f>IF(AND(OR(ISBLANK(MH$9),MH$9=0)=FALSE,SUM($LB87:$LR87)&gt;0,MH$9='2. Protocols'!$G86),1,0)*'4. Formulations'!$M86</f>
        <v>0</v>
      </c>
      <c r="MI87" s="27">
        <f>IF(AND(OR(ISBLANK(MI$9),MI$9=0)=FALSE,SUM($LB87:$LR87)&gt;0,MI$9='2. Protocols'!$G86),1,0)*'4. Formulations'!$M86</f>
        <v>0</v>
      </c>
      <c r="MJ87" s="27">
        <f>IF(AND(OR(ISBLANK(MJ$9),MJ$9=0)=FALSE,SUM($LB87:$LR87)&gt;0,MJ$9='2. Protocols'!$G86),1,0)*'4. Formulations'!$M86</f>
        <v>0</v>
      </c>
      <c r="MK87" s="27">
        <f>IF(AND(OR(ISBLANK(MK$9),MK$9=0)=FALSE,SUM($LB87:$LR87)&gt;0,MK$9='2. Protocols'!$G86),1,0)*'4. Formulations'!$M86</f>
        <v>0</v>
      </c>
      <c r="ML87" s="27">
        <f>IF(AND(OR(ISBLANK(ML$9),ML$9=0)=FALSE,SUM($LB87:$LR87)&gt;0,ML$9='2. Protocols'!$G86),1,0)*'4. Formulations'!$M86</f>
        <v>0</v>
      </c>
      <c r="MM87" s="27">
        <f>IF(AND(OR(ISBLANK(MM$9),MM$9=0)=FALSE,SUM($LB87:$LR87)&gt;0,MM$9='2. Protocols'!$G86),1,0)*'4. Formulations'!$M86</f>
        <v>0</v>
      </c>
      <c r="MN87" s="27">
        <f>IF(AND(OR(ISBLANK(MN$9),MN$9=0)=FALSE,SUM($LB87:$LR87)&gt;0,MN$9='2. Protocols'!$G86),1,0)*'4. Formulations'!$M86</f>
        <v>0</v>
      </c>
      <c r="MO87" s="27">
        <f>IF(AND(OR(ISBLANK(MO$9),MO$9=0)=FALSE,SUM($LB87:$LR87)&gt;0,MO$9='2. Protocols'!$G86),1,0)*'4. Formulations'!$M86</f>
        <v>0</v>
      </c>
      <c r="MP87" s="27">
        <f>IF(AND(OR(ISBLANK(MP$9),MP$9=0)=FALSE,SUM($LB87:$LR87)&gt;0,MP$9='2. Protocols'!$G86),1,0)*'4. Formulations'!$M86</f>
        <v>0</v>
      </c>
      <c r="MQ87" s="27">
        <f>IF(AND(OR(ISBLANK(MQ$9),MQ$9=0)=FALSE,SUM($LB87:$LR87)&gt;0,MQ$9='2. Protocols'!$G86),1,0)*'4. Formulations'!$M86</f>
        <v>0</v>
      </c>
      <c r="MR87" s="27">
        <f>IF(AND(OR(ISBLANK(MR$9),MR$9=0)=FALSE,SUM($LB87:$LR87)&gt;0,MR$9='2. Protocols'!$G86),1,0)*'4. Formulations'!$M86</f>
        <v>0</v>
      </c>
      <c r="MS87" s="27">
        <f>IF(AND(OR(ISBLANK(MS$9),MS$9=0)=FALSE,SUM($LB87:$LR87)&gt;0,MS$9='2. Protocols'!$G86),1,0)*'4. Formulations'!$M86</f>
        <v>0</v>
      </c>
      <c r="MT87" s="27">
        <f>IF(AND(OR(ISBLANK(MT$9),MT$9=0)=FALSE,SUM($LB87:$LR87)&gt;0,MT$9='2. Protocols'!$G86),1,0)*'4. Formulations'!$M86</f>
        <v>0</v>
      </c>
      <c r="MU87" s="27">
        <f>IF(AND(OR(ISBLANK(MU$9),MU$9=0)=FALSE,SUM($LB87:$LR87)&gt;0,MU$9='2. Protocols'!$G86),1,0)*'4. Formulations'!$M86</f>
        <v>0</v>
      </c>
      <c r="MV87" s="27">
        <f>IF(AND(OR(ISBLANK(MV$9),MV$9=0)=FALSE,SUM($LB87:$LR87)&gt;0,MV$9='2. Protocols'!$G86),1,0)*'4. Formulations'!$M86</f>
        <v>0</v>
      </c>
      <c r="MW87" s="27">
        <f>IF(AND(OR(ISBLANK(MW$9),MW$9=0)=FALSE,SUM($LB87:$LR87)&gt;0,MW$9='2. Protocols'!$G86),1,0)*'4. Formulations'!$M86</f>
        <v>0</v>
      </c>
      <c r="MX87" s="27">
        <f>IF(AND(OR(ISBLANK(MX$9),MX$9=0)=FALSE,SUM($LB87:$LR87)&gt;0,MX$9='2. Protocols'!$G86),1,0)*'4. Formulations'!$M86</f>
        <v>0</v>
      </c>
      <c r="MY87" s="27">
        <f>IF(AND(OR(ISBLANK(MY$9),MY$9=0)=FALSE,SUM($LB87:$LR87)&gt;0,MY$9='2. Protocols'!$G86),1,0)*'4. Formulations'!$M86</f>
        <v>0</v>
      </c>
      <c r="MZ87" s="27">
        <f>IF(AND(OR(ISBLANK(MZ$9),MZ$9=0)=FALSE,SUM($LB87:$LR87)&gt;0,MZ$9='2. Protocols'!$G86),1,0)*'4. Formulations'!$M86</f>
        <v>0</v>
      </c>
      <c r="NA87" s="27">
        <f>IF(AND(OR(ISBLANK(NA$9),NA$9=0)=FALSE,SUM($LB87:$LR87)&gt;0,NA$9='2. Protocols'!$G86),1,0)*'4. Formulations'!$M86</f>
        <v>0</v>
      </c>
      <c r="NB87" s="27">
        <f>IF(AND(OR(ISBLANK(NB$9),NB$9=0)=FALSE,SUM($LB87:$LR87)&gt;0,NB$9='2. Protocols'!$G86),1,0)*'4. Formulations'!$M86</f>
        <v>0</v>
      </c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V87" s="27">
        <f>IF(AND(OR(ISBLANK(NV$9),NV$9=0)=FALSE,NV$9=$DM87),1,0)*'4. Formulations'!$N86</f>
        <v>0</v>
      </c>
      <c r="NW87" s="721">
        <f>IF(AND(OR(ISBLANK(NW$9),NW$9=0)=FALSE,NW$9=$DM87),1,0)*'4. Formulations'!$N86</f>
        <v>0</v>
      </c>
      <c r="NX87" s="27">
        <f>IF(AND(OR(ISBLANK(NX$9),NX$9=0)=FALSE,NX$9=$DM87),1,0)*'4. Formulations'!$N86</f>
        <v>0</v>
      </c>
      <c r="NY87" s="27">
        <f>IF(AND(OR(ISBLANK(NY$9),NY$9=0)=FALSE,NY$9=$DM87),1,0)*'4. Formulations'!$N86</f>
        <v>0</v>
      </c>
      <c r="NZ87" s="27">
        <f>IF(AND(OR(ISBLANK(NZ$9),NZ$9=0)=FALSE,NZ$9=$DM87),1,0)*'4. Formulations'!$N86</f>
        <v>0</v>
      </c>
      <c r="OA87" s="27">
        <f>IF(AND(OR(ISBLANK(OA$9),OA$9=0)=FALSE,OA$9=$DM87),1,0)*'4. Formulations'!$N86</f>
        <v>0</v>
      </c>
      <c r="OB87" s="27">
        <f>IF(AND(OR(ISBLANK(OB$9),OB$9=0)=FALSE,OB$9=$DM87),1,0)*'4. Formulations'!$N86</f>
        <v>0</v>
      </c>
      <c r="OC87" s="27">
        <f>IF(AND(OR(ISBLANK(OC$9),OC$9=0)=FALSE,OC$9=$DM87),1,0)*'4. Formulations'!$N86</f>
        <v>0</v>
      </c>
      <c r="OD87" s="27">
        <f>IF(AND(OR(ISBLANK(OD$9),OD$9=0)=FALSE,OD$9=$DM87),1,0)*'4. Formulations'!$N86</f>
        <v>0</v>
      </c>
      <c r="OE87" s="27">
        <f>IF(AND(OR(ISBLANK(OE$9),OE$9=0)=FALSE,OE$9=$DM87),1,0)*'4. Formulations'!$N86</f>
        <v>0</v>
      </c>
      <c r="OF87" s="27">
        <f>IF(AND(OR(ISBLANK(OF$9),OF$9=0)=FALSE,OF$9=$DM87),1,0)*'4. Formulations'!$N86</f>
        <v>0</v>
      </c>
      <c r="OG87" s="27">
        <f>IF(AND(OR(ISBLANK(OG$9),OG$9=0)=FALSE,OG$9=$DM87),1,0)*'4. Formulations'!$N86</f>
        <v>0</v>
      </c>
      <c r="OH87" s="27">
        <f>IF(AND(OR(ISBLANK(OH$9),OH$9=0)=FALSE,OH$9=$DM87),1,0)*'4. Formulations'!$N86</f>
        <v>0</v>
      </c>
      <c r="OI87" s="27">
        <f>IF(AND(OR(ISBLANK(OI$9),OI$9=0)=FALSE,OI$9=$DM87),1,0)*'4. Formulations'!$N86</f>
        <v>0</v>
      </c>
      <c r="OJ87" s="27">
        <f>IF(AND(OR(ISBLANK(OJ$9),OJ$9=0)=FALSE,OJ$9=$DM87),1,0)*'4. Formulations'!$N86</f>
        <v>0</v>
      </c>
      <c r="OK87" s="27">
        <f>IF(AND(OR(ISBLANK(OK$9),OK$9=0)=FALSE,OK$9=$DM87),1,0)*'4. Formulations'!$N86</f>
        <v>0</v>
      </c>
      <c r="OL87" s="27">
        <f>IF(AND(OR(ISBLANK(OL$9),OL$9=0)=FALSE,OL$9=$DM87),1,0)*'4. Formulations'!$N86</f>
        <v>0</v>
      </c>
      <c r="OM87" s="27"/>
      <c r="ON87" s="27"/>
      <c r="OO87" s="27"/>
      <c r="OQ87" s="27">
        <f>IF(AND(OR(ISBLANK(OQ$9),OQ$9=0)=FALSE,OR(OQ$9='2. Protocols'!$C86,OQ$9='2. Protocols'!$E86,OQ$9='2. Protocols'!$G86)),1,0)*'4. Formulations'!$O86</f>
        <v>0</v>
      </c>
      <c r="OR87" s="27">
        <f>IF(AND(OR(ISBLANK(OR$9),OR$9=0)=FALSE,OR(OR$9='2. Protocols'!$C86,OR$9='2. Protocols'!$E86,OR$9='2. Protocols'!$G86)),1,0)*'4. Formulations'!$O86</f>
        <v>0</v>
      </c>
      <c r="OS87" s="27">
        <f>IF(AND(OR(ISBLANK(OS$9),OS$9=0)=FALSE,OR(OS$9='2. Protocols'!$C86,OS$9='2. Protocols'!$E86,OS$9='2. Protocols'!$G86)),1,0)*'4. Formulations'!$O86</f>
        <v>0</v>
      </c>
      <c r="OT87" s="27">
        <f>IF(AND(OR(ISBLANK(OT$9),OT$9=0)=FALSE,OR(OT$9='2. Protocols'!$C86,OT$9='2. Protocols'!$E86,OT$9='2. Protocols'!$G86)),1,0)*'4. Formulations'!$O86</f>
        <v>0</v>
      </c>
      <c r="OU87" s="27">
        <f>IF(AND(OR(ISBLANK(OU$9),OU$9=0)=FALSE,OR(OU$9='2. Protocols'!$C86,OU$9='2. Protocols'!$E86,OU$9='2. Protocols'!$G86)),1,0)*'4. Formulations'!$O86</f>
        <v>0</v>
      </c>
      <c r="OV87" s="27">
        <f>IF(AND(OR(ISBLANK(OV$9),OV$9=0)=FALSE,OR(OV$9='2. Protocols'!$C86,OV$9='2. Protocols'!$E86,OV$9='2. Protocols'!$G86)),1,0)*'4. Formulations'!$O86</f>
        <v>0</v>
      </c>
      <c r="OW87" s="27">
        <f>IF(AND(OR(ISBLANK(OW$9),OW$9=0)=FALSE,OR(OW$9='2. Protocols'!$C86,OW$9='2. Protocols'!$E86,OW$9='2. Protocols'!$G86)),1,0)*'4. Formulations'!$O86</f>
        <v>0</v>
      </c>
      <c r="OX87" s="27">
        <f>IF(AND(OR(ISBLANK(OX$9),OX$9=0)=FALSE,OR(OX$9='2. Protocols'!$C86,OX$9='2. Protocols'!$E86,OX$9='2. Protocols'!$G86)),1,0)*'4. Formulations'!$O86</f>
        <v>0</v>
      </c>
      <c r="OY87" s="27">
        <f>IF(AND(OR(ISBLANK(OY$9),OY$9=0)=FALSE,OR(OY$9='2. Protocols'!$C86,OY$9='2. Protocols'!$E86,OY$9='2. Protocols'!$G86)),1,0)*'4. Formulations'!$O86</f>
        <v>0</v>
      </c>
      <c r="OZ87" s="27">
        <f>IF(AND(OR(ISBLANK(OZ$9),OZ$9=0)=FALSE,OR(OZ$9='2. Protocols'!$C86,OZ$9='2. Protocols'!$E86,OZ$9='2. Protocols'!$G86)),1,0)*'4. Formulations'!$O86</f>
        <v>0</v>
      </c>
      <c r="PA87" s="27">
        <f>IF(AND(OR(ISBLANK(PA$9),PA$9=0)=FALSE,OR(PA$9='2. Protocols'!$C86,PA$9='2. Protocols'!$E86,PA$9='2. Protocols'!$G86)),1,0)*'4. Formulations'!$O86</f>
        <v>0</v>
      </c>
      <c r="PB87" s="27">
        <f>IF(AND(OR(ISBLANK(PB$9),PB$9=0)=FALSE,OR(PB$9='2. Protocols'!$C86,PB$9='2. Protocols'!$E86,PB$9='2. Protocols'!$G86)),1,0)*'4. Formulations'!$O86</f>
        <v>0</v>
      </c>
      <c r="PC87" s="27">
        <f>IF(AND(OR(ISBLANK(PC$9),PC$9=0)=FALSE,OR(PC$9='2. Protocols'!$C86,PC$9='2. Protocols'!$E86,PC$9='2. Protocols'!$G86)),1,0)*'4. Formulations'!$O86</f>
        <v>0</v>
      </c>
      <c r="PD87" s="27">
        <f>IF(AND(OR(ISBLANK(PD$9),PD$9=0)=FALSE,OR(PD$9='2. Protocols'!$C86,PD$9='2. Protocols'!$E86,PD$9='2. Protocols'!$G86)),1,0)*'4. Formulations'!$O86</f>
        <v>0</v>
      </c>
      <c r="PE87" s="27">
        <f>IF(AND(OR(ISBLANK(PE$9),PE$9=0)=FALSE,OR(PE$9='2. Protocols'!$C86,PE$9='2. Protocols'!$E86,PE$9='2. Protocols'!$G86)),1,0)*'4. Formulations'!$O86</f>
        <v>0</v>
      </c>
      <c r="PF87" s="27">
        <f>IF(AND(OR(ISBLANK(PF$9),PF$9=0)=FALSE,OR(PF$9='2. Protocols'!$C86,PF$9='2. Protocols'!$E86,PF$9='2. Protocols'!$G86)),1,0)*'4. Formulations'!$O86</f>
        <v>0</v>
      </c>
      <c r="PG87" s="27">
        <f>IF(AND(OR(ISBLANK(PG$9),PG$9=0)=FALSE,OR(PG$9='2. Protocols'!$C86,PG$9='2. Protocols'!$E86,PG$9='2. Protocols'!$G86)),1,0)*'4. Formulations'!$O86</f>
        <v>0</v>
      </c>
      <c r="PH87" s="27">
        <f>IF(AND(OR(ISBLANK(PH$9),PH$9=0)=FALSE,OR(PH$9='2. Protocols'!$C86,PH$9='2. Protocols'!$E86,PH$9='2. Protocols'!$G86)),1,0)*'4. Formulations'!$O86</f>
        <v>0</v>
      </c>
      <c r="PI87" s="27">
        <f>IF(AND(OR(ISBLANK(PI$9),PI$9=0)=FALSE,OR(PI$9='2. Protocols'!$C86,PI$9='2. Protocols'!$E86,PI$9='2. Protocols'!$G86)),1,0)*'4. Formulations'!$O86</f>
        <v>0</v>
      </c>
      <c r="PJ87" s="27">
        <f>IF(AND(OR(ISBLANK(PJ$9),PJ$9=0)=FALSE,OR(PJ$9='2. Protocols'!$C86,PJ$9='2. Protocols'!$E86,PJ$9='2. Protocols'!$G86)),1,0)*'4. Formulations'!$O86</f>
        <v>0</v>
      </c>
      <c r="PK87" s="27">
        <f>IF(AND(OR(ISBLANK(PK$9),PK$9=0)=FALSE,OR(PK$9='2. Protocols'!$C86,PK$9='2. Protocols'!$E86,PK$9='2. Protocols'!$G86)),1,0)*'4. Formulations'!$O86</f>
        <v>0</v>
      </c>
      <c r="PL87" s="27">
        <f>IF(AND(OR(ISBLANK(PL$9),PL$9=0)=FALSE,OR(PL$9='2. Protocols'!$C86,PL$9='2. Protocols'!$E86,PL$9='2. Protocols'!$G86)),1,0)*'4. Formulations'!$O86</f>
        <v>0</v>
      </c>
      <c r="PM87" s="27">
        <f>IF(AND(OR(ISBLANK(PM$9),PM$9=0)=FALSE,OR(PM$9='2. Protocols'!$C86,PM$9='2. Protocols'!$E86,PM$9='2. Protocols'!$G86)),1,0)*'4. Formulations'!$O86</f>
        <v>0</v>
      </c>
      <c r="PN87" s="27">
        <f>IF(AND(OR(ISBLANK(PN$9),PN$9=0)=FALSE,OR(PN$9='2. Protocols'!$C86,PN$9='2. Protocols'!$E86,PN$9='2. Protocols'!$G86)),1,0)*'4. Formulations'!$O86</f>
        <v>0</v>
      </c>
      <c r="PO87" s="27">
        <f>IF(AND(OR(ISBLANK(PO$9),PO$9=0)=FALSE,OR(PO$9='2. Protocols'!$C86,PO$9='2. Protocols'!$E86,PO$9='2. Protocols'!$G86)),1,0)*'4. Formulations'!$O86</f>
        <v>0</v>
      </c>
      <c r="PP87" s="27">
        <f>IF(AND(OR(ISBLANK(PP$9),PP$9=0)=FALSE,OR(PP$9='2. Protocols'!$C86,PP$9='2. Protocols'!$E86,PP$9='2. Protocols'!$G86)),1,0)*'4. Formulations'!$O86</f>
        <v>0</v>
      </c>
      <c r="PQ87" s="27">
        <f>IF(AND(OR(ISBLANK(PQ$9),PQ$9=0)=FALSE,OR(PQ$9='2. Protocols'!$C86,PQ$9='2. Protocols'!$E86,PQ$9='2. Protocols'!$G86)),1,0)*'4. Formulations'!$O86</f>
        <v>0</v>
      </c>
      <c r="PR87" s="27">
        <f>IF(AND(OR(ISBLANK(PR$9),PR$9=0)=FALSE,OR(PR$9='2. Protocols'!$C86,PR$9='2. Protocols'!$E86,PR$9='2. Protocols'!$G86)),1,0)*'4. Formulations'!$O86</f>
        <v>0</v>
      </c>
      <c r="PS87" s="27">
        <f>IF(AND(OR(ISBLANK(PS$9),PS$9=0)=FALSE,OR(PS$9='2. Protocols'!$C86,PS$9='2. Protocols'!$E86,PS$9='2. Protocols'!$G86)),1,0)*'4. Formulations'!$O86</f>
        <v>0</v>
      </c>
      <c r="PT87" s="27">
        <f>IF(AND(OR(ISBLANK(PT$9),PT$9=0)=FALSE,OR(PT$9='2. Protocols'!$C86,PT$9='2. Protocols'!$E86,PT$9='2. Protocols'!$G86)),1,0)*'4. Formulations'!$O86</f>
        <v>0</v>
      </c>
      <c r="PU87" s="27">
        <f>IF(AND(OR(ISBLANK(PU$9),PU$9=0)=FALSE,OR(PU$9='2. Protocols'!$C86,PU$9='2. Protocols'!$E86,PU$9='2. Protocols'!$G86)),1,0)*'4. Formulations'!$O86</f>
        <v>0</v>
      </c>
      <c r="PV87" s="27">
        <f>IF(AND(OR(ISBLANK(PV$9),PV$9=0)=FALSE,OR(PV$9='2. Protocols'!$C86,PV$9='2. Protocols'!$E86,PV$9='2. Protocols'!$G86)),1,0)*'4. Formulations'!$O86</f>
        <v>0</v>
      </c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P87" s="27">
        <f>IF(AND(OR(ISBLANK(QP$9),QP$9=0)=FALSE,QP$9=$DL87),1,0)*'4. Formulations'!$P86</f>
        <v>0</v>
      </c>
      <c r="QQ87" s="27">
        <f>IF(AND(OR(ISBLANK(QQ$9),QQ$9=0)=FALSE,QQ$9=$DL87),1,0)*'4. Formulations'!$P86</f>
        <v>0</v>
      </c>
      <c r="QR87" s="27">
        <f>IF(AND(OR(ISBLANK(QR$9),QR$9=0)=FALSE,QR$9=$DL87),1,0)*'4. Formulations'!$P86</f>
        <v>0</v>
      </c>
      <c r="QS87" s="27">
        <f>IF(AND(OR(ISBLANK(QS$9),QS$9=0)=FALSE,QS$9=$DL87),1,0)*'4. Formulations'!$P86</f>
        <v>0</v>
      </c>
      <c r="QT87" s="27">
        <f>IF(AND(OR(ISBLANK(QT$9),QT$9=0)=FALSE,QT$9=$DL87),1,0)*'4. Formulations'!$P86</f>
        <v>0</v>
      </c>
      <c r="QU87" s="27">
        <f>IF(AND(OR(ISBLANK(QU$9),QU$9=0)=FALSE,QU$9=$DL87),1,0)*'4. Formulations'!$P86</f>
        <v>0</v>
      </c>
      <c r="QV87" s="27">
        <f>IF(AND(OR(ISBLANK(QV$9),QV$9=0)=FALSE,QV$9=$DL87),1,0)*'4. Formulations'!$P86</f>
        <v>0</v>
      </c>
      <c r="QW87" s="27">
        <f>IF(AND(OR(ISBLANK(QW$9),QW$9=0)=FALSE,QW$9=$DL87),1,0)*'4. Formulations'!$P86</f>
        <v>0</v>
      </c>
      <c r="QX87" s="27">
        <f>IF(AND(OR(ISBLANK(QX$9),QX$9=0)=FALSE,QX$9=$DL87),1,0)*'4. Formulations'!$P86</f>
        <v>0</v>
      </c>
      <c r="QY87" s="27">
        <f>IF(AND(OR(ISBLANK(QY$9),QY$9=0)=FALSE,QY$9=$DL87),1,0)*'4. Formulations'!$P86</f>
        <v>0</v>
      </c>
      <c r="QZ87" s="27">
        <f>IF(AND(OR(ISBLANK(QZ$9),QZ$9=0)=FALSE,QZ$9=$DL87),1,0)*'4. Formulations'!$P86</f>
        <v>0</v>
      </c>
      <c r="RA87" s="27">
        <f>IF(AND(OR(ISBLANK(RA$9),RA$9=0)=FALSE,RA$9=$DL87),1,0)*'4. Formulations'!$P86</f>
        <v>0</v>
      </c>
      <c r="RB87" s="27">
        <f>IF(AND(OR(ISBLANK(RB$9),RB$9=0)=FALSE,RB$9=$DL87),1,0)*'4. Formulations'!$P86</f>
        <v>0</v>
      </c>
      <c r="RC87" s="27">
        <f>IF(AND(OR(ISBLANK(RC$9),RC$9=0)=FALSE,RC$9=$DL87),1,0)*'4. Formulations'!$P86</f>
        <v>0</v>
      </c>
      <c r="RD87" s="27">
        <f>IF(AND(OR(ISBLANK(RD$9),RD$9=0)=FALSE,RD$9=$DL87),1,0)*'4. Formulations'!$P86</f>
        <v>0</v>
      </c>
      <c r="RE87" s="27">
        <f>IF(AND(OR(ISBLANK(RE$9),RE$9=0)=FALSE,RE$9=$DL87),1,0)*'4. Formulations'!$P86</f>
        <v>0</v>
      </c>
      <c r="RF87" s="27">
        <f>IF(AND(OR(ISBLANK(RF$9),RF$9=0)=FALSE,RF$9=$DL87),1,0)*'4. Formulations'!$P86</f>
        <v>0</v>
      </c>
      <c r="RG87" s="27"/>
      <c r="RH87" s="27"/>
      <c r="RI87" s="27"/>
      <c r="RK87" s="27">
        <f>IF(AND(OR(ISBLANK(RK$9),RK$9=0)=FALSE,SUM($QP87:$RF87)&gt;0,RK$9='2. Protocols'!$G86),1,0)*'4. Formulations'!$P86</f>
        <v>0</v>
      </c>
      <c r="RL87" s="27">
        <f>IF(AND(OR(ISBLANK(RL$9),RL$9=0)=FALSE,SUM($QP87:$RF87)&gt;0,RL$9='2. Protocols'!$G86),1,0)*'4. Formulations'!$P86</f>
        <v>0</v>
      </c>
      <c r="RM87" s="27">
        <f>IF(AND(OR(ISBLANK(RM$9),RM$9=0)=FALSE,SUM($QP87:$RF87)&gt;0,RM$9='2. Protocols'!$G86),1,0)*'4. Formulations'!$P86</f>
        <v>0</v>
      </c>
      <c r="RN87" s="27">
        <f>IF(AND(OR(ISBLANK(RN$9),RN$9=0)=FALSE,SUM($QP87:$RF87)&gt;0,RN$9='2. Protocols'!$G86),1,0)*'4. Formulations'!$P86</f>
        <v>0</v>
      </c>
      <c r="RO87" s="27">
        <f>IF(AND(OR(ISBLANK(RO$9),RO$9=0)=FALSE,SUM($QP87:$RF87)&gt;0,RO$9='2. Protocols'!$G86),1,0)*'4. Formulations'!$P86</f>
        <v>0</v>
      </c>
      <c r="RP87" s="27">
        <f>IF(AND(OR(ISBLANK(RP$9),RP$9=0)=FALSE,SUM($QP87:$RF87)&gt;0,RP$9='2. Protocols'!$G86),1,0)*'4. Formulations'!$P86</f>
        <v>0</v>
      </c>
      <c r="RQ87" s="27">
        <f>IF(AND(OR(ISBLANK(RQ$9),RQ$9=0)=FALSE,SUM($QP87:$RF87)&gt;0,RQ$9='2. Protocols'!$G86),1,0)*'4. Formulations'!$P86</f>
        <v>0</v>
      </c>
      <c r="RR87" s="27">
        <f>IF(AND(OR(ISBLANK(RR$9),RR$9=0)=FALSE,SUM($QP87:$RF87)&gt;0,RR$9='2. Protocols'!$G86),1,0)*'4. Formulations'!$P86</f>
        <v>0</v>
      </c>
      <c r="RS87" s="27">
        <f>IF(AND(OR(ISBLANK(RS$9),RS$9=0)=FALSE,SUM($QP87:$RF87)&gt;0,RS$9='2. Protocols'!$G86),1,0)*'4. Formulations'!$P86</f>
        <v>0</v>
      </c>
      <c r="RT87" s="27">
        <f>IF(AND(OR(ISBLANK(RT$9),RT$9=0)=FALSE,SUM($QP87:$RF87)&gt;0,RT$9='2. Protocols'!$G86),1,0)*'4. Formulations'!$P86</f>
        <v>0</v>
      </c>
      <c r="RU87" s="27">
        <f>IF(AND(OR(ISBLANK(RU$9),RU$9=0)=FALSE,SUM($QP87:$RF87)&gt;0,RU$9='2. Protocols'!$G86),1,0)*'4. Formulations'!$P86</f>
        <v>0</v>
      </c>
      <c r="RV87" s="27">
        <f>IF(AND(OR(ISBLANK(RV$9),RV$9=0)=FALSE,SUM($QP87:$RF87)&gt;0,RV$9='2. Protocols'!$G86),1,0)*'4. Formulations'!$P86</f>
        <v>0</v>
      </c>
      <c r="RW87" s="27">
        <f>IF(AND(OR(ISBLANK(RW$9),RW$9=0)=FALSE,SUM($QP87:$RF87)&gt;0,RW$9='2. Protocols'!$G86),1,0)*'4. Formulations'!$P86</f>
        <v>0</v>
      </c>
      <c r="RX87" s="27">
        <f>IF(AND(OR(ISBLANK(RX$9),RX$9=0)=FALSE,SUM($QP87:$RF87)&gt;0,RX$9='2. Protocols'!$G86),1,0)*'4. Formulations'!$P86</f>
        <v>0</v>
      </c>
      <c r="RY87" s="27">
        <f>IF(AND(OR(ISBLANK(RY$9),RY$9=0)=FALSE,SUM($QP87:$RF87)&gt;0,RY$9='2. Protocols'!$G86),1,0)*'4. Formulations'!$P86</f>
        <v>0</v>
      </c>
      <c r="RZ87" s="27">
        <f>IF(AND(OR(ISBLANK(RZ$9),RZ$9=0)=FALSE,SUM($QP87:$RF87)&gt;0,RZ$9='2. Protocols'!$G86),1,0)*'4. Formulations'!$P86</f>
        <v>0</v>
      </c>
      <c r="SA87" s="27">
        <f>IF(AND(OR(ISBLANK(SA$9),SA$9=0)=FALSE,SUM($QP87:$RF87)&gt;0,SA$9='2. Protocols'!$G86),1,0)*'4. Formulations'!$P86</f>
        <v>0</v>
      </c>
      <c r="SB87" s="27">
        <f>IF(AND(OR(ISBLANK(SB$9),SB$9=0)=FALSE,SUM($QP87:$RF87)&gt;0,SB$9='2. Protocols'!$G86),1,0)*'4. Formulations'!$P86</f>
        <v>0</v>
      </c>
      <c r="SC87" s="27">
        <f>IF(AND(OR(ISBLANK(SC$9),SC$9=0)=FALSE,SUM($QP87:$RF87)&gt;0,SC$9='2. Protocols'!$G86),1,0)*'4. Formulations'!$P86</f>
        <v>0</v>
      </c>
      <c r="SD87" s="27">
        <f>IF(AND(OR(ISBLANK(SD$9),SD$9=0)=FALSE,SUM($QP87:$RF87)&gt;0,SD$9='2. Protocols'!$G86),1,0)*'4. Formulations'!$P86</f>
        <v>0</v>
      </c>
      <c r="SE87" s="27">
        <f>IF(AND(OR(ISBLANK(SE$9),SE$9=0)=FALSE,SUM($QP87:$RF87)&gt;0,SE$9='2. Protocols'!$G86),1,0)*'4. Formulations'!$P86</f>
        <v>0</v>
      </c>
      <c r="SF87" s="27">
        <f>IF(AND(OR(ISBLANK(SF$9),SF$9=0)=FALSE,SUM($QP87:$RF87)&gt;0,SF$9='2. Protocols'!$G86),1,0)*'4. Formulations'!$P86</f>
        <v>0</v>
      </c>
      <c r="SG87" s="27">
        <f>IF(AND(OR(ISBLANK(SG$9),SG$9=0)=FALSE,SUM($QP87:$RF87)&gt;0,SG$9='2. Protocols'!$G86),1,0)*'4. Formulations'!$P86</f>
        <v>0</v>
      </c>
      <c r="SH87" s="27">
        <f>IF(AND(OR(ISBLANK(SH$9),SH$9=0)=FALSE,SUM($QP87:$RF87)&gt;0,SH$9='2. Protocols'!$G86),1,0)*'4. Formulations'!$P86</f>
        <v>0</v>
      </c>
      <c r="SI87" s="27">
        <f>IF(AND(OR(ISBLANK(SI$9),SI$9=0)=FALSE,SUM($QP87:$RF87)&gt;0,SI$9='2. Protocols'!$G86),1,0)*'4. Formulations'!$P86</f>
        <v>0</v>
      </c>
      <c r="SJ87" s="27">
        <f>IF(AND(OR(ISBLANK(SJ$9),SJ$9=0)=FALSE,SUM($QP87:$RF87)&gt;0,SJ$9='2. Protocols'!$G86),1,0)*'4. Formulations'!$P86</f>
        <v>0</v>
      </c>
      <c r="SK87" s="27">
        <f>IF(AND(OR(ISBLANK(SK$9),SK$9=0)=FALSE,SUM($QP87:$RF87)&gt;0,SK$9='2. Protocols'!$G86),1,0)*'4. Formulations'!$P86</f>
        <v>0</v>
      </c>
      <c r="SL87" s="27">
        <f>IF(AND(OR(ISBLANK(SL$9),SL$9=0)=FALSE,SUM($QP87:$RF87)&gt;0,SL$9='2. Protocols'!$G86),1,0)*'4. Formulations'!$P86</f>
        <v>0</v>
      </c>
      <c r="SM87" s="27">
        <f>IF(AND(OR(ISBLANK(SM$9),SM$9=0)=FALSE,SUM($QP87:$RF87)&gt;0,SM$9='2. Protocols'!$G86),1,0)*'4. Formulations'!$P86</f>
        <v>0</v>
      </c>
      <c r="SN87" s="27">
        <f>IF(AND(OR(ISBLANK(SN$9),SN$9=0)=FALSE,SUM($QP87:$RF87)&gt;0,SN$9='2. Protocols'!$G86),1,0)*'4. Formulations'!$P86</f>
        <v>0</v>
      </c>
      <c r="SO87" s="27">
        <f>IF(AND(OR(ISBLANK(SO$9),SO$9=0)=FALSE,SUM($QP87:$RF87)&gt;0,SO$9='2. Protocols'!$G86),1,0)*'4. Formulations'!$P86</f>
        <v>0</v>
      </c>
      <c r="SP87" s="27">
        <f>IF(AND(OR(ISBLANK(SP$9),SP$9=0)=FALSE,SUM($QP87:$RF87)&gt;0,SP$9='2. Protocols'!$G86),1,0)*'4. Formulations'!$P86</f>
        <v>0</v>
      </c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J87" s="27">
        <f>IF(AND(OR(ISBLANK(TJ$9),TJ$9=0)=FALSE,TJ$9=$DM87),1,0)*'4. Formulations'!$Q86</f>
        <v>0</v>
      </c>
      <c r="TK87" s="27">
        <f>IF(AND(OR(ISBLANK(TK$9),TK$9=0)=FALSE,TK$9=$DM87),1,0)*'4. Formulations'!$Q86</f>
        <v>0</v>
      </c>
      <c r="TL87" s="27">
        <f>IF(AND(OR(ISBLANK(TL$9),TL$9=0)=FALSE,TL$9=$DM87),1,0)*'4. Formulations'!$Q86</f>
        <v>0</v>
      </c>
      <c r="TM87" s="27">
        <f>IF(AND(OR(ISBLANK(TM$9),TM$9=0)=FALSE,TM$9=$DM87),1,0)*'4. Formulations'!$Q86</f>
        <v>0</v>
      </c>
      <c r="TN87" s="27">
        <f>IF(AND(OR(ISBLANK(TN$9),TN$9=0)=FALSE,TN$9=$DM87),1,0)*'4. Formulations'!$Q86</f>
        <v>0</v>
      </c>
      <c r="TO87" s="27">
        <f>IF(AND(OR(ISBLANK(TO$9),TO$9=0)=FALSE,TO$9=$DM87),1,0)*'4. Formulations'!$Q86</f>
        <v>0</v>
      </c>
      <c r="TP87" s="27">
        <f>IF(AND(OR(ISBLANK(TP$9),TP$9=0)=FALSE,TP$9=$DM87),1,0)*'4. Formulations'!$Q86</f>
        <v>0</v>
      </c>
      <c r="TQ87" s="27">
        <f>IF(AND(OR(ISBLANK(TQ$9),TQ$9=0)=FALSE,TQ$9=$DM87),1,0)*'4. Formulations'!$Q86</f>
        <v>0</v>
      </c>
      <c r="TR87" s="27">
        <f>IF(AND(OR(ISBLANK(TR$9),TR$9=0)=FALSE,TR$9=$DM87),1,0)*'4. Formulations'!$Q86</f>
        <v>0</v>
      </c>
      <c r="TS87" s="27">
        <f>IF(AND(OR(ISBLANK(TS$9),TS$9=0)=FALSE,TS$9=$DM87),1,0)*'4. Formulations'!$Q86</f>
        <v>0</v>
      </c>
      <c r="TT87" s="27">
        <f>IF(AND(OR(ISBLANK(TT$9),TT$9=0)=FALSE,TT$9=$DM87),1,0)*'4. Formulations'!$Q86</f>
        <v>0</v>
      </c>
      <c r="TU87" s="27">
        <f>IF(AND(OR(ISBLANK(TU$9),TU$9=0)=FALSE,TU$9=$DM87),1,0)*'4. Formulations'!$Q86</f>
        <v>0</v>
      </c>
      <c r="TV87" s="27">
        <f>IF(AND(OR(ISBLANK(TV$9),TV$9=0)=FALSE,TV$9=$DM87),1,0)*'4. Formulations'!$Q86</f>
        <v>0</v>
      </c>
      <c r="TW87" s="27">
        <f>IF(AND(OR(ISBLANK(TW$9),TW$9=0)=FALSE,TW$9=$DM87),1,0)*'4. Formulations'!$Q86</f>
        <v>0</v>
      </c>
      <c r="TX87" s="27">
        <f>IF(AND(OR(ISBLANK(TX$9),TX$9=0)=FALSE,TX$9=$DM87),1,0)*'4. Formulations'!$Q86</f>
        <v>0</v>
      </c>
      <c r="TY87" s="27">
        <f>IF(AND(OR(ISBLANK(TY$9),TY$9=0)=FALSE,TY$9=$DM87),1,0)*'4. Formulations'!$Q86</f>
        <v>0</v>
      </c>
      <c r="TZ87" s="27">
        <f>IF(AND(OR(ISBLANK(TZ$9),TZ$9=0)=FALSE,TZ$9=$DM87),1,0)*'4. Formulations'!$Q86</f>
        <v>0</v>
      </c>
      <c r="UA87" s="27"/>
      <c r="UB87" s="27"/>
      <c r="UC87" s="27"/>
    </row>
    <row r="88" spans="2:549" ht="15" hidden="1" outlineLevel="1" x14ac:dyDescent="0.25">
      <c r="B88" s="2"/>
      <c r="C88" s="75" t="str">
        <f>IF('2. Protocols'!C87&amp;"+"&amp;'2. Protocols'!E87&amp;"+"&amp;'2. Protocols'!G87="++","",'2. Protocols'!C87&amp;"+"&amp;'2. Protocols'!E87&amp;"+"&amp;'2. Protocols'!G87)</f>
        <v/>
      </c>
      <c r="D88" s="7"/>
      <c r="E88" s="8"/>
      <c r="G88" s="72">
        <f>'2. Protocols'!J87*'1. General Inputs'!$N$13</f>
        <v>0</v>
      </c>
      <c r="H88" s="72">
        <f>MAX(G88*(1+'1. General Inputs'!$BE$23)+(H$110*'2. Protocols'!$S87)+'3. ARV Substitutions'!L108,0)</f>
        <v>0</v>
      </c>
      <c r="I88" s="72" t="e">
        <f>MAX(H88*(1+'1. General Inputs'!$BE$23)+(I$110*'2. Protocols'!$S87)+'3. ARV Substitutions'!M108,0)</f>
        <v>#VALUE!</v>
      </c>
      <c r="J88" s="72" t="e">
        <f>MAX(I88*(1+'1. General Inputs'!$BE$23)+(J$110*'2. Protocols'!$S87)+'3. ARV Substitutions'!N108,0)</f>
        <v>#VALUE!</v>
      </c>
      <c r="K88" s="72" t="e">
        <f>MAX(J88*(1+'1. General Inputs'!$BE$23)+(K$110*'2. Protocols'!$S87)+'3. ARV Substitutions'!O108,0)</f>
        <v>#VALUE!</v>
      </c>
      <c r="L88" s="72" t="e">
        <f>MAX(K88*(1+'1. General Inputs'!$BE$23)+(L$110*'2. Protocols'!$S87)+'3. ARV Substitutions'!P108,0)</f>
        <v>#VALUE!</v>
      </c>
      <c r="M88" s="72" t="e">
        <f>MAX(L88*(1+'1. General Inputs'!$BE$23)+(M$110*'2. Protocols'!$S87)+'3. ARV Substitutions'!Q108,0)</f>
        <v>#VALUE!</v>
      </c>
      <c r="N88" s="72" t="e">
        <f>MAX(M88*(1+'1. General Inputs'!$BE$23)+(N$110*'2. Protocols'!$S87)+'3. ARV Substitutions'!R108,0)</f>
        <v>#VALUE!</v>
      </c>
      <c r="O88" s="72" t="e">
        <f>MAX(N88*(1+'1. General Inputs'!$BE$23)+(O$110*'2. Protocols'!$S87)+'3. ARV Substitutions'!S108,0)</f>
        <v>#VALUE!</v>
      </c>
      <c r="P88" s="72" t="e">
        <f>MAX(O88*(1+'1. General Inputs'!$BE$23)+(P$110*'2. Protocols'!$S87)+'3. ARV Substitutions'!T108,0)</f>
        <v>#VALUE!</v>
      </c>
      <c r="Q88" s="72" t="e">
        <f>MAX(P88*(1+'1. General Inputs'!$BE$23)+(Q$110*'2. Protocols'!$S87)+'3. ARV Substitutions'!U108,0)</f>
        <v>#VALUE!</v>
      </c>
      <c r="R88" s="72" t="e">
        <f>MAX(Q88*(1+'1. General Inputs'!$BE$23)+(R$110*'2. Protocols'!$S87)+'3. ARV Substitutions'!V108,0)</f>
        <v>#VALUE!</v>
      </c>
      <c r="S88" s="72" t="e">
        <f>MAX(R88*(1+'1. General Inputs'!$BE$23)+(S$110*'2. Protocols'!$S87)+'3. ARV Substitutions'!W108,0)</f>
        <v>#VALUE!</v>
      </c>
      <c r="T88" s="72" t="e">
        <f>MAX(S88*(1+'1. General Inputs'!$BE$23)+(T$110*'2. Protocols'!$S87)+'3. ARV Substitutions'!X108,0)</f>
        <v>#VALUE!</v>
      </c>
      <c r="U88" s="72" t="e">
        <f>MAX(T88*(1+'1. General Inputs'!$BE$23)+(U$110*'2. Protocols'!$S87)+'3. ARV Substitutions'!Y108,0)</f>
        <v>#VALUE!</v>
      </c>
      <c r="V88" s="72" t="e">
        <f>MAX(U88*(1+'1. General Inputs'!$BE$23)+(V$110*'2. Protocols'!$S87)+'3. ARV Substitutions'!Z108,0)</f>
        <v>#VALUE!</v>
      </c>
      <c r="W88" s="72" t="e">
        <f>MAX(V88*(1+'1. General Inputs'!$BE$23)+(W$110*'2. Protocols'!$S87)+'3. ARV Substitutions'!AA108,0)</f>
        <v>#VALUE!</v>
      </c>
      <c r="X88" s="72" t="e">
        <f>MAX(W88*(1+'1. General Inputs'!$BE$23)+(X$110*'2. Protocols'!$S87)+'3. ARV Substitutions'!AB108,0)</f>
        <v>#VALUE!</v>
      </c>
      <c r="Y88" s="72" t="e">
        <f>MAX(X88*(1+'1. General Inputs'!$BE$23)+(Y$110*'2. Protocols'!$S87)+'3. ARV Substitutions'!AC108,0)</f>
        <v>#VALUE!</v>
      </c>
      <c r="Z88" s="72" t="e">
        <f>MAX(Y88*(1+'1. General Inputs'!$BE$23)+(Z$110*'2. Protocols'!$S87)+'3. ARV Substitutions'!AD108,0)</f>
        <v>#VALUE!</v>
      </c>
      <c r="AA88" s="72" t="e">
        <f>MAX(Z88*(1+'1. General Inputs'!$BE$23)+(AA$110*'2. Protocols'!$S87)+'3. ARV Substitutions'!AE108,0)</f>
        <v>#VALUE!</v>
      </c>
      <c r="AB88" s="72" t="e">
        <f>MAX(AA88*(1+'1. General Inputs'!$BE$23)+(AB$110*'2. Protocols'!$S87)+'3. ARV Substitutions'!AF108,0)</f>
        <v>#VALUE!</v>
      </c>
      <c r="AC88" s="72" t="e">
        <f>MAX(AB88*(1+'1. General Inputs'!$BE$23)+(AC$110*'2. Protocols'!$S87)+'3. ARV Substitutions'!AG108,0)</f>
        <v>#VALUE!</v>
      </c>
      <c r="AD88" s="72" t="e">
        <f>MAX(AC88*(1+'1. General Inputs'!$BE$23)+(AD$110*'2. Protocols'!$S87)+'3. ARV Substitutions'!AH108,0)</f>
        <v>#VALUE!</v>
      </c>
      <c r="AE88" s="72" t="e">
        <f>MAX(AD88*(1+'1. General Inputs'!$BE$23)+(AE$110*'2. Protocols'!$S87)+'3. ARV Substitutions'!AI108,0)</f>
        <v>#VALUE!</v>
      </c>
      <c r="AF88" s="72" t="e">
        <f>MAX(AE88*(1+'1. General Inputs'!$BE$23)+(AF$110*'2. Protocols'!$S87)+'3. ARV Substitutions'!AJ108,0)</f>
        <v>#VALUE!</v>
      </c>
      <c r="AG88" s="72" t="e">
        <f>MAX(AF88*(1+'1. General Inputs'!$BE$23)+(AG$110*'2. Protocols'!$S87)+'3. ARV Substitutions'!AK108,0)</f>
        <v>#VALUE!</v>
      </c>
      <c r="AH88" s="72" t="e">
        <f>MAX(AG88*(1+'1. General Inputs'!$BE$23)+(AH$110*'2. Protocols'!$S87)+'3. ARV Substitutions'!AL108,0)</f>
        <v>#VALUE!</v>
      </c>
      <c r="AI88" s="72" t="e">
        <f>MAX(AH88*(1+'1. General Inputs'!$BE$23)+(AI$110*'2. Protocols'!$S87)+'3. ARV Substitutions'!AM108,0)</f>
        <v>#VALUE!</v>
      </c>
      <c r="AJ88" s="72" t="e">
        <f>MAX(AI88*(1+'1. General Inputs'!$BE$23)+(AJ$110*'2. Protocols'!$S87)+'3. ARV Substitutions'!AN108,0)</f>
        <v>#VALUE!</v>
      </c>
      <c r="AK88" s="72" t="e">
        <f>MAX(AJ88*(1+'1. General Inputs'!$BE$23)+(AK$110*'2. Protocols'!$S87)+'3. ARV Substitutions'!AO108,0)</f>
        <v>#VALUE!</v>
      </c>
      <c r="AL88" s="72" t="e">
        <f>MAX(AK88*(1+'1. General Inputs'!$BE$23)+(AL$110*'2. Protocols'!$S87)+'3. ARV Substitutions'!AP108,0)</f>
        <v>#VALUE!</v>
      </c>
      <c r="AM88" s="72" t="e">
        <f>MAX(AL88*(1+'1. General Inputs'!$BE$23)+(AM$110*'2. Protocols'!$S87)+'3. ARV Substitutions'!AQ108,0)</f>
        <v>#VALUE!</v>
      </c>
      <c r="AN88" s="72" t="e">
        <f>MAX(AM88*(1+'1. General Inputs'!$BE$23)+(AN$110*'2. Protocols'!$S87)+'3. ARV Substitutions'!AR108,0)</f>
        <v>#VALUE!</v>
      </c>
      <c r="AO88" s="72" t="e">
        <f>MAX(AN88*(1+'1. General Inputs'!$BE$23)+(AO$110*'2. Protocols'!$S87)+'3. ARV Substitutions'!AS108,0)</f>
        <v>#VALUE!</v>
      </c>
      <c r="AP88" s="72" t="e">
        <f>MAX(AO88*(1+'1. General Inputs'!$BE$23)+(AP$110*'2. Protocols'!$S87)+'3. ARV Substitutions'!AT108,0)</f>
        <v>#VALUE!</v>
      </c>
      <c r="AQ88" s="72" t="e">
        <f>MAX(AP88*(1+'1. General Inputs'!$BE$23)+(AQ$110*'2. Protocols'!$S87)+'3. ARV Substitutions'!AU108,0)</f>
        <v>#VALUE!</v>
      </c>
      <c r="CA88" s="51">
        <f t="shared" si="106"/>
        <v>0</v>
      </c>
      <c r="CB88" s="51" t="e">
        <f t="shared" si="107"/>
        <v>#VALUE!</v>
      </c>
      <c r="CC88" s="51" t="e">
        <f t="shared" si="108"/>
        <v>#VALUE!</v>
      </c>
      <c r="CD88" s="51" t="e">
        <f t="shared" si="109"/>
        <v>#VALUE!</v>
      </c>
      <c r="CE88" s="51" t="e">
        <f t="shared" si="110"/>
        <v>#VALUE!</v>
      </c>
      <c r="CF88" s="51" t="e">
        <f t="shared" si="111"/>
        <v>#VALUE!</v>
      </c>
      <c r="CG88" s="51" t="e">
        <f t="shared" si="112"/>
        <v>#VALUE!</v>
      </c>
      <c r="CH88" s="51" t="e">
        <f t="shared" si="113"/>
        <v>#VALUE!</v>
      </c>
      <c r="CI88" s="51" t="e">
        <f t="shared" si="114"/>
        <v>#VALUE!</v>
      </c>
      <c r="CJ88" s="51" t="e">
        <f t="shared" si="115"/>
        <v>#VALUE!</v>
      </c>
      <c r="CK88" s="51" t="e">
        <f t="shared" si="116"/>
        <v>#VALUE!</v>
      </c>
      <c r="CL88" s="51" t="e">
        <f t="shared" si="117"/>
        <v>#VALUE!</v>
      </c>
      <c r="CM88" s="51" t="e">
        <f t="shared" si="118"/>
        <v>#VALUE!</v>
      </c>
      <c r="CN88" s="51" t="e">
        <f t="shared" si="119"/>
        <v>#VALUE!</v>
      </c>
      <c r="CO88" s="51" t="e">
        <f t="shared" si="120"/>
        <v>#VALUE!</v>
      </c>
      <c r="CP88" s="51" t="e">
        <f t="shared" si="121"/>
        <v>#VALUE!</v>
      </c>
      <c r="CQ88" s="51" t="e">
        <f t="shared" si="122"/>
        <v>#VALUE!</v>
      </c>
      <c r="CR88" s="51" t="e">
        <f t="shared" si="123"/>
        <v>#VALUE!</v>
      </c>
      <c r="CS88" s="51" t="e">
        <f t="shared" si="124"/>
        <v>#VALUE!</v>
      </c>
      <c r="CT88" s="51" t="e">
        <f t="shared" si="125"/>
        <v>#VALUE!</v>
      </c>
      <c r="CU88" s="51" t="e">
        <f t="shared" si="126"/>
        <v>#VALUE!</v>
      </c>
      <c r="CV88" s="51" t="e">
        <f t="shared" si="127"/>
        <v>#VALUE!</v>
      </c>
      <c r="CW88" s="51" t="e">
        <f t="shared" si="128"/>
        <v>#VALUE!</v>
      </c>
      <c r="CX88" s="51" t="e">
        <f t="shared" si="129"/>
        <v>#VALUE!</v>
      </c>
      <c r="CY88" s="51" t="e">
        <f t="shared" si="130"/>
        <v>#VALUE!</v>
      </c>
      <c r="CZ88" s="51" t="e">
        <f t="shared" si="131"/>
        <v>#VALUE!</v>
      </c>
      <c r="DA88" s="51" t="e">
        <f t="shared" si="132"/>
        <v>#VALUE!</v>
      </c>
      <c r="DB88" s="51" t="e">
        <f t="shared" si="133"/>
        <v>#VALUE!</v>
      </c>
      <c r="DC88" s="51" t="e">
        <f t="shared" si="134"/>
        <v>#VALUE!</v>
      </c>
      <c r="DD88" s="51" t="e">
        <f t="shared" si="135"/>
        <v>#VALUE!</v>
      </c>
      <c r="DE88" s="51" t="e">
        <f t="shared" si="136"/>
        <v>#VALUE!</v>
      </c>
      <c r="DF88" s="51" t="e">
        <f t="shared" si="137"/>
        <v>#VALUE!</v>
      </c>
      <c r="DG88" s="51" t="e">
        <f t="shared" si="138"/>
        <v>#VALUE!</v>
      </c>
      <c r="DH88" s="51" t="e">
        <f t="shared" si="139"/>
        <v>#VALUE!</v>
      </c>
      <c r="DI88" s="51" t="e">
        <f t="shared" si="140"/>
        <v>#VALUE!</v>
      </c>
      <c r="DJ88" s="51" t="e">
        <f t="shared" si="141"/>
        <v>#VALUE!</v>
      </c>
      <c r="DL88" s="21" t="str">
        <f>CONCATENATE('2. Protocols'!C87, '2. Protocols'!D87, '2. Protocols'!E87)</f>
        <v>+</v>
      </c>
      <c r="DM88" s="21" t="str">
        <f>CONCATENATE('2. Protocols'!C87, '2. Protocols'!D87, '2. Protocols'!E87, '2. Protocols'!F87, '2. Protocols'!G87,)</f>
        <v>++</v>
      </c>
      <c r="DO88" s="27">
        <f>IF(AND(OR(ISBLANK(DO$9),DO$9=0)=FALSE,OR(DO$9='2. Protocols'!$C87,DO$9='2. Protocols'!$E87,DO$9='2. Protocols'!$G87)),1,0)*'4. Formulations'!$I87</f>
        <v>0</v>
      </c>
      <c r="DP88" s="27">
        <f>IF(AND(OR(ISBLANK(DP$9),DP$9=0)=FALSE,OR(DP$9='2. Protocols'!$C87,DP$9='2. Protocols'!$E87,DP$9='2. Protocols'!$G87)),1,0)*'4. Formulations'!$I87</f>
        <v>0</v>
      </c>
      <c r="DQ88" s="27">
        <f>IF(AND(OR(ISBLANK(DQ$9),DQ$9=0)=FALSE,OR(DQ$9='2. Protocols'!$C87,DQ$9='2. Protocols'!$E87,DQ$9='2. Protocols'!$G87)),1,0)*'4. Formulations'!$I87</f>
        <v>0</v>
      </c>
      <c r="DR88" s="27">
        <f>IF(AND(OR(ISBLANK(DR$9),DR$9=0)=FALSE,OR(DR$9='2. Protocols'!$C87,DR$9='2. Protocols'!$E87,DR$9='2. Protocols'!$G87)),1,0)*'4. Formulations'!$I87</f>
        <v>0</v>
      </c>
      <c r="DS88" s="27">
        <f>IF(AND(OR(ISBLANK(DS$9),DS$9=0)=FALSE,OR(DS$9='2. Protocols'!$C87,DS$9='2. Protocols'!$E87,DS$9='2. Protocols'!$G87)),1,0)*'4. Formulations'!$I87</f>
        <v>0</v>
      </c>
      <c r="DT88" s="27">
        <f>IF(AND(OR(ISBLANK(DT$9),DT$9=0)=FALSE,OR(DT$9='2. Protocols'!$C87,DT$9='2. Protocols'!$E87,DT$9='2. Protocols'!$G87)),1,0)*'4. Formulations'!$I87</f>
        <v>0</v>
      </c>
      <c r="DU88" s="27">
        <f>IF(AND(OR(ISBLANK(DU$9),DU$9=0)=FALSE,OR(DU$9='2. Protocols'!$C87,DU$9='2. Protocols'!$E87,DU$9='2. Protocols'!$G87)),1,0)*'4. Formulations'!$I87</f>
        <v>0</v>
      </c>
      <c r="DV88" s="27">
        <f>IF(AND(OR(ISBLANK(DV$9),DV$9=0)=FALSE,OR(DV$9='2. Protocols'!$C87,DV$9='2. Protocols'!$E87,DV$9='2. Protocols'!$G87)),1,0)*'4. Formulations'!$I87</f>
        <v>0</v>
      </c>
      <c r="DW88" s="27">
        <f>IF(AND(OR(ISBLANK(DW$9),DW$9=0)=FALSE,OR(DW$9='2. Protocols'!$C87,DW$9='2. Protocols'!$E87,DW$9='2. Protocols'!$G87)),1,0)*'4. Formulations'!$I87</f>
        <v>0</v>
      </c>
      <c r="DX88" s="27">
        <f>IF(AND(OR(ISBLANK(DX$9),DX$9=0)=FALSE,OR(DX$9='2. Protocols'!$C87,DX$9='2. Protocols'!$E87,DX$9='2. Protocols'!$G87)),1,0)*'4. Formulations'!$I87</f>
        <v>0</v>
      </c>
      <c r="DY88" s="27">
        <f>IF(AND(OR(ISBLANK(DY$9),DY$9=0)=FALSE,OR(DY$9='2. Protocols'!$C87,DY$9='2. Protocols'!$E87,DY$9='2. Protocols'!$G87)),1,0)*'4. Formulations'!$I87</f>
        <v>0</v>
      </c>
      <c r="DZ88" s="27">
        <f>IF(AND(OR(ISBLANK(DZ$9),DZ$9=0)=FALSE,OR(DZ$9='2. Protocols'!$C87,DZ$9='2. Protocols'!$E87,DZ$9='2. Protocols'!$G87)),1,0)*'4. Formulations'!$I87</f>
        <v>0</v>
      </c>
      <c r="EA88" s="27">
        <f>IF(AND(OR(ISBLANK(EA$9),EA$9=0)=FALSE,OR(EA$9='2. Protocols'!$C87,EA$9='2. Protocols'!$E87,EA$9='2. Protocols'!$G87)),1,0)*'4. Formulations'!$I87</f>
        <v>0</v>
      </c>
      <c r="EB88" s="27">
        <f>IF(AND(OR(ISBLANK(EB$9),EB$9=0)=FALSE,OR(EB$9='2. Protocols'!$C87,EB$9='2. Protocols'!$E87,EB$9='2. Protocols'!$G87)),1,0)*'4. Formulations'!$I87</f>
        <v>0</v>
      </c>
      <c r="EC88" s="27">
        <f>IF(AND(OR(ISBLANK(EC$9),EC$9=0)=FALSE,OR(EC$9='2. Protocols'!$C87,EC$9='2. Protocols'!$E87,EC$9='2. Protocols'!$G87)),1,0)*'4. Formulations'!$I87</f>
        <v>0</v>
      </c>
      <c r="ED88" s="27">
        <f>IF(AND(OR(ISBLANK(ED$9),ED$9=0)=FALSE,OR(ED$9='2. Protocols'!$C87,ED$9='2. Protocols'!$E87,ED$9='2. Protocols'!$G87)),1,0)*'4. Formulations'!$I87</f>
        <v>0</v>
      </c>
      <c r="EE88" s="27">
        <f>IF(AND(OR(ISBLANK(EE$9),EE$9=0)=FALSE,OR(EE$9='2. Protocols'!$C87,EE$9='2. Protocols'!$E87,EE$9='2. Protocols'!$G87)),1,0)*'4. Formulations'!$I87</f>
        <v>0</v>
      </c>
      <c r="EF88" s="27">
        <f>IF(AND(OR(ISBLANK(EF$9),EF$9=0)=FALSE,OR(EF$9='2. Protocols'!$C87,EF$9='2. Protocols'!$E87,EF$9='2. Protocols'!$G87)),1,0)*'4. Formulations'!$I87</f>
        <v>0</v>
      </c>
      <c r="EG88" s="27">
        <f>IF(AND(OR(ISBLANK(EG$9),EG$9=0)=FALSE,OR(EG$9='2. Protocols'!$C87,EG$9='2. Protocols'!$E87,EG$9='2. Protocols'!$G87)),1,0)*'4. Formulations'!$I87</f>
        <v>0</v>
      </c>
      <c r="EH88" s="27">
        <f>IF(AND(OR(ISBLANK(EH$9),EH$9=0)=FALSE,OR(EH$9='2. Protocols'!$C87,EH$9='2. Protocols'!$E87,EH$9='2. Protocols'!$G87)),1,0)*'4. Formulations'!$I87</f>
        <v>0</v>
      </c>
      <c r="EI88" s="27">
        <f>IF(AND(OR(ISBLANK(EI$9),EI$9=0)=FALSE,OR(EI$9='2. Protocols'!$C87,EI$9='2. Protocols'!$E87,EI$9='2. Protocols'!$G87)),1,0)*'4. Formulations'!$I87</f>
        <v>0</v>
      </c>
      <c r="EJ88" s="27">
        <f>IF(AND(OR(ISBLANK(EJ$9),EJ$9=0)=FALSE,OR(EJ$9='2. Protocols'!$C87,EJ$9='2. Protocols'!$E87,EJ$9='2. Protocols'!$G87)),1,0)*'4. Formulations'!$I87</f>
        <v>0</v>
      </c>
      <c r="EK88" s="27">
        <f>IF(AND(OR(ISBLANK(EK$9),EK$9=0)=FALSE,OR(EK$9='2. Protocols'!$C87,EK$9='2. Protocols'!$E87,EK$9='2. Protocols'!$G87)),1,0)*'4. Formulations'!$I87</f>
        <v>0</v>
      </c>
      <c r="EL88" s="27">
        <f>IF(AND(OR(ISBLANK(EL$9),EL$9=0)=FALSE,OR(EL$9='2. Protocols'!$C87,EL$9='2. Protocols'!$E87,EL$9='2. Protocols'!$G87)),1,0)*'4. Formulations'!$I87</f>
        <v>0</v>
      </c>
      <c r="EM88" s="27">
        <f>IF(AND(OR(ISBLANK(EM$9),EM$9=0)=FALSE,OR(EM$9='2. Protocols'!$C87,EM$9='2. Protocols'!$E87,EM$9='2. Protocols'!$G87)),1,0)*'4. Formulations'!$I87</f>
        <v>0</v>
      </c>
      <c r="EN88" s="27">
        <f>IF(AND(OR(ISBLANK(EN$9),EN$9=0)=FALSE,OR(EN$9='2. Protocols'!$C87,EN$9='2. Protocols'!$E87,EN$9='2. Protocols'!$G87)),1,0)*'4. Formulations'!$I87</f>
        <v>0</v>
      </c>
      <c r="EO88" s="27">
        <f>IF(AND(OR(ISBLANK(EO$9),EO$9=0)=FALSE,OR(EO$9='2. Protocols'!$C87,EO$9='2. Protocols'!$E87,EO$9='2. Protocols'!$G87)),1,0)*'4. Formulations'!$I87</f>
        <v>0</v>
      </c>
      <c r="EP88" s="27">
        <f>IF(AND(OR(ISBLANK(EP$9),EP$9=0)=FALSE,OR(EP$9='2. Protocols'!$C87,EP$9='2. Protocols'!$E87,EP$9='2. Protocols'!$G87)),1,0)*'4. Formulations'!$I87</f>
        <v>0</v>
      </c>
      <c r="EQ88" s="27">
        <f>IF(AND(OR(ISBLANK(EQ$9),EQ$9=0)=FALSE,OR(EQ$9='2. Protocols'!$C87,EQ$9='2. Protocols'!$E87,EQ$9='2. Protocols'!$G87)),1,0)*'4. Formulations'!$I87</f>
        <v>0</v>
      </c>
      <c r="ER88" s="27">
        <f>IF(AND(OR(ISBLANK(ER$9),ER$9=0)=FALSE,OR(ER$9='2. Protocols'!$C87,ER$9='2. Protocols'!$E87,ER$9='2. Protocols'!$G87)),1,0)*'4. Formulations'!$I87</f>
        <v>0</v>
      </c>
      <c r="ES88" s="27">
        <f>IF(AND(OR(ISBLANK(ES$9),ES$9=0)=FALSE,OR(ES$9='2. Protocols'!$C87,ES$9='2. Protocols'!$E87,ES$9='2. Protocols'!$G87)),1,0)*'4. Formulations'!$I87</f>
        <v>0</v>
      </c>
      <c r="ET88" s="27">
        <f>IF(AND(OR(ISBLANK(ET$9),ET$9=0)=FALSE,OR(ET$9='2. Protocols'!$C87,ET$9='2. Protocols'!$E87,ET$9='2. Protocols'!$G87)),1,0)*'4. Formulations'!$I87</f>
        <v>0</v>
      </c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N88" s="27">
        <f>IF(AND(OR(ISBLANK(FN$9),FN$9=0)=FALSE,FN$9=$DL88),1,0)*'4. Formulations'!$J87</f>
        <v>0</v>
      </c>
      <c r="FO88" s="27">
        <f>IF(AND(OR(ISBLANK(FO$9),FO$9=0)=FALSE,FO$9=$DL88),1,0)*'4. Formulations'!$J87</f>
        <v>0</v>
      </c>
      <c r="FP88" s="27">
        <f>IF(AND(OR(ISBLANK(FP$9),FP$9=0)=FALSE,FP$9=$DL88),1,0)*'4. Formulations'!$J87</f>
        <v>0</v>
      </c>
      <c r="FQ88" s="27">
        <f>IF(AND(OR(ISBLANK(FQ$9),FQ$9=0)=FALSE,FQ$9=$DL88),1,0)*'4. Formulations'!$J87</f>
        <v>0</v>
      </c>
      <c r="FR88" s="27">
        <f>IF(AND(OR(ISBLANK(FR$9),FR$9=0)=FALSE,FR$9=$DL88),1,0)*'4. Formulations'!$J87</f>
        <v>0</v>
      </c>
      <c r="FS88" s="27">
        <f>IF(AND(OR(ISBLANK(FS$9),FS$9=0)=FALSE,FS$9=$DL88),1,0)*'4. Formulations'!$J87</f>
        <v>0</v>
      </c>
      <c r="FT88" s="27">
        <f>IF(AND(OR(ISBLANK(FT$9),FT$9=0)=FALSE,FT$9=$DL88),1,0)*'4. Formulations'!$J87</f>
        <v>0</v>
      </c>
      <c r="FU88" s="27">
        <f>IF(AND(OR(ISBLANK(FU$9),FU$9=0)=FALSE,FU$9=$DL88),1,0)*'4. Formulations'!$J87</f>
        <v>0</v>
      </c>
      <c r="FV88" s="27">
        <f>IF(AND(OR(ISBLANK(FV$9),FV$9=0)=FALSE,FV$9=$DL88),1,0)*'4. Formulations'!$J87</f>
        <v>0</v>
      </c>
      <c r="FW88" s="27">
        <f>IF(AND(OR(ISBLANK(FW$9),FW$9=0)=FALSE,FW$9=$DL88),1,0)*'4. Formulations'!$J87</f>
        <v>0</v>
      </c>
      <c r="FX88" s="27">
        <f>IF(AND(OR(ISBLANK(FX$9),FX$9=0)=FALSE,FX$9=$DL88),1,0)*'4. Formulations'!$J87</f>
        <v>0</v>
      </c>
      <c r="FY88" s="27">
        <f>IF(AND(OR(ISBLANK(FY$9),FY$9=0)=FALSE,FY$9=$DL88),1,0)*'4. Formulations'!$J87</f>
        <v>0</v>
      </c>
      <c r="FZ88" s="27">
        <f>IF(AND(OR(ISBLANK(FZ$9),FZ$9=0)=FALSE,FZ$9=$DL88),1,0)*'4. Formulations'!$J87</f>
        <v>0</v>
      </c>
      <c r="GA88" s="27">
        <f>IF(AND(OR(ISBLANK(GA$9),GA$9=0)=FALSE,GA$9=$DL88),1,0)*'4. Formulations'!$J87</f>
        <v>0</v>
      </c>
      <c r="GB88" s="27">
        <f>IF(AND(OR(ISBLANK(GB$9),GB$9=0)=FALSE,GB$9=$DL88),1,0)*'4. Formulations'!$J87</f>
        <v>0</v>
      </c>
      <c r="GC88" s="27">
        <f>IF(AND(OR(ISBLANK(GC$9),GC$9=0)=FALSE,GC$9=$DL88),1,0)*'4. Formulations'!$J87</f>
        <v>0</v>
      </c>
      <c r="GD88" s="27">
        <f>IF(AND(OR(ISBLANK(GD$9),GD$9=0)=FALSE,GD$9=$DL88),1,0)*'4. Formulations'!$J87</f>
        <v>0</v>
      </c>
      <c r="GE88" s="27"/>
      <c r="GF88" s="27"/>
      <c r="GG88" s="27"/>
      <c r="GI88" s="27">
        <f>IF(AND(OR(ISBLANK(GI$9),GI$9=0)=FALSE,SUM($FN88:$GD88)&gt;0,GI$9='2. Protocols'!$G87),1,0)*'4. Formulations'!$J87</f>
        <v>0</v>
      </c>
      <c r="GJ88" s="27">
        <f>IF(AND(OR(ISBLANK(GJ$9),GJ$9=0)=FALSE,SUM($FN88:$GD88)&gt;0,GJ$9='2. Protocols'!$G87),1,0)*'4. Formulations'!$J87</f>
        <v>0</v>
      </c>
      <c r="GK88" s="27">
        <f>IF(AND(OR(ISBLANK(GK$9),GK$9=0)=FALSE,SUM($FN88:$GD88)&gt;0,GK$9='2. Protocols'!$G87),1,0)*'4. Formulations'!$J87</f>
        <v>0</v>
      </c>
      <c r="GL88" s="27">
        <f>IF(AND(OR(ISBLANK(GL$9),GL$9=0)=FALSE,SUM($FN88:$GD88)&gt;0,GL$9='2. Protocols'!$G87),1,0)*'4. Formulations'!$J87</f>
        <v>0</v>
      </c>
      <c r="GM88" s="27">
        <f>IF(AND(OR(ISBLANK(GM$9),GM$9=0)=FALSE,SUM($FN88:$GD88)&gt;0,GM$9='2. Protocols'!$G87),1,0)*'4. Formulations'!$J87</f>
        <v>0</v>
      </c>
      <c r="GN88" s="27">
        <f>IF(AND(OR(ISBLANK(GN$9),GN$9=0)=FALSE,SUM($FN88:$GD88)&gt;0,GN$9='2. Protocols'!$G87),1,0)*'4. Formulations'!$J87</f>
        <v>0</v>
      </c>
      <c r="GO88" s="27">
        <f>IF(AND(OR(ISBLANK(GO$9),GO$9=0)=FALSE,SUM($FN88:$GD88)&gt;0,GO$9='2. Protocols'!$G87),1,0)*'4. Formulations'!$J87</f>
        <v>0</v>
      </c>
      <c r="GP88" s="27">
        <f>IF(AND(OR(ISBLANK(GP$9),GP$9=0)=FALSE,SUM($FN88:$GD88)&gt;0,GP$9='2. Protocols'!$G87),1,0)*'4. Formulations'!$J87</f>
        <v>0</v>
      </c>
      <c r="GQ88" s="27">
        <f>IF(AND(OR(ISBLANK(GQ$9),GQ$9=0)=FALSE,SUM($FN88:$GD88)&gt;0,GQ$9='2. Protocols'!$G87),1,0)*'4. Formulations'!$J87</f>
        <v>0</v>
      </c>
      <c r="GR88" s="27">
        <f>IF(AND(OR(ISBLANK(GR$9),GR$9=0)=FALSE,SUM($FN88:$GD88)&gt;0,GR$9='2. Protocols'!$G87),1,0)*'4. Formulations'!$J87</f>
        <v>0</v>
      </c>
      <c r="GS88" s="27">
        <f>IF(AND(OR(ISBLANK(GS$9),GS$9=0)=FALSE,SUM($FN88:$GD88)&gt;0,GS$9='2. Protocols'!$G87),1,0)*'4. Formulations'!$J87</f>
        <v>0</v>
      </c>
      <c r="GT88" s="27">
        <f>IF(AND(OR(ISBLANK(GT$9),GT$9=0)=FALSE,SUM($FN88:$GD88)&gt;0,GT$9='2. Protocols'!$G87),1,0)*'4. Formulations'!$J87</f>
        <v>0</v>
      </c>
      <c r="GU88" s="27">
        <f>IF(AND(OR(ISBLANK(GU$9),GU$9=0)=FALSE,SUM($FN88:$GD88)&gt;0,GU$9='2. Protocols'!$G87),1,0)*'4. Formulations'!$J87</f>
        <v>0</v>
      </c>
      <c r="GV88" s="27">
        <f>IF(AND(OR(ISBLANK(GV$9),GV$9=0)=FALSE,SUM($FN88:$GD88)&gt;0,GV$9='2. Protocols'!$G87),1,0)*'4. Formulations'!$J87</f>
        <v>0</v>
      </c>
      <c r="GW88" s="27">
        <f>IF(AND(OR(ISBLANK(GW$9),GW$9=0)=FALSE,SUM($FN88:$GD88)&gt;0,GW$9='2. Protocols'!$G87),1,0)*'4. Formulations'!$J87</f>
        <v>0</v>
      </c>
      <c r="GX88" s="27">
        <f>IF(AND(OR(ISBLANK(GX$9),GX$9=0)=FALSE,SUM($FN88:$GD88)&gt;0,GX$9='2. Protocols'!$G87),1,0)*'4. Formulations'!$J87</f>
        <v>0</v>
      </c>
      <c r="GY88" s="27">
        <f>IF(AND(OR(ISBLANK(GY$9),GY$9=0)=FALSE,SUM($FN88:$GD88)&gt;0,GY$9='2. Protocols'!$G87),1,0)*'4. Formulations'!$J87</f>
        <v>0</v>
      </c>
      <c r="GZ88" s="27">
        <f>IF(AND(OR(ISBLANK(GZ$9),GZ$9=0)=FALSE,SUM($FN88:$GD88)&gt;0,GZ$9='2. Protocols'!$G87),1,0)*'4. Formulations'!$J87</f>
        <v>0</v>
      </c>
      <c r="HA88" s="27">
        <f>IF(AND(OR(ISBLANK(HA$9),HA$9=0)=FALSE,SUM($FN88:$GD88)&gt;0,HA$9='2. Protocols'!$G87),1,0)*'4. Formulations'!$J87</f>
        <v>0</v>
      </c>
      <c r="HB88" s="27">
        <f>IF(AND(OR(ISBLANK(HB$9),HB$9=0)=FALSE,SUM($FN88:$GD88)&gt;0,HB$9='2. Protocols'!$G87),1,0)*'4. Formulations'!$J87</f>
        <v>0</v>
      </c>
      <c r="HC88" s="27">
        <f>IF(AND(OR(ISBLANK(HC$9),HC$9=0)=FALSE,SUM($FN88:$GD88)&gt;0,HC$9='2. Protocols'!$G87),1,0)*'4. Formulations'!$J87</f>
        <v>0</v>
      </c>
      <c r="HD88" s="27">
        <f>IF(AND(OR(ISBLANK(HD$9),HD$9=0)=FALSE,SUM($FN88:$GD88)&gt;0,HD$9='2. Protocols'!$G87),1,0)*'4. Formulations'!$J87</f>
        <v>0</v>
      </c>
      <c r="HE88" s="27">
        <f>IF(AND(OR(ISBLANK(HE$9),HE$9=0)=FALSE,SUM($FN88:$GD88)&gt;0,HE$9='2. Protocols'!$G87),1,0)*'4. Formulations'!$J87</f>
        <v>0</v>
      </c>
      <c r="HF88" s="27">
        <f>IF(AND(OR(ISBLANK(HF$9),HF$9=0)=FALSE,SUM($FN88:$GD88)&gt;0,HF$9='2. Protocols'!$G87),1,0)*'4. Formulations'!$J87</f>
        <v>0</v>
      </c>
      <c r="HG88" s="27">
        <f>IF(AND(OR(ISBLANK(HG$9),HG$9=0)=FALSE,SUM($FN88:$GD88)&gt;0,HG$9='2. Protocols'!$G87),1,0)*'4. Formulations'!$J87</f>
        <v>0</v>
      </c>
      <c r="HH88" s="27">
        <f>IF(AND(OR(ISBLANK(HH$9),HH$9=0)=FALSE,SUM($FN88:$GD88)&gt;0,HH$9='2. Protocols'!$G87),1,0)*'4. Formulations'!$J87</f>
        <v>0</v>
      </c>
      <c r="HI88" s="27">
        <f>IF(AND(OR(ISBLANK(HI$9),HI$9=0)=FALSE,SUM($FN88:$GD88)&gt;0,HI$9='2. Protocols'!$G87),1,0)*'4. Formulations'!$J87</f>
        <v>0</v>
      </c>
      <c r="HJ88" s="27">
        <f>IF(AND(OR(ISBLANK(HJ$9),HJ$9=0)=FALSE,SUM($FN88:$GD88)&gt;0,HJ$9='2. Protocols'!$G87),1,0)*'4. Formulations'!$J87</f>
        <v>0</v>
      </c>
      <c r="HK88" s="27">
        <f>IF(AND(OR(ISBLANK(HK$9),HK$9=0)=FALSE,SUM($FN88:$GD88)&gt;0,HK$9='2. Protocols'!$G87),1,0)*'4. Formulations'!$J87</f>
        <v>0</v>
      </c>
      <c r="HL88" s="27">
        <f>IF(AND(OR(ISBLANK(HL$9),HL$9=0)=FALSE,SUM($FN88:$GD88)&gt;0,HL$9='2. Protocols'!$G87),1,0)*'4. Formulations'!$J87</f>
        <v>0</v>
      </c>
      <c r="HM88" s="27">
        <f>IF(AND(OR(ISBLANK(HM$9),HM$9=0)=FALSE,SUM($FN88:$GD88)&gt;0,HM$9='2. Protocols'!$G87),1,0)*'4. Formulations'!$J87</f>
        <v>0</v>
      </c>
      <c r="HN88" s="27">
        <f>IF(AND(OR(ISBLANK(HN$9),HN$9=0)=FALSE,SUM($FN88:$GD88)&gt;0,HN$9='2. Protocols'!$G87),1,0)*'4. Formulations'!$J87</f>
        <v>0</v>
      </c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H88" s="27">
        <f>IF(AND(OR(ISBLANK(GI$9),GI$9=0)=FALSE,IH$9=$DM88),1,0)*'4. Formulations'!$K87</f>
        <v>0</v>
      </c>
      <c r="II88" s="27">
        <f>IF(AND(OR(ISBLANK(GJ$9),GJ$9=0)=FALSE,II$9=$DM88),1,0)*'4. Formulations'!$K87</f>
        <v>0</v>
      </c>
      <c r="IJ88" s="27">
        <f>IF(AND(OR(ISBLANK(GK$9),GK$9=0)=FALSE,IJ$9=$DM88),1,0)*'4. Formulations'!$K87</f>
        <v>0</v>
      </c>
      <c r="IK88" s="27">
        <f>IF(AND(OR(ISBLANK(GL$9),GL$9=0)=FALSE,IK$9=$DM88),1,0)*'4. Formulations'!$K87</f>
        <v>0</v>
      </c>
      <c r="IL88" s="27">
        <f>IF(AND(OR(ISBLANK(GM$9),GM$9=0)=FALSE,IL$9=$DM88),1,0)*'4. Formulations'!$K87</f>
        <v>0</v>
      </c>
      <c r="IM88" s="27">
        <f>IF(AND(OR(ISBLANK(GN$9),GN$9=0)=FALSE,IM$9=$DM88),1,0)*'4. Formulations'!$K87</f>
        <v>0</v>
      </c>
      <c r="IN88" s="27">
        <f>IF(AND(OR(ISBLANK(GO$9),GO$9=0)=FALSE,IN$9=$DM88),1,0)*'4. Formulations'!$K87</f>
        <v>0</v>
      </c>
      <c r="IO88" s="27">
        <f>IF(AND(OR(ISBLANK(GP$9),GP$9=0)=FALSE,IO$9=$DM88),1,0)*'4. Formulations'!$K87</f>
        <v>0</v>
      </c>
      <c r="IP88" s="27">
        <f>IF(AND(OR(ISBLANK(GQ$9),GQ$9=0)=FALSE,IP$9=$DM88),1,0)*'4. Formulations'!$K87</f>
        <v>0</v>
      </c>
      <c r="IQ88" s="27">
        <f>IF(AND(OR(ISBLANK(GR$9),GR$9=0)=FALSE,IQ$9=$DM88),1,0)*'4. Formulations'!$K87</f>
        <v>0</v>
      </c>
      <c r="IR88" s="27">
        <f>IF(AND(OR(ISBLANK(GN$9),GN$9=0)=FALSE,IR$9=$DM88),1,0)*'4. Formulations'!$K87</f>
        <v>0</v>
      </c>
      <c r="IS88" s="27">
        <f>IF(AND(OR(ISBLANK(GO$9),GO$9=0)=FALSE,IS$9=$DM88),1,0)*'4. Formulations'!$K87</f>
        <v>0</v>
      </c>
      <c r="IT88" s="27">
        <f>IF(AND(OR(ISBLANK(GP$9),GP$9=0)=FALSE,IT$9=$DM88),1,0)*'4. Formulations'!$K87</f>
        <v>0</v>
      </c>
      <c r="IU88" s="27">
        <f>IF(AND(OR(ISBLANK(GQ$9),GQ$9=0)=FALSE,IU$9=$DM88),1,0)*'4. Formulations'!$K87</f>
        <v>0</v>
      </c>
      <c r="IV88" s="27"/>
      <c r="IW88" s="27"/>
      <c r="IX88" s="27"/>
      <c r="IY88" s="27"/>
      <c r="IZ88" s="27"/>
      <c r="JA88" s="27"/>
      <c r="JC88" s="27">
        <f>IF(AND(OR(ISBLANK(JC$9),JC$9=0)=FALSE,OR(JC$9='2. Protocols'!$C87,JC$9='2. Protocols'!$E87,JC$9='2. Protocols'!$G87)),1,0)*'4. Formulations'!$L87</f>
        <v>0</v>
      </c>
      <c r="JD88" s="27">
        <f>IF(AND(OR(ISBLANK(JD$9),JD$9=0)=FALSE,OR(JD$9='2. Protocols'!$C87,JD$9='2. Protocols'!$E87,JD$9='2. Protocols'!$G87)),1,0)*'4. Formulations'!$L87</f>
        <v>0</v>
      </c>
      <c r="JE88" s="27">
        <f>IF(AND(OR(ISBLANK(JE$9),JE$9=0)=FALSE,OR(JE$9='2. Protocols'!$C87,JE$9='2. Protocols'!$E87,JE$9='2. Protocols'!$G87)),1,0)*'4. Formulations'!$L87</f>
        <v>0</v>
      </c>
      <c r="JF88" s="27">
        <f>IF(AND(OR(ISBLANK(JF$9),JF$9=0)=FALSE,OR(JF$9='2. Protocols'!$C87,JF$9='2. Protocols'!$E87,JF$9='2. Protocols'!$G87)),1,0)*'4. Formulations'!$L87</f>
        <v>0</v>
      </c>
      <c r="JG88" s="27">
        <f>IF(AND(OR(ISBLANK(JG$9),JG$9=0)=FALSE,OR(JG$9='2. Protocols'!$C87,JG$9='2. Protocols'!$E87,JG$9='2. Protocols'!$G87)),1,0)*'4. Formulations'!$L87</f>
        <v>0</v>
      </c>
      <c r="JH88" s="27">
        <f>IF(AND(OR(ISBLANK(JH$9),JH$9=0)=FALSE,OR(JH$9='2. Protocols'!$C87,JH$9='2. Protocols'!$E87,JH$9='2. Protocols'!$G87)),1,0)*'4. Formulations'!$L87</f>
        <v>0</v>
      </c>
      <c r="JI88" s="27">
        <f>IF(AND(OR(ISBLANK(JI$9),JI$9=0)=FALSE,OR(JI$9='2. Protocols'!$C87,JI$9='2. Protocols'!$E87,JI$9='2. Protocols'!$G87)),1,0)*'4. Formulations'!$L87</f>
        <v>0</v>
      </c>
      <c r="JJ88" s="27">
        <f>IF(AND(OR(ISBLANK(JJ$9),JJ$9=0)=FALSE,OR(JJ$9='2. Protocols'!$C87,JJ$9='2. Protocols'!$E87,JJ$9='2. Protocols'!$G87)),1,0)*'4. Formulations'!$L87</f>
        <v>0</v>
      </c>
      <c r="JK88" s="27">
        <f>IF(AND(OR(ISBLANK(JK$9),JK$9=0)=FALSE,OR(JK$9='2. Protocols'!$C87,JK$9='2. Protocols'!$E87,JK$9='2. Protocols'!$G87)),1,0)*'4. Formulations'!$L87</f>
        <v>0</v>
      </c>
      <c r="JL88" s="27">
        <f>IF(AND(OR(ISBLANK(JL$9),JL$9=0)=FALSE,OR(JL$9='2. Protocols'!$C87,JL$9='2. Protocols'!$E87,JL$9='2. Protocols'!$G87)),1,0)*'4. Formulations'!$L87</f>
        <v>0</v>
      </c>
      <c r="JM88" s="27">
        <f>IF(AND(OR(ISBLANK(JM$9),JM$9=0)=FALSE,OR(JM$9='2. Protocols'!$C87,JM$9='2. Protocols'!$E87,JM$9='2. Protocols'!$G87)),1,0)*'4. Formulations'!$L87</f>
        <v>0</v>
      </c>
      <c r="JN88" s="27">
        <f>IF(AND(OR(ISBLANK(JN$9),JN$9=0)=FALSE,OR(JN$9='2. Protocols'!$C87,JN$9='2. Protocols'!$E87,JN$9='2. Protocols'!$G87)),1,0)*'4. Formulations'!$L87</f>
        <v>0</v>
      </c>
      <c r="JO88" s="27">
        <f>IF(AND(OR(ISBLANK(JO$9),JO$9=0)=FALSE,OR(JO$9='2. Protocols'!$C87,JO$9='2. Protocols'!$E87,JO$9='2. Protocols'!$G87)),1,0)*'4. Formulations'!$L87</f>
        <v>0</v>
      </c>
      <c r="JP88" s="27">
        <f>IF(AND(OR(ISBLANK(JP$9),JP$9=0)=FALSE,OR(JP$9='2. Protocols'!$C87,JP$9='2. Protocols'!$E87,JP$9='2. Protocols'!$G87)),1,0)*'4. Formulations'!$L87</f>
        <v>0</v>
      </c>
      <c r="JQ88" s="27">
        <f>IF(AND(OR(ISBLANK(JQ$9),JQ$9=0)=FALSE,OR(JQ$9='2. Protocols'!$C87,JQ$9='2. Protocols'!$E87,JQ$9='2. Protocols'!$G87)),1,0)*'4. Formulations'!$L87</f>
        <v>0</v>
      </c>
      <c r="JR88" s="27">
        <f>IF(AND(OR(ISBLANK(JR$9),JR$9=0)=FALSE,OR(JR$9='2. Protocols'!$C87,JR$9='2. Protocols'!$E87,JR$9='2. Protocols'!$G87)),1,0)*'4. Formulations'!$L87</f>
        <v>0</v>
      </c>
      <c r="JS88" s="27">
        <f>IF(AND(OR(ISBLANK(JS$9),JS$9=0)=FALSE,OR(JS$9='2. Protocols'!$C87,JS$9='2. Protocols'!$E87,JS$9='2. Protocols'!$G87)),1,0)*'4. Formulations'!$L87</f>
        <v>0</v>
      </c>
      <c r="JT88" s="27">
        <f>IF(AND(OR(ISBLANK(JT$9),JT$9=0)=FALSE,OR(JT$9='2. Protocols'!$C87,JT$9='2. Protocols'!$E87,JT$9='2. Protocols'!$G87)),1,0)*'4. Formulations'!$L87</f>
        <v>0</v>
      </c>
      <c r="JU88" s="27">
        <f>IF(AND(OR(ISBLANK(JU$9),JU$9=0)=FALSE,OR(JU$9='2. Protocols'!$C87,JU$9='2. Protocols'!$E87,JU$9='2. Protocols'!$G87)),1,0)*'4. Formulations'!$L87</f>
        <v>0</v>
      </c>
      <c r="JV88" s="27">
        <f>IF(AND(OR(ISBLANK(JV$9),JV$9=0)=FALSE,OR(JV$9='2. Protocols'!$C87,JV$9='2. Protocols'!$E87,JV$9='2. Protocols'!$G87)),1,0)*'4. Formulations'!$L87</f>
        <v>0</v>
      </c>
      <c r="JW88" s="27">
        <f>IF(AND(OR(ISBLANK(JW$9),JW$9=0)=FALSE,OR(JW$9='2. Protocols'!$C87,JW$9='2. Protocols'!$E87,JW$9='2. Protocols'!$G87)),1,0)*'4. Formulations'!$L87</f>
        <v>0</v>
      </c>
      <c r="JX88" s="27">
        <f>IF(AND(OR(ISBLANK(JX$9),JX$9=0)=FALSE,OR(JX$9='2. Protocols'!$C87,JX$9='2. Protocols'!$E87,JX$9='2. Protocols'!$G87)),1,0)*'4. Formulations'!$L87</f>
        <v>0</v>
      </c>
      <c r="JY88" s="27">
        <f>IF(AND(OR(ISBLANK(JY$9),JY$9=0)=FALSE,OR(JY$9='2. Protocols'!$C87,JY$9='2. Protocols'!$E87,JY$9='2. Protocols'!$G87)),1,0)*'4. Formulations'!$L87</f>
        <v>0</v>
      </c>
      <c r="JZ88" s="27">
        <f>IF(AND(OR(ISBLANK(JZ$9),JZ$9=0)=FALSE,OR(JZ$9='2. Protocols'!$C87,JZ$9='2. Protocols'!$E87,JZ$9='2. Protocols'!$G87)),1,0)*'4. Formulations'!$L87</f>
        <v>0</v>
      </c>
      <c r="KA88" s="27">
        <f>IF(AND(OR(ISBLANK(KA$9),KA$9=0)=FALSE,OR(KA$9='2. Protocols'!$C87,KA$9='2. Protocols'!$E87,KA$9='2. Protocols'!$G87)),1,0)*'4. Formulations'!$L87</f>
        <v>0</v>
      </c>
      <c r="KB88" s="27">
        <f>IF(AND(OR(ISBLANK(KB$9),KB$9=0)=FALSE,OR(KB$9='2. Protocols'!$C87,KB$9='2. Protocols'!$E87,KB$9='2. Protocols'!$G87)),1,0)*'4. Formulations'!$L87</f>
        <v>0</v>
      </c>
      <c r="KC88" s="27">
        <f>IF(AND(OR(ISBLANK(KC$9),KC$9=0)=FALSE,OR(KC$9='2. Protocols'!$C87,KC$9='2. Protocols'!$E87,KC$9='2. Protocols'!$G87)),1,0)*'4. Formulations'!$L87</f>
        <v>0</v>
      </c>
      <c r="KD88" s="27">
        <f>IF(AND(OR(ISBLANK(KD$9),KD$9=0)=FALSE,OR(KD$9='2. Protocols'!$C87,KD$9='2. Protocols'!$E87,KD$9='2. Protocols'!$G87)),1,0)*'4. Formulations'!$L87</f>
        <v>0</v>
      </c>
      <c r="KE88" s="27">
        <f>IF(AND(OR(ISBLANK(KE$9),KE$9=0)=FALSE,OR(KE$9='2. Protocols'!$C87,KE$9='2. Protocols'!$E87,KE$9='2. Protocols'!$G87)),1,0)*'4. Formulations'!$L87</f>
        <v>0</v>
      </c>
      <c r="KF88" s="27">
        <f>IF(AND(OR(ISBLANK(KF$9),KF$9=0)=FALSE,OR(KF$9='2. Protocols'!$C87,KF$9='2. Protocols'!$E87,KF$9='2. Protocols'!$G87)),1,0)*'4. Formulations'!$L87</f>
        <v>0</v>
      </c>
      <c r="KG88" s="27">
        <f>IF(AND(OR(ISBLANK(KG$9),KG$9=0)=FALSE,OR(KG$9='2. Protocols'!$C87,KG$9='2. Protocols'!$E87,KG$9='2. Protocols'!$G87)),1,0)*'4. Formulations'!$L87</f>
        <v>0</v>
      </c>
      <c r="KH88" s="27">
        <f>IF(AND(OR(ISBLANK(KH$9),KH$9=0)=FALSE,OR(KH$9='2. Protocols'!$C87,KH$9='2. Protocols'!$E87,KH$9='2. Protocols'!$G87)),1,0)*'4. Formulations'!$L87</f>
        <v>0</v>
      </c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B88" s="27">
        <f>IF(AND(OR(ISBLANK(LB$9),LB$9=0)=FALSE,LB$9=$DL88),1,0)*'4. Formulations'!$M87</f>
        <v>0</v>
      </c>
      <c r="LC88" s="27">
        <f>IF(AND(OR(ISBLANK(LC$9),LC$9=0)=FALSE,LC$9=$DL88),1,0)*'4. Formulations'!$M87</f>
        <v>0</v>
      </c>
      <c r="LD88" s="27">
        <f>IF(AND(OR(ISBLANK(LD$9),LD$9=0)=FALSE,LD$9=$DL88),1,0)*'4. Formulations'!$M87</f>
        <v>0</v>
      </c>
      <c r="LE88" s="27">
        <f>IF(AND(OR(ISBLANK(LE$9),LE$9=0)=FALSE,LE$9=$DL88),1,0)*'4. Formulations'!$M87</f>
        <v>0</v>
      </c>
      <c r="LF88" s="27">
        <f>IF(AND(OR(ISBLANK(LF$9),LF$9=0)=FALSE,LF$9=$DL88),1,0)*'4. Formulations'!$M87</f>
        <v>0</v>
      </c>
      <c r="LG88" s="27">
        <f>IF(AND(OR(ISBLANK(LG$9),LG$9=0)=FALSE,LG$9=$DL88),1,0)*'4. Formulations'!$M87</f>
        <v>0</v>
      </c>
      <c r="LH88" s="27">
        <f>IF(AND(OR(ISBLANK(LH$9),LH$9=0)=FALSE,LH$9=$DL88),1,0)*'4. Formulations'!$M87</f>
        <v>0</v>
      </c>
      <c r="LI88" s="27">
        <f>IF(AND(OR(ISBLANK(LI$9),LI$9=0)=FALSE,LI$9=$DL88),1,0)*'4. Formulations'!$M87</f>
        <v>0</v>
      </c>
      <c r="LJ88" s="27">
        <f>IF(AND(OR(ISBLANK(LJ$9),LJ$9=0)=FALSE,LJ$9=$DL88),1,0)*'4. Formulations'!$M87</f>
        <v>0</v>
      </c>
      <c r="LK88" s="27">
        <f>IF(AND(OR(ISBLANK(LK$9),LK$9=0)=FALSE,LK$9=$DL88),1,0)*'4. Formulations'!$M87</f>
        <v>0</v>
      </c>
      <c r="LL88" s="27">
        <f>IF(AND(OR(ISBLANK(LL$9),LL$9=0)=FALSE,LL$9=$DL88),1,0)*'4. Formulations'!$M87</f>
        <v>0</v>
      </c>
      <c r="LM88" s="27">
        <f>IF(AND(OR(ISBLANK(LM$9),LM$9=0)=FALSE,LM$9=$DL88),1,0)*'4. Formulations'!$M87</f>
        <v>0</v>
      </c>
      <c r="LN88" s="27">
        <f>IF(AND(OR(ISBLANK(LN$9),LN$9=0)=FALSE,LN$9=$DL88),1,0)*'4. Formulations'!$M87</f>
        <v>0</v>
      </c>
      <c r="LO88" s="27">
        <f>IF(AND(OR(ISBLANK(LO$9),LO$9=0)=FALSE,LO$9=$DL88),1,0)*'4. Formulations'!$M87</f>
        <v>0</v>
      </c>
      <c r="LP88" s="27">
        <f>IF(AND(OR(ISBLANK(LP$9),LP$9=0)=FALSE,LP$9=$DL88),1,0)*'4. Formulations'!$M87</f>
        <v>0</v>
      </c>
      <c r="LQ88" s="27">
        <f>IF(AND(OR(ISBLANK(LQ$9),LQ$9=0)=FALSE,LQ$9=$DL88),1,0)*'4. Formulations'!$M87</f>
        <v>0</v>
      </c>
      <c r="LR88" s="27">
        <f>IF(AND(OR(ISBLANK(LR$9),LR$9=0)=FALSE,LR$9=$DL88),1,0)*'4. Formulations'!$M87</f>
        <v>0</v>
      </c>
      <c r="LS88" s="27"/>
      <c r="LT88" s="27"/>
      <c r="LU88" s="27"/>
      <c r="LW88" s="27">
        <f>IF(AND(OR(ISBLANK(LW$9),LW$9=0)=FALSE,SUM($LB88:$LR88)&gt;0,LW$9='2. Protocols'!$G87),1,0)*'4. Formulations'!$M87</f>
        <v>0</v>
      </c>
      <c r="LX88" s="27">
        <f>IF(AND(OR(ISBLANK(LX$9),LX$9=0)=FALSE,SUM($LB88:$LR88)&gt;0,LX$9='2. Protocols'!$G87),1,0)*'4. Formulations'!$M87</f>
        <v>0</v>
      </c>
      <c r="LY88" s="27">
        <f>IF(AND(OR(ISBLANK(LY$9),LY$9=0)=FALSE,SUM($LB88:$LR88)&gt;0,LY$9='2. Protocols'!$G87),1,0)*'4. Formulations'!$M87</f>
        <v>0</v>
      </c>
      <c r="LZ88" s="27">
        <f>IF(AND(OR(ISBLANK(LZ$9),LZ$9=0)=FALSE,SUM($LB88:$LR88)&gt;0,LZ$9='2. Protocols'!$G87),1,0)*'4. Formulations'!$M87</f>
        <v>0</v>
      </c>
      <c r="MA88" s="27">
        <f>IF(AND(OR(ISBLANK(MA$9),MA$9=0)=FALSE,SUM($LB88:$LR88)&gt;0,MA$9='2. Protocols'!$G87),1,0)*'4. Formulations'!$M87</f>
        <v>0</v>
      </c>
      <c r="MB88" s="27">
        <f>IF(AND(OR(ISBLANK(MB$9),MB$9=0)=FALSE,SUM($LB88:$LR88)&gt;0,MB$9='2. Protocols'!$G87),1,0)*'4. Formulations'!$M87</f>
        <v>0</v>
      </c>
      <c r="MC88" s="27">
        <f>IF(AND(OR(ISBLANK(MC$9),MC$9=0)=FALSE,SUM($LB88:$LR88)&gt;0,MC$9='2. Protocols'!$G87),1,0)*'4. Formulations'!$M87</f>
        <v>0</v>
      </c>
      <c r="MD88" s="27">
        <f>IF(AND(OR(ISBLANK(MD$9),MD$9=0)=FALSE,SUM($LB88:$LR88)&gt;0,MD$9='2. Protocols'!$G87),1,0)*'4. Formulations'!$M87</f>
        <v>0</v>
      </c>
      <c r="ME88" s="27">
        <f>IF(AND(OR(ISBLANK(ME$9),ME$9=0)=FALSE,SUM($LB88:$LR88)&gt;0,ME$9='2. Protocols'!$G87),1,0)*'4. Formulations'!$M87</f>
        <v>0</v>
      </c>
      <c r="MF88" s="27">
        <f>IF(AND(OR(ISBLANK(MF$9),MF$9=0)=FALSE,SUM($LB88:$LR88)&gt;0,MF$9='2. Protocols'!$G87),1,0)*'4. Formulations'!$M87</f>
        <v>0</v>
      </c>
      <c r="MG88" s="27">
        <f>IF(AND(OR(ISBLANK(MG$9),MG$9=0)=FALSE,SUM($LB88:$LR88)&gt;0,MG$9='2. Protocols'!$G87),1,0)*'4. Formulations'!$M87</f>
        <v>0</v>
      </c>
      <c r="MH88" s="27">
        <f>IF(AND(OR(ISBLANK(MH$9),MH$9=0)=FALSE,SUM($LB88:$LR88)&gt;0,MH$9='2. Protocols'!$G87),1,0)*'4. Formulations'!$M87</f>
        <v>0</v>
      </c>
      <c r="MI88" s="27">
        <f>IF(AND(OR(ISBLANK(MI$9),MI$9=0)=FALSE,SUM($LB88:$LR88)&gt;0,MI$9='2. Protocols'!$G87),1,0)*'4. Formulations'!$M87</f>
        <v>0</v>
      </c>
      <c r="MJ88" s="27">
        <f>IF(AND(OR(ISBLANK(MJ$9),MJ$9=0)=FALSE,SUM($LB88:$LR88)&gt;0,MJ$9='2. Protocols'!$G87),1,0)*'4. Formulations'!$M87</f>
        <v>0</v>
      </c>
      <c r="MK88" s="27">
        <f>IF(AND(OR(ISBLANK(MK$9),MK$9=0)=FALSE,SUM($LB88:$LR88)&gt;0,MK$9='2. Protocols'!$G87),1,0)*'4. Formulations'!$M87</f>
        <v>0</v>
      </c>
      <c r="ML88" s="27">
        <f>IF(AND(OR(ISBLANK(ML$9),ML$9=0)=FALSE,SUM($LB88:$LR88)&gt;0,ML$9='2. Protocols'!$G87),1,0)*'4. Formulations'!$M87</f>
        <v>0</v>
      </c>
      <c r="MM88" s="27">
        <f>IF(AND(OR(ISBLANK(MM$9),MM$9=0)=FALSE,SUM($LB88:$LR88)&gt;0,MM$9='2. Protocols'!$G87),1,0)*'4. Formulations'!$M87</f>
        <v>0</v>
      </c>
      <c r="MN88" s="27">
        <f>IF(AND(OR(ISBLANK(MN$9),MN$9=0)=FALSE,SUM($LB88:$LR88)&gt;0,MN$9='2. Protocols'!$G87),1,0)*'4. Formulations'!$M87</f>
        <v>0</v>
      </c>
      <c r="MO88" s="27">
        <f>IF(AND(OR(ISBLANK(MO$9),MO$9=0)=FALSE,SUM($LB88:$LR88)&gt;0,MO$9='2. Protocols'!$G87),1,0)*'4. Formulations'!$M87</f>
        <v>0</v>
      </c>
      <c r="MP88" s="27">
        <f>IF(AND(OR(ISBLANK(MP$9),MP$9=0)=FALSE,SUM($LB88:$LR88)&gt;0,MP$9='2. Protocols'!$G87),1,0)*'4. Formulations'!$M87</f>
        <v>0</v>
      </c>
      <c r="MQ88" s="27">
        <f>IF(AND(OR(ISBLANK(MQ$9),MQ$9=0)=FALSE,SUM($LB88:$LR88)&gt;0,MQ$9='2. Protocols'!$G87),1,0)*'4. Formulations'!$M87</f>
        <v>0</v>
      </c>
      <c r="MR88" s="27">
        <f>IF(AND(OR(ISBLANK(MR$9),MR$9=0)=FALSE,SUM($LB88:$LR88)&gt;0,MR$9='2. Protocols'!$G87),1,0)*'4. Formulations'!$M87</f>
        <v>0</v>
      </c>
      <c r="MS88" s="27">
        <f>IF(AND(OR(ISBLANK(MS$9),MS$9=0)=FALSE,SUM($LB88:$LR88)&gt;0,MS$9='2. Protocols'!$G87),1,0)*'4. Formulations'!$M87</f>
        <v>0</v>
      </c>
      <c r="MT88" s="27">
        <f>IF(AND(OR(ISBLANK(MT$9),MT$9=0)=FALSE,SUM($LB88:$LR88)&gt;0,MT$9='2. Protocols'!$G87),1,0)*'4. Formulations'!$M87</f>
        <v>0</v>
      </c>
      <c r="MU88" s="27">
        <f>IF(AND(OR(ISBLANK(MU$9),MU$9=0)=FALSE,SUM($LB88:$LR88)&gt;0,MU$9='2. Protocols'!$G87),1,0)*'4. Formulations'!$M87</f>
        <v>0</v>
      </c>
      <c r="MV88" s="27">
        <f>IF(AND(OR(ISBLANK(MV$9),MV$9=0)=FALSE,SUM($LB88:$LR88)&gt;0,MV$9='2. Protocols'!$G87),1,0)*'4. Formulations'!$M87</f>
        <v>0</v>
      </c>
      <c r="MW88" s="27">
        <f>IF(AND(OR(ISBLANK(MW$9),MW$9=0)=FALSE,SUM($LB88:$LR88)&gt;0,MW$9='2. Protocols'!$G87),1,0)*'4. Formulations'!$M87</f>
        <v>0</v>
      </c>
      <c r="MX88" s="27">
        <f>IF(AND(OR(ISBLANK(MX$9),MX$9=0)=FALSE,SUM($LB88:$LR88)&gt;0,MX$9='2. Protocols'!$G87),1,0)*'4. Formulations'!$M87</f>
        <v>0</v>
      </c>
      <c r="MY88" s="27">
        <f>IF(AND(OR(ISBLANK(MY$9),MY$9=0)=FALSE,SUM($LB88:$LR88)&gt;0,MY$9='2. Protocols'!$G87),1,0)*'4. Formulations'!$M87</f>
        <v>0</v>
      </c>
      <c r="MZ88" s="27">
        <f>IF(AND(OR(ISBLANK(MZ$9),MZ$9=0)=FALSE,SUM($LB88:$LR88)&gt;0,MZ$9='2. Protocols'!$G87),1,0)*'4. Formulations'!$M87</f>
        <v>0</v>
      </c>
      <c r="NA88" s="27">
        <f>IF(AND(OR(ISBLANK(NA$9),NA$9=0)=FALSE,SUM($LB88:$LR88)&gt;0,NA$9='2. Protocols'!$G87),1,0)*'4. Formulations'!$M87</f>
        <v>0</v>
      </c>
      <c r="NB88" s="27">
        <f>IF(AND(OR(ISBLANK(NB$9),NB$9=0)=FALSE,SUM($LB88:$LR88)&gt;0,NB$9='2. Protocols'!$G87),1,0)*'4. Formulations'!$M87</f>
        <v>0</v>
      </c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V88" s="27">
        <f>IF(AND(OR(ISBLANK(NV$9),NV$9=0)=FALSE,NV$9=$DM88),1,0)*'4. Formulations'!$N87</f>
        <v>0</v>
      </c>
      <c r="NW88" s="721">
        <f>IF(AND(OR(ISBLANK(NW$9),NW$9=0)=FALSE,NW$9=$DM88),1,0)*'4. Formulations'!$N87</f>
        <v>0</v>
      </c>
      <c r="NX88" s="27">
        <f>IF(AND(OR(ISBLANK(NX$9),NX$9=0)=FALSE,NX$9=$DM88),1,0)*'4. Formulations'!$N87</f>
        <v>0</v>
      </c>
      <c r="NY88" s="27">
        <f>IF(AND(OR(ISBLANK(NY$9),NY$9=0)=FALSE,NY$9=$DM88),1,0)*'4. Formulations'!$N87</f>
        <v>0</v>
      </c>
      <c r="NZ88" s="27">
        <f>IF(AND(OR(ISBLANK(NZ$9),NZ$9=0)=FALSE,NZ$9=$DM88),1,0)*'4. Formulations'!$N87</f>
        <v>0</v>
      </c>
      <c r="OA88" s="27">
        <f>IF(AND(OR(ISBLANK(OA$9),OA$9=0)=FALSE,OA$9=$DM88),1,0)*'4. Formulations'!$N87</f>
        <v>0</v>
      </c>
      <c r="OB88" s="27">
        <f>IF(AND(OR(ISBLANK(OB$9),OB$9=0)=FALSE,OB$9=$DM88),1,0)*'4. Formulations'!$N87</f>
        <v>0</v>
      </c>
      <c r="OC88" s="27">
        <f>IF(AND(OR(ISBLANK(OC$9),OC$9=0)=FALSE,OC$9=$DM88),1,0)*'4. Formulations'!$N87</f>
        <v>0</v>
      </c>
      <c r="OD88" s="27">
        <f>IF(AND(OR(ISBLANK(OD$9),OD$9=0)=FALSE,OD$9=$DM88),1,0)*'4. Formulations'!$N87</f>
        <v>0</v>
      </c>
      <c r="OE88" s="27">
        <f>IF(AND(OR(ISBLANK(OE$9),OE$9=0)=FALSE,OE$9=$DM88),1,0)*'4. Formulations'!$N87</f>
        <v>0</v>
      </c>
      <c r="OF88" s="27">
        <f>IF(AND(OR(ISBLANK(OF$9),OF$9=0)=FALSE,OF$9=$DM88),1,0)*'4. Formulations'!$N87</f>
        <v>0</v>
      </c>
      <c r="OG88" s="27">
        <f>IF(AND(OR(ISBLANK(OG$9),OG$9=0)=FALSE,OG$9=$DM88),1,0)*'4. Formulations'!$N87</f>
        <v>0</v>
      </c>
      <c r="OH88" s="27">
        <f>IF(AND(OR(ISBLANK(OH$9),OH$9=0)=FALSE,OH$9=$DM88),1,0)*'4. Formulations'!$N87</f>
        <v>0</v>
      </c>
      <c r="OI88" s="27">
        <f>IF(AND(OR(ISBLANK(OI$9),OI$9=0)=FALSE,OI$9=$DM88),1,0)*'4. Formulations'!$N87</f>
        <v>0</v>
      </c>
      <c r="OJ88" s="27">
        <f>IF(AND(OR(ISBLANK(OJ$9),OJ$9=0)=FALSE,OJ$9=$DM88),1,0)*'4. Formulations'!$N87</f>
        <v>0</v>
      </c>
      <c r="OK88" s="27">
        <f>IF(AND(OR(ISBLANK(OK$9),OK$9=0)=FALSE,OK$9=$DM88),1,0)*'4. Formulations'!$N87</f>
        <v>0</v>
      </c>
      <c r="OL88" s="27">
        <f>IF(AND(OR(ISBLANK(OL$9),OL$9=0)=FALSE,OL$9=$DM88),1,0)*'4. Formulations'!$N87</f>
        <v>0</v>
      </c>
      <c r="OM88" s="27"/>
      <c r="ON88" s="27"/>
      <c r="OO88" s="27"/>
      <c r="OQ88" s="27">
        <f>IF(AND(OR(ISBLANK(OQ$9),OQ$9=0)=FALSE,OR(OQ$9='2. Protocols'!$C87,OQ$9='2. Protocols'!$E87,OQ$9='2. Protocols'!$G87)),1,0)*'4. Formulations'!$O87</f>
        <v>0</v>
      </c>
      <c r="OR88" s="27">
        <f>IF(AND(OR(ISBLANK(OR$9),OR$9=0)=FALSE,OR(OR$9='2. Protocols'!$C87,OR$9='2. Protocols'!$E87,OR$9='2. Protocols'!$G87)),1,0)*'4. Formulations'!$O87</f>
        <v>0</v>
      </c>
      <c r="OS88" s="27">
        <f>IF(AND(OR(ISBLANK(OS$9),OS$9=0)=FALSE,OR(OS$9='2. Protocols'!$C87,OS$9='2. Protocols'!$E87,OS$9='2. Protocols'!$G87)),1,0)*'4. Formulations'!$O87</f>
        <v>0</v>
      </c>
      <c r="OT88" s="27">
        <f>IF(AND(OR(ISBLANK(OT$9),OT$9=0)=FALSE,OR(OT$9='2. Protocols'!$C87,OT$9='2. Protocols'!$E87,OT$9='2. Protocols'!$G87)),1,0)*'4. Formulations'!$O87</f>
        <v>0</v>
      </c>
      <c r="OU88" s="27">
        <f>IF(AND(OR(ISBLANK(OU$9),OU$9=0)=FALSE,OR(OU$9='2. Protocols'!$C87,OU$9='2. Protocols'!$E87,OU$9='2. Protocols'!$G87)),1,0)*'4. Formulations'!$O87</f>
        <v>0</v>
      </c>
      <c r="OV88" s="27">
        <f>IF(AND(OR(ISBLANK(OV$9),OV$9=0)=FALSE,OR(OV$9='2. Protocols'!$C87,OV$9='2. Protocols'!$E87,OV$9='2. Protocols'!$G87)),1,0)*'4. Formulations'!$O87</f>
        <v>0</v>
      </c>
      <c r="OW88" s="27">
        <f>IF(AND(OR(ISBLANK(OW$9),OW$9=0)=FALSE,OR(OW$9='2. Protocols'!$C87,OW$9='2. Protocols'!$E87,OW$9='2. Protocols'!$G87)),1,0)*'4. Formulations'!$O87</f>
        <v>0</v>
      </c>
      <c r="OX88" s="27">
        <f>IF(AND(OR(ISBLANK(OX$9),OX$9=0)=FALSE,OR(OX$9='2. Protocols'!$C87,OX$9='2. Protocols'!$E87,OX$9='2. Protocols'!$G87)),1,0)*'4. Formulations'!$O87</f>
        <v>0</v>
      </c>
      <c r="OY88" s="27">
        <f>IF(AND(OR(ISBLANK(OY$9),OY$9=0)=FALSE,OR(OY$9='2. Protocols'!$C87,OY$9='2. Protocols'!$E87,OY$9='2. Protocols'!$G87)),1,0)*'4. Formulations'!$O87</f>
        <v>0</v>
      </c>
      <c r="OZ88" s="27">
        <f>IF(AND(OR(ISBLANK(OZ$9),OZ$9=0)=FALSE,OR(OZ$9='2. Protocols'!$C87,OZ$9='2. Protocols'!$E87,OZ$9='2. Protocols'!$G87)),1,0)*'4. Formulations'!$O87</f>
        <v>0</v>
      </c>
      <c r="PA88" s="27">
        <f>IF(AND(OR(ISBLANK(PA$9),PA$9=0)=FALSE,OR(PA$9='2. Protocols'!$C87,PA$9='2. Protocols'!$E87,PA$9='2. Protocols'!$G87)),1,0)*'4. Formulations'!$O87</f>
        <v>0</v>
      </c>
      <c r="PB88" s="27">
        <f>IF(AND(OR(ISBLANK(PB$9),PB$9=0)=FALSE,OR(PB$9='2. Protocols'!$C87,PB$9='2. Protocols'!$E87,PB$9='2. Protocols'!$G87)),1,0)*'4. Formulations'!$O87</f>
        <v>0</v>
      </c>
      <c r="PC88" s="27">
        <f>IF(AND(OR(ISBLANK(PC$9),PC$9=0)=FALSE,OR(PC$9='2. Protocols'!$C87,PC$9='2. Protocols'!$E87,PC$9='2. Protocols'!$G87)),1,0)*'4. Formulations'!$O87</f>
        <v>0</v>
      </c>
      <c r="PD88" s="27">
        <f>IF(AND(OR(ISBLANK(PD$9),PD$9=0)=FALSE,OR(PD$9='2. Protocols'!$C87,PD$9='2. Protocols'!$E87,PD$9='2. Protocols'!$G87)),1,0)*'4. Formulations'!$O87</f>
        <v>0</v>
      </c>
      <c r="PE88" s="27">
        <f>IF(AND(OR(ISBLANK(PE$9),PE$9=0)=FALSE,OR(PE$9='2. Protocols'!$C87,PE$9='2. Protocols'!$E87,PE$9='2. Protocols'!$G87)),1,0)*'4. Formulations'!$O87</f>
        <v>0</v>
      </c>
      <c r="PF88" s="27">
        <f>IF(AND(OR(ISBLANK(PF$9),PF$9=0)=FALSE,OR(PF$9='2. Protocols'!$C87,PF$9='2. Protocols'!$E87,PF$9='2. Protocols'!$G87)),1,0)*'4. Formulations'!$O87</f>
        <v>0</v>
      </c>
      <c r="PG88" s="27">
        <f>IF(AND(OR(ISBLANK(PG$9),PG$9=0)=FALSE,OR(PG$9='2. Protocols'!$C87,PG$9='2. Protocols'!$E87,PG$9='2. Protocols'!$G87)),1,0)*'4. Formulations'!$O87</f>
        <v>0</v>
      </c>
      <c r="PH88" s="27">
        <f>IF(AND(OR(ISBLANK(PH$9),PH$9=0)=FALSE,OR(PH$9='2. Protocols'!$C87,PH$9='2. Protocols'!$E87,PH$9='2. Protocols'!$G87)),1,0)*'4. Formulations'!$O87</f>
        <v>0</v>
      </c>
      <c r="PI88" s="27">
        <f>IF(AND(OR(ISBLANK(PI$9),PI$9=0)=FALSE,OR(PI$9='2. Protocols'!$C87,PI$9='2. Protocols'!$E87,PI$9='2. Protocols'!$G87)),1,0)*'4. Formulations'!$O87</f>
        <v>0</v>
      </c>
      <c r="PJ88" s="27">
        <f>IF(AND(OR(ISBLANK(PJ$9),PJ$9=0)=FALSE,OR(PJ$9='2. Protocols'!$C87,PJ$9='2. Protocols'!$E87,PJ$9='2. Protocols'!$G87)),1,0)*'4. Formulations'!$O87</f>
        <v>0</v>
      </c>
      <c r="PK88" s="27">
        <f>IF(AND(OR(ISBLANK(PK$9),PK$9=0)=FALSE,OR(PK$9='2. Protocols'!$C87,PK$9='2. Protocols'!$E87,PK$9='2. Protocols'!$G87)),1,0)*'4. Formulations'!$O87</f>
        <v>0</v>
      </c>
      <c r="PL88" s="27">
        <f>IF(AND(OR(ISBLANK(PL$9),PL$9=0)=FALSE,OR(PL$9='2. Protocols'!$C87,PL$9='2. Protocols'!$E87,PL$9='2. Protocols'!$G87)),1,0)*'4. Formulations'!$O87</f>
        <v>0</v>
      </c>
      <c r="PM88" s="27">
        <f>IF(AND(OR(ISBLANK(PM$9),PM$9=0)=FALSE,OR(PM$9='2. Protocols'!$C87,PM$9='2. Protocols'!$E87,PM$9='2. Protocols'!$G87)),1,0)*'4. Formulations'!$O87</f>
        <v>0</v>
      </c>
      <c r="PN88" s="27">
        <f>IF(AND(OR(ISBLANK(PN$9),PN$9=0)=FALSE,OR(PN$9='2. Protocols'!$C87,PN$9='2. Protocols'!$E87,PN$9='2. Protocols'!$G87)),1,0)*'4. Formulations'!$O87</f>
        <v>0</v>
      </c>
      <c r="PO88" s="27">
        <f>IF(AND(OR(ISBLANK(PO$9),PO$9=0)=FALSE,OR(PO$9='2. Protocols'!$C87,PO$9='2. Protocols'!$E87,PO$9='2. Protocols'!$G87)),1,0)*'4. Formulations'!$O87</f>
        <v>0</v>
      </c>
      <c r="PP88" s="27">
        <f>IF(AND(OR(ISBLANK(PP$9),PP$9=0)=FALSE,OR(PP$9='2. Protocols'!$C87,PP$9='2. Protocols'!$E87,PP$9='2. Protocols'!$G87)),1,0)*'4. Formulations'!$O87</f>
        <v>0</v>
      </c>
      <c r="PQ88" s="27">
        <f>IF(AND(OR(ISBLANK(PQ$9),PQ$9=0)=FALSE,OR(PQ$9='2. Protocols'!$C87,PQ$9='2. Protocols'!$E87,PQ$9='2. Protocols'!$G87)),1,0)*'4. Formulations'!$O87</f>
        <v>0</v>
      </c>
      <c r="PR88" s="27">
        <f>IF(AND(OR(ISBLANK(PR$9),PR$9=0)=FALSE,OR(PR$9='2. Protocols'!$C87,PR$9='2. Protocols'!$E87,PR$9='2. Protocols'!$G87)),1,0)*'4. Formulations'!$O87</f>
        <v>0</v>
      </c>
      <c r="PS88" s="27">
        <f>IF(AND(OR(ISBLANK(PS$9),PS$9=0)=FALSE,OR(PS$9='2. Protocols'!$C87,PS$9='2. Protocols'!$E87,PS$9='2. Protocols'!$G87)),1,0)*'4. Formulations'!$O87</f>
        <v>0</v>
      </c>
      <c r="PT88" s="27">
        <f>IF(AND(OR(ISBLANK(PT$9),PT$9=0)=FALSE,OR(PT$9='2. Protocols'!$C87,PT$9='2. Protocols'!$E87,PT$9='2. Protocols'!$G87)),1,0)*'4. Formulations'!$O87</f>
        <v>0</v>
      </c>
      <c r="PU88" s="27">
        <f>IF(AND(OR(ISBLANK(PU$9),PU$9=0)=FALSE,OR(PU$9='2. Protocols'!$C87,PU$9='2. Protocols'!$E87,PU$9='2. Protocols'!$G87)),1,0)*'4. Formulations'!$O87</f>
        <v>0</v>
      </c>
      <c r="PV88" s="27">
        <f>IF(AND(OR(ISBLANK(PV$9),PV$9=0)=FALSE,OR(PV$9='2. Protocols'!$C87,PV$9='2. Protocols'!$E87,PV$9='2. Protocols'!$G87)),1,0)*'4. Formulations'!$O87</f>
        <v>0</v>
      </c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P88" s="27">
        <f>IF(AND(OR(ISBLANK(QP$9),QP$9=0)=FALSE,QP$9=$DL88),1,0)*'4. Formulations'!$P87</f>
        <v>0</v>
      </c>
      <c r="QQ88" s="27">
        <f>IF(AND(OR(ISBLANK(QQ$9),QQ$9=0)=FALSE,QQ$9=$DL88),1,0)*'4. Formulations'!$P87</f>
        <v>0</v>
      </c>
      <c r="QR88" s="27">
        <f>IF(AND(OR(ISBLANK(QR$9),QR$9=0)=FALSE,QR$9=$DL88),1,0)*'4. Formulations'!$P87</f>
        <v>0</v>
      </c>
      <c r="QS88" s="27">
        <f>IF(AND(OR(ISBLANK(QS$9),QS$9=0)=FALSE,QS$9=$DL88),1,0)*'4. Formulations'!$P87</f>
        <v>0</v>
      </c>
      <c r="QT88" s="27">
        <f>IF(AND(OR(ISBLANK(QT$9),QT$9=0)=FALSE,QT$9=$DL88),1,0)*'4. Formulations'!$P87</f>
        <v>0</v>
      </c>
      <c r="QU88" s="27">
        <f>IF(AND(OR(ISBLANK(QU$9),QU$9=0)=FALSE,QU$9=$DL88),1,0)*'4. Formulations'!$P87</f>
        <v>0</v>
      </c>
      <c r="QV88" s="27">
        <f>IF(AND(OR(ISBLANK(QV$9),QV$9=0)=FALSE,QV$9=$DL88),1,0)*'4. Formulations'!$P87</f>
        <v>0</v>
      </c>
      <c r="QW88" s="27">
        <f>IF(AND(OR(ISBLANK(QW$9),QW$9=0)=FALSE,QW$9=$DL88),1,0)*'4. Formulations'!$P87</f>
        <v>0</v>
      </c>
      <c r="QX88" s="27">
        <f>IF(AND(OR(ISBLANK(QX$9),QX$9=0)=FALSE,QX$9=$DL88),1,0)*'4. Formulations'!$P87</f>
        <v>0</v>
      </c>
      <c r="QY88" s="27">
        <f>IF(AND(OR(ISBLANK(QY$9),QY$9=0)=FALSE,QY$9=$DL88),1,0)*'4. Formulations'!$P87</f>
        <v>0</v>
      </c>
      <c r="QZ88" s="27">
        <f>IF(AND(OR(ISBLANK(QZ$9),QZ$9=0)=FALSE,QZ$9=$DL88),1,0)*'4. Formulations'!$P87</f>
        <v>0</v>
      </c>
      <c r="RA88" s="27">
        <f>IF(AND(OR(ISBLANK(RA$9),RA$9=0)=FALSE,RA$9=$DL88),1,0)*'4. Formulations'!$P87</f>
        <v>0</v>
      </c>
      <c r="RB88" s="27">
        <f>IF(AND(OR(ISBLANK(RB$9),RB$9=0)=FALSE,RB$9=$DL88),1,0)*'4. Formulations'!$P87</f>
        <v>0</v>
      </c>
      <c r="RC88" s="27">
        <f>IF(AND(OR(ISBLANK(RC$9),RC$9=0)=FALSE,RC$9=$DL88),1,0)*'4. Formulations'!$P87</f>
        <v>0</v>
      </c>
      <c r="RD88" s="27">
        <f>IF(AND(OR(ISBLANK(RD$9),RD$9=0)=FALSE,RD$9=$DL88),1,0)*'4. Formulations'!$P87</f>
        <v>0</v>
      </c>
      <c r="RE88" s="27">
        <f>IF(AND(OR(ISBLANK(RE$9),RE$9=0)=FALSE,RE$9=$DL88),1,0)*'4. Formulations'!$P87</f>
        <v>0</v>
      </c>
      <c r="RF88" s="27">
        <f>IF(AND(OR(ISBLANK(RF$9),RF$9=0)=FALSE,RF$9=$DL88),1,0)*'4. Formulations'!$P87</f>
        <v>0</v>
      </c>
      <c r="RG88" s="27"/>
      <c r="RH88" s="27"/>
      <c r="RI88" s="27"/>
      <c r="RK88" s="27">
        <f>IF(AND(OR(ISBLANK(RK$9),RK$9=0)=FALSE,SUM($QP88:$RF88)&gt;0,RK$9='2. Protocols'!$G87),1,0)*'4. Formulations'!$P87</f>
        <v>0</v>
      </c>
      <c r="RL88" s="27">
        <f>IF(AND(OR(ISBLANK(RL$9),RL$9=0)=FALSE,SUM($QP88:$RF88)&gt;0,RL$9='2. Protocols'!$G87),1,0)*'4. Formulations'!$P87</f>
        <v>0</v>
      </c>
      <c r="RM88" s="27">
        <f>IF(AND(OR(ISBLANK(RM$9),RM$9=0)=FALSE,SUM($QP88:$RF88)&gt;0,RM$9='2. Protocols'!$G87),1,0)*'4. Formulations'!$P87</f>
        <v>0</v>
      </c>
      <c r="RN88" s="27">
        <f>IF(AND(OR(ISBLANK(RN$9),RN$9=0)=FALSE,SUM($QP88:$RF88)&gt;0,RN$9='2. Protocols'!$G87),1,0)*'4. Formulations'!$P87</f>
        <v>0</v>
      </c>
      <c r="RO88" s="27">
        <f>IF(AND(OR(ISBLANK(RO$9),RO$9=0)=FALSE,SUM($QP88:$RF88)&gt;0,RO$9='2. Protocols'!$G87),1,0)*'4. Formulations'!$P87</f>
        <v>0</v>
      </c>
      <c r="RP88" s="27">
        <f>IF(AND(OR(ISBLANK(RP$9),RP$9=0)=FALSE,SUM($QP88:$RF88)&gt;0,RP$9='2. Protocols'!$G87),1,0)*'4. Formulations'!$P87</f>
        <v>0</v>
      </c>
      <c r="RQ88" s="27">
        <f>IF(AND(OR(ISBLANK(RQ$9),RQ$9=0)=FALSE,SUM($QP88:$RF88)&gt;0,RQ$9='2. Protocols'!$G87),1,0)*'4. Formulations'!$P87</f>
        <v>0</v>
      </c>
      <c r="RR88" s="27">
        <f>IF(AND(OR(ISBLANK(RR$9),RR$9=0)=FALSE,SUM($QP88:$RF88)&gt;0,RR$9='2. Protocols'!$G87),1,0)*'4. Formulations'!$P87</f>
        <v>0</v>
      </c>
      <c r="RS88" s="27">
        <f>IF(AND(OR(ISBLANK(RS$9),RS$9=0)=FALSE,SUM($QP88:$RF88)&gt;0,RS$9='2. Protocols'!$G87),1,0)*'4. Formulations'!$P87</f>
        <v>0</v>
      </c>
      <c r="RT88" s="27">
        <f>IF(AND(OR(ISBLANK(RT$9),RT$9=0)=FALSE,SUM($QP88:$RF88)&gt;0,RT$9='2. Protocols'!$G87),1,0)*'4. Formulations'!$P87</f>
        <v>0</v>
      </c>
      <c r="RU88" s="27">
        <f>IF(AND(OR(ISBLANK(RU$9),RU$9=0)=FALSE,SUM($QP88:$RF88)&gt;0,RU$9='2. Protocols'!$G87),1,0)*'4. Formulations'!$P87</f>
        <v>0</v>
      </c>
      <c r="RV88" s="27">
        <f>IF(AND(OR(ISBLANK(RV$9),RV$9=0)=FALSE,SUM($QP88:$RF88)&gt;0,RV$9='2. Protocols'!$G87),1,0)*'4. Formulations'!$P87</f>
        <v>0</v>
      </c>
      <c r="RW88" s="27">
        <f>IF(AND(OR(ISBLANK(RW$9),RW$9=0)=FALSE,SUM($QP88:$RF88)&gt;0,RW$9='2. Protocols'!$G87),1,0)*'4. Formulations'!$P87</f>
        <v>0</v>
      </c>
      <c r="RX88" s="27">
        <f>IF(AND(OR(ISBLANK(RX$9),RX$9=0)=FALSE,SUM($QP88:$RF88)&gt;0,RX$9='2. Protocols'!$G87),1,0)*'4. Formulations'!$P87</f>
        <v>0</v>
      </c>
      <c r="RY88" s="27">
        <f>IF(AND(OR(ISBLANK(RY$9),RY$9=0)=FALSE,SUM($QP88:$RF88)&gt;0,RY$9='2. Protocols'!$G87),1,0)*'4. Formulations'!$P87</f>
        <v>0</v>
      </c>
      <c r="RZ88" s="27">
        <f>IF(AND(OR(ISBLANK(RZ$9),RZ$9=0)=FALSE,SUM($QP88:$RF88)&gt;0,RZ$9='2. Protocols'!$G87),1,0)*'4. Formulations'!$P87</f>
        <v>0</v>
      </c>
      <c r="SA88" s="27">
        <f>IF(AND(OR(ISBLANK(SA$9),SA$9=0)=FALSE,SUM($QP88:$RF88)&gt;0,SA$9='2. Protocols'!$G87),1,0)*'4. Formulations'!$P87</f>
        <v>0</v>
      </c>
      <c r="SB88" s="27">
        <f>IF(AND(OR(ISBLANK(SB$9),SB$9=0)=FALSE,SUM($QP88:$RF88)&gt;0,SB$9='2. Protocols'!$G87),1,0)*'4. Formulations'!$P87</f>
        <v>0</v>
      </c>
      <c r="SC88" s="27">
        <f>IF(AND(OR(ISBLANK(SC$9),SC$9=0)=FALSE,SUM($QP88:$RF88)&gt;0,SC$9='2. Protocols'!$G87),1,0)*'4. Formulations'!$P87</f>
        <v>0</v>
      </c>
      <c r="SD88" s="27">
        <f>IF(AND(OR(ISBLANK(SD$9),SD$9=0)=FALSE,SUM($QP88:$RF88)&gt;0,SD$9='2. Protocols'!$G87),1,0)*'4. Formulations'!$P87</f>
        <v>0</v>
      </c>
      <c r="SE88" s="27">
        <f>IF(AND(OR(ISBLANK(SE$9),SE$9=0)=FALSE,SUM($QP88:$RF88)&gt;0,SE$9='2. Protocols'!$G87),1,0)*'4. Formulations'!$P87</f>
        <v>0</v>
      </c>
      <c r="SF88" s="27">
        <f>IF(AND(OR(ISBLANK(SF$9),SF$9=0)=FALSE,SUM($QP88:$RF88)&gt;0,SF$9='2. Protocols'!$G87),1,0)*'4. Formulations'!$P87</f>
        <v>0</v>
      </c>
      <c r="SG88" s="27">
        <f>IF(AND(OR(ISBLANK(SG$9),SG$9=0)=FALSE,SUM($QP88:$RF88)&gt;0,SG$9='2. Protocols'!$G87),1,0)*'4. Formulations'!$P87</f>
        <v>0</v>
      </c>
      <c r="SH88" s="27">
        <f>IF(AND(OR(ISBLANK(SH$9),SH$9=0)=FALSE,SUM($QP88:$RF88)&gt;0,SH$9='2. Protocols'!$G87),1,0)*'4. Formulations'!$P87</f>
        <v>0</v>
      </c>
      <c r="SI88" s="27">
        <f>IF(AND(OR(ISBLANK(SI$9),SI$9=0)=FALSE,SUM($QP88:$RF88)&gt;0,SI$9='2. Protocols'!$G87),1,0)*'4. Formulations'!$P87</f>
        <v>0</v>
      </c>
      <c r="SJ88" s="27">
        <f>IF(AND(OR(ISBLANK(SJ$9),SJ$9=0)=FALSE,SUM($QP88:$RF88)&gt;0,SJ$9='2. Protocols'!$G87),1,0)*'4. Formulations'!$P87</f>
        <v>0</v>
      </c>
      <c r="SK88" s="27">
        <f>IF(AND(OR(ISBLANK(SK$9),SK$9=0)=FALSE,SUM($QP88:$RF88)&gt;0,SK$9='2. Protocols'!$G87),1,0)*'4. Formulations'!$P87</f>
        <v>0</v>
      </c>
      <c r="SL88" s="27">
        <f>IF(AND(OR(ISBLANK(SL$9),SL$9=0)=FALSE,SUM($QP88:$RF88)&gt;0,SL$9='2. Protocols'!$G87),1,0)*'4. Formulations'!$P87</f>
        <v>0</v>
      </c>
      <c r="SM88" s="27">
        <f>IF(AND(OR(ISBLANK(SM$9),SM$9=0)=FALSE,SUM($QP88:$RF88)&gt;0,SM$9='2. Protocols'!$G87),1,0)*'4. Formulations'!$P87</f>
        <v>0</v>
      </c>
      <c r="SN88" s="27">
        <f>IF(AND(OR(ISBLANK(SN$9),SN$9=0)=FALSE,SUM($QP88:$RF88)&gt;0,SN$9='2. Protocols'!$G87),1,0)*'4. Formulations'!$P87</f>
        <v>0</v>
      </c>
      <c r="SO88" s="27">
        <f>IF(AND(OR(ISBLANK(SO$9),SO$9=0)=FALSE,SUM($QP88:$RF88)&gt;0,SO$9='2. Protocols'!$G87),1,0)*'4. Formulations'!$P87</f>
        <v>0</v>
      </c>
      <c r="SP88" s="27">
        <f>IF(AND(OR(ISBLANK(SP$9),SP$9=0)=FALSE,SUM($QP88:$RF88)&gt;0,SP$9='2. Protocols'!$G87),1,0)*'4. Formulations'!$P87</f>
        <v>0</v>
      </c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J88" s="27">
        <f>IF(AND(OR(ISBLANK(TJ$9),TJ$9=0)=FALSE,TJ$9=$DM88),1,0)*'4. Formulations'!$Q87</f>
        <v>0</v>
      </c>
      <c r="TK88" s="27">
        <f>IF(AND(OR(ISBLANK(TK$9),TK$9=0)=FALSE,TK$9=$DM88),1,0)*'4. Formulations'!$Q87</f>
        <v>0</v>
      </c>
      <c r="TL88" s="27">
        <f>IF(AND(OR(ISBLANK(TL$9),TL$9=0)=FALSE,TL$9=$DM88),1,0)*'4. Formulations'!$Q87</f>
        <v>0</v>
      </c>
      <c r="TM88" s="27">
        <f>IF(AND(OR(ISBLANK(TM$9),TM$9=0)=FALSE,TM$9=$DM88),1,0)*'4. Formulations'!$Q87</f>
        <v>0</v>
      </c>
      <c r="TN88" s="27">
        <f>IF(AND(OR(ISBLANK(TN$9),TN$9=0)=FALSE,TN$9=$DM88),1,0)*'4. Formulations'!$Q87</f>
        <v>0</v>
      </c>
      <c r="TO88" s="27">
        <f>IF(AND(OR(ISBLANK(TO$9),TO$9=0)=FALSE,TO$9=$DM88),1,0)*'4. Formulations'!$Q87</f>
        <v>0</v>
      </c>
      <c r="TP88" s="27">
        <f>IF(AND(OR(ISBLANK(TP$9),TP$9=0)=FALSE,TP$9=$DM88),1,0)*'4. Formulations'!$Q87</f>
        <v>0</v>
      </c>
      <c r="TQ88" s="27">
        <f>IF(AND(OR(ISBLANK(TQ$9),TQ$9=0)=FALSE,TQ$9=$DM88),1,0)*'4. Formulations'!$Q87</f>
        <v>0</v>
      </c>
      <c r="TR88" s="27">
        <f>IF(AND(OR(ISBLANK(TR$9),TR$9=0)=FALSE,TR$9=$DM88),1,0)*'4. Formulations'!$Q87</f>
        <v>0</v>
      </c>
      <c r="TS88" s="27">
        <f>IF(AND(OR(ISBLANK(TS$9),TS$9=0)=FALSE,TS$9=$DM88),1,0)*'4. Formulations'!$Q87</f>
        <v>0</v>
      </c>
      <c r="TT88" s="27">
        <f>IF(AND(OR(ISBLANK(TT$9),TT$9=0)=FALSE,TT$9=$DM88),1,0)*'4. Formulations'!$Q87</f>
        <v>0</v>
      </c>
      <c r="TU88" s="27">
        <f>IF(AND(OR(ISBLANK(TU$9),TU$9=0)=FALSE,TU$9=$DM88),1,0)*'4. Formulations'!$Q87</f>
        <v>0</v>
      </c>
      <c r="TV88" s="27">
        <f>IF(AND(OR(ISBLANK(TV$9),TV$9=0)=FALSE,TV$9=$DM88),1,0)*'4. Formulations'!$Q87</f>
        <v>0</v>
      </c>
      <c r="TW88" s="27">
        <f>IF(AND(OR(ISBLANK(TW$9),TW$9=0)=FALSE,TW$9=$DM88),1,0)*'4. Formulations'!$Q87</f>
        <v>0</v>
      </c>
      <c r="TX88" s="27">
        <f>IF(AND(OR(ISBLANK(TX$9),TX$9=0)=FALSE,TX$9=$DM88),1,0)*'4. Formulations'!$Q87</f>
        <v>0</v>
      </c>
      <c r="TY88" s="27">
        <f>IF(AND(OR(ISBLANK(TY$9),TY$9=0)=FALSE,TY$9=$DM88),1,0)*'4. Formulations'!$Q87</f>
        <v>0</v>
      </c>
      <c r="TZ88" s="27">
        <f>IF(AND(OR(ISBLANK(TZ$9),TZ$9=0)=FALSE,TZ$9=$DM88),1,0)*'4. Formulations'!$Q87</f>
        <v>0</v>
      </c>
      <c r="UA88" s="27"/>
      <c r="UB88" s="27"/>
      <c r="UC88" s="27"/>
    </row>
    <row r="89" spans="2:549" ht="15" hidden="1" outlineLevel="1" x14ac:dyDescent="0.25">
      <c r="B89" s="2"/>
      <c r="C89" s="75" t="str">
        <f>IF('2. Protocols'!C88&amp;"+"&amp;'2. Protocols'!E88&amp;"+"&amp;'2. Protocols'!G88="++","",'2. Protocols'!C88&amp;"+"&amp;'2. Protocols'!E88&amp;"+"&amp;'2. Protocols'!G88)</f>
        <v/>
      </c>
      <c r="D89" s="7"/>
      <c r="E89" s="8"/>
      <c r="G89" s="72">
        <f>'2. Protocols'!J88*'1. General Inputs'!$N$13</f>
        <v>0</v>
      </c>
      <c r="H89" s="72">
        <f>MAX(G89*(1+'1. General Inputs'!$BE$23)+(H$110*'2. Protocols'!$S88)+'3. ARV Substitutions'!L109,0)</f>
        <v>0</v>
      </c>
      <c r="I89" s="72" t="e">
        <f>MAX(H89*(1+'1. General Inputs'!$BE$23)+(I$110*'2. Protocols'!$S88)+'3. ARV Substitutions'!M109,0)</f>
        <v>#VALUE!</v>
      </c>
      <c r="J89" s="72" t="e">
        <f>MAX(I89*(1+'1. General Inputs'!$BE$23)+(J$110*'2. Protocols'!$S88)+'3. ARV Substitutions'!N109,0)</f>
        <v>#VALUE!</v>
      </c>
      <c r="K89" s="72" t="e">
        <f>MAX(J89*(1+'1. General Inputs'!$BE$23)+(K$110*'2. Protocols'!$S88)+'3. ARV Substitutions'!O109,0)</f>
        <v>#VALUE!</v>
      </c>
      <c r="L89" s="72" t="e">
        <f>MAX(K89*(1+'1. General Inputs'!$BE$23)+(L$110*'2. Protocols'!$S88)+'3. ARV Substitutions'!P109,0)</f>
        <v>#VALUE!</v>
      </c>
      <c r="M89" s="72" t="e">
        <f>MAX(L89*(1+'1. General Inputs'!$BE$23)+(M$110*'2. Protocols'!$S88)+'3. ARV Substitutions'!Q109,0)</f>
        <v>#VALUE!</v>
      </c>
      <c r="N89" s="72" t="e">
        <f>MAX(M89*(1+'1. General Inputs'!$BE$23)+(N$110*'2. Protocols'!$S88)+'3. ARV Substitutions'!R109,0)</f>
        <v>#VALUE!</v>
      </c>
      <c r="O89" s="72" t="e">
        <f>MAX(N89*(1+'1. General Inputs'!$BE$23)+(O$110*'2. Protocols'!$S88)+'3. ARV Substitutions'!S109,0)</f>
        <v>#VALUE!</v>
      </c>
      <c r="P89" s="72" t="e">
        <f>MAX(O89*(1+'1. General Inputs'!$BE$23)+(P$110*'2. Protocols'!$S88)+'3. ARV Substitutions'!T109,0)</f>
        <v>#VALUE!</v>
      </c>
      <c r="Q89" s="72" t="e">
        <f>MAX(P89*(1+'1. General Inputs'!$BE$23)+(Q$110*'2. Protocols'!$S88)+'3. ARV Substitutions'!U109,0)</f>
        <v>#VALUE!</v>
      </c>
      <c r="R89" s="72" t="e">
        <f>MAX(Q89*(1+'1. General Inputs'!$BE$23)+(R$110*'2. Protocols'!$S88)+'3. ARV Substitutions'!V109,0)</f>
        <v>#VALUE!</v>
      </c>
      <c r="S89" s="72" t="e">
        <f>MAX(R89*(1+'1. General Inputs'!$BE$23)+(S$110*'2. Protocols'!$S88)+'3. ARV Substitutions'!W109,0)</f>
        <v>#VALUE!</v>
      </c>
      <c r="T89" s="72" t="e">
        <f>MAX(S89*(1+'1. General Inputs'!$BE$23)+(T$110*'2. Protocols'!$S88)+'3. ARV Substitutions'!X109,0)</f>
        <v>#VALUE!</v>
      </c>
      <c r="U89" s="72" t="e">
        <f>MAX(T89*(1+'1. General Inputs'!$BE$23)+(U$110*'2. Protocols'!$S88)+'3. ARV Substitutions'!Y109,0)</f>
        <v>#VALUE!</v>
      </c>
      <c r="V89" s="72" t="e">
        <f>MAX(U89*(1+'1. General Inputs'!$BE$23)+(V$110*'2. Protocols'!$S88)+'3. ARV Substitutions'!Z109,0)</f>
        <v>#VALUE!</v>
      </c>
      <c r="W89" s="72" t="e">
        <f>MAX(V89*(1+'1. General Inputs'!$BE$23)+(W$110*'2. Protocols'!$S88)+'3. ARV Substitutions'!AA109,0)</f>
        <v>#VALUE!</v>
      </c>
      <c r="X89" s="72" t="e">
        <f>MAX(W89*(1+'1. General Inputs'!$BE$23)+(X$110*'2. Protocols'!$S88)+'3. ARV Substitutions'!AB109,0)</f>
        <v>#VALUE!</v>
      </c>
      <c r="Y89" s="72" t="e">
        <f>MAX(X89*(1+'1. General Inputs'!$BE$23)+(Y$110*'2. Protocols'!$S88)+'3. ARV Substitutions'!AC109,0)</f>
        <v>#VALUE!</v>
      </c>
      <c r="Z89" s="72" t="e">
        <f>MAX(Y89*(1+'1. General Inputs'!$BE$23)+(Z$110*'2. Protocols'!$S88)+'3. ARV Substitutions'!AD109,0)</f>
        <v>#VALUE!</v>
      </c>
      <c r="AA89" s="72" t="e">
        <f>MAX(Z89*(1+'1. General Inputs'!$BE$23)+(AA$110*'2. Protocols'!$S88)+'3. ARV Substitutions'!AE109,0)</f>
        <v>#VALUE!</v>
      </c>
      <c r="AB89" s="72" t="e">
        <f>MAX(AA89*(1+'1. General Inputs'!$BE$23)+(AB$110*'2. Protocols'!$S88)+'3. ARV Substitutions'!AF109,0)</f>
        <v>#VALUE!</v>
      </c>
      <c r="AC89" s="72" t="e">
        <f>MAX(AB89*(1+'1. General Inputs'!$BE$23)+(AC$110*'2. Protocols'!$S88)+'3. ARV Substitutions'!AG109,0)</f>
        <v>#VALUE!</v>
      </c>
      <c r="AD89" s="72" t="e">
        <f>MAX(AC89*(1+'1. General Inputs'!$BE$23)+(AD$110*'2. Protocols'!$S88)+'3. ARV Substitutions'!AH109,0)</f>
        <v>#VALUE!</v>
      </c>
      <c r="AE89" s="72" t="e">
        <f>MAX(AD89*(1+'1. General Inputs'!$BE$23)+(AE$110*'2. Protocols'!$S88)+'3. ARV Substitutions'!AI109,0)</f>
        <v>#VALUE!</v>
      </c>
      <c r="AF89" s="72" t="e">
        <f>MAX(AE89*(1+'1. General Inputs'!$BE$23)+(AF$110*'2. Protocols'!$S88)+'3. ARV Substitutions'!AJ109,0)</f>
        <v>#VALUE!</v>
      </c>
      <c r="AG89" s="72" t="e">
        <f>MAX(AF89*(1+'1. General Inputs'!$BE$23)+(AG$110*'2. Protocols'!$S88)+'3. ARV Substitutions'!AK109,0)</f>
        <v>#VALUE!</v>
      </c>
      <c r="AH89" s="72" t="e">
        <f>MAX(AG89*(1+'1. General Inputs'!$BE$23)+(AH$110*'2. Protocols'!$S88)+'3. ARV Substitutions'!AL109,0)</f>
        <v>#VALUE!</v>
      </c>
      <c r="AI89" s="72" t="e">
        <f>MAX(AH89*(1+'1. General Inputs'!$BE$23)+(AI$110*'2. Protocols'!$S88)+'3. ARV Substitutions'!AM109,0)</f>
        <v>#VALUE!</v>
      </c>
      <c r="AJ89" s="72" t="e">
        <f>MAX(AI89*(1+'1. General Inputs'!$BE$23)+(AJ$110*'2. Protocols'!$S88)+'3. ARV Substitutions'!AN109,0)</f>
        <v>#VALUE!</v>
      </c>
      <c r="AK89" s="72" t="e">
        <f>MAX(AJ89*(1+'1. General Inputs'!$BE$23)+(AK$110*'2. Protocols'!$S88)+'3. ARV Substitutions'!AO109,0)</f>
        <v>#VALUE!</v>
      </c>
      <c r="AL89" s="72" t="e">
        <f>MAX(AK89*(1+'1. General Inputs'!$BE$23)+(AL$110*'2. Protocols'!$S88)+'3. ARV Substitutions'!AP109,0)</f>
        <v>#VALUE!</v>
      </c>
      <c r="AM89" s="72" t="e">
        <f>MAX(AL89*(1+'1. General Inputs'!$BE$23)+(AM$110*'2. Protocols'!$S88)+'3. ARV Substitutions'!AQ109,0)</f>
        <v>#VALUE!</v>
      </c>
      <c r="AN89" s="72" t="e">
        <f>MAX(AM89*(1+'1. General Inputs'!$BE$23)+(AN$110*'2. Protocols'!$S88)+'3. ARV Substitutions'!AR109,0)</f>
        <v>#VALUE!</v>
      </c>
      <c r="AO89" s="72" t="e">
        <f>MAX(AN89*(1+'1. General Inputs'!$BE$23)+(AO$110*'2. Protocols'!$S88)+'3. ARV Substitutions'!AS109,0)</f>
        <v>#VALUE!</v>
      </c>
      <c r="AP89" s="72" t="e">
        <f>MAX(AO89*(1+'1. General Inputs'!$BE$23)+(AP$110*'2. Protocols'!$S88)+'3. ARV Substitutions'!AT109,0)</f>
        <v>#VALUE!</v>
      </c>
      <c r="AQ89" s="72" t="e">
        <f>MAX(AP89*(1+'1. General Inputs'!$BE$23)+(AQ$110*'2. Protocols'!$S88)+'3. ARV Substitutions'!AU109,0)</f>
        <v>#VALUE!</v>
      </c>
      <c r="CA89" s="51">
        <f t="shared" si="106"/>
        <v>0</v>
      </c>
      <c r="CB89" s="51" t="e">
        <f t="shared" si="107"/>
        <v>#VALUE!</v>
      </c>
      <c r="CC89" s="51" t="e">
        <f t="shared" si="108"/>
        <v>#VALUE!</v>
      </c>
      <c r="CD89" s="51" t="e">
        <f t="shared" si="109"/>
        <v>#VALUE!</v>
      </c>
      <c r="CE89" s="51" t="e">
        <f t="shared" si="110"/>
        <v>#VALUE!</v>
      </c>
      <c r="CF89" s="51" t="e">
        <f t="shared" si="111"/>
        <v>#VALUE!</v>
      </c>
      <c r="CG89" s="51" t="e">
        <f t="shared" si="112"/>
        <v>#VALUE!</v>
      </c>
      <c r="CH89" s="51" t="e">
        <f t="shared" si="113"/>
        <v>#VALUE!</v>
      </c>
      <c r="CI89" s="51" t="e">
        <f t="shared" si="114"/>
        <v>#VALUE!</v>
      </c>
      <c r="CJ89" s="51" t="e">
        <f t="shared" si="115"/>
        <v>#VALUE!</v>
      </c>
      <c r="CK89" s="51" t="e">
        <f t="shared" si="116"/>
        <v>#VALUE!</v>
      </c>
      <c r="CL89" s="51" t="e">
        <f t="shared" si="117"/>
        <v>#VALUE!</v>
      </c>
      <c r="CM89" s="51" t="e">
        <f t="shared" si="118"/>
        <v>#VALUE!</v>
      </c>
      <c r="CN89" s="51" t="e">
        <f t="shared" si="119"/>
        <v>#VALUE!</v>
      </c>
      <c r="CO89" s="51" t="e">
        <f t="shared" si="120"/>
        <v>#VALUE!</v>
      </c>
      <c r="CP89" s="51" t="e">
        <f t="shared" si="121"/>
        <v>#VALUE!</v>
      </c>
      <c r="CQ89" s="51" t="e">
        <f t="shared" si="122"/>
        <v>#VALUE!</v>
      </c>
      <c r="CR89" s="51" t="e">
        <f t="shared" si="123"/>
        <v>#VALUE!</v>
      </c>
      <c r="CS89" s="51" t="e">
        <f t="shared" si="124"/>
        <v>#VALUE!</v>
      </c>
      <c r="CT89" s="51" t="e">
        <f t="shared" si="125"/>
        <v>#VALUE!</v>
      </c>
      <c r="CU89" s="51" t="e">
        <f t="shared" si="126"/>
        <v>#VALUE!</v>
      </c>
      <c r="CV89" s="51" t="e">
        <f t="shared" si="127"/>
        <v>#VALUE!</v>
      </c>
      <c r="CW89" s="51" t="e">
        <f t="shared" si="128"/>
        <v>#VALUE!</v>
      </c>
      <c r="CX89" s="51" t="e">
        <f t="shared" si="129"/>
        <v>#VALUE!</v>
      </c>
      <c r="CY89" s="51" t="e">
        <f t="shared" si="130"/>
        <v>#VALUE!</v>
      </c>
      <c r="CZ89" s="51" t="e">
        <f t="shared" si="131"/>
        <v>#VALUE!</v>
      </c>
      <c r="DA89" s="51" t="e">
        <f t="shared" si="132"/>
        <v>#VALUE!</v>
      </c>
      <c r="DB89" s="51" t="e">
        <f t="shared" si="133"/>
        <v>#VALUE!</v>
      </c>
      <c r="DC89" s="51" t="e">
        <f t="shared" si="134"/>
        <v>#VALUE!</v>
      </c>
      <c r="DD89" s="51" t="e">
        <f t="shared" si="135"/>
        <v>#VALUE!</v>
      </c>
      <c r="DE89" s="51" t="e">
        <f t="shared" si="136"/>
        <v>#VALUE!</v>
      </c>
      <c r="DF89" s="51" t="e">
        <f t="shared" si="137"/>
        <v>#VALUE!</v>
      </c>
      <c r="DG89" s="51" t="e">
        <f t="shared" si="138"/>
        <v>#VALUE!</v>
      </c>
      <c r="DH89" s="51" t="e">
        <f t="shared" si="139"/>
        <v>#VALUE!</v>
      </c>
      <c r="DI89" s="51" t="e">
        <f t="shared" si="140"/>
        <v>#VALUE!</v>
      </c>
      <c r="DJ89" s="51" t="e">
        <f t="shared" si="141"/>
        <v>#VALUE!</v>
      </c>
      <c r="DL89" s="21" t="str">
        <f>CONCATENATE('2. Protocols'!C88, '2. Protocols'!D88, '2. Protocols'!E88)</f>
        <v>+</v>
      </c>
      <c r="DM89" s="21" t="str">
        <f>CONCATENATE('2. Protocols'!C88, '2. Protocols'!D88, '2. Protocols'!E88, '2. Protocols'!F88, '2. Protocols'!G88,)</f>
        <v>++</v>
      </c>
      <c r="DO89" s="27">
        <f>IF(AND(OR(ISBLANK(DO$9),DO$9=0)=FALSE,OR(DO$9='2. Protocols'!$C88,DO$9='2. Protocols'!$E88,DO$9='2. Protocols'!$G88)),1,0)*'4. Formulations'!$I88</f>
        <v>0</v>
      </c>
      <c r="DP89" s="27">
        <f>IF(AND(OR(ISBLANK(DP$9),DP$9=0)=FALSE,OR(DP$9='2. Protocols'!$C88,DP$9='2. Protocols'!$E88,DP$9='2. Protocols'!$G88)),1,0)*'4. Formulations'!$I88</f>
        <v>0</v>
      </c>
      <c r="DQ89" s="27">
        <f>IF(AND(OR(ISBLANK(DQ$9),DQ$9=0)=FALSE,OR(DQ$9='2. Protocols'!$C88,DQ$9='2. Protocols'!$E88,DQ$9='2. Protocols'!$G88)),1,0)*'4. Formulations'!$I88</f>
        <v>0</v>
      </c>
      <c r="DR89" s="27">
        <f>IF(AND(OR(ISBLANK(DR$9),DR$9=0)=FALSE,OR(DR$9='2. Protocols'!$C88,DR$9='2. Protocols'!$E88,DR$9='2. Protocols'!$G88)),1,0)*'4. Formulations'!$I88</f>
        <v>0</v>
      </c>
      <c r="DS89" s="27">
        <f>IF(AND(OR(ISBLANK(DS$9),DS$9=0)=FALSE,OR(DS$9='2. Protocols'!$C88,DS$9='2. Protocols'!$E88,DS$9='2. Protocols'!$G88)),1,0)*'4. Formulations'!$I88</f>
        <v>0</v>
      </c>
      <c r="DT89" s="27">
        <f>IF(AND(OR(ISBLANK(DT$9),DT$9=0)=FALSE,OR(DT$9='2. Protocols'!$C88,DT$9='2. Protocols'!$E88,DT$9='2. Protocols'!$G88)),1,0)*'4. Formulations'!$I88</f>
        <v>0</v>
      </c>
      <c r="DU89" s="27">
        <f>IF(AND(OR(ISBLANK(DU$9),DU$9=0)=FALSE,OR(DU$9='2. Protocols'!$C88,DU$9='2. Protocols'!$E88,DU$9='2. Protocols'!$G88)),1,0)*'4. Formulations'!$I88</f>
        <v>0</v>
      </c>
      <c r="DV89" s="27">
        <f>IF(AND(OR(ISBLANK(DV$9),DV$9=0)=FALSE,OR(DV$9='2. Protocols'!$C88,DV$9='2. Protocols'!$E88,DV$9='2. Protocols'!$G88)),1,0)*'4. Formulations'!$I88</f>
        <v>0</v>
      </c>
      <c r="DW89" s="27">
        <f>IF(AND(OR(ISBLANK(DW$9),DW$9=0)=FALSE,OR(DW$9='2. Protocols'!$C88,DW$9='2. Protocols'!$E88,DW$9='2. Protocols'!$G88)),1,0)*'4. Formulations'!$I88</f>
        <v>0</v>
      </c>
      <c r="DX89" s="27">
        <f>IF(AND(OR(ISBLANK(DX$9),DX$9=0)=FALSE,OR(DX$9='2. Protocols'!$C88,DX$9='2. Protocols'!$E88,DX$9='2. Protocols'!$G88)),1,0)*'4. Formulations'!$I88</f>
        <v>0</v>
      </c>
      <c r="DY89" s="27">
        <f>IF(AND(OR(ISBLANK(DY$9),DY$9=0)=FALSE,OR(DY$9='2. Protocols'!$C88,DY$9='2. Protocols'!$E88,DY$9='2. Protocols'!$G88)),1,0)*'4. Formulations'!$I88</f>
        <v>0</v>
      </c>
      <c r="DZ89" s="27">
        <f>IF(AND(OR(ISBLANK(DZ$9),DZ$9=0)=FALSE,OR(DZ$9='2. Protocols'!$C88,DZ$9='2. Protocols'!$E88,DZ$9='2. Protocols'!$G88)),1,0)*'4. Formulations'!$I88</f>
        <v>0</v>
      </c>
      <c r="EA89" s="27">
        <f>IF(AND(OR(ISBLANK(EA$9),EA$9=0)=FALSE,OR(EA$9='2. Protocols'!$C88,EA$9='2. Protocols'!$E88,EA$9='2. Protocols'!$G88)),1,0)*'4. Formulations'!$I88</f>
        <v>0</v>
      </c>
      <c r="EB89" s="27">
        <f>IF(AND(OR(ISBLANK(EB$9),EB$9=0)=FALSE,OR(EB$9='2. Protocols'!$C88,EB$9='2. Protocols'!$E88,EB$9='2. Protocols'!$G88)),1,0)*'4. Formulations'!$I88</f>
        <v>0</v>
      </c>
      <c r="EC89" s="27">
        <f>IF(AND(OR(ISBLANK(EC$9),EC$9=0)=FALSE,OR(EC$9='2. Protocols'!$C88,EC$9='2. Protocols'!$E88,EC$9='2. Protocols'!$G88)),1,0)*'4. Formulations'!$I88</f>
        <v>0</v>
      </c>
      <c r="ED89" s="27">
        <f>IF(AND(OR(ISBLANK(ED$9),ED$9=0)=FALSE,OR(ED$9='2. Protocols'!$C88,ED$9='2. Protocols'!$E88,ED$9='2. Protocols'!$G88)),1,0)*'4. Formulations'!$I88</f>
        <v>0</v>
      </c>
      <c r="EE89" s="27">
        <f>IF(AND(OR(ISBLANK(EE$9),EE$9=0)=FALSE,OR(EE$9='2. Protocols'!$C88,EE$9='2. Protocols'!$E88,EE$9='2. Protocols'!$G88)),1,0)*'4. Formulations'!$I88</f>
        <v>0</v>
      </c>
      <c r="EF89" s="27">
        <f>IF(AND(OR(ISBLANK(EF$9),EF$9=0)=FALSE,OR(EF$9='2. Protocols'!$C88,EF$9='2. Protocols'!$E88,EF$9='2. Protocols'!$G88)),1,0)*'4. Formulations'!$I88</f>
        <v>0</v>
      </c>
      <c r="EG89" s="27">
        <f>IF(AND(OR(ISBLANK(EG$9),EG$9=0)=FALSE,OR(EG$9='2. Protocols'!$C88,EG$9='2. Protocols'!$E88,EG$9='2. Protocols'!$G88)),1,0)*'4. Formulations'!$I88</f>
        <v>0</v>
      </c>
      <c r="EH89" s="27">
        <f>IF(AND(OR(ISBLANK(EH$9),EH$9=0)=FALSE,OR(EH$9='2. Protocols'!$C88,EH$9='2. Protocols'!$E88,EH$9='2. Protocols'!$G88)),1,0)*'4. Formulations'!$I88</f>
        <v>0</v>
      </c>
      <c r="EI89" s="27">
        <f>IF(AND(OR(ISBLANK(EI$9),EI$9=0)=FALSE,OR(EI$9='2. Protocols'!$C88,EI$9='2. Protocols'!$E88,EI$9='2. Protocols'!$G88)),1,0)*'4. Formulations'!$I88</f>
        <v>0</v>
      </c>
      <c r="EJ89" s="27">
        <f>IF(AND(OR(ISBLANK(EJ$9),EJ$9=0)=FALSE,OR(EJ$9='2. Protocols'!$C88,EJ$9='2. Protocols'!$E88,EJ$9='2. Protocols'!$G88)),1,0)*'4. Formulations'!$I88</f>
        <v>0</v>
      </c>
      <c r="EK89" s="27">
        <f>IF(AND(OR(ISBLANK(EK$9),EK$9=0)=FALSE,OR(EK$9='2. Protocols'!$C88,EK$9='2. Protocols'!$E88,EK$9='2. Protocols'!$G88)),1,0)*'4. Formulations'!$I88</f>
        <v>0</v>
      </c>
      <c r="EL89" s="27">
        <f>IF(AND(OR(ISBLANK(EL$9),EL$9=0)=FALSE,OR(EL$9='2. Protocols'!$C88,EL$9='2. Protocols'!$E88,EL$9='2. Protocols'!$G88)),1,0)*'4. Formulations'!$I88</f>
        <v>0</v>
      </c>
      <c r="EM89" s="27">
        <f>IF(AND(OR(ISBLANK(EM$9),EM$9=0)=FALSE,OR(EM$9='2. Protocols'!$C88,EM$9='2. Protocols'!$E88,EM$9='2. Protocols'!$G88)),1,0)*'4. Formulations'!$I88</f>
        <v>0</v>
      </c>
      <c r="EN89" s="27">
        <f>IF(AND(OR(ISBLANK(EN$9),EN$9=0)=FALSE,OR(EN$9='2. Protocols'!$C88,EN$9='2. Protocols'!$E88,EN$9='2. Protocols'!$G88)),1,0)*'4. Formulations'!$I88</f>
        <v>0</v>
      </c>
      <c r="EO89" s="27">
        <f>IF(AND(OR(ISBLANK(EO$9),EO$9=0)=FALSE,OR(EO$9='2. Protocols'!$C88,EO$9='2. Protocols'!$E88,EO$9='2. Protocols'!$G88)),1,0)*'4. Formulations'!$I88</f>
        <v>0</v>
      </c>
      <c r="EP89" s="27">
        <f>IF(AND(OR(ISBLANK(EP$9),EP$9=0)=FALSE,OR(EP$9='2. Protocols'!$C88,EP$9='2. Protocols'!$E88,EP$9='2. Protocols'!$G88)),1,0)*'4. Formulations'!$I88</f>
        <v>0</v>
      </c>
      <c r="EQ89" s="27">
        <f>IF(AND(OR(ISBLANK(EQ$9),EQ$9=0)=FALSE,OR(EQ$9='2. Protocols'!$C88,EQ$9='2. Protocols'!$E88,EQ$9='2. Protocols'!$G88)),1,0)*'4. Formulations'!$I88</f>
        <v>0</v>
      </c>
      <c r="ER89" s="27">
        <f>IF(AND(OR(ISBLANK(ER$9),ER$9=0)=FALSE,OR(ER$9='2. Protocols'!$C88,ER$9='2. Protocols'!$E88,ER$9='2. Protocols'!$G88)),1,0)*'4. Formulations'!$I88</f>
        <v>0</v>
      </c>
      <c r="ES89" s="27">
        <f>IF(AND(OR(ISBLANK(ES$9),ES$9=0)=FALSE,OR(ES$9='2. Protocols'!$C88,ES$9='2. Protocols'!$E88,ES$9='2. Protocols'!$G88)),1,0)*'4. Formulations'!$I88</f>
        <v>0</v>
      </c>
      <c r="ET89" s="27">
        <f>IF(AND(OR(ISBLANK(ET$9),ET$9=0)=FALSE,OR(ET$9='2. Protocols'!$C88,ET$9='2. Protocols'!$E88,ET$9='2. Protocols'!$G88)),1,0)*'4. Formulations'!$I88</f>
        <v>0</v>
      </c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N89" s="27">
        <f>IF(AND(OR(ISBLANK(FN$9),FN$9=0)=FALSE,FN$9=$DL89),1,0)*'4. Formulations'!$J88</f>
        <v>0</v>
      </c>
      <c r="FO89" s="27">
        <f>IF(AND(OR(ISBLANK(FO$9),FO$9=0)=FALSE,FO$9=$DL89),1,0)*'4. Formulations'!$J88</f>
        <v>0</v>
      </c>
      <c r="FP89" s="27">
        <f>IF(AND(OR(ISBLANK(FP$9),FP$9=0)=FALSE,FP$9=$DL89),1,0)*'4. Formulations'!$J88</f>
        <v>0</v>
      </c>
      <c r="FQ89" s="27">
        <f>IF(AND(OR(ISBLANK(FQ$9),FQ$9=0)=FALSE,FQ$9=$DL89),1,0)*'4. Formulations'!$J88</f>
        <v>0</v>
      </c>
      <c r="FR89" s="27">
        <f>IF(AND(OR(ISBLANK(FR$9),FR$9=0)=FALSE,FR$9=$DL89),1,0)*'4. Formulations'!$J88</f>
        <v>0</v>
      </c>
      <c r="FS89" s="27">
        <f>IF(AND(OR(ISBLANK(FS$9),FS$9=0)=FALSE,FS$9=$DL89),1,0)*'4. Formulations'!$J88</f>
        <v>0</v>
      </c>
      <c r="FT89" s="27">
        <f>IF(AND(OR(ISBLANK(FT$9),FT$9=0)=FALSE,FT$9=$DL89),1,0)*'4. Formulations'!$J88</f>
        <v>0</v>
      </c>
      <c r="FU89" s="27">
        <f>IF(AND(OR(ISBLANK(FU$9),FU$9=0)=FALSE,FU$9=$DL89),1,0)*'4. Formulations'!$J88</f>
        <v>0</v>
      </c>
      <c r="FV89" s="27">
        <f>IF(AND(OR(ISBLANK(FV$9),FV$9=0)=FALSE,FV$9=$DL89),1,0)*'4. Formulations'!$J88</f>
        <v>0</v>
      </c>
      <c r="FW89" s="27">
        <f>IF(AND(OR(ISBLANK(FW$9),FW$9=0)=FALSE,FW$9=$DL89),1,0)*'4. Formulations'!$J88</f>
        <v>0</v>
      </c>
      <c r="FX89" s="27">
        <f>IF(AND(OR(ISBLANK(FX$9),FX$9=0)=FALSE,FX$9=$DL89),1,0)*'4. Formulations'!$J88</f>
        <v>0</v>
      </c>
      <c r="FY89" s="27">
        <f>IF(AND(OR(ISBLANK(FY$9),FY$9=0)=FALSE,FY$9=$DL89),1,0)*'4. Formulations'!$J88</f>
        <v>0</v>
      </c>
      <c r="FZ89" s="27">
        <f>IF(AND(OR(ISBLANK(FZ$9),FZ$9=0)=FALSE,FZ$9=$DL89),1,0)*'4. Formulations'!$J88</f>
        <v>0</v>
      </c>
      <c r="GA89" s="27">
        <f>IF(AND(OR(ISBLANK(GA$9),GA$9=0)=FALSE,GA$9=$DL89),1,0)*'4. Formulations'!$J88</f>
        <v>0</v>
      </c>
      <c r="GB89" s="27">
        <f>IF(AND(OR(ISBLANK(GB$9),GB$9=0)=FALSE,GB$9=$DL89),1,0)*'4. Formulations'!$J88</f>
        <v>0</v>
      </c>
      <c r="GC89" s="27">
        <f>IF(AND(OR(ISBLANK(GC$9),GC$9=0)=FALSE,GC$9=$DL89),1,0)*'4. Formulations'!$J88</f>
        <v>0</v>
      </c>
      <c r="GD89" s="27">
        <f>IF(AND(OR(ISBLANK(GD$9),GD$9=0)=FALSE,GD$9=$DL89),1,0)*'4. Formulations'!$J88</f>
        <v>0</v>
      </c>
      <c r="GE89" s="27"/>
      <c r="GF89" s="27"/>
      <c r="GG89" s="27"/>
      <c r="GI89" s="27">
        <f>IF(AND(OR(ISBLANK(GI$9),GI$9=0)=FALSE,SUM($FN89:$GD89)&gt;0,GI$9='2. Protocols'!$G88),1,0)*'4. Formulations'!$J88</f>
        <v>0</v>
      </c>
      <c r="GJ89" s="27">
        <f>IF(AND(OR(ISBLANK(GJ$9),GJ$9=0)=FALSE,SUM($FN89:$GD89)&gt;0,GJ$9='2. Protocols'!$G88),1,0)*'4. Formulations'!$J88</f>
        <v>0</v>
      </c>
      <c r="GK89" s="27">
        <f>IF(AND(OR(ISBLANK(GK$9),GK$9=0)=FALSE,SUM($FN89:$GD89)&gt;0,GK$9='2. Protocols'!$G88),1,0)*'4. Formulations'!$J88</f>
        <v>0</v>
      </c>
      <c r="GL89" s="27">
        <f>IF(AND(OR(ISBLANK(GL$9),GL$9=0)=FALSE,SUM($FN89:$GD89)&gt;0,GL$9='2. Protocols'!$G88),1,0)*'4. Formulations'!$J88</f>
        <v>0</v>
      </c>
      <c r="GM89" s="27">
        <f>IF(AND(OR(ISBLANK(GM$9),GM$9=0)=FALSE,SUM($FN89:$GD89)&gt;0,GM$9='2. Protocols'!$G88),1,0)*'4. Formulations'!$J88</f>
        <v>0</v>
      </c>
      <c r="GN89" s="27">
        <f>IF(AND(OR(ISBLANK(GN$9),GN$9=0)=FALSE,SUM($FN89:$GD89)&gt;0,GN$9='2. Protocols'!$G88),1,0)*'4. Formulations'!$J88</f>
        <v>0</v>
      </c>
      <c r="GO89" s="27">
        <f>IF(AND(OR(ISBLANK(GO$9),GO$9=0)=FALSE,SUM($FN89:$GD89)&gt;0,GO$9='2. Protocols'!$G88),1,0)*'4. Formulations'!$J88</f>
        <v>0</v>
      </c>
      <c r="GP89" s="27">
        <f>IF(AND(OR(ISBLANK(GP$9),GP$9=0)=FALSE,SUM($FN89:$GD89)&gt;0,GP$9='2. Protocols'!$G88),1,0)*'4. Formulations'!$J88</f>
        <v>0</v>
      </c>
      <c r="GQ89" s="27">
        <f>IF(AND(OR(ISBLANK(GQ$9),GQ$9=0)=FALSE,SUM($FN89:$GD89)&gt;0,GQ$9='2. Protocols'!$G88),1,0)*'4. Formulations'!$J88</f>
        <v>0</v>
      </c>
      <c r="GR89" s="27">
        <f>IF(AND(OR(ISBLANK(GR$9),GR$9=0)=FALSE,SUM($FN89:$GD89)&gt;0,GR$9='2. Protocols'!$G88),1,0)*'4. Formulations'!$J88</f>
        <v>0</v>
      </c>
      <c r="GS89" s="27">
        <f>IF(AND(OR(ISBLANK(GS$9),GS$9=0)=FALSE,SUM($FN89:$GD89)&gt;0,GS$9='2. Protocols'!$G88),1,0)*'4. Formulations'!$J88</f>
        <v>0</v>
      </c>
      <c r="GT89" s="27">
        <f>IF(AND(OR(ISBLANK(GT$9),GT$9=0)=FALSE,SUM($FN89:$GD89)&gt;0,GT$9='2. Protocols'!$G88),1,0)*'4. Formulations'!$J88</f>
        <v>0</v>
      </c>
      <c r="GU89" s="27">
        <f>IF(AND(OR(ISBLANK(GU$9),GU$9=0)=FALSE,SUM($FN89:$GD89)&gt;0,GU$9='2. Protocols'!$G88),1,0)*'4. Formulations'!$J88</f>
        <v>0</v>
      </c>
      <c r="GV89" s="27">
        <f>IF(AND(OR(ISBLANK(GV$9),GV$9=0)=FALSE,SUM($FN89:$GD89)&gt;0,GV$9='2. Protocols'!$G88),1,0)*'4. Formulations'!$J88</f>
        <v>0</v>
      </c>
      <c r="GW89" s="27">
        <f>IF(AND(OR(ISBLANK(GW$9),GW$9=0)=FALSE,SUM($FN89:$GD89)&gt;0,GW$9='2. Protocols'!$G88),1,0)*'4. Formulations'!$J88</f>
        <v>0</v>
      </c>
      <c r="GX89" s="27">
        <f>IF(AND(OR(ISBLANK(GX$9),GX$9=0)=FALSE,SUM($FN89:$GD89)&gt;0,GX$9='2. Protocols'!$G88),1,0)*'4. Formulations'!$J88</f>
        <v>0</v>
      </c>
      <c r="GY89" s="27">
        <f>IF(AND(OR(ISBLANK(GY$9),GY$9=0)=FALSE,SUM($FN89:$GD89)&gt;0,GY$9='2. Protocols'!$G88),1,0)*'4. Formulations'!$J88</f>
        <v>0</v>
      </c>
      <c r="GZ89" s="27">
        <f>IF(AND(OR(ISBLANK(GZ$9),GZ$9=0)=FALSE,SUM($FN89:$GD89)&gt;0,GZ$9='2. Protocols'!$G88),1,0)*'4. Formulations'!$J88</f>
        <v>0</v>
      </c>
      <c r="HA89" s="27">
        <f>IF(AND(OR(ISBLANK(HA$9),HA$9=0)=FALSE,SUM($FN89:$GD89)&gt;0,HA$9='2. Protocols'!$G88),1,0)*'4. Formulations'!$J88</f>
        <v>0</v>
      </c>
      <c r="HB89" s="27">
        <f>IF(AND(OR(ISBLANK(HB$9),HB$9=0)=FALSE,SUM($FN89:$GD89)&gt;0,HB$9='2. Protocols'!$G88),1,0)*'4. Formulations'!$J88</f>
        <v>0</v>
      </c>
      <c r="HC89" s="27">
        <f>IF(AND(OR(ISBLANK(HC$9),HC$9=0)=FALSE,SUM($FN89:$GD89)&gt;0,HC$9='2. Protocols'!$G88),1,0)*'4. Formulations'!$J88</f>
        <v>0</v>
      </c>
      <c r="HD89" s="27">
        <f>IF(AND(OR(ISBLANK(HD$9),HD$9=0)=FALSE,SUM($FN89:$GD89)&gt;0,HD$9='2. Protocols'!$G88),1,0)*'4. Formulations'!$J88</f>
        <v>0</v>
      </c>
      <c r="HE89" s="27">
        <f>IF(AND(OR(ISBLANK(HE$9),HE$9=0)=FALSE,SUM($FN89:$GD89)&gt;0,HE$9='2. Protocols'!$G88),1,0)*'4. Formulations'!$J88</f>
        <v>0</v>
      </c>
      <c r="HF89" s="27">
        <f>IF(AND(OR(ISBLANK(HF$9),HF$9=0)=FALSE,SUM($FN89:$GD89)&gt;0,HF$9='2. Protocols'!$G88),1,0)*'4. Formulations'!$J88</f>
        <v>0</v>
      </c>
      <c r="HG89" s="27">
        <f>IF(AND(OR(ISBLANK(HG$9),HG$9=0)=FALSE,SUM($FN89:$GD89)&gt;0,HG$9='2. Protocols'!$G88),1,0)*'4. Formulations'!$J88</f>
        <v>0</v>
      </c>
      <c r="HH89" s="27">
        <f>IF(AND(OR(ISBLANK(HH$9),HH$9=0)=FALSE,SUM($FN89:$GD89)&gt;0,HH$9='2. Protocols'!$G88),1,0)*'4. Formulations'!$J88</f>
        <v>0</v>
      </c>
      <c r="HI89" s="27">
        <f>IF(AND(OR(ISBLANK(HI$9),HI$9=0)=FALSE,SUM($FN89:$GD89)&gt;0,HI$9='2. Protocols'!$G88),1,0)*'4. Formulations'!$J88</f>
        <v>0</v>
      </c>
      <c r="HJ89" s="27">
        <f>IF(AND(OR(ISBLANK(HJ$9),HJ$9=0)=FALSE,SUM($FN89:$GD89)&gt;0,HJ$9='2. Protocols'!$G88),1,0)*'4. Formulations'!$J88</f>
        <v>0</v>
      </c>
      <c r="HK89" s="27">
        <f>IF(AND(OR(ISBLANK(HK$9),HK$9=0)=FALSE,SUM($FN89:$GD89)&gt;0,HK$9='2. Protocols'!$G88),1,0)*'4. Formulations'!$J88</f>
        <v>0</v>
      </c>
      <c r="HL89" s="27">
        <f>IF(AND(OR(ISBLANK(HL$9),HL$9=0)=FALSE,SUM($FN89:$GD89)&gt;0,HL$9='2. Protocols'!$G88),1,0)*'4. Formulations'!$J88</f>
        <v>0</v>
      </c>
      <c r="HM89" s="27">
        <f>IF(AND(OR(ISBLANK(HM$9),HM$9=0)=FALSE,SUM($FN89:$GD89)&gt;0,HM$9='2. Protocols'!$G88),1,0)*'4. Formulations'!$J88</f>
        <v>0</v>
      </c>
      <c r="HN89" s="27">
        <f>IF(AND(OR(ISBLANK(HN$9),HN$9=0)=FALSE,SUM($FN89:$GD89)&gt;0,HN$9='2. Protocols'!$G88),1,0)*'4. Formulations'!$J88</f>
        <v>0</v>
      </c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H89" s="27">
        <f>IF(AND(OR(ISBLANK(GI$9),GI$9=0)=FALSE,IH$9=$DM89),1,0)*'4. Formulations'!$K88</f>
        <v>0</v>
      </c>
      <c r="II89" s="27">
        <f>IF(AND(OR(ISBLANK(GJ$9),GJ$9=0)=FALSE,II$9=$DM89),1,0)*'4. Formulations'!$K88</f>
        <v>0</v>
      </c>
      <c r="IJ89" s="27">
        <f>IF(AND(OR(ISBLANK(GK$9),GK$9=0)=FALSE,IJ$9=$DM89),1,0)*'4. Formulations'!$K88</f>
        <v>0</v>
      </c>
      <c r="IK89" s="27">
        <f>IF(AND(OR(ISBLANK(GL$9),GL$9=0)=FALSE,IK$9=$DM89),1,0)*'4. Formulations'!$K88</f>
        <v>0</v>
      </c>
      <c r="IL89" s="27">
        <f>IF(AND(OR(ISBLANK(GM$9),GM$9=0)=FALSE,IL$9=$DM89),1,0)*'4. Formulations'!$K88</f>
        <v>0</v>
      </c>
      <c r="IM89" s="27">
        <f>IF(AND(OR(ISBLANK(GN$9),GN$9=0)=FALSE,IM$9=$DM89),1,0)*'4. Formulations'!$K88</f>
        <v>0</v>
      </c>
      <c r="IN89" s="27">
        <f>IF(AND(OR(ISBLANK(GO$9),GO$9=0)=FALSE,IN$9=$DM89),1,0)*'4. Formulations'!$K88</f>
        <v>0</v>
      </c>
      <c r="IO89" s="27">
        <f>IF(AND(OR(ISBLANK(GP$9),GP$9=0)=FALSE,IO$9=$DM89),1,0)*'4. Formulations'!$K88</f>
        <v>0</v>
      </c>
      <c r="IP89" s="27">
        <f>IF(AND(OR(ISBLANK(GQ$9),GQ$9=0)=FALSE,IP$9=$DM89),1,0)*'4. Formulations'!$K88</f>
        <v>0</v>
      </c>
      <c r="IQ89" s="27">
        <f>IF(AND(OR(ISBLANK(GR$9),GR$9=0)=FALSE,IQ$9=$DM89),1,0)*'4. Formulations'!$K88</f>
        <v>0</v>
      </c>
      <c r="IR89" s="27">
        <f>IF(AND(OR(ISBLANK(GN$9),GN$9=0)=FALSE,IR$9=$DM89),1,0)*'4. Formulations'!$K88</f>
        <v>0</v>
      </c>
      <c r="IS89" s="27">
        <f>IF(AND(OR(ISBLANK(GO$9),GO$9=0)=FALSE,IS$9=$DM89),1,0)*'4. Formulations'!$K88</f>
        <v>0</v>
      </c>
      <c r="IT89" s="27">
        <f>IF(AND(OR(ISBLANK(GP$9),GP$9=0)=FALSE,IT$9=$DM89),1,0)*'4. Formulations'!$K88</f>
        <v>0</v>
      </c>
      <c r="IU89" s="27">
        <f>IF(AND(OR(ISBLANK(GQ$9),GQ$9=0)=FALSE,IU$9=$DM89),1,0)*'4. Formulations'!$K88</f>
        <v>0</v>
      </c>
      <c r="IV89" s="27"/>
      <c r="IW89" s="27"/>
      <c r="IX89" s="27"/>
      <c r="IY89" s="27"/>
      <c r="IZ89" s="27"/>
      <c r="JA89" s="27"/>
      <c r="JC89" s="27">
        <f>IF(AND(OR(ISBLANK(JC$9),JC$9=0)=FALSE,OR(JC$9='2. Protocols'!$C88,JC$9='2. Protocols'!$E88,JC$9='2. Protocols'!$G88)),1,0)*'4. Formulations'!$L88</f>
        <v>0</v>
      </c>
      <c r="JD89" s="27">
        <f>IF(AND(OR(ISBLANK(JD$9),JD$9=0)=FALSE,OR(JD$9='2. Protocols'!$C88,JD$9='2. Protocols'!$E88,JD$9='2. Protocols'!$G88)),1,0)*'4. Formulations'!$L88</f>
        <v>0</v>
      </c>
      <c r="JE89" s="27">
        <f>IF(AND(OR(ISBLANK(JE$9),JE$9=0)=FALSE,OR(JE$9='2. Protocols'!$C88,JE$9='2. Protocols'!$E88,JE$9='2. Protocols'!$G88)),1,0)*'4. Formulations'!$L88</f>
        <v>0</v>
      </c>
      <c r="JF89" s="27">
        <f>IF(AND(OR(ISBLANK(JF$9),JF$9=0)=FALSE,OR(JF$9='2. Protocols'!$C88,JF$9='2. Protocols'!$E88,JF$9='2. Protocols'!$G88)),1,0)*'4. Formulations'!$L88</f>
        <v>0</v>
      </c>
      <c r="JG89" s="27">
        <f>IF(AND(OR(ISBLANK(JG$9),JG$9=0)=FALSE,OR(JG$9='2. Protocols'!$C88,JG$9='2. Protocols'!$E88,JG$9='2. Protocols'!$G88)),1,0)*'4. Formulations'!$L88</f>
        <v>0</v>
      </c>
      <c r="JH89" s="27">
        <f>IF(AND(OR(ISBLANK(JH$9),JH$9=0)=FALSE,OR(JH$9='2. Protocols'!$C88,JH$9='2. Protocols'!$E88,JH$9='2. Protocols'!$G88)),1,0)*'4. Formulations'!$L88</f>
        <v>0</v>
      </c>
      <c r="JI89" s="27">
        <f>IF(AND(OR(ISBLANK(JI$9),JI$9=0)=FALSE,OR(JI$9='2. Protocols'!$C88,JI$9='2. Protocols'!$E88,JI$9='2. Protocols'!$G88)),1,0)*'4. Formulations'!$L88</f>
        <v>0</v>
      </c>
      <c r="JJ89" s="27">
        <f>IF(AND(OR(ISBLANK(JJ$9),JJ$9=0)=FALSE,OR(JJ$9='2. Protocols'!$C88,JJ$9='2. Protocols'!$E88,JJ$9='2. Protocols'!$G88)),1,0)*'4. Formulations'!$L88</f>
        <v>0</v>
      </c>
      <c r="JK89" s="27">
        <f>IF(AND(OR(ISBLANK(JK$9),JK$9=0)=FALSE,OR(JK$9='2. Protocols'!$C88,JK$9='2. Protocols'!$E88,JK$9='2. Protocols'!$G88)),1,0)*'4. Formulations'!$L88</f>
        <v>0</v>
      </c>
      <c r="JL89" s="27">
        <f>IF(AND(OR(ISBLANK(JL$9),JL$9=0)=FALSE,OR(JL$9='2. Protocols'!$C88,JL$9='2. Protocols'!$E88,JL$9='2. Protocols'!$G88)),1,0)*'4. Formulations'!$L88</f>
        <v>0</v>
      </c>
      <c r="JM89" s="27">
        <f>IF(AND(OR(ISBLANK(JM$9),JM$9=0)=FALSE,OR(JM$9='2. Protocols'!$C88,JM$9='2. Protocols'!$E88,JM$9='2. Protocols'!$G88)),1,0)*'4. Formulations'!$L88</f>
        <v>0</v>
      </c>
      <c r="JN89" s="27">
        <f>IF(AND(OR(ISBLANK(JN$9),JN$9=0)=FALSE,OR(JN$9='2. Protocols'!$C88,JN$9='2. Protocols'!$E88,JN$9='2. Protocols'!$G88)),1,0)*'4. Formulations'!$L88</f>
        <v>0</v>
      </c>
      <c r="JO89" s="27">
        <f>IF(AND(OR(ISBLANK(JO$9),JO$9=0)=FALSE,OR(JO$9='2. Protocols'!$C88,JO$9='2. Protocols'!$E88,JO$9='2. Protocols'!$G88)),1,0)*'4. Formulations'!$L88</f>
        <v>0</v>
      </c>
      <c r="JP89" s="27">
        <f>IF(AND(OR(ISBLANK(JP$9),JP$9=0)=FALSE,OR(JP$9='2. Protocols'!$C88,JP$9='2. Protocols'!$E88,JP$9='2. Protocols'!$G88)),1,0)*'4. Formulations'!$L88</f>
        <v>0</v>
      </c>
      <c r="JQ89" s="27">
        <f>IF(AND(OR(ISBLANK(JQ$9),JQ$9=0)=FALSE,OR(JQ$9='2. Protocols'!$C88,JQ$9='2. Protocols'!$E88,JQ$9='2. Protocols'!$G88)),1,0)*'4. Formulations'!$L88</f>
        <v>0</v>
      </c>
      <c r="JR89" s="27">
        <f>IF(AND(OR(ISBLANK(JR$9),JR$9=0)=FALSE,OR(JR$9='2. Protocols'!$C88,JR$9='2. Protocols'!$E88,JR$9='2. Protocols'!$G88)),1,0)*'4. Formulations'!$L88</f>
        <v>0</v>
      </c>
      <c r="JS89" s="27">
        <f>IF(AND(OR(ISBLANK(JS$9),JS$9=0)=FALSE,OR(JS$9='2. Protocols'!$C88,JS$9='2. Protocols'!$E88,JS$9='2. Protocols'!$G88)),1,0)*'4. Formulations'!$L88</f>
        <v>0</v>
      </c>
      <c r="JT89" s="27">
        <f>IF(AND(OR(ISBLANK(JT$9),JT$9=0)=FALSE,OR(JT$9='2. Protocols'!$C88,JT$9='2. Protocols'!$E88,JT$9='2. Protocols'!$G88)),1,0)*'4. Formulations'!$L88</f>
        <v>0</v>
      </c>
      <c r="JU89" s="27">
        <f>IF(AND(OR(ISBLANK(JU$9),JU$9=0)=FALSE,OR(JU$9='2. Protocols'!$C88,JU$9='2. Protocols'!$E88,JU$9='2. Protocols'!$G88)),1,0)*'4. Formulations'!$L88</f>
        <v>0</v>
      </c>
      <c r="JV89" s="27">
        <f>IF(AND(OR(ISBLANK(JV$9),JV$9=0)=FALSE,OR(JV$9='2. Protocols'!$C88,JV$9='2. Protocols'!$E88,JV$9='2. Protocols'!$G88)),1,0)*'4. Formulations'!$L88</f>
        <v>0</v>
      </c>
      <c r="JW89" s="27">
        <f>IF(AND(OR(ISBLANK(JW$9),JW$9=0)=FALSE,OR(JW$9='2. Protocols'!$C88,JW$9='2. Protocols'!$E88,JW$9='2. Protocols'!$G88)),1,0)*'4. Formulations'!$L88</f>
        <v>0</v>
      </c>
      <c r="JX89" s="27">
        <f>IF(AND(OR(ISBLANK(JX$9),JX$9=0)=FALSE,OR(JX$9='2. Protocols'!$C88,JX$9='2. Protocols'!$E88,JX$9='2. Protocols'!$G88)),1,0)*'4. Formulations'!$L88</f>
        <v>0</v>
      </c>
      <c r="JY89" s="27">
        <f>IF(AND(OR(ISBLANK(JY$9),JY$9=0)=FALSE,OR(JY$9='2. Protocols'!$C88,JY$9='2. Protocols'!$E88,JY$9='2. Protocols'!$G88)),1,0)*'4. Formulations'!$L88</f>
        <v>0</v>
      </c>
      <c r="JZ89" s="27">
        <f>IF(AND(OR(ISBLANK(JZ$9),JZ$9=0)=FALSE,OR(JZ$9='2. Protocols'!$C88,JZ$9='2. Protocols'!$E88,JZ$9='2. Protocols'!$G88)),1,0)*'4. Formulations'!$L88</f>
        <v>0</v>
      </c>
      <c r="KA89" s="27">
        <f>IF(AND(OR(ISBLANK(KA$9),KA$9=0)=FALSE,OR(KA$9='2. Protocols'!$C88,KA$9='2. Protocols'!$E88,KA$9='2. Protocols'!$G88)),1,0)*'4. Formulations'!$L88</f>
        <v>0</v>
      </c>
      <c r="KB89" s="27">
        <f>IF(AND(OR(ISBLANK(KB$9),KB$9=0)=FALSE,OR(KB$9='2. Protocols'!$C88,KB$9='2. Protocols'!$E88,KB$9='2. Protocols'!$G88)),1,0)*'4. Formulations'!$L88</f>
        <v>0</v>
      </c>
      <c r="KC89" s="27">
        <f>IF(AND(OR(ISBLANK(KC$9),KC$9=0)=FALSE,OR(KC$9='2. Protocols'!$C88,KC$9='2. Protocols'!$E88,KC$9='2. Protocols'!$G88)),1,0)*'4. Formulations'!$L88</f>
        <v>0</v>
      </c>
      <c r="KD89" s="27">
        <f>IF(AND(OR(ISBLANK(KD$9),KD$9=0)=FALSE,OR(KD$9='2. Protocols'!$C88,KD$9='2. Protocols'!$E88,KD$9='2. Protocols'!$G88)),1,0)*'4. Formulations'!$L88</f>
        <v>0</v>
      </c>
      <c r="KE89" s="27">
        <f>IF(AND(OR(ISBLANK(KE$9),KE$9=0)=FALSE,OR(KE$9='2. Protocols'!$C88,KE$9='2. Protocols'!$E88,KE$9='2. Protocols'!$G88)),1,0)*'4. Formulations'!$L88</f>
        <v>0</v>
      </c>
      <c r="KF89" s="27">
        <f>IF(AND(OR(ISBLANK(KF$9),KF$9=0)=FALSE,OR(KF$9='2. Protocols'!$C88,KF$9='2. Protocols'!$E88,KF$9='2. Protocols'!$G88)),1,0)*'4. Formulations'!$L88</f>
        <v>0</v>
      </c>
      <c r="KG89" s="27">
        <f>IF(AND(OR(ISBLANK(KG$9),KG$9=0)=FALSE,OR(KG$9='2. Protocols'!$C88,KG$9='2. Protocols'!$E88,KG$9='2. Protocols'!$G88)),1,0)*'4. Formulations'!$L88</f>
        <v>0</v>
      </c>
      <c r="KH89" s="27">
        <f>IF(AND(OR(ISBLANK(KH$9),KH$9=0)=FALSE,OR(KH$9='2. Protocols'!$C88,KH$9='2. Protocols'!$E88,KH$9='2. Protocols'!$G88)),1,0)*'4. Formulations'!$L88</f>
        <v>0</v>
      </c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B89" s="27">
        <f>IF(AND(OR(ISBLANK(LB$9),LB$9=0)=FALSE,LB$9=$DL89),1,0)*'4. Formulations'!$M88</f>
        <v>0</v>
      </c>
      <c r="LC89" s="27">
        <f>IF(AND(OR(ISBLANK(LC$9),LC$9=0)=FALSE,LC$9=$DL89),1,0)*'4. Formulations'!$M88</f>
        <v>0</v>
      </c>
      <c r="LD89" s="27">
        <f>IF(AND(OR(ISBLANK(LD$9),LD$9=0)=FALSE,LD$9=$DL89),1,0)*'4. Formulations'!$M88</f>
        <v>0</v>
      </c>
      <c r="LE89" s="27">
        <f>IF(AND(OR(ISBLANK(LE$9),LE$9=0)=FALSE,LE$9=$DL89),1,0)*'4. Formulations'!$M88</f>
        <v>0</v>
      </c>
      <c r="LF89" s="27">
        <f>IF(AND(OR(ISBLANK(LF$9),LF$9=0)=FALSE,LF$9=$DL89),1,0)*'4. Formulations'!$M88</f>
        <v>0</v>
      </c>
      <c r="LG89" s="27">
        <f>IF(AND(OR(ISBLANK(LG$9),LG$9=0)=FALSE,LG$9=$DL89),1,0)*'4. Formulations'!$M88</f>
        <v>0</v>
      </c>
      <c r="LH89" s="27">
        <f>IF(AND(OR(ISBLANK(LH$9),LH$9=0)=FALSE,LH$9=$DL89),1,0)*'4. Formulations'!$M88</f>
        <v>0</v>
      </c>
      <c r="LI89" s="27">
        <f>IF(AND(OR(ISBLANK(LI$9),LI$9=0)=FALSE,LI$9=$DL89),1,0)*'4. Formulations'!$M88</f>
        <v>0</v>
      </c>
      <c r="LJ89" s="27">
        <f>IF(AND(OR(ISBLANK(LJ$9),LJ$9=0)=FALSE,LJ$9=$DL89),1,0)*'4. Formulations'!$M88</f>
        <v>0</v>
      </c>
      <c r="LK89" s="27">
        <f>IF(AND(OR(ISBLANK(LK$9),LK$9=0)=FALSE,LK$9=$DL89),1,0)*'4. Formulations'!$M88</f>
        <v>0</v>
      </c>
      <c r="LL89" s="27">
        <f>IF(AND(OR(ISBLANK(LL$9),LL$9=0)=FALSE,LL$9=$DL89),1,0)*'4. Formulations'!$M88</f>
        <v>0</v>
      </c>
      <c r="LM89" s="27">
        <f>IF(AND(OR(ISBLANK(LM$9),LM$9=0)=FALSE,LM$9=$DL89),1,0)*'4. Formulations'!$M88</f>
        <v>0</v>
      </c>
      <c r="LN89" s="27">
        <f>IF(AND(OR(ISBLANK(LN$9),LN$9=0)=FALSE,LN$9=$DL89),1,0)*'4. Formulations'!$M88</f>
        <v>0</v>
      </c>
      <c r="LO89" s="27">
        <f>IF(AND(OR(ISBLANK(LO$9),LO$9=0)=FALSE,LO$9=$DL89),1,0)*'4. Formulations'!$M88</f>
        <v>0</v>
      </c>
      <c r="LP89" s="27">
        <f>IF(AND(OR(ISBLANK(LP$9),LP$9=0)=FALSE,LP$9=$DL89),1,0)*'4. Formulations'!$M88</f>
        <v>0</v>
      </c>
      <c r="LQ89" s="27">
        <f>IF(AND(OR(ISBLANK(LQ$9),LQ$9=0)=FALSE,LQ$9=$DL89),1,0)*'4. Formulations'!$M88</f>
        <v>0</v>
      </c>
      <c r="LR89" s="27">
        <f>IF(AND(OR(ISBLANK(LR$9),LR$9=0)=FALSE,LR$9=$DL89),1,0)*'4. Formulations'!$M88</f>
        <v>0</v>
      </c>
      <c r="LS89" s="27"/>
      <c r="LT89" s="27"/>
      <c r="LU89" s="27"/>
      <c r="LW89" s="27">
        <f>IF(AND(OR(ISBLANK(LW$9),LW$9=0)=FALSE,SUM($LB89:$LR89)&gt;0,LW$9='2. Protocols'!$G88),1,0)*'4. Formulations'!$M88</f>
        <v>0</v>
      </c>
      <c r="LX89" s="27">
        <f>IF(AND(OR(ISBLANK(LX$9),LX$9=0)=FALSE,SUM($LB89:$LR89)&gt;0,LX$9='2. Protocols'!$G88),1,0)*'4. Formulations'!$M88</f>
        <v>0</v>
      </c>
      <c r="LY89" s="27">
        <f>IF(AND(OR(ISBLANK(LY$9),LY$9=0)=FALSE,SUM($LB89:$LR89)&gt;0,LY$9='2. Protocols'!$G88),1,0)*'4. Formulations'!$M88</f>
        <v>0</v>
      </c>
      <c r="LZ89" s="27">
        <f>IF(AND(OR(ISBLANK(LZ$9),LZ$9=0)=FALSE,SUM($LB89:$LR89)&gt;0,LZ$9='2. Protocols'!$G88),1,0)*'4. Formulations'!$M88</f>
        <v>0</v>
      </c>
      <c r="MA89" s="27">
        <f>IF(AND(OR(ISBLANK(MA$9),MA$9=0)=FALSE,SUM($LB89:$LR89)&gt;0,MA$9='2. Protocols'!$G88),1,0)*'4. Formulations'!$M88</f>
        <v>0</v>
      </c>
      <c r="MB89" s="27">
        <f>IF(AND(OR(ISBLANK(MB$9),MB$9=0)=FALSE,SUM($LB89:$LR89)&gt;0,MB$9='2. Protocols'!$G88),1,0)*'4. Formulations'!$M88</f>
        <v>0</v>
      </c>
      <c r="MC89" s="27">
        <f>IF(AND(OR(ISBLANK(MC$9),MC$9=0)=FALSE,SUM($LB89:$LR89)&gt;0,MC$9='2. Protocols'!$G88),1,0)*'4. Formulations'!$M88</f>
        <v>0</v>
      </c>
      <c r="MD89" s="27">
        <f>IF(AND(OR(ISBLANK(MD$9),MD$9=0)=FALSE,SUM($LB89:$LR89)&gt;0,MD$9='2. Protocols'!$G88),1,0)*'4. Formulations'!$M88</f>
        <v>0</v>
      </c>
      <c r="ME89" s="27">
        <f>IF(AND(OR(ISBLANK(ME$9),ME$9=0)=FALSE,SUM($LB89:$LR89)&gt;0,ME$9='2. Protocols'!$G88),1,0)*'4. Formulations'!$M88</f>
        <v>0</v>
      </c>
      <c r="MF89" s="27">
        <f>IF(AND(OR(ISBLANK(MF$9),MF$9=0)=FALSE,SUM($LB89:$LR89)&gt;0,MF$9='2. Protocols'!$G88),1,0)*'4. Formulations'!$M88</f>
        <v>0</v>
      </c>
      <c r="MG89" s="27">
        <f>IF(AND(OR(ISBLANK(MG$9),MG$9=0)=FALSE,SUM($LB89:$LR89)&gt;0,MG$9='2. Protocols'!$G88),1,0)*'4. Formulations'!$M88</f>
        <v>0</v>
      </c>
      <c r="MH89" s="27">
        <f>IF(AND(OR(ISBLANK(MH$9),MH$9=0)=FALSE,SUM($LB89:$LR89)&gt;0,MH$9='2. Protocols'!$G88),1,0)*'4. Formulations'!$M88</f>
        <v>0</v>
      </c>
      <c r="MI89" s="27">
        <f>IF(AND(OR(ISBLANK(MI$9),MI$9=0)=FALSE,SUM($LB89:$LR89)&gt;0,MI$9='2. Protocols'!$G88),1,0)*'4. Formulations'!$M88</f>
        <v>0</v>
      </c>
      <c r="MJ89" s="27">
        <f>IF(AND(OR(ISBLANK(MJ$9),MJ$9=0)=FALSE,SUM($LB89:$LR89)&gt;0,MJ$9='2. Protocols'!$G88),1,0)*'4. Formulations'!$M88</f>
        <v>0</v>
      </c>
      <c r="MK89" s="27">
        <f>IF(AND(OR(ISBLANK(MK$9),MK$9=0)=FALSE,SUM($LB89:$LR89)&gt;0,MK$9='2. Protocols'!$G88),1,0)*'4. Formulations'!$M88</f>
        <v>0</v>
      </c>
      <c r="ML89" s="27">
        <f>IF(AND(OR(ISBLANK(ML$9),ML$9=0)=FALSE,SUM($LB89:$LR89)&gt;0,ML$9='2. Protocols'!$G88),1,0)*'4. Formulations'!$M88</f>
        <v>0</v>
      </c>
      <c r="MM89" s="27">
        <f>IF(AND(OR(ISBLANK(MM$9),MM$9=0)=FALSE,SUM($LB89:$LR89)&gt;0,MM$9='2. Protocols'!$G88),1,0)*'4. Formulations'!$M88</f>
        <v>0</v>
      </c>
      <c r="MN89" s="27">
        <f>IF(AND(OR(ISBLANK(MN$9),MN$9=0)=FALSE,SUM($LB89:$LR89)&gt;0,MN$9='2. Protocols'!$G88),1,0)*'4. Formulations'!$M88</f>
        <v>0</v>
      </c>
      <c r="MO89" s="27">
        <f>IF(AND(OR(ISBLANK(MO$9),MO$9=0)=FALSE,SUM($LB89:$LR89)&gt;0,MO$9='2. Protocols'!$G88),1,0)*'4. Formulations'!$M88</f>
        <v>0</v>
      </c>
      <c r="MP89" s="27">
        <f>IF(AND(OR(ISBLANK(MP$9),MP$9=0)=FALSE,SUM($LB89:$LR89)&gt;0,MP$9='2. Protocols'!$G88),1,0)*'4. Formulations'!$M88</f>
        <v>0</v>
      </c>
      <c r="MQ89" s="27">
        <f>IF(AND(OR(ISBLANK(MQ$9),MQ$9=0)=FALSE,SUM($LB89:$LR89)&gt;0,MQ$9='2. Protocols'!$G88),1,0)*'4. Formulations'!$M88</f>
        <v>0</v>
      </c>
      <c r="MR89" s="27">
        <f>IF(AND(OR(ISBLANK(MR$9),MR$9=0)=FALSE,SUM($LB89:$LR89)&gt;0,MR$9='2. Protocols'!$G88),1,0)*'4. Formulations'!$M88</f>
        <v>0</v>
      </c>
      <c r="MS89" s="27">
        <f>IF(AND(OR(ISBLANK(MS$9),MS$9=0)=FALSE,SUM($LB89:$LR89)&gt;0,MS$9='2. Protocols'!$G88),1,0)*'4. Formulations'!$M88</f>
        <v>0</v>
      </c>
      <c r="MT89" s="27">
        <f>IF(AND(OR(ISBLANK(MT$9),MT$9=0)=FALSE,SUM($LB89:$LR89)&gt;0,MT$9='2. Protocols'!$G88),1,0)*'4. Formulations'!$M88</f>
        <v>0</v>
      </c>
      <c r="MU89" s="27">
        <f>IF(AND(OR(ISBLANK(MU$9),MU$9=0)=FALSE,SUM($LB89:$LR89)&gt;0,MU$9='2. Protocols'!$G88),1,0)*'4. Formulations'!$M88</f>
        <v>0</v>
      </c>
      <c r="MV89" s="27">
        <f>IF(AND(OR(ISBLANK(MV$9),MV$9=0)=FALSE,SUM($LB89:$LR89)&gt;0,MV$9='2. Protocols'!$G88),1,0)*'4. Formulations'!$M88</f>
        <v>0</v>
      </c>
      <c r="MW89" s="27">
        <f>IF(AND(OR(ISBLANK(MW$9),MW$9=0)=FALSE,SUM($LB89:$LR89)&gt;0,MW$9='2. Protocols'!$G88),1,0)*'4. Formulations'!$M88</f>
        <v>0</v>
      </c>
      <c r="MX89" s="27">
        <f>IF(AND(OR(ISBLANK(MX$9),MX$9=0)=FALSE,SUM($LB89:$LR89)&gt;0,MX$9='2. Protocols'!$G88),1,0)*'4. Formulations'!$M88</f>
        <v>0</v>
      </c>
      <c r="MY89" s="27">
        <f>IF(AND(OR(ISBLANK(MY$9),MY$9=0)=FALSE,SUM($LB89:$LR89)&gt;0,MY$9='2. Protocols'!$G88),1,0)*'4. Formulations'!$M88</f>
        <v>0</v>
      </c>
      <c r="MZ89" s="27">
        <f>IF(AND(OR(ISBLANK(MZ$9),MZ$9=0)=FALSE,SUM($LB89:$LR89)&gt;0,MZ$9='2. Protocols'!$G88),1,0)*'4. Formulations'!$M88</f>
        <v>0</v>
      </c>
      <c r="NA89" s="27">
        <f>IF(AND(OR(ISBLANK(NA$9),NA$9=0)=FALSE,SUM($LB89:$LR89)&gt;0,NA$9='2. Protocols'!$G88),1,0)*'4. Formulations'!$M88</f>
        <v>0</v>
      </c>
      <c r="NB89" s="27">
        <f>IF(AND(OR(ISBLANK(NB$9),NB$9=0)=FALSE,SUM($LB89:$LR89)&gt;0,NB$9='2. Protocols'!$G88),1,0)*'4. Formulations'!$M88</f>
        <v>0</v>
      </c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V89" s="27">
        <f>IF(AND(OR(ISBLANK(NV$9),NV$9=0)=FALSE,NV$9=$DM89),1,0)*'4. Formulations'!$N88</f>
        <v>0</v>
      </c>
      <c r="NW89" s="721">
        <f>IF(AND(OR(ISBLANK(NW$9),NW$9=0)=FALSE,NW$9=$DM89),1,0)*'4. Formulations'!$N88</f>
        <v>0</v>
      </c>
      <c r="NX89" s="27">
        <f>IF(AND(OR(ISBLANK(NX$9),NX$9=0)=FALSE,NX$9=$DM89),1,0)*'4. Formulations'!$N88</f>
        <v>0</v>
      </c>
      <c r="NY89" s="27">
        <f>IF(AND(OR(ISBLANK(NY$9),NY$9=0)=FALSE,NY$9=$DM89),1,0)*'4. Formulations'!$N88</f>
        <v>0</v>
      </c>
      <c r="NZ89" s="27">
        <f>IF(AND(OR(ISBLANK(NZ$9),NZ$9=0)=FALSE,NZ$9=$DM89),1,0)*'4. Formulations'!$N88</f>
        <v>0</v>
      </c>
      <c r="OA89" s="27">
        <f>IF(AND(OR(ISBLANK(OA$9),OA$9=0)=FALSE,OA$9=$DM89),1,0)*'4. Formulations'!$N88</f>
        <v>0</v>
      </c>
      <c r="OB89" s="27">
        <f>IF(AND(OR(ISBLANK(OB$9),OB$9=0)=FALSE,OB$9=$DM89),1,0)*'4. Formulations'!$N88</f>
        <v>0</v>
      </c>
      <c r="OC89" s="27">
        <f>IF(AND(OR(ISBLANK(OC$9),OC$9=0)=FALSE,OC$9=$DM89),1,0)*'4. Formulations'!$N88</f>
        <v>0</v>
      </c>
      <c r="OD89" s="27">
        <f>IF(AND(OR(ISBLANK(OD$9),OD$9=0)=FALSE,OD$9=$DM89),1,0)*'4. Formulations'!$N88</f>
        <v>0</v>
      </c>
      <c r="OE89" s="27">
        <f>IF(AND(OR(ISBLANK(OE$9),OE$9=0)=FALSE,OE$9=$DM89),1,0)*'4. Formulations'!$N88</f>
        <v>0</v>
      </c>
      <c r="OF89" s="27">
        <f>IF(AND(OR(ISBLANK(OF$9),OF$9=0)=FALSE,OF$9=$DM89),1,0)*'4. Formulations'!$N88</f>
        <v>0</v>
      </c>
      <c r="OG89" s="27">
        <f>IF(AND(OR(ISBLANK(OG$9),OG$9=0)=FALSE,OG$9=$DM89),1,0)*'4. Formulations'!$N88</f>
        <v>0</v>
      </c>
      <c r="OH89" s="27">
        <f>IF(AND(OR(ISBLANK(OH$9),OH$9=0)=FALSE,OH$9=$DM89),1,0)*'4. Formulations'!$N88</f>
        <v>0</v>
      </c>
      <c r="OI89" s="27">
        <f>IF(AND(OR(ISBLANK(OI$9),OI$9=0)=FALSE,OI$9=$DM89),1,0)*'4. Formulations'!$N88</f>
        <v>0</v>
      </c>
      <c r="OJ89" s="27">
        <f>IF(AND(OR(ISBLANK(OJ$9),OJ$9=0)=FALSE,OJ$9=$DM89),1,0)*'4. Formulations'!$N88</f>
        <v>0</v>
      </c>
      <c r="OK89" s="27">
        <f>IF(AND(OR(ISBLANK(OK$9),OK$9=0)=FALSE,OK$9=$DM89),1,0)*'4. Formulations'!$N88</f>
        <v>0</v>
      </c>
      <c r="OL89" s="27">
        <f>IF(AND(OR(ISBLANK(OL$9),OL$9=0)=FALSE,OL$9=$DM89),1,0)*'4. Formulations'!$N88</f>
        <v>0</v>
      </c>
      <c r="OM89" s="27"/>
      <c r="ON89" s="27"/>
      <c r="OO89" s="27"/>
      <c r="OQ89" s="27">
        <f>IF(AND(OR(ISBLANK(OQ$9),OQ$9=0)=FALSE,OR(OQ$9='2. Protocols'!$C88,OQ$9='2. Protocols'!$E88,OQ$9='2. Protocols'!$G88)),1,0)*'4. Formulations'!$O88</f>
        <v>0</v>
      </c>
      <c r="OR89" s="27">
        <f>IF(AND(OR(ISBLANK(OR$9),OR$9=0)=FALSE,OR(OR$9='2. Protocols'!$C88,OR$9='2. Protocols'!$E88,OR$9='2. Protocols'!$G88)),1,0)*'4. Formulations'!$O88</f>
        <v>0</v>
      </c>
      <c r="OS89" s="27">
        <f>IF(AND(OR(ISBLANK(OS$9),OS$9=0)=FALSE,OR(OS$9='2. Protocols'!$C88,OS$9='2. Protocols'!$E88,OS$9='2. Protocols'!$G88)),1,0)*'4. Formulations'!$O88</f>
        <v>0</v>
      </c>
      <c r="OT89" s="27">
        <f>IF(AND(OR(ISBLANK(OT$9),OT$9=0)=FALSE,OR(OT$9='2. Protocols'!$C88,OT$9='2. Protocols'!$E88,OT$9='2. Protocols'!$G88)),1,0)*'4. Formulations'!$O88</f>
        <v>0</v>
      </c>
      <c r="OU89" s="27">
        <f>IF(AND(OR(ISBLANK(OU$9),OU$9=0)=FALSE,OR(OU$9='2. Protocols'!$C88,OU$9='2. Protocols'!$E88,OU$9='2. Protocols'!$G88)),1,0)*'4. Formulations'!$O88</f>
        <v>0</v>
      </c>
      <c r="OV89" s="27">
        <f>IF(AND(OR(ISBLANK(OV$9),OV$9=0)=FALSE,OR(OV$9='2. Protocols'!$C88,OV$9='2. Protocols'!$E88,OV$9='2. Protocols'!$G88)),1,0)*'4. Formulations'!$O88</f>
        <v>0</v>
      </c>
      <c r="OW89" s="27">
        <f>IF(AND(OR(ISBLANK(OW$9),OW$9=0)=FALSE,OR(OW$9='2. Protocols'!$C88,OW$9='2. Protocols'!$E88,OW$9='2. Protocols'!$G88)),1,0)*'4. Formulations'!$O88</f>
        <v>0</v>
      </c>
      <c r="OX89" s="27">
        <f>IF(AND(OR(ISBLANK(OX$9),OX$9=0)=FALSE,OR(OX$9='2. Protocols'!$C88,OX$9='2. Protocols'!$E88,OX$9='2. Protocols'!$G88)),1,0)*'4. Formulations'!$O88</f>
        <v>0</v>
      </c>
      <c r="OY89" s="27">
        <f>IF(AND(OR(ISBLANK(OY$9),OY$9=0)=FALSE,OR(OY$9='2. Protocols'!$C88,OY$9='2. Protocols'!$E88,OY$9='2. Protocols'!$G88)),1,0)*'4. Formulations'!$O88</f>
        <v>0</v>
      </c>
      <c r="OZ89" s="27">
        <f>IF(AND(OR(ISBLANK(OZ$9),OZ$9=0)=FALSE,OR(OZ$9='2. Protocols'!$C88,OZ$9='2. Protocols'!$E88,OZ$9='2. Protocols'!$G88)),1,0)*'4. Formulations'!$O88</f>
        <v>0</v>
      </c>
      <c r="PA89" s="27">
        <f>IF(AND(OR(ISBLANK(PA$9),PA$9=0)=FALSE,OR(PA$9='2. Protocols'!$C88,PA$9='2. Protocols'!$E88,PA$9='2. Protocols'!$G88)),1,0)*'4. Formulations'!$O88</f>
        <v>0</v>
      </c>
      <c r="PB89" s="27">
        <f>IF(AND(OR(ISBLANK(PB$9),PB$9=0)=FALSE,OR(PB$9='2. Protocols'!$C88,PB$9='2. Protocols'!$E88,PB$9='2. Protocols'!$G88)),1,0)*'4. Formulations'!$O88</f>
        <v>0</v>
      </c>
      <c r="PC89" s="27">
        <f>IF(AND(OR(ISBLANK(PC$9),PC$9=0)=FALSE,OR(PC$9='2. Protocols'!$C88,PC$9='2. Protocols'!$E88,PC$9='2. Protocols'!$G88)),1,0)*'4. Formulations'!$O88</f>
        <v>0</v>
      </c>
      <c r="PD89" s="27">
        <f>IF(AND(OR(ISBLANK(PD$9),PD$9=0)=FALSE,OR(PD$9='2. Protocols'!$C88,PD$9='2. Protocols'!$E88,PD$9='2. Protocols'!$G88)),1,0)*'4. Formulations'!$O88</f>
        <v>0</v>
      </c>
      <c r="PE89" s="27">
        <f>IF(AND(OR(ISBLANK(PE$9),PE$9=0)=FALSE,OR(PE$9='2. Protocols'!$C88,PE$9='2. Protocols'!$E88,PE$9='2. Protocols'!$G88)),1,0)*'4. Formulations'!$O88</f>
        <v>0</v>
      </c>
      <c r="PF89" s="27">
        <f>IF(AND(OR(ISBLANK(PF$9),PF$9=0)=FALSE,OR(PF$9='2. Protocols'!$C88,PF$9='2. Protocols'!$E88,PF$9='2. Protocols'!$G88)),1,0)*'4. Formulations'!$O88</f>
        <v>0</v>
      </c>
      <c r="PG89" s="27">
        <f>IF(AND(OR(ISBLANK(PG$9),PG$9=0)=FALSE,OR(PG$9='2. Protocols'!$C88,PG$9='2. Protocols'!$E88,PG$9='2. Protocols'!$G88)),1,0)*'4. Formulations'!$O88</f>
        <v>0</v>
      </c>
      <c r="PH89" s="27">
        <f>IF(AND(OR(ISBLANK(PH$9),PH$9=0)=FALSE,OR(PH$9='2. Protocols'!$C88,PH$9='2. Protocols'!$E88,PH$9='2. Protocols'!$G88)),1,0)*'4. Formulations'!$O88</f>
        <v>0</v>
      </c>
      <c r="PI89" s="27">
        <f>IF(AND(OR(ISBLANK(PI$9),PI$9=0)=FALSE,OR(PI$9='2. Protocols'!$C88,PI$9='2. Protocols'!$E88,PI$9='2. Protocols'!$G88)),1,0)*'4. Formulations'!$O88</f>
        <v>0</v>
      </c>
      <c r="PJ89" s="27">
        <f>IF(AND(OR(ISBLANK(PJ$9),PJ$9=0)=FALSE,OR(PJ$9='2. Protocols'!$C88,PJ$9='2. Protocols'!$E88,PJ$9='2. Protocols'!$G88)),1,0)*'4. Formulations'!$O88</f>
        <v>0</v>
      </c>
      <c r="PK89" s="27">
        <f>IF(AND(OR(ISBLANK(PK$9),PK$9=0)=FALSE,OR(PK$9='2. Protocols'!$C88,PK$9='2. Protocols'!$E88,PK$9='2. Protocols'!$G88)),1,0)*'4. Formulations'!$O88</f>
        <v>0</v>
      </c>
      <c r="PL89" s="27">
        <f>IF(AND(OR(ISBLANK(PL$9),PL$9=0)=FALSE,OR(PL$9='2. Protocols'!$C88,PL$9='2. Protocols'!$E88,PL$9='2. Protocols'!$G88)),1,0)*'4. Formulations'!$O88</f>
        <v>0</v>
      </c>
      <c r="PM89" s="27">
        <f>IF(AND(OR(ISBLANK(PM$9),PM$9=0)=FALSE,OR(PM$9='2. Protocols'!$C88,PM$9='2. Protocols'!$E88,PM$9='2. Protocols'!$G88)),1,0)*'4. Formulations'!$O88</f>
        <v>0</v>
      </c>
      <c r="PN89" s="27">
        <f>IF(AND(OR(ISBLANK(PN$9),PN$9=0)=FALSE,OR(PN$9='2. Protocols'!$C88,PN$9='2. Protocols'!$E88,PN$9='2. Protocols'!$G88)),1,0)*'4. Formulations'!$O88</f>
        <v>0</v>
      </c>
      <c r="PO89" s="27">
        <f>IF(AND(OR(ISBLANK(PO$9),PO$9=0)=FALSE,OR(PO$9='2. Protocols'!$C88,PO$9='2. Protocols'!$E88,PO$9='2. Protocols'!$G88)),1,0)*'4. Formulations'!$O88</f>
        <v>0</v>
      </c>
      <c r="PP89" s="27">
        <f>IF(AND(OR(ISBLANK(PP$9),PP$9=0)=FALSE,OR(PP$9='2. Protocols'!$C88,PP$9='2. Protocols'!$E88,PP$9='2. Protocols'!$G88)),1,0)*'4. Formulations'!$O88</f>
        <v>0</v>
      </c>
      <c r="PQ89" s="27">
        <f>IF(AND(OR(ISBLANK(PQ$9),PQ$9=0)=FALSE,OR(PQ$9='2. Protocols'!$C88,PQ$9='2. Protocols'!$E88,PQ$9='2. Protocols'!$G88)),1,0)*'4. Formulations'!$O88</f>
        <v>0</v>
      </c>
      <c r="PR89" s="27">
        <f>IF(AND(OR(ISBLANK(PR$9),PR$9=0)=FALSE,OR(PR$9='2. Protocols'!$C88,PR$9='2. Protocols'!$E88,PR$9='2. Protocols'!$G88)),1,0)*'4. Formulations'!$O88</f>
        <v>0</v>
      </c>
      <c r="PS89" s="27">
        <f>IF(AND(OR(ISBLANK(PS$9),PS$9=0)=FALSE,OR(PS$9='2. Protocols'!$C88,PS$9='2. Protocols'!$E88,PS$9='2. Protocols'!$G88)),1,0)*'4. Formulations'!$O88</f>
        <v>0</v>
      </c>
      <c r="PT89" s="27">
        <f>IF(AND(OR(ISBLANK(PT$9),PT$9=0)=FALSE,OR(PT$9='2. Protocols'!$C88,PT$9='2. Protocols'!$E88,PT$9='2. Protocols'!$G88)),1,0)*'4. Formulations'!$O88</f>
        <v>0</v>
      </c>
      <c r="PU89" s="27">
        <f>IF(AND(OR(ISBLANK(PU$9),PU$9=0)=FALSE,OR(PU$9='2. Protocols'!$C88,PU$9='2. Protocols'!$E88,PU$9='2. Protocols'!$G88)),1,0)*'4. Formulations'!$O88</f>
        <v>0</v>
      </c>
      <c r="PV89" s="27">
        <f>IF(AND(OR(ISBLANK(PV$9),PV$9=0)=FALSE,OR(PV$9='2. Protocols'!$C88,PV$9='2. Protocols'!$E88,PV$9='2. Protocols'!$G88)),1,0)*'4. Formulations'!$O88</f>
        <v>0</v>
      </c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P89" s="27">
        <f>IF(AND(OR(ISBLANK(QP$9),QP$9=0)=FALSE,QP$9=$DL89),1,0)*'4. Formulations'!$P88</f>
        <v>0</v>
      </c>
      <c r="QQ89" s="27">
        <f>IF(AND(OR(ISBLANK(QQ$9),QQ$9=0)=FALSE,QQ$9=$DL89),1,0)*'4. Formulations'!$P88</f>
        <v>0</v>
      </c>
      <c r="QR89" s="27">
        <f>IF(AND(OR(ISBLANK(QR$9),QR$9=0)=FALSE,QR$9=$DL89),1,0)*'4. Formulations'!$P88</f>
        <v>0</v>
      </c>
      <c r="QS89" s="27">
        <f>IF(AND(OR(ISBLANK(QS$9),QS$9=0)=FALSE,QS$9=$DL89),1,0)*'4. Formulations'!$P88</f>
        <v>0</v>
      </c>
      <c r="QT89" s="27">
        <f>IF(AND(OR(ISBLANK(QT$9),QT$9=0)=FALSE,QT$9=$DL89),1,0)*'4. Formulations'!$P88</f>
        <v>0</v>
      </c>
      <c r="QU89" s="27">
        <f>IF(AND(OR(ISBLANK(QU$9),QU$9=0)=FALSE,QU$9=$DL89),1,0)*'4. Formulations'!$P88</f>
        <v>0</v>
      </c>
      <c r="QV89" s="27">
        <f>IF(AND(OR(ISBLANK(QV$9),QV$9=0)=FALSE,QV$9=$DL89),1,0)*'4. Formulations'!$P88</f>
        <v>0</v>
      </c>
      <c r="QW89" s="27">
        <f>IF(AND(OR(ISBLANK(QW$9),QW$9=0)=FALSE,QW$9=$DL89),1,0)*'4. Formulations'!$P88</f>
        <v>0</v>
      </c>
      <c r="QX89" s="27">
        <f>IF(AND(OR(ISBLANK(QX$9),QX$9=0)=FALSE,QX$9=$DL89),1,0)*'4. Formulations'!$P88</f>
        <v>0</v>
      </c>
      <c r="QY89" s="27">
        <f>IF(AND(OR(ISBLANK(QY$9),QY$9=0)=FALSE,QY$9=$DL89),1,0)*'4. Formulations'!$P88</f>
        <v>0</v>
      </c>
      <c r="QZ89" s="27">
        <f>IF(AND(OR(ISBLANK(QZ$9),QZ$9=0)=FALSE,QZ$9=$DL89),1,0)*'4. Formulations'!$P88</f>
        <v>0</v>
      </c>
      <c r="RA89" s="27">
        <f>IF(AND(OR(ISBLANK(RA$9),RA$9=0)=FALSE,RA$9=$DL89),1,0)*'4. Formulations'!$P88</f>
        <v>0</v>
      </c>
      <c r="RB89" s="27">
        <f>IF(AND(OR(ISBLANK(RB$9),RB$9=0)=FALSE,RB$9=$DL89),1,0)*'4. Formulations'!$P88</f>
        <v>0</v>
      </c>
      <c r="RC89" s="27">
        <f>IF(AND(OR(ISBLANK(RC$9),RC$9=0)=FALSE,RC$9=$DL89),1,0)*'4. Formulations'!$P88</f>
        <v>0</v>
      </c>
      <c r="RD89" s="27">
        <f>IF(AND(OR(ISBLANK(RD$9),RD$9=0)=FALSE,RD$9=$DL89),1,0)*'4. Formulations'!$P88</f>
        <v>0</v>
      </c>
      <c r="RE89" s="27">
        <f>IF(AND(OR(ISBLANK(RE$9),RE$9=0)=FALSE,RE$9=$DL89),1,0)*'4. Formulations'!$P88</f>
        <v>0</v>
      </c>
      <c r="RF89" s="27">
        <f>IF(AND(OR(ISBLANK(RF$9),RF$9=0)=FALSE,RF$9=$DL89),1,0)*'4. Formulations'!$P88</f>
        <v>0</v>
      </c>
      <c r="RG89" s="27"/>
      <c r="RH89" s="27"/>
      <c r="RI89" s="27"/>
      <c r="RK89" s="27">
        <f>IF(AND(OR(ISBLANK(RK$9),RK$9=0)=FALSE,SUM($QP89:$RF89)&gt;0,RK$9='2. Protocols'!$G88),1,0)*'4. Formulations'!$P88</f>
        <v>0</v>
      </c>
      <c r="RL89" s="27">
        <f>IF(AND(OR(ISBLANK(RL$9),RL$9=0)=FALSE,SUM($QP89:$RF89)&gt;0,RL$9='2. Protocols'!$G88),1,0)*'4. Formulations'!$P88</f>
        <v>0</v>
      </c>
      <c r="RM89" s="27">
        <f>IF(AND(OR(ISBLANK(RM$9),RM$9=0)=FALSE,SUM($QP89:$RF89)&gt;0,RM$9='2. Protocols'!$G88),1,0)*'4. Formulations'!$P88</f>
        <v>0</v>
      </c>
      <c r="RN89" s="27">
        <f>IF(AND(OR(ISBLANK(RN$9),RN$9=0)=FALSE,SUM($QP89:$RF89)&gt;0,RN$9='2. Protocols'!$G88),1,0)*'4. Formulations'!$P88</f>
        <v>0</v>
      </c>
      <c r="RO89" s="27">
        <f>IF(AND(OR(ISBLANK(RO$9),RO$9=0)=FALSE,SUM($QP89:$RF89)&gt;0,RO$9='2. Protocols'!$G88),1,0)*'4. Formulations'!$P88</f>
        <v>0</v>
      </c>
      <c r="RP89" s="27">
        <f>IF(AND(OR(ISBLANK(RP$9),RP$9=0)=FALSE,SUM($QP89:$RF89)&gt;0,RP$9='2. Protocols'!$G88),1,0)*'4. Formulations'!$P88</f>
        <v>0</v>
      </c>
      <c r="RQ89" s="27">
        <f>IF(AND(OR(ISBLANK(RQ$9),RQ$9=0)=FALSE,SUM($QP89:$RF89)&gt;0,RQ$9='2. Protocols'!$G88),1,0)*'4. Formulations'!$P88</f>
        <v>0</v>
      </c>
      <c r="RR89" s="27">
        <f>IF(AND(OR(ISBLANK(RR$9),RR$9=0)=FALSE,SUM($QP89:$RF89)&gt;0,RR$9='2. Protocols'!$G88),1,0)*'4. Formulations'!$P88</f>
        <v>0</v>
      </c>
      <c r="RS89" s="27">
        <f>IF(AND(OR(ISBLANK(RS$9),RS$9=0)=FALSE,SUM($QP89:$RF89)&gt;0,RS$9='2. Protocols'!$G88),1,0)*'4. Formulations'!$P88</f>
        <v>0</v>
      </c>
      <c r="RT89" s="27">
        <f>IF(AND(OR(ISBLANK(RT$9),RT$9=0)=FALSE,SUM($QP89:$RF89)&gt;0,RT$9='2. Protocols'!$G88),1,0)*'4. Formulations'!$P88</f>
        <v>0</v>
      </c>
      <c r="RU89" s="27">
        <f>IF(AND(OR(ISBLANK(RU$9),RU$9=0)=FALSE,SUM($QP89:$RF89)&gt;0,RU$9='2. Protocols'!$G88),1,0)*'4. Formulations'!$P88</f>
        <v>0</v>
      </c>
      <c r="RV89" s="27">
        <f>IF(AND(OR(ISBLANK(RV$9),RV$9=0)=FALSE,SUM($QP89:$RF89)&gt;0,RV$9='2. Protocols'!$G88),1,0)*'4. Formulations'!$P88</f>
        <v>0</v>
      </c>
      <c r="RW89" s="27">
        <f>IF(AND(OR(ISBLANK(RW$9),RW$9=0)=FALSE,SUM($QP89:$RF89)&gt;0,RW$9='2. Protocols'!$G88),1,0)*'4. Formulations'!$P88</f>
        <v>0</v>
      </c>
      <c r="RX89" s="27">
        <f>IF(AND(OR(ISBLANK(RX$9),RX$9=0)=FALSE,SUM($QP89:$RF89)&gt;0,RX$9='2. Protocols'!$G88),1,0)*'4. Formulations'!$P88</f>
        <v>0</v>
      </c>
      <c r="RY89" s="27">
        <f>IF(AND(OR(ISBLANK(RY$9),RY$9=0)=FALSE,SUM($QP89:$RF89)&gt;0,RY$9='2. Protocols'!$G88),1,0)*'4. Formulations'!$P88</f>
        <v>0</v>
      </c>
      <c r="RZ89" s="27">
        <f>IF(AND(OR(ISBLANK(RZ$9),RZ$9=0)=FALSE,SUM($QP89:$RF89)&gt;0,RZ$9='2. Protocols'!$G88),1,0)*'4. Formulations'!$P88</f>
        <v>0</v>
      </c>
      <c r="SA89" s="27">
        <f>IF(AND(OR(ISBLANK(SA$9),SA$9=0)=FALSE,SUM($QP89:$RF89)&gt;0,SA$9='2. Protocols'!$G88),1,0)*'4. Formulations'!$P88</f>
        <v>0</v>
      </c>
      <c r="SB89" s="27">
        <f>IF(AND(OR(ISBLANK(SB$9),SB$9=0)=FALSE,SUM($QP89:$RF89)&gt;0,SB$9='2. Protocols'!$G88),1,0)*'4. Formulations'!$P88</f>
        <v>0</v>
      </c>
      <c r="SC89" s="27">
        <f>IF(AND(OR(ISBLANK(SC$9),SC$9=0)=FALSE,SUM($QP89:$RF89)&gt;0,SC$9='2. Protocols'!$G88),1,0)*'4. Formulations'!$P88</f>
        <v>0</v>
      </c>
      <c r="SD89" s="27">
        <f>IF(AND(OR(ISBLANK(SD$9),SD$9=0)=FALSE,SUM($QP89:$RF89)&gt;0,SD$9='2. Protocols'!$G88),1,0)*'4. Formulations'!$P88</f>
        <v>0</v>
      </c>
      <c r="SE89" s="27">
        <f>IF(AND(OR(ISBLANK(SE$9),SE$9=0)=FALSE,SUM($QP89:$RF89)&gt;0,SE$9='2. Protocols'!$G88),1,0)*'4. Formulations'!$P88</f>
        <v>0</v>
      </c>
      <c r="SF89" s="27">
        <f>IF(AND(OR(ISBLANK(SF$9),SF$9=0)=FALSE,SUM($QP89:$RF89)&gt;0,SF$9='2. Protocols'!$G88),1,0)*'4. Formulations'!$P88</f>
        <v>0</v>
      </c>
      <c r="SG89" s="27">
        <f>IF(AND(OR(ISBLANK(SG$9),SG$9=0)=FALSE,SUM($QP89:$RF89)&gt;0,SG$9='2. Protocols'!$G88),1,0)*'4. Formulations'!$P88</f>
        <v>0</v>
      </c>
      <c r="SH89" s="27">
        <f>IF(AND(OR(ISBLANK(SH$9),SH$9=0)=FALSE,SUM($QP89:$RF89)&gt;0,SH$9='2. Protocols'!$G88),1,0)*'4. Formulations'!$P88</f>
        <v>0</v>
      </c>
      <c r="SI89" s="27">
        <f>IF(AND(OR(ISBLANK(SI$9),SI$9=0)=FALSE,SUM($QP89:$RF89)&gt;0,SI$9='2. Protocols'!$G88),1,0)*'4. Formulations'!$P88</f>
        <v>0</v>
      </c>
      <c r="SJ89" s="27">
        <f>IF(AND(OR(ISBLANK(SJ$9),SJ$9=0)=FALSE,SUM($QP89:$RF89)&gt;0,SJ$9='2. Protocols'!$G88),1,0)*'4. Formulations'!$P88</f>
        <v>0</v>
      </c>
      <c r="SK89" s="27">
        <f>IF(AND(OR(ISBLANK(SK$9),SK$9=0)=FALSE,SUM($QP89:$RF89)&gt;0,SK$9='2. Protocols'!$G88),1,0)*'4. Formulations'!$P88</f>
        <v>0</v>
      </c>
      <c r="SL89" s="27">
        <f>IF(AND(OR(ISBLANK(SL$9),SL$9=0)=FALSE,SUM($QP89:$RF89)&gt;0,SL$9='2. Protocols'!$G88),1,0)*'4. Formulations'!$P88</f>
        <v>0</v>
      </c>
      <c r="SM89" s="27">
        <f>IF(AND(OR(ISBLANK(SM$9),SM$9=0)=FALSE,SUM($QP89:$RF89)&gt;0,SM$9='2. Protocols'!$G88),1,0)*'4. Formulations'!$P88</f>
        <v>0</v>
      </c>
      <c r="SN89" s="27">
        <f>IF(AND(OR(ISBLANK(SN$9),SN$9=0)=FALSE,SUM($QP89:$RF89)&gt;0,SN$9='2. Protocols'!$G88),1,0)*'4. Formulations'!$P88</f>
        <v>0</v>
      </c>
      <c r="SO89" s="27">
        <f>IF(AND(OR(ISBLANK(SO$9),SO$9=0)=FALSE,SUM($QP89:$RF89)&gt;0,SO$9='2. Protocols'!$G88),1,0)*'4. Formulations'!$P88</f>
        <v>0</v>
      </c>
      <c r="SP89" s="27">
        <f>IF(AND(OR(ISBLANK(SP$9),SP$9=0)=FALSE,SUM($QP89:$RF89)&gt;0,SP$9='2. Protocols'!$G88),1,0)*'4. Formulations'!$P88</f>
        <v>0</v>
      </c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J89" s="27">
        <f>IF(AND(OR(ISBLANK(TJ$9),TJ$9=0)=FALSE,TJ$9=$DM89),1,0)*'4. Formulations'!$Q88</f>
        <v>0</v>
      </c>
      <c r="TK89" s="27">
        <f>IF(AND(OR(ISBLANK(TK$9),TK$9=0)=FALSE,TK$9=$DM89),1,0)*'4. Formulations'!$Q88</f>
        <v>0</v>
      </c>
      <c r="TL89" s="27">
        <f>IF(AND(OR(ISBLANK(TL$9),TL$9=0)=FALSE,TL$9=$DM89),1,0)*'4. Formulations'!$Q88</f>
        <v>0</v>
      </c>
      <c r="TM89" s="27">
        <f>IF(AND(OR(ISBLANK(TM$9),TM$9=0)=FALSE,TM$9=$DM89),1,0)*'4. Formulations'!$Q88</f>
        <v>0</v>
      </c>
      <c r="TN89" s="27">
        <f>IF(AND(OR(ISBLANK(TN$9),TN$9=0)=FALSE,TN$9=$DM89),1,0)*'4. Formulations'!$Q88</f>
        <v>0</v>
      </c>
      <c r="TO89" s="27">
        <f>IF(AND(OR(ISBLANK(TO$9),TO$9=0)=FALSE,TO$9=$DM89),1,0)*'4. Formulations'!$Q88</f>
        <v>0</v>
      </c>
      <c r="TP89" s="27">
        <f>IF(AND(OR(ISBLANK(TP$9),TP$9=0)=FALSE,TP$9=$DM89),1,0)*'4. Formulations'!$Q88</f>
        <v>0</v>
      </c>
      <c r="TQ89" s="27">
        <f>IF(AND(OR(ISBLANK(TQ$9),TQ$9=0)=FALSE,TQ$9=$DM89),1,0)*'4. Formulations'!$Q88</f>
        <v>0</v>
      </c>
      <c r="TR89" s="27">
        <f>IF(AND(OR(ISBLANK(TR$9),TR$9=0)=FALSE,TR$9=$DM89),1,0)*'4. Formulations'!$Q88</f>
        <v>0</v>
      </c>
      <c r="TS89" s="27">
        <f>IF(AND(OR(ISBLANK(TS$9),TS$9=0)=FALSE,TS$9=$DM89),1,0)*'4. Formulations'!$Q88</f>
        <v>0</v>
      </c>
      <c r="TT89" s="27">
        <f>IF(AND(OR(ISBLANK(TT$9),TT$9=0)=FALSE,TT$9=$DM89),1,0)*'4. Formulations'!$Q88</f>
        <v>0</v>
      </c>
      <c r="TU89" s="27">
        <f>IF(AND(OR(ISBLANK(TU$9),TU$9=0)=FALSE,TU$9=$DM89),1,0)*'4. Formulations'!$Q88</f>
        <v>0</v>
      </c>
      <c r="TV89" s="27">
        <f>IF(AND(OR(ISBLANK(TV$9),TV$9=0)=FALSE,TV$9=$DM89),1,0)*'4. Formulations'!$Q88</f>
        <v>0</v>
      </c>
      <c r="TW89" s="27">
        <f>IF(AND(OR(ISBLANK(TW$9),TW$9=0)=FALSE,TW$9=$DM89),1,0)*'4. Formulations'!$Q88</f>
        <v>0</v>
      </c>
      <c r="TX89" s="27">
        <f>IF(AND(OR(ISBLANK(TX$9),TX$9=0)=FALSE,TX$9=$DM89),1,0)*'4. Formulations'!$Q88</f>
        <v>0</v>
      </c>
      <c r="TY89" s="27">
        <f>IF(AND(OR(ISBLANK(TY$9),TY$9=0)=FALSE,TY$9=$DM89),1,0)*'4. Formulations'!$Q88</f>
        <v>0</v>
      </c>
      <c r="TZ89" s="27">
        <f>IF(AND(OR(ISBLANK(TZ$9),TZ$9=0)=FALSE,TZ$9=$DM89),1,0)*'4. Formulations'!$Q88</f>
        <v>0</v>
      </c>
      <c r="UA89" s="27"/>
      <c r="UB89" s="27"/>
      <c r="UC89" s="27"/>
    </row>
    <row r="90" spans="2:549" ht="15" hidden="1" outlineLevel="1" x14ac:dyDescent="0.25">
      <c r="B90" s="2"/>
      <c r="C90" s="75" t="str">
        <f>IF('2. Protocols'!C89&amp;"+"&amp;'2. Protocols'!E89&amp;"+"&amp;'2. Protocols'!G89="++","",'2. Protocols'!C89&amp;"+"&amp;'2. Protocols'!E89&amp;"+"&amp;'2. Protocols'!G89)</f>
        <v/>
      </c>
      <c r="D90" s="7"/>
      <c r="E90" s="8"/>
      <c r="G90" s="72">
        <f>'2. Protocols'!J89*'1. General Inputs'!$N$13</f>
        <v>0</v>
      </c>
      <c r="H90" s="72">
        <f>MAX(G90*(1+'1. General Inputs'!$BE$23)+(H$110*'2. Protocols'!$S89)+'3. ARV Substitutions'!L110,0)</f>
        <v>0</v>
      </c>
      <c r="I90" s="72" t="e">
        <f>MAX(H90*(1+'1. General Inputs'!$BE$23)+(I$110*'2. Protocols'!$S89)+'3. ARV Substitutions'!M110,0)</f>
        <v>#VALUE!</v>
      </c>
      <c r="J90" s="72" t="e">
        <f>MAX(I90*(1+'1. General Inputs'!$BE$23)+(J$110*'2. Protocols'!$S89)+'3. ARV Substitutions'!N110,0)</f>
        <v>#VALUE!</v>
      </c>
      <c r="K90" s="72" t="e">
        <f>MAX(J90*(1+'1. General Inputs'!$BE$23)+(K$110*'2. Protocols'!$S89)+'3. ARV Substitutions'!O110,0)</f>
        <v>#VALUE!</v>
      </c>
      <c r="L90" s="72" t="e">
        <f>MAX(K90*(1+'1. General Inputs'!$BE$23)+(L$110*'2. Protocols'!$S89)+'3. ARV Substitutions'!P110,0)</f>
        <v>#VALUE!</v>
      </c>
      <c r="M90" s="72" t="e">
        <f>MAX(L90*(1+'1. General Inputs'!$BE$23)+(M$110*'2. Protocols'!$S89)+'3. ARV Substitutions'!Q110,0)</f>
        <v>#VALUE!</v>
      </c>
      <c r="N90" s="72" t="e">
        <f>MAX(M90*(1+'1. General Inputs'!$BE$23)+(N$110*'2. Protocols'!$S89)+'3. ARV Substitutions'!R110,0)</f>
        <v>#VALUE!</v>
      </c>
      <c r="O90" s="72" t="e">
        <f>MAX(N90*(1+'1. General Inputs'!$BE$23)+(O$110*'2. Protocols'!$S89)+'3. ARV Substitutions'!S110,0)</f>
        <v>#VALUE!</v>
      </c>
      <c r="P90" s="72" t="e">
        <f>MAX(O90*(1+'1. General Inputs'!$BE$23)+(P$110*'2. Protocols'!$S89)+'3. ARV Substitutions'!T110,0)</f>
        <v>#VALUE!</v>
      </c>
      <c r="Q90" s="72" t="e">
        <f>MAX(P90*(1+'1. General Inputs'!$BE$23)+(Q$110*'2. Protocols'!$S89)+'3. ARV Substitutions'!U110,0)</f>
        <v>#VALUE!</v>
      </c>
      <c r="R90" s="72" t="e">
        <f>MAX(Q90*(1+'1. General Inputs'!$BE$23)+(R$110*'2. Protocols'!$S89)+'3. ARV Substitutions'!V110,0)</f>
        <v>#VALUE!</v>
      </c>
      <c r="S90" s="72" t="e">
        <f>MAX(R90*(1+'1. General Inputs'!$BE$23)+(S$110*'2. Protocols'!$S89)+'3. ARV Substitutions'!W110,0)</f>
        <v>#VALUE!</v>
      </c>
      <c r="T90" s="72" t="e">
        <f>MAX(S90*(1+'1. General Inputs'!$BE$23)+(T$110*'2. Protocols'!$S89)+'3. ARV Substitutions'!X110,0)</f>
        <v>#VALUE!</v>
      </c>
      <c r="U90" s="72" t="e">
        <f>MAX(T90*(1+'1. General Inputs'!$BE$23)+(U$110*'2. Protocols'!$S89)+'3. ARV Substitutions'!Y110,0)</f>
        <v>#VALUE!</v>
      </c>
      <c r="V90" s="72" t="e">
        <f>MAX(U90*(1+'1. General Inputs'!$BE$23)+(V$110*'2. Protocols'!$S89)+'3. ARV Substitutions'!Z110,0)</f>
        <v>#VALUE!</v>
      </c>
      <c r="W90" s="72" t="e">
        <f>MAX(V90*(1+'1. General Inputs'!$BE$23)+(W$110*'2. Protocols'!$S89)+'3. ARV Substitutions'!AA110,0)</f>
        <v>#VALUE!</v>
      </c>
      <c r="X90" s="72" t="e">
        <f>MAX(W90*(1+'1. General Inputs'!$BE$23)+(X$110*'2. Protocols'!$S89)+'3. ARV Substitutions'!AB110,0)</f>
        <v>#VALUE!</v>
      </c>
      <c r="Y90" s="72" t="e">
        <f>MAX(X90*(1+'1. General Inputs'!$BE$23)+(Y$110*'2. Protocols'!$S89)+'3. ARV Substitutions'!AC110,0)</f>
        <v>#VALUE!</v>
      </c>
      <c r="Z90" s="72" t="e">
        <f>MAX(Y90*(1+'1. General Inputs'!$BE$23)+(Z$110*'2. Protocols'!$S89)+'3. ARV Substitutions'!AD110,0)</f>
        <v>#VALUE!</v>
      </c>
      <c r="AA90" s="72" t="e">
        <f>MAX(Z90*(1+'1. General Inputs'!$BE$23)+(AA$110*'2. Protocols'!$S89)+'3. ARV Substitutions'!AE110,0)</f>
        <v>#VALUE!</v>
      </c>
      <c r="AB90" s="72" t="e">
        <f>MAX(AA90*(1+'1. General Inputs'!$BE$23)+(AB$110*'2. Protocols'!$S89)+'3. ARV Substitutions'!AF110,0)</f>
        <v>#VALUE!</v>
      </c>
      <c r="AC90" s="72" t="e">
        <f>MAX(AB90*(1+'1. General Inputs'!$BE$23)+(AC$110*'2. Protocols'!$S89)+'3. ARV Substitutions'!AG110,0)</f>
        <v>#VALUE!</v>
      </c>
      <c r="AD90" s="72" t="e">
        <f>MAX(AC90*(1+'1. General Inputs'!$BE$23)+(AD$110*'2. Protocols'!$S89)+'3. ARV Substitutions'!AH110,0)</f>
        <v>#VALUE!</v>
      </c>
      <c r="AE90" s="72" t="e">
        <f>MAX(AD90*(1+'1. General Inputs'!$BE$23)+(AE$110*'2. Protocols'!$S89)+'3. ARV Substitutions'!AI110,0)</f>
        <v>#VALUE!</v>
      </c>
      <c r="AF90" s="72" t="e">
        <f>MAX(AE90*(1+'1. General Inputs'!$BE$23)+(AF$110*'2. Protocols'!$S89)+'3. ARV Substitutions'!AJ110,0)</f>
        <v>#VALUE!</v>
      </c>
      <c r="AG90" s="72" t="e">
        <f>MAX(AF90*(1+'1. General Inputs'!$BE$23)+(AG$110*'2. Protocols'!$S89)+'3. ARV Substitutions'!AK110,0)</f>
        <v>#VALUE!</v>
      </c>
      <c r="AH90" s="72" t="e">
        <f>MAX(AG90*(1+'1. General Inputs'!$BE$23)+(AH$110*'2. Protocols'!$S89)+'3. ARV Substitutions'!AL110,0)</f>
        <v>#VALUE!</v>
      </c>
      <c r="AI90" s="72" t="e">
        <f>MAX(AH90*(1+'1. General Inputs'!$BE$23)+(AI$110*'2. Protocols'!$S89)+'3. ARV Substitutions'!AM110,0)</f>
        <v>#VALUE!</v>
      </c>
      <c r="AJ90" s="72" t="e">
        <f>MAX(AI90*(1+'1. General Inputs'!$BE$23)+(AJ$110*'2. Protocols'!$S89)+'3. ARV Substitutions'!AN110,0)</f>
        <v>#VALUE!</v>
      </c>
      <c r="AK90" s="72" t="e">
        <f>MAX(AJ90*(1+'1. General Inputs'!$BE$23)+(AK$110*'2. Protocols'!$S89)+'3. ARV Substitutions'!AO110,0)</f>
        <v>#VALUE!</v>
      </c>
      <c r="AL90" s="72" t="e">
        <f>MAX(AK90*(1+'1. General Inputs'!$BE$23)+(AL$110*'2. Protocols'!$S89)+'3. ARV Substitutions'!AP110,0)</f>
        <v>#VALUE!</v>
      </c>
      <c r="AM90" s="72" t="e">
        <f>MAX(AL90*(1+'1. General Inputs'!$BE$23)+(AM$110*'2. Protocols'!$S89)+'3. ARV Substitutions'!AQ110,0)</f>
        <v>#VALUE!</v>
      </c>
      <c r="AN90" s="72" t="e">
        <f>MAX(AM90*(1+'1. General Inputs'!$BE$23)+(AN$110*'2. Protocols'!$S89)+'3. ARV Substitutions'!AR110,0)</f>
        <v>#VALUE!</v>
      </c>
      <c r="AO90" s="72" t="e">
        <f>MAX(AN90*(1+'1. General Inputs'!$BE$23)+(AO$110*'2. Protocols'!$S89)+'3. ARV Substitutions'!AS110,0)</f>
        <v>#VALUE!</v>
      </c>
      <c r="AP90" s="72" t="e">
        <f>MAX(AO90*(1+'1. General Inputs'!$BE$23)+(AP$110*'2. Protocols'!$S89)+'3. ARV Substitutions'!AT110,0)</f>
        <v>#VALUE!</v>
      </c>
      <c r="AQ90" s="72" t="e">
        <f>MAX(AP90*(1+'1. General Inputs'!$BE$23)+(AQ$110*'2. Protocols'!$S89)+'3. ARV Substitutions'!AU110,0)</f>
        <v>#VALUE!</v>
      </c>
      <c r="CA90" s="51">
        <f t="shared" si="106"/>
        <v>0</v>
      </c>
      <c r="CB90" s="51" t="e">
        <f t="shared" si="107"/>
        <v>#VALUE!</v>
      </c>
      <c r="CC90" s="51" t="e">
        <f t="shared" si="108"/>
        <v>#VALUE!</v>
      </c>
      <c r="CD90" s="51" t="e">
        <f t="shared" si="109"/>
        <v>#VALUE!</v>
      </c>
      <c r="CE90" s="51" t="e">
        <f t="shared" si="110"/>
        <v>#VALUE!</v>
      </c>
      <c r="CF90" s="51" t="e">
        <f t="shared" si="111"/>
        <v>#VALUE!</v>
      </c>
      <c r="CG90" s="51" t="e">
        <f t="shared" si="112"/>
        <v>#VALUE!</v>
      </c>
      <c r="CH90" s="51" t="e">
        <f t="shared" si="113"/>
        <v>#VALUE!</v>
      </c>
      <c r="CI90" s="51" t="e">
        <f t="shared" si="114"/>
        <v>#VALUE!</v>
      </c>
      <c r="CJ90" s="51" t="e">
        <f t="shared" si="115"/>
        <v>#VALUE!</v>
      </c>
      <c r="CK90" s="51" t="e">
        <f t="shared" si="116"/>
        <v>#VALUE!</v>
      </c>
      <c r="CL90" s="51" t="e">
        <f t="shared" si="117"/>
        <v>#VALUE!</v>
      </c>
      <c r="CM90" s="51" t="e">
        <f t="shared" si="118"/>
        <v>#VALUE!</v>
      </c>
      <c r="CN90" s="51" t="e">
        <f t="shared" si="119"/>
        <v>#VALUE!</v>
      </c>
      <c r="CO90" s="51" t="e">
        <f t="shared" si="120"/>
        <v>#VALUE!</v>
      </c>
      <c r="CP90" s="51" t="e">
        <f t="shared" si="121"/>
        <v>#VALUE!</v>
      </c>
      <c r="CQ90" s="51" t="e">
        <f t="shared" si="122"/>
        <v>#VALUE!</v>
      </c>
      <c r="CR90" s="51" t="e">
        <f t="shared" si="123"/>
        <v>#VALUE!</v>
      </c>
      <c r="CS90" s="51" t="e">
        <f t="shared" si="124"/>
        <v>#VALUE!</v>
      </c>
      <c r="CT90" s="51" t="e">
        <f t="shared" si="125"/>
        <v>#VALUE!</v>
      </c>
      <c r="CU90" s="51" t="e">
        <f t="shared" si="126"/>
        <v>#VALUE!</v>
      </c>
      <c r="CV90" s="51" t="e">
        <f t="shared" si="127"/>
        <v>#VALUE!</v>
      </c>
      <c r="CW90" s="51" t="e">
        <f t="shared" si="128"/>
        <v>#VALUE!</v>
      </c>
      <c r="CX90" s="51" t="e">
        <f t="shared" si="129"/>
        <v>#VALUE!</v>
      </c>
      <c r="CY90" s="51" t="e">
        <f t="shared" si="130"/>
        <v>#VALUE!</v>
      </c>
      <c r="CZ90" s="51" t="e">
        <f t="shared" si="131"/>
        <v>#VALUE!</v>
      </c>
      <c r="DA90" s="51" t="e">
        <f t="shared" si="132"/>
        <v>#VALUE!</v>
      </c>
      <c r="DB90" s="51" t="e">
        <f t="shared" si="133"/>
        <v>#VALUE!</v>
      </c>
      <c r="DC90" s="51" t="e">
        <f t="shared" si="134"/>
        <v>#VALUE!</v>
      </c>
      <c r="DD90" s="51" t="e">
        <f t="shared" si="135"/>
        <v>#VALUE!</v>
      </c>
      <c r="DE90" s="51" t="e">
        <f t="shared" si="136"/>
        <v>#VALUE!</v>
      </c>
      <c r="DF90" s="51" t="e">
        <f t="shared" si="137"/>
        <v>#VALUE!</v>
      </c>
      <c r="DG90" s="51" t="e">
        <f t="shared" si="138"/>
        <v>#VALUE!</v>
      </c>
      <c r="DH90" s="51" t="e">
        <f t="shared" si="139"/>
        <v>#VALUE!</v>
      </c>
      <c r="DI90" s="51" t="e">
        <f t="shared" si="140"/>
        <v>#VALUE!</v>
      </c>
      <c r="DJ90" s="51" t="e">
        <f t="shared" si="141"/>
        <v>#VALUE!</v>
      </c>
      <c r="DL90" s="21" t="str">
        <f>CONCATENATE('2. Protocols'!C89, '2. Protocols'!D89, '2. Protocols'!E89)</f>
        <v>+</v>
      </c>
      <c r="DM90" s="21" t="str">
        <f>CONCATENATE('2. Protocols'!C89, '2. Protocols'!D89, '2. Protocols'!E89, '2. Protocols'!F89, '2. Protocols'!G89,)</f>
        <v>++</v>
      </c>
      <c r="DO90" s="27">
        <f>IF(AND(OR(ISBLANK(DO$9),DO$9=0)=FALSE,OR(DO$9='2. Protocols'!$C89,DO$9='2. Protocols'!$E89,DO$9='2. Protocols'!$G89)),1,0)*'4. Formulations'!$I89</f>
        <v>0</v>
      </c>
      <c r="DP90" s="27">
        <f>IF(AND(OR(ISBLANK(DP$9),DP$9=0)=FALSE,OR(DP$9='2. Protocols'!$C89,DP$9='2. Protocols'!$E89,DP$9='2. Protocols'!$G89)),1,0)*'4. Formulations'!$I89</f>
        <v>0</v>
      </c>
      <c r="DQ90" s="27">
        <f>IF(AND(OR(ISBLANK(DQ$9),DQ$9=0)=FALSE,OR(DQ$9='2. Protocols'!$C89,DQ$9='2. Protocols'!$E89,DQ$9='2. Protocols'!$G89)),1,0)*'4. Formulations'!$I89</f>
        <v>0</v>
      </c>
      <c r="DR90" s="27">
        <f>IF(AND(OR(ISBLANK(DR$9),DR$9=0)=FALSE,OR(DR$9='2. Protocols'!$C89,DR$9='2. Protocols'!$E89,DR$9='2. Protocols'!$G89)),1,0)*'4. Formulations'!$I89</f>
        <v>0</v>
      </c>
      <c r="DS90" s="27">
        <f>IF(AND(OR(ISBLANK(DS$9),DS$9=0)=FALSE,OR(DS$9='2. Protocols'!$C89,DS$9='2. Protocols'!$E89,DS$9='2. Protocols'!$G89)),1,0)*'4. Formulations'!$I89</f>
        <v>0</v>
      </c>
      <c r="DT90" s="27">
        <f>IF(AND(OR(ISBLANK(DT$9),DT$9=0)=FALSE,OR(DT$9='2. Protocols'!$C89,DT$9='2. Protocols'!$E89,DT$9='2. Protocols'!$G89)),1,0)*'4. Formulations'!$I89</f>
        <v>0</v>
      </c>
      <c r="DU90" s="27">
        <f>IF(AND(OR(ISBLANK(DU$9),DU$9=0)=FALSE,OR(DU$9='2. Protocols'!$C89,DU$9='2. Protocols'!$E89,DU$9='2. Protocols'!$G89)),1,0)*'4. Formulations'!$I89</f>
        <v>0</v>
      </c>
      <c r="DV90" s="27">
        <f>IF(AND(OR(ISBLANK(DV$9),DV$9=0)=FALSE,OR(DV$9='2. Protocols'!$C89,DV$9='2. Protocols'!$E89,DV$9='2. Protocols'!$G89)),1,0)*'4. Formulations'!$I89</f>
        <v>0</v>
      </c>
      <c r="DW90" s="27">
        <f>IF(AND(OR(ISBLANK(DW$9),DW$9=0)=FALSE,OR(DW$9='2. Protocols'!$C89,DW$9='2. Protocols'!$E89,DW$9='2. Protocols'!$G89)),1,0)*'4. Formulations'!$I89</f>
        <v>0</v>
      </c>
      <c r="DX90" s="27">
        <f>IF(AND(OR(ISBLANK(DX$9),DX$9=0)=FALSE,OR(DX$9='2. Protocols'!$C89,DX$9='2. Protocols'!$E89,DX$9='2. Protocols'!$G89)),1,0)*'4. Formulations'!$I89</f>
        <v>0</v>
      </c>
      <c r="DY90" s="27">
        <f>IF(AND(OR(ISBLANK(DY$9),DY$9=0)=FALSE,OR(DY$9='2. Protocols'!$C89,DY$9='2. Protocols'!$E89,DY$9='2. Protocols'!$G89)),1,0)*'4. Formulations'!$I89</f>
        <v>0</v>
      </c>
      <c r="DZ90" s="27">
        <f>IF(AND(OR(ISBLANK(DZ$9),DZ$9=0)=FALSE,OR(DZ$9='2. Protocols'!$C89,DZ$9='2. Protocols'!$E89,DZ$9='2. Protocols'!$G89)),1,0)*'4. Formulations'!$I89</f>
        <v>0</v>
      </c>
      <c r="EA90" s="27">
        <f>IF(AND(OR(ISBLANK(EA$9),EA$9=0)=FALSE,OR(EA$9='2. Protocols'!$C89,EA$9='2. Protocols'!$E89,EA$9='2. Protocols'!$G89)),1,0)*'4. Formulations'!$I89</f>
        <v>0</v>
      </c>
      <c r="EB90" s="27">
        <f>IF(AND(OR(ISBLANK(EB$9),EB$9=0)=FALSE,OR(EB$9='2. Protocols'!$C89,EB$9='2. Protocols'!$E89,EB$9='2. Protocols'!$G89)),1,0)*'4. Formulations'!$I89</f>
        <v>0</v>
      </c>
      <c r="EC90" s="27">
        <f>IF(AND(OR(ISBLANK(EC$9),EC$9=0)=FALSE,OR(EC$9='2. Protocols'!$C89,EC$9='2. Protocols'!$E89,EC$9='2. Protocols'!$G89)),1,0)*'4. Formulations'!$I89</f>
        <v>0</v>
      </c>
      <c r="ED90" s="27">
        <f>IF(AND(OR(ISBLANK(ED$9),ED$9=0)=FALSE,OR(ED$9='2. Protocols'!$C89,ED$9='2. Protocols'!$E89,ED$9='2. Protocols'!$G89)),1,0)*'4. Formulations'!$I89</f>
        <v>0</v>
      </c>
      <c r="EE90" s="27">
        <f>IF(AND(OR(ISBLANK(EE$9),EE$9=0)=FALSE,OR(EE$9='2. Protocols'!$C89,EE$9='2. Protocols'!$E89,EE$9='2. Protocols'!$G89)),1,0)*'4. Formulations'!$I89</f>
        <v>0</v>
      </c>
      <c r="EF90" s="27">
        <f>IF(AND(OR(ISBLANK(EF$9),EF$9=0)=FALSE,OR(EF$9='2. Protocols'!$C89,EF$9='2. Protocols'!$E89,EF$9='2. Protocols'!$G89)),1,0)*'4. Formulations'!$I89</f>
        <v>0</v>
      </c>
      <c r="EG90" s="27">
        <f>IF(AND(OR(ISBLANK(EG$9),EG$9=0)=FALSE,OR(EG$9='2. Protocols'!$C89,EG$9='2. Protocols'!$E89,EG$9='2. Protocols'!$G89)),1,0)*'4. Formulations'!$I89</f>
        <v>0</v>
      </c>
      <c r="EH90" s="27">
        <f>IF(AND(OR(ISBLANK(EH$9),EH$9=0)=FALSE,OR(EH$9='2. Protocols'!$C89,EH$9='2. Protocols'!$E89,EH$9='2. Protocols'!$G89)),1,0)*'4. Formulations'!$I89</f>
        <v>0</v>
      </c>
      <c r="EI90" s="27">
        <f>IF(AND(OR(ISBLANK(EI$9),EI$9=0)=FALSE,OR(EI$9='2. Protocols'!$C89,EI$9='2. Protocols'!$E89,EI$9='2. Protocols'!$G89)),1,0)*'4. Formulations'!$I89</f>
        <v>0</v>
      </c>
      <c r="EJ90" s="27">
        <f>IF(AND(OR(ISBLANK(EJ$9),EJ$9=0)=FALSE,OR(EJ$9='2. Protocols'!$C89,EJ$9='2. Protocols'!$E89,EJ$9='2. Protocols'!$G89)),1,0)*'4. Formulations'!$I89</f>
        <v>0</v>
      </c>
      <c r="EK90" s="27">
        <f>IF(AND(OR(ISBLANK(EK$9),EK$9=0)=FALSE,OR(EK$9='2. Protocols'!$C89,EK$9='2. Protocols'!$E89,EK$9='2. Protocols'!$G89)),1,0)*'4. Formulations'!$I89</f>
        <v>0</v>
      </c>
      <c r="EL90" s="27">
        <f>IF(AND(OR(ISBLANK(EL$9),EL$9=0)=FALSE,OR(EL$9='2. Protocols'!$C89,EL$9='2. Protocols'!$E89,EL$9='2. Protocols'!$G89)),1,0)*'4. Formulations'!$I89</f>
        <v>0</v>
      </c>
      <c r="EM90" s="27">
        <f>IF(AND(OR(ISBLANK(EM$9),EM$9=0)=FALSE,OR(EM$9='2. Protocols'!$C89,EM$9='2. Protocols'!$E89,EM$9='2. Protocols'!$G89)),1,0)*'4. Formulations'!$I89</f>
        <v>0</v>
      </c>
      <c r="EN90" s="27">
        <f>IF(AND(OR(ISBLANK(EN$9),EN$9=0)=FALSE,OR(EN$9='2. Protocols'!$C89,EN$9='2. Protocols'!$E89,EN$9='2. Protocols'!$G89)),1,0)*'4. Formulations'!$I89</f>
        <v>0</v>
      </c>
      <c r="EO90" s="27">
        <f>IF(AND(OR(ISBLANK(EO$9),EO$9=0)=FALSE,OR(EO$9='2. Protocols'!$C89,EO$9='2. Protocols'!$E89,EO$9='2. Protocols'!$G89)),1,0)*'4. Formulations'!$I89</f>
        <v>0</v>
      </c>
      <c r="EP90" s="27">
        <f>IF(AND(OR(ISBLANK(EP$9),EP$9=0)=FALSE,OR(EP$9='2. Protocols'!$C89,EP$9='2. Protocols'!$E89,EP$9='2. Protocols'!$G89)),1,0)*'4. Formulations'!$I89</f>
        <v>0</v>
      </c>
      <c r="EQ90" s="27">
        <f>IF(AND(OR(ISBLANK(EQ$9),EQ$9=0)=FALSE,OR(EQ$9='2. Protocols'!$C89,EQ$9='2. Protocols'!$E89,EQ$9='2. Protocols'!$G89)),1,0)*'4. Formulations'!$I89</f>
        <v>0</v>
      </c>
      <c r="ER90" s="27">
        <f>IF(AND(OR(ISBLANK(ER$9),ER$9=0)=FALSE,OR(ER$9='2. Protocols'!$C89,ER$9='2. Protocols'!$E89,ER$9='2. Protocols'!$G89)),1,0)*'4. Formulations'!$I89</f>
        <v>0</v>
      </c>
      <c r="ES90" s="27">
        <f>IF(AND(OR(ISBLANK(ES$9),ES$9=0)=FALSE,OR(ES$9='2. Protocols'!$C89,ES$9='2. Protocols'!$E89,ES$9='2. Protocols'!$G89)),1,0)*'4. Formulations'!$I89</f>
        <v>0</v>
      </c>
      <c r="ET90" s="27">
        <f>IF(AND(OR(ISBLANK(ET$9),ET$9=0)=FALSE,OR(ET$9='2. Protocols'!$C89,ET$9='2. Protocols'!$E89,ET$9='2. Protocols'!$G89)),1,0)*'4. Formulations'!$I89</f>
        <v>0</v>
      </c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N90" s="27">
        <f>IF(AND(OR(ISBLANK(FN$9),FN$9=0)=FALSE,FN$9=$DL90),1,0)*'4. Formulations'!$J89</f>
        <v>0</v>
      </c>
      <c r="FO90" s="27">
        <f>IF(AND(OR(ISBLANK(FO$9),FO$9=0)=FALSE,FO$9=$DL90),1,0)*'4. Formulations'!$J89</f>
        <v>0</v>
      </c>
      <c r="FP90" s="27">
        <f>IF(AND(OR(ISBLANK(FP$9),FP$9=0)=FALSE,FP$9=$DL90),1,0)*'4. Formulations'!$J89</f>
        <v>0</v>
      </c>
      <c r="FQ90" s="27">
        <f>IF(AND(OR(ISBLANK(FQ$9),FQ$9=0)=FALSE,FQ$9=$DL90),1,0)*'4. Formulations'!$J89</f>
        <v>0</v>
      </c>
      <c r="FR90" s="27">
        <f>IF(AND(OR(ISBLANK(FR$9),FR$9=0)=FALSE,FR$9=$DL90),1,0)*'4. Formulations'!$J89</f>
        <v>0</v>
      </c>
      <c r="FS90" s="27">
        <f>IF(AND(OR(ISBLANK(FS$9),FS$9=0)=FALSE,FS$9=$DL90),1,0)*'4. Formulations'!$J89</f>
        <v>0</v>
      </c>
      <c r="FT90" s="27">
        <f>IF(AND(OR(ISBLANK(FT$9),FT$9=0)=FALSE,FT$9=$DL90),1,0)*'4. Formulations'!$J89</f>
        <v>0</v>
      </c>
      <c r="FU90" s="27">
        <f>IF(AND(OR(ISBLANK(FU$9),FU$9=0)=FALSE,FU$9=$DL90),1,0)*'4. Formulations'!$J89</f>
        <v>0</v>
      </c>
      <c r="FV90" s="27">
        <f>IF(AND(OR(ISBLANK(FV$9),FV$9=0)=FALSE,FV$9=$DL90),1,0)*'4. Formulations'!$J89</f>
        <v>0</v>
      </c>
      <c r="FW90" s="27">
        <f>IF(AND(OR(ISBLANK(FW$9),FW$9=0)=FALSE,FW$9=$DL90),1,0)*'4. Formulations'!$J89</f>
        <v>0</v>
      </c>
      <c r="FX90" s="27">
        <f>IF(AND(OR(ISBLANK(FX$9),FX$9=0)=FALSE,FX$9=$DL90),1,0)*'4. Formulations'!$J89</f>
        <v>0</v>
      </c>
      <c r="FY90" s="27">
        <f>IF(AND(OR(ISBLANK(FY$9),FY$9=0)=FALSE,FY$9=$DL90),1,0)*'4. Formulations'!$J89</f>
        <v>0</v>
      </c>
      <c r="FZ90" s="27">
        <f>IF(AND(OR(ISBLANK(FZ$9),FZ$9=0)=FALSE,FZ$9=$DL90),1,0)*'4. Formulations'!$J89</f>
        <v>0</v>
      </c>
      <c r="GA90" s="27">
        <f>IF(AND(OR(ISBLANK(GA$9),GA$9=0)=FALSE,GA$9=$DL90),1,0)*'4. Formulations'!$J89</f>
        <v>0</v>
      </c>
      <c r="GB90" s="27">
        <f>IF(AND(OR(ISBLANK(GB$9),GB$9=0)=FALSE,GB$9=$DL90),1,0)*'4. Formulations'!$J89</f>
        <v>0</v>
      </c>
      <c r="GC90" s="27">
        <f>IF(AND(OR(ISBLANK(GC$9),GC$9=0)=FALSE,GC$9=$DL90),1,0)*'4. Formulations'!$J89</f>
        <v>0</v>
      </c>
      <c r="GD90" s="27">
        <f>IF(AND(OR(ISBLANK(GD$9),GD$9=0)=FALSE,GD$9=$DL90),1,0)*'4. Formulations'!$J89</f>
        <v>0</v>
      </c>
      <c r="GE90" s="27"/>
      <c r="GF90" s="27"/>
      <c r="GG90" s="27"/>
      <c r="GI90" s="27">
        <f>IF(AND(OR(ISBLANK(GI$9),GI$9=0)=FALSE,SUM($FN90:$GD90)&gt;0,GI$9='2. Protocols'!$G89),1,0)*'4. Formulations'!$J89</f>
        <v>0</v>
      </c>
      <c r="GJ90" s="27">
        <f>IF(AND(OR(ISBLANK(GJ$9),GJ$9=0)=FALSE,SUM($FN90:$GD90)&gt;0,GJ$9='2. Protocols'!$G89),1,0)*'4. Formulations'!$J89</f>
        <v>0</v>
      </c>
      <c r="GK90" s="27">
        <f>IF(AND(OR(ISBLANK(GK$9),GK$9=0)=FALSE,SUM($FN90:$GD90)&gt;0,GK$9='2. Protocols'!$G89),1,0)*'4. Formulations'!$J89</f>
        <v>0</v>
      </c>
      <c r="GL90" s="27">
        <f>IF(AND(OR(ISBLANK(GL$9),GL$9=0)=FALSE,SUM($FN90:$GD90)&gt;0,GL$9='2. Protocols'!$G89),1,0)*'4. Formulations'!$J89</f>
        <v>0</v>
      </c>
      <c r="GM90" s="27">
        <f>IF(AND(OR(ISBLANK(GM$9),GM$9=0)=FALSE,SUM($FN90:$GD90)&gt;0,GM$9='2. Protocols'!$G89),1,0)*'4. Formulations'!$J89</f>
        <v>0</v>
      </c>
      <c r="GN90" s="27">
        <f>IF(AND(OR(ISBLANK(GN$9),GN$9=0)=FALSE,SUM($FN90:$GD90)&gt;0,GN$9='2. Protocols'!$G89),1,0)*'4. Formulations'!$J89</f>
        <v>0</v>
      </c>
      <c r="GO90" s="27">
        <f>IF(AND(OR(ISBLANK(GO$9),GO$9=0)=FALSE,SUM($FN90:$GD90)&gt;0,GO$9='2. Protocols'!$G89),1,0)*'4. Formulations'!$J89</f>
        <v>0</v>
      </c>
      <c r="GP90" s="27">
        <f>IF(AND(OR(ISBLANK(GP$9),GP$9=0)=FALSE,SUM($FN90:$GD90)&gt;0,GP$9='2. Protocols'!$G89),1,0)*'4. Formulations'!$J89</f>
        <v>0</v>
      </c>
      <c r="GQ90" s="27">
        <f>IF(AND(OR(ISBLANK(GQ$9),GQ$9=0)=FALSE,SUM($FN90:$GD90)&gt;0,GQ$9='2. Protocols'!$G89),1,0)*'4. Formulations'!$J89</f>
        <v>0</v>
      </c>
      <c r="GR90" s="27">
        <f>IF(AND(OR(ISBLANK(GR$9),GR$9=0)=FALSE,SUM($FN90:$GD90)&gt;0,GR$9='2. Protocols'!$G89),1,0)*'4. Formulations'!$J89</f>
        <v>0</v>
      </c>
      <c r="GS90" s="27">
        <f>IF(AND(OR(ISBLANK(GS$9),GS$9=0)=FALSE,SUM($FN90:$GD90)&gt;0,GS$9='2. Protocols'!$G89),1,0)*'4. Formulations'!$J89</f>
        <v>0</v>
      </c>
      <c r="GT90" s="27">
        <f>IF(AND(OR(ISBLANK(GT$9),GT$9=0)=FALSE,SUM($FN90:$GD90)&gt;0,GT$9='2. Protocols'!$G89),1,0)*'4. Formulations'!$J89</f>
        <v>0</v>
      </c>
      <c r="GU90" s="27">
        <f>IF(AND(OR(ISBLANK(GU$9),GU$9=0)=FALSE,SUM($FN90:$GD90)&gt;0,GU$9='2. Protocols'!$G89),1,0)*'4. Formulations'!$J89</f>
        <v>0</v>
      </c>
      <c r="GV90" s="27">
        <f>IF(AND(OR(ISBLANK(GV$9),GV$9=0)=FALSE,SUM($FN90:$GD90)&gt;0,GV$9='2. Protocols'!$G89),1,0)*'4. Formulations'!$J89</f>
        <v>0</v>
      </c>
      <c r="GW90" s="27">
        <f>IF(AND(OR(ISBLANK(GW$9),GW$9=0)=FALSE,SUM($FN90:$GD90)&gt;0,GW$9='2. Protocols'!$G89),1,0)*'4. Formulations'!$J89</f>
        <v>0</v>
      </c>
      <c r="GX90" s="27">
        <f>IF(AND(OR(ISBLANK(GX$9),GX$9=0)=FALSE,SUM($FN90:$GD90)&gt;0,GX$9='2. Protocols'!$G89),1,0)*'4. Formulations'!$J89</f>
        <v>0</v>
      </c>
      <c r="GY90" s="27">
        <f>IF(AND(OR(ISBLANK(GY$9),GY$9=0)=FALSE,SUM($FN90:$GD90)&gt;0,GY$9='2. Protocols'!$G89),1,0)*'4. Formulations'!$J89</f>
        <v>0</v>
      </c>
      <c r="GZ90" s="27">
        <f>IF(AND(OR(ISBLANK(GZ$9),GZ$9=0)=FALSE,SUM($FN90:$GD90)&gt;0,GZ$9='2. Protocols'!$G89),1,0)*'4. Formulations'!$J89</f>
        <v>0</v>
      </c>
      <c r="HA90" s="27">
        <f>IF(AND(OR(ISBLANK(HA$9),HA$9=0)=FALSE,SUM($FN90:$GD90)&gt;0,HA$9='2. Protocols'!$G89),1,0)*'4. Formulations'!$J89</f>
        <v>0</v>
      </c>
      <c r="HB90" s="27">
        <f>IF(AND(OR(ISBLANK(HB$9),HB$9=0)=FALSE,SUM($FN90:$GD90)&gt;0,HB$9='2. Protocols'!$G89),1,0)*'4. Formulations'!$J89</f>
        <v>0</v>
      </c>
      <c r="HC90" s="27">
        <f>IF(AND(OR(ISBLANK(HC$9),HC$9=0)=FALSE,SUM($FN90:$GD90)&gt;0,HC$9='2. Protocols'!$G89),1,0)*'4. Formulations'!$J89</f>
        <v>0</v>
      </c>
      <c r="HD90" s="27">
        <f>IF(AND(OR(ISBLANK(HD$9),HD$9=0)=FALSE,SUM($FN90:$GD90)&gt;0,HD$9='2. Protocols'!$G89),1,0)*'4. Formulations'!$J89</f>
        <v>0</v>
      </c>
      <c r="HE90" s="27">
        <f>IF(AND(OR(ISBLANK(HE$9),HE$9=0)=FALSE,SUM($FN90:$GD90)&gt;0,HE$9='2. Protocols'!$G89),1,0)*'4. Formulations'!$J89</f>
        <v>0</v>
      </c>
      <c r="HF90" s="27">
        <f>IF(AND(OR(ISBLANK(HF$9),HF$9=0)=FALSE,SUM($FN90:$GD90)&gt;0,HF$9='2. Protocols'!$G89),1,0)*'4. Formulations'!$J89</f>
        <v>0</v>
      </c>
      <c r="HG90" s="27">
        <f>IF(AND(OR(ISBLANK(HG$9),HG$9=0)=FALSE,SUM($FN90:$GD90)&gt;0,HG$9='2. Protocols'!$G89),1,0)*'4. Formulations'!$J89</f>
        <v>0</v>
      </c>
      <c r="HH90" s="27">
        <f>IF(AND(OR(ISBLANK(HH$9),HH$9=0)=FALSE,SUM($FN90:$GD90)&gt;0,HH$9='2. Protocols'!$G89),1,0)*'4. Formulations'!$J89</f>
        <v>0</v>
      </c>
      <c r="HI90" s="27">
        <f>IF(AND(OR(ISBLANK(HI$9),HI$9=0)=FALSE,SUM($FN90:$GD90)&gt;0,HI$9='2. Protocols'!$G89),1,0)*'4. Formulations'!$J89</f>
        <v>0</v>
      </c>
      <c r="HJ90" s="27">
        <f>IF(AND(OR(ISBLANK(HJ$9),HJ$9=0)=FALSE,SUM($FN90:$GD90)&gt;0,HJ$9='2. Protocols'!$G89),1,0)*'4. Formulations'!$J89</f>
        <v>0</v>
      </c>
      <c r="HK90" s="27">
        <f>IF(AND(OR(ISBLANK(HK$9),HK$9=0)=FALSE,SUM($FN90:$GD90)&gt;0,HK$9='2. Protocols'!$G89),1,0)*'4. Formulations'!$J89</f>
        <v>0</v>
      </c>
      <c r="HL90" s="27">
        <f>IF(AND(OR(ISBLANK(HL$9),HL$9=0)=FALSE,SUM($FN90:$GD90)&gt;0,HL$9='2. Protocols'!$G89),1,0)*'4. Formulations'!$J89</f>
        <v>0</v>
      </c>
      <c r="HM90" s="27">
        <f>IF(AND(OR(ISBLANK(HM$9),HM$9=0)=FALSE,SUM($FN90:$GD90)&gt;0,HM$9='2. Protocols'!$G89),1,0)*'4. Formulations'!$J89</f>
        <v>0</v>
      </c>
      <c r="HN90" s="27">
        <f>IF(AND(OR(ISBLANK(HN$9),HN$9=0)=FALSE,SUM($FN90:$GD90)&gt;0,HN$9='2. Protocols'!$G89),1,0)*'4. Formulations'!$J89</f>
        <v>0</v>
      </c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H90" s="27">
        <f>IF(AND(OR(ISBLANK(GI$9),GI$9=0)=FALSE,IH$9=$DM90),1,0)*'4. Formulations'!$K89</f>
        <v>0</v>
      </c>
      <c r="II90" s="27">
        <f>IF(AND(OR(ISBLANK(GJ$9),GJ$9=0)=FALSE,II$9=$DM90),1,0)*'4. Formulations'!$K89</f>
        <v>0</v>
      </c>
      <c r="IJ90" s="27">
        <f>IF(AND(OR(ISBLANK(GK$9),GK$9=0)=FALSE,IJ$9=$DM90),1,0)*'4. Formulations'!$K89</f>
        <v>0</v>
      </c>
      <c r="IK90" s="27">
        <f>IF(AND(OR(ISBLANK(GL$9),GL$9=0)=FALSE,IK$9=$DM90),1,0)*'4. Formulations'!$K89</f>
        <v>0</v>
      </c>
      <c r="IL90" s="27">
        <f>IF(AND(OR(ISBLANK(GM$9),GM$9=0)=FALSE,IL$9=$DM90),1,0)*'4. Formulations'!$K89</f>
        <v>0</v>
      </c>
      <c r="IM90" s="27">
        <f>IF(AND(OR(ISBLANK(GN$9),GN$9=0)=FALSE,IM$9=$DM90),1,0)*'4. Formulations'!$K89</f>
        <v>0</v>
      </c>
      <c r="IN90" s="27">
        <f>IF(AND(OR(ISBLANK(GO$9),GO$9=0)=FALSE,IN$9=$DM90),1,0)*'4. Formulations'!$K89</f>
        <v>0</v>
      </c>
      <c r="IO90" s="27">
        <f>IF(AND(OR(ISBLANK(GP$9),GP$9=0)=FALSE,IO$9=$DM90),1,0)*'4. Formulations'!$K89</f>
        <v>0</v>
      </c>
      <c r="IP90" s="27">
        <f>IF(AND(OR(ISBLANK(GQ$9),GQ$9=0)=FALSE,IP$9=$DM90),1,0)*'4. Formulations'!$K89</f>
        <v>0</v>
      </c>
      <c r="IQ90" s="27">
        <f>IF(AND(OR(ISBLANK(GR$9),GR$9=0)=FALSE,IQ$9=$DM90),1,0)*'4. Formulations'!$K89</f>
        <v>0</v>
      </c>
      <c r="IR90" s="27">
        <f>IF(AND(OR(ISBLANK(GN$9),GN$9=0)=FALSE,IR$9=$DM90),1,0)*'4. Formulations'!$K89</f>
        <v>0</v>
      </c>
      <c r="IS90" s="27">
        <f>IF(AND(OR(ISBLANK(GO$9),GO$9=0)=FALSE,IS$9=$DM90),1,0)*'4. Formulations'!$K89</f>
        <v>0</v>
      </c>
      <c r="IT90" s="27">
        <f>IF(AND(OR(ISBLANK(GP$9),GP$9=0)=FALSE,IT$9=$DM90),1,0)*'4. Formulations'!$K89</f>
        <v>0</v>
      </c>
      <c r="IU90" s="27">
        <f>IF(AND(OR(ISBLANK(GQ$9),GQ$9=0)=FALSE,IU$9=$DM90),1,0)*'4. Formulations'!$K89</f>
        <v>0</v>
      </c>
      <c r="IV90" s="27"/>
      <c r="IW90" s="27"/>
      <c r="IX90" s="27"/>
      <c r="IY90" s="27"/>
      <c r="IZ90" s="27"/>
      <c r="JA90" s="27"/>
      <c r="JC90" s="27">
        <f>IF(AND(OR(ISBLANK(JC$9),JC$9=0)=FALSE,OR(JC$9='2. Protocols'!$C89,JC$9='2. Protocols'!$E89,JC$9='2. Protocols'!$G89)),1,0)*'4. Formulations'!$L89</f>
        <v>0</v>
      </c>
      <c r="JD90" s="27">
        <f>IF(AND(OR(ISBLANK(JD$9),JD$9=0)=FALSE,OR(JD$9='2. Protocols'!$C89,JD$9='2. Protocols'!$E89,JD$9='2. Protocols'!$G89)),1,0)*'4. Formulations'!$L89</f>
        <v>0</v>
      </c>
      <c r="JE90" s="27">
        <f>IF(AND(OR(ISBLANK(JE$9),JE$9=0)=FALSE,OR(JE$9='2. Protocols'!$C89,JE$9='2. Protocols'!$E89,JE$9='2. Protocols'!$G89)),1,0)*'4. Formulations'!$L89</f>
        <v>0</v>
      </c>
      <c r="JF90" s="27">
        <f>IF(AND(OR(ISBLANK(JF$9),JF$9=0)=FALSE,OR(JF$9='2. Protocols'!$C89,JF$9='2. Protocols'!$E89,JF$9='2. Protocols'!$G89)),1,0)*'4. Formulations'!$L89</f>
        <v>0</v>
      </c>
      <c r="JG90" s="27">
        <f>IF(AND(OR(ISBLANK(JG$9),JG$9=0)=FALSE,OR(JG$9='2. Protocols'!$C89,JG$9='2. Protocols'!$E89,JG$9='2. Protocols'!$G89)),1,0)*'4. Formulations'!$L89</f>
        <v>0</v>
      </c>
      <c r="JH90" s="27">
        <f>IF(AND(OR(ISBLANK(JH$9),JH$9=0)=FALSE,OR(JH$9='2. Protocols'!$C89,JH$9='2. Protocols'!$E89,JH$9='2. Protocols'!$G89)),1,0)*'4. Formulations'!$L89</f>
        <v>0</v>
      </c>
      <c r="JI90" s="27">
        <f>IF(AND(OR(ISBLANK(JI$9),JI$9=0)=FALSE,OR(JI$9='2. Protocols'!$C89,JI$9='2. Protocols'!$E89,JI$9='2. Protocols'!$G89)),1,0)*'4. Formulations'!$L89</f>
        <v>0</v>
      </c>
      <c r="JJ90" s="27">
        <f>IF(AND(OR(ISBLANK(JJ$9),JJ$9=0)=FALSE,OR(JJ$9='2. Protocols'!$C89,JJ$9='2. Protocols'!$E89,JJ$9='2. Protocols'!$G89)),1,0)*'4. Formulations'!$L89</f>
        <v>0</v>
      </c>
      <c r="JK90" s="27">
        <f>IF(AND(OR(ISBLANK(JK$9),JK$9=0)=FALSE,OR(JK$9='2. Protocols'!$C89,JK$9='2. Protocols'!$E89,JK$9='2. Protocols'!$G89)),1,0)*'4. Formulations'!$L89</f>
        <v>0</v>
      </c>
      <c r="JL90" s="27">
        <f>IF(AND(OR(ISBLANK(JL$9),JL$9=0)=FALSE,OR(JL$9='2. Protocols'!$C89,JL$9='2. Protocols'!$E89,JL$9='2. Protocols'!$G89)),1,0)*'4. Formulations'!$L89</f>
        <v>0</v>
      </c>
      <c r="JM90" s="27">
        <f>IF(AND(OR(ISBLANK(JM$9),JM$9=0)=FALSE,OR(JM$9='2. Protocols'!$C89,JM$9='2. Protocols'!$E89,JM$9='2. Protocols'!$G89)),1,0)*'4. Formulations'!$L89</f>
        <v>0</v>
      </c>
      <c r="JN90" s="27">
        <f>IF(AND(OR(ISBLANK(JN$9),JN$9=0)=FALSE,OR(JN$9='2. Protocols'!$C89,JN$9='2. Protocols'!$E89,JN$9='2. Protocols'!$G89)),1,0)*'4. Formulations'!$L89</f>
        <v>0</v>
      </c>
      <c r="JO90" s="27">
        <f>IF(AND(OR(ISBLANK(JO$9),JO$9=0)=FALSE,OR(JO$9='2. Protocols'!$C89,JO$9='2. Protocols'!$E89,JO$9='2. Protocols'!$G89)),1,0)*'4. Formulations'!$L89</f>
        <v>0</v>
      </c>
      <c r="JP90" s="27">
        <f>IF(AND(OR(ISBLANK(JP$9),JP$9=0)=FALSE,OR(JP$9='2. Protocols'!$C89,JP$9='2. Protocols'!$E89,JP$9='2. Protocols'!$G89)),1,0)*'4. Formulations'!$L89</f>
        <v>0</v>
      </c>
      <c r="JQ90" s="27">
        <f>IF(AND(OR(ISBLANK(JQ$9),JQ$9=0)=FALSE,OR(JQ$9='2. Protocols'!$C89,JQ$9='2. Protocols'!$E89,JQ$9='2. Protocols'!$G89)),1,0)*'4. Formulations'!$L89</f>
        <v>0</v>
      </c>
      <c r="JR90" s="27">
        <f>IF(AND(OR(ISBLANK(JR$9),JR$9=0)=FALSE,OR(JR$9='2. Protocols'!$C89,JR$9='2. Protocols'!$E89,JR$9='2. Protocols'!$G89)),1,0)*'4. Formulations'!$L89</f>
        <v>0</v>
      </c>
      <c r="JS90" s="27">
        <f>IF(AND(OR(ISBLANK(JS$9),JS$9=0)=FALSE,OR(JS$9='2. Protocols'!$C89,JS$9='2. Protocols'!$E89,JS$9='2. Protocols'!$G89)),1,0)*'4. Formulations'!$L89</f>
        <v>0</v>
      </c>
      <c r="JT90" s="27">
        <f>IF(AND(OR(ISBLANK(JT$9),JT$9=0)=FALSE,OR(JT$9='2. Protocols'!$C89,JT$9='2. Protocols'!$E89,JT$9='2. Protocols'!$G89)),1,0)*'4. Formulations'!$L89</f>
        <v>0</v>
      </c>
      <c r="JU90" s="27">
        <f>IF(AND(OR(ISBLANK(JU$9),JU$9=0)=FALSE,OR(JU$9='2. Protocols'!$C89,JU$9='2. Protocols'!$E89,JU$9='2. Protocols'!$G89)),1,0)*'4. Formulations'!$L89</f>
        <v>0</v>
      </c>
      <c r="JV90" s="27">
        <f>IF(AND(OR(ISBLANK(JV$9),JV$9=0)=FALSE,OR(JV$9='2. Protocols'!$C89,JV$9='2. Protocols'!$E89,JV$9='2. Protocols'!$G89)),1,0)*'4. Formulations'!$L89</f>
        <v>0</v>
      </c>
      <c r="JW90" s="27">
        <f>IF(AND(OR(ISBLANK(JW$9),JW$9=0)=FALSE,OR(JW$9='2. Protocols'!$C89,JW$9='2. Protocols'!$E89,JW$9='2. Protocols'!$G89)),1,0)*'4. Formulations'!$L89</f>
        <v>0</v>
      </c>
      <c r="JX90" s="27">
        <f>IF(AND(OR(ISBLANK(JX$9),JX$9=0)=FALSE,OR(JX$9='2. Protocols'!$C89,JX$9='2. Protocols'!$E89,JX$9='2. Protocols'!$G89)),1,0)*'4. Formulations'!$L89</f>
        <v>0</v>
      </c>
      <c r="JY90" s="27">
        <f>IF(AND(OR(ISBLANK(JY$9),JY$9=0)=FALSE,OR(JY$9='2. Protocols'!$C89,JY$9='2. Protocols'!$E89,JY$9='2. Protocols'!$G89)),1,0)*'4. Formulations'!$L89</f>
        <v>0</v>
      </c>
      <c r="JZ90" s="27">
        <f>IF(AND(OR(ISBLANK(JZ$9),JZ$9=0)=FALSE,OR(JZ$9='2. Protocols'!$C89,JZ$9='2. Protocols'!$E89,JZ$9='2. Protocols'!$G89)),1,0)*'4. Formulations'!$L89</f>
        <v>0</v>
      </c>
      <c r="KA90" s="27">
        <f>IF(AND(OR(ISBLANK(KA$9),KA$9=0)=FALSE,OR(KA$9='2. Protocols'!$C89,KA$9='2. Protocols'!$E89,KA$9='2. Protocols'!$G89)),1,0)*'4. Formulations'!$L89</f>
        <v>0</v>
      </c>
      <c r="KB90" s="27">
        <f>IF(AND(OR(ISBLANK(KB$9),KB$9=0)=FALSE,OR(KB$9='2. Protocols'!$C89,KB$9='2. Protocols'!$E89,KB$9='2. Protocols'!$G89)),1,0)*'4. Formulations'!$L89</f>
        <v>0</v>
      </c>
      <c r="KC90" s="27">
        <f>IF(AND(OR(ISBLANK(KC$9),KC$9=0)=FALSE,OR(KC$9='2. Protocols'!$C89,KC$9='2. Protocols'!$E89,KC$9='2. Protocols'!$G89)),1,0)*'4. Formulations'!$L89</f>
        <v>0</v>
      </c>
      <c r="KD90" s="27">
        <f>IF(AND(OR(ISBLANK(KD$9),KD$9=0)=FALSE,OR(KD$9='2. Protocols'!$C89,KD$9='2. Protocols'!$E89,KD$9='2. Protocols'!$G89)),1,0)*'4. Formulations'!$L89</f>
        <v>0</v>
      </c>
      <c r="KE90" s="27">
        <f>IF(AND(OR(ISBLANK(KE$9),KE$9=0)=FALSE,OR(KE$9='2. Protocols'!$C89,KE$9='2. Protocols'!$E89,KE$9='2. Protocols'!$G89)),1,0)*'4. Formulations'!$L89</f>
        <v>0</v>
      </c>
      <c r="KF90" s="27">
        <f>IF(AND(OR(ISBLANK(KF$9),KF$9=0)=FALSE,OR(KF$9='2. Protocols'!$C89,KF$9='2. Protocols'!$E89,KF$9='2. Protocols'!$G89)),1,0)*'4. Formulations'!$L89</f>
        <v>0</v>
      </c>
      <c r="KG90" s="27">
        <f>IF(AND(OR(ISBLANK(KG$9),KG$9=0)=FALSE,OR(KG$9='2. Protocols'!$C89,KG$9='2. Protocols'!$E89,KG$9='2. Protocols'!$G89)),1,0)*'4. Formulations'!$L89</f>
        <v>0</v>
      </c>
      <c r="KH90" s="27">
        <f>IF(AND(OR(ISBLANK(KH$9),KH$9=0)=FALSE,OR(KH$9='2. Protocols'!$C89,KH$9='2. Protocols'!$E89,KH$9='2. Protocols'!$G89)),1,0)*'4. Formulations'!$L89</f>
        <v>0</v>
      </c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B90" s="27">
        <f>IF(AND(OR(ISBLANK(LB$9),LB$9=0)=FALSE,LB$9=$DL90),1,0)*'4. Formulations'!$M89</f>
        <v>0</v>
      </c>
      <c r="LC90" s="27">
        <f>IF(AND(OR(ISBLANK(LC$9),LC$9=0)=FALSE,LC$9=$DL90),1,0)*'4. Formulations'!$M89</f>
        <v>0</v>
      </c>
      <c r="LD90" s="27">
        <f>IF(AND(OR(ISBLANK(LD$9),LD$9=0)=FALSE,LD$9=$DL90),1,0)*'4. Formulations'!$M89</f>
        <v>0</v>
      </c>
      <c r="LE90" s="27">
        <f>IF(AND(OR(ISBLANK(LE$9),LE$9=0)=FALSE,LE$9=$DL90),1,0)*'4. Formulations'!$M89</f>
        <v>0</v>
      </c>
      <c r="LF90" s="27">
        <f>IF(AND(OR(ISBLANK(LF$9),LF$9=0)=FALSE,LF$9=$DL90),1,0)*'4. Formulations'!$M89</f>
        <v>0</v>
      </c>
      <c r="LG90" s="27">
        <f>IF(AND(OR(ISBLANK(LG$9),LG$9=0)=FALSE,LG$9=$DL90),1,0)*'4. Formulations'!$M89</f>
        <v>0</v>
      </c>
      <c r="LH90" s="27">
        <f>IF(AND(OR(ISBLANK(LH$9),LH$9=0)=FALSE,LH$9=$DL90),1,0)*'4. Formulations'!$M89</f>
        <v>0</v>
      </c>
      <c r="LI90" s="27">
        <f>IF(AND(OR(ISBLANK(LI$9),LI$9=0)=FALSE,LI$9=$DL90),1,0)*'4. Formulations'!$M89</f>
        <v>0</v>
      </c>
      <c r="LJ90" s="27">
        <f>IF(AND(OR(ISBLANK(LJ$9),LJ$9=0)=FALSE,LJ$9=$DL90),1,0)*'4. Formulations'!$M89</f>
        <v>0</v>
      </c>
      <c r="LK90" s="27">
        <f>IF(AND(OR(ISBLANK(LK$9),LK$9=0)=FALSE,LK$9=$DL90),1,0)*'4. Formulations'!$M89</f>
        <v>0</v>
      </c>
      <c r="LL90" s="27">
        <f>IF(AND(OR(ISBLANK(LL$9),LL$9=0)=FALSE,LL$9=$DL90),1,0)*'4. Formulations'!$M89</f>
        <v>0</v>
      </c>
      <c r="LM90" s="27">
        <f>IF(AND(OR(ISBLANK(LM$9),LM$9=0)=FALSE,LM$9=$DL90),1,0)*'4. Formulations'!$M89</f>
        <v>0</v>
      </c>
      <c r="LN90" s="27">
        <f>IF(AND(OR(ISBLANK(LN$9),LN$9=0)=FALSE,LN$9=$DL90),1,0)*'4. Formulations'!$M89</f>
        <v>0</v>
      </c>
      <c r="LO90" s="27">
        <f>IF(AND(OR(ISBLANK(LO$9),LO$9=0)=FALSE,LO$9=$DL90),1,0)*'4. Formulations'!$M89</f>
        <v>0</v>
      </c>
      <c r="LP90" s="27">
        <f>IF(AND(OR(ISBLANK(LP$9),LP$9=0)=FALSE,LP$9=$DL90),1,0)*'4. Formulations'!$M89</f>
        <v>0</v>
      </c>
      <c r="LQ90" s="27">
        <f>IF(AND(OR(ISBLANK(LQ$9),LQ$9=0)=FALSE,LQ$9=$DL90),1,0)*'4. Formulations'!$M89</f>
        <v>0</v>
      </c>
      <c r="LR90" s="27">
        <f>IF(AND(OR(ISBLANK(LR$9),LR$9=0)=FALSE,LR$9=$DL90),1,0)*'4. Formulations'!$M89</f>
        <v>0</v>
      </c>
      <c r="LS90" s="27"/>
      <c r="LT90" s="27"/>
      <c r="LU90" s="27"/>
      <c r="LW90" s="27">
        <f>IF(AND(OR(ISBLANK(LW$9),LW$9=0)=FALSE,SUM($LB90:$LR90)&gt;0,LW$9='2. Protocols'!$G89),1,0)*'4. Formulations'!$M89</f>
        <v>0</v>
      </c>
      <c r="LX90" s="27">
        <f>IF(AND(OR(ISBLANK(LX$9),LX$9=0)=FALSE,SUM($LB90:$LR90)&gt;0,LX$9='2. Protocols'!$G89),1,0)*'4. Formulations'!$M89</f>
        <v>0</v>
      </c>
      <c r="LY90" s="27">
        <f>IF(AND(OR(ISBLANK(LY$9),LY$9=0)=FALSE,SUM($LB90:$LR90)&gt;0,LY$9='2. Protocols'!$G89),1,0)*'4. Formulations'!$M89</f>
        <v>0</v>
      </c>
      <c r="LZ90" s="27">
        <f>IF(AND(OR(ISBLANK(LZ$9),LZ$9=0)=FALSE,SUM($LB90:$LR90)&gt;0,LZ$9='2. Protocols'!$G89),1,0)*'4. Formulations'!$M89</f>
        <v>0</v>
      </c>
      <c r="MA90" s="27">
        <f>IF(AND(OR(ISBLANK(MA$9),MA$9=0)=FALSE,SUM($LB90:$LR90)&gt;0,MA$9='2. Protocols'!$G89),1,0)*'4. Formulations'!$M89</f>
        <v>0</v>
      </c>
      <c r="MB90" s="27">
        <f>IF(AND(OR(ISBLANK(MB$9),MB$9=0)=FALSE,SUM($LB90:$LR90)&gt;0,MB$9='2. Protocols'!$G89),1,0)*'4. Formulations'!$M89</f>
        <v>0</v>
      </c>
      <c r="MC90" s="27">
        <f>IF(AND(OR(ISBLANK(MC$9),MC$9=0)=FALSE,SUM($LB90:$LR90)&gt;0,MC$9='2. Protocols'!$G89),1,0)*'4. Formulations'!$M89</f>
        <v>0</v>
      </c>
      <c r="MD90" s="27">
        <f>IF(AND(OR(ISBLANK(MD$9),MD$9=0)=FALSE,SUM($LB90:$LR90)&gt;0,MD$9='2. Protocols'!$G89),1,0)*'4. Formulations'!$M89</f>
        <v>0</v>
      </c>
      <c r="ME90" s="27">
        <f>IF(AND(OR(ISBLANK(ME$9),ME$9=0)=FALSE,SUM($LB90:$LR90)&gt;0,ME$9='2. Protocols'!$G89),1,0)*'4. Formulations'!$M89</f>
        <v>0</v>
      </c>
      <c r="MF90" s="27">
        <f>IF(AND(OR(ISBLANK(MF$9),MF$9=0)=FALSE,SUM($LB90:$LR90)&gt;0,MF$9='2. Protocols'!$G89),1,0)*'4. Formulations'!$M89</f>
        <v>0</v>
      </c>
      <c r="MG90" s="27">
        <f>IF(AND(OR(ISBLANK(MG$9),MG$9=0)=FALSE,SUM($LB90:$LR90)&gt;0,MG$9='2. Protocols'!$G89),1,0)*'4. Formulations'!$M89</f>
        <v>0</v>
      </c>
      <c r="MH90" s="27">
        <f>IF(AND(OR(ISBLANK(MH$9),MH$9=0)=FALSE,SUM($LB90:$LR90)&gt;0,MH$9='2. Protocols'!$G89),1,0)*'4. Formulations'!$M89</f>
        <v>0</v>
      </c>
      <c r="MI90" s="27">
        <f>IF(AND(OR(ISBLANK(MI$9),MI$9=0)=FALSE,SUM($LB90:$LR90)&gt;0,MI$9='2. Protocols'!$G89),1,0)*'4. Formulations'!$M89</f>
        <v>0</v>
      </c>
      <c r="MJ90" s="27">
        <f>IF(AND(OR(ISBLANK(MJ$9),MJ$9=0)=FALSE,SUM($LB90:$LR90)&gt;0,MJ$9='2. Protocols'!$G89),1,0)*'4. Formulations'!$M89</f>
        <v>0</v>
      </c>
      <c r="MK90" s="27">
        <f>IF(AND(OR(ISBLANK(MK$9),MK$9=0)=FALSE,SUM($LB90:$LR90)&gt;0,MK$9='2. Protocols'!$G89),1,0)*'4. Formulations'!$M89</f>
        <v>0</v>
      </c>
      <c r="ML90" s="27">
        <f>IF(AND(OR(ISBLANK(ML$9),ML$9=0)=FALSE,SUM($LB90:$LR90)&gt;0,ML$9='2. Protocols'!$G89),1,0)*'4. Formulations'!$M89</f>
        <v>0</v>
      </c>
      <c r="MM90" s="27">
        <f>IF(AND(OR(ISBLANK(MM$9),MM$9=0)=FALSE,SUM($LB90:$LR90)&gt;0,MM$9='2. Protocols'!$G89),1,0)*'4. Formulations'!$M89</f>
        <v>0</v>
      </c>
      <c r="MN90" s="27">
        <f>IF(AND(OR(ISBLANK(MN$9),MN$9=0)=FALSE,SUM($LB90:$LR90)&gt;0,MN$9='2. Protocols'!$G89),1,0)*'4. Formulations'!$M89</f>
        <v>0</v>
      </c>
      <c r="MO90" s="27">
        <f>IF(AND(OR(ISBLANK(MO$9),MO$9=0)=FALSE,SUM($LB90:$LR90)&gt;0,MO$9='2. Protocols'!$G89),1,0)*'4. Formulations'!$M89</f>
        <v>0</v>
      </c>
      <c r="MP90" s="27">
        <f>IF(AND(OR(ISBLANK(MP$9),MP$9=0)=FALSE,SUM($LB90:$LR90)&gt;0,MP$9='2. Protocols'!$G89),1,0)*'4. Formulations'!$M89</f>
        <v>0</v>
      </c>
      <c r="MQ90" s="27">
        <f>IF(AND(OR(ISBLANK(MQ$9),MQ$9=0)=FALSE,SUM($LB90:$LR90)&gt;0,MQ$9='2. Protocols'!$G89),1,0)*'4. Formulations'!$M89</f>
        <v>0</v>
      </c>
      <c r="MR90" s="27">
        <f>IF(AND(OR(ISBLANK(MR$9),MR$9=0)=FALSE,SUM($LB90:$LR90)&gt;0,MR$9='2. Protocols'!$G89),1,0)*'4. Formulations'!$M89</f>
        <v>0</v>
      </c>
      <c r="MS90" s="27">
        <f>IF(AND(OR(ISBLANK(MS$9),MS$9=0)=FALSE,SUM($LB90:$LR90)&gt;0,MS$9='2. Protocols'!$G89),1,0)*'4. Formulations'!$M89</f>
        <v>0</v>
      </c>
      <c r="MT90" s="27">
        <f>IF(AND(OR(ISBLANK(MT$9),MT$9=0)=FALSE,SUM($LB90:$LR90)&gt;0,MT$9='2. Protocols'!$G89),1,0)*'4. Formulations'!$M89</f>
        <v>0</v>
      </c>
      <c r="MU90" s="27">
        <f>IF(AND(OR(ISBLANK(MU$9),MU$9=0)=FALSE,SUM($LB90:$LR90)&gt;0,MU$9='2. Protocols'!$G89),1,0)*'4. Formulations'!$M89</f>
        <v>0</v>
      </c>
      <c r="MV90" s="27">
        <f>IF(AND(OR(ISBLANK(MV$9),MV$9=0)=FALSE,SUM($LB90:$LR90)&gt;0,MV$9='2. Protocols'!$G89),1,0)*'4. Formulations'!$M89</f>
        <v>0</v>
      </c>
      <c r="MW90" s="27">
        <f>IF(AND(OR(ISBLANK(MW$9),MW$9=0)=FALSE,SUM($LB90:$LR90)&gt;0,MW$9='2. Protocols'!$G89),1,0)*'4. Formulations'!$M89</f>
        <v>0</v>
      </c>
      <c r="MX90" s="27">
        <f>IF(AND(OR(ISBLANK(MX$9),MX$9=0)=FALSE,SUM($LB90:$LR90)&gt;0,MX$9='2. Protocols'!$G89),1,0)*'4. Formulations'!$M89</f>
        <v>0</v>
      </c>
      <c r="MY90" s="27">
        <f>IF(AND(OR(ISBLANK(MY$9),MY$9=0)=FALSE,SUM($LB90:$LR90)&gt;0,MY$9='2. Protocols'!$G89),1,0)*'4. Formulations'!$M89</f>
        <v>0</v>
      </c>
      <c r="MZ90" s="27">
        <f>IF(AND(OR(ISBLANK(MZ$9),MZ$9=0)=FALSE,SUM($LB90:$LR90)&gt;0,MZ$9='2. Protocols'!$G89),1,0)*'4. Formulations'!$M89</f>
        <v>0</v>
      </c>
      <c r="NA90" s="27">
        <f>IF(AND(OR(ISBLANK(NA$9),NA$9=0)=FALSE,SUM($LB90:$LR90)&gt;0,NA$9='2. Protocols'!$G89),1,0)*'4. Formulations'!$M89</f>
        <v>0</v>
      </c>
      <c r="NB90" s="27">
        <f>IF(AND(OR(ISBLANK(NB$9),NB$9=0)=FALSE,SUM($LB90:$LR90)&gt;0,NB$9='2. Protocols'!$G89),1,0)*'4. Formulations'!$M89</f>
        <v>0</v>
      </c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V90" s="27">
        <f>IF(AND(OR(ISBLANK(NV$9),NV$9=0)=FALSE,NV$9=$DM90),1,0)*'4. Formulations'!$N89</f>
        <v>0</v>
      </c>
      <c r="NW90" s="721">
        <f>IF(AND(OR(ISBLANK(NW$9),NW$9=0)=FALSE,NW$9=$DM90),1,0)*'4. Formulations'!$N89</f>
        <v>0</v>
      </c>
      <c r="NX90" s="27">
        <f>IF(AND(OR(ISBLANK(NX$9),NX$9=0)=FALSE,NX$9=$DM90),1,0)*'4. Formulations'!$N89</f>
        <v>0</v>
      </c>
      <c r="NY90" s="27">
        <f>IF(AND(OR(ISBLANK(NY$9),NY$9=0)=FALSE,NY$9=$DM90),1,0)*'4. Formulations'!$N89</f>
        <v>0</v>
      </c>
      <c r="NZ90" s="27">
        <f>IF(AND(OR(ISBLANK(NZ$9),NZ$9=0)=FALSE,NZ$9=$DM90),1,0)*'4. Formulations'!$N89</f>
        <v>0</v>
      </c>
      <c r="OA90" s="27">
        <f>IF(AND(OR(ISBLANK(OA$9),OA$9=0)=FALSE,OA$9=$DM90),1,0)*'4. Formulations'!$N89</f>
        <v>0</v>
      </c>
      <c r="OB90" s="27">
        <f>IF(AND(OR(ISBLANK(OB$9),OB$9=0)=FALSE,OB$9=$DM90),1,0)*'4. Formulations'!$N89</f>
        <v>0</v>
      </c>
      <c r="OC90" s="27">
        <f>IF(AND(OR(ISBLANK(OC$9),OC$9=0)=FALSE,OC$9=$DM90),1,0)*'4. Formulations'!$N89</f>
        <v>0</v>
      </c>
      <c r="OD90" s="27">
        <f>IF(AND(OR(ISBLANK(OD$9),OD$9=0)=FALSE,OD$9=$DM90),1,0)*'4. Formulations'!$N89</f>
        <v>0</v>
      </c>
      <c r="OE90" s="27">
        <f>IF(AND(OR(ISBLANK(OE$9),OE$9=0)=FALSE,OE$9=$DM90),1,0)*'4. Formulations'!$N89</f>
        <v>0</v>
      </c>
      <c r="OF90" s="27">
        <f>IF(AND(OR(ISBLANK(OF$9),OF$9=0)=FALSE,OF$9=$DM90),1,0)*'4. Formulations'!$N89</f>
        <v>0</v>
      </c>
      <c r="OG90" s="27">
        <f>IF(AND(OR(ISBLANK(OG$9),OG$9=0)=FALSE,OG$9=$DM90),1,0)*'4. Formulations'!$N89</f>
        <v>0</v>
      </c>
      <c r="OH90" s="27">
        <f>IF(AND(OR(ISBLANK(OH$9),OH$9=0)=FALSE,OH$9=$DM90),1,0)*'4. Formulations'!$N89</f>
        <v>0</v>
      </c>
      <c r="OI90" s="27">
        <f>IF(AND(OR(ISBLANK(OI$9),OI$9=0)=FALSE,OI$9=$DM90),1,0)*'4. Formulations'!$N89</f>
        <v>0</v>
      </c>
      <c r="OJ90" s="27">
        <f>IF(AND(OR(ISBLANK(OJ$9),OJ$9=0)=FALSE,OJ$9=$DM90),1,0)*'4. Formulations'!$N89</f>
        <v>0</v>
      </c>
      <c r="OK90" s="27">
        <f>IF(AND(OR(ISBLANK(OK$9),OK$9=0)=FALSE,OK$9=$DM90),1,0)*'4. Formulations'!$N89</f>
        <v>0</v>
      </c>
      <c r="OL90" s="27">
        <f>IF(AND(OR(ISBLANK(OL$9),OL$9=0)=FALSE,OL$9=$DM90),1,0)*'4. Formulations'!$N89</f>
        <v>0</v>
      </c>
      <c r="OM90" s="27"/>
      <c r="ON90" s="27"/>
      <c r="OO90" s="27"/>
      <c r="OQ90" s="27">
        <f>IF(AND(OR(ISBLANK(OQ$9),OQ$9=0)=FALSE,OR(OQ$9='2. Protocols'!$C89,OQ$9='2. Protocols'!$E89,OQ$9='2. Protocols'!$G89)),1,0)*'4. Formulations'!$O89</f>
        <v>0</v>
      </c>
      <c r="OR90" s="27">
        <f>IF(AND(OR(ISBLANK(OR$9),OR$9=0)=FALSE,OR(OR$9='2. Protocols'!$C89,OR$9='2. Protocols'!$E89,OR$9='2. Protocols'!$G89)),1,0)*'4. Formulations'!$O89</f>
        <v>0</v>
      </c>
      <c r="OS90" s="27">
        <f>IF(AND(OR(ISBLANK(OS$9),OS$9=0)=FALSE,OR(OS$9='2. Protocols'!$C89,OS$9='2. Protocols'!$E89,OS$9='2. Protocols'!$G89)),1,0)*'4. Formulations'!$O89</f>
        <v>0</v>
      </c>
      <c r="OT90" s="27">
        <f>IF(AND(OR(ISBLANK(OT$9),OT$9=0)=FALSE,OR(OT$9='2. Protocols'!$C89,OT$9='2. Protocols'!$E89,OT$9='2. Protocols'!$G89)),1,0)*'4. Formulations'!$O89</f>
        <v>0</v>
      </c>
      <c r="OU90" s="27">
        <f>IF(AND(OR(ISBLANK(OU$9),OU$9=0)=FALSE,OR(OU$9='2. Protocols'!$C89,OU$9='2. Protocols'!$E89,OU$9='2. Protocols'!$G89)),1,0)*'4. Formulations'!$O89</f>
        <v>0</v>
      </c>
      <c r="OV90" s="27">
        <f>IF(AND(OR(ISBLANK(OV$9),OV$9=0)=FALSE,OR(OV$9='2. Protocols'!$C89,OV$9='2. Protocols'!$E89,OV$9='2. Protocols'!$G89)),1,0)*'4. Formulations'!$O89</f>
        <v>0</v>
      </c>
      <c r="OW90" s="27">
        <f>IF(AND(OR(ISBLANK(OW$9),OW$9=0)=FALSE,OR(OW$9='2. Protocols'!$C89,OW$9='2. Protocols'!$E89,OW$9='2. Protocols'!$G89)),1,0)*'4. Formulations'!$O89</f>
        <v>0</v>
      </c>
      <c r="OX90" s="27">
        <f>IF(AND(OR(ISBLANK(OX$9),OX$9=0)=FALSE,OR(OX$9='2. Protocols'!$C89,OX$9='2. Protocols'!$E89,OX$9='2. Protocols'!$G89)),1,0)*'4. Formulations'!$O89</f>
        <v>0</v>
      </c>
      <c r="OY90" s="27">
        <f>IF(AND(OR(ISBLANK(OY$9),OY$9=0)=FALSE,OR(OY$9='2. Protocols'!$C89,OY$9='2. Protocols'!$E89,OY$9='2. Protocols'!$G89)),1,0)*'4. Formulations'!$O89</f>
        <v>0</v>
      </c>
      <c r="OZ90" s="27">
        <f>IF(AND(OR(ISBLANK(OZ$9),OZ$9=0)=FALSE,OR(OZ$9='2. Protocols'!$C89,OZ$9='2. Protocols'!$E89,OZ$9='2. Protocols'!$G89)),1,0)*'4. Formulations'!$O89</f>
        <v>0</v>
      </c>
      <c r="PA90" s="27">
        <f>IF(AND(OR(ISBLANK(PA$9),PA$9=0)=FALSE,OR(PA$9='2. Protocols'!$C89,PA$9='2. Protocols'!$E89,PA$9='2. Protocols'!$G89)),1,0)*'4. Formulations'!$O89</f>
        <v>0</v>
      </c>
      <c r="PB90" s="27">
        <f>IF(AND(OR(ISBLANK(PB$9),PB$9=0)=FALSE,OR(PB$9='2. Protocols'!$C89,PB$9='2. Protocols'!$E89,PB$9='2. Protocols'!$G89)),1,0)*'4. Formulations'!$O89</f>
        <v>0</v>
      </c>
      <c r="PC90" s="27">
        <f>IF(AND(OR(ISBLANK(PC$9),PC$9=0)=FALSE,OR(PC$9='2. Protocols'!$C89,PC$9='2. Protocols'!$E89,PC$9='2. Protocols'!$G89)),1,0)*'4. Formulations'!$O89</f>
        <v>0</v>
      </c>
      <c r="PD90" s="27">
        <f>IF(AND(OR(ISBLANK(PD$9),PD$9=0)=FALSE,OR(PD$9='2. Protocols'!$C89,PD$9='2. Protocols'!$E89,PD$9='2. Protocols'!$G89)),1,0)*'4. Formulations'!$O89</f>
        <v>0</v>
      </c>
      <c r="PE90" s="27">
        <f>IF(AND(OR(ISBLANK(PE$9),PE$9=0)=FALSE,OR(PE$9='2. Protocols'!$C89,PE$9='2. Protocols'!$E89,PE$9='2. Protocols'!$G89)),1,0)*'4. Formulations'!$O89</f>
        <v>0</v>
      </c>
      <c r="PF90" s="27">
        <f>IF(AND(OR(ISBLANK(PF$9),PF$9=0)=FALSE,OR(PF$9='2. Protocols'!$C89,PF$9='2. Protocols'!$E89,PF$9='2. Protocols'!$G89)),1,0)*'4. Formulations'!$O89</f>
        <v>0</v>
      </c>
      <c r="PG90" s="27">
        <f>IF(AND(OR(ISBLANK(PG$9),PG$9=0)=FALSE,OR(PG$9='2. Protocols'!$C89,PG$9='2. Protocols'!$E89,PG$9='2. Protocols'!$G89)),1,0)*'4. Formulations'!$O89</f>
        <v>0</v>
      </c>
      <c r="PH90" s="27">
        <f>IF(AND(OR(ISBLANK(PH$9),PH$9=0)=FALSE,OR(PH$9='2. Protocols'!$C89,PH$9='2. Protocols'!$E89,PH$9='2. Protocols'!$G89)),1,0)*'4. Formulations'!$O89</f>
        <v>0</v>
      </c>
      <c r="PI90" s="27">
        <f>IF(AND(OR(ISBLANK(PI$9),PI$9=0)=FALSE,OR(PI$9='2. Protocols'!$C89,PI$9='2. Protocols'!$E89,PI$9='2. Protocols'!$G89)),1,0)*'4. Formulations'!$O89</f>
        <v>0</v>
      </c>
      <c r="PJ90" s="27">
        <f>IF(AND(OR(ISBLANK(PJ$9),PJ$9=0)=FALSE,OR(PJ$9='2. Protocols'!$C89,PJ$9='2. Protocols'!$E89,PJ$9='2. Protocols'!$G89)),1,0)*'4. Formulations'!$O89</f>
        <v>0</v>
      </c>
      <c r="PK90" s="27">
        <f>IF(AND(OR(ISBLANK(PK$9),PK$9=0)=FALSE,OR(PK$9='2. Protocols'!$C89,PK$9='2. Protocols'!$E89,PK$9='2. Protocols'!$G89)),1,0)*'4. Formulations'!$O89</f>
        <v>0</v>
      </c>
      <c r="PL90" s="27">
        <f>IF(AND(OR(ISBLANK(PL$9),PL$9=0)=FALSE,OR(PL$9='2. Protocols'!$C89,PL$9='2. Protocols'!$E89,PL$9='2. Protocols'!$G89)),1,0)*'4. Formulations'!$O89</f>
        <v>0</v>
      </c>
      <c r="PM90" s="27">
        <f>IF(AND(OR(ISBLANK(PM$9),PM$9=0)=FALSE,OR(PM$9='2. Protocols'!$C89,PM$9='2. Protocols'!$E89,PM$9='2. Protocols'!$G89)),1,0)*'4. Formulations'!$O89</f>
        <v>0</v>
      </c>
      <c r="PN90" s="27">
        <f>IF(AND(OR(ISBLANK(PN$9),PN$9=0)=FALSE,OR(PN$9='2. Protocols'!$C89,PN$9='2. Protocols'!$E89,PN$9='2. Protocols'!$G89)),1,0)*'4. Formulations'!$O89</f>
        <v>0</v>
      </c>
      <c r="PO90" s="27">
        <f>IF(AND(OR(ISBLANK(PO$9),PO$9=0)=FALSE,OR(PO$9='2. Protocols'!$C89,PO$9='2. Protocols'!$E89,PO$9='2. Protocols'!$G89)),1,0)*'4. Formulations'!$O89</f>
        <v>0</v>
      </c>
      <c r="PP90" s="27">
        <f>IF(AND(OR(ISBLANK(PP$9),PP$9=0)=FALSE,OR(PP$9='2. Protocols'!$C89,PP$9='2. Protocols'!$E89,PP$9='2. Protocols'!$G89)),1,0)*'4. Formulations'!$O89</f>
        <v>0</v>
      </c>
      <c r="PQ90" s="27">
        <f>IF(AND(OR(ISBLANK(PQ$9),PQ$9=0)=FALSE,OR(PQ$9='2. Protocols'!$C89,PQ$9='2. Protocols'!$E89,PQ$9='2. Protocols'!$G89)),1,0)*'4. Formulations'!$O89</f>
        <v>0</v>
      </c>
      <c r="PR90" s="27">
        <f>IF(AND(OR(ISBLANK(PR$9),PR$9=0)=FALSE,OR(PR$9='2. Protocols'!$C89,PR$9='2. Protocols'!$E89,PR$9='2. Protocols'!$G89)),1,0)*'4. Formulations'!$O89</f>
        <v>0</v>
      </c>
      <c r="PS90" s="27">
        <f>IF(AND(OR(ISBLANK(PS$9),PS$9=0)=FALSE,OR(PS$9='2. Protocols'!$C89,PS$9='2. Protocols'!$E89,PS$9='2. Protocols'!$G89)),1,0)*'4. Formulations'!$O89</f>
        <v>0</v>
      </c>
      <c r="PT90" s="27">
        <f>IF(AND(OR(ISBLANK(PT$9),PT$9=0)=FALSE,OR(PT$9='2. Protocols'!$C89,PT$9='2. Protocols'!$E89,PT$9='2. Protocols'!$G89)),1,0)*'4. Formulations'!$O89</f>
        <v>0</v>
      </c>
      <c r="PU90" s="27">
        <f>IF(AND(OR(ISBLANK(PU$9),PU$9=0)=FALSE,OR(PU$9='2. Protocols'!$C89,PU$9='2. Protocols'!$E89,PU$9='2. Protocols'!$G89)),1,0)*'4. Formulations'!$O89</f>
        <v>0</v>
      </c>
      <c r="PV90" s="27">
        <f>IF(AND(OR(ISBLANK(PV$9),PV$9=0)=FALSE,OR(PV$9='2. Protocols'!$C89,PV$9='2. Protocols'!$E89,PV$9='2. Protocols'!$G89)),1,0)*'4. Formulations'!$O89</f>
        <v>0</v>
      </c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P90" s="27">
        <f>IF(AND(OR(ISBLANK(QP$9),QP$9=0)=FALSE,QP$9=$DL90),1,0)*'4. Formulations'!$P89</f>
        <v>0</v>
      </c>
      <c r="QQ90" s="27">
        <f>IF(AND(OR(ISBLANK(QQ$9),QQ$9=0)=FALSE,QQ$9=$DL90),1,0)*'4. Formulations'!$P89</f>
        <v>0</v>
      </c>
      <c r="QR90" s="27">
        <f>IF(AND(OR(ISBLANK(QR$9),QR$9=0)=FALSE,QR$9=$DL90),1,0)*'4. Formulations'!$P89</f>
        <v>0</v>
      </c>
      <c r="QS90" s="27">
        <f>IF(AND(OR(ISBLANK(QS$9),QS$9=0)=FALSE,QS$9=$DL90),1,0)*'4. Formulations'!$P89</f>
        <v>0</v>
      </c>
      <c r="QT90" s="27">
        <f>IF(AND(OR(ISBLANK(QT$9),QT$9=0)=FALSE,QT$9=$DL90),1,0)*'4. Formulations'!$P89</f>
        <v>0</v>
      </c>
      <c r="QU90" s="27">
        <f>IF(AND(OR(ISBLANK(QU$9),QU$9=0)=FALSE,QU$9=$DL90),1,0)*'4. Formulations'!$P89</f>
        <v>0</v>
      </c>
      <c r="QV90" s="27">
        <f>IF(AND(OR(ISBLANK(QV$9),QV$9=0)=FALSE,QV$9=$DL90),1,0)*'4. Formulations'!$P89</f>
        <v>0</v>
      </c>
      <c r="QW90" s="27">
        <f>IF(AND(OR(ISBLANK(QW$9),QW$9=0)=FALSE,QW$9=$DL90),1,0)*'4. Formulations'!$P89</f>
        <v>0</v>
      </c>
      <c r="QX90" s="27">
        <f>IF(AND(OR(ISBLANK(QX$9),QX$9=0)=FALSE,QX$9=$DL90),1,0)*'4. Formulations'!$P89</f>
        <v>0</v>
      </c>
      <c r="QY90" s="27">
        <f>IF(AND(OR(ISBLANK(QY$9),QY$9=0)=FALSE,QY$9=$DL90),1,0)*'4. Formulations'!$P89</f>
        <v>0</v>
      </c>
      <c r="QZ90" s="27">
        <f>IF(AND(OR(ISBLANK(QZ$9),QZ$9=0)=FALSE,QZ$9=$DL90),1,0)*'4. Formulations'!$P89</f>
        <v>0</v>
      </c>
      <c r="RA90" s="27">
        <f>IF(AND(OR(ISBLANK(RA$9),RA$9=0)=FALSE,RA$9=$DL90),1,0)*'4. Formulations'!$P89</f>
        <v>0</v>
      </c>
      <c r="RB90" s="27">
        <f>IF(AND(OR(ISBLANK(RB$9),RB$9=0)=FALSE,RB$9=$DL90),1,0)*'4. Formulations'!$P89</f>
        <v>0</v>
      </c>
      <c r="RC90" s="27">
        <f>IF(AND(OR(ISBLANK(RC$9),RC$9=0)=FALSE,RC$9=$DL90),1,0)*'4. Formulations'!$P89</f>
        <v>0</v>
      </c>
      <c r="RD90" s="27">
        <f>IF(AND(OR(ISBLANK(RD$9),RD$9=0)=FALSE,RD$9=$DL90),1,0)*'4. Formulations'!$P89</f>
        <v>0</v>
      </c>
      <c r="RE90" s="27">
        <f>IF(AND(OR(ISBLANK(RE$9),RE$9=0)=FALSE,RE$9=$DL90),1,0)*'4. Formulations'!$P89</f>
        <v>0</v>
      </c>
      <c r="RF90" s="27">
        <f>IF(AND(OR(ISBLANK(RF$9),RF$9=0)=FALSE,RF$9=$DL90),1,0)*'4. Formulations'!$P89</f>
        <v>0</v>
      </c>
      <c r="RG90" s="27"/>
      <c r="RH90" s="27"/>
      <c r="RI90" s="27"/>
      <c r="RK90" s="27">
        <f>IF(AND(OR(ISBLANK(RK$9),RK$9=0)=FALSE,SUM($QP90:$RF90)&gt;0,RK$9='2. Protocols'!$G89),1,0)*'4. Formulations'!$P89</f>
        <v>0</v>
      </c>
      <c r="RL90" s="27">
        <f>IF(AND(OR(ISBLANK(RL$9),RL$9=0)=FALSE,SUM($QP90:$RF90)&gt;0,RL$9='2. Protocols'!$G89),1,0)*'4. Formulations'!$P89</f>
        <v>0</v>
      </c>
      <c r="RM90" s="27">
        <f>IF(AND(OR(ISBLANK(RM$9),RM$9=0)=FALSE,SUM($QP90:$RF90)&gt;0,RM$9='2. Protocols'!$G89),1,0)*'4. Formulations'!$P89</f>
        <v>0</v>
      </c>
      <c r="RN90" s="27">
        <f>IF(AND(OR(ISBLANK(RN$9),RN$9=0)=FALSE,SUM($QP90:$RF90)&gt;0,RN$9='2. Protocols'!$G89),1,0)*'4. Formulations'!$P89</f>
        <v>0</v>
      </c>
      <c r="RO90" s="27">
        <f>IF(AND(OR(ISBLANK(RO$9),RO$9=0)=FALSE,SUM($QP90:$RF90)&gt;0,RO$9='2. Protocols'!$G89),1,0)*'4. Formulations'!$P89</f>
        <v>0</v>
      </c>
      <c r="RP90" s="27">
        <f>IF(AND(OR(ISBLANK(RP$9),RP$9=0)=FALSE,SUM($QP90:$RF90)&gt;0,RP$9='2. Protocols'!$G89),1,0)*'4. Formulations'!$P89</f>
        <v>0</v>
      </c>
      <c r="RQ90" s="27">
        <f>IF(AND(OR(ISBLANK(RQ$9),RQ$9=0)=FALSE,SUM($QP90:$RF90)&gt;0,RQ$9='2. Protocols'!$G89),1,0)*'4. Formulations'!$P89</f>
        <v>0</v>
      </c>
      <c r="RR90" s="27">
        <f>IF(AND(OR(ISBLANK(RR$9),RR$9=0)=FALSE,SUM($QP90:$RF90)&gt;0,RR$9='2. Protocols'!$G89),1,0)*'4. Formulations'!$P89</f>
        <v>0</v>
      </c>
      <c r="RS90" s="27">
        <f>IF(AND(OR(ISBLANK(RS$9),RS$9=0)=FALSE,SUM($QP90:$RF90)&gt;0,RS$9='2. Protocols'!$G89),1,0)*'4. Formulations'!$P89</f>
        <v>0</v>
      </c>
      <c r="RT90" s="27">
        <f>IF(AND(OR(ISBLANK(RT$9),RT$9=0)=FALSE,SUM($QP90:$RF90)&gt;0,RT$9='2. Protocols'!$G89),1,0)*'4. Formulations'!$P89</f>
        <v>0</v>
      </c>
      <c r="RU90" s="27">
        <f>IF(AND(OR(ISBLANK(RU$9),RU$9=0)=FALSE,SUM($QP90:$RF90)&gt;0,RU$9='2. Protocols'!$G89),1,0)*'4. Formulations'!$P89</f>
        <v>0</v>
      </c>
      <c r="RV90" s="27">
        <f>IF(AND(OR(ISBLANK(RV$9),RV$9=0)=FALSE,SUM($QP90:$RF90)&gt;0,RV$9='2. Protocols'!$G89),1,0)*'4. Formulations'!$P89</f>
        <v>0</v>
      </c>
      <c r="RW90" s="27">
        <f>IF(AND(OR(ISBLANK(RW$9),RW$9=0)=FALSE,SUM($QP90:$RF90)&gt;0,RW$9='2. Protocols'!$G89),1,0)*'4. Formulations'!$P89</f>
        <v>0</v>
      </c>
      <c r="RX90" s="27">
        <f>IF(AND(OR(ISBLANK(RX$9),RX$9=0)=FALSE,SUM($QP90:$RF90)&gt;0,RX$9='2. Protocols'!$G89),1,0)*'4. Formulations'!$P89</f>
        <v>0</v>
      </c>
      <c r="RY90" s="27">
        <f>IF(AND(OR(ISBLANK(RY$9),RY$9=0)=FALSE,SUM($QP90:$RF90)&gt;0,RY$9='2. Protocols'!$G89),1,0)*'4. Formulations'!$P89</f>
        <v>0</v>
      </c>
      <c r="RZ90" s="27">
        <f>IF(AND(OR(ISBLANK(RZ$9),RZ$9=0)=FALSE,SUM($QP90:$RF90)&gt;0,RZ$9='2. Protocols'!$G89),1,0)*'4. Formulations'!$P89</f>
        <v>0</v>
      </c>
      <c r="SA90" s="27">
        <f>IF(AND(OR(ISBLANK(SA$9),SA$9=0)=FALSE,SUM($QP90:$RF90)&gt;0,SA$9='2. Protocols'!$G89),1,0)*'4. Formulations'!$P89</f>
        <v>0</v>
      </c>
      <c r="SB90" s="27">
        <f>IF(AND(OR(ISBLANK(SB$9),SB$9=0)=FALSE,SUM($QP90:$RF90)&gt;0,SB$9='2. Protocols'!$G89),1,0)*'4. Formulations'!$P89</f>
        <v>0</v>
      </c>
      <c r="SC90" s="27">
        <f>IF(AND(OR(ISBLANK(SC$9),SC$9=0)=FALSE,SUM($QP90:$RF90)&gt;0,SC$9='2. Protocols'!$G89),1,0)*'4. Formulations'!$P89</f>
        <v>0</v>
      </c>
      <c r="SD90" s="27">
        <f>IF(AND(OR(ISBLANK(SD$9),SD$9=0)=FALSE,SUM($QP90:$RF90)&gt;0,SD$9='2. Protocols'!$G89),1,0)*'4. Formulations'!$P89</f>
        <v>0</v>
      </c>
      <c r="SE90" s="27">
        <f>IF(AND(OR(ISBLANK(SE$9),SE$9=0)=FALSE,SUM($QP90:$RF90)&gt;0,SE$9='2. Protocols'!$G89),1,0)*'4. Formulations'!$P89</f>
        <v>0</v>
      </c>
      <c r="SF90" s="27">
        <f>IF(AND(OR(ISBLANK(SF$9),SF$9=0)=FALSE,SUM($QP90:$RF90)&gt;0,SF$9='2. Protocols'!$G89),1,0)*'4. Formulations'!$P89</f>
        <v>0</v>
      </c>
      <c r="SG90" s="27">
        <f>IF(AND(OR(ISBLANK(SG$9),SG$9=0)=FALSE,SUM($QP90:$RF90)&gt;0,SG$9='2. Protocols'!$G89),1,0)*'4. Formulations'!$P89</f>
        <v>0</v>
      </c>
      <c r="SH90" s="27">
        <f>IF(AND(OR(ISBLANK(SH$9),SH$9=0)=FALSE,SUM($QP90:$RF90)&gt;0,SH$9='2. Protocols'!$G89),1,0)*'4. Formulations'!$P89</f>
        <v>0</v>
      </c>
      <c r="SI90" s="27">
        <f>IF(AND(OR(ISBLANK(SI$9),SI$9=0)=FALSE,SUM($QP90:$RF90)&gt;0,SI$9='2. Protocols'!$G89),1,0)*'4. Formulations'!$P89</f>
        <v>0</v>
      </c>
      <c r="SJ90" s="27">
        <f>IF(AND(OR(ISBLANK(SJ$9),SJ$9=0)=FALSE,SUM($QP90:$RF90)&gt;0,SJ$9='2. Protocols'!$G89),1,0)*'4. Formulations'!$P89</f>
        <v>0</v>
      </c>
      <c r="SK90" s="27">
        <f>IF(AND(OR(ISBLANK(SK$9),SK$9=0)=FALSE,SUM($QP90:$RF90)&gt;0,SK$9='2. Protocols'!$G89),1,0)*'4. Formulations'!$P89</f>
        <v>0</v>
      </c>
      <c r="SL90" s="27">
        <f>IF(AND(OR(ISBLANK(SL$9),SL$9=0)=FALSE,SUM($QP90:$RF90)&gt;0,SL$9='2. Protocols'!$G89),1,0)*'4. Formulations'!$P89</f>
        <v>0</v>
      </c>
      <c r="SM90" s="27">
        <f>IF(AND(OR(ISBLANK(SM$9),SM$9=0)=FALSE,SUM($QP90:$RF90)&gt;0,SM$9='2. Protocols'!$G89),1,0)*'4. Formulations'!$P89</f>
        <v>0</v>
      </c>
      <c r="SN90" s="27">
        <f>IF(AND(OR(ISBLANK(SN$9),SN$9=0)=FALSE,SUM($QP90:$RF90)&gt;0,SN$9='2. Protocols'!$G89),1,0)*'4. Formulations'!$P89</f>
        <v>0</v>
      </c>
      <c r="SO90" s="27">
        <f>IF(AND(OR(ISBLANK(SO$9),SO$9=0)=FALSE,SUM($QP90:$RF90)&gt;0,SO$9='2. Protocols'!$G89),1,0)*'4. Formulations'!$P89</f>
        <v>0</v>
      </c>
      <c r="SP90" s="27">
        <f>IF(AND(OR(ISBLANK(SP$9),SP$9=0)=FALSE,SUM($QP90:$RF90)&gt;0,SP$9='2. Protocols'!$G89),1,0)*'4. Formulations'!$P89</f>
        <v>0</v>
      </c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J90" s="27">
        <f>IF(AND(OR(ISBLANK(TJ$9),TJ$9=0)=FALSE,TJ$9=$DM90),1,0)*'4. Formulations'!$Q89</f>
        <v>0</v>
      </c>
      <c r="TK90" s="27">
        <f>IF(AND(OR(ISBLANK(TK$9),TK$9=0)=FALSE,TK$9=$DM90),1,0)*'4. Formulations'!$Q89</f>
        <v>0</v>
      </c>
      <c r="TL90" s="27">
        <f>IF(AND(OR(ISBLANK(TL$9),TL$9=0)=FALSE,TL$9=$DM90),1,0)*'4. Formulations'!$Q89</f>
        <v>0</v>
      </c>
      <c r="TM90" s="27">
        <f>IF(AND(OR(ISBLANK(TM$9),TM$9=0)=FALSE,TM$9=$DM90),1,0)*'4. Formulations'!$Q89</f>
        <v>0</v>
      </c>
      <c r="TN90" s="27">
        <f>IF(AND(OR(ISBLANK(TN$9),TN$9=0)=FALSE,TN$9=$DM90),1,0)*'4. Formulations'!$Q89</f>
        <v>0</v>
      </c>
      <c r="TO90" s="27">
        <f>IF(AND(OR(ISBLANK(TO$9),TO$9=0)=FALSE,TO$9=$DM90),1,0)*'4. Formulations'!$Q89</f>
        <v>0</v>
      </c>
      <c r="TP90" s="27">
        <f>IF(AND(OR(ISBLANK(TP$9),TP$9=0)=FALSE,TP$9=$DM90),1,0)*'4. Formulations'!$Q89</f>
        <v>0</v>
      </c>
      <c r="TQ90" s="27">
        <f>IF(AND(OR(ISBLANK(TQ$9),TQ$9=0)=FALSE,TQ$9=$DM90),1,0)*'4. Formulations'!$Q89</f>
        <v>0</v>
      </c>
      <c r="TR90" s="27">
        <f>IF(AND(OR(ISBLANK(TR$9),TR$9=0)=FALSE,TR$9=$DM90),1,0)*'4. Formulations'!$Q89</f>
        <v>0</v>
      </c>
      <c r="TS90" s="27">
        <f>IF(AND(OR(ISBLANK(TS$9),TS$9=0)=FALSE,TS$9=$DM90),1,0)*'4. Formulations'!$Q89</f>
        <v>0</v>
      </c>
      <c r="TT90" s="27">
        <f>IF(AND(OR(ISBLANK(TT$9),TT$9=0)=FALSE,TT$9=$DM90),1,0)*'4. Formulations'!$Q89</f>
        <v>0</v>
      </c>
      <c r="TU90" s="27">
        <f>IF(AND(OR(ISBLANK(TU$9),TU$9=0)=FALSE,TU$9=$DM90),1,0)*'4. Formulations'!$Q89</f>
        <v>0</v>
      </c>
      <c r="TV90" s="27">
        <f>IF(AND(OR(ISBLANK(TV$9),TV$9=0)=FALSE,TV$9=$DM90),1,0)*'4. Formulations'!$Q89</f>
        <v>0</v>
      </c>
      <c r="TW90" s="27">
        <f>IF(AND(OR(ISBLANK(TW$9),TW$9=0)=FALSE,TW$9=$DM90),1,0)*'4. Formulations'!$Q89</f>
        <v>0</v>
      </c>
      <c r="TX90" s="27">
        <f>IF(AND(OR(ISBLANK(TX$9),TX$9=0)=FALSE,TX$9=$DM90),1,0)*'4. Formulations'!$Q89</f>
        <v>0</v>
      </c>
      <c r="TY90" s="27">
        <f>IF(AND(OR(ISBLANK(TY$9),TY$9=0)=FALSE,TY$9=$DM90),1,0)*'4. Formulations'!$Q89</f>
        <v>0</v>
      </c>
      <c r="TZ90" s="27">
        <f>IF(AND(OR(ISBLANK(TZ$9),TZ$9=0)=FALSE,TZ$9=$DM90),1,0)*'4. Formulations'!$Q89</f>
        <v>0</v>
      </c>
      <c r="UA90" s="27"/>
      <c r="UB90" s="27"/>
      <c r="UC90" s="27"/>
    </row>
    <row r="91" spans="2:549" ht="15" hidden="1" outlineLevel="1" x14ac:dyDescent="0.25">
      <c r="B91" s="2"/>
      <c r="C91" s="75" t="str">
        <f>IF('2. Protocols'!C90&amp;"+"&amp;'2. Protocols'!E90&amp;"+"&amp;'2. Protocols'!G90="++","",'2. Protocols'!C90&amp;"+"&amp;'2. Protocols'!E90&amp;"+"&amp;'2. Protocols'!G90)</f>
        <v/>
      </c>
      <c r="D91" s="7"/>
      <c r="E91" s="8"/>
      <c r="G91" s="72">
        <f>'2. Protocols'!J90*'1. General Inputs'!$N$13</f>
        <v>0</v>
      </c>
      <c r="H91" s="72">
        <f>MAX(G91*(1+'1. General Inputs'!$BE$23)+(H$110*'2. Protocols'!$S90)+'3. ARV Substitutions'!L111,0)</f>
        <v>0</v>
      </c>
      <c r="I91" s="72" t="e">
        <f>MAX(H91*(1+'1. General Inputs'!$BE$23)+(I$110*'2. Protocols'!$S90)+'3. ARV Substitutions'!M111,0)</f>
        <v>#VALUE!</v>
      </c>
      <c r="J91" s="72" t="e">
        <f>MAX(I91*(1+'1. General Inputs'!$BE$23)+(J$110*'2. Protocols'!$S90)+'3. ARV Substitutions'!N111,0)</f>
        <v>#VALUE!</v>
      </c>
      <c r="K91" s="72" t="e">
        <f>MAX(J91*(1+'1. General Inputs'!$BE$23)+(K$110*'2. Protocols'!$S90)+'3. ARV Substitutions'!O111,0)</f>
        <v>#VALUE!</v>
      </c>
      <c r="L91" s="72" t="e">
        <f>MAX(K91*(1+'1. General Inputs'!$BE$23)+(L$110*'2. Protocols'!$S90)+'3. ARV Substitutions'!P111,0)</f>
        <v>#VALUE!</v>
      </c>
      <c r="M91" s="72" t="e">
        <f>MAX(L91*(1+'1. General Inputs'!$BE$23)+(M$110*'2. Protocols'!$S90)+'3. ARV Substitutions'!Q111,0)</f>
        <v>#VALUE!</v>
      </c>
      <c r="N91" s="72" t="e">
        <f>MAX(M91*(1+'1. General Inputs'!$BE$23)+(N$110*'2. Protocols'!$S90)+'3. ARV Substitutions'!R111,0)</f>
        <v>#VALUE!</v>
      </c>
      <c r="O91" s="72" t="e">
        <f>MAX(N91*(1+'1. General Inputs'!$BE$23)+(O$110*'2. Protocols'!$S90)+'3. ARV Substitutions'!S111,0)</f>
        <v>#VALUE!</v>
      </c>
      <c r="P91" s="72" t="e">
        <f>MAX(O91*(1+'1. General Inputs'!$BE$23)+(P$110*'2. Protocols'!$S90)+'3. ARV Substitutions'!T111,0)</f>
        <v>#VALUE!</v>
      </c>
      <c r="Q91" s="72" t="e">
        <f>MAX(P91*(1+'1. General Inputs'!$BE$23)+(Q$110*'2. Protocols'!$S90)+'3. ARV Substitutions'!U111,0)</f>
        <v>#VALUE!</v>
      </c>
      <c r="R91" s="72" t="e">
        <f>MAX(Q91*(1+'1. General Inputs'!$BE$23)+(R$110*'2. Protocols'!$S90)+'3. ARV Substitutions'!V111,0)</f>
        <v>#VALUE!</v>
      </c>
      <c r="S91" s="72" t="e">
        <f>MAX(R91*(1+'1. General Inputs'!$BE$23)+(S$110*'2. Protocols'!$S90)+'3. ARV Substitutions'!W111,0)</f>
        <v>#VALUE!</v>
      </c>
      <c r="T91" s="72" t="e">
        <f>MAX(S91*(1+'1. General Inputs'!$BE$23)+(T$110*'2. Protocols'!$S90)+'3. ARV Substitutions'!X111,0)</f>
        <v>#VALUE!</v>
      </c>
      <c r="U91" s="72" t="e">
        <f>MAX(T91*(1+'1. General Inputs'!$BE$23)+(U$110*'2. Protocols'!$S90)+'3. ARV Substitutions'!Y111,0)</f>
        <v>#VALUE!</v>
      </c>
      <c r="V91" s="72" t="e">
        <f>MAX(U91*(1+'1. General Inputs'!$BE$23)+(V$110*'2. Protocols'!$S90)+'3. ARV Substitutions'!Z111,0)</f>
        <v>#VALUE!</v>
      </c>
      <c r="W91" s="72" t="e">
        <f>MAX(V91*(1+'1. General Inputs'!$BE$23)+(W$110*'2. Protocols'!$S90)+'3. ARV Substitutions'!AA111,0)</f>
        <v>#VALUE!</v>
      </c>
      <c r="X91" s="72" t="e">
        <f>MAX(W91*(1+'1. General Inputs'!$BE$23)+(X$110*'2. Protocols'!$S90)+'3. ARV Substitutions'!AB111,0)</f>
        <v>#VALUE!</v>
      </c>
      <c r="Y91" s="72" t="e">
        <f>MAX(X91*(1+'1. General Inputs'!$BE$23)+(Y$110*'2. Protocols'!$S90)+'3. ARV Substitutions'!AC111,0)</f>
        <v>#VALUE!</v>
      </c>
      <c r="Z91" s="72" t="e">
        <f>MAX(Y91*(1+'1. General Inputs'!$BE$23)+(Z$110*'2. Protocols'!$S90)+'3. ARV Substitutions'!AD111,0)</f>
        <v>#VALUE!</v>
      </c>
      <c r="AA91" s="72" t="e">
        <f>MAX(Z91*(1+'1. General Inputs'!$BE$23)+(AA$110*'2. Protocols'!$S90)+'3. ARV Substitutions'!AE111,0)</f>
        <v>#VALUE!</v>
      </c>
      <c r="AB91" s="72" t="e">
        <f>MAX(AA91*(1+'1. General Inputs'!$BE$23)+(AB$110*'2. Protocols'!$S90)+'3. ARV Substitutions'!AF111,0)</f>
        <v>#VALUE!</v>
      </c>
      <c r="AC91" s="72" t="e">
        <f>MAX(AB91*(1+'1. General Inputs'!$BE$23)+(AC$110*'2. Protocols'!$S90)+'3. ARV Substitutions'!AG111,0)</f>
        <v>#VALUE!</v>
      </c>
      <c r="AD91" s="72" t="e">
        <f>MAX(AC91*(1+'1. General Inputs'!$BE$23)+(AD$110*'2. Protocols'!$S90)+'3. ARV Substitutions'!AH111,0)</f>
        <v>#VALUE!</v>
      </c>
      <c r="AE91" s="72" t="e">
        <f>MAX(AD91*(1+'1. General Inputs'!$BE$23)+(AE$110*'2. Protocols'!$S90)+'3. ARV Substitutions'!AI111,0)</f>
        <v>#VALUE!</v>
      </c>
      <c r="AF91" s="72" t="e">
        <f>MAX(AE91*(1+'1. General Inputs'!$BE$23)+(AF$110*'2. Protocols'!$S90)+'3. ARV Substitutions'!AJ111,0)</f>
        <v>#VALUE!</v>
      </c>
      <c r="AG91" s="72" t="e">
        <f>MAX(AF91*(1+'1. General Inputs'!$BE$23)+(AG$110*'2. Protocols'!$S90)+'3. ARV Substitutions'!AK111,0)</f>
        <v>#VALUE!</v>
      </c>
      <c r="AH91" s="72" t="e">
        <f>MAX(AG91*(1+'1. General Inputs'!$BE$23)+(AH$110*'2. Protocols'!$S90)+'3. ARV Substitutions'!AL111,0)</f>
        <v>#VALUE!</v>
      </c>
      <c r="AI91" s="72" t="e">
        <f>MAX(AH91*(1+'1. General Inputs'!$BE$23)+(AI$110*'2. Protocols'!$S90)+'3. ARV Substitutions'!AM111,0)</f>
        <v>#VALUE!</v>
      </c>
      <c r="AJ91" s="72" t="e">
        <f>MAX(AI91*(1+'1. General Inputs'!$BE$23)+(AJ$110*'2. Protocols'!$S90)+'3. ARV Substitutions'!AN111,0)</f>
        <v>#VALUE!</v>
      </c>
      <c r="AK91" s="72" t="e">
        <f>MAX(AJ91*(1+'1. General Inputs'!$BE$23)+(AK$110*'2. Protocols'!$S90)+'3. ARV Substitutions'!AO111,0)</f>
        <v>#VALUE!</v>
      </c>
      <c r="AL91" s="72" t="e">
        <f>MAX(AK91*(1+'1. General Inputs'!$BE$23)+(AL$110*'2. Protocols'!$S90)+'3. ARV Substitutions'!AP111,0)</f>
        <v>#VALUE!</v>
      </c>
      <c r="AM91" s="72" t="e">
        <f>MAX(AL91*(1+'1. General Inputs'!$BE$23)+(AM$110*'2. Protocols'!$S90)+'3. ARV Substitutions'!AQ111,0)</f>
        <v>#VALUE!</v>
      </c>
      <c r="AN91" s="72" t="e">
        <f>MAX(AM91*(1+'1. General Inputs'!$BE$23)+(AN$110*'2. Protocols'!$S90)+'3. ARV Substitutions'!AR111,0)</f>
        <v>#VALUE!</v>
      </c>
      <c r="AO91" s="72" t="e">
        <f>MAX(AN91*(1+'1. General Inputs'!$BE$23)+(AO$110*'2. Protocols'!$S90)+'3. ARV Substitutions'!AS111,0)</f>
        <v>#VALUE!</v>
      </c>
      <c r="AP91" s="72" t="e">
        <f>MAX(AO91*(1+'1. General Inputs'!$BE$23)+(AP$110*'2. Protocols'!$S90)+'3. ARV Substitutions'!AT111,0)</f>
        <v>#VALUE!</v>
      </c>
      <c r="AQ91" s="72" t="e">
        <f>MAX(AP91*(1+'1. General Inputs'!$BE$23)+(AQ$110*'2. Protocols'!$S90)+'3. ARV Substitutions'!AU111,0)</f>
        <v>#VALUE!</v>
      </c>
      <c r="CA91" s="51">
        <f t="shared" si="106"/>
        <v>0</v>
      </c>
      <c r="CB91" s="51" t="e">
        <f t="shared" si="107"/>
        <v>#VALUE!</v>
      </c>
      <c r="CC91" s="51" t="e">
        <f t="shared" si="108"/>
        <v>#VALUE!</v>
      </c>
      <c r="CD91" s="51" t="e">
        <f t="shared" si="109"/>
        <v>#VALUE!</v>
      </c>
      <c r="CE91" s="51" t="e">
        <f t="shared" si="110"/>
        <v>#VALUE!</v>
      </c>
      <c r="CF91" s="51" t="e">
        <f t="shared" si="111"/>
        <v>#VALUE!</v>
      </c>
      <c r="CG91" s="51" t="e">
        <f t="shared" si="112"/>
        <v>#VALUE!</v>
      </c>
      <c r="CH91" s="51" t="e">
        <f t="shared" si="113"/>
        <v>#VALUE!</v>
      </c>
      <c r="CI91" s="51" t="e">
        <f t="shared" si="114"/>
        <v>#VALUE!</v>
      </c>
      <c r="CJ91" s="51" t="e">
        <f t="shared" si="115"/>
        <v>#VALUE!</v>
      </c>
      <c r="CK91" s="51" t="e">
        <f t="shared" si="116"/>
        <v>#VALUE!</v>
      </c>
      <c r="CL91" s="51" t="e">
        <f t="shared" si="117"/>
        <v>#VALUE!</v>
      </c>
      <c r="CM91" s="51" t="e">
        <f t="shared" si="118"/>
        <v>#VALUE!</v>
      </c>
      <c r="CN91" s="51" t="e">
        <f t="shared" si="119"/>
        <v>#VALUE!</v>
      </c>
      <c r="CO91" s="51" t="e">
        <f t="shared" si="120"/>
        <v>#VALUE!</v>
      </c>
      <c r="CP91" s="51" t="e">
        <f t="shared" si="121"/>
        <v>#VALUE!</v>
      </c>
      <c r="CQ91" s="51" t="e">
        <f t="shared" si="122"/>
        <v>#VALUE!</v>
      </c>
      <c r="CR91" s="51" t="e">
        <f t="shared" si="123"/>
        <v>#VALUE!</v>
      </c>
      <c r="CS91" s="51" t="e">
        <f t="shared" si="124"/>
        <v>#VALUE!</v>
      </c>
      <c r="CT91" s="51" t="e">
        <f t="shared" si="125"/>
        <v>#VALUE!</v>
      </c>
      <c r="CU91" s="51" t="e">
        <f t="shared" si="126"/>
        <v>#VALUE!</v>
      </c>
      <c r="CV91" s="51" t="e">
        <f t="shared" si="127"/>
        <v>#VALUE!</v>
      </c>
      <c r="CW91" s="51" t="e">
        <f t="shared" si="128"/>
        <v>#VALUE!</v>
      </c>
      <c r="CX91" s="51" t="e">
        <f t="shared" si="129"/>
        <v>#VALUE!</v>
      </c>
      <c r="CY91" s="51" t="e">
        <f t="shared" si="130"/>
        <v>#VALUE!</v>
      </c>
      <c r="CZ91" s="51" t="e">
        <f t="shared" si="131"/>
        <v>#VALUE!</v>
      </c>
      <c r="DA91" s="51" t="e">
        <f t="shared" si="132"/>
        <v>#VALUE!</v>
      </c>
      <c r="DB91" s="51" t="e">
        <f t="shared" si="133"/>
        <v>#VALUE!</v>
      </c>
      <c r="DC91" s="51" t="e">
        <f t="shared" si="134"/>
        <v>#VALUE!</v>
      </c>
      <c r="DD91" s="51" t="e">
        <f t="shared" si="135"/>
        <v>#VALUE!</v>
      </c>
      <c r="DE91" s="51" t="e">
        <f t="shared" si="136"/>
        <v>#VALUE!</v>
      </c>
      <c r="DF91" s="51" t="e">
        <f t="shared" si="137"/>
        <v>#VALUE!</v>
      </c>
      <c r="DG91" s="51" t="e">
        <f t="shared" si="138"/>
        <v>#VALUE!</v>
      </c>
      <c r="DH91" s="51" t="e">
        <f t="shared" si="139"/>
        <v>#VALUE!</v>
      </c>
      <c r="DI91" s="51" t="e">
        <f t="shared" si="140"/>
        <v>#VALUE!</v>
      </c>
      <c r="DJ91" s="51" t="e">
        <f t="shared" si="141"/>
        <v>#VALUE!</v>
      </c>
      <c r="DL91" s="21" t="str">
        <f>CONCATENATE('2. Protocols'!C90, '2. Protocols'!D90, '2. Protocols'!E90)</f>
        <v>+</v>
      </c>
      <c r="DM91" s="21" t="str">
        <f>CONCATENATE('2. Protocols'!C90, '2. Protocols'!D90, '2. Protocols'!E90, '2. Protocols'!F90, '2. Protocols'!G90,)</f>
        <v>++</v>
      </c>
      <c r="DO91" s="27">
        <f>IF(AND(OR(ISBLANK(DO$9),DO$9=0)=FALSE,OR(DO$9='2. Protocols'!$C90,DO$9='2. Protocols'!$E90,DO$9='2. Protocols'!$G90)),1,0)*'4. Formulations'!$I90</f>
        <v>0</v>
      </c>
      <c r="DP91" s="27">
        <f>IF(AND(OR(ISBLANK(DP$9),DP$9=0)=FALSE,OR(DP$9='2. Protocols'!$C90,DP$9='2. Protocols'!$E90,DP$9='2. Protocols'!$G90)),1,0)*'4. Formulations'!$I90</f>
        <v>0</v>
      </c>
      <c r="DQ91" s="27">
        <f>IF(AND(OR(ISBLANK(DQ$9),DQ$9=0)=FALSE,OR(DQ$9='2. Protocols'!$C90,DQ$9='2. Protocols'!$E90,DQ$9='2. Protocols'!$G90)),1,0)*'4. Formulations'!$I90</f>
        <v>0</v>
      </c>
      <c r="DR91" s="27">
        <f>IF(AND(OR(ISBLANK(DR$9),DR$9=0)=FALSE,OR(DR$9='2. Protocols'!$C90,DR$9='2. Protocols'!$E90,DR$9='2. Protocols'!$G90)),1,0)*'4. Formulations'!$I90</f>
        <v>0</v>
      </c>
      <c r="DS91" s="27">
        <f>IF(AND(OR(ISBLANK(DS$9),DS$9=0)=FALSE,OR(DS$9='2. Protocols'!$C90,DS$9='2. Protocols'!$E90,DS$9='2. Protocols'!$G90)),1,0)*'4. Formulations'!$I90</f>
        <v>0</v>
      </c>
      <c r="DT91" s="27">
        <f>IF(AND(OR(ISBLANK(DT$9),DT$9=0)=FALSE,OR(DT$9='2. Protocols'!$C90,DT$9='2. Protocols'!$E90,DT$9='2. Protocols'!$G90)),1,0)*'4. Formulations'!$I90</f>
        <v>0</v>
      </c>
      <c r="DU91" s="27">
        <f>IF(AND(OR(ISBLANK(DU$9),DU$9=0)=FALSE,OR(DU$9='2. Protocols'!$C90,DU$9='2. Protocols'!$E90,DU$9='2. Protocols'!$G90)),1,0)*'4. Formulations'!$I90</f>
        <v>0</v>
      </c>
      <c r="DV91" s="27">
        <f>IF(AND(OR(ISBLANK(DV$9),DV$9=0)=FALSE,OR(DV$9='2. Protocols'!$C90,DV$9='2. Protocols'!$E90,DV$9='2. Protocols'!$G90)),1,0)*'4. Formulations'!$I90</f>
        <v>0</v>
      </c>
      <c r="DW91" s="27">
        <f>IF(AND(OR(ISBLANK(DW$9),DW$9=0)=FALSE,OR(DW$9='2. Protocols'!$C90,DW$9='2. Protocols'!$E90,DW$9='2. Protocols'!$G90)),1,0)*'4. Formulations'!$I90</f>
        <v>0</v>
      </c>
      <c r="DX91" s="27">
        <f>IF(AND(OR(ISBLANK(DX$9),DX$9=0)=FALSE,OR(DX$9='2. Protocols'!$C90,DX$9='2. Protocols'!$E90,DX$9='2. Protocols'!$G90)),1,0)*'4. Formulations'!$I90</f>
        <v>0</v>
      </c>
      <c r="DY91" s="27">
        <f>IF(AND(OR(ISBLANK(DY$9),DY$9=0)=FALSE,OR(DY$9='2. Protocols'!$C90,DY$9='2. Protocols'!$E90,DY$9='2. Protocols'!$G90)),1,0)*'4. Formulations'!$I90</f>
        <v>0</v>
      </c>
      <c r="DZ91" s="27">
        <f>IF(AND(OR(ISBLANK(DZ$9),DZ$9=0)=FALSE,OR(DZ$9='2. Protocols'!$C90,DZ$9='2. Protocols'!$E90,DZ$9='2. Protocols'!$G90)),1,0)*'4. Formulations'!$I90</f>
        <v>0</v>
      </c>
      <c r="EA91" s="27">
        <f>IF(AND(OR(ISBLANK(EA$9),EA$9=0)=FALSE,OR(EA$9='2. Protocols'!$C90,EA$9='2. Protocols'!$E90,EA$9='2. Protocols'!$G90)),1,0)*'4. Formulations'!$I90</f>
        <v>0</v>
      </c>
      <c r="EB91" s="27">
        <f>IF(AND(OR(ISBLANK(EB$9),EB$9=0)=FALSE,OR(EB$9='2. Protocols'!$C90,EB$9='2. Protocols'!$E90,EB$9='2. Protocols'!$G90)),1,0)*'4. Formulations'!$I90</f>
        <v>0</v>
      </c>
      <c r="EC91" s="27">
        <f>IF(AND(OR(ISBLANK(EC$9),EC$9=0)=FALSE,OR(EC$9='2. Protocols'!$C90,EC$9='2. Protocols'!$E90,EC$9='2. Protocols'!$G90)),1,0)*'4. Formulations'!$I90</f>
        <v>0</v>
      </c>
      <c r="ED91" s="27">
        <f>IF(AND(OR(ISBLANK(ED$9),ED$9=0)=FALSE,OR(ED$9='2. Protocols'!$C90,ED$9='2. Protocols'!$E90,ED$9='2. Protocols'!$G90)),1,0)*'4. Formulations'!$I90</f>
        <v>0</v>
      </c>
      <c r="EE91" s="27">
        <f>IF(AND(OR(ISBLANK(EE$9),EE$9=0)=FALSE,OR(EE$9='2. Protocols'!$C90,EE$9='2. Protocols'!$E90,EE$9='2. Protocols'!$G90)),1,0)*'4. Formulations'!$I90</f>
        <v>0</v>
      </c>
      <c r="EF91" s="27">
        <f>IF(AND(OR(ISBLANK(EF$9),EF$9=0)=FALSE,OR(EF$9='2. Protocols'!$C90,EF$9='2. Protocols'!$E90,EF$9='2. Protocols'!$G90)),1,0)*'4. Formulations'!$I90</f>
        <v>0</v>
      </c>
      <c r="EG91" s="27">
        <f>IF(AND(OR(ISBLANK(EG$9),EG$9=0)=FALSE,OR(EG$9='2. Protocols'!$C90,EG$9='2. Protocols'!$E90,EG$9='2. Protocols'!$G90)),1,0)*'4. Formulations'!$I90</f>
        <v>0</v>
      </c>
      <c r="EH91" s="27">
        <f>IF(AND(OR(ISBLANK(EH$9),EH$9=0)=FALSE,OR(EH$9='2. Protocols'!$C90,EH$9='2. Protocols'!$E90,EH$9='2. Protocols'!$G90)),1,0)*'4. Formulations'!$I90</f>
        <v>0</v>
      </c>
      <c r="EI91" s="27">
        <f>IF(AND(OR(ISBLANK(EI$9),EI$9=0)=FALSE,OR(EI$9='2. Protocols'!$C90,EI$9='2. Protocols'!$E90,EI$9='2. Protocols'!$G90)),1,0)*'4. Formulations'!$I90</f>
        <v>0</v>
      </c>
      <c r="EJ91" s="27">
        <f>IF(AND(OR(ISBLANK(EJ$9),EJ$9=0)=FALSE,OR(EJ$9='2. Protocols'!$C90,EJ$9='2. Protocols'!$E90,EJ$9='2. Protocols'!$G90)),1,0)*'4. Formulations'!$I90</f>
        <v>0</v>
      </c>
      <c r="EK91" s="27">
        <f>IF(AND(OR(ISBLANK(EK$9),EK$9=0)=FALSE,OR(EK$9='2. Protocols'!$C90,EK$9='2. Protocols'!$E90,EK$9='2. Protocols'!$G90)),1,0)*'4. Formulations'!$I90</f>
        <v>0</v>
      </c>
      <c r="EL91" s="27">
        <f>IF(AND(OR(ISBLANK(EL$9),EL$9=0)=FALSE,OR(EL$9='2. Protocols'!$C90,EL$9='2. Protocols'!$E90,EL$9='2. Protocols'!$G90)),1,0)*'4. Formulations'!$I90</f>
        <v>0</v>
      </c>
      <c r="EM91" s="27">
        <f>IF(AND(OR(ISBLANK(EM$9),EM$9=0)=FALSE,OR(EM$9='2. Protocols'!$C90,EM$9='2. Protocols'!$E90,EM$9='2. Protocols'!$G90)),1,0)*'4. Formulations'!$I90</f>
        <v>0</v>
      </c>
      <c r="EN91" s="27">
        <f>IF(AND(OR(ISBLANK(EN$9),EN$9=0)=FALSE,OR(EN$9='2. Protocols'!$C90,EN$9='2. Protocols'!$E90,EN$9='2. Protocols'!$G90)),1,0)*'4. Formulations'!$I90</f>
        <v>0</v>
      </c>
      <c r="EO91" s="27">
        <f>IF(AND(OR(ISBLANK(EO$9),EO$9=0)=FALSE,OR(EO$9='2. Protocols'!$C90,EO$9='2. Protocols'!$E90,EO$9='2. Protocols'!$G90)),1,0)*'4. Formulations'!$I90</f>
        <v>0</v>
      </c>
      <c r="EP91" s="27">
        <f>IF(AND(OR(ISBLANK(EP$9),EP$9=0)=FALSE,OR(EP$9='2. Protocols'!$C90,EP$9='2. Protocols'!$E90,EP$9='2. Protocols'!$G90)),1,0)*'4. Formulations'!$I90</f>
        <v>0</v>
      </c>
      <c r="EQ91" s="27">
        <f>IF(AND(OR(ISBLANK(EQ$9),EQ$9=0)=FALSE,OR(EQ$9='2. Protocols'!$C90,EQ$9='2. Protocols'!$E90,EQ$9='2. Protocols'!$G90)),1,0)*'4. Formulations'!$I90</f>
        <v>0</v>
      </c>
      <c r="ER91" s="27">
        <f>IF(AND(OR(ISBLANK(ER$9),ER$9=0)=FALSE,OR(ER$9='2. Protocols'!$C90,ER$9='2. Protocols'!$E90,ER$9='2. Protocols'!$G90)),1,0)*'4. Formulations'!$I90</f>
        <v>0</v>
      </c>
      <c r="ES91" s="27">
        <f>IF(AND(OR(ISBLANK(ES$9),ES$9=0)=FALSE,OR(ES$9='2. Protocols'!$C90,ES$9='2. Protocols'!$E90,ES$9='2. Protocols'!$G90)),1,0)*'4. Formulations'!$I90</f>
        <v>0</v>
      </c>
      <c r="ET91" s="27">
        <f>IF(AND(OR(ISBLANK(ET$9),ET$9=0)=FALSE,OR(ET$9='2. Protocols'!$C90,ET$9='2. Protocols'!$E90,ET$9='2. Protocols'!$G90)),1,0)*'4. Formulations'!$I90</f>
        <v>0</v>
      </c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N91" s="27">
        <f>IF(AND(OR(ISBLANK(FN$9),FN$9=0)=FALSE,FN$9=$DL91),1,0)*'4. Formulations'!$J90</f>
        <v>0</v>
      </c>
      <c r="FO91" s="27">
        <f>IF(AND(OR(ISBLANK(FO$9),FO$9=0)=FALSE,FO$9=$DL91),1,0)*'4. Formulations'!$J90</f>
        <v>0</v>
      </c>
      <c r="FP91" s="27">
        <f>IF(AND(OR(ISBLANK(FP$9),FP$9=0)=FALSE,FP$9=$DL91),1,0)*'4. Formulations'!$J90</f>
        <v>0</v>
      </c>
      <c r="FQ91" s="27">
        <f>IF(AND(OR(ISBLANK(FQ$9),FQ$9=0)=FALSE,FQ$9=$DL91),1,0)*'4. Formulations'!$J90</f>
        <v>0</v>
      </c>
      <c r="FR91" s="27">
        <f>IF(AND(OR(ISBLANK(FR$9),FR$9=0)=FALSE,FR$9=$DL91),1,0)*'4. Formulations'!$J90</f>
        <v>0</v>
      </c>
      <c r="FS91" s="27">
        <f>IF(AND(OR(ISBLANK(FS$9),FS$9=0)=FALSE,FS$9=$DL91),1,0)*'4. Formulations'!$J90</f>
        <v>0</v>
      </c>
      <c r="FT91" s="27">
        <f>IF(AND(OR(ISBLANK(FT$9),FT$9=0)=FALSE,FT$9=$DL91),1,0)*'4. Formulations'!$J90</f>
        <v>0</v>
      </c>
      <c r="FU91" s="27">
        <f>IF(AND(OR(ISBLANK(FU$9),FU$9=0)=FALSE,FU$9=$DL91),1,0)*'4. Formulations'!$J90</f>
        <v>0</v>
      </c>
      <c r="FV91" s="27">
        <f>IF(AND(OR(ISBLANK(FV$9),FV$9=0)=FALSE,FV$9=$DL91),1,0)*'4. Formulations'!$J90</f>
        <v>0</v>
      </c>
      <c r="FW91" s="27">
        <f>IF(AND(OR(ISBLANK(FW$9),FW$9=0)=FALSE,FW$9=$DL91),1,0)*'4. Formulations'!$J90</f>
        <v>0</v>
      </c>
      <c r="FX91" s="27">
        <f>IF(AND(OR(ISBLANK(FX$9),FX$9=0)=FALSE,FX$9=$DL91),1,0)*'4. Formulations'!$J90</f>
        <v>0</v>
      </c>
      <c r="FY91" s="27">
        <f>IF(AND(OR(ISBLANK(FY$9),FY$9=0)=FALSE,FY$9=$DL91),1,0)*'4. Formulations'!$J90</f>
        <v>0</v>
      </c>
      <c r="FZ91" s="27">
        <f>IF(AND(OR(ISBLANK(FZ$9),FZ$9=0)=FALSE,FZ$9=$DL91),1,0)*'4. Formulations'!$J90</f>
        <v>0</v>
      </c>
      <c r="GA91" s="27">
        <f>IF(AND(OR(ISBLANK(GA$9),GA$9=0)=FALSE,GA$9=$DL91),1,0)*'4. Formulations'!$J90</f>
        <v>0</v>
      </c>
      <c r="GB91" s="27">
        <f>IF(AND(OR(ISBLANK(GB$9),GB$9=0)=FALSE,GB$9=$DL91),1,0)*'4. Formulations'!$J90</f>
        <v>0</v>
      </c>
      <c r="GC91" s="27">
        <f>IF(AND(OR(ISBLANK(GC$9),GC$9=0)=FALSE,GC$9=$DL91),1,0)*'4. Formulations'!$J90</f>
        <v>0</v>
      </c>
      <c r="GD91" s="27">
        <f>IF(AND(OR(ISBLANK(GD$9),GD$9=0)=FALSE,GD$9=$DL91),1,0)*'4. Formulations'!$J90</f>
        <v>0</v>
      </c>
      <c r="GE91" s="27"/>
      <c r="GF91" s="27"/>
      <c r="GG91" s="27"/>
      <c r="GI91" s="27">
        <f>IF(AND(OR(ISBLANK(GI$9),GI$9=0)=FALSE,SUM($FN91:$GD91)&gt;0,GI$9='2. Protocols'!$G90),1,0)*'4. Formulations'!$J90</f>
        <v>0</v>
      </c>
      <c r="GJ91" s="27">
        <f>IF(AND(OR(ISBLANK(GJ$9),GJ$9=0)=FALSE,SUM($FN91:$GD91)&gt;0,GJ$9='2. Protocols'!$G90),1,0)*'4. Formulations'!$J90</f>
        <v>0</v>
      </c>
      <c r="GK91" s="27">
        <f>IF(AND(OR(ISBLANK(GK$9),GK$9=0)=FALSE,SUM($FN91:$GD91)&gt;0,GK$9='2. Protocols'!$G90),1,0)*'4. Formulations'!$J90</f>
        <v>0</v>
      </c>
      <c r="GL91" s="27">
        <f>IF(AND(OR(ISBLANK(GL$9),GL$9=0)=FALSE,SUM($FN91:$GD91)&gt;0,GL$9='2. Protocols'!$G90),1,0)*'4. Formulations'!$J90</f>
        <v>0</v>
      </c>
      <c r="GM91" s="27">
        <f>IF(AND(OR(ISBLANK(GM$9),GM$9=0)=FALSE,SUM($FN91:$GD91)&gt;0,GM$9='2. Protocols'!$G90),1,0)*'4. Formulations'!$J90</f>
        <v>0</v>
      </c>
      <c r="GN91" s="27">
        <f>IF(AND(OR(ISBLANK(GN$9),GN$9=0)=FALSE,SUM($FN91:$GD91)&gt;0,GN$9='2. Protocols'!$G90),1,0)*'4. Formulations'!$J90</f>
        <v>0</v>
      </c>
      <c r="GO91" s="27">
        <f>IF(AND(OR(ISBLANK(GO$9),GO$9=0)=FALSE,SUM($FN91:$GD91)&gt;0,GO$9='2. Protocols'!$G90),1,0)*'4. Formulations'!$J90</f>
        <v>0</v>
      </c>
      <c r="GP91" s="27">
        <f>IF(AND(OR(ISBLANK(GP$9),GP$9=0)=FALSE,SUM($FN91:$GD91)&gt;0,GP$9='2. Protocols'!$G90),1,0)*'4. Formulations'!$J90</f>
        <v>0</v>
      </c>
      <c r="GQ91" s="27">
        <f>IF(AND(OR(ISBLANK(GQ$9),GQ$9=0)=FALSE,SUM($FN91:$GD91)&gt;0,GQ$9='2. Protocols'!$G90),1,0)*'4. Formulations'!$J90</f>
        <v>0</v>
      </c>
      <c r="GR91" s="27">
        <f>IF(AND(OR(ISBLANK(GR$9),GR$9=0)=FALSE,SUM($FN91:$GD91)&gt;0,GR$9='2. Protocols'!$G90),1,0)*'4. Formulations'!$J90</f>
        <v>0</v>
      </c>
      <c r="GS91" s="27">
        <f>IF(AND(OR(ISBLANK(GS$9),GS$9=0)=FALSE,SUM($FN91:$GD91)&gt;0,GS$9='2. Protocols'!$G90),1,0)*'4. Formulations'!$J90</f>
        <v>0</v>
      </c>
      <c r="GT91" s="27">
        <f>IF(AND(OR(ISBLANK(GT$9),GT$9=0)=FALSE,SUM($FN91:$GD91)&gt;0,GT$9='2. Protocols'!$G90),1,0)*'4. Formulations'!$J90</f>
        <v>0</v>
      </c>
      <c r="GU91" s="27">
        <f>IF(AND(OR(ISBLANK(GU$9),GU$9=0)=FALSE,SUM($FN91:$GD91)&gt;0,GU$9='2. Protocols'!$G90),1,0)*'4. Formulations'!$J90</f>
        <v>0</v>
      </c>
      <c r="GV91" s="27">
        <f>IF(AND(OR(ISBLANK(GV$9),GV$9=0)=FALSE,SUM($FN91:$GD91)&gt;0,GV$9='2. Protocols'!$G90),1,0)*'4. Formulations'!$J90</f>
        <v>0</v>
      </c>
      <c r="GW91" s="27">
        <f>IF(AND(OR(ISBLANK(GW$9),GW$9=0)=FALSE,SUM($FN91:$GD91)&gt;0,GW$9='2. Protocols'!$G90),1,0)*'4. Formulations'!$J90</f>
        <v>0</v>
      </c>
      <c r="GX91" s="27">
        <f>IF(AND(OR(ISBLANK(GX$9),GX$9=0)=FALSE,SUM($FN91:$GD91)&gt;0,GX$9='2. Protocols'!$G90),1,0)*'4. Formulations'!$J90</f>
        <v>0</v>
      </c>
      <c r="GY91" s="27">
        <f>IF(AND(OR(ISBLANK(GY$9),GY$9=0)=FALSE,SUM($FN91:$GD91)&gt;0,GY$9='2. Protocols'!$G90),1,0)*'4. Formulations'!$J90</f>
        <v>0</v>
      </c>
      <c r="GZ91" s="27">
        <f>IF(AND(OR(ISBLANK(GZ$9),GZ$9=0)=FALSE,SUM($FN91:$GD91)&gt;0,GZ$9='2. Protocols'!$G90),1,0)*'4. Formulations'!$J90</f>
        <v>0</v>
      </c>
      <c r="HA91" s="27">
        <f>IF(AND(OR(ISBLANK(HA$9),HA$9=0)=FALSE,SUM($FN91:$GD91)&gt;0,HA$9='2. Protocols'!$G90),1,0)*'4. Formulations'!$J90</f>
        <v>0</v>
      </c>
      <c r="HB91" s="27">
        <f>IF(AND(OR(ISBLANK(HB$9),HB$9=0)=FALSE,SUM($FN91:$GD91)&gt;0,HB$9='2. Protocols'!$G90),1,0)*'4. Formulations'!$J90</f>
        <v>0</v>
      </c>
      <c r="HC91" s="27">
        <f>IF(AND(OR(ISBLANK(HC$9),HC$9=0)=FALSE,SUM($FN91:$GD91)&gt;0,HC$9='2. Protocols'!$G90),1,0)*'4. Formulations'!$J90</f>
        <v>0</v>
      </c>
      <c r="HD91" s="27">
        <f>IF(AND(OR(ISBLANK(HD$9),HD$9=0)=FALSE,SUM($FN91:$GD91)&gt;0,HD$9='2. Protocols'!$G90),1,0)*'4. Formulations'!$J90</f>
        <v>0</v>
      </c>
      <c r="HE91" s="27">
        <f>IF(AND(OR(ISBLANK(HE$9),HE$9=0)=FALSE,SUM($FN91:$GD91)&gt;0,HE$9='2. Protocols'!$G90),1,0)*'4. Formulations'!$J90</f>
        <v>0</v>
      </c>
      <c r="HF91" s="27">
        <f>IF(AND(OR(ISBLANK(HF$9),HF$9=0)=FALSE,SUM($FN91:$GD91)&gt;0,HF$9='2. Protocols'!$G90),1,0)*'4. Formulations'!$J90</f>
        <v>0</v>
      </c>
      <c r="HG91" s="27">
        <f>IF(AND(OR(ISBLANK(HG$9),HG$9=0)=FALSE,SUM($FN91:$GD91)&gt;0,HG$9='2. Protocols'!$G90),1,0)*'4. Formulations'!$J90</f>
        <v>0</v>
      </c>
      <c r="HH91" s="27">
        <f>IF(AND(OR(ISBLANK(HH$9),HH$9=0)=FALSE,SUM($FN91:$GD91)&gt;0,HH$9='2. Protocols'!$G90),1,0)*'4. Formulations'!$J90</f>
        <v>0</v>
      </c>
      <c r="HI91" s="27">
        <f>IF(AND(OR(ISBLANK(HI$9),HI$9=0)=FALSE,SUM($FN91:$GD91)&gt;0,HI$9='2. Protocols'!$G90),1,0)*'4. Formulations'!$J90</f>
        <v>0</v>
      </c>
      <c r="HJ91" s="27">
        <f>IF(AND(OR(ISBLANK(HJ$9),HJ$9=0)=FALSE,SUM($FN91:$GD91)&gt;0,HJ$9='2. Protocols'!$G90),1,0)*'4. Formulations'!$J90</f>
        <v>0</v>
      </c>
      <c r="HK91" s="27">
        <f>IF(AND(OR(ISBLANK(HK$9),HK$9=0)=FALSE,SUM($FN91:$GD91)&gt;0,HK$9='2. Protocols'!$G90),1,0)*'4. Formulations'!$J90</f>
        <v>0</v>
      </c>
      <c r="HL91" s="27">
        <f>IF(AND(OR(ISBLANK(HL$9),HL$9=0)=FALSE,SUM($FN91:$GD91)&gt;0,HL$9='2. Protocols'!$G90),1,0)*'4. Formulations'!$J90</f>
        <v>0</v>
      </c>
      <c r="HM91" s="27">
        <f>IF(AND(OR(ISBLANK(HM$9),HM$9=0)=FALSE,SUM($FN91:$GD91)&gt;0,HM$9='2. Protocols'!$G90),1,0)*'4. Formulations'!$J90</f>
        <v>0</v>
      </c>
      <c r="HN91" s="27">
        <f>IF(AND(OR(ISBLANK(HN$9),HN$9=0)=FALSE,SUM($FN91:$GD91)&gt;0,HN$9='2. Protocols'!$G90),1,0)*'4. Formulations'!$J90</f>
        <v>0</v>
      </c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H91" s="27">
        <f>IF(AND(OR(ISBLANK(GI$9),GI$9=0)=FALSE,IH$9=$DM91),1,0)*'4. Formulations'!$K90</f>
        <v>0</v>
      </c>
      <c r="II91" s="27">
        <f>IF(AND(OR(ISBLANK(GJ$9),GJ$9=0)=FALSE,II$9=$DM91),1,0)*'4. Formulations'!$K90</f>
        <v>0</v>
      </c>
      <c r="IJ91" s="27">
        <f>IF(AND(OR(ISBLANK(GK$9),GK$9=0)=FALSE,IJ$9=$DM91),1,0)*'4. Formulations'!$K90</f>
        <v>0</v>
      </c>
      <c r="IK91" s="27">
        <f>IF(AND(OR(ISBLANK(GL$9),GL$9=0)=FALSE,IK$9=$DM91),1,0)*'4. Formulations'!$K90</f>
        <v>0</v>
      </c>
      <c r="IL91" s="27">
        <f>IF(AND(OR(ISBLANK(GM$9),GM$9=0)=FALSE,IL$9=$DM91),1,0)*'4. Formulations'!$K90</f>
        <v>0</v>
      </c>
      <c r="IM91" s="27">
        <f>IF(AND(OR(ISBLANK(GN$9),GN$9=0)=FALSE,IM$9=$DM91),1,0)*'4. Formulations'!$K90</f>
        <v>0</v>
      </c>
      <c r="IN91" s="27">
        <f>IF(AND(OR(ISBLANK(GO$9),GO$9=0)=FALSE,IN$9=$DM91),1,0)*'4. Formulations'!$K90</f>
        <v>0</v>
      </c>
      <c r="IO91" s="27">
        <f>IF(AND(OR(ISBLANK(GP$9),GP$9=0)=FALSE,IO$9=$DM91),1,0)*'4. Formulations'!$K90</f>
        <v>0</v>
      </c>
      <c r="IP91" s="27">
        <f>IF(AND(OR(ISBLANK(GQ$9),GQ$9=0)=FALSE,IP$9=$DM91),1,0)*'4. Formulations'!$K90</f>
        <v>0</v>
      </c>
      <c r="IQ91" s="27">
        <f>IF(AND(OR(ISBLANK(GR$9),GR$9=0)=FALSE,IQ$9=$DM91),1,0)*'4. Formulations'!$K90</f>
        <v>0</v>
      </c>
      <c r="IR91" s="27">
        <f>IF(AND(OR(ISBLANK(GN$9),GN$9=0)=FALSE,IR$9=$DM91),1,0)*'4. Formulations'!$K90</f>
        <v>0</v>
      </c>
      <c r="IS91" s="27">
        <f>IF(AND(OR(ISBLANK(GO$9),GO$9=0)=FALSE,IS$9=$DM91),1,0)*'4. Formulations'!$K90</f>
        <v>0</v>
      </c>
      <c r="IT91" s="27">
        <f>IF(AND(OR(ISBLANK(GP$9),GP$9=0)=FALSE,IT$9=$DM91),1,0)*'4. Formulations'!$K90</f>
        <v>0</v>
      </c>
      <c r="IU91" s="27">
        <f>IF(AND(OR(ISBLANK(GQ$9),GQ$9=0)=FALSE,IU$9=$DM91),1,0)*'4. Formulations'!$K90</f>
        <v>0</v>
      </c>
      <c r="IV91" s="27"/>
      <c r="IW91" s="27"/>
      <c r="IX91" s="27"/>
      <c r="IY91" s="27"/>
      <c r="IZ91" s="27"/>
      <c r="JA91" s="27"/>
      <c r="JC91" s="27">
        <f>IF(AND(OR(ISBLANK(JC$9),JC$9=0)=FALSE,OR(JC$9='2. Protocols'!$C90,JC$9='2. Protocols'!$E90,JC$9='2. Protocols'!$G90)),1,0)*'4. Formulations'!$L90</f>
        <v>0</v>
      </c>
      <c r="JD91" s="27">
        <f>IF(AND(OR(ISBLANK(JD$9),JD$9=0)=FALSE,OR(JD$9='2. Protocols'!$C90,JD$9='2. Protocols'!$E90,JD$9='2. Protocols'!$G90)),1,0)*'4. Formulations'!$L90</f>
        <v>0</v>
      </c>
      <c r="JE91" s="27">
        <f>IF(AND(OR(ISBLANK(JE$9),JE$9=0)=FALSE,OR(JE$9='2. Protocols'!$C90,JE$9='2. Protocols'!$E90,JE$9='2. Protocols'!$G90)),1,0)*'4. Formulations'!$L90</f>
        <v>0</v>
      </c>
      <c r="JF91" s="27">
        <f>IF(AND(OR(ISBLANK(JF$9),JF$9=0)=FALSE,OR(JF$9='2. Protocols'!$C90,JF$9='2. Protocols'!$E90,JF$9='2. Protocols'!$G90)),1,0)*'4. Formulations'!$L90</f>
        <v>0</v>
      </c>
      <c r="JG91" s="27">
        <f>IF(AND(OR(ISBLANK(JG$9),JG$9=0)=FALSE,OR(JG$9='2. Protocols'!$C90,JG$9='2. Protocols'!$E90,JG$9='2. Protocols'!$G90)),1,0)*'4. Formulations'!$L90</f>
        <v>0</v>
      </c>
      <c r="JH91" s="27">
        <f>IF(AND(OR(ISBLANK(JH$9),JH$9=0)=FALSE,OR(JH$9='2. Protocols'!$C90,JH$9='2. Protocols'!$E90,JH$9='2. Protocols'!$G90)),1,0)*'4. Formulations'!$L90</f>
        <v>0</v>
      </c>
      <c r="JI91" s="27">
        <f>IF(AND(OR(ISBLANK(JI$9),JI$9=0)=FALSE,OR(JI$9='2. Protocols'!$C90,JI$9='2. Protocols'!$E90,JI$9='2. Protocols'!$G90)),1,0)*'4. Formulations'!$L90</f>
        <v>0</v>
      </c>
      <c r="JJ91" s="27">
        <f>IF(AND(OR(ISBLANK(JJ$9),JJ$9=0)=FALSE,OR(JJ$9='2. Protocols'!$C90,JJ$9='2. Protocols'!$E90,JJ$9='2. Protocols'!$G90)),1,0)*'4. Formulations'!$L90</f>
        <v>0</v>
      </c>
      <c r="JK91" s="27">
        <f>IF(AND(OR(ISBLANK(JK$9),JK$9=0)=FALSE,OR(JK$9='2. Protocols'!$C90,JK$9='2. Protocols'!$E90,JK$9='2. Protocols'!$G90)),1,0)*'4. Formulations'!$L90</f>
        <v>0</v>
      </c>
      <c r="JL91" s="27">
        <f>IF(AND(OR(ISBLANK(JL$9),JL$9=0)=FALSE,OR(JL$9='2. Protocols'!$C90,JL$9='2. Protocols'!$E90,JL$9='2. Protocols'!$G90)),1,0)*'4. Formulations'!$L90</f>
        <v>0</v>
      </c>
      <c r="JM91" s="27">
        <f>IF(AND(OR(ISBLANK(JM$9),JM$9=0)=FALSE,OR(JM$9='2. Protocols'!$C90,JM$9='2. Protocols'!$E90,JM$9='2. Protocols'!$G90)),1,0)*'4. Formulations'!$L90</f>
        <v>0</v>
      </c>
      <c r="JN91" s="27">
        <f>IF(AND(OR(ISBLANK(JN$9),JN$9=0)=FALSE,OR(JN$9='2. Protocols'!$C90,JN$9='2. Protocols'!$E90,JN$9='2. Protocols'!$G90)),1,0)*'4. Formulations'!$L90</f>
        <v>0</v>
      </c>
      <c r="JO91" s="27">
        <f>IF(AND(OR(ISBLANK(JO$9),JO$9=0)=FALSE,OR(JO$9='2. Protocols'!$C90,JO$9='2. Protocols'!$E90,JO$9='2. Protocols'!$G90)),1,0)*'4. Formulations'!$L90</f>
        <v>0</v>
      </c>
      <c r="JP91" s="27">
        <f>IF(AND(OR(ISBLANK(JP$9),JP$9=0)=FALSE,OR(JP$9='2. Protocols'!$C90,JP$9='2. Protocols'!$E90,JP$9='2. Protocols'!$G90)),1,0)*'4. Formulations'!$L90</f>
        <v>0</v>
      </c>
      <c r="JQ91" s="27">
        <f>IF(AND(OR(ISBLANK(JQ$9),JQ$9=0)=FALSE,OR(JQ$9='2. Protocols'!$C90,JQ$9='2. Protocols'!$E90,JQ$9='2. Protocols'!$G90)),1,0)*'4. Formulations'!$L90</f>
        <v>0</v>
      </c>
      <c r="JR91" s="27">
        <f>IF(AND(OR(ISBLANK(JR$9),JR$9=0)=FALSE,OR(JR$9='2. Protocols'!$C90,JR$9='2. Protocols'!$E90,JR$9='2. Protocols'!$G90)),1,0)*'4. Formulations'!$L90</f>
        <v>0</v>
      </c>
      <c r="JS91" s="27">
        <f>IF(AND(OR(ISBLANK(JS$9),JS$9=0)=FALSE,OR(JS$9='2. Protocols'!$C90,JS$9='2. Protocols'!$E90,JS$9='2. Protocols'!$G90)),1,0)*'4. Formulations'!$L90</f>
        <v>0</v>
      </c>
      <c r="JT91" s="27">
        <f>IF(AND(OR(ISBLANK(JT$9),JT$9=0)=FALSE,OR(JT$9='2. Protocols'!$C90,JT$9='2. Protocols'!$E90,JT$9='2. Protocols'!$G90)),1,0)*'4. Formulations'!$L90</f>
        <v>0</v>
      </c>
      <c r="JU91" s="27">
        <f>IF(AND(OR(ISBLANK(JU$9),JU$9=0)=FALSE,OR(JU$9='2. Protocols'!$C90,JU$9='2. Protocols'!$E90,JU$9='2. Protocols'!$G90)),1,0)*'4. Formulations'!$L90</f>
        <v>0</v>
      </c>
      <c r="JV91" s="27">
        <f>IF(AND(OR(ISBLANK(JV$9),JV$9=0)=FALSE,OR(JV$9='2. Protocols'!$C90,JV$9='2. Protocols'!$E90,JV$9='2. Protocols'!$G90)),1,0)*'4. Formulations'!$L90</f>
        <v>0</v>
      </c>
      <c r="JW91" s="27">
        <f>IF(AND(OR(ISBLANK(JW$9),JW$9=0)=FALSE,OR(JW$9='2. Protocols'!$C90,JW$9='2. Protocols'!$E90,JW$9='2. Protocols'!$G90)),1,0)*'4. Formulations'!$L90</f>
        <v>0</v>
      </c>
      <c r="JX91" s="27">
        <f>IF(AND(OR(ISBLANK(JX$9),JX$9=0)=FALSE,OR(JX$9='2. Protocols'!$C90,JX$9='2. Protocols'!$E90,JX$9='2. Protocols'!$G90)),1,0)*'4. Formulations'!$L90</f>
        <v>0</v>
      </c>
      <c r="JY91" s="27">
        <f>IF(AND(OR(ISBLANK(JY$9),JY$9=0)=FALSE,OR(JY$9='2. Protocols'!$C90,JY$9='2. Protocols'!$E90,JY$9='2. Protocols'!$G90)),1,0)*'4. Formulations'!$L90</f>
        <v>0</v>
      </c>
      <c r="JZ91" s="27">
        <f>IF(AND(OR(ISBLANK(JZ$9),JZ$9=0)=FALSE,OR(JZ$9='2. Protocols'!$C90,JZ$9='2. Protocols'!$E90,JZ$9='2. Protocols'!$G90)),1,0)*'4. Formulations'!$L90</f>
        <v>0</v>
      </c>
      <c r="KA91" s="27">
        <f>IF(AND(OR(ISBLANK(KA$9),KA$9=0)=FALSE,OR(KA$9='2. Protocols'!$C90,KA$9='2. Protocols'!$E90,KA$9='2. Protocols'!$G90)),1,0)*'4. Formulations'!$L90</f>
        <v>0</v>
      </c>
      <c r="KB91" s="27">
        <f>IF(AND(OR(ISBLANK(KB$9),KB$9=0)=FALSE,OR(KB$9='2. Protocols'!$C90,KB$9='2. Protocols'!$E90,KB$9='2. Protocols'!$G90)),1,0)*'4. Formulations'!$L90</f>
        <v>0</v>
      </c>
      <c r="KC91" s="27">
        <f>IF(AND(OR(ISBLANK(KC$9),KC$9=0)=FALSE,OR(KC$9='2. Protocols'!$C90,KC$9='2. Protocols'!$E90,KC$9='2. Protocols'!$G90)),1,0)*'4. Formulations'!$L90</f>
        <v>0</v>
      </c>
      <c r="KD91" s="27">
        <f>IF(AND(OR(ISBLANK(KD$9),KD$9=0)=FALSE,OR(KD$9='2. Protocols'!$C90,KD$9='2. Protocols'!$E90,KD$9='2. Protocols'!$G90)),1,0)*'4. Formulations'!$L90</f>
        <v>0</v>
      </c>
      <c r="KE91" s="27">
        <f>IF(AND(OR(ISBLANK(KE$9),KE$9=0)=FALSE,OR(KE$9='2. Protocols'!$C90,KE$9='2. Protocols'!$E90,KE$9='2. Protocols'!$G90)),1,0)*'4. Formulations'!$L90</f>
        <v>0</v>
      </c>
      <c r="KF91" s="27">
        <f>IF(AND(OR(ISBLANK(KF$9),KF$9=0)=FALSE,OR(KF$9='2. Protocols'!$C90,KF$9='2. Protocols'!$E90,KF$9='2. Protocols'!$G90)),1,0)*'4. Formulations'!$L90</f>
        <v>0</v>
      </c>
      <c r="KG91" s="27">
        <f>IF(AND(OR(ISBLANK(KG$9),KG$9=0)=FALSE,OR(KG$9='2. Protocols'!$C90,KG$9='2. Protocols'!$E90,KG$9='2. Protocols'!$G90)),1,0)*'4. Formulations'!$L90</f>
        <v>0</v>
      </c>
      <c r="KH91" s="27">
        <f>IF(AND(OR(ISBLANK(KH$9),KH$9=0)=FALSE,OR(KH$9='2. Protocols'!$C90,KH$9='2. Protocols'!$E90,KH$9='2. Protocols'!$G90)),1,0)*'4. Formulations'!$L90</f>
        <v>0</v>
      </c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B91" s="27">
        <f>IF(AND(OR(ISBLANK(LB$9),LB$9=0)=FALSE,LB$9=$DL91),1,0)*'4. Formulations'!$M90</f>
        <v>0</v>
      </c>
      <c r="LC91" s="27">
        <f>IF(AND(OR(ISBLANK(LC$9),LC$9=0)=FALSE,LC$9=$DL91),1,0)*'4. Formulations'!$M90</f>
        <v>0</v>
      </c>
      <c r="LD91" s="27">
        <f>IF(AND(OR(ISBLANK(LD$9),LD$9=0)=FALSE,LD$9=$DL91),1,0)*'4. Formulations'!$M90</f>
        <v>0</v>
      </c>
      <c r="LE91" s="27">
        <f>IF(AND(OR(ISBLANK(LE$9),LE$9=0)=FALSE,LE$9=$DL91),1,0)*'4. Formulations'!$M90</f>
        <v>0</v>
      </c>
      <c r="LF91" s="27">
        <f>IF(AND(OR(ISBLANK(LF$9),LF$9=0)=FALSE,LF$9=$DL91),1,0)*'4. Formulations'!$M90</f>
        <v>0</v>
      </c>
      <c r="LG91" s="27">
        <f>IF(AND(OR(ISBLANK(LG$9),LG$9=0)=FALSE,LG$9=$DL91),1,0)*'4. Formulations'!$M90</f>
        <v>0</v>
      </c>
      <c r="LH91" s="27">
        <f>IF(AND(OR(ISBLANK(LH$9),LH$9=0)=FALSE,LH$9=$DL91),1,0)*'4. Formulations'!$M90</f>
        <v>0</v>
      </c>
      <c r="LI91" s="27">
        <f>IF(AND(OR(ISBLANK(LI$9),LI$9=0)=FALSE,LI$9=$DL91),1,0)*'4. Formulations'!$M90</f>
        <v>0</v>
      </c>
      <c r="LJ91" s="27">
        <f>IF(AND(OR(ISBLANK(LJ$9),LJ$9=0)=FALSE,LJ$9=$DL91),1,0)*'4. Formulations'!$M90</f>
        <v>0</v>
      </c>
      <c r="LK91" s="27">
        <f>IF(AND(OR(ISBLANK(LK$9),LK$9=0)=FALSE,LK$9=$DL91),1,0)*'4. Formulations'!$M90</f>
        <v>0</v>
      </c>
      <c r="LL91" s="27">
        <f>IF(AND(OR(ISBLANK(LL$9),LL$9=0)=FALSE,LL$9=$DL91),1,0)*'4. Formulations'!$M90</f>
        <v>0</v>
      </c>
      <c r="LM91" s="27">
        <f>IF(AND(OR(ISBLANK(LM$9),LM$9=0)=FALSE,LM$9=$DL91),1,0)*'4. Formulations'!$M90</f>
        <v>0</v>
      </c>
      <c r="LN91" s="27">
        <f>IF(AND(OR(ISBLANK(LN$9),LN$9=0)=FALSE,LN$9=$DL91),1,0)*'4. Formulations'!$M90</f>
        <v>0</v>
      </c>
      <c r="LO91" s="27">
        <f>IF(AND(OR(ISBLANK(LO$9),LO$9=0)=FALSE,LO$9=$DL91),1,0)*'4. Formulations'!$M90</f>
        <v>0</v>
      </c>
      <c r="LP91" s="27">
        <f>IF(AND(OR(ISBLANK(LP$9),LP$9=0)=FALSE,LP$9=$DL91),1,0)*'4. Formulations'!$M90</f>
        <v>0</v>
      </c>
      <c r="LQ91" s="27">
        <f>IF(AND(OR(ISBLANK(LQ$9),LQ$9=0)=FALSE,LQ$9=$DL91),1,0)*'4. Formulations'!$M90</f>
        <v>0</v>
      </c>
      <c r="LR91" s="27">
        <f>IF(AND(OR(ISBLANK(LR$9),LR$9=0)=FALSE,LR$9=$DL91),1,0)*'4. Formulations'!$M90</f>
        <v>0</v>
      </c>
      <c r="LS91" s="27"/>
      <c r="LT91" s="27"/>
      <c r="LU91" s="27"/>
      <c r="LW91" s="27">
        <f>IF(AND(OR(ISBLANK(LW$9),LW$9=0)=FALSE,SUM($LB91:$LR91)&gt;0,LW$9='2. Protocols'!$G90),1,0)*'4. Formulations'!$M90</f>
        <v>0</v>
      </c>
      <c r="LX91" s="27">
        <f>IF(AND(OR(ISBLANK(LX$9),LX$9=0)=FALSE,SUM($LB91:$LR91)&gt;0,LX$9='2. Protocols'!$G90),1,0)*'4. Formulations'!$M90</f>
        <v>0</v>
      </c>
      <c r="LY91" s="27">
        <f>IF(AND(OR(ISBLANK(LY$9),LY$9=0)=FALSE,SUM($LB91:$LR91)&gt;0,LY$9='2. Protocols'!$G90),1,0)*'4. Formulations'!$M90</f>
        <v>0</v>
      </c>
      <c r="LZ91" s="27">
        <f>IF(AND(OR(ISBLANK(LZ$9),LZ$9=0)=FALSE,SUM($LB91:$LR91)&gt;0,LZ$9='2. Protocols'!$G90),1,0)*'4. Formulations'!$M90</f>
        <v>0</v>
      </c>
      <c r="MA91" s="27">
        <f>IF(AND(OR(ISBLANK(MA$9),MA$9=0)=FALSE,SUM($LB91:$LR91)&gt;0,MA$9='2. Protocols'!$G90),1,0)*'4. Formulations'!$M90</f>
        <v>0</v>
      </c>
      <c r="MB91" s="27">
        <f>IF(AND(OR(ISBLANK(MB$9),MB$9=0)=FALSE,SUM($LB91:$LR91)&gt;0,MB$9='2. Protocols'!$G90),1,0)*'4. Formulations'!$M90</f>
        <v>0</v>
      </c>
      <c r="MC91" s="27">
        <f>IF(AND(OR(ISBLANK(MC$9),MC$9=0)=FALSE,SUM($LB91:$LR91)&gt;0,MC$9='2. Protocols'!$G90),1,0)*'4. Formulations'!$M90</f>
        <v>0</v>
      </c>
      <c r="MD91" s="27">
        <f>IF(AND(OR(ISBLANK(MD$9),MD$9=0)=FALSE,SUM($LB91:$LR91)&gt;0,MD$9='2. Protocols'!$G90),1,0)*'4. Formulations'!$M90</f>
        <v>0</v>
      </c>
      <c r="ME91" s="27">
        <f>IF(AND(OR(ISBLANK(ME$9),ME$9=0)=FALSE,SUM($LB91:$LR91)&gt;0,ME$9='2. Protocols'!$G90),1,0)*'4. Formulations'!$M90</f>
        <v>0</v>
      </c>
      <c r="MF91" s="27">
        <f>IF(AND(OR(ISBLANK(MF$9),MF$9=0)=FALSE,SUM($LB91:$LR91)&gt;0,MF$9='2. Protocols'!$G90),1,0)*'4. Formulations'!$M90</f>
        <v>0</v>
      </c>
      <c r="MG91" s="27">
        <f>IF(AND(OR(ISBLANK(MG$9),MG$9=0)=FALSE,SUM($LB91:$LR91)&gt;0,MG$9='2. Protocols'!$G90),1,0)*'4. Formulations'!$M90</f>
        <v>0</v>
      </c>
      <c r="MH91" s="27">
        <f>IF(AND(OR(ISBLANK(MH$9),MH$9=0)=FALSE,SUM($LB91:$LR91)&gt;0,MH$9='2. Protocols'!$G90),1,0)*'4. Formulations'!$M90</f>
        <v>0</v>
      </c>
      <c r="MI91" s="27">
        <f>IF(AND(OR(ISBLANK(MI$9),MI$9=0)=FALSE,SUM($LB91:$LR91)&gt;0,MI$9='2. Protocols'!$G90),1,0)*'4. Formulations'!$M90</f>
        <v>0</v>
      </c>
      <c r="MJ91" s="27">
        <f>IF(AND(OR(ISBLANK(MJ$9),MJ$9=0)=FALSE,SUM($LB91:$LR91)&gt;0,MJ$9='2. Protocols'!$G90),1,0)*'4. Formulations'!$M90</f>
        <v>0</v>
      </c>
      <c r="MK91" s="27">
        <f>IF(AND(OR(ISBLANK(MK$9),MK$9=0)=FALSE,SUM($LB91:$LR91)&gt;0,MK$9='2. Protocols'!$G90),1,0)*'4. Formulations'!$M90</f>
        <v>0</v>
      </c>
      <c r="ML91" s="27">
        <f>IF(AND(OR(ISBLANK(ML$9),ML$9=0)=FALSE,SUM($LB91:$LR91)&gt;0,ML$9='2. Protocols'!$G90),1,0)*'4. Formulations'!$M90</f>
        <v>0</v>
      </c>
      <c r="MM91" s="27">
        <f>IF(AND(OR(ISBLANK(MM$9),MM$9=0)=FALSE,SUM($LB91:$LR91)&gt;0,MM$9='2. Protocols'!$G90),1,0)*'4. Formulations'!$M90</f>
        <v>0</v>
      </c>
      <c r="MN91" s="27">
        <f>IF(AND(OR(ISBLANK(MN$9),MN$9=0)=FALSE,SUM($LB91:$LR91)&gt;0,MN$9='2. Protocols'!$G90),1,0)*'4. Formulations'!$M90</f>
        <v>0</v>
      </c>
      <c r="MO91" s="27">
        <f>IF(AND(OR(ISBLANK(MO$9),MO$9=0)=FALSE,SUM($LB91:$LR91)&gt;0,MO$9='2. Protocols'!$G90),1,0)*'4. Formulations'!$M90</f>
        <v>0</v>
      </c>
      <c r="MP91" s="27">
        <f>IF(AND(OR(ISBLANK(MP$9),MP$9=0)=FALSE,SUM($LB91:$LR91)&gt;0,MP$9='2. Protocols'!$G90),1,0)*'4. Formulations'!$M90</f>
        <v>0</v>
      </c>
      <c r="MQ91" s="27">
        <f>IF(AND(OR(ISBLANK(MQ$9),MQ$9=0)=FALSE,SUM($LB91:$LR91)&gt;0,MQ$9='2. Protocols'!$G90),1,0)*'4. Formulations'!$M90</f>
        <v>0</v>
      </c>
      <c r="MR91" s="27">
        <f>IF(AND(OR(ISBLANK(MR$9),MR$9=0)=FALSE,SUM($LB91:$LR91)&gt;0,MR$9='2. Protocols'!$G90),1,0)*'4. Formulations'!$M90</f>
        <v>0</v>
      </c>
      <c r="MS91" s="27">
        <f>IF(AND(OR(ISBLANK(MS$9),MS$9=0)=FALSE,SUM($LB91:$LR91)&gt;0,MS$9='2. Protocols'!$G90),1,0)*'4. Formulations'!$M90</f>
        <v>0</v>
      </c>
      <c r="MT91" s="27">
        <f>IF(AND(OR(ISBLANK(MT$9),MT$9=0)=FALSE,SUM($LB91:$LR91)&gt;0,MT$9='2. Protocols'!$G90),1,0)*'4. Formulations'!$M90</f>
        <v>0</v>
      </c>
      <c r="MU91" s="27">
        <f>IF(AND(OR(ISBLANK(MU$9),MU$9=0)=FALSE,SUM($LB91:$LR91)&gt;0,MU$9='2. Protocols'!$G90),1,0)*'4. Formulations'!$M90</f>
        <v>0</v>
      </c>
      <c r="MV91" s="27">
        <f>IF(AND(OR(ISBLANK(MV$9),MV$9=0)=FALSE,SUM($LB91:$LR91)&gt;0,MV$9='2. Protocols'!$G90),1,0)*'4. Formulations'!$M90</f>
        <v>0</v>
      </c>
      <c r="MW91" s="27">
        <f>IF(AND(OR(ISBLANK(MW$9),MW$9=0)=FALSE,SUM($LB91:$LR91)&gt;0,MW$9='2. Protocols'!$G90),1,0)*'4. Formulations'!$M90</f>
        <v>0</v>
      </c>
      <c r="MX91" s="27">
        <f>IF(AND(OR(ISBLANK(MX$9),MX$9=0)=FALSE,SUM($LB91:$LR91)&gt;0,MX$9='2. Protocols'!$G90),1,0)*'4. Formulations'!$M90</f>
        <v>0</v>
      </c>
      <c r="MY91" s="27">
        <f>IF(AND(OR(ISBLANK(MY$9),MY$9=0)=FALSE,SUM($LB91:$LR91)&gt;0,MY$9='2. Protocols'!$G90),1,0)*'4. Formulations'!$M90</f>
        <v>0</v>
      </c>
      <c r="MZ91" s="27">
        <f>IF(AND(OR(ISBLANK(MZ$9),MZ$9=0)=FALSE,SUM($LB91:$LR91)&gt;0,MZ$9='2. Protocols'!$G90),1,0)*'4. Formulations'!$M90</f>
        <v>0</v>
      </c>
      <c r="NA91" s="27">
        <f>IF(AND(OR(ISBLANK(NA$9),NA$9=0)=FALSE,SUM($LB91:$LR91)&gt;0,NA$9='2. Protocols'!$G90),1,0)*'4. Formulations'!$M90</f>
        <v>0</v>
      </c>
      <c r="NB91" s="27">
        <f>IF(AND(OR(ISBLANK(NB$9),NB$9=0)=FALSE,SUM($LB91:$LR91)&gt;0,NB$9='2. Protocols'!$G90),1,0)*'4. Formulations'!$M90</f>
        <v>0</v>
      </c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V91" s="27">
        <f>IF(AND(OR(ISBLANK(NV$9),NV$9=0)=FALSE,NV$9=$DM91),1,0)*'4. Formulations'!$N90</f>
        <v>0</v>
      </c>
      <c r="NW91" s="721">
        <f>IF(AND(OR(ISBLANK(NW$9),NW$9=0)=FALSE,NW$9=$DM91),1,0)*'4. Formulations'!$N90</f>
        <v>0</v>
      </c>
      <c r="NX91" s="27">
        <f>IF(AND(OR(ISBLANK(NX$9),NX$9=0)=FALSE,NX$9=$DM91),1,0)*'4. Formulations'!$N90</f>
        <v>0</v>
      </c>
      <c r="NY91" s="27">
        <f>IF(AND(OR(ISBLANK(NY$9),NY$9=0)=FALSE,NY$9=$DM91),1,0)*'4. Formulations'!$N90</f>
        <v>0</v>
      </c>
      <c r="NZ91" s="27">
        <f>IF(AND(OR(ISBLANK(NZ$9),NZ$9=0)=FALSE,NZ$9=$DM91),1,0)*'4. Formulations'!$N90</f>
        <v>0</v>
      </c>
      <c r="OA91" s="27">
        <f>IF(AND(OR(ISBLANK(OA$9),OA$9=0)=FALSE,OA$9=$DM91),1,0)*'4. Formulations'!$N90</f>
        <v>0</v>
      </c>
      <c r="OB91" s="27">
        <f>IF(AND(OR(ISBLANK(OB$9),OB$9=0)=FALSE,OB$9=$DM91),1,0)*'4. Formulations'!$N90</f>
        <v>0</v>
      </c>
      <c r="OC91" s="27">
        <f>IF(AND(OR(ISBLANK(OC$9),OC$9=0)=FALSE,OC$9=$DM91),1,0)*'4. Formulations'!$N90</f>
        <v>0</v>
      </c>
      <c r="OD91" s="27">
        <f>IF(AND(OR(ISBLANK(OD$9),OD$9=0)=FALSE,OD$9=$DM91),1,0)*'4. Formulations'!$N90</f>
        <v>0</v>
      </c>
      <c r="OE91" s="27">
        <f>IF(AND(OR(ISBLANK(OE$9),OE$9=0)=FALSE,OE$9=$DM91),1,0)*'4. Formulations'!$N90</f>
        <v>0</v>
      </c>
      <c r="OF91" s="27">
        <f>IF(AND(OR(ISBLANK(OF$9),OF$9=0)=FALSE,OF$9=$DM91),1,0)*'4. Formulations'!$N90</f>
        <v>0</v>
      </c>
      <c r="OG91" s="27">
        <f>IF(AND(OR(ISBLANK(OG$9),OG$9=0)=FALSE,OG$9=$DM91),1,0)*'4. Formulations'!$N90</f>
        <v>0</v>
      </c>
      <c r="OH91" s="27">
        <f>IF(AND(OR(ISBLANK(OH$9),OH$9=0)=FALSE,OH$9=$DM91),1,0)*'4. Formulations'!$N90</f>
        <v>0</v>
      </c>
      <c r="OI91" s="27">
        <f>IF(AND(OR(ISBLANK(OI$9),OI$9=0)=FALSE,OI$9=$DM91),1,0)*'4. Formulations'!$N90</f>
        <v>0</v>
      </c>
      <c r="OJ91" s="27">
        <f>IF(AND(OR(ISBLANK(OJ$9),OJ$9=0)=FALSE,OJ$9=$DM91),1,0)*'4. Formulations'!$N90</f>
        <v>0</v>
      </c>
      <c r="OK91" s="27">
        <f>IF(AND(OR(ISBLANK(OK$9),OK$9=0)=FALSE,OK$9=$DM91),1,0)*'4. Formulations'!$N90</f>
        <v>0</v>
      </c>
      <c r="OL91" s="27">
        <f>IF(AND(OR(ISBLANK(OL$9),OL$9=0)=FALSE,OL$9=$DM91),1,0)*'4. Formulations'!$N90</f>
        <v>0</v>
      </c>
      <c r="OM91" s="27"/>
      <c r="ON91" s="27"/>
      <c r="OO91" s="27"/>
      <c r="OQ91" s="27">
        <f>IF(AND(OR(ISBLANK(OQ$9),OQ$9=0)=FALSE,OR(OQ$9='2. Protocols'!$C90,OQ$9='2. Protocols'!$E90,OQ$9='2. Protocols'!$G90)),1,0)*'4. Formulations'!$O90</f>
        <v>0</v>
      </c>
      <c r="OR91" s="27">
        <f>IF(AND(OR(ISBLANK(OR$9),OR$9=0)=FALSE,OR(OR$9='2. Protocols'!$C90,OR$9='2. Protocols'!$E90,OR$9='2. Protocols'!$G90)),1,0)*'4. Formulations'!$O90</f>
        <v>0</v>
      </c>
      <c r="OS91" s="27">
        <f>IF(AND(OR(ISBLANK(OS$9),OS$9=0)=FALSE,OR(OS$9='2. Protocols'!$C90,OS$9='2. Protocols'!$E90,OS$9='2. Protocols'!$G90)),1,0)*'4. Formulations'!$O90</f>
        <v>0</v>
      </c>
      <c r="OT91" s="27">
        <f>IF(AND(OR(ISBLANK(OT$9),OT$9=0)=FALSE,OR(OT$9='2. Protocols'!$C90,OT$9='2. Protocols'!$E90,OT$9='2. Protocols'!$G90)),1,0)*'4. Formulations'!$O90</f>
        <v>0</v>
      </c>
      <c r="OU91" s="27">
        <f>IF(AND(OR(ISBLANK(OU$9),OU$9=0)=FALSE,OR(OU$9='2. Protocols'!$C90,OU$9='2. Protocols'!$E90,OU$9='2. Protocols'!$G90)),1,0)*'4. Formulations'!$O90</f>
        <v>0</v>
      </c>
      <c r="OV91" s="27">
        <f>IF(AND(OR(ISBLANK(OV$9),OV$9=0)=FALSE,OR(OV$9='2. Protocols'!$C90,OV$9='2. Protocols'!$E90,OV$9='2. Protocols'!$G90)),1,0)*'4. Formulations'!$O90</f>
        <v>0</v>
      </c>
      <c r="OW91" s="27">
        <f>IF(AND(OR(ISBLANK(OW$9),OW$9=0)=FALSE,OR(OW$9='2. Protocols'!$C90,OW$9='2. Protocols'!$E90,OW$9='2. Protocols'!$G90)),1,0)*'4. Formulations'!$O90</f>
        <v>0</v>
      </c>
      <c r="OX91" s="27">
        <f>IF(AND(OR(ISBLANK(OX$9),OX$9=0)=FALSE,OR(OX$9='2. Protocols'!$C90,OX$9='2. Protocols'!$E90,OX$9='2. Protocols'!$G90)),1,0)*'4. Formulations'!$O90</f>
        <v>0</v>
      </c>
      <c r="OY91" s="27">
        <f>IF(AND(OR(ISBLANK(OY$9),OY$9=0)=FALSE,OR(OY$9='2. Protocols'!$C90,OY$9='2. Protocols'!$E90,OY$9='2. Protocols'!$G90)),1,0)*'4. Formulations'!$O90</f>
        <v>0</v>
      </c>
      <c r="OZ91" s="27">
        <f>IF(AND(OR(ISBLANK(OZ$9),OZ$9=0)=FALSE,OR(OZ$9='2. Protocols'!$C90,OZ$9='2. Protocols'!$E90,OZ$9='2. Protocols'!$G90)),1,0)*'4. Formulations'!$O90</f>
        <v>0</v>
      </c>
      <c r="PA91" s="27">
        <f>IF(AND(OR(ISBLANK(PA$9),PA$9=0)=FALSE,OR(PA$9='2. Protocols'!$C90,PA$9='2. Protocols'!$E90,PA$9='2. Protocols'!$G90)),1,0)*'4. Formulations'!$O90</f>
        <v>0</v>
      </c>
      <c r="PB91" s="27">
        <f>IF(AND(OR(ISBLANK(PB$9),PB$9=0)=FALSE,OR(PB$9='2. Protocols'!$C90,PB$9='2. Protocols'!$E90,PB$9='2. Protocols'!$G90)),1,0)*'4. Formulations'!$O90</f>
        <v>0</v>
      </c>
      <c r="PC91" s="27">
        <f>IF(AND(OR(ISBLANK(PC$9),PC$9=0)=FALSE,OR(PC$9='2. Protocols'!$C90,PC$9='2. Protocols'!$E90,PC$9='2. Protocols'!$G90)),1,0)*'4. Formulations'!$O90</f>
        <v>0</v>
      </c>
      <c r="PD91" s="27">
        <f>IF(AND(OR(ISBLANK(PD$9),PD$9=0)=FALSE,OR(PD$9='2. Protocols'!$C90,PD$9='2. Protocols'!$E90,PD$9='2. Protocols'!$G90)),1,0)*'4. Formulations'!$O90</f>
        <v>0</v>
      </c>
      <c r="PE91" s="27">
        <f>IF(AND(OR(ISBLANK(PE$9),PE$9=0)=FALSE,OR(PE$9='2. Protocols'!$C90,PE$9='2. Protocols'!$E90,PE$9='2. Protocols'!$G90)),1,0)*'4. Formulations'!$O90</f>
        <v>0</v>
      </c>
      <c r="PF91" s="27">
        <f>IF(AND(OR(ISBLANK(PF$9),PF$9=0)=FALSE,OR(PF$9='2. Protocols'!$C90,PF$9='2. Protocols'!$E90,PF$9='2. Protocols'!$G90)),1,0)*'4. Formulations'!$O90</f>
        <v>0</v>
      </c>
      <c r="PG91" s="27">
        <f>IF(AND(OR(ISBLANK(PG$9),PG$9=0)=FALSE,OR(PG$9='2. Protocols'!$C90,PG$9='2. Protocols'!$E90,PG$9='2. Protocols'!$G90)),1,0)*'4. Formulations'!$O90</f>
        <v>0</v>
      </c>
      <c r="PH91" s="27">
        <f>IF(AND(OR(ISBLANK(PH$9),PH$9=0)=FALSE,OR(PH$9='2. Protocols'!$C90,PH$9='2. Protocols'!$E90,PH$9='2. Protocols'!$G90)),1,0)*'4. Formulations'!$O90</f>
        <v>0</v>
      </c>
      <c r="PI91" s="27">
        <f>IF(AND(OR(ISBLANK(PI$9),PI$9=0)=FALSE,OR(PI$9='2. Protocols'!$C90,PI$9='2. Protocols'!$E90,PI$9='2. Protocols'!$G90)),1,0)*'4. Formulations'!$O90</f>
        <v>0</v>
      </c>
      <c r="PJ91" s="27">
        <f>IF(AND(OR(ISBLANK(PJ$9),PJ$9=0)=FALSE,OR(PJ$9='2. Protocols'!$C90,PJ$9='2. Protocols'!$E90,PJ$9='2. Protocols'!$G90)),1,0)*'4. Formulations'!$O90</f>
        <v>0</v>
      </c>
      <c r="PK91" s="27">
        <f>IF(AND(OR(ISBLANK(PK$9),PK$9=0)=FALSE,OR(PK$9='2. Protocols'!$C90,PK$9='2. Protocols'!$E90,PK$9='2. Protocols'!$G90)),1,0)*'4. Formulations'!$O90</f>
        <v>0</v>
      </c>
      <c r="PL91" s="27">
        <f>IF(AND(OR(ISBLANK(PL$9),PL$9=0)=FALSE,OR(PL$9='2. Protocols'!$C90,PL$9='2. Protocols'!$E90,PL$9='2. Protocols'!$G90)),1,0)*'4. Formulations'!$O90</f>
        <v>0</v>
      </c>
      <c r="PM91" s="27">
        <f>IF(AND(OR(ISBLANK(PM$9),PM$9=0)=FALSE,OR(PM$9='2. Protocols'!$C90,PM$9='2. Protocols'!$E90,PM$9='2. Protocols'!$G90)),1,0)*'4. Formulations'!$O90</f>
        <v>0</v>
      </c>
      <c r="PN91" s="27">
        <f>IF(AND(OR(ISBLANK(PN$9),PN$9=0)=FALSE,OR(PN$9='2. Protocols'!$C90,PN$9='2. Protocols'!$E90,PN$9='2. Protocols'!$G90)),1,0)*'4. Formulations'!$O90</f>
        <v>0</v>
      </c>
      <c r="PO91" s="27">
        <f>IF(AND(OR(ISBLANK(PO$9),PO$9=0)=FALSE,OR(PO$9='2. Protocols'!$C90,PO$9='2. Protocols'!$E90,PO$9='2. Protocols'!$G90)),1,0)*'4. Formulations'!$O90</f>
        <v>0</v>
      </c>
      <c r="PP91" s="27">
        <f>IF(AND(OR(ISBLANK(PP$9),PP$9=0)=FALSE,OR(PP$9='2. Protocols'!$C90,PP$9='2. Protocols'!$E90,PP$9='2. Protocols'!$G90)),1,0)*'4. Formulations'!$O90</f>
        <v>0</v>
      </c>
      <c r="PQ91" s="27">
        <f>IF(AND(OR(ISBLANK(PQ$9),PQ$9=0)=FALSE,OR(PQ$9='2. Protocols'!$C90,PQ$9='2. Protocols'!$E90,PQ$9='2. Protocols'!$G90)),1,0)*'4. Formulations'!$O90</f>
        <v>0</v>
      </c>
      <c r="PR91" s="27">
        <f>IF(AND(OR(ISBLANK(PR$9),PR$9=0)=FALSE,OR(PR$9='2. Protocols'!$C90,PR$9='2. Protocols'!$E90,PR$9='2. Protocols'!$G90)),1,0)*'4. Formulations'!$O90</f>
        <v>0</v>
      </c>
      <c r="PS91" s="27">
        <f>IF(AND(OR(ISBLANK(PS$9),PS$9=0)=FALSE,OR(PS$9='2. Protocols'!$C90,PS$9='2. Protocols'!$E90,PS$9='2. Protocols'!$G90)),1,0)*'4. Formulations'!$O90</f>
        <v>0</v>
      </c>
      <c r="PT91" s="27">
        <f>IF(AND(OR(ISBLANK(PT$9),PT$9=0)=FALSE,OR(PT$9='2. Protocols'!$C90,PT$9='2. Protocols'!$E90,PT$9='2. Protocols'!$G90)),1,0)*'4. Formulations'!$O90</f>
        <v>0</v>
      </c>
      <c r="PU91" s="27">
        <f>IF(AND(OR(ISBLANK(PU$9),PU$9=0)=FALSE,OR(PU$9='2. Protocols'!$C90,PU$9='2. Protocols'!$E90,PU$9='2. Protocols'!$G90)),1,0)*'4. Formulations'!$O90</f>
        <v>0</v>
      </c>
      <c r="PV91" s="27">
        <f>IF(AND(OR(ISBLANK(PV$9),PV$9=0)=FALSE,OR(PV$9='2. Protocols'!$C90,PV$9='2. Protocols'!$E90,PV$9='2. Protocols'!$G90)),1,0)*'4. Formulations'!$O90</f>
        <v>0</v>
      </c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P91" s="27">
        <f>IF(AND(OR(ISBLANK(QP$9),QP$9=0)=FALSE,QP$9=$DL91),1,0)*'4. Formulations'!$P90</f>
        <v>0</v>
      </c>
      <c r="QQ91" s="27">
        <f>IF(AND(OR(ISBLANK(QQ$9),QQ$9=0)=FALSE,QQ$9=$DL91),1,0)*'4. Formulations'!$P90</f>
        <v>0</v>
      </c>
      <c r="QR91" s="27">
        <f>IF(AND(OR(ISBLANK(QR$9),QR$9=0)=FALSE,QR$9=$DL91),1,0)*'4. Formulations'!$P90</f>
        <v>0</v>
      </c>
      <c r="QS91" s="27">
        <f>IF(AND(OR(ISBLANK(QS$9),QS$9=0)=FALSE,QS$9=$DL91),1,0)*'4. Formulations'!$P90</f>
        <v>0</v>
      </c>
      <c r="QT91" s="27">
        <f>IF(AND(OR(ISBLANK(QT$9),QT$9=0)=FALSE,QT$9=$DL91),1,0)*'4. Formulations'!$P90</f>
        <v>0</v>
      </c>
      <c r="QU91" s="27">
        <f>IF(AND(OR(ISBLANK(QU$9),QU$9=0)=FALSE,QU$9=$DL91),1,0)*'4. Formulations'!$P90</f>
        <v>0</v>
      </c>
      <c r="QV91" s="27">
        <f>IF(AND(OR(ISBLANK(QV$9),QV$9=0)=FALSE,QV$9=$DL91),1,0)*'4. Formulations'!$P90</f>
        <v>0</v>
      </c>
      <c r="QW91" s="27">
        <f>IF(AND(OR(ISBLANK(QW$9),QW$9=0)=FALSE,QW$9=$DL91),1,0)*'4. Formulations'!$P90</f>
        <v>0</v>
      </c>
      <c r="QX91" s="27">
        <f>IF(AND(OR(ISBLANK(QX$9),QX$9=0)=FALSE,QX$9=$DL91),1,0)*'4. Formulations'!$P90</f>
        <v>0</v>
      </c>
      <c r="QY91" s="27">
        <f>IF(AND(OR(ISBLANK(QY$9),QY$9=0)=FALSE,QY$9=$DL91),1,0)*'4. Formulations'!$P90</f>
        <v>0</v>
      </c>
      <c r="QZ91" s="27">
        <f>IF(AND(OR(ISBLANK(QZ$9),QZ$9=0)=FALSE,QZ$9=$DL91),1,0)*'4. Formulations'!$P90</f>
        <v>0</v>
      </c>
      <c r="RA91" s="27">
        <f>IF(AND(OR(ISBLANK(RA$9),RA$9=0)=FALSE,RA$9=$DL91),1,0)*'4. Formulations'!$P90</f>
        <v>0</v>
      </c>
      <c r="RB91" s="27">
        <f>IF(AND(OR(ISBLANK(RB$9),RB$9=0)=FALSE,RB$9=$DL91),1,0)*'4. Formulations'!$P90</f>
        <v>0</v>
      </c>
      <c r="RC91" s="27">
        <f>IF(AND(OR(ISBLANK(RC$9),RC$9=0)=FALSE,RC$9=$DL91),1,0)*'4. Formulations'!$P90</f>
        <v>0</v>
      </c>
      <c r="RD91" s="27">
        <f>IF(AND(OR(ISBLANK(RD$9),RD$9=0)=FALSE,RD$9=$DL91),1,0)*'4. Formulations'!$P90</f>
        <v>0</v>
      </c>
      <c r="RE91" s="27">
        <f>IF(AND(OR(ISBLANK(RE$9),RE$9=0)=FALSE,RE$9=$DL91),1,0)*'4. Formulations'!$P90</f>
        <v>0</v>
      </c>
      <c r="RF91" s="27">
        <f>IF(AND(OR(ISBLANK(RF$9),RF$9=0)=FALSE,RF$9=$DL91),1,0)*'4. Formulations'!$P90</f>
        <v>0</v>
      </c>
      <c r="RG91" s="27"/>
      <c r="RH91" s="27"/>
      <c r="RI91" s="27"/>
      <c r="RK91" s="27">
        <f>IF(AND(OR(ISBLANK(RK$9),RK$9=0)=FALSE,SUM($QP91:$RF91)&gt;0,RK$9='2. Protocols'!$G90),1,0)*'4. Formulations'!$P90</f>
        <v>0</v>
      </c>
      <c r="RL91" s="27">
        <f>IF(AND(OR(ISBLANK(RL$9),RL$9=0)=FALSE,SUM($QP91:$RF91)&gt;0,RL$9='2. Protocols'!$G90),1,0)*'4. Formulations'!$P90</f>
        <v>0</v>
      </c>
      <c r="RM91" s="27">
        <f>IF(AND(OR(ISBLANK(RM$9),RM$9=0)=FALSE,SUM($QP91:$RF91)&gt;0,RM$9='2. Protocols'!$G90),1,0)*'4. Formulations'!$P90</f>
        <v>0</v>
      </c>
      <c r="RN91" s="27">
        <f>IF(AND(OR(ISBLANK(RN$9),RN$9=0)=FALSE,SUM($QP91:$RF91)&gt;0,RN$9='2. Protocols'!$G90),1,0)*'4. Formulations'!$P90</f>
        <v>0</v>
      </c>
      <c r="RO91" s="27">
        <f>IF(AND(OR(ISBLANK(RO$9),RO$9=0)=FALSE,SUM($QP91:$RF91)&gt;0,RO$9='2. Protocols'!$G90),1,0)*'4. Formulations'!$P90</f>
        <v>0</v>
      </c>
      <c r="RP91" s="27">
        <f>IF(AND(OR(ISBLANK(RP$9),RP$9=0)=FALSE,SUM($QP91:$RF91)&gt;0,RP$9='2. Protocols'!$G90),1,0)*'4. Formulations'!$P90</f>
        <v>0</v>
      </c>
      <c r="RQ91" s="27">
        <f>IF(AND(OR(ISBLANK(RQ$9),RQ$9=0)=FALSE,SUM($QP91:$RF91)&gt;0,RQ$9='2. Protocols'!$G90),1,0)*'4. Formulations'!$P90</f>
        <v>0</v>
      </c>
      <c r="RR91" s="27">
        <f>IF(AND(OR(ISBLANK(RR$9),RR$9=0)=FALSE,SUM($QP91:$RF91)&gt;0,RR$9='2. Protocols'!$G90),1,0)*'4. Formulations'!$P90</f>
        <v>0</v>
      </c>
      <c r="RS91" s="27">
        <f>IF(AND(OR(ISBLANK(RS$9),RS$9=0)=FALSE,SUM($QP91:$RF91)&gt;0,RS$9='2. Protocols'!$G90),1,0)*'4. Formulations'!$P90</f>
        <v>0</v>
      </c>
      <c r="RT91" s="27">
        <f>IF(AND(OR(ISBLANK(RT$9),RT$9=0)=FALSE,SUM($QP91:$RF91)&gt;0,RT$9='2. Protocols'!$G90),1,0)*'4. Formulations'!$P90</f>
        <v>0</v>
      </c>
      <c r="RU91" s="27">
        <f>IF(AND(OR(ISBLANK(RU$9),RU$9=0)=FALSE,SUM($QP91:$RF91)&gt;0,RU$9='2. Protocols'!$G90),1,0)*'4. Formulations'!$P90</f>
        <v>0</v>
      </c>
      <c r="RV91" s="27">
        <f>IF(AND(OR(ISBLANK(RV$9),RV$9=0)=FALSE,SUM($QP91:$RF91)&gt;0,RV$9='2. Protocols'!$G90),1,0)*'4. Formulations'!$P90</f>
        <v>0</v>
      </c>
      <c r="RW91" s="27">
        <f>IF(AND(OR(ISBLANK(RW$9),RW$9=0)=FALSE,SUM($QP91:$RF91)&gt;0,RW$9='2. Protocols'!$G90),1,0)*'4. Formulations'!$P90</f>
        <v>0</v>
      </c>
      <c r="RX91" s="27">
        <f>IF(AND(OR(ISBLANK(RX$9),RX$9=0)=FALSE,SUM($QP91:$RF91)&gt;0,RX$9='2. Protocols'!$G90),1,0)*'4. Formulations'!$P90</f>
        <v>0</v>
      </c>
      <c r="RY91" s="27">
        <f>IF(AND(OR(ISBLANK(RY$9),RY$9=0)=FALSE,SUM($QP91:$RF91)&gt;0,RY$9='2. Protocols'!$G90),1,0)*'4. Formulations'!$P90</f>
        <v>0</v>
      </c>
      <c r="RZ91" s="27">
        <f>IF(AND(OR(ISBLANK(RZ$9),RZ$9=0)=FALSE,SUM($QP91:$RF91)&gt;0,RZ$9='2. Protocols'!$G90),1,0)*'4. Formulations'!$P90</f>
        <v>0</v>
      </c>
      <c r="SA91" s="27">
        <f>IF(AND(OR(ISBLANK(SA$9),SA$9=0)=FALSE,SUM($QP91:$RF91)&gt;0,SA$9='2. Protocols'!$G90),1,0)*'4. Formulations'!$P90</f>
        <v>0</v>
      </c>
      <c r="SB91" s="27">
        <f>IF(AND(OR(ISBLANK(SB$9),SB$9=0)=FALSE,SUM($QP91:$RF91)&gt;0,SB$9='2. Protocols'!$G90),1,0)*'4. Formulations'!$P90</f>
        <v>0</v>
      </c>
      <c r="SC91" s="27">
        <f>IF(AND(OR(ISBLANK(SC$9),SC$9=0)=FALSE,SUM($QP91:$RF91)&gt;0,SC$9='2. Protocols'!$G90),1,0)*'4. Formulations'!$P90</f>
        <v>0</v>
      </c>
      <c r="SD91" s="27">
        <f>IF(AND(OR(ISBLANK(SD$9),SD$9=0)=FALSE,SUM($QP91:$RF91)&gt;0,SD$9='2. Protocols'!$G90),1,0)*'4. Formulations'!$P90</f>
        <v>0</v>
      </c>
      <c r="SE91" s="27">
        <f>IF(AND(OR(ISBLANK(SE$9),SE$9=0)=FALSE,SUM($QP91:$RF91)&gt;0,SE$9='2. Protocols'!$G90),1,0)*'4. Formulations'!$P90</f>
        <v>0</v>
      </c>
      <c r="SF91" s="27">
        <f>IF(AND(OR(ISBLANK(SF$9),SF$9=0)=FALSE,SUM($QP91:$RF91)&gt;0,SF$9='2. Protocols'!$G90),1,0)*'4. Formulations'!$P90</f>
        <v>0</v>
      </c>
      <c r="SG91" s="27">
        <f>IF(AND(OR(ISBLANK(SG$9),SG$9=0)=FALSE,SUM($QP91:$RF91)&gt;0,SG$9='2. Protocols'!$G90),1,0)*'4. Formulations'!$P90</f>
        <v>0</v>
      </c>
      <c r="SH91" s="27">
        <f>IF(AND(OR(ISBLANK(SH$9),SH$9=0)=FALSE,SUM($QP91:$RF91)&gt;0,SH$9='2. Protocols'!$G90),1,0)*'4. Formulations'!$P90</f>
        <v>0</v>
      </c>
      <c r="SI91" s="27">
        <f>IF(AND(OR(ISBLANK(SI$9),SI$9=0)=FALSE,SUM($QP91:$RF91)&gt;0,SI$9='2. Protocols'!$G90),1,0)*'4. Formulations'!$P90</f>
        <v>0</v>
      </c>
      <c r="SJ91" s="27">
        <f>IF(AND(OR(ISBLANK(SJ$9),SJ$9=0)=FALSE,SUM($QP91:$RF91)&gt;0,SJ$9='2. Protocols'!$G90),1,0)*'4. Formulations'!$P90</f>
        <v>0</v>
      </c>
      <c r="SK91" s="27">
        <f>IF(AND(OR(ISBLANK(SK$9),SK$9=0)=FALSE,SUM($QP91:$RF91)&gt;0,SK$9='2. Protocols'!$G90),1,0)*'4. Formulations'!$P90</f>
        <v>0</v>
      </c>
      <c r="SL91" s="27">
        <f>IF(AND(OR(ISBLANK(SL$9),SL$9=0)=FALSE,SUM($QP91:$RF91)&gt;0,SL$9='2. Protocols'!$G90),1,0)*'4. Formulations'!$P90</f>
        <v>0</v>
      </c>
      <c r="SM91" s="27">
        <f>IF(AND(OR(ISBLANK(SM$9),SM$9=0)=FALSE,SUM($QP91:$RF91)&gt;0,SM$9='2. Protocols'!$G90),1,0)*'4. Formulations'!$P90</f>
        <v>0</v>
      </c>
      <c r="SN91" s="27">
        <f>IF(AND(OR(ISBLANK(SN$9),SN$9=0)=FALSE,SUM($QP91:$RF91)&gt;0,SN$9='2. Protocols'!$G90),1,0)*'4. Formulations'!$P90</f>
        <v>0</v>
      </c>
      <c r="SO91" s="27">
        <f>IF(AND(OR(ISBLANK(SO$9),SO$9=0)=FALSE,SUM($QP91:$RF91)&gt;0,SO$9='2. Protocols'!$G90),1,0)*'4. Formulations'!$P90</f>
        <v>0</v>
      </c>
      <c r="SP91" s="27">
        <f>IF(AND(OR(ISBLANK(SP$9),SP$9=0)=FALSE,SUM($QP91:$RF91)&gt;0,SP$9='2. Protocols'!$G90),1,0)*'4. Formulations'!$P90</f>
        <v>0</v>
      </c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J91" s="27">
        <f>IF(AND(OR(ISBLANK(TJ$9),TJ$9=0)=FALSE,TJ$9=$DM91),1,0)*'4. Formulations'!$Q90</f>
        <v>0</v>
      </c>
      <c r="TK91" s="27">
        <f>IF(AND(OR(ISBLANK(TK$9),TK$9=0)=FALSE,TK$9=$DM91),1,0)*'4. Formulations'!$Q90</f>
        <v>0</v>
      </c>
      <c r="TL91" s="27">
        <f>IF(AND(OR(ISBLANK(TL$9),TL$9=0)=FALSE,TL$9=$DM91),1,0)*'4. Formulations'!$Q90</f>
        <v>0</v>
      </c>
      <c r="TM91" s="27">
        <f>IF(AND(OR(ISBLANK(TM$9),TM$9=0)=FALSE,TM$9=$DM91),1,0)*'4. Formulations'!$Q90</f>
        <v>0</v>
      </c>
      <c r="TN91" s="27">
        <f>IF(AND(OR(ISBLANK(TN$9),TN$9=0)=FALSE,TN$9=$DM91),1,0)*'4. Formulations'!$Q90</f>
        <v>0</v>
      </c>
      <c r="TO91" s="27">
        <f>IF(AND(OR(ISBLANK(TO$9),TO$9=0)=FALSE,TO$9=$DM91),1,0)*'4. Formulations'!$Q90</f>
        <v>0</v>
      </c>
      <c r="TP91" s="27">
        <f>IF(AND(OR(ISBLANK(TP$9),TP$9=0)=FALSE,TP$9=$DM91),1,0)*'4. Formulations'!$Q90</f>
        <v>0</v>
      </c>
      <c r="TQ91" s="27">
        <f>IF(AND(OR(ISBLANK(TQ$9),TQ$9=0)=FALSE,TQ$9=$DM91),1,0)*'4. Formulations'!$Q90</f>
        <v>0</v>
      </c>
      <c r="TR91" s="27">
        <f>IF(AND(OR(ISBLANK(TR$9),TR$9=0)=FALSE,TR$9=$DM91),1,0)*'4. Formulations'!$Q90</f>
        <v>0</v>
      </c>
      <c r="TS91" s="27">
        <f>IF(AND(OR(ISBLANK(TS$9),TS$9=0)=FALSE,TS$9=$DM91),1,0)*'4. Formulations'!$Q90</f>
        <v>0</v>
      </c>
      <c r="TT91" s="27">
        <f>IF(AND(OR(ISBLANK(TT$9),TT$9=0)=FALSE,TT$9=$DM91),1,0)*'4. Formulations'!$Q90</f>
        <v>0</v>
      </c>
      <c r="TU91" s="27">
        <f>IF(AND(OR(ISBLANK(TU$9),TU$9=0)=FALSE,TU$9=$DM91),1,0)*'4. Formulations'!$Q90</f>
        <v>0</v>
      </c>
      <c r="TV91" s="27">
        <f>IF(AND(OR(ISBLANK(TV$9),TV$9=0)=FALSE,TV$9=$DM91),1,0)*'4. Formulations'!$Q90</f>
        <v>0</v>
      </c>
      <c r="TW91" s="27">
        <f>IF(AND(OR(ISBLANK(TW$9),TW$9=0)=FALSE,TW$9=$DM91),1,0)*'4. Formulations'!$Q90</f>
        <v>0</v>
      </c>
      <c r="TX91" s="27">
        <f>IF(AND(OR(ISBLANK(TX$9),TX$9=0)=FALSE,TX$9=$DM91),1,0)*'4. Formulations'!$Q90</f>
        <v>0</v>
      </c>
      <c r="TY91" s="27">
        <f>IF(AND(OR(ISBLANK(TY$9),TY$9=0)=FALSE,TY$9=$DM91),1,0)*'4. Formulations'!$Q90</f>
        <v>0</v>
      </c>
      <c r="TZ91" s="27">
        <f>IF(AND(OR(ISBLANK(TZ$9),TZ$9=0)=FALSE,TZ$9=$DM91),1,0)*'4. Formulations'!$Q90</f>
        <v>0</v>
      </c>
      <c r="UA91" s="27"/>
      <c r="UB91" s="27"/>
      <c r="UC91" s="27"/>
    </row>
    <row r="92" spans="2:549" ht="15" hidden="1" outlineLevel="1" x14ac:dyDescent="0.25">
      <c r="B92" s="2"/>
      <c r="C92" s="75" t="str">
        <f>IF('2. Protocols'!C91&amp;"+"&amp;'2. Protocols'!E91&amp;"+"&amp;'2. Protocols'!G91="++","",'2. Protocols'!C91&amp;"+"&amp;'2. Protocols'!E91&amp;"+"&amp;'2. Protocols'!G91)</f>
        <v/>
      </c>
      <c r="D92" s="7"/>
      <c r="E92" s="8"/>
      <c r="G92" s="72">
        <f>'2. Protocols'!J91*'1. General Inputs'!$N$13</f>
        <v>0</v>
      </c>
      <c r="H92" s="72">
        <f>MAX(G92*(1+'1. General Inputs'!$BE$23)+(H$110*'2. Protocols'!$S91)+'3. ARV Substitutions'!L112,0)</f>
        <v>0</v>
      </c>
      <c r="I92" s="72" t="e">
        <f>MAX(H92*(1+'1. General Inputs'!$BE$23)+(I$110*'2. Protocols'!$S91)+'3. ARV Substitutions'!M112,0)</f>
        <v>#VALUE!</v>
      </c>
      <c r="J92" s="72" t="e">
        <f>MAX(I92*(1+'1. General Inputs'!$BE$23)+(J$110*'2. Protocols'!$S91)+'3. ARV Substitutions'!N112,0)</f>
        <v>#VALUE!</v>
      </c>
      <c r="K92" s="72" t="e">
        <f>MAX(J92*(1+'1. General Inputs'!$BE$23)+(K$110*'2. Protocols'!$S91)+'3. ARV Substitutions'!O112,0)</f>
        <v>#VALUE!</v>
      </c>
      <c r="L92" s="72" t="e">
        <f>MAX(K92*(1+'1. General Inputs'!$BE$23)+(L$110*'2. Protocols'!$S91)+'3. ARV Substitutions'!P112,0)</f>
        <v>#VALUE!</v>
      </c>
      <c r="M92" s="72" t="e">
        <f>MAX(L92*(1+'1. General Inputs'!$BE$23)+(M$110*'2. Protocols'!$S91)+'3. ARV Substitutions'!Q112,0)</f>
        <v>#VALUE!</v>
      </c>
      <c r="N92" s="72" t="e">
        <f>MAX(M92*(1+'1. General Inputs'!$BE$23)+(N$110*'2. Protocols'!$S91)+'3. ARV Substitutions'!R112,0)</f>
        <v>#VALUE!</v>
      </c>
      <c r="O92" s="72" t="e">
        <f>MAX(N92*(1+'1. General Inputs'!$BE$23)+(O$110*'2. Protocols'!$S91)+'3. ARV Substitutions'!S112,0)</f>
        <v>#VALUE!</v>
      </c>
      <c r="P92" s="72" t="e">
        <f>MAX(O92*(1+'1. General Inputs'!$BE$23)+(P$110*'2. Protocols'!$S91)+'3. ARV Substitutions'!T112,0)</f>
        <v>#VALUE!</v>
      </c>
      <c r="Q92" s="72" t="e">
        <f>MAX(P92*(1+'1. General Inputs'!$BE$23)+(Q$110*'2. Protocols'!$S91)+'3. ARV Substitutions'!U112,0)</f>
        <v>#VALUE!</v>
      </c>
      <c r="R92" s="72" t="e">
        <f>MAX(Q92*(1+'1. General Inputs'!$BE$23)+(R$110*'2. Protocols'!$S91)+'3. ARV Substitutions'!V112,0)</f>
        <v>#VALUE!</v>
      </c>
      <c r="S92" s="72" t="e">
        <f>MAX(R92*(1+'1. General Inputs'!$BE$23)+(S$110*'2. Protocols'!$S91)+'3. ARV Substitutions'!W112,0)</f>
        <v>#VALUE!</v>
      </c>
      <c r="T92" s="72" t="e">
        <f>MAX(S92*(1+'1. General Inputs'!$BE$23)+(T$110*'2. Protocols'!$S91)+'3. ARV Substitutions'!X112,0)</f>
        <v>#VALUE!</v>
      </c>
      <c r="U92" s="72" t="e">
        <f>MAX(T92*(1+'1. General Inputs'!$BE$23)+(U$110*'2. Protocols'!$S91)+'3. ARV Substitutions'!Y112,0)</f>
        <v>#VALUE!</v>
      </c>
      <c r="V92" s="72" t="e">
        <f>MAX(U92*(1+'1. General Inputs'!$BE$23)+(V$110*'2. Protocols'!$S91)+'3. ARV Substitutions'!Z112,0)</f>
        <v>#VALUE!</v>
      </c>
      <c r="W92" s="72" t="e">
        <f>MAX(V92*(1+'1. General Inputs'!$BE$23)+(W$110*'2. Protocols'!$S91)+'3. ARV Substitutions'!AA112,0)</f>
        <v>#VALUE!</v>
      </c>
      <c r="X92" s="72" t="e">
        <f>MAX(W92*(1+'1. General Inputs'!$BE$23)+(X$110*'2. Protocols'!$S91)+'3. ARV Substitutions'!AB112,0)</f>
        <v>#VALUE!</v>
      </c>
      <c r="Y92" s="72" t="e">
        <f>MAX(X92*(1+'1. General Inputs'!$BE$23)+(Y$110*'2. Protocols'!$S91)+'3. ARV Substitutions'!AC112,0)</f>
        <v>#VALUE!</v>
      </c>
      <c r="Z92" s="72" t="e">
        <f>MAX(Y92*(1+'1. General Inputs'!$BE$23)+(Z$110*'2. Protocols'!$S91)+'3. ARV Substitutions'!AD112,0)</f>
        <v>#VALUE!</v>
      </c>
      <c r="AA92" s="72" t="e">
        <f>MAX(Z92*(1+'1. General Inputs'!$BE$23)+(AA$110*'2. Protocols'!$S91)+'3. ARV Substitutions'!AE112,0)</f>
        <v>#VALUE!</v>
      </c>
      <c r="AB92" s="72" t="e">
        <f>MAX(AA92*(1+'1. General Inputs'!$BE$23)+(AB$110*'2. Protocols'!$S91)+'3. ARV Substitutions'!AF112,0)</f>
        <v>#VALUE!</v>
      </c>
      <c r="AC92" s="72" t="e">
        <f>MAX(AB92*(1+'1. General Inputs'!$BE$23)+(AC$110*'2. Protocols'!$S91)+'3. ARV Substitutions'!AG112,0)</f>
        <v>#VALUE!</v>
      </c>
      <c r="AD92" s="72" t="e">
        <f>MAX(AC92*(1+'1. General Inputs'!$BE$23)+(AD$110*'2. Protocols'!$S91)+'3. ARV Substitutions'!AH112,0)</f>
        <v>#VALUE!</v>
      </c>
      <c r="AE92" s="72" t="e">
        <f>MAX(AD92*(1+'1. General Inputs'!$BE$23)+(AE$110*'2. Protocols'!$S91)+'3. ARV Substitutions'!AI112,0)</f>
        <v>#VALUE!</v>
      </c>
      <c r="AF92" s="72" t="e">
        <f>MAX(AE92*(1+'1. General Inputs'!$BE$23)+(AF$110*'2. Protocols'!$S91)+'3. ARV Substitutions'!AJ112,0)</f>
        <v>#VALUE!</v>
      </c>
      <c r="AG92" s="72" t="e">
        <f>MAX(AF92*(1+'1. General Inputs'!$BE$23)+(AG$110*'2. Protocols'!$S91)+'3. ARV Substitutions'!AK112,0)</f>
        <v>#VALUE!</v>
      </c>
      <c r="AH92" s="72" t="e">
        <f>MAX(AG92*(1+'1. General Inputs'!$BE$23)+(AH$110*'2. Protocols'!$S91)+'3. ARV Substitutions'!AL112,0)</f>
        <v>#VALUE!</v>
      </c>
      <c r="AI92" s="72" t="e">
        <f>MAX(AH92*(1+'1. General Inputs'!$BE$23)+(AI$110*'2. Protocols'!$S91)+'3. ARV Substitutions'!AM112,0)</f>
        <v>#VALUE!</v>
      </c>
      <c r="AJ92" s="72" t="e">
        <f>MAX(AI92*(1+'1. General Inputs'!$BE$23)+(AJ$110*'2. Protocols'!$S91)+'3. ARV Substitutions'!AN112,0)</f>
        <v>#VALUE!</v>
      </c>
      <c r="AK92" s="72" t="e">
        <f>MAX(AJ92*(1+'1. General Inputs'!$BE$23)+(AK$110*'2. Protocols'!$S91)+'3. ARV Substitutions'!AO112,0)</f>
        <v>#VALUE!</v>
      </c>
      <c r="AL92" s="72" t="e">
        <f>MAX(AK92*(1+'1. General Inputs'!$BE$23)+(AL$110*'2. Protocols'!$S91)+'3. ARV Substitutions'!AP112,0)</f>
        <v>#VALUE!</v>
      </c>
      <c r="AM92" s="72" t="e">
        <f>MAX(AL92*(1+'1. General Inputs'!$BE$23)+(AM$110*'2. Protocols'!$S91)+'3. ARV Substitutions'!AQ112,0)</f>
        <v>#VALUE!</v>
      </c>
      <c r="AN92" s="72" t="e">
        <f>MAX(AM92*(1+'1. General Inputs'!$BE$23)+(AN$110*'2. Protocols'!$S91)+'3. ARV Substitutions'!AR112,0)</f>
        <v>#VALUE!</v>
      </c>
      <c r="AO92" s="72" t="e">
        <f>MAX(AN92*(1+'1. General Inputs'!$BE$23)+(AO$110*'2. Protocols'!$S91)+'3. ARV Substitutions'!AS112,0)</f>
        <v>#VALUE!</v>
      </c>
      <c r="AP92" s="72" t="e">
        <f>MAX(AO92*(1+'1. General Inputs'!$BE$23)+(AP$110*'2. Protocols'!$S91)+'3. ARV Substitutions'!AT112,0)</f>
        <v>#VALUE!</v>
      </c>
      <c r="AQ92" s="72" t="e">
        <f>MAX(AP92*(1+'1. General Inputs'!$BE$23)+(AQ$110*'2. Protocols'!$S91)+'3. ARV Substitutions'!AU112,0)</f>
        <v>#VALUE!</v>
      </c>
      <c r="CA92" s="51">
        <f t="shared" si="106"/>
        <v>0</v>
      </c>
      <c r="CB92" s="51" t="e">
        <f t="shared" si="107"/>
        <v>#VALUE!</v>
      </c>
      <c r="CC92" s="51" t="e">
        <f t="shared" si="108"/>
        <v>#VALUE!</v>
      </c>
      <c r="CD92" s="51" t="e">
        <f t="shared" si="109"/>
        <v>#VALUE!</v>
      </c>
      <c r="CE92" s="51" t="e">
        <f t="shared" si="110"/>
        <v>#VALUE!</v>
      </c>
      <c r="CF92" s="51" t="e">
        <f t="shared" si="111"/>
        <v>#VALUE!</v>
      </c>
      <c r="CG92" s="51" t="e">
        <f t="shared" si="112"/>
        <v>#VALUE!</v>
      </c>
      <c r="CH92" s="51" t="e">
        <f t="shared" si="113"/>
        <v>#VALUE!</v>
      </c>
      <c r="CI92" s="51" t="e">
        <f t="shared" si="114"/>
        <v>#VALUE!</v>
      </c>
      <c r="CJ92" s="51" t="e">
        <f t="shared" si="115"/>
        <v>#VALUE!</v>
      </c>
      <c r="CK92" s="51" t="e">
        <f t="shared" si="116"/>
        <v>#VALUE!</v>
      </c>
      <c r="CL92" s="51" t="e">
        <f t="shared" si="117"/>
        <v>#VALUE!</v>
      </c>
      <c r="CM92" s="51" t="e">
        <f t="shared" si="118"/>
        <v>#VALUE!</v>
      </c>
      <c r="CN92" s="51" t="e">
        <f t="shared" si="119"/>
        <v>#VALUE!</v>
      </c>
      <c r="CO92" s="51" t="e">
        <f t="shared" si="120"/>
        <v>#VALUE!</v>
      </c>
      <c r="CP92" s="51" t="e">
        <f t="shared" si="121"/>
        <v>#VALUE!</v>
      </c>
      <c r="CQ92" s="51" t="e">
        <f t="shared" si="122"/>
        <v>#VALUE!</v>
      </c>
      <c r="CR92" s="51" t="e">
        <f t="shared" si="123"/>
        <v>#VALUE!</v>
      </c>
      <c r="CS92" s="51" t="e">
        <f t="shared" si="124"/>
        <v>#VALUE!</v>
      </c>
      <c r="CT92" s="51" t="e">
        <f t="shared" si="125"/>
        <v>#VALUE!</v>
      </c>
      <c r="CU92" s="51" t="e">
        <f t="shared" si="126"/>
        <v>#VALUE!</v>
      </c>
      <c r="CV92" s="51" t="e">
        <f t="shared" si="127"/>
        <v>#VALUE!</v>
      </c>
      <c r="CW92" s="51" t="e">
        <f t="shared" si="128"/>
        <v>#VALUE!</v>
      </c>
      <c r="CX92" s="51" t="e">
        <f t="shared" si="129"/>
        <v>#VALUE!</v>
      </c>
      <c r="CY92" s="51" t="e">
        <f t="shared" si="130"/>
        <v>#VALUE!</v>
      </c>
      <c r="CZ92" s="51" t="e">
        <f t="shared" si="131"/>
        <v>#VALUE!</v>
      </c>
      <c r="DA92" s="51" t="e">
        <f t="shared" si="132"/>
        <v>#VALUE!</v>
      </c>
      <c r="DB92" s="51" t="e">
        <f t="shared" si="133"/>
        <v>#VALUE!</v>
      </c>
      <c r="DC92" s="51" t="e">
        <f t="shared" si="134"/>
        <v>#VALUE!</v>
      </c>
      <c r="DD92" s="51" t="e">
        <f t="shared" si="135"/>
        <v>#VALUE!</v>
      </c>
      <c r="DE92" s="51" t="e">
        <f t="shared" si="136"/>
        <v>#VALUE!</v>
      </c>
      <c r="DF92" s="51" t="e">
        <f t="shared" si="137"/>
        <v>#VALUE!</v>
      </c>
      <c r="DG92" s="51" t="e">
        <f t="shared" si="138"/>
        <v>#VALUE!</v>
      </c>
      <c r="DH92" s="51" t="e">
        <f t="shared" si="139"/>
        <v>#VALUE!</v>
      </c>
      <c r="DI92" s="51" t="e">
        <f t="shared" si="140"/>
        <v>#VALUE!</v>
      </c>
      <c r="DJ92" s="51" t="e">
        <f t="shared" si="141"/>
        <v>#VALUE!</v>
      </c>
      <c r="DL92" s="21" t="str">
        <f>CONCATENATE('2. Protocols'!C91, '2. Protocols'!D91, '2. Protocols'!E91)</f>
        <v>+</v>
      </c>
      <c r="DM92" s="21" t="str">
        <f>CONCATENATE('2. Protocols'!C91, '2. Protocols'!D91, '2. Protocols'!E91, '2. Protocols'!F91, '2. Protocols'!G91,)</f>
        <v>++</v>
      </c>
      <c r="DO92" s="27">
        <f>IF(AND(OR(ISBLANK(DO$9),DO$9=0)=FALSE,OR(DO$9='2. Protocols'!$C91,DO$9='2. Protocols'!$E91,DO$9='2. Protocols'!$G91)),1,0)*'4. Formulations'!$I91</f>
        <v>0</v>
      </c>
      <c r="DP92" s="27">
        <f>IF(AND(OR(ISBLANK(DP$9),DP$9=0)=FALSE,OR(DP$9='2. Protocols'!$C91,DP$9='2. Protocols'!$E91,DP$9='2. Protocols'!$G91)),1,0)*'4. Formulations'!$I91</f>
        <v>0</v>
      </c>
      <c r="DQ92" s="27">
        <f>IF(AND(OR(ISBLANK(DQ$9),DQ$9=0)=FALSE,OR(DQ$9='2. Protocols'!$C91,DQ$9='2. Protocols'!$E91,DQ$9='2. Protocols'!$G91)),1,0)*'4. Formulations'!$I91</f>
        <v>0</v>
      </c>
      <c r="DR92" s="27">
        <f>IF(AND(OR(ISBLANK(DR$9),DR$9=0)=FALSE,OR(DR$9='2. Protocols'!$C91,DR$9='2. Protocols'!$E91,DR$9='2. Protocols'!$G91)),1,0)*'4. Formulations'!$I91</f>
        <v>0</v>
      </c>
      <c r="DS92" s="27">
        <f>IF(AND(OR(ISBLANK(DS$9),DS$9=0)=FALSE,OR(DS$9='2. Protocols'!$C91,DS$9='2. Protocols'!$E91,DS$9='2. Protocols'!$G91)),1,0)*'4. Formulations'!$I91</f>
        <v>0</v>
      </c>
      <c r="DT92" s="27">
        <f>IF(AND(OR(ISBLANK(DT$9),DT$9=0)=FALSE,OR(DT$9='2. Protocols'!$C91,DT$9='2. Protocols'!$E91,DT$9='2. Protocols'!$G91)),1,0)*'4. Formulations'!$I91</f>
        <v>0</v>
      </c>
      <c r="DU92" s="27">
        <f>IF(AND(OR(ISBLANK(DU$9),DU$9=0)=FALSE,OR(DU$9='2. Protocols'!$C91,DU$9='2. Protocols'!$E91,DU$9='2. Protocols'!$G91)),1,0)*'4. Formulations'!$I91</f>
        <v>0</v>
      </c>
      <c r="DV92" s="27">
        <f>IF(AND(OR(ISBLANK(DV$9),DV$9=0)=FALSE,OR(DV$9='2. Protocols'!$C91,DV$9='2. Protocols'!$E91,DV$9='2. Protocols'!$G91)),1,0)*'4. Formulations'!$I91</f>
        <v>0</v>
      </c>
      <c r="DW92" s="27">
        <f>IF(AND(OR(ISBLANK(DW$9),DW$9=0)=FALSE,OR(DW$9='2. Protocols'!$C91,DW$9='2. Protocols'!$E91,DW$9='2. Protocols'!$G91)),1,0)*'4. Formulations'!$I91</f>
        <v>0</v>
      </c>
      <c r="DX92" s="27">
        <f>IF(AND(OR(ISBLANK(DX$9),DX$9=0)=FALSE,OR(DX$9='2. Protocols'!$C91,DX$9='2. Protocols'!$E91,DX$9='2. Protocols'!$G91)),1,0)*'4. Formulations'!$I91</f>
        <v>0</v>
      </c>
      <c r="DY92" s="27">
        <f>IF(AND(OR(ISBLANK(DY$9),DY$9=0)=FALSE,OR(DY$9='2. Protocols'!$C91,DY$9='2. Protocols'!$E91,DY$9='2. Protocols'!$G91)),1,0)*'4. Formulations'!$I91</f>
        <v>0</v>
      </c>
      <c r="DZ92" s="27">
        <f>IF(AND(OR(ISBLANK(DZ$9),DZ$9=0)=FALSE,OR(DZ$9='2. Protocols'!$C91,DZ$9='2. Protocols'!$E91,DZ$9='2. Protocols'!$G91)),1,0)*'4. Formulations'!$I91</f>
        <v>0</v>
      </c>
      <c r="EA92" s="27">
        <f>IF(AND(OR(ISBLANK(EA$9),EA$9=0)=FALSE,OR(EA$9='2. Protocols'!$C91,EA$9='2. Protocols'!$E91,EA$9='2. Protocols'!$G91)),1,0)*'4. Formulations'!$I91</f>
        <v>0</v>
      </c>
      <c r="EB92" s="27">
        <f>IF(AND(OR(ISBLANK(EB$9),EB$9=0)=FALSE,OR(EB$9='2. Protocols'!$C91,EB$9='2. Protocols'!$E91,EB$9='2. Protocols'!$G91)),1,0)*'4. Formulations'!$I91</f>
        <v>0</v>
      </c>
      <c r="EC92" s="27">
        <f>IF(AND(OR(ISBLANK(EC$9),EC$9=0)=FALSE,OR(EC$9='2. Protocols'!$C91,EC$9='2. Protocols'!$E91,EC$9='2. Protocols'!$G91)),1,0)*'4. Formulations'!$I91</f>
        <v>0</v>
      </c>
      <c r="ED92" s="27">
        <f>IF(AND(OR(ISBLANK(ED$9),ED$9=0)=FALSE,OR(ED$9='2. Protocols'!$C91,ED$9='2. Protocols'!$E91,ED$9='2. Protocols'!$G91)),1,0)*'4. Formulations'!$I91</f>
        <v>0</v>
      </c>
      <c r="EE92" s="27">
        <f>IF(AND(OR(ISBLANK(EE$9),EE$9=0)=FALSE,OR(EE$9='2. Protocols'!$C91,EE$9='2. Protocols'!$E91,EE$9='2. Protocols'!$G91)),1,0)*'4. Formulations'!$I91</f>
        <v>0</v>
      </c>
      <c r="EF92" s="27">
        <f>IF(AND(OR(ISBLANK(EF$9),EF$9=0)=FALSE,OR(EF$9='2. Protocols'!$C91,EF$9='2. Protocols'!$E91,EF$9='2. Protocols'!$G91)),1,0)*'4. Formulations'!$I91</f>
        <v>0</v>
      </c>
      <c r="EG92" s="27">
        <f>IF(AND(OR(ISBLANK(EG$9),EG$9=0)=FALSE,OR(EG$9='2. Protocols'!$C91,EG$9='2. Protocols'!$E91,EG$9='2. Protocols'!$G91)),1,0)*'4. Formulations'!$I91</f>
        <v>0</v>
      </c>
      <c r="EH92" s="27">
        <f>IF(AND(OR(ISBLANK(EH$9),EH$9=0)=FALSE,OR(EH$9='2. Protocols'!$C91,EH$9='2. Protocols'!$E91,EH$9='2. Protocols'!$G91)),1,0)*'4. Formulations'!$I91</f>
        <v>0</v>
      </c>
      <c r="EI92" s="27">
        <f>IF(AND(OR(ISBLANK(EI$9),EI$9=0)=FALSE,OR(EI$9='2. Protocols'!$C91,EI$9='2. Protocols'!$E91,EI$9='2. Protocols'!$G91)),1,0)*'4. Formulations'!$I91</f>
        <v>0</v>
      </c>
      <c r="EJ92" s="27">
        <f>IF(AND(OR(ISBLANK(EJ$9),EJ$9=0)=FALSE,OR(EJ$9='2. Protocols'!$C91,EJ$9='2. Protocols'!$E91,EJ$9='2. Protocols'!$G91)),1,0)*'4. Formulations'!$I91</f>
        <v>0</v>
      </c>
      <c r="EK92" s="27">
        <f>IF(AND(OR(ISBLANK(EK$9),EK$9=0)=FALSE,OR(EK$9='2. Protocols'!$C91,EK$9='2. Protocols'!$E91,EK$9='2. Protocols'!$G91)),1,0)*'4. Formulations'!$I91</f>
        <v>0</v>
      </c>
      <c r="EL92" s="27">
        <f>IF(AND(OR(ISBLANK(EL$9),EL$9=0)=FALSE,OR(EL$9='2. Protocols'!$C91,EL$9='2. Protocols'!$E91,EL$9='2. Protocols'!$G91)),1,0)*'4. Formulations'!$I91</f>
        <v>0</v>
      </c>
      <c r="EM92" s="27">
        <f>IF(AND(OR(ISBLANK(EM$9),EM$9=0)=FALSE,OR(EM$9='2. Protocols'!$C91,EM$9='2. Protocols'!$E91,EM$9='2. Protocols'!$G91)),1,0)*'4. Formulations'!$I91</f>
        <v>0</v>
      </c>
      <c r="EN92" s="27">
        <f>IF(AND(OR(ISBLANK(EN$9),EN$9=0)=FALSE,OR(EN$9='2. Protocols'!$C91,EN$9='2. Protocols'!$E91,EN$9='2. Protocols'!$G91)),1,0)*'4. Formulations'!$I91</f>
        <v>0</v>
      </c>
      <c r="EO92" s="27">
        <f>IF(AND(OR(ISBLANK(EO$9),EO$9=0)=FALSE,OR(EO$9='2. Protocols'!$C91,EO$9='2. Protocols'!$E91,EO$9='2. Protocols'!$G91)),1,0)*'4. Formulations'!$I91</f>
        <v>0</v>
      </c>
      <c r="EP92" s="27">
        <f>IF(AND(OR(ISBLANK(EP$9),EP$9=0)=FALSE,OR(EP$9='2. Protocols'!$C91,EP$9='2. Protocols'!$E91,EP$9='2. Protocols'!$G91)),1,0)*'4. Formulations'!$I91</f>
        <v>0</v>
      </c>
      <c r="EQ92" s="27">
        <f>IF(AND(OR(ISBLANK(EQ$9),EQ$9=0)=FALSE,OR(EQ$9='2. Protocols'!$C91,EQ$9='2. Protocols'!$E91,EQ$9='2. Protocols'!$G91)),1,0)*'4. Formulations'!$I91</f>
        <v>0</v>
      </c>
      <c r="ER92" s="27">
        <f>IF(AND(OR(ISBLANK(ER$9),ER$9=0)=FALSE,OR(ER$9='2. Protocols'!$C91,ER$9='2. Protocols'!$E91,ER$9='2. Protocols'!$G91)),1,0)*'4. Formulations'!$I91</f>
        <v>0</v>
      </c>
      <c r="ES92" s="27">
        <f>IF(AND(OR(ISBLANK(ES$9),ES$9=0)=FALSE,OR(ES$9='2. Protocols'!$C91,ES$9='2. Protocols'!$E91,ES$9='2. Protocols'!$G91)),1,0)*'4. Formulations'!$I91</f>
        <v>0</v>
      </c>
      <c r="ET92" s="27">
        <f>IF(AND(OR(ISBLANK(ET$9),ET$9=0)=FALSE,OR(ET$9='2. Protocols'!$C91,ET$9='2. Protocols'!$E91,ET$9='2. Protocols'!$G91)),1,0)*'4. Formulations'!$I91</f>
        <v>0</v>
      </c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N92" s="27">
        <f>IF(AND(OR(ISBLANK(FN$9),FN$9=0)=FALSE,FN$9=$DL92),1,0)*'4. Formulations'!$J91</f>
        <v>0</v>
      </c>
      <c r="FO92" s="27">
        <f>IF(AND(OR(ISBLANK(FO$9),FO$9=0)=FALSE,FO$9=$DL92),1,0)*'4. Formulations'!$J91</f>
        <v>0</v>
      </c>
      <c r="FP92" s="27">
        <f>IF(AND(OR(ISBLANK(FP$9),FP$9=0)=FALSE,FP$9=$DL92),1,0)*'4. Formulations'!$J91</f>
        <v>0</v>
      </c>
      <c r="FQ92" s="27">
        <f>IF(AND(OR(ISBLANK(FQ$9),FQ$9=0)=FALSE,FQ$9=$DL92),1,0)*'4. Formulations'!$J91</f>
        <v>0</v>
      </c>
      <c r="FR92" s="27">
        <f>IF(AND(OR(ISBLANK(FR$9),FR$9=0)=FALSE,FR$9=$DL92),1,0)*'4. Formulations'!$J91</f>
        <v>0</v>
      </c>
      <c r="FS92" s="27">
        <f>IF(AND(OR(ISBLANK(FS$9),FS$9=0)=FALSE,FS$9=$DL92),1,0)*'4. Formulations'!$J91</f>
        <v>0</v>
      </c>
      <c r="FT92" s="27">
        <f>IF(AND(OR(ISBLANK(FT$9),FT$9=0)=FALSE,FT$9=$DL92),1,0)*'4. Formulations'!$J91</f>
        <v>0</v>
      </c>
      <c r="FU92" s="27">
        <f>IF(AND(OR(ISBLANK(FU$9),FU$9=0)=FALSE,FU$9=$DL92),1,0)*'4. Formulations'!$J91</f>
        <v>0</v>
      </c>
      <c r="FV92" s="27">
        <f>IF(AND(OR(ISBLANK(FV$9),FV$9=0)=FALSE,FV$9=$DL92),1,0)*'4. Formulations'!$J91</f>
        <v>0</v>
      </c>
      <c r="FW92" s="27">
        <f>IF(AND(OR(ISBLANK(FW$9),FW$9=0)=FALSE,FW$9=$DL92),1,0)*'4. Formulations'!$J91</f>
        <v>0</v>
      </c>
      <c r="FX92" s="27">
        <f>IF(AND(OR(ISBLANK(FX$9),FX$9=0)=FALSE,FX$9=$DL92),1,0)*'4. Formulations'!$J91</f>
        <v>0</v>
      </c>
      <c r="FY92" s="27">
        <f>IF(AND(OR(ISBLANK(FY$9),FY$9=0)=FALSE,FY$9=$DL92),1,0)*'4. Formulations'!$J91</f>
        <v>0</v>
      </c>
      <c r="FZ92" s="27">
        <f>IF(AND(OR(ISBLANK(FZ$9),FZ$9=0)=FALSE,FZ$9=$DL92),1,0)*'4. Formulations'!$J91</f>
        <v>0</v>
      </c>
      <c r="GA92" s="27">
        <f>IF(AND(OR(ISBLANK(GA$9),GA$9=0)=FALSE,GA$9=$DL92),1,0)*'4. Formulations'!$J91</f>
        <v>0</v>
      </c>
      <c r="GB92" s="27">
        <f>IF(AND(OR(ISBLANK(GB$9),GB$9=0)=FALSE,GB$9=$DL92),1,0)*'4. Formulations'!$J91</f>
        <v>0</v>
      </c>
      <c r="GC92" s="27">
        <f>IF(AND(OR(ISBLANK(GC$9),GC$9=0)=FALSE,GC$9=$DL92),1,0)*'4. Formulations'!$J91</f>
        <v>0</v>
      </c>
      <c r="GD92" s="27">
        <f>IF(AND(OR(ISBLANK(GD$9),GD$9=0)=FALSE,GD$9=$DL92),1,0)*'4. Formulations'!$J91</f>
        <v>0</v>
      </c>
      <c r="GE92" s="27"/>
      <c r="GF92" s="27"/>
      <c r="GG92" s="27"/>
      <c r="GI92" s="27">
        <f>IF(AND(OR(ISBLANK(GI$9),GI$9=0)=FALSE,SUM($FN92:$GD92)&gt;0,GI$9='2. Protocols'!$G91),1,0)*'4. Formulations'!$J91</f>
        <v>0</v>
      </c>
      <c r="GJ92" s="27">
        <f>IF(AND(OR(ISBLANK(GJ$9),GJ$9=0)=FALSE,SUM($FN92:$GD92)&gt;0,GJ$9='2. Protocols'!$G91),1,0)*'4. Formulations'!$J91</f>
        <v>0</v>
      </c>
      <c r="GK92" s="27">
        <f>IF(AND(OR(ISBLANK(GK$9),GK$9=0)=FALSE,SUM($FN92:$GD92)&gt;0,GK$9='2. Protocols'!$G91),1,0)*'4. Formulations'!$J91</f>
        <v>0</v>
      </c>
      <c r="GL92" s="27">
        <f>IF(AND(OR(ISBLANK(GL$9),GL$9=0)=FALSE,SUM($FN92:$GD92)&gt;0,GL$9='2. Protocols'!$G91),1,0)*'4. Formulations'!$J91</f>
        <v>0</v>
      </c>
      <c r="GM92" s="27">
        <f>IF(AND(OR(ISBLANK(GM$9),GM$9=0)=FALSE,SUM($FN92:$GD92)&gt;0,GM$9='2. Protocols'!$G91),1,0)*'4. Formulations'!$J91</f>
        <v>0</v>
      </c>
      <c r="GN92" s="27">
        <f>IF(AND(OR(ISBLANK(GN$9),GN$9=0)=FALSE,SUM($FN92:$GD92)&gt;0,GN$9='2. Protocols'!$G91),1,0)*'4. Formulations'!$J91</f>
        <v>0</v>
      </c>
      <c r="GO92" s="27">
        <f>IF(AND(OR(ISBLANK(GO$9),GO$9=0)=FALSE,SUM($FN92:$GD92)&gt;0,GO$9='2. Protocols'!$G91),1,0)*'4. Formulations'!$J91</f>
        <v>0</v>
      </c>
      <c r="GP92" s="27">
        <f>IF(AND(OR(ISBLANK(GP$9),GP$9=0)=FALSE,SUM($FN92:$GD92)&gt;0,GP$9='2. Protocols'!$G91),1,0)*'4. Formulations'!$J91</f>
        <v>0</v>
      </c>
      <c r="GQ92" s="27">
        <f>IF(AND(OR(ISBLANK(GQ$9),GQ$9=0)=FALSE,SUM($FN92:$GD92)&gt;0,GQ$9='2. Protocols'!$G91),1,0)*'4. Formulations'!$J91</f>
        <v>0</v>
      </c>
      <c r="GR92" s="27">
        <f>IF(AND(OR(ISBLANK(GR$9),GR$9=0)=FALSE,SUM($FN92:$GD92)&gt;0,GR$9='2. Protocols'!$G91),1,0)*'4. Formulations'!$J91</f>
        <v>0</v>
      </c>
      <c r="GS92" s="27">
        <f>IF(AND(OR(ISBLANK(GS$9),GS$9=0)=FALSE,SUM($FN92:$GD92)&gt;0,GS$9='2. Protocols'!$G91),1,0)*'4. Formulations'!$J91</f>
        <v>0</v>
      </c>
      <c r="GT92" s="27">
        <f>IF(AND(OR(ISBLANK(GT$9),GT$9=0)=FALSE,SUM($FN92:$GD92)&gt;0,GT$9='2. Protocols'!$G91),1,0)*'4. Formulations'!$J91</f>
        <v>0</v>
      </c>
      <c r="GU92" s="27">
        <f>IF(AND(OR(ISBLANK(GU$9),GU$9=0)=FALSE,SUM($FN92:$GD92)&gt;0,GU$9='2. Protocols'!$G91),1,0)*'4. Formulations'!$J91</f>
        <v>0</v>
      </c>
      <c r="GV92" s="27">
        <f>IF(AND(OR(ISBLANK(GV$9),GV$9=0)=FALSE,SUM($FN92:$GD92)&gt;0,GV$9='2. Protocols'!$G91),1,0)*'4. Formulations'!$J91</f>
        <v>0</v>
      </c>
      <c r="GW92" s="27">
        <f>IF(AND(OR(ISBLANK(GW$9),GW$9=0)=FALSE,SUM($FN92:$GD92)&gt;0,GW$9='2. Protocols'!$G91),1,0)*'4. Formulations'!$J91</f>
        <v>0</v>
      </c>
      <c r="GX92" s="27">
        <f>IF(AND(OR(ISBLANK(GX$9),GX$9=0)=FALSE,SUM($FN92:$GD92)&gt;0,GX$9='2. Protocols'!$G91),1,0)*'4. Formulations'!$J91</f>
        <v>0</v>
      </c>
      <c r="GY92" s="27">
        <f>IF(AND(OR(ISBLANK(GY$9),GY$9=0)=FALSE,SUM($FN92:$GD92)&gt;0,GY$9='2. Protocols'!$G91),1,0)*'4. Formulations'!$J91</f>
        <v>0</v>
      </c>
      <c r="GZ92" s="27">
        <f>IF(AND(OR(ISBLANK(GZ$9),GZ$9=0)=FALSE,SUM($FN92:$GD92)&gt;0,GZ$9='2. Protocols'!$G91),1,0)*'4. Formulations'!$J91</f>
        <v>0</v>
      </c>
      <c r="HA92" s="27">
        <f>IF(AND(OR(ISBLANK(HA$9),HA$9=0)=FALSE,SUM($FN92:$GD92)&gt;0,HA$9='2. Protocols'!$G91),1,0)*'4. Formulations'!$J91</f>
        <v>0</v>
      </c>
      <c r="HB92" s="27">
        <f>IF(AND(OR(ISBLANK(HB$9),HB$9=0)=FALSE,SUM($FN92:$GD92)&gt;0,HB$9='2. Protocols'!$G91),1,0)*'4. Formulations'!$J91</f>
        <v>0</v>
      </c>
      <c r="HC92" s="27">
        <f>IF(AND(OR(ISBLANK(HC$9),HC$9=0)=FALSE,SUM($FN92:$GD92)&gt;0,HC$9='2. Protocols'!$G91),1,0)*'4. Formulations'!$J91</f>
        <v>0</v>
      </c>
      <c r="HD92" s="27">
        <f>IF(AND(OR(ISBLANK(HD$9),HD$9=0)=FALSE,SUM($FN92:$GD92)&gt;0,HD$9='2. Protocols'!$G91),1,0)*'4. Formulations'!$J91</f>
        <v>0</v>
      </c>
      <c r="HE92" s="27">
        <f>IF(AND(OR(ISBLANK(HE$9),HE$9=0)=FALSE,SUM($FN92:$GD92)&gt;0,HE$9='2. Protocols'!$G91),1,0)*'4. Formulations'!$J91</f>
        <v>0</v>
      </c>
      <c r="HF92" s="27">
        <f>IF(AND(OR(ISBLANK(HF$9),HF$9=0)=FALSE,SUM($FN92:$GD92)&gt;0,HF$9='2. Protocols'!$G91),1,0)*'4. Formulations'!$J91</f>
        <v>0</v>
      </c>
      <c r="HG92" s="27">
        <f>IF(AND(OR(ISBLANK(HG$9),HG$9=0)=FALSE,SUM($FN92:$GD92)&gt;0,HG$9='2. Protocols'!$G91),1,0)*'4. Formulations'!$J91</f>
        <v>0</v>
      </c>
      <c r="HH92" s="27">
        <f>IF(AND(OR(ISBLANK(HH$9),HH$9=0)=FALSE,SUM($FN92:$GD92)&gt;0,HH$9='2. Protocols'!$G91),1,0)*'4. Formulations'!$J91</f>
        <v>0</v>
      </c>
      <c r="HI92" s="27">
        <f>IF(AND(OR(ISBLANK(HI$9),HI$9=0)=FALSE,SUM($FN92:$GD92)&gt;0,HI$9='2. Protocols'!$G91),1,0)*'4. Formulations'!$J91</f>
        <v>0</v>
      </c>
      <c r="HJ92" s="27">
        <f>IF(AND(OR(ISBLANK(HJ$9),HJ$9=0)=FALSE,SUM($FN92:$GD92)&gt;0,HJ$9='2. Protocols'!$G91),1,0)*'4. Formulations'!$J91</f>
        <v>0</v>
      </c>
      <c r="HK92" s="27">
        <f>IF(AND(OR(ISBLANK(HK$9),HK$9=0)=FALSE,SUM($FN92:$GD92)&gt;0,HK$9='2. Protocols'!$G91),1,0)*'4. Formulations'!$J91</f>
        <v>0</v>
      </c>
      <c r="HL92" s="27">
        <f>IF(AND(OR(ISBLANK(HL$9),HL$9=0)=FALSE,SUM($FN92:$GD92)&gt;0,HL$9='2. Protocols'!$G91),1,0)*'4. Formulations'!$J91</f>
        <v>0</v>
      </c>
      <c r="HM92" s="27">
        <f>IF(AND(OR(ISBLANK(HM$9),HM$9=0)=FALSE,SUM($FN92:$GD92)&gt;0,HM$9='2. Protocols'!$G91),1,0)*'4. Formulations'!$J91</f>
        <v>0</v>
      </c>
      <c r="HN92" s="27">
        <f>IF(AND(OR(ISBLANK(HN$9),HN$9=0)=FALSE,SUM($FN92:$GD92)&gt;0,HN$9='2. Protocols'!$G91),1,0)*'4. Formulations'!$J91</f>
        <v>0</v>
      </c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H92" s="27">
        <f>IF(AND(OR(ISBLANK(GI$9),GI$9=0)=FALSE,IH$9=$DM92),1,0)*'4. Formulations'!$K91</f>
        <v>0</v>
      </c>
      <c r="II92" s="27">
        <f>IF(AND(OR(ISBLANK(GJ$9),GJ$9=0)=FALSE,II$9=$DM92),1,0)*'4. Formulations'!$K91</f>
        <v>0</v>
      </c>
      <c r="IJ92" s="27">
        <f>IF(AND(OR(ISBLANK(GK$9),GK$9=0)=FALSE,IJ$9=$DM92),1,0)*'4. Formulations'!$K91</f>
        <v>0</v>
      </c>
      <c r="IK92" s="27">
        <f>IF(AND(OR(ISBLANK(GL$9),GL$9=0)=FALSE,IK$9=$DM92),1,0)*'4. Formulations'!$K91</f>
        <v>0</v>
      </c>
      <c r="IL92" s="27">
        <f>IF(AND(OR(ISBLANK(GM$9),GM$9=0)=FALSE,IL$9=$DM92),1,0)*'4. Formulations'!$K91</f>
        <v>0</v>
      </c>
      <c r="IM92" s="27">
        <f>IF(AND(OR(ISBLANK(GN$9),GN$9=0)=FALSE,IM$9=$DM92),1,0)*'4. Formulations'!$K91</f>
        <v>0</v>
      </c>
      <c r="IN92" s="27">
        <f>IF(AND(OR(ISBLANK(GO$9),GO$9=0)=FALSE,IN$9=$DM92),1,0)*'4. Formulations'!$K91</f>
        <v>0</v>
      </c>
      <c r="IO92" s="27">
        <f>IF(AND(OR(ISBLANK(GP$9),GP$9=0)=FALSE,IO$9=$DM92),1,0)*'4. Formulations'!$K91</f>
        <v>0</v>
      </c>
      <c r="IP92" s="27">
        <f>IF(AND(OR(ISBLANK(GQ$9),GQ$9=0)=FALSE,IP$9=$DM92),1,0)*'4. Formulations'!$K91</f>
        <v>0</v>
      </c>
      <c r="IQ92" s="27">
        <f>IF(AND(OR(ISBLANK(GR$9),GR$9=0)=FALSE,IQ$9=$DM92),1,0)*'4. Formulations'!$K91</f>
        <v>0</v>
      </c>
      <c r="IR92" s="27">
        <f>IF(AND(OR(ISBLANK(GN$9),GN$9=0)=FALSE,IR$9=$DM92),1,0)*'4. Formulations'!$K91</f>
        <v>0</v>
      </c>
      <c r="IS92" s="27">
        <f>IF(AND(OR(ISBLANK(GO$9),GO$9=0)=FALSE,IS$9=$DM92),1,0)*'4. Formulations'!$K91</f>
        <v>0</v>
      </c>
      <c r="IT92" s="27">
        <f>IF(AND(OR(ISBLANK(GP$9),GP$9=0)=FALSE,IT$9=$DM92),1,0)*'4. Formulations'!$K91</f>
        <v>0</v>
      </c>
      <c r="IU92" s="27">
        <f>IF(AND(OR(ISBLANK(GQ$9),GQ$9=0)=FALSE,IU$9=$DM92),1,0)*'4. Formulations'!$K91</f>
        <v>0</v>
      </c>
      <c r="IV92" s="27"/>
      <c r="IW92" s="27"/>
      <c r="IX92" s="27"/>
      <c r="IY92" s="27"/>
      <c r="IZ92" s="27"/>
      <c r="JA92" s="27"/>
      <c r="JC92" s="27">
        <f>IF(AND(OR(ISBLANK(JC$9),JC$9=0)=FALSE,OR(JC$9='2. Protocols'!$C91,JC$9='2. Protocols'!$E91,JC$9='2. Protocols'!$G91)),1,0)*'4. Formulations'!$L91</f>
        <v>0</v>
      </c>
      <c r="JD92" s="27">
        <f>IF(AND(OR(ISBLANK(JD$9),JD$9=0)=FALSE,OR(JD$9='2. Protocols'!$C91,JD$9='2. Protocols'!$E91,JD$9='2. Protocols'!$G91)),1,0)*'4. Formulations'!$L91</f>
        <v>0</v>
      </c>
      <c r="JE92" s="27">
        <f>IF(AND(OR(ISBLANK(JE$9),JE$9=0)=FALSE,OR(JE$9='2. Protocols'!$C91,JE$9='2. Protocols'!$E91,JE$9='2. Protocols'!$G91)),1,0)*'4. Formulations'!$L91</f>
        <v>0</v>
      </c>
      <c r="JF92" s="27">
        <f>IF(AND(OR(ISBLANK(JF$9),JF$9=0)=FALSE,OR(JF$9='2. Protocols'!$C91,JF$9='2. Protocols'!$E91,JF$9='2. Protocols'!$G91)),1,0)*'4. Formulations'!$L91</f>
        <v>0</v>
      </c>
      <c r="JG92" s="27">
        <f>IF(AND(OR(ISBLANK(JG$9),JG$9=0)=FALSE,OR(JG$9='2. Protocols'!$C91,JG$9='2. Protocols'!$E91,JG$9='2. Protocols'!$G91)),1,0)*'4. Formulations'!$L91</f>
        <v>0</v>
      </c>
      <c r="JH92" s="27">
        <f>IF(AND(OR(ISBLANK(JH$9),JH$9=0)=FALSE,OR(JH$9='2. Protocols'!$C91,JH$9='2. Protocols'!$E91,JH$9='2. Protocols'!$G91)),1,0)*'4. Formulations'!$L91</f>
        <v>0</v>
      </c>
      <c r="JI92" s="27">
        <f>IF(AND(OR(ISBLANK(JI$9),JI$9=0)=FALSE,OR(JI$9='2. Protocols'!$C91,JI$9='2. Protocols'!$E91,JI$9='2. Protocols'!$G91)),1,0)*'4. Formulations'!$L91</f>
        <v>0</v>
      </c>
      <c r="JJ92" s="27">
        <f>IF(AND(OR(ISBLANK(JJ$9),JJ$9=0)=FALSE,OR(JJ$9='2. Protocols'!$C91,JJ$9='2. Protocols'!$E91,JJ$9='2. Protocols'!$G91)),1,0)*'4. Formulations'!$L91</f>
        <v>0</v>
      </c>
      <c r="JK92" s="27">
        <f>IF(AND(OR(ISBLANK(JK$9),JK$9=0)=FALSE,OR(JK$9='2. Protocols'!$C91,JK$9='2. Protocols'!$E91,JK$9='2. Protocols'!$G91)),1,0)*'4. Formulations'!$L91</f>
        <v>0</v>
      </c>
      <c r="JL92" s="27">
        <f>IF(AND(OR(ISBLANK(JL$9),JL$9=0)=FALSE,OR(JL$9='2. Protocols'!$C91,JL$9='2. Protocols'!$E91,JL$9='2. Protocols'!$G91)),1,0)*'4. Formulations'!$L91</f>
        <v>0</v>
      </c>
      <c r="JM92" s="27">
        <f>IF(AND(OR(ISBLANK(JM$9),JM$9=0)=FALSE,OR(JM$9='2. Protocols'!$C91,JM$9='2. Protocols'!$E91,JM$9='2. Protocols'!$G91)),1,0)*'4. Formulations'!$L91</f>
        <v>0</v>
      </c>
      <c r="JN92" s="27">
        <f>IF(AND(OR(ISBLANK(JN$9),JN$9=0)=FALSE,OR(JN$9='2. Protocols'!$C91,JN$9='2. Protocols'!$E91,JN$9='2. Protocols'!$G91)),1,0)*'4. Formulations'!$L91</f>
        <v>0</v>
      </c>
      <c r="JO92" s="27">
        <f>IF(AND(OR(ISBLANK(JO$9),JO$9=0)=FALSE,OR(JO$9='2. Protocols'!$C91,JO$9='2. Protocols'!$E91,JO$9='2. Protocols'!$G91)),1,0)*'4. Formulations'!$L91</f>
        <v>0</v>
      </c>
      <c r="JP92" s="27">
        <f>IF(AND(OR(ISBLANK(JP$9),JP$9=0)=FALSE,OR(JP$9='2. Protocols'!$C91,JP$9='2. Protocols'!$E91,JP$9='2. Protocols'!$G91)),1,0)*'4. Formulations'!$L91</f>
        <v>0</v>
      </c>
      <c r="JQ92" s="27">
        <f>IF(AND(OR(ISBLANK(JQ$9),JQ$9=0)=FALSE,OR(JQ$9='2. Protocols'!$C91,JQ$9='2. Protocols'!$E91,JQ$9='2. Protocols'!$G91)),1,0)*'4. Formulations'!$L91</f>
        <v>0</v>
      </c>
      <c r="JR92" s="27">
        <f>IF(AND(OR(ISBLANK(JR$9),JR$9=0)=FALSE,OR(JR$9='2. Protocols'!$C91,JR$9='2. Protocols'!$E91,JR$9='2. Protocols'!$G91)),1,0)*'4. Formulations'!$L91</f>
        <v>0</v>
      </c>
      <c r="JS92" s="27">
        <f>IF(AND(OR(ISBLANK(JS$9),JS$9=0)=FALSE,OR(JS$9='2. Protocols'!$C91,JS$9='2. Protocols'!$E91,JS$9='2. Protocols'!$G91)),1,0)*'4. Formulations'!$L91</f>
        <v>0</v>
      </c>
      <c r="JT92" s="27">
        <f>IF(AND(OR(ISBLANK(JT$9),JT$9=0)=FALSE,OR(JT$9='2. Protocols'!$C91,JT$9='2. Protocols'!$E91,JT$9='2. Protocols'!$G91)),1,0)*'4. Formulations'!$L91</f>
        <v>0</v>
      </c>
      <c r="JU92" s="27">
        <f>IF(AND(OR(ISBLANK(JU$9),JU$9=0)=FALSE,OR(JU$9='2. Protocols'!$C91,JU$9='2. Protocols'!$E91,JU$9='2. Protocols'!$G91)),1,0)*'4. Formulations'!$L91</f>
        <v>0</v>
      </c>
      <c r="JV92" s="27">
        <f>IF(AND(OR(ISBLANK(JV$9),JV$9=0)=FALSE,OR(JV$9='2. Protocols'!$C91,JV$9='2. Protocols'!$E91,JV$9='2. Protocols'!$G91)),1,0)*'4. Formulations'!$L91</f>
        <v>0</v>
      </c>
      <c r="JW92" s="27">
        <f>IF(AND(OR(ISBLANK(JW$9),JW$9=0)=FALSE,OR(JW$9='2. Protocols'!$C91,JW$9='2. Protocols'!$E91,JW$9='2. Protocols'!$G91)),1,0)*'4. Formulations'!$L91</f>
        <v>0</v>
      </c>
      <c r="JX92" s="27">
        <f>IF(AND(OR(ISBLANK(JX$9),JX$9=0)=FALSE,OR(JX$9='2. Protocols'!$C91,JX$9='2. Protocols'!$E91,JX$9='2. Protocols'!$G91)),1,0)*'4. Formulations'!$L91</f>
        <v>0</v>
      </c>
      <c r="JY92" s="27">
        <f>IF(AND(OR(ISBLANK(JY$9),JY$9=0)=FALSE,OR(JY$9='2. Protocols'!$C91,JY$9='2. Protocols'!$E91,JY$9='2. Protocols'!$G91)),1,0)*'4. Formulations'!$L91</f>
        <v>0</v>
      </c>
      <c r="JZ92" s="27">
        <f>IF(AND(OR(ISBLANK(JZ$9),JZ$9=0)=FALSE,OR(JZ$9='2. Protocols'!$C91,JZ$9='2. Protocols'!$E91,JZ$9='2. Protocols'!$G91)),1,0)*'4. Formulations'!$L91</f>
        <v>0</v>
      </c>
      <c r="KA92" s="27">
        <f>IF(AND(OR(ISBLANK(KA$9),KA$9=0)=FALSE,OR(KA$9='2. Protocols'!$C91,KA$9='2. Protocols'!$E91,KA$9='2. Protocols'!$G91)),1,0)*'4. Formulations'!$L91</f>
        <v>0</v>
      </c>
      <c r="KB92" s="27">
        <f>IF(AND(OR(ISBLANK(KB$9),KB$9=0)=FALSE,OR(KB$9='2. Protocols'!$C91,KB$9='2. Protocols'!$E91,KB$9='2. Protocols'!$G91)),1,0)*'4. Formulations'!$L91</f>
        <v>0</v>
      </c>
      <c r="KC92" s="27">
        <f>IF(AND(OR(ISBLANK(KC$9),KC$9=0)=FALSE,OR(KC$9='2. Protocols'!$C91,KC$9='2. Protocols'!$E91,KC$9='2. Protocols'!$G91)),1,0)*'4. Formulations'!$L91</f>
        <v>0</v>
      </c>
      <c r="KD92" s="27">
        <f>IF(AND(OR(ISBLANK(KD$9),KD$9=0)=FALSE,OR(KD$9='2. Protocols'!$C91,KD$9='2. Protocols'!$E91,KD$9='2. Protocols'!$G91)),1,0)*'4. Formulations'!$L91</f>
        <v>0</v>
      </c>
      <c r="KE92" s="27">
        <f>IF(AND(OR(ISBLANK(KE$9),KE$9=0)=FALSE,OR(KE$9='2. Protocols'!$C91,KE$9='2. Protocols'!$E91,KE$9='2. Protocols'!$G91)),1,0)*'4. Formulations'!$L91</f>
        <v>0</v>
      </c>
      <c r="KF92" s="27">
        <f>IF(AND(OR(ISBLANK(KF$9),KF$9=0)=FALSE,OR(KF$9='2. Protocols'!$C91,KF$9='2. Protocols'!$E91,KF$9='2. Protocols'!$G91)),1,0)*'4. Formulations'!$L91</f>
        <v>0</v>
      </c>
      <c r="KG92" s="27">
        <f>IF(AND(OR(ISBLANK(KG$9),KG$9=0)=FALSE,OR(KG$9='2. Protocols'!$C91,KG$9='2. Protocols'!$E91,KG$9='2. Protocols'!$G91)),1,0)*'4. Formulations'!$L91</f>
        <v>0</v>
      </c>
      <c r="KH92" s="27">
        <f>IF(AND(OR(ISBLANK(KH$9),KH$9=0)=FALSE,OR(KH$9='2. Protocols'!$C91,KH$9='2. Protocols'!$E91,KH$9='2. Protocols'!$G91)),1,0)*'4. Formulations'!$L91</f>
        <v>0</v>
      </c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B92" s="27">
        <f>IF(AND(OR(ISBLANK(LB$9),LB$9=0)=FALSE,LB$9=$DL92),1,0)*'4. Formulations'!$M91</f>
        <v>0</v>
      </c>
      <c r="LC92" s="27">
        <f>IF(AND(OR(ISBLANK(LC$9),LC$9=0)=FALSE,LC$9=$DL92),1,0)*'4. Formulations'!$M91</f>
        <v>0</v>
      </c>
      <c r="LD92" s="27">
        <f>IF(AND(OR(ISBLANK(LD$9),LD$9=0)=FALSE,LD$9=$DL92),1,0)*'4. Formulations'!$M91</f>
        <v>0</v>
      </c>
      <c r="LE92" s="27">
        <f>IF(AND(OR(ISBLANK(LE$9),LE$9=0)=FALSE,LE$9=$DL92),1,0)*'4. Formulations'!$M91</f>
        <v>0</v>
      </c>
      <c r="LF92" s="27">
        <f>IF(AND(OR(ISBLANK(LF$9),LF$9=0)=FALSE,LF$9=$DL92),1,0)*'4. Formulations'!$M91</f>
        <v>0</v>
      </c>
      <c r="LG92" s="27">
        <f>IF(AND(OR(ISBLANK(LG$9),LG$9=0)=FALSE,LG$9=$DL92),1,0)*'4. Formulations'!$M91</f>
        <v>0</v>
      </c>
      <c r="LH92" s="27">
        <f>IF(AND(OR(ISBLANK(LH$9),LH$9=0)=FALSE,LH$9=$DL92),1,0)*'4. Formulations'!$M91</f>
        <v>0</v>
      </c>
      <c r="LI92" s="27">
        <f>IF(AND(OR(ISBLANK(LI$9),LI$9=0)=FALSE,LI$9=$DL92),1,0)*'4. Formulations'!$M91</f>
        <v>0</v>
      </c>
      <c r="LJ92" s="27">
        <f>IF(AND(OR(ISBLANK(LJ$9),LJ$9=0)=FALSE,LJ$9=$DL92),1,0)*'4. Formulations'!$M91</f>
        <v>0</v>
      </c>
      <c r="LK92" s="27">
        <f>IF(AND(OR(ISBLANK(LK$9),LK$9=0)=FALSE,LK$9=$DL92),1,0)*'4. Formulations'!$M91</f>
        <v>0</v>
      </c>
      <c r="LL92" s="27">
        <f>IF(AND(OR(ISBLANK(LL$9),LL$9=0)=FALSE,LL$9=$DL92),1,0)*'4. Formulations'!$M91</f>
        <v>0</v>
      </c>
      <c r="LM92" s="27">
        <f>IF(AND(OR(ISBLANK(LM$9),LM$9=0)=FALSE,LM$9=$DL92),1,0)*'4. Formulations'!$M91</f>
        <v>0</v>
      </c>
      <c r="LN92" s="27">
        <f>IF(AND(OR(ISBLANK(LN$9),LN$9=0)=FALSE,LN$9=$DL92),1,0)*'4. Formulations'!$M91</f>
        <v>0</v>
      </c>
      <c r="LO92" s="27">
        <f>IF(AND(OR(ISBLANK(LO$9),LO$9=0)=FALSE,LO$9=$DL92),1,0)*'4. Formulations'!$M91</f>
        <v>0</v>
      </c>
      <c r="LP92" s="27">
        <f>IF(AND(OR(ISBLANK(LP$9),LP$9=0)=FALSE,LP$9=$DL92),1,0)*'4. Formulations'!$M91</f>
        <v>0</v>
      </c>
      <c r="LQ92" s="27">
        <f>IF(AND(OR(ISBLANK(LQ$9),LQ$9=0)=FALSE,LQ$9=$DL92),1,0)*'4. Formulations'!$M91</f>
        <v>0</v>
      </c>
      <c r="LR92" s="27">
        <f>IF(AND(OR(ISBLANK(LR$9),LR$9=0)=FALSE,LR$9=$DL92),1,0)*'4. Formulations'!$M91</f>
        <v>0</v>
      </c>
      <c r="LS92" s="27"/>
      <c r="LT92" s="27"/>
      <c r="LU92" s="27"/>
      <c r="LW92" s="27">
        <f>IF(AND(OR(ISBLANK(LW$9),LW$9=0)=FALSE,SUM($LB92:$LR92)&gt;0,LW$9='2. Protocols'!$G91),1,0)*'4. Formulations'!$M91</f>
        <v>0</v>
      </c>
      <c r="LX92" s="27">
        <f>IF(AND(OR(ISBLANK(LX$9),LX$9=0)=FALSE,SUM($LB92:$LR92)&gt;0,LX$9='2. Protocols'!$G91),1,0)*'4. Formulations'!$M91</f>
        <v>0</v>
      </c>
      <c r="LY92" s="27">
        <f>IF(AND(OR(ISBLANK(LY$9),LY$9=0)=FALSE,SUM($LB92:$LR92)&gt;0,LY$9='2. Protocols'!$G91),1,0)*'4. Formulations'!$M91</f>
        <v>0</v>
      </c>
      <c r="LZ92" s="27">
        <f>IF(AND(OR(ISBLANK(LZ$9),LZ$9=0)=FALSE,SUM($LB92:$LR92)&gt;0,LZ$9='2. Protocols'!$G91),1,0)*'4. Formulations'!$M91</f>
        <v>0</v>
      </c>
      <c r="MA92" s="27">
        <f>IF(AND(OR(ISBLANK(MA$9),MA$9=0)=FALSE,SUM($LB92:$LR92)&gt;0,MA$9='2. Protocols'!$G91),1,0)*'4. Formulations'!$M91</f>
        <v>0</v>
      </c>
      <c r="MB92" s="27">
        <f>IF(AND(OR(ISBLANK(MB$9),MB$9=0)=FALSE,SUM($LB92:$LR92)&gt;0,MB$9='2. Protocols'!$G91),1,0)*'4. Formulations'!$M91</f>
        <v>0</v>
      </c>
      <c r="MC92" s="27">
        <f>IF(AND(OR(ISBLANK(MC$9),MC$9=0)=FALSE,SUM($LB92:$LR92)&gt;0,MC$9='2. Protocols'!$G91),1,0)*'4. Formulations'!$M91</f>
        <v>0</v>
      </c>
      <c r="MD92" s="27">
        <f>IF(AND(OR(ISBLANK(MD$9),MD$9=0)=FALSE,SUM($LB92:$LR92)&gt;0,MD$9='2. Protocols'!$G91),1,0)*'4. Formulations'!$M91</f>
        <v>0</v>
      </c>
      <c r="ME92" s="27">
        <f>IF(AND(OR(ISBLANK(ME$9),ME$9=0)=FALSE,SUM($LB92:$LR92)&gt;0,ME$9='2. Protocols'!$G91),1,0)*'4. Formulations'!$M91</f>
        <v>0</v>
      </c>
      <c r="MF92" s="27">
        <f>IF(AND(OR(ISBLANK(MF$9),MF$9=0)=FALSE,SUM($LB92:$LR92)&gt;0,MF$9='2. Protocols'!$G91),1,0)*'4. Formulations'!$M91</f>
        <v>0</v>
      </c>
      <c r="MG92" s="27">
        <f>IF(AND(OR(ISBLANK(MG$9),MG$9=0)=FALSE,SUM($LB92:$LR92)&gt;0,MG$9='2. Protocols'!$G91),1,0)*'4. Formulations'!$M91</f>
        <v>0</v>
      </c>
      <c r="MH92" s="27">
        <f>IF(AND(OR(ISBLANK(MH$9),MH$9=0)=FALSE,SUM($LB92:$LR92)&gt;0,MH$9='2. Protocols'!$G91),1,0)*'4. Formulations'!$M91</f>
        <v>0</v>
      </c>
      <c r="MI92" s="27">
        <f>IF(AND(OR(ISBLANK(MI$9),MI$9=0)=FALSE,SUM($LB92:$LR92)&gt;0,MI$9='2. Protocols'!$G91),1,0)*'4. Formulations'!$M91</f>
        <v>0</v>
      </c>
      <c r="MJ92" s="27">
        <f>IF(AND(OR(ISBLANK(MJ$9),MJ$9=0)=FALSE,SUM($LB92:$LR92)&gt;0,MJ$9='2. Protocols'!$G91),1,0)*'4. Formulations'!$M91</f>
        <v>0</v>
      </c>
      <c r="MK92" s="27">
        <f>IF(AND(OR(ISBLANK(MK$9),MK$9=0)=FALSE,SUM($LB92:$LR92)&gt;0,MK$9='2. Protocols'!$G91),1,0)*'4. Formulations'!$M91</f>
        <v>0</v>
      </c>
      <c r="ML92" s="27">
        <f>IF(AND(OR(ISBLANK(ML$9),ML$9=0)=FALSE,SUM($LB92:$LR92)&gt;0,ML$9='2. Protocols'!$G91),1,0)*'4. Formulations'!$M91</f>
        <v>0</v>
      </c>
      <c r="MM92" s="27">
        <f>IF(AND(OR(ISBLANK(MM$9),MM$9=0)=FALSE,SUM($LB92:$LR92)&gt;0,MM$9='2. Protocols'!$G91),1,0)*'4. Formulations'!$M91</f>
        <v>0</v>
      </c>
      <c r="MN92" s="27">
        <f>IF(AND(OR(ISBLANK(MN$9),MN$9=0)=FALSE,SUM($LB92:$LR92)&gt;0,MN$9='2. Protocols'!$G91),1,0)*'4. Formulations'!$M91</f>
        <v>0</v>
      </c>
      <c r="MO92" s="27">
        <f>IF(AND(OR(ISBLANK(MO$9),MO$9=0)=FALSE,SUM($LB92:$LR92)&gt;0,MO$9='2. Protocols'!$G91),1,0)*'4. Formulations'!$M91</f>
        <v>0</v>
      </c>
      <c r="MP92" s="27">
        <f>IF(AND(OR(ISBLANK(MP$9),MP$9=0)=FALSE,SUM($LB92:$LR92)&gt;0,MP$9='2. Protocols'!$G91),1,0)*'4. Formulations'!$M91</f>
        <v>0</v>
      </c>
      <c r="MQ92" s="27">
        <f>IF(AND(OR(ISBLANK(MQ$9),MQ$9=0)=FALSE,SUM($LB92:$LR92)&gt;0,MQ$9='2. Protocols'!$G91),1,0)*'4. Formulations'!$M91</f>
        <v>0</v>
      </c>
      <c r="MR92" s="27">
        <f>IF(AND(OR(ISBLANK(MR$9),MR$9=0)=FALSE,SUM($LB92:$LR92)&gt;0,MR$9='2. Protocols'!$G91),1,0)*'4. Formulations'!$M91</f>
        <v>0</v>
      </c>
      <c r="MS92" s="27">
        <f>IF(AND(OR(ISBLANK(MS$9),MS$9=0)=FALSE,SUM($LB92:$LR92)&gt;0,MS$9='2. Protocols'!$G91),1,0)*'4. Formulations'!$M91</f>
        <v>0</v>
      </c>
      <c r="MT92" s="27">
        <f>IF(AND(OR(ISBLANK(MT$9),MT$9=0)=FALSE,SUM($LB92:$LR92)&gt;0,MT$9='2. Protocols'!$G91),1,0)*'4. Formulations'!$M91</f>
        <v>0</v>
      </c>
      <c r="MU92" s="27">
        <f>IF(AND(OR(ISBLANK(MU$9),MU$9=0)=FALSE,SUM($LB92:$LR92)&gt;0,MU$9='2. Protocols'!$G91),1,0)*'4. Formulations'!$M91</f>
        <v>0</v>
      </c>
      <c r="MV92" s="27">
        <f>IF(AND(OR(ISBLANK(MV$9),MV$9=0)=FALSE,SUM($LB92:$LR92)&gt;0,MV$9='2. Protocols'!$G91),1,0)*'4. Formulations'!$M91</f>
        <v>0</v>
      </c>
      <c r="MW92" s="27">
        <f>IF(AND(OR(ISBLANK(MW$9),MW$9=0)=FALSE,SUM($LB92:$LR92)&gt;0,MW$9='2. Protocols'!$G91),1,0)*'4. Formulations'!$M91</f>
        <v>0</v>
      </c>
      <c r="MX92" s="27">
        <f>IF(AND(OR(ISBLANK(MX$9),MX$9=0)=FALSE,SUM($LB92:$LR92)&gt;0,MX$9='2. Protocols'!$G91),1,0)*'4. Formulations'!$M91</f>
        <v>0</v>
      </c>
      <c r="MY92" s="27">
        <f>IF(AND(OR(ISBLANK(MY$9),MY$9=0)=FALSE,SUM($LB92:$LR92)&gt;0,MY$9='2. Protocols'!$G91),1,0)*'4. Formulations'!$M91</f>
        <v>0</v>
      </c>
      <c r="MZ92" s="27">
        <f>IF(AND(OR(ISBLANK(MZ$9),MZ$9=0)=FALSE,SUM($LB92:$LR92)&gt;0,MZ$9='2. Protocols'!$G91),1,0)*'4. Formulations'!$M91</f>
        <v>0</v>
      </c>
      <c r="NA92" s="27">
        <f>IF(AND(OR(ISBLANK(NA$9),NA$9=0)=FALSE,SUM($LB92:$LR92)&gt;0,NA$9='2. Protocols'!$G91),1,0)*'4. Formulations'!$M91</f>
        <v>0</v>
      </c>
      <c r="NB92" s="27">
        <f>IF(AND(OR(ISBLANK(NB$9),NB$9=0)=FALSE,SUM($LB92:$LR92)&gt;0,NB$9='2. Protocols'!$G91),1,0)*'4. Formulations'!$M91</f>
        <v>0</v>
      </c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V92" s="27">
        <f>IF(AND(OR(ISBLANK(NV$9),NV$9=0)=FALSE,NV$9=$DM92),1,0)*'4. Formulations'!$N91</f>
        <v>0</v>
      </c>
      <c r="NW92" s="721">
        <f>IF(AND(OR(ISBLANK(NW$9),NW$9=0)=FALSE,NW$9=$DM92),1,0)*'4. Formulations'!$N91</f>
        <v>0</v>
      </c>
      <c r="NX92" s="27">
        <f>IF(AND(OR(ISBLANK(NX$9),NX$9=0)=FALSE,NX$9=$DM92),1,0)*'4. Formulations'!$N91</f>
        <v>0</v>
      </c>
      <c r="NY92" s="27">
        <f>IF(AND(OR(ISBLANK(NY$9),NY$9=0)=FALSE,NY$9=$DM92),1,0)*'4. Formulations'!$N91</f>
        <v>0</v>
      </c>
      <c r="NZ92" s="27">
        <f>IF(AND(OR(ISBLANK(NZ$9),NZ$9=0)=FALSE,NZ$9=$DM92),1,0)*'4. Formulations'!$N91</f>
        <v>0</v>
      </c>
      <c r="OA92" s="27">
        <f>IF(AND(OR(ISBLANK(OA$9),OA$9=0)=FALSE,OA$9=$DM92),1,0)*'4. Formulations'!$N91</f>
        <v>0</v>
      </c>
      <c r="OB92" s="27">
        <f>IF(AND(OR(ISBLANK(OB$9),OB$9=0)=FALSE,OB$9=$DM92),1,0)*'4. Formulations'!$N91</f>
        <v>0</v>
      </c>
      <c r="OC92" s="27">
        <f>IF(AND(OR(ISBLANK(OC$9),OC$9=0)=FALSE,OC$9=$DM92),1,0)*'4. Formulations'!$N91</f>
        <v>0</v>
      </c>
      <c r="OD92" s="27">
        <f>IF(AND(OR(ISBLANK(OD$9),OD$9=0)=FALSE,OD$9=$DM92),1,0)*'4. Formulations'!$N91</f>
        <v>0</v>
      </c>
      <c r="OE92" s="27">
        <f>IF(AND(OR(ISBLANK(OE$9),OE$9=0)=FALSE,OE$9=$DM92),1,0)*'4. Formulations'!$N91</f>
        <v>0</v>
      </c>
      <c r="OF92" s="27">
        <f>IF(AND(OR(ISBLANK(OF$9),OF$9=0)=FALSE,OF$9=$DM92),1,0)*'4. Formulations'!$N91</f>
        <v>0</v>
      </c>
      <c r="OG92" s="27">
        <f>IF(AND(OR(ISBLANK(OG$9),OG$9=0)=FALSE,OG$9=$DM92),1,0)*'4. Formulations'!$N91</f>
        <v>0</v>
      </c>
      <c r="OH92" s="27">
        <f>IF(AND(OR(ISBLANK(OH$9),OH$9=0)=FALSE,OH$9=$DM92),1,0)*'4. Formulations'!$N91</f>
        <v>0</v>
      </c>
      <c r="OI92" s="27">
        <f>IF(AND(OR(ISBLANK(OI$9),OI$9=0)=FALSE,OI$9=$DM92),1,0)*'4. Formulations'!$N91</f>
        <v>0</v>
      </c>
      <c r="OJ92" s="27">
        <f>IF(AND(OR(ISBLANK(OJ$9),OJ$9=0)=FALSE,OJ$9=$DM92),1,0)*'4. Formulations'!$N91</f>
        <v>0</v>
      </c>
      <c r="OK92" s="27">
        <f>IF(AND(OR(ISBLANK(OK$9),OK$9=0)=FALSE,OK$9=$DM92),1,0)*'4. Formulations'!$N91</f>
        <v>0</v>
      </c>
      <c r="OL92" s="27">
        <f>IF(AND(OR(ISBLANK(OL$9),OL$9=0)=FALSE,OL$9=$DM92),1,0)*'4. Formulations'!$N91</f>
        <v>0</v>
      </c>
      <c r="OM92" s="27"/>
      <c r="ON92" s="27"/>
      <c r="OO92" s="27"/>
      <c r="OQ92" s="27">
        <f>IF(AND(OR(ISBLANK(OQ$9),OQ$9=0)=FALSE,OR(OQ$9='2. Protocols'!$C91,OQ$9='2. Protocols'!$E91,OQ$9='2. Protocols'!$G91)),1,0)*'4. Formulations'!$O91</f>
        <v>0</v>
      </c>
      <c r="OR92" s="27">
        <f>IF(AND(OR(ISBLANK(OR$9),OR$9=0)=FALSE,OR(OR$9='2. Protocols'!$C91,OR$9='2. Protocols'!$E91,OR$9='2. Protocols'!$G91)),1,0)*'4. Formulations'!$O91</f>
        <v>0</v>
      </c>
      <c r="OS92" s="27">
        <f>IF(AND(OR(ISBLANK(OS$9),OS$9=0)=FALSE,OR(OS$9='2. Protocols'!$C91,OS$9='2. Protocols'!$E91,OS$9='2. Protocols'!$G91)),1,0)*'4. Formulations'!$O91</f>
        <v>0</v>
      </c>
      <c r="OT92" s="27">
        <f>IF(AND(OR(ISBLANK(OT$9),OT$9=0)=FALSE,OR(OT$9='2. Protocols'!$C91,OT$9='2. Protocols'!$E91,OT$9='2. Protocols'!$G91)),1,0)*'4. Formulations'!$O91</f>
        <v>0</v>
      </c>
      <c r="OU92" s="27">
        <f>IF(AND(OR(ISBLANK(OU$9),OU$9=0)=FALSE,OR(OU$9='2. Protocols'!$C91,OU$9='2. Protocols'!$E91,OU$9='2. Protocols'!$G91)),1,0)*'4. Formulations'!$O91</f>
        <v>0</v>
      </c>
      <c r="OV92" s="27">
        <f>IF(AND(OR(ISBLANK(OV$9),OV$9=0)=FALSE,OR(OV$9='2. Protocols'!$C91,OV$9='2. Protocols'!$E91,OV$9='2. Protocols'!$G91)),1,0)*'4. Formulations'!$O91</f>
        <v>0</v>
      </c>
      <c r="OW92" s="27">
        <f>IF(AND(OR(ISBLANK(OW$9),OW$9=0)=FALSE,OR(OW$9='2. Protocols'!$C91,OW$9='2. Protocols'!$E91,OW$9='2. Protocols'!$G91)),1,0)*'4. Formulations'!$O91</f>
        <v>0</v>
      </c>
      <c r="OX92" s="27">
        <f>IF(AND(OR(ISBLANK(OX$9),OX$9=0)=FALSE,OR(OX$9='2. Protocols'!$C91,OX$9='2. Protocols'!$E91,OX$9='2. Protocols'!$G91)),1,0)*'4. Formulations'!$O91</f>
        <v>0</v>
      </c>
      <c r="OY92" s="27">
        <f>IF(AND(OR(ISBLANK(OY$9),OY$9=0)=FALSE,OR(OY$9='2. Protocols'!$C91,OY$9='2. Protocols'!$E91,OY$9='2. Protocols'!$G91)),1,0)*'4. Formulations'!$O91</f>
        <v>0</v>
      </c>
      <c r="OZ92" s="27">
        <f>IF(AND(OR(ISBLANK(OZ$9),OZ$9=0)=FALSE,OR(OZ$9='2. Protocols'!$C91,OZ$9='2. Protocols'!$E91,OZ$9='2. Protocols'!$G91)),1,0)*'4. Formulations'!$O91</f>
        <v>0</v>
      </c>
      <c r="PA92" s="27">
        <f>IF(AND(OR(ISBLANK(PA$9),PA$9=0)=FALSE,OR(PA$9='2. Protocols'!$C91,PA$9='2. Protocols'!$E91,PA$9='2. Protocols'!$G91)),1,0)*'4. Formulations'!$O91</f>
        <v>0</v>
      </c>
      <c r="PB92" s="27">
        <f>IF(AND(OR(ISBLANK(PB$9),PB$9=0)=FALSE,OR(PB$9='2. Protocols'!$C91,PB$9='2. Protocols'!$E91,PB$9='2. Protocols'!$G91)),1,0)*'4. Formulations'!$O91</f>
        <v>0</v>
      </c>
      <c r="PC92" s="27">
        <f>IF(AND(OR(ISBLANK(PC$9),PC$9=0)=FALSE,OR(PC$9='2. Protocols'!$C91,PC$9='2. Protocols'!$E91,PC$9='2. Protocols'!$G91)),1,0)*'4. Formulations'!$O91</f>
        <v>0</v>
      </c>
      <c r="PD92" s="27">
        <f>IF(AND(OR(ISBLANK(PD$9),PD$9=0)=FALSE,OR(PD$9='2. Protocols'!$C91,PD$9='2. Protocols'!$E91,PD$9='2. Protocols'!$G91)),1,0)*'4. Formulations'!$O91</f>
        <v>0</v>
      </c>
      <c r="PE92" s="27">
        <f>IF(AND(OR(ISBLANK(PE$9),PE$9=0)=FALSE,OR(PE$9='2. Protocols'!$C91,PE$9='2. Protocols'!$E91,PE$9='2. Protocols'!$G91)),1,0)*'4. Formulations'!$O91</f>
        <v>0</v>
      </c>
      <c r="PF92" s="27">
        <f>IF(AND(OR(ISBLANK(PF$9),PF$9=0)=FALSE,OR(PF$9='2. Protocols'!$C91,PF$9='2. Protocols'!$E91,PF$9='2. Protocols'!$G91)),1,0)*'4. Formulations'!$O91</f>
        <v>0</v>
      </c>
      <c r="PG92" s="27">
        <f>IF(AND(OR(ISBLANK(PG$9),PG$9=0)=FALSE,OR(PG$9='2. Protocols'!$C91,PG$9='2. Protocols'!$E91,PG$9='2. Protocols'!$G91)),1,0)*'4. Formulations'!$O91</f>
        <v>0</v>
      </c>
      <c r="PH92" s="27">
        <f>IF(AND(OR(ISBLANK(PH$9),PH$9=0)=FALSE,OR(PH$9='2. Protocols'!$C91,PH$9='2. Protocols'!$E91,PH$9='2. Protocols'!$G91)),1,0)*'4. Formulations'!$O91</f>
        <v>0</v>
      </c>
      <c r="PI92" s="27">
        <f>IF(AND(OR(ISBLANK(PI$9),PI$9=0)=FALSE,OR(PI$9='2. Protocols'!$C91,PI$9='2. Protocols'!$E91,PI$9='2. Protocols'!$G91)),1,0)*'4. Formulations'!$O91</f>
        <v>0</v>
      </c>
      <c r="PJ92" s="27">
        <f>IF(AND(OR(ISBLANK(PJ$9),PJ$9=0)=FALSE,OR(PJ$9='2. Protocols'!$C91,PJ$9='2. Protocols'!$E91,PJ$9='2. Protocols'!$G91)),1,0)*'4. Formulations'!$O91</f>
        <v>0</v>
      </c>
      <c r="PK92" s="27">
        <f>IF(AND(OR(ISBLANK(PK$9),PK$9=0)=FALSE,OR(PK$9='2. Protocols'!$C91,PK$9='2. Protocols'!$E91,PK$9='2. Protocols'!$G91)),1,0)*'4. Formulations'!$O91</f>
        <v>0</v>
      </c>
      <c r="PL92" s="27">
        <f>IF(AND(OR(ISBLANK(PL$9),PL$9=0)=FALSE,OR(PL$9='2. Protocols'!$C91,PL$9='2. Protocols'!$E91,PL$9='2. Protocols'!$G91)),1,0)*'4. Formulations'!$O91</f>
        <v>0</v>
      </c>
      <c r="PM92" s="27">
        <f>IF(AND(OR(ISBLANK(PM$9),PM$9=0)=FALSE,OR(PM$9='2. Protocols'!$C91,PM$9='2. Protocols'!$E91,PM$9='2. Protocols'!$G91)),1,0)*'4. Formulations'!$O91</f>
        <v>0</v>
      </c>
      <c r="PN92" s="27">
        <f>IF(AND(OR(ISBLANK(PN$9),PN$9=0)=FALSE,OR(PN$9='2. Protocols'!$C91,PN$9='2. Protocols'!$E91,PN$9='2. Protocols'!$G91)),1,0)*'4. Formulations'!$O91</f>
        <v>0</v>
      </c>
      <c r="PO92" s="27">
        <f>IF(AND(OR(ISBLANK(PO$9),PO$9=0)=FALSE,OR(PO$9='2. Protocols'!$C91,PO$9='2. Protocols'!$E91,PO$9='2. Protocols'!$G91)),1,0)*'4. Formulations'!$O91</f>
        <v>0</v>
      </c>
      <c r="PP92" s="27">
        <f>IF(AND(OR(ISBLANK(PP$9),PP$9=0)=FALSE,OR(PP$9='2. Protocols'!$C91,PP$9='2. Protocols'!$E91,PP$9='2. Protocols'!$G91)),1,0)*'4. Formulations'!$O91</f>
        <v>0</v>
      </c>
      <c r="PQ92" s="27">
        <f>IF(AND(OR(ISBLANK(PQ$9),PQ$9=0)=FALSE,OR(PQ$9='2. Protocols'!$C91,PQ$9='2. Protocols'!$E91,PQ$9='2. Protocols'!$G91)),1,0)*'4. Formulations'!$O91</f>
        <v>0</v>
      </c>
      <c r="PR92" s="27">
        <f>IF(AND(OR(ISBLANK(PR$9),PR$9=0)=FALSE,OR(PR$9='2. Protocols'!$C91,PR$9='2. Protocols'!$E91,PR$9='2. Protocols'!$G91)),1,0)*'4. Formulations'!$O91</f>
        <v>0</v>
      </c>
      <c r="PS92" s="27">
        <f>IF(AND(OR(ISBLANK(PS$9),PS$9=0)=FALSE,OR(PS$9='2. Protocols'!$C91,PS$9='2. Protocols'!$E91,PS$9='2. Protocols'!$G91)),1,0)*'4. Formulations'!$O91</f>
        <v>0</v>
      </c>
      <c r="PT92" s="27">
        <f>IF(AND(OR(ISBLANK(PT$9),PT$9=0)=FALSE,OR(PT$9='2. Protocols'!$C91,PT$9='2. Protocols'!$E91,PT$9='2. Protocols'!$G91)),1,0)*'4. Formulations'!$O91</f>
        <v>0</v>
      </c>
      <c r="PU92" s="27">
        <f>IF(AND(OR(ISBLANK(PU$9),PU$9=0)=FALSE,OR(PU$9='2. Protocols'!$C91,PU$9='2. Protocols'!$E91,PU$9='2. Protocols'!$G91)),1,0)*'4. Formulations'!$O91</f>
        <v>0</v>
      </c>
      <c r="PV92" s="27">
        <f>IF(AND(OR(ISBLANK(PV$9),PV$9=0)=FALSE,OR(PV$9='2. Protocols'!$C91,PV$9='2. Protocols'!$E91,PV$9='2. Protocols'!$G91)),1,0)*'4. Formulations'!$O91</f>
        <v>0</v>
      </c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P92" s="27">
        <f>IF(AND(OR(ISBLANK(QP$9),QP$9=0)=FALSE,QP$9=$DL92),1,0)*'4. Formulations'!$P91</f>
        <v>0</v>
      </c>
      <c r="QQ92" s="27">
        <f>IF(AND(OR(ISBLANK(QQ$9),QQ$9=0)=FALSE,QQ$9=$DL92),1,0)*'4. Formulations'!$P91</f>
        <v>0</v>
      </c>
      <c r="QR92" s="27">
        <f>IF(AND(OR(ISBLANK(QR$9),QR$9=0)=FALSE,QR$9=$DL92),1,0)*'4. Formulations'!$P91</f>
        <v>0</v>
      </c>
      <c r="QS92" s="27">
        <f>IF(AND(OR(ISBLANK(QS$9),QS$9=0)=FALSE,QS$9=$DL92),1,0)*'4. Formulations'!$P91</f>
        <v>0</v>
      </c>
      <c r="QT92" s="27">
        <f>IF(AND(OR(ISBLANK(QT$9),QT$9=0)=FALSE,QT$9=$DL92),1,0)*'4. Formulations'!$P91</f>
        <v>0</v>
      </c>
      <c r="QU92" s="27">
        <f>IF(AND(OR(ISBLANK(QU$9),QU$9=0)=FALSE,QU$9=$DL92),1,0)*'4. Formulations'!$P91</f>
        <v>0</v>
      </c>
      <c r="QV92" s="27">
        <f>IF(AND(OR(ISBLANK(QV$9),QV$9=0)=FALSE,QV$9=$DL92),1,0)*'4. Formulations'!$P91</f>
        <v>0</v>
      </c>
      <c r="QW92" s="27">
        <f>IF(AND(OR(ISBLANK(QW$9),QW$9=0)=FALSE,QW$9=$DL92),1,0)*'4. Formulations'!$P91</f>
        <v>0</v>
      </c>
      <c r="QX92" s="27">
        <f>IF(AND(OR(ISBLANK(QX$9),QX$9=0)=FALSE,QX$9=$DL92),1,0)*'4. Formulations'!$P91</f>
        <v>0</v>
      </c>
      <c r="QY92" s="27">
        <f>IF(AND(OR(ISBLANK(QY$9),QY$9=0)=FALSE,QY$9=$DL92),1,0)*'4. Formulations'!$P91</f>
        <v>0</v>
      </c>
      <c r="QZ92" s="27">
        <f>IF(AND(OR(ISBLANK(QZ$9),QZ$9=0)=FALSE,QZ$9=$DL92),1,0)*'4. Formulations'!$P91</f>
        <v>0</v>
      </c>
      <c r="RA92" s="27">
        <f>IF(AND(OR(ISBLANK(RA$9),RA$9=0)=FALSE,RA$9=$DL92),1,0)*'4. Formulations'!$P91</f>
        <v>0</v>
      </c>
      <c r="RB92" s="27">
        <f>IF(AND(OR(ISBLANK(RB$9),RB$9=0)=FALSE,RB$9=$DL92),1,0)*'4. Formulations'!$P91</f>
        <v>0</v>
      </c>
      <c r="RC92" s="27">
        <f>IF(AND(OR(ISBLANK(RC$9),RC$9=0)=FALSE,RC$9=$DL92),1,0)*'4. Formulations'!$P91</f>
        <v>0</v>
      </c>
      <c r="RD92" s="27">
        <f>IF(AND(OR(ISBLANK(RD$9),RD$9=0)=FALSE,RD$9=$DL92),1,0)*'4. Formulations'!$P91</f>
        <v>0</v>
      </c>
      <c r="RE92" s="27">
        <f>IF(AND(OR(ISBLANK(RE$9),RE$9=0)=FALSE,RE$9=$DL92),1,0)*'4. Formulations'!$P91</f>
        <v>0</v>
      </c>
      <c r="RF92" s="27">
        <f>IF(AND(OR(ISBLANK(RF$9),RF$9=0)=FALSE,RF$9=$DL92),1,0)*'4. Formulations'!$P91</f>
        <v>0</v>
      </c>
      <c r="RG92" s="27"/>
      <c r="RH92" s="27"/>
      <c r="RI92" s="27"/>
      <c r="RK92" s="27">
        <f>IF(AND(OR(ISBLANK(RK$9),RK$9=0)=FALSE,SUM($QP92:$RF92)&gt;0,RK$9='2. Protocols'!$G91),1,0)*'4. Formulations'!$P91</f>
        <v>0</v>
      </c>
      <c r="RL92" s="27">
        <f>IF(AND(OR(ISBLANK(RL$9),RL$9=0)=FALSE,SUM($QP92:$RF92)&gt;0,RL$9='2. Protocols'!$G91),1,0)*'4. Formulations'!$P91</f>
        <v>0</v>
      </c>
      <c r="RM92" s="27">
        <f>IF(AND(OR(ISBLANK(RM$9),RM$9=0)=FALSE,SUM($QP92:$RF92)&gt;0,RM$9='2. Protocols'!$G91),1,0)*'4. Formulations'!$P91</f>
        <v>0</v>
      </c>
      <c r="RN92" s="27">
        <f>IF(AND(OR(ISBLANK(RN$9),RN$9=0)=FALSE,SUM($QP92:$RF92)&gt;0,RN$9='2. Protocols'!$G91),1,0)*'4. Formulations'!$P91</f>
        <v>0</v>
      </c>
      <c r="RO92" s="27">
        <f>IF(AND(OR(ISBLANK(RO$9),RO$9=0)=FALSE,SUM($QP92:$RF92)&gt;0,RO$9='2. Protocols'!$G91),1,0)*'4. Formulations'!$P91</f>
        <v>0</v>
      </c>
      <c r="RP92" s="27">
        <f>IF(AND(OR(ISBLANK(RP$9),RP$9=0)=FALSE,SUM($QP92:$RF92)&gt;0,RP$9='2. Protocols'!$G91),1,0)*'4. Formulations'!$P91</f>
        <v>0</v>
      </c>
      <c r="RQ92" s="27">
        <f>IF(AND(OR(ISBLANK(RQ$9),RQ$9=0)=FALSE,SUM($QP92:$RF92)&gt;0,RQ$9='2. Protocols'!$G91),1,0)*'4. Formulations'!$P91</f>
        <v>0</v>
      </c>
      <c r="RR92" s="27">
        <f>IF(AND(OR(ISBLANK(RR$9),RR$9=0)=FALSE,SUM($QP92:$RF92)&gt;0,RR$9='2. Protocols'!$G91),1,0)*'4. Formulations'!$P91</f>
        <v>0</v>
      </c>
      <c r="RS92" s="27">
        <f>IF(AND(OR(ISBLANK(RS$9),RS$9=0)=FALSE,SUM($QP92:$RF92)&gt;0,RS$9='2. Protocols'!$G91),1,0)*'4. Formulations'!$P91</f>
        <v>0</v>
      </c>
      <c r="RT92" s="27">
        <f>IF(AND(OR(ISBLANK(RT$9),RT$9=0)=FALSE,SUM($QP92:$RF92)&gt;0,RT$9='2. Protocols'!$G91),1,0)*'4. Formulations'!$P91</f>
        <v>0</v>
      </c>
      <c r="RU92" s="27">
        <f>IF(AND(OR(ISBLANK(RU$9),RU$9=0)=FALSE,SUM($QP92:$RF92)&gt;0,RU$9='2. Protocols'!$G91),1,0)*'4. Formulations'!$P91</f>
        <v>0</v>
      </c>
      <c r="RV92" s="27">
        <f>IF(AND(OR(ISBLANK(RV$9),RV$9=0)=FALSE,SUM($QP92:$RF92)&gt;0,RV$9='2. Protocols'!$G91),1,0)*'4. Formulations'!$P91</f>
        <v>0</v>
      </c>
      <c r="RW92" s="27">
        <f>IF(AND(OR(ISBLANK(RW$9),RW$9=0)=FALSE,SUM($QP92:$RF92)&gt;0,RW$9='2. Protocols'!$G91),1,0)*'4. Formulations'!$P91</f>
        <v>0</v>
      </c>
      <c r="RX92" s="27">
        <f>IF(AND(OR(ISBLANK(RX$9),RX$9=0)=FALSE,SUM($QP92:$RF92)&gt;0,RX$9='2. Protocols'!$G91),1,0)*'4. Formulations'!$P91</f>
        <v>0</v>
      </c>
      <c r="RY92" s="27">
        <f>IF(AND(OR(ISBLANK(RY$9),RY$9=0)=FALSE,SUM($QP92:$RF92)&gt;0,RY$9='2. Protocols'!$G91),1,0)*'4. Formulations'!$P91</f>
        <v>0</v>
      </c>
      <c r="RZ92" s="27">
        <f>IF(AND(OR(ISBLANK(RZ$9),RZ$9=0)=FALSE,SUM($QP92:$RF92)&gt;0,RZ$9='2. Protocols'!$G91),1,0)*'4. Formulations'!$P91</f>
        <v>0</v>
      </c>
      <c r="SA92" s="27">
        <f>IF(AND(OR(ISBLANK(SA$9),SA$9=0)=FALSE,SUM($QP92:$RF92)&gt;0,SA$9='2. Protocols'!$G91),1,0)*'4. Formulations'!$P91</f>
        <v>0</v>
      </c>
      <c r="SB92" s="27">
        <f>IF(AND(OR(ISBLANK(SB$9),SB$9=0)=FALSE,SUM($QP92:$RF92)&gt;0,SB$9='2. Protocols'!$G91),1,0)*'4. Formulations'!$P91</f>
        <v>0</v>
      </c>
      <c r="SC92" s="27">
        <f>IF(AND(OR(ISBLANK(SC$9),SC$9=0)=FALSE,SUM($QP92:$RF92)&gt;0,SC$9='2. Protocols'!$G91),1,0)*'4. Formulations'!$P91</f>
        <v>0</v>
      </c>
      <c r="SD92" s="27">
        <f>IF(AND(OR(ISBLANK(SD$9),SD$9=0)=FALSE,SUM($QP92:$RF92)&gt;0,SD$9='2. Protocols'!$G91),1,0)*'4. Formulations'!$P91</f>
        <v>0</v>
      </c>
      <c r="SE92" s="27">
        <f>IF(AND(OR(ISBLANK(SE$9),SE$9=0)=FALSE,SUM($QP92:$RF92)&gt;0,SE$9='2. Protocols'!$G91),1,0)*'4. Formulations'!$P91</f>
        <v>0</v>
      </c>
      <c r="SF92" s="27">
        <f>IF(AND(OR(ISBLANK(SF$9),SF$9=0)=FALSE,SUM($QP92:$RF92)&gt;0,SF$9='2. Protocols'!$G91),1,0)*'4. Formulations'!$P91</f>
        <v>0</v>
      </c>
      <c r="SG92" s="27">
        <f>IF(AND(OR(ISBLANK(SG$9),SG$9=0)=FALSE,SUM($QP92:$RF92)&gt;0,SG$9='2. Protocols'!$G91),1,0)*'4. Formulations'!$P91</f>
        <v>0</v>
      </c>
      <c r="SH92" s="27">
        <f>IF(AND(OR(ISBLANK(SH$9),SH$9=0)=FALSE,SUM($QP92:$RF92)&gt;0,SH$9='2. Protocols'!$G91),1,0)*'4. Formulations'!$P91</f>
        <v>0</v>
      </c>
      <c r="SI92" s="27">
        <f>IF(AND(OR(ISBLANK(SI$9),SI$9=0)=FALSE,SUM($QP92:$RF92)&gt;0,SI$9='2. Protocols'!$G91),1,0)*'4. Formulations'!$P91</f>
        <v>0</v>
      </c>
      <c r="SJ92" s="27">
        <f>IF(AND(OR(ISBLANK(SJ$9),SJ$9=0)=FALSE,SUM($QP92:$RF92)&gt;0,SJ$9='2. Protocols'!$G91),1,0)*'4. Formulations'!$P91</f>
        <v>0</v>
      </c>
      <c r="SK92" s="27">
        <f>IF(AND(OR(ISBLANK(SK$9),SK$9=0)=FALSE,SUM($QP92:$RF92)&gt;0,SK$9='2. Protocols'!$G91),1,0)*'4. Formulations'!$P91</f>
        <v>0</v>
      </c>
      <c r="SL92" s="27">
        <f>IF(AND(OR(ISBLANK(SL$9),SL$9=0)=FALSE,SUM($QP92:$RF92)&gt;0,SL$9='2. Protocols'!$G91),1,0)*'4. Formulations'!$P91</f>
        <v>0</v>
      </c>
      <c r="SM92" s="27">
        <f>IF(AND(OR(ISBLANK(SM$9),SM$9=0)=FALSE,SUM($QP92:$RF92)&gt;0,SM$9='2. Protocols'!$G91),1,0)*'4. Formulations'!$P91</f>
        <v>0</v>
      </c>
      <c r="SN92" s="27">
        <f>IF(AND(OR(ISBLANK(SN$9),SN$9=0)=FALSE,SUM($QP92:$RF92)&gt;0,SN$9='2. Protocols'!$G91),1,0)*'4. Formulations'!$P91</f>
        <v>0</v>
      </c>
      <c r="SO92" s="27">
        <f>IF(AND(OR(ISBLANK(SO$9),SO$9=0)=FALSE,SUM($QP92:$RF92)&gt;0,SO$9='2. Protocols'!$G91),1,0)*'4. Formulations'!$P91</f>
        <v>0</v>
      </c>
      <c r="SP92" s="27">
        <f>IF(AND(OR(ISBLANK(SP$9),SP$9=0)=FALSE,SUM($QP92:$RF92)&gt;0,SP$9='2. Protocols'!$G91),1,0)*'4. Formulations'!$P91</f>
        <v>0</v>
      </c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J92" s="27">
        <f>IF(AND(OR(ISBLANK(TJ$9),TJ$9=0)=FALSE,TJ$9=$DM92),1,0)*'4. Formulations'!$Q91</f>
        <v>0</v>
      </c>
      <c r="TK92" s="27">
        <f>IF(AND(OR(ISBLANK(TK$9),TK$9=0)=FALSE,TK$9=$DM92),1,0)*'4. Formulations'!$Q91</f>
        <v>0</v>
      </c>
      <c r="TL92" s="27">
        <f>IF(AND(OR(ISBLANK(TL$9),TL$9=0)=FALSE,TL$9=$DM92),1,0)*'4. Formulations'!$Q91</f>
        <v>0</v>
      </c>
      <c r="TM92" s="27">
        <f>IF(AND(OR(ISBLANK(TM$9),TM$9=0)=FALSE,TM$9=$DM92),1,0)*'4. Formulations'!$Q91</f>
        <v>0</v>
      </c>
      <c r="TN92" s="27">
        <f>IF(AND(OR(ISBLANK(TN$9),TN$9=0)=FALSE,TN$9=$DM92),1,0)*'4. Formulations'!$Q91</f>
        <v>0</v>
      </c>
      <c r="TO92" s="27">
        <f>IF(AND(OR(ISBLANK(TO$9),TO$9=0)=FALSE,TO$9=$DM92),1,0)*'4. Formulations'!$Q91</f>
        <v>0</v>
      </c>
      <c r="TP92" s="27">
        <f>IF(AND(OR(ISBLANK(TP$9),TP$9=0)=FALSE,TP$9=$DM92),1,0)*'4. Formulations'!$Q91</f>
        <v>0</v>
      </c>
      <c r="TQ92" s="27">
        <f>IF(AND(OR(ISBLANK(TQ$9),TQ$9=0)=FALSE,TQ$9=$DM92),1,0)*'4. Formulations'!$Q91</f>
        <v>0</v>
      </c>
      <c r="TR92" s="27">
        <f>IF(AND(OR(ISBLANK(TR$9),TR$9=0)=FALSE,TR$9=$DM92),1,0)*'4. Formulations'!$Q91</f>
        <v>0</v>
      </c>
      <c r="TS92" s="27">
        <f>IF(AND(OR(ISBLANK(TS$9),TS$9=0)=FALSE,TS$9=$DM92),1,0)*'4. Formulations'!$Q91</f>
        <v>0</v>
      </c>
      <c r="TT92" s="27">
        <f>IF(AND(OR(ISBLANK(TT$9),TT$9=0)=FALSE,TT$9=$DM92),1,0)*'4. Formulations'!$Q91</f>
        <v>0</v>
      </c>
      <c r="TU92" s="27">
        <f>IF(AND(OR(ISBLANK(TU$9),TU$9=0)=FALSE,TU$9=$DM92),1,0)*'4. Formulations'!$Q91</f>
        <v>0</v>
      </c>
      <c r="TV92" s="27">
        <f>IF(AND(OR(ISBLANK(TV$9),TV$9=0)=FALSE,TV$9=$DM92),1,0)*'4. Formulations'!$Q91</f>
        <v>0</v>
      </c>
      <c r="TW92" s="27">
        <f>IF(AND(OR(ISBLANK(TW$9),TW$9=0)=FALSE,TW$9=$DM92),1,0)*'4. Formulations'!$Q91</f>
        <v>0</v>
      </c>
      <c r="TX92" s="27">
        <f>IF(AND(OR(ISBLANK(TX$9),TX$9=0)=FALSE,TX$9=$DM92),1,0)*'4. Formulations'!$Q91</f>
        <v>0</v>
      </c>
      <c r="TY92" s="27">
        <f>IF(AND(OR(ISBLANK(TY$9),TY$9=0)=FALSE,TY$9=$DM92),1,0)*'4. Formulations'!$Q91</f>
        <v>0</v>
      </c>
      <c r="TZ92" s="27">
        <f>IF(AND(OR(ISBLANK(TZ$9),TZ$9=0)=FALSE,TZ$9=$DM92),1,0)*'4. Formulations'!$Q91</f>
        <v>0</v>
      </c>
      <c r="UA92" s="27"/>
      <c r="UB92" s="27"/>
      <c r="UC92" s="27"/>
    </row>
    <row r="93" spans="2:549" ht="15" hidden="1" outlineLevel="1" x14ac:dyDescent="0.25">
      <c r="B93" s="2"/>
      <c r="C93" s="75" t="str">
        <f>IF('2. Protocols'!C92&amp;"+"&amp;'2. Protocols'!E92&amp;"+"&amp;'2. Protocols'!G92="++","",'2. Protocols'!C92&amp;"+"&amp;'2. Protocols'!E92&amp;"+"&amp;'2. Protocols'!G92)</f>
        <v/>
      </c>
      <c r="D93" s="7"/>
      <c r="E93" s="8"/>
      <c r="G93" s="72">
        <f>'2. Protocols'!J92*'1. General Inputs'!$N$13</f>
        <v>0</v>
      </c>
      <c r="H93" s="72">
        <f>MAX(G93*(1+'1. General Inputs'!$BE$23)+(H$110*'2. Protocols'!$S92)+'3. ARV Substitutions'!L113,0)</f>
        <v>0</v>
      </c>
      <c r="I93" s="72" t="e">
        <f>MAX(H93*(1+'1. General Inputs'!$BE$23)+(I$110*'2. Protocols'!$S92)+'3. ARV Substitutions'!M113,0)</f>
        <v>#VALUE!</v>
      </c>
      <c r="J93" s="72" t="e">
        <f>MAX(I93*(1+'1. General Inputs'!$BE$23)+(J$110*'2. Protocols'!$S92)+'3. ARV Substitutions'!N113,0)</f>
        <v>#VALUE!</v>
      </c>
      <c r="K93" s="72" t="e">
        <f>MAX(J93*(1+'1. General Inputs'!$BE$23)+(K$110*'2. Protocols'!$S92)+'3. ARV Substitutions'!O113,0)</f>
        <v>#VALUE!</v>
      </c>
      <c r="L93" s="72" t="e">
        <f>MAX(K93*(1+'1. General Inputs'!$BE$23)+(L$110*'2. Protocols'!$S92)+'3. ARV Substitutions'!P113,0)</f>
        <v>#VALUE!</v>
      </c>
      <c r="M93" s="72" t="e">
        <f>MAX(L93*(1+'1. General Inputs'!$BE$23)+(M$110*'2. Protocols'!$S92)+'3. ARV Substitutions'!Q113,0)</f>
        <v>#VALUE!</v>
      </c>
      <c r="N93" s="72" t="e">
        <f>MAX(M93*(1+'1. General Inputs'!$BE$23)+(N$110*'2. Protocols'!$S92)+'3. ARV Substitutions'!R113,0)</f>
        <v>#VALUE!</v>
      </c>
      <c r="O93" s="72" t="e">
        <f>MAX(N93*(1+'1. General Inputs'!$BE$23)+(O$110*'2. Protocols'!$S92)+'3. ARV Substitutions'!S113,0)</f>
        <v>#VALUE!</v>
      </c>
      <c r="P93" s="72" t="e">
        <f>MAX(O93*(1+'1. General Inputs'!$BE$23)+(P$110*'2. Protocols'!$S92)+'3. ARV Substitutions'!T113,0)</f>
        <v>#VALUE!</v>
      </c>
      <c r="Q93" s="72" t="e">
        <f>MAX(P93*(1+'1. General Inputs'!$BE$23)+(Q$110*'2. Protocols'!$S92)+'3. ARV Substitutions'!U113,0)</f>
        <v>#VALUE!</v>
      </c>
      <c r="R93" s="72" t="e">
        <f>MAX(Q93*(1+'1. General Inputs'!$BE$23)+(R$110*'2. Protocols'!$S92)+'3. ARV Substitutions'!V113,0)</f>
        <v>#VALUE!</v>
      </c>
      <c r="S93" s="72" t="e">
        <f>MAX(R93*(1+'1. General Inputs'!$BE$23)+(S$110*'2. Protocols'!$S92)+'3. ARV Substitutions'!W113,0)</f>
        <v>#VALUE!</v>
      </c>
      <c r="T93" s="72" t="e">
        <f>MAX(S93*(1+'1. General Inputs'!$BE$23)+(T$110*'2. Protocols'!$S92)+'3. ARV Substitutions'!X113,0)</f>
        <v>#VALUE!</v>
      </c>
      <c r="U93" s="72" t="e">
        <f>MAX(T93*(1+'1. General Inputs'!$BE$23)+(U$110*'2. Protocols'!$S92)+'3. ARV Substitutions'!Y113,0)</f>
        <v>#VALUE!</v>
      </c>
      <c r="V93" s="72" t="e">
        <f>MAX(U93*(1+'1. General Inputs'!$BE$23)+(V$110*'2. Protocols'!$S92)+'3. ARV Substitutions'!Z113,0)</f>
        <v>#VALUE!</v>
      </c>
      <c r="W93" s="72" t="e">
        <f>MAX(V93*(1+'1. General Inputs'!$BE$23)+(W$110*'2. Protocols'!$S92)+'3. ARV Substitutions'!AA113,0)</f>
        <v>#VALUE!</v>
      </c>
      <c r="X93" s="72" t="e">
        <f>MAX(W93*(1+'1. General Inputs'!$BE$23)+(X$110*'2. Protocols'!$S92)+'3. ARV Substitutions'!AB113,0)</f>
        <v>#VALUE!</v>
      </c>
      <c r="Y93" s="72" t="e">
        <f>MAX(X93*(1+'1. General Inputs'!$BE$23)+(Y$110*'2. Protocols'!$S92)+'3. ARV Substitutions'!AC113,0)</f>
        <v>#VALUE!</v>
      </c>
      <c r="Z93" s="72" t="e">
        <f>MAX(Y93*(1+'1. General Inputs'!$BE$23)+(Z$110*'2. Protocols'!$S92)+'3. ARV Substitutions'!AD113,0)</f>
        <v>#VALUE!</v>
      </c>
      <c r="AA93" s="72" t="e">
        <f>MAX(Z93*(1+'1. General Inputs'!$BE$23)+(AA$110*'2. Protocols'!$S92)+'3. ARV Substitutions'!AE113,0)</f>
        <v>#VALUE!</v>
      </c>
      <c r="AB93" s="72" t="e">
        <f>MAX(AA93*(1+'1. General Inputs'!$BE$23)+(AB$110*'2. Protocols'!$S92)+'3. ARV Substitutions'!AF113,0)</f>
        <v>#VALUE!</v>
      </c>
      <c r="AC93" s="72" t="e">
        <f>MAX(AB93*(1+'1. General Inputs'!$BE$23)+(AC$110*'2. Protocols'!$S92)+'3. ARV Substitutions'!AG113,0)</f>
        <v>#VALUE!</v>
      </c>
      <c r="AD93" s="72" t="e">
        <f>MAX(AC93*(1+'1. General Inputs'!$BE$23)+(AD$110*'2. Protocols'!$S92)+'3. ARV Substitutions'!AH113,0)</f>
        <v>#VALUE!</v>
      </c>
      <c r="AE93" s="72" t="e">
        <f>MAX(AD93*(1+'1. General Inputs'!$BE$23)+(AE$110*'2. Protocols'!$S92)+'3. ARV Substitutions'!AI113,0)</f>
        <v>#VALUE!</v>
      </c>
      <c r="AF93" s="72" t="e">
        <f>MAX(AE93*(1+'1. General Inputs'!$BE$23)+(AF$110*'2. Protocols'!$S92)+'3. ARV Substitutions'!AJ113,0)</f>
        <v>#VALUE!</v>
      </c>
      <c r="AG93" s="72" t="e">
        <f>MAX(AF93*(1+'1. General Inputs'!$BE$23)+(AG$110*'2. Protocols'!$S92)+'3. ARV Substitutions'!AK113,0)</f>
        <v>#VALUE!</v>
      </c>
      <c r="AH93" s="72" t="e">
        <f>MAX(AG93*(1+'1. General Inputs'!$BE$23)+(AH$110*'2. Protocols'!$S92)+'3. ARV Substitutions'!AL113,0)</f>
        <v>#VALUE!</v>
      </c>
      <c r="AI93" s="72" t="e">
        <f>MAX(AH93*(1+'1. General Inputs'!$BE$23)+(AI$110*'2. Protocols'!$S92)+'3. ARV Substitutions'!AM113,0)</f>
        <v>#VALUE!</v>
      </c>
      <c r="AJ93" s="72" t="e">
        <f>MAX(AI93*(1+'1. General Inputs'!$BE$23)+(AJ$110*'2. Protocols'!$S92)+'3. ARV Substitutions'!AN113,0)</f>
        <v>#VALUE!</v>
      </c>
      <c r="AK93" s="72" t="e">
        <f>MAX(AJ93*(1+'1. General Inputs'!$BE$23)+(AK$110*'2. Protocols'!$S92)+'3. ARV Substitutions'!AO113,0)</f>
        <v>#VALUE!</v>
      </c>
      <c r="AL93" s="72" t="e">
        <f>MAX(AK93*(1+'1. General Inputs'!$BE$23)+(AL$110*'2. Protocols'!$S92)+'3. ARV Substitutions'!AP113,0)</f>
        <v>#VALUE!</v>
      </c>
      <c r="AM93" s="72" t="e">
        <f>MAX(AL93*(1+'1. General Inputs'!$BE$23)+(AM$110*'2. Protocols'!$S92)+'3. ARV Substitutions'!AQ113,0)</f>
        <v>#VALUE!</v>
      </c>
      <c r="AN93" s="72" t="e">
        <f>MAX(AM93*(1+'1. General Inputs'!$BE$23)+(AN$110*'2. Protocols'!$S92)+'3. ARV Substitutions'!AR113,0)</f>
        <v>#VALUE!</v>
      </c>
      <c r="AO93" s="72" t="e">
        <f>MAX(AN93*(1+'1. General Inputs'!$BE$23)+(AO$110*'2. Protocols'!$S92)+'3. ARV Substitutions'!AS113,0)</f>
        <v>#VALUE!</v>
      </c>
      <c r="AP93" s="72" t="e">
        <f>MAX(AO93*(1+'1. General Inputs'!$BE$23)+(AP$110*'2. Protocols'!$S92)+'3. ARV Substitutions'!AT113,0)</f>
        <v>#VALUE!</v>
      </c>
      <c r="AQ93" s="72" t="e">
        <f>MAX(AP93*(1+'1. General Inputs'!$BE$23)+(AQ$110*'2. Protocols'!$S92)+'3. ARV Substitutions'!AU113,0)</f>
        <v>#VALUE!</v>
      </c>
      <c r="CA93" s="51">
        <f t="shared" si="106"/>
        <v>0</v>
      </c>
      <c r="CB93" s="51" t="e">
        <f t="shared" si="107"/>
        <v>#VALUE!</v>
      </c>
      <c r="CC93" s="51" t="e">
        <f t="shared" si="108"/>
        <v>#VALUE!</v>
      </c>
      <c r="CD93" s="51" t="e">
        <f t="shared" si="109"/>
        <v>#VALUE!</v>
      </c>
      <c r="CE93" s="51" t="e">
        <f t="shared" si="110"/>
        <v>#VALUE!</v>
      </c>
      <c r="CF93" s="51" t="e">
        <f t="shared" si="111"/>
        <v>#VALUE!</v>
      </c>
      <c r="CG93" s="51" t="e">
        <f t="shared" si="112"/>
        <v>#VALUE!</v>
      </c>
      <c r="CH93" s="51" t="e">
        <f t="shared" si="113"/>
        <v>#VALUE!</v>
      </c>
      <c r="CI93" s="51" t="e">
        <f t="shared" si="114"/>
        <v>#VALUE!</v>
      </c>
      <c r="CJ93" s="51" t="e">
        <f t="shared" si="115"/>
        <v>#VALUE!</v>
      </c>
      <c r="CK93" s="51" t="e">
        <f t="shared" si="116"/>
        <v>#VALUE!</v>
      </c>
      <c r="CL93" s="51" t="e">
        <f t="shared" si="117"/>
        <v>#VALUE!</v>
      </c>
      <c r="CM93" s="51" t="e">
        <f t="shared" si="118"/>
        <v>#VALUE!</v>
      </c>
      <c r="CN93" s="51" t="e">
        <f t="shared" si="119"/>
        <v>#VALUE!</v>
      </c>
      <c r="CO93" s="51" t="e">
        <f t="shared" si="120"/>
        <v>#VALUE!</v>
      </c>
      <c r="CP93" s="51" t="e">
        <f t="shared" si="121"/>
        <v>#VALUE!</v>
      </c>
      <c r="CQ93" s="51" t="e">
        <f t="shared" si="122"/>
        <v>#VALUE!</v>
      </c>
      <c r="CR93" s="51" t="e">
        <f t="shared" si="123"/>
        <v>#VALUE!</v>
      </c>
      <c r="CS93" s="51" t="e">
        <f t="shared" si="124"/>
        <v>#VALUE!</v>
      </c>
      <c r="CT93" s="51" t="e">
        <f t="shared" si="125"/>
        <v>#VALUE!</v>
      </c>
      <c r="CU93" s="51" t="e">
        <f t="shared" si="126"/>
        <v>#VALUE!</v>
      </c>
      <c r="CV93" s="51" t="e">
        <f t="shared" si="127"/>
        <v>#VALUE!</v>
      </c>
      <c r="CW93" s="51" t="e">
        <f t="shared" si="128"/>
        <v>#VALUE!</v>
      </c>
      <c r="CX93" s="51" t="e">
        <f t="shared" si="129"/>
        <v>#VALUE!</v>
      </c>
      <c r="CY93" s="51" t="e">
        <f t="shared" si="130"/>
        <v>#VALUE!</v>
      </c>
      <c r="CZ93" s="51" t="e">
        <f t="shared" si="131"/>
        <v>#VALUE!</v>
      </c>
      <c r="DA93" s="51" t="e">
        <f t="shared" si="132"/>
        <v>#VALUE!</v>
      </c>
      <c r="DB93" s="51" t="e">
        <f t="shared" si="133"/>
        <v>#VALUE!</v>
      </c>
      <c r="DC93" s="51" t="e">
        <f t="shared" si="134"/>
        <v>#VALUE!</v>
      </c>
      <c r="DD93" s="51" t="e">
        <f t="shared" si="135"/>
        <v>#VALUE!</v>
      </c>
      <c r="DE93" s="51" t="e">
        <f t="shared" si="136"/>
        <v>#VALUE!</v>
      </c>
      <c r="DF93" s="51" t="e">
        <f t="shared" si="137"/>
        <v>#VALUE!</v>
      </c>
      <c r="DG93" s="51" t="e">
        <f t="shared" si="138"/>
        <v>#VALUE!</v>
      </c>
      <c r="DH93" s="51" t="e">
        <f t="shared" si="139"/>
        <v>#VALUE!</v>
      </c>
      <c r="DI93" s="51" t="e">
        <f t="shared" si="140"/>
        <v>#VALUE!</v>
      </c>
      <c r="DJ93" s="51" t="e">
        <f t="shared" si="141"/>
        <v>#VALUE!</v>
      </c>
      <c r="DL93" s="21" t="str">
        <f>CONCATENATE('2. Protocols'!C92, '2. Protocols'!D92, '2. Protocols'!E92)</f>
        <v>+</v>
      </c>
      <c r="DM93" s="21" t="str">
        <f>CONCATENATE('2. Protocols'!C92, '2. Protocols'!D92, '2. Protocols'!E92, '2. Protocols'!F92, '2. Protocols'!G92,)</f>
        <v>++</v>
      </c>
      <c r="DO93" s="27">
        <f>IF(AND(OR(ISBLANK(DO$9),DO$9=0)=FALSE,OR(DO$9='2. Protocols'!$C92,DO$9='2. Protocols'!$E92,DO$9='2. Protocols'!$G92)),1,0)*'4. Formulations'!$I92</f>
        <v>0</v>
      </c>
      <c r="DP93" s="27">
        <f>IF(AND(OR(ISBLANK(DP$9),DP$9=0)=FALSE,OR(DP$9='2. Protocols'!$C92,DP$9='2. Protocols'!$E92,DP$9='2. Protocols'!$G92)),1,0)*'4. Formulations'!$I92</f>
        <v>0</v>
      </c>
      <c r="DQ93" s="27">
        <f>IF(AND(OR(ISBLANK(DQ$9),DQ$9=0)=FALSE,OR(DQ$9='2. Protocols'!$C92,DQ$9='2. Protocols'!$E92,DQ$9='2. Protocols'!$G92)),1,0)*'4. Formulations'!$I92</f>
        <v>0</v>
      </c>
      <c r="DR93" s="27">
        <f>IF(AND(OR(ISBLANK(DR$9),DR$9=0)=FALSE,OR(DR$9='2. Protocols'!$C92,DR$9='2. Protocols'!$E92,DR$9='2. Protocols'!$G92)),1,0)*'4. Formulations'!$I92</f>
        <v>0</v>
      </c>
      <c r="DS93" s="27">
        <f>IF(AND(OR(ISBLANK(DS$9),DS$9=0)=FALSE,OR(DS$9='2. Protocols'!$C92,DS$9='2. Protocols'!$E92,DS$9='2. Protocols'!$G92)),1,0)*'4. Formulations'!$I92</f>
        <v>0</v>
      </c>
      <c r="DT93" s="27">
        <f>IF(AND(OR(ISBLANK(DT$9),DT$9=0)=FALSE,OR(DT$9='2. Protocols'!$C92,DT$9='2. Protocols'!$E92,DT$9='2. Protocols'!$G92)),1,0)*'4. Formulations'!$I92</f>
        <v>0</v>
      </c>
      <c r="DU93" s="27">
        <f>IF(AND(OR(ISBLANK(DU$9),DU$9=0)=FALSE,OR(DU$9='2. Protocols'!$C92,DU$9='2. Protocols'!$E92,DU$9='2. Protocols'!$G92)),1,0)*'4. Formulations'!$I92</f>
        <v>0</v>
      </c>
      <c r="DV93" s="27">
        <f>IF(AND(OR(ISBLANK(DV$9),DV$9=0)=FALSE,OR(DV$9='2. Protocols'!$C92,DV$9='2. Protocols'!$E92,DV$9='2. Protocols'!$G92)),1,0)*'4. Formulations'!$I92</f>
        <v>0</v>
      </c>
      <c r="DW93" s="27">
        <f>IF(AND(OR(ISBLANK(DW$9),DW$9=0)=FALSE,OR(DW$9='2. Protocols'!$C92,DW$9='2. Protocols'!$E92,DW$9='2. Protocols'!$G92)),1,0)*'4. Formulations'!$I92</f>
        <v>0</v>
      </c>
      <c r="DX93" s="27">
        <f>IF(AND(OR(ISBLANK(DX$9),DX$9=0)=FALSE,OR(DX$9='2. Protocols'!$C92,DX$9='2. Protocols'!$E92,DX$9='2. Protocols'!$G92)),1,0)*'4. Formulations'!$I92</f>
        <v>0</v>
      </c>
      <c r="DY93" s="27">
        <f>IF(AND(OR(ISBLANK(DY$9),DY$9=0)=FALSE,OR(DY$9='2. Protocols'!$C92,DY$9='2. Protocols'!$E92,DY$9='2. Protocols'!$G92)),1,0)*'4. Formulations'!$I92</f>
        <v>0</v>
      </c>
      <c r="DZ93" s="27">
        <f>IF(AND(OR(ISBLANK(DZ$9),DZ$9=0)=FALSE,OR(DZ$9='2. Protocols'!$C92,DZ$9='2. Protocols'!$E92,DZ$9='2. Protocols'!$G92)),1,0)*'4. Formulations'!$I92</f>
        <v>0</v>
      </c>
      <c r="EA93" s="27">
        <f>IF(AND(OR(ISBLANK(EA$9),EA$9=0)=FALSE,OR(EA$9='2. Protocols'!$C92,EA$9='2. Protocols'!$E92,EA$9='2. Protocols'!$G92)),1,0)*'4. Formulations'!$I92</f>
        <v>0</v>
      </c>
      <c r="EB93" s="27">
        <f>IF(AND(OR(ISBLANK(EB$9),EB$9=0)=FALSE,OR(EB$9='2. Protocols'!$C92,EB$9='2. Protocols'!$E92,EB$9='2. Protocols'!$G92)),1,0)*'4. Formulations'!$I92</f>
        <v>0</v>
      </c>
      <c r="EC93" s="27">
        <f>IF(AND(OR(ISBLANK(EC$9),EC$9=0)=FALSE,OR(EC$9='2. Protocols'!$C92,EC$9='2. Protocols'!$E92,EC$9='2. Protocols'!$G92)),1,0)*'4. Formulations'!$I92</f>
        <v>0</v>
      </c>
      <c r="ED93" s="27">
        <f>IF(AND(OR(ISBLANK(ED$9),ED$9=0)=FALSE,OR(ED$9='2. Protocols'!$C92,ED$9='2. Protocols'!$E92,ED$9='2. Protocols'!$G92)),1,0)*'4. Formulations'!$I92</f>
        <v>0</v>
      </c>
      <c r="EE93" s="27">
        <f>IF(AND(OR(ISBLANK(EE$9),EE$9=0)=FALSE,OR(EE$9='2. Protocols'!$C92,EE$9='2. Protocols'!$E92,EE$9='2. Protocols'!$G92)),1,0)*'4. Formulations'!$I92</f>
        <v>0</v>
      </c>
      <c r="EF93" s="27">
        <f>IF(AND(OR(ISBLANK(EF$9),EF$9=0)=FALSE,OR(EF$9='2. Protocols'!$C92,EF$9='2. Protocols'!$E92,EF$9='2. Protocols'!$G92)),1,0)*'4. Formulations'!$I92</f>
        <v>0</v>
      </c>
      <c r="EG93" s="27">
        <f>IF(AND(OR(ISBLANK(EG$9),EG$9=0)=FALSE,OR(EG$9='2. Protocols'!$C92,EG$9='2. Protocols'!$E92,EG$9='2. Protocols'!$G92)),1,0)*'4. Formulations'!$I92</f>
        <v>0</v>
      </c>
      <c r="EH93" s="27">
        <f>IF(AND(OR(ISBLANK(EH$9),EH$9=0)=FALSE,OR(EH$9='2. Protocols'!$C92,EH$9='2. Protocols'!$E92,EH$9='2. Protocols'!$G92)),1,0)*'4. Formulations'!$I92</f>
        <v>0</v>
      </c>
      <c r="EI93" s="27">
        <f>IF(AND(OR(ISBLANK(EI$9),EI$9=0)=FALSE,OR(EI$9='2. Protocols'!$C92,EI$9='2. Protocols'!$E92,EI$9='2. Protocols'!$G92)),1,0)*'4. Formulations'!$I92</f>
        <v>0</v>
      </c>
      <c r="EJ93" s="27">
        <f>IF(AND(OR(ISBLANK(EJ$9),EJ$9=0)=FALSE,OR(EJ$9='2. Protocols'!$C92,EJ$9='2. Protocols'!$E92,EJ$9='2. Protocols'!$G92)),1,0)*'4. Formulations'!$I92</f>
        <v>0</v>
      </c>
      <c r="EK93" s="27">
        <f>IF(AND(OR(ISBLANK(EK$9),EK$9=0)=FALSE,OR(EK$9='2. Protocols'!$C92,EK$9='2. Protocols'!$E92,EK$9='2. Protocols'!$G92)),1,0)*'4. Formulations'!$I92</f>
        <v>0</v>
      </c>
      <c r="EL93" s="27">
        <f>IF(AND(OR(ISBLANK(EL$9),EL$9=0)=FALSE,OR(EL$9='2. Protocols'!$C92,EL$9='2. Protocols'!$E92,EL$9='2. Protocols'!$G92)),1,0)*'4. Formulations'!$I92</f>
        <v>0</v>
      </c>
      <c r="EM93" s="27">
        <f>IF(AND(OR(ISBLANK(EM$9),EM$9=0)=FALSE,OR(EM$9='2. Protocols'!$C92,EM$9='2. Protocols'!$E92,EM$9='2. Protocols'!$G92)),1,0)*'4. Formulations'!$I92</f>
        <v>0</v>
      </c>
      <c r="EN93" s="27">
        <f>IF(AND(OR(ISBLANK(EN$9),EN$9=0)=FALSE,OR(EN$9='2. Protocols'!$C92,EN$9='2. Protocols'!$E92,EN$9='2. Protocols'!$G92)),1,0)*'4. Formulations'!$I92</f>
        <v>0</v>
      </c>
      <c r="EO93" s="27">
        <f>IF(AND(OR(ISBLANK(EO$9),EO$9=0)=FALSE,OR(EO$9='2. Protocols'!$C92,EO$9='2. Protocols'!$E92,EO$9='2. Protocols'!$G92)),1,0)*'4. Formulations'!$I92</f>
        <v>0</v>
      </c>
      <c r="EP93" s="27">
        <f>IF(AND(OR(ISBLANK(EP$9),EP$9=0)=FALSE,OR(EP$9='2. Protocols'!$C92,EP$9='2. Protocols'!$E92,EP$9='2. Protocols'!$G92)),1,0)*'4. Formulations'!$I92</f>
        <v>0</v>
      </c>
      <c r="EQ93" s="27">
        <f>IF(AND(OR(ISBLANK(EQ$9),EQ$9=0)=FALSE,OR(EQ$9='2. Protocols'!$C92,EQ$9='2. Protocols'!$E92,EQ$9='2. Protocols'!$G92)),1,0)*'4. Formulations'!$I92</f>
        <v>0</v>
      </c>
      <c r="ER93" s="27">
        <f>IF(AND(OR(ISBLANK(ER$9),ER$9=0)=FALSE,OR(ER$9='2. Protocols'!$C92,ER$9='2. Protocols'!$E92,ER$9='2. Protocols'!$G92)),1,0)*'4. Formulations'!$I92</f>
        <v>0</v>
      </c>
      <c r="ES93" s="27">
        <f>IF(AND(OR(ISBLANK(ES$9),ES$9=0)=FALSE,OR(ES$9='2. Protocols'!$C92,ES$9='2. Protocols'!$E92,ES$9='2. Protocols'!$G92)),1,0)*'4. Formulations'!$I92</f>
        <v>0</v>
      </c>
      <c r="ET93" s="27">
        <f>IF(AND(OR(ISBLANK(ET$9),ET$9=0)=FALSE,OR(ET$9='2. Protocols'!$C92,ET$9='2. Protocols'!$E92,ET$9='2. Protocols'!$G92)),1,0)*'4. Formulations'!$I92</f>
        <v>0</v>
      </c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N93" s="27">
        <f>IF(AND(OR(ISBLANK(FN$9),FN$9=0)=FALSE,FN$9=$DL93),1,0)*'4. Formulations'!$J92</f>
        <v>0</v>
      </c>
      <c r="FO93" s="27">
        <f>IF(AND(OR(ISBLANK(FO$9),FO$9=0)=FALSE,FO$9=$DL93),1,0)*'4. Formulations'!$J92</f>
        <v>0</v>
      </c>
      <c r="FP93" s="27">
        <f>IF(AND(OR(ISBLANK(FP$9),FP$9=0)=FALSE,FP$9=$DL93),1,0)*'4. Formulations'!$J92</f>
        <v>0</v>
      </c>
      <c r="FQ93" s="27">
        <f>IF(AND(OR(ISBLANK(FQ$9),FQ$9=0)=FALSE,FQ$9=$DL93),1,0)*'4. Formulations'!$J92</f>
        <v>0</v>
      </c>
      <c r="FR93" s="27">
        <f>IF(AND(OR(ISBLANK(FR$9),FR$9=0)=FALSE,FR$9=$DL93),1,0)*'4. Formulations'!$J92</f>
        <v>0</v>
      </c>
      <c r="FS93" s="27">
        <f>IF(AND(OR(ISBLANK(FS$9),FS$9=0)=FALSE,FS$9=$DL93),1,0)*'4. Formulations'!$J92</f>
        <v>0</v>
      </c>
      <c r="FT93" s="27">
        <f>IF(AND(OR(ISBLANK(FT$9),FT$9=0)=FALSE,FT$9=$DL93),1,0)*'4. Formulations'!$J92</f>
        <v>0</v>
      </c>
      <c r="FU93" s="27">
        <f>IF(AND(OR(ISBLANK(FU$9),FU$9=0)=FALSE,FU$9=$DL93),1,0)*'4. Formulations'!$J92</f>
        <v>0</v>
      </c>
      <c r="FV93" s="27">
        <f>IF(AND(OR(ISBLANK(FV$9),FV$9=0)=FALSE,FV$9=$DL93),1,0)*'4. Formulations'!$J92</f>
        <v>0</v>
      </c>
      <c r="FW93" s="27">
        <f>IF(AND(OR(ISBLANK(FW$9),FW$9=0)=FALSE,FW$9=$DL93),1,0)*'4. Formulations'!$J92</f>
        <v>0</v>
      </c>
      <c r="FX93" s="27">
        <f>IF(AND(OR(ISBLANK(FX$9),FX$9=0)=FALSE,FX$9=$DL93),1,0)*'4. Formulations'!$J92</f>
        <v>0</v>
      </c>
      <c r="FY93" s="27">
        <f>IF(AND(OR(ISBLANK(FY$9),FY$9=0)=FALSE,FY$9=$DL93),1,0)*'4. Formulations'!$J92</f>
        <v>0</v>
      </c>
      <c r="FZ93" s="27">
        <f>IF(AND(OR(ISBLANK(FZ$9),FZ$9=0)=FALSE,FZ$9=$DL93),1,0)*'4. Formulations'!$J92</f>
        <v>0</v>
      </c>
      <c r="GA93" s="27">
        <f>IF(AND(OR(ISBLANK(GA$9),GA$9=0)=FALSE,GA$9=$DL93),1,0)*'4. Formulations'!$J92</f>
        <v>0</v>
      </c>
      <c r="GB93" s="27">
        <f>IF(AND(OR(ISBLANK(GB$9),GB$9=0)=FALSE,GB$9=$DL93),1,0)*'4. Formulations'!$J92</f>
        <v>0</v>
      </c>
      <c r="GC93" s="27">
        <f>IF(AND(OR(ISBLANK(GC$9),GC$9=0)=FALSE,GC$9=$DL93),1,0)*'4. Formulations'!$J92</f>
        <v>0</v>
      </c>
      <c r="GD93" s="27">
        <f>IF(AND(OR(ISBLANK(GD$9),GD$9=0)=FALSE,GD$9=$DL93),1,0)*'4. Formulations'!$J92</f>
        <v>0</v>
      </c>
      <c r="GE93" s="27"/>
      <c r="GF93" s="27"/>
      <c r="GG93" s="27"/>
      <c r="GI93" s="27">
        <f>IF(AND(OR(ISBLANK(GI$9),GI$9=0)=FALSE,SUM($FN93:$GD93)&gt;0,GI$9='2. Protocols'!$G92),1,0)*'4. Formulations'!$J92</f>
        <v>0</v>
      </c>
      <c r="GJ93" s="27">
        <f>IF(AND(OR(ISBLANK(GJ$9),GJ$9=0)=FALSE,SUM($FN93:$GD93)&gt;0,GJ$9='2. Protocols'!$G92),1,0)*'4. Formulations'!$J92</f>
        <v>0</v>
      </c>
      <c r="GK93" s="27">
        <f>IF(AND(OR(ISBLANK(GK$9),GK$9=0)=FALSE,SUM($FN93:$GD93)&gt;0,GK$9='2. Protocols'!$G92),1,0)*'4. Formulations'!$J92</f>
        <v>0</v>
      </c>
      <c r="GL93" s="27">
        <f>IF(AND(OR(ISBLANK(GL$9),GL$9=0)=FALSE,SUM($FN93:$GD93)&gt;0,GL$9='2. Protocols'!$G92),1,0)*'4. Formulations'!$J92</f>
        <v>0</v>
      </c>
      <c r="GM93" s="27">
        <f>IF(AND(OR(ISBLANK(GM$9),GM$9=0)=FALSE,SUM($FN93:$GD93)&gt;0,GM$9='2. Protocols'!$G92),1,0)*'4. Formulations'!$J92</f>
        <v>0</v>
      </c>
      <c r="GN93" s="27">
        <f>IF(AND(OR(ISBLANK(GN$9),GN$9=0)=FALSE,SUM($FN93:$GD93)&gt;0,GN$9='2. Protocols'!$G92),1,0)*'4. Formulations'!$J92</f>
        <v>0</v>
      </c>
      <c r="GO93" s="27">
        <f>IF(AND(OR(ISBLANK(GO$9),GO$9=0)=FALSE,SUM($FN93:$GD93)&gt;0,GO$9='2. Protocols'!$G92),1,0)*'4. Formulations'!$J92</f>
        <v>0</v>
      </c>
      <c r="GP93" s="27">
        <f>IF(AND(OR(ISBLANK(GP$9),GP$9=0)=FALSE,SUM($FN93:$GD93)&gt;0,GP$9='2. Protocols'!$G92),1,0)*'4. Formulations'!$J92</f>
        <v>0</v>
      </c>
      <c r="GQ93" s="27">
        <f>IF(AND(OR(ISBLANK(GQ$9),GQ$9=0)=FALSE,SUM($FN93:$GD93)&gt;0,GQ$9='2. Protocols'!$G92),1,0)*'4. Formulations'!$J92</f>
        <v>0</v>
      </c>
      <c r="GR93" s="27">
        <f>IF(AND(OR(ISBLANK(GR$9),GR$9=0)=FALSE,SUM($FN93:$GD93)&gt;0,GR$9='2. Protocols'!$G92),1,0)*'4. Formulations'!$J92</f>
        <v>0</v>
      </c>
      <c r="GS93" s="27">
        <f>IF(AND(OR(ISBLANK(GS$9),GS$9=0)=FALSE,SUM($FN93:$GD93)&gt;0,GS$9='2. Protocols'!$G92),1,0)*'4. Formulations'!$J92</f>
        <v>0</v>
      </c>
      <c r="GT93" s="27">
        <f>IF(AND(OR(ISBLANK(GT$9),GT$9=0)=FALSE,SUM($FN93:$GD93)&gt;0,GT$9='2. Protocols'!$G92),1,0)*'4. Formulations'!$J92</f>
        <v>0</v>
      </c>
      <c r="GU93" s="27">
        <f>IF(AND(OR(ISBLANK(GU$9),GU$9=0)=FALSE,SUM($FN93:$GD93)&gt;0,GU$9='2. Protocols'!$G92),1,0)*'4. Formulations'!$J92</f>
        <v>0</v>
      </c>
      <c r="GV93" s="27">
        <f>IF(AND(OR(ISBLANK(GV$9),GV$9=0)=FALSE,SUM($FN93:$GD93)&gt;0,GV$9='2. Protocols'!$G92),1,0)*'4. Formulations'!$J92</f>
        <v>0</v>
      </c>
      <c r="GW93" s="27">
        <f>IF(AND(OR(ISBLANK(GW$9),GW$9=0)=FALSE,SUM($FN93:$GD93)&gt;0,GW$9='2. Protocols'!$G92),1,0)*'4. Formulations'!$J92</f>
        <v>0</v>
      </c>
      <c r="GX93" s="27">
        <f>IF(AND(OR(ISBLANK(GX$9),GX$9=0)=FALSE,SUM($FN93:$GD93)&gt;0,GX$9='2. Protocols'!$G92),1,0)*'4. Formulations'!$J92</f>
        <v>0</v>
      </c>
      <c r="GY93" s="27">
        <f>IF(AND(OR(ISBLANK(GY$9),GY$9=0)=FALSE,SUM($FN93:$GD93)&gt;0,GY$9='2. Protocols'!$G92),1,0)*'4. Formulations'!$J92</f>
        <v>0</v>
      </c>
      <c r="GZ93" s="27">
        <f>IF(AND(OR(ISBLANK(GZ$9),GZ$9=0)=FALSE,SUM($FN93:$GD93)&gt;0,GZ$9='2. Protocols'!$G92),1,0)*'4. Formulations'!$J92</f>
        <v>0</v>
      </c>
      <c r="HA93" s="27">
        <f>IF(AND(OR(ISBLANK(HA$9),HA$9=0)=FALSE,SUM($FN93:$GD93)&gt;0,HA$9='2. Protocols'!$G92),1,0)*'4. Formulations'!$J92</f>
        <v>0</v>
      </c>
      <c r="HB93" s="27">
        <f>IF(AND(OR(ISBLANK(HB$9),HB$9=0)=FALSE,SUM($FN93:$GD93)&gt;0,HB$9='2. Protocols'!$G92),1,0)*'4. Formulations'!$J92</f>
        <v>0</v>
      </c>
      <c r="HC93" s="27">
        <f>IF(AND(OR(ISBLANK(HC$9),HC$9=0)=FALSE,SUM($FN93:$GD93)&gt;0,HC$9='2. Protocols'!$G92),1,0)*'4. Formulations'!$J92</f>
        <v>0</v>
      </c>
      <c r="HD93" s="27">
        <f>IF(AND(OR(ISBLANK(HD$9),HD$9=0)=FALSE,SUM($FN93:$GD93)&gt;0,HD$9='2. Protocols'!$G92),1,0)*'4. Formulations'!$J92</f>
        <v>0</v>
      </c>
      <c r="HE93" s="27">
        <f>IF(AND(OR(ISBLANK(HE$9),HE$9=0)=FALSE,SUM($FN93:$GD93)&gt;0,HE$9='2. Protocols'!$G92),1,0)*'4. Formulations'!$J92</f>
        <v>0</v>
      </c>
      <c r="HF93" s="27">
        <f>IF(AND(OR(ISBLANK(HF$9),HF$9=0)=FALSE,SUM($FN93:$GD93)&gt;0,HF$9='2. Protocols'!$G92),1,0)*'4. Formulations'!$J92</f>
        <v>0</v>
      </c>
      <c r="HG93" s="27">
        <f>IF(AND(OR(ISBLANK(HG$9),HG$9=0)=FALSE,SUM($FN93:$GD93)&gt;0,HG$9='2. Protocols'!$G92),1,0)*'4. Formulations'!$J92</f>
        <v>0</v>
      </c>
      <c r="HH93" s="27">
        <f>IF(AND(OR(ISBLANK(HH$9),HH$9=0)=FALSE,SUM($FN93:$GD93)&gt;0,HH$9='2. Protocols'!$G92),1,0)*'4. Formulations'!$J92</f>
        <v>0</v>
      </c>
      <c r="HI93" s="27">
        <f>IF(AND(OR(ISBLANK(HI$9),HI$9=0)=FALSE,SUM($FN93:$GD93)&gt;0,HI$9='2. Protocols'!$G92),1,0)*'4. Formulations'!$J92</f>
        <v>0</v>
      </c>
      <c r="HJ93" s="27">
        <f>IF(AND(OR(ISBLANK(HJ$9),HJ$9=0)=FALSE,SUM($FN93:$GD93)&gt;0,HJ$9='2. Protocols'!$G92),1,0)*'4. Formulations'!$J92</f>
        <v>0</v>
      </c>
      <c r="HK93" s="27">
        <f>IF(AND(OR(ISBLANK(HK$9),HK$9=0)=FALSE,SUM($FN93:$GD93)&gt;0,HK$9='2. Protocols'!$G92),1,0)*'4. Formulations'!$J92</f>
        <v>0</v>
      </c>
      <c r="HL93" s="27">
        <f>IF(AND(OR(ISBLANK(HL$9),HL$9=0)=FALSE,SUM($FN93:$GD93)&gt;0,HL$9='2. Protocols'!$G92),1,0)*'4. Formulations'!$J92</f>
        <v>0</v>
      </c>
      <c r="HM93" s="27">
        <f>IF(AND(OR(ISBLANK(HM$9),HM$9=0)=FALSE,SUM($FN93:$GD93)&gt;0,HM$9='2. Protocols'!$G92),1,0)*'4. Formulations'!$J92</f>
        <v>0</v>
      </c>
      <c r="HN93" s="27">
        <f>IF(AND(OR(ISBLANK(HN$9),HN$9=0)=FALSE,SUM($FN93:$GD93)&gt;0,HN$9='2. Protocols'!$G92),1,0)*'4. Formulations'!$J92</f>
        <v>0</v>
      </c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H93" s="27">
        <f>IF(AND(OR(ISBLANK(GI$9),GI$9=0)=FALSE,IH$9=$DM93),1,0)*'4. Formulations'!$K92</f>
        <v>0</v>
      </c>
      <c r="II93" s="27">
        <f>IF(AND(OR(ISBLANK(GJ$9),GJ$9=0)=FALSE,II$9=$DM93),1,0)*'4. Formulations'!$K92</f>
        <v>0</v>
      </c>
      <c r="IJ93" s="27">
        <f>IF(AND(OR(ISBLANK(GK$9),GK$9=0)=FALSE,IJ$9=$DM93),1,0)*'4. Formulations'!$K92</f>
        <v>0</v>
      </c>
      <c r="IK93" s="27">
        <f>IF(AND(OR(ISBLANK(GL$9),GL$9=0)=FALSE,IK$9=$DM93),1,0)*'4. Formulations'!$K92</f>
        <v>0</v>
      </c>
      <c r="IL93" s="27">
        <f>IF(AND(OR(ISBLANK(GM$9),GM$9=0)=FALSE,IL$9=$DM93),1,0)*'4. Formulations'!$K92</f>
        <v>0</v>
      </c>
      <c r="IM93" s="27">
        <f>IF(AND(OR(ISBLANK(GN$9),GN$9=0)=FALSE,IM$9=$DM93),1,0)*'4. Formulations'!$K92</f>
        <v>0</v>
      </c>
      <c r="IN93" s="27">
        <f>IF(AND(OR(ISBLANK(GO$9),GO$9=0)=FALSE,IN$9=$DM93),1,0)*'4. Formulations'!$K92</f>
        <v>0</v>
      </c>
      <c r="IO93" s="27">
        <f>IF(AND(OR(ISBLANK(GP$9),GP$9=0)=FALSE,IO$9=$DM93),1,0)*'4. Formulations'!$K92</f>
        <v>0</v>
      </c>
      <c r="IP93" s="27">
        <f>IF(AND(OR(ISBLANK(GQ$9),GQ$9=0)=FALSE,IP$9=$DM93),1,0)*'4. Formulations'!$K92</f>
        <v>0</v>
      </c>
      <c r="IQ93" s="27">
        <f>IF(AND(OR(ISBLANK(GR$9),GR$9=0)=FALSE,IQ$9=$DM93),1,0)*'4. Formulations'!$K92</f>
        <v>0</v>
      </c>
      <c r="IR93" s="27">
        <f>IF(AND(OR(ISBLANK(GN$9),GN$9=0)=FALSE,IR$9=$DM93),1,0)*'4. Formulations'!$K92</f>
        <v>0</v>
      </c>
      <c r="IS93" s="27">
        <f>IF(AND(OR(ISBLANK(GO$9),GO$9=0)=FALSE,IS$9=$DM93),1,0)*'4. Formulations'!$K92</f>
        <v>0</v>
      </c>
      <c r="IT93" s="27">
        <f>IF(AND(OR(ISBLANK(GP$9),GP$9=0)=FALSE,IT$9=$DM93),1,0)*'4. Formulations'!$K92</f>
        <v>0</v>
      </c>
      <c r="IU93" s="27">
        <f>IF(AND(OR(ISBLANK(GQ$9),GQ$9=0)=FALSE,IU$9=$DM93),1,0)*'4. Formulations'!$K92</f>
        <v>0</v>
      </c>
      <c r="IV93" s="27"/>
      <c r="IW93" s="27"/>
      <c r="IX93" s="27"/>
      <c r="IY93" s="27"/>
      <c r="IZ93" s="27"/>
      <c r="JA93" s="27"/>
      <c r="JC93" s="27">
        <f>IF(AND(OR(ISBLANK(JC$9),JC$9=0)=FALSE,OR(JC$9='2. Protocols'!$C92,JC$9='2. Protocols'!$E92,JC$9='2. Protocols'!$G92)),1,0)*'4. Formulations'!$L92</f>
        <v>0</v>
      </c>
      <c r="JD93" s="27">
        <f>IF(AND(OR(ISBLANK(JD$9),JD$9=0)=FALSE,OR(JD$9='2. Protocols'!$C92,JD$9='2. Protocols'!$E92,JD$9='2. Protocols'!$G92)),1,0)*'4. Formulations'!$L92</f>
        <v>0</v>
      </c>
      <c r="JE93" s="27">
        <f>IF(AND(OR(ISBLANK(JE$9),JE$9=0)=FALSE,OR(JE$9='2. Protocols'!$C92,JE$9='2. Protocols'!$E92,JE$9='2. Protocols'!$G92)),1,0)*'4. Formulations'!$L92</f>
        <v>0</v>
      </c>
      <c r="JF93" s="27">
        <f>IF(AND(OR(ISBLANK(JF$9),JF$9=0)=FALSE,OR(JF$9='2. Protocols'!$C92,JF$9='2. Protocols'!$E92,JF$9='2. Protocols'!$G92)),1,0)*'4. Formulations'!$L92</f>
        <v>0</v>
      </c>
      <c r="JG93" s="27">
        <f>IF(AND(OR(ISBLANK(JG$9),JG$9=0)=FALSE,OR(JG$9='2. Protocols'!$C92,JG$9='2. Protocols'!$E92,JG$9='2. Protocols'!$G92)),1,0)*'4. Formulations'!$L92</f>
        <v>0</v>
      </c>
      <c r="JH93" s="27">
        <f>IF(AND(OR(ISBLANK(JH$9),JH$9=0)=FALSE,OR(JH$9='2. Protocols'!$C92,JH$9='2. Protocols'!$E92,JH$9='2. Protocols'!$G92)),1,0)*'4. Formulations'!$L92</f>
        <v>0</v>
      </c>
      <c r="JI93" s="27">
        <f>IF(AND(OR(ISBLANK(JI$9),JI$9=0)=FALSE,OR(JI$9='2. Protocols'!$C92,JI$9='2. Protocols'!$E92,JI$9='2. Protocols'!$G92)),1,0)*'4. Formulations'!$L92</f>
        <v>0</v>
      </c>
      <c r="JJ93" s="27">
        <f>IF(AND(OR(ISBLANK(JJ$9),JJ$9=0)=FALSE,OR(JJ$9='2. Protocols'!$C92,JJ$9='2. Protocols'!$E92,JJ$9='2. Protocols'!$G92)),1,0)*'4. Formulations'!$L92</f>
        <v>0</v>
      </c>
      <c r="JK93" s="27">
        <f>IF(AND(OR(ISBLANK(JK$9),JK$9=0)=FALSE,OR(JK$9='2. Protocols'!$C92,JK$9='2. Protocols'!$E92,JK$9='2. Protocols'!$G92)),1,0)*'4. Formulations'!$L92</f>
        <v>0</v>
      </c>
      <c r="JL93" s="27">
        <f>IF(AND(OR(ISBLANK(JL$9),JL$9=0)=FALSE,OR(JL$9='2. Protocols'!$C92,JL$9='2. Protocols'!$E92,JL$9='2. Protocols'!$G92)),1,0)*'4. Formulations'!$L92</f>
        <v>0</v>
      </c>
      <c r="JM93" s="27">
        <f>IF(AND(OR(ISBLANK(JM$9),JM$9=0)=FALSE,OR(JM$9='2. Protocols'!$C92,JM$9='2. Protocols'!$E92,JM$9='2. Protocols'!$G92)),1,0)*'4. Formulations'!$L92</f>
        <v>0</v>
      </c>
      <c r="JN93" s="27">
        <f>IF(AND(OR(ISBLANK(JN$9),JN$9=0)=FALSE,OR(JN$9='2. Protocols'!$C92,JN$9='2. Protocols'!$E92,JN$9='2. Protocols'!$G92)),1,0)*'4. Formulations'!$L92</f>
        <v>0</v>
      </c>
      <c r="JO93" s="27">
        <f>IF(AND(OR(ISBLANK(JO$9),JO$9=0)=FALSE,OR(JO$9='2. Protocols'!$C92,JO$9='2. Protocols'!$E92,JO$9='2. Protocols'!$G92)),1,0)*'4. Formulations'!$L92</f>
        <v>0</v>
      </c>
      <c r="JP93" s="27">
        <f>IF(AND(OR(ISBLANK(JP$9),JP$9=0)=FALSE,OR(JP$9='2. Protocols'!$C92,JP$9='2. Protocols'!$E92,JP$9='2. Protocols'!$G92)),1,0)*'4. Formulations'!$L92</f>
        <v>0</v>
      </c>
      <c r="JQ93" s="27">
        <f>IF(AND(OR(ISBLANK(JQ$9),JQ$9=0)=FALSE,OR(JQ$9='2. Protocols'!$C92,JQ$9='2. Protocols'!$E92,JQ$9='2. Protocols'!$G92)),1,0)*'4. Formulations'!$L92</f>
        <v>0</v>
      </c>
      <c r="JR93" s="27">
        <f>IF(AND(OR(ISBLANK(JR$9),JR$9=0)=FALSE,OR(JR$9='2. Protocols'!$C92,JR$9='2. Protocols'!$E92,JR$9='2. Protocols'!$G92)),1,0)*'4. Formulations'!$L92</f>
        <v>0</v>
      </c>
      <c r="JS93" s="27">
        <f>IF(AND(OR(ISBLANK(JS$9),JS$9=0)=FALSE,OR(JS$9='2. Protocols'!$C92,JS$9='2. Protocols'!$E92,JS$9='2. Protocols'!$G92)),1,0)*'4. Formulations'!$L92</f>
        <v>0</v>
      </c>
      <c r="JT93" s="27">
        <f>IF(AND(OR(ISBLANK(JT$9),JT$9=0)=FALSE,OR(JT$9='2. Protocols'!$C92,JT$9='2. Protocols'!$E92,JT$9='2. Protocols'!$G92)),1,0)*'4. Formulations'!$L92</f>
        <v>0</v>
      </c>
      <c r="JU93" s="27">
        <f>IF(AND(OR(ISBLANK(JU$9),JU$9=0)=FALSE,OR(JU$9='2. Protocols'!$C92,JU$9='2. Protocols'!$E92,JU$9='2. Protocols'!$G92)),1,0)*'4. Formulations'!$L92</f>
        <v>0</v>
      </c>
      <c r="JV93" s="27">
        <f>IF(AND(OR(ISBLANK(JV$9),JV$9=0)=FALSE,OR(JV$9='2. Protocols'!$C92,JV$9='2. Protocols'!$E92,JV$9='2. Protocols'!$G92)),1,0)*'4. Formulations'!$L92</f>
        <v>0</v>
      </c>
      <c r="JW93" s="27">
        <f>IF(AND(OR(ISBLANK(JW$9),JW$9=0)=FALSE,OR(JW$9='2. Protocols'!$C92,JW$9='2. Protocols'!$E92,JW$9='2. Protocols'!$G92)),1,0)*'4. Formulations'!$L92</f>
        <v>0</v>
      </c>
      <c r="JX93" s="27">
        <f>IF(AND(OR(ISBLANK(JX$9),JX$9=0)=FALSE,OR(JX$9='2. Protocols'!$C92,JX$9='2. Protocols'!$E92,JX$9='2. Protocols'!$G92)),1,0)*'4. Formulations'!$L92</f>
        <v>0</v>
      </c>
      <c r="JY93" s="27">
        <f>IF(AND(OR(ISBLANK(JY$9),JY$9=0)=FALSE,OR(JY$9='2. Protocols'!$C92,JY$9='2. Protocols'!$E92,JY$9='2. Protocols'!$G92)),1,0)*'4. Formulations'!$L92</f>
        <v>0</v>
      </c>
      <c r="JZ93" s="27">
        <f>IF(AND(OR(ISBLANK(JZ$9),JZ$9=0)=FALSE,OR(JZ$9='2. Protocols'!$C92,JZ$9='2. Protocols'!$E92,JZ$9='2. Protocols'!$G92)),1,0)*'4. Formulations'!$L92</f>
        <v>0</v>
      </c>
      <c r="KA93" s="27">
        <f>IF(AND(OR(ISBLANK(KA$9),KA$9=0)=FALSE,OR(KA$9='2. Protocols'!$C92,KA$9='2. Protocols'!$E92,KA$9='2. Protocols'!$G92)),1,0)*'4. Formulations'!$L92</f>
        <v>0</v>
      </c>
      <c r="KB93" s="27">
        <f>IF(AND(OR(ISBLANK(KB$9),KB$9=0)=FALSE,OR(KB$9='2. Protocols'!$C92,KB$9='2. Protocols'!$E92,KB$9='2. Protocols'!$G92)),1,0)*'4. Formulations'!$L92</f>
        <v>0</v>
      </c>
      <c r="KC93" s="27">
        <f>IF(AND(OR(ISBLANK(KC$9),KC$9=0)=FALSE,OR(KC$9='2. Protocols'!$C92,KC$9='2. Protocols'!$E92,KC$9='2. Protocols'!$G92)),1,0)*'4. Formulations'!$L92</f>
        <v>0</v>
      </c>
      <c r="KD93" s="27">
        <f>IF(AND(OR(ISBLANK(KD$9),KD$9=0)=FALSE,OR(KD$9='2. Protocols'!$C92,KD$9='2. Protocols'!$E92,KD$9='2. Protocols'!$G92)),1,0)*'4. Formulations'!$L92</f>
        <v>0</v>
      </c>
      <c r="KE93" s="27">
        <f>IF(AND(OR(ISBLANK(KE$9),KE$9=0)=FALSE,OR(KE$9='2. Protocols'!$C92,KE$9='2. Protocols'!$E92,KE$9='2. Protocols'!$G92)),1,0)*'4. Formulations'!$L92</f>
        <v>0</v>
      </c>
      <c r="KF93" s="27">
        <f>IF(AND(OR(ISBLANK(KF$9),KF$9=0)=FALSE,OR(KF$9='2. Protocols'!$C92,KF$9='2. Protocols'!$E92,KF$9='2. Protocols'!$G92)),1,0)*'4. Formulations'!$L92</f>
        <v>0</v>
      </c>
      <c r="KG93" s="27">
        <f>IF(AND(OR(ISBLANK(KG$9),KG$9=0)=FALSE,OR(KG$9='2. Protocols'!$C92,KG$9='2. Protocols'!$E92,KG$9='2. Protocols'!$G92)),1,0)*'4. Formulations'!$L92</f>
        <v>0</v>
      </c>
      <c r="KH93" s="27">
        <f>IF(AND(OR(ISBLANK(KH$9),KH$9=0)=FALSE,OR(KH$9='2. Protocols'!$C92,KH$9='2. Protocols'!$E92,KH$9='2. Protocols'!$G92)),1,0)*'4. Formulations'!$L92</f>
        <v>0</v>
      </c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B93" s="27">
        <f>IF(AND(OR(ISBLANK(LB$9),LB$9=0)=FALSE,LB$9=$DL93),1,0)*'4. Formulations'!$M92</f>
        <v>0</v>
      </c>
      <c r="LC93" s="27">
        <f>IF(AND(OR(ISBLANK(LC$9),LC$9=0)=FALSE,LC$9=$DL93),1,0)*'4. Formulations'!$M92</f>
        <v>0</v>
      </c>
      <c r="LD93" s="27">
        <f>IF(AND(OR(ISBLANK(LD$9),LD$9=0)=FALSE,LD$9=$DL93),1,0)*'4. Formulations'!$M92</f>
        <v>0</v>
      </c>
      <c r="LE93" s="27">
        <f>IF(AND(OR(ISBLANK(LE$9),LE$9=0)=FALSE,LE$9=$DL93),1,0)*'4. Formulations'!$M92</f>
        <v>0</v>
      </c>
      <c r="LF93" s="27">
        <f>IF(AND(OR(ISBLANK(LF$9),LF$9=0)=FALSE,LF$9=$DL93),1,0)*'4. Formulations'!$M92</f>
        <v>0</v>
      </c>
      <c r="LG93" s="27">
        <f>IF(AND(OR(ISBLANK(LG$9),LG$9=0)=FALSE,LG$9=$DL93),1,0)*'4. Formulations'!$M92</f>
        <v>0</v>
      </c>
      <c r="LH93" s="27">
        <f>IF(AND(OR(ISBLANK(LH$9),LH$9=0)=FALSE,LH$9=$DL93),1,0)*'4. Formulations'!$M92</f>
        <v>0</v>
      </c>
      <c r="LI93" s="27">
        <f>IF(AND(OR(ISBLANK(LI$9),LI$9=0)=FALSE,LI$9=$DL93),1,0)*'4. Formulations'!$M92</f>
        <v>0</v>
      </c>
      <c r="LJ93" s="27">
        <f>IF(AND(OR(ISBLANK(LJ$9),LJ$9=0)=FALSE,LJ$9=$DL93),1,0)*'4. Formulations'!$M92</f>
        <v>0</v>
      </c>
      <c r="LK93" s="27">
        <f>IF(AND(OR(ISBLANK(LK$9),LK$9=0)=FALSE,LK$9=$DL93),1,0)*'4. Formulations'!$M92</f>
        <v>0</v>
      </c>
      <c r="LL93" s="27">
        <f>IF(AND(OR(ISBLANK(LL$9),LL$9=0)=FALSE,LL$9=$DL93),1,0)*'4. Formulations'!$M92</f>
        <v>0</v>
      </c>
      <c r="LM93" s="27">
        <f>IF(AND(OR(ISBLANK(LM$9),LM$9=0)=FALSE,LM$9=$DL93),1,0)*'4. Formulations'!$M92</f>
        <v>0</v>
      </c>
      <c r="LN93" s="27">
        <f>IF(AND(OR(ISBLANK(LN$9),LN$9=0)=FALSE,LN$9=$DL93),1,0)*'4. Formulations'!$M92</f>
        <v>0</v>
      </c>
      <c r="LO93" s="27">
        <f>IF(AND(OR(ISBLANK(LO$9),LO$9=0)=FALSE,LO$9=$DL93),1,0)*'4. Formulations'!$M92</f>
        <v>0</v>
      </c>
      <c r="LP93" s="27">
        <f>IF(AND(OR(ISBLANK(LP$9),LP$9=0)=FALSE,LP$9=$DL93),1,0)*'4. Formulations'!$M92</f>
        <v>0</v>
      </c>
      <c r="LQ93" s="27">
        <f>IF(AND(OR(ISBLANK(LQ$9),LQ$9=0)=FALSE,LQ$9=$DL93),1,0)*'4. Formulations'!$M92</f>
        <v>0</v>
      </c>
      <c r="LR93" s="27">
        <f>IF(AND(OR(ISBLANK(LR$9),LR$9=0)=FALSE,LR$9=$DL93),1,0)*'4. Formulations'!$M92</f>
        <v>0</v>
      </c>
      <c r="LS93" s="27"/>
      <c r="LT93" s="27"/>
      <c r="LU93" s="27"/>
      <c r="LW93" s="27">
        <f>IF(AND(OR(ISBLANK(LW$9),LW$9=0)=FALSE,SUM($LB93:$LR93)&gt;0,LW$9='2. Protocols'!$G92),1,0)*'4. Formulations'!$M92</f>
        <v>0</v>
      </c>
      <c r="LX93" s="27">
        <f>IF(AND(OR(ISBLANK(LX$9),LX$9=0)=FALSE,SUM($LB93:$LR93)&gt;0,LX$9='2. Protocols'!$G92),1,0)*'4. Formulations'!$M92</f>
        <v>0</v>
      </c>
      <c r="LY93" s="27">
        <f>IF(AND(OR(ISBLANK(LY$9),LY$9=0)=FALSE,SUM($LB93:$LR93)&gt;0,LY$9='2. Protocols'!$G92),1,0)*'4. Formulations'!$M92</f>
        <v>0</v>
      </c>
      <c r="LZ93" s="27">
        <f>IF(AND(OR(ISBLANK(LZ$9),LZ$9=0)=FALSE,SUM($LB93:$LR93)&gt;0,LZ$9='2. Protocols'!$G92),1,0)*'4. Formulations'!$M92</f>
        <v>0</v>
      </c>
      <c r="MA93" s="27">
        <f>IF(AND(OR(ISBLANK(MA$9),MA$9=0)=FALSE,SUM($LB93:$LR93)&gt;0,MA$9='2. Protocols'!$G92),1,0)*'4. Formulations'!$M92</f>
        <v>0</v>
      </c>
      <c r="MB93" s="27">
        <f>IF(AND(OR(ISBLANK(MB$9),MB$9=0)=FALSE,SUM($LB93:$LR93)&gt;0,MB$9='2. Protocols'!$G92),1,0)*'4. Formulations'!$M92</f>
        <v>0</v>
      </c>
      <c r="MC93" s="27">
        <f>IF(AND(OR(ISBLANK(MC$9),MC$9=0)=FALSE,SUM($LB93:$LR93)&gt;0,MC$9='2. Protocols'!$G92),1,0)*'4. Formulations'!$M92</f>
        <v>0</v>
      </c>
      <c r="MD93" s="27">
        <f>IF(AND(OR(ISBLANK(MD$9),MD$9=0)=FALSE,SUM($LB93:$LR93)&gt;0,MD$9='2. Protocols'!$G92),1,0)*'4. Formulations'!$M92</f>
        <v>0</v>
      </c>
      <c r="ME93" s="27">
        <f>IF(AND(OR(ISBLANK(ME$9),ME$9=0)=FALSE,SUM($LB93:$LR93)&gt;0,ME$9='2. Protocols'!$G92),1,0)*'4. Formulations'!$M92</f>
        <v>0</v>
      </c>
      <c r="MF93" s="27">
        <f>IF(AND(OR(ISBLANK(MF$9),MF$9=0)=FALSE,SUM($LB93:$LR93)&gt;0,MF$9='2. Protocols'!$G92),1,0)*'4. Formulations'!$M92</f>
        <v>0</v>
      </c>
      <c r="MG93" s="27">
        <f>IF(AND(OR(ISBLANK(MG$9),MG$9=0)=FALSE,SUM($LB93:$LR93)&gt;0,MG$9='2. Protocols'!$G92),1,0)*'4. Formulations'!$M92</f>
        <v>0</v>
      </c>
      <c r="MH93" s="27">
        <f>IF(AND(OR(ISBLANK(MH$9),MH$9=0)=FALSE,SUM($LB93:$LR93)&gt;0,MH$9='2. Protocols'!$G92),1,0)*'4. Formulations'!$M92</f>
        <v>0</v>
      </c>
      <c r="MI93" s="27">
        <f>IF(AND(OR(ISBLANK(MI$9),MI$9=0)=FALSE,SUM($LB93:$LR93)&gt;0,MI$9='2. Protocols'!$G92),1,0)*'4. Formulations'!$M92</f>
        <v>0</v>
      </c>
      <c r="MJ93" s="27">
        <f>IF(AND(OR(ISBLANK(MJ$9),MJ$9=0)=FALSE,SUM($LB93:$LR93)&gt;0,MJ$9='2. Protocols'!$G92),1,0)*'4. Formulations'!$M92</f>
        <v>0</v>
      </c>
      <c r="MK93" s="27">
        <f>IF(AND(OR(ISBLANK(MK$9),MK$9=0)=FALSE,SUM($LB93:$LR93)&gt;0,MK$9='2. Protocols'!$G92),1,0)*'4. Formulations'!$M92</f>
        <v>0</v>
      </c>
      <c r="ML93" s="27">
        <f>IF(AND(OR(ISBLANK(ML$9),ML$9=0)=FALSE,SUM($LB93:$LR93)&gt;0,ML$9='2. Protocols'!$G92),1,0)*'4. Formulations'!$M92</f>
        <v>0</v>
      </c>
      <c r="MM93" s="27">
        <f>IF(AND(OR(ISBLANK(MM$9),MM$9=0)=FALSE,SUM($LB93:$LR93)&gt;0,MM$9='2. Protocols'!$G92),1,0)*'4. Formulations'!$M92</f>
        <v>0</v>
      </c>
      <c r="MN93" s="27">
        <f>IF(AND(OR(ISBLANK(MN$9),MN$9=0)=FALSE,SUM($LB93:$LR93)&gt;0,MN$9='2. Protocols'!$G92),1,0)*'4. Formulations'!$M92</f>
        <v>0</v>
      </c>
      <c r="MO93" s="27">
        <f>IF(AND(OR(ISBLANK(MO$9),MO$9=0)=FALSE,SUM($LB93:$LR93)&gt;0,MO$9='2. Protocols'!$G92),1,0)*'4. Formulations'!$M92</f>
        <v>0</v>
      </c>
      <c r="MP93" s="27">
        <f>IF(AND(OR(ISBLANK(MP$9),MP$9=0)=FALSE,SUM($LB93:$LR93)&gt;0,MP$9='2. Protocols'!$G92),1,0)*'4. Formulations'!$M92</f>
        <v>0</v>
      </c>
      <c r="MQ93" s="27">
        <f>IF(AND(OR(ISBLANK(MQ$9),MQ$9=0)=FALSE,SUM($LB93:$LR93)&gt;0,MQ$9='2. Protocols'!$G92),1,0)*'4. Formulations'!$M92</f>
        <v>0</v>
      </c>
      <c r="MR93" s="27">
        <f>IF(AND(OR(ISBLANK(MR$9),MR$9=0)=FALSE,SUM($LB93:$LR93)&gt;0,MR$9='2. Protocols'!$G92),1,0)*'4. Formulations'!$M92</f>
        <v>0</v>
      </c>
      <c r="MS93" s="27">
        <f>IF(AND(OR(ISBLANK(MS$9),MS$9=0)=FALSE,SUM($LB93:$LR93)&gt;0,MS$9='2. Protocols'!$G92),1,0)*'4. Formulations'!$M92</f>
        <v>0</v>
      </c>
      <c r="MT93" s="27">
        <f>IF(AND(OR(ISBLANK(MT$9),MT$9=0)=FALSE,SUM($LB93:$LR93)&gt;0,MT$9='2. Protocols'!$G92),1,0)*'4. Formulations'!$M92</f>
        <v>0</v>
      </c>
      <c r="MU93" s="27">
        <f>IF(AND(OR(ISBLANK(MU$9),MU$9=0)=FALSE,SUM($LB93:$LR93)&gt;0,MU$9='2. Protocols'!$G92),1,0)*'4. Formulations'!$M92</f>
        <v>0</v>
      </c>
      <c r="MV93" s="27">
        <f>IF(AND(OR(ISBLANK(MV$9),MV$9=0)=FALSE,SUM($LB93:$LR93)&gt;0,MV$9='2. Protocols'!$G92),1,0)*'4. Formulations'!$M92</f>
        <v>0</v>
      </c>
      <c r="MW93" s="27">
        <f>IF(AND(OR(ISBLANK(MW$9),MW$9=0)=FALSE,SUM($LB93:$LR93)&gt;0,MW$9='2. Protocols'!$G92),1,0)*'4. Formulations'!$M92</f>
        <v>0</v>
      </c>
      <c r="MX93" s="27">
        <f>IF(AND(OR(ISBLANK(MX$9),MX$9=0)=FALSE,SUM($LB93:$LR93)&gt;0,MX$9='2. Protocols'!$G92),1,0)*'4. Formulations'!$M92</f>
        <v>0</v>
      </c>
      <c r="MY93" s="27">
        <f>IF(AND(OR(ISBLANK(MY$9),MY$9=0)=FALSE,SUM($LB93:$LR93)&gt;0,MY$9='2. Protocols'!$G92),1,0)*'4. Formulations'!$M92</f>
        <v>0</v>
      </c>
      <c r="MZ93" s="27">
        <f>IF(AND(OR(ISBLANK(MZ$9),MZ$9=0)=FALSE,SUM($LB93:$LR93)&gt;0,MZ$9='2. Protocols'!$G92),1,0)*'4. Formulations'!$M92</f>
        <v>0</v>
      </c>
      <c r="NA93" s="27">
        <f>IF(AND(OR(ISBLANK(NA$9),NA$9=0)=FALSE,SUM($LB93:$LR93)&gt;0,NA$9='2. Protocols'!$G92),1,0)*'4. Formulations'!$M92</f>
        <v>0</v>
      </c>
      <c r="NB93" s="27">
        <f>IF(AND(OR(ISBLANK(NB$9),NB$9=0)=FALSE,SUM($LB93:$LR93)&gt;0,NB$9='2. Protocols'!$G92),1,0)*'4. Formulations'!$M92</f>
        <v>0</v>
      </c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V93" s="27">
        <f>IF(AND(OR(ISBLANK(NV$9),NV$9=0)=FALSE,NV$9=$DM93),1,0)*'4. Formulations'!$N92</f>
        <v>0</v>
      </c>
      <c r="NW93" s="721">
        <f>IF(AND(OR(ISBLANK(NW$9),NW$9=0)=FALSE,NW$9=$DM93),1,0)*'4. Formulations'!$N92</f>
        <v>0</v>
      </c>
      <c r="NX93" s="27">
        <f>IF(AND(OR(ISBLANK(NX$9),NX$9=0)=FALSE,NX$9=$DM93),1,0)*'4. Formulations'!$N92</f>
        <v>0</v>
      </c>
      <c r="NY93" s="27">
        <f>IF(AND(OR(ISBLANK(NY$9),NY$9=0)=FALSE,NY$9=$DM93),1,0)*'4. Formulations'!$N92</f>
        <v>0</v>
      </c>
      <c r="NZ93" s="27">
        <f>IF(AND(OR(ISBLANK(NZ$9),NZ$9=0)=FALSE,NZ$9=$DM93),1,0)*'4. Formulations'!$N92</f>
        <v>0</v>
      </c>
      <c r="OA93" s="27">
        <f>IF(AND(OR(ISBLANK(OA$9),OA$9=0)=FALSE,OA$9=$DM93),1,0)*'4. Formulations'!$N92</f>
        <v>0</v>
      </c>
      <c r="OB93" s="27">
        <f>IF(AND(OR(ISBLANK(OB$9),OB$9=0)=FALSE,OB$9=$DM93),1,0)*'4. Formulations'!$N92</f>
        <v>0</v>
      </c>
      <c r="OC93" s="27">
        <f>IF(AND(OR(ISBLANK(OC$9),OC$9=0)=FALSE,OC$9=$DM93),1,0)*'4. Formulations'!$N92</f>
        <v>0</v>
      </c>
      <c r="OD93" s="27">
        <f>IF(AND(OR(ISBLANK(OD$9),OD$9=0)=FALSE,OD$9=$DM93),1,0)*'4. Formulations'!$N92</f>
        <v>0</v>
      </c>
      <c r="OE93" s="27">
        <f>IF(AND(OR(ISBLANK(OE$9),OE$9=0)=FALSE,OE$9=$DM93),1,0)*'4. Formulations'!$N92</f>
        <v>0</v>
      </c>
      <c r="OF93" s="27">
        <f>IF(AND(OR(ISBLANK(OF$9),OF$9=0)=FALSE,OF$9=$DM93),1,0)*'4. Formulations'!$N92</f>
        <v>0</v>
      </c>
      <c r="OG93" s="27">
        <f>IF(AND(OR(ISBLANK(OG$9),OG$9=0)=FALSE,OG$9=$DM93),1,0)*'4. Formulations'!$N92</f>
        <v>0</v>
      </c>
      <c r="OH93" s="27">
        <f>IF(AND(OR(ISBLANK(OH$9),OH$9=0)=FALSE,OH$9=$DM93),1,0)*'4. Formulations'!$N92</f>
        <v>0</v>
      </c>
      <c r="OI93" s="27">
        <f>IF(AND(OR(ISBLANK(OI$9),OI$9=0)=FALSE,OI$9=$DM93),1,0)*'4. Formulations'!$N92</f>
        <v>0</v>
      </c>
      <c r="OJ93" s="27">
        <f>IF(AND(OR(ISBLANK(OJ$9),OJ$9=0)=FALSE,OJ$9=$DM93),1,0)*'4. Formulations'!$N92</f>
        <v>0</v>
      </c>
      <c r="OK93" s="27">
        <f>IF(AND(OR(ISBLANK(OK$9),OK$9=0)=FALSE,OK$9=$DM93),1,0)*'4. Formulations'!$N92</f>
        <v>0</v>
      </c>
      <c r="OL93" s="27">
        <f>IF(AND(OR(ISBLANK(OL$9),OL$9=0)=FALSE,OL$9=$DM93),1,0)*'4. Formulations'!$N92</f>
        <v>0</v>
      </c>
      <c r="OM93" s="27"/>
      <c r="ON93" s="27"/>
      <c r="OO93" s="27"/>
      <c r="OQ93" s="27">
        <f>IF(AND(OR(ISBLANK(OQ$9),OQ$9=0)=FALSE,OR(OQ$9='2. Protocols'!$C92,OQ$9='2. Protocols'!$E92,OQ$9='2. Protocols'!$G92)),1,0)*'4. Formulations'!$O92</f>
        <v>0</v>
      </c>
      <c r="OR93" s="27">
        <f>IF(AND(OR(ISBLANK(OR$9),OR$9=0)=FALSE,OR(OR$9='2. Protocols'!$C92,OR$9='2. Protocols'!$E92,OR$9='2. Protocols'!$G92)),1,0)*'4. Formulations'!$O92</f>
        <v>0</v>
      </c>
      <c r="OS93" s="27">
        <f>IF(AND(OR(ISBLANK(OS$9),OS$9=0)=FALSE,OR(OS$9='2. Protocols'!$C92,OS$9='2. Protocols'!$E92,OS$9='2. Protocols'!$G92)),1,0)*'4. Formulations'!$O92</f>
        <v>0</v>
      </c>
      <c r="OT93" s="27">
        <f>IF(AND(OR(ISBLANK(OT$9),OT$9=0)=FALSE,OR(OT$9='2. Protocols'!$C92,OT$9='2. Protocols'!$E92,OT$9='2. Protocols'!$G92)),1,0)*'4. Formulations'!$O92</f>
        <v>0</v>
      </c>
      <c r="OU93" s="27">
        <f>IF(AND(OR(ISBLANK(OU$9),OU$9=0)=FALSE,OR(OU$9='2. Protocols'!$C92,OU$9='2. Protocols'!$E92,OU$9='2. Protocols'!$G92)),1,0)*'4. Formulations'!$O92</f>
        <v>0</v>
      </c>
      <c r="OV93" s="27">
        <f>IF(AND(OR(ISBLANK(OV$9),OV$9=0)=FALSE,OR(OV$9='2. Protocols'!$C92,OV$9='2. Protocols'!$E92,OV$9='2. Protocols'!$G92)),1,0)*'4. Formulations'!$O92</f>
        <v>0</v>
      </c>
      <c r="OW93" s="27">
        <f>IF(AND(OR(ISBLANK(OW$9),OW$9=0)=FALSE,OR(OW$9='2. Protocols'!$C92,OW$9='2. Protocols'!$E92,OW$9='2. Protocols'!$G92)),1,0)*'4. Formulations'!$O92</f>
        <v>0</v>
      </c>
      <c r="OX93" s="27">
        <f>IF(AND(OR(ISBLANK(OX$9),OX$9=0)=FALSE,OR(OX$9='2. Protocols'!$C92,OX$9='2. Protocols'!$E92,OX$9='2. Protocols'!$G92)),1,0)*'4. Formulations'!$O92</f>
        <v>0</v>
      </c>
      <c r="OY93" s="27">
        <f>IF(AND(OR(ISBLANK(OY$9),OY$9=0)=FALSE,OR(OY$9='2. Protocols'!$C92,OY$9='2. Protocols'!$E92,OY$9='2. Protocols'!$G92)),1,0)*'4. Formulations'!$O92</f>
        <v>0</v>
      </c>
      <c r="OZ93" s="27">
        <f>IF(AND(OR(ISBLANK(OZ$9),OZ$9=0)=FALSE,OR(OZ$9='2. Protocols'!$C92,OZ$9='2. Protocols'!$E92,OZ$9='2. Protocols'!$G92)),1,0)*'4. Formulations'!$O92</f>
        <v>0</v>
      </c>
      <c r="PA93" s="27">
        <f>IF(AND(OR(ISBLANK(PA$9),PA$9=0)=FALSE,OR(PA$9='2. Protocols'!$C92,PA$9='2. Protocols'!$E92,PA$9='2. Protocols'!$G92)),1,0)*'4. Formulations'!$O92</f>
        <v>0</v>
      </c>
      <c r="PB93" s="27">
        <f>IF(AND(OR(ISBLANK(PB$9),PB$9=0)=FALSE,OR(PB$9='2. Protocols'!$C92,PB$9='2. Protocols'!$E92,PB$9='2. Protocols'!$G92)),1,0)*'4. Formulations'!$O92</f>
        <v>0</v>
      </c>
      <c r="PC93" s="27">
        <f>IF(AND(OR(ISBLANK(PC$9),PC$9=0)=FALSE,OR(PC$9='2. Protocols'!$C92,PC$9='2. Protocols'!$E92,PC$9='2. Protocols'!$G92)),1,0)*'4. Formulations'!$O92</f>
        <v>0</v>
      </c>
      <c r="PD93" s="27">
        <f>IF(AND(OR(ISBLANK(PD$9),PD$9=0)=FALSE,OR(PD$9='2. Protocols'!$C92,PD$9='2. Protocols'!$E92,PD$9='2. Protocols'!$G92)),1,0)*'4. Formulations'!$O92</f>
        <v>0</v>
      </c>
      <c r="PE93" s="27">
        <f>IF(AND(OR(ISBLANK(PE$9),PE$9=0)=FALSE,OR(PE$9='2. Protocols'!$C92,PE$9='2. Protocols'!$E92,PE$9='2. Protocols'!$G92)),1,0)*'4. Formulations'!$O92</f>
        <v>0</v>
      </c>
      <c r="PF93" s="27">
        <f>IF(AND(OR(ISBLANK(PF$9),PF$9=0)=FALSE,OR(PF$9='2. Protocols'!$C92,PF$9='2. Protocols'!$E92,PF$9='2. Protocols'!$G92)),1,0)*'4. Formulations'!$O92</f>
        <v>0</v>
      </c>
      <c r="PG93" s="27">
        <f>IF(AND(OR(ISBLANK(PG$9),PG$9=0)=FALSE,OR(PG$9='2. Protocols'!$C92,PG$9='2. Protocols'!$E92,PG$9='2. Protocols'!$G92)),1,0)*'4. Formulations'!$O92</f>
        <v>0</v>
      </c>
      <c r="PH93" s="27">
        <f>IF(AND(OR(ISBLANK(PH$9),PH$9=0)=FALSE,OR(PH$9='2. Protocols'!$C92,PH$9='2. Protocols'!$E92,PH$9='2. Protocols'!$G92)),1,0)*'4. Formulations'!$O92</f>
        <v>0</v>
      </c>
      <c r="PI93" s="27">
        <f>IF(AND(OR(ISBLANK(PI$9),PI$9=0)=FALSE,OR(PI$9='2. Protocols'!$C92,PI$9='2. Protocols'!$E92,PI$9='2. Protocols'!$G92)),1,0)*'4. Formulations'!$O92</f>
        <v>0</v>
      </c>
      <c r="PJ93" s="27">
        <f>IF(AND(OR(ISBLANK(PJ$9),PJ$9=0)=FALSE,OR(PJ$9='2. Protocols'!$C92,PJ$9='2. Protocols'!$E92,PJ$9='2. Protocols'!$G92)),1,0)*'4. Formulations'!$O92</f>
        <v>0</v>
      </c>
      <c r="PK93" s="27">
        <f>IF(AND(OR(ISBLANK(PK$9),PK$9=0)=FALSE,OR(PK$9='2. Protocols'!$C92,PK$9='2. Protocols'!$E92,PK$9='2. Protocols'!$G92)),1,0)*'4. Formulations'!$O92</f>
        <v>0</v>
      </c>
      <c r="PL93" s="27">
        <f>IF(AND(OR(ISBLANK(PL$9),PL$9=0)=FALSE,OR(PL$9='2. Protocols'!$C92,PL$9='2. Protocols'!$E92,PL$9='2. Protocols'!$G92)),1,0)*'4. Formulations'!$O92</f>
        <v>0</v>
      </c>
      <c r="PM93" s="27">
        <f>IF(AND(OR(ISBLANK(PM$9),PM$9=0)=FALSE,OR(PM$9='2. Protocols'!$C92,PM$9='2. Protocols'!$E92,PM$9='2. Protocols'!$G92)),1,0)*'4. Formulations'!$O92</f>
        <v>0</v>
      </c>
      <c r="PN93" s="27">
        <f>IF(AND(OR(ISBLANK(PN$9),PN$9=0)=FALSE,OR(PN$9='2. Protocols'!$C92,PN$9='2. Protocols'!$E92,PN$9='2. Protocols'!$G92)),1,0)*'4. Formulations'!$O92</f>
        <v>0</v>
      </c>
      <c r="PO93" s="27">
        <f>IF(AND(OR(ISBLANK(PO$9),PO$9=0)=FALSE,OR(PO$9='2. Protocols'!$C92,PO$9='2. Protocols'!$E92,PO$9='2. Protocols'!$G92)),1,0)*'4. Formulations'!$O92</f>
        <v>0</v>
      </c>
      <c r="PP93" s="27">
        <f>IF(AND(OR(ISBLANK(PP$9),PP$9=0)=FALSE,OR(PP$9='2. Protocols'!$C92,PP$9='2. Protocols'!$E92,PP$9='2. Protocols'!$G92)),1,0)*'4. Formulations'!$O92</f>
        <v>0</v>
      </c>
      <c r="PQ93" s="27">
        <f>IF(AND(OR(ISBLANK(PQ$9),PQ$9=0)=FALSE,OR(PQ$9='2. Protocols'!$C92,PQ$9='2. Protocols'!$E92,PQ$9='2. Protocols'!$G92)),1,0)*'4. Formulations'!$O92</f>
        <v>0</v>
      </c>
      <c r="PR93" s="27">
        <f>IF(AND(OR(ISBLANK(PR$9),PR$9=0)=FALSE,OR(PR$9='2. Protocols'!$C92,PR$9='2. Protocols'!$E92,PR$9='2. Protocols'!$G92)),1,0)*'4. Formulations'!$O92</f>
        <v>0</v>
      </c>
      <c r="PS93" s="27">
        <f>IF(AND(OR(ISBLANK(PS$9),PS$9=0)=FALSE,OR(PS$9='2. Protocols'!$C92,PS$9='2. Protocols'!$E92,PS$9='2. Protocols'!$G92)),1,0)*'4. Formulations'!$O92</f>
        <v>0</v>
      </c>
      <c r="PT93" s="27">
        <f>IF(AND(OR(ISBLANK(PT$9),PT$9=0)=FALSE,OR(PT$9='2. Protocols'!$C92,PT$9='2. Protocols'!$E92,PT$9='2. Protocols'!$G92)),1,0)*'4. Formulations'!$O92</f>
        <v>0</v>
      </c>
      <c r="PU93" s="27">
        <f>IF(AND(OR(ISBLANK(PU$9),PU$9=0)=FALSE,OR(PU$9='2. Protocols'!$C92,PU$9='2. Protocols'!$E92,PU$9='2. Protocols'!$G92)),1,0)*'4. Formulations'!$O92</f>
        <v>0</v>
      </c>
      <c r="PV93" s="27">
        <f>IF(AND(OR(ISBLANK(PV$9),PV$9=0)=FALSE,OR(PV$9='2. Protocols'!$C92,PV$9='2. Protocols'!$E92,PV$9='2. Protocols'!$G92)),1,0)*'4. Formulations'!$O92</f>
        <v>0</v>
      </c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P93" s="27">
        <f>IF(AND(OR(ISBLANK(QP$9),QP$9=0)=FALSE,QP$9=$DL93),1,0)*'4. Formulations'!$P92</f>
        <v>0</v>
      </c>
      <c r="QQ93" s="27">
        <f>IF(AND(OR(ISBLANK(QQ$9),QQ$9=0)=FALSE,QQ$9=$DL93),1,0)*'4. Formulations'!$P92</f>
        <v>0</v>
      </c>
      <c r="QR93" s="27">
        <f>IF(AND(OR(ISBLANK(QR$9),QR$9=0)=FALSE,QR$9=$DL93),1,0)*'4. Formulations'!$P92</f>
        <v>0</v>
      </c>
      <c r="QS93" s="27">
        <f>IF(AND(OR(ISBLANK(QS$9),QS$9=0)=FALSE,QS$9=$DL93),1,0)*'4. Formulations'!$P92</f>
        <v>0</v>
      </c>
      <c r="QT93" s="27">
        <f>IF(AND(OR(ISBLANK(QT$9),QT$9=0)=FALSE,QT$9=$DL93),1,0)*'4. Formulations'!$P92</f>
        <v>0</v>
      </c>
      <c r="QU93" s="27">
        <f>IF(AND(OR(ISBLANK(QU$9),QU$9=0)=FALSE,QU$9=$DL93),1,0)*'4. Formulations'!$P92</f>
        <v>0</v>
      </c>
      <c r="QV93" s="27">
        <f>IF(AND(OR(ISBLANK(QV$9),QV$9=0)=FALSE,QV$9=$DL93),1,0)*'4. Formulations'!$P92</f>
        <v>0</v>
      </c>
      <c r="QW93" s="27">
        <f>IF(AND(OR(ISBLANK(QW$9),QW$9=0)=FALSE,QW$9=$DL93),1,0)*'4. Formulations'!$P92</f>
        <v>0</v>
      </c>
      <c r="QX93" s="27">
        <f>IF(AND(OR(ISBLANK(QX$9),QX$9=0)=FALSE,QX$9=$DL93),1,0)*'4. Formulations'!$P92</f>
        <v>0</v>
      </c>
      <c r="QY93" s="27">
        <f>IF(AND(OR(ISBLANK(QY$9),QY$9=0)=FALSE,QY$9=$DL93),1,0)*'4. Formulations'!$P92</f>
        <v>0</v>
      </c>
      <c r="QZ93" s="27">
        <f>IF(AND(OR(ISBLANK(QZ$9),QZ$9=0)=FALSE,QZ$9=$DL93),1,0)*'4. Formulations'!$P92</f>
        <v>0</v>
      </c>
      <c r="RA93" s="27">
        <f>IF(AND(OR(ISBLANK(RA$9),RA$9=0)=FALSE,RA$9=$DL93),1,0)*'4. Formulations'!$P92</f>
        <v>0</v>
      </c>
      <c r="RB93" s="27">
        <f>IF(AND(OR(ISBLANK(RB$9),RB$9=0)=FALSE,RB$9=$DL93),1,0)*'4. Formulations'!$P92</f>
        <v>0</v>
      </c>
      <c r="RC93" s="27">
        <f>IF(AND(OR(ISBLANK(RC$9),RC$9=0)=FALSE,RC$9=$DL93),1,0)*'4. Formulations'!$P92</f>
        <v>0</v>
      </c>
      <c r="RD93" s="27">
        <f>IF(AND(OR(ISBLANK(RD$9),RD$9=0)=FALSE,RD$9=$DL93),1,0)*'4. Formulations'!$P92</f>
        <v>0</v>
      </c>
      <c r="RE93" s="27">
        <f>IF(AND(OR(ISBLANK(RE$9),RE$9=0)=FALSE,RE$9=$DL93),1,0)*'4. Formulations'!$P92</f>
        <v>0</v>
      </c>
      <c r="RF93" s="27">
        <f>IF(AND(OR(ISBLANK(RF$9),RF$9=0)=FALSE,RF$9=$DL93),1,0)*'4. Formulations'!$P92</f>
        <v>0</v>
      </c>
      <c r="RG93" s="27"/>
      <c r="RH93" s="27"/>
      <c r="RI93" s="27"/>
      <c r="RK93" s="27">
        <f>IF(AND(OR(ISBLANK(RK$9),RK$9=0)=FALSE,SUM($QP93:$RF93)&gt;0,RK$9='2. Protocols'!$G92),1,0)*'4. Formulations'!$P92</f>
        <v>0</v>
      </c>
      <c r="RL93" s="27">
        <f>IF(AND(OR(ISBLANK(RL$9),RL$9=0)=FALSE,SUM($QP93:$RF93)&gt;0,RL$9='2. Protocols'!$G92),1,0)*'4. Formulations'!$P92</f>
        <v>0</v>
      </c>
      <c r="RM93" s="27">
        <f>IF(AND(OR(ISBLANK(RM$9),RM$9=0)=FALSE,SUM($QP93:$RF93)&gt;0,RM$9='2. Protocols'!$G92),1,0)*'4. Formulations'!$P92</f>
        <v>0</v>
      </c>
      <c r="RN93" s="27">
        <f>IF(AND(OR(ISBLANK(RN$9),RN$9=0)=FALSE,SUM($QP93:$RF93)&gt;0,RN$9='2. Protocols'!$G92),1,0)*'4. Formulations'!$P92</f>
        <v>0</v>
      </c>
      <c r="RO93" s="27">
        <f>IF(AND(OR(ISBLANK(RO$9),RO$9=0)=FALSE,SUM($QP93:$RF93)&gt;0,RO$9='2. Protocols'!$G92),1,0)*'4. Formulations'!$P92</f>
        <v>0</v>
      </c>
      <c r="RP93" s="27">
        <f>IF(AND(OR(ISBLANK(RP$9),RP$9=0)=FALSE,SUM($QP93:$RF93)&gt;0,RP$9='2. Protocols'!$G92),1,0)*'4. Formulations'!$P92</f>
        <v>0</v>
      </c>
      <c r="RQ93" s="27">
        <f>IF(AND(OR(ISBLANK(RQ$9),RQ$9=0)=FALSE,SUM($QP93:$RF93)&gt;0,RQ$9='2. Protocols'!$G92),1,0)*'4. Formulations'!$P92</f>
        <v>0</v>
      </c>
      <c r="RR93" s="27">
        <f>IF(AND(OR(ISBLANK(RR$9),RR$9=0)=FALSE,SUM($QP93:$RF93)&gt;0,RR$9='2. Protocols'!$G92),1,0)*'4. Formulations'!$P92</f>
        <v>0</v>
      </c>
      <c r="RS93" s="27">
        <f>IF(AND(OR(ISBLANK(RS$9),RS$9=0)=FALSE,SUM($QP93:$RF93)&gt;0,RS$9='2. Protocols'!$G92),1,0)*'4. Formulations'!$P92</f>
        <v>0</v>
      </c>
      <c r="RT93" s="27">
        <f>IF(AND(OR(ISBLANK(RT$9),RT$9=0)=FALSE,SUM($QP93:$RF93)&gt;0,RT$9='2. Protocols'!$G92),1,0)*'4. Formulations'!$P92</f>
        <v>0</v>
      </c>
      <c r="RU93" s="27">
        <f>IF(AND(OR(ISBLANK(RU$9),RU$9=0)=FALSE,SUM($QP93:$RF93)&gt;0,RU$9='2. Protocols'!$G92),1,0)*'4. Formulations'!$P92</f>
        <v>0</v>
      </c>
      <c r="RV93" s="27">
        <f>IF(AND(OR(ISBLANK(RV$9),RV$9=0)=FALSE,SUM($QP93:$RF93)&gt;0,RV$9='2. Protocols'!$G92),1,0)*'4. Formulations'!$P92</f>
        <v>0</v>
      </c>
      <c r="RW93" s="27">
        <f>IF(AND(OR(ISBLANK(RW$9),RW$9=0)=FALSE,SUM($QP93:$RF93)&gt;0,RW$9='2. Protocols'!$G92),1,0)*'4. Formulations'!$P92</f>
        <v>0</v>
      </c>
      <c r="RX93" s="27">
        <f>IF(AND(OR(ISBLANK(RX$9),RX$9=0)=FALSE,SUM($QP93:$RF93)&gt;0,RX$9='2. Protocols'!$G92),1,0)*'4. Formulations'!$P92</f>
        <v>0</v>
      </c>
      <c r="RY93" s="27">
        <f>IF(AND(OR(ISBLANK(RY$9),RY$9=0)=FALSE,SUM($QP93:$RF93)&gt;0,RY$9='2. Protocols'!$G92),1,0)*'4. Formulations'!$P92</f>
        <v>0</v>
      </c>
      <c r="RZ93" s="27">
        <f>IF(AND(OR(ISBLANK(RZ$9),RZ$9=0)=FALSE,SUM($QP93:$RF93)&gt;0,RZ$9='2. Protocols'!$G92),1,0)*'4. Formulations'!$P92</f>
        <v>0</v>
      </c>
      <c r="SA93" s="27">
        <f>IF(AND(OR(ISBLANK(SA$9),SA$9=0)=FALSE,SUM($QP93:$RF93)&gt;0,SA$9='2. Protocols'!$G92),1,0)*'4. Formulations'!$P92</f>
        <v>0</v>
      </c>
      <c r="SB93" s="27">
        <f>IF(AND(OR(ISBLANK(SB$9),SB$9=0)=FALSE,SUM($QP93:$RF93)&gt;0,SB$9='2. Protocols'!$G92),1,0)*'4. Formulations'!$P92</f>
        <v>0</v>
      </c>
      <c r="SC93" s="27">
        <f>IF(AND(OR(ISBLANK(SC$9),SC$9=0)=FALSE,SUM($QP93:$RF93)&gt;0,SC$9='2. Protocols'!$G92),1,0)*'4. Formulations'!$P92</f>
        <v>0</v>
      </c>
      <c r="SD93" s="27">
        <f>IF(AND(OR(ISBLANK(SD$9),SD$9=0)=FALSE,SUM($QP93:$RF93)&gt;0,SD$9='2. Protocols'!$G92),1,0)*'4. Formulations'!$P92</f>
        <v>0</v>
      </c>
      <c r="SE93" s="27">
        <f>IF(AND(OR(ISBLANK(SE$9),SE$9=0)=FALSE,SUM($QP93:$RF93)&gt;0,SE$9='2. Protocols'!$G92),1,0)*'4. Formulations'!$P92</f>
        <v>0</v>
      </c>
      <c r="SF93" s="27">
        <f>IF(AND(OR(ISBLANK(SF$9),SF$9=0)=FALSE,SUM($QP93:$RF93)&gt;0,SF$9='2. Protocols'!$G92),1,0)*'4. Formulations'!$P92</f>
        <v>0</v>
      </c>
      <c r="SG93" s="27">
        <f>IF(AND(OR(ISBLANK(SG$9),SG$9=0)=FALSE,SUM($QP93:$RF93)&gt;0,SG$9='2. Protocols'!$G92),1,0)*'4. Formulations'!$P92</f>
        <v>0</v>
      </c>
      <c r="SH93" s="27">
        <f>IF(AND(OR(ISBLANK(SH$9),SH$9=0)=FALSE,SUM($QP93:$RF93)&gt;0,SH$9='2. Protocols'!$G92),1,0)*'4. Formulations'!$P92</f>
        <v>0</v>
      </c>
      <c r="SI93" s="27">
        <f>IF(AND(OR(ISBLANK(SI$9),SI$9=0)=FALSE,SUM($QP93:$RF93)&gt;0,SI$9='2. Protocols'!$G92),1,0)*'4. Formulations'!$P92</f>
        <v>0</v>
      </c>
      <c r="SJ93" s="27">
        <f>IF(AND(OR(ISBLANK(SJ$9),SJ$9=0)=FALSE,SUM($QP93:$RF93)&gt;0,SJ$9='2. Protocols'!$G92),1,0)*'4. Formulations'!$P92</f>
        <v>0</v>
      </c>
      <c r="SK93" s="27">
        <f>IF(AND(OR(ISBLANK(SK$9),SK$9=0)=FALSE,SUM($QP93:$RF93)&gt;0,SK$9='2. Protocols'!$G92),1,0)*'4. Formulations'!$P92</f>
        <v>0</v>
      </c>
      <c r="SL93" s="27">
        <f>IF(AND(OR(ISBLANK(SL$9),SL$9=0)=FALSE,SUM($QP93:$RF93)&gt;0,SL$9='2. Protocols'!$G92),1,0)*'4. Formulations'!$P92</f>
        <v>0</v>
      </c>
      <c r="SM93" s="27">
        <f>IF(AND(OR(ISBLANK(SM$9),SM$9=0)=FALSE,SUM($QP93:$RF93)&gt;0,SM$9='2. Protocols'!$G92),1,0)*'4. Formulations'!$P92</f>
        <v>0</v>
      </c>
      <c r="SN93" s="27">
        <f>IF(AND(OR(ISBLANK(SN$9),SN$9=0)=FALSE,SUM($QP93:$RF93)&gt;0,SN$9='2. Protocols'!$G92),1,0)*'4. Formulations'!$P92</f>
        <v>0</v>
      </c>
      <c r="SO93" s="27">
        <f>IF(AND(OR(ISBLANK(SO$9),SO$9=0)=FALSE,SUM($QP93:$RF93)&gt;0,SO$9='2. Protocols'!$G92),1,0)*'4. Formulations'!$P92</f>
        <v>0</v>
      </c>
      <c r="SP93" s="27">
        <f>IF(AND(OR(ISBLANK(SP$9),SP$9=0)=FALSE,SUM($QP93:$RF93)&gt;0,SP$9='2. Protocols'!$G92),1,0)*'4. Formulations'!$P92</f>
        <v>0</v>
      </c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J93" s="27">
        <f>IF(AND(OR(ISBLANK(TJ$9),TJ$9=0)=FALSE,TJ$9=$DM93),1,0)*'4. Formulations'!$Q92</f>
        <v>0</v>
      </c>
      <c r="TK93" s="27">
        <f>IF(AND(OR(ISBLANK(TK$9),TK$9=0)=FALSE,TK$9=$DM93),1,0)*'4. Formulations'!$Q92</f>
        <v>0</v>
      </c>
      <c r="TL93" s="27">
        <f>IF(AND(OR(ISBLANK(TL$9),TL$9=0)=FALSE,TL$9=$DM93),1,0)*'4. Formulations'!$Q92</f>
        <v>0</v>
      </c>
      <c r="TM93" s="27">
        <f>IF(AND(OR(ISBLANK(TM$9),TM$9=0)=FALSE,TM$9=$DM93),1,0)*'4. Formulations'!$Q92</f>
        <v>0</v>
      </c>
      <c r="TN93" s="27">
        <f>IF(AND(OR(ISBLANK(TN$9),TN$9=0)=FALSE,TN$9=$DM93),1,0)*'4. Formulations'!$Q92</f>
        <v>0</v>
      </c>
      <c r="TO93" s="27">
        <f>IF(AND(OR(ISBLANK(TO$9),TO$9=0)=FALSE,TO$9=$DM93),1,0)*'4. Formulations'!$Q92</f>
        <v>0</v>
      </c>
      <c r="TP93" s="27">
        <f>IF(AND(OR(ISBLANK(TP$9),TP$9=0)=FALSE,TP$9=$DM93),1,0)*'4. Formulations'!$Q92</f>
        <v>0</v>
      </c>
      <c r="TQ93" s="27">
        <f>IF(AND(OR(ISBLANK(TQ$9),TQ$9=0)=FALSE,TQ$9=$DM93),1,0)*'4. Formulations'!$Q92</f>
        <v>0</v>
      </c>
      <c r="TR93" s="27">
        <f>IF(AND(OR(ISBLANK(TR$9),TR$9=0)=FALSE,TR$9=$DM93),1,0)*'4. Formulations'!$Q92</f>
        <v>0</v>
      </c>
      <c r="TS93" s="27">
        <f>IF(AND(OR(ISBLANK(TS$9),TS$9=0)=FALSE,TS$9=$DM93),1,0)*'4. Formulations'!$Q92</f>
        <v>0</v>
      </c>
      <c r="TT93" s="27">
        <f>IF(AND(OR(ISBLANK(TT$9),TT$9=0)=FALSE,TT$9=$DM93),1,0)*'4. Formulations'!$Q92</f>
        <v>0</v>
      </c>
      <c r="TU93" s="27">
        <f>IF(AND(OR(ISBLANK(TU$9),TU$9=0)=FALSE,TU$9=$DM93),1,0)*'4. Formulations'!$Q92</f>
        <v>0</v>
      </c>
      <c r="TV93" s="27">
        <f>IF(AND(OR(ISBLANK(TV$9),TV$9=0)=FALSE,TV$9=$DM93),1,0)*'4. Formulations'!$Q92</f>
        <v>0</v>
      </c>
      <c r="TW93" s="27">
        <f>IF(AND(OR(ISBLANK(TW$9),TW$9=0)=FALSE,TW$9=$DM93),1,0)*'4. Formulations'!$Q92</f>
        <v>0</v>
      </c>
      <c r="TX93" s="27">
        <f>IF(AND(OR(ISBLANK(TX$9),TX$9=0)=FALSE,TX$9=$DM93),1,0)*'4. Formulations'!$Q92</f>
        <v>0</v>
      </c>
      <c r="TY93" s="27">
        <f>IF(AND(OR(ISBLANK(TY$9),TY$9=0)=FALSE,TY$9=$DM93),1,0)*'4. Formulations'!$Q92</f>
        <v>0</v>
      </c>
      <c r="TZ93" s="27">
        <f>IF(AND(OR(ISBLANK(TZ$9),TZ$9=0)=FALSE,TZ$9=$DM93),1,0)*'4. Formulations'!$Q92</f>
        <v>0</v>
      </c>
      <c r="UA93" s="27"/>
      <c r="UB93" s="27"/>
      <c r="UC93" s="27"/>
    </row>
    <row r="94" spans="2:549" ht="15" hidden="1" outlineLevel="1" x14ac:dyDescent="0.25">
      <c r="B94" s="2"/>
      <c r="C94" s="75" t="str">
        <f>IF('2. Protocols'!C93&amp;"+"&amp;'2. Protocols'!E93&amp;"+"&amp;'2. Protocols'!G93="++","",'2. Protocols'!C93&amp;"+"&amp;'2. Protocols'!E93&amp;"+"&amp;'2. Protocols'!G93)</f>
        <v/>
      </c>
      <c r="D94" s="7"/>
      <c r="E94" s="8"/>
      <c r="G94" s="72">
        <f>'2. Protocols'!J93*'1. General Inputs'!$N$13</f>
        <v>0</v>
      </c>
      <c r="H94" s="72">
        <f>MAX(G94*(1+'1. General Inputs'!$BE$23)+(H$110*'2. Protocols'!$S93)+'3. ARV Substitutions'!L114,0)</f>
        <v>0</v>
      </c>
      <c r="I94" s="72" t="e">
        <f>MAX(H94*(1+'1. General Inputs'!$BE$23)+(I$110*'2. Protocols'!$S93)+'3. ARV Substitutions'!M114,0)</f>
        <v>#VALUE!</v>
      </c>
      <c r="J94" s="72" t="e">
        <f>MAX(I94*(1+'1. General Inputs'!$BE$23)+(J$110*'2. Protocols'!$S93)+'3. ARV Substitutions'!N114,0)</f>
        <v>#VALUE!</v>
      </c>
      <c r="K94" s="72" t="e">
        <f>MAX(J94*(1+'1. General Inputs'!$BE$23)+(K$110*'2. Protocols'!$S93)+'3. ARV Substitutions'!O114,0)</f>
        <v>#VALUE!</v>
      </c>
      <c r="L94" s="72" t="e">
        <f>MAX(K94*(1+'1. General Inputs'!$BE$23)+(L$110*'2. Protocols'!$S93)+'3. ARV Substitutions'!P114,0)</f>
        <v>#VALUE!</v>
      </c>
      <c r="M94" s="72" t="e">
        <f>MAX(L94*(1+'1. General Inputs'!$BE$23)+(M$110*'2. Protocols'!$S93)+'3. ARV Substitutions'!Q114,0)</f>
        <v>#VALUE!</v>
      </c>
      <c r="N94" s="72" t="e">
        <f>MAX(M94*(1+'1. General Inputs'!$BE$23)+(N$110*'2. Protocols'!$S93)+'3. ARV Substitutions'!R114,0)</f>
        <v>#VALUE!</v>
      </c>
      <c r="O94" s="72" t="e">
        <f>MAX(N94*(1+'1. General Inputs'!$BE$23)+(O$110*'2. Protocols'!$S93)+'3. ARV Substitutions'!S114,0)</f>
        <v>#VALUE!</v>
      </c>
      <c r="P94" s="72" t="e">
        <f>MAX(O94*(1+'1. General Inputs'!$BE$23)+(P$110*'2. Protocols'!$S93)+'3. ARV Substitutions'!T114,0)</f>
        <v>#VALUE!</v>
      </c>
      <c r="Q94" s="72" t="e">
        <f>MAX(P94*(1+'1. General Inputs'!$BE$23)+(Q$110*'2. Protocols'!$S93)+'3. ARV Substitutions'!U114,0)</f>
        <v>#VALUE!</v>
      </c>
      <c r="R94" s="72" t="e">
        <f>MAX(Q94*(1+'1. General Inputs'!$BE$23)+(R$110*'2. Protocols'!$S93)+'3. ARV Substitutions'!V114,0)</f>
        <v>#VALUE!</v>
      </c>
      <c r="S94" s="72" t="e">
        <f>MAX(R94*(1+'1. General Inputs'!$BE$23)+(S$110*'2. Protocols'!$S93)+'3. ARV Substitutions'!W114,0)</f>
        <v>#VALUE!</v>
      </c>
      <c r="T94" s="72" t="e">
        <f>MAX(S94*(1+'1. General Inputs'!$BE$23)+(T$110*'2. Protocols'!$S93)+'3. ARV Substitutions'!X114,0)</f>
        <v>#VALUE!</v>
      </c>
      <c r="U94" s="72" t="e">
        <f>MAX(T94*(1+'1. General Inputs'!$BE$23)+(U$110*'2. Protocols'!$S93)+'3. ARV Substitutions'!Y114,0)</f>
        <v>#VALUE!</v>
      </c>
      <c r="V94" s="72" t="e">
        <f>MAX(U94*(1+'1. General Inputs'!$BE$23)+(V$110*'2. Protocols'!$S93)+'3. ARV Substitutions'!Z114,0)</f>
        <v>#VALUE!</v>
      </c>
      <c r="W94" s="72" t="e">
        <f>MAX(V94*(1+'1. General Inputs'!$BE$23)+(W$110*'2. Protocols'!$S93)+'3. ARV Substitutions'!AA114,0)</f>
        <v>#VALUE!</v>
      </c>
      <c r="X94" s="72" t="e">
        <f>MAX(W94*(1+'1. General Inputs'!$BE$23)+(X$110*'2. Protocols'!$S93)+'3. ARV Substitutions'!AB114,0)</f>
        <v>#VALUE!</v>
      </c>
      <c r="Y94" s="72" t="e">
        <f>MAX(X94*(1+'1. General Inputs'!$BE$23)+(Y$110*'2. Protocols'!$S93)+'3. ARV Substitutions'!AC114,0)</f>
        <v>#VALUE!</v>
      </c>
      <c r="Z94" s="72" t="e">
        <f>MAX(Y94*(1+'1. General Inputs'!$BE$23)+(Z$110*'2. Protocols'!$S93)+'3. ARV Substitutions'!AD114,0)</f>
        <v>#VALUE!</v>
      </c>
      <c r="AA94" s="72" t="e">
        <f>MAX(Z94*(1+'1. General Inputs'!$BE$23)+(AA$110*'2. Protocols'!$S93)+'3. ARV Substitutions'!AE114,0)</f>
        <v>#VALUE!</v>
      </c>
      <c r="AB94" s="72" t="e">
        <f>MAX(AA94*(1+'1. General Inputs'!$BE$23)+(AB$110*'2. Protocols'!$S93)+'3. ARV Substitutions'!AF114,0)</f>
        <v>#VALUE!</v>
      </c>
      <c r="AC94" s="72" t="e">
        <f>MAX(AB94*(1+'1. General Inputs'!$BE$23)+(AC$110*'2. Protocols'!$S93)+'3. ARV Substitutions'!AG114,0)</f>
        <v>#VALUE!</v>
      </c>
      <c r="AD94" s="72" t="e">
        <f>MAX(AC94*(1+'1. General Inputs'!$BE$23)+(AD$110*'2. Protocols'!$S93)+'3. ARV Substitutions'!AH114,0)</f>
        <v>#VALUE!</v>
      </c>
      <c r="AE94" s="72" t="e">
        <f>MAX(AD94*(1+'1. General Inputs'!$BE$23)+(AE$110*'2. Protocols'!$S93)+'3. ARV Substitutions'!AI114,0)</f>
        <v>#VALUE!</v>
      </c>
      <c r="AF94" s="72" t="e">
        <f>MAX(AE94*(1+'1. General Inputs'!$BE$23)+(AF$110*'2. Protocols'!$S93)+'3. ARV Substitutions'!AJ114,0)</f>
        <v>#VALUE!</v>
      </c>
      <c r="AG94" s="72" t="e">
        <f>MAX(AF94*(1+'1. General Inputs'!$BE$23)+(AG$110*'2. Protocols'!$S93)+'3. ARV Substitutions'!AK114,0)</f>
        <v>#VALUE!</v>
      </c>
      <c r="AH94" s="72" t="e">
        <f>MAX(AG94*(1+'1. General Inputs'!$BE$23)+(AH$110*'2. Protocols'!$S93)+'3. ARV Substitutions'!AL114,0)</f>
        <v>#VALUE!</v>
      </c>
      <c r="AI94" s="72" t="e">
        <f>MAX(AH94*(1+'1. General Inputs'!$BE$23)+(AI$110*'2. Protocols'!$S93)+'3. ARV Substitutions'!AM114,0)</f>
        <v>#VALUE!</v>
      </c>
      <c r="AJ94" s="72" t="e">
        <f>MAX(AI94*(1+'1. General Inputs'!$BE$23)+(AJ$110*'2. Protocols'!$S93)+'3. ARV Substitutions'!AN114,0)</f>
        <v>#VALUE!</v>
      </c>
      <c r="AK94" s="72" t="e">
        <f>MAX(AJ94*(1+'1. General Inputs'!$BE$23)+(AK$110*'2. Protocols'!$S93)+'3. ARV Substitutions'!AO114,0)</f>
        <v>#VALUE!</v>
      </c>
      <c r="AL94" s="72" t="e">
        <f>MAX(AK94*(1+'1. General Inputs'!$BE$23)+(AL$110*'2. Protocols'!$S93)+'3. ARV Substitutions'!AP114,0)</f>
        <v>#VALUE!</v>
      </c>
      <c r="AM94" s="72" t="e">
        <f>MAX(AL94*(1+'1. General Inputs'!$BE$23)+(AM$110*'2. Protocols'!$S93)+'3. ARV Substitutions'!AQ114,0)</f>
        <v>#VALUE!</v>
      </c>
      <c r="AN94" s="72" t="e">
        <f>MAX(AM94*(1+'1. General Inputs'!$BE$23)+(AN$110*'2. Protocols'!$S93)+'3. ARV Substitutions'!AR114,0)</f>
        <v>#VALUE!</v>
      </c>
      <c r="AO94" s="72" t="e">
        <f>MAX(AN94*(1+'1. General Inputs'!$BE$23)+(AO$110*'2. Protocols'!$S93)+'3. ARV Substitutions'!AS114,0)</f>
        <v>#VALUE!</v>
      </c>
      <c r="AP94" s="72" t="e">
        <f>MAX(AO94*(1+'1. General Inputs'!$BE$23)+(AP$110*'2. Protocols'!$S93)+'3. ARV Substitutions'!AT114,0)</f>
        <v>#VALUE!</v>
      </c>
      <c r="AQ94" s="72" t="e">
        <f>MAX(AP94*(1+'1. General Inputs'!$BE$23)+(AQ$110*'2. Protocols'!$S93)+'3. ARV Substitutions'!AU114,0)</f>
        <v>#VALUE!</v>
      </c>
      <c r="CA94" s="51">
        <f t="shared" si="106"/>
        <v>0</v>
      </c>
      <c r="CB94" s="51" t="e">
        <f t="shared" si="107"/>
        <v>#VALUE!</v>
      </c>
      <c r="CC94" s="51" t="e">
        <f t="shared" si="108"/>
        <v>#VALUE!</v>
      </c>
      <c r="CD94" s="51" t="e">
        <f t="shared" si="109"/>
        <v>#VALUE!</v>
      </c>
      <c r="CE94" s="51" t="e">
        <f t="shared" si="110"/>
        <v>#VALUE!</v>
      </c>
      <c r="CF94" s="51" t="e">
        <f t="shared" si="111"/>
        <v>#VALUE!</v>
      </c>
      <c r="CG94" s="51" t="e">
        <f t="shared" si="112"/>
        <v>#VALUE!</v>
      </c>
      <c r="CH94" s="51" t="e">
        <f t="shared" si="113"/>
        <v>#VALUE!</v>
      </c>
      <c r="CI94" s="51" t="e">
        <f t="shared" si="114"/>
        <v>#VALUE!</v>
      </c>
      <c r="CJ94" s="51" t="e">
        <f t="shared" si="115"/>
        <v>#VALUE!</v>
      </c>
      <c r="CK94" s="51" t="e">
        <f t="shared" si="116"/>
        <v>#VALUE!</v>
      </c>
      <c r="CL94" s="51" t="e">
        <f t="shared" si="117"/>
        <v>#VALUE!</v>
      </c>
      <c r="CM94" s="51" t="e">
        <f t="shared" si="118"/>
        <v>#VALUE!</v>
      </c>
      <c r="CN94" s="51" t="e">
        <f t="shared" si="119"/>
        <v>#VALUE!</v>
      </c>
      <c r="CO94" s="51" t="e">
        <f t="shared" si="120"/>
        <v>#VALUE!</v>
      </c>
      <c r="CP94" s="51" t="e">
        <f t="shared" si="121"/>
        <v>#VALUE!</v>
      </c>
      <c r="CQ94" s="51" t="e">
        <f t="shared" si="122"/>
        <v>#VALUE!</v>
      </c>
      <c r="CR94" s="51" t="e">
        <f t="shared" si="123"/>
        <v>#VALUE!</v>
      </c>
      <c r="CS94" s="51" t="e">
        <f t="shared" si="124"/>
        <v>#VALUE!</v>
      </c>
      <c r="CT94" s="51" t="e">
        <f t="shared" si="125"/>
        <v>#VALUE!</v>
      </c>
      <c r="CU94" s="51" t="e">
        <f t="shared" si="126"/>
        <v>#VALUE!</v>
      </c>
      <c r="CV94" s="51" t="e">
        <f t="shared" si="127"/>
        <v>#VALUE!</v>
      </c>
      <c r="CW94" s="51" t="e">
        <f t="shared" si="128"/>
        <v>#VALUE!</v>
      </c>
      <c r="CX94" s="51" t="e">
        <f t="shared" si="129"/>
        <v>#VALUE!</v>
      </c>
      <c r="CY94" s="51" t="e">
        <f t="shared" si="130"/>
        <v>#VALUE!</v>
      </c>
      <c r="CZ94" s="51" t="e">
        <f t="shared" si="131"/>
        <v>#VALUE!</v>
      </c>
      <c r="DA94" s="51" t="e">
        <f t="shared" si="132"/>
        <v>#VALUE!</v>
      </c>
      <c r="DB94" s="51" t="e">
        <f t="shared" si="133"/>
        <v>#VALUE!</v>
      </c>
      <c r="DC94" s="51" t="e">
        <f t="shared" si="134"/>
        <v>#VALUE!</v>
      </c>
      <c r="DD94" s="51" t="e">
        <f t="shared" si="135"/>
        <v>#VALUE!</v>
      </c>
      <c r="DE94" s="51" t="e">
        <f t="shared" si="136"/>
        <v>#VALUE!</v>
      </c>
      <c r="DF94" s="51" t="e">
        <f t="shared" si="137"/>
        <v>#VALUE!</v>
      </c>
      <c r="DG94" s="51" t="e">
        <f t="shared" si="138"/>
        <v>#VALUE!</v>
      </c>
      <c r="DH94" s="51" t="e">
        <f t="shared" si="139"/>
        <v>#VALUE!</v>
      </c>
      <c r="DI94" s="51" t="e">
        <f t="shared" si="140"/>
        <v>#VALUE!</v>
      </c>
      <c r="DJ94" s="51" t="e">
        <f t="shared" si="141"/>
        <v>#VALUE!</v>
      </c>
      <c r="DL94" s="21" t="str">
        <f>CONCATENATE('2. Protocols'!C93, '2. Protocols'!D93, '2. Protocols'!E93)</f>
        <v>+</v>
      </c>
      <c r="DM94" s="21" t="str">
        <f>CONCATENATE('2. Protocols'!C93, '2. Protocols'!D93, '2. Protocols'!E93, '2. Protocols'!F93, '2. Protocols'!G93,)</f>
        <v>++</v>
      </c>
      <c r="DO94" s="27">
        <f>IF(AND(OR(ISBLANK(DO$9),DO$9=0)=FALSE,OR(DO$9='2. Protocols'!$C93,DO$9='2. Protocols'!$E93,DO$9='2. Protocols'!$G93)),1,0)*'4. Formulations'!$I93</f>
        <v>0</v>
      </c>
      <c r="DP94" s="27">
        <f>IF(AND(OR(ISBLANK(DP$9),DP$9=0)=FALSE,OR(DP$9='2. Protocols'!$C93,DP$9='2. Protocols'!$E93,DP$9='2. Protocols'!$G93)),1,0)*'4. Formulations'!$I93</f>
        <v>0</v>
      </c>
      <c r="DQ94" s="27">
        <f>IF(AND(OR(ISBLANK(DQ$9),DQ$9=0)=FALSE,OR(DQ$9='2. Protocols'!$C93,DQ$9='2. Protocols'!$E93,DQ$9='2. Protocols'!$G93)),1,0)*'4. Formulations'!$I93</f>
        <v>0</v>
      </c>
      <c r="DR94" s="27">
        <f>IF(AND(OR(ISBLANK(DR$9),DR$9=0)=FALSE,OR(DR$9='2. Protocols'!$C93,DR$9='2. Protocols'!$E93,DR$9='2. Protocols'!$G93)),1,0)*'4. Formulations'!$I93</f>
        <v>0</v>
      </c>
      <c r="DS94" s="27">
        <f>IF(AND(OR(ISBLANK(DS$9),DS$9=0)=FALSE,OR(DS$9='2. Protocols'!$C93,DS$9='2. Protocols'!$E93,DS$9='2. Protocols'!$G93)),1,0)*'4. Formulations'!$I93</f>
        <v>0</v>
      </c>
      <c r="DT94" s="27">
        <f>IF(AND(OR(ISBLANK(DT$9),DT$9=0)=FALSE,OR(DT$9='2. Protocols'!$C93,DT$9='2. Protocols'!$E93,DT$9='2. Protocols'!$G93)),1,0)*'4. Formulations'!$I93</f>
        <v>0</v>
      </c>
      <c r="DU94" s="27">
        <f>IF(AND(OR(ISBLANK(DU$9),DU$9=0)=FALSE,OR(DU$9='2. Protocols'!$C93,DU$9='2. Protocols'!$E93,DU$9='2. Protocols'!$G93)),1,0)*'4. Formulations'!$I93</f>
        <v>0</v>
      </c>
      <c r="DV94" s="27">
        <f>IF(AND(OR(ISBLANK(DV$9),DV$9=0)=FALSE,OR(DV$9='2. Protocols'!$C93,DV$9='2. Protocols'!$E93,DV$9='2. Protocols'!$G93)),1,0)*'4. Formulations'!$I93</f>
        <v>0</v>
      </c>
      <c r="DW94" s="27">
        <f>IF(AND(OR(ISBLANK(DW$9),DW$9=0)=FALSE,OR(DW$9='2. Protocols'!$C93,DW$9='2. Protocols'!$E93,DW$9='2. Protocols'!$G93)),1,0)*'4. Formulations'!$I93</f>
        <v>0</v>
      </c>
      <c r="DX94" s="27">
        <f>IF(AND(OR(ISBLANK(DX$9),DX$9=0)=FALSE,OR(DX$9='2. Protocols'!$C93,DX$9='2. Protocols'!$E93,DX$9='2. Protocols'!$G93)),1,0)*'4. Formulations'!$I93</f>
        <v>0</v>
      </c>
      <c r="DY94" s="27">
        <f>IF(AND(OR(ISBLANK(DY$9),DY$9=0)=FALSE,OR(DY$9='2. Protocols'!$C93,DY$9='2. Protocols'!$E93,DY$9='2. Protocols'!$G93)),1,0)*'4. Formulations'!$I93</f>
        <v>0</v>
      </c>
      <c r="DZ94" s="27">
        <f>IF(AND(OR(ISBLANK(DZ$9),DZ$9=0)=FALSE,OR(DZ$9='2. Protocols'!$C93,DZ$9='2. Protocols'!$E93,DZ$9='2. Protocols'!$G93)),1,0)*'4. Formulations'!$I93</f>
        <v>0</v>
      </c>
      <c r="EA94" s="27">
        <f>IF(AND(OR(ISBLANK(EA$9),EA$9=0)=FALSE,OR(EA$9='2. Protocols'!$C93,EA$9='2. Protocols'!$E93,EA$9='2. Protocols'!$G93)),1,0)*'4. Formulations'!$I93</f>
        <v>0</v>
      </c>
      <c r="EB94" s="27">
        <f>IF(AND(OR(ISBLANK(EB$9),EB$9=0)=FALSE,OR(EB$9='2. Protocols'!$C93,EB$9='2. Protocols'!$E93,EB$9='2. Protocols'!$G93)),1,0)*'4. Formulations'!$I93</f>
        <v>0</v>
      </c>
      <c r="EC94" s="27">
        <f>IF(AND(OR(ISBLANK(EC$9),EC$9=0)=FALSE,OR(EC$9='2. Protocols'!$C93,EC$9='2. Protocols'!$E93,EC$9='2. Protocols'!$G93)),1,0)*'4. Formulations'!$I93</f>
        <v>0</v>
      </c>
      <c r="ED94" s="27">
        <f>IF(AND(OR(ISBLANK(ED$9),ED$9=0)=FALSE,OR(ED$9='2. Protocols'!$C93,ED$9='2. Protocols'!$E93,ED$9='2. Protocols'!$G93)),1,0)*'4. Formulations'!$I93</f>
        <v>0</v>
      </c>
      <c r="EE94" s="27">
        <f>IF(AND(OR(ISBLANK(EE$9),EE$9=0)=FALSE,OR(EE$9='2. Protocols'!$C93,EE$9='2. Protocols'!$E93,EE$9='2. Protocols'!$G93)),1,0)*'4. Formulations'!$I93</f>
        <v>0</v>
      </c>
      <c r="EF94" s="27">
        <f>IF(AND(OR(ISBLANK(EF$9),EF$9=0)=FALSE,OR(EF$9='2. Protocols'!$C93,EF$9='2. Protocols'!$E93,EF$9='2. Protocols'!$G93)),1,0)*'4. Formulations'!$I93</f>
        <v>0</v>
      </c>
      <c r="EG94" s="27">
        <f>IF(AND(OR(ISBLANK(EG$9),EG$9=0)=FALSE,OR(EG$9='2. Protocols'!$C93,EG$9='2. Protocols'!$E93,EG$9='2. Protocols'!$G93)),1,0)*'4. Formulations'!$I93</f>
        <v>0</v>
      </c>
      <c r="EH94" s="27">
        <f>IF(AND(OR(ISBLANK(EH$9),EH$9=0)=FALSE,OR(EH$9='2. Protocols'!$C93,EH$9='2. Protocols'!$E93,EH$9='2. Protocols'!$G93)),1,0)*'4. Formulations'!$I93</f>
        <v>0</v>
      </c>
      <c r="EI94" s="27">
        <f>IF(AND(OR(ISBLANK(EI$9),EI$9=0)=FALSE,OR(EI$9='2. Protocols'!$C93,EI$9='2. Protocols'!$E93,EI$9='2. Protocols'!$G93)),1,0)*'4. Formulations'!$I93</f>
        <v>0</v>
      </c>
      <c r="EJ94" s="27">
        <f>IF(AND(OR(ISBLANK(EJ$9),EJ$9=0)=FALSE,OR(EJ$9='2. Protocols'!$C93,EJ$9='2. Protocols'!$E93,EJ$9='2. Protocols'!$G93)),1,0)*'4. Formulations'!$I93</f>
        <v>0</v>
      </c>
      <c r="EK94" s="27">
        <f>IF(AND(OR(ISBLANK(EK$9),EK$9=0)=FALSE,OR(EK$9='2. Protocols'!$C93,EK$9='2. Protocols'!$E93,EK$9='2. Protocols'!$G93)),1,0)*'4. Formulations'!$I93</f>
        <v>0</v>
      </c>
      <c r="EL94" s="27">
        <f>IF(AND(OR(ISBLANK(EL$9),EL$9=0)=FALSE,OR(EL$9='2. Protocols'!$C93,EL$9='2. Protocols'!$E93,EL$9='2. Protocols'!$G93)),1,0)*'4. Formulations'!$I93</f>
        <v>0</v>
      </c>
      <c r="EM94" s="27">
        <f>IF(AND(OR(ISBLANK(EM$9),EM$9=0)=FALSE,OR(EM$9='2. Protocols'!$C93,EM$9='2. Protocols'!$E93,EM$9='2. Protocols'!$G93)),1,0)*'4. Formulations'!$I93</f>
        <v>0</v>
      </c>
      <c r="EN94" s="27">
        <f>IF(AND(OR(ISBLANK(EN$9),EN$9=0)=FALSE,OR(EN$9='2. Protocols'!$C93,EN$9='2. Protocols'!$E93,EN$9='2. Protocols'!$G93)),1,0)*'4. Formulations'!$I93</f>
        <v>0</v>
      </c>
      <c r="EO94" s="27">
        <f>IF(AND(OR(ISBLANK(EO$9),EO$9=0)=FALSE,OR(EO$9='2. Protocols'!$C93,EO$9='2. Protocols'!$E93,EO$9='2. Protocols'!$G93)),1,0)*'4. Formulations'!$I93</f>
        <v>0</v>
      </c>
      <c r="EP94" s="27">
        <f>IF(AND(OR(ISBLANK(EP$9),EP$9=0)=FALSE,OR(EP$9='2. Protocols'!$C93,EP$9='2. Protocols'!$E93,EP$9='2. Protocols'!$G93)),1,0)*'4. Formulations'!$I93</f>
        <v>0</v>
      </c>
      <c r="EQ94" s="27">
        <f>IF(AND(OR(ISBLANK(EQ$9),EQ$9=0)=FALSE,OR(EQ$9='2. Protocols'!$C93,EQ$9='2. Protocols'!$E93,EQ$9='2. Protocols'!$G93)),1,0)*'4. Formulations'!$I93</f>
        <v>0</v>
      </c>
      <c r="ER94" s="27">
        <f>IF(AND(OR(ISBLANK(ER$9),ER$9=0)=FALSE,OR(ER$9='2. Protocols'!$C93,ER$9='2. Protocols'!$E93,ER$9='2. Protocols'!$G93)),1,0)*'4. Formulations'!$I93</f>
        <v>0</v>
      </c>
      <c r="ES94" s="27">
        <f>IF(AND(OR(ISBLANK(ES$9),ES$9=0)=FALSE,OR(ES$9='2. Protocols'!$C93,ES$9='2. Protocols'!$E93,ES$9='2. Protocols'!$G93)),1,0)*'4. Formulations'!$I93</f>
        <v>0</v>
      </c>
      <c r="ET94" s="27">
        <f>IF(AND(OR(ISBLANK(ET$9),ET$9=0)=FALSE,OR(ET$9='2. Protocols'!$C93,ET$9='2. Protocols'!$E93,ET$9='2. Protocols'!$G93)),1,0)*'4. Formulations'!$I93</f>
        <v>0</v>
      </c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N94" s="27">
        <f>IF(AND(OR(ISBLANK(FN$9),FN$9=0)=FALSE,FN$9=$DL94),1,0)*'4. Formulations'!$J93</f>
        <v>0</v>
      </c>
      <c r="FO94" s="27">
        <f>IF(AND(OR(ISBLANK(FO$9),FO$9=0)=FALSE,FO$9=$DL94),1,0)*'4. Formulations'!$J93</f>
        <v>0</v>
      </c>
      <c r="FP94" s="27">
        <f>IF(AND(OR(ISBLANK(FP$9),FP$9=0)=FALSE,FP$9=$DL94),1,0)*'4. Formulations'!$J93</f>
        <v>0</v>
      </c>
      <c r="FQ94" s="27">
        <f>IF(AND(OR(ISBLANK(FQ$9),FQ$9=0)=FALSE,FQ$9=$DL94),1,0)*'4. Formulations'!$J93</f>
        <v>0</v>
      </c>
      <c r="FR94" s="27">
        <f>IF(AND(OR(ISBLANK(FR$9),FR$9=0)=FALSE,FR$9=$DL94),1,0)*'4. Formulations'!$J93</f>
        <v>0</v>
      </c>
      <c r="FS94" s="27">
        <f>IF(AND(OR(ISBLANK(FS$9),FS$9=0)=FALSE,FS$9=$DL94),1,0)*'4. Formulations'!$J93</f>
        <v>0</v>
      </c>
      <c r="FT94" s="27">
        <f>IF(AND(OR(ISBLANK(FT$9),FT$9=0)=FALSE,FT$9=$DL94),1,0)*'4. Formulations'!$J93</f>
        <v>0</v>
      </c>
      <c r="FU94" s="27">
        <f>IF(AND(OR(ISBLANK(FU$9),FU$9=0)=FALSE,FU$9=$DL94),1,0)*'4. Formulations'!$J93</f>
        <v>0</v>
      </c>
      <c r="FV94" s="27">
        <f>IF(AND(OR(ISBLANK(FV$9),FV$9=0)=FALSE,FV$9=$DL94),1,0)*'4. Formulations'!$J93</f>
        <v>0</v>
      </c>
      <c r="FW94" s="27">
        <f>IF(AND(OR(ISBLANK(FW$9),FW$9=0)=FALSE,FW$9=$DL94),1,0)*'4. Formulations'!$J93</f>
        <v>0</v>
      </c>
      <c r="FX94" s="27">
        <f>IF(AND(OR(ISBLANK(FX$9),FX$9=0)=FALSE,FX$9=$DL94),1,0)*'4. Formulations'!$J93</f>
        <v>0</v>
      </c>
      <c r="FY94" s="27">
        <f>IF(AND(OR(ISBLANK(FY$9),FY$9=0)=FALSE,FY$9=$DL94),1,0)*'4. Formulations'!$J93</f>
        <v>0</v>
      </c>
      <c r="FZ94" s="27">
        <f>IF(AND(OR(ISBLANK(FZ$9),FZ$9=0)=FALSE,FZ$9=$DL94),1,0)*'4. Formulations'!$J93</f>
        <v>0</v>
      </c>
      <c r="GA94" s="27">
        <f>IF(AND(OR(ISBLANK(GA$9),GA$9=0)=FALSE,GA$9=$DL94),1,0)*'4. Formulations'!$J93</f>
        <v>0</v>
      </c>
      <c r="GB94" s="27">
        <f>IF(AND(OR(ISBLANK(GB$9),GB$9=0)=FALSE,GB$9=$DL94),1,0)*'4. Formulations'!$J93</f>
        <v>0</v>
      </c>
      <c r="GC94" s="27">
        <f>IF(AND(OR(ISBLANK(GC$9),GC$9=0)=FALSE,GC$9=$DL94),1,0)*'4. Formulations'!$J93</f>
        <v>0</v>
      </c>
      <c r="GD94" s="27">
        <f>IF(AND(OR(ISBLANK(GD$9),GD$9=0)=FALSE,GD$9=$DL94),1,0)*'4. Formulations'!$J93</f>
        <v>0</v>
      </c>
      <c r="GE94" s="27"/>
      <c r="GF94" s="27"/>
      <c r="GG94" s="27"/>
      <c r="GI94" s="27">
        <f>IF(AND(OR(ISBLANK(GI$9),GI$9=0)=FALSE,SUM($FN94:$GD94)&gt;0,GI$9='2. Protocols'!$G93),1,0)*'4. Formulations'!$J93</f>
        <v>0</v>
      </c>
      <c r="GJ94" s="27">
        <f>IF(AND(OR(ISBLANK(GJ$9),GJ$9=0)=FALSE,SUM($FN94:$GD94)&gt;0,GJ$9='2. Protocols'!$G93),1,0)*'4. Formulations'!$J93</f>
        <v>0</v>
      </c>
      <c r="GK94" s="27">
        <f>IF(AND(OR(ISBLANK(GK$9),GK$9=0)=FALSE,SUM($FN94:$GD94)&gt;0,GK$9='2. Protocols'!$G93),1,0)*'4. Formulations'!$J93</f>
        <v>0</v>
      </c>
      <c r="GL94" s="27">
        <f>IF(AND(OR(ISBLANK(GL$9),GL$9=0)=FALSE,SUM($FN94:$GD94)&gt;0,GL$9='2. Protocols'!$G93),1,0)*'4. Formulations'!$J93</f>
        <v>0</v>
      </c>
      <c r="GM94" s="27">
        <f>IF(AND(OR(ISBLANK(GM$9),GM$9=0)=FALSE,SUM($FN94:$GD94)&gt;0,GM$9='2. Protocols'!$G93),1,0)*'4. Formulations'!$J93</f>
        <v>0</v>
      </c>
      <c r="GN94" s="27">
        <f>IF(AND(OR(ISBLANK(GN$9),GN$9=0)=FALSE,SUM($FN94:$GD94)&gt;0,GN$9='2. Protocols'!$G93),1,0)*'4. Formulations'!$J93</f>
        <v>0</v>
      </c>
      <c r="GO94" s="27">
        <f>IF(AND(OR(ISBLANK(GO$9),GO$9=0)=FALSE,SUM($FN94:$GD94)&gt;0,GO$9='2. Protocols'!$G93),1,0)*'4. Formulations'!$J93</f>
        <v>0</v>
      </c>
      <c r="GP94" s="27">
        <f>IF(AND(OR(ISBLANK(GP$9),GP$9=0)=FALSE,SUM($FN94:$GD94)&gt;0,GP$9='2. Protocols'!$G93),1,0)*'4. Formulations'!$J93</f>
        <v>0</v>
      </c>
      <c r="GQ94" s="27">
        <f>IF(AND(OR(ISBLANK(GQ$9),GQ$9=0)=FALSE,SUM($FN94:$GD94)&gt;0,GQ$9='2. Protocols'!$G93),1,0)*'4. Formulations'!$J93</f>
        <v>0</v>
      </c>
      <c r="GR94" s="27">
        <f>IF(AND(OR(ISBLANK(GR$9),GR$9=0)=FALSE,SUM($FN94:$GD94)&gt;0,GR$9='2. Protocols'!$G93),1,0)*'4. Formulations'!$J93</f>
        <v>0</v>
      </c>
      <c r="GS94" s="27">
        <f>IF(AND(OR(ISBLANK(GS$9),GS$9=0)=FALSE,SUM($FN94:$GD94)&gt;0,GS$9='2. Protocols'!$G93),1,0)*'4. Formulations'!$J93</f>
        <v>0</v>
      </c>
      <c r="GT94" s="27">
        <f>IF(AND(OR(ISBLANK(GT$9),GT$9=0)=FALSE,SUM($FN94:$GD94)&gt;0,GT$9='2. Protocols'!$G93),1,0)*'4. Formulations'!$J93</f>
        <v>0</v>
      </c>
      <c r="GU94" s="27">
        <f>IF(AND(OR(ISBLANK(GU$9),GU$9=0)=FALSE,SUM($FN94:$GD94)&gt;0,GU$9='2. Protocols'!$G93),1,0)*'4. Formulations'!$J93</f>
        <v>0</v>
      </c>
      <c r="GV94" s="27">
        <f>IF(AND(OR(ISBLANK(GV$9),GV$9=0)=FALSE,SUM($FN94:$GD94)&gt;0,GV$9='2. Protocols'!$G93),1,0)*'4. Formulations'!$J93</f>
        <v>0</v>
      </c>
      <c r="GW94" s="27">
        <f>IF(AND(OR(ISBLANK(GW$9),GW$9=0)=FALSE,SUM($FN94:$GD94)&gt;0,GW$9='2. Protocols'!$G93),1,0)*'4. Formulations'!$J93</f>
        <v>0</v>
      </c>
      <c r="GX94" s="27">
        <f>IF(AND(OR(ISBLANK(GX$9),GX$9=0)=FALSE,SUM($FN94:$GD94)&gt;0,GX$9='2. Protocols'!$G93),1,0)*'4. Formulations'!$J93</f>
        <v>0</v>
      </c>
      <c r="GY94" s="27">
        <f>IF(AND(OR(ISBLANK(GY$9),GY$9=0)=FALSE,SUM($FN94:$GD94)&gt;0,GY$9='2. Protocols'!$G93),1,0)*'4. Formulations'!$J93</f>
        <v>0</v>
      </c>
      <c r="GZ94" s="27">
        <f>IF(AND(OR(ISBLANK(GZ$9),GZ$9=0)=FALSE,SUM($FN94:$GD94)&gt;0,GZ$9='2. Protocols'!$G93),1,0)*'4. Formulations'!$J93</f>
        <v>0</v>
      </c>
      <c r="HA94" s="27">
        <f>IF(AND(OR(ISBLANK(HA$9),HA$9=0)=FALSE,SUM($FN94:$GD94)&gt;0,HA$9='2. Protocols'!$G93),1,0)*'4. Formulations'!$J93</f>
        <v>0</v>
      </c>
      <c r="HB94" s="27">
        <f>IF(AND(OR(ISBLANK(HB$9),HB$9=0)=FALSE,SUM($FN94:$GD94)&gt;0,HB$9='2. Protocols'!$G93),1,0)*'4. Formulations'!$J93</f>
        <v>0</v>
      </c>
      <c r="HC94" s="27">
        <f>IF(AND(OR(ISBLANK(HC$9),HC$9=0)=FALSE,SUM($FN94:$GD94)&gt;0,HC$9='2. Protocols'!$G93),1,0)*'4. Formulations'!$J93</f>
        <v>0</v>
      </c>
      <c r="HD94" s="27">
        <f>IF(AND(OR(ISBLANK(HD$9),HD$9=0)=FALSE,SUM($FN94:$GD94)&gt;0,HD$9='2. Protocols'!$G93),1,0)*'4. Formulations'!$J93</f>
        <v>0</v>
      </c>
      <c r="HE94" s="27">
        <f>IF(AND(OR(ISBLANK(HE$9),HE$9=0)=FALSE,SUM($FN94:$GD94)&gt;0,HE$9='2. Protocols'!$G93),1,0)*'4. Formulations'!$J93</f>
        <v>0</v>
      </c>
      <c r="HF94" s="27">
        <f>IF(AND(OR(ISBLANK(HF$9),HF$9=0)=FALSE,SUM($FN94:$GD94)&gt;0,HF$9='2. Protocols'!$G93),1,0)*'4. Formulations'!$J93</f>
        <v>0</v>
      </c>
      <c r="HG94" s="27">
        <f>IF(AND(OR(ISBLANK(HG$9),HG$9=0)=FALSE,SUM($FN94:$GD94)&gt;0,HG$9='2. Protocols'!$G93),1,0)*'4. Formulations'!$J93</f>
        <v>0</v>
      </c>
      <c r="HH94" s="27">
        <f>IF(AND(OR(ISBLANK(HH$9),HH$9=0)=FALSE,SUM($FN94:$GD94)&gt;0,HH$9='2. Protocols'!$G93),1,0)*'4. Formulations'!$J93</f>
        <v>0</v>
      </c>
      <c r="HI94" s="27">
        <f>IF(AND(OR(ISBLANK(HI$9),HI$9=0)=FALSE,SUM($FN94:$GD94)&gt;0,HI$9='2. Protocols'!$G93),1,0)*'4. Formulations'!$J93</f>
        <v>0</v>
      </c>
      <c r="HJ94" s="27">
        <f>IF(AND(OR(ISBLANK(HJ$9),HJ$9=0)=FALSE,SUM($FN94:$GD94)&gt;0,HJ$9='2. Protocols'!$G93),1,0)*'4. Formulations'!$J93</f>
        <v>0</v>
      </c>
      <c r="HK94" s="27">
        <f>IF(AND(OR(ISBLANK(HK$9),HK$9=0)=FALSE,SUM($FN94:$GD94)&gt;0,HK$9='2. Protocols'!$G93),1,0)*'4. Formulations'!$J93</f>
        <v>0</v>
      </c>
      <c r="HL94" s="27">
        <f>IF(AND(OR(ISBLANK(HL$9),HL$9=0)=FALSE,SUM($FN94:$GD94)&gt;0,HL$9='2. Protocols'!$G93),1,0)*'4. Formulations'!$J93</f>
        <v>0</v>
      </c>
      <c r="HM94" s="27">
        <f>IF(AND(OR(ISBLANK(HM$9),HM$9=0)=FALSE,SUM($FN94:$GD94)&gt;0,HM$9='2. Protocols'!$G93),1,0)*'4. Formulations'!$J93</f>
        <v>0</v>
      </c>
      <c r="HN94" s="27">
        <f>IF(AND(OR(ISBLANK(HN$9),HN$9=0)=FALSE,SUM($FN94:$GD94)&gt;0,HN$9='2. Protocols'!$G93),1,0)*'4. Formulations'!$J93</f>
        <v>0</v>
      </c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H94" s="27">
        <f>IF(AND(OR(ISBLANK(GI$9),GI$9=0)=FALSE,IH$9=$DM94),1,0)*'4. Formulations'!$K93</f>
        <v>0</v>
      </c>
      <c r="II94" s="27">
        <f>IF(AND(OR(ISBLANK(GJ$9),GJ$9=0)=FALSE,II$9=$DM94),1,0)*'4. Formulations'!$K93</f>
        <v>0</v>
      </c>
      <c r="IJ94" s="27">
        <f>IF(AND(OR(ISBLANK(GK$9),GK$9=0)=FALSE,IJ$9=$DM94),1,0)*'4. Formulations'!$K93</f>
        <v>0</v>
      </c>
      <c r="IK94" s="27">
        <f>IF(AND(OR(ISBLANK(GL$9),GL$9=0)=FALSE,IK$9=$DM94),1,0)*'4. Formulations'!$K93</f>
        <v>0</v>
      </c>
      <c r="IL94" s="27">
        <f>IF(AND(OR(ISBLANK(GM$9),GM$9=0)=FALSE,IL$9=$DM94),1,0)*'4. Formulations'!$K93</f>
        <v>0</v>
      </c>
      <c r="IM94" s="27">
        <f>IF(AND(OR(ISBLANK(GN$9),GN$9=0)=FALSE,IM$9=$DM94),1,0)*'4. Formulations'!$K93</f>
        <v>0</v>
      </c>
      <c r="IN94" s="27">
        <f>IF(AND(OR(ISBLANK(GO$9),GO$9=0)=FALSE,IN$9=$DM94),1,0)*'4. Formulations'!$K93</f>
        <v>0</v>
      </c>
      <c r="IO94" s="27">
        <f>IF(AND(OR(ISBLANK(GP$9),GP$9=0)=FALSE,IO$9=$DM94),1,0)*'4. Formulations'!$K93</f>
        <v>0</v>
      </c>
      <c r="IP94" s="27">
        <f>IF(AND(OR(ISBLANK(GQ$9),GQ$9=0)=FALSE,IP$9=$DM94),1,0)*'4. Formulations'!$K93</f>
        <v>0</v>
      </c>
      <c r="IQ94" s="27">
        <f>IF(AND(OR(ISBLANK(GR$9),GR$9=0)=FALSE,IQ$9=$DM94),1,0)*'4. Formulations'!$K93</f>
        <v>0</v>
      </c>
      <c r="IR94" s="27">
        <f>IF(AND(OR(ISBLANK(GN$9),GN$9=0)=FALSE,IR$9=$DM94),1,0)*'4. Formulations'!$K93</f>
        <v>0</v>
      </c>
      <c r="IS94" s="27">
        <f>IF(AND(OR(ISBLANK(GO$9),GO$9=0)=FALSE,IS$9=$DM94),1,0)*'4. Formulations'!$K93</f>
        <v>0</v>
      </c>
      <c r="IT94" s="27">
        <f>IF(AND(OR(ISBLANK(GP$9),GP$9=0)=FALSE,IT$9=$DM94),1,0)*'4. Formulations'!$K93</f>
        <v>0</v>
      </c>
      <c r="IU94" s="27">
        <f>IF(AND(OR(ISBLANK(GQ$9),GQ$9=0)=FALSE,IU$9=$DM94),1,0)*'4. Formulations'!$K93</f>
        <v>0</v>
      </c>
      <c r="IV94" s="27"/>
      <c r="IW94" s="27"/>
      <c r="IX94" s="27"/>
      <c r="IY94" s="27"/>
      <c r="IZ94" s="27"/>
      <c r="JA94" s="27"/>
      <c r="JC94" s="27">
        <f>IF(AND(OR(ISBLANK(JC$9),JC$9=0)=FALSE,OR(JC$9='2. Protocols'!$C93,JC$9='2. Protocols'!$E93,JC$9='2. Protocols'!$G93)),1,0)*'4. Formulations'!$L93</f>
        <v>0</v>
      </c>
      <c r="JD94" s="27">
        <f>IF(AND(OR(ISBLANK(JD$9),JD$9=0)=FALSE,OR(JD$9='2. Protocols'!$C93,JD$9='2. Protocols'!$E93,JD$9='2. Protocols'!$G93)),1,0)*'4. Formulations'!$L93</f>
        <v>0</v>
      </c>
      <c r="JE94" s="27">
        <f>IF(AND(OR(ISBLANK(JE$9),JE$9=0)=FALSE,OR(JE$9='2. Protocols'!$C93,JE$9='2. Protocols'!$E93,JE$9='2. Protocols'!$G93)),1,0)*'4. Formulations'!$L93</f>
        <v>0</v>
      </c>
      <c r="JF94" s="27">
        <f>IF(AND(OR(ISBLANK(JF$9),JF$9=0)=FALSE,OR(JF$9='2. Protocols'!$C93,JF$9='2. Protocols'!$E93,JF$9='2. Protocols'!$G93)),1,0)*'4. Formulations'!$L93</f>
        <v>0</v>
      </c>
      <c r="JG94" s="27">
        <f>IF(AND(OR(ISBLANK(JG$9),JG$9=0)=FALSE,OR(JG$9='2. Protocols'!$C93,JG$9='2. Protocols'!$E93,JG$9='2. Protocols'!$G93)),1,0)*'4. Formulations'!$L93</f>
        <v>0</v>
      </c>
      <c r="JH94" s="27">
        <f>IF(AND(OR(ISBLANK(JH$9),JH$9=0)=FALSE,OR(JH$9='2. Protocols'!$C93,JH$9='2. Protocols'!$E93,JH$9='2. Protocols'!$G93)),1,0)*'4. Formulations'!$L93</f>
        <v>0</v>
      </c>
      <c r="JI94" s="27">
        <f>IF(AND(OR(ISBLANK(JI$9),JI$9=0)=FALSE,OR(JI$9='2. Protocols'!$C93,JI$9='2. Protocols'!$E93,JI$9='2. Protocols'!$G93)),1,0)*'4. Formulations'!$L93</f>
        <v>0</v>
      </c>
      <c r="JJ94" s="27">
        <f>IF(AND(OR(ISBLANK(JJ$9),JJ$9=0)=FALSE,OR(JJ$9='2. Protocols'!$C93,JJ$9='2. Protocols'!$E93,JJ$9='2. Protocols'!$G93)),1,0)*'4. Formulations'!$L93</f>
        <v>0</v>
      </c>
      <c r="JK94" s="27">
        <f>IF(AND(OR(ISBLANK(JK$9),JK$9=0)=FALSE,OR(JK$9='2. Protocols'!$C93,JK$9='2. Protocols'!$E93,JK$9='2. Protocols'!$G93)),1,0)*'4. Formulations'!$L93</f>
        <v>0</v>
      </c>
      <c r="JL94" s="27">
        <f>IF(AND(OR(ISBLANK(JL$9),JL$9=0)=FALSE,OR(JL$9='2. Protocols'!$C93,JL$9='2. Protocols'!$E93,JL$9='2. Protocols'!$G93)),1,0)*'4. Formulations'!$L93</f>
        <v>0</v>
      </c>
      <c r="JM94" s="27">
        <f>IF(AND(OR(ISBLANK(JM$9),JM$9=0)=FALSE,OR(JM$9='2. Protocols'!$C93,JM$9='2. Protocols'!$E93,JM$9='2. Protocols'!$G93)),1,0)*'4. Formulations'!$L93</f>
        <v>0</v>
      </c>
      <c r="JN94" s="27">
        <f>IF(AND(OR(ISBLANK(JN$9),JN$9=0)=FALSE,OR(JN$9='2. Protocols'!$C93,JN$9='2. Protocols'!$E93,JN$9='2. Protocols'!$G93)),1,0)*'4. Formulations'!$L93</f>
        <v>0</v>
      </c>
      <c r="JO94" s="27">
        <f>IF(AND(OR(ISBLANK(JO$9),JO$9=0)=FALSE,OR(JO$9='2. Protocols'!$C93,JO$9='2. Protocols'!$E93,JO$9='2. Protocols'!$G93)),1,0)*'4. Formulations'!$L93</f>
        <v>0</v>
      </c>
      <c r="JP94" s="27">
        <f>IF(AND(OR(ISBLANK(JP$9),JP$9=0)=FALSE,OR(JP$9='2. Protocols'!$C93,JP$9='2. Protocols'!$E93,JP$9='2. Protocols'!$G93)),1,0)*'4. Formulations'!$L93</f>
        <v>0</v>
      </c>
      <c r="JQ94" s="27">
        <f>IF(AND(OR(ISBLANK(JQ$9),JQ$9=0)=FALSE,OR(JQ$9='2. Protocols'!$C93,JQ$9='2. Protocols'!$E93,JQ$9='2. Protocols'!$G93)),1,0)*'4. Formulations'!$L93</f>
        <v>0</v>
      </c>
      <c r="JR94" s="27">
        <f>IF(AND(OR(ISBLANK(JR$9),JR$9=0)=FALSE,OR(JR$9='2. Protocols'!$C93,JR$9='2. Protocols'!$E93,JR$9='2. Protocols'!$G93)),1,0)*'4. Formulations'!$L93</f>
        <v>0</v>
      </c>
      <c r="JS94" s="27">
        <f>IF(AND(OR(ISBLANK(JS$9),JS$9=0)=FALSE,OR(JS$9='2. Protocols'!$C93,JS$9='2. Protocols'!$E93,JS$9='2. Protocols'!$G93)),1,0)*'4. Formulations'!$L93</f>
        <v>0</v>
      </c>
      <c r="JT94" s="27">
        <f>IF(AND(OR(ISBLANK(JT$9),JT$9=0)=FALSE,OR(JT$9='2. Protocols'!$C93,JT$9='2. Protocols'!$E93,JT$9='2. Protocols'!$G93)),1,0)*'4. Formulations'!$L93</f>
        <v>0</v>
      </c>
      <c r="JU94" s="27">
        <f>IF(AND(OR(ISBLANK(JU$9),JU$9=0)=FALSE,OR(JU$9='2. Protocols'!$C93,JU$9='2. Protocols'!$E93,JU$9='2. Protocols'!$G93)),1,0)*'4. Formulations'!$L93</f>
        <v>0</v>
      </c>
      <c r="JV94" s="27">
        <f>IF(AND(OR(ISBLANK(JV$9),JV$9=0)=FALSE,OR(JV$9='2. Protocols'!$C93,JV$9='2. Protocols'!$E93,JV$9='2. Protocols'!$G93)),1,0)*'4. Formulations'!$L93</f>
        <v>0</v>
      </c>
      <c r="JW94" s="27">
        <f>IF(AND(OR(ISBLANK(JW$9),JW$9=0)=FALSE,OR(JW$9='2. Protocols'!$C93,JW$9='2. Protocols'!$E93,JW$9='2. Protocols'!$G93)),1,0)*'4. Formulations'!$L93</f>
        <v>0</v>
      </c>
      <c r="JX94" s="27">
        <f>IF(AND(OR(ISBLANK(JX$9),JX$9=0)=FALSE,OR(JX$9='2. Protocols'!$C93,JX$9='2. Protocols'!$E93,JX$9='2. Protocols'!$G93)),1,0)*'4. Formulations'!$L93</f>
        <v>0</v>
      </c>
      <c r="JY94" s="27">
        <f>IF(AND(OR(ISBLANK(JY$9),JY$9=0)=FALSE,OR(JY$9='2. Protocols'!$C93,JY$9='2. Protocols'!$E93,JY$9='2. Protocols'!$G93)),1,0)*'4. Formulations'!$L93</f>
        <v>0</v>
      </c>
      <c r="JZ94" s="27">
        <f>IF(AND(OR(ISBLANK(JZ$9),JZ$9=0)=FALSE,OR(JZ$9='2. Protocols'!$C93,JZ$9='2. Protocols'!$E93,JZ$9='2. Protocols'!$G93)),1,0)*'4. Formulations'!$L93</f>
        <v>0</v>
      </c>
      <c r="KA94" s="27">
        <f>IF(AND(OR(ISBLANK(KA$9),KA$9=0)=FALSE,OR(KA$9='2. Protocols'!$C93,KA$9='2. Protocols'!$E93,KA$9='2. Protocols'!$G93)),1,0)*'4. Formulations'!$L93</f>
        <v>0</v>
      </c>
      <c r="KB94" s="27">
        <f>IF(AND(OR(ISBLANK(KB$9),KB$9=0)=FALSE,OR(KB$9='2. Protocols'!$C93,KB$9='2. Protocols'!$E93,KB$9='2. Protocols'!$G93)),1,0)*'4. Formulations'!$L93</f>
        <v>0</v>
      </c>
      <c r="KC94" s="27">
        <f>IF(AND(OR(ISBLANK(KC$9),KC$9=0)=FALSE,OR(KC$9='2. Protocols'!$C93,KC$9='2. Protocols'!$E93,KC$9='2. Protocols'!$G93)),1,0)*'4. Formulations'!$L93</f>
        <v>0</v>
      </c>
      <c r="KD94" s="27">
        <f>IF(AND(OR(ISBLANK(KD$9),KD$9=0)=FALSE,OR(KD$9='2. Protocols'!$C93,KD$9='2. Protocols'!$E93,KD$9='2. Protocols'!$G93)),1,0)*'4. Formulations'!$L93</f>
        <v>0</v>
      </c>
      <c r="KE94" s="27">
        <f>IF(AND(OR(ISBLANK(KE$9),KE$9=0)=FALSE,OR(KE$9='2. Protocols'!$C93,KE$9='2. Protocols'!$E93,KE$9='2. Protocols'!$G93)),1,0)*'4. Formulations'!$L93</f>
        <v>0</v>
      </c>
      <c r="KF94" s="27">
        <f>IF(AND(OR(ISBLANK(KF$9),KF$9=0)=FALSE,OR(KF$9='2. Protocols'!$C93,KF$9='2. Protocols'!$E93,KF$9='2. Protocols'!$G93)),1,0)*'4. Formulations'!$L93</f>
        <v>0</v>
      </c>
      <c r="KG94" s="27">
        <f>IF(AND(OR(ISBLANK(KG$9),KG$9=0)=FALSE,OR(KG$9='2. Protocols'!$C93,KG$9='2. Protocols'!$E93,KG$9='2. Protocols'!$G93)),1,0)*'4. Formulations'!$L93</f>
        <v>0</v>
      </c>
      <c r="KH94" s="27">
        <f>IF(AND(OR(ISBLANK(KH$9),KH$9=0)=FALSE,OR(KH$9='2. Protocols'!$C93,KH$9='2. Protocols'!$E93,KH$9='2. Protocols'!$G93)),1,0)*'4. Formulations'!$L93</f>
        <v>0</v>
      </c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B94" s="27">
        <f>IF(AND(OR(ISBLANK(LB$9),LB$9=0)=FALSE,LB$9=$DL94),1,0)*'4. Formulations'!$M93</f>
        <v>0</v>
      </c>
      <c r="LC94" s="27">
        <f>IF(AND(OR(ISBLANK(LC$9),LC$9=0)=FALSE,LC$9=$DL94),1,0)*'4. Formulations'!$M93</f>
        <v>0</v>
      </c>
      <c r="LD94" s="27">
        <f>IF(AND(OR(ISBLANK(LD$9),LD$9=0)=FALSE,LD$9=$DL94),1,0)*'4. Formulations'!$M93</f>
        <v>0</v>
      </c>
      <c r="LE94" s="27">
        <f>IF(AND(OR(ISBLANK(LE$9),LE$9=0)=FALSE,LE$9=$DL94),1,0)*'4. Formulations'!$M93</f>
        <v>0</v>
      </c>
      <c r="LF94" s="27">
        <f>IF(AND(OR(ISBLANK(LF$9),LF$9=0)=FALSE,LF$9=$DL94),1,0)*'4. Formulations'!$M93</f>
        <v>0</v>
      </c>
      <c r="LG94" s="27">
        <f>IF(AND(OR(ISBLANK(LG$9),LG$9=0)=FALSE,LG$9=$DL94),1,0)*'4. Formulations'!$M93</f>
        <v>0</v>
      </c>
      <c r="LH94" s="27">
        <f>IF(AND(OR(ISBLANK(LH$9),LH$9=0)=FALSE,LH$9=$DL94),1,0)*'4. Formulations'!$M93</f>
        <v>0</v>
      </c>
      <c r="LI94" s="27">
        <f>IF(AND(OR(ISBLANK(LI$9),LI$9=0)=FALSE,LI$9=$DL94),1,0)*'4. Formulations'!$M93</f>
        <v>0</v>
      </c>
      <c r="LJ94" s="27">
        <f>IF(AND(OR(ISBLANK(LJ$9),LJ$9=0)=FALSE,LJ$9=$DL94),1,0)*'4. Formulations'!$M93</f>
        <v>0</v>
      </c>
      <c r="LK94" s="27">
        <f>IF(AND(OR(ISBLANK(LK$9),LK$9=0)=FALSE,LK$9=$DL94),1,0)*'4. Formulations'!$M93</f>
        <v>0</v>
      </c>
      <c r="LL94" s="27">
        <f>IF(AND(OR(ISBLANK(LL$9),LL$9=0)=FALSE,LL$9=$DL94),1,0)*'4. Formulations'!$M93</f>
        <v>0</v>
      </c>
      <c r="LM94" s="27">
        <f>IF(AND(OR(ISBLANK(LM$9),LM$9=0)=FALSE,LM$9=$DL94),1,0)*'4. Formulations'!$M93</f>
        <v>0</v>
      </c>
      <c r="LN94" s="27">
        <f>IF(AND(OR(ISBLANK(LN$9),LN$9=0)=FALSE,LN$9=$DL94),1,0)*'4. Formulations'!$M93</f>
        <v>0</v>
      </c>
      <c r="LO94" s="27">
        <f>IF(AND(OR(ISBLANK(LO$9),LO$9=0)=FALSE,LO$9=$DL94),1,0)*'4. Formulations'!$M93</f>
        <v>0</v>
      </c>
      <c r="LP94" s="27">
        <f>IF(AND(OR(ISBLANK(LP$9),LP$9=0)=FALSE,LP$9=$DL94),1,0)*'4. Formulations'!$M93</f>
        <v>0</v>
      </c>
      <c r="LQ94" s="27">
        <f>IF(AND(OR(ISBLANK(LQ$9),LQ$9=0)=FALSE,LQ$9=$DL94),1,0)*'4. Formulations'!$M93</f>
        <v>0</v>
      </c>
      <c r="LR94" s="27">
        <f>IF(AND(OR(ISBLANK(LR$9),LR$9=0)=FALSE,LR$9=$DL94),1,0)*'4. Formulations'!$M93</f>
        <v>0</v>
      </c>
      <c r="LS94" s="27"/>
      <c r="LT94" s="27"/>
      <c r="LU94" s="27"/>
      <c r="LW94" s="27">
        <f>IF(AND(OR(ISBLANK(LW$9),LW$9=0)=FALSE,SUM($LB94:$LR94)&gt;0,LW$9='2. Protocols'!$G93),1,0)*'4. Formulations'!$M93</f>
        <v>0</v>
      </c>
      <c r="LX94" s="27">
        <f>IF(AND(OR(ISBLANK(LX$9),LX$9=0)=FALSE,SUM($LB94:$LR94)&gt;0,LX$9='2. Protocols'!$G93),1,0)*'4. Formulations'!$M93</f>
        <v>0</v>
      </c>
      <c r="LY94" s="27">
        <f>IF(AND(OR(ISBLANK(LY$9),LY$9=0)=FALSE,SUM($LB94:$LR94)&gt;0,LY$9='2. Protocols'!$G93),1,0)*'4. Formulations'!$M93</f>
        <v>0</v>
      </c>
      <c r="LZ94" s="27">
        <f>IF(AND(OR(ISBLANK(LZ$9),LZ$9=0)=FALSE,SUM($LB94:$LR94)&gt;0,LZ$9='2. Protocols'!$G93),1,0)*'4. Formulations'!$M93</f>
        <v>0</v>
      </c>
      <c r="MA94" s="27">
        <f>IF(AND(OR(ISBLANK(MA$9),MA$9=0)=FALSE,SUM($LB94:$LR94)&gt;0,MA$9='2. Protocols'!$G93),1,0)*'4. Formulations'!$M93</f>
        <v>0</v>
      </c>
      <c r="MB94" s="27">
        <f>IF(AND(OR(ISBLANK(MB$9),MB$9=0)=FALSE,SUM($LB94:$LR94)&gt;0,MB$9='2. Protocols'!$G93),1,0)*'4. Formulations'!$M93</f>
        <v>0</v>
      </c>
      <c r="MC94" s="27">
        <f>IF(AND(OR(ISBLANK(MC$9),MC$9=0)=FALSE,SUM($LB94:$LR94)&gt;0,MC$9='2. Protocols'!$G93),1,0)*'4. Formulations'!$M93</f>
        <v>0</v>
      </c>
      <c r="MD94" s="27">
        <f>IF(AND(OR(ISBLANK(MD$9),MD$9=0)=FALSE,SUM($LB94:$LR94)&gt;0,MD$9='2. Protocols'!$G93),1,0)*'4. Formulations'!$M93</f>
        <v>0</v>
      </c>
      <c r="ME94" s="27">
        <f>IF(AND(OR(ISBLANK(ME$9),ME$9=0)=FALSE,SUM($LB94:$LR94)&gt;0,ME$9='2. Protocols'!$G93),1,0)*'4. Formulations'!$M93</f>
        <v>0</v>
      </c>
      <c r="MF94" s="27">
        <f>IF(AND(OR(ISBLANK(MF$9),MF$9=0)=FALSE,SUM($LB94:$LR94)&gt;0,MF$9='2. Protocols'!$G93),1,0)*'4. Formulations'!$M93</f>
        <v>0</v>
      </c>
      <c r="MG94" s="27">
        <f>IF(AND(OR(ISBLANK(MG$9),MG$9=0)=FALSE,SUM($LB94:$LR94)&gt;0,MG$9='2. Protocols'!$G93),1,0)*'4. Formulations'!$M93</f>
        <v>0</v>
      </c>
      <c r="MH94" s="27">
        <f>IF(AND(OR(ISBLANK(MH$9),MH$9=0)=FALSE,SUM($LB94:$LR94)&gt;0,MH$9='2. Protocols'!$G93),1,0)*'4. Formulations'!$M93</f>
        <v>0</v>
      </c>
      <c r="MI94" s="27">
        <f>IF(AND(OR(ISBLANK(MI$9),MI$9=0)=FALSE,SUM($LB94:$LR94)&gt;0,MI$9='2. Protocols'!$G93),1,0)*'4. Formulations'!$M93</f>
        <v>0</v>
      </c>
      <c r="MJ94" s="27">
        <f>IF(AND(OR(ISBLANK(MJ$9),MJ$9=0)=FALSE,SUM($LB94:$LR94)&gt;0,MJ$9='2. Protocols'!$G93),1,0)*'4. Formulations'!$M93</f>
        <v>0</v>
      </c>
      <c r="MK94" s="27">
        <f>IF(AND(OR(ISBLANK(MK$9),MK$9=0)=FALSE,SUM($LB94:$LR94)&gt;0,MK$9='2. Protocols'!$G93),1,0)*'4. Formulations'!$M93</f>
        <v>0</v>
      </c>
      <c r="ML94" s="27">
        <f>IF(AND(OR(ISBLANK(ML$9),ML$9=0)=FALSE,SUM($LB94:$LR94)&gt;0,ML$9='2. Protocols'!$G93),1,0)*'4. Formulations'!$M93</f>
        <v>0</v>
      </c>
      <c r="MM94" s="27">
        <f>IF(AND(OR(ISBLANK(MM$9),MM$9=0)=FALSE,SUM($LB94:$LR94)&gt;0,MM$9='2. Protocols'!$G93),1,0)*'4. Formulations'!$M93</f>
        <v>0</v>
      </c>
      <c r="MN94" s="27">
        <f>IF(AND(OR(ISBLANK(MN$9),MN$9=0)=FALSE,SUM($LB94:$LR94)&gt;0,MN$9='2. Protocols'!$G93),1,0)*'4. Formulations'!$M93</f>
        <v>0</v>
      </c>
      <c r="MO94" s="27">
        <f>IF(AND(OR(ISBLANK(MO$9),MO$9=0)=FALSE,SUM($LB94:$LR94)&gt;0,MO$9='2. Protocols'!$G93),1,0)*'4. Formulations'!$M93</f>
        <v>0</v>
      </c>
      <c r="MP94" s="27">
        <f>IF(AND(OR(ISBLANK(MP$9),MP$9=0)=FALSE,SUM($LB94:$LR94)&gt;0,MP$9='2. Protocols'!$G93),1,0)*'4. Formulations'!$M93</f>
        <v>0</v>
      </c>
      <c r="MQ94" s="27">
        <f>IF(AND(OR(ISBLANK(MQ$9),MQ$9=0)=FALSE,SUM($LB94:$LR94)&gt;0,MQ$9='2. Protocols'!$G93),1,0)*'4. Formulations'!$M93</f>
        <v>0</v>
      </c>
      <c r="MR94" s="27">
        <f>IF(AND(OR(ISBLANK(MR$9),MR$9=0)=FALSE,SUM($LB94:$LR94)&gt;0,MR$9='2. Protocols'!$G93),1,0)*'4. Formulations'!$M93</f>
        <v>0</v>
      </c>
      <c r="MS94" s="27">
        <f>IF(AND(OR(ISBLANK(MS$9),MS$9=0)=FALSE,SUM($LB94:$LR94)&gt;0,MS$9='2. Protocols'!$G93),1,0)*'4. Formulations'!$M93</f>
        <v>0</v>
      </c>
      <c r="MT94" s="27">
        <f>IF(AND(OR(ISBLANK(MT$9),MT$9=0)=FALSE,SUM($LB94:$LR94)&gt;0,MT$9='2. Protocols'!$G93),1,0)*'4. Formulations'!$M93</f>
        <v>0</v>
      </c>
      <c r="MU94" s="27">
        <f>IF(AND(OR(ISBLANK(MU$9),MU$9=0)=FALSE,SUM($LB94:$LR94)&gt;0,MU$9='2. Protocols'!$G93),1,0)*'4. Formulations'!$M93</f>
        <v>0</v>
      </c>
      <c r="MV94" s="27">
        <f>IF(AND(OR(ISBLANK(MV$9),MV$9=0)=FALSE,SUM($LB94:$LR94)&gt;0,MV$9='2. Protocols'!$G93),1,0)*'4. Formulations'!$M93</f>
        <v>0</v>
      </c>
      <c r="MW94" s="27">
        <f>IF(AND(OR(ISBLANK(MW$9),MW$9=0)=FALSE,SUM($LB94:$LR94)&gt;0,MW$9='2. Protocols'!$G93),1,0)*'4. Formulations'!$M93</f>
        <v>0</v>
      </c>
      <c r="MX94" s="27">
        <f>IF(AND(OR(ISBLANK(MX$9),MX$9=0)=FALSE,SUM($LB94:$LR94)&gt;0,MX$9='2. Protocols'!$G93),1,0)*'4. Formulations'!$M93</f>
        <v>0</v>
      </c>
      <c r="MY94" s="27">
        <f>IF(AND(OR(ISBLANK(MY$9),MY$9=0)=FALSE,SUM($LB94:$LR94)&gt;0,MY$9='2. Protocols'!$G93),1,0)*'4. Formulations'!$M93</f>
        <v>0</v>
      </c>
      <c r="MZ94" s="27">
        <f>IF(AND(OR(ISBLANK(MZ$9),MZ$9=0)=FALSE,SUM($LB94:$LR94)&gt;0,MZ$9='2. Protocols'!$G93),1,0)*'4. Formulations'!$M93</f>
        <v>0</v>
      </c>
      <c r="NA94" s="27">
        <f>IF(AND(OR(ISBLANK(NA$9),NA$9=0)=FALSE,SUM($LB94:$LR94)&gt;0,NA$9='2. Protocols'!$G93),1,0)*'4. Formulations'!$M93</f>
        <v>0</v>
      </c>
      <c r="NB94" s="27">
        <f>IF(AND(OR(ISBLANK(NB$9),NB$9=0)=FALSE,SUM($LB94:$LR94)&gt;0,NB$9='2. Protocols'!$G93),1,0)*'4. Formulations'!$M93</f>
        <v>0</v>
      </c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V94" s="27">
        <f>IF(AND(OR(ISBLANK(NV$9),NV$9=0)=FALSE,NV$9=$DM94),1,0)*'4. Formulations'!$N93</f>
        <v>0</v>
      </c>
      <c r="NW94" s="721">
        <f>IF(AND(OR(ISBLANK(NW$9),NW$9=0)=FALSE,NW$9=$DM94),1,0)*'4. Formulations'!$N93</f>
        <v>0</v>
      </c>
      <c r="NX94" s="27">
        <f>IF(AND(OR(ISBLANK(NX$9),NX$9=0)=FALSE,NX$9=$DM94),1,0)*'4. Formulations'!$N93</f>
        <v>0</v>
      </c>
      <c r="NY94" s="27">
        <f>IF(AND(OR(ISBLANK(NY$9),NY$9=0)=FALSE,NY$9=$DM94),1,0)*'4. Formulations'!$N93</f>
        <v>0</v>
      </c>
      <c r="NZ94" s="27">
        <f>IF(AND(OR(ISBLANK(NZ$9),NZ$9=0)=FALSE,NZ$9=$DM94),1,0)*'4. Formulations'!$N93</f>
        <v>0</v>
      </c>
      <c r="OA94" s="27">
        <f>IF(AND(OR(ISBLANK(OA$9),OA$9=0)=FALSE,OA$9=$DM94),1,0)*'4. Formulations'!$N93</f>
        <v>0</v>
      </c>
      <c r="OB94" s="27">
        <f>IF(AND(OR(ISBLANK(OB$9),OB$9=0)=FALSE,OB$9=$DM94),1,0)*'4. Formulations'!$N93</f>
        <v>0</v>
      </c>
      <c r="OC94" s="27">
        <f>IF(AND(OR(ISBLANK(OC$9),OC$9=0)=FALSE,OC$9=$DM94),1,0)*'4. Formulations'!$N93</f>
        <v>0</v>
      </c>
      <c r="OD94" s="27">
        <f>IF(AND(OR(ISBLANK(OD$9),OD$9=0)=FALSE,OD$9=$DM94),1,0)*'4. Formulations'!$N93</f>
        <v>0</v>
      </c>
      <c r="OE94" s="27">
        <f>IF(AND(OR(ISBLANK(OE$9),OE$9=0)=FALSE,OE$9=$DM94),1,0)*'4. Formulations'!$N93</f>
        <v>0</v>
      </c>
      <c r="OF94" s="27">
        <f>IF(AND(OR(ISBLANK(OF$9),OF$9=0)=FALSE,OF$9=$DM94),1,0)*'4. Formulations'!$N93</f>
        <v>0</v>
      </c>
      <c r="OG94" s="27">
        <f>IF(AND(OR(ISBLANK(OG$9),OG$9=0)=FALSE,OG$9=$DM94),1,0)*'4. Formulations'!$N93</f>
        <v>0</v>
      </c>
      <c r="OH94" s="27">
        <f>IF(AND(OR(ISBLANK(OH$9),OH$9=0)=FALSE,OH$9=$DM94),1,0)*'4. Formulations'!$N93</f>
        <v>0</v>
      </c>
      <c r="OI94" s="27">
        <f>IF(AND(OR(ISBLANK(OI$9),OI$9=0)=FALSE,OI$9=$DM94),1,0)*'4. Formulations'!$N93</f>
        <v>0</v>
      </c>
      <c r="OJ94" s="27">
        <f>IF(AND(OR(ISBLANK(OJ$9),OJ$9=0)=FALSE,OJ$9=$DM94),1,0)*'4. Formulations'!$N93</f>
        <v>0</v>
      </c>
      <c r="OK94" s="27">
        <f>IF(AND(OR(ISBLANK(OK$9),OK$9=0)=FALSE,OK$9=$DM94),1,0)*'4. Formulations'!$N93</f>
        <v>0</v>
      </c>
      <c r="OL94" s="27">
        <f>IF(AND(OR(ISBLANK(OL$9),OL$9=0)=FALSE,OL$9=$DM94),1,0)*'4. Formulations'!$N93</f>
        <v>0</v>
      </c>
      <c r="OM94" s="27"/>
      <c r="ON94" s="27"/>
      <c r="OO94" s="27"/>
      <c r="OQ94" s="27">
        <f>IF(AND(OR(ISBLANK(OQ$9),OQ$9=0)=FALSE,OR(OQ$9='2. Protocols'!$C93,OQ$9='2. Protocols'!$E93,OQ$9='2. Protocols'!$G93)),1,0)*'4. Formulations'!$O93</f>
        <v>0</v>
      </c>
      <c r="OR94" s="27">
        <f>IF(AND(OR(ISBLANK(OR$9),OR$9=0)=FALSE,OR(OR$9='2. Protocols'!$C93,OR$9='2. Protocols'!$E93,OR$9='2. Protocols'!$G93)),1,0)*'4. Formulations'!$O93</f>
        <v>0</v>
      </c>
      <c r="OS94" s="27">
        <f>IF(AND(OR(ISBLANK(OS$9),OS$9=0)=FALSE,OR(OS$9='2. Protocols'!$C93,OS$9='2. Protocols'!$E93,OS$9='2. Protocols'!$G93)),1,0)*'4. Formulations'!$O93</f>
        <v>0</v>
      </c>
      <c r="OT94" s="27">
        <f>IF(AND(OR(ISBLANK(OT$9),OT$9=0)=FALSE,OR(OT$9='2. Protocols'!$C93,OT$9='2. Protocols'!$E93,OT$9='2. Protocols'!$G93)),1,0)*'4. Formulations'!$O93</f>
        <v>0</v>
      </c>
      <c r="OU94" s="27">
        <f>IF(AND(OR(ISBLANK(OU$9),OU$9=0)=FALSE,OR(OU$9='2. Protocols'!$C93,OU$9='2. Protocols'!$E93,OU$9='2. Protocols'!$G93)),1,0)*'4. Formulations'!$O93</f>
        <v>0</v>
      </c>
      <c r="OV94" s="27">
        <f>IF(AND(OR(ISBLANK(OV$9),OV$9=0)=FALSE,OR(OV$9='2. Protocols'!$C93,OV$9='2. Protocols'!$E93,OV$9='2. Protocols'!$G93)),1,0)*'4. Formulations'!$O93</f>
        <v>0</v>
      </c>
      <c r="OW94" s="27">
        <f>IF(AND(OR(ISBLANK(OW$9),OW$9=0)=FALSE,OR(OW$9='2. Protocols'!$C93,OW$9='2. Protocols'!$E93,OW$9='2. Protocols'!$G93)),1,0)*'4. Formulations'!$O93</f>
        <v>0</v>
      </c>
      <c r="OX94" s="27">
        <f>IF(AND(OR(ISBLANK(OX$9),OX$9=0)=FALSE,OR(OX$9='2. Protocols'!$C93,OX$9='2. Protocols'!$E93,OX$9='2. Protocols'!$G93)),1,0)*'4. Formulations'!$O93</f>
        <v>0</v>
      </c>
      <c r="OY94" s="27">
        <f>IF(AND(OR(ISBLANK(OY$9),OY$9=0)=FALSE,OR(OY$9='2. Protocols'!$C93,OY$9='2. Protocols'!$E93,OY$9='2. Protocols'!$G93)),1,0)*'4. Formulations'!$O93</f>
        <v>0</v>
      </c>
      <c r="OZ94" s="27">
        <f>IF(AND(OR(ISBLANK(OZ$9),OZ$9=0)=FALSE,OR(OZ$9='2. Protocols'!$C93,OZ$9='2. Protocols'!$E93,OZ$9='2. Protocols'!$G93)),1,0)*'4. Formulations'!$O93</f>
        <v>0</v>
      </c>
      <c r="PA94" s="27">
        <f>IF(AND(OR(ISBLANK(PA$9),PA$9=0)=FALSE,OR(PA$9='2. Protocols'!$C93,PA$9='2. Protocols'!$E93,PA$9='2. Protocols'!$G93)),1,0)*'4. Formulations'!$O93</f>
        <v>0</v>
      </c>
      <c r="PB94" s="27">
        <f>IF(AND(OR(ISBLANK(PB$9),PB$9=0)=FALSE,OR(PB$9='2. Protocols'!$C93,PB$9='2. Protocols'!$E93,PB$9='2. Protocols'!$G93)),1,0)*'4. Formulations'!$O93</f>
        <v>0</v>
      </c>
      <c r="PC94" s="27">
        <f>IF(AND(OR(ISBLANK(PC$9),PC$9=0)=FALSE,OR(PC$9='2. Protocols'!$C93,PC$9='2. Protocols'!$E93,PC$9='2. Protocols'!$G93)),1,0)*'4. Formulations'!$O93</f>
        <v>0</v>
      </c>
      <c r="PD94" s="27">
        <f>IF(AND(OR(ISBLANK(PD$9),PD$9=0)=FALSE,OR(PD$9='2. Protocols'!$C93,PD$9='2. Protocols'!$E93,PD$9='2. Protocols'!$G93)),1,0)*'4. Formulations'!$O93</f>
        <v>0</v>
      </c>
      <c r="PE94" s="27">
        <f>IF(AND(OR(ISBLANK(PE$9),PE$9=0)=FALSE,OR(PE$9='2. Protocols'!$C93,PE$9='2. Protocols'!$E93,PE$9='2. Protocols'!$G93)),1,0)*'4. Formulations'!$O93</f>
        <v>0</v>
      </c>
      <c r="PF94" s="27">
        <f>IF(AND(OR(ISBLANK(PF$9),PF$9=0)=FALSE,OR(PF$9='2. Protocols'!$C93,PF$9='2. Protocols'!$E93,PF$9='2. Protocols'!$G93)),1,0)*'4. Formulations'!$O93</f>
        <v>0</v>
      </c>
      <c r="PG94" s="27">
        <f>IF(AND(OR(ISBLANK(PG$9),PG$9=0)=FALSE,OR(PG$9='2. Protocols'!$C93,PG$9='2. Protocols'!$E93,PG$9='2. Protocols'!$G93)),1,0)*'4. Formulations'!$O93</f>
        <v>0</v>
      </c>
      <c r="PH94" s="27">
        <f>IF(AND(OR(ISBLANK(PH$9),PH$9=0)=FALSE,OR(PH$9='2. Protocols'!$C93,PH$9='2. Protocols'!$E93,PH$9='2. Protocols'!$G93)),1,0)*'4. Formulations'!$O93</f>
        <v>0</v>
      </c>
      <c r="PI94" s="27">
        <f>IF(AND(OR(ISBLANK(PI$9),PI$9=0)=FALSE,OR(PI$9='2. Protocols'!$C93,PI$9='2. Protocols'!$E93,PI$9='2. Protocols'!$G93)),1,0)*'4. Formulations'!$O93</f>
        <v>0</v>
      </c>
      <c r="PJ94" s="27">
        <f>IF(AND(OR(ISBLANK(PJ$9),PJ$9=0)=FALSE,OR(PJ$9='2. Protocols'!$C93,PJ$9='2. Protocols'!$E93,PJ$9='2. Protocols'!$G93)),1,0)*'4. Formulations'!$O93</f>
        <v>0</v>
      </c>
      <c r="PK94" s="27">
        <f>IF(AND(OR(ISBLANK(PK$9),PK$9=0)=FALSE,OR(PK$9='2. Protocols'!$C93,PK$9='2. Protocols'!$E93,PK$9='2. Protocols'!$G93)),1,0)*'4. Formulations'!$O93</f>
        <v>0</v>
      </c>
      <c r="PL94" s="27">
        <f>IF(AND(OR(ISBLANK(PL$9),PL$9=0)=FALSE,OR(PL$9='2. Protocols'!$C93,PL$9='2. Protocols'!$E93,PL$9='2. Protocols'!$G93)),1,0)*'4. Formulations'!$O93</f>
        <v>0</v>
      </c>
      <c r="PM94" s="27">
        <f>IF(AND(OR(ISBLANK(PM$9),PM$9=0)=FALSE,OR(PM$9='2. Protocols'!$C93,PM$9='2. Protocols'!$E93,PM$9='2. Protocols'!$G93)),1,0)*'4. Formulations'!$O93</f>
        <v>0</v>
      </c>
      <c r="PN94" s="27">
        <f>IF(AND(OR(ISBLANK(PN$9),PN$9=0)=FALSE,OR(PN$9='2. Protocols'!$C93,PN$9='2. Protocols'!$E93,PN$9='2. Protocols'!$G93)),1,0)*'4. Formulations'!$O93</f>
        <v>0</v>
      </c>
      <c r="PO94" s="27">
        <f>IF(AND(OR(ISBLANK(PO$9),PO$9=0)=FALSE,OR(PO$9='2. Protocols'!$C93,PO$9='2. Protocols'!$E93,PO$9='2. Protocols'!$G93)),1,0)*'4. Formulations'!$O93</f>
        <v>0</v>
      </c>
      <c r="PP94" s="27">
        <f>IF(AND(OR(ISBLANK(PP$9),PP$9=0)=FALSE,OR(PP$9='2. Protocols'!$C93,PP$9='2. Protocols'!$E93,PP$9='2. Protocols'!$G93)),1,0)*'4. Formulations'!$O93</f>
        <v>0</v>
      </c>
      <c r="PQ94" s="27">
        <f>IF(AND(OR(ISBLANK(PQ$9),PQ$9=0)=FALSE,OR(PQ$9='2. Protocols'!$C93,PQ$9='2. Protocols'!$E93,PQ$9='2. Protocols'!$G93)),1,0)*'4. Formulations'!$O93</f>
        <v>0</v>
      </c>
      <c r="PR94" s="27">
        <f>IF(AND(OR(ISBLANK(PR$9),PR$9=0)=FALSE,OR(PR$9='2. Protocols'!$C93,PR$9='2. Protocols'!$E93,PR$9='2. Protocols'!$G93)),1,0)*'4. Formulations'!$O93</f>
        <v>0</v>
      </c>
      <c r="PS94" s="27">
        <f>IF(AND(OR(ISBLANK(PS$9),PS$9=0)=FALSE,OR(PS$9='2. Protocols'!$C93,PS$9='2. Protocols'!$E93,PS$9='2. Protocols'!$G93)),1,0)*'4. Formulations'!$O93</f>
        <v>0</v>
      </c>
      <c r="PT94" s="27">
        <f>IF(AND(OR(ISBLANK(PT$9),PT$9=0)=FALSE,OR(PT$9='2. Protocols'!$C93,PT$9='2. Protocols'!$E93,PT$9='2. Protocols'!$G93)),1,0)*'4. Formulations'!$O93</f>
        <v>0</v>
      </c>
      <c r="PU94" s="27">
        <f>IF(AND(OR(ISBLANK(PU$9),PU$9=0)=FALSE,OR(PU$9='2. Protocols'!$C93,PU$9='2. Protocols'!$E93,PU$9='2. Protocols'!$G93)),1,0)*'4. Formulations'!$O93</f>
        <v>0</v>
      </c>
      <c r="PV94" s="27">
        <f>IF(AND(OR(ISBLANK(PV$9),PV$9=0)=FALSE,OR(PV$9='2. Protocols'!$C93,PV$9='2. Protocols'!$E93,PV$9='2. Protocols'!$G93)),1,0)*'4. Formulations'!$O93</f>
        <v>0</v>
      </c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P94" s="27">
        <f>IF(AND(OR(ISBLANK(QP$9),QP$9=0)=FALSE,QP$9=$DL94),1,0)*'4. Formulations'!$P93</f>
        <v>0</v>
      </c>
      <c r="QQ94" s="27">
        <f>IF(AND(OR(ISBLANK(QQ$9),QQ$9=0)=FALSE,QQ$9=$DL94),1,0)*'4. Formulations'!$P93</f>
        <v>0</v>
      </c>
      <c r="QR94" s="27">
        <f>IF(AND(OR(ISBLANK(QR$9),QR$9=0)=FALSE,QR$9=$DL94),1,0)*'4. Formulations'!$P93</f>
        <v>0</v>
      </c>
      <c r="QS94" s="27">
        <f>IF(AND(OR(ISBLANK(QS$9),QS$9=0)=FALSE,QS$9=$DL94),1,0)*'4. Formulations'!$P93</f>
        <v>0</v>
      </c>
      <c r="QT94" s="27">
        <f>IF(AND(OR(ISBLANK(QT$9),QT$9=0)=FALSE,QT$9=$DL94),1,0)*'4. Formulations'!$P93</f>
        <v>0</v>
      </c>
      <c r="QU94" s="27">
        <f>IF(AND(OR(ISBLANK(QU$9),QU$9=0)=FALSE,QU$9=$DL94),1,0)*'4. Formulations'!$P93</f>
        <v>0</v>
      </c>
      <c r="QV94" s="27">
        <f>IF(AND(OR(ISBLANK(QV$9),QV$9=0)=FALSE,QV$9=$DL94),1,0)*'4. Formulations'!$P93</f>
        <v>0</v>
      </c>
      <c r="QW94" s="27">
        <f>IF(AND(OR(ISBLANK(QW$9),QW$9=0)=FALSE,QW$9=$DL94),1,0)*'4. Formulations'!$P93</f>
        <v>0</v>
      </c>
      <c r="QX94" s="27">
        <f>IF(AND(OR(ISBLANK(QX$9),QX$9=0)=FALSE,QX$9=$DL94),1,0)*'4. Formulations'!$P93</f>
        <v>0</v>
      </c>
      <c r="QY94" s="27">
        <f>IF(AND(OR(ISBLANK(QY$9),QY$9=0)=FALSE,QY$9=$DL94),1,0)*'4. Formulations'!$P93</f>
        <v>0</v>
      </c>
      <c r="QZ94" s="27">
        <f>IF(AND(OR(ISBLANK(QZ$9),QZ$9=0)=FALSE,QZ$9=$DL94),1,0)*'4. Formulations'!$P93</f>
        <v>0</v>
      </c>
      <c r="RA94" s="27">
        <f>IF(AND(OR(ISBLANK(RA$9),RA$9=0)=FALSE,RA$9=$DL94),1,0)*'4. Formulations'!$P93</f>
        <v>0</v>
      </c>
      <c r="RB94" s="27">
        <f>IF(AND(OR(ISBLANK(RB$9),RB$9=0)=FALSE,RB$9=$DL94),1,0)*'4. Formulations'!$P93</f>
        <v>0</v>
      </c>
      <c r="RC94" s="27">
        <f>IF(AND(OR(ISBLANK(RC$9),RC$9=0)=FALSE,RC$9=$DL94),1,0)*'4. Formulations'!$P93</f>
        <v>0</v>
      </c>
      <c r="RD94" s="27">
        <f>IF(AND(OR(ISBLANK(RD$9),RD$9=0)=FALSE,RD$9=$DL94),1,0)*'4. Formulations'!$P93</f>
        <v>0</v>
      </c>
      <c r="RE94" s="27">
        <f>IF(AND(OR(ISBLANK(RE$9),RE$9=0)=FALSE,RE$9=$DL94),1,0)*'4. Formulations'!$P93</f>
        <v>0</v>
      </c>
      <c r="RF94" s="27">
        <f>IF(AND(OR(ISBLANK(RF$9),RF$9=0)=FALSE,RF$9=$DL94),1,0)*'4. Formulations'!$P93</f>
        <v>0</v>
      </c>
      <c r="RG94" s="27"/>
      <c r="RH94" s="27"/>
      <c r="RI94" s="27"/>
      <c r="RK94" s="27">
        <f>IF(AND(OR(ISBLANK(RK$9),RK$9=0)=FALSE,SUM($QP94:$RF94)&gt;0,RK$9='2. Protocols'!$G93),1,0)*'4. Formulations'!$P93</f>
        <v>0</v>
      </c>
      <c r="RL94" s="27">
        <f>IF(AND(OR(ISBLANK(RL$9),RL$9=0)=FALSE,SUM($QP94:$RF94)&gt;0,RL$9='2. Protocols'!$G93),1,0)*'4. Formulations'!$P93</f>
        <v>0</v>
      </c>
      <c r="RM94" s="27">
        <f>IF(AND(OR(ISBLANK(RM$9),RM$9=0)=FALSE,SUM($QP94:$RF94)&gt;0,RM$9='2. Protocols'!$G93),1,0)*'4. Formulations'!$P93</f>
        <v>0</v>
      </c>
      <c r="RN94" s="27">
        <f>IF(AND(OR(ISBLANK(RN$9),RN$9=0)=FALSE,SUM($QP94:$RF94)&gt;0,RN$9='2. Protocols'!$G93),1,0)*'4. Formulations'!$P93</f>
        <v>0</v>
      </c>
      <c r="RO94" s="27">
        <f>IF(AND(OR(ISBLANK(RO$9),RO$9=0)=FALSE,SUM($QP94:$RF94)&gt;0,RO$9='2. Protocols'!$G93),1,0)*'4. Formulations'!$P93</f>
        <v>0</v>
      </c>
      <c r="RP94" s="27">
        <f>IF(AND(OR(ISBLANK(RP$9),RP$9=0)=FALSE,SUM($QP94:$RF94)&gt;0,RP$9='2. Protocols'!$G93),1,0)*'4. Formulations'!$P93</f>
        <v>0</v>
      </c>
      <c r="RQ94" s="27">
        <f>IF(AND(OR(ISBLANK(RQ$9),RQ$9=0)=FALSE,SUM($QP94:$RF94)&gt;0,RQ$9='2. Protocols'!$G93),1,0)*'4. Formulations'!$P93</f>
        <v>0</v>
      </c>
      <c r="RR94" s="27">
        <f>IF(AND(OR(ISBLANK(RR$9),RR$9=0)=FALSE,SUM($QP94:$RF94)&gt;0,RR$9='2. Protocols'!$G93),1,0)*'4. Formulations'!$P93</f>
        <v>0</v>
      </c>
      <c r="RS94" s="27">
        <f>IF(AND(OR(ISBLANK(RS$9),RS$9=0)=FALSE,SUM($QP94:$RF94)&gt;0,RS$9='2. Protocols'!$G93),1,0)*'4. Formulations'!$P93</f>
        <v>0</v>
      </c>
      <c r="RT94" s="27">
        <f>IF(AND(OR(ISBLANK(RT$9),RT$9=0)=FALSE,SUM($QP94:$RF94)&gt;0,RT$9='2. Protocols'!$G93),1,0)*'4. Formulations'!$P93</f>
        <v>0</v>
      </c>
      <c r="RU94" s="27">
        <f>IF(AND(OR(ISBLANK(RU$9),RU$9=0)=FALSE,SUM($QP94:$RF94)&gt;0,RU$9='2. Protocols'!$G93),1,0)*'4. Formulations'!$P93</f>
        <v>0</v>
      </c>
      <c r="RV94" s="27">
        <f>IF(AND(OR(ISBLANK(RV$9),RV$9=0)=FALSE,SUM($QP94:$RF94)&gt;0,RV$9='2. Protocols'!$G93),1,0)*'4. Formulations'!$P93</f>
        <v>0</v>
      </c>
      <c r="RW94" s="27">
        <f>IF(AND(OR(ISBLANK(RW$9),RW$9=0)=FALSE,SUM($QP94:$RF94)&gt;0,RW$9='2. Protocols'!$G93),1,0)*'4. Formulations'!$P93</f>
        <v>0</v>
      </c>
      <c r="RX94" s="27">
        <f>IF(AND(OR(ISBLANK(RX$9),RX$9=0)=FALSE,SUM($QP94:$RF94)&gt;0,RX$9='2. Protocols'!$G93),1,0)*'4. Formulations'!$P93</f>
        <v>0</v>
      </c>
      <c r="RY94" s="27">
        <f>IF(AND(OR(ISBLANK(RY$9),RY$9=0)=FALSE,SUM($QP94:$RF94)&gt;0,RY$9='2. Protocols'!$G93),1,0)*'4. Formulations'!$P93</f>
        <v>0</v>
      </c>
      <c r="RZ94" s="27">
        <f>IF(AND(OR(ISBLANK(RZ$9),RZ$9=0)=FALSE,SUM($QP94:$RF94)&gt;0,RZ$9='2. Protocols'!$G93),1,0)*'4. Formulations'!$P93</f>
        <v>0</v>
      </c>
      <c r="SA94" s="27">
        <f>IF(AND(OR(ISBLANK(SA$9),SA$9=0)=FALSE,SUM($QP94:$RF94)&gt;0,SA$9='2. Protocols'!$G93),1,0)*'4. Formulations'!$P93</f>
        <v>0</v>
      </c>
      <c r="SB94" s="27">
        <f>IF(AND(OR(ISBLANK(SB$9),SB$9=0)=FALSE,SUM($QP94:$RF94)&gt;0,SB$9='2. Protocols'!$G93),1,0)*'4. Formulations'!$P93</f>
        <v>0</v>
      </c>
      <c r="SC94" s="27">
        <f>IF(AND(OR(ISBLANK(SC$9),SC$9=0)=FALSE,SUM($QP94:$RF94)&gt;0,SC$9='2. Protocols'!$G93),1,0)*'4. Formulations'!$P93</f>
        <v>0</v>
      </c>
      <c r="SD94" s="27">
        <f>IF(AND(OR(ISBLANK(SD$9),SD$9=0)=FALSE,SUM($QP94:$RF94)&gt;0,SD$9='2. Protocols'!$G93),1,0)*'4. Formulations'!$P93</f>
        <v>0</v>
      </c>
      <c r="SE94" s="27">
        <f>IF(AND(OR(ISBLANK(SE$9),SE$9=0)=FALSE,SUM($QP94:$RF94)&gt;0,SE$9='2. Protocols'!$G93),1,0)*'4. Formulations'!$P93</f>
        <v>0</v>
      </c>
      <c r="SF94" s="27">
        <f>IF(AND(OR(ISBLANK(SF$9),SF$9=0)=FALSE,SUM($QP94:$RF94)&gt;0,SF$9='2. Protocols'!$G93),1,0)*'4. Formulations'!$P93</f>
        <v>0</v>
      </c>
      <c r="SG94" s="27">
        <f>IF(AND(OR(ISBLANK(SG$9),SG$9=0)=FALSE,SUM($QP94:$RF94)&gt;0,SG$9='2. Protocols'!$G93),1,0)*'4. Formulations'!$P93</f>
        <v>0</v>
      </c>
      <c r="SH94" s="27">
        <f>IF(AND(OR(ISBLANK(SH$9),SH$9=0)=FALSE,SUM($QP94:$RF94)&gt;0,SH$9='2. Protocols'!$G93),1,0)*'4. Formulations'!$P93</f>
        <v>0</v>
      </c>
      <c r="SI94" s="27">
        <f>IF(AND(OR(ISBLANK(SI$9),SI$9=0)=FALSE,SUM($QP94:$RF94)&gt;0,SI$9='2. Protocols'!$G93),1,0)*'4. Formulations'!$P93</f>
        <v>0</v>
      </c>
      <c r="SJ94" s="27">
        <f>IF(AND(OR(ISBLANK(SJ$9),SJ$9=0)=FALSE,SUM($QP94:$RF94)&gt;0,SJ$9='2. Protocols'!$G93),1,0)*'4. Formulations'!$P93</f>
        <v>0</v>
      </c>
      <c r="SK94" s="27">
        <f>IF(AND(OR(ISBLANK(SK$9),SK$9=0)=FALSE,SUM($QP94:$RF94)&gt;0,SK$9='2. Protocols'!$G93),1,0)*'4. Formulations'!$P93</f>
        <v>0</v>
      </c>
      <c r="SL94" s="27">
        <f>IF(AND(OR(ISBLANK(SL$9),SL$9=0)=FALSE,SUM($QP94:$RF94)&gt;0,SL$9='2. Protocols'!$G93),1,0)*'4. Formulations'!$P93</f>
        <v>0</v>
      </c>
      <c r="SM94" s="27">
        <f>IF(AND(OR(ISBLANK(SM$9),SM$9=0)=FALSE,SUM($QP94:$RF94)&gt;0,SM$9='2. Protocols'!$G93),1,0)*'4. Formulations'!$P93</f>
        <v>0</v>
      </c>
      <c r="SN94" s="27">
        <f>IF(AND(OR(ISBLANK(SN$9),SN$9=0)=FALSE,SUM($QP94:$RF94)&gt;0,SN$9='2. Protocols'!$G93),1,0)*'4. Formulations'!$P93</f>
        <v>0</v>
      </c>
      <c r="SO94" s="27">
        <f>IF(AND(OR(ISBLANK(SO$9),SO$9=0)=FALSE,SUM($QP94:$RF94)&gt;0,SO$9='2. Protocols'!$G93),1,0)*'4. Formulations'!$P93</f>
        <v>0</v>
      </c>
      <c r="SP94" s="27">
        <f>IF(AND(OR(ISBLANK(SP$9),SP$9=0)=FALSE,SUM($QP94:$RF94)&gt;0,SP$9='2. Protocols'!$G93),1,0)*'4. Formulations'!$P93</f>
        <v>0</v>
      </c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J94" s="27">
        <f>IF(AND(OR(ISBLANK(TJ$9),TJ$9=0)=FALSE,TJ$9=$DM94),1,0)*'4. Formulations'!$Q93</f>
        <v>0</v>
      </c>
      <c r="TK94" s="27">
        <f>IF(AND(OR(ISBLANK(TK$9),TK$9=0)=FALSE,TK$9=$DM94),1,0)*'4. Formulations'!$Q93</f>
        <v>0</v>
      </c>
      <c r="TL94" s="27">
        <f>IF(AND(OR(ISBLANK(TL$9),TL$9=0)=FALSE,TL$9=$DM94),1,0)*'4. Formulations'!$Q93</f>
        <v>0</v>
      </c>
      <c r="TM94" s="27">
        <f>IF(AND(OR(ISBLANK(TM$9),TM$9=0)=FALSE,TM$9=$DM94),1,0)*'4. Formulations'!$Q93</f>
        <v>0</v>
      </c>
      <c r="TN94" s="27">
        <f>IF(AND(OR(ISBLANK(TN$9),TN$9=0)=FALSE,TN$9=$DM94),1,0)*'4. Formulations'!$Q93</f>
        <v>0</v>
      </c>
      <c r="TO94" s="27">
        <f>IF(AND(OR(ISBLANK(TO$9),TO$9=0)=FALSE,TO$9=$DM94),1,0)*'4. Formulations'!$Q93</f>
        <v>0</v>
      </c>
      <c r="TP94" s="27">
        <f>IF(AND(OR(ISBLANK(TP$9),TP$9=0)=FALSE,TP$9=$DM94),1,0)*'4. Formulations'!$Q93</f>
        <v>0</v>
      </c>
      <c r="TQ94" s="27">
        <f>IF(AND(OR(ISBLANK(TQ$9),TQ$9=0)=FALSE,TQ$9=$DM94),1,0)*'4. Formulations'!$Q93</f>
        <v>0</v>
      </c>
      <c r="TR94" s="27">
        <f>IF(AND(OR(ISBLANK(TR$9),TR$9=0)=FALSE,TR$9=$DM94),1,0)*'4. Formulations'!$Q93</f>
        <v>0</v>
      </c>
      <c r="TS94" s="27">
        <f>IF(AND(OR(ISBLANK(TS$9),TS$9=0)=FALSE,TS$9=$DM94),1,0)*'4. Formulations'!$Q93</f>
        <v>0</v>
      </c>
      <c r="TT94" s="27">
        <f>IF(AND(OR(ISBLANK(TT$9),TT$9=0)=FALSE,TT$9=$DM94),1,0)*'4. Formulations'!$Q93</f>
        <v>0</v>
      </c>
      <c r="TU94" s="27">
        <f>IF(AND(OR(ISBLANK(TU$9),TU$9=0)=FALSE,TU$9=$DM94),1,0)*'4. Formulations'!$Q93</f>
        <v>0</v>
      </c>
      <c r="TV94" s="27">
        <f>IF(AND(OR(ISBLANK(TV$9),TV$9=0)=FALSE,TV$9=$DM94),1,0)*'4. Formulations'!$Q93</f>
        <v>0</v>
      </c>
      <c r="TW94" s="27">
        <f>IF(AND(OR(ISBLANK(TW$9),TW$9=0)=FALSE,TW$9=$DM94),1,0)*'4. Formulations'!$Q93</f>
        <v>0</v>
      </c>
      <c r="TX94" s="27">
        <f>IF(AND(OR(ISBLANK(TX$9),TX$9=0)=FALSE,TX$9=$DM94),1,0)*'4. Formulations'!$Q93</f>
        <v>0</v>
      </c>
      <c r="TY94" s="27">
        <f>IF(AND(OR(ISBLANK(TY$9),TY$9=0)=FALSE,TY$9=$DM94),1,0)*'4. Formulations'!$Q93</f>
        <v>0</v>
      </c>
      <c r="TZ94" s="27">
        <f>IF(AND(OR(ISBLANK(TZ$9),TZ$9=0)=FALSE,TZ$9=$DM94),1,0)*'4. Formulations'!$Q93</f>
        <v>0</v>
      </c>
      <c r="UA94" s="27"/>
      <c r="UB94" s="27"/>
      <c r="UC94" s="27"/>
    </row>
    <row r="95" spans="2:549" ht="15" hidden="1" outlineLevel="1" x14ac:dyDescent="0.25">
      <c r="B95" s="2"/>
      <c r="C95" s="75" t="str">
        <f>IF('2. Protocols'!C94&amp;"+"&amp;'2. Protocols'!E94&amp;"+"&amp;'2. Protocols'!G94="++","",'2. Protocols'!C94&amp;"+"&amp;'2. Protocols'!E94&amp;"+"&amp;'2. Protocols'!G94)</f>
        <v/>
      </c>
      <c r="D95" s="7"/>
      <c r="E95" s="8"/>
      <c r="G95" s="72">
        <f>'2. Protocols'!J94*'1. General Inputs'!$N$13</f>
        <v>0</v>
      </c>
      <c r="H95" s="72">
        <f>MAX(G95*(1+'1. General Inputs'!$BE$23)+(H$110*'2. Protocols'!$S94)+'3. ARV Substitutions'!L115,0)</f>
        <v>0</v>
      </c>
      <c r="I95" s="72" t="e">
        <f>MAX(H95*(1+'1. General Inputs'!$BE$23)+(I$110*'2. Protocols'!$S94)+'3. ARV Substitutions'!M115,0)</f>
        <v>#VALUE!</v>
      </c>
      <c r="J95" s="72" t="e">
        <f>MAX(I95*(1+'1. General Inputs'!$BE$23)+(J$110*'2. Protocols'!$S94)+'3. ARV Substitutions'!N115,0)</f>
        <v>#VALUE!</v>
      </c>
      <c r="K95" s="72" t="e">
        <f>MAX(J95*(1+'1. General Inputs'!$BE$23)+(K$110*'2. Protocols'!$S94)+'3. ARV Substitutions'!O115,0)</f>
        <v>#VALUE!</v>
      </c>
      <c r="L95" s="72" t="e">
        <f>MAX(K95*(1+'1. General Inputs'!$BE$23)+(L$110*'2. Protocols'!$S94)+'3. ARV Substitutions'!P115,0)</f>
        <v>#VALUE!</v>
      </c>
      <c r="M95" s="72" t="e">
        <f>MAX(L95*(1+'1. General Inputs'!$BE$23)+(M$110*'2. Protocols'!$S94)+'3. ARV Substitutions'!Q115,0)</f>
        <v>#VALUE!</v>
      </c>
      <c r="N95" s="72" t="e">
        <f>MAX(M95*(1+'1. General Inputs'!$BE$23)+(N$110*'2. Protocols'!$S94)+'3. ARV Substitutions'!R115,0)</f>
        <v>#VALUE!</v>
      </c>
      <c r="O95" s="72" t="e">
        <f>MAX(N95*(1+'1. General Inputs'!$BE$23)+(O$110*'2. Protocols'!$S94)+'3. ARV Substitutions'!S115,0)</f>
        <v>#VALUE!</v>
      </c>
      <c r="P95" s="72" t="e">
        <f>MAX(O95*(1+'1. General Inputs'!$BE$23)+(P$110*'2. Protocols'!$S94)+'3. ARV Substitutions'!T115,0)</f>
        <v>#VALUE!</v>
      </c>
      <c r="Q95" s="72" t="e">
        <f>MAX(P95*(1+'1. General Inputs'!$BE$23)+(Q$110*'2. Protocols'!$S94)+'3. ARV Substitutions'!U115,0)</f>
        <v>#VALUE!</v>
      </c>
      <c r="R95" s="72" t="e">
        <f>MAX(Q95*(1+'1. General Inputs'!$BE$23)+(R$110*'2. Protocols'!$S94)+'3. ARV Substitutions'!V115,0)</f>
        <v>#VALUE!</v>
      </c>
      <c r="S95" s="72" t="e">
        <f>MAX(R95*(1+'1. General Inputs'!$BE$23)+(S$110*'2. Protocols'!$S94)+'3. ARV Substitutions'!W115,0)</f>
        <v>#VALUE!</v>
      </c>
      <c r="T95" s="72" t="e">
        <f>MAX(S95*(1+'1. General Inputs'!$BE$23)+(T$110*'2. Protocols'!$S94)+'3. ARV Substitutions'!X115,0)</f>
        <v>#VALUE!</v>
      </c>
      <c r="U95" s="72" t="e">
        <f>MAX(T95*(1+'1. General Inputs'!$BE$23)+(U$110*'2. Protocols'!$S94)+'3. ARV Substitutions'!Y115,0)</f>
        <v>#VALUE!</v>
      </c>
      <c r="V95" s="72" t="e">
        <f>MAX(U95*(1+'1. General Inputs'!$BE$23)+(V$110*'2. Protocols'!$S94)+'3. ARV Substitutions'!Z115,0)</f>
        <v>#VALUE!</v>
      </c>
      <c r="W95" s="72" t="e">
        <f>MAX(V95*(1+'1. General Inputs'!$BE$23)+(W$110*'2. Protocols'!$S94)+'3. ARV Substitutions'!AA115,0)</f>
        <v>#VALUE!</v>
      </c>
      <c r="X95" s="72" t="e">
        <f>MAX(W95*(1+'1. General Inputs'!$BE$23)+(X$110*'2. Protocols'!$S94)+'3. ARV Substitutions'!AB115,0)</f>
        <v>#VALUE!</v>
      </c>
      <c r="Y95" s="72" t="e">
        <f>MAX(X95*(1+'1. General Inputs'!$BE$23)+(Y$110*'2. Protocols'!$S94)+'3. ARV Substitutions'!AC115,0)</f>
        <v>#VALUE!</v>
      </c>
      <c r="Z95" s="72" t="e">
        <f>MAX(Y95*(1+'1. General Inputs'!$BE$23)+(Z$110*'2. Protocols'!$S94)+'3. ARV Substitutions'!AD115,0)</f>
        <v>#VALUE!</v>
      </c>
      <c r="AA95" s="72" t="e">
        <f>MAX(Z95*(1+'1. General Inputs'!$BE$23)+(AA$110*'2. Protocols'!$S94)+'3. ARV Substitutions'!AE115,0)</f>
        <v>#VALUE!</v>
      </c>
      <c r="AB95" s="72" t="e">
        <f>MAX(AA95*(1+'1. General Inputs'!$BE$23)+(AB$110*'2. Protocols'!$S94)+'3. ARV Substitutions'!AF115,0)</f>
        <v>#VALUE!</v>
      </c>
      <c r="AC95" s="72" t="e">
        <f>MAX(AB95*(1+'1. General Inputs'!$BE$23)+(AC$110*'2. Protocols'!$S94)+'3. ARV Substitutions'!AG115,0)</f>
        <v>#VALUE!</v>
      </c>
      <c r="AD95" s="72" t="e">
        <f>MAX(AC95*(1+'1. General Inputs'!$BE$23)+(AD$110*'2. Protocols'!$S94)+'3. ARV Substitutions'!AH115,0)</f>
        <v>#VALUE!</v>
      </c>
      <c r="AE95" s="72" t="e">
        <f>MAX(AD95*(1+'1. General Inputs'!$BE$23)+(AE$110*'2. Protocols'!$S94)+'3. ARV Substitutions'!AI115,0)</f>
        <v>#VALUE!</v>
      </c>
      <c r="AF95" s="72" t="e">
        <f>MAX(AE95*(1+'1. General Inputs'!$BE$23)+(AF$110*'2. Protocols'!$S94)+'3. ARV Substitutions'!AJ115,0)</f>
        <v>#VALUE!</v>
      </c>
      <c r="AG95" s="72" t="e">
        <f>MAX(AF95*(1+'1. General Inputs'!$BE$23)+(AG$110*'2. Protocols'!$S94)+'3. ARV Substitutions'!AK115,0)</f>
        <v>#VALUE!</v>
      </c>
      <c r="AH95" s="72" t="e">
        <f>MAX(AG95*(1+'1. General Inputs'!$BE$23)+(AH$110*'2. Protocols'!$S94)+'3. ARV Substitutions'!AL115,0)</f>
        <v>#VALUE!</v>
      </c>
      <c r="AI95" s="72" t="e">
        <f>MAX(AH95*(1+'1. General Inputs'!$BE$23)+(AI$110*'2. Protocols'!$S94)+'3. ARV Substitutions'!AM115,0)</f>
        <v>#VALUE!</v>
      </c>
      <c r="AJ95" s="72" t="e">
        <f>MAX(AI95*(1+'1. General Inputs'!$BE$23)+(AJ$110*'2. Protocols'!$S94)+'3. ARV Substitutions'!AN115,0)</f>
        <v>#VALUE!</v>
      </c>
      <c r="AK95" s="72" t="e">
        <f>MAX(AJ95*(1+'1. General Inputs'!$BE$23)+(AK$110*'2. Protocols'!$S94)+'3. ARV Substitutions'!AO115,0)</f>
        <v>#VALUE!</v>
      </c>
      <c r="AL95" s="72" t="e">
        <f>MAX(AK95*(1+'1. General Inputs'!$BE$23)+(AL$110*'2. Protocols'!$S94)+'3. ARV Substitutions'!AP115,0)</f>
        <v>#VALUE!</v>
      </c>
      <c r="AM95" s="72" t="e">
        <f>MAX(AL95*(1+'1. General Inputs'!$BE$23)+(AM$110*'2. Protocols'!$S94)+'3. ARV Substitutions'!AQ115,0)</f>
        <v>#VALUE!</v>
      </c>
      <c r="AN95" s="72" t="e">
        <f>MAX(AM95*(1+'1. General Inputs'!$BE$23)+(AN$110*'2. Protocols'!$S94)+'3. ARV Substitutions'!AR115,0)</f>
        <v>#VALUE!</v>
      </c>
      <c r="AO95" s="72" t="e">
        <f>MAX(AN95*(1+'1. General Inputs'!$BE$23)+(AO$110*'2. Protocols'!$S94)+'3. ARV Substitutions'!AS115,0)</f>
        <v>#VALUE!</v>
      </c>
      <c r="AP95" s="72" t="e">
        <f>MAX(AO95*(1+'1. General Inputs'!$BE$23)+(AP$110*'2. Protocols'!$S94)+'3. ARV Substitutions'!AT115,0)</f>
        <v>#VALUE!</v>
      </c>
      <c r="AQ95" s="72" t="e">
        <f>MAX(AP95*(1+'1. General Inputs'!$BE$23)+(AQ$110*'2. Protocols'!$S94)+'3. ARV Substitutions'!AU115,0)</f>
        <v>#VALUE!</v>
      </c>
      <c r="CA95" s="51">
        <f t="shared" si="106"/>
        <v>0</v>
      </c>
      <c r="CB95" s="51" t="e">
        <f t="shared" si="107"/>
        <v>#VALUE!</v>
      </c>
      <c r="CC95" s="51" t="e">
        <f t="shared" si="108"/>
        <v>#VALUE!</v>
      </c>
      <c r="CD95" s="51" t="e">
        <f t="shared" si="109"/>
        <v>#VALUE!</v>
      </c>
      <c r="CE95" s="51" t="e">
        <f t="shared" si="110"/>
        <v>#VALUE!</v>
      </c>
      <c r="CF95" s="51" t="e">
        <f t="shared" si="111"/>
        <v>#VALUE!</v>
      </c>
      <c r="CG95" s="51" t="e">
        <f t="shared" si="112"/>
        <v>#VALUE!</v>
      </c>
      <c r="CH95" s="51" t="e">
        <f t="shared" si="113"/>
        <v>#VALUE!</v>
      </c>
      <c r="CI95" s="51" t="e">
        <f t="shared" si="114"/>
        <v>#VALUE!</v>
      </c>
      <c r="CJ95" s="51" t="e">
        <f t="shared" si="115"/>
        <v>#VALUE!</v>
      </c>
      <c r="CK95" s="51" t="e">
        <f t="shared" si="116"/>
        <v>#VALUE!</v>
      </c>
      <c r="CL95" s="51" t="e">
        <f t="shared" si="117"/>
        <v>#VALUE!</v>
      </c>
      <c r="CM95" s="51" t="e">
        <f t="shared" si="118"/>
        <v>#VALUE!</v>
      </c>
      <c r="CN95" s="51" t="e">
        <f t="shared" si="119"/>
        <v>#VALUE!</v>
      </c>
      <c r="CO95" s="51" t="e">
        <f t="shared" si="120"/>
        <v>#VALUE!</v>
      </c>
      <c r="CP95" s="51" t="e">
        <f t="shared" si="121"/>
        <v>#VALUE!</v>
      </c>
      <c r="CQ95" s="51" t="e">
        <f t="shared" si="122"/>
        <v>#VALUE!</v>
      </c>
      <c r="CR95" s="51" t="e">
        <f t="shared" si="123"/>
        <v>#VALUE!</v>
      </c>
      <c r="CS95" s="51" t="e">
        <f t="shared" si="124"/>
        <v>#VALUE!</v>
      </c>
      <c r="CT95" s="51" t="e">
        <f t="shared" si="125"/>
        <v>#VALUE!</v>
      </c>
      <c r="CU95" s="51" t="e">
        <f t="shared" si="126"/>
        <v>#VALUE!</v>
      </c>
      <c r="CV95" s="51" t="e">
        <f t="shared" si="127"/>
        <v>#VALUE!</v>
      </c>
      <c r="CW95" s="51" t="e">
        <f t="shared" si="128"/>
        <v>#VALUE!</v>
      </c>
      <c r="CX95" s="51" t="e">
        <f t="shared" si="129"/>
        <v>#VALUE!</v>
      </c>
      <c r="CY95" s="51" t="e">
        <f t="shared" si="130"/>
        <v>#VALUE!</v>
      </c>
      <c r="CZ95" s="51" t="e">
        <f t="shared" si="131"/>
        <v>#VALUE!</v>
      </c>
      <c r="DA95" s="51" t="e">
        <f t="shared" si="132"/>
        <v>#VALUE!</v>
      </c>
      <c r="DB95" s="51" t="e">
        <f t="shared" si="133"/>
        <v>#VALUE!</v>
      </c>
      <c r="DC95" s="51" t="e">
        <f t="shared" si="134"/>
        <v>#VALUE!</v>
      </c>
      <c r="DD95" s="51" t="e">
        <f t="shared" si="135"/>
        <v>#VALUE!</v>
      </c>
      <c r="DE95" s="51" t="e">
        <f t="shared" si="136"/>
        <v>#VALUE!</v>
      </c>
      <c r="DF95" s="51" t="e">
        <f t="shared" si="137"/>
        <v>#VALUE!</v>
      </c>
      <c r="DG95" s="51" t="e">
        <f t="shared" si="138"/>
        <v>#VALUE!</v>
      </c>
      <c r="DH95" s="51" t="e">
        <f t="shared" si="139"/>
        <v>#VALUE!</v>
      </c>
      <c r="DI95" s="51" t="e">
        <f t="shared" si="140"/>
        <v>#VALUE!</v>
      </c>
      <c r="DJ95" s="51" t="e">
        <f t="shared" si="141"/>
        <v>#VALUE!</v>
      </c>
      <c r="DL95" s="21" t="str">
        <f>CONCATENATE('2. Protocols'!C94, '2. Protocols'!D94, '2. Protocols'!E94)</f>
        <v>+</v>
      </c>
      <c r="DM95" s="21" t="str">
        <f>CONCATENATE('2. Protocols'!C94, '2. Protocols'!D94, '2. Protocols'!E94, '2. Protocols'!F94, '2. Protocols'!G94,)</f>
        <v>++</v>
      </c>
      <c r="DO95" s="27">
        <f>IF(AND(OR(ISBLANK(DO$9),DO$9=0)=FALSE,OR(DO$9='2. Protocols'!$C94,DO$9='2. Protocols'!$E94,DO$9='2. Protocols'!$G94)),1,0)*'4. Formulations'!$I94</f>
        <v>0</v>
      </c>
      <c r="DP95" s="27">
        <f>IF(AND(OR(ISBLANK(DP$9),DP$9=0)=FALSE,OR(DP$9='2. Protocols'!$C94,DP$9='2. Protocols'!$E94,DP$9='2. Protocols'!$G94)),1,0)*'4. Formulations'!$I94</f>
        <v>0</v>
      </c>
      <c r="DQ95" s="27">
        <f>IF(AND(OR(ISBLANK(DQ$9),DQ$9=0)=FALSE,OR(DQ$9='2. Protocols'!$C94,DQ$9='2. Protocols'!$E94,DQ$9='2. Protocols'!$G94)),1,0)*'4. Formulations'!$I94</f>
        <v>0</v>
      </c>
      <c r="DR95" s="27">
        <f>IF(AND(OR(ISBLANK(DR$9),DR$9=0)=FALSE,OR(DR$9='2. Protocols'!$C94,DR$9='2. Protocols'!$E94,DR$9='2. Protocols'!$G94)),1,0)*'4. Formulations'!$I94</f>
        <v>0</v>
      </c>
      <c r="DS95" s="27">
        <f>IF(AND(OR(ISBLANK(DS$9),DS$9=0)=FALSE,OR(DS$9='2. Protocols'!$C94,DS$9='2. Protocols'!$E94,DS$9='2. Protocols'!$G94)),1,0)*'4. Formulations'!$I94</f>
        <v>0</v>
      </c>
      <c r="DT95" s="27">
        <f>IF(AND(OR(ISBLANK(DT$9),DT$9=0)=FALSE,OR(DT$9='2. Protocols'!$C94,DT$9='2. Protocols'!$E94,DT$9='2. Protocols'!$G94)),1,0)*'4. Formulations'!$I94</f>
        <v>0</v>
      </c>
      <c r="DU95" s="27">
        <f>IF(AND(OR(ISBLANK(DU$9),DU$9=0)=FALSE,OR(DU$9='2. Protocols'!$C94,DU$9='2. Protocols'!$E94,DU$9='2. Protocols'!$G94)),1,0)*'4. Formulations'!$I94</f>
        <v>0</v>
      </c>
      <c r="DV95" s="27">
        <f>IF(AND(OR(ISBLANK(DV$9),DV$9=0)=FALSE,OR(DV$9='2. Protocols'!$C94,DV$9='2. Protocols'!$E94,DV$9='2. Protocols'!$G94)),1,0)*'4. Formulations'!$I94</f>
        <v>0</v>
      </c>
      <c r="DW95" s="27">
        <f>IF(AND(OR(ISBLANK(DW$9),DW$9=0)=FALSE,OR(DW$9='2. Protocols'!$C94,DW$9='2. Protocols'!$E94,DW$9='2. Protocols'!$G94)),1,0)*'4. Formulations'!$I94</f>
        <v>0</v>
      </c>
      <c r="DX95" s="27">
        <f>IF(AND(OR(ISBLANK(DX$9),DX$9=0)=FALSE,OR(DX$9='2. Protocols'!$C94,DX$9='2. Protocols'!$E94,DX$9='2. Protocols'!$G94)),1,0)*'4. Formulations'!$I94</f>
        <v>0</v>
      </c>
      <c r="DY95" s="27">
        <f>IF(AND(OR(ISBLANK(DY$9),DY$9=0)=FALSE,OR(DY$9='2. Protocols'!$C94,DY$9='2. Protocols'!$E94,DY$9='2. Protocols'!$G94)),1,0)*'4. Formulations'!$I94</f>
        <v>0</v>
      </c>
      <c r="DZ95" s="27">
        <f>IF(AND(OR(ISBLANK(DZ$9),DZ$9=0)=FALSE,OR(DZ$9='2. Protocols'!$C94,DZ$9='2. Protocols'!$E94,DZ$9='2. Protocols'!$G94)),1,0)*'4. Formulations'!$I94</f>
        <v>0</v>
      </c>
      <c r="EA95" s="27">
        <f>IF(AND(OR(ISBLANK(EA$9),EA$9=0)=FALSE,OR(EA$9='2. Protocols'!$C94,EA$9='2. Protocols'!$E94,EA$9='2. Protocols'!$G94)),1,0)*'4. Formulations'!$I94</f>
        <v>0</v>
      </c>
      <c r="EB95" s="27">
        <f>IF(AND(OR(ISBLANK(EB$9),EB$9=0)=FALSE,OR(EB$9='2. Protocols'!$C94,EB$9='2. Protocols'!$E94,EB$9='2. Protocols'!$G94)),1,0)*'4. Formulations'!$I94</f>
        <v>0</v>
      </c>
      <c r="EC95" s="27">
        <f>IF(AND(OR(ISBLANK(EC$9),EC$9=0)=FALSE,OR(EC$9='2. Protocols'!$C94,EC$9='2. Protocols'!$E94,EC$9='2. Protocols'!$G94)),1,0)*'4. Formulations'!$I94</f>
        <v>0</v>
      </c>
      <c r="ED95" s="27">
        <f>IF(AND(OR(ISBLANK(ED$9),ED$9=0)=FALSE,OR(ED$9='2. Protocols'!$C94,ED$9='2. Protocols'!$E94,ED$9='2. Protocols'!$G94)),1,0)*'4. Formulations'!$I94</f>
        <v>0</v>
      </c>
      <c r="EE95" s="27">
        <f>IF(AND(OR(ISBLANK(EE$9),EE$9=0)=FALSE,OR(EE$9='2. Protocols'!$C94,EE$9='2. Protocols'!$E94,EE$9='2. Protocols'!$G94)),1,0)*'4. Formulations'!$I94</f>
        <v>0</v>
      </c>
      <c r="EF95" s="27">
        <f>IF(AND(OR(ISBLANK(EF$9),EF$9=0)=FALSE,OR(EF$9='2. Protocols'!$C94,EF$9='2. Protocols'!$E94,EF$9='2. Protocols'!$G94)),1,0)*'4. Formulations'!$I94</f>
        <v>0</v>
      </c>
      <c r="EG95" s="27">
        <f>IF(AND(OR(ISBLANK(EG$9),EG$9=0)=FALSE,OR(EG$9='2. Protocols'!$C94,EG$9='2. Protocols'!$E94,EG$9='2. Protocols'!$G94)),1,0)*'4. Formulations'!$I94</f>
        <v>0</v>
      </c>
      <c r="EH95" s="27">
        <f>IF(AND(OR(ISBLANK(EH$9),EH$9=0)=FALSE,OR(EH$9='2. Protocols'!$C94,EH$9='2. Protocols'!$E94,EH$9='2. Protocols'!$G94)),1,0)*'4. Formulations'!$I94</f>
        <v>0</v>
      </c>
      <c r="EI95" s="27">
        <f>IF(AND(OR(ISBLANK(EI$9),EI$9=0)=FALSE,OR(EI$9='2. Protocols'!$C94,EI$9='2. Protocols'!$E94,EI$9='2. Protocols'!$G94)),1,0)*'4. Formulations'!$I94</f>
        <v>0</v>
      </c>
      <c r="EJ95" s="27">
        <f>IF(AND(OR(ISBLANK(EJ$9),EJ$9=0)=FALSE,OR(EJ$9='2. Protocols'!$C94,EJ$9='2. Protocols'!$E94,EJ$9='2. Protocols'!$G94)),1,0)*'4. Formulations'!$I94</f>
        <v>0</v>
      </c>
      <c r="EK95" s="27">
        <f>IF(AND(OR(ISBLANK(EK$9),EK$9=0)=FALSE,OR(EK$9='2. Protocols'!$C94,EK$9='2. Protocols'!$E94,EK$9='2. Protocols'!$G94)),1,0)*'4. Formulations'!$I94</f>
        <v>0</v>
      </c>
      <c r="EL95" s="27">
        <f>IF(AND(OR(ISBLANK(EL$9),EL$9=0)=FALSE,OR(EL$9='2. Protocols'!$C94,EL$9='2. Protocols'!$E94,EL$9='2. Protocols'!$G94)),1,0)*'4. Formulations'!$I94</f>
        <v>0</v>
      </c>
      <c r="EM95" s="27">
        <f>IF(AND(OR(ISBLANK(EM$9),EM$9=0)=FALSE,OR(EM$9='2. Protocols'!$C94,EM$9='2. Protocols'!$E94,EM$9='2. Protocols'!$G94)),1,0)*'4. Formulations'!$I94</f>
        <v>0</v>
      </c>
      <c r="EN95" s="27">
        <f>IF(AND(OR(ISBLANK(EN$9),EN$9=0)=FALSE,OR(EN$9='2. Protocols'!$C94,EN$9='2. Protocols'!$E94,EN$9='2. Protocols'!$G94)),1,0)*'4. Formulations'!$I94</f>
        <v>0</v>
      </c>
      <c r="EO95" s="27">
        <f>IF(AND(OR(ISBLANK(EO$9),EO$9=0)=FALSE,OR(EO$9='2. Protocols'!$C94,EO$9='2. Protocols'!$E94,EO$9='2. Protocols'!$G94)),1,0)*'4. Formulations'!$I94</f>
        <v>0</v>
      </c>
      <c r="EP95" s="27">
        <f>IF(AND(OR(ISBLANK(EP$9),EP$9=0)=FALSE,OR(EP$9='2. Protocols'!$C94,EP$9='2. Protocols'!$E94,EP$9='2. Protocols'!$G94)),1,0)*'4. Formulations'!$I94</f>
        <v>0</v>
      </c>
      <c r="EQ95" s="27">
        <f>IF(AND(OR(ISBLANK(EQ$9),EQ$9=0)=FALSE,OR(EQ$9='2. Protocols'!$C94,EQ$9='2. Protocols'!$E94,EQ$9='2. Protocols'!$G94)),1,0)*'4. Formulations'!$I94</f>
        <v>0</v>
      </c>
      <c r="ER95" s="27">
        <f>IF(AND(OR(ISBLANK(ER$9),ER$9=0)=FALSE,OR(ER$9='2. Protocols'!$C94,ER$9='2. Protocols'!$E94,ER$9='2. Protocols'!$G94)),1,0)*'4. Formulations'!$I94</f>
        <v>0</v>
      </c>
      <c r="ES95" s="27">
        <f>IF(AND(OR(ISBLANK(ES$9),ES$9=0)=FALSE,OR(ES$9='2. Protocols'!$C94,ES$9='2. Protocols'!$E94,ES$9='2. Protocols'!$G94)),1,0)*'4. Formulations'!$I94</f>
        <v>0</v>
      </c>
      <c r="ET95" s="27">
        <f>IF(AND(OR(ISBLANK(ET$9),ET$9=0)=FALSE,OR(ET$9='2. Protocols'!$C94,ET$9='2. Protocols'!$E94,ET$9='2. Protocols'!$G94)),1,0)*'4. Formulations'!$I94</f>
        <v>0</v>
      </c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N95" s="27">
        <f>IF(AND(OR(ISBLANK(FN$9),FN$9=0)=FALSE,FN$9=$DL95),1,0)*'4. Formulations'!$J94</f>
        <v>0</v>
      </c>
      <c r="FO95" s="27">
        <f>IF(AND(OR(ISBLANK(FO$9),FO$9=0)=FALSE,FO$9=$DL95),1,0)*'4. Formulations'!$J94</f>
        <v>0</v>
      </c>
      <c r="FP95" s="27">
        <f>IF(AND(OR(ISBLANK(FP$9),FP$9=0)=FALSE,FP$9=$DL95),1,0)*'4. Formulations'!$J94</f>
        <v>0</v>
      </c>
      <c r="FQ95" s="27">
        <f>IF(AND(OR(ISBLANK(FQ$9),FQ$9=0)=FALSE,FQ$9=$DL95),1,0)*'4. Formulations'!$J94</f>
        <v>0</v>
      </c>
      <c r="FR95" s="27">
        <f>IF(AND(OR(ISBLANK(FR$9),FR$9=0)=FALSE,FR$9=$DL95),1,0)*'4. Formulations'!$J94</f>
        <v>0</v>
      </c>
      <c r="FS95" s="27">
        <f>IF(AND(OR(ISBLANK(FS$9),FS$9=0)=FALSE,FS$9=$DL95),1,0)*'4. Formulations'!$J94</f>
        <v>0</v>
      </c>
      <c r="FT95" s="27">
        <f>IF(AND(OR(ISBLANK(FT$9),FT$9=0)=FALSE,FT$9=$DL95),1,0)*'4. Formulations'!$J94</f>
        <v>0</v>
      </c>
      <c r="FU95" s="27">
        <f>IF(AND(OR(ISBLANK(FU$9),FU$9=0)=FALSE,FU$9=$DL95),1,0)*'4. Formulations'!$J94</f>
        <v>0</v>
      </c>
      <c r="FV95" s="27">
        <f>IF(AND(OR(ISBLANK(FV$9),FV$9=0)=FALSE,FV$9=$DL95),1,0)*'4. Formulations'!$J94</f>
        <v>0</v>
      </c>
      <c r="FW95" s="27">
        <f>IF(AND(OR(ISBLANK(FW$9),FW$9=0)=FALSE,FW$9=$DL95),1,0)*'4. Formulations'!$J94</f>
        <v>0</v>
      </c>
      <c r="FX95" s="27">
        <f>IF(AND(OR(ISBLANK(FX$9),FX$9=0)=FALSE,FX$9=$DL95),1,0)*'4. Formulations'!$J94</f>
        <v>0</v>
      </c>
      <c r="FY95" s="27">
        <f>IF(AND(OR(ISBLANK(FY$9),FY$9=0)=FALSE,FY$9=$DL95),1,0)*'4. Formulations'!$J94</f>
        <v>0</v>
      </c>
      <c r="FZ95" s="27">
        <f>IF(AND(OR(ISBLANK(FZ$9),FZ$9=0)=FALSE,FZ$9=$DL95),1,0)*'4. Formulations'!$J94</f>
        <v>0</v>
      </c>
      <c r="GA95" s="27">
        <f>IF(AND(OR(ISBLANK(GA$9),GA$9=0)=FALSE,GA$9=$DL95),1,0)*'4. Formulations'!$J94</f>
        <v>0</v>
      </c>
      <c r="GB95" s="27">
        <f>IF(AND(OR(ISBLANK(GB$9),GB$9=0)=FALSE,GB$9=$DL95),1,0)*'4. Formulations'!$J94</f>
        <v>0</v>
      </c>
      <c r="GC95" s="27">
        <f>IF(AND(OR(ISBLANK(GC$9),GC$9=0)=FALSE,GC$9=$DL95),1,0)*'4. Formulations'!$J94</f>
        <v>0</v>
      </c>
      <c r="GD95" s="27">
        <f>IF(AND(OR(ISBLANK(GD$9),GD$9=0)=FALSE,GD$9=$DL95),1,0)*'4. Formulations'!$J94</f>
        <v>0</v>
      </c>
      <c r="GE95" s="27"/>
      <c r="GF95" s="27"/>
      <c r="GG95" s="27"/>
      <c r="GI95" s="27">
        <f>IF(AND(OR(ISBLANK(GI$9),GI$9=0)=FALSE,SUM($FN95:$GD95)&gt;0,GI$9='2. Protocols'!$G94),1,0)*'4. Formulations'!$J94</f>
        <v>0</v>
      </c>
      <c r="GJ95" s="27">
        <f>IF(AND(OR(ISBLANK(GJ$9),GJ$9=0)=FALSE,SUM($FN95:$GD95)&gt;0,GJ$9='2. Protocols'!$G94),1,0)*'4. Formulations'!$J94</f>
        <v>0</v>
      </c>
      <c r="GK95" s="27">
        <f>IF(AND(OR(ISBLANK(GK$9),GK$9=0)=FALSE,SUM($FN95:$GD95)&gt;0,GK$9='2. Protocols'!$G94),1,0)*'4. Formulations'!$J94</f>
        <v>0</v>
      </c>
      <c r="GL95" s="27">
        <f>IF(AND(OR(ISBLANK(GL$9),GL$9=0)=FALSE,SUM($FN95:$GD95)&gt;0,GL$9='2. Protocols'!$G94),1,0)*'4. Formulations'!$J94</f>
        <v>0</v>
      </c>
      <c r="GM95" s="27">
        <f>IF(AND(OR(ISBLANK(GM$9),GM$9=0)=FALSE,SUM($FN95:$GD95)&gt;0,GM$9='2. Protocols'!$G94),1,0)*'4. Formulations'!$J94</f>
        <v>0</v>
      </c>
      <c r="GN95" s="27">
        <f>IF(AND(OR(ISBLANK(GN$9),GN$9=0)=FALSE,SUM($FN95:$GD95)&gt;0,GN$9='2. Protocols'!$G94),1,0)*'4. Formulations'!$J94</f>
        <v>0</v>
      </c>
      <c r="GO95" s="27">
        <f>IF(AND(OR(ISBLANK(GO$9),GO$9=0)=FALSE,SUM($FN95:$GD95)&gt;0,GO$9='2. Protocols'!$G94),1,0)*'4. Formulations'!$J94</f>
        <v>0</v>
      </c>
      <c r="GP95" s="27">
        <f>IF(AND(OR(ISBLANK(GP$9),GP$9=0)=FALSE,SUM($FN95:$GD95)&gt;0,GP$9='2. Protocols'!$G94),1,0)*'4. Formulations'!$J94</f>
        <v>0</v>
      </c>
      <c r="GQ95" s="27">
        <f>IF(AND(OR(ISBLANK(GQ$9),GQ$9=0)=FALSE,SUM($FN95:$GD95)&gt;0,GQ$9='2. Protocols'!$G94),1,0)*'4. Formulations'!$J94</f>
        <v>0</v>
      </c>
      <c r="GR95" s="27">
        <f>IF(AND(OR(ISBLANK(GR$9),GR$9=0)=FALSE,SUM($FN95:$GD95)&gt;0,GR$9='2. Protocols'!$G94),1,0)*'4. Formulations'!$J94</f>
        <v>0</v>
      </c>
      <c r="GS95" s="27">
        <f>IF(AND(OR(ISBLANK(GS$9),GS$9=0)=FALSE,SUM($FN95:$GD95)&gt;0,GS$9='2. Protocols'!$G94),1,0)*'4. Formulations'!$J94</f>
        <v>0</v>
      </c>
      <c r="GT95" s="27">
        <f>IF(AND(OR(ISBLANK(GT$9),GT$9=0)=FALSE,SUM($FN95:$GD95)&gt;0,GT$9='2. Protocols'!$G94),1,0)*'4. Formulations'!$J94</f>
        <v>0</v>
      </c>
      <c r="GU95" s="27">
        <f>IF(AND(OR(ISBLANK(GU$9),GU$9=0)=FALSE,SUM($FN95:$GD95)&gt;0,GU$9='2. Protocols'!$G94),1,0)*'4. Formulations'!$J94</f>
        <v>0</v>
      </c>
      <c r="GV95" s="27">
        <f>IF(AND(OR(ISBLANK(GV$9),GV$9=0)=FALSE,SUM($FN95:$GD95)&gt;0,GV$9='2. Protocols'!$G94),1,0)*'4. Formulations'!$J94</f>
        <v>0</v>
      </c>
      <c r="GW95" s="27">
        <f>IF(AND(OR(ISBLANK(GW$9),GW$9=0)=FALSE,SUM($FN95:$GD95)&gt;0,GW$9='2. Protocols'!$G94),1,0)*'4. Formulations'!$J94</f>
        <v>0</v>
      </c>
      <c r="GX95" s="27">
        <f>IF(AND(OR(ISBLANK(GX$9),GX$9=0)=FALSE,SUM($FN95:$GD95)&gt;0,GX$9='2. Protocols'!$G94),1,0)*'4. Formulations'!$J94</f>
        <v>0</v>
      </c>
      <c r="GY95" s="27">
        <f>IF(AND(OR(ISBLANK(GY$9),GY$9=0)=FALSE,SUM($FN95:$GD95)&gt;0,GY$9='2. Protocols'!$G94),1,0)*'4. Formulations'!$J94</f>
        <v>0</v>
      </c>
      <c r="GZ95" s="27">
        <f>IF(AND(OR(ISBLANK(GZ$9),GZ$9=0)=FALSE,SUM($FN95:$GD95)&gt;0,GZ$9='2. Protocols'!$G94),1,0)*'4. Formulations'!$J94</f>
        <v>0</v>
      </c>
      <c r="HA95" s="27">
        <f>IF(AND(OR(ISBLANK(HA$9),HA$9=0)=FALSE,SUM($FN95:$GD95)&gt;0,HA$9='2. Protocols'!$G94),1,0)*'4. Formulations'!$J94</f>
        <v>0</v>
      </c>
      <c r="HB95" s="27">
        <f>IF(AND(OR(ISBLANK(HB$9),HB$9=0)=FALSE,SUM($FN95:$GD95)&gt;0,HB$9='2. Protocols'!$G94),1,0)*'4. Formulations'!$J94</f>
        <v>0</v>
      </c>
      <c r="HC95" s="27">
        <f>IF(AND(OR(ISBLANK(HC$9),HC$9=0)=FALSE,SUM($FN95:$GD95)&gt;0,HC$9='2. Protocols'!$G94),1,0)*'4. Formulations'!$J94</f>
        <v>0</v>
      </c>
      <c r="HD95" s="27">
        <f>IF(AND(OR(ISBLANK(HD$9),HD$9=0)=FALSE,SUM($FN95:$GD95)&gt;0,HD$9='2. Protocols'!$G94),1,0)*'4. Formulations'!$J94</f>
        <v>0</v>
      </c>
      <c r="HE95" s="27">
        <f>IF(AND(OR(ISBLANK(HE$9),HE$9=0)=FALSE,SUM($FN95:$GD95)&gt;0,HE$9='2. Protocols'!$G94),1,0)*'4. Formulations'!$J94</f>
        <v>0</v>
      </c>
      <c r="HF95" s="27">
        <f>IF(AND(OR(ISBLANK(HF$9),HF$9=0)=FALSE,SUM($FN95:$GD95)&gt;0,HF$9='2. Protocols'!$G94),1,0)*'4. Formulations'!$J94</f>
        <v>0</v>
      </c>
      <c r="HG95" s="27">
        <f>IF(AND(OR(ISBLANK(HG$9),HG$9=0)=FALSE,SUM($FN95:$GD95)&gt;0,HG$9='2. Protocols'!$G94),1,0)*'4. Formulations'!$J94</f>
        <v>0</v>
      </c>
      <c r="HH95" s="27">
        <f>IF(AND(OR(ISBLANK(HH$9),HH$9=0)=FALSE,SUM($FN95:$GD95)&gt;0,HH$9='2. Protocols'!$G94),1,0)*'4. Formulations'!$J94</f>
        <v>0</v>
      </c>
      <c r="HI95" s="27">
        <f>IF(AND(OR(ISBLANK(HI$9),HI$9=0)=FALSE,SUM($FN95:$GD95)&gt;0,HI$9='2. Protocols'!$G94),1,0)*'4. Formulations'!$J94</f>
        <v>0</v>
      </c>
      <c r="HJ95" s="27">
        <f>IF(AND(OR(ISBLANK(HJ$9),HJ$9=0)=FALSE,SUM($FN95:$GD95)&gt;0,HJ$9='2. Protocols'!$G94),1,0)*'4. Formulations'!$J94</f>
        <v>0</v>
      </c>
      <c r="HK95" s="27">
        <f>IF(AND(OR(ISBLANK(HK$9),HK$9=0)=FALSE,SUM($FN95:$GD95)&gt;0,HK$9='2. Protocols'!$G94),1,0)*'4. Formulations'!$J94</f>
        <v>0</v>
      </c>
      <c r="HL95" s="27">
        <f>IF(AND(OR(ISBLANK(HL$9),HL$9=0)=FALSE,SUM($FN95:$GD95)&gt;0,HL$9='2. Protocols'!$G94),1,0)*'4. Formulations'!$J94</f>
        <v>0</v>
      </c>
      <c r="HM95" s="27">
        <f>IF(AND(OR(ISBLANK(HM$9),HM$9=0)=FALSE,SUM($FN95:$GD95)&gt;0,HM$9='2. Protocols'!$G94),1,0)*'4. Formulations'!$J94</f>
        <v>0</v>
      </c>
      <c r="HN95" s="27">
        <f>IF(AND(OR(ISBLANK(HN$9),HN$9=0)=FALSE,SUM($FN95:$GD95)&gt;0,HN$9='2. Protocols'!$G94),1,0)*'4. Formulations'!$J94</f>
        <v>0</v>
      </c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H95" s="27">
        <f>IF(AND(OR(ISBLANK(GI$9),GI$9=0)=FALSE,IH$9=$DM95),1,0)*'4. Formulations'!$K94</f>
        <v>0</v>
      </c>
      <c r="II95" s="27">
        <f>IF(AND(OR(ISBLANK(GJ$9),GJ$9=0)=FALSE,II$9=$DM95),1,0)*'4. Formulations'!$K94</f>
        <v>0</v>
      </c>
      <c r="IJ95" s="27">
        <f>IF(AND(OR(ISBLANK(GK$9),GK$9=0)=FALSE,IJ$9=$DM95),1,0)*'4. Formulations'!$K94</f>
        <v>0</v>
      </c>
      <c r="IK95" s="27">
        <f>IF(AND(OR(ISBLANK(GL$9),GL$9=0)=FALSE,IK$9=$DM95),1,0)*'4. Formulations'!$K94</f>
        <v>0</v>
      </c>
      <c r="IL95" s="27">
        <f>IF(AND(OR(ISBLANK(GM$9),GM$9=0)=FALSE,IL$9=$DM95),1,0)*'4. Formulations'!$K94</f>
        <v>0</v>
      </c>
      <c r="IM95" s="27">
        <f>IF(AND(OR(ISBLANK(GN$9),GN$9=0)=FALSE,IM$9=$DM95),1,0)*'4. Formulations'!$K94</f>
        <v>0</v>
      </c>
      <c r="IN95" s="27">
        <f>IF(AND(OR(ISBLANK(GO$9),GO$9=0)=FALSE,IN$9=$DM95),1,0)*'4. Formulations'!$K94</f>
        <v>0</v>
      </c>
      <c r="IO95" s="27">
        <f>IF(AND(OR(ISBLANK(GP$9),GP$9=0)=FALSE,IO$9=$DM95),1,0)*'4. Formulations'!$K94</f>
        <v>0</v>
      </c>
      <c r="IP95" s="27">
        <f>IF(AND(OR(ISBLANK(GQ$9),GQ$9=0)=FALSE,IP$9=$DM95),1,0)*'4. Formulations'!$K94</f>
        <v>0</v>
      </c>
      <c r="IQ95" s="27">
        <f>IF(AND(OR(ISBLANK(GR$9),GR$9=0)=FALSE,IQ$9=$DM95),1,0)*'4. Formulations'!$K94</f>
        <v>0</v>
      </c>
      <c r="IR95" s="27">
        <f>IF(AND(OR(ISBLANK(GN$9),GN$9=0)=FALSE,IR$9=$DM95),1,0)*'4. Formulations'!$K94</f>
        <v>0</v>
      </c>
      <c r="IS95" s="27">
        <f>IF(AND(OR(ISBLANK(GO$9),GO$9=0)=FALSE,IS$9=$DM95),1,0)*'4. Formulations'!$K94</f>
        <v>0</v>
      </c>
      <c r="IT95" s="27">
        <f>IF(AND(OR(ISBLANK(GP$9),GP$9=0)=FALSE,IT$9=$DM95),1,0)*'4. Formulations'!$K94</f>
        <v>0</v>
      </c>
      <c r="IU95" s="27">
        <f>IF(AND(OR(ISBLANK(GQ$9),GQ$9=0)=FALSE,IU$9=$DM95),1,0)*'4. Formulations'!$K94</f>
        <v>0</v>
      </c>
      <c r="IV95" s="27"/>
      <c r="IW95" s="27"/>
      <c r="IX95" s="27"/>
      <c r="IY95" s="27"/>
      <c r="IZ95" s="27"/>
      <c r="JA95" s="27"/>
      <c r="JC95" s="27">
        <f>IF(AND(OR(ISBLANK(JC$9),JC$9=0)=FALSE,OR(JC$9='2. Protocols'!$C94,JC$9='2. Protocols'!$E94,JC$9='2. Protocols'!$G94)),1,0)*'4. Formulations'!$L94</f>
        <v>0</v>
      </c>
      <c r="JD95" s="27">
        <f>IF(AND(OR(ISBLANK(JD$9),JD$9=0)=FALSE,OR(JD$9='2. Protocols'!$C94,JD$9='2. Protocols'!$E94,JD$9='2. Protocols'!$G94)),1,0)*'4. Formulations'!$L94</f>
        <v>0</v>
      </c>
      <c r="JE95" s="27">
        <f>IF(AND(OR(ISBLANK(JE$9),JE$9=0)=FALSE,OR(JE$9='2. Protocols'!$C94,JE$9='2. Protocols'!$E94,JE$9='2. Protocols'!$G94)),1,0)*'4. Formulations'!$L94</f>
        <v>0</v>
      </c>
      <c r="JF95" s="27">
        <f>IF(AND(OR(ISBLANK(JF$9),JF$9=0)=FALSE,OR(JF$9='2. Protocols'!$C94,JF$9='2. Protocols'!$E94,JF$9='2. Protocols'!$G94)),1,0)*'4. Formulations'!$L94</f>
        <v>0</v>
      </c>
      <c r="JG95" s="27">
        <f>IF(AND(OR(ISBLANK(JG$9),JG$9=0)=FALSE,OR(JG$9='2. Protocols'!$C94,JG$9='2. Protocols'!$E94,JG$9='2. Protocols'!$G94)),1,0)*'4. Formulations'!$L94</f>
        <v>0</v>
      </c>
      <c r="JH95" s="27">
        <f>IF(AND(OR(ISBLANK(JH$9),JH$9=0)=FALSE,OR(JH$9='2. Protocols'!$C94,JH$9='2. Protocols'!$E94,JH$9='2. Protocols'!$G94)),1,0)*'4. Formulations'!$L94</f>
        <v>0</v>
      </c>
      <c r="JI95" s="27">
        <f>IF(AND(OR(ISBLANK(JI$9),JI$9=0)=FALSE,OR(JI$9='2. Protocols'!$C94,JI$9='2. Protocols'!$E94,JI$9='2. Protocols'!$G94)),1,0)*'4. Formulations'!$L94</f>
        <v>0</v>
      </c>
      <c r="JJ95" s="27">
        <f>IF(AND(OR(ISBLANK(JJ$9),JJ$9=0)=FALSE,OR(JJ$9='2. Protocols'!$C94,JJ$9='2. Protocols'!$E94,JJ$9='2. Protocols'!$G94)),1,0)*'4. Formulations'!$L94</f>
        <v>0</v>
      </c>
      <c r="JK95" s="27">
        <f>IF(AND(OR(ISBLANK(JK$9),JK$9=0)=FALSE,OR(JK$9='2. Protocols'!$C94,JK$9='2. Protocols'!$E94,JK$9='2. Protocols'!$G94)),1,0)*'4. Formulations'!$L94</f>
        <v>0</v>
      </c>
      <c r="JL95" s="27">
        <f>IF(AND(OR(ISBLANK(JL$9),JL$9=0)=FALSE,OR(JL$9='2. Protocols'!$C94,JL$9='2. Protocols'!$E94,JL$9='2. Protocols'!$G94)),1,0)*'4. Formulations'!$L94</f>
        <v>0</v>
      </c>
      <c r="JM95" s="27">
        <f>IF(AND(OR(ISBLANK(JM$9),JM$9=0)=FALSE,OR(JM$9='2. Protocols'!$C94,JM$9='2. Protocols'!$E94,JM$9='2. Protocols'!$G94)),1,0)*'4. Formulations'!$L94</f>
        <v>0</v>
      </c>
      <c r="JN95" s="27">
        <f>IF(AND(OR(ISBLANK(JN$9),JN$9=0)=FALSE,OR(JN$9='2. Protocols'!$C94,JN$9='2. Protocols'!$E94,JN$9='2. Protocols'!$G94)),1,0)*'4. Formulations'!$L94</f>
        <v>0</v>
      </c>
      <c r="JO95" s="27">
        <f>IF(AND(OR(ISBLANK(JO$9),JO$9=0)=FALSE,OR(JO$9='2. Protocols'!$C94,JO$9='2. Protocols'!$E94,JO$9='2. Protocols'!$G94)),1,0)*'4. Formulations'!$L94</f>
        <v>0</v>
      </c>
      <c r="JP95" s="27">
        <f>IF(AND(OR(ISBLANK(JP$9),JP$9=0)=FALSE,OR(JP$9='2. Protocols'!$C94,JP$9='2. Protocols'!$E94,JP$9='2. Protocols'!$G94)),1,0)*'4. Formulations'!$L94</f>
        <v>0</v>
      </c>
      <c r="JQ95" s="27">
        <f>IF(AND(OR(ISBLANK(JQ$9),JQ$9=0)=FALSE,OR(JQ$9='2. Protocols'!$C94,JQ$9='2. Protocols'!$E94,JQ$9='2. Protocols'!$G94)),1,0)*'4. Formulations'!$L94</f>
        <v>0</v>
      </c>
      <c r="JR95" s="27">
        <f>IF(AND(OR(ISBLANK(JR$9),JR$9=0)=FALSE,OR(JR$9='2. Protocols'!$C94,JR$9='2. Protocols'!$E94,JR$9='2. Protocols'!$G94)),1,0)*'4. Formulations'!$L94</f>
        <v>0</v>
      </c>
      <c r="JS95" s="27">
        <f>IF(AND(OR(ISBLANK(JS$9),JS$9=0)=FALSE,OR(JS$9='2. Protocols'!$C94,JS$9='2. Protocols'!$E94,JS$9='2. Protocols'!$G94)),1,0)*'4. Formulations'!$L94</f>
        <v>0</v>
      </c>
      <c r="JT95" s="27">
        <f>IF(AND(OR(ISBLANK(JT$9),JT$9=0)=FALSE,OR(JT$9='2. Protocols'!$C94,JT$9='2. Protocols'!$E94,JT$9='2. Protocols'!$G94)),1,0)*'4. Formulations'!$L94</f>
        <v>0</v>
      </c>
      <c r="JU95" s="27">
        <f>IF(AND(OR(ISBLANK(JU$9),JU$9=0)=FALSE,OR(JU$9='2. Protocols'!$C94,JU$9='2. Protocols'!$E94,JU$9='2. Protocols'!$G94)),1,0)*'4. Formulations'!$L94</f>
        <v>0</v>
      </c>
      <c r="JV95" s="27">
        <f>IF(AND(OR(ISBLANK(JV$9),JV$9=0)=FALSE,OR(JV$9='2. Protocols'!$C94,JV$9='2. Protocols'!$E94,JV$9='2. Protocols'!$G94)),1,0)*'4. Formulations'!$L94</f>
        <v>0</v>
      </c>
      <c r="JW95" s="27">
        <f>IF(AND(OR(ISBLANK(JW$9),JW$9=0)=FALSE,OR(JW$9='2. Protocols'!$C94,JW$9='2. Protocols'!$E94,JW$9='2. Protocols'!$G94)),1,0)*'4. Formulations'!$L94</f>
        <v>0</v>
      </c>
      <c r="JX95" s="27">
        <f>IF(AND(OR(ISBLANK(JX$9),JX$9=0)=FALSE,OR(JX$9='2. Protocols'!$C94,JX$9='2. Protocols'!$E94,JX$9='2. Protocols'!$G94)),1,0)*'4. Formulations'!$L94</f>
        <v>0</v>
      </c>
      <c r="JY95" s="27">
        <f>IF(AND(OR(ISBLANK(JY$9),JY$9=0)=FALSE,OR(JY$9='2. Protocols'!$C94,JY$9='2. Protocols'!$E94,JY$9='2. Protocols'!$G94)),1,0)*'4. Formulations'!$L94</f>
        <v>0</v>
      </c>
      <c r="JZ95" s="27">
        <f>IF(AND(OR(ISBLANK(JZ$9),JZ$9=0)=FALSE,OR(JZ$9='2. Protocols'!$C94,JZ$9='2. Protocols'!$E94,JZ$9='2. Protocols'!$G94)),1,0)*'4. Formulations'!$L94</f>
        <v>0</v>
      </c>
      <c r="KA95" s="27">
        <f>IF(AND(OR(ISBLANK(KA$9),KA$9=0)=FALSE,OR(KA$9='2. Protocols'!$C94,KA$9='2. Protocols'!$E94,KA$9='2. Protocols'!$G94)),1,0)*'4. Formulations'!$L94</f>
        <v>0</v>
      </c>
      <c r="KB95" s="27">
        <f>IF(AND(OR(ISBLANK(KB$9),KB$9=0)=FALSE,OR(KB$9='2. Protocols'!$C94,KB$9='2. Protocols'!$E94,KB$9='2. Protocols'!$G94)),1,0)*'4. Formulations'!$L94</f>
        <v>0</v>
      </c>
      <c r="KC95" s="27">
        <f>IF(AND(OR(ISBLANK(KC$9),KC$9=0)=FALSE,OR(KC$9='2. Protocols'!$C94,KC$9='2. Protocols'!$E94,KC$9='2. Protocols'!$G94)),1,0)*'4. Formulations'!$L94</f>
        <v>0</v>
      </c>
      <c r="KD95" s="27">
        <f>IF(AND(OR(ISBLANK(KD$9),KD$9=0)=FALSE,OR(KD$9='2. Protocols'!$C94,KD$9='2. Protocols'!$E94,KD$9='2. Protocols'!$G94)),1,0)*'4. Formulations'!$L94</f>
        <v>0</v>
      </c>
      <c r="KE95" s="27">
        <f>IF(AND(OR(ISBLANK(KE$9),KE$9=0)=FALSE,OR(KE$9='2. Protocols'!$C94,KE$9='2. Protocols'!$E94,KE$9='2. Protocols'!$G94)),1,0)*'4. Formulations'!$L94</f>
        <v>0</v>
      </c>
      <c r="KF95" s="27">
        <f>IF(AND(OR(ISBLANK(KF$9),KF$9=0)=FALSE,OR(KF$9='2. Protocols'!$C94,KF$9='2. Protocols'!$E94,KF$9='2. Protocols'!$G94)),1,0)*'4. Formulations'!$L94</f>
        <v>0</v>
      </c>
      <c r="KG95" s="27">
        <f>IF(AND(OR(ISBLANK(KG$9),KG$9=0)=FALSE,OR(KG$9='2. Protocols'!$C94,KG$9='2. Protocols'!$E94,KG$9='2. Protocols'!$G94)),1,0)*'4. Formulations'!$L94</f>
        <v>0</v>
      </c>
      <c r="KH95" s="27">
        <f>IF(AND(OR(ISBLANK(KH$9),KH$9=0)=FALSE,OR(KH$9='2. Protocols'!$C94,KH$9='2. Protocols'!$E94,KH$9='2. Protocols'!$G94)),1,0)*'4. Formulations'!$L94</f>
        <v>0</v>
      </c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B95" s="27">
        <f>IF(AND(OR(ISBLANK(LB$9),LB$9=0)=FALSE,LB$9=$DL95),1,0)*'4. Formulations'!$M94</f>
        <v>0</v>
      </c>
      <c r="LC95" s="27">
        <f>IF(AND(OR(ISBLANK(LC$9),LC$9=0)=FALSE,LC$9=$DL95),1,0)*'4. Formulations'!$M94</f>
        <v>0</v>
      </c>
      <c r="LD95" s="27">
        <f>IF(AND(OR(ISBLANK(LD$9),LD$9=0)=FALSE,LD$9=$DL95),1,0)*'4. Formulations'!$M94</f>
        <v>0</v>
      </c>
      <c r="LE95" s="27">
        <f>IF(AND(OR(ISBLANK(LE$9),LE$9=0)=FALSE,LE$9=$DL95),1,0)*'4. Formulations'!$M94</f>
        <v>0</v>
      </c>
      <c r="LF95" s="27">
        <f>IF(AND(OR(ISBLANK(LF$9),LF$9=0)=FALSE,LF$9=$DL95),1,0)*'4. Formulations'!$M94</f>
        <v>0</v>
      </c>
      <c r="LG95" s="27">
        <f>IF(AND(OR(ISBLANK(LG$9),LG$9=0)=FALSE,LG$9=$DL95),1,0)*'4. Formulations'!$M94</f>
        <v>0</v>
      </c>
      <c r="LH95" s="27">
        <f>IF(AND(OR(ISBLANK(LH$9),LH$9=0)=FALSE,LH$9=$DL95),1,0)*'4. Formulations'!$M94</f>
        <v>0</v>
      </c>
      <c r="LI95" s="27">
        <f>IF(AND(OR(ISBLANK(LI$9),LI$9=0)=FALSE,LI$9=$DL95),1,0)*'4. Formulations'!$M94</f>
        <v>0</v>
      </c>
      <c r="LJ95" s="27">
        <f>IF(AND(OR(ISBLANK(LJ$9),LJ$9=0)=FALSE,LJ$9=$DL95),1,0)*'4. Formulations'!$M94</f>
        <v>0</v>
      </c>
      <c r="LK95" s="27">
        <f>IF(AND(OR(ISBLANK(LK$9),LK$9=0)=FALSE,LK$9=$DL95),1,0)*'4. Formulations'!$M94</f>
        <v>0</v>
      </c>
      <c r="LL95" s="27">
        <f>IF(AND(OR(ISBLANK(LL$9),LL$9=0)=FALSE,LL$9=$DL95),1,0)*'4. Formulations'!$M94</f>
        <v>0</v>
      </c>
      <c r="LM95" s="27">
        <f>IF(AND(OR(ISBLANK(LM$9),LM$9=0)=FALSE,LM$9=$DL95),1,0)*'4. Formulations'!$M94</f>
        <v>0</v>
      </c>
      <c r="LN95" s="27">
        <f>IF(AND(OR(ISBLANK(LN$9),LN$9=0)=FALSE,LN$9=$DL95),1,0)*'4. Formulations'!$M94</f>
        <v>0</v>
      </c>
      <c r="LO95" s="27">
        <f>IF(AND(OR(ISBLANK(LO$9),LO$9=0)=FALSE,LO$9=$DL95),1,0)*'4. Formulations'!$M94</f>
        <v>0</v>
      </c>
      <c r="LP95" s="27">
        <f>IF(AND(OR(ISBLANK(LP$9),LP$9=0)=FALSE,LP$9=$DL95),1,0)*'4. Formulations'!$M94</f>
        <v>0</v>
      </c>
      <c r="LQ95" s="27">
        <f>IF(AND(OR(ISBLANK(LQ$9),LQ$9=0)=FALSE,LQ$9=$DL95),1,0)*'4. Formulations'!$M94</f>
        <v>0</v>
      </c>
      <c r="LR95" s="27">
        <f>IF(AND(OR(ISBLANK(LR$9),LR$9=0)=FALSE,LR$9=$DL95),1,0)*'4. Formulations'!$M94</f>
        <v>0</v>
      </c>
      <c r="LS95" s="27"/>
      <c r="LT95" s="27"/>
      <c r="LU95" s="27"/>
      <c r="LW95" s="27">
        <f>IF(AND(OR(ISBLANK(LW$9),LW$9=0)=FALSE,SUM($LB95:$LR95)&gt;0,LW$9='2. Protocols'!$G94),1,0)*'4. Formulations'!$M94</f>
        <v>0</v>
      </c>
      <c r="LX95" s="27">
        <f>IF(AND(OR(ISBLANK(LX$9),LX$9=0)=FALSE,SUM($LB95:$LR95)&gt;0,LX$9='2. Protocols'!$G94),1,0)*'4. Formulations'!$M94</f>
        <v>0</v>
      </c>
      <c r="LY95" s="27">
        <f>IF(AND(OR(ISBLANK(LY$9),LY$9=0)=FALSE,SUM($LB95:$LR95)&gt;0,LY$9='2. Protocols'!$G94),1,0)*'4. Formulations'!$M94</f>
        <v>0</v>
      </c>
      <c r="LZ95" s="27">
        <f>IF(AND(OR(ISBLANK(LZ$9),LZ$9=0)=FALSE,SUM($LB95:$LR95)&gt;0,LZ$9='2. Protocols'!$G94),1,0)*'4. Formulations'!$M94</f>
        <v>0</v>
      </c>
      <c r="MA95" s="27">
        <f>IF(AND(OR(ISBLANK(MA$9),MA$9=0)=FALSE,SUM($LB95:$LR95)&gt;0,MA$9='2. Protocols'!$G94),1,0)*'4. Formulations'!$M94</f>
        <v>0</v>
      </c>
      <c r="MB95" s="27">
        <f>IF(AND(OR(ISBLANK(MB$9),MB$9=0)=FALSE,SUM($LB95:$LR95)&gt;0,MB$9='2. Protocols'!$G94),1,0)*'4. Formulations'!$M94</f>
        <v>0</v>
      </c>
      <c r="MC95" s="27">
        <f>IF(AND(OR(ISBLANK(MC$9),MC$9=0)=FALSE,SUM($LB95:$LR95)&gt;0,MC$9='2. Protocols'!$G94),1,0)*'4. Formulations'!$M94</f>
        <v>0</v>
      </c>
      <c r="MD95" s="27">
        <f>IF(AND(OR(ISBLANK(MD$9),MD$9=0)=FALSE,SUM($LB95:$LR95)&gt;0,MD$9='2. Protocols'!$G94),1,0)*'4. Formulations'!$M94</f>
        <v>0</v>
      </c>
      <c r="ME95" s="27">
        <f>IF(AND(OR(ISBLANK(ME$9),ME$9=0)=FALSE,SUM($LB95:$LR95)&gt;0,ME$9='2. Protocols'!$G94),1,0)*'4. Formulations'!$M94</f>
        <v>0</v>
      </c>
      <c r="MF95" s="27">
        <f>IF(AND(OR(ISBLANK(MF$9),MF$9=0)=FALSE,SUM($LB95:$LR95)&gt;0,MF$9='2. Protocols'!$G94),1,0)*'4. Formulations'!$M94</f>
        <v>0</v>
      </c>
      <c r="MG95" s="27">
        <f>IF(AND(OR(ISBLANK(MG$9),MG$9=0)=FALSE,SUM($LB95:$LR95)&gt;0,MG$9='2. Protocols'!$G94),1,0)*'4. Formulations'!$M94</f>
        <v>0</v>
      </c>
      <c r="MH95" s="27">
        <f>IF(AND(OR(ISBLANK(MH$9),MH$9=0)=FALSE,SUM($LB95:$LR95)&gt;0,MH$9='2. Protocols'!$G94),1,0)*'4. Formulations'!$M94</f>
        <v>0</v>
      </c>
      <c r="MI95" s="27">
        <f>IF(AND(OR(ISBLANK(MI$9),MI$9=0)=FALSE,SUM($LB95:$LR95)&gt;0,MI$9='2. Protocols'!$G94),1,0)*'4. Formulations'!$M94</f>
        <v>0</v>
      </c>
      <c r="MJ95" s="27">
        <f>IF(AND(OR(ISBLANK(MJ$9),MJ$9=0)=FALSE,SUM($LB95:$LR95)&gt;0,MJ$9='2. Protocols'!$G94),1,0)*'4. Formulations'!$M94</f>
        <v>0</v>
      </c>
      <c r="MK95" s="27">
        <f>IF(AND(OR(ISBLANK(MK$9),MK$9=0)=FALSE,SUM($LB95:$LR95)&gt;0,MK$9='2. Protocols'!$G94),1,0)*'4. Formulations'!$M94</f>
        <v>0</v>
      </c>
      <c r="ML95" s="27">
        <f>IF(AND(OR(ISBLANK(ML$9),ML$9=0)=FALSE,SUM($LB95:$LR95)&gt;0,ML$9='2. Protocols'!$G94),1,0)*'4. Formulations'!$M94</f>
        <v>0</v>
      </c>
      <c r="MM95" s="27">
        <f>IF(AND(OR(ISBLANK(MM$9),MM$9=0)=FALSE,SUM($LB95:$LR95)&gt;0,MM$9='2. Protocols'!$G94),1,0)*'4. Formulations'!$M94</f>
        <v>0</v>
      </c>
      <c r="MN95" s="27">
        <f>IF(AND(OR(ISBLANK(MN$9),MN$9=0)=FALSE,SUM($LB95:$LR95)&gt;0,MN$9='2. Protocols'!$G94),1,0)*'4. Formulations'!$M94</f>
        <v>0</v>
      </c>
      <c r="MO95" s="27">
        <f>IF(AND(OR(ISBLANK(MO$9),MO$9=0)=FALSE,SUM($LB95:$LR95)&gt;0,MO$9='2. Protocols'!$G94),1,0)*'4. Formulations'!$M94</f>
        <v>0</v>
      </c>
      <c r="MP95" s="27">
        <f>IF(AND(OR(ISBLANK(MP$9),MP$9=0)=FALSE,SUM($LB95:$LR95)&gt;0,MP$9='2. Protocols'!$G94),1,0)*'4. Formulations'!$M94</f>
        <v>0</v>
      </c>
      <c r="MQ95" s="27">
        <f>IF(AND(OR(ISBLANK(MQ$9),MQ$9=0)=FALSE,SUM($LB95:$LR95)&gt;0,MQ$9='2. Protocols'!$G94),1,0)*'4. Formulations'!$M94</f>
        <v>0</v>
      </c>
      <c r="MR95" s="27">
        <f>IF(AND(OR(ISBLANK(MR$9),MR$9=0)=FALSE,SUM($LB95:$LR95)&gt;0,MR$9='2. Protocols'!$G94),1,0)*'4. Formulations'!$M94</f>
        <v>0</v>
      </c>
      <c r="MS95" s="27">
        <f>IF(AND(OR(ISBLANK(MS$9),MS$9=0)=FALSE,SUM($LB95:$LR95)&gt;0,MS$9='2. Protocols'!$G94),1,0)*'4. Formulations'!$M94</f>
        <v>0</v>
      </c>
      <c r="MT95" s="27">
        <f>IF(AND(OR(ISBLANK(MT$9),MT$9=0)=FALSE,SUM($LB95:$LR95)&gt;0,MT$9='2. Protocols'!$G94),1,0)*'4. Formulations'!$M94</f>
        <v>0</v>
      </c>
      <c r="MU95" s="27">
        <f>IF(AND(OR(ISBLANK(MU$9),MU$9=0)=FALSE,SUM($LB95:$LR95)&gt;0,MU$9='2. Protocols'!$G94),1,0)*'4. Formulations'!$M94</f>
        <v>0</v>
      </c>
      <c r="MV95" s="27">
        <f>IF(AND(OR(ISBLANK(MV$9),MV$9=0)=FALSE,SUM($LB95:$LR95)&gt;0,MV$9='2. Protocols'!$G94),1,0)*'4. Formulations'!$M94</f>
        <v>0</v>
      </c>
      <c r="MW95" s="27">
        <f>IF(AND(OR(ISBLANK(MW$9),MW$9=0)=FALSE,SUM($LB95:$LR95)&gt;0,MW$9='2. Protocols'!$G94),1,0)*'4. Formulations'!$M94</f>
        <v>0</v>
      </c>
      <c r="MX95" s="27">
        <f>IF(AND(OR(ISBLANK(MX$9),MX$9=0)=FALSE,SUM($LB95:$LR95)&gt;0,MX$9='2. Protocols'!$G94),1,0)*'4. Formulations'!$M94</f>
        <v>0</v>
      </c>
      <c r="MY95" s="27">
        <f>IF(AND(OR(ISBLANK(MY$9),MY$9=0)=FALSE,SUM($LB95:$LR95)&gt;0,MY$9='2. Protocols'!$G94),1,0)*'4. Formulations'!$M94</f>
        <v>0</v>
      </c>
      <c r="MZ95" s="27">
        <f>IF(AND(OR(ISBLANK(MZ$9),MZ$9=0)=FALSE,SUM($LB95:$LR95)&gt;0,MZ$9='2. Protocols'!$G94),1,0)*'4. Formulations'!$M94</f>
        <v>0</v>
      </c>
      <c r="NA95" s="27">
        <f>IF(AND(OR(ISBLANK(NA$9),NA$9=0)=FALSE,SUM($LB95:$LR95)&gt;0,NA$9='2. Protocols'!$G94),1,0)*'4. Formulations'!$M94</f>
        <v>0</v>
      </c>
      <c r="NB95" s="27">
        <f>IF(AND(OR(ISBLANK(NB$9),NB$9=0)=FALSE,SUM($LB95:$LR95)&gt;0,NB$9='2. Protocols'!$G94),1,0)*'4. Formulations'!$M94</f>
        <v>0</v>
      </c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V95" s="27">
        <f>IF(AND(OR(ISBLANK(NV$9),NV$9=0)=FALSE,NV$9=$DM95),1,0)*'4. Formulations'!$N94</f>
        <v>0</v>
      </c>
      <c r="NW95" s="721">
        <f>IF(AND(OR(ISBLANK(NW$9),NW$9=0)=FALSE,NW$9=$DM95),1,0)*'4. Formulations'!$N94</f>
        <v>0</v>
      </c>
      <c r="NX95" s="27">
        <f>IF(AND(OR(ISBLANK(NX$9),NX$9=0)=FALSE,NX$9=$DM95),1,0)*'4. Formulations'!$N94</f>
        <v>0</v>
      </c>
      <c r="NY95" s="27">
        <f>IF(AND(OR(ISBLANK(NY$9),NY$9=0)=FALSE,NY$9=$DM95),1,0)*'4. Formulations'!$N94</f>
        <v>0</v>
      </c>
      <c r="NZ95" s="27">
        <f>IF(AND(OR(ISBLANK(NZ$9),NZ$9=0)=FALSE,NZ$9=$DM95),1,0)*'4. Formulations'!$N94</f>
        <v>0</v>
      </c>
      <c r="OA95" s="27">
        <f>IF(AND(OR(ISBLANK(OA$9),OA$9=0)=FALSE,OA$9=$DM95),1,0)*'4. Formulations'!$N94</f>
        <v>0</v>
      </c>
      <c r="OB95" s="27">
        <f>IF(AND(OR(ISBLANK(OB$9),OB$9=0)=FALSE,OB$9=$DM95),1,0)*'4. Formulations'!$N94</f>
        <v>0</v>
      </c>
      <c r="OC95" s="27">
        <f>IF(AND(OR(ISBLANK(OC$9),OC$9=0)=FALSE,OC$9=$DM95),1,0)*'4. Formulations'!$N94</f>
        <v>0</v>
      </c>
      <c r="OD95" s="27">
        <f>IF(AND(OR(ISBLANK(OD$9),OD$9=0)=FALSE,OD$9=$DM95),1,0)*'4. Formulations'!$N94</f>
        <v>0</v>
      </c>
      <c r="OE95" s="27">
        <f>IF(AND(OR(ISBLANK(OE$9),OE$9=0)=FALSE,OE$9=$DM95),1,0)*'4. Formulations'!$N94</f>
        <v>0</v>
      </c>
      <c r="OF95" s="27">
        <f>IF(AND(OR(ISBLANK(OF$9),OF$9=0)=FALSE,OF$9=$DM95),1,0)*'4. Formulations'!$N94</f>
        <v>0</v>
      </c>
      <c r="OG95" s="27">
        <f>IF(AND(OR(ISBLANK(OG$9),OG$9=0)=FALSE,OG$9=$DM95),1,0)*'4. Formulations'!$N94</f>
        <v>0</v>
      </c>
      <c r="OH95" s="27">
        <f>IF(AND(OR(ISBLANK(OH$9),OH$9=0)=FALSE,OH$9=$DM95),1,0)*'4. Formulations'!$N94</f>
        <v>0</v>
      </c>
      <c r="OI95" s="27">
        <f>IF(AND(OR(ISBLANK(OI$9),OI$9=0)=FALSE,OI$9=$DM95),1,0)*'4. Formulations'!$N94</f>
        <v>0</v>
      </c>
      <c r="OJ95" s="27">
        <f>IF(AND(OR(ISBLANK(OJ$9),OJ$9=0)=FALSE,OJ$9=$DM95),1,0)*'4. Formulations'!$N94</f>
        <v>0</v>
      </c>
      <c r="OK95" s="27">
        <f>IF(AND(OR(ISBLANK(OK$9),OK$9=0)=FALSE,OK$9=$DM95),1,0)*'4. Formulations'!$N94</f>
        <v>0</v>
      </c>
      <c r="OL95" s="27">
        <f>IF(AND(OR(ISBLANK(OL$9),OL$9=0)=FALSE,OL$9=$DM95),1,0)*'4. Formulations'!$N94</f>
        <v>0</v>
      </c>
      <c r="OM95" s="27"/>
      <c r="ON95" s="27"/>
      <c r="OO95" s="27"/>
      <c r="OQ95" s="27">
        <f>IF(AND(OR(ISBLANK(OQ$9),OQ$9=0)=FALSE,OR(OQ$9='2. Protocols'!$C94,OQ$9='2. Protocols'!$E94,OQ$9='2. Protocols'!$G94)),1,0)*'4. Formulations'!$O94</f>
        <v>0</v>
      </c>
      <c r="OR95" s="27">
        <f>IF(AND(OR(ISBLANK(OR$9),OR$9=0)=FALSE,OR(OR$9='2. Protocols'!$C94,OR$9='2. Protocols'!$E94,OR$9='2. Protocols'!$G94)),1,0)*'4. Formulations'!$O94</f>
        <v>0</v>
      </c>
      <c r="OS95" s="27">
        <f>IF(AND(OR(ISBLANK(OS$9),OS$9=0)=FALSE,OR(OS$9='2. Protocols'!$C94,OS$9='2. Protocols'!$E94,OS$9='2. Protocols'!$G94)),1,0)*'4. Formulations'!$O94</f>
        <v>0</v>
      </c>
      <c r="OT95" s="27">
        <f>IF(AND(OR(ISBLANK(OT$9),OT$9=0)=FALSE,OR(OT$9='2. Protocols'!$C94,OT$9='2. Protocols'!$E94,OT$9='2. Protocols'!$G94)),1,0)*'4. Formulations'!$O94</f>
        <v>0</v>
      </c>
      <c r="OU95" s="27">
        <f>IF(AND(OR(ISBLANK(OU$9),OU$9=0)=FALSE,OR(OU$9='2. Protocols'!$C94,OU$9='2. Protocols'!$E94,OU$9='2. Protocols'!$G94)),1,0)*'4. Formulations'!$O94</f>
        <v>0</v>
      </c>
      <c r="OV95" s="27">
        <f>IF(AND(OR(ISBLANK(OV$9),OV$9=0)=FALSE,OR(OV$9='2. Protocols'!$C94,OV$9='2. Protocols'!$E94,OV$9='2. Protocols'!$G94)),1,0)*'4. Formulations'!$O94</f>
        <v>0</v>
      </c>
      <c r="OW95" s="27">
        <f>IF(AND(OR(ISBLANK(OW$9),OW$9=0)=FALSE,OR(OW$9='2. Protocols'!$C94,OW$9='2. Protocols'!$E94,OW$9='2. Protocols'!$G94)),1,0)*'4. Formulations'!$O94</f>
        <v>0</v>
      </c>
      <c r="OX95" s="27">
        <f>IF(AND(OR(ISBLANK(OX$9),OX$9=0)=FALSE,OR(OX$9='2. Protocols'!$C94,OX$9='2. Protocols'!$E94,OX$9='2. Protocols'!$G94)),1,0)*'4. Formulations'!$O94</f>
        <v>0</v>
      </c>
      <c r="OY95" s="27">
        <f>IF(AND(OR(ISBLANK(OY$9),OY$9=0)=FALSE,OR(OY$9='2. Protocols'!$C94,OY$9='2. Protocols'!$E94,OY$9='2. Protocols'!$G94)),1,0)*'4. Formulations'!$O94</f>
        <v>0</v>
      </c>
      <c r="OZ95" s="27">
        <f>IF(AND(OR(ISBLANK(OZ$9),OZ$9=0)=FALSE,OR(OZ$9='2. Protocols'!$C94,OZ$9='2. Protocols'!$E94,OZ$9='2. Protocols'!$G94)),1,0)*'4. Formulations'!$O94</f>
        <v>0</v>
      </c>
      <c r="PA95" s="27">
        <f>IF(AND(OR(ISBLANK(PA$9),PA$9=0)=FALSE,OR(PA$9='2. Protocols'!$C94,PA$9='2. Protocols'!$E94,PA$9='2. Protocols'!$G94)),1,0)*'4. Formulations'!$O94</f>
        <v>0</v>
      </c>
      <c r="PB95" s="27">
        <f>IF(AND(OR(ISBLANK(PB$9),PB$9=0)=FALSE,OR(PB$9='2. Protocols'!$C94,PB$9='2. Protocols'!$E94,PB$9='2. Protocols'!$G94)),1,0)*'4. Formulations'!$O94</f>
        <v>0</v>
      </c>
      <c r="PC95" s="27">
        <f>IF(AND(OR(ISBLANK(PC$9),PC$9=0)=FALSE,OR(PC$9='2. Protocols'!$C94,PC$9='2. Protocols'!$E94,PC$9='2. Protocols'!$G94)),1,0)*'4. Formulations'!$O94</f>
        <v>0</v>
      </c>
      <c r="PD95" s="27">
        <f>IF(AND(OR(ISBLANK(PD$9),PD$9=0)=FALSE,OR(PD$9='2. Protocols'!$C94,PD$9='2. Protocols'!$E94,PD$9='2. Protocols'!$G94)),1,0)*'4. Formulations'!$O94</f>
        <v>0</v>
      </c>
      <c r="PE95" s="27">
        <f>IF(AND(OR(ISBLANK(PE$9),PE$9=0)=FALSE,OR(PE$9='2. Protocols'!$C94,PE$9='2. Protocols'!$E94,PE$9='2. Protocols'!$G94)),1,0)*'4. Formulations'!$O94</f>
        <v>0</v>
      </c>
      <c r="PF95" s="27">
        <f>IF(AND(OR(ISBLANK(PF$9),PF$9=0)=FALSE,OR(PF$9='2. Protocols'!$C94,PF$9='2. Protocols'!$E94,PF$9='2. Protocols'!$G94)),1,0)*'4. Formulations'!$O94</f>
        <v>0</v>
      </c>
      <c r="PG95" s="27">
        <f>IF(AND(OR(ISBLANK(PG$9),PG$9=0)=FALSE,OR(PG$9='2. Protocols'!$C94,PG$9='2. Protocols'!$E94,PG$9='2. Protocols'!$G94)),1,0)*'4. Formulations'!$O94</f>
        <v>0</v>
      </c>
      <c r="PH95" s="27">
        <f>IF(AND(OR(ISBLANK(PH$9),PH$9=0)=FALSE,OR(PH$9='2. Protocols'!$C94,PH$9='2. Protocols'!$E94,PH$9='2. Protocols'!$G94)),1,0)*'4. Formulations'!$O94</f>
        <v>0</v>
      </c>
      <c r="PI95" s="27">
        <f>IF(AND(OR(ISBLANK(PI$9),PI$9=0)=FALSE,OR(PI$9='2. Protocols'!$C94,PI$9='2. Protocols'!$E94,PI$9='2. Protocols'!$G94)),1,0)*'4. Formulations'!$O94</f>
        <v>0</v>
      </c>
      <c r="PJ95" s="27">
        <f>IF(AND(OR(ISBLANK(PJ$9),PJ$9=0)=FALSE,OR(PJ$9='2. Protocols'!$C94,PJ$9='2. Protocols'!$E94,PJ$9='2. Protocols'!$G94)),1,0)*'4. Formulations'!$O94</f>
        <v>0</v>
      </c>
      <c r="PK95" s="27">
        <f>IF(AND(OR(ISBLANK(PK$9),PK$9=0)=FALSE,OR(PK$9='2. Protocols'!$C94,PK$9='2. Protocols'!$E94,PK$9='2. Protocols'!$G94)),1,0)*'4. Formulations'!$O94</f>
        <v>0</v>
      </c>
      <c r="PL95" s="27">
        <f>IF(AND(OR(ISBLANK(PL$9),PL$9=0)=FALSE,OR(PL$9='2. Protocols'!$C94,PL$9='2. Protocols'!$E94,PL$9='2. Protocols'!$G94)),1,0)*'4. Formulations'!$O94</f>
        <v>0</v>
      </c>
      <c r="PM95" s="27">
        <f>IF(AND(OR(ISBLANK(PM$9),PM$9=0)=FALSE,OR(PM$9='2. Protocols'!$C94,PM$9='2. Protocols'!$E94,PM$9='2. Protocols'!$G94)),1,0)*'4. Formulations'!$O94</f>
        <v>0</v>
      </c>
      <c r="PN95" s="27">
        <f>IF(AND(OR(ISBLANK(PN$9),PN$9=0)=FALSE,OR(PN$9='2. Protocols'!$C94,PN$9='2. Protocols'!$E94,PN$9='2. Protocols'!$G94)),1,0)*'4. Formulations'!$O94</f>
        <v>0</v>
      </c>
      <c r="PO95" s="27">
        <f>IF(AND(OR(ISBLANK(PO$9),PO$9=0)=FALSE,OR(PO$9='2. Protocols'!$C94,PO$9='2. Protocols'!$E94,PO$9='2. Protocols'!$G94)),1,0)*'4. Formulations'!$O94</f>
        <v>0</v>
      </c>
      <c r="PP95" s="27">
        <f>IF(AND(OR(ISBLANK(PP$9),PP$9=0)=FALSE,OR(PP$9='2. Protocols'!$C94,PP$9='2. Protocols'!$E94,PP$9='2. Protocols'!$G94)),1,0)*'4. Formulations'!$O94</f>
        <v>0</v>
      </c>
      <c r="PQ95" s="27">
        <f>IF(AND(OR(ISBLANK(PQ$9),PQ$9=0)=FALSE,OR(PQ$9='2. Protocols'!$C94,PQ$9='2. Protocols'!$E94,PQ$9='2. Protocols'!$G94)),1,0)*'4. Formulations'!$O94</f>
        <v>0</v>
      </c>
      <c r="PR95" s="27">
        <f>IF(AND(OR(ISBLANK(PR$9),PR$9=0)=FALSE,OR(PR$9='2. Protocols'!$C94,PR$9='2. Protocols'!$E94,PR$9='2. Protocols'!$G94)),1,0)*'4. Formulations'!$O94</f>
        <v>0</v>
      </c>
      <c r="PS95" s="27">
        <f>IF(AND(OR(ISBLANK(PS$9),PS$9=0)=FALSE,OR(PS$9='2. Protocols'!$C94,PS$9='2. Protocols'!$E94,PS$9='2. Protocols'!$G94)),1,0)*'4. Formulations'!$O94</f>
        <v>0</v>
      </c>
      <c r="PT95" s="27">
        <f>IF(AND(OR(ISBLANK(PT$9),PT$9=0)=FALSE,OR(PT$9='2. Protocols'!$C94,PT$9='2. Protocols'!$E94,PT$9='2. Protocols'!$G94)),1,0)*'4. Formulations'!$O94</f>
        <v>0</v>
      </c>
      <c r="PU95" s="27">
        <f>IF(AND(OR(ISBLANK(PU$9),PU$9=0)=FALSE,OR(PU$9='2. Protocols'!$C94,PU$9='2. Protocols'!$E94,PU$9='2. Protocols'!$G94)),1,0)*'4. Formulations'!$O94</f>
        <v>0</v>
      </c>
      <c r="PV95" s="27">
        <f>IF(AND(OR(ISBLANK(PV$9),PV$9=0)=FALSE,OR(PV$9='2. Protocols'!$C94,PV$9='2. Protocols'!$E94,PV$9='2. Protocols'!$G94)),1,0)*'4. Formulations'!$O94</f>
        <v>0</v>
      </c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P95" s="27">
        <f>IF(AND(OR(ISBLANK(QP$9),QP$9=0)=FALSE,QP$9=$DL95),1,0)*'4. Formulations'!$P94</f>
        <v>0</v>
      </c>
      <c r="QQ95" s="27">
        <f>IF(AND(OR(ISBLANK(QQ$9),QQ$9=0)=FALSE,QQ$9=$DL95),1,0)*'4. Formulations'!$P94</f>
        <v>0</v>
      </c>
      <c r="QR95" s="27">
        <f>IF(AND(OR(ISBLANK(QR$9),QR$9=0)=FALSE,QR$9=$DL95),1,0)*'4. Formulations'!$P94</f>
        <v>0</v>
      </c>
      <c r="QS95" s="27">
        <f>IF(AND(OR(ISBLANK(QS$9),QS$9=0)=FALSE,QS$9=$DL95),1,0)*'4. Formulations'!$P94</f>
        <v>0</v>
      </c>
      <c r="QT95" s="27">
        <f>IF(AND(OR(ISBLANK(QT$9),QT$9=0)=FALSE,QT$9=$DL95),1,0)*'4. Formulations'!$P94</f>
        <v>0</v>
      </c>
      <c r="QU95" s="27">
        <f>IF(AND(OR(ISBLANK(QU$9),QU$9=0)=FALSE,QU$9=$DL95),1,0)*'4. Formulations'!$P94</f>
        <v>0</v>
      </c>
      <c r="QV95" s="27">
        <f>IF(AND(OR(ISBLANK(QV$9),QV$9=0)=FALSE,QV$9=$DL95),1,0)*'4. Formulations'!$P94</f>
        <v>0</v>
      </c>
      <c r="QW95" s="27">
        <f>IF(AND(OR(ISBLANK(QW$9),QW$9=0)=FALSE,QW$9=$DL95),1,0)*'4. Formulations'!$P94</f>
        <v>0</v>
      </c>
      <c r="QX95" s="27">
        <f>IF(AND(OR(ISBLANK(QX$9),QX$9=0)=FALSE,QX$9=$DL95),1,0)*'4. Formulations'!$P94</f>
        <v>0</v>
      </c>
      <c r="QY95" s="27">
        <f>IF(AND(OR(ISBLANK(QY$9),QY$9=0)=FALSE,QY$9=$DL95),1,0)*'4. Formulations'!$P94</f>
        <v>0</v>
      </c>
      <c r="QZ95" s="27">
        <f>IF(AND(OR(ISBLANK(QZ$9),QZ$9=0)=FALSE,QZ$9=$DL95),1,0)*'4. Formulations'!$P94</f>
        <v>0</v>
      </c>
      <c r="RA95" s="27">
        <f>IF(AND(OR(ISBLANK(RA$9),RA$9=0)=FALSE,RA$9=$DL95),1,0)*'4. Formulations'!$P94</f>
        <v>0</v>
      </c>
      <c r="RB95" s="27">
        <f>IF(AND(OR(ISBLANK(RB$9),RB$9=0)=FALSE,RB$9=$DL95),1,0)*'4. Formulations'!$P94</f>
        <v>0</v>
      </c>
      <c r="RC95" s="27">
        <f>IF(AND(OR(ISBLANK(RC$9),RC$9=0)=FALSE,RC$9=$DL95),1,0)*'4. Formulations'!$P94</f>
        <v>0</v>
      </c>
      <c r="RD95" s="27">
        <f>IF(AND(OR(ISBLANK(RD$9),RD$9=0)=FALSE,RD$9=$DL95),1,0)*'4. Formulations'!$P94</f>
        <v>0</v>
      </c>
      <c r="RE95" s="27">
        <f>IF(AND(OR(ISBLANK(RE$9),RE$9=0)=FALSE,RE$9=$DL95),1,0)*'4. Formulations'!$P94</f>
        <v>0</v>
      </c>
      <c r="RF95" s="27">
        <f>IF(AND(OR(ISBLANK(RF$9),RF$9=0)=FALSE,RF$9=$DL95),1,0)*'4. Formulations'!$P94</f>
        <v>0</v>
      </c>
      <c r="RG95" s="27"/>
      <c r="RH95" s="27"/>
      <c r="RI95" s="27"/>
      <c r="RK95" s="27">
        <f>IF(AND(OR(ISBLANK(RK$9),RK$9=0)=FALSE,SUM($QP95:$RF95)&gt;0,RK$9='2. Protocols'!$G94),1,0)*'4. Formulations'!$P94</f>
        <v>0</v>
      </c>
      <c r="RL95" s="27">
        <f>IF(AND(OR(ISBLANK(RL$9),RL$9=0)=FALSE,SUM($QP95:$RF95)&gt;0,RL$9='2. Protocols'!$G94),1,0)*'4. Formulations'!$P94</f>
        <v>0</v>
      </c>
      <c r="RM95" s="27">
        <f>IF(AND(OR(ISBLANK(RM$9),RM$9=0)=FALSE,SUM($QP95:$RF95)&gt;0,RM$9='2. Protocols'!$G94),1,0)*'4. Formulations'!$P94</f>
        <v>0</v>
      </c>
      <c r="RN95" s="27">
        <f>IF(AND(OR(ISBLANK(RN$9),RN$9=0)=FALSE,SUM($QP95:$RF95)&gt;0,RN$9='2. Protocols'!$G94),1,0)*'4. Formulations'!$P94</f>
        <v>0</v>
      </c>
      <c r="RO95" s="27">
        <f>IF(AND(OR(ISBLANK(RO$9),RO$9=0)=FALSE,SUM($QP95:$RF95)&gt;0,RO$9='2. Protocols'!$G94),1,0)*'4. Formulations'!$P94</f>
        <v>0</v>
      </c>
      <c r="RP95" s="27">
        <f>IF(AND(OR(ISBLANK(RP$9),RP$9=0)=FALSE,SUM($QP95:$RF95)&gt;0,RP$9='2. Protocols'!$G94),1,0)*'4. Formulations'!$P94</f>
        <v>0</v>
      </c>
      <c r="RQ95" s="27">
        <f>IF(AND(OR(ISBLANK(RQ$9),RQ$9=0)=FALSE,SUM($QP95:$RF95)&gt;0,RQ$9='2. Protocols'!$G94),1,0)*'4. Formulations'!$P94</f>
        <v>0</v>
      </c>
      <c r="RR95" s="27">
        <f>IF(AND(OR(ISBLANK(RR$9),RR$9=0)=FALSE,SUM($QP95:$RF95)&gt;0,RR$9='2. Protocols'!$G94),1,0)*'4. Formulations'!$P94</f>
        <v>0</v>
      </c>
      <c r="RS95" s="27">
        <f>IF(AND(OR(ISBLANK(RS$9),RS$9=0)=FALSE,SUM($QP95:$RF95)&gt;0,RS$9='2. Protocols'!$G94),1,0)*'4. Formulations'!$P94</f>
        <v>0</v>
      </c>
      <c r="RT95" s="27">
        <f>IF(AND(OR(ISBLANK(RT$9),RT$9=0)=FALSE,SUM($QP95:$RF95)&gt;0,RT$9='2. Protocols'!$G94),1,0)*'4. Formulations'!$P94</f>
        <v>0</v>
      </c>
      <c r="RU95" s="27">
        <f>IF(AND(OR(ISBLANK(RU$9),RU$9=0)=FALSE,SUM($QP95:$RF95)&gt;0,RU$9='2. Protocols'!$G94),1,0)*'4. Formulations'!$P94</f>
        <v>0</v>
      </c>
      <c r="RV95" s="27">
        <f>IF(AND(OR(ISBLANK(RV$9),RV$9=0)=FALSE,SUM($QP95:$RF95)&gt;0,RV$9='2. Protocols'!$G94),1,0)*'4. Formulations'!$P94</f>
        <v>0</v>
      </c>
      <c r="RW95" s="27">
        <f>IF(AND(OR(ISBLANK(RW$9),RW$9=0)=FALSE,SUM($QP95:$RF95)&gt;0,RW$9='2. Protocols'!$G94),1,0)*'4. Formulations'!$P94</f>
        <v>0</v>
      </c>
      <c r="RX95" s="27">
        <f>IF(AND(OR(ISBLANK(RX$9),RX$9=0)=FALSE,SUM($QP95:$RF95)&gt;0,RX$9='2. Protocols'!$G94),1,0)*'4. Formulations'!$P94</f>
        <v>0</v>
      </c>
      <c r="RY95" s="27">
        <f>IF(AND(OR(ISBLANK(RY$9),RY$9=0)=FALSE,SUM($QP95:$RF95)&gt;0,RY$9='2. Protocols'!$G94),1,0)*'4. Formulations'!$P94</f>
        <v>0</v>
      </c>
      <c r="RZ95" s="27">
        <f>IF(AND(OR(ISBLANK(RZ$9),RZ$9=0)=FALSE,SUM($QP95:$RF95)&gt;0,RZ$9='2. Protocols'!$G94),1,0)*'4. Formulations'!$P94</f>
        <v>0</v>
      </c>
      <c r="SA95" s="27">
        <f>IF(AND(OR(ISBLANK(SA$9),SA$9=0)=FALSE,SUM($QP95:$RF95)&gt;0,SA$9='2. Protocols'!$G94),1,0)*'4. Formulations'!$P94</f>
        <v>0</v>
      </c>
      <c r="SB95" s="27">
        <f>IF(AND(OR(ISBLANK(SB$9),SB$9=0)=FALSE,SUM($QP95:$RF95)&gt;0,SB$9='2. Protocols'!$G94),1,0)*'4. Formulations'!$P94</f>
        <v>0</v>
      </c>
      <c r="SC95" s="27">
        <f>IF(AND(OR(ISBLANK(SC$9),SC$9=0)=FALSE,SUM($QP95:$RF95)&gt;0,SC$9='2. Protocols'!$G94),1,0)*'4. Formulations'!$P94</f>
        <v>0</v>
      </c>
      <c r="SD95" s="27">
        <f>IF(AND(OR(ISBLANK(SD$9),SD$9=0)=FALSE,SUM($QP95:$RF95)&gt;0,SD$9='2. Protocols'!$G94),1,0)*'4. Formulations'!$P94</f>
        <v>0</v>
      </c>
      <c r="SE95" s="27">
        <f>IF(AND(OR(ISBLANK(SE$9),SE$9=0)=FALSE,SUM($QP95:$RF95)&gt;0,SE$9='2. Protocols'!$G94),1,0)*'4. Formulations'!$P94</f>
        <v>0</v>
      </c>
      <c r="SF95" s="27">
        <f>IF(AND(OR(ISBLANK(SF$9),SF$9=0)=FALSE,SUM($QP95:$RF95)&gt;0,SF$9='2. Protocols'!$G94),1,0)*'4. Formulations'!$P94</f>
        <v>0</v>
      </c>
      <c r="SG95" s="27">
        <f>IF(AND(OR(ISBLANK(SG$9),SG$9=0)=FALSE,SUM($QP95:$RF95)&gt;0,SG$9='2. Protocols'!$G94),1,0)*'4. Formulations'!$P94</f>
        <v>0</v>
      </c>
      <c r="SH95" s="27">
        <f>IF(AND(OR(ISBLANK(SH$9),SH$9=0)=FALSE,SUM($QP95:$RF95)&gt;0,SH$9='2. Protocols'!$G94),1,0)*'4. Formulations'!$P94</f>
        <v>0</v>
      </c>
      <c r="SI95" s="27">
        <f>IF(AND(OR(ISBLANK(SI$9),SI$9=0)=FALSE,SUM($QP95:$RF95)&gt;0,SI$9='2. Protocols'!$G94),1,0)*'4. Formulations'!$P94</f>
        <v>0</v>
      </c>
      <c r="SJ95" s="27">
        <f>IF(AND(OR(ISBLANK(SJ$9),SJ$9=0)=FALSE,SUM($QP95:$RF95)&gt;0,SJ$9='2. Protocols'!$G94),1,0)*'4. Formulations'!$P94</f>
        <v>0</v>
      </c>
      <c r="SK95" s="27">
        <f>IF(AND(OR(ISBLANK(SK$9),SK$9=0)=FALSE,SUM($QP95:$RF95)&gt;0,SK$9='2. Protocols'!$G94),1,0)*'4. Formulations'!$P94</f>
        <v>0</v>
      </c>
      <c r="SL95" s="27">
        <f>IF(AND(OR(ISBLANK(SL$9),SL$9=0)=FALSE,SUM($QP95:$RF95)&gt;0,SL$9='2. Protocols'!$G94),1,0)*'4. Formulations'!$P94</f>
        <v>0</v>
      </c>
      <c r="SM95" s="27">
        <f>IF(AND(OR(ISBLANK(SM$9),SM$9=0)=FALSE,SUM($QP95:$RF95)&gt;0,SM$9='2. Protocols'!$G94),1,0)*'4. Formulations'!$P94</f>
        <v>0</v>
      </c>
      <c r="SN95" s="27">
        <f>IF(AND(OR(ISBLANK(SN$9),SN$9=0)=FALSE,SUM($QP95:$RF95)&gt;0,SN$9='2. Protocols'!$G94),1,0)*'4. Formulations'!$P94</f>
        <v>0</v>
      </c>
      <c r="SO95" s="27">
        <f>IF(AND(OR(ISBLANK(SO$9),SO$9=0)=FALSE,SUM($QP95:$RF95)&gt;0,SO$9='2. Protocols'!$G94),1,0)*'4. Formulations'!$P94</f>
        <v>0</v>
      </c>
      <c r="SP95" s="27">
        <f>IF(AND(OR(ISBLANK(SP$9),SP$9=0)=FALSE,SUM($QP95:$RF95)&gt;0,SP$9='2. Protocols'!$G94),1,0)*'4. Formulations'!$P94</f>
        <v>0</v>
      </c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J95" s="27">
        <f>IF(AND(OR(ISBLANK(TJ$9),TJ$9=0)=FALSE,TJ$9=$DM95),1,0)*'4. Formulations'!$Q94</f>
        <v>0</v>
      </c>
      <c r="TK95" s="27">
        <f>IF(AND(OR(ISBLANK(TK$9),TK$9=0)=FALSE,TK$9=$DM95),1,0)*'4. Formulations'!$Q94</f>
        <v>0</v>
      </c>
      <c r="TL95" s="27">
        <f>IF(AND(OR(ISBLANK(TL$9),TL$9=0)=FALSE,TL$9=$DM95),1,0)*'4. Formulations'!$Q94</f>
        <v>0</v>
      </c>
      <c r="TM95" s="27">
        <f>IF(AND(OR(ISBLANK(TM$9),TM$9=0)=FALSE,TM$9=$DM95),1,0)*'4. Formulations'!$Q94</f>
        <v>0</v>
      </c>
      <c r="TN95" s="27">
        <f>IF(AND(OR(ISBLANK(TN$9),TN$9=0)=FALSE,TN$9=$DM95),1,0)*'4. Formulations'!$Q94</f>
        <v>0</v>
      </c>
      <c r="TO95" s="27">
        <f>IF(AND(OR(ISBLANK(TO$9),TO$9=0)=FALSE,TO$9=$DM95),1,0)*'4. Formulations'!$Q94</f>
        <v>0</v>
      </c>
      <c r="TP95" s="27">
        <f>IF(AND(OR(ISBLANK(TP$9),TP$9=0)=FALSE,TP$9=$DM95),1,0)*'4. Formulations'!$Q94</f>
        <v>0</v>
      </c>
      <c r="TQ95" s="27">
        <f>IF(AND(OR(ISBLANK(TQ$9),TQ$9=0)=FALSE,TQ$9=$DM95),1,0)*'4. Formulations'!$Q94</f>
        <v>0</v>
      </c>
      <c r="TR95" s="27">
        <f>IF(AND(OR(ISBLANK(TR$9),TR$9=0)=FALSE,TR$9=$DM95),1,0)*'4. Formulations'!$Q94</f>
        <v>0</v>
      </c>
      <c r="TS95" s="27">
        <f>IF(AND(OR(ISBLANK(TS$9),TS$9=0)=FALSE,TS$9=$DM95),1,0)*'4. Formulations'!$Q94</f>
        <v>0</v>
      </c>
      <c r="TT95" s="27">
        <f>IF(AND(OR(ISBLANK(TT$9),TT$9=0)=FALSE,TT$9=$DM95),1,0)*'4. Formulations'!$Q94</f>
        <v>0</v>
      </c>
      <c r="TU95" s="27">
        <f>IF(AND(OR(ISBLANK(TU$9),TU$9=0)=FALSE,TU$9=$DM95),1,0)*'4. Formulations'!$Q94</f>
        <v>0</v>
      </c>
      <c r="TV95" s="27">
        <f>IF(AND(OR(ISBLANK(TV$9),TV$9=0)=FALSE,TV$9=$DM95),1,0)*'4. Formulations'!$Q94</f>
        <v>0</v>
      </c>
      <c r="TW95" s="27">
        <f>IF(AND(OR(ISBLANK(TW$9),TW$9=0)=FALSE,TW$9=$DM95),1,0)*'4. Formulations'!$Q94</f>
        <v>0</v>
      </c>
      <c r="TX95" s="27">
        <f>IF(AND(OR(ISBLANK(TX$9),TX$9=0)=FALSE,TX$9=$DM95),1,0)*'4. Formulations'!$Q94</f>
        <v>0</v>
      </c>
      <c r="TY95" s="27">
        <f>IF(AND(OR(ISBLANK(TY$9),TY$9=0)=FALSE,TY$9=$DM95),1,0)*'4. Formulations'!$Q94</f>
        <v>0</v>
      </c>
      <c r="TZ95" s="27">
        <f>IF(AND(OR(ISBLANK(TZ$9),TZ$9=0)=FALSE,TZ$9=$DM95),1,0)*'4. Formulations'!$Q94</f>
        <v>0</v>
      </c>
      <c r="UA95" s="27"/>
      <c r="UB95" s="27"/>
      <c r="UC95" s="27"/>
    </row>
    <row r="96" spans="2:549" ht="15" hidden="1" outlineLevel="1" x14ac:dyDescent="0.25">
      <c r="B96" s="2"/>
      <c r="C96" s="75" t="str">
        <f>IF('2. Protocols'!C95&amp;"+"&amp;'2. Protocols'!E95&amp;"+"&amp;'2. Protocols'!G95="++","",'2. Protocols'!C95&amp;"+"&amp;'2. Protocols'!E95&amp;"+"&amp;'2. Protocols'!G95)</f>
        <v/>
      </c>
      <c r="D96" s="7"/>
      <c r="E96" s="8"/>
      <c r="G96" s="72">
        <f>'2. Protocols'!J95*'1. General Inputs'!$N$13</f>
        <v>0</v>
      </c>
      <c r="H96" s="72">
        <f>MAX(G96*(1+'1. General Inputs'!$BE$23)+(H$110*'2. Protocols'!$S95)+'3. ARV Substitutions'!L116,0)</f>
        <v>0</v>
      </c>
      <c r="I96" s="72" t="e">
        <f>MAX(H96*(1+'1. General Inputs'!$BE$23)+(I$110*'2. Protocols'!$S95)+'3. ARV Substitutions'!M116,0)</f>
        <v>#VALUE!</v>
      </c>
      <c r="J96" s="72" t="e">
        <f>MAX(I96*(1+'1. General Inputs'!$BE$23)+(J$110*'2. Protocols'!$S95)+'3. ARV Substitutions'!N116,0)</f>
        <v>#VALUE!</v>
      </c>
      <c r="K96" s="72" t="e">
        <f>MAX(J96*(1+'1. General Inputs'!$BE$23)+(K$110*'2. Protocols'!$S95)+'3. ARV Substitutions'!O116,0)</f>
        <v>#VALUE!</v>
      </c>
      <c r="L96" s="72" t="e">
        <f>MAX(K96*(1+'1. General Inputs'!$BE$23)+(L$110*'2. Protocols'!$S95)+'3. ARV Substitutions'!P116,0)</f>
        <v>#VALUE!</v>
      </c>
      <c r="M96" s="72" t="e">
        <f>MAX(L96*(1+'1. General Inputs'!$BE$23)+(M$110*'2. Protocols'!$S95)+'3. ARV Substitutions'!Q116,0)</f>
        <v>#VALUE!</v>
      </c>
      <c r="N96" s="72" t="e">
        <f>MAX(M96*(1+'1. General Inputs'!$BE$23)+(N$110*'2. Protocols'!$S95)+'3. ARV Substitutions'!R116,0)</f>
        <v>#VALUE!</v>
      </c>
      <c r="O96" s="72" t="e">
        <f>MAX(N96*(1+'1. General Inputs'!$BE$23)+(O$110*'2. Protocols'!$S95)+'3. ARV Substitutions'!S116,0)</f>
        <v>#VALUE!</v>
      </c>
      <c r="P96" s="72" t="e">
        <f>MAX(O96*(1+'1. General Inputs'!$BE$23)+(P$110*'2. Protocols'!$S95)+'3. ARV Substitutions'!T116,0)</f>
        <v>#VALUE!</v>
      </c>
      <c r="Q96" s="72" t="e">
        <f>MAX(P96*(1+'1. General Inputs'!$BE$23)+(Q$110*'2. Protocols'!$S95)+'3. ARV Substitutions'!U116,0)</f>
        <v>#VALUE!</v>
      </c>
      <c r="R96" s="72" t="e">
        <f>MAX(Q96*(1+'1. General Inputs'!$BE$23)+(R$110*'2. Protocols'!$S95)+'3. ARV Substitutions'!V116,0)</f>
        <v>#VALUE!</v>
      </c>
      <c r="S96" s="72" t="e">
        <f>MAX(R96*(1+'1. General Inputs'!$BE$23)+(S$110*'2. Protocols'!$S95)+'3. ARV Substitutions'!W116,0)</f>
        <v>#VALUE!</v>
      </c>
      <c r="T96" s="72" t="e">
        <f>MAX(S96*(1+'1. General Inputs'!$BE$23)+(T$110*'2. Protocols'!$S95)+'3. ARV Substitutions'!X116,0)</f>
        <v>#VALUE!</v>
      </c>
      <c r="U96" s="72" t="e">
        <f>MAX(T96*(1+'1. General Inputs'!$BE$23)+(U$110*'2. Protocols'!$S95)+'3. ARV Substitutions'!Y116,0)</f>
        <v>#VALUE!</v>
      </c>
      <c r="V96" s="72" t="e">
        <f>MAX(U96*(1+'1. General Inputs'!$BE$23)+(V$110*'2. Protocols'!$S95)+'3. ARV Substitutions'!Z116,0)</f>
        <v>#VALUE!</v>
      </c>
      <c r="W96" s="72" t="e">
        <f>MAX(V96*(1+'1. General Inputs'!$BE$23)+(W$110*'2. Protocols'!$S95)+'3. ARV Substitutions'!AA116,0)</f>
        <v>#VALUE!</v>
      </c>
      <c r="X96" s="72" t="e">
        <f>MAX(W96*(1+'1. General Inputs'!$BE$23)+(X$110*'2. Protocols'!$S95)+'3. ARV Substitutions'!AB116,0)</f>
        <v>#VALUE!</v>
      </c>
      <c r="Y96" s="72" t="e">
        <f>MAX(X96*(1+'1. General Inputs'!$BE$23)+(Y$110*'2. Protocols'!$S95)+'3. ARV Substitutions'!AC116,0)</f>
        <v>#VALUE!</v>
      </c>
      <c r="Z96" s="72" t="e">
        <f>MAX(Y96*(1+'1. General Inputs'!$BE$23)+(Z$110*'2. Protocols'!$S95)+'3. ARV Substitutions'!AD116,0)</f>
        <v>#VALUE!</v>
      </c>
      <c r="AA96" s="72" t="e">
        <f>MAX(Z96*(1+'1. General Inputs'!$BE$23)+(AA$110*'2. Protocols'!$S95)+'3. ARV Substitutions'!AE116,0)</f>
        <v>#VALUE!</v>
      </c>
      <c r="AB96" s="72" t="e">
        <f>MAX(AA96*(1+'1. General Inputs'!$BE$23)+(AB$110*'2. Protocols'!$S95)+'3. ARV Substitutions'!AF116,0)</f>
        <v>#VALUE!</v>
      </c>
      <c r="AC96" s="72" t="e">
        <f>MAX(AB96*(1+'1. General Inputs'!$BE$23)+(AC$110*'2. Protocols'!$S95)+'3. ARV Substitutions'!AG116,0)</f>
        <v>#VALUE!</v>
      </c>
      <c r="AD96" s="72" t="e">
        <f>MAX(AC96*(1+'1. General Inputs'!$BE$23)+(AD$110*'2. Protocols'!$S95)+'3. ARV Substitutions'!AH116,0)</f>
        <v>#VALUE!</v>
      </c>
      <c r="AE96" s="72" t="e">
        <f>MAX(AD96*(1+'1. General Inputs'!$BE$23)+(AE$110*'2. Protocols'!$S95)+'3. ARV Substitutions'!AI116,0)</f>
        <v>#VALUE!</v>
      </c>
      <c r="AF96" s="72" t="e">
        <f>MAX(AE96*(1+'1. General Inputs'!$BE$23)+(AF$110*'2. Protocols'!$S95)+'3. ARV Substitutions'!AJ116,0)</f>
        <v>#VALUE!</v>
      </c>
      <c r="AG96" s="72" t="e">
        <f>MAX(AF96*(1+'1. General Inputs'!$BE$23)+(AG$110*'2. Protocols'!$S95)+'3. ARV Substitutions'!AK116,0)</f>
        <v>#VALUE!</v>
      </c>
      <c r="AH96" s="72" t="e">
        <f>MAX(AG96*(1+'1. General Inputs'!$BE$23)+(AH$110*'2. Protocols'!$S95)+'3. ARV Substitutions'!AL116,0)</f>
        <v>#VALUE!</v>
      </c>
      <c r="AI96" s="72" t="e">
        <f>MAX(AH96*(1+'1. General Inputs'!$BE$23)+(AI$110*'2. Protocols'!$S95)+'3. ARV Substitutions'!AM116,0)</f>
        <v>#VALUE!</v>
      </c>
      <c r="AJ96" s="72" t="e">
        <f>MAX(AI96*(1+'1. General Inputs'!$BE$23)+(AJ$110*'2. Protocols'!$S95)+'3. ARV Substitutions'!AN116,0)</f>
        <v>#VALUE!</v>
      </c>
      <c r="AK96" s="72" t="e">
        <f>MAX(AJ96*(1+'1. General Inputs'!$BE$23)+(AK$110*'2. Protocols'!$S95)+'3. ARV Substitutions'!AO116,0)</f>
        <v>#VALUE!</v>
      </c>
      <c r="AL96" s="72" t="e">
        <f>MAX(AK96*(1+'1. General Inputs'!$BE$23)+(AL$110*'2. Protocols'!$S95)+'3. ARV Substitutions'!AP116,0)</f>
        <v>#VALUE!</v>
      </c>
      <c r="AM96" s="72" t="e">
        <f>MAX(AL96*(1+'1. General Inputs'!$BE$23)+(AM$110*'2. Protocols'!$S95)+'3. ARV Substitutions'!AQ116,0)</f>
        <v>#VALUE!</v>
      </c>
      <c r="AN96" s="72" t="e">
        <f>MAX(AM96*(1+'1. General Inputs'!$BE$23)+(AN$110*'2. Protocols'!$S95)+'3. ARV Substitutions'!AR116,0)</f>
        <v>#VALUE!</v>
      </c>
      <c r="AO96" s="72" t="e">
        <f>MAX(AN96*(1+'1. General Inputs'!$BE$23)+(AO$110*'2. Protocols'!$S95)+'3. ARV Substitutions'!AS116,0)</f>
        <v>#VALUE!</v>
      </c>
      <c r="AP96" s="72" t="e">
        <f>MAX(AO96*(1+'1. General Inputs'!$BE$23)+(AP$110*'2. Protocols'!$S95)+'3. ARV Substitutions'!AT116,0)</f>
        <v>#VALUE!</v>
      </c>
      <c r="AQ96" s="72" t="e">
        <f>MAX(AP96*(1+'1. General Inputs'!$BE$23)+(AQ$110*'2. Protocols'!$S95)+'3. ARV Substitutions'!AU116,0)</f>
        <v>#VALUE!</v>
      </c>
      <c r="CA96" s="51">
        <f t="shared" si="106"/>
        <v>0</v>
      </c>
      <c r="CB96" s="51" t="e">
        <f t="shared" si="107"/>
        <v>#VALUE!</v>
      </c>
      <c r="CC96" s="51" t="e">
        <f t="shared" si="108"/>
        <v>#VALUE!</v>
      </c>
      <c r="CD96" s="51" t="e">
        <f t="shared" si="109"/>
        <v>#VALUE!</v>
      </c>
      <c r="CE96" s="51" t="e">
        <f t="shared" si="110"/>
        <v>#VALUE!</v>
      </c>
      <c r="CF96" s="51" t="e">
        <f t="shared" si="111"/>
        <v>#VALUE!</v>
      </c>
      <c r="CG96" s="51" t="e">
        <f t="shared" si="112"/>
        <v>#VALUE!</v>
      </c>
      <c r="CH96" s="51" t="e">
        <f t="shared" si="113"/>
        <v>#VALUE!</v>
      </c>
      <c r="CI96" s="51" t="e">
        <f t="shared" si="114"/>
        <v>#VALUE!</v>
      </c>
      <c r="CJ96" s="51" t="e">
        <f t="shared" si="115"/>
        <v>#VALUE!</v>
      </c>
      <c r="CK96" s="51" t="e">
        <f t="shared" si="116"/>
        <v>#VALUE!</v>
      </c>
      <c r="CL96" s="51" t="e">
        <f t="shared" si="117"/>
        <v>#VALUE!</v>
      </c>
      <c r="CM96" s="51" t="e">
        <f t="shared" si="118"/>
        <v>#VALUE!</v>
      </c>
      <c r="CN96" s="51" t="e">
        <f t="shared" si="119"/>
        <v>#VALUE!</v>
      </c>
      <c r="CO96" s="51" t="e">
        <f t="shared" si="120"/>
        <v>#VALUE!</v>
      </c>
      <c r="CP96" s="51" t="e">
        <f t="shared" si="121"/>
        <v>#VALUE!</v>
      </c>
      <c r="CQ96" s="51" t="e">
        <f t="shared" si="122"/>
        <v>#VALUE!</v>
      </c>
      <c r="CR96" s="51" t="e">
        <f t="shared" si="123"/>
        <v>#VALUE!</v>
      </c>
      <c r="CS96" s="51" t="e">
        <f t="shared" si="124"/>
        <v>#VALUE!</v>
      </c>
      <c r="CT96" s="51" t="e">
        <f t="shared" si="125"/>
        <v>#VALUE!</v>
      </c>
      <c r="CU96" s="51" t="e">
        <f t="shared" si="126"/>
        <v>#VALUE!</v>
      </c>
      <c r="CV96" s="51" t="e">
        <f t="shared" si="127"/>
        <v>#VALUE!</v>
      </c>
      <c r="CW96" s="51" t="e">
        <f t="shared" si="128"/>
        <v>#VALUE!</v>
      </c>
      <c r="CX96" s="51" t="e">
        <f t="shared" si="129"/>
        <v>#VALUE!</v>
      </c>
      <c r="CY96" s="51" t="e">
        <f t="shared" si="130"/>
        <v>#VALUE!</v>
      </c>
      <c r="CZ96" s="51" t="e">
        <f t="shared" si="131"/>
        <v>#VALUE!</v>
      </c>
      <c r="DA96" s="51" t="e">
        <f t="shared" si="132"/>
        <v>#VALUE!</v>
      </c>
      <c r="DB96" s="51" t="e">
        <f t="shared" si="133"/>
        <v>#VALUE!</v>
      </c>
      <c r="DC96" s="51" t="e">
        <f t="shared" si="134"/>
        <v>#VALUE!</v>
      </c>
      <c r="DD96" s="51" t="e">
        <f t="shared" si="135"/>
        <v>#VALUE!</v>
      </c>
      <c r="DE96" s="51" t="e">
        <f t="shared" si="136"/>
        <v>#VALUE!</v>
      </c>
      <c r="DF96" s="51" t="e">
        <f t="shared" si="137"/>
        <v>#VALUE!</v>
      </c>
      <c r="DG96" s="51" t="e">
        <f t="shared" si="138"/>
        <v>#VALUE!</v>
      </c>
      <c r="DH96" s="51" t="e">
        <f t="shared" si="139"/>
        <v>#VALUE!</v>
      </c>
      <c r="DI96" s="51" t="e">
        <f t="shared" si="140"/>
        <v>#VALUE!</v>
      </c>
      <c r="DJ96" s="51" t="e">
        <f t="shared" si="141"/>
        <v>#VALUE!</v>
      </c>
      <c r="DL96" s="21" t="str">
        <f>CONCATENATE('2. Protocols'!C95, '2. Protocols'!D95, '2. Protocols'!E95)</f>
        <v>+</v>
      </c>
      <c r="DM96" s="21" t="str">
        <f>CONCATENATE('2. Protocols'!C95, '2. Protocols'!D95, '2. Protocols'!E95, '2. Protocols'!F95, '2. Protocols'!G95,)</f>
        <v>++</v>
      </c>
      <c r="DO96" s="27">
        <f>IF(AND(OR(ISBLANK(DO$9),DO$9=0)=FALSE,OR(DO$9='2. Protocols'!$C95,DO$9='2. Protocols'!$E95,DO$9='2. Protocols'!$G95)),1,0)*'4. Formulations'!$I95</f>
        <v>0</v>
      </c>
      <c r="DP96" s="27">
        <f>IF(AND(OR(ISBLANK(DP$9),DP$9=0)=FALSE,OR(DP$9='2. Protocols'!$C95,DP$9='2. Protocols'!$E95,DP$9='2. Protocols'!$G95)),1,0)*'4. Formulations'!$I95</f>
        <v>0</v>
      </c>
      <c r="DQ96" s="27">
        <f>IF(AND(OR(ISBLANK(DQ$9),DQ$9=0)=FALSE,OR(DQ$9='2. Protocols'!$C95,DQ$9='2. Protocols'!$E95,DQ$9='2. Protocols'!$G95)),1,0)*'4. Formulations'!$I95</f>
        <v>0</v>
      </c>
      <c r="DR96" s="27">
        <f>IF(AND(OR(ISBLANK(DR$9),DR$9=0)=FALSE,OR(DR$9='2. Protocols'!$C95,DR$9='2. Protocols'!$E95,DR$9='2. Protocols'!$G95)),1,0)*'4. Formulations'!$I95</f>
        <v>0</v>
      </c>
      <c r="DS96" s="27">
        <f>IF(AND(OR(ISBLANK(DS$9),DS$9=0)=FALSE,OR(DS$9='2. Protocols'!$C95,DS$9='2. Protocols'!$E95,DS$9='2. Protocols'!$G95)),1,0)*'4. Formulations'!$I95</f>
        <v>0</v>
      </c>
      <c r="DT96" s="27">
        <f>IF(AND(OR(ISBLANK(DT$9),DT$9=0)=FALSE,OR(DT$9='2. Protocols'!$C95,DT$9='2. Protocols'!$E95,DT$9='2. Protocols'!$G95)),1,0)*'4. Formulations'!$I95</f>
        <v>0</v>
      </c>
      <c r="DU96" s="27">
        <f>IF(AND(OR(ISBLANK(DU$9),DU$9=0)=FALSE,OR(DU$9='2. Protocols'!$C95,DU$9='2. Protocols'!$E95,DU$9='2. Protocols'!$G95)),1,0)*'4. Formulations'!$I95</f>
        <v>0</v>
      </c>
      <c r="DV96" s="27">
        <f>IF(AND(OR(ISBLANK(DV$9),DV$9=0)=FALSE,OR(DV$9='2. Protocols'!$C95,DV$9='2. Protocols'!$E95,DV$9='2. Protocols'!$G95)),1,0)*'4. Formulations'!$I95</f>
        <v>0</v>
      </c>
      <c r="DW96" s="27">
        <f>IF(AND(OR(ISBLANK(DW$9),DW$9=0)=FALSE,OR(DW$9='2. Protocols'!$C95,DW$9='2. Protocols'!$E95,DW$9='2. Protocols'!$G95)),1,0)*'4. Formulations'!$I95</f>
        <v>0</v>
      </c>
      <c r="DX96" s="27">
        <f>IF(AND(OR(ISBLANK(DX$9),DX$9=0)=FALSE,OR(DX$9='2. Protocols'!$C95,DX$9='2. Protocols'!$E95,DX$9='2. Protocols'!$G95)),1,0)*'4. Formulations'!$I95</f>
        <v>0</v>
      </c>
      <c r="DY96" s="27">
        <f>IF(AND(OR(ISBLANK(DY$9),DY$9=0)=FALSE,OR(DY$9='2. Protocols'!$C95,DY$9='2. Protocols'!$E95,DY$9='2. Protocols'!$G95)),1,0)*'4. Formulations'!$I95</f>
        <v>0</v>
      </c>
      <c r="DZ96" s="27">
        <f>IF(AND(OR(ISBLANK(DZ$9),DZ$9=0)=FALSE,OR(DZ$9='2. Protocols'!$C95,DZ$9='2. Protocols'!$E95,DZ$9='2. Protocols'!$G95)),1,0)*'4. Formulations'!$I95</f>
        <v>0</v>
      </c>
      <c r="EA96" s="27">
        <f>IF(AND(OR(ISBLANK(EA$9),EA$9=0)=FALSE,OR(EA$9='2. Protocols'!$C95,EA$9='2. Protocols'!$E95,EA$9='2. Protocols'!$G95)),1,0)*'4. Formulations'!$I95</f>
        <v>0</v>
      </c>
      <c r="EB96" s="27">
        <f>IF(AND(OR(ISBLANK(EB$9),EB$9=0)=FALSE,OR(EB$9='2. Protocols'!$C95,EB$9='2. Protocols'!$E95,EB$9='2. Protocols'!$G95)),1,0)*'4. Formulations'!$I95</f>
        <v>0</v>
      </c>
      <c r="EC96" s="27">
        <f>IF(AND(OR(ISBLANK(EC$9),EC$9=0)=FALSE,OR(EC$9='2. Protocols'!$C95,EC$9='2. Protocols'!$E95,EC$9='2. Protocols'!$G95)),1,0)*'4. Formulations'!$I95</f>
        <v>0</v>
      </c>
      <c r="ED96" s="27">
        <f>IF(AND(OR(ISBLANK(ED$9),ED$9=0)=FALSE,OR(ED$9='2. Protocols'!$C95,ED$9='2. Protocols'!$E95,ED$9='2. Protocols'!$G95)),1,0)*'4. Formulations'!$I95</f>
        <v>0</v>
      </c>
      <c r="EE96" s="27">
        <f>IF(AND(OR(ISBLANK(EE$9),EE$9=0)=FALSE,OR(EE$9='2. Protocols'!$C95,EE$9='2. Protocols'!$E95,EE$9='2. Protocols'!$G95)),1,0)*'4. Formulations'!$I95</f>
        <v>0</v>
      </c>
      <c r="EF96" s="27">
        <f>IF(AND(OR(ISBLANK(EF$9),EF$9=0)=FALSE,OR(EF$9='2. Protocols'!$C95,EF$9='2. Protocols'!$E95,EF$9='2. Protocols'!$G95)),1,0)*'4. Formulations'!$I95</f>
        <v>0</v>
      </c>
      <c r="EG96" s="27">
        <f>IF(AND(OR(ISBLANK(EG$9),EG$9=0)=FALSE,OR(EG$9='2. Protocols'!$C95,EG$9='2. Protocols'!$E95,EG$9='2. Protocols'!$G95)),1,0)*'4. Formulations'!$I95</f>
        <v>0</v>
      </c>
      <c r="EH96" s="27">
        <f>IF(AND(OR(ISBLANK(EH$9),EH$9=0)=FALSE,OR(EH$9='2. Protocols'!$C95,EH$9='2. Protocols'!$E95,EH$9='2. Protocols'!$G95)),1,0)*'4. Formulations'!$I95</f>
        <v>0</v>
      </c>
      <c r="EI96" s="27">
        <f>IF(AND(OR(ISBLANK(EI$9),EI$9=0)=FALSE,OR(EI$9='2. Protocols'!$C95,EI$9='2. Protocols'!$E95,EI$9='2. Protocols'!$G95)),1,0)*'4. Formulations'!$I95</f>
        <v>0</v>
      </c>
      <c r="EJ96" s="27">
        <f>IF(AND(OR(ISBLANK(EJ$9),EJ$9=0)=FALSE,OR(EJ$9='2. Protocols'!$C95,EJ$9='2. Protocols'!$E95,EJ$9='2. Protocols'!$G95)),1,0)*'4. Formulations'!$I95</f>
        <v>0</v>
      </c>
      <c r="EK96" s="27">
        <f>IF(AND(OR(ISBLANK(EK$9),EK$9=0)=FALSE,OR(EK$9='2. Protocols'!$C95,EK$9='2. Protocols'!$E95,EK$9='2. Protocols'!$G95)),1,0)*'4. Formulations'!$I95</f>
        <v>0</v>
      </c>
      <c r="EL96" s="27">
        <f>IF(AND(OR(ISBLANK(EL$9),EL$9=0)=FALSE,OR(EL$9='2. Protocols'!$C95,EL$9='2. Protocols'!$E95,EL$9='2. Protocols'!$G95)),1,0)*'4. Formulations'!$I95</f>
        <v>0</v>
      </c>
      <c r="EM96" s="27">
        <f>IF(AND(OR(ISBLANK(EM$9),EM$9=0)=FALSE,OR(EM$9='2. Protocols'!$C95,EM$9='2. Protocols'!$E95,EM$9='2. Protocols'!$G95)),1,0)*'4. Formulations'!$I95</f>
        <v>0</v>
      </c>
      <c r="EN96" s="27">
        <f>IF(AND(OR(ISBLANK(EN$9),EN$9=0)=FALSE,OR(EN$9='2. Protocols'!$C95,EN$9='2. Protocols'!$E95,EN$9='2. Protocols'!$G95)),1,0)*'4. Formulations'!$I95</f>
        <v>0</v>
      </c>
      <c r="EO96" s="27">
        <f>IF(AND(OR(ISBLANK(EO$9),EO$9=0)=FALSE,OR(EO$9='2. Protocols'!$C95,EO$9='2. Protocols'!$E95,EO$9='2. Protocols'!$G95)),1,0)*'4. Formulations'!$I95</f>
        <v>0</v>
      </c>
      <c r="EP96" s="27">
        <f>IF(AND(OR(ISBLANK(EP$9),EP$9=0)=FALSE,OR(EP$9='2. Protocols'!$C95,EP$9='2. Protocols'!$E95,EP$9='2. Protocols'!$G95)),1,0)*'4. Formulations'!$I95</f>
        <v>0</v>
      </c>
      <c r="EQ96" s="27">
        <f>IF(AND(OR(ISBLANK(EQ$9),EQ$9=0)=FALSE,OR(EQ$9='2. Protocols'!$C95,EQ$9='2. Protocols'!$E95,EQ$9='2. Protocols'!$G95)),1,0)*'4. Formulations'!$I95</f>
        <v>0</v>
      </c>
      <c r="ER96" s="27">
        <f>IF(AND(OR(ISBLANK(ER$9),ER$9=0)=FALSE,OR(ER$9='2. Protocols'!$C95,ER$9='2. Protocols'!$E95,ER$9='2. Protocols'!$G95)),1,0)*'4. Formulations'!$I95</f>
        <v>0</v>
      </c>
      <c r="ES96" s="27">
        <f>IF(AND(OR(ISBLANK(ES$9),ES$9=0)=FALSE,OR(ES$9='2. Protocols'!$C95,ES$9='2. Protocols'!$E95,ES$9='2. Protocols'!$G95)),1,0)*'4. Formulations'!$I95</f>
        <v>0</v>
      </c>
      <c r="ET96" s="27">
        <f>IF(AND(OR(ISBLANK(ET$9),ET$9=0)=FALSE,OR(ET$9='2. Protocols'!$C95,ET$9='2. Protocols'!$E95,ET$9='2. Protocols'!$G95)),1,0)*'4. Formulations'!$I95</f>
        <v>0</v>
      </c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N96" s="27">
        <f>IF(AND(OR(ISBLANK(FN$9),FN$9=0)=FALSE,FN$9=$DL96),1,0)*'4. Formulations'!$J95</f>
        <v>0</v>
      </c>
      <c r="FO96" s="27">
        <f>IF(AND(OR(ISBLANK(FO$9),FO$9=0)=FALSE,FO$9=$DL96),1,0)*'4. Formulations'!$J95</f>
        <v>0</v>
      </c>
      <c r="FP96" s="27">
        <f>IF(AND(OR(ISBLANK(FP$9),FP$9=0)=FALSE,FP$9=$DL96),1,0)*'4. Formulations'!$J95</f>
        <v>0</v>
      </c>
      <c r="FQ96" s="27">
        <f>IF(AND(OR(ISBLANK(FQ$9),FQ$9=0)=FALSE,FQ$9=$DL96),1,0)*'4. Formulations'!$J95</f>
        <v>0</v>
      </c>
      <c r="FR96" s="27">
        <f>IF(AND(OR(ISBLANK(FR$9),FR$9=0)=FALSE,FR$9=$DL96),1,0)*'4. Formulations'!$J95</f>
        <v>0</v>
      </c>
      <c r="FS96" s="27">
        <f>IF(AND(OR(ISBLANK(FS$9),FS$9=0)=FALSE,FS$9=$DL96),1,0)*'4. Formulations'!$J95</f>
        <v>0</v>
      </c>
      <c r="FT96" s="27">
        <f>IF(AND(OR(ISBLANK(FT$9),FT$9=0)=FALSE,FT$9=$DL96),1,0)*'4. Formulations'!$J95</f>
        <v>0</v>
      </c>
      <c r="FU96" s="27">
        <f>IF(AND(OR(ISBLANK(FU$9),FU$9=0)=FALSE,FU$9=$DL96),1,0)*'4. Formulations'!$J95</f>
        <v>0</v>
      </c>
      <c r="FV96" s="27">
        <f>IF(AND(OR(ISBLANK(FV$9),FV$9=0)=FALSE,FV$9=$DL96),1,0)*'4. Formulations'!$J95</f>
        <v>0</v>
      </c>
      <c r="FW96" s="27">
        <f>IF(AND(OR(ISBLANK(FW$9),FW$9=0)=FALSE,FW$9=$DL96),1,0)*'4. Formulations'!$J95</f>
        <v>0</v>
      </c>
      <c r="FX96" s="27">
        <f>IF(AND(OR(ISBLANK(FX$9),FX$9=0)=FALSE,FX$9=$DL96),1,0)*'4. Formulations'!$J95</f>
        <v>0</v>
      </c>
      <c r="FY96" s="27">
        <f>IF(AND(OR(ISBLANK(FY$9),FY$9=0)=FALSE,FY$9=$DL96),1,0)*'4. Formulations'!$J95</f>
        <v>0</v>
      </c>
      <c r="FZ96" s="27">
        <f>IF(AND(OR(ISBLANK(FZ$9),FZ$9=0)=FALSE,FZ$9=$DL96),1,0)*'4. Formulations'!$J95</f>
        <v>0</v>
      </c>
      <c r="GA96" s="27">
        <f>IF(AND(OR(ISBLANK(GA$9),GA$9=0)=FALSE,GA$9=$DL96),1,0)*'4. Formulations'!$J95</f>
        <v>0</v>
      </c>
      <c r="GB96" s="27">
        <f>IF(AND(OR(ISBLANK(GB$9),GB$9=0)=FALSE,GB$9=$DL96),1,0)*'4. Formulations'!$J95</f>
        <v>0</v>
      </c>
      <c r="GC96" s="27">
        <f>IF(AND(OR(ISBLANK(GC$9),GC$9=0)=FALSE,GC$9=$DL96),1,0)*'4. Formulations'!$J95</f>
        <v>0</v>
      </c>
      <c r="GD96" s="27">
        <f>IF(AND(OR(ISBLANK(GD$9),GD$9=0)=FALSE,GD$9=$DL96),1,0)*'4. Formulations'!$J95</f>
        <v>0</v>
      </c>
      <c r="GE96" s="27"/>
      <c r="GF96" s="27"/>
      <c r="GG96" s="27"/>
      <c r="GI96" s="27">
        <f>IF(AND(OR(ISBLANK(GI$9),GI$9=0)=FALSE,SUM($FN96:$GD96)&gt;0,GI$9='2. Protocols'!$G95),1,0)*'4. Formulations'!$J95</f>
        <v>0</v>
      </c>
      <c r="GJ96" s="27">
        <f>IF(AND(OR(ISBLANK(GJ$9),GJ$9=0)=FALSE,SUM($FN96:$GD96)&gt;0,GJ$9='2. Protocols'!$G95),1,0)*'4. Formulations'!$J95</f>
        <v>0</v>
      </c>
      <c r="GK96" s="27">
        <f>IF(AND(OR(ISBLANK(GK$9),GK$9=0)=FALSE,SUM($FN96:$GD96)&gt;0,GK$9='2. Protocols'!$G95),1,0)*'4. Formulations'!$J95</f>
        <v>0</v>
      </c>
      <c r="GL96" s="27">
        <f>IF(AND(OR(ISBLANK(GL$9),GL$9=0)=FALSE,SUM($FN96:$GD96)&gt;0,GL$9='2. Protocols'!$G95),1,0)*'4. Formulations'!$J95</f>
        <v>0</v>
      </c>
      <c r="GM96" s="27">
        <f>IF(AND(OR(ISBLANK(GM$9),GM$9=0)=FALSE,SUM($FN96:$GD96)&gt;0,GM$9='2. Protocols'!$G95),1,0)*'4. Formulations'!$J95</f>
        <v>0</v>
      </c>
      <c r="GN96" s="27">
        <f>IF(AND(OR(ISBLANK(GN$9),GN$9=0)=FALSE,SUM($FN96:$GD96)&gt;0,GN$9='2. Protocols'!$G95),1,0)*'4. Formulations'!$J95</f>
        <v>0</v>
      </c>
      <c r="GO96" s="27">
        <f>IF(AND(OR(ISBLANK(GO$9),GO$9=0)=FALSE,SUM($FN96:$GD96)&gt;0,GO$9='2. Protocols'!$G95),1,0)*'4. Formulations'!$J95</f>
        <v>0</v>
      </c>
      <c r="GP96" s="27">
        <f>IF(AND(OR(ISBLANK(GP$9),GP$9=0)=FALSE,SUM($FN96:$GD96)&gt;0,GP$9='2. Protocols'!$G95),1,0)*'4. Formulations'!$J95</f>
        <v>0</v>
      </c>
      <c r="GQ96" s="27">
        <f>IF(AND(OR(ISBLANK(GQ$9),GQ$9=0)=FALSE,SUM($FN96:$GD96)&gt;0,GQ$9='2. Protocols'!$G95),1,0)*'4. Formulations'!$J95</f>
        <v>0</v>
      </c>
      <c r="GR96" s="27">
        <f>IF(AND(OR(ISBLANK(GR$9),GR$9=0)=FALSE,SUM($FN96:$GD96)&gt;0,GR$9='2. Protocols'!$G95),1,0)*'4. Formulations'!$J95</f>
        <v>0</v>
      </c>
      <c r="GS96" s="27">
        <f>IF(AND(OR(ISBLANK(GS$9),GS$9=0)=FALSE,SUM($FN96:$GD96)&gt;0,GS$9='2. Protocols'!$G95),1,0)*'4. Formulations'!$J95</f>
        <v>0</v>
      </c>
      <c r="GT96" s="27">
        <f>IF(AND(OR(ISBLANK(GT$9),GT$9=0)=FALSE,SUM($FN96:$GD96)&gt;0,GT$9='2. Protocols'!$G95),1,0)*'4. Formulations'!$J95</f>
        <v>0</v>
      </c>
      <c r="GU96" s="27">
        <f>IF(AND(OR(ISBLANK(GU$9),GU$9=0)=FALSE,SUM($FN96:$GD96)&gt;0,GU$9='2. Protocols'!$G95),1,0)*'4. Formulations'!$J95</f>
        <v>0</v>
      </c>
      <c r="GV96" s="27">
        <f>IF(AND(OR(ISBLANK(GV$9),GV$9=0)=FALSE,SUM($FN96:$GD96)&gt;0,GV$9='2. Protocols'!$G95),1,0)*'4. Formulations'!$J95</f>
        <v>0</v>
      </c>
      <c r="GW96" s="27">
        <f>IF(AND(OR(ISBLANK(GW$9),GW$9=0)=FALSE,SUM($FN96:$GD96)&gt;0,GW$9='2. Protocols'!$G95),1,0)*'4. Formulations'!$J95</f>
        <v>0</v>
      </c>
      <c r="GX96" s="27">
        <f>IF(AND(OR(ISBLANK(GX$9),GX$9=0)=FALSE,SUM($FN96:$GD96)&gt;0,GX$9='2. Protocols'!$G95),1,0)*'4. Formulations'!$J95</f>
        <v>0</v>
      </c>
      <c r="GY96" s="27">
        <f>IF(AND(OR(ISBLANK(GY$9),GY$9=0)=FALSE,SUM($FN96:$GD96)&gt;0,GY$9='2. Protocols'!$G95),1,0)*'4. Formulations'!$J95</f>
        <v>0</v>
      </c>
      <c r="GZ96" s="27">
        <f>IF(AND(OR(ISBLANK(GZ$9),GZ$9=0)=FALSE,SUM($FN96:$GD96)&gt;0,GZ$9='2. Protocols'!$G95),1,0)*'4. Formulations'!$J95</f>
        <v>0</v>
      </c>
      <c r="HA96" s="27">
        <f>IF(AND(OR(ISBLANK(HA$9),HA$9=0)=FALSE,SUM($FN96:$GD96)&gt;0,HA$9='2. Protocols'!$G95),1,0)*'4. Formulations'!$J95</f>
        <v>0</v>
      </c>
      <c r="HB96" s="27">
        <f>IF(AND(OR(ISBLANK(HB$9),HB$9=0)=FALSE,SUM($FN96:$GD96)&gt;0,HB$9='2. Protocols'!$G95),1,0)*'4. Formulations'!$J95</f>
        <v>0</v>
      </c>
      <c r="HC96" s="27">
        <f>IF(AND(OR(ISBLANK(HC$9),HC$9=0)=FALSE,SUM($FN96:$GD96)&gt;0,HC$9='2. Protocols'!$G95),1,0)*'4. Formulations'!$J95</f>
        <v>0</v>
      </c>
      <c r="HD96" s="27">
        <f>IF(AND(OR(ISBLANK(HD$9),HD$9=0)=FALSE,SUM($FN96:$GD96)&gt;0,HD$9='2. Protocols'!$G95),1,0)*'4. Formulations'!$J95</f>
        <v>0</v>
      </c>
      <c r="HE96" s="27">
        <f>IF(AND(OR(ISBLANK(HE$9),HE$9=0)=FALSE,SUM($FN96:$GD96)&gt;0,HE$9='2. Protocols'!$G95),1,0)*'4. Formulations'!$J95</f>
        <v>0</v>
      </c>
      <c r="HF96" s="27">
        <f>IF(AND(OR(ISBLANK(HF$9),HF$9=0)=FALSE,SUM($FN96:$GD96)&gt;0,HF$9='2. Protocols'!$G95),1,0)*'4. Formulations'!$J95</f>
        <v>0</v>
      </c>
      <c r="HG96" s="27">
        <f>IF(AND(OR(ISBLANK(HG$9),HG$9=0)=FALSE,SUM($FN96:$GD96)&gt;0,HG$9='2. Protocols'!$G95),1,0)*'4. Formulations'!$J95</f>
        <v>0</v>
      </c>
      <c r="HH96" s="27">
        <f>IF(AND(OR(ISBLANK(HH$9),HH$9=0)=FALSE,SUM($FN96:$GD96)&gt;0,HH$9='2. Protocols'!$G95),1,0)*'4. Formulations'!$J95</f>
        <v>0</v>
      </c>
      <c r="HI96" s="27">
        <f>IF(AND(OR(ISBLANK(HI$9),HI$9=0)=FALSE,SUM($FN96:$GD96)&gt;0,HI$9='2. Protocols'!$G95),1,0)*'4. Formulations'!$J95</f>
        <v>0</v>
      </c>
      <c r="HJ96" s="27">
        <f>IF(AND(OR(ISBLANK(HJ$9),HJ$9=0)=FALSE,SUM($FN96:$GD96)&gt;0,HJ$9='2. Protocols'!$G95),1,0)*'4. Formulations'!$J95</f>
        <v>0</v>
      </c>
      <c r="HK96" s="27">
        <f>IF(AND(OR(ISBLANK(HK$9),HK$9=0)=FALSE,SUM($FN96:$GD96)&gt;0,HK$9='2. Protocols'!$G95),1,0)*'4. Formulations'!$J95</f>
        <v>0</v>
      </c>
      <c r="HL96" s="27">
        <f>IF(AND(OR(ISBLANK(HL$9),HL$9=0)=FALSE,SUM($FN96:$GD96)&gt;0,HL$9='2. Protocols'!$G95),1,0)*'4. Formulations'!$J95</f>
        <v>0</v>
      </c>
      <c r="HM96" s="27">
        <f>IF(AND(OR(ISBLANK(HM$9),HM$9=0)=FALSE,SUM($FN96:$GD96)&gt;0,HM$9='2. Protocols'!$G95),1,0)*'4. Formulations'!$J95</f>
        <v>0</v>
      </c>
      <c r="HN96" s="27">
        <f>IF(AND(OR(ISBLANK(HN$9),HN$9=0)=FALSE,SUM($FN96:$GD96)&gt;0,HN$9='2. Protocols'!$G95),1,0)*'4. Formulations'!$J95</f>
        <v>0</v>
      </c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H96" s="27">
        <f>IF(AND(OR(ISBLANK(GI$9),GI$9=0)=FALSE,IH$9=$DM96),1,0)*'4. Formulations'!$K95</f>
        <v>0</v>
      </c>
      <c r="II96" s="27">
        <f>IF(AND(OR(ISBLANK(GJ$9),GJ$9=0)=FALSE,II$9=$DM96),1,0)*'4. Formulations'!$K95</f>
        <v>0</v>
      </c>
      <c r="IJ96" s="27">
        <f>IF(AND(OR(ISBLANK(GK$9),GK$9=0)=FALSE,IJ$9=$DM96),1,0)*'4. Formulations'!$K95</f>
        <v>0</v>
      </c>
      <c r="IK96" s="27">
        <f>IF(AND(OR(ISBLANK(GL$9),GL$9=0)=FALSE,IK$9=$DM96),1,0)*'4. Formulations'!$K95</f>
        <v>0</v>
      </c>
      <c r="IL96" s="27">
        <f>IF(AND(OR(ISBLANK(GM$9),GM$9=0)=FALSE,IL$9=$DM96),1,0)*'4. Formulations'!$K95</f>
        <v>0</v>
      </c>
      <c r="IM96" s="27">
        <f>IF(AND(OR(ISBLANK(GN$9),GN$9=0)=FALSE,IM$9=$DM96),1,0)*'4. Formulations'!$K95</f>
        <v>0</v>
      </c>
      <c r="IN96" s="27">
        <f>IF(AND(OR(ISBLANK(GO$9),GO$9=0)=FALSE,IN$9=$DM96),1,0)*'4. Formulations'!$K95</f>
        <v>0</v>
      </c>
      <c r="IO96" s="27">
        <f>IF(AND(OR(ISBLANK(GP$9),GP$9=0)=FALSE,IO$9=$DM96),1,0)*'4. Formulations'!$K95</f>
        <v>0</v>
      </c>
      <c r="IP96" s="27">
        <f>IF(AND(OR(ISBLANK(GQ$9),GQ$9=0)=FALSE,IP$9=$DM96),1,0)*'4. Formulations'!$K95</f>
        <v>0</v>
      </c>
      <c r="IQ96" s="27">
        <f>IF(AND(OR(ISBLANK(GR$9),GR$9=0)=FALSE,IQ$9=$DM96),1,0)*'4. Formulations'!$K95</f>
        <v>0</v>
      </c>
      <c r="IR96" s="27">
        <f>IF(AND(OR(ISBLANK(GN$9),GN$9=0)=FALSE,IR$9=$DM96),1,0)*'4. Formulations'!$K95</f>
        <v>0</v>
      </c>
      <c r="IS96" s="27">
        <f>IF(AND(OR(ISBLANK(GO$9),GO$9=0)=FALSE,IS$9=$DM96),1,0)*'4. Formulations'!$K95</f>
        <v>0</v>
      </c>
      <c r="IT96" s="27">
        <f>IF(AND(OR(ISBLANK(GP$9),GP$9=0)=FALSE,IT$9=$DM96),1,0)*'4. Formulations'!$K95</f>
        <v>0</v>
      </c>
      <c r="IU96" s="27">
        <f>IF(AND(OR(ISBLANK(GQ$9),GQ$9=0)=FALSE,IU$9=$DM96),1,0)*'4. Formulations'!$K95</f>
        <v>0</v>
      </c>
      <c r="IV96" s="27"/>
      <c r="IW96" s="27"/>
      <c r="IX96" s="27"/>
      <c r="IY96" s="27"/>
      <c r="IZ96" s="27"/>
      <c r="JA96" s="27"/>
      <c r="JC96" s="27">
        <f>IF(AND(OR(ISBLANK(JC$9),JC$9=0)=FALSE,OR(JC$9='2. Protocols'!$C95,JC$9='2. Protocols'!$E95,JC$9='2. Protocols'!$G95)),1,0)*'4. Formulations'!$L95</f>
        <v>0</v>
      </c>
      <c r="JD96" s="27">
        <f>IF(AND(OR(ISBLANK(JD$9),JD$9=0)=FALSE,OR(JD$9='2. Protocols'!$C95,JD$9='2. Protocols'!$E95,JD$9='2. Protocols'!$G95)),1,0)*'4. Formulations'!$L95</f>
        <v>0</v>
      </c>
      <c r="JE96" s="27">
        <f>IF(AND(OR(ISBLANK(JE$9),JE$9=0)=FALSE,OR(JE$9='2. Protocols'!$C95,JE$9='2. Protocols'!$E95,JE$9='2. Protocols'!$G95)),1,0)*'4. Formulations'!$L95</f>
        <v>0</v>
      </c>
      <c r="JF96" s="27">
        <f>IF(AND(OR(ISBLANK(JF$9),JF$9=0)=FALSE,OR(JF$9='2. Protocols'!$C95,JF$9='2. Protocols'!$E95,JF$9='2. Protocols'!$G95)),1,0)*'4. Formulations'!$L95</f>
        <v>0</v>
      </c>
      <c r="JG96" s="27">
        <f>IF(AND(OR(ISBLANK(JG$9),JG$9=0)=FALSE,OR(JG$9='2. Protocols'!$C95,JG$9='2. Protocols'!$E95,JG$9='2. Protocols'!$G95)),1,0)*'4. Formulations'!$L95</f>
        <v>0</v>
      </c>
      <c r="JH96" s="27">
        <f>IF(AND(OR(ISBLANK(JH$9),JH$9=0)=FALSE,OR(JH$9='2. Protocols'!$C95,JH$9='2. Protocols'!$E95,JH$9='2. Protocols'!$G95)),1,0)*'4. Formulations'!$L95</f>
        <v>0</v>
      </c>
      <c r="JI96" s="27">
        <f>IF(AND(OR(ISBLANK(JI$9),JI$9=0)=FALSE,OR(JI$9='2. Protocols'!$C95,JI$9='2. Protocols'!$E95,JI$9='2. Protocols'!$G95)),1,0)*'4. Formulations'!$L95</f>
        <v>0</v>
      </c>
      <c r="JJ96" s="27">
        <f>IF(AND(OR(ISBLANK(JJ$9),JJ$9=0)=FALSE,OR(JJ$9='2. Protocols'!$C95,JJ$9='2. Protocols'!$E95,JJ$9='2. Protocols'!$G95)),1,0)*'4. Formulations'!$L95</f>
        <v>0</v>
      </c>
      <c r="JK96" s="27">
        <f>IF(AND(OR(ISBLANK(JK$9),JK$9=0)=FALSE,OR(JK$9='2. Protocols'!$C95,JK$9='2. Protocols'!$E95,JK$9='2. Protocols'!$G95)),1,0)*'4. Formulations'!$L95</f>
        <v>0</v>
      </c>
      <c r="JL96" s="27">
        <f>IF(AND(OR(ISBLANK(JL$9),JL$9=0)=FALSE,OR(JL$9='2. Protocols'!$C95,JL$9='2. Protocols'!$E95,JL$9='2. Protocols'!$G95)),1,0)*'4. Formulations'!$L95</f>
        <v>0</v>
      </c>
      <c r="JM96" s="27">
        <f>IF(AND(OR(ISBLANK(JM$9),JM$9=0)=FALSE,OR(JM$9='2. Protocols'!$C95,JM$9='2. Protocols'!$E95,JM$9='2. Protocols'!$G95)),1,0)*'4. Formulations'!$L95</f>
        <v>0</v>
      </c>
      <c r="JN96" s="27">
        <f>IF(AND(OR(ISBLANK(JN$9),JN$9=0)=FALSE,OR(JN$9='2. Protocols'!$C95,JN$9='2. Protocols'!$E95,JN$9='2. Protocols'!$G95)),1,0)*'4. Formulations'!$L95</f>
        <v>0</v>
      </c>
      <c r="JO96" s="27">
        <f>IF(AND(OR(ISBLANK(JO$9),JO$9=0)=FALSE,OR(JO$9='2. Protocols'!$C95,JO$9='2. Protocols'!$E95,JO$9='2. Protocols'!$G95)),1,0)*'4. Formulations'!$L95</f>
        <v>0</v>
      </c>
      <c r="JP96" s="27">
        <f>IF(AND(OR(ISBLANK(JP$9),JP$9=0)=FALSE,OR(JP$9='2. Protocols'!$C95,JP$9='2. Protocols'!$E95,JP$9='2. Protocols'!$G95)),1,0)*'4. Formulations'!$L95</f>
        <v>0</v>
      </c>
      <c r="JQ96" s="27">
        <f>IF(AND(OR(ISBLANK(JQ$9),JQ$9=0)=FALSE,OR(JQ$9='2. Protocols'!$C95,JQ$9='2. Protocols'!$E95,JQ$9='2. Protocols'!$G95)),1,0)*'4. Formulations'!$L95</f>
        <v>0</v>
      </c>
      <c r="JR96" s="27">
        <f>IF(AND(OR(ISBLANK(JR$9),JR$9=0)=FALSE,OR(JR$9='2. Protocols'!$C95,JR$9='2. Protocols'!$E95,JR$9='2. Protocols'!$G95)),1,0)*'4. Formulations'!$L95</f>
        <v>0</v>
      </c>
      <c r="JS96" s="27">
        <f>IF(AND(OR(ISBLANK(JS$9),JS$9=0)=FALSE,OR(JS$9='2. Protocols'!$C95,JS$9='2. Protocols'!$E95,JS$9='2. Protocols'!$G95)),1,0)*'4. Formulations'!$L95</f>
        <v>0</v>
      </c>
      <c r="JT96" s="27">
        <f>IF(AND(OR(ISBLANK(JT$9),JT$9=0)=FALSE,OR(JT$9='2. Protocols'!$C95,JT$9='2. Protocols'!$E95,JT$9='2. Protocols'!$G95)),1,0)*'4. Formulations'!$L95</f>
        <v>0</v>
      </c>
      <c r="JU96" s="27">
        <f>IF(AND(OR(ISBLANK(JU$9),JU$9=0)=FALSE,OR(JU$9='2. Protocols'!$C95,JU$9='2. Protocols'!$E95,JU$9='2. Protocols'!$G95)),1,0)*'4. Formulations'!$L95</f>
        <v>0</v>
      </c>
      <c r="JV96" s="27">
        <f>IF(AND(OR(ISBLANK(JV$9),JV$9=0)=FALSE,OR(JV$9='2. Protocols'!$C95,JV$9='2. Protocols'!$E95,JV$9='2. Protocols'!$G95)),1,0)*'4. Formulations'!$L95</f>
        <v>0</v>
      </c>
      <c r="JW96" s="27">
        <f>IF(AND(OR(ISBLANK(JW$9),JW$9=0)=FALSE,OR(JW$9='2. Protocols'!$C95,JW$9='2. Protocols'!$E95,JW$9='2. Protocols'!$G95)),1,0)*'4. Formulations'!$L95</f>
        <v>0</v>
      </c>
      <c r="JX96" s="27">
        <f>IF(AND(OR(ISBLANK(JX$9),JX$9=0)=FALSE,OR(JX$9='2. Protocols'!$C95,JX$9='2. Protocols'!$E95,JX$9='2. Protocols'!$G95)),1,0)*'4. Formulations'!$L95</f>
        <v>0</v>
      </c>
      <c r="JY96" s="27">
        <f>IF(AND(OR(ISBLANK(JY$9),JY$9=0)=FALSE,OR(JY$9='2. Protocols'!$C95,JY$9='2. Protocols'!$E95,JY$9='2. Protocols'!$G95)),1,0)*'4. Formulations'!$L95</f>
        <v>0</v>
      </c>
      <c r="JZ96" s="27">
        <f>IF(AND(OR(ISBLANK(JZ$9),JZ$9=0)=FALSE,OR(JZ$9='2. Protocols'!$C95,JZ$9='2. Protocols'!$E95,JZ$9='2. Protocols'!$G95)),1,0)*'4. Formulations'!$L95</f>
        <v>0</v>
      </c>
      <c r="KA96" s="27">
        <f>IF(AND(OR(ISBLANK(KA$9),KA$9=0)=FALSE,OR(KA$9='2. Protocols'!$C95,KA$9='2. Protocols'!$E95,KA$9='2. Protocols'!$G95)),1,0)*'4. Formulations'!$L95</f>
        <v>0</v>
      </c>
      <c r="KB96" s="27">
        <f>IF(AND(OR(ISBLANK(KB$9),KB$9=0)=FALSE,OR(KB$9='2. Protocols'!$C95,KB$9='2. Protocols'!$E95,KB$9='2. Protocols'!$G95)),1,0)*'4. Formulations'!$L95</f>
        <v>0</v>
      </c>
      <c r="KC96" s="27">
        <f>IF(AND(OR(ISBLANK(KC$9),KC$9=0)=FALSE,OR(KC$9='2. Protocols'!$C95,KC$9='2. Protocols'!$E95,KC$9='2. Protocols'!$G95)),1,0)*'4. Formulations'!$L95</f>
        <v>0</v>
      </c>
      <c r="KD96" s="27">
        <f>IF(AND(OR(ISBLANK(KD$9),KD$9=0)=FALSE,OR(KD$9='2. Protocols'!$C95,KD$9='2. Protocols'!$E95,KD$9='2. Protocols'!$G95)),1,0)*'4. Formulations'!$L95</f>
        <v>0</v>
      </c>
      <c r="KE96" s="27">
        <f>IF(AND(OR(ISBLANK(KE$9),KE$9=0)=FALSE,OR(KE$9='2. Protocols'!$C95,KE$9='2. Protocols'!$E95,KE$9='2. Protocols'!$G95)),1,0)*'4. Formulations'!$L95</f>
        <v>0</v>
      </c>
      <c r="KF96" s="27">
        <f>IF(AND(OR(ISBLANK(KF$9),KF$9=0)=FALSE,OR(KF$9='2. Protocols'!$C95,KF$9='2. Protocols'!$E95,KF$9='2. Protocols'!$G95)),1,0)*'4. Formulations'!$L95</f>
        <v>0</v>
      </c>
      <c r="KG96" s="27">
        <f>IF(AND(OR(ISBLANK(KG$9),KG$9=0)=FALSE,OR(KG$9='2. Protocols'!$C95,KG$9='2. Protocols'!$E95,KG$9='2. Protocols'!$G95)),1,0)*'4. Formulations'!$L95</f>
        <v>0</v>
      </c>
      <c r="KH96" s="27">
        <f>IF(AND(OR(ISBLANK(KH$9),KH$9=0)=FALSE,OR(KH$9='2. Protocols'!$C95,KH$9='2. Protocols'!$E95,KH$9='2. Protocols'!$G95)),1,0)*'4. Formulations'!$L95</f>
        <v>0</v>
      </c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B96" s="27">
        <f>IF(AND(OR(ISBLANK(LB$9),LB$9=0)=FALSE,LB$9=$DL96),1,0)*'4. Formulations'!$M95</f>
        <v>0</v>
      </c>
      <c r="LC96" s="27">
        <f>IF(AND(OR(ISBLANK(LC$9),LC$9=0)=FALSE,LC$9=$DL96),1,0)*'4. Formulations'!$M95</f>
        <v>0</v>
      </c>
      <c r="LD96" s="27">
        <f>IF(AND(OR(ISBLANK(LD$9),LD$9=0)=FALSE,LD$9=$DL96),1,0)*'4. Formulations'!$M95</f>
        <v>0</v>
      </c>
      <c r="LE96" s="27">
        <f>IF(AND(OR(ISBLANK(LE$9),LE$9=0)=FALSE,LE$9=$DL96),1,0)*'4. Formulations'!$M95</f>
        <v>0</v>
      </c>
      <c r="LF96" s="27">
        <f>IF(AND(OR(ISBLANK(LF$9),LF$9=0)=FALSE,LF$9=$DL96),1,0)*'4. Formulations'!$M95</f>
        <v>0</v>
      </c>
      <c r="LG96" s="27">
        <f>IF(AND(OR(ISBLANK(LG$9),LG$9=0)=FALSE,LG$9=$DL96),1,0)*'4. Formulations'!$M95</f>
        <v>0</v>
      </c>
      <c r="LH96" s="27">
        <f>IF(AND(OR(ISBLANK(LH$9),LH$9=0)=FALSE,LH$9=$DL96),1,0)*'4. Formulations'!$M95</f>
        <v>0</v>
      </c>
      <c r="LI96" s="27">
        <f>IF(AND(OR(ISBLANK(LI$9),LI$9=0)=FALSE,LI$9=$DL96),1,0)*'4. Formulations'!$M95</f>
        <v>0</v>
      </c>
      <c r="LJ96" s="27">
        <f>IF(AND(OR(ISBLANK(LJ$9),LJ$9=0)=FALSE,LJ$9=$DL96),1,0)*'4. Formulations'!$M95</f>
        <v>0</v>
      </c>
      <c r="LK96" s="27">
        <f>IF(AND(OR(ISBLANK(LK$9),LK$9=0)=FALSE,LK$9=$DL96),1,0)*'4. Formulations'!$M95</f>
        <v>0</v>
      </c>
      <c r="LL96" s="27">
        <f>IF(AND(OR(ISBLANK(LL$9),LL$9=0)=FALSE,LL$9=$DL96),1,0)*'4. Formulations'!$M95</f>
        <v>0</v>
      </c>
      <c r="LM96" s="27">
        <f>IF(AND(OR(ISBLANK(LM$9),LM$9=0)=FALSE,LM$9=$DL96),1,0)*'4. Formulations'!$M95</f>
        <v>0</v>
      </c>
      <c r="LN96" s="27">
        <f>IF(AND(OR(ISBLANK(LN$9),LN$9=0)=FALSE,LN$9=$DL96),1,0)*'4. Formulations'!$M95</f>
        <v>0</v>
      </c>
      <c r="LO96" s="27">
        <f>IF(AND(OR(ISBLANK(LO$9),LO$9=0)=FALSE,LO$9=$DL96),1,0)*'4. Formulations'!$M95</f>
        <v>0</v>
      </c>
      <c r="LP96" s="27">
        <f>IF(AND(OR(ISBLANK(LP$9),LP$9=0)=FALSE,LP$9=$DL96),1,0)*'4. Formulations'!$M95</f>
        <v>0</v>
      </c>
      <c r="LQ96" s="27">
        <f>IF(AND(OR(ISBLANK(LQ$9),LQ$9=0)=FALSE,LQ$9=$DL96),1,0)*'4. Formulations'!$M95</f>
        <v>0</v>
      </c>
      <c r="LR96" s="27">
        <f>IF(AND(OR(ISBLANK(LR$9),LR$9=0)=FALSE,LR$9=$DL96),1,0)*'4. Formulations'!$M95</f>
        <v>0</v>
      </c>
      <c r="LS96" s="27"/>
      <c r="LT96" s="27"/>
      <c r="LU96" s="27"/>
      <c r="LW96" s="27">
        <f>IF(AND(OR(ISBLANK(LW$9),LW$9=0)=FALSE,SUM($LB96:$LR96)&gt;0,LW$9='2. Protocols'!$G95),1,0)*'4. Formulations'!$M95</f>
        <v>0</v>
      </c>
      <c r="LX96" s="27">
        <f>IF(AND(OR(ISBLANK(LX$9),LX$9=0)=FALSE,SUM($LB96:$LR96)&gt;0,LX$9='2. Protocols'!$G95),1,0)*'4. Formulations'!$M95</f>
        <v>0</v>
      </c>
      <c r="LY96" s="27">
        <f>IF(AND(OR(ISBLANK(LY$9),LY$9=0)=FALSE,SUM($LB96:$LR96)&gt;0,LY$9='2. Protocols'!$G95),1,0)*'4. Formulations'!$M95</f>
        <v>0</v>
      </c>
      <c r="LZ96" s="27">
        <f>IF(AND(OR(ISBLANK(LZ$9),LZ$9=0)=FALSE,SUM($LB96:$LR96)&gt;0,LZ$9='2. Protocols'!$G95),1,0)*'4. Formulations'!$M95</f>
        <v>0</v>
      </c>
      <c r="MA96" s="27">
        <f>IF(AND(OR(ISBLANK(MA$9),MA$9=0)=FALSE,SUM($LB96:$LR96)&gt;0,MA$9='2. Protocols'!$G95),1,0)*'4. Formulations'!$M95</f>
        <v>0</v>
      </c>
      <c r="MB96" s="27">
        <f>IF(AND(OR(ISBLANK(MB$9),MB$9=0)=FALSE,SUM($LB96:$LR96)&gt;0,MB$9='2. Protocols'!$G95),1,0)*'4. Formulations'!$M95</f>
        <v>0</v>
      </c>
      <c r="MC96" s="27">
        <f>IF(AND(OR(ISBLANK(MC$9),MC$9=0)=FALSE,SUM($LB96:$LR96)&gt;0,MC$9='2. Protocols'!$G95),1,0)*'4. Formulations'!$M95</f>
        <v>0</v>
      </c>
      <c r="MD96" s="27">
        <f>IF(AND(OR(ISBLANK(MD$9),MD$9=0)=FALSE,SUM($LB96:$LR96)&gt;0,MD$9='2. Protocols'!$G95),1,0)*'4. Formulations'!$M95</f>
        <v>0</v>
      </c>
      <c r="ME96" s="27">
        <f>IF(AND(OR(ISBLANK(ME$9),ME$9=0)=FALSE,SUM($LB96:$LR96)&gt;0,ME$9='2. Protocols'!$G95),1,0)*'4. Formulations'!$M95</f>
        <v>0</v>
      </c>
      <c r="MF96" s="27">
        <f>IF(AND(OR(ISBLANK(MF$9),MF$9=0)=FALSE,SUM($LB96:$LR96)&gt;0,MF$9='2. Protocols'!$G95),1,0)*'4. Formulations'!$M95</f>
        <v>0</v>
      </c>
      <c r="MG96" s="27">
        <f>IF(AND(OR(ISBLANK(MG$9),MG$9=0)=FALSE,SUM($LB96:$LR96)&gt;0,MG$9='2. Protocols'!$G95),1,0)*'4. Formulations'!$M95</f>
        <v>0</v>
      </c>
      <c r="MH96" s="27">
        <f>IF(AND(OR(ISBLANK(MH$9),MH$9=0)=FALSE,SUM($LB96:$LR96)&gt;0,MH$9='2. Protocols'!$G95),1,0)*'4. Formulations'!$M95</f>
        <v>0</v>
      </c>
      <c r="MI96" s="27">
        <f>IF(AND(OR(ISBLANK(MI$9),MI$9=0)=FALSE,SUM($LB96:$LR96)&gt;0,MI$9='2. Protocols'!$G95),1,0)*'4. Formulations'!$M95</f>
        <v>0</v>
      </c>
      <c r="MJ96" s="27">
        <f>IF(AND(OR(ISBLANK(MJ$9),MJ$9=0)=FALSE,SUM($LB96:$LR96)&gt;0,MJ$9='2. Protocols'!$G95),1,0)*'4. Formulations'!$M95</f>
        <v>0</v>
      </c>
      <c r="MK96" s="27">
        <f>IF(AND(OR(ISBLANK(MK$9),MK$9=0)=FALSE,SUM($LB96:$LR96)&gt;0,MK$9='2. Protocols'!$G95),1,0)*'4. Formulations'!$M95</f>
        <v>0</v>
      </c>
      <c r="ML96" s="27">
        <f>IF(AND(OR(ISBLANK(ML$9),ML$9=0)=FALSE,SUM($LB96:$LR96)&gt;0,ML$9='2. Protocols'!$G95),1,0)*'4. Formulations'!$M95</f>
        <v>0</v>
      </c>
      <c r="MM96" s="27">
        <f>IF(AND(OR(ISBLANK(MM$9),MM$9=0)=FALSE,SUM($LB96:$LR96)&gt;0,MM$9='2. Protocols'!$G95),1,0)*'4. Formulations'!$M95</f>
        <v>0</v>
      </c>
      <c r="MN96" s="27">
        <f>IF(AND(OR(ISBLANK(MN$9),MN$9=0)=FALSE,SUM($LB96:$LR96)&gt;0,MN$9='2. Protocols'!$G95),1,0)*'4. Formulations'!$M95</f>
        <v>0</v>
      </c>
      <c r="MO96" s="27">
        <f>IF(AND(OR(ISBLANK(MO$9),MO$9=0)=FALSE,SUM($LB96:$LR96)&gt;0,MO$9='2. Protocols'!$G95),1,0)*'4. Formulations'!$M95</f>
        <v>0</v>
      </c>
      <c r="MP96" s="27">
        <f>IF(AND(OR(ISBLANK(MP$9),MP$9=0)=FALSE,SUM($LB96:$LR96)&gt;0,MP$9='2. Protocols'!$G95),1,0)*'4. Formulations'!$M95</f>
        <v>0</v>
      </c>
      <c r="MQ96" s="27">
        <f>IF(AND(OR(ISBLANK(MQ$9),MQ$9=0)=FALSE,SUM($LB96:$LR96)&gt;0,MQ$9='2. Protocols'!$G95),1,0)*'4. Formulations'!$M95</f>
        <v>0</v>
      </c>
      <c r="MR96" s="27">
        <f>IF(AND(OR(ISBLANK(MR$9),MR$9=0)=FALSE,SUM($LB96:$LR96)&gt;0,MR$9='2. Protocols'!$G95),1,0)*'4. Formulations'!$M95</f>
        <v>0</v>
      </c>
      <c r="MS96" s="27">
        <f>IF(AND(OR(ISBLANK(MS$9),MS$9=0)=FALSE,SUM($LB96:$LR96)&gt;0,MS$9='2. Protocols'!$G95),1,0)*'4. Formulations'!$M95</f>
        <v>0</v>
      </c>
      <c r="MT96" s="27">
        <f>IF(AND(OR(ISBLANK(MT$9),MT$9=0)=FALSE,SUM($LB96:$LR96)&gt;0,MT$9='2. Protocols'!$G95),1,0)*'4. Formulations'!$M95</f>
        <v>0</v>
      </c>
      <c r="MU96" s="27">
        <f>IF(AND(OR(ISBLANK(MU$9),MU$9=0)=FALSE,SUM($LB96:$LR96)&gt;0,MU$9='2. Protocols'!$G95),1,0)*'4. Formulations'!$M95</f>
        <v>0</v>
      </c>
      <c r="MV96" s="27">
        <f>IF(AND(OR(ISBLANK(MV$9),MV$9=0)=FALSE,SUM($LB96:$LR96)&gt;0,MV$9='2. Protocols'!$G95),1,0)*'4. Formulations'!$M95</f>
        <v>0</v>
      </c>
      <c r="MW96" s="27">
        <f>IF(AND(OR(ISBLANK(MW$9),MW$9=0)=FALSE,SUM($LB96:$LR96)&gt;0,MW$9='2. Protocols'!$G95),1,0)*'4. Formulations'!$M95</f>
        <v>0</v>
      </c>
      <c r="MX96" s="27">
        <f>IF(AND(OR(ISBLANK(MX$9),MX$9=0)=FALSE,SUM($LB96:$LR96)&gt;0,MX$9='2. Protocols'!$G95),1,0)*'4. Formulations'!$M95</f>
        <v>0</v>
      </c>
      <c r="MY96" s="27">
        <f>IF(AND(OR(ISBLANK(MY$9),MY$9=0)=FALSE,SUM($LB96:$LR96)&gt;0,MY$9='2. Protocols'!$G95),1,0)*'4. Formulations'!$M95</f>
        <v>0</v>
      </c>
      <c r="MZ96" s="27">
        <f>IF(AND(OR(ISBLANK(MZ$9),MZ$9=0)=FALSE,SUM($LB96:$LR96)&gt;0,MZ$9='2. Protocols'!$G95),1,0)*'4. Formulations'!$M95</f>
        <v>0</v>
      </c>
      <c r="NA96" s="27">
        <f>IF(AND(OR(ISBLANK(NA$9),NA$9=0)=FALSE,SUM($LB96:$LR96)&gt;0,NA$9='2. Protocols'!$G95),1,0)*'4. Formulations'!$M95</f>
        <v>0</v>
      </c>
      <c r="NB96" s="27">
        <f>IF(AND(OR(ISBLANK(NB$9),NB$9=0)=FALSE,SUM($LB96:$LR96)&gt;0,NB$9='2. Protocols'!$G95),1,0)*'4. Formulations'!$M95</f>
        <v>0</v>
      </c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V96" s="27">
        <f>IF(AND(OR(ISBLANK(NV$9),NV$9=0)=FALSE,NV$9=$DM96),1,0)*'4. Formulations'!$N95</f>
        <v>0</v>
      </c>
      <c r="NW96" s="721">
        <f>IF(AND(OR(ISBLANK(NW$9),NW$9=0)=FALSE,NW$9=$DM96),1,0)*'4. Formulations'!$N95</f>
        <v>0</v>
      </c>
      <c r="NX96" s="27">
        <f>IF(AND(OR(ISBLANK(NX$9),NX$9=0)=FALSE,NX$9=$DM96),1,0)*'4. Formulations'!$N95</f>
        <v>0</v>
      </c>
      <c r="NY96" s="27">
        <f>IF(AND(OR(ISBLANK(NY$9),NY$9=0)=FALSE,NY$9=$DM96),1,0)*'4. Formulations'!$N95</f>
        <v>0</v>
      </c>
      <c r="NZ96" s="27">
        <f>IF(AND(OR(ISBLANK(NZ$9),NZ$9=0)=FALSE,NZ$9=$DM96),1,0)*'4. Formulations'!$N95</f>
        <v>0</v>
      </c>
      <c r="OA96" s="27">
        <f>IF(AND(OR(ISBLANK(OA$9),OA$9=0)=FALSE,OA$9=$DM96),1,0)*'4. Formulations'!$N95</f>
        <v>0</v>
      </c>
      <c r="OB96" s="27">
        <f>IF(AND(OR(ISBLANK(OB$9),OB$9=0)=FALSE,OB$9=$DM96),1,0)*'4. Formulations'!$N95</f>
        <v>0</v>
      </c>
      <c r="OC96" s="27">
        <f>IF(AND(OR(ISBLANK(OC$9),OC$9=0)=FALSE,OC$9=$DM96),1,0)*'4. Formulations'!$N95</f>
        <v>0</v>
      </c>
      <c r="OD96" s="27">
        <f>IF(AND(OR(ISBLANK(OD$9),OD$9=0)=FALSE,OD$9=$DM96),1,0)*'4. Formulations'!$N95</f>
        <v>0</v>
      </c>
      <c r="OE96" s="27">
        <f>IF(AND(OR(ISBLANK(OE$9),OE$9=0)=FALSE,OE$9=$DM96),1,0)*'4. Formulations'!$N95</f>
        <v>0</v>
      </c>
      <c r="OF96" s="27">
        <f>IF(AND(OR(ISBLANK(OF$9),OF$9=0)=FALSE,OF$9=$DM96),1,0)*'4. Formulations'!$N95</f>
        <v>0</v>
      </c>
      <c r="OG96" s="27">
        <f>IF(AND(OR(ISBLANK(OG$9),OG$9=0)=FALSE,OG$9=$DM96),1,0)*'4. Formulations'!$N95</f>
        <v>0</v>
      </c>
      <c r="OH96" s="27">
        <f>IF(AND(OR(ISBLANK(OH$9),OH$9=0)=FALSE,OH$9=$DM96),1,0)*'4. Formulations'!$N95</f>
        <v>0</v>
      </c>
      <c r="OI96" s="27">
        <f>IF(AND(OR(ISBLANK(OI$9),OI$9=0)=FALSE,OI$9=$DM96),1,0)*'4. Formulations'!$N95</f>
        <v>0</v>
      </c>
      <c r="OJ96" s="27">
        <f>IF(AND(OR(ISBLANK(OJ$9),OJ$9=0)=FALSE,OJ$9=$DM96),1,0)*'4. Formulations'!$N95</f>
        <v>0</v>
      </c>
      <c r="OK96" s="27">
        <f>IF(AND(OR(ISBLANK(OK$9),OK$9=0)=FALSE,OK$9=$DM96),1,0)*'4. Formulations'!$N95</f>
        <v>0</v>
      </c>
      <c r="OL96" s="27">
        <f>IF(AND(OR(ISBLANK(OL$9),OL$9=0)=FALSE,OL$9=$DM96),1,0)*'4. Formulations'!$N95</f>
        <v>0</v>
      </c>
      <c r="OM96" s="27"/>
      <c r="ON96" s="27"/>
      <c r="OO96" s="27"/>
      <c r="OQ96" s="27">
        <f>IF(AND(OR(ISBLANK(OQ$9),OQ$9=0)=FALSE,OR(OQ$9='2. Protocols'!$C95,OQ$9='2. Protocols'!$E95,OQ$9='2. Protocols'!$G95)),1,0)*'4. Formulations'!$O95</f>
        <v>0</v>
      </c>
      <c r="OR96" s="27">
        <f>IF(AND(OR(ISBLANK(OR$9),OR$9=0)=FALSE,OR(OR$9='2. Protocols'!$C95,OR$9='2. Protocols'!$E95,OR$9='2. Protocols'!$G95)),1,0)*'4. Formulations'!$O95</f>
        <v>0</v>
      </c>
      <c r="OS96" s="27">
        <f>IF(AND(OR(ISBLANK(OS$9),OS$9=0)=FALSE,OR(OS$9='2. Protocols'!$C95,OS$9='2. Protocols'!$E95,OS$9='2. Protocols'!$G95)),1,0)*'4. Formulations'!$O95</f>
        <v>0</v>
      </c>
      <c r="OT96" s="27">
        <f>IF(AND(OR(ISBLANK(OT$9),OT$9=0)=FALSE,OR(OT$9='2. Protocols'!$C95,OT$9='2. Protocols'!$E95,OT$9='2. Protocols'!$G95)),1,0)*'4. Formulations'!$O95</f>
        <v>0</v>
      </c>
      <c r="OU96" s="27">
        <f>IF(AND(OR(ISBLANK(OU$9),OU$9=0)=FALSE,OR(OU$9='2. Protocols'!$C95,OU$9='2. Protocols'!$E95,OU$9='2. Protocols'!$G95)),1,0)*'4. Formulations'!$O95</f>
        <v>0</v>
      </c>
      <c r="OV96" s="27">
        <f>IF(AND(OR(ISBLANK(OV$9),OV$9=0)=FALSE,OR(OV$9='2. Protocols'!$C95,OV$9='2. Protocols'!$E95,OV$9='2. Protocols'!$G95)),1,0)*'4. Formulations'!$O95</f>
        <v>0</v>
      </c>
      <c r="OW96" s="27">
        <f>IF(AND(OR(ISBLANK(OW$9),OW$9=0)=FALSE,OR(OW$9='2. Protocols'!$C95,OW$9='2. Protocols'!$E95,OW$9='2. Protocols'!$G95)),1,0)*'4. Formulations'!$O95</f>
        <v>0</v>
      </c>
      <c r="OX96" s="27">
        <f>IF(AND(OR(ISBLANK(OX$9),OX$9=0)=FALSE,OR(OX$9='2. Protocols'!$C95,OX$9='2. Protocols'!$E95,OX$9='2. Protocols'!$G95)),1,0)*'4. Formulations'!$O95</f>
        <v>0</v>
      </c>
      <c r="OY96" s="27">
        <f>IF(AND(OR(ISBLANK(OY$9),OY$9=0)=FALSE,OR(OY$9='2. Protocols'!$C95,OY$9='2. Protocols'!$E95,OY$9='2. Protocols'!$G95)),1,0)*'4. Formulations'!$O95</f>
        <v>0</v>
      </c>
      <c r="OZ96" s="27">
        <f>IF(AND(OR(ISBLANK(OZ$9),OZ$9=0)=FALSE,OR(OZ$9='2. Protocols'!$C95,OZ$9='2. Protocols'!$E95,OZ$9='2. Protocols'!$G95)),1,0)*'4. Formulations'!$O95</f>
        <v>0</v>
      </c>
      <c r="PA96" s="27">
        <f>IF(AND(OR(ISBLANK(PA$9),PA$9=0)=FALSE,OR(PA$9='2. Protocols'!$C95,PA$9='2. Protocols'!$E95,PA$9='2. Protocols'!$G95)),1,0)*'4. Formulations'!$O95</f>
        <v>0</v>
      </c>
      <c r="PB96" s="27">
        <f>IF(AND(OR(ISBLANK(PB$9),PB$9=0)=FALSE,OR(PB$9='2. Protocols'!$C95,PB$9='2. Protocols'!$E95,PB$9='2. Protocols'!$G95)),1,0)*'4. Formulations'!$O95</f>
        <v>0</v>
      </c>
      <c r="PC96" s="27">
        <f>IF(AND(OR(ISBLANK(PC$9),PC$9=0)=FALSE,OR(PC$9='2. Protocols'!$C95,PC$9='2. Protocols'!$E95,PC$9='2. Protocols'!$G95)),1,0)*'4. Formulations'!$O95</f>
        <v>0</v>
      </c>
      <c r="PD96" s="27">
        <f>IF(AND(OR(ISBLANK(PD$9),PD$9=0)=FALSE,OR(PD$9='2. Protocols'!$C95,PD$9='2. Protocols'!$E95,PD$9='2. Protocols'!$G95)),1,0)*'4. Formulations'!$O95</f>
        <v>0</v>
      </c>
      <c r="PE96" s="27">
        <f>IF(AND(OR(ISBLANK(PE$9),PE$9=0)=FALSE,OR(PE$9='2. Protocols'!$C95,PE$9='2. Protocols'!$E95,PE$9='2. Protocols'!$G95)),1,0)*'4. Formulations'!$O95</f>
        <v>0</v>
      </c>
      <c r="PF96" s="27">
        <f>IF(AND(OR(ISBLANK(PF$9),PF$9=0)=FALSE,OR(PF$9='2. Protocols'!$C95,PF$9='2. Protocols'!$E95,PF$9='2. Protocols'!$G95)),1,0)*'4. Formulations'!$O95</f>
        <v>0</v>
      </c>
      <c r="PG96" s="27">
        <f>IF(AND(OR(ISBLANK(PG$9),PG$9=0)=FALSE,OR(PG$9='2. Protocols'!$C95,PG$9='2. Protocols'!$E95,PG$9='2. Protocols'!$G95)),1,0)*'4. Formulations'!$O95</f>
        <v>0</v>
      </c>
      <c r="PH96" s="27">
        <f>IF(AND(OR(ISBLANK(PH$9),PH$9=0)=FALSE,OR(PH$9='2. Protocols'!$C95,PH$9='2. Protocols'!$E95,PH$9='2. Protocols'!$G95)),1,0)*'4. Formulations'!$O95</f>
        <v>0</v>
      </c>
      <c r="PI96" s="27">
        <f>IF(AND(OR(ISBLANK(PI$9),PI$9=0)=FALSE,OR(PI$9='2. Protocols'!$C95,PI$9='2. Protocols'!$E95,PI$9='2. Protocols'!$G95)),1,0)*'4. Formulations'!$O95</f>
        <v>0</v>
      </c>
      <c r="PJ96" s="27">
        <f>IF(AND(OR(ISBLANK(PJ$9),PJ$9=0)=FALSE,OR(PJ$9='2. Protocols'!$C95,PJ$9='2. Protocols'!$E95,PJ$9='2. Protocols'!$G95)),1,0)*'4. Formulations'!$O95</f>
        <v>0</v>
      </c>
      <c r="PK96" s="27">
        <f>IF(AND(OR(ISBLANK(PK$9),PK$9=0)=FALSE,OR(PK$9='2. Protocols'!$C95,PK$9='2. Protocols'!$E95,PK$9='2. Protocols'!$G95)),1,0)*'4. Formulations'!$O95</f>
        <v>0</v>
      </c>
      <c r="PL96" s="27">
        <f>IF(AND(OR(ISBLANK(PL$9),PL$9=0)=FALSE,OR(PL$9='2. Protocols'!$C95,PL$9='2. Protocols'!$E95,PL$9='2. Protocols'!$G95)),1,0)*'4. Formulations'!$O95</f>
        <v>0</v>
      </c>
      <c r="PM96" s="27">
        <f>IF(AND(OR(ISBLANK(PM$9),PM$9=0)=FALSE,OR(PM$9='2. Protocols'!$C95,PM$9='2. Protocols'!$E95,PM$9='2. Protocols'!$G95)),1,0)*'4. Formulations'!$O95</f>
        <v>0</v>
      </c>
      <c r="PN96" s="27">
        <f>IF(AND(OR(ISBLANK(PN$9),PN$9=0)=FALSE,OR(PN$9='2. Protocols'!$C95,PN$9='2. Protocols'!$E95,PN$9='2. Protocols'!$G95)),1,0)*'4. Formulations'!$O95</f>
        <v>0</v>
      </c>
      <c r="PO96" s="27">
        <f>IF(AND(OR(ISBLANK(PO$9),PO$9=0)=FALSE,OR(PO$9='2. Protocols'!$C95,PO$9='2. Protocols'!$E95,PO$9='2. Protocols'!$G95)),1,0)*'4. Formulations'!$O95</f>
        <v>0</v>
      </c>
      <c r="PP96" s="27">
        <f>IF(AND(OR(ISBLANK(PP$9),PP$9=0)=FALSE,OR(PP$9='2. Protocols'!$C95,PP$9='2. Protocols'!$E95,PP$9='2. Protocols'!$G95)),1,0)*'4. Formulations'!$O95</f>
        <v>0</v>
      </c>
      <c r="PQ96" s="27">
        <f>IF(AND(OR(ISBLANK(PQ$9),PQ$9=0)=FALSE,OR(PQ$9='2. Protocols'!$C95,PQ$9='2. Protocols'!$E95,PQ$9='2. Protocols'!$G95)),1,0)*'4. Formulations'!$O95</f>
        <v>0</v>
      </c>
      <c r="PR96" s="27">
        <f>IF(AND(OR(ISBLANK(PR$9),PR$9=0)=FALSE,OR(PR$9='2. Protocols'!$C95,PR$9='2. Protocols'!$E95,PR$9='2. Protocols'!$G95)),1,0)*'4. Formulations'!$O95</f>
        <v>0</v>
      </c>
      <c r="PS96" s="27">
        <f>IF(AND(OR(ISBLANK(PS$9),PS$9=0)=FALSE,OR(PS$9='2. Protocols'!$C95,PS$9='2. Protocols'!$E95,PS$9='2. Protocols'!$G95)),1,0)*'4. Formulations'!$O95</f>
        <v>0</v>
      </c>
      <c r="PT96" s="27">
        <f>IF(AND(OR(ISBLANK(PT$9),PT$9=0)=FALSE,OR(PT$9='2. Protocols'!$C95,PT$9='2. Protocols'!$E95,PT$9='2. Protocols'!$G95)),1,0)*'4. Formulations'!$O95</f>
        <v>0</v>
      </c>
      <c r="PU96" s="27">
        <f>IF(AND(OR(ISBLANK(PU$9),PU$9=0)=FALSE,OR(PU$9='2. Protocols'!$C95,PU$9='2. Protocols'!$E95,PU$9='2. Protocols'!$G95)),1,0)*'4. Formulations'!$O95</f>
        <v>0</v>
      </c>
      <c r="PV96" s="27">
        <f>IF(AND(OR(ISBLANK(PV$9),PV$9=0)=FALSE,OR(PV$9='2. Protocols'!$C95,PV$9='2. Protocols'!$E95,PV$9='2. Protocols'!$G95)),1,0)*'4. Formulations'!$O95</f>
        <v>0</v>
      </c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P96" s="27">
        <f>IF(AND(OR(ISBLANK(QP$9),QP$9=0)=FALSE,QP$9=$DL96),1,0)*'4. Formulations'!$P95</f>
        <v>0</v>
      </c>
      <c r="QQ96" s="27">
        <f>IF(AND(OR(ISBLANK(QQ$9),QQ$9=0)=FALSE,QQ$9=$DL96),1,0)*'4. Formulations'!$P95</f>
        <v>0</v>
      </c>
      <c r="QR96" s="27">
        <f>IF(AND(OR(ISBLANK(QR$9),QR$9=0)=FALSE,QR$9=$DL96),1,0)*'4. Formulations'!$P95</f>
        <v>0</v>
      </c>
      <c r="QS96" s="27">
        <f>IF(AND(OR(ISBLANK(QS$9),QS$9=0)=FALSE,QS$9=$DL96),1,0)*'4. Formulations'!$P95</f>
        <v>0</v>
      </c>
      <c r="QT96" s="27">
        <f>IF(AND(OR(ISBLANK(QT$9),QT$9=0)=FALSE,QT$9=$DL96),1,0)*'4. Formulations'!$P95</f>
        <v>0</v>
      </c>
      <c r="QU96" s="27">
        <f>IF(AND(OR(ISBLANK(QU$9),QU$9=0)=FALSE,QU$9=$DL96),1,0)*'4. Formulations'!$P95</f>
        <v>0</v>
      </c>
      <c r="QV96" s="27">
        <f>IF(AND(OR(ISBLANK(QV$9),QV$9=0)=FALSE,QV$9=$DL96),1,0)*'4. Formulations'!$P95</f>
        <v>0</v>
      </c>
      <c r="QW96" s="27">
        <f>IF(AND(OR(ISBLANK(QW$9),QW$9=0)=FALSE,QW$9=$DL96),1,0)*'4. Formulations'!$P95</f>
        <v>0</v>
      </c>
      <c r="QX96" s="27">
        <f>IF(AND(OR(ISBLANK(QX$9),QX$9=0)=FALSE,QX$9=$DL96),1,0)*'4. Formulations'!$P95</f>
        <v>0</v>
      </c>
      <c r="QY96" s="27">
        <f>IF(AND(OR(ISBLANK(QY$9),QY$9=0)=FALSE,QY$9=$DL96),1,0)*'4. Formulations'!$P95</f>
        <v>0</v>
      </c>
      <c r="QZ96" s="27">
        <f>IF(AND(OR(ISBLANK(QZ$9),QZ$9=0)=FALSE,QZ$9=$DL96),1,0)*'4. Formulations'!$P95</f>
        <v>0</v>
      </c>
      <c r="RA96" s="27">
        <f>IF(AND(OR(ISBLANK(RA$9),RA$9=0)=FALSE,RA$9=$DL96),1,0)*'4. Formulations'!$P95</f>
        <v>0</v>
      </c>
      <c r="RB96" s="27">
        <f>IF(AND(OR(ISBLANK(RB$9),RB$9=0)=FALSE,RB$9=$DL96),1,0)*'4. Formulations'!$P95</f>
        <v>0</v>
      </c>
      <c r="RC96" s="27">
        <f>IF(AND(OR(ISBLANK(RC$9),RC$9=0)=FALSE,RC$9=$DL96),1,0)*'4. Formulations'!$P95</f>
        <v>0</v>
      </c>
      <c r="RD96" s="27">
        <f>IF(AND(OR(ISBLANK(RD$9),RD$9=0)=FALSE,RD$9=$DL96),1,0)*'4. Formulations'!$P95</f>
        <v>0</v>
      </c>
      <c r="RE96" s="27">
        <f>IF(AND(OR(ISBLANK(RE$9),RE$9=0)=FALSE,RE$9=$DL96),1,0)*'4. Formulations'!$P95</f>
        <v>0</v>
      </c>
      <c r="RF96" s="27">
        <f>IF(AND(OR(ISBLANK(RF$9),RF$9=0)=FALSE,RF$9=$DL96),1,0)*'4. Formulations'!$P95</f>
        <v>0</v>
      </c>
      <c r="RG96" s="27"/>
      <c r="RH96" s="27"/>
      <c r="RI96" s="27"/>
      <c r="RK96" s="27">
        <f>IF(AND(OR(ISBLANK(RK$9),RK$9=0)=FALSE,SUM($QP96:$RF96)&gt;0,RK$9='2. Protocols'!$G95),1,0)*'4. Formulations'!$P95</f>
        <v>0</v>
      </c>
      <c r="RL96" s="27">
        <f>IF(AND(OR(ISBLANK(RL$9),RL$9=0)=FALSE,SUM($QP96:$RF96)&gt;0,RL$9='2. Protocols'!$G95),1,0)*'4. Formulations'!$P95</f>
        <v>0</v>
      </c>
      <c r="RM96" s="27">
        <f>IF(AND(OR(ISBLANK(RM$9),RM$9=0)=FALSE,SUM($QP96:$RF96)&gt;0,RM$9='2. Protocols'!$G95),1,0)*'4. Formulations'!$P95</f>
        <v>0</v>
      </c>
      <c r="RN96" s="27">
        <f>IF(AND(OR(ISBLANK(RN$9),RN$9=0)=FALSE,SUM($QP96:$RF96)&gt;0,RN$9='2. Protocols'!$G95),1,0)*'4. Formulations'!$P95</f>
        <v>0</v>
      </c>
      <c r="RO96" s="27">
        <f>IF(AND(OR(ISBLANK(RO$9),RO$9=0)=FALSE,SUM($QP96:$RF96)&gt;0,RO$9='2. Protocols'!$G95),1,0)*'4. Formulations'!$P95</f>
        <v>0</v>
      </c>
      <c r="RP96" s="27">
        <f>IF(AND(OR(ISBLANK(RP$9),RP$9=0)=FALSE,SUM($QP96:$RF96)&gt;0,RP$9='2. Protocols'!$G95),1,0)*'4. Formulations'!$P95</f>
        <v>0</v>
      </c>
      <c r="RQ96" s="27">
        <f>IF(AND(OR(ISBLANK(RQ$9),RQ$9=0)=FALSE,SUM($QP96:$RF96)&gt;0,RQ$9='2. Protocols'!$G95),1,0)*'4. Formulations'!$P95</f>
        <v>0</v>
      </c>
      <c r="RR96" s="27">
        <f>IF(AND(OR(ISBLANK(RR$9),RR$9=0)=FALSE,SUM($QP96:$RF96)&gt;0,RR$9='2. Protocols'!$G95),1,0)*'4. Formulations'!$P95</f>
        <v>0</v>
      </c>
      <c r="RS96" s="27">
        <f>IF(AND(OR(ISBLANK(RS$9),RS$9=0)=FALSE,SUM($QP96:$RF96)&gt;0,RS$9='2. Protocols'!$G95),1,0)*'4. Formulations'!$P95</f>
        <v>0</v>
      </c>
      <c r="RT96" s="27">
        <f>IF(AND(OR(ISBLANK(RT$9),RT$9=0)=FALSE,SUM($QP96:$RF96)&gt;0,RT$9='2. Protocols'!$G95),1,0)*'4. Formulations'!$P95</f>
        <v>0</v>
      </c>
      <c r="RU96" s="27">
        <f>IF(AND(OR(ISBLANK(RU$9),RU$9=0)=FALSE,SUM($QP96:$RF96)&gt;0,RU$9='2. Protocols'!$G95),1,0)*'4. Formulations'!$P95</f>
        <v>0</v>
      </c>
      <c r="RV96" s="27">
        <f>IF(AND(OR(ISBLANK(RV$9),RV$9=0)=FALSE,SUM($QP96:$RF96)&gt;0,RV$9='2. Protocols'!$G95),1,0)*'4. Formulations'!$P95</f>
        <v>0</v>
      </c>
      <c r="RW96" s="27">
        <f>IF(AND(OR(ISBLANK(RW$9),RW$9=0)=FALSE,SUM($QP96:$RF96)&gt;0,RW$9='2. Protocols'!$G95),1,0)*'4. Formulations'!$P95</f>
        <v>0</v>
      </c>
      <c r="RX96" s="27">
        <f>IF(AND(OR(ISBLANK(RX$9),RX$9=0)=FALSE,SUM($QP96:$RF96)&gt;0,RX$9='2. Protocols'!$G95),1,0)*'4. Formulations'!$P95</f>
        <v>0</v>
      </c>
      <c r="RY96" s="27">
        <f>IF(AND(OR(ISBLANK(RY$9),RY$9=0)=FALSE,SUM($QP96:$RF96)&gt;0,RY$9='2. Protocols'!$G95),1,0)*'4. Formulations'!$P95</f>
        <v>0</v>
      </c>
      <c r="RZ96" s="27">
        <f>IF(AND(OR(ISBLANK(RZ$9),RZ$9=0)=FALSE,SUM($QP96:$RF96)&gt;0,RZ$9='2. Protocols'!$G95),1,0)*'4. Formulations'!$P95</f>
        <v>0</v>
      </c>
      <c r="SA96" s="27">
        <f>IF(AND(OR(ISBLANK(SA$9),SA$9=0)=FALSE,SUM($QP96:$RF96)&gt;0,SA$9='2. Protocols'!$G95),1,0)*'4. Formulations'!$P95</f>
        <v>0</v>
      </c>
      <c r="SB96" s="27">
        <f>IF(AND(OR(ISBLANK(SB$9),SB$9=0)=FALSE,SUM($QP96:$RF96)&gt;0,SB$9='2. Protocols'!$G95),1,0)*'4. Formulations'!$P95</f>
        <v>0</v>
      </c>
      <c r="SC96" s="27">
        <f>IF(AND(OR(ISBLANK(SC$9),SC$9=0)=FALSE,SUM($QP96:$RF96)&gt;0,SC$9='2. Protocols'!$G95),1,0)*'4. Formulations'!$P95</f>
        <v>0</v>
      </c>
      <c r="SD96" s="27">
        <f>IF(AND(OR(ISBLANK(SD$9),SD$9=0)=FALSE,SUM($QP96:$RF96)&gt;0,SD$9='2. Protocols'!$G95),1,0)*'4. Formulations'!$P95</f>
        <v>0</v>
      </c>
      <c r="SE96" s="27">
        <f>IF(AND(OR(ISBLANK(SE$9),SE$9=0)=FALSE,SUM($QP96:$RF96)&gt;0,SE$9='2. Protocols'!$G95),1,0)*'4. Formulations'!$P95</f>
        <v>0</v>
      </c>
      <c r="SF96" s="27">
        <f>IF(AND(OR(ISBLANK(SF$9),SF$9=0)=FALSE,SUM($QP96:$RF96)&gt;0,SF$9='2. Protocols'!$G95),1,0)*'4. Formulations'!$P95</f>
        <v>0</v>
      </c>
      <c r="SG96" s="27">
        <f>IF(AND(OR(ISBLANK(SG$9),SG$9=0)=FALSE,SUM($QP96:$RF96)&gt;0,SG$9='2. Protocols'!$G95),1,0)*'4. Formulations'!$P95</f>
        <v>0</v>
      </c>
      <c r="SH96" s="27">
        <f>IF(AND(OR(ISBLANK(SH$9),SH$9=0)=FALSE,SUM($QP96:$RF96)&gt;0,SH$9='2. Protocols'!$G95),1,0)*'4. Formulations'!$P95</f>
        <v>0</v>
      </c>
      <c r="SI96" s="27">
        <f>IF(AND(OR(ISBLANK(SI$9),SI$9=0)=FALSE,SUM($QP96:$RF96)&gt;0,SI$9='2. Protocols'!$G95),1,0)*'4. Formulations'!$P95</f>
        <v>0</v>
      </c>
      <c r="SJ96" s="27">
        <f>IF(AND(OR(ISBLANK(SJ$9),SJ$9=0)=FALSE,SUM($QP96:$RF96)&gt;0,SJ$9='2. Protocols'!$G95),1,0)*'4. Formulations'!$P95</f>
        <v>0</v>
      </c>
      <c r="SK96" s="27">
        <f>IF(AND(OR(ISBLANK(SK$9),SK$9=0)=FALSE,SUM($QP96:$RF96)&gt;0,SK$9='2. Protocols'!$G95),1,0)*'4. Formulations'!$P95</f>
        <v>0</v>
      </c>
      <c r="SL96" s="27">
        <f>IF(AND(OR(ISBLANK(SL$9),SL$9=0)=FALSE,SUM($QP96:$RF96)&gt;0,SL$9='2. Protocols'!$G95),1,0)*'4. Formulations'!$P95</f>
        <v>0</v>
      </c>
      <c r="SM96" s="27">
        <f>IF(AND(OR(ISBLANK(SM$9),SM$9=0)=FALSE,SUM($QP96:$RF96)&gt;0,SM$9='2. Protocols'!$G95),1,0)*'4. Formulations'!$P95</f>
        <v>0</v>
      </c>
      <c r="SN96" s="27">
        <f>IF(AND(OR(ISBLANK(SN$9),SN$9=0)=FALSE,SUM($QP96:$RF96)&gt;0,SN$9='2. Protocols'!$G95),1,0)*'4. Formulations'!$P95</f>
        <v>0</v>
      </c>
      <c r="SO96" s="27">
        <f>IF(AND(OR(ISBLANK(SO$9),SO$9=0)=FALSE,SUM($QP96:$RF96)&gt;0,SO$9='2. Protocols'!$G95),1,0)*'4. Formulations'!$P95</f>
        <v>0</v>
      </c>
      <c r="SP96" s="27">
        <f>IF(AND(OR(ISBLANK(SP$9),SP$9=0)=FALSE,SUM($QP96:$RF96)&gt;0,SP$9='2. Protocols'!$G95),1,0)*'4. Formulations'!$P95</f>
        <v>0</v>
      </c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J96" s="27">
        <f>IF(AND(OR(ISBLANK(TJ$9),TJ$9=0)=FALSE,TJ$9=$DM96),1,0)*'4. Formulations'!$Q95</f>
        <v>0</v>
      </c>
      <c r="TK96" s="27">
        <f>IF(AND(OR(ISBLANK(TK$9),TK$9=0)=FALSE,TK$9=$DM96),1,0)*'4. Formulations'!$Q95</f>
        <v>0</v>
      </c>
      <c r="TL96" s="27">
        <f>IF(AND(OR(ISBLANK(TL$9),TL$9=0)=FALSE,TL$9=$DM96),1,0)*'4. Formulations'!$Q95</f>
        <v>0</v>
      </c>
      <c r="TM96" s="27">
        <f>IF(AND(OR(ISBLANK(TM$9),TM$9=0)=FALSE,TM$9=$DM96),1,0)*'4. Formulations'!$Q95</f>
        <v>0</v>
      </c>
      <c r="TN96" s="27">
        <f>IF(AND(OR(ISBLANK(TN$9),TN$9=0)=FALSE,TN$9=$DM96),1,0)*'4. Formulations'!$Q95</f>
        <v>0</v>
      </c>
      <c r="TO96" s="27">
        <f>IF(AND(OR(ISBLANK(TO$9),TO$9=0)=FALSE,TO$9=$DM96),1,0)*'4. Formulations'!$Q95</f>
        <v>0</v>
      </c>
      <c r="TP96" s="27">
        <f>IF(AND(OR(ISBLANK(TP$9),TP$9=0)=FALSE,TP$9=$DM96),1,0)*'4. Formulations'!$Q95</f>
        <v>0</v>
      </c>
      <c r="TQ96" s="27">
        <f>IF(AND(OR(ISBLANK(TQ$9),TQ$9=0)=FALSE,TQ$9=$DM96),1,0)*'4. Formulations'!$Q95</f>
        <v>0</v>
      </c>
      <c r="TR96" s="27">
        <f>IF(AND(OR(ISBLANK(TR$9),TR$9=0)=FALSE,TR$9=$DM96),1,0)*'4. Formulations'!$Q95</f>
        <v>0</v>
      </c>
      <c r="TS96" s="27">
        <f>IF(AND(OR(ISBLANK(TS$9),TS$9=0)=FALSE,TS$9=$DM96),1,0)*'4. Formulations'!$Q95</f>
        <v>0</v>
      </c>
      <c r="TT96" s="27">
        <f>IF(AND(OR(ISBLANK(TT$9),TT$9=0)=FALSE,TT$9=$DM96),1,0)*'4. Formulations'!$Q95</f>
        <v>0</v>
      </c>
      <c r="TU96" s="27">
        <f>IF(AND(OR(ISBLANK(TU$9),TU$9=0)=FALSE,TU$9=$DM96),1,0)*'4. Formulations'!$Q95</f>
        <v>0</v>
      </c>
      <c r="TV96" s="27">
        <f>IF(AND(OR(ISBLANK(TV$9),TV$9=0)=FALSE,TV$9=$DM96),1,0)*'4. Formulations'!$Q95</f>
        <v>0</v>
      </c>
      <c r="TW96" s="27">
        <f>IF(AND(OR(ISBLANK(TW$9),TW$9=0)=FALSE,TW$9=$DM96),1,0)*'4. Formulations'!$Q95</f>
        <v>0</v>
      </c>
      <c r="TX96" s="27">
        <f>IF(AND(OR(ISBLANK(TX$9),TX$9=0)=FALSE,TX$9=$DM96),1,0)*'4. Formulations'!$Q95</f>
        <v>0</v>
      </c>
      <c r="TY96" s="27">
        <f>IF(AND(OR(ISBLANK(TY$9),TY$9=0)=FALSE,TY$9=$DM96),1,0)*'4. Formulations'!$Q95</f>
        <v>0</v>
      </c>
      <c r="TZ96" s="27">
        <f>IF(AND(OR(ISBLANK(TZ$9),TZ$9=0)=FALSE,TZ$9=$DM96),1,0)*'4. Formulations'!$Q95</f>
        <v>0</v>
      </c>
      <c r="UA96" s="27"/>
      <c r="UB96" s="27"/>
      <c r="UC96" s="27"/>
    </row>
    <row r="97" spans="2:549" ht="15" hidden="1" outlineLevel="1" x14ac:dyDescent="0.25">
      <c r="B97" s="2"/>
      <c r="C97" s="75" t="str">
        <f>IF('2. Protocols'!C96&amp;"+"&amp;'2. Protocols'!E96&amp;"+"&amp;'2. Protocols'!G96="++","",'2. Protocols'!C96&amp;"+"&amp;'2. Protocols'!E96&amp;"+"&amp;'2. Protocols'!G96)</f>
        <v/>
      </c>
      <c r="D97" s="7"/>
      <c r="E97" s="8"/>
      <c r="G97" s="72">
        <f>'2. Protocols'!J96*'1. General Inputs'!$N$13</f>
        <v>0</v>
      </c>
      <c r="H97" s="72">
        <f>MAX(G97*(1+'1. General Inputs'!$BE$23)+(H$110*'2. Protocols'!$S96)+'3. ARV Substitutions'!L117,0)</f>
        <v>0</v>
      </c>
      <c r="I97" s="72" t="e">
        <f>MAX(H97*(1+'1. General Inputs'!$BE$23)+(I$110*'2. Protocols'!$S96)+'3. ARV Substitutions'!M117,0)</f>
        <v>#VALUE!</v>
      </c>
      <c r="J97" s="72" t="e">
        <f>MAX(I97*(1+'1. General Inputs'!$BE$23)+(J$110*'2. Protocols'!$S96)+'3. ARV Substitutions'!N117,0)</f>
        <v>#VALUE!</v>
      </c>
      <c r="K97" s="72" t="e">
        <f>MAX(J97*(1+'1. General Inputs'!$BE$23)+(K$110*'2. Protocols'!$S96)+'3. ARV Substitutions'!O117,0)</f>
        <v>#VALUE!</v>
      </c>
      <c r="L97" s="72" t="e">
        <f>MAX(K97*(1+'1. General Inputs'!$BE$23)+(L$110*'2. Protocols'!$S96)+'3. ARV Substitutions'!P117,0)</f>
        <v>#VALUE!</v>
      </c>
      <c r="M97" s="72" t="e">
        <f>MAX(L97*(1+'1. General Inputs'!$BE$23)+(M$110*'2. Protocols'!$S96)+'3. ARV Substitutions'!Q117,0)</f>
        <v>#VALUE!</v>
      </c>
      <c r="N97" s="72" t="e">
        <f>MAX(M97*(1+'1. General Inputs'!$BE$23)+(N$110*'2. Protocols'!$S96)+'3. ARV Substitutions'!R117,0)</f>
        <v>#VALUE!</v>
      </c>
      <c r="O97" s="72" t="e">
        <f>MAX(N97*(1+'1. General Inputs'!$BE$23)+(O$110*'2. Protocols'!$S96)+'3. ARV Substitutions'!S117,0)</f>
        <v>#VALUE!</v>
      </c>
      <c r="P97" s="72" t="e">
        <f>MAX(O97*(1+'1. General Inputs'!$BE$23)+(P$110*'2. Protocols'!$S96)+'3. ARV Substitutions'!T117,0)</f>
        <v>#VALUE!</v>
      </c>
      <c r="Q97" s="72" t="e">
        <f>MAX(P97*(1+'1. General Inputs'!$BE$23)+(Q$110*'2. Protocols'!$S96)+'3. ARV Substitutions'!U117,0)</f>
        <v>#VALUE!</v>
      </c>
      <c r="R97" s="72" t="e">
        <f>MAX(Q97*(1+'1. General Inputs'!$BE$23)+(R$110*'2. Protocols'!$S96)+'3. ARV Substitutions'!V117,0)</f>
        <v>#VALUE!</v>
      </c>
      <c r="S97" s="72" t="e">
        <f>MAX(R97*(1+'1. General Inputs'!$BE$23)+(S$110*'2. Protocols'!$S96)+'3. ARV Substitutions'!W117,0)</f>
        <v>#VALUE!</v>
      </c>
      <c r="T97" s="72" t="e">
        <f>MAX(S97*(1+'1. General Inputs'!$BE$23)+(T$110*'2. Protocols'!$S96)+'3. ARV Substitutions'!X117,0)</f>
        <v>#VALUE!</v>
      </c>
      <c r="U97" s="72" t="e">
        <f>MAX(T97*(1+'1. General Inputs'!$BE$23)+(U$110*'2. Protocols'!$S96)+'3. ARV Substitutions'!Y117,0)</f>
        <v>#VALUE!</v>
      </c>
      <c r="V97" s="72" t="e">
        <f>MAX(U97*(1+'1. General Inputs'!$BE$23)+(V$110*'2. Protocols'!$S96)+'3. ARV Substitutions'!Z117,0)</f>
        <v>#VALUE!</v>
      </c>
      <c r="W97" s="72" t="e">
        <f>MAX(V97*(1+'1. General Inputs'!$BE$23)+(W$110*'2. Protocols'!$S96)+'3. ARV Substitutions'!AA117,0)</f>
        <v>#VALUE!</v>
      </c>
      <c r="X97" s="72" t="e">
        <f>MAX(W97*(1+'1. General Inputs'!$BE$23)+(X$110*'2. Protocols'!$S96)+'3. ARV Substitutions'!AB117,0)</f>
        <v>#VALUE!</v>
      </c>
      <c r="Y97" s="72" t="e">
        <f>MAX(X97*(1+'1. General Inputs'!$BE$23)+(Y$110*'2. Protocols'!$S96)+'3. ARV Substitutions'!AC117,0)</f>
        <v>#VALUE!</v>
      </c>
      <c r="Z97" s="72" t="e">
        <f>MAX(Y97*(1+'1. General Inputs'!$BE$23)+(Z$110*'2. Protocols'!$S96)+'3. ARV Substitutions'!AD117,0)</f>
        <v>#VALUE!</v>
      </c>
      <c r="AA97" s="72" t="e">
        <f>MAX(Z97*(1+'1. General Inputs'!$BE$23)+(AA$110*'2. Protocols'!$S96)+'3. ARV Substitutions'!AE117,0)</f>
        <v>#VALUE!</v>
      </c>
      <c r="AB97" s="72" t="e">
        <f>MAX(AA97*(1+'1. General Inputs'!$BE$23)+(AB$110*'2. Protocols'!$S96)+'3. ARV Substitutions'!AF117,0)</f>
        <v>#VALUE!</v>
      </c>
      <c r="AC97" s="72" t="e">
        <f>MAX(AB97*(1+'1. General Inputs'!$BE$23)+(AC$110*'2. Protocols'!$S96)+'3. ARV Substitutions'!AG117,0)</f>
        <v>#VALUE!</v>
      </c>
      <c r="AD97" s="72" t="e">
        <f>MAX(AC97*(1+'1. General Inputs'!$BE$23)+(AD$110*'2. Protocols'!$S96)+'3. ARV Substitutions'!AH117,0)</f>
        <v>#VALUE!</v>
      </c>
      <c r="AE97" s="72" t="e">
        <f>MAX(AD97*(1+'1. General Inputs'!$BE$23)+(AE$110*'2. Protocols'!$S96)+'3. ARV Substitutions'!AI117,0)</f>
        <v>#VALUE!</v>
      </c>
      <c r="AF97" s="72" t="e">
        <f>MAX(AE97*(1+'1. General Inputs'!$BE$23)+(AF$110*'2. Protocols'!$S96)+'3. ARV Substitutions'!AJ117,0)</f>
        <v>#VALUE!</v>
      </c>
      <c r="AG97" s="72" t="e">
        <f>MAX(AF97*(1+'1. General Inputs'!$BE$23)+(AG$110*'2. Protocols'!$S96)+'3. ARV Substitutions'!AK117,0)</f>
        <v>#VALUE!</v>
      </c>
      <c r="AH97" s="72" t="e">
        <f>MAX(AG97*(1+'1. General Inputs'!$BE$23)+(AH$110*'2. Protocols'!$S96)+'3. ARV Substitutions'!AL117,0)</f>
        <v>#VALUE!</v>
      </c>
      <c r="AI97" s="72" t="e">
        <f>MAX(AH97*(1+'1. General Inputs'!$BE$23)+(AI$110*'2. Protocols'!$S96)+'3. ARV Substitutions'!AM117,0)</f>
        <v>#VALUE!</v>
      </c>
      <c r="AJ97" s="72" t="e">
        <f>MAX(AI97*(1+'1. General Inputs'!$BE$23)+(AJ$110*'2. Protocols'!$S96)+'3. ARV Substitutions'!AN117,0)</f>
        <v>#VALUE!</v>
      </c>
      <c r="AK97" s="72" t="e">
        <f>MAX(AJ97*(1+'1. General Inputs'!$BE$23)+(AK$110*'2. Protocols'!$S96)+'3. ARV Substitutions'!AO117,0)</f>
        <v>#VALUE!</v>
      </c>
      <c r="AL97" s="72" t="e">
        <f>MAX(AK97*(1+'1. General Inputs'!$BE$23)+(AL$110*'2. Protocols'!$S96)+'3. ARV Substitutions'!AP117,0)</f>
        <v>#VALUE!</v>
      </c>
      <c r="AM97" s="72" t="e">
        <f>MAX(AL97*(1+'1. General Inputs'!$BE$23)+(AM$110*'2. Protocols'!$S96)+'3. ARV Substitutions'!AQ117,0)</f>
        <v>#VALUE!</v>
      </c>
      <c r="AN97" s="72" t="e">
        <f>MAX(AM97*(1+'1. General Inputs'!$BE$23)+(AN$110*'2. Protocols'!$S96)+'3. ARV Substitutions'!AR117,0)</f>
        <v>#VALUE!</v>
      </c>
      <c r="AO97" s="72" t="e">
        <f>MAX(AN97*(1+'1. General Inputs'!$BE$23)+(AO$110*'2. Protocols'!$S96)+'3. ARV Substitutions'!AS117,0)</f>
        <v>#VALUE!</v>
      </c>
      <c r="AP97" s="72" t="e">
        <f>MAX(AO97*(1+'1. General Inputs'!$BE$23)+(AP$110*'2. Protocols'!$S96)+'3. ARV Substitutions'!AT117,0)</f>
        <v>#VALUE!</v>
      </c>
      <c r="AQ97" s="72" t="e">
        <f>MAX(AP97*(1+'1. General Inputs'!$BE$23)+(AQ$110*'2. Protocols'!$S96)+'3. ARV Substitutions'!AU117,0)</f>
        <v>#VALUE!</v>
      </c>
      <c r="CA97" s="51">
        <f t="shared" si="106"/>
        <v>0</v>
      </c>
      <c r="CB97" s="51" t="e">
        <f t="shared" si="107"/>
        <v>#VALUE!</v>
      </c>
      <c r="CC97" s="51" t="e">
        <f t="shared" si="108"/>
        <v>#VALUE!</v>
      </c>
      <c r="CD97" s="51" t="e">
        <f t="shared" si="109"/>
        <v>#VALUE!</v>
      </c>
      <c r="CE97" s="51" t="e">
        <f t="shared" si="110"/>
        <v>#VALUE!</v>
      </c>
      <c r="CF97" s="51" t="e">
        <f t="shared" si="111"/>
        <v>#VALUE!</v>
      </c>
      <c r="CG97" s="51" t="e">
        <f t="shared" si="112"/>
        <v>#VALUE!</v>
      </c>
      <c r="CH97" s="51" t="e">
        <f t="shared" si="113"/>
        <v>#VALUE!</v>
      </c>
      <c r="CI97" s="51" t="e">
        <f t="shared" si="114"/>
        <v>#VALUE!</v>
      </c>
      <c r="CJ97" s="51" t="e">
        <f t="shared" si="115"/>
        <v>#VALUE!</v>
      </c>
      <c r="CK97" s="51" t="e">
        <f t="shared" si="116"/>
        <v>#VALUE!</v>
      </c>
      <c r="CL97" s="51" t="e">
        <f t="shared" si="117"/>
        <v>#VALUE!</v>
      </c>
      <c r="CM97" s="51" t="e">
        <f t="shared" si="118"/>
        <v>#VALUE!</v>
      </c>
      <c r="CN97" s="51" t="e">
        <f t="shared" si="119"/>
        <v>#VALUE!</v>
      </c>
      <c r="CO97" s="51" t="e">
        <f t="shared" si="120"/>
        <v>#VALUE!</v>
      </c>
      <c r="CP97" s="51" t="e">
        <f t="shared" si="121"/>
        <v>#VALUE!</v>
      </c>
      <c r="CQ97" s="51" t="e">
        <f t="shared" si="122"/>
        <v>#VALUE!</v>
      </c>
      <c r="CR97" s="51" t="e">
        <f t="shared" si="123"/>
        <v>#VALUE!</v>
      </c>
      <c r="CS97" s="51" t="e">
        <f t="shared" si="124"/>
        <v>#VALUE!</v>
      </c>
      <c r="CT97" s="51" t="e">
        <f t="shared" si="125"/>
        <v>#VALUE!</v>
      </c>
      <c r="CU97" s="51" t="e">
        <f t="shared" si="126"/>
        <v>#VALUE!</v>
      </c>
      <c r="CV97" s="51" t="e">
        <f t="shared" si="127"/>
        <v>#VALUE!</v>
      </c>
      <c r="CW97" s="51" t="e">
        <f t="shared" si="128"/>
        <v>#VALUE!</v>
      </c>
      <c r="CX97" s="51" t="e">
        <f t="shared" si="129"/>
        <v>#VALUE!</v>
      </c>
      <c r="CY97" s="51" t="e">
        <f t="shared" si="130"/>
        <v>#VALUE!</v>
      </c>
      <c r="CZ97" s="51" t="e">
        <f t="shared" si="131"/>
        <v>#VALUE!</v>
      </c>
      <c r="DA97" s="51" t="e">
        <f t="shared" si="132"/>
        <v>#VALUE!</v>
      </c>
      <c r="DB97" s="51" t="e">
        <f t="shared" si="133"/>
        <v>#VALUE!</v>
      </c>
      <c r="DC97" s="51" t="e">
        <f t="shared" si="134"/>
        <v>#VALUE!</v>
      </c>
      <c r="DD97" s="51" t="e">
        <f t="shared" si="135"/>
        <v>#VALUE!</v>
      </c>
      <c r="DE97" s="51" t="e">
        <f t="shared" si="136"/>
        <v>#VALUE!</v>
      </c>
      <c r="DF97" s="51" t="e">
        <f t="shared" si="137"/>
        <v>#VALUE!</v>
      </c>
      <c r="DG97" s="51" t="e">
        <f t="shared" si="138"/>
        <v>#VALUE!</v>
      </c>
      <c r="DH97" s="51" t="e">
        <f t="shared" si="139"/>
        <v>#VALUE!</v>
      </c>
      <c r="DI97" s="51" t="e">
        <f t="shared" si="140"/>
        <v>#VALUE!</v>
      </c>
      <c r="DJ97" s="51" t="e">
        <f t="shared" si="141"/>
        <v>#VALUE!</v>
      </c>
      <c r="DL97" s="21" t="str">
        <f>CONCATENATE('2. Protocols'!C96, '2. Protocols'!D96, '2. Protocols'!E96)</f>
        <v>+</v>
      </c>
      <c r="DM97" s="21" t="str">
        <f>CONCATENATE('2. Protocols'!C96, '2. Protocols'!D96, '2. Protocols'!E96, '2. Protocols'!F96, '2. Protocols'!G96,)</f>
        <v>++</v>
      </c>
      <c r="DO97" s="27">
        <f>IF(AND(OR(ISBLANK(DO$9),DO$9=0)=FALSE,OR(DO$9='2. Protocols'!$C96,DO$9='2. Protocols'!$E96,DO$9='2. Protocols'!$G96)),1,0)*'4. Formulations'!$I96</f>
        <v>0</v>
      </c>
      <c r="DP97" s="27">
        <f>IF(AND(OR(ISBLANK(DP$9),DP$9=0)=FALSE,OR(DP$9='2. Protocols'!$C96,DP$9='2. Protocols'!$E96,DP$9='2. Protocols'!$G96)),1,0)*'4. Formulations'!$I96</f>
        <v>0</v>
      </c>
      <c r="DQ97" s="27">
        <f>IF(AND(OR(ISBLANK(DQ$9),DQ$9=0)=FALSE,OR(DQ$9='2. Protocols'!$C96,DQ$9='2. Protocols'!$E96,DQ$9='2. Protocols'!$G96)),1,0)*'4. Formulations'!$I96</f>
        <v>0</v>
      </c>
      <c r="DR97" s="27">
        <f>IF(AND(OR(ISBLANK(DR$9),DR$9=0)=FALSE,OR(DR$9='2. Protocols'!$C96,DR$9='2. Protocols'!$E96,DR$9='2. Protocols'!$G96)),1,0)*'4. Formulations'!$I96</f>
        <v>0</v>
      </c>
      <c r="DS97" s="27">
        <f>IF(AND(OR(ISBLANK(DS$9),DS$9=0)=FALSE,OR(DS$9='2. Protocols'!$C96,DS$9='2. Protocols'!$E96,DS$9='2. Protocols'!$G96)),1,0)*'4. Formulations'!$I96</f>
        <v>0</v>
      </c>
      <c r="DT97" s="27">
        <f>IF(AND(OR(ISBLANK(DT$9),DT$9=0)=FALSE,OR(DT$9='2. Protocols'!$C96,DT$9='2. Protocols'!$E96,DT$9='2. Protocols'!$G96)),1,0)*'4. Formulations'!$I96</f>
        <v>0</v>
      </c>
      <c r="DU97" s="27">
        <f>IF(AND(OR(ISBLANK(DU$9),DU$9=0)=FALSE,OR(DU$9='2. Protocols'!$C96,DU$9='2. Protocols'!$E96,DU$9='2. Protocols'!$G96)),1,0)*'4. Formulations'!$I96</f>
        <v>0</v>
      </c>
      <c r="DV97" s="27">
        <f>IF(AND(OR(ISBLANK(DV$9),DV$9=0)=FALSE,OR(DV$9='2. Protocols'!$C96,DV$9='2. Protocols'!$E96,DV$9='2. Protocols'!$G96)),1,0)*'4. Formulations'!$I96</f>
        <v>0</v>
      </c>
      <c r="DW97" s="27">
        <f>IF(AND(OR(ISBLANK(DW$9),DW$9=0)=FALSE,OR(DW$9='2. Protocols'!$C96,DW$9='2. Protocols'!$E96,DW$9='2. Protocols'!$G96)),1,0)*'4. Formulations'!$I96</f>
        <v>0</v>
      </c>
      <c r="DX97" s="27">
        <f>IF(AND(OR(ISBLANK(DX$9),DX$9=0)=FALSE,OR(DX$9='2. Protocols'!$C96,DX$9='2. Protocols'!$E96,DX$9='2. Protocols'!$G96)),1,0)*'4. Formulations'!$I96</f>
        <v>0</v>
      </c>
      <c r="DY97" s="27">
        <f>IF(AND(OR(ISBLANK(DY$9),DY$9=0)=FALSE,OR(DY$9='2. Protocols'!$C96,DY$9='2. Protocols'!$E96,DY$9='2. Protocols'!$G96)),1,0)*'4. Formulations'!$I96</f>
        <v>0</v>
      </c>
      <c r="DZ97" s="27">
        <f>IF(AND(OR(ISBLANK(DZ$9),DZ$9=0)=FALSE,OR(DZ$9='2. Protocols'!$C96,DZ$9='2. Protocols'!$E96,DZ$9='2. Protocols'!$G96)),1,0)*'4. Formulations'!$I96</f>
        <v>0</v>
      </c>
      <c r="EA97" s="27">
        <f>IF(AND(OR(ISBLANK(EA$9),EA$9=0)=FALSE,OR(EA$9='2. Protocols'!$C96,EA$9='2. Protocols'!$E96,EA$9='2. Protocols'!$G96)),1,0)*'4. Formulations'!$I96</f>
        <v>0</v>
      </c>
      <c r="EB97" s="27">
        <f>IF(AND(OR(ISBLANK(EB$9),EB$9=0)=FALSE,OR(EB$9='2. Protocols'!$C96,EB$9='2. Protocols'!$E96,EB$9='2. Protocols'!$G96)),1,0)*'4. Formulations'!$I96</f>
        <v>0</v>
      </c>
      <c r="EC97" s="27">
        <f>IF(AND(OR(ISBLANK(EC$9),EC$9=0)=FALSE,OR(EC$9='2. Protocols'!$C96,EC$9='2. Protocols'!$E96,EC$9='2. Protocols'!$G96)),1,0)*'4. Formulations'!$I96</f>
        <v>0</v>
      </c>
      <c r="ED97" s="27">
        <f>IF(AND(OR(ISBLANK(ED$9),ED$9=0)=FALSE,OR(ED$9='2. Protocols'!$C96,ED$9='2. Protocols'!$E96,ED$9='2. Protocols'!$G96)),1,0)*'4. Formulations'!$I96</f>
        <v>0</v>
      </c>
      <c r="EE97" s="27">
        <f>IF(AND(OR(ISBLANK(EE$9),EE$9=0)=FALSE,OR(EE$9='2. Protocols'!$C96,EE$9='2. Protocols'!$E96,EE$9='2. Protocols'!$G96)),1,0)*'4. Formulations'!$I96</f>
        <v>0</v>
      </c>
      <c r="EF97" s="27">
        <f>IF(AND(OR(ISBLANK(EF$9),EF$9=0)=FALSE,OR(EF$9='2. Protocols'!$C96,EF$9='2. Protocols'!$E96,EF$9='2. Protocols'!$G96)),1,0)*'4. Formulations'!$I96</f>
        <v>0</v>
      </c>
      <c r="EG97" s="27">
        <f>IF(AND(OR(ISBLANK(EG$9),EG$9=0)=FALSE,OR(EG$9='2. Protocols'!$C96,EG$9='2. Protocols'!$E96,EG$9='2. Protocols'!$G96)),1,0)*'4. Formulations'!$I96</f>
        <v>0</v>
      </c>
      <c r="EH97" s="27">
        <f>IF(AND(OR(ISBLANK(EH$9),EH$9=0)=FALSE,OR(EH$9='2. Protocols'!$C96,EH$9='2. Protocols'!$E96,EH$9='2. Protocols'!$G96)),1,0)*'4. Formulations'!$I96</f>
        <v>0</v>
      </c>
      <c r="EI97" s="27">
        <f>IF(AND(OR(ISBLANK(EI$9),EI$9=0)=FALSE,OR(EI$9='2. Protocols'!$C96,EI$9='2. Protocols'!$E96,EI$9='2. Protocols'!$G96)),1,0)*'4. Formulations'!$I96</f>
        <v>0</v>
      </c>
      <c r="EJ97" s="27">
        <f>IF(AND(OR(ISBLANK(EJ$9),EJ$9=0)=FALSE,OR(EJ$9='2. Protocols'!$C96,EJ$9='2. Protocols'!$E96,EJ$9='2. Protocols'!$G96)),1,0)*'4. Formulations'!$I96</f>
        <v>0</v>
      </c>
      <c r="EK97" s="27">
        <f>IF(AND(OR(ISBLANK(EK$9),EK$9=0)=FALSE,OR(EK$9='2. Protocols'!$C96,EK$9='2. Protocols'!$E96,EK$9='2. Protocols'!$G96)),1,0)*'4. Formulations'!$I96</f>
        <v>0</v>
      </c>
      <c r="EL97" s="27">
        <f>IF(AND(OR(ISBLANK(EL$9),EL$9=0)=FALSE,OR(EL$9='2. Protocols'!$C96,EL$9='2. Protocols'!$E96,EL$9='2. Protocols'!$G96)),1,0)*'4. Formulations'!$I96</f>
        <v>0</v>
      </c>
      <c r="EM97" s="27">
        <f>IF(AND(OR(ISBLANK(EM$9),EM$9=0)=FALSE,OR(EM$9='2. Protocols'!$C96,EM$9='2. Protocols'!$E96,EM$9='2. Protocols'!$G96)),1,0)*'4. Formulations'!$I96</f>
        <v>0</v>
      </c>
      <c r="EN97" s="27">
        <f>IF(AND(OR(ISBLANK(EN$9),EN$9=0)=FALSE,OR(EN$9='2. Protocols'!$C96,EN$9='2. Protocols'!$E96,EN$9='2. Protocols'!$G96)),1,0)*'4. Formulations'!$I96</f>
        <v>0</v>
      </c>
      <c r="EO97" s="27">
        <f>IF(AND(OR(ISBLANK(EO$9),EO$9=0)=FALSE,OR(EO$9='2. Protocols'!$C96,EO$9='2. Protocols'!$E96,EO$9='2. Protocols'!$G96)),1,0)*'4. Formulations'!$I96</f>
        <v>0</v>
      </c>
      <c r="EP97" s="27">
        <f>IF(AND(OR(ISBLANK(EP$9),EP$9=0)=FALSE,OR(EP$9='2. Protocols'!$C96,EP$9='2. Protocols'!$E96,EP$9='2. Protocols'!$G96)),1,0)*'4. Formulations'!$I96</f>
        <v>0</v>
      </c>
      <c r="EQ97" s="27">
        <f>IF(AND(OR(ISBLANK(EQ$9),EQ$9=0)=FALSE,OR(EQ$9='2. Protocols'!$C96,EQ$9='2. Protocols'!$E96,EQ$9='2. Protocols'!$G96)),1,0)*'4. Formulations'!$I96</f>
        <v>0</v>
      </c>
      <c r="ER97" s="27">
        <f>IF(AND(OR(ISBLANK(ER$9),ER$9=0)=FALSE,OR(ER$9='2. Protocols'!$C96,ER$9='2. Protocols'!$E96,ER$9='2. Protocols'!$G96)),1,0)*'4. Formulations'!$I96</f>
        <v>0</v>
      </c>
      <c r="ES97" s="27">
        <f>IF(AND(OR(ISBLANK(ES$9),ES$9=0)=FALSE,OR(ES$9='2. Protocols'!$C96,ES$9='2. Protocols'!$E96,ES$9='2. Protocols'!$G96)),1,0)*'4. Formulations'!$I96</f>
        <v>0</v>
      </c>
      <c r="ET97" s="27">
        <f>IF(AND(OR(ISBLANK(ET$9),ET$9=0)=FALSE,OR(ET$9='2. Protocols'!$C96,ET$9='2. Protocols'!$E96,ET$9='2. Protocols'!$G96)),1,0)*'4. Formulations'!$I96</f>
        <v>0</v>
      </c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N97" s="27">
        <f>IF(AND(OR(ISBLANK(FN$9),FN$9=0)=FALSE,FN$9=$DL97),1,0)*'4. Formulations'!$J96</f>
        <v>0</v>
      </c>
      <c r="FO97" s="27">
        <f>IF(AND(OR(ISBLANK(FO$9),FO$9=0)=FALSE,FO$9=$DL97),1,0)*'4. Formulations'!$J96</f>
        <v>0</v>
      </c>
      <c r="FP97" s="27">
        <f>IF(AND(OR(ISBLANK(FP$9),FP$9=0)=FALSE,FP$9=$DL97),1,0)*'4. Formulations'!$J96</f>
        <v>0</v>
      </c>
      <c r="FQ97" s="27">
        <f>IF(AND(OR(ISBLANK(FQ$9),FQ$9=0)=FALSE,FQ$9=$DL97),1,0)*'4. Formulations'!$J96</f>
        <v>0</v>
      </c>
      <c r="FR97" s="27">
        <f>IF(AND(OR(ISBLANK(FR$9),FR$9=0)=FALSE,FR$9=$DL97),1,0)*'4. Formulations'!$J96</f>
        <v>0</v>
      </c>
      <c r="FS97" s="27">
        <f>IF(AND(OR(ISBLANK(FS$9),FS$9=0)=FALSE,FS$9=$DL97),1,0)*'4. Formulations'!$J96</f>
        <v>0</v>
      </c>
      <c r="FT97" s="27">
        <f>IF(AND(OR(ISBLANK(FT$9),FT$9=0)=FALSE,FT$9=$DL97),1,0)*'4. Formulations'!$J96</f>
        <v>0</v>
      </c>
      <c r="FU97" s="27">
        <f>IF(AND(OR(ISBLANK(FU$9),FU$9=0)=FALSE,FU$9=$DL97),1,0)*'4. Formulations'!$J96</f>
        <v>0</v>
      </c>
      <c r="FV97" s="27">
        <f>IF(AND(OR(ISBLANK(FV$9),FV$9=0)=FALSE,FV$9=$DL97),1,0)*'4. Formulations'!$J96</f>
        <v>0</v>
      </c>
      <c r="FW97" s="27">
        <f>IF(AND(OR(ISBLANK(FW$9),FW$9=0)=FALSE,FW$9=$DL97),1,0)*'4. Formulations'!$J96</f>
        <v>0</v>
      </c>
      <c r="FX97" s="27">
        <f>IF(AND(OR(ISBLANK(FX$9),FX$9=0)=FALSE,FX$9=$DL97),1,0)*'4. Formulations'!$J96</f>
        <v>0</v>
      </c>
      <c r="FY97" s="27">
        <f>IF(AND(OR(ISBLANK(FY$9),FY$9=0)=FALSE,FY$9=$DL97),1,0)*'4. Formulations'!$J96</f>
        <v>0</v>
      </c>
      <c r="FZ97" s="27">
        <f>IF(AND(OR(ISBLANK(FZ$9),FZ$9=0)=FALSE,FZ$9=$DL97),1,0)*'4. Formulations'!$J96</f>
        <v>0</v>
      </c>
      <c r="GA97" s="27">
        <f>IF(AND(OR(ISBLANK(GA$9),GA$9=0)=FALSE,GA$9=$DL97),1,0)*'4. Formulations'!$J96</f>
        <v>0</v>
      </c>
      <c r="GB97" s="27">
        <f>IF(AND(OR(ISBLANK(GB$9),GB$9=0)=FALSE,GB$9=$DL97),1,0)*'4. Formulations'!$J96</f>
        <v>0</v>
      </c>
      <c r="GC97" s="27">
        <f>IF(AND(OR(ISBLANK(GC$9),GC$9=0)=FALSE,GC$9=$DL97),1,0)*'4. Formulations'!$J96</f>
        <v>0</v>
      </c>
      <c r="GD97" s="27">
        <f>IF(AND(OR(ISBLANK(GD$9),GD$9=0)=FALSE,GD$9=$DL97),1,0)*'4. Formulations'!$J96</f>
        <v>0</v>
      </c>
      <c r="GE97" s="27"/>
      <c r="GF97" s="27"/>
      <c r="GG97" s="27"/>
      <c r="GI97" s="27">
        <f>IF(AND(OR(ISBLANK(GI$9),GI$9=0)=FALSE,SUM($FN97:$GD97)&gt;0,GI$9='2. Protocols'!$G96),1,0)*'4. Formulations'!$J96</f>
        <v>0</v>
      </c>
      <c r="GJ97" s="27">
        <f>IF(AND(OR(ISBLANK(GJ$9),GJ$9=0)=FALSE,SUM($FN97:$GD97)&gt;0,GJ$9='2. Protocols'!$G96),1,0)*'4. Formulations'!$J96</f>
        <v>0</v>
      </c>
      <c r="GK97" s="27">
        <f>IF(AND(OR(ISBLANK(GK$9),GK$9=0)=FALSE,SUM($FN97:$GD97)&gt;0,GK$9='2. Protocols'!$G96),1,0)*'4. Formulations'!$J96</f>
        <v>0</v>
      </c>
      <c r="GL97" s="27">
        <f>IF(AND(OR(ISBLANK(GL$9),GL$9=0)=FALSE,SUM($FN97:$GD97)&gt;0,GL$9='2. Protocols'!$G96),1,0)*'4. Formulations'!$J96</f>
        <v>0</v>
      </c>
      <c r="GM97" s="27">
        <f>IF(AND(OR(ISBLANK(GM$9),GM$9=0)=FALSE,SUM($FN97:$GD97)&gt;0,GM$9='2. Protocols'!$G96),1,0)*'4. Formulations'!$J96</f>
        <v>0</v>
      </c>
      <c r="GN97" s="27">
        <f>IF(AND(OR(ISBLANK(GN$9),GN$9=0)=FALSE,SUM($FN97:$GD97)&gt;0,GN$9='2. Protocols'!$G96),1,0)*'4. Formulations'!$J96</f>
        <v>0</v>
      </c>
      <c r="GO97" s="27">
        <f>IF(AND(OR(ISBLANK(GO$9),GO$9=0)=FALSE,SUM($FN97:$GD97)&gt;0,GO$9='2. Protocols'!$G96),1,0)*'4. Formulations'!$J96</f>
        <v>0</v>
      </c>
      <c r="GP97" s="27">
        <f>IF(AND(OR(ISBLANK(GP$9),GP$9=0)=FALSE,SUM($FN97:$GD97)&gt;0,GP$9='2. Protocols'!$G96),1,0)*'4. Formulations'!$J96</f>
        <v>0</v>
      </c>
      <c r="GQ97" s="27">
        <f>IF(AND(OR(ISBLANK(GQ$9),GQ$9=0)=FALSE,SUM($FN97:$GD97)&gt;0,GQ$9='2. Protocols'!$G96),1,0)*'4. Formulations'!$J96</f>
        <v>0</v>
      </c>
      <c r="GR97" s="27">
        <f>IF(AND(OR(ISBLANK(GR$9),GR$9=0)=FALSE,SUM($FN97:$GD97)&gt;0,GR$9='2. Protocols'!$G96),1,0)*'4. Formulations'!$J96</f>
        <v>0</v>
      </c>
      <c r="GS97" s="27">
        <f>IF(AND(OR(ISBLANK(GS$9),GS$9=0)=FALSE,SUM($FN97:$GD97)&gt;0,GS$9='2. Protocols'!$G96),1,0)*'4. Formulations'!$J96</f>
        <v>0</v>
      </c>
      <c r="GT97" s="27">
        <f>IF(AND(OR(ISBLANK(GT$9),GT$9=0)=FALSE,SUM($FN97:$GD97)&gt;0,GT$9='2. Protocols'!$G96),1,0)*'4. Formulations'!$J96</f>
        <v>0</v>
      </c>
      <c r="GU97" s="27">
        <f>IF(AND(OR(ISBLANK(GU$9),GU$9=0)=FALSE,SUM($FN97:$GD97)&gt;0,GU$9='2. Protocols'!$G96),1,0)*'4. Formulations'!$J96</f>
        <v>0</v>
      </c>
      <c r="GV97" s="27">
        <f>IF(AND(OR(ISBLANK(GV$9),GV$9=0)=FALSE,SUM($FN97:$GD97)&gt;0,GV$9='2. Protocols'!$G96),1,0)*'4. Formulations'!$J96</f>
        <v>0</v>
      </c>
      <c r="GW97" s="27">
        <f>IF(AND(OR(ISBLANK(GW$9),GW$9=0)=FALSE,SUM($FN97:$GD97)&gt;0,GW$9='2. Protocols'!$G96),1,0)*'4. Formulations'!$J96</f>
        <v>0</v>
      </c>
      <c r="GX97" s="27">
        <f>IF(AND(OR(ISBLANK(GX$9),GX$9=0)=FALSE,SUM($FN97:$GD97)&gt;0,GX$9='2. Protocols'!$G96),1,0)*'4. Formulations'!$J96</f>
        <v>0</v>
      </c>
      <c r="GY97" s="27">
        <f>IF(AND(OR(ISBLANK(GY$9),GY$9=0)=FALSE,SUM($FN97:$GD97)&gt;0,GY$9='2. Protocols'!$G96),1,0)*'4. Formulations'!$J96</f>
        <v>0</v>
      </c>
      <c r="GZ97" s="27">
        <f>IF(AND(OR(ISBLANK(GZ$9),GZ$9=0)=FALSE,SUM($FN97:$GD97)&gt;0,GZ$9='2. Protocols'!$G96),1,0)*'4. Formulations'!$J96</f>
        <v>0</v>
      </c>
      <c r="HA97" s="27">
        <f>IF(AND(OR(ISBLANK(HA$9),HA$9=0)=FALSE,SUM($FN97:$GD97)&gt;0,HA$9='2. Protocols'!$G96),1,0)*'4. Formulations'!$J96</f>
        <v>0</v>
      </c>
      <c r="HB97" s="27">
        <f>IF(AND(OR(ISBLANK(HB$9),HB$9=0)=FALSE,SUM($FN97:$GD97)&gt;0,HB$9='2. Protocols'!$G96),1,0)*'4. Formulations'!$J96</f>
        <v>0</v>
      </c>
      <c r="HC97" s="27">
        <f>IF(AND(OR(ISBLANK(HC$9),HC$9=0)=FALSE,SUM($FN97:$GD97)&gt;0,HC$9='2. Protocols'!$G96),1,0)*'4. Formulations'!$J96</f>
        <v>0</v>
      </c>
      <c r="HD97" s="27">
        <f>IF(AND(OR(ISBLANK(HD$9),HD$9=0)=FALSE,SUM($FN97:$GD97)&gt;0,HD$9='2. Protocols'!$G96),1,0)*'4. Formulations'!$J96</f>
        <v>0</v>
      </c>
      <c r="HE97" s="27">
        <f>IF(AND(OR(ISBLANK(HE$9),HE$9=0)=FALSE,SUM($FN97:$GD97)&gt;0,HE$9='2. Protocols'!$G96),1,0)*'4. Formulations'!$J96</f>
        <v>0</v>
      </c>
      <c r="HF97" s="27">
        <f>IF(AND(OR(ISBLANK(HF$9),HF$9=0)=FALSE,SUM($FN97:$GD97)&gt;0,HF$9='2. Protocols'!$G96),1,0)*'4. Formulations'!$J96</f>
        <v>0</v>
      </c>
      <c r="HG97" s="27">
        <f>IF(AND(OR(ISBLANK(HG$9),HG$9=0)=FALSE,SUM($FN97:$GD97)&gt;0,HG$9='2. Protocols'!$G96),1,0)*'4. Formulations'!$J96</f>
        <v>0</v>
      </c>
      <c r="HH97" s="27">
        <f>IF(AND(OR(ISBLANK(HH$9),HH$9=0)=FALSE,SUM($FN97:$GD97)&gt;0,HH$9='2. Protocols'!$G96),1,0)*'4. Formulations'!$J96</f>
        <v>0</v>
      </c>
      <c r="HI97" s="27">
        <f>IF(AND(OR(ISBLANK(HI$9),HI$9=0)=FALSE,SUM($FN97:$GD97)&gt;0,HI$9='2. Protocols'!$G96),1,0)*'4. Formulations'!$J96</f>
        <v>0</v>
      </c>
      <c r="HJ97" s="27">
        <f>IF(AND(OR(ISBLANK(HJ$9),HJ$9=0)=FALSE,SUM($FN97:$GD97)&gt;0,HJ$9='2. Protocols'!$G96),1,0)*'4. Formulations'!$J96</f>
        <v>0</v>
      </c>
      <c r="HK97" s="27">
        <f>IF(AND(OR(ISBLANK(HK$9),HK$9=0)=FALSE,SUM($FN97:$GD97)&gt;0,HK$9='2. Protocols'!$G96),1,0)*'4. Formulations'!$J96</f>
        <v>0</v>
      </c>
      <c r="HL97" s="27">
        <f>IF(AND(OR(ISBLANK(HL$9),HL$9=0)=FALSE,SUM($FN97:$GD97)&gt;0,HL$9='2. Protocols'!$G96),1,0)*'4. Formulations'!$J96</f>
        <v>0</v>
      </c>
      <c r="HM97" s="27">
        <f>IF(AND(OR(ISBLANK(HM$9),HM$9=0)=FALSE,SUM($FN97:$GD97)&gt;0,HM$9='2. Protocols'!$G96),1,0)*'4. Formulations'!$J96</f>
        <v>0</v>
      </c>
      <c r="HN97" s="27">
        <f>IF(AND(OR(ISBLANK(HN$9),HN$9=0)=FALSE,SUM($FN97:$GD97)&gt;0,HN$9='2. Protocols'!$G96),1,0)*'4. Formulations'!$J96</f>
        <v>0</v>
      </c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H97" s="27">
        <f>IF(AND(OR(ISBLANK(GI$9),GI$9=0)=FALSE,IH$9=$DM97),1,0)*'4. Formulations'!$K96</f>
        <v>0</v>
      </c>
      <c r="II97" s="27">
        <f>IF(AND(OR(ISBLANK(GJ$9),GJ$9=0)=FALSE,II$9=$DM97),1,0)*'4. Formulations'!$K96</f>
        <v>0</v>
      </c>
      <c r="IJ97" s="27">
        <f>IF(AND(OR(ISBLANK(GK$9),GK$9=0)=FALSE,IJ$9=$DM97),1,0)*'4. Formulations'!$K96</f>
        <v>0</v>
      </c>
      <c r="IK97" s="27">
        <f>IF(AND(OR(ISBLANK(GL$9),GL$9=0)=FALSE,IK$9=$DM97),1,0)*'4. Formulations'!$K96</f>
        <v>0</v>
      </c>
      <c r="IL97" s="27">
        <f>IF(AND(OR(ISBLANK(GM$9),GM$9=0)=FALSE,IL$9=$DM97),1,0)*'4. Formulations'!$K96</f>
        <v>0</v>
      </c>
      <c r="IM97" s="27">
        <f>IF(AND(OR(ISBLANK(GN$9),GN$9=0)=FALSE,IM$9=$DM97),1,0)*'4. Formulations'!$K96</f>
        <v>0</v>
      </c>
      <c r="IN97" s="27">
        <f>IF(AND(OR(ISBLANK(GO$9),GO$9=0)=FALSE,IN$9=$DM97),1,0)*'4. Formulations'!$K96</f>
        <v>0</v>
      </c>
      <c r="IO97" s="27">
        <f>IF(AND(OR(ISBLANK(GP$9),GP$9=0)=FALSE,IO$9=$DM97),1,0)*'4. Formulations'!$K96</f>
        <v>0</v>
      </c>
      <c r="IP97" s="27">
        <f>IF(AND(OR(ISBLANK(GQ$9),GQ$9=0)=FALSE,IP$9=$DM97),1,0)*'4. Formulations'!$K96</f>
        <v>0</v>
      </c>
      <c r="IQ97" s="27">
        <f>IF(AND(OR(ISBLANK(GR$9),GR$9=0)=FALSE,IQ$9=$DM97),1,0)*'4. Formulations'!$K96</f>
        <v>0</v>
      </c>
      <c r="IR97" s="27">
        <f>IF(AND(OR(ISBLANK(GN$9),GN$9=0)=FALSE,IR$9=$DM97),1,0)*'4. Formulations'!$K96</f>
        <v>0</v>
      </c>
      <c r="IS97" s="27">
        <f>IF(AND(OR(ISBLANK(GO$9),GO$9=0)=FALSE,IS$9=$DM97),1,0)*'4. Formulations'!$K96</f>
        <v>0</v>
      </c>
      <c r="IT97" s="27">
        <f>IF(AND(OR(ISBLANK(GP$9),GP$9=0)=FALSE,IT$9=$DM97),1,0)*'4. Formulations'!$K96</f>
        <v>0</v>
      </c>
      <c r="IU97" s="27">
        <f>IF(AND(OR(ISBLANK(GQ$9),GQ$9=0)=FALSE,IU$9=$DM97),1,0)*'4. Formulations'!$K96</f>
        <v>0</v>
      </c>
      <c r="IV97" s="27"/>
      <c r="IW97" s="27"/>
      <c r="IX97" s="27"/>
      <c r="IY97" s="27"/>
      <c r="IZ97" s="27"/>
      <c r="JA97" s="27"/>
      <c r="JC97" s="27">
        <f>IF(AND(OR(ISBLANK(JC$9),JC$9=0)=FALSE,OR(JC$9='2. Protocols'!$C96,JC$9='2. Protocols'!$E96,JC$9='2. Protocols'!$G96)),1,0)*'4. Formulations'!$L96</f>
        <v>0</v>
      </c>
      <c r="JD97" s="27">
        <f>IF(AND(OR(ISBLANK(JD$9),JD$9=0)=FALSE,OR(JD$9='2. Protocols'!$C96,JD$9='2. Protocols'!$E96,JD$9='2. Protocols'!$G96)),1,0)*'4. Formulations'!$L96</f>
        <v>0</v>
      </c>
      <c r="JE97" s="27">
        <f>IF(AND(OR(ISBLANK(JE$9),JE$9=0)=FALSE,OR(JE$9='2. Protocols'!$C96,JE$9='2. Protocols'!$E96,JE$9='2. Protocols'!$G96)),1,0)*'4. Formulations'!$L96</f>
        <v>0</v>
      </c>
      <c r="JF97" s="27">
        <f>IF(AND(OR(ISBLANK(JF$9),JF$9=0)=FALSE,OR(JF$9='2. Protocols'!$C96,JF$9='2. Protocols'!$E96,JF$9='2. Protocols'!$G96)),1,0)*'4. Formulations'!$L96</f>
        <v>0</v>
      </c>
      <c r="JG97" s="27">
        <f>IF(AND(OR(ISBLANK(JG$9),JG$9=0)=FALSE,OR(JG$9='2. Protocols'!$C96,JG$9='2. Protocols'!$E96,JG$9='2. Protocols'!$G96)),1,0)*'4. Formulations'!$L96</f>
        <v>0</v>
      </c>
      <c r="JH97" s="27">
        <f>IF(AND(OR(ISBLANK(JH$9),JH$9=0)=FALSE,OR(JH$9='2. Protocols'!$C96,JH$9='2. Protocols'!$E96,JH$9='2. Protocols'!$G96)),1,0)*'4. Formulations'!$L96</f>
        <v>0</v>
      </c>
      <c r="JI97" s="27">
        <f>IF(AND(OR(ISBLANK(JI$9),JI$9=0)=FALSE,OR(JI$9='2. Protocols'!$C96,JI$9='2. Protocols'!$E96,JI$9='2. Protocols'!$G96)),1,0)*'4. Formulations'!$L96</f>
        <v>0</v>
      </c>
      <c r="JJ97" s="27">
        <f>IF(AND(OR(ISBLANK(JJ$9),JJ$9=0)=FALSE,OR(JJ$9='2. Protocols'!$C96,JJ$9='2. Protocols'!$E96,JJ$9='2. Protocols'!$G96)),1,0)*'4. Formulations'!$L96</f>
        <v>0</v>
      </c>
      <c r="JK97" s="27">
        <f>IF(AND(OR(ISBLANK(JK$9),JK$9=0)=FALSE,OR(JK$9='2. Protocols'!$C96,JK$9='2. Protocols'!$E96,JK$9='2. Protocols'!$G96)),1,0)*'4. Formulations'!$L96</f>
        <v>0</v>
      </c>
      <c r="JL97" s="27">
        <f>IF(AND(OR(ISBLANK(JL$9),JL$9=0)=FALSE,OR(JL$9='2. Protocols'!$C96,JL$9='2. Protocols'!$E96,JL$9='2. Protocols'!$G96)),1,0)*'4. Formulations'!$L96</f>
        <v>0</v>
      </c>
      <c r="JM97" s="27">
        <f>IF(AND(OR(ISBLANK(JM$9),JM$9=0)=FALSE,OR(JM$9='2. Protocols'!$C96,JM$9='2. Protocols'!$E96,JM$9='2. Protocols'!$G96)),1,0)*'4. Formulations'!$L96</f>
        <v>0</v>
      </c>
      <c r="JN97" s="27">
        <f>IF(AND(OR(ISBLANK(JN$9),JN$9=0)=FALSE,OR(JN$9='2. Protocols'!$C96,JN$9='2. Protocols'!$E96,JN$9='2. Protocols'!$G96)),1,0)*'4. Formulations'!$L96</f>
        <v>0</v>
      </c>
      <c r="JO97" s="27">
        <f>IF(AND(OR(ISBLANK(JO$9),JO$9=0)=FALSE,OR(JO$9='2. Protocols'!$C96,JO$9='2. Protocols'!$E96,JO$9='2. Protocols'!$G96)),1,0)*'4. Formulations'!$L96</f>
        <v>0</v>
      </c>
      <c r="JP97" s="27">
        <f>IF(AND(OR(ISBLANK(JP$9),JP$9=0)=FALSE,OR(JP$9='2. Protocols'!$C96,JP$9='2. Protocols'!$E96,JP$9='2. Protocols'!$G96)),1,0)*'4. Formulations'!$L96</f>
        <v>0</v>
      </c>
      <c r="JQ97" s="27">
        <f>IF(AND(OR(ISBLANK(JQ$9),JQ$9=0)=FALSE,OR(JQ$9='2. Protocols'!$C96,JQ$9='2. Protocols'!$E96,JQ$9='2. Protocols'!$G96)),1,0)*'4. Formulations'!$L96</f>
        <v>0</v>
      </c>
      <c r="JR97" s="27">
        <f>IF(AND(OR(ISBLANK(JR$9),JR$9=0)=FALSE,OR(JR$9='2. Protocols'!$C96,JR$9='2. Protocols'!$E96,JR$9='2. Protocols'!$G96)),1,0)*'4. Formulations'!$L96</f>
        <v>0</v>
      </c>
      <c r="JS97" s="27">
        <f>IF(AND(OR(ISBLANK(JS$9),JS$9=0)=FALSE,OR(JS$9='2. Protocols'!$C96,JS$9='2. Protocols'!$E96,JS$9='2. Protocols'!$G96)),1,0)*'4. Formulations'!$L96</f>
        <v>0</v>
      </c>
      <c r="JT97" s="27">
        <f>IF(AND(OR(ISBLANK(JT$9),JT$9=0)=FALSE,OR(JT$9='2. Protocols'!$C96,JT$9='2. Protocols'!$E96,JT$9='2. Protocols'!$G96)),1,0)*'4. Formulations'!$L96</f>
        <v>0</v>
      </c>
      <c r="JU97" s="27">
        <f>IF(AND(OR(ISBLANK(JU$9),JU$9=0)=FALSE,OR(JU$9='2. Protocols'!$C96,JU$9='2. Protocols'!$E96,JU$9='2. Protocols'!$G96)),1,0)*'4. Formulations'!$L96</f>
        <v>0</v>
      </c>
      <c r="JV97" s="27">
        <f>IF(AND(OR(ISBLANK(JV$9),JV$9=0)=FALSE,OR(JV$9='2. Protocols'!$C96,JV$9='2. Protocols'!$E96,JV$9='2. Protocols'!$G96)),1,0)*'4. Formulations'!$L96</f>
        <v>0</v>
      </c>
      <c r="JW97" s="27">
        <f>IF(AND(OR(ISBLANK(JW$9),JW$9=0)=FALSE,OR(JW$9='2. Protocols'!$C96,JW$9='2. Protocols'!$E96,JW$9='2. Protocols'!$G96)),1,0)*'4. Formulations'!$L96</f>
        <v>0</v>
      </c>
      <c r="JX97" s="27">
        <f>IF(AND(OR(ISBLANK(JX$9),JX$9=0)=FALSE,OR(JX$9='2. Protocols'!$C96,JX$9='2. Protocols'!$E96,JX$9='2. Protocols'!$G96)),1,0)*'4. Formulations'!$L96</f>
        <v>0</v>
      </c>
      <c r="JY97" s="27">
        <f>IF(AND(OR(ISBLANK(JY$9),JY$9=0)=FALSE,OR(JY$9='2. Protocols'!$C96,JY$9='2. Protocols'!$E96,JY$9='2. Protocols'!$G96)),1,0)*'4. Formulations'!$L96</f>
        <v>0</v>
      </c>
      <c r="JZ97" s="27">
        <f>IF(AND(OR(ISBLANK(JZ$9),JZ$9=0)=FALSE,OR(JZ$9='2. Protocols'!$C96,JZ$9='2. Protocols'!$E96,JZ$9='2. Protocols'!$G96)),1,0)*'4. Formulations'!$L96</f>
        <v>0</v>
      </c>
      <c r="KA97" s="27">
        <f>IF(AND(OR(ISBLANK(KA$9),KA$9=0)=FALSE,OR(KA$9='2. Protocols'!$C96,KA$9='2. Protocols'!$E96,KA$9='2. Protocols'!$G96)),1,0)*'4. Formulations'!$L96</f>
        <v>0</v>
      </c>
      <c r="KB97" s="27">
        <f>IF(AND(OR(ISBLANK(KB$9),KB$9=0)=FALSE,OR(KB$9='2. Protocols'!$C96,KB$9='2. Protocols'!$E96,KB$9='2. Protocols'!$G96)),1,0)*'4. Formulations'!$L96</f>
        <v>0</v>
      </c>
      <c r="KC97" s="27">
        <f>IF(AND(OR(ISBLANK(KC$9),KC$9=0)=FALSE,OR(KC$9='2. Protocols'!$C96,KC$9='2. Protocols'!$E96,KC$9='2. Protocols'!$G96)),1,0)*'4. Formulations'!$L96</f>
        <v>0</v>
      </c>
      <c r="KD97" s="27">
        <f>IF(AND(OR(ISBLANK(KD$9),KD$9=0)=FALSE,OR(KD$9='2. Protocols'!$C96,KD$9='2. Protocols'!$E96,KD$9='2. Protocols'!$G96)),1,0)*'4. Formulations'!$L96</f>
        <v>0</v>
      </c>
      <c r="KE97" s="27">
        <f>IF(AND(OR(ISBLANK(KE$9),KE$9=0)=FALSE,OR(KE$9='2. Protocols'!$C96,KE$9='2. Protocols'!$E96,KE$9='2. Protocols'!$G96)),1,0)*'4. Formulations'!$L96</f>
        <v>0</v>
      </c>
      <c r="KF97" s="27">
        <f>IF(AND(OR(ISBLANK(KF$9),KF$9=0)=FALSE,OR(KF$9='2. Protocols'!$C96,KF$9='2. Protocols'!$E96,KF$9='2. Protocols'!$G96)),1,0)*'4. Formulations'!$L96</f>
        <v>0</v>
      </c>
      <c r="KG97" s="27">
        <f>IF(AND(OR(ISBLANK(KG$9),KG$9=0)=FALSE,OR(KG$9='2. Protocols'!$C96,KG$9='2. Protocols'!$E96,KG$9='2. Protocols'!$G96)),1,0)*'4. Formulations'!$L96</f>
        <v>0</v>
      </c>
      <c r="KH97" s="27">
        <f>IF(AND(OR(ISBLANK(KH$9),KH$9=0)=FALSE,OR(KH$9='2. Protocols'!$C96,KH$9='2. Protocols'!$E96,KH$9='2. Protocols'!$G96)),1,0)*'4. Formulations'!$L96</f>
        <v>0</v>
      </c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B97" s="27">
        <f>IF(AND(OR(ISBLANK(LB$9),LB$9=0)=FALSE,LB$9=$DL97),1,0)*'4. Formulations'!$M96</f>
        <v>0</v>
      </c>
      <c r="LC97" s="27">
        <f>IF(AND(OR(ISBLANK(LC$9),LC$9=0)=FALSE,LC$9=$DL97),1,0)*'4. Formulations'!$M96</f>
        <v>0</v>
      </c>
      <c r="LD97" s="27">
        <f>IF(AND(OR(ISBLANK(LD$9),LD$9=0)=FALSE,LD$9=$DL97),1,0)*'4. Formulations'!$M96</f>
        <v>0</v>
      </c>
      <c r="LE97" s="27">
        <f>IF(AND(OR(ISBLANK(LE$9),LE$9=0)=FALSE,LE$9=$DL97),1,0)*'4. Formulations'!$M96</f>
        <v>0</v>
      </c>
      <c r="LF97" s="27">
        <f>IF(AND(OR(ISBLANK(LF$9),LF$9=0)=FALSE,LF$9=$DL97),1,0)*'4. Formulations'!$M96</f>
        <v>0</v>
      </c>
      <c r="LG97" s="27">
        <f>IF(AND(OR(ISBLANK(LG$9),LG$9=0)=FALSE,LG$9=$DL97),1,0)*'4. Formulations'!$M96</f>
        <v>0</v>
      </c>
      <c r="LH97" s="27">
        <f>IF(AND(OR(ISBLANK(LH$9),LH$9=0)=FALSE,LH$9=$DL97),1,0)*'4. Formulations'!$M96</f>
        <v>0</v>
      </c>
      <c r="LI97" s="27">
        <f>IF(AND(OR(ISBLANK(LI$9),LI$9=0)=FALSE,LI$9=$DL97),1,0)*'4. Formulations'!$M96</f>
        <v>0</v>
      </c>
      <c r="LJ97" s="27">
        <f>IF(AND(OR(ISBLANK(LJ$9),LJ$9=0)=FALSE,LJ$9=$DL97),1,0)*'4. Formulations'!$M96</f>
        <v>0</v>
      </c>
      <c r="LK97" s="27">
        <f>IF(AND(OR(ISBLANK(LK$9),LK$9=0)=FALSE,LK$9=$DL97),1,0)*'4. Formulations'!$M96</f>
        <v>0</v>
      </c>
      <c r="LL97" s="27">
        <f>IF(AND(OR(ISBLANK(LL$9),LL$9=0)=FALSE,LL$9=$DL97),1,0)*'4. Formulations'!$M96</f>
        <v>0</v>
      </c>
      <c r="LM97" s="27">
        <f>IF(AND(OR(ISBLANK(LM$9),LM$9=0)=FALSE,LM$9=$DL97),1,0)*'4. Formulations'!$M96</f>
        <v>0</v>
      </c>
      <c r="LN97" s="27">
        <f>IF(AND(OR(ISBLANK(LN$9),LN$9=0)=FALSE,LN$9=$DL97),1,0)*'4. Formulations'!$M96</f>
        <v>0</v>
      </c>
      <c r="LO97" s="27">
        <f>IF(AND(OR(ISBLANK(LO$9),LO$9=0)=FALSE,LO$9=$DL97),1,0)*'4. Formulations'!$M96</f>
        <v>0</v>
      </c>
      <c r="LP97" s="27">
        <f>IF(AND(OR(ISBLANK(LP$9),LP$9=0)=FALSE,LP$9=$DL97),1,0)*'4. Formulations'!$M96</f>
        <v>0</v>
      </c>
      <c r="LQ97" s="27">
        <f>IF(AND(OR(ISBLANK(LQ$9),LQ$9=0)=FALSE,LQ$9=$DL97),1,0)*'4. Formulations'!$M96</f>
        <v>0</v>
      </c>
      <c r="LR97" s="27">
        <f>IF(AND(OR(ISBLANK(LR$9),LR$9=0)=FALSE,LR$9=$DL97),1,0)*'4. Formulations'!$M96</f>
        <v>0</v>
      </c>
      <c r="LS97" s="27"/>
      <c r="LT97" s="27"/>
      <c r="LU97" s="27"/>
      <c r="LW97" s="27">
        <f>IF(AND(OR(ISBLANK(LW$9),LW$9=0)=FALSE,SUM($LB97:$LR97)&gt;0,LW$9='2. Protocols'!$G96),1,0)*'4. Formulations'!$M96</f>
        <v>0</v>
      </c>
      <c r="LX97" s="27">
        <f>IF(AND(OR(ISBLANK(LX$9),LX$9=0)=FALSE,SUM($LB97:$LR97)&gt;0,LX$9='2. Protocols'!$G96),1,0)*'4. Formulations'!$M96</f>
        <v>0</v>
      </c>
      <c r="LY97" s="27">
        <f>IF(AND(OR(ISBLANK(LY$9),LY$9=0)=FALSE,SUM($LB97:$LR97)&gt;0,LY$9='2. Protocols'!$G96),1,0)*'4. Formulations'!$M96</f>
        <v>0</v>
      </c>
      <c r="LZ97" s="27">
        <f>IF(AND(OR(ISBLANK(LZ$9),LZ$9=0)=FALSE,SUM($LB97:$LR97)&gt;0,LZ$9='2. Protocols'!$G96),1,0)*'4. Formulations'!$M96</f>
        <v>0</v>
      </c>
      <c r="MA97" s="27">
        <f>IF(AND(OR(ISBLANK(MA$9),MA$9=0)=FALSE,SUM($LB97:$LR97)&gt;0,MA$9='2. Protocols'!$G96),1,0)*'4. Formulations'!$M96</f>
        <v>0</v>
      </c>
      <c r="MB97" s="27">
        <f>IF(AND(OR(ISBLANK(MB$9),MB$9=0)=FALSE,SUM($LB97:$LR97)&gt;0,MB$9='2. Protocols'!$G96),1,0)*'4. Formulations'!$M96</f>
        <v>0</v>
      </c>
      <c r="MC97" s="27">
        <f>IF(AND(OR(ISBLANK(MC$9),MC$9=0)=FALSE,SUM($LB97:$LR97)&gt;0,MC$9='2. Protocols'!$G96),1,0)*'4. Formulations'!$M96</f>
        <v>0</v>
      </c>
      <c r="MD97" s="27">
        <f>IF(AND(OR(ISBLANK(MD$9),MD$9=0)=FALSE,SUM($LB97:$LR97)&gt;0,MD$9='2. Protocols'!$G96),1,0)*'4. Formulations'!$M96</f>
        <v>0</v>
      </c>
      <c r="ME97" s="27">
        <f>IF(AND(OR(ISBLANK(ME$9),ME$9=0)=FALSE,SUM($LB97:$LR97)&gt;0,ME$9='2. Protocols'!$G96),1,0)*'4. Formulations'!$M96</f>
        <v>0</v>
      </c>
      <c r="MF97" s="27">
        <f>IF(AND(OR(ISBLANK(MF$9),MF$9=0)=FALSE,SUM($LB97:$LR97)&gt;0,MF$9='2. Protocols'!$G96),1,0)*'4. Formulations'!$M96</f>
        <v>0</v>
      </c>
      <c r="MG97" s="27">
        <f>IF(AND(OR(ISBLANK(MG$9),MG$9=0)=FALSE,SUM($LB97:$LR97)&gt;0,MG$9='2. Protocols'!$G96),1,0)*'4. Formulations'!$M96</f>
        <v>0</v>
      </c>
      <c r="MH97" s="27">
        <f>IF(AND(OR(ISBLANK(MH$9),MH$9=0)=FALSE,SUM($LB97:$LR97)&gt;0,MH$9='2. Protocols'!$G96),1,0)*'4. Formulations'!$M96</f>
        <v>0</v>
      </c>
      <c r="MI97" s="27">
        <f>IF(AND(OR(ISBLANK(MI$9),MI$9=0)=FALSE,SUM($LB97:$LR97)&gt;0,MI$9='2. Protocols'!$G96),1,0)*'4. Formulations'!$M96</f>
        <v>0</v>
      </c>
      <c r="MJ97" s="27">
        <f>IF(AND(OR(ISBLANK(MJ$9),MJ$9=0)=FALSE,SUM($LB97:$LR97)&gt;0,MJ$9='2. Protocols'!$G96),1,0)*'4. Formulations'!$M96</f>
        <v>0</v>
      </c>
      <c r="MK97" s="27">
        <f>IF(AND(OR(ISBLANK(MK$9),MK$9=0)=FALSE,SUM($LB97:$LR97)&gt;0,MK$9='2. Protocols'!$G96),1,0)*'4. Formulations'!$M96</f>
        <v>0</v>
      </c>
      <c r="ML97" s="27">
        <f>IF(AND(OR(ISBLANK(ML$9),ML$9=0)=FALSE,SUM($LB97:$LR97)&gt;0,ML$9='2. Protocols'!$G96),1,0)*'4. Formulations'!$M96</f>
        <v>0</v>
      </c>
      <c r="MM97" s="27">
        <f>IF(AND(OR(ISBLANK(MM$9),MM$9=0)=FALSE,SUM($LB97:$LR97)&gt;0,MM$9='2. Protocols'!$G96),1,0)*'4. Formulations'!$M96</f>
        <v>0</v>
      </c>
      <c r="MN97" s="27">
        <f>IF(AND(OR(ISBLANK(MN$9),MN$9=0)=FALSE,SUM($LB97:$LR97)&gt;0,MN$9='2. Protocols'!$G96),1,0)*'4. Formulations'!$M96</f>
        <v>0</v>
      </c>
      <c r="MO97" s="27">
        <f>IF(AND(OR(ISBLANK(MO$9),MO$9=0)=FALSE,SUM($LB97:$LR97)&gt;0,MO$9='2. Protocols'!$G96),1,0)*'4. Formulations'!$M96</f>
        <v>0</v>
      </c>
      <c r="MP97" s="27">
        <f>IF(AND(OR(ISBLANK(MP$9),MP$9=0)=FALSE,SUM($LB97:$LR97)&gt;0,MP$9='2. Protocols'!$G96),1,0)*'4. Formulations'!$M96</f>
        <v>0</v>
      </c>
      <c r="MQ97" s="27">
        <f>IF(AND(OR(ISBLANK(MQ$9),MQ$9=0)=FALSE,SUM($LB97:$LR97)&gt;0,MQ$9='2. Protocols'!$G96),1,0)*'4. Formulations'!$M96</f>
        <v>0</v>
      </c>
      <c r="MR97" s="27">
        <f>IF(AND(OR(ISBLANK(MR$9),MR$9=0)=FALSE,SUM($LB97:$LR97)&gt;0,MR$9='2. Protocols'!$G96),1,0)*'4. Formulations'!$M96</f>
        <v>0</v>
      </c>
      <c r="MS97" s="27">
        <f>IF(AND(OR(ISBLANK(MS$9),MS$9=0)=FALSE,SUM($LB97:$LR97)&gt;0,MS$9='2. Protocols'!$G96),1,0)*'4. Formulations'!$M96</f>
        <v>0</v>
      </c>
      <c r="MT97" s="27">
        <f>IF(AND(OR(ISBLANK(MT$9),MT$9=0)=FALSE,SUM($LB97:$LR97)&gt;0,MT$9='2. Protocols'!$G96),1,0)*'4. Formulations'!$M96</f>
        <v>0</v>
      </c>
      <c r="MU97" s="27">
        <f>IF(AND(OR(ISBLANK(MU$9),MU$9=0)=FALSE,SUM($LB97:$LR97)&gt;0,MU$9='2. Protocols'!$G96),1,0)*'4. Formulations'!$M96</f>
        <v>0</v>
      </c>
      <c r="MV97" s="27">
        <f>IF(AND(OR(ISBLANK(MV$9),MV$9=0)=FALSE,SUM($LB97:$LR97)&gt;0,MV$9='2. Protocols'!$G96),1,0)*'4. Formulations'!$M96</f>
        <v>0</v>
      </c>
      <c r="MW97" s="27">
        <f>IF(AND(OR(ISBLANK(MW$9),MW$9=0)=FALSE,SUM($LB97:$LR97)&gt;0,MW$9='2. Protocols'!$G96),1,0)*'4. Formulations'!$M96</f>
        <v>0</v>
      </c>
      <c r="MX97" s="27">
        <f>IF(AND(OR(ISBLANK(MX$9),MX$9=0)=FALSE,SUM($LB97:$LR97)&gt;0,MX$9='2. Protocols'!$G96),1,0)*'4. Formulations'!$M96</f>
        <v>0</v>
      </c>
      <c r="MY97" s="27">
        <f>IF(AND(OR(ISBLANK(MY$9),MY$9=0)=FALSE,SUM($LB97:$LR97)&gt;0,MY$9='2. Protocols'!$G96),1,0)*'4. Formulations'!$M96</f>
        <v>0</v>
      </c>
      <c r="MZ97" s="27">
        <f>IF(AND(OR(ISBLANK(MZ$9),MZ$9=0)=FALSE,SUM($LB97:$LR97)&gt;0,MZ$9='2. Protocols'!$G96),1,0)*'4. Formulations'!$M96</f>
        <v>0</v>
      </c>
      <c r="NA97" s="27">
        <f>IF(AND(OR(ISBLANK(NA$9),NA$9=0)=FALSE,SUM($LB97:$LR97)&gt;0,NA$9='2. Protocols'!$G96),1,0)*'4. Formulations'!$M96</f>
        <v>0</v>
      </c>
      <c r="NB97" s="27">
        <f>IF(AND(OR(ISBLANK(NB$9),NB$9=0)=FALSE,SUM($LB97:$LR97)&gt;0,NB$9='2. Protocols'!$G96),1,0)*'4. Formulations'!$M96</f>
        <v>0</v>
      </c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V97" s="27">
        <f>IF(AND(OR(ISBLANK(NV$9),NV$9=0)=FALSE,NV$9=$DM97),1,0)*'4. Formulations'!$N96</f>
        <v>0</v>
      </c>
      <c r="NW97" s="721">
        <f>IF(AND(OR(ISBLANK(NW$9),NW$9=0)=FALSE,NW$9=$DM97),1,0)*'4. Formulations'!$N96</f>
        <v>0</v>
      </c>
      <c r="NX97" s="27">
        <f>IF(AND(OR(ISBLANK(NX$9),NX$9=0)=FALSE,NX$9=$DM97),1,0)*'4. Formulations'!$N96</f>
        <v>0</v>
      </c>
      <c r="NY97" s="27">
        <f>IF(AND(OR(ISBLANK(NY$9),NY$9=0)=FALSE,NY$9=$DM97),1,0)*'4. Formulations'!$N96</f>
        <v>0</v>
      </c>
      <c r="NZ97" s="27">
        <f>IF(AND(OR(ISBLANK(NZ$9),NZ$9=0)=FALSE,NZ$9=$DM97),1,0)*'4. Formulations'!$N96</f>
        <v>0</v>
      </c>
      <c r="OA97" s="27">
        <f>IF(AND(OR(ISBLANK(OA$9),OA$9=0)=FALSE,OA$9=$DM97),1,0)*'4. Formulations'!$N96</f>
        <v>0</v>
      </c>
      <c r="OB97" s="27">
        <f>IF(AND(OR(ISBLANK(OB$9),OB$9=0)=FALSE,OB$9=$DM97),1,0)*'4. Formulations'!$N96</f>
        <v>0</v>
      </c>
      <c r="OC97" s="27">
        <f>IF(AND(OR(ISBLANK(OC$9),OC$9=0)=FALSE,OC$9=$DM97),1,0)*'4. Formulations'!$N96</f>
        <v>0</v>
      </c>
      <c r="OD97" s="27">
        <f>IF(AND(OR(ISBLANK(OD$9),OD$9=0)=FALSE,OD$9=$DM97),1,0)*'4. Formulations'!$N96</f>
        <v>0</v>
      </c>
      <c r="OE97" s="27">
        <f>IF(AND(OR(ISBLANK(OE$9),OE$9=0)=FALSE,OE$9=$DM97),1,0)*'4. Formulations'!$N96</f>
        <v>0</v>
      </c>
      <c r="OF97" s="27">
        <f>IF(AND(OR(ISBLANK(OF$9),OF$9=0)=FALSE,OF$9=$DM97),1,0)*'4. Formulations'!$N96</f>
        <v>0</v>
      </c>
      <c r="OG97" s="27">
        <f>IF(AND(OR(ISBLANK(OG$9),OG$9=0)=FALSE,OG$9=$DM97),1,0)*'4. Formulations'!$N96</f>
        <v>0</v>
      </c>
      <c r="OH97" s="27">
        <f>IF(AND(OR(ISBLANK(OH$9),OH$9=0)=FALSE,OH$9=$DM97),1,0)*'4. Formulations'!$N96</f>
        <v>0</v>
      </c>
      <c r="OI97" s="27">
        <f>IF(AND(OR(ISBLANK(OI$9),OI$9=0)=FALSE,OI$9=$DM97),1,0)*'4. Formulations'!$N96</f>
        <v>0</v>
      </c>
      <c r="OJ97" s="27">
        <f>IF(AND(OR(ISBLANK(OJ$9),OJ$9=0)=FALSE,OJ$9=$DM97),1,0)*'4. Formulations'!$N96</f>
        <v>0</v>
      </c>
      <c r="OK97" s="27">
        <f>IF(AND(OR(ISBLANK(OK$9),OK$9=0)=FALSE,OK$9=$DM97),1,0)*'4. Formulations'!$N96</f>
        <v>0</v>
      </c>
      <c r="OL97" s="27">
        <f>IF(AND(OR(ISBLANK(OL$9),OL$9=0)=FALSE,OL$9=$DM97),1,0)*'4. Formulations'!$N96</f>
        <v>0</v>
      </c>
      <c r="OM97" s="27"/>
      <c r="ON97" s="27"/>
      <c r="OO97" s="27"/>
      <c r="OQ97" s="27">
        <f>IF(AND(OR(ISBLANK(OQ$9),OQ$9=0)=FALSE,OR(OQ$9='2. Protocols'!$C96,OQ$9='2. Protocols'!$E96,OQ$9='2. Protocols'!$G96)),1,0)*'4. Formulations'!$O96</f>
        <v>0</v>
      </c>
      <c r="OR97" s="27">
        <f>IF(AND(OR(ISBLANK(OR$9),OR$9=0)=FALSE,OR(OR$9='2. Protocols'!$C96,OR$9='2. Protocols'!$E96,OR$9='2. Protocols'!$G96)),1,0)*'4. Formulations'!$O96</f>
        <v>0</v>
      </c>
      <c r="OS97" s="27">
        <f>IF(AND(OR(ISBLANK(OS$9),OS$9=0)=FALSE,OR(OS$9='2. Protocols'!$C96,OS$9='2. Protocols'!$E96,OS$9='2. Protocols'!$G96)),1,0)*'4. Formulations'!$O96</f>
        <v>0</v>
      </c>
      <c r="OT97" s="27">
        <f>IF(AND(OR(ISBLANK(OT$9),OT$9=0)=FALSE,OR(OT$9='2. Protocols'!$C96,OT$9='2. Protocols'!$E96,OT$9='2. Protocols'!$G96)),1,0)*'4. Formulations'!$O96</f>
        <v>0</v>
      </c>
      <c r="OU97" s="27">
        <f>IF(AND(OR(ISBLANK(OU$9),OU$9=0)=FALSE,OR(OU$9='2. Protocols'!$C96,OU$9='2. Protocols'!$E96,OU$9='2. Protocols'!$G96)),1,0)*'4. Formulations'!$O96</f>
        <v>0</v>
      </c>
      <c r="OV97" s="27">
        <f>IF(AND(OR(ISBLANK(OV$9),OV$9=0)=FALSE,OR(OV$9='2. Protocols'!$C96,OV$9='2. Protocols'!$E96,OV$9='2. Protocols'!$G96)),1,0)*'4. Formulations'!$O96</f>
        <v>0</v>
      </c>
      <c r="OW97" s="27">
        <f>IF(AND(OR(ISBLANK(OW$9),OW$9=0)=FALSE,OR(OW$9='2. Protocols'!$C96,OW$9='2. Protocols'!$E96,OW$9='2. Protocols'!$G96)),1,0)*'4. Formulations'!$O96</f>
        <v>0</v>
      </c>
      <c r="OX97" s="27">
        <f>IF(AND(OR(ISBLANK(OX$9),OX$9=0)=FALSE,OR(OX$9='2. Protocols'!$C96,OX$9='2. Protocols'!$E96,OX$9='2. Protocols'!$G96)),1,0)*'4. Formulations'!$O96</f>
        <v>0</v>
      </c>
      <c r="OY97" s="27">
        <f>IF(AND(OR(ISBLANK(OY$9),OY$9=0)=FALSE,OR(OY$9='2. Protocols'!$C96,OY$9='2. Protocols'!$E96,OY$9='2. Protocols'!$G96)),1,0)*'4. Formulations'!$O96</f>
        <v>0</v>
      </c>
      <c r="OZ97" s="27">
        <f>IF(AND(OR(ISBLANK(OZ$9),OZ$9=0)=FALSE,OR(OZ$9='2. Protocols'!$C96,OZ$9='2. Protocols'!$E96,OZ$9='2. Protocols'!$G96)),1,0)*'4. Formulations'!$O96</f>
        <v>0</v>
      </c>
      <c r="PA97" s="27">
        <f>IF(AND(OR(ISBLANK(PA$9),PA$9=0)=FALSE,OR(PA$9='2. Protocols'!$C96,PA$9='2. Protocols'!$E96,PA$9='2. Protocols'!$G96)),1,0)*'4. Formulations'!$O96</f>
        <v>0</v>
      </c>
      <c r="PB97" s="27">
        <f>IF(AND(OR(ISBLANK(PB$9),PB$9=0)=FALSE,OR(PB$9='2. Protocols'!$C96,PB$9='2. Protocols'!$E96,PB$9='2. Protocols'!$G96)),1,0)*'4. Formulations'!$O96</f>
        <v>0</v>
      </c>
      <c r="PC97" s="27">
        <f>IF(AND(OR(ISBLANK(PC$9),PC$9=0)=FALSE,OR(PC$9='2. Protocols'!$C96,PC$9='2. Protocols'!$E96,PC$9='2. Protocols'!$G96)),1,0)*'4. Formulations'!$O96</f>
        <v>0</v>
      </c>
      <c r="PD97" s="27">
        <f>IF(AND(OR(ISBLANK(PD$9),PD$9=0)=FALSE,OR(PD$9='2. Protocols'!$C96,PD$9='2. Protocols'!$E96,PD$9='2. Protocols'!$G96)),1,0)*'4. Formulations'!$O96</f>
        <v>0</v>
      </c>
      <c r="PE97" s="27">
        <f>IF(AND(OR(ISBLANK(PE$9),PE$9=0)=FALSE,OR(PE$9='2. Protocols'!$C96,PE$9='2. Protocols'!$E96,PE$9='2. Protocols'!$G96)),1,0)*'4. Formulations'!$O96</f>
        <v>0</v>
      </c>
      <c r="PF97" s="27">
        <f>IF(AND(OR(ISBLANK(PF$9),PF$9=0)=FALSE,OR(PF$9='2. Protocols'!$C96,PF$9='2. Protocols'!$E96,PF$9='2. Protocols'!$G96)),1,0)*'4. Formulations'!$O96</f>
        <v>0</v>
      </c>
      <c r="PG97" s="27">
        <f>IF(AND(OR(ISBLANK(PG$9),PG$9=0)=FALSE,OR(PG$9='2. Protocols'!$C96,PG$9='2. Protocols'!$E96,PG$9='2. Protocols'!$G96)),1,0)*'4. Formulations'!$O96</f>
        <v>0</v>
      </c>
      <c r="PH97" s="27">
        <f>IF(AND(OR(ISBLANK(PH$9),PH$9=0)=FALSE,OR(PH$9='2. Protocols'!$C96,PH$9='2. Protocols'!$E96,PH$9='2. Protocols'!$G96)),1,0)*'4. Formulations'!$O96</f>
        <v>0</v>
      </c>
      <c r="PI97" s="27">
        <f>IF(AND(OR(ISBLANK(PI$9),PI$9=0)=FALSE,OR(PI$9='2. Protocols'!$C96,PI$9='2. Protocols'!$E96,PI$9='2. Protocols'!$G96)),1,0)*'4. Formulations'!$O96</f>
        <v>0</v>
      </c>
      <c r="PJ97" s="27">
        <f>IF(AND(OR(ISBLANK(PJ$9),PJ$9=0)=FALSE,OR(PJ$9='2. Protocols'!$C96,PJ$9='2. Protocols'!$E96,PJ$9='2. Protocols'!$G96)),1,0)*'4. Formulations'!$O96</f>
        <v>0</v>
      </c>
      <c r="PK97" s="27">
        <f>IF(AND(OR(ISBLANK(PK$9),PK$9=0)=FALSE,OR(PK$9='2. Protocols'!$C96,PK$9='2. Protocols'!$E96,PK$9='2. Protocols'!$G96)),1,0)*'4. Formulations'!$O96</f>
        <v>0</v>
      </c>
      <c r="PL97" s="27">
        <f>IF(AND(OR(ISBLANK(PL$9),PL$9=0)=FALSE,OR(PL$9='2. Protocols'!$C96,PL$9='2. Protocols'!$E96,PL$9='2. Protocols'!$G96)),1,0)*'4. Formulations'!$O96</f>
        <v>0</v>
      </c>
      <c r="PM97" s="27">
        <f>IF(AND(OR(ISBLANK(PM$9),PM$9=0)=FALSE,OR(PM$9='2. Protocols'!$C96,PM$9='2. Protocols'!$E96,PM$9='2. Protocols'!$G96)),1,0)*'4. Formulations'!$O96</f>
        <v>0</v>
      </c>
      <c r="PN97" s="27">
        <f>IF(AND(OR(ISBLANK(PN$9),PN$9=0)=FALSE,OR(PN$9='2. Protocols'!$C96,PN$9='2. Protocols'!$E96,PN$9='2. Protocols'!$G96)),1,0)*'4. Formulations'!$O96</f>
        <v>0</v>
      </c>
      <c r="PO97" s="27">
        <f>IF(AND(OR(ISBLANK(PO$9),PO$9=0)=FALSE,OR(PO$9='2. Protocols'!$C96,PO$9='2. Protocols'!$E96,PO$9='2. Protocols'!$G96)),1,0)*'4. Formulations'!$O96</f>
        <v>0</v>
      </c>
      <c r="PP97" s="27">
        <f>IF(AND(OR(ISBLANK(PP$9),PP$9=0)=FALSE,OR(PP$9='2. Protocols'!$C96,PP$9='2. Protocols'!$E96,PP$9='2. Protocols'!$G96)),1,0)*'4. Formulations'!$O96</f>
        <v>0</v>
      </c>
      <c r="PQ97" s="27">
        <f>IF(AND(OR(ISBLANK(PQ$9),PQ$9=0)=FALSE,OR(PQ$9='2. Protocols'!$C96,PQ$9='2. Protocols'!$E96,PQ$9='2. Protocols'!$G96)),1,0)*'4. Formulations'!$O96</f>
        <v>0</v>
      </c>
      <c r="PR97" s="27">
        <f>IF(AND(OR(ISBLANK(PR$9),PR$9=0)=FALSE,OR(PR$9='2. Protocols'!$C96,PR$9='2. Protocols'!$E96,PR$9='2. Protocols'!$G96)),1,0)*'4. Formulations'!$O96</f>
        <v>0</v>
      </c>
      <c r="PS97" s="27">
        <f>IF(AND(OR(ISBLANK(PS$9),PS$9=0)=FALSE,OR(PS$9='2. Protocols'!$C96,PS$9='2. Protocols'!$E96,PS$9='2. Protocols'!$G96)),1,0)*'4. Formulations'!$O96</f>
        <v>0</v>
      </c>
      <c r="PT97" s="27">
        <f>IF(AND(OR(ISBLANK(PT$9),PT$9=0)=FALSE,OR(PT$9='2. Protocols'!$C96,PT$9='2. Protocols'!$E96,PT$9='2. Protocols'!$G96)),1,0)*'4. Formulations'!$O96</f>
        <v>0</v>
      </c>
      <c r="PU97" s="27">
        <f>IF(AND(OR(ISBLANK(PU$9),PU$9=0)=FALSE,OR(PU$9='2. Protocols'!$C96,PU$9='2. Protocols'!$E96,PU$9='2. Protocols'!$G96)),1,0)*'4. Formulations'!$O96</f>
        <v>0</v>
      </c>
      <c r="PV97" s="27">
        <f>IF(AND(OR(ISBLANK(PV$9),PV$9=0)=FALSE,OR(PV$9='2. Protocols'!$C96,PV$9='2. Protocols'!$E96,PV$9='2. Protocols'!$G96)),1,0)*'4. Formulations'!$O96</f>
        <v>0</v>
      </c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P97" s="27">
        <f>IF(AND(OR(ISBLANK(QP$9),QP$9=0)=FALSE,QP$9=$DL97),1,0)*'4. Formulations'!$P96</f>
        <v>0</v>
      </c>
      <c r="QQ97" s="27">
        <f>IF(AND(OR(ISBLANK(QQ$9),QQ$9=0)=FALSE,QQ$9=$DL97),1,0)*'4. Formulations'!$P96</f>
        <v>0</v>
      </c>
      <c r="QR97" s="27">
        <f>IF(AND(OR(ISBLANK(QR$9),QR$9=0)=FALSE,QR$9=$DL97),1,0)*'4. Formulations'!$P96</f>
        <v>0</v>
      </c>
      <c r="QS97" s="27">
        <f>IF(AND(OR(ISBLANK(QS$9),QS$9=0)=FALSE,QS$9=$DL97),1,0)*'4. Formulations'!$P96</f>
        <v>0</v>
      </c>
      <c r="QT97" s="27">
        <f>IF(AND(OR(ISBLANK(QT$9),QT$9=0)=FALSE,QT$9=$DL97),1,0)*'4. Formulations'!$P96</f>
        <v>0</v>
      </c>
      <c r="QU97" s="27">
        <f>IF(AND(OR(ISBLANK(QU$9),QU$9=0)=FALSE,QU$9=$DL97),1,0)*'4. Formulations'!$P96</f>
        <v>0</v>
      </c>
      <c r="QV97" s="27">
        <f>IF(AND(OR(ISBLANK(QV$9),QV$9=0)=FALSE,QV$9=$DL97),1,0)*'4. Formulations'!$P96</f>
        <v>0</v>
      </c>
      <c r="QW97" s="27">
        <f>IF(AND(OR(ISBLANK(QW$9),QW$9=0)=FALSE,QW$9=$DL97),1,0)*'4. Formulations'!$P96</f>
        <v>0</v>
      </c>
      <c r="QX97" s="27">
        <f>IF(AND(OR(ISBLANK(QX$9),QX$9=0)=FALSE,QX$9=$DL97),1,0)*'4. Formulations'!$P96</f>
        <v>0</v>
      </c>
      <c r="QY97" s="27">
        <f>IF(AND(OR(ISBLANK(QY$9),QY$9=0)=FALSE,QY$9=$DL97),1,0)*'4. Formulations'!$P96</f>
        <v>0</v>
      </c>
      <c r="QZ97" s="27">
        <f>IF(AND(OR(ISBLANK(QZ$9),QZ$9=0)=FALSE,QZ$9=$DL97),1,0)*'4. Formulations'!$P96</f>
        <v>0</v>
      </c>
      <c r="RA97" s="27">
        <f>IF(AND(OR(ISBLANK(RA$9),RA$9=0)=FALSE,RA$9=$DL97),1,0)*'4. Formulations'!$P96</f>
        <v>0</v>
      </c>
      <c r="RB97" s="27">
        <f>IF(AND(OR(ISBLANK(RB$9),RB$9=0)=FALSE,RB$9=$DL97),1,0)*'4. Formulations'!$P96</f>
        <v>0</v>
      </c>
      <c r="RC97" s="27">
        <f>IF(AND(OR(ISBLANK(RC$9),RC$9=0)=FALSE,RC$9=$DL97),1,0)*'4. Formulations'!$P96</f>
        <v>0</v>
      </c>
      <c r="RD97" s="27">
        <f>IF(AND(OR(ISBLANK(RD$9),RD$9=0)=FALSE,RD$9=$DL97),1,0)*'4. Formulations'!$P96</f>
        <v>0</v>
      </c>
      <c r="RE97" s="27">
        <f>IF(AND(OR(ISBLANK(RE$9),RE$9=0)=FALSE,RE$9=$DL97),1,0)*'4. Formulations'!$P96</f>
        <v>0</v>
      </c>
      <c r="RF97" s="27">
        <f>IF(AND(OR(ISBLANK(RF$9),RF$9=0)=FALSE,RF$9=$DL97),1,0)*'4. Formulations'!$P96</f>
        <v>0</v>
      </c>
      <c r="RG97" s="27"/>
      <c r="RH97" s="27"/>
      <c r="RI97" s="27"/>
      <c r="RK97" s="27">
        <f>IF(AND(OR(ISBLANK(RK$9),RK$9=0)=FALSE,SUM($QP97:$RF97)&gt;0,RK$9='2. Protocols'!$G96),1,0)*'4. Formulations'!$P96</f>
        <v>0</v>
      </c>
      <c r="RL97" s="27">
        <f>IF(AND(OR(ISBLANK(RL$9),RL$9=0)=FALSE,SUM($QP97:$RF97)&gt;0,RL$9='2. Protocols'!$G96),1,0)*'4. Formulations'!$P96</f>
        <v>0</v>
      </c>
      <c r="RM97" s="27">
        <f>IF(AND(OR(ISBLANK(RM$9),RM$9=0)=FALSE,SUM($QP97:$RF97)&gt;0,RM$9='2. Protocols'!$G96),1,0)*'4. Formulations'!$P96</f>
        <v>0</v>
      </c>
      <c r="RN97" s="27">
        <f>IF(AND(OR(ISBLANK(RN$9),RN$9=0)=FALSE,SUM($QP97:$RF97)&gt;0,RN$9='2. Protocols'!$G96),1,0)*'4. Formulations'!$P96</f>
        <v>0</v>
      </c>
      <c r="RO97" s="27">
        <f>IF(AND(OR(ISBLANK(RO$9),RO$9=0)=FALSE,SUM($QP97:$RF97)&gt;0,RO$9='2. Protocols'!$G96),1,0)*'4. Formulations'!$P96</f>
        <v>0</v>
      </c>
      <c r="RP97" s="27">
        <f>IF(AND(OR(ISBLANK(RP$9),RP$9=0)=FALSE,SUM($QP97:$RF97)&gt;0,RP$9='2. Protocols'!$G96),1,0)*'4. Formulations'!$P96</f>
        <v>0</v>
      </c>
      <c r="RQ97" s="27">
        <f>IF(AND(OR(ISBLANK(RQ$9),RQ$9=0)=FALSE,SUM($QP97:$RF97)&gt;0,RQ$9='2. Protocols'!$G96),1,0)*'4. Formulations'!$P96</f>
        <v>0</v>
      </c>
      <c r="RR97" s="27">
        <f>IF(AND(OR(ISBLANK(RR$9),RR$9=0)=FALSE,SUM($QP97:$RF97)&gt;0,RR$9='2. Protocols'!$G96),1,0)*'4. Formulations'!$P96</f>
        <v>0</v>
      </c>
      <c r="RS97" s="27">
        <f>IF(AND(OR(ISBLANK(RS$9),RS$9=0)=FALSE,SUM($QP97:$RF97)&gt;0,RS$9='2. Protocols'!$G96),1,0)*'4. Formulations'!$P96</f>
        <v>0</v>
      </c>
      <c r="RT97" s="27">
        <f>IF(AND(OR(ISBLANK(RT$9),RT$9=0)=FALSE,SUM($QP97:$RF97)&gt;0,RT$9='2. Protocols'!$G96),1,0)*'4. Formulations'!$P96</f>
        <v>0</v>
      </c>
      <c r="RU97" s="27">
        <f>IF(AND(OR(ISBLANK(RU$9),RU$9=0)=FALSE,SUM($QP97:$RF97)&gt;0,RU$9='2. Protocols'!$G96),1,0)*'4. Formulations'!$P96</f>
        <v>0</v>
      </c>
      <c r="RV97" s="27">
        <f>IF(AND(OR(ISBLANK(RV$9),RV$9=0)=FALSE,SUM($QP97:$RF97)&gt;0,RV$9='2. Protocols'!$G96),1,0)*'4. Formulations'!$P96</f>
        <v>0</v>
      </c>
      <c r="RW97" s="27">
        <f>IF(AND(OR(ISBLANK(RW$9),RW$9=0)=FALSE,SUM($QP97:$RF97)&gt;0,RW$9='2. Protocols'!$G96),1,0)*'4. Formulations'!$P96</f>
        <v>0</v>
      </c>
      <c r="RX97" s="27">
        <f>IF(AND(OR(ISBLANK(RX$9),RX$9=0)=FALSE,SUM($QP97:$RF97)&gt;0,RX$9='2. Protocols'!$G96),1,0)*'4. Formulations'!$P96</f>
        <v>0</v>
      </c>
      <c r="RY97" s="27">
        <f>IF(AND(OR(ISBLANK(RY$9),RY$9=0)=FALSE,SUM($QP97:$RF97)&gt;0,RY$9='2. Protocols'!$G96),1,0)*'4. Formulations'!$P96</f>
        <v>0</v>
      </c>
      <c r="RZ97" s="27">
        <f>IF(AND(OR(ISBLANK(RZ$9),RZ$9=0)=FALSE,SUM($QP97:$RF97)&gt;0,RZ$9='2. Protocols'!$G96),1,0)*'4. Formulations'!$P96</f>
        <v>0</v>
      </c>
      <c r="SA97" s="27">
        <f>IF(AND(OR(ISBLANK(SA$9),SA$9=0)=FALSE,SUM($QP97:$RF97)&gt;0,SA$9='2. Protocols'!$G96),1,0)*'4. Formulations'!$P96</f>
        <v>0</v>
      </c>
      <c r="SB97" s="27">
        <f>IF(AND(OR(ISBLANK(SB$9),SB$9=0)=FALSE,SUM($QP97:$RF97)&gt;0,SB$9='2. Protocols'!$G96),1,0)*'4. Formulations'!$P96</f>
        <v>0</v>
      </c>
      <c r="SC97" s="27">
        <f>IF(AND(OR(ISBLANK(SC$9),SC$9=0)=FALSE,SUM($QP97:$RF97)&gt;0,SC$9='2. Protocols'!$G96),1,0)*'4. Formulations'!$P96</f>
        <v>0</v>
      </c>
      <c r="SD97" s="27">
        <f>IF(AND(OR(ISBLANK(SD$9),SD$9=0)=FALSE,SUM($QP97:$RF97)&gt;0,SD$9='2. Protocols'!$G96),1,0)*'4. Formulations'!$P96</f>
        <v>0</v>
      </c>
      <c r="SE97" s="27">
        <f>IF(AND(OR(ISBLANK(SE$9),SE$9=0)=FALSE,SUM($QP97:$RF97)&gt;0,SE$9='2. Protocols'!$G96),1,0)*'4. Formulations'!$P96</f>
        <v>0</v>
      </c>
      <c r="SF97" s="27">
        <f>IF(AND(OR(ISBLANK(SF$9),SF$9=0)=FALSE,SUM($QP97:$RF97)&gt;0,SF$9='2. Protocols'!$G96),1,0)*'4. Formulations'!$P96</f>
        <v>0</v>
      </c>
      <c r="SG97" s="27">
        <f>IF(AND(OR(ISBLANK(SG$9),SG$9=0)=FALSE,SUM($QP97:$RF97)&gt;0,SG$9='2. Protocols'!$G96),1,0)*'4. Formulations'!$P96</f>
        <v>0</v>
      </c>
      <c r="SH97" s="27">
        <f>IF(AND(OR(ISBLANK(SH$9),SH$9=0)=FALSE,SUM($QP97:$RF97)&gt;0,SH$9='2. Protocols'!$G96),1,0)*'4. Formulations'!$P96</f>
        <v>0</v>
      </c>
      <c r="SI97" s="27">
        <f>IF(AND(OR(ISBLANK(SI$9),SI$9=0)=FALSE,SUM($QP97:$RF97)&gt;0,SI$9='2. Protocols'!$G96),1,0)*'4. Formulations'!$P96</f>
        <v>0</v>
      </c>
      <c r="SJ97" s="27">
        <f>IF(AND(OR(ISBLANK(SJ$9),SJ$9=0)=FALSE,SUM($QP97:$RF97)&gt;0,SJ$9='2. Protocols'!$G96),1,0)*'4. Formulations'!$P96</f>
        <v>0</v>
      </c>
      <c r="SK97" s="27">
        <f>IF(AND(OR(ISBLANK(SK$9),SK$9=0)=FALSE,SUM($QP97:$RF97)&gt;0,SK$9='2. Protocols'!$G96),1,0)*'4. Formulations'!$P96</f>
        <v>0</v>
      </c>
      <c r="SL97" s="27">
        <f>IF(AND(OR(ISBLANK(SL$9),SL$9=0)=FALSE,SUM($QP97:$RF97)&gt;0,SL$9='2. Protocols'!$G96),1,0)*'4. Formulations'!$P96</f>
        <v>0</v>
      </c>
      <c r="SM97" s="27">
        <f>IF(AND(OR(ISBLANK(SM$9),SM$9=0)=FALSE,SUM($QP97:$RF97)&gt;0,SM$9='2. Protocols'!$G96),1,0)*'4. Formulations'!$P96</f>
        <v>0</v>
      </c>
      <c r="SN97" s="27">
        <f>IF(AND(OR(ISBLANK(SN$9),SN$9=0)=FALSE,SUM($QP97:$RF97)&gt;0,SN$9='2. Protocols'!$G96),1,0)*'4. Formulations'!$P96</f>
        <v>0</v>
      </c>
      <c r="SO97" s="27">
        <f>IF(AND(OR(ISBLANK(SO$9),SO$9=0)=FALSE,SUM($QP97:$RF97)&gt;0,SO$9='2. Protocols'!$G96),1,0)*'4. Formulations'!$P96</f>
        <v>0</v>
      </c>
      <c r="SP97" s="27">
        <f>IF(AND(OR(ISBLANK(SP$9),SP$9=0)=FALSE,SUM($QP97:$RF97)&gt;0,SP$9='2. Protocols'!$G96),1,0)*'4. Formulations'!$P96</f>
        <v>0</v>
      </c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J97" s="27">
        <f>IF(AND(OR(ISBLANK(TJ$9),TJ$9=0)=FALSE,TJ$9=$DM97),1,0)*'4. Formulations'!$Q96</f>
        <v>0</v>
      </c>
      <c r="TK97" s="27">
        <f>IF(AND(OR(ISBLANK(TK$9),TK$9=0)=FALSE,TK$9=$DM97),1,0)*'4. Formulations'!$Q96</f>
        <v>0</v>
      </c>
      <c r="TL97" s="27">
        <f>IF(AND(OR(ISBLANK(TL$9),TL$9=0)=FALSE,TL$9=$DM97),1,0)*'4. Formulations'!$Q96</f>
        <v>0</v>
      </c>
      <c r="TM97" s="27">
        <f>IF(AND(OR(ISBLANK(TM$9),TM$9=0)=FALSE,TM$9=$DM97),1,0)*'4. Formulations'!$Q96</f>
        <v>0</v>
      </c>
      <c r="TN97" s="27">
        <f>IF(AND(OR(ISBLANK(TN$9),TN$9=0)=FALSE,TN$9=$DM97),1,0)*'4. Formulations'!$Q96</f>
        <v>0</v>
      </c>
      <c r="TO97" s="27">
        <f>IF(AND(OR(ISBLANK(TO$9),TO$9=0)=FALSE,TO$9=$DM97),1,0)*'4. Formulations'!$Q96</f>
        <v>0</v>
      </c>
      <c r="TP97" s="27">
        <f>IF(AND(OR(ISBLANK(TP$9),TP$9=0)=FALSE,TP$9=$DM97),1,0)*'4. Formulations'!$Q96</f>
        <v>0</v>
      </c>
      <c r="TQ97" s="27">
        <f>IF(AND(OR(ISBLANK(TQ$9),TQ$9=0)=FALSE,TQ$9=$DM97),1,0)*'4. Formulations'!$Q96</f>
        <v>0</v>
      </c>
      <c r="TR97" s="27">
        <f>IF(AND(OR(ISBLANK(TR$9),TR$9=0)=FALSE,TR$9=$DM97),1,0)*'4. Formulations'!$Q96</f>
        <v>0</v>
      </c>
      <c r="TS97" s="27">
        <f>IF(AND(OR(ISBLANK(TS$9),TS$9=0)=FALSE,TS$9=$DM97),1,0)*'4. Formulations'!$Q96</f>
        <v>0</v>
      </c>
      <c r="TT97" s="27">
        <f>IF(AND(OR(ISBLANK(TT$9),TT$9=0)=FALSE,TT$9=$DM97),1,0)*'4. Formulations'!$Q96</f>
        <v>0</v>
      </c>
      <c r="TU97" s="27">
        <f>IF(AND(OR(ISBLANK(TU$9),TU$9=0)=FALSE,TU$9=$DM97),1,0)*'4. Formulations'!$Q96</f>
        <v>0</v>
      </c>
      <c r="TV97" s="27">
        <f>IF(AND(OR(ISBLANK(TV$9),TV$9=0)=FALSE,TV$9=$DM97),1,0)*'4. Formulations'!$Q96</f>
        <v>0</v>
      </c>
      <c r="TW97" s="27">
        <f>IF(AND(OR(ISBLANK(TW$9),TW$9=0)=FALSE,TW$9=$DM97),1,0)*'4. Formulations'!$Q96</f>
        <v>0</v>
      </c>
      <c r="TX97" s="27">
        <f>IF(AND(OR(ISBLANK(TX$9),TX$9=0)=FALSE,TX$9=$DM97),1,0)*'4. Formulations'!$Q96</f>
        <v>0</v>
      </c>
      <c r="TY97" s="27">
        <f>IF(AND(OR(ISBLANK(TY$9),TY$9=0)=FALSE,TY$9=$DM97),1,0)*'4. Formulations'!$Q96</f>
        <v>0</v>
      </c>
      <c r="TZ97" s="27">
        <f>IF(AND(OR(ISBLANK(TZ$9),TZ$9=0)=FALSE,TZ$9=$DM97),1,0)*'4. Formulations'!$Q96</f>
        <v>0</v>
      </c>
      <c r="UA97" s="27"/>
      <c r="UB97" s="27"/>
      <c r="UC97" s="27"/>
    </row>
    <row r="98" spans="2:549" ht="15" hidden="1" outlineLevel="1" x14ac:dyDescent="0.25">
      <c r="B98" s="2"/>
      <c r="C98" s="75" t="str">
        <f>IF('2. Protocols'!C97&amp;"+"&amp;'2. Protocols'!E97&amp;"+"&amp;'2. Protocols'!G97="++","",'2. Protocols'!C97&amp;"+"&amp;'2. Protocols'!E97&amp;"+"&amp;'2. Protocols'!G97)</f>
        <v/>
      </c>
      <c r="D98" s="7"/>
      <c r="E98" s="8"/>
      <c r="G98" s="72">
        <f>'2. Protocols'!J97*'1. General Inputs'!$N$13</f>
        <v>0</v>
      </c>
      <c r="H98" s="72">
        <f>MAX(G98*(1+'1. General Inputs'!$BE$23)+(H$110*'2. Protocols'!$S97)+'3. ARV Substitutions'!L118,0)</f>
        <v>0</v>
      </c>
      <c r="I98" s="72" t="e">
        <f>MAX(H98*(1+'1. General Inputs'!$BE$23)+(I$110*'2. Protocols'!$S97)+'3. ARV Substitutions'!M118,0)</f>
        <v>#VALUE!</v>
      </c>
      <c r="J98" s="72" t="e">
        <f>MAX(I98*(1+'1. General Inputs'!$BE$23)+(J$110*'2. Protocols'!$S97)+'3. ARV Substitutions'!N118,0)</f>
        <v>#VALUE!</v>
      </c>
      <c r="K98" s="72" t="e">
        <f>MAX(J98*(1+'1. General Inputs'!$BE$23)+(K$110*'2. Protocols'!$S97)+'3. ARV Substitutions'!O118,0)</f>
        <v>#VALUE!</v>
      </c>
      <c r="L98" s="72" t="e">
        <f>MAX(K98*(1+'1. General Inputs'!$BE$23)+(L$110*'2. Protocols'!$S97)+'3. ARV Substitutions'!P118,0)</f>
        <v>#VALUE!</v>
      </c>
      <c r="M98" s="72" t="e">
        <f>MAX(L98*(1+'1. General Inputs'!$BE$23)+(M$110*'2. Protocols'!$S97)+'3. ARV Substitutions'!Q118,0)</f>
        <v>#VALUE!</v>
      </c>
      <c r="N98" s="72" t="e">
        <f>MAX(M98*(1+'1. General Inputs'!$BE$23)+(N$110*'2. Protocols'!$S97)+'3. ARV Substitutions'!R118,0)</f>
        <v>#VALUE!</v>
      </c>
      <c r="O98" s="72" t="e">
        <f>MAX(N98*(1+'1. General Inputs'!$BE$23)+(O$110*'2. Protocols'!$S97)+'3. ARV Substitutions'!S118,0)</f>
        <v>#VALUE!</v>
      </c>
      <c r="P98" s="72" t="e">
        <f>MAX(O98*(1+'1. General Inputs'!$BE$23)+(P$110*'2. Protocols'!$S97)+'3. ARV Substitutions'!T118,0)</f>
        <v>#VALUE!</v>
      </c>
      <c r="Q98" s="72" t="e">
        <f>MAX(P98*(1+'1. General Inputs'!$BE$23)+(Q$110*'2. Protocols'!$S97)+'3. ARV Substitutions'!U118,0)</f>
        <v>#VALUE!</v>
      </c>
      <c r="R98" s="72" t="e">
        <f>MAX(Q98*(1+'1. General Inputs'!$BE$23)+(R$110*'2. Protocols'!$S97)+'3. ARV Substitutions'!V118,0)</f>
        <v>#VALUE!</v>
      </c>
      <c r="S98" s="72" t="e">
        <f>MAX(R98*(1+'1. General Inputs'!$BE$23)+(S$110*'2. Protocols'!$S97)+'3. ARV Substitutions'!W118,0)</f>
        <v>#VALUE!</v>
      </c>
      <c r="T98" s="72" t="e">
        <f>MAX(S98*(1+'1. General Inputs'!$BE$23)+(T$110*'2. Protocols'!$S97)+'3. ARV Substitutions'!X118,0)</f>
        <v>#VALUE!</v>
      </c>
      <c r="U98" s="72" t="e">
        <f>MAX(T98*(1+'1. General Inputs'!$BE$23)+(U$110*'2. Protocols'!$S97)+'3. ARV Substitutions'!Y118,0)</f>
        <v>#VALUE!</v>
      </c>
      <c r="V98" s="72" t="e">
        <f>MAX(U98*(1+'1. General Inputs'!$BE$23)+(V$110*'2. Protocols'!$S97)+'3. ARV Substitutions'!Z118,0)</f>
        <v>#VALUE!</v>
      </c>
      <c r="W98" s="72" t="e">
        <f>MAX(V98*(1+'1. General Inputs'!$BE$23)+(W$110*'2. Protocols'!$S97)+'3. ARV Substitutions'!AA118,0)</f>
        <v>#VALUE!</v>
      </c>
      <c r="X98" s="72" t="e">
        <f>MAX(W98*(1+'1. General Inputs'!$BE$23)+(X$110*'2. Protocols'!$S97)+'3. ARV Substitutions'!AB118,0)</f>
        <v>#VALUE!</v>
      </c>
      <c r="Y98" s="72" t="e">
        <f>MAX(X98*(1+'1. General Inputs'!$BE$23)+(Y$110*'2. Protocols'!$S97)+'3. ARV Substitutions'!AC118,0)</f>
        <v>#VALUE!</v>
      </c>
      <c r="Z98" s="72" t="e">
        <f>MAX(Y98*(1+'1. General Inputs'!$BE$23)+(Z$110*'2. Protocols'!$S97)+'3. ARV Substitutions'!AD118,0)</f>
        <v>#VALUE!</v>
      </c>
      <c r="AA98" s="72" t="e">
        <f>MAX(Z98*(1+'1. General Inputs'!$BE$23)+(AA$110*'2. Protocols'!$S97)+'3. ARV Substitutions'!AE118,0)</f>
        <v>#VALUE!</v>
      </c>
      <c r="AB98" s="72" t="e">
        <f>MAX(AA98*(1+'1. General Inputs'!$BE$23)+(AB$110*'2. Protocols'!$S97)+'3. ARV Substitutions'!AF118,0)</f>
        <v>#VALUE!</v>
      </c>
      <c r="AC98" s="72" t="e">
        <f>MAX(AB98*(1+'1. General Inputs'!$BE$23)+(AC$110*'2. Protocols'!$S97)+'3. ARV Substitutions'!AG118,0)</f>
        <v>#VALUE!</v>
      </c>
      <c r="AD98" s="72" t="e">
        <f>MAX(AC98*(1+'1. General Inputs'!$BE$23)+(AD$110*'2. Protocols'!$S97)+'3. ARV Substitutions'!AH118,0)</f>
        <v>#VALUE!</v>
      </c>
      <c r="AE98" s="72" t="e">
        <f>MAX(AD98*(1+'1. General Inputs'!$BE$23)+(AE$110*'2. Protocols'!$S97)+'3. ARV Substitutions'!AI118,0)</f>
        <v>#VALUE!</v>
      </c>
      <c r="AF98" s="72" t="e">
        <f>MAX(AE98*(1+'1. General Inputs'!$BE$23)+(AF$110*'2. Protocols'!$S97)+'3. ARV Substitutions'!AJ118,0)</f>
        <v>#VALUE!</v>
      </c>
      <c r="AG98" s="72" t="e">
        <f>MAX(AF98*(1+'1. General Inputs'!$BE$23)+(AG$110*'2. Protocols'!$S97)+'3. ARV Substitutions'!AK118,0)</f>
        <v>#VALUE!</v>
      </c>
      <c r="AH98" s="72" t="e">
        <f>MAX(AG98*(1+'1. General Inputs'!$BE$23)+(AH$110*'2. Protocols'!$S97)+'3. ARV Substitutions'!AL118,0)</f>
        <v>#VALUE!</v>
      </c>
      <c r="AI98" s="72" t="e">
        <f>MAX(AH98*(1+'1. General Inputs'!$BE$23)+(AI$110*'2. Protocols'!$S97)+'3. ARV Substitutions'!AM118,0)</f>
        <v>#VALUE!</v>
      </c>
      <c r="AJ98" s="72" t="e">
        <f>MAX(AI98*(1+'1. General Inputs'!$BE$23)+(AJ$110*'2. Protocols'!$S97)+'3. ARV Substitutions'!AN118,0)</f>
        <v>#VALUE!</v>
      </c>
      <c r="AK98" s="72" t="e">
        <f>MAX(AJ98*(1+'1. General Inputs'!$BE$23)+(AK$110*'2. Protocols'!$S97)+'3. ARV Substitutions'!AO118,0)</f>
        <v>#VALUE!</v>
      </c>
      <c r="AL98" s="72" t="e">
        <f>MAX(AK98*(1+'1. General Inputs'!$BE$23)+(AL$110*'2. Protocols'!$S97)+'3. ARV Substitutions'!AP118,0)</f>
        <v>#VALUE!</v>
      </c>
      <c r="AM98" s="72" t="e">
        <f>MAX(AL98*(1+'1. General Inputs'!$BE$23)+(AM$110*'2. Protocols'!$S97)+'3. ARV Substitutions'!AQ118,0)</f>
        <v>#VALUE!</v>
      </c>
      <c r="AN98" s="72" t="e">
        <f>MAX(AM98*(1+'1. General Inputs'!$BE$23)+(AN$110*'2. Protocols'!$S97)+'3. ARV Substitutions'!AR118,0)</f>
        <v>#VALUE!</v>
      </c>
      <c r="AO98" s="72" t="e">
        <f>MAX(AN98*(1+'1. General Inputs'!$BE$23)+(AO$110*'2. Protocols'!$S97)+'3. ARV Substitutions'!AS118,0)</f>
        <v>#VALUE!</v>
      </c>
      <c r="AP98" s="72" t="e">
        <f>MAX(AO98*(1+'1. General Inputs'!$BE$23)+(AP$110*'2. Protocols'!$S97)+'3. ARV Substitutions'!AT118,0)</f>
        <v>#VALUE!</v>
      </c>
      <c r="AQ98" s="72" t="e">
        <f>MAX(AP98*(1+'1. General Inputs'!$BE$23)+(AQ$110*'2. Protocols'!$S97)+'3. ARV Substitutions'!AU118,0)</f>
        <v>#VALUE!</v>
      </c>
      <c r="CA98" s="51">
        <f t="shared" si="106"/>
        <v>0</v>
      </c>
      <c r="CB98" s="51" t="e">
        <f t="shared" si="107"/>
        <v>#VALUE!</v>
      </c>
      <c r="CC98" s="51" t="e">
        <f t="shared" si="108"/>
        <v>#VALUE!</v>
      </c>
      <c r="CD98" s="51" t="e">
        <f t="shared" si="109"/>
        <v>#VALUE!</v>
      </c>
      <c r="CE98" s="51" t="e">
        <f t="shared" si="110"/>
        <v>#VALUE!</v>
      </c>
      <c r="CF98" s="51" t="e">
        <f t="shared" si="111"/>
        <v>#VALUE!</v>
      </c>
      <c r="CG98" s="51" t="e">
        <f t="shared" si="112"/>
        <v>#VALUE!</v>
      </c>
      <c r="CH98" s="51" t="e">
        <f t="shared" si="113"/>
        <v>#VALUE!</v>
      </c>
      <c r="CI98" s="51" t="e">
        <f t="shared" si="114"/>
        <v>#VALUE!</v>
      </c>
      <c r="CJ98" s="51" t="e">
        <f t="shared" si="115"/>
        <v>#VALUE!</v>
      </c>
      <c r="CK98" s="51" t="e">
        <f t="shared" si="116"/>
        <v>#VALUE!</v>
      </c>
      <c r="CL98" s="51" t="e">
        <f t="shared" si="117"/>
        <v>#VALUE!</v>
      </c>
      <c r="CM98" s="51" t="e">
        <f t="shared" si="118"/>
        <v>#VALUE!</v>
      </c>
      <c r="CN98" s="51" t="e">
        <f t="shared" si="119"/>
        <v>#VALUE!</v>
      </c>
      <c r="CO98" s="51" t="e">
        <f t="shared" si="120"/>
        <v>#VALUE!</v>
      </c>
      <c r="CP98" s="51" t="e">
        <f t="shared" si="121"/>
        <v>#VALUE!</v>
      </c>
      <c r="CQ98" s="51" t="e">
        <f t="shared" si="122"/>
        <v>#VALUE!</v>
      </c>
      <c r="CR98" s="51" t="e">
        <f t="shared" si="123"/>
        <v>#VALUE!</v>
      </c>
      <c r="CS98" s="51" t="e">
        <f t="shared" si="124"/>
        <v>#VALUE!</v>
      </c>
      <c r="CT98" s="51" t="e">
        <f t="shared" si="125"/>
        <v>#VALUE!</v>
      </c>
      <c r="CU98" s="51" t="e">
        <f t="shared" si="126"/>
        <v>#VALUE!</v>
      </c>
      <c r="CV98" s="51" t="e">
        <f t="shared" si="127"/>
        <v>#VALUE!</v>
      </c>
      <c r="CW98" s="51" t="e">
        <f t="shared" si="128"/>
        <v>#VALUE!</v>
      </c>
      <c r="CX98" s="51" t="e">
        <f t="shared" si="129"/>
        <v>#VALUE!</v>
      </c>
      <c r="CY98" s="51" t="e">
        <f t="shared" si="130"/>
        <v>#VALUE!</v>
      </c>
      <c r="CZ98" s="51" t="e">
        <f t="shared" si="131"/>
        <v>#VALUE!</v>
      </c>
      <c r="DA98" s="51" t="e">
        <f t="shared" si="132"/>
        <v>#VALUE!</v>
      </c>
      <c r="DB98" s="51" t="e">
        <f t="shared" si="133"/>
        <v>#VALUE!</v>
      </c>
      <c r="DC98" s="51" t="e">
        <f t="shared" si="134"/>
        <v>#VALUE!</v>
      </c>
      <c r="DD98" s="51" t="e">
        <f t="shared" si="135"/>
        <v>#VALUE!</v>
      </c>
      <c r="DE98" s="51" t="e">
        <f t="shared" si="136"/>
        <v>#VALUE!</v>
      </c>
      <c r="DF98" s="51" t="e">
        <f t="shared" si="137"/>
        <v>#VALUE!</v>
      </c>
      <c r="DG98" s="51" t="e">
        <f t="shared" si="138"/>
        <v>#VALUE!</v>
      </c>
      <c r="DH98" s="51" t="e">
        <f t="shared" si="139"/>
        <v>#VALUE!</v>
      </c>
      <c r="DI98" s="51" t="e">
        <f t="shared" si="140"/>
        <v>#VALUE!</v>
      </c>
      <c r="DJ98" s="51" t="e">
        <f t="shared" si="141"/>
        <v>#VALUE!</v>
      </c>
      <c r="DL98" s="21" t="str">
        <f>CONCATENATE('2. Protocols'!C97, '2. Protocols'!D97, '2. Protocols'!E97)</f>
        <v>+</v>
      </c>
      <c r="DM98" s="21" t="str">
        <f>CONCATENATE('2. Protocols'!C97, '2. Protocols'!D97, '2. Protocols'!E97, '2. Protocols'!F97, '2. Protocols'!G97,)</f>
        <v>++</v>
      </c>
      <c r="DO98" s="27">
        <f>IF(AND(OR(ISBLANK(DO$9),DO$9=0)=FALSE,OR(DO$9='2. Protocols'!$C97,DO$9='2. Protocols'!$E97,DO$9='2. Protocols'!$G97)),1,0)*'4. Formulations'!$I97</f>
        <v>0</v>
      </c>
      <c r="DP98" s="27">
        <f>IF(AND(OR(ISBLANK(DP$9),DP$9=0)=FALSE,OR(DP$9='2. Protocols'!$C97,DP$9='2. Protocols'!$E97,DP$9='2. Protocols'!$G97)),1,0)*'4. Formulations'!$I97</f>
        <v>0</v>
      </c>
      <c r="DQ98" s="27">
        <f>IF(AND(OR(ISBLANK(DQ$9),DQ$9=0)=FALSE,OR(DQ$9='2. Protocols'!$C97,DQ$9='2. Protocols'!$E97,DQ$9='2. Protocols'!$G97)),1,0)*'4. Formulations'!$I97</f>
        <v>0</v>
      </c>
      <c r="DR98" s="27">
        <f>IF(AND(OR(ISBLANK(DR$9),DR$9=0)=FALSE,OR(DR$9='2. Protocols'!$C97,DR$9='2. Protocols'!$E97,DR$9='2. Protocols'!$G97)),1,0)*'4. Formulations'!$I97</f>
        <v>0</v>
      </c>
      <c r="DS98" s="27">
        <f>IF(AND(OR(ISBLANK(DS$9),DS$9=0)=FALSE,OR(DS$9='2. Protocols'!$C97,DS$9='2. Protocols'!$E97,DS$9='2. Protocols'!$G97)),1,0)*'4. Formulations'!$I97</f>
        <v>0</v>
      </c>
      <c r="DT98" s="27">
        <f>IF(AND(OR(ISBLANK(DT$9),DT$9=0)=FALSE,OR(DT$9='2. Protocols'!$C97,DT$9='2. Protocols'!$E97,DT$9='2. Protocols'!$G97)),1,0)*'4. Formulations'!$I97</f>
        <v>0</v>
      </c>
      <c r="DU98" s="27">
        <f>IF(AND(OR(ISBLANK(DU$9),DU$9=0)=FALSE,OR(DU$9='2. Protocols'!$C97,DU$9='2. Protocols'!$E97,DU$9='2. Protocols'!$G97)),1,0)*'4. Formulations'!$I97</f>
        <v>0</v>
      </c>
      <c r="DV98" s="27">
        <f>IF(AND(OR(ISBLANK(DV$9),DV$9=0)=FALSE,OR(DV$9='2. Protocols'!$C97,DV$9='2. Protocols'!$E97,DV$9='2. Protocols'!$G97)),1,0)*'4. Formulations'!$I97</f>
        <v>0</v>
      </c>
      <c r="DW98" s="27">
        <f>IF(AND(OR(ISBLANK(DW$9),DW$9=0)=FALSE,OR(DW$9='2. Protocols'!$C97,DW$9='2. Protocols'!$E97,DW$9='2. Protocols'!$G97)),1,0)*'4. Formulations'!$I97</f>
        <v>0</v>
      </c>
      <c r="DX98" s="27">
        <f>IF(AND(OR(ISBLANK(DX$9),DX$9=0)=FALSE,OR(DX$9='2. Protocols'!$C97,DX$9='2. Protocols'!$E97,DX$9='2. Protocols'!$G97)),1,0)*'4. Formulations'!$I97</f>
        <v>0</v>
      </c>
      <c r="DY98" s="27">
        <f>IF(AND(OR(ISBLANK(DY$9),DY$9=0)=FALSE,OR(DY$9='2. Protocols'!$C97,DY$9='2. Protocols'!$E97,DY$9='2. Protocols'!$G97)),1,0)*'4. Formulations'!$I97</f>
        <v>0</v>
      </c>
      <c r="DZ98" s="27">
        <f>IF(AND(OR(ISBLANK(DZ$9),DZ$9=0)=FALSE,OR(DZ$9='2. Protocols'!$C97,DZ$9='2. Protocols'!$E97,DZ$9='2. Protocols'!$G97)),1,0)*'4. Formulations'!$I97</f>
        <v>0</v>
      </c>
      <c r="EA98" s="27">
        <f>IF(AND(OR(ISBLANK(EA$9),EA$9=0)=FALSE,OR(EA$9='2. Protocols'!$C97,EA$9='2. Protocols'!$E97,EA$9='2. Protocols'!$G97)),1,0)*'4. Formulations'!$I97</f>
        <v>0</v>
      </c>
      <c r="EB98" s="27">
        <f>IF(AND(OR(ISBLANK(EB$9),EB$9=0)=FALSE,OR(EB$9='2. Protocols'!$C97,EB$9='2. Protocols'!$E97,EB$9='2. Protocols'!$G97)),1,0)*'4. Formulations'!$I97</f>
        <v>0</v>
      </c>
      <c r="EC98" s="27">
        <f>IF(AND(OR(ISBLANK(EC$9),EC$9=0)=FALSE,OR(EC$9='2. Protocols'!$C97,EC$9='2. Protocols'!$E97,EC$9='2. Protocols'!$G97)),1,0)*'4. Formulations'!$I97</f>
        <v>0</v>
      </c>
      <c r="ED98" s="27">
        <f>IF(AND(OR(ISBLANK(ED$9),ED$9=0)=FALSE,OR(ED$9='2. Protocols'!$C97,ED$9='2. Protocols'!$E97,ED$9='2. Protocols'!$G97)),1,0)*'4. Formulations'!$I97</f>
        <v>0</v>
      </c>
      <c r="EE98" s="27">
        <f>IF(AND(OR(ISBLANK(EE$9),EE$9=0)=FALSE,OR(EE$9='2. Protocols'!$C97,EE$9='2. Protocols'!$E97,EE$9='2. Protocols'!$G97)),1,0)*'4. Formulations'!$I97</f>
        <v>0</v>
      </c>
      <c r="EF98" s="27">
        <f>IF(AND(OR(ISBLANK(EF$9),EF$9=0)=FALSE,OR(EF$9='2. Protocols'!$C97,EF$9='2. Protocols'!$E97,EF$9='2. Protocols'!$G97)),1,0)*'4. Formulations'!$I97</f>
        <v>0</v>
      </c>
      <c r="EG98" s="27">
        <f>IF(AND(OR(ISBLANK(EG$9),EG$9=0)=FALSE,OR(EG$9='2. Protocols'!$C97,EG$9='2. Protocols'!$E97,EG$9='2. Protocols'!$G97)),1,0)*'4. Formulations'!$I97</f>
        <v>0</v>
      </c>
      <c r="EH98" s="27">
        <f>IF(AND(OR(ISBLANK(EH$9),EH$9=0)=FALSE,OR(EH$9='2. Protocols'!$C97,EH$9='2. Protocols'!$E97,EH$9='2. Protocols'!$G97)),1,0)*'4. Formulations'!$I97</f>
        <v>0</v>
      </c>
      <c r="EI98" s="27">
        <f>IF(AND(OR(ISBLANK(EI$9),EI$9=0)=FALSE,OR(EI$9='2. Protocols'!$C97,EI$9='2. Protocols'!$E97,EI$9='2. Protocols'!$G97)),1,0)*'4. Formulations'!$I97</f>
        <v>0</v>
      </c>
      <c r="EJ98" s="27">
        <f>IF(AND(OR(ISBLANK(EJ$9),EJ$9=0)=FALSE,OR(EJ$9='2. Protocols'!$C97,EJ$9='2. Protocols'!$E97,EJ$9='2. Protocols'!$G97)),1,0)*'4. Formulations'!$I97</f>
        <v>0</v>
      </c>
      <c r="EK98" s="27">
        <f>IF(AND(OR(ISBLANK(EK$9),EK$9=0)=FALSE,OR(EK$9='2. Protocols'!$C97,EK$9='2. Protocols'!$E97,EK$9='2. Protocols'!$G97)),1,0)*'4. Formulations'!$I97</f>
        <v>0</v>
      </c>
      <c r="EL98" s="27">
        <f>IF(AND(OR(ISBLANK(EL$9),EL$9=0)=FALSE,OR(EL$9='2. Protocols'!$C97,EL$9='2. Protocols'!$E97,EL$9='2. Protocols'!$G97)),1,0)*'4. Formulations'!$I97</f>
        <v>0</v>
      </c>
      <c r="EM98" s="27">
        <f>IF(AND(OR(ISBLANK(EM$9),EM$9=0)=FALSE,OR(EM$9='2. Protocols'!$C97,EM$9='2. Protocols'!$E97,EM$9='2. Protocols'!$G97)),1,0)*'4. Formulations'!$I97</f>
        <v>0</v>
      </c>
      <c r="EN98" s="27">
        <f>IF(AND(OR(ISBLANK(EN$9),EN$9=0)=FALSE,OR(EN$9='2. Protocols'!$C97,EN$9='2. Protocols'!$E97,EN$9='2. Protocols'!$G97)),1,0)*'4. Formulations'!$I97</f>
        <v>0</v>
      </c>
      <c r="EO98" s="27">
        <f>IF(AND(OR(ISBLANK(EO$9),EO$9=0)=FALSE,OR(EO$9='2. Protocols'!$C97,EO$9='2. Protocols'!$E97,EO$9='2. Protocols'!$G97)),1,0)*'4. Formulations'!$I97</f>
        <v>0</v>
      </c>
      <c r="EP98" s="27">
        <f>IF(AND(OR(ISBLANK(EP$9),EP$9=0)=FALSE,OR(EP$9='2. Protocols'!$C97,EP$9='2. Protocols'!$E97,EP$9='2. Protocols'!$G97)),1,0)*'4. Formulations'!$I97</f>
        <v>0</v>
      </c>
      <c r="EQ98" s="27">
        <f>IF(AND(OR(ISBLANK(EQ$9),EQ$9=0)=FALSE,OR(EQ$9='2. Protocols'!$C97,EQ$9='2. Protocols'!$E97,EQ$9='2. Protocols'!$G97)),1,0)*'4. Formulations'!$I97</f>
        <v>0</v>
      </c>
      <c r="ER98" s="27">
        <f>IF(AND(OR(ISBLANK(ER$9),ER$9=0)=FALSE,OR(ER$9='2. Protocols'!$C97,ER$9='2. Protocols'!$E97,ER$9='2. Protocols'!$G97)),1,0)*'4. Formulations'!$I97</f>
        <v>0</v>
      </c>
      <c r="ES98" s="27">
        <f>IF(AND(OR(ISBLANK(ES$9),ES$9=0)=FALSE,OR(ES$9='2. Protocols'!$C97,ES$9='2. Protocols'!$E97,ES$9='2. Protocols'!$G97)),1,0)*'4. Formulations'!$I97</f>
        <v>0</v>
      </c>
      <c r="ET98" s="27">
        <f>IF(AND(OR(ISBLANK(ET$9),ET$9=0)=FALSE,OR(ET$9='2. Protocols'!$C97,ET$9='2. Protocols'!$E97,ET$9='2. Protocols'!$G97)),1,0)*'4. Formulations'!$I97</f>
        <v>0</v>
      </c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N98" s="27">
        <f>IF(AND(OR(ISBLANK(FN$9),FN$9=0)=FALSE,FN$9=$DL98),1,0)*'4. Formulations'!$J97</f>
        <v>0</v>
      </c>
      <c r="FO98" s="27">
        <f>IF(AND(OR(ISBLANK(FO$9),FO$9=0)=FALSE,FO$9=$DL98),1,0)*'4. Formulations'!$J97</f>
        <v>0</v>
      </c>
      <c r="FP98" s="27">
        <f>IF(AND(OR(ISBLANK(FP$9),FP$9=0)=FALSE,FP$9=$DL98),1,0)*'4. Formulations'!$J97</f>
        <v>0</v>
      </c>
      <c r="FQ98" s="27">
        <f>IF(AND(OR(ISBLANK(FQ$9),FQ$9=0)=FALSE,FQ$9=$DL98),1,0)*'4. Formulations'!$J97</f>
        <v>0</v>
      </c>
      <c r="FR98" s="27">
        <f>IF(AND(OR(ISBLANK(FR$9),FR$9=0)=FALSE,FR$9=$DL98),1,0)*'4. Formulations'!$J97</f>
        <v>0</v>
      </c>
      <c r="FS98" s="27">
        <f>IF(AND(OR(ISBLANK(FS$9),FS$9=0)=FALSE,FS$9=$DL98),1,0)*'4. Formulations'!$J97</f>
        <v>0</v>
      </c>
      <c r="FT98" s="27">
        <f>IF(AND(OR(ISBLANK(FT$9),FT$9=0)=FALSE,FT$9=$DL98),1,0)*'4. Formulations'!$J97</f>
        <v>0</v>
      </c>
      <c r="FU98" s="27">
        <f>IF(AND(OR(ISBLANK(FU$9),FU$9=0)=FALSE,FU$9=$DL98),1,0)*'4. Formulations'!$J97</f>
        <v>0</v>
      </c>
      <c r="FV98" s="27">
        <f>IF(AND(OR(ISBLANK(FV$9),FV$9=0)=FALSE,FV$9=$DL98),1,0)*'4. Formulations'!$J97</f>
        <v>0</v>
      </c>
      <c r="FW98" s="27">
        <f>IF(AND(OR(ISBLANK(FW$9),FW$9=0)=FALSE,FW$9=$DL98),1,0)*'4. Formulations'!$J97</f>
        <v>0</v>
      </c>
      <c r="FX98" s="27">
        <f>IF(AND(OR(ISBLANK(FX$9),FX$9=0)=FALSE,FX$9=$DL98),1,0)*'4. Formulations'!$J97</f>
        <v>0</v>
      </c>
      <c r="FY98" s="27">
        <f>IF(AND(OR(ISBLANK(FY$9),FY$9=0)=FALSE,FY$9=$DL98),1,0)*'4. Formulations'!$J97</f>
        <v>0</v>
      </c>
      <c r="FZ98" s="27">
        <f>IF(AND(OR(ISBLANK(FZ$9),FZ$9=0)=FALSE,FZ$9=$DL98),1,0)*'4. Formulations'!$J97</f>
        <v>0</v>
      </c>
      <c r="GA98" s="27">
        <f>IF(AND(OR(ISBLANK(GA$9),GA$9=0)=FALSE,GA$9=$DL98),1,0)*'4. Formulations'!$J97</f>
        <v>0</v>
      </c>
      <c r="GB98" s="27">
        <f>IF(AND(OR(ISBLANK(GB$9),GB$9=0)=FALSE,GB$9=$DL98),1,0)*'4. Formulations'!$J97</f>
        <v>0</v>
      </c>
      <c r="GC98" s="27">
        <f>IF(AND(OR(ISBLANK(GC$9),GC$9=0)=FALSE,GC$9=$DL98),1,0)*'4. Formulations'!$J97</f>
        <v>0</v>
      </c>
      <c r="GD98" s="27">
        <f>IF(AND(OR(ISBLANK(GD$9),GD$9=0)=FALSE,GD$9=$DL98),1,0)*'4. Formulations'!$J97</f>
        <v>0</v>
      </c>
      <c r="GE98" s="27"/>
      <c r="GF98" s="27"/>
      <c r="GG98" s="27"/>
      <c r="GI98" s="27">
        <f>IF(AND(OR(ISBLANK(GI$9),GI$9=0)=FALSE,SUM($FN98:$GD98)&gt;0,GI$9='2. Protocols'!$G97),1,0)*'4. Formulations'!$J97</f>
        <v>0</v>
      </c>
      <c r="GJ98" s="27">
        <f>IF(AND(OR(ISBLANK(GJ$9),GJ$9=0)=FALSE,SUM($FN98:$GD98)&gt;0,GJ$9='2. Protocols'!$G97),1,0)*'4. Formulations'!$J97</f>
        <v>0</v>
      </c>
      <c r="GK98" s="27">
        <f>IF(AND(OR(ISBLANK(GK$9),GK$9=0)=FALSE,SUM($FN98:$GD98)&gt;0,GK$9='2. Protocols'!$G97),1,0)*'4. Formulations'!$J97</f>
        <v>0</v>
      </c>
      <c r="GL98" s="27">
        <f>IF(AND(OR(ISBLANK(GL$9),GL$9=0)=FALSE,SUM($FN98:$GD98)&gt;0,GL$9='2. Protocols'!$G97),1,0)*'4. Formulations'!$J97</f>
        <v>0</v>
      </c>
      <c r="GM98" s="27">
        <f>IF(AND(OR(ISBLANK(GM$9),GM$9=0)=FALSE,SUM($FN98:$GD98)&gt;0,GM$9='2. Protocols'!$G97),1,0)*'4. Formulations'!$J97</f>
        <v>0</v>
      </c>
      <c r="GN98" s="27">
        <f>IF(AND(OR(ISBLANK(GN$9),GN$9=0)=FALSE,SUM($FN98:$GD98)&gt;0,GN$9='2. Protocols'!$G97),1,0)*'4. Formulations'!$J97</f>
        <v>0</v>
      </c>
      <c r="GO98" s="27">
        <f>IF(AND(OR(ISBLANK(GO$9),GO$9=0)=FALSE,SUM($FN98:$GD98)&gt;0,GO$9='2. Protocols'!$G97),1,0)*'4. Formulations'!$J97</f>
        <v>0</v>
      </c>
      <c r="GP98" s="27">
        <f>IF(AND(OR(ISBLANK(GP$9),GP$9=0)=FALSE,SUM($FN98:$GD98)&gt;0,GP$9='2. Protocols'!$G97),1,0)*'4. Formulations'!$J97</f>
        <v>0</v>
      </c>
      <c r="GQ98" s="27">
        <f>IF(AND(OR(ISBLANK(GQ$9),GQ$9=0)=FALSE,SUM($FN98:$GD98)&gt;0,GQ$9='2. Protocols'!$G97),1,0)*'4. Formulations'!$J97</f>
        <v>0</v>
      </c>
      <c r="GR98" s="27">
        <f>IF(AND(OR(ISBLANK(GR$9),GR$9=0)=FALSE,SUM($FN98:$GD98)&gt;0,GR$9='2. Protocols'!$G97),1,0)*'4. Formulations'!$J97</f>
        <v>0</v>
      </c>
      <c r="GS98" s="27">
        <f>IF(AND(OR(ISBLANK(GS$9),GS$9=0)=FALSE,SUM($FN98:$GD98)&gt;0,GS$9='2. Protocols'!$G97),1,0)*'4. Formulations'!$J97</f>
        <v>0</v>
      </c>
      <c r="GT98" s="27">
        <f>IF(AND(OR(ISBLANK(GT$9),GT$9=0)=FALSE,SUM($FN98:$GD98)&gt;0,GT$9='2. Protocols'!$G97),1,0)*'4. Formulations'!$J97</f>
        <v>0</v>
      </c>
      <c r="GU98" s="27">
        <f>IF(AND(OR(ISBLANK(GU$9),GU$9=0)=FALSE,SUM($FN98:$GD98)&gt;0,GU$9='2. Protocols'!$G97),1,0)*'4. Formulations'!$J97</f>
        <v>0</v>
      </c>
      <c r="GV98" s="27">
        <f>IF(AND(OR(ISBLANK(GV$9),GV$9=0)=FALSE,SUM($FN98:$GD98)&gt;0,GV$9='2. Protocols'!$G97),1,0)*'4. Formulations'!$J97</f>
        <v>0</v>
      </c>
      <c r="GW98" s="27">
        <f>IF(AND(OR(ISBLANK(GW$9),GW$9=0)=FALSE,SUM($FN98:$GD98)&gt;0,GW$9='2. Protocols'!$G97),1,0)*'4. Formulations'!$J97</f>
        <v>0</v>
      </c>
      <c r="GX98" s="27">
        <f>IF(AND(OR(ISBLANK(GX$9),GX$9=0)=FALSE,SUM($FN98:$GD98)&gt;0,GX$9='2. Protocols'!$G97),1,0)*'4. Formulations'!$J97</f>
        <v>0</v>
      </c>
      <c r="GY98" s="27">
        <f>IF(AND(OR(ISBLANK(GY$9),GY$9=0)=FALSE,SUM($FN98:$GD98)&gt;0,GY$9='2. Protocols'!$G97),1,0)*'4. Formulations'!$J97</f>
        <v>0</v>
      </c>
      <c r="GZ98" s="27">
        <f>IF(AND(OR(ISBLANK(GZ$9),GZ$9=0)=FALSE,SUM($FN98:$GD98)&gt;0,GZ$9='2. Protocols'!$G97),1,0)*'4. Formulations'!$J97</f>
        <v>0</v>
      </c>
      <c r="HA98" s="27">
        <f>IF(AND(OR(ISBLANK(HA$9),HA$9=0)=FALSE,SUM($FN98:$GD98)&gt;0,HA$9='2. Protocols'!$G97),1,0)*'4. Formulations'!$J97</f>
        <v>0</v>
      </c>
      <c r="HB98" s="27">
        <f>IF(AND(OR(ISBLANK(HB$9),HB$9=0)=FALSE,SUM($FN98:$GD98)&gt;0,HB$9='2. Protocols'!$G97),1,0)*'4. Formulations'!$J97</f>
        <v>0</v>
      </c>
      <c r="HC98" s="27">
        <f>IF(AND(OR(ISBLANK(HC$9),HC$9=0)=FALSE,SUM($FN98:$GD98)&gt;0,HC$9='2. Protocols'!$G97),1,0)*'4. Formulations'!$J97</f>
        <v>0</v>
      </c>
      <c r="HD98" s="27">
        <f>IF(AND(OR(ISBLANK(HD$9),HD$9=0)=FALSE,SUM($FN98:$GD98)&gt;0,HD$9='2. Protocols'!$G97),1,0)*'4. Formulations'!$J97</f>
        <v>0</v>
      </c>
      <c r="HE98" s="27">
        <f>IF(AND(OR(ISBLANK(HE$9),HE$9=0)=FALSE,SUM($FN98:$GD98)&gt;0,HE$9='2. Protocols'!$G97),1,0)*'4. Formulations'!$J97</f>
        <v>0</v>
      </c>
      <c r="HF98" s="27">
        <f>IF(AND(OR(ISBLANK(HF$9),HF$9=0)=FALSE,SUM($FN98:$GD98)&gt;0,HF$9='2. Protocols'!$G97),1,0)*'4. Formulations'!$J97</f>
        <v>0</v>
      </c>
      <c r="HG98" s="27">
        <f>IF(AND(OR(ISBLANK(HG$9),HG$9=0)=FALSE,SUM($FN98:$GD98)&gt;0,HG$9='2. Protocols'!$G97),1,0)*'4. Formulations'!$J97</f>
        <v>0</v>
      </c>
      <c r="HH98" s="27">
        <f>IF(AND(OR(ISBLANK(HH$9),HH$9=0)=FALSE,SUM($FN98:$GD98)&gt;0,HH$9='2. Protocols'!$G97),1,0)*'4. Formulations'!$J97</f>
        <v>0</v>
      </c>
      <c r="HI98" s="27">
        <f>IF(AND(OR(ISBLANK(HI$9),HI$9=0)=FALSE,SUM($FN98:$GD98)&gt;0,HI$9='2. Protocols'!$G97),1,0)*'4. Formulations'!$J97</f>
        <v>0</v>
      </c>
      <c r="HJ98" s="27">
        <f>IF(AND(OR(ISBLANK(HJ$9),HJ$9=0)=FALSE,SUM($FN98:$GD98)&gt;0,HJ$9='2. Protocols'!$G97),1,0)*'4. Formulations'!$J97</f>
        <v>0</v>
      </c>
      <c r="HK98" s="27">
        <f>IF(AND(OR(ISBLANK(HK$9),HK$9=0)=FALSE,SUM($FN98:$GD98)&gt;0,HK$9='2. Protocols'!$G97),1,0)*'4. Formulations'!$J97</f>
        <v>0</v>
      </c>
      <c r="HL98" s="27">
        <f>IF(AND(OR(ISBLANK(HL$9),HL$9=0)=FALSE,SUM($FN98:$GD98)&gt;0,HL$9='2. Protocols'!$G97),1,0)*'4. Formulations'!$J97</f>
        <v>0</v>
      </c>
      <c r="HM98" s="27">
        <f>IF(AND(OR(ISBLANK(HM$9),HM$9=0)=FALSE,SUM($FN98:$GD98)&gt;0,HM$9='2. Protocols'!$G97),1,0)*'4. Formulations'!$J97</f>
        <v>0</v>
      </c>
      <c r="HN98" s="27">
        <f>IF(AND(OR(ISBLANK(HN$9),HN$9=0)=FALSE,SUM($FN98:$GD98)&gt;0,HN$9='2. Protocols'!$G97),1,0)*'4. Formulations'!$J97</f>
        <v>0</v>
      </c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H98" s="27">
        <f>IF(AND(OR(ISBLANK(GI$9),GI$9=0)=FALSE,IH$9=$DM98),1,0)*'4. Formulations'!$K97</f>
        <v>0</v>
      </c>
      <c r="II98" s="27">
        <f>IF(AND(OR(ISBLANK(GJ$9),GJ$9=0)=FALSE,II$9=$DM98),1,0)*'4. Formulations'!$K97</f>
        <v>0</v>
      </c>
      <c r="IJ98" s="27">
        <f>IF(AND(OR(ISBLANK(GK$9),GK$9=0)=FALSE,IJ$9=$DM98),1,0)*'4. Formulations'!$K97</f>
        <v>0</v>
      </c>
      <c r="IK98" s="27">
        <f>IF(AND(OR(ISBLANK(GL$9),GL$9=0)=FALSE,IK$9=$DM98),1,0)*'4. Formulations'!$K97</f>
        <v>0</v>
      </c>
      <c r="IL98" s="27">
        <f>IF(AND(OR(ISBLANK(GM$9),GM$9=0)=FALSE,IL$9=$DM98),1,0)*'4. Formulations'!$K97</f>
        <v>0</v>
      </c>
      <c r="IM98" s="27">
        <f>IF(AND(OR(ISBLANK(GN$9),GN$9=0)=FALSE,IM$9=$DM98),1,0)*'4. Formulations'!$K97</f>
        <v>0</v>
      </c>
      <c r="IN98" s="27">
        <f>IF(AND(OR(ISBLANK(GO$9),GO$9=0)=FALSE,IN$9=$DM98),1,0)*'4. Formulations'!$K97</f>
        <v>0</v>
      </c>
      <c r="IO98" s="27">
        <f>IF(AND(OR(ISBLANK(GP$9),GP$9=0)=FALSE,IO$9=$DM98),1,0)*'4. Formulations'!$K97</f>
        <v>0</v>
      </c>
      <c r="IP98" s="27">
        <f>IF(AND(OR(ISBLANK(GQ$9),GQ$9=0)=FALSE,IP$9=$DM98),1,0)*'4. Formulations'!$K97</f>
        <v>0</v>
      </c>
      <c r="IQ98" s="27">
        <f>IF(AND(OR(ISBLANK(GR$9),GR$9=0)=FALSE,IQ$9=$DM98),1,0)*'4. Formulations'!$K97</f>
        <v>0</v>
      </c>
      <c r="IR98" s="27">
        <f>IF(AND(OR(ISBLANK(GN$9),GN$9=0)=FALSE,IR$9=$DM98),1,0)*'4. Formulations'!$K97</f>
        <v>0</v>
      </c>
      <c r="IS98" s="27">
        <f>IF(AND(OR(ISBLANK(GO$9),GO$9=0)=FALSE,IS$9=$DM98),1,0)*'4. Formulations'!$K97</f>
        <v>0</v>
      </c>
      <c r="IT98" s="27">
        <f>IF(AND(OR(ISBLANK(GP$9),GP$9=0)=FALSE,IT$9=$DM98),1,0)*'4. Formulations'!$K97</f>
        <v>0</v>
      </c>
      <c r="IU98" s="27">
        <f>IF(AND(OR(ISBLANK(GQ$9),GQ$9=0)=FALSE,IU$9=$DM98),1,0)*'4. Formulations'!$K97</f>
        <v>0</v>
      </c>
      <c r="IV98" s="27"/>
      <c r="IW98" s="27"/>
      <c r="IX98" s="27"/>
      <c r="IY98" s="27"/>
      <c r="IZ98" s="27"/>
      <c r="JA98" s="27"/>
      <c r="JC98" s="27">
        <f>IF(AND(OR(ISBLANK(JC$9),JC$9=0)=FALSE,OR(JC$9='2. Protocols'!$C97,JC$9='2. Protocols'!$E97,JC$9='2. Protocols'!$G97)),1,0)*'4. Formulations'!$L97</f>
        <v>0</v>
      </c>
      <c r="JD98" s="27">
        <f>IF(AND(OR(ISBLANK(JD$9),JD$9=0)=FALSE,OR(JD$9='2. Protocols'!$C97,JD$9='2. Protocols'!$E97,JD$9='2. Protocols'!$G97)),1,0)*'4. Formulations'!$L97</f>
        <v>0</v>
      </c>
      <c r="JE98" s="27">
        <f>IF(AND(OR(ISBLANK(JE$9),JE$9=0)=FALSE,OR(JE$9='2. Protocols'!$C97,JE$9='2. Protocols'!$E97,JE$9='2. Protocols'!$G97)),1,0)*'4. Formulations'!$L97</f>
        <v>0</v>
      </c>
      <c r="JF98" s="27">
        <f>IF(AND(OR(ISBLANK(JF$9),JF$9=0)=FALSE,OR(JF$9='2. Protocols'!$C97,JF$9='2. Protocols'!$E97,JF$9='2. Protocols'!$G97)),1,0)*'4. Formulations'!$L97</f>
        <v>0</v>
      </c>
      <c r="JG98" s="27">
        <f>IF(AND(OR(ISBLANK(JG$9),JG$9=0)=FALSE,OR(JG$9='2. Protocols'!$C97,JG$9='2. Protocols'!$E97,JG$9='2. Protocols'!$G97)),1,0)*'4. Formulations'!$L97</f>
        <v>0</v>
      </c>
      <c r="JH98" s="27">
        <f>IF(AND(OR(ISBLANK(JH$9),JH$9=0)=FALSE,OR(JH$9='2. Protocols'!$C97,JH$9='2. Protocols'!$E97,JH$9='2. Protocols'!$G97)),1,0)*'4. Formulations'!$L97</f>
        <v>0</v>
      </c>
      <c r="JI98" s="27">
        <f>IF(AND(OR(ISBLANK(JI$9),JI$9=0)=FALSE,OR(JI$9='2. Protocols'!$C97,JI$9='2. Protocols'!$E97,JI$9='2. Protocols'!$G97)),1,0)*'4. Formulations'!$L97</f>
        <v>0</v>
      </c>
      <c r="JJ98" s="27">
        <f>IF(AND(OR(ISBLANK(JJ$9),JJ$9=0)=FALSE,OR(JJ$9='2. Protocols'!$C97,JJ$9='2. Protocols'!$E97,JJ$9='2. Protocols'!$G97)),1,0)*'4. Formulations'!$L97</f>
        <v>0</v>
      </c>
      <c r="JK98" s="27">
        <f>IF(AND(OR(ISBLANK(JK$9),JK$9=0)=FALSE,OR(JK$9='2. Protocols'!$C97,JK$9='2. Protocols'!$E97,JK$9='2. Protocols'!$G97)),1,0)*'4. Formulations'!$L97</f>
        <v>0</v>
      </c>
      <c r="JL98" s="27">
        <f>IF(AND(OR(ISBLANK(JL$9),JL$9=0)=FALSE,OR(JL$9='2. Protocols'!$C97,JL$9='2. Protocols'!$E97,JL$9='2. Protocols'!$G97)),1,0)*'4. Formulations'!$L97</f>
        <v>0</v>
      </c>
      <c r="JM98" s="27">
        <f>IF(AND(OR(ISBLANK(JM$9),JM$9=0)=FALSE,OR(JM$9='2. Protocols'!$C97,JM$9='2. Protocols'!$E97,JM$9='2. Protocols'!$G97)),1,0)*'4. Formulations'!$L97</f>
        <v>0</v>
      </c>
      <c r="JN98" s="27">
        <f>IF(AND(OR(ISBLANK(JN$9),JN$9=0)=FALSE,OR(JN$9='2. Protocols'!$C97,JN$9='2. Protocols'!$E97,JN$9='2. Protocols'!$G97)),1,0)*'4. Formulations'!$L97</f>
        <v>0</v>
      </c>
      <c r="JO98" s="27">
        <f>IF(AND(OR(ISBLANK(JO$9),JO$9=0)=FALSE,OR(JO$9='2. Protocols'!$C97,JO$9='2. Protocols'!$E97,JO$9='2. Protocols'!$G97)),1,0)*'4. Formulations'!$L97</f>
        <v>0</v>
      </c>
      <c r="JP98" s="27">
        <f>IF(AND(OR(ISBLANK(JP$9),JP$9=0)=FALSE,OR(JP$9='2. Protocols'!$C97,JP$9='2. Protocols'!$E97,JP$9='2. Protocols'!$G97)),1,0)*'4. Formulations'!$L97</f>
        <v>0</v>
      </c>
      <c r="JQ98" s="27">
        <f>IF(AND(OR(ISBLANK(JQ$9),JQ$9=0)=FALSE,OR(JQ$9='2. Protocols'!$C97,JQ$9='2. Protocols'!$E97,JQ$9='2. Protocols'!$G97)),1,0)*'4. Formulations'!$L97</f>
        <v>0</v>
      </c>
      <c r="JR98" s="27">
        <f>IF(AND(OR(ISBLANK(JR$9),JR$9=0)=FALSE,OR(JR$9='2. Protocols'!$C97,JR$9='2. Protocols'!$E97,JR$9='2. Protocols'!$G97)),1,0)*'4. Formulations'!$L97</f>
        <v>0</v>
      </c>
      <c r="JS98" s="27">
        <f>IF(AND(OR(ISBLANK(JS$9),JS$9=0)=FALSE,OR(JS$9='2. Protocols'!$C97,JS$9='2. Protocols'!$E97,JS$9='2. Protocols'!$G97)),1,0)*'4. Formulations'!$L97</f>
        <v>0</v>
      </c>
      <c r="JT98" s="27">
        <f>IF(AND(OR(ISBLANK(JT$9),JT$9=0)=FALSE,OR(JT$9='2. Protocols'!$C97,JT$9='2. Protocols'!$E97,JT$9='2. Protocols'!$G97)),1,0)*'4. Formulations'!$L97</f>
        <v>0</v>
      </c>
      <c r="JU98" s="27">
        <f>IF(AND(OR(ISBLANK(JU$9),JU$9=0)=FALSE,OR(JU$9='2. Protocols'!$C97,JU$9='2. Protocols'!$E97,JU$9='2. Protocols'!$G97)),1,0)*'4. Formulations'!$L97</f>
        <v>0</v>
      </c>
      <c r="JV98" s="27">
        <f>IF(AND(OR(ISBLANK(JV$9),JV$9=0)=FALSE,OR(JV$9='2. Protocols'!$C97,JV$9='2. Protocols'!$E97,JV$9='2. Protocols'!$G97)),1,0)*'4. Formulations'!$L97</f>
        <v>0</v>
      </c>
      <c r="JW98" s="27">
        <f>IF(AND(OR(ISBLANK(JW$9),JW$9=0)=FALSE,OR(JW$9='2. Protocols'!$C97,JW$9='2. Protocols'!$E97,JW$9='2. Protocols'!$G97)),1,0)*'4. Formulations'!$L97</f>
        <v>0</v>
      </c>
      <c r="JX98" s="27">
        <f>IF(AND(OR(ISBLANK(JX$9),JX$9=0)=FALSE,OR(JX$9='2. Protocols'!$C97,JX$9='2. Protocols'!$E97,JX$9='2. Protocols'!$G97)),1,0)*'4. Formulations'!$L97</f>
        <v>0</v>
      </c>
      <c r="JY98" s="27">
        <f>IF(AND(OR(ISBLANK(JY$9),JY$9=0)=FALSE,OR(JY$9='2. Protocols'!$C97,JY$9='2. Protocols'!$E97,JY$9='2. Protocols'!$G97)),1,0)*'4. Formulations'!$L97</f>
        <v>0</v>
      </c>
      <c r="JZ98" s="27">
        <f>IF(AND(OR(ISBLANK(JZ$9),JZ$9=0)=FALSE,OR(JZ$9='2. Protocols'!$C97,JZ$9='2. Protocols'!$E97,JZ$9='2. Protocols'!$G97)),1,0)*'4. Formulations'!$L97</f>
        <v>0</v>
      </c>
      <c r="KA98" s="27">
        <f>IF(AND(OR(ISBLANK(KA$9),KA$9=0)=FALSE,OR(KA$9='2. Protocols'!$C97,KA$9='2. Protocols'!$E97,KA$9='2. Protocols'!$G97)),1,0)*'4. Formulations'!$L97</f>
        <v>0</v>
      </c>
      <c r="KB98" s="27">
        <f>IF(AND(OR(ISBLANK(KB$9),KB$9=0)=FALSE,OR(KB$9='2. Protocols'!$C97,KB$9='2. Protocols'!$E97,KB$9='2. Protocols'!$G97)),1,0)*'4. Formulations'!$L97</f>
        <v>0</v>
      </c>
      <c r="KC98" s="27">
        <f>IF(AND(OR(ISBLANK(KC$9),KC$9=0)=FALSE,OR(KC$9='2. Protocols'!$C97,KC$9='2. Protocols'!$E97,KC$9='2. Protocols'!$G97)),1,0)*'4. Formulations'!$L97</f>
        <v>0</v>
      </c>
      <c r="KD98" s="27">
        <f>IF(AND(OR(ISBLANK(KD$9),KD$9=0)=FALSE,OR(KD$9='2. Protocols'!$C97,KD$9='2. Protocols'!$E97,KD$9='2. Protocols'!$G97)),1,0)*'4. Formulations'!$L97</f>
        <v>0</v>
      </c>
      <c r="KE98" s="27">
        <f>IF(AND(OR(ISBLANK(KE$9),KE$9=0)=FALSE,OR(KE$9='2. Protocols'!$C97,KE$9='2. Protocols'!$E97,KE$9='2. Protocols'!$G97)),1,0)*'4. Formulations'!$L97</f>
        <v>0</v>
      </c>
      <c r="KF98" s="27">
        <f>IF(AND(OR(ISBLANK(KF$9),KF$9=0)=FALSE,OR(KF$9='2. Protocols'!$C97,KF$9='2. Protocols'!$E97,KF$9='2. Protocols'!$G97)),1,0)*'4. Formulations'!$L97</f>
        <v>0</v>
      </c>
      <c r="KG98" s="27">
        <f>IF(AND(OR(ISBLANK(KG$9),KG$9=0)=FALSE,OR(KG$9='2. Protocols'!$C97,KG$9='2. Protocols'!$E97,KG$9='2. Protocols'!$G97)),1,0)*'4. Formulations'!$L97</f>
        <v>0</v>
      </c>
      <c r="KH98" s="27">
        <f>IF(AND(OR(ISBLANK(KH$9),KH$9=0)=FALSE,OR(KH$9='2. Protocols'!$C97,KH$9='2. Protocols'!$E97,KH$9='2. Protocols'!$G97)),1,0)*'4. Formulations'!$L97</f>
        <v>0</v>
      </c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B98" s="27">
        <f>IF(AND(OR(ISBLANK(LB$9),LB$9=0)=FALSE,LB$9=$DL98),1,0)*'4. Formulations'!$M97</f>
        <v>0</v>
      </c>
      <c r="LC98" s="27">
        <f>IF(AND(OR(ISBLANK(LC$9),LC$9=0)=FALSE,LC$9=$DL98),1,0)*'4. Formulations'!$M97</f>
        <v>0</v>
      </c>
      <c r="LD98" s="27">
        <f>IF(AND(OR(ISBLANK(LD$9),LD$9=0)=FALSE,LD$9=$DL98),1,0)*'4. Formulations'!$M97</f>
        <v>0</v>
      </c>
      <c r="LE98" s="27">
        <f>IF(AND(OR(ISBLANK(LE$9),LE$9=0)=FALSE,LE$9=$DL98),1,0)*'4. Formulations'!$M97</f>
        <v>0</v>
      </c>
      <c r="LF98" s="27">
        <f>IF(AND(OR(ISBLANK(LF$9),LF$9=0)=FALSE,LF$9=$DL98),1,0)*'4. Formulations'!$M97</f>
        <v>0</v>
      </c>
      <c r="LG98" s="27">
        <f>IF(AND(OR(ISBLANK(LG$9),LG$9=0)=FALSE,LG$9=$DL98),1,0)*'4. Formulations'!$M97</f>
        <v>0</v>
      </c>
      <c r="LH98" s="27">
        <f>IF(AND(OR(ISBLANK(LH$9),LH$9=0)=FALSE,LH$9=$DL98),1,0)*'4. Formulations'!$M97</f>
        <v>0</v>
      </c>
      <c r="LI98" s="27">
        <f>IF(AND(OR(ISBLANK(LI$9),LI$9=0)=FALSE,LI$9=$DL98),1,0)*'4. Formulations'!$M97</f>
        <v>0</v>
      </c>
      <c r="LJ98" s="27">
        <f>IF(AND(OR(ISBLANK(LJ$9),LJ$9=0)=FALSE,LJ$9=$DL98),1,0)*'4. Formulations'!$M97</f>
        <v>0</v>
      </c>
      <c r="LK98" s="27">
        <f>IF(AND(OR(ISBLANK(LK$9),LK$9=0)=FALSE,LK$9=$DL98),1,0)*'4. Formulations'!$M97</f>
        <v>0</v>
      </c>
      <c r="LL98" s="27">
        <f>IF(AND(OR(ISBLANK(LL$9),LL$9=0)=FALSE,LL$9=$DL98),1,0)*'4. Formulations'!$M97</f>
        <v>0</v>
      </c>
      <c r="LM98" s="27">
        <f>IF(AND(OR(ISBLANK(LM$9),LM$9=0)=FALSE,LM$9=$DL98),1,0)*'4. Formulations'!$M97</f>
        <v>0</v>
      </c>
      <c r="LN98" s="27">
        <f>IF(AND(OR(ISBLANK(LN$9),LN$9=0)=FALSE,LN$9=$DL98),1,0)*'4. Formulations'!$M97</f>
        <v>0</v>
      </c>
      <c r="LO98" s="27">
        <f>IF(AND(OR(ISBLANK(LO$9),LO$9=0)=FALSE,LO$9=$DL98),1,0)*'4. Formulations'!$M97</f>
        <v>0</v>
      </c>
      <c r="LP98" s="27">
        <f>IF(AND(OR(ISBLANK(LP$9),LP$9=0)=FALSE,LP$9=$DL98),1,0)*'4. Formulations'!$M97</f>
        <v>0</v>
      </c>
      <c r="LQ98" s="27">
        <f>IF(AND(OR(ISBLANK(LQ$9),LQ$9=0)=FALSE,LQ$9=$DL98),1,0)*'4. Formulations'!$M97</f>
        <v>0</v>
      </c>
      <c r="LR98" s="27">
        <f>IF(AND(OR(ISBLANK(LR$9),LR$9=0)=FALSE,LR$9=$DL98),1,0)*'4. Formulations'!$M97</f>
        <v>0</v>
      </c>
      <c r="LS98" s="27"/>
      <c r="LT98" s="27"/>
      <c r="LU98" s="27"/>
      <c r="LW98" s="27">
        <f>IF(AND(OR(ISBLANK(LW$9),LW$9=0)=FALSE,SUM($LB98:$LR98)&gt;0,LW$9='2. Protocols'!$G97),1,0)*'4. Formulations'!$M97</f>
        <v>0</v>
      </c>
      <c r="LX98" s="27">
        <f>IF(AND(OR(ISBLANK(LX$9),LX$9=0)=FALSE,SUM($LB98:$LR98)&gt;0,LX$9='2. Protocols'!$G97),1,0)*'4. Formulations'!$M97</f>
        <v>0</v>
      </c>
      <c r="LY98" s="27">
        <f>IF(AND(OR(ISBLANK(LY$9),LY$9=0)=FALSE,SUM($LB98:$LR98)&gt;0,LY$9='2. Protocols'!$G97),1,0)*'4. Formulations'!$M97</f>
        <v>0</v>
      </c>
      <c r="LZ98" s="27">
        <f>IF(AND(OR(ISBLANK(LZ$9),LZ$9=0)=FALSE,SUM($LB98:$LR98)&gt;0,LZ$9='2. Protocols'!$G97),1,0)*'4. Formulations'!$M97</f>
        <v>0</v>
      </c>
      <c r="MA98" s="27">
        <f>IF(AND(OR(ISBLANK(MA$9),MA$9=0)=FALSE,SUM($LB98:$LR98)&gt;0,MA$9='2. Protocols'!$G97),1,0)*'4. Formulations'!$M97</f>
        <v>0</v>
      </c>
      <c r="MB98" s="27">
        <f>IF(AND(OR(ISBLANK(MB$9),MB$9=0)=FALSE,SUM($LB98:$LR98)&gt;0,MB$9='2. Protocols'!$G97),1,0)*'4. Formulations'!$M97</f>
        <v>0</v>
      </c>
      <c r="MC98" s="27">
        <f>IF(AND(OR(ISBLANK(MC$9),MC$9=0)=FALSE,SUM($LB98:$LR98)&gt;0,MC$9='2. Protocols'!$G97),1,0)*'4. Formulations'!$M97</f>
        <v>0</v>
      </c>
      <c r="MD98" s="27">
        <f>IF(AND(OR(ISBLANK(MD$9),MD$9=0)=FALSE,SUM($LB98:$LR98)&gt;0,MD$9='2. Protocols'!$G97),1,0)*'4. Formulations'!$M97</f>
        <v>0</v>
      </c>
      <c r="ME98" s="27">
        <f>IF(AND(OR(ISBLANK(ME$9),ME$9=0)=FALSE,SUM($LB98:$LR98)&gt;0,ME$9='2. Protocols'!$G97),1,0)*'4. Formulations'!$M97</f>
        <v>0</v>
      </c>
      <c r="MF98" s="27">
        <f>IF(AND(OR(ISBLANK(MF$9),MF$9=0)=FALSE,SUM($LB98:$LR98)&gt;0,MF$9='2. Protocols'!$G97),1,0)*'4. Formulations'!$M97</f>
        <v>0</v>
      </c>
      <c r="MG98" s="27">
        <f>IF(AND(OR(ISBLANK(MG$9),MG$9=0)=FALSE,SUM($LB98:$LR98)&gt;0,MG$9='2. Protocols'!$G97),1,0)*'4. Formulations'!$M97</f>
        <v>0</v>
      </c>
      <c r="MH98" s="27">
        <f>IF(AND(OR(ISBLANK(MH$9),MH$9=0)=FALSE,SUM($LB98:$LR98)&gt;0,MH$9='2. Protocols'!$G97),1,0)*'4. Formulations'!$M97</f>
        <v>0</v>
      </c>
      <c r="MI98" s="27">
        <f>IF(AND(OR(ISBLANK(MI$9),MI$9=0)=FALSE,SUM($LB98:$LR98)&gt;0,MI$9='2. Protocols'!$G97),1,0)*'4. Formulations'!$M97</f>
        <v>0</v>
      </c>
      <c r="MJ98" s="27">
        <f>IF(AND(OR(ISBLANK(MJ$9),MJ$9=0)=FALSE,SUM($LB98:$LR98)&gt;0,MJ$9='2. Protocols'!$G97),1,0)*'4. Formulations'!$M97</f>
        <v>0</v>
      </c>
      <c r="MK98" s="27">
        <f>IF(AND(OR(ISBLANK(MK$9),MK$9=0)=FALSE,SUM($LB98:$LR98)&gt;0,MK$9='2. Protocols'!$G97),1,0)*'4. Formulations'!$M97</f>
        <v>0</v>
      </c>
      <c r="ML98" s="27">
        <f>IF(AND(OR(ISBLANK(ML$9),ML$9=0)=FALSE,SUM($LB98:$LR98)&gt;0,ML$9='2. Protocols'!$G97),1,0)*'4. Formulations'!$M97</f>
        <v>0</v>
      </c>
      <c r="MM98" s="27">
        <f>IF(AND(OR(ISBLANK(MM$9),MM$9=0)=FALSE,SUM($LB98:$LR98)&gt;0,MM$9='2. Protocols'!$G97),1,0)*'4. Formulations'!$M97</f>
        <v>0</v>
      </c>
      <c r="MN98" s="27">
        <f>IF(AND(OR(ISBLANK(MN$9),MN$9=0)=FALSE,SUM($LB98:$LR98)&gt;0,MN$9='2. Protocols'!$G97),1,0)*'4. Formulations'!$M97</f>
        <v>0</v>
      </c>
      <c r="MO98" s="27">
        <f>IF(AND(OR(ISBLANK(MO$9),MO$9=0)=FALSE,SUM($LB98:$LR98)&gt;0,MO$9='2. Protocols'!$G97),1,0)*'4. Formulations'!$M97</f>
        <v>0</v>
      </c>
      <c r="MP98" s="27">
        <f>IF(AND(OR(ISBLANK(MP$9),MP$9=0)=FALSE,SUM($LB98:$LR98)&gt;0,MP$9='2. Protocols'!$G97),1,0)*'4. Formulations'!$M97</f>
        <v>0</v>
      </c>
      <c r="MQ98" s="27">
        <f>IF(AND(OR(ISBLANK(MQ$9),MQ$9=0)=FALSE,SUM($LB98:$LR98)&gt;0,MQ$9='2. Protocols'!$G97),1,0)*'4. Formulations'!$M97</f>
        <v>0</v>
      </c>
      <c r="MR98" s="27">
        <f>IF(AND(OR(ISBLANK(MR$9),MR$9=0)=FALSE,SUM($LB98:$LR98)&gt;0,MR$9='2. Protocols'!$G97),1,0)*'4. Formulations'!$M97</f>
        <v>0</v>
      </c>
      <c r="MS98" s="27">
        <f>IF(AND(OR(ISBLANK(MS$9),MS$9=0)=FALSE,SUM($LB98:$LR98)&gt;0,MS$9='2. Protocols'!$G97),1,0)*'4. Formulations'!$M97</f>
        <v>0</v>
      </c>
      <c r="MT98" s="27">
        <f>IF(AND(OR(ISBLANK(MT$9),MT$9=0)=FALSE,SUM($LB98:$LR98)&gt;0,MT$9='2. Protocols'!$G97),1,0)*'4. Formulations'!$M97</f>
        <v>0</v>
      </c>
      <c r="MU98" s="27">
        <f>IF(AND(OR(ISBLANK(MU$9),MU$9=0)=FALSE,SUM($LB98:$LR98)&gt;0,MU$9='2. Protocols'!$G97),1,0)*'4. Formulations'!$M97</f>
        <v>0</v>
      </c>
      <c r="MV98" s="27">
        <f>IF(AND(OR(ISBLANK(MV$9),MV$9=0)=FALSE,SUM($LB98:$LR98)&gt;0,MV$9='2. Protocols'!$G97),1,0)*'4. Formulations'!$M97</f>
        <v>0</v>
      </c>
      <c r="MW98" s="27">
        <f>IF(AND(OR(ISBLANK(MW$9),MW$9=0)=FALSE,SUM($LB98:$LR98)&gt;0,MW$9='2. Protocols'!$G97),1,0)*'4. Formulations'!$M97</f>
        <v>0</v>
      </c>
      <c r="MX98" s="27">
        <f>IF(AND(OR(ISBLANK(MX$9),MX$9=0)=FALSE,SUM($LB98:$LR98)&gt;0,MX$9='2. Protocols'!$G97),1,0)*'4. Formulations'!$M97</f>
        <v>0</v>
      </c>
      <c r="MY98" s="27">
        <f>IF(AND(OR(ISBLANK(MY$9),MY$9=0)=FALSE,SUM($LB98:$LR98)&gt;0,MY$9='2. Protocols'!$G97),1,0)*'4. Formulations'!$M97</f>
        <v>0</v>
      </c>
      <c r="MZ98" s="27">
        <f>IF(AND(OR(ISBLANK(MZ$9),MZ$9=0)=FALSE,SUM($LB98:$LR98)&gt;0,MZ$9='2. Protocols'!$G97),1,0)*'4. Formulations'!$M97</f>
        <v>0</v>
      </c>
      <c r="NA98" s="27">
        <f>IF(AND(OR(ISBLANK(NA$9),NA$9=0)=FALSE,SUM($LB98:$LR98)&gt;0,NA$9='2. Protocols'!$G97),1,0)*'4. Formulations'!$M97</f>
        <v>0</v>
      </c>
      <c r="NB98" s="27">
        <f>IF(AND(OR(ISBLANK(NB$9),NB$9=0)=FALSE,SUM($LB98:$LR98)&gt;0,NB$9='2. Protocols'!$G97),1,0)*'4. Formulations'!$M97</f>
        <v>0</v>
      </c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V98" s="27">
        <f>IF(AND(OR(ISBLANK(NV$9),NV$9=0)=FALSE,NV$9=$DM98),1,0)*'4. Formulations'!$N97</f>
        <v>0</v>
      </c>
      <c r="NW98" s="721">
        <f>IF(AND(OR(ISBLANK(NW$9),NW$9=0)=FALSE,NW$9=$DM98),1,0)*'4. Formulations'!$N97</f>
        <v>0</v>
      </c>
      <c r="NX98" s="27">
        <f>IF(AND(OR(ISBLANK(NX$9),NX$9=0)=FALSE,NX$9=$DM98),1,0)*'4. Formulations'!$N97</f>
        <v>0</v>
      </c>
      <c r="NY98" s="27">
        <f>IF(AND(OR(ISBLANK(NY$9),NY$9=0)=FALSE,NY$9=$DM98),1,0)*'4. Formulations'!$N97</f>
        <v>0</v>
      </c>
      <c r="NZ98" s="27">
        <f>IF(AND(OR(ISBLANK(NZ$9),NZ$9=0)=FALSE,NZ$9=$DM98),1,0)*'4. Formulations'!$N97</f>
        <v>0</v>
      </c>
      <c r="OA98" s="27">
        <f>IF(AND(OR(ISBLANK(OA$9),OA$9=0)=FALSE,OA$9=$DM98),1,0)*'4. Formulations'!$N97</f>
        <v>0</v>
      </c>
      <c r="OB98" s="27">
        <f>IF(AND(OR(ISBLANK(OB$9),OB$9=0)=FALSE,OB$9=$DM98),1,0)*'4. Formulations'!$N97</f>
        <v>0</v>
      </c>
      <c r="OC98" s="27">
        <f>IF(AND(OR(ISBLANK(OC$9),OC$9=0)=FALSE,OC$9=$DM98),1,0)*'4. Formulations'!$N97</f>
        <v>0</v>
      </c>
      <c r="OD98" s="27">
        <f>IF(AND(OR(ISBLANK(OD$9),OD$9=0)=FALSE,OD$9=$DM98),1,0)*'4. Formulations'!$N97</f>
        <v>0</v>
      </c>
      <c r="OE98" s="27">
        <f>IF(AND(OR(ISBLANK(OE$9),OE$9=0)=FALSE,OE$9=$DM98),1,0)*'4. Formulations'!$N97</f>
        <v>0</v>
      </c>
      <c r="OF98" s="27">
        <f>IF(AND(OR(ISBLANK(OF$9),OF$9=0)=FALSE,OF$9=$DM98),1,0)*'4. Formulations'!$N97</f>
        <v>0</v>
      </c>
      <c r="OG98" s="27">
        <f>IF(AND(OR(ISBLANK(OG$9),OG$9=0)=FALSE,OG$9=$DM98),1,0)*'4. Formulations'!$N97</f>
        <v>0</v>
      </c>
      <c r="OH98" s="27">
        <f>IF(AND(OR(ISBLANK(OH$9),OH$9=0)=FALSE,OH$9=$DM98),1,0)*'4. Formulations'!$N97</f>
        <v>0</v>
      </c>
      <c r="OI98" s="27">
        <f>IF(AND(OR(ISBLANK(OI$9),OI$9=0)=FALSE,OI$9=$DM98),1,0)*'4. Formulations'!$N97</f>
        <v>0</v>
      </c>
      <c r="OJ98" s="27">
        <f>IF(AND(OR(ISBLANK(OJ$9),OJ$9=0)=FALSE,OJ$9=$DM98),1,0)*'4. Formulations'!$N97</f>
        <v>0</v>
      </c>
      <c r="OK98" s="27">
        <f>IF(AND(OR(ISBLANK(OK$9),OK$9=0)=FALSE,OK$9=$DM98),1,0)*'4. Formulations'!$N97</f>
        <v>0</v>
      </c>
      <c r="OL98" s="27">
        <f>IF(AND(OR(ISBLANK(OL$9),OL$9=0)=FALSE,OL$9=$DM98),1,0)*'4. Formulations'!$N97</f>
        <v>0</v>
      </c>
      <c r="OM98" s="27"/>
      <c r="ON98" s="27"/>
      <c r="OO98" s="27"/>
      <c r="OQ98" s="27">
        <f>IF(AND(OR(ISBLANK(OQ$9),OQ$9=0)=FALSE,OR(OQ$9='2. Protocols'!$C97,OQ$9='2. Protocols'!$E97,OQ$9='2. Protocols'!$G97)),1,0)*'4. Formulations'!$O97</f>
        <v>0</v>
      </c>
      <c r="OR98" s="27">
        <f>IF(AND(OR(ISBLANK(OR$9),OR$9=0)=FALSE,OR(OR$9='2. Protocols'!$C97,OR$9='2. Protocols'!$E97,OR$9='2. Protocols'!$G97)),1,0)*'4. Formulations'!$O97</f>
        <v>0</v>
      </c>
      <c r="OS98" s="27">
        <f>IF(AND(OR(ISBLANK(OS$9),OS$9=0)=FALSE,OR(OS$9='2. Protocols'!$C97,OS$9='2. Protocols'!$E97,OS$9='2. Protocols'!$G97)),1,0)*'4. Formulations'!$O97</f>
        <v>0</v>
      </c>
      <c r="OT98" s="27">
        <f>IF(AND(OR(ISBLANK(OT$9),OT$9=0)=FALSE,OR(OT$9='2. Protocols'!$C97,OT$9='2. Protocols'!$E97,OT$9='2. Protocols'!$G97)),1,0)*'4. Formulations'!$O97</f>
        <v>0</v>
      </c>
      <c r="OU98" s="27">
        <f>IF(AND(OR(ISBLANK(OU$9),OU$9=0)=FALSE,OR(OU$9='2. Protocols'!$C97,OU$9='2. Protocols'!$E97,OU$9='2. Protocols'!$G97)),1,0)*'4. Formulations'!$O97</f>
        <v>0</v>
      </c>
      <c r="OV98" s="27">
        <f>IF(AND(OR(ISBLANK(OV$9),OV$9=0)=FALSE,OR(OV$9='2. Protocols'!$C97,OV$9='2. Protocols'!$E97,OV$9='2. Protocols'!$G97)),1,0)*'4. Formulations'!$O97</f>
        <v>0</v>
      </c>
      <c r="OW98" s="27">
        <f>IF(AND(OR(ISBLANK(OW$9),OW$9=0)=FALSE,OR(OW$9='2. Protocols'!$C97,OW$9='2. Protocols'!$E97,OW$9='2. Protocols'!$G97)),1,0)*'4. Formulations'!$O97</f>
        <v>0</v>
      </c>
      <c r="OX98" s="27">
        <f>IF(AND(OR(ISBLANK(OX$9),OX$9=0)=FALSE,OR(OX$9='2. Protocols'!$C97,OX$9='2. Protocols'!$E97,OX$9='2. Protocols'!$G97)),1,0)*'4. Formulations'!$O97</f>
        <v>0</v>
      </c>
      <c r="OY98" s="27">
        <f>IF(AND(OR(ISBLANK(OY$9),OY$9=0)=FALSE,OR(OY$9='2. Protocols'!$C97,OY$9='2. Protocols'!$E97,OY$9='2. Protocols'!$G97)),1,0)*'4. Formulations'!$O97</f>
        <v>0</v>
      </c>
      <c r="OZ98" s="27">
        <f>IF(AND(OR(ISBLANK(OZ$9),OZ$9=0)=FALSE,OR(OZ$9='2. Protocols'!$C97,OZ$9='2. Protocols'!$E97,OZ$9='2. Protocols'!$G97)),1,0)*'4. Formulations'!$O97</f>
        <v>0</v>
      </c>
      <c r="PA98" s="27">
        <f>IF(AND(OR(ISBLANK(PA$9),PA$9=0)=FALSE,OR(PA$9='2. Protocols'!$C97,PA$9='2. Protocols'!$E97,PA$9='2. Protocols'!$G97)),1,0)*'4. Formulations'!$O97</f>
        <v>0</v>
      </c>
      <c r="PB98" s="27">
        <f>IF(AND(OR(ISBLANK(PB$9),PB$9=0)=FALSE,OR(PB$9='2. Protocols'!$C97,PB$9='2. Protocols'!$E97,PB$9='2. Protocols'!$G97)),1,0)*'4. Formulations'!$O97</f>
        <v>0</v>
      </c>
      <c r="PC98" s="27">
        <f>IF(AND(OR(ISBLANK(PC$9),PC$9=0)=FALSE,OR(PC$9='2. Protocols'!$C97,PC$9='2. Protocols'!$E97,PC$9='2. Protocols'!$G97)),1,0)*'4. Formulations'!$O97</f>
        <v>0</v>
      </c>
      <c r="PD98" s="27">
        <f>IF(AND(OR(ISBLANK(PD$9),PD$9=0)=FALSE,OR(PD$9='2. Protocols'!$C97,PD$9='2. Protocols'!$E97,PD$9='2. Protocols'!$G97)),1,0)*'4. Formulations'!$O97</f>
        <v>0</v>
      </c>
      <c r="PE98" s="27">
        <f>IF(AND(OR(ISBLANK(PE$9),PE$9=0)=FALSE,OR(PE$9='2. Protocols'!$C97,PE$9='2. Protocols'!$E97,PE$9='2. Protocols'!$G97)),1,0)*'4. Formulations'!$O97</f>
        <v>0</v>
      </c>
      <c r="PF98" s="27">
        <f>IF(AND(OR(ISBLANK(PF$9),PF$9=0)=FALSE,OR(PF$9='2. Protocols'!$C97,PF$9='2. Protocols'!$E97,PF$9='2. Protocols'!$G97)),1,0)*'4. Formulations'!$O97</f>
        <v>0</v>
      </c>
      <c r="PG98" s="27">
        <f>IF(AND(OR(ISBLANK(PG$9),PG$9=0)=FALSE,OR(PG$9='2. Protocols'!$C97,PG$9='2. Protocols'!$E97,PG$9='2. Protocols'!$G97)),1,0)*'4. Formulations'!$O97</f>
        <v>0</v>
      </c>
      <c r="PH98" s="27">
        <f>IF(AND(OR(ISBLANK(PH$9),PH$9=0)=FALSE,OR(PH$9='2. Protocols'!$C97,PH$9='2. Protocols'!$E97,PH$9='2. Protocols'!$G97)),1,0)*'4. Formulations'!$O97</f>
        <v>0</v>
      </c>
      <c r="PI98" s="27">
        <f>IF(AND(OR(ISBLANK(PI$9),PI$9=0)=FALSE,OR(PI$9='2. Protocols'!$C97,PI$9='2. Protocols'!$E97,PI$9='2. Protocols'!$G97)),1,0)*'4. Formulations'!$O97</f>
        <v>0</v>
      </c>
      <c r="PJ98" s="27">
        <f>IF(AND(OR(ISBLANK(PJ$9),PJ$9=0)=FALSE,OR(PJ$9='2. Protocols'!$C97,PJ$9='2. Protocols'!$E97,PJ$9='2. Protocols'!$G97)),1,0)*'4. Formulations'!$O97</f>
        <v>0</v>
      </c>
      <c r="PK98" s="27">
        <f>IF(AND(OR(ISBLANK(PK$9),PK$9=0)=FALSE,OR(PK$9='2. Protocols'!$C97,PK$9='2. Protocols'!$E97,PK$9='2. Protocols'!$G97)),1,0)*'4. Formulations'!$O97</f>
        <v>0</v>
      </c>
      <c r="PL98" s="27">
        <f>IF(AND(OR(ISBLANK(PL$9),PL$9=0)=FALSE,OR(PL$9='2. Protocols'!$C97,PL$9='2. Protocols'!$E97,PL$9='2. Protocols'!$G97)),1,0)*'4. Formulations'!$O97</f>
        <v>0</v>
      </c>
      <c r="PM98" s="27">
        <f>IF(AND(OR(ISBLANK(PM$9),PM$9=0)=FALSE,OR(PM$9='2. Protocols'!$C97,PM$9='2. Protocols'!$E97,PM$9='2. Protocols'!$G97)),1,0)*'4. Formulations'!$O97</f>
        <v>0</v>
      </c>
      <c r="PN98" s="27">
        <f>IF(AND(OR(ISBLANK(PN$9),PN$9=0)=FALSE,OR(PN$9='2. Protocols'!$C97,PN$9='2. Protocols'!$E97,PN$9='2. Protocols'!$G97)),1,0)*'4. Formulations'!$O97</f>
        <v>0</v>
      </c>
      <c r="PO98" s="27">
        <f>IF(AND(OR(ISBLANK(PO$9),PO$9=0)=FALSE,OR(PO$9='2. Protocols'!$C97,PO$9='2. Protocols'!$E97,PO$9='2. Protocols'!$G97)),1,0)*'4. Formulations'!$O97</f>
        <v>0</v>
      </c>
      <c r="PP98" s="27">
        <f>IF(AND(OR(ISBLANK(PP$9),PP$9=0)=FALSE,OR(PP$9='2. Protocols'!$C97,PP$9='2. Protocols'!$E97,PP$9='2. Protocols'!$G97)),1,0)*'4. Formulations'!$O97</f>
        <v>0</v>
      </c>
      <c r="PQ98" s="27">
        <f>IF(AND(OR(ISBLANK(PQ$9),PQ$9=0)=FALSE,OR(PQ$9='2. Protocols'!$C97,PQ$9='2. Protocols'!$E97,PQ$9='2. Protocols'!$G97)),1,0)*'4. Formulations'!$O97</f>
        <v>0</v>
      </c>
      <c r="PR98" s="27">
        <f>IF(AND(OR(ISBLANK(PR$9),PR$9=0)=FALSE,OR(PR$9='2. Protocols'!$C97,PR$9='2. Protocols'!$E97,PR$9='2. Protocols'!$G97)),1,0)*'4. Formulations'!$O97</f>
        <v>0</v>
      </c>
      <c r="PS98" s="27">
        <f>IF(AND(OR(ISBLANK(PS$9),PS$9=0)=FALSE,OR(PS$9='2. Protocols'!$C97,PS$9='2. Protocols'!$E97,PS$9='2. Protocols'!$G97)),1,0)*'4. Formulations'!$O97</f>
        <v>0</v>
      </c>
      <c r="PT98" s="27">
        <f>IF(AND(OR(ISBLANK(PT$9),PT$9=0)=FALSE,OR(PT$9='2. Protocols'!$C97,PT$9='2. Protocols'!$E97,PT$9='2. Protocols'!$G97)),1,0)*'4. Formulations'!$O97</f>
        <v>0</v>
      </c>
      <c r="PU98" s="27">
        <f>IF(AND(OR(ISBLANK(PU$9),PU$9=0)=FALSE,OR(PU$9='2. Protocols'!$C97,PU$9='2. Protocols'!$E97,PU$9='2. Protocols'!$G97)),1,0)*'4. Formulations'!$O97</f>
        <v>0</v>
      </c>
      <c r="PV98" s="27">
        <f>IF(AND(OR(ISBLANK(PV$9),PV$9=0)=FALSE,OR(PV$9='2. Protocols'!$C97,PV$9='2. Protocols'!$E97,PV$9='2. Protocols'!$G97)),1,0)*'4. Formulations'!$O97</f>
        <v>0</v>
      </c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P98" s="27">
        <f>IF(AND(OR(ISBLANK(QP$9),QP$9=0)=FALSE,QP$9=$DL98),1,0)*'4. Formulations'!$P97</f>
        <v>0</v>
      </c>
      <c r="QQ98" s="27">
        <f>IF(AND(OR(ISBLANK(QQ$9),QQ$9=0)=FALSE,QQ$9=$DL98),1,0)*'4. Formulations'!$P97</f>
        <v>0</v>
      </c>
      <c r="QR98" s="27">
        <f>IF(AND(OR(ISBLANK(QR$9),QR$9=0)=FALSE,QR$9=$DL98),1,0)*'4. Formulations'!$P97</f>
        <v>0</v>
      </c>
      <c r="QS98" s="27">
        <f>IF(AND(OR(ISBLANK(QS$9),QS$9=0)=FALSE,QS$9=$DL98),1,0)*'4. Formulations'!$P97</f>
        <v>0</v>
      </c>
      <c r="QT98" s="27">
        <f>IF(AND(OR(ISBLANK(QT$9),QT$9=0)=FALSE,QT$9=$DL98),1,0)*'4. Formulations'!$P97</f>
        <v>0</v>
      </c>
      <c r="QU98" s="27">
        <f>IF(AND(OR(ISBLANK(QU$9),QU$9=0)=FALSE,QU$9=$DL98),1,0)*'4. Formulations'!$P97</f>
        <v>0</v>
      </c>
      <c r="QV98" s="27">
        <f>IF(AND(OR(ISBLANK(QV$9),QV$9=0)=FALSE,QV$9=$DL98),1,0)*'4. Formulations'!$P97</f>
        <v>0</v>
      </c>
      <c r="QW98" s="27">
        <f>IF(AND(OR(ISBLANK(QW$9),QW$9=0)=FALSE,QW$9=$DL98),1,0)*'4. Formulations'!$P97</f>
        <v>0</v>
      </c>
      <c r="QX98" s="27">
        <f>IF(AND(OR(ISBLANK(QX$9),QX$9=0)=FALSE,QX$9=$DL98),1,0)*'4. Formulations'!$P97</f>
        <v>0</v>
      </c>
      <c r="QY98" s="27">
        <f>IF(AND(OR(ISBLANK(QY$9),QY$9=0)=FALSE,QY$9=$DL98),1,0)*'4. Formulations'!$P97</f>
        <v>0</v>
      </c>
      <c r="QZ98" s="27">
        <f>IF(AND(OR(ISBLANK(QZ$9),QZ$9=0)=FALSE,QZ$9=$DL98),1,0)*'4. Formulations'!$P97</f>
        <v>0</v>
      </c>
      <c r="RA98" s="27">
        <f>IF(AND(OR(ISBLANK(RA$9),RA$9=0)=FALSE,RA$9=$DL98),1,0)*'4. Formulations'!$P97</f>
        <v>0</v>
      </c>
      <c r="RB98" s="27">
        <f>IF(AND(OR(ISBLANK(RB$9),RB$9=0)=FALSE,RB$9=$DL98),1,0)*'4. Formulations'!$P97</f>
        <v>0</v>
      </c>
      <c r="RC98" s="27">
        <f>IF(AND(OR(ISBLANK(RC$9),RC$9=0)=FALSE,RC$9=$DL98),1,0)*'4. Formulations'!$P97</f>
        <v>0</v>
      </c>
      <c r="RD98" s="27">
        <f>IF(AND(OR(ISBLANK(RD$9),RD$9=0)=FALSE,RD$9=$DL98),1,0)*'4. Formulations'!$P97</f>
        <v>0</v>
      </c>
      <c r="RE98" s="27">
        <f>IF(AND(OR(ISBLANK(RE$9),RE$9=0)=FALSE,RE$9=$DL98),1,0)*'4. Formulations'!$P97</f>
        <v>0</v>
      </c>
      <c r="RF98" s="27">
        <f>IF(AND(OR(ISBLANK(RF$9),RF$9=0)=FALSE,RF$9=$DL98),1,0)*'4. Formulations'!$P97</f>
        <v>0</v>
      </c>
      <c r="RG98" s="27"/>
      <c r="RH98" s="27"/>
      <c r="RI98" s="27"/>
      <c r="RK98" s="27">
        <f>IF(AND(OR(ISBLANK(RK$9),RK$9=0)=FALSE,SUM($QP98:$RF98)&gt;0,RK$9='2. Protocols'!$G97),1,0)*'4. Formulations'!$P97</f>
        <v>0</v>
      </c>
      <c r="RL98" s="27">
        <f>IF(AND(OR(ISBLANK(RL$9),RL$9=0)=FALSE,SUM($QP98:$RF98)&gt;0,RL$9='2. Protocols'!$G97),1,0)*'4. Formulations'!$P97</f>
        <v>0</v>
      </c>
      <c r="RM98" s="27">
        <f>IF(AND(OR(ISBLANK(RM$9),RM$9=0)=FALSE,SUM($QP98:$RF98)&gt;0,RM$9='2. Protocols'!$G97),1,0)*'4. Formulations'!$P97</f>
        <v>0</v>
      </c>
      <c r="RN98" s="27">
        <f>IF(AND(OR(ISBLANK(RN$9),RN$9=0)=FALSE,SUM($QP98:$RF98)&gt;0,RN$9='2. Protocols'!$G97),1,0)*'4. Formulations'!$P97</f>
        <v>0</v>
      </c>
      <c r="RO98" s="27">
        <f>IF(AND(OR(ISBLANK(RO$9),RO$9=0)=FALSE,SUM($QP98:$RF98)&gt;0,RO$9='2. Protocols'!$G97),1,0)*'4. Formulations'!$P97</f>
        <v>0</v>
      </c>
      <c r="RP98" s="27">
        <f>IF(AND(OR(ISBLANK(RP$9),RP$9=0)=FALSE,SUM($QP98:$RF98)&gt;0,RP$9='2. Protocols'!$G97),1,0)*'4. Formulations'!$P97</f>
        <v>0</v>
      </c>
      <c r="RQ98" s="27">
        <f>IF(AND(OR(ISBLANK(RQ$9),RQ$9=0)=FALSE,SUM($QP98:$RF98)&gt;0,RQ$9='2. Protocols'!$G97),1,0)*'4. Formulations'!$P97</f>
        <v>0</v>
      </c>
      <c r="RR98" s="27">
        <f>IF(AND(OR(ISBLANK(RR$9),RR$9=0)=FALSE,SUM($QP98:$RF98)&gt;0,RR$9='2. Protocols'!$G97),1,0)*'4. Formulations'!$P97</f>
        <v>0</v>
      </c>
      <c r="RS98" s="27">
        <f>IF(AND(OR(ISBLANK(RS$9),RS$9=0)=FALSE,SUM($QP98:$RF98)&gt;0,RS$9='2. Protocols'!$G97),1,0)*'4. Formulations'!$P97</f>
        <v>0</v>
      </c>
      <c r="RT98" s="27">
        <f>IF(AND(OR(ISBLANK(RT$9),RT$9=0)=FALSE,SUM($QP98:$RF98)&gt;0,RT$9='2. Protocols'!$G97),1,0)*'4. Formulations'!$P97</f>
        <v>0</v>
      </c>
      <c r="RU98" s="27">
        <f>IF(AND(OR(ISBLANK(RU$9),RU$9=0)=FALSE,SUM($QP98:$RF98)&gt;0,RU$9='2. Protocols'!$G97),1,0)*'4. Formulations'!$P97</f>
        <v>0</v>
      </c>
      <c r="RV98" s="27">
        <f>IF(AND(OR(ISBLANK(RV$9),RV$9=0)=FALSE,SUM($QP98:$RF98)&gt;0,RV$9='2. Protocols'!$G97),1,0)*'4. Formulations'!$P97</f>
        <v>0</v>
      </c>
      <c r="RW98" s="27">
        <f>IF(AND(OR(ISBLANK(RW$9),RW$9=0)=FALSE,SUM($QP98:$RF98)&gt;0,RW$9='2. Protocols'!$G97),1,0)*'4. Formulations'!$P97</f>
        <v>0</v>
      </c>
      <c r="RX98" s="27">
        <f>IF(AND(OR(ISBLANK(RX$9),RX$9=0)=FALSE,SUM($QP98:$RF98)&gt;0,RX$9='2. Protocols'!$G97),1,0)*'4. Formulations'!$P97</f>
        <v>0</v>
      </c>
      <c r="RY98" s="27">
        <f>IF(AND(OR(ISBLANK(RY$9),RY$9=0)=FALSE,SUM($QP98:$RF98)&gt;0,RY$9='2. Protocols'!$G97),1,0)*'4. Formulations'!$P97</f>
        <v>0</v>
      </c>
      <c r="RZ98" s="27">
        <f>IF(AND(OR(ISBLANK(RZ$9),RZ$9=0)=FALSE,SUM($QP98:$RF98)&gt;0,RZ$9='2. Protocols'!$G97),1,0)*'4. Formulations'!$P97</f>
        <v>0</v>
      </c>
      <c r="SA98" s="27">
        <f>IF(AND(OR(ISBLANK(SA$9),SA$9=0)=FALSE,SUM($QP98:$RF98)&gt;0,SA$9='2. Protocols'!$G97),1,0)*'4. Formulations'!$P97</f>
        <v>0</v>
      </c>
      <c r="SB98" s="27">
        <f>IF(AND(OR(ISBLANK(SB$9),SB$9=0)=FALSE,SUM($QP98:$RF98)&gt;0,SB$9='2. Protocols'!$G97),1,0)*'4. Formulations'!$P97</f>
        <v>0</v>
      </c>
      <c r="SC98" s="27">
        <f>IF(AND(OR(ISBLANK(SC$9),SC$9=0)=FALSE,SUM($QP98:$RF98)&gt;0,SC$9='2. Protocols'!$G97),1,0)*'4. Formulations'!$P97</f>
        <v>0</v>
      </c>
      <c r="SD98" s="27">
        <f>IF(AND(OR(ISBLANK(SD$9),SD$9=0)=FALSE,SUM($QP98:$RF98)&gt;0,SD$9='2. Protocols'!$G97),1,0)*'4. Formulations'!$P97</f>
        <v>0</v>
      </c>
      <c r="SE98" s="27">
        <f>IF(AND(OR(ISBLANK(SE$9),SE$9=0)=FALSE,SUM($QP98:$RF98)&gt;0,SE$9='2. Protocols'!$G97),1,0)*'4. Formulations'!$P97</f>
        <v>0</v>
      </c>
      <c r="SF98" s="27">
        <f>IF(AND(OR(ISBLANK(SF$9),SF$9=0)=FALSE,SUM($QP98:$RF98)&gt;0,SF$9='2. Protocols'!$G97),1,0)*'4. Formulations'!$P97</f>
        <v>0</v>
      </c>
      <c r="SG98" s="27">
        <f>IF(AND(OR(ISBLANK(SG$9),SG$9=0)=FALSE,SUM($QP98:$RF98)&gt;0,SG$9='2. Protocols'!$G97),1,0)*'4. Formulations'!$P97</f>
        <v>0</v>
      </c>
      <c r="SH98" s="27">
        <f>IF(AND(OR(ISBLANK(SH$9),SH$9=0)=FALSE,SUM($QP98:$RF98)&gt;0,SH$9='2. Protocols'!$G97),1,0)*'4. Formulations'!$P97</f>
        <v>0</v>
      </c>
      <c r="SI98" s="27">
        <f>IF(AND(OR(ISBLANK(SI$9),SI$9=0)=FALSE,SUM($QP98:$RF98)&gt;0,SI$9='2. Protocols'!$G97),1,0)*'4. Formulations'!$P97</f>
        <v>0</v>
      </c>
      <c r="SJ98" s="27">
        <f>IF(AND(OR(ISBLANK(SJ$9),SJ$9=0)=FALSE,SUM($QP98:$RF98)&gt;0,SJ$9='2. Protocols'!$G97),1,0)*'4. Formulations'!$P97</f>
        <v>0</v>
      </c>
      <c r="SK98" s="27">
        <f>IF(AND(OR(ISBLANK(SK$9),SK$9=0)=FALSE,SUM($QP98:$RF98)&gt;0,SK$9='2. Protocols'!$G97),1,0)*'4. Formulations'!$P97</f>
        <v>0</v>
      </c>
      <c r="SL98" s="27">
        <f>IF(AND(OR(ISBLANK(SL$9),SL$9=0)=FALSE,SUM($QP98:$RF98)&gt;0,SL$9='2. Protocols'!$G97),1,0)*'4. Formulations'!$P97</f>
        <v>0</v>
      </c>
      <c r="SM98" s="27">
        <f>IF(AND(OR(ISBLANK(SM$9),SM$9=0)=FALSE,SUM($QP98:$RF98)&gt;0,SM$9='2. Protocols'!$G97),1,0)*'4. Formulations'!$P97</f>
        <v>0</v>
      </c>
      <c r="SN98" s="27">
        <f>IF(AND(OR(ISBLANK(SN$9),SN$9=0)=FALSE,SUM($QP98:$RF98)&gt;0,SN$9='2. Protocols'!$G97),1,0)*'4. Formulations'!$P97</f>
        <v>0</v>
      </c>
      <c r="SO98" s="27">
        <f>IF(AND(OR(ISBLANK(SO$9),SO$9=0)=FALSE,SUM($QP98:$RF98)&gt;0,SO$9='2. Protocols'!$G97),1,0)*'4. Formulations'!$P97</f>
        <v>0</v>
      </c>
      <c r="SP98" s="27">
        <f>IF(AND(OR(ISBLANK(SP$9),SP$9=0)=FALSE,SUM($QP98:$RF98)&gt;0,SP$9='2. Protocols'!$G97),1,0)*'4. Formulations'!$P97</f>
        <v>0</v>
      </c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J98" s="27">
        <f>IF(AND(OR(ISBLANK(TJ$9),TJ$9=0)=FALSE,TJ$9=$DM98),1,0)*'4. Formulations'!$Q97</f>
        <v>0</v>
      </c>
      <c r="TK98" s="27">
        <f>IF(AND(OR(ISBLANK(TK$9),TK$9=0)=FALSE,TK$9=$DM98),1,0)*'4. Formulations'!$Q97</f>
        <v>0</v>
      </c>
      <c r="TL98" s="27">
        <f>IF(AND(OR(ISBLANK(TL$9),TL$9=0)=FALSE,TL$9=$DM98),1,0)*'4. Formulations'!$Q97</f>
        <v>0</v>
      </c>
      <c r="TM98" s="27">
        <f>IF(AND(OR(ISBLANK(TM$9),TM$9=0)=FALSE,TM$9=$DM98),1,0)*'4. Formulations'!$Q97</f>
        <v>0</v>
      </c>
      <c r="TN98" s="27">
        <f>IF(AND(OR(ISBLANK(TN$9),TN$9=0)=FALSE,TN$9=$DM98),1,0)*'4. Formulations'!$Q97</f>
        <v>0</v>
      </c>
      <c r="TO98" s="27">
        <f>IF(AND(OR(ISBLANK(TO$9),TO$9=0)=FALSE,TO$9=$DM98),1,0)*'4. Formulations'!$Q97</f>
        <v>0</v>
      </c>
      <c r="TP98" s="27">
        <f>IF(AND(OR(ISBLANK(TP$9),TP$9=0)=FALSE,TP$9=$DM98),1,0)*'4. Formulations'!$Q97</f>
        <v>0</v>
      </c>
      <c r="TQ98" s="27">
        <f>IF(AND(OR(ISBLANK(TQ$9),TQ$9=0)=FALSE,TQ$9=$DM98),1,0)*'4. Formulations'!$Q97</f>
        <v>0</v>
      </c>
      <c r="TR98" s="27">
        <f>IF(AND(OR(ISBLANK(TR$9),TR$9=0)=FALSE,TR$9=$DM98),1,0)*'4. Formulations'!$Q97</f>
        <v>0</v>
      </c>
      <c r="TS98" s="27">
        <f>IF(AND(OR(ISBLANK(TS$9),TS$9=0)=FALSE,TS$9=$DM98),1,0)*'4. Formulations'!$Q97</f>
        <v>0</v>
      </c>
      <c r="TT98" s="27">
        <f>IF(AND(OR(ISBLANK(TT$9),TT$9=0)=FALSE,TT$9=$DM98),1,0)*'4. Formulations'!$Q97</f>
        <v>0</v>
      </c>
      <c r="TU98" s="27">
        <f>IF(AND(OR(ISBLANK(TU$9),TU$9=0)=FALSE,TU$9=$DM98),1,0)*'4. Formulations'!$Q97</f>
        <v>0</v>
      </c>
      <c r="TV98" s="27">
        <f>IF(AND(OR(ISBLANK(TV$9),TV$9=0)=FALSE,TV$9=$DM98),1,0)*'4. Formulations'!$Q97</f>
        <v>0</v>
      </c>
      <c r="TW98" s="27">
        <f>IF(AND(OR(ISBLANK(TW$9),TW$9=0)=FALSE,TW$9=$DM98),1,0)*'4. Formulations'!$Q97</f>
        <v>0</v>
      </c>
      <c r="TX98" s="27">
        <f>IF(AND(OR(ISBLANK(TX$9),TX$9=0)=FALSE,TX$9=$DM98),1,0)*'4. Formulations'!$Q97</f>
        <v>0</v>
      </c>
      <c r="TY98" s="27">
        <f>IF(AND(OR(ISBLANK(TY$9),TY$9=0)=FALSE,TY$9=$DM98),1,0)*'4. Formulations'!$Q97</f>
        <v>0</v>
      </c>
      <c r="TZ98" s="27">
        <f>IF(AND(OR(ISBLANK(TZ$9),TZ$9=0)=FALSE,TZ$9=$DM98),1,0)*'4. Formulations'!$Q97</f>
        <v>0</v>
      </c>
      <c r="UA98" s="27"/>
      <c r="UB98" s="27"/>
      <c r="UC98" s="27"/>
    </row>
    <row r="99" spans="2:549" ht="15" hidden="1" outlineLevel="1" x14ac:dyDescent="0.25">
      <c r="B99" s="2"/>
      <c r="C99" s="75" t="str">
        <f>IF('2. Protocols'!C98&amp;"+"&amp;'2. Protocols'!E98&amp;"+"&amp;'2. Protocols'!G98="++","",'2. Protocols'!C98&amp;"+"&amp;'2. Protocols'!E98&amp;"+"&amp;'2. Protocols'!G98)</f>
        <v/>
      </c>
      <c r="D99" s="7"/>
      <c r="E99" s="8"/>
      <c r="G99" s="72">
        <f>'2. Protocols'!J98*'1. General Inputs'!$N$13</f>
        <v>0</v>
      </c>
      <c r="H99" s="72">
        <f>MAX(G99*(1+'1. General Inputs'!$BE$23)+(H$110*'2. Protocols'!$S98)+'3. ARV Substitutions'!L119,0)</f>
        <v>0</v>
      </c>
      <c r="I99" s="72" t="e">
        <f>MAX(H99*(1+'1. General Inputs'!$BE$23)+(I$110*'2. Protocols'!$S98)+'3. ARV Substitutions'!M119,0)</f>
        <v>#VALUE!</v>
      </c>
      <c r="J99" s="72" t="e">
        <f>MAX(I99*(1+'1. General Inputs'!$BE$23)+(J$110*'2. Protocols'!$S98)+'3. ARV Substitutions'!N119,0)</f>
        <v>#VALUE!</v>
      </c>
      <c r="K99" s="72" t="e">
        <f>MAX(J99*(1+'1. General Inputs'!$BE$23)+(K$110*'2. Protocols'!$S98)+'3. ARV Substitutions'!O119,0)</f>
        <v>#VALUE!</v>
      </c>
      <c r="L99" s="72" t="e">
        <f>MAX(K99*(1+'1. General Inputs'!$BE$23)+(L$110*'2. Protocols'!$S98)+'3. ARV Substitutions'!P119,0)</f>
        <v>#VALUE!</v>
      </c>
      <c r="M99" s="72" t="e">
        <f>MAX(L99*(1+'1. General Inputs'!$BE$23)+(M$110*'2. Protocols'!$S98)+'3. ARV Substitutions'!Q119,0)</f>
        <v>#VALUE!</v>
      </c>
      <c r="N99" s="72" t="e">
        <f>MAX(M99*(1+'1. General Inputs'!$BE$23)+(N$110*'2. Protocols'!$S98)+'3. ARV Substitutions'!R119,0)</f>
        <v>#VALUE!</v>
      </c>
      <c r="O99" s="72" t="e">
        <f>MAX(N99*(1+'1. General Inputs'!$BE$23)+(O$110*'2. Protocols'!$S98)+'3. ARV Substitutions'!S119,0)</f>
        <v>#VALUE!</v>
      </c>
      <c r="P99" s="72" t="e">
        <f>MAX(O99*(1+'1. General Inputs'!$BE$23)+(P$110*'2. Protocols'!$S98)+'3. ARV Substitutions'!T119,0)</f>
        <v>#VALUE!</v>
      </c>
      <c r="Q99" s="72" t="e">
        <f>MAX(P99*(1+'1. General Inputs'!$BE$23)+(Q$110*'2. Protocols'!$S98)+'3. ARV Substitutions'!U119,0)</f>
        <v>#VALUE!</v>
      </c>
      <c r="R99" s="72" t="e">
        <f>MAX(Q99*(1+'1. General Inputs'!$BE$23)+(R$110*'2. Protocols'!$S98)+'3. ARV Substitutions'!V119,0)</f>
        <v>#VALUE!</v>
      </c>
      <c r="S99" s="72" t="e">
        <f>MAX(R99*(1+'1. General Inputs'!$BE$23)+(S$110*'2. Protocols'!$S98)+'3. ARV Substitutions'!W119,0)</f>
        <v>#VALUE!</v>
      </c>
      <c r="T99" s="72" t="e">
        <f>MAX(S99*(1+'1. General Inputs'!$BE$23)+(T$110*'2. Protocols'!$S98)+'3. ARV Substitutions'!X119,0)</f>
        <v>#VALUE!</v>
      </c>
      <c r="U99" s="72" t="e">
        <f>MAX(T99*(1+'1. General Inputs'!$BE$23)+(U$110*'2. Protocols'!$S98)+'3. ARV Substitutions'!Y119,0)</f>
        <v>#VALUE!</v>
      </c>
      <c r="V99" s="72" t="e">
        <f>MAX(U99*(1+'1. General Inputs'!$BE$23)+(V$110*'2. Protocols'!$S98)+'3. ARV Substitutions'!Z119,0)</f>
        <v>#VALUE!</v>
      </c>
      <c r="W99" s="72" t="e">
        <f>MAX(V99*(1+'1. General Inputs'!$BE$23)+(W$110*'2. Protocols'!$S98)+'3. ARV Substitutions'!AA119,0)</f>
        <v>#VALUE!</v>
      </c>
      <c r="X99" s="72" t="e">
        <f>MAX(W99*(1+'1. General Inputs'!$BE$23)+(X$110*'2. Protocols'!$S98)+'3. ARV Substitutions'!AB119,0)</f>
        <v>#VALUE!</v>
      </c>
      <c r="Y99" s="72" t="e">
        <f>MAX(X99*(1+'1. General Inputs'!$BE$23)+(Y$110*'2. Protocols'!$S98)+'3. ARV Substitutions'!AC119,0)</f>
        <v>#VALUE!</v>
      </c>
      <c r="Z99" s="72" t="e">
        <f>MAX(Y99*(1+'1. General Inputs'!$BE$23)+(Z$110*'2. Protocols'!$S98)+'3. ARV Substitutions'!AD119,0)</f>
        <v>#VALUE!</v>
      </c>
      <c r="AA99" s="72" t="e">
        <f>MAX(Z99*(1+'1. General Inputs'!$BE$23)+(AA$110*'2. Protocols'!$S98)+'3. ARV Substitutions'!AE119,0)</f>
        <v>#VALUE!</v>
      </c>
      <c r="AB99" s="72" t="e">
        <f>MAX(AA99*(1+'1. General Inputs'!$BE$23)+(AB$110*'2. Protocols'!$S98)+'3. ARV Substitutions'!AF119,0)</f>
        <v>#VALUE!</v>
      </c>
      <c r="AC99" s="72" t="e">
        <f>MAX(AB99*(1+'1. General Inputs'!$BE$23)+(AC$110*'2. Protocols'!$S98)+'3. ARV Substitutions'!AG119,0)</f>
        <v>#VALUE!</v>
      </c>
      <c r="AD99" s="72" t="e">
        <f>MAX(AC99*(1+'1. General Inputs'!$BE$23)+(AD$110*'2. Protocols'!$S98)+'3. ARV Substitutions'!AH119,0)</f>
        <v>#VALUE!</v>
      </c>
      <c r="AE99" s="72" t="e">
        <f>MAX(AD99*(1+'1. General Inputs'!$BE$23)+(AE$110*'2. Protocols'!$S98)+'3. ARV Substitutions'!AI119,0)</f>
        <v>#VALUE!</v>
      </c>
      <c r="AF99" s="72" t="e">
        <f>MAX(AE99*(1+'1. General Inputs'!$BE$23)+(AF$110*'2. Protocols'!$S98)+'3. ARV Substitutions'!AJ119,0)</f>
        <v>#VALUE!</v>
      </c>
      <c r="AG99" s="72" t="e">
        <f>MAX(AF99*(1+'1. General Inputs'!$BE$23)+(AG$110*'2. Protocols'!$S98)+'3. ARV Substitutions'!AK119,0)</f>
        <v>#VALUE!</v>
      </c>
      <c r="AH99" s="72" t="e">
        <f>MAX(AG99*(1+'1. General Inputs'!$BE$23)+(AH$110*'2. Protocols'!$S98)+'3. ARV Substitutions'!AL119,0)</f>
        <v>#VALUE!</v>
      </c>
      <c r="AI99" s="72" t="e">
        <f>MAX(AH99*(1+'1. General Inputs'!$BE$23)+(AI$110*'2. Protocols'!$S98)+'3. ARV Substitutions'!AM119,0)</f>
        <v>#VALUE!</v>
      </c>
      <c r="AJ99" s="72" t="e">
        <f>MAX(AI99*(1+'1. General Inputs'!$BE$23)+(AJ$110*'2. Protocols'!$S98)+'3. ARV Substitutions'!AN119,0)</f>
        <v>#VALUE!</v>
      </c>
      <c r="AK99" s="72" t="e">
        <f>MAX(AJ99*(1+'1. General Inputs'!$BE$23)+(AK$110*'2. Protocols'!$S98)+'3. ARV Substitutions'!AO119,0)</f>
        <v>#VALUE!</v>
      </c>
      <c r="AL99" s="72" t="e">
        <f>MAX(AK99*(1+'1. General Inputs'!$BE$23)+(AL$110*'2. Protocols'!$S98)+'3. ARV Substitutions'!AP119,0)</f>
        <v>#VALUE!</v>
      </c>
      <c r="AM99" s="72" t="e">
        <f>MAX(AL99*(1+'1. General Inputs'!$BE$23)+(AM$110*'2. Protocols'!$S98)+'3. ARV Substitutions'!AQ119,0)</f>
        <v>#VALUE!</v>
      </c>
      <c r="AN99" s="72" t="e">
        <f>MAX(AM99*(1+'1. General Inputs'!$BE$23)+(AN$110*'2. Protocols'!$S98)+'3. ARV Substitutions'!AR119,0)</f>
        <v>#VALUE!</v>
      </c>
      <c r="AO99" s="72" t="e">
        <f>MAX(AN99*(1+'1. General Inputs'!$BE$23)+(AO$110*'2. Protocols'!$S98)+'3. ARV Substitutions'!AS119,0)</f>
        <v>#VALUE!</v>
      </c>
      <c r="AP99" s="72" t="e">
        <f>MAX(AO99*(1+'1. General Inputs'!$BE$23)+(AP$110*'2. Protocols'!$S98)+'3. ARV Substitutions'!AT119,0)</f>
        <v>#VALUE!</v>
      </c>
      <c r="AQ99" s="72" t="e">
        <f>MAX(AP99*(1+'1. General Inputs'!$BE$23)+(AQ$110*'2. Protocols'!$S98)+'3. ARV Substitutions'!AU119,0)</f>
        <v>#VALUE!</v>
      </c>
      <c r="CA99" s="51">
        <f t="shared" si="106"/>
        <v>0</v>
      </c>
      <c r="CB99" s="51" t="e">
        <f t="shared" si="107"/>
        <v>#VALUE!</v>
      </c>
      <c r="CC99" s="51" t="e">
        <f t="shared" si="108"/>
        <v>#VALUE!</v>
      </c>
      <c r="CD99" s="51" t="e">
        <f t="shared" si="109"/>
        <v>#VALUE!</v>
      </c>
      <c r="CE99" s="51" t="e">
        <f t="shared" si="110"/>
        <v>#VALUE!</v>
      </c>
      <c r="CF99" s="51" t="e">
        <f t="shared" si="111"/>
        <v>#VALUE!</v>
      </c>
      <c r="CG99" s="51" t="e">
        <f t="shared" si="112"/>
        <v>#VALUE!</v>
      </c>
      <c r="CH99" s="51" t="e">
        <f t="shared" si="113"/>
        <v>#VALUE!</v>
      </c>
      <c r="CI99" s="51" t="e">
        <f t="shared" si="114"/>
        <v>#VALUE!</v>
      </c>
      <c r="CJ99" s="51" t="e">
        <f t="shared" si="115"/>
        <v>#VALUE!</v>
      </c>
      <c r="CK99" s="51" t="e">
        <f t="shared" si="116"/>
        <v>#VALUE!</v>
      </c>
      <c r="CL99" s="51" t="e">
        <f t="shared" si="117"/>
        <v>#VALUE!</v>
      </c>
      <c r="CM99" s="51" t="e">
        <f t="shared" si="118"/>
        <v>#VALUE!</v>
      </c>
      <c r="CN99" s="51" t="e">
        <f t="shared" si="119"/>
        <v>#VALUE!</v>
      </c>
      <c r="CO99" s="51" t="e">
        <f t="shared" si="120"/>
        <v>#VALUE!</v>
      </c>
      <c r="CP99" s="51" t="e">
        <f t="shared" si="121"/>
        <v>#VALUE!</v>
      </c>
      <c r="CQ99" s="51" t="e">
        <f t="shared" si="122"/>
        <v>#VALUE!</v>
      </c>
      <c r="CR99" s="51" t="e">
        <f t="shared" si="123"/>
        <v>#VALUE!</v>
      </c>
      <c r="CS99" s="51" t="e">
        <f t="shared" si="124"/>
        <v>#VALUE!</v>
      </c>
      <c r="CT99" s="51" t="e">
        <f t="shared" si="125"/>
        <v>#VALUE!</v>
      </c>
      <c r="CU99" s="51" t="e">
        <f t="shared" si="126"/>
        <v>#VALUE!</v>
      </c>
      <c r="CV99" s="51" t="e">
        <f t="shared" si="127"/>
        <v>#VALUE!</v>
      </c>
      <c r="CW99" s="51" t="e">
        <f t="shared" si="128"/>
        <v>#VALUE!</v>
      </c>
      <c r="CX99" s="51" t="e">
        <f t="shared" si="129"/>
        <v>#VALUE!</v>
      </c>
      <c r="CY99" s="51" t="e">
        <f t="shared" si="130"/>
        <v>#VALUE!</v>
      </c>
      <c r="CZ99" s="51" t="e">
        <f t="shared" si="131"/>
        <v>#VALUE!</v>
      </c>
      <c r="DA99" s="51" t="e">
        <f t="shared" si="132"/>
        <v>#VALUE!</v>
      </c>
      <c r="DB99" s="51" t="e">
        <f t="shared" si="133"/>
        <v>#VALUE!</v>
      </c>
      <c r="DC99" s="51" t="e">
        <f t="shared" si="134"/>
        <v>#VALUE!</v>
      </c>
      <c r="DD99" s="51" t="e">
        <f t="shared" si="135"/>
        <v>#VALUE!</v>
      </c>
      <c r="DE99" s="51" t="e">
        <f t="shared" si="136"/>
        <v>#VALUE!</v>
      </c>
      <c r="DF99" s="51" t="e">
        <f t="shared" si="137"/>
        <v>#VALUE!</v>
      </c>
      <c r="DG99" s="51" t="e">
        <f t="shared" si="138"/>
        <v>#VALUE!</v>
      </c>
      <c r="DH99" s="51" t="e">
        <f t="shared" si="139"/>
        <v>#VALUE!</v>
      </c>
      <c r="DI99" s="51" t="e">
        <f t="shared" si="140"/>
        <v>#VALUE!</v>
      </c>
      <c r="DJ99" s="51" t="e">
        <f t="shared" si="141"/>
        <v>#VALUE!</v>
      </c>
      <c r="DL99" s="21" t="str">
        <f>CONCATENATE('2. Protocols'!C98, '2. Protocols'!D98, '2. Protocols'!E98)</f>
        <v>+</v>
      </c>
      <c r="DM99" s="21" t="str">
        <f>CONCATENATE('2. Protocols'!C98, '2. Protocols'!D98, '2. Protocols'!E98, '2. Protocols'!F98, '2. Protocols'!G98,)</f>
        <v>++</v>
      </c>
      <c r="DO99" s="27">
        <f>IF(AND(OR(ISBLANK(DO$9),DO$9=0)=FALSE,OR(DO$9='2. Protocols'!$C98,DO$9='2. Protocols'!$E98,DO$9='2. Protocols'!$G98)),1,0)*'4. Formulations'!$I98</f>
        <v>0</v>
      </c>
      <c r="DP99" s="27">
        <f>IF(AND(OR(ISBLANK(DP$9),DP$9=0)=FALSE,OR(DP$9='2. Protocols'!$C98,DP$9='2. Protocols'!$E98,DP$9='2. Protocols'!$G98)),1,0)*'4. Formulations'!$I98</f>
        <v>0</v>
      </c>
      <c r="DQ99" s="27">
        <f>IF(AND(OR(ISBLANK(DQ$9),DQ$9=0)=FALSE,OR(DQ$9='2. Protocols'!$C98,DQ$9='2. Protocols'!$E98,DQ$9='2. Protocols'!$G98)),1,0)*'4. Formulations'!$I98</f>
        <v>0</v>
      </c>
      <c r="DR99" s="27">
        <f>IF(AND(OR(ISBLANK(DR$9),DR$9=0)=FALSE,OR(DR$9='2. Protocols'!$C98,DR$9='2. Protocols'!$E98,DR$9='2. Protocols'!$G98)),1,0)*'4. Formulations'!$I98</f>
        <v>0</v>
      </c>
      <c r="DS99" s="27">
        <f>IF(AND(OR(ISBLANK(DS$9),DS$9=0)=FALSE,OR(DS$9='2. Protocols'!$C98,DS$9='2. Protocols'!$E98,DS$9='2. Protocols'!$G98)),1,0)*'4. Formulations'!$I98</f>
        <v>0</v>
      </c>
      <c r="DT99" s="27">
        <f>IF(AND(OR(ISBLANK(DT$9),DT$9=0)=FALSE,OR(DT$9='2. Protocols'!$C98,DT$9='2. Protocols'!$E98,DT$9='2. Protocols'!$G98)),1,0)*'4. Formulations'!$I98</f>
        <v>0</v>
      </c>
      <c r="DU99" s="27">
        <f>IF(AND(OR(ISBLANK(DU$9),DU$9=0)=FALSE,OR(DU$9='2. Protocols'!$C98,DU$9='2. Protocols'!$E98,DU$9='2. Protocols'!$G98)),1,0)*'4. Formulations'!$I98</f>
        <v>0</v>
      </c>
      <c r="DV99" s="27">
        <f>IF(AND(OR(ISBLANK(DV$9),DV$9=0)=FALSE,OR(DV$9='2. Protocols'!$C98,DV$9='2. Protocols'!$E98,DV$9='2. Protocols'!$G98)),1,0)*'4. Formulations'!$I98</f>
        <v>0</v>
      </c>
      <c r="DW99" s="27">
        <f>IF(AND(OR(ISBLANK(DW$9),DW$9=0)=FALSE,OR(DW$9='2. Protocols'!$C98,DW$9='2. Protocols'!$E98,DW$9='2. Protocols'!$G98)),1,0)*'4. Formulations'!$I98</f>
        <v>0</v>
      </c>
      <c r="DX99" s="27">
        <f>IF(AND(OR(ISBLANK(DX$9),DX$9=0)=FALSE,OR(DX$9='2. Protocols'!$C98,DX$9='2. Protocols'!$E98,DX$9='2. Protocols'!$G98)),1,0)*'4. Formulations'!$I98</f>
        <v>0</v>
      </c>
      <c r="DY99" s="27">
        <f>IF(AND(OR(ISBLANK(DY$9),DY$9=0)=FALSE,OR(DY$9='2. Protocols'!$C98,DY$9='2. Protocols'!$E98,DY$9='2. Protocols'!$G98)),1,0)*'4. Formulations'!$I98</f>
        <v>0</v>
      </c>
      <c r="DZ99" s="27">
        <f>IF(AND(OR(ISBLANK(DZ$9),DZ$9=0)=FALSE,OR(DZ$9='2. Protocols'!$C98,DZ$9='2. Protocols'!$E98,DZ$9='2. Protocols'!$G98)),1,0)*'4. Formulations'!$I98</f>
        <v>0</v>
      </c>
      <c r="EA99" s="27">
        <f>IF(AND(OR(ISBLANK(EA$9),EA$9=0)=FALSE,OR(EA$9='2. Protocols'!$C98,EA$9='2. Protocols'!$E98,EA$9='2. Protocols'!$G98)),1,0)*'4. Formulations'!$I98</f>
        <v>0</v>
      </c>
      <c r="EB99" s="27">
        <f>IF(AND(OR(ISBLANK(EB$9),EB$9=0)=FALSE,OR(EB$9='2. Protocols'!$C98,EB$9='2. Protocols'!$E98,EB$9='2. Protocols'!$G98)),1,0)*'4. Formulations'!$I98</f>
        <v>0</v>
      </c>
      <c r="EC99" s="27">
        <f>IF(AND(OR(ISBLANK(EC$9),EC$9=0)=FALSE,OR(EC$9='2. Protocols'!$C98,EC$9='2. Protocols'!$E98,EC$9='2. Protocols'!$G98)),1,0)*'4. Formulations'!$I98</f>
        <v>0</v>
      </c>
      <c r="ED99" s="27">
        <f>IF(AND(OR(ISBLANK(ED$9),ED$9=0)=FALSE,OR(ED$9='2. Protocols'!$C98,ED$9='2. Protocols'!$E98,ED$9='2. Protocols'!$G98)),1,0)*'4. Formulations'!$I98</f>
        <v>0</v>
      </c>
      <c r="EE99" s="27">
        <f>IF(AND(OR(ISBLANK(EE$9),EE$9=0)=FALSE,OR(EE$9='2. Protocols'!$C98,EE$9='2. Protocols'!$E98,EE$9='2. Protocols'!$G98)),1,0)*'4. Formulations'!$I98</f>
        <v>0</v>
      </c>
      <c r="EF99" s="27">
        <f>IF(AND(OR(ISBLANK(EF$9),EF$9=0)=FALSE,OR(EF$9='2. Protocols'!$C98,EF$9='2. Protocols'!$E98,EF$9='2. Protocols'!$G98)),1,0)*'4. Formulations'!$I98</f>
        <v>0</v>
      </c>
      <c r="EG99" s="27">
        <f>IF(AND(OR(ISBLANK(EG$9),EG$9=0)=FALSE,OR(EG$9='2. Protocols'!$C98,EG$9='2. Protocols'!$E98,EG$9='2. Protocols'!$G98)),1,0)*'4. Formulations'!$I98</f>
        <v>0</v>
      </c>
      <c r="EH99" s="27">
        <f>IF(AND(OR(ISBLANK(EH$9),EH$9=0)=FALSE,OR(EH$9='2. Protocols'!$C98,EH$9='2. Protocols'!$E98,EH$9='2. Protocols'!$G98)),1,0)*'4. Formulations'!$I98</f>
        <v>0</v>
      </c>
      <c r="EI99" s="27">
        <f>IF(AND(OR(ISBLANK(EI$9),EI$9=0)=FALSE,OR(EI$9='2. Protocols'!$C98,EI$9='2. Protocols'!$E98,EI$9='2. Protocols'!$G98)),1,0)*'4. Formulations'!$I98</f>
        <v>0</v>
      </c>
      <c r="EJ99" s="27">
        <f>IF(AND(OR(ISBLANK(EJ$9),EJ$9=0)=FALSE,OR(EJ$9='2. Protocols'!$C98,EJ$9='2. Protocols'!$E98,EJ$9='2. Protocols'!$G98)),1,0)*'4. Formulations'!$I98</f>
        <v>0</v>
      </c>
      <c r="EK99" s="27">
        <f>IF(AND(OR(ISBLANK(EK$9),EK$9=0)=FALSE,OR(EK$9='2. Protocols'!$C98,EK$9='2. Protocols'!$E98,EK$9='2. Protocols'!$G98)),1,0)*'4. Formulations'!$I98</f>
        <v>0</v>
      </c>
      <c r="EL99" s="27">
        <f>IF(AND(OR(ISBLANK(EL$9),EL$9=0)=FALSE,OR(EL$9='2. Protocols'!$C98,EL$9='2. Protocols'!$E98,EL$9='2. Protocols'!$G98)),1,0)*'4. Formulations'!$I98</f>
        <v>0</v>
      </c>
      <c r="EM99" s="27">
        <f>IF(AND(OR(ISBLANK(EM$9),EM$9=0)=FALSE,OR(EM$9='2. Protocols'!$C98,EM$9='2. Protocols'!$E98,EM$9='2. Protocols'!$G98)),1,0)*'4. Formulations'!$I98</f>
        <v>0</v>
      </c>
      <c r="EN99" s="27">
        <f>IF(AND(OR(ISBLANK(EN$9),EN$9=0)=FALSE,OR(EN$9='2. Protocols'!$C98,EN$9='2. Protocols'!$E98,EN$9='2. Protocols'!$G98)),1,0)*'4. Formulations'!$I98</f>
        <v>0</v>
      </c>
      <c r="EO99" s="27">
        <f>IF(AND(OR(ISBLANK(EO$9),EO$9=0)=FALSE,OR(EO$9='2. Protocols'!$C98,EO$9='2. Protocols'!$E98,EO$9='2. Protocols'!$G98)),1,0)*'4. Formulations'!$I98</f>
        <v>0</v>
      </c>
      <c r="EP99" s="27">
        <f>IF(AND(OR(ISBLANK(EP$9),EP$9=0)=FALSE,OR(EP$9='2. Protocols'!$C98,EP$9='2. Protocols'!$E98,EP$9='2. Protocols'!$G98)),1,0)*'4. Formulations'!$I98</f>
        <v>0</v>
      </c>
      <c r="EQ99" s="27">
        <f>IF(AND(OR(ISBLANK(EQ$9),EQ$9=0)=FALSE,OR(EQ$9='2. Protocols'!$C98,EQ$9='2. Protocols'!$E98,EQ$9='2. Protocols'!$G98)),1,0)*'4. Formulations'!$I98</f>
        <v>0</v>
      </c>
      <c r="ER99" s="27">
        <f>IF(AND(OR(ISBLANK(ER$9),ER$9=0)=FALSE,OR(ER$9='2. Protocols'!$C98,ER$9='2. Protocols'!$E98,ER$9='2. Protocols'!$G98)),1,0)*'4. Formulations'!$I98</f>
        <v>0</v>
      </c>
      <c r="ES99" s="27">
        <f>IF(AND(OR(ISBLANK(ES$9),ES$9=0)=FALSE,OR(ES$9='2. Protocols'!$C98,ES$9='2. Protocols'!$E98,ES$9='2. Protocols'!$G98)),1,0)*'4. Formulations'!$I98</f>
        <v>0</v>
      </c>
      <c r="ET99" s="27">
        <f>IF(AND(OR(ISBLANK(ET$9),ET$9=0)=FALSE,OR(ET$9='2. Protocols'!$C98,ET$9='2. Protocols'!$E98,ET$9='2. Protocols'!$G98)),1,0)*'4. Formulations'!$I98</f>
        <v>0</v>
      </c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N99" s="27">
        <f>IF(AND(OR(ISBLANK(FN$9),FN$9=0)=FALSE,FN$9=$DL99),1,0)*'4. Formulations'!$J98</f>
        <v>0</v>
      </c>
      <c r="FO99" s="27">
        <f>IF(AND(OR(ISBLANK(FO$9),FO$9=0)=FALSE,FO$9=$DL99),1,0)*'4. Formulations'!$J98</f>
        <v>0</v>
      </c>
      <c r="FP99" s="27">
        <f>IF(AND(OR(ISBLANK(FP$9),FP$9=0)=FALSE,FP$9=$DL99),1,0)*'4. Formulations'!$J98</f>
        <v>0</v>
      </c>
      <c r="FQ99" s="27">
        <f>IF(AND(OR(ISBLANK(FQ$9),FQ$9=0)=FALSE,FQ$9=$DL99),1,0)*'4. Formulations'!$J98</f>
        <v>0</v>
      </c>
      <c r="FR99" s="27">
        <f>IF(AND(OR(ISBLANK(FR$9),FR$9=0)=FALSE,FR$9=$DL99),1,0)*'4. Formulations'!$J98</f>
        <v>0</v>
      </c>
      <c r="FS99" s="27">
        <f>IF(AND(OR(ISBLANK(FS$9),FS$9=0)=FALSE,FS$9=$DL99),1,0)*'4. Formulations'!$J98</f>
        <v>0</v>
      </c>
      <c r="FT99" s="27">
        <f>IF(AND(OR(ISBLANK(FT$9),FT$9=0)=FALSE,FT$9=$DL99),1,0)*'4. Formulations'!$J98</f>
        <v>0</v>
      </c>
      <c r="FU99" s="27">
        <f>IF(AND(OR(ISBLANK(FU$9),FU$9=0)=FALSE,FU$9=$DL99),1,0)*'4. Formulations'!$J98</f>
        <v>0</v>
      </c>
      <c r="FV99" s="27">
        <f>IF(AND(OR(ISBLANK(FV$9),FV$9=0)=FALSE,FV$9=$DL99),1,0)*'4. Formulations'!$J98</f>
        <v>0</v>
      </c>
      <c r="FW99" s="27">
        <f>IF(AND(OR(ISBLANK(FW$9),FW$9=0)=FALSE,FW$9=$DL99),1,0)*'4. Formulations'!$J98</f>
        <v>0</v>
      </c>
      <c r="FX99" s="27">
        <f>IF(AND(OR(ISBLANK(FX$9),FX$9=0)=FALSE,FX$9=$DL99),1,0)*'4. Formulations'!$J98</f>
        <v>0</v>
      </c>
      <c r="FY99" s="27">
        <f>IF(AND(OR(ISBLANK(FY$9),FY$9=0)=FALSE,FY$9=$DL99),1,0)*'4. Formulations'!$J98</f>
        <v>0</v>
      </c>
      <c r="FZ99" s="27">
        <f>IF(AND(OR(ISBLANK(FZ$9),FZ$9=0)=FALSE,FZ$9=$DL99),1,0)*'4. Formulations'!$J98</f>
        <v>0</v>
      </c>
      <c r="GA99" s="27">
        <f>IF(AND(OR(ISBLANK(GA$9),GA$9=0)=FALSE,GA$9=$DL99),1,0)*'4. Formulations'!$J98</f>
        <v>0</v>
      </c>
      <c r="GB99" s="27">
        <f>IF(AND(OR(ISBLANK(GB$9),GB$9=0)=FALSE,GB$9=$DL99),1,0)*'4. Formulations'!$J98</f>
        <v>0</v>
      </c>
      <c r="GC99" s="27">
        <f>IF(AND(OR(ISBLANK(GC$9),GC$9=0)=FALSE,GC$9=$DL99),1,0)*'4. Formulations'!$J98</f>
        <v>0</v>
      </c>
      <c r="GD99" s="27">
        <f>IF(AND(OR(ISBLANK(GD$9),GD$9=0)=FALSE,GD$9=$DL99),1,0)*'4. Formulations'!$J98</f>
        <v>0</v>
      </c>
      <c r="GE99" s="27"/>
      <c r="GF99" s="27"/>
      <c r="GG99" s="27"/>
      <c r="GI99" s="27">
        <f>IF(AND(OR(ISBLANK(GI$9),GI$9=0)=FALSE,SUM($FN99:$GD99)&gt;0,GI$9='2. Protocols'!$G98),1,0)*'4. Formulations'!$J98</f>
        <v>0</v>
      </c>
      <c r="GJ99" s="27">
        <f>IF(AND(OR(ISBLANK(GJ$9),GJ$9=0)=FALSE,SUM($FN99:$GD99)&gt;0,GJ$9='2. Protocols'!$G98),1,0)*'4. Formulations'!$J98</f>
        <v>0</v>
      </c>
      <c r="GK99" s="27">
        <f>IF(AND(OR(ISBLANK(GK$9),GK$9=0)=FALSE,SUM($FN99:$GD99)&gt;0,GK$9='2. Protocols'!$G98),1,0)*'4. Formulations'!$J98</f>
        <v>0</v>
      </c>
      <c r="GL99" s="27">
        <f>IF(AND(OR(ISBLANK(GL$9),GL$9=0)=FALSE,SUM($FN99:$GD99)&gt;0,GL$9='2. Protocols'!$G98),1,0)*'4. Formulations'!$J98</f>
        <v>0</v>
      </c>
      <c r="GM99" s="27">
        <f>IF(AND(OR(ISBLANK(GM$9),GM$9=0)=FALSE,SUM($FN99:$GD99)&gt;0,GM$9='2. Protocols'!$G98),1,0)*'4. Formulations'!$J98</f>
        <v>0</v>
      </c>
      <c r="GN99" s="27">
        <f>IF(AND(OR(ISBLANK(GN$9),GN$9=0)=FALSE,SUM($FN99:$GD99)&gt;0,GN$9='2. Protocols'!$G98),1,0)*'4. Formulations'!$J98</f>
        <v>0</v>
      </c>
      <c r="GO99" s="27">
        <f>IF(AND(OR(ISBLANK(GO$9),GO$9=0)=FALSE,SUM($FN99:$GD99)&gt;0,GO$9='2. Protocols'!$G98),1,0)*'4. Formulations'!$J98</f>
        <v>0</v>
      </c>
      <c r="GP99" s="27">
        <f>IF(AND(OR(ISBLANK(GP$9),GP$9=0)=FALSE,SUM($FN99:$GD99)&gt;0,GP$9='2. Protocols'!$G98),1,0)*'4. Formulations'!$J98</f>
        <v>0</v>
      </c>
      <c r="GQ99" s="27">
        <f>IF(AND(OR(ISBLANK(GQ$9),GQ$9=0)=FALSE,SUM($FN99:$GD99)&gt;0,GQ$9='2. Protocols'!$G98),1,0)*'4. Formulations'!$J98</f>
        <v>0</v>
      </c>
      <c r="GR99" s="27">
        <f>IF(AND(OR(ISBLANK(GR$9),GR$9=0)=FALSE,SUM($FN99:$GD99)&gt;0,GR$9='2. Protocols'!$G98),1,0)*'4. Formulations'!$J98</f>
        <v>0</v>
      </c>
      <c r="GS99" s="27">
        <f>IF(AND(OR(ISBLANK(GS$9),GS$9=0)=FALSE,SUM($FN99:$GD99)&gt;0,GS$9='2. Protocols'!$G98),1,0)*'4. Formulations'!$J98</f>
        <v>0</v>
      </c>
      <c r="GT99" s="27">
        <f>IF(AND(OR(ISBLANK(GT$9),GT$9=0)=FALSE,SUM($FN99:$GD99)&gt;0,GT$9='2. Protocols'!$G98),1,0)*'4. Formulations'!$J98</f>
        <v>0</v>
      </c>
      <c r="GU99" s="27">
        <f>IF(AND(OR(ISBLANK(GU$9),GU$9=0)=FALSE,SUM($FN99:$GD99)&gt;0,GU$9='2. Protocols'!$G98),1,0)*'4. Formulations'!$J98</f>
        <v>0</v>
      </c>
      <c r="GV99" s="27">
        <f>IF(AND(OR(ISBLANK(GV$9),GV$9=0)=FALSE,SUM($FN99:$GD99)&gt;0,GV$9='2. Protocols'!$G98),1,0)*'4. Formulations'!$J98</f>
        <v>0</v>
      </c>
      <c r="GW99" s="27">
        <f>IF(AND(OR(ISBLANK(GW$9),GW$9=0)=FALSE,SUM($FN99:$GD99)&gt;0,GW$9='2. Protocols'!$G98),1,0)*'4. Formulations'!$J98</f>
        <v>0</v>
      </c>
      <c r="GX99" s="27">
        <f>IF(AND(OR(ISBLANK(GX$9),GX$9=0)=FALSE,SUM($FN99:$GD99)&gt;0,GX$9='2. Protocols'!$G98),1,0)*'4. Formulations'!$J98</f>
        <v>0</v>
      </c>
      <c r="GY99" s="27">
        <f>IF(AND(OR(ISBLANK(GY$9),GY$9=0)=FALSE,SUM($FN99:$GD99)&gt;0,GY$9='2. Protocols'!$G98),1,0)*'4. Formulations'!$J98</f>
        <v>0</v>
      </c>
      <c r="GZ99" s="27">
        <f>IF(AND(OR(ISBLANK(GZ$9),GZ$9=0)=FALSE,SUM($FN99:$GD99)&gt;0,GZ$9='2. Protocols'!$G98),1,0)*'4. Formulations'!$J98</f>
        <v>0</v>
      </c>
      <c r="HA99" s="27">
        <f>IF(AND(OR(ISBLANK(HA$9),HA$9=0)=FALSE,SUM($FN99:$GD99)&gt;0,HA$9='2. Protocols'!$G98),1,0)*'4. Formulations'!$J98</f>
        <v>0</v>
      </c>
      <c r="HB99" s="27">
        <f>IF(AND(OR(ISBLANK(HB$9),HB$9=0)=FALSE,SUM($FN99:$GD99)&gt;0,HB$9='2. Protocols'!$G98),1,0)*'4. Formulations'!$J98</f>
        <v>0</v>
      </c>
      <c r="HC99" s="27">
        <f>IF(AND(OR(ISBLANK(HC$9),HC$9=0)=FALSE,SUM($FN99:$GD99)&gt;0,HC$9='2. Protocols'!$G98),1,0)*'4. Formulations'!$J98</f>
        <v>0</v>
      </c>
      <c r="HD99" s="27">
        <f>IF(AND(OR(ISBLANK(HD$9),HD$9=0)=FALSE,SUM($FN99:$GD99)&gt;0,HD$9='2. Protocols'!$G98),1,0)*'4. Formulations'!$J98</f>
        <v>0</v>
      </c>
      <c r="HE99" s="27">
        <f>IF(AND(OR(ISBLANK(HE$9),HE$9=0)=FALSE,SUM($FN99:$GD99)&gt;0,HE$9='2. Protocols'!$G98),1,0)*'4. Formulations'!$J98</f>
        <v>0</v>
      </c>
      <c r="HF99" s="27">
        <f>IF(AND(OR(ISBLANK(HF$9),HF$9=0)=FALSE,SUM($FN99:$GD99)&gt;0,HF$9='2. Protocols'!$G98),1,0)*'4. Formulations'!$J98</f>
        <v>0</v>
      </c>
      <c r="HG99" s="27">
        <f>IF(AND(OR(ISBLANK(HG$9),HG$9=0)=FALSE,SUM($FN99:$GD99)&gt;0,HG$9='2. Protocols'!$G98),1,0)*'4. Formulations'!$J98</f>
        <v>0</v>
      </c>
      <c r="HH99" s="27">
        <f>IF(AND(OR(ISBLANK(HH$9),HH$9=0)=FALSE,SUM($FN99:$GD99)&gt;0,HH$9='2. Protocols'!$G98),1,0)*'4. Formulations'!$J98</f>
        <v>0</v>
      </c>
      <c r="HI99" s="27">
        <f>IF(AND(OR(ISBLANK(HI$9),HI$9=0)=FALSE,SUM($FN99:$GD99)&gt;0,HI$9='2. Protocols'!$G98),1,0)*'4. Formulations'!$J98</f>
        <v>0</v>
      </c>
      <c r="HJ99" s="27">
        <f>IF(AND(OR(ISBLANK(HJ$9),HJ$9=0)=FALSE,SUM($FN99:$GD99)&gt;0,HJ$9='2. Protocols'!$G98),1,0)*'4. Formulations'!$J98</f>
        <v>0</v>
      </c>
      <c r="HK99" s="27">
        <f>IF(AND(OR(ISBLANK(HK$9),HK$9=0)=FALSE,SUM($FN99:$GD99)&gt;0,HK$9='2. Protocols'!$G98),1,0)*'4. Formulations'!$J98</f>
        <v>0</v>
      </c>
      <c r="HL99" s="27">
        <f>IF(AND(OR(ISBLANK(HL$9),HL$9=0)=FALSE,SUM($FN99:$GD99)&gt;0,HL$9='2. Protocols'!$G98),1,0)*'4. Formulations'!$J98</f>
        <v>0</v>
      </c>
      <c r="HM99" s="27">
        <f>IF(AND(OR(ISBLANK(HM$9),HM$9=0)=FALSE,SUM($FN99:$GD99)&gt;0,HM$9='2. Protocols'!$G98),1,0)*'4. Formulations'!$J98</f>
        <v>0</v>
      </c>
      <c r="HN99" s="27">
        <f>IF(AND(OR(ISBLANK(HN$9),HN$9=0)=FALSE,SUM($FN99:$GD99)&gt;0,HN$9='2. Protocols'!$G98),1,0)*'4. Formulations'!$J98</f>
        <v>0</v>
      </c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H99" s="27">
        <f>IF(AND(OR(ISBLANK(GI$9),GI$9=0)=FALSE,IH$9=$DM99),1,0)*'4. Formulations'!$K98</f>
        <v>0</v>
      </c>
      <c r="II99" s="27">
        <f>IF(AND(OR(ISBLANK(GJ$9),GJ$9=0)=FALSE,II$9=$DM99),1,0)*'4. Formulations'!$K98</f>
        <v>0</v>
      </c>
      <c r="IJ99" s="27">
        <f>IF(AND(OR(ISBLANK(GK$9),GK$9=0)=FALSE,IJ$9=$DM99),1,0)*'4. Formulations'!$K98</f>
        <v>0</v>
      </c>
      <c r="IK99" s="27">
        <f>IF(AND(OR(ISBLANK(GL$9),GL$9=0)=FALSE,IK$9=$DM99),1,0)*'4. Formulations'!$K98</f>
        <v>0</v>
      </c>
      <c r="IL99" s="27">
        <f>IF(AND(OR(ISBLANK(GM$9),GM$9=0)=FALSE,IL$9=$DM99),1,0)*'4. Formulations'!$K98</f>
        <v>0</v>
      </c>
      <c r="IM99" s="27">
        <f>IF(AND(OR(ISBLANK(GN$9),GN$9=0)=FALSE,IM$9=$DM99),1,0)*'4. Formulations'!$K98</f>
        <v>0</v>
      </c>
      <c r="IN99" s="27">
        <f>IF(AND(OR(ISBLANK(GO$9),GO$9=0)=FALSE,IN$9=$DM99),1,0)*'4. Formulations'!$K98</f>
        <v>0</v>
      </c>
      <c r="IO99" s="27">
        <f>IF(AND(OR(ISBLANK(GP$9),GP$9=0)=FALSE,IO$9=$DM99),1,0)*'4. Formulations'!$K98</f>
        <v>0</v>
      </c>
      <c r="IP99" s="27">
        <f>IF(AND(OR(ISBLANK(GQ$9),GQ$9=0)=FALSE,IP$9=$DM99),1,0)*'4. Formulations'!$K98</f>
        <v>0</v>
      </c>
      <c r="IQ99" s="27">
        <f>IF(AND(OR(ISBLANK(GR$9),GR$9=0)=FALSE,IQ$9=$DM99),1,0)*'4. Formulations'!$K98</f>
        <v>0</v>
      </c>
      <c r="IR99" s="27">
        <f>IF(AND(OR(ISBLANK(GN$9),GN$9=0)=FALSE,IR$9=$DM99),1,0)*'4. Formulations'!$K98</f>
        <v>0</v>
      </c>
      <c r="IS99" s="27">
        <f>IF(AND(OR(ISBLANK(GO$9),GO$9=0)=FALSE,IS$9=$DM99),1,0)*'4. Formulations'!$K98</f>
        <v>0</v>
      </c>
      <c r="IT99" s="27">
        <f>IF(AND(OR(ISBLANK(GP$9),GP$9=0)=FALSE,IT$9=$DM99),1,0)*'4. Formulations'!$K98</f>
        <v>0</v>
      </c>
      <c r="IU99" s="27">
        <f>IF(AND(OR(ISBLANK(GQ$9),GQ$9=0)=FALSE,IU$9=$DM99),1,0)*'4. Formulations'!$K98</f>
        <v>0</v>
      </c>
      <c r="IV99" s="27"/>
      <c r="IW99" s="27"/>
      <c r="IX99" s="27"/>
      <c r="IY99" s="27"/>
      <c r="IZ99" s="27"/>
      <c r="JA99" s="27"/>
      <c r="JC99" s="27">
        <f>IF(AND(OR(ISBLANK(JC$9),JC$9=0)=FALSE,OR(JC$9='2. Protocols'!$C98,JC$9='2. Protocols'!$E98,JC$9='2. Protocols'!$G98)),1,0)*'4. Formulations'!$L98</f>
        <v>0</v>
      </c>
      <c r="JD99" s="27">
        <f>IF(AND(OR(ISBLANK(JD$9),JD$9=0)=FALSE,OR(JD$9='2. Protocols'!$C98,JD$9='2. Protocols'!$E98,JD$9='2. Protocols'!$G98)),1,0)*'4. Formulations'!$L98</f>
        <v>0</v>
      </c>
      <c r="JE99" s="27">
        <f>IF(AND(OR(ISBLANK(JE$9),JE$9=0)=FALSE,OR(JE$9='2. Protocols'!$C98,JE$9='2. Protocols'!$E98,JE$9='2. Protocols'!$G98)),1,0)*'4. Formulations'!$L98</f>
        <v>0</v>
      </c>
      <c r="JF99" s="27">
        <f>IF(AND(OR(ISBLANK(JF$9),JF$9=0)=FALSE,OR(JF$9='2. Protocols'!$C98,JF$9='2. Protocols'!$E98,JF$9='2. Protocols'!$G98)),1,0)*'4. Formulations'!$L98</f>
        <v>0</v>
      </c>
      <c r="JG99" s="27">
        <f>IF(AND(OR(ISBLANK(JG$9),JG$9=0)=FALSE,OR(JG$9='2. Protocols'!$C98,JG$9='2. Protocols'!$E98,JG$9='2. Protocols'!$G98)),1,0)*'4. Formulations'!$L98</f>
        <v>0</v>
      </c>
      <c r="JH99" s="27">
        <f>IF(AND(OR(ISBLANK(JH$9),JH$9=0)=FALSE,OR(JH$9='2. Protocols'!$C98,JH$9='2. Protocols'!$E98,JH$9='2. Protocols'!$G98)),1,0)*'4. Formulations'!$L98</f>
        <v>0</v>
      </c>
      <c r="JI99" s="27">
        <f>IF(AND(OR(ISBLANK(JI$9),JI$9=0)=FALSE,OR(JI$9='2. Protocols'!$C98,JI$9='2. Protocols'!$E98,JI$9='2. Protocols'!$G98)),1,0)*'4. Formulations'!$L98</f>
        <v>0</v>
      </c>
      <c r="JJ99" s="27">
        <f>IF(AND(OR(ISBLANK(JJ$9),JJ$9=0)=FALSE,OR(JJ$9='2. Protocols'!$C98,JJ$9='2. Protocols'!$E98,JJ$9='2. Protocols'!$G98)),1,0)*'4. Formulations'!$L98</f>
        <v>0</v>
      </c>
      <c r="JK99" s="27">
        <f>IF(AND(OR(ISBLANK(JK$9),JK$9=0)=FALSE,OR(JK$9='2. Protocols'!$C98,JK$9='2. Protocols'!$E98,JK$9='2. Protocols'!$G98)),1,0)*'4. Formulations'!$L98</f>
        <v>0</v>
      </c>
      <c r="JL99" s="27">
        <f>IF(AND(OR(ISBLANK(JL$9),JL$9=0)=FALSE,OR(JL$9='2. Protocols'!$C98,JL$9='2. Protocols'!$E98,JL$9='2. Protocols'!$G98)),1,0)*'4. Formulations'!$L98</f>
        <v>0</v>
      </c>
      <c r="JM99" s="27">
        <f>IF(AND(OR(ISBLANK(JM$9),JM$9=0)=FALSE,OR(JM$9='2. Protocols'!$C98,JM$9='2. Protocols'!$E98,JM$9='2. Protocols'!$G98)),1,0)*'4. Formulations'!$L98</f>
        <v>0</v>
      </c>
      <c r="JN99" s="27">
        <f>IF(AND(OR(ISBLANK(JN$9),JN$9=0)=FALSE,OR(JN$9='2. Protocols'!$C98,JN$9='2. Protocols'!$E98,JN$9='2. Protocols'!$G98)),1,0)*'4. Formulations'!$L98</f>
        <v>0</v>
      </c>
      <c r="JO99" s="27">
        <f>IF(AND(OR(ISBLANK(JO$9),JO$9=0)=FALSE,OR(JO$9='2. Protocols'!$C98,JO$9='2. Protocols'!$E98,JO$9='2. Protocols'!$G98)),1,0)*'4. Formulations'!$L98</f>
        <v>0</v>
      </c>
      <c r="JP99" s="27">
        <f>IF(AND(OR(ISBLANK(JP$9),JP$9=0)=FALSE,OR(JP$9='2. Protocols'!$C98,JP$9='2. Protocols'!$E98,JP$9='2. Protocols'!$G98)),1,0)*'4. Formulations'!$L98</f>
        <v>0</v>
      </c>
      <c r="JQ99" s="27">
        <f>IF(AND(OR(ISBLANK(JQ$9),JQ$9=0)=FALSE,OR(JQ$9='2. Protocols'!$C98,JQ$9='2. Protocols'!$E98,JQ$9='2. Protocols'!$G98)),1,0)*'4. Formulations'!$L98</f>
        <v>0</v>
      </c>
      <c r="JR99" s="27">
        <f>IF(AND(OR(ISBLANK(JR$9),JR$9=0)=FALSE,OR(JR$9='2. Protocols'!$C98,JR$9='2. Protocols'!$E98,JR$9='2. Protocols'!$G98)),1,0)*'4. Formulations'!$L98</f>
        <v>0</v>
      </c>
      <c r="JS99" s="27">
        <f>IF(AND(OR(ISBLANK(JS$9),JS$9=0)=FALSE,OR(JS$9='2. Protocols'!$C98,JS$9='2. Protocols'!$E98,JS$9='2. Protocols'!$G98)),1,0)*'4. Formulations'!$L98</f>
        <v>0</v>
      </c>
      <c r="JT99" s="27">
        <f>IF(AND(OR(ISBLANK(JT$9),JT$9=0)=FALSE,OR(JT$9='2. Protocols'!$C98,JT$9='2. Protocols'!$E98,JT$9='2. Protocols'!$G98)),1,0)*'4. Formulations'!$L98</f>
        <v>0</v>
      </c>
      <c r="JU99" s="27">
        <f>IF(AND(OR(ISBLANK(JU$9),JU$9=0)=FALSE,OR(JU$9='2. Protocols'!$C98,JU$9='2. Protocols'!$E98,JU$9='2. Protocols'!$G98)),1,0)*'4. Formulations'!$L98</f>
        <v>0</v>
      </c>
      <c r="JV99" s="27">
        <f>IF(AND(OR(ISBLANK(JV$9),JV$9=0)=FALSE,OR(JV$9='2. Protocols'!$C98,JV$9='2. Protocols'!$E98,JV$9='2. Protocols'!$G98)),1,0)*'4. Formulations'!$L98</f>
        <v>0</v>
      </c>
      <c r="JW99" s="27">
        <f>IF(AND(OR(ISBLANK(JW$9),JW$9=0)=FALSE,OR(JW$9='2. Protocols'!$C98,JW$9='2. Protocols'!$E98,JW$9='2. Protocols'!$G98)),1,0)*'4. Formulations'!$L98</f>
        <v>0</v>
      </c>
      <c r="JX99" s="27">
        <f>IF(AND(OR(ISBLANK(JX$9),JX$9=0)=FALSE,OR(JX$9='2. Protocols'!$C98,JX$9='2. Protocols'!$E98,JX$9='2. Protocols'!$G98)),1,0)*'4. Formulations'!$L98</f>
        <v>0</v>
      </c>
      <c r="JY99" s="27">
        <f>IF(AND(OR(ISBLANK(JY$9),JY$9=0)=FALSE,OR(JY$9='2. Protocols'!$C98,JY$9='2. Protocols'!$E98,JY$9='2. Protocols'!$G98)),1,0)*'4. Formulations'!$L98</f>
        <v>0</v>
      </c>
      <c r="JZ99" s="27">
        <f>IF(AND(OR(ISBLANK(JZ$9),JZ$9=0)=FALSE,OR(JZ$9='2. Protocols'!$C98,JZ$9='2. Protocols'!$E98,JZ$9='2. Protocols'!$G98)),1,0)*'4. Formulations'!$L98</f>
        <v>0</v>
      </c>
      <c r="KA99" s="27">
        <f>IF(AND(OR(ISBLANK(KA$9),KA$9=0)=FALSE,OR(KA$9='2. Protocols'!$C98,KA$9='2. Protocols'!$E98,KA$9='2. Protocols'!$G98)),1,0)*'4. Formulations'!$L98</f>
        <v>0</v>
      </c>
      <c r="KB99" s="27">
        <f>IF(AND(OR(ISBLANK(KB$9),KB$9=0)=FALSE,OR(KB$9='2. Protocols'!$C98,KB$9='2. Protocols'!$E98,KB$9='2. Protocols'!$G98)),1,0)*'4. Formulations'!$L98</f>
        <v>0</v>
      </c>
      <c r="KC99" s="27">
        <f>IF(AND(OR(ISBLANK(KC$9),KC$9=0)=FALSE,OR(KC$9='2. Protocols'!$C98,KC$9='2. Protocols'!$E98,KC$9='2. Protocols'!$G98)),1,0)*'4. Formulations'!$L98</f>
        <v>0</v>
      </c>
      <c r="KD99" s="27">
        <f>IF(AND(OR(ISBLANK(KD$9),KD$9=0)=FALSE,OR(KD$9='2. Protocols'!$C98,KD$9='2. Protocols'!$E98,KD$9='2. Protocols'!$G98)),1,0)*'4. Formulations'!$L98</f>
        <v>0</v>
      </c>
      <c r="KE99" s="27">
        <f>IF(AND(OR(ISBLANK(KE$9),KE$9=0)=FALSE,OR(KE$9='2. Protocols'!$C98,KE$9='2. Protocols'!$E98,KE$9='2. Protocols'!$G98)),1,0)*'4. Formulations'!$L98</f>
        <v>0</v>
      </c>
      <c r="KF99" s="27">
        <f>IF(AND(OR(ISBLANK(KF$9),KF$9=0)=FALSE,OR(KF$9='2. Protocols'!$C98,KF$9='2. Protocols'!$E98,KF$9='2. Protocols'!$G98)),1,0)*'4. Formulations'!$L98</f>
        <v>0</v>
      </c>
      <c r="KG99" s="27">
        <f>IF(AND(OR(ISBLANK(KG$9),KG$9=0)=FALSE,OR(KG$9='2. Protocols'!$C98,KG$9='2. Protocols'!$E98,KG$9='2. Protocols'!$G98)),1,0)*'4. Formulations'!$L98</f>
        <v>0</v>
      </c>
      <c r="KH99" s="27">
        <f>IF(AND(OR(ISBLANK(KH$9),KH$9=0)=FALSE,OR(KH$9='2. Protocols'!$C98,KH$9='2. Protocols'!$E98,KH$9='2. Protocols'!$G98)),1,0)*'4. Formulations'!$L98</f>
        <v>0</v>
      </c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B99" s="27">
        <f>IF(AND(OR(ISBLANK(LB$9),LB$9=0)=FALSE,LB$9=$DL99),1,0)*'4. Formulations'!$M98</f>
        <v>0</v>
      </c>
      <c r="LC99" s="27">
        <f>IF(AND(OR(ISBLANK(LC$9),LC$9=0)=FALSE,LC$9=$DL99),1,0)*'4. Formulations'!$M98</f>
        <v>0</v>
      </c>
      <c r="LD99" s="27">
        <f>IF(AND(OR(ISBLANK(LD$9),LD$9=0)=FALSE,LD$9=$DL99),1,0)*'4. Formulations'!$M98</f>
        <v>0</v>
      </c>
      <c r="LE99" s="27">
        <f>IF(AND(OR(ISBLANK(LE$9),LE$9=0)=FALSE,LE$9=$DL99),1,0)*'4. Formulations'!$M98</f>
        <v>0</v>
      </c>
      <c r="LF99" s="27">
        <f>IF(AND(OR(ISBLANK(LF$9),LF$9=0)=FALSE,LF$9=$DL99),1,0)*'4. Formulations'!$M98</f>
        <v>0</v>
      </c>
      <c r="LG99" s="27">
        <f>IF(AND(OR(ISBLANK(LG$9),LG$9=0)=FALSE,LG$9=$DL99),1,0)*'4. Formulations'!$M98</f>
        <v>0</v>
      </c>
      <c r="LH99" s="27">
        <f>IF(AND(OR(ISBLANK(LH$9),LH$9=0)=FALSE,LH$9=$DL99),1,0)*'4. Formulations'!$M98</f>
        <v>0</v>
      </c>
      <c r="LI99" s="27">
        <f>IF(AND(OR(ISBLANK(LI$9),LI$9=0)=FALSE,LI$9=$DL99),1,0)*'4. Formulations'!$M98</f>
        <v>0</v>
      </c>
      <c r="LJ99" s="27">
        <f>IF(AND(OR(ISBLANK(LJ$9),LJ$9=0)=FALSE,LJ$9=$DL99),1,0)*'4. Formulations'!$M98</f>
        <v>0</v>
      </c>
      <c r="LK99" s="27">
        <f>IF(AND(OR(ISBLANK(LK$9),LK$9=0)=FALSE,LK$9=$DL99),1,0)*'4. Formulations'!$M98</f>
        <v>0</v>
      </c>
      <c r="LL99" s="27">
        <f>IF(AND(OR(ISBLANK(LL$9),LL$9=0)=FALSE,LL$9=$DL99),1,0)*'4. Formulations'!$M98</f>
        <v>0</v>
      </c>
      <c r="LM99" s="27">
        <f>IF(AND(OR(ISBLANK(LM$9),LM$9=0)=FALSE,LM$9=$DL99),1,0)*'4. Formulations'!$M98</f>
        <v>0</v>
      </c>
      <c r="LN99" s="27">
        <f>IF(AND(OR(ISBLANK(LN$9),LN$9=0)=FALSE,LN$9=$DL99),1,0)*'4. Formulations'!$M98</f>
        <v>0</v>
      </c>
      <c r="LO99" s="27">
        <f>IF(AND(OR(ISBLANK(LO$9),LO$9=0)=FALSE,LO$9=$DL99),1,0)*'4. Formulations'!$M98</f>
        <v>0</v>
      </c>
      <c r="LP99" s="27">
        <f>IF(AND(OR(ISBLANK(LP$9),LP$9=0)=FALSE,LP$9=$DL99),1,0)*'4. Formulations'!$M98</f>
        <v>0</v>
      </c>
      <c r="LQ99" s="27">
        <f>IF(AND(OR(ISBLANK(LQ$9),LQ$9=0)=FALSE,LQ$9=$DL99),1,0)*'4. Formulations'!$M98</f>
        <v>0</v>
      </c>
      <c r="LR99" s="27">
        <f>IF(AND(OR(ISBLANK(LR$9),LR$9=0)=FALSE,LR$9=$DL99),1,0)*'4. Formulations'!$M98</f>
        <v>0</v>
      </c>
      <c r="LS99" s="27"/>
      <c r="LT99" s="27"/>
      <c r="LU99" s="27"/>
      <c r="LW99" s="27">
        <f>IF(AND(OR(ISBLANK(LW$9),LW$9=0)=FALSE,SUM($LB99:$LR99)&gt;0,LW$9='2. Protocols'!$G98),1,0)*'4. Formulations'!$M98</f>
        <v>0</v>
      </c>
      <c r="LX99" s="27">
        <f>IF(AND(OR(ISBLANK(LX$9),LX$9=0)=FALSE,SUM($LB99:$LR99)&gt;0,LX$9='2. Protocols'!$G98),1,0)*'4. Formulations'!$M98</f>
        <v>0</v>
      </c>
      <c r="LY99" s="27">
        <f>IF(AND(OR(ISBLANK(LY$9),LY$9=0)=FALSE,SUM($LB99:$LR99)&gt;0,LY$9='2. Protocols'!$G98),1,0)*'4. Formulations'!$M98</f>
        <v>0</v>
      </c>
      <c r="LZ99" s="27">
        <f>IF(AND(OR(ISBLANK(LZ$9),LZ$9=0)=FALSE,SUM($LB99:$LR99)&gt;0,LZ$9='2. Protocols'!$G98),1,0)*'4. Formulations'!$M98</f>
        <v>0</v>
      </c>
      <c r="MA99" s="27">
        <f>IF(AND(OR(ISBLANK(MA$9),MA$9=0)=FALSE,SUM($LB99:$LR99)&gt;0,MA$9='2. Protocols'!$G98),1,0)*'4. Formulations'!$M98</f>
        <v>0</v>
      </c>
      <c r="MB99" s="27">
        <f>IF(AND(OR(ISBLANK(MB$9),MB$9=0)=FALSE,SUM($LB99:$LR99)&gt;0,MB$9='2. Protocols'!$G98),1,0)*'4. Formulations'!$M98</f>
        <v>0</v>
      </c>
      <c r="MC99" s="27">
        <f>IF(AND(OR(ISBLANK(MC$9),MC$9=0)=FALSE,SUM($LB99:$LR99)&gt;0,MC$9='2. Protocols'!$G98),1,0)*'4. Formulations'!$M98</f>
        <v>0</v>
      </c>
      <c r="MD99" s="27">
        <f>IF(AND(OR(ISBLANK(MD$9),MD$9=0)=FALSE,SUM($LB99:$LR99)&gt;0,MD$9='2. Protocols'!$G98),1,0)*'4. Formulations'!$M98</f>
        <v>0</v>
      </c>
      <c r="ME99" s="27">
        <f>IF(AND(OR(ISBLANK(ME$9),ME$9=0)=FALSE,SUM($LB99:$LR99)&gt;0,ME$9='2. Protocols'!$G98),1,0)*'4. Formulations'!$M98</f>
        <v>0</v>
      </c>
      <c r="MF99" s="27">
        <f>IF(AND(OR(ISBLANK(MF$9),MF$9=0)=FALSE,SUM($LB99:$LR99)&gt;0,MF$9='2. Protocols'!$G98),1,0)*'4. Formulations'!$M98</f>
        <v>0</v>
      </c>
      <c r="MG99" s="27">
        <f>IF(AND(OR(ISBLANK(MG$9),MG$9=0)=FALSE,SUM($LB99:$LR99)&gt;0,MG$9='2. Protocols'!$G98),1,0)*'4. Formulations'!$M98</f>
        <v>0</v>
      </c>
      <c r="MH99" s="27">
        <f>IF(AND(OR(ISBLANK(MH$9),MH$9=0)=FALSE,SUM($LB99:$LR99)&gt;0,MH$9='2. Protocols'!$G98),1,0)*'4. Formulations'!$M98</f>
        <v>0</v>
      </c>
      <c r="MI99" s="27">
        <f>IF(AND(OR(ISBLANK(MI$9),MI$9=0)=FALSE,SUM($LB99:$LR99)&gt;0,MI$9='2. Protocols'!$G98),1,0)*'4. Formulations'!$M98</f>
        <v>0</v>
      </c>
      <c r="MJ99" s="27">
        <f>IF(AND(OR(ISBLANK(MJ$9),MJ$9=0)=FALSE,SUM($LB99:$LR99)&gt;0,MJ$9='2. Protocols'!$G98),1,0)*'4. Formulations'!$M98</f>
        <v>0</v>
      </c>
      <c r="MK99" s="27">
        <f>IF(AND(OR(ISBLANK(MK$9),MK$9=0)=FALSE,SUM($LB99:$LR99)&gt;0,MK$9='2. Protocols'!$G98),1,0)*'4. Formulations'!$M98</f>
        <v>0</v>
      </c>
      <c r="ML99" s="27">
        <f>IF(AND(OR(ISBLANK(ML$9),ML$9=0)=FALSE,SUM($LB99:$LR99)&gt;0,ML$9='2. Protocols'!$G98),1,0)*'4. Formulations'!$M98</f>
        <v>0</v>
      </c>
      <c r="MM99" s="27">
        <f>IF(AND(OR(ISBLANK(MM$9),MM$9=0)=FALSE,SUM($LB99:$LR99)&gt;0,MM$9='2. Protocols'!$G98),1,0)*'4. Formulations'!$M98</f>
        <v>0</v>
      </c>
      <c r="MN99" s="27">
        <f>IF(AND(OR(ISBLANK(MN$9),MN$9=0)=FALSE,SUM($LB99:$LR99)&gt;0,MN$9='2. Protocols'!$G98),1,0)*'4. Formulations'!$M98</f>
        <v>0</v>
      </c>
      <c r="MO99" s="27">
        <f>IF(AND(OR(ISBLANK(MO$9),MO$9=0)=FALSE,SUM($LB99:$LR99)&gt;0,MO$9='2. Protocols'!$G98),1,0)*'4. Formulations'!$M98</f>
        <v>0</v>
      </c>
      <c r="MP99" s="27">
        <f>IF(AND(OR(ISBLANK(MP$9),MP$9=0)=FALSE,SUM($LB99:$LR99)&gt;0,MP$9='2. Protocols'!$G98),1,0)*'4. Formulations'!$M98</f>
        <v>0</v>
      </c>
      <c r="MQ99" s="27">
        <f>IF(AND(OR(ISBLANK(MQ$9),MQ$9=0)=FALSE,SUM($LB99:$LR99)&gt;0,MQ$9='2. Protocols'!$G98),1,0)*'4. Formulations'!$M98</f>
        <v>0</v>
      </c>
      <c r="MR99" s="27">
        <f>IF(AND(OR(ISBLANK(MR$9),MR$9=0)=FALSE,SUM($LB99:$LR99)&gt;0,MR$9='2. Protocols'!$G98),1,0)*'4. Formulations'!$M98</f>
        <v>0</v>
      </c>
      <c r="MS99" s="27">
        <f>IF(AND(OR(ISBLANK(MS$9),MS$9=0)=FALSE,SUM($LB99:$LR99)&gt;0,MS$9='2. Protocols'!$G98),1,0)*'4. Formulations'!$M98</f>
        <v>0</v>
      </c>
      <c r="MT99" s="27">
        <f>IF(AND(OR(ISBLANK(MT$9),MT$9=0)=FALSE,SUM($LB99:$LR99)&gt;0,MT$9='2. Protocols'!$G98),1,0)*'4. Formulations'!$M98</f>
        <v>0</v>
      </c>
      <c r="MU99" s="27">
        <f>IF(AND(OR(ISBLANK(MU$9),MU$9=0)=FALSE,SUM($LB99:$LR99)&gt;0,MU$9='2. Protocols'!$G98),1,0)*'4. Formulations'!$M98</f>
        <v>0</v>
      </c>
      <c r="MV99" s="27">
        <f>IF(AND(OR(ISBLANK(MV$9),MV$9=0)=FALSE,SUM($LB99:$LR99)&gt;0,MV$9='2. Protocols'!$G98),1,0)*'4. Formulations'!$M98</f>
        <v>0</v>
      </c>
      <c r="MW99" s="27">
        <f>IF(AND(OR(ISBLANK(MW$9),MW$9=0)=FALSE,SUM($LB99:$LR99)&gt;0,MW$9='2. Protocols'!$G98),1,0)*'4. Formulations'!$M98</f>
        <v>0</v>
      </c>
      <c r="MX99" s="27">
        <f>IF(AND(OR(ISBLANK(MX$9),MX$9=0)=FALSE,SUM($LB99:$LR99)&gt;0,MX$9='2. Protocols'!$G98),1,0)*'4. Formulations'!$M98</f>
        <v>0</v>
      </c>
      <c r="MY99" s="27">
        <f>IF(AND(OR(ISBLANK(MY$9),MY$9=0)=FALSE,SUM($LB99:$LR99)&gt;0,MY$9='2. Protocols'!$G98),1,0)*'4. Formulations'!$M98</f>
        <v>0</v>
      </c>
      <c r="MZ99" s="27">
        <f>IF(AND(OR(ISBLANK(MZ$9),MZ$9=0)=FALSE,SUM($LB99:$LR99)&gt;0,MZ$9='2. Protocols'!$G98),1,0)*'4. Formulations'!$M98</f>
        <v>0</v>
      </c>
      <c r="NA99" s="27">
        <f>IF(AND(OR(ISBLANK(NA$9),NA$9=0)=FALSE,SUM($LB99:$LR99)&gt;0,NA$9='2. Protocols'!$G98),1,0)*'4. Formulations'!$M98</f>
        <v>0</v>
      </c>
      <c r="NB99" s="27">
        <f>IF(AND(OR(ISBLANK(NB$9),NB$9=0)=FALSE,SUM($LB99:$LR99)&gt;0,NB$9='2. Protocols'!$G98),1,0)*'4. Formulations'!$M98</f>
        <v>0</v>
      </c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V99" s="27">
        <f>IF(AND(OR(ISBLANK(NV$9),NV$9=0)=FALSE,NV$9=$DM99),1,0)*'4. Formulations'!$N98</f>
        <v>0</v>
      </c>
      <c r="NW99" s="721">
        <f>IF(AND(OR(ISBLANK(NW$9),NW$9=0)=FALSE,NW$9=$DM99),1,0)*'4. Formulations'!$N98</f>
        <v>0</v>
      </c>
      <c r="NX99" s="27">
        <f>IF(AND(OR(ISBLANK(NX$9),NX$9=0)=FALSE,NX$9=$DM99),1,0)*'4. Formulations'!$N98</f>
        <v>0</v>
      </c>
      <c r="NY99" s="27">
        <f>IF(AND(OR(ISBLANK(NY$9),NY$9=0)=FALSE,NY$9=$DM99),1,0)*'4. Formulations'!$N98</f>
        <v>0</v>
      </c>
      <c r="NZ99" s="27">
        <f>IF(AND(OR(ISBLANK(NZ$9),NZ$9=0)=FALSE,NZ$9=$DM99),1,0)*'4. Formulations'!$N98</f>
        <v>0</v>
      </c>
      <c r="OA99" s="27">
        <f>IF(AND(OR(ISBLANK(OA$9),OA$9=0)=FALSE,OA$9=$DM99),1,0)*'4. Formulations'!$N98</f>
        <v>0</v>
      </c>
      <c r="OB99" s="27">
        <f>IF(AND(OR(ISBLANK(OB$9),OB$9=0)=FALSE,OB$9=$DM99),1,0)*'4. Formulations'!$N98</f>
        <v>0</v>
      </c>
      <c r="OC99" s="27">
        <f>IF(AND(OR(ISBLANK(OC$9),OC$9=0)=FALSE,OC$9=$DM99),1,0)*'4. Formulations'!$N98</f>
        <v>0</v>
      </c>
      <c r="OD99" s="27">
        <f>IF(AND(OR(ISBLANK(OD$9),OD$9=0)=FALSE,OD$9=$DM99),1,0)*'4. Formulations'!$N98</f>
        <v>0</v>
      </c>
      <c r="OE99" s="27">
        <f>IF(AND(OR(ISBLANK(OE$9),OE$9=0)=FALSE,OE$9=$DM99),1,0)*'4. Formulations'!$N98</f>
        <v>0</v>
      </c>
      <c r="OF99" s="27">
        <f>IF(AND(OR(ISBLANK(OF$9),OF$9=0)=FALSE,OF$9=$DM99),1,0)*'4. Formulations'!$N98</f>
        <v>0</v>
      </c>
      <c r="OG99" s="27">
        <f>IF(AND(OR(ISBLANK(OG$9),OG$9=0)=FALSE,OG$9=$DM99),1,0)*'4. Formulations'!$N98</f>
        <v>0</v>
      </c>
      <c r="OH99" s="27">
        <f>IF(AND(OR(ISBLANK(OH$9),OH$9=0)=FALSE,OH$9=$DM99),1,0)*'4. Formulations'!$N98</f>
        <v>0</v>
      </c>
      <c r="OI99" s="27">
        <f>IF(AND(OR(ISBLANK(OI$9),OI$9=0)=FALSE,OI$9=$DM99),1,0)*'4. Formulations'!$N98</f>
        <v>0</v>
      </c>
      <c r="OJ99" s="27">
        <f>IF(AND(OR(ISBLANK(OJ$9),OJ$9=0)=FALSE,OJ$9=$DM99),1,0)*'4. Formulations'!$N98</f>
        <v>0</v>
      </c>
      <c r="OK99" s="27">
        <f>IF(AND(OR(ISBLANK(OK$9),OK$9=0)=FALSE,OK$9=$DM99),1,0)*'4. Formulations'!$N98</f>
        <v>0</v>
      </c>
      <c r="OL99" s="27">
        <f>IF(AND(OR(ISBLANK(OL$9),OL$9=0)=FALSE,OL$9=$DM99),1,0)*'4. Formulations'!$N98</f>
        <v>0</v>
      </c>
      <c r="OM99" s="27"/>
      <c r="ON99" s="27"/>
      <c r="OO99" s="27"/>
      <c r="OQ99" s="27">
        <f>IF(AND(OR(ISBLANK(OQ$9),OQ$9=0)=FALSE,OR(OQ$9='2. Protocols'!$C98,OQ$9='2. Protocols'!$E98,OQ$9='2. Protocols'!$G98)),1,0)*'4. Formulations'!$O98</f>
        <v>0</v>
      </c>
      <c r="OR99" s="27">
        <f>IF(AND(OR(ISBLANK(OR$9),OR$9=0)=FALSE,OR(OR$9='2. Protocols'!$C98,OR$9='2. Protocols'!$E98,OR$9='2. Protocols'!$G98)),1,0)*'4. Formulations'!$O98</f>
        <v>0</v>
      </c>
      <c r="OS99" s="27">
        <f>IF(AND(OR(ISBLANK(OS$9),OS$9=0)=FALSE,OR(OS$9='2. Protocols'!$C98,OS$9='2. Protocols'!$E98,OS$9='2. Protocols'!$G98)),1,0)*'4. Formulations'!$O98</f>
        <v>0</v>
      </c>
      <c r="OT99" s="27">
        <f>IF(AND(OR(ISBLANK(OT$9),OT$9=0)=FALSE,OR(OT$9='2. Protocols'!$C98,OT$9='2. Protocols'!$E98,OT$9='2. Protocols'!$G98)),1,0)*'4. Formulations'!$O98</f>
        <v>0</v>
      </c>
      <c r="OU99" s="27">
        <f>IF(AND(OR(ISBLANK(OU$9),OU$9=0)=FALSE,OR(OU$9='2. Protocols'!$C98,OU$9='2. Protocols'!$E98,OU$9='2. Protocols'!$G98)),1,0)*'4. Formulations'!$O98</f>
        <v>0</v>
      </c>
      <c r="OV99" s="27">
        <f>IF(AND(OR(ISBLANK(OV$9),OV$9=0)=FALSE,OR(OV$9='2. Protocols'!$C98,OV$9='2. Protocols'!$E98,OV$9='2. Protocols'!$G98)),1,0)*'4. Formulations'!$O98</f>
        <v>0</v>
      </c>
      <c r="OW99" s="27">
        <f>IF(AND(OR(ISBLANK(OW$9),OW$9=0)=FALSE,OR(OW$9='2. Protocols'!$C98,OW$9='2. Protocols'!$E98,OW$9='2. Protocols'!$G98)),1,0)*'4. Formulations'!$O98</f>
        <v>0</v>
      </c>
      <c r="OX99" s="27">
        <f>IF(AND(OR(ISBLANK(OX$9),OX$9=0)=FALSE,OR(OX$9='2. Protocols'!$C98,OX$9='2. Protocols'!$E98,OX$9='2. Protocols'!$G98)),1,0)*'4. Formulations'!$O98</f>
        <v>0</v>
      </c>
      <c r="OY99" s="27">
        <f>IF(AND(OR(ISBLANK(OY$9),OY$9=0)=FALSE,OR(OY$9='2. Protocols'!$C98,OY$9='2. Protocols'!$E98,OY$9='2. Protocols'!$G98)),1,0)*'4. Formulations'!$O98</f>
        <v>0</v>
      </c>
      <c r="OZ99" s="27">
        <f>IF(AND(OR(ISBLANK(OZ$9),OZ$9=0)=FALSE,OR(OZ$9='2. Protocols'!$C98,OZ$9='2. Protocols'!$E98,OZ$9='2. Protocols'!$G98)),1,0)*'4. Formulations'!$O98</f>
        <v>0</v>
      </c>
      <c r="PA99" s="27">
        <f>IF(AND(OR(ISBLANK(PA$9),PA$9=0)=FALSE,OR(PA$9='2. Protocols'!$C98,PA$9='2. Protocols'!$E98,PA$9='2. Protocols'!$G98)),1,0)*'4. Formulations'!$O98</f>
        <v>0</v>
      </c>
      <c r="PB99" s="27">
        <f>IF(AND(OR(ISBLANK(PB$9),PB$9=0)=FALSE,OR(PB$9='2. Protocols'!$C98,PB$9='2. Protocols'!$E98,PB$9='2. Protocols'!$G98)),1,0)*'4. Formulations'!$O98</f>
        <v>0</v>
      </c>
      <c r="PC99" s="27">
        <f>IF(AND(OR(ISBLANK(PC$9),PC$9=0)=FALSE,OR(PC$9='2. Protocols'!$C98,PC$9='2. Protocols'!$E98,PC$9='2. Protocols'!$G98)),1,0)*'4. Formulations'!$O98</f>
        <v>0</v>
      </c>
      <c r="PD99" s="27">
        <f>IF(AND(OR(ISBLANK(PD$9),PD$9=0)=FALSE,OR(PD$9='2. Protocols'!$C98,PD$9='2. Protocols'!$E98,PD$9='2. Protocols'!$G98)),1,0)*'4. Formulations'!$O98</f>
        <v>0</v>
      </c>
      <c r="PE99" s="27">
        <f>IF(AND(OR(ISBLANK(PE$9),PE$9=0)=FALSE,OR(PE$9='2. Protocols'!$C98,PE$9='2. Protocols'!$E98,PE$9='2. Protocols'!$G98)),1,0)*'4. Formulations'!$O98</f>
        <v>0</v>
      </c>
      <c r="PF99" s="27">
        <f>IF(AND(OR(ISBLANK(PF$9),PF$9=0)=FALSE,OR(PF$9='2. Protocols'!$C98,PF$9='2. Protocols'!$E98,PF$9='2. Protocols'!$G98)),1,0)*'4. Formulations'!$O98</f>
        <v>0</v>
      </c>
      <c r="PG99" s="27">
        <f>IF(AND(OR(ISBLANK(PG$9),PG$9=0)=FALSE,OR(PG$9='2. Protocols'!$C98,PG$9='2. Protocols'!$E98,PG$9='2. Protocols'!$G98)),1,0)*'4. Formulations'!$O98</f>
        <v>0</v>
      </c>
      <c r="PH99" s="27">
        <f>IF(AND(OR(ISBLANK(PH$9),PH$9=0)=FALSE,OR(PH$9='2. Protocols'!$C98,PH$9='2. Protocols'!$E98,PH$9='2. Protocols'!$G98)),1,0)*'4. Formulations'!$O98</f>
        <v>0</v>
      </c>
      <c r="PI99" s="27">
        <f>IF(AND(OR(ISBLANK(PI$9),PI$9=0)=FALSE,OR(PI$9='2. Protocols'!$C98,PI$9='2. Protocols'!$E98,PI$9='2. Protocols'!$G98)),1,0)*'4. Formulations'!$O98</f>
        <v>0</v>
      </c>
      <c r="PJ99" s="27">
        <f>IF(AND(OR(ISBLANK(PJ$9),PJ$9=0)=FALSE,OR(PJ$9='2. Protocols'!$C98,PJ$9='2. Protocols'!$E98,PJ$9='2. Protocols'!$G98)),1,0)*'4. Formulations'!$O98</f>
        <v>0</v>
      </c>
      <c r="PK99" s="27">
        <f>IF(AND(OR(ISBLANK(PK$9),PK$9=0)=FALSE,OR(PK$9='2. Protocols'!$C98,PK$9='2. Protocols'!$E98,PK$9='2. Protocols'!$G98)),1,0)*'4. Formulations'!$O98</f>
        <v>0</v>
      </c>
      <c r="PL99" s="27">
        <f>IF(AND(OR(ISBLANK(PL$9),PL$9=0)=FALSE,OR(PL$9='2. Protocols'!$C98,PL$9='2. Protocols'!$E98,PL$9='2. Protocols'!$G98)),1,0)*'4. Formulations'!$O98</f>
        <v>0</v>
      </c>
      <c r="PM99" s="27">
        <f>IF(AND(OR(ISBLANK(PM$9),PM$9=0)=FALSE,OR(PM$9='2. Protocols'!$C98,PM$9='2. Protocols'!$E98,PM$9='2. Protocols'!$G98)),1,0)*'4. Formulations'!$O98</f>
        <v>0</v>
      </c>
      <c r="PN99" s="27">
        <f>IF(AND(OR(ISBLANK(PN$9),PN$9=0)=FALSE,OR(PN$9='2. Protocols'!$C98,PN$9='2. Protocols'!$E98,PN$9='2. Protocols'!$G98)),1,0)*'4. Formulations'!$O98</f>
        <v>0</v>
      </c>
      <c r="PO99" s="27">
        <f>IF(AND(OR(ISBLANK(PO$9),PO$9=0)=FALSE,OR(PO$9='2. Protocols'!$C98,PO$9='2. Protocols'!$E98,PO$9='2. Protocols'!$G98)),1,0)*'4. Formulations'!$O98</f>
        <v>0</v>
      </c>
      <c r="PP99" s="27">
        <f>IF(AND(OR(ISBLANK(PP$9),PP$9=0)=FALSE,OR(PP$9='2. Protocols'!$C98,PP$9='2. Protocols'!$E98,PP$9='2. Protocols'!$G98)),1,0)*'4. Formulations'!$O98</f>
        <v>0</v>
      </c>
      <c r="PQ99" s="27">
        <f>IF(AND(OR(ISBLANK(PQ$9),PQ$9=0)=FALSE,OR(PQ$9='2. Protocols'!$C98,PQ$9='2. Protocols'!$E98,PQ$9='2. Protocols'!$G98)),1,0)*'4. Formulations'!$O98</f>
        <v>0</v>
      </c>
      <c r="PR99" s="27">
        <f>IF(AND(OR(ISBLANK(PR$9),PR$9=0)=FALSE,OR(PR$9='2. Protocols'!$C98,PR$9='2. Protocols'!$E98,PR$9='2. Protocols'!$G98)),1,0)*'4. Formulations'!$O98</f>
        <v>0</v>
      </c>
      <c r="PS99" s="27">
        <f>IF(AND(OR(ISBLANK(PS$9),PS$9=0)=FALSE,OR(PS$9='2. Protocols'!$C98,PS$9='2. Protocols'!$E98,PS$9='2. Protocols'!$G98)),1,0)*'4. Formulations'!$O98</f>
        <v>0</v>
      </c>
      <c r="PT99" s="27">
        <f>IF(AND(OR(ISBLANK(PT$9),PT$9=0)=FALSE,OR(PT$9='2. Protocols'!$C98,PT$9='2. Protocols'!$E98,PT$9='2. Protocols'!$G98)),1,0)*'4. Formulations'!$O98</f>
        <v>0</v>
      </c>
      <c r="PU99" s="27">
        <f>IF(AND(OR(ISBLANK(PU$9),PU$9=0)=FALSE,OR(PU$9='2. Protocols'!$C98,PU$9='2. Protocols'!$E98,PU$9='2. Protocols'!$G98)),1,0)*'4. Formulations'!$O98</f>
        <v>0</v>
      </c>
      <c r="PV99" s="27">
        <f>IF(AND(OR(ISBLANK(PV$9),PV$9=0)=FALSE,OR(PV$9='2. Protocols'!$C98,PV$9='2. Protocols'!$E98,PV$9='2. Protocols'!$G98)),1,0)*'4. Formulations'!$O98</f>
        <v>0</v>
      </c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P99" s="27">
        <f>IF(AND(OR(ISBLANK(QP$9),QP$9=0)=FALSE,QP$9=$DL99),1,0)*'4. Formulations'!$P98</f>
        <v>0</v>
      </c>
      <c r="QQ99" s="27">
        <f>IF(AND(OR(ISBLANK(QQ$9),QQ$9=0)=FALSE,QQ$9=$DL99),1,0)*'4. Formulations'!$P98</f>
        <v>0</v>
      </c>
      <c r="QR99" s="27">
        <f>IF(AND(OR(ISBLANK(QR$9),QR$9=0)=FALSE,QR$9=$DL99),1,0)*'4. Formulations'!$P98</f>
        <v>0</v>
      </c>
      <c r="QS99" s="27">
        <f>IF(AND(OR(ISBLANK(QS$9),QS$9=0)=FALSE,QS$9=$DL99),1,0)*'4. Formulations'!$P98</f>
        <v>0</v>
      </c>
      <c r="QT99" s="27">
        <f>IF(AND(OR(ISBLANK(QT$9),QT$9=0)=FALSE,QT$9=$DL99),1,0)*'4. Formulations'!$P98</f>
        <v>0</v>
      </c>
      <c r="QU99" s="27">
        <f>IF(AND(OR(ISBLANK(QU$9),QU$9=0)=FALSE,QU$9=$DL99),1,0)*'4. Formulations'!$P98</f>
        <v>0</v>
      </c>
      <c r="QV99" s="27">
        <f>IF(AND(OR(ISBLANK(QV$9),QV$9=0)=FALSE,QV$9=$DL99),1,0)*'4. Formulations'!$P98</f>
        <v>0</v>
      </c>
      <c r="QW99" s="27">
        <f>IF(AND(OR(ISBLANK(QW$9),QW$9=0)=FALSE,QW$9=$DL99),1,0)*'4. Formulations'!$P98</f>
        <v>0</v>
      </c>
      <c r="QX99" s="27">
        <f>IF(AND(OR(ISBLANK(QX$9),QX$9=0)=FALSE,QX$9=$DL99),1,0)*'4. Formulations'!$P98</f>
        <v>0</v>
      </c>
      <c r="QY99" s="27">
        <f>IF(AND(OR(ISBLANK(QY$9),QY$9=0)=FALSE,QY$9=$DL99),1,0)*'4. Formulations'!$P98</f>
        <v>0</v>
      </c>
      <c r="QZ99" s="27">
        <f>IF(AND(OR(ISBLANK(QZ$9),QZ$9=0)=FALSE,QZ$9=$DL99),1,0)*'4. Formulations'!$P98</f>
        <v>0</v>
      </c>
      <c r="RA99" s="27">
        <f>IF(AND(OR(ISBLANK(RA$9),RA$9=0)=FALSE,RA$9=$DL99),1,0)*'4. Formulations'!$P98</f>
        <v>0</v>
      </c>
      <c r="RB99" s="27">
        <f>IF(AND(OR(ISBLANK(RB$9),RB$9=0)=FALSE,RB$9=$DL99),1,0)*'4. Formulations'!$P98</f>
        <v>0</v>
      </c>
      <c r="RC99" s="27">
        <f>IF(AND(OR(ISBLANK(RC$9),RC$9=0)=FALSE,RC$9=$DL99),1,0)*'4. Formulations'!$P98</f>
        <v>0</v>
      </c>
      <c r="RD99" s="27">
        <f>IF(AND(OR(ISBLANK(RD$9),RD$9=0)=FALSE,RD$9=$DL99),1,0)*'4. Formulations'!$P98</f>
        <v>0</v>
      </c>
      <c r="RE99" s="27">
        <f>IF(AND(OR(ISBLANK(RE$9),RE$9=0)=FALSE,RE$9=$DL99),1,0)*'4. Formulations'!$P98</f>
        <v>0</v>
      </c>
      <c r="RF99" s="27">
        <f>IF(AND(OR(ISBLANK(RF$9),RF$9=0)=FALSE,RF$9=$DL99),1,0)*'4. Formulations'!$P98</f>
        <v>0</v>
      </c>
      <c r="RG99" s="27"/>
      <c r="RH99" s="27"/>
      <c r="RI99" s="27"/>
      <c r="RK99" s="27">
        <f>IF(AND(OR(ISBLANK(RK$9),RK$9=0)=FALSE,SUM($QP99:$RF99)&gt;0,RK$9='2. Protocols'!$G98),1,0)*'4. Formulations'!$P98</f>
        <v>0</v>
      </c>
      <c r="RL99" s="27">
        <f>IF(AND(OR(ISBLANK(RL$9),RL$9=0)=FALSE,SUM($QP99:$RF99)&gt;0,RL$9='2. Protocols'!$G98),1,0)*'4. Formulations'!$P98</f>
        <v>0</v>
      </c>
      <c r="RM99" s="27">
        <f>IF(AND(OR(ISBLANK(RM$9),RM$9=0)=FALSE,SUM($QP99:$RF99)&gt;0,RM$9='2. Protocols'!$G98),1,0)*'4. Formulations'!$P98</f>
        <v>0</v>
      </c>
      <c r="RN99" s="27">
        <f>IF(AND(OR(ISBLANK(RN$9),RN$9=0)=FALSE,SUM($QP99:$RF99)&gt;0,RN$9='2. Protocols'!$G98),1,0)*'4. Formulations'!$P98</f>
        <v>0</v>
      </c>
      <c r="RO99" s="27">
        <f>IF(AND(OR(ISBLANK(RO$9),RO$9=0)=FALSE,SUM($QP99:$RF99)&gt;0,RO$9='2. Protocols'!$G98),1,0)*'4. Formulations'!$P98</f>
        <v>0</v>
      </c>
      <c r="RP99" s="27">
        <f>IF(AND(OR(ISBLANK(RP$9),RP$9=0)=FALSE,SUM($QP99:$RF99)&gt;0,RP$9='2. Protocols'!$G98),1,0)*'4. Formulations'!$P98</f>
        <v>0</v>
      </c>
      <c r="RQ99" s="27">
        <f>IF(AND(OR(ISBLANK(RQ$9),RQ$9=0)=FALSE,SUM($QP99:$RF99)&gt;0,RQ$9='2. Protocols'!$G98),1,0)*'4. Formulations'!$P98</f>
        <v>0</v>
      </c>
      <c r="RR99" s="27">
        <f>IF(AND(OR(ISBLANK(RR$9),RR$9=0)=FALSE,SUM($QP99:$RF99)&gt;0,RR$9='2. Protocols'!$G98),1,0)*'4. Formulations'!$P98</f>
        <v>0</v>
      </c>
      <c r="RS99" s="27">
        <f>IF(AND(OR(ISBLANK(RS$9),RS$9=0)=FALSE,SUM($QP99:$RF99)&gt;0,RS$9='2. Protocols'!$G98),1,0)*'4. Formulations'!$P98</f>
        <v>0</v>
      </c>
      <c r="RT99" s="27">
        <f>IF(AND(OR(ISBLANK(RT$9),RT$9=0)=FALSE,SUM($QP99:$RF99)&gt;0,RT$9='2. Protocols'!$G98),1,0)*'4. Formulations'!$P98</f>
        <v>0</v>
      </c>
      <c r="RU99" s="27">
        <f>IF(AND(OR(ISBLANK(RU$9),RU$9=0)=FALSE,SUM($QP99:$RF99)&gt;0,RU$9='2. Protocols'!$G98),1,0)*'4. Formulations'!$P98</f>
        <v>0</v>
      </c>
      <c r="RV99" s="27">
        <f>IF(AND(OR(ISBLANK(RV$9),RV$9=0)=FALSE,SUM($QP99:$RF99)&gt;0,RV$9='2. Protocols'!$G98),1,0)*'4. Formulations'!$P98</f>
        <v>0</v>
      </c>
      <c r="RW99" s="27">
        <f>IF(AND(OR(ISBLANK(RW$9),RW$9=0)=FALSE,SUM($QP99:$RF99)&gt;0,RW$9='2. Protocols'!$G98),1,0)*'4. Formulations'!$P98</f>
        <v>0</v>
      </c>
      <c r="RX99" s="27">
        <f>IF(AND(OR(ISBLANK(RX$9),RX$9=0)=FALSE,SUM($QP99:$RF99)&gt;0,RX$9='2. Protocols'!$G98),1,0)*'4. Formulations'!$P98</f>
        <v>0</v>
      </c>
      <c r="RY99" s="27">
        <f>IF(AND(OR(ISBLANK(RY$9),RY$9=0)=FALSE,SUM($QP99:$RF99)&gt;0,RY$9='2. Protocols'!$G98),1,0)*'4. Formulations'!$P98</f>
        <v>0</v>
      </c>
      <c r="RZ99" s="27">
        <f>IF(AND(OR(ISBLANK(RZ$9),RZ$9=0)=FALSE,SUM($QP99:$RF99)&gt;0,RZ$9='2. Protocols'!$G98),1,0)*'4. Formulations'!$P98</f>
        <v>0</v>
      </c>
      <c r="SA99" s="27">
        <f>IF(AND(OR(ISBLANK(SA$9),SA$9=0)=FALSE,SUM($QP99:$RF99)&gt;0,SA$9='2. Protocols'!$G98),1,0)*'4. Formulations'!$P98</f>
        <v>0</v>
      </c>
      <c r="SB99" s="27">
        <f>IF(AND(OR(ISBLANK(SB$9),SB$9=0)=FALSE,SUM($QP99:$RF99)&gt;0,SB$9='2. Protocols'!$G98),1,0)*'4. Formulations'!$P98</f>
        <v>0</v>
      </c>
      <c r="SC99" s="27">
        <f>IF(AND(OR(ISBLANK(SC$9),SC$9=0)=FALSE,SUM($QP99:$RF99)&gt;0,SC$9='2. Protocols'!$G98),1,0)*'4. Formulations'!$P98</f>
        <v>0</v>
      </c>
      <c r="SD99" s="27">
        <f>IF(AND(OR(ISBLANK(SD$9),SD$9=0)=FALSE,SUM($QP99:$RF99)&gt;0,SD$9='2. Protocols'!$G98),1,0)*'4. Formulations'!$P98</f>
        <v>0</v>
      </c>
      <c r="SE99" s="27">
        <f>IF(AND(OR(ISBLANK(SE$9),SE$9=0)=FALSE,SUM($QP99:$RF99)&gt;0,SE$9='2. Protocols'!$G98),1,0)*'4. Formulations'!$P98</f>
        <v>0</v>
      </c>
      <c r="SF99" s="27">
        <f>IF(AND(OR(ISBLANK(SF$9),SF$9=0)=FALSE,SUM($QP99:$RF99)&gt;0,SF$9='2. Protocols'!$G98),1,0)*'4. Formulations'!$P98</f>
        <v>0</v>
      </c>
      <c r="SG99" s="27">
        <f>IF(AND(OR(ISBLANK(SG$9),SG$9=0)=FALSE,SUM($QP99:$RF99)&gt;0,SG$9='2. Protocols'!$G98),1,0)*'4. Formulations'!$P98</f>
        <v>0</v>
      </c>
      <c r="SH99" s="27">
        <f>IF(AND(OR(ISBLANK(SH$9),SH$9=0)=FALSE,SUM($QP99:$RF99)&gt;0,SH$9='2. Protocols'!$G98),1,0)*'4. Formulations'!$P98</f>
        <v>0</v>
      </c>
      <c r="SI99" s="27">
        <f>IF(AND(OR(ISBLANK(SI$9),SI$9=0)=FALSE,SUM($QP99:$RF99)&gt;0,SI$9='2. Protocols'!$G98),1,0)*'4. Formulations'!$P98</f>
        <v>0</v>
      </c>
      <c r="SJ99" s="27">
        <f>IF(AND(OR(ISBLANK(SJ$9),SJ$9=0)=FALSE,SUM($QP99:$RF99)&gt;0,SJ$9='2. Protocols'!$G98),1,0)*'4. Formulations'!$P98</f>
        <v>0</v>
      </c>
      <c r="SK99" s="27">
        <f>IF(AND(OR(ISBLANK(SK$9),SK$9=0)=FALSE,SUM($QP99:$RF99)&gt;0,SK$9='2. Protocols'!$G98),1,0)*'4. Formulations'!$P98</f>
        <v>0</v>
      </c>
      <c r="SL99" s="27">
        <f>IF(AND(OR(ISBLANK(SL$9),SL$9=0)=FALSE,SUM($QP99:$RF99)&gt;0,SL$9='2. Protocols'!$G98),1,0)*'4. Formulations'!$P98</f>
        <v>0</v>
      </c>
      <c r="SM99" s="27">
        <f>IF(AND(OR(ISBLANK(SM$9),SM$9=0)=FALSE,SUM($QP99:$RF99)&gt;0,SM$9='2. Protocols'!$G98),1,0)*'4. Formulations'!$P98</f>
        <v>0</v>
      </c>
      <c r="SN99" s="27">
        <f>IF(AND(OR(ISBLANK(SN$9),SN$9=0)=FALSE,SUM($QP99:$RF99)&gt;0,SN$9='2. Protocols'!$G98),1,0)*'4. Formulations'!$P98</f>
        <v>0</v>
      </c>
      <c r="SO99" s="27">
        <f>IF(AND(OR(ISBLANK(SO$9),SO$9=0)=FALSE,SUM($QP99:$RF99)&gt;0,SO$9='2. Protocols'!$G98),1,0)*'4. Formulations'!$P98</f>
        <v>0</v>
      </c>
      <c r="SP99" s="27">
        <f>IF(AND(OR(ISBLANK(SP$9),SP$9=0)=FALSE,SUM($QP99:$RF99)&gt;0,SP$9='2. Protocols'!$G98),1,0)*'4. Formulations'!$P98</f>
        <v>0</v>
      </c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J99" s="27">
        <f>IF(AND(OR(ISBLANK(TJ$9),TJ$9=0)=FALSE,TJ$9=$DM99),1,0)*'4. Formulations'!$Q98</f>
        <v>0</v>
      </c>
      <c r="TK99" s="27">
        <f>IF(AND(OR(ISBLANK(TK$9),TK$9=0)=FALSE,TK$9=$DM99),1,0)*'4. Formulations'!$Q98</f>
        <v>0</v>
      </c>
      <c r="TL99" s="27">
        <f>IF(AND(OR(ISBLANK(TL$9),TL$9=0)=FALSE,TL$9=$DM99),1,0)*'4. Formulations'!$Q98</f>
        <v>0</v>
      </c>
      <c r="TM99" s="27">
        <f>IF(AND(OR(ISBLANK(TM$9),TM$9=0)=FALSE,TM$9=$DM99),1,0)*'4. Formulations'!$Q98</f>
        <v>0</v>
      </c>
      <c r="TN99" s="27">
        <f>IF(AND(OR(ISBLANK(TN$9),TN$9=0)=FALSE,TN$9=$DM99),1,0)*'4. Formulations'!$Q98</f>
        <v>0</v>
      </c>
      <c r="TO99" s="27">
        <f>IF(AND(OR(ISBLANK(TO$9),TO$9=0)=FALSE,TO$9=$DM99),1,0)*'4. Formulations'!$Q98</f>
        <v>0</v>
      </c>
      <c r="TP99" s="27">
        <f>IF(AND(OR(ISBLANK(TP$9),TP$9=0)=FALSE,TP$9=$DM99),1,0)*'4. Formulations'!$Q98</f>
        <v>0</v>
      </c>
      <c r="TQ99" s="27">
        <f>IF(AND(OR(ISBLANK(TQ$9),TQ$9=0)=FALSE,TQ$9=$DM99),1,0)*'4. Formulations'!$Q98</f>
        <v>0</v>
      </c>
      <c r="TR99" s="27">
        <f>IF(AND(OR(ISBLANK(TR$9),TR$9=0)=FALSE,TR$9=$DM99),1,0)*'4. Formulations'!$Q98</f>
        <v>0</v>
      </c>
      <c r="TS99" s="27">
        <f>IF(AND(OR(ISBLANK(TS$9),TS$9=0)=FALSE,TS$9=$DM99),1,0)*'4. Formulations'!$Q98</f>
        <v>0</v>
      </c>
      <c r="TT99" s="27">
        <f>IF(AND(OR(ISBLANK(TT$9),TT$9=0)=FALSE,TT$9=$DM99),1,0)*'4. Formulations'!$Q98</f>
        <v>0</v>
      </c>
      <c r="TU99" s="27">
        <f>IF(AND(OR(ISBLANK(TU$9),TU$9=0)=FALSE,TU$9=$DM99),1,0)*'4. Formulations'!$Q98</f>
        <v>0</v>
      </c>
      <c r="TV99" s="27">
        <f>IF(AND(OR(ISBLANK(TV$9),TV$9=0)=FALSE,TV$9=$DM99),1,0)*'4. Formulations'!$Q98</f>
        <v>0</v>
      </c>
      <c r="TW99" s="27">
        <f>IF(AND(OR(ISBLANK(TW$9),TW$9=0)=FALSE,TW$9=$DM99),1,0)*'4. Formulations'!$Q98</f>
        <v>0</v>
      </c>
      <c r="TX99" s="27">
        <f>IF(AND(OR(ISBLANK(TX$9),TX$9=0)=FALSE,TX$9=$DM99),1,0)*'4. Formulations'!$Q98</f>
        <v>0</v>
      </c>
      <c r="TY99" s="27">
        <f>IF(AND(OR(ISBLANK(TY$9),TY$9=0)=FALSE,TY$9=$DM99),1,0)*'4. Formulations'!$Q98</f>
        <v>0</v>
      </c>
      <c r="TZ99" s="27">
        <f>IF(AND(OR(ISBLANK(TZ$9),TZ$9=0)=FALSE,TZ$9=$DM99),1,0)*'4. Formulations'!$Q98</f>
        <v>0</v>
      </c>
      <c r="UA99" s="27"/>
      <c r="UB99" s="27"/>
      <c r="UC99" s="27"/>
    </row>
    <row r="100" spans="2:549" ht="15" hidden="1" outlineLevel="1" x14ac:dyDescent="0.25">
      <c r="B100" s="2"/>
      <c r="C100" s="75" t="str">
        <f>IF('2. Protocols'!C99&amp;"+"&amp;'2. Protocols'!E99&amp;"+"&amp;'2. Protocols'!G99="++","",'2. Protocols'!C99&amp;"+"&amp;'2. Protocols'!E99&amp;"+"&amp;'2. Protocols'!G99)</f>
        <v/>
      </c>
      <c r="D100" s="7"/>
      <c r="E100" s="8"/>
      <c r="G100" s="72">
        <f>'2. Protocols'!J99*'1. General Inputs'!$N$13</f>
        <v>0</v>
      </c>
      <c r="H100" s="72">
        <f>MAX(G100*(1+'1. General Inputs'!$BE$23)+(H$110*'2. Protocols'!$S99)+'3. ARV Substitutions'!L120,0)</f>
        <v>0</v>
      </c>
      <c r="I100" s="72" t="e">
        <f>MAX(H100*(1+'1. General Inputs'!$BE$23)+(I$110*'2. Protocols'!$S99)+'3. ARV Substitutions'!M120,0)</f>
        <v>#VALUE!</v>
      </c>
      <c r="J100" s="72" t="e">
        <f>MAX(I100*(1+'1. General Inputs'!$BE$23)+(J$110*'2. Protocols'!$S99)+'3. ARV Substitutions'!N120,0)</f>
        <v>#VALUE!</v>
      </c>
      <c r="K100" s="72" t="e">
        <f>MAX(J100*(1+'1. General Inputs'!$BE$23)+(K$110*'2. Protocols'!$S99)+'3. ARV Substitutions'!O120,0)</f>
        <v>#VALUE!</v>
      </c>
      <c r="L100" s="72" t="e">
        <f>MAX(K100*(1+'1. General Inputs'!$BE$23)+(L$110*'2. Protocols'!$S99)+'3. ARV Substitutions'!P120,0)</f>
        <v>#VALUE!</v>
      </c>
      <c r="M100" s="72" t="e">
        <f>MAX(L100*(1+'1. General Inputs'!$BE$23)+(M$110*'2. Protocols'!$S99)+'3. ARV Substitutions'!Q120,0)</f>
        <v>#VALUE!</v>
      </c>
      <c r="N100" s="72" t="e">
        <f>MAX(M100*(1+'1. General Inputs'!$BE$23)+(N$110*'2. Protocols'!$S99)+'3. ARV Substitutions'!R120,0)</f>
        <v>#VALUE!</v>
      </c>
      <c r="O100" s="72" t="e">
        <f>MAX(N100*(1+'1. General Inputs'!$BE$23)+(O$110*'2. Protocols'!$S99)+'3. ARV Substitutions'!S120,0)</f>
        <v>#VALUE!</v>
      </c>
      <c r="P100" s="72" t="e">
        <f>MAX(O100*(1+'1. General Inputs'!$BE$23)+(P$110*'2. Protocols'!$S99)+'3. ARV Substitutions'!T120,0)</f>
        <v>#VALUE!</v>
      </c>
      <c r="Q100" s="72" t="e">
        <f>MAX(P100*(1+'1. General Inputs'!$BE$23)+(Q$110*'2. Protocols'!$S99)+'3. ARV Substitutions'!U120,0)</f>
        <v>#VALUE!</v>
      </c>
      <c r="R100" s="72" t="e">
        <f>MAX(Q100*(1+'1. General Inputs'!$BE$23)+(R$110*'2. Protocols'!$S99)+'3. ARV Substitutions'!V120,0)</f>
        <v>#VALUE!</v>
      </c>
      <c r="S100" s="72" t="e">
        <f>MAX(R100*(1+'1. General Inputs'!$BE$23)+(S$110*'2. Protocols'!$S99)+'3. ARV Substitutions'!W120,0)</f>
        <v>#VALUE!</v>
      </c>
      <c r="T100" s="72" t="e">
        <f>MAX(S100*(1+'1. General Inputs'!$BE$23)+(T$110*'2. Protocols'!$S99)+'3. ARV Substitutions'!X120,0)</f>
        <v>#VALUE!</v>
      </c>
      <c r="U100" s="72" t="e">
        <f>MAX(T100*(1+'1. General Inputs'!$BE$23)+(U$110*'2. Protocols'!$S99)+'3. ARV Substitutions'!Y120,0)</f>
        <v>#VALUE!</v>
      </c>
      <c r="V100" s="72" t="e">
        <f>MAX(U100*(1+'1. General Inputs'!$BE$23)+(V$110*'2. Protocols'!$S99)+'3. ARV Substitutions'!Z120,0)</f>
        <v>#VALUE!</v>
      </c>
      <c r="W100" s="72" t="e">
        <f>MAX(V100*(1+'1. General Inputs'!$BE$23)+(W$110*'2. Protocols'!$S99)+'3. ARV Substitutions'!AA120,0)</f>
        <v>#VALUE!</v>
      </c>
      <c r="X100" s="72" t="e">
        <f>MAX(W100*(1+'1. General Inputs'!$BE$23)+(X$110*'2. Protocols'!$S99)+'3. ARV Substitutions'!AB120,0)</f>
        <v>#VALUE!</v>
      </c>
      <c r="Y100" s="72" t="e">
        <f>MAX(X100*(1+'1. General Inputs'!$BE$23)+(Y$110*'2. Protocols'!$S99)+'3. ARV Substitutions'!AC120,0)</f>
        <v>#VALUE!</v>
      </c>
      <c r="Z100" s="72" t="e">
        <f>MAX(Y100*(1+'1. General Inputs'!$BE$23)+(Z$110*'2. Protocols'!$S99)+'3. ARV Substitutions'!AD120,0)</f>
        <v>#VALUE!</v>
      </c>
      <c r="AA100" s="72" t="e">
        <f>MAX(Z100*(1+'1. General Inputs'!$BE$23)+(AA$110*'2. Protocols'!$S99)+'3. ARV Substitutions'!AE120,0)</f>
        <v>#VALUE!</v>
      </c>
      <c r="AB100" s="72" t="e">
        <f>MAX(AA100*(1+'1. General Inputs'!$BE$23)+(AB$110*'2. Protocols'!$S99)+'3. ARV Substitutions'!AF120,0)</f>
        <v>#VALUE!</v>
      </c>
      <c r="AC100" s="72" t="e">
        <f>MAX(AB100*(1+'1. General Inputs'!$BE$23)+(AC$110*'2. Protocols'!$S99)+'3. ARV Substitutions'!AG120,0)</f>
        <v>#VALUE!</v>
      </c>
      <c r="AD100" s="72" t="e">
        <f>MAX(AC100*(1+'1. General Inputs'!$BE$23)+(AD$110*'2. Protocols'!$S99)+'3. ARV Substitutions'!AH120,0)</f>
        <v>#VALUE!</v>
      </c>
      <c r="AE100" s="72" t="e">
        <f>MAX(AD100*(1+'1. General Inputs'!$BE$23)+(AE$110*'2. Protocols'!$S99)+'3. ARV Substitutions'!AI120,0)</f>
        <v>#VALUE!</v>
      </c>
      <c r="AF100" s="72" t="e">
        <f>MAX(AE100*(1+'1. General Inputs'!$BE$23)+(AF$110*'2. Protocols'!$S99)+'3. ARV Substitutions'!AJ120,0)</f>
        <v>#VALUE!</v>
      </c>
      <c r="AG100" s="72" t="e">
        <f>MAX(AF100*(1+'1. General Inputs'!$BE$23)+(AG$110*'2. Protocols'!$S99)+'3. ARV Substitutions'!AK120,0)</f>
        <v>#VALUE!</v>
      </c>
      <c r="AH100" s="72" t="e">
        <f>MAX(AG100*(1+'1. General Inputs'!$BE$23)+(AH$110*'2. Protocols'!$S99)+'3. ARV Substitutions'!AL120,0)</f>
        <v>#VALUE!</v>
      </c>
      <c r="AI100" s="72" t="e">
        <f>MAX(AH100*(1+'1. General Inputs'!$BE$23)+(AI$110*'2. Protocols'!$S99)+'3. ARV Substitutions'!AM120,0)</f>
        <v>#VALUE!</v>
      </c>
      <c r="AJ100" s="72" t="e">
        <f>MAX(AI100*(1+'1. General Inputs'!$BE$23)+(AJ$110*'2. Protocols'!$S99)+'3. ARV Substitutions'!AN120,0)</f>
        <v>#VALUE!</v>
      </c>
      <c r="AK100" s="72" t="e">
        <f>MAX(AJ100*(1+'1. General Inputs'!$BE$23)+(AK$110*'2. Protocols'!$S99)+'3. ARV Substitutions'!AO120,0)</f>
        <v>#VALUE!</v>
      </c>
      <c r="AL100" s="72" t="e">
        <f>MAX(AK100*(1+'1. General Inputs'!$BE$23)+(AL$110*'2. Protocols'!$S99)+'3. ARV Substitutions'!AP120,0)</f>
        <v>#VALUE!</v>
      </c>
      <c r="AM100" s="72" t="e">
        <f>MAX(AL100*(1+'1. General Inputs'!$BE$23)+(AM$110*'2. Protocols'!$S99)+'3. ARV Substitutions'!AQ120,0)</f>
        <v>#VALUE!</v>
      </c>
      <c r="AN100" s="72" t="e">
        <f>MAX(AM100*(1+'1. General Inputs'!$BE$23)+(AN$110*'2. Protocols'!$S99)+'3. ARV Substitutions'!AR120,0)</f>
        <v>#VALUE!</v>
      </c>
      <c r="AO100" s="72" t="e">
        <f>MAX(AN100*(1+'1. General Inputs'!$BE$23)+(AO$110*'2. Protocols'!$S99)+'3. ARV Substitutions'!AS120,0)</f>
        <v>#VALUE!</v>
      </c>
      <c r="AP100" s="72" t="e">
        <f>MAX(AO100*(1+'1. General Inputs'!$BE$23)+(AP$110*'2. Protocols'!$S99)+'3. ARV Substitutions'!AT120,0)</f>
        <v>#VALUE!</v>
      </c>
      <c r="AQ100" s="72" t="e">
        <f>MAX(AP100*(1+'1. General Inputs'!$BE$23)+(AQ$110*'2. Protocols'!$S99)+'3. ARV Substitutions'!AU120,0)</f>
        <v>#VALUE!</v>
      </c>
      <c r="CA100" s="51">
        <f t="shared" si="106"/>
        <v>0</v>
      </c>
      <c r="CB100" s="51" t="e">
        <f t="shared" si="107"/>
        <v>#VALUE!</v>
      </c>
      <c r="CC100" s="51" t="e">
        <f t="shared" si="108"/>
        <v>#VALUE!</v>
      </c>
      <c r="CD100" s="51" t="e">
        <f t="shared" si="109"/>
        <v>#VALUE!</v>
      </c>
      <c r="CE100" s="51" t="e">
        <f t="shared" si="110"/>
        <v>#VALUE!</v>
      </c>
      <c r="CF100" s="51" t="e">
        <f t="shared" si="111"/>
        <v>#VALUE!</v>
      </c>
      <c r="CG100" s="51" t="e">
        <f t="shared" si="112"/>
        <v>#VALUE!</v>
      </c>
      <c r="CH100" s="51" t="e">
        <f t="shared" si="113"/>
        <v>#VALUE!</v>
      </c>
      <c r="CI100" s="51" t="e">
        <f t="shared" si="114"/>
        <v>#VALUE!</v>
      </c>
      <c r="CJ100" s="51" t="e">
        <f t="shared" si="115"/>
        <v>#VALUE!</v>
      </c>
      <c r="CK100" s="51" t="e">
        <f t="shared" si="116"/>
        <v>#VALUE!</v>
      </c>
      <c r="CL100" s="51" t="e">
        <f t="shared" si="117"/>
        <v>#VALUE!</v>
      </c>
      <c r="CM100" s="51" t="e">
        <f t="shared" si="118"/>
        <v>#VALUE!</v>
      </c>
      <c r="CN100" s="51" t="e">
        <f t="shared" si="119"/>
        <v>#VALUE!</v>
      </c>
      <c r="CO100" s="51" t="e">
        <f t="shared" si="120"/>
        <v>#VALUE!</v>
      </c>
      <c r="CP100" s="51" t="e">
        <f t="shared" si="121"/>
        <v>#VALUE!</v>
      </c>
      <c r="CQ100" s="51" t="e">
        <f t="shared" si="122"/>
        <v>#VALUE!</v>
      </c>
      <c r="CR100" s="51" t="e">
        <f t="shared" si="123"/>
        <v>#VALUE!</v>
      </c>
      <c r="CS100" s="51" t="e">
        <f t="shared" si="124"/>
        <v>#VALUE!</v>
      </c>
      <c r="CT100" s="51" t="e">
        <f t="shared" si="125"/>
        <v>#VALUE!</v>
      </c>
      <c r="CU100" s="51" t="e">
        <f t="shared" si="126"/>
        <v>#VALUE!</v>
      </c>
      <c r="CV100" s="51" t="e">
        <f t="shared" si="127"/>
        <v>#VALUE!</v>
      </c>
      <c r="CW100" s="51" t="e">
        <f t="shared" si="128"/>
        <v>#VALUE!</v>
      </c>
      <c r="CX100" s="51" t="e">
        <f t="shared" si="129"/>
        <v>#VALUE!</v>
      </c>
      <c r="CY100" s="51" t="e">
        <f t="shared" si="130"/>
        <v>#VALUE!</v>
      </c>
      <c r="CZ100" s="51" t="e">
        <f t="shared" si="131"/>
        <v>#VALUE!</v>
      </c>
      <c r="DA100" s="51" t="e">
        <f t="shared" si="132"/>
        <v>#VALUE!</v>
      </c>
      <c r="DB100" s="51" t="e">
        <f t="shared" si="133"/>
        <v>#VALUE!</v>
      </c>
      <c r="DC100" s="51" t="e">
        <f t="shared" si="134"/>
        <v>#VALUE!</v>
      </c>
      <c r="DD100" s="51" t="e">
        <f t="shared" si="135"/>
        <v>#VALUE!</v>
      </c>
      <c r="DE100" s="51" t="e">
        <f t="shared" si="136"/>
        <v>#VALUE!</v>
      </c>
      <c r="DF100" s="51" t="e">
        <f t="shared" si="137"/>
        <v>#VALUE!</v>
      </c>
      <c r="DG100" s="51" t="e">
        <f t="shared" si="138"/>
        <v>#VALUE!</v>
      </c>
      <c r="DH100" s="51" t="e">
        <f t="shared" si="139"/>
        <v>#VALUE!</v>
      </c>
      <c r="DI100" s="51" t="e">
        <f t="shared" si="140"/>
        <v>#VALUE!</v>
      </c>
      <c r="DJ100" s="51" t="e">
        <f t="shared" si="141"/>
        <v>#VALUE!</v>
      </c>
      <c r="DL100" s="21" t="str">
        <f>CONCATENATE('2. Protocols'!C99, '2. Protocols'!D99, '2. Protocols'!E99)</f>
        <v>+</v>
      </c>
      <c r="DM100" s="21" t="str">
        <f>CONCATENATE('2. Protocols'!C99, '2. Protocols'!D99, '2. Protocols'!E99, '2. Protocols'!F99, '2. Protocols'!G99,)</f>
        <v>++</v>
      </c>
      <c r="DO100" s="27">
        <f>IF(AND(OR(ISBLANK(DO$9),DO$9=0)=FALSE,OR(DO$9='2. Protocols'!$C99,DO$9='2. Protocols'!$E99,DO$9='2. Protocols'!$G99)),1,0)*'4. Formulations'!$I99</f>
        <v>0</v>
      </c>
      <c r="DP100" s="27">
        <f>IF(AND(OR(ISBLANK(DP$9),DP$9=0)=FALSE,OR(DP$9='2. Protocols'!$C99,DP$9='2. Protocols'!$E99,DP$9='2. Protocols'!$G99)),1,0)*'4. Formulations'!$I99</f>
        <v>0</v>
      </c>
      <c r="DQ100" s="27">
        <f>IF(AND(OR(ISBLANK(DQ$9),DQ$9=0)=FALSE,OR(DQ$9='2. Protocols'!$C99,DQ$9='2. Protocols'!$E99,DQ$9='2. Protocols'!$G99)),1,0)*'4. Formulations'!$I99</f>
        <v>0</v>
      </c>
      <c r="DR100" s="27">
        <f>IF(AND(OR(ISBLANK(DR$9),DR$9=0)=FALSE,OR(DR$9='2. Protocols'!$C99,DR$9='2. Protocols'!$E99,DR$9='2. Protocols'!$G99)),1,0)*'4. Formulations'!$I99</f>
        <v>0</v>
      </c>
      <c r="DS100" s="27">
        <f>IF(AND(OR(ISBLANK(DS$9),DS$9=0)=FALSE,OR(DS$9='2. Protocols'!$C99,DS$9='2. Protocols'!$E99,DS$9='2. Protocols'!$G99)),1,0)*'4. Formulations'!$I99</f>
        <v>0</v>
      </c>
      <c r="DT100" s="27">
        <f>IF(AND(OR(ISBLANK(DT$9),DT$9=0)=FALSE,OR(DT$9='2. Protocols'!$C99,DT$9='2. Protocols'!$E99,DT$9='2. Protocols'!$G99)),1,0)*'4. Formulations'!$I99</f>
        <v>0</v>
      </c>
      <c r="DU100" s="27">
        <f>IF(AND(OR(ISBLANK(DU$9),DU$9=0)=FALSE,OR(DU$9='2. Protocols'!$C99,DU$9='2. Protocols'!$E99,DU$9='2. Protocols'!$G99)),1,0)*'4. Formulations'!$I99</f>
        <v>0</v>
      </c>
      <c r="DV100" s="27">
        <f>IF(AND(OR(ISBLANK(DV$9),DV$9=0)=FALSE,OR(DV$9='2. Protocols'!$C99,DV$9='2. Protocols'!$E99,DV$9='2. Protocols'!$G99)),1,0)*'4. Formulations'!$I99</f>
        <v>0</v>
      </c>
      <c r="DW100" s="27">
        <f>IF(AND(OR(ISBLANK(DW$9),DW$9=0)=FALSE,OR(DW$9='2. Protocols'!$C99,DW$9='2. Protocols'!$E99,DW$9='2. Protocols'!$G99)),1,0)*'4. Formulations'!$I99</f>
        <v>0</v>
      </c>
      <c r="DX100" s="27">
        <f>IF(AND(OR(ISBLANK(DX$9),DX$9=0)=FALSE,OR(DX$9='2. Protocols'!$C99,DX$9='2. Protocols'!$E99,DX$9='2. Protocols'!$G99)),1,0)*'4. Formulations'!$I99</f>
        <v>0</v>
      </c>
      <c r="DY100" s="27">
        <f>IF(AND(OR(ISBLANK(DY$9),DY$9=0)=FALSE,OR(DY$9='2. Protocols'!$C99,DY$9='2. Protocols'!$E99,DY$9='2. Protocols'!$G99)),1,0)*'4. Formulations'!$I99</f>
        <v>0</v>
      </c>
      <c r="DZ100" s="27">
        <f>IF(AND(OR(ISBLANK(DZ$9),DZ$9=0)=FALSE,OR(DZ$9='2. Protocols'!$C99,DZ$9='2. Protocols'!$E99,DZ$9='2. Protocols'!$G99)),1,0)*'4. Formulations'!$I99</f>
        <v>0</v>
      </c>
      <c r="EA100" s="27">
        <f>IF(AND(OR(ISBLANK(EA$9),EA$9=0)=FALSE,OR(EA$9='2. Protocols'!$C99,EA$9='2. Protocols'!$E99,EA$9='2. Protocols'!$G99)),1,0)*'4. Formulations'!$I99</f>
        <v>0</v>
      </c>
      <c r="EB100" s="27">
        <f>IF(AND(OR(ISBLANK(EB$9),EB$9=0)=FALSE,OR(EB$9='2. Protocols'!$C99,EB$9='2. Protocols'!$E99,EB$9='2. Protocols'!$G99)),1,0)*'4. Formulations'!$I99</f>
        <v>0</v>
      </c>
      <c r="EC100" s="27">
        <f>IF(AND(OR(ISBLANK(EC$9),EC$9=0)=FALSE,OR(EC$9='2. Protocols'!$C99,EC$9='2. Protocols'!$E99,EC$9='2. Protocols'!$G99)),1,0)*'4. Formulations'!$I99</f>
        <v>0</v>
      </c>
      <c r="ED100" s="27">
        <f>IF(AND(OR(ISBLANK(ED$9),ED$9=0)=FALSE,OR(ED$9='2. Protocols'!$C99,ED$9='2. Protocols'!$E99,ED$9='2. Protocols'!$G99)),1,0)*'4. Formulations'!$I99</f>
        <v>0</v>
      </c>
      <c r="EE100" s="27">
        <f>IF(AND(OR(ISBLANK(EE$9),EE$9=0)=FALSE,OR(EE$9='2. Protocols'!$C99,EE$9='2. Protocols'!$E99,EE$9='2. Protocols'!$G99)),1,0)*'4. Formulations'!$I99</f>
        <v>0</v>
      </c>
      <c r="EF100" s="27">
        <f>IF(AND(OR(ISBLANK(EF$9),EF$9=0)=FALSE,OR(EF$9='2. Protocols'!$C99,EF$9='2. Protocols'!$E99,EF$9='2. Protocols'!$G99)),1,0)*'4. Formulations'!$I99</f>
        <v>0</v>
      </c>
      <c r="EG100" s="27">
        <f>IF(AND(OR(ISBLANK(EG$9),EG$9=0)=FALSE,OR(EG$9='2. Protocols'!$C99,EG$9='2. Protocols'!$E99,EG$9='2. Protocols'!$G99)),1,0)*'4. Formulations'!$I99</f>
        <v>0</v>
      </c>
      <c r="EH100" s="27">
        <f>IF(AND(OR(ISBLANK(EH$9),EH$9=0)=FALSE,OR(EH$9='2. Protocols'!$C99,EH$9='2. Protocols'!$E99,EH$9='2. Protocols'!$G99)),1,0)*'4. Formulations'!$I99</f>
        <v>0</v>
      </c>
      <c r="EI100" s="27">
        <f>IF(AND(OR(ISBLANK(EI$9),EI$9=0)=FALSE,OR(EI$9='2. Protocols'!$C99,EI$9='2. Protocols'!$E99,EI$9='2. Protocols'!$G99)),1,0)*'4. Formulations'!$I99</f>
        <v>0</v>
      </c>
      <c r="EJ100" s="27">
        <f>IF(AND(OR(ISBLANK(EJ$9),EJ$9=0)=FALSE,OR(EJ$9='2. Protocols'!$C99,EJ$9='2. Protocols'!$E99,EJ$9='2. Protocols'!$G99)),1,0)*'4. Formulations'!$I99</f>
        <v>0</v>
      </c>
      <c r="EK100" s="27">
        <f>IF(AND(OR(ISBLANK(EK$9),EK$9=0)=FALSE,OR(EK$9='2. Protocols'!$C99,EK$9='2. Protocols'!$E99,EK$9='2. Protocols'!$G99)),1,0)*'4. Formulations'!$I99</f>
        <v>0</v>
      </c>
      <c r="EL100" s="27">
        <f>IF(AND(OR(ISBLANK(EL$9),EL$9=0)=FALSE,OR(EL$9='2. Protocols'!$C99,EL$9='2. Protocols'!$E99,EL$9='2. Protocols'!$G99)),1,0)*'4. Formulations'!$I99</f>
        <v>0</v>
      </c>
      <c r="EM100" s="27">
        <f>IF(AND(OR(ISBLANK(EM$9),EM$9=0)=FALSE,OR(EM$9='2. Protocols'!$C99,EM$9='2. Protocols'!$E99,EM$9='2. Protocols'!$G99)),1,0)*'4. Formulations'!$I99</f>
        <v>0</v>
      </c>
      <c r="EN100" s="27">
        <f>IF(AND(OR(ISBLANK(EN$9),EN$9=0)=FALSE,OR(EN$9='2. Protocols'!$C99,EN$9='2. Protocols'!$E99,EN$9='2. Protocols'!$G99)),1,0)*'4. Formulations'!$I99</f>
        <v>0</v>
      </c>
      <c r="EO100" s="27">
        <f>IF(AND(OR(ISBLANK(EO$9),EO$9=0)=FALSE,OR(EO$9='2. Protocols'!$C99,EO$9='2. Protocols'!$E99,EO$9='2. Protocols'!$G99)),1,0)*'4. Formulations'!$I99</f>
        <v>0</v>
      </c>
      <c r="EP100" s="27">
        <f>IF(AND(OR(ISBLANK(EP$9),EP$9=0)=FALSE,OR(EP$9='2. Protocols'!$C99,EP$9='2. Protocols'!$E99,EP$9='2. Protocols'!$G99)),1,0)*'4. Formulations'!$I99</f>
        <v>0</v>
      </c>
      <c r="EQ100" s="27">
        <f>IF(AND(OR(ISBLANK(EQ$9),EQ$9=0)=FALSE,OR(EQ$9='2. Protocols'!$C99,EQ$9='2. Protocols'!$E99,EQ$9='2. Protocols'!$G99)),1,0)*'4. Formulations'!$I99</f>
        <v>0</v>
      </c>
      <c r="ER100" s="27">
        <f>IF(AND(OR(ISBLANK(ER$9),ER$9=0)=FALSE,OR(ER$9='2. Protocols'!$C99,ER$9='2. Protocols'!$E99,ER$9='2. Protocols'!$G99)),1,0)*'4. Formulations'!$I99</f>
        <v>0</v>
      </c>
      <c r="ES100" s="27">
        <f>IF(AND(OR(ISBLANK(ES$9),ES$9=0)=FALSE,OR(ES$9='2. Protocols'!$C99,ES$9='2. Protocols'!$E99,ES$9='2. Protocols'!$G99)),1,0)*'4. Formulations'!$I99</f>
        <v>0</v>
      </c>
      <c r="ET100" s="27">
        <f>IF(AND(OR(ISBLANK(ET$9),ET$9=0)=FALSE,OR(ET$9='2. Protocols'!$C99,ET$9='2. Protocols'!$E99,ET$9='2. Protocols'!$G99)),1,0)*'4. Formulations'!$I99</f>
        <v>0</v>
      </c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N100" s="27">
        <f>IF(AND(OR(ISBLANK(FN$9),FN$9=0)=FALSE,FN$9=$DL100),1,0)*'4. Formulations'!$J99</f>
        <v>0</v>
      </c>
      <c r="FO100" s="27">
        <f>IF(AND(OR(ISBLANK(FO$9),FO$9=0)=FALSE,FO$9=$DL100),1,0)*'4. Formulations'!$J99</f>
        <v>0</v>
      </c>
      <c r="FP100" s="27">
        <f>IF(AND(OR(ISBLANK(FP$9),FP$9=0)=FALSE,FP$9=$DL100),1,0)*'4. Formulations'!$J99</f>
        <v>0</v>
      </c>
      <c r="FQ100" s="27">
        <f>IF(AND(OR(ISBLANK(FQ$9),FQ$9=0)=FALSE,FQ$9=$DL100),1,0)*'4. Formulations'!$J99</f>
        <v>0</v>
      </c>
      <c r="FR100" s="27">
        <f>IF(AND(OR(ISBLANK(FR$9),FR$9=0)=FALSE,FR$9=$DL100),1,0)*'4. Formulations'!$J99</f>
        <v>0</v>
      </c>
      <c r="FS100" s="27">
        <f>IF(AND(OR(ISBLANK(FS$9),FS$9=0)=FALSE,FS$9=$DL100),1,0)*'4. Formulations'!$J99</f>
        <v>0</v>
      </c>
      <c r="FT100" s="27">
        <f>IF(AND(OR(ISBLANK(FT$9),FT$9=0)=FALSE,FT$9=$DL100),1,0)*'4. Formulations'!$J99</f>
        <v>0</v>
      </c>
      <c r="FU100" s="27">
        <f>IF(AND(OR(ISBLANK(FU$9),FU$9=0)=FALSE,FU$9=$DL100),1,0)*'4. Formulations'!$J99</f>
        <v>0</v>
      </c>
      <c r="FV100" s="27">
        <f>IF(AND(OR(ISBLANK(FV$9),FV$9=0)=FALSE,FV$9=$DL100),1,0)*'4. Formulations'!$J99</f>
        <v>0</v>
      </c>
      <c r="FW100" s="27">
        <f>IF(AND(OR(ISBLANK(FW$9),FW$9=0)=FALSE,FW$9=$DL100),1,0)*'4. Formulations'!$J99</f>
        <v>0</v>
      </c>
      <c r="FX100" s="27">
        <f>IF(AND(OR(ISBLANK(FX$9),FX$9=0)=FALSE,FX$9=$DL100),1,0)*'4. Formulations'!$J99</f>
        <v>0</v>
      </c>
      <c r="FY100" s="27">
        <f>IF(AND(OR(ISBLANK(FY$9),FY$9=0)=FALSE,FY$9=$DL100),1,0)*'4. Formulations'!$J99</f>
        <v>0</v>
      </c>
      <c r="FZ100" s="27">
        <f>IF(AND(OR(ISBLANK(FZ$9),FZ$9=0)=FALSE,FZ$9=$DL100),1,0)*'4. Formulations'!$J99</f>
        <v>0</v>
      </c>
      <c r="GA100" s="27">
        <f>IF(AND(OR(ISBLANK(GA$9),GA$9=0)=FALSE,GA$9=$DL100),1,0)*'4. Formulations'!$J99</f>
        <v>0</v>
      </c>
      <c r="GB100" s="27">
        <f>IF(AND(OR(ISBLANK(GB$9),GB$9=0)=FALSE,GB$9=$DL100),1,0)*'4. Formulations'!$J99</f>
        <v>0</v>
      </c>
      <c r="GC100" s="27">
        <f>IF(AND(OR(ISBLANK(GC$9),GC$9=0)=FALSE,GC$9=$DL100),1,0)*'4. Formulations'!$J99</f>
        <v>0</v>
      </c>
      <c r="GD100" s="27">
        <f>IF(AND(OR(ISBLANK(GD$9),GD$9=0)=FALSE,GD$9=$DL100),1,0)*'4. Formulations'!$J99</f>
        <v>0</v>
      </c>
      <c r="GE100" s="27"/>
      <c r="GF100" s="27"/>
      <c r="GG100" s="27"/>
      <c r="GI100" s="27">
        <f>IF(AND(OR(ISBLANK(GI$9),GI$9=0)=FALSE,SUM($FN100:$GD100)&gt;0,GI$9='2. Protocols'!$G99),1,0)*'4. Formulations'!$J99</f>
        <v>0</v>
      </c>
      <c r="GJ100" s="27">
        <f>IF(AND(OR(ISBLANK(GJ$9),GJ$9=0)=FALSE,SUM($FN100:$GD100)&gt;0,GJ$9='2. Protocols'!$G99),1,0)*'4. Formulations'!$J99</f>
        <v>0</v>
      </c>
      <c r="GK100" s="27">
        <f>IF(AND(OR(ISBLANK(GK$9),GK$9=0)=FALSE,SUM($FN100:$GD100)&gt;0,GK$9='2. Protocols'!$G99),1,0)*'4. Formulations'!$J99</f>
        <v>0</v>
      </c>
      <c r="GL100" s="27">
        <f>IF(AND(OR(ISBLANK(GL$9),GL$9=0)=FALSE,SUM($FN100:$GD100)&gt;0,GL$9='2. Protocols'!$G99),1,0)*'4. Formulations'!$J99</f>
        <v>0</v>
      </c>
      <c r="GM100" s="27">
        <f>IF(AND(OR(ISBLANK(GM$9),GM$9=0)=FALSE,SUM($FN100:$GD100)&gt;0,GM$9='2. Protocols'!$G99),1,0)*'4. Formulations'!$J99</f>
        <v>0</v>
      </c>
      <c r="GN100" s="27">
        <f>IF(AND(OR(ISBLANK(GN$9),GN$9=0)=FALSE,SUM($FN100:$GD100)&gt;0,GN$9='2. Protocols'!$G99),1,0)*'4. Formulations'!$J99</f>
        <v>0</v>
      </c>
      <c r="GO100" s="27">
        <f>IF(AND(OR(ISBLANK(GO$9),GO$9=0)=FALSE,SUM($FN100:$GD100)&gt;0,GO$9='2. Protocols'!$G99),1,0)*'4. Formulations'!$J99</f>
        <v>0</v>
      </c>
      <c r="GP100" s="27">
        <f>IF(AND(OR(ISBLANK(GP$9),GP$9=0)=FALSE,SUM($FN100:$GD100)&gt;0,GP$9='2. Protocols'!$G99),1,0)*'4. Formulations'!$J99</f>
        <v>0</v>
      </c>
      <c r="GQ100" s="27">
        <f>IF(AND(OR(ISBLANK(GQ$9),GQ$9=0)=FALSE,SUM($FN100:$GD100)&gt;0,GQ$9='2. Protocols'!$G99),1,0)*'4. Formulations'!$J99</f>
        <v>0</v>
      </c>
      <c r="GR100" s="27">
        <f>IF(AND(OR(ISBLANK(GR$9),GR$9=0)=FALSE,SUM($FN100:$GD100)&gt;0,GR$9='2. Protocols'!$G99),1,0)*'4. Formulations'!$J99</f>
        <v>0</v>
      </c>
      <c r="GS100" s="27">
        <f>IF(AND(OR(ISBLANK(GS$9),GS$9=0)=FALSE,SUM($FN100:$GD100)&gt;0,GS$9='2. Protocols'!$G99),1,0)*'4. Formulations'!$J99</f>
        <v>0</v>
      </c>
      <c r="GT100" s="27">
        <f>IF(AND(OR(ISBLANK(GT$9),GT$9=0)=FALSE,SUM($FN100:$GD100)&gt;0,GT$9='2. Protocols'!$G99),1,0)*'4. Formulations'!$J99</f>
        <v>0</v>
      </c>
      <c r="GU100" s="27">
        <f>IF(AND(OR(ISBLANK(GU$9),GU$9=0)=FALSE,SUM($FN100:$GD100)&gt;0,GU$9='2. Protocols'!$G99),1,0)*'4. Formulations'!$J99</f>
        <v>0</v>
      </c>
      <c r="GV100" s="27">
        <f>IF(AND(OR(ISBLANK(GV$9),GV$9=0)=FALSE,SUM($FN100:$GD100)&gt;0,GV$9='2. Protocols'!$G99),1,0)*'4. Formulations'!$J99</f>
        <v>0</v>
      </c>
      <c r="GW100" s="27">
        <f>IF(AND(OR(ISBLANK(GW$9),GW$9=0)=FALSE,SUM($FN100:$GD100)&gt;0,GW$9='2. Protocols'!$G99),1,0)*'4. Formulations'!$J99</f>
        <v>0</v>
      </c>
      <c r="GX100" s="27">
        <f>IF(AND(OR(ISBLANK(GX$9),GX$9=0)=FALSE,SUM($FN100:$GD100)&gt;0,GX$9='2. Protocols'!$G99),1,0)*'4. Formulations'!$J99</f>
        <v>0</v>
      </c>
      <c r="GY100" s="27">
        <f>IF(AND(OR(ISBLANK(GY$9),GY$9=0)=FALSE,SUM($FN100:$GD100)&gt;0,GY$9='2. Protocols'!$G99),1,0)*'4. Formulations'!$J99</f>
        <v>0</v>
      </c>
      <c r="GZ100" s="27">
        <f>IF(AND(OR(ISBLANK(GZ$9),GZ$9=0)=FALSE,SUM($FN100:$GD100)&gt;0,GZ$9='2. Protocols'!$G99),1,0)*'4. Formulations'!$J99</f>
        <v>0</v>
      </c>
      <c r="HA100" s="27">
        <f>IF(AND(OR(ISBLANK(HA$9),HA$9=0)=FALSE,SUM($FN100:$GD100)&gt;0,HA$9='2. Protocols'!$G99),1,0)*'4. Formulations'!$J99</f>
        <v>0</v>
      </c>
      <c r="HB100" s="27">
        <f>IF(AND(OR(ISBLANK(HB$9),HB$9=0)=FALSE,SUM($FN100:$GD100)&gt;0,HB$9='2. Protocols'!$G99),1,0)*'4. Formulations'!$J99</f>
        <v>0</v>
      </c>
      <c r="HC100" s="27">
        <f>IF(AND(OR(ISBLANK(HC$9),HC$9=0)=FALSE,SUM($FN100:$GD100)&gt;0,HC$9='2. Protocols'!$G99),1,0)*'4. Formulations'!$J99</f>
        <v>0</v>
      </c>
      <c r="HD100" s="27">
        <f>IF(AND(OR(ISBLANK(HD$9),HD$9=0)=FALSE,SUM($FN100:$GD100)&gt;0,HD$9='2. Protocols'!$G99),1,0)*'4. Formulations'!$J99</f>
        <v>0</v>
      </c>
      <c r="HE100" s="27">
        <f>IF(AND(OR(ISBLANK(HE$9),HE$9=0)=FALSE,SUM($FN100:$GD100)&gt;0,HE$9='2. Protocols'!$G99),1,0)*'4. Formulations'!$J99</f>
        <v>0</v>
      </c>
      <c r="HF100" s="27">
        <f>IF(AND(OR(ISBLANK(HF$9),HF$9=0)=FALSE,SUM($FN100:$GD100)&gt;0,HF$9='2. Protocols'!$G99),1,0)*'4. Formulations'!$J99</f>
        <v>0</v>
      </c>
      <c r="HG100" s="27">
        <f>IF(AND(OR(ISBLANK(HG$9),HG$9=0)=FALSE,SUM($FN100:$GD100)&gt;0,HG$9='2. Protocols'!$G99),1,0)*'4. Formulations'!$J99</f>
        <v>0</v>
      </c>
      <c r="HH100" s="27">
        <f>IF(AND(OR(ISBLANK(HH$9),HH$9=0)=FALSE,SUM($FN100:$GD100)&gt;0,HH$9='2. Protocols'!$G99),1,0)*'4. Formulations'!$J99</f>
        <v>0</v>
      </c>
      <c r="HI100" s="27">
        <f>IF(AND(OR(ISBLANK(HI$9),HI$9=0)=FALSE,SUM($FN100:$GD100)&gt;0,HI$9='2. Protocols'!$G99),1,0)*'4. Formulations'!$J99</f>
        <v>0</v>
      </c>
      <c r="HJ100" s="27">
        <f>IF(AND(OR(ISBLANK(HJ$9),HJ$9=0)=FALSE,SUM($FN100:$GD100)&gt;0,HJ$9='2. Protocols'!$G99),1,0)*'4. Formulations'!$J99</f>
        <v>0</v>
      </c>
      <c r="HK100" s="27">
        <f>IF(AND(OR(ISBLANK(HK$9),HK$9=0)=FALSE,SUM($FN100:$GD100)&gt;0,HK$9='2. Protocols'!$G99),1,0)*'4. Formulations'!$J99</f>
        <v>0</v>
      </c>
      <c r="HL100" s="27">
        <f>IF(AND(OR(ISBLANK(HL$9),HL$9=0)=FALSE,SUM($FN100:$GD100)&gt;0,HL$9='2. Protocols'!$G99),1,0)*'4. Formulations'!$J99</f>
        <v>0</v>
      </c>
      <c r="HM100" s="27">
        <f>IF(AND(OR(ISBLANK(HM$9),HM$9=0)=FALSE,SUM($FN100:$GD100)&gt;0,HM$9='2. Protocols'!$G99),1,0)*'4. Formulations'!$J99</f>
        <v>0</v>
      </c>
      <c r="HN100" s="27">
        <f>IF(AND(OR(ISBLANK(HN$9),HN$9=0)=FALSE,SUM($FN100:$GD100)&gt;0,HN$9='2. Protocols'!$G99),1,0)*'4. Formulations'!$J99</f>
        <v>0</v>
      </c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H100" s="27">
        <f>IF(AND(OR(ISBLANK(GI$9),GI$9=0)=FALSE,IH$9=$DM100),1,0)*'4. Formulations'!$K99</f>
        <v>0</v>
      </c>
      <c r="II100" s="27">
        <f>IF(AND(OR(ISBLANK(GJ$9),GJ$9=0)=FALSE,II$9=$DM100),1,0)*'4. Formulations'!$K99</f>
        <v>0</v>
      </c>
      <c r="IJ100" s="27">
        <f>IF(AND(OR(ISBLANK(GK$9),GK$9=0)=FALSE,IJ$9=$DM100),1,0)*'4. Formulations'!$K99</f>
        <v>0</v>
      </c>
      <c r="IK100" s="27">
        <f>IF(AND(OR(ISBLANK(GL$9),GL$9=0)=FALSE,IK$9=$DM100),1,0)*'4. Formulations'!$K99</f>
        <v>0</v>
      </c>
      <c r="IL100" s="27">
        <f>IF(AND(OR(ISBLANK(GM$9),GM$9=0)=FALSE,IL$9=$DM100),1,0)*'4. Formulations'!$K99</f>
        <v>0</v>
      </c>
      <c r="IM100" s="27">
        <f>IF(AND(OR(ISBLANK(GN$9),GN$9=0)=FALSE,IM$9=$DM100),1,0)*'4. Formulations'!$K99</f>
        <v>0</v>
      </c>
      <c r="IN100" s="27">
        <f>IF(AND(OR(ISBLANK(GO$9),GO$9=0)=FALSE,IN$9=$DM100),1,0)*'4. Formulations'!$K99</f>
        <v>0</v>
      </c>
      <c r="IO100" s="27">
        <f>IF(AND(OR(ISBLANK(GP$9),GP$9=0)=FALSE,IO$9=$DM100),1,0)*'4. Formulations'!$K99</f>
        <v>0</v>
      </c>
      <c r="IP100" s="27">
        <f>IF(AND(OR(ISBLANK(GQ$9),GQ$9=0)=FALSE,IP$9=$DM100),1,0)*'4. Formulations'!$K99</f>
        <v>0</v>
      </c>
      <c r="IQ100" s="27">
        <f>IF(AND(OR(ISBLANK(GR$9),GR$9=0)=FALSE,IQ$9=$DM100),1,0)*'4. Formulations'!$K99</f>
        <v>0</v>
      </c>
      <c r="IR100" s="27">
        <f>IF(AND(OR(ISBLANK(GN$9),GN$9=0)=FALSE,IR$9=$DM100),1,0)*'4. Formulations'!$K99</f>
        <v>0</v>
      </c>
      <c r="IS100" s="27">
        <f>IF(AND(OR(ISBLANK(GO$9),GO$9=0)=FALSE,IS$9=$DM100),1,0)*'4. Formulations'!$K99</f>
        <v>0</v>
      </c>
      <c r="IT100" s="27">
        <f>IF(AND(OR(ISBLANK(GP$9),GP$9=0)=FALSE,IT$9=$DM100),1,0)*'4. Formulations'!$K99</f>
        <v>0</v>
      </c>
      <c r="IU100" s="27">
        <f>IF(AND(OR(ISBLANK(GQ$9),GQ$9=0)=FALSE,IU$9=$DM100),1,0)*'4. Formulations'!$K99</f>
        <v>0</v>
      </c>
      <c r="IV100" s="27"/>
      <c r="IW100" s="27"/>
      <c r="IX100" s="27"/>
      <c r="IY100" s="27"/>
      <c r="IZ100" s="27"/>
      <c r="JA100" s="27"/>
      <c r="JC100" s="27">
        <f>IF(AND(OR(ISBLANK(JC$9),JC$9=0)=FALSE,OR(JC$9='2. Protocols'!$C99,JC$9='2. Protocols'!$E99,JC$9='2. Protocols'!$G99)),1,0)*'4. Formulations'!$L99</f>
        <v>0</v>
      </c>
      <c r="JD100" s="27">
        <f>IF(AND(OR(ISBLANK(JD$9),JD$9=0)=FALSE,OR(JD$9='2. Protocols'!$C99,JD$9='2. Protocols'!$E99,JD$9='2. Protocols'!$G99)),1,0)*'4. Formulations'!$L99</f>
        <v>0</v>
      </c>
      <c r="JE100" s="27">
        <f>IF(AND(OR(ISBLANK(JE$9),JE$9=0)=FALSE,OR(JE$9='2. Protocols'!$C99,JE$9='2. Protocols'!$E99,JE$9='2. Protocols'!$G99)),1,0)*'4. Formulations'!$L99</f>
        <v>0</v>
      </c>
      <c r="JF100" s="27">
        <f>IF(AND(OR(ISBLANK(JF$9),JF$9=0)=FALSE,OR(JF$9='2. Protocols'!$C99,JF$9='2. Protocols'!$E99,JF$9='2. Protocols'!$G99)),1,0)*'4. Formulations'!$L99</f>
        <v>0</v>
      </c>
      <c r="JG100" s="27">
        <f>IF(AND(OR(ISBLANK(JG$9),JG$9=0)=FALSE,OR(JG$9='2. Protocols'!$C99,JG$9='2. Protocols'!$E99,JG$9='2. Protocols'!$G99)),1,0)*'4. Formulations'!$L99</f>
        <v>0</v>
      </c>
      <c r="JH100" s="27">
        <f>IF(AND(OR(ISBLANK(JH$9),JH$9=0)=FALSE,OR(JH$9='2. Protocols'!$C99,JH$9='2. Protocols'!$E99,JH$9='2. Protocols'!$G99)),1,0)*'4. Formulations'!$L99</f>
        <v>0</v>
      </c>
      <c r="JI100" s="27">
        <f>IF(AND(OR(ISBLANK(JI$9),JI$9=0)=FALSE,OR(JI$9='2. Protocols'!$C99,JI$9='2. Protocols'!$E99,JI$9='2. Protocols'!$G99)),1,0)*'4. Formulations'!$L99</f>
        <v>0</v>
      </c>
      <c r="JJ100" s="27">
        <f>IF(AND(OR(ISBLANK(JJ$9),JJ$9=0)=FALSE,OR(JJ$9='2. Protocols'!$C99,JJ$9='2. Protocols'!$E99,JJ$9='2. Protocols'!$G99)),1,0)*'4. Formulations'!$L99</f>
        <v>0</v>
      </c>
      <c r="JK100" s="27">
        <f>IF(AND(OR(ISBLANK(JK$9),JK$9=0)=FALSE,OR(JK$9='2. Protocols'!$C99,JK$9='2. Protocols'!$E99,JK$9='2. Protocols'!$G99)),1,0)*'4. Formulations'!$L99</f>
        <v>0</v>
      </c>
      <c r="JL100" s="27">
        <f>IF(AND(OR(ISBLANK(JL$9),JL$9=0)=FALSE,OR(JL$9='2. Protocols'!$C99,JL$9='2. Protocols'!$E99,JL$9='2. Protocols'!$G99)),1,0)*'4. Formulations'!$L99</f>
        <v>0</v>
      </c>
      <c r="JM100" s="27">
        <f>IF(AND(OR(ISBLANK(JM$9),JM$9=0)=FALSE,OR(JM$9='2. Protocols'!$C99,JM$9='2. Protocols'!$E99,JM$9='2. Protocols'!$G99)),1,0)*'4. Formulations'!$L99</f>
        <v>0</v>
      </c>
      <c r="JN100" s="27">
        <f>IF(AND(OR(ISBLANK(JN$9),JN$9=0)=FALSE,OR(JN$9='2. Protocols'!$C99,JN$9='2. Protocols'!$E99,JN$9='2. Protocols'!$G99)),1,0)*'4. Formulations'!$L99</f>
        <v>0</v>
      </c>
      <c r="JO100" s="27">
        <f>IF(AND(OR(ISBLANK(JO$9),JO$9=0)=FALSE,OR(JO$9='2. Protocols'!$C99,JO$9='2. Protocols'!$E99,JO$9='2. Protocols'!$G99)),1,0)*'4. Formulations'!$L99</f>
        <v>0</v>
      </c>
      <c r="JP100" s="27">
        <f>IF(AND(OR(ISBLANK(JP$9),JP$9=0)=FALSE,OR(JP$9='2. Protocols'!$C99,JP$9='2. Protocols'!$E99,JP$9='2. Protocols'!$G99)),1,0)*'4. Formulations'!$L99</f>
        <v>0</v>
      </c>
      <c r="JQ100" s="27">
        <f>IF(AND(OR(ISBLANK(JQ$9),JQ$9=0)=FALSE,OR(JQ$9='2. Protocols'!$C99,JQ$9='2. Protocols'!$E99,JQ$9='2. Protocols'!$G99)),1,0)*'4. Formulations'!$L99</f>
        <v>0</v>
      </c>
      <c r="JR100" s="27">
        <f>IF(AND(OR(ISBLANK(JR$9),JR$9=0)=FALSE,OR(JR$9='2. Protocols'!$C99,JR$9='2. Protocols'!$E99,JR$9='2. Protocols'!$G99)),1,0)*'4. Formulations'!$L99</f>
        <v>0</v>
      </c>
      <c r="JS100" s="27">
        <f>IF(AND(OR(ISBLANK(JS$9),JS$9=0)=FALSE,OR(JS$9='2. Protocols'!$C99,JS$9='2. Protocols'!$E99,JS$9='2. Protocols'!$G99)),1,0)*'4. Formulations'!$L99</f>
        <v>0</v>
      </c>
      <c r="JT100" s="27">
        <f>IF(AND(OR(ISBLANK(JT$9),JT$9=0)=FALSE,OR(JT$9='2. Protocols'!$C99,JT$9='2. Protocols'!$E99,JT$9='2. Protocols'!$G99)),1,0)*'4. Formulations'!$L99</f>
        <v>0</v>
      </c>
      <c r="JU100" s="27">
        <f>IF(AND(OR(ISBLANK(JU$9),JU$9=0)=FALSE,OR(JU$9='2. Protocols'!$C99,JU$9='2. Protocols'!$E99,JU$9='2. Protocols'!$G99)),1,0)*'4. Formulations'!$L99</f>
        <v>0</v>
      </c>
      <c r="JV100" s="27">
        <f>IF(AND(OR(ISBLANK(JV$9),JV$9=0)=FALSE,OR(JV$9='2. Protocols'!$C99,JV$9='2. Protocols'!$E99,JV$9='2. Protocols'!$G99)),1,0)*'4. Formulations'!$L99</f>
        <v>0</v>
      </c>
      <c r="JW100" s="27">
        <f>IF(AND(OR(ISBLANK(JW$9),JW$9=0)=FALSE,OR(JW$9='2. Protocols'!$C99,JW$9='2. Protocols'!$E99,JW$9='2. Protocols'!$G99)),1,0)*'4. Formulations'!$L99</f>
        <v>0</v>
      </c>
      <c r="JX100" s="27">
        <f>IF(AND(OR(ISBLANK(JX$9),JX$9=0)=FALSE,OR(JX$9='2. Protocols'!$C99,JX$9='2. Protocols'!$E99,JX$9='2. Protocols'!$G99)),1,0)*'4. Formulations'!$L99</f>
        <v>0</v>
      </c>
      <c r="JY100" s="27">
        <f>IF(AND(OR(ISBLANK(JY$9),JY$9=0)=FALSE,OR(JY$9='2. Protocols'!$C99,JY$9='2. Protocols'!$E99,JY$9='2. Protocols'!$G99)),1,0)*'4. Formulations'!$L99</f>
        <v>0</v>
      </c>
      <c r="JZ100" s="27">
        <f>IF(AND(OR(ISBLANK(JZ$9),JZ$9=0)=FALSE,OR(JZ$9='2. Protocols'!$C99,JZ$9='2. Protocols'!$E99,JZ$9='2. Protocols'!$G99)),1,0)*'4. Formulations'!$L99</f>
        <v>0</v>
      </c>
      <c r="KA100" s="27">
        <f>IF(AND(OR(ISBLANK(KA$9),KA$9=0)=FALSE,OR(KA$9='2. Protocols'!$C99,KA$9='2. Protocols'!$E99,KA$9='2. Protocols'!$G99)),1,0)*'4. Formulations'!$L99</f>
        <v>0</v>
      </c>
      <c r="KB100" s="27">
        <f>IF(AND(OR(ISBLANK(KB$9),KB$9=0)=FALSE,OR(KB$9='2. Protocols'!$C99,KB$9='2. Protocols'!$E99,KB$9='2. Protocols'!$G99)),1,0)*'4. Formulations'!$L99</f>
        <v>0</v>
      </c>
      <c r="KC100" s="27">
        <f>IF(AND(OR(ISBLANK(KC$9),KC$9=0)=FALSE,OR(KC$9='2. Protocols'!$C99,KC$9='2. Protocols'!$E99,KC$9='2. Protocols'!$G99)),1,0)*'4. Formulations'!$L99</f>
        <v>0</v>
      </c>
      <c r="KD100" s="27">
        <f>IF(AND(OR(ISBLANK(KD$9),KD$9=0)=FALSE,OR(KD$9='2. Protocols'!$C99,KD$9='2. Protocols'!$E99,KD$9='2. Protocols'!$G99)),1,0)*'4. Formulations'!$L99</f>
        <v>0</v>
      </c>
      <c r="KE100" s="27">
        <f>IF(AND(OR(ISBLANK(KE$9),KE$9=0)=FALSE,OR(KE$9='2. Protocols'!$C99,KE$9='2. Protocols'!$E99,KE$9='2. Protocols'!$G99)),1,0)*'4. Formulations'!$L99</f>
        <v>0</v>
      </c>
      <c r="KF100" s="27">
        <f>IF(AND(OR(ISBLANK(KF$9),KF$9=0)=FALSE,OR(KF$9='2. Protocols'!$C99,KF$9='2. Protocols'!$E99,KF$9='2. Protocols'!$G99)),1,0)*'4. Formulations'!$L99</f>
        <v>0</v>
      </c>
      <c r="KG100" s="27">
        <f>IF(AND(OR(ISBLANK(KG$9),KG$9=0)=FALSE,OR(KG$9='2. Protocols'!$C99,KG$9='2. Protocols'!$E99,KG$9='2. Protocols'!$G99)),1,0)*'4. Formulations'!$L99</f>
        <v>0</v>
      </c>
      <c r="KH100" s="27">
        <f>IF(AND(OR(ISBLANK(KH$9),KH$9=0)=FALSE,OR(KH$9='2. Protocols'!$C99,KH$9='2. Protocols'!$E99,KH$9='2. Protocols'!$G99)),1,0)*'4. Formulations'!$L99</f>
        <v>0</v>
      </c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B100" s="27">
        <f>IF(AND(OR(ISBLANK(LB$9),LB$9=0)=FALSE,LB$9=$DL100),1,0)*'4. Formulations'!$M99</f>
        <v>0</v>
      </c>
      <c r="LC100" s="27">
        <f>IF(AND(OR(ISBLANK(LC$9),LC$9=0)=FALSE,LC$9=$DL100),1,0)*'4. Formulations'!$M99</f>
        <v>0</v>
      </c>
      <c r="LD100" s="27">
        <f>IF(AND(OR(ISBLANK(LD$9),LD$9=0)=FALSE,LD$9=$DL100),1,0)*'4. Formulations'!$M99</f>
        <v>0</v>
      </c>
      <c r="LE100" s="27">
        <f>IF(AND(OR(ISBLANK(LE$9),LE$9=0)=FALSE,LE$9=$DL100),1,0)*'4. Formulations'!$M99</f>
        <v>0</v>
      </c>
      <c r="LF100" s="27">
        <f>IF(AND(OR(ISBLANK(LF$9),LF$9=0)=FALSE,LF$9=$DL100),1,0)*'4. Formulations'!$M99</f>
        <v>0</v>
      </c>
      <c r="LG100" s="27">
        <f>IF(AND(OR(ISBLANK(LG$9),LG$9=0)=FALSE,LG$9=$DL100),1,0)*'4. Formulations'!$M99</f>
        <v>0</v>
      </c>
      <c r="LH100" s="27">
        <f>IF(AND(OR(ISBLANK(LH$9),LH$9=0)=FALSE,LH$9=$DL100),1,0)*'4. Formulations'!$M99</f>
        <v>0</v>
      </c>
      <c r="LI100" s="27">
        <f>IF(AND(OR(ISBLANK(LI$9),LI$9=0)=FALSE,LI$9=$DL100),1,0)*'4. Formulations'!$M99</f>
        <v>0</v>
      </c>
      <c r="LJ100" s="27">
        <f>IF(AND(OR(ISBLANK(LJ$9),LJ$9=0)=FALSE,LJ$9=$DL100),1,0)*'4. Formulations'!$M99</f>
        <v>0</v>
      </c>
      <c r="LK100" s="27">
        <f>IF(AND(OR(ISBLANK(LK$9),LK$9=0)=FALSE,LK$9=$DL100),1,0)*'4. Formulations'!$M99</f>
        <v>0</v>
      </c>
      <c r="LL100" s="27">
        <f>IF(AND(OR(ISBLANK(LL$9),LL$9=0)=FALSE,LL$9=$DL100),1,0)*'4. Formulations'!$M99</f>
        <v>0</v>
      </c>
      <c r="LM100" s="27">
        <f>IF(AND(OR(ISBLANK(LM$9),LM$9=0)=FALSE,LM$9=$DL100),1,0)*'4. Formulations'!$M99</f>
        <v>0</v>
      </c>
      <c r="LN100" s="27">
        <f>IF(AND(OR(ISBLANK(LN$9),LN$9=0)=FALSE,LN$9=$DL100),1,0)*'4. Formulations'!$M99</f>
        <v>0</v>
      </c>
      <c r="LO100" s="27">
        <f>IF(AND(OR(ISBLANK(LO$9),LO$9=0)=FALSE,LO$9=$DL100),1,0)*'4. Formulations'!$M99</f>
        <v>0</v>
      </c>
      <c r="LP100" s="27">
        <f>IF(AND(OR(ISBLANK(LP$9),LP$9=0)=FALSE,LP$9=$DL100),1,0)*'4. Formulations'!$M99</f>
        <v>0</v>
      </c>
      <c r="LQ100" s="27">
        <f>IF(AND(OR(ISBLANK(LQ$9),LQ$9=0)=FALSE,LQ$9=$DL100),1,0)*'4. Formulations'!$M99</f>
        <v>0</v>
      </c>
      <c r="LR100" s="27">
        <f>IF(AND(OR(ISBLANK(LR$9),LR$9=0)=FALSE,LR$9=$DL100),1,0)*'4. Formulations'!$M99</f>
        <v>0</v>
      </c>
      <c r="LS100" s="27"/>
      <c r="LT100" s="27"/>
      <c r="LU100" s="27"/>
      <c r="LW100" s="27">
        <f>IF(AND(OR(ISBLANK(LW$9),LW$9=0)=FALSE,SUM($LB100:$LR100)&gt;0,LW$9='2. Protocols'!$G99),1,0)*'4. Formulations'!$M99</f>
        <v>0</v>
      </c>
      <c r="LX100" s="27">
        <f>IF(AND(OR(ISBLANK(LX$9),LX$9=0)=FALSE,SUM($LB100:$LR100)&gt;0,LX$9='2. Protocols'!$G99),1,0)*'4. Formulations'!$M99</f>
        <v>0</v>
      </c>
      <c r="LY100" s="27">
        <f>IF(AND(OR(ISBLANK(LY$9),LY$9=0)=FALSE,SUM($LB100:$LR100)&gt;0,LY$9='2. Protocols'!$G99),1,0)*'4. Formulations'!$M99</f>
        <v>0</v>
      </c>
      <c r="LZ100" s="27">
        <f>IF(AND(OR(ISBLANK(LZ$9),LZ$9=0)=FALSE,SUM($LB100:$LR100)&gt;0,LZ$9='2. Protocols'!$G99),1,0)*'4. Formulations'!$M99</f>
        <v>0</v>
      </c>
      <c r="MA100" s="27">
        <f>IF(AND(OR(ISBLANK(MA$9),MA$9=0)=FALSE,SUM($LB100:$LR100)&gt;0,MA$9='2. Protocols'!$G99),1,0)*'4. Formulations'!$M99</f>
        <v>0</v>
      </c>
      <c r="MB100" s="27">
        <f>IF(AND(OR(ISBLANK(MB$9),MB$9=0)=FALSE,SUM($LB100:$LR100)&gt;0,MB$9='2. Protocols'!$G99),1,0)*'4. Formulations'!$M99</f>
        <v>0</v>
      </c>
      <c r="MC100" s="27">
        <f>IF(AND(OR(ISBLANK(MC$9),MC$9=0)=FALSE,SUM($LB100:$LR100)&gt;0,MC$9='2. Protocols'!$G99),1,0)*'4. Formulations'!$M99</f>
        <v>0</v>
      </c>
      <c r="MD100" s="27">
        <f>IF(AND(OR(ISBLANK(MD$9),MD$9=0)=FALSE,SUM($LB100:$LR100)&gt;0,MD$9='2. Protocols'!$G99),1,0)*'4. Formulations'!$M99</f>
        <v>0</v>
      </c>
      <c r="ME100" s="27">
        <f>IF(AND(OR(ISBLANK(ME$9),ME$9=0)=FALSE,SUM($LB100:$LR100)&gt;0,ME$9='2. Protocols'!$G99),1,0)*'4. Formulations'!$M99</f>
        <v>0</v>
      </c>
      <c r="MF100" s="27">
        <f>IF(AND(OR(ISBLANK(MF$9),MF$9=0)=FALSE,SUM($LB100:$LR100)&gt;0,MF$9='2. Protocols'!$G99),1,0)*'4. Formulations'!$M99</f>
        <v>0</v>
      </c>
      <c r="MG100" s="27">
        <f>IF(AND(OR(ISBLANK(MG$9),MG$9=0)=FALSE,SUM($LB100:$LR100)&gt;0,MG$9='2. Protocols'!$G99),1,0)*'4. Formulations'!$M99</f>
        <v>0</v>
      </c>
      <c r="MH100" s="27">
        <f>IF(AND(OR(ISBLANK(MH$9),MH$9=0)=FALSE,SUM($LB100:$LR100)&gt;0,MH$9='2. Protocols'!$G99),1,0)*'4. Formulations'!$M99</f>
        <v>0</v>
      </c>
      <c r="MI100" s="27">
        <f>IF(AND(OR(ISBLANK(MI$9),MI$9=0)=FALSE,SUM($LB100:$LR100)&gt;0,MI$9='2. Protocols'!$G99),1,0)*'4. Formulations'!$M99</f>
        <v>0</v>
      </c>
      <c r="MJ100" s="27">
        <f>IF(AND(OR(ISBLANK(MJ$9),MJ$9=0)=FALSE,SUM($LB100:$LR100)&gt;0,MJ$9='2. Protocols'!$G99),1,0)*'4. Formulations'!$M99</f>
        <v>0</v>
      </c>
      <c r="MK100" s="27">
        <f>IF(AND(OR(ISBLANK(MK$9),MK$9=0)=FALSE,SUM($LB100:$LR100)&gt;0,MK$9='2. Protocols'!$G99),1,0)*'4. Formulations'!$M99</f>
        <v>0</v>
      </c>
      <c r="ML100" s="27">
        <f>IF(AND(OR(ISBLANK(ML$9),ML$9=0)=FALSE,SUM($LB100:$LR100)&gt;0,ML$9='2. Protocols'!$G99),1,0)*'4. Formulations'!$M99</f>
        <v>0</v>
      </c>
      <c r="MM100" s="27">
        <f>IF(AND(OR(ISBLANK(MM$9),MM$9=0)=FALSE,SUM($LB100:$LR100)&gt;0,MM$9='2. Protocols'!$G99),1,0)*'4. Formulations'!$M99</f>
        <v>0</v>
      </c>
      <c r="MN100" s="27">
        <f>IF(AND(OR(ISBLANK(MN$9),MN$9=0)=FALSE,SUM($LB100:$LR100)&gt;0,MN$9='2. Protocols'!$G99),1,0)*'4. Formulations'!$M99</f>
        <v>0</v>
      </c>
      <c r="MO100" s="27">
        <f>IF(AND(OR(ISBLANK(MO$9),MO$9=0)=FALSE,SUM($LB100:$LR100)&gt;0,MO$9='2. Protocols'!$G99),1,0)*'4. Formulations'!$M99</f>
        <v>0</v>
      </c>
      <c r="MP100" s="27">
        <f>IF(AND(OR(ISBLANK(MP$9),MP$9=0)=FALSE,SUM($LB100:$LR100)&gt;0,MP$9='2. Protocols'!$G99),1,0)*'4. Formulations'!$M99</f>
        <v>0</v>
      </c>
      <c r="MQ100" s="27">
        <f>IF(AND(OR(ISBLANK(MQ$9),MQ$9=0)=FALSE,SUM($LB100:$LR100)&gt;0,MQ$9='2. Protocols'!$G99),1,0)*'4. Formulations'!$M99</f>
        <v>0</v>
      </c>
      <c r="MR100" s="27">
        <f>IF(AND(OR(ISBLANK(MR$9),MR$9=0)=FALSE,SUM($LB100:$LR100)&gt;0,MR$9='2. Protocols'!$G99),1,0)*'4. Formulations'!$M99</f>
        <v>0</v>
      </c>
      <c r="MS100" s="27">
        <f>IF(AND(OR(ISBLANK(MS$9),MS$9=0)=FALSE,SUM($LB100:$LR100)&gt;0,MS$9='2. Protocols'!$G99),1,0)*'4. Formulations'!$M99</f>
        <v>0</v>
      </c>
      <c r="MT100" s="27">
        <f>IF(AND(OR(ISBLANK(MT$9),MT$9=0)=FALSE,SUM($LB100:$LR100)&gt;0,MT$9='2. Protocols'!$G99),1,0)*'4. Formulations'!$M99</f>
        <v>0</v>
      </c>
      <c r="MU100" s="27">
        <f>IF(AND(OR(ISBLANK(MU$9),MU$9=0)=FALSE,SUM($LB100:$LR100)&gt;0,MU$9='2. Protocols'!$G99),1,0)*'4. Formulations'!$M99</f>
        <v>0</v>
      </c>
      <c r="MV100" s="27">
        <f>IF(AND(OR(ISBLANK(MV$9),MV$9=0)=FALSE,SUM($LB100:$LR100)&gt;0,MV$9='2. Protocols'!$G99),1,0)*'4. Formulations'!$M99</f>
        <v>0</v>
      </c>
      <c r="MW100" s="27">
        <f>IF(AND(OR(ISBLANK(MW$9),MW$9=0)=FALSE,SUM($LB100:$LR100)&gt;0,MW$9='2. Protocols'!$G99),1,0)*'4. Formulations'!$M99</f>
        <v>0</v>
      </c>
      <c r="MX100" s="27">
        <f>IF(AND(OR(ISBLANK(MX$9),MX$9=0)=FALSE,SUM($LB100:$LR100)&gt;0,MX$9='2. Protocols'!$G99),1,0)*'4. Formulations'!$M99</f>
        <v>0</v>
      </c>
      <c r="MY100" s="27">
        <f>IF(AND(OR(ISBLANK(MY$9),MY$9=0)=FALSE,SUM($LB100:$LR100)&gt;0,MY$9='2. Protocols'!$G99),1,0)*'4. Formulations'!$M99</f>
        <v>0</v>
      </c>
      <c r="MZ100" s="27">
        <f>IF(AND(OR(ISBLANK(MZ$9),MZ$9=0)=FALSE,SUM($LB100:$LR100)&gt;0,MZ$9='2. Protocols'!$G99),1,0)*'4. Formulations'!$M99</f>
        <v>0</v>
      </c>
      <c r="NA100" s="27">
        <f>IF(AND(OR(ISBLANK(NA$9),NA$9=0)=FALSE,SUM($LB100:$LR100)&gt;0,NA$9='2. Protocols'!$G99),1,0)*'4. Formulations'!$M99</f>
        <v>0</v>
      </c>
      <c r="NB100" s="27">
        <f>IF(AND(OR(ISBLANK(NB$9),NB$9=0)=FALSE,SUM($LB100:$LR100)&gt;0,NB$9='2. Protocols'!$G99),1,0)*'4. Formulations'!$M99</f>
        <v>0</v>
      </c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V100" s="27">
        <f>IF(AND(OR(ISBLANK(NV$9),NV$9=0)=FALSE,NV$9=$DM100),1,0)*'4. Formulations'!$N99</f>
        <v>0</v>
      </c>
      <c r="NW100" s="721">
        <f>IF(AND(OR(ISBLANK(NW$9),NW$9=0)=FALSE,NW$9=$DM100),1,0)*'4. Formulations'!$N99</f>
        <v>0</v>
      </c>
      <c r="NX100" s="27">
        <f>IF(AND(OR(ISBLANK(NX$9),NX$9=0)=FALSE,NX$9=$DM100),1,0)*'4. Formulations'!$N99</f>
        <v>0</v>
      </c>
      <c r="NY100" s="27">
        <f>IF(AND(OR(ISBLANK(NY$9),NY$9=0)=FALSE,NY$9=$DM100),1,0)*'4. Formulations'!$N99</f>
        <v>0</v>
      </c>
      <c r="NZ100" s="27">
        <f>IF(AND(OR(ISBLANK(NZ$9),NZ$9=0)=FALSE,NZ$9=$DM100),1,0)*'4. Formulations'!$N99</f>
        <v>0</v>
      </c>
      <c r="OA100" s="27">
        <f>IF(AND(OR(ISBLANK(OA$9),OA$9=0)=FALSE,OA$9=$DM100),1,0)*'4. Formulations'!$N99</f>
        <v>0</v>
      </c>
      <c r="OB100" s="27">
        <f>IF(AND(OR(ISBLANK(OB$9),OB$9=0)=FALSE,OB$9=$DM100),1,0)*'4. Formulations'!$N99</f>
        <v>0</v>
      </c>
      <c r="OC100" s="27">
        <f>IF(AND(OR(ISBLANK(OC$9),OC$9=0)=FALSE,OC$9=$DM100),1,0)*'4. Formulations'!$N99</f>
        <v>0</v>
      </c>
      <c r="OD100" s="27">
        <f>IF(AND(OR(ISBLANK(OD$9),OD$9=0)=FALSE,OD$9=$DM100),1,0)*'4. Formulations'!$N99</f>
        <v>0</v>
      </c>
      <c r="OE100" s="27">
        <f>IF(AND(OR(ISBLANK(OE$9),OE$9=0)=FALSE,OE$9=$DM100),1,0)*'4. Formulations'!$N99</f>
        <v>0</v>
      </c>
      <c r="OF100" s="27">
        <f>IF(AND(OR(ISBLANK(OF$9),OF$9=0)=FALSE,OF$9=$DM100),1,0)*'4. Formulations'!$N99</f>
        <v>0</v>
      </c>
      <c r="OG100" s="27">
        <f>IF(AND(OR(ISBLANK(OG$9),OG$9=0)=FALSE,OG$9=$DM100),1,0)*'4. Formulations'!$N99</f>
        <v>0</v>
      </c>
      <c r="OH100" s="27">
        <f>IF(AND(OR(ISBLANK(OH$9),OH$9=0)=FALSE,OH$9=$DM100),1,0)*'4. Formulations'!$N99</f>
        <v>0</v>
      </c>
      <c r="OI100" s="27">
        <f>IF(AND(OR(ISBLANK(OI$9),OI$9=0)=FALSE,OI$9=$DM100),1,0)*'4. Formulations'!$N99</f>
        <v>0</v>
      </c>
      <c r="OJ100" s="27">
        <f>IF(AND(OR(ISBLANK(OJ$9),OJ$9=0)=FALSE,OJ$9=$DM100),1,0)*'4. Formulations'!$N99</f>
        <v>0</v>
      </c>
      <c r="OK100" s="27">
        <f>IF(AND(OR(ISBLANK(OK$9),OK$9=0)=FALSE,OK$9=$DM100),1,0)*'4. Formulations'!$N99</f>
        <v>0</v>
      </c>
      <c r="OL100" s="27">
        <f>IF(AND(OR(ISBLANK(OL$9),OL$9=0)=FALSE,OL$9=$DM100),1,0)*'4. Formulations'!$N99</f>
        <v>0</v>
      </c>
      <c r="OM100" s="27"/>
      <c r="ON100" s="27"/>
      <c r="OO100" s="27"/>
      <c r="OQ100" s="27">
        <f>IF(AND(OR(ISBLANK(OQ$9),OQ$9=0)=FALSE,OR(OQ$9='2. Protocols'!$C99,OQ$9='2. Protocols'!$E99,OQ$9='2. Protocols'!$G99)),1,0)*'4. Formulations'!$O99</f>
        <v>0</v>
      </c>
      <c r="OR100" s="27">
        <f>IF(AND(OR(ISBLANK(OR$9),OR$9=0)=FALSE,OR(OR$9='2. Protocols'!$C99,OR$9='2. Protocols'!$E99,OR$9='2. Protocols'!$G99)),1,0)*'4. Formulations'!$O99</f>
        <v>0</v>
      </c>
      <c r="OS100" s="27">
        <f>IF(AND(OR(ISBLANK(OS$9),OS$9=0)=FALSE,OR(OS$9='2. Protocols'!$C99,OS$9='2. Protocols'!$E99,OS$9='2. Protocols'!$G99)),1,0)*'4. Formulations'!$O99</f>
        <v>0</v>
      </c>
      <c r="OT100" s="27">
        <f>IF(AND(OR(ISBLANK(OT$9),OT$9=0)=FALSE,OR(OT$9='2. Protocols'!$C99,OT$9='2. Protocols'!$E99,OT$9='2. Protocols'!$G99)),1,0)*'4. Formulations'!$O99</f>
        <v>0</v>
      </c>
      <c r="OU100" s="27">
        <f>IF(AND(OR(ISBLANK(OU$9),OU$9=0)=FALSE,OR(OU$9='2. Protocols'!$C99,OU$9='2. Protocols'!$E99,OU$9='2. Protocols'!$G99)),1,0)*'4. Formulations'!$O99</f>
        <v>0</v>
      </c>
      <c r="OV100" s="27">
        <f>IF(AND(OR(ISBLANK(OV$9),OV$9=0)=FALSE,OR(OV$9='2. Protocols'!$C99,OV$9='2. Protocols'!$E99,OV$9='2. Protocols'!$G99)),1,0)*'4. Formulations'!$O99</f>
        <v>0</v>
      </c>
      <c r="OW100" s="27">
        <f>IF(AND(OR(ISBLANK(OW$9),OW$9=0)=FALSE,OR(OW$9='2. Protocols'!$C99,OW$9='2. Protocols'!$E99,OW$9='2. Protocols'!$G99)),1,0)*'4. Formulations'!$O99</f>
        <v>0</v>
      </c>
      <c r="OX100" s="27">
        <f>IF(AND(OR(ISBLANK(OX$9),OX$9=0)=FALSE,OR(OX$9='2. Protocols'!$C99,OX$9='2. Protocols'!$E99,OX$9='2. Protocols'!$G99)),1,0)*'4. Formulations'!$O99</f>
        <v>0</v>
      </c>
      <c r="OY100" s="27">
        <f>IF(AND(OR(ISBLANK(OY$9),OY$9=0)=FALSE,OR(OY$9='2. Protocols'!$C99,OY$9='2. Protocols'!$E99,OY$9='2. Protocols'!$G99)),1,0)*'4. Formulations'!$O99</f>
        <v>0</v>
      </c>
      <c r="OZ100" s="27">
        <f>IF(AND(OR(ISBLANK(OZ$9),OZ$9=0)=FALSE,OR(OZ$9='2. Protocols'!$C99,OZ$9='2. Protocols'!$E99,OZ$9='2. Protocols'!$G99)),1,0)*'4. Formulations'!$O99</f>
        <v>0</v>
      </c>
      <c r="PA100" s="27">
        <f>IF(AND(OR(ISBLANK(PA$9),PA$9=0)=FALSE,OR(PA$9='2. Protocols'!$C99,PA$9='2. Protocols'!$E99,PA$9='2. Protocols'!$G99)),1,0)*'4. Formulations'!$O99</f>
        <v>0</v>
      </c>
      <c r="PB100" s="27">
        <f>IF(AND(OR(ISBLANK(PB$9),PB$9=0)=FALSE,OR(PB$9='2. Protocols'!$C99,PB$9='2. Protocols'!$E99,PB$9='2. Protocols'!$G99)),1,0)*'4. Formulations'!$O99</f>
        <v>0</v>
      </c>
      <c r="PC100" s="27">
        <f>IF(AND(OR(ISBLANK(PC$9),PC$9=0)=FALSE,OR(PC$9='2. Protocols'!$C99,PC$9='2. Protocols'!$E99,PC$9='2. Protocols'!$G99)),1,0)*'4. Formulations'!$O99</f>
        <v>0</v>
      </c>
      <c r="PD100" s="27">
        <f>IF(AND(OR(ISBLANK(PD$9),PD$9=0)=FALSE,OR(PD$9='2. Protocols'!$C99,PD$9='2. Protocols'!$E99,PD$9='2. Protocols'!$G99)),1,0)*'4. Formulations'!$O99</f>
        <v>0</v>
      </c>
      <c r="PE100" s="27">
        <f>IF(AND(OR(ISBLANK(PE$9),PE$9=0)=FALSE,OR(PE$9='2. Protocols'!$C99,PE$9='2. Protocols'!$E99,PE$9='2. Protocols'!$G99)),1,0)*'4. Formulations'!$O99</f>
        <v>0</v>
      </c>
      <c r="PF100" s="27">
        <f>IF(AND(OR(ISBLANK(PF$9),PF$9=0)=FALSE,OR(PF$9='2. Protocols'!$C99,PF$9='2. Protocols'!$E99,PF$9='2. Protocols'!$G99)),1,0)*'4. Formulations'!$O99</f>
        <v>0</v>
      </c>
      <c r="PG100" s="27">
        <f>IF(AND(OR(ISBLANK(PG$9),PG$9=0)=FALSE,OR(PG$9='2. Protocols'!$C99,PG$9='2. Protocols'!$E99,PG$9='2. Protocols'!$G99)),1,0)*'4. Formulations'!$O99</f>
        <v>0</v>
      </c>
      <c r="PH100" s="27">
        <f>IF(AND(OR(ISBLANK(PH$9),PH$9=0)=FALSE,OR(PH$9='2. Protocols'!$C99,PH$9='2. Protocols'!$E99,PH$9='2. Protocols'!$G99)),1,0)*'4. Formulations'!$O99</f>
        <v>0</v>
      </c>
      <c r="PI100" s="27">
        <f>IF(AND(OR(ISBLANK(PI$9),PI$9=0)=FALSE,OR(PI$9='2. Protocols'!$C99,PI$9='2. Protocols'!$E99,PI$9='2. Protocols'!$G99)),1,0)*'4. Formulations'!$O99</f>
        <v>0</v>
      </c>
      <c r="PJ100" s="27">
        <f>IF(AND(OR(ISBLANK(PJ$9),PJ$9=0)=FALSE,OR(PJ$9='2. Protocols'!$C99,PJ$9='2. Protocols'!$E99,PJ$9='2. Protocols'!$G99)),1,0)*'4. Formulations'!$O99</f>
        <v>0</v>
      </c>
      <c r="PK100" s="27">
        <f>IF(AND(OR(ISBLANK(PK$9),PK$9=0)=FALSE,OR(PK$9='2. Protocols'!$C99,PK$9='2. Protocols'!$E99,PK$9='2. Protocols'!$G99)),1,0)*'4. Formulations'!$O99</f>
        <v>0</v>
      </c>
      <c r="PL100" s="27">
        <f>IF(AND(OR(ISBLANK(PL$9),PL$9=0)=FALSE,OR(PL$9='2. Protocols'!$C99,PL$9='2. Protocols'!$E99,PL$9='2. Protocols'!$G99)),1,0)*'4. Formulations'!$O99</f>
        <v>0</v>
      </c>
      <c r="PM100" s="27">
        <f>IF(AND(OR(ISBLANK(PM$9),PM$9=0)=FALSE,OR(PM$9='2. Protocols'!$C99,PM$9='2. Protocols'!$E99,PM$9='2. Protocols'!$G99)),1,0)*'4. Formulations'!$O99</f>
        <v>0</v>
      </c>
      <c r="PN100" s="27">
        <f>IF(AND(OR(ISBLANK(PN$9),PN$9=0)=FALSE,OR(PN$9='2. Protocols'!$C99,PN$9='2. Protocols'!$E99,PN$9='2. Protocols'!$G99)),1,0)*'4. Formulations'!$O99</f>
        <v>0</v>
      </c>
      <c r="PO100" s="27">
        <f>IF(AND(OR(ISBLANK(PO$9),PO$9=0)=FALSE,OR(PO$9='2. Protocols'!$C99,PO$9='2. Protocols'!$E99,PO$9='2. Protocols'!$G99)),1,0)*'4. Formulations'!$O99</f>
        <v>0</v>
      </c>
      <c r="PP100" s="27">
        <f>IF(AND(OR(ISBLANK(PP$9),PP$9=0)=FALSE,OR(PP$9='2. Protocols'!$C99,PP$9='2. Protocols'!$E99,PP$9='2. Protocols'!$G99)),1,0)*'4. Formulations'!$O99</f>
        <v>0</v>
      </c>
      <c r="PQ100" s="27">
        <f>IF(AND(OR(ISBLANK(PQ$9),PQ$9=0)=FALSE,OR(PQ$9='2. Protocols'!$C99,PQ$9='2. Protocols'!$E99,PQ$9='2. Protocols'!$G99)),1,0)*'4. Formulations'!$O99</f>
        <v>0</v>
      </c>
      <c r="PR100" s="27">
        <f>IF(AND(OR(ISBLANK(PR$9),PR$9=0)=FALSE,OR(PR$9='2. Protocols'!$C99,PR$9='2. Protocols'!$E99,PR$9='2. Protocols'!$G99)),1,0)*'4. Formulations'!$O99</f>
        <v>0</v>
      </c>
      <c r="PS100" s="27">
        <f>IF(AND(OR(ISBLANK(PS$9),PS$9=0)=FALSE,OR(PS$9='2. Protocols'!$C99,PS$9='2. Protocols'!$E99,PS$9='2. Protocols'!$G99)),1,0)*'4. Formulations'!$O99</f>
        <v>0</v>
      </c>
      <c r="PT100" s="27">
        <f>IF(AND(OR(ISBLANK(PT$9),PT$9=0)=FALSE,OR(PT$9='2. Protocols'!$C99,PT$9='2. Protocols'!$E99,PT$9='2. Protocols'!$G99)),1,0)*'4. Formulations'!$O99</f>
        <v>0</v>
      </c>
      <c r="PU100" s="27">
        <f>IF(AND(OR(ISBLANK(PU$9),PU$9=0)=FALSE,OR(PU$9='2. Protocols'!$C99,PU$9='2. Protocols'!$E99,PU$9='2. Protocols'!$G99)),1,0)*'4. Formulations'!$O99</f>
        <v>0</v>
      </c>
      <c r="PV100" s="27">
        <f>IF(AND(OR(ISBLANK(PV$9),PV$9=0)=FALSE,OR(PV$9='2. Protocols'!$C99,PV$9='2. Protocols'!$E99,PV$9='2. Protocols'!$G99)),1,0)*'4. Formulations'!$O99</f>
        <v>0</v>
      </c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P100" s="27">
        <f>IF(AND(OR(ISBLANK(QP$9),QP$9=0)=FALSE,QP$9=$DL100),1,0)*'4. Formulations'!$P99</f>
        <v>0</v>
      </c>
      <c r="QQ100" s="27">
        <f>IF(AND(OR(ISBLANK(QQ$9),QQ$9=0)=FALSE,QQ$9=$DL100),1,0)*'4. Formulations'!$P99</f>
        <v>0</v>
      </c>
      <c r="QR100" s="27">
        <f>IF(AND(OR(ISBLANK(QR$9),QR$9=0)=FALSE,QR$9=$DL100),1,0)*'4. Formulations'!$P99</f>
        <v>0</v>
      </c>
      <c r="QS100" s="27">
        <f>IF(AND(OR(ISBLANK(QS$9),QS$9=0)=FALSE,QS$9=$DL100),1,0)*'4. Formulations'!$P99</f>
        <v>0</v>
      </c>
      <c r="QT100" s="27">
        <f>IF(AND(OR(ISBLANK(QT$9),QT$9=0)=FALSE,QT$9=$DL100),1,0)*'4. Formulations'!$P99</f>
        <v>0</v>
      </c>
      <c r="QU100" s="27">
        <f>IF(AND(OR(ISBLANK(QU$9),QU$9=0)=FALSE,QU$9=$DL100),1,0)*'4. Formulations'!$P99</f>
        <v>0</v>
      </c>
      <c r="QV100" s="27">
        <f>IF(AND(OR(ISBLANK(QV$9),QV$9=0)=FALSE,QV$9=$DL100),1,0)*'4. Formulations'!$P99</f>
        <v>0</v>
      </c>
      <c r="QW100" s="27">
        <f>IF(AND(OR(ISBLANK(QW$9),QW$9=0)=FALSE,QW$9=$DL100),1,0)*'4. Formulations'!$P99</f>
        <v>0</v>
      </c>
      <c r="QX100" s="27">
        <f>IF(AND(OR(ISBLANK(QX$9),QX$9=0)=FALSE,QX$9=$DL100),1,0)*'4. Formulations'!$P99</f>
        <v>0</v>
      </c>
      <c r="QY100" s="27">
        <f>IF(AND(OR(ISBLANK(QY$9),QY$9=0)=FALSE,QY$9=$DL100),1,0)*'4. Formulations'!$P99</f>
        <v>0</v>
      </c>
      <c r="QZ100" s="27">
        <f>IF(AND(OR(ISBLANK(QZ$9),QZ$9=0)=FALSE,QZ$9=$DL100),1,0)*'4. Formulations'!$P99</f>
        <v>0</v>
      </c>
      <c r="RA100" s="27">
        <f>IF(AND(OR(ISBLANK(RA$9),RA$9=0)=FALSE,RA$9=$DL100),1,0)*'4. Formulations'!$P99</f>
        <v>0</v>
      </c>
      <c r="RB100" s="27">
        <f>IF(AND(OR(ISBLANK(RB$9),RB$9=0)=FALSE,RB$9=$DL100),1,0)*'4. Formulations'!$P99</f>
        <v>0</v>
      </c>
      <c r="RC100" s="27">
        <f>IF(AND(OR(ISBLANK(RC$9),RC$9=0)=FALSE,RC$9=$DL100),1,0)*'4. Formulations'!$P99</f>
        <v>0</v>
      </c>
      <c r="RD100" s="27">
        <f>IF(AND(OR(ISBLANK(RD$9),RD$9=0)=FALSE,RD$9=$DL100),1,0)*'4. Formulations'!$P99</f>
        <v>0</v>
      </c>
      <c r="RE100" s="27">
        <f>IF(AND(OR(ISBLANK(RE$9),RE$9=0)=FALSE,RE$9=$DL100),1,0)*'4. Formulations'!$P99</f>
        <v>0</v>
      </c>
      <c r="RF100" s="27">
        <f>IF(AND(OR(ISBLANK(RF$9),RF$9=0)=FALSE,RF$9=$DL100),1,0)*'4. Formulations'!$P99</f>
        <v>0</v>
      </c>
      <c r="RG100" s="27"/>
      <c r="RH100" s="27"/>
      <c r="RI100" s="27"/>
      <c r="RK100" s="27">
        <f>IF(AND(OR(ISBLANK(RK$9),RK$9=0)=FALSE,SUM($QP100:$RF100)&gt;0,RK$9='2. Protocols'!$G99),1,0)*'4. Formulations'!$P99</f>
        <v>0</v>
      </c>
      <c r="RL100" s="27">
        <f>IF(AND(OR(ISBLANK(RL$9),RL$9=0)=FALSE,SUM($QP100:$RF100)&gt;0,RL$9='2. Protocols'!$G99),1,0)*'4. Formulations'!$P99</f>
        <v>0</v>
      </c>
      <c r="RM100" s="27">
        <f>IF(AND(OR(ISBLANK(RM$9),RM$9=0)=FALSE,SUM($QP100:$RF100)&gt;0,RM$9='2. Protocols'!$G99),1,0)*'4. Formulations'!$P99</f>
        <v>0</v>
      </c>
      <c r="RN100" s="27">
        <f>IF(AND(OR(ISBLANK(RN$9),RN$9=0)=FALSE,SUM($QP100:$RF100)&gt;0,RN$9='2. Protocols'!$G99),1,0)*'4. Formulations'!$P99</f>
        <v>0</v>
      </c>
      <c r="RO100" s="27">
        <f>IF(AND(OR(ISBLANK(RO$9),RO$9=0)=FALSE,SUM($QP100:$RF100)&gt;0,RO$9='2. Protocols'!$G99),1,0)*'4. Formulations'!$P99</f>
        <v>0</v>
      </c>
      <c r="RP100" s="27">
        <f>IF(AND(OR(ISBLANK(RP$9),RP$9=0)=FALSE,SUM($QP100:$RF100)&gt;0,RP$9='2. Protocols'!$G99),1,0)*'4. Formulations'!$P99</f>
        <v>0</v>
      </c>
      <c r="RQ100" s="27">
        <f>IF(AND(OR(ISBLANK(RQ$9),RQ$9=0)=FALSE,SUM($QP100:$RF100)&gt;0,RQ$9='2. Protocols'!$G99),1,0)*'4. Formulations'!$P99</f>
        <v>0</v>
      </c>
      <c r="RR100" s="27">
        <f>IF(AND(OR(ISBLANK(RR$9),RR$9=0)=FALSE,SUM($QP100:$RF100)&gt;0,RR$9='2. Protocols'!$G99),1,0)*'4. Formulations'!$P99</f>
        <v>0</v>
      </c>
      <c r="RS100" s="27">
        <f>IF(AND(OR(ISBLANK(RS$9),RS$9=0)=FALSE,SUM($QP100:$RF100)&gt;0,RS$9='2. Protocols'!$G99),1,0)*'4. Formulations'!$P99</f>
        <v>0</v>
      </c>
      <c r="RT100" s="27">
        <f>IF(AND(OR(ISBLANK(RT$9),RT$9=0)=FALSE,SUM($QP100:$RF100)&gt;0,RT$9='2. Protocols'!$G99),1,0)*'4. Formulations'!$P99</f>
        <v>0</v>
      </c>
      <c r="RU100" s="27">
        <f>IF(AND(OR(ISBLANK(RU$9),RU$9=0)=FALSE,SUM($QP100:$RF100)&gt;0,RU$9='2. Protocols'!$G99),1,0)*'4. Formulations'!$P99</f>
        <v>0</v>
      </c>
      <c r="RV100" s="27">
        <f>IF(AND(OR(ISBLANK(RV$9),RV$9=0)=FALSE,SUM($QP100:$RF100)&gt;0,RV$9='2. Protocols'!$G99),1,0)*'4. Formulations'!$P99</f>
        <v>0</v>
      </c>
      <c r="RW100" s="27">
        <f>IF(AND(OR(ISBLANK(RW$9),RW$9=0)=FALSE,SUM($QP100:$RF100)&gt;0,RW$9='2. Protocols'!$G99),1,0)*'4. Formulations'!$P99</f>
        <v>0</v>
      </c>
      <c r="RX100" s="27">
        <f>IF(AND(OR(ISBLANK(RX$9),RX$9=0)=FALSE,SUM($QP100:$RF100)&gt;0,RX$9='2. Protocols'!$G99),1,0)*'4. Formulations'!$P99</f>
        <v>0</v>
      </c>
      <c r="RY100" s="27">
        <f>IF(AND(OR(ISBLANK(RY$9),RY$9=0)=FALSE,SUM($QP100:$RF100)&gt;0,RY$9='2. Protocols'!$G99),1,0)*'4. Formulations'!$P99</f>
        <v>0</v>
      </c>
      <c r="RZ100" s="27">
        <f>IF(AND(OR(ISBLANK(RZ$9),RZ$9=0)=FALSE,SUM($QP100:$RF100)&gt;0,RZ$9='2. Protocols'!$G99),1,0)*'4. Formulations'!$P99</f>
        <v>0</v>
      </c>
      <c r="SA100" s="27">
        <f>IF(AND(OR(ISBLANK(SA$9),SA$9=0)=FALSE,SUM($QP100:$RF100)&gt;0,SA$9='2. Protocols'!$G99),1,0)*'4. Formulations'!$P99</f>
        <v>0</v>
      </c>
      <c r="SB100" s="27">
        <f>IF(AND(OR(ISBLANK(SB$9),SB$9=0)=FALSE,SUM($QP100:$RF100)&gt;0,SB$9='2. Protocols'!$G99),1,0)*'4. Formulations'!$P99</f>
        <v>0</v>
      </c>
      <c r="SC100" s="27">
        <f>IF(AND(OR(ISBLANK(SC$9),SC$9=0)=FALSE,SUM($QP100:$RF100)&gt;0,SC$9='2. Protocols'!$G99),1,0)*'4. Formulations'!$P99</f>
        <v>0</v>
      </c>
      <c r="SD100" s="27">
        <f>IF(AND(OR(ISBLANK(SD$9),SD$9=0)=FALSE,SUM($QP100:$RF100)&gt;0,SD$9='2. Protocols'!$G99),1,0)*'4. Formulations'!$P99</f>
        <v>0</v>
      </c>
      <c r="SE100" s="27">
        <f>IF(AND(OR(ISBLANK(SE$9),SE$9=0)=FALSE,SUM($QP100:$RF100)&gt;0,SE$9='2. Protocols'!$G99),1,0)*'4. Formulations'!$P99</f>
        <v>0</v>
      </c>
      <c r="SF100" s="27">
        <f>IF(AND(OR(ISBLANK(SF$9),SF$9=0)=FALSE,SUM($QP100:$RF100)&gt;0,SF$9='2. Protocols'!$G99),1,0)*'4. Formulations'!$P99</f>
        <v>0</v>
      </c>
      <c r="SG100" s="27">
        <f>IF(AND(OR(ISBLANK(SG$9),SG$9=0)=FALSE,SUM($QP100:$RF100)&gt;0,SG$9='2. Protocols'!$G99),1,0)*'4. Formulations'!$P99</f>
        <v>0</v>
      </c>
      <c r="SH100" s="27">
        <f>IF(AND(OR(ISBLANK(SH$9),SH$9=0)=FALSE,SUM($QP100:$RF100)&gt;0,SH$9='2. Protocols'!$G99),1,0)*'4. Formulations'!$P99</f>
        <v>0</v>
      </c>
      <c r="SI100" s="27">
        <f>IF(AND(OR(ISBLANK(SI$9),SI$9=0)=FALSE,SUM($QP100:$RF100)&gt;0,SI$9='2. Protocols'!$G99),1,0)*'4. Formulations'!$P99</f>
        <v>0</v>
      </c>
      <c r="SJ100" s="27">
        <f>IF(AND(OR(ISBLANK(SJ$9),SJ$9=0)=FALSE,SUM($QP100:$RF100)&gt;0,SJ$9='2. Protocols'!$G99),1,0)*'4. Formulations'!$P99</f>
        <v>0</v>
      </c>
      <c r="SK100" s="27">
        <f>IF(AND(OR(ISBLANK(SK$9),SK$9=0)=FALSE,SUM($QP100:$RF100)&gt;0,SK$9='2. Protocols'!$G99),1,0)*'4. Formulations'!$P99</f>
        <v>0</v>
      </c>
      <c r="SL100" s="27">
        <f>IF(AND(OR(ISBLANK(SL$9),SL$9=0)=FALSE,SUM($QP100:$RF100)&gt;0,SL$9='2. Protocols'!$G99),1,0)*'4. Formulations'!$P99</f>
        <v>0</v>
      </c>
      <c r="SM100" s="27">
        <f>IF(AND(OR(ISBLANK(SM$9),SM$9=0)=FALSE,SUM($QP100:$RF100)&gt;0,SM$9='2. Protocols'!$G99),1,0)*'4. Formulations'!$P99</f>
        <v>0</v>
      </c>
      <c r="SN100" s="27">
        <f>IF(AND(OR(ISBLANK(SN$9),SN$9=0)=FALSE,SUM($QP100:$RF100)&gt;0,SN$9='2. Protocols'!$G99),1,0)*'4. Formulations'!$P99</f>
        <v>0</v>
      </c>
      <c r="SO100" s="27">
        <f>IF(AND(OR(ISBLANK(SO$9),SO$9=0)=FALSE,SUM($QP100:$RF100)&gt;0,SO$9='2. Protocols'!$G99),1,0)*'4. Formulations'!$P99</f>
        <v>0</v>
      </c>
      <c r="SP100" s="27">
        <f>IF(AND(OR(ISBLANK(SP$9),SP$9=0)=FALSE,SUM($QP100:$RF100)&gt;0,SP$9='2. Protocols'!$G99),1,0)*'4. Formulations'!$P99</f>
        <v>0</v>
      </c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J100" s="27">
        <f>IF(AND(OR(ISBLANK(TJ$9),TJ$9=0)=FALSE,TJ$9=$DM100),1,0)*'4. Formulations'!$Q99</f>
        <v>0</v>
      </c>
      <c r="TK100" s="27">
        <f>IF(AND(OR(ISBLANK(TK$9),TK$9=0)=FALSE,TK$9=$DM100),1,0)*'4. Formulations'!$Q99</f>
        <v>0</v>
      </c>
      <c r="TL100" s="27">
        <f>IF(AND(OR(ISBLANK(TL$9),TL$9=0)=FALSE,TL$9=$DM100),1,0)*'4. Formulations'!$Q99</f>
        <v>0</v>
      </c>
      <c r="TM100" s="27">
        <f>IF(AND(OR(ISBLANK(TM$9),TM$9=0)=FALSE,TM$9=$DM100),1,0)*'4. Formulations'!$Q99</f>
        <v>0</v>
      </c>
      <c r="TN100" s="27">
        <f>IF(AND(OR(ISBLANK(TN$9),TN$9=0)=FALSE,TN$9=$DM100),1,0)*'4. Formulations'!$Q99</f>
        <v>0</v>
      </c>
      <c r="TO100" s="27">
        <f>IF(AND(OR(ISBLANK(TO$9),TO$9=0)=FALSE,TO$9=$DM100),1,0)*'4. Formulations'!$Q99</f>
        <v>0</v>
      </c>
      <c r="TP100" s="27">
        <f>IF(AND(OR(ISBLANK(TP$9),TP$9=0)=FALSE,TP$9=$DM100),1,0)*'4. Formulations'!$Q99</f>
        <v>0</v>
      </c>
      <c r="TQ100" s="27">
        <f>IF(AND(OR(ISBLANK(TQ$9),TQ$9=0)=FALSE,TQ$9=$DM100),1,0)*'4. Formulations'!$Q99</f>
        <v>0</v>
      </c>
      <c r="TR100" s="27">
        <f>IF(AND(OR(ISBLANK(TR$9),TR$9=0)=FALSE,TR$9=$DM100),1,0)*'4. Formulations'!$Q99</f>
        <v>0</v>
      </c>
      <c r="TS100" s="27">
        <f>IF(AND(OR(ISBLANK(TS$9),TS$9=0)=FALSE,TS$9=$DM100),1,0)*'4. Formulations'!$Q99</f>
        <v>0</v>
      </c>
      <c r="TT100" s="27">
        <f>IF(AND(OR(ISBLANK(TT$9),TT$9=0)=FALSE,TT$9=$DM100),1,0)*'4. Formulations'!$Q99</f>
        <v>0</v>
      </c>
      <c r="TU100" s="27">
        <f>IF(AND(OR(ISBLANK(TU$9),TU$9=0)=FALSE,TU$9=$DM100),1,0)*'4. Formulations'!$Q99</f>
        <v>0</v>
      </c>
      <c r="TV100" s="27">
        <f>IF(AND(OR(ISBLANK(TV$9),TV$9=0)=FALSE,TV$9=$DM100),1,0)*'4. Formulations'!$Q99</f>
        <v>0</v>
      </c>
      <c r="TW100" s="27">
        <f>IF(AND(OR(ISBLANK(TW$9),TW$9=0)=FALSE,TW$9=$DM100),1,0)*'4. Formulations'!$Q99</f>
        <v>0</v>
      </c>
      <c r="TX100" s="27">
        <f>IF(AND(OR(ISBLANK(TX$9),TX$9=0)=FALSE,TX$9=$DM100),1,0)*'4. Formulations'!$Q99</f>
        <v>0</v>
      </c>
      <c r="TY100" s="27">
        <f>IF(AND(OR(ISBLANK(TY$9),TY$9=0)=FALSE,TY$9=$DM100),1,0)*'4. Formulations'!$Q99</f>
        <v>0</v>
      </c>
      <c r="TZ100" s="27">
        <f>IF(AND(OR(ISBLANK(TZ$9),TZ$9=0)=FALSE,TZ$9=$DM100),1,0)*'4. Formulations'!$Q99</f>
        <v>0</v>
      </c>
      <c r="UA100" s="27"/>
      <c r="UB100" s="27"/>
      <c r="UC100" s="27"/>
    </row>
    <row r="101" spans="2:549" ht="15" hidden="1" outlineLevel="1" x14ac:dyDescent="0.25">
      <c r="B101" s="2"/>
      <c r="C101" s="75" t="str">
        <f>IF('2. Protocols'!C100&amp;"+"&amp;'2. Protocols'!E100&amp;"+"&amp;'2. Protocols'!G100="++","",'2. Protocols'!C100&amp;"+"&amp;'2. Protocols'!E100&amp;"+"&amp;'2. Protocols'!G100)</f>
        <v/>
      </c>
      <c r="D101" s="7"/>
      <c r="E101" s="8"/>
      <c r="G101" s="72">
        <f>'2. Protocols'!J100*'1. General Inputs'!$N$13</f>
        <v>0</v>
      </c>
      <c r="H101" s="72">
        <f>MAX(G101*(1+'1. General Inputs'!$BE$23)+(H$110*'2. Protocols'!$S100)+'3. ARV Substitutions'!L121,0)</f>
        <v>0</v>
      </c>
      <c r="I101" s="72" t="e">
        <f>MAX(H101*(1+'1. General Inputs'!$BE$23)+(I$110*'2. Protocols'!$S100)+'3. ARV Substitutions'!M121,0)</f>
        <v>#VALUE!</v>
      </c>
      <c r="J101" s="72" t="e">
        <f>MAX(I101*(1+'1. General Inputs'!$BE$23)+(J$110*'2. Protocols'!$S100)+'3. ARV Substitutions'!N121,0)</f>
        <v>#VALUE!</v>
      </c>
      <c r="K101" s="72" t="e">
        <f>MAX(J101*(1+'1. General Inputs'!$BE$23)+(K$110*'2. Protocols'!$S100)+'3. ARV Substitutions'!O121,0)</f>
        <v>#VALUE!</v>
      </c>
      <c r="L101" s="72" t="e">
        <f>MAX(K101*(1+'1. General Inputs'!$BE$23)+(L$110*'2. Protocols'!$S100)+'3. ARV Substitutions'!P121,0)</f>
        <v>#VALUE!</v>
      </c>
      <c r="M101" s="72" t="e">
        <f>MAX(L101*(1+'1. General Inputs'!$BE$23)+(M$110*'2. Protocols'!$S100)+'3. ARV Substitutions'!Q121,0)</f>
        <v>#VALUE!</v>
      </c>
      <c r="N101" s="72" t="e">
        <f>MAX(M101*(1+'1. General Inputs'!$BE$23)+(N$110*'2. Protocols'!$S100)+'3. ARV Substitutions'!R121,0)</f>
        <v>#VALUE!</v>
      </c>
      <c r="O101" s="72" t="e">
        <f>MAX(N101*(1+'1. General Inputs'!$BE$23)+(O$110*'2. Protocols'!$S100)+'3. ARV Substitutions'!S121,0)</f>
        <v>#VALUE!</v>
      </c>
      <c r="P101" s="72" t="e">
        <f>MAX(O101*(1+'1. General Inputs'!$BE$23)+(P$110*'2. Protocols'!$S100)+'3. ARV Substitutions'!T121,0)</f>
        <v>#VALUE!</v>
      </c>
      <c r="Q101" s="72" t="e">
        <f>MAX(P101*(1+'1. General Inputs'!$BE$23)+(Q$110*'2. Protocols'!$S100)+'3. ARV Substitutions'!U121,0)</f>
        <v>#VALUE!</v>
      </c>
      <c r="R101" s="72" t="e">
        <f>MAX(Q101*(1+'1. General Inputs'!$BE$23)+(R$110*'2. Protocols'!$S100)+'3. ARV Substitutions'!V121,0)</f>
        <v>#VALUE!</v>
      </c>
      <c r="S101" s="72" t="e">
        <f>MAX(R101*(1+'1. General Inputs'!$BE$23)+(S$110*'2. Protocols'!$S100)+'3. ARV Substitutions'!W121,0)</f>
        <v>#VALUE!</v>
      </c>
      <c r="T101" s="72" t="e">
        <f>MAX(S101*(1+'1. General Inputs'!$BE$23)+(T$110*'2. Protocols'!$S100)+'3. ARV Substitutions'!X121,0)</f>
        <v>#VALUE!</v>
      </c>
      <c r="U101" s="72" t="e">
        <f>MAX(T101*(1+'1. General Inputs'!$BE$23)+(U$110*'2. Protocols'!$S100)+'3. ARV Substitutions'!Y121,0)</f>
        <v>#VALUE!</v>
      </c>
      <c r="V101" s="72" t="e">
        <f>MAX(U101*(1+'1. General Inputs'!$BE$23)+(V$110*'2. Protocols'!$S100)+'3. ARV Substitutions'!Z121,0)</f>
        <v>#VALUE!</v>
      </c>
      <c r="W101" s="72" t="e">
        <f>MAX(V101*(1+'1. General Inputs'!$BE$23)+(W$110*'2. Protocols'!$S100)+'3. ARV Substitutions'!AA121,0)</f>
        <v>#VALUE!</v>
      </c>
      <c r="X101" s="72" t="e">
        <f>MAX(W101*(1+'1. General Inputs'!$BE$23)+(X$110*'2. Protocols'!$S100)+'3. ARV Substitutions'!AB121,0)</f>
        <v>#VALUE!</v>
      </c>
      <c r="Y101" s="72" t="e">
        <f>MAX(X101*(1+'1. General Inputs'!$BE$23)+(Y$110*'2. Protocols'!$S100)+'3. ARV Substitutions'!AC121,0)</f>
        <v>#VALUE!</v>
      </c>
      <c r="Z101" s="72" t="e">
        <f>MAX(Y101*(1+'1. General Inputs'!$BE$23)+(Z$110*'2. Protocols'!$S100)+'3. ARV Substitutions'!AD121,0)</f>
        <v>#VALUE!</v>
      </c>
      <c r="AA101" s="72" t="e">
        <f>MAX(Z101*(1+'1. General Inputs'!$BE$23)+(AA$110*'2. Protocols'!$S100)+'3. ARV Substitutions'!AE121,0)</f>
        <v>#VALUE!</v>
      </c>
      <c r="AB101" s="72" t="e">
        <f>MAX(AA101*(1+'1. General Inputs'!$BE$23)+(AB$110*'2. Protocols'!$S100)+'3. ARV Substitutions'!AF121,0)</f>
        <v>#VALUE!</v>
      </c>
      <c r="AC101" s="72" t="e">
        <f>MAX(AB101*(1+'1. General Inputs'!$BE$23)+(AC$110*'2. Protocols'!$S100)+'3. ARV Substitutions'!AG121,0)</f>
        <v>#VALUE!</v>
      </c>
      <c r="AD101" s="72" t="e">
        <f>MAX(AC101*(1+'1. General Inputs'!$BE$23)+(AD$110*'2. Protocols'!$S100)+'3. ARV Substitutions'!AH121,0)</f>
        <v>#VALUE!</v>
      </c>
      <c r="AE101" s="72" t="e">
        <f>MAX(AD101*(1+'1. General Inputs'!$BE$23)+(AE$110*'2. Protocols'!$S100)+'3. ARV Substitutions'!AI121,0)</f>
        <v>#VALUE!</v>
      </c>
      <c r="AF101" s="72" t="e">
        <f>MAX(AE101*(1+'1. General Inputs'!$BE$23)+(AF$110*'2. Protocols'!$S100)+'3. ARV Substitutions'!AJ121,0)</f>
        <v>#VALUE!</v>
      </c>
      <c r="AG101" s="72" t="e">
        <f>MAX(AF101*(1+'1. General Inputs'!$BE$23)+(AG$110*'2. Protocols'!$S100)+'3. ARV Substitutions'!AK121,0)</f>
        <v>#VALUE!</v>
      </c>
      <c r="AH101" s="72" t="e">
        <f>MAX(AG101*(1+'1. General Inputs'!$BE$23)+(AH$110*'2. Protocols'!$S100)+'3. ARV Substitutions'!AL121,0)</f>
        <v>#VALUE!</v>
      </c>
      <c r="AI101" s="72" t="e">
        <f>MAX(AH101*(1+'1. General Inputs'!$BE$23)+(AI$110*'2. Protocols'!$S100)+'3. ARV Substitutions'!AM121,0)</f>
        <v>#VALUE!</v>
      </c>
      <c r="AJ101" s="72" t="e">
        <f>MAX(AI101*(1+'1. General Inputs'!$BE$23)+(AJ$110*'2. Protocols'!$S100)+'3. ARV Substitutions'!AN121,0)</f>
        <v>#VALUE!</v>
      </c>
      <c r="AK101" s="72" t="e">
        <f>MAX(AJ101*(1+'1. General Inputs'!$BE$23)+(AK$110*'2. Protocols'!$S100)+'3. ARV Substitutions'!AO121,0)</f>
        <v>#VALUE!</v>
      </c>
      <c r="AL101" s="72" t="e">
        <f>MAX(AK101*(1+'1. General Inputs'!$BE$23)+(AL$110*'2. Protocols'!$S100)+'3. ARV Substitutions'!AP121,0)</f>
        <v>#VALUE!</v>
      </c>
      <c r="AM101" s="72" t="e">
        <f>MAX(AL101*(1+'1. General Inputs'!$BE$23)+(AM$110*'2. Protocols'!$S100)+'3. ARV Substitutions'!AQ121,0)</f>
        <v>#VALUE!</v>
      </c>
      <c r="AN101" s="72" t="e">
        <f>MAX(AM101*(1+'1. General Inputs'!$BE$23)+(AN$110*'2. Protocols'!$S100)+'3. ARV Substitutions'!AR121,0)</f>
        <v>#VALUE!</v>
      </c>
      <c r="AO101" s="72" t="e">
        <f>MAX(AN101*(1+'1. General Inputs'!$BE$23)+(AO$110*'2. Protocols'!$S100)+'3. ARV Substitutions'!AS121,0)</f>
        <v>#VALUE!</v>
      </c>
      <c r="AP101" s="72" t="e">
        <f>MAX(AO101*(1+'1. General Inputs'!$BE$23)+(AP$110*'2. Protocols'!$S100)+'3. ARV Substitutions'!AT121,0)</f>
        <v>#VALUE!</v>
      </c>
      <c r="AQ101" s="72" t="e">
        <f>MAX(AP101*(1+'1. General Inputs'!$BE$23)+(AQ$110*'2. Protocols'!$S100)+'3. ARV Substitutions'!AU121,0)</f>
        <v>#VALUE!</v>
      </c>
      <c r="CA101" s="51">
        <f t="shared" si="106"/>
        <v>0</v>
      </c>
      <c r="CB101" s="51" t="e">
        <f t="shared" si="107"/>
        <v>#VALUE!</v>
      </c>
      <c r="CC101" s="51" t="e">
        <f t="shared" si="108"/>
        <v>#VALUE!</v>
      </c>
      <c r="CD101" s="51" t="e">
        <f t="shared" si="109"/>
        <v>#VALUE!</v>
      </c>
      <c r="CE101" s="51" t="e">
        <f t="shared" si="110"/>
        <v>#VALUE!</v>
      </c>
      <c r="CF101" s="51" t="e">
        <f t="shared" si="111"/>
        <v>#VALUE!</v>
      </c>
      <c r="CG101" s="51" t="e">
        <f t="shared" si="112"/>
        <v>#VALUE!</v>
      </c>
      <c r="CH101" s="51" t="e">
        <f t="shared" si="113"/>
        <v>#VALUE!</v>
      </c>
      <c r="CI101" s="51" t="e">
        <f t="shared" si="114"/>
        <v>#VALUE!</v>
      </c>
      <c r="CJ101" s="51" t="e">
        <f t="shared" si="115"/>
        <v>#VALUE!</v>
      </c>
      <c r="CK101" s="51" t="e">
        <f t="shared" si="116"/>
        <v>#VALUE!</v>
      </c>
      <c r="CL101" s="51" t="e">
        <f t="shared" si="117"/>
        <v>#VALUE!</v>
      </c>
      <c r="CM101" s="51" t="e">
        <f t="shared" si="118"/>
        <v>#VALUE!</v>
      </c>
      <c r="CN101" s="51" t="e">
        <f t="shared" si="119"/>
        <v>#VALUE!</v>
      </c>
      <c r="CO101" s="51" t="e">
        <f t="shared" si="120"/>
        <v>#VALUE!</v>
      </c>
      <c r="CP101" s="51" t="e">
        <f t="shared" si="121"/>
        <v>#VALUE!</v>
      </c>
      <c r="CQ101" s="51" t="e">
        <f t="shared" si="122"/>
        <v>#VALUE!</v>
      </c>
      <c r="CR101" s="51" t="e">
        <f t="shared" si="123"/>
        <v>#VALUE!</v>
      </c>
      <c r="CS101" s="51" t="e">
        <f t="shared" si="124"/>
        <v>#VALUE!</v>
      </c>
      <c r="CT101" s="51" t="e">
        <f t="shared" si="125"/>
        <v>#VALUE!</v>
      </c>
      <c r="CU101" s="51" t="e">
        <f t="shared" si="126"/>
        <v>#VALUE!</v>
      </c>
      <c r="CV101" s="51" t="e">
        <f t="shared" si="127"/>
        <v>#VALUE!</v>
      </c>
      <c r="CW101" s="51" t="e">
        <f t="shared" si="128"/>
        <v>#VALUE!</v>
      </c>
      <c r="CX101" s="51" t="e">
        <f t="shared" si="129"/>
        <v>#VALUE!</v>
      </c>
      <c r="CY101" s="51" t="e">
        <f t="shared" si="130"/>
        <v>#VALUE!</v>
      </c>
      <c r="CZ101" s="51" t="e">
        <f t="shared" si="131"/>
        <v>#VALUE!</v>
      </c>
      <c r="DA101" s="51" t="e">
        <f t="shared" si="132"/>
        <v>#VALUE!</v>
      </c>
      <c r="DB101" s="51" t="e">
        <f t="shared" si="133"/>
        <v>#VALUE!</v>
      </c>
      <c r="DC101" s="51" t="e">
        <f t="shared" si="134"/>
        <v>#VALUE!</v>
      </c>
      <c r="DD101" s="51" t="e">
        <f t="shared" si="135"/>
        <v>#VALUE!</v>
      </c>
      <c r="DE101" s="51" t="e">
        <f t="shared" si="136"/>
        <v>#VALUE!</v>
      </c>
      <c r="DF101" s="51" t="e">
        <f t="shared" si="137"/>
        <v>#VALUE!</v>
      </c>
      <c r="DG101" s="51" t="e">
        <f t="shared" si="138"/>
        <v>#VALUE!</v>
      </c>
      <c r="DH101" s="51" t="e">
        <f t="shared" si="139"/>
        <v>#VALUE!</v>
      </c>
      <c r="DI101" s="51" t="e">
        <f t="shared" si="140"/>
        <v>#VALUE!</v>
      </c>
      <c r="DJ101" s="51" t="e">
        <f t="shared" si="141"/>
        <v>#VALUE!</v>
      </c>
      <c r="DL101" s="21" t="str">
        <f>CONCATENATE('2. Protocols'!C100, '2. Protocols'!D100, '2. Protocols'!E100)</f>
        <v>+</v>
      </c>
      <c r="DM101" s="21" t="str">
        <f>CONCATENATE('2. Protocols'!C100, '2. Protocols'!D100, '2. Protocols'!E100, '2. Protocols'!F100, '2. Protocols'!G100,)</f>
        <v>++</v>
      </c>
      <c r="DO101" s="27">
        <f>IF(AND(OR(ISBLANK(DO$9),DO$9=0)=FALSE,OR(DO$9='2. Protocols'!$C100,DO$9='2. Protocols'!$E100,DO$9='2. Protocols'!$G100)),1,0)*'4. Formulations'!$I100</f>
        <v>0</v>
      </c>
      <c r="DP101" s="27">
        <f>IF(AND(OR(ISBLANK(DP$9),DP$9=0)=FALSE,OR(DP$9='2. Protocols'!$C100,DP$9='2. Protocols'!$E100,DP$9='2. Protocols'!$G100)),1,0)*'4. Formulations'!$I100</f>
        <v>0</v>
      </c>
      <c r="DQ101" s="27">
        <f>IF(AND(OR(ISBLANK(DQ$9),DQ$9=0)=FALSE,OR(DQ$9='2. Protocols'!$C100,DQ$9='2. Protocols'!$E100,DQ$9='2. Protocols'!$G100)),1,0)*'4. Formulations'!$I100</f>
        <v>0</v>
      </c>
      <c r="DR101" s="27">
        <f>IF(AND(OR(ISBLANK(DR$9),DR$9=0)=FALSE,OR(DR$9='2. Protocols'!$C100,DR$9='2. Protocols'!$E100,DR$9='2. Protocols'!$G100)),1,0)*'4. Formulations'!$I100</f>
        <v>0</v>
      </c>
      <c r="DS101" s="27">
        <f>IF(AND(OR(ISBLANK(DS$9),DS$9=0)=FALSE,OR(DS$9='2. Protocols'!$C100,DS$9='2. Protocols'!$E100,DS$9='2. Protocols'!$G100)),1,0)*'4. Formulations'!$I100</f>
        <v>0</v>
      </c>
      <c r="DT101" s="27">
        <f>IF(AND(OR(ISBLANK(DT$9),DT$9=0)=FALSE,OR(DT$9='2. Protocols'!$C100,DT$9='2. Protocols'!$E100,DT$9='2. Protocols'!$G100)),1,0)*'4. Formulations'!$I100</f>
        <v>0</v>
      </c>
      <c r="DU101" s="27">
        <f>IF(AND(OR(ISBLANK(DU$9),DU$9=0)=FALSE,OR(DU$9='2. Protocols'!$C100,DU$9='2. Protocols'!$E100,DU$9='2. Protocols'!$G100)),1,0)*'4. Formulations'!$I100</f>
        <v>0</v>
      </c>
      <c r="DV101" s="27">
        <f>IF(AND(OR(ISBLANK(DV$9),DV$9=0)=FALSE,OR(DV$9='2. Protocols'!$C100,DV$9='2. Protocols'!$E100,DV$9='2. Protocols'!$G100)),1,0)*'4. Formulations'!$I100</f>
        <v>0</v>
      </c>
      <c r="DW101" s="27">
        <f>IF(AND(OR(ISBLANK(DW$9),DW$9=0)=FALSE,OR(DW$9='2. Protocols'!$C100,DW$9='2. Protocols'!$E100,DW$9='2. Protocols'!$G100)),1,0)*'4. Formulations'!$I100</f>
        <v>0</v>
      </c>
      <c r="DX101" s="27">
        <f>IF(AND(OR(ISBLANK(DX$9),DX$9=0)=FALSE,OR(DX$9='2. Protocols'!$C100,DX$9='2. Protocols'!$E100,DX$9='2. Protocols'!$G100)),1,0)*'4. Formulations'!$I100</f>
        <v>0</v>
      </c>
      <c r="DY101" s="27">
        <f>IF(AND(OR(ISBLANK(DY$9),DY$9=0)=FALSE,OR(DY$9='2. Protocols'!$C100,DY$9='2. Protocols'!$E100,DY$9='2. Protocols'!$G100)),1,0)*'4. Formulations'!$I100</f>
        <v>0</v>
      </c>
      <c r="DZ101" s="27">
        <f>IF(AND(OR(ISBLANK(DZ$9),DZ$9=0)=FALSE,OR(DZ$9='2. Protocols'!$C100,DZ$9='2. Protocols'!$E100,DZ$9='2. Protocols'!$G100)),1,0)*'4. Formulations'!$I100</f>
        <v>0</v>
      </c>
      <c r="EA101" s="27">
        <f>IF(AND(OR(ISBLANK(EA$9),EA$9=0)=FALSE,OR(EA$9='2. Protocols'!$C100,EA$9='2. Protocols'!$E100,EA$9='2. Protocols'!$G100)),1,0)*'4. Formulations'!$I100</f>
        <v>0</v>
      </c>
      <c r="EB101" s="27">
        <f>IF(AND(OR(ISBLANK(EB$9),EB$9=0)=FALSE,OR(EB$9='2. Protocols'!$C100,EB$9='2. Protocols'!$E100,EB$9='2. Protocols'!$G100)),1,0)*'4. Formulations'!$I100</f>
        <v>0</v>
      </c>
      <c r="EC101" s="27">
        <f>IF(AND(OR(ISBLANK(EC$9),EC$9=0)=FALSE,OR(EC$9='2. Protocols'!$C100,EC$9='2. Protocols'!$E100,EC$9='2. Protocols'!$G100)),1,0)*'4. Formulations'!$I100</f>
        <v>0</v>
      </c>
      <c r="ED101" s="27">
        <f>IF(AND(OR(ISBLANK(ED$9),ED$9=0)=FALSE,OR(ED$9='2. Protocols'!$C100,ED$9='2. Protocols'!$E100,ED$9='2. Protocols'!$G100)),1,0)*'4. Formulations'!$I100</f>
        <v>0</v>
      </c>
      <c r="EE101" s="27">
        <f>IF(AND(OR(ISBLANK(EE$9),EE$9=0)=FALSE,OR(EE$9='2. Protocols'!$C100,EE$9='2. Protocols'!$E100,EE$9='2. Protocols'!$G100)),1,0)*'4. Formulations'!$I100</f>
        <v>0</v>
      </c>
      <c r="EF101" s="27">
        <f>IF(AND(OR(ISBLANK(EF$9),EF$9=0)=FALSE,OR(EF$9='2. Protocols'!$C100,EF$9='2. Protocols'!$E100,EF$9='2. Protocols'!$G100)),1,0)*'4. Formulations'!$I100</f>
        <v>0</v>
      </c>
      <c r="EG101" s="27">
        <f>IF(AND(OR(ISBLANK(EG$9),EG$9=0)=FALSE,OR(EG$9='2. Protocols'!$C100,EG$9='2. Protocols'!$E100,EG$9='2. Protocols'!$G100)),1,0)*'4. Formulations'!$I100</f>
        <v>0</v>
      </c>
      <c r="EH101" s="27">
        <f>IF(AND(OR(ISBLANK(EH$9),EH$9=0)=FALSE,OR(EH$9='2. Protocols'!$C100,EH$9='2. Protocols'!$E100,EH$9='2. Protocols'!$G100)),1,0)*'4. Formulations'!$I100</f>
        <v>0</v>
      </c>
      <c r="EI101" s="27">
        <f>IF(AND(OR(ISBLANK(EI$9),EI$9=0)=FALSE,OR(EI$9='2. Protocols'!$C100,EI$9='2. Protocols'!$E100,EI$9='2. Protocols'!$G100)),1,0)*'4. Formulations'!$I100</f>
        <v>0</v>
      </c>
      <c r="EJ101" s="27">
        <f>IF(AND(OR(ISBLANK(EJ$9),EJ$9=0)=FALSE,OR(EJ$9='2. Protocols'!$C100,EJ$9='2. Protocols'!$E100,EJ$9='2. Protocols'!$G100)),1,0)*'4. Formulations'!$I100</f>
        <v>0</v>
      </c>
      <c r="EK101" s="27">
        <f>IF(AND(OR(ISBLANK(EK$9),EK$9=0)=FALSE,OR(EK$9='2. Protocols'!$C100,EK$9='2. Protocols'!$E100,EK$9='2. Protocols'!$G100)),1,0)*'4. Formulations'!$I100</f>
        <v>0</v>
      </c>
      <c r="EL101" s="27">
        <f>IF(AND(OR(ISBLANK(EL$9),EL$9=0)=FALSE,OR(EL$9='2. Protocols'!$C100,EL$9='2. Protocols'!$E100,EL$9='2. Protocols'!$G100)),1,0)*'4. Formulations'!$I100</f>
        <v>0</v>
      </c>
      <c r="EM101" s="27">
        <f>IF(AND(OR(ISBLANK(EM$9),EM$9=0)=FALSE,OR(EM$9='2. Protocols'!$C100,EM$9='2. Protocols'!$E100,EM$9='2. Protocols'!$G100)),1,0)*'4. Formulations'!$I100</f>
        <v>0</v>
      </c>
      <c r="EN101" s="27">
        <f>IF(AND(OR(ISBLANK(EN$9),EN$9=0)=FALSE,OR(EN$9='2. Protocols'!$C100,EN$9='2. Protocols'!$E100,EN$9='2. Protocols'!$G100)),1,0)*'4. Formulations'!$I100</f>
        <v>0</v>
      </c>
      <c r="EO101" s="27">
        <f>IF(AND(OR(ISBLANK(EO$9),EO$9=0)=FALSE,OR(EO$9='2. Protocols'!$C100,EO$9='2. Protocols'!$E100,EO$9='2. Protocols'!$G100)),1,0)*'4. Formulations'!$I100</f>
        <v>0</v>
      </c>
      <c r="EP101" s="27">
        <f>IF(AND(OR(ISBLANK(EP$9),EP$9=0)=FALSE,OR(EP$9='2. Protocols'!$C100,EP$9='2. Protocols'!$E100,EP$9='2. Protocols'!$G100)),1,0)*'4. Formulations'!$I100</f>
        <v>0</v>
      </c>
      <c r="EQ101" s="27">
        <f>IF(AND(OR(ISBLANK(EQ$9),EQ$9=0)=FALSE,OR(EQ$9='2. Protocols'!$C100,EQ$9='2. Protocols'!$E100,EQ$9='2. Protocols'!$G100)),1,0)*'4. Formulations'!$I100</f>
        <v>0</v>
      </c>
      <c r="ER101" s="27">
        <f>IF(AND(OR(ISBLANK(ER$9),ER$9=0)=FALSE,OR(ER$9='2. Protocols'!$C100,ER$9='2. Protocols'!$E100,ER$9='2. Protocols'!$G100)),1,0)*'4. Formulations'!$I100</f>
        <v>0</v>
      </c>
      <c r="ES101" s="27">
        <f>IF(AND(OR(ISBLANK(ES$9),ES$9=0)=FALSE,OR(ES$9='2. Protocols'!$C100,ES$9='2. Protocols'!$E100,ES$9='2. Protocols'!$G100)),1,0)*'4. Formulations'!$I100</f>
        <v>0</v>
      </c>
      <c r="ET101" s="27">
        <f>IF(AND(OR(ISBLANK(ET$9),ET$9=0)=FALSE,OR(ET$9='2. Protocols'!$C100,ET$9='2. Protocols'!$E100,ET$9='2. Protocols'!$G100)),1,0)*'4. Formulations'!$I100</f>
        <v>0</v>
      </c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N101" s="27">
        <f>IF(AND(OR(ISBLANK(FN$9),FN$9=0)=FALSE,FN$9=$DL101),1,0)*'4. Formulations'!$J100</f>
        <v>0</v>
      </c>
      <c r="FO101" s="27">
        <f>IF(AND(OR(ISBLANK(FO$9),FO$9=0)=FALSE,FO$9=$DL101),1,0)*'4. Formulations'!$J100</f>
        <v>0</v>
      </c>
      <c r="FP101" s="27">
        <f>IF(AND(OR(ISBLANK(FP$9),FP$9=0)=FALSE,FP$9=$DL101),1,0)*'4. Formulations'!$J100</f>
        <v>0</v>
      </c>
      <c r="FQ101" s="27">
        <f>IF(AND(OR(ISBLANK(FQ$9),FQ$9=0)=FALSE,FQ$9=$DL101),1,0)*'4. Formulations'!$J100</f>
        <v>0</v>
      </c>
      <c r="FR101" s="27">
        <f>IF(AND(OR(ISBLANK(FR$9),FR$9=0)=FALSE,FR$9=$DL101),1,0)*'4. Formulations'!$J100</f>
        <v>0</v>
      </c>
      <c r="FS101" s="27">
        <f>IF(AND(OR(ISBLANK(FS$9),FS$9=0)=FALSE,FS$9=$DL101),1,0)*'4. Formulations'!$J100</f>
        <v>0</v>
      </c>
      <c r="FT101" s="27">
        <f>IF(AND(OR(ISBLANK(FT$9),FT$9=0)=FALSE,FT$9=$DL101),1,0)*'4. Formulations'!$J100</f>
        <v>0</v>
      </c>
      <c r="FU101" s="27">
        <f>IF(AND(OR(ISBLANK(FU$9),FU$9=0)=FALSE,FU$9=$DL101),1,0)*'4. Formulations'!$J100</f>
        <v>0</v>
      </c>
      <c r="FV101" s="27">
        <f>IF(AND(OR(ISBLANK(FV$9),FV$9=0)=FALSE,FV$9=$DL101),1,0)*'4. Formulations'!$J100</f>
        <v>0</v>
      </c>
      <c r="FW101" s="27">
        <f>IF(AND(OR(ISBLANK(FW$9),FW$9=0)=FALSE,FW$9=$DL101),1,0)*'4. Formulations'!$J100</f>
        <v>0</v>
      </c>
      <c r="FX101" s="27">
        <f>IF(AND(OR(ISBLANK(FX$9),FX$9=0)=FALSE,FX$9=$DL101),1,0)*'4. Formulations'!$J100</f>
        <v>0</v>
      </c>
      <c r="FY101" s="27">
        <f>IF(AND(OR(ISBLANK(FY$9),FY$9=0)=FALSE,FY$9=$DL101),1,0)*'4. Formulations'!$J100</f>
        <v>0</v>
      </c>
      <c r="FZ101" s="27">
        <f>IF(AND(OR(ISBLANK(FZ$9),FZ$9=0)=FALSE,FZ$9=$DL101),1,0)*'4. Formulations'!$J100</f>
        <v>0</v>
      </c>
      <c r="GA101" s="27">
        <f>IF(AND(OR(ISBLANK(GA$9),GA$9=0)=FALSE,GA$9=$DL101),1,0)*'4. Formulations'!$J100</f>
        <v>0</v>
      </c>
      <c r="GB101" s="27">
        <f>IF(AND(OR(ISBLANK(GB$9),GB$9=0)=FALSE,GB$9=$DL101),1,0)*'4. Formulations'!$J100</f>
        <v>0</v>
      </c>
      <c r="GC101" s="27">
        <f>IF(AND(OR(ISBLANK(GC$9),GC$9=0)=FALSE,GC$9=$DL101),1,0)*'4. Formulations'!$J100</f>
        <v>0</v>
      </c>
      <c r="GD101" s="27">
        <f>IF(AND(OR(ISBLANK(GD$9),GD$9=0)=FALSE,GD$9=$DL101),1,0)*'4. Formulations'!$J100</f>
        <v>0</v>
      </c>
      <c r="GE101" s="27"/>
      <c r="GF101" s="27"/>
      <c r="GG101" s="27"/>
      <c r="GI101" s="27">
        <f>IF(AND(OR(ISBLANK(GI$9),GI$9=0)=FALSE,SUM($FN101:$GD101)&gt;0,GI$9='2. Protocols'!$G100),1,0)*'4. Formulations'!$J100</f>
        <v>0</v>
      </c>
      <c r="GJ101" s="27">
        <f>IF(AND(OR(ISBLANK(GJ$9),GJ$9=0)=FALSE,SUM($FN101:$GD101)&gt;0,GJ$9='2. Protocols'!$G100),1,0)*'4. Formulations'!$J100</f>
        <v>0</v>
      </c>
      <c r="GK101" s="27">
        <f>IF(AND(OR(ISBLANK(GK$9),GK$9=0)=FALSE,SUM($FN101:$GD101)&gt;0,GK$9='2. Protocols'!$G100),1,0)*'4. Formulations'!$J100</f>
        <v>0</v>
      </c>
      <c r="GL101" s="27">
        <f>IF(AND(OR(ISBLANK(GL$9),GL$9=0)=FALSE,SUM($FN101:$GD101)&gt;0,GL$9='2. Protocols'!$G100),1,0)*'4. Formulations'!$J100</f>
        <v>0</v>
      </c>
      <c r="GM101" s="27">
        <f>IF(AND(OR(ISBLANK(GM$9),GM$9=0)=FALSE,SUM($FN101:$GD101)&gt;0,GM$9='2. Protocols'!$G100),1,0)*'4. Formulations'!$J100</f>
        <v>0</v>
      </c>
      <c r="GN101" s="27">
        <f>IF(AND(OR(ISBLANK(GN$9),GN$9=0)=FALSE,SUM($FN101:$GD101)&gt;0,GN$9='2. Protocols'!$G100),1,0)*'4. Formulations'!$J100</f>
        <v>0</v>
      </c>
      <c r="GO101" s="27">
        <f>IF(AND(OR(ISBLANK(GO$9),GO$9=0)=FALSE,SUM($FN101:$GD101)&gt;0,GO$9='2. Protocols'!$G100),1,0)*'4. Formulations'!$J100</f>
        <v>0</v>
      </c>
      <c r="GP101" s="27">
        <f>IF(AND(OR(ISBLANK(GP$9),GP$9=0)=FALSE,SUM($FN101:$GD101)&gt;0,GP$9='2. Protocols'!$G100),1,0)*'4. Formulations'!$J100</f>
        <v>0</v>
      </c>
      <c r="GQ101" s="27">
        <f>IF(AND(OR(ISBLANK(GQ$9),GQ$9=0)=FALSE,SUM($FN101:$GD101)&gt;0,GQ$9='2. Protocols'!$G100),1,0)*'4. Formulations'!$J100</f>
        <v>0</v>
      </c>
      <c r="GR101" s="27">
        <f>IF(AND(OR(ISBLANK(GR$9),GR$9=0)=FALSE,SUM($FN101:$GD101)&gt;0,GR$9='2. Protocols'!$G100),1,0)*'4. Formulations'!$J100</f>
        <v>0</v>
      </c>
      <c r="GS101" s="27">
        <f>IF(AND(OR(ISBLANK(GS$9),GS$9=0)=FALSE,SUM($FN101:$GD101)&gt;0,GS$9='2. Protocols'!$G100),1,0)*'4. Formulations'!$J100</f>
        <v>0</v>
      </c>
      <c r="GT101" s="27">
        <f>IF(AND(OR(ISBLANK(GT$9),GT$9=0)=FALSE,SUM($FN101:$GD101)&gt;0,GT$9='2. Protocols'!$G100),1,0)*'4. Formulations'!$J100</f>
        <v>0</v>
      </c>
      <c r="GU101" s="27">
        <f>IF(AND(OR(ISBLANK(GU$9),GU$9=0)=FALSE,SUM($FN101:$GD101)&gt;0,GU$9='2. Protocols'!$G100),1,0)*'4. Formulations'!$J100</f>
        <v>0</v>
      </c>
      <c r="GV101" s="27">
        <f>IF(AND(OR(ISBLANK(GV$9),GV$9=0)=FALSE,SUM($FN101:$GD101)&gt;0,GV$9='2. Protocols'!$G100),1,0)*'4. Formulations'!$J100</f>
        <v>0</v>
      </c>
      <c r="GW101" s="27">
        <f>IF(AND(OR(ISBLANK(GW$9),GW$9=0)=FALSE,SUM($FN101:$GD101)&gt;0,GW$9='2. Protocols'!$G100),1,0)*'4. Formulations'!$J100</f>
        <v>0</v>
      </c>
      <c r="GX101" s="27">
        <f>IF(AND(OR(ISBLANK(GX$9),GX$9=0)=FALSE,SUM($FN101:$GD101)&gt;0,GX$9='2. Protocols'!$G100),1,0)*'4. Formulations'!$J100</f>
        <v>0</v>
      </c>
      <c r="GY101" s="27">
        <f>IF(AND(OR(ISBLANK(GY$9),GY$9=0)=FALSE,SUM($FN101:$GD101)&gt;0,GY$9='2. Protocols'!$G100),1,0)*'4. Formulations'!$J100</f>
        <v>0</v>
      </c>
      <c r="GZ101" s="27">
        <f>IF(AND(OR(ISBLANK(GZ$9),GZ$9=0)=FALSE,SUM($FN101:$GD101)&gt;0,GZ$9='2. Protocols'!$G100),1,0)*'4. Formulations'!$J100</f>
        <v>0</v>
      </c>
      <c r="HA101" s="27">
        <f>IF(AND(OR(ISBLANK(HA$9),HA$9=0)=FALSE,SUM($FN101:$GD101)&gt;0,HA$9='2. Protocols'!$G100),1,0)*'4. Formulations'!$J100</f>
        <v>0</v>
      </c>
      <c r="HB101" s="27">
        <f>IF(AND(OR(ISBLANK(HB$9),HB$9=0)=FALSE,SUM($FN101:$GD101)&gt;0,HB$9='2. Protocols'!$G100),1,0)*'4. Formulations'!$J100</f>
        <v>0</v>
      </c>
      <c r="HC101" s="27">
        <f>IF(AND(OR(ISBLANK(HC$9),HC$9=0)=FALSE,SUM($FN101:$GD101)&gt;0,HC$9='2. Protocols'!$G100),1,0)*'4. Formulations'!$J100</f>
        <v>0</v>
      </c>
      <c r="HD101" s="27">
        <f>IF(AND(OR(ISBLANK(HD$9),HD$9=0)=FALSE,SUM($FN101:$GD101)&gt;0,HD$9='2. Protocols'!$G100),1,0)*'4. Formulations'!$J100</f>
        <v>0</v>
      </c>
      <c r="HE101" s="27">
        <f>IF(AND(OR(ISBLANK(HE$9),HE$9=0)=FALSE,SUM($FN101:$GD101)&gt;0,HE$9='2. Protocols'!$G100),1,0)*'4. Formulations'!$J100</f>
        <v>0</v>
      </c>
      <c r="HF101" s="27">
        <f>IF(AND(OR(ISBLANK(HF$9),HF$9=0)=FALSE,SUM($FN101:$GD101)&gt;0,HF$9='2. Protocols'!$G100),1,0)*'4. Formulations'!$J100</f>
        <v>0</v>
      </c>
      <c r="HG101" s="27">
        <f>IF(AND(OR(ISBLANK(HG$9),HG$9=0)=FALSE,SUM($FN101:$GD101)&gt;0,HG$9='2. Protocols'!$G100),1,0)*'4. Formulations'!$J100</f>
        <v>0</v>
      </c>
      <c r="HH101" s="27">
        <f>IF(AND(OR(ISBLANK(HH$9),HH$9=0)=FALSE,SUM($FN101:$GD101)&gt;0,HH$9='2. Protocols'!$G100),1,0)*'4. Formulations'!$J100</f>
        <v>0</v>
      </c>
      <c r="HI101" s="27">
        <f>IF(AND(OR(ISBLANK(HI$9),HI$9=0)=FALSE,SUM($FN101:$GD101)&gt;0,HI$9='2. Protocols'!$G100),1,0)*'4. Formulations'!$J100</f>
        <v>0</v>
      </c>
      <c r="HJ101" s="27">
        <f>IF(AND(OR(ISBLANK(HJ$9),HJ$9=0)=FALSE,SUM($FN101:$GD101)&gt;0,HJ$9='2. Protocols'!$G100),1,0)*'4. Formulations'!$J100</f>
        <v>0</v>
      </c>
      <c r="HK101" s="27">
        <f>IF(AND(OR(ISBLANK(HK$9),HK$9=0)=FALSE,SUM($FN101:$GD101)&gt;0,HK$9='2. Protocols'!$G100),1,0)*'4. Formulations'!$J100</f>
        <v>0</v>
      </c>
      <c r="HL101" s="27">
        <f>IF(AND(OR(ISBLANK(HL$9),HL$9=0)=FALSE,SUM($FN101:$GD101)&gt;0,HL$9='2. Protocols'!$G100),1,0)*'4. Formulations'!$J100</f>
        <v>0</v>
      </c>
      <c r="HM101" s="27">
        <f>IF(AND(OR(ISBLANK(HM$9),HM$9=0)=FALSE,SUM($FN101:$GD101)&gt;0,HM$9='2. Protocols'!$G100),1,0)*'4. Formulations'!$J100</f>
        <v>0</v>
      </c>
      <c r="HN101" s="27">
        <f>IF(AND(OR(ISBLANK(HN$9),HN$9=0)=FALSE,SUM($FN101:$GD101)&gt;0,HN$9='2. Protocols'!$G100),1,0)*'4. Formulations'!$J100</f>
        <v>0</v>
      </c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H101" s="27">
        <f>IF(AND(OR(ISBLANK(GI$9),GI$9=0)=FALSE,IH$9=$DM101),1,0)*'4. Formulations'!$K100</f>
        <v>0</v>
      </c>
      <c r="II101" s="27">
        <f>IF(AND(OR(ISBLANK(GJ$9),GJ$9=0)=FALSE,II$9=$DM101),1,0)*'4. Formulations'!$K100</f>
        <v>0</v>
      </c>
      <c r="IJ101" s="27">
        <f>IF(AND(OR(ISBLANK(GK$9),GK$9=0)=FALSE,IJ$9=$DM101),1,0)*'4. Formulations'!$K100</f>
        <v>0</v>
      </c>
      <c r="IK101" s="27">
        <f>IF(AND(OR(ISBLANK(GL$9),GL$9=0)=FALSE,IK$9=$DM101),1,0)*'4. Formulations'!$K100</f>
        <v>0</v>
      </c>
      <c r="IL101" s="27">
        <f>IF(AND(OR(ISBLANK(GM$9),GM$9=0)=FALSE,IL$9=$DM101),1,0)*'4. Formulations'!$K100</f>
        <v>0</v>
      </c>
      <c r="IM101" s="27">
        <f>IF(AND(OR(ISBLANK(GN$9),GN$9=0)=FALSE,IM$9=$DM101),1,0)*'4. Formulations'!$K100</f>
        <v>0</v>
      </c>
      <c r="IN101" s="27">
        <f>IF(AND(OR(ISBLANK(GO$9),GO$9=0)=FALSE,IN$9=$DM101),1,0)*'4. Formulations'!$K100</f>
        <v>0</v>
      </c>
      <c r="IO101" s="27">
        <f>IF(AND(OR(ISBLANK(GP$9),GP$9=0)=FALSE,IO$9=$DM101),1,0)*'4. Formulations'!$K100</f>
        <v>0</v>
      </c>
      <c r="IP101" s="27">
        <f>IF(AND(OR(ISBLANK(GQ$9),GQ$9=0)=FALSE,IP$9=$DM101),1,0)*'4. Formulations'!$K100</f>
        <v>0</v>
      </c>
      <c r="IQ101" s="27">
        <f>IF(AND(OR(ISBLANK(GR$9),GR$9=0)=FALSE,IQ$9=$DM101),1,0)*'4. Formulations'!$K100</f>
        <v>0</v>
      </c>
      <c r="IR101" s="27">
        <f>IF(AND(OR(ISBLANK(GN$9),GN$9=0)=FALSE,IR$9=$DM101),1,0)*'4. Formulations'!$K100</f>
        <v>0</v>
      </c>
      <c r="IS101" s="27">
        <f>IF(AND(OR(ISBLANK(GO$9),GO$9=0)=FALSE,IS$9=$DM101),1,0)*'4. Formulations'!$K100</f>
        <v>0</v>
      </c>
      <c r="IT101" s="27">
        <f>IF(AND(OR(ISBLANK(GP$9),GP$9=0)=FALSE,IT$9=$DM101),1,0)*'4. Formulations'!$K100</f>
        <v>0</v>
      </c>
      <c r="IU101" s="27">
        <f>IF(AND(OR(ISBLANK(GQ$9),GQ$9=0)=FALSE,IU$9=$DM101),1,0)*'4. Formulations'!$K100</f>
        <v>0</v>
      </c>
      <c r="IV101" s="27"/>
      <c r="IW101" s="27"/>
      <c r="IX101" s="27"/>
      <c r="IY101" s="27"/>
      <c r="IZ101" s="27"/>
      <c r="JA101" s="27"/>
      <c r="JC101" s="27">
        <f>IF(AND(OR(ISBLANK(JC$9),JC$9=0)=FALSE,OR(JC$9='2. Protocols'!$C100,JC$9='2. Protocols'!$E100,JC$9='2. Protocols'!$G100)),1,0)*'4. Formulations'!$L100</f>
        <v>0</v>
      </c>
      <c r="JD101" s="27">
        <f>IF(AND(OR(ISBLANK(JD$9),JD$9=0)=FALSE,OR(JD$9='2. Protocols'!$C100,JD$9='2. Protocols'!$E100,JD$9='2. Protocols'!$G100)),1,0)*'4. Formulations'!$L100</f>
        <v>0</v>
      </c>
      <c r="JE101" s="27">
        <f>IF(AND(OR(ISBLANK(JE$9),JE$9=0)=FALSE,OR(JE$9='2. Protocols'!$C100,JE$9='2. Protocols'!$E100,JE$9='2. Protocols'!$G100)),1,0)*'4. Formulations'!$L100</f>
        <v>0</v>
      </c>
      <c r="JF101" s="27">
        <f>IF(AND(OR(ISBLANK(JF$9),JF$9=0)=FALSE,OR(JF$9='2. Protocols'!$C100,JF$9='2. Protocols'!$E100,JF$9='2. Protocols'!$G100)),1,0)*'4. Formulations'!$L100</f>
        <v>0</v>
      </c>
      <c r="JG101" s="27">
        <f>IF(AND(OR(ISBLANK(JG$9),JG$9=0)=FALSE,OR(JG$9='2. Protocols'!$C100,JG$9='2. Protocols'!$E100,JG$9='2. Protocols'!$G100)),1,0)*'4. Formulations'!$L100</f>
        <v>0</v>
      </c>
      <c r="JH101" s="27">
        <f>IF(AND(OR(ISBLANK(JH$9),JH$9=0)=FALSE,OR(JH$9='2. Protocols'!$C100,JH$9='2. Protocols'!$E100,JH$9='2. Protocols'!$G100)),1,0)*'4. Formulations'!$L100</f>
        <v>0</v>
      </c>
      <c r="JI101" s="27">
        <f>IF(AND(OR(ISBLANK(JI$9),JI$9=0)=FALSE,OR(JI$9='2. Protocols'!$C100,JI$9='2. Protocols'!$E100,JI$9='2. Protocols'!$G100)),1,0)*'4. Formulations'!$L100</f>
        <v>0</v>
      </c>
      <c r="JJ101" s="27">
        <f>IF(AND(OR(ISBLANK(JJ$9),JJ$9=0)=FALSE,OR(JJ$9='2. Protocols'!$C100,JJ$9='2. Protocols'!$E100,JJ$9='2. Protocols'!$G100)),1,0)*'4. Formulations'!$L100</f>
        <v>0</v>
      </c>
      <c r="JK101" s="27">
        <f>IF(AND(OR(ISBLANK(JK$9),JK$9=0)=FALSE,OR(JK$9='2. Protocols'!$C100,JK$9='2. Protocols'!$E100,JK$9='2. Protocols'!$G100)),1,0)*'4. Formulations'!$L100</f>
        <v>0</v>
      </c>
      <c r="JL101" s="27">
        <f>IF(AND(OR(ISBLANK(JL$9),JL$9=0)=FALSE,OR(JL$9='2. Protocols'!$C100,JL$9='2. Protocols'!$E100,JL$9='2. Protocols'!$G100)),1,0)*'4. Formulations'!$L100</f>
        <v>0</v>
      </c>
      <c r="JM101" s="27">
        <f>IF(AND(OR(ISBLANK(JM$9),JM$9=0)=FALSE,OR(JM$9='2. Protocols'!$C100,JM$9='2. Protocols'!$E100,JM$9='2. Protocols'!$G100)),1,0)*'4. Formulations'!$L100</f>
        <v>0</v>
      </c>
      <c r="JN101" s="27">
        <f>IF(AND(OR(ISBLANK(JN$9),JN$9=0)=FALSE,OR(JN$9='2. Protocols'!$C100,JN$9='2. Protocols'!$E100,JN$9='2. Protocols'!$G100)),1,0)*'4. Formulations'!$L100</f>
        <v>0</v>
      </c>
      <c r="JO101" s="27">
        <f>IF(AND(OR(ISBLANK(JO$9),JO$9=0)=FALSE,OR(JO$9='2. Protocols'!$C100,JO$9='2. Protocols'!$E100,JO$9='2. Protocols'!$G100)),1,0)*'4. Formulations'!$L100</f>
        <v>0</v>
      </c>
      <c r="JP101" s="27">
        <f>IF(AND(OR(ISBLANK(JP$9),JP$9=0)=FALSE,OR(JP$9='2. Protocols'!$C100,JP$9='2. Protocols'!$E100,JP$9='2. Protocols'!$G100)),1,0)*'4. Formulations'!$L100</f>
        <v>0</v>
      </c>
      <c r="JQ101" s="27">
        <f>IF(AND(OR(ISBLANK(JQ$9),JQ$9=0)=FALSE,OR(JQ$9='2. Protocols'!$C100,JQ$9='2. Protocols'!$E100,JQ$9='2. Protocols'!$G100)),1,0)*'4. Formulations'!$L100</f>
        <v>0</v>
      </c>
      <c r="JR101" s="27">
        <f>IF(AND(OR(ISBLANK(JR$9),JR$9=0)=FALSE,OR(JR$9='2. Protocols'!$C100,JR$9='2. Protocols'!$E100,JR$9='2. Protocols'!$G100)),1,0)*'4. Formulations'!$L100</f>
        <v>0</v>
      </c>
      <c r="JS101" s="27">
        <f>IF(AND(OR(ISBLANK(JS$9),JS$9=0)=FALSE,OR(JS$9='2. Protocols'!$C100,JS$9='2. Protocols'!$E100,JS$9='2. Protocols'!$G100)),1,0)*'4. Formulations'!$L100</f>
        <v>0</v>
      </c>
      <c r="JT101" s="27">
        <f>IF(AND(OR(ISBLANK(JT$9),JT$9=0)=FALSE,OR(JT$9='2. Protocols'!$C100,JT$9='2. Protocols'!$E100,JT$9='2. Protocols'!$G100)),1,0)*'4. Formulations'!$L100</f>
        <v>0</v>
      </c>
      <c r="JU101" s="27">
        <f>IF(AND(OR(ISBLANK(JU$9),JU$9=0)=FALSE,OR(JU$9='2. Protocols'!$C100,JU$9='2. Protocols'!$E100,JU$9='2. Protocols'!$G100)),1,0)*'4. Formulations'!$L100</f>
        <v>0</v>
      </c>
      <c r="JV101" s="27">
        <f>IF(AND(OR(ISBLANK(JV$9),JV$9=0)=FALSE,OR(JV$9='2. Protocols'!$C100,JV$9='2. Protocols'!$E100,JV$9='2. Protocols'!$G100)),1,0)*'4. Formulations'!$L100</f>
        <v>0</v>
      </c>
      <c r="JW101" s="27">
        <f>IF(AND(OR(ISBLANK(JW$9),JW$9=0)=FALSE,OR(JW$9='2. Protocols'!$C100,JW$9='2. Protocols'!$E100,JW$9='2. Protocols'!$G100)),1,0)*'4. Formulations'!$L100</f>
        <v>0</v>
      </c>
      <c r="JX101" s="27">
        <f>IF(AND(OR(ISBLANK(JX$9),JX$9=0)=FALSE,OR(JX$9='2. Protocols'!$C100,JX$9='2. Protocols'!$E100,JX$9='2. Protocols'!$G100)),1,0)*'4. Formulations'!$L100</f>
        <v>0</v>
      </c>
      <c r="JY101" s="27">
        <f>IF(AND(OR(ISBLANK(JY$9),JY$9=0)=FALSE,OR(JY$9='2. Protocols'!$C100,JY$9='2. Protocols'!$E100,JY$9='2. Protocols'!$G100)),1,0)*'4. Formulations'!$L100</f>
        <v>0</v>
      </c>
      <c r="JZ101" s="27">
        <f>IF(AND(OR(ISBLANK(JZ$9),JZ$9=0)=FALSE,OR(JZ$9='2. Protocols'!$C100,JZ$9='2. Protocols'!$E100,JZ$9='2. Protocols'!$G100)),1,0)*'4. Formulations'!$L100</f>
        <v>0</v>
      </c>
      <c r="KA101" s="27">
        <f>IF(AND(OR(ISBLANK(KA$9),KA$9=0)=FALSE,OR(KA$9='2. Protocols'!$C100,KA$9='2. Protocols'!$E100,KA$9='2. Protocols'!$G100)),1,0)*'4. Formulations'!$L100</f>
        <v>0</v>
      </c>
      <c r="KB101" s="27">
        <f>IF(AND(OR(ISBLANK(KB$9),KB$9=0)=FALSE,OR(KB$9='2. Protocols'!$C100,KB$9='2. Protocols'!$E100,KB$9='2. Protocols'!$G100)),1,0)*'4. Formulations'!$L100</f>
        <v>0</v>
      </c>
      <c r="KC101" s="27">
        <f>IF(AND(OR(ISBLANK(KC$9),KC$9=0)=FALSE,OR(KC$9='2. Protocols'!$C100,KC$9='2. Protocols'!$E100,KC$9='2. Protocols'!$G100)),1,0)*'4. Formulations'!$L100</f>
        <v>0</v>
      </c>
      <c r="KD101" s="27">
        <f>IF(AND(OR(ISBLANK(KD$9),KD$9=0)=FALSE,OR(KD$9='2. Protocols'!$C100,KD$9='2. Protocols'!$E100,KD$9='2. Protocols'!$G100)),1,0)*'4. Formulations'!$L100</f>
        <v>0</v>
      </c>
      <c r="KE101" s="27">
        <f>IF(AND(OR(ISBLANK(KE$9),KE$9=0)=FALSE,OR(KE$9='2. Protocols'!$C100,KE$9='2. Protocols'!$E100,KE$9='2. Protocols'!$G100)),1,0)*'4. Formulations'!$L100</f>
        <v>0</v>
      </c>
      <c r="KF101" s="27">
        <f>IF(AND(OR(ISBLANK(KF$9),KF$9=0)=FALSE,OR(KF$9='2. Protocols'!$C100,KF$9='2. Protocols'!$E100,KF$9='2. Protocols'!$G100)),1,0)*'4. Formulations'!$L100</f>
        <v>0</v>
      </c>
      <c r="KG101" s="27">
        <f>IF(AND(OR(ISBLANK(KG$9),KG$9=0)=FALSE,OR(KG$9='2. Protocols'!$C100,KG$9='2. Protocols'!$E100,KG$9='2. Protocols'!$G100)),1,0)*'4. Formulations'!$L100</f>
        <v>0</v>
      </c>
      <c r="KH101" s="27">
        <f>IF(AND(OR(ISBLANK(KH$9),KH$9=0)=FALSE,OR(KH$9='2. Protocols'!$C100,KH$9='2. Protocols'!$E100,KH$9='2. Protocols'!$G100)),1,0)*'4. Formulations'!$L100</f>
        <v>0</v>
      </c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B101" s="27">
        <f>IF(AND(OR(ISBLANK(LB$9),LB$9=0)=FALSE,LB$9=$DL101),1,0)*'4. Formulations'!$M100</f>
        <v>0</v>
      </c>
      <c r="LC101" s="27">
        <f>IF(AND(OR(ISBLANK(LC$9),LC$9=0)=FALSE,LC$9=$DL101),1,0)*'4. Formulations'!$M100</f>
        <v>0</v>
      </c>
      <c r="LD101" s="27">
        <f>IF(AND(OR(ISBLANK(LD$9),LD$9=0)=FALSE,LD$9=$DL101),1,0)*'4. Formulations'!$M100</f>
        <v>0</v>
      </c>
      <c r="LE101" s="27">
        <f>IF(AND(OR(ISBLANK(LE$9),LE$9=0)=FALSE,LE$9=$DL101),1,0)*'4. Formulations'!$M100</f>
        <v>0</v>
      </c>
      <c r="LF101" s="27">
        <f>IF(AND(OR(ISBLANK(LF$9),LF$9=0)=FALSE,LF$9=$DL101),1,0)*'4. Formulations'!$M100</f>
        <v>0</v>
      </c>
      <c r="LG101" s="27">
        <f>IF(AND(OR(ISBLANK(LG$9),LG$9=0)=FALSE,LG$9=$DL101),1,0)*'4. Formulations'!$M100</f>
        <v>0</v>
      </c>
      <c r="LH101" s="27">
        <f>IF(AND(OR(ISBLANK(LH$9),LH$9=0)=FALSE,LH$9=$DL101),1,0)*'4. Formulations'!$M100</f>
        <v>0</v>
      </c>
      <c r="LI101" s="27">
        <f>IF(AND(OR(ISBLANK(LI$9),LI$9=0)=FALSE,LI$9=$DL101),1,0)*'4. Formulations'!$M100</f>
        <v>0</v>
      </c>
      <c r="LJ101" s="27">
        <f>IF(AND(OR(ISBLANK(LJ$9),LJ$9=0)=FALSE,LJ$9=$DL101),1,0)*'4. Formulations'!$M100</f>
        <v>0</v>
      </c>
      <c r="LK101" s="27">
        <f>IF(AND(OR(ISBLANK(LK$9),LK$9=0)=FALSE,LK$9=$DL101),1,0)*'4. Formulations'!$M100</f>
        <v>0</v>
      </c>
      <c r="LL101" s="27">
        <f>IF(AND(OR(ISBLANK(LL$9),LL$9=0)=FALSE,LL$9=$DL101),1,0)*'4. Formulations'!$M100</f>
        <v>0</v>
      </c>
      <c r="LM101" s="27">
        <f>IF(AND(OR(ISBLANK(LM$9),LM$9=0)=FALSE,LM$9=$DL101),1,0)*'4. Formulations'!$M100</f>
        <v>0</v>
      </c>
      <c r="LN101" s="27">
        <f>IF(AND(OR(ISBLANK(LN$9),LN$9=0)=FALSE,LN$9=$DL101),1,0)*'4. Formulations'!$M100</f>
        <v>0</v>
      </c>
      <c r="LO101" s="27">
        <f>IF(AND(OR(ISBLANK(LO$9),LO$9=0)=FALSE,LO$9=$DL101),1,0)*'4. Formulations'!$M100</f>
        <v>0</v>
      </c>
      <c r="LP101" s="27">
        <f>IF(AND(OR(ISBLANK(LP$9),LP$9=0)=FALSE,LP$9=$DL101),1,0)*'4. Formulations'!$M100</f>
        <v>0</v>
      </c>
      <c r="LQ101" s="27">
        <f>IF(AND(OR(ISBLANK(LQ$9),LQ$9=0)=FALSE,LQ$9=$DL101),1,0)*'4. Formulations'!$M100</f>
        <v>0</v>
      </c>
      <c r="LR101" s="27">
        <f>IF(AND(OR(ISBLANK(LR$9),LR$9=0)=FALSE,LR$9=$DL101),1,0)*'4. Formulations'!$M100</f>
        <v>0</v>
      </c>
      <c r="LS101" s="27"/>
      <c r="LT101" s="27"/>
      <c r="LU101" s="27"/>
      <c r="LW101" s="27">
        <f>IF(AND(OR(ISBLANK(LW$9),LW$9=0)=FALSE,SUM($LB101:$LR101)&gt;0,LW$9='2. Protocols'!$G100),1,0)*'4. Formulations'!$M100</f>
        <v>0</v>
      </c>
      <c r="LX101" s="27">
        <f>IF(AND(OR(ISBLANK(LX$9),LX$9=0)=FALSE,SUM($LB101:$LR101)&gt;0,LX$9='2. Protocols'!$G100),1,0)*'4. Formulations'!$M100</f>
        <v>0</v>
      </c>
      <c r="LY101" s="27">
        <f>IF(AND(OR(ISBLANK(LY$9),LY$9=0)=FALSE,SUM($LB101:$LR101)&gt;0,LY$9='2. Protocols'!$G100),1,0)*'4. Formulations'!$M100</f>
        <v>0</v>
      </c>
      <c r="LZ101" s="27">
        <f>IF(AND(OR(ISBLANK(LZ$9),LZ$9=0)=FALSE,SUM($LB101:$LR101)&gt;0,LZ$9='2. Protocols'!$G100),1,0)*'4. Formulations'!$M100</f>
        <v>0</v>
      </c>
      <c r="MA101" s="27">
        <f>IF(AND(OR(ISBLANK(MA$9),MA$9=0)=FALSE,SUM($LB101:$LR101)&gt;0,MA$9='2. Protocols'!$G100),1,0)*'4. Formulations'!$M100</f>
        <v>0</v>
      </c>
      <c r="MB101" s="27">
        <f>IF(AND(OR(ISBLANK(MB$9),MB$9=0)=FALSE,SUM($LB101:$LR101)&gt;0,MB$9='2. Protocols'!$G100),1,0)*'4. Formulations'!$M100</f>
        <v>0</v>
      </c>
      <c r="MC101" s="27">
        <f>IF(AND(OR(ISBLANK(MC$9),MC$9=0)=FALSE,SUM($LB101:$LR101)&gt;0,MC$9='2. Protocols'!$G100),1,0)*'4. Formulations'!$M100</f>
        <v>0</v>
      </c>
      <c r="MD101" s="27">
        <f>IF(AND(OR(ISBLANK(MD$9),MD$9=0)=FALSE,SUM($LB101:$LR101)&gt;0,MD$9='2. Protocols'!$G100),1,0)*'4. Formulations'!$M100</f>
        <v>0</v>
      </c>
      <c r="ME101" s="27">
        <f>IF(AND(OR(ISBLANK(ME$9),ME$9=0)=FALSE,SUM($LB101:$LR101)&gt;0,ME$9='2. Protocols'!$G100),1,0)*'4. Formulations'!$M100</f>
        <v>0</v>
      </c>
      <c r="MF101" s="27">
        <f>IF(AND(OR(ISBLANK(MF$9),MF$9=0)=FALSE,SUM($LB101:$LR101)&gt;0,MF$9='2. Protocols'!$G100),1,0)*'4. Formulations'!$M100</f>
        <v>0</v>
      </c>
      <c r="MG101" s="27">
        <f>IF(AND(OR(ISBLANK(MG$9),MG$9=0)=FALSE,SUM($LB101:$LR101)&gt;0,MG$9='2. Protocols'!$G100),1,0)*'4. Formulations'!$M100</f>
        <v>0</v>
      </c>
      <c r="MH101" s="27">
        <f>IF(AND(OR(ISBLANK(MH$9),MH$9=0)=FALSE,SUM($LB101:$LR101)&gt;0,MH$9='2. Protocols'!$G100),1,0)*'4. Formulations'!$M100</f>
        <v>0</v>
      </c>
      <c r="MI101" s="27">
        <f>IF(AND(OR(ISBLANK(MI$9),MI$9=0)=FALSE,SUM($LB101:$LR101)&gt;0,MI$9='2. Protocols'!$G100),1,0)*'4. Formulations'!$M100</f>
        <v>0</v>
      </c>
      <c r="MJ101" s="27">
        <f>IF(AND(OR(ISBLANK(MJ$9),MJ$9=0)=FALSE,SUM($LB101:$LR101)&gt;0,MJ$9='2. Protocols'!$G100),1,0)*'4. Formulations'!$M100</f>
        <v>0</v>
      </c>
      <c r="MK101" s="27">
        <f>IF(AND(OR(ISBLANK(MK$9),MK$9=0)=FALSE,SUM($LB101:$LR101)&gt;0,MK$9='2. Protocols'!$G100),1,0)*'4. Formulations'!$M100</f>
        <v>0</v>
      </c>
      <c r="ML101" s="27">
        <f>IF(AND(OR(ISBLANK(ML$9),ML$9=0)=FALSE,SUM($LB101:$LR101)&gt;0,ML$9='2. Protocols'!$G100),1,0)*'4. Formulations'!$M100</f>
        <v>0</v>
      </c>
      <c r="MM101" s="27">
        <f>IF(AND(OR(ISBLANK(MM$9),MM$9=0)=FALSE,SUM($LB101:$LR101)&gt;0,MM$9='2. Protocols'!$G100),1,0)*'4. Formulations'!$M100</f>
        <v>0</v>
      </c>
      <c r="MN101" s="27">
        <f>IF(AND(OR(ISBLANK(MN$9),MN$9=0)=FALSE,SUM($LB101:$LR101)&gt;0,MN$9='2. Protocols'!$G100),1,0)*'4. Formulations'!$M100</f>
        <v>0</v>
      </c>
      <c r="MO101" s="27">
        <f>IF(AND(OR(ISBLANK(MO$9),MO$9=0)=FALSE,SUM($LB101:$LR101)&gt;0,MO$9='2. Protocols'!$G100),1,0)*'4. Formulations'!$M100</f>
        <v>0</v>
      </c>
      <c r="MP101" s="27">
        <f>IF(AND(OR(ISBLANK(MP$9),MP$9=0)=FALSE,SUM($LB101:$LR101)&gt;0,MP$9='2. Protocols'!$G100),1,0)*'4. Formulations'!$M100</f>
        <v>0</v>
      </c>
      <c r="MQ101" s="27">
        <f>IF(AND(OR(ISBLANK(MQ$9),MQ$9=0)=FALSE,SUM($LB101:$LR101)&gt;0,MQ$9='2. Protocols'!$G100),1,0)*'4. Formulations'!$M100</f>
        <v>0</v>
      </c>
      <c r="MR101" s="27">
        <f>IF(AND(OR(ISBLANK(MR$9),MR$9=0)=FALSE,SUM($LB101:$LR101)&gt;0,MR$9='2. Protocols'!$G100),1,0)*'4. Formulations'!$M100</f>
        <v>0</v>
      </c>
      <c r="MS101" s="27">
        <f>IF(AND(OR(ISBLANK(MS$9),MS$9=0)=FALSE,SUM($LB101:$LR101)&gt;0,MS$9='2. Protocols'!$G100),1,0)*'4. Formulations'!$M100</f>
        <v>0</v>
      </c>
      <c r="MT101" s="27">
        <f>IF(AND(OR(ISBLANK(MT$9),MT$9=0)=FALSE,SUM($LB101:$LR101)&gt;0,MT$9='2. Protocols'!$G100),1,0)*'4. Formulations'!$M100</f>
        <v>0</v>
      </c>
      <c r="MU101" s="27">
        <f>IF(AND(OR(ISBLANK(MU$9),MU$9=0)=FALSE,SUM($LB101:$LR101)&gt;0,MU$9='2. Protocols'!$G100),1,0)*'4. Formulations'!$M100</f>
        <v>0</v>
      </c>
      <c r="MV101" s="27">
        <f>IF(AND(OR(ISBLANK(MV$9),MV$9=0)=FALSE,SUM($LB101:$LR101)&gt;0,MV$9='2. Protocols'!$G100),1,0)*'4. Formulations'!$M100</f>
        <v>0</v>
      </c>
      <c r="MW101" s="27">
        <f>IF(AND(OR(ISBLANK(MW$9),MW$9=0)=FALSE,SUM($LB101:$LR101)&gt;0,MW$9='2. Protocols'!$G100),1,0)*'4. Formulations'!$M100</f>
        <v>0</v>
      </c>
      <c r="MX101" s="27">
        <f>IF(AND(OR(ISBLANK(MX$9),MX$9=0)=FALSE,SUM($LB101:$LR101)&gt;0,MX$9='2. Protocols'!$G100),1,0)*'4. Formulations'!$M100</f>
        <v>0</v>
      </c>
      <c r="MY101" s="27">
        <f>IF(AND(OR(ISBLANK(MY$9),MY$9=0)=FALSE,SUM($LB101:$LR101)&gt;0,MY$9='2. Protocols'!$G100),1,0)*'4. Formulations'!$M100</f>
        <v>0</v>
      </c>
      <c r="MZ101" s="27">
        <f>IF(AND(OR(ISBLANK(MZ$9),MZ$9=0)=FALSE,SUM($LB101:$LR101)&gt;0,MZ$9='2. Protocols'!$G100),1,0)*'4. Formulations'!$M100</f>
        <v>0</v>
      </c>
      <c r="NA101" s="27">
        <f>IF(AND(OR(ISBLANK(NA$9),NA$9=0)=FALSE,SUM($LB101:$LR101)&gt;0,NA$9='2. Protocols'!$G100),1,0)*'4. Formulations'!$M100</f>
        <v>0</v>
      </c>
      <c r="NB101" s="27">
        <f>IF(AND(OR(ISBLANK(NB$9),NB$9=0)=FALSE,SUM($LB101:$LR101)&gt;0,NB$9='2. Protocols'!$G100),1,0)*'4. Formulations'!$M100</f>
        <v>0</v>
      </c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V101" s="27">
        <f>IF(AND(OR(ISBLANK(NV$9),NV$9=0)=FALSE,NV$9=$DM101),1,0)*'4. Formulations'!$N100</f>
        <v>0</v>
      </c>
      <c r="NW101" s="721">
        <f>IF(AND(OR(ISBLANK(NW$9),NW$9=0)=FALSE,NW$9=$DM101),1,0)*'4. Formulations'!$N100</f>
        <v>0</v>
      </c>
      <c r="NX101" s="27">
        <f>IF(AND(OR(ISBLANK(NX$9),NX$9=0)=FALSE,NX$9=$DM101),1,0)*'4. Formulations'!$N100</f>
        <v>0</v>
      </c>
      <c r="NY101" s="27">
        <f>IF(AND(OR(ISBLANK(NY$9),NY$9=0)=FALSE,NY$9=$DM101),1,0)*'4. Formulations'!$N100</f>
        <v>0</v>
      </c>
      <c r="NZ101" s="27">
        <f>IF(AND(OR(ISBLANK(NZ$9),NZ$9=0)=FALSE,NZ$9=$DM101),1,0)*'4. Formulations'!$N100</f>
        <v>0</v>
      </c>
      <c r="OA101" s="27">
        <f>IF(AND(OR(ISBLANK(OA$9),OA$9=0)=FALSE,OA$9=$DM101),1,0)*'4. Formulations'!$N100</f>
        <v>0</v>
      </c>
      <c r="OB101" s="27">
        <f>IF(AND(OR(ISBLANK(OB$9),OB$9=0)=FALSE,OB$9=$DM101),1,0)*'4. Formulations'!$N100</f>
        <v>0</v>
      </c>
      <c r="OC101" s="27">
        <f>IF(AND(OR(ISBLANK(OC$9),OC$9=0)=FALSE,OC$9=$DM101),1,0)*'4. Formulations'!$N100</f>
        <v>0</v>
      </c>
      <c r="OD101" s="27">
        <f>IF(AND(OR(ISBLANK(OD$9),OD$9=0)=FALSE,OD$9=$DM101),1,0)*'4. Formulations'!$N100</f>
        <v>0</v>
      </c>
      <c r="OE101" s="27">
        <f>IF(AND(OR(ISBLANK(OE$9),OE$9=0)=FALSE,OE$9=$DM101),1,0)*'4. Formulations'!$N100</f>
        <v>0</v>
      </c>
      <c r="OF101" s="27">
        <f>IF(AND(OR(ISBLANK(OF$9),OF$9=0)=FALSE,OF$9=$DM101),1,0)*'4. Formulations'!$N100</f>
        <v>0</v>
      </c>
      <c r="OG101" s="27">
        <f>IF(AND(OR(ISBLANK(OG$9),OG$9=0)=FALSE,OG$9=$DM101),1,0)*'4. Formulations'!$N100</f>
        <v>0</v>
      </c>
      <c r="OH101" s="27">
        <f>IF(AND(OR(ISBLANK(OH$9),OH$9=0)=FALSE,OH$9=$DM101),1,0)*'4. Formulations'!$N100</f>
        <v>0</v>
      </c>
      <c r="OI101" s="27">
        <f>IF(AND(OR(ISBLANK(OI$9),OI$9=0)=FALSE,OI$9=$DM101),1,0)*'4. Formulations'!$N100</f>
        <v>0</v>
      </c>
      <c r="OJ101" s="27">
        <f>IF(AND(OR(ISBLANK(OJ$9),OJ$9=0)=FALSE,OJ$9=$DM101),1,0)*'4. Formulations'!$N100</f>
        <v>0</v>
      </c>
      <c r="OK101" s="27">
        <f>IF(AND(OR(ISBLANK(OK$9),OK$9=0)=FALSE,OK$9=$DM101),1,0)*'4. Formulations'!$N100</f>
        <v>0</v>
      </c>
      <c r="OL101" s="27">
        <f>IF(AND(OR(ISBLANK(OL$9),OL$9=0)=FALSE,OL$9=$DM101),1,0)*'4. Formulations'!$N100</f>
        <v>0</v>
      </c>
      <c r="OM101" s="27"/>
      <c r="ON101" s="27"/>
      <c r="OO101" s="27"/>
      <c r="OQ101" s="27">
        <f>IF(AND(OR(ISBLANK(OQ$9),OQ$9=0)=FALSE,OR(OQ$9='2. Protocols'!$C100,OQ$9='2. Protocols'!$E100,OQ$9='2. Protocols'!$G100)),1,0)*'4. Formulations'!$O100</f>
        <v>0</v>
      </c>
      <c r="OR101" s="27">
        <f>IF(AND(OR(ISBLANK(OR$9),OR$9=0)=FALSE,OR(OR$9='2. Protocols'!$C100,OR$9='2. Protocols'!$E100,OR$9='2. Protocols'!$G100)),1,0)*'4. Formulations'!$O100</f>
        <v>0</v>
      </c>
      <c r="OS101" s="27">
        <f>IF(AND(OR(ISBLANK(OS$9),OS$9=0)=FALSE,OR(OS$9='2. Protocols'!$C100,OS$9='2. Protocols'!$E100,OS$9='2. Protocols'!$G100)),1,0)*'4. Formulations'!$O100</f>
        <v>0</v>
      </c>
      <c r="OT101" s="27">
        <f>IF(AND(OR(ISBLANK(OT$9),OT$9=0)=FALSE,OR(OT$9='2. Protocols'!$C100,OT$9='2. Protocols'!$E100,OT$9='2. Protocols'!$G100)),1,0)*'4. Formulations'!$O100</f>
        <v>0</v>
      </c>
      <c r="OU101" s="27">
        <f>IF(AND(OR(ISBLANK(OU$9),OU$9=0)=FALSE,OR(OU$9='2. Protocols'!$C100,OU$9='2. Protocols'!$E100,OU$9='2. Protocols'!$G100)),1,0)*'4. Formulations'!$O100</f>
        <v>0</v>
      </c>
      <c r="OV101" s="27">
        <f>IF(AND(OR(ISBLANK(OV$9),OV$9=0)=FALSE,OR(OV$9='2. Protocols'!$C100,OV$9='2. Protocols'!$E100,OV$9='2. Protocols'!$G100)),1,0)*'4. Formulations'!$O100</f>
        <v>0</v>
      </c>
      <c r="OW101" s="27">
        <f>IF(AND(OR(ISBLANK(OW$9),OW$9=0)=FALSE,OR(OW$9='2. Protocols'!$C100,OW$9='2. Protocols'!$E100,OW$9='2. Protocols'!$G100)),1,0)*'4. Formulations'!$O100</f>
        <v>0</v>
      </c>
      <c r="OX101" s="27">
        <f>IF(AND(OR(ISBLANK(OX$9),OX$9=0)=FALSE,OR(OX$9='2. Protocols'!$C100,OX$9='2. Protocols'!$E100,OX$9='2. Protocols'!$G100)),1,0)*'4. Formulations'!$O100</f>
        <v>0</v>
      </c>
      <c r="OY101" s="27">
        <f>IF(AND(OR(ISBLANK(OY$9),OY$9=0)=FALSE,OR(OY$9='2. Protocols'!$C100,OY$9='2. Protocols'!$E100,OY$9='2. Protocols'!$G100)),1,0)*'4. Formulations'!$O100</f>
        <v>0</v>
      </c>
      <c r="OZ101" s="27">
        <f>IF(AND(OR(ISBLANK(OZ$9),OZ$9=0)=FALSE,OR(OZ$9='2. Protocols'!$C100,OZ$9='2. Protocols'!$E100,OZ$9='2. Protocols'!$G100)),1,0)*'4. Formulations'!$O100</f>
        <v>0</v>
      </c>
      <c r="PA101" s="27">
        <f>IF(AND(OR(ISBLANK(PA$9),PA$9=0)=FALSE,OR(PA$9='2. Protocols'!$C100,PA$9='2. Protocols'!$E100,PA$9='2. Protocols'!$G100)),1,0)*'4. Formulations'!$O100</f>
        <v>0</v>
      </c>
      <c r="PB101" s="27">
        <f>IF(AND(OR(ISBLANK(PB$9),PB$9=0)=FALSE,OR(PB$9='2. Protocols'!$C100,PB$9='2. Protocols'!$E100,PB$9='2. Protocols'!$G100)),1,0)*'4. Formulations'!$O100</f>
        <v>0</v>
      </c>
      <c r="PC101" s="27">
        <f>IF(AND(OR(ISBLANK(PC$9),PC$9=0)=FALSE,OR(PC$9='2. Protocols'!$C100,PC$9='2. Protocols'!$E100,PC$9='2. Protocols'!$G100)),1,0)*'4. Formulations'!$O100</f>
        <v>0</v>
      </c>
      <c r="PD101" s="27">
        <f>IF(AND(OR(ISBLANK(PD$9),PD$9=0)=FALSE,OR(PD$9='2. Protocols'!$C100,PD$9='2. Protocols'!$E100,PD$9='2. Protocols'!$G100)),1,0)*'4. Formulations'!$O100</f>
        <v>0</v>
      </c>
      <c r="PE101" s="27">
        <f>IF(AND(OR(ISBLANK(PE$9),PE$9=0)=FALSE,OR(PE$9='2. Protocols'!$C100,PE$9='2. Protocols'!$E100,PE$9='2. Protocols'!$G100)),1,0)*'4. Formulations'!$O100</f>
        <v>0</v>
      </c>
      <c r="PF101" s="27">
        <f>IF(AND(OR(ISBLANK(PF$9),PF$9=0)=FALSE,OR(PF$9='2. Protocols'!$C100,PF$9='2. Protocols'!$E100,PF$9='2. Protocols'!$G100)),1,0)*'4. Formulations'!$O100</f>
        <v>0</v>
      </c>
      <c r="PG101" s="27">
        <f>IF(AND(OR(ISBLANK(PG$9),PG$9=0)=FALSE,OR(PG$9='2. Protocols'!$C100,PG$9='2. Protocols'!$E100,PG$9='2. Protocols'!$G100)),1,0)*'4. Formulations'!$O100</f>
        <v>0</v>
      </c>
      <c r="PH101" s="27">
        <f>IF(AND(OR(ISBLANK(PH$9),PH$9=0)=FALSE,OR(PH$9='2. Protocols'!$C100,PH$9='2. Protocols'!$E100,PH$9='2. Protocols'!$G100)),1,0)*'4. Formulations'!$O100</f>
        <v>0</v>
      </c>
      <c r="PI101" s="27">
        <f>IF(AND(OR(ISBLANK(PI$9),PI$9=0)=FALSE,OR(PI$9='2. Protocols'!$C100,PI$9='2. Protocols'!$E100,PI$9='2. Protocols'!$G100)),1,0)*'4. Formulations'!$O100</f>
        <v>0</v>
      </c>
      <c r="PJ101" s="27">
        <f>IF(AND(OR(ISBLANK(PJ$9),PJ$9=0)=FALSE,OR(PJ$9='2. Protocols'!$C100,PJ$9='2. Protocols'!$E100,PJ$9='2. Protocols'!$G100)),1,0)*'4. Formulations'!$O100</f>
        <v>0</v>
      </c>
      <c r="PK101" s="27">
        <f>IF(AND(OR(ISBLANK(PK$9),PK$9=0)=FALSE,OR(PK$9='2. Protocols'!$C100,PK$9='2. Protocols'!$E100,PK$9='2. Protocols'!$G100)),1,0)*'4. Formulations'!$O100</f>
        <v>0</v>
      </c>
      <c r="PL101" s="27">
        <f>IF(AND(OR(ISBLANK(PL$9),PL$9=0)=FALSE,OR(PL$9='2. Protocols'!$C100,PL$9='2. Protocols'!$E100,PL$9='2. Protocols'!$G100)),1,0)*'4. Formulations'!$O100</f>
        <v>0</v>
      </c>
      <c r="PM101" s="27">
        <f>IF(AND(OR(ISBLANK(PM$9),PM$9=0)=FALSE,OR(PM$9='2. Protocols'!$C100,PM$9='2. Protocols'!$E100,PM$9='2. Protocols'!$G100)),1,0)*'4. Formulations'!$O100</f>
        <v>0</v>
      </c>
      <c r="PN101" s="27">
        <f>IF(AND(OR(ISBLANK(PN$9),PN$9=0)=FALSE,OR(PN$9='2. Protocols'!$C100,PN$9='2. Protocols'!$E100,PN$9='2. Protocols'!$G100)),1,0)*'4. Formulations'!$O100</f>
        <v>0</v>
      </c>
      <c r="PO101" s="27">
        <f>IF(AND(OR(ISBLANK(PO$9),PO$9=0)=FALSE,OR(PO$9='2. Protocols'!$C100,PO$9='2. Protocols'!$E100,PO$9='2. Protocols'!$G100)),1,0)*'4. Formulations'!$O100</f>
        <v>0</v>
      </c>
      <c r="PP101" s="27">
        <f>IF(AND(OR(ISBLANK(PP$9),PP$9=0)=FALSE,OR(PP$9='2. Protocols'!$C100,PP$9='2. Protocols'!$E100,PP$9='2. Protocols'!$G100)),1,0)*'4. Formulations'!$O100</f>
        <v>0</v>
      </c>
      <c r="PQ101" s="27">
        <f>IF(AND(OR(ISBLANK(PQ$9),PQ$9=0)=FALSE,OR(PQ$9='2. Protocols'!$C100,PQ$9='2. Protocols'!$E100,PQ$9='2. Protocols'!$G100)),1,0)*'4. Formulations'!$O100</f>
        <v>0</v>
      </c>
      <c r="PR101" s="27">
        <f>IF(AND(OR(ISBLANK(PR$9),PR$9=0)=FALSE,OR(PR$9='2. Protocols'!$C100,PR$9='2. Protocols'!$E100,PR$9='2. Protocols'!$G100)),1,0)*'4. Formulations'!$O100</f>
        <v>0</v>
      </c>
      <c r="PS101" s="27">
        <f>IF(AND(OR(ISBLANK(PS$9),PS$9=0)=FALSE,OR(PS$9='2. Protocols'!$C100,PS$9='2. Protocols'!$E100,PS$9='2. Protocols'!$G100)),1,0)*'4. Formulations'!$O100</f>
        <v>0</v>
      </c>
      <c r="PT101" s="27">
        <f>IF(AND(OR(ISBLANK(PT$9),PT$9=0)=FALSE,OR(PT$9='2. Protocols'!$C100,PT$9='2. Protocols'!$E100,PT$9='2. Protocols'!$G100)),1,0)*'4. Formulations'!$O100</f>
        <v>0</v>
      </c>
      <c r="PU101" s="27">
        <f>IF(AND(OR(ISBLANK(PU$9),PU$9=0)=FALSE,OR(PU$9='2. Protocols'!$C100,PU$9='2. Protocols'!$E100,PU$9='2. Protocols'!$G100)),1,0)*'4. Formulations'!$O100</f>
        <v>0</v>
      </c>
      <c r="PV101" s="27">
        <f>IF(AND(OR(ISBLANK(PV$9),PV$9=0)=FALSE,OR(PV$9='2. Protocols'!$C100,PV$9='2. Protocols'!$E100,PV$9='2. Protocols'!$G100)),1,0)*'4. Formulations'!$O100</f>
        <v>0</v>
      </c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P101" s="27">
        <f>IF(AND(OR(ISBLANK(QP$9),QP$9=0)=FALSE,QP$9=$DL101),1,0)*'4. Formulations'!$P100</f>
        <v>0</v>
      </c>
      <c r="QQ101" s="27">
        <f>IF(AND(OR(ISBLANK(QQ$9),QQ$9=0)=FALSE,QQ$9=$DL101),1,0)*'4. Formulations'!$P100</f>
        <v>0</v>
      </c>
      <c r="QR101" s="27">
        <f>IF(AND(OR(ISBLANK(QR$9),QR$9=0)=FALSE,QR$9=$DL101),1,0)*'4. Formulations'!$P100</f>
        <v>0</v>
      </c>
      <c r="QS101" s="27">
        <f>IF(AND(OR(ISBLANK(QS$9),QS$9=0)=FALSE,QS$9=$DL101),1,0)*'4. Formulations'!$P100</f>
        <v>0</v>
      </c>
      <c r="QT101" s="27">
        <f>IF(AND(OR(ISBLANK(QT$9),QT$9=0)=FALSE,QT$9=$DL101),1,0)*'4. Formulations'!$P100</f>
        <v>0</v>
      </c>
      <c r="QU101" s="27">
        <f>IF(AND(OR(ISBLANK(QU$9),QU$9=0)=FALSE,QU$9=$DL101),1,0)*'4. Formulations'!$P100</f>
        <v>0</v>
      </c>
      <c r="QV101" s="27">
        <f>IF(AND(OR(ISBLANK(QV$9),QV$9=0)=FALSE,QV$9=$DL101),1,0)*'4. Formulations'!$P100</f>
        <v>0</v>
      </c>
      <c r="QW101" s="27">
        <f>IF(AND(OR(ISBLANK(QW$9),QW$9=0)=FALSE,QW$9=$DL101),1,0)*'4. Formulations'!$P100</f>
        <v>0</v>
      </c>
      <c r="QX101" s="27">
        <f>IF(AND(OR(ISBLANK(QX$9),QX$9=0)=FALSE,QX$9=$DL101),1,0)*'4. Formulations'!$P100</f>
        <v>0</v>
      </c>
      <c r="QY101" s="27">
        <f>IF(AND(OR(ISBLANK(QY$9),QY$9=0)=FALSE,QY$9=$DL101),1,0)*'4. Formulations'!$P100</f>
        <v>0</v>
      </c>
      <c r="QZ101" s="27">
        <f>IF(AND(OR(ISBLANK(QZ$9),QZ$9=0)=FALSE,QZ$9=$DL101),1,0)*'4. Formulations'!$P100</f>
        <v>0</v>
      </c>
      <c r="RA101" s="27">
        <f>IF(AND(OR(ISBLANK(RA$9),RA$9=0)=FALSE,RA$9=$DL101),1,0)*'4. Formulations'!$P100</f>
        <v>0</v>
      </c>
      <c r="RB101" s="27">
        <f>IF(AND(OR(ISBLANK(RB$9),RB$9=0)=FALSE,RB$9=$DL101),1,0)*'4. Formulations'!$P100</f>
        <v>0</v>
      </c>
      <c r="RC101" s="27">
        <f>IF(AND(OR(ISBLANK(RC$9),RC$9=0)=FALSE,RC$9=$DL101),1,0)*'4. Formulations'!$P100</f>
        <v>0</v>
      </c>
      <c r="RD101" s="27">
        <f>IF(AND(OR(ISBLANK(RD$9),RD$9=0)=FALSE,RD$9=$DL101),1,0)*'4. Formulations'!$P100</f>
        <v>0</v>
      </c>
      <c r="RE101" s="27">
        <f>IF(AND(OR(ISBLANK(RE$9),RE$9=0)=FALSE,RE$9=$DL101),1,0)*'4. Formulations'!$P100</f>
        <v>0</v>
      </c>
      <c r="RF101" s="27">
        <f>IF(AND(OR(ISBLANK(RF$9),RF$9=0)=FALSE,RF$9=$DL101),1,0)*'4. Formulations'!$P100</f>
        <v>0</v>
      </c>
      <c r="RG101" s="27"/>
      <c r="RH101" s="27"/>
      <c r="RI101" s="27"/>
      <c r="RK101" s="27">
        <f>IF(AND(OR(ISBLANK(RK$9),RK$9=0)=FALSE,SUM($QP101:$RF101)&gt;0,RK$9='2. Protocols'!$G100),1,0)*'4. Formulations'!$P100</f>
        <v>0</v>
      </c>
      <c r="RL101" s="27">
        <f>IF(AND(OR(ISBLANK(RL$9),RL$9=0)=FALSE,SUM($QP101:$RF101)&gt;0,RL$9='2. Protocols'!$G100),1,0)*'4. Formulations'!$P100</f>
        <v>0</v>
      </c>
      <c r="RM101" s="27">
        <f>IF(AND(OR(ISBLANK(RM$9),RM$9=0)=FALSE,SUM($QP101:$RF101)&gt;0,RM$9='2. Protocols'!$G100),1,0)*'4. Formulations'!$P100</f>
        <v>0</v>
      </c>
      <c r="RN101" s="27">
        <f>IF(AND(OR(ISBLANK(RN$9),RN$9=0)=FALSE,SUM($QP101:$RF101)&gt;0,RN$9='2. Protocols'!$G100),1,0)*'4. Formulations'!$P100</f>
        <v>0</v>
      </c>
      <c r="RO101" s="27">
        <f>IF(AND(OR(ISBLANK(RO$9),RO$9=0)=FALSE,SUM($QP101:$RF101)&gt;0,RO$9='2. Protocols'!$G100),1,0)*'4. Formulations'!$P100</f>
        <v>0</v>
      </c>
      <c r="RP101" s="27">
        <f>IF(AND(OR(ISBLANK(RP$9),RP$9=0)=FALSE,SUM($QP101:$RF101)&gt;0,RP$9='2. Protocols'!$G100),1,0)*'4. Formulations'!$P100</f>
        <v>0</v>
      </c>
      <c r="RQ101" s="27">
        <f>IF(AND(OR(ISBLANK(RQ$9),RQ$9=0)=FALSE,SUM($QP101:$RF101)&gt;0,RQ$9='2. Protocols'!$G100),1,0)*'4. Formulations'!$P100</f>
        <v>0</v>
      </c>
      <c r="RR101" s="27">
        <f>IF(AND(OR(ISBLANK(RR$9),RR$9=0)=FALSE,SUM($QP101:$RF101)&gt;0,RR$9='2. Protocols'!$G100),1,0)*'4. Formulations'!$P100</f>
        <v>0</v>
      </c>
      <c r="RS101" s="27">
        <f>IF(AND(OR(ISBLANK(RS$9),RS$9=0)=FALSE,SUM($QP101:$RF101)&gt;0,RS$9='2. Protocols'!$G100),1,0)*'4. Formulations'!$P100</f>
        <v>0</v>
      </c>
      <c r="RT101" s="27">
        <f>IF(AND(OR(ISBLANK(RT$9),RT$9=0)=FALSE,SUM($QP101:$RF101)&gt;0,RT$9='2. Protocols'!$G100),1,0)*'4. Formulations'!$P100</f>
        <v>0</v>
      </c>
      <c r="RU101" s="27">
        <f>IF(AND(OR(ISBLANK(RU$9),RU$9=0)=FALSE,SUM($QP101:$RF101)&gt;0,RU$9='2. Protocols'!$G100),1,0)*'4. Formulations'!$P100</f>
        <v>0</v>
      </c>
      <c r="RV101" s="27">
        <f>IF(AND(OR(ISBLANK(RV$9),RV$9=0)=FALSE,SUM($QP101:$RF101)&gt;0,RV$9='2. Protocols'!$G100),1,0)*'4. Formulations'!$P100</f>
        <v>0</v>
      </c>
      <c r="RW101" s="27">
        <f>IF(AND(OR(ISBLANK(RW$9),RW$9=0)=FALSE,SUM($QP101:$RF101)&gt;0,RW$9='2. Protocols'!$G100),1,0)*'4. Formulations'!$P100</f>
        <v>0</v>
      </c>
      <c r="RX101" s="27">
        <f>IF(AND(OR(ISBLANK(RX$9),RX$9=0)=FALSE,SUM($QP101:$RF101)&gt;0,RX$9='2. Protocols'!$G100),1,0)*'4. Formulations'!$P100</f>
        <v>0</v>
      </c>
      <c r="RY101" s="27">
        <f>IF(AND(OR(ISBLANK(RY$9),RY$9=0)=FALSE,SUM($QP101:$RF101)&gt;0,RY$9='2. Protocols'!$G100),1,0)*'4. Formulations'!$P100</f>
        <v>0</v>
      </c>
      <c r="RZ101" s="27">
        <f>IF(AND(OR(ISBLANK(RZ$9),RZ$9=0)=FALSE,SUM($QP101:$RF101)&gt;0,RZ$9='2. Protocols'!$G100),1,0)*'4. Formulations'!$P100</f>
        <v>0</v>
      </c>
      <c r="SA101" s="27">
        <f>IF(AND(OR(ISBLANK(SA$9),SA$9=0)=FALSE,SUM($QP101:$RF101)&gt;0,SA$9='2. Protocols'!$G100),1,0)*'4. Formulations'!$P100</f>
        <v>0</v>
      </c>
      <c r="SB101" s="27">
        <f>IF(AND(OR(ISBLANK(SB$9),SB$9=0)=FALSE,SUM($QP101:$RF101)&gt;0,SB$9='2. Protocols'!$G100),1,0)*'4. Formulations'!$P100</f>
        <v>0</v>
      </c>
      <c r="SC101" s="27">
        <f>IF(AND(OR(ISBLANK(SC$9),SC$9=0)=FALSE,SUM($QP101:$RF101)&gt;0,SC$9='2. Protocols'!$G100),1,0)*'4. Formulations'!$P100</f>
        <v>0</v>
      </c>
      <c r="SD101" s="27">
        <f>IF(AND(OR(ISBLANK(SD$9),SD$9=0)=FALSE,SUM($QP101:$RF101)&gt;0,SD$9='2. Protocols'!$G100),1,0)*'4. Formulations'!$P100</f>
        <v>0</v>
      </c>
      <c r="SE101" s="27">
        <f>IF(AND(OR(ISBLANK(SE$9),SE$9=0)=FALSE,SUM($QP101:$RF101)&gt;0,SE$9='2. Protocols'!$G100),1,0)*'4. Formulations'!$P100</f>
        <v>0</v>
      </c>
      <c r="SF101" s="27">
        <f>IF(AND(OR(ISBLANK(SF$9),SF$9=0)=FALSE,SUM($QP101:$RF101)&gt;0,SF$9='2. Protocols'!$G100),1,0)*'4. Formulations'!$P100</f>
        <v>0</v>
      </c>
      <c r="SG101" s="27">
        <f>IF(AND(OR(ISBLANK(SG$9),SG$9=0)=FALSE,SUM($QP101:$RF101)&gt;0,SG$9='2. Protocols'!$G100),1,0)*'4. Formulations'!$P100</f>
        <v>0</v>
      </c>
      <c r="SH101" s="27">
        <f>IF(AND(OR(ISBLANK(SH$9),SH$9=0)=FALSE,SUM($QP101:$RF101)&gt;0,SH$9='2. Protocols'!$G100),1,0)*'4. Formulations'!$P100</f>
        <v>0</v>
      </c>
      <c r="SI101" s="27">
        <f>IF(AND(OR(ISBLANK(SI$9),SI$9=0)=FALSE,SUM($QP101:$RF101)&gt;0,SI$9='2. Protocols'!$G100),1,0)*'4. Formulations'!$P100</f>
        <v>0</v>
      </c>
      <c r="SJ101" s="27">
        <f>IF(AND(OR(ISBLANK(SJ$9),SJ$9=0)=FALSE,SUM($QP101:$RF101)&gt;0,SJ$9='2. Protocols'!$G100),1,0)*'4. Formulations'!$P100</f>
        <v>0</v>
      </c>
      <c r="SK101" s="27">
        <f>IF(AND(OR(ISBLANK(SK$9),SK$9=0)=FALSE,SUM($QP101:$RF101)&gt;0,SK$9='2. Protocols'!$G100),1,0)*'4. Formulations'!$P100</f>
        <v>0</v>
      </c>
      <c r="SL101" s="27">
        <f>IF(AND(OR(ISBLANK(SL$9),SL$9=0)=FALSE,SUM($QP101:$RF101)&gt;0,SL$9='2. Protocols'!$G100),1,0)*'4. Formulations'!$P100</f>
        <v>0</v>
      </c>
      <c r="SM101" s="27">
        <f>IF(AND(OR(ISBLANK(SM$9),SM$9=0)=FALSE,SUM($QP101:$RF101)&gt;0,SM$9='2. Protocols'!$G100),1,0)*'4. Formulations'!$P100</f>
        <v>0</v>
      </c>
      <c r="SN101" s="27">
        <f>IF(AND(OR(ISBLANK(SN$9),SN$9=0)=FALSE,SUM($QP101:$RF101)&gt;0,SN$9='2. Protocols'!$G100),1,0)*'4. Formulations'!$P100</f>
        <v>0</v>
      </c>
      <c r="SO101" s="27">
        <f>IF(AND(OR(ISBLANK(SO$9),SO$9=0)=FALSE,SUM($QP101:$RF101)&gt;0,SO$9='2. Protocols'!$G100),1,0)*'4. Formulations'!$P100</f>
        <v>0</v>
      </c>
      <c r="SP101" s="27">
        <f>IF(AND(OR(ISBLANK(SP$9),SP$9=0)=FALSE,SUM($QP101:$RF101)&gt;0,SP$9='2. Protocols'!$G100),1,0)*'4. Formulations'!$P100</f>
        <v>0</v>
      </c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J101" s="27">
        <f>IF(AND(OR(ISBLANK(TJ$9),TJ$9=0)=FALSE,TJ$9=$DM101),1,0)*'4. Formulations'!$Q100</f>
        <v>0</v>
      </c>
      <c r="TK101" s="27">
        <f>IF(AND(OR(ISBLANK(TK$9),TK$9=0)=FALSE,TK$9=$DM101),1,0)*'4. Formulations'!$Q100</f>
        <v>0</v>
      </c>
      <c r="TL101" s="27">
        <f>IF(AND(OR(ISBLANK(TL$9),TL$9=0)=FALSE,TL$9=$DM101),1,0)*'4. Formulations'!$Q100</f>
        <v>0</v>
      </c>
      <c r="TM101" s="27">
        <f>IF(AND(OR(ISBLANK(TM$9),TM$9=0)=FALSE,TM$9=$DM101),1,0)*'4. Formulations'!$Q100</f>
        <v>0</v>
      </c>
      <c r="TN101" s="27">
        <f>IF(AND(OR(ISBLANK(TN$9),TN$9=0)=FALSE,TN$9=$DM101),1,0)*'4. Formulations'!$Q100</f>
        <v>0</v>
      </c>
      <c r="TO101" s="27">
        <f>IF(AND(OR(ISBLANK(TO$9),TO$9=0)=FALSE,TO$9=$DM101),1,0)*'4. Formulations'!$Q100</f>
        <v>0</v>
      </c>
      <c r="TP101" s="27">
        <f>IF(AND(OR(ISBLANK(TP$9),TP$9=0)=FALSE,TP$9=$DM101),1,0)*'4. Formulations'!$Q100</f>
        <v>0</v>
      </c>
      <c r="TQ101" s="27">
        <f>IF(AND(OR(ISBLANK(TQ$9),TQ$9=0)=FALSE,TQ$9=$DM101),1,0)*'4. Formulations'!$Q100</f>
        <v>0</v>
      </c>
      <c r="TR101" s="27">
        <f>IF(AND(OR(ISBLANK(TR$9),TR$9=0)=FALSE,TR$9=$DM101),1,0)*'4. Formulations'!$Q100</f>
        <v>0</v>
      </c>
      <c r="TS101" s="27">
        <f>IF(AND(OR(ISBLANK(TS$9),TS$9=0)=FALSE,TS$9=$DM101),1,0)*'4. Formulations'!$Q100</f>
        <v>0</v>
      </c>
      <c r="TT101" s="27">
        <f>IF(AND(OR(ISBLANK(TT$9),TT$9=0)=FALSE,TT$9=$DM101),1,0)*'4. Formulations'!$Q100</f>
        <v>0</v>
      </c>
      <c r="TU101" s="27">
        <f>IF(AND(OR(ISBLANK(TU$9),TU$9=0)=FALSE,TU$9=$DM101),1,0)*'4. Formulations'!$Q100</f>
        <v>0</v>
      </c>
      <c r="TV101" s="27">
        <f>IF(AND(OR(ISBLANK(TV$9),TV$9=0)=FALSE,TV$9=$DM101),1,0)*'4. Formulations'!$Q100</f>
        <v>0</v>
      </c>
      <c r="TW101" s="27">
        <f>IF(AND(OR(ISBLANK(TW$9),TW$9=0)=FALSE,TW$9=$DM101),1,0)*'4. Formulations'!$Q100</f>
        <v>0</v>
      </c>
      <c r="TX101" s="27">
        <f>IF(AND(OR(ISBLANK(TX$9),TX$9=0)=FALSE,TX$9=$DM101),1,0)*'4. Formulations'!$Q100</f>
        <v>0</v>
      </c>
      <c r="TY101" s="27">
        <f>IF(AND(OR(ISBLANK(TY$9),TY$9=0)=FALSE,TY$9=$DM101),1,0)*'4. Formulations'!$Q100</f>
        <v>0</v>
      </c>
      <c r="TZ101" s="27">
        <f>IF(AND(OR(ISBLANK(TZ$9),TZ$9=0)=FALSE,TZ$9=$DM101),1,0)*'4. Formulations'!$Q100</f>
        <v>0</v>
      </c>
      <c r="UA101" s="27"/>
      <c r="UB101" s="27"/>
      <c r="UC101" s="27"/>
    </row>
    <row r="102" spans="2:549" ht="15" hidden="1" outlineLevel="1" x14ac:dyDescent="0.25">
      <c r="B102" s="2"/>
      <c r="C102" s="75" t="str">
        <f>IF('2. Protocols'!C101&amp;"+"&amp;'2. Protocols'!E101&amp;"+"&amp;'2. Protocols'!G101="++","",'2. Protocols'!C101&amp;"+"&amp;'2. Protocols'!E101&amp;"+"&amp;'2. Protocols'!G101)</f>
        <v/>
      </c>
      <c r="D102" s="7"/>
      <c r="E102" s="8"/>
      <c r="G102" s="72">
        <f>'2. Protocols'!J101*'1. General Inputs'!$N$13</f>
        <v>0</v>
      </c>
      <c r="H102" s="72">
        <f>MAX(G102*(1+'1. General Inputs'!$BE$23)+(H$110*'2. Protocols'!$S101)+'3. ARV Substitutions'!L122,0)</f>
        <v>0</v>
      </c>
      <c r="I102" s="72" t="e">
        <f>MAX(H102*(1+'1. General Inputs'!$BE$23)+(I$110*'2. Protocols'!$S101)+'3. ARV Substitutions'!M122,0)</f>
        <v>#VALUE!</v>
      </c>
      <c r="J102" s="72" t="e">
        <f>MAX(I102*(1+'1. General Inputs'!$BE$23)+(J$110*'2. Protocols'!$S101)+'3. ARV Substitutions'!N122,0)</f>
        <v>#VALUE!</v>
      </c>
      <c r="K102" s="72" t="e">
        <f>MAX(J102*(1+'1. General Inputs'!$BE$23)+(K$110*'2. Protocols'!$S101)+'3. ARV Substitutions'!O122,0)</f>
        <v>#VALUE!</v>
      </c>
      <c r="L102" s="72" t="e">
        <f>MAX(K102*(1+'1. General Inputs'!$BE$23)+(L$110*'2. Protocols'!$S101)+'3. ARV Substitutions'!P122,0)</f>
        <v>#VALUE!</v>
      </c>
      <c r="M102" s="72" t="e">
        <f>MAX(L102*(1+'1. General Inputs'!$BE$23)+(M$110*'2. Protocols'!$S101)+'3. ARV Substitutions'!Q122,0)</f>
        <v>#VALUE!</v>
      </c>
      <c r="N102" s="72" t="e">
        <f>MAX(M102*(1+'1. General Inputs'!$BE$23)+(N$110*'2. Protocols'!$S101)+'3. ARV Substitutions'!R122,0)</f>
        <v>#VALUE!</v>
      </c>
      <c r="O102" s="72" t="e">
        <f>MAX(N102*(1+'1. General Inputs'!$BE$23)+(O$110*'2. Protocols'!$S101)+'3. ARV Substitutions'!S122,0)</f>
        <v>#VALUE!</v>
      </c>
      <c r="P102" s="72" t="e">
        <f>MAX(O102*(1+'1. General Inputs'!$BE$23)+(P$110*'2. Protocols'!$S101)+'3. ARV Substitutions'!T122,0)</f>
        <v>#VALUE!</v>
      </c>
      <c r="Q102" s="72" t="e">
        <f>MAX(P102*(1+'1. General Inputs'!$BE$23)+(Q$110*'2. Protocols'!$S101)+'3. ARV Substitutions'!U122,0)</f>
        <v>#VALUE!</v>
      </c>
      <c r="R102" s="72" t="e">
        <f>MAX(Q102*(1+'1. General Inputs'!$BE$23)+(R$110*'2. Protocols'!$S101)+'3. ARV Substitutions'!V122,0)</f>
        <v>#VALUE!</v>
      </c>
      <c r="S102" s="72" t="e">
        <f>MAX(R102*(1+'1. General Inputs'!$BE$23)+(S$110*'2. Protocols'!$S101)+'3. ARV Substitutions'!W122,0)</f>
        <v>#VALUE!</v>
      </c>
      <c r="T102" s="72" t="e">
        <f>MAX(S102*(1+'1. General Inputs'!$BE$23)+(T$110*'2. Protocols'!$S101)+'3. ARV Substitutions'!X122,0)</f>
        <v>#VALUE!</v>
      </c>
      <c r="U102" s="72" t="e">
        <f>MAX(T102*(1+'1. General Inputs'!$BE$23)+(U$110*'2. Protocols'!$S101)+'3. ARV Substitutions'!Y122,0)</f>
        <v>#VALUE!</v>
      </c>
      <c r="V102" s="72" t="e">
        <f>MAX(U102*(1+'1. General Inputs'!$BE$23)+(V$110*'2. Protocols'!$S101)+'3. ARV Substitutions'!Z122,0)</f>
        <v>#VALUE!</v>
      </c>
      <c r="W102" s="72" t="e">
        <f>MAX(V102*(1+'1. General Inputs'!$BE$23)+(W$110*'2. Protocols'!$S101)+'3. ARV Substitutions'!AA122,0)</f>
        <v>#VALUE!</v>
      </c>
      <c r="X102" s="72" t="e">
        <f>MAX(W102*(1+'1. General Inputs'!$BE$23)+(X$110*'2. Protocols'!$S101)+'3. ARV Substitutions'!AB122,0)</f>
        <v>#VALUE!</v>
      </c>
      <c r="Y102" s="72" t="e">
        <f>MAX(X102*(1+'1. General Inputs'!$BE$23)+(Y$110*'2. Protocols'!$S101)+'3. ARV Substitutions'!AC122,0)</f>
        <v>#VALUE!</v>
      </c>
      <c r="Z102" s="72" t="e">
        <f>MAX(Y102*(1+'1. General Inputs'!$BE$23)+(Z$110*'2. Protocols'!$S101)+'3. ARV Substitutions'!AD122,0)</f>
        <v>#VALUE!</v>
      </c>
      <c r="AA102" s="72" t="e">
        <f>MAX(Z102*(1+'1. General Inputs'!$BE$23)+(AA$110*'2. Protocols'!$S101)+'3. ARV Substitutions'!AE122,0)</f>
        <v>#VALUE!</v>
      </c>
      <c r="AB102" s="72" t="e">
        <f>MAX(AA102*(1+'1. General Inputs'!$BE$23)+(AB$110*'2. Protocols'!$S101)+'3. ARV Substitutions'!AF122,0)</f>
        <v>#VALUE!</v>
      </c>
      <c r="AC102" s="72" t="e">
        <f>MAX(AB102*(1+'1. General Inputs'!$BE$23)+(AC$110*'2. Protocols'!$S101)+'3. ARV Substitutions'!AG122,0)</f>
        <v>#VALUE!</v>
      </c>
      <c r="AD102" s="72" t="e">
        <f>MAX(AC102*(1+'1. General Inputs'!$BE$23)+(AD$110*'2. Protocols'!$S101)+'3. ARV Substitutions'!AH122,0)</f>
        <v>#VALUE!</v>
      </c>
      <c r="AE102" s="72" t="e">
        <f>MAX(AD102*(1+'1. General Inputs'!$BE$23)+(AE$110*'2. Protocols'!$S101)+'3. ARV Substitutions'!AI122,0)</f>
        <v>#VALUE!</v>
      </c>
      <c r="AF102" s="72" t="e">
        <f>MAX(AE102*(1+'1. General Inputs'!$BE$23)+(AF$110*'2. Protocols'!$S101)+'3. ARV Substitutions'!AJ122,0)</f>
        <v>#VALUE!</v>
      </c>
      <c r="AG102" s="72" t="e">
        <f>MAX(AF102*(1+'1. General Inputs'!$BE$23)+(AG$110*'2. Protocols'!$S101)+'3. ARV Substitutions'!AK122,0)</f>
        <v>#VALUE!</v>
      </c>
      <c r="AH102" s="72" t="e">
        <f>MAX(AG102*(1+'1. General Inputs'!$BE$23)+(AH$110*'2. Protocols'!$S101)+'3. ARV Substitutions'!AL122,0)</f>
        <v>#VALUE!</v>
      </c>
      <c r="AI102" s="72" t="e">
        <f>MAX(AH102*(1+'1. General Inputs'!$BE$23)+(AI$110*'2. Protocols'!$S101)+'3. ARV Substitutions'!AM122,0)</f>
        <v>#VALUE!</v>
      </c>
      <c r="AJ102" s="72" t="e">
        <f>MAX(AI102*(1+'1. General Inputs'!$BE$23)+(AJ$110*'2. Protocols'!$S101)+'3. ARV Substitutions'!AN122,0)</f>
        <v>#VALUE!</v>
      </c>
      <c r="AK102" s="72" t="e">
        <f>MAX(AJ102*(1+'1. General Inputs'!$BE$23)+(AK$110*'2. Protocols'!$S101)+'3. ARV Substitutions'!AO122,0)</f>
        <v>#VALUE!</v>
      </c>
      <c r="AL102" s="72" t="e">
        <f>MAX(AK102*(1+'1. General Inputs'!$BE$23)+(AL$110*'2. Protocols'!$S101)+'3. ARV Substitutions'!AP122,0)</f>
        <v>#VALUE!</v>
      </c>
      <c r="AM102" s="72" t="e">
        <f>MAX(AL102*(1+'1. General Inputs'!$BE$23)+(AM$110*'2. Protocols'!$S101)+'3. ARV Substitutions'!AQ122,0)</f>
        <v>#VALUE!</v>
      </c>
      <c r="AN102" s="72" t="e">
        <f>MAX(AM102*(1+'1. General Inputs'!$BE$23)+(AN$110*'2. Protocols'!$S101)+'3. ARV Substitutions'!AR122,0)</f>
        <v>#VALUE!</v>
      </c>
      <c r="AO102" s="72" t="e">
        <f>MAX(AN102*(1+'1. General Inputs'!$BE$23)+(AO$110*'2. Protocols'!$S101)+'3. ARV Substitutions'!AS122,0)</f>
        <v>#VALUE!</v>
      </c>
      <c r="AP102" s="72" t="e">
        <f>MAX(AO102*(1+'1. General Inputs'!$BE$23)+(AP$110*'2. Protocols'!$S101)+'3. ARV Substitutions'!AT122,0)</f>
        <v>#VALUE!</v>
      </c>
      <c r="AQ102" s="72" t="e">
        <f>MAX(AP102*(1+'1. General Inputs'!$BE$23)+(AQ$110*'2. Protocols'!$S101)+'3. ARV Substitutions'!AU122,0)</f>
        <v>#VALUE!</v>
      </c>
      <c r="CA102" s="51">
        <f t="shared" si="106"/>
        <v>0</v>
      </c>
      <c r="CB102" s="51" t="e">
        <f t="shared" si="107"/>
        <v>#VALUE!</v>
      </c>
      <c r="CC102" s="51" t="e">
        <f t="shared" si="108"/>
        <v>#VALUE!</v>
      </c>
      <c r="CD102" s="51" t="e">
        <f t="shared" si="109"/>
        <v>#VALUE!</v>
      </c>
      <c r="CE102" s="51" t="e">
        <f t="shared" si="110"/>
        <v>#VALUE!</v>
      </c>
      <c r="CF102" s="51" t="e">
        <f t="shared" si="111"/>
        <v>#VALUE!</v>
      </c>
      <c r="CG102" s="51" t="e">
        <f t="shared" si="112"/>
        <v>#VALUE!</v>
      </c>
      <c r="CH102" s="51" t="e">
        <f t="shared" si="113"/>
        <v>#VALUE!</v>
      </c>
      <c r="CI102" s="51" t="e">
        <f t="shared" si="114"/>
        <v>#VALUE!</v>
      </c>
      <c r="CJ102" s="51" t="e">
        <f t="shared" si="115"/>
        <v>#VALUE!</v>
      </c>
      <c r="CK102" s="51" t="e">
        <f t="shared" si="116"/>
        <v>#VALUE!</v>
      </c>
      <c r="CL102" s="51" t="e">
        <f t="shared" si="117"/>
        <v>#VALUE!</v>
      </c>
      <c r="CM102" s="51" t="e">
        <f t="shared" si="118"/>
        <v>#VALUE!</v>
      </c>
      <c r="CN102" s="51" t="e">
        <f t="shared" si="119"/>
        <v>#VALUE!</v>
      </c>
      <c r="CO102" s="51" t="e">
        <f t="shared" si="120"/>
        <v>#VALUE!</v>
      </c>
      <c r="CP102" s="51" t="e">
        <f t="shared" si="121"/>
        <v>#VALUE!</v>
      </c>
      <c r="CQ102" s="51" t="e">
        <f t="shared" si="122"/>
        <v>#VALUE!</v>
      </c>
      <c r="CR102" s="51" t="e">
        <f t="shared" si="123"/>
        <v>#VALUE!</v>
      </c>
      <c r="CS102" s="51" t="e">
        <f t="shared" si="124"/>
        <v>#VALUE!</v>
      </c>
      <c r="CT102" s="51" t="e">
        <f t="shared" si="125"/>
        <v>#VALUE!</v>
      </c>
      <c r="CU102" s="51" t="e">
        <f t="shared" si="126"/>
        <v>#VALUE!</v>
      </c>
      <c r="CV102" s="51" t="e">
        <f t="shared" si="127"/>
        <v>#VALUE!</v>
      </c>
      <c r="CW102" s="51" t="e">
        <f t="shared" si="128"/>
        <v>#VALUE!</v>
      </c>
      <c r="CX102" s="51" t="e">
        <f t="shared" si="129"/>
        <v>#VALUE!</v>
      </c>
      <c r="CY102" s="51" t="e">
        <f t="shared" si="130"/>
        <v>#VALUE!</v>
      </c>
      <c r="CZ102" s="51" t="e">
        <f t="shared" si="131"/>
        <v>#VALUE!</v>
      </c>
      <c r="DA102" s="51" t="e">
        <f t="shared" si="132"/>
        <v>#VALUE!</v>
      </c>
      <c r="DB102" s="51" t="e">
        <f t="shared" si="133"/>
        <v>#VALUE!</v>
      </c>
      <c r="DC102" s="51" t="e">
        <f t="shared" si="134"/>
        <v>#VALUE!</v>
      </c>
      <c r="DD102" s="51" t="e">
        <f t="shared" si="135"/>
        <v>#VALUE!</v>
      </c>
      <c r="DE102" s="51" t="e">
        <f t="shared" si="136"/>
        <v>#VALUE!</v>
      </c>
      <c r="DF102" s="51" t="e">
        <f t="shared" si="137"/>
        <v>#VALUE!</v>
      </c>
      <c r="DG102" s="51" t="e">
        <f t="shared" si="138"/>
        <v>#VALUE!</v>
      </c>
      <c r="DH102" s="51" t="e">
        <f t="shared" si="139"/>
        <v>#VALUE!</v>
      </c>
      <c r="DI102" s="51" t="e">
        <f t="shared" si="140"/>
        <v>#VALUE!</v>
      </c>
      <c r="DJ102" s="51" t="e">
        <f t="shared" si="141"/>
        <v>#VALUE!</v>
      </c>
      <c r="DL102" s="21" t="str">
        <f>CONCATENATE('2. Protocols'!C101, '2. Protocols'!D101, '2. Protocols'!E101)</f>
        <v>+</v>
      </c>
      <c r="DM102" s="21" t="str">
        <f>CONCATENATE('2. Protocols'!C101, '2. Protocols'!D101, '2. Protocols'!E101, '2. Protocols'!F101, '2. Protocols'!G101,)</f>
        <v>++</v>
      </c>
      <c r="DO102" s="27">
        <f>IF(AND(OR(ISBLANK(DO$9),DO$9=0)=FALSE,OR(DO$9='2. Protocols'!$C101,DO$9='2. Protocols'!$E101,DO$9='2. Protocols'!$G101)),1,0)*'4. Formulations'!$I101</f>
        <v>0</v>
      </c>
      <c r="DP102" s="27">
        <f>IF(AND(OR(ISBLANK(DP$9),DP$9=0)=FALSE,OR(DP$9='2. Protocols'!$C101,DP$9='2. Protocols'!$E101,DP$9='2. Protocols'!$G101)),1,0)*'4. Formulations'!$I101</f>
        <v>0</v>
      </c>
      <c r="DQ102" s="27">
        <f>IF(AND(OR(ISBLANK(DQ$9),DQ$9=0)=FALSE,OR(DQ$9='2. Protocols'!$C101,DQ$9='2. Protocols'!$E101,DQ$9='2. Protocols'!$G101)),1,0)*'4. Formulations'!$I101</f>
        <v>0</v>
      </c>
      <c r="DR102" s="27">
        <f>IF(AND(OR(ISBLANK(DR$9),DR$9=0)=FALSE,OR(DR$9='2. Protocols'!$C101,DR$9='2. Protocols'!$E101,DR$9='2. Protocols'!$G101)),1,0)*'4. Formulations'!$I101</f>
        <v>0</v>
      </c>
      <c r="DS102" s="27">
        <f>IF(AND(OR(ISBLANK(DS$9),DS$9=0)=FALSE,OR(DS$9='2. Protocols'!$C101,DS$9='2. Protocols'!$E101,DS$9='2. Protocols'!$G101)),1,0)*'4. Formulations'!$I101</f>
        <v>0</v>
      </c>
      <c r="DT102" s="27">
        <f>IF(AND(OR(ISBLANK(DT$9),DT$9=0)=FALSE,OR(DT$9='2. Protocols'!$C101,DT$9='2. Protocols'!$E101,DT$9='2. Protocols'!$G101)),1,0)*'4. Formulations'!$I101</f>
        <v>0</v>
      </c>
      <c r="DU102" s="27">
        <f>IF(AND(OR(ISBLANK(DU$9),DU$9=0)=FALSE,OR(DU$9='2. Protocols'!$C101,DU$9='2. Protocols'!$E101,DU$9='2. Protocols'!$G101)),1,0)*'4. Formulations'!$I101</f>
        <v>0</v>
      </c>
      <c r="DV102" s="27">
        <f>IF(AND(OR(ISBLANK(DV$9),DV$9=0)=FALSE,OR(DV$9='2. Protocols'!$C101,DV$9='2. Protocols'!$E101,DV$9='2. Protocols'!$G101)),1,0)*'4. Formulations'!$I101</f>
        <v>0</v>
      </c>
      <c r="DW102" s="27">
        <f>IF(AND(OR(ISBLANK(DW$9),DW$9=0)=FALSE,OR(DW$9='2. Protocols'!$C101,DW$9='2. Protocols'!$E101,DW$9='2. Protocols'!$G101)),1,0)*'4. Formulations'!$I101</f>
        <v>0</v>
      </c>
      <c r="DX102" s="27">
        <f>IF(AND(OR(ISBLANK(DX$9),DX$9=0)=FALSE,OR(DX$9='2. Protocols'!$C101,DX$9='2. Protocols'!$E101,DX$9='2. Protocols'!$G101)),1,0)*'4. Formulations'!$I101</f>
        <v>0</v>
      </c>
      <c r="DY102" s="27">
        <f>IF(AND(OR(ISBLANK(DY$9),DY$9=0)=FALSE,OR(DY$9='2. Protocols'!$C101,DY$9='2. Protocols'!$E101,DY$9='2. Protocols'!$G101)),1,0)*'4. Formulations'!$I101</f>
        <v>0</v>
      </c>
      <c r="DZ102" s="27">
        <f>IF(AND(OR(ISBLANK(DZ$9),DZ$9=0)=FALSE,OR(DZ$9='2. Protocols'!$C101,DZ$9='2. Protocols'!$E101,DZ$9='2. Protocols'!$G101)),1,0)*'4. Formulations'!$I101</f>
        <v>0</v>
      </c>
      <c r="EA102" s="27">
        <f>IF(AND(OR(ISBLANK(EA$9),EA$9=0)=FALSE,OR(EA$9='2. Protocols'!$C101,EA$9='2. Protocols'!$E101,EA$9='2. Protocols'!$G101)),1,0)*'4. Formulations'!$I101</f>
        <v>0</v>
      </c>
      <c r="EB102" s="27">
        <f>IF(AND(OR(ISBLANK(EB$9),EB$9=0)=FALSE,OR(EB$9='2. Protocols'!$C101,EB$9='2. Protocols'!$E101,EB$9='2. Protocols'!$G101)),1,0)*'4. Formulations'!$I101</f>
        <v>0</v>
      </c>
      <c r="EC102" s="27">
        <f>IF(AND(OR(ISBLANK(EC$9),EC$9=0)=FALSE,OR(EC$9='2. Protocols'!$C101,EC$9='2. Protocols'!$E101,EC$9='2. Protocols'!$G101)),1,0)*'4. Formulations'!$I101</f>
        <v>0</v>
      </c>
      <c r="ED102" s="27">
        <f>IF(AND(OR(ISBLANK(ED$9),ED$9=0)=FALSE,OR(ED$9='2. Protocols'!$C101,ED$9='2. Protocols'!$E101,ED$9='2. Protocols'!$G101)),1,0)*'4. Formulations'!$I101</f>
        <v>0</v>
      </c>
      <c r="EE102" s="27">
        <f>IF(AND(OR(ISBLANK(EE$9),EE$9=0)=FALSE,OR(EE$9='2. Protocols'!$C101,EE$9='2. Protocols'!$E101,EE$9='2. Protocols'!$G101)),1,0)*'4. Formulations'!$I101</f>
        <v>0</v>
      </c>
      <c r="EF102" s="27">
        <f>IF(AND(OR(ISBLANK(EF$9),EF$9=0)=FALSE,OR(EF$9='2. Protocols'!$C101,EF$9='2. Protocols'!$E101,EF$9='2. Protocols'!$G101)),1,0)*'4. Formulations'!$I101</f>
        <v>0</v>
      </c>
      <c r="EG102" s="27">
        <f>IF(AND(OR(ISBLANK(EG$9),EG$9=0)=FALSE,OR(EG$9='2. Protocols'!$C101,EG$9='2. Protocols'!$E101,EG$9='2. Protocols'!$G101)),1,0)*'4. Formulations'!$I101</f>
        <v>0</v>
      </c>
      <c r="EH102" s="27">
        <f>IF(AND(OR(ISBLANK(EH$9),EH$9=0)=FALSE,OR(EH$9='2. Protocols'!$C101,EH$9='2. Protocols'!$E101,EH$9='2. Protocols'!$G101)),1,0)*'4. Formulations'!$I101</f>
        <v>0</v>
      </c>
      <c r="EI102" s="27">
        <f>IF(AND(OR(ISBLANK(EI$9),EI$9=0)=FALSE,OR(EI$9='2. Protocols'!$C101,EI$9='2. Protocols'!$E101,EI$9='2. Protocols'!$G101)),1,0)*'4. Formulations'!$I101</f>
        <v>0</v>
      </c>
      <c r="EJ102" s="27">
        <f>IF(AND(OR(ISBLANK(EJ$9),EJ$9=0)=FALSE,OR(EJ$9='2. Protocols'!$C101,EJ$9='2. Protocols'!$E101,EJ$9='2. Protocols'!$G101)),1,0)*'4. Formulations'!$I101</f>
        <v>0</v>
      </c>
      <c r="EK102" s="27">
        <f>IF(AND(OR(ISBLANK(EK$9),EK$9=0)=FALSE,OR(EK$9='2. Protocols'!$C101,EK$9='2. Protocols'!$E101,EK$9='2. Protocols'!$G101)),1,0)*'4. Formulations'!$I101</f>
        <v>0</v>
      </c>
      <c r="EL102" s="27">
        <f>IF(AND(OR(ISBLANK(EL$9),EL$9=0)=FALSE,OR(EL$9='2. Protocols'!$C101,EL$9='2. Protocols'!$E101,EL$9='2. Protocols'!$G101)),1,0)*'4. Formulations'!$I101</f>
        <v>0</v>
      </c>
      <c r="EM102" s="27">
        <f>IF(AND(OR(ISBLANK(EM$9),EM$9=0)=FALSE,OR(EM$9='2. Protocols'!$C101,EM$9='2. Protocols'!$E101,EM$9='2. Protocols'!$G101)),1,0)*'4. Formulations'!$I101</f>
        <v>0</v>
      </c>
      <c r="EN102" s="27">
        <f>IF(AND(OR(ISBLANK(EN$9),EN$9=0)=FALSE,OR(EN$9='2. Protocols'!$C101,EN$9='2. Protocols'!$E101,EN$9='2. Protocols'!$G101)),1,0)*'4. Formulations'!$I101</f>
        <v>0</v>
      </c>
      <c r="EO102" s="27">
        <f>IF(AND(OR(ISBLANK(EO$9),EO$9=0)=FALSE,OR(EO$9='2. Protocols'!$C101,EO$9='2. Protocols'!$E101,EO$9='2. Protocols'!$G101)),1,0)*'4. Formulations'!$I101</f>
        <v>0</v>
      </c>
      <c r="EP102" s="27">
        <f>IF(AND(OR(ISBLANK(EP$9),EP$9=0)=FALSE,OR(EP$9='2. Protocols'!$C101,EP$9='2. Protocols'!$E101,EP$9='2. Protocols'!$G101)),1,0)*'4. Formulations'!$I101</f>
        <v>0</v>
      </c>
      <c r="EQ102" s="27">
        <f>IF(AND(OR(ISBLANK(EQ$9),EQ$9=0)=FALSE,OR(EQ$9='2. Protocols'!$C101,EQ$9='2. Protocols'!$E101,EQ$9='2. Protocols'!$G101)),1,0)*'4. Formulations'!$I101</f>
        <v>0</v>
      </c>
      <c r="ER102" s="27">
        <f>IF(AND(OR(ISBLANK(ER$9),ER$9=0)=FALSE,OR(ER$9='2. Protocols'!$C101,ER$9='2. Protocols'!$E101,ER$9='2. Protocols'!$G101)),1,0)*'4. Formulations'!$I101</f>
        <v>0</v>
      </c>
      <c r="ES102" s="27">
        <f>IF(AND(OR(ISBLANK(ES$9),ES$9=0)=FALSE,OR(ES$9='2. Protocols'!$C101,ES$9='2. Protocols'!$E101,ES$9='2. Protocols'!$G101)),1,0)*'4. Formulations'!$I101</f>
        <v>0</v>
      </c>
      <c r="ET102" s="27">
        <f>IF(AND(OR(ISBLANK(ET$9),ET$9=0)=FALSE,OR(ET$9='2. Protocols'!$C101,ET$9='2. Protocols'!$E101,ET$9='2. Protocols'!$G101)),1,0)*'4. Formulations'!$I101</f>
        <v>0</v>
      </c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N102" s="27">
        <f>IF(AND(OR(ISBLANK(FN$9),FN$9=0)=FALSE,FN$9=$DL102),1,0)*'4. Formulations'!$J101</f>
        <v>0</v>
      </c>
      <c r="FO102" s="27">
        <f>IF(AND(OR(ISBLANK(FO$9),FO$9=0)=FALSE,FO$9=$DL102),1,0)*'4. Formulations'!$J101</f>
        <v>0</v>
      </c>
      <c r="FP102" s="27">
        <f>IF(AND(OR(ISBLANK(FP$9),FP$9=0)=FALSE,FP$9=$DL102),1,0)*'4. Formulations'!$J101</f>
        <v>0</v>
      </c>
      <c r="FQ102" s="27">
        <f>IF(AND(OR(ISBLANK(FQ$9),FQ$9=0)=FALSE,FQ$9=$DL102),1,0)*'4. Formulations'!$J101</f>
        <v>0</v>
      </c>
      <c r="FR102" s="27">
        <f>IF(AND(OR(ISBLANK(FR$9),FR$9=0)=FALSE,FR$9=$DL102),1,0)*'4. Formulations'!$J101</f>
        <v>0</v>
      </c>
      <c r="FS102" s="27">
        <f>IF(AND(OR(ISBLANK(FS$9),FS$9=0)=FALSE,FS$9=$DL102),1,0)*'4. Formulations'!$J101</f>
        <v>0</v>
      </c>
      <c r="FT102" s="27">
        <f>IF(AND(OR(ISBLANK(FT$9),FT$9=0)=FALSE,FT$9=$DL102),1,0)*'4. Formulations'!$J101</f>
        <v>0</v>
      </c>
      <c r="FU102" s="27">
        <f>IF(AND(OR(ISBLANK(FU$9),FU$9=0)=FALSE,FU$9=$DL102),1,0)*'4. Formulations'!$J101</f>
        <v>0</v>
      </c>
      <c r="FV102" s="27">
        <f>IF(AND(OR(ISBLANK(FV$9),FV$9=0)=FALSE,FV$9=$DL102),1,0)*'4. Formulations'!$J101</f>
        <v>0</v>
      </c>
      <c r="FW102" s="27">
        <f>IF(AND(OR(ISBLANK(FW$9),FW$9=0)=FALSE,FW$9=$DL102),1,0)*'4. Formulations'!$J101</f>
        <v>0</v>
      </c>
      <c r="FX102" s="27">
        <f>IF(AND(OR(ISBLANK(FX$9),FX$9=0)=FALSE,FX$9=$DL102),1,0)*'4. Formulations'!$J101</f>
        <v>0</v>
      </c>
      <c r="FY102" s="27">
        <f>IF(AND(OR(ISBLANK(FY$9),FY$9=0)=FALSE,FY$9=$DL102),1,0)*'4. Formulations'!$J101</f>
        <v>0</v>
      </c>
      <c r="FZ102" s="27">
        <f>IF(AND(OR(ISBLANK(FZ$9),FZ$9=0)=FALSE,FZ$9=$DL102),1,0)*'4. Formulations'!$J101</f>
        <v>0</v>
      </c>
      <c r="GA102" s="27">
        <f>IF(AND(OR(ISBLANK(GA$9),GA$9=0)=FALSE,GA$9=$DL102),1,0)*'4. Formulations'!$J101</f>
        <v>0</v>
      </c>
      <c r="GB102" s="27">
        <f>IF(AND(OR(ISBLANK(GB$9),GB$9=0)=FALSE,GB$9=$DL102),1,0)*'4. Formulations'!$J101</f>
        <v>0</v>
      </c>
      <c r="GC102" s="27">
        <f>IF(AND(OR(ISBLANK(GC$9),GC$9=0)=FALSE,GC$9=$DL102),1,0)*'4. Formulations'!$J101</f>
        <v>0</v>
      </c>
      <c r="GD102" s="27">
        <f>IF(AND(OR(ISBLANK(GD$9),GD$9=0)=FALSE,GD$9=$DL102),1,0)*'4. Formulations'!$J101</f>
        <v>0</v>
      </c>
      <c r="GE102" s="27"/>
      <c r="GF102" s="27"/>
      <c r="GG102" s="27"/>
      <c r="GI102" s="27">
        <f>IF(AND(OR(ISBLANK(GI$9),GI$9=0)=FALSE,SUM($FN102:$GD102)&gt;0,GI$9='2. Protocols'!$G101),1,0)*'4. Formulations'!$J101</f>
        <v>0</v>
      </c>
      <c r="GJ102" s="27">
        <f>IF(AND(OR(ISBLANK(GJ$9),GJ$9=0)=FALSE,SUM($FN102:$GD102)&gt;0,GJ$9='2. Protocols'!$G101),1,0)*'4. Formulations'!$J101</f>
        <v>0</v>
      </c>
      <c r="GK102" s="27">
        <f>IF(AND(OR(ISBLANK(GK$9),GK$9=0)=FALSE,SUM($FN102:$GD102)&gt;0,GK$9='2. Protocols'!$G101),1,0)*'4. Formulations'!$J101</f>
        <v>0</v>
      </c>
      <c r="GL102" s="27">
        <f>IF(AND(OR(ISBLANK(GL$9),GL$9=0)=FALSE,SUM($FN102:$GD102)&gt;0,GL$9='2. Protocols'!$G101),1,0)*'4. Formulations'!$J101</f>
        <v>0</v>
      </c>
      <c r="GM102" s="27">
        <f>IF(AND(OR(ISBLANK(GM$9),GM$9=0)=FALSE,SUM($FN102:$GD102)&gt;0,GM$9='2. Protocols'!$G101),1,0)*'4. Formulations'!$J101</f>
        <v>0</v>
      </c>
      <c r="GN102" s="27">
        <f>IF(AND(OR(ISBLANK(GN$9),GN$9=0)=FALSE,SUM($FN102:$GD102)&gt;0,GN$9='2. Protocols'!$G101),1,0)*'4. Formulations'!$J101</f>
        <v>0</v>
      </c>
      <c r="GO102" s="27">
        <f>IF(AND(OR(ISBLANK(GO$9),GO$9=0)=FALSE,SUM($FN102:$GD102)&gt;0,GO$9='2. Protocols'!$G101),1,0)*'4. Formulations'!$J101</f>
        <v>0</v>
      </c>
      <c r="GP102" s="27">
        <f>IF(AND(OR(ISBLANK(GP$9),GP$9=0)=FALSE,SUM($FN102:$GD102)&gt;0,GP$9='2. Protocols'!$G101),1,0)*'4. Formulations'!$J101</f>
        <v>0</v>
      </c>
      <c r="GQ102" s="27">
        <f>IF(AND(OR(ISBLANK(GQ$9),GQ$9=0)=FALSE,SUM($FN102:$GD102)&gt;0,GQ$9='2. Protocols'!$G101),1,0)*'4. Formulations'!$J101</f>
        <v>0</v>
      </c>
      <c r="GR102" s="27">
        <f>IF(AND(OR(ISBLANK(GR$9),GR$9=0)=FALSE,SUM($FN102:$GD102)&gt;0,GR$9='2. Protocols'!$G101),1,0)*'4. Formulations'!$J101</f>
        <v>0</v>
      </c>
      <c r="GS102" s="27">
        <f>IF(AND(OR(ISBLANK(GS$9),GS$9=0)=FALSE,SUM($FN102:$GD102)&gt;0,GS$9='2. Protocols'!$G101),1,0)*'4. Formulations'!$J101</f>
        <v>0</v>
      </c>
      <c r="GT102" s="27">
        <f>IF(AND(OR(ISBLANK(GT$9),GT$9=0)=FALSE,SUM($FN102:$GD102)&gt;0,GT$9='2. Protocols'!$G101),1,0)*'4. Formulations'!$J101</f>
        <v>0</v>
      </c>
      <c r="GU102" s="27">
        <f>IF(AND(OR(ISBLANK(GU$9),GU$9=0)=FALSE,SUM($FN102:$GD102)&gt;0,GU$9='2. Protocols'!$G101),1,0)*'4. Formulations'!$J101</f>
        <v>0</v>
      </c>
      <c r="GV102" s="27">
        <f>IF(AND(OR(ISBLANK(GV$9),GV$9=0)=FALSE,SUM($FN102:$GD102)&gt;0,GV$9='2. Protocols'!$G101),1,0)*'4. Formulations'!$J101</f>
        <v>0</v>
      </c>
      <c r="GW102" s="27">
        <f>IF(AND(OR(ISBLANK(GW$9),GW$9=0)=FALSE,SUM($FN102:$GD102)&gt;0,GW$9='2. Protocols'!$G101),1,0)*'4. Formulations'!$J101</f>
        <v>0</v>
      </c>
      <c r="GX102" s="27">
        <f>IF(AND(OR(ISBLANK(GX$9),GX$9=0)=FALSE,SUM($FN102:$GD102)&gt;0,GX$9='2. Protocols'!$G101),1,0)*'4. Formulations'!$J101</f>
        <v>0</v>
      </c>
      <c r="GY102" s="27">
        <f>IF(AND(OR(ISBLANK(GY$9),GY$9=0)=FALSE,SUM($FN102:$GD102)&gt;0,GY$9='2. Protocols'!$G101),1,0)*'4. Formulations'!$J101</f>
        <v>0</v>
      </c>
      <c r="GZ102" s="27">
        <f>IF(AND(OR(ISBLANK(GZ$9),GZ$9=0)=FALSE,SUM($FN102:$GD102)&gt;0,GZ$9='2. Protocols'!$G101),1,0)*'4. Formulations'!$J101</f>
        <v>0</v>
      </c>
      <c r="HA102" s="27">
        <f>IF(AND(OR(ISBLANK(HA$9),HA$9=0)=FALSE,SUM($FN102:$GD102)&gt;0,HA$9='2. Protocols'!$G101),1,0)*'4. Formulations'!$J101</f>
        <v>0</v>
      </c>
      <c r="HB102" s="27">
        <f>IF(AND(OR(ISBLANK(HB$9),HB$9=0)=FALSE,SUM($FN102:$GD102)&gt;0,HB$9='2. Protocols'!$G101),1,0)*'4. Formulations'!$J101</f>
        <v>0</v>
      </c>
      <c r="HC102" s="27">
        <f>IF(AND(OR(ISBLANK(HC$9),HC$9=0)=FALSE,SUM($FN102:$GD102)&gt;0,HC$9='2. Protocols'!$G101),1,0)*'4. Formulations'!$J101</f>
        <v>0</v>
      </c>
      <c r="HD102" s="27">
        <f>IF(AND(OR(ISBLANK(HD$9),HD$9=0)=FALSE,SUM($FN102:$GD102)&gt;0,HD$9='2. Protocols'!$G101),1,0)*'4. Formulations'!$J101</f>
        <v>0</v>
      </c>
      <c r="HE102" s="27">
        <f>IF(AND(OR(ISBLANK(HE$9),HE$9=0)=FALSE,SUM($FN102:$GD102)&gt;0,HE$9='2. Protocols'!$G101),1,0)*'4. Formulations'!$J101</f>
        <v>0</v>
      </c>
      <c r="HF102" s="27">
        <f>IF(AND(OR(ISBLANK(HF$9),HF$9=0)=FALSE,SUM($FN102:$GD102)&gt;0,HF$9='2. Protocols'!$G101),1,0)*'4. Formulations'!$J101</f>
        <v>0</v>
      </c>
      <c r="HG102" s="27">
        <f>IF(AND(OR(ISBLANK(HG$9),HG$9=0)=FALSE,SUM($FN102:$GD102)&gt;0,HG$9='2. Protocols'!$G101),1,0)*'4. Formulations'!$J101</f>
        <v>0</v>
      </c>
      <c r="HH102" s="27">
        <f>IF(AND(OR(ISBLANK(HH$9),HH$9=0)=FALSE,SUM($FN102:$GD102)&gt;0,HH$9='2. Protocols'!$G101),1,0)*'4. Formulations'!$J101</f>
        <v>0</v>
      </c>
      <c r="HI102" s="27">
        <f>IF(AND(OR(ISBLANK(HI$9),HI$9=0)=FALSE,SUM($FN102:$GD102)&gt;0,HI$9='2. Protocols'!$G101),1,0)*'4. Formulations'!$J101</f>
        <v>0</v>
      </c>
      <c r="HJ102" s="27">
        <f>IF(AND(OR(ISBLANK(HJ$9),HJ$9=0)=FALSE,SUM($FN102:$GD102)&gt;0,HJ$9='2. Protocols'!$G101),1,0)*'4. Formulations'!$J101</f>
        <v>0</v>
      </c>
      <c r="HK102" s="27">
        <f>IF(AND(OR(ISBLANK(HK$9),HK$9=0)=FALSE,SUM($FN102:$GD102)&gt;0,HK$9='2. Protocols'!$G101),1,0)*'4. Formulations'!$J101</f>
        <v>0</v>
      </c>
      <c r="HL102" s="27">
        <f>IF(AND(OR(ISBLANK(HL$9),HL$9=0)=FALSE,SUM($FN102:$GD102)&gt;0,HL$9='2. Protocols'!$G101),1,0)*'4. Formulations'!$J101</f>
        <v>0</v>
      </c>
      <c r="HM102" s="27">
        <f>IF(AND(OR(ISBLANK(HM$9),HM$9=0)=FALSE,SUM($FN102:$GD102)&gt;0,HM$9='2. Protocols'!$G101),1,0)*'4. Formulations'!$J101</f>
        <v>0</v>
      </c>
      <c r="HN102" s="27">
        <f>IF(AND(OR(ISBLANK(HN$9),HN$9=0)=FALSE,SUM($FN102:$GD102)&gt;0,HN$9='2. Protocols'!$G101),1,0)*'4. Formulations'!$J101</f>
        <v>0</v>
      </c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H102" s="27">
        <f>IF(AND(OR(ISBLANK(GI$9),GI$9=0)=FALSE,IH$9=$DM102),1,0)*'4. Formulations'!$K101</f>
        <v>0</v>
      </c>
      <c r="II102" s="27">
        <f>IF(AND(OR(ISBLANK(GJ$9),GJ$9=0)=FALSE,II$9=$DM102),1,0)*'4. Formulations'!$K101</f>
        <v>0</v>
      </c>
      <c r="IJ102" s="27">
        <f>IF(AND(OR(ISBLANK(GK$9),GK$9=0)=FALSE,IJ$9=$DM102),1,0)*'4. Formulations'!$K101</f>
        <v>0</v>
      </c>
      <c r="IK102" s="27">
        <f>IF(AND(OR(ISBLANK(GL$9),GL$9=0)=FALSE,IK$9=$DM102),1,0)*'4. Formulations'!$K101</f>
        <v>0</v>
      </c>
      <c r="IL102" s="27">
        <f>IF(AND(OR(ISBLANK(GM$9),GM$9=0)=FALSE,IL$9=$DM102),1,0)*'4. Formulations'!$K101</f>
        <v>0</v>
      </c>
      <c r="IM102" s="27">
        <f>IF(AND(OR(ISBLANK(GN$9),GN$9=0)=FALSE,IM$9=$DM102),1,0)*'4. Formulations'!$K101</f>
        <v>0</v>
      </c>
      <c r="IN102" s="27">
        <f>IF(AND(OR(ISBLANK(GO$9),GO$9=0)=FALSE,IN$9=$DM102),1,0)*'4. Formulations'!$K101</f>
        <v>0</v>
      </c>
      <c r="IO102" s="27">
        <f>IF(AND(OR(ISBLANK(GP$9),GP$9=0)=FALSE,IO$9=$DM102),1,0)*'4. Formulations'!$K101</f>
        <v>0</v>
      </c>
      <c r="IP102" s="27">
        <f>IF(AND(OR(ISBLANK(GQ$9),GQ$9=0)=FALSE,IP$9=$DM102),1,0)*'4. Formulations'!$K101</f>
        <v>0</v>
      </c>
      <c r="IQ102" s="27">
        <f>IF(AND(OR(ISBLANK(GR$9),GR$9=0)=FALSE,IQ$9=$DM102),1,0)*'4. Formulations'!$K101</f>
        <v>0</v>
      </c>
      <c r="IR102" s="27">
        <f>IF(AND(OR(ISBLANK(GN$9),GN$9=0)=FALSE,IR$9=$DM102),1,0)*'4. Formulations'!$K101</f>
        <v>0</v>
      </c>
      <c r="IS102" s="27">
        <f>IF(AND(OR(ISBLANK(GO$9),GO$9=0)=FALSE,IS$9=$DM102),1,0)*'4. Formulations'!$K101</f>
        <v>0</v>
      </c>
      <c r="IT102" s="27">
        <f>IF(AND(OR(ISBLANK(GP$9),GP$9=0)=FALSE,IT$9=$DM102),1,0)*'4. Formulations'!$K101</f>
        <v>0</v>
      </c>
      <c r="IU102" s="27">
        <f>IF(AND(OR(ISBLANK(GQ$9),GQ$9=0)=FALSE,IU$9=$DM102),1,0)*'4. Formulations'!$K101</f>
        <v>0</v>
      </c>
      <c r="IV102" s="27"/>
      <c r="IW102" s="27"/>
      <c r="IX102" s="27"/>
      <c r="IY102" s="27"/>
      <c r="IZ102" s="27"/>
      <c r="JA102" s="27"/>
      <c r="JC102" s="27">
        <f>IF(AND(OR(ISBLANK(JC$9),JC$9=0)=FALSE,OR(JC$9='2. Protocols'!$C101,JC$9='2. Protocols'!$E101,JC$9='2. Protocols'!$G101)),1,0)*'4. Formulations'!$L101</f>
        <v>0</v>
      </c>
      <c r="JD102" s="27">
        <f>IF(AND(OR(ISBLANK(JD$9),JD$9=0)=FALSE,OR(JD$9='2. Protocols'!$C101,JD$9='2. Protocols'!$E101,JD$9='2. Protocols'!$G101)),1,0)*'4. Formulations'!$L101</f>
        <v>0</v>
      </c>
      <c r="JE102" s="27">
        <f>IF(AND(OR(ISBLANK(JE$9),JE$9=0)=FALSE,OR(JE$9='2. Protocols'!$C101,JE$9='2. Protocols'!$E101,JE$9='2. Protocols'!$G101)),1,0)*'4. Formulations'!$L101</f>
        <v>0</v>
      </c>
      <c r="JF102" s="27">
        <f>IF(AND(OR(ISBLANK(JF$9),JF$9=0)=FALSE,OR(JF$9='2. Protocols'!$C101,JF$9='2. Protocols'!$E101,JF$9='2. Protocols'!$G101)),1,0)*'4. Formulations'!$L101</f>
        <v>0</v>
      </c>
      <c r="JG102" s="27">
        <f>IF(AND(OR(ISBLANK(JG$9),JG$9=0)=FALSE,OR(JG$9='2. Protocols'!$C101,JG$9='2. Protocols'!$E101,JG$9='2. Protocols'!$G101)),1,0)*'4. Formulations'!$L101</f>
        <v>0</v>
      </c>
      <c r="JH102" s="27">
        <f>IF(AND(OR(ISBLANK(JH$9),JH$9=0)=FALSE,OR(JH$9='2. Protocols'!$C101,JH$9='2. Protocols'!$E101,JH$9='2. Protocols'!$G101)),1,0)*'4. Formulations'!$L101</f>
        <v>0</v>
      </c>
      <c r="JI102" s="27">
        <f>IF(AND(OR(ISBLANK(JI$9),JI$9=0)=FALSE,OR(JI$9='2. Protocols'!$C101,JI$9='2. Protocols'!$E101,JI$9='2. Protocols'!$G101)),1,0)*'4. Formulations'!$L101</f>
        <v>0</v>
      </c>
      <c r="JJ102" s="27">
        <f>IF(AND(OR(ISBLANK(JJ$9),JJ$9=0)=FALSE,OR(JJ$9='2. Protocols'!$C101,JJ$9='2. Protocols'!$E101,JJ$9='2. Protocols'!$G101)),1,0)*'4. Formulations'!$L101</f>
        <v>0</v>
      </c>
      <c r="JK102" s="27">
        <f>IF(AND(OR(ISBLANK(JK$9),JK$9=0)=FALSE,OR(JK$9='2. Protocols'!$C101,JK$9='2. Protocols'!$E101,JK$9='2. Protocols'!$G101)),1,0)*'4. Formulations'!$L101</f>
        <v>0</v>
      </c>
      <c r="JL102" s="27">
        <f>IF(AND(OR(ISBLANK(JL$9),JL$9=0)=FALSE,OR(JL$9='2. Protocols'!$C101,JL$9='2. Protocols'!$E101,JL$9='2. Protocols'!$G101)),1,0)*'4. Formulations'!$L101</f>
        <v>0</v>
      </c>
      <c r="JM102" s="27">
        <f>IF(AND(OR(ISBLANK(JM$9),JM$9=0)=FALSE,OR(JM$9='2. Protocols'!$C101,JM$9='2. Protocols'!$E101,JM$9='2. Protocols'!$G101)),1,0)*'4. Formulations'!$L101</f>
        <v>0</v>
      </c>
      <c r="JN102" s="27">
        <f>IF(AND(OR(ISBLANK(JN$9),JN$9=0)=FALSE,OR(JN$9='2. Protocols'!$C101,JN$9='2. Protocols'!$E101,JN$9='2. Protocols'!$G101)),1,0)*'4. Formulations'!$L101</f>
        <v>0</v>
      </c>
      <c r="JO102" s="27">
        <f>IF(AND(OR(ISBLANK(JO$9),JO$9=0)=FALSE,OR(JO$9='2. Protocols'!$C101,JO$9='2. Protocols'!$E101,JO$9='2. Protocols'!$G101)),1,0)*'4. Formulations'!$L101</f>
        <v>0</v>
      </c>
      <c r="JP102" s="27">
        <f>IF(AND(OR(ISBLANK(JP$9),JP$9=0)=FALSE,OR(JP$9='2. Protocols'!$C101,JP$9='2. Protocols'!$E101,JP$9='2. Protocols'!$G101)),1,0)*'4. Formulations'!$L101</f>
        <v>0</v>
      </c>
      <c r="JQ102" s="27">
        <f>IF(AND(OR(ISBLANK(JQ$9),JQ$9=0)=FALSE,OR(JQ$9='2. Protocols'!$C101,JQ$9='2. Protocols'!$E101,JQ$9='2. Protocols'!$G101)),1,0)*'4. Formulations'!$L101</f>
        <v>0</v>
      </c>
      <c r="JR102" s="27">
        <f>IF(AND(OR(ISBLANK(JR$9),JR$9=0)=FALSE,OR(JR$9='2. Protocols'!$C101,JR$9='2. Protocols'!$E101,JR$9='2. Protocols'!$G101)),1,0)*'4. Formulations'!$L101</f>
        <v>0</v>
      </c>
      <c r="JS102" s="27">
        <f>IF(AND(OR(ISBLANK(JS$9),JS$9=0)=FALSE,OR(JS$9='2. Protocols'!$C101,JS$9='2. Protocols'!$E101,JS$9='2. Protocols'!$G101)),1,0)*'4. Formulations'!$L101</f>
        <v>0</v>
      </c>
      <c r="JT102" s="27">
        <f>IF(AND(OR(ISBLANK(JT$9),JT$9=0)=FALSE,OR(JT$9='2. Protocols'!$C101,JT$9='2. Protocols'!$E101,JT$9='2. Protocols'!$G101)),1,0)*'4. Formulations'!$L101</f>
        <v>0</v>
      </c>
      <c r="JU102" s="27">
        <f>IF(AND(OR(ISBLANK(JU$9),JU$9=0)=FALSE,OR(JU$9='2. Protocols'!$C101,JU$9='2. Protocols'!$E101,JU$9='2. Protocols'!$G101)),1,0)*'4. Formulations'!$L101</f>
        <v>0</v>
      </c>
      <c r="JV102" s="27">
        <f>IF(AND(OR(ISBLANK(JV$9),JV$9=0)=FALSE,OR(JV$9='2. Protocols'!$C101,JV$9='2. Protocols'!$E101,JV$9='2. Protocols'!$G101)),1,0)*'4. Formulations'!$L101</f>
        <v>0</v>
      </c>
      <c r="JW102" s="27">
        <f>IF(AND(OR(ISBLANK(JW$9),JW$9=0)=FALSE,OR(JW$9='2. Protocols'!$C101,JW$9='2. Protocols'!$E101,JW$9='2. Protocols'!$G101)),1,0)*'4. Formulations'!$L101</f>
        <v>0</v>
      </c>
      <c r="JX102" s="27">
        <f>IF(AND(OR(ISBLANK(JX$9),JX$9=0)=FALSE,OR(JX$9='2. Protocols'!$C101,JX$9='2. Protocols'!$E101,JX$9='2. Protocols'!$G101)),1,0)*'4. Formulations'!$L101</f>
        <v>0</v>
      </c>
      <c r="JY102" s="27">
        <f>IF(AND(OR(ISBLANK(JY$9),JY$9=0)=FALSE,OR(JY$9='2. Protocols'!$C101,JY$9='2. Protocols'!$E101,JY$9='2. Protocols'!$G101)),1,0)*'4. Formulations'!$L101</f>
        <v>0</v>
      </c>
      <c r="JZ102" s="27">
        <f>IF(AND(OR(ISBLANK(JZ$9),JZ$9=0)=FALSE,OR(JZ$9='2. Protocols'!$C101,JZ$9='2. Protocols'!$E101,JZ$9='2. Protocols'!$G101)),1,0)*'4. Formulations'!$L101</f>
        <v>0</v>
      </c>
      <c r="KA102" s="27">
        <f>IF(AND(OR(ISBLANK(KA$9),KA$9=0)=FALSE,OR(KA$9='2. Protocols'!$C101,KA$9='2. Protocols'!$E101,KA$9='2. Protocols'!$G101)),1,0)*'4. Formulations'!$L101</f>
        <v>0</v>
      </c>
      <c r="KB102" s="27">
        <f>IF(AND(OR(ISBLANK(KB$9),KB$9=0)=FALSE,OR(KB$9='2. Protocols'!$C101,KB$9='2. Protocols'!$E101,KB$9='2. Protocols'!$G101)),1,0)*'4. Formulations'!$L101</f>
        <v>0</v>
      </c>
      <c r="KC102" s="27">
        <f>IF(AND(OR(ISBLANK(KC$9),KC$9=0)=FALSE,OR(KC$9='2. Protocols'!$C101,KC$9='2. Protocols'!$E101,KC$9='2. Protocols'!$G101)),1,0)*'4. Formulations'!$L101</f>
        <v>0</v>
      </c>
      <c r="KD102" s="27">
        <f>IF(AND(OR(ISBLANK(KD$9),KD$9=0)=FALSE,OR(KD$9='2. Protocols'!$C101,KD$9='2. Protocols'!$E101,KD$9='2. Protocols'!$G101)),1,0)*'4. Formulations'!$L101</f>
        <v>0</v>
      </c>
      <c r="KE102" s="27">
        <f>IF(AND(OR(ISBLANK(KE$9),KE$9=0)=FALSE,OR(KE$9='2. Protocols'!$C101,KE$9='2. Protocols'!$E101,KE$9='2. Protocols'!$G101)),1,0)*'4. Formulations'!$L101</f>
        <v>0</v>
      </c>
      <c r="KF102" s="27">
        <f>IF(AND(OR(ISBLANK(KF$9),KF$9=0)=FALSE,OR(KF$9='2. Protocols'!$C101,KF$9='2. Protocols'!$E101,KF$9='2. Protocols'!$G101)),1,0)*'4. Formulations'!$L101</f>
        <v>0</v>
      </c>
      <c r="KG102" s="27">
        <f>IF(AND(OR(ISBLANK(KG$9),KG$9=0)=FALSE,OR(KG$9='2. Protocols'!$C101,KG$9='2. Protocols'!$E101,KG$9='2. Protocols'!$G101)),1,0)*'4. Formulations'!$L101</f>
        <v>0</v>
      </c>
      <c r="KH102" s="27">
        <f>IF(AND(OR(ISBLANK(KH$9),KH$9=0)=FALSE,OR(KH$9='2. Protocols'!$C101,KH$9='2. Protocols'!$E101,KH$9='2. Protocols'!$G101)),1,0)*'4. Formulations'!$L101</f>
        <v>0</v>
      </c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B102" s="27">
        <f>IF(AND(OR(ISBLANK(LB$9),LB$9=0)=FALSE,LB$9=$DL102),1,0)*'4. Formulations'!$M101</f>
        <v>0</v>
      </c>
      <c r="LC102" s="27">
        <f>IF(AND(OR(ISBLANK(LC$9),LC$9=0)=FALSE,LC$9=$DL102),1,0)*'4. Formulations'!$M101</f>
        <v>0</v>
      </c>
      <c r="LD102" s="27">
        <f>IF(AND(OR(ISBLANK(LD$9),LD$9=0)=FALSE,LD$9=$DL102),1,0)*'4. Formulations'!$M101</f>
        <v>0</v>
      </c>
      <c r="LE102" s="27">
        <f>IF(AND(OR(ISBLANK(LE$9),LE$9=0)=FALSE,LE$9=$DL102),1,0)*'4. Formulations'!$M101</f>
        <v>0</v>
      </c>
      <c r="LF102" s="27">
        <f>IF(AND(OR(ISBLANK(LF$9),LF$9=0)=FALSE,LF$9=$DL102),1,0)*'4. Formulations'!$M101</f>
        <v>0</v>
      </c>
      <c r="LG102" s="27">
        <f>IF(AND(OR(ISBLANK(LG$9),LG$9=0)=FALSE,LG$9=$DL102),1,0)*'4. Formulations'!$M101</f>
        <v>0</v>
      </c>
      <c r="LH102" s="27">
        <f>IF(AND(OR(ISBLANK(LH$9),LH$9=0)=FALSE,LH$9=$DL102),1,0)*'4. Formulations'!$M101</f>
        <v>0</v>
      </c>
      <c r="LI102" s="27">
        <f>IF(AND(OR(ISBLANK(LI$9),LI$9=0)=FALSE,LI$9=$DL102),1,0)*'4. Formulations'!$M101</f>
        <v>0</v>
      </c>
      <c r="LJ102" s="27">
        <f>IF(AND(OR(ISBLANK(LJ$9),LJ$9=0)=FALSE,LJ$9=$DL102),1,0)*'4. Formulations'!$M101</f>
        <v>0</v>
      </c>
      <c r="LK102" s="27">
        <f>IF(AND(OR(ISBLANK(LK$9),LK$9=0)=FALSE,LK$9=$DL102),1,0)*'4. Formulations'!$M101</f>
        <v>0</v>
      </c>
      <c r="LL102" s="27">
        <f>IF(AND(OR(ISBLANK(LL$9),LL$9=0)=FALSE,LL$9=$DL102),1,0)*'4. Formulations'!$M101</f>
        <v>0</v>
      </c>
      <c r="LM102" s="27">
        <f>IF(AND(OR(ISBLANK(LM$9),LM$9=0)=FALSE,LM$9=$DL102),1,0)*'4. Formulations'!$M101</f>
        <v>0</v>
      </c>
      <c r="LN102" s="27">
        <f>IF(AND(OR(ISBLANK(LN$9),LN$9=0)=FALSE,LN$9=$DL102),1,0)*'4. Formulations'!$M101</f>
        <v>0</v>
      </c>
      <c r="LO102" s="27">
        <f>IF(AND(OR(ISBLANK(LO$9),LO$9=0)=FALSE,LO$9=$DL102),1,0)*'4. Formulations'!$M101</f>
        <v>0</v>
      </c>
      <c r="LP102" s="27">
        <f>IF(AND(OR(ISBLANK(LP$9),LP$9=0)=FALSE,LP$9=$DL102),1,0)*'4. Formulations'!$M101</f>
        <v>0</v>
      </c>
      <c r="LQ102" s="27">
        <f>IF(AND(OR(ISBLANK(LQ$9),LQ$9=0)=FALSE,LQ$9=$DL102),1,0)*'4. Formulations'!$M101</f>
        <v>0</v>
      </c>
      <c r="LR102" s="27">
        <f>IF(AND(OR(ISBLANK(LR$9),LR$9=0)=FALSE,LR$9=$DL102),1,0)*'4. Formulations'!$M101</f>
        <v>0</v>
      </c>
      <c r="LS102" s="27"/>
      <c r="LT102" s="27"/>
      <c r="LU102" s="27"/>
      <c r="LW102" s="27">
        <f>IF(AND(OR(ISBLANK(LW$9),LW$9=0)=FALSE,SUM($LB102:$LR102)&gt;0,LW$9='2. Protocols'!$G101),1,0)*'4. Formulations'!$M101</f>
        <v>0</v>
      </c>
      <c r="LX102" s="27">
        <f>IF(AND(OR(ISBLANK(LX$9),LX$9=0)=FALSE,SUM($LB102:$LR102)&gt;0,LX$9='2. Protocols'!$G101),1,0)*'4. Formulations'!$M101</f>
        <v>0</v>
      </c>
      <c r="LY102" s="27">
        <f>IF(AND(OR(ISBLANK(LY$9),LY$9=0)=FALSE,SUM($LB102:$LR102)&gt;0,LY$9='2. Protocols'!$G101),1,0)*'4. Formulations'!$M101</f>
        <v>0</v>
      </c>
      <c r="LZ102" s="27">
        <f>IF(AND(OR(ISBLANK(LZ$9),LZ$9=0)=FALSE,SUM($LB102:$LR102)&gt;0,LZ$9='2. Protocols'!$G101),1,0)*'4. Formulations'!$M101</f>
        <v>0</v>
      </c>
      <c r="MA102" s="27">
        <f>IF(AND(OR(ISBLANK(MA$9),MA$9=0)=FALSE,SUM($LB102:$LR102)&gt;0,MA$9='2. Protocols'!$G101),1,0)*'4. Formulations'!$M101</f>
        <v>0</v>
      </c>
      <c r="MB102" s="27">
        <f>IF(AND(OR(ISBLANK(MB$9),MB$9=0)=FALSE,SUM($LB102:$LR102)&gt;0,MB$9='2. Protocols'!$G101),1,0)*'4. Formulations'!$M101</f>
        <v>0</v>
      </c>
      <c r="MC102" s="27">
        <f>IF(AND(OR(ISBLANK(MC$9),MC$9=0)=FALSE,SUM($LB102:$LR102)&gt;0,MC$9='2. Protocols'!$G101),1,0)*'4. Formulations'!$M101</f>
        <v>0</v>
      </c>
      <c r="MD102" s="27">
        <f>IF(AND(OR(ISBLANK(MD$9),MD$9=0)=FALSE,SUM($LB102:$LR102)&gt;0,MD$9='2. Protocols'!$G101),1,0)*'4. Formulations'!$M101</f>
        <v>0</v>
      </c>
      <c r="ME102" s="27">
        <f>IF(AND(OR(ISBLANK(ME$9),ME$9=0)=FALSE,SUM($LB102:$LR102)&gt;0,ME$9='2. Protocols'!$G101),1,0)*'4. Formulations'!$M101</f>
        <v>0</v>
      </c>
      <c r="MF102" s="27">
        <f>IF(AND(OR(ISBLANK(MF$9),MF$9=0)=FALSE,SUM($LB102:$LR102)&gt;0,MF$9='2. Protocols'!$G101),1,0)*'4. Formulations'!$M101</f>
        <v>0</v>
      </c>
      <c r="MG102" s="27">
        <f>IF(AND(OR(ISBLANK(MG$9),MG$9=0)=FALSE,SUM($LB102:$LR102)&gt;0,MG$9='2. Protocols'!$G101),1,0)*'4. Formulations'!$M101</f>
        <v>0</v>
      </c>
      <c r="MH102" s="27">
        <f>IF(AND(OR(ISBLANK(MH$9),MH$9=0)=FALSE,SUM($LB102:$LR102)&gt;0,MH$9='2. Protocols'!$G101),1,0)*'4. Formulations'!$M101</f>
        <v>0</v>
      </c>
      <c r="MI102" s="27">
        <f>IF(AND(OR(ISBLANK(MI$9),MI$9=0)=FALSE,SUM($LB102:$LR102)&gt;0,MI$9='2. Protocols'!$G101),1,0)*'4. Formulations'!$M101</f>
        <v>0</v>
      </c>
      <c r="MJ102" s="27">
        <f>IF(AND(OR(ISBLANK(MJ$9),MJ$9=0)=FALSE,SUM($LB102:$LR102)&gt;0,MJ$9='2. Protocols'!$G101),1,0)*'4. Formulations'!$M101</f>
        <v>0</v>
      </c>
      <c r="MK102" s="27">
        <f>IF(AND(OR(ISBLANK(MK$9),MK$9=0)=FALSE,SUM($LB102:$LR102)&gt;0,MK$9='2. Protocols'!$G101),1,0)*'4. Formulations'!$M101</f>
        <v>0</v>
      </c>
      <c r="ML102" s="27">
        <f>IF(AND(OR(ISBLANK(ML$9),ML$9=0)=FALSE,SUM($LB102:$LR102)&gt;0,ML$9='2. Protocols'!$G101),1,0)*'4. Formulations'!$M101</f>
        <v>0</v>
      </c>
      <c r="MM102" s="27">
        <f>IF(AND(OR(ISBLANK(MM$9),MM$9=0)=FALSE,SUM($LB102:$LR102)&gt;0,MM$9='2. Protocols'!$G101),1,0)*'4. Formulations'!$M101</f>
        <v>0</v>
      </c>
      <c r="MN102" s="27">
        <f>IF(AND(OR(ISBLANK(MN$9),MN$9=0)=FALSE,SUM($LB102:$LR102)&gt;0,MN$9='2. Protocols'!$G101),1,0)*'4. Formulations'!$M101</f>
        <v>0</v>
      </c>
      <c r="MO102" s="27">
        <f>IF(AND(OR(ISBLANK(MO$9),MO$9=0)=FALSE,SUM($LB102:$LR102)&gt;0,MO$9='2. Protocols'!$G101),1,0)*'4. Formulations'!$M101</f>
        <v>0</v>
      </c>
      <c r="MP102" s="27">
        <f>IF(AND(OR(ISBLANK(MP$9),MP$9=0)=FALSE,SUM($LB102:$LR102)&gt;0,MP$9='2. Protocols'!$G101),1,0)*'4. Formulations'!$M101</f>
        <v>0</v>
      </c>
      <c r="MQ102" s="27">
        <f>IF(AND(OR(ISBLANK(MQ$9),MQ$9=0)=FALSE,SUM($LB102:$LR102)&gt;0,MQ$9='2. Protocols'!$G101),1,0)*'4. Formulations'!$M101</f>
        <v>0</v>
      </c>
      <c r="MR102" s="27">
        <f>IF(AND(OR(ISBLANK(MR$9),MR$9=0)=FALSE,SUM($LB102:$LR102)&gt;0,MR$9='2. Protocols'!$G101),1,0)*'4. Formulations'!$M101</f>
        <v>0</v>
      </c>
      <c r="MS102" s="27">
        <f>IF(AND(OR(ISBLANK(MS$9),MS$9=0)=FALSE,SUM($LB102:$LR102)&gt;0,MS$9='2. Protocols'!$G101),1,0)*'4. Formulations'!$M101</f>
        <v>0</v>
      </c>
      <c r="MT102" s="27">
        <f>IF(AND(OR(ISBLANK(MT$9),MT$9=0)=FALSE,SUM($LB102:$LR102)&gt;0,MT$9='2. Protocols'!$G101),1,0)*'4. Formulations'!$M101</f>
        <v>0</v>
      </c>
      <c r="MU102" s="27">
        <f>IF(AND(OR(ISBLANK(MU$9),MU$9=0)=FALSE,SUM($LB102:$LR102)&gt;0,MU$9='2. Protocols'!$G101),1,0)*'4. Formulations'!$M101</f>
        <v>0</v>
      </c>
      <c r="MV102" s="27">
        <f>IF(AND(OR(ISBLANK(MV$9),MV$9=0)=FALSE,SUM($LB102:$LR102)&gt;0,MV$9='2. Protocols'!$G101),1,0)*'4. Formulations'!$M101</f>
        <v>0</v>
      </c>
      <c r="MW102" s="27">
        <f>IF(AND(OR(ISBLANK(MW$9),MW$9=0)=FALSE,SUM($LB102:$LR102)&gt;0,MW$9='2. Protocols'!$G101),1,0)*'4. Formulations'!$M101</f>
        <v>0</v>
      </c>
      <c r="MX102" s="27">
        <f>IF(AND(OR(ISBLANK(MX$9),MX$9=0)=FALSE,SUM($LB102:$LR102)&gt;0,MX$9='2. Protocols'!$G101),1,0)*'4. Formulations'!$M101</f>
        <v>0</v>
      </c>
      <c r="MY102" s="27">
        <f>IF(AND(OR(ISBLANK(MY$9),MY$9=0)=FALSE,SUM($LB102:$LR102)&gt;0,MY$9='2. Protocols'!$G101),1,0)*'4. Formulations'!$M101</f>
        <v>0</v>
      </c>
      <c r="MZ102" s="27">
        <f>IF(AND(OR(ISBLANK(MZ$9),MZ$9=0)=FALSE,SUM($LB102:$LR102)&gt;0,MZ$9='2. Protocols'!$G101),1,0)*'4. Formulations'!$M101</f>
        <v>0</v>
      </c>
      <c r="NA102" s="27">
        <f>IF(AND(OR(ISBLANK(NA$9),NA$9=0)=FALSE,SUM($LB102:$LR102)&gt;0,NA$9='2. Protocols'!$G101),1,0)*'4. Formulations'!$M101</f>
        <v>0</v>
      </c>
      <c r="NB102" s="27">
        <f>IF(AND(OR(ISBLANK(NB$9),NB$9=0)=FALSE,SUM($LB102:$LR102)&gt;0,NB$9='2. Protocols'!$G101),1,0)*'4. Formulations'!$M101</f>
        <v>0</v>
      </c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V102" s="27">
        <f>IF(AND(OR(ISBLANK(NV$9),NV$9=0)=FALSE,NV$9=$DM102),1,0)*'4. Formulations'!$N101</f>
        <v>0</v>
      </c>
      <c r="NW102" s="721">
        <f>IF(AND(OR(ISBLANK(NW$9),NW$9=0)=FALSE,NW$9=$DM102),1,0)*'4. Formulations'!$N101</f>
        <v>0</v>
      </c>
      <c r="NX102" s="27">
        <f>IF(AND(OR(ISBLANK(NX$9),NX$9=0)=FALSE,NX$9=$DM102),1,0)*'4. Formulations'!$N101</f>
        <v>0</v>
      </c>
      <c r="NY102" s="27">
        <f>IF(AND(OR(ISBLANK(NY$9),NY$9=0)=FALSE,NY$9=$DM102),1,0)*'4. Formulations'!$N101</f>
        <v>0</v>
      </c>
      <c r="NZ102" s="27">
        <f>IF(AND(OR(ISBLANK(NZ$9),NZ$9=0)=FALSE,NZ$9=$DM102),1,0)*'4. Formulations'!$N101</f>
        <v>0</v>
      </c>
      <c r="OA102" s="27">
        <f>IF(AND(OR(ISBLANK(OA$9),OA$9=0)=FALSE,OA$9=$DM102),1,0)*'4. Formulations'!$N101</f>
        <v>0</v>
      </c>
      <c r="OB102" s="27">
        <f>IF(AND(OR(ISBLANK(OB$9),OB$9=0)=FALSE,OB$9=$DM102),1,0)*'4. Formulations'!$N101</f>
        <v>0</v>
      </c>
      <c r="OC102" s="27">
        <f>IF(AND(OR(ISBLANK(OC$9),OC$9=0)=FALSE,OC$9=$DM102),1,0)*'4. Formulations'!$N101</f>
        <v>0</v>
      </c>
      <c r="OD102" s="27">
        <f>IF(AND(OR(ISBLANK(OD$9),OD$9=0)=FALSE,OD$9=$DM102),1,0)*'4. Formulations'!$N101</f>
        <v>0</v>
      </c>
      <c r="OE102" s="27">
        <f>IF(AND(OR(ISBLANK(OE$9),OE$9=0)=FALSE,OE$9=$DM102),1,0)*'4. Formulations'!$N101</f>
        <v>0</v>
      </c>
      <c r="OF102" s="27">
        <f>IF(AND(OR(ISBLANK(OF$9),OF$9=0)=FALSE,OF$9=$DM102),1,0)*'4. Formulations'!$N101</f>
        <v>0</v>
      </c>
      <c r="OG102" s="27">
        <f>IF(AND(OR(ISBLANK(OG$9),OG$9=0)=FALSE,OG$9=$DM102),1,0)*'4. Formulations'!$N101</f>
        <v>0</v>
      </c>
      <c r="OH102" s="27">
        <f>IF(AND(OR(ISBLANK(OH$9),OH$9=0)=FALSE,OH$9=$DM102),1,0)*'4. Formulations'!$N101</f>
        <v>0</v>
      </c>
      <c r="OI102" s="27">
        <f>IF(AND(OR(ISBLANK(OI$9),OI$9=0)=FALSE,OI$9=$DM102),1,0)*'4. Formulations'!$N101</f>
        <v>0</v>
      </c>
      <c r="OJ102" s="27">
        <f>IF(AND(OR(ISBLANK(OJ$9),OJ$9=0)=FALSE,OJ$9=$DM102),1,0)*'4. Formulations'!$N101</f>
        <v>0</v>
      </c>
      <c r="OK102" s="27">
        <f>IF(AND(OR(ISBLANK(OK$9),OK$9=0)=FALSE,OK$9=$DM102),1,0)*'4. Formulations'!$N101</f>
        <v>0</v>
      </c>
      <c r="OL102" s="27">
        <f>IF(AND(OR(ISBLANK(OL$9),OL$9=0)=FALSE,OL$9=$DM102),1,0)*'4. Formulations'!$N101</f>
        <v>0</v>
      </c>
      <c r="OM102" s="27"/>
      <c r="ON102" s="27"/>
      <c r="OO102" s="27"/>
      <c r="OQ102" s="27">
        <f>IF(AND(OR(ISBLANK(OQ$9),OQ$9=0)=FALSE,OR(OQ$9='2. Protocols'!$C101,OQ$9='2. Protocols'!$E101,OQ$9='2. Protocols'!$G101)),1,0)*'4. Formulations'!$O101</f>
        <v>0</v>
      </c>
      <c r="OR102" s="27">
        <f>IF(AND(OR(ISBLANK(OR$9),OR$9=0)=FALSE,OR(OR$9='2. Protocols'!$C101,OR$9='2. Protocols'!$E101,OR$9='2. Protocols'!$G101)),1,0)*'4. Formulations'!$O101</f>
        <v>0</v>
      </c>
      <c r="OS102" s="27">
        <f>IF(AND(OR(ISBLANK(OS$9),OS$9=0)=FALSE,OR(OS$9='2. Protocols'!$C101,OS$9='2. Protocols'!$E101,OS$9='2. Protocols'!$G101)),1,0)*'4. Formulations'!$O101</f>
        <v>0</v>
      </c>
      <c r="OT102" s="27">
        <f>IF(AND(OR(ISBLANK(OT$9),OT$9=0)=FALSE,OR(OT$9='2. Protocols'!$C101,OT$9='2. Protocols'!$E101,OT$9='2. Protocols'!$G101)),1,0)*'4. Formulations'!$O101</f>
        <v>0</v>
      </c>
      <c r="OU102" s="27">
        <f>IF(AND(OR(ISBLANK(OU$9),OU$9=0)=FALSE,OR(OU$9='2. Protocols'!$C101,OU$9='2. Protocols'!$E101,OU$9='2. Protocols'!$G101)),1,0)*'4. Formulations'!$O101</f>
        <v>0</v>
      </c>
      <c r="OV102" s="27">
        <f>IF(AND(OR(ISBLANK(OV$9),OV$9=0)=FALSE,OR(OV$9='2. Protocols'!$C101,OV$9='2. Protocols'!$E101,OV$9='2. Protocols'!$G101)),1,0)*'4. Formulations'!$O101</f>
        <v>0</v>
      </c>
      <c r="OW102" s="27">
        <f>IF(AND(OR(ISBLANK(OW$9),OW$9=0)=FALSE,OR(OW$9='2. Protocols'!$C101,OW$9='2. Protocols'!$E101,OW$9='2. Protocols'!$G101)),1,0)*'4. Formulations'!$O101</f>
        <v>0</v>
      </c>
      <c r="OX102" s="27">
        <f>IF(AND(OR(ISBLANK(OX$9),OX$9=0)=FALSE,OR(OX$9='2. Protocols'!$C101,OX$9='2. Protocols'!$E101,OX$9='2. Protocols'!$G101)),1,0)*'4. Formulations'!$O101</f>
        <v>0</v>
      </c>
      <c r="OY102" s="27">
        <f>IF(AND(OR(ISBLANK(OY$9),OY$9=0)=FALSE,OR(OY$9='2. Protocols'!$C101,OY$9='2. Protocols'!$E101,OY$9='2. Protocols'!$G101)),1,0)*'4. Formulations'!$O101</f>
        <v>0</v>
      </c>
      <c r="OZ102" s="27">
        <f>IF(AND(OR(ISBLANK(OZ$9),OZ$9=0)=FALSE,OR(OZ$9='2. Protocols'!$C101,OZ$9='2. Protocols'!$E101,OZ$9='2. Protocols'!$G101)),1,0)*'4. Formulations'!$O101</f>
        <v>0</v>
      </c>
      <c r="PA102" s="27">
        <f>IF(AND(OR(ISBLANK(PA$9),PA$9=0)=FALSE,OR(PA$9='2. Protocols'!$C101,PA$9='2. Protocols'!$E101,PA$9='2. Protocols'!$G101)),1,0)*'4. Formulations'!$O101</f>
        <v>0</v>
      </c>
      <c r="PB102" s="27">
        <f>IF(AND(OR(ISBLANK(PB$9),PB$9=0)=FALSE,OR(PB$9='2. Protocols'!$C101,PB$9='2. Protocols'!$E101,PB$9='2. Protocols'!$G101)),1,0)*'4. Formulations'!$O101</f>
        <v>0</v>
      </c>
      <c r="PC102" s="27">
        <f>IF(AND(OR(ISBLANK(PC$9),PC$9=0)=FALSE,OR(PC$9='2. Protocols'!$C101,PC$9='2. Protocols'!$E101,PC$9='2. Protocols'!$G101)),1,0)*'4. Formulations'!$O101</f>
        <v>0</v>
      </c>
      <c r="PD102" s="27">
        <f>IF(AND(OR(ISBLANK(PD$9),PD$9=0)=FALSE,OR(PD$9='2. Protocols'!$C101,PD$9='2. Protocols'!$E101,PD$9='2. Protocols'!$G101)),1,0)*'4. Formulations'!$O101</f>
        <v>0</v>
      </c>
      <c r="PE102" s="27">
        <f>IF(AND(OR(ISBLANK(PE$9),PE$9=0)=FALSE,OR(PE$9='2. Protocols'!$C101,PE$9='2. Protocols'!$E101,PE$9='2. Protocols'!$G101)),1,0)*'4. Formulations'!$O101</f>
        <v>0</v>
      </c>
      <c r="PF102" s="27">
        <f>IF(AND(OR(ISBLANK(PF$9),PF$9=0)=FALSE,OR(PF$9='2. Protocols'!$C101,PF$9='2. Protocols'!$E101,PF$9='2. Protocols'!$G101)),1,0)*'4. Formulations'!$O101</f>
        <v>0</v>
      </c>
      <c r="PG102" s="27">
        <f>IF(AND(OR(ISBLANK(PG$9),PG$9=0)=FALSE,OR(PG$9='2. Protocols'!$C101,PG$9='2. Protocols'!$E101,PG$9='2. Protocols'!$G101)),1,0)*'4. Formulations'!$O101</f>
        <v>0</v>
      </c>
      <c r="PH102" s="27">
        <f>IF(AND(OR(ISBLANK(PH$9),PH$9=0)=FALSE,OR(PH$9='2. Protocols'!$C101,PH$9='2. Protocols'!$E101,PH$9='2. Protocols'!$G101)),1,0)*'4. Formulations'!$O101</f>
        <v>0</v>
      </c>
      <c r="PI102" s="27">
        <f>IF(AND(OR(ISBLANK(PI$9),PI$9=0)=FALSE,OR(PI$9='2. Protocols'!$C101,PI$9='2. Protocols'!$E101,PI$9='2. Protocols'!$G101)),1,0)*'4. Formulations'!$O101</f>
        <v>0</v>
      </c>
      <c r="PJ102" s="27">
        <f>IF(AND(OR(ISBLANK(PJ$9),PJ$9=0)=FALSE,OR(PJ$9='2. Protocols'!$C101,PJ$9='2. Protocols'!$E101,PJ$9='2. Protocols'!$G101)),1,0)*'4. Formulations'!$O101</f>
        <v>0</v>
      </c>
      <c r="PK102" s="27">
        <f>IF(AND(OR(ISBLANK(PK$9),PK$9=0)=FALSE,OR(PK$9='2. Protocols'!$C101,PK$9='2. Protocols'!$E101,PK$9='2. Protocols'!$G101)),1,0)*'4. Formulations'!$O101</f>
        <v>0</v>
      </c>
      <c r="PL102" s="27">
        <f>IF(AND(OR(ISBLANK(PL$9),PL$9=0)=FALSE,OR(PL$9='2. Protocols'!$C101,PL$9='2. Protocols'!$E101,PL$9='2. Protocols'!$G101)),1,0)*'4. Formulations'!$O101</f>
        <v>0</v>
      </c>
      <c r="PM102" s="27">
        <f>IF(AND(OR(ISBLANK(PM$9),PM$9=0)=FALSE,OR(PM$9='2. Protocols'!$C101,PM$9='2. Protocols'!$E101,PM$9='2. Protocols'!$G101)),1,0)*'4. Formulations'!$O101</f>
        <v>0</v>
      </c>
      <c r="PN102" s="27">
        <f>IF(AND(OR(ISBLANK(PN$9),PN$9=0)=FALSE,OR(PN$9='2. Protocols'!$C101,PN$9='2. Protocols'!$E101,PN$9='2. Protocols'!$G101)),1,0)*'4. Formulations'!$O101</f>
        <v>0</v>
      </c>
      <c r="PO102" s="27">
        <f>IF(AND(OR(ISBLANK(PO$9),PO$9=0)=FALSE,OR(PO$9='2. Protocols'!$C101,PO$9='2. Protocols'!$E101,PO$9='2. Protocols'!$G101)),1,0)*'4. Formulations'!$O101</f>
        <v>0</v>
      </c>
      <c r="PP102" s="27">
        <f>IF(AND(OR(ISBLANK(PP$9),PP$9=0)=FALSE,OR(PP$9='2. Protocols'!$C101,PP$9='2. Protocols'!$E101,PP$9='2. Protocols'!$G101)),1,0)*'4. Formulations'!$O101</f>
        <v>0</v>
      </c>
      <c r="PQ102" s="27">
        <f>IF(AND(OR(ISBLANK(PQ$9),PQ$9=0)=FALSE,OR(PQ$9='2. Protocols'!$C101,PQ$9='2. Protocols'!$E101,PQ$9='2. Protocols'!$G101)),1,0)*'4. Formulations'!$O101</f>
        <v>0</v>
      </c>
      <c r="PR102" s="27">
        <f>IF(AND(OR(ISBLANK(PR$9),PR$9=0)=FALSE,OR(PR$9='2. Protocols'!$C101,PR$9='2. Protocols'!$E101,PR$9='2. Protocols'!$G101)),1,0)*'4. Formulations'!$O101</f>
        <v>0</v>
      </c>
      <c r="PS102" s="27">
        <f>IF(AND(OR(ISBLANK(PS$9),PS$9=0)=FALSE,OR(PS$9='2. Protocols'!$C101,PS$9='2. Protocols'!$E101,PS$9='2. Protocols'!$G101)),1,0)*'4. Formulations'!$O101</f>
        <v>0</v>
      </c>
      <c r="PT102" s="27">
        <f>IF(AND(OR(ISBLANK(PT$9),PT$9=0)=FALSE,OR(PT$9='2. Protocols'!$C101,PT$9='2. Protocols'!$E101,PT$9='2. Protocols'!$G101)),1,0)*'4. Formulations'!$O101</f>
        <v>0</v>
      </c>
      <c r="PU102" s="27">
        <f>IF(AND(OR(ISBLANK(PU$9),PU$9=0)=FALSE,OR(PU$9='2. Protocols'!$C101,PU$9='2. Protocols'!$E101,PU$9='2. Protocols'!$G101)),1,0)*'4. Formulations'!$O101</f>
        <v>0</v>
      </c>
      <c r="PV102" s="27">
        <f>IF(AND(OR(ISBLANK(PV$9),PV$9=0)=FALSE,OR(PV$9='2. Protocols'!$C101,PV$9='2. Protocols'!$E101,PV$9='2. Protocols'!$G101)),1,0)*'4. Formulations'!$O101</f>
        <v>0</v>
      </c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P102" s="27">
        <f>IF(AND(OR(ISBLANK(QP$9),QP$9=0)=FALSE,QP$9=$DL102),1,0)*'4. Formulations'!$P101</f>
        <v>0</v>
      </c>
      <c r="QQ102" s="27">
        <f>IF(AND(OR(ISBLANK(QQ$9),QQ$9=0)=FALSE,QQ$9=$DL102),1,0)*'4. Formulations'!$P101</f>
        <v>0</v>
      </c>
      <c r="QR102" s="27">
        <f>IF(AND(OR(ISBLANK(QR$9),QR$9=0)=FALSE,QR$9=$DL102),1,0)*'4. Formulations'!$P101</f>
        <v>0</v>
      </c>
      <c r="QS102" s="27">
        <f>IF(AND(OR(ISBLANK(QS$9),QS$9=0)=FALSE,QS$9=$DL102),1,0)*'4. Formulations'!$P101</f>
        <v>0</v>
      </c>
      <c r="QT102" s="27">
        <f>IF(AND(OR(ISBLANK(QT$9),QT$9=0)=FALSE,QT$9=$DL102),1,0)*'4. Formulations'!$P101</f>
        <v>0</v>
      </c>
      <c r="QU102" s="27">
        <f>IF(AND(OR(ISBLANK(QU$9),QU$9=0)=FALSE,QU$9=$DL102),1,0)*'4. Formulations'!$P101</f>
        <v>0</v>
      </c>
      <c r="QV102" s="27">
        <f>IF(AND(OR(ISBLANK(QV$9),QV$9=0)=FALSE,QV$9=$DL102),1,0)*'4. Formulations'!$P101</f>
        <v>0</v>
      </c>
      <c r="QW102" s="27">
        <f>IF(AND(OR(ISBLANK(QW$9),QW$9=0)=FALSE,QW$9=$DL102),1,0)*'4. Formulations'!$P101</f>
        <v>0</v>
      </c>
      <c r="QX102" s="27">
        <f>IF(AND(OR(ISBLANK(QX$9),QX$9=0)=FALSE,QX$9=$DL102),1,0)*'4. Formulations'!$P101</f>
        <v>0</v>
      </c>
      <c r="QY102" s="27">
        <f>IF(AND(OR(ISBLANK(QY$9),QY$9=0)=FALSE,QY$9=$DL102),1,0)*'4. Formulations'!$P101</f>
        <v>0</v>
      </c>
      <c r="QZ102" s="27">
        <f>IF(AND(OR(ISBLANK(QZ$9),QZ$9=0)=FALSE,QZ$9=$DL102),1,0)*'4. Formulations'!$P101</f>
        <v>0</v>
      </c>
      <c r="RA102" s="27">
        <f>IF(AND(OR(ISBLANK(RA$9),RA$9=0)=FALSE,RA$9=$DL102),1,0)*'4. Formulations'!$P101</f>
        <v>0</v>
      </c>
      <c r="RB102" s="27">
        <f>IF(AND(OR(ISBLANK(RB$9),RB$9=0)=FALSE,RB$9=$DL102),1,0)*'4. Formulations'!$P101</f>
        <v>0</v>
      </c>
      <c r="RC102" s="27">
        <f>IF(AND(OR(ISBLANK(RC$9),RC$9=0)=FALSE,RC$9=$DL102),1,0)*'4. Formulations'!$P101</f>
        <v>0</v>
      </c>
      <c r="RD102" s="27">
        <f>IF(AND(OR(ISBLANK(RD$9),RD$9=0)=FALSE,RD$9=$DL102),1,0)*'4. Formulations'!$P101</f>
        <v>0</v>
      </c>
      <c r="RE102" s="27">
        <f>IF(AND(OR(ISBLANK(RE$9),RE$9=0)=FALSE,RE$9=$DL102),1,0)*'4. Formulations'!$P101</f>
        <v>0</v>
      </c>
      <c r="RF102" s="27">
        <f>IF(AND(OR(ISBLANK(RF$9),RF$9=0)=FALSE,RF$9=$DL102),1,0)*'4. Formulations'!$P101</f>
        <v>0</v>
      </c>
      <c r="RG102" s="27"/>
      <c r="RH102" s="27"/>
      <c r="RI102" s="27"/>
      <c r="RK102" s="27">
        <f>IF(AND(OR(ISBLANK(RK$9),RK$9=0)=FALSE,SUM($QP102:$RF102)&gt;0,RK$9='2. Protocols'!$G101),1,0)*'4. Formulations'!$P101</f>
        <v>0</v>
      </c>
      <c r="RL102" s="27">
        <f>IF(AND(OR(ISBLANK(RL$9),RL$9=0)=FALSE,SUM($QP102:$RF102)&gt;0,RL$9='2. Protocols'!$G101),1,0)*'4. Formulations'!$P101</f>
        <v>0</v>
      </c>
      <c r="RM102" s="27">
        <f>IF(AND(OR(ISBLANK(RM$9),RM$9=0)=FALSE,SUM($QP102:$RF102)&gt;0,RM$9='2. Protocols'!$G101),1,0)*'4. Formulations'!$P101</f>
        <v>0</v>
      </c>
      <c r="RN102" s="27">
        <f>IF(AND(OR(ISBLANK(RN$9),RN$9=0)=FALSE,SUM($QP102:$RF102)&gt;0,RN$9='2. Protocols'!$G101),1,0)*'4. Formulations'!$P101</f>
        <v>0</v>
      </c>
      <c r="RO102" s="27">
        <f>IF(AND(OR(ISBLANK(RO$9),RO$9=0)=FALSE,SUM($QP102:$RF102)&gt;0,RO$9='2. Protocols'!$G101),1,0)*'4. Formulations'!$P101</f>
        <v>0</v>
      </c>
      <c r="RP102" s="27">
        <f>IF(AND(OR(ISBLANK(RP$9),RP$9=0)=FALSE,SUM($QP102:$RF102)&gt;0,RP$9='2. Protocols'!$G101),1,0)*'4. Formulations'!$P101</f>
        <v>0</v>
      </c>
      <c r="RQ102" s="27">
        <f>IF(AND(OR(ISBLANK(RQ$9),RQ$9=0)=FALSE,SUM($QP102:$RF102)&gt;0,RQ$9='2. Protocols'!$G101),1,0)*'4. Formulations'!$P101</f>
        <v>0</v>
      </c>
      <c r="RR102" s="27">
        <f>IF(AND(OR(ISBLANK(RR$9),RR$9=0)=FALSE,SUM($QP102:$RF102)&gt;0,RR$9='2. Protocols'!$G101),1,0)*'4. Formulations'!$P101</f>
        <v>0</v>
      </c>
      <c r="RS102" s="27">
        <f>IF(AND(OR(ISBLANK(RS$9),RS$9=0)=FALSE,SUM($QP102:$RF102)&gt;0,RS$9='2. Protocols'!$G101),1,0)*'4. Formulations'!$P101</f>
        <v>0</v>
      </c>
      <c r="RT102" s="27">
        <f>IF(AND(OR(ISBLANK(RT$9),RT$9=0)=FALSE,SUM($QP102:$RF102)&gt;0,RT$9='2. Protocols'!$G101),1,0)*'4. Formulations'!$P101</f>
        <v>0</v>
      </c>
      <c r="RU102" s="27">
        <f>IF(AND(OR(ISBLANK(RU$9),RU$9=0)=FALSE,SUM($QP102:$RF102)&gt;0,RU$9='2. Protocols'!$G101),1,0)*'4. Formulations'!$P101</f>
        <v>0</v>
      </c>
      <c r="RV102" s="27">
        <f>IF(AND(OR(ISBLANK(RV$9),RV$9=0)=FALSE,SUM($QP102:$RF102)&gt;0,RV$9='2. Protocols'!$G101),1,0)*'4. Formulations'!$P101</f>
        <v>0</v>
      </c>
      <c r="RW102" s="27">
        <f>IF(AND(OR(ISBLANK(RW$9),RW$9=0)=FALSE,SUM($QP102:$RF102)&gt;0,RW$9='2. Protocols'!$G101),1,0)*'4. Formulations'!$P101</f>
        <v>0</v>
      </c>
      <c r="RX102" s="27">
        <f>IF(AND(OR(ISBLANK(RX$9),RX$9=0)=FALSE,SUM($QP102:$RF102)&gt;0,RX$9='2. Protocols'!$G101),1,0)*'4. Formulations'!$P101</f>
        <v>0</v>
      </c>
      <c r="RY102" s="27">
        <f>IF(AND(OR(ISBLANK(RY$9),RY$9=0)=FALSE,SUM($QP102:$RF102)&gt;0,RY$9='2. Protocols'!$G101),1,0)*'4. Formulations'!$P101</f>
        <v>0</v>
      </c>
      <c r="RZ102" s="27">
        <f>IF(AND(OR(ISBLANK(RZ$9),RZ$9=0)=FALSE,SUM($QP102:$RF102)&gt;0,RZ$9='2. Protocols'!$G101),1,0)*'4. Formulations'!$P101</f>
        <v>0</v>
      </c>
      <c r="SA102" s="27">
        <f>IF(AND(OR(ISBLANK(SA$9),SA$9=0)=FALSE,SUM($QP102:$RF102)&gt;0,SA$9='2. Protocols'!$G101),1,0)*'4. Formulations'!$P101</f>
        <v>0</v>
      </c>
      <c r="SB102" s="27">
        <f>IF(AND(OR(ISBLANK(SB$9),SB$9=0)=FALSE,SUM($QP102:$RF102)&gt;0,SB$9='2. Protocols'!$G101),1,0)*'4. Formulations'!$P101</f>
        <v>0</v>
      </c>
      <c r="SC102" s="27">
        <f>IF(AND(OR(ISBLANK(SC$9),SC$9=0)=FALSE,SUM($QP102:$RF102)&gt;0,SC$9='2. Protocols'!$G101),1,0)*'4. Formulations'!$P101</f>
        <v>0</v>
      </c>
      <c r="SD102" s="27">
        <f>IF(AND(OR(ISBLANK(SD$9),SD$9=0)=FALSE,SUM($QP102:$RF102)&gt;0,SD$9='2. Protocols'!$G101),1,0)*'4. Formulations'!$P101</f>
        <v>0</v>
      </c>
      <c r="SE102" s="27">
        <f>IF(AND(OR(ISBLANK(SE$9),SE$9=0)=FALSE,SUM($QP102:$RF102)&gt;0,SE$9='2. Protocols'!$G101),1,0)*'4. Formulations'!$P101</f>
        <v>0</v>
      </c>
      <c r="SF102" s="27">
        <f>IF(AND(OR(ISBLANK(SF$9),SF$9=0)=FALSE,SUM($QP102:$RF102)&gt;0,SF$9='2. Protocols'!$G101),1,0)*'4. Formulations'!$P101</f>
        <v>0</v>
      </c>
      <c r="SG102" s="27">
        <f>IF(AND(OR(ISBLANK(SG$9),SG$9=0)=FALSE,SUM($QP102:$RF102)&gt;0,SG$9='2. Protocols'!$G101),1,0)*'4. Formulations'!$P101</f>
        <v>0</v>
      </c>
      <c r="SH102" s="27">
        <f>IF(AND(OR(ISBLANK(SH$9),SH$9=0)=FALSE,SUM($QP102:$RF102)&gt;0,SH$9='2. Protocols'!$G101),1,0)*'4. Formulations'!$P101</f>
        <v>0</v>
      </c>
      <c r="SI102" s="27">
        <f>IF(AND(OR(ISBLANK(SI$9),SI$9=0)=FALSE,SUM($QP102:$RF102)&gt;0,SI$9='2. Protocols'!$G101),1,0)*'4. Formulations'!$P101</f>
        <v>0</v>
      </c>
      <c r="SJ102" s="27">
        <f>IF(AND(OR(ISBLANK(SJ$9),SJ$9=0)=FALSE,SUM($QP102:$RF102)&gt;0,SJ$9='2. Protocols'!$G101),1,0)*'4. Formulations'!$P101</f>
        <v>0</v>
      </c>
      <c r="SK102" s="27">
        <f>IF(AND(OR(ISBLANK(SK$9),SK$9=0)=FALSE,SUM($QP102:$RF102)&gt;0,SK$9='2. Protocols'!$G101),1,0)*'4. Formulations'!$P101</f>
        <v>0</v>
      </c>
      <c r="SL102" s="27">
        <f>IF(AND(OR(ISBLANK(SL$9),SL$9=0)=FALSE,SUM($QP102:$RF102)&gt;0,SL$9='2. Protocols'!$G101),1,0)*'4. Formulations'!$P101</f>
        <v>0</v>
      </c>
      <c r="SM102" s="27">
        <f>IF(AND(OR(ISBLANK(SM$9),SM$9=0)=FALSE,SUM($QP102:$RF102)&gt;0,SM$9='2. Protocols'!$G101),1,0)*'4. Formulations'!$P101</f>
        <v>0</v>
      </c>
      <c r="SN102" s="27">
        <f>IF(AND(OR(ISBLANK(SN$9),SN$9=0)=FALSE,SUM($QP102:$RF102)&gt;0,SN$9='2. Protocols'!$G101),1,0)*'4. Formulations'!$P101</f>
        <v>0</v>
      </c>
      <c r="SO102" s="27">
        <f>IF(AND(OR(ISBLANK(SO$9),SO$9=0)=FALSE,SUM($QP102:$RF102)&gt;0,SO$9='2. Protocols'!$G101),1,0)*'4. Formulations'!$P101</f>
        <v>0</v>
      </c>
      <c r="SP102" s="27">
        <f>IF(AND(OR(ISBLANK(SP$9),SP$9=0)=FALSE,SUM($QP102:$RF102)&gt;0,SP$9='2. Protocols'!$G101),1,0)*'4. Formulations'!$P101</f>
        <v>0</v>
      </c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J102" s="27">
        <f>IF(AND(OR(ISBLANK(TJ$9),TJ$9=0)=FALSE,TJ$9=$DM102),1,0)*'4. Formulations'!$Q101</f>
        <v>0</v>
      </c>
      <c r="TK102" s="27">
        <f>IF(AND(OR(ISBLANK(TK$9),TK$9=0)=FALSE,TK$9=$DM102),1,0)*'4. Formulations'!$Q101</f>
        <v>0</v>
      </c>
      <c r="TL102" s="27">
        <f>IF(AND(OR(ISBLANK(TL$9),TL$9=0)=FALSE,TL$9=$DM102),1,0)*'4. Formulations'!$Q101</f>
        <v>0</v>
      </c>
      <c r="TM102" s="27">
        <f>IF(AND(OR(ISBLANK(TM$9),TM$9=0)=FALSE,TM$9=$DM102),1,0)*'4. Formulations'!$Q101</f>
        <v>0</v>
      </c>
      <c r="TN102" s="27">
        <f>IF(AND(OR(ISBLANK(TN$9),TN$9=0)=FALSE,TN$9=$DM102),1,0)*'4. Formulations'!$Q101</f>
        <v>0</v>
      </c>
      <c r="TO102" s="27">
        <f>IF(AND(OR(ISBLANK(TO$9),TO$9=0)=FALSE,TO$9=$DM102),1,0)*'4. Formulations'!$Q101</f>
        <v>0</v>
      </c>
      <c r="TP102" s="27">
        <f>IF(AND(OR(ISBLANK(TP$9),TP$9=0)=FALSE,TP$9=$DM102),1,0)*'4. Formulations'!$Q101</f>
        <v>0</v>
      </c>
      <c r="TQ102" s="27">
        <f>IF(AND(OR(ISBLANK(TQ$9),TQ$9=0)=FALSE,TQ$9=$DM102),1,0)*'4. Formulations'!$Q101</f>
        <v>0</v>
      </c>
      <c r="TR102" s="27">
        <f>IF(AND(OR(ISBLANK(TR$9),TR$9=0)=FALSE,TR$9=$DM102),1,0)*'4. Formulations'!$Q101</f>
        <v>0</v>
      </c>
      <c r="TS102" s="27">
        <f>IF(AND(OR(ISBLANK(TS$9),TS$9=0)=FALSE,TS$9=$DM102),1,0)*'4. Formulations'!$Q101</f>
        <v>0</v>
      </c>
      <c r="TT102" s="27">
        <f>IF(AND(OR(ISBLANK(TT$9),TT$9=0)=FALSE,TT$9=$DM102),1,0)*'4. Formulations'!$Q101</f>
        <v>0</v>
      </c>
      <c r="TU102" s="27">
        <f>IF(AND(OR(ISBLANK(TU$9),TU$9=0)=FALSE,TU$9=$DM102),1,0)*'4. Formulations'!$Q101</f>
        <v>0</v>
      </c>
      <c r="TV102" s="27">
        <f>IF(AND(OR(ISBLANK(TV$9),TV$9=0)=FALSE,TV$9=$DM102),1,0)*'4. Formulations'!$Q101</f>
        <v>0</v>
      </c>
      <c r="TW102" s="27">
        <f>IF(AND(OR(ISBLANK(TW$9),TW$9=0)=FALSE,TW$9=$DM102),1,0)*'4. Formulations'!$Q101</f>
        <v>0</v>
      </c>
      <c r="TX102" s="27">
        <f>IF(AND(OR(ISBLANK(TX$9),TX$9=0)=FALSE,TX$9=$DM102),1,0)*'4. Formulations'!$Q101</f>
        <v>0</v>
      </c>
      <c r="TY102" s="27">
        <f>IF(AND(OR(ISBLANK(TY$9),TY$9=0)=FALSE,TY$9=$DM102),1,0)*'4. Formulations'!$Q101</f>
        <v>0</v>
      </c>
      <c r="TZ102" s="27">
        <f>IF(AND(OR(ISBLANK(TZ$9),TZ$9=0)=FALSE,TZ$9=$DM102),1,0)*'4. Formulations'!$Q101</f>
        <v>0</v>
      </c>
      <c r="UA102" s="27"/>
      <c r="UB102" s="27"/>
      <c r="UC102" s="27"/>
    </row>
    <row r="103" spans="2:549" ht="15" hidden="1" outlineLevel="1" x14ac:dyDescent="0.25">
      <c r="B103" s="2"/>
      <c r="C103" s="75" t="str">
        <f>IF('2. Protocols'!C102&amp;"+"&amp;'2. Protocols'!E102&amp;"+"&amp;'2. Protocols'!G102="++","",'2. Protocols'!C102&amp;"+"&amp;'2. Protocols'!E102&amp;"+"&amp;'2. Protocols'!G102)</f>
        <v/>
      </c>
      <c r="D103" s="7"/>
      <c r="E103" s="8"/>
      <c r="G103" s="72">
        <f>'2. Protocols'!J102*'1. General Inputs'!$N$13</f>
        <v>0</v>
      </c>
      <c r="H103" s="72">
        <f>MAX(G103*(1+'1. General Inputs'!$BE$23)+(H$110*'2. Protocols'!$S102)+'3. ARV Substitutions'!L123,0)</f>
        <v>0</v>
      </c>
      <c r="I103" s="72" t="e">
        <f>MAX(H103*(1+'1. General Inputs'!$BE$23)+(I$110*'2. Protocols'!$S102)+'3. ARV Substitutions'!M123,0)</f>
        <v>#VALUE!</v>
      </c>
      <c r="J103" s="72" t="e">
        <f>MAX(I103*(1+'1. General Inputs'!$BE$23)+(J$110*'2. Protocols'!$S102)+'3. ARV Substitutions'!N123,0)</f>
        <v>#VALUE!</v>
      </c>
      <c r="K103" s="72" t="e">
        <f>MAX(J103*(1+'1. General Inputs'!$BE$23)+(K$110*'2. Protocols'!$S102)+'3. ARV Substitutions'!O123,0)</f>
        <v>#VALUE!</v>
      </c>
      <c r="L103" s="72" t="e">
        <f>MAX(K103*(1+'1. General Inputs'!$BE$23)+(L$110*'2. Protocols'!$S102)+'3. ARV Substitutions'!P123,0)</f>
        <v>#VALUE!</v>
      </c>
      <c r="M103" s="72" t="e">
        <f>MAX(L103*(1+'1. General Inputs'!$BE$23)+(M$110*'2. Protocols'!$S102)+'3. ARV Substitutions'!Q123,0)</f>
        <v>#VALUE!</v>
      </c>
      <c r="N103" s="72" t="e">
        <f>MAX(M103*(1+'1. General Inputs'!$BE$23)+(N$110*'2. Protocols'!$S102)+'3. ARV Substitutions'!R123,0)</f>
        <v>#VALUE!</v>
      </c>
      <c r="O103" s="72" t="e">
        <f>MAX(N103*(1+'1. General Inputs'!$BE$23)+(O$110*'2. Protocols'!$S102)+'3. ARV Substitutions'!S123,0)</f>
        <v>#VALUE!</v>
      </c>
      <c r="P103" s="72" t="e">
        <f>MAX(O103*(1+'1. General Inputs'!$BE$23)+(P$110*'2. Protocols'!$S102)+'3. ARV Substitutions'!T123,0)</f>
        <v>#VALUE!</v>
      </c>
      <c r="Q103" s="72" t="e">
        <f>MAX(P103*(1+'1. General Inputs'!$BE$23)+(Q$110*'2. Protocols'!$S102)+'3. ARV Substitutions'!U123,0)</f>
        <v>#VALUE!</v>
      </c>
      <c r="R103" s="72" t="e">
        <f>MAX(Q103*(1+'1. General Inputs'!$BE$23)+(R$110*'2. Protocols'!$S102)+'3. ARV Substitutions'!V123,0)</f>
        <v>#VALUE!</v>
      </c>
      <c r="S103" s="72" t="e">
        <f>MAX(R103*(1+'1. General Inputs'!$BE$23)+(S$110*'2. Protocols'!$S102)+'3. ARV Substitutions'!W123,0)</f>
        <v>#VALUE!</v>
      </c>
      <c r="T103" s="72" t="e">
        <f>MAX(S103*(1+'1. General Inputs'!$BE$23)+(T$110*'2. Protocols'!$S102)+'3. ARV Substitutions'!X123,0)</f>
        <v>#VALUE!</v>
      </c>
      <c r="U103" s="72" t="e">
        <f>MAX(T103*(1+'1. General Inputs'!$BE$23)+(U$110*'2. Protocols'!$S102)+'3. ARV Substitutions'!Y123,0)</f>
        <v>#VALUE!</v>
      </c>
      <c r="V103" s="72" t="e">
        <f>MAX(U103*(1+'1. General Inputs'!$BE$23)+(V$110*'2. Protocols'!$S102)+'3. ARV Substitutions'!Z123,0)</f>
        <v>#VALUE!</v>
      </c>
      <c r="W103" s="72" t="e">
        <f>MAX(V103*(1+'1. General Inputs'!$BE$23)+(W$110*'2. Protocols'!$S102)+'3. ARV Substitutions'!AA123,0)</f>
        <v>#VALUE!</v>
      </c>
      <c r="X103" s="72" t="e">
        <f>MAX(W103*(1+'1. General Inputs'!$BE$23)+(X$110*'2. Protocols'!$S102)+'3. ARV Substitutions'!AB123,0)</f>
        <v>#VALUE!</v>
      </c>
      <c r="Y103" s="72" t="e">
        <f>MAX(X103*(1+'1. General Inputs'!$BE$23)+(Y$110*'2. Protocols'!$S102)+'3. ARV Substitutions'!AC123,0)</f>
        <v>#VALUE!</v>
      </c>
      <c r="Z103" s="72" t="e">
        <f>MAX(Y103*(1+'1. General Inputs'!$BE$23)+(Z$110*'2. Protocols'!$S102)+'3. ARV Substitutions'!AD123,0)</f>
        <v>#VALUE!</v>
      </c>
      <c r="AA103" s="72" t="e">
        <f>MAX(Z103*(1+'1. General Inputs'!$BE$23)+(AA$110*'2. Protocols'!$S102)+'3. ARV Substitutions'!AE123,0)</f>
        <v>#VALUE!</v>
      </c>
      <c r="AB103" s="72" t="e">
        <f>MAX(AA103*(1+'1. General Inputs'!$BE$23)+(AB$110*'2. Protocols'!$S102)+'3. ARV Substitutions'!AF123,0)</f>
        <v>#VALUE!</v>
      </c>
      <c r="AC103" s="72" t="e">
        <f>MAX(AB103*(1+'1. General Inputs'!$BE$23)+(AC$110*'2. Protocols'!$S102)+'3. ARV Substitutions'!AG123,0)</f>
        <v>#VALUE!</v>
      </c>
      <c r="AD103" s="72" t="e">
        <f>MAX(AC103*(1+'1. General Inputs'!$BE$23)+(AD$110*'2. Protocols'!$S102)+'3. ARV Substitutions'!AH123,0)</f>
        <v>#VALUE!</v>
      </c>
      <c r="AE103" s="72" t="e">
        <f>MAX(AD103*(1+'1. General Inputs'!$BE$23)+(AE$110*'2. Protocols'!$S102)+'3. ARV Substitutions'!AI123,0)</f>
        <v>#VALUE!</v>
      </c>
      <c r="AF103" s="72" t="e">
        <f>MAX(AE103*(1+'1. General Inputs'!$BE$23)+(AF$110*'2. Protocols'!$S102)+'3. ARV Substitutions'!AJ123,0)</f>
        <v>#VALUE!</v>
      </c>
      <c r="AG103" s="72" t="e">
        <f>MAX(AF103*(1+'1. General Inputs'!$BE$23)+(AG$110*'2. Protocols'!$S102)+'3. ARV Substitutions'!AK123,0)</f>
        <v>#VALUE!</v>
      </c>
      <c r="AH103" s="72" t="e">
        <f>MAX(AG103*(1+'1. General Inputs'!$BE$23)+(AH$110*'2. Protocols'!$S102)+'3. ARV Substitutions'!AL123,0)</f>
        <v>#VALUE!</v>
      </c>
      <c r="AI103" s="72" t="e">
        <f>MAX(AH103*(1+'1. General Inputs'!$BE$23)+(AI$110*'2. Protocols'!$S102)+'3. ARV Substitutions'!AM123,0)</f>
        <v>#VALUE!</v>
      </c>
      <c r="AJ103" s="72" t="e">
        <f>MAX(AI103*(1+'1. General Inputs'!$BE$23)+(AJ$110*'2. Protocols'!$S102)+'3. ARV Substitutions'!AN123,0)</f>
        <v>#VALUE!</v>
      </c>
      <c r="AK103" s="72" t="e">
        <f>MAX(AJ103*(1+'1. General Inputs'!$BE$23)+(AK$110*'2. Protocols'!$S102)+'3. ARV Substitutions'!AO123,0)</f>
        <v>#VALUE!</v>
      </c>
      <c r="AL103" s="72" t="e">
        <f>MAX(AK103*(1+'1. General Inputs'!$BE$23)+(AL$110*'2. Protocols'!$S102)+'3. ARV Substitutions'!AP123,0)</f>
        <v>#VALUE!</v>
      </c>
      <c r="AM103" s="72" t="e">
        <f>MAX(AL103*(1+'1. General Inputs'!$BE$23)+(AM$110*'2. Protocols'!$S102)+'3. ARV Substitutions'!AQ123,0)</f>
        <v>#VALUE!</v>
      </c>
      <c r="AN103" s="72" t="e">
        <f>MAX(AM103*(1+'1. General Inputs'!$BE$23)+(AN$110*'2. Protocols'!$S102)+'3. ARV Substitutions'!AR123,0)</f>
        <v>#VALUE!</v>
      </c>
      <c r="AO103" s="72" t="e">
        <f>MAX(AN103*(1+'1. General Inputs'!$BE$23)+(AO$110*'2. Protocols'!$S102)+'3. ARV Substitutions'!AS123,0)</f>
        <v>#VALUE!</v>
      </c>
      <c r="AP103" s="72" t="e">
        <f>MAX(AO103*(1+'1. General Inputs'!$BE$23)+(AP$110*'2. Protocols'!$S102)+'3. ARV Substitutions'!AT123,0)</f>
        <v>#VALUE!</v>
      </c>
      <c r="AQ103" s="72" t="e">
        <f>MAX(AP103*(1+'1. General Inputs'!$BE$23)+(AQ$110*'2. Protocols'!$S102)+'3. ARV Substitutions'!AU123,0)</f>
        <v>#VALUE!</v>
      </c>
      <c r="CA103" s="51">
        <f t="shared" si="106"/>
        <v>0</v>
      </c>
      <c r="CB103" s="51" t="e">
        <f t="shared" si="107"/>
        <v>#VALUE!</v>
      </c>
      <c r="CC103" s="51" t="e">
        <f t="shared" si="108"/>
        <v>#VALUE!</v>
      </c>
      <c r="CD103" s="51" t="e">
        <f t="shared" si="109"/>
        <v>#VALUE!</v>
      </c>
      <c r="CE103" s="51" t="e">
        <f t="shared" si="110"/>
        <v>#VALUE!</v>
      </c>
      <c r="CF103" s="51" t="e">
        <f t="shared" si="111"/>
        <v>#VALUE!</v>
      </c>
      <c r="CG103" s="51" t="e">
        <f t="shared" si="112"/>
        <v>#VALUE!</v>
      </c>
      <c r="CH103" s="51" t="e">
        <f t="shared" si="113"/>
        <v>#VALUE!</v>
      </c>
      <c r="CI103" s="51" t="e">
        <f t="shared" si="114"/>
        <v>#VALUE!</v>
      </c>
      <c r="CJ103" s="51" t="e">
        <f t="shared" si="115"/>
        <v>#VALUE!</v>
      </c>
      <c r="CK103" s="51" t="e">
        <f t="shared" si="116"/>
        <v>#VALUE!</v>
      </c>
      <c r="CL103" s="51" t="e">
        <f t="shared" si="117"/>
        <v>#VALUE!</v>
      </c>
      <c r="CM103" s="51" t="e">
        <f t="shared" si="118"/>
        <v>#VALUE!</v>
      </c>
      <c r="CN103" s="51" t="e">
        <f t="shared" si="119"/>
        <v>#VALUE!</v>
      </c>
      <c r="CO103" s="51" t="e">
        <f t="shared" si="120"/>
        <v>#VALUE!</v>
      </c>
      <c r="CP103" s="51" t="e">
        <f t="shared" si="121"/>
        <v>#VALUE!</v>
      </c>
      <c r="CQ103" s="51" t="e">
        <f t="shared" si="122"/>
        <v>#VALUE!</v>
      </c>
      <c r="CR103" s="51" t="e">
        <f t="shared" si="123"/>
        <v>#VALUE!</v>
      </c>
      <c r="CS103" s="51" t="e">
        <f t="shared" si="124"/>
        <v>#VALUE!</v>
      </c>
      <c r="CT103" s="51" t="e">
        <f t="shared" si="125"/>
        <v>#VALUE!</v>
      </c>
      <c r="CU103" s="51" t="e">
        <f t="shared" si="126"/>
        <v>#VALUE!</v>
      </c>
      <c r="CV103" s="51" t="e">
        <f t="shared" si="127"/>
        <v>#VALUE!</v>
      </c>
      <c r="CW103" s="51" t="e">
        <f t="shared" si="128"/>
        <v>#VALUE!</v>
      </c>
      <c r="CX103" s="51" t="e">
        <f t="shared" si="129"/>
        <v>#VALUE!</v>
      </c>
      <c r="CY103" s="51" t="e">
        <f t="shared" si="130"/>
        <v>#VALUE!</v>
      </c>
      <c r="CZ103" s="51" t="e">
        <f t="shared" si="131"/>
        <v>#VALUE!</v>
      </c>
      <c r="DA103" s="51" t="e">
        <f t="shared" si="132"/>
        <v>#VALUE!</v>
      </c>
      <c r="DB103" s="51" t="e">
        <f t="shared" si="133"/>
        <v>#VALUE!</v>
      </c>
      <c r="DC103" s="51" t="e">
        <f t="shared" si="134"/>
        <v>#VALUE!</v>
      </c>
      <c r="DD103" s="51" t="e">
        <f t="shared" si="135"/>
        <v>#VALUE!</v>
      </c>
      <c r="DE103" s="51" t="e">
        <f t="shared" si="136"/>
        <v>#VALUE!</v>
      </c>
      <c r="DF103" s="51" t="e">
        <f t="shared" si="137"/>
        <v>#VALUE!</v>
      </c>
      <c r="DG103" s="51" t="e">
        <f t="shared" si="138"/>
        <v>#VALUE!</v>
      </c>
      <c r="DH103" s="51" t="e">
        <f t="shared" si="139"/>
        <v>#VALUE!</v>
      </c>
      <c r="DI103" s="51" t="e">
        <f t="shared" si="140"/>
        <v>#VALUE!</v>
      </c>
      <c r="DJ103" s="51" t="e">
        <f t="shared" si="141"/>
        <v>#VALUE!</v>
      </c>
      <c r="DL103" s="21" t="str">
        <f>CONCATENATE('2. Protocols'!C102, '2. Protocols'!D102, '2. Protocols'!E102)</f>
        <v>+</v>
      </c>
      <c r="DM103" s="21" t="str">
        <f>CONCATENATE('2. Protocols'!C102, '2. Protocols'!D102, '2. Protocols'!E102, '2. Protocols'!F102, '2. Protocols'!G102,)</f>
        <v>++</v>
      </c>
      <c r="DO103" s="27">
        <f>IF(AND(OR(ISBLANK(DO$9),DO$9=0)=FALSE,OR(DO$9='2. Protocols'!$C102,DO$9='2. Protocols'!$E102,DO$9='2. Protocols'!$G102)),1,0)*'4. Formulations'!$I102</f>
        <v>0</v>
      </c>
      <c r="DP103" s="27">
        <f>IF(AND(OR(ISBLANK(DP$9),DP$9=0)=FALSE,OR(DP$9='2. Protocols'!$C102,DP$9='2. Protocols'!$E102,DP$9='2. Protocols'!$G102)),1,0)*'4. Formulations'!$I102</f>
        <v>0</v>
      </c>
      <c r="DQ103" s="27">
        <f>IF(AND(OR(ISBLANK(DQ$9),DQ$9=0)=FALSE,OR(DQ$9='2. Protocols'!$C102,DQ$9='2. Protocols'!$E102,DQ$9='2. Protocols'!$G102)),1,0)*'4. Formulations'!$I102</f>
        <v>0</v>
      </c>
      <c r="DR103" s="27">
        <f>IF(AND(OR(ISBLANK(DR$9),DR$9=0)=FALSE,OR(DR$9='2. Protocols'!$C102,DR$9='2. Protocols'!$E102,DR$9='2. Protocols'!$G102)),1,0)*'4. Formulations'!$I102</f>
        <v>0</v>
      </c>
      <c r="DS103" s="27">
        <f>IF(AND(OR(ISBLANK(DS$9),DS$9=0)=FALSE,OR(DS$9='2. Protocols'!$C102,DS$9='2. Protocols'!$E102,DS$9='2. Protocols'!$G102)),1,0)*'4. Formulations'!$I102</f>
        <v>0</v>
      </c>
      <c r="DT103" s="27">
        <f>IF(AND(OR(ISBLANK(DT$9),DT$9=0)=FALSE,OR(DT$9='2. Protocols'!$C102,DT$9='2. Protocols'!$E102,DT$9='2. Protocols'!$G102)),1,0)*'4. Formulations'!$I102</f>
        <v>0</v>
      </c>
      <c r="DU103" s="27">
        <f>IF(AND(OR(ISBLANK(DU$9),DU$9=0)=FALSE,OR(DU$9='2. Protocols'!$C102,DU$9='2. Protocols'!$E102,DU$9='2. Protocols'!$G102)),1,0)*'4. Formulations'!$I102</f>
        <v>0</v>
      </c>
      <c r="DV103" s="27">
        <f>IF(AND(OR(ISBLANK(DV$9),DV$9=0)=FALSE,OR(DV$9='2. Protocols'!$C102,DV$9='2. Protocols'!$E102,DV$9='2. Protocols'!$G102)),1,0)*'4. Formulations'!$I102</f>
        <v>0</v>
      </c>
      <c r="DW103" s="27">
        <f>IF(AND(OR(ISBLANK(DW$9),DW$9=0)=FALSE,OR(DW$9='2. Protocols'!$C102,DW$9='2. Protocols'!$E102,DW$9='2. Protocols'!$G102)),1,0)*'4. Formulations'!$I102</f>
        <v>0</v>
      </c>
      <c r="DX103" s="27">
        <f>IF(AND(OR(ISBLANK(DX$9),DX$9=0)=FALSE,OR(DX$9='2. Protocols'!$C102,DX$9='2. Protocols'!$E102,DX$9='2. Protocols'!$G102)),1,0)*'4. Formulations'!$I102</f>
        <v>0</v>
      </c>
      <c r="DY103" s="27">
        <f>IF(AND(OR(ISBLANK(DY$9),DY$9=0)=FALSE,OR(DY$9='2. Protocols'!$C102,DY$9='2. Protocols'!$E102,DY$9='2. Protocols'!$G102)),1,0)*'4. Formulations'!$I102</f>
        <v>0</v>
      </c>
      <c r="DZ103" s="27">
        <f>IF(AND(OR(ISBLANK(DZ$9),DZ$9=0)=FALSE,OR(DZ$9='2. Protocols'!$C102,DZ$9='2. Protocols'!$E102,DZ$9='2. Protocols'!$G102)),1,0)*'4. Formulations'!$I102</f>
        <v>0</v>
      </c>
      <c r="EA103" s="27">
        <f>IF(AND(OR(ISBLANK(EA$9),EA$9=0)=FALSE,OR(EA$9='2. Protocols'!$C102,EA$9='2. Protocols'!$E102,EA$9='2. Protocols'!$G102)),1,0)*'4. Formulations'!$I102</f>
        <v>0</v>
      </c>
      <c r="EB103" s="27">
        <f>IF(AND(OR(ISBLANK(EB$9),EB$9=0)=FALSE,OR(EB$9='2. Protocols'!$C102,EB$9='2. Protocols'!$E102,EB$9='2. Protocols'!$G102)),1,0)*'4. Formulations'!$I102</f>
        <v>0</v>
      </c>
      <c r="EC103" s="27">
        <f>IF(AND(OR(ISBLANK(EC$9),EC$9=0)=FALSE,OR(EC$9='2. Protocols'!$C102,EC$9='2. Protocols'!$E102,EC$9='2. Protocols'!$G102)),1,0)*'4. Formulations'!$I102</f>
        <v>0</v>
      </c>
      <c r="ED103" s="27">
        <f>IF(AND(OR(ISBLANK(ED$9),ED$9=0)=FALSE,OR(ED$9='2. Protocols'!$C102,ED$9='2. Protocols'!$E102,ED$9='2. Protocols'!$G102)),1,0)*'4. Formulations'!$I102</f>
        <v>0</v>
      </c>
      <c r="EE103" s="27">
        <f>IF(AND(OR(ISBLANK(EE$9),EE$9=0)=FALSE,OR(EE$9='2. Protocols'!$C102,EE$9='2. Protocols'!$E102,EE$9='2. Protocols'!$G102)),1,0)*'4. Formulations'!$I102</f>
        <v>0</v>
      </c>
      <c r="EF103" s="27">
        <f>IF(AND(OR(ISBLANK(EF$9),EF$9=0)=FALSE,OR(EF$9='2. Protocols'!$C102,EF$9='2. Protocols'!$E102,EF$9='2. Protocols'!$G102)),1,0)*'4. Formulations'!$I102</f>
        <v>0</v>
      </c>
      <c r="EG103" s="27">
        <f>IF(AND(OR(ISBLANK(EG$9),EG$9=0)=FALSE,OR(EG$9='2. Protocols'!$C102,EG$9='2. Protocols'!$E102,EG$9='2. Protocols'!$G102)),1,0)*'4. Formulations'!$I102</f>
        <v>0</v>
      </c>
      <c r="EH103" s="27">
        <f>IF(AND(OR(ISBLANK(EH$9),EH$9=0)=FALSE,OR(EH$9='2. Protocols'!$C102,EH$9='2. Protocols'!$E102,EH$9='2. Protocols'!$G102)),1,0)*'4. Formulations'!$I102</f>
        <v>0</v>
      </c>
      <c r="EI103" s="27">
        <f>IF(AND(OR(ISBLANK(EI$9),EI$9=0)=FALSE,OR(EI$9='2. Protocols'!$C102,EI$9='2. Protocols'!$E102,EI$9='2. Protocols'!$G102)),1,0)*'4. Formulations'!$I102</f>
        <v>0</v>
      </c>
      <c r="EJ103" s="27">
        <f>IF(AND(OR(ISBLANK(EJ$9),EJ$9=0)=FALSE,OR(EJ$9='2. Protocols'!$C102,EJ$9='2. Protocols'!$E102,EJ$9='2. Protocols'!$G102)),1,0)*'4. Formulations'!$I102</f>
        <v>0</v>
      </c>
      <c r="EK103" s="27">
        <f>IF(AND(OR(ISBLANK(EK$9),EK$9=0)=FALSE,OR(EK$9='2. Protocols'!$C102,EK$9='2. Protocols'!$E102,EK$9='2. Protocols'!$G102)),1,0)*'4. Formulations'!$I102</f>
        <v>0</v>
      </c>
      <c r="EL103" s="27">
        <f>IF(AND(OR(ISBLANK(EL$9),EL$9=0)=FALSE,OR(EL$9='2. Protocols'!$C102,EL$9='2. Protocols'!$E102,EL$9='2. Protocols'!$G102)),1,0)*'4. Formulations'!$I102</f>
        <v>0</v>
      </c>
      <c r="EM103" s="27">
        <f>IF(AND(OR(ISBLANK(EM$9),EM$9=0)=FALSE,OR(EM$9='2. Protocols'!$C102,EM$9='2. Protocols'!$E102,EM$9='2. Protocols'!$G102)),1,0)*'4. Formulations'!$I102</f>
        <v>0</v>
      </c>
      <c r="EN103" s="27">
        <f>IF(AND(OR(ISBLANK(EN$9),EN$9=0)=FALSE,OR(EN$9='2. Protocols'!$C102,EN$9='2. Protocols'!$E102,EN$9='2. Protocols'!$G102)),1,0)*'4. Formulations'!$I102</f>
        <v>0</v>
      </c>
      <c r="EO103" s="27">
        <f>IF(AND(OR(ISBLANK(EO$9),EO$9=0)=FALSE,OR(EO$9='2. Protocols'!$C102,EO$9='2. Protocols'!$E102,EO$9='2. Protocols'!$G102)),1,0)*'4. Formulations'!$I102</f>
        <v>0</v>
      </c>
      <c r="EP103" s="27">
        <f>IF(AND(OR(ISBLANK(EP$9),EP$9=0)=FALSE,OR(EP$9='2. Protocols'!$C102,EP$9='2. Protocols'!$E102,EP$9='2. Protocols'!$G102)),1,0)*'4. Formulations'!$I102</f>
        <v>0</v>
      </c>
      <c r="EQ103" s="27">
        <f>IF(AND(OR(ISBLANK(EQ$9),EQ$9=0)=FALSE,OR(EQ$9='2. Protocols'!$C102,EQ$9='2. Protocols'!$E102,EQ$9='2. Protocols'!$G102)),1,0)*'4. Formulations'!$I102</f>
        <v>0</v>
      </c>
      <c r="ER103" s="27">
        <f>IF(AND(OR(ISBLANK(ER$9),ER$9=0)=FALSE,OR(ER$9='2. Protocols'!$C102,ER$9='2. Protocols'!$E102,ER$9='2. Protocols'!$G102)),1,0)*'4. Formulations'!$I102</f>
        <v>0</v>
      </c>
      <c r="ES103" s="27">
        <f>IF(AND(OR(ISBLANK(ES$9),ES$9=0)=FALSE,OR(ES$9='2. Protocols'!$C102,ES$9='2. Protocols'!$E102,ES$9='2. Protocols'!$G102)),1,0)*'4. Formulations'!$I102</f>
        <v>0</v>
      </c>
      <c r="ET103" s="27">
        <f>IF(AND(OR(ISBLANK(ET$9),ET$9=0)=FALSE,OR(ET$9='2. Protocols'!$C102,ET$9='2. Protocols'!$E102,ET$9='2. Protocols'!$G102)),1,0)*'4. Formulations'!$I102</f>
        <v>0</v>
      </c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N103" s="27">
        <f>IF(AND(OR(ISBLANK(FN$9),FN$9=0)=FALSE,FN$9=$DL103),1,0)*'4. Formulations'!$J102</f>
        <v>0</v>
      </c>
      <c r="FO103" s="27">
        <f>IF(AND(OR(ISBLANK(FO$9),FO$9=0)=FALSE,FO$9=$DL103),1,0)*'4. Formulations'!$J102</f>
        <v>0</v>
      </c>
      <c r="FP103" s="27">
        <f>IF(AND(OR(ISBLANK(FP$9),FP$9=0)=FALSE,FP$9=$DL103),1,0)*'4. Formulations'!$J102</f>
        <v>0</v>
      </c>
      <c r="FQ103" s="27">
        <f>IF(AND(OR(ISBLANK(FQ$9),FQ$9=0)=FALSE,FQ$9=$DL103),1,0)*'4. Formulations'!$J102</f>
        <v>0</v>
      </c>
      <c r="FR103" s="27">
        <f>IF(AND(OR(ISBLANK(FR$9),FR$9=0)=FALSE,FR$9=$DL103),1,0)*'4. Formulations'!$J102</f>
        <v>0</v>
      </c>
      <c r="FS103" s="27">
        <f>IF(AND(OR(ISBLANK(FS$9),FS$9=0)=FALSE,FS$9=$DL103),1,0)*'4. Formulations'!$J102</f>
        <v>0</v>
      </c>
      <c r="FT103" s="27">
        <f>IF(AND(OR(ISBLANK(FT$9),FT$9=0)=FALSE,FT$9=$DL103),1,0)*'4. Formulations'!$J102</f>
        <v>0</v>
      </c>
      <c r="FU103" s="27">
        <f>IF(AND(OR(ISBLANK(FU$9),FU$9=0)=FALSE,FU$9=$DL103),1,0)*'4. Formulations'!$J102</f>
        <v>0</v>
      </c>
      <c r="FV103" s="27">
        <f>IF(AND(OR(ISBLANK(FV$9),FV$9=0)=FALSE,FV$9=$DL103),1,0)*'4. Formulations'!$J102</f>
        <v>0</v>
      </c>
      <c r="FW103" s="27">
        <f>IF(AND(OR(ISBLANK(FW$9),FW$9=0)=FALSE,FW$9=$DL103),1,0)*'4. Formulations'!$J102</f>
        <v>0</v>
      </c>
      <c r="FX103" s="27">
        <f>IF(AND(OR(ISBLANK(FX$9),FX$9=0)=FALSE,FX$9=$DL103),1,0)*'4. Formulations'!$J102</f>
        <v>0</v>
      </c>
      <c r="FY103" s="27">
        <f>IF(AND(OR(ISBLANK(FY$9),FY$9=0)=FALSE,FY$9=$DL103),1,0)*'4. Formulations'!$J102</f>
        <v>0</v>
      </c>
      <c r="FZ103" s="27">
        <f>IF(AND(OR(ISBLANK(FZ$9),FZ$9=0)=FALSE,FZ$9=$DL103),1,0)*'4. Formulations'!$J102</f>
        <v>0</v>
      </c>
      <c r="GA103" s="27">
        <f>IF(AND(OR(ISBLANK(GA$9),GA$9=0)=FALSE,GA$9=$DL103),1,0)*'4. Formulations'!$J102</f>
        <v>0</v>
      </c>
      <c r="GB103" s="27">
        <f>IF(AND(OR(ISBLANK(GB$9),GB$9=0)=FALSE,GB$9=$DL103),1,0)*'4. Formulations'!$J102</f>
        <v>0</v>
      </c>
      <c r="GC103" s="27">
        <f>IF(AND(OR(ISBLANK(GC$9),GC$9=0)=FALSE,GC$9=$DL103),1,0)*'4. Formulations'!$J102</f>
        <v>0</v>
      </c>
      <c r="GD103" s="27">
        <f>IF(AND(OR(ISBLANK(GD$9),GD$9=0)=FALSE,GD$9=$DL103),1,0)*'4. Formulations'!$J102</f>
        <v>0</v>
      </c>
      <c r="GE103" s="27"/>
      <c r="GF103" s="27"/>
      <c r="GG103" s="27"/>
      <c r="GI103" s="27">
        <f>IF(AND(OR(ISBLANK(GI$9),GI$9=0)=FALSE,SUM($FN103:$GD103)&gt;0,GI$9='2. Protocols'!$G102),1,0)*'4. Formulations'!$J102</f>
        <v>0</v>
      </c>
      <c r="GJ103" s="27">
        <f>IF(AND(OR(ISBLANK(GJ$9),GJ$9=0)=FALSE,SUM($FN103:$GD103)&gt;0,GJ$9='2. Protocols'!$G102),1,0)*'4. Formulations'!$J102</f>
        <v>0</v>
      </c>
      <c r="GK103" s="27">
        <f>IF(AND(OR(ISBLANK(GK$9),GK$9=0)=FALSE,SUM($FN103:$GD103)&gt;0,GK$9='2. Protocols'!$G102),1,0)*'4. Formulations'!$J102</f>
        <v>0</v>
      </c>
      <c r="GL103" s="27">
        <f>IF(AND(OR(ISBLANK(GL$9),GL$9=0)=FALSE,SUM($FN103:$GD103)&gt;0,GL$9='2. Protocols'!$G102),1,0)*'4. Formulations'!$J102</f>
        <v>0</v>
      </c>
      <c r="GM103" s="27">
        <f>IF(AND(OR(ISBLANK(GM$9),GM$9=0)=FALSE,SUM($FN103:$GD103)&gt;0,GM$9='2. Protocols'!$G102),1,0)*'4. Formulations'!$J102</f>
        <v>0</v>
      </c>
      <c r="GN103" s="27">
        <f>IF(AND(OR(ISBLANK(GN$9),GN$9=0)=FALSE,SUM($FN103:$GD103)&gt;0,GN$9='2. Protocols'!$G102),1,0)*'4. Formulations'!$J102</f>
        <v>0</v>
      </c>
      <c r="GO103" s="27">
        <f>IF(AND(OR(ISBLANK(GO$9),GO$9=0)=FALSE,SUM($FN103:$GD103)&gt;0,GO$9='2. Protocols'!$G102),1,0)*'4. Formulations'!$J102</f>
        <v>0</v>
      </c>
      <c r="GP103" s="27">
        <f>IF(AND(OR(ISBLANK(GP$9),GP$9=0)=FALSE,SUM($FN103:$GD103)&gt;0,GP$9='2. Protocols'!$G102),1,0)*'4. Formulations'!$J102</f>
        <v>0</v>
      </c>
      <c r="GQ103" s="27">
        <f>IF(AND(OR(ISBLANK(GQ$9),GQ$9=0)=FALSE,SUM($FN103:$GD103)&gt;0,GQ$9='2. Protocols'!$G102),1,0)*'4. Formulations'!$J102</f>
        <v>0</v>
      </c>
      <c r="GR103" s="27">
        <f>IF(AND(OR(ISBLANK(GR$9),GR$9=0)=FALSE,SUM($FN103:$GD103)&gt;0,GR$9='2. Protocols'!$G102),1,0)*'4. Formulations'!$J102</f>
        <v>0</v>
      </c>
      <c r="GS103" s="27">
        <f>IF(AND(OR(ISBLANK(GS$9),GS$9=0)=FALSE,SUM($FN103:$GD103)&gt;0,GS$9='2. Protocols'!$G102),1,0)*'4. Formulations'!$J102</f>
        <v>0</v>
      </c>
      <c r="GT103" s="27">
        <f>IF(AND(OR(ISBLANK(GT$9),GT$9=0)=FALSE,SUM($FN103:$GD103)&gt;0,GT$9='2. Protocols'!$G102),1,0)*'4. Formulations'!$J102</f>
        <v>0</v>
      </c>
      <c r="GU103" s="27">
        <f>IF(AND(OR(ISBLANK(GU$9),GU$9=0)=FALSE,SUM($FN103:$GD103)&gt;0,GU$9='2. Protocols'!$G102),1,0)*'4. Formulations'!$J102</f>
        <v>0</v>
      </c>
      <c r="GV103" s="27">
        <f>IF(AND(OR(ISBLANK(GV$9),GV$9=0)=FALSE,SUM($FN103:$GD103)&gt;0,GV$9='2. Protocols'!$G102),1,0)*'4. Formulations'!$J102</f>
        <v>0</v>
      </c>
      <c r="GW103" s="27">
        <f>IF(AND(OR(ISBLANK(GW$9),GW$9=0)=FALSE,SUM($FN103:$GD103)&gt;0,GW$9='2. Protocols'!$G102),1,0)*'4. Formulations'!$J102</f>
        <v>0</v>
      </c>
      <c r="GX103" s="27">
        <f>IF(AND(OR(ISBLANK(GX$9),GX$9=0)=FALSE,SUM($FN103:$GD103)&gt;0,GX$9='2. Protocols'!$G102),1,0)*'4. Formulations'!$J102</f>
        <v>0</v>
      </c>
      <c r="GY103" s="27">
        <f>IF(AND(OR(ISBLANK(GY$9),GY$9=0)=FALSE,SUM($FN103:$GD103)&gt;0,GY$9='2. Protocols'!$G102),1,0)*'4. Formulations'!$J102</f>
        <v>0</v>
      </c>
      <c r="GZ103" s="27">
        <f>IF(AND(OR(ISBLANK(GZ$9),GZ$9=0)=FALSE,SUM($FN103:$GD103)&gt;0,GZ$9='2. Protocols'!$G102),1,0)*'4. Formulations'!$J102</f>
        <v>0</v>
      </c>
      <c r="HA103" s="27">
        <f>IF(AND(OR(ISBLANK(HA$9),HA$9=0)=FALSE,SUM($FN103:$GD103)&gt;0,HA$9='2. Protocols'!$G102),1,0)*'4. Formulations'!$J102</f>
        <v>0</v>
      </c>
      <c r="HB103" s="27">
        <f>IF(AND(OR(ISBLANK(HB$9),HB$9=0)=FALSE,SUM($FN103:$GD103)&gt;0,HB$9='2. Protocols'!$G102),1,0)*'4. Formulations'!$J102</f>
        <v>0</v>
      </c>
      <c r="HC103" s="27">
        <f>IF(AND(OR(ISBLANK(HC$9),HC$9=0)=FALSE,SUM($FN103:$GD103)&gt;0,HC$9='2. Protocols'!$G102),1,0)*'4. Formulations'!$J102</f>
        <v>0</v>
      </c>
      <c r="HD103" s="27">
        <f>IF(AND(OR(ISBLANK(HD$9),HD$9=0)=FALSE,SUM($FN103:$GD103)&gt;0,HD$9='2. Protocols'!$G102),1,0)*'4. Formulations'!$J102</f>
        <v>0</v>
      </c>
      <c r="HE103" s="27">
        <f>IF(AND(OR(ISBLANK(HE$9),HE$9=0)=FALSE,SUM($FN103:$GD103)&gt;0,HE$9='2. Protocols'!$G102),1,0)*'4. Formulations'!$J102</f>
        <v>0</v>
      </c>
      <c r="HF103" s="27">
        <f>IF(AND(OR(ISBLANK(HF$9),HF$9=0)=FALSE,SUM($FN103:$GD103)&gt;0,HF$9='2. Protocols'!$G102),1,0)*'4. Formulations'!$J102</f>
        <v>0</v>
      </c>
      <c r="HG103" s="27">
        <f>IF(AND(OR(ISBLANK(HG$9),HG$9=0)=FALSE,SUM($FN103:$GD103)&gt;0,HG$9='2. Protocols'!$G102),1,0)*'4. Formulations'!$J102</f>
        <v>0</v>
      </c>
      <c r="HH103" s="27">
        <f>IF(AND(OR(ISBLANK(HH$9),HH$9=0)=FALSE,SUM($FN103:$GD103)&gt;0,HH$9='2. Protocols'!$G102),1,0)*'4. Formulations'!$J102</f>
        <v>0</v>
      </c>
      <c r="HI103" s="27">
        <f>IF(AND(OR(ISBLANK(HI$9),HI$9=0)=FALSE,SUM($FN103:$GD103)&gt;0,HI$9='2. Protocols'!$G102),1,0)*'4. Formulations'!$J102</f>
        <v>0</v>
      </c>
      <c r="HJ103" s="27">
        <f>IF(AND(OR(ISBLANK(HJ$9),HJ$9=0)=FALSE,SUM($FN103:$GD103)&gt;0,HJ$9='2. Protocols'!$G102),1,0)*'4. Formulations'!$J102</f>
        <v>0</v>
      </c>
      <c r="HK103" s="27">
        <f>IF(AND(OR(ISBLANK(HK$9),HK$9=0)=FALSE,SUM($FN103:$GD103)&gt;0,HK$9='2. Protocols'!$G102),1,0)*'4. Formulations'!$J102</f>
        <v>0</v>
      </c>
      <c r="HL103" s="27">
        <f>IF(AND(OR(ISBLANK(HL$9),HL$9=0)=FALSE,SUM($FN103:$GD103)&gt;0,HL$9='2. Protocols'!$G102),1,0)*'4. Formulations'!$J102</f>
        <v>0</v>
      </c>
      <c r="HM103" s="27">
        <f>IF(AND(OR(ISBLANK(HM$9),HM$9=0)=FALSE,SUM($FN103:$GD103)&gt;0,HM$9='2. Protocols'!$G102),1,0)*'4. Formulations'!$J102</f>
        <v>0</v>
      </c>
      <c r="HN103" s="27">
        <f>IF(AND(OR(ISBLANK(HN$9),HN$9=0)=FALSE,SUM($FN103:$GD103)&gt;0,HN$9='2. Protocols'!$G102),1,0)*'4. Formulations'!$J102</f>
        <v>0</v>
      </c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H103" s="27">
        <f>IF(AND(OR(ISBLANK(GI$9),GI$9=0)=FALSE,IH$9=$DM103),1,0)*'4. Formulations'!$K102</f>
        <v>0</v>
      </c>
      <c r="II103" s="27">
        <f>IF(AND(OR(ISBLANK(GJ$9),GJ$9=0)=FALSE,II$9=$DM103),1,0)*'4. Formulations'!$K102</f>
        <v>0</v>
      </c>
      <c r="IJ103" s="27">
        <f>IF(AND(OR(ISBLANK(GK$9),GK$9=0)=FALSE,IJ$9=$DM103),1,0)*'4. Formulations'!$K102</f>
        <v>0</v>
      </c>
      <c r="IK103" s="27">
        <f>IF(AND(OR(ISBLANK(GL$9),GL$9=0)=FALSE,IK$9=$DM103),1,0)*'4. Formulations'!$K102</f>
        <v>0</v>
      </c>
      <c r="IL103" s="27">
        <f>IF(AND(OR(ISBLANK(GM$9),GM$9=0)=FALSE,IL$9=$DM103),1,0)*'4. Formulations'!$K102</f>
        <v>0</v>
      </c>
      <c r="IM103" s="27">
        <f>IF(AND(OR(ISBLANK(GN$9),GN$9=0)=FALSE,IM$9=$DM103),1,0)*'4. Formulations'!$K102</f>
        <v>0</v>
      </c>
      <c r="IN103" s="27">
        <f>IF(AND(OR(ISBLANK(GO$9),GO$9=0)=FALSE,IN$9=$DM103),1,0)*'4. Formulations'!$K102</f>
        <v>0</v>
      </c>
      <c r="IO103" s="27">
        <f>IF(AND(OR(ISBLANK(GP$9),GP$9=0)=FALSE,IO$9=$DM103),1,0)*'4. Formulations'!$K102</f>
        <v>0</v>
      </c>
      <c r="IP103" s="27">
        <f>IF(AND(OR(ISBLANK(GQ$9),GQ$9=0)=FALSE,IP$9=$DM103),1,0)*'4. Formulations'!$K102</f>
        <v>0</v>
      </c>
      <c r="IQ103" s="27">
        <f>IF(AND(OR(ISBLANK(GR$9),GR$9=0)=FALSE,IQ$9=$DM103),1,0)*'4. Formulations'!$K102</f>
        <v>0</v>
      </c>
      <c r="IR103" s="27">
        <f>IF(AND(OR(ISBLANK(GN$9),GN$9=0)=FALSE,IR$9=$DM103),1,0)*'4. Formulations'!$K102</f>
        <v>0</v>
      </c>
      <c r="IS103" s="27">
        <f>IF(AND(OR(ISBLANK(GO$9),GO$9=0)=FALSE,IS$9=$DM103),1,0)*'4. Formulations'!$K102</f>
        <v>0</v>
      </c>
      <c r="IT103" s="27">
        <f>IF(AND(OR(ISBLANK(GP$9),GP$9=0)=FALSE,IT$9=$DM103),1,0)*'4. Formulations'!$K102</f>
        <v>0</v>
      </c>
      <c r="IU103" s="27">
        <f>IF(AND(OR(ISBLANK(GQ$9),GQ$9=0)=FALSE,IU$9=$DM103),1,0)*'4. Formulations'!$K102</f>
        <v>0</v>
      </c>
      <c r="IV103" s="27"/>
      <c r="IW103" s="27"/>
      <c r="IX103" s="27"/>
      <c r="IY103" s="27"/>
      <c r="IZ103" s="27"/>
      <c r="JA103" s="27"/>
      <c r="JC103" s="27">
        <f>IF(AND(OR(ISBLANK(JC$9),JC$9=0)=FALSE,OR(JC$9='2. Protocols'!$C102,JC$9='2. Protocols'!$E102,JC$9='2. Protocols'!$G102)),1,0)*'4. Formulations'!$L102</f>
        <v>0</v>
      </c>
      <c r="JD103" s="27">
        <f>IF(AND(OR(ISBLANK(JD$9),JD$9=0)=FALSE,OR(JD$9='2. Protocols'!$C102,JD$9='2. Protocols'!$E102,JD$9='2. Protocols'!$G102)),1,0)*'4. Formulations'!$L102</f>
        <v>0</v>
      </c>
      <c r="JE103" s="27">
        <f>IF(AND(OR(ISBLANK(JE$9),JE$9=0)=FALSE,OR(JE$9='2. Protocols'!$C102,JE$9='2. Protocols'!$E102,JE$9='2. Protocols'!$G102)),1,0)*'4. Formulations'!$L102</f>
        <v>0</v>
      </c>
      <c r="JF103" s="27">
        <f>IF(AND(OR(ISBLANK(JF$9),JF$9=0)=FALSE,OR(JF$9='2. Protocols'!$C102,JF$9='2. Protocols'!$E102,JF$9='2. Protocols'!$G102)),1,0)*'4. Formulations'!$L102</f>
        <v>0</v>
      </c>
      <c r="JG103" s="27">
        <f>IF(AND(OR(ISBLANK(JG$9),JG$9=0)=FALSE,OR(JG$9='2. Protocols'!$C102,JG$9='2. Protocols'!$E102,JG$9='2. Protocols'!$G102)),1,0)*'4. Formulations'!$L102</f>
        <v>0</v>
      </c>
      <c r="JH103" s="27">
        <f>IF(AND(OR(ISBLANK(JH$9),JH$9=0)=FALSE,OR(JH$9='2. Protocols'!$C102,JH$9='2. Protocols'!$E102,JH$9='2. Protocols'!$G102)),1,0)*'4. Formulations'!$L102</f>
        <v>0</v>
      </c>
      <c r="JI103" s="27">
        <f>IF(AND(OR(ISBLANK(JI$9),JI$9=0)=FALSE,OR(JI$9='2. Protocols'!$C102,JI$9='2. Protocols'!$E102,JI$9='2. Protocols'!$G102)),1,0)*'4. Formulations'!$L102</f>
        <v>0</v>
      </c>
      <c r="JJ103" s="27">
        <f>IF(AND(OR(ISBLANK(JJ$9),JJ$9=0)=FALSE,OR(JJ$9='2. Protocols'!$C102,JJ$9='2. Protocols'!$E102,JJ$9='2. Protocols'!$G102)),1,0)*'4. Formulations'!$L102</f>
        <v>0</v>
      </c>
      <c r="JK103" s="27">
        <f>IF(AND(OR(ISBLANK(JK$9),JK$9=0)=FALSE,OR(JK$9='2. Protocols'!$C102,JK$9='2. Protocols'!$E102,JK$9='2. Protocols'!$G102)),1,0)*'4. Formulations'!$L102</f>
        <v>0</v>
      </c>
      <c r="JL103" s="27">
        <f>IF(AND(OR(ISBLANK(JL$9),JL$9=0)=FALSE,OR(JL$9='2. Protocols'!$C102,JL$9='2. Protocols'!$E102,JL$9='2. Protocols'!$G102)),1,0)*'4. Formulations'!$L102</f>
        <v>0</v>
      </c>
      <c r="JM103" s="27">
        <f>IF(AND(OR(ISBLANK(JM$9),JM$9=0)=FALSE,OR(JM$9='2. Protocols'!$C102,JM$9='2. Protocols'!$E102,JM$9='2. Protocols'!$G102)),1,0)*'4. Formulations'!$L102</f>
        <v>0</v>
      </c>
      <c r="JN103" s="27">
        <f>IF(AND(OR(ISBLANK(JN$9),JN$9=0)=FALSE,OR(JN$9='2. Protocols'!$C102,JN$9='2. Protocols'!$E102,JN$9='2. Protocols'!$G102)),1,0)*'4. Formulations'!$L102</f>
        <v>0</v>
      </c>
      <c r="JO103" s="27">
        <f>IF(AND(OR(ISBLANK(JO$9),JO$9=0)=FALSE,OR(JO$9='2. Protocols'!$C102,JO$9='2. Protocols'!$E102,JO$9='2. Protocols'!$G102)),1,0)*'4. Formulations'!$L102</f>
        <v>0</v>
      </c>
      <c r="JP103" s="27">
        <f>IF(AND(OR(ISBLANK(JP$9),JP$9=0)=FALSE,OR(JP$9='2. Protocols'!$C102,JP$9='2. Protocols'!$E102,JP$9='2. Protocols'!$G102)),1,0)*'4. Formulations'!$L102</f>
        <v>0</v>
      </c>
      <c r="JQ103" s="27">
        <f>IF(AND(OR(ISBLANK(JQ$9),JQ$9=0)=FALSE,OR(JQ$9='2. Protocols'!$C102,JQ$9='2. Protocols'!$E102,JQ$9='2. Protocols'!$G102)),1,0)*'4. Formulations'!$L102</f>
        <v>0</v>
      </c>
      <c r="JR103" s="27">
        <f>IF(AND(OR(ISBLANK(JR$9),JR$9=0)=FALSE,OR(JR$9='2. Protocols'!$C102,JR$9='2. Protocols'!$E102,JR$9='2. Protocols'!$G102)),1,0)*'4. Formulations'!$L102</f>
        <v>0</v>
      </c>
      <c r="JS103" s="27">
        <f>IF(AND(OR(ISBLANK(JS$9),JS$9=0)=FALSE,OR(JS$9='2. Protocols'!$C102,JS$9='2. Protocols'!$E102,JS$9='2. Protocols'!$G102)),1,0)*'4. Formulations'!$L102</f>
        <v>0</v>
      </c>
      <c r="JT103" s="27">
        <f>IF(AND(OR(ISBLANK(JT$9),JT$9=0)=FALSE,OR(JT$9='2. Protocols'!$C102,JT$9='2. Protocols'!$E102,JT$9='2. Protocols'!$G102)),1,0)*'4. Formulations'!$L102</f>
        <v>0</v>
      </c>
      <c r="JU103" s="27">
        <f>IF(AND(OR(ISBLANK(JU$9),JU$9=0)=FALSE,OR(JU$9='2. Protocols'!$C102,JU$9='2. Protocols'!$E102,JU$9='2. Protocols'!$G102)),1,0)*'4. Formulations'!$L102</f>
        <v>0</v>
      </c>
      <c r="JV103" s="27">
        <f>IF(AND(OR(ISBLANK(JV$9),JV$9=0)=FALSE,OR(JV$9='2. Protocols'!$C102,JV$9='2. Protocols'!$E102,JV$9='2. Protocols'!$G102)),1,0)*'4. Formulations'!$L102</f>
        <v>0</v>
      </c>
      <c r="JW103" s="27">
        <f>IF(AND(OR(ISBLANK(JW$9),JW$9=0)=FALSE,OR(JW$9='2. Protocols'!$C102,JW$9='2. Protocols'!$E102,JW$9='2. Protocols'!$G102)),1,0)*'4. Formulations'!$L102</f>
        <v>0</v>
      </c>
      <c r="JX103" s="27">
        <f>IF(AND(OR(ISBLANK(JX$9),JX$9=0)=FALSE,OR(JX$9='2. Protocols'!$C102,JX$9='2. Protocols'!$E102,JX$9='2. Protocols'!$G102)),1,0)*'4. Formulations'!$L102</f>
        <v>0</v>
      </c>
      <c r="JY103" s="27">
        <f>IF(AND(OR(ISBLANK(JY$9),JY$9=0)=FALSE,OR(JY$9='2. Protocols'!$C102,JY$9='2. Protocols'!$E102,JY$9='2. Protocols'!$G102)),1,0)*'4. Formulations'!$L102</f>
        <v>0</v>
      </c>
      <c r="JZ103" s="27">
        <f>IF(AND(OR(ISBLANK(JZ$9),JZ$9=0)=FALSE,OR(JZ$9='2. Protocols'!$C102,JZ$9='2. Protocols'!$E102,JZ$9='2. Protocols'!$G102)),1,0)*'4. Formulations'!$L102</f>
        <v>0</v>
      </c>
      <c r="KA103" s="27">
        <f>IF(AND(OR(ISBLANK(KA$9),KA$9=0)=FALSE,OR(KA$9='2. Protocols'!$C102,KA$9='2. Protocols'!$E102,KA$9='2. Protocols'!$G102)),1,0)*'4. Formulations'!$L102</f>
        <v>0</v>
      </c>
      <c r="KB103" s="27">
        <f>IF(AND(OR(ISBLANK(KB$9),KB$9=0)=FALSE,OR(KB$9='2. Protocols'!$C102,KB$9='2. Protocols'!$E102,KB$9='2. Protocols'!$G102)),1,0)*'4. Formulations'!$L102</f>
        <v>0</v>
      </c>
      <c r="KC103" s="27">
        <f>IF(AND(OR(ISBLANK(KC$9),KC$9=0)=FALSE,OR(KC$9='2. Protocols'!$C102,KC$9='2. Protocols'!$E102,KC$9='2. Protocols'!$G102)),1,0)*'4. Formulations'!$L102</f>
        <v>0</v>
      </c>
      <c r="KD103" s="27">
        <f>IF(AND(OR(ISBLANK(KD$9),KD$9=0)=FALSE,OR(KD$9='2. Protocols'!$C102,KD$9='2. Protocols'!$E102,KD$9='2. Protocols'!$G102)),1,0)*'4. Formulations'!$L102</f>
        <v>0</v>
      </c>
      <c r="KE103" s="27">
        <f>IF(AND(OR(ISBLANK(KE$9),KE$9=0)=FALSE,OR(KE$9='2. Protocols'!$C102,KE$9='2. Protocols'!$E102,KE$9='2. Protocols'!$G102)),1,0)*'4. Formulations'!$L102</f>
        <v>0</v>
      </c>
      <c r="KF103" s="27">
        <f>IF(AND(OR(ISBLANK(KF$9),KF$9=0)=FALSE,OR(KF$9='2. Protocols'!$C102,KF$9='2. Protocols'!$E102,KF$9='2. Protocols'!$G102)),1,0)*'4. Formulations'!$L102</f>
        <v>0</v>
      </c>
      <c r="KG103" s="27">
        <f>IF(AND(OR(ISBLANK(KG$9),KG$9=0)=FALSE,OR(KG$9='2. Protocols'!$C102,KG$9='2. Protocols'!$E102,KG$9='2. Protocols'!$G102)),1,0)*'4. Formulations'!$L102</f>
        <v>0</v>
      </c>
      <c r="KH103" s="27">
        <f>IF(AND(OR(ISBLANK(KH$9),KH$9=0)=FALSE,OR(KH$9='2. Protocols'!$C102,KH$9='2. Protocols'!$E102,KH$9='2. Protocols'!$G102)),1,0)*'4. Formulations'!$L102</f>
        <v>0</v>
      </c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B103" s="27">
        <f>IF(AND(OR(ISBLANK(LB$9),LB$9=0)=FALSE,LB$9=$DL103),1,0)*'4. Formulations'!$M102</f>
        <v>0</v>
      </c>
      <c r="LC103" s="27">
        <f>IF(AND(OR(ISBLANK(LC$9),LC$9=0)=FALSE,LC$9=$DL103),1,0)*'4. Formulations'!$M102</f>
        <v>0</v>
      </c>
      <c r="LD103" s="27">
        <f>IF(AND(OR(ISBLANK(LD$9),LD$9=0)=FALSE,LD$9=$DL103),1,0)*'4. Formulations'!$M102</f>
        <v>0</v>
      </c>
      <c r="LE103" s="27">
        <f>IF(AND(OR(ISBLANK(LE$9),LE$9=0)=FALSE,LE$9=$DL103),1,0)*'4. Formulations'!$M102</f>
        <v>0</v>
      </c>
      <c r="LF103" s="27">
        <f>IF(AND(OR(ISBLANK(LF$9),LF$9=0)=FALSE,LF$9=$DL103),1,0)*'4. Formulations'!$M102</f>
        <v>0</v>
      </c>
      <c r="LG103" s="27">
        <f>IF(AND(OR(ISBLANK(LG$9),LG$9=0)=FALSE,LG$9=$DL103),1,0)*'4. Formulations'!$M102</f>
        <v>0</v>
      </c>
      <c r="LH103" s="27">
        <f>IF(AND(OR(ISBLANK(LH$9),LH$9=0)=FALSE,LH$9=$DL103),1,0)*'4. Formulations'!$M102</f>
        <v>0</v>
      </c>
      <c r="LI103" s="27">
        <f>IF(AND(OR(ISBLANK(LI$9),LI$9=0)=FALSE,LI$9=$DL103),1,0)*'4. Formulations'!$M102</f>
        <v>0</v>
      </c>
      <c r="LJ103" s="27">
        <f>IF(AND(OR(ISBLANK(LJ$9),LJ$9=0)=FALSE,LJ$9=$DL103),1,0)*'4. Formulations'!$M102</f>
        <v>0</v>
      </c>
      <c r="LK103" s="27">
        <f>IF(AND(OR(ISBLANK(LK$9),LK$9=0)=FALSE,LK$9=$DL103),1,0)*'4. Formulations'!$M102</f>
        <v>0</v>
      </c>
      <c r="LL103" s="27">
        <f>IF(AND(OR(ISBLANK(LL$9),LL$9=0)=FALSE,LL$9=$DL103),1,0)*'4. Formulations'!$M102</f>
        <v>0</v>
      </c>
      <c r="LM103" s="27">
        <f>IF(AND(OR(ISBLANK(LM$9),LM$9=0)=FALSE,LM$9=$DL103),1,0)*'4. Formulations'!$M102</f>
        <v>0</v>
      </c>
      <c r="LN103" s="27">
        <f>IF(AND(OR(ISBLANK(LN$9),LN$9=0)=FALSE,LN$9=$DL103),1,0)*'4. Formulations'!$M102</f>
        <v>0</v>
      </c>
      <c r="LO103" s="27">
        <f>IF(AND(OR(ISBLANK(LO$9),LO$9=0)=FALSE,LO$9=$DL103),1,0)*'4. Formulations'!$M102</f>
        <v>0</v>
      </c>
      <c r="LP103" s="27">
        <f>IF(AND(OR(ISBLANK(LP$9),LP$9=0)=FALSE,LP$9=$DL103),1,0)*'4. Formulations'!$M102</f>
        <v>0</v>
      </c>
      <c r="LQ103" s="27">
        <f>IF(AND(OR(ISBLANK(LQ$9),LQ$9=0)=FALSE,LQ$9=$DL103),1,0)*'4. Formulations'!$M102</f>
        <v>0</v>
      </c>
      <c r="LR103" s="27">
        <f>IF(AND(OR(ISBLANK(LR$9),LR$9=0)=FALSE,LR$9=$DL103),1,0)*'4. Formulations'!$M102</f>
        <v>0</v>
      </c>
      <c r="LS103" s="27"/>
      <c r="LT103" s="27"/>
      <c r="LU103" s="27"/>
      <c r="LW103" s="27">
        <f>IF(AND(OR(ISBLANK(LW$9),LW$9=0)=FALSE,SUM($LB103:$LR103)&gt;0,LW$9='2. Protocols'!$G102),1,0)*'4. Formulations'!$M102</f>
        <v>0</v>
      </c>
      <c r="LX103" s="27">
        <f>IF(AND(OR(ISBLANK(LX$9),LX$9=0)=FALSE,SUM($LB103:$LR103)&gt;0,LX$9='2. Protocols'!$G102),1,0)*'4. Formulations'!$M102</f>
        <v>0</v>
      </c>
      <c r="LY103" s="27">
        <f>IF(AND(OR(ISBLANK(LY$9),LY$9=0)=FALSE,SUM($LB103:$LR103)&gt;0,LY$9='2. Protocols'!$G102),1,0)*'4. Formulations'!$M102</f>
        <v>0</v>
      </c>
      <c r="LZ103" s="27">
        <f>IF(AND(OR(ISBLANK(LZ$9),LZ$9=0)=FALSE,SUM($LB103:$LR103)&gt;0,LZ$9='2. Protocols'!$G102),1,0)*'4. Formulations'!$M102</f>
        <v>0</v>
      </c>
      <c r="MA103" s="27">
        <f>IF(AND(OR(ISBLANK(MA$9),MA$9=0)=FALSE,SUM($LB103:$LR103)&gt;0,MA$9='2. Protocols'!$G102),1,0)*'4. Formulations'!$M102</f>
        <v>0</v>
      </c>
      <c r="MB103" s="27">
        <f>IF(AND(OR(ISBLANK(MB$9),MB$9=0)=FALSE,SUM($LB103:$LR103)&gt;0,MB$9='2. Protocols'!$G102),1,0)*'4. Formulations'!$M102</f>
        <v>0</v>
      </c>
      <c r="MC103" s="27">
        <f>IF(AND(OR(ISBLANK(MC$9),MC$9=0)=FALSE,SUM($LB103:$LR103)&gt;0,MC$9='2. Protocols'!$G102),1,0)*'4. Formulations'!$M102</f>
        <v>0</v>
      </c>
      <c r="MD103" s="27">
        <f>IF(AND(OR(ISBLANK(MD$9),MD$9=0)=FALSE,SUM($LB103:$LR103)&gt;0,MD$9='2. Protocols'!$G102),1,0)*'4. Formulations'!$M102</f>
        <v>0</v>
      </c>
      <c r="ME103" s="27">
        <f>IF(AND(OR(ISBLANK(ME$9),ME$9=0)=FALSE,SUM($LB103:$LR103)&gt;0,ME$9='2. Protocols'!$G102),1,0)*'4. Formulations'!$M102</f>
        <v>0</v>
      </c>
      <c r="MF103" s="27">
        <f>IF(AND(OR(ISBLANK(MF$9),MF$9=0)=FALSE,SUM($LB103:$LR103)&gt;0,MF$9='2. Protocols'!$G102),1,0)*'4. Formulations'!$M102</f>
        <v>0</v>
      </c>
      <c r="MG103" s="27">
        <f>IF(AND(OR(ISBLANK(MG$9),MG$9=0)=FALSE,SUM($LB103:$LR103)&gt;0,MG$9='2. Protocols'!$G102),1,0)*'4. Formulations'!$M102</f>
        <v>0</v>
      </c>
      <c r="MH103" s="27">
        <f>IF(AND(OR(ISBLANK(MH$9),MH$9=0)=FALSE,SUM($LB103:$LR103)&gt;0,MH$9='2. Protocols'!$G102),1,0)*'4. Formulations'!$M102</f>
        <v>0</v>
      </c>
      <c r="MI103" s="27">
        <f>IF(AND(OR(ISBLANK(MI$9),MI$9=0)=FALSE,SUM($LB103:$LR103)&gt;0,MI$9='2. Protocols'!$G102),1,0)*'4. Formulations'!$M102</f>
        <v>0</v>
      </c>
      <c r="MJ103" s="27">
        <f>IF(AND(OR(ISBLANK(MJ$9),MJ$9=0)=FALSE,SUM($LB103:$LR103)&gt;0,MJ$9='2. Protocols'!$G102),1,0)*'4. Formulations'!$M102</f>
        <v>0</v>
      </c>
      <c r="MK103" s="27">
        <f>IF(AND(OR(ISBLANK(MK$9),MK$9=0)=FALSE,SUM($LB103:$LR103)&gt;0,MK$9='2. Protocols'!$G102),1,0)*'4. Formulations'!$M102</f>
        <v>0</v>
      </c>
      <c r="ML103" s="27">
        <f>IF(AND(OR(ISBLANK(ML$9),ML$9=0)=FALSE,SUM($LB103:$LR103)&gt;0,ML$9='2. Protocols'!$G102),1,0)*'4. Formulations'!$M102</f>
        <v>0</v>
      </c>
      <c r="MM103" s="27">
        <f>IF(AND(OR(ISBLANK(MM$9),MM$9=0)=FALSE,SUM($LB103:$LR103)&gt;0,MM$9='2. Protocols'!$G102),1,0)*'4. Formulations'!$M102</f>
        <v>0</v>
      </c>
      <c r="MN103" s="27">
        <f>IF(AND(OR(ISBLANK(MN$9),MN$9=0)=FALSE,SUM($LB103:$LR103)&gt;0,MN$9='2. Protocols'!$G102),1,0)*'4. Formulations'!$M102</f>
        <v>0</v>
      </c>
      <c r="MO103" s="27">
        <f>IF(AND(OR(ISBLANK(MO$9),MO$9=0)=FALSE,SUM($LB103:$LR103)&gt;0,MO$9='2. Protocols'!$G102),1,0)*'4. Formulations'!$M102</f>
        <v>0</v>
      </c>
      <c r="MP103" s="27">
        <f>IF(AND(OR(ISBLANK(MP$9),MP$9=0)=FALSE,SUM($LB103:$LR103)&gt;0,MP$9='2. Protocols'!$G102),1,0)*'4. Formulations'!$M102</f>
        <v>0</v>
      </c>
      <c r="MQ103" s="27">
        <f>IF(AND(OR(ISBLANK(MQ$9),MQ$9=0)=FALSE,SUM($LB103:$LR103)&gt;0,MQ$9='2. Protocols'!$G102),1,0)*'4. Formulations'!$M102</f>
        <v>0</v>
      </c>
      <c r="MR103" s="27">
        <f>IF(AND(OR(ISBLANK(MR$9),MR$9=0)=FALSE,SUM($LB103:$LR103)&gt;0,MR$9='2. Protocols'!$G102),1,0)*'4. Formulations'!$M102</f>
        <v>0</v>
      </c>
      <c r="MS103" s="27">
        <f>IF(AND(OR(ISBLANK(MS$9),MS$9=0)=FALSE,SUM($LB103:$LR103)&gt;0,MS$9='2. Protocols'!$G102),1,0)*'4. Formulations'!$M102</f>
        <v>0</v>
      </c>
      <c r="MT103" s="27">
        <f>IF(AND(OR(ISBLANK(MT$9),MT$9=0)=FALSE,SUM($LB103:$LR103)&gt;0,MT$9='2. Protocols'!$G102),1,0)*'4. Formulations'!$M102</f>
        <v>0</v>
      </c>
      <c r="MU103" s="27">
        <f>IF(AND(OR(ISBLANK(MU$9),MU$9=0)=FALSE,SUM($LB103:$LR103)&gt;0,MU$9='2. Protocols'!$G102),1,0)*'4. Formulations'!$M102</f>
        <v>0</v>
      </c>
      <c r="MV103" s="27">
        <f>IF(AND(OR(ISBLANK(MV$9),MV$9=0)=FALSE,SUM($LB103:$LR103)&gt;0,MV$9='2. Protocols'!$G102),1,0)*'4. Formulations'!$M102</f>
        <v>0</v>
      </c>
      <c r="MW103" s="27">
        <f>IF(AND(OR(ISBLANK(MW$9),MW$9=0)=FALSE,SUM($LB103:$LR103)&gt;0,MW$9='2. Protocols'!$G102),1,0)*'4. Formulations'!$M102</f>
        <v>0</v>
      </c>
      <c r="MX103" s="27">
        <f>IF(AND(OR(ISBLANK(MX$9),MX$9=0)=FALSE,SUM($LB103:$LR103)&gt;0,MX$9='2. Protocols'!$G102),1,0)*'4. Formulations'!$M102</f>
        <v>0</v>
      </c>
      <c r="MY103" s="27">
        <f>IF(AND(OR(ISBLANK(MY$9),MY$9=0)=FALSE,SUM($LB103:$LR103)&gt;0,MY$9='2. Protocols'!$G102),1,0)*'4. Formulations'!$M102</f>
        <v>0</v>
      </c>
      <c r="MZ103" s="27">
        <f>IF(AND(OR(ISBLANK(MZ$9),MZ$9=0)=FALSE,SUM($LB103:$LR103)&gt;0,MZ$9='2. Protocols'!$G102),1,0)*'4. Formulations'!$M102</f>
        <v>0</v>
      </c>
      <c r="NA103" s="27">
        <f>IF(AND(OR(ISBLANK(NA$9),NA$9=0)=FALSE,SUM($LB103:$LR103)&gt;0,NA$9='2. Protocols'!$G102),1,0)*'4. Formulations'!$M102</f>
        <v>0</v>
      </c>
      <c r="NB103" s="27">
        <f>IF(AND(OR(ISBLANK(NB$9),NB$9=0)=FALSE,SUM($LB103:$LR103)&gt;0,NB$9='2. Protocols'!$G102),1,0)*'4. Formulations'!$M102</f>
        <v>0</v>
      </c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V103" s="27">
        <f>IF(AND(OR(ISBLANK(NV$9),NV$9=0)=FALSE,NV$9=$DM103),1,0)*'4. Formulations'!$N102</f>
        <v>0</v>
      </c>
      <c r="NW103" s="721">
        <f>IF(AND(OR(ISBLANK(NW$9),NW$9=0)=FALSE,NW$9=$DM103),1,0)*'4. Formulations'!$N102</f>
        <v>0</v>
      </c>
      <c r="NX103" s="27">
        <f>IF(AND(OR(ISBLANK(NX$9),NX$9=0)=FALSE,NX$9=$DM103),1,0)*'4. Formulations'!$N102</f>
        <v>0</v>
      </c>
      <c r="NY103" s="27">
        <f>IF(AND(OR(ISBLANK(NY$9),NY$9=0)=FALSE,NY$9=$DM103),1,0)*'4. Formulations'!$N102</f>
        <v>0</v>
      </c>
      <c r="NZ103" s="27">
        <f>IF(AND(OR(ISBLANK(NZ$9),NZ$9=0)=FALSE,NZ$9=$DM103),1,0)*'4. Formulations'!$N102</f>
        <v>0</v>
      </c>
      <c r="OA103" s="27">
        <f>IF(AND(OR(ISBLANK(OA$9),OA$9=0)=FALSE,OA$9=$DM103),1,0)*'4. Formulations'!$N102</f>
        <v>0</v>
      </c>
      <c r="OB103" s="27">
        <f>IF(AND(OR(ISBLANK(OB$9),OB$9=0)=FALSE,OB$9=$DM103),1,0)*'4. Formulations'!$N102</f>
        <v>0</v>
      </c>
      <c r="OC103" s="27">
        <f>IF(AND(OR(ISBLANK(OC$9),OC$9=0)=FALSE,OC$9=$DM103),1,0)*'4. Formulations'!$N102</f>
        <v>0</v>
      </c>
      <c r="OD103" s="27">
        <f>IF(AND(OR(ISBLANK(OD$9),OD$9=0)=FALSE,OD$9=$DM103),1,0)*'4. Formulations'!$N102</f>
        <v>0</v>
      </c>
      <c r="OE103" s="27">
        <f>IF(AND(OR(ISBLANK(OE$9),OE$9=0)=FALSE,OE$9=$DM103),1,0)*'4. Formulations'!$N102</f>
        <v>0</v>
      </c>
      <c r="OF103" s="27">
        <f>IF(AND(OR(ISBLANK(OF$9),OF$9=0)=FALSE,OF$9=$DM103),1,0)*'4. Formulations'!$N102</f>
        <v>0</v>
      </c>
      <c r="OG103" s="27">
        <f>IF(AND(OR(ISBLANK(OG$9),OG$9=0)=FALSE,OG$9=$DM103),1,0)*'4. Formulations'!$N102</f>
        <v>0</v>
      </c>
      <c r="OH103" s="27">
        <f>IF(AND(OR(ISBLANK(OH$9),OH$9=0)=FALSE,OH$9=$DM103),1,0)*'4. Formulations'!$N102</f>
        <v>0</v>
      </c>
      <c r="OI103" s="27">
        <f>IF(AND(OR(ISBLANK(OI$9),OI$9=0)=FALSE,OI$9=$DM103),1,0)*'4. Formulations'!$N102</f>
        <v>0</v>
      </c>
      <c r="OJ103" s="27">
        <f>IF(AND(OR(ISBLANK(OJ$9),OJ$9=0)=FALSE,OJ$9=$DM103),1,0)*'4. Formulations'!$N102</f>
        <v>0</v>
      </c>
      <c r="OK103" s="27">
        <f>IF(AND(OR(ISBLANK(OK$9),OK$9=0)=FALSE,OK$9=$DM103),1,0)*'4. Formulations'!$N102</f>
        <v>0</v>
      </c>
      <c r="OL103" s="27">
        <f>IF(AND(OR(ISBLANK(OL$9),OL$9=0)=FALSE,OL$9=$DM103),1,0)*'4. Formulations'!$N102</f>
        <v>0</v>
      </c>
      <c r="OM103" s="27"/>
      <c r="ON103" s="27"/>
      <c r="OO103" s="27"/>
      <c r="OQ103" s="27">
        <f>IF(AND(OR(ISBLANK(OQ$9),OQ$9=0)=FALSE,OR(OQ$9='2. Protocols'!$C102,OQ$9='2. Protocols'!$E102,OQ$9='2. Protocols'!$G102)),1,0)*'4. Formulations'!$O102</f>
        <v>0</v>
      </c>
      <c r="OR103" s="27">
        <f>IF(AND(OR(ISBLANK(OR$9),OR$9=0)=FALSE,OR(OR$9='2. Protocols'!$C102,OR$9='2. Protocols'!$E102,OR$9='2. Protocols'!$G102)),1,0)*'4. Formulations'!$O102</f>
        <v>0</v>
      </c>
      <c r="OS103" s="27">
        <f>IF(AND(OR(ISBLANK(OS$9),OS$9=0)=FALSE,OR(OS$9='2. Protocols'!$C102,OS$9='2. Protocols'!$E102,OS$9='2. Protocols'!$G102)),1,0)*'4. Formulations'!$O102</f>
        <v>0</v>
      </c>
      <c r="OT103" s="27">
        <f>IF(AND(OR(ISBLANK(OT$9),OT$9=0)=FALSE,OR(OT$9='2. Protocols'!$C102,OT$9='2. Protocols'!$E102,OT$9='2. Protocols'!$G102)),1,0)*'4. Formulations'!$O102</f>
        <v>0</v>
      </c>
      <c r="OU103" s="27">
        <f>IF(AND(OR(ISBLANK(OU$9),OU$9=0)=FALSE,OR(OU$9='2. Protocols'!$C102,OU$9='2. Protocols'!$E102,OU$9='2. Protocols'!$G102)),1,0)*'4. Formulations'!$O102</f>
        <v>0</v>
      </c>
      <c r="OV103" s="27">
        <f>IF(AND(OR(ISBLANK(OV$9),OV$9=0)=FALSE,OR(OV$9='2. Protocols'!$C102,OV$9='2. Protocols'!$E102,OV$9='2. Protocols'!$G102)),1,0)*'4. Formulations'!$O102</f>
        <v>0</v>
      </c>
      <c r="OW103" s="27">
        <f>IF(AND(OR(ISBLANK(OW$9),OW$9=0)=FALSE,OR(OW$9='2. Protocols'!$C102,OW$9='2. Protocols'!$E102,OW$9='2. Protocols'!$G102)),1,0)*'4. Formulations'!$O102</f>
        <v>0</v>
      </c>
      <c r="OX103" s="27">
        <f>IF(AND(OR(ISBLANK(OX$9),OX$9=0)=FALSE,OR(OX$9='2. Protocols'!$C102,OX$9='2. Protocols'!$E102,OX$9='2. Protocols'!$G102)),1,0)*'4. Formulations'!$O102</f>
        <v>0</v>
      </c>
      <c r="OY103" s="27">
        <f>IF(AND(OR(ISBLANK(OY$9),OY$9=0)=FALSE,OR(OY$9='2. Protocols'!$C102,OY$9='2. Protocols'!$E102,OY$9='2. Protocols'!$G102)),1,0)*'4. Formulations'!$O102</f>
        <v>0</v>
      </c>
      <c r="OZ103" s="27">
        <f>IF(AND(OR(ISBLANK(OZ$9),OZ$9=0)=FALSE,OR(OZ$9='2. Protocols'!$C102,OZ$9='2. Protocols'!$E102,OZ$9='2. Protocols'!$G102)),1,0)*'4. Formulations'!$O102</f>
        <v>0</v>
      </c>
      <c r="PA103" s="27">
        <f>IF(AND(OR(ISBLANK(PA$9),PA$9=0)=FALSE,OR(PA$9='2. Protocols'!$C102,PA$9='2. Protocols'!$E102,PA$9='2. Protocols'!$G102)),1,0)*'4. Formulations'!$O102</f>
        <v>0</v>
      </c>
      <c r="PB103" s="27">
        <f>IF(AND(OR(ISBLANK(PB$9),PB$9=0)=FALSE,OR(PB$9='2. Protocols'!$C102,PB$9='2. Protocols'!$E102,PB$9='2. Protocols'!$G102)),1,0)*'4. Formulations'!$O102</f>
        <v>0</v>
      </c>
      <c r="PC103" s="27">
        <f>IF(AND(OR(ISBLANK(PC$9),PC$9=0)=FALSE,OR(PC$9='2. Protocols'!$C102,PC$9='2. Protocols'!$E102,PC$9='2. Protocols'!$G102)),1,0)*'4. Formulations'!$O102</f>
        <v>0</v>
      </c>
      <c r="PD103" s="27">
        <f>IF(AND(OR(ISBLANK(PD$9),PD$9=0)=FALSE,OR(PD$9='2. Protocols'!$C102,PD$9='2. Protocols'!$E102,PD$9='2. Protocols'!$G102)),1,0)*'4. Formulations'!$O102</f>
        <v>0</v>
      </c>
      <c r="PE103" s="27">
        <f>IF(AND(OR(ISBLANK(PE$9),PE$9=0)=FALSE,OR(PE$9='2. Protocols'!$C102,PE$9='2. Protocols'!$E102,PE$9='2. Protocols'!$G102)),1,0)*'4. Formulations'!$O102</f>
        <v>0</v>
      </c>
      <c r="PF103" s="27">
        <f>IF(AND(OR(ISBLANK(PF$9),PF$9=0)=FALSE,OR(PF$9='2. Protocols'!$C102,PF$9='2. Protocols'!$E102,PF$9='2. Protocols'!$G102)),1,0)*'4. Formulations'!$O102</f>
        <v>0</v>
      </c>
      <c r="PG103" s="27">
        <f>IF(AND(OR(ISBLANK(PG$9),PG$9=0)=FALSE,OR(PG$9='2. Protocols'!$C102,PG$9='2. Protocols'!$E102,PG$9='2. Protocols'!$G102)),1,0)*'4. Formulations'!$O102</f>
        <v>0</v>
      </c>
      <c r="PH103" s="27">
        <f>IF(AND(OR(ISBLANK(PH$9),PH$9=0)=FALSE,OR(PH$9='2. Protocols'!$C102,PH$9='2. Protocols'!$E102,PH$9='2. Protocols'!$G102)),1,0)*'4. Formulations'!$O102</f>
        <v>0</v>
      </c>
      <c r="PI103" s="27">
        <f>IF(AND(OR(ISBLANK(PI$9),PI$9=0)=FALSE,OR(PI$9='2. Protocols'!$C102,PI$9='2. Protocols'!$E102,PI$9='2. Protocols'!$G102)),1,0)*'4. Formulations'!$O102</f>
        <v>0</v>
      </c>
      <c r="PJ103" s="27">
        <f>IF(AND(OR(ISBLANK(PJ$9),PJ$9=0)=FALSE,OR(PJ$9='2. Protocols'!$C102,PJ$9='2. Protocols'!$E102,PJ$9='2. Protocols'!$G102)),1,0)*'4. Formulations'!$O102</f>
        <v>0</v>
      </c>
      <c r="PK103" s="27">
        <f>IF(AND(OR(ISBLANK(PK$9),PK$9=0)=FALSE,OR(PK$9='2. Protocols'!$C102,PK$9='2. Protocols'!$E102,PK$9='2. Protocols'!$G102)),1,0)*'4. Formulations'!$O102</f>
        <v>0</v>
      </c>
      <c r="PL103" s="27">
        <f>IF(AND(OR(ISBLANK(PL$9),PL$9=0)=FALSE,OR(PL$9='2. Protocols'!$C102,PL$9='2. Protocols'!$E102,PL$9='2. Protocols'!$G102)),1,0)*'4. Formulations'!$O102</f>
        <v>0</v>
      </c>
      <c r="PM103" s="27">
        <f>IF(AND(OR(ISBLANK(PM$9),PM$9=0)=FALSE,OR(PM$9='2. Protocols'!$C102,PM$9='2. Protocols'!$E102,PM$9='2. Protocols'!$G102)),1,0)*'4. Formulations'!$O102</f>
        <v>0</v>
      </c>
      <c r="PN103" s="27">
        <f>IF(AND(OR(ISBLANK(PN$9),PN$9=0)=FALSE,OR(PN$9='2. Protocols'!$C102,PN$9='2. Protocols'!$E102,PN$9='2. Protocols'!$G102)),1,0)*'4. Formulations'!$O102</f>
        <v>0</v>
      </c>
      <c r="PO103" s="27">
        <f>IF(AND(OR(ISBLANK(PO$9),PO$9=0)=FALSE,OR(PO$9='2. Protocols'!$C102,PO$9='2. Protocols'!$E102,PO$9='2. Protocols'!$G102)),1,0)*'4. Formulations'!$O102</f>
        <v>0</v>
      </c>
      <c r="PP103" s="27">
        <f>IF(AND(OR(ISBLANK(PP$9),PP$9=0)=FALSE,OR(PP$9='2. Protocols'!$C102,PP$9='2. Protocols'!$E102,PP$9='2. Protocols'!$G102)),1,0)*'4. Formulations'!$O102</f>
        <v>0</v>
      </c>
      <c r="PQ103" s="27">
        <f>IF(AND(OR(ISBLANK(PQ$9),PQ$9=0)=FALSE,OR(PQ$9='2. Protocols'!$C102,PQ$9='2. Protocols'!$E102,PQ$9='2. Protocols'!$G102)),1,0)*'4. Formulations'!$O102</f>
        <v>0</v>
      </c>
      <c r="PR103" s="27">
        <f>IF(AND(OR(ISBLANK(PR$9),PR$9=0)=FALSE,OR(PR$9='2. Protocols'!$C102,PR$9='2. Protocols'!$E102,PR$9='2. Protocols'!$G102)),1,0)*'4. Formulations'!$O102</f>
        <v>0</v>
      </c>
      <c r="PS103" s="27">
        <f>IF(AND(OR(ISBLANK(PS$9),PS$9=0)=FALSE,OR(PS$9='2. Protocols'!$C102,PS$9='2. Protocols'!$E102,PS$9='2. Protocols'!$G102)),1,0)*'4. Formulations'!$O102</f>
        <v>0</v>
      </c>
      <c r="PT103" s="27">
        <f>IF(AND(OR(ISBLANK(PT$9),PT$9=0)=FALSE,OR(PT$9='2. Protocols'!$C102,PT$9='2. Protocols'!$E102,PT$9='2. Protocols'!$G102)),1,0)*'4. Formulations'!$O102</f>
        <v>0</v>
      </c>
      <c r="PU103" s="27">
        <f>IF(AND(OR(ISBLANK(PU$9),PU$9=0)=FALSE,OR(PU$9='2. Protocols'!$C102,PU$9='2. Protocols'!$E102,PU$9='2. Protocols'!$G102)),1,0)*'4. Formulations'!$O102</f>
        <v>0</v>
      </c>
      <c r="PV103" s="27">
        <f>IF(AND(OR(ISBLANK(PV$9),PV$9=0)=FALSE,OR(PV$9='2. Protocols'!$C102,PV$9='2. Protocols'!$E102,PV$9='2. Protocols'!$G102)),1,0)*'4. Formulations'!$O102</f>
        <v>0</v>
      </c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P103" s="27">
        <f>IF(AND(OR(ISBLANK(QP$9),QP$9=0)=FALSE,QP$9=$DL103),1,0)*'4. Formulations'!$P102</f>
        <v>0</v>
      </c>
      <c r="QQ103" s="27">
        <f>IF(AND(OR(ISBLANK(QQ$9),QQ$9=0)=FALSE,QQ$9=$DL103),1,0)*'4. Formulations'!$P102</f>
        <v>0</v>
      </c>
      <c r="QR103" s="27">
        <f>IF(AND(OR(ISBLANK(QR$9),QR$9=0)=FALSE,QR$9=$DL103),1,0)*'4. Formulations'!$P102</f>
        <v>0</v>
      </c>
      <c r="QS103" s="27">
        <f>IF(AND(OR(ISBLANK(QS$9),QS$9=0)=FALSE,QS$9=$DL103),1,0)*'4. Formulations'!$P102</f>
        <v>0</v>
      </c>
      <c r="QT103" s="27">
        <f>IF(AND(OR(ISBLANK(QT$9),QT$9=0)=FALSE,QT$9=$DL103),1,0)*'4. Formulations'!$P102</f>
        <v>0</v>
      </c>
      <c r="QU103" s="27">
        <f>IF(AND(OR(ISBLANK(QU$9),QU$9=0)=FALSE,QU$9=$DL103),1,0)*'4. Formulations'!$P102</f>
        <v>0</v>
      </c>
      <c r="QV103" s="27">
        <f>IF(AND(OR(ISBLANK(QV$9),QV$9=0)=FALSE,QV$9=$DL103),1,0)*'4. Formulations'!$P102</f>
        <v>0</v>
      </c>
      <c r="QW103" s="27">
        <f>IF(AND(OR(ISBLANK(QW$9),QW$9=0)=FALSE,QW$9=$DL103),1,0)*'4. Formulations'!$P102</f>
        <v>0</v>
      </c>
      <c r="QX103" s="27">
        <f>IF(AND(OR(ISBLANK(QX$9),QX$9=0)=FALSE,QX$9=$DL103),1,0)*'4. Formulations'!$P102</f>
        <v>0</v>
      </c>
      <c r="QY103" s="27">
        <f>IF(AND(OR(ISBLANK(QY$9),QY$9=0)=FALSE,QY$9=$DL103),1,0)*'4. Formulations'!$P102</f>
        <v>0</v>
      </c>
      <c r="QZ103" s="27">
        <f>IF(AND(OR(ISBLANK(QZ$9),QZ$9=0)=FALSE,QZ$9=$DL103),1,0)*'4. Formulations'!$P102</f>
        <v>0</v>
      </c>
      <c r="RA103" s="27">
        <f>IF(AND(OR(ISBLANK(RA$9),RA$9=0)=FALSE,RA$9=$DL103),1,0)*'4. Formulations'!$P102</f>
        <v>0</v>
      </c>
      <c r="RB103" s="27">
        <f>IF(AND(OR(ISBLANK(RB$9),RB$9=0)=FALSE,RB$9=$DL103),1,0)*'4. Formulations'!$P102</f>
        <v>0</v>
      </c>
      <c r="RC103" s="27">
        <f>IF(AND(OR(ISBLANK(RC$9),RC$9=0)=FALSE,RC$9=$DL103),1,0)*'4. Formulations'!$P102</f>
        <v>0</v>
      </c>
      <c r="RD103" s="27">
        <f>IF(AND(OR(ISBLANK(RD$9),RD$9=0)=FALSE,RD$9=$DL103),1,0)*'4. Formulations'!$P102</f>
        <v>0</v>
      </c>
      <c r="RE103" s="27">
        <f>IF(AND(OR(ISBLANK(RE$9),RE$9=0)=FALSE,RE$9=$DL103),1,0)*'4. Formulations'!$P102</f>
        <v>0</v>
      </c>
      <c r="RF103" s="27">
        <f>IF(AND(OR(ISBLANK(RF$9),RF$9=0)=FALSE,RF$9=$DL103),1,0)*'4. Formulations'!$P102</f>
        <v>0</v>
      </c>
      <c r="RG103" s="27"/>
      <c r="RH103" s="27"/>
      <c r="RI103" s="27"/>
      <c r="RK103" s="27">
        <f>IF(AND(OR(ISBLANK(RK$9),RK$9=0)=FALSE,SUM($QP103:$RF103)&gt;0,RK$9='2. Protocols'!$G102),1,0)*'4. Formulations'!$P102</f>
        <v>0</v>
      </c>
      <c r="RL103" s="27">
        <f>IF(AND(OR(ISBLANK(RL$9),RL$9=0)=FALSE,SUM($QP103:$RF103)&gt;0,RL$9='2. Protocols'!$G102),1,0)*'4. Formulations'!$P102</f>
        <v>0</v>
      </c>
      <c r="RM103" s="27">
        <f>IF(AND(OR(ISBLANK(RM$9),RM$9=0)=FALSE,SUM($QP103:$RF103)&gt;0,RM$9='2. Protocols'!$G102),1,0)*'4. Formulations'!$P102</f>
        <v>0</v>
      </c>
      <c r="RN103" s="27">
        <f>IF(AND(OR(ISBLANK(RN$9),RN$9=0)=FALSE,SUM($QP103:$RF103)&gt;0,RN$9='2. Protocols'!$G102),1,0)*'4. Formulations'!$P102</f>
        <v>0</v>
      </c>
      <c r="RO103" s="27">
        <f>IF(AND(OR(ISBLANK(RO$9),RO$9=0)=FALSE,SUM($QP103:$RF103)&gt;0,RO$9='2. Protocols'!$G102),1,0)*'4. Formulations'!$P102</f>
        <v>0</v>
      </c>
      <c r="RP103" s="27">
        <f>IF(AND(OR(ISBLANK(RP$9),RP$9=0)=FALSE,SUM($QP103:$RF103)&gt;0,RP$9='2. Protocols'!$G102),1,0)*'4. Formulations'!$P102</f>
        <v>0</v>
      </c>
      <c r="RQ103" s="27">
        <f>IF(AND(OR(ISBLANK(RQ$9),RQ$9=0)=FALSE,SUM($QP103:$RF103)&gt;0,RQ$9='2. Protocols'!$G102),1,0)*'4. Formulations'!$P102</f>
        <v>0</v>
      </c>
      <c r="RR103" s="27">
        <f>IF(AND(OR(ISBLANK(RR$9),RR$9=0)=FALSE,SUM($QP103:$RF103)&gt;0,RR$9='2. Protocols'!$G102),1,0)*'4. Formulations'!$P102</f>
        <v>0</v>
      </c>
      <c r="RS103" s="27">
        <f>IF(AND(OR(ISBLANK(RS$9),RS$9=0)=FALSE,SUM($QP103:$RF103)&gt;0,RS$9='2. Protocols'!$G102),1,0)*'4. Formulations'!$P102</f>
        <v>0</v>
      </c>
      <c r="RT103" s="27">
        <f>IF(AND(OR(ISBLANK(RT$9),RT$9=0)=FALSE,SUM($QP103:$RF103)&gt;0,RT$9='2. Protocols'!$G102),1,0)*'4. Formulations'!$P102</f>
        <v>0</v>
      </c>
      <c r="RU103" s="27">
        <f>IF(AND(OR(ISBLANK(RU$9),RU$9=0)=FALSE,SUM($QP103:$RF103)&gt;0,RU$9='2. Protocols'!$G102),1,0)*'4. Formulations'!$P102</f>
        <v>0</v>
      </c>
      <c r="RV103" s="27">
        <f>IF(AND(OR(ISBLANK(RV$9),RV$9=0)=FALSE,SUM($QP103:$RF103)&gt;0,RV$9='2. Protocols'!$G102),1,0)*'4. Formulations'!$P102</f>
        <v>0</v>
      </c>
      <c r="RW103" s="27">
        <f>IF(AND(OR(ISBLANK(RW$9),RW$9=0)=FALSE,SUM($QP103:$RF103)&gt;0,RW$9='2. Protocols'!$G102),1,0)*'4. Formulations'!$P102</f>
        <v>0</v>
      </c>
      <c r="RX103" s="27">
        <f>IF(AND(OR(ISBLANK(RX$9),RX$9=0)=FALSE,SUM($QP103:$RF103)&gt;0,RX$9='2. Protocols'!$G102),1,0)*'4. Formulations'!$P102</f>
        <v>0</v>
      </c>
      <c r="RY103" s="27">
        <f>IF(AND(OR(ISBLANK(RY$9),RY$9=0)=FALSE,SUM($QP103:$RF103)&gt;0,RY$9='2. Protocols'!$G102),1,0)*'4. Formulations'!$P102</f>
        <v>0</v>
      </c>
      <c r="RZ103" s="27">
        <f>IF(AND(OR(ISBLANK(RZ$9),RZ$9=0)=FALSE,SUM($QP103:$RF103)&gt;0,RZ$9='2. Protocols'!$G102),1,0)*'4. Formulations'!$P102</f>
        <v>0</v>
      </c>
      <c r="SA103" s="27">
        <f>IF(AND(OR(ISBLANK(SA$9),SA$9=0)=FALSE,SUM($QP103:$RF103)&gt;0,SA$9='2. Protocols'!$G102),1,0)*'4. Formulations'!$P102</f>
        <v>0</v>
      </c>
      <c r="SB103" s="27">
        <f>IF(AND(OR(ISBLANK(SB$9),SB$9=0)=FALSE,SUM($QP103:$RF103)&gt;0,SB$9='2. Protocols'!$G102),1,0)*'4. Formulations'!$P102</f>
        <v>0</v>
      </c>
      <c r="SC103" s="27">
        <f>IF(AND(OR(ISBLANK(SC$9),SC$9=0)=FALSE,SUM($QP103:$RF103)&gt;0,SC$9='2. Protocols'!$G102),1,0)*'4. Formulations'!$P102</f>
        <v>0</v>
      </c>
      <c r="SD103" s="27">
        <f>IF(AND(OR(ISBLANK(SD$9),SD$9=0)=FALSE,SUM($QP103:$RF103)&gt;0,SD$9='2. Protocols'!$G102),1,0)*'4. Formulations'!$P102</f>
        <v>0</v>
      </c>
      <c r="SE103" s="27">
        <f>IF(AND(OR(ISBLANK(SE$9),SE$9=0)=FALSE,SUM($QP103:$RF103)&gt;0,SE$9='2. Protocols'!$G102),1,0)*'4. Formulations'!$P102</f>
        <v>0</v>
      </c>
      <c r="SF103" s="27">
        <f>IF(AND(OR(ISBLANK(SF$9),SF$9=0)=FALSE,SUM($QP103:$RF103)&gt;0,SF$9='2. Protocols'!$G102),1,0)*'4. Formulations'!$P102</f>
        <v>0</v>
      </c>
      <c r="SG103" s="27">
        <f>IF(AND(OR(ISBLANK(SG$9),SG$9=0)=FALSE,SUM($QP103:$RF103)&gt;0,SG$9='2. Protocols'!$G102),1,0)*'4. Formulations'!$P102</f>
        <v>0</v>
      </c>
      <c r="SH103" s="27">
        <f>IF(AND(OR(ISBLANK(SH$9),SH$9=0)=FALSE,SUM($QP103:$RF103)&gt;0,SH$9='2. Protocols'!$G102),1,0)*'4. Formulations'!$P102</f>
        <v>0</v>
      </c>
      <c r="SI103" s="27">
        <f>IF(AND(OR(ISBLANK(SI$9),SI$9=0)=FALSE,SUM($QP103:$RF103)&gt;0,SI$9='2. Protocols'!$G102),1,0)*'4. Formulations'!$P102</f>
        <v>0</v>
      </c>
      <c r="SJ103" s="27">
        <f>IF(AND(OR(ISBLANK(SJ$9),SJ$9=0)=FALSE,SUM($QP103:$RF103)&gt;0,SJ$9='2. Protocols'!$G102),1,0)*'4. Formulations'!$P102</f>
        <v>0</v>
      </c>
      <c r="SK103" s="27">
        <f>IF(AND(OR(ISBLANK(SK$9),SK$9=0)=FALSE,SUM($QP103:$RF103)&gt;0,SK$9='2. Protocols'!$G102),1,0)*'4. Formulations'!$P102</f>
        <v>0</v>
      </c>
      <c r="SL103" s="27">
        <f>IF(AND(OR(ISBLANK(SL$9),SL$9=0)=FALSE,SUM($QP103:$RF103)&gt;0,SL$9='2. Protocols'!$G102),1,0)*'4. Formulations'!$P102</f>
        <v>0</v>
      </c>
      <c r="SM103" s="27">
        <f>IF(AND(OR(ISBLANK(SM$9),SM$9=0)=FALSE,SUM($QP103:$RF103)&gt;0,SM$9='2. Protocols'!$G102),1,0)*'4. Formulations'!$P102</f>
        <v>0</v>
      </c>
      <c r="SN103" s="27">
        <f>IF(AND(OR(ISBLANK(SN$9),SN$9=0)=FALSE,SUM($QP103:$RF103)&gt;0,SN$9='2. Protocols'!$G102),1,0)*'4. Formulations'!$P102</f>
        <v>0</v>
      </c>
      <c r="SO103" s="27">
        <f>IF(AND(OR(ISBLANK(SO$9),SO$9=0)=FALSE,SUM($QP103:$RF103)&gt;0,SO$9='2. Protocols'!$G102),1,0)*'4. Formulations'!$P102</f>
        <v>0</v>
      </c>
      <c r="SP103" s="27">
        <f>IF(AND(OR(ISBLANK(SP$9),SP$9=0)=FALSE,SUM($QP103:$RF103)&gt;0,SP$9='2. Protocols'!$G102),1,0)*'4. Formulations'!$P102</f>
        <v>0</v>
      </c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J103" s="27">
        <f>IF(AND(OR(ISBLANK(TJ$9),TJ$9=0)=FALSE,TJ$9=$DM103),1,0)*'4. Formulations'!$Q102</f>
        <v>0</v>
      </c>
      <c r="TK103" s="27">
        <f>IF(AND(OR(ISBLANK(TK$9),TK$9=0)=FALSE,TK$9=$DM103),1,0)*'4. Formulations'!$Q102</f>
        <v>0</v>
      </c>
      <c r="TL103" s="27">
        <f>IF(AND(OR(ISBLANK(TL$9),TL$9=0)=FALSE,TL$9=$DM103),1,0)*'4. Formulations'!$Q102</f>
        <v>0</v>
      </c>
      <c r="TM103" s="27">
        <f>IF(AND(OR(ISBLANK(TM$9),TM$9=0)=FALSE,TM$9=$DM103),1,0)*'4. Formulations'!$Q102</f>
        <v>0</v>
      </c>
      <c r="TN103" s="27">
        <f>IF(AND(OR(ISBLANK(TN$9),TN$9=0)=FALSE,TN$9=$DM103),1,0)*'4. Formulations'!$Q102</f>
        <v>0</v>
      </c>
      <c r="TO103" s="27">
        <f>IF(AND(OR(ISBLANK(TO$9),TO$9=0)=FALSE,TO$9=$DM103),1,0)*'4. Formulations'!$Q102</f>
        <v>0</v>
      </c>
      <c r="TP103" s="27">
        <f>IF(AND(OR(ISBLANK(TP$9),TP$9=0)=FALSE,TP$9=$DM103),1,0)*'4. Formulations'!$Q102</f>
        <v>0</v>
      </c>
      <c r="TQ103" s="27">
        <f>IF(AND(OR(ISBLANK(TQ$9),TQ$9=0)=FALSE,TQ$9=$DM103),1,0)*'4. Formulations'!$Q102</f>
        <v>0</v>
      </c>
      <c r="TR103" s="27">
        <f>IF(AND(OR(ISBLANK(TR$9),TR$9=0)=FALSE,TR$9=$DM103),1,0)*'4. Formulations'!$Q102</f>
        <v>0</v>
      </c>
      <c r="TS103" s="27">
        <f>IF(AND(OR(ISBLANK(TS$9),TS$9=0)=FALSE,TS$9=$DM103),1,0)*'4. Formulations'!$Q102</f>
        <v>0</v>
      </c>
      <c r="TT103" s="27">
        <f>IF(AND(OR(ISBLANK(TT$9),TT$9=0)=FALSE,TT$9=$DM103),1,0)*'4. Formulations'!$Q102</f>
        <v>0</v>
      </c>
      <c r="TU103" s="27">
        <f>IF(AND(OR(ISBLANK(TU$9),TU$9=0)=FALSE,TU$9=$DM103),1,0)*'4. Formulations'!$Q102</f>
        <v>0</v>
      </c>
      <c r="TV103" s="27">
        <f>IF(AND(OR(ISBLANK(TV$9),TV$9=0)=FALSE,TV$9=$DM103),1,0)*'4. Formulations'!$Q102</f>
        <v>0</v>
      </c>
      <c r="TW103" s="27">
        <f>IF(AND(OR(ISBLANK(TW$9),TW$9=0)=FALSE,TW$9=$DM103),1,0)*'4. Formulations'!$Q102</f>
        <v>0</v>
      </c>
      <c r="TX103" s="27">
        <f>IF(AND(OR(ISBLANK(TX$9),TX$9=0)=FALSE,TX$9=$DM103),1,0)*'4. Formulations'!$Q102</f>
        <v>0</v>
      </c>
      <c r="TY103" s="27">
        <f>IF(AND(OR(ISBLANK(TY$9),TY$9=0)=FALSE,TY$9=$DM103),1,0)*'4. Formulations'!$Q102</f>
        <v>0</v>
      </c>
      <c r="TZ103" s="27">
        <f>IF(AND(OR(ISBLANK(TZ$9),TZ$9=0)=FALSE,TZ$9=$DM103),1,0)*'4. Formulations'!$Q102</f>
        <v>0</v>
      </c>
      <c r="UA103" s="27"/>
      <c r="UB103" s="27"/>
      <c r="UC103" s="27"/>
    </row>
    <row r="104" spans="2:549" ht="15" hidden="1" outlineLevel="1" x14ac:dyDescent="0.25">
      <c r="B104" s="2"/>
      <c r="C104" s="75" t="str">
        <f>IF('2. Protocols'!C103&amp;"+"&amp;'2. Protocols'!E103&amp;"+"&amp;'2. Protocols'!G103="++","",'2. Protocols'!C103&amp;"+"&amp;'2. Protocols'!E103&amp;"+"&amp;'2. Protocols'!G103)</f>
        <v/>
      </c>
      <c r="D104" s="7"/>
      <c r="E104" s="8"/>
      <c r="G104" s="72">
        <f>'2. Protocols'!J103*'1. General Inputs'!$N$13</f>
        <v>0</v>
      </c>
      <c r="H104" s="72">
        <f>MAX(G104*(1+'1. General Inputs'!$BE$23)+(H$110*'2. Protocols'!$S103)+'3. ARV Substitutions'!L124,0)</f>
        <v>0</v>
      </c>
      <c r="I104" s="72" t="e">
        <f>MAX(H104*(1+'1. General Inputs'!$BE$23)+(I$110*'2. Protocols'!$S103)+'3. ARV Substitutions'!M124,0)</f>
        <v>#VALUE!</v>
      </c>
      <c r="J104" s="72" t="e">
        <f>MAX(I104*(1+'1. General Inputs'!$BE$23)+(J$110*'2. Protocols'!$S103)+'3. ARV Substitutions'!N124,0)</f>
        <v>#VALUE!</v>
      </c>
      <c r="K104" s="72" t="e">
        <f>MAX(J104*(1+'1. General Inputs'!$BE$23)+(K$110*'2. Protocols'!$S103)+'3. ARV Substitutions'!O124,0)</f>
        <v>#VALUE!</v>
      </c>
      <c r="L104" s="72" t="e">
        <f>MAX(K104*(1+'1. General Inputs'!$BE$23)+(L$110*'2. Protocols'!$S103)+'3. ARV Substitutions'!P124,0)</f>
        <v>#VALUE!</v>
      </c>
      <c r="M104" s="72" t="e">
        <f>MAX(L104*(1+'1. General Inputs'!$BE$23)+(M$110*'2. Protocols'!$S103)+'3. ARV Substitutions'!Q124,0)</f>
        <v>#VALUE!</v>
      </c>
      <c r="N104" s="72" t="e">
        <f>MAX(M104*(1+'1. General Inputs'!$BE$23)+(N$110*'2. Protocols'!$S103)+'3. ARV Substitutions'!R124,0)</f>
        <v>#VALUE!</v>
      </c>
      <c r="O104" s="72" t="e">
        <f>MAX(N104*(1+'1. General Inputs'!$BE$23)+(O$110*'2. Protocols'!$S103)+'3. ARV Substitutions'!S124,0)</f>
        <v>#VALUE!</v>
      </c>
      <c r="P104" s="72" t="e">
        <f>MAX(O104*(1+'1. General Inputs'!$BE$23)+(P$110*'2. Protocols'!$S103)+'3. ARV Substitutions'!T124,0)</f>
        <v>#VALUE!</v>
      </c>
      <c r="Q104" s="72" t="e">
        <f>MAX(P104*(1+'1. General Inputs'!$BE$23)+(Q$110*'2. Protocols'!$S103)+'3. ARV Substitutions'!U124,0)</f>
        <v>#VALUE!</v>
      </c>
      <c r="R104" s="72" t="e">
        <f>MAX(Q104*(1+'1. General Inputs'!$BE$23)+(R$110*'2. Protocols'!$S103)+'3. ARV Substitutions'!V124,0)</f>
        <v>#VALUE!</v>
      </c>
      <c r="S104" s="72" t="e">
        <f>MAX(R104*(1+'1. General Inputs'!$BE$23)+(S$110*'2. Protocols'!$S103)+'3. ARV Substitutions'!W124,0)</f>
        <v>#VALUE!</v>
      </c>
      <c r="T104" s="72" t="e">
        <f>MAX(S104*(1+'1. General Inputs'!$BE$23)+(T$110*'2. Protocols'!$S103)+'3. ARV Substitutions'!X124,0)</f>
        <v>#VALUE!</v>
      </c>
      <c r="U104" s="72" t="e">
        <f>MAX(T104*(1+'1. General Inputs'!$BE$23)+(U$110*'2. Protocols'!$S103)+'3. ARV Substitutions'!Y124,0)</f>
        <v>#VALUE!</v>
      </c>
      <c r="V104" s="72" t="e">
        <f>MAX(U104*(1+'1. General Inputs'!$BE$23)+(V$110*'2. Protocols'!$S103)+'3. ARV Substitutions'!Z124,0)</f>
        <v>#VALUE!</v>
      </c>
      <c r="W104" s="72" t="e">
        <f>MAX(V104*(1+'1. General Inputs'!$BE$23)+(W$110*'2. Protocols'!$S103)+'3. ARV Substitutions'!AA124,0)</f>
        <v>#VALUE!</v>
      </c>
      <c r="X104" s="72" t="e">
        <f>MAX(W104*(1+'1. General Inputs'!$BE$23)+(X$110*'2. Protocols'!$S103)+'3. ARV Substitutions'!AB124,0)</f>
        <v>#VALUE!</v>
      </c>
      <c r="Y104" s="72" t="e">
        <f>MAX(X104*(1+'1. General Inputs'!$BE$23)+(Y$110*'2. Protocols'!$S103)+'3. ARV Substitutions'!AC124,0)</f>
        <v>#VALUE!</v>
      </c>
      <c r="Z104" s="72" t="e">
        <f>MAX(Y104*(1+'1. General Inputs'!$BE$23)+(Z$110*'2. Protocols'!$S103)+'3. ARV Substitutions'!AD124,0)</f>
        <v>#VALUE!</v>
      </c>
      <c r="AA104" s="72" t="e">
        <f>MAX(Z104*(1+'1. General Inputs'!$BE$23)+(AA$110*'2. Protocols'!$S103)+'3. ARV Substitutions'!AE124,0)</f>
        <v>#VALUE!</v>
      </c>
      <c r="AB104" s="72" t="e">
        <f>MAX(AA104*(1+'1. General Inputs'!$BE$23)+(AB$110*'2. Protocols'!$S103)+'3. ARV Substitutions'!AF124,0)</f>
        <v>#VALUE!</v>
      </c>
      <c r="AC104" s="72" t="e">
        <f>MAX(AB104*(1+'1. General Inputs'!$BE$23)+(AC$110*'2. Protocols'!$S103)+'3. ARV Substitutions'!AG124,0)</f>
        <v>#VALUE!</v>
      </c>
      <c r="AD104" s="72" t="e">
        <f>MAX(AC104*(1+'1. General Inputs'!$BE$23)+(AD$110*'2. Protocols'!$S103)+'3. ARV Substitutions'!AH124,0)</f>
        <v>#VALUE!</v>
      </c>
      <c r="AE104" s="72" t="e">
        <f>MAX(AD104*(1+'1. General Inputs'!$BE$23)+(AE$110*'2. Protocols'!$S103)+'3. ARV Substitutions'!AI124,0)</f>
        <v>#VALUE!</v>
      </c>
      <c r="AF104" s="72" t="e">
        <f>MAX(AE104*(1+'1. General Inputs'!$BE$23)+(AF$110*'2. Protocols'!$S103)+'3. ARV Substitutions'!AJ124,0)</f>
        <v>#VALUE!</v>
      </c>
      <c r="AG104" s="72" t="e">
        <f>MAX(AF104*(1+'1. General Inputs'!$BE$23)+(AG$110*'2. Protocols'!$S103)+'3. ARV Substitutions'!AK124,0)</f>
        <v>#VALUE!</v>
      </c>
      <c r="AH104" s="72" t="e">
        <f>MAX(AG104*(1+'1. General Inputs'!$BE$23)+(AH$110*'2. Protocols'!$S103)+'3. ARV Substitutions'!AL124,0)</f>
        <v>#VALUE!</v>
      </c>
      <c r="AI104" s="72" t="e">
        <f>MAX(AH104*(1+'1. General Inputs'!$BE$23)+(AI$110*'2. Protocols'!$S103)+'3. ARV Substitutions'!AM124,0)</f>
        <v>#VALUE!</v>
      </c>
      <c r="AJ104" s="72" t="e">
        <f>MAX(AI104*(1+'1. General Inputs'!$BE$23)+(AJ$110*'2. Protocols'!$S103)+'3. ARV Substitutions'!AN124,0)</f>
        <v>#VALUE!</v>
      </c>
      <c r="AK104" s="72" t="e">
        <f>MAX(AJ104*(1+'1. General Inputs'!$BE$23)+(AK$110*'2. Protocols'!$S103)+'3. ARV Substitutions'!AO124,0)</f>
        <v>#VALUE!</v>
      </c>
      <c r="AL104" s="72" t="e">
        <f>MAX(AK104*(1+'1. General Inputs'!$BE$23)+(AL$110*'2. Protocols'!$S103)+'3. ARV Substitutions'!AP124,0)</f>
        <v>#VALUE!</v>
      </c>
      <c r="AM104" s="72" t="e">
        <f>MAX(AL104*(1+'1. General Inputs'!$BE$23)+(AM$110*'2. Protocols'!$S103)+'3. ARV Substitutions'!AQ124,0)</f>
        <v>#VALUE!</v>
      </c>
      <c r="AN104" s="72" t="e">
        <f>MAX(AM104*(1+'1. General Inputs'!$BE$23)+(AN$110*'2. Protocols'!$S103)+'3. ARV Substitutions'!AR124,0)</f>
        <v>#VALUE!</v>
      </c>
      <c r="AO104" s="72" t="e">
        <f>MAX(AN104*(1+'1. General Inputs'!$BE$23)+(AO$110*'2. Protocols'!$S103)+'3. ARV Substitutions'!AS124,0)</f>
        <v>#VALUE!</v>
      </c>
      <c r="AP104" s="72" t="e">
        <f>MAX(AO104*(1+'1. General Inputs'!$BE$23)+(AP$110*'2. Protocols'!$S103)+'3. ARV Substitutions'!AT124,0)</f>
        <v>#VALUE!</v>
      </c>
      <c r="AQ104" s="72" t="e">
        <f>MAX(AP104*(1+'1. General Inputs'!$BE$23)+(AQ$110*'2. Protocols'!$S103)+'3. ARV Substitutions'!AU124,0)</f>
        <v>#VALUE!</v>
      </c>
      <c r="CA104" s="51">
        <f t="shared" si="106"/>
        <v>0</v>
      </c>
      <c r="CB104" s="51" t="e">
        <f t="shared" si="107"/>
        <v>#VALUE!</v>
      </c>
      <c r="CC104" s="51" t="e">
        <f t="shared" si="108"/>
        <v>#VALUE!</v>
      </c>
      <c r="CD104" s="51" t="e">
        <f t="shared" si="109"/>
        <v>#VALUE!</v>
      </c>
      <c r="CE104" s="51" t="e">
        <f t="shared" si="110"/>
        <v>#VALUE!</v>
      </c>
      <c r="CF104" s="51" t="e">
        <f t="shared" si="111"/>
        <v>#VALUE!</v>
      </c>
      <c r="CG104" s="51" t="e">
        <f t="shared" si="112"/>
        <v>#VALUE!</v>
      </c>
      <c r="CH104" s="51" t="e">
        <f t="shared" si="113"/>
        <v>#VALUE!</v>
      </c>
      <c r="CI104" s="51" t="e">
        <f t="shared" si="114"/>
        <v>#VALUE!</v>
      </c>
      <c r="CJ104" s="51" t="e">
        <f t="shared" si="115"/>
        <v>#VALUE!</v>
      </c>
      <c r="CK104" s="51" t="e">
        <f t="shared" si="116"/>
        <v>#VALUE!</v>
      </c>
      <c r="CL104" s="51" t="e">
        <f t="shared" si="117"/>
        <v>#VALUE!</v>
      </c>
      <c r="CM104" s="51" t="e">
        <f t="shared" si="118"/>
        <v>#VALUE!</v>
      </c>
      <c r="CN104" s="51" t="e">
        <f t="shared" si="119"/>
        <v>#VALUE!</v>
      </c>
      <c r="CO104" s="51" t="e">
        <f t="shared" si="120"/>
        <v>#VALUE!</v>
      </c>
      <c r="CP104" s="51" t="e">
        <f t="shared" si="121"/>
        <v>#VALUE!</v>
      </c>
      <c r="CQ104" s="51" t="e">
        <f t="shared" si="122"/>
        <v>#VALUE!</v>
      </c>
      <c r="CR104" s="51" t="e">
        <f t="shared" si="123"/>
        <v>#VALUE!</v>
      </c>
      <c r="CS104" s="51" t="e">
        <f t="shared" si="124"/>
        <v>#VALUE!</v>
      </c>
      <c r="CT104" s="51" t="e">
        <f t="shared" si="125"/>
        <v>#VALUE!</v>
      </c>
      <c r="CU104" s="51" t="e">
        <f t="shared" si="126"/>
        <v>#VALUE!</v>
      </c>
      <c r="CV104" s="51" t="e">
        <f t="shared" si="127"/>
        <v>#VALUE!</v>
      </c>
      <c r="CW104" s="51" t="e">
        <f t="shared" si="128"/>
        <v>#VALUE!</v>
      </c>
      <c r="CX104" s="51" t="e">
        <f t="shared" si="129"/>
        <v>#VALUE!</v>
      </c>
      <c r="CY104" s="51" t="e">
        <f t="shared" si="130"/>
        <v>#VALUE!</v>
      </c>
      <c r="CZ104" s="51" t="e">
        <f t="shared" si="131"/>
        <v>#VALUE!</v>
      </c>
      <c r="DA104" s="51" t="e">
        <f t="shared" si="132"/>
        <v>#VALUE!</v>
      </c>
      <c r="DB104" s="51" t="e">
        <f t="shared" si="133"/>
        <v>#VALUE!</v>
      </c>
      <c r="DC104" s="51" t="e">
        <f t="shared" si="134"/>
        <v>#VALUE!</v>
      </c>
      <c r="DD104" s="51" t="e">
        <f t="shared" si="135"/>
        <v>#VALUE!</v>
      </c>
      <c r="DE104" s="51" t="e">
        <f t="shared" si="136"/>
        <v>#VALUE!</v>
      </c>
      <c r="DF104" s="51" t="e">
        <f t="shared" si="137"/>
        <v>#VALUE!</v>
      </c>
      <c r="DG104" s="51" t="e">
        <f t="shared" si="138"/>
        <v>#VALUE!</v>
      </c>
      <c r="DH104" s="51" t="e">
        <f t="shared" si="139"/>
        <v>#VALUE!</v>
      </c>
      <c r="DI104" s="51" t="e">
        <f t="shared" si="140"/>
        <v>#VALUE!</v>
      </c>
      <c r="DJ104" s="51" t="e">
        <f t="shared" si="141"/>
        <v>#VALUE!</v>
      </c>
      <c r="DL104" s="21" t="str">
        <f>CONCATENATE('2. Protocols'!C103, '2. Protocols'!D103, '2. Protocols'!E103)</f>
        <v>+</v>
      </c>
      <c r="DM104" s="21" t="str">
        <f>CONCATENATE('2. Protocols'!C103, '2. Protocols'!D103, '2. Protocols'!E103, '2. Protocols'!F103, '2. Protocols'!G103,)</f>
        <v>++</v>
      </c>
      <c r="DO104" s="27">
        <f>IF(AND(OR(ISBLANK(DO$9),DO$9=0)=FALSE,OR(DO$9='2. Protocols'!$C103,DO$9='2. Protocols'!$E103,DO$9='2. Protocols'!$G103)),1,0)*'4. Formulations'!$I103</f>
        <v>0</v>
      </c>
      <c r="DP104" s="27">
        <f>IF(AND(OR(ISBLANK(DP$9),DP$9=0)=FALSE,OR(DP$9='2. Protocols'!$C103,DP$9='2. Protocols'!$E103,DP$9='2. Protocols'!$G103)),1,0)*'4. Formulations'!$I103</f>
        <v>0</v>
      </c>
      <c r="DQ104" s="27">
        <f>IF(AND(OR(ISBLANK(DQ$9),DQ$9=0)=FALSE,OR(DQ$9='2. Protocols'!$C103,DQ$9='2. Protocols'!$E103,DQ$9='2. Protocols'!$G103)),1,0)*'4. Formulations'!$I103</f>
        <v>0</v>
      </c>
      <c r="DR104" s="27">
        <f>IF(AND(OR(ISBLANK(DR$9),DR$9=0)=FALSE,OR(DR$9='2. Protocols'!$C103,DR$9='2. Protocols'!$E103,DR$9='2. Protocols'!$G103)),1,0)*'4. Formulations'!$I103</f>
        <v>0</v>
      </c>
      <c r="DS104" s="27">
        <f>IF(AND(OR(ISBLANK(DS$9),DS$9=0)=FALSE,OR(DS$9='2. Protocols'!$C103,DS$9='2. Protocols'!$E103,DS$9='2. Protocols'!$G103)),1,0)*'4. Formulations'!$I103</f>
        <v>0</v>
      </c>
      <c r="DT104" s="27">
        <f>IF(AND(OR(ISBLANK(DT$9),DT$9=0)=FALSE,OR(DT$9='2. Protocols'!$C103,DT$9='2. Protocols'!$E103,DT$9='2. Protocols'!$G103)),1,0)*'4. Formulations'!$I103</f>
        <v>0</v>
      </c>
      <c r="DU104" s="27">
        <f>IF(AND(OR(ISBLANK(DU$9),DU$9=0)=FALSE,OR(DU$9='2. Protocols'!$C103,DU$9='2. Protocols'!$E103,DU$9='2. Protocols'!$G103)),1,0)*'4. Formulations'!$I103</f>
        <v>0</v>
      </c>
      <c r="DV104" s="27">
        <f>IF(AND(OR(ISBLANK(DV$9),DV$9=0)=FALSE,OR(DV$9='2. Protocols'!$C103,DV$9='2. Protocols'!$E103,DV$9='2. Protocols'!$G103)),1,0)*'4. Formulations'!$I103</f>
        <v>0</v>
      </c>
      <c r="DW104" s="27">
        <f>IF(AND(OR(ISBLANK(DW$9),DW$9=0)=FALSE,OR(DW$9='2. Protocols'!$C103,DW$9='2. Protocols'!$E103,DW$9='2. Protocols'!$G103)),1,0)*'4. Formulations'!$I103</f>
        <v>0</v>
      </c>
      <c r="DX104" s="27">
        <f>IF(AND(OR(ISBLANK(DX$9),DX$9=0)=FALSE,OR(DX$9='2. Protocols'!$C103,DX$9='2. Protocols'!$E103,DX$9='2. Protocols'!$G103)),1,0)*'4. Formulations'!$I103</f>
        <v>0</v>
      </c>
      <c r="DY104" s="27">
        <f>IF(AND(OR(ISBLANK(DY$9),DY$9=0)=FALSE,OR(DY$9='2. Protocols'!$C103,DY$9='2. Protocols'!$E103,DY$9='2. Protocols'!$G103)),1,0)*'4. Formulations'!$I103</f>
        <v>0</v>
      </c>
      <c r="DZ104" s="27">
        <f>IF(AND(OR(ISBLANK(DZ$9),DZ$9=0)=FALSE,OR(DZ$9='2. Protocols'!$C103,DZ$9='2. Protocols'!$E103,DZ$9='2. Protocols'!$G103)),1,0)*'4. Formulations'!$I103</f>
        <v>0</v>
      </c>
      <c r="EA104" s="27">
        <f>IF(AND(OR(ISBLANK(EA$9),EA$9=0)=FALSE,OR(EA$9='2. Protocols'!$C103,EA$9='2. Protocols'!$E103,EA$9='2. Protocols'!$G103)),1,0)*'4. Formulations'!$I103</f>
        <v>0</v>
      </c>
      <c r="EB104" s="27">
        <f>IF(AND(OR(ISBLANK(EB$9),EB$9=0)=FALSE,OR(EB$9='2. Protocols'!$C103,EB$9='2. Protocols'!$E103,EB$9='2. Protocols'!$G103)),1,0)*'4. Formulations'!$I103</f>
        <v>0</v>
      </c>
      <c r="EC104" s="27">
        <f>IF(AND(OR(ISBLANK(EC$9),EC$9=0)=FALSE,OR(EC$9='2. Protocols'!$C103,EC$9='2. Protocols'!$E103,EC$9='2. Protocols'!$G103)),1,0)*'4. Formulations'!$I103</f>
        <v>0</v>
      </c>
      <c r="ED104" s="27">
        <f>IF(AND(OR(ISBLANK(ED$9),ED$9=0)=FALSE,OR(ED$9='2. Protocols'!$C103,ED$9='2. Protocols'!$E103,ED$9='2. Protocols'!$G103)),1,0)*'4. Formulations'!$I103</f>
        <v>0</v>
      </c>
      <c r="EE104" s="27">
        <f>IF(AND(OR(ISBLANK(EE$9),EE$9=0)=FALSE,OR(EE$9='2. Protocols'!$C103,EE$9='2. Protocols'!$E103,EE$9='2. Protocols'!$G103)),1,0)*'4. Formulations'!$I103</f>
        <v>0</v>
      </c>
      <c r="EF104" s="27">
        <f>IF(AND(OR(ISBLANK(EF$9),EF$9=0)=FALSE,OR(EF$9='2. Protocols'!$C103,EF$9='2. Protocols'!$E103,EF$9='2. Protocols'!$G103)),1,0)*'4. Formulations'!$I103</f>
        <v>0</v>
      </c>
      <c r="EG104" s="27">
        <f>IF(AND(OR(ISBLANK(EG$9),EG$9=0)=FALSE,OR(EG$9='2. Protocols'!$C103,EG$9='2. Protocols'!$E103,EG$9='2. Protocols'!$G103)),1,0)*'4. Formulations'!$I103</f>
        <v>0</v>
      </c>
      <c r="EH104" s="27">
        <f>IF(AND(OR(ISBLANK(EH$9),EH$9=0)=FALSE,OR(EH$9='2. Protocols'!$C103,EH$9='2. Protocols'!$E103,EH$9='2. Protocols'!$G103)),1,0)*'4. Formulations'!$I103</f>
        <v>0</v>
      </c>
      <c r="EI104" s="27">
        <f>IF(AND(OR(ISBLANK(EI$9),EI$9=0)=FALSE,OR(EI$9='2. Protocols'!$C103,EI$9='2. Protocols'!$E103,EI$9='2. Protocols'!$G103)),1,0)*'4. Formulations'!$I103</f>
        <v>0</v>
      </c>
      <c r="EJ104" s="27">
        <f>IF(AND(OR(ISBLANK(EJ$9),EJ$9=0)=FALSE,OR(EJ$9='2. Protocols'!$C103,EJ$9='2. Protocols'!$E103,EJ$9='2. Protocols'!$G103)),1,0)*'4. Formulations'!$I103</f>
        <v>0</v>
      </c>
      <c r="EK104" s="27">
        <f>IF(AND(OR(ISBLANK(EK$9),EK$9=0)=FALSE,OR(EK$9='2. Protocols'!$C103,EK$9='2. Protocols'!$E103,EK$9='2. Protocols'!$G103)),1,0)*'4. Formulations'!$I103</f>
        <v>0</v>
      </c>
      <c r="EL104" s="27">
        <f>IF(AND(OR(ISBLANK(EL$9),EL$9=0)=FALSE,OR(EL$9='2. Protocols'!$C103,EL$9='2. Protocols'!$E103,EL$9='2. Protocols'!$G103)),1,0)*'4. Formulations'!$I103</f>
        <v>0</v>
      </c>
      <c r="EM104" s="27">
        <f>IF(AND(OR(ISBLANK(EM$9),EM$9=0)=FALSE,OR(EM$9='2. Protocols'!$C103,EM$9='2. Protocols'!$E103,EM$9='2. Protocols'!$G103)),1,0)*'4. Formulations'!$I103</f>
        <v>0</v>
      </c>
      <c r="EN104" s="27">
        <f>IF(AND(OR(ISBLANK(EN$9),EN$9=0)=FALSE,OR(EN$9='2. Protocols'!$C103,EN$9='2. Protocols'!$E103,EN$9='2. Protocols'!$G103)),1,0)*'4. Formulations'!$I103</f>
        <v>0</v>
      </c>
      <c r="EO104" s="27">
        <f>IF(AND(OR(ISBLANK(EO$9),EO$9=0)=FALSE,OR(EO$9='2. Protocols'!$C103,EO$9='2. Protocols'!$E103,EO$9='2. Protocols'!$G103)),1,0)*'4. Formulations'!$I103</f>
        <v>0</v>
      </c>
      <c r="EP104" s="27">
        <f>IF(AND(OR(ISBLANK(EP$9),EP$9=0)=FALSE,OR(EP$9='2. Protocols'!$C103,EP$9='2. Protocols'!$E103,EP$9='2. Protocols'!$G103)),1,0)*'4. Formulations'!$I103</f>
        <v>0</v>
      </c>
      <c r="EQ104" s="27">
        <f>IF(AND(OR(ISBLANK(EQ$9),EQ$9=0)=FALSE,OR(EQ$9='2. Protocols'!$C103,EQ$9='2. Protocols'!$E103,EQ$9='2. Protocols'!$G103)),1,0)*'4. Formulations'!$I103</f>
        <v>0</v>
      </c>
      <c r="ER104" s="27">
        <f>IF(AND(OR(ISBLANK(ER$9),ER$9=0)=FALSE,OR(ER$9='2. Protocols'!$C103,ER$9='2. Protocols'!$E103,ER$9='2. Protocols'!$G103)),1,0)*'4. Formulations'!$I103</f>
        <v>0</v>
      </c>
      <c r="ES104" s="27">
        <f>IF(AND(OR(ISBLANK(ES$9),ES$9=0)=FALSE,OR(ES$9='2. Protocols'!$C103,ES$9='2. Protocols'!$E103,ES$9='2. Protocols'!$G103)),1,0)*'4. Formulations'!$I103</f>
        <v>0</v>
      </c>
      <c r="ET104" s="27">
        <f>IF(AND(OR(ISBLANK(ET$9),ET$9=0)=FALSE,OR(ET$9='2. Protocols'!$C103,ET$9='2. Protocols'!$E103,ET$9='2. Protocols'!$G103)),1,0)*'4. Formulations'!$I103</f>
        <v>0</v>
      </c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N104" s="27">
        <f>IF(AND(OR(ISBLANK(FN$9),FN$9=0)=FALSE,FN$9=$DL104),1,0)*'4. Formulations'!$J103</f>
        <v>0</v>
      </c>
      <c r="FO104" s="27">
        <f>IF(AND(OR(ISBLANK(FO$9),FO$9=0)=FALSE,FO$9=$DL104),1,0)*'4. Formulations'!$J103</f>
        <v>0</v>
      </c>
      <c r="FP104" s="27">
        <f>IF(AND(OR(ISBLANK(FP$9),FP$9=0)=FALSE,FP$9=$DL104),1,0)*'4. Formulations'!$J103</f>
        <v>0</v>
      </c>
      <c r="FQ104" s="27">
        <f>IF(AND(OR(ISBLANK(FQ$9),FQ$9=0)=FALSE,FQ$9=$DL104),1,0)*'4. Formulations'!$J103</f>
        <v>0</v>
      </c>
      <c r="FR104" s="27">
        <f>IF(AND(OR(ISBLANK(FR$9),FR$9=0)=FALSE,FR$9=$DL104),1,0)*'4. Formulations'!$J103</f>
        <v>0</v>
      </c>
      <c r="FS104" s="27">
        <f>IF(AND(OR(ISBLANK(FS$9),FS$9=0)=FALSE,FS$9=$DL104),1,0)*'4. Formulations'!$J103</f>
        <v>0</v>
      </c>
      <c r="FT104" s="27">
        <f>IF(AND(OR(ISBLANK(FT$9),FT$9=0)=FALSE,FT$9=$DL104),1,0)*'4. Formulations'!$J103</f>
        <v>0</v>
      </c>
      <c r="FU104" s="27">
        <f>IF(AND(OR(ISBLANK(FU$9),FU$9=0)=FALSE,FU$9=$DL104),1,0)*'4. Formulations'!$J103</f>
        <v>0</v>
      </c>
      <c r="FV104" s="27">
        <f>IF(AND(OR(ISBLANK(FV$9),FV$9=0)=FALSE,FV$9=$DL104),1,0)*'4. Formulations'!$J103</f>
        <v>0</v>
      </c>
      <c r="FW104" s="27">
        <f>IF(AND(OR(ISBLANK(FW$9),FW$9=0)=FALSE,FW$9=$DL104),1,0)*'4. Formulations'!$J103</f>
        <v>0</v>
      </c>
      <c r="FX104" s="27">
        <f>IF(AND(OR(ISBLANK(FX$9),FX$9=0)=FALSE,FX$9=$DL104),1,0)*'4. Formulations'!$J103</f>
        <v>0</v>
      </c>
      <c r="FY104" s="27">
        <f>IF(AND(OR(ISBLANK(FY$9),FY$9=0)=FALSE,FY$9=$DL104),1,0)*'4. Formulations'!$J103</f>
        <v>0</v>
      </c>
      <c r="FZ104" s="27">
        <f>IF(AND(OR(ISBLANK(FZ$9),FZ$9=0)=FALSE,FZ$9=$DL104),1,0)*'4. Formulations'!$J103</f>
        <v>0</v>
      </c>
      <c r="GA104" s="27">
        <f>IF(AND(OR(ISBLANK(GA$9),GA$9=0)=FALSE,GA$9=$DL104),1,0)*'4. Formulations'!$J103</f>
        <v>0</v>
      </c>
      <c r="GB104" s="27">
        <f>IF(AND(OR(ISBLANK(GB$9),GB$9=0)=FALSE,GB$9=$DL104),1,0)*'4. Formulations'!$J103</f>
        <v>0</v>
      </c>
      <c r="GC104" s="27">
        <f>IF(AND(OR(ISBLANK(GC$9),GC$9=0)=FALSE,GC$9=$DL104),1,0)*'4. Formulations'!$J103</f>
        <v>0</v>
      </c>
      <c r="GD104" s="27">
        <f>IF(AND(OR(ISBLANK(GD$9),GD$9=0)=FALSE,GD$9=$DL104),1,0)*'4. Formulations'!$J103</f>
        <v>0</v>
      </c>
      <c r="GE104" s="27"/>
      <c r="GF104" s="27"/>
      <c r="GG104" s="27"/>
      <c r="GI104" s="27">
        <f>IF(AND(OR(ISBLANK(GI$9),GI$9=0)=FALSE,SUM($FN104:$GD104)&gt;0,GI$9='2. Protocols'!$G103),1,0)*'4. Formulations'!$J103</f>
        <v>0</v>
      </c>
      <c r="GJ104" s="27">
        <f>IF(AND(OR(ISBLANK(GJ$9),GJ$9=0)=FALSE,SUM($FN104:$GD104)&gt;0,GJ$9='2. Protocols'!$G103),1,0)*'4. Formulations'!$J103</f>
        <v>0</v>
      </c>
      <c r="GK104" s="27">
        <f>IF(AND(OR(ISBLANK(GK$9),GK$9=0)=FALSE,SUM($FN104:$GD104)&gt;0,GK$9='2. Protocols'!$G103),1,0)*'4. Formulations'!$J103</f>
        <v>0</v>
      </c>
      <c r="GL104" s="27">
        <f>IF(AND(OR(ISBLANK(GL$9),GL$9=0)=FALSE,SUM($FN104:$GD104)&gt;0,GL$9='2. Protocols'!$G103),1,0)*'4. Formulations'!$J103</f>
        <v>0</v>
      </c>
      <c r="GM104" s="27">
        <f>IF(AND(OR(ISBLANK(GM$9),GM$9=0)=FALSE,SUM($FN104:$GD104)&gt;0,GM$9='2. Protocols'!$G103),1,0)*'4. Formulations'!$J103</f>
        <v>0</v>
      </c>
      <c r="GN104" s="27">
        <f>IF(AND(OR(ISBLANK(GN$9),GN$9=0)=FALSE,SUM($FN104:$GD104)&gt;0,GN$9='2. Protocols'!$G103),1,0)*'4. Formulations'!$J103</f>
        <v>0</v>
      </c>
      <c r="GO104" s="27">
        <f>IF(AND(OR(ISBLANK(GO$9),GO$9=0)=FALSE,SUM($FN104:$GD104)&gt;0,GO$9='2. Protocols'!$G103),1,0)*'4. Formulations'!$J103</f>
        <v>0</v>
      </c>
      <c r="GP104" s="27">
        <f>IF(AND(OR(ISBLANK(GP$9),GP$9=0)=FALSE,SUM($FN104:$GD104)&gt;0,GP$9='2. Protocols'!$G103),1,0)*'4. Formulations'!$J103</f>
        <v>0</v>
      </c>
      <c r="GQ104" s="27">
        <f>IF(AND(OR(ISBLANK(GQ$9),GQ$9=0)=FALSE,SUM($FN104:$GD104)&gt;0,GQ$9='2. Protocols'!$G103),1,0)*'4. Formulations'!$J103</f>
        <v>0</v>
      </c>
      <c r="GR104" s="27">
        <f>IF(AND(OR(ISBLANK(GR$9),GR$9=0)=FALSE,SUM($FN104:$GD104)&gt;0,GR$9='2. Protocols'!$G103),1,0)*'4. Formulations'!$J103</f>
        <v>0</v>
      </c>
      <c r="GS104" s="27">
        <f>IF(AND(OR(ISBLANK(GS$9),GS$9=0)=FALSE,SUM($FN104:$GD104)&gt;0,GS$9='2. Protocols'!$G103),1,0)*'4. Formulations'!$J103</f>
        <v>0</v>
      </c>
      <c r="GT104" s="27">
        <f>IF(AND(OR(ISBLANK(GT$9),GT$9=0)=FALSE,SUM($FN104:$GD104)&gt;0,GT$9='2. Protocols'!$G103),1,0)*'4. Formulations'!$J103</f>
        <v>0</v>
      </c>
      <c r="GU104" s="27">
        <f>IF(AND(OR(ISBLANK(GU$9),GU$9=0)=FALSE,SUM($FN104:$GD104)&gt;0,GU$9='2. Protocols'!$G103),1,0)*'4. Formulations'!$J103</f>
        <v>0</v>
      </c>
      <c r="GV104" s="27">
        <f>IF(AND(OR(ISBLANK(GV$9),GV$9=0)=FALSE,SUM($FN104:$GD104)&gt;0,GV$9='2. Protocols'!$G103),1,0)*'4. Formulations'!$J103</f>
        <v>0</v>
      </c>
      <c r="GW104" s="27">
        <f>IF(AND(OR(ISBLANK(GW$9),GW$9=0)=FALSE,SUM($FN104:$GD104)&gt;0,GW$9='2. Protocols'!$G103),1,0)*'4. Formulations'!$J103</f>
        <v>0</v>
      </c>
      <c r="GX104" s="27">
        <f>IF(AND(OR(ISBLANK(GX$9),GX$9=0)=FALSE,SUM($FN104:$GD104)&gt;0,GX$9='2. Protocols'!$G103),1,0)*'4. Formulations'!$J103</f>
        <v>0</v>
      </c>
      <c r="GY104" s="27">
        <f>IF(AND(OR(ISBLANK(GY$9),GY$9=0)=FALSE,SUM($FN104:$GD104)&gt;0,GY$9='2. Protocols'!$G103),1,0)*'4. Formulations'!$J103</f>
        <v>0</v>
      </c>
      <c r="GZ104" s="27">
        <f>IF(AND(OR(ISBLANK(GZ$9),GZ$9=0)=FALSE,SUM($FN104:$GD104)&gt;0,GZ$9='2. Protocols'!$G103),1,0)*'4. Formulations'!$J103</f>
        <v>0</v>
      </c>
      <c r="HA104" s="27">
        <f>IF(AND(OR(ISBLANK(HA$9),HA$9=0)=FALSE,SUM($FN104:$GD104)&gt;0,HA$9='2. Protocols'!$G103),1,0)*'4. Formulations'!$J103</f>
        <v>0</v>
      </c>
      <c r="HB104" s="27">
        <f>IF(AND(OR(ISBLANK(HB$9),HB$9=0)=FALSE,SUM($FN104:$GD104)&gt;0,HB$9='2. Protocols'!$G103),1,0)*'4. Formulations'!$J103</f>
        <v>0</v>
      </c>
      <c r="HC104" s="27">
        <f>IF(AND(OR(ISBLANK(HC$9),HC$9=0)=FALSE,SUM($FN104:$GD104)&gt;0,HC$9='2. Protocols'!$G103),1,0)*'4. Formulations'!$J103</f>
        <v>0</v>
      </c>
      <c r="HD104" s="27">
        <f>IF(AND(OR(ISBLANK(HD$9),HD$9=0)=FALSE,SUM($FN104:$GD104)&gt;0,HD$9='2. Protocols'!$G103),1,0)*'4. Formulations'!$J103</f>
        <v>0</v>
      </c>
      <c r="HE104" s="27">
        <f>IF(AND(OR(ISBLANK(HE$9),HE$9=0)=FALSE,SUM($FN104:$GD104)&gt;0,HE$9='2. Protocols'!$G103),1,0)*'4. Formulations'!$J103</f>
        <v>0</v>
      </c>
      <c r="HF104" s="27">
        <f>IF(AND(OR(ISBLANK(HF$9),HF$9=0)=FALSE,SUM($FN104:$GD104)&gt;0,HF$9='2. Protocols'!$G103),1,0)*'4. Formulations'!$J103</f>
        <v>0</v>
      </c>
      <c r="HG104" s="27">
        <f>IF(AND(OR(ISBLANK(HG$9),HG$9=0)=FALSE,SUM($FN104:$GD104)&gt;0,HG$9='2. Protocols'!$G103),1,0)*'4. Formulations'!$J103</f>
        <v>0</v>
      </c>
      <c r="HH104" s="27">
        <f>IF(AND(OR(ISBLANK(HH$9),HH$9=0)=FALSE,SUM($FN104:$GD104)&gt;0,HH$9='2. Protocols'!$G103),1,0)*'4. Formulations'!$J103</f>
        <v>0</v>
      </c>
      <c r="HI104" s="27">
        <f>IF(AND(OR(ISBLANK(HI$9),HI$9=0)=FALSE,SUM($FN104:$GD104)&gt;0,HI$9='2. Protocols'!$G103),1,0)*'4. Formulations'!$J103</f>
        <v>0</v>
      </c>
      <c r="HJ104" s="27">
        <f>IF(AND(OR(ISBLANK(HJ$9),HJ$9=0)=FALSE,SUM($FN104:$GD104)&gt;0,HJ$9='2. Protocols'!$G103),1,0)*'4. Formulations'!$J103</f>
        <v>0</v>
      </c>
      <c r="HK104" s="27">
        <f>IF(AND(OR(ISBLANK(HK$9),HK$9=0)=FALSE,SUM($FN104:$GD104)&gt;0,HK$9='2. Protocols'!$G103),1,0)*'4. Formulations'!$J103</f>
        <v>0</v>
      </c>
      <c r="HL104" s="27">
        <f>IF(AND(OR(ISBLANK(HL$9),HL$9=0)=FALSE,SUM($FN104:$GD104)&gt;0,HL$9='2. Protocols'!$G103),1,0)*'4. Formulations'!$J103</f>
        <v>0</v>
      </c>
      <c r="HM104" s="27">
        <f>IF(AND(OR(ISBLANK(HM$9),HM$9=0)=FALSE,SUM($FN104:$GD104)&gt;0,HM$9='2. Protocols'!$G103),1,0)*'4. Formulations'!$J103</f>
        <v>0</v>
      </c>
      <c r="HN104" s="27">
        <f>IF(AND(OR(ISBLANK(HN$9),HN$9=0)=FALSE,SUM($FN104:$GD104)&gt;0,HN$9='2. Protocols'!$G103),1,0)*'4. Formulations'!$J103</f>
        <v>0</v>
      </c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H104" s="27">
        <f>IF(AND(OR(ISBLANK(GI$9),GI$9=0)=FALSE,IH$9=$DM104),1,0)*'4. Formulations'!$K103</f>
        <v>0</v>
      </c>
      <c r="II104" s="27">
        <f>IF(AND(OR(ISBLANK(GJ$9),GJ$9=0)=FALSE,II$9=$DM104),1,0)*'4. Formulations'!$K103</f>
        <v>0</v>
      </c>
      <c r="IJ104" s="27">
        <f>IF(AND(OR(ISBLANK(GK$9),GK$9=0)=FALSE,IJ$9=$DM104),1,0)*'4. Formulations'!$K103</f>
        <v>0</v>
      </c>
      <c r="IK104" s="27">
        <f>IF(AND(OR(ISBLANK(GL$9),GL$9=0)=FALSE,IK$9=$DM104),1,0)*'4. Formulations'!$K103</f>
        <v>0</v>
      </c>
      <c r="IL104" s="27">
        <f>IF(AND(OR(ISBLANK(GM$9),GM$9=0)=FALSE,IL$9=$DM104),1,0)*'4. Formulations'!$K103</f>
        <v>0</v>
      </c>
      <c r="IM104" s="27">
        <f>IF(AND(OR(ISBLANK(GN$9),GN$9=0)=FALSE,IM$9=$DM104),1,0)*'4. Formulations'!$K103</f>
        <v>0</v>
      </c>
      <c r="IN104" s="27">
        <f>IF(AND(OR(ISBLANK(GO$9),GO$9=0)=FALSE,IN$9=$DM104),1,0)*'4. Formulations'!$K103</f>
        <v>0</v>
      </c>
      <c r="IO104" s="27">
        <f>IF(AND(OR(ISBLANK(GP$9),GP$9=0)=FALSE,IO$9=$DM104),1,0)*'4. Formulations'!$K103</f>
        <v>0</v>
      </c>
      <c r="IP104" s="27">
        <f>IF(AND(OR(ISBLANK(GQ$9),GQ$9=0)=FALSE,IP$9=$DM104),1,0)*'4. Formulations'!$K103</f>
        <v>0</v>
      </c>
      <c r="IQ104" s="27">
        <f>IF(AND(OR(ISBLANK(GR$9),GR$9=0)=FALSE,IQ$9=$DM104),1,0)*'4. Formulations'!$K103</f>
        <v>0</v>
      </c>
      <c r="IR104" s="27">
        <f>IF(AND(OR(ISBLANK(GN$9),GN$9=0)=FALSE,IR$9=$DM104),1,0)*'4. Formulations'!$K103</f>
        <v>0</v>
      </c>
      <c r="IS104" s="27">
        <f>IF(AND(OR(ISBLANK(GO$9),GO$9=0)=FALSE,IS$9=$DM104),1,0)*'4. Formulations'!$K103</f>
        <v>0</v>
      </c>
      <c r="IT104" s="27">
        <f>IF(AND(OR(ISBLANK(GP$9),GP$9=0)=FALSE,IT$9=$DM104),1,0)*'4. Formulations'!$K103</f>
        <v>0</v>
      </c>
      <c r="IU104" s="27">
        <f>IF(AND(OR(ISBLANK(GQ$9),GQ$9=0)=FALSE,IU$9=$DM104),1,0)*'4. Formulations'!$K103</f>
        <v>0</v>
      </c>
      <c r="IV104" s="27"/>
      <c r="IW104" s="27"/>
      <c r="IX104" s="27"/>
      <c r="IY104" s="27"/>
      <c r="IZ104" s="27"/>
      <c r="JA104" s="27"/>
      <c r="JC104" s="27">
        <f>IF(AND(OR(ISBLANK(JC$9),JC$9=0)=FALSE,OR(JC$9='2. Protocols'!$C103,JC$9='2. Protocols'!$E103,JC$9='2. Protocols'!$G103)),1,0)*'4. Formulations'!$L103</f>
        <v>0</v>
      </c>
      <c r="JD104" s="27">
        <f>IF(AND(OR(ISBLANK(JD$9),JD$9=0)=FALSE,OR(JD$9='2. Protocols'!$C103,JD$9='2. Protocols'!$E103,JD$9='2. Protocols'!$G103)),1,0)*'4. Formulations'!$L103</f>
        <v>0</v>
      </c>
      <c r="JE104" s="27">
        <f>IF(AND(OR(ISBLANK(JE$9),JE$9=0)=FALSE,OR(JE$9='2. Protocols'!$C103,JE$9='2. Protocols'!$E103,JE$9='2. Protocols'!$G103)),1,0)*'4. Formulations'!$L103</f>
        <v>0</v>
      </c>
      <c r="JF104" s="27">
        <f>IF(AND(OR(ISBLANK(JF$9),JF$9=0)=FALSE,OR(JF$9='2. Protocols'!$C103,JF$9='2. Protocols'!$E103,JF$9='2. Protocols'!$G103)),1,0)*'4. Formulations'!$L103</f>
        <v>0</v>
      </c>
      <c r="JG104" s="27">
        <f>IF(AND(OR(ISBLANK(JG$9),JG$9=0)=FALSE,OR(JG$9='2. Protocols'!$C103,JG$9='2. Protocols'!$E103,JG$9='2. Protocols'!$G103)),1,0)*'4. Formulations'!$L103</f>
        <v>0</v>
      </c>
      <c r="JH104" s="27">
        <f>IF(AND(OR(ISBLANK(JH$9),JH$9=0)=FALSE,OR(JH$9='2. Protocols'!$C103,JH$9='2. Protocols'!$E103,JH$9='2. Protocols'!$G103)),1,0)*'4. Formulations'!$L103</f>
        <v>0</v>
      </c>
      <c r="JI104" s="27">
        <f>IF(AND(OR(ISBLANK(JI$9),JI$9=0)=FALSE,OR(JI$9='2. Protocols'!$C103,JI$9='2. Protocols'!$E103,JI$9='2. Protocols'!$G103)),1,0)*'4. Formulations'!$L103</f>
        <v>0</v>
      </c>
      <c r="JJ104" s="27">
        <f>IF(AND(OR(ISBLANK(JJ$9),JJ$9=0)=FALSE,OR(JJ$9='2. Protocols'!$C103,JJ$9='2. Protocols'!$E103,JJ$9='2. Protocols'!$G103)),1,0)*'4. Formulations'!$L103</f>
        <v>0</v>
      </c>
      <c r="JK104" s="27">
        <f>IF(AND(OR(ISBLANK(JK$9),JK$9=0)=FALSE,OR(JK$9='2. Protocols'!$C103,JK$9='2. Protocols'!$E103,JK$9='2. Protocols'!$G103)),1,0)*'4. Formulations'!$L103</f>
        <v>0</v>
      </c>
      <c r="JL104" s="27">
        <f>IF(AND(OR(ISBLANK(JL$9),JL$9=0)=FALSE,OR(JL$9='2. Protocols'!$C103,JL$9='2. Protocols'!$E103,JL$9='2. Protocols'!$G103)),1,0)*'4. Formulations'!$L103</f>
        <v>0</v>
      </c>
      <c r="JM104" s="27">
        <f>IF(AND(OR(ISBLANK(JM$9),JM$9=0)=FALSE,OR(JM$9='2. Protocols'!$C103,JM$9='2. Protocols'!$E103,JM$9='2. Protocols'!$G103)),1,0)*'4. Formulations'!$L103</f>
        <v>0</v>
      </c>
      <c r="JN104" s="27">
        <f>IF(AND(OR(ISBLANK(JN$9),JN$9=0)=FALSE,OR(JN$9='2. Protocols'!$C103,JN$9='2. Protocols'!$E103,JN$9='2. Protocols'!$G103)),1,0)*'4. Formulations'!$L103</f>
        <v>0</v>
      </c>
      <c r="JO104" s="27">
        <f>IF(AND(OR(ISBLANK(JO$9),JO$9=0)=FALSE,OR(JO$9='2. Protocols'!$C103,JO$9='2. Protocols'!$E103,JO$9='2. Protocols'!$G103)),1,0)*'4. Formulations'!$L103</f>
        <v>0</v>
      </c>
      <c r="JP104" s="27">
        <f>IF(AND(OR(ISBLANK(JP$9),JP$9=0)=FALSE,OR(JP$9='2. Protocols'!$C103,JP$9='2. Protocols'!$E103,JP$9='2. Protocols'!$G103)),1,0)*'4. Formulations'!$L103</f>
        <v>0</v>
      </c>
      <c r="JQ104" s="27">
        <f>IF(AND(OR(ISBLANK(JQ$9),JQ$9=0)=FALSE,OR(JQ$9='2. Protocols'!$C103,JQ$9='2. Protocols'!$E103,JQ$9='2. Protocols'!$G103)),1,0)*'4. Formulations'!$L103</f>
        <v>0</v>
      </c>
      <c r="JR104" s="27">
        <f>IF(AND(OR(ISBLANK(JR$9),JR$9=0)=FALSE,OR(JR$9='2. Protocols'!$C103,JR$9='2. Protocols'!$E103,JR$9='2. Protocols'!$G103)),1,0)*'4. Formulations'!$L103</f>
        <v>0</v>
      </c>
      <c r="JS104" s="27">
        <f>IF(AND(OR(ISBLANK(JS$9),JS$9=0)=FALSE,OR(JS$9='2. Protocols'!$C103,JS$9='2. Protocols'!$E103,JS$9='2. Protocols'!$G103)),1,0)*'4. Formulations'!$L103</f>
        <v>0</v>
      </c>
      <c r="JT104" s="27">
        <f>IF(AND(OR(ISBLANK(JT$9),JT$9=0)=FALSE,OR(JT$9='2. Protocols'!$C103,JT$9='2. Protocols'!$E103,JT$9='2. Protocols'!$G103)),1,0)*'4. Formulations'!$L103</f>
        <v>0</v>
      </c>
      <c r="JU104" s="27">
        <f>IF(AND(OR(ISBLANK(JU$9),JU$9=0)=FALSE,OR(JU$9='2. Protocols'!$C103,JU$9='2. Protocols'!$E103,JU$9='2. Protocols'!$G103)),1,0)*'4. Formulations'!$L103</f>
        <v>0</v>
      </c>
      <c r="JV104" s="27">
        <f>IF(AND(OR(ISBLANK(JV$9),JV$9=0)=FALSE,OR(JV$9='2. Protocols'!$C103,JV$9='2. Protocols'!$E103,JV$9='2. Protocols'!$G103)),1,0)*'4. Formulations'!$L103</f>
        <v>0</v>
      </c>
      <c r="JW104" s="27">
        <f>IF(AND(OR(ISBLANK(JW$9),JW$9=0)=FALSE,OR(JW$9='2. Protocols'!$C103,JW$9='2. Protocols'!$E103,JW$9='2. Protocols'!$G103)),1,0)*'4. Formulations'!$L103</f>
        <v>0</v>
      </c>
      <c r="JX104" s="27">
        <f>IF(AND(OR(ISBLANK(JX$9),JX$9=0)=FALSE,OR(JX$9='2. Protocols'!$C103,JX$9='2. Protocols'!$E103,JX$9='2. Protocols'!$G103)),1,0)*'4. Formulations'!$L103</f>
        <v>0</v>
      </c>
      <c r="JY104" s="27">
        <f>IF(AND(OR(ISBLANK(JY$9),JY$9=0)=FALSE,OR(JY$9='2. Protocols'!$C103,JY$9='2. Protocols'!$E103,JY$9='2. Protocols'!$G103)),1,0)*'4. Formulations'!$L103</f>
        <v>0</v>
      </c>
      <c r="JZ104" s="27">
        <f>IF(AND(OR(ISBLANK(JZ$9),JZ$9=0)=FALSE,OR(JZ$9='2. Protocols'!$C103,JZ$9='2. Protocols'!$E103,JZ$9='2. Protocols'!$G103)),1,0)*'4. Formulations'!$L103</f>
        <v>0</v>
      </c>
      <c r="KA104" s="27">
        <f>IF(AND(OR(ISBLANK(KA$9),KA$9=0)=FALSE,OR(KA$9='2. Protocols'!$C103,KA$9='2. Protocols'!$E103,KA$9='2. Protocols'!$G103)),1,0)*'4. Formulations'!$L103</f>
        <v>0</v>
      </c>
      <c r="KB104" s="27">
        <f>IF(AND(OR(ISBLANK(KB$9),KB$9=0)=FALSE,OR(KB$9='2. Protocols'!$C103,KB$9='2. Protocols'!$E103,KB$9='2. Protocols'!$G103)),1,0)*'4. Formulations'!$L103</f>
        <v>0</v>
      </c>
      <c r="KC104" s="27">
        <f>IF(AND(OR(ISBLANK(KC$9),KC$9=0)=FALSE,OR(KC$9='2. Protocols'!$C103,KC$9='2. Protocols'!$E103,KC$9='2. Protocols'!$G103)),1,0)*'4. Formulations'!$L103</f>
        <v>0</v>
      </c>
      <c r="KD104" s="27">
        <f>IF(AND(OR(ISBLANK(KD$9),KD$9=0)=FALSE,OR(KD$9='2. Protocols'!$C103,KD$9='2. Protocols'!$E103,KD$9='2. Protocols'!$G103)),1,0)*'4. Formulations'!$L103</f>
        <v>0</v>
      </c>
      <c r="KE104" s="27">
        <f>IF(AND(OR(ISBLANK(KE$9),KE$9=0)=FALSE,OR(KE$9='2. Protocols'!$C103,KE$9='2. Protocols'!$E103,KE$9='2. Protocols'!$G103)),1,0)*'4. Formulations'!$L103</f>
        <v>0</v>
      </c>
      <c r="KF104" s="27">
        <f>IF(AND(OR(ISBLANK(KF$9),KF$9=0)=FALSE,OR(KF$9='2. Protocols'!$C103,KF$9='2. Protocols'!$E103,KF$9='2. Protocols'!$G103)),1,0)*'4. Formulations'!$L103</f>
        <v>0</v>
      </c>
      <c r="KG104" s="27">
        <f>IF(AND(OR(ISBLANK(KG$9),KG$9=0)=FALSE,OR(KG$9='2. Protocols'!$C103,KG$9='2. Protocols'!$E103,KG$9='2. Protocols'!$G103)),1,0)*'4. Formulations'!$L103</f>
        <v>0</v>
      </c>
      <c r="KH104" s="27">
        <f>IF(AND(OR(ISBLANK(KH$9),KH$9=0)=FALSE,OR(KH$9='2. Protocols'!$C103,KH$9='2. Protocols'!$E103,KH$9='2. Protocols'!$G103)),1,0)*'4. Formulations'!$L103</f>
        <v>0</v>
      </c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B104" s="27">
        <f>IF(AND(OR(ISBLANK(LB$9),LB$9=0)=FALSE,LB$9=$DL104),1,0)*'4. Formulations'!$M103</f>
        <v>0</v>
      </c>
      <c r="LC104" s="27">
        <f>IF(AND(OR(ISBLANK(LC$9),LC$9=0)=FALSE,LC$9=$DL104),1,0)*'4. Formulations'!$M103</f>
        <v>0</v>
      </c>
      <c r="LD104" s="27">
        <f>IF(AND(OR(ISBLANK(LD$9),LD$9=0)=FALSE,LD$9=$DL104),1,0)*'4. Formulations'!$M103</f>
        <v>0</v>
      </c>
      <c r="LE104" s="27">
        <f>IF(AND(OR(ISBLANK(LE$9),LE$9=0)=FALSE,LE$9=$DL104),1,0)*'4. Formulations'!$M103</f>
        <v>0</v>
      </c>
      <c r="LF104" s="27">
        <f>IF(AND(OR(ISBLANK(LF$9),LF$9=0)=FALSE,LF$9=$DL104),1,0)*'4. Formulations'!$M103</f>
        <v>0</v>
      </c>
      <c r="LG104" s="27">
        <f>IF(AND(OR(ISBLANK(LG$9),LG$9=0)=FALSE,LG$9=$DL104),1,0)*'4. Formulations'!$M103</f>
        <v>0</v>
      </c>
      <c r="LH104" s="27">
        <f>IF(AND(OR(ISBLANK(LH$9),LH$9=0)=FALSE,LH$9=$DL104),1,0)*'4. Formulations'!$M103</f>
        <v>0</v>
      </c>
      <c r="LI104" s="27">
        <f>IF(AND(OR(ISBLANK(LI$9),LI$9=0)=FALSE,LI$9=$DL104),1,0)*'4. Formulations'!$M103</f>
        <v>0</v>
      </c>
      <c r="LJ104" s="27">
        <f>IF(AND(OR(ISBLANK(LJ$9),LJ$9=0)=FALSE,LJ$9=$DL104),1,0)*'4. Formulations'!$M103</f>
        <v>0</v>
      </c>
      <c r="LK104" s="27">
        <f>IF(AND(OR(ISBLANK(LK$9),LK$9=0)=FALSE,LK$9=$DL104),1,0)*'4. Formulations'!$M103</f>
        <v>0</v>
      </c>
      <c r="LL104" s="27">
        <f>IF(AND(OR(ISBLANK(LL$9),LL$9=0)=FALSE,LL$9=$DL104),1,0)*'4. Formulations'!$M103</f>
        <v>0</v>
      </c>
      <c r="LM104" s="27">
        <f>IF(AND(OR(ISBLANK(LM$9),LM$9=0)=FALSE,LM$9=$DL104),1,0)*'4. Formulations'!$M103</f>
        <v>0</v>
      </c>
      <c r="LN104" s="27">
        <f>IF(AND(OR(ISBLANK(LN$9),LN$9=0)=FALSE,LN$9=$DL104),1,0)*'4. Formulations'!$M103</f>
        <v>0</v>
      </c>
      <c r="LO104" s="27">
        <f>IF(AND(OR(ISBLANK(LO$9),LO$9=0)=FALSE,LO$9=$DL104),1,0)*'4. Formulations'!$M103</f>
        <v>0</v>
      </c>
      <c r="LP104" s="27">
        <f>IF(AND(OR(ISBLANK(LP$9),LP$9=0)=FALSE,LP$9=$DL104),1,0)*'4. Formulations'!$M103</f>
        <v>0</v>
      </c>
      <c r="LQ104" s="27">
        <f>IF(AND(OR(ISBLANK(LQ$9),LQ$9=0)=FALSE,LQ$9=$DL104),1,0)*'4. Formulations'!$M103</f>
        <v>0</v>
      </c>
      <c r="LR104" s="27">
        <f>IF(AND(OR(ISBLANK(LR$9),LR$9=0)=FALSE,LR$9=$DL104),1,0)*'4. Formulations'!$M103</f>
        <v>0</v>
      </c>
      <c r="LS104" s="27"/>
      <c r="LT104" s="27"/>
      <c r="LU104" s="27"/>
      <c r="LW104" s="27">
        <f>IF(AND(OR(ISBLANK(LW$9),LW$9=0)=FALSE,SUM($LB104:$LR104)&gt;0,LW$9='2. Protocols'!$G103),1,0)*'4. Formulations'!$M103</f>
        <v>0</v>
      </c>
      <c r="LX104" s="27">
        <f>IF(AND(OR(ISBLANK(LX$9),LX$9=0)=FALSE,SUM($LB104:$LR104)&gt;0,LX$9='2. Protocols'!$G103),1,0)*'4. Formulations'!$M103</f>
        <v>0</v>
      </c>
      <c r="LY104" s="27">
        <f>IF(AND(OR(ISBLANK(LY$9),LY$9=0)=FALSE,SUM($LB104:$LR104)&gt;0,LY$9='2. Protocols'!$G103),1,0)*'4. Formulations'!$M103</f>
        <v>0</v>
      </c>
      <c r="LZ104" s="27">
        <f>IF(AND(OR(ISBLANK(LZ$9),LZ$9=0)=FALSE,SUM($LB104:$LR104)&gt;0,LZ$9='2. Protocols'!$G103),1,0)*'4. Formulations'!$M103</f>
        <v>0</v>
      </c>
      <c r="MA104" s="27">
        <f>IF(AND(OR(ISBLANK(MA$9),MA$9=0)=FALSE,SUM($LB104:$LR104)&gt;0,MA$9='2. Protocols'!$G103),1,0)*'4. Formulations'!$M103</f>
        <v>0</v>
      </c>
      <c r="MB104" s="27">
        <f>IF(AND(OR(ISBLANK(MB$9),MB$9=0)=FALSE,SUM($LB104:$LR104)&gt;0,MB$9='2. Protocols'!$G103),1,0)*'4. Formulations'!$M103</f>
        <v>0</v>
      </c>
      <c r="MC104" s="27">
        <f>IF(AND(OR(ISBLANK(MC$9),MC$9=0)=FALSE,SUM($LB104:$LR104)&gt;0,MC$9='2. Protocols'!$G103),1,0)*'4. Formulations'!$M103</f>
        <v>0</v>
      </c>
      <c r="MD104" s="27">
        <f>IF(AND(OR(ISBLANK(MD$9),MD$9=0)=FALSE,SUM($LB104:$LR104)&gt;0,MD$9='2. Protocols'!$G103),1,0)*'4. Formulations'!$M103</f>
        <v>0</v>
      </c>
      <c r="ME104" s="27">
        <f>IF(AND(OR(ISBLANK(ME$9),ME$9=0)=FALSE,SUM($LB104:$LR104)&gt;0,ME$9='2. Protocols'!$G103),1,0)*'4. Formulations'!$M103</f>
        <v>0</v>
      </c>
      <c r="MF104" s="27">
        <f>IF(AND(OR(ISBLANK(MF$9),MF$9=0)=FALSE,SUM($LB104:$LR104)&gt;0,MF$9='2. Protocols'!$G103),1,0)*'4. Formulations'!$M103</f>
        <v>0</v>
      </c>
      <c r="MG104" s="27">
        <f>IF(AND(OR(ISBLANK(MG$9),MG$9=0)=FALSE,SUM($LB104:$LR104)&gt;0,MG$9='2. Protocols'!$G103),1,0)*'4. Formulations'!$M103</f>
        <v>0</v>
      </c>
      <c r="MH104" s="27">
        <f>IF(AND(OR(ISBLANK(MH$9),MH$9=0)=FALSE,SUM($LB104:$LR104)&gt;0,MH$9='2. Protocols'!$G103),1,0)*'4. Formulations'!$M103</f>
        <v>0</v>
      </c>
      <c r="MI104" s="27">
        <f>IF(AND(OR(ISBLANK(MI$9),MI$9=0)=FALSE,SUM($LB104:$LR104)&gt;0,MI$9='2. Protocols'!$G103),1,0)*'4. Formulations'!$M103</f>
        <v>0</v>
      </c>
      <c r="MJ104" s="27">
        <f>IF(AND(OR(ISBLANK(MJ$9),MJ$9=0)=FALSE,SUM($LB104:$LR104)&gt;0,MJ$9='2. Protocols'!$G103),1,0)*'4. Formulations'!$M103</f>
        <v>0</v>
      </c>
      <c r="MK104" s="27">
        <f>IF(AND(OR(ISBLANK(MK$9),MK$9=0)=FALSE,SUM($LB104:$LR104)&gt;0,MK$9='2. Protocols'!$G103),1,0)*'4. Formulations'!$M103</f>
        <v>0</v>
      </c>
      <c r="ML104" s="27">
        <f>IF(AND(OR(ISBLANK(ML$9),ML$9=0)=FALSE,SUM($LB104:$LR104)&gt;0,ML$9='2. Protocols'!$G103),1,0)*'4. Formulations'!$M103</f>
        <v>0</v>
      </c>
      <c r="MM104" s="27">
        <f>IF(AND(OR(ISBLANK(MM$9),MM$9=0)=FALSE,SUM($LB104:$LR104)&gt;0,MM$9='2. Protocols'!$G103),1,0)*'4. Formulations'!$M103</f>
        <v>0</v>
      </c>
      <c r="MN104" s="27">
        <f>IF(AND(OR(ISBLANK(MN$9),MN$9=0)=FALSE,SUM($LB104:$LR104)&gt;0,MN$9='2. Protocols'!$G103),1,0)*'4. Formulations'!$M103</f>
        <v>0</v>
      </c>
      <c r="MO104" s="27">
        <f>IF(AND(OR(ISBLANK(MO$9),MO$9=0)=FALSE,SUM($LB104:$LR104)&gt;0,MO$9='2. Protocols'!$G103),1,0)*'4. Formulations'!$M103</f>
        <v>0</v>
      </c>
      <c r="MP104" s="27">
        <f>IF(AND(OR(ISBLANK(MP$9),MP$9=0)=FALSE,SUM($LB104:$LR104)&gt;0,MP$9='2. Protocols'!$G103),1,0)*'4. Formulations'!$M103</f>
        <v>0</v>
      </c>
      <c r="MQ104" s="27">
        <f>IF(AND(OR(ISBLANK(MQ$9),MQ$9=0)=FALSE,SUM($LB104:$LR104)&gt;0,MQ$9='2. Protocols'!$G103),1,0)*'4. Formulations'!$M103</f>
        <v>0</v>
      </c>
      <c r="MR104" s="27">
        <f>IF(AND(OR(ISBLANK(MR$9),MR$9=0)=FALSE,SUM($LB104:$LR104)&gt;0,MR$9='2. Protocols'!$G103),1,0)*'4. Formulations'!$M103</f>
        <v>0</v>
      </c>
      <c r="MS104" s="27">
        <f>IF(AND(OR(ISBLANK(MS$9),MS$9=0)=FALSE,SUM($LB104:$LR104)&gt;0,MS$9='2. Protocols'!$G103),1,0)*'4. Formulations'!$M103</f>
        <v>0</v>
      </c>
      <c r="MT104" s="27">
        <f>IF(AND(OR(ISBLANK(MT$9),MT$9=0)=FALSE,SUM($LB104:$LR104)&gt;0,MT$9='2. Protocols'!$G103),1,0)*'4. Formulations'!$M103</f>
        <v>0</v>
      </c>
      <c r="MU104" s="27">
        <f>IF(AND(OR(ISBLANK(MU$9),MU$9=0)=FALSE,SUM($LB104:$LR104)&gt;0,MU$9='2. Protocols'!$G103),1,0)*'4. Formulations'!$M103</f>
        <v>0</v>
      </c>
      <c r="MV104" s="27">
        <f>IF(AND(OR(ISBLANK(MV$9),MV$9=0)=FALSE,SUM($LB104:$LR104)&gt;0,MV$9='2. Protocols'!$G103),1,0)*'4. Formulations'!$M103</f>
        <v>0</v>
      </c>
      <c r="MW104" s="27">
        <f>IF(AND(OR(ISBLANK(MW$9),MW$9=0)=FALSE,SUM($LB104:$LR104)&gt;0,MW$9='2. Protocols'!$G103),1,0)*'4. Formulations'!$M103</f>
        <v>0</v>
      </c>
      <c r="MX104" s="27">
        <f>IF(AND(OR(ISBLANK(MX$9),MX$9=0)=FALSE,SUM($LB104:$LR104)&gt;0,MX$9='2. Protocols'!$G103),1,0)*'4. Formulations'!$M103</f>
        <v>0</v>
      </c>
      <c r="MY104" s="27">
        <f>IF(AND(OR(ISBLANK(MY$9),MY$9=0)=FALSE,SUM($LB104:$LR104)&gt;0,MY$9='2. Protocols'!$G103),1,0)*'4. Formulations'!$M103</f>
        <v>0</v>
      </c>
      <c r="MZ104" s="27">
        <f>IF(AND(OR(ISBLANK(MZ$9),MZ$9=0)=FALSE,SUM($LB104:$LR104)&gt;0,MZ$9='2. Protocols'!$G103),1,0)*'4. Formulations'!$M103</f>
        <v>0</v>
      </c>
      <c r="NA104" s="27">
        <f>IF(AND(OR(ISBLANK(NA$9),NA$9=0)=FALSE,SUM($LB104:$LR104)&gt;0,NA$9='2. Protocols'!$G103),1,0)*'4. Formulations'!$M103</f>
        <v>0</v>
      </c>
      <c r="NB104" s="27">
        <f>IF(AND(OR(ISBLANK(NB$9),NB$9=0)=FALSE,SUM($LB104:$LR104)&gt;0,NB$9='2. Protocols'!$G103),1,0)*'4. Formulations'!$M103</f>
        <v>0</v>
      </c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V104" s="27">
        <f>IF(AND(OR(ISBLANK(NV$9),NV$9=0)=FALSE,NV$9=$DM104),1,0)*'4. Formulations'!$N103</f>
        <v>0</v>
      </c>
      <c r="NW104" s="721">
        <f>IF(AND(OR(ISBLANK(NW$9),NW$9=0)=FALSE,NW$9=$DM104),1,0)*'4. Formulations'!$N103</f>
        <v>0</v>
      </c>
      <c r="NX104" s="27">
        <f>IF(AND(OR(ISBLANK(NX$9),NX$9=0)=FALSE,NX$9=$DM104),1,0)*'4. Formulations'!$N103</f>
        <v>0</v>
      </c>
      <c r="NY104" s="27">
        <f>IF(AND(OR(ISBLANK(NY$9),NY$9=0)=FALSE,NY$9=$DM104),1,0)*'4. Formulations'!$N103</f>
        <v>0</v>
      </c>
      <c r="NZ104" s="27">
        <f>IF(AND(OR(ISBLANK(NZ$9),NZ$9=0)=FALSE,NZ$9=$DM104),1,0)*'4. Formulations'!$N103</f>
        <v>0</v>
      </c>
      <c r="OA104" s="27">
        <f>IF(AND(OR(ISBLANK(OA$9),OA$9=0)=FALSE,OA$9=$DM104),1,0)*'4. Formulations'!$N103</f>
        <v>0</v>
      </c>
      <c r="OB104" s="27">
        <f>IF(AND(OR(ISBLANK(OB$9),OB$9=0)=FALSE,OB$9=$DM104),1,0)*'4. Formulations'!$N103</f>
        <v>0</v>
      </c>
      <c r="OC104" s="27">
        <f>IF(AND(OR(ISBLANK(OC$9),OC$9=0)=FALSE,OC$9=$DM104),1,0)*'4. Formulations'!$N103</f>
        <v>0</v>
      </c>
      <c r="OD104" s="27">
        <f>IF(AND(OR(ISBLANK(OD$9),OD$9=0)=FALSE,OD$9=$DM104),1,0)*'4. Formulations'!$N103</f>
        <v>0</v>
      </c>
      <c r="OE104" s="27">
        <f>IF(AND(OR(ISBLANK(OE$9),OE$9=0)=FALSE,OE$9=$DM104),1,0)*'4. Formulations'!$N103</f>
        <v>0</v>
      </c>
      <c r="OF104" s="27">
        <f>IF(AND(OR(ISBLANK(OF$9),OF$9=0)=FALSE,OF$9=$DM104),1,0)*'4. Formulations'!$N103</f>
        <v>0</v>
      </c>
      <c r="OG104" s="27">
        <f>IF(AND(OR(ISBLANK(OG$9),OG$9=0)=FALSE,OG$9=$DM104),1,0)*'4. Formulations'!$N103</f>
        <v>0</v>
      </c>
      <c r="OH104" s="27">
        <f>IF(AND(OR(ISBLANK(OH$9),OH$9=0)=FALSE,OH$9=$DM104),1,0)*'4. Formulations'!$N103</f>
        <v>0</v>
      </c>
      <c r="OI104" s="27">
        <f>IF(AND(OR(ISBLANK(OI$9),OI$9=0)=FALSE,OI$9=$DM104),1,0)*'4. Formulations'!$N103</f>
        <v>0</v>
      </c>
      <c r="OJ104" s="27">
        <f>IF(AND(OR(ISBLANK(OJ$9),OJ$9=0)=FALSE,OJ$9=$DM104),1,0)*'4. Formulations'!$N103</f>
        <v>0</v>
      </c>
      <c r="OK104" s="27">
        <f>IF(AND(OR(ISBLANK(OK$9),OK$9=0)=FALSE,OK$9=$DM104),1,0)*'4. Formulations'!$N103</f>
        <v>0</v>
      </c>
      <c r="OL104" s="27">
        <f>IF(AND(OR(ISBLANK(OL$9),OL$9=0)=FALSE,OL$9=$DM104),1,0)*'4. Formulations'!$N103</f>
        <v>0</v>
      </c>
      <c r="OM104" s="27"/>
      <c r="ON104" s="27"/>
      <c r="OO104" s="27"/>
      <c r="OQ104" s="27">
        <f>IF(AND(OR(ISBLANK(OQ$9),OQ$9=0)=FALSE,OR(OQ$9='2. Protocols'!$C103,OQ$9='2. Protocols'!$E103,OQ$9='2. Protocols'!$G103)),1,0)*'4. Formulations'!$O103</f>
        <v>0</v>
      </c>
      <c r="OR104" s="27">
        <f>IF(AND(OR(ISBLANK(OR$9),OR$9=0)=FALSE,OR(OR$9='2. Protocols'!$C103,OR$9='2. Protocols'!$E103,OR$9='2. Protocols'!$G103)),1,0)*'4. Formulations'!$O103</f>
        <v>0</v>
      </c>
      <c r="OS104" s="27">
        <f>IF(AND(OR(ISBLANK(OS$9),OS$9=0)=FALSE,OR(OS$9='2. Protocols'!$C103,OS$9='2. Protocols'!$E103,OS$9='2. Protocols'!$G103)),1,0)*'4. Formulations'!$O103</f>
        <v>0</v>
      </c>
      <c r="OT104" s="27">
        <f>IF(AND(OR(ISBLANK(OT$9),OT$9=0)=FALSE,OR(OT$9='2. Protocols'!$C103,OT$9='2. Protocols'!$E103,OT$9='2. Protocols'!$G103)),1,0)*'4. Formulations'!$O103</f>
        <v>0</v>
      </c>
      <c r="OU104" s="27">
        <f>IF(AND(OR(ISBLANK(OU$9),OU$9=0)=FALSE,OR(OU$9='2. Protocols'!$C103,OU$9='2. Protocols'!$E103,OU$9='2. Protocols'!$G103)),1,0)*'4. Formulations'!$O103</f>
        <v>0</v>
      </c>
      <c r="OV104" s="27">
        <f>IF(AND(OR(ISBLANK(OV$9),OV$9=0)=FALSE,OR(OV$9='2. Protocols'!$C103,OV$9='2. Protocols'!$E103,OV$9='2. Protocols'!$G103)),1,0)*'4. Formulations'!$O103</f>
        <v>0</v>
      </c>
      <c r="OW104" s="27">
        <f>IF(AND(OR(ISBLANK(OW$9),OW$9=0)=FALSE,OR(OW$9='2. Protocols'!$C103,OW$9='2. Protocols'!$E103,OW$9='2. Protocols'!$G103)),1,0)*'4. Formulations'!$O103</f>
        <v>0</v>
      </c>
      <c r="OX104" s="27">
        <f>IF(AND(OR(ISBLANK(OX$9),OX$9=0)=FALSE,OR(OX$9='2. Protocols'!$C103,OX$9='2. Protocols'!$E103,OX$9='2. Protocols'!$G103)),1,0)*'4. Formulations'!$O103</f>
        <v>0</v>
      </c>
      <c r="OY104" s="27">
        <f>IF(AND(OR(ISBLANK(OY$9),OY$9=0)=FALSE,OR(OY$9='2. Protocols'!$C103,OY$9='2. Protocols'!$E103,OY$9='2. Protocols'!$G103)),1,0)*'4. Formulations'!$O103</f>
        <v>0</v>
      </c>
      <c r="OZ104" s="27">
        <f>IF(AND(OR(ISBLANK(OZ$9),OZ$9=0)=FALSE,OR(OZ$9='2. Protocols'!$C103,OZ$9='2. Protocols'!$E103,OZ$9='2. Protocols'!$G103)),1,0)*'4. Formulations'!$O103</f>
        <v>0</v>
      </c>
      <c r="PA104" s="27">
        <f>IF(AND(OR(ISBLANK(PA$9),PA$9=0)=FALSE,OR(PA$9='2. Protocols'!$C103,PA$9='2. Protocols'!$E103,PA$9='2. Protocols'!$G103)),1,0)*'4. Formulations'!$O103</f>
        <v>0</v>
      </c>
      <c r="PB104" s="27">
        <f>IF(AND(OR(ISBLANK(PB$9),PB$9=0)=FALSE,OR(PB$9='2. Protocols'!$C103,PB$9='2. Protocols'!$E103,PB$9='2. Protocols'!$G103)),1,0)*'4. Formulations'!$O103</f>
        <v>0</v>
      </c>
      <c r="PC104" s="27">
        <f>IF(AND(OR(ISBLANK(PC$9),PC$9=0)=FALSE,OR(PC$9='2. Protocols'!$C103,PC$9='2. Protocols'!$E103,PC$9='2. Protocols'!$G103)),1,0)*'4. Formulations'!$O103</f>
        <v>0</v>
      </c>
      <c r="PD104" s="27">
        <f>IF(AND(OR(ISBLANK(PD$9),PD$9=0)=FALSE,OR(PD$9='2. Protocols'!$C103,PD$9='2. Protocols'!$E103,PD$9='2. Protocols'!$G103)),1,0)*'4. Formulations'!$O103</f>
        <v>0</v>
      </c>
      <c r="PE104" s="27">
        <f>IF(AND(OR(ISBLANK(PE$9),PE$9=0)=FALSE,OR(PE$9='2. Protocols'!$C103,PE$9='2. Protocols'!$E103,PE$9='2. Protocols'!$G103)),1,0)*'4. Formulations'!$O103</f>
        <v>0</v>
      </c>
      <c r="PF104" s="27">
        <f>IF(AND(OR(ISBLANK(PF$9),PF$9=0)=FALSE,OR(PF$9='2. Protocols'!$C103,PF$9='2. Protocols'!$E103,PF$9='2. Protocols'!$G103)),1,0)*'4. Formulations'!$O103</f>
        <v>0</v>
      </c>
      <c r="PG104" s="27">
        <f>IF(AND(OR(ISBLANK(PG$9),PG$9=0)=FALSE,OR(PG$9='2. Protocols'!$C103,PG$9='2. Protocols'!$E103,PG$9='2. Protocols'!$G103)),1,0)*'4. Formulations'!$O103</f>
        <v>0</v>
      </c>
      <c r="PH104" s="27">
        <f>IF(AND(OR(ISBLANK(PH$9),PH$9=0)=FALSE,OR(PH$9='2. Protocols'!$C103,PH$9='2. Protocols'!$E103,PH$9='2. Protocols'!$G103)),1,0)*'4. Formulations'!$O103</f>
        <v>0</v>
      </c>
      <c r="PI104" s="27">
        <f>IF(AND(OR(ISBLANK(PI$9),PI$9=0)=FALSE,OR(PI$9='2. Protocols'!$C103,PI$9='2. Protocols'!$E103,PI$9='2. Protocols'!$G103)),1,0)*'4. Formulations'!$O103</f>
        <v>0</v>
      </c>
      <c r="PJ104" s="27">
        <f>IF(AND(OR(ISBLANK(PJ$9),PJ$9=0)=FALSE,OR(PJ$9='2. Protocols'!$C103,PJ$9='2. Protocols'!$E103,PJ$9='2. Protocols'!$G103)),1,0)*'4. Formulations'!$O103</f>
        <v>0</v>
      </c>
      <c r="PK104" s="27">
        <f>IF(AND(OR(ISBLANK(PK$9),PK$9=0)=FALSE,OR(PK$9='2. Protocols'!$C103,PK$9='2. Protocols'!$E103,PK$9='2. Protocols'!$G103)),1,0)*'4. Formulations'!$O103</f>
        <v>0</v>
      </c>
      <c r="PL104" s="27">
        <f>IF(AND(OR(ISBLANK(PL$9),PL$9=0)=FALSE,OR(PL$9='2. Protocols'!$C103,PL$9='2. Protocols'!$E103,PL$9='2. Protocols'!$G103)),1,0)*'4. Formulations'!$O103</f>
        <v>0</v>
      </c>
      <c r="PM104" s="27">
        <f>IF(AND(OR(ISBLANK(PM$9),PM$9=0)=FALSE,OR(PM$9='2. Protocols'!$C103,PM$9='2. Protocols'!$E103,PM$9='2. Protocols'!$G103)),1,0)*'4. Formulations'!$O103</f>
        <v>0</v>
      </c>
      <c r="PN104" s="27">
        <f>IF(AND(OR(ISBLANK(PN$9),PN$9=0)=FALSE,OR(PN$9='2. Protocols'!$C103,PN$9='2. Protocols'!$E103,PN$9='2. Protocols'!$G103)),1,0)*'4. Formulations'!$O103</f>
        <v>0</v>
      </c>
      <c r="PO104" s="27">
        <f>IF(AND(OR(ISBLANK(PO$9),PO$9=0)=FALSE,OR(PO$9='2. Protocols'!$C103,PO$9='2. Protocols'!$E103,PO$9='2. Protocols'!$G103)),1,0)*'4. Formulations'!$O103</f>
        <v>0</v>
      </c>
      <c r="PP104" s="27">
        <f>IF(AND(OR(ISBLANK(PP$9),PP$9=0)=FALSE,OR(PP$9='2. Protocols'!$C103,PP$9='2. Protocols'!$E103,PP$9='2. Protocols'!$G103)),1,0)*'4. Formulations'!$O103</f>
        <v>0</v>
      </c>
      <c r="PQ104" s="27">
        <f>IF(AND(OR(ISBLANK(PQ$9),PQ$9=0)=FALSE,OR(PQ$9='2. Protocols'!$C103,PQ$9='2. Protocols'!$E103,PQ$9='2. Protocols'!$G103)),1,0)*'4. Formulations'!$O103</f>
        <v>0</v>
      </c>
      <c r="PR104" s="27">
        <f>IF(AND(OR(ISBLANK(PR$9),PR$9=0)=FALSE,OR(PR$9='2. Protocols'!$C103,PR$9='2. Protocols'!$E103,PR$9='2. Protocols'!$G103)),1,0)*'4. Formulations'!$O103</f>
        <v>0</v>
      </c>
      <c r="PS104" s="27">
        <f>IF(AND(OR(ISBLANK(PS$9),PS$9=0)=FALSE,OR(PS$9='2. Protocols'!$C103,PS$9='2. Protocols'!$E103,PS$9='2. Protocols'!$G103)),1,0)*'4. Formulations'!$O103</f>
        <v>0</v>
      </c>
      <c r="PT104" s="27">
        <f>IF(AND(OR(ISBLANK(PT$9),PT$9=0)=FALSE,OR(PT$9='2. Protocols'!$C103,PT$9='2. Protocols'!$E103,PT$9='2. Protocols'!$G103)),1,0)*'4. Formulations'!$O103</f>
        <v>0</v>
      </c>
      <c r="PU104" s="27">
        <f>IF(AND(OR(ISBLANK(PU$9),PU$9=0)=FALSE,OR(PU$9='2. Protocols'!$C103,PU$9='2. Protocols'!$E103,PU$9='2. Protocols'!$G103)),1,0)*'4. Formulations'!$O103</f>
        <v>0</v>
      </c>
      <c r="PV104" s="27">
        <f>IF(AND(OR(ISBLANK(PV$9),PV$9=0)=FALSE,OR(PV$9='2. Protocols'!$C103,PV$9='2. Protocols'!$E103,PV$9='2. Protocols'!$G103)),1,0)*'4. Formulations'!$O103</f>
        <v>0</v>
      </c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P104" s="27">
        <f>IF(AND(OR(ISBLANK(QP$9),QP$9=0)=FALSE,QP$9=$DL104),1,0)*'4. Formulations'!$P103</f>
        <v>0</v>
      </c>
      <c r="QQ104" s="27">
        <f>IF(AND(OR(ISBLANK(QQ$9),QQ$9=0)=FALSE,QQ$9=$DL104),1,0)*'4. Formulations'!$P103</f>
        <v>0</v>
      </c>
      <c r="QR104" s="27">
        <f>IF(AND(OR(ISBLANK(QR$9),QR$9=0)=FALSE,QR$9=$DL104),1,0)*'4. Formulations'!$P103</f>
        <v>0</v>
      </c>
      <c r="QS104" s="27">
        <f>IF(AND(OR(ISBLANK(QS$9),QS$9=0)=FALSE,QS$9=$DL104),1,0)*'4. Formulations'!$P103</f>
        <v>0</v>
      </c>
      <c r="QT104" s="27">
        <f>IF(AND(OR(ISBLANK(QT$9),QT$9=0)=FALSE,QT$9=$DL104),1,0)*'4. Formulations'!$P103</f>
        <v>0</v>
      </c>
      <c r="QU104" s="27">
        <f>IF(AND(OR(ISBLANK(QU$9),QU$9=0)=FALSE,QU$9=$DL104),1,0)*'4. Formulations'!$P103</f>
        <v>0</v>
      </c>
      <c r="QV104" s="27">
        <f>IF(AND(OR(ISBLANK(QV$9),QV$9=0)=FALSE,QV$9=$DL104),1,0)*'4. Formulations'!$P103</f>
        <v>0</v>
      </c>
      <c r="QW104" s="27">
        <f>IF(AND(OR(ISBLANK(QW$9),QW$9=0)=FALSE,QW$9=$DL104),1,0)*'4. Formulations'!$P103</f>
        <v>0</v>
      </c>
      <c r="QX104" s="27">
        <f>IF(AND(OR(ISBLANK(QX$9),QX$9=0)=FALSE,QX$9=$DL104),1,0)*'4. Formulations'!$P103</f>
        <v>0</v>
      </c>
      <c r="QY104" s="27">
        <f>IF(AND(OR(ISBLANK(QY$9),QY$9=0)=FALSE,QY$9=$DL104),1,0)*'4. Formulations'!$P103</f>
        <v>0</v>
      </c>
      <c r="QZ104" s="27">
        <f>IF(AND(OR(ISBLANK(QZ$9),QZ$9=0)=FALSE,QZ$9=$DL104),1,0)*'4. Formulations'!$P103</f>
        <v>0</v>
      </c>
      <c r="RA104" s="27">
        <f>IF(AND(OR(ISBLANK(RA$9),RA$9=0)=FALSE,RA$9=$DL104),1,0)*'4. Formulations'!$P103</f>
        <v>0</v>
      </c>
      <c r="RB104" s="27">
        <f>IF(AND(OR(ISBLANK(RB$9),RB$9=0)=FALSE,RB$9=$DL104),1,0)*'4. Formulations'!$P103</f>
        <v>0</v>
      </c>
      <c r="RC104" s="27">
        <f>IF(AND(OR(ISBLANK(RC$9),RC$9=0)=FALSE,RC$9=$DL104),1,0)*'4. Formulations'!$P103</f>
        <v>0</v>
      </c>
      <c r="RD104" s="27">
        <f>IF(AND(OR(ISBLANK(RD$9),RD$9=0)=FALSE,RD$9=$DL104),1,0)*'4. Formulations'!$P103</f>
        <v>0</v>
      </c>
      <c r="RE104" s="27">
        <f>IF(AND(OR(ISBLANK(RE$9),RE$9=0)=FALSE,RE$9=$DL104),1,0)*'4. Formulations'!$P103</f>
        <v>0</v>
      </c>
      <c r="RF104" s="27">
        <f>IF(AND(OR(ISBLANK(RF$9),RF$9=0)=FALSE,RF$9=$DL104),1,0)*'4. Formulations'!$P103</f>
        <v>0</v>
      </c>
      <c r="RG104" s="27"/>
      <c r="RH104" s="27"/>
      <c r="RI104" s="27"/>
      <c r="RK104" s="27">
        <f>IF(AND(OR(ISBLANK(RK$9),RK$9=0)=FALSE,SUM($QP104:$RF104)&gt;0,RK$9='2. Protocols'!$G103),1,0)*'4. Formulations'!$P103</f>
        <v>0</v>
      </c>
      <c r="RL104" s="27">
        <f>IF(AND(OR(ISBLANK(RL$9),RL$9=0)=FALSE,SUM($QP104:$RF104)&gt;0,RL$9='2. Protocols'!$G103),1,0)*'4. Formulations'!$P103</f>
        <v>0</v>
      </c>
      <c r="RM104" s="27">
        <f>IF(AND(OR(ISBLANK(RM$9),RM$9=0)=FALSE,SUM($QP104:$RF104)&gt;0,RM$9='2. Protocols'!$G103),1,0)*'4. Formulations'!$P103</f>
        <v>0</v>
      </c>
      <c r="RN104" s="27">
        <f>IF(AND(OR(ISBLANK(RN$9),RN$9=0)=FALSE,SUM($QP104:$RF104)&gt;0,RN$9='2. Protocols'!$G103),1,0)*'4. Formulations'!$P103</f>
        <v>0</v>
      </c>
      <c r="RO104" s="27">
        <f>IF(AND(OR(ISBLANK(RO$9),RO$9=0)=FALSE,SUM($QP104:$RF104)&gt;0,RO$9='2. Protocols'!$G103),1,0)*'4. Formulations'!$P103</f>
        <v>0</v>
      </c>
      <c r="RP104" s="27">
        <f>IF(AND(OR(ISBLANK(RP$9),RP$9=0)=FALSE,SUM($QP104:$RF104)&gt;0,RP$9='2. Protocols'!$G103),1,0)*'4. Formulations'!$P103</f>
        <v>0</v>
      </c>
      <c r="RQ104" s="27">
        <f>IF(AND(OR(ISBLANK(RQ$9),RQ$9=0)=FALSE,SUM($QP104:$RF104)&gt;0,RQ$9='2. Protocols'!$G103),1,0)*'4. Formulations'!$P103</f>
        <v>0</v>
      </c>
      <c r="RR104" s="27">
        <f>IF(AND(OR(ISBLANK(RR$9),RR$9=0)=FALSE,SUM($QP104:$RF104)&gt;0,RR$9='2. Protocols'!$G103),1,0)*'4. Formulations'!$P103</f>
        <v>0</v>
      </c>
      <c r="RS104" s="27">
        <f>IF(AND(OR(ISBLANK(RS$9),RS$9=0)=FALSE,SUM($QP104:$RF104)&gt;0,RS$9='2. Protocols'!$G103),1,0)*'4. Formulations'!$P103</f>
        <v>0</v>
      </c>
      <c r="RT104" s="27">
        <f>IF(AND(OR(ISBLANK(RT$9),RT$9=0)=FALSE,SUM($QP104:$RF104)&gt;0,RT$9='2. Protocols'!$G103),1,0)*'4. Formulations'!$P103</f>
        <v>0</v>
      </c>
      <c r="RU104" s="27">
        <f>IF(AND(OR(ISBLANK(RU$9),RU$9=0)=FALSE,SUM($QP104:$RF104)&gt;0,RU$9='2. Protocols'!$G103),1,0)*'4. Formulations'!$P103</f>
        <v>0</v>
      </c>
      <c r="RV104" s="27">
        <f>IF(AND(OR(ISBLANK(RV$9),RV$9=0)=FALSE,SUM($QP104:$RF104)&gt;0,RV$9='2. Protocols'!$G103),1,0)*'4. Formulations'!$P103</f>
        <v>0</v>
      </c>
      <c r="RW104" s="27">
        <f>IF(AND(OR(ISBLANK(RW$9),RW$9=0)=FALSE,SUM($QP104:$RF104)&gt;0,RW$9='2. Protocols'!$G103),1,0)*'4. Formulations'!$P103</f>
        <v>0</v>
      </c>
      <c r="RX104" s="27">
        <f>IF(AND(OR(ISBLANK(RX$9),RX$9=0)=FALSE,SUM($QP104:$RF104)&gt;0,RX$9='2. Protocols'!$G103),1,0)*'4. Formulations'!$P103</f>
        <v>0</v>
      </c>
      <c r="RY104" s="27">
        <f>IF(AND(OR(ISBLANK(RY$9),RY$9=0)=FALSE,SUM($QP104:$RF104)&gt;0,RY$9='2. Protocols'!$G103),1,0)*'4. Formulations'!$P103</f>
        <v>0</v>
      </c>
      <c r="RZ104" s="27">
        <f>IF(AND(OR(ISBLANK(RZ$9),RZ$9=0)=FALSE,SUM($QP104:$RF104)&gt;0,RZ$9='2. Protocols'!$G103),1,0)*'4. Formulations'!$P103</f>
        <v>0</v>
      </c>
      <c r="SA104" s="27">
        <f>IF(AND(OR(ISBLANK(SA$9),SA$9=0)=FALSE,SUM($QP104:$RF104)&gt;0,SA$9='2. Protocols'!$G103),1,0)*'4. Formulations'!$P103</f>
        <v>0</v>
      </c>
      <c r="SB104" s="27">
        <f>IF(AND(OR(ISBLANK(SB$9),SB$9=0)=FALSE,SUM($QP104:$RF104)&gt;0,SB$9='2. Protocols'!$G103),1,0)*'4. Formulations'!$P103</f>
        <v>0</v>
      </c>
      <c r="SC104" s="27">
        <f>IF(AND(OR(ISBLANK(SC$9),SC$9=0)=FALSE,SUM($QP104:$RF104)&gt;0,SC$9='2. Protocols'!$G103),1,0)*'4. Formulations'!$P103</f>
        <v>0</v>
      </c>
      <c r="SD104" s="27">
        <f>IF(AND(OR(ISBLANK(SD$9),SD$9=0)=FALSE,SUM($QP104:$RF104)&gt;0,SD$9='2. Protocols'!$G103),1,0)*'4. Formulations'!$P103</f>
        <v>0</v>
      </c>
      <c r="SE104" s="27">
        <f>IF(AND(OR(ISBLANK(SE$9),SE$9=0)=FALSE,SUM($QP104:$RF104)&gt;0,SE$9='2. Protocols'!$G103),1,0)*'4. Formulations'!$P103</f>
        <v>0</v>
      </c>
      <c r="SF104" s="27">
        <f>IF(AND(OR(ISBLANK(SF$9),SF$9=0)=FALSE,SUM($QP104:$RF104)&gt;0,SF$9='2. Protocols'!$G103),1,0)*'4. Formulations'!$P103</f>
        <v>0</v>
      </c>
      <c r="SG104" s="27">
        <f>IF(AND(OR(ISBLANK(SG$9),SG$9=0)=FALSE,SUM($QP104:$RF104)&gt;0,SG$9='2. Protocols'!$G103),1,0)*'4. Formulations'!$P103</f>
        <v>0</v>
      </c>
      <c r="SH104" s="27">
        <f>IF(AND(OR(ISBLANK(SH$9),SH$9=0)=FALSE,SUM($QP104:$RF104)&gt;0,SH$9='2. Protocols'!$G103),1,0)*'4. Formulations'!$P103</f>
        <v>0</v>
      </c>
      <c r="SI104" s="27">
        <f>IF(AND(OR(ISBLANK(SI$9),SI$9=0)=FALSE,SUM($QP104:$RF104)&gt;0,SI$9='2. Protocols'!$G103),1,0)*'4. Formulations'!$P103</f>
        <v>0</v>
      </c>
      <c r="SJ104" s="27">
        <f>IF(AND(OR(ISBLANK(SJ$9),SJ$9=0)=FALSE,SUM($QP104:$RF104)&gt;0,SJ$9='2. Protocols'!$G103),1,0)*'4. Formulations'!$P103</f>
        <v>0</v>
      </c>
      <c r="SK104" s="27">
        <f>IF(AND(OR(ISBLANK(SK$9),SK$9=0)=FALSE,SUM($QP104:$RF104)&gt;0,SK$9='2. Protocols'!$G103),1,0)*'4. Formulations'!$P103</f>
        <v>0</v>
      </c>
      <c r="SL104" s="27">
        <f>IF(AND(OR(ISBLANK(SL$9),SL$9=0)=FALSE,SUM($QP104:$RF104)&gt;0,SL$9='2. Protocols'!$G103),1,0)*'4. Formulations'!$P103</f>
        <v>0</v>
      </c>
      <c r="SM104" s="27">
        <f>IF(AND(OR(ISBLANK(SM$9),SM$9=0)=FALSE,SUM($QP104:$RF104)&gt;0,SM$9='2. Protocols'!$G103),1,0)*'4. Formulations'!$P103</f>
        <v>0</v>
      </c>
      <c r="SN104" s="27">
        <f>IF(AND(OR(ISBLANK(SN$9),SN$9=0)=FALSE,SUM($QP104:$RF104)&gt;0,SN$9='2. Protocols'!$G103),1,0)*'4. Formulations'!$P103</f>
        <v>0</v>
      </c>
      <c r="SO104" s="27">
        <f>IF(AND(OR(ISBLANK(SO$9),SO$9=0)=FALSE,SUM($QP104:$RF104)&gt;0,SO$9='2. Protocols'!$G103),1,0)*'4. Formulations'!$P103</f>
        <v>0</v>
      </c>
      <c r="SP104" s="27">
        <f>IF(AND(OR(ISBLANK(SP$9),SP$9=0)=FALSE,SUM($QP104:$RF104)&gt;0,SP$9='2. Protocols'!$G103),1,0)*'4. Formulations'!$P103</f>
        <v>0</v>
      </c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J104" s="27">
        <f>IF(AND(OR(ISBLANK(TJ$9),TJ$9=0)=FALSE,TJ$9=$DM104),1,0)*'4. Formulations'!$Q103</f>
        <v>0</v>
      </c>
      <c r="TK104" s="27">
        <f>IF(AND(OR(ISBLANK(TK$9),TK$9=0)=FALSE,TK$9=$DM104),1,0)*'4. Formulations'!$Q103</f>
        <v>0</v>
      </c>
      <c r="TL104" s="27">
        <f>IF(AND(OR(ISBLANK(TL$9),TL$9=0)=FALSE,TL$9=$DM104),1,0)*'4. Formulations'!$Q103</f>
        <v>0</v>
      </c>
      <c r="TM104" s="27">
        <f>IF(AND(OR(ISBLANK(TM$9),TM$9=0)=FALSE,TM$9=$DM104),1,0)*'4. Formulations'!$Q103</f>
        <v>0</v>
      </c>
      <c r="TN104" s="27">
        <f>IF(AND(OR(ISBLANK(TN$9),TN$9=0)=FALSE,TN$9=$DM104),1,0)*'4. Formulations'!$Q103</f>
        <v>0</v>
      </c>
      <c r="TO104" s="27">
        <f>IF(AND(OR(ISBLANK(TO$9),TO$9=0)=FALSE,TO$9=$DM104),1,0)*'4. Formulations'!$Q103</f>
        <v>0</v>
      </c>
      <c r="TP104" s="27">
        <f>IF(AND(OR(ISBLANK(TP$9),TP$9=0)=FALSE,TP$9=$DM104),1,0)*'4. Formulations'!$Q103</f>
        <v>0</v>
      </c>
      <c r="TQ104" s="27">
        <f>IF(AND(OR(ISBLANK(TQ$9),TQ$9=0)=FALSE,TQ$9=$DM104),1,0)*'4. Formulations'!$Q103</f>
        <v>0</v>
      </c>
      <c r="TR104" s="27">
        <f>IF(AND(OR(ISBLANK(TR$9),TR$9=0)=FALSE,TR$9=$DM104),1,0)*'4. Formulations'!$Q103</f>
        <v>0</v>
      </c>
      <c r="TS104" s="27">
        <f>IF(AND(OR(ISBLANK(TS$9),TS$9=0)=FALSE,TS$9=$DM104),1,0)*'4. Formulations'!$Q103</f>
        <v>0</v>
      </c>
      <c r="TT104" s="27">
        <f>IF(AND(OR(ISBLANK(TT$9),TT$9=0)=FALSE,TT$9=$DM104),1,0)*'4. Formulations'!$Q103</f>
        <v>0</v>
      </c>
      <c r="TU104" s="27">
        <f>IF(AND(OR(ISBLANK(TU$9),TU$9=0)=FALSE,TU$9=$DM104),1,0)*'4. Formulations'!$Q103</f>
        <v>0</v>
      </c>
      <c r="TV104" s="27">
        <f>IF(AND(OR(ISBLANK(TV$9),TV$9=0)=FALSE,TV$9=$DM104),1,0)*'4. Formulations'!$Q103</f>
        <v>0</v>
      </c>
      <c r="TW104" s="27">
        <f>IF(AND(OR(ISBLANK(TW$9),TW$9=0)=FALSE,TW$9=$DM104),1,0)*'4. Formulations'!$Q103</f>
        <v>0</v>
      </c>
      <c r="TX104" s="27">
        <f>IF(AND(OR(ISBLANK(TX$9),TX$9=0)=FALSE,TX$9=$DM104),1,0)*'4. Formulations'!$Q103</f>
        <v>0</v>
      </c>
      <c r="TY104" s="27">
        <f>IF(AND(OR(ISBLANK(TY$9),TY$9=0)=FALSE,TY$9=$DM104),1,0)*'4. Formulations'!$Q103</f>
        <v>0</v>
      </c>
      <c r="TZ104" s="27">
        <f>IF(AND(OR(ISBLANK(TZ$9),TZ$9=0)=FALSE,TZ$9=$DM104),1,0)*'4. Formulations'!$Q103</f>
        <v>0</v>
      </c>
      <c r="UA104" s="27"/>
      <c r="UB104" s="27"/>
      <c r="UC104" s="27"/>
    </row>
    <row r="105" spans="2:549" ht="15" hidden="1" outlineLevel="1" x14ac:dyDescent="0.25">
      <c r="B105" s="2"/>
      <c r="C105" s="75" t="str">
        <f>IF('2. Protocols'!C104&amp;"+"&amp;'2. Protocols'!E104&amp;"+"&amp;'2. Protocols'!G104="++","",'2. Protocols'!C104&amp;"+"&amp;'2. Protocols'!E104&amp;"+"&amp;'2. Protocols'!G104)</f>
        <v/>
      </c>
      <c r="D105" s="7"/>
      <c r="E105" s="8"/>
      <c r="G105" s="72">
        <f>'2. Protocols'!J104*'1. General Inputs'!$N$13</f>
        <v>0</v>
      </c>
      <c r="H105" s="72">
        <f>MAX(G105*(1+'1. General Inputs'!$BE$23)+(H$110*'2. Protocols'!$S104)+'3. ARV Substitutions'!L125,0)</f>
        <v>0</v>
      </c>
      <c r="I105" s="72" t="e">
        <f>MAX(H105*(1+'1. General Inputs'!$BE$23)+(I$110*'2. Protocols'!$S104)+'3. ARV Substitutions'!M125,0)</f>
        <v>#VALUE!</v>
      </c>
      <c r="J105" s="72" t="e">
        <f>MAX(I105*(1+'1. General Inputs'!$BE$23)+(J$110*'2. Protocols'!$S104)+'3. ARV Substitutions'!N125,0)</f>
        <v>#VALUE!</v>
      </c>
      <c r="K105" s="72" t="e">
        <f>MAX(J105*(1+'1. General Inputs'!$BE$23)+(K$110*'2. Protocols'!$S104)+'3. ARV Substitutions'!O125,0)</f>
        <v>#VALUE!</v>
      </c>
      <c r="L105" s="72" t="e">
        <f>MAX(K105*(1+'1. General Inputs'!$BE$23)+(L$110*'2. Protocols'!$S104)+'3. ARV Substitutions'!P125,0)</f>
        <v>#VALUE!</v>
      </c>
      <c r="M105" s="72" t="e">
        <f>MAX(L105*(1+'1. General Inputs'!$BE$23)+(M$110*'2. Protocols'!$S104)+'3. ARV Substitutions'!Q125,0)</f>
        <v>#VALUE!</v>
      </c>
      <c r="N105" s="72" t="e">
        <f>MAX(M105*(1+'1. General Inputs'!$BE$23)+(N$110*'2. Protocols'!$S104)+'3. ARV Substitutions'!R125,0)</f>
        <v>#VALUE!</v>
      </c>
      <c r="O105" s="72" t="e">
        <f>MAX(N105*(1+'1. General Inputs'!$BE$23)+(O$110*'2. Protocols'!$S104)+'3. ARV Substitutions'!S125,0)</f>
        <v>#VALUE!</v>
      </c>
      <c r="P105" s="72" t="e">
        <f>MAX(O105*(1+'1. General Inputs'!$BE$23)+(P$110*'2. Protocols'!$S104)+'3. ARV Substitutions'!T125,0)</f>
        <v>#VALUE!</v>
      </c>
      <c r="Q105" s="72" t="e">
        <f>MAX(P105*(1+'1. General Inputs'!$BE$23)+(Q$110*'2. Protocols'!$S104)+'3. ARV Substitutions'!U125,0)</f>
        <v>#VALUE!</v>
      </c>
      <c r="R105" s="72" t="e">
        <f>MAX(Q105*(1+'1. General Inputs'!$BE$23)+(R$110*'2. Protocols'!$S104)+'3. ARV Substitutions'!V125,0)</f>
        <v>#VALUE!</v>
      </c>
      <c r="S105" s="72" t="e">
        <f>MAX(R105*(1+'1. General Inputs'!$BE$23)+(S$110*'2. Protocols'!$S104)+'3. ARV Substitutions'!W125,0)</f>
        <v>#VALUE!</v>
      </c>
      <c r="T105" s="72" t="e">
        <f>MAX(S105*(1+'1. General Inputs'!$BE$23)+(T$110*'2. Protocols'!$S104)+'3. ARV Substitutions'!X125,0)</f>
        <v>#VALUE!</v>
      </c>
      <c r="U105" s="72" t="e">
        <f>MAX(T105*(1+'1. General Inputs'!$BE$23)+(U$110*'2. Protocols'!$S104)+'3. ARV Substitutions'!Y125,0)</f>
        <v>#VALUE!</v>
      </c>
      <c r="V105" s="72" t="e">
        <f>MAX(U105*(1+'1. General Inputs'!$BE$23)+(V$110*'2. Protocols'!$S104)+'3. ARV Substitutions'!Z125,0)</f>
        <v>#VALUE!</v>
      </c>
      <c r="W105" s="72" t="e">
        <f>MAX(V105*(1+'1. General Inputs'!$BE$23)+(W$110*'2. Protocols'!$S104)+'3. ARV Substitutions'!AA125,0)</f>
        <v>#VALUE!</v>
      </c>
      <c r="X105" s="72" t="e">
        <f>MAX(W105*(1+'1. General Inputs'!$BE$23)+(X$110*'2. Protocols'!$S104)+'3. ARV Substitutions'!AB125,0)</f>
        <v>#VALUE!</v>
      </c>
      <c r="Y105" s="72" t="e">
        <f>MAX(X105*(1+'1. General Inputs'!$BE$23)+(Y$110*'2. Protocols'!$S104)+'3. ARV Substitutions'!AC125,0)</f>
        <v>#VALUE!</v>
      </c>
      <c r="Z105" s="72" t="e">
        <f>MAX(Y105*(1+'1. General Inputs'!$BE$23)+(Z$110*'2. Protocols'!$S104)+'3. ARV Substitutions'!AD125,0)</f>
        <v>#VALUE!</v>
      </c>
      <c r="AA105" s="72" t="e">
        <f>MAX(Z105*(1+'1. General Inputs'!$BE$23)+(AA$110*'2. Protocols'!$S104)+'3. ARV Substitutions'!AE125,0)</f>
        <v>#VALUE!</v>
      </c>
      <c r="AB105" s="72" t="e">
        <f>MAX(AA105*(1+'1. General Inputs'!$BE$23)+(AB$110*'2. Protocols'!$S104)+'3. ARV Substitutions'!AF125,0)</f>
        <v>#VALUE!</v>
      </c>
      <c r="AC105" s="72" t="e">
        <f>MAX(AB105*(1+'1. General Inputs'!$BE$23)+(AC$110*'2. Protocols'!$S104)+'3. ARV Substitutions'!AG125,0)</f>
        <v>#VALUE!</v>
      </c>
      <c r="AD105" s="72" t="e">
        <f>MAX(AC105*(1+'1. General Inputs'!$BE$23)+(AD$110*'2. Protocols'!$S104)+'3. ARV Substitutions'!AH125,0)</f>
        <v>#VALUE!</v>
      </c>
      <c r="AE105" s="72" t="e">
        <f>MAX(AD105*(1+'1. General Inputs'!$BE$23)+(AE$110*'2. Protocols'!$S104)+'3. ARV Substitutions'!AI125,0)</f>
        <v>#VALUE!</v>
      </c>
      <c r="AF105" s="72" t="e">
        <f>MAX(AE105*(1+'1. General Inputs'!$BE$23)+(AF$110*'2. Protocols'!$S104)+'3. ARV Substitutions'!AJ125,0)</f>
        <v>#VALUE!</v>
      </c>
      <c r="AG105" s="72" t="e">
        <f>MAX(AF105*(1+'1. General Inputs'!$BE$23)+(AG$110*'2. Protocols'!$S104)+'3. ARV Substitutions'!AK125,0)</f>
        <v>#VALUE!</v>
      </c>
      <c r="AH105" s="72" t="e">
        <f>MAX(AG105*(1+'1. General Inputs'!$BE$23)+(AH$110*'2. Protocols'!$S104)+'3. ARV Substitutions'!AL125,0)</f>
        <v>#VALUE!</v>
      </c>
      <c r="AI105" s="72" t="e">
        <f>MAX(AH105*(1+'1. General Inputs'!$BE$23)+(AI$110*'2. Protocols'!$S104)+'3. ARV Substitutions'!AM125,0)</f>
        <v>#VALUE!</v>
      </c>
      <c r="AJ105" s="72" t="e">
        <f>MAX(AI105*(1+'1. General Inputs'!$BE$23)+(AJ$110*'2. Protocols'!$S104)+'3. ARV Substitutions'!AN125,0)</f>
        <v>#VALUE!</v>
      </c>
      <c r="AK105" s="72" t="e">
        <f>MAX(AJ105*(1+'1. General Inputs'!$BE$23)+(AK$110*'2. Protocols'!$S104)+'3. ARV Substitutions'!AO125,0)</f>
        <v>#VALUE!</v>
      </c>
      <c r="AL105" s="72" t="e">
        <f>MAX(AK105*(1+'1. General Inputs'!$BE$23)+(AL$110*'2. Protocols'!$S104)+'3. ARV Substitutions'!AP125,0)</f>
        <v>#VALUE!</v>
      </c>
      <c r="AM105" s="72" t="e">
        <f>MAX(AL105*(1+'1. General Inputs'!$BE$23)+(AM$110*'2. Protocols'!$S104)+'3. ARV Substitutions'!AQ125,0)</f>
        <v>#VALUE!</v>
      </c>
      <c r="AN105" s="72" t="e">
        <f>MAX(AM105*(1+'1. General Inputs'!$BE$23)+(AN$110*'2. Protocols'!$S104)+'3. ARV Substitutions'!AR125,0)</f>
        <v>#VALUE!</v>
      </c>
      <c r="AO105" s="72" t="e">
        <f>MAX(AN105*(1+'1. General Inputs'!$BE$23)+(AO$110*'2. Protocols'!$S104)+'3. ARV Substitutions'!AS125,0)</f>
        <v>#VALUE!</v>
      </c>
      <c r="AP105" s="72" t="e">
        <f>MAX(AO105*(1+'1. General Inputs'!$BE$23)+(AP$110*'2. Protocols'!$S104)+'3. ARV Substitutions'!AT125,0)</f>
        <v>#VALUE!</v>
      </c>
      <c r="AQ105" s="72" t="e">
        <f>MAX(AP105*(1+'1. General Inputs'!$BE$23)+(AQ$110*'2. Protocols'!$S104)+'3. ARV Substitutions'!AU125,0)</f>
        <v>#VALUE!</v>
      </c>
      <c r="CA105" s="51">
        <f t="shared" si="106"/>
        <v>0</v>
      </c>
      <c r="CB105" s="51" t="e">
        <f t="shared" si="107"/>
        <v>#VALUE!</v>
      </c>
      <c r="CC105" s="51" t="e">
        <f t="shared" si="108"/>
        <v>#VALUE!</v>
      </c>
      <c r="CD105" s="51" t="e">
        <f t="shared" si="109"/>
        <v>#VALUE!</v>
      </c>
      <c r="CE105" s="51" t="e">
        <f t="shared" si="110"/>
        <v>#VALUE!</v>
      </c>
      <c r="CF105" s="51" t="e">
        <f t="shared" si="111"/>
        <v>#VALUE!</v>
      </c>
      <c r="CG105" s="51" t="e">
        <f t="shared" si="112"/>
        <v>#VALUE!</v>
      </c>
      <c r="CH105" s="51" t="e">
        <f t="shared" si="113"/>
        <v>#VALUE!</v>
      </c>
      <c r="CI105" s="51" t="e">
        <f t="shared" si="114"/>
        <v>#VALUE!</v>
      </c>
      <c r="CJ105" s="51" t="e">
        <f t="shared" si="115"/>
        <v>#VALUE!</v>
      </c>
      <c r="CK105" s="51" t="e">
        <f t="shared" si="116"/>
        <v>#VALUE!</v>
      </c>
      <c r="CL105" s="51" t="e">
        <f t="shared" si="117"/>
        <v>#VALUE!</v>
      </c>
      <c r="CM105" s="51" t="e">
        <f t="shared" si="118"/>
        <v>#VALUE!</v>
      </c>
      <c r="CN105" s="51" t="e">
        <f t="shared" si="119"/>
        <v>#VALUE!</v>
      </c>
      <c r="CO105" s="51" t="e">
        <f t="shared" si="120"/>
        <v>#VALUE!</v>
      </c>
      <c r="CP105" s="51" t="e">
        <f t="shared" si="121"/>
        <v>#VALUE!</v>
      </c>
      <c r="CQ105" s="51" t="e">
        <f t="shared" si="122"/>
        <v>#VALUE!</v>
      </c>
      <c r="CR105" s="51" t="e">
        <f t="shared" si="123"/>
        <v>#VALUE!</v>
      </c>
      <c r="CS105" s="51" t="e">
        <f t="shared" si="124"/>
        <v>#VALUE!</v>
      </c>
      <c r="CT105" s="51" t="e">
        <f t="shared" si="125"/>
        <v>#VALUE!</v>
      </c>
      <c r="CU105" s="51" t="e">
        <f t="shared" si="126"/>
        <v>#VALUE!</v>
      </c>
      <c r="CV105" s="51" t="e">
        <f t="shared" si="127"/>
        <v>#VALUE!</v>
      </c>
      <c r="CW105" s="51" t="e">
        <f t="shared" si="128"/>
        <v>#VALUE!</v>
      </c>
      <c r="CX105" s="51" t="e">
        <f t="shared" si="129"/>
        <v>#VALUE!</v>
      </c>
      <c r="CY105" s="51" t="e">
        <f t="shared" si="130"/>
        <v>#VALUE!</v>
      </c>
      <c r="CZ105" s="51" t="e">
        <f t="shared" si="131"/>
        <v>#VALUE!</v>
      </c>
      <c r="DA105" s="51" t="e">
        <f t="shared" si="132"/>
        <v>#VALUE!</v>
      </c>
      <c r="DB105" s="51" t="e">
        <f t="shared" si="133"/>
        <v>#VALUE!</v>
      </c>
      <c r="DC105" s="51" t="e">
        <f t="shared" si="134"/>
        <v>#VALUE!</v>
      </c>
      <c r="DD105" s="51" t="e">
        <f t="shared" si="135"/>
        <v>#VALUE!</v>
      </c>
      <c r="DE105" s="51" t="e">
        <f t="shared" si="136"/>
        <v>#VALUE!</v>
      </c>
      <c r="DF105" s="51" t="e">
        <f t="shared" si="137"/>
        <v>#VALUE!</v>
      </c>
      <c r="DG105" s="51" t="e">
        <f t="shared" si="138"/>
        <v>#VALUE!</v>
      </c>
      <c r="DH105" s="51" t="e">
        <f t="shared" si="139"/>
        <v>#VALUE!</v>
      </c>
      <c r="DI105" s="51" t="e">
        <f t="shared" si="140"/>
        <v>#VALUE!</v>
      </c>
      <c r="DJ105" s="51" t="e">
        <f t="shared" si="141"/>
        <v>#VALUE!</v>
      </c>
      <c r="DL105" s="21" t="str">
        <f>CONCATENATE('2. Protocols'!C104, '2. Protocols'!D104, '2. Protocols'!E104)</f>
        <v>+</v>
      </c>
      <c r="DM105" s="21" t="str">
        <f>CONCATENATE('2. Protocols'!C104, '2. Protocols'!D104, '2. Protocols'!E104, '2. Protocols'!F104, '2. Protocols'!G104,)</f>
        <v>++</v>
      </c>
      <c r="DO105" s="27">
        <f>IF(AND(OR(ISBLANK(DO$9),DO$9=0)=FALSE,OR(DO$9='2. Protocols'!$C104,DO$9='2. Protocols'!$E104,DO$9='2. Protocols'!$G104)),1,0)*'4. Formulations'!$I104</f>
        <v>0</v>
      </c>
      <c r="DP105" s="27">
        <f>IF(AND(OR(ISBLANK(DP$9),DP$9=0)=FALSE,OR(DP$9='2. Protocols'!$C104,DP$9='2. Protocols'!$E104,DP$9='2. Protocols'!$G104)),1,0)*'4. Formulations'!$I104</f>
        <v>0</v>
      </c>
      <c r="DQ105" s="27">
        <f>IF(AND(OR(ISBLANK(DQ$9),DQ$9=0)=FALSE,OR(DQ$9='2. Protocols'!$C104,DQ$9='2. Protocols'!$E104,DQ$9='2. Protocols'!$G104)),1,0)*'4. Formulations'!$I104</f>
        <v>0</v>
      </c>
      <c r="DR105" s="27">
        <f>IF(AND(OR(ISBLANK(DR$9),DR$9=0)=FALSE,OR(DR$9='2. Protocols'!$C104,DR$9='2. Protocols'!$E104,DR$9='2. Protocols'!$G104)),1,0)*'4. Formulations'!$I104</f>
        <v>0</v>
      </c>
      <c r="DS105" s="27">
        <f>IF(AND(OR(ISBLANK(DS$9),DS$9=0)=FALSE,OR(DS$9='2. Protocols'!$C104,DS$9='2. Protocols'!$E104,DS$9='2. Protocols'!$G104)),1,0)*'4. Formulations'!$I104</f>
        <v>0</v>
      </c>
      <c r="DT105" s="27">
        <f>IF(AND(OR(ISBLANK(DT$9),DT$9=0)=FALSE,OR(DT$9='2. Protocols'!$C104,DT$9='2. Protocols'!$E104,DT$9='2. Protocols'!$G104)),1,0)*'4. Formulations'!$I104</f>
        <v>0</v>
      </c>
      <c r="DU105" s="27">
        <f>IF(AND(OR(ISBLANK(DU$9),DU$9=0)=FALSE,OR(DU$9='2. Protocols'!$C104,DU$9='2. Protocols'!$E104,DU$9='2. Protocols'!$G104)),1,0)*'4. Formulations'!$I104</f>
        <v>0</v>
      </c>
      <c r="DV105" s="27">
        <f>IF(AND(OR(ISBLANK(DV$9),DV$9=0)=FALSE,OR(DV$9='2. Protocols'!$C104,DV$9='2. Protocols'!$E104,DV$9='2. Protocols'!$G104)),1,0)*'4. Formulations'!$I104</f>
        <v>0</v>
      </c>
      <c r="DW105" s="27">
        <f>IF(AND(OR(ISBLANK(DW$9),DW$9=0)=FALSE,OR(DW$9='2. Protocols'!$C104,DW$9='2. Protocols'!$E104,DW$9='2. Protocols'!$G104)),1,0)*'4. Formulations'!$I104</f>
        <v>0</v>
      </c>
      <c r="DX105" s="27">
        <f>IF(AND(OR(ISBLANK(DX$9),DX$9=0)=FALSE,OR(DX$9='2. Protocols'!$C104,DX$9='2. Protocols'!$E104,DX$9='2. Protocols'!$G104)),1,0)*'4. Formulations'!$I104</f>
        <v>0</v>
      </c>
      <c r="DY105" s="27">
        <f>IF(AND(OR(ISBLANK(DY$9),DY$9=0)=FALSE,OR(DY$9='2. Protocols'!$C104,DY$9='2. Protocols'!$E104,DY$9='2. Protocols'!$G104)),1,0)*'4. Formulations'!$I104</f>
        <v>0</v>
      </c>
      <c r="DZ105" s="27">
        <f>IF(AND(OR(ISBLANK(DZ$9),DZ$9=0)=FALSE,OR(DZ$9='2. Protocols'!$C104,DZ$9='2. Protocols'!$E104,DZ$9='2. Protocols'!$G104)),1,0)*'4. Formulations'!$I104</f>
        <v>0</v>
      </c>
      <c r="EA105" s="27">
        <f>IF(AND(OR(ISBLANK(EA$9),EA$9=0)=FALSE,OR(EA$9='2. Protocols'!$C104,EA$9='2. Protocols'!$E104,EA$9='2. Protocols'!$G104)),1,0)*'4. Formulations'!$I104</f>
        <v>0</v>
      </c>
      <c r="EB105" s="27">
        <f>IF(AND(OR(ISBLANK(EB$9),EB$9=0)=FALSE,OR(EB$9='2. Protocols'!$C104,EB$9='2. Protocols'!$E104,EB$9='2. Protocols'!$G104)),1,0)*'4. Formulations'!$I104</f>
        <v>0</v>
      </c>
      <c r="EC105" s="27">
        <f>IF(AND(OR(ISBLANK(EC$9),EC$9=0)=FALSE,OR(EC$9='2. Protocols'!$C104,EC$9='2. Protocols'!$E104,EC$9='2. Protocols'!$G104)),1,0)*'4. Formulations'!$I104</f>
        <v>0</v>
      </c>
      <c r="ED105" s="27">
        <f>IF(AND(OR(ISBLANK(ED$9),ED$9=0)=FALSE,OR(ED$9='2. Protocols'!$C104,ED$9='2. Protocols'!$E104,ED$9='2. Protocols'!$G104)),1,0)*'4. Formulations'!$I104</f>
        <v>0</v>
      </c>
      <c r="EE105" s="27">
        <f>IF(AND(OR(ISBLANK(EE$9),EE$9=0)=FALSE,OR(EE$9='2. Protocols'!$C104,EE$9='2. Protocols'!$E104,EE$9='2. Protocols'!$G104)),1,0)*'4. Formulations'!$I104</f>
        <v>0</v>
      </c>
      <c r="EF105" s="27">
        <f>IF(AND(OR(ISBLANK(EF$9),EF$9=0)=FALSE,OR(EF$9='2. Protocols'!$C104,EF$9='2. Protocols'!$E104,EF$9='2. Protocols'!$G104)),1,0)*'4. Formulations'!$I104</f>
        <v>0</v>
      </c>
      <c r="EG105" s="27">
        <f>IF(AND(OR(ISBLANK(EG$9),EG$9=0)=FALSE,OR(EG$9='2. Protocols'!$C104,EG$9='2. Protocols'!$E104,EG$9='2. Protocols'!$G104)),1,0)*'4. Formulations'!$I104</f>
        <v>0</v>
      </c>
      <c r="EH105" s="27">
        <f>IF(AND(OR(ISBLANK(EH$9),EH$9=0)=FALSE,OR(EH$9='2. Protocols'!$C104,EH$9='2. Protocols'!$E104,EH$9='2. Protocols'!$G104)),1,0)*'4. Formulations'!$I104</f>
        <v>0</v>
      </c>
      <c r="EI105" s="27">
        <f>IF(AND(OR(ISBLANK(EI$9),EI$9=0)=FALSE,OR(EI$9='2. Protocols'!$C104,EI$9='2. Protocols'!$E104,EI$9='2. Protocols'!$G104)),1,0)*'4. Formulations'!$I104</f>
        <v>0</v>
      </c>
      <c r="EJ105" s="27">
        <f>IF(AND(OR(ISBLANK(EJ$9),EJ$9=0)=FALSE,OR(EJ$9='2. Protocols'!$C104,EJ$9='2. Protocols'!$E104,EJ$9='2. Protocols'!$G104)),1,0)*'4. Formulations'!$I104</f>
        <v>0</v>
      </c>
      <c r="EK105" s="27">
        <f>IF(AND(OR(ISBLANK(EK$9),EK$9=0)=FALSE,OR(EK$9='2. Protocols'!$C104,EK$9='2. Protocols'!$E104,EK$9='2. Protocols'!$G104)),1,0)*'4. Formulations'!$I104</f>
        <v>0</v>
      </c>
      <c r="EL105" s="27">
        <f>IF(AND(OR(ISBLANK(EL$9),EL$9=0)=FALSE,OR(EL$9='2. Protocols'!$C104,EL$9='2. Protocols'!$E104,EL$9='2. Protocols'!$G104)),1,0)*'4. Formulations'!$I104</f>
        <v>0</v>
      </c>
      <c r="EM105" s="27">
        <f>IF(AND(OR(ISBLANK(EM$9),EM$9=0)=FALSE,OR(EM$9='2. Protocols'!$C104,EM$9='2. Protocols'!$E104,EM$9='2. Protocols'!$G104)),1,0)*'4. Formulations'!$I104</f>
        <v>0</v>
      </c>
      <c r="EN105" s="27">
        <f>IF(AND(OR(ISBLANK(EN$9),EN$9=0)=FALSE,OR(EN$9='2. Protocols'!$C104,EN$9='2. Protocols'!$E104,EN$9='2. Protocols'!$G104)),1,0)*'4. Formulations'!$I104</f>
        <v>0</v>
      </c>
      <c r="EO105" s="27">
        <f>IF(AND(OR(ISBLANK(EO$9),EO$9=0)=FALSE,OR(EO$9='2. Protocols'!$C104,EO$9='2. Protocols'!$E104,EO$9='2. Protocols'!$G104)),1,0)*'4. Formulations'!$I104</f>
        <v>0</v>
      </c>
      <c r="EP105" s="27">
        <f>IF(AND(OR(ISBLANK(EP$9),EP$9=0)=FALSE,OR(EP$9='2. Protocols'!$C104,EP$9='2. Protocols'!$E104,EP$9='2. Protocols'!$G104)),1,0)*'4. Formulations'!$I104</f>
        <v>0</v>
      </c>
      <c r="EQ105" s="27">
        <f>IF(AND(OR(ISBLANK(EQ$9),EQ$9=0)=FALSE,OR(EQ$9='2. Protocols'!$C104,EQ$9='2. Protocols'!$E104,EQ$9='2. Protocols'!$G104)),1,0)*'4. Formulations'!$I104</f>
        <v>0</v>
      </c>
      <c r="ER105" s="27">
        <f>IF(AND(OR(ISBLANK(ER$9),ER$9=0)=FALSE,OR(ER$9='2. Protocols'!$C104,ER$9='2. Protocols'!$E104,ER$9='2. Protocols'!$G104)),1,0)*'4. Formulations'!$I104</f>
        <v>0</v>
      </c>
      <c r="ES105" s="27">
        <f>IF(AND(OR(ISBLANK(ES$9),ES$9=0)=FALSE,OR(ES$9='2. Protocols'!$C104,ES$9='2. Protocols'!$E104,ES$9='2. Protocols'!$G104)),1,0)*'4. Formulations'!$I104</f>
        <v>0</v>
      </c>
      <c r="ET105" s="27">
        <f>IF(AND(OR(ISBLANK(ET$9),ET$9=0)=FALSE,OR(ET$9='2. Protocols'!$C104,ET$9='2. Protocols'!$E104,ET$9='2. Protocols'!$G104)),1,0)*'4. Formulations'!$I104</f>
        <v>0</v>
      </c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N105" s="27">
        <f>IF(AND(OR(ISBLANK(FN$9),FN$9=0)=FALSE,FN$9=$DL105),1,0)*'4. Formulations'!$J104</f>
        <v>0</v>
      </c>
      <c r="FO105" s="27">
        <f>IF(AND(OR(ISBLANK(FO$9),FO$9=0)=FALSE,FO$9=$DL105),1,0)*'4. Formulations'!$J104</f>
        <v>0</v>
      </c>
      <c r="FP105" s="27">
        <f>IF(AND(OR(ISBLANK(FP$9),FP$9=0)=FALSE,FP$9=$DL105),1,0)*'4. Formulations'!$J104</f>
        <v>0</v>
      </c>
      <c r="FQ105" s="27">
        <f>IF(AND(OR(ISBLANK(FQ$9),FQ$9=0)=FALSE,FQ$9=$DL105),1,0)*'4. Formulations'!$J104</f>
        <v>0</v>
      </c>
      <c r="FR105" s="27">
        <f>IF(AND(OR(ISBLANK(FR$9),FR$9=0)=FALSE,FR$9=$DL105),1,0)*'4. Formulations'!$J104</f>
        <v>0</v>
      </c>
      <c r="FS105" s="27">
        <f>IF(AND(OR(ISBLANK(FS$9),FS$9=0)=FALSE,FS$9=$DL105),1,0)*'4. Formulations'!$J104</f>
        <v>0</v>
      </c>
      <c r="FT105" s="27">
        <f>IF(AND(OR(ISBLANK(FT$9),FT$9=0)=FALSE,FT$9=$DL105),1,0)*'4. Formulations'!$J104</f>
        <v>0</v>
      </c>
      <c r="FU105" s="27">
        <f>IF(AND(OR(ISBLANK(FU$9),FU$9=0)=FALSE,FU$9=$DL105),1,0)*'4. Formulations'!$J104</f>
        <v>0</v>
      </c>
      <c r="FV105" s="27">
        <f>IF(AND(OR(ISBLANK(FV$9),FV$9=0)=FALSE,FV$9=$DL105),1,0)*'4. Formulations'!$J104</f>
        <v>0</v>
      </c>
      <c r="FW105" s="27">
        <f>IF(AND(OR(ISBLANK(FW$9),FW$9=0)=FALSE,FW$9=$DL105),1,0)*'4. Formulations'!$J104</f>
        <v>0</v>
      </c>
      <c r="FX105" s="27">
        <f>IF(AND(OR(ISBLANK(FX$9),FX$9=0)=FALSE,FX$9=$DL105),1,0)*'4. Formulations'!$J104</f>
        <v>0</v>
      </c>
      <c r="FY105" s="27">
        <f>IF(AND(OR(ISBLANK(FY$9),FY$9=0)=FALSE,FY$9=$DL105),1,0)*'4. Formulations'!$J104</f>
        <v>0</v>
      </c>
      <c r="FZ105" s="27">
        <f>IF(AND(OR(ISBLANK(FZ$9),FZ$9=0)=FALSE,FZ$9=$DL105),1,0)*'4. Formulations'!$J104</f>
        <v>0</v>
      </c>
      <c r="GA105" s="27">
        <f>IF(AND(OR(ISBLANK(GA$9),GA$9=0)=FALSE,GA$9=$DL105),1,0)*'4. Formulations'!$J104</f>
        <v>0</v>
      </c>
      <c r="GB105" s="27">
        <f>IF(AND(OR(ISBLANK(GB$9),GB$9=0)=FALSE,GB$9=$DL105),1,0)*'4. Formulations'!$J104</f>
        <v>0</v>
      </c>
      <c r="GC105" s="27">
        <f>IF(AND(OR(ISBLANK(GC$9),GC$9=0)=FALSE,GC$9=$DL105),1,0)*'4. Formulations'!$J104</f>
        <v>0</v>
      </c>
      <c r="GD105" s="27">
        <f>IF(AND(OR(ISBLANK(GD$9),GD$9=0)=FALSE,GD$9=$DL105),1,0)*'4. Formulations'!$J104</f>
        <v>0</v>
      </c>
      <c r="GE105" s="27"/>
      <c r="GF105" s="27"/>
      <c r="GG105" s="27"/>
      <c r="GI105" s="27">
        <f>IF(AND(OR(ISBLANK(GI$9),GI$9=0)=FALSE,SUM($FN105:$GD105)&gt;0,GI$9='2. Protocols'!$G104),1,0)*'4. Formulations'!$J104</f>
        <v>0</v>
      </c>
      <c r="GJ105" s="27">
        <f>IF(AND(OR(ISBLANK(GJ$9),GJ$9=0)=FALSE,SUM($FN105:$GD105)&gt;0,GJ$9='2. Protocols'!$G104),1,0)*'4. Formulations'!$J104</f>
        <v>0</v>
      </c>
      <c r="GK105" s="27">
        <f>IF(AND(OR(ISBLANK(GK$9),GK$9=0)=FALSE,SUM($FN105:$GD105)&gt;0,GK$9='2. Protocols'!$G104),1,0)*'4. Formulations'!$J104</f>
        <v>0</v>
      </c>
      <c r="GL105" s="27">
        <f>IF(AND(OR(ISBLANK(GL$9),GL$9=0)=FALSE,SUM($FN105:$GD105)&gt;0,GL$9='2. Protocols'!$G104),1,0)*'4. Formulations'!$J104</f>
        <v>0</v>
      </c>
      <c r="GM105" s="27">
        <f>IF(AND(OR(ISBLANK(GM$9),GM$9=0)=FALSE,SUM($FN105:$GD105)&gt;0,GM$9='2. Protocols'!$G104),1,0)*'4. Formulations'!$J104</f>
        <v>0</v>
      </c>
      <c r="GN105" s="27">
        <f>IF(AND(OR(ISBLANK(GN$9),GN$9=0)=FALSE,SUM($FN105:$GD105)&gt;0,GN$9='2. Protocols'!$G104),1,0)*'4. Formulations'!$J104</f>
        <v>0</v>
      </c>
      <c r="GO105" s="27">
        <f>IF(AND(OR(ISBLANK(GO$9),GO$9=0)=FALSE,SUM($FN105:$GD105)&gt;0,GO$9='2. Protocols'!$G104),1,0)*'4. Formulations'!$J104</f>
        <v>0</v>
      </c>
      <c r="GP105" s="27">
        <f>IF(AND(OR(ISBLANK(GP$9),GP$9=0)=FALSE,SUM($FN105:$GD105)&gt;0,GP$9='2. Protocols'!$G104),1,0)*'4. Formulations'!$J104</f>
        <v>0</v>
      </c>
      <c r="GQ105" s="27">
        <f>IF(AND(OR(ISBLANK(GQ$9),GQ$9=0)=FALSE,SUM($FN105:$GD105)&gt;0,GQ$9='2. Protocols'!$G104),1,0)*'4. Formulations'!$J104</f>
        <v>0</v>
      </c>
      <c r="GR105" s="27">
        <f>IF(AND(OR(ISBLANK(GR$9),GR$9=0)=FALSE,SUM($FN105:$GD105)&gt;0,GR$9='2. Protocols'!$G104),1,0)*'4. Formulations'!$J104</f>
        <v>0</v>
      </c>
      <c r="GS105" s="27">
        <f>IF(AND(OR(ISBLANK(GS$9),GS$9=0)=FALSE,SUM($FN105:$GD105)&gt;0,GS$9='2. Protocols'!$G104),1,0)*'4. Formulations'!$J104</f>
        <v>0</v>
      </c>
      <c r="GT105" s="27">
        <f>IF(AND(OR(ISBLANK(GT$9),GT$9=0)=FALSE,SUM($FN105:$GD105)&gt;0,GT$9='2. Protocols'!$G104),1,0)*'4. Formulations'!$J104</f>
        <v>0</v>
      </c>
      <c r="GU105" s="27">
        <f>IF(AND(OR(ISBLANK(GU$9),GU$9=0)=FALSE,SUM($FN105:$GD105)&gt;0,GU$9='2. Protocols'!$G104),1,0)*'4. Formulations'!$J104</f>
        <v>0</v>
      </c>
      <c r="GV105" s="27">
        <f>IF(AND(OR(ISBLANK(GV$9),GV$9=0)=FALSE,SUM($FN105:$GD105)&gt;0,GV$9='2. Protocols'!$G104),1,0)*'4. Formulations'!$J104</f>
        <v>0</v>
      </c>
      <c r="GW105" s="27">
        <f>IF(AND(OR(ISBLANK(GW$9),GW$9=0)=FALSE,SUM($FN105:$GD105)&gt;0,GW$9='2. Protocols'!$G104),1,0)*'4. Formulations'!$J104</f>
        <v>0</v>
      </c>
      <c r="GX105" s="27">
        <f>IF(AND(OR(ISBLANK(GX$9),GX$9=0)=FALSE,SUM($FN105:$GD105)&gt;0,GX$9='2. Protocols'!$G104),1,0)*'4. Formulations'!$J104</f>
        <v>0</v>
      </c>
      <c r="GY105" s="27">
        <f>IF(AND(OR(ISBLANK(GY$9),GY$9=0)=FALSE,SUM($FN105:$GD105)&gt;0,GY$9='2. Protocols'!$G104),1,0)*'4. Formulations'!$J104</f>
        <v>0</v>
      </c>
      <c r="GZ105" s="27">
        <f>IF(AND(OR(ISBLANK(GZ$9),GZ$9=0)=FALSE,SUM($FN105:$GD105)&gt;0,GZ$9='2. Protocols'!$G104),1,0)*'4. Formulations'!$J104</f>
        <v>0</v>
      </c>
      <c r="HA105" s="27">
        <f>IF(AND(OR(ISBLANK(HA$9),HA$9=0)=FALSE,SUM($FN105:$GD105)&gt;0,HA$9='2. Protocols'!$G104),1,0)*'4. Formulations'!$J104</f>
        <v>0</v>
      </c>
      <c r="HB105" s="27">
        <f>IF(AND(OR(ISBLANK(HB$9),HB$9=0)=FALSE,SUM($FN105:$GD105)&gt;0,HB$9='2. Protocols'!$G104),1,0)*'4. Formulations'!$J104</f>
        <v>0</v>
      </c>
      <c r="HC105" s="27">
        <f>IF(AND(OR(ISBLANK(HC$9),HC$9=0)=FALSE,SUM($FN105:$GD105)&gt;0,HC$9='2. Protocols'!$G104),1,0)*'4. Formulations'!$J104</f>
        <v>0</v>
      </c>
      <c r="HD105" s="27">
        <f>IF(AND(OR(ISBLANK(HD$9),HD$9=0)=FALSE,SUM($FN105:$GD105)&gt;0,HD$9='2. Protocols'!$G104),1,0)*'4. Formulations'!$J104</f>
        <v>0</v>
      </c>
      <c r="HE105" s="27">
        <f>IF(AND(OR(ISBLANK(HE$9),HE$9=0)=FALSE,SUM($FN105:$GD105)&gt;0,HE$9='2. Protocols'!$G104),1,0)*'4. Formulations'!$J104</f>
        <v>0</v>
      </c>
      <c r="HF105" s="27">
        <f>IF(AND(OR(ISBLANK(HF$9),HF$9=0)=FALSE,SUM($FN105:$GD105)&gt;0,HF$9='2. Protocols'!$G104),1,0)*'4. Formulations'!$J104</f>
        <v>0</v>
      </c>
      <c r="HG105" s="27">
        <f>IF(AND(OR(ISBLANK(HG$9),HG$9=0)=FALSE,SUM($FN105:$GD105)&gt;0,HG$9='2. Protocols'!$G104),1,0)*'4. Formulations'!$J104</f>
        <v>0</v>
      </c>
      <c r="HH105" s="27">
        <f>IF(AND(OR(ISBLANK(HH$9),HH$9=0)=FALSE,SUM($FN105:$GD105)&gt;0,HH$9='2. Protocols'!$G104),1,0)*'4. Formulations'!$J104</f>
        <v>0</v>
      </c>
      <c r="HI105" s="27">
        <f>IF(AND(OR(ISBLANK(HI$9),HI$9=0)=FALSE,SUM($FN105:$GD105)&gt;0,HI$9='2. Protocols'!$G104),1,0)*'4. Formulations'!$J104</f>
        <v>0</v>
      </c>
      <c r="HJ105" s="27">
        <f>IF(AND(OR(ISBLANK(HJ$9),HJ$9=0)=FALSE,SUM($FN105:$GD105)&gt;0,HJ$9='2. Protocols'!$G104),1,0)*'4. Formulations'!$J104</f>
        <v>0</v>
      </c>
      <c r="HK105" s="27">
        <f>IF(AND(OR(ISBLANK(HK$9),HK$9=0)=FALSE,SUM($FN105:$GD105)&gt;0,HK$9='2. Protocols'!$G104),1,0)*'4. Formulations'!$J104</f>
        <v>0</v>
      </c>
      <c r="HL105" s="27">
        <f>IF(AND(OR(ISBLANK(HL$9),HL$9=0)=FALSE,SUM($FN105:$GD105)&gt;0,HL$9='2. Protocols'!$G104),1,0)*'4. Formulations'!$J104</f>
        <v>0</v>
      </c>
      <c r="HM105" s="27">
        <f>IF(AND(OR(ISBLANK(HM$9),HM$9=0)=FALSE,SUM($FN105:$GD105)&gt;0,HM$9='2. Protocols'!$G104),1,0)*'4. Formulations'!$J104</f>
        <v>0</v>
      </c>
      <c r="HN105" s="27">
        <f>IF(AND(OR(ISBLANK(HN$9),HN$9=0)=FALSE,SUM($FN105:$GD105)&gt;0,HN$9='2. Protocols'!$G104),1,0)*'4. Formulations'!$J104</f>
        <v>0</v>
      </c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H105" s="27">
        <f>IF(AND(OR(ISBLANK(GI$9),GI$9=0)=FALSE,IH$9=$DM105),1,0)*'4. Formulations'!$K104</f>
        <v>0</v>
      </c>
      <c r="II105" s="27">
        <f>IF(AND(OR(ISBLANK(GJ$9),GJ$9=0)=FALSE,II$9=$DM105),1,0)*'4. Formulations'!$K104</f>
        <v>0</v>
      </c>
      <c r="IJ105" s="27">
        <f>IF(AND(OR(ISBLANK(GK$9),GK$9=0)=FALSE,IJ$9=$DM105),1,0)*'4. Formulations'!$K104</f>
        <v>0</v>
      </c>
      <c r="IK105" s="27">
        <f>IF(AND(OR(ISBLANK(GL$9),GL$9=0)=FALSE,IK$9=$DM105),1,0)*'4. Formulations'!$K104</f>
        <v>0</v>
      </c>
      <c r="IL105" s="27">
        <f>IF(AND(OR(ISBLANK(GM$9),GM$9=0)=FALSE,IL$9=$DM105),1,0)*'4. Formulations'!$K104</f>
        <v>0</v>
      </c>
      <c r="IM105" s="27">
        <f>IF(AND(OR(ISBLANK(GN$9),GN$9=0)=FALSE,IM$9=$DM105),1,0)*'4. Formulations'!$K104</f>
        <v>0</v>
      </c>
      <c r="IN105" s="27">
        <f>IF(AND(OR(ISBLANK(GO$9),GO$9=0)=FALSE,IN$9=$DM105),1,0)*'4. Formulations'!$K104</f>
        <v>0</v>
      </c>
      <c r="IO105" s="27">
        <f>IF(AND(OR(ISBLANK(GP$9),GP$9=0)=FALSE,IO$9=$DM105),1,0)*'4. Formulations'!$K104</f>
        <v>0</v>
      </c>
      <c r="IP105" s="27">
        <f>IF(AND(OR(ISBLANK(GQ$9),GQ$9=0)=FALSE,IP$9=$DM105),1,0)*'4. Formulations'!$K104</f>
        <v>0</v>
      </c>
      <c r="IQ105" s="27">
        <f>IF(AND(OR(ISBLANK(GR$9),GR$9=0)=FALSE,IQ$9=$DM105),1,0)*'4. Formulations'!$K104</f>
        <v>0</v>
      </c>
      <c r="IR105" s="27">
        <f>IF(AND(OR(ISBLANK(GN$9),GN$9=0)=FALSE,IR$9=$DM105),1,0)*'4. Formulations'!$K104</f>
        <v>0</v>
      </c>
      <c r="IS105" s="27">
        <f>IF(AND(OR(ISBLANK(GO$9),GO$9=0)=FALSE,IS$9=$DM105),1,0)*'4. Formulations'!$K104</f>
        <v>0</v>
      </c>
      <c r="IT105" s="27">
        <f>IF(AND(OR(ISBLANK(GP$9),GP$9=0)=FALSE,IT$9=$DM105),1,0)*'4. Formulations'!$K104</f>
        <v>0</v>
      </c>
      <c r="IU105" s="27">
        <f>IF(AND(OR(ISBLANK(GQ$9),GQ$9=0)=FALSE,IU$9=$DM105),1,0)*'4. Formulations'!$K104</f>
        <v>0</v>
      </c>
      <c r="IV105" s="27"/>
      <c r="IW105" s="27"/>
      <c r="IX105" s="27"/>
      <c r="IY105" s="27"/>
      <c r="IZ105" s="27"/>
      <c r="JA105" s="27"/>
      <c r="JC105" s="27">
        <f>IF(AND(OR(ISBLANK(JC$9),JC$9=0)=FALSE,OR(JC$9='2. Protocols'!$C104,JC$9='2. Protocols'!$E104,JC$9='2. Protocols'!$G104)),1,0)*'4. Formulations'!$L104</f>
        <v>0</v>
      </c>
      <c r="JD105" s="27">
        <f>IF(AND(OR(ISBLANK(JD$9),JD$9=0)=FALSE,OR(JD$9='2. Protocols'!$C104,JD$9='2. Protocols'!$E104,JD$9='2. Protocols'!$G104)),1,0)*'4. Formulations'!$L104</f>
        <v>0</v>
      </c>
      <c r="JE105" s="27">
        <f>IF(AND(OR(ISBLANK(JE$9),JE$9=0)=FALSE,OR(JE$9='2. Protocols'!$C104,JE$9='2. Protocols'!$E104,JE$9='2. Protocols'!$G104)),1,0)*'4. Formulations'!$L104</f>
        <v>0</v>
      </c>
      <c r="JF105" s="27">
        <f>IF(AND(OR(ISBLANK(JF$9),JF$9=0)=FALSE,OR(JF$9='2. Protocols'!$C104,JF$9='2. Protocols'!$E104,JF$9='2. Protocols'!$G104)),1,0)*'4. Formulations'!$L104</f>
        <v>0</v>
      </c>
      <c r="JG105" s="27">
        <f>IF(AND(OR(ISBLANK(JG$9),JG$9=0)=FALSE,OR(JG$9='2. Protocols'!$C104,JG$9='2. Protocols'!$E104,JG$9='2. Protocols'!$G104)),1,0)*'4. Formulations'!$L104</f>
        <v>0</v>
      </c>
      <c r="JH105" s="27">
        <f>IF(AND(OR(ISBLANK(JH$9),JH$9=0)=FALSE,OR(JH$9='2. Protocols'!$C104,JH$9='2. Protocols'!$E104,JH$9='2. Protocols'!$G104)),1,0)*'4. Formulations'!$L104</f>
        <v>0</v>
      </c>
      <c r="JI105" s="27">
        <f>IF(AND(OR(ISBLANK(JI$9),JI$9=0)=FALSE,OR(JI$9='2. Protocols'!$C104,JI$9='2. Protocols'!$E104,JI$9='2. Protocols'!$G104)),1,0)*'4. Formulations'!$L104</f>
        <v>0</v>
      </c>
      <c r="JJ105" s="27">
        <f>IF(AND(OR(ISBLANK(JJ$9),JJ$9=0)=FALSE,OR(JJ$9='2. Protocols'!$C104,JJ$9='2. Protocols'!$E104,JJ$9='2. Protocols'!$G104)),1,0)*'4. Formulations'!$L104</f>
        <v>0</v>
      </c>
      <c r="JK105" s="27">
        <f>IF(AND(OR(ISBLANK(JK$9),JK$9=0)=FALSE,OR(JK$9='2. Protocols'!$C104,JK$9='2. Protocols'!$E104,JK$9='2. Protocols'!$G104)),1,0)*'4. Formulations'!$L104</f>
        <v>0</v>
      </c>
      <c r="JL105" s="27">
        <f>IF(AND(OR(ISBLANK(JL$9),JL$9=0)=FALSE,OR(JL$9='2. Protocols'!$C104,JL$9='2. Protocols'!$E104,JL$9='2. Protocols'!$G104)),1,0)*'4. Formulations'!$L104</f>
        <v>0</v>
      </c>
      <c r="JM105" s="27">
        <f>IF(AND(OR(ISBLANK(JM$9),JM$9=0)=FALSE,OR(JM$9='2. Protocols'!$C104,JM$9='2. Protocols'!$E104,JM$9='2. Protocols'!$G104)),1,0)*'4. Formulations'!$L104</f>
        <v>0</v>
      </c>
      <c r="JN105" s="27">
        <f>IF(AND(OR(ISBLANK(JN$9),JN$9=0)=FALSE,OR(JN$9='2. Protocols'!$C104,JN$9='2. Protocols'!$E104,JN$9='2. Protocols'!$G104)),1,0)*'4. Formulations'!$L104</f>
        <v>0</v>
      </c>
      <c r="JO105" s="27">
        <f>IF(AND(OR(ISBLANK(JO$9),JO$9=0)=FALSE,OR(JO$9='2. Protocols'!$C104,JO$9='2. Protocols'!$E104,JO$9='2. Protocols'!$G104)),1,0)*'4. Formulations'!$L104</f>
        <v>0</v>
      </c>
      <c r="JP105" s="27">
        <f>IF(AND(OR(ISBLANK(JP$9),JP$9=0)=FALSE,OR(JP$9='2. Protocols'!$C104,JP$9='2. Protocols'!$E104,JP$9='2. Protocols'!$G104)),1,0)*'4. Formulations'!$L104</f>
        <v>0</v>
      </c>
      <c r="JQ105" s="27">
        <f>IF(AND(OR(ISBLANK(JQ$9),JQ$9=0)=FALSE,OR(JQ$9='2. Protocols'!$C104,JQ$9='2. Protocols'!$E104,JQ$9='2. Protocols'!$G104)),1,0)*'4. Formulations'!$L104</f>
        <v>0</v>
      </c>
      <c r="JR105" s="27">
        <f>IF(AND(OR(ISBLANK(JR$9),JR$9=0)=FALSE,OR(JR$9='2. Protocols'!$C104,JR$9='2. Protocols'!$E104,JR$9='2. Protocols'!$G104)),1,0)*'4. Formulations'!$L104</f>
        <v>0</v>
      </c>
      <c r="JS105" s="27">
        <f>IF(AND(OR(ISBLANK(JS$9),JS$9=0)=FALSE,OR(JS$9='2. Protocols'!$C104,JS$9='2. Protocols'!$E104,JS$9='2. Protocols'!$G104)),1,0)*'4. Formulations'!$L104</f>
        <v>0</v>
      </c>
      <c r="JT105" s="27">
        <f>IF(AND(OR(ISBLANK(JT$9),JT$9=0)=FALSE,OR(JT$9='2. Protocols'!$C104,JT$9='2. Protocols'!$E104,JT$9='2. Protocols'!$G104)),1,0)*'4. Formulations'!$L104</f>
        <v>0</v>
      </c>
      <c r="JU105" s="27">
        <f>IF(AND(OR(ISBLANK(JU$9),JU$9=0)=FALSE,OR(JU$9='2. Protocols'!$C104,JU$9='2. Protocols'!$E104,JU$9='2. Protocols'!$G104)),1,0)*'4. Formulations'!$L104</f>
        <v>0</v>
      </c>
      <c r="JV105" s="27">
        <f>IF(AND(OR(ISBLANK(JV$9),JV$9=0)=FALSE,OR(JV$9='2. Protocols'!$C104,JV$9='2. Protocols'!$E104,JV$9='2. Protocols'!$G104)),1,0)*'4. Formulations'!$L104</f>
        <v>0</v>
      </c>
      <c r="JW105" s="27">
        <f>IF(AND(OR(ISBLANK(JW$9),JW$9=0)=FALSE,OR(JW$9='2. Protocols'!$C104,JW$9='2. Protocols'!$E104,JW$9='2. Protocols'!$G104)),1,0)*'4. Formulations'!$L104</f>
        <v>0</v>
      </c>
      <c r="JX105" s="27">
        <f>IF(AND(OR(ISBLANK(JX$9),JX$9=0)=FALSE,OR(JX$9='2. Protocols'!$C104,JX$9='2. Protocols'!$E104,JX$9='2. Protocols'!$G104)),1,0)*'4. Formulations'!$L104</f>
        <v>0</v>
      </c>
      <c r="JY105" s="27">
        <f>IF(AND(OR(ISBLANK(JY$9),JY$9=0)=FALSE,OR(JY$9='2. Protocols'!$C104,JY$9='2. Protocols'!$E104,JY$9='2. Protocols'!$G104)),1,0)*'4. Formulations'!$L104</f>
        <v>0</v>
      </c>
      <c r="JZ105" s="27">
        <f>IF(AND(OR(ISBLANK(JZ$9),JZ$9=0)=FALSE,OR(JZ$9='2. Protocols'!$C104,JZ$9='2. Protocols'!$E104,JZ$9='2. Protocols'!$G104)),1,0)*'4. Formulations'!$L104</f>
        <v>0</v>
      </c>
      <c r="KA105" s="27">
        <f>IF(AND(OR(ISBLANK(KA$9),KA$9=0)=FALSE,OR(KA$9='2. Protocols'!$C104,KA$9='2. Protocols'!$E104,KA$9='2. Protocols'!$G104)),1,0)*'4. Formulations'!$L104</f>
        <v>0</v>
      </c>
      <c r="KB105" s="27">
        <f>IF(AND(OR(ISBLANK(KB$9),KB$9=0)=FALSE,OR(KB$9='2. Protocols'!$C104,KB$9='2. Protocols'!$E104,KB$9='2. Protocols'!$G104)),1,0)*'4. Formulations'!$L104</f>
        <v>0</v>
      </c>
      <c r="KC105" s="27">
        <f>IF(AND(OR(ISBLANK(KC$9),KC$9=0)=FALSE,OR(KC$9='2. Protocols'!$C104,KC$9='2. Protocols'!$E104,KC$9='2. Protocols'!$G104)),1,0)*'4. Formulations'!$L104</f>
        <v>0</v>
      </c>
      <c r="KD105" s="27">
        <f>IF(AND(OR(ISBLANK(KD$9),KD$9=0)=FALSE,OR(KD$9='2. Protocols'!$C104,KD$9='2. Protocols'!$E104,KD$9='2. Protocols'!$G104)),1,0)*'4. Formulations'!$L104</f>
        <v>0</v>
      </c>
      <c r="KE105" s="27">
        <f>IF(AND(OR(ISBLANK(KE$9),KE$9=0)=FALSE,OR(KE$9='2. Protocols'!$C104,KE$9='2. Protocols'!$E104,KE$9='2. Protocols'!$G104)),1,0)*'4. Formulations'!$L104</f>
        <v>0</v>
      </c>
      <c r="KF105" s="27">
        <f>IF(AND(OR(ISBLANK(KF$9),KF$9=0)=FALSE,OR(KF$9='2. Protocols'!$C104,KF$9='2. Protocols'!$E104,KF$9='2. Protocols'!$G104)),1,0)*'4. Formulations'!$L104</f>
        <v>0</v>
      </c>
      <c r="KG105" s="27">
        <f>IF(AND(OR(ISBLANK(KG$9),KG$9=0)=FALSE,OR(KG$9='2. Protocols'!$C104,KG$9='2. Protocols'!$E104,KG$9='2. Protocols'!$G104)),1,0)*'4. Formulations'!$L104</f>
        <v>0</v>
      </c>
      <c r="KH105" s="27">
        <f>IF(AND(OR(ISBLANK(KH$9),KH$9=0)=FALSE,OR(KH$9='2. Protocols'!$C104,KH$9='2. Protocols'!$E104,KH$9='2. Protocols'!$G104)),1,0)*'4. Formulations'!$L104</f>
        <v>0</v>
      </c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B105" s="27">
        <f>IF(AND(OR(ISBLANK(LB$9),LB$9=0)=FALSE,LB$9=$DL105),1,0)*'4. Formulations'!$M104</f>
        <v>0</v>
      </c>
      <c r="LC105" s="27">
        <f>IF(AND(OR(ISBLANK(LC$9),LC$9=0)=FALSE,LC$9=$DL105),1,0)*'4. Formulations'!$M104</f>
        <v>0</v>
      </c>
      <c r="LD105" s="27">
        <f>IF(AND(OR(ISBLANK(LD$9),LD$9=0)=FALSE,LD$9=$DL105),1,0)*'4. Formulations'!$M104</f>
        <v>0</v>
      </c>
      <c r="LE105" s="27">
        <f>IF(AND(OR(ISBLANK(LE$9),LE$9=0)=FALSE,LE$9=$DL105),1,0)*'4. Formulations'!$M104</f>
        <v>0</v>
      </c>
      <c r="LF105" s="27">
        <f>IF(AND(OR(ISBLANK(LF$9),LF$9=0)=FALSE,LF$9=$DL105),1,0)*'4. Formulations'!$M104</f>
        <v>0</v>
      </c>
      <c r="LG105" s="27">
        <f>IF(AND(OR(ISBLANK(LG$9),LG$9=0)=FALSE,LG$9=$DL105),1,0)*'4. Formulations'!$M104</f>
        <v>0</v>
      </c>
      <c r="LH105" s="27">
        <f>IF(AND(OR(ISBLANK(LH$9),LH$9=0)=FALSE,LH$9=$DL105),1,0)*'4. Formulations'!$M104</f>
        <v>0</v>
      </c>
      <c r="LI105" s="27">
        <f>IF(AND(OR(ISBLANK(LI$9),LI$9=0)=FALSE,LI$9=$DL105),1,0)*'4. Formulations'!$M104</f>
        <v>0</v>
      </c>
      <c r="LJ105" s="27">
        <f>IF(AND(OR(ISBLANK(LJ$9),LJ$9=0)=FALSE,LJ$9=$DL105),1,0)*'4. Formulations'!$M104</f>
        <v>0</v>
      </c>
      <c r="LK105" s="27">
        <f>IF(AND(OR(ISBLANK(LK$9),LK$9=0)=FALSE,LK$9=$DL105),1,0)*'4. Formulations'!$M104</f>
        <v>0</v>
      </c>
      <c r="LL105" s="27">
        <f>IF(AND(OR(ISBLANK(LL$9),LL$9=0)=FALSE,LL$9=$DL105),1,0)*'4. Formulations'!$M104</f>
        <v>0</v>
      </c>
      <c r="LM105" s="27">
        <f>IF(AND(OR(ISBLANK(LM$9),LM$9=0)=FALSE,LM$9=$DL105),1,0)*'4. Formulations'!$M104</f>
        <v>0</v>
      </c>
      <c r="LN105" s="27">
        <f>IF(AND(OR(ISBLANK(LN$9),LN$9=0)=FALSE,LN$9=$DL105),1,0)*'4. Formulations'!$M104</f>
        <v>0</v>
      </c>
      <c r="LO105" s="27">
        <f>IF(AND(OR(ISBLANK(LO$9),LO$9=0)=FALSE,LO$9=$DL105),1,0)*'4. Formulations'!$M104</f>
        <v>0</v>
      </c>
      <c r="LP105" s="27">
        <f>IF(AND(OR(ISBLANK(LP$9),LP$9=0)=FALSE,LP$9=$DL105),1,0)*'4. Formulations'!$M104</f>
        <v>0</v>
      </c>
      <c r="LQ105" s="27">
        <f>IF(AND(OR(ISBLANK(LQ$9),LQ$9=0)=FALSE,LQ$9=$DL105),1,0)*'4. Formulations'!$M104</f>
        <v>0</v>
      </c>
      <c r="LR105" s="27">
        <f>IF(AND(OR(ISBLANK(LR$9),LR$9=0)=FALSE,LR$9=$DL105),1,0)*'4. Formulations'!$M104</f>
        <v>0</v>
      </c>
      <c r="LS105" s="27"/>
      <c r="LT105" s="27"/>
      <c r="LU105" s="27"/>
      <c r="LW105" s="27">
        <f>IF(AND(OR(ISBLANK(LW$9),LW$9=0)=FALSE,SUM($LB105:$LR105)&gt;0,LW$9='2. Protocols'!$G104),1,0)*'4. Formulations'!$M104</f>
        <v>0</v>
      </c>
      <c r="LX105" s="27">
        <f>IF(AND(OR(ISBLANK(LX$9),LX$9=0)=FALSE,SUM($LB105:$LR105)&gt;0,LX$9='2. Protocols'!$G104),1,0)*'4. Formulations'!$M104</f>
        <v>0</v>
      </c>
      <c r="LY105" s="27">
        <f>IF(AND(OR(ISBLANK(LY$9),LY$9=0)=FALSE,SUM($LB105:$LR105)&gt;0,LY$9='2. Protocols'!$G104),1,0)*'4. Formulations'!$M104</f>
        <v>0</v>
      </c>
      <c r="LZ105" s="27">
        <f>IF(AND(OR(ISBLANK(LZ$9),LZ$9=0)=FALSE,SUM($LB105:$LR105)&gt;0,LZ$9='2. Protocols'!$G104),1,0)*'4. Formulations'!$M104</f>
        <v>0</v>
      </c>
      <c r="MA105" s="27">
        <f>IF(AND(OR(ISBLANK(MA$9),MA$9=0)=FALSE,SUM($LB105:$LR105)&gt;0,MA$9='2. Protocols'!$G104),1,0)*'4. Formulations'!$M104</f>
        <v>0</v>
      </c>
      <c r="MB105" s="27">
        <f>IF(AND(OR(ISBLANK(MB$9),MB$9=0)=FALSE,SUM($LB105:$LR105)&gt;0,MB$9='2. Protocols'!$G104),1,0)*'4. Formulations'!$M104</f>
        <v>0</v>
      </c>
      <c r="MC105" s="27">
        <f>IF(AND(OR(ISBLANK(MC$9),MC$9=0)=FALSE,SUM($LB105:$LR105)&gt;0,MC$9='2. Protocols'!$G104),1,0)*'4. Formulations'!$M104</f>
        <v>0</v>
      </c>
      <c r="MD105" s="27">
        <f>IF(AND(OR(ISBLANK(MD$9),MD$9=0)=FALSE,SUM($LB105:$LR105)&gt;0,MD$9='2. Protocols'!$G104),1,0)*'4. Formulations'!$M104</f>
        <v>0</v>
      </c>
      <c r="ME105" s="27">
        <f>IF(AND(OR(ISBLANK(ME$9),ME$9=0)=FALSE,SUM($LB105:$LR105)&gt;0,ME$9='2. Protocols'!$G104),1,0)*'4. Formulations'!$M104</f>
        <v>0</v>
      </c>
      <c r="MF105" s="27">
        <f>IF(AND(OR(ISBLANK(MF$9),MF$9=0)=FALSE,SUM($LB105:$LR105)&gt;0,MF$9='2. Protocols'!$G104),1,0)*'4. Formulations'!$M104</f>
        <v>0</v>
      </c>
      <c r="MG105" s="27">
        <f>IF(AND(OR(ISBLANK(MG$9),MG$9=0)=FALSE,SUM($LB105:$LR105)&gt;0,MG$9='2. Protocols'!$G104),1,0)*'4. Formulations'!$M104</f>
        <v>0</v>
      </c>
      <c r="MH105" s="27">
        <f>IF(AND(OR(ISBLANK(MH$9),MH$9=0)=FALSE,SUM($LB105:$LR105)&gt;0,MH$9='2. Protocols'!$G104),1,0)*'4. Formulations'!$M104</f>
        <v>0</v>
      </c>
      <c r="MI105" s="27">
        <f>IF(AND(OR(ISBLANK(MI$9),MI$9=0)=FALSE,SUM($LB105:$LR105)&gt;0,MI$9='2. Protocols'!$G104),1,0)*'4. Formulations'!$M104</f>
        <v>0</v>
      </c>
      <c r="MJ105" s="27">
        <f>IF(AND(OR(ISBLANK(MJ$9),MJ$9=0)=FALSE,SUM($LB105:$LR105)&gt;0,MJ$9='2. Protocols'!$G104),1,0)*'4. Formulations'!$M104</f>
        <v>0</v>
      </c>
      <c r="MK105" s="27">
        <f>IF(AND(OR(ISBLANK(MK$9),MK$9=0)=FALSE,SUM($LB105:$LR105)&gt;0,MK$9='2. Protocols'!$G104),1,0)*'4. Formulations'!$M104</f>
        <v>0</v>
      </c>
      <c r="ML105" s="27">
        <f>IF(AND(OR(ISBLANK(ML$9),ML$9=0)=FALSE,SUM($LB105:$LR105)&gt;0,ML$9='2. Protocols'!$G104),1,0)*'4. Formulations'!$M104</f>
        <v>0</v>
      </c>
      <c r="MM105" s="27">
        <f>IF(AND(OR(ISBLANK(MM$9),MM$9=0)=FALSE,SUM($LB105:$LR105)&gt;0,MM$9='2. Protocols'!$G104),1,0)*'4. Formulations'!$M104</f>
        <v>0</v>
      </c>
      <c r="MN105" s="27">
        <f>IF(AND(OR(ISBLANK(MN$9),MN$9=0)=FALSE,SUM($LB105:$LR105)&gt;0,MN$9='2. Protocols'!$G104),1,0)*'4. Formulations'!$M104</f>
        <v>0</v>
      </c>
      <c r="MO105" s="27">
        <f>IF(AND(OR(ISBLANK(MO$9),MO$9=0)=FALSE,SUM($LB105:$LR105)&gt;0,MO$9='2. Protocols'!$G104),1,0)*'4. Formulations'!$M104</f>
        <v>0</v>
      </c>
      <c r="MP105" s="27">
        <f>IF(AND(OR(ISBLANK(MP$9),MP$9=0)=FALSE,SUM($LB105:$LR105)&gt;0,MP$9='2. Protocols'!$G104),1,0)*'4. Formulations'!$M104</f>
        <v>0</v>
      </c>
      <c r="MQ105" s="27">
        <f>IF(AND(OR(ISBLANK(MQ$9),MQ$9=0)=FALSE,SUM($LB105:$LR105)&gt;0,MQ$9='2. Protocols'!$G104),1,0)*'4. Formulations'!$M104</f>
        <v>0</v>
      </c>
      <c r="MR105" s="27">
        <f>IF(AND(OR(ISBLANK(MR$9),MR$9=0)=FALSE,SUM($LB105:$LR105)&gt;0,MR$9='2. Protocols'!$G104),1,0)*'4. Formulations'!$M104</f>
        <v>0</v>
      </c>
      <c r="MS105" s="27">
        <f>IF(AND(OR(ISBLANK(MS$9),MS$9=0)=FALSE,SUM($LB105:$LR105)&gt;0,MS$9='2. Protocols'!$G104),1,0)*'4. Formulations'!$M104</f>
        <v>0</v>
      </c>
      <c r="MT105" s="27">
        <f>IF(AND(OR(ISBLANK(MT$9),MT$9=0)=FALSE,SUM($LB105:$LR105)&gt;0,MT$9='2. Protocols'!$G104),1,0)*'4. Formulations'!$M104</f>
        <v>0</v>
      </c>
      <c r="MU105" s="27">
        <f>IF(AND(OR(ISBLANK(MU$9),MU$9=0)=FALSE,SUM($LB105:$LR105)&gt;0,MU$9='2. Protocols'!$G104),1,0)*'4. Formulations'!$M104</f>
        <v>0</v>
      </c>
      <c r="MV105" s="27">
        <f>IF(AND(OR(ISBLANK(MV$9),MV$9=0)=FALSE,SUM($LB105:$LR105)&gt;0,MV$9='2. Protocols'!$G104),1,0)*'4. Formulations'!$M104</f>
        <v>0</v>
      </c>
      <c r="MW105" s="27">
        <f>IF(AND(OR(ISBLANK(MW$9),MW$9=0)=FALSE,SUM($LB105:$LR105)&gt;0,MW$9='2. Protocols'!$G104),1,0)*'4. Formulations'!$M104</f>
        <v>0</v>
      </c>
      <c r="MX105" s="27">
        <f>IF(AND(OR(ISBLANK(MX$9),MX$9=0)=FALSE,SUM($LB105:$LR105)&gt;0,MX$9='2. Protocols'!$G104),1,0)*'4. Formulations'!$M104</f>
        <v>0</v>
      </c>
      <c r="MY105" s="27">
        <f>IF(AND(OR(ISBLANK(MY$9),MY$9=0)=FALSE,SUM($LB105:$LR105)&gt;0,MY$9='2. Protocols'!$G104),1,0)*'4. Formulations'!$M104</f>
        <v>0</v>
      </c>
      <c r="MZ105" s="27">
        <f>IF(AND(OR(ISBLANK(MZ$9),MZ$9=0)=FALSE,SUM($LB105:$LR105)&gt;0,MZ$9='2. Protocols'!$G104),1,0)*'4. Formulations'!$M104</f>
        <v>0</v>
      </c>
      <c r="NA105" s="27">
        <f>IF(AND(OR(ISBLANK(NA$9),NA$9=0)=FALSE,SUM($LB105:$LR105)&gt;0,NA$9='2. Protocols'!$G104),1,0)*'4. Formulations'!$M104</f>
        <v>0</v>
      </c>
      <c r="NB105" s="27">
        <f>IF(AND(OR(ISBLANK(NB$9),NB$9=0)=FALSE,SUM($LB105:$LR105)&gt;0,NB$9='2. Protocols'!$G104),1,0)*'4. Formulations'!$M104</f>
        <v>0</v>
      </c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V105" s="27">
        <f>IF(AND(OR(ISBLANK(NV$9),NV$9=0)=FALSE,NV$9=$DM105),1,0)*'4. Formulations'!$N104</f>
        <v>0</v>
      </c>
      <c r="NW105" s="721">
        <f>IF(AND(OR(ISBLANK(NW$9),NW$9=0)=FALSE,NW$9=$DM105),1,0)*'4. Formulations'!$N104</f>
        <v>0</v>
      </c>
      <c r="NX105" s="27">
        <f>IF(AND(OR(ISBLANK(NX$9),NX$9=0)=FALSE,NX$9=$DM105),1,0)*'4. Formulations'!$N104</f>
        <v>0</v>
      </c>
      <c r="NY105" s="27">
        <f>IF(AND(OR(ISBLANK(NY$9),NY$9=0)=FALSE,NY$9=$DM105),1,0)*'4. Formulations'!$N104</f>
        <v>0</v>
      </c>
      <c r="NZ105" s="27">
        <f>IF(AND(OR(ISBLANK(NZ$9),NZ$9=0)=FALSE,NZ$9=$DM105),1,0)*'4. Formulations'!$N104</f>
        <v>0</v>
      </c>
      <c r="OA105" s="27">
        <f>IF(AND(OR(ISBLANK(OA$9),OA$9=0)=FALSE,OA$9=$DM105),1,0)*'4. Formulations'!$N104</f>
        <v>0</v>
      </c>
      <c r="OB105" s="27">
        <f>IF(AND(OR(ISBLANK(OB$9),OB$9=0)=FALSE,OB$9=$DM105),1,0)*'4. Formulations'!$N104</f>
        <v>0</v>
      </c>
      <c r="OC105" s="27">
        <f>IF(AND(OR(ISBLANK(OC$9),OC$9=0)=FALSE,OC$9=$DM105),1,0)*'4. Formulations'!$N104</f>
        <v>0</v>
      </c>
      <c r="OD105" s="27">
        <f>IF(AND(OR(ISBLANK(OD$9),OD$9=0)=FALSE,OD$9=$DM105),1,0)*'4. Formulations'!$N104</f>
        <v>0</v>
      </c>
      <c r="OE105" s="27">
        <f>IF(AND(OR(ISBLANK(OE$9),OE$9=0)=FALSE,OE$9=$DM105),1,0)*'4. Formulations'!$N104</f>
        <v>0</v>
      </c>
      <c r="OF105" s="27">
        <f>IF(AND(OR(ISBLANK(OF$9),OF$9=0)=FALSE,OF$9=$DM105),1,0)*'4. Formulations'!$N104</f>
        <v>0</v>
      </c>
      <c r="OG105" s="27">
        <f>IF(AND(OR(ISBLANK(OG$9),OG$9=0)=FALSE,OG$9=$DM105),1,0)*'4. Formulations'!$N104</f>
        <v>0</v>
      </c>
      <c r="OH105" s="27">
        <f>IF(AND(OR(ISBLANK(OH$9),OH$9=0)=FALSE,OH$9=$DM105),1,0)*'4. Formulations'!$N104</f>
        <v>0</v>
      </c>
      <c r="OI105" s="27">
        <f>IF(AND(OR(ISBLANK(OI$9),OI$9=0)=FALSE,OI$9=$DM105),1,0)*'4. Formulations'!$N104</f>
        <v>0</v>
      </c>
      <c r="OJ105" s="27">
        <f>IF(AND(OR(ISBLANK(OJ$9),OJ$9=0)=FALSE,OJ$9=$DM105),1,0)*'4. Formulations'!$N104</f>
        <v>0</v>
      </c>
      <c r="OK105" s="27">
        <f>IF(AND(OR(ISBLANK(OK$9),OK$9=0)=FALSE,OK$9=$DM105),1,0)*'4. Formulations'!$N104</f>
        <v>0</v>
      </c>
      <c r="OL105" s="27">
        <f>IF(AND(OR(ISBLANK(OL$9),OL$9=0)=FALSE,OL$9=$DM105),1,0)*'4. Formulations'!$N104</f>
        <v>0</v>
      </c>
      <c r="OM105" s="27"/>
      <c r="ON105" s="27"/>
      <c r="OO105" s="27"/>
      <c r="OQ105" s="27">
        <f>IF(AND(OR(ISBLANK(OQ$9),OQ$9=0)=FALSE,OR(OQ$9='2. Protocols'!$C104,OQ$9='2. Protocols'!$E104,OQ$9='2. Protocols'!$G104)),1,0)*'4. Formulations'!$O104</f>
        <v>0</v>
      </c>
      <c r="OR105" s="27">
        <f>IF(AND(OR(ISBLANK(OR$9),OR$9=0)=FALSE,OR(OR$9='2. Protocols'!$C104,OR$9='2. Protocols'!$E104,OR$9='2. Protocols'!$G104)),1,0)*'4. Formulations'!$O104</f>
        <v>0</v>
      </c>
      <c r="OS105" s="27">
        <f>IF(AND(OR(ISBLANK(OS$9),OS$9=0)=FALSE,OR(OS$9='2. Protocols'!$C104,OS$9='2. Protocols'!$E104,OS$9='2. Protocols'!$G104)),1,0)*'4. Formulations'!$O104</f>
        <v>0</v>
      </c>
      <c r="OT105" s="27">
        <f>IF(AND(OR(ISBLANK(OT$9),OT$9=0)=FALSE,OR(OT$9='2. Protocols'!$C104,OT$9='2. Protocols'!$E104,OT$9='2. Protocols'!$G104)),1,0)*'4. Formulations'!$O104</f>
        <v>0</v>
      </c>
      <c r="OU105" s="27">
        <f>IF(AND(OR(ISBLANK(OU$9),OU$9=0)=FALSE,OR(OU$9='2. Protocols'!$C104,OU$9='2. Protocols'!$E104,OU$9='2. Protocols'!$G104)),1,0)*'4. Formulations'!$O104</f>
        <v>0</v>
      </c>
      <c r="OV105" s="27">
        <f>IF(AND(OR(ISBLANK(OV$9),OV$9=0)=FALSE,OR(OV$9='2. Protocols'!$C104,OV$9='2. Protocols'!$E104,OV$9='2. Protocols'!$G104)),1,0)*'4. Formulations'!$O104</f>
        <v>0</v>
      </c>
      <c r="OW105" s="27">
        <f>IF(AND(OR(ISBLANK(OW$9),OW$9=0)=FALSE,OR(OW$9='2. Protocols'!$C104,OW$9='2. Protocols'!$E104,OW$9='2. Protocols'!$G104)),1,0)*'4. Formulations'!$O104</f>
        <v>0</v>
      </c>
      <c r="OX105" s="27">
        <f>IF(AND(OR(ISBLANK(OX$9),OX$9=0)=FALSE,OR(OX$9='2. Protocols'!$C104,OX$9='2. Protocols'!$E104,OX$9='2. Protocols'!$G104)),1,0)*'4. Formulations'!$O104</f>
        <v>0</v>
      </c>
      <c r="OY105" s="27">
        <f>IF(AND(OR(ISBLANK(OY$9),OY$9=0)=FALSE,OR(OY$9='2. Protocols'!$C104,OY$9='2. Protocols'!$E104,OY$9='2. Protocols'!$G104)),1,0)*'4. Formulations'!$O104</f>
        <v>0</v>
      </c>
      <c r="OZ105" s="27">
        <f>IF(AND(OR(ISBLANK(OZ$9),OZ$9=0)=FALSE,OR(OZ$9='2. Protocols'!$C104,OZ$9='2. Protocols'!$E104,OZ$9='2. Protocols'!$G104)),1,0)*'4. Formulations'!$O104</f>
        <v>0</v>
      </c>
      <c r="PA105" s="27">
        <f>IF(AND(OR(ISBLANK(PA$9),PA$9=0)=FALSE,OR(PA$9='2. Protocols'!$C104,PA$9='2. Protocols'!$E104,PA$9='2. Protocols'!$G104)),1,0)*'4. Formulations'!$O104</f>
        <v>0</v>
      </c>
      <c r="PB105" s="27">
        <f>IF(AND(OR(ISBLANK(PB$9),PB$9=0)=FALSE,OR(PB$9='2. Protocols'!$C104,PB$9='2. Protocols'!$E104,PB$9='2. Protocols'!$G104)),1,0)*'4. Formulations'!$O104</f>
        <v>0</v>
      </c>
      <c r="PC105" s="27">
        <f>IF(AND(OR(ISBLANK(PC$9),PC$9=0)=FALSE,OR(PC$9='2. Protocols'!$C104,PC$9='2. Protocols'!$E104,PC$9='2. Protocols'!$G104)),1,0)*'4. Formulations'!$O104</f>
        <v>0</v>
      </c>
      <c r="PD105" s="27">
        <f>IF(AND(OR(ISBLANK(PD$9),PD$9=0)=FALSE,OR(PD$9='2. Protocols'!$C104,PD$9='2. Protocols'!$E104,PD$9='2. Protocols'!$G104)),1,0)*'4. Formulations'!$O104</f>
        <v>0</v>
      </c>
      <c r="PE105" s="27">
        <f>IF(AND(OR(ISBLANK(PE$9),PE$9=0)=FALSE,OR(PE$9='2. Protocols'!$C104,PE$9='2. Protocols'!$E104,PE$9='2. Protocols'!$G104)),1,0)*'4. Formulations'!$O104</f>
        <v>0</v>
      </c>
      <c r="PF105" s="27">
        <f>IF(AND(OR(ISBLANK(PF$9),PF$9=0)=FALSE,OR(PF$9='2. Protocols'!$C104,PF$9='2. Protocols'!$E104,PF$9='2. Protocols'!$G104)),1,0)*'4. Formulations'!$O104</f>
        <v>0</v>
      </c>
      <c r="PG105" s="27">
        <f>IF(AND(OR(ISBLANK(PG$9),PG$9=0)=FALSE,OR(PG$9='2. Protocols'!$C104,PG$9='2. Protocols'!$E104,PG$9='2. Protocols'!$G104)),1,0)*'4. Formulations'!$O104</f>
        <v>0</v>
      </c>
      <c r="PH105" s="27">
        <f>IF(AND(OR(ISBLANK(PH$9),PH$9=0)=FALSE,OR(PH$9='2. Protocols'!$C104,PH$9='2. Protocols'!$E104,PH$9='2. Protocols'!$G104)),1,0)*'4. Formulations'!$O104</f>
        <v>0</v>
      </c>
      <c r="PI105" s="27">
        <f>IF(AND(OR(ISBLANK(PI$9),PI$9=0)=FALSE,OR(PI$9='2. Protocols'!$C104,PI$9='2. Protocols'!$E104,PI$9='2. Protocols'!$G104)),1,0)*'4. Formulations'!$O104</f>
        <v>0</v>
      </c>
      <c r="PJ105" s="27">
        <f>IF(AND(OR(ISBLANK(PJ$9),PJ$9=0)=FALSE,OR(PJ$9='2. Protocols'!$C104,PJ$9='2. Protocols'!$E104,PJ$9='2. Protocols'!$G104)),1,0)*'4. Formulations'!$O104</f>
        <v>0</v>
      </c>
      <c r="PK105" s="27">
        <f>IF(AND(OR(ISBLANK(PK$9),PK$9=0)=FALSE,OR(PK$9='2. Protocols'!$C104,PK$9='2. Protocols'!$E104,PK$9='2. Protocols'!$G104)),1,0)*'4. Formulations'!$O104</f>
        <v>0</v>
      </c>
      <c r="PL105" s="27">
        <f>IF(AND(OR(ISBLANK(PL$9),PL$9=0)=FALSE,OR(PL$9='2. Protocols'!$C104,PL$9='2. Protocols'!$E104,PL$9='2. Protocols'!$G104)),1,0)*'4. Formulations'!$O104</f>
        <v>0</v>
      </c>
      <c r="PM105" s="27">
        <f>IF(AND(OR(ISBLANK(PM$9),PM$9=0)=FALSE,OR(PM$9='2. Protocols'!$C104,PM$9='2. Protocols'!$E104,PM$9='2. Protocols'!$G104)),1,0)*'4. Formulations'!$O104</f>
        <v>0</v>
      </c>
      <c r="PN105" s="27">
        <f>IF(AND(OR(ISBLANK(PN$9),PN$9=0)=FALSE,OR(PN$9='2. Protocols'!$C104,PN$9='2. Protocols'!$E104,PN$9='2. Protocols'!$G104)),1,0)*'4. Formulations'!$O104</f>
        <v>0</v>
      </c>
      <c r="PO105" s="27">
        <f>IF(AND(OR(ISBLANK(PO$9),PO$9=0)=FALSE,OR(PO$9='2. Protocols'!$C104,PO$9='2. Protocols'!$E104,PO$9='2. Protocols'!$G104)),1,0)*'4. Formulations'!$O104</f>
        <v>0</v>
      </c>
      <c r="PP105" s="27">
        <f>IF(AND(OR(ISBLANK(PP$9),PP$9=0)=FALSE,OR(PP$9='2. Protocols'!$C104,PP$9='2. Protocols'!$E104,PP$9='2. Protocols'!$G104)),1,0)*'4. Formulations'!$O104</f>
        <v>0</v>
      </c>
      <c r="PQ105" s="27">
        <f>IF(AND(OR(ISBLANK(PQ$9),PQ$9=0)=FALSE,OR(PQ$9='2. Protocols'!$C104,PQ$9='2. Protocols'!$E104,PQ$9='2. Protocols'!$G104)),1,0)*'4. Formulations'!$O104</f>
        <v>0</v>
      </c>
      <c r="PR105" s="27">
        <f>IF(AND(OR(ISBLANK(PR$9),PR$9=0)=FALSE,OR(PR$9='2. Protocols'!$C104,PR$9='2. Protocols'!$E104,PR$9='2. Protocols'!$G104)),1,0)*'4. Formulations'!$O104</f>
        <v>0</v>
      </c>
      <c r="PS105" s="27">
        <f>IF(AND(OR(ISBLANK(PS$9),PS$9=0)=FALSE,OR(PS$9='2. Protocols'!$C104,PS$9='2. Protocols'!$E104,PS$9='2. Protocols'!$G104)),1,0)*'4. Formulations'!$O104</f>
        <v>0</v>
      </c>
      <c r="PT105" s="27">
        <f>IF(AND(OR(ISBLANK(PT$9),PT$9=0)=FALSE,OR(PT$9='2. Protocols'!$C104,PT$9='2. Protocols'!$E104,PT$9='2. Protocols'!$G104)),1,0)*'4. Formulations'!$O104</f>
        <v>0</v>
      </c>
      <c r="PU105" s="27">
        <f>IF(AND(OR(ISBLANK(PU$9),PU$9=0)=FALSE,OR(PU$9='2. Protocols'!$C104,PU$9='2. Protocols'!$E104,PU$9='2. Protocols'!$G104)),1,0)*'4. Formulations'!$O104</f>
        <v>0</v>
      </c>
      <c r="PV105" s="27">
        <f>IF(AND(OR(ISBLANK(PV$9),PV$9=0)=FALSE,OR(PV$9='2. Protocols'!$C104,PV$9='2. Protocols'!$E104,PV$9='2. Protocols'!$G104)),1,0)*'4. Formulations'!$O104</f>
        <v>0</v>
      </c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P105" s="27">
        <f>IF(AND(OR(ISBLANK(QP$9),QP$9=0)=FALSE,QP$9=$DL105),1,0)*'4. Formulations'!$P104</f>
        <v>0</v>
      </c>
      <c r="QQ105" s="27">
        <f>IF(AND(OR(ISBLANK(QQ$9),QQ$9=0)=FALSE,QQ$9=$DL105),1,0)*'4. Formulations'!$P104</f>
        <v>0</v>
      </c>
      <c r="QR105" s="27">
        <f>IF(AND(OR(ISBLANK(QR$9),QR$9=0)=FALSE,QR$9=$DL105),1,0)*'4. Formulations'!$P104</f>
        <v>0</v>
      </c>
      <c r="QS105" s="27">
        <f>IF(AND(OR(ISBLANK(QS$9),QS$9=0)=FALSE,QS$9=$DL105),1,0)*'4. Formulations'!$P104</f>
        <v>0</v>
      </c>
      <c r="QT105" s="27">
        <f>IF(AND(OR(ISBLANK(QT$9),QT$9=0)=FALSE,QT$9=$DL105),1,0)*'4. Formulations'!$P104</f>
        <v>0</v>
      </c>
      <c r="QU105" s="27">
        <f>IF(AND(OR(ISBLANK(QU$9),QU$9=0)=FALSE,QU$9=$DL105),1,0)*'4. Formulations'!$P104</f>
        <v>0</v>
      </c>
      <c r="QV105" s="27">
        <f>IF(AND(OR(ISBLANK(QV$9),QV$9=0)=FALSE,QV$9=$DL105),1,0)*'4. Formulations'!$P104</f>
        <v>0</v>
      </c>
      <c r="QW105" s="27">
        <f>IF(AND(OR(ISBLANK(QW$9),QW$9=0)=FALSE,QW$9=$DL105),1,0)*'4. Formulations'!$P104</f>
        <v>0</v>
      </c>
      <c r="QX105" s="27">
        <f>IF(AND(OR(ISBLANK(QX$9),QX$9=0)=FALSE,QX$9=$DL105),1,0)*'4. Formulations'!$P104</f>
        <v>0</v>
      </c>
      <c r="QY105" s="27">
        <f>IF(AND(OR(ISBLANK(QY$9),QY$9=0)=FALSE,QY$9=$DL105),1,0)*'4. Formulations'!$P104</f>
        <v>0</v>
      </c>
      <c r="QZ105" s="27">
        <f>IF(AND(OR(ISBLANK(QZ$9),QZ$9=0)=FALSE,QZ$9=$DL105),1,0)*'4. Formulations'!$P104</f>
        <v>0</v>
      </c>
      <c r="RA105" s="27">
        <f>IF(AND(OR(ISBLANK(RA$9),RA$9=0)=FALSE,RA$9=$DL105),1,0)*'4. Formulations'!$P104</f>
        <v>0</v>
      </c>
      <c r="RB105" s="27">
        <f>IF(AND(OR(ISBLANK(RB$9),RB$9=0)=FALSE,RB$9=$DL105),1,0)*'4. Formulations'!$P104</f>
        <v>0</v>
      </c>
      <c r="RC105" s="27">
        <f>IF(AND(OR(ISBLANK(RC$9),RC$9=0)=FALSE,RC$9=$DL105),1,0)*'4. Formulations'!$P104</f>
        <v>0</v>
      </c>
      <c r="RD105" s="27">
        <f>IF(AND(OR(ISBLANK(RD$9),RD$9=0)=FALSE,RD$9=$DL105),1,0)*'4. Formulations'!$P104</f>
        <v>0</v>
      </c>
      <c r="RE105" s="27">
        <f>IF(AND(OR(ISBLANK(RE$9),RE$9=0)=FALSE,RE$9=$DL105),1,0)*'4. Formulations'!$P104</f>
        <v>0</v>
      </c>
      <c r="RF105" s="27">
        <f>IF(AND(OR(ISBLANK(RF$9),RF$9=0)=FALSE,RF$9=$DL105),1,0)*'4. Formulations'!$P104</f>
        <v>0</v>
      </c>
      <c r="RG105" s="27"/>
      <c r="RH105" s="27"/>
      <c r="RI105" s="27"/>
      <c r="RK105" s="27">
        <f>IF(AND(OR(ISBLANK(RK$9),RK$9=0)=FALSE,SUM($QP105:$RF105)&gt;0,RK$9='2. Protocols'!$G104),1,0)*'4. Formulations'!$P104</f>
        <v>0</v>
      </c>
      <c r="RL105" s="27">
        <f>IF(AND(OR(ISBLANK(RL$9),RL$9=0)=FALSE,SUM($QP105:$RF105)&gt;0,RL$9='2. Protocols'!$G104),1,0)*'4. Formulations'!$P104</f>
        <v>0</v>
      </c>
      <c r="RM105" s="27">
        <f>IF(AND(OR(ISBLANK(RM$9),RM$9=0)=FALSE,SUM($QP105:$RF105)&gt;0,RM$9='2. Protocols'!$G104),1,0)*'4. Formulations'!$P104</f>
        <v>0</v>
      </c>
      <c r="RN105" s="27">
        <f>IF(AND(OR(ISBLANK(RN$9),RN$9=0)=FALSE,SUM($QP105:$RF105)&gt;0,RN$9='2. Protocols'!$G104),1,0)*'4. Formulations'!$P104</f>
        <v>0</v>
      </c>
      <c r="RO105" s="27">
        <f>IF(AND(OR(ISBLANK(RO$9),RO$9=0)=FALSE,SUM($QP105:$RF105)&gt;0,RO$9='2. Protocols'!$G104),1,0)*'4. Formulations'!$P104</f>
        <v>0</v>
      </c>
      <c r="RP105" s="27">
        <f>IF(AND(OR(ISBLANK(RP$9),RP$9=0)=FALSE,SUM($QP105:$RF105)&gt;0,RP$9='2. Protocols'!$G104),1,0)*'4. Formulations'!$P104</f>
        <v>0</v>
      </c>
      <c r="RQ105" s="27">
        <f>IF(AND(OR(ISBLANK(RQ$9),RQ$9=0)=FALSE,SUM($QP105:$RF105)&gt;0,RQ$9='2. Protocols'!$G104),1,0)*'4. Formulations'!$P104</f>
        <v>0</v>
      </c>
      <c r="RR105" s="27">
        <f>IF(AND(OR(ISBLANK(RR$9),RR$9=0)=FALSE,SUM($QP105:$RF105)&gt;0,RR$9='2. Protocols'!$G104),1,0)*'4. Formulations'!$P104</f>
        <v>0</v>
      </c>
      <c r="RS105" s="27">
        <f>IF(AND(OR(ISBLANK(RS$9),RS$9=0)=FALSE,SUM($QP105:$RF105)&gt;0,RS$9='2. Protocols'!$G104),1,0)*'4. Formulations'!$P104</f>
        <v>0</v>
      </c>
      <c r="RT105" s="27">
        <f>IF(AND(OR(ISBLANK(RT$9),RT$9=0)=FALSE,SUM($QP105:$RF105)&gt;0,RT$9='2. Protocols'!$G104),1,0)*'4. Formulations'!$P104</f>
        <v>0</v>
      </c>
      <c r="RU105" s="27">
        <f>IF(AND(OR(ISBLANK(RU$9),RU$9=0)=FALSE,SUM($QP105:$RF105)&gt;0,RU$9='2. Protocols'!$G104),1,0)*'4. Formulations'!$P104</f>
        <v>0</v>
      </c>
      <c r="RV105" s="27">
        <f>IF(AND(OR(ISBLANK(RV$9),RV$9=0)=FALSE,SUM($QP105:$RF105)&gt;0,RV$9='2. Protocols'!$G104),1,0)*'4. Formulations'!$P104</f>
        <v>0</v>
      </c>
      <c r="RW105" s="27">
        <f>IF(AND(OR(ISBLANK(RW$9),RW$9=0)=FALSE,SUM($QP105:$RF105)&gt;0,RW$9='2. Protocols'!$G104),1,0)*'4. Formulations'!$P104</f>
        <v>0</v>
      </c>
      <c r="RX105" s="27">
        <f>IF(AND(OR(ISBLANK(RX$9),RX$9=0)=FALSE,SUM($QP105:$RF105)&gt;0,RX$9='2. Protocols'!$G104),1,0)*'4. Formulations'!$P104</f>
        <v>0</v>
      </c>
      <c r="RY105" s="27">
        <f>IF(AND(OR(ISBLANK(RY$9),RY$9=0)=FALSE,SUM($QP105:$RF105)&gt;0,RY$9='2. Protocols'!$G104),1,0)*'4. Formulations'!$P104</f>
        <v>0</v>
      </c>
      <c r="RZ105" s="27">
        <f>IF(AND(OR(ISBLANK(RZ$9),RZ$9=0)=FALSE,SUM($QP105:$RF105)&gt;0,RZ$9='2. Protocols'!$G104),1,0)*'4. Formulations'!$P104</f>
        <v>0</v>
      </c>
      <c r="SA105" s="27">
        <f>IF(AND(OR(ISBLANK(SA$9),SA$9=0)=FALSE,SUM($QP105:$RF105)&gt;0,SA$9='2. Protocols'!$G104),1,0)*'4. Formulations'!$P104</f>
        <v>0</v>
      </c>
      <c r="SB105" s="27">
        <f>IF(AND(OR(ISBLANK(SB$9),SB$9=0)=FALSE,SUM($QP105:$RF105)&gt;0,SB$9='2. Protocols'!$G104),1,0)*'4. Formulations'!$P104</f>
        <v>0</v>
      </c>
      <c r="SC105" s="27">
        <f>IF(AND(OR(ISBLANK(SC$9),SC$9=0)=FALSE,SUM($QP105:$RF105)&gt;0,SC$9='2. Protocols'!$G104),1,0)*'4. Formulations'!$P104</f>
        <v>0</v>
      </c>
      <c r="SD105" s="27">
        <f>IF(AND(OR(ISBLANK(SD$9),SD$9=0)=FALSE,SUM($QP105:$RF105)&gt;0,SD$9='2. Protocols'!$G104),1,0)*'4. Formulations'!$P104</f>
        <v>0</v>
      </c>
      <c r="SE105" s="27">
        <f>IF(AND(OR(ISBLANK(SE$9),SE$9=0)=FALSE,SUM($QP105:$RF105)&gt;0,SE$9='2. Protocols'!$G104),1,0)*'4. Formulations'!$P104</f>
        <v>0</v>
      </c>
      <c r="SF105" s="27">
        <f>IF(AND(OR(ISBLANK(SF$9),SF$9=0)=FALSE,SUM($QP105:$RF105)&gt;0,SF$9='2. Protocols'!$G104),1,0)*'4. Formulations'!$P104</f>
        <v>0</v>
      </c>
      <c r="SG105" s="27">
        <f>IF(AND(OR(ISBLANK(SG$9),SG$9=0)=FALSE,SUM($QP105:$RF105)&gt;0,SG$9='2. Protocols'!$G104),1,0)*'4. Formulations'!$P104</f>
        <v>0</v>
      </c>
      <c r="SH105" s="27">
        <f>IF(AND(OR(ISBLANK(SH$9),SH$9=0)=FALSE,SUM($QP105:$RF105)&gt;0,SH$9='2. Protocols'!$G104),1,0)*'4. Formulations'!$P104</f>
        <v>0</v>
      </c>
      <c r="SI105" s="27">
        <f>IF(AND(OR(ISBLANK(SI$9),SI$9=0)=FALSE,SUM($QP105:$RF105)&gt;0,SI$9='2. Protocols'!$G104),1,0)*'4. Formulations'!$P104</f>
        <v>0</v>
      </c>
      <c r="SJ105" s="27">
        <f>IF(AND(OR(ISBLANK(SJ$9),SJ$9=0)=FALSE,SUM($QP105:$RF105)&gt;0,SJ$9='2. Protocols'!$G104),1,0)*'4. Formulations'!$P104</f>
        <v>0</v>
      </c>
      <c r="SK105" s="27">
        <f>IF(AND(OR(ISBLANK(SK$9),SK$9=0)=FALSE,SUM($QP105:$RF105)&gt;0,SK$9='2. Protocols'!$G104),1,0)*'4. Formulations'!$P104</f>
        <v>0</v>
      </c>
      <c r="SL105" s="27">
        <f>IF(AND(OR(ISBLANK(SL$9),SL$9=0)=FALSE,SUM($QP105:$RF105)&gt;0,SL$9='2. Protocols'!$G104),1,0)*'4. Formulations'!$P104</f>
        <v>0</v>
      </c>
      <c r="SM105" s="27">
        <f>IF(AND(OR(ISBLANK(SM$9),SM$9=0)=FALSE,SUM($QP105:$RF105)&gt;0,SM$9='2. Protocols'!$G104),1,0)*'4. Formulations'!$P104</f>
        <v>0</v>
      </c>
      <c r="SN105" s="27">
        <f>IF(AND(OR(ISBLANK(SN$9),SN$9=0)=FALSE,SUM($QP105:$RF105)&gt;0,SN$9='2. Protocols'!$G104),1,0)*'4. Formulations'!$P104</f>
        <v>0</v>
      </c>
      <c r="SO105" s="27">
        <f>IF(AND(OR(ISBLANK(SO$9),SO$9=0)=FALSE,SUM($QP105:$RF105)&gt;0,SO$9='2. Protocols'!$G104),1,0)*'4. Formulations'!$P104</f>
        <v>0</v>
      </c>
      <c r="SP105" s="27">
        <f>IF(AND(OR(ISBLANK(SP$9),SP$9=0)=FALSE,SUM($QP105:$RF105)&gt;0,SP$9='2. Protocols'!$G104),1,0)*'4. Formulations'!$P104</f>
        <v>0</v>
      </c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J105" s="27">
        <f>IF(AND(OR(ISBLANK(TJ$9),TJ$9=0)=FALSE,TJ$9=$DM105),1,0)*'4. Formulations'!$Q104</f>
        <v>0</v>
      </c>
      <c r="TK105" s="27">
        <f>IF(AND(OR(ISBLANK(TK$9),TK$9=0)=FALSE,TK$9=$DM105),1,0)*'4. Formulations'!$Q104</f>
        <v>0</v>
      </c>
      <c r="TL105" s="27">
        <f>IF(AND(OR(ISBLANK(TL$9),TL$9=0)=FALSE,TL$9=$DM105),1,0)*'4. Formulations'!$Q104</f>
        <v>0</v>
      </c>
      <c r="TM105" s="27">
        <f>IF(AND(OR(ISBLANK(TM$9),TM$9=0)=FALSE,TM$9=$DM105),1,0)*'4. Formulations'!$Q104</f>
        <v>0</v>
      </c>
      <c r="TN105" s="27">
        <f>IF(AND(OR(ISBLANK(TN$9),TN$9=0)=FALSE,TN$9=$DM105),1,0)*'4. Formulations'!$Q104</f>
        <v>0</v>
      </c>
      <c r="TO105" s="27">
        <f>IF(AND(OR(ISBLANK(TO$9),TO$9=0)=FALSE,TO$9=$DM105),1,0)*'4. Formulations'!$Q104</f>
        <v>0</v>
      </c>
      <c r="TP105" s="27">
        <f>IF(AND(OR(ISBLANK(TP$9),TP$9=0)=FALSE,TP$9=$DM105),1,0)*'4. Formulations'!$Q104</f>
        <v>0</v>
      </c>
      <c r="TQ105" s="27">
        <f>IF(AND(OR(ISBLANK(TQ$9),TQ$9=0)=FALSE,TQ$9=$DM105),1,0)*'4. Formulations'!$Q104</f>
        <v>0</v>
      </c>
      <c r="TR105" s="27">
        <f>IF(AND(OR(ISBLANK(TR$9),TR$9=0)=FALSE,TR$9=$DM105),1,0)*'4. Formulations'!$Q104</f>
        <v>0</v>
      </c>
      <c r="TS105" s="27">
        <f>IF(AND(OR(ISBLANK(TS$9),TS$9=0)=FALSE,TS$9=$DM105),1,0)*'4. Formulations'!$Q104</f>
        <v>0</v>
      </c>
      <c r="TT105" s="27">
        <f>IF(AND(OR(ISBLANK(TT$9),TT$9=0)=FALSE,TT$9=$DM105),1,0)*'4. Formulations'!$Q104</f>
        <v>0</v>
      </c>
      <c r="TU105" s="27">
        <f>IF(AND(OR(ISBLANK(TU$9),TU$9=0)=FALSE,TU$9=$DM105),1,0)*'4. Formulations'!$Q104</f>
        <v>0</v>
      </c>
      <c r="TV105" s="27">
        <f>IF(AND(OR(ISBLANK(TV$9),TV$9=0)=FALSE,TV$9=$DM105),1,0)*'4. Formulations'!$Q104</f>
        <v>0</v>
      </c>
      <c r="TW105" s="27">
        <f>IF(AND(OR(ISBLANK(TW$9),TW$9=0)=FALSE,TW$9=$DM105),1,0)*'4. Formulations'!$Q104</f>
        <v>0</v>
      </c>
      <c r="TX105" s="27">
        <f>IF(AND(OR(ISBLANK(TX$9),TX$9=0)=FALSE,TX$9=$DM105),1,0)*'4. Formulations'!$Q104</f>
        <v>0</v>
      </c>
      <c r="TY105" s="27">
        <f>IF(AND(OR(ISBLANK(TY$9),TY$9=0)=FALSE,TY$9=$DM105),1,0)*'4. Formulations'!$Q104</f>
        <v>0</v>
      </c>
      <c r="TZ105" s="27">
        <f>IF(AND(OR(ISBLANK(TZ$9),TZ$9=0)=FALSE,TZ$9=$DM105),1,0)*'4. Formulations'!$Q104</f>
        <v>0</v>
      </c>
      <c r="UA105" s="27"/>
      <c r="UB105" s="27"/>
      <c r="UC105" s="27"/>
    </row>
    <row r="106" spans="2:549" collapsed="1" x14ac:dyDescent="0.3">
      <c r="B106" s="2"/>
      <c r="C106" s="75" t="str">
        <f>IF('2. Protocols'!C105&amp;"+"&amp;'2. Protocols'!E105&amp;"+"&amp;'2. Protocols'!G105="++","",'2. Protocols'!C105&amp;"+"&amp;'2. Protocols'!E105&amp;"+"&amp;'2. Protocols'!G105)</f>
        <v/>
      </c>
      <c r="D106" s="7"/>
      <c r="E106" s="8"/>
      <c r="G106" s="821">
        <f>'2. Protocols'!J105*'1. General Inputs'!$N$13</f>
        <v>0</v>
      </c>
      <c r="H106" s="821">
        <f>MAX(G106*(1+'1. General Inputs'!$BE$23)+(H$110*'2. Protocols'!$S105)+'3. ARV Substitutions'!L126,0)</f>
        <v>0</v>
      </c>
      <c r="I106" s="821" t="e">
        <f>MAX(H106*(1+'1. General Inputs'!$BE$23)+(I$110*'2. Protocols'!$S105)+'3. ARV Substitutions'!M126,0)</f>
        <v>#VALUE!</v>
      </c>
      <c r="J106" s="821" t="e">
        <f>MAX(I106*(1+'1. General Inputs'!$BE$23)+(J$110*'2. Protocols'!$S105)+'3. ARV Substitutions'!N126,0)</f>
        <v>#VALUE!</v>
      </c>
      <c r="K106" s="821" t="e">
        <f>MAX(J106*(1+'1. General Inputs'!$BE$23)+(K$110*'2. Protocols'!$S105)+'3. ARV Substitutions'!O126,0)</f>
        <v>#VALUE!</v>
      </c>
      <c r="L106" s="821" t="e">
        <f>MAX(K106*(1+'1. General Inputs'!$BE$23)+(L$110*'2. Protocols'!$S105)+'3. ARV Substitutions'!P126,0)</f>
        <v>#VALUE!</v>
      </c>
      <c r="M106" s="821" t="e">
        <f>MAX(L106*(1+'1. General Inputs'!$BE$23)+(M$110*'2. Protocols'!$S105)+'3. ARV Substitutions'!Q126,0)</f>
        <v>#VALUE!</v>
      </c>
      <c r="N106" s="821" t="e">
        <f>MAX(M106*(1+'1. General Inputs'!$BE$23)+(N$110*'2. Protocols'!$S105)+'3. ARV Substitutions'!R126,0)</f>
        <v>#VALUE!</v>
      </c>
      <c r="O106" s="821" t="e">
        <f>MAX(N106*(1+'1. General Inputs'!$BE$23)+(O$110*'2. Protocols'!$S105)+'3. ARV Substitutions'!S126,0)</f>
        <v>#VALUE!</v>
      </c>
      <c r="P106" s="821" t="e">
        <f>MAX(O106*(1+'1. General Inputs'!$BE$23)+(P$110*'2. Protocols'!$S105)+'3. ARV Substitutions'!T126,0)</f>
        <v>#VALUE!</v>
      </c>
      <c r="Q106" s="821" t="e">
        <f>MAX(P106*(1+'1. General Inputs'!$BE$23)+(Q$110*'2. Protocols'!$S105)+'3. ARV Substitutions'!U126,0)</f>
        <v>#VALUE!</v>
      </c>
      <c r="R106" s="821" t="e">
        <f>MAX(Q106*(1+'1. General Inputs'!$BE$23)+(R$110*'2. Protocols'!$S105)+'3. ARV Substitutions'!V126,0)</f>
        <v>#VALUE!</v>
      </c>
      <c r="S106" s="821" t="e">
        <f>MAX(R106*(1+'1. General Inputs'!$BE$23)+(S$110*'2. Protocols'!$S105)+'3. ARV Substitutions'!W126,0)</f>
        <v>#VALUE!</v>
      </c>
      <c r="T106" s="821" t="e">
        <f>MAX(S106*(1+'1. General Inputs'!$BE$23)+(T$110*'2. Protocols'!$S105)+'3. ARV Substitutions'!X126,0)</f>
        <v>#VALUE!</v>
      </c>
      <c r="U106" s="821" t="e">
        <f>MAX(T106*(1+'1. General Inputs'!$BE$23)+(U$110*'2. Protocols'!$S105)+'3. ARV Substitutions'!Y126,0)</f>
        <v>#VALUE!</v>
      </c>
      <c r="V106" s="821" t="e">
        <f>MAX(U106*(1+'1. General Inputs'!$BE$23)+(V$110*'2. Protocols'!$S105)+'3. ARV Substitutions'!Z126,0)</f>
        <v>#VALUE!</v>
      </c>
      <c r="W106" s="821" t="e">
        <f>MAX(V106*(1+'1. General Inputs'!$BE$23)+(W$110*'2. Protocols'!$S105)+'3. ARV Substitutions'!AA126,0)</f>
        <v>#VALUE!</v>
      </c>
      <c r="X106" s="821" t="e">
        <f>MAX(W106*(1+'1. General Inputs'!$BE$23)+(X$110*'2. Protocols'!$S105)+'3. ARV Substitutions'!AB126,0)</f>
        <v>#VALUE!</v>
      </c>
      <c r="Y106" s="821" t="e">
        <f>MAX(X106*(1+'1. General Inputs'!$BE$23)+(Y$110*'2. Protocols'!$S105)+'3. ARV Substitutions'!AC126,0)</f>
        <v>#VALUE!</v>
      </c>
      <c r="Z106" s="821" t="e">
        <f>MAX(Y106*(1+'1. General Inputs'!$BE$23)+(Z$110*'2. Protocols'!$S105)+'3. ARV Substitutions'!AD126,0)</f>
        <v>#VALUE!</v>
      </c>
      <c r="AA106" s="821" t="e">
        <f>MAX(Z106*(1+'1. General Inputs'!$BE$23)+(AA$110*'2. Protocols'!$S105)+'3. ARV Substitutions'!AE126,0)</f>
        <v>#VALUE!</v>
      </c>
      <c r="AB106" s="821" t="e">
        <f>MAX(AA106*(1+'1. General Inputs'!$BE$23)+(AB$110*'2. Protocols'!$S105)+'3. ARV Substitutions'!AF126,0)</f>
        <v>#VALUE!</v>
      </c>
      <c r="AC106" s="821" t="e">
        <f>MAX(AB106*(1+'1. General Inputs'!$BE$23)+(AC$110*'2. Protocols'!$S105)+'3. ARV Substitutions'!AG126,0)</f>
        <v>#VALUE!</v>
      </c>
      <c r="AD106" s="821" t="e">
        <f>MAX(AC106*(1+'1. General Inputs'!$BE$23)+(AD$110*'2. Protocols'!$S105)+'3. ARV Substitutions'!AH126,0)</f>
        <v>#VALUE!</v>
      </c>
      <c r="AE106" s="821" t="e">
        <f>MAX(AD106*(1+'1. General Inputs'!$BE$23)+(AE$110*'2. Protocols'!$S105)+'3. ARV Substitutions'!AI126,0)</f>
        <v>#VALUE!</v>
      </c>
      <c r="AF106" s="821" t="e">
        <f>MAX(AE106*(1+'1. General Inputs'!$BE$23)+(AF$110*'2. Protocols'!$S105)+'3. ARV Substitutions'!AJ126,0)</f>
        <v>#VALUE!</v>
      </c>
      <c r="AG106" s="821" t="e">
        <f>MAX(AF106*(1+'1. General Inputs'!$BE$23)+(AG$110*'2. Protocols'!$S105)+'3. ARV Substitutions'!AK126,0)</f>
        <v>#VALUE!</v>
      </c>
      <c r="AH106" s="821" t="e">
        <f>MAX(AG106*(1+'1. General Inputs'!$BE$23)+(AH$110*'2. Protocols'!$S105)+'3. ARV Substitutions'!AL126,0)</f>
        <v>#VALUE!</v>
      </c>
      <c r="AI106" s="821" t="e">
        <f>MAX(AH106*(1+'1. General Inputs'!$BE$23)+(AI$110*'2. Protocols'!$S105)+'3. ARV Substitutions'!AM126,0)</f>
        <v>#VALUE!</v>
      </c>
      <c r="AJ106" s="821" t="e">
        <f>MAX(AI106*(1+'1. General Inputs'!$BE$23)+(AJ$110*'2. Protocols'!$S105)+'3. ARV Substitutions'!AN126,0)</f>
        <v>#VALUE!</v>
      </c>
      <c r="AK106" s="821" t="e">
        <f>MAX(AJ106*(1+'1. General Inputs'!$BE$23)+(AK$110*'2. Protocols'!$S105)+'3. ARV Substitutions'!AO126,0)</f>
        <v>#VALUE!</v>
      </c>
      <c r="AL106" s="821" t="e">
        <f>MAX(AK106*(1+'1. General Inputs'!$BE$23)+(AL$110*'2. Protocols'!$S105)+'3. ARV Substitutions'!AP126,0)</f>
        <v>#VALUE!</v>
      </c>
      <c r="AM106" s="821" t="e">
        <f>MAX(AL106*(1+'1. General Inputs'!$BE$23)+(AM$110*'2. Protocols'!$S105)+'3. ARV Substitutions'!AQ126,0)</f>
        <v>#VALUE!</v>
      </c>
      <c r="AN106" s="821" t="e">
        <f>MAX(AM106*(1+'1. General Inputs'!$BE$23)+(AN$110*'2. Protocols'!$S105)+'3. ARV Substitutions'!AR126,0)</f>
        <v>#VALUE!</v>
      </c>
      <c r="AO106" s="821" t="e">
        <f>MAX(AN106*(1+'1. General Inputs'!$BE$23)+(AO$110*'2. Protocols'!$S105)+'3. ARV Substitutions'!AS126,0)</f>
        <v>#VALUE!</v>
      </c>
      <c r="AP106" s="821" t="e">
        <f>MAX(AO106*(1+'1. General Inputs'!$BE$23)+(AP$110*'2. Protocols'!$S105)+'3. ARV Substitutions'!AT126,0)</f>
        <v>#VALUE!</v>
      </c>
      <c r="AQ106" s="821" t="e">
        <f>MAX(AP106*(1+'1. General Inputs'!$BE$23)+(AQ$110*'2. Protocols'!$S105)+'3. ARV Substitutions'!AU126,0)</f>
        <v>#VALUE!</v>
      </c>
      <c r="CA106" s="51">
        <f t="shared" si="106"/>
        <v>0</v>
      </c>
      <c r="CB106" s="51" t="e">
        <f t="shared" si="107"/>
        <v>#VALUE!</v>
      </c>
      <c r="CC106" s="51" t="e">
        <f t="shared" si="108"/>
        <v>#VALUE!</v>
      </c>
      <c r="CD106" s="51" t="e">
        <f t="shared" si="109"/>
        <v>#VALUE!</v>
      </c>
      <c r="CE106" s="51" t="e">
        <f t="shared" si="110"/>
        <v>#VALUE!</v>
      </c>
      <c r="CF106" s="51" t="e">
        <f t="shared" si="111"/>
        <v>#VALUE!</v>
      </c>
      <c r="CG106" s="51" t="e">
        <f t="shared" si="112"/>
        <v>#VALUE!</v>
      </c>
      <c r="CH106" s="51" t="e">
        <f t="shared" si="113"/>
        <v>#VALUE!</v>
      </c>
      <c r="CI106" s="51" t="e">
        <f t="shared" si="114"/>
        <v>#VALUE!</v>
      </c>
      <c r="CJ106" s="51" t="e">
        <f t="shared" si="115"/>
        <v>#VALUE!</v>
      </c>
      <c r="CK106" s="51" t="e">
        <f t="shared" si="116"/>
        <v>#VALUE!</v>
      </c>
      <c r="CL106" s="51" t="e">
        <f t="shared" si="117"/>
        <v>#VALUE!</v>
      </c>
      <c r="CM106" s="51" t="e">
        <f t="shared" si="118"/>
        <v>#VALUE!</v>
      </c>
      <c r="CN106" s="51" t="e">
        <f t="shared" si="119"/>
        <v>#VALUE!</v>
      </c>
      <c r="CO106" s="51" t="e">
        <f t="shared" si="120"/>
        <v>#VALUE!</v>
      </c>
      <c r="CP106" s="51" t="e">
        <f t="shared" si="121"/>
        <v>#VALUE!</v>
      </c>
      <c r="CQ106" s="51" t="e">
        <f t="shared" si="122"/>
        <v>#VALUE!</v>
      </c>
      <c r="CR106" s="51" t="e">
        <f t="shared" si="123"/>
        <v>#VALUE!</v>
      </c>
      <c r="CS106" s="51" t="e">
        <f t="shared" si="124"/>
        <v>#VALUE!</v>
      </c>
      <c r="CT106" s="51" t="e">
        <f t="shared" si="125"/>
        <v>#VALUE!</v>
      </c>
      <c r="CU106" s="51" t="e">
        <f t="shared" si="126"/>
        <v>#VALUE!</v>
      </c>
      <c r="CV106" s="51" t="e">
        <f t="shared" si="127"/>
        <v>#VALUE!</v>
      </c>
      <c r="CW106" s="51" t="e">
        <f t="shared" si="128"/>
        <v>#VALUE!</v>
      </c>
      <c r="CX106" s="51" t="e">
        <f t="shared" si="129"/>
        <v>#VALUE!</v>
      </c>
      <c r="CY106" s="51" t="e">
        <f t="shared" si="130"/>
        <v>#VALUE!</v>
      </c>
      <c r="CZ106" s="51" t="e">
        <f t="shared" si="131"/>
        <v>#VALUE!</v>
      </c>
      <c r="DA106" s="51" t="e">
        <f t="shared" si="132"/>
        <v>#VALUE!</v>
      </c>
      <c r="DB106" s="51" t="e">
        <f t="shared" si="133"/>
        <v>#VALUE!</v>
      </c>
      <c r="DC106" s="51" t="e">
        <f t="shared" si="134"/>
        <v>#VALUE!</v>
      </c>
      <c r="DD106" s="51" t="e">
        <f t="shared" si="135"/>
        <v>#VALUE!</v>
      </c>
      <c r="DE106" s="51" t="e">
        <f t="shared" si="136"/>
        <v>#VALUE!</v>
      </c>
      <c r="DF106" s="51" t="e">
        <f t="shared" si="137"/>
        <v>#VALUE!</v>
      </c>
      <c r="DG106" s="51" t="e">
        <f t="shared" si="138"/>
        <v>#VALUE!</v>
      </c>
      <c r="DH106" s="51" t="e">
        <f t="shared" si="139"/>
        <v>#VALUE!</v>
      </c>
      <c r="DI106" s="51" t="e">
        <f t="shared" si="140"/>
        <v>#VALUE!</v>
      </c>
      <c r="DJ106" s="51" t="e">
        <f t="shared" si="141"/>
        <v>#VALUE!</v>
      </c>
      <c r="DL106" s="21" t="str">
        <f>CONCATENATE('2. Protocols'!C105, '2. Protocols'!D105, '2. Protocols'!E105)</f>
        <v>+</v>
      </c>
      <c r="DM106" s="21" t="str">
        <f>CONCATENATE('2. Protocols'!C105, '2. Protocols'!D105, '2. Protocols'!E105, '2. Protocols'!F105, '2. Protocols'!G105,)</f>
        <v>++</v>
      </c>
      <c r="DO106" s="27">
        <f>IF(AND(OR(ISBLANK(DO$9),DO$9=0)=FALSE,OR(DO$9='2. Protocols'!$C105,DO$9='2. Protocols'!$E105,DO$9='2. Protocols'!$G105)),1,0)*'4. Formulations'!$I105</f>
        <v>0</v>
      </c>
      <c r="DP106" s="27">
        <f>IF(AND(OR(ISBLANK(DP$9),DP$9=0)=FALSE,OR(DP$9='2. Protocols'!$C105,DP$9='2. Protocols'!$E105,DP$9='2. Protocols'!$G105)),1,0)*'4. Formulations'!$I105</f>
        <v>0</v>
      </c>
      <c r="DQ106" s="27">
        <f>IF(AND(OR(ISBLANK(DQ$9),DQ$9=0)=FALSE,OR(DQ$9='2. Protocols'!$C105,DQ$9='2. Protocols'!$E105,DQ$9='2. Protocols'!$G105)),1,0)*'4. Formulations'!$I105</f>
        <v>0</v>
      </c>
      <c r="DR106" s="27">
        <f>IF(AND(OR(ISBLANK(DR$9),DR$9=0)=FALSE,OR(DR$9='2. Protocols'!$C105,DR$9='2. Protocols'!$E105,DR$9='2. Protocols'!$G105)),1,0)*'4. Formulations'!$I105</f>
        <v>0</v>
      </c>
      <c r="DS106" s="27">
        <f>IF(AND(OR(ISBLANK(DS$9),DS$9=0)=FALSE,OR(DS$9='2. Protocols'!$C105,DS$9='2. Protocols'!$E105,DS$9='2. Protocols'!$G105)),1,0)*'4. Formulations'!$I105</f>
        <v>0</v>
      </c>
      <c r="DT106" s="27">
        <f>IF(AND(OR(ISBLANK(DT$9),DT$9=0)=FALSE,OR(DT$9='2. Protocols'!$C105,DT$9='2. Protocols'!$E105,DT$9='2. Protocols'!$G105)),1,0)*'4. Formulations'!$I105</f>
        <v>0</v>
      </c>
      <c r="DU106" s="27">
        <f>IF(AND(OR(ISBLANK(DU$9),DU$9=0)=FALSE,OR(DU$9='2. Protocols'!$C105,DU$9='2. Protocols'!$E105,DU$9='2. Protocols'!$G105)),1,0)*'4. Formulations'!$I105</f>
        <v>0</v>
      </c>
      <c r="DV106" s="27">
        <f>IF(AND(OR(ISBLANK(DV$9),DV$9=0)=FALSE,OR(DV$9='2. Protocols'!$C105,DV$9='2. Protocols'!$E105,DV$9='2. Protocols'!$G105)),1,0)*'4. Formulations'!$I105</f>
        <v>0</v>
      </c>
      <c r="DW106" s="27">
        <f>IF(AND(OR(ISBLANK(DW$9),DW$9=0)=FALSE,OR(DW$9='2. Protocols'!$C105,DW$9='2. Protocols'!$E105,DW$9='2. Protocols'!$G105)),1,0)*'4. Formulations'!$I105</f>
        <v>0</v>
      </c>
      <c r="DX106" s="27">
        <f>IF(AND(OR(ISBLANK(DX$9),DX$9=0)=FALSE,OR(DX$9='2. Protocols'!$C105,DX$9='2. Protocols'!$E105,DX$9='2. Protocols'!$G105)),1,0)*'4. Formulations'!$I105</f>
        <v>0</v>
      </c>
      <c r="DY106" s="27">
        <f>IF(AND(OR(ISBLANK(DY$9),DY$9=0)=FALSE,OR(DY$9='2. Protocols'!$C105,DY$9='2. Protocols'!$E105,DY$9='2. Protocols'!$G105)),1,0)*'4. Formulations'!$I105</f>
        <v>0</v>
      </c>
      <c r="DZ106" s="27">
        <f>IF(AND(OR(ISBLANK(DZ$9),DZ$9=0)=FALSE,OR(DZ$9='2. Protocols'!$C105,DZ$9='2. Protocols'!$E105,DZ$9='2. Protocols'!$G105)),1,0)*'4. Formulations'!$I105</f>
        <v>0</v>
      </c>
      <c r="EA106" s="27">
        <f>IF(AND(OR(ISBLANK(EA$9),EA$9=0)=FALSE,OR(EA$9='2. Protocols'!$C105,EA$9='2. Protocols'!$E105,EA$9='2. Protocols'!$G105)),1,0)*'4. Formulations'!$I105</f>
        <v>0</v>
      </c>
      <c r="EB106" s="27">
        <f>IF(AND(OR(ISBLANK(EB$9),EB$9=0)=FALSE,OR(EB$9='2. Protocols'!$C105,EB$9='2. Protocols'!$E105,EB$9='2. Protocols'!$G105)),1,0)*'4. Formulations'!$I105</f>
        <v>0</v>
      </c>
      <c r="EC106" s="27">
        <f>IF(AND(OR(ISBLANK(EC$9),EC$9=0)=FALSE,OR(EC$9='2. Protocols'!$C105,EC$9='2. Protocols'!$E105,EC$9='2. Protocols'!$G105)),1,0)*'4. Formulations'!$I105</f>
        <v>0</v>
      </c>
      <c r="ED106" s="27">
        <f>IF(AND(OR(ISBLANK(ED$9),ED$9=0)=FALSE,OR(ED$9='2. Protocols'!$C105,ED$9='2. Protocols'!$E105,ED$9='2. Protocols'!$G105)),1,0)*'4. Formulations'!$I105</f>
        <v>0</v>
      </c>
      <c r="EE106" s="27">
        <f>IF(AND(OR(ISBLANK(EE$9),EE$9=0)=FALSE,OR(EE$9='2. Protocols'!$C105,EE$9='2. Protocols'!$E105,EE$9='2. Protocols'!$G105)),1,0)*'4. Formulations'!$I105</f>
        <v>0</v>
      </c>
      <c r="EF106" s="27">
        <f>IF(AND(OR(ISBLANK(EF$9),EF$9=0)=FALSE,OR(EF$9='2. Protocols'!$C105,EF$9='2. Protocols'!$E105,EF$9='2. Protocols'!$G105)),1,0)*'4. Formulations'!$I105</f>
        <v>0</v>
      </c>
      <c r="EG106" s="27">
        <f>IF(AND(OR(ISBLANK(EG$9),EG$9=0)=FALSE,OR(EG$9='2. Protocols'!$C105,EG$9='2. Protocols'!$E105,EG$9='2. Protocols'!$G105)),1,0)*'4. Formulations'!$I105</f>
        <v>0</v>
      </c>
      <c r="EH106" s="27">
        <f>IF(AND(OR(ISBLANK(EH$9),EH$9=0)=FALSE,OR(EH$9='2. Protocols'!$C105,EH$9='2. Protocols'!$E105,EH$9='2. Protocols'!$G105)),1,0)*'4. Formulations'!$I105</f>
        <v>0</v>
      </c>
      <c r="EI106" s="27">
        <f>IF(AND(OR(ISBLANK(EI$9),EI$9=0)=FALSE,OR(EI$9='2. Protocols'!$C105,EI$9='2. Protocols'!$E105,EI$9='2. Protocols'!$G105)),1,0)*'4. Formulations'!$I105</f>
        <v>0</v>
      </c>
      <c r="EJ106" s="27">
        <f>IF(AND(OR(ISBLANK(EJ$9),EJ$9=0)=FALSE,OR(EJ$9='2. Protocols'!$C105,EJ$9='2. Protocols'!$E105,EJ$9='2. Protocols'!$G105)),1,0)*'4. Formulations'!$I105</f>
        <v>0</v>
      </c>
      <c r="EK106" s="27">
        <f>IF(AND(OR(ISBLANK(EK$9),EK$9=0)=FALSE,OR(EK$9='2. Protocols'!$C105,EK$9='2. Protocols'!$E105,EK$9='2. Protocols'!$G105)),1,0)*'4. Formulations'!$I105</f>
        <v>0</v>
      </c>
      <c r="EL106" s="27">
        <f>IF(AND(OR(ISBLANK(EL$9),EL$9=0)=FALSE,OR(EL$9='2. Protocols'!$C105,EL$9='2. Protocols'!$E105,EL$9='2. Protocols'!$G105)),1,0)*'4. Formulations'!$I105</f>
        <v>0</v>
      </c>
      <c r="EM106" s="27">
        <f>IF(AND(OR(ISBLANK(EM$9),EM$9=0)=FALSE,OR(EM$9='2. Protocols'!$C105,EM$9='2. Protocols'!$E105,EM$9='2. Protocols'!$G105)),1,0)*'4. Formulations'!$I105</f>
        <v>0</v>
      </c>
      <c r="EN106" s="27">
        <f>IF(AND(OR(ISBLANK(EN$9),EN$9=0)=FALSE,OR(EN$9='2. Protocols'!$C105,EN$9='2. Protocols'!$E105,EN$9='2. Protocols'!$G105)),1,0)*'4. Formulations'!$I105</f>
        <v>0</v>
      </c>
      <c r="EO106" s="27">
        <f>IF(AND(OR(ISBLANK(EO$9),EO$9=0)=FALSE,OR(EO$9='2. Protocols'!$C105,EO$9='2. Protocols'!$E105,EO$9='2. Protocols'!$G105)),1,0)*'4. Formulations'!$I105</f>
        <v>0</v>
      </c>
      <c r="EP106" s="27">
        <f>IF(AND(OR(ISBLANK(EP$9),EP$9=0)=FALSE,OR(EP$9='2. Protocols'!$C105,EP$9='2. Protocols'!$E105,EP$9='2. Protocols'!$G105)),1,0)*'4. Formulations'!$I105</f>
        <v>0</v>
      </c>
      <c r="EQ106" s="27">
        <f>IF(AND(OR(ISBLANK(EQ$9),EQ$9=0)=FALSE,OR(EQ$9='2. Protocols'!$C105,EQ$9='2. Protocols'!$E105,EQ$9='2. Protocols'!$G105)),1,0)*'4. Formulations'!$I105</f>
        <v>0</v>
      </c>
      <c r="ER106" s="27">
        <f>IF(AND(OR(ISBLANK(ER$9),ER$9=0)=FALSE,OR(ER$9='2. Protocols'!$C105,ER$9='2. Protocols'!$E105,ER$9='2. Protocols'!$G105)),1,0)*'4. Formulations'!$I105</f>
        <v>0</v>
      </c>
      <c r="ES106" s="27">
        <f>IF(AND(OR(ISBLANK(ES$9),ES$9=0)=FALSE,OR(ES$9='2. Protocols'!$C105,ES$9='2. Protocols'!$E105,ES$9='2. Protocols'!$G105)),1,0)*'4. Formulations'!$I105</f>
        <v>0</v>
      </c>
      <c r="ET106" s="27">
        <f>IF(AND(OR(ISBLANK(ET$9),ET$9=0)=FALSE,OR(ET$9='2. Protocols'!$C105,ET$9='2. Protocols'!$E105,ET$9='2. Protocols'!$G105)),1,0)*'4. Formulations'!$I105</f>
        <v>0</v>
      </c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N106" s="27">
        <f>IF(AND(OR(ISBLANK(FN$9),FN$9=0)=FALSE,FN$9=$DL106),1,0)*'4. Formulations'!$J105</f>
        <v>0</v>
      </c>
      <c r="FO106" s="27">
        <f>IF(AND(OR(ISBLANK(FO$9),FO$9=0)=FALSE,FO$9=$DL106),1,0)*'4. Formulations'!$J105</f>
        <v>0</v>
      </c>
      <c r="FP106" s="27">
        <f>IF(AND(OR(ISBLANK(FP$9),FP$9=0)=FALSE,FP$9=$DL106),1,0)*'4. Formulations'!$J105</f>
        <v>0</v>
      </c>
      <c r="FQ106" s="27">
        <f>IF(AND(OR(ISBLANK(FQ$9),FQ$9=0)=FALSE,FQ$9=$DL106),1,0)*'4. Formulations'!$J105</f>
        <v>0</v>
      </c>
      <c r="FR106" s="27">
        <f>IF(AND(OR(ISBLANK(FR$9),FR$9=0)=FALSE,FR$9=$DL106),1,0)*'4. Formulations'!$J105</f>
        <v>0</v>
      </c>
      <c r="FS106" s="27">
        <f>IF(AND(OR(ISBLANK(FS$9),FS$9=0)=FALSE,FS$9=$DL106),1,0)*'4. Formulations'!$J105</f>
        <v>0</v>
      </c>
      <c r="FT106" s="27">
        <f>IF(AND(OR(ISBLANK(FT$9),FT$9=0)=FALSE,FT$9=$DL106),1,0)*'4. Formulations'!$J105</f>
        <v>0</v>
      </c>
      <c r="FU106" s="27">
        <f>IF(AND(OR(ISBLANK(FU$9),FU$9=0)=FALSE,FU$9=$DL106),1,0)*'4. Formulations'!$J105</f>
        <v>0</v>
      </c>
      <c r="FV106" s="27">
        <f>IF(AND(OR(ISBLANK(FV$9),FV$9=0)=FALSE,FV$9=$DL106),1,0)*'4. Formulations'!$J105</f>
        <v>0</v>
      </c>
      <c r="FW106" s="27">
        <f>IF(AND(OR(ISBLANK(FW$9),FW$9=0)=FALSE,FW$9=$DL106),1,0)*'4. Formulations'!$J105</f>
        <v>0</v>
      </c>
      <c r="FX106" s="27">
        <f>IF(AND(OR(ISBLANK(FX$9),FX$9=0)=FALSE,FX$9=$DL106),1,0)*'4. Formulations'!$J105</f>
        <v>0</v>
      </c>
      <c r="FY106" s="27">
        <f>IF(AND(OR(ISBLANK(FY$9),FY$9=0)=FALSE,FY$9=$DL106),1,0)*'4. Formulations'!$J105</f>
        <v>0</v>
      </c>
      <c r="FZ106" s="27">
        <f>IF(AND(OR(ISBLANK(FZ$9),FZ$9=0)=FALSE,FZ$9=$DL106),1,0)*'4. Formulations'!$J105</f>
        <v>0</v>
      </c>
      <c r="GA106" s="27">
        <f>IF(AND(OR(ISBLANK(GA$9),GA$9=0)=FALSE,GA$9=$DL106),1,0)*'4. Formulations'!$J105</f>
        <v>0</v>
      </c>
      <c r="GB106" s="27">
        <f>IF(AND(OR(ISBLANK(GB$9),GB$9=0)=FALSE,GB$9=$DL106),1,0)*'4. Formulations'!$J105</f>
        <v>0</v>
      </c>
      <c r="GC106" s="27">
        <f>IF(AND(OR(ISBLANK(GC$9),GC$9=0)=FALSE,GC$9=$DL106),1,0)*'4. Formulations'!$J105</f>
        <v>0</v>
      </c>
      <c r="GD106" s="27">
        <f>IF(AND(OR(ISBLANK(GD$9),GD$9=0)=FALSE,GD$9=$DL106),1,0)*'4. Formulations'!$J105</f>
        <v>0</v>
      </c>
      <c r="GE106" s="27"/>
      <c r="GF106" s="27"/>
      <c r="GG106" s="27"/>
      <c r="GI106" s="27">
        <f>IF(AND(OR(ISBLANK(GI$9),GI$9=0)=FALSE,SUM($FN106:$GD106)&gt;0,GI$9='2. Protocols'!$G105),1,0)*'4. Formulations'!$J105</f>
        <v>0</v>
      </c>
      <c r="GJ106" s="27">
        <f>IF(AND(OR(ISBLANK(GJ$9),GJ$9=0)=FALSE,SUM($FN106:$GD106)&gt;0,GJ$9='2. Protocols'!$G105),1,0)*'4. Formulations'!$J105</f>
        <v>0</v>
      </c>
      <c r="GK106" s="27">
        <f>IF(AND(OR(ISBLANK(GK$9),GK$9=0)=FALSE,SUM($FN106:$GD106)&gt;0,GK$9='2. Protocols'!$G105),1,0)*'4. Formulations'!$J105</f>
        <v>0</v>
      </c>
      <c r="GL106" s="27">
        <f>IF(AND(OR(ISBLANK(GL$9),GL$9=0)=FALSE,SUM($FN106:$GD106)&gt;0,GL$9='2. Protocols'!$G105),1,0)*'4. Formulations'!$J105</f>
        <v>0</v>
      </c>
      <c r="GM106" s="27">
        <f>IF(AND(OR(ISBLANK(GM$9),GM$9=0)=FALSE,SUM($FN106:$GD106)&gt;0,GM$9='2. Protocols'!$G105),1,0)*'4. Formulations'!$J105</f>
        <v>0</v>
      </c>
      <c r="GN106" s="27">
        <f>IF(AND(OR(ISBLANK(GN$9),GN$9=0)=FALSE,SUM($FN106:$GD106)&gt;0,GN$9='2. Protocols'!$G105),1,0)*'4. Formulations'!$J105</f>
        <v>0</v>
      </c>
      <c r="GO106" s="27">
        <f>IF(AND(OR(ISBLANK(GO$9),GO$9=0)=FALSE,SUM($FN106:$GD106)&gt;0,GO$9='2. Protocols'!$G105),1,0)*'4. Formulations'!$J105</f>
        <v>0</v>
      </c>
      <c r="GP106" s="27">
        <f>IF(AND(OR(ISBLANK(GP$9),GP$9=0)=FALSE,SUM($FN106:$GD106)&gt;0,GP$9='2. Protocols'!$G105),1,0)*'4. Formulations'!$J105</f>
        <v>0</v>
      </c>
      <c r="GQ106" s="27">
        <f>IF(AND(OR(ISBLANK(GQ$9),GQ$9=0)=FALSE,SUM($FN106:$GD106)&gt;0,GQ$9='2. Protocols'!$G105),1,0)*'4. Formulations'!$J105</f>
        <v>0</v>
      </c>
      <c r="GR106" s="27">
        <f>IF(AND(OR(ISBLANK(GR$9),GR$9=0)=FALSE,SUM($FN106:$GD106)&gt;0,GR$9='2. Protocols'!$G105),1,0)*'4. Formulations'!$J105</f>
        <v>0</v>
      </c>
      <c r="GS106" s="27">
        <f>IF(AND(OR(ISBLANK(GS$9),GS$9=0)=FALSE,SUM($FN106:$GD106)&gt;0,GS$9='2. Protocols'!$G105),1,0)*'4. Formulations'!$J105</f>
        <v>0</v>
      </c>
      <c r="GT106" s="27">
        <f>IF(AND(OR(ISBLANK(GT$9),GT$9=0)=FALSE,SUM($FN106:$GD106)&gt;0,GT$9='2. Protocols'!$G105),1,0)*'4. Formulations'!$J105</f>
        <v>0</v>
      </c>
      <c r="GU106" s="27">
        <f>IF(AND(OR(ISBLANK(GU$9),GU$9=0)=FALSE,SUM($FN106:$GD106)&gt;0,GU$9='2. Protocols'!$G105),1,0)*'4. Formulations'!$J105</f>
        <v>0</v>
      </c>
      <c r="GV106" s="27">
        <f>IF(AND(OR(ISBLANK(GV$9),GV$9=0)=FALSE,SUM($FN106:$GD106)&gt;0,GV$9='2. Protocols'!$G105),1,0)*'4. Formulations'!$J105</f>
        <v>0</v>
      </c>
      <c r="GW106" s="27">
        <f>IF(AND(OR(ISBLANK(GW$9),GW$9=0)=FALSE,SUM($FN106:$GD106)&gt;0,GW$9='2. Protocols'!$G105),1,0)*'4. Formulations'!$J105</f>
        <v>0</v>
      </c>
      <c r="GX106" s="27">
        <f>IF(AND(OR(ISBLANK(GX$9),GX$9=0)=FALSE,SUM($FN106:$GD106)&gt;0,GX$9='2. Protocols'!$G105),1,0)*'4. Formulations'!$J105</f>
        <v>0</v>
      </c>
      <c r="GY106" s="27">
        <f>IF(AND(OR(ISBLANK(GY$9),GY$9=0)=FALSE,SUM($FN106:$GD106)&gt;0,GY$9='2. Protocols'!$G105),1,0)*'4. Formulations'!$J105</f>
        <v>0</v>
      </c>
      <c r="GZ106" s="27">
        <f>IF(AND(OR(ISBLANK(GZ$9),GZ$9=0)=FALSE,SUM($FN106:$GD106)&gt;0,GZ$9='2. Protocols'!$G105),1,0)*'4. Formulations'!$J105</f>
        <v>0</v>
      </c>
      <c r="HA106" s="27">
        <f>IF(AND(OR(ISBLANK(HA$9),HA$9=0)=FALSE,SUM($FN106:$GD106)&gt;0,HA$9='2. Protocols'!$G105),1,0)*'4. Formulations'!$J105</f>
        <v>0</v>
      </c>
      <c r="HB106" s="27">
        <f>IF(AND(OR(ISBLANK(HB$9),HB$9=0)=FALSE,SUM($FN106:$GD106)&gt;0,HB$9='2. Protocols'!$G105),1,0)*'4. Formulations'!$J105</f>
        <v>0</v>
      </c>
      <c r="HC106" s="27">
        <f>IF(AND(OR(ISBLANK(HC$9),HC$9=0)=FALSE,SUM($FN106:$GD106)&gt;0,HC$9='2. Protocols'!$G105),1,0)*'4. Formulations'!$J105</f>
        <v>0</v>
      </c>
      <c r="HD106" s="27">
        <f>IF(AND(OR(ISBLANK(HD$9),HD$9=0)=FALSE,SUM($FN106:$GD106)&gt;0,HD$9='2. Protocols'!$G105),1,0)*'4. Formulations'!$J105</f>
        <v>0</v>
      </c>
      <c r="HE106" s="27">
        <f>IF(AND(OR(ISBLANK(HE$9),HE$9=0)=FALSE,SUM($FN106:$GD106)&gt;0,HE$9='2. Protocols'!$G105),1,0)*'4. Formulations'!$J105</f>
        <v>0</v>
      </c>
      <c r="HF106" s="27">
        <f>IF(AND(OR(ISBLANK(HF$9),HF$9=0)=FALSE,SUM($FN106:$GD106)&gt;0,HF$9='2. Protocols'!$G105),1,0)*'4. Formulations'!$J105</f>
        <v>0</v>
      </c>
      <c r="HG106" s="27">
        <f>IF(AND(OR(ISBLANK(HG$9),HG$9=0)=FALSE,SUM($FN106:$GD106)&gt;0,HG$9='2. Protocols'!$G105),1,0)*'4. Formulations'!$J105</f>
        <v>0</v>
      </c>
      <c r="HH106" s="27">
        <f>IF(AND(OR(ISBLANK(HH$9),HH$9=0)=FALSE,SUM($FN106:$GD106)&gt;0,HH$9='2. Protocols'!$G105),1,0)*'4. Formulations'!$J105</f>
        <v>0</v>
      </c>
      <c r="HI106" s="27">
        <f>IF(AND(OR(ISBLANK(HI$9),HI$9=0)=FALSE,SUM($FN106:$GD106)&gt;0,HI$9='2. Protocols'!$G105),1,0)*'4. Formulations'!$J105</f>
        <v>0</v>
      </c>
      <c r="HJ106" s="27">
        <f>IF(AND(OR(ISBLANK(HJ$9),HJ$9=0)=FALSE,SUM($FN106:$GD106)&gt;0,HJ$9='2. Protocols'!$G105),1,0)*'4. Formulations'!$J105</f>
        <v>0</v>
      </c>
      <c r="HK106" s="27">
        <f>IF(AND(OR(ISBLANK(HK$9),HK$9=0)=FALSE,SUM($FN106:$GD106)&gt;0,HK$9='2. Protocols'!$G105),1,0)*'4. Formulations'!$J105</f>
        <v>0</v>
      </c>
      <c r="HL106" s="27">
        <f>IF(AND(OR(ISBLANK(HL$9),HL$9=0)=FALSE,SUM($FN106:$GD106)&gt;0,HL$9='2. Protocols'!$G105),1,0)*'4. Formulations'!$J105</f>
        <v>0</v>
      </c>
      <c r="HM106" s="27">
        <f>IF(AND(OR(ISBLANK(HM$9),HM$9=0)=FALSE,SUM($FN106:$GD106)&gt;0,HM$9='2. Protocols'!$G105),1,0)*'4. Formulations'!$J105</f>
        <v>0</v>
      </c>
      <c r="HN106" s="27">
        <f>IF(AND(OR(ISBLANK(HN$9),HN$9=0)=FALSE,SUM($FN106:$GD106)&gt;0,HN$9='2. Protocols'!$G105),1,0)*'4. Formulations'!$J105</f>
        <v>0</v>
      </c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H106" s="27">
        <f>IF(AND(OR(ISBLANK(GI$9),GI$9=0)=FALSE,IH$9=$DM106),1,0)*'4. Formulations'!$K105</f>
        <v>0</v>
      </c>
      <c r="II106" s="27">
        <f>IF(AND(OR(ISBLANK(GJ$9),GJ$9=0)=FALSE,II$9=$DM106),1,0)*'4. Formulations'!$K105</f>
        <v>0</v>
      </c>
      <c r="IJ106" s="27">
        <f>IF(AND(OR(ISBLANK(GK$9),GK$9=0)=FALSE,IJ$9=$DM106),1,0)*'4. Formulations'!$K105</f>
        <v>0</v>
      </c>
      <c r="IK106" s="27">
        <f>IF(AND(OR(ISBLANK(GL$9),GL$9=0)=FALSE,IK$9=$DM106),1,0)*'4. Formulations'!$K105</f>
        <v>0</v>
      </c>
      <c r="IL106" s="27">
        <f>IF(AND(OR(ISBLANK(GM$9),GM$9=0)=FALSE,IL$9=$DM106),1,0)*'4. Formulations'!$K105</f>
        <v>0</v>
      </c>
      <c r="IM106" s="27">
        <f>IF(AND(OR(ISBLANK(GN$9),GN$9=0)=FALSE,IM$9=$DM106),1,0)*'4. Formulations'!$K105</f>
        <v>0</v>
      </c>
      <c r="IN106" s="27">
        <f>IF(AND(OR(ISBLANK(GO$9),GO$9=0)=FALSE,IN$9=$DM106),1,0)*'4. Formulations'!$K105</f>
        <v>0</v>
      </c>
      <c r="IO106" s="27">
        <f>IF(AND(OR(ISBLANK(GP$9),GP$9=0)=FALSE,IO$9=$DM106),1,0)*'4. Formulations'!$K105</f>
        <v>0</v>
      </c>
      <c r="IP106" s="27">
        <f>IF(AND(OR(ISBLANK(GQ$9),GQ$9=0)=FALSE,IP$9=$DM106),1,0)*'4. Formulations'!$K105</f>
        <v>0</v>
      </c>
      <c r="IQ106" s="27">
        <f>IF(AND(OR(ISBLANK(GR$9),GR$9=0)=FALSE,IQ$9=$DM106),1,0)*'4. Formulations'!$K105</f>
        <v>0</v>
      </c>
      <c r="IR106" s="27">
        <f>IF(AND(OR(ISBLANK(GN$9),GN$9=0)=FALSE,IR$9=$DM106),1,0)*'4. Formulations'!$K105</f>
        <v>0</v>
      </c>
      <c r="IS106" s="27">
        <f>IF(AND(OR(ISBLANK(GO$9),GO$9=0)=FALSE,IS$9=$DM106),1,0)*'4. Formulations'!$K105</f>
        <v>0</v>
      </c>
      <c r="IT106" s="27">
        <f>IF(AND(OR(ISBLANK(GP$9),GP$9=0)=FALSE,IT$9=$DM106),1,0)*'4. Formulations'!$K105</f>
        <v>0</v>
      </c>
      <c r="IU106" s="27">
        <f>IF(AND(OR(ISBLANK(GQ$9),GQ$9=0)=FALSE,IU$9=$DM106),1,0)*'4. Formulations'!$K105</f>
        <v>0</v>
      </c>
      <c r="IV106" s="27"/>
      <c r="IW106" s="27"/>
      <c r="IX106" s="27"/>
      <c r="IY106" s="27"/>
      <c r="IZ106" s="27"/>
      <c r="JA106" s="27"/>
      <c r="JC106" s="27">
        <f>IF(AND(OR(ISBLANK(JC$9),JC$9=0)=FALSE,OR(JC$9='2. Protocols'!$C105,JC$9='2. Protocols'!$E105,JC$9='2. Protocols'!$G105)),1,0)*'4. Formulations'!$L105</f>
        <v>0</v>
      </c>
      <c r="JD106" s="27">
        <f>IF(AND(OR(ISBLANK(JD$9),JD$9=0)=FALSE,OR(JD$9='2. Protocols'!$C105,JD$9='2. Protocols'!$E105,JD$9='2. Protocols'!$G105)),1,0)*'4. Formulations'!$L105</f>
        <v>0</v>
      </c>
      <c r="JE106" s="27">
        <f>IF(AND(OR(ISBLANK(JE$9),JE$9=0)=FALSE,OR(JE$9='2. Protocols'!$C105,JE$9='2. Protocols'!$E105,JE$9='2. Protocols'!$G105)),1,0)*'4. Formulations'!$L105</f>
        <v>0</v>
      </c>
      <c r="JF106" s="27">
        <f>IF(AND(OR(ISBLANK(JF$9),JF$9=0)=FALSE,OR(JF$9='2. Protocols'!$C105,JF$9='2. Protocols'!$E105,JF$9='2. Protocols'!$G105)),1,0)*'4. Formulations'!$L105</f>
        <v>0</v>
      </c>
      <c r="JG106" s="27">
        <f>IF(AND(OR(ISBLANK(JG$9),JG$9=0)=FALSE,OR(JG$9='2. Protocols'!$C105,JG$9='2. Protocols'!$E105,JG$9='2. Protocols'!$G105)),1,0)*'4. Formulations'!$L105</f>
        <v>0</v>
      </c>
      <c r="JH106" s="27">
        <f>IF(AND(OR(ISBLANK(JH$9),JH$9=0)=FALSE,OR(JH$9='2. Protocols'!$C105,JH$9='2. Protocols'!$E105,JH$9='2. Protocols'!$G105)),1,0)*'4. Formulations'!$L105</f>
        <v>0</v>
      </c>
      <c r="JI106" s="27">
        <f>IF(AND(OR(ISBLANK(JI$9),JI$9=0)=FALSE,OR(JI$9='2. Protocols'!$C105,JI$9='2. Protocols'!$E105,JI$9='2. Protocols'!$G105)),1,0)*'4. Formulations'!$L105</f>
        <v>0</v>
      </c>
      <c r="JJ106" s="27">
        <f>IF(AND(OR(ISBLANK(JJ$9),JJ$9=0)=FALSE,OR(JJ$9='2. Protocols'!$C105,JJ$9='2. Protocols'!$E105,JJ$9='2. Protocols'!$G105)),1,0)*'4. Formulations'!$L105</f>
        <v>0</v>
      </c>
      <c r="JK106" s="27">
        <f>IF(AND(OR(ISBLANK(JK$9),JK$9=0)=FALSE,OR(JK$9='2. Protocols'!$C105,JK$9='2. Protocols'!$E105,JK$9='2. Protocols'!$G105)),1,0)*'4. Formulations'!$L105</f>
        <v>0</v>
      </c>
      <c r="JL106" s="27">
        <f>IF(AND(OR(ISBLANK(JL$9),JL$9=0)=FALSE,OR(JL$9='2. Protocols'!$C105,JL$9='2. Protocols'!$E105,JL$9='2. Protocols'!$G105)),1,0)*'4. Formulations'!$L105</f>
        <v>0</v>
      </c>
      <c r="JM106" s="27">
        <f>IF(AND(OR(ISBLANK(JM$9),JM$9=0)=FALSE,OR(JM$9='2. Protocols'!$C105,JM$9='2. Protocols'!$E105,JM$9='2. Protocols'!$G105)),1,0)*'4. Formulations'!$L105</f>
        <v>0</v>
      </c>
      <c r="JN106" s="27">
        <f>IF(AND(OR(ISBLANK(JN$9),JN$9=0)=FALSE,OR(JN$9='2. Protocols'!$C105,JN$9='2. Protocols'!$E105,JN$9='2. Protocols'!$G105)),1,0)*'4. Formulations'!$L105</f>
        <v>0</v>
      </c>
      <c r="JO106" s="27">
        <f>IF(AND(OR(ISBLANK(JO$9),JO$9=0)=FALSE,OR(JO$9='2. Protocols'!$C105,JO$9='2. Protocols'!$E105,JO$9='2. Protocols'!$G105)),1,0)*'4. Formulations'!$L105</f>
        <v>0</v>
      </c>
      <c r="JP106" s="27">
        <f>IF(AND(OR(ISBLANK(JP$9),JP$9=0)=FALSE,OR(JP$9='2. Protocols'!$C105,JP$9='2. Protocols'!$E105,JP$9='2. Protocols'!$G105)),1,0)*'4. Formulations'!$L105</f>
        <v>0</v>
      </c>
      <c r="JQ106" s="27">
        <f>IF(AND(OR(ISBLANK(JQ$9),JQ$9=0)=FALSE,OR(JQ$9='2. Protocols'!$C105,JQ$9='2. Protocols'!$E105,JQ$9='2. Protocols'!$G105)),1,0)*'4. Formulations'!$L105</f>
        <v>0</v>
      </c>
      <c r="JR106" s="27">
        <f>IF(AND(OR(ISBLANK(JR$9),JR$9=0)=FALSE,OR(JR$9='2. Protocols'!$C105,JR$9='2. Protocols'!$E105,JR$9='2. Protocols'!$G105)),1,0)*'4. Formulations'!$L105</f>
        <v>0</v>
      </c>
      <c r="JS106" s="27">
        <f>IF(AND(OR(ISBLANK(JS$9),JS$9=0)=FALSE,OR(JS$9='2. Protocols'!$C105,JS$9='2. Protocols'!$E105,JS$9='2. Protocols'!$G105)),1,0)*'4. Formulations'!$L105</f>
        <v>0</v>
      </c>
      <c r="JT106" s="27">
        <f>IF(AND(OR(ISBLANK(JT$9),JT$9=0)=FALSE,OR(JT$9='2. Protocols'!$C105,JT$9='2. Protocols'!$E105,JT$9='2. Protocols'!$G105)),1,0)*'4. Formulations'!$L105</f>
        <v>0</v>
      </c>
      <c r="JU106" s="27">
        <f>IF(AND(OR(ISBLANK(JU$9),JU$9=0)=FALSE,OR(JU$9='2. Protocols'!$C105,JU$9='2. Protocols'!$E105,JU$9='2. Protocols'!$G105)),1,0)*'4. Formulations'!$L105</f>
        <v>0</v>
      </c>
      <c r="JV106" s="27">
        <f>IF(AND(OR(ISBLANK(JV$9),JV$9=0)=FALSE,OR(JV$9='2. Protocols'!$C105,JV$9='2. Protocols'!$E105,JV$9='2. Protocols'!$G105)),1,0)*'4. Formulations'!$L105</f>
        <v>0</v>
      </c>
      <c r="JW106" s="27">
        <f>IF(AND(OR(ISBLANK(JW$9),JW$9=0)=FALSE,OR(JW$9='2. Protocols'!$C105,JW$9='2. Protocols'!$E105,JW$9='2. Protocols'!$G105)),1,0)*'4. Formulations'!$L105</f>
        <v>0</v>
      </c>
      <c r="JX106" s="27">
        <f>IF(AND(OR(ISBLANK(JX$9),JX$9=0)=FALSE,OR(JX$9='2. Protocols'!$C105,JX$9='2. Protocols'!$E105,JX$9='2. Protocols'!$G105)),1,0)*'4. Formulations'!$L105</f>
        <v>0</v>
      </c>
      <c r="JY106" s="27">
        <f>IF(AND(OR(ISBLANK(JY$9),JY$9=0)=FALSE,OR(JY$9='2. Protocols'!$C105,JY$9='2. Protocols'!$E105,JY$9='2. Protocols'!$G105)),1,0)*'4. Formulations'!$L105</f>
        <v>0</v>
      </c>
      <c r="JZ106" s="27">
        <f>IF(AND(OR(ISBLANK(JZ$9),JZ$9=0)=FALSE,OR(JZ$9='2. Protocols'!$C105,JZ$9='2. Protocols'!$E105,JZ$9='2. Protocols'!$G105)),1,0)*'4. Formulations'!$L105</f>
        <v>0</v>
      </c>
      <c r="KA106" s="27">
        <f>IF(AND(OR(ISBLANK(KA$9),KA$9=0)=FALSE,OR(KA$9='2. Protocols'!$C105,KA$9='2. Protocols'!$E105,KA$9='2. Protocols'!$G105)),1,0)*'4. Formulations'!$L105</f>
        <v>0</v>
      </c>
      <c r="KB106" s="27">
        <f>IF(AND(OR(ISBLANK(KB$9),KB$9=0)=FALSE,OR(KB$9='2. Protocols'!$C105,KB$9='2. Protocols'!$E105,KB$9='2. Protocols'!$G105)),1,0)*'4. Formulations'!$L105</f>
        <v>0</v>
      </c>
      <c r="KC106" s="27">
        <f>IF(AND(OR(ISBLANK(KC$9),KC$9=0)=FALSE,OR(KC$9='2. Protocols'!$C105,KC$9='2. Protocols'!$E105,KC$9='2. Protocols'!$G105)),1,0)*'4. Formulations'!$L105</f>
        <v>0</v>
      </c>
      <c r="KD106" s="27">
        <f>IF(AND(OR(ISBLANK(KD$9),KD$9=0)=FALSE,OR(KD$9='2. Protocols'!$C105,KD$9='2. Protocols'!$E105,KD$9='2. Protocols'!$G105)),1,0)*'4. Formulations'!$L105</f>
        <v>0</v>
      </c>
      <c r="KE106" s="27">
        <f>IF(AND(OR(ISBLANK(KE$9),KE$9=0)=FALSE,OR(KE$9='2. Protocols'!$C105,KE$9='2. Protocols'!$E105,KE$9='2. Protocols'!$G105)),1,0)*'4. Formulations'!$L105</f>
        <v>0</v>
      </c>
      <c r="KF106" s="27">
        <f>IF(AND(OR(ISBLANK(KF$9),KF$9=0)=FALSE,OR(KF$9='2. Protocols'!$C105,KF$9='2. Protocols'!$E105,KF$9='2. Protocols'!$G105)),1,0)*'4. Formulations'!$L105</f>
        <v>0</v>
      </c>
      <c r="KG106" s="27">
        <f>IF(AND(OR(ISBLANK(KG$9),KG$9=0)=FALSE,OR(KG$9='2. Protocols'!$C105,KG$9='2. Protocols'!$E105,KG$9='2. Protocols'!$G105)),1,0)*'4. Formulations'!$L105</f>
        <v>0</v>
      </c>
      <c r="KH106" s="27">
        <f>IF(AND(OR(ISBLANK(KH$9),KH$9=0)=FALSE,OR(KH$9='2. Protocols'!$C105,KH$9='2. Protocols'!$E105,KH$9='2. Protocols'!$G105)),1,0)*'4. Formulations'!$L105</f>
        <v>0</v>
      </c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B106" s="27">
        <f>IF(AND(OR(ISBLANK(LB$9),LB$9=0)=FALSE,LB$9=$DL106),1,0)*'4. Formulations'!$M105</f>
        <v>0</v>
      </c>
      <c r="LC106" s="27">
        <f>IF(AND(OR(ISBLANK(LC$9),LC$9=0)=FALSE,LC$9=$DL106),1,0)*'4. Formulations'!$M105</f>
        <v>0</v>
      </c>
      <c r="LD106" s="27">
        <f>IF(AND(OR(ISBLANK(LD$9),LD$9=0)=FALSE,LD$9=$DL106),1,0)*'4. Formulations'!$M105</f>
        <v>0</v>
      </c>
      <c r="LE106" s="27">
        <f>IF(AND(OR(ISBLANK(LE$9),LE$9=0)=FALSE,LE$9=$DL106),1,0)*'4. Formulations'!$M105</f>
        <v>0</v>
      </c>
      <c r="LF106" s="27">
        <f>IF(AND(OR(ISBLANK(LF$9),LF$9=0)=FALSE,LF$9=$DL106),1,0)*'4. Formulations'!$M105</f>
        <v>0</v>
      </c>
      <c r="LG106" s="27">
        <f>IF(AND(OR(ISBLANK(LG$9),LG$9=0)=FALSE,LG$9=$DL106),1,0)*'4. Formulations'!$M105</f>
        <v>0</v>
      </c>
      <c r="LH106" s="27">
        <f>IF(AND(OR(ISBLANK(LH$9),LH$9=0)=FALSE,LH$9=$DL106),1,0)*'4. Formulations'!$M105</f>
        <v>0</v>
      </c>
      <c r="LI106" s="27">
        <f>IF(AND(OR(ISBLANK(LI$9),LI$9=0)=FALSE,LI$9=$DL106),1,0)*'4. Formulations'!$M105</f>
        <v>0</v>
      </c>
      <c r="LJ106" s="27">
        <f>IF(AND(OR(ISBLANK(LJ$9),LJ$9=0)=FALSE,LJ$9=$DL106),1,0)*'4. Formulations'!$M105</f>
        <v>0</v>
      </c>
      <c r="LK106" s="27">
        <f>IF(AND(OR(ISBLANK(LK$9),LK$9=0)=FALSE,LK$9=$DL106),1,0)*'4. Formulations'!$M105</f>
        <v>0</v>
      </c>
      <c r="LL106" s="27">
        <f>IF(AND(OR(ISBLANK(LL$9),LL$9=0)=FALSE,LL$9=$DL106),1,0)*'4. Formulations'!$M105</f>
        <v>0</v>
      </c>
      <c r="LM106" s="27">
        <f>IF(AND(OR(ISBLANK(LM$9),LM$9=0)=FALSE,LM$9=$DL106),1,0)*'4. Formulations'!$M105</f>
        <v>0</v>
      </c>
      <c r="LN106" s="27">
        <f>IF(AND(OR(ISBLANK(LN$9),LN$9=0)=FALSE,LN$9=$DL106),1,0)*'4. Formulations'!$M105</f>
        <v>0</v>
      </c>
      <c r="LO106" s="27">
        <f>IF(AND(OR(ISBLANK(LO$9),LO$9=0)=FALSE,LO$9=$DL106),1,0)*'4. Formulations'!$M105</f>
        <v>0</v>
      </c>
      <c r="LP106" s="27">
        <f>IF(AND(OR(ISBLANK(LP$9),LP$9=0)=FALSE,LP$9=$DL106),1,0)*'4. Formulations'!$M105</f>
        <v>0</v>
      </c>
      <c r="LQ106" s="27">
        <f>IF(AND(OR(ISBLANK(LQ$9),LQ$9=0)=FALSE,LQ$9=$DL106),1,0)*'4. Formulations'!$M105</f>
        <v>0</v>
      </c>
      <c r="LR106" s="27">
        <f>IF(AND(OR(ISBLANK(LR$9),LR$9=0)=FALSE,LR$9=$DL106),1,0)*'4. Formulations'!$M105</f>
        <v>0</v>
      </c>
      <c r="LS106" s="27"/>
      <c r="LT106" s="27"/>
      <c r="LU106" s="27"/>
      <c r="LW106" s="27">
        <f>IF(AND(OR(ISBLANK(LW$9),LW$9=0)=FALSE,SUM($LB106:$LR106)&gt;0,LW$9='2. Protocols'!$G105),1,0)*'4. Formulations'!$M105</f>
        <v>0</v>
      </c>
      <c r="LX106" s="27">
        <f>IF(AND(OR(ISBLANK(LX$9),LX$9=0)=FALSE,SUM($LB106:$LR106)&gt;0,LX$9='2. Protocols'!$G105),1,0)*'4. Formulations'!$M105</f>
        <v>0</v>
      </c>
      <c r="LY106" s="27">
        <f>IF(AND(OR(ISBLANK(LY$9),LY$9=0)=FALSE,SUM($LB106:$LR106)&gt;0,LY$9='2. Protocols'!$G105),1,0)*'4. Formulations'!$M105</f>
        <v>0</v>
      </c>
      <c r="LZ106" s="27">
        <f>IF(AND(OR(ISBLANK(LZ$9),LZ$9=0)=FALSE,SUM($LB106:$LR106)&gt;0,LZ$9='2. Protocols'!$G105),1,0)*'4. Formulations'!$M105</f>
        <v>0</v>
      </c>
      <c r="MA106" s="27">
        <f>IF(AND(OR(ISBLANK(MA$9),MA$9=0)=FALSE,SUM($LB106:$LR106)&gt;0,MA$9='2. Protocols'!$G105),1,0)*'4. Formulations'!$M105</f>
        <v>0</v>
      </c>
      <c r="MB106" s="27">
        <f>IF(AND(OR(ISBLANK(MB$9),MB$9=0)=FALSE,SUM($LB106:$LR106)&gt;0,MB$9='2. Protocols'!$G105),1,0)*'4. Formulations'!$M105</f>
        <v>0</v>
      </c>
      <c r="MC106" s="27">
        <f>IF(AND(OR(ISBLANK(MC$9),MC$9=0)=FALSE,SUM($LB106:$LR106)&gt;0,MC$9='2. Protocols'!$G105),1,0)*'4. Formulations'!$M105</f>
        <v>0</v>
      </c>
      <c r="MD106" s="27">
        <f>IF(AND(OR(ISBLANK(MD$9),MD$9=0)=FALSE,SUM($LB106:$LR106)&gt;0,MD$9='2. Protocols'!$G105),1,0)*'4. Formulations'!$M105</f>
        <v>0</v>
      </c>
      <c r="ME106" s="27">
        <f>IF(AND(OR(ISBLANK(ME$9),ME$9=0)=FALSE,SUM($LB106:$LR106)&gt;0,ME$9='2. Protocols'!$G105),1,0)*'4. Formulations'!$M105</f>
        <v>0</v>
      </c>
      <c r="MF106" s="27">
        <f>IF(AND(OR(ISBLANK(MF$9),MF$9=0)=FALSE,SUM($LB106:$LR106)&gt;0,MF$9='2. Protocols'!$G105),1,0)*'4. Formulations'!$M105</f>
        <v>0</v>
      </c>
      <c r="MG106" s="27">
        <f>IF(AND(OR(ISBLANK(MG$9),MG$9=0)=FALSE,SUM($LB106:$LR106)&gt;0,MG$9='2. Protocols'!$G105),1,0)*'4. Formulations'!$M105</f>
        <v>0</v>
      </c>
      <c r="MH106" s="27">
        <f>IF(AND(OR(ISBLANK(MH$9),MH$9=0)=FALSE,SUM($LB106:$LR106)&gt;0,MH$9='2. Protocols'!$G105),1,0)*'4. Formulations'!$M105</f>
        <v>0</v>
      </c>
      <c r="MI106" s="27">
        <f>IF(AND(OR(ISBLANK(MI$9),MI$9=0)=FALSE,SUM($LB106:$LR106)&gt;0,MI$9='2. Protocols'!$G105),1,0)*'4. Formulations'!$M105</f>
        <v>0</v>
      </c>
      <c r="MJ106" s="27">
        <f>IF(AND(OR(ISBLANK(MJ$9),MJ$9=0)=FALSE,SUM($LB106:$LR106)&gt;0,MJ$9='2. Protocols'!$G105),1,0)*'4. Formulations'!$M105</f>
        <v>0</v>
      </c>
      <c r="MK106" s="27">
        <f>IF(AND(OR(ISBLANK(MK$9),MK$9=0)=FALSE,SUM($LB106:$LR106)&gt;0,MK$9='2. Protocols'!$G105),1,0)*'4. Formulations'!$M105</f>
        <v>0</v>
      </c>
      <c r="ML106" s="27">
        <f>IF(AND(OR(ISBLANK(ML$9),ML$9=0)=FALSE,SUM($LB106:$LR106)&gt;0,ML$9='2. Protocols'!$G105),1,0)*'4. Formulations'!$M105</f>
        <v>0</v>
      </c>
      <c r="MM106" s="27">
        <f>IF(AND(OR(ISBLANK(MM$9),MM$9=0)=FALSE,SUM($LB106:$LR106)&gt;0,MM$9='2. Protocols'!$G105),1,0)*'4. Formulations'!$M105</f>
        <v>0</v>
      </c>
      <c r="MN106" s="27">
        <f>IF(AND(OR(ISBLANK(MN$9),MN$9=0)=FALSE,SUM($LB106:$LR106)&gt;0,MN$9='2. Protocols'!$G105),1,0)*'4. Formulations'!$M105</f>
        <v>0</v>
      </c>
      <c r="MO106" s="27">
        <f>IF(AND(OR(ISBLANK(MO$9),MO$9=0)=FALSE,SUM($LB106:$LR106)&gt;0,MO$9='2. Protocols'!$G105),1,0)*'4. Formulations'!$M105</f>
        <v>0</v>
      </c>
      <c r="MP106" s="27">
        <f>IF(AND(OR(ISBLANK(MP$9),MP$9=0)=FALSE,SUM($LB106:$LR106)&gt;0,MP$9='2. Protocols'!$G105),1,0)*'4. Formulations'!$M105</f>
        <v>0</v>
      </c>
      <c r="MQ106" s="27">
        <f>IF(AND(OR(ISBLANK(MQ$9),MQ$9=0)=FALSE,SUM($LB106:$LR106)&gt;0,MQ$9='2. Protocols'!$G105),1,0)*'4. Formulations'!$M105</f>
        <v>0</v>
      </c>
      <c r="MR106" s="27">
        <f>IF(AND(OR(ISBLANK(MR$9),MR$9=0)=FALSE,SUM($LB106:$LR106)&gt;0,MR$9='2. Protocols'!$G105),1,0)*'4. Formulations'!$M105</f>
        <v>0</v>
      </c>
      <c r="MS106" s="27">
        <f>IF(AND(OR(ISBLANK(MS$9),MS$9=0)=FALSE,SUM($LB106:$LR106)&gt;0,MS$9='2. Protocols'!$G105),1,0)*'4. Formulations'!$M105</f>
        <v>0</v>
      </c>
      <c r="MT106" s="27">
        <f>IF(AND(OR(ISBLANK(MT$9),MT$9=0)=FALSE,SUM($LB106:$LR106)&gt;0,MT$9='2. Protocols'!$G105),1,0)*'4. Formulations'!$M105</f>
        <v>0</v>
      </c>
      <c r="MU106" s="27">
        <f>IF(AND(OR(ISBLANK(MU$9),MU$9=0)=FALSE,SUM($LB106:$LR106)&gt;0,MU$9='2. Protocols'!$G105),1,0)*'4. Formulations'!$M105</f>
        <v>0</v>
      </c>
      <c r="MV106" s="27">
        <f>IF(AND(OR(ISBLANK(MV$9),MV$9=0)=FALSE,SUM($LB106:$LR106)&gt;0,MV$9='2. Protocols'!$G105),1,0)*'4. Formulations'!$M105</f>
        <v>0</v>
      </c>
      <c r="MW106" s="27">
        <f>IF(AND(OR(ISBLANK(MW$9),MW$9=0)=FALSE,SUM($LB106:$LR106)&gt;0,MW$9='2. Protocols'!$G105),1,0)*'4. Formulations'!$M105</f>
        <v>0</v>
      </c>
      <c r="MX106" s="27">
        <f>IF(AND(OR(ISBLANK(MX$9),MX$9=0)=FALSE,SUM($LB106:$LR106)&gt;0,MX$9='2. Protocols'!$G105),1,0)*'4. Formulations'!$M105</f>
        <v>0</v>
      </c>
      <c r="MY106" s="27">
        <f>IF(AND(OR(ISBLANK(MY$9),MY$9=0)=FALSE,SUM($LB106:$LR106)&gt;0,MY$9='2. Protocols'!$G105),1,0)*'4. Formulations'!$M105</f>
        <v>0</v>
      </c>
      <c r="MZ106" s="27">
        <f>IF(AND(OR(ISBLANK(MZ$9),MZ$9=0)=FALSE,SUM($LB106:$LR106)&gt;0,MZ$9='2. Protocols'!$G105),1,0)*'4. Formulations'!$M105</f>
        <v>0</v>
      </c>
      <c r="NA106" s="27">
        <f>IF(AND(OR(ISBLANK(NA$9),NA$9=0)=FALSE,SUM($LB106:$LR106)&gt;0,NA$9='2. Protocols'!$G105),1,0)*'4. Formulations'!$M105</f>
        <v>0</v>
      </c>
      <c r="NB106" s="27">
        <f>IF(AND(OR(ISBLANK(NB$9),NB$9=0)=FALSE,SUM($LB106:$LR106)&gt;0,NB$9='2. Protocols'!$G105),1,0)*'4. Formulations'!$M105</f>
        <v>0</v>
      </c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V106" s="27">
        <f>IF(AND(OR(ISBLANK(NV$9),NV$9=0)=FALSE,NV$9=$DM106),1,0)*'4. Formulations'!$N105</f>
        <v>0</v>
      </c>
      <c r="NW106" s="721">
        <f>IF(AND(OR(ISBLANK(NW$9),NW$9=0)=FALSE,NW$9=$DM106),1,0)*'4. Formulations'!$N105</f>
        <v>0</v>
      </c>
      <c r="NX106" s="27">
        <f>IF(AND(OR(ISBLANK(NX$9),NX$9=0)=FALSE,NX$9=$DM106),1,0)*'4. Formulations'!$N105</f>
        <v>0</v>
      </c>
      <c r="NY106" s="27">
        <f>IF(AND(OR(ISBLANK(NY$9),NY$9=0)=FALSE,NY$9=$DM106),1,0)*'4. Formulations'!$N105</f>
        <v>0</v>
      </c>
      <c r="NZ106" s="27">
        <f>IF(AND(OR(ISBLANK(NZ$9),NZ$9=0)=FALSE,NZ$9=$DM106),1,0)*'4. Formulations'!$N105</f>
        <v>0</v>
      </c>
      <c r="OA106" s="27">
        <f>IF(AND(OR(ISBLANK(OA$9),OA$9=0)=FALSE,OA$9=$DM106),1,0)*'4. Formulations'!$N105</f>
        <v>0</v>
      </c>
      <c r="OB106" s="27">
        <f>IF(AND(OR(ISBLANK(OB$9),OB$9=0)=FALSE,OB$9=$DM106),1,0)*'4. Formulations'!$N105</f>
        <v>0</v>
      </c>
      <c r="OC106" s="27">
        <f>IF(AND(OR(ISBLANK(OC$9),OC$9=0)=FALSE,OC$9=$DM106),1,0)*'4. Formulations'!$N105</f>
        <v>0</v>
      </c>
      <c r="OD106" s="27">
        <f>IF(AND(OR(ISBLANK(OD$9),OD$9=0)=FALSE,OD$9=$DM106),1,0)*'4. Formulations'!$N105</f>
        <v>0</v>
      </c>
      <c r="OE106" s="27">
        <f>IF(AND(OR(ISBLANK(OE$9),OE$9=0)=FALSE,OE$9=$DM106),1,0)*'4. Formulations'!$N105</f>
        <v>0</v>
      </c>
      <c r="OF106" s="27">
        <f>IF(AND(OR(ISBLANK(OF$9),OF$9=0)=FALSE,OF$9=$DM106),1,0)*'4. Formulations'!$N105</f>
        <v>0</v>
      </c>
      <c r="OG106" s="27">
        <f>IF(AND(OR(ISBLANK(OG$9),OG$9=0)=FALSE,OG$9=$DM106),1,0)*'4. Formulations'!$N105</f>
        <v>0</v>
      </c>
      <c r="OH106" s="27">
        <f>IF(AND(OR(ISBLANK(OH$9),OH$9=0)=FALSE,OH$9=$DM106),1,0)*'4. Formulations'!$N105</f>
        <v>0</v>
      </c>
      <c r="OI106" s="27">
        <f>IF(AND(OR(ISBLANK(OI$9),OI$9=0)=FALSE,OI$9=$DM106),1,0)*'4. Formulations'!$N105</f>
        <v>0</v>
      </c>
      <c r="OJ106" s="27">
        <f>IF(AND(OR(ISBLANK(OJ$9),OJ$9=0)=FALSE,OJ$9=$DM106),1,0)*'4. Formulations'!$N105</f>
        <v>0</v>
      </c>
      <c r="OK106" s="27">
        <f>IF(AND(OR(ISBLANK(OK$9),OK$9=0)=FALSE,OK$9=$DM106),1,0)*'4. Formulations'!$N105</f>
        <v>0</v>
      </c>
      <c r="OL106" s="27">
        <f>IF(AND(OR(ISBLANK(OL$9),OL$9=0)=FALSE,OL$9=$DM106),1,0)*'4. Formulations'!$N105</f>
        <v>0</v>
      </c>
      <c r="OM106" s="27"/>
      <c r="ON106" s="27"/>
      <c r="OO106" s="27"/>
      <c r="OQ106" s="27">
        <f>IF(AND(OR(ISBLANK(OQ$9),OQ$9=0)=FALSE,OR(OQ$9='2. Protocols'!$C105,OQ$9='2. Protocols'!$E105,OQ$9='2. Protocols'!$G105)),1,0)*'4. Formulations'!$O105</f>
        <v>0</v>
      </c>
      <c r="OR106" s="27">
        <f>IF(AND(OR(ISBLANK(OR$9),OR$9=0)=FALSE,OR(OR$9='2. Protocols'!$C105,OR$9='2. Protocols'!$E105,OR$9='2. Protocols'!$G105)),1,0)*'4. Formulations'!$O105</f>
        <v>0</v>
      </c>
      <c r="OS106" s="27">
        <f>IF(AND(OR(ISBLANK(OS$9),OS$9=0)=FALSE,OR(OS$9='2. Protocols'!$C105,OS$9='2. Protocols'!$E105,OS$9='2. Protocols'!$G105)),1,0)*'4. Formulations'!$O105</f>
        <v>0</v>
      </c>
      <c r="OT106" s="27">
        <f>IF(AND(OR(ISBLANK(OT$9),OT$9=0)=FALSE,OR(OT$9='2. Protocols'!$C105,OT$9='2. Protocols'!$E105,OT$9='2. Protocols'!$G105)),1,0)*'4. Formulations'!$O105</f>
        <v>0</v>
      </c>
      <c r="OU106" s="27">
        <f>IF(AND(OR(ISBLANK(OU$9),OU$9=0)=FALSE,OR(OU$9='2. Protocols'!$C105,OU$9='2. Protocols'!$E105,OU$9='2. Protocols'!$G105)),1,0)*'4. Formulations'!$O105</f>
        <v>0</v>
      </c>
      <c r="OV106" s="27">
        <f>IF(AND(OR(ISBLANK(OV$9),OV$9=0)=FALSE,OR(OV$9='2. Protocols'!$C105,OV$9='2. Protocols'!$E105,OV$9='2. Protocols'!$G105)),1,0)*'4. Formulations'!$O105</f>
        <v>0</v>
      </c>
      <c r="OW106" s="27">
        <f>IF(AND(OR(ISBLANK(OW$9),OW$9=0)=FALSE,OR(OW$9='2. Protocols'!$C105,OW$9='2. Protocols'!$E105,OW$9='2. Protocols'!$G105)),1,0)*'4. Formulations'!$O105</f>
        <v>0</v>
      </c>
      <c r="OX106" s="27">
        <f>IF(AND(OR(ISBLANK(OX$9),OX$9=0)=FALSE,OR(OX$9='2. Protocols'!$C105,OX$9='2. Protocols'!$E105,OX$9='2. Protocols'!$G105)),1,0)*'4. Formulations'!$O105</f>
        <v>0</v>
      </c>
      <c r="OY106" s="27">
        <f>IF(AND(OR(ISBLANK(OY$9),OY$9=0)=FALSE,OR(OY$9='2. Protocols'!$C105,OY$9='2. Protocols'!$E105,OY$9='2. Protocols'!$G105)),1,0)*'4. Formulations'!$O105</f>
        <v>0</v>
      </c>
      <c r="OZ106" s="27">
        <f>IF(AND(OR(ISBLANK(OZ$9),OZ$9=0)=FALSE,OR(OZ$9='2. Protocols'!$C105,OZ$9='2. Protocols'!$E105,OZ$9='2. Protocols'!$G105)),1,0)*'4. Formulations'!$O105</f>
        <v>0</v>
      </c>
      <c r="PA106" s="27">
        <f>IF(AND(OR(ISBLANK(PA$9),PA$9=0)=FALSE,OR(PA$9='2. Protocols'!$C105,PA$9='2. Protocols'!$E105,PA$9='2. Protocols'!$G105)),1,0)*'4. Formulations'!$O105</f>
        <v>0</v>
      </c>
      <c r="PB106" s="27">
        <f>IF(AND(OR(ISBLANK(PB$9),PB$9=0)=FALSE,OR(PB$9='2. Protocols'!$C105,PB$9='2. Protocols'!$E105,PB$9='2. Protocols'!$G105)),1,0)*'4. Formulations'!$O105</f>
        <v>0</v>
      </c>
      <c r="PC106" s="27">
        <f>IF(AND(OR(ISBLANK(PC$9),PC$9=0)=FALSE,OR(PC$9='2. Protocols'!$C105,PC$9='2. Protocols'!$E105,PC$9='2. Protocols'!$G105)),1,0)*'4. Formulations'!$O105</f>
        <v>0</v>
      </c>
      <c r="PD106" s="27">
        <f>IF(AND(OR(ISBLANK(PD$9),PD$9=0)=FALSE,OR(PD$9='2. Protocols'!$C105,PD$9='2. Protocols'!$E105,PD$9='2. Protocols'!$G105)),1,0)*'4. Formulations'!$O105</f>
        <v>0</v>
      </c>
      <c r="PE106" s="27">
        <f>IF(AND(OR(ISBLANK(PE$9),PE$9=0)=FALSE,OR(PE$9='2. Protocols'!$C105,PE$9='2. Protocols'!$E105,PE$9='2. Protocols'!$G105)),1,0)*'4. Formulations'!$O105</f>
        <v>0</v>
      </c>
      <c r="PF106" s="27">
        <f>IF(AND(OR(ISBLANK(PF$9),PF$9=0)=FALSE,OR(PF$9='2. Protocols'!$C105,PF$9='2. Protocols'!$E105,PF$9='2. Protocols'!$G105)),1,0)*'4. Formulations'!$O105</f>
        <v>0</v>
      </c>
      <c r="PG106" s="27">
        <f>IF(AND(OR(ISBLANK(PG$9),PG$9=0)=FALSE,OR(PG$9='2. Protocols'!$C105,PG$9='2. Protocols'!$E105,PG$9='2. Protocols'!$G105)),1,0)*'4. Formulations'!$O105</f>
        <v>0</v>
      </c>
      <c r="PH106" s="27">
        <f>IF(AND(OR(ISBLANK(PH$9),PH$9=0)=FALSE,OR(PH$9='2. Protocols'!$C105,PH$9='2. Protocols'!$E105,PH$9='2. Protocols'!$G105)),1,0)*'4. Formulations'!$O105</f>
        <v>0</v>
      </c>
      <c r="PI106" s="27">
        <f>IF(AND(OR(ISBLANK(PI$9),PI$9=0)=FALSE,OR(PI$9='2. Protocols'!$C105,PI$9='2. Protocols'!$E105,PI$9='2. Protocols'!$G105)),1,0)*'4. Formulations'!$O105</f>
        <v>0</v>
      </c>
      <c r="PJ106" s="27">
        <f>IF(AND(OR(ISBLANK(PJ$9),PJ$9=0)=FALSE,OR(PJ$9='2. Protocols'!$C105,PJ$9='2. Protocols'!$E105,PJ$9='2. Protocols'!$G105)),1,0)*'4. Formulations'!$O105</f>
        <v>0</v>
      </c>
      <c r="PK106" s="27">
        <f>IF(AND(OR(ISBLANK(PK$9),PK$9=0)=FALSE,OR(PK$9='2. Protocols'!$C105,PK$9='2. Protocols'!$E105,PK$9='2. Protocols'!$G105)),1,0)*'4. Formulations'!$O105</f>
        <v>0</v>
      </c>
      <c r="PL106" s="27">
        <f>IF(AND(OR(ISBLANK(PL$9),PL$9=0)=FALSE,OR(PL$9='2. Protocols'!$C105,PL$9='2. Protocols'!$E105,PL$9='2. Protocols'!$G105)),1,0)*'4. Formulations'!$O105</f>
        <v>0</v>
      </c>
      <c r="PM106" s="27">
        <f>IF(AND(OR(ISBLANK(PM$9),PM$9=0)=FALSE,OR(PM$9='2. Protocols'!$C105,PM$9='2. Protocols'!$E105,PM$9='2. Protocols'!$G105)),1,0)*'4. Formulations'!$O105</f>
        <v>0</v>
      </c>
      <c r="PN106" s="27">
        <f>IF(AND(OR(ISBLANK(PN$9),PN$9=0)=FALSE,OR(PN$9='2. Protocols'!$C105,PN$9='2. Protocols'!$E105,PN$9='2. Protocols'!$G105)),1,0)*'4. Formulations'!$O105</f>
        <v>0</v>
      </c>
      <c r="PO106" s="27">
        <f>IF(AND(OR(ISBLANK(PO$9),PO$9=0)=FALSE,OR(PO$9='2. Protocols'!$C105,PO$9='2. Protocols'!$E105,PO$9='2. Protocols'!$G105)),1,0)*'4. Formulations'!$O105</f>
        <v>0</v>
      </c>
      <c r="PP106" s="27">
        <f>IF(AND(OR(ISBLANK(PP$9),PP$9=0)=FALSE,OR(PP$9='2. Protocols'!$C105,PP$9='2. Protocols'!$E105,PP$9='2. Protocols'!$G105)),1,0)*'4. Formulations'!$O105</f>
        <v>0</v>
      </c>
      <c r="PQ106" s="27">
        <f>IF(AND(OR(ISBLANK(PQ$9),PQ$9=0)=FALSE,OR(PQ$9='2. Protocols'!$C105,PQ$9='2. Protocols'!$E105,PQ$9='2. Protocols'!$G105)),1,0)*'4. Formulations'!$O105</f>
        <v>0</v>
      </c>
      <c r="PR106" s="27">
        <f>IF(AND(OR(ISBLANK(PR$9),PR$9=0)=FALSE,OR(PR$9='2. Protocols'!$C105,PR$9='2. Protocols'!$E105,PR$9='2. Protocols'!$G105)),1,0)*'4. Formulations'!$O105</f>
        <v>0</v>
      </c>
      <c r="PS106" s="27">
        <f>IF(AND(OR(ISBLANK(PS$9),PS$9=0)=FALSE,OR(PS$9='2. Protocols'!$C105,PS$9='2. Protocols'!$E105,PS$9='2. Protocols'!$G105)),1,0)*'4. Formulations'!$O105</f>
        <v>0</v>
      </c>
      <c r="PT106" s="27">
        <f>IF(AND(OR(ISBLANK(PT$9),PT$9=0)=FALSE,OR(PT$9='2. Protocols'!$C105,PT$9='2. Protocols'!$E105,PT$9='2. Protocols'!$G105)),1,0)*'4. Formulations'!$O105</f>
        <v>0</v>
      </c>
      <c r="PU106" s="27">
        <f>IF(AND(OR(ISBLANK(PU$9),PU$9=0)=FALSE,OR(PU$9='2. Protocols'!$C105,PU$9='2. Protocols'!$E105,PU$9='2. Protocols'!$G105)),1,0)*'4. Formulations'!$O105</f>
        <v>0</v>
      </c>
      <c r="PV106" s="27">
        <f>IF(AND(OR(ISBLANK(PV$9),PV$9=0)=FALSE,OR(PV$9='2. Protocols'!$C105,PV$9='2. Protocols'!$E105,PV$9='2. Protocols'!$G105)),1,0)*'4. Formulations'!$O105</f>
        <v>0</v>
      </c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P106" s="27">
        <f>IF(AND(OR(ISBLANK(QP$9),QP$9=0)=FALSE,QP$9=$DL106),1,0)*'4. Formulations'!$P105</f>
        <v>0</v>
      </c>
      <c r="QQ106" s="27">
        <f>IF(AND(OR(ISBLANK(QQ$9),QQ$9=0)=FALSE,QQ$9=$DL106),1,0)*'4. Formulations'!$P105</f>
        <v>0</v>
      </c>
      <c r="QR106" s="27">
        <f>IF(AND(OR(ISBLANK(QR$9),QR$9=0)=FALSE,QR$9=$DL106),1,0)*'4. Formulations'!$P105</f>
        <v>0</v>
      </c>
      <c r="QS106" s="27">
        <f>IF(AND(OR(ISBLANK(QS$9),QS$9=0)=FALSE,QS$9=$DL106),1,0)*'4. Formulations'!$P105</f>
        <v>0</v>
      </c>
      <c r="QT106" s="27">
        <f>IF(AND(OR(ISBLANK(QT$9),QT$9=0)=FALSE,QT$9=$DL106),1,0)*'4. Formulations'!$P105</f>
        <v>0</v>
      </c>
      <c r="QU106" s="27">
        <f>IF(AND(OR(ISBLANK(QU$9),QU$9=0)=FALSE,QU$9=$DL106),1,0)*'4. Formulations'!$P105</f>
        <v>0</v>
      </c>
      <c r="QV106" s="27">
        <f>IF(AND(OR(ISBLANK(QV$9),QV$9=0)=FALSE,QV$9=$DL106),1,0)*'4. Formulations'!$P105</f>
        <v>0</v>
      </c>
      <c r="QW106" s="27">
        <f>IF(AND(OR(ISBLANK(QW$9),QW$9=0)=FALSE,QW$9=$DL106),1,0)*'4. Formulations'!$P105</f>
        <v>0</v>
      </c>
      <c r="QX106" s="27">
        <f>IF(AND(OR(ISBLANK(QX$9),QX$9=0)=FALSE,QX$9=$DL106),1,0)*'4. Formulations'!$P105</f>
        <v>0</v>
      </c>
      <c r="QY106" s="27">
        <f>IF(AND(OR(ISBLANK(QY$9),QY$9=0)=FALSE,QY$9=$DL106),1,0)*'4. Formulations'!$P105</f>
        <v>0</v>
      </c>
      <c r="QZ106" s="27">
        <f>IF(AND(OR(ISBLANK(QZ$9),QZ$9=0)=FALSE,QZ$9=$DL106),1,0)*'4. Formulations'!$P105</f>
        <v>0</v>
      </c>
      <c r="RA106" s="27">
        <f>IF(AND(OR(ISBLANK(RA$9),RA$9=0)=FALSE,RA$9=$DL106),1,0)*'4. Formulations'!$P105</f>
        <v>0</v>
      </c>
      <c r="RB106" s="27">
        <f>IF(AND(OR(ISBLANK(RB$9),RB$9=0)=FALSE,RB$9=$DL106),1,0)*'4. Formulations'!$P105</f>
        <v>0</v>
      </c>
      <c r="RC106" s="27">
        <f>IF(AND(OR(ISBLANK(RC$9),RC$9=0)=FALSE,RC$9=$DL106),1,0)*'4. Formulations'!$P105</f>
        <v>0</v>
      </c>
      <c r="RD106" s="27">
        <f>IF(AND(OR(ISBLANK(RD$9),RD$9=0)=FALSE,RD$9=$DL106),1,0)*'4. Formulations'!$P105</f>
        <v>0</v>
      </c>
      <c r="RE106" s="27">
        <f>IF(AND(OR(ISBLANK(RE$9),RE$9=0)=FALSE,RE$9=$DL106),1,0)*'4. Formulations'!$P105</f>
        <v>0</v>
      </c>
      <c r="RF106" s="27">
        <f>IF(AND(OR(ISBLANK(RF$9),RF$9=0)=FALSE,RF$9=$DL106),1,0)*'4. Formulations'!$P105</f>
        <v>0</v>
      </c>
      <c r="RG106" s="27"/>
      <c r="RH106" s="27"/>
      <c r="RI106" s="27"/>
      <c r="RK106" s="27">
        <f>IF(AND(OR(ISBLANK(RK$9),RK$9=0)=FALSE,SUM($QP106:$RF106)&gt;0,RK$9='2. Protocols'!$G105),1,0)*'4. Formulations'!$P105</f>
        <v>0</v>
      </c>
      <c r="RL106" s="27">
        <f>IF(AND(OR(ISBLANK(RL$9),RL$9=0)=FALSE,SUM($QP106:$RF106)&gt;0,RL$9='2. Protocols'!$G105),1,0)*'4. Formulations'!$P105</f>
        <v>0</v>
      </c>
      <c r="RM106" s="27">
        <f>IF(AND(OR(ISBLANK(RM$9),RM$9=0)=FALSE,SUM($QP106:$RF106)&gt;0,RM$9='2. Protocols'!$G105),1,0)*'4. Formulations'!$P105</f>
        <v>0</v>
      </c>
      <c r="RN106" s="27">
        <f>IF(AND(OR(ISBLANK(RN$9),RN$9=0)=FALSE,SUM($QP106:$RF106)&gt;0,RN$9='2. Protocols'!$G105),1,0)*'4. Formulations'!$P105</f>
        <v>0</v>
      </c>
      <c r="RO106" s="27">
        <f>IF(AND(OR(ISBLANK(RO$9),RO$9=0)=FALSE,SUM($QP106:$RF106)&gt;0,RO$9='2. Protocols'!$G105),1,0)*'4. Formulations'!$P105</f>
        <v>0</v>
      </c>
      <c r="RP106" s="27">
        <f>IF(AND(OR(ISBLANK(RP$9),RP$9=0)=FALSE,SUM($QP106:$RF106)&gt;0,RP$9='2. Protocols'!$G105),1,0)*'4. Formulations'!$P105</f>
        <v>0</v>
      </c>
      <c r="RQ106" s="27">
        <f>IF(AND(OR(ISBLANK(RQ$9),RQ$9=0)=FALSE,SUM($QP106:$RF106)&gt;0,RQ$9='2. Protocols'!$G105),1,0)*'4. Formulations'!$P105</f>
        <v>0</v>
      </c>
      <c r="RR106" s="27">
        <f>IF(AND(OR(ISBLANK(RR$9),RR$9=0)=FALSE,SUM($QP106:$RF106)&gt;0,RR$9='2. Protocols'!$G105),1,0)*'4. Formulations'!$P105</f>
        <v>0</v>
      </c>
      <c r="RS106" s="27">
        <f>IF(AND(OR(ISBLANK(RS$9),RS$9=0)=FALSE,SUM($QP106:$RF106)&gt;0,RS$9='2. Protocols'!$G105),1,0)*'4. Formulations'!$P105</f>
        <v>0</v>
      </c>
      <c r="RT106" s="27">
        <f>IF(AND(OR(ISBLANK(RT$9),RT$9=0)=FALSE,SUM($QP106:$RF106)&gt;0,RT$9='2. Protocols'!$G105),1,0)*'4. Formulations'!$P105</f>
        <v>0</v>
      </c>
      <c r="RU106" s="27">
        <f>IF(AND(OR(ISBLANK(RU$9),RU$9=0)=FALSE,SUM($QP106:$RF106)&gt;0,RU$9='2. Protocols'!$G105),1,0)*'4. Formulations'!$P105</f>
        <v>0</v>
      </c>
      <c r="RV106" s="27">
        <f>IF(AND(OR(ISBLANK(RV$9),RV$9=0)=FALSE,SUM($QP106:$RF106)&gt;0,RV$9='2. Protocols'!$G105),1,0)*'4. Formulations'!$P105</f>
        <v>0</v>
      </c>
      <c r="RW106" s="27">
        <f>IF(AND(OR(ISBLANK(RW$9),RW$9=0)=FALSE,SUM($QP106:$RF106)&gt;0,RW$9='2. Protocols'!$G105),1,0)*'4. Formulations'!$P105</f>
        <v>0</v>
      </c>
      <c r="RX106" s="27">
        <f>IF(AND(OR(ISBLANK(RX$9),RX$9=0)=FALSE,SUM($QP106:$RF106)&gt;0,RX$9='2. Protocols'!$G105),1,0)*'4. Formulations'!$P105</f>
        <v>0</v>
      </c>
      <c r="RY106" s="27">
        <f>IF(AND(OR(ISBLANK(RY$9),RY$9=0)=FALSE,SUM($QP106:$RF106)&gt;0,RY$9='2. Protocols'!$G105),1,0)*'4. Formulations'!$P105</f>
        <v>0</v>
      </c>
      <c r="RZ106" s="27">
        <f>IF(AND(OR(ISBLANK(RZ$9),RZ$9=0)=FALSE,SUM($QP106:$RF106)&gt;0,RZ$9='2. Protocols'!$G105),1,0)*'4. Formulations'!$P105</f>
        <v>0</v>
      </c>
      <c r="SA106" s="27">
        <f>IF(AND(OR(ISBLANK(SA$9),SA$9=0)=FALSE,SUM($QP106:$RF106)&gt;0,SA$9='2. Protocols'!$G105),1,0)*'4. Formulations'!$P105</f>
        <v>0</v>
      </c>
      <c r="SB106" s="27">
        <f>IF(AND(OR(ISBLANK(SB$9),SB$9=0)=FALSE,SUM($QP106:$RF106)&gt;0,SB$9='2. Protocols'!$G105),1,0)*'4. Formulations'!$P105</f>
        <v>0</v>
      </c>
      <c r="SC106" s="27">
        <f>IF(AND(OR(ISBLANK(SC$9),SC$9=0)=FALSE,SUM($QP106:$RF106)&gt;0,SC$9='2. Protocols'!$G105),1,0)*'4. Formulations'!$P105</f>
        <v>0</v>
      </c>
      <c r="SD106" s="27">
        <f>IF(AND(OR(ISBLANK(SD$9),SD$9=0)=FALSE,SUM($QP106:$RF106)&gt;0,SD$9='2. Protocols'!$G105),1,0)*'4. Formulations'!$P105</f>
        <v>0</v>
      </c>
      <c r="SE106" s="27">
        <f>IF(AND(OR(ISBLANK(SE$9),SE$9=0)=FALSE,SUM($QP106:$RF106)&gt;0,SE$9='2. Protocols'!$G105),1,0)*'4. Formulations'!$P105</f>
        <v>0</v>
      </c>
      <c r="SF106" s="27">
        <f>IF(AND(OR(ISBLANK(SF$9),SF$9=0)=FALSE,SUM($QP106:$RF106)&gt;0,SF$9='2. Protocols'!$G105),1,0)*'4. Formulations'!$P105</f>
        <v>0</v>
      </c>
      <c r="SG106" s="27">
        <f>IF(AND(OR(ISBLANK(SG$9),SG$9=0)=FALSE,SUM($QP106:$RF106)&gt;0,SG$9='2. Protocols'!$G105),1,0)*'4. Formulations'!$P105</f>
        <v>0</v>
      </c>
      <c r="SH106" s="27">
        <f>IF(AND(OR(ISBLANK(SH$9),SH$9=0)=FALSE,SUM($QP106:$RF106)&gt;0,SH$9='2. Protocols'!$G105),1,0)*'4. Formulations'!$P105</f>
        <v>0</v>
      </c>
      <c r="SI106" s="27">
        <f>IF(AND(OR(ISBLANK(SI$9),SI$9=0)=FALSE,SUM($QP106:$RF106)&gt;0,SI$9='2. Protocols'!$G105),1,0)*'4. Formulations'!$P105</f>
        <v>0</v>
      </c>
      <c r="SJ106" s="27">
        <f>IF(AND(OR(ISBLANK(SJ$9),SJ$9=0)=FALSE,SUM($QP106:$RF106)&gt;0,SJ$9='2. Protocols'!$G105),1,0)*'4. Formulations'!$P105</f>
        <v>0</v>
      </c>
      <c r="SK106" s="27">
        <f>IF(AND(OR(ISBLANK(SK$9),SK$9=0)=FALSE,SUM($QP106:$RF106)&gt;0,SK$9='2. Protocols'!$G105),1,0)*'4. Formulations'!$P105</f>
        <v>0</v>
      </c>
      <c r="SL106" s="27">
        <f>IF(AND(OR(ISBLANK(SL$9),SL$9=0)=FALSE,SUM($QP106:$RF106)&gt;0,SL$9='2. Protocols'!$G105),1,0)*'4. Formulations'!$P105</f>
        <v>0</v>
      </c>
      <c r="SM106" s="27">
        <f>IF(AND(OR(ISBLANK(SM$9),SM$9=0)=FALSE,SUM($QP106:$RF106)&gt;0,SM$9='2. Protocols'!$G105),1,0)*'4. Formulations'!$P105</f>
        <v>0</v>
      </c>
      <c r="SN106" s="27">
        <f>IF(AND(OR(ISBLANK(SN$9),SN$9=0)=FALSE,SUM($QP106:$RF106)&gt;0,SN$9='2. Protocols'!$G105),1,0)*'4. Formulations'!$P105</f>
        <v>0</v>
      </c>
      <c r="SO106" s="27">
        <f>IF(AND(OR(ISBLANK(SO$9),SO$9=0)=FALSE,SUM($QP106:$RF106)&gt;0,SO$9='2. Protocols'!$G105),1,0)*'4. Formulations'!$P105</f>
        <v>0</v>
      </c>
      <c r="SP106" s="27">
        <f>IF(AND(OR(ISBLANK(SP$9),SP$9=0)=FALSE,SUM($QP106:$RF106)&gt;0,SP$9='2. Protocols'!$G105),1,0)*'4. Formulations'!$P105</f>
        <v>0</v>
      </c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J106" s="27">
        <f>IF(AND(OR(ISBLANK(TJ$9),TJ$9=0)=FALSE,TJ$9=$DM106),1,0)*'4. Formulations'!$Q105</f>
        <v>0</v>
      </c>
      <c r="TK106" s="27">
        <f>IF(AND(OR(ISBLANK(TK$9),TK$9=0)=FALSE,TK$9=$DM106),1,0)*'4. Formulations'!$Q105</f>
        <v>0</v>
      </c>
      <c r="TL106" s="27">
        <f>IF(AND(OR(ISBLANK(TL$9),TL$9=0)=FALSE,TL$9=$DM106),1,0)*'4. Formulations'!$Q105</f>
        <v>0</v>
      </c>
      <c r="TM106" s="27">
        <f>IF(AND(OR(ISBLANK(TM$9),TM$9=0)=FALSE,TM$9=$DM106),1,0)*'4. Formulations'!$Q105</f>
        <v>0</v>
      </c>
      <c r="TN106" s="27">
        <f>IF(AND(OR(ISBLANK(TN$9),TN$9=0)=FALSE,TN$9=$DM106),1,0)*'4. Formulations'!$Q105</f>
        <v>0</v>
      </c>
      <c r="TO106" s="27">
        <f>IF(AND(OR(ISBLANK(TO$9),TO$9=0)=FALSE,TO$9=$DM106),1,0)*'4. Formulations'!$Q105</f>
        <v>0</v>
      </c>
      <c r="TP106" s="27">
        <f>IF(AND(OR(ISBLANK(TP$9),TP$9=0)=FALSE,TP$9=$DM106),1,0)*'4. Formulations'!$Q105</f>
        <v>0</v>
      </c>
      <c r="TQ106" s="27">
        <f>IF(AND(OR(ISBLANK(TQ$9),TQ$9=0)=FALSE,TQ$9=$DM106),1,0)*'4. Formulations'!$Q105</f>
        <v>0</v>
      </c>
      <c r="TR106" s="27">
        <f>IF(AND(OR(ISBLANK(TR$9),TR$9=0)=FALSE,TR$9=$DM106),1,0)*'4. Formulations'!$Q105</f>
        <v>0</v>
      </c>
      <c r="TS106" s="27">
        <f>IF(AND(OR(ISBLANK(TS$9),TS$9=0)=FALSE,TS$9=$DM106),1,0)*'4. Formulations'!$Q105</f>
        <v>0</v>
      </c>
      <c r="TT106" s="27">
        <f>IF(AND(OR(ISBLANK(TT$9),TT$9=0)=FALSE,TT$9=$DM106),1,0)*'4. Formulations'!$Q105</f>
        <v>0</v>
      </c>
      <c r="TU106" s="27">
        <f>IF(AND(OR(ISBLANK(TU$9),TU$9=0)=FALSE,TU$9=$DM106),1,0)*'4. Formulations'!$Q105</f>
        <v>0</v>
      </c>
      <c r="TV106" s="27">
        <f>IF(AND(OR(ISBLANK(TV$9),TV$9=0)=FALSE,TV$9=$DM106),1,0)*'4. Formulations'!$Q105</f>
        <v>0</v>
      </c>
      <c r="TW106" s="27">
        <f>IF(AND(OR(ISBLANK(TW$9),TW$9=0)=FALSE,TW$9=$DM106),1,0)*'4. Formulations'!$Q105</f>
        <v>0</v>
      </c>
      <c r="TX106" s="27">
        <f>IF(AND(OR(ISBLANK(TX$9),TX$9=0)=FALSE,TX$9=$DM106),1,0)*'4. Formulations'!$Q105</f>
        <v>0</v>
      </c>
      <c r="TY106" s="27">
        <f>IF(AND(OR(ISBLANK(TY$9),TY$9=0)=FALSE,TY$9=$DM106),1,0)*'4. Formulations'!$Q105</f>
        <v>0</v>
      </c>
      <c r="TZ106" s="27">
        <f>IF(AND(OR(ISBLANK(TZ$9),TZ$9=0)=FALSE,TZ$9=$DM106),1,0)*'4. Formulations'!$Q105</f>
        <v>0</v>
      </c>
      <c r="UA106" s="27"/>
      <c r="UB106" s="27"/>
      <c r="UC106" s="27"/>
    </row>
    <row r="107" spans="2:549" x14ac:dyDescent="0.3">
      <c r="B107" s="2"/>
      <c r="C107" s="75" t="str">
        <f>IF('2. Protocols'!C106&amp;"+"&amp;'2. Protocols'!E106&amp;"+"&amp;'2. Protocols'!G106="++","",'2. Protocols'!C106&amp;"+"&amp;'2. Protocols'!E106&amp;"+"&amp;'2. Protocols'!G106)</f>
        <v/>
      </c>
      <c r="D107" s="7"/>
      <c r="E107" s="8"/>
      <c r="G107" s="821">
        <f>'2. Protocols'!J106*'1. General Inputs'!$N$13</f>
        <v>0</v>
      </c>
      <c r="H107" s="821">
        <f>MAX(G107*(1+'1. General Inputs'!$BE$23)+(H$110*'2. Protocols'!$S106)+'3. ARV Substitutions'!L127,0)</f>
        <v>0</v>
      </c>
      <c r="I107" s="821" t="e">
        <f>MAX(H107*(1+'1. General Inputs'!$BE$23)+(I$110*'2. Protocols'!$S106)+'3. ARV Substitutions'!M127,0)</f>
        <v>#VALUE!</v>
      </c>
      <c r="J107" s="821" t="e">
        <f>MAX(I107*(1+'1. General Inputs'!$BE$23)+(J$110*'2. Protocols'!$S106)+'3. ARV Substitutions'!N127,0)</f>
        <v>#VALUE!</v>
      </c>
      <c r="K107" s="821" t="e">
        <f>MAX(J107*(1+'1. General Inputs'!$BE$23)+(K$110*'2. Protocols'!$S106)+'3. ARV Substitutions'!O127,0)</f>
        <v>#VALUE!</v>
      </c>
      <c r="L107" s="821" t="e">
        <f>MAX(K107*(1+'1. General Inputs'!$BE$23)+(L$110*'2. Protocols'!$S106)+'3. ARV Substitutions'!P127,0)</f>
        <v>#VALUE!</v>
      </c>
      <c r="M107" s="821" t="e">
        <f>MAX(L107*(1+'1. General Inputs'!$BE$23)+(M$110*'2. Protocols'!$S106)+'3. ARV Substitutions'!Q127,0)</f>
        <v>#VALUE!</v>
      </c>
      <c r="N107" s="821" t="e">
        <f>MAX(M107*(1+'1. General Inputs'!$BE$23)+(N$110*'2. Protocols'!$S106)+'3. ARV Substitutions'!R127,0)</f>
        <v>#VALUE!</v>
      </c>
      <c r="O107" s="821" t="e">
        <f>MAX(N107*(1+'1. General Inputs'!$BE$23)+(O$110*'2. Protocols'!$S106)+'3. ARV Substitutions'!S127,0)</f>
        <v>#VALUE!</v>
      </c>
      <c r="P107" s="821" t="e">
        <f>MAX(O107*(1+'1. General Inputs'!$BE$23)+(P$110*'2. Protocols'!$S106)+'3. ARV Substitutions'!T127,0)</f>
        <v>#VALUE!</v>
      </c>
      <c r="Q107" s="821" t="e">
        <f>MAX(P107*(1+'1. General Inputs'!$BE$23)+(Q$110*'2. Protocols'!$S106)+'3. ARV Substitutions'!U127,0)</f>
        <v>#VALUE!</v>
      </c>
      <c r="R107" s="821" t="e">
        <f>MAX(Q107*(1+'1. General Inputs'!$BE$23)+(R$110*'2. Protocols'!$S106)+'3. ARV Substitutions'!V127,0)</f>
        <v>#VALUE!</v>
      </c>
      <c r="S107" s="821" t="e">
        <f>MAX(R107*(1+'1. General Inputs'!$BE$23)+(S$110*'2. Protocols'!$S106)+'3. ARV Substitutions'!W127,0)</f>
        <v>#VALUE!</v>
      </c>
      <c r="T107" s="821" t="e">
        <f>MAX(S107*(1+'1. General Inputs'!$BE$23)+(T$110*'2. Protocols'!$S106)+'3. ARV Substitutions'!X127,0)</f>
        <v>#VALUE!</v>
      </c>
      <c r="U107" s="821" t="e">
        <f>MAX(T107*(1+'1. General Inputs'!$BE$23)+(U$110*'2. Protocols'!$S106)+'3. ARV Substitutions'!Y127,0)</f>
        <v>#VALUE!</v>
      </c>
      <c r="V107" s="821" t="e">
        <f>MAX(U107*(1+'1. General Inputs'!$BE$23)+(V$110*'2. Protocols'!$S106)+'3. ARV Substitutions'!Z127,0)</f>
        <v>#VALUE!</v>
      </c>
      <c r="W107" s="821" t="e">
        <f>MAX(V107*(1+'1. General Inputs'!$BE$23)+(W$110*'2. Protocols'!$S106)+'3. ARV Substitutions'!AA127,0)</f>
        <v>#VALUE!</v>
      </c>
      <c r="X107" s="821" t="e">
        <f>MAX(W107*(1+'1. General Inputs'!$BE$23)+(X$110*'2. Protocols'!$S106)+'3. ARV Substitutions'!AB127,0)</f>
        <v>#VALUE!</v>
      </c>
      <c r="Y107" s="821" t="e">
        <f>MAX(X107*(1+'1. General Inputs'!$BE$23)+(Y$110*'2. Protocols'!$S106)+'3. ARV Substitutions'!AC127,0)</f>
        <v>#VALUE!</v>
      </c>
      <c r="Z107" s="821" t="e">
        <f>MAX(Y107*(1+'1. General Inputs'!$BE$23)+(Z$110*'2. Protocols'!$S106)+'3. ARV Substitutions'!AD127,0)</f>
        <v>#VALUE!</v>
      </c>
      <c r="AA107" s="821" t="e">
        <f>MAX(Z107*(1+'1. General Inputs'!$BE$23)+(AA$110*'2. Protocols'!$S106)+'3. ARV Substitutions'!AE127,0)</f>
        <v>#VALUE!</v>
      </c>
      <c r="AB107" s="821" t="e">
        <f>MAX(AA107*(1+'1. General Inputs'!$BE$23)+(AB$110*'2. Protocols'!$S106)+'3. ARV Substitutions'!AF127,0)</f>
        <v>#VALUE!</v>
      </c>
      <c r="AC107" s="821" t="e">
        <f>MAX(AB107*(1+'1. General Inputs'!$BE$23)+(AC$110*'2. Protocols'!$S106)+'3. ARV Substitutions'!AG127,0)</f>
        <v>#VALUE!</v>
      </c>
      <c r="AD107" s="821" t="e">
        <f>MAX(AC107*(1+'1. General Inputs'!$BE$23)+(AD$110*'2. Protocols'!$S106)+'3. ARV Substitutions'!AH127,0)</f>
        <v>#VALUE!</v>
      </c>
      <c r="AE107" s="821" t="e">
        <f>MAX(AD107*(1+'1. General Inputs'!$BE$23)+(AE$110*'2. Protocols'!$S106)+'3. ARV Substitutions'!AI127,0)</f>
        <v>#VALUE!</v>
      </c>
      <c r="AF107" s="821" t="e">
        <f>MAX(AE107*(1+'1. General Inputs'!$BE$23)+(AF$110*'2. Protocols'!$S106)+'3. ARV Substitutions'!AJ127,0)</f>
        <v>#VALUE!</v>
      </c>
      <c r="AG107" s="821" t="e">
        <f>MAX(AF107*(1+'1. General Inputs'!$BE$23)+(AG$110*'2. Protocols'!$S106)+'3. ARV Substitutions'!AK127,0)</f>
        <v>#VALUE!</v>
      </c>
      <c r="AH107" s="821" t="e">
        <f>MAX(AG107*(1+'1. General Inputs'!$BE$23)+(AH$110*'2. Protocols'!$S106)+'3. ARV Substitutions'!AL127,0)</f>
        <v>#VALUE!</v>
      </c>
      <c r="AI107" s="821" t="e">
        <f>MAX(AH107*(1+'1. General Inputs'!$BE$23)+(AI$110*'2. Protocols'!$S106)+'3. ARV Substitutions'!AM127,0)</f>
        <v>#VALUE!</v>
      </c>
      <c r="AJ107" s="821" t="e">
        <f>MAX(AI107*(1+'1. General Inputs'!$BE$23)+(AJ$110*'2. Protocols'!$S106)+'3. ARV Substitutions'!AN127,0)</f>
        <v>#VALUE!</v>
      </c>
      <c r="AK107" s="821" t="e">
        <f>MAX(AJ107*(1+'1. General Inputs'!$BE$23)+(AK$110*'2. Protocols'!$S106)+'3. ARV Substitutions'!AO127,0)</f>
        <v>#VALUE!</v>
      </c>
      <c r="AL107" s="821" t="e">
        <f>MAX(AK107*(1+'1. General Inputs'!$BE$23)+(AL$110*'2. Protocols'!$S106)+'3. ARV Substitutions'!AP127,0)</f>
        <v>#VALUE!</v>
      </c>
      <c r="AM107" s="821" t="e">
        <f>MAX(AL107*(1+'1. General Inputs'!$BE$23)+(AM$110*'2. Protocols'!$S106)+'3. ARV Substitutions'!AQ127,0)</f>
        <v>#VALUE!</v>
      </c>
      <c r="AN107" s="821" t="e">
        <f>MAX(AM107*(1+'1. General Inputs'!$BE$23)+(AN$110*'2. Protocols'!$S106)+'3. ARV Substitutions'!AR127,0)</f>
        <v>#VALUE!</v>
      </c>
      <c r="AO107" s="821" t="e">
        <f>MAX(AN107*(1+'1. General Inputs'!$BE$23)+(AO$110*'2. Protocols'!$S106)+'3. ARV Substitutions'!AS127,0)</f>
        <v>#VALUE!</v>
      </c>
      <c r="AP107" s="821" t="e">
        <f>MAX(AO107*(1+'1. General Inputs'!$BE$23)+(AP$110*'2. Protocols'!$S106)+'3. ARV Substitutions'!AT127,0)</f>
        <v>#VALUE!</v>
      </c>
      <c r="AQ107" s="821" t="e">
        <f>MAX(AP107*(1+'1. General Inputs'!$BE$23)+(AQ$110*'2. Protocols'!$S106)+'3. ARV Substitutions'!AU127,0)</f>
        <v>#VALUE!</v>
      </c>
      <c r="CA107" s="51">
        <f t="shared" si="106"/>
        <v>0</v>
      </c>
      <c r="CB107" s="51" t="e">
        <f t="shared" si="107"/>
        <v>#VALUE!</v>
      </c>
      <c r="CC107" s="51" t="e">
        <f t="shared" si="108"/>
        <v>#VALUE!</v>
      </c>
      <c r="CD107" s="51" t="e">
        <f t="shared" si="109"/>
        <v>#VALUE!</v>
      </c>
      <c r="CE107" s="51" t="e">
        <f t="shared" si="110"/>
        <v>#VALUE!</v>
      </c>
      <c r="CF107" s="51" t="e">
        <f t="shared" si="111"/>
        <v>#VALUE!</v>
      </c>
      <c r="CG107" s="51" t="e">
        <f t="shared" si="112"/>
        <v>#VALUE!</v>
      </c>
      <c r="CH107" s="51" t="e">
        <f t="shared" si="113"/>
        <v>#VALUE!</v>
      </c>
      <c r="CI107" s="51" t="e">
        <f t="shared" si="114"/>
        <v>#VALUE!</v>
      </c>
      <c r="CJ107" s="51" t="e">
        <f t="shared" si="115"/>
        <v>#VALUE!</v>
      </c>
      <c r="CK107" s="51" t="e">
        <f t="shared" si="116"/>
        <v>#VALUE!</v>
      </c>
      <c r="CL107" s="51" t="e">
        <f t="shared" si="117"/>
        <v>#VALUE!</v>
      </c>
      <c r="CM107" s="51" t="e">
        <f t="shared" si="118"/>
        <v>#VALUE!</v>
      </c>
      <c r="CN107" s="51" t="e">
        <f t="shared" si="119"/>
        <v>#VALUE!</v>
      </c>
      <c r="CO107" s="51" t="e">
        <f t="shared" si="120"/>
        <v>#VALUE!</v>
      </c>
      <c r="CP107" s="51" t="e">
        <f t="shared" si="121"/>
        <v>#VALUE!</v>
      </c>
      <c r="CQ107" s="51" t="e">
        <f t="shared" si="122"/>
        <v>#VALUE!</v>
      </c>
      <c r="CR107" s="51" t="e">
        <f t="shared" si="123"/>
        <v>#VALUE!</v>
      </c>
      <c r="CS107" s="51" t="e">
        <f t="shared" si="124"/>
        <v>#VALUE!</v>
      </c>
      <c r="CT107" s="51" t="e">
        <f t="shared" si="125"/>
        <v>#VALUE!</v>
      </c>
      <c r="CU107" s="51" t="e">
        <f t="shared" si="126"/>
        <v>#VALUE!</v>
      </c>
      <c r="CV107" s="51" t="e">
        <f t="shared" si="127"/>
        <v>#VALUE!</v>
      </c>
      <c r="CW107" s="51" t="e">
        <f t="shared" si="128"/>
        <v>#VALUE!</v>
      </c>
      <c r="CX107" s="51" t="e">
        <f t="shared" si="129"/>
        <v>#VALUE!</v>
      </c>
      <c r="CY107" s="51" t="e">
        <f t="shared" si="130"/>
        <v>#VALUE!</v>
      </c>
      <c r="CZ107" s="51" t="e">
        <f t="shared" si="131"/>
        <v>#VALUE!</v>
      </c>
      <c r="DA107" s="51" t="e">
        <f t="shared" si="132"/>
        <v>#VALUE!</v>
      </c>
      <c r="DB107" s="51" t="e">
        <f t="shared" si="133"/>
        <v>#VALUE!</v>
      </c>
      <c r="DC107" s="51" t="e">
        <f t="shared" si="134"/>
        <v>#VALUE!</v>
      </c>
      <c r="DD107" s="51" t="e">
        <f t="shared" si="135"/>
        <v>#VALUE!</v>
      </c>
      <c r="DE107" s="51" t="e">
        <f t="shared" si="136"/>
        <v>#VALUE!</v>
      </c>
      <c r="DF107" s="51" t="e">
        <f t="shared" si="137"/>
        <v>#VALUE!</v>
      </c>
      <c r="DG107" s="51" t="e">
        <f t="shared" si="138"/>
        <v>#VALUE!</v>
      </c>
      <c r="DH107" s="51" t="e">
        <f t="shared" si="139"/>
        <v>#VALUE!</v>
      </c>
      <c r="DI107" s="51" t="e">
        <f t="shared" si="140"/>
        <v>#VALUE!</v>
      </c>
      <c r="DJ107" s="51" t="e">
        <f t="shared" si="141"/>
        <v>#VALUE!</v>
      </c>
      <c r="DL107" s="21" t="str">
        <f>CONCATENATE('2. Protocols'!C106, '2. Protocols'!D106, '2. Protocols'!E106)</f>
        <v>+</v>
      </c>
      <c r="DM107" s="21" t="str">
        <f>CONCATENATE('2. Protocols'!C106, '2. Protocols'!D106, '2. Protocols'!E106, '2. Protocols'!F106, '2. Protocols'!G106,)</f>
        <v>++</v>
      </c>
      <c r="DO107" s="27">
        <f>IF(AND(OR(ISBLANK(DO$9),DO$9=0)=FALSE,OR(DO$9='2. Protocols'!$C106,DO$9='2. Protocols'!$E106,DO$9='2. Protocols'!$G106)),1,0)*'4. Formulations'!$I106</f>
        <v>0</v>
      </c>
      <c r="DP107" s="27">
        <f>IF(AND(OR(ISBLANK(DP$9),DP$9=0)=FALSE,OR(DP$9='2. Protocols'!$C106,DP$9='2. Protocols'!$E106,DP$9='2. Protocols'!$G106)),1,0)*'4. Formulations'!$I106</f>
        <v>0</v>
      </c>
      <c r="DQ107" s="27">
        <f>IF(AND(OR(ISBLANK(DQ$9),DQ$9=0)=FALSE,OR(DQ$9='2. Protocols'!$C106,DQ$9='2. Protocols'!$E106,DQ$9='2. Protocols'!$G106)),1,0)*'4. Formulations'!$I106</f>
        <v>0</v>
      </c>
      <c r="DR107" s="27">
        <f>IF(AND(OR(ISBLANK(DR$9),DR$9=0)=FALSE,OR(DR$9='2. Protocols'!$C106,DR$9='2. Protocols'!$E106,DR$9='2. Protocols'!$G106)),1,0)*'4. Formulations'!$I106</f>
        <v>0</v>
      </c>
      <c r="DS107" s="27">
        <f>IF(AND(OR(ISBLANK(DS$9),DS$9=0)=FALSE,OR(DS$9='2. Protocols'!$C106,DS$9='2. Protocols'!$E106,DS$9='2. Protocols'!$G106)),1,0)*'4. Formulations'!$I106</f>
        <v>0</v>
      </c>
      <c r="DT107" s="27">
        <f>IF(AND(OR(ISBLANK(DT$9),DT$9=0)=FALSE,OR(DT$9='2. Protocols'!$C106,DT$9='2. Protocols'!$E106,DT$9='2. Protocols'!$G106)),1,0)*'4. Formulations'!$I106</f>
        <v>0</v>
      </c>
      <c r="DU107" s="27">
        <f>IF(AND(OR(ISBLANK(DU$9),DU$9=0)=FALSE,OR(DU$9='2. Protocols'!$C106,DU$9='2. Protocols'!$E106,DU$9='2. Protocols'!$G106)),1,0)*'4. Formulations'!$I106</f>
        <v>0</v>
      </c>
      <c r="DV107" s="27">
        <f>IF(AND(OR(ISBLANK(DV$9),DV$9=0)=FALSE,OR(DV$9='2. Protocols'!$C106,DV$9='2. Protocols'!$E106,DV$9='2. Protocols'!$G106)),1,0)*'4. Formulations'!$I106</f>
        <v>0</v>
      </c>
      <c r="DW107" s="27">
        <f>IF(AND(OR(ISBLANK(DW$9),DW$9=0)=FALSE,OR(DW$9='2. Protocols'!$C106,DW$9='2. Protocols'!$E106,DW$9='2. Protocols'!$G106)),1,0)*'4. Formulations'!$I106</f>
        <v>0</v>
      </c>
      <c r="DX107" s="27">
        <f>IF(AND(OR(ISBLANK(DX$9),DX$9=0)=FALSE,OR(DX$9='2. Protocols'!$C106,DX$9='2. Protocols'!$E106,DX$9='2. Protocols'!$G106)),1,0)*'4. Formulations'!$I106</f>
        <v>0</v>
      </c>
      <c r="DY107" s="27">
        <f>IF(AND(OR(ISBLANK(DY$9),DY$9=0)=FALSE,OR(DY$9='2. Protocols'!$C106,DY$9='2. Protocols'!$E106,DY$9='2. Protocols'!$G106)),1,0)*'4. Formulations'!$I106</f>
        <v>0</v>
      </c>
      <c r="DZ107" s="27">
        <f>IF(AND(OR(ISBLANK(DZ$9),DZ$9=0)=FALSE,OR(DZ$9='2. Protocols'!$C106,DZ$9='2. Protocols'!$E106,DZ$9='2. Protocols'!$G106)),1,0)*'4. Formulations'!$I106</f>
        <v>0</v>
      </c>
      <c r="EA107" s="27">
        <f>IF(AND(OR(ISBLANK(EA$9),EA$9=0)=FALSE,OR(EA$9='2. Protocols'!$C106,EA$9='2. Protocols'!$E106,EA$9='2. Protocols'!$G106)),1,0)*'4. Formulations'!$I106</f>
        <v>0</v>
      </c>
      <c r="EB107" s="27">
        <f>IF(AND(OR(ISBLANK(EB$9),EB$9=0)=FALSE,OR(EB$9='2. Protocols'!$C106,EB$9='2. Protocols'!$E106,EB$9='2. Protocols'!$G106)),1,0)*'4. Formulations'!$I106</f>
        <v>0</v>
      </c>
      <c r="EC107" s="27">
        <f>IF(AND(OR(ISBLANK(EC$9),EC$9=0)=FALSE,OR(EC$9='2. Protocols'!$C106,EC$9='2. Protocols'!$E106,EC$9='2. Protocols'!$G106)),1,0)*'4. Formulations'!$I106</f>
        <v>0</v>
      </c>
      <c r="ED107" s="27">
        <f>IF(AND(OR(ISBLANK(ED$9),ED$9=0)=FALSE,OR(ED$9='2. Protocols'!$C106,ED$9='2. Protocols'!$E106,ED$9='2. Protocols'!$G106)),1,0)*'4. Formulations'!$I106</f>
        <v>0</v>
      </c>
      <c r="EE107" s="27">
        <f>IF(AND(OR(ISBLANK(EE$9),EE$9=0)=FALSE,OR(EE$9='2. Protocols'!$C106,EE$9='2. Protocols'!$E106,EE$9='2. Protocols'!$G106)),1,0)*'4. Formulations'!$I106</f>
        <v>0</v>
      </c>
      <c r="EF107" s="27">
        <f>IF(AND(OR(ISBLANK(EF$9),EF$9=0)=FALSE,OR(EF$9='2. Protocols'!$C106,EF$9='2. Protocols'!$E106,EF$9='2. Protocols'!$G106)),1,0)*'4. Formulations'!$I106</f>
        <v>0</v>
      </c>
      <c r="EG107" s="27">
        <f>IF(AND(OR(ISBLANK(EG$9),EG$9=0)=FALSE,OR(EG$9='2. Protocols'!$C106,EG$9='2. Protocols'!$E106,EG$9='2. Protocols'!$G106)),1,0)*'4. Formulations'!$I106</f>
        <v>0</v>
      </c>
      <c r="EH107" s="27">
        <f>IF(AND(OR(ISBLANK(EH$9),EH$9=0)=FALSE,OR(EH$9='2. Protocols'!$C106,EH$9='2. Protocols'!$E106,EH$9='2. Protocols'!$G106)),1,0)*'4. Formulations'!$I106</f>
        <v>0</v>
      </c>
      <c r="EI107" s="27">
        <f>IF(AND(OR(ISBLANK(EI$9),EI$9=0)=FALSE,OR(EI$9='2. Protocols'!$C106,EI$9='2. Protocols'!$E106,EI$9='2. Protocols'!$G106)),1,0)*'4. Formulations'!$I106</f>
        <v>0</v>
      </c>
      <c r="EJ107" s="27">
        <f>IF(AND(OR(ISBLANK(EJ$9),EJ$9=0)=FALSE,OR(EJ$9='2. Protocols'!$C106,EJ$9='2. Protocols'!$E106,EJ$9='2. Protocols'!$G106)),1,0)*'4. Formulations'!$I106</f>
        <v>0</v>
      </c>
      <c r="EK107" s="27">
        <f>IF(AND(OR(ISBLANK(EK$9),EK$9=0)=FALSE,OR(EK$9='2. Protocols'!$C106,EK$9='2. Protocols'!$E106,EK$9='2. Protocols'!$G106)),1,0)*'4. Formulations'!$I106</f>
        <v>0</v>
      </c>
      <c r="EL107" s="27">
        <f>IF(AND(OR(ISBLANK(EL$9),EL$9=0)=FALSE,OR(EL$9='2. Protocols'!$C106,EL$9='2. Protocols'!$E106,EL$9='2. Protocols'!$G106)),1,0)*'4. Formulations'!$I106</f>
        <v>0</v>
      </c>
      <c r="EM107" s="27">
        <f>IF(AND(OR(ISBLANK(EM$9),EM$9=0)=FALSE,OR(EM$9='2. Protocols'!$C106,EM$9='2. Protocols'!$E106,EM$9='2. Protocols'!$G106)),1,0)*'4. Formulations'!$I106</f>
        <v>0</v>
      </c>
      <c r="EN107" s="27">
        <f>IF(AND(OR(ISBLANK(EN$9),EN$9=0)=FALSE,OR(EN$9='2. Protocols'!$C106,EN$9='2. Protocols'!$E106,EN$9='2. Protocols'!$G106)),1,0)*'4. Formulations'!$I106</f>
        <v>0</v>
      </c>
      <c r="EO107" s="27">
        <f>IF(AND(OR(ISBLANK(EO$9),EO$9=0)=FALSE,OR(EO$9='2. Protocols'!$C106,EO$9='2. Protocols'!$E106,EO$9='2. Protocols'!$G106)),1,0)*'4. Formulations'!$I106</f>
        <v>0</v>
      </c>
      <c r="EP107" s="27">
        <f>IF(AND(OR(ISBLANK(EP$9),EP$9=0)=FALSE,OR(EP$9='2. Protocols'!$C106,EP$9='2. Protocols'!$E106,EP$9='2. Protocols'!$G106)),1,0)*'4. Formulations'!$I106</f>
        <v>0</v>
      </c>
      <c r="EQ107" s="27">
        <f>IF(AND(OR(ISBLANK(EQ$9),EQ$9=0)=FALSE,OR(EQ$9='2. Protocols'!$C106,EQ$9='2. Protocols'!$E106,EQ$9='2. Protocols'!$G106)),1,0)*'4. Formulations'!$I106</f>
        <v>0</v>
      </c>
      <c r="ER107" s="27">
        <f>IF(AND(OR(ISBLANK(ER$9),ER$9=0)=FALSE,OR(ER$9='2. Protocols'!$C106,ER$9='2. Protocols'!$E106,ER$9='2. Protocols'!$G106)),1,0)*'4. Formulations'!$I106</f>
        <v>0</v>
      </c>
      <c r="ES107" s="27">
        <f>IF(AND(OR(ISBLANK(ES$9),ES$9=0)=FALSE,OR(ES$9='2. Protocols'!$C106,ES$9='2. Protocols'!$E106,ES$9='2. Protocols'!$G106)),1,0)*'4. Formulations'!$I106</f>
        <v>0</v>
      </c>
      <c r="ET107" s="27">
        <f>IF(AND(OR(ISBLANK(ET$9),ET$9=0)=FALSE,OR(ET$9='2. Protocols'!$C106,ET$9='2. Protocols'!$E106,ET$9='2. Protocols'!$G106)),1,0)*'4. Formulations'!$I106</f>
        <v>0</v>
      </c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N107" s="27">
        <f>IF(AND(OR(ISBLANK(FN$9),FN$9=0)=FALSE,FN$9=$DL107),1,0)*'4. Formulations'!$J106</f>
        <v>0</v>
      </c>
      <c r="FO107" s="27">
        <f>IF(AND(OR(ISBLANK(FO$9),FO$9=0)=FALSE,FO$9=$DL107),1,0)*'4. Formulations'!$J106</f>
        <v>0</v>
      </c>
      <c r="FP107" s="27">
        <f>IF(AND(OR(ISBLANK(FP$9),FP$9=0)=FALSE,FP$9=$DL107),1,0)*'4. Formulations'!$J106</f>
        <v>0</v>
      </c>
      <c r="FQ107" s="27">
        <f>IF(AND(OR(ISBLANK(FQ$9),FQ$9=0)=FALSE,FQ$9=$DL107),1,0)*'4. Formulations'!$J106</f>
        <v>0</v>
      </c>
      <c r="FR107" s="27">
        <f>IF(AND(OR(ISBLANK(FR$9),FR$9=0)=FALSE,FR$9=$DL107),1,0)*'4. Formulations'!$J106</f>
        <v>0</v>
      </c>
      <c r="FS107" s="27">
        <f>IF(AND(OR(ISBLANK(FS$9),FS$9=0)=FALSE,FS$9=$DL107),1,0)*'4. Formulations'!$J106</f>
        <v>0</v>
      </c>
      <c r="FT107" s="27">
        <f>IF(AND(OR(ISBLANK(FT$9),FT$9=0)=FALSE,FT$9=$DL107),1,0)*'4. Formulations'!$J106</f>
        <v>0</v>
      </c>
      <c r="FU107" s="27">
        <f>IF(AND(OR(ISBLANK(FU$9),FU$9=0)=FALSE,FU$9=$DL107),1,0)*'4. Formulations'!$J106</f>
        <v>0</v>
      </c>
      <c r="FV107" s="27">
        <f>IF(AND(OR(ISBLANK(FV$9),FV$9=0)=FALSE,FV$9=$DL107),1,0)*'4. Formulations'!$J106</f>
        <v>0</v>
      </c>
      <c r="FW107" s="27">
        <f>IF(AND(OR(ISBLANK(FW$9),FW$9=0)=FALSE,FW$9=$DL107),1,0)*'4. Formulations'!$J106</f>
        <v>0</v>
      </c>
      <c r="FX107" s="27">
        <f>IF(AND(OR(ISBLANK(FX$9),FX$9=0)=FALSE,FX$9=$DL107),1,0)*'4. Formulations'!$J106</f>
        <v>0</v>
      </c>
      <c r="FY107" s="27">
        <f>IF(AND(OR(ISBLANK(FY$9),FY$9=0)=FALSE,FY$9=$DL107),1,0)*'4. Formulations'!$J106</f>
        <v>0</v>
      </c>
      <c r="FZ107" s="27">
        <f>IF(AND(OR(ISBLANK(FZ$9),FZ$9=0)=FALSE,FZ$9=$DL107),1,0)*'4. Formulations'!$J106</f>
        <v>0</v>
      </c>
      <c r="GA107" s="27">
        <f>IF(AND(OR(ISBLANK(GA$9),GA$9=0)=FALSE,GA$9=$DL107),1,0)*'4. Formulations'!$J106</f>
        <v>0</v>
      </c>
      <c r="GB107" s="27">
        <f>IF(AND(OR(ISBLANK(GB$9),GB$9=0)=FALSE,GB$9=$DL107),1,0)*'4. Formulations'!$J106</f>
        <v>0</v>
      </c>
      <c r="GC107" s="27">
        <f>IF(AND(OR(ISBLANK(GC$9),GC$9=0)=FALSE,GC$9=$DL107),1,0)*'4. Formulations'!$J106</f>
        <v>0</v>
      </c>
      <c r="GD107" s="27">
        <f>IF(AND(OR(ISBLANK(GD$9),GD$9=0)=FALSE,GD$9=$DL107),1,0)*'4. Formulations'!$J106</f>
        <v>0</v>
      </c>
      <c r="GE107" s="27"/>
      <c r="GF107" s="27"/>
      <c r="GG107" s="27"/>
      <c r="GI107" s="27">
        <f>IF(AND(OR(ISBLANK(GI$9),GI$9=0)=FALSE,SUM($FN107:$GD107)&gt;0,GI$9='2. Protocols'!$G106),1,0)*'4. Formulations'!$J106</f>
        <v>0</v>
      </c>
      <c r="GJ107" s="27">
        <f>IF(AND(OR(ISBLANK(GJ$9),GJ$9=0)=FALSE,SUM($FN107:$GD107)&gt;0,GJ$9='2. Protocols'!$G106),1,0)*'4. Formulations'!$J106</f>
        <v>0</v>
      </c>
      <c r="GK107" s="27">
        <f>IF(AND(OR(ISBLANK(GK$9),GK$9=0)=FALSE,SUM($FN107:$GD107)&gt;0,GK$9='2. Protocols'!$G106),1,0)*'4. Formulations'!$J106</f>
        <v>0</v>
      </c>
      <c r="GL107" s="27">
        <f>IF(AND(OR(ISBLANK(GL$9),GL$9=0)=FALSE,SUM($FN107:$GD107)&gt;0,GL$9='2. Protocols'!$G106),1,0)*'4. Formulations'!$J106</f>
        <v>0</v>
      </c>
      <c r="GM107" s="27">
        <f>IF(AND(OR(ISBLANK(GM$9),GM$9=0)=FALSE,SUM($FN107:$GD107)&gt;0,GM$9='2. Protocols'!$G106),1,0)*'4. Formulations'!$J106</f>
        <v>0</v>
      </c>
      <c r="GN107" s="27">
        <f>IF(AND(OR(ISBLANK(GN$9),GN$9=0)=FALSE,SUM($FN107:$GD107)&gt;0,GN$9='2. Protocols'!$G106),1,0)*'4. Formulations'!$J106</f>
        <v>0</v>
      </c>
      <c r="GO107" s="27">
        <f>IF(AND(OR(ISBLANK(GO$9),GO$9=0)=FALSE,SUM($FN107:$GD107)&gt;0,GO$9='2. Protocols'!$G106),1,0)*'4. Formulations'!$J106</f>
        <v>0</v>
      </c>
      <c r="GP107" s="27">
        <f>IF(AND(OR(ISBLANK(GP$9),GP$9=0)=FALSE,SUM($FN107:$GD107)&gt;0,GP$9='2. Protocols'!$G106),1,0)*'4. Formulations'!$J106</f>
        <v>0</v>
      </c>
      <c r="GQ107" s="27">
        <f>IF(AND(OR(ISBLANK(GQ$9),GQ$9=0)=FALSE,SUM($FN107:$GD107)&gt;0,GQ$9='2. Protocols'!$G106),1,0)*'4. Formulations'!$J106</f>
        <v>0</v>
      </c>
      <c r="GR107" s="27">
        <f>IF(AND(OR(ISBLANK(GR$9),GR$9=0)=FALSE,SUM($FN107:$GD107)&gt;0,GR$9='2. Protocols'!$G106),1,0)*'4. Formulations'!$J106</f>
        <v>0</v>
      </c>
      <c r="GS107" s="27">
        <f>IF(AND(OR(ISBLANK(GS$9),GS$9=0)=FALSE,SUM($FN107:$GD107)&gt;0,GS$9='2. Protocols'!$G106),1,0)*'4. Formulations'!$J106</f>
        <v>0</v>
      </c>
      <c r="GT107" s="27">
        <f>IF(AND(OR(ISBLANK(GT$9),GT$9=0)=FALSE,SUM($FN107:$GD107)&gt;0,GT$9='2. Protocols'!$G106),1,0)*'4. Formulations'!$J106</f>
        <v>0</v>
      </c>
      <c r="GU107" s="27">
        <f>IF(AND(OR(ISBLANK(GU$9),GU$9=0)=FALSE,SUM($FN107:$GD107)&gt;0,GU$9='2. Protocols'!$G106),1,0)*'4. Formulations'!$J106</f>
        <v>0</v>
      </c>
      <c r="GV107" s="27">
        <f>IF(AND(OR(ISBLANK(GV$9),GV$9=0)=FALSE,SUM($FN107:$GD107)&gt;0,GV$9='2. Protocols'!$G106),1,0)*'4. Formulations'!$J106</f>
        <v>0</v>
      </c>
      <c r="GW107" s="27">
        <f>IF(AND(OR(ISBLANK(GW$9),GW$9=0)=FALSE,SUM($FN107:$GD107)&gt;0,GW$9='2. Protocols'!$G106),1,0)*'4. Formulations'!$J106</f>
        <v>0</v>
      </c>
      <c r="GX107" s="27">
        <f>IF(AND(OR(ISBLANK(GX$9),GX$9=0)=FALSE,SUM($FN107:$GD107)&gt;0,GX$9='2. Protocols'!$G106),1,0)*'4. Formulations'!$J106</f>
        <v>0</v>
      </c>
      <c r="GY107" s="27">
        <f>IF(AND(OR(ISBLANK(GY$9),GY$9=0)=FALSE,SUM($FN107:$GD107)&gt;0,GY$9='2. Protocols'!$G106),1,0)*'4. Formulations'!$J106</f>
        <v>0</v>
      </c>
      <c r="GZ107" s="27">
        <f>IF(AND(OR(ISBLANK(GZ$9),GZ$9=0)=FALSE,SUM($FN107:$GD107)&gt;0,GZ$9='2. Protocols'!$G106),1,0)*'4. Formulations'!$J106</f>
        <v>0</v>
      </c>
      <c r="HA107" s="27">
        <f>IF(AND(OR(ISBLANK(HA$9),HA$9=0)=FALSE,SUM($FN107:$GD107)&gt;0,HA$9='2. Protocols'!$G106),1,0)*'4. Formulations'!$J106</f>
        <v>0</v>
      </c>
      <c r="HB107" s="27">
        <f>IF(AND(OR(ISBLANK(HB$9),HB$9=0)=FALSE,SUM($FN107:$GD107)&gt;0,HB$9='2. Protocols'!$G106),1,0)*'4. Formulations'!$J106</f>
        <v>0</v>
      </c>
      <c r="HC107" s="27">
        <f>IF(AND(OR(ISBLANK(HC$9),HC$9=0)=FALSE,SUM($FN107:$GD107)&gt;0,HC$9='2. Protocols'!$G106),1,0)*'4. Formulations'!$J106</f>
        <v>0</v>
      </c>
      <c r="HD107" s="27">
        <f>IF(AND(OR(ISBLANK(HD$9),HD$9=0)=FALSE,SUM($FN107:$GD107)&gt;0,HD$9='2. Protocols'!$G106),1,0)*'4. Formulations'!$J106</f>
        <v>0</v>
      </c>
      <c r="HE107" s="27">
        <f>IF(AND(OR(ISBLANK(HE$9),HE$9=0)=FALSE,SUM($FN107:$GD107)&gt;0,HE$9='2. Protocols'!$G106),1,0)*'4. Formulations'!$J106</f>
        <v>0</v>
      </c>
      <c r="HF107" s="27">
        <f>IF(AND(OR(ISBLANK(HF$9),HF$9=0)=FALSE,SUM($FN107:$GD107)&gt;0,HF$9='2. Protocols'!$G106),1,0)*'4. Formulations'!$J106</f>
        <v>0</v>
      </c>
      <c r="HG107" s="27">
        <f>IF(AND(OR(ISBLANK(HG$9),HG$9=0)=FALSE,SUM($FN107:$GD107)&gt;0,HG$9='2. Protocols'!$G106),1,0)*'4. Formulations'!$J106</f>
        <v>0</v>
      </c>
      <c r="HH107" s="27">
        <f>IF(AND(OR(ISBLANK(HH$9),HH$9=0)=FALSE,SUM($FN107:$GD107)&gt;0,HH$9='2. Protocols'!$G106),1,0)*'4. Formulations'!$J106</f>
        <v>0</v>
      </c>
      <c r="HI107" s="27">
        <f>IF(AND(OR(ISBLANK(HI$9),HI$9=0)=FALSE,SUM($FN107:$GD107)&gt;0,HI$9='2. Protocols'!$G106),1,0)*'4. Formulations'!$J106</f>
        <v>0</v>
      </c>
      <c r="HJ107" s="27">
        <f>IF(AND(OR(ISBLANK(HJ$9),HJ$9=0)=FALSE,SUM($FN107:$GD107)&gt;0,HJ$9='2. Protocols'!$G106),1,0)*'4. Formulations'!$J106</f>
        <v>0</v>
      </c>
      <c r="HK107" s="27">
        <f>IF(AND(OR(ISBLANK(HK$9),HK$9=0)=FALSE,SUM($FN107:$GD107)&gt;0,HK$9='2. Protocols'!$G106),1,0)*'4. Formulations'!$J106</f>
        <v>0</v>
      </c>
      <c r="HL107" s="27">
        <f>IF(AND(OR(ISBLANK(HL$9),HL$9=0)=FALSE,SUM($FN107:$GD107)&gt;0,HL$9='2. Protocols'!$G106),1,0)*'4. Formulations'!$J106</f>
        <v>0</v>
      </c>
      <c r="HM107" s="27">
        <f>IF(AND(OR(ISBLANK(HM$9),HM$9=0)=FALSE,SUM($FN107:$GD107)&gt;0,HM$9='2. Protocols'!$G106),1,0)*'4. Formulations'!$J106</f>
        <v>0</v>
      </c>
      <c r="HN107" s="27">
        <f>IF(AND(OR(ISBLANK(HN$9),HN$9=0)=FALSE,SUM($FN107:$GD107)&gt;0,HN$9='2. Protocols'!$G106),1,0)*'4. Formulations'!$J106</f>
        <v>0</v>
      </c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H107" s="27">
        <f>IF(AND(OR(ISBLANK(GI$9),GI$9=0)=FALSE,IH$9=$DM107),1,0)*'4. Formulations'!$K106</f>
        <v>0</v>
      </c>
      <c r="II107" s="27">
        <f>IF(AND(OR(ISBLANK(GJ$9),GJ$9=0)=FALSE,II$9=$DM107),1,0)*'4. Formulations'!$K106</f>
        <v>0</v>
      </c>
      <c r="IJ107" s="27">
        <f>IF(AND(OR(ISBLANK(GK$9),GK$9=0)=FALSE,IJ$9=$DM107),1,0)*'4. Formulations'!$K106</f>
        <v>0</v>
      </c>
      <c r="IK107" s="27">
        <f>IF(AND(OR(ISBLANK(GL$9),GL$9=0)=FALSE,IK$9=$DM107),1,0)*'4. Formulations'!$K106</f>
        <v>0</v>
      </c>
      <c r="IL107" s="27">
        <f>IF(AND(OR(ISBLANK(GM$9),GM$9=0)=FALSE,IL$9=$DM107),1,0)*'4. Formulations'!$K106</f>
        <v>0</v>
      </c>
      <c r="IM107" s="27">
        <f>IF(AND(OR(ISBLANK(GN$9),GN$9=0)=FALSE,IM$9=$DM107),1,0)*'4. Formulations'!$K106</f>
        <v>0</v>
      </c>
      <c r="IN107" s="27">
        <f>IF(AND(OR(ISBLANK(GO$9),GO$9=0)=FALSE,IN$9=$DM107),1,0)*'4. Formulations'!$K106</f>
        <v>0</v>
      </c>
      <c r="IO107" s="27">
        <f>IF(AND(OR(ISBLANK(GP$9),GP$9=0)=FALSE,IO$9=$DM107),1,0)*'4. Formulations'!$K106</f>
        <v>0</v>
      </c>
      <c r="IP107" s="27">
        <f>IF(AND(OR(ISBLANK(GQ$9),GQ$9=0)=FALSE,IP$9=$DM107),1,0)*'4. Formulations'!$K106</f>
        <v>0</v>
      </c>
      <c r="IQ107" s="27">
        <f>IF(AND(OR(ISBLANK(GR$9),GR$9=0)=FALSE,IQ$9=$DM107),1,0)*'4. Formulations'!$K106</f>
        <v>0</v>
      </c>
      <c r="IR107" s="27">
        <f>IF(AND(OR(ISBLANK(GN$9),GN$9=0)=FALSE,IR$9=$DM107),1,0)*'4. Formulations'!$K106</f>
        <v>0</v>
      </c>
      <c r="IS107" s="27">
        <f>IF(AND(OR(ISBLANK(GO$9),GO$9=0)=FALSE,IS$9=$DM107),1,0)*'4. Formulations'!$K106</f>
        <v>0</v>
      </c>
      <c r="IT107" s="27">
        <f>IF(AND(OR(ISBLANK(GP$9),GP$9=0)=FALSE,IT$9=$DM107),1,0)*'4. Formulations'!$K106</f>
        <v>0</v>
      </c>
      <c r="IU107" s="27">
        <f>IF(AND(OR(ISBLANK(GQ$9),GQ$9=0)=FALSE,IU$9=$DM107),1,0)*'4. Formulations'!$K106</f>
        <v>0</v>
      </c>
      <c r="IV107" s="27"/>
      <c r="IW107" s="27"/>
      <c r="IX107" s="27"/>
      <c r="IY107" s="27"/>
      <c r="IZ107" s="27"/>
      <c r="JA107" s="27"/>
      <c r="JC107" s="27">
        <f>IF(AND(OR(ISBLANK(JC$9),JC$9=0)=FALSE,OR(JC$9='2. Protocols'!$C106,JC$9='2. Protocols'!$E106,JC$9='2. Protocols'!$G106)),1,0)*'4. Formulations'!$L106</f>
        <v>0</v>
      </c>
      <c r="JD107" s="27">
        <f>IF(AND(OR(ISBLANK(JD$9),JD$9=0)=FALSE,OR(JD$9='2. Protocols'!$C106,JD$9='2. Protocols'!$E106,JD$9='2. Protocols'!$G106)),1,0)*'4. Formulations'!$L106</f>
        <v>0</v>
      </c>
      <c r="JE107" s="27">
        <f>IF(AND(OR(ISBLANK(JE$9),JE$9=0)=FALSE,OR(JE$9='2. Protocols'!$C106,JE$9='2. Protocols'!$E106,JE$9='2. Protocols'!$G106)),1,0)*'4. Formulations'!$L106</f>
        <v>0</v>
      </c>
      <c r="JF107" s="27">
        <f>IF(AND(OR(ISBLANK(JF$9),JF$9=0)=FALSE,OR(JF$9='2. Protocols'!$C106,JF$9='2. Protocols'!$E106,JF$9='2. Protocols'!$G106)),1,0)*'4. Formulations'!$L106</f>
        <v>0</v>
      </c>
      <c r="JG107" s="27">
        <f>IF(AND(OR(ISBLANK(JG$9),JG$9=0)=FALSE,OR(JG$9='2. Protocols'!$C106,JG$9='2. Protocols'!$E106,JG$9='2. Protocols'!$G106)),1,0)*'4. Formulations'!$L106</f>
        <v>0</v>
      </c>
      <c r="JH107" s="27">
        <f>IF(AND(OR(ISBLANK(JH$9),JH$9=0)=FALSE,OR(JH$9='2. Protocols'!$C106,JH$9='2. Protocols'!$E106,JH$9='2. Protocols'!$G106)),1,0)*'4. Formulations'!$L106</f>
        <v>0</v>
      </c>
      <c r="JI107" s="27">
        <f>IF(AND(OR(ISBLANK(JI$9),JI$9=0)=FALSE,OR(JI$9='2. Protocols'!$C106,JI$9='2. Protocols'!$E106,JI$9='2. Protocols'!$G106)),1,0)*'4. Formulations'!$L106</f>
        <v>0</v>
      </c>
      <c r="JJ107" s="27">
        <f>IF(AND(OR(ISBLANK(JJ$9),JJ$9=0)=FALSE,OR(JJ$9='2. Protocols'!$C106,JJ$9='2. Protocols'!$E106,JJ$9='2. Protocols'!$G106)),1,0)*'4. Formulations'!$L106</f>
        <v>0</v>
      </c>
      <c r="JK107" s="27">
        <f>IF(AND(OR(ISBLANK(JK$9),JK$9=0)=FALSE,OR(JK$9='2. Protocols'!$C106,JK$9='2. Protocols'!$E106,JK$9='2. Protocols'!$G106)),1,0)*'4. Formulations'!$L106</f>
        <v>0</v>
      </c>
      <c r="JL107" s="27">
        <f>IF(AND(OR(ISBLANK(JL$9),JL$9=0)=FALSE,OR(JL$9='2. Protocols'!$C106,JL$9='2. Protocols'!$E106,JL$9='2. Protocols'!$G106)),1,0)*'4. Formulations'!$L106</f>
        <v>0</v>
      </c>
      <c r="JM107" s="27">
        <f>IF(AND(OR(ISBLANK(JM$9),JM$9=0)=FALSE,OR(JM$9='2. Protocols'!$C106,JM$9='2. Protocols'!$E106,JM$9='2. Protocols'!$G106)),1,0)*'4. Formulations'!$L106</f>
        <v>0</v>
      </c>
      <c r="JN107" s="27">
        <f>IF(AND(OR(ISBLANK(JN$9),JN$9=0)=FALSE,OR(JN$9='2. Protocols'!$C106,JN$9='2. Protocols'!$E106,JN$9='2. Protocols'!$G106)),1,0)*'4. Formulations'!$L106</f>
        <v>0</v>
      </c>
      <c r="JO107" s="27">
        <f>IF(AND(OR(ISBLANK(JO$9),JO$9=0)=FALSE,OR(JO$9='2. Protocols'!$C106,JO$9='2. Protocols'!$E106,JO$9='2. Protocols'!$G106)),1,0)*'4. Formulations'!$L106</f>
        <v>0</v>
      </c>
      <c r="JP107" s="27">
        <f>IF(AND(OR(ISBLANK(JP$9),JP$9=0)=FALSE,OR(JP$9='2. Protocols'!$C106,JP$9='2. Protocols'!$E106,JP$9='2. Protocols'!$G106)),1,0)*'4. Formulations'!$L106</f>
        <v>0</v>
      </c>
      <c r="JQ107" s="27">
        <f>IF(AND(OR(ISBLANK(JQ$9),JQ$9=0)=FALSE,OR(JQ$9='2. Protocols'!$C106,JQ$9='2. Protocols'!$E106,JQ$9='2. Protocols'!$G106)),1,0)*'4. Formulations'!$L106</f>
        <v>0</v>
      </c>
      <c r="JR107" s="27">
        <f>IF(AND(OR(ISBLANK(JR$9),JR$9=0)=FALSE,OR(JR$9='2. Protocols'!$C106,JR$9='2. Protocols'!$E106,JR$9='2. Protocols'!$G106)),1,0)*'4. Formulations'!$L106</f>
        <v>0</v>
      </c>
      <c r="JS107" s="27">
        <f>IF(AND(OR(ISBLANK(JS$9),JS$9=0)=FALSE,OR(JS$9='2. Protocols'!$C106,JS$9='2. Protocols'!$E106,JS$9='2. Protocols'!$G106)),1,0)*'4. Formulations'!$L106</f>
        <v>0</v>
      </c>
      <c r="JT107" s="27">
        <f>IF(AND(OR(ISBLANK(JT$9),JT$9=0)=FALSE,OR(JT$9='2. Protocols'!$C106,JT$9='2. Protocols'!$E106,JT$9='2. Protocols'!$G106)),1,0)*'4. Formulations'!$L106</f>
        <v>0</v>
      </c>
      <c r="JU107" s="27">
        <f>IF(AND(OR(ISBLANK(JU$9),JU$9=0)=FALSE,OR(JU$9='2. Protocols'!$C106,JU$9='2. Protocols'!$E106,JU$9='2. Protocols'!$G106)),1,0)*'4. Formulations'!$L106</f>
        <v>0</v>
      </c>
      <c r="JV107" s="27">
        <f>IF(AND(OR(ISBLANK(JV$9),JV$9=0)=FALSE,OR(JV$9='2. Protocols'!$C106,JV$9='2. Protocols'!$E106,JV$9='2. Protocols'!$G106)),1,0)*'4. Formulations'!$L106</f>
        <v>0</v>
      </c>
      <c r="JW107" s="27">
        <f>IF(AND(OR(ISBLANK(JW$9),JW$9=0)=FALSE,OR(JW$9='2. Protocols'!$C106,JW$9='2. Protocols'!$E106,JW$9='2. Protocols'!$G106)),1,0)*'4. Formulations'!$L106</f>
        <v>0</v>
      </c>
      <c r="JX107" s="27">
        <f>IF(AND(OR(ISBLANK(JX$9),JX$9=0)=FALSE,OR(JX$9='2. Protocols'!$C106,JX$9='2. Protocols'!$E106,JX$9='2. Protocols'!$G106)),1,0)*'4. Formulations'!$L106</f>
        <v>0</v>
      </c>
      <c r="JY107" s="27">
        <f>IF(AND(OR(ISBLANK(JY$9),JY$9=0)=FALSE,OR(JY$9='2. Protocols'!$C106,JY$9='2. Protocols'!$E106,JY$9='2. Protocols'!$G106)),1,0)*'4. Formulations'!$L106</f>
        <v>0</v>
      </c>
      <c r="JZ107" s="27">
        <f>IF(AND(OR(ISBLANK(JZ$9),JZ$9=0)=FALSE,OR(JZ$9='2. Protocols'!$C106,JZ$9='2. Protocols'!$E106,JZ$9='2. Protocols'!$G106)),1,0)*'4. Formulations'!$L106</f>
        <v>0</v>
      </c>
      <c r="KA107" s="27">
        <f>IF(AND(OR(ISBLANK(KA$9),KA$9=0)=FALSE,OR(KA$9='2. Protocols'!$C106,KA$9='2. Protocols'!$E106,KA$9='2. Protocols'!$G106)),1,0)*'4. Formulations'!$L106</f>
        <v>0</v>
      </c>
      <c r="KB107" s="27">
        <f>IF(AND(OR(ISBLANK(KB$9),KB$9=0)=FALSE,OR(KB$9='2. Protocols'!$C106,KB$9='2. Protocols'!$E106,KB$9='2. Protocols'!$G106)),1,0)*'4. Formulations'!$L106</f>
        <v>0</v>
      </c>
      <c r="KC107" s="27">
        <f>IF(AND(OR(ISBLANK(KC$9),KC$9=0)=FALSE,OR(KC$9='2. Protocols'!$C106,KC$9='2. Protocols'!$E106,KC$9='2. Protocols'!$G106)),1,0)*'4. Formulations'!$L106</f>
        <v>0</v>
      </c>
      <c r="KD107" s="27">
        <f>IF(AND(OR(ISBLANK(KD$9),KD$9=0)=FALSE,OR(KD$9='2. Protocols'!$C106,KD$9='2. Protocols'!$E106,KD$9='2. Protocols'!$G106)),1,0)*'4. Formulations'!$L106</f>
        <v>0</v>
      </c>
      <c r="KE107" s="27">
        <f>IF(AND(OR(ISBLANK(KE$9),KE$9=0)=FALSE,OR(KE$9='2. Protocols'!$C106,KE$9='2. Protocols'!$E106,KE$9='2. Protocols'!$G106)),1,0)*'4. Formulations'!$L106</f>
        <v>0</v>
      </c>
      <c r="KF107" s="27">
        <f>IF(AND(OR(ISBLANK(KF$9),KF$9=0)=FALSE,OR(KF$9='2. Protocols'!$C106,KF$9='2. Protocols'!$E106,KF$9='2. Protocols'!$G106)),1,0)*'4. Formulations'!$L106</f>
        <v>0</v>
      </c>
      <c r="KG107" s="27">
        <f>IF(AND(OR(ISBLANK(KG$9),KG$9=0)=FALSE,OR(KG$9='2. Protocols'!$C106,KG$9='2. Protocols'!$E106,KG$9='2. Protocols'!$G106)),1,0)*'4. Formulations'!$L106</f>
        <v>0</v>
      </c>
      <c r="KH107" s="27">
        <f>IF(AND(OR(ISBLANK(KH$9),KH$9=0)=FALSE,OR(KH$9='2. Protocols'!$C106,KH$9='2. Protocols'!$E106,KH$9='2. Protocols'!$G106)),1,0)*'4. Formulations'!$L106</f>
        <v>0</v>
      </c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B107" s="27">
        <f>IF(AND(OR(ISBLANK(LB$9),LB$9=0)=FALSE,LB$9=$DL107),1,0)*'4. Formulations'!$M106</f>
        <v>0</v>
      </c>
      <c r="LC107" s="27">
        <f>IF(AND(OR(ISBLANK(LC$9),LC$9=0)=FALSE,LC$9=$DL107),1,0)*'4. Formulations'!$M106</f>
        <v>0</v>
      </c>
      <c r="LD107" s="27">
        <f>IF(AND(OR(ISBLANK(LD$9),LD$9=0)=FALSE,LD$9=$DL107),1,0)*'4. Formulations'!$M106</f>
        <v>0</v>
      </c>
      <c r="LE107" s="27">
        <f>IF(AND(OR(ISBLANK(LE$9),LE$9=0)=FALSE,LE$9=$DL107),1,0)*'4. Formulations'!$M106</f>
        <v>0</v>
      </c>
      <c r="LF107" s="27">
        <f>IF(AND(OR(ISBLANK(LF$9),LF$9=0)=FALSE,LF$9=$DL107),1,0)*'4. Formulations'!$M106</f>
        <v>0</v>
      </c>
      <c r="LG107" s="27">
        <f>IF(AND(OR(ISBLANK(LG$9),LG$9=0)=FALSE,LG$9=$DL107),1,0)*'4. Formulations'!$M106</f>
        <v>0</v>
      </c>
      <c r="LH107" s="27">
        <f>IF(AND(OR(ISBLANK(LH$9),LH$9=0)=FALSE,LH$9=$DL107),1,0)*'4. Formulations'!$M106</f>
        <v>0</v>
      </c>
      <c r="LI107" s="27">
        <f>IF(AND(OR(ISBLANK(LI$9),LI$9=0)=FALSE,LI$9=$DL107),1,0)*'4. Formulations'!$M106</f>
        <v>0</v>
      </c>
      <c r="LJ107" s="27">
        <f>IF(AND(OR(ISBLANK(LJ$9),LJ$9=0)=FALSE,LJ$9=$DL107),1,0)*'4. Formulations'!$M106</f>
        <v>0</v>
      </c>
      <c r="LK107" s="27">
        <f>IF(AND(OR(ISBLANK(LK$9),LK$9=0)=FALSE,LK$9=$DL107),1,0)*'4. Formulations'!$M106</f>
        <v>0</v>
      </c>
      <c r="LL107" s="27">
        <f>IF(AND(OR(ISBLANK(LL$9),LL$9=0)=FALSE,LL$9=$DL107),1,0)*'4. Formulations'!$M106</f>
        <v>0</v>
      </c>
      <c r="LM107" s="27">
        <f>IF(AND(OR(ISBLANK(LM$9),LM$9=0)=FALSE,LM$9=$DL107),1,0)*'4. Formulations'!$M106</f>
        <v>0</v>
      </c>
      <c r="LN107" s="27">
        <f>IF(AND(OR(ISBLANK(LN$9),LN$9=0)=FALSE,LN$9=$DL107),1,0)*'4. Formulations'!$M106</f>
        <v>0</v>
      </c>
      <c r="LO107" s="27">
        <f>IF(AND(OR(ISBLANK(LO$9),LO$9=0)=FALSE,LO$9=$DL107),1,0)*'4. Formulations'!$M106</f>
        <v>0</v>
      </c>
      <c r="LP107" s="27">
        <f>IF(AND(OR(ISBLANK(LP$9),LP$9=0)=FALSE,LP$9=$DL107),1,0)*'4. Formulations'!$M106</f>
        <v>0</v>
      </c>
      <c r="LQ107" s="27">
        <f>IF(AND(OR(ISBLANK(LQ$9),LQ$9=0)=FALSE,LQ$9=$DL107),1,0)*'4. Formulations'!$M106</f>
        <v>0</v>
      </c>
      <c r="LR107" s="27">
        <f>IF(AND(OR(ISBLANK(LR$9),LR$9=0)=FALSE,LR$9=$DL107),1,0)*'4. Formulations'!$M106</f>
        <v>0</v>
      </c>
      <c r="LS107" s="27"/>
      <c r="LT107" s="27"/>
      <c r="LU107" s="27"/>
      <c r="LW107" s="27">
        <f>IF(AND(OR(ISBLANK(LW$9),LW$9=0)=FALSE,SUM($LB107:$LR107)&gt;0,LW$9='2. Protocols'!$G106),1,0)*'4. Formulations'!$M106</f>
        <v>0</v>
      </c>
      <c r="LX107" s="27">
        <f>IF(AND(OR(ISBLANK(LX$9),LX$9=0)=FALSE,SUM($LB107:$LR107)&gt;0,LX$9='2. Protocols'!$G106),1,0)*'4. Formulations'!$M106</f>
        <v>0</v>
      </c>
      <c r="LY107" s="27">
        <f>IF(AND(OR(ISBLANK(LY$9),LY$9=0)=FALSE,SUM($LB107:$LR107)&gt;0,LY$9='2. Protocols'!$G106),1,0)*'4. Formulations'!$M106</f>
        <v>0</v>
      </c>
      <c r="LZ107" s="27">
        <f>IF(AND(OR(ISBLANK(LZ$9),LZ$9=0)=FALSE,SUM($LB107:$LR107)&gt;0,LZ$9='2. Protocols'!$G106),1,0)*'4. Formulations'!$M106</f>
        <v>0</v>
      </c>
      <c r="MA107" s="27">
        <f>IF(AND(OR(ISBLANK(MA$9),MA$9=0)=FALSE,SUM($LB107:$LR107)&gt;0,MA$9='2. Protocols'!$G106),1,0)*'4. Formulations'!$M106</f>
        <v>0</v>
      </c>
      <c r="MB107" s="27">
        <f>IF(AND(OR(ISBLANK(MB$9),MB$9=0)=FALSE,SUM($LB107:$LR107)&gt;0,MB$9='2. Protocols'!$G106),1,0)*'4. Formulations'!$M106</f>
        <v>0</v>
      </c>
      <c r="MC107" s="27">
        <f>IF(AND(OR(ISBLANK(MC$9),MC$9=0)=FALSE,SUM($LB107:$LR107)&gt;0,MC$9='2. Protocols'!$G106),1,0)*'4. Formulations'!$M106</f>
        <v>0</v>
      </c>
      <c r="MD107" s="27">
        <f>IF(AND(OR(ISBLANK(MD$9),MD$9=0)=FALSE,SUM($LB107:$LR107)&gt;0,MD$9='2. Protocols'!$G106),1,0)*'4. Formulations'!$M106</f>
        <v>0</v>
      </c>
      <c r="ME107" s="27">
        <f>IF(AND(OR(ISBLANK(ME$9),ME$9=0)=FALSE,SUM($LB107:$LR107)&gt;0,ME$9='2. Protocols'!$G106),1,0)*'4. Formulations'!$M106</f>
        <v>0</v>
      </c>
      <c r="MF107" s="27">
        <f>IF(AND(OR(ISBLANK(MF$9),MF$9=0)=FALSE,SUM($LB107:$LR107)&gt;0,MF$9='2. Protocols'!$G106),1,0)*'4. Formulations'!$M106</f>
        <v>0</v>
      </c>
      <c r="MG107" s="27">
        <f>IF(AND(OR(ISBLANK(MG$9),MG$9=0)=FALSE,SUM($LB107:$LR107)&gt;0,MG$9='2. Protocols'!$G106),1,0)*'4. Formulations'!$M106</f>
        <v>0</v>
      </c>
      <c r="MH107" s="27">
        <f>IF(AND(OR(ISBLANK(MH$9),MH$9=0)=FALSE,SUM($LB107:$LR107)&gt;0,MH$9='2. Protocols'!$G106),1,0)*'4. Formulations'!$M106</f>
        <v>0</v>
      </c>
      <c r="MI107" s="27">
        <f>IF(AND(OR(ISBLANK(MI$9),MI$9=0)=FALSE,SUM($LB107:$LR107)&gt;0,MI$9='2. Protocols'!$G106),1,0)*'4. Formulations'!$M106</f>
        <v>0</v>
      </c>
      <c r="MJ107" s="27">
        <f>IF(AND(OR(ISBLANK(MJ$9),MJ$9=0)=FALSE,SUM($LB107:$LR107)&gt;0,MJ$9='2. Protocols'!$G106),1,0)*'4. Formulations'!$M106</f>
        <v>0</v>
      </c>
      <c r="MK107" s="27">
        <f>IF(AND(OR(ISBLANK(MK$9),MK$9=0)=FALSE,SUM($LB107:$LR107)&gt;0,MK$9='2. Protocols'!$G106),1,0)*'4. Formulations'!$M106</f>
        <v>0</v>
      </c>
      <c r="ML107" s="27">
        <f>IF(AND(OR(ISBLANK(ML$9),ML$9=0)=FALSE,SUM($LB107:$LR107)&gt;0,ML$9='2. Protocols'!$G106),1,0)*'4. Formulations'!$M106</f>
        <v>0</v>
      </c>
      <c r="MM107" s="27">
        <f>IF(AND(OR(ISBLANK(MM$9),MM$9=0)=FALSE,SUM($LB107:$LR107)&gt;0,MM$9='2. Protocols'!$G106),1,0)*'4. Formulations'!$M106</f>
        <v>0</v>
      </c>
      <c r="MN107" s="27">
        <f>IF(AND(OR(ISBLANK(MN$9),MN$9=0)=FALSE,SUM($LB107:$LR107)&gt;0,MN$9='2. Protocols'!$G106),1,0)*'4. Formulations'!$M106</f>
        <v>0</v>
      </c>
      <c r="MO107" s="27">
        <f>IF(AND(OR(ISBLANK(MO$9),MO$9=0)=FALSE,SUM($LB107:$LR107)&gt;0,MO$9='2. Protocols'!$G106),1,0)*'4. Formulations'!$M106</f>
        <v>0</v>
      </c>
      <c r="MP107" s="27">
        <f>IF(AND(OR(ISBLANK(MP$9),MP$9=0)=FALSE,SUM($LB107:$LR107)&gt;0,MP$9='2. Protocols'!$G106),1,0)*'4. Formulations'!$M106</f>
        <v>0</v>
      </c>
      <c r="MQ107" s="27">
        <f>IF(AND(OR(ISBLANK(MQ$9),MQ$9=0)=FALSE,SUM($LB107:$LR107)&gt;0,MQ$9='2. Protocols'!$G106),1,0)*'4. Formulations'!$M106</f>
        <v>0</v>
      </c>
      <c r="MR107" s="27">
        <f>IF(AND(OR(ISBLANK(MR$9),MR$9=0)=FALSE,SUM($LB107:$LR107)&gt;0,MR$9='2. Protocols'!$G106),1,0)*'4. Formulations'!$M106</f>
        <v>0</v>
      </c>
      <c r="MS107" s="27">
        <f>IF(AND(OR(ISBLANK(MS$9),MS$9=0)=FALSE,SUM($LB107:$LR107)&gt;0,MS$9='2. Protocols'!$G106),1,0)*'4. Formulations'!$M106</f>
        <v>0</v>
      </c>
      <c r="MT107" s="27">
        <f>IF(AND(OR(ISBLANK(MT$9),MT$9=0)=FALSE,SUM($LB107:$LR107)&gt;0,MT$9='2. Protocols'!$G106),1,0)*'4. Formulations'!$M106</f>
        <v>0</v>
      </c>
      <c r="MU107" s="27">
        <f>IF(AND(OR(ISBLANK(MU$9),MU$9=0)=FALSE,SUM($LB107:$LR107)&gt;0,MU$9='2. Protocols'!$G106),1,0)*'4. Formulations'!$M106</f>
        <v>0</v>
      </c>
      <c r="MV107" s="27">
        <f>IF(AND(OR(ISBLANK(MV$9),MV$9=0)=FALSE,SUM($LB107:$LR107)&gt;0,MV$9='2. Protocols'!$G106),1,0)*'4. Formulations'!$M106</f>
        <v>0</v>
      </c>
      <c r="MW107" s="27">
        <f>IF(AND(OR(ISBLANK(MW$9),MW$9=0)=FALSE,SUM($LB107:$LR107)&gt;0,MW$9='2. Protocols'!$G106),1,0)*'4. Formulations'!$M106</f>
        <v>0</v>
      </c>
      <c r="MX107" s="27">
        <f>IF(AND(OR(ISBLANK(MX$9),MX$9=0)=FALSE,SUM($LB107:$LR107)&gt;0,MX$9='2. Protocols'!$G106),1,0)*'4. Formulations'!$M106</f>
        <v>0</v>
      </c>
      <c r="MY107" s="27">
        <f>IF(AND(OR(ISBLANK(MY$9),MY$9=0)=FALSE,SUM($LB107:$LR107)&gt;0,MY$9='2. Protocols'!$G106),1,0)*'4. Formulations'!$M106</f>
        <v>0</v>
      </c>
      <c r="MZ107" s="27">
        <f>IF(AND(OR(ISBLANK(MZ$9),MZ$9=0)=FALSE,SUM($LB107:$LR107)&gt;0,MZ$9='2. Protocols'!$G106),1,0)*'4. Formulations'!$M106</f>
        <v>0</v>
      </c>
      <c r="NA107" s="27">
        <f>IF(AND(OR(ISBLANK(NA$9),NA$9=0)=FALSE,SUM($LB107:$LR107)&gt;0,NA$9='2. Protocols'!$G106),1,0)*'4. Formulations'!$M106</f>
        <v>0</v>
      </c>
      <c r="NB107" s="27">
        <f>IF(AND(OR(ISBLANK(NB$9),NB$9=0)=FALSE,SUM($LB107:$LR107)&gt;0,NB$9='2. Protocols'!$G106),1,0)*'4. Formulations'!$M106</f>
        <v>0</v>
      </c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V107" s="27">
        <f>IF(AND(OR(ISBLANK(NV$9),NV$9=0)=FALSE,NV$9=$DM107),1,0)*'4. Formulations'!$N106</f>
        <v>0</v>
      </c>
      <c r="NW107" s="721">
        <f>IF(AND(OR(ISBLANK(NW$9),NW$9=0)=FALSE,NW$9=$DM107),1,0)*'4. Formulations'!$N106</f>
        <v>0</v>
      </c>
      <c r="NX107" s="27">
        <f>IF(AND(OR(ISBLANK(NX$9),NX$9=0)=FALSE,NX$9=$DM107),1,0)*'4. Formulations'!$N106</f>
        <v>0</v>
      </c>
      <c r="NY107" s="27">
        <f>IF(AND(OR(ISBLANK(NY$9),NY$9=0)=FALSE,NY$9=$DM107),1,0)*'4. Formulations'!$N106</f>
        <v>0</v>
      </c>
      <c r="NZ107" s="27">
        <f>IF(AND(OR(ISBLANK(NZ$9),NZ$9=0)=FALSE,NZ$9=$DM107),1,0)*'4. Formulations'!$N106</f>
        <v>0</v>
      </c>
      <c r="OA107" s="27">
        <f>IF(AND(OR(ISBLANK(OA$9),OA$9=0)=FALSE,OA$9=$DM107),1,0)*'4. Formulations'!$N106</f>
        <v>0</v>
      </c>
      <c r="OB107" s="27">
        <f>IF(AND(OR(ISBLANK(OB$9),OB$9=0)=FALSE,OB$9=$DM107),1,0)*'4. Formulations'!$N106</f>
        <v>0</v>
      </c>
      <c r="OC107" s="27">
        <f>IF(AND(OR(ISBLANK(OC$9),OC$9=0)=FALSE,OC$9=$DM107),1,0)*'4. Formulations'!$N106</f>
        <v>0</v>
      </c>
      <c r="OD107" s="27">
        <f>IF(AND(OR(ISBLANK(OD$9),OD$9=0)=FALSE,OD$9=$DM107),1,0)*'4. Formulations'!$N106</f>
        <v>0</v>
      </c>
      <c r="OE107" s="27">
        <f>IF(AND(OR(ISBLANK(OE$9),OE$9=0)=FALSE,OE$9=$DM107),1,0)*'4. Formulations'!$N106</f>
        <v>0</v>
      </c>
      <c r="OF107" s="27">
        <f>IF(AND(OR(ISBLANK(OF$9),OF$9=0)=FALSE,OF$9=$DM107),1,0)*'4. Formulations'!$N106</f>
        <v>0</v>
      </c>
      <c r="OG107" s="27">
        <f>IF(AND(OR(ISBLANK(OG$9),OG$9=0)=FALSE,OG$9=$DM107),1,0)*'4. Formulations'!$N106</f>
        <v>0</v>
      </c>
      <c r="OH107" s="27">
        <f>IF(AND(OR(ISBLANK(OH$9),OH$9=0)=FALSE,OH$9=$DM107),1,0)*'4. Formulations'!$N106</f>
        <v>0</v>
      </c>
      <c r="OI107" s="27">
        <f>IF(AND(OR(ISBLANK(OI$9),OI$9=0)=FALSE,OI$9=$DM107),1,0)*'4. Formulations'!$N106</f>
        <v>0</v>
      </c>
      <c r="OJ107" s="27">
        <f>IF(AND(OR(ISBLANK(OJ$9),OJ$9=0)=FALSE,OJ$9=$DM107),1,0)*'4. Formulations'!$N106</f>
        <v>0</v>
      </c>
      <c r="OK107" s="27">
        <f>IF(AND(OR(ISBLANK(OK$9),OK$9=0)=FALSE,OK$9=$DM107),1,0)*'4. Formulations'!$N106</f>
        <v>0</v>
      </c>
      <c r="OL107" s="27">
        <f>IF(AND(OR(ISBLANK(OL$9),OL$9=0)=FALSE,OL$9=$DM107),1,0)*'4. Formulations'!$N106</f>
        <v>0</v>
      </c>
      <c r="OM107" s="27"/>
      <c r="ON107" s="27"/>
      <c r="OO107" s="27"/>
      <c r="OQ107" s="27">
        <f>IF(AND(OR(ISBLANK(OQ$9),OQ$9=0)=FALSE,OR(OQ$9='2. Protocols'!$C106,OQ$9='2. Protocols'!$E106,OQ$9='2. Protocols'!$G106)),1,0)*'4. Formulations'!$O106</f>
        <v>0</v>
      </c>
      <c r="OR107" s="27">
        <f>IF(AND(OR(ISBLANK(OR$9),OR$9=0)=FALSE,OR(OR$9='2. Protocols'!$C106,OR$9='2. Protocols'!$E106,OR$9='2. Protocols'!$G106)),1,0)*'4. Formulations'!$O106</f>
        <v>0</v>
      </c>
      <c r="OS107" s="27">
        <f>IF(AND(OR(ISBLANK(OS$9),OS$9=0)=FALSE,OR(OS$9='2. Protocols'!$C106,OS$9='2. Protocols'!$E106,OS$9='2. Protocols'!$G106)),1,0)*'4. Formulations'!$O106</f>
        <v>0</v>
      </c>
      <c r="OT107" s="27">
        <f>IF(AND(OR(ISBLANK(OT$9),OT$9=0)=FALSE,OR(OT$9='2. Protocols'!$C106,OT$9='2. Protocols'!$E106,OT$9='2. Protocols'!$G106)),1,0)*'4. Formulations'!$O106</f>
        <v>0</v>
      </c>
      <c r="OU107" s="27">
        <f>IF(AND(OR(ISBLANK(OU$9),OU$9=0)=FALSE,OR(OU$9='2. Protocols'!$C106,OU$9='2. Protocols'!$E106,OU$9='2. Protocols'!$G106)),1,0)*'4. Formulations'!$O106</f>
        <v>0</v>
      </c>
      <c r="OV107" s="27">
        <f>IF(AND(OR(ISBLANK(OV$9),OV$9=0)=FALSE,OR(OV$9='2. Protocols'!$C106,OV$9='2. Protocols'!$E106,OV$9='2. Protocols'!$G106)),1,0)*'4. Formulations'!$O106</f>
        <v>0</v>
      </c>
      <c r="OW107" s="27">
        <f>IF(AND(OR(ISBLANK(OW$9),OW$9=0)=FALSE,OR(OW$9='2. Protocols'!$C106,OW$9='2. Protocols'!$E106,OW$9='2. Protocols'!$G106)),1,0)*'4. Formulations'!$O106</f>
        <v>0</v>
      </c>
      <c r="OX107" s="27">
        <f>IF(AND(OR(ISBLANK(OX$9),OX$9=0)=FALSE,OR(OX$9='2. Protocols'!$C106,OX$9='2. Protocols'!$E106,OX$9='2. Protocols'!$G106)),1,0)*'4. Formulations'!$O106</f>
        <v>0</v>
      </c>
      <c r="OY107" s="27">
        <f>IF(AND(OR(ISBLANK(OY$9),OY$9=0)=FALSE,OR(OY$9='2. Protocols'!$C106,OY$9='2. Protocols'!$E106,OY$9='2. Protocols'!$G106)),1,0)*'4. Formulations'!$O106</f>
        <v>0</v>
      </c>
      <c r="OZ107" s="27">
        <f>IF(AND(OR(ISBLANK(OZ$9),OZ$9=0)=FALSE,OR(OZ$9='2. Protocols'!$C106,OZ$9='2. Protocols'!$E106,OZ$9='2. Protocols'!$G106)),1,0)*'4. Formulations'!$O106</f>
        <v>0</v>
      </c>
      <c r="PA107" s="27">
        <f>IF(AND(OR(ISBLANK(PA$9),PA$9=0)=FALSE,OR(PA$9='2. Protocols'!$C106,PA$9='2. Protocols'!$E106,PA$9='2. Protocols'!$G106)),1,0)*'4. Formulations'!$O106</f>
        <v>0</v>
      </c>
      <c r="PB107" s="27">
        <f>IF(AND(OR(ISBLANK(PB$9),PB$9=0)=FALSE,OR(PB$9='2. Protocols'!$C106,PB$9='2. Protocols'!$E106,PB$9='2. Protocols'!$G106)),1,0)*'4. Formulations'!$O106</f>
        <v>0</v>
      </c>
      <c r="PC107" s="27">
        <f>IF(AND(OR(ISBLANK(PC$9),PC$9=0)=FALSE,OR(PC$9='2. Protocols'!$C106,PC$9='2. Protocols'!$E106,PC$9='2. Protocols'!$G106)),1,0)*'4. Formulations'!$O106</f>
        <v>0</v>
      </c>
      <c r="PD107" s="27">
        <f>IF(AND(OR(ISBLANK(PD$9),PD$9=0)=FALSE,OR(PD$9='2. Protocols'!$C106,PD$9='2. Protocols'!$E106,PD$9='2. Protocols'!$G106)),1,0)*'4. Formulations'!$O106</f>
        <v>0</v>
      </c>
      <c r="PE107" s="27">
        <f>IF(AND(OR(ISBLANK(PE$9),PE$9=0)=FALSE,OR(PE$9='2. Protocols'!$C106,PE$9='2. Protocols'!$E106,PE$9='2. Protocols'!$G106)),1,0)*'4. Formulations'!$O106</f>
        <v>0</v>
      </c>
      <c r="PF107" s="27">
        <f>IF(AND(OR(ISBLANK(PF$9),PF$9=0)=FALSE,OR(PF$9='2. Protocols'!$C106,PF$9='2. Protocols'!$E106,PF$9='2. Protocols'!$G106)),1,0)*'4. Formulations'!$O106</f>
        <v>0</v>
      </c>
      <c r="PG107" s="27">
        <f>IF(AND(OR(ISBLANK(PG$9),PG$9=0)=FALSE,OR(PG$9='2. Protocols'!$C106,PG$9='2. Protocols'!$E106,PG$9='2. Protocols'!$G106)),1,0)*'4. Formulations'!$O106</f>
        <v>0</v>
      </c>
      <c r="PH107" s="27">
        <f>IF(AND(OR(ISBLANK(PH$9),PH$9=0)=FALSE,OR(PH$9='2. Protocols'!$C106,PH$9='2. Protocols'!$E106,PH$9='2. Protocols'!$G106)),1,0)*'4. Formulations'!$O106</f>
        <v>0</v>
      </c>
      <c r="PI107" s="27">
        <f>IF(AND(OR(ISBLANK(PI$9),PI$9=0)=FALSE,OR(PI$9='2. Protocols'!$C106,PI$9='2. Protocols'!$E106,PI$9='2. Protocols'!$G106)),1,0)*'4. Formulations'!$O106</f>
        <v>0</v>
      </c>
      <c r="PJ107" s="27">
        <f>IF(AND(OR(ISBLANK(PJ$9),PJ$9=0)=FALSE,OR(PJ$9='2. Protocols'!$C106,PJ$9='2. Protocols'!$E106,PJ$9='2. Protocols'!$G106)),1,0)*'4. Formulations'!$O106</f>
        <v>0</v>
      </c>
      <c r="PK107" s="27">
        <f>IF(AND(OR(ISBLANK(PK$9),PK$9=0)=FALSE,OR(PK$9='2. Protocols'!$C106,PK$9='2. Protocols'!$E106,PK$9='2. Protocols'!$G106)),1,0)*'4. Formulations'!$O106</f>
        <v>0</v>
      </c>
      <c r="PL107" s="27">
        <f>IF(AND(OR(ISBLANK(PL$9),PL$9=0)=FALSE,OR(PL$9='2. Protocols'!$C106,PL$9='2. Protocols'!$E106,PL$9='2. Protocols'!$G106)),1,0)*'4. Formulations'!$O106</f>
        <v>0</v>
      </c>
      <c r="PM107" s="27">
        <f>IF(AND(OR(ISBLANK(PM$9),PM$9=0)=FALSE,OR(PM$9='2. Protocols'!$C106,PM$9='2. Protocols'!$E106,PM$9='2. Protocols'!$G106)),1,0)*'4. Formulations'!$O106</f>
        <v>0</v>
      </c>
      <c r="PN107" s="27">
        <f>IF(AND(OR(ISBLANK(PN$9),PN$9=0)=FALSE,OR(PN$9='2. Protocols'!$C106,PN$9='2. Protocols'!$E106,PN$9='2. Protocols'!$G106)),1,0)*'4. Formulations'!$O106</f>
        <v>0</v>
      </c>
      <c r="PO107" s="27">
        <f>IF(AND(OR(ISBLANK(PO$9),PO$9=0)=FALSE,OR(PO$9='2. Protocols'!$C106,PO$9='2. Protocols'!$E106,PO$9='2. Protocols'!$G106)),1,0)*'4. Formulations'!$O106</f>
        <v>0</v>
      </c>
      <c r="PP107" s="27">
        <f>IF(AND(OR(ISBLANK(PP$9),PP$9=0)=FALSE,OR(PP$9='2. Protocols'!$C106,PP$9='2. Protocols'!$E106,PP$9='2. Protocols'!$G106)),1,0)*'4. Formulations'!$O106</f>
        <v>0</v>
      </c>
      <c r="PQ107" s="27">
        <f>IF(AND(OR(ISBLANK(PQ$9),PQ$9=0)=FALSE,OR(PQ$9='2. Protocols'!$C106,PQ$9='2. Protocols'!$E106,PQ$9='2. Protocols'!$G106)),1,0)*'4. Formulations'!$O106</f>
        <v>0</v>
      </c>
      <c r="PR107" s="27">
        <f>IF(AND(OR(ISBLANK(PR$9),PR$9=0)=FALSE,OR(PR$9='2. Protocols'!$C106,PR$9='2. Protocols'!$E106,PR$9='2. Protocols'!$G106)),1,0)*'4. Formulations'!$O106</f>
        <v>0</v>
      </c>
      <c r="PS107" s="27">
        <f>IF(AND(OR(ISBLANK(PS$9),PS$9=0)=FALSE,OR(PS$9='2. Protocols'!$C106,PS$9='2. Protocols'!$E106,PS$9='2. Protocols'!$G106)),1,0)*'4. Formulations'!$O106</f>
        <v>0</v>
      </c>
      <c r="PT107" s="27">
        <f>IF(AND(OR(ISBLANK(PT$9),PT$9=0)=FALSE,OR(PT$9='2. Protocols'!$C106,PT$9='2. Protocols'!$E106,PT$9='2. Protocols'!$G106)),1,0)*'4. Formulations'!$O106</f>
        <v>0</v>
      </c>
      <c r="PU107" s="27">
        <f>IF(AND(OR(ISBLANK(PU$9),PU$9=0)=FALSE,OR(PU$9='2. Protocols'!$C106,PU$9='2. Protocols'!$E106,PU$9='2. Protocols'!$G106)),1,0)*'4. Formulations'!$O106</f>
        <v>0</v>
      </c>
      <c r="PV107" s="27">
        <f>IF(AND(OR(ISBLANK(PV$9),PV$9=0)=FALSE,OR(PV$9='2. Protocols'!$C106,PV$9='2. Protocols'!$E106,PV$9='2. Protocols'!$G106)),1,0)*'4. Formulations'!$O106</f>
        <v>0</v>
      </c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P107" s="27">
        <f>IF(AND(OR(ISBLANK(QP$9),QP$9=0)=FALSE,QP$9=$DL107),1,0)*'4. Formulations'!$P106</f>
        <v>0</v>
      </c>
      <c r="QQ107" s="27">
        <f>IF(AND(OR(ISBLANK(QQ$9),QQ$9=0)=FALSE,QQ$9=$DL107),1,0)*'4. Formulations'!$P106</f>
        <v>0</v>
      </c>
      <c r="QR107" s="27">
        <f>IF(AND(OR(ISBLANK(QR$9),QR$9=0)=FALSE,QR$9=$DL107),1,0)*'4. Formulations'!$P106</f>
        <v>0</v>
      </c>
      <c r="QS107" s="27">
        <f>IF(AND(OR(ISBLANK(QS$9),QS$9=0)=FALSE,QS$9=$DL107),1,0)*'4. Formulations'!$P106</f>
        <v>0</v>
      </c>
      <c r="QT107" s="27">
        <f>IF(AND(OR(ISBLANK(QT$9),QT$9=0)=FALSE,QT$9=$DL107),1,0)*'4. Formulations'!$P106</f>
        <v>0</v>
      </c>
      <c r="QU107" s="27">
        <f>IF(AND(OR(ISBLANK(QU$9),QU$9=0)=FALSE,QU$9=$DL107),1,0)*'4. Formulations'!$P106</f>
        <v>0</v>
      </c>
      <c r="QV107" s="27">
        <f>IF(AND(OR(ISBLANK(QV$9),QV$9=0)=FALSE,QV$9=$DL107),1,0)*'4. Formulations'!$P106</f>
        <v>0</v>
      </c>
      <c r="QW107" s="27">
        <f>IF(AND(OR(ISBLANK(QW$9),QW$9=0)=FALSE,QW$9=$DL107),1,0)*'4. Formulations'!$P106</f>
        <v>0</v>
      </c>
      <c r="QX107" s="27">
        <f>IF(AND(OR(ISBLANK(QX$9),QX$9=0)=FALSE,QX$9=$DL107),1,0)*'4. Formulations'!$P106</f>
        <v>0</v>
      </c>
      <c r="QY107" s="27">
        <f>IF(AND(OR(ISBLANK(QY$9),QY$9=0)=FALSE,QY$9=$DL107),1,0)*'4. Formulations'!$P106</f>
        <v>0</v>
      </c>
      <c r="QZ107" s="27">
        <f>IF(AND(OR(ISBLANK(QZ$9),QZ$9=0)=FALSE,QZ$9=$DL107),1,0)*'4. Formulations'!$P106</f>
        <v>0</v>
      </c>
      <c r="RA107" s="27">
        <f>IF(AND(OR(ISBLANK(RA$9),RA$9=0)=FALSE,RA$9=$DL107),1,0)*'4. Formulations'!$P106</f>
        <v>0</v>
      </c>
      <c r="RB107" s="27">
        <f>IF(AND(OR(ISBLANK(RB$9),RB$9=0)=FALSE,RB$9=$DL107),1,0)*'4. Formulations'!$P106</f>
        <v>0</v>
      </c>
      <c r="RC107" s="27">
        <f>IF(AND(OR(ISBLANK(RC$9),RC$9=0)=FALSE,RC$9=$DL107),1,0)*'4. Formulations'!$P106</f>
        <v>0</v>
      </c>
      <c r="RD107" s="27">
        <f>IF(AND(OR(ISBLANK(RD$9),RD$9=0)=FALSE,RD$9=$DL107),1,0)*'4. Formulations'!$P106</f>
        <v>0</v>
      </c>
      <c r="RE107" s="27">
        <f>IF(AND(OR(ISBLANK(RE$9),RE$9=0)=FALSE,RE$9=$DL107),1,0)*'4. Formulations'!$P106</f>
        <v>0</v>
      </c>
      <c r="RF107" s="27">
        <f>IF(AND(OR(ISBLANK(RF$9),RF$9=0)=FALSE,RF$9=$DL107),1,0)*'4. Formulations'!$P106</f>
        <v>0</v>
      </c>
      <c r="RG107" s="27"/>
      <c r="RH107" s="27"/>
      <c r="RI107" s="27"/>
      <c r="RK107" s="27">
        <f>IF(AND(OR(ISBLANK(RK$9),RK$9=0)=FALSE,SUM($QP107:$RF107)&gt;0,RK$9='2. Protocols'!$G106),1,0)*'4. Formulations'!$P106</f>
        <v>0</v>
      </c>
      <c r="RL107" s="27">
        <f>IF(AND(OR(ISBLANK(RL$9),RL$9=0)=FALSE,SUM($QP107:$RF107)&gt;0,RL$9='2. Protocols'!$G106),1,0)*'4. Formulations'!$P106</f>
        <v>0</v>
      </c>
      <c r="RM107" s="27">
        <f>IF(AND(OR(ISBLANK(RM$9),RM$9=0)=FALSE,SUM($QP107:$RF107)&gt;0,RM$9='2. Protocols'!$G106),1,0)*'4. Formulations'!$P106</f>
        <v>0</v>
      </c>
      <c r="RN107" s="27">
        <f>IF(AND(OR(ISBLANK(RN$9),RN$9=0)=FALSE,SUM($QP107:$RF107)&gt;0,RN$9='2. Protocols'!$G106),1,0)*'4. Formulations'!$P106</f>
        <v>0</v>
      </c>
      <c r="RO107" s="27">
        <f>IF(AND(OR(ISBLANK(RO$9),RO$9=0)=FALSE,SUM($QP107:$RF107)&gt;0,RO$9='2. Protocols'!$G106),1,0)*'4. Formulations'!$P106</f>
        <v>0</v>
      </c>
      <c r="RP107" s="27">
        <f>IF(AND(OR(ISBLANK(RP$9),RP$9=0)=FALSE,SUM($QP107:$RF107)&gt;0,RP$9='2. Protocols'!$G106),1,0)*'4. Formulations'!$P106</f>
        <v>0</v>
      </c>
      <c r="RQ107" s="27">
        <f>IF(AND(OR(ISBLANK(RQ$9),RQ$9=0)=FALSE,SUM($QP107:$RF107)&gt;0,RQ$9='2. Protocols'!$G106),1,0)*'4. Formulations'!$P106</f>
        <v>0</v>
      </c>
      <c r="RR107" s="27">
        <f>IF(AND(OR(ISBLANK(RR$9),RR$9=0)=FALSE,SUM($QP107:$RF107)&gt;0,RR$9='2. Protocols'!$G106),1,0)*'4. Formulations'!$P106</f>
        <v>0</v>
      </c>
      <c r="RS107" s="27">
        <f>IF(AND(OR(ISBLANK(RS$9),RS$9=0)=FALSE,SUM($QP107:$RF107)&gt;0,RS$9='2. Protocols'!$G106),1,0)*'4. Formulations'!$P106</f>
        <v>0</v>
      </c>
      <c r="RT107" s="27">
        <f>IF(AND(OR(ISBLANK(RT$9),RT$9=0)=FALSE,SUM($QP107:$RF107)&gt;0,RT$9='2. Protocols'!$G106),1,0)*'4. Formulations'!$P106</f>
        <v>0</v>
      </c>
      <c r="RU107" s="27">
        <f>IF(AND(OR(ISBLANK(RU$9),RU$9=0)=FALSE,SUM($QP107:$RF107)&gt;0,RU$9='2. Protocols'!$G106),1,0)*'4. Formulations'!$P106</f>
        <v>0</v>
      </c>
      <c r="RV107" s="27">
        <f>IF(AND(OR(ISBLANK(RV$9),RV$9=0)=FALSE,SUM($QP107:$RF107)&gt;0,RV$9='2. Protocols'!$G106),1,0)*'4. Formulations'!$P106</f>
        <v>0</v>
      </c>
      <c r="RW107" s="27">
        <f>IF(AND(OR(ISBLANK(RW$9),RW$9=0)=FALSE,SUM($QP107:$RF107)&gt;0,RW$9='2. Protocols'!$G106),1,0)*'4. Formulations'!$P106</f>
        <v>0</v>
      </c>
      <c r="RX107" s="27">
        <f>IF(AND(OR(ISBLANK(RX$9),RX$9=0)=FALSE,SUM($QP107:$RF107)&gt;0,RX$9='2. Protocols'!$G106),1,0)*'4. Formulations'!$P106</f>
        <v>0</v>
      </c>
      <c r="RY107" s="27">
        <f>IF(AND(OR(ISBLANK(RY$9),RY$9=0)=FALSE,SUM($QP107:$RF107)&gt;0,RY$9='2. Protocols'!$G106),1,0)*'4. Formulations'!$P106</f>
        <v>0</v>
      </c>
      <c r="RZ107" s="27">
        <f>IF(AND(OR(ISBLANK(RZ$9),RZ$9=0)=FALSE,SUM($QP107:$RF107)&gt;0,RZ$9='2. Protocols'!$G106),1,0)*'4. Formulations'!$P106</f>
        <v>0</v>
      </c>
      <c r="SA107" s="27">
        <f>IF(AND(OR(ISBLANK(SA$9),SA$9=0)=FALSE,SUM($QP107:$RF107)&gt;0,SA$9='2. Protocols'!$G106),1,0)*'4. Formulations'!$P106</f>
        <v>0</v>
      </c>
      <c r="SB107" s="27">
        <f>IF(AND(OR(ISBLANK(SB$9),SB$9=0)=FALSE,SUM($QP107:$RF107)&gt;0,SB$9='2. Protocols'!$G106),1,0)*'4. Formulations'!$P106</f>
        <v>0</v>
      </c>
      <c r="SC107" s="27">
        <f>IF(AND(OR(ISBLANK(SC$9),SC$9=0)=FALSE,SUM($QP107:$RF107)&gt;0,SC$9='2. Protocols'!$G106),1,0)*'4. Formulations'!$P106</f>
        <v>0</v>
      </c>
      <c r="SD107" s="27">
        <f>IF(AND(OR(ISBLANK(SD$9),SD$9=0)=FALSE,SUM($QP107:$RF107)&gt;0,SD$9='2. Protocols'!$G106),1,0)*'4. Formulations'!$P106</f>
        <v>0</v>
      </c>
      <c r="SE107" s="27">
        <f>IF(AND(OR(ISBLANK(SE$9),SE$9=0)=FALSE,SUM($QP107:$RF107)&gt;0,SE$9='2. Protocols'!$G106),1,0)*'4. Formulations'!$P106</f>
        <v>0</v>
      </c>
      <c r="SF107" s="27">
        <f>IF(AND(OR(ISBLANK(SF$9),SF$9=0)=FALSE,SUM($QP107:$RF107)&gt;0,SF$9='2. Protocols'!$G106),1,0)*'4. Formulations'!$P106</f>
        <v>0</v>
      </c>
      <c r="SG107" s="27">
        <f>IF(AND(OR(ISBLANK(SG$9),SG$9=0)=FALSE,SUM($QP107:$RF107)&gt;0,SG$9='2. Protocols'!$G106),1,0)*'4. Formulations'!$P106</f>
        <v>0</v>
      </c>
      <c r="SH107" s="27">
        <f>IF(AND(OR(ISBLANK(SH$9),SH$9=0)=FALSE,SUM($QP107:$RF107)&gt;0,SH$9='2. Protocols'!$G106),1,0)*'4. Formulations'!$P106</f>
        <v>0</v>
      </c>
      <c r="SI107" s="27">
        <f>IF(AND(OR(ISBLANK(SI$9),SI$9=0)=FALSE,SUM($QP107:$RF107)&gt;0,SI$9='2. Protocols'!$G106),1,0)*'4. Formulations'!$P106</f>
        <v>0</v>
      </c>
      <c r="SJ107" s="27">
        <f>IF(AND(OR(ISBLANK(SJ$9),SJ$9=0)=FALSE,SUM($QP107:$RF107)&gt;0,SJ$9='2. Protocols'!$G106),1,0)*'4. Formulations'!$P106</f>
        <v>0</v>
      </c>
      <c r="SK107" s="27">
        <f>IF(AND(OR(ISBLANK(SK$9),SK$9=0)=FALSE,SUM($QP107:$RF107)&gt;0,SK$9='2. Protocols'!$G106),1,0)*'4. Formulations'!$P106</f>
        <v>0</v>
      </c>
      <c r="SL107" s="27">
        <f>IF(AND(OR(ISBLANK(SL$9),SL$9=0)=FALSE,SUM($QP107:$RF107)&gt;0,SL$9='2. Protocols'!$G106),1,0)*'4. Formulations'!$P106</f>
        <v>0</v>
      </c>
      <c r="SM107" s="27">
        <f>IF(AND(OR(ISBLANK(SM$9),SM$9=0)=FALSE,SUM($QP107:$RF107)&gt;0,SM$9='2. Protocols'!$G106),1,0)*'4. Formulations'!$P106</f>
        <v>0</v>
      </c>
      <c r="SN107" s="27">
        <f>IF(AND(OR(ISBLANK(SN$9),SN$9=0)=FALSE,SUM($QP107:$RF107)&gt;0,SN$9='2. Protocols'!$G106),1,0)*'4. Formulations'!$P106</f>
        <v>0</v>
      </c>
      <c r="SO107" s="27">
        <f>IF(AND(OR(ISBLANK(SO$9),SO$9=0)=FALSE,SUM($QP107:$RF107)&gt;0,SO$9='2. Protocols'!$G106),1,0)*'4. Formulations'!$P106</f>
        <v>0</v>
      </c>
      <c r="SP107" s="27">
        <f>IF(AND(OR(ISBLANK(SP$9),SP$9=0)=FALSE,SUM($QP107:$RF107)&gt;0,SP$9='2. Protocols'!$G106),1,0)*'4. Formulations'!$P106</f>
        <v>0</v>
      </c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J107" s="27">
        <f>IF(AND(OR(ISBLANK(TJ$9),TJ$9=0)=FALSE,TJ$9=$DM107),1,0)*'4. Formulations'!$Q106</f>
        <v>0</v>
      </c>
      <c r="TK107" s="27">
        <f>IF(AND(OR(ISBLANK(TK$9),TK$9=0)=FALSE,TK$9=$DM107),1,0)*'4. Formulations'!$Q106</f>
        <v>0</v>
      </c>
      <c r="TL107" s="27">
        <f>IF(AND(OR(ISBLANK(TL$9),TL$9=0)=FALSE,TL$9=$DM107),1,0)*'4. Formulations'!$Q106</f>
        <v>0</v>
      </c>
      <c r="TM107" s="27">
        <f>IF(AND(OR(ISBLANK(TM$9),TM$9=0)=FALSE,TM$9=$DM107),1,0)*'4. Formulations'!$Q106</f>
        <v>0</v>
      </c>
      <c r="TN107" s="27">
        <f>IF(AND(OR(ISBLANK(TN$9),TN$9=0)=FALSE,TN$9=$DM107),1,0)*'4. Formulations'!$Q106</f>
        <v>0</v>
      </c>
      <c r="TO107" s="27">
        <f>IF(AND(OR(ISBLANK(TO$9),TO$9=0)=FALSE,TO$9=$DM107),1,0)*'4. Formulations'!$Q106</f>
        <v>0</v>
      </c>
      <c r="TP107" s="27">
        <f>IF(AND(OR(ISBLANK(TP$9),TP$9=0)=FALSE,TP$9=$DM107),1,0)*'4. Formulations'!$Q106</f>
        <v>0</v>
      </c>
      <c r="TQ107" s="27">
        <f>IF(AND(OR(ISBLANK(TQ$9),TQ$9=0)=FALSE,TQ$9=$DM107),1,0)*'4. Formulations'!$Q106</f>
        <v>0</v>
      </c>
      <c r="TR107" s="27">
        <f>IF(AND(OR(ISBLANK(TR$9),TR$9=0)=FALSE,TR$9=$DM107),1,0)*'4. Formulations'!$Q106</f>
        <v>0</v>
      </c>
      <c r="TS107" s="27">
        <f>IF(AND(OR(ISBLANK(TS$9),TS$9=0)=FALSE,TS$9=$DM107),1,0)*'4. Formulations'!$Q106</f>
        <v>0</v>
      </c>
      <c r="TT107" s="27">
        <f>IF(AND(OR(ISBLANK(TT$9),TT$9=0)=FALSE,TT$9=$DM107),1,0)*'4. Formulations'!$Q106</f>
        <v>0</v>
      </c>
      <c r="TU107" s="27">
        <f>IF(AND(OR(ISBLANK(TU$9),TU$9=0)=FALSE,TU$9=$DM107),1,0)*'4. Formulations'!$Q106</f>
        <v>0</v>
      </c>
      <c r="TV107" s="27">
        <f>IF(AND(OR(ISBLANK(TV$9),TV$9=0)=FALSE,TV$9=$DM107),1,0)*'4. Formulations'!$Q106</f>
        <v>0</v>
      </c>
      <c r="TW107" s="27">
        <f>IF(AND(OR(ISBLANK(TW$9),TW$9=0)=FALSE,TW$9=$DM107),1,0)*'4. Formulations'!$Q106</f>
        <v>0</v>
      </c>
      <c r="TX107" s="27">
        <f>IF(AND(OR(ISBLANK(TX$9),TX$9=0)=FALSE,TX$9=$DM107),1,0)*'4. Formulations'!$Q106</f>
        <v>0</v>
      </c>
      <c r="TY107" s="27">
        <f>IF(AND(OR(ISBLANK(TY$9),TY$9=0)=FALSE,TY$9=$DM107),1,0)*'4. Formulations'!$Q106</f>
        <v>0</v>
      </c>
      <c r="TZ107" s="27">
        <f>IF(AND(OR(ISBLANK(TZ$9),TZ$9=0)=FALSE,TZ$9=$DM107),1,0)*'4. Formulations'!$Q106</f>
        <v>0</v>
      </c>
      <c r="UA107" s="27"/>
      <c r="UB107" s="27"/>
      <c r="UC107" s="27"/>
    </row>
    <row r="108" spans="2:549" x14ac:dyDescent="0.3">
      <c r="B108" s="2"/>
      <c r="C108" s="76" t="s">
        <v>20</v>
      </c>
      <c r="D108" s="13"/>
      <c r="E108" s="14"/>
      <c r="G108" s="80">
        <f t="shared" ref="G108:AL108" si="142">SUM(G78:G107)</f>
        <v>0</v>
      </c>
      <c r="H108" s="80">
        <f t="shared" si="142"/>
        <v>0</v>
      </c>
      <c r="I108" s="80" t="e">
        <f t="shared" si="142"/>
        <v>#VALUE!</v>
      </c>
      <c r="J108" s="80" t="e">
        <f t="shared" si="142"/>
        <v>#VALUE!</v>
      </c>
      <c r="K108" s="80" t="e">
        <f t="shared" si="142"/>
        <v>#VALUE!</v>
      </c>
      <c r="L108" s="80" t="e">
        <f t="shared" si="142"/>
        <v>#VALUE!</v>
      </c>
      <c r="M108" s="80" t="e">
        <f t="shared" si="142"/>
        <v>#VALUE!</v>
      </c>
      <c r="N108" s="80" t="e">
        <f t="shared" si="142"/>
        <v>#VALUE!</v>
      </c>
      <c r="O108" s="80" t="e">
        <f t="shared" si="142"/>
        <v>#VALUE!</v>
      </c>
      <c r="P108" s="80" t="e">
        <f t="shared" si="142"/>
        <v>#VALUE!</v>
      </c>
      <c r="Q108" s="80" t="e">
        <f t="shared" si="142"/>
        <v>#VALUE!</v>
      </c>
      <c r="R108" s="80" t="e">
        <f t="shared" si="142"/>
        <v>#VALUE!</v>
      </c>
      <c r="S108" s="80" t="e">
        <f t="shared" si="142"/>
        <v>#VALUE!</v>
      </c>
      <c r="T108" s="80" t="e">
        <f t="shared" si="142"/>
        <v>#VALUE!</v>
      </c>
      <c r="U108" s="80" t="e">
        <f t="shared" si="142"/>
        <v>#VALUE!</v>
      </c>
      <c r="V108" s="80" t="e">
        <f t="shared" si="142"/>
        <v>#VALUE!</v>
      </c>
      <c r="W108" s="80" t="e">
        <f t="shared" si="142"/>
        <v>#VALUE!</v>
      </c>
      <c r="X108" s="80" t="e">
        <f t="shared" si="142"/>
        <v>#VALUE!</v>
      </c>
      <c r="Y108" s="80" t="e">
        <f t="shared" si="142"/>
        <v>#VALUE!</v>
      </c>
      <c r="Z108" s="80" t="e">
        <f t="shared" si="142"/>
        <v>#VALUE!</v>
      </c>
      <c r="AA108" s="80" t="e">
        <f t="shared" si="142"/>
        <v>#VALUE!</v>
      </c>
      <c r="AB108" s="80" t="e">
        <f t="shared" si="142"/>
        <v>#VALUE!</v>
      </c>
      <c r="AC108" s="80" t="e">
        <f t="shared" si="142"/>
        <v>#VALUE!</v>
      </c>
      <c r="AD108" s="80" t="e">
        <f t="shared" si="142"/>
        <v>#VALUE!</v>
      </c>
      <c r="AE108" s="80" t="e">
        <f t="shared" si="142"/>
        <v>#VALUE!</v>
      </c>
      <c r="AF108" s="80" t="e">
        <f t="shared" si="142"/>
        <v>#VALUE!</v>
      </c>
      <c r="AG108" s="80" t="e">
        <f t="shared" si="142"/>
        <v>#VALUE!</v>
      </c>
      <c r="AH108" s="80" t="e">
        <f t="shared" si="142"/>
        <v>#VALUE!</v>
      </c>
      <c r="AI108" s="80" t="e">
        <f t="shared" si="142"/>
        <v>#VALUE!</v>
      </c>
      <c r="AJ108" s="80" t="e">
        <f t="shared" si="142"/>
        <v>#VALUE!</v>
      </c>
      <c r="AK108" s="80" t="e">
        <f t="shared" si="142"/>
        <v>#VALUE!</v>
      </c>
      <c r="AL108" s="80" t="e">
        <f t="shared" si="142"/>
        <v>#VALUE!</v>
      </c>
      <c r="AM108" s="80" t="e">
        <f>SUM(AM78:AM107)</f>
        <v>#VALUE!</v>
      </c>
      <c r="AN108" s="80" t="e">
        <f>SUM(AN78:AN107)</f>
        <v>#VALUE!</v>
      </c>
      <c r="AO108" s="80" t="e">
        <f>SUM(AO78:AO107)</f>
        <v>#VALUE!</v>
      </c>
      <c r="AP108" s="80" t="e">
        <f>SUM(AP78:AP107)</f>
        <v>#VALUE!</v>
      </c>
      <c r="AQ108" s="80" t="e">
        <f>SUM(AQ78:AQ107)</f>
        <v>#VALUE!</v>
      </c>
    </row>
    <row r="109" spans="2:549" x14ac:dyDescent="0.3">
      <c r="B109" s="2"/>
      <c r="C109" s="77" t="s">
        <v>78</v>
      </c>
      <c r="D109" s="6"/>
      <c r="E109" s="6"/>
      <c r="G109" s="16" t="e">
        <f t="shared" ref="G109:AQ109" si="143">G108/SUM(G$40,G$74,G$108)</f>
        <v>#VALUE!</v>
      </c>
      <c r="H109" s="16" t="e">
        <f t="shared" si="143"/>
        <v>#VALUE!</v>
      </c>
      <c r="I109" s="16" t="e">
        <f t="shared" si="143"/>
        <v>#VALUE!</v>
      </c>
      <c r="J109" s="16" t="e">
        <f t="shared" si="143"/>
        <v>#VALUE!</v>
      </c>
      <c r="K109" s="16" t="e">
        <f t="shared" si="143"/>
        <v>#VALUE!</v>
      </c>
      <c r="L109" s="16" t="e">
        <f t="shared" si="143"/>
        <v>#VALUE!</v>
      </c>
      <c r="M109" s="16" t="e">
        <f t="shared" si="143"/>
        <v>#VALUE!</v>
      </c>
      <c r="N109" s="16" t="e">
        <f t="shared" si="143"/>
        <v>#VALUE!</v>
      </c>
      <c r="O109" s="16" t="e">
        <f t="shared" si="143"/>
        <v>#VALUE!</v>
      </c>
      <c r="P109" s="16" t="e">
        <f t="shared" si="143"/>
        <v>#VALUE!</v>
      </c>
      <c r="Q109" s="16" t="e">
        <f t="shared" si="143"/>
        <v>#VALUE!</v>
      </c>
      <c r="R109" s="16" t="e">
        <f t="shared" si="143"/>
        <v>#VALUE!</v>
      </c>
      <c r="S109" s="16" t="e">
        <f t="shared" si="143"/>
        <v>#VALUE!</v>
      </c>
      <c r="T109" s="16" t="e">
        <f t="shared" si="143"/>
        <v>#VALUE!</v>
      </c>
      <c r="U109" s="16" t="e">
        <f t="shared" si="143"/>
        <v>#VALUE!</v>
      </c>
      <c r="V109" s="16" t="e">
        <f t="shared" si="143"/>
        <v>#VALUE!</v>
      </c>
      <c r="W109" s="16" t="e">
        <f t="shared" si="143"/>
        <v>#VALUE!</v>
      </c>
      <c r="X109" s="16" t="e">
        <f t="shared" si="143"/>
        <v>#VALUE!</v>
      </c>
      <c r="Y109" s="16" t="e">
        <f t="shared" si="143"/>
        <v>#VALUE!</v>
      </c>
      <c r="Z109" s="16" t="e">
        <f t="shared" si="143"/>
        <v>#VALUE!</v>
      </c>
      <c r="AA109" s="16" t="e">
        <f t="shared" si="143"/>
        <v>#VALUE!</v>
      </c>
      <c r="AB109" s="16" t="e">
        <f t="shared" si="143"/>
        <v>#VALUE!</v>
      </c>
      <c r="AC109" s="16" t="e">
        <f t="shared" si="143"/>
        <v>#VALUE!</v>
      </c>
      <c r="AD109" s="16" t="e">
        <f t="shared" si="143"/>
        <v>#VALUE!</v>
      </c>
      <c r="AE109" s="16" t="e">
        <f t="shared" si="143"/>
        <v>#VALUE!</v>
      </c>
      <c r="AF109" s="16" t="e">
        <f t="shared" si="143"/>
        <v>#VALUE!</v>
      </c>
      <c r="AG109" s="16" t="e">
        <f t="shared" si="143"/>
        <v>#VALUE!</v>
      </c>
      <c r="AH109" s="16" t="e">
        <f t="shared" si="143"/>
        <v>#VALUE!</v>
      </c>
      <c r="AI109" s="16" t="e">
        <f t="shared" si="143"/>
        <v>#VALUE!</v>
      </c>
      <c r="AJ109" s="16" t="e">
        <f t="shared" si="143"/>
        <v>#VALUE!</v>
      </c>
      <c r="AK109" s="16" t="e">
        <f t="shared" si="143"/>
        <v>#VALUE!</v>
      </c>
      <c r="AL109" s="16" t="e">
        <f t="shared" si="143"/>
        <v>#VALUE!</v>
      </c>
      <c r="AM109" s="16" t="e">
        <f t="shared" si="143"/>
        <v>#VALUE!</v>
      </c>
      <c r="AN109" s="16" t="e">
        <f t="shared" si="143"/>
        <v>#VALUE!</v>
      </c>
      <c r="AO109" s="16" t="e">
        <f t="shared" si="143"/>
        <v>#VALUE!</v>
      </c>
      <c r="AP109" s="16" t="e">
        <f t="shared" si="143"/>
        <v>#VALUE!</v>
      </c>
      <c r="AQ109" s="16" t="e">
        <f t="shared" si="143"/>
        <v>#VALUE!</v>
      </c>
    </row>
    <row r="110" spans="2:549" x14ac:dyDescent="0.3">
      <c r="B110" s="2"/>
      <c r="C110" s="77" t="s">
        <v>80</v>
      </c>
      <c r="D110" s="6"/>
      <c r="E110" s="6"/>
      <c r="H110" s="17">
        <f>G74*'1. General Inputs'!$BC$19*-1</f>
        <v>0</v>
      </c>
      <c r="I110" s="17" t="e">
        <f>H74*'1. General Inputs'!$BC$19*-1</f>
        <v>#VALUE!</v>
      </c>
      <c r="J110" s="17" t="e">
        <f>I74*'1. General Inputs'!$BC$19*-1</f>
        <v>#VALUE!</v>
      </c>
      <c r="K110" s="17" t="e">
        <f>J74*'1. General Inputs'!$BC$19*-1</f>
        <v>#VALUE!</v>
      </c>
      <c r="L110" s="17" t="e">
        <f>K74*'1. General Inputs'!$BC$19*-1</f>
        <v>#VALUE!</v>
      </c>
      <c r="M110" s="17" t="e">
        <f>L74*'1. General Inputs'!$BC$19*-1</f>
        <v>#VALUE!</v>
      </c>
      <c r="N110" s="17" t="e">
        <f>M74*'1. General Inputs'!$BC$19*-1</f>
        <v>#VALUE!</v>
      </c>
      <c r="O110" s="17" t="e">
        <f>N74*'1. General Inputs'!$BC$19*-1</f>
        <v>#VALUE!</v>
      </c>
      <c r="P110" s="17" t="e">
        <f>O74*'1. General Inputs'!$BC$19*-1</f>
        <v>#VALUE!</v>
      </c>
      <c r="Q110" s="17" t="e">
        <f>P74*'1. General Inputs'!$BC$19*-1</f>
        <v>#VALUE!</v>
      </c>
      <c r="R110" s="17" t="e">
        <f>Q74*'1. General Inputs'!$BC$19*-1</f>
        <v>#VALUE!</v>
      </c>
      <c r="S110" s="17" t="e">
        <f>R74*'1. General Inputs'!$BC$19*-1</f>
        <v>#VALUE!</v>
      </c>
      <c r="T110" s="17" t="e">
        <f>S74*'1. General Inputs'!$BC$19*-1</f>
        <v>#VALUE!</v>
      </c>
      <c r="U110" s="17" t="e">
        <f>T74*'1. General Inputs'!$BC$19*-1</f>
        <v>#VALUE!</v>
      </c>
      <c r="V110" s="17" t="e">
        <f>U74*'1. General Inputs'!$BC$19*-1</f>
        <v>#VALUE!</v>
      </c>
      <c r="W110" s="17" t="e">
        <f>V74*'1. General Inputs'!$BC$19*-1</f>
        <v>#VALUE!</v>
      </c>
      <c r="X110" s="17" t="e">
        <f>W74*'1. General Inputs'!$BC$19*-1</f>
        <v>#VALUE!</v>
      </c>
      <c r="Y110" s="17" t="e">
        <f>X74*'1. General Inputs'!$BC$19*-1</f>
        <v>#VALUE!</v>
      </c>
      <c r="Z110" s="17" t="e">
        <f>Y74*'1. General Inputs'!$BC$19*-1</f>
        <v>#VALUE!</v>
      </c>
      <c r="AA110" s="17" t="e">
        <f>Z74*'1. General Inputs'!$BC$19*-1</f>
        <v>#VALUE!</v>
      </c>
      <c r="AB110" s="17" t="e">
        <f>AA74*'1. General Inputs'!$BC$19*-1</f>
        <v>#VALUE!</v>
      </c>
      <c r="AC110" s="17" t="e">
        <f>AB74*'1. General Inputs'!$BC$19*-1</f>
        <v>#VALUE!</v>
      </c>
      <c r="AD110" s="17" t="e">
        <f>AC74*'1. General Inputs'!$BC$19*-1</f>
        <v>#VALUE!</v>
      </c>
      <c r="AE110" s="17" t="e">
        <f>AD74*'1. General Inputs'!$BC$19*-1</f>
        <v>#VALUE!</v>
      </c>
      <c r="AF110" s="17" t="e">
        <f>AE74*'1. General Inputs'!$BC$19*-1</f>
        <v>#VALUE!</v>
      </c>
      <c r="AG110" s="17" t="e">
        <f>AF74*'1. General Inputs'!$BC$19*-1</f>
        <v>#VALUE!</v>
      </c>
      <c r="AH110" s="17" t="e">
        <f>AG74*'1. General Inputs'!$BC$19*-1</f>
        <v>#VALUE!</v>
      </c>
      <c r="AI110" s="17" t="e">
        <f>AH74*'1. General Inputs'!$BC$19*-1</f>
        <v>#VALUE!</v>
      </c>
      <c r="AJ110" s="17" t="e">
        <f>AI74*'1. General Inputs'!$BC$19*-1</f>
        <v>#VALUE!</v>
      </c>
      <c r="AK110" s="17" t="e">
        <f>AJ74*'1. General Inputs'!$BC$19*-1</f>
        <v>#VALUE!</v>
      </c>
      <c r="AL110" s="17" t="e">
        <f>AK74*'1. General Inputs'!$BC$19*-1</f>
        <v>#VALUE!</v>
      </c>
      <c r="AM110" s="17" t="e">
        <f>AL74*'1. General Inputs'!$BC$19*-1</f>
        <v>#VALUE!</v>
      </c>
      <c r="AN110" s="17" t="e">
        <f>AM74*'1. General Inputs'!$BC$19*-1</f>
        <v>#VALUE!</v>
      </c>
      <c r="AO110" s="17" t="e">
        <f>AN74*'1. General Inputs'!$BC$19*-1</f>
        <v>#VALUE!</v>
      </c>
      <c r="AP110" s="17" t="e">
        <f>AO74*'1. General Inputs'!$BC$19*-1</f>
        <v>#VALUE!</v>
      </c>
      <c r="AQ110" s="17" t="e">
        <f>AP74*'1. General Inputs'!$BC$19*-1</f>
        <v>#VALUE!</v>
      </c>
    </row>
    <row r="111" spans="2:549" x14ac:dyDescent="0.3">
      <c r="B111" s="2"/>
      <c r="C111" s="6"/>
      <c r="D111" s="6"/>
      <c r="E111" s="6"/>
      <c r="I111" s="81"/>
    </row>
    <row r="112" spans="2:549" x14ac:dyDescent="0.3">
      <c r="B112" s="2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</row>
    <row r="113" spans="2:43" x14ac:dyDescent="0.3">
      <c r="B113" s="2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</row>
    <row r="114" spans="2:43" x14ac:dyDescent="0.3">
      <c r="B114" s="2"/>
      <c r="H114" s="36" t="s">
        <v>87</v>
      </c>
      <c r="I114" s="37"/>
      <c r="J114" s="37"/>
      <c r="K114" s="38"/>
      <c r="L114" s="39" t="s">
        <v>88</v>
      </c>
      <c r="M114" s="40"/>
      <c r="N114" s="40"/>
      <c r="O114" s="41"/>
      <c r="P114" s="36" t="s">
        <v>89</v>
      </c>
      <c r="Q114" s="37"/>
      <c r="R114" s="37"/>
      <c r="S114" s="38"/>
    </row>
    <row r="115" spans="2:43" ht="15.6" x14ac:dyDescent="0.3">
      <c r="B115" s="2"/>
      <c r="G115" s="9" t="s">
        <v>53</v>
      </c>
      <c r="H115" s="9" t="s">
        <v>54</v>
      </c>
      <c r="I115" s="9" t="s">
        <v>55</v>
      </c>
      <c r="J115" s="9" t="s">
        <v>56</v>
      </c>
      <c r="K115" s="9" t="s">
        <v>57</v>
      </c>
      <c r="L115" s="9" t="s">
        <v>58</v>
      </c>
      <c r="M115" s="9" t="s">
        <v>59</v>
      </c>
      <c r="N115" s="9" t="s">
        <v>60</v>
      </c>
      <c r="O115" s="9" t="s">
        <v>61</v>
      </c>
      <c r="P115" s="9" t="s">
        <v>62</v>
      </c>
      <c r="Q115" s="9" t="s">
        <v>63</v>
      </c>
      <c r="R115" s="9" t="s">
        <v>64</v>
      </c>
      <c r="S115" s="9" t="s">
        <v>65</v>
      </c>
    </row>
    <row r="116" spans="2:43" x14ac:dyDescent="0.3">
      <c r="B116" s="2"/>
      <c r="C116" s="75" t="str">
        <f t="shared" ref="C116:C145" si="144">C10</f>
        <v/>
      </c>
      <c r="D116" s="7"/>
      <c r="E116" s="8"/>
      <c r="G116" s="72" t="e">
        <f t="shared" ref="G116:G145" si="145">G10</f>
        <v>#VALUE!</v>
      </c>
      <c r="H116" s="72" t="e">
        <f t="shared" ref="H116:H145" si="146">J10</f>
        <v>#VALUE!</v>
      </c>
      <c r="I116" s="72" t="e">
        <f t="shared" ref="I116:I145" si="147">M10</f>
        <v>#VALUE!</v>
      </c>
      <c r="J116" s="72" t="e">
        <f t="shared" ref="J116:J145" si="148">P10</f>
        <v>#VALUE!</v>
      </c>
      <c r="K116" s="72" t="e">
        <f t="shared" ref="K116:K145" si="149">S10</f>
        <v>#VALUE!</v>
      </c>
      <c r="L116" s="72" t="e">
        <f t="shared" ref="L116:L145" si="150">V10</f>
        <v>#VALUE!</v>
      </c>
      <c r="M116" s="72" t="e">
        <f t="shared" ref="M116:M145" si="151">Y10</f>
        <v>#VALUE!</v>
      </c>
      <c r="N116" s="72" t="e">
        <f t="shared" ref="N116:N145" si="152">AB10</f>
        <v>#VALUE!</v>
      </c>
      <c r="O116" s="72" t="e">
        <f t="shared" ref="O116:O145" si="153">AE10</f>
        <v>#VALUE!</v>
      </c>
      <c r="P116" s="72" t="e">
        <f t="shared" ref="P116:P145" si="154">AH10</f>
        <v>#VALUE!</v>
      </c>
      <c r="Q116" s="72" t="e">
        <f t="shared" ref="Q116:Q145" si="155">AK10</f>
        <v>#VALUE!</v>
      </c>
      <c r="R116" s="72" t="e">
        <f t="shared" ref="R116:R145" si="156">AN10</f>
        <v>#VALUE!</v>
      </c>
      <c r="S116" s="72" t="e">
        <f t="shared" ref="S116:S145" si="157">AQ10</f>
        <v>#VALUE!</v>
      </c>
    </row>
    <row r="117" spans="2:43" x14ac:dyDescent="0.3">
      <c r="B117" s="2"/>
      <c r="C117" s="75" t="str">
        <f t="shared" si="144"/>
        <v/>
      </c>
      <c r="D117" s="7"/>
      <c r="E117" s="8"/>
      <c r="G117" s="72" t="e">
        <f t="shared" si="145"/>
        <v>#VALUE!</v>
      </c>
      <c r="H117" s="72" t="e">
        <f t="shared" si="146"/>
        <v>#VALUE!</v>
      </c>
      <c r="I117" s="72" t="e">
        <f t="shared" si="147"/>
        <v>#VALUE!</v>
      </c>
      <c r="J117" s="72" t="e">
        <f t="shared" si="148"/>
        <v>#VALUE!</v>
      </c>
      <c r="K117" s="72" t="e">
        <f t="shared" si="149"/>
        <v>#VALUE!</v>
      </c>
      <c r="L117" s="72" t="e">
        <f t="shared" si="150"/>
        <v>#VALUE!</v>
      </c>
      <c r="M117" s="72" t="e">
        <f t="shared" si="151"/>
        <v>#VALUE!</v>
      </c>
      <c r="N117" s="72" t="e">
        <f t="shared" si="152"/>
        <v>#VALUE!</v>
      </c>
      <c r="O117" s="72" t="e">
        <f t="shared" si="153"/>
        <v>#VALUE!</v>
      </c>
      <c r="P117" s="72" t="e">
        <f t="shared" si="154"/>
        <v>#VALUE!</v>
      </c>
      <c r="Q117" s="72" t="e">
        <f t="shared" si="155"/>
        <v>#VALUE!</v>
      </c>
      <c r="R117" s="72" t="e">
        <f t="shared" si="156"/>
        <v>#VALUE!</v>
      </c>
      <c r="S117" s="72" t="e">
        <f t="shared" si="157"/>
        <v>#VALUE!</v>
      </c>
    </row>
    <row r="118" spans="2:43" x14ac:dyDescent="0.3">
      <c r="B118" s="2"/>
      <c r="C118" s="75" t="str">
        <f t="shared" si="144"/>
        <v/>
      </c>
      <c r="D118" s="7"/>
      <c r="E118" s="8"/>
      <c r="G118" s="72" t="e">
        <f t="shared" si="145"/>
        <v>#VALUE!</v>
      </c>
      <c r="H118" s="72" t="e">
        <f t="shared" si="146"/>
        <v>#VALUE!</v>
      </c>
      <c r="I118" s="72" t="e">
        <f t="shared" si="147"/>
        <v>#VALUE!</v>
      </c>
      <c r="J118" s="72" t="e">
        <f t="shared" si="148"/>
        <v>#VALUE!</v>
      </c>
      <c r="K118" s="72" t="e">
        <f t="shared" si="149"/>
        <v>#VALUE!</v>
      </c>
      <c r="L118" s="72" t="e">
        <f t="shared" si="150"/>
        <v>#VALUE!</v>
      </c>
      <c r="M118" s="72" t="e">
        <f t="shared" si="151"/>
        <v>#VALUE!</v>
      </c>
      <c r="N118" s="72" t="e">
        <f t="shared" si="152"/>
        <v>#VALUE!</v>
      </c>
      <c r="O118" s="72" t="e">
        <f t="shared" si="153"/>
        <v>#VALUE!</v>
      </c>
      <c r="P118" s="72" t="e">
        <f t="shared" si="154"/>
        <v>#VALUE!</v>
      </c>
      <c r="Q118" s="72" t="e">
        <f t="shared" si="155"/>
        <v>#VALUE!</v>
      </c>
      <c r="R118" s="72" t="e">
        <f t="shared" si="156"/>
        <v>#VALUE!</v>
      </c>
      <c r="S118" s="72" t="e">
        <f t="shared" si="157"/>
        <v>#VALUE!</v>
      </c>
    </row>
    <row r="119" spans="2:43" x14ac:dyDescent="0.3">
      <c r="B119" s="2"/>
      <c r="C119" s="75" t="str">
        <f t="shared" si="144"/>
        <v/>
      </c>
      <c r="D119" s="7"/>
      <c r="E119" s="8"/>
      <c r="G119" s="72" t="e">
        <f t="shared" si="145"/>
        <v>#VALUE!</v>
      </c>
      <c r="H119" s="72" t="e">
        <f t="shared" si="146"/>
        <v>#VALUE!</v>
      </c>
      <c r="I119" s="72" t="e">
        <f t="shared" si="147"/>
        <v>#VALUE!</v>
      </c>
      <c r="J119" s="72" t="e">
        <f t="shared" si="148"/>
        <v>#VALUE!</v>
      </c>
      <c r="K119" s="72" t="e">
        <f t="shared" si="149"/>
        <v>#VALUE!</v>
      </c>
      <c r="L119" s="72" t="e">
        <f t="shared" si="150"/>
        <v>#VALUE!</v>
      </c>
      <c r="M119" s="72" t="e">
        <f t="shared" si="151"/>
        <v>#VALUE!</v>
      </c>
      <c r="N119" s="72" t="e">
        <f t="shared" si="152"/>
        <v>#VALUE!</v>
      </c>
      <c r="O119" s="72" t="e">
        <f t="shared" si="153"/>
        <v>#VALUE!</v>
      </c>
      <c r="P119" s="72" t="e">
        <f t="shared" si="154"/>
        <v>#VALUE!</v>
      </c>
      <c r="Q119" s="72" t="e">
        <f t="shared" si="155"/>
        <v>#VALUE!</v>
      </c>
      <c r="R119" s="72" t="e">
        <f t="shared" si="156"/>
        <v>#VALUE!</v>
      </c>
      <c r="S119" s="72" t="e">
        <f t="shared" si="157"/>
        <v>#VALUE!</v>
      </c>
    </row>
    <row r="120" spans="2:43" x14ac:dyDescent="0.3">
      <c r="B120" s="2"/>
      <c r="C120" s="75" t="str">
        <f t="shared" si="144"/>
        <v/>
      </c>
      <c r="D120" s="7"/>
      <c r="E120" s="8"/>
      <c r="G120" s="72" t="e">
        <f t="shared" si="145"/>
        <v>#VALUE!</v>
      </c>
      <c r="H120" s="72" t="e">
        <f t="shared" si="146"/>
        <v>#VALUE!</v>
      </c>
      <c r="I120" s="72" t="e">
        <f t="shared" si="147"/>
        <v>#VALUE!</v>
      </c>
      <c r="J120" s="72" t="e">
        <f t="shared" si="148"/>
        <v>#VALUE!</v>
      </c>
      <c r="K120" s="72" t="e">
        <f t="shared" si="149"/>
        <v>#VALUE!</v>
      </c>
      <c r="L120" s="72" t="e">
        <f t="shared" si="150"/>
        <v>#VALUE!</v>
      </c>
      <c r="M120" s="72" t="e">
        <f t="shared" si="151"/>
        <v>#VALUE!</v>
      </c>
      <c r="N120" s="72" t="e">
        <f t="shared" si="152"/>
        <v>#VALUE!</v>
      </c>
      <c r="O120" s="72" t="e">
        <f t="shared" si="153"/>
        <v>#VALUE!</v>
      </c>
      <c r="P120" s="72" t="e">
        <f t="shared" si="154"/>
        <v>#VALUE!</v>
      </c>
      <c r="Q120" s="72" t="e">
        <f t="shared" si="155"/>
        <v>#VALUE!</v>
      </c>
      <c r="R120" s="72" t="e">
        <f t="shared" si="156"/>
        <v>#VALUE!</v>
      </c>
      <c r="S120" s="72" t="e">
        <f t="shared" si="157"/>
        <v>#VALUE!</v>
      </c>
    </row>
    <row r="121" spans="2:43" x14ac:dyDescent="0.3">
      <c r="B121" s="2"/>
      <c r="C121" s="75" t="str">
        <f t="shared" si="144"/>
        <v/>
      </c>
      <c r="D121" s="7"/>
      <c r="E121" s="8"/>
      <c r="G121" s="72" t="e">
        <f t="shared" si="145"/>
        <v>#VALUE!</v>
      </c>
      <c r="H121" s="72" t="e">
        <f t="shared" si="146"/>
        <v>#VALUE!</v>
      </c>
      <c r="I121" s="72" t="e">
        <f t="shared" si="147"/>
        <v>#VALUE!</v>
      </c>
      <c r="J121" s="72" t="e">
        <f t="shared" si="148"/>
        <v>#VALUE!</v>
      </c>
      <c r="K121" s="72" t="e">
        <f t="shared" si="149"/>
        <v>#VALUE!</v>
      </c>
      <c r="L121" s="72" t="e">
        <f t="shared" si="150"/>
        <v>#VALUE!</v>
      </c>
      <c r="M121" s="72" t="e">
        <f t="shared" si="151"/>
        <v>#VALUE!</v>
      </c>
      <c r="N121" s="72" t="e">
        <f t="shared" si="152"/>
        <v>#VALUE!</v>
      </c>
      <c r="O121" s="72" t="e">
        <f t="shared" si="153"/>
        <v>#VALUE!</v>
      </c>
      <c r="P121" s="72" t="e">
        <f t="shared" si="154"/>
        <v>#VALUE!</v>
      </c>
      <c r="Q121" s="72" t="e">
        <f t="shared" si="155"/>
        <v>#VALUE!</v>
      </c>
      <c r="R121" s="72" t="e">
        <f t="shared" si="156"/>
        <v>#VALUE!</v>
      </c>
      <c r="S121" s="72" t="e">
        <f t="shared" si="157"/>
        <v>#VALUE!</v>
      </c>
    </row>
    <row r="122" spans="2:43" x14ac:dyDescent="0.3">
      <c r="B122" s="2"/>
      <c r="C122" s="75" t="str">
        <f t="shared" si="144"/>
        <v/>
      </c>
      <c r="D122" s="7"/>
      <c r="E122" s="8"/>
      <c r="G122" s="72" t="e">
        <f t="shared" si="145"/>
        <v>#VALUE!</v>
      </c>
      <c r="H122" s="72" t="e">
        <f t="shared" si="146"/>
        <v>#VALUE!</v>
      </c>
      <c r="I122" s="72" t="e">
        <f t="shared" si="147"/>
        <v>#VALUE!</v>
      </c>
      <c r="J122" s="72" t="e">
        <f t="shared" si="148"/>
        <v>#VALUE!</v>
      </c>
      <c r="K122" s="72" t="e">
        <f t="shared" si="149"/>
        <v>#VALUE!</v>
      </c>
      <c r="L122" s="72" t="e">
        <f t="shared" si="150"/>
        <v>#VALUE!</v>
      </c>
      <c r="M122" s="72" t="e">
        <f t="shared" si="151"/>
        <v>#VALUE!</v>
      </c>
      <c r="N122" s="72" t="e">
        <f t="shared" si="152"/>
        <v>#VALUE!</v>
      </c>
      <c r="O122" s="72" t="e">
        <f t="shared" si="153"/>
        <v>#VALUE!</v>
      </c>
      <c r="P122" s="72" t="e">
        <f t="shared" si="154"/>
        <v>#VALUE!</v>
      </c>
      <c r="Q122" s="72" t="e">
        <f t="shared" si="155"/>
        <v>#VALUE!</v>
      </c>
      <c r="R122" s="72" t="e">
        <f t="shared" si="156"/>
        <v>#VALUE!</v>
      </c>
      <c r="S122" s="72" t="e">
        <f t="shared" si="157"/>
        <v>#VALUE!</v>
      </c>
    </row>
    <row r="123" spans="2:43" x14ac:dyDescent="0.3">
      <c r="B123" s="2"/>
      <c r="C123" s="75" t="str">
        <f t="shared" si="144"/>
        <v/>
      </c>
      <c r="D123" s="7"/>
      <c r="E123" s="8"/>
      <c r="G123" s="72" t="e">
        <f t="shared" si="145"/>
        <v>#VALUE!</v>
      </c>
      <c r="H123" s="72" t="e">
        <f t="shared" si="146"/>
        <v>#VALUE!</v>
      </c>
      <c r="I123" s="72" t="e">
        <f t="shared" si="147"/>
        <v>#VALUE!</v>
      </c>
      <c r="J123" s="72" t="e">
        <f t="shared" si="148"/>
        <v>#VALUE!</v>
      </c>
      <c r="K123" s="72" t="e">
        <f t="shared" si="149"/>
        <v>#VALUE!</v>
      </c>
      <c r="L123" s="72" t="e">
        <f t="shared" si="150"/>
        <v>#VALUE!</v>
      </c>
      <c r="M123" s="72" t="e">
        <f t="shared" si="151"/>
        <v>#VALUE!</v>
      </c>
      <c r="N123" s="72" t="e">
        <f t="shared" si="152"/>
        <v>#VALUE!</v>
      </c>
      <c r="O123" s="72" t="e">
        <f t="shared" si="153"/>
        <v>#VALUE!</v>
      </c>
      <c r="P123" s="72" t="e">
        <f t="shared" si="154"/>
        <v>#VALUE!</v>
      </c>
      <c r="Q123" s="72" t="e">
        <f t="shared" si="155"/>
        <v>#VALUE!</v>
      </c>
      <c r="R123" s="72" t="e">
        <f t="shared" si="156"/>
        <v>#VALUE!</v>
      </c>
      <c r="S123" s="72" t="e">
        <f t="shared" si="157"/>
        <v>#VALUE!</v>
      </c>
    </row>
    <row r="124" spans="2:43" x14ac:dyDescent="0.3">
      <c r="B124" s="2"/>
      <c r="C124" s="75" t="str">
        <f t="shared" si="144"/>
        <v/>
      </c>
      <c r="D124" s="7"/>
      <c r="E124" s="8"/>
      <c r="G124" s="72" t="e">
        <f t="shared" si="145"/>
        <v>#VALUE!</v>
      </c>
      <c r="H124" s="72" t="e">
        <f t="shared" si="146"/>
        <v>#VALUE!</v>
      </c>
      <c r="I124" s="72" t="e">
        <f t="shared" si="147"/>
        <v>#VALUE!</v>
      </c>
      <c r="J124" s="72" t="e">
        <f t="shared" si="148"/>
        <v>#VALUE!</v>
      </c>
      <c r="K124" s="72" t="e">
        <f t="shared" si="149"/>
        <v>#VALUE!</v>
      </c>
      <c r="L124" s="72" t="e">
        <f t="shared" si="150"/>
        <v>#VALUE!</v>
      </c>
      <c r="M124" s="72" t="e">
        <f t="shared" si="151"/>
        <v>#VALUE!</v>
      </c>
      <c r="N124" s="72" t="e">
        <f t="shared" si="152"/>
        <v>#VALUE!</v>
      </c>
      <c r="O124" s="72" t="e">
        <f t="shared" si="153"/>
        <v>#VALUE!</v>
      </c>
      <c r="P124" s="72" t="e">
        <f t="shared" si="154"/>
        <v>#VALUE!</v>
      </c>
      <c r="Q124" s="72" t="e">
        <f t="shared" si="155"/>
        <v>#VALUE!</v>
      </c>
      <c r="R124" s="72" t="e">
        <f t="shared" si="156"/>
        <v>#VALUE!</v>
      </c>
      <c r="S124" s="72" t="e">
        <f t="shared" si="157"/>
        <v>#VALUE!</v>
      </c>
    </row>
    <row r="125" spans="2:43" x14ac:dyDescent="0.3">
      <c r="B125" s="2"/>
      <c r="C125" s="75" t="str">
        <f t="shared" si="144"/>
        <v/>
      </c>
      <c r="D125" s="7"/>
      <c r="E125" s="8"/>
      <c r="G125" s="72" t="e">
        <f t="shared" si="145"/>
        <v>#VALUE!</v>
      </c>
      <c r="H125" s="72" t="e">
        <f t="shared" si="146"/>
        <v>#VALUE!</v>
      </c>
      <c r="I125" s="72" t="e">
        <f t="shared" si="147"/>
        <v>#VALUE!</v>
      </c>
      <c r="J125" s="72" t="e">
        <f t="shared" si="148"/>
        <v>#VALUE!</v>
      </c>
      <c r="K125" s="72" t="e">
        <f t="shared" si="149"/>
        <v>#VALUE!</v>
      </c>
      <c r="L125" s="72" t="e">
        <f t="shared" si="150"/>
        <v>#VALUE!</v>
      </c>
      <c r="M125" s="72" t="e">
        <f t="shared" si="151"/>
        <v>#VALUE!</v>
      </c>
      <c r="N125" s="72" t="e">
        <f t="shared" si="152"/>
        <v>#VALUE!</v>
      </c>
      <c r="O125" s="72" t="e">
        <f t="shared" si="153"/>
        <v>#VALUE!</v>
      </c>
      <c r="P125" s="72" t="e">
        <f t="shared" si="154"/>
        <v>#VALUE!</v>
      </c>
      <c r="Q125" s="72" t="e">
        <f t="shared" si="155"/>
        <v>#VALUE!</v>
      </c>
      <c r="R125" s="72" t="e">
        <f t="shared" si="156"/>
        <v>#VALUE!</v>
      </c>
      <c r="S125" s="72" t="e">
        <f t="shared" si="157"/>
        <v>#VALUE!</v>
      </c>
    </row>
    <row r="126" spans="2:43" x14ac:dyDescent="0.3">
      <c r="B126" s="2"/>
      <c r="C126" s="75" t="str">
        <f t="shared" si="144"/>
        <v/>
      </c>
      <c r="D126" s="7"/>
      <c r="E126" s="8"/>
      <c r="G126" s="72" t="e">
        <f t="shared" si="145"/>
        <v>#VALUE!</v>
      </c>
      <c r="H126" s="72" t="e">
        <f t="shared" si="146"/>
        <v>#VALUE!</v>
      </c>
      <c r="I126" s="72" t="e">
        <f t="shared" si="147"/>
        <v>#VALUE!</v>
      </c>
      <c r="J126" s="72" t="e">
        <f t="shared" si="148"/>
        <v>#VALUE!</v>
      </c>
      <c r="K126" s="72" t="e">
        <f t="shared" si="149"/>
        <v>#VALUE!</v>
      </c>
      <c r="L126" s="72" t="e">
        <f t="shared" si="150"/>
        <v>#VALUE!</v>
      </c>
      <c r="M126" s="72" t="e">
        <f t="shared" si="151"/>
        <v>#VALUE!</v>
      </c>
      <c r="N126" s="72" t="e">
        <f t="shared" si="152"/>
        <v>#VALUE!</v>
      </c>
      <c r="O126" s="72" t="e">
        <f t="shared" si="153"/>
        <v>#VALUE!</v>
      </c>
      <c r="P126" s="72" t="e">
        <f t="shared" si="154"/>
        <v>#VALUE!</v>
      </c>
      <c r="Q126" s="72" t="e">
        <f t="shared" si="155"/>
        <v>#VALUE!</v>
      </c>
      <c r="R126" s="72" t="e">
        <f t="shared" si="156"/>
        <v>#VALUE!</v>
      </c>
      <c r="S126" s="72" t="e">
        <f t="shared" si="157"/>
        <v>#VALUE!</v>
      </c>
    </row>
    <row r="127" spans="2:43" ht="15" hidden="1" outlineLevel="1" x14ac:dyDescent="0.25">
      <c r="B127" s="2"/>
      <c r="C127" s="75" t="str">
        <f t="shared" si="144"/>
        <v/>
      </c>
      <c r="D127" s="7"/>
      <c r="E127" s="8"/>
      <c r="G127" s="72" t="e">
        <f t="shared" si="145"/>
        <v>#VALUE!</v>
      </c>
      <c r="H127" s="72" t="e">
        <f t="shared" si="146"/>
        <v>#VALUE!</v>
      </c>
      <c r="I127" s="72" t="e">
        <f t="shared" si="147"/>
        <v>#VALUE!</v>
      </c>
      <c r="J127" s="72" t="e">
        <f t="shared" si="148"/>
        <v>#VALUE!</v>
      </c>
      <c r="K127" s="72" t="e">
        <f t="shared" si="149"/>
        <v>#VALUE!</v>
      </c>
      <c r="L127" s="72" t="e">
        <f t="shared" si="150"/>
        <v>#VALUE!</v>
      </c>
      <c r="M127" s="72" t="e">
        <f t="shared" si="151"/>
        <v>#VALUE!</v>
      </c>
      <c r="N127" s="72" t="e">
        <f t="shared" si="152"/>
        <v>#VALUE!</v>
      </c>
      <c r="O127" s="72" t="e">
        <f t="shared" si="153"/>
        <v>#VALUE!</v>
      </c>
      <c r="P127" s="72" t="e">
        <f t="shared" si="154"/>
        <v>#VALUE!</v>
      </c>
      <c r="Q127" s="72" t="e">
        <f t="shared" si="155"/>
        <v>#VALUE!</v>
      </c>
      <c r="R127" s="72" t="e">
        <f t="shared" si="156"/>
        <v>#VALUE!</v>
      </c>
      <c r="S127" s="72" t="e">
        <f t="shared" si="157"/>
        <v>#VALUE!</v>
      </c>
    </row>
    <row r="128" spans="2:43" ht="15" hidden="1" outlineLevel="1" x14ac:dyDescent="0.25">
      <c r="B128" s="2"/>
      <c r="C128" s="75" t="str">
        <f t="shared" si="144"/>
        <v/>
      </c>
      <c r="D128" s="7"/>
      <c r="E128" s="8"/>
      <c r="G128" s="72" t="e">
        <f t="shared" si="145"/>
        <v>#VALUE!</v>
      </c>
      <c r="H128" s="72" t="e">
        <f t="shared" si="146"/>
        <v>#VALUE!</v>
      </c>
      <c r="I128" s="72" t="e">
        <f t="shared" si="147"/>
        <v>#VALUE!</v>
      </c>
      <c r="J128" s="72" t="e">
        <f t="shared" si="148"/>
        <v>#VALUE!</v>
      </c>
      <c r="K128" s="72" t="e">
        <f t="shared" si="149"/>
        <v>#VALUE!</v>
      </c>
      <c r="L128" s="72" t="e">
        <f t="shared" si="150"/>
        <v>#VALUE!</v>
      </c>
      <c r="M128" s="72" t="e">
        <f t="shared" si="151"/>
        <v>#VALUE!</v>
      </c>
      <c r="N128" s="72" t="e">
        <f t="shared" si="152"/>
        <v>#VALUE!</v>
      </c>
      <c r="O128" s="72" t="e">
        <f t="shared" si="153"/>
        <v>#VALUE!</v>
      </c>
      <c r="P128" s="72" t="e">
        <f t="shared" si="154"/>
        <v>#VALUE!</v>
      </c>
      <c r="Q128" s="72" t="e">
        <f t="shared" si="155"/>
        <v>#VALUE!</v>
      </c>
      <c r="R128" s="72" t="e">
        <f t="shared" si="156"/>
        <v>#VALUE!</v>
      </c>
      <c r="S128" s="72" t="e">
        <f t="shared" si="157"/>
        <v>#VALUE!</v>
      </c>
    </row>
    <row r="129" spans="2:19" ht="15" hidden="1" outlineLevel="1" x14ac:dyDescent="0.25">
      <c r="B129" s="2"/>
      <c r="C129" s="75" t="str">
        <f t="shared" si="144"/>
        <v/>
      </c>
      <c r="D129" s="7"/>
      <c r="E129" s="8"/>
      <c r="G129" s="72" t="e">
        <f t="shared" si="145"/>
        <v>#VALUE!</v>
      </c>
      <c r="H129" s="72" t="e">
        <f t="shared" si="146"/>
        <v>#VALUE!</v>
      </c>
      <c r="I129" s="72" t="e">
        <f t="shared" si="147"/>
        <v>#VALUE!</v>
      </c>
      <c r="J129" s="72" t="e">
        <f t="shared" si="148"/>
        <v>#VALUE!</v>
      </c>
      <c r="K129" s="72" t="e">
        <f t="shared" si="149"/>
        <v>#VALUE!</v>
      </c>
      <c r="L129" s="72" t="e">
        <f t="shared" si="150"/>
        <v>#VALUE!</v>
      </c>
      <c r="M129" s="72" t="e">
        <f t="shared" si="151"/>
        <v>#VALUE!</v>
      </c>
      <c r="N129" s="72" t="e">
        <f t="shared" si="152"/>
        <v>#VALUE!</v>
      </c>
      <c r="O129" s="72" t="e">
        <f t="shared" si="153"/>
        <v>#VALUE!</v>
      </c>
      <c r="P129" s="72" t="e">
        <f t="shared" si="154"/>
        <v>#VALUE!</v>
      </c>
      <c r="Q129" s="72" t="e">
        <f t="shared" si="155"/>
        <v>#VALUE!</v>
      </c>
      <c r="R129" s="72" t="e">
        <f t="shared" si="156"/>
        <v>#VALUE!</v>
      </c>
      <c r="S129" s="72" t="e">
        <f t="shared" si="157"/>
        <v>#VALUE!</v>
      </c>
    </row>
    <row r="130" spans="2:19" ht="15" hidden="1" outlineLevel="1" x14ac:dyDescent="0.25">
      <c r="B130" s="2"/>
      <c r="C130" s="75" t="str">
        <f t="shared" si="144"/>
        <v/>
      </c>
      <c r="D130" s="7"/>
      <c r="E130" s="8"/>
      <c r="G130" s="72" t="e">
        <f t="shared" si="145"/>
        <v>#VALUE!</v>
      </c>
      <c r="H130" s="72" t="e">
        <f t="shared" si="146"/>
        <v>#VALUE!</v>
      </c>
      <c r="I130" s="72" t="e">
        <f t="shared" si="147"/>
        <v>#VALUE!</v>
      </c>
      <c r="J130" s="72" t="e">
        <f t="shared" si="148"/>
        <v>#VALUE!</v>
      </c>
      <c r="K130" s="72" t="e">
        <f t="shared" si="149"/>
        <v>#VALUE!</v>
      </c>
      <c r="L130" s="72" t="e">
        <f t="shared" si="150"/>
        <v>#VALUE!</v>
      </c>
      <c r="M130" s="72" t="e">
        <f t="shared" si="151"/>
        <v>#VALUE!</v>
      </c>
      <c r="N130" s="72" t="e">
        <f t="shared" si="152"/>
        <v>#VALUE!</v>
      </c>
      <c r="O130" s="72" t="e">
        <f t="shared" si="153"/>
        <v>#VALUE!</v>
      </c>
      <c r="P130" s="72" t="e">
        <f t="shared" si="154"/>
        <v>#VALUE!</v>
      </c>
      <c r="Q130" s="72" t="e">
        <f t="shared" si="155"/>
        <v>#VALUE!</v>
      </c>
      <c r="R130" s="72" t="e">
        <f t="shared" si="156"/>
        <v>#VALUE!</v>
      </c>
      <c r="S130" s="72" t="e">
        <f t="shared" si="157"/>
        <v>#VALUE!</v>
      </c>
    </row>
    <row r="131" spans="2:19" ht="15" hidden="1" outlineLevel="1" x14ac:dyDescent="0.25">
      <c r="B131" s="2"/>
      <c r="C131" s="75" t="str">
        <f t="shared" si="144"/>
        <v/>
      </c>
      <c r="D131" s="7"/>
      <c r="E131" s="8"/>
      <c r="G131" s="72" t="e">
        <f t="shared" si="145"/>
        <v>#VALUE!</v>
      </c>
      <c r="H131" s="72" t="e">
        <f t="shared" si="146"/>
        <v>#VALUE!</v>
      </c>
      <c r="I131" s="72" t="e">
        <f t="shared" si="147"/>
        <v>#VALUE!</v>
      </c>
      <c r="J131" s="72" t="e">
        <f t="shared" si="148"/>
        <v>#VALUE!</v>
      </c>
      <c r="K131" s="72" t="e">
        <f t="shared" si="149"/>
        <v>#VALUE!</v>
      </c>
      <c r="L131" s="72" t="e">
        <f t="shared" si="150"/>
        <v>#VALUE!</v>
      </c>
      <c r="M131" s="72" t="e">
        <f t="shared" si="151"/>
        <v>#VALUE!</v>
      </c>
      <c r="N131" s="72" t="e">
        <f t="shared" si="152"/>
        <v>#VALUE!</v>
      </c>
      <c r="O131" s="72" t="e">
        <f t="shared" si="153"/>
        <v>#VALUE!</v>
      </c>
      <c r="P131" s="72" t="e">
        <f t="shared" si="154"/>
        <v>#VALUE!</v>
      </c>
      <c r="Q131" s="72" t="e">
        <f t="shared" si="155"/>
        <v>#VALUE!</v>
      </c>
      <c r="R131" s="72" t="e">
        <f t="shared" si="156"/>
        <v>#VALUE!</v>
      </c>
      <c r="S131" s="72" t="e">
        <f t="shared" si="157"/>
        <v>#VALUE!</v>
      </c>
    </row>
    <row r="132" spans="2:19" ht="15" hidden="1" outlineLevel="1" x14ac:dyDescent="0.25">
      <c r="B132" s="2"/>
      <c r="C132" s="75" t="str">
        <f t="shared" si="144"/>
        <v/>
      </c>
      <c r="D132" s="7"/>
      <c r="E132" s="8"/>
      <c r="G132" s="72" t="e">
        <f t="shared" si="145"/>
        <v>#VALUE!</v>
      </c>
      <c r="H132" s="72" t="e">
        <f t="shared" si="146"/>
        <v>#VALUE!</v>
      </c>
      <c r="I132" s="72" t="e">
        <f t="shared" si="147"/>
        <v>#VALUE!</v>
      </c>
      <c r="J132" s="72" t="e">
        <f t="shared" si="148"/>
        <v>#VALUE!</v>
      </c>
      <c r="K132" s="72" t="e">
        <f t="shared" si="149"/>
        <v>#VALUE!</v>
      </c>
      <c r="L132" s="72" t="e">
        <f t="shared" si="150"/>
        <v>#VALUE!</v>
      </c>
      <c r="M132" s="72" t="e">
        <f t="shared" si="151"/>
        <v>#VALUE!</v>
      </c>
      <c r="N132" s="72" t="e">
        <f t="shared" si="152"/>
        <v>#VALUE!</v>
      </c>
      <c r="O132" s="72" t="e">
        <f t="shared" si="153"/>
        <v>#VALUE!</v>
      </c>
      <c r="P132" s="72" t="e">
        <f t="shared" si="154"/>
        <v>#VALUE!</v>
      </c>
      <c r="Q132" s="72" t="e">
        <f t="shared" si="155"/>
        <v>#VALUE!</v>
      </c>
      <c r="R132" s="72" t="e">
        <f t="shared" si="156"/>
        <v>#VALUE!</v>
      </c>
      <c r="S132" s="72" t="e">
        <f t="shared" si="157"/>
        <v>#VALUE!</v>
      </c>
    </row>
    <row r="133" spans="2:19" ht="15" hidden="1" outlineLevel="1" x14ac:dyDescent="0.25">
      <c r="B133" s="2"/>
      <c r="C133" s="75" t="str">
        <f t="shared" si="144"/>
        <v/>
      </c>
      <c r="D133" s="7"/>
      <c r="E133" s="8"/>
      <c r="G133" s="72" t="e">
        <f t="shared" si="145"/>
        <v>#VALUE!</v>
      </c>
      <c r="H133" s="72" t="e">
        <f t="shared" si="146"/>
        <v>#VALUE!</v>
      </c>
      <c r="I133" s="72" t="e">
        <f t="shared" si="147"/>
        <v>#VALUE!</v>
      </c>
      <c r="J133" s="72" t="e">
        <f t="shared" si="148"/>
        <v>#VALUE!</v>
      </c>
      <c r="K133" s="72" t="e">
        <f t="shared" si="149"/>
        <v>#VALUE!</v>
      </c>
      <c r="L133" s="72" t="e">
        <f t="shared" si="150"/>
        <v>#VALUE!</v>
      </c>
      <c r="M133" s="72" t="e">
        <f t="shared" si="151"/>
        <v>#VALUE!</v>
      </c>
      <c r="N133" s="72" t="e">
        <f t="shared" si="152"/>
        <v>#VALUE!</v>
      </c>
      <c r="O133" s="72" t="e">
        <f t="shared" si="153"/>
        <v>#VALUE!</v>
      </c>
      <c r="P133" s="72" t="e">
        <f t="shared" si="154"/>
        <v>#VALUE!</v>
      </c>
      <c r="Q133" s="72" t="e">
        <f t="shared" si="155"/>
        <v>#VALUE!</v>
      </c>
      <c r="R133" s="72" t="e">
        <f t="shared" si="156"/>
        <v>#VALUE!</v>
      </c>
      <c r="S133" s="72" t="e">
        <f t="shared" si="157"/>
        <v>#VALUE!</v>
      </c>
    </row>
    <row r="134" spans="2:19" ht="15" hidden="1" outlineLevel="1" x14ac:dyDescent="0.25">
      <c r="B134" s="2"/>
      <c r="C134" s="75" t="str">
        <f t="shared" si="144"/>
        <v/>
      </c>
      <c r="D134" s="7"/>
      <c r="E134" s="8"/>
      <c r="G134" s="72" t="e">
        <f t="shared" si="145"/>
        <v>#VALUE!</v>
      </c>
      <c r="H134" s="72" t="e">
        <f t="shared" si="146"/>
        <v>#VALUE!</v>
      </c>
      <c r="I134" s="72" t="e">
        <f t="shared" si="147"/>
        <v>#VALUE!</v>
      </c>
      <c r="J134" s="72" t="e">
        <f t="shared" si="148"/>
        <v>#VALUE!</v>
      </c>
      <c r="K134" s="72" t="e">
        <f t="shared" si="149"/>
        <v>#VALUE!</v>
      </c>
      <c r="L134" s="72" t="e">
        <f t="shared" si="150"/>
        <v>#VALUE!</v>
      </c>
      <c r="M134" s="72" t="e">
        <f t="shared" si="151"/>
        <v>#VALUE!</v>
      </c>
      <c r="N134" s="72" t="e">
        <f t="shared" si="152"/>
        <v>#VALUE!</v>
      </c>
      <c r="O134" s="72" t="e">
        <f t="shared" si="153"/>
        <v>#VALUE!</v>
      </c>
      <c r="P134" s="72" t="e">
        <f t="shared" si="154"/>
        <v>#VALUE!</v>
      </c>
      <c r="Q134" s="72" t="e">
        <f t="shared" si="155"/>
        <v>#VALUE!</v>
      </c>
      <c r="R134" s="72" t="e">
        <f t="shared" si="156"/>
        <v>#VALUE!</v>
      </c>
      <c r="S134" s="72" t="e">
        <f t="shared" si="157"/>
        <v>#VALUE!</v>
      </c>
    </row>
    <row r="135" spans="2:19" ht="15" hidden="1" outlineLevel="1" x14ac:dyDescent="0.25">
      <c r="B135" s="2"/>
      <c r="C135" s="75" t="str">
        <f t="shared" si="144"/>
        <v/>
      </c>
      <c r="D135" s="7"/>
      <c r="E135" s="8"/>
      <c r="G135" s="72" t="e">
        <f t="shared" si="145"/>
        <v>#VALUE!</v>
      </c>
      <c r="H135" s="72" t="e">
        <f t="shared" si="146"/>
        <v>#VALUE!</v>
      </c>
      <c r="I135" s="72" t="e">
        <f t="shared" si="147"/>
        <v>#VALUE!</v>
      </c>
      <c r="J135" s="72" t="e">
        <f t="shared" si="148"/>
        <v>#VALUE!</v>
      </c>
      <c r="K135" s="72" t="e">
        <f t="shared" si="149"/>
        <v>#VALUE!</v>
      </c>
      <c r="L135" s="72" t="e">
        <f t="shared" si="150"/>
        <v>#VALUE!</v>
      </c>
      <c r="M135" s="72" t="e">
        <f t="shared" si="151"/>
        <v>#VALUE!</v>
      </c>
      <c r="N135" s="72" t="e">
        <f t="shared" si="152"/>
        <v>#VALUE!</v>
      </c>
      <c r="O135" s="72" t="e">
        <f t="shared" si="153"/>
        <v>#VALUE!</v>
      </c>
      <c r="P135" s="72" t="e">
        <f t="shared" si="154"/>
        <v>#VALUE!</v>
      </c>
      <c r="Q135" s="72" t="e">
        <f t="shared" si="155"/>
        <v>#VALUE!</v>
      </c>
      <c r="R135" s="72" t="e">
        <f t="shared" si="156"/>
        <v>#VALUE!</v>
      </c>
      <c r="S135" s="72" t="e">
        <f t="shared" si="157"/>
        <v>#VALUE!</v>
      </c>
    </row>
    <row r="136" spans="2:19" ht="15" hidden="1" outlineLevel="1" x14ac:dyDescent="0.25">
      <c r="B136" s="2"/>
      <c r="C136" s="75" t="str">
        <f t="shared" si="144"/>
        <v/>
      </c>
      <c r="D136" s="7"/>
      <c r="E136" s="8"/>
      <c r="G136" s="72" t="e">
        <f t="shared" si="145"/>
        <v>#VALUE!</v>
      </c>
      <c r="H136" s="72" t="e">
        <f t="shared" si="146"/>
        <v>#VALUE!</v>
      </c>
      <c r="I136" s="72" t="e">
        <f t="shared" si="147"/>
        <v>#VALUE!</v>
      </c>
      <c r="J136" s="72" t="e">
        <f t="shared" si="148"/>
        <v>#VALUE!</v>
      </c>
      <c r="K136" s="72" t="e">
        <f t="shared" si="149"/>
        <v>#VALUE!</v>
      </c>
      <c r="L136" s="72" t="e">
        <f t="shared" si="150"/>
        <v>#VALUE!</v>
      </c>
      <c r="M136" s="72" t="e">
        <f t="shared" si="151"/>
        <v>#VALUE!</v>
      </c>
      <c r="N136" s="72" t="e">
        <f t="shared" si="152"/>
        <v>#VALUE!</v>
      </c>
      <c r="O136" s="72" t="e">
        <f t="shared" si="153"/>
        <v>#VALUE!</v>
      </c>
      <c r="P136" s="72" t="e">
        <f t="shared" si="154"/>
        <v>#VALUE!</v>
      </c>
      <c r="Q136" s="72" t="e">
        <f t="shared" si="155"/>
        <v>#VALUE!</v>
      </c>
      <c r="R136" s="72" t="e">
        <f t="shared" si="156"/>
        <v>#VALUE!</v>
      </c>
      <c r="S136" s="72" t="e">
        <f t="shared" si="157"/>
        <v>#VALUE!</v>
      </c>
    </row>
    <row r="137" spans="2:19" ht="15" hidden="1" outlineLevel="1" x14ac:dyDescent="0.25">
      <c r="B137" s="2"/>
      <c r="C137" s="75" t="str">
        <f t="shared" si="144"/>
        <v/>
      </c>
      <c r="D137" s="7"/>
      <c r="E137" s="8"/>
      <c r="G137" s="72" t="e">
        <f t="shared" si="145"/>
        <v>#VALUE!</v>
      </c>
      <c r="H137" s="72" t="e">
        <f t="shared" si="146"/>
        <v>#VALUE!</v>
      </c>
      <c r="I137" s="72" t="e">
        <f t="shared" si="147"/>
        <v>#VALUE!</v>
      </c>
      <c r="J137" s="72" t="e">
        <f t="shared" si="148"/>
        <v>#VALUE!</v>
      </c>
      <c r="K137" s="72" t="e">
        <f t="shared" si="149"/>
        <v>#VALUE!</v>
      </c>
      <c r="L137" s="72" t="e">
        <f t="shared" si="150"/>
        <v>#VALUE!</v>
      </c>
      <c r="M137" s="72" t="e">
        <f t="shared" si="151"/>
        <v>#VALUE!</v>
      </c>
      <c r="N137" s="72" t="e">
        <f t="shared" si="152"/>
        <v>#VALUE!</v>
      </c>
      <c r="O137" s="72" t="e">
        <f t="shared" si="153"/>
        <v>#VALUE!</v>
      </c>
      <c r="P137" s="72" t="e">
        <f t="shared" si="154"/>
        <v>#VALUE!</v>
      </c>
      <c r="Q137" s="72" t="e">
        <f t="shared" si="155"/>
        <v>#VALUE!</v>
      </c>
      <c r="R137" s="72" t="e">
        <f t="shared" si="156"/>
        <v>#VALUE!</v>
      </c>
      <c r="S137" s="72" t="e">
        <f t="shared" si="157"/>
        <v>#VALUE!</v>
      </c>
    </row>
    <row r="138" spans="2:19" ht="15" hidden="1" outlineLevel="1" x14ac:dyDescent="0.25">
      <c r="B138" s="2"/>
      <c r="C138" s="75" t="str">
        <f t="shared" si="144"/>
        <v/>
      </c>
      <c r="D138" s="7"/>
      <c r="E138" s="8"/>
      <c r="G138" s="72" t="e">
        <f t="shared" si="145"/>
        <v>#VALUE!</v>
      </c>
      <c r="H138" s="72" t="e">
        <f t="shared" si="146"/>
        <v>#VALUE!</v>
      </c>
      <c r="I138" s="72" t="e">
        <f t="shared" si="147"/>
        <v>#VALUE!</v>
      </c>
      <c r="J138" s="72" t="e">
        <f t="shared" si="148"/>
        <v>#VALUE!</v>
      </c>
      <c r="K138" s="72" t="e">
        <f t="shared" si="149"/>
        <v>#VALUE!</v>
      </c>
      <c r="L138" s="72" t="e">
        <f t="shared" si="150"/>
        <v>#VALUE!</v>
      </c>
      <c r="M138" s="72" t="e">
        <f t="shared" si="151"/>
        <v>#VALUE!</v>
      </c>
      <c r="N138" s="72" t="e">
        <f t="shared" si="152"/>
        <v>#VALUE!</v>
      </c>
      <c r="O138" s="72" t="e">
        <f t="shared" si="153"/>
        <v>#VALUE!</v>
      </c>
      <c r="P138" s="72" t="e">
        <f t="shared" si="154"/>
        <v>#VALUE!</v>
      </c>
      <c r="Q138" s="72" t="e">
        <f t="shared" si="155"/>
        <v>#VALUE!</v>
      </c>
      <c r="R138" s="72" t="e">
        <f t="shared" si="156"/>
        <v>#VALUE!</v>
      </c>
      <c r="S138" s="72" t="e">
        <f t="shared" si="157"/>
        <v>#VALUE!</v>
      </c>
    </row>
    <row r="139" spans="2:19" ht="15" hidden="1" outlineLevel="1" x14ac:dyDescent="0.25">
      <c r="B139" s="2"/>
      <c r="C139" s="75" t="str">
        <f t="shared" si="144"/>
        <v/>
      </c>
      <c r="D139" s="7"/>
      <c r="E139" s="8"/>
      <c r="G139" s="72" t="e">
        <f t="shared" si="145"/>
        <v>#VALUE!</v>
      </c>
      <c r="H139" s="72" t="e">
        <f t="shared" si="146"/>
        <v>#VALUE!</v>
      </c>
      <c r="I139" s="72" t="e">
        <f t="shared" si="147"/>
        <v>#VALUE!</v>
      </c>
      <c r="J139" s="72" t="e">
        <f t="shared" si="148"/>
        <v>#VALUE!</v>
      </c>
      <c r="K139" s="72" t="e">
        <f t="shared" si="149"/>
        <v>#VALUE!</v>
      </c>
      <c r="L139" s="72" t="e">
        <f t="shared" si="150"/>
        <v>#VALUE!</v>
      </c>
      <c r="M139" s="72" t="e">
        <f t="shared" si="151"/>
        <v>#VALUE!</v>
      </c>
      <c r="N139" s="72" t="e">
        <f t="shared" si="152"/>
        <v>#VALUE!</v>
      </c>
      <c r="O139" s="72" t="e">
        <f t="shared" si="153"/>
        <v>#VALUE!</v>
      </c>
      <c r="P139" s="72" t="e">
        <f t="shared" si="154"/>
        <v>#VALUE!</v>
      </c>
      <c r="Q139" s="72" t="e">
        <f t="shared" si="155"/>
        <v>#VALUE!</v>
      </c>
      <c r="R139" s="72" t="e">
        <f t="shared" si="156"/>
        <v>#VALUE!</v>
      </c>
      <c r="S139" s="72" t="e">
        <f t="shared" si="157"/>
        <v>#VALUE!</v>
      </c>
    </row>
    <row r="140" spans="2:19" ht="15" hidden="1" outlineLevel="1" x14ac:dyDescent="0.25">
      <c r="B140" s="2"/>
      <c r="C140" s="75" t="str">
        <f t="shared" si="144"/>
        <v/>
      </c>
      <c r="D140" s="7"/>
      <c r="E140" s="8"/>
      <c r="G140" s="72" t="e">
        <f t="shared" si="145"/>
        <v>#VALUE!</v>
      </c>
      <c r="H140" s="72" t="e">
        <f t="shared" si="146"/>
        <v>#VALUE!</v>
      </c>
      <c r="I140" s="72" t="e">
        <f t="shared" si="147"/>
        <v>#VALUE!</v>
      </c>
      <c r="J140" s="72" t="e">
        <f t="shared" si="148"/>
        <v>#VALUE!</v>
      </c>
      <c r="K140" s="72" t="e">
        <f t="shared" si="149"/>
        <v>#VALUE!</v>
      </c>
      <c r="L140" s="72" t="e">
        <f t="shared" si="150"/>
        <v>#VALUE!</v>
      </c>
      <c r="M140" s="72" t="e">
        <f t="shared" si="151"/>
        <v>#VALUE!</v>
      </c>
      <c r="N140" s="72" t="e">
        <f t="shared" si="152"/>
        <v>#VALUE!</v>
      </c>
      <c r="O140" s="72" t="e">
        <f t="shared" si="153"/>
        <v>#VALUE!</v>
      </c>
      <c r="P140" s="72" t="e">
        <f t="shared" si="154"/>
        <v>#VALUE!</v>
      </c>
      <c r="Q140" s="72" t="e">
        <f t="shared" si="155"/>
        <v>#VALUE!</v>
      </c>
      <c r="R140" s="72" t="e">
        <f t="shared" si="156"/>
        <v>#VALUE!</v>
      </c>
      <c r="S140" s="72" t="e">
        <f t="shared" si="157"/>
        <v>#VALUE!</v>
      </c>
    </row>
    <row r="141" spans="2:19" ht="15" hidden="1" outlineLevel="1" x14ac:dyDescent="0.25">
      <c r="B141" s="2"/>
      <c r="C141" s="75" t="str">
        <f t="shared" si="144"/>
        <v/>
      </c>
      <c r="D141" s="7"/>
      <c r="E141" s="8"/>
      <c r="G141" s="72" t="e">
        <f t="shared" si="145"/>
        <v>#VALUE!</v>
      </c>
      <c r="H141" s="72" t="e">
        <f t="shared" si="146"/>
        <v>#VALUE!</v>
      </c>
      <c r="I141" s="72" t="e">
        <f t="shared" si="147"/>
        <v>#VALUE!</v>
      </c>
      <c r="J141" s="72" t="e">
        <f t="shared" si="148"/>
        <v>#VALUE!</v>
      </c>
      <c r="K141" s="72" t="e">
        <f t="shared" si="149"/>
        <v>#VALUE!</v>
      </c>
      <c r="L141" s="72" t="e">
        <f t="shared" si="150"/>
        <v>#VALUE!</v>
      </c>
      <c r="M141" s="72" t="e">
        <f t="shared" si="151"/>
        <v>#VALUE!</v>
      </c>
      <c r="N141" s="72" t="e">
        <f t="shared" si="152"/>
        <v>#VALUE!</v>
      </c>
      <c r="O141" s="72" t="e">
        <f t="shared" si="153"/>
        <v>#VALUE!</v>
      </c>
      <c r="P141" s="72" t="e">
        <f t="shared" si="154"/>
        <v>#VALUE!</v>
      </c>
      <c r="Q141" s="72" t="e">
        <f t="shared" si="155"/>
        <v>#VALUE!</v>
      </c>
      <c r="R141" s="72" t="e">
        <f t="shared" si="156"/>
        <v>#VALUE!</v>
      </c>
      <c r="S141" s="72" t="e">
        <f t="shared" si="157"/>
        <v>#VALUE!</v>
      </c>
    </row>
    <row r="142" spans="2:19" ht="15" hidden="1" outlineLevel="1" x14ac:dyDescent="0.25">
      <c r="B142" s="2"/>
      <c r="C142" s="75" t="str">
        <f t="shared" si="144"/>
        <v/>
      </c>
      <c r="D142" s="7"/>
      <c r="E142" s="8"/>
      <c r="G142" s="72" t="e">
        <f t="shared" si="145"/>
        <v>#VALUE!</v>
      </c>
      <c r="H142" s="72" t="e">
        <f t="shared" si="146"/>
        <v>#VALUE!</v>
      </c>
      <c r="I142" s="72" t="e">
        <f t="shared" si="147"/>
        <v>#VALUE!</v>
      </c>
      <c r="J142" s="72" t="e">
        <f t="shared" si="148"/>
        <v>#VALUE!</v>
      </c>
      <c r="K142" s="72" t="e">
        <f t="shared" si="149"/>
        <v>#VALUE!</v>
      </c>
      <c r="L142" s="72" t="e">
        <f t="shared" si="150"/>
        <v>#VALUE!</v>
      </c>
      <c r="M142" s="72" t="e">
        <f t="shared" si="151"/>
        <v>#VALUE!</v>
      </c>
      <c r="N142" s="72" t="e">
        <f t="shared" si="152"/>
        <v>#VALUE!</v>
      </c>
      <c r="O142" s="72" t="e">
        <f t="shared" si="153"/>
        <v>#VALUE!</v>
      </c>
      <c r="P142" s="72" t="e">
        <f t="shared" si="154"/>
        <v>#VALUE!</v>
      </c>
      <c r="Q142" s="72" t="e">
        <f t="shared" si="155"/>
        <v>#VALUE!</v>
      </c>
      <c r="R142" s="72" t="e">
        <f t="shared" si="156"/>
        <v>#VALUE!</v>
      </c>
      <c r="S142" s="72" t="e">
        <f t="shared" si="157"/>
        <v>#VALUE!</v>
      </c>
    </row>
    <row r="143" spans="2:19" ht="15" hidden="1" outlineLevel="1" x14ac:dyDescent="0.25">
      <c r="B143" s="2"/>
      <c r="C143" s="75" t="str">
        <f t="shared" si="144"/>
        <v/>
      </c>
      <c r="D143" s="7"/>
      <c r="E143" s="8"/>
      <c r="G143" s="72" t="e">
        <f t="shared" si="145"/>
        <v>#VALUE!</v>
      </c>
      <c r="H143" s="72" t="e">
        <f t="shared" si="146"/>
        <v>#VALUE!</v>
      </c>
      <c r="I143" s="72" t="e">
        <f t="shared" si="147"/>
        <v>#VALUE!</v>
      </c>
      <c r="J143" s="72" t="e">
        <f t="shared" si="148"/>
        <v>#VALUE!</v>
      </c>
      <c r="K143" s="72" t="e">
        <f t="shared" si="149"/>
        <v>#VALUE!</v>
      </c>
      <c r="L143" s="72" t="e">
        <f t="shared" si="150"/>
        <v>#VALUE!</v>
      </c>
      <c r="M143" s="72" t="e">
        <f t="shared" si="151"/>
        <v>#VALUE!</v>
      </c>
      <c r="N143" s="72" t="e">
        <f t="shared" si="152"/>
        <v>#VALUE!</v>
      </c>
      <c r="O143" s="72" t="e">
        <f t="shared" si="153"/>
        <v>#VALUE!</v>
      </c>
      <c r="P143" s="72" t="e">
        <f t="shared" si="154"/>
        <v>#VALUE!</v>
      </c>
      <c r="Q143" s="72" t="e">
        <f t="shared" si="155"/>
        <v>#VALUE!</v>
      </c>
      <c r="R143" s="72" t="e">
        <f t="shared" si="156"/>
        <v>#VALUE!</v>
      </c>
      <c r="S143" s="72" t="e">
        <f t="shared" si="157"/>
        <v>#VALUE!</v>
      </c>
    </row>
    <row r="144" spans="2:19" collapsed="1" x14ac:dyDescent="0.3">
      <c r="B144" s="2"/>
      <c r="C144" s="75" t="str">
        <f t="shared" si="144"/>
        <v/>
      </c>
      <c r="D144" s="7"/>
      <c r="E144" s="8"/>
      <c r="G144" s="821" t="e">
        <f t="shared" si="145"/>
        <v>#VALUE!</v>
      </c>
      <c r="H144" s="821" t="e">
        <f t="shared" si="146"/>
        <v>#VALUE!</v>
      </c>
      <c r="I144" s="821" t="e">
        <f t="shared" si="147"/>
        <v>#VALUE!</v>
      </c>
      <c r="J144" s="821" t="e">
        <f t="shared" si="148"/>
        <v>#VALUE!</v>
      </c>
      <c r="K144" s="821" t="e">
        <f t="shared" si="149"/>
        <v>#VALUE!</v>
      </c>
      <c r="L144" s="821" t="e">
        <f t="shared" si="150"/>
        <v>#VALUE!</v>
      </c>
      <c r="M144" s="821" t="e">
        <f t="shared" si="151"/>
        <v>#VALUE!</v>
      </c>
      <c r="N144" s="821" t="e">
        <f t="shared" si="152"/>
        <v>#VALUE!</v>
      </c>
      <c r="O144" s="821" t="e">
        <f t="shared" si="153"/>
        <v>#VALUE!</v>
      </c>
      <c r="P144" s="821" t="e">
        <f t="shared" si="154"/>
        <v>#VALUE!</v>
      </c>
      <c r="Q144" s="821" t="e">
        <f t="shared" si="155"/>
        <v>#VALUE!</v>
      </c>
      <c r="R144" s="821" t="e">
        <f t="shared" si="156"/>
        <v>#VALUE!</v>
      </c>
      <c r="S144" s="821" t="e">
        <f t="shared" si="157"/>
        <v>#VALUE!</v>
      </c>
    </row>
    <row r="145" spans="2:19" x14ac:dyDescent="0.3">
      <c r="B145" s="2"/>
      <c r="C145" s="75" t="str">
        <f t="shared" si="144"/>
        <v/>
      </c>
      <c r="D145" s="7"/>
      <c r="E145" s="8"/>
      <c r="G145" s="821" t="e">
        <f t="shared" si="145"/>
        <v>#VALUE!</v>
      </c>
      <c r="H145" s="821" t="e">
        <f t="shared" si="146"/>
        <v>#VALUE!</v>
      </c>
      <c r="I145" s="821" t="e">
        <f t="shared" si="147"/>
        <v>#VALUE!</v>
      </c>
      <c r="J145" s="821" t="e">
        <f t="shared" si="148"/>
        <v>#VALUE!</v>
      </c>
      <c r="K145" s="821" t="e">
        <f t="shared" si="149"/>
        <v>#VALUE!</v>
      </c>
      <c r="L145" s="821" t="e">
        <f t="shared" si="150"/>
        <v>#VALUE!</v>
      </c>
      <c r="M145" s="821" t="e">
        <f t="shared" si="151"/>
        <v>#VALUE!</v>
      </c>
      <c r="N145" s="821" t="e">
        <f t="shared" si="152"/>
        <v>#VALUE!</v>
      </c>
      <c r="O145" s="821" t="e">
        <f t="shared" si="153"/>
        <v>#VALUE!</v>
      </c>
      <c r="P145" s="821" t="e">
        <f t="shared" si="154"/>
        <v>#VALUE!</v>
      </c>
      <c r="Q145" s="821" t="e">
        <f t="shared" si="155"/>
        <v>#VALUE!</v>
      </c>
      <c r="R145" s="821" t="e">
        <f t="shared" si="156"/>
        <v>#VALUE!</v>
      </c>
      <c r="S145" s="821" t="e">
        <f t="shared" si="157"/>
        <v>#VALUE!</v>
      </c>
    </row>
    <row r="146" spans="2:19" x14ac:dyDescent="0.3">
      <c r="B146" s="2"/>
      <c r="C146" s="76" t="s">
        <v>20</v>
      </c>
      <c r="D146" s="13"/>
      <c r="E146" s="14"/>
      <c r="G146" s="80" t="e">
        <f t="shared" ref="G146:S146" si="158">SUM(G116:G145)</f>
        <v>#VALUE!</v>
      </c>
      <c r="H146" s="80" t="e">
        <f t="shared" si="158"/>
        <v>#VALUE!</v>
      </c>
      <c r="I146" s="80" t="e">
        <f t="shared" si="158"/>
        <v>#VALUE!</v>
      </c>
      <c r="J146" s="80" t="e">
        <f t="shared" si="158"/>
        <v>#VALUE!</v>
      </c>
      <c r="K146" s="80" t="e">
        <f t="shared" si="158"/>
        <v>#VALUE!</v>
      </c>
      <c r="L146" s="80" t="e">
        <f t="shared" si="158"/>
        <v>#VALUE!</v>
      </c>
      <c r="M146" s="80" t="e">
        <f t="shared" si="158"/>
        <v>#VALUE!</v>
      </c>
      <c r="N146" s="80" t="e">
        <f t="shared" si="158"/>
        <v>#VALUE!</v>
      </c>
      <c r="O146" s="80" t="e">
        <f t="shared" si="158"/>
        <v>#VALUE!</v>
      </c>
      <c r="P146" s="80" t="e">
        <f t="shared" si="158"/>
        <v>#VALUE!</v>
      </c>
      <c r="Q146" s="80" t="e">
        <f t="shared" si="158"/>
        <v>#VALUE!</v>
      </c>
      <c r="R146" s="80" t="e">
        <f t="shared" si="158"/>
        <v>#VALUE!</v>
      </c>
      <c r="S146" s="80" t="e">
        <f t="shared" si="158"/>
        <v>#VALUE!</v>
      </c>
    </row>
    <row r="147" spans="2:19" x14ac:dyDescent="0.3">
      <c r="B147" s="2"/>
      <c r="C147" s="77" t="s">
        <v>78</v>
      </c>
      <c r="D147" s="15"/>
      <c r="E147" s="15"/>
      <c r="G147" s="16" t="e">
        <f>G146/SUM(G$146,G$180,G$215)</f>
        <v>#VALUE!</v>
      </c>
      <c r="H147" s="16" t="e">
        <f t="shared" ref="H147:S147" si="159">H146/SUM(H$146,H$180,H$215)</f>
        <v>#VALUE!</v>
      </c>
      <c r="I147" s="16" t="e">
        <f t="shared" si="159"/>
        <v>#VALUE!</v>
      </c>
      <c r="J147" s="16" t="e">
        <f t="shared" si="159"/>
        <v>#VALUE!</v>
      </c>
      <c r="K147" s="16" t="e">
        <f t="shared" si="159"/>
        <v>#VALUE!</v>
      </c>
      <c r="L147" s="16" t="e">
        <f t="shared" si="159"/>
        <v>#VALUE!</v>
      </c>
      <c r="M147" s="16" t="e">
        <f t="shared" si="159"/>
        <v>#VALUE!</v>
      </c>
      <c r="N147" s="16" t="e">
        <f t="shared" si="159"/>
        <v>#VALUE!</v>
      </c>
      <c r="O147" s="16" t="e">
        <f t="shared" si="159"/>
        <v>#VALUE!</v>
      </c>
      <c r="P147" s="16" t="e">
        <f t="shared" si="159"/>
        <v>#VALUE!</v>
      </c>
      <c r="Q147" s="16" t="e">
        <f t="shared" si="159"/>
        <v>#VALUE!</v>
      </c>
      <c r="R147" s="16" t="e">
        <f t="shared" si="159"/>
        <v>#VALUE!</v>
      </c>
      <c r="S147" s="16" t="e">
        <f t="shared" si="159"/>
        <v>#VALUE!</v>
      </c>
    </row>
    <row r="148" spans="2:19" x14ac:dyDescent="0.3">
      <c r="B148" s="2"/>
      <c r="C148" s="15"/>
      <c r="D148" s="15"/>
      <c r="E148" s="15"/>
    </row>
    <row r="149" spans="2:19" ht="18" x14ac:dyDescent="0.35">
      <c r="B149" s="2"/>
      <c r="C149" s="78" t="s">
        <v>21</v>
      </c>
      <c r="D149" s="3"/>
      <c r="E149" s="4"/>
      <c r="G149" s="9" t="s">
        <v>53</v>
      </c>
      <c r="H149" s="9" t="s">
        <v>54</v>
      </c>
      <c r="I149" s="9" t="s">
        <v>55</v>
      </c>
      <c r="J149" s="9" t="s">
        <v>56</v>
      </c>
      <c r="K149" s="9" t="s">
        <v>57</v>
      </c>
      <c r="L149" s="9" t="s">
        <v>58</v>
      </c>
      <c r="M149" s="9" t="s">
        <v>59</v>
      </c>
      <c r="N149" s="9" t="s">
        <v>60</v>
      </c>
      <c r="O149" s="9" t="s">
        <v>61</v>
      </c>
      <c r="P149" s="9" t="s">
        <v>62</v>
      </c>
      <c r="Q149" s="9" t="s">
        <v>63</v>
      </c>
      <c r="R149" s="9" t="s">
        <v>64</v>
      </c>
      <c r="S149" s="9" t="s">
        <v>65</v>
      </c>
    </row>
    <row r="150" spans="2:19" x14ac:dyDescent="0.3">
      <c r="B150" s="2"/>
      <c r="C150" s="75" t="str">
        <f t="shared" ref="C150:C179" si="160">C44</f>
        <v/>
      </c>
      <c r="D150" s="7"/>
      <c r="E150" s="8"/>
      <c r="G150" s="72">
        <f t="shared" ref="G150:G179" si="161">G44</f>
        <v>0</v>
      </c>
      <c r="H150" s="72" t="e">
        <f t="shared" ref="H150:H179" si="162">J44</f>
        <v>#VALUE!</v>
      </c>
      <c r="I150" s="72" t="e">
        <f t="shared" ref="I150:I179" si="163">M44</f>
        <v>#VALUE!</v>
      </c>
      <c r="J150" s="72" t="e">
        <f t="shared" ref="J150:J179" si="164">P44</f>
        <v>#VALUE!</v>
      </c>
      <c r="K150" s="72" t="e">
        <f t="shared" ref="K150:K179" si="165">S44</f>
        <v>#VALUE!</v>
      </c>
      <c r="L150" s="72" t="e">
        <f t="shared" ref="L150:L179" si="166">V44</f>
        <v>#VALUE!</v>
      </c>
      <c r="M150" s="72" t="e">
        <f t="shared" ref="M150:M179" si="167">Y44</f>
        <v>#VALUE!</v>
      </c>
      <c r="N150" s="72" t="e">
        <f t="shared" ref="N150:N179" si="168">AB44</f>
        <v>#VALUE!</v>
      </c>
      <c r="O150" s="72" t="e">
        <f t="shared" ref="O150:O179" si="169">AE44</f>
        <v>#VALUE!</v>
      </c>
      <c r="P150" s="72" t="e">
        <f t="shared" ref="P150:P179" si="170">AH44</f>
        <v>#VALUE!</v>
      </c>
      <c r="Q150" s="72" t="e">
        <f t="shared" ref="Q150:Q179" si="171">AK44</f>
        <v>#VALUE!</v>
      </c>
      <c r="R150" s="72" t="e">
        <f t="shared" ref="R150:R179" si="172">AN44</f>
        <v>#VALUE!</v>
      </c>
      <c r="S150" s="72" t="e">
        <f t="shared" ref="S150:S179" si="173">AQ44</f>
        <v>#VALUE!</v>
      </c>
    </row>
    <row r="151" spans="2:19" x14ac:dyDescent="0.3">
      <c r="B151" s="2"/>
      <c r="C151" s="75" t="str">
        <f t="shared" si="160"/>
        <v/>
      </c>
      <c r="D151" s="7"/>
      <c r="E151" s="8"/>
      <c r="G151" s="72">
        <f t="shared" si="161"/>
        <v>0</v>
      </c>
      <c r="H151" s="72" t="e">
        <f t="shared" si="162"/>
        <v>#VALUE!</v>
      </c>
      <c r="I151" s="72" t="e">
        <f t="shared" si="163"/>
        <v>#VALUE!</v>
      </c>
      <c r="J151" s="72" t="e">
        <f t="shared" si="164"/>
        <v>#VALUE!</v>
      </c>
      <c r="K151" s="72" t="e">
        <f t="shared" si="165"/>
        <v>#VALUE!</v>
      </c>
      <c r="L151" s="72" t="e">
        <f t="shared" si="166"/>
        <v>#VALUE!</v>
      </c>
      <c r="M151" s="72" t="e">
        <f t="shared" si="167"/>
        <v>#VALUE!</v>
      </c>
      <c r="N151" s="72" t="e">
        <f t="shared" si="168"/>
        <v>#VALUE!</v>
      </c>
      <c r="O151" s="72" t="e">
        <f t="shared" si="169"/>
        <v>#VALUE!</v>
      </c>
      <c r="P151" s="72" t="e">
        <f t="shared" si="170"/>
        <v>#VALUE!</v>
      </c>
      <c r="Q151" s="72" t="e">
        <f t="shared" si="171"/>
        <v>#VALUE!</v>
      </c>
      <c r="R151" s="72" t="e">
        <f t="shared" si="172"/>
        <v>#VALUE!</v>
      </c>
      <c r="S151" s="72" t="e">
        <f t="shared" si="173"/>
        <v>#VALUE!</v>
      </c>
    </row>
    <row r="152" spans="2:19" x14ac:dyDescent="0.3">
      <c r="B152" s="2"/>
      <c r="C152" s="75" t="str">
        <f t="shared" si="160"/>
        <v/>
      </c>
      <c r="D152" s="7"/>
      <c r="E152" s="8"/>
      <c r="G152" s="72">
        <f t="shared" si="161"/>
        <v>0</v>
      </c>
      <c r="H152" s="72" t="e">
        <f t="shared" si="162"/>
        <v>#VALUE!</v>
      </c>
      <c r="I152" s="72" t="e">
        <f t="shared" si="163"/>
        <v>#VALUE!</v>
      </c>
      <c r="J152" s="72" t="e">
        <f t="shared" si="164"/>
        <v>#VALUE!</v>
      </c>
      <c r="K152" s="72" t="e">
        <f t="shared" si="165"/>
        <v>#VALUE!</v>
      </c>
      <c r="L152" s="72" t="e">
        <f t="shared" si="166"/>
        <v>#VALUE!</v>
      </c>
      <c r="M152" s="72" t="e">
        <f t="shared" si="167"/>
        <v>#VALUE!</v>
      </c>
      <c r="N152" s="72" t="e">
        <f t="shared" si="168"/>
        <v>#VALUE!</v>
      </c>
      <c r="O152" s="72" t="e">
        <f t="shared" si="169"/>
        <v>#VALUE!</v>
      </c>
      <c r="P152" s="72" t="e">
        <f t="shared" si="170"/>
        <v>#VALUE!</v>
      </c>
      <c r="Q152" s="72" t="e">
        <f t="shared" si="171"/>
        <v>#VALUE!</v>
      </c>
      <c r="R152" s="72" t="e">
        <f t="shared" si="172"/>
        <v>#VALUE!</v>
      </c>
      <c r="S152" s="72" t="e">
        <f t="shared" si="173"/>
        <v>#VALUE!</v>
      </c>
    </row>
    <row r="153" spans="2:19" x14ac:dyDescent="0.3">
      <c r="B153" s="2"/>
      <c r="C153" s="75" t="str">
        <f t="shared" si="160"/>
        <v/>
      </c>
      <c r="D153" s="7"/>
      <c r="E153" s="8"/>
      <c r="G153" s="72">
        <f t="shared" si="161"/>
        <v>0</v>
      </c>
      <c r="H153" s="72" t="e">
        <f t="shared" si="162"/>
        <v>#VALUE!</v>
      </c>
      <c r="I153" s="72" t="e">
        <f t="shared" si="163"/>
        <v>#VALUE!</v>
      </c>
      <c r="J153" s="72" t="e">
        <f t="shared" si="164"/>
        <v>#VALUE!</v>
      </c>
      <c r="K153" s="72" t="e">
        <f t="shared" si="165"/>
        <v>#VALUE!</v>
      </c>
      <c r="L153" s="72" t="e">
        <f t="shared" si="166"/>
        <v>#VALUE!</v>
      </c>
      <c r="M153" s="72" t="e">
        <f t="shared" si="167"/>
        <v>#VALUE!</v>
      </c>
      <c r="N153" s="72" t="e">
        <f t="shared" si="168"/>
        <v>#VALUE!</v>
      </c>
      <c r="O153" s="72" t="e">
        <f t="shared" si="169"/>
        <v>#VALUE!</v>
      </c>
      <c r="P153" s="72" t="e">
        <f t="shared" si="170"/>
        <v>#VALUE!</v>
      </c>
      <c r="Q153" s="72" t="e">
        <f t="shared" si="171"/>
        <v>#VALUE!</v>
      </c>
      <c r="R153" s="72" t="e">
        <f t="shared" si="172"/>
        <v>#VALUE!</v>
      </c>
      <c r="S153" s="72" t="e">
        <f t="shared" si="173"/>
        <v>#VALUE!</v>
      </c>
    </row>
    <row r="154" spans="2:19" x14ac:dyDescent="0.3">
      <c r="B154" s="2"/>
      <c r="C154" s="75" t="str">
        <f t="shared" si="160"/>
        <v/>
      </c>
      <c r="D154" s="7"/>
      <c r="E154" s="8"/>
      <c r="G154" s="72">
        <f t="shared" si="161"/>
        <v>0</v>
      </c>
      <c r="H154" s="72" t="e">
        <f t="shared" si="162"/>
        <v>#VALUE!</v>
      </c>
      <c r="I154" s="72" t="e">
        <f t="shared" si="163"/>
        <v>#VALUE!</v>
      </c>
      <c r="J154" s="72" t="e">
        <f t="shared" si="164"/>
        <v>#VALUE!</v>
      </c>
      <c r="K154" s="72" t="e">
        <f t="shared" si="165"/>
        <v>#VALUE!</v>
      </c>
      <c r="L154" s="72" t="e">
        <f t="shared" si="166"/>
        <v>#VALUE!</v>
      </c>
      <c r="M154" s="72" t="e">
        <f t="shared" si="167"/>
        <v>#VALUE!</v>
      </c>
      <c r="N154" s="72" t="e">
        <f t="shared" si="168"/>
        <v>#VALUE!</v>
      </c>
      <c r="O154" s="72" t="e">
        <f t="shared" si="169"/>
        <v>#VALUE!</v>
      </c>
      <c r="P154" s="72" t="e">
        <f t="shared" si="170"/>
        <v>#VALUE!</v>
      </c>
      <c r="Q154" s="72" t="e">
        <f t="shared" si="171"/>
        <v>#VALUE!</v>
      </c>
      <c r="R154" s="72" t="e">
        <f t="shared" si="172"/>
        <v>#VALUE!</v>
      </c>
      <c r="S154" s="72" t="e">
        <f t="shared" si="173"/>
        <v>#VALUE!</v>
      </c>
    </row>
    <row r="155" spans="2:19" x14ac:dyDescent="0.3">
      <c r="B155" s="2"/>
      <c r="C155" s="75" t="str">
        <f t="shared" si="160"/>
        <v/>
      </c>
      <c r="D155" s="7"/>
      <c r="E155" s="8"/>
      <c r="G155" s="72">
        <f t="shared" si="161"/>
        <v>0</v>
      </c>
      <c r="H155" s="72" t="e">
        <f t="shared" si="162"/>
        <v>#VALUE!</v>
      </c>
      <c r="I155" s="72" t="e">
        <f t="shared" si="163"/>
        <v>#VALUE!</v>
      </c>
      <c r="J155" s="72" t="e">
        <f t="shared" si="164"/>
        <v>#VALUE!</v>
      </c>
      <c r="K155" s="72" t="e">
        <f t="shared" si="165"/>
        <v>#VALUE!</v>
      </c>
      <c r="L155" s="72" t="e">
        <f t="shared" si="166"/>
        <v>#VALUE!</v>
      </c>
      <c r="M155" s="72" t="e">
        <f t="shared" si="167"/>
        <v>#VALUE!</v>
      </c>
      <c r="N155" s="72" t="e">
        <f t="shared" si="168"/>
        <v>#VALUE!</v>
      </c>
      <c r="O155" s="72" t="e">
        <f t="shared" si="169"/>
        <v>#VALUE!</v>
      </c>
      <c r="P155" s="72" t="e">
        <f t="shared" si="170"/>
        <v>#VALUE!</v>
      </c>
      <c r="Q155" s="72" t="e">
        <f t="shared" si="171"/>
        <v>#VALUE!</v>
      </c>
      <c r="R155" s="72" t="e">
        <f t="shared" si="172"/>
        <v>#VALUE!</v>
      </c>
      <c r="S155" s="72" t="e">
        <f t="shared" si="173"/>
        <v>#VALUE!</v>
      </c>
    </row>
    <row r="156" spans="2:19" x14ac:dyDescent="0.3">
      <c r="B156" s="2"/>
      <c r="C156" s="75" t="str">
        <f t="shared" si="160"/>
        <v/>
      </c>
      <c r="D156" s="7"/>
      <c r="E156" s="8"/>
      <c r="G156" s="72">
        <f t="shared" si="161"/>
        <v>0</v>
      </c>
      <c r="H156" s="72" t="e">
        <f t="shared" si="162"/>
        <v>#VALUE!</v>
      </c>
      <c r="I156" s="72" t="e">
        <f t="shared" si="163"/>
        <v>#VALUE!</v>
      </c>
      <c r="J156" s="72" t="e">
        <f t="shared" si="164"/>
        <v>#VALUE!</v>
      </c>
      <c r="K156" s="72" t="e">
        <f t="shared" si="165"/>
        <v>#VALUE!</v>
      </c>
      <c r="L156" s="72" t="e">
        <f t="shared" si="166"/>
        <v>#VALUE!</v>
      </c>
      <c r="M156" s="72" t="e">
        <f t="shared" si="167"/>
        <v>#VALUE!</v>
      </c>
      <c r="N156" s="72" t="e">
        <f t="shared" si="168"/>
        <v>#VALUE!</v>
      </c>
      <c r="O156" s="72" t="e">
        <f t="shared" si="169"/>
        <v>#VALUE!</v>
      </c>
      <c r="P156" s="72" t="e">
        <f t="shared" si="170"/>
        <v>#VALUE!</v>
      </c>
      <c r="Q156" s="72" t="e">
        <f t="shared" si="171"/>
        <v>#VALUE!</v>
      </c>
      <c r="R156" s="72" t="e">
        <f t="shared" si="172"/>
        <v>#VALUE!</v>
      </c>
      <c r="S156" s="72" t="e">
        <f t="shared" si="173"/>
        <v>#VALUE!</v>
      </c>
    </row>
    <row r="157" spans="2:19" x14ac:dyDescent="0.3">
      <c r="B157" s="2"/>
      <c r="C157" s="75" t="str">
        <f t="shared" si="160"/>
        <v/>
      </c>
      <c r="D157" s="7"/>
      <c r="E157" s="8"/>
      <c r="G157" s="72">
        <f t="shared" si="161"/>
        <v>0</v>
      </c>
      <c r="H157" s="72" t="e">
        <f t="shared" si="162"/>
        <v>#VALUE!</v>
      </c>
      <c r="I157" s="72" t="e">
        <f t="shared" si="163"/>
        <v>#VALUE!</v>
      </c>
      <c r="J157" s="72" t="e">
        <f t="shared" si="164"/>
        <v>#VALUE!</v>
      </c>
      <c r="K157" s="72" t="e">
        <f t="shared" si="165"/>
        <v>#VALUE!</v>
      </c>
      <c r="L157" s="72" t="e">
        <f t="shared" si="166"/>
        <v>#VALUE!</v>
      </c>
      <c r="M157" s="72" t="e">
        <f t="shared" si="167"/>
        <v>#VALUE!</v>
      </c>
      <c r="N157" s="72" t="e">
        <f t="shared" si="168"/>
        <v>#VALUE!</v>
      </c>
      <c r="O157" s="72" t="e">
        <f t="shared" si="169"/>
        <v>#VALUE!</v>
      </c>
      <c r="P157" s="72" t="e">
        <f t="shared" si="170"/>
        <v>#VALUE!</v>
      </c>
      <c r="Q157" s="72" t="e">
        <f t="shared" si="171"/>
        <v>#VALUE!</v>
      </c>
      <c r="R157" s="72" t="e">
        <f t="shared" si="172"/>
        <v>#VALUE!</v>
      </c>
      <c r="S157" s="72" t="e">
        <f t="shared" si="173"/>
        <v>#VALUE!</v>
      </c>
    </row>
    <row r="158" spans="2:19" x14ac:dyDescent="0.3">
      <c r="B158" s="2"/>
      <c r="C158" s="75" t="str">
        <f t="shared" si="160"/>
        <v/>
      </c>
      <c r="D158" s="7"/>
      <c r="E158" s="8"/>
      <c r="G158" s="72">
        <f t="shared" si="161"/>
        <v>0</v>
      </c>
      <c r="H158" s="72" t="e">
        <f t="shared" si="162"/>
        <v>#VALUE!</v>
      </c>
      <c r="I158" s="72" t="e">
        <f t="shared" si="163"/>
        <v>#VALUE!</v>
      </c>
      <c r="J158" s="72" t="e">
        <f t="shared" si="164"/>
        <v>#VALUE!</v>
      </c>
      <c r="K158" s="72" t="e">
        <f t="shared" si="165"/>
        <v>#VALUE!</v>
      </c>
      <c r="L158" s="72" t="e">
        <f t="shared" si="166"/>
        <v>#VALUE!</v>
      </c>
      <c r="M158" s="72" t="e">
        <f t="shared" si="167"/>
        <v>#VALUE!</v>
      </c>
      <c r="N158" s="72" t="e">
        <f t="shared" si="168"/>
        <v>#VALUE!</v>
      </c>
      <c r="O158" s="72" t="e">
        <f t="shared" si="169"/>
        <v>#VALUE!</v>
      </c>
      <c r="P158" s="72" t="e">
        <f t="shared" si="170"/>
        <v>#VALUE!</v>
      </c>
      <c r="Q158" s="72" t="e">
        <f t="shared" si="171"/>
        <v>#VALUE!</v>
      </c>
      <c r="R158" s="72" t="e">
        <f t="shared" si="172"/>
        <v>#VALUE!</v>
      </c>
      <c r="S158" s="72" t="e">
        <f t="shared" si="173"/>
        <v>#VALUE!</v>
      </c>
    </row>
    <row r="159" spans="2:19" x14ac:dyDescent="0.3">
      <c r="B159" s="2"/>
      <c r="C159" s="75" t="str">
        <f t="shared" si="160"/>
        <v/>
      </c>
      <c r="D159" s="7"/>
      <c r="E159" s="8"/>
      <c r="G159" s="72">
        <f t="shared" si="161"/>
        <v>0</v>
      </c>
      <c r="H159" s="72" t="e">
        <f t="shared" si="162"/>
        <v>#VALUE!</v>
      </c>
      <c r="I159" s="72" t="e">
        <f t="shared" si="163"/>
        <v>#VALUE!</v>
      </c>
      <c r="J159" s="72" t="e">
        <f t="shared" si="164"/>
        <v>#VALUE!</v>
      </c>
      <c r="K159" s="72" t="e">
        <f t="shared" si="165"/>
        <v>#VALUE!</v>
      </c>
      <c r="L159" s="72" t="e">
        <f t="shared" si="166"/>
        <v>#VALUE!</v>
      </c>
      <c r="M159" s="72" t="e">
        <f t="shared" si="167"/>
        <v>#VALUE!</v>
      </c>
      <c r="N159" s="72" t="e">
        <f t="shared" si="168"/>
        <v>#VALUE!</v>
      </c>
      <c r="O159" s="72" t="e">
        <f t="shared" si="169"/>
        <v>#VALUE!</v>
      </c>
      <c r="P159" s="72" t="e">
        <f t="shared" si="170"/>
        <v>#VALUE!</v>
      </c>
      <c r="Q159" s="72" t="e">
        <f t="shared" si="171"/>
        <v>#VALUE!</v>
      </c>
      <c r="R159" s="72" t="e">
        <f t="shared" si="172"/>
        <v>#VALUE!</v>
      </c>
      <c r="S159" s="72" t="e">
        <f t="shared" si="173"/>
        <v>#VALUE!</v>
      </c>
    </row>
    <row r="160" spans="2:19" x14ac:dyDescent="0.3">
      <c r="B160" s="2"/>
      <c r="C160" s="75" t="str">
        <f t="shared" si="160"/>
        <v/>
      </c>
      <c r="D160" s="7"/>
      <c r="E160" s="8"/>
      <c r="G160" s="72">
        <f t="shared" si="161"/>
        <v>0</v>
      </c>
      <c r="H160" s="72" t="e">
        <f t="shared" si="162"/>
        <v>#VALUE!</v>
      </c>
      <c r="I160" s="72" t="e">
        <f t="shared" si="163"/>
        <v>#VALUE!</v>
      </c>
      <c r="J160" s="72" t="e">
        <f t="shared" si="164"/>
        <v>#VALUE!</v>
      </c>
      <c r="K160" s="72" t="e">
        <f t="shared" si="165"/>
        <v>#VALUE!</v>
      </c>
      <c r="L160" s="72" t="e">
        <f t="shared" si="166"/>
        <v>#VALUE!</v>
      </c>
      <c r="M160" s="72" t="e">
        <f t="shared" si="167"/>
        <v>#VALUE!</v>
      </c>
      <c r="N160" s="72" t="e">
        <f t="shared" si="168"/>
        <v>#VALUE!</v>
      </c>
      <c r="O160" s="72" t="e">
        <f t="shared" si="169"/>
        <v>#VALUE!</v>
      </c>
      <c r="P160" s="72" t="e">
        <f t="shared" si="170"/>
        <v>#VALUE!</v>
      </c>
      <c r="Q160" s="72" t="e">
        <f t="shared" si="171"/>
        <v>#VALUE!</v>
      </c>
      <c r="R160" s="72" t="e">
        <f t="shared" si="172"/>
        <v>#VALUE!</v>
      </c>
      <c r="S160" s="72" t="e">
        <f t="shared" si="173"/>
        <v>#VALUE!</v>
      </c>
    </row>
    <row r="161" spans="2:19" x14ac:dyDescent="0.3">
      <c r="B161" s="2"/>
      <c r="C161" s="75" t="str">
        <f t="shared" si="160"/>
        <v/>
      </c>
      <c r="D161" s="7"/>
      <c r="E161" s="8"/>
      <c r="G161" s="72">
        <f t="shared" si="161"/>
        <v>0</v>
      </c>
      <c r="H161" s="72" t="e">
        <f t="shared" si="162"/>
        <v>#VALUE!</v>
      </c>
      <c r="I161" s="72" t="e">
        <f t="shared" si="163"/>
        <v>#VALUE!</v>
      </c>
      <c r="J161" s="72" t="e">
        <f t="shared" si="164"/>
        <v>#VALUE!</v>
      </c>
      <c r="K161" s="72" t="e">
        <f t="shared" si="165"/>
        <v>#VALUE!</v>
      </c>
      <c r="L161" s="72" t="e">
        <f t="shared" si="166"/>
        <v>#VALUE!</v>
      </c>
      <c r="M161" s="72" t="e">
        <f t="shared" si="167"/>
        <v>#VALUE!</v>
      </c>
      <c r="N161" s="72" t="e">
        <f t="shared" si="168"/>
        <v>#VALUE!</v>
      </c>
      <c r="O161" s="72" t="e">
        <f t="shared" si="169"/>
        <v>#VALUE!</v>
      </c>
      <c r="P161" s="72" t="e">
        <f t="shared" si="170"/>
        <v>#VALUE!</v>
      </c>
      <c r="Q161" s="72" t="e">
        <f t="shared" si="171"/>
        <v>#VALUE!</v>
      </c>
      <c r="R161" s="72" t="e">
        <f t="shared" si="172"/>
        <v>#VALUE!</v>
      </c>
      <c r="S161" s="72" t="e">
        <f t="shared" si="173"/>
        <v>#VALUE!</v>
      </c>
    </row>
    <row r="162" spans="2:19" ht="15" hidden="1" outlineLevel="1" x14ac:dyDescent="0.25">
      <c r="B162" s="2"/>
      <c r="C162" s="75" t="str">
        <f t="shared" si="160"/>
        <v/>
      </c>
      <c r="D162" s="7"/>
      <c r="E162" s="8"/>
      <c r="G162" s="72">
        <f t="shared" si="161"/>
        <v>0</v>
      </c>
      <c r="H162" s="72" t="e">
        <f t="shared" si="162"/>
        <v>#VALUE!</v>
      </c>
      <c r="I162" s="72" t="e">
        <f t="shared" si="163"/>
        <v>#VALUE!</v>
      </c>
      <c r="J162" s="72" t="e">
        <f t="shared" si="164"/>
        <v>#VALUE!</v>
      </c>
      <c r="K162" s="72" t="e">
        <f t="shared" si="165"/>
        <v>#VALUE!</v>
      </c>
      <c r="L162" s="72" t="e">
        <f t="shared" si="166"/>
        <v>#VALUE!</v>
      </c>
      <c r="M162" s="72" t="e">
        <f t="shared" si="167"/>
        <v>#VALUE!</v>
      </c>
      <c r="N162" s="72" t="e">
        <f t="shared" si="168"/>
        <v>#VALUE!</v>
      </c>
      <c r="O162" s="72" t="e">
        <f t="shared" si="169"/>
        <v>#VALUE!</v>
      </c>
      <c r="P162" s="72" t="e">
        <f t="shared" si="170"/>
        <v>#VALUE!</v>
      </c>
      <c r="Q162" s="72" t="e">
        <f t="shared" si="171"/>
        <v>#VALUE!</v>
      </c>
      <c r="R162" s="72" t="e">
        <f t="shared" si="172"/>
        <v>#VALUE!</v>
      </c>
      <c r="S162" s="72" t="e">
        <f t="shared" si="173"/>
        <v>#VALUE!</v>
      </c>
    </row>
    <row r="163" spans="2:19" ht="15" hidden="1" outlineLevel="1" x14ac:dyDescent="0.25">
      <c r="B163" s="2"/>
      <c r="C163" s="75" t="str">
        <f t="shared" si="160"/>
        <v/>
      </c>
      <c r="D163" s="7"/>
      <c r="E163" s="8"/>
      <c r="G163" s="72">
        <f t="shared" si="161"/>
        <v>0</v>
      </c>
      <c r="H163" s="72" t="e">
        <f t="shared" si="162"/>
        <v>#VALUE!</v>
      </c>
      <c r="I163" s="72" t="e">
        <f t="shared" si="163"/>
        <v>#VALUE!</v>
      </c>
      <c r="J163" s="72" t="e">
        <f t="shared" si="164"/>
        <v>#VALUE!</v>
      </c>
      <c r="K163" s="72" t="e">
        <f t="shared" si="165"/>
        <v>#VALUE!</v>
      </c>
      <c r="L163" s="72" t="e">
        <f t="shared" si="166"/>
        <v>#VALUE!</v>
      </c>
      <c r="M163" s="72" t="e">
        <f t="shared" si="167"/>
        <v>#VALUE!</v>
      </c>
      <c r="N163" s="72" t="e">
        <f t="shared" si="168"/>
        <v>#VALUE!</v>
      </c>
      <c r="O163" s="72" t="e">
        <f t="shared" si="169"/>
        <v>#VALUE!</v>
      </c>
      <c r="P163" s="72" t="e">
        <f t="shared" si="170"/>
        <v>#VALUE!</v>
      </c>
      <c r="Q163" s="72" t="e">
        <f t="shared" si="171"/>
        <v>#VALUE!</v>
      </c>
      <c r="R163" s="72" t="e">
        <f t="shared" si="172"/>
        <v>#VALUE!</v>
      </c>
      <c r="S163" s="72" t="e">
        <f t="shared" si="173"/>
        <v>#VALUE!</v>
      </c>
    </row>
    <row r="164" spans="2:19" ht="15" hidden="1" outlineLevel="1" x14ac:dyDescent="0.25">
      <c r="B164" s="2"/>
      <c r="C164" s="75" t="str">
        <f t="shared" si="160"/>
        <v/>
      </c>
      <c r="D164" s="7"/>
      <c r="E164" s="8"/>
      <c r="G164" s="72">
        <f t="shared" si="161"/>
        <v>0</v>
      </c>
      <c r="H164" s="72" t="e">
        <f t="shared" si="162"/>
        <v>#VALUE!</v>
      </c>
      <c r="I164" s="72" t="e">
        <f t="shared" si="163"/>
        <v>#VALUE!</v>
      </c>
      <c r="J164" s="72" t="e">
        <f t="shared" si="164"/>
        <v>#VALUE!</v>
      </c>
      <c r="K164" s="72" t="e">
        <f t="shared" si="165"/>
        <v>#VALUE!</v>
      </c>
      <c r="L164" s="72" t="e">
        <f t="shared" si="166"/>
        <v>#VALUE!</v>
      </c>
      <c r="M164" s="72" t="e">
        <f t="shared" si="167"/>
        <v>#VALUE!</v>
      </c>
      <c r="N164" s="72" t="e">
        <f t="shared" si="168"/>
        <v>#VALUE!</v>
      </c>
      <c r="O164" s="72" t="e">
        <f t="shared" si="169"/>
        <v>#VALUE!</v>
      </c>
      <c r="P164" s="72" t="e">
        <f t="shared" si="170"/>
        <v>#VALUE!</v>
      </c>
      <c r="Q164" s="72" t="e">
        <f t="shared" si="171"/>
        <v>#VALUE!</v>
      </c>
      <c r="R164" s="72" t="e">
        <f t="shared" si="172"/>
        <v>#VALUE!</v>
      </c>
      <c r="S164" s="72" t="e">
        <f t="shared" si="173"/>
        <v>#VALUE!</v>
      </c>
    </row>
    <row r="165" spans="2:19" ht="15" hidden="1" outlineLevel="1" x14ac:dyDescent="0.25">
      <c r="B165" s="2"/>
      <c r="C165" s="75" t="str">
        <f t="shared" si="160"/>
        <v/>
      </c>
      <c r="D165" s="7"/>
      <c r="E165" s="8"/>
      <c r="G165" s="72">
        <f t="shared" si="161"/>
        <v>0</v>
      </c>
      <c r="H165" s="72" t="e">
        <f t="shared" si="162"/>
        <v>#VALUE!</v>
      </c>
      <c r="I165" s="72" t="e">
        <f t="shared" si="163"/>
        <v>#VALUE!</v>
      </c>
      <c r="J165" s="72" t="e">
        <f t="shared" si="164"/>
        <v>#VALUE!</v>
      </c>
      <c r="K165" s="72" t="e">
        <f t="shared" si="165"/>
        <v>#VALUE!</v>
      </c>
      <c r="L165" s="72" t="e">
        <f t="shared" si="166"/>
        <v>#VALUE!</v>
      </c>
      <c r="M165" s="72" t="e">
        <f t="shared" si="167"/>
        <v>#VALUE!</v>
      </c>
      <c r="N165" s="72" t="e">
        <f t="shared" si="168"/>
        <v>#VALUE!</v>
      </c>
      <c r="O165" s="72" t="e">
        <f t="shared" si="169"/>
        <v>#VALUE!</v>
      </c>
      <c r="P165" s="72" t="e">
        <f t="shared" si="170"/>
        <v>#VALUE!</v>
      </c>
      <c r="Q165" s="72" t="e">
        <f t="shared" si="171"/>
        <v>#VALUE!</v>
      </c>
      <c r="R165" s="72" t="e">
        <f t="shared" si="172"/>
        <v>#VALUE!</v>
      </c>
      <c r="S165" s="72" t="e">
        <f t="shared" si="173"/>
        <v>#VALUE!</v>
      </c>
    </row>
    <row r="166" spans="2:19" ht="15" hidden="1" outlineLevel="1" x14ac:dyDescent="0.25">
      <c r="B166" s="2"/>
      <c r="C166" s="75" t="str">
        <f t="shared" si="160"/>
        <v/>
      </c>
      <c r="D166" s="7"/>
      <c r="E166" s="8"/>
      <c r="G166" s="72">
        <f t="shared" si="161"/>
        <v>0</v>
      </c>
      <c r="H166" s="72" t="e">
        <f t="shared" si="162"/>
        <v>#VALUE!</v>
      </c>
      <c r="I166" s="72" t="e">
        <f t="shared" si="163"/>
        <v>#VALUE!</v>
      </c>
      <c r="J166" s="72" t="e">
        <f t="shared" si="164"/>
        <v>#VALUE!</v>
      </c>
      <c r="K166" s="72" t="e">
        <f t="shared" si="165"/>
        <v>#VALUE!</v>
      </c>
      <c r="L166" s="72" t="e">
        <f t="shared" si="166"/>
        <v>#VALUE!</v>
      </c>
      <c r="M166" s="72" t="e">
        <f t="shared" si="167"/>
        <v>#VALUE!</v>
      </c>
      <c r="N166" s="72" t="e">
        <f t="shared" si="168"/>
        <v>#VALUE!</v>
      </c>
      <c r="O166" s="72" t="e">
        <f t="shared" si="169"/>
        <v>#VALUE!</v>
      </c>
      <c r="P166" s="72" t="e">
        <f t="shared" si="170"/>
        <v>#VALUE!</v>
      </c>
      <c r="Q166" s="72" t="e">
        <f t="shared" si="171"/>
        <v>#VALUE!</v>
      </c>
      <c r="R166" s="72" t="e">
        <f t="shared" si="172"/>
        <v>#VALUE!</v>
      </c>
      <c r="S166" s="72" t="e">
        <f t="shared" si="173"/>
        <v>#VALUE!</v>
      </c>
    </row>
    <row r="167" spans="2:19" ht="15" hidden="1" outlineLevel="1" x14ac:dyDescent="0.25">
      <c r="B167" s="2"/>
      <c r="C167" s="75" t="str">
        <f t="shared" si="160"/>
        <v/>
      </c>
      <c r="D167" s="7"/>
      <c r="E167" s="8"/>
      <c r="G167" s="72">
        <f t="shared" si="161"/>
        <v>0</v>
      </c>
      <c r="H167" s="72" t="e">
        <f t="shared" si="162"/>
        <v>#VALUE!</v>
      </c>
      <c r="I167" s="72" t="e">
        <f t="shared" si="163"/>
        <v>#VALUE!</v>
      </c>
      <c r="J167" s="72" t="e">
        <f t="shared" si="164"/>
        <v>#VALUE!</v>
      </c>
      <c r="K167" s="72" t="e">
        <f t="shared" si="165"/>
        <v>#VALUE!</v>
      </c>
      <c r="L167" s="72" t="e">
        <f t="shared" si="166"/>
        <v>#VALUE!</v>
      </c>
      <c r="M167" s="72" t="e">
        <f t="shared" si="167"/>
        <v>#VALUE!</v>
      </c>
      <c r="N167" s="72" t="e">
        <f t="shared" si="168"/>
        <v>#VALUE!</v>
      </c>
      <c r="O167" s="72" t="e">
        <f t="shared" si="169"/>
        <v>#VALUE!</v>
      </c>
      <c r="P167" s="72" t="e">
        <f t="shared" si="170"/>
        <v>#VALUE!</v>
      </c>
      <c r="Q167" s="72" t="e">
        <f t="shared" si="171"/>
        <v>#VALUE!</v>
      </c>
      <c r="R167" s="72" t="e">
        <f t="shared" si="172"/>
        <v>#VALUE!</v>
      </c>
      <c r="S167" s="72" t="e">
        <f t="shared" si="173"/>
        <v>#VALUE!</v>
      </c>
    </row>
    <row r="168" spans="2:19" ht="15" hidden="1" outlineLevel="1" x14ac:dyDescent="0.25">
      <c r="B168" s="2"/>
      <c r="C168" s="75" t="str">
        <f t="shared" si="160"/>
        <v/>
      </c>
      <c r="D168" s="7"/>
      <c r="E168" s="8"/>
      <c r="G168" s="72">
        <f t="shared" si="161"/>
        <v>0</v>
      </c>
      <c r="H168" s="72" t="e">
        <f t="shared" si="162"/>
        <v>#VALUE!</v>
      </c>
      <c r="I168" s="72" t="e">
        <f t="shared" si="163"/>
        <v>#VALUE!</v>
      </c>
      <c r="J168" s="72" t="e">
        <f t="shared" si="164"/>
        <v>#VALUE!</v>
      </c>
      <c r="K168" s="72" t="e">
        <f t="shared" si="165"/>
        <v>#VALUE!</v>
      </c>
      <c r="L168" s="72" t="e">
        <f t="shared" si="166"/>
        <v>#VALUE!</v>
      </c>
      <c r="M168" s="72" t="e">
        <f t="shared" si="167"/>
        <v>#VALUE!</v>
      </c>
      <c r="N168" s="72" t="e">
        <f t="shared" si="168"/>
        <v>#VALUE!</v>
      </c>
      <c r="O168" s="72" t="e">
        <f t="shared" si="169"/>
        <v>#VALUE!</v>
      </c>
      <c r="P168" s="72" t="e">
        <f t="shared" si="170"/>
        <v>#VALUE!</v>
      </c>
      <c r="Q168" s="72" t="e">
        <f t="shared" si="171"/>
        <v>#VALUE!</v>
      </c>
      <c r="R168" s="72" t="e">
        <f t="shared" si="172"/>
        <v>#VALUE!</v>
      </c>
      <c r="S168" s="72" t="e">
        <f t="shared" si="173"/>
        <v>#VALUE!</v>
      </c>
    </row>
    <row r="169" spans="2:19" ht="15" hidden="1" outlineLevel="1" x14ac:dyDescent="0.25">
      <c r="B169" s="2"/>
      <c r="C169" s="75" t="str">
        <f t="shared" si="160"/>
        <v/>
      </c>
      <c r="D169" s="7"/>
      <c r="E169" s="8"/>
      <c r="G169" s="72">
        <f t="shared" si="161"/>
        <v>0</v>
      </c>
      <c r="H169" s="72" t="e">
        <f t="shared" si="162"/>
        <v>#VALUE!</v>
      </c>
      <c r="I169" s="72" t="e">
        <f t="shared" si="163"/>
        <v>#VALUE!</v>
      </c>
      <c r="J169" s="72" t="e">
        <f t="shared" si="164"/>
        <v>#VALUE!</v>
      </c>
      <c r="K169" s="72" t="e">
        <f t="shared" si="165"/>
        <v>#VALUE!</v>
      </c>
      <c r="L169" s="72" t="e">
        <f t="shared" si="166"/>
        <v>#VALUE!</v>
      </c>
      <c r="M169" s="72" t="e">
        <f t="shared" si="167"/>
        <v>#VALUE!</v>
      </c>
      <c r="N169" s="72" t="e">
        <f t="shared" si="168"/>
        <v>#VALUE!</v>
      </c>
      <c r="O169" s="72" t="e">
        <f t="shared" si="169"/>
        <v>#VALUE!</v>
      </c>
      <c r="P169" s="72" t="e">
        <f t="shared" si="170"/>
        <v>#VALUE!</v>
      </c>
      <c r="Q169" s="72" t="e">
        <f t="shared" si="171"/>
        <v>#VALUE!</v>
      </c>
      <c r="R169" s="72" t="e">
        <f t="shared" si="172"/>
        <v>#VALUE!</v>
      </c>
      <c r="S169" s="72" t="e">
        <f t="shared" si="173"/>
        <v>#VALUE!</v>
      </c>
    </row>
    <row r="170" spans="2:19" ht="15" hidden="1" outlineLevel="1" x14ac:dyDescent="0.25">
      <c r="B170" s="2"/>
      <c r="C170" s="75" t="str">
        <f t="shared" si="160"/>
        <v/>
      </c>
      <c r="D170" s="7"/>
      <c r="E170" s="8"/>
      <c r="G170" s="72">
        <f t="shared" si="161"/>
        <v>0</v>
      </c>
      <c r="H170" s="72" t="e">
        <f t="shared" si="162"/>
        <v>#VALUE!</v>
      </c>
      <c r="I170" s="72" t="e">
        <f t="shared" si="163"/>
        <v>#VALUE!</v>
      </c>
      <c r="J170" s="72" t="e">
        <f t="shared" si="164"/>
        <v>#VALUE!</v>
      </c>
      <c r="K170" s="72" t="e">
        <f t="shared" si="165"/>
        <v>#VALUE!</v>
      </c>
      <c r="L170" s="72" t="e">
        <f t="shared" si="166"/>
        <v>#VALUE!</v>
      </c>
      <c r="M170" s="72" t="e">
        <f t="shared" si="167"/>
        <v>#VALUE!</v>
      </c>
      <c r="N170" s="72" t="e">
        <f t="shared" si="168"/>
        <v>#VALUE!</v>
      </c>
      <c r="O170" s="72" t="e">
        <f t="shared" si="169"/>
        <v>#VALUE!</v>
      </c>
      <c r="P170" s="72" t="e">
        <f t="shared" si="170"/>
        <v>#VALUE!</v>
      </c>
      <c r="Q170" s="72" t="e">
        <f t="shared" si="171"/>
        <v>#VALUE!</v>
      </c>
      <c r="R170" s="72" t="e">
        <f t="shared" si="172"/>
        <v>#VALUE!</v>
      </c>
      <c r="S170" s="72" t="e">
        <f t="shared" si="173"/>
        <v>#VALUE!</v>
      </c>
    </row>
    <row r="171" spans="2:19" ht="15" hidden="1" outlineLevel="1" x14ac:dyDescent="0.25">
      <c r="B171" s="2"/>
      <c r="C171" s="75" t="str">
        <f t="shared" si="160"/>
        <v/>
      </c>
      <c r="D171" s="7"/>
      <c r="E171" s="8"/>
      <c r="G171" s="72">
        <f t="shared" si="161"/>
        <v>0</v>
      </c>
      <c r="H171" s="72" t="e">
        <f t="shared" si="162"/>
        <v>#VALUE!</v>
      </c>
      <c r="I171" s="72" t="e">
        <f t="shared" si="163"/>
        <v>#VALUE!</v>
      </c>
      <c r="J171" s="72" t="e">
        <f t="shared" si="164"/>
        <v>#VALUE!</v>
      </c>
      <c r="K171" s="72" t="e">
        <f t="shared" si="165"/>
        <v>#VALUE!</v>
      </c>
      <c r="L171" s="72" t="e">
        <f t="shared" si="166"/>
        <v>#VALUE!</v>
      </c>
      <c r="M171" s="72" t="e">
        <f t="shared" si="167"/>
        <v>#VALUE!</v>
      </c>
      <c r="N171" s="72" t="e">
        <f t="shared" si="168"/>
        <v>#VALUE!</v>
      </c>
      <c r="O171" s="72" t="e">
        <f t="shared" si="169"/>
        <v>#VALUE!</v>
      </c>
      <c r="P171" s="72" t="e">
        <f t="shared" si="170"/>
        <v>#VALUE!</v>
      </c>
      <c r="Q171" s="72" t="e">
        <f t="shared" si="171"/>
        <v>#VALUE!</v>
      </c>
      <c r="R171" s="72" t="e">
        <f t="shared" si="172"/>
        <v>#VALUE!</v>
      </c>
      <c r="S171" s="72" t="e">
        <f t="shared" si="173"/>
        <v>#VALUE!</v>
      </c>
    </row>
    <row r="172" spans="2:19" ht="15" hidden="1" outlineLevel="1" x14ac:dyDescent="0.25">
      <c r="B172" s="2"/>
      <c r="C172" s="75" t="str">
        <f t="shared" si="160"/>
        <v/>
      </c>
      <c r="D172" s="7"/>
      <c r="E172" s="8"/>
      <c r="G172" s="72">
        <f t="shared" si="161"/>
        <v>0</v>
      </c>
      <c r="H172" s="72" t="e">
        <f t="shared" si="162"/>
        <v>#VALUE!</v>
      </c>
      <c r="I172" s="72" t="e">
        <f t="shared" si="163"/>
        <v>#VALUE!</v>
      </c>
      <c r="J172" s="72" t="e">
        <f t="shared" si="164"/>
        <v>#VALUE!</v>
      </c>
      <c r="K172" s="72" t="e">
        <f t="shared" si="165"/>
        <v>#VALUE!</v>
      </c>
      <c r="L172" s="72" t="e">
        <f t="shared" si="166"/>
        <v>#VALUE!</v>
      </c>
      <c r="M172" s="72" t="e">
        <f t="shared" si="167"/>
        <v>#VALUE!</v>
      </c>
      <c r="N172" s="72" t="e">
        <f t="shared" si="168"/>
        <v>#VALUE!</v>
      </c>
      <c r="O172" s="72" t="e">
        <f t="shared" si="169"/>
        <v>#VALUE!</v>
      </c>
      <c r="P172" s="72" t="e">
        <f t="shared" si="170"/>
        <v>#VALUE!</v>
      </c>
      <c r="Q172" s="72" t="e">
        <f t="shared" si="171"/>
        <v>#VALUE!</v>
      </c>
      <c r="R172" s="72" t="e">
        <f t="shared" si="172"/>
        <v>#VALUE!</v>
      </c>
      <c r="S172" s="72" t="e">
        <f t="shared" si="173"/>
        <v>#VALUE!</v>
      </c>
    </row>
    <row r="173" spans="2:19" ht="15" hidden="1" outlineLevel="1" x14ac:dyDescent="0.25">
      <c r="B173" s="2"/>
      <c r="C173" s="75" t="str">
        <f t="shared" si="160"/>
        <v/>
      </c>
      <c r="D173" s="7"/>
      <c r="E173" s="8"/>
      <c r="G173" s="72">
        <f t="shared" si="161"/>
        <v>0</v>
      </c>
      <c r="H173" s="72" t="e">
        <f t="shared" si="162"/>
        <v>#VALUE!</v>
      </c>
      <c r="I173" s="72" t="e">
        <f t="shared" si="163"/>
        <v>#VALUE!</v>
      </c>
      <c r="J173" s="72" t="e">
        <f t="shared" si="164"/>
        <v>#VALUE!</v>
      </c>
      <c r="K173" s="72" t="e">
        <f t="shared" si="165"/>
        <v>#VALUE!</v>
      </c>
      <c r="L173" s="72" t="e">
        <f t="shared" si="166"/>
        <v>#VALUE!</v>
      </c>
      <c r="M173" s="72" t="e">
        <f t="shared" si="167"/>
        <v>#VALUE!</v>
      </c>
      <c r="N173" s="72" t="e">
        <f t="shared" si="168"/>
        <v>#VALUE!</v>
      </c>
      <c r="O173" s="72" t="e">
        <f t="shared" si="169"/>
        <v>#VALUE!</v>
      </c>
      <c r="P173" s="72" t="e">
        <f t="shared" si="170"/>
        <v>#VALUE!</v>
      </c>
      <c r="Q173" s="72" t="e">
        <f t="shared" si="171"/>
        <v>#VALUE!</v>
      </c>
      <c r="R173" s="72" t="e">
        <f t="shared" si="172"/>
        <v>#VALUE!</v>
      </c>
      <c r="S173" s="72" t="e">
        <f t="shared" si="173"/>
        <v>#VALUE!</v>
      </c>
    </row>
    <row r="174" spans="2:19" ht="15" hidden="1" outlineLevel="1" x14ac:dyDescent="0.25">
      <c r="B174" s="2"/>
      <c r="C174" s="75" t="str">
        <f t="shared" si="160"/>
        <v/>
      </c>
      <c r="D174" s="7"/>
      <c r="E174" s="8"/>
      <c r="G174" s="72">
        <f t="shared" si="161"/>
        <v>0</v>
      </c>
      <c r="H174" s="72" t="e">
        <f t="shared" si="162"/>
        <v>#VALUE!</v>
      </c>
      <c r="I174" s="72" t="e">
        <f t="shared" si="163"/>
        <v>#VALUE!</v>
      </c>
      <c r="J174" s="72" t="e">
        <f t="shared" si="164"/>
        <v>#VALUE!</v>
      </c>
      <c r="K174" s="72" t="e">
        <f t="shared" si="165"/>
        <v>#VALUE!</v>
      </c>
      <c r="L174" s="72" t="e">
        <f t="shared" si="166"/>
        <v>#VALUE!</v>
      </c>
      <c r="M174" s="72" t="e">
        <f t="shared" si="167"/>
        <v>#VALUE!</v>
      </c>
      <c r="N174" s="72" t="e">
        <f t="shared" si="168"/>
        <v>#VALUE!</v>
      </c>
      <c r="O174" s="72" t="e">
        <f t="shared" si="169"/>
        <v>#VALUE!</v>
      </c>
      <c r="P174" s="72" t="e">
        <f t="shared" si="170"/>
        <v>#VALUE!</v>
      </c>
      <c r="Q174" s="72" t="e">
        <f t="shared" si="171"/>
        <v>#VALUE!</v>
      </c>
      <c r="R174" s="72" t="e">
        <f t="shared" si="172"/>
        <v>#VALUE!</v>
      </c>
      <c r="S174" s="72" t="e">
        <f t="shared" si="173"/>
        <v>#VALUE!</v>
      </c>
    </row>
    <row r="175" spans="2:19" ht="15" hidden="1" outlineLevel="1" x14ac:dyDescent="0.25">
      <c r="B175" s="2"/>
      <c r="C175" s="75" t="str">
        <f t="shared" si="160"/>
        <v/>
      </c>
      <c r="D175" s="7"/>
      <c r="E175" s="8"/>
      <c r="G175" s="72">
        <f t="shared" si="161"/>
        <v>0</v>
      </c>
      <c r="H175" s="72" t="e">
        <f t="shared" si="162"/>
        <v>#VALUE!</v>
      </c>
      <c r="I175" s="72" t="e">
        <f t="shared" si="163"/>
        <v>#VALUE!</v>
      </c>
      <c r="J175" s="72" t="e">
        <f t="shared" si="164"/>
        <v>#VALUE!</v>
      </c>
      <c r="K175" s="72" t="e">
        <f t="shared" si="165"/>
        <v>#VALUE!</v>
      </c>
      <c r="L175" s="72" t="e">
        <f t="shared" si="166"/>
        <v>#VALUE!</v>
      </c>
      <c r="M175" s="72" t="e">
        <f t="shared" si="167"/>
        <v>#VALUE!</v>
      </c>
      <c r="N175" s="72" t="e">
        <f t="shared" si="168"/>
        <v>#VALUE!</v>
      </c>
      <c r="O175" s="72" t="e">
        <f t="shared" si="169"/>
        <v>#VALUE!</v>
      </c>
      <c r="P175" s="72" t="e">
        <f t="shared" si="170"/>
        <v>#VALUE!</v>
      </c>
      <c r="Q175" s="72" t="e">
        <f t="shared" si="171"/>
        <v>#VALUE!</v>
      </c>
      <c r="R175" s="72" t="e">
        <f t="shared" si="172"/>
        <v>#VALUE!</v>
      </c>
      <c r="S175" s="72" t="e">
        <f t="shared" si="173"/>
        <v>#VALUE!</v>
      </c>
    </row>
    <row r="176" spans="2:19" ht="15" hidden="1" outlineLevel="1" x14ac:dyDescent="0.25">
      <c r="B176" s="2"/>
      <c r="C176" s="75" t="str">
        <f t="shared" si="160"/>
        <v/>
      </c>
      <c r="D176" s="7"/>
      <c r="E176" s="8"/>
      <c r="G176" s="72">
        <f t="shared" si="161"/>
        <v>0</v>
      </c>
      <c r="H176" s="72" t="e">
        <f t="shared" si="162"/>
        <v>#VALUE!</v>
      </c>
      <c r="I176" s="72" t="e">
        <f t="shared" si="163"/>
        <v>#VALUE!</v>
      </c>
      <c r="J176" s="72" t="e">
        <f t="shared" si="164"/>
        <v>#VALUE!</v>
      </c>
      <c r="K176" s="72" t="e">
        <f t="shared" si="165"/>
        <v>#VALUE!</v>
      </c>
      <c r="L176" s="72" t="e">
        <f t="shared" si="166"/>
        <v>#VALUE!</v>
      </c>
      <c r="M176" s="72" t="e">
        <f t="shared" si="167"/>
        <v>#VALUE!</v>
      </c>
      <c r="N176" s="72" t="e">
        <f t="shared" si="168"/>
        <v>#VALUE!</v>
      </c>
      <c r="O176" s="72" t="e">
        <f t="shared" si="169"/>
        <v>#VALUE!</v>
      </c>
      <c r="P176" s="72" t="e">
        <f t="shared" si="170"/>
        <v>#VALUE!</v>
      </c>
      <c r="Q176" s="72" t="e">
        <f t="shared" si="171"/>
        <v>#VALUE!</v>
      </c>
      <c r="R176" s="72" t="e">
        <f t="shared" si="172"/>
        <v>#VALUE!</v>
      </c>
      <c r="S176" s="72" t="e">
        <f t="shared" si="173"/>
        <v>#VALUE!</v>
      </c>
    </row>
    <row r="177" spans="2:19" ht="15" hidden="1" outlineLevel="1" x14ac:dyDescent="0.25">
      <c r="B177" s="2"/>
      <c r="C177" s="75" t="str">
        <f t="shared" si="160"/>
        <v/>
      </c>
      <c r="D177" s="7"/>
      <c r="E177" s="8"/>
      <c r="G177" s="72">
        <f t="shared" si="161"/>
        <v>0</v>
      </c>
      <c r="H177" s="72" t="e">
        <f t="shared" si="162"/>
        <v>#VALUE!</v>
      </c>
      <c r="I177" s="72" t="e">
        <f t="shared" si="163"/>
        <v>#VALUE!</v>
      </c>
      <c r="J177" s="72" t="e">
        <f t="shared" si="164"/>
        <v>#VALUE!</v>
      </c>
      <c r="K177" s="72" t="e">
        <f t="shared" si="165"/>
        <v>#VALUE!</v>
      </c>
      <c r="L177" s="72" t="e">
        <f t="shared" si="166"/>
        <v>#VALUE!</v>
      </c>
      <c r="M177" s="72" t="e">
        <f t="shared" si="167"/>
        <v>#VALUE!</v>
      </c>
      <c r="N177" s="72" t="e">
        <f t="shared" si="168"/>
        <v>#VALUE!</v>
      </c>
      <c r="O177" s="72" t="e">
        <f t="shared" si="169"/>
        <v>#VALUE!</v>
      </c>
      <c r="P177" s="72" t="e">
        <f t="shared" si="170"/>
        <v>#VALUE!</v>
      </c>
      <c r="Q177" s="72" t="e">
        <f t="shared" si="171"/>
        <v>#VALUE!</v>
      </c>
      <c r="R177" s="72" t="e">
        <f t="shared" si="172"/>
        <v>#VALUE!</v>
      </c>
      <c r="S177" s="72" t="e">
        <f t="shared" si="173"/>
        <v>#VALUE!</v>
      </c>
    </row>
    <row r="178" spans="2:19" collapsed="1" x14ac:dyDescent="0.3">
      <c r="B178" s="2"/>
      <c r="C178" s="75" t="str">
        <f t="shared" si="160"/>
        <v/>
      </c>
      <c r="D178" s="7"/>
      <c r="E178" s="8"/>
      <c r="G178" s="821">
        <f t="shared" si="161"/>
        <v>0</v>
      </c>
      <c r="H178" s="821" t="e">
        <f t="shared" si="162"/>
        <v>#VALUE!</v>
      </c>
      <c r="I178" s="821" t="e">
        <f t="shared" si="163"/>
        <v>#VALUE!</v>
      </c>
      <c r="J178" s="821" t="e">
        <f t="shared" si="164"/>
        <v>#VALUE!</v>
      </c>
      <c r="K178" s="821" t="e">
        <f t="shared" si="165"/>
        <v>#VALUE!</v>
      </c>
      <c r="L178" s="821" t="e">
        <f t="shared" si="166"/>
        <v>#VALUE!</v>
      </c>
      <c r="M178" s="821" t="e">
        <f t="shared" si="167"/>
        <v>#VALUE!</v>
      </c>
      <c r="N178" s="821" t="e">
        <f t="shared" si="168"/>
        <v>#VALUE!</v>
      </c>
      <c r="O178" s="821" t="e">
        <f t="shared" si="169"/>
        <v>#VALUE!</v>
      </c>
      <c r="P178" s="821" t="e">
        <f t="shared" si="170"/>
        <v>#VALUE!</v>
      </c>
      <c r="Q178" s="821" t="e">
        <f t="shared" si="171"/>
        <v>#VALUE!</v>
      </c>
      <c r="R178" s="821" t="e">
        <f t="shared" si="172"/>
        <v>#VALUE!</v>
      </c>
      <c r="S178" s="821" t="e">
        <f t="shared" si="173"/>
        <v>#VALUE!</v>
      </c>
    </row>
    <row r="179" spans="2:19" x14ac:dyDescent="0.3">
      <c r="B179" s="2"/>
      <c r="C179" s="75" t="str">
        <f t="shared" si="160"/>
        <v/>
      </c>
      <c r="D179" s="7"/>
      <c r="E179" s="8"/>
      <c r="G179" s="821">
        <f t="shared" si="161"/>
        <v>0</v>
      </c>
      <c r="H179" s="821" t="e">
        <f t="shared" si="162"/>
        <v>#VALUE!</v>
      </c>
      <c r="I179" s="821" t="e">
        <f t="shared" si="163"/>
        <v>#VALUE!</v>
      </c>
      <c r="J179" s="821" t="e">
        <f t="shared" si="164"/>
        <v>#VALUE!</v>
      </c>
      <c r="K179" s="821" t="e">
        <f t="shared" si="165"/>
        <v>#VALUE!</v>
      </c>
      <c r="L179" s="821" t="e">
        <f t="shared" si="166"/>
        <v>#VALUE!</v>
      </c>
      <c r="M179" s="821" t="e">
        <f t="shared" si="167"/>
        <v>#VALUE!</v>
      </c>
      <c r="N179" s="821" t="e">
        <f t="shared" si="168"/>
        <v>#VALUE!</v>
      </c>
      <c r="O179" s="821" t="e">
        <f t="shared" si="169"/>
        <v>#VALUE!</v>
      </c>
      <c r="P179" s="821" t="e">
        <f t="shared" si="170"/>
        <v>#VALUE!</v>
      </c>
      <c r="Q179" s="821" t="e">
        <f t="shared" si="171"/>
        <v>#VALUE!</v>
      </c>
      <c r="R179" s="821" t="e">
        <f t="shared" si="172"/>
        <v>#VALUE!</v>
      </c>
      <c r="S179" s="821" t="e">
        <f t="shared" si="173"/>
        <v>#VALUE!</v>
      </c>
    </row>
    <row r="180" spans="2:19" x14ac:dyDescent="0.3">
      <c r="B180" s="2"/>
      <c r="C180" s="76" t="s">
        <v>20</v>
      </c>
      <c r="D180" s="13"/>
      <c r="E180" s="14"/>
      <c r="G180" s="80">
        <f t="shared" ref="G180:S180" si="174">SUM(G150:G179)</f>
        <v>0</v>
      </c>
      <c r="H180" s="80" t="e">
        <f t="shared" si="174"/>
        <v>#VALUE!</v>
      </c>
      <c r="I180" s="80" t="e">
        <f t="shared" si="174"/>
        <v>#VALUE!</v>
      </c>
      <c r="J180" s="80" t="e">
        <f t="shared" si="174"/>
        <v>#VALUE!</v>
      </c>
      <c r="K180" s="80" t="e">
        <f t="shared" si="174"/>
        <v>#VALUE!</v>
      </c>
      <c r="L180" s="80" t="e">
        <f t="shared" si="174"/>
        <v>#VALUE!</v>
      </c>
      <c r="M180" s="80" t="e">
        <f t="shared" si="174"/>
        <v>#VALUE!</v>
      </c>
      <c r="N180" s="80" t="e">
        <f t="shared" si="174"/>
        <v>#VALUE!</v>
      </c>
      <c r="O180" s="80" t="e">
        <f t="shared" si="174"/>
        <v>#VALUE!</v>
      </c>
      <c r="P180" s="80" t="e">
        <f t="shared" si="174"/>
        <v>#VALUE!</v>
      </c>
      <c r="Q180" s="80" t="e">
        <f t="shared" si="174"/>
        <v>#VALUE!</v>
      </c>
      <c r="R180" s="80" t="e">
        <f t="shared" si="174"/>
        <v>#VALUE!</v>
      </c>
      <c r="S180" s="80" t="e">
        <f t="shared" si="174"/>
        <v>#VALUE!</v>
      </c>
    </row>
    <row r="181" spans="2:19" x14ac:dyDescent="0.3">
      <c r="B181" s="2"/>
      <c r="C181" s="77" t="s">
        <v>78</v>
      </c>
      <c r="D181" s="6"/>
      <c r="E181" s="6"/>
      <c r="G181" s="16" t="e">
        <f t="shared" ref="G181:S181" si="175">G180/SUM(G$146,G$180,G$215)</f>
        <v>#VALUE!</v>
      </c>
      <c r="H181" s="16" t="e">
        <f t="shared" si="175"/>
        <v>#VALUE!</v>
      </c>
      <c r="I181" s="16" t="e">
        <f t="shared" si="175"/>
        <v>#VALUE!</v>
      </c>
      <c r="J181" s="16" t="e">
        <f t="shared" si="175"/>
        <v>#VALUE!</v>
      </c>
      <c r="K181" s="16" t="e">
        <f t="shared" si="175"/>
        <v>#VALUE!</v>
      </c>
      <c r="L181" s="16" t="e">
        <f t="shared" si="175"/>
        <v>#VALUE!</v>
      </c>
      <c r="M181" s="16" t="e">
        <f t="shared" si="175"/>
        <v>#VALUE!</v>
      </c>
      <c r="N181" s="16" t="e">
        <f t="shared" si="175"/>
        <v>#VALUE!</v>
      </c>
      <c r="O181" s="16" t="e">
        <f t="shared" si="175"/>
        <v>#VALUE!</v>
      </c>
      <c r="P181" s="16" t="e">
        <f t="shared" si="175"/>
        <v>#VALUE!</v>
      </c>
      <c r="Q181" s="16" t="e">
        <f t="shared" si="175"/>
        <v>#VALUE!</v>
      </c>
      <c r="R181" s="16" t="e">
        <f t="shared" si="175"/>
        <v>#VALUE!</v>
      </c>
      <c r="S181" s="16" t="e">
        <f t="shared" si="175"/>
        <v>#VALUE!</v>
      </c>
    </row>
    <row r="182" spans="2:19" x14ac:dyDescent="0.3">
      <c r="B182" s="2"/>
      <c r="C182" s="77" t="s">
        <v>79</v>
      </c>
      <c r="D182" s="6"/>
      <c r="E182" s="6"/>
      <c r="H182" s="18" t="e">
        <f t="shared" ref="H182:S182" si="176">J76</f>
        <v>#VALUE!</v>
      </c>
      <c r="I182" s="18" t="e">
        <f t="shared" si="176"/>
        <v>#VALUE!</v>
      </c>
      <c r="J182" s="18" t="e">
        <f t="shared" si="176"/>
        <v>#VALUE!</v>
      </c>
      <c r="K182" s="18" t="e">
        <f t="shared" si="176"/>
        <v>#VALUE!</v>
      </c>
      <c r="L182" s="18" t="e">
        <f t="shared" si="176"/>
        <v>#VALUE!</v>
      </c>
      <c r="M182" s="18" t="e">
        <f t="shared" si="176"/>
        <v>#VALUE!</v>
      </c>
      <c r="N182" s="18" t="e">
        <f t="shared" si="176"/>
        <v>#VALUE!</v>
      </c>
      <c r="O182" s="18" t="e">
        <f t="shared" si="176"/>
        <v>#VALUE!</v>
      </c>
      <c r="P182" s="18" t="e">
        <f t="shared" si="176"/>
        <v>#VALUE!</v>
      </c>
      <c r="Q182" s="18" t="e">
        <f t="shared" si="176"/>
        <v>#VALUE!</v>
      </c>
      <c r="R182" s="18" t="e">
        <f t="shared" si="176"/>
        <v>#VALUE!</v>
      </c>
      <c r="S182" s="18" t="e">
        <f t="shared" si="176"/>
        <v>#VALUE!</v>
      </c>
    </row>
    <row r="183" spans="2:19" x14ac:dyDescent="0.3">
      <c r="B183" s="2"/>
      <c r="C183" s="6"/>
      <c r="D183" s="6"/>
      <c r="E183" s="6"/>
    </row>
    <row r="184" spans="2:19" ht="18" x14ac:dyDescent="0.35">
      <c r="B184" s="2"/>
      <c r="C184" s="78" t="s">
        <v>22</v>
      </c>
      <c r="D184" s="3"/>
      <c r="E184" s="4"/>
      <c r="G184" s="9" t="s">
        <v>53</v>
      </c>
      <c r="H184" s="9" t="s">
        <v>54</v>
      </c>
      <c r="I184" s="9" t="s">
        <v>55</v>
      </c>
      <c r="J184" s="9" t="s">
        <v>56</v>
      </c>
      <c r="K184" s="9" t="s">
        <v>57</v>
      </c>
      <c r="L184" s="9" t="s">
        <v>58</v>
      </c>
      <c r="M184" s="9" t="s">
        <v>59</v>
      </c>
      <c r="N184" s="9" t="s">
        <v>60</v>
      </c>
      <c r="O184" s="9" t="s">
        <v>61</v>
      </c>
      <c r="P184" s="9" t="s">
        <v>62</v>
      </c>
      <c r="Q184" s="9" t="s">
        <v>63</v>
      </c>
      <c r="R184" s="9" t="s">
        <v>64</v>
      </c>
      <c r="S184" s="9" t="s">
        <v>65</v>
      </c>
    </row>
    <row r="185" spans="2:19" x14ac:dyDescent="0.3">
      <c r="B185" s="2"/>
      <c r="C185" s="75" t="str">
        <f t="shared" ref="C185:C214" si="177">C78</f>
        <v/>
      </c>
      <c r="D185" s="7"/>
      <c r="E185" s="8"/>
      <c r="G185" s="72">
        <f t="shared" ref="G185:G214" si="178">G78</f>
        <v>0</v>
      </c>
      <c r="H185" s="72" t="e">
        <f t="shared" ref="H185:H214" si="179">J78</f>
        <v>#VALUE!</v>
      </c>
      <c r="I185" s="72" t="e">
        <f t="shared" ref="I185:I214" si="180">M78</f>
        <v>#VALUE!</v>
      </c>
      <c r="J185" s="72" t="e">
        <f t="shared" ref="J185:J214" si="181">P78</f>
        <v>#VALUE!</v>
      </c>
      <c r="K185" s="72" t="e">
        <f t="shared" ref="K185:K214" si="182">S78</f>
        <v>#VALUE!</v>
      </c>
      <c r="L185" s="72" t="e">
        <f t="shared" ref="L185:L214" si="183">V78</f>
        <v>#VALUE!</v>
      </c>
      <c r="M185" s="72" t="e">
        <f t="shared" ref="M185:M214" si="184">Y78</f>
        <v>#VALUE!</v>
      </c>
      <c r="N185" s="72" t="e">
        <f t="shared" ref="N185:N214" si="185">AB78</f>
        <v>#VALUE!</v>
      </c>
      <c r="O185" s="72" t="e">
        <f t="shared" ref="O185:O214" si="186">AE78</f>
        <v>#VALUE!</v>
      </c>
      <c r="P185" s="72" t="e">
        <f t="shared" ref="P185:P214" si="187">AH78</f>
        <v>#VALUE!</v>
      </c>
      <c r="Q185" s="72" t="e">
        <f t="shared" ref="Q185:Q214" si="188">AK78</f>
        <v>#VALUE!</v>
      </c>
      <c r="R185" s="72" t="e">
        <f t="shared" ref="R185:R214" si="189">AN78</f>
        <v>#VALUE!</v>
      </c>
      <c r="S185" s="72" t="e">
        <f t="shared" ref="S185:S214" si="190">AQ78</f>
        <v>#VALUE!</v>
      </c>
    </row>
    <row r="186" spans="2:19" x14ac:dyDescent="0.3">
      <c r="B186" s="2"/>
      <c r="C186" s="75" t="str">
        <f t="shared" si="177"/>
        <v/>
      </c>
      <c r="D186" s="7"/>
      <c r="E186" s="8"/>
      <c r="G186" s="72">
        <f t="shared" si="178"/>
        <v>0</v>
      </c>
      <c r="H186" s="72" t="e">
        <f t="shared" si="179"/>
        <v>#VALUE!</v>
      </c>
      <c r="I186" s="72" t="e">
        <f t="shared" si="180"/>
        <v>#VALUE!</v>
      </c>
      <c r="J186" s="72" t="e">
        <f t="shared" si="181"/>
        <v>#VALUE!</v>
      </c>
      <c r="K186" s="72" t="e">
        <f t="shared" si="182"/>
        <v>#VALUE!</v>
      </c>
      <c r="L186" s="72" t="e">
        <f t="shared" si="183"/>
        <v>#VALUE!</v>
      </c>
      <c r="M186" s="72" t="e">
        <f t="shared" si="184"/>
        <v>#VALUE!</v>
      </c>
      <c r="N186" s="72" t="e">
        <f t="shared" si="185"/>
        <v>#VALUE!</v>
      </c>
      <c r="O186" s="72" t="e">
        <f t="shared" si="186"/>
        <v>#VALUE!</v>
      </c>
      <c r="P186" s="72" t="e">
        <f t="shared" si="187"/>
        <v>#VALUE!</v>
      </c>
      <c r="Q186" s="72" t="e">
        <f t="shared" si="188"/>
        <v>#VALUE!</v>
      </c>
      <c r="R186" s="72" t="e">
        <f t="shared" si="189"/>
        <v>#VALUE!</v>
      </c>
      <c r="S186" s="72" t="e">
        <f t="shared" si="190"/>
        <v>#VALUE!</v>
      </c>
    </row>
    <row r="187" spans="2:19" x14ac:dyDescent="0.3">
      <c r="B187" s="2"/>
      <c r="C187" s="75" t="str">
        <f t="shared" si="177"/>
        <v/>
      </c>
      <c r="D187" s="7"/>
      <c r="E187" s="8"/>
      <c r="G187" s="72">
        <f t="shared" si="178"/>
        <v>0</v>
      </c>
      <c r="H187" s="72" t="e">
        <f t="shared" si="179"/>
        <v>#VALUE!</v>
      </c>
      <c r="I187" s="72" t="e">
        <f t="shared" si="180"/>
        <v>#VALUE!</v>
      </c>
      <c r="J187" s="72" t="e">
        <f t="shared" si="181"/>
        <v>#VALUE!</v>
      </c>
      <c r="K187" s="72" t="e">
        <f t="shared" si="182"/>
        <v>#VALUE!</v>
      </c>
      <c r="L187" s="72" t="e">
        <f t="shared" si="183"/>
        <v>#VALUE!</v>
      </c>
      <c r="M187" s="72" t="e">
        <f t="shared" si="184"/>
        <v>#VALUE!</v>
      </c>
      <c r="N187" s="72" t="e">
        <f t="shared" si="185"/>
        <v>#VALUE!</v>
      </c>
      <c r="O187" s="72" t="e">
        <f t="shared" si="186"/>
        <v>#VALUE!</v>
      </c>
      <c r="P187" s="72" t="e">
        <f t="shared" si="187"/>
        <v>#VALUE!</v>
      </c>
      <c r="Q187" s="72" t="e">
        <f t="shared" si="188"/>
        <v>#VALUE!</v>
      </c>
      <c r="R187" s="72" t="e">
        <f t="shared" si="189"/>
        <v>#VALUE!</v>
      </c>
      <c r="S187" s="72" t="e">
        <f t="shared" si="190"/>
        <v>#VALUE!</v>
      </c>
    </row>
    <row r="188" spans="2:19" x14ac:dyDescent="0.3">
      <c r="B188" s="2"/>
      <c r="C188" s="75" t="str">
        <f t="shared" si="177"/>
        <v/>
      </c>
      <c r="D188" s="7"/>
      <c r="E188" s="8"/>
      <c r="G188" s="72">
        <f t="shared" si="178"/>
        <v>0</v>
      </c>
      <c r="H188" s="72" t="e">
        <f t="shared" si="179"/>
        <v>#VALUE!</v>
      </c>
      <c r="I188" s="72" t="e">
        <f t="shared" si="180"/>
        <v>#VALUE!</v>
      </c>
      <c r="J188" s="72" t="e">
        <f t="shared" si="181"/>
        <v>#VALUE!</v>
      </c>
      <c r="K188" s="72" t="e">
        <f t="shared" si="182"/>
        <v>#VALUE!</v>
      </c>
      <c r="L188" s="72" t="e">
        <f t="shared" si="183"/>
        <v>#VALUE!</v>
      </c>
      <c r="M188" s="72" t="e">
        <f t="shared" si="184"/>
        <v>#VALUE!</v>
      </c>
      <c r="N188" s="72" t="e">
        <f t="shared" si="185"/>
        <v>#VALUE!</v>
      </c>
      <c r="O188" s="72" t="e">
        <f t="shared" si="186"/>
        <v>#VALUE!</v>
      </c>
      <c r="P188" s="72" t="e">
        <f t="shared" si="187"/>
        <v>#VALUE!</v>
      </c>
      <c r="Q188" s="72" t="e">
        <f t="shared" si="188"/>
        <v>#VALUE!</v>
      </c>
      <c r="R188" s="72" t="e">
        <f t="shared" si="189"/>
        <v>#VALUE!</v>
      </c>
      <c r="S188" s="72" t="e">
        <f t="shared" si="190"/>
        <v>#VALUE!</v>
      </c>
    </row>
    <row r="189" spans="2:19" ht="15" hidden="1" outlineLevel="1" x14ac:dyDescent="0.25">
      <c r="B189" s="2"/>
      <c r="C189" s="75" t="str">
        <f t="shared" si="177"/>
        <v/>
      </c>
      <c r="D189" s="7"/>
      <c r="E189" s="8"/>
      <c r="G189" s="72">
        <f t="shared" si="178"/>
        <v>0</v>
      </c>
      <c r="H189" s="72" t="e">
        <f t="shared" si="179"/>
        <v>#VALUE!</v>
      </c>
      <c r="I189" s="72" t="e">
        <f t="shared" si="180"/>
        <v>#VALUE!</v>
      </c>
      <c r="J189" s="72" t="e">
        <f t="shared" si="181"/>
        <v>#VALUE!</v>
      </c>
      <c r="K189" s="72" t="e">
        <f t="shared" si="182"/>
        <v>#VALUE!</v>
      </c>
      <c r="L189" s="72" t="e">
        <f t="shared" si="183"/>
        <v>#VALUE!</v>
      </c>
      <c r="M189" s="72" t="e">
        <f t="shared" si="184"/>
        <v>#VALUE!</v>
      </c>
      <c r="N189" s="72" t="e">
        <f t="shared" si="185"/>
        <v>#VALUE!</v>
      </c>
      <c r="O189" s="72" t="e">
        <f t="shared" si="186"/>
        <v>#VALUE!</v>
      </c>
      <c r="P189" s="72" t="e">
        <f t="shared" si="187"/>
        <v>#VALUE!</v>
      </c>
      <c r="Q189" s="72" t="e">
        <f t="shared" si="188"/>
        <v>#VALUE!</v>
      </c>
      <c r="R189" s="72" t="e">
        <f t="shared" si="189"/>
        <v>#VALUE!</v>
      </c>
      <c r="S189" s="72" t="e">
        <f t="shared" si="190"/>
        <v>#VALUE!</v>
      </c>
    </row>
    <row r="190" spans="2:19" ht="15" hidden="1" outlineLevel="1" x14ac:dyDescent="0.25">
      <c r="B190" s="2"/>
      <c r="C190" s="75" t="str">
        <f t="shared" si="177"/>
        <v/>
      </c>
      <c r="D190" s="7"/>
      <c r="E190" s="8"/>
      <c r="G190" s="72">
        <f t="shared" si="178"/>
        <v>0</v>
      </c>
      <c r="H190" s="72" t="e">
        <f t="shared" si="179"/>
        <v>#VALUE!</v>
      </c>
      <c r="I190" s="72" t="e">
        <f t="shared" si="180"/>
        <v>#VALUE!</v>
      </c>
      <c r="J190" s="72" t="e">
        <f t="shared" si="181"/>
        <v>#VALUE!</v>
      </c>
      <c r="K190" s="72" t="e">
        <f t="shared" si="182"/>
        <v>#VALUE!</v>
      </c>
      <c r="L190" s="72" t="e">
        <f t="shared" si="183"/>
        <v>#VALUE!</v>
      </c>
      <c r="M190" s="72" t="e">
        <f t="shared" si="184"/>
        <v>#VALUE!</v>
      </c>
      <c r="N190" s="72" t="e">
        <f t="shared" si="185"/>
        <v>#VALUE!</v>
      </c>
      <c r="O190" s="72" t="e">
        <f t="shared" si="186"/>
        <v>#VALUE!</v>
      </c>
      <c r="P190" s="72" t="e">
        <f t="shared" si="187"/>
        <v>#VALUE!</v>
      </c>
      <c r="Q190" s="72" t="e">
        <f t="shared" si="188"/>
        <v>#VALUE!</v>
      </c>
      <c r="R190" s="72" t="e">
        <f t="shared" si="189"/>
        <v>#VALUE!</v>
      </c>
      <c r="S190" s="72" t="e">
        <f t="shared" si="190"/>
        <v>#VALUE!</v>
      </c>
    </row>
    <row r="191" spans="2:19" ht="15" hidden="1" outlineLevel="1" x14ac:dyDescent="0.25">
      <c r="B191" s="2"/>
      <c r="C191" s="75" t="str">
        <f t="shared" si="177"/>
        <v/>
      </c>
      <c r="D191" s="7"/>
      <c r="E191" s="8"/>
      <c r="G191" s="72">
        <f t="shared" si="178"/>
        <v>0</v>
      </c>
      <c r="H191" s="72" t="e">
        <f t="shared" si="179"/>
        <v>#VALUE!</v>
      </c>
      <c r="I191" s="72" t="e">
        <f t="shared" si="180"/>
        <v>#VALUE!</v>
      </c>
      <c r="J191" s="72" t="e">
        <f t="shared" si="181"/>
        <v>#VALUE!</v>
      </c>
      <c r="K191" s="72" t="e">
        <f t="shared" si="182"/>
        <v>#VALUE!</v>
      </c>
      <c r="L191" s="72" t="e">
        <f t="shared" si="183"/>
        <v>#VALUE!</v>
      </c>
      <c r="M191" s="72" t="e">
        <f t="shared" si="184"/>
        <v>#VALUE!</v>
      </c>
      <c r="N191" s="72" t="e">
        <f t="shared" si="185"/>
        <v>#VALUE!</v>
      </c>
      <c r="O191" s="72" t="e">
        <f t="shared" si="186"/>
        <v>#VALUE!</v>
      </c>
      <c r="P191" s="72" t="e">
        <f t="shared" si="187"/>
        <v>#VALUE!</v>
      </c>
      <c r="Q191" s="72" t="e">
        <f t="shared" si="188"/>
        <v>#VALUE!</v>
      </c>
      <c r="R191" s="72" t="e">
        <f t="shared" si="189"/>
        <v>#VALUE!</v>
      </c>
      <c r="S191" s="72" t="e">
        <f t="shared" si="190"/>
        <v>#VALUE!</v>
      </c>
    </row>
    <row r="192" spans="2:19" ht="15" hidden="1" outlineLevel="1" x14ac:dyDescent="0.25">
      <c r="B192" s="2"/>
      <c r="C192" s="75" t="str">
        <f t="shared" si="177"/>
        <v/>
      </c>
      <c r="D192" s="7"/>
      <c r="E192" s="8"/>
      <c r="G192" s="72">
        <f t="shared" si="178"/>
        <v>0</v>
      </c>
      <c r="H192" s="72" t="e">
        <f t="shared" si="179"/>
        <v>#VALUE!</v>
      </c>
      <c r="I192" s="72" t="e">
        <f t="shared" si="180"/>
        <v>#VALUE!</v>
      </c>
      <c r="J192" s="72" t="e">
        <f t="shared" si="181"/>
        <v>#VALUE!</v>
      </c>
      <c r="K192" s="72" t="e">
        <f t="shared" si="182"/>
        <v>#VALUE!</v>
      </c>
      <c r="L192" s="72" t="e">
        <f t="shared" si="183"/>
        <v>#VALUE!</v>
      </c>
      <c r="M192" s="72" t="e">
        <f t="shared" si="184"/>
        <v>#VALUE!</v>
      </c>
      <c r="N192" s="72" t="e">
        <f t="shared" si="185"/>
        <v>#VALUE!</v>
      </c>
      <c r="O192" s="72" t="e">
        <f t="shared" si="186"/>
        <v>#VALUE!</v>
      </c>
      <c r="P192" s="72" t="e">
        <f t="shared" si="187"/>
        <v>#VALUE!</v>
      </c>
      <c r="Q192" s="72" t="e">
        <f t="shared" si="188"/>
        <v>#VALUE!</v>
      </c>
      <c r="R192" s="72" t="e">
        <f t="shared" si="189"/>
        <v>#VALUE!</v>
      </c>
      <c r="S192" s="72" t="e">
        <f t="shared" si="190"/>
        <v>#VALUE!</v>
      </c>
    </row>
    <row r="193" spans="2:19" ht="15" hidden="1" outlineLevel="1" x14ac:dyDescent="0.25">
      <c r="B193" s="2"/>
      <c r="C193" s="75" t="str">
        <f t="shared" si="177"/>
        <v/>
      </c>
      <c r="D193" s="7"/>
      <c r="E193" s="8"/>
      <c r="G193" s="72">
        <f t="shared" si="178"/>
        <v>0</v>
      </c>
      <c r="H193" s="72" t="e">
        <f t="shared" si="179"/>
        <v>#VALUE!</v>
      </c>
      <c r="I193" s="72" t="e">
        <f t="shared" si="180"/>
        <v>#VALUE!</v>
      </c>
      <c r="J193" s="72" t="e">
        <f t="shared" si="181"/>
        <v>#VALUE!</v>
      </c>
      <c r="K193" s="72" t="e">
        <f t="shared" si="182"/>
        <v>#VALUE!</v>
      </c>
      <c r="L193" s="72" t="e">
        <f t="shared" si="183"/>
        <v>#VALUE!</v>
      </c>
      <c r="M193" s="72" t="e">
        <f t="shared" si="184"/>
        <v>#VALUE!</v>
      </c>
      <c r="N193" s="72" t="e">
        <f t="shared" si="185"/>
        <v>#VALUE!</v>
      </c>
      <c r="O193" s="72" t="e">
        <f t="shared" si="186"/>
        <v>#VALUE!</v>
      </c>
      <c r="P193" s="72" t="e">
        <f t="shared" si="187"/>
        <v>#VALUE!</v>
      </c>
      <c r="Q193" s="72" t="e">
        <f t="shared" si="188"/>
        <v>#VALUE!</v>
      </c>
      <c r="R193" s="72" t="e">
        <f t="shared" si="189"/>
        <v>#VALUE!</v>
      </c>
      <c r="S193" s="72" t="e">
        <f t="shared" si="190"/>
        <v>#VALUE!</v>
      </c>
    </row>
    <row r="194" spans="2:19" ht="15" hidden="1" outlineLevel="1" x14ac:dyDescent="0.25">
      <c r="B194" s="2"/>
      <c r="C194" s="75" t="str">
        <f t="shared" si="177"/>
        <v/>
      </c>
      <c r="D194" s="7"/>
      <c r="E194" s="8"/>
      <c r="G194" s="72">
        <f t="shared" si="178"/>
        <v>0</v>
      </c>
      <c r="H194" s="72" t="e">
        <f t="shared" si="179"/>
        <v>#VALUE!</v>
      </c>
      <c r="I194" s="72" t="e">
        <f t="shared" si="180"/>
        <v>#VALUE!</v>
      </c>
      <c r="J194" s="72" t="e">
        <f t="shared" si="181"/>
        <v>#VALUE!</v>
      </c>
      <c r="K194" s="72" t="e">
        <f t="shared" si="182"/>
        <v>#VALUE!</v>
      </c>
      <c r="L194" s="72" t="e">
        <f t="shared" si="183"/>
        <v>#VALUE!</v>
      </c>
      <c r="M194" s="72" t="e">
        <f t="shared" si="184"/>
        <v>#VALUE!</v>
      </c>
      <c r="N194" s="72" t="e">
        <f t="shared" si="185"/>
        <v>#VALUE!</v>
      </c>
      <c r="O194" s="72" t="e">
        <f t="shared" si="186"/>
        <v>#VALUE!</v>
      </c>
      <c r="P194" s="72" t="e">
        <f t="shared" si="187"/>
        <v>#VALUE!</v>
      </c>
      <c r="Q194" s="72" t="e">
        <f t="shared" si="188"/>
        <v>#VALUE!</v>
      </c>
      <c r="R194" s="72" t="e">
        <f t="shared" si="189"/>
        <v>#VALUE!</v>
      </c>
      <c r="S194" s="72" t="e">
        <f t="shared" si="190"/>
        <v>#VALUE!</v>
      </c>
    </row>
    <row r="195" spans="2:19" ht="15" hidden="1" outlineLevel="1" x14ac:dyDescent="0.25">
      <c r="B195" s="2"/>
      <c r="C195" s="75" t="str">
        <f t="shared" si="177"/>
        <v/>
      </c>
      <c r="D195" s="7"/>
      <c r="E195" s="8"/>
      <c r="G195" s="72">
        <f t="shared" si="178"/>
        <v>0</v>
      </c>
      <c r="H195" s="72" t="e">
        <f t="shared" si="179"/>
        <v>#VALUE!</v>
      </c>
      <c r="I195" s="72" t="e">
        <f t="shared" si="180"/>
        <v>#VALUE!</v>
      </c>
      <c r="J195" s="72" t="e">
        <f t="shared" si="181"/>
        <v>#VALUE!</v>
      </c>
      <c r="K195" s="72" t="e">
        <f t="shared" si="182"/>
        <v>#VALUE!</v>
      </c>
      <c r="L195" s="72" t="e">
        <f t="shared" si="183"/>
        <v>#VALUE!</v>
      </c>
      <c r="M195" s="72" t="e">
        <f t="shared" si="184"/>
        <v>#VALUE!</v>
      </c>
      <c r="N195" s="72" t="e">
        <f t="shared" si="185"/>
        <v>#VALUE!</v>
      </c>
      <c r="O195" s="72" t="e">
        <f t="shared" si="186"/>
        <v>#VALUE!</v>
      </c>
      <c r="P195" s="72" t="e">
        <f t="shared" si="187"/>
        <v>#VALUE!</v>
      </c>
      <c r="Q195" s="72" t="e">
        <f t="shared" si="188"/>
        <v>#VALUE!</v>
      </c>
      <c r="R195" s="72" t="e">
        <f t="shared" si="189"/>
        <v>#VALUE!</v>
      </c>
      <c r="S195" s="72" t="e">
        <f t="shared" si="190"/>
        <v>#VALUE!</v>
      </c>
    </row>
    <row r="196" spans="2:19" ht="15" hidden="1" outlineLevel="1" x14ac:dyDescent="0.25">
      <c r="B196" s="2"/>
      <c r="C196" s="75" t="str">
        <f t="shared" si="177"/>
        <v/>
      </c>
      <c r="D196" s="7"/>
      <c r="E196" s="8"/>
      <c r="G196" s="72">
        <f t="shared" si="178"/>
        <v>0</v>
      </c>
      <c r="H196" s="72" t="e">
        <f t="shared" si="179"/>
        <v>#VALUE!</v>
      </c>
      <c r="I196" s="72" t="e">
        <f t="shared" si="180"/>
        <v>#VALUE!</v>
      </c>
      <c r="J196" s="72" t="e">
        <f t="shared" si="181"/>
        <v>#VALUE!</v>
      </c>
      <c r="K196" s="72" t="e">
        <f t="shared" si="182"/>
        <v>#VALUE!</v>
      </c>
      <c r="L196" s="72" t="e">
        <f t="shared" si="183"/>
        <v>#VALUE!</v>
      </c>
      <c r="M196" s="72" t="e">
        <f t="shared" si="184"/>
        <v>#VALUE!</v>
      </c>
      <c r="N196" s="72" t="e">
        <f t="shared" si="185"/>
        <v>#VALUE!</v>
      </c>
      <c r="O196" s="72" t="e">
        <f t="shared" si="186"/>
        <v>#VALUE!</v>
      </c>
      <c r="P196" s="72" t="e">
        <f t="shared" si="187"/>
        <v>#VALUE!</v>
      </c>
      <c r="Q196" s="72" t="e">
        <f t="shared" si="188"/>
        <v>#VALUE!</v>
      </c>
      <c r="R196" s="72" t="e">
        <f t="shared" si="189"/>
        <v>#VALUE!</v>
      </c>
      <c r="S196" s="72" t="e">
        <f t="shared" si="190"/>
        <v>#VALUE!</v>
      </c>
    </row>
    <row r="197" spans="2:19" ht="15" hidden="1" outlineLevel="1" x14ac:dyDescent="0.25">
      <c r="B197" s="2"/>
      <c r="C197" s="75" t="str">
        <f t="shared" si="177"/>
        <v/>
      </c>
      <c r="D197" s="7"/>
      <c r="E197" s="8"/>
      <c r="G197" s="72">
        <f t="shared" si="178"/>
        <v>0</v>
      </c>
      <c r="H197" s="72" t="e">
        <f t="shared" si="179"/>
        <v>#VALUE!</v>
      </c>
      <c r="I197" s="72" t="e">
        <f t="shared" si="180"/>
        <v>#VALUE!</v>
      </c>
      <c r="J197" s="72" t="e">
        <f t="shared" si="181"/>
        <v>#VALUE!</v>
      </c>
      <c r="K197" s="72" t="e">
        <f t="shared" si="182"/>
        <v>#VALUE!</v>
      </c>
      <c r="L197" s="72" t="e">
        <f t="shared" si="183"/>
        <v>#VALUE!</v>
      </c>
      <c r="M197" s="72" t="e">
        <f t="shared" si="184"/>
        <v>#VALUE!</v>
      </c>
      <c r="N197" s="72" t="e">
        <f t="shared" si="185"/>
        <v>#VALUE!</v>
      </c>
      <c r="O197" s="72" t="e">
        <f t="shared" si="186"/>
        <v>#VALUE!</v>
      </c>
      <c r="P197" s="72" t="e">
        <f t="shared" si="187"/>
        <v>#VALUE!</v>
      </c>
      <c r="Q197" s="72" t="e">
        <f t="shared" si="188"/>
        <v>#VALUE!</v>
      </c>
      <c r="R197" s="72" t="e">
        <f t="shared" si="189"/>
        <v>#VALUE!</v>
      </c>
      <c r="S197" s="72" t="e">
        <f t="shared" si="190"/>
        <v>#VALUE!</v>
      </c>
    </row>
    <row r="198" spans="2:19" ht="15" hidden="1" outlineLevel="1" x14ac:dyDescent="0.25">
      <c r="B198" s="2"/>
      <c r="C198" s="75" t="str">
        <f t="shared" si="177"/>
        <v/>
      </c>
      <c r="D198" s="7"/>
      <c r="E198" s="8"/>
      <c r="G198" s="72">
        <f t="shared" si="178"/>
        <v>0</v>
      </c>
      <c r="H198" s="72" t="e">
        <f t="shared" si="179"/>
        <v>#VALUE!</v>
      </c>
      <c r="I198" s="72" t="e">
        <f t="shared" si="180"/>
        <v>#VALUE!</v>
      </c>
      <c r="J198" s="72" t="e">
        <f t="shared" si="181"/>
        <v>#VALUE!</v>
      </c>
      <c r="K198" s="72" t="e">
        <f t="shared" si="182"/>
        <v>#VALUE!</v>
      </c>
      <c r="L198" s="72" t="e">
        <f t="shared" si="183"/>
        <v>#VALUE!</v>
      </c>
      <c r="M198" s="72" t="e">
        <f t="shared" si="184"/>
        <v>#VALUE!</v>
      </c>
      <c r="N198" s="72" t="e">
        <f t="shared" si="185"/>
        <v>#VALUE!</v>
      </c>
      <c r="O198" s="72" t="e">
        <f t="shared" si="186"/>
        <v>#VALUE!</v>
      </c>
      <c r="P198" s="72" t="e">
        <f t="shared" si="187"/>
        <v>#VALUE!</v>
      </c>
      <c r="Q198" s="72" t="e">
        <f t="shared" si="188"/>
        <v>#VALUE!</v>
      </c>
      <c r="R198" s="72" t="e">
        <f t="shared" si="189"/>
        <v>#VALUE!</v>
      </c>
      <c r="S198" s="72" t="e">
        <f t="shared" si="190"/>
        <v>#VALUE!</v>
      </c>
    </row>
    <row r="199" spans="2:19" ht="15" hidden="1" outlineLevel="1" x14ac:dyDescent="0.25">
      <c r="B199" s="2"/>
      <c r="C199" s="75" t="str">
        <f t="shared" si="177"/>
        <v/>
      </c>
      <c r="D199" s="7"/>
      <c r="E199" s="8"/>
      <c r="G199" s="72">
        <f t="shared" si="178"/>
        <v>0</v>
      </c>
      <c r="H199" s="72" t="e">
        <f t="shared" si="179"/>
        <v>#VALUE!</v>
      </c>
      <c r="I199" s="72" t="e">
        <f t="shared" si="180"/>
        <v>#VALUE!</v>
      </c>
      <c r="J199" s="72" t="e">
        <f t="shared" si="181"/>
        <v>#VALUE!</v>
      </c>
      <c r="K199" s="72" t="e">
        <f t="shared" si="182"/>
        <v>#VALUE!</v>
      </c>
      <c r="L199" s="72" t="e">
        <f t="shared" si="183"/>
        <v>#VALUE!</v>
      </c>
      <c r="M199" s="72" t="e">
        <f t="shared" si="184"/>
        <v>#VALUE!</v>
      </c>
      <c r="N199" s="72" t="e">
        <f t="shared" si="185"/>
        <v>#VALUE!</v>
      </c>
      <c r="O199" s="72" t="e">
        <f t="shared" si="186"/>
        <v>#VALUE!</v>
      </c>
      <c r="P199" s="72" t="e">
        <f t="shared" si="187"/>
        <v>#VALUE!</v>
      </c>
      <c r="Q199" s="72" t="e">
        <f t="shared" si="188"/>
        <v>#VALUE!</v>
      </c>
      <c r="R199" s="72" t="e">
        <f t="shared" si="189"/>
        <v>#VALUE!</v>
      </c>
      <c r="S199" s="72" t="e">
        <f t="shared" si="190"/>
        <v>#VALUE!</v>
      </c>
    </row>
    <row r="200" spans="2:19" ht="15" hidden="1" outlineLevel="1" x14ac:dyDescent="0.25">
      <c r="B200" s="2"/>
      <c r="C200" s="75" t="str">
        <f t="shared" si="177"/>
        <v/>
      </c>
      <c r="D200" s="7"/>
      <c r="E200" s="8"/>
      <c r="G200" s="72">
        <f t="shared" si="178"/>
        <v>0</v>
      </c>
      <c r="H200" s="72" t="e">
        <f t="shared" si="179"/>
        <v>#VALUE!</v>
      </c>
      <c r="I200" s="72" t="e">
        <f t="shared" si="180"/>
        <v>#VALUE!</v>
      </c>
      <c r="J200" s="72" t="e">
        <f t="shared" si="181"/>
        <v>#VALUE!</v>
      </c>
      <c r="K200" s="72" t="e">
        <f t="shared" si="182"/>
        <v>#VALUE!</v>
      </c>
      <c r="L200" s="72" t="e">
        <f t="shared" si="183"/>
        <v>#VALUE!</v>
      </c>
      <c r="M200" s="72" t="e">
        <f t="shared" si="184"/>
        <v>#VALUE!</v>
      </c>
      <c r="N200" s="72" t="e">
        <f t="shared" si="185"/>
        <v>#VALUE!</v>
      </c>
      <c r="O200" s="72" t="e">
        <f t="shared" si="186"/>
        <v>#VALUE!</v>
      </c>
      <c r="P200" s="72" t="e">
        <f t="shared" si="187"/>
        <v>#VALUE!</v>
      </c>
      <c r="Q200" s="72" t="e">
        <f t="shared" si="188"/>
        <v>#VALUE!</v>
      </c>
      <c r="R200" s="72" t="e">
        <f t="shared" si="189"/>
        <v>#VALUE!</v>
      </c>
      <c r="S200" s="72" t="e">
        <f t="shared" si="190"/>
        <v>#VALUE!</v>
      </c>
    </row>
    <row r="201" spans="2:19" ht="15" hidden="1" outlineLevel="1" x14ac:dyDescent="0.25">
      <c r="B201" s="2"/>
      <c r="C201" s="75" t="str">
        <f t="shared" si="177"/>
        <v/>
      </c>
      <c r="D201" s="7"/>
      <c r="E201" s="8"/>
      <c r="G201" s="72">
        <f t="shared" si="178"/>
        <v>0</v>
      </c>
      <c r="H201" s="72" t="e">
        <f t="shared" si="179"/>
        <v>#VALUE!</v>
      </c>
      <c r="I201" s="72" t="e">
        <f t="shared" si="180"/>
        <v>#VALUE!</v>
      </c>
      <c r="J201" s="72" t="e">
        <f t="shared" si="181"/>
        <v>#VALUE!</v>
      </c>
      <c r="K201" s="72" t="e">
        <f t="shared" si="182"/>
        <v>#VALUE!</v>
      </c>
      <c r="L201" s="72" t="e">
        <f t="shared" si="183"/>
        <v>#VALUE!</v>
      </c>
      <c r="M201" s="72" t="e">
        <f t="shared" si="184"/>
        <v>#VALUE!</v>
      </c>
      <c r="N201" s="72" t="e">
        <f t="shared" si="185"/>
        <v>#VALUE!</v>
      </c>
      <c r="O201" s="72" t="e">
        <f t="shared" si="186"/>
        <v>#VALUE!</v>
      </c>
      <c r="P201" s="72" t="e">
        <f t="shared" si="187"/>
        <v>#VALUE!</v>
      </c>
      <c r="Q201" s="72" t="e">
        <f t="shared" si="188"/>
        <v>#VALUE!</v>
      </c>
      <c r="R201" s="72" t="e">
        <f t="shared" si="189"/>
        <v>#VALUE!</v>
      </c>
      <c r="S201" s="72" t="e">
        <f t="shared" si="190"/>
        <v>#VALUE!</v>
      </c>
    </row>
    <row r="202" spans="2:19" ht="15" hidden="1" outlineLevel="1" x14ac:dyDescent="0.25">
      <c r="B202" s="2"/>
      <c r="C202" s="75" t="str">
        <f t="shared" si="177"/>
        <v/>
      </c>
      <c r="D202" s="7"/>
      <c r="E202" s="8"/>
      <c r="G202" s="72">
        <f t="shared" si="178"/>
        <v>0</v>
      </c>
      <c r="H202" s="72" t="e">
        <f t="shared" si="179"/>
        <v>#VALUE!</v>
      </c>
      <c r="I202" s="72" t="e">
        <f t="shared" si="180"/>
        <v>#VALUE!</v>
      </c>
      <c r="J202" s="72" t="e">
        <f t="shared" si="181"/>
        <v>#VALUE!</v>
      </c>
      <c r="K202" s="72" t="e">
        <f t="shared" si="182"/>
        <v>#VALUE!</v>
      </c>
      <c r="L202" s="72" t="e">
        <f t="shared" si="183"/>
        <v>#VALUE!</v>
      </c>
      <c r="M202" s="72" t="e">
        <f t="shared" si="184"/>
        <v>#VALUE!</v>
      </c>
      <c r="N202" s="72" t="e">
        <f t="shared" si="185"/>
        <v>#VALUE!</v>
      </c>
      <c r="O202" s="72" t="e">
        <f t="shared" si="186"/>
        <v>#VALUE!</v>
      </c>
      <c r="P202" s="72" t="e">
        <f t="shared" si="187"/>
        <v>#VALUE!</v>
      </c>
      <c r="Q202" s="72" t="e">
        <f t="shared" si="188"/>
        <v>#VALUE!</v>
      </c>
      <c r="R202" s="72" t="e">
        <f t="shared" si="189"/>
        <v>#VALUE!</v>
      </c>
      <c r="S202" s="72" t="e">
        <f t="shared" si="190"/>
        <v>#VALUE!</v>
      </c>
    </row>
    <row r="203" spans="2:19" ht="15" hidden="1" outlineLevel="1" x14ac:dyDescent="0.25">
      <c r="B203" s="2"/>
      <c r="C203" s="75" t="str">
        <f t="shared" si="177"/>
        <v/>
      </c>
      <c r="D203" s="7"/>
      <c r="E203" s="8"/>
      <c r="G203" s="72">
        <f t="shared" si="178"/>
        <v>0</v>
      </c>
      <c r="H203" s="72" t="e">
        <f t="shared" si="179"/>
        <v>#VALUE!</v>
      </c>
      <c r="I203" s="72" t="e">
        <f t="shared" si="180"/>
        <v>#VALUE!</v>
      </c>
      <c r="J203" s="72" t="e">
        <f t="shared" si="181"/>
        <v>#VALUE!</v>
      </c>
      <c r="K203" s="72" t="e">
        <f t="shared" si="182"/>
        <v>#VALUE!</v>
      </c>
      <c r="L203" s="72" t="e">
        <f t="shared" si="183"/>
        <v>#VALUE!</v>
      </c>
      <c r="M203" s="72" t="e">
        <f t="shared" si="184"/>
        <v>#VALUE!</v>
      </c>
      <c r="N203" s="72" t="e">
        <f t="shared" si="185"/>
        <v>#VALUE!</v>
      </c>
      <c r="O203" s="72" t="e">
        <f t="shared" si="186"/>
        <v>#VALUE!</v>
      </c>
      <c r="P203" s="72" t="e">
        <f t="shared" si="187"/>
        <v>#VALUE!</v>
      </c>
      <c r="Q203" s="72" t="e">
        <f t="shared" si="188"/>
        <v>#VALUE!</v>
      </c>
      <c r="R203" s="72" t="e">
        <f t="shared" si="189"/>
        <v>#VALUE!</v>
      </c>
      <c r="S203" s="72" t="e">
        <f t="shared" si="190"/>
        <v>#VALUE!</v>
      </c>
    </row>
    <row r="204" spans="2:19" ht="15" hidden="1" outlineLevel="1" x14ac:dyDescent="0.25">
      <c r="B204" s="2"/>
      <c r="C204" s="75" t="str">
        <f t="shared" si="177"/>
        <v/>
      </c>
      <c r="D204" s="7"/>
      <c r="E204" s="8"/>
      <c r="G204" s="72">
        <f t="shared" si="178"/>
        <v>0</v>
      </c>
      <c r="H204" s="72" t="e">
        <f t="shared" si="179"/>
        <v>#VALUE!</v>
      </c>
      <c r="I204" s="72" t="e">
        <f t="shared" si="180"/>
        <v>#VALUE!</v>
      </c>
      <c r="J204" s="72" t="e">
        <f t="shared" si="181"/>
        <v>#VALUE!</v>
      </c>
      <c r="K204" s="72" t="e">
        <f t="shared" si="182"/>
        <v>#VALUE!</v>
      </c>
      <c r="L204" s="72" t="e">
        <f t="shared" si="183"/>
        <v>#VALUE!</v>
      </c>
      <c r="M204" s="72" t="e">
        <f t="shared" si="184"/>
        <v>#VALUE!</v>
      </c>
      <c r="N204" s="72" t="e">
        <f t="shared" si="185"/>
        <v>#VALUE!</v>
      </c>
      <c r="O204" s="72" t="e">
        <f t="shared" si="186"/>
        <v>#VALUE!</v>
      </c>
      <c r="P204" s="72" t="e">
        <f t="shared" si="187"/>
        <v>#VALUE!</v>
      </c>
      <c r="Q204" s="72" t="e">
        <f t="shared" si="188"/>
        <v>#VALUE!</v>
      </c>
      <c r="R204" s="72" t="e">
        <f t="shared" si="189"/>
        <v>#VALUE!</v>
      </c>
      <c r="S204" s="72" t="e">
        <f t="shared" si="190"/>
        <v>#VALUE!</v>
      </c>
    </row>
    <row r="205" spans="2:19" ht="15" hidden="1" outlineLevel="1" x14ac:dyDescent="0.25">
      <c r="B205" s="2"/>
      <c r="C205" s="75" t="str">
        <f t="shared" si="177"/>
        <v/>
      </c>
      <c r="D205" s="7"/>
      <c r="E205" s="8"/>
      <c r="G205" s="72">
        <f t="shared" si="178"/>
        <v>0</v>
      </c>
      <c r="H205" s="72" t="e">
        <f t="shared" si="179"/>
        <v>#VALUE!</v>
      </c>
      <c r="I205" s="72" t="e">
        <f t="shared" si="180"/>
        <v>#VALUE!</v>
      </c>
      <c r="J205" s="72" t="e">
        <f t="shared" si="181"/>
        <v>#VALUE!</v>
      </c>
      <c r="K205" s="72" t="e">
        <f t="shared" si="182"/>
        <v>#VALUE!</v>
      </c>
      <c r="L205" s="72" t="e">
        <f t="shared" si="183"/>
        <v>#VALUE!</v>
      </c>
      <c r="M205" s="72" t="e">
        <f t="shared" si="184"/>
        <v>#VALUE!</v>
      </c>
      <c r="N205" s="72" t="e">
        <f t="shared" si="185"/>
        <v>#VALUE!</v>
      </c>
      <c r="O205" s="72" t="e">
        <f t="shared" si="186"/>
        <v>#VALUE!</v>
      </c>
      <c r="P205" s="72" t="e">
        <f t="shared" si="187"/>
        <v>#VALUE!</v>
      </c>
      <c r="Q205" s="72" t="e">
        <f t="shared" si="188"/>
        <v>#VALUE!</v>
      </c>
      <c r="R205" s="72" t="e">
        <f t="shared" si="189"/>
        <v>#VALUE!</v>
      </c>
      <c r="S205" s="72" t="e">
        <f t="shared" si="190"/>
        <v>#VALUE!</v>
      </c>
    </row>
    <row r="206" spans="2:19" ht="15" hidden="1" outlineLevel="1" x14ac:dyDescent="0.25">
      <c r="B206" s="2"/>
      <c r="C206" s="75" t="str">
        <f t="shared" si="177"/>
        <v/>
      </c>
      <c r="D206" s="7"/>
      <c r="E206" s="8"/>
      <c r="G206" s="72">
        <f t="shared" si="178"/>
        <v>0</v>
      </c>
      <c r="H206" s="72" t="e">
        <f t="shared" si="179"/>
        <v>#VALUE!</v>
      </c>
      <c r="I206" s="72" t="e">
        <f t="shared" si="180"/>
        <v>#VALUE!</v>
      </c>
      <c r="J206" s="72" t="e">
        <f t="shared" si="181"/>
        <v>#VALUE!</v>
      </c>
      <c r="K206" s="72" t="e">
        <f t="shared" si="182"/>
        <v>#VALUE!</v>
      </c>
      <c r="L206" s="72" t="e">
        <f t="shared" si="183"/>
        <v>#VALUE!</v>
      </c>
      <c r="M206" s="72" t="e">
        <f t="shared" si="184"/>
        <v>#VALUE!</v>
      </c>
      <c r="N206" s="72" t="e">
        <f t="shared" si="185"/>
        <v>#VALUE!</v>
      </c>
      <c r="O206" s="72" t="e">
        <f t="shared" si="186"/>
        <v>#VALUE!</v>
      </c>
      <c r="P206" s="72" t="e">
        <f t="shared" si="187"/>
        <v>#VALUE!</v>
      </c>
      <c r="Q206" s="72" t="e">
        <f t="shared" si="188"/>
        <v>#VALUE!</v>
      </c>
      <c r="R206" s="72" t="e">
        <f t="shared" si="189"/>
        <v>#VALUE!</v>
      </c>
      <c r="S206" s="72" t="e">
        <f t="shared" si="190"/>
        <v>#VALUE!</v>
      </c>
    </row>
    <row r="207" spans="2:19" ht="15" hidden="1" outlineLevel="1" x14ac:dyDescent="0.25">
      <c r="B207" s="2"/>
      <c r="C207" s="75" t="str">
        <f t="shared" si="177"/>
        <v/>
      </c>
      <c r="D207" s="7"/>
      <c r="E207" s="8"/>
      <c r="G207" s="72">
        <f t="shared" si="178"/>
        <v>0</v>
      </c>
      <c r="H207" s="72" t="e">
        <f t="shared" si="179"/>
        <v>#VALUE!</v>
      </c>
      <c r="I207" s="72" t="e">
        <f t="shared" si="180"/>
        <v>#VALUE!</v>
      </c>
      <c r="J207" s="72" t="e">
        <f t="shared" si="181"/>
        <v>#VALUE!</v>
      </c>
      <c r="K207" s="72" t="e">
        <f t="shared" si="182"/>
        <v>#VALUE!</v>
      </c>
      <c r="L207" s="72" t="e">
        <f t="shared" si="183"/>
        <v>#VALUE!</v>
      </c>
      <c r="M207" s="72" t="e">
        <f t="shared" si="184"/>
        <v>#VALUE!</v>
      </c>
      <c r="N207" s="72" t="e">
        <f t="shared" si="185"/>
        <v>#VALUE!</v>
      </c>
      <c r="O207" s="72" t="e">
        <f t="shared" si="186"/>
        <v>#VALUE!</v>
      </c>
      <c r="P207" s="72" t="e">
        <f t="shared" si="187"/>
        <v>#VALUE!</v>
      </c>
      <c r="Q207" s="72" t="e">
        <f t="shared" si="188"/>
        <v>#VALUE!</v>
      </c>
      <c r="R207" s="72" t="e">
        <f t="shared" si="189"/>
        <v>#VALUE!</v>
      </c>
      <c r="S207" s="72" t="e">
        <f t="shared" si="190"/>
        <v>#VALUE!</v>
      </c>
    </row>
    <row r="208" spans="2:19" ht="15" hidden="1" outlineLevel="1" x14ac:dyDescent="0.25">
      <c r="B208" s="2"/>
      <c r="C208" s="75" t="str">
        <f t="shared" si="177"/>
        <v/>
      </c>
      <c r="D208" s="7"/>
      <c r="E208" s="8"/>
      <c r="G208" s="72">
        <f t="shared" si="178"/>
        <v>0</v>
      </c>
      <c r="H208" s="72" t="e">
        <f t="shared" si="179"/>
        <v>#VALUE!</v>
      </c>
      <c r="I208" s="72" t="e">
        <f t="shared" si="180"/>
        <v>#VALUE!</v>
      </c>
      <c r="J208" s="72" t="e">
        <f t="shared" si="181"/>
        <v>#VALUE!</v>
      </c>
      <c r="K208" s="72" t="e">
        <f t="shared" si="182"/>
        <v>#VALUE!</v>
      </c>
      <c r="L208" s="72" t="e">
        <f t="shared" si="183"/>
        <v>#VALUE!</v>
      </c>
      <c r="M208" s="72" t="e">
        <f t="shared" si="184"/>
        <v>#VALUE!</v>
      </c>
      <c r="N208" s="72" t="e">
        <f t="shared" si="185"/>
        <v>#VALUE!</v>
      </c>
      <c r="O208" s="72" t="e">
        <f t="shared" si="186"/>
        <v>#VALUE!</v>
      </c>
      <c r="P208" s="72" t="e">
        <f t="shared" si="187"/>
        <v>#VALUE!</v>
      </c>
      <c r="Q208" s="72" t="e">
        <f t="shared" si="188"/>
        <v>#VALUE!</v>
      </c>
      <c r="R208" s="72" t="e">
        <f t="shared" si="189"/>
        <v>#VALUE!</v>
      </c>
      <c r="S208" s="72" t="e">
        <f t="shared" si="190"/>
        <v>#VALUE!</v>
      </c>
    </row>
    <row r="209" spans="2:19" ht="15" hidden="1" outlineLevel="1" x14ac:dyDescent="0.25">
      <c r="B209" s="2"/>
      <c r="C209" s="75" t="str">
        <f t="shared" si="177"/>
        <v/>
      </c>
      <c r="D209" s="7"/>
      <c r="E209" s="8"/>
      <c r="G209" s="72">
        <f t="shared" si="178"/>
        <v>0</v>
      </c>
      <c r="H209" s="72" t="e">
        <f t="shared" si="179"/>
        <v>#VALUE!</v>
      </c>
      <c r="I209" s="72" t="e">
        <f t="shared" si="180"/>
        <v>#VALUE!</v>
      </c>
      <c r="J209" s="72" t="e">
        <f t="shared" si="181"/>
        <v>#VALUE!</v>
      </c>
      <c r="K209" s="72" t="e">
        <f t="shared" si="182"/>
        <v>#VALUE!</v>
      </c>
      <c r="L209" s="72" t="e">
        <f t="shared" si="183"/>
        <v>#VALUE!</v>
      </c>
      <c r="M209" s="72" t="e">
        <f t="shared" si="184"/>
        <v>#VALUE!</v>
      </c>
      <c r="N209" s="72" t="e">
        <f t="shared" si="185"/>
        <v>#VALUE!</v>
      </c>
      <c r="O209" s="72" t="e">
        <f t="shared" si="186"/>
        <v>#VALUE!</v>
      </c>
      <c r="P209" s="72" t="e">
        <f t="shared" si="187"/>
        <v>#VALUE!</v>
      </c>
      <c r="Q209" s="72" t="e">
        <f t="shared" si="188"/>
        <v>#VALUE!</v>
      </c>
      <c r="R209" s="72" t="e">
        <f t="shared" si="189"/>
        <v>#VALUE!</v>
      </c>
      <c r="S209" s="72" t="e">
        <f t="shared" si="190"/>
        <v>#VALUE!</v>
      </c>
    </row>
    <row r="210" spans="2:19" ht="15" hidden="1" outlineLevel="1" x14ac:dyDescent="0.25">
      <c r="B210" s="2"/>
      <c r="C210" s="75" t="str">
        <f t="shared" si="177"/>
        <v/>
      </c>
      <c r="D210" s="7"/>
      <c r="E210" s="8"/>
      <c r="G210" s="72">
        <f t="shared" si="178"/>
        <v>0</v>
      </c>
      <c r="H210" s="72" t="e">
        <f t="shared" si="179"/>
        <v>#VALUE!</v>
      </c>
      <c r="I210" s="72" t="e">
        <f t="shared" si="180"/>
        <v>#VALUE!</v>
      </c>
      <c r="J210" s="72" t="e">
        <f t="shared" si="181"/>
        <v>#VALUE!</v>
      </c>
      <c r="K210" s="72" t="e">
        <f t="shared" si="182"/>
        <v>#VALUE!</v>
      </c>
      <c r="L210" s="72" t="e">
        <f t="shared" si="183"/>
        <v>#VALUE!</v>
      </c>
      <c r="M210" s="72" t="e">
        <f t="shared" si="184"/>
        <v>#VALUE!</v>
      </c>
      <c r="N210" s="72" t="e">
        <f t="shared" si="185"/>
        <v>#VALUE!</v>
      </c>
      <c r="O210" s="72" t="e">
        <f t="shared" si="186"/>
        <v>#VALUE!</v>
      </c>
      <c r="P210" s="72" t="e">
        <f t="shared" si="187"/>
        <v>#VALUE!</v>
      </c>
      <c r="Q210" s="72" t="e">
        <f t="shared" si="188"/>
        <v>#VALUE!</v>
      </c>
      <c r="R210" s="72" t="e">
        <f t="shared" si="189"/>
        <v>#VALUE!</v>
      </c>
      <c r="S210" s="72" t="e">
        <f t="shared" si="190"/>
        <v>#VALUE!</v>
      </c>
    </row>
    <row r="211" spans="2:19" ht="15" hidden="1" outlineLevel="1" x14ac:dyDescent="0.25">
      <c r="B211" s="2"/>
      <c r="C211" s="75" t="str">
        <f t="shared" si="177"/>
        <v/>
      </c>
      <c r="D211" s="7"/>
      <c r="E211" s="8"/>
      <c r="G211" s="72">
        <f t="shared" si="178"/>
        <v>0</v>
      </c>
      <c r="H211" s="72" t="e">
        <f t="shared" si="179"/>
        <v>#VALUE!</v>
      </c>
      <c r="I211" s="72" t="e">
        <f t="shared" si="180"/>
        <v>#VALUE!</v>
      </c>
      <c r="J211" s="72" t="e">
        <f t="shared" si="181"/>
        <v>#VALUE!</v>
      </c>
      <c r="K211" s="72" t="e">
        <f t="shared" si="182"/>
        <v>#VALUE!</v>
      </c>
      <c r="L211" s="72" t="e">
        <f t="shared" si="183"/>
        <v>#VALUE!</v>
      </c>
      <c r="M211" s="72" t="e">
        <f t="shared" si="184"/>
        <v>#VALUE!</v>
      </c>
      <c r="N211" s="72" t="e">
        <f t="shared" si="185"/>
        <v>#VALUE!</v>
      </c>
      <c r="O211" s="72" t="e">
        <f t="shared" si="186"/>
        <v>#VALUE!</v>
      </c>
      <c r="P211" s="72" t="e">
        <f t="shared" si="187"/>
        <v>#VALUE!</v>
      </c>
      <c r="Q211" s="72" t="e">
        <f t="shared" si="188"/>
        <v>#VALUE!</v>
      </c>
      <c r="R211" s="72" t="e">
        <f t="shared" si="189"/>
        <v>#VALUE!</v>
      </c>
      <c r="S211" s="72" t="e">
        <f t="shared" si="190"/>
        <v>#VALUE!</v>
      </c>
    </row>
    <row r="212" spans="2:19" ht="15" hidden="1" outlineLevel="1" x14ac:dyDescent="0.25">
      <c r="B212" s="2"/>
      <c r="C212" s="75" t="str">
        <f t="shared" si="177"/>
        <v/>
      </c>
      <c r="D212" s="7"/>
      <c r="E212" s="8"/>
      <c r="G212" s="72">
        <f t="shared" si="178"/>
        <v>0</v>
      </c>
      <c r="H212" s="72" t="e">
        <f t="shared" si="179"/>
        <v>#VALUE!</v>
      </c>
      <c r="I212" s="72" t="e">
        <f t="shared" si="180"/>
        <v>#VALUE!</v>
      </c>
      <c r="J212" s="72" t="e">
        <f t="shared" si="181"/>
        <v>#VALUE!</v>
      </c>
      <c r="K212" s="72" t="e">
        <f t="shared" si="182"/>
        <v>#VALUE!</v>
      </c>
      <c r="L212" s="72" t="e">
        <f t="shared" si="183"/>
        <v>#VALUE!</v>
      </c>
      <c r="M212" s="72" t="e">
        <f t="shared" si="184"/>
        <v>#VALUE!</v>
      </c>
      <c r="N212" s="72" t="e">
        <f t="shared" si="185"/>
        <v>#VALUE!</v>
      </c>
      <c r="O212" s="72" t="e">
        <f t="shared" si="186"/>
        <v>#VALUE!</v>
      </c>
      <c r="P212" s="72" t="e">
        <f t="shared" si="187"/>
        <v>#VALUE!</v>
      </c>
      <c r="Q212" s="72" t="e">
        <f t="shared" si="188"/>
        <v>#VALUE!</v>
      </c>
      <c r="R212" s="72" t="e">
        <f t="shared" si="189"/>
        <v>#VALUE!</v>
      </c>
      <c r="S212" s="72" t="e">
        <f t="shared" si="190"/>
        <v>#VALUE!</v>
      </c>
    </row>
    <row r="213" spans="2:19" collapsed="1" x14ac:dyDescent="0.3">
      <c r="B213" s="2"/>
      <c r="C213" s="75" t="str">
        <f t="shared" si="177"/>
        <v/>
      </c>
      <c r="D213" s="7"/>
      <c r="E213" s="8"/>
      <c r="G213" s="821">
        <f t="shared" si="178"/>
        <v>0</v>
      </c>
      <c r="H213" s="821" t="e">
        <f t="shared" si="179"/>
        <v>#VALUE!</v>
      </c>
      <c r="I213" s="821" t="e">
        <f t="shared" si="180"/>
        <v>#VALUE!</v>
      </c>
      <c r="J213" s="821" t="e">
        <f t="shared" si="181"/>
        <v>#VALUE!</v>
      </c>
      <c r="K213" s="821" t="e">
        <f t="shared" si="182"/>
        <v>#VALUE!</v>
      </c>
      <c r="L213" s="821" t="e">
        <f t="shared" si="183"/>
        <v>#VALUE!</v>
      </c>
      <c r="M213" s="821" t="e">
        <f t="shared" si="184"/>
        <v>#VALUE!</v>
      </c>
      <c r="N213" s="821" t="e">
        <f t="shared" si="185"/>
        <v>#VALUE!</v>
      </c>
      <c r="O213" s="821" t="e">
        <f t="shared" si="186"/>
        <v>#VALUE!</v>
      </c>
      <c r="P213" s="821" t="e">
        <f t="shared" si="187"/>
        <v>#VALUE!</v>
      </c>
      <c r="Q213" s="821" t="e">
        <f t="shared" si="188"/>
        <v>#VALUE!</v>
      </c>
      <c r="R213" s="821" t="e">
        <f t="shared" si="189"/>
        <v>#VALUE!</v>
      </c>
      <c r="S213" s="821" t="e">
        <f t="shared" si="190"/>
        <v>#VALUE!</v>
      </c>
    </row>
    <row r="214" spans="2:19" x14ac:dyDescent="0.3">
      <c r="B214" s="2"/>
      <c r="C214" s="75" t="str">
        <f t="shared" si="177"/>
        <v/>
      </c>
      <c r="D214" s="7"/>
      <c r="E214" s="8"/>
      <c r="G214" s="821">
        <f t="shared" si="178"/>
        <v>0</v>
      </c>
      <c r="H214" s="821" t="e">
        <f t="shared" si="179"/>
        <v>#VALUE!</v>
      </c>
      <c r="I214" s="821" t="e">
        <f t="shared" si="180"/>
        <v>#VALUE!</v>
      </c>
      <c r="J214" s="821" t="e">
        <f t="shared" si="181"/>
        <v>#VALUE!</v>
      </c>
      <c r="K214" s="821" t="e">
        <f t="shared" si="182"/>
        <v>#VALUE!</v>
      </c>
      <c r="L214" s="821" t="e">
        <f t="shared" si="183"/>
        <v>#VALUE!</v>
      </c>
      <c r="M214" s="821" t="e">
        <f t="shared" si="184"/>
        <v>#VALUE!</v>
      </c>
      <c r="N214" s="821" t="e">
        <f t="shared" si="185"/>
        <v>#VALUE!</v>
      </c>
      <c r="O214" s="821" t="e">
        <f t="shared" si="186"/>
        <v>#VALUE!</v>
      </c>
      <c r="P214" s="821" t="e">
        <f t="shared" si="187"/>
        <v>#VALUE!</v>
      </c>
      <c r="Q214" s="821" t="e">
        <f t="shared" si="188"/>
        <v>#VALUE!</v>
      </c>
      <c r="R214" s="821" t="e">
        <f t="shared" si="189"/>
        <v>#VALUE!</v>
      </c>
      <c r="S214" s="821" t="e">
        <f t="shared" si="190"/>
        <v>#VALUE!</v>
      </c>
    </row>
    <row r="215" spans="2:19" x14ac:dyDescent="0.3">
      <c r="B215" s="2"/>
      <c r="C215" s="76" t="s">
        <v>20</v>
      </c>
      <c r="D215" s="13"/>
      <c r="E215" s="14"/>
      <c r="G215" s="80">
        <f t="shared" ref="G215:S215" si="191">SUM(G185:G214)</f>
        <v>0</v>
      </c>
      <c r="H215" s="80" t="e">
        <f t="shared" si="191"/>
        <v>#VALUE!</v>
      </c>
      <c r="I215" s="80" t="e">
        <f t="shared" si="191"/>
        <v>#VALUE!</v>
      </c>
      <c r="J215" s="80" t="e">
        <f t="shared" si="191"/>
        <v>#VALUE!</v>
      </c>
      <c r="K215" s="80" t="e">
        <f t="shared" si="191"/>
        <v>#VALUE!</v>
      </c>
      <c r="L215" s="80" t="e">
        <f t="shared" si="191"/>
        <v>#VALUE!</v>
      </c>
      <c r="M215" s="80" t="e">
        <f t="shared" si="191"/>
        <v>#VALUE!</v>
      </c>
      <c r="N215" s="80" t="e">
        <f t="shared" si="191"/>
        <v>#VALUE!</v>
      </c>
      <c r="O215" s="80" t="e">
        <f t="shared" si="191"/>
        <v>#VALUE!</v>
      </c>
      <c r="P215" s="80" t="e">
        <f t="shared" si="191"/>
        <v>#VALUE!</v>
      </c>
      <c r="Q215" s="80" t="e">
        <f t="shared" si="191"/>
        <v>#VALUE!</v>
      </c>
      <c r="R215" s="80" t="e">
        <f t="shared" si="191"/>
        <v>#VALUE!</v>
      </c>
      <c r="S215" s="80" t="e">
        <f t="shared" si="191"/>
        <v>#VALUE!</v>
      </c>
    </row>
    <row r="216" spans="2:19" x14ac:dyDescent="0.3">
      <c r="B216" s="2"/>
      <c r="C216" s="77" t="s">
        <v>78</v>
      </c>
      <c r="D216" s="6"/>
      <c r="E216" s="6"/>
      <c r="G216" s="16" t="e">
        <f t="shared" ref="G216:S216" si="192">G215/SUM(G$146,G$180,G$215)</f>
        <v>#VALUE!</v>
      </c>
      <c r="H216" s="16" t="e">
        <f t="shared" si="192"/>
        <v>#VALUE!</v>
      </c>
      <c r="I216" s="16" t="e">
        <f t="shared" si="192"/>
        <v>#VALUE!</v>
      </c>
      <c r="J216" s="16" t="e">
        <f t="shared" si="192"/>
        <v>#VALUE!</v>
      </c>
      <c r="K216" s="16" t="e">
        <f t="shared" si="192"/>
        <v>#VALUE!</v>
      </c>
      <c r="L216" s="16" t="e">
        <f t="shared" si="192"/>
        <v>#VALUE!</v>
      </c>
      <c r="M216" s="16" t="e">
        <f t="shared" si="192"/>
        <v>#VALUE!</v>
      </c>
      <c r="N216" s="16" t="e">
        <f t="shared" si="192"/>
        <v>#VALUE!</v>
      </c>
      <c r="O216" s="16" t="e">
        <f t="shared" si="192"/>
        <v>#VALUE!</v>
      </c>
      <c r="P216" s="16" t="e">
        <f t="shared" si="192"/>
        <v>#VALUE!</v>
      </c>
      <c r="Q216" s="16" t="e">
        <f t="shared" si="192"/>
        <v>#VALUE!</v>
      </c>
      <c r="R216" s="16" t="e">
        <f t="shared" si="192"/>
        <v>#VALUE!</v>
      </c>
      <c r="S216" s="16" t="e">
        <f t="shared" si="192"/>
        <v>#VALUE!</v>
      </c>
    </row>
    <row r="217" spans="2:19" x14ac:dyDescent="0.3">
      <c r="B217" s="2"/>
      <c r="C217" s="77" t="s">
        <v>80</v>
      </c>
      <c r="D217" s="6"/>
      <c r="E217" s="6"/>
      <c r="H217" s="18" t="e">
        <f t="shared" ref="H217:S217" si="193">J110</f>
        <v>#VALUE!</v>
      </c>
      <c r="I217" s="18" t="e">
        <f t="shared" si="193"/>
        <v>#VALUE!</v>
      </c>
      <c r="J217" s="18" t="e">
        <f t="shared" si="193"/>
        <v>#VALUE!</v>
      </c>
      <c r="K217" s="18" t="e">
        <f t="shared" si="193"/>
        <v>#VALUE!</v>
      </c>
      <c r="L217" s="18" t="e">
        <f t="shared" si="193"/>
        <v>#VALUE!</v>
      </c>
      <c r="M217" s="18" t="e">
        <f t="shared" si="193"/>
        <v>#VALUE!</v>
      </c>
      <c r="N217" s="18" t="e">
        <f t="shared" si="193"/>
        <v>#VALUE!</v>
      </c>
      <c r="O217" s="18" t="e">
        <f t="shared" si="193"/>
        <v>#VALUE!</v>
      </c>
      <c r="P217" s="18" t="e">
        <f t="shared" si="193"/>
        <v>#VALUE!</v>
      </c>
      <c r="Q217" s="18" t="e">
        <f t="shared" si="193"/>
        <v>#VALUE!</v>
      </c>
      <c r="R217" s="18" t="e">
        <f t="shared" si="193"/>
        <v>#VALUE!</v>
      </c>
      <c r="S217" s="18" t="e">
        <f t="shared" si="193"/>
        <v>#VALUE!</v>
      </c>
    </row>
    <row r="219" spans="2:19" ht="18" x14ac:dyDescent="0.35">
      <c r="C219" s="43" t="s">
        <v>122</v>
      </c>
      <c r="D219" s="3"/>
      <c r="E219" s="4"/>
      <c r="G219" s="79" t="e">
        <f>SUM(G215,G180,G146)-SUM(G213,G179,G144,G145,G214)</f>
        <v>#VALUE!</v>
      </c>
      <c r="H219" s="79" t="e">
        <f t="shared" ref="H219:S219" si="194">SUM(H215,H180,H146)-SUM(H213,H179,H144,H145,H214)</f>
        <v>#VALUE!</v>
      </c>
      <c r="I219" s="79" t="e">
        <f t="shared" si="194"/>
        <v>#VALUE!</v>
      </c>
      <c r="J219" s="79" t="e">
        <f t="shared" si="194"/>
        <v>#VALUE!</v>
      </c>
      <c r="K219" s="79" t="e">
        <f t="shared" si="194"/>
        <v>#VALUE!</v>
      </c>
      <c r="L219" s="79" t="e">
        <f t="shared" si="194"/>
        <v>#VALUE!</v>
      </c>
      <c r="M219" s="79" t="e">
        <f t="shared" si="194"/>
        <v>#VALUE!</v>
      </c>
      <c r="N219" s="79" t="e">
        <f t="shared" si="194"/>
        <v>#VALUE!</v>
      </c>
      <c r="O219" s="79" t="e">
        <f t="shared" si="194"/>
        <v>#VALUE!</v>
      </c>
      <c r="P219" s="79" t="e">
        <f t="shared" si="194"/>
        <v>#VALUE!</v>
      </c>
      <c r="Q219" s="79" t="e">
        <f t="shared" si="194"/>
        <v>#VALUE!</v>
      </c>
      <c r="R219" s="79" t="e">
        <f t="shared" si="194"/>
        <v>#VALUE!</v>
      </c>
      <c r="S219" s="79" t="e">
        <f t="shared" si="194"/>
        <v>#VALUE!</v>
      </c>
    </row>
    <row r="223" spans="2:19" ht="15" hidden="1" x14ac:dyDescent="0.25">
      <c r="C223" s="68" t="s">
        <v>150</v>
      </c>
      <c r="D223" s="69" t="s">
        <v>151</v>
      </c>
      <c r="E223" s="70" t="s">
        <v>149</v>
      </c>
    </row>
    <row r="224" spans="2:19" ht="15" hidden="1" x14ac:dyDescent="0.25">
      <c r="C224" s="5">
        <f t="shared" ref="C224:C260" si="195">COUNTIF($D$224:$D$260,"&gt;="&amp;D224)</f>
        <v>23</v>
      </c>
      <c r="D224" s="67" t="str">
        <f t="array" ref="D224:D238">TRANSPOSE(DO9:FL9)</f>
        <v>3TC</v>
      </c>
      <c r="E224" s="5" t="str">
        <f>IFERROR(VLOOKUP(ROWS($D$224:$D224),$C$224:$D$260,2,0),0)</f>
        <v>x_DTG</v>
      </c>
    </row>
    <row r="225" spans="3:5" ht="15" hidden="1" x14ac:dyDescent="0.25">
      <c r="C225" s="5">
        <f t="shared" si="195"/>
        <v>22</v>
      </c>
      <c r="D225" s="67" t="str">
        <v>ABC</v>
      </c>
      <c r="E225" s="5" t="str">
        <f>IFERROR(VLOOKUP(ROWS($D$224:$D225),$C$224:$D$260,2,0),0)</f>
        <v>TDF+FTC+EFV</v>
      </c>
    </row>
    <row r="226" spans="3:5" ht="15" hidden="1" x14ac:dyDescent="0.25">
      <c r="C226" s="5">
        <f t="shared" si="195"/>
        <v>19</v>
      </c>
      <c r="D226" s="67" t="str">
        <v>ATV</v>
      </c>
      <c r="E226" s="5" t="str">
        <f>IFERROR(VLOOKUP(ROWS($D$224:$D226),$C$224:$D$260,2,0),0)</f>
        <v>TDF+FTC</v>
      </c>
    </row>
    <row r="227" spans="3:5" ht="15" hidden="1" x14ac:dyDescent="0.25">
      <c r="C227" s="5">
        <f t="shared" si="195"/>
        <v>18</v>
      </c>
      <c r="D227" s="67" t="str">
        <v>ATV/r</v>
      </c>
      <c r="E227" s="5" t="str">
        <f>IFERROR(VLOOKUP(ROWS($D$224:$D227),$C$224:$D$260,2,0),0)</f>
        <v>TDF+3TC+EFV</v>
      </c>
    </row>
    <row r="228" spans="3:5" ht="15" hidden="1" x14ac:dyDescent="0.25">
      <c r="C228" s="5">
        <f t="shared" si="195"/>
        <v>17</v>
      </c>
      <c r="D228" s="67" t="str">
        <v>AZT</v>
      </c>
      <c r="E228" s="5" t="str">
        <f>IFERROR(VLOOKUP(ROWS($D$224:$D228),$C$224:$D$260,2,0),0)</f>
        <v>TDF+3TC</v>
      </c>
    </row>
    <row r="229" spans="3:5" ht="15" hidden="1" x14ac:dyDescent="0.25">
      <c r="C229" s="5">
        <f t="shared" si="195"/>
        <v>14</v>
      </c>
      <c r="D229" s="67" t="str">
        <v>DRV</v>
      </c>
      <c r="E229" s="5" t="str">
        <f>IFERROR(VLOOKUP(ROWS($D$224:$D229),$C$224:$D$260,2,0),0)</f>
        <v>TDF</v>
      </c>
    </row>
    <row r="230" spans="3:5" ht="15" hidden="1" x14ac:dyDescent="0.25">
      <c r="C230" s="5">
        <f t="shared" si="195"/>
        <v>13</v>
      </c>
      <c r="D230" s="67" t="str">
        <v>EFV</v>
      </c>
      <c r="E230" s="5" t="str">
        <f>IFERROR(VLOOKUP(ROWS($D$224:$D230),$C$224:$D$260,2,0),0)</f>
        <v>RTV</v>
      </c>
    </row>
    <row r="231" spans="3:5" ht="15" hidden="1" x14ac:dyDescent="0.25">
      <c r="C231" s="5">
        <f t="shared" si="195"/>
        <v>12</v>
      </c>
      <c r="D231" s="67" t="str">
        <v>ETV</v>
      </c>
      <c r="E231" s="5" t="str">
        <f>IFERROR(VLOOKUP(ROWS($D$224:$D231),$C$224:$D$260,2,0),0)</f>
        <v>RAL</v>
      </c>
    </row>
    <row r="232" spans="3:5" ht="15" hidden="1" x14ac:dyDescent="0.25">
      <c r="C232" s="5">
        <f t="shared" si="195"/>
        <v>11</v>
      </c>
      <c r="D232" s="67" t="str">
        <v>FTC</v>
      </c>
      <c r="E232" s="5" t="str">
        <f>IFERROR(VLOOKUP(ROWS($D$224:$D232),$C$224:$D$260,2,0),0)</f>
        <v>NVP</v>
      </c>
    </row>
    <row r="233" spans="3:5" ht="15" hidden="1" x14ac:dyDescent="0.25">
      <c r="C233" s="5">
        <f t="shared" si="195"/>
        <v>10</v>
      </c>
      <c r="D233" s="67" t="str">
        <v>LPV/r</v>
      </c>
      <c r="E233" s="5" t="str">
        <f>IFERROR(VLOOKUP(ROWS($D$224:$D233),$C$224:$D$260,2,0),0)</f>
        <v>LPV/r</v>
      </c>
    </row>
    <row r="234" spans="3:5" ht="15" hidden="1" x14ac:dyDescent="0.25">
      <c r="C234" s="5">
        <f t="shared" si="195"/>
        <v>9</v>
      </c>
      <c r="D234" s="67" t="str">
        <v>NVP</v>
      </c>
      <c r="E234" s="5" t="str">
        <f>IFERROR(VLOOKUP(ROWS($D$224:$D234),$C$224:$D$260,2,0),0)</f>
        <v>FTC</v>
      </c>
    </row>
    <row r="235" spans="3:5" ht="15" hidden="1" x14ac:dyDescent="0.25">
      <c r="C235" s="5">
        <f t="shared" si="195"/>
        <v>8</v>
      </c>
      <c r="D235" s="67" t="str">
        <v>RAL</v>
      </c>
      <c r="E235" s="5" t="str">
        <f>IFERROR(VLOOKUP(ROWS($D$224:$D235),$C$224:$D$260,2,0),0)</f>
        <v>ETV</v>
      </c>
    </row>
    <row r="236" spans="3:5" ht="15" hidden="1" x14ac:dyDescent="0.25">
      <c r="C236" s="5">
        <f t="shared" si="195"/>
        <v>7</v>
      </c>
      <c r="D236" s="67" t="str">
        <v>RTV</v>
      </c>
      <c r="E236" s="5" t="str">
        <f>IFERROR(VLOOKUP(ROWS($D$224:$D236),$C$224:$D$260,2,0),0)</f>
        <v>EFV</v>
      </c>
    </row>
    <row r="237" spans="3:5" ht="15" hidden="1" x14ac:dyDescent="0.25">
      <c r="C237" s="5">
        <f t="shared" si="195"/>
        <v>6</v>
      </c>
      <c r="D237" s="67" t="str">
        <v>TDF</v>
      </c>
      <c r="E237" s="5" t="str">
        <f>IFERROR(VLOOKUP(ROWS($D$224:$D237),$C$224:$D$260,2,0),0)</f>
        <v>DRV</v>
      </c>
    </row>
    <row r="238" spans="3:5" ht="15" hidden="1" x14ac:dyDescent="0.25">
      <c r="C238" s="5">
        <f t="shared" si="195"/>
        <v>1</v>
      </c>
      <c r="D238" s="67" t="str">
        <v>x_DTG</v>
      </c>
      <c r="E238" s="5" t="str">
        <f>IFERROR(VLOOKUP(ROWS($D$224:$D238),$C$224:$D$260,2,0),0)</f>
        <v>AZT+3TC+NVP</v>
      </c>
    </row>
    <row r="239" spans="3:5" ht="15" hidden="1" x14ac:dyDescent="0.25">
      <c r="C239" s="5">
        <f t="shared" si="195"/>
        <v>21</v>
      </c>
      <c r="D239" s="67" t="str">
        <f t="array" ref="D239:D249">TRANSPOSE(FN9:GG9)</f>
        <v>ABC+3TC</v>
      </c>
      <c r="E239" s="5" t="str">
        <f>IFERROR(VLOOKUP(ROWS($D$224:$D239),$C$224:$D$260,2,0),0)</f>
        <v>AZT+3TC</v>
      </c>
    </row>
    <row r="240" spans="3:5" ht="15" hidden="1" x14ac:dyDescent="0.25">
      <c r="C240" s="5">
        <f t="shared" si="195"/>
        <v>16</v>
      </c>
      <c r="D240" s="67" t="str">
        <v>AZT+3TC</v>
      </c>
      <c r="E240" s="5" t="str">
        <f>IFERROR(VLOOKUP(ROWS($D$224:$D240),$C$224:$D$260,2,0),0)</f>
        <v>AZT</v>
      </c>
    </row>
    <row r="241" spans="3:5" ht="15" hidden="1" x14ac:dyDescent="0.25">
      <c r="C241" s="5">
        <f t="shared" si="195"/>
        <v>5</v>
      </c>
      <c r="D241" s="67" t="str">
        <v>TDF+3TC</v>
      </c>
      <c r="E241" s="5" t="str">
        <f>IFERROR(VLOOKUP(ROWS($D$224:$D241),$C$224:$D$260,2,0),0)</f>
        <v>ATV/r</v>
      </c>
    </row>
    <row r="242" spans="3:5" ht="15" hidden="1" x14ac:dyDescent="0.25">
      <c r="C242" s="5">
        <f t="shared" si="195"/>
        <v>3</v>
      </c>
      <c r="D242" s="67" t="str">
        <v>TDF+FTC</v>
      </c>
      <c r="E242" s="5" t="str">
        <f>IFERROR(VLOOKUP(ROWS($D$224:$D242),$C$224:$D$260,2,0),0)</f>
        <v>ATV</v>
      </c>
    </row>
    <row r="243" spans="3:5" ht="15" hidden="1" x14ac:dyDescent="0.25">
      <c r="C243" s="5">
        <f t="shared" si="195"/>
        <v>14</v>
      </c>
      <c r="D243" s="67">
        <v>0</v>
      </c>
      <c r="E243" s="5" t="str">
        <f>IFERROR(VLOOKUP(ROWS($D$224:$D243),$C$224:$D$260,2,0),0)</f>
        <v>ABC+3TC+AZT</v>
      </c>
    </row>
    <row r="244" spans="3:5" ht="15" hidden="1" x14ac:dyDescent="0.25">
      <c r="C244" s="5">
        <f t="shared" si="195"/>
        <v>14</v>
      </c>
      <c r="D244" s="67">
        <v>0</v>
      </c>
      <c r="E244" s="5" t="str">
        <f>IFERROR(VLOOKUP(ROWS($D$224:$D244),$C$224:$D$260,2,0),0)</f>
        <v>ABC+3TC</v>
      </c>
    </row>
    <row r="245" spans="3:5" ht="15" hidden="1" x14ac:dyDescent="0.25">
      <c r="C245" s="5">
        <f t="shared" si="195"/>
        <v>14</v>
      </c>
      <c r="D245" s="67">
        <v>0</v>
      </c>
      <c r="E245" s="5" t="str">
        <f>IFERROR(VLOOKUP(ROWS($D$224:$D245),$C$224:$D$260,2,0),0)</f>
        <v>ABC</v>
      </c>
    </row>
    <row r="246" spans="3:5" ht="15" hidden="1" x14ac:dyDescent="0.25">
      <c r="C246" s="5">
        <f t="shared" si="195"/>
        <v>14</v>
      </c>
      <c r="D246" s="67">
        <v>0</v>
      </c>
      <c r="E246" s="5" t="str">
        <f>IFERROR(VLOOKUP(ROWS($D$224:$D246),$C$224:$D$260,2,0),0)</f>
        <v>3TC</v>
      </c>
    </row>
    <row r="247" spans="3:5" ht="15" hidden="1" x14ac:dyDescent="0.25">
      <c r="C247" s="5">
        <f t="shared" si="195"/>
        <v>14</v>
      </c>
      <c r="D247" s="67">
        <v>0</v>
      </c>
      <c r="E247" s="5">
        <f>IFERROR(VLOOKUP(ROWS($D$224:$D247),$C$224:$D$260,2,0),0)</f>
        <v>0</v>
      </c>
    </row>
    <row r="248" spans="3:5" ht="15" hidden="1" x14ac:dyDescent="0.25">
      <c r="C248" s="5">
        <f t="shared" si="195"/>
        <v>14</v>
      </c>
      <c r="D248" s="67">
        <v>0</v>
      </c>
      <c r="E248" s="5">
        <f>IFERROR(VLOOKUP(ROWS($D$224:$D248),$C$224:$D$260,2,0),0)</f>
        <v>0</v>
      </c>
    </row>
    <row r="249" spans="3:5" ht="15" hidden="1" x14ac:dyDescent="0.25">
      <c r="C249" s="5">
        <f t="shared" si="195"/>
        <v>14</v>
      </c>
      <c r="D249" s="67">
        <v>0</v>
      </c>
      <c r="E249" s="5">
        <f>IFERROR(VLOOKUP(ROWS($D$224:$D249),$C$224:$D$260,2,0),0)</f>
        <v>0</v>
      </c>
    </row>
    <row r="250" spans="3:5" ht="15" hidden="1" x14ac:dyDescent="0.25">
      <c r="C250" s="5">
        <f t="shared" si="195"/>
        <v>20</v>
      </c>
      <c r="D250" s="67" t="str">
        <f t="array" ref="D250:D260">TRANSPOSE(IH9:JA9)</f>
        <v>ABC+3TC+AZT</v>
      </c>
      <c r="E250" s="5">
        <f>IFERROR(VLOOKUP(ROWS($D$224:$D250),$C$224:$D$260,2,0),0)</f>
        <v>0</v>
      </c>
    </row>
    <row r="251" spans="3:5" ht="15" hidden="1" x14ac:dyDescent="0.25">
      <c r="C251" s="5">
        <f t="shared" si="195"/>
        <v>15</v>
      </c>
      <c r="D251" s="67" t="str">
        <v>AZT+3TC+NVP</v>
      </c>
      <c r="E251" s="5">
        <f>IFERROR(VLOOKUP(ROWS($D$224:$D251),$C$224:$D$260,2,0),0)</f>
        <v>0</v>
      </c>
    </row>
    <row r="252" spans="3:5" ht="15" hidden="1" x14ac:dyDescent="0.25">
      <c r="C252" s="5">
        <f t="shared" si="195"/>
        <v>4</v>
      </c>
      <c r="D252" s="67" t="str">
        <v>TDF+3TC+EFV</v>
      </c>
      <c r="E252" s="5">
        <f>IFERROR(VLOOKUP(ROWS($D$224:$D252),$C$224:$D$260,2,0),0)</f>
        <v>0</v>
      </c>
    </row>
    <row r="253" spans="3:5" ht="15" hidden="1" x14ac:dyDescent="0.25">
      <c r="C253" s="5">
        <f t="shared" si="195"/>
        <v>2</v>
      </c>
      <c r="D253" s="67" t="str">
        <v>TDF+FTC+EFV</v>
      </c>
      <c r="E253" s="5">
        <f>IFERROR(VLOOKUP(ROWS($D$224:$D253),$C$224:$D$260,2,0),0)</f>
        <v>0</v>
      </c>
    </row>
    <row r="254" spans="3:5" ht="15" hidden="1" x14ac:dyDescent="0.25">
      <c r="C254" s="5">
        <f t="shared" si="195"/>
        <v>14</v>
      </c>
      <c r="D254" s="67">
        <v>0</v>
      </c>
      <c r="E254" s="5">
        <f>IFERROR(VLOOKUP(ROWS($D$224:$D254),$C$224:$D$260,2,0),0)</f>
        <v>0</v>
      </c>
    </row>
    <row r="255" spans="3:5" ht="15" hidden="1" x14ac:dyDescent="0.25">
      <c r="C255" s="5">
        <f t="shared" si="195"/>
        <v>14</v>
      </c>
      <c r="D255" s="67">
        <v>0</v>
      </c>
      <c r="E255" s="5">
        <f>IFERROR(VLOOKUP(ROWS($D$224:$D255),$C$224:$D$260,2,0),0)</f>
        <v>0</v>
      </c>
    </row>
    <row r="256" spans="3:5" ht="15" hidden="1" x14ac:dyDescent="0.25">
      <c r="C256" s="5">
        <f t="shared" si="195"/>
        <v>14</v>
      </c>
      <c r="D256" s="67">
        <v>0</v>
      </c>
      <c r="E256" s="5">
        <f>IFERROR(VLOOKUP(ROWS($D$224:$D256),$C$224:$D$260,2,0),0)</f>
        <v>0</v>
      </c>
    </row>
    <row r="257" spans="3:5" ht="15" hidden="1" x14ac:dyDescent="0.25">
      <c r="C257" s="5">
        <f t="shared" si="195"/>
        <v>14</v>
      </c>
      <c r="D257" s="67">
        <v>0</v>
      </c>
      <c r="E257" s="5">
        <f>IFERROR(VLOOKUP(ROWS($D$224:$D257),$C$224:$D$260,2,0),0)</f>
        <v>0</v>
      </c>
    </row>
    <row r="258" spans="3:5" ht="15" hidden="1" x14ac:dyDescent="0.25">
      <c r="C258" s="5">
        <f t="shared" si="195"/>
        <v>14</v>
      </c>
      <c r="D258" s="67">
        <v>0</v>
      </c>
      <c r="E258" s="5">
        <f>IFERROR(VLOOKUP(ROWS($D$224:$D258),$C$224:$D$260,2,0),0)</f>
        <v>0</v>
      </c>
    </row>
    <row r="259" spans="3:5" ht="15" hidden="1" x14ac:dyDescent="0.25">
      <c r="C259" s="5">
        <f t="shared" si="195"/>
        <v>14</v>
      </c>
      <c r="D259" s="67">
        <v>0</v>
      </c>
      <c r="E259" s="5">
        <f>IFERROR(VLOOKUP(ROWS($D$224:$D259),$C$224:$D$260,2,0),0)</f>
        <v>0</v>
      </c>
    </row>
    <row r="260" spans="3:5" ht="15" hidden="1" x14ac:dyDescent="0.25">
      <c r="C260" s="5">
        <f t="shared" si="195"/>
        <v>14</v>
      </c>
      <c r="D260" s="67">
        <v>0</v>
      </c>
      <c r="E260" s="5">
        <f>IFERROR(VLOOKUP(ROWS($D$224:$D260),$C$224:$D$260,2,0),0)</f>
        <v>0</v>
      </c>
    </row>
    <row r="261" spans="3:5" ht="15" hidden="1" x14ac:dyDescent="0.25">
      <c r="E261">
        <f>'6. Patients'!G477</f>
        <v>0</v>
      </c>
    </row>
  </sheetData>
  <sheetProtection sheet="1" objects="1" scenarios="1"/>
  <conditionalFormatting sqref="UD78:UD107 UD43:UD73 UD10:UD39 DP43:FL43 DO10:FL39 FN10:GG39 FN43:GG73 FN78:GG107 DO44:FL73 DO78:FL107 OP10:QN39 OP43:QN73 OP78:QN107 GI10:IF39 RK10:TH39 RK43:TH73 RK78:TH107 GI43:IF73 GI78:IF107 IH43:KZ73 IH78:KZ107 IH10:KZ39">
    <cfRule type="cellIs" dxfId="89" priority="39" operator="notEqual">
      <formula>0</formula>
    </cfRule>
  </conditionalFormatting>
  <conditionalFormatting sqref="LB10:LU39 LB43:LU73 LB78:LU107 LW10:NT39 LW43:NT73 LW78:NT107 NV10:OO39 NV43:OO73 NV78:OO107">
    <cfRule type="cellIs" dxfId="88" priority="7" operator="notEqual">
      <formula>0</formula>
    </cfRule>
  </conditionalFormatting>
  <conditionalFormatting sqref="QP10:RI39 QP43:RI73 QP78:RI107 TJ10:UC39 TJ43:UC73 TJ78:UC107">
    <cfRule type="cellIs" dxfId="87" priority="6" operator="notEqual">
      <formula>0</formula>
    </cfRule>
  </conditionalFormatting>
  <conditionalFormatting sqref="G10:AQ39 G44:AQ73 G78:AQ107 G116:S145">
    <cfRule type="expression" dxfId="86" priority="5">
      <formula>G10=0</formula>
    </cfRule>
  </conditionalFormatting>
  <conditionalFormatting sqref="G150:S179">
    <cfRule type="expression" dxfId="85" priority="4">
      <formula>G150=0</formula>
    </cfRule>
  </conditionalFormatting>
  <conditionalFormatting sqref="G185:S214">
    <cfRule type="expression" dxfId="84" priority="3">
      <formula>G185=0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/>
  </sheetPr>
  <dimension ref="B2:CI165"/>
  <sheetViews>
    <sheetView showGridLines="0" zoomScale="70" zoomScaleNormal="70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B3" sqref="B3"/>
    </sheetView>
  </sheetViews>
  <sheetFormatPr defaultColWidth="9.109375" defaultRowHeight="14.4" outlineLevelRow="1" x14ac:dyDescent="0.3"/>
  <cols>
    <col min="1" max="2" width="1.6640625" style="106" customWidth="1"/>
    <col min="3" max="3" width="46.44140625" style="106" bestFit="1" customWidth="1"/>
    <col min="4" max="4" width="13.88671875" style="106" customWidth="1"/>
    <col min="5" max="5" width="10.44140625" style="106" customWidth="1"/>
    <col min="6" max="6" width="9.109375" style="106" customWidth="1"/>
    <col min="7" max="7" width="2.6640625" style="106" customWidth="1"/>
    <col min="8" max="8" width="8.88671875" style="106" customWidth="1"/>
    <col min="9" max="43" width="7.33203125" style="106" customWidth="1"/>
    <col min="44" max="44" width="10.5546875" style="106" bestFit="1" customWidth="1"/>
    <col min="45" max="47" width="7.109375" style="106" bestFit="1" customWidth="1"/>
    <col min="48" max="51" width="9.109375" style="106"/>
    <col min="52" max="52" width="9.109375" style="106" customWidth="1"/>
    <col min="53" max="16384" width="9.109375" style="106"/>
  </cols>
  <sheetData>
    <row r="2" spans="2:87" s="133" customFormat="1" ht="26.25" x14ac:dyDescent="0.4">
      <c r="B2" s="132" t="s">
        <v>398</v>
      </c>
    </row>
    <row r="3" spans="2:87" ht="15" x14ac:dyDescent="0.25">
      <c r="C3" s="431" t="s">
        <v>364</v>
      </c>
    </row>
    <row r="4" spans="2:87" ht="18.75" x14ac:dyDescent="0.3">
      <c r="B4" s="325" t="s">
        <v>164</v>
      </c>
      <c r="C4" s="325"/>
      <c r="D4" s="325"/>
      <c r="E4" s="325"/>
      <c r="F4" s="325"/>
      <c r="H4" s="134" t="s">
        <v>152</v>
      </c>
    </row>
    <row r="5" spans="2:87" ht="15" x14ac:dyDescent="0.25">
      <c r="H5" s="134"/>
      <c r="AZ5" s="134" t="s">
        <v>124</v>
      </c>
    </row>
    <row r="6" spans="2:87" ht="15" x14ac:dyDescent="0.25">
      <c r="B6" s="356" t="s">
        <v>283</v>
      </c>
      <c r="H6" s="764"/>
      <c r="I6" s="765" t="s">
        <v>54</v>
      </c>
      <c r="J6" s="766"/>
      <c r="K6" s="347"/>
      <c r="L6" s="767" t="s">
        <v>55</v>
      </c>
      <c r="M6" s="768"/>
      <c r="N6" s="764"/>
      <c r="O6" s="765" t="s">
        <v>56</v>
      </c>
      <c r="P6" s="766"/>
      <c r="Q6" s="347"/>
      <c r="R6" s="767" t="s">
        <v>57</v>
      </c>
      <c r="S6" s="768"/>
      <c r="T6" s="764"/>
      <c r="U6" s="765" t="s">
        <v>58</v>
      </c>
      <c r="V6" s="766"/>
      <c r="W6" s="347"/>
      <c r="X6" s="767" t="s">
        <v>59</v>
      </c>
      <c r="Y6" s="768"/>
      <c r="Z6" s="764"/>
      <c r="AA6" s="765" t="s">
        <v>60</v>
      </c>
      <c r="AB6" s="766"/>
      <c r="AC6" s="347"/>
      <c r="AD6" s="767" t="s">
        <v>61</v>
      </c>
      <c r="AE6" s="768"/>
      <c r="AF6" s="764"/>
      <c r="AG6" s="765" t="s">
        <v>62</v>
      </c>
      <c r="AH6" s="766"/>
      <c r="AI6" s="347"/>
      <c r="AJ6" s="767" t="s">
        <v>63</v>
      </c>
      <c r="AK6" s="768"/>
      <c r="AL6" s="764"/>
      <c r="AM6" s="765" t="s">
        <v>64</v>
      </c>
      <c r="AN6" s="766"/>
      <c r="AO6" s="347"/>
      <c r="AP6" s="767" t="s">
        <v>65</v>
      </c>
      <c r="AQ6" s="768"/>
      <c r="AZ6" s="326" t="str">
        <f>H8</f>
        <v>M1</v>
      </c>
      <c r="BA6" s="326" t="str">
        <f t="shared" ref="BA6:CI6" si="0">I8</f>
        <v>M2</v>
      </c>
      <c r="BB6" s="326" t="str">
        <f t="shared" si="0"/>
        <v>M3</v>
      </c>
      <c r="BC6" s="326" t="str">
        <f t="shared" si="0"/>
        <v>M4</v>
      </c>
      <c r="BD6" s="326" t="str">
        <f t="shared" si="0"/>
        <v>M5</v>
      </c>
      <c r="BE6" s="326" t="str">
        <f t="shared" si="0"/>
        <v>M6</v>
      </c>
      <c r="BF6" s="326" t="str">
        <f t="shared" si="0"/>
        <v>M7</v>
      </c>
      <c r="BG6" s="326" t="str">
        <f t="shared" si="0"/>
        <v>M8</v>
      </c>
      <c r="BH6" s="326" t="str">
        <f t="shared" si="0"/>
        <v>M9</v>
      </c>
      <c r="BI6" s="326" t="str">
        <f t="shared" si="0"/>
        <v>M10</v>
      </c>
      <c r="BJ6" s="326" t="str">
        <f t="shared" si="0"/>
        <v>M11</v>
      </c>
      <c r="BK6" s="326" t="str">
        <f t="shared" si="0"/>
        <v>M12</v>
      </c>
      <c r="BL6" s="326" t="str">
        <f t="shared" si="0"/>
        <v>M13</v>
      </c>
      <c r="BM6" s="326" t="str">
        <f t="shared" si="0"/>
        <v>M14</v>
      </c>
      <c r="BN6" s="326" t="str">
        <f t="shared" si="0"/>
        <v>M15</v>
      </c>
      <c r="BO6" s="326" t="str">
        <f t="shared" si="0"/>
        <v>M16</v>
      </c>
      <c r="BP6" s="326" t="str">
        <f t="shared" si="0"/>
        <v>M17</v>
      </c>
      <c r="BQ6" s="326" t="str">
        <f t="shared" si="0"/>
        <v>M18</v>
      </c>
      <c r="BR6" s="326" t="str">
        <f t="shared" si="0"/>
        <v>M19</v>
      </c>
      <c r="BS6" s="326" t="str">
        <f t="shared" si="0"/>
        <v>M20</v>
      </c>
      <c r="BT6" s="326" t="str">
        <f t="shared" si="0"/>
        <v>M21</v>
      </c>
      <c r="BU6" s="326" t="str">
        <f t="shared" si="0"/>
        <v>M22</v>
      </c>
      <c r="BV6" s="326" t="str">
        <f t="shared" si="0"/>
        <v>M23</v>
      </c>
      <c r="BW6" s="326" t="str">
        <f t="shared" si="0"/>
        <v>M24</v>
      </c>
      <c r="BX6" s="326" t="str">
        <f t="shared" si="0"/>
        <v>M25</v>
      </c>
      <c r="BY6" s="326" t="str">
        <f t="shared" si="0"/>
        <v>M26</v>
      </c>
      <c r="BZ6" s="326" t="str">
        <f t="shared" si="0"/>
        <v>M27</v>
      </c>
      <c r="CA6" s="326" t="str">
        <f t="shared" si="0"/>
        <v>M28</v>
      </c>
      <c r="CB6" s="326" t="str">
        <f t="shared" si="0"/>
        <v>M29</v>
      </c>
      <c r="CC6" s="326" t="str">
        <f t="shared" si="0"/>
        <v>M30</v>
      </c>
      <c r="CD6" s="326" t="str">
        <f t="shared" si="0"/>
        <v>M31</v>
      </c>
      <c r="CE6" s="326" t="str">
        <f t="shared" si="0"/>
        <v>M32</v>
      </c>
      <c r="CF6" s="326" t="str">
        <f t="shared" si="0"/>
        <v>M33</v>
      </c>
      <c r="CG6" s="326" t="str">
        <f t="shared" si="0"/>
        <v>M34</v>
      </c>
      <c r="CH6" s="326" t="str">
        <f t="shared" si="0"/>
        <v>M35</v>
      </c>
      <c r="CI6" s="326" t="str">
        <f t="shared" si="0"/>
        <v>M36</v>
      </c>
    </row>
    <row r="7" spans="2:87" ht="15" hidden="1" x14ac:dyDescent="0.25">
      <c r="H7" s="769">
        <v>1</v>
      </c>
      <c r="I7" s="765">
        <v>1</v>
      </c>
      <c r="J7" s="766">
        <v>1</v>
      </c>
      <c r="K7" s="347">
        <v>1</v>
      </c>
      <c r="L7" s="767">
        <v>1</v>
      </c>
      <c r="M7" s="768">
        <v>1</v>
      </c>
      <c r="N7" s="769">
        <v>1</v>
      </c>
      <c r="O7" s="765">
        <v>1</v>
      </c>
      <c r="P7" s="766">
        <v>1</v>
      </c>
      <c r="Q7" s="347">
        <v>1</v>
      </c>
      <c r="R7" s="767">
        <v>1</v>
      </c>
      <c r="S7" s="768">
        <v>1</v>
      </c>
      <c r="T7" s="769">
        <v>2</v>
      </c>
      <c r="U7" s="765">
        <v>2</v>
      </c>
      <c r="V7" s="766">
        <v>2</v>
      </c>
      <c r="W7" s="347">
        <v>2</v>
      </c>
      <c r="X7" s="767">
        <v>2</v>
      </c>
      <c r="Y7" s="768">
        <v>2</v>
      </c>
      <c r="Z7" s="769">
        <v>2</v>
      </c>
      <c r="AA7" s="765">
        <v>2</v>
      </c>
      <c r="AB7" s="766">
        <v>2</v>
      </c>
      <c r="AC7" s="347">
        <v>2</v>
      </c>
      <c r="AD7" s="767">
        <v>2</v>
      </c>
      <c r="AE7" s="768">
        <v>2</v>
      </c>
      <c r="AF7" s="769">
        <v>3</v>
      </c>
      <c r="AG7" s="765">
        <v>3</v>
      </c>
      <c r="AH7" s="766">
        <v>3</v>
      </c>
      <c r="AI7" s="347">
        <v>3</v>
      </c>
      <c r="AJ7" s="767">
        <v>3</v>
      </c>
      <c r="AK7" s="768">
        <v>3</v>
      </c>
      <c r="AL7" s="769">
        <v>3</v>
      </c>
      <c r="AM7" s="765">
        <v>3</v>
      </c>
      <c r="AN7" s="766">
        <v>3</v>
      </c>
      <c r="AO7" s="347">
        <v>3</v>
      </c>
      <c r="AP7" s="767">
        <v>3</v>
      </c>
      <c r="AQ7" s="768">
        <v>3</v>
      </c>
    </row>
    <row r="8" spans="2:87" ht="30" x14ac:dyDescent="0.25">
      <c r="B8" s="328" t="s">
        <v>162</v>
      </c>
      <c r="C8" s="329"/>
      <c r="D8" s="160" t="s">
        <v>117</v>
      </c>
      <c r="E8" s="770" t="s">
        <v>156</v>
      </c>
      <c r="F8" s="160" t="s">
        <v>119</v>
      </c>
      <c r="H8" s="771" t="s">
        <v>29</v>
      </c>
      <c r="I8" s="771" t="s">
        <v>30</v>
      </c>
      <c r="J8" s="771" t="s">
        <v>31</v>
      </c>
      <c r="K8" s="771" t="s">
        <v>32</v>
      </c>
      <c r="L8" s="771" t="s">
        <v>33</v>
      </c>
      <c r="M8" s="771" t="s">
        <v>34</v>
      </c>
      <c r="N8" s="771" t="s">
        <v>35</v>
      </c>
      <c r="O8" s="771" t="s">
        <v>36</v>
      </c>
      <c r="P8" s="771" t="s">
        <v>37</v>
      </c>
      <c r="Q8" s="771" t="s">
        <v>38</v>
      </c>
      <c r="R8" s="771" t="s">
        <v>39</v>
      </c>
      <c r="S8" s="771" t="s">
        <v>40</v>
      </c>
      <c r="T8" s="771" t="s">
        <v>41</v>
      </c>
      <c r="U8" s="771" t="s">
        <v>42</v>
      </c>
      <c r="V8" s="771" t="s">
        <v>43</v>
      </c>
      <c r="W8" s="771" t="s">
        <v>44</v>
      </c>
      <c r="X8" s="771" t="s">
        <v>45</v>
      </c>
      <c r="Y8" s="771" t="s">
        <v>46</v>
      </c>
      <c r="Z8" s="771" t="s">
        <v>47</v>
      </c>
      <c r="AA8" s="771" t="s">
        <v>48</v>
      </c>
      <c r="AB8" s="771" t="s">
        <v>49</v>
      </c>
      <c r="AC8" s="771" t="s">
        <v>50</v>
      </c>
      <c r="AD8" s="771" t="s">
        <v>51</v>
      </c>
      <c r="AE8" s="771" t="s">
        <v>52</v>
      </c>
      <c r="AF8" s="771" t="s">
        <v>66</v>
      </c>
      <c r="AG8" s="771" t="s">
        <v>67</v>
      </c>
      <c r="AH8" s="771" t="s">
        <v>68</v>
      </c>
      <c r="AI8" s="771" t="s">
        <v>69</v>
      </c>
      <c r="AJ8" s="771" t="s">
        <v>70</v>
      </c>
      <c r="AK8" s="771" t="s">
        <v>71</v>
      </c>
      <c r="AL8" s="771" t="s">
        <v>72</v>
      </c>
      <c r="AM8" s="771" t="s">
        <v>73</v>
      </c>
      <c r="AN8" s="771" t="s">
        <v>74</v>
      </c>
      <c r="AO8" s="771" t="s">
        <v>75</v>
      </c>
      <c r="AP8" s="771" t="s">
        <v>76</v>
      </c>
      <c r="AQ8" s="771" t="s">
        <v>77</v>
      </c>
      <c r="AZ8" s="330"/>
      <c r="BA8" s="331"/>
      <c r="BB8" s="331"/>
      <c r="BC8" s="331"/>
      <c r="BD8" s="331"/>
      <c r="BE8" s="331"/>
      <c r="BF8" s="331"/>
      <c r="BG8" s="331"/>
      <c r="BH8" s="331"/>
      <c r="BI8" s="331"/>
      <c r="BJ8" s="331"/>
      <c r="BK8" s="331"/>
      <c r="BL8" s="331"/>
      <c r="BM8" s="331"/>
      <c r="BN8" s="331"/>
      <c r="BO8" s="331"/>
      <c r="BP8" s="331"/>
      <c r="BQ8" s="331"/>
      <c r="BR8" s="331"/>
      <c r="BS8" s="331"/>
      <c r="BT8" s="331"/>
      <c r="BU8" s="331"/>
      <c r="BV8" s="331"/>
      <c r="BW8" s="331"/>
      <c r="BX8" s="331"/>
      <c r="BY8" s="331"/>
      <c r="BZ8" s="331"/>
      <c r="CA8" s="331"/>
      <c r="CB8" s="331"/>
      <c r="CC8" s="331"/>
      <c r="CD8" s="331"/>
      <c r="CE8" s="331"/>
      <c r="CF8" s="331"/>
      <c r="CG8" s="331"/>
      <c r="CH8" s="331"/>
      <c r="CI8" s="331"/>
    </row>
    <row r="9" spans="2:87" ht="15" x14ac:dyDescent="0.25">
      <c r="B9" s="772"/>
      <c r="C9" s="772" t="str">
        <f>IFERROR(VLOOKUP(ROWS($C$9:$C9),'5. Form Breakdown'!$AI$11:$AJ$138,COLUMNS('5. Form Breakdown'!$AI$11:$AJ$11),0),"")</f>
        <v>3TC 0 - susp - dose in ml</v>
      </c>
      <c r="D9" s="772" t="str">
        <f>IFERROR(VLOOKUP($C9,'5a. Dosing'!$E$11:$F$138,2,0),"")</f>
        <v>3TC</v>
      </c>
      <c r="E9" s="773" t="str">
        <f>IFERROR(INDEX('5. Form Breakdown'!$AL$11:$BL$138,MATCH('7. Consumption'!$C9,'5. Form Breakdown'!$AK$11:$AK$138,0),MATCH('5. Form Breakdown'!$AX$10,'5. Form Breakdown'!$AL$10:$BL$10,0)),"")</f>
        <v/>
      </c>
      <c r="F9" s="774">
        <f>IFERROR(INDEX('5. Form Breakdown'!$AL$11:$BL$138,MATCH('7. Consumption'!$C9,'5. Form Breakdown'!$AK$11:$AK$138,0),MATCH('5. Form Breakdown'!$BL$10,'5. Form Breakdown'!$AL$10:$BL$10,0)),"")</f>
        <v>0</v>
      </c>
      <c r="H9" s="775">
        <f ca="1">ROUNDUP(IFERROR($F9*$E9*CHOOSE(H$7,
IFERROR(SUMPRODUCT('6. Patients'!CA$10:CA$107,OFFSET('6. Patients'!$DN$9,1,MATCH($D9,'6. Patients'!$DO$9:$FL$9,0),ROWS('6. Patients'!DN$10:DN$107))),0)+
IFERROR(SUMPRODUCT('6. Patients'!CA$10:CA$107,OFFSET('6. Patients'!$FM$9,1,MATCH($D9,'6. Patients'!$FN$9:$GG$9,0),ROWS('6. Patients'!DN$10:DN$107))),0)+
IFERROR(SUMPRODUCT('6. Patients'!CA$10:CA$107,OFFSET('6. Patients'!$GH$9,1,MATCH($D9,'6. Patients'!$GI$9:$IF$9,0),ROWS('6. Patients'!DN$10:DN$107))),0)+
IFERROR(SUMPRODUCT('6. Patients'!CA$10:CA$107,OFFSET('6. Patients'!$IG$9,1,MATCH($D9,'6. Patients'!$IH$9:$JA$9,0),ROWS('6. Patients'!DN$10:DN$107))),0),
IFERROR(SUMPRODUCT('6. Patients'!CA$10:CA$107,OFFSET('6. Patients'!$JB$9,1,MATCH($D9,'6. Patients'!$JC$9:$KZ$9,0),ROWS('6. Patients'!DN$10:DN$107))),0)+
IFERROR(SUMPRODUCT('6. Patients'!CA$10:CA$107,OFFSET('6. Patients'!$LA$9,1,MATCH($D9,'6. Patients'!$LB$9:$LU$9,0),ROWS('6. Patients'!DN$10:DN$107))),0)+
IFERROR(SUMPRODUCT('6. Patients'!CA$10:CA$107,OFFSET('6. Patients'!$LV$9,1,MATCH($D9,'6. Patients'!$LW$9:$NT$9,0),ROWS('6. Patients'!DN$10:DN$107))),0)+
IFERROR(SUMPRODUCT('6. Patients'!CA$10:CA$107,OFFSET('6. Patients'!$NU$9,1,MATCH($D9,'6. Patients'!$NV$9:$OO$9,0),ROWS('6. Patients'!DN$10:DN$107))),0),
IFERROR(SUMPRODUCT('6. Patients'!CA$10:CA$107,OFFSET('6. Patients'!$OP$9,1,MATCH($D9,'6. Patients'!$OQ$9:$QN$9,0),ROWS('6. Patients'!DN$10:DN$107))),0)+
IFERROR(SUMPRODUCT('6. Patients'!CA$10:CA$107,OFFSET('6. Patients'!$QO$9,1,MATCH($D9,'6. Patients'!$QP$9:$RI$9,0),ROWS('6. Patients'!DN$10:DN$107))),0)+
IFERROR(SUMPRODUCT('6. Patients'!CA$10:CA$107,OFFSET('6. Patients'!$RJ$9,1,MATCH($D9,'6. Patients'!$RK$9:$TH$9,0),ROWS('6. Patients'!DN$10:DN$107))),0)+
IFERROR(SUMPRODUCT('6. Patients'!CA$10:CA$107,OFFSET('6. Patients'!$TI$9,1,MATCH($D9,'6. Patients'!$TJ$9:$UC$9,0),ROWS('6. Patients'!DN$10:DN$107))),0))+
IFERROR(VLOOKUP($D9,$H$116:$L$146,COLUMNS($H$115:$J$115)-1+H$7,0)*$E9*$F9*'1. General Inputs'!$J$25,0),0),0)</f>
        <v>0</v>
      </c>
      <c r="I9" s="775">
        <f ca="1">ROUNDUP(IFERROR($F9*$E9*CHOOSE(I$7,
IFERROR(SUMPRODUCT('6. Patients'!CB$10:CB$107,OFFSET('6. Patients'!$DN$9,1,MATCH($D9,'6. Patients'!$DO$9:$FL$9,0),ROWS('6. Patients'!DO$10:DO$107))),0)+
IFERROR(SUMPRODUCT('6. Patients'!CB$10:CB$107,OFFSET('6. Patients'!$FM$9,1,MATCH($D9,'6. Patients'!$FN$9:$GG$9,0),ROWS('6. Patients'!DO$10:DO$107))),0)+
IFERROR(SUMPRODUCT('6. Patients'!CB$10:CB$107,OFFSET('6. Patients'!$GH$9,1,MATCH($D9,'6. Patients'!$GI$9:$IF$9,0),ROWS('6. Patients'!DO$10:DO$107))),0)+
IFERROR(SUMPRODUCT('6. Patients'!CB$10:CB$107,OFFSET('6. Patients'!$IG$9,1,MATCH($D9,'6. Patients'!$IH$9:$JA$9,0),ROWS('6. Patients'!DO$10:DO$107))),0),
IFERROR(SUMPRODUCT('6. Patients'!CB$10:CB$107,OFFSET('6. Patients'!$JB$9,1,MATCH($D9,'6. Patients'!$JC$9:$KZ$9,0),ROWS('6. Patients'!DO$10:DO$107))),0)+
IFERROR(SUMPRODUCT('6. Patients'!CB$10:CB$107,OFFSET('6. Patients'!$LA$9,1,MATCH($D9,'6. Patients'!$LB$9:$LU$9,0),ROWS('6. Patients'!DO$10:DO$107))),0)+
IFERROR(SUMPRODUCT('6. Patients'!CB$10:CB$107,OFFSET('6. Patients'!$LV$9,1,MATCH($D9,'6. Patients'!$LW$9:$NT$9,0),ROWS('6. Patients'!DO$10:DO$107))),0)+
IFERROR(SUMPRODUCT('6. Patients'!CB$10:CB$107,OFFSET('6. Patients'!$NU$9,1,MATCH($D9,'6. Patients'!$NV$9:$OO$9,0),ROWS('6. Patients'!DO$10:DO$107))),0),
IFERROR(SUMPRODUCT('6. Patients'!CB$10:CB$107,OFFSET('6. Patients'!$OP$9,1,MATCH($D9,'6. Patients'!$OQ$9:$QN$9,0),ROWS('6. Patients'!DO$10:DO$107))),0)+
IFERROR(SUMPRODUCT('6. Patients'!CB$10:CB$107,OFFSET('6. Patients'!$QO$9,1,MATCH($D9,'6. Patients'!$QP$9:$RI$9,0),ROWS('6. Patients'!DO$10:DO$107))),0)+
IFERROR(SUMPRODUCT('6. Patients'!CB$10:CB$107,OFFSET('6. Patients'!$RJ$9,1,MATCH($D9,'6. Patients'!$RK$9:$TH$9,0),ROWS('6. Patients'!DO$10:DO$107))),0)+
IFERROR(SUMPRODUCT('6. Patients'!CB$10:CB$107,OFFSET('6. Patients'!$TI$9,1,MATCH($D9,'6. Patients'!$TJ$9:$UC$9,0),ROWS('6. Patients'!DO$10:DO$107))),0))+
IFERROR(VLOOKUP($D9,$H$116:$L$146,COLUMNS($H$115:$J$115)-1+I$7,0)*$E9*$F9*'1. General Inputs'!$J$25,0),0),0)</f>
        <v>0</v>
      </c>
      <c r="J9" s="775">
        <f ca="1">ROUNDUP(IFERROR($F9*$E9*CHOOSE(J$7,
IFERROR(SUMPRODUCT('6. Patients'!CC$10:CC$107,OFFSET('6. Patients'!$DN$9,1,MATCH($D9,'6. Patients'!$DO$9:$FL$9,0),ROWS('6. Patients'!DP$10:DP$107))),0)+
IFERROR(SUMPRODUCT('6. Patients'!CC$10:CC$107,OFFSET('6. Patients'!$FM$9,1,MATCH($D9,'6. Patients'!$FN$9:$GG$9,0),ROWS('6. Patients'!DP$10:DP$107))),0)+
IFERROR(SUMPRODUCT('6. Patients'!CC$10:CC$107,OFFSET('6. Patients'!$GH$9,1,MATCH($D9,'6. Patients'!$GI$9:$IF$9,0),ROWS('6. Patients'!DP$10:DP$107))),0)+
IFERROR(SUMPRODUCT('6. Patients'!CC$10:CC$107,OFFSET('6. Patients'!$IG$9,1,MATCH($D9,'6. Patients'!$IH$9:$JA$9,0),ROWS('6. Patients'!DP$10:DP$107))),0),
IFERROR(SUMPRODUCT('6. Patients'!CC$10:CC$107,OFFSET('6. Patients'!$JB$9,1,MATCH($D9,'6. Patients'!$JC$9:$KZ$9,0),ROWS('6. Patients'!DP$10:DP$107))),0)+
IFERROR(SUMPRODUCT('6. Patients'!CC$10:CC$107,OFFSET('6. Patients'!$LA$9,1,MATCH($D9,'6. Patients'!$LB$9:$LU$9,0),ROWS('6. Patients'!DP$10:DP$107))),0)+
IFERROR(SUMPRODUCT('6. Patients'!CC$10:CC$107,OFFSET('6. Patients'!$LV$9,1,MATCH($D9,'6. Patients'!$LW$9:$NT$9,0),ROWS('6. Patients'!DP$10:DP$107))),0)+
IFERROR(SUMPRODUCT('6. Patients'!CC$10:CC$107,OFFSET('6. Patients'!$NU$9,1,MATCH($D9,'6. Patients'!$NV$9:$OO$9,0),ROWS('6. Patients'!DP$10:DP$107))),0),
IFERROR(SUMPRODUCT('6. Patients'!CC$10:CC$107,OFFSET('6. Patients'!$OP$9,1,MATCH($D9,'6. Patients'!$OQ$9:$QN$9,0),ROWS('6. Patients'!DP$10:DP$107))),0)+
IFERROR(SUMPRODUCT('6. Patients'!CC$10:CC$107,OFFSET('6. Patients'!$QO$9,1,MATCH($D9,'6. Patients'!$QP$9:$RI$9,0),ROWS('6. Patients'!DP$10:DP$107))),0)+
IFERROR(SUMPRODUCT('6. Patients'!CC$10:CC$107,OFFSET('6. Patients'!$RJ$9,1,MATCH($D9,'6. Patients'!$RK$9:$TH$9,0),ROWS('6. Patients'!DP$10:DP$107))),0)+
IFERROR(SUMPRODUCT('6. Patients'!CC$10:CC$107,OFFSET('6. Patients'!$TI$9,1,MATCH($D9,'6. Patients'!$TJ$9:$UC$9,0),ROWS('6. Patients'!DP$10:DP$107))),0))+
IFERROR(VLOOKUP($D9,$H$116:$L$146,COLUMNS($H$115:$J$115)-1+J$7,0)*$E9*$F9*'1. General Inputs'!$J$25,0),0),0)</f>
        <v>0</v>
      </c>
      <c r="K9" s="775">
        <f ca="1">ROUNDUP(IFERROR($F9*$E9*CHOOSE(K$7,
IFERROR(SUMPRODUCT('6. Patients'!CD$10:CD$107,OFFSET('6. Patients'!$DN$9,1,MATCH($D9,'6. Patients'!$DO$9:$FL$9,0),ROWS('6. Patients'!DQ$10:DQ$107))),0)+
IFERROR(SUMPRODUCT('6. Patients'!CD$10:CD$107,OFFSET('6. Patients'!$FM$9,1,MATCH($D9,'6. Patients'!$FN$9:$GG$9,0),ROWS('6. Patients'!DQ$10:DQ$107))),0)+
IFERROR(SUMPRODUCT('6. Patients'!CD$10:CD$107,OFFSET('6. Patients'!$GH$9,1,MATCH($D9,'6. Patients'!$GI$9:$IF$9,0),ROWS('6. Patients'!DQ$10:DQ$107))),0)+
IFERROR(SUMPRODUCT('6. Patients'!CD$10:CD$107,OFFSET('6. Patients'!$IG$9,1,MATCH($D9,'6. Patients'!$IH$9:$JA$9,0),ROWS('6. Patients'!DQ$10:DQ$107))),0),
IFERROR(SUMPRODUCT('6. Patients'!CD$10:CD$107,OFFSET('6. Patients'!$JB$9,1,MATCH($D9,'6. Patients'!$JC$9:$KZ$9,0),ROWS('6. Patients'!DQ$10:DQ$107))),0)+
IFERROR(SUMPRODUCT('6. Patients'!CD$10:CD$107,OFFSET('6. Patients'!$LA$9,1,MATCH($D9,'6. Patients'!$LB$9:$LU$9,0),ROWS('6. Patients'!DQ$10:DQ$107))),0)+
IFERROR(SUMPRODUCT('6. Patients'!CD$10:CD$107,OFFSET('6. Patients'!$LV$9,1,MATCH($D9,'6. Patients'!$LW$9:$NT$9,0),ROWS('6. Patients'!DQ$10:DQ$107))),0)+
IFERROR(SUMPRODUCT('6. Patients'!CD$10:CD$107,OFFSET('6. Patients'!$NU$9,1,MATCH($D9,'6. Patients'!$NV$9:$OO$9,0),ROWS('6. Patients'!DQ$10:DQ$107))),0),
IFERROR(SUMPRODUCT('6. Patients'!CD$10:CD$107,OFFSET('6. Patients'!$OP$9,1,MATCH($D9,'6. Patients'!$OQ$9:$QN$9,0),ROWS('6. Patients'!DQ$10:DQ$107))),0)+
IFERROR(SUMPRODUCT('6. Patients'!CD$10:CD$107,OFFSET('6. Patients'!$QO$9,1,MATCH($D9,'6. Patients'!$QP$9:$RI$9,0),ROWS('6. Patients'!DQ$10:DQ$107))),0)+
IFERROR(SUMPRODUCT('6. Patients'!CD$10:CD$107,OFFSET('6. Patients'!$RJ$9,1,MATCH($D9,'6. Patients'!$RK$9:$TH$9,0),ROWS('6. Patients'!DQ$10:DQ$107))),0)+
IFERROR(SUMPRODUCT('6. Patients'!CD$10:CD$107,OFFSET('6. Patients'!$TI$9,1,MATCH($D9,'6. Patients'!$TJ$9:$UC$9,0),ROWS('6. Patients'!DQ$10:DQ$107))),0))+
IFERROR(VLOOKUP($D9,$H$116:$L$146,COLUMNS($H$115:$J$115)-1+K$7,0)*$E9*$F9*'1. General Inputs'!$J$25,0),0),0)</f>
        <v>0</v>
      </c>
      <c r="L9" s="775">
        <f ca="1">ROUNDUP(IFERROR($F9*$E9*CHOOSE(L$7,
IFERROR(SUMPRODUCT('6. Patients'!CE$10:CE$107,OFFSET('6. Patients'!$DN$9,1,MATCH($D9,'6. Patients'!$DO$9:$FL$9,0),ROWS('6. Patients'!DR$10:DR$107))),0)+
IFERROR(SUMPRODUCT('6. Patients'!CE$10:CE$107,OFFSET('6. Patients'!$FM$9,1,MATCH($D9,'6. Patients'!$FN$9:$GG$9,0),ROWS('6. Patients'!DR$10:DR$107))),0)+
IFERROR(SUMPRODUCT('6. Patients'!CE$10:CE$107,OFFSET('6. Patients'!$GH$9,1,MATCH($D9,'6. Patients'!$GI$9:$IF$9,0),ROWS('6. Patients'!DR$10:DR$107))),0)+
IFERROR(SUMPRODUCT('6. Patients'!CE$10:CE$107,OFFSET('6. Patients'!$IG$9,1,MATCH($D9,'6. Patients'!$IH$9:$JA$9,0),ROWS('6. Patients'!DR$10:DR$107))),0),
IFERROR(SUMPRODUCT('6. Patients'!CE$10:CE$107,OFFSET('6. Patients'!$JB$9,1,MATCH($D9,'6. Patients'!$JC$9:$KZ$9,0),ROWS('6. Patients'!DR$10:DR$107))),0)+
IFERROR(SUMPRODUCT('6. Patients'!CE$10:CE$107,OFFSET('6. Patients'!$LA$9,1,MATCH($D9,'6. Patients'!$LB$9:$LU$9,0),ROWS('6. Patients'!DR$10:DR$107))),0)+
IFERROR(SUMPRODUCT('6. Patients'!CE$10:CE$107,OFFSET('6. Patients'!$LV$9,1,MATCH($D9,'6. Patients'!$LW$9:$NT$9,0),ROWS('6. Patients'!DR$10:DR$107))),0)+
IFERROR(SUMPRODUCT('6. Patients'!CE$10:CE$107,OFFSET('6. Patients'!$NU$9,1,MATCH($D9,'6. Patients'!$NV$9:$OO$9,0),ROWS('6. Patients'!DR$10:DR$107))),0),
IFERROR(SUMPRODUCT('6. Patients'!CE$10:CE$107,OFFSET('6. Patients'!$OP$9,1,MATCH($D9,'6. Patients'!$OQ$9:$QN$9,0),ROWS('6. Patients'!DR$10:DR$107))),0)+
IFERROR(SUMPRODUCT('6. Patients'!CE$10:CE$107,OFFSET('6. Patients'!$QO$9,1,MATCH($D9,'6. Patients'!$QP$9:$RI$9,0),ROWS('6. Patients'!DR$10:DR$107))),0)+
IFERROR(SUMPRODUCT('6. Patients'!CE$10:CE$107,OFFSET('6. Patients'!$RJ$9,1,MATCH($D9,'6. Patients'!$RK$9:$TH$9,0),ROWS('6. Patients'!DR$10:DR$107))),0)+
IFERROR(SUMPRODUCT('6. Patients'!CE$10:CE$107,OFFSET('6. Patients'!$TI$9,1,MATCH($D9,'6. Patients'!$TJ$9:$UC$9,0),ROWS('6. Patients'!DR$10:DR$107))),0))+
IFERROR(VLOOKUP($D9,$H$116:$L$146,COLUMNS($H$115:$J$115)-1+L$7,0)*$E9*$F9*'1. General Inputs'!$J$25,0),0),0)</f>
        <v>0</v>
      </c>
      <c r="M9" s="775">
        <f ca="1">ROUNDUP(IFERROR($F9*$E9*CHOOSE(M$7,
IFERROR(SUMPRODUCT('6. Patients'!CF$10:CF$107,OFFSET('6. Patients'!$DN$9,1,MATCH($D9,'6. Patients'!$DO$9:$FL$9,0),ROWS('6. Patients'!DS$10:DS$107))),0)+
IFERROR(SUMPRODUCT('6. Patients'!CF$10:CF$107,OFFSET('6. Patients'!$FM$9,1,MATCH($D9,'6. Patients'!$FN$9:$GG$9,0),ROWS('6. Patients'!DS$10:DS$107))),0)+
IFERROR(SUMPRODUCT('6. Patients'!CF$10:CF$107,OFFSET('6. Patients'!$GH$9,1,MATCH($D9,'6. Patients'!$GI$9:$IF$9,0),ROWS('6. Patients'!DS$10:DS$107))),0)+
IFERROR(SUMPRODUCT('6. Patients'!CF$10:CF$107,OFFSET('6. Patients'!$IG$9,1,MATCH($D9,'6. Patients'!$IH$9:$JA$9,0),ROWS('6. Patients'!DS$10:DS$107))),0),
IFERROR(SUMPRODUCT('6. Patients'!CF$10:CF$107,OFFSET('6. Patients'!$JB$9,1,MATCH($D9,'6. Patients'!$JC$9:$KZ$9,0),ROWS('6. Patients'!DS$10:DS$107))),0)+
IFERROR(SUMPRODUCT('6. Patients'!CF$10:CF$107,OFFSET('6. Patients'!$LA$9,1,MATCH($D9,'6. Patients'!$LB$9:$LU$9,0),ROWS('6. Patients'!DS$10:DS$107))),0)+
IFERROR(SUMPRODUCT('6. Patients'!CF$10:CF$107,OFFSET('6. Patients'!$LV$9,1,MATCH($D9,'6. Patients'!$LW$9:$NT$9,0),ROWS('6. Patients'!DS$10:DS$107))),0)+
IFERROR(SUMPRODUCT('6. Patients'!CF$10:CF$107,OFFSET('6. Patients'!$NU$9,1,MATCH($D9,'6. Patients'!$NV$9:$OO$9,0),ROWS('6. Patients'!DS$10:DS$107))),0),
IFERROR(SUMPRODUCT('6. Patients'!CF$10:CF$107,OFFSET('6. Patients'!$OP$9,1,MATCH($D9,'6. Patients'!$OQ$9:$QN$9,0),ROWS('6. Patients'!DS$10:DS$107))),0)+
IFERROR(SUMPRODUCT('6. Patients'!CF$10:CF$107,OFFSET('6. Patients'!$QO$9,1,MATCH($D9,'6. Patients'!$QP$9:$RI$9,0),ROWS('6. Patients'!DS$10:DS$107))),0)+
IFERROR(SUMPRODUCT('6. Patients'!CF$10:CF$107,OFFSET('6. Patients'!$RJ$9,1,MATCH($D9,'6. Patients'!$RK$9:$TH$9,0),ROWS('6. Patients'!DS$10:DS$107))),0)+
IFERROR(SUMPRODUCT('6. Patients'!CF$10:CF$107,OFFSET('6. Patients'!$TI$9,1,MATCH($D9,'6. Patients'!$TJ$9:$UC$9,0),ROWS('6. Patients'!DS$10:DS$107))),0))+
IFERROR(VLOOKUP($D9,$H$116:$L$146,COLUMNS($H$115:$J$115)-1+M$7,0)*$E9*$F9*'1. General Inputs'!$J$25,0),0),0)</f>
        <v>0</v>
      </c>
      <c r="N9" s="775">
        <f ca="1">ROUNDUP(IFERROR($F9*$E9*CHOOSE(N$7,
IFERROR(SUMPRODUCT('6. Patients'!CG$10:CG$107,OFFSET('6. Patients'!$DN$9,1,MATCH($D9,'6. Patients'!$DO$9:$FL$9,0),ROWS('6. Patients'!DT$10:DT$107))),0)+
IFERROR(SUMPRODUCT('6. Patients'!CG$10:CG$107,OFFSET('6. Patients'!$FM$9,1,MATCH($D9,'6. Patients'!$FN$9:$GG$9,0),ROWS('6. Patients'!DT$10:DT$107))),0)+
IFERROR(SUMPRODUCT('6. Patients'!CG$10:CG$107,OFFSET('6. Patients'!$GH$9,1,MATCH($D9,'6. Patients'!$GI$9:$IF$9,0),ROWS('6. Patients'!DT$10:DT$107))),0)+
IFERROR(SUMPRODUCT('6. Patients'!CG$10:CG$107,OFFSET('6. Patients'!$IG$9,1,MATCH($D9,'6. Patients'!$IH$9:$JA$9,0),ROWS('6. Patients'!DT$10:DT$107))),0),
IFERROR(SUMPRODUCT('6. Patients'!CG$10:CG$107,OFFSET('6. Patients'!$JB$9,1,MATCH($D9,'6. Patients'!$JC$9:$KZ$9,0),ROWS('6. Patients'!DT$10:DT$107))),0)+
IFERROR(SUMPRODUCT('6. Patients'!CG$10:CG$107,OFFSET('6. Patients'!$LA$9,1,MATCH($D9,'6. Patients'!$LB$9:$LU$9,0),ROWS('6. Patients'!DT$10:DT$107))),0)+
IFERROR(SUMPRODUCT('6. Patients'!CG$10:CG$107,OFFSET('6. Patients'!$LV$9,1,MATCH($D9,'6. Patients'!$LW$9:$NT$9,0),ROWS('6. Patients'!DT$10:DT$107))),0)+
IFERROR(SUMPRODUCT('6. Patients'!CG$10:CG$107,OFFSET('6. Patients'!$NU$9,1,MATCH($D9,'6. Patients'!$NV$9:$OO$9,0),ROWS('6. Patients'!DT$10:DT$107))),0),
IFERROR(SUMPRODUCT('6. Patients'!CG$10:CG$107,OFFSET('6. Patients'!$OP$9,1,MATCH($D9,'6. Patients'!$OQ$9:$QN$9,0),ROWS('6. Patients'!DT$10:DT$107))),0)+
IFERROR(SUMPRODUCT('6. Patients'!CG$10:CG$107,OFFSET('6. Patients'!$QO$9,1,MATCH($D9,'6. Patients'!$QP$9:$RI$9,0),ROWS('6. Patients'!DT$10:DT$107))),0)+
IFERROR(SUMPRODUCT('6. Patients'!CG$10:CG$107,OFFSET('6. Patients'!$RJ$9,1,MATCH($D9,'6. Patients'!$RK$9:$TH$9,0),ROWS('6. Patients'!DT$10:DT$107))),0)+
IFERROR(SUMPRODUCT('6. Patients'!CG$10:CG$107,OFFSET('6. Patients'!$TI$9,1,MATCH($D9,'6. Patients'!$TJ$9:$UC$9,0),ROWS('6. Patients'!DT$10:DT$107))),0))+
IFERROR(VLOOKUP($D9,$H$116:$L$146,COLUMNS($H$115:$J$115)-1+N$7,0)*$E9*$F9*'1. General Inputs'!$J$25,0),0),0)</f>
        <v>0</v>
      </c>
      <c r="O9" s="775">
        <f ca="1">ROUNDUP(IFERROR($F9*$E9*CHOOSE(O$7,
IFERROR(SUMPRODUCT('6. Patients'!CH$10:CH$107,OFFSET('6. Patients'!$DN$9,1,MATCH($D9,'6. Patients'!$DO$9:$FL$9,0),ROWS('6. Patients'!DU$10:DU$107))),0)+
IFERROR(SUMPRODUCT('6. Patients'!CH$10:CH$107,OFFSET('6. Patients'!$FM$9,1,MATCH($D9,'6. Patients'!$FN$9:$GG$9,0),ROWS('6. Patients'!DU$10:DU$107))),0)+
IFERROR(SUMPRODUCT('6. Patients'!CH$10:CH$107,OFFSET('6. Patients'!$GH$9,1,MATCH($D9,'6. Patients'!$GI$9:$IF$9,0),ROWS('6. Patients'!DU$10:DU$107))),0)+
IFERROR(SUMPRODUCT('6. Patients'!CH$10:CH$107,OFFSET('6. Patients'!$IG$9,1,MATCH($D9,'6. Patients'!$IH$9:$JA$9,0),ROWS('6. Patients'!DU$10:DU$107))),0),
IFERROR(SUMPRODUCT('6. Patients'!CH$10:CH$107,OFFSET('6. Patients'!$JB$9,1,MATCH($D9,'6. Patients'!$JC$9:$KZ$9,0),ROWS('6. Patients'!DU$10:DU$107))),0)+
IFERROR(SUMPRODUCT('6. Patients'!CH$10:CH$107,OFFSET('6. Patients'!$LA$9,1,MATCH($D9,'6. Patients'!$LB$9:$LU$9,0),ROWS('6. Patients'!DU$10:DU$107))),0)+
IFERROR(SUMPRODUCT('6. Patients'!CH$10:CH$107,OFFSET('6. Patients'!$LV$9,1,MATCH($D9,'6. Patients'!$LW$9:$NT$9,0),ROWS('6. Patients'!DU$10:DU$107))),0)+
IFERROR(SUMPRODUCT('6. Patients'!CH$10:CH$107,OFFSET('6. Patients'!$NU$9,1,MATCH($D9,'6. Patients'!$NV$9:$OO$9,0),ROWS('6. Patients'!DU$10:DU$107))),0),
IFERROR(SUMPRODUCT('6. Patients'!CH$10:CH$107,OFFSET('6. Patients'!$OP$9,1,MATCH($D9,'6. Patients'!$OQ$9:$QN$9,0),ROWS('6. Patients'!DU$10:DU$107))),0)+
IFERROR(SUMPRODUCT('6. Patients'!CH$10:CH$107,OFFSET('6. Patients'!$QO$9,1,MATCH($D9,'6. Patients'!$QP$9:$RI$9,0),ROWS('6. Patients'!DU$10:DU$107))),0)+
IFERROR(SUMPRODUCT('6. Patients'!CH$10:CH$107,OFFSET('6. Patients'!$RJ$9,1,MATCH($D9,'6. Patients'!$RK$9:$TH$9,0),ROWS('6. Patients'!DU$10:DU$107))),0)+
IFERROR(SUMPRODUCT('6. Patients'!CH$10:CH$107,OFFSET('6. Patients'!$TI$9,1,MATCH($D9,'6. Patients'!$TJ$9:$UC$9,0),ROWS('6. Patients'!DU$10:DU$107))),0))+
IFERROR(VLOOKUP($D9,$H$116:$L$146,COLUMNS($H$115:$J$115)-1+O$7,0)*$E9*$F9*'1. General Inputs'!$J$25,0),0),0)</f>
        <v>0</v>
      </c>
      <c r="P9" s="775">
        <f ca="1">ROUNDUP(IFERROR($F9*$E9*CHOOSE(P$7,
IFERROR(SUMPRODUCT('6. Patients'!CI$10:CI$107,OFFSET('6. Patients'!$DN$9,1,MATCH($D9,'6. Patients'!$DO$9:$FL$9,0),ROWS('6. Patients'!DV$10:DV$107))),0)+
IFERROR(SUMPRODUCT('6. Patients'!CI$10:CI$107,OFFSET('6. Patients'!$FM$9,1,MATCH($D9,'6. Patients'!$FN$9:$GG$9,0),ROWS('6. Patients'!DV$10:DV$107))),0)+
IFERROR(SUMPRODUCT('6. Patients'!CI$10:CI$107,OFFSET('6. Patients'!$GH$9,1,MATCH($D9,'6. Patients'!$GI$9:$IF$9,0),ROWS('6. Patients'!DV$10:DV$107))),0)+
IFERROR(SUMPRODUCT('6. Patients'!CI$10:CI$107,OFFSET('6. Patients'!$IG$9,1,MATCH($D9,'6. Patients'!$IH$9:$JA$9,0),ROWS('6. Patients'!DV$10:DV$107))),0),
IFERROR(SUMPRODUCT('6. Patients'!CI$10:CI$107,OFFSET('6. Patients'!$JB$9,1,MATCH($D9,'6. Patients'!$JC$9:$KZ$9,0),ROWS('6. Patients'!DV$10:DV$107))),0)+
IFERROR(SUMPRODUCT('6. Patients'!CI$10:CI$107,OFFSET('6. Patients'!$LA$9,1,MATCH($D9,'6. Patients'!$LB$9:$LU$9,0),ROWS('6. Patients'!DV$10:DV$107))),0)+
IFERROR(SUMPRODUCT('6. Patients'!CI$10:CI$107,OFFSET('6. Patients'!$LV$9,1,MATCH($D9,'6. Patients'!$LW$9:$NT$9,0),ROWS('6. Patients'!DV$10:DV$107))),0)+
IFERROR(SUMPRODUCT('6. Patients'!CI$10:CI$107,OFFSET('6. Patients'!$NU$9,1,MATCH($D9,'6. Patients'!$NV$9:$OO$9,0),ROWS('6. Patients'!DV$10:DV$107))),0),
IFERROR(SUMPRODUCT('6. Patients'!CI$10:CI$107,OFFSET('6. Patients'!$OP$9,1,MATCH($D9,'6. Patients'!$OQ$9:$QN$9,0),ROWS('6. Patients'!DV$10:DV$107))),0)+
IFERROR(SUMPRODUCT('6. Patients'!CI$10:CI$107,OFFSET('6. Patients'!$QO$9,1,MATCH($D9,'6. Patients'!$QP$9:$RI$9,0),ROWS('6. Patients'!DV$10:DV$107))),0)+
IFERROR(SUMPRODUCT('6. Patients'!CI$10:CI$107,OFFSET('6. Patients'!$RJ$9,1,MATCH($D9,'6. Patients'!$RK$9:$TH$9,0),ROWS('6. Patients'!DV$10:DV$107))),0)+
IFERROR(SUMPRODUCT('6. Patients'!CI$10:CI$107,OFFSET('6. Patients'!$TI$9,1,MATCH($D9,'6. Patients'!$TJ$9:$UC$9,0),ROWS('6. Patients'!DV$10:DV$107))),0))+
IFERROR(VLOOKUP($D9,$H$116:$L$146,COLUMNS($H$115:$J$115)-1+P$7,0)*$E9*$F9*'1. General Inputs'!$J$25,0),0),0)</f>
        <v>0</v>
      </c>
      <c r="Q9" s="775">
        <f ca="1">ROUNDUP(IFERROR($F9*$E9*CHOOSE(Q$7,
IFERROR(SUMPRODUCT('6. Patients'!CJ$10:CJ$107,OFFSET('6. Patients'!$DN$9,1,MATCH($D9,'6. Patients'!$DO$9:$FL$9,0),ROWS('6. Patients'!DW$10:DW$107))),0)+
IFERROR(SUMPRODUCT('6. Patients'!CJ$10:CJ$107,OFFSET('6. Patients'!$FM$9,1,MATCH($D9,'6. Patients'!$FN$9:$GG$9,0),ROWS('6. Patients'!DW$10:DW$107))),0)+
IFERROR(SUMPRODUCT('6. Patients'!CJ$10:CJ$107,OFFSET('6. Patients'!$GH$9,1,MATCH($D9,'6. Patients'!$GI$9:$IF$9,0),ROWS('6. Patients'!DW$10:DW$107))),0)+
IFERROR(SUMPRODUCT('6. Patients'!CJ$10:CJ$107,OFFSET('6. Patients'!$IG$9,1,MATCH($D9,'6. Patients'!$IH$9:$JA$9,0),ROWS('6. Patients'!DW$10:DW$107))),0),
IFERROR(SUMPRODUCT('6. Patients'!CJ$10:CJ$107,OFFSET('6. Patients'!$JB$9,1,MATCH($D9,'6. Patients'!$JC$9:$KZ$9,0),ROWS('6. Patients'!DW$10:DW$107))),0)+
IFERROR(SUMPRODUCT('6. Patients'!CJ$10:CJ$107,OFFSET('6. Patients'!$LA$9,1,MATCH($D9,'6. Patients'!$LB$9:$LU$9,0),ROWS('6. Patients'!DW$10:DW$107))),0)+
IFERROR(SUMPRODUCT('6. Patients'!CJ$10:CJ$107,OFFSET('6. Patients'!$LV$9,1,MATCH($D9,'6. Patients'!$LW$9:$NT$9,0),ROWS('6. Patients'!DW$10:DW$107))),0)+
IFERROR(SUMPRODUCT('6. Patients'!CJ$10:CJ$107,OFFSET('6. Patients'!$NU$9,1,MATCH($D9,'6. Patients'!$NV$9:$OO$9,0),ROWS('6. Patients'!DW$10:DW$107))),0),
IFERROR(SUMPRODUCT('6. Patients'!CJ$10:CJ$107,OFFSET('6. Patients'!$OP$9,1,MATCH($D9,'6. Patients'!$OQ$9:$QN$9,0),ROWS('6. Patients'!DW$10:DW$107))),0)+
IFERROR(SUMPRODUCT('6. Patients'!CJ$10:CJ$107,OFFSET('6. Patients'!$QO$9,1,MATCH($D9,'6. Patients'!$QP$9:$RI$9,0),ROWS('6. Patients'!DW$10:DW$107))),0)+
IFERROR(SUMPRODUCT('6. Patients'!CJ$10:CJ$107,OFFSET('6. Patients'!$RJ$9,1,MATCH($D9,'6. Patients'!$RK$9:$TH$9,0),ROWS('6. Patients'!DW$10:DW$107))),0)+
IFERROR(SUMPRODUCT('6. Patients'!CJ$10:CJ$107,OFFSET('6. Patients'!$TI$9,1,MATCH($D9,'6. Patients'!$TJ$9:$UC$9,0),ROWS('6. Patients'!DW$10:DW$107))),0))+
IFERROR(VLOOKUP($D9,$H$116:$L$146,COLUMNS($H$115:$J$115)-1+Q$7,0)*$E9*$F9*'1. General Inputs'!$J$25,0),0),0)</f>
        <v>0</v>
      </c>
      <c r="R9" s="775">
        <f ca="1">ROUNDUP(IFERROR($F9*$E9*CHOOSE(R$7,
IFERROR(SUMPRODUCT('6. Patients'!CK$10:CK$107,OFFSET('6. Patients'!$DN$9,1,MATCH($D9,'6. Patients'!$DO$9:$FL$9,0),ROWS('6. Patients'!DX$10:DX$107))),0)+
IFERROR(SUMPRODUCT('6. Patients'!CK$10:CK$107,OFFSET('6. Patients'!$FM$9,1,MATCH($D9,'6. Patients'!$FN$9:$GG$9,0),ROWS('6. Patients'!DX$10:DX$107))),0)+
IFERROR(SUMPRODUCT('6. Patients'!CK$10:CK$107,OFFSET('6. Patients'!$GH$9,1,MATCH($D9,'6. Patients'!$GI$9:$IF$9,0),ROWS('6. Patients'!DX$10:DX$107))),0)+
IFERROR(SUMPRODUCT('6. Patients'!CK$10:CK$107,OFFSET('6. Patients'!$IG$9,1,MATCH($D9,'6. Patients'!$IH$9:$JA$9,0),ROWS('6. Patients'!DX$10:DX$107))),0),
IFERROR(SUMPRODUCT('6. Patients'!CK$10:CK$107,OFFSET('6. Patients'!$JB$9,1,MATCH($D9,'6. Patients'!$JC$9:$KZ$9,0),ROWS('6. Patients'!DX$10:DX$107))),0)+
IFERROR(SUMPRODUCT('6. Patients'!CK$10:CK$107,OFFSET('6. Patients'!$LA$9,1,MATCH($D9,'6. Patients'!$LB$9:$LU$9,0),ROWS('6. Patients'!DX$10:DX$107))),0)+
IFERROR(SUMPRODUCT('6. Patients'!CK$10:CK$107,OFFSET('6. Patients'!$LV$9,1,MATCH($D9,'6. Patients'!$LW$9:$NT$9,0),ROWS('6. Patients'!DX$10:DX$107))),0)+
IFERROR(SUMPRODUCT('6. Patients'!CK$10:CK$107,OFFSET('6. Patients'!$NU$9,1,MATCH($D9,'6. Patients'!$NV$9:$OO$9,0),ROWS('6. Patients'!DX$10:DX$107))),0),
IFERROR(SUMPRODUCT('6. Patients'!CK$10:CK$107,OFFSET('6. Patients'!$OP$9,1,MATCH($D9,'6. Patients'!$OQ$9:$QN$9,0),ROWS('6. Patients'!DX$10:DX$107))),0)+
IFERROR(SUMPRODUCT('6. Patients'!CK$10:CK$107,OFFSET('6. Patients'!$QO$9,1,MATCH($D9,'6. Patients'!$QP$9:$RI$9,0),ROWS('6. Patients'!DX$10:DX$107))),0)+
IFERROR(SUMPRODUCT('6. Patients'!CK$10:CK$107,OFFSET('6. Patients'!$RJ$9,1,MATCH($D9,'6. Patients'!$RK$9:$TH$9,0),ROWS('6. Patients'!DX$10:DX$107))),0)+
IFERROR(SUMPRODUCT('6. Patients'!CK$10:CK$107,OFFSET('6. Patients'!$TI$9,1,MATCH($D9,'6. Patients'!$TJ$9:$UC$9,0),ROWS('6. Patients'!DX$10:DX$107))),0))+
IFERROR(VLOOKUP($D9,$H$116:$L$146,COLUMNS($H$115:$J$115)-1+R$7,0)*$E9*$F9*'1. General Inputs'!$J$25,0),0),0)</f>
        <v>0</v>
      </c>
      <c r="S9" s="775">
        <f ca="1">ROUNDUP(IFERROR($F9*$E9*CHOOSE(S$7,
IFERROR(SUMPRODUCT('6. Patients'!CL$10:CL$107,OFFSET('6. Patients'!$DN$9,1,MATCH($D9,'6. Patients'!$DO$9:$FL$9,0),ROWS('6. Patients'!DY$10:DY$107))),0)+
IFERROR(SUMPRODUCT('6. Patients'!CL$10:CL$107,OFFSET('6. Patients'!$FM$9,1,MATCH($D9,'6. Patients'!$FN$9:$GG$9,0),ROWS('6. Patients'!DY$10:DY$107))),0)+
IFERROR(SUMPRODUCT('6. Patients'!CL$10:CL$107,OFFSET('6. Patients'!$GH$9,1,MATCH($D9,'6. Patients'!$GI$9:$IF$9,0),ROWS('6. Patients'!DY$10:DY$107))),0)+
IFERROR(SUMPRODUCT('6. Patients'!CL$10:CL$107,OFFSET('6. Patients'!$IG$9,1,MATCH($D9,'6. Patients'!$IH$9:$JA$9,0),ROWS('6. Patients'!DY$10:DY$107))),0),
IFERROR(SUMPRODUCT('6. Patients'!CL$10:CL$107,OFFSET('6. Patients'!$JB$9,1,MATCH($D9,'6. Patients'!$JC$9:$KZ$9,0),ROWS('6. Patients'!DY$10:DY$107))),0)+
IFERROR(SUMPRODUCT('6. Patients'!CL$10:CL$107,OFFSET('6. Patients'!$LA$9,1,MATCH($D9,'6. Patients'!$LB$9:$LU$9,0),ROWS('6. Patients'!DY$10:DY$107))),0)+
IFERROR(SUMPRODUCT('6. Patients'!CL$10:CL$107,OFFSET('6. Patients'!$LV$9,1,MATCH($D9,'6. Patients'!$LW$9:$NT$9,0),ROWS('6. Patients'!DY$10:DY$107))),0)+
IFERROR(SUMPRODUCT('6. Patients'!CL$10:CL$107,OFFSET('6. Patients'!$NU$9,1,MATCH($D9,'6. Patients'!$NV$9:$OO$9,0),ROWS('6. Patients'!DY$10:DY$107))),0),
IFERROR(SUMPRODUCT('6. Patients'!CL$10:CL$107,OFFSET('6. Patients'!$OP$9,1,MATCH($D9,'6. Patients'!$OQ$9:$QN$9,0),ROWS('6. Patients'!DY$10:DY$107))),0)+
IFERROR(SUMPRODUCT('6. Patients'!CL$10:CL$107,OFFSET('6. Patients'!$QO$9,1,MATCH($D9,'6. Patients'!$QP$9:$RI$9,0),ROWS('6. Patients'!DY$10:DY$107))),0)+
IFERROR(SUMPRODUCT('6. Patients'!CL$10:CL$107,OFFSET('6. Patients'!$RJ$9,1,MATCH($D9,'6. Patients'!$RK$9:$TH$9,0),ROWS('6. Patients'!DY$10:DY$107))),0)+
IFERROR(SUMPRODUCT('6. Patients'!CL$10:CL$107,OFFSET('6. Patients'!$TI$9,1,MATCH($D9,'6. Patients'!$TJ$9:$UC$9,0),ROWS('6. Patients'!DY$10:DY$107))),0))+
IFERROR(VLOOKUP($D9,$H$116:$L$146,COLUMNS($H$115:$J$115)-1+S$7,0)*$E9*$F9*'1. General Inputs'!$J$25,0),0),0)</f>
        <v>0</v>
      </c>
      <c r="T9" s="775">
        <f ca="1">ROUNDUP(IFERROR($F9*$E9*CHOOSE(T$7,
IFERROR(SUMPRODUCT('6. Patients'!CM$10:CM$107,OFFSET('6. Patients'!$DN$9,1,MATCH($D9,'6. Patients'!$DO$9:$FL$9,0),ROWS('6. Patients'!DZ$10:DZ$107))),0)+
IFERROR(SUMPRODUCT('6. Patients'!CM$10:CM$107,OFFSET('6. Patients'!$FM$9,1,MATCH($D9,'6. Patients'!$FN$9:$GG$9,0),ROWS('6. Patients'!DZ$10:DZ$107))),0)+
IFERROR(SUMPRODUCT('6. Patients'!CM$10:CM$107,OFFSET('6. Patients'!$GH$9,1,MATCH($D9,'6. Patients'!$GI$9:$IF$9,0),ROWS('6. Patients'!DZ$10:DZ$107))),0)+
IFERROR(SUMPRODUCT('6. Patients'!CM$10:CM$107,OFFSET('6. Patients'!$IG$9,1,MATCH($D9,'6. Patients'!$IH$9:$JA$9,0),ROWS('6. Patients'!DZ$10:DZ$107))),0),
IFERROR(SUMPRODUCT('6. Patients'!CM$10:CM$107,OFFSET('6. Patients'!$JB$9,1,MATCH($D9,'6. Patients'!$JC$9:$KZ$9,0),ROWS('6. Patients'!DZ$10:DZ$107))),0)+
IFERROR(SUMPRODUCT('6. Patients'!CM$10:CM$107,OFFSET('6. Patients'!$LA$9,1,MATCH($D9,'6. Patients'!$LB$9:$LU$9,0),ROWS('6. Patients'!DZ$10:DZ$107))),0)+
IFERROR(SUMPRODUCT('6. Patients'!CM$10:CM$107,OFFSET('6. Patients'!$LV$9,1,MATCH($D9,'6. Patients'!$LW$9:$NT$9,0),ROWS('6. Patients'!DZ$10:DZ$107))),0)+
IFERROR(SUMPRODUCT('6. Patients'!CM$10:CM$107,OFFSET('6. Patients'!$NU$9,1,MATCH($D9,'6. Patients'!$NV$9:$OO$9,0),ROWS('6. Patients'!DZ$10:DZ$107))),0),
IFERROR(SUMPRODUCT('6. Patients'!CM$10:CM$107,OFFSET('6. Patients'!$OP$9,1,MATCH($D9,'6. Patients'!$OQ$9:$QN$9,0),ROWS('6. Patients'!DZ$10:DZ$107))),0)+
IFERROR(SUMPRODUCT('6. Patients'!CM$10:CM$107,OFFSET('6. Patients'!$QO$9,1,MATCH($D9,'6. Patients'!$QP$9:$RI$9,0),ROWS('6. Patients'!DZ$10:DZ$107))),0)+
IFERROR(SUMPRODUCT('6. Patients'!CM$10:CM$107,OFFSET('6. Patients'!$RJ$9,1,MATCH($D9,'6. Patients'!$RK$9:$TH$9,0),ROWS('6. Patients'!DZ$10:DZ$107))),0)+
IFERROR(SUMPRODUCT('6. Patients'!CM$10:CM$107,OFFSET('6. Patients'!$TI$9,1,MATCH($D9,'6. Patients'!$TJ$9:$UC$9,0),ROWS('6. Patients'!DZ$10:DZ$107))),0))+
IFERROR(VLOOKUP($D9,$H$116:$L$146,COLUMNS($H$115:$J$115)-1+T$7,0)*$E9*$F9*'1. General Inputs'!$J$25,0),0),0)</f>
        <v>0</v>
      </c>
      <c r="U9" s="775">
        <f ca="1">ROUNDUP(IFERROR($F9*$E9*CHOOSE(U$7,
IFERROR(SUMPRODUCT('6. Patients'!CN$10:CN$107,OFFSET('6. Patients'!$DN$9,1,MATCH($D9,'6. Patients'!$DO$9:$FL$9,0),ROWS('6. Patients'!EA$10:EA$107))),0)+
IFERROR(SUMPRODUCT('6. Patients'!CN$10:CN$107,OFFSET('6. Patients'!$FM$9,1,MATCH($D9,'6. Patients'!$FN$9:$GG$9,0),ROWS('6. Patients'!EA$10:EA$107))),0)+
IFERROR(SUMPRODUCT('6. Patients'!CN$10:CN$107,OFFSET('6. Patients'!$GH$9,1,MATCH($D9,'6. Patients'!$GI$9:$IF$9,0),ROWS('6. Patients'!EA$10:EA$107))),0)+
IFERROR(SUMPRODUCT('6. Patients'!CN$10:CN$107,OFFSET('6. Patients'!$IG$9,1,MATCH($D9,'6. Patients'!$IH$9:$JA$9,0),ROWS('6. Patients'!EA$10:EA$107))),0),
IFERROR(SUMPRODUCT('6. Patients'!CN$10:CN$107,OFFSET('6. Patients'!$JB$9,1,MATCH($D9,'6. Patients'!$JC$9:$KZ$9,0),ROWS('6. Patients'!EA$10:EA$107))),0)+
IFERROR(SUMPRODUCT('6. Patients'!CN$10:CN$107,OFFSET('6. Patients'!$LA$9,1,MATCH($D9,'6. Patients'!$LB$9:$LU$9,0),ROWS('6. Patients'!EA$10:EA$107))),0)+
IFERROR(SUMPRODUCT('6. Patients'!CN$10:CN$107,OFFSET('6. Patients'!$LV$9,1,MATCH($D9,'6. Patients'!$LW$9:$NT$9,0),ROWS('6. Patients'!EA$10:EA$107))),0)+
IFERROR(SUMPRODUCT('6. Patients'!CN$10:CN$107,OFFSET('6. Patients'!$NU$9,1,MATCH($D9,'6. Patients'!$NV$9:$OO$9,0),ROWS('6. Patients'!EA$10:EA$107))),0),
IFERROR(SUMPRODUCT('6. Patients'!CN$10:CN$107,OFFSET('6. Patients'!$OP$9,1,MATCH($D9,'6. Patients'!$OQ$9:$QN$9,0),ROWS('6. Patients'!EA$10:EA$107))),0)+
IFERROR(SUMPRODUCT('6. Patients'!CN$10:CN$107,OFFSET('6. Patients'!$QO$9,1,MATCH($D9,'6. Patients'!$QP$9:$RI$9,0),ROWS('6. Patients'!EA$10:EA$107))),0)+
IFERROR(SUMPRODUCT('6. Patients'!CN$10:CN$107,OFFSET('6. Patients'!$RJ$9,1,MATCH($D9,'6. Patients'!$RK$9:$TH$9,0),ROWS('6. Patients'!EA$10:EA$107))),0)+
IFERROR(SUMPRODUCT('6. Patients'!CN$10:CN$107,OFFSET('6. Patients'!$TI$9,1,MATCH($D9,'6. Patients'!$TJ$9:$UC$9,0),ROWS('6. Patients'!EA$10:EA$107))),0))+
IFERROR(VLOOKUP($D9,$H$116:$L$146,COLUMNS($H$115:$J$115)-1+U$7,0)*$E9*$F9*'1. General Inputs'!$J$25,0),0),0)</f>
        <v>0</v>
      </c>
      <c r="V9" s="775">
        <f ca="1">ROUNDUP(IFERROR($F9*$E9*CHOOSE(V$7,
IFERROR(SUMPRODUCT('6. Patients'!CO$10:CO$107,OFFSET('6. Patients'!$DN$9,1,MATCH($D9,'6. Patients'!$DO$9:$FL$9,0),ROWS('6. Patients'!EB$10:EB$107))),0)+
IFERROR(SUMPRODUCT('6. Patients'!CO$10:CO$107,OFFSET('6. Patients'!$FM$9,1,MATCH($D9,'6. Patients'!$FN$9:$GG$9,0),ROWS('6. Patients'!EB$10:EB$107))),0)+
IFERROR(SUMPRODUCT('6. Patients'!CO$10:CO$107,OFFSET('6. Patients'!$GH$9,1,MATCH($D9,'6. Patients'!$GI$9:$IF$9,0),ROWS('6. Patients'!EB$10:EB$107))),0)+
IFERROR(SUMPRODUCT('6. Patients'!CO$10:CO$107,OFFSET('6. Patients'!$IG$9,1,MATCH($D9,'6. Patients'!$IH$9:$JA$9,0),ROWS('6. Patients'!EB$10:EB$107))),0),
IFERROR(SUMPRODUCT('6. Patients'!CO$10:CO$107,OFFSET('6. Patients'!$JB$9,1,MATCH($D9,'6. Patients'!$JC$9:$KZ$9,0),ROWS('6. Patients'!EB$10:EB$107))),0)+
IFERROR(SUMPRODUCT('6. Patients'!CO$10:CO$107,OFFSET('6. Patients'!$LA$9,1,MATCH($D9,'6. Patients'!$LB$9:$LU$9,0),ROWS('6. Patients'!EB$10:EB$107))),0)+
IFERROR(SUMPRODUCT('6. Patients'!CO$10:CO$107,OFFSET('6. Patients'!$LV$9,1,MATCH($D9,'6. Patients'!$LW$9:$NT$9,0),ROWS('6. Patients'!EB$10:EB$107))),0)+
IFERROR(SUMPRODUCT('6. Patients'!CO$10:CO$107,OFFSET('6. Patients'!$NU$9,1,MATCH($D9,'6. Patients'!$NV$9:$OO$9,0),ROWS('6. Patients'!EB$10:EB$107))),0),
IFERROR(SUMPRODUCT('6. Patients'!CO$10:CO$107,OFFSET('6. Patients'!$OP$9,1,MATCH($D9,'6. Patients'!$OQ$9:$QN$9,0),ROWS('6. Patients'!EB$10:EB$107))),0)+
IFERROR(SUMPRODUCT('6. Patients'!CO$10:CO$107,OFFSET('6. Patients'!$QO$9,1,MATCH($D9,'6. Patients'!$QP$9:$RI$9,0),ROWS('6. Patients'!EB$10:EB$107))),0)+
IFERROR(SUMPRODUCT('6. Patients'!CO$10:CO$107,OFFSET('6. Patients'!$RJ$9,1,MATCH($D9,'6. Patients'!$RK$9:$TH$9,0),ROWS('6. Patients'!EB$10:EB$107))),0)+
IFERROR(SUMPRODUCT('6. Patients'!CO$10:CO$107,OFFSET('6. Patients'!$TI$9,1,MATCH($D9,'6. Patients'!$TJ$9:$UC$9,0),ROWS('6. Patients'!EB$10:EB$107))),0))+
IFERROR(VLOOKUP($D9,$H$116:$L$146,COLUMNS($H$115:$J$115)-1+V$7,0)*$E9*$F9*'1. General Inputs'!$J$25,0),0),0)</f>
        <v>0</v>
      </c>
      <c r="W9" s="775">
        <f ca="1">ROUNDUP(IFERROR($F9*$E9*CHOOSE(W$7,
IFERROR(SUMPRODUCT('6. Patients'!CP$10:CP$107,OFFSET('6. Patients'!$DN$9,1,MATCH($D9,'6. Patients'!$DO$9:$FL$9,0),ROWS('6. Patients'!EC$10:EC$107))),0)+
IFERROR(SUMPRODUCT('6. Patients'!CP$10:CP$107,OFFSET('6. Patients'!$FM$9,1,MATCH($D9,'6. Patients'!$FN$9:$GG$9,0),ROWS('6. Patients'!EC$10:EC$107))),0)+
IFERROR(SUMPRODUCT('6. Patients'!CP$10:CP$107,OFFSET('6. Patients'!$GH$9,1,MATCH($D9,'6. Patients'!$GI$9:$IF$9,0),ROWS('6. Patients'!EC$10:EC$107))),0)+
IFERROR(SUMPRODUCT('6. Patients'!CP$10:CP$107,OFFSET('6. Patients'!$IG$9,1,MATCH($D9,'6. Patients'!$IH$9:$JA$9,0),ROWS('6. Patients'!EC$10:EC$107))),0),
IFERROR(SUMPRODUCT('6. Patients'!CP$10:CP$107,OFFSET('6. Patients'!$JB$9,1,MATCH($D9,'6. Patients'!$JC$9:$KZ$9,0),ROWS('6. Patients'!EC$10:EC$107))),0)+
IFERROR(SUMPRODUCT('6. Patients'!CP$10:CP$107,OFFSET('6. Patients'!$LA$9,1,MATCH($D9,'6. Patients'!$LB$9:$LU$9,0),ROWS('6. Patients'!EC$10:EC$107))),0)+
IFERROR(SUMPRODUCT('6. Patients'!CP$10:CP$107,OFFSET('6. Patients'!$LV$9,1,MATCH($D9,'6. Patients'!$LW$9:$NT$9,0),ROWS('6. Patients'!EC$10:EC$107))),0)+
IFERROR(SUMPRODUCT('6. Patients'!CP$10:CP$107,OFFSET('6. Patients'!$NU$9,1,MATCH($D9,'6. Patients'!$NV$9:$OO$9,0),ROWS('6. Patients'!EC$10:EC$107))),0),
IFERROR(SUMPRODUCT('6. Patients'!CP$10:CP$107,OFFSET('6. Patients'!$OP$9,1,MATCH($D9,'6. Patients'!$OQ$9:$QN$9,0),ROWS('6. Patients'!EC$10:EC$107))),0)+
IFERROR(SUMPRODUCT('6. Patients'!CP$10:CP$107,OFFSET('6. Patients'!$QO$9,1,MATCH($D9,'6. Patients'!$QP$9:$RI$9,0),ROWS('6. Patients'!EC$10:EC$107))),0)+
IFERROR(SUMPRODUCT('6. Patients'!CP$10:CP$107,OFFSET('6. Patients'!$RJ$9,1,MATCH($D9,'6. Patients'!$RK$9:$TH$9,0),ROWS('6. Patients'!EC$10:EC$107))),0)+
IFERROR(SUMPRODUCT('6. Patients'!CP$10:CP$107,OFFSET('6. Patients'!$TI$9,1,MATCH($D9,'6. Patients'!$TJ$9:$UC$9,0),ROWS('6. Patients'!EC$10:EC$107))),0))+
IFERROR(VLOOKUP($D9,$H$116:$L$146,COLUMNS($H$115:$J$115)-1+W$7,0)*$E9*$F9*'1. General Inputs'!$J$25,0),0),0)</f>
        <v>0</v>
      </c>
      <c r="X9" s="775">
        <f ca="1">ROUNDUP(IFERROR($F9*$E9*CHOOSE(X$7,
IFERROR(SUMPRODUCT('6. Patients'!CQ$10:CQ$107,OFFSET('6. Patients'!$DN$9,1,MATCH($D9,'6. Patients'!$DO$9:$FL$9,0),ROWS('6. Patients'!ED$10:ED$107))),0)+
IFERROR(SUMPRODUCT('6. Patients'!CQ$10:CQ$107,OFFSET('6. Patients'!$FM$9,1,MATCH($D9,'6. Patients'!$FN$9:$GG$9,0),ROWS('6. Patients'!ED$10:ED$107))),0)+
IFERROR(SUMPRODUCT('6. Patients'!CQ$10:CQ$107,OFFSET('6. Patients'!$GH$9,1,MATCH($D9,'6. Patients'!$GI$9:$IF$9,0),ROWS('6. Patients'!ED$10:ED$107))),0)+
IFERROR(SUMPRODUCT('6. Patients'!CQ$10:CQ$107,OFFSET('6. Patients'!$IG$9,1,MATCH($D9,'6. Patients'!$IH$9:$JA$9,0),ROWS('6. Patients'!ED$10:ED$107))),0),
IFERROR(SUMPRODUCT('6. Patients'!CQ$10:CQ$107,OFFSET('6. Patients'!$JB$9,1,MATCH($D9,'6. Patients'!$JC$9:$KZ$9,0),ROWS('6. Patients'!ED$10:ED$107))),0)+
IFERROR(SUMPRODUCT('6. Patients'!CQ$10:CQ$107,OFFSET('6. Patients'!$LA$9,1,MATCH($D9,'6. Patients'!$LB$9:$LU$9,0),ROWS('6. Patients'!ED$10:ED$107))),0)+
IFERROR(SUMPRODUCT('6. Patients'!CQ$10:CQ$107,OFFSET('6. Patients'!$LV$9,1,MATCH($D9,'6. Patients'!$LW$9:$NT$9,0),ROWS('6. Patients'!ED$10:ED$107))),0)+
IFERROR(SUMPRODUCT('6. Patients'!CQ$10:CQ$107,OFFSET('6. Patients'!$NU$9,1,MATCH($D9,'6. Patients'!$NV$9:$OO$9,0),ROWS('6. Patients'!ED$10:ED$107))),0),
IFERROR(SUMPRODUCT('6. Patients'!CQ$10:CQ$107,OFFSET('6. Patients'!$OP$9,1,MATCH($D9,'6. Patients'!$OQ$9:$QN$9,0),ROWS('6. Patients'!ED$10:ED$107))),0)+
IFERROR(SUMPRODUCT('6. Patients'!CQ$10:CQ$107,OFFSET('6. Patients'!$QO$9,1,MATCH($D9,'6. Patients'!$QP$9:$RI$9,0),ROWS('6. Patients'!ED$10:ED$107))),0)+
IFERROR(SUMPRODUCT('6. Patients'!CQ$10:CQ$107,OFFSET('6. Patients'!$RJ$9,1,MATCH($D9,'6. Patients'!$RK$9:$TH$9,0),ROWS('6. Patients'!ED$10:ED$107))),0)+
IFERROR(SUMPRODUCT('6. Patients'!CQ$10:CQ$107,OFFSET('6. Patients'!$TI$9,1,MATCH($D9,'6. Patients'!$TJ$9:$UC$9,0),ROWS('6. Patients'!ED$10:ED$107))),0))+
IFERROR(VLOOKUP($D9,$H$116:$L$146,COLUMNS($H$115:$J$115)-1+X$7,0)*$E9*$F9*'1. General Inputs'!$J$25,0),0),0)</f>
        <v>0</v>
      </c>
      <c r="Y9" s="775">
        <f ca="1">ROUNDUP(IFERROR($F9*$E9*CHOOSE(Y$7,
IFERROR(SUMPRODUCT('6. Patients'!CR$10:CR$107,OFFSET('6. Patients'!$DN$9,1,MATCH($D9,'6. Patients'!$DO$9:$FL$9,0),ROWS('6. Patients'!EE$10:EE$107))),0)+
IFERROR(SUMPRODUCT('6. Patients'!CR$10:CR$107,OFFSET('6. Patients'!$FM$9,1,MATCH($D9,'6. Patients'!$FN$9:$GG$9,0),ROWS('6. Patients'!EE$10:EE$107))),0)+
IFERROR(SUMPRODUCT('6. Patients'!CR$10:CR$107,OFFSET('6. Patients'!$GH$9,1,MATCH($D9,'6. Patients'!$GI$9:$IF$9,0),ROWS('6. Patients'!EE$10:EE$107))),0)+
IFERROR(SUMPRODUCT('6. Patients'!CR$10:CR$107,OFFSET('6. Patients'!$IG$9,1,MATCH($D9,'6. Patients'!$IH$9:$JA$9,0),ROWS('6. Patients'!EE$10:EE$107))),0),
IFERROR(SUMPRODUCT('6. Patients'!CR$10:CR$107,OFFSET('6. Patients'!$JB$9,1,MATCH($D9,'6. Patients'!$JC$9:$KZ$9,0),ROWS('6. Patients'!EE$10:EE$107))),0)+
IFERROR(SUMPRODUCT('6. Patients'!CR$10:CR$107,OFFSET('6. Patients'!$LA$9,1,MATCH($D9,'6. Patients'!$LB$9:$LU$9,0),ROWS('6. Patients'!EE$10:EE$107))),0)+
IFERROR(SUMPRODUCT('6. Patients'!CR$10:CR$107,OFFSET('6. Patients'!$LV$9,1,MATCH($D9,'6. Patients'!$LW$9:$NT$9,0),ROWS('6. Patients'!EE$10:EE$107))),0)+
IFERROR(SUMPRODUCT('6. Patients'!CR$10:CR$107,OFFSET('6. Patients'!$NU$9,1,MATCH($D9,'6. Patients'!$NV$9:$OO$9,0),ROWS('6. Patients'!EE$10:EE$107))),0),
IFERROR(SUMPRODUCT('6. Patients'!CR$10:CR$107,OFFSET('6. Patients'!$OP$9,1,MATCH($D9,'6. Patients'!$OQ$9:$QN$9,0),ROWS('6. Patients'!EE$10:EE$107))),0)+
IFERROR(SUMPRODUCT('6. Patients'!CR$10:CR$107,OFFSET('6. Patients'!$QO$9,1,MATCH($D9,'6. Patients'!$QP$9:$RI$9,0),ROWS('6. Patients'!EE$10:EE$107))),0)+
IFERROR(SUMPRODUCT('6. Patients'!CR$10:CR$107,OFFSET('6. Patients'!$RJ$9,1,MATCH($D9,'6. Patients'!$RK$9:$TH$9,0),ROWS('6. Patients'!EE$10:EE$107))),0)+
IFERROR(SUMPRODUCT('6. Patients'!CR$10:CR$107,OFFSET('6. Patients'!$TI$9,1,MATCH($D9,'6. Patients'!$TJ$9:$UC$9,0),ROWS('6. Patients'!EE$10:EE$107))),0))+
IFERROR(VLOOKUP($D9,$H$116:$L$146,COLUMNS($H$115:$J$115)-1+Y$7,0)*$E9*$F9*'1. General Inputs'!$J$25,0),0),0)</f>
        <v>0</v>
      </c>
      <c r="Z9" s="775">
        <f ca="1">ROUNDUP(IFERROR($F9*$E9*CHOOSE(Z$7,
IFERROR(SUMPRODUCT('6. Patients'!CS$10:CS$107,OFFSET('6. Patients'!$DN$9,1,MATCH($D9,'6. Patients'!$DO$9:$FL$9,0),ROWS('6. Patients'!EF$10:EF$107))),0)+
IFERROR(SUMPRODUCT('6. Patients'!CS$10:CS$107,OFFSET('6. Patients'!$FM$9,1,MATCH($D9,'6. Patients'!$FN$9:$GG$9,0),ROWS('6. Patients'!EF$10:EF$107))),0)+
IFERROR(SUMPRODUCT('6. Patients'!CS$10:CS$107,OFFSET('6. Patients'!$GH$9,1,MATCH($D9,'6. Patients'!$GI$9:$IF$9,0),ROWS('6. Patients'!EF$10:EF$107))),0)+
IFERROR(SUMPRODUCT('6. Patients'!CS$10:CS$107,OFFSET('6. Patients'!$IG$9,1,MATCH($D9,'6. Patients'!$IH$9:$JA$9,0),ROWS('6. Patients'!EF$10:EF$107))),0),
IFERROR(SUMPRODUCT('6. Patients'!CS$10:CS$107,OFFSET('6. Patients'!$JB$9,1,MATCH($D9,'6. Patients'!$JC$9:$KZ$9,0),ROWS('6. Patients'!EF$10:EF$107))),0)+
IFERROR(SUMPRODUCT('6. Patients'!CS$10:CS$107,OFFSET('6. Patients'!$LA$9,1,MATCH($D9,'6. Patients'!$LB$9:$LU$9,0),ROWS('6. Patients'!EF$10:EF$107))),0)+
IFERROR(SUMPRODUCT('6. Patients'!CS$10:CS$107,OFFSET('6. Patients'!$LV$9,1,MATCH($D9,'6. Patients'!$LW$9:$NT$9,0),ROWS('6. Patients'!EF$10:EF$107))),0)+
IFERROR(SUMPRODUCT('6. Patients'!CS$10:CS$107,OFFSET('6. Patients'!$NU$9,1,MATCH($D9,'6. Patients'!$NV$9:$OO$9,0),ROWS('6. Patients'!EF$10:EF$107))),0),
IFERROR(SUMPRODUCT('6. Patients'!CS$10:CS$107,OFFSET('6. Patients'!$OP$9,1,MATCH($D9,'6. Patients'!$OQ$9:$QN$9,0),ROWS('6. Patients'!EF$10:EF$107))),0)+
IFERROR(SUMPRODUCT('6. Patients'!CS$10:CS$107,OFFSET('6. Patients'!$QO$9,1,MATCH($D9,'6. Patients'!$QP$9:$RI$9,0),ROWS('6. Patients'!EF$10:EF$107))),0)+
IFERROR(SUMPRODUCT('6. Patients'!CS$10:CS$107,OFFSET('6. Patients'!$RJ$9,1,MATCH($D9,'6. Patients'!$RK$9:$TH$9,0),ROWS('6. Patients'!EF$10:EF$107))),0)+
IFERROR(SUMPRODUCT('6. Patients'!CS$10:CS$107,OFFSET('6. Patients'!$TI$9,1,MATCH($D9,'6. Patients'!$TJ$9:$UC$9,0),ROWS('6. Patients'!EF$10:EF$107))),0))+
IFERROR(VLOOKUP($D9,$H$116:$L$146,COLUMNS($H$115:$J$115)-1+Z$7,0)*$E9*$F9*'1. General Inputs'!$J$25,0),0),0)</f>
        <v>0</v>
      </c>
      <c r="AA9" s="775">
        <f ca="1">ROUNDUP(IFERROR($F9*$E9*CHOOSE(AA$7,
IFERROR(SUMPRODUCT('6. Patients'!CT$10:CT$107,OFFSET('6. Patients'!$DN$9,1,MATCH($D9,'6. Patients'!$DO$9:$FL$9,0),ROWS('6. Patients'!EG$10:EG$107))),0)+
IFERROR(SUMPRODUCT('6. Patients'!CT$10:CT$107,OFFSET('6. Patients'!$FM$9,1,MATCH($D9,'6. Patients'!$FN$9:$GG$9,0),ROWS('6. Patients'!EG$10:EG$107))),0)+
IFERROR(SUMPRODUCT('6. Patients'!CT$10:CT$107,OFFSET('6. Patients'!$GH$9,1,MATCH($D9,'6. Patients'!$GI$9:$IF$9,0),ROWS('6. Patients'!EG$10:EG$107))),0)+
IFERROR(SUMPRODUCT('6. Patients'!CT$10:CT$107,OFFSET('6. Patients'!$IG$9,1,MATCH($D9,'6. Patients'!$IH$9:$JA$9,0),ROWS('6. Patients'!EG$10:EG$107))),0),
IFERROR(SUMPRODUCT('6. Patients'!CT$10:CT$107,OFFSET('6. Patients'!$JB$9,1,MATCH($D9,'6. Patients'!$JC$9:$KZ$9,0),ROWS('6. Patients'!EG$10:EG$107))),0)+
IFERROR(SUMPRODUCT('6. Patients'!CT$10:CT$107,OFFSET('6. Patients'!$LA$9,1,MATCH($D9,'6. Patients'!$LB$9:$LU$9,0),ROWS('6. Patients'!EG$10:EG$107))),0)+
IFERROR(SUMPRODUCT('6. Patients'!CT$10:CT$107,OFFSET('6. Patients'!$LV$9,1,MATCH($D9,'6. Patients'!$LW$9:$NT$9,0),ROWS('6. Patients'!EG$10:EG$107))),0)+
IFERROR(SUMPRODUCT('6. Patients'!CT$10:CT$107,OFFSET('6. Patients'!$NU$9,1,MATCH($D9,'6. Patients'!$NV$9:$OO$9,0),ROWS('6. Patients'!EG$10:EG$107))),0),
IFERROR(SUMPRODUCT('6. Patients'!CT$10:CT$107,OFFSET('6. Patients'!$OP$9,1,MATCH($D9,'6. Patients'!$OQ$9:$QN$9,0),ROWS('6. Patients'!EG$10:EG$107))),0)+
IFERROR(SUMPRODUCT('6. Patients'!CT$10:CT$107,OFFSET('6. Patients'!$QO$9,1,MATCH($D9,'6. Patients'!$QP$9:$RI$9,0),ROWS('6. Patients'!EG$10:EG$107))),0)+
IFERROR(SUMPRODUCT('6. Patients'!CT$10:CT$107,OFFSET('6. Patients'!$RJ$9,1,MATCH($D9,'6. Patients'!$RK$9:$TH$9,0),ROWS('6. Patients'!EG$10:EG$107))),0)+
IFERROR(SUMPRODUCT('6. Patients'!CT$10:CT$107,OFFSET('6. Patients'!$TI$9,1,MATCH($D9,'6. Patients'!$TJ$9:$UC$9,0),ROWS('6. Patients'!EG$10:EG$107))),0))+
IFERROR(VLOOKUP($D9,$H$116:$L$146,COLUMNS($H$115:$J$115)-1+AA$7,0)*$E9*$F9*'1. General Inputs'!$J$25,0),0),0)</f>
        <v>0</v>
      </c>
      <c r="AB9" s="775">
        <f ca="1">ROUNDUP(IFERROR($F9*$E9*CHOOSE(AB$7,
IFERROR(SUMPRODUCT('6. Patients'!CU$10:CU$107,OFFSET('6. Patients'!$DN$9,1,MATCH($D9,'6. Patients'!$DO$9:$FL$9,0),ROWS('6. Patients'!EH$10:EH$107))),0)+
IFERROR(SUMPRODUCT('6. Patients'!CU$10:CU$107,OFFSET('6. Patients'!$FM$9,1,MATCH($D9,'6. Patients'!$FN$9:$GG$9,0),ROWS('6. Patients'!EH$10:EH$107))),0)+
IFERROR(SUMPRODUCT('6. Patients'!CU$10:CU$107,OFFSET('6. Patients'!$GH$9,1,MATCH($D9,'6. Patients'!$GI$9:$IF$9,0),ROWS('6. Patients'!EH$10:EH$107))),0)+
IFERROR(SUMPRODUCT('6. Patients'!CU$10:CU$107,OFFSET('6. Patients'!$IG$9,1,MATCH($D9,'6. Patients'!$IH$9:$JA$9,0),ROWS('6. Patients'!EH$10:EH$107))),0),
IFERROR(SUMPRODUCT('6. Patients'!CU$10:CU$107,OFFSET('6. Patients'!$JB$9,1,MATCH($D9,'6. Patients'!$JC$9:$KZ$9,0),ROWS('6. Patients'!EH$10:EH$107))),0)+
IFERROR(SUMPRODUCT('6. Patients'!CU$10:CU$107,OFFSET('6. Patients'!$LA$9,1,MATCH($D9,'6. Patients'!$LB$9:$LU$9,0),ROWS('6. Patients'!EH$10:EH$107))),0)+
IFERROR(SUMPRODUCT('6. Patients'!CU$10:CU$107,OFFSET('6. Patients'!$LV$9,1,MATCH($D9,'6. Patients'!$LW$9:$NT$9,0),ROWS('6. Patients'!EH$10:EH$107))),0)+
IFERROR(SUMPRODUCT('6. Patients'!CU$10:CU$107,OFFSET('6. Patients'!$NU$9,1,MATCH($D9,'6. Patients'!$NV$9:$OO$9,0),ROWS('6. Patients'!EH$10:EH$107))),0),
IFERROR(SUMPRODUCT('6. Patients'!CU$10:CU$107,OFFSET('6. Patients'!$OP$9,1,MATCH($D9,'6. Patients'!$OQ$9:$QN$9,0),ROWS('6. Patients'!EH$10:EH$107))),0)+
IFERROR(SUMPRODUCT('6. Patients'!CU$10:CU$107,OFFSET('6. Patients'!$QO$9,1,MATCH($D9,'6. Patients'!$QP$9:$RI$9,0),ROWS('6. Patients'!EH$10:EH$107))),0)+
IFERROR(SUMPRODUCT('6. Patients'!CU$10:CU$107,OFFSET('6. Patients'!$RJ$9,1,MATCH($D9,'6. Patients'!$RK$9:$TH$9,0),ROWS('6. Patients'!EH$10:EH$107))),0)+
IFERROR(SUMPRODUCT('6. Patients'!CU$10:CU$107,OFFSET('6. Patients'!$TI$9,1,MATCH($D9,'6. Patients'!$TJ$9:$UC$9,0),ROWS('6. Patients'!EH$10:EH$107))),0))+
IFERROR(VLOOKUP($D9,$H$116:$L$146,COLUMNS($H$115:$J$115)-1+AB$7,0)*$E9*$F9*'1. General Inputs'!$J$25,0),0),0)</f>
        <v>0</v>
      </c>
      <c r="AC9" s="775">
        <f ca="1">ROUNDUP(IFERROR($F9*$E9*CHOOSE(AC$7,
IFERROR(SUMPRODUCT('6. Patients'!CV$10:CV$107,OFFSET('6. Patients'!$DN$9,1,MATCH($D9,'6. Patients'!$DO$9:$FL$9,0),ROWS('6. Patients'!EI$10:EI$107))),0)+
IFERROR(SUMPRODUCT('6. Patients'!CV$10:CV$107,OFFSET('6. Patients'!$FM$9,1,MATCH($D9,'6. Patients'!$FN$9:$GG$9,0),ROWS('6. Patients'!EI$10:EI$107))),0)+
IFERROR(SUMPRODUCT('6. Patients'!CV$10:CV$107,OFFSET('6. Patients'!$GH$9,1,MATCH($D9,'6. Patients'!$GI$9:$IF$9,0),ROWS('6. Patients'!EI$10:EI$107))),0)+
IFERROR(SUMPRODUCT('6. Patients'!CV$10:CV$107,OFFSET('6. Patients'!$IG$9,1,MATCH($D9,'6. Patients'!$IH$9:$JA$9,0),ROWS('6. Patients'!EI$10:EI$107))),0),
IFERROR(SUMPRODUCT('6. Patients'!CV$10:CV$107,OFFSET('6. Patients'!$JB$9,1,MATCH($D9,'6. Patients'!$JC$9:$KZ$9,0),ROWS('6. Patients'!EI$10:EI$107))),0)+
IFERROR(SUMPRODUCT('6. Patients'!CV$10:CV$107,OFFSET('6. Patients'!$LA$9,1,MATCH($D9,'6. Patients'!$LB$9:$LU$9,0),ROWS('6. Patients'!EI$10:EI$107))),0)+
IFERROR(SUMPRODUCT('6. Patients'!CV$10:CV$107,OFFSET('6. Patients'!$LV$9,1,MATCH($D9,'6. Patients'!$LW$9:$NT$9,0),ROWS('6. Patients'!EI$10:EI$107))),0)+
IFERROR(SUMPRODUCT('6. Patients'!CV$10:CV$107,OFFSET('6. Patients'!$NU$9,1,MATCH($D9,'6. Patients'!$NV$9:$OO$9,0),ROWS('6. Patients'!EI$10:EI$107))),0),
IFERROR(SUMPRODUCT('6. Patients'!CV$10:CV$107,OFFSET('6. Patients'!$OP$9,1,MATCH($D9,'6. Patients'!$OQ$9:$QN$9,0),ROWS('6. Patients'!EI$10:EI$107))),0)+
IFERROR(SUMPRODUCT('6. Patients'!CV$10:CV$107,OFFSET('6. Patients'!$QO$9,1,MATCH($D9,'6. Patients'!$QP$9:$RI$9,0),ROWS('6. Patients'!EI$10:EI$107))),0)+
IFERROR(SUMPRODUCT('6. Patients'!CV$10:CV$107,OFFSET('6. Patients'!$RJ$9,1,MATCH($D9,'6. Patients'!$RK$9:$TH$9,0),ROWS('6. Patients'!EI$10:EI$107))),0)+
IFERROR(SUMPRODUCT('6. Patients'!CV$10:CV$107,OFFSET('6. Patients'!$TI$9,1,MATCH($D9,'6. Patients'!$TJ$9:$UC$9,0),ROWS('6. Patients'!EI$10:EI$107))),0))+
IFERROR(VLOOKUP($D9,$H$116:$L$146,COLUMNS($H$115:$J$115)-1+AC$7,0)*$E9*$F9*'1. General Inputs'!$J$25,0),0),0)</f>
        <v>0</v>
      </c>
      <c r="AD9" s="775">
        <f ca="1">ROUNDUP(IFERROR($F9*$E9*CHOOSE(AD$7,
IFERROR(SUMPRODUCT('6. Patients'!CW$10:CW$107,OFFSET('6. Patients'!$DN$9,1,MATCH($D9,'6. Patients'!$DO$9:$FL$9,0),ROWS('6. Patients'!EJ$10:EJ$107))),0)+
IFERROR(SUMPRODUCT('6. Patients'!CW$10:CW$107,OFFSET('6. Patients'!$FM$9,1,MATCH($D9,'6. Patients'!$FN$9:$GG$9,0),ROWS('6. Patients'!EJ$10:EJ$107))),0)+
IFERROR(SUMPRODUCT('6. Patients'!CW$10:CW$107,OFFSET('6. Patients'!$GH$9,1,MATCH($D9,'6. Patients'!$GI$9:$IF$9,0),ROWS('6. Patients'!EJ$10:EJ$107))),0)+
IFERROR(SUMPRODUCT('6. Patients'!CW$10:CW$107,OFFSET('6. Patients'!$IG$9,1,MATCH($D9,'6. Patients'!$IH$9:$JA$9,0),ROWS('6. Patients'!EJ$10:EJ$107))),0),
IFERROR(SUMPRODUCT('6. Patients'!CW$10:CW$107,OFFSET('6. Patients'!$JB$9,1,MATCH($D9,'6. Patients'!$JC$9:$KZ$9,0),ROWS('6. Patients'!EJ$10:EJ$107))),0)+
IFERROR(SUMPRODUCT('6. Patients'!CW$10:CW$107,OFFSET('6. Patients'!$LA$9,1,MATCH($D9,'6. Patients'!$LB$9:$LU$9,0),ROWS('6. Patients'!EJ$10:EJ$107))),0)+
IFERROR(SUMPRODUCT('6. Patients'!CW$10:CW$107,OFFSET('6. Patients'!$LV$9,1,MATCH($D9,'6. Patients'!$LW$9:$NT$9,0),ROWS('6. Patients'!EJ$10:EJ$107))),0)+
IFERROR(SUMPRODUCT('6. Patients'!CW$10:CW$107,OFFSET('6. Patients'!$NU$9,1,MATCH($D9,'6. Patients'!$NV$9:$OO$9,0),ROWS('6. Patients'!EJ$10:EJ$107))),0),
IFERROR(SUMPRODUCT('6. Patients'!CW$10:CW$107,OFFSET('6. Patients'!$OP$9,1,MATCH($D9,'6. Patients'!$OQ$9:$QN$9,0),ROWS('6. Patients'!EJ$10:EJ$107))),0)+
IFERROR(SUMPRODUCT('6. Patients'!CW$10:CW$107,OFFSET('6. Patients'!$QO$9,1,MATCH($D9,'6. Patients'!$QP$9:$RI$9,0),ROWS('6. Patients'!EJ$10:EJ$107))),0)+
IFERROR(SUMPRODUCT('6. Patients'!CW$10:CW$107,OFFSET('6. Patients'!$RJ$9,1,MATCH($D9,'6. Patients'!$RK$9:$TH$9,0),ROWS('6. Patients'!EJ$10:EJ$107))),0)+
IFERROR(SUMPRODUCT('6. Patients'!CW$10:CW$107,OFFSET('6. Patients'!$TI$9,1,MATCH($D9,'6. Patients'!$TJ$9:$UC$9,0),ROWS('6. Patients'!EJ$10:EJ$107))),0))+
IFERROR(VLOOKUP($D9,$H$116:$L$146,COLUMNS($H$115:$J$115)-1+AD$7,0)*$E9*$F9*'1. General Inputs'!$J$25,0),0),0)</f>
        <v>0</v>
      </c>
      <c r="AE9" s="775">
        <f ca="1">ROUNDUP(IFERROR($F9*$E9*CHOOSE(AE$7,
IFERROR(SUMPRODUCT('6. Patients'!CX$10:CX$107,OFFSET('6. Patients'!$DN$9,1,MATCH($D9,'6. Patients'!$DO$9:$FL$9,0),ROWS('6. Patients'!EK$10:EK$107))),0)+
IFERROR(SUMPRODUCT('6. Patients'!CX$10:CX$107,OFFSET('6. Patients'!$FM$9,1,MATCH($D9,'6. Patients'!$FN$9:$GG$9,0),ROWS('6. Patients'!EK$10:EK$107))),0)+
IFERROR(SUMPRODUCT('6. Patients'!CX$10:CX$107,OFFSET('6. Patients'!$GH$9,1,MATCH($D9,'6. Patients'!$GI$9:$IF$9,0),ROWS('6. Patients'!EK$10:EK$107))),0)+
IFERROR(SUMPRODUCT('6. Patients'!CX$10:CX$107,OFFSET('6. Patients'!$IG$9,1,MATCH($D9,'6. Patients'!$IH$9:$JA$9,0),ROWS('6. Patients'!EK$10:EK$107))),0),
IFERROR(SUMPRODUCT('6. Patients'!CX$10:CX$107,OFFSET('6. Patients'!$JB$9,1,MATCH($D9,'6. Patients'!$JC$9:$KZ$9,0),ROWS('6. Patients'!EK$10:EK$107))),0)+
IFERROR(SUMPRODUCT('6. Patients'!CX$10:CX$107,OFFSET('6. Patients'!$LA$9,1,MATCH($D9,'6. Patients'!$LB$9:$LU$9,0),ROWS('6. Patients'!EK$10:EK$107))),0)+
IFERROR(SUMPRODUCT('6. Patients'!CX$10:CX$107,OFFSET('6. Patients'!$LV$9,1,MATCH($D9,'6. Patients'!$LW$9:$NT$9,0),ROWS('6. Patients'!EK$10:EK$107))),0)+
IFERROR(SUMPRODUCT('6. Patients'!CX$10:CX$107,OFFSET('6. Patients'!$NU$9,1,MATCH($D9,'6. Patients'!$NV$9:$OO$9,0),ROWS('6. Patients'!EK$10:EK$107))),0),
IFERROR(SUMPRODUCT('6. Patients'!CX$10:CX$107,OFFSET('6. Patients'!$OP$9,1,MATCH($D9,'6. Patients'!$OQ$9:$QN$9,0),ROWS('6. Patients'!EK$10:EK$107))),0)+
IFERROR(SUMPRODUCT('6. Patients'!CX$10:CX$107,OFFSET('6. Patients'!$QO$9,1,MATCH($D9,'6. Patients'!$QP$9:$RI$9,0),ROWS('6. Patients'!EK$10:EK$107))),0)+
IFERROR(SUMPRODUCT('6. Patients'!CX$10:CX$107,OFFSET('6. Patients'!$RJ$9,1,MATCH($D9,'6. Patients'!$RK$9:$TH$9,0),ROWS('6. Patients'!EK$10:EK$107))),0)+
IFERROR(SUMPRODUCT('6. Patients'!CX$10:CX$107,OFFSET('6. Patients'!$TI$9,1,MATCH($D9,'6. Patients'!$TJ$9:$UC$9,0),ROWS('6. Patients'!EK$10:EK$107))),0))+
IFERROR(VLOOKUP($D9,$H$116:$L$146,COLUMNS($H$115:$J$115)-1+AE$7,0)*$E9*$F9*'1. General Inputs'!$J$25,0),0),0)</f>
        <v>0</v>
      </c>
      <c r="AF9" s="775">
        <f ca="1">ROUNDUP(IFERROR($F9*$E9*CHOOSE(AF$7,
IFERROR(SUMPRODUCT('6. Patients'!CY$10:CY$107,OFFSET('6. Patients'!$DN$9,1,MATCH($D9,'6. Patients'!$DO$9:$FL$9,0),ROWS('6. Patients'!EL$10:EL$107))),0)+
IFERROR(SUMPRODUCT('6. Patients'!CY$10:CY$107,OFFSET('6. Patients'!$FM$9,1,MATCH($D9,'6. Patients'!$FN$9:$GG$9,0),ROWS('6. Patients'!EL$10:EL$107))),0)+
IFERROR(SUMPRODUCT('6. Patients'!CY$10:CY$107,OFFSET('6. Patients'!$GH$9,1,MATCH($D9,'6. Patients'!$GI$9:$IF$9,0),ROWS('6. Patients'!EL$10:EL$107))),0)+
IFERROR(SUMPRODUCT('6. Patients'!CY$10:CY$107,OFFSET('6. Patients'!$IG$9,1,MATCH($D9,'6. Patients'!$IH$9:$JA$9,0),ROWS('6. Patients'!EL$10:EL$107))),0),
IFERROR(SUMPRODUCT('6. Patients'!CY$10:CY$107,OFFSET('6. Patients'!$JB$9,1,MATCH($D9,'6. Patients'!$JC$9:$KZ$9,0),ROWS('6. Patients'!EL$10:EL$107))),0)+
IFERROR(SUMPRODUCT('6. Patients'!CY$10:CY$107,OFFSET('6. Patients'!$LA$9,1,MATCH($D9,'6. Patients'!$LB$9:$LU$9,0),ROWS('6. Patients'!EL$10:EL$107))),0)+
IFERROR(SUMPRODUCT('6. Patients'!CY$10:CY$107,OFFSET('6. Patients'!$LV$9,1,MATCH($D9,'6. Patients'!$LW$9:$NT$9,0),ROWS('6. Patients'!EL$10:EL$107))),0)+
IFERROR(SUMPRODUCT('6. Patients'!CY$10:CY$107,OFFSET('6. Patients'!$NU$9,1,MATCH($D9,'6. Patients'!$NV$9:$OO$9,0),ROWS('6. Patients'!EL$10:EL$107))),0),
IFERROR(SUMPRODUCT('6. Patients'!CY$10:CY$107,OFFSET('6. Patients'!$OP$9,1,MATCH($D9,'6. Patients'!$OQ$9:$QN$9,0),ROWS('6. Patients'!EL$10:EL$107))),0)+
IFERROR(SUMPRODUCT('6. Patients'!CY$10:CY$107,OFFSET('6. Patients'!$QO$9,1,MATCH($D9,'6. Patients'!$QP$9:$RI$9,0),ROWS('6. Patients'!EL$10:EL$107))),0)+
IFERROR(SUMPRODUCT('6. Patients'!CY$10:CY$107,OFFSET('6. Patients'!$RJ$9,1,MATCH($D9,'6. Patients'!$RK$9:$TH$9,0),ROWS('6. Patients'!EL$10:EL$107))),0)+
IFERROR(SUMPRODUCT('6. Patients'!CY$10:CY$107,OFFSET('6. Patients'!$TI$9,1,MATCH($D9,'6. Patients'!$TJ$9:$UC$9,0),ROWS('6. Patients'!EL$10:EL$107))),0))+
IFERROR(VLOOKUP($D9,$H$116:$L$146,COLUMNS($H$115:$J$115)-1+AF$7,0)*$E9*$F9*'1. General Inputs'!$J$25,0),0),0)</f>
        <v>0</v>
      </c>
      <c r="AG9" s="775">
        <f ca="1">ROUNDUP(IFERROR($F9*$E9*CHOOSE(AG$7,
IFERROR(SUMPRODUCT('6. Patients'!CZ$10:CZ$107,OFFSET('6. Patients'!$DN$9,1,MATCH($D9,'6. Patients'!$DO$9:$FL$9,0),ROWS('6. Patients'!EM$10:EM$107))),0)+
IFERROR(SUMPRODUCT('6. Patients'!CZ$10:CZ$107,OFFSET('6. Patients'!$FM$9,1,MATCH($D9,'6. Patients'!$FN$9:$GG$9,0),ROWS('6. Patients'!EM$10:EM$107))),0)+
IFERROR(SUMPRODUCT('6. Patients'!CZ$10:CZ$107,OFFSET('6. Patients'!$GH$9,1,MATCH($D9,'6. Patients'!$GI$9:$IF$9,0),ROWS('6. Patients'!EM$10:EM$107))),0)+
IFERROR(SUMPRODUCT('6. Patients'!CZ$10:CZ$107,OFFSET('6. Patients'!$IG$9,1,MATCH($D9,'6. Patients'!$IH$9:$JA$9,0),ROWS('6. Patients'!EM$10:EM$107))),0),
IFERROR(SUMPRODUCT('6. Patients'!CZ$10:CZ$107,OFFSET('6. Patients'!$JB$9,1,MATCH($D9,'6. Patients'!$JC$9:$KZ$9,0),ROWS('6. Patients'!EM$10:EM$107))),0)+
IFERROR(SUMPRODUCT('6. Patients'!CZ$10:CZ$107,OFFSET('6. Patients'!$LA$9,1,MATCH($D9,'6. Patients'!$LB$9:$LU$9,0),ROWS('6. Patients'!EM$10:EM$107))),0)+
IFERROR(SUMPRODUCT('6. Patients'!CZ$10:CZ$107,OFFSET('6. Patients'!$LV$9,1,MATCH($D9,'6. Patients'!$LW$9:$NT$9,0),ROWS('6. Patients'!EM$10:EM$107))),0)+
IFERROR(SUMPRODUCT('6. Patients'!CZ$10:CZ$107,OFFSET('6. Patients'!$NU$9,1,MATCH($D9,'6. Patients'!$NV$9:$OO$9,0),ROWS('6. Patients'!EM$10:EM$107))),0),
IFERROR(SUMPRODUCT('6. Patients'!CZ$10:CZ$107,OFFSET('6. Patients'!$OP$9,1,MATCH($D9,'6. Patients'!$OQ$9:$QN$9,0),ROWS('6. Patients'!EM$10:EM$107))),0)+
IFERROR(SUMPRODUCT('6. Patients'!CZ$10:CZ$107,OFFSET('6. Patients'!$QO$9,1,MATCH($D9,'6. Patients'!$QP$9:$RI$9,0),ROWS('6. Patients'!EM$10:EM$107))),0)+
IFERROR(SUMPRODUCT('6. Patients'!CZ$10:CZ$107,OFFSET('6. Patients'!$RJ$9,1,MATCH($D9,'6. Patients'!$RK$9:$TH$9,0),ROWS('6. Patients'!EM$10:EM$107))),0)+
IFERROR(SUMPRODUCT('6. Patients'!CZ$10:CZ$107,OFFSET('6. Patients'!$TI$9,1,MATCH($D9,'6. Patients'!$TJ$9:$UC$9,0),ROWS('6. Patients'!EM$10:EM$107))),0))+
IFERROR(VLOOKUP($D9,$H$116:$L$146,COLUMNS($H$115:$J$115)-1+AG$7,0)*$E9*$F9*'1. General Inputs'!$J$25,0),0),0)</f>
        <v>0</v>
      </c>
      <c r="AH9" s="775">
        <f ca="1">ROUNDUP(IFERROR($F9*$E9*CHOOSE(AH$7,
IFERROR(SUMPRODUCT('6. Patients'!DA$10:DA$107,OFFSET('6. Patients'!$DN$9,1,MATCH($D9,'6. Patients'!$DO$9:$FL$9,0),ROWS('6. Patients'!EN$10:EN$107))),0)+
IFERROR(SUMPRODUCT('6. Patients'!DA$10:DA$107,OFFSET('6. Patients'!$FM$9,1,MATCH($D9,'6. Patients'!$FN$9:$GG$9,0),ROWS('6. Patients'!EN$10:EN$107))),0)+
IFERROR(SUMPRODUCT('6. Patients'!DA$10:DA$107,OFFSET('6. Patients'!$GH$9,1,MATCH($D9,'6. Patients'!$GI$9:$IF$9,0),ROWS('6. Patients'!EN$10:EN$107))),0)+
IFERROR(SUMPRODUCT('6. Patients'!DA$10:DA$107,OFFSET('6. Patients'!$IG$9,1,MATCH($D9,'6. Patients'!$IH$9:$JA$9,0),ROWS('6. Patients'!EN$10:EN$107))),0),
IFERROR(SUMPRODUCT('6. Patients'!DA$10:DA$107,OFFSET('6. Patients'!$JB$9,1,MATCH($D9,'6. Patients'!$JC$9:$KZ$9,0),ROWS('6. Patients'!EN$10:EN$107))),0)+
IFERROR(SUMPRODUCT('6. Patients'!DA$10:DA$107,OFFSET('6. Patients'!$LA$9,1,MATCH($D9,'6. Patients'!$LB$9:$LU$9,0),ROWS('6. Patients'!EN$10:EN$107))),0)+
IFERROR(SUMPRODUCT('6. Patients'!DA$10:DA$107,OFFSET('6. Patients'!$LV$9,1,MATCH($D9,'6. Patients'!$LW$9:$NT$9,0),ROWS('6. Patients'!EN$10:EN$107))),0)+
IFERROR(SUMPRODUCT('6. Patients'!DA$10:DA$107,OFFSET('6. Patients'!$NU$9,1,MATCH($D9,'6. Patients'!$NV$9:$OO$9,0),ROWS('6. Patients'!EN$10:EN$107))),0),
IFERROR(SUMPRODUCT('6. Patients'!DA$10:DA$107,OFFSET('6. Patients'!$OP$9,1,MATCH($D9,'6. Patients'!$OQ$9:$QN$9,0),ROWS('6. Patients'!EN$10:EN$107))),0)+
IFERROR(SUMPRODUCT('6. Patients'!DA$10:DA$107,OFFSET('6. Patients'!$QO$9,1,MATCH($D9,'6. Patients'!$QP$9:$RI$9,0),ROWS('6. Patients'!EN$10:EN$107))),0)+
IFERROR(SUMPRODUCT('6. Patients'!DA$10:DA$107,OFFSET('6. Patients'!$RJ$9,1,MATCH($D9,'6. Patients'!$RK$9:$TH$9,0),ROWS('6. Patients'!EN$10:EN$107))),0)+
IFERROR(SUMPRODUCT('6. Patients'!DA$10:DA$107,OFFSET('6. Patients'!$TI$9,1,MATCH($D9,'6. Patients'!$TJ$9:$UC$9,0),ROWS('6. Patients'!EN$10:EN$107))),0))+
IFERROR(VLOOKUP($D9,$H$116:$L$146,COLUMNS($H$115:$J$115)-1+AH$7,0)*$E9*$F9*'1. General Inputs'!$J$25,0),0),0)</f>
        <v>0</v>
      </c>
      <c r="AI9" s="775">
        <f ca="1">ROUNDUP(IFERROR($F9*$E9*CHOOSE(AI$7,
IFERROR(SUMPRODUCT('6. Patients'!DB$10:DB$107,OFFSET('6. Patients'!$DN$9,1,MATCH($D9,'6. Patients'!$DO$9:$FL$9,0),ROWS('6. Patients'!EO$10:EO$107))),0)+
IFERROR(SUMPRODUCT('6. Patients'!DB$10:DB$107,OFFSET('6. Patients'!$FM$9,1,MATCH($D9,'6. Patients'!$FN$9:$GG$9,0),ROWS('6. Patients'!EO$10:EO$107))),0)+
IFERROR(SUMPRODUCT('6. Patients'!DB$10:DB$107,OFFSET('6. Patients'!$GH$9,1,MATCH($D9,'6. Patients'!$GI$9:$IF$9,0),ROWS('6. Patients'!EO$10:EO$107))),0)+
IFERROR(SUMPRODUCT('6. Patients'!DB$10:DB$107,OFFSET('6. Patients'!$IG$9,1,MATCH($D9,'6. Patients'!$IH$9:$JA$9,0),ROWS('6. Patients'!EO$10:EO$107))),0),
IFERROR(SUMPRODUCT('6. Patients'!DB$10:DB$107,OFFSET('6. Patients'!$JB$9,1,MATCH($D9,'6. Patients'!$JC$9:$KZ$9,0),ROWS('6. Patients'!EO$10:EO$107))),0)+
IFERROR(SUMPRODUCT('6. Patients'!DB$10:DB$107,OFFSET('6. Patients'!$LA$9,1,MATCH($D9,'6. Patients'!$LB$9:$LU$9,0),ROWS('6. Patients'!EO$10:EO$107))),0)+
IFERROR(SUMPRODUCT('6. Patients'!DB$10:DB$107,OFFSET('6. Patients'!$LV$9,1,MATCH($D9,'6. Patients'!$LW$9:$NT$9,0),ROWS('6. Patients'!EO$10:EO$107))),0)+
IFERROR(SUMPRODUCT('6. Patients'!DB$10:DB$107,OFFSET('6. Patients'!$NU$9,1,MATCH($D9,'6. Patients'!$NV$9:$OO$9,0),ROWS('6. Patients'!EO$10:EO$107))),0),
IFERROR(SUMPRODUCT('6. Patients'!DB$10:DB$107,OFFSET('6. Patients'!$OP$9,1,MATCH($D9,'6. Patients'!$OQ$9:$QN$9,0),ROWS('6. Patients'!EO$10:EO$107))),0)+
IFERROR(SUMPRODUCT('6. Patients'!DB$10:DB$107,OFFSET('6. Patients'!$QO$9,1,MATCH($D9,'6. Patients'!$QP$9:$RI$9,0),ROWS('6. Patients'!EO$10:EO$107))),0)+
IFERROR(SUMPRODUCT('6. Patients'!DB$10:DB$107,OFFSET('6. Patients'!$RJ$9,1,MATCH($D9,'6. Patients'!$RK$9:$TH$9,0),ROWS('6. Patients'!EO$10:EO$107))),0)+
IFERROR(SUMPRODUCT('6. Patients'!DB$10:DB$107,OFFSET('6. Patients'!$TI$9,1,MATCH($D9,'6. Patients'!$TJ$9:$UC$9,0),ROWS('6. Patients'!EO$10:EO$107))),0))+
IFERROR(VLOOKUP($D9,$H$116:$L$146,COLUMNS($H$115:$J$115)-1+AI$7,0)*$E9*$F9*'1. General Inputs'!$J$25,0),0),0)</f>
        <v>0</v>
      </c>
      <c r="AJ9" s="775">
        <f ca="1">ROUNDUP(IFERROR($F9*$E9*CHOOSE(AJ$7,
IFERROR(SUMPRODUCT('6. Patients'!DC$10:DC$107,OFFSET('6. Patients'!$DN$9,1,MATCH($D9,'6. Patients'!$DO$9:$FL$9,0),ROWS('6. Patients'!EP$10:EP$107))),0)+
IFERROR(SUMPRODUCT('6. Patients'!DC$10:DC$107,OFFSET('6. Patients'!$FM$9,1,MATCH($D9,'6. Patients'!$FN$9:$GG$9,0),ROWS('6. Patients'!EP$10:EP$107))),0)+
IFERROR(SUMPRODUCT('6. Patients'!DC$10:DC$107,OFFSET('6. Patients'!$GH$9,1,MATCH($D9,'6. Patients'!$GI$9:$IF$9,0),ROWS('6. Patients'!EP$10:EP$107))),0)+
IFERROR(SUMPRODUCT('6. Patients'!DC$10:DC$107,OFFSET('6. Patients'!$IG$9,1,MATCH($D9,'6. Patients'!$IH$9:$JA$9,0),ROWS('6. Patients'!EP$10:EP$107))),0),
IFERROR(SUMPRODUCT('6. Patients'!DC$10:DC$107,OFFSET('6. Patients'!$JB$9,1,MATCH($D9,'6. Patients'!$JC$9:$KZ$9,0),ROWS('6. Patients'!EP$10:EP$107))),0)+
IFERROR(SUMPRODUCT('6. Patients'!DC$10:DC$107,OFFSET('6. Patients'!$LA$9,1,MATCH($D9,'6. Patients'!$LB$9:$LU$9,0),ROWS('6. Patients'!EP$10:EP$107))),0)+
IFERROR(SUMPRODUCT('6. Patients'!DC$10:DC$107,OFFSET('6. Patients'!$LV$9,1,MATCH($D9,'6. Patients'!$LW$9:$NT$9,0),ROWS('6. Patients'!EP$10:EP$107))),0)+
IFERROR(SUMPRODUCT('6. Patients'!DC$10:DC$107,OFFSET('6. Patients'!$NU$9,1,MATCH($D9,'6. Patients'!$NV$9:$OO$9,0),ROWS('6. Patients'!EP$10:EP$107))),0),
IFERROR(SUMPRODUCT('6. Patients'!DC$10:DC$107,OFFSET('6. Patients'!$OP$9,1,MATCH($D9,'6. Patients'!$OQ$9:$QN$9,0),ROWS('6. Patients'!EP$10:EP$107))),0)+
IFERROR(SUMPRODUCT('6. Patients'!DC$10:DC$107,OFFSET('6. Patients'!$QO$9,1,MATCH($D9,'6. Patients'!$QP$9:$RI$9,0),ROWS('6. Patients'!EP$10:EP$107))),0)+
IFERROR(SUMPRODUCT('6. Patients'!DC$10:DC$107,OFFSET('6. Patients'!$RJ$9,1,MATCH($D9,'6. Patients'!$RK$9:$TH$9,0),ROWS('6. Patients'!EP$10:EP$107))),0)+
IFERROR(SUMPRODUCT('6. Patients'!DC$10:DC$107,OFFSET('6. Patients'!$TI$9,1,MATCH($D9,'6. Patients'!$TJ$9:$UC$9,0),ROWS('6. Patients'!EP$10:EP$107))),0))+
IFERROR(VLOOKUP($D9,$H$116:$L$146,COLUMNS($H$115:$J$115)-1+AJ$7,0)*$E9*$F9*'1. General Inputs'!$J$25,0),0),0)</f>
        <v>0</v>
      </c>
      <c r="AK9" s="775">
        <f ca="1">ROUNDUP(IFERROR($F9*$E9*CHOOSE(AK$7,
IFERROR(SUMPRODUCT('6. Patients'!DD$10:DD$107,OFFSET('6. Patients'!$DN$9,1,MATCH($D9,'6. Patients'!$DO$9:$FL$9,0),ROWS('6. Patients'!EQ$10:EQ$107))),0)+
IFERROR(SUMPRODUCT('6. Patients'!DD$10:DD$107,OFFSET('6. Patients'!$FM$9,1,MATCH($D9,'6. Patients'!$FN$9:$GG$9,0),ROWS('6. Patients'!EQ$10:EQ$107))),0)+
IFERROR(SUMPRODUCT('6. Patients'!DD$10:DD$107,OFFSET('6. Patients'!$GH$9,1,MATCH($D9,'6. Patients'!$GI$9:$IF$9,0),ROWS('6. Patients'!EQ$10:EQ$107))),0)+
IFERROR(SUMPRODUCT('6. Patients'!DD$10:DD$107,OFFSET('6. Patients'!$IG$9,1,MATCH($D9,'6. Patients'!$IH$9:$JA$9,0),ROWS('6. Patients'!EQ$10:EQ$107))),0),
IFERROR(SUMPRODUCT('6. Patients'!DD$10:DD$107,OFFSET('6. Patients'!$JB$9,1,MATCH($D9,'6. Patients'!$JC$9:$KZ$9,0),ROWS('6. Patients'!EQ$10:EQ$107))),0)+
IFERROR(SUMPRODUCT('6. Patients'!DD$10:DD$107,OFFSET('6. Patients'!$LA$9,1,MATCH($D9,'6. Patients'!$LB$9:$LU$9,0),ROWS('6. Patients'!EQ$10:EQ$107))),0)+
IFERROR(SUMPRODUCT('6. Patients'!DD$10:DD$107,OFFSET('6. Patients'!$LV$9,1,MATCH($D9,'6. Patients'!$LW$9:$NT$9,0),ROWS('6. Patients'!EQ$10:EQ$107))),0)+
IFERROR(SUMPRODUCT('6. Patients'!DD$10:DD$107,OFFSET('6. Patients'!$NU$9,1,MATCH($D9,'6. Patients'!$NV$9:$OO$9,0),ROWS('6. Patients'!EQ$10:EQ$107))),0),
IFERROR(SUMPRODUCT('6. Patients'!DD$10:DD$107,OFFSET('6. Patients'!$OP$9,1,MATCH($D9,'6. Patients'!$OQ$9:$QN$9,0),ROWS('6. Patients'!EQ$10:EQ$107))),0)+
IFERROR(SUMPRODUCT('6. Patients'!DD$10:DD$107,OFFSET('6. Patients'!$QO$9,1,MATCH($D9,'6. Patients'!$QP$9:$RI$9,0),ROWS('6. Patients'!EQ$10:EQ$107))),0)+
IFERROR(SUMPRODUCT('6. Patients'!DD$10:DD$107,OFFSET('6. Patients'!$RJ$9,1,MATCH($D9,'6. Patients'!$RK$9:$TH$9,0),ROWS('6. Patients'!EQ$10:EQ$107))),0)+
IFERROR(SUMPRODUCT('6. Patients'!DD$10:DD$107,OFFSET('6. Patients'!$TI$9,1,MATCH($D9,'6. Patients'!$TJ$9:$UC$9,0),ROWS('6. Patients'!EQ$10:EQ$107))),0))+
IFERROR(VLOOKUP($D9,$H$116:$L$146,COLUMNS($H$115:$J$115)-1+AK$7,0)*$E9*$F9*'1. General Inputs'!$J$25,0),0),0)</f>
        <v>0</v>
      </c>
      <c r="AL9" s="775">
        <f ca="1">ROUNDUP(IFERROR($F9*$E9*CHOOSE(AL$7,
IFERROR(SUMPRODUCT('6. Patients'!DE$10:DE$107,OFFSET('6. Patients'!$DN$9,1,MATCH($D9,'6. Patients'!$DO$9:$FL$9,0),ROWS('6. Patients'!ER$10:ER$107))),0)+
IFERROR(SUMPRODUCT('6. Patients'!DE$10:DE$107,OFFSET('6. Patients'!$FM$9,1,MATCH($D9,'6. Patients'!$FN$9:$GG$9,0),ROWS('6. Patients'!ER$10:ER$107))),0)+
IFERROR(SUMPRODUCT('6. Patients'!DE$10:DE$107,OFFSET('6. Patients'!$GH$9,1,MATCH($D9,'6. Patients'!$GI$9:$IF$9,0),ROWS('6. Patients'!ER$10:ER$107))),0)+
IFERROR(SUMPRODUCT('6. Patients'!DE$10:DE$107,OFFSET('6. Patients'!$IG$9,1,MATCH($D9,'6. Patients'!$IH$9:$JA$9,0),ROWS('6. Patients'!ER$10:ER$107))),0),
IFERROR(SUMPRODUCT('6. Patients'!DE$10:DE$107,OFFSET('6. Patients'!$JB$9,1,MATCH($D9,'6. Patients'!$JC$9:$KZ$9,0),ROWS('6. Patients'!ER$10:ER$107))),0)+
IFERROR(SUMPRODUCT('6. Patients'!DE$10:DE$107,OFFSET('6. Patients'!$LA$9,1,MATCH($D9,'6. Patients'!$LB$9:$LU$9,0),ROWS('6. Patients'!ER$10:ER$107))),0)+
IFERROR(SUMPRODUCT('6. Patients'!DE$10:DE$107,OFFSET('6. Patients'!$LV$9,1,MATCH($D9,'6. Patients'!$LW$9:$NT$9,0),ROWS('6. Patients'!ER$10:ER$107))),0)+
IFERROR(SUMPRODUCT('6. Patients'!DE$10:DE$107,OFFSET('6. Patients'!$NU$9,1,MATCH($D9,'6. Patients'!$NV$9:$OO$9,0),ROWS('6. Patients'!ER$10:ER$107))),0),
IFERROR(SUMPRODUCT('6. Patients'!DE$10:DE$107,OFFSET('6. Patients'!$OP$9,1,MATCH($D9,'6. Patients'!$OQ$9:$QN$9,0),ROWS('6. Patients'!ER$10:ER$107))),0)+
IFERROR(SUMPRODUCT('6. Patients'!DE$10:DE$107,OFFSET('6. Patients'!$QO$9,1,MATCH($D9,'6. Patients'!$QP$9:$RI$9,0),ROWS('6. Patients'!ER$10:ER$107))),0)+
IFERROR(SUMPRODUCT('6. Patients'!DE$10:DE$107,OFFSET('6. Patients'!$RJ$9,1,MATCH($D9,'6. Patients'!$RK$9:$TH$9,0),ROWS('6. Patients'!ER$10:ER$107))),0)+
IFERROR(SUMPRODUCT('6. Patients'!DE$10:DE$107,OFFSET('6. Patients'!$TI$9,1,MATCH($D9,'6. Patients'!$TJ$9:$UC$9,0),ROWS('6. Patients'!ER$10:ER$107))),0))+
IFERROR(VLOOKUP($D9,$H$116:$L$146,COLUMNS($H$115:$J$115)-1+AL$7,0)*$E9*$F9*'1. General Inputs'!$J$25,0),0),0)</f>
        <v>0</v>
      </c>
      <c r="AM9" s="775">
        <f ca="1">ROUNDUP(IFERROR($F9*$E9*CHOOSE(AM$7,
IFERROR(SUMPRODUCT('6. Patients'!DF$10:DF$107,OFFSET('6. Patients'!$DN$9,1,MATCH($D9,'6. Patients'!$DO$9:$FL$9,0),ROWS('6. Patients'!ES$10:ES$107))),0)+
IFERROR(SUMPRODUCT('6. Patients'!DF$10:DF$107,OFFSET('6. Patients'!$FM$9,1,MATCH($D9,'6. Patients'!$FN$9:$GG$9,0),ROWS('6. Patients'!ES$10:ES$107))),0)+
IFERROR(SUMPRODUCT('6. Patients'!DF$10:DF$107,OFFSET('6. Patients'!$GH$9,1,MATCH($D9,'6. Patients'!$GI$9:$IF$9,0),ROWS('6. Patients'!ES$10:ES$107))),0)+
IFERROR(SUMPRODUCT('6. Patients'!DF$10:DF$107,OFFSET('6. Patients'!$IG$9,1,MATCH($D9,'6. Patients'!$IH$9:$JA$9,0),ROWS('6. Patients'!ES$10:ES$107))),0),
IFERROR(SUMPRODUCT('6. Patients'!DF$10:DF$107,OFFSET('6. Patients'!$JB$9,1,MATCH($D9,'6. Patients'!$JC$9:$KZ$9,0),ROWS('6. Patients'!ES$10:ES$107))),0)+
IFERROR(SUMPRODUCT('6. Patients'!DF$10:DF$107,OFFSET('6. Patients'!$LA$9,1,MATCH($D9,'6. Patients'!$LB$9:$LU$9,0),ROWS('6. Patients'!ES$10:ES$107))),0)+
IFERROR(SUMPRODUCT('6. Patients'!DF$10:DF$107,OFFSET('6. Patients'!$LV$9,1,MATCH($D9,'6. Patients'!$LW$9:$NT$9,0),ROWS('6. Patients'!ES$10:ES$107))),0)+
IFERROR(SUMPRODUCT('6. Patients'!DF$10:DF$107,OFFSET('6. Patients'!$NU$9,1,MATCH($D9,'6. Patients'!$NV$9:$OO$9,0),ROWS('6. Patients'!ES$10:ES$107))),0),
IFERROR(SUMPRODUCT('6. Patients'!DF$10:DF$107,OFFSET('6. Patients'!$OP$9,1,MATCH($D9,'6. Patients'!$OQ$9:$QN$9,0),ROWS('6. Patients'!ES$10:ES$107))),0)+
IFERROR(SUMPRODUCT('6. Patients'!DF$10:DF$107,OFFSET('6. Patients'!$QO$9,1,MATCH($D9,'6. Patients'!$QP$9:$RI$9,0),ROWS('6. Patients'!ES$10:ES$107))),0)+
IFERROR(SUMPRODUCT('6. Patients'!DF$10:DF$107,OFFSET('6. Patients'!$RJ$9,1,MATCH($D9,'6. Patients'!$RK$9:$TH$9,0),ROWS('6. Patients'!ES$10:ES$107))),0)+
IFERROR(SUMPRODUCT('6. Patients'!DF$10:DF$107,OFFSET('6. Patients'!$TI$9,1,MATCH($D9,'6. Patients'!$TJ$9:$UC$9,0),ROWS('6. Patients'!ES$10:ES$107))),0))+
IFERROR(VLOOKUP($D9,$H$116:$L$146,COLUMNS($H$115:$J$115)-1+AM$7,0)*$E9*$F9*'1. General Inputs'!$J$25,0),0),0)</f>
        <v>0</v>
      </c>
      <c r="AN9" s="775">
        <f ca="1">ROUNDUP(IFERROR($F9*$E9*CHOOSE(AN$7,
IFERROR(SUMPRODUCT('6. Patients'!DG$10:DG$107,OFFSET('6. Patients'!$DN$9,1,MATCH($D9,'6. Patients'!$DO$9:$FL$9,0),ROWS('6. Patients'!ET$10:ET$107))),0)+
IFERROR(SUMPRODUCT('6. Patients'!DG$10:DG$107,OFFSET('6. Patients'!$FM$9,1,MATCH($D9,'6. Patients'!$FN$9:$GG$9,0),ROWS('6. Patients'!ET$10:ET$107))),0)+
IFERROR(SUMPRODUCT('6. Patients'!DG$10:DG$107,OFFSET('6. Patients'!$GH$9,1,MATCH($D9,'6. Patients'!$GI$9:$IF$9,0),ROWS('6. Patients'!ET$10:ET$107))),0)+
IFERROR(SUMPRODUCT('6. Patients'!DG$10:DG$107,OFFSET('6. Patients'!$IG$9,1,MATCH($D9,'6. Patients'!$IH$9:$JA$9,0),ROWS('6. Patients'!ET$10:ET$107))),0),
IFERROR(SUMPRODUCT('6. Patients'!DG$10:DG$107,OFFSET('6. Patients'!$JB$9,1,MATCH($D9,'6. Patients'!$JC$9:$KZ$9,0),ROWS('6. Patients'!ET$10:ET$107))),0)+
IFERROR(SUMPRODUCT('6. Patients'!DG$10:DG$107,OFFSET('6. Patients'!$LA$9,1,MATCH($D9,'6. Patients'!$LB$9:$LU$9,0),ROWS('6. Patients'!ET$10:ET$107))),0)+
IFERROR(SUMPRODUCT('6. Patients'!DG$10:DG$107,OFFSET('6. Patients'!$LV$9,1,MATCH($D9,'6. Patients'!$LW$9:$NT$9,0),ROWS('6. Patients'!ET$10:ET$107))),0)+
IFERROR(SUMPRODUCT('6. Patients'!DG$10:DG$107,OFFSET('6. Patients'!$NU$9,1,MATCH($D9,'6. Patients'!$NV$9:$OO$9,0),ROWS('6. Patients'!ET$10:ET$107))),0),
IFERROR(SUMPRODUCT('6. Patients'!DG$10:DG$107,OFFSET('6. Patients'!$OP$9,1,MATCH($D9,'6. Patients'!$OQ$9:$QN$9,0),ROWS('6. Patients'!ET$10:ET$107))),0)+
IFERROR(SUMPRODUCT('6. Patients'!DG$10:DG$107,OFFSET('6. Patients'!$QO$9,1,MATCH($D9,'6. Patients'!$QP$9:$RI$9,0),ROWS('6. Patients'!ET$10:ET$107))),0)+
IFERROR(SUMPRODUCT('6. Patients'!DG$10:DG$107,OFFSET('6. Patients'!$RJ$9,1,MATCH($D9,'6. Patients'!$RK$9:$TH$9,0),ROWS('6. Patients'!ET$10:ET$107))),0)+
IFERROR(SUMPRODUCT('6. Patients'!DG$10:DG$107,OFFSET('6. Patients'!$TI$9,1,MATCH($D9,'6. Patients'!$TJ$9:$UC$9,0),ROWS('6. Patients'!ET$10:ET$107))),0))+
IFERROR(VLOOKUP($D9,$H$116:$L$146,COLUMNS($H$115:$J$115)-1+AN$7,0)*$E9*$F9*'1. General Inputs'!$J$25,0),0),0)</f>
        <v>0</v>
      </c>
      <c r="AO9" s="775">
        <f ca="1">ROUNDUP(IFERROR($F9*$E9*CHOOSE(AO$7,
IFERROR(SUMPRODUCT('6. Patients'!DH$10:DH$107,OFFSET('6. Patients'!$DN$9,1,MATCH($D9,'6. Patients'!$DO$9:$FL$9,0),ROWS('6. Patients'!EU$10:EU$107))),0)+
IFERROR(SUMPRODUCT('6. Patients'!DH$10:DH$107,OFFSET('6. Patients'!$FM$9,1,MATCH($D9,'6. Patients'!$FN$9:$GG$9,0),ROWS('6. Patients'!EU$10:EU$107))),0)+
IFERROR(SUMPRODUCT('6. Patients'!DH$10:DH$107,OFFSET('6. Patients'!$GH$9,1,MATCH($D9,'6. Patients'!$GI$9:$IF$9,0),ROWS('6. Patients'!EU$10:EU$107))),0)+
IFERROR(SUMPRODUCT('6. Patients'!DH$10:DH$107,OFFSET('6. Patients'!$IG$9,1,MATCH($D9,'6. Patients'!$IH$9:$JA$9,0),ROWS('6. Patients'!EU$10:EU$107))),0),
IFERROR(SUMPRODUCT('6. Patients'!DH$10:DH$107,OFFSET('6. Patients'!$JB$9,1,MATCH($D9,'6. Patients'!$JC$9:$KZ$9,0),ROWS('6. Patients'!EU$10:EU$107))),0)+
IFERROR(SUMPRODUCT('6. Patients'!DH$10:DH$107,OFFSET('6. Patients'!$LA$9,1,MATCH($D9,'6. Patients'!$LB$9:$LU$9,0),ROWS('6. Patients'!EU$10:EU$107))),0)+
IFERROR(SUMPRODUCT('6. Patients'!DH$10:DH$107,OFFSET('6. Patients'!$LV$9,1,MATCH($D9,'6. Patients'!$LW$9:$NT$9,0),ROWS('6. Patients'!EU$10:EU$107))),0)+
IFERROR(SUMPRODUCT('6. Patients'!DH$10:DH$107,OFFSET('6. Patients'!$NU$9,1,MATCH($D9,'6. Patients'!$NV$9:$OO$9,0),ROWS('6. Patients'!EU$10:EU$107))),0),
IFERROR(SUMPRODUCT('6. Patients'!DH$10:DH$107,OFFSET('6. Patients'!$OP$9,1,MATCH($D9,'6. Patients'!$OQ$9:$QN$9,0),ROWS('6. Patients'!EU$10:EU$107))),0)+
IFERROR(SUMPRODUCT('6. Patients'!DH$10:DH$107,OFFSET('6. Patients'!$QO$9,1,MATCH($D9,'6. Patients'!$QP$9:$RI$9,0),ROWS('6. Patients'!EU$10:EU$107))),0)+
IFERROR(SUMPRODUCT('6. Patients'!DH$10:DH$107,OFFSET('6. Patients'!$RJ$9,1,MATCH($D9,'6. Patients'!$RK$9:$TH$9,0),ROWS('6. Patients'!EU$10:EU$107))),0)+
IFERROR(SUMPRODUCT('6. Patients'!DH$10:DH$107,OFFSET('6. Patients'!$TI$9,1,MATCH($D9,'6. Patients'!$TJ$9:$UC$9,0),ROWS('6. Patients'!EU$10:EU$107))),0))+
IFERROR(VLOOKUP($D9,$H$116:$L$146,COLUMNS($H$115:$J$115)-1+AO$7,0)*$E9*$F9*'1. General Inputs'!$J$25,0),0),0)</f>
        <v>0</v>
      </c>
      <c r="AP9" s="775">
        <f ca="1">ROUNDUP(IFERROR($F9*$E9*CHOOSE(AP$7,
IFERROR(SUMPRODUCT('6. Patients'!DI$10:DI$107,OFFSET('6. Patients'!$DN$9,1,MATCH($D9,'6. Patients'!$DO$9:$FL$9,0),ROWS('6. Patients'!EV$10:EV$107))),0)+
IFERROR(SUMPRODUCT('6. Patients'!DI$10:DI$107,OFFSET('6. Patients'!$FM$9,1,MATCH($D9,'6. Patients'!$FN$9:$GG$9,0),ROWS('6. Patients'!EV$10:EV$107))),0)+
IFERROR(SUMPRODUCT('6. Patients'!DI$10:DI$107,OFFSET('6. Patients'!$GH$9,1,MATCH($D9,'6. Patients'!$GI$9:$IF$9,0),ROWS('6. Patients'!EV$10:EV$107))),0)+
IFERROR(SUMPRODUCT('6. Patients'!DI$10:DI$107,OFFSET('6. Patients'!$IG$9,1,MATCH($D9,'6. Patients'!$IH$9:$JA$9,0),ROWS('6. Patients'!EV$10:EV$107))),0),
IFERROR(SUMPRODUCT('6. Patients'!DI$10:DI$107,OFFSET('6. Patients'!$JB$9,1,MATCH($D9,'6. Patients'!$JC$9:$KZ$9,0),ROWS('6. Patients'!EV$10:EV$107))),0)+
IFERROR(SUMPRODUCT('6. Patients'!DI$10:DI$107,OFFSET('6. Patients'!$LA$9,1,MATCH($D9,'6. Patients'!$LB$9:$LU$9,0),ROWS('6. Patients'!EV$10:EV$107))),0)+
IFERROR(SUMPRODUCT('6. Patients'!DI$10:DI$107,OFFSET('6. Patients'!$LV$9,1,MATCH($D9,'6. Patients'!$LW$9:$NT$9,0),ROWS('6. Patients'!EV$10:EV$107))),0)+
IFERROR(SUMPRODUCT('6. Patients'!DI$10:DI$107,OFFSET('6. Patients'!$NU$9,1,MATCH($D9,'6. Patients'!$NV$9:$OO$9,0),ROWS('6. Patients'!EV$10:EV$107))),0),
IFERROR(SUMPRODUCT('6. Patients'!DI$10:DI$107,OFFSET('6. Patients'!$OP$9,1,MATCH($D9,'6. Patients'!$OQ$9:$QN$9,0),ROWS('6. Patients'!EV$10:EV$107))),0)+
IFERROR(SUMPRODUCT('6. Patients'!DI$10:DI$107,OFFSET('6. Patients'!$QO$9,1,MATCH($D9,'6. Patients'!$QP$9:$RI$9,0),ROWS('6. Patients'!EV$10:EV$107))),0)+
IFERROR(SUMPRODUCT('6. Patients'!DI$10:DI$107,OFFSET('6. Patients'!$RJ$9,1,MATCH($D9,'6. Patients'!$RK$9:$TH$9,0),ROWS('6. Patients'!EV$10:EV$107))),0)+
IFERROR(SUMPRODUCT('6. Patients'!DI$10:DI$107,OFFSET('6. Patients'!$TI$9,1,MATCH($D9,'6. Patients'!$TJ$9:$UC$9,0),ROWS('6. Patients'!EV$10:EV$107))),0))+
IFERROR(VLOOKUP($D9,$H$116:$L$146,COLUMNS($H$115:$J$115)-1+AP$7,0)*$E9*$F9*'1. General Inputs'!$J$25,0),0),0)</f>
        <v>0</v>
      </c>
      <c r="AQ9" s="775">
        <f ca="1">ROUNDUP(IFERROR($F9*$E9*CHOOSE(AQ$7,
IFERROR(SUMPRODUCT('6. Patients'!DJ$10:DJ$107,OFFSET('6. Patients'!$DN$9,1,MATCH($D9,'6. Patients'!$DO$9:$FL$9,0),ROWS('6. Patients'!EW$10:EW$107))),0)+
IFERROR(SUMPRODUCT('6. Patients'!DJ$10:DJ$107,OFFSET('6. Patients'!$FM$9,1,MATCH($D9,'6. Patients'!$FN$9:$GG$9,0),ROWS('6. Patients'!EW$10:EW$107))),0)+
IFERROR(SUMPRODUCT('6. Patients'!DJ$10:DJ$107,OFFSET('6. Patients'!$GH$9,1,MATCH($D9,'6. Patients'!$GI$9:$IF$9,0),ROWS('6. Patients'!EW$10:EW$107))),0)+
IFERROR(SUMPRODUCT('6. Patients'!DJ$10:DJ$107,OFFSET('6. Patients'!$IG$9,1,MATCH($D9,'6. Patients'!$IH$9:$JA$9,0),ROWS('6. Patients'!EW$10:EW$107))),0),
IFERROR(SUMPRODUCT('6. Patients'!DJ$10:DJ$107,OFFSET('6. Patients'!$JB$9,1,MATCH($D9,'6. Patients'!$JC$9:$KZ$9,0),ROWS('6. Patients'!EW$10:EW$107))),0)+
IFERROR(SUMPRODUCT('6. Patients'!DJ$10:DJ$107,OFFSET('6. Patients'!$LA$9,1,MATCH($D9,'6. Patients'!$LB$9:$LU$9,0),ROWS('6. Patients'!EW$10:EW$107))),0)+
IFERROR(SUMPRODUCT('6. Patients'!DJ$10:DJ$107,OFFSET('6. Patients'!$LV$9,1,MATCH($D9,'6. Patients'!$LW$9:$NT$9,0),ROWS('6. Patients'!EW$10:EW$107))),0)+
IFERROR(SUMPRODUCT('6. Patients'!DJ$10:DJ$107,OFFSET('6. Patients'!$NU$9,1,MATCH($D9,'6. Patients'!$NV$9:$OO$9,0),ROWS('6. Patients'!EW$10:EW$107))),0),
IFERROR(SUMPRODUCT('6. Patients'!DJ$10:DJ$107,OFFSET('6. Patients'!$OP$9,1,MATCH($D9,'6. Patients'!$OQ$9:$QN$9,0),ROWS('6. Patients'!EW$10:EW$107))),0)+
IFERROR(SUMPRODUCT('6. Patients'!DJ$10:DJ$107,OFFSET('6. Patients'!$QO$9,1,MATCH($D9,'6. Patients'!$QP$9:$RI$9,0),ROWS('6. Patients'!EW$10:EW$107))),0)+
IFERROR(SUMPRODUCT('6. Patients'!DJ$10:DJ$107,OFFSET('6. Patients'!$RJ$9,1,MATCH($D9,'6. Patients'!$RK$9:$TH$9,0),ROWS('6. Patients'!EW$10:EW$107))),0)+
IFERROR(SUMPRODUCT('6. Patients'!DJ$10:DJ$107,OFFSET('6. Patients'!$TI$9,1,MATCH($D9,'6. Patients'!$TJ$9:$UC$9,0),ROWS('6. Patients'!EW$10:EW$107))),0))+
IFERROR(VLOOKUP($D9,$H$116:$L$146,COLUMNS($H$115:$J$115)-1+AQ$7,0)*$E9*$F9*'1. General Inputs'!$J$25,0),0),0)</f>
        <v>0</v>
      </c>
      <c r="AR9" s="342"/>
      <c r="AZ9" s="335">
        <f ca="1">IFERROR(SUM(OFFSET('7. Consumption'!H9,0,0,,MIN('1. General Inputs'!$J$29,COLUMNS('7. Consumption'!H$9:$AQ$9)-1))),0)+MAX(0,$AQ9*('1. General Inputs'!$J$29-COLUMNS('7. Consumption'!H$9:$AQ$9)+1))</f>
        <v>0</v>
      </c>
      <c r="BA9" s="335">
        <f ca="1">IFERROR(SUM(OFFSET('7. Consumption'!I9,0,0,,MIN('1. General Inputs'!$J$29,COLUMNS('7. Consumption'!I$9:$AQ$9)-1))),0)+MAX(0,$AQ9*('1. General Inputs'!$J$29-COLUMNS('7. Consumption'!I$9:$AQ$9)+1))</f>
        <v>0</v>
      </c>
      <c r="BB9" s="335">
        <f ca="1">IFERROR(SUM(OFFSET('7. Consumption'!J9,0,0,,MIN('1. General Inputs'!$J$29,COLUMNS('7. Consumption'!J$9:$AQ$9)-1))),0)+MAX(0,$AQ9*('1. General Inputs'!$J$29-COLUMNS('7. Consumption'!J$9:$AQ$9)+1))</f>
        <v>0</v>
      </c>
      <c r="BC9" s="335">
        <f ca="1">IFERROR(SUM(OFFSET('7. Consumption'!K9,0,0,,MIN('1. General Inputs'!$J$29,COLUMNS('7. Consumption'!K$9:$AQ$9)-1))),0)+MAX(0,$AQ9*('1. General Inputs'!$J$29-COLUMNS('7. Consumption'!K$9:$AQ$9)+1))</f>
        <v>0</v>
      </c>
      <c r="BD9" s="335">
        <f ca="1">IFERROR(SUM(OFFSET('7. Consumption'!L9,0,0,,MIN('1. General Inputs'!$J$29,COLUMNS('7. Consumption'!L$9:$AQ$9)-1))),0)+MAX(0,$AQ9*('1. General Inputs'!$J$29-COLUMNS('7. Consumption'!L$9:$AQ$9)+1))</f>
        <v>0</v>
      </c>
      <c r="BE9" s="335">
        <f ca="1">IFERROR(SUM(OFFSET('7. Consumption'!M9,0,0,,MIN('1. General Inputs'!$J$29,COLUMNS('7. Consumption'!M$9:$AQ$9)-1))),0)+MAX(0,$AQ9*('1. General Inputs'!$J$29-COLUMNS('7. Consumption'!M$9:$AQ$9)+1))</f>
        <v>0</v>
      </c>
      <c r="BF9" s="335">
        <f ca="1">IFERROR(SUM(OFFSET('7. Consumption'!N9,0,0,,MIN('1. General Inputs'!$J$29,COLUMNS('7. Consumption'!N$9:$AQ$9)-1))),0)+MAX(0,$AQ9*('1. General Inputs'!$J$29-COLUMNS('7. Consumption'!N$9:$AQ$9)+1))</f>
        <v>0</v>
      </c>
      <c r="BG9" s="335">
        <f ca="1">IFERROR(SUM(OFFSET('7. Consumption'!O9,0,0,,MIN('1. General Inputs'!$J$29,COLUMNS('7. Consumption'!O$9:$AQ$9)-1))),0)+MAX(0,$AQ9*('1. General Inputs'!$J$29-COLUMNS('7. Consumption'!O$9:$AQ$9)+1))</f>
        <v>0</v>
      </c>
      <c r="BH9" s="335">
        <f ca="1">IFERROR(SUM(OFFSET('7. Consumption'!P9,0,0,,MIN('1. General Inputs'!$J$29,COLUMNS('7. Consumption'!P$9:$AQ$9)-1))),0)+MAX(0,$AQ9*('1. General Inputs'!$J$29-COLUMNS('7. Consumption'!P$9:$AQ$9)+1))</f>
        <v>0</v>
      </c>
      <c r="BI9" s="335">
        <f ca="1">IFERROR(SUM(OFFSET('7. Consumption'!Q9,0,0,,MIN('1. General Inputs'!$J$29,COLUMNS('7. Consumption'!Q$9:$AQ$9)-1))),0)+MAX(0,$AQ9*('1. General Inputs'!$J$29-COLUMNS('7. Consumption'!Q$9:$AQ$9)+1))</f>
        <v>0</v>
      </c>
      <c r="BJ9" s="335">
        <f ca="1">IFERROR(SUM(OFFSET('7. Consumption'!R9,0,0,,MIN('1. General Inputs'!$J$29,COLUMNS('7. Consumption'!R$9:$AQ$9)-1))),0)+MAX(0,$AQ9*('1. General Inputs'!$J$29-COLUMNS('7. Consumption'!R$9:$AQ$9)+1))</f>
        <v>0</v>
      </c>
      <c r="BK9" s="335">
        <f ca="1">IFERROR(SUM(OFFSET('7. Consumption'!S9,0,0,,MIN('1. General Inputs'!$J$29,COLUMNS('7. Consumption'!S$9:$AQ$9)-1))),0)+MAX(0,$AQ9*('1. General Inputs'!$J$29-COLUMNS('7. Consumption'!S$9:$AQ$9)+1))</f>
        <v>0</v>
      </c>
      <c r="BL9" s="335">
        <f ca="1">IFERROR(SUM(OFFSET('7. Consumption'!T9,0,0,,MIN('1. General Inputs'!$J$29,COLUMNS('7. Consumption'!T$9:$AQ$9)-1))),0)+MAX(0,$AQ9*('1. General Inputs'!$J$29-COLUMNS('7. Consumption'!T$9:$AQ$9)+1))</f>
        <v>0</v>
      </c>
      <c r="BM9" s="335">
        <f ca="1">IFERROR(SUM(OFFSET('7. Consumption'!U9,0,0,,MIN('1. General Inputs'!$J$29,COLUMNS('7. Consumption'!U$9:$AQ$9)-1))),0)+MAX(0,$AQ9*('1. General Inputs'!$J$29-COLUMNS('7. Consumption'!U$9:$AQ$9)+1))</f>
        <v>0</v>
      </c>
      <c r="BN9" s="335">
        <f ca="1">IFERROR(SUM(OFFSET('7. Consumption'!V9,0,0,,MIN('1. General Inputs'!$J$29,COLUMNS('7. Consumption'!V$9:$AQ$9)-1))),0)+MAX(0,$AQ9*('1. General Inputs'!$J$29-COLUMNS('7. Consumption'!V$9:$AQ$9)+1))</f>
        <v>0</v>
      </c>
      <c r="BO9" s="335">
        <f ca="1">IFERROR(SUM(OFFSET('7. Consumption'!W9,0,0,,MIN('1. General Inputs'!$J$29,COLUMNS('7. Consumption'!W$9:$AQ$9)-1))),0)+MAX(0,$AQ9*('1. General Inputs'!$J$29-COLUMNS('7. Consumption'!W$9:$AQ$9)+1))</f>
        <v>0</v>
      </c>
      <c r="BP9" s="335">
        <f ca="1">IFERROR(SUM(OFFSET('7. Consumption'!X9,0,0,,MIN('1. General Inputs'!$J$29,COLUMNS('7. Consumption'!X$9:$AQ$9)-1))),0)+MAX(0,$AQ9*('1. General Inputs'!$J$29-COLUMNS('7. Consumption'!X$9:$AQ$9)+1))</f>
        <v>0</v>
      </c>
      <c r="BQ9" s="335">
        <f ca="1">IFERROR(SUM(OFFSET('7. Consumption'!Y9,0,0,,MIN('1. General Inputs'!$J$29,COLUMNS('7. Consumption'!Y$9:$AQ$9)-1))),0)+MAX(0,$AQ9*('1. General Inputs'!$J$29-COLUMNS('7. Consumption'!Y$9:$AQ$9)+1))</f>
        <v>0</v>
      </c>
      <c r="BR9" s="335">
        <f ca="1">IFERROR(SUM(OFFSET('7. Consumption'!Z9,0,0,,MIN('1. General Inputs'!$J$29,COLUMNS('7. Consumption'!Z$9:$AQ$9)-1))),0)+MAX(0,$AQ9*('1. General Inputs'!$J$29-COLUMNS('7. Consumption'!Z$9:$AQ$9)+1))</f>
        <v>0</v>
      </c>
      <c r="BS9" s="335">
        <f ca="1">IFERROR(SUM(OFFSET('7. Consumption'!AA9,0,0,,MIN('1. General Inputs'!$J$29,COLUMNS('7. Consumption'!AA$9:$AQ$9)-1))),0)+MAX(0,$AQ9*('1. General Inputs'!$J$29-COLUMNS('7. Consumption'!AA$9:$AQ$9)+1))</f>
        <v>0</v>
      </c>
      <c r="BT9" s="335">
        <f ca="1">IFERROR(SUM(OFFSET('7. Consumption'!AB9,0,0,,MIN('1. General Inputs'!$J$29,COLUMNS('7. Consumption'!AB$9:$AQ$9)-1))),0)+MAX(0,$AQ9*('1. General Inputs'!$J$29-COLUMNS('7. Consumption'!AB$9:$AQ$9)+1))</f>
        <v>0</v>
      </c>
      <c r="BU9" s="335">
        <f ca="1">IFERROR(SUM(OFFSET('7. Consumption'!AC9,0,0,,MIN('1. General Inputs'!$J$29,COLUMNS('7. Consumption'!AC$9:$AQ$9)-1))),0)+MAX(0,$AQ9*('1. General Inputs'!$J$29-COLUMNS('7. Consumption'!AC$9:$AQ$9)+1))</f>
        <v>0</v>
      </c>
      <c r="BV9" s="335">
        <f ca="1">IFERROR(SUM(OFFSET('7. Consumption'!AD9,0,0,,MIN('1. General Inputs'!$J$29,COLUMNS('7. Consumption'!AD$9:$AQ$9)-1))),0)+MAX(0,$AQ9*('1. General Inputs'!$J$29-COLUMNS('7. Consumption'!AD$9:$AQ$9)+1))</f>
        <v>0</v>
      </c>
      <c r="BW9" s="335">
        <f ca="1">IFERROR(SUM(OFFSET('7. Consumption'!AE9,0,0,,MIN('1. General Inputs'!$J$29,COLUMNS('7. Consumption'!AE$9:$AQ$9)-1))),0)+MAX(0,$AQ9*('1. General Inputs'!$J$29-COLUMNS('7. Consumption'!AE$9:$AQ$9)+1))</f>
        <v>0</v>
      </c>
      <c r="BX9" s="335">
        <f ca="1">IFERROR(SUM(OFFSET('7. Consumption'!AF9,0,0,,MIN('1. General Inputs'!$J$29,COLUMNS('7. Consumption'!AF$9:$AQ$9)-1))),0)+MAX(0,$AQ9*('1. General Inputs'!$J$29-COLUMNS('7. Consumption'!AF$9:$AQ$9)+1))</f>
        <v>0</v>
      </c>
      <c r="BY9" s="335">
        <f ca="1">IFERROR(SUM(OFFSET('7. Consumption'!AG9,0,0,,MIN('1. General Inputs'!$J$29,COLUMNS('7. Consumption'!AG$9:$AQ$9)-1))),0)+MAX(0,$AQ9*('1. General Inputs'!$J$29-COLUMNS('7. Consumption'!AG$9:$AQ$9)+1))</f>
        <v>0</v>
      </c>
      <c r="BZ9" s="335">
        <f ca="1">IFERROR(SUM(OFFSET('7. Consumption'!AH9,0,0,,MIN('1. General Inputs'!$J$29,COLUMNS('7. Consumption'!AH$9:$AQ$9)-1))),0)+MAX(0,$AQ9*('1. General Inputs'!$J$29-COLUMNS('7. Consumption'!AH$9:$AQ$9)+1))</f>
        <v>0</v>
      </c>
      <c r="CA9" s="335">
        <f ca="1">IFERROR(SUM(OFFSET('7. Consumption'!AI9,0,0,,MIN('1. General Inputs'!$J$29,COLUMNS('7. Consumption'!AI$9:$AQ$9)-1))),0)+MAX(0,$AQ9*('1. General Inputs'!$J$29-COLUMNS('7. Consumption'!AI$9:$AQ$9)+1))</f>
        <v>0</v>
      </c>
      <c r="CB9" s="335">
        <f ca="1">IFERROR(SUM(OFFSET('7. Consumption'!AJ9,0,0,,MIN('1. General Inputs'!$J$29,COLUMNS('7. Consumption'!AJ$9:$AQ$9)-1))),0)+MAX(0,$AQ9*('1. General Inputs'!$J$29-COLUMNS('7. Consumption'!AJ$9:$AQ$9)+1))</f>
        <v>0</v>
      </c>
      <c r="CC9" s="335">
        <f ca="1">IFERROR(SUM(OFFSET('7. Consumption'!AK9,0,0,,MIN('1. General Inputs'!$J$29,COLUMNS('7. Consumption'!AK$9:$AQ$9)-1))),0)+MAX(0,$AQ9*('1. General Inputs'!$J$29-COLUMNS('7. Consumption'!AK$9:$AQ$9)+1))</f>
        <v>0</v>
      </c>
      <c r="CD9" s="335">
        <f ca="1">IFERROR(SUM(OFFSET('7. Consumption'!AL9,0,0,,MIN('1. General Inputs'!$J$29,COLUMNS('7. Consumption'!AL$9:$AQ$9)-1))),0)+MAX(0,$AQ9*('1. General Inputs'!$J$29-COLUMNS('7. Consumption'!AL$9:$AQ$9)+1))</f>
        <v>0</v>
      </c>
      <c r="CE9" s="335">
        <f ca="1">IFERROR(SUM(OFFSET('7. Consumption'!AM9,0,0,,MIN('1. General Inputs'!$J$29,COLUMNS('7. Consumption'!AM$9:$AQ$9)-1))),0)+MAX(0,$AQ9*('1. General Inputs'!$J$29-COLUMNS('7. Consumption'!AM$9:$AQ$9)+1))</f>
        <v>0</v>
      </c>
      <c r="CF9" s="335">
        <f ca="1">IFERROR(SUM(OFFSET('7. Consumption'!AN9,0,0,,MIN('1. General Inputs'!$J$29,COLUMNS('7. Consumption'!AN$9:$AQ$9)-1))),0)+MAX(0,$AQ9*('1. General Inputs'!$J$29-COLUMNS('7. Consumption'!AN$9:$AQ$9)+1))</f>
        <v>0</v>
      </c>
      <c r="CG9" s="335">
        <f ca="1">IFERROR(SUM(OFFSET('7. Consumption'!AO9,0,0,,MIN('1. General Inputs'!$J$29,COLUMNS('7. Consumption'!AO$9:$AQ$9)-1))),0)+MAX(0,$AQ9*('1. General Inputs'!$J$29-COLUMNS('7. Consumption'!AO$9:$AQ$9)+1))</f>
        <v>0</v>
      </c>
      <c r="CH9" s="335">
        <f ca="1">IFERROR(SUM(OFFSET('7. Consumption'!AP9,0,0,,MIN('1. General Inputs'!$J$29,COLUMNS('7. Consumption'!AP$9:$AQ$9)-1))),0)+MAX(0,$AQ9*('1. General Inputs'!$J$29-COLUMNS('7. Consumption'!AP$9:$AQ$9)+1))</f>
        <v>0</v>
      </c>
      <c r="CI9" s="335">
        <f ca="1">IFERROR(SUM(OFFSET('7. Consumption'!AQ9,0,0,,MIN('1. General Inputs'!$J$29,COLUMNS('7. Consumption'!AQ$9:$AQ$9)-1))),0)+MAX(0,$AQ9*('1. General Inputs'!$J$29-COLUMNS('7. Consumption'!AQ$9:$AQ$9)+1))</f>
        <v>0</v>
      </c>
    </row>
    <row r="10" spans="2:87" ht="15" x14ac:dyDescent="0.25">
      <c r="B10" s="772"/>
      <c r="C10" s="772" t="str">
        <f>IFERROR(VLOOKUP(ROWS($C$9:$C10),'5. Form Breakdown'!$AI$11:$AJ$138,COLUMNS('5. Form Breakdown'!$AI$11:$AJ$11),0),"")</f>
        <v>3TC 150 - tab</v>
      </c>
      <c r="D10" s="772" t="str">
        <f>IFERROR(VLOOKUP($C10,'5a. Dosing'!$E$11:$F$138,2,0),"")</f>
        <v>3TC</v>
      </c>
      <c r="E10" s="773" t="str">
        <f>IFERROR(INDEX('5. Form Breakdown'!$AL$11:$BL$138,MATCH('7. Consumption'!$C10,'5. Form Breakdown'!$AK$11:$AK$138,0),MATCH('5. Form Breakdown'!$AX$10,'5. Form Breakdown'!$AL$10:$BL$10,0)),"")</f>
        <v/>
      </c>
      <c r="F10" s="774">
        <f>IFERROR(INDEX('5. Form Breakdown'!$AL$11:$BL$138,MATCH('7. Consumption'!$C10,'5. Form Breakdown'!$AK$11:$AK$138,0),MATCH('5. Form Breakdown'!$BL$10,'5. Form Breakdown'!$AL$10:$BL$10,0)),"")</f>
        <v>0</v>
      </c>
      <c r="H10" s="775">
        <f ca="1">ROUNDUP(IFERROR($F10*$E10*CHOOSE(H$7,
IFERROR(SUMPRODUCT('6. Patients'!CA$10:CA$107,OFFSET('6. Patients'!$DN$9,1,MATCH($D10,'6. Patients'!$DO$9:$FL$9,0),ROWS('6. Patients'!DN$10:DN$107))),0)+
IFERROR(SUMPRODUCT('6. Patients'!CA$10:CA$107,OFFSET('6. Patients'!$FM$9,1,MATCH($D10,'6. Patients'!$FN$9:$GG$9,0),ROWS('6. Patients'!DN$10:DN$107))),0)+
IFERROR(SUMPRODUCT('6. Patients'!CA$10:CA$107,OFFSET('6. Patients'!$GH$9,1,MATCH($D10,'6. Patients'!$GI$9:$IF$9,0),ROWS('6. Patients'!DN$10:DN$107))),0)+
IFERROR(SUMPRODUCT('6. Patients'!CA$10:CA$107,OFFSET('6. Patients'!$IG$9,1,MATCH($D10,'6. Patients'!$IH$9:$JA$9,0),ROWS('6. Patients'!DN$10:DN$107))),0),
IFERROR(SUMPRODUCT('6. Patients'!CA$10:CA$107,OFFSET('6. Patients'!$JB$9,1,MATCH($D10,'6. Patients'!$JC$9:$KZ$9,0),ROWS('6. Patients'!DN$10:DN$107))),0)+
IFERROR(SUMPRODUCT('6. Patients'!CA$10:CA$107,OFFSET('6. Patients'!$LA$9,1,MATCH($D10,'6. Patients'!$LB$9:$LU$9,0),ROWS('6. Patients'!DN$10:DN$107))),0)+
IFERROR(SUMPRODUCT('6. Patients'!CA$10:CA$107,OFFSET('6. Patients'!$LV$9,1,MATCH($D10,'6. Patients'!$LW$9:$NT$9,0),ROWS('6. Patients'!DN$10:DN$107))),0)+
IFERROR(SUMPRODUCT('6. Patients'!CA$10:CA$107,OFFSET('6. Patients'!$NU$9,1,MATCH($D10,'6. Patients'!$NV$9:$OO$9,0),ROWS('6. Patients'!DN$10:DN$107))),0),
IFERROR(SUMPRODUCT('6. Patients'!CA$10:CA$107,OFFSET('6. Patients'!$OP$9,1,MATCH($D10,'6. Patients'!$OQ$9:$QN$9,0),ROWS('6. Patients'!DN$10:DN$107))),0)+
IFERROR(SUMPRODUCT('6. Patients'!CA$10:CA$107,OFFSET('6. Patients'!$QO$9,1,MATCH($D10,'6. Patients'!$QP$9:$RI$9,0),ROWS('6. Patients'!DN$10:DN$107))),0)+
IFERROR(SUMPRODUCT('6. Patients'!CA$10:CA$107,OFFSET('6. Patients'!$RJ$9,1,MATCH($D10,'6. Patients'!$RK$9:$TH$9,0),ROWS('6. Patients'!DN$10:DN$107))),0)+
IFERROR(SUMPRODUCT('6. Patients'!CA$10:CA$107,OFFSET('6. Patients'!$TI$9,1,MATCH($D10,'6. Patients'!$TJ$9:$UC$9,0),ROWS('6. Patients'!DN$10:DN$107))),0))+
IFERROR(VLOOKUP($D10,$H$116:$L$146,COLUMNS($H$115:$J$115)-1+H$7,0)*$E10*$F10*'1. General Inputs'!$J$25,0),0),0)</f>
        <v>0</v>
      </c>
      <c r="I10" s="775">
        <f ca="1">ROUNDUP(IFERROR($F10*$E10*CHOOSE(I$7,
IFERROR(SUMPRODUCT('6. Patients'!CB$10:CB$107,OFFSET('6. Patients'!$DN$9,1,MATCH($D10,'6. Patients'!$DO$9:$FL$9,0),ROWS('6. Patients'!DO$10:DO$107))),0)+
IFERROR(SUMPRODUCT('6. Patients'!CB$10:CB$107,OFFSET('6. Patients'!$FM$9,1,MATCH($D10,'6. Patients'!$FN$9:$GG$9,0),ROWS('6. Patients'!DO$10:DO$107))),0)+
IFERROR(SUMPRODUCT('6. Patients'!CB$10:CB$107,OFFSET('6. Patients'!$GH$9,1,MATCH($D10,'6. Patients'!$GI$9:$IF$9,0),ROWS('6. Patients'!DO$10:DO$107))),0)+
IFERROR(SUMPRODUCT('6. Patients'!CB$10:CB$107,OFFSET('6. Patients'!$IG$9,1,MATCH($D10,'6. Patients'!$IH$9:$JA$9,0),ROWS('6. Patients'!DO$10:DO$107))),0),
IFERROR(SUMPRODUCT('6. Patients'!CB$10:CB$107,OFFSET('6. Patients'!$JB$9,1,MATCH($D10,'6. Patients'!$JC$9:$KZ$9,0),ROWS('6. Patients'!DO$10:DO$107))),0)+
IFERROR(SUMPRODUCT('6. Patients'!CB$10:CB$107,OFFSET('6. Patients'!$LA$9,1,MATCH($D10,'6. Patients'!$LB$9:$LU$9,0),ROWS('6. Patients'!DO$10:DO$107))),0)+
IFERROR(SUMPRODUCT('6. Patients'!CB$10:CB$107,OFFSET('6. Patients'!$LV$9,1,MATCH($D10,'6. Patients'!$LW$9:$NT$9,0),ROWS('6. Patients'!DO$10:DO$107))),0)+
IFERROR(SUMPRODUCT('6. Patients'!CB$10:CB$107,OFFSET('6. Patients'!$NU$9,1,MATCH($D10,'6. Patients'!$NV$9:$OO$9,0),ROWS('6. Patients'!DO$10:DO$107))),0),
IFERROR(SUMPRODUCT('6. Patients'!CB$10:CB$107,OFFSET('6. Patients'!$OP$9,1,MATCH($D10,'6. Patients'!$OQ$9:$QN$9,0),ROWS('6. Patients'!DO$10:DO$107))),0)+
IFERROR(SUMPRODUCT('6. Patients'!CB$10:CB$107,OFFSET('6. Patients'!$QO$9,1,MATCH($D10,'6. Patients'!$QP$9:$RI$9,0),ROWS('6. Patients'!DO$10:DO$107))),0)+
IFERROR(SUMPRODUCT('6. Patients'!CB$10:CB$107,OFFSET('6. Patients'!$RJ$9,1,MATCH($D10,'6. Patients'!$RK$9:$TH$9,0),ROWS('6. Patients'!DO$10:DO$107))),0)+
IFERROR(SUMPRODUCT('6. Patients'!CB$10:CB$107,OFFSET('6. Patients'!$TI$9,1,MATCH($D10,'6. Patients'!$TJ$9:$UC$9,0),ROWS('6. Patients'!DO$10:DO$107))),0))+
IFERROR(VLOOKUP($D10,$H$116:$L$146,COLUMNS($H$115:$J$115)-1+I$7,0)*$E10*$F10*'1. General Inputs'!$J$25,0),0),0)</f>
        <v>0</v>
      </c>
      <c r="J10" s="775">
        <f ca="1">ROUNDUP(IFERROR($F10*$E10*CHOOSE(J$7,
IFERROR(SUMPRODUCT('6. Patients'!CC$10:CC$107,OFFSET('6. Patients'!$DN$9,1,MATCH($D10,'6. Patients'!$DO$9:$FL$9,0),ROWS('6. Patients'!DP$10:DP$107))),0)+
IFERROR(SUMPRODUCT('6. Patients'!CC$10:CC$107,OFFSET('6. Patients'!$FM$9,1,MATCH($D10,'6. Patients'!$FN$9:$GG$9,0),ROWS('6. Patients'!DP$10:DP$107))),0)+
IFERROR(SUMPRODUCT('6. Patients'!CC$10:CC$107,OFFSET('6. Patients'!$GH$9,1,MATCH($D10,'6. Patients'!$GI$9:$IF$9,0),ROWS('6. Patients'!DP$10:DP$107))),0)+
IFERROR(SUMPRODUCT('6. Patients'!CC$10:CC$107,OFFSET('6. Patients'!$IG$9,1,MATCH($D10,'6. Patients'!$IH$9:$JA$9,0),ROWS('6. Patients'!DP$10:DP$107))),0),
IFERROR(SUMPRODUCT('6. Patients'!CC$10:CC$107,OFFSET('6. Patients'!$JB$9,1,MATCH($D10,'6. Patients'!$JC$9:$KZ$9,0),ROWS('6. Patients'!DP$10:DP$107))),0)+
IFERROR(SUMPRODUCT('6. Patients'!CC$10:CC$107,OFFSET('6. Patients'!$LA$9,1,MATCH($D10,'6. Patients'!$LB$9:$LU$9,0),ROWS('6. Patients'!DP$10:DP$107))),0)+
IFERROR(SUMPRODUCT('6. Patients'!CC$10:CC$107,OFFSET('6. Patients'!$LV$9,1,MATCH($D10,'6. Patients'!$LW$9:$NT$9,0),ROWS('6. Patients'!DP$10:DP$107))),0)+
IFERROR(SUMPRODUCT('6. Patients'!CC$10:CC$107,OFFSET('6. Patients'!$NU$9,1,MATCH($D10,'6. Patients'!$NV$9:$OO$9,0),ROWS('6. Patients'!DP$10:DP$107))),0),
IFERROR(SUMPRODUCT('6. Patients'!CC$10:CC$107,OFFSET('6. Patients'!$OP$9,1,MATCH($D10,'6. Patients'!$OQ$9:$QN$9,0),ROWS('6. Patients'!DP$10:DP$107))),0)+
IFERROR(SUMPRODUCT('6. Patients'!CC$10:CC$107,OFFSET('6. Patients'!$QO$9,1,MATCH($D10,'6. Patients'!$QP$9:$RI$9,0),ROWS('6. Patients'!DP$10:DP$107))),0)+
IFERROR(SUMPRODUCT('6. Patients'!CC$10:CC$107,OFFSET('6. Patients'!$RJ$9,1,MATCH($D10,'6. Patients'!$RK$9:$TH$9,0),ROWS('6. Patients'!DP$10:DP$107))),0)+
IFERROR(SUMPRODUCT('6. Patients'!CC$10:CC$107,OFFSET('6. Patients'!$TI$9,1,MATCH($D10,'6. Patients'!$TJ$9:$UC$9,0),ROWS('6. Patients'!DP$10:DP$107))),0))+
IFERROR(VLOOKUP($D10,$H$116:$L$146,COLUMNS($H$115:$J$115)-1+J$7,0)*$E10*$F10*'1. General Inputs'!$J$25,0),0),0)</f>
        <v>0</v>
      </c>
      <c r="K10" s="775">
        <f ca="1">ROUNDUP(IFERROR($F10*$E10*CHOOSE(K$7,
IFERROR(SUMPRODUCT('6. Patients'!CD$10:CD$107,OFFSET('6. Patients'!$DN$9,1,MATCH($D10,'6. Patients'!$DO$9:$FL$9,0),ROWS('6. Patients'!DQ$10:DQ$107))),0)+
IFERROR(SUMPRODUCT('6. Patients'!CD$10:CD$107,OFFSET('6. Patients'!$FM$9,1,MATCH($D10,'6. Patients'!$FN$9:$GG$9,0),ROWS('6. Patients'!DQ$10:DQ$107))),0)+
IFERROR(SUMPRODUCT('6. Patients'!CD$10:CD$107,OFFSET('6. Patients'!$GH$9,1,MATCH($D10,'6. Patients'!$GI$9:$IF$9,0),ROWS('6. Patients'!DQ$10:DQ$107))),0)+
IFERROR(SUMPRODUCT('6. Patients'!CD$10:CD$107,OFFSET('6. Patients'!$IG$9,1,MATCH($D10,'6. Patients'!$IH$9:$JA$9,0),ROWS('6. Patients'!DQ$10:DQ$107))),0),
IFERROR(SUMPRODUCT('6. Patients'!CD$10:CD$107,OFFSET('6. Patients'!$JB$9,1,MATCH($D10,'6. Patients'!$JC$9:$KZ$9,0),ROWS('6. Patients'!DQ$10:DQ$107))),0)+
IFERROR(SUMPRODUCT('6. Patients'!CD$10:CD$107,OFFSET('6. Patients'!$LA$9,1,MATCH($D10,'6. Patients'!$LB$9:$LU$9,0),ROWS('6. Patients'!DQ$10:DQ$107))),0)+
IFERROR(SUMPRODUCT('6. Patients'!CD$10:CD$107,OFFSET('6. Patients'!$LV$9,1,MATCH($D10,'6. Patients'!$LW$9:$NT$9,0),ROWS('6. Patients'!DQ$10:DQ$107))),0)+
IFERROR(SUMPRODUCT('6. Patients'!CD$10:CD$107,OFFSET('6. Patients'!$NU$9,1,MATCH($D10,'6. Patients'!$NV$9:$OO$9,0),ROWS('6. Patients'!DQ$10:DQ$107))),0),
IFERROR(SUMPRODUCT('6. Patients'!CD$10:CD$107,OFFSET('6. Patients'!$OP$9,1,MATCH($D10,'6. Patients'!$OQ$9:$QN$9,0),ROWS('6. Patients'!DQ$10:DQ$107))),0)+
IFERROR(SUMPRODUCT('6. Patients'!CD$10:CD$107,OFFSET('6. Patients'!$QO$9,1,MATCH($D10,'6. Patients'!$QP$9:$RI$9,0),ROWS('6. Patients'!DQ$10:DQ$107))),0)+
IFERROR(SUMPRODUCT('6. Patients'!CD$10:CD$107,OFFSET('6. Patients'!$RJ$9,1,MATCH($D10,'6. Patients'!$RK$9:$TH$9,0),ROWS('6. Patients'!DQ$10:DQ$107))),0)+
IFERROR(SUMPRODUCT('6. Patients'!CD$10:CD$107,OFFSET('6. Patients'!$TI$9,1,MATCH($D10,'6. Patients'!$TJ$9:$UC$9,0),ROWS('6. Patients'!DQ$10:DQ$107))),0))+
IFERROR(VLOOKUP($D10,$H$116:$L$146,COLUMNS($H$115:$J$115)-1+K$7,0)*$E10*$F10*'1. General Inputs'!$J$25,0),0),0)</f>
        <v>0</v>
      </c>
      <c r="L10" s="775">
        <f ca="1">ROUNDUP(IFERROR($F10*$E10*CHOOSE(L$7,
IFERROR(SUMPRODUCT('6. Patients'!CE$10:CE$107,OFFSET('6. Patients'!$DN$9,1,MATCH($D10,'6. Patients'!$DO$9:$FL$9,0),ROWS('6. Patients'!DR$10:DR$107))),0)+
IFERROR(SUMPRODUCT('6. Patients'!CE$10:CE$107,OFFSET('6. Patients'!$FM$9,1,MATCH($D10,'6. Patients'!$FN$9:$GG$9,0),ROWS('6. Patients'!DR$10:DR$107))),0)+
IFERROR(SUMPRODUCT('6. Patients'!CE$10:CE$107,OFFSET('6. Patients'!$GH$9,1,MATCH($D10,'6. Patients'!$GI$9:$IF$9,0),ROWS('6. Patients'!DR$10:DR$107))),0)+
IFERROR(SUMPRODUCT('6. Patients'!CE$10:CE$107,OFFSET('6. Patients'!$IG$9,1,MATCH($D10,'6. Patients'!$IH$9:$JA$9,0),ROWS('6. Patients'!DR$10:DR$107))),0),
IFERROR(SUMPRODUCT('6. Patients'!CE$10:CE$107,OFFSET('6. Patients'!$JB$9,1,MATCH($D10,'6. Patients'!$JC$9:$KZ$9,0),ROWS('6. Patients'!DR$10:DR$107))),0)+
IFERROR(SUMPRODUCT('6. Patients'!CE$10:CE$107,OFFSET('6. Patients'!$LA$9,1,MATCH($D10,'6. Patients'!$LB$9:$LU$9,0),ROWS('6. Patients'!DR$10:DR$107))),0)+
IFERROR(SUMPRODUCT('6. Patients'!CE$10:CE$107,OFFSET('6. Patients'!$LV$9,1,MATCH($D10,'6. Patients'!$LW$9:$NT$9,0),ROWS('6. Patients'!DR$10:DR$107))),0)+
IFERROR(SUMPRODUCT('6. Patients'!CE$10:CE$107,OFFSET('6. Patients'!$NU$9,1,MATCH($D10,'6. Patients'!$NV$9:$OO$9,0),ROWS('6. Patients'!DR$10:DR$107))),0),
IFERROR(SUMPRODUCT('6. Patients'!CE$10:CE$107,OFFSET('6. Patients'!$OP$9,1,MATCH($D10,'6. Patients'!$OQ$9:$QN$9,0),ROWS('6. Patients'!DR$10:DR$107))),0)+
IFERROR(SUMPRODUCT('6. Patients'!CE$10:CE$107,OFFSET('6. Patients'!$QO$9,1,MATCH($D10,'6. Patients'!$QP$9:$RI$9,0),ROWS('6. Patients'!DR$10:DR$107))),0)+
IFERROR(SUMPRODUCT('6. Patients'!CE$10:CE$107,OFFSET('6. Patients'!$RJ$9,1,MATCH($D10,'6. Patients'!$RK$9:$TH$9,0),ROWS('6. Patients'!DR$10:DR$107))),0)+
IFERROR(SUMPRODUCT('6. Patients'!CE$10:CE$107,OFFSET('6. Patients'!$TI$9,1,MATCH($D10,'6. Patients'!$TJ$9:$UC$9,0),ROWS('6. Patients'!DR$10:DR$107))),0))+
IFERROR(VLOOKUP($D10,$H$116:$L$146,COLUMNS($H$115:$J$115)-1+L$7,0)*$E10*$F10*'1. General Inputs'!$J$25,0),0),0)</f>
        <v>0</v>
      </c>
      <c r="M10" s="775">
        <f ca="1">ROUNDUP(IFERROR($F10*$E10*CHOOSE(M$7,
IFERROR(SUMPRODUCT('6. Patients'!CF$10:CF$107,OFFSET('6. Patients'!$DN$9,1,MATCH($D10,'6. Patients'!$DO$9:$FL$9,0),ROWS('6. Patients'!DS$10:DS$107))),0)+
IFERROR(SUMPRODUCT('6. Patients'!CF$10:CF$107,OFFSET('6. Patients'!$FM$9,1,MATCH($D10,'6. Patients'!$FN$9:$GG$9,0),ROWS('6. Patients'!DS$10:DS$107))),0)+
IFERROR(SUMPRODUCT('6. Patients'!CF$10:CF$107,OFFSET('6. Patients'!$GH$9,1,MATCH($D10,'6. Patients'!$GI$9:$IF$9,0),ROWS('6. Patients'!DS$10:DS$107))),0)+
IFERROR(SUMPRODUCT('6. Patients'!CF$10:CF$107,OFFSET('6. Patients'!$IG$9,1,MATCH($D10,'6. Patients'!$IH$9:$JA$9,0),ROWS('6. Patients'!DS$10:DS$107))),0),
IFERROR(SUMPRODUCT('6. Patients'!CF$10:CF$107,OFFSET('6. Patients'!$JB$9,1,MATCH($D10,'6. Patients'!$JC$9:$KZ$9,0),ROWS('6. Patients'!DS$10:DS$107))),0)+
IFERROR(SUMPRODUCT('6. Patients'!CF$10:CF$107,OFFSET('6. Patients'!$LA$9,1,MATCH($D10,'6. Patients'!$LB$9:$LU$9,0),ROWS('6. Patients'!DS$10:DS$107))),0)+
IFERROR(SUMPRODUCT('6. Patients'!CF$10:CF$107,OFFSET('6. Patients'!$LV$9,1,MATCH($D10,'6. Patients'!$LW$9:$NT$9,0),ROWS('6. Patients'!DS$10:DS$107))),0)+
IFERROR(SUMPRODUCT('6. Patients'!CF$10:CF$107,OFFSET('6. Patients'!$NU$9,1,MATCH($D10,'6. Patients'!$NV$9:$OO$9,0),ROWS('6. Patients'!DS$10:DS$107))),0),
IFERROR(SUMPRODUCT('6. Patients'!CF$10:CF$107,OFFSET('6. Patients'!$OP$9,1,MATCH($D10,'6. Patients'!$OQ$9:$QN$9,0),ROWS('6. Patients'!DS$10:DS$107))),0)+
IFERROR(SUMPRODUCT('6. Patients'!CF$10:CF$107,OFFSET('6. Patients'!$QO$9,1,MATCH($D10,'6. Patients'!$QP$9:$RI$9,0),ROWS('6. Patients'!DS$10:DS$107))),0)+
IFERROR(SUMPRODUCT('6. Patients'!CF$10:CF$107,OFFSET('6. Patients'!$RJ$9,1,MATCH($D10,'6. Patients'!$RK$9:$TH$9,0),ROWS('6. Patients'!DS$10:DS$107))),0)+
IFERROR(SUMPRODUCT('6. Patients'!CF$10:CF$107,OFFSET('6. Patients'!$TI$9,1,MATCH($D10,'6. Patients'!$TJ$9:$UC$9,0),ROWS('6. Patients'!DS$10:DS$107))),0))+
IFERROR(VLOOKUP($D10,$H$116:$L$146,COLUMNS($H$115:$J$115)-1+M$7,0)*$E10*$F10*'1. General Inputs'!$J$25,0),0),0)</f>
        <v>0</v>
      </c>
      <c r="N10" s="775">
        <f ca="1">ROUNDUP(IFERROR($F10*$E10*CHOOSE(N$7,
IFERROR(SUMPRODUCT('6. Patients'!CG$10:CG$107,OFFSET('6. Patients'!$DN$9,1,MATCH($D10,'6. Patients'!$DO$9:$FL$9,0),ROWS('6. Patients'!DT$10:DT$107))),0)+
IFERROR(SUMPRODUCT('6. Patients'!CG$10:CG$107,OFFSET('6. Patients'!$FM$9,1,MATCH($D10,'6. Patients'!$FN$9:$GG$9,0),ROWS('6. Patients'!DT$10:DT$107))),0)+
IFERROR(SUMPRODUCT('6. Patients'!CG$10:CG$107,OFFSET('6. Patients'!$GH$9,1,MATCH($D10,'6. Patients'!$GI$9:$IF$9,0),ROWS('6. Patients'!DT$10:DT$107))),0)+
IFERROR(SUMPRODUCT('6. Patients'!CG$10:CG$107,OFFSET('6. Patients'!$IG$9,1,MATCH($D10,'6. Patients'!$IH$9:$JA$9,0),ROWS('6. Patients'!DT$10:DT$107))),0),
IFERROR(SUMPRODUCT('6. Patients'!CG$10:CG$107,OFFSET('6. Patients'!$JB$9,1,MATCH($D10,'6. Patients'!$JC$9:$KZ$9,0),ROWS('6. Patients'!DT$10:DT$107))),0)+
IFERROR(SUMPRODUCT('6. Patients'!CG$10:CG$107,OFFSET('6. Patients'!$LA$9,1,MATCH($D10,'6. Patients'!$LB$9:$LU$9,0),ROWS('6. Patients'!DT$10:DT$107))),0)+
IFERROR(SUMPRODUCT('6. Patients'!CG$10:CG$107,OFFSET('6. Patients'!$LV$9,1,MATCH($D10,'6. Patients'!$LW$9:$NT$9,0),ROWS('6. Patients'!DT$10:DT$107))),0)+
IFERROR(SUMPRODUCT('6. Patients'!CG$10:CG$107,OFFSET('6. Patients'!$NU$9,1,MATCH($D10,'6. Patients'!$NV$9:$OO$9,0),ROWS('6. Patients'!DT$10:DT$107))),0),
IFERROR(SUMPRODUCT('6. Patients'!CG$10:CG$107,OFFSET('6. Patients'!$OP$9,1,MATCH($D10,'6. Patients'!$OQ$9:$QN$9,0),ROWS('6. Patients'!DT$10:DT$107))),0)+
IFERROR(SUMPRODUCT('6. Patients'!CG$10:CG$107,OFFSET('6. Patients'!$QO$9,1,MATCH($D10,'6. Patients'!$QP$9:$RI$9,0),ROWS('6. Patients'!DT$10:DT$107))),0)+
IFERROR(SUMPRODUCT('6. Patients'!CG$10:CG$107,OFFSET('6. Patients'!$RJ$9,1,MATCH($D10,'6. Patients'!$RK$9:$TH$9,0),ROWS('6. Patients'!DT$10:DT$107))),0)+
IFERROR(SUMPRODUCT('6. Patients'!CG$10:CG$107,OFFSET('6. Patients'!$TI$9,1,MATCH($D10,'6. Patients'!$TJ$9:$UC$9,0),ROWS('6. Patients'!DT$10:DT$107))),0))+
IFERROR(VLOOKUP($D10,$H$116:$L$146,COLUMNS($H$115:$J$115)-1+N$7,0)*$E10*$F10*'1. General Inputs'!$J$25,0),0),0)</f>
        <v>0</v>
      </c>
      <c r="O10" s="775">
        <f ca="1">ROUNDUP(IFERROR($F10*$E10*CHOOSE(O$7,
IFERROR(SUMPRODUCT('6. Patients'!CH$10:CH$107,OFFSET('6. Patients'!$DN$9,1,MATCH($D10,'6. Patients'!$DO$9:$FL$9,0),ROWS('6. Patients'!DU$10:DU$107))),0)+
IFERROR(SUMPRODUCT('6. Patients'!CH$10:CH$107,OFFSET('6. Patients'!$FM$9,1,MATCH($D10,'6. Patients'!$FN$9:$GG$9,0),ROWS('6. Patients'!DU$10:DU$107))),0)+
IFERROR(SUMPRODUCT('6. Patients'!CH$10:CH$107,OFFSET('6. Patients'!$GH$9,1,MATCH($D10,'6. Patients'!$GI$9:$IF$9,0),ROWS('6. Patients'!DU$10:DU$107))),0)+
IFERROR(SUMPRODUCT('6. Patients'!CH$10:CH$107,OFFSET('6. Patients'!$IG$9,1,MATCH($D10,'6. Patients'!$IH$9:$JA$9,0),ROWS('6. Patients'!DU$10:DU$107))),0),
IFERROR(SUMPRODUCT('6. Patients'!CH$10:CH$107,OFFSET('6. Patients'!$JB$9,1,MATCH($D10,'6. Patients'!$JC$9:$KZ$9,0),ROWS('6. Patients'!DU$10:DU$107))),0)+
IFERROR(SUMPRODUCT('6. Patients'!CH$10:CH$107,OFFSET('6. Patients'!$LA$9,1,MATCH($D10,'6. Patients'!$LB$9:$LU$9,0),ROWS('6. Patients'!DU$10:DU$107))),0)+
IFERROR(SUMPRODUCT('6. Patients'!CH$10:CH$107,OFFSET('6. Patients'!$LV$9,1,MATCH($D10,'6. Patients'!$LW$9:$NT$9,0),ROWS('6. Patients'!DU$10:DU$107))),0)+
IFERROR(SUMPRODUCT('6. Patients'!CH$10:CH$107,OFFSET('6. Patients'!$NU$9,1,MATCH($D10,'6. Patients'!$NV$9:$OO$9,0),ROWS('6. Patients'!DU$10:DU$107))),0),
IFERROR(SUMPRODUCT('6. Patients'!CH$10:CH$107,OFFSET('6. Patients'!$OP$9,1,MATCH($D10,'6. Patients'!$OQ$9:$QN$9,0),ROWS('6. Patients'!DU$10:DU$107))),0)+
IFERROR(SUMPRODUCT('6. Patients'!CH$10:CH$107,OFFSET('6. Patients'!$QO$9,1,MATCH($D10,'6. Patients'!$QP$9:$RI$9,0),ROWS('6. Patients'!DU$10:DU$107))),0)+
IFERROR(SUMPRODUCT('6. Patients'!CH$10:CH$107,OFFSET('6. Patients'!$RJ$9,1,MATCH($D10,'6. Patients'!$RK$9:$TH$9,0),ROWS('6. Patients'!DU$10:DU$107))),0)+
IFERROR(SUMPRODUCT('6. Patients'!CH$10:CH$107,OFFSET('6. Patients'!$TI$9,1,MATCH($D10,'6. Patients'!$TJ$9:$UC$9,0),ROWS('6. Patients'!DU$10:DU$107))),0))+
IFERROR(VLOOKUP($D10,$H$116:$L$146,COLUMNS($H$115:$J$115)-1+O$7,0)*$E10*$F10*'1. General Inputs'!$J$25,0),0),0)</f>
        <v>0</v>
      </c>
      <c r="P10" s="775">
        <f ca="1">ROUNDUP(IFERROR($F10*$E10*CHOOSE(P$7,
IFERROR(SUMPRODUCT('6. Patients'!CI$10:CI$107,OFFSET('6. Patients'!$DN$9,1,MATCH($D10,'6. Patients'!$DO$9:$FL$9,0),ROWS('6. Patients'!DV$10:DV$107))),0)+
IFERROR(SUMPRODUCT('6. Patients'!CI$10:CI$107,OFFSET('6. Patients'!$FM$9,1,MATCH($D10,'6. Patients'!$FN$9:$GG$9,0),ROWS('6. Patients'!DV$10:DV$107))),0)+
IFERROR(SUMPRODUCT('6. Patients'!CI$10:CI$107,OFFSET('6. Patients'!$GH$9,1,MATCH($D10,'6. Patients'!$GI$9:$IF$9,0),ROWS('6. Patients'!DV$10:DV$107))),0)+
IFERROR(SUMPRODUCT('6. Patients'!CI$10:CI$107,OFFSET('6. Patients'!$IG$9,1,MATCH($D10,'6. Patients'!$IH$9:$JA$9,0),ROWS('6. Patients'!DV$10:DV$107))),0),
IFERROR(SUMPRODUCT('6. Patients'!CI$10:CI$107,OFFSET('6. Patients'!$JB$9,1,MATCH($D10,'6. Patients'!$JC$9:$KZ$9,0),ROWS('6. Patients'!DV$10:DV$107))),0)+
IFERROR(SUMPRODUCT('6. Patients'!CI$10:CI$107,OFFSET('6. Patients'!$LA$9,1,MATCH($D10,'6. Patients'!$LB$9:$LU$9,0),ROWS('6. Patients'!DV$10:DV$107))),0)+
IFERROR(SUMPRODUCT('6. Patients'!CI$10:CI$107,OFFSET('6. Patients'!$LV$9,1,MATCH($D10,'6. Patients'!$LW$9:$NT$9,0),ROWS('6. Patients'!DV$10:DV$107))),0)+
IFERROR(SUMPRODUCT('6. Patients'!CI$10:CI$107,OFFSET('6. Patients'!$NU$9,1,MATCH($D10,'6. Patients'!$NV$9:$OO$9,0),ROWS('6. Patients'!DV$10:DV$107))),0),
IFERROR(SUMPRODUCT('6. Patients'!CI$10:CI$107,OFFSET('6. Patients'!$OP$9,1,MATCH($D10,'6. Patients'!$OQ$9:$QN$9,0),ROWS('6. Patients'!DV$10:DV$107))),0)+
IFERROR(SUMPRODUCT('6. Patients'!CI$10:CI$107,OFFSET('6. Patients'!$QO$9,1,MATCH($D10,'6. Patients'!$QP$9:$RI$9,0),ROWS('6. Patients'!DV$10:DV$107))),0)+
IFERROR(SUMPRODUCT('6. Patients'!CI$10:CI$107,OFFSET('6. Patients'!$RJ$9,1,MATCH($D10,'6. Patients'!$RK$9:$TH$9,0),ROWS('6. Patients'!DV$10:DV$107))),0)+
IFERROR(SUMPRODUCT('6. Patients'!CI$10:CI$107,OFFSET('6. Patients'!$TI$9,1,MATCH($D10,'6. Patients'!$TJ$9:$UC$9,0),ROWS('6. Patients'!DV$10:DV$107))),0))+
IFERROR(VLOOKUP($D10,$H$116:$L$146,COLUMNS($H$115:$J$115)-1+P$7,0)*$E10*$F10*'1. General Inputs'!$J$25,0),0),0)</f>
        <v>0</v>
      </c>
      <c r="Q10" s="775">
        <f ca="1">ROUNDUP(IFERROR($F10*$E10*CHOOSE(Q$7,
IFERROR(SUMPRODUCT('6. Patients'!CJ$10:CJ$107,OFFSET('6. Patients'!$DN$9,1,MATCH($D10,'6. Patients'!$DO$9:$FL$9,0),ROWS('6. Patients'!DW$10:DW$107))),0)+
IFERROR(SUMPRODUCT('6. Patients'!CJ$10:CJ$107,OFFSET('6. Patients'!$FM$9,1,MATCH($D10,'6. Patients'!$FN$9:$GG$9,0),ROWS('6. Patients'!DW$10:DW$107))),0)+
IFERROR(SUMPRODUCT('6. Patients'!CJ$10:CJ$107,OFFSET('6. Patients'!$GH$9,1,MATCH($D10,'6. Patients'!$GI$9:$IF$9,0),ROWS('6. Patients'!DW$10:DW$107))),0)+
IFERROR(SUMPRODUCT('6. Patients'!CJ$10:CJ$107,OFFSET('6. Patients'!$IG$9,1,MATCH($D10,'6. Patients'!$IH$9:$JA$9,0),ROWS('6. Patients'!DW$10:DW$107))),0),
IFERROR(SUMPRODUCT('6. Patients'!CJ$10:CJ$107,OFFSET('6. Patients'!$JB$9,1,MATCH($D10,'6. Patients'!$JC$9:$KZ$9,0),ROWS('6. Patients'!DW$10:DW$107))),0)+
IFERROR(SUMPRODUCT('6. Patients'!CJ$10:CJ$107,OFFSET('6. Patients'!$LA$9,1,MATCH($D10,'6. Patients'!$LB$9:$LU$9,0),ROWS('6. Patients'!DW$10:DW$107))),0)+
IFERROR(SUMPRODUCT('6. Patients'!CJ$10:CJ$107,OFFSET('6. Patients'!$LV$9,1,MATCH($D10,'6. Patients'!$LW$9:$NT$9,0),ROWS('6. Patients'!DW$10:DW$107))),0)+
IFERROR(SUMPRODUCT('6. Patients'!CJ$10:CJ$107,OFFSET('6. Patients'!$NU$9,1,MATCH($D10,'6. Patients'!$NV$9:$OO$9,0),ROWS('6. Patients'!DW$10:DW$107))),0),
IFERROR(SUMPRODUCT('6. Patients'!CJ$10:CJ$107,OFFSET('6. Patients'!$OP$9,1,MATCH($D10,'6. Patients'!$OQ$9:$QN$9,0),ROWS('6. Patients'!DW$10:DW$107))),0)+
IFERROR(SUMPRODUCT('6. Patients'!CJ$10:CJ$107,OFFSET('6. Patients'!$QO$9,1,MATCH($D10,'6. Patients'!$QP$9:$RI$9,0),ROWS('6. Patients'!DW$10:DW$107))),0)+
IFERROR(SUMPRODUCT('6. Patients'!CJ$10:CJ$107,OFFSET('6. Patients'!$RJ$9,1,MATCH($D10,'6. Patients'!$RK$9:$TH$9,0),ROWS('6. Patients'!DW$10:DW$107))),0)+
IFERROR(SUMPRODUCT('6. Patients'!CJ$10:CJ$107,OFFSET('6. Patients'!$TI$9,1,MATCH($D10,'6. Patients'!$TJ$9:$UC$9,0),ROWS('6. Patients'!DW$10:DW$107))),0))+
IFERROR(VLOOKUP($D10,$H$116:$L$146,COLUMNS($H$115:$J$115)-1+Q$7,0)*$E10*$F10*'1. General Inputs'!$J$25,0),0),0)</f>
        <v>0</v>
      </c>
      <c r="R10" s="775">
        <f ca="1">ROUNDUP(IFERROR($F10*$E10*CHOOSE(R$7,
IFERROR(SUMPRODUCT('6. Patients'!CK$10:CK$107,OFFSET('6. Patients'!$DN$9,1,MATCH($D10,'6. Patients'!$DO$9:$FL$9,0),ROWS('6. Patients'!DX$10:DX$107))),0)+
IFERROR(SUMPRODUCT('6. Patients'!CK$10:CK$107,OFFSET('6. Patients'!$FM$9,1,MATCH($D10,'6. Patients'!$FN$9:$GG$9,0),ROWS('6. Patients'!DX$10:DX$107))),0)+
IFERROR(SUMPRODUCT('6. Patients'!CK$10:CK$107,OFFSET('6. Patients'!$GH$9,1,MATCH($D10,'6. Patients'!$GI$9:$IF$9,0),ROWS('6. Patients'!DX$10:DX$107))),0)+
IFERROR(SUMPRODUCT('6. Patients'!CK$10:CK$107,OFFSET('6. Patients'!$IG$9,1,MATCH($D10,'6. Patients'!$IH$9:$JA$9,0),ROWS('6. Patients'!DX$10:DX$107))),0),
IFERROR(SUMPRODUCT('6. Patients'!CK$10:CK$107,OFFSET('6. Patients'!$JB$9,1,MATCH($D10,'6. Patients'!$JC$9:$KZ$9,0),ROWS('6. Patients'!DX$10:DX$107))),0)+
IFERROR(SUMPRODUCT('6. Patients'!CK$10:CK$107,OFFSET('6. Patients'!$LA$9,1,MATCH($D10,'6. Patients'!$LB$9:$LU$9,0),ROWS('6. Patients'!DX$10:DX$107))),0)+
IFERROR(SUMPRODUCT('6. Patients'!CK$10:CK$107,OFFSET('6. Patients'!$LV$9,1,MATCH($D10,'6. Patients'!$LW$9:$NT$9,0),ROWS('6. Patients'!DX$10:DX$107))),0)+
IFERROR(SUMPRODUCT('6. Patients'!CK$10:CK$107,OFFSET('6. Patients'!$NU$9,1,MATCH($D10,'6. Patients'!$NV$9:$OO$9,0),ROWS('6. Patients'!DX$10:DX$107))),0),
IFERROR(SUMPRODUCT('6. Patients'!CK$10:CK$107,OFFSET('6. Patients'!$OP$9,1,MATCH($D10,'6. Patients'!$OQ$9:$QN$9,0),ROWS('6. Patients'!DX$10:DX$107))),0)+
IFERROR(SUMPRODUCT('6. Patients'!CK$10:CK$107,OFFSET('6. Patients'!$QO$9,1,MATCH($D10,'6. Patients'!$QP$9:$RI$9,0),ROWS('6. Patients'!DX$10:DX$107))),0)+
IFERROR(SUMPRODUCT('6. Patients'!CK$10:CK$107,OFFSET('6. Patients'!$RJ$9,1,MATCH($D10,'6. Patients'!$RK$9:$TH$9,0),ROWS('6. Patients'!DX$10:DX$107))),0)+
IFERROR(SUMPRODUCT('6. Patients'!CK$10:CK$107,OFFSET('6. Patients'!$TI$9,1,MATCH($D10,'6. Patients'!$TJ$9:$UC$9,0),ROWS('6. Patients'!DX$10:DX$107))),0))+
IFERROR(VLOOKUP($D10,$H$116:$L$146,COLUMNS($H$115:$J$115)-1+R$7,0)*$E10*$F10*'1. General Inputs'!$J$25,0),0),0)</f>
        <v>0</v>
      </c>
      <c r="S10" s="775">
        <f ca="1">ROUNDUP(IFERROR($F10*$E10*CHOOSE(S$7,
IFERROR(SUMPRODUCT('6. Patients'!CL$10:CL$107,OFFSET('6. Patients'!$DN$9,1,MATCH($D10,'6. Patients'!$DO$9:$FL$9,0),ROWS('6. Patients'!DY$10:DY$107))),0)+
IFERROR(SUMPRODUCT('6. Patients'!CL$10:CL$107,OFFSET('6. Patients'!$FM$9,1,MATCH($D10,'6. Patients'!$FN$9:$GG$9,0),ROWS('6. Patients'!DY$10:DY$107))),0)+
IFERROR(SUMPRODUCT('6. Patients'!CL$10:CL$107,OFFSET('6. Patients'!$GH$9,1,MATCH($D10,'6. Patients'!$GI$9:$IF$9,0),ROWS('6. Patients'!DY$10:DY$107))),0)+
IFERROR(SUMPRODUCT('6. Patients'!CL$10:CL$107,OFFSET('6. Patients'!$IG$9,1,MATCH($D10,'6. Patients'!$IH$9:$JA$9,0),ROWS('6. Patients'!DY$10:DY$107))),0),
IFERROR(SUMPRODUCT('6. Patients'!CL$10:CL$107,OFFSET('6. Patients'!$JB$9,1,MATCH($D10,'6. Patients'!$JC$9:$KZ$9,0),ROWS('6. Patients'!DY$10:DY$107))),0)+
IFERROR(SUMPRODUCT('6. Patients'!CL$10:CL$107,OFFSET('6. Patients'!$LA$9,1,MATCH($D10,'6. Patients'!$LB$9:$LU$9,0),ROWS('6. Patients'!DY$10:DY$107))),0)+
IFERROR(SUMPRODUCT('6. Patients'!CL$10:CL$107,OFFSET('6. Patients'!$LV$9,1,MATCH($D10,'6. Patients'!$LW$9:$NT$9,0),ROWS('6. Patients'!DY$10:DY$107))),0)+
IFERROR(SUMPRODUCT('6. Patients'!CL$10:CL$107,OFFSET('6. Patients'!$NU$9,1,MATCH($D10,'6. Patients'!$NV$9:$OO$9,0),ROWS('6. Patients'!DY$10:DY$107))),0),
IFERROR(SUMPRODUCT('6. Patients'!CL$10:CL$107,OFFSET('6. Patients'!$OP$9,1,MATCH($D10,'6. Patients'!$OQ$9:$QN$9,0),ROWS('6. Patients'!DY$10:DY$107))),0)+
IFERROR(SUMPRODUCT('6. Patients'!CL$10:CL$107,OFFSET('6. Patients'!$QO$9,1,MATCH($D10,'6. Patients'!$QP$9:$RI$9,0),ROWS('6. Patients'!DY$10:DY$107))),0)+
IFERROR(SUMPRODUCT('6. Patients'!CL$10:CL$107,OFFSET('6. Patients'!$RJ$9,1,MATCH($D10,'6. Patients'!$RK$9:$TH$9,0),ROWS('6. Patients'!DY$10:DY$107))),0)+
IFERROR(SUMPRODUCT('6. Patients'!CL$10:CL$107,OFFSET('6. Patients'!$TI$9,1,MATCH($D10,'6. Patients'!$TJ$9:$UC$9,0),ROWS('6. Patients'!DY$10:DY$107))),0))+
IFERROR(VLOOKUP($D10,$H$116:$L$146,COLUMNS($H$115:$J$115)-1+S$7,0)*$E10*$F10*'1. General Inputs'!$J$25,0),0),0)</f>
        <v>0</v>
      </c>
      <c r="T10" s="775">
        <f ca="1">ROUNDUP(IFERROR($F10*$E10*CHOOSE(T$7,
IFERROR(SUMPRODUCT('6. Patients'!CM$10:CM$107,OFFSET('6. Patients'!$DN$9,1,MATCH($D10,'6. Patients'!$DO$9:$FL$9,0),ROWS('6. Patients'!DZ$10:DZ$107))),0)+
IFERROR(SUMPRODUCT('6. Patients'!CM$10:CM$107,OFFSET('6. Patients'!$FM$9,1,MATCH($D10,'6. Patients'!$FN$9:$GG$9,0),ROWS('6. Patients'!DZ$10:DZ$107))),0)+
IFERROR(SUMPRODUCT('6. Patients'!CM$10:CM$107,OFFSET('6. Patients'!$GH$9,1,MATCH($D10,'6. Patients'!$GI$9:$IF$9,0),ROWS('6. Patients'!DZ$10:DZ$107))),0)+
IFERROR(SUMPRODUCT('6. Patients'!CM$10:CM$107,OFFSET('6. Patients'!$IG$9,1,MATCH($D10,'6. Patients'!$IH$9:$JA$9,0),ROWS('6. Patients'!DZ$10:DZ$107))),0),
IFERROR(SUMPRODUCT('6. Patients'!CM$10:CM$107,OFFSET('6. Patients'!$JB$9,1,MATCH($D10,'6. Patients'!$JC$9:$KZ$9,0),ROWS('6. Patients'!DZ$10:DZ$107))),0)+
IFERROR(SUMPRODUCT('6. Patients'!CM$10:CM$107,OFFSET('6. Patients'!$LA$9,1,MATCH($D10,'6. Patients'!$LB$9:$LU$9,0),ROWS('6. Patients'!DZ$10:DZ$107))),0)+
IFERROR(SUMPRODUCT('6. Patients'!CM$10:CM$107,OFFSET('6. Patients'!$LV$9,1,MATCH($D10,'6. Patients'!$LW$9:$NT$9,0),ROWS('6. Patients'!DZ$10:DZ$107))),0)+
IFERROR(SUMPRODUCT('6. Patients'!CM$10:CM$107,OFFSET('6. Patients'!$NU$9,1,MATCH($D10,'6. Patients'!$NV$9:$OO$9,0),ROWS('6. Patients'!DZ$10:DZ$107))),0),
IFERROR(SUMPRODUCT('6. Patients'!CM$10:CM$107,OFFSET('6. Patients'!$OP$9,1,MATCH($D10,'6. Patients'!$OQ$9:$QN$9,0),ROWS('6. Patients'!DZ$10:DZ$107))),0)+
IFERROR(SUMPRODUCT('6. Patients'!CM$10:CM$107,OFFSET('6. Patients'!$QO$9,1,MATCH($D10,'6. Patients'!$QP$9:$RI$9,0),ROWS('6. Patients'!DZ$10:DZ$107))),0)+
IFERROR(SUMPRODUCT('6. Patients'!CM$10:CM$107,OFFSET('6. Patients'!$RJ$9,1,MATCH($D10,'6. Patients'!$RK$9:$TH$9,0),ROWS('6. Patients'!DZ$10:DZ$107))),0)+
IFERROR(SUMPRODUCT('6. Patients'!CM$10:CM$107,OFFSET('6. Patients'!$TI$9,1,MATCH($D10,'6. Patients'!$TJ$9:$UC$9,0),ROWS('6. Patients'!DZ$10:DZ$107))),0))+
IFERROR(VLOOKUP($D10,$H$116:$L$146,COLUMNS($H$115:$J$115)-1+T$7,0)*$E10*$F10*'1. General Inputs'!$J$25,0),0),0)</f>
        <v>0</v>
      </c>
      <c r="U10" s="775">
        <f ca="1">ROUNDUP(IFERROR($F10*$E10*CHOOSE(U$7,
IFERROR(SUMPRODUCT('6. Patients'!CN$10:CN$107,OFFSET('6. Patients'!$DN$9,1,MATCH($D10,'6. Patients'!$DO$9:$FL$9,0),ROWS('6. Patients'!EA$10:EA$107))),0)+
IFERROR(SUMPRODUCT('6. Patients'!CN$10:CN$107,OFFSET('6. Patients'!$FM$9,1,MATCH($D10,'6. Patients'!$FN$9:$GG$9,0),ROWS('6. Patients'!EA$10:EA$107))),0)+
IFERROR(SUMPRODUCT('6. Patients'!CN$10:CN$107,OFFSET('6. Patients'!$GH$9,1,MATCH($D10,'6. Patients'!$GI$9:$IF$9,0),ROWS('6. Patients'!EA$10:EA$107))),0)+
IFERROR(SUMPRODUCT('6. Patients'!CN$10:CN$107,OFFSET('6. Patients'!$IG$9,1,MATCH($D10,'6. Patients'!$IH$9:$JA$9,0),ROWS('6. Patients'!EA$10:EA$107))),0),
IFERROR(SUMPRODUCT('6. Patients'!CN$10:CN$107,OFFSET('6. Patients'!$JB$9,1,MATCH($D10,'6. Patients'!$JC$9:$KZ$9,0),ROWS('6. Patients'!EA$10:EA$107))),0)+
IFERROR(SUMPRODUCT('6. Patients'!CN$10:CN$107,OFFSET('6. Patients'!$LA$9,1,MATCH($D10,'6. Patients'!$LB$9:$LU$9,0),ROWS('6. Patients'!EA$10:EA$107))),0)+
IFERROR(SUMPRODUCT('6. Patients'!CN$10:CN$107,OFFSET('6. Patients'!$LV$9,1,MATCH($D10,'6. Patients'!$LW$9:$NT$9,0),ROWS('6. Patients'!EA$10:EA$107))),0)+
IFERROR(SUMPRODUCT('6. Patients'!CN$10:CN$107,OFFSET('6. Patients'!$NU$9,1,MATCH($D10,'6. Patients'!$NV$9:$OO$9,0),ROWS('6. Patients'!EA$10:EA$107))),0),
IFERROR(SUMPRODUCT('6. Patients'!CN$10:CN$107,OFFSET('6. Patients'!$OP$9,1,MATCH($D10,'6. Patients'!$OQ$9:$QN$9,0),ROWS('6. Patients'!EA$10:EA$107))),0)+
IFERROR(SUMPRODUCT('6. Patients'!CN$10:CN$107,OFFSET('6. Patients'!$QO$9,1,MATCH($D10,'6. Patients'!$QP$9:$RI$9,0),ROWS('6. Patients'!EA$10:EA$107))),0)+
IFERROR(SUMPRODUCT('6. Patients'!CN$10:CN$107,OFFSET('6. Patients'!$RJ$9,1,MATCH($D10,'6. Patients'!$RK$9:$TH$9,0),ROWS('6. Patients'!EA$10:EA$107))),0)+
IFERROR(SUMPRODUCT('6. Patients'!CN$10:CN$107,OFFSET('6. Patients'!$TI$9,1,MATCH($D10,'6. Patients'!$TJ$9:$UC$9,0),ROWS('6. Patients'!EA$10:EA$107))),0))+
IFERROR(VLOOKUP($D10,$H$116:$L$146,COLUMNS($H$115:$J$115)-1+U$7,0)*$E10*$F10*'1. General Inputs'!$J$25,0),0),0)</f>
        <v>0</v>
      </c>
      <c r="V10" s="775">
        <f ca="1">ROUNDUP(IFERROR($F10*$E10*CHOOSE(V$7,
IFERROR(SUMPRODUCT('6. Patients'!CO$10:CO$107,OFFSET('6. Patients'!$DN$9,1,MATCH($D10,'6. Patients'!$DO$9:$FL$9,0),ROWS('6. Patients'!EB$10:EB$107))),0)+
IFERROR(SUMPRODUCT('6. Patients'!CO$10:CO$107,OFFSET('6. Patients'!$FM$9,1,MATCH($D10,'6. Patients'!$FN$9:$GG$9,0),ROWS('6. Patients'!EB$10:EB$107))),0)+
IFERROR(SUMPRODUCT('6. Patients'!CO$10:CO$107,OFFSET('6. Patients'!$GH$9,1,MATCH($D10,'6. Patients'!$GI$9:$IF$9,0),ROWS('6. Patients'!EB$10:EB$107))),0)+
IFERROR(SUMPRODUCT('6. Patients'!CO$10:CO$107,OFFSET('6. Patients'!$IG$9,1,MATCH($D10,'6. Patients'!$IH$9:$JA$9,0),ROWS('6. Patients'!EB$10:EB$107))),0),
IFERROR(SUMPRODUCT('6. Patients'!CO$10:CO$107,OFFSET('6. Patients'!$JB$9,1,MATCH($D10,'6. Patients'!$JC$9:$KZ$9,0),ROWS('6. Patients'!EB$10:EB$107))),0)+
IFERROR(SUMPRODUCT('6. Patients'!CO$10:CO$107,OFFSET('6. Patients'!$LA$9,1,MATCH($D10,'6. Patients'!$LB$9:$LU$9,0),ROWS('6. Patients'!EB$10:EB$107))),0)+
IFERROR(SUMPRODUCT('6. Patients'!CO$10:CO$107,OFFSET('6. Patients'!$LV$9,1,MATCH($D10,'6. Patients'!$LW$9:$NT$9,0),ROWS('6. Patients'!EB$10:EB$107))),0)+
IFERROR(SUMPRODUCT('6. Patients'!CO$10:CO$107,OFFSET('6. Patients'!$NU$9,1,MATCH($D10,'6. Patients'!$NV$9:$OO$9,0),ROWS('6. Patients'!EB$10:EB$107))),0),
IFERROR(SUMPRODUCT('6. Patients'!CO$10:CO$107,OFFSET('6. Patients'!$OP$9,1,MATCH($D10,'6. Patients'!$OQ$9:$QN$9,0),ROWS('6. Patients'!EB$10:EB$107))),0)+
IFERROR(SUMPRODUCT('6. Patients'!CO$10:CO$107,OFFSET('6. Patients'!$QO$9,1,MATCH($D10,'6. Patients'!$QP$9:$RI$9,0),ROWS('6. Patients'!EB$10:EB$107))),0)+
IFERROR(SUMPRODUCT('6. Patients'!CO$10:CO$107,OFFSET('6. Patients'!$RJ$9,1,MATCH($D10,'6. Patients'!$RK$9:$TH$9,0),ROWS('6. Patients'!EB$10:EB$107))),0)+
IFERROR(SUMPRODUCT('6. Patients'!CO$10:CO$107,OFFSET('6. Patients'!$TI$9,1,MATCH($D10,'6. Patients'!$TJ$9:$UC$9,0),ROWS('6. Patients'!EB$10:EB$107))),0))+
IFERROR(VLOOKUP($D10,$H$116:$L$146,COLUMNS($H$115:$J$115)-1+V$7,0)*$E10*$F10*'1. General Inputs'!$J$25,0),0),0)</f>
        <v>0</v>
      </c>
      <c r="W10" s="775">
        <f ca="1">ROUNDUP(IFERROR($F10*$E10*CHOOSE(W$7,
IFERROR(SUMPRODUCT('6. Patients'!CP$10:CP$107,OFFSET('6. Patients'!$DN$9,1,MATCH($D10,'6. Patients'!$DO$9:$FL$9,0),ROWS('6. Patients'!EC$10:EC$107))),0)+
IFERROR(SUMPRODUCT('6. Patients'!CP$10:CP$107,OFFSET('6. Patients'!$FM$9,1,MATCH($D10,'6. Patients'!$FN$9:$GG$9,0),ROWS('6. Patients'!EC$10:EC$107))),0)+
IFERROR(SUMPRODUCT('6. Patients'!CP$10:CP$107,OFFSET('6. Patients'!$GH$9,1,MATCH($D10,'6. Patients'!$GI$9:$IF$9,0),ROWS('6. Patients'!EC$10:EC$107))),0)+
IFERROR(SUMPRODUCT('6. Patients'!CP$10:CP$107,OFFSET('6. Patients'!$IG$9,1,MATCH($D10,'6. Patients'!$IH$9:$JA$9,0),ROWS('6. Patients'!EC$10:EC$107))),0),
IFERROR(SUMPRODUCT('6. Patients'!CP$10:CP$107,OFFSET('6. Patients'!$JB$9,1,MATCH($D10,'6. Patients'!$JC$9:$KZ$9,0),ROWS('6. Patients'!EC$10:EC$107))),0)+
IFERROR(SUMPRODUCT('6. Patients'!CP$10:CP$107,OFFSET('6. Patients'!$LA$9,1,MATCH($D10,'6. Patients'!$LB$9:$LU$9,0),ROWS('6. Patients'!EC$10:EC$107))),0)+
IFERROR(SUMPRODUCT('6. Patients'!CP$10:CP$107,OFFSET('6. Patients'!$LV$9,1,MATCH($D10,'6. Patients'!$LW$9:$NT$9,0),ROWS('6. Patients'!EC$10:EC$107))),0)+
IFERROR(SUMPRODUCT('6. Patients'!CP$10:CP$107,OFFSET('6. Patients'!$NU$9,1,MATCH($D10,'6. Patients'!$NV$9:$OO$9,0),ROWS('6. Patients'!EC$10:EC$107))),0),
IFERROR(SUMPRODUCT('6. Patients'!CP$10:CP$107,OFFSET('6. Patients'!$OP$9,1,MATCH($D10,'6. Patients'!$OQ$9:$QN$9,0),ROWS('6. Patients'!EC$10:EC$107))),0)+
IFERROR(SUMPRODUCT('6. Patients'!CP$10:CP$107,OFFSET('6. Patients'!$QO$9,1,MATCH($D10,'6. Patients'!$QP$9:$RI$9,0),ROWS('6. Patients'!EC$10:EC$107))),0)+
IFERROR(SUMPRODUCT('6. Patients'!CP$10:CP$107,OFFSET('6. Patients'!$RJ$9,1,MATCH($D10,'6. Patients'!$RK$9:$TH$9,0),ROWS('6. Patients'!EC$10:EC$107))),0)+
IFERROR(SUMPRODUCT('6. Patients'!CP$10:CP$107,OFFSET('6. Patients'!$TI$9,1,MATCH($D10,'6. Patients'!$TJ$9:$UC$9,0),ROWS('6. Patients'!EC$10:EC$107))),0))+
IFERROR(VLOOKUP($D10,$H$116:$L$146,COLUMNS($H$115:$J$115)-1+W$7,0)*$E10*$F10*'1. General Inputs'!$J$25,0),0),0)</f>
        <v>0</v>
      </c>
      <c r="X10" s="775">
        <f ca="1">ROUNDUP(IFERROR($F10*$E10*CHOOSE(X$7,
IFERROR(SUMPRODUCT('6. Patients'!CQ$10:CQ$107,OFFSET('6. Patients'!$DN$9,1,MATCH($D10,'6. Patients'!$DO$9:$FL$9,0),ROWS('6. Patients'!ED$10:ED$107))),0)+
IFERROR(SUMPRODUCT('6. Patients'!CQ$10:CQ$107,OFFSET('6. Patients'!$FM$9,1,MATCH($D10,'6. Patients'!$FN$9:$GG$9,0),ROWS('6. Patients'!ED$10:ED$107))),0)+
IFERROR(SUMPRODUCT('6. Patients'!CQ$10:CQ$107,OFFSET('6. Patients'!$GH$9,1,MATCH($D10,'6. Patients'!$GI$9:$IF$9,0),ROWS('6. Patients'!ED$10:ED$107))),0)+
IFERROR(SUMPRODUCT('6. Patients'!CQ$10:CQ$107,OFFSET('6. Patients'!$IG$9,1,MATCH($D10,'6. Patients'!$IH$9:$JA$9,0),ROWS('6. Patients'!ED$10:ED$107))),0),
IFERROR(SUMPRODUCT('6. Patients'!CQ$10:CQ$107,OFFSET('6. Patients'!$JB$9,1,MATCH($D10,'6. Patients'!$JC$9:$KZ$9,0),ROWS('6. Patients'!ED$10:ED$107))),0)+
IFERROR(SUMPRODUCT('6. Patients'!CQ$10:CQ$107,OFFSET('6. Patients'!$LA$9,1,MATCH($D10,'6. Patients'!$LB$9:$LU$9,0),ROWS('6. Patients'!ED$10:ED$107))),0)+
IFERROR(SUMPRODUCT('6. Patients'!CQ$10:CQ$107,OFFSET('6. Patients'!$LV$9,1,MATCH($D10,'6. Patients'!$LW$9:$NT$9,0),ROWS('6. Patients'!ED$10:ED$107))),0)+
IFERROR(SUMPRODUCT('6. Patients'!CQ$10:CQ$107,OFFSET('6. Patients'!$NU$9,1,MATCH($D10,'6. Patients'!$NV$9:$OO$9,0),ROWS('6. Patients'!ED$10:ED$107))),0),
IFERROR(SUMPRODUCT('6. Patients'!CQ$10:CQ$107,OFFSET('6. Patients'!$OP$9,1,MATCH($D10,'6. Patients'!$OQ$9:$QN$9,0),ROWS('6. Patients'!ED$10:ED$107))),0)+
IFERROR(SUMPRODUCT('6. Patients'!CQ$10:CQ$107,OFFSET('6. Patients'!$QO$9,1,MATCH($D10,'6. Patients'!$QP$9:$RI$9,0),ROWS('6. Patients'!ED$10:ED$107))),0)+
IFERROR(SUMPRODUCT('6. Patients'!CQ$10:CQ$107,OFFSET('6. Patients'!$RJ$9,1,MATCH($D10,'6. Patients'!$RK$9:$TH$9,0),ROWS('6. Patients'!ED$10:ED$107))),0)+
IFERROR(SUMPRODUCT('6. Patients'!CQ$10:CQ$107,OFFSET('6. Patients'!$TI$9,1,MATCH($D10,'6. Patients'!$TJ$9:$UC$9,0),ROWS('6. Patients'!ED$10:ED$107))),0))+
IFERROR(VLOOKUP($D10,$H$116:$L$146,COLUMNS($H$115:$J$115)-1+X$7,0)*$E10*$F10*'1. General Inputs'!$J$25,0),0),0)</f>
        <v>0</v>
      </c>
      <c r="Y10" s="775">
        <f ca="1">ROUNDUP(IFERROR($F10*$E10*CHOOSE(Y$7,
IFERROR(SUMPRODUCT('6. Patients'!CR$10:CR$107,OFFSET('6. Patients'!$DN$9,1,MATCH($D10,'6. Patients'!$DO$9:$FL$9,0),ROWS('6. Patients'!EE$10:EE$107))),0)+
IFERROR(SUMPRODUCT('6. Patients'!CR$10:CR$107,OFFSET('6. Patients'!$FM$9,1,MATCH($D10,'6. Patients'!$FN$9:$GG$9,0),ROWS('6. Patients'!EE$10:EE$107))),0)+
IFERROR(SUMPRODUCT('6. Patients'!CR$10:CR$107,OFFSET('6. Patients'!$GH$9,1,MATCH($D10,'6. Patients'!$GI$9:$IF$9,0),ROWS('6. Patients'!EE$10:EE$107))),0)+
IFERROR(SUMPRODUCT('6. Patients'!CR$10:CR$107,OFFSET('6. Patients'!$IG$9,1,MATCH($D10,'6. Patients'!$IH$9:$JA$9,0),ROWS('6. Patients'!EE$10:EE$107))),0),
IFERROR(SUMPRODUCT('6. Patients'!CR$10:CR$107,OFFSET('6. Patients'!$JB$9,1,MATCH($D10,'6. Patients'!$JC$9:$KZ$9,0),ROWS('6. Patients'!EE$10:EE$107))),0)+
IFERROR(SUMPRODUCT('6. Patients'!CR$10:CR$107,OFFSET('6. Patients'!$LA$9,1,MATCH($D10,'6. Patients'!$LB$9:$LU$9,0),ROWS('6. Patients'!EE$10:EE$107))),0)+
IFERROR(SUMPRODUCT('6. Patients'!CR$10:CR$107,OFFSET('6. Patients'!$LV$9,1,MATCH($D10,'6. Patients'!$LW$9:$NT$9,0),ROWS('6. Patients'!EE$10:EE$107))),0)+
IFERROR(SUMPRODUCT('6. Patients'!CR$10:CR$107,OFFSET('6. Patients'!$NU$9,1,MATCH($D10,'6. Patients'!$NV$9:$OO$9,0),ROWS('6. Patients'!EE$10:EE$107))),0),
IFERROR(SUMPRODUCT('6. Patients'!CR$10:CR$107,OFFSET('6. Patients'!$OP$9,1,MATCH($D10,'6. Patients'!$OQ$9:$QN$9,0),ROWS('6. Patients'!EE$10:EE$107))),0)+
IFERROR(SUMPRODUCT('6. Patients'!CR$10:CR$107,OFFSET('6. Patients'!$QO$9,1,MATCH($D10,'6. Patients'!$QP$9:$RI$9,0),ROWS('6. Patients'!EE$10:EE$107))),0)+
IFERROR(SUMPRODUCT('6. Patients'!CR$10:CR$107,OFFSET('6. Patients'!$RJ$9,1,MATCH($D10,'6. Patients'!$RK$9:$TH$9,0),ROWS('6. Patients'!EE$10:EE$107))),0)+
IFERROR(SUMPRODUCT('6. Patients'!CR$10:CR$107,OFFSET('6. Patients'!$TI$9,1,MATCH($D10,'6. Patients'!$TJ$9:$UC$9,0),ROWS('6. Patients'!EE$10:EE$107))),0))+
IFERROR(VLOOKUP($D10,$H$116:$L$146,COLUMNS($H$115:$J$115)-1+Y$7,0)*$E10*$F10*'1. General Inputs'!$J$25,0),0),0)</f>
        <v>0</v>
      </c>
      <c r="Z10" s="775">
        <f ca="1">ROUNDUP(IFERROR($F10*$E10*CHOOSE(Z$7,
IFERROR(SUMPRODUCT('6. Patients'!CS$10:CS$107,OFFSET('6. Patients'!$DN$9,1,MATCH($D10,'6. Patients'!$DO$9:$FL$9,0),ROWS('6. Patients'!EF$10:EF$107))),0)+
IFERROR(SUMPRODUCT('6. Patients'!CS$10:CS$107,OFFSET('6. Patients'!$FM$9,1,MATCH($D10,'6. Patients'!$FN$9:$GG$9,0),ROWS('6. Patients'!EF$10:EF$107))),0)+
IFERROR(SUMPRODUCT('6. Patients'!CS$10:CS$107,OFFSET('6. Patients'!$GH$9,1,MATCH($D10,'6. Patients'!$GI$9:$IF$9,0),ROWS('6. Patients'!EF$10:EF$107))),0)+
IFERROR(SUMPRODUCT('6. Patients'!CS$10:CS$107,OFFSET('6. Patients'!$IG$9,1,MATCH($D10,'6. Patients'!$IH$9:$JA$9,0),ROWS('6. Patients'!EF$10:EF$107))),0),
IFERROR(SUMPRODUCT('6. Patients'!CS$10:CS$107,OFFSET('6. Patients'!$JB$9,1,MATCH($D10,'6. Patients'!$JC$9:$KZ$9,0),ROWS('6. Patients'!EF$10:EF$107))),0)+
IFERROR(SUMPRODUCT('6. Patients'!CS$10:CS$107,OFFSET('6. Patients'!$LA$9,1,MATCH($D10,'6. Patients'!$LB$9:$LU$9,0),ROWS('6. Patients'!EF$10:EF$107))),0)+
IFERROR(SUMPRODUCT('6. Patients'!CS$10:CS$107,OFFSET('6. Patients'!$LV$9,1,MATCH($D10,'6. Patients'!$LW$9:$NT$9,0),ROWS('6. Patients'!EF$10:EF$107))),0)+
IFERROR(SUMPRODUCT('6. Patients'!CS$10:CS$107,OFFSET('6. Patients'!$NU$9,1,MATCH($D10,'6. Patients'!$NV$9:$OO$9,0),ROWS('6. Patients'!EF$10:EF$107))),0),
IFERROR(SUMPRODUCT('6. Patients'!CS$10:CS$107,OFFSET('6. Patients'!$OP$9,1,MATCH($D10,'6. Patients'!$OQ$9:$QN$9,0),ROWS('6. Patients'!EF$10:EF$107))),0)+
IFERROR(SUMPRODUCT('6. Patients'!CS$10:CS$107,OFFSET('6. Patients'!$QO$9,1,MATCH($D10,'6. Patients'!$QP$9:$RI$9,0),ROWS('6. Patients'!EF$10:EF$107))),0)+
IFERROR(SUMPRODUCT('6. Patients'!CS$10:CS$107,OFFSET('6. Patients'!$RJ$9,1,MATCH($D10,'6. Patients'!$RK$9:$TH$9,0),ROWS('6. Patients'!EF$10:EF$107))),0)+
IFERROR(SUMPRODUCT('6. Patients'!CS$10:CS$107,OFFSET('6. Patients'!$TI$9,1,MATCH($D10,'6. Patients'!$TJ$9:$UC$9,0),ROWS('6. Patients'!EF$10:EF$107))),0))+
IFERROR(VLOOKUP($D10,$H$116:$L$146,COLUMNS($H$115:$J$115)-1+Z$7,0)*$E10*$F10*'1. General Inputs'!$J$25,0),0),0)</f>
        <v>0</v>
      </c>
      <c r="AA10" s="775">
        <f ca="1">ROUNDUP(IFERROR($F10*$E10*CHOOSE(AA$7,
IFERROR(SUMPRODUCT('6. Patients'!CT$10:CT$107,OFFSET('6. Patients'!$DN$9,1,MATCH($D10,'6. Patients'!$DO$9:$FL$9,0),ROWS('6. Patients'!EG$10:EG$107))),0)+
IFERROR(SUMPRODUCT('6. Patients'!CT$10:CT$107,OFFSET('6. Patients'!$FM$9,1,MATCH($D10,'6. Patients'!$FN$9:$GG$9,0),ROWS('6. Patients'!EG$10:EG$107))),0)+
IFERROR(SUMPRODUCT('6. Patients'!CT$10:CT$107,OFFSET('6. Patients'!$GH$9,1,MATCH($D10,'6. Patients'!$GI$9:$IF$9,0),ROWS('6. Patients'!EG$10:EG$107))),0)+
IFERROR(SUMPRODUCT('6. Patients'!CT$10:CT$107,OFFSET('6. Patients'!$IG$9,1,MATCH($D10,'6. Patients'!$IH$9:$JA$9,0),ROWS('6. Patients'!EG$10:EG$107))),0),
IFERROR(SUMPRODUCT('6. Patients'!CT$10:CT$107,OFFSET('6. Patients'!$JB$9,1,MATCH($D10,'6. Patients'!$JC$9:$KZ$9,0),ROWS('6. Patients'!EG$10:EG$107))),0)+
IFERROR(SUMPRODUCT('6. Patients'!CT$10:CT$107,OFFSET('6. Patients'!$LA$9,1,MATCH($D10,'6. Patients'!$LB$9:$LU$9,0),ROWS('6. Patients'!EG$10:EG$107))),0)+
IFERROR(SUMPRODUCT('6. Patients'!CT$10:CT$107,OFFSET('6. Patients'!$LV$9,1,MATCH($D10,'6. Patients'!$LW$9:$NT$9,0),ROWS('6. Patients'!EG$10:EG$107))),0)+
IFERROR(SUMPRODUCT('6. Patients'!CT$10:CT$107,OFFSET('6. Patients'!$NU$9,1,MATCH($D10,'6. Patients'!$NV$9:$OO$9,0),ROWS('6. Patients'!EG$10:EG$107))),0),
IFERROR(SUMPRODUCT('6. Patients'!CT$10:CT$107,OFFSET('6. Patients'!$OP$9,1,MATCH($D10,'6. Patients'!$OQ$9:$QN$9,0),ROWS('6. Patients'!EG$10:EG$107))),0)+
IFERROR(SUMPRODUCT('6. Patients'!CT$10:CT$107,OFFSET('6. Patients'!$QO$9,1,MATCH($D10,'6. Patients'!$QP$9:$RI$9,0),ROWS('6. Patients'!EG$10:EG$107))),0)+
IFERROR(SUMPRODUCT('6. Patients'!CT$10:CT$107,OFFSET('6. Patients'!$RJ$9,1,MATCH($D10,'6. Patients'!$RK$9:$TH$9,0),ROWS('6. Patients'!EG$10:EG$107))),0)+
IFERROR(SUMPRODUCT('6. Patients'!CT$10:CT$107,OFFSET('6. Patients'!$TI$9,1,MATCH($D10,'6. Patients'!$TJ$9:$UC$9,0),ROWS('6. Patients'!EG$10:EG$107))),0))+
IFERROR(VLOOKUP($D10,$H$116:$L$146,COLUMNS($H$115:$J$115)-1+AA$7,0)*$E10*$F10*'1. General Inputs'!$J$25,0),0),0)</f>
        <v>0</v>
      </c>
      <c r="AB10" s="775">
        <f ca="1">ROUNDUP(IFERROR($F10*$E10*CHOOSE(AB$7,
IFERROR(SUMPRODUCT('6. Patients'!CU$10:CU$107,OFFSET('6. Patients'!$DN$9,1,MATCH($D10,'6. Patients'!$DO$9:$FL$9,0),ROWS('6. Patients'!EH$10:EH$107))),0)+
IFERROR(SUMPRODUCT('6. Patients'!CU$10:CU$107,OFFSET('6. Patients'!$FM$9,1,MATCH($D10,'6. Patients'!$FN$9:$GG$9,0),ROWS('6. Patients'!EH$10:EH$107))),0)+
IFERROR(SUMPRODUCT('6. Patients'!CU$10:CU$107,OFFSET('6. Patients'!$GH$9,1,MATCH($D10,'6. Patients'!$GI$9:$IF$9,0),ROWS('6. Patients'!EH$10:EH$107))),0)+
IFERROR(SUMPRODUCT('6. Patients'!CU$10:CU$107,OFFSET('6. Patients'!$IG$9,1,MATCH($D10,'6. Patients'!$IH$9:$JA$9,0),ROWS('6. Patients'!EH$10:EH$107))),0),
IFERROR(SUMPRODUCT('6. Patients'!CU$10:CU$107,OFFSET('6. Patients'!$JB$9,1,MATCH($D10,'6. Patients'!$JC$9:$KZ$9,0),ROWS('6. Patients'!EH$10:EH$107))),0)+
IFERROR(SUMPRODUCT('6. Patients'!CU$10:CU$107,OFFSET('6. Patients'!$LA$9,1,MATCH($D10,'6. Patients'!$LB$9:$LU$9,0),ROWS('6. Patients'!EH$10:EH$107))),0)+
IFERROR(SUMPRODUCT('6. Patients'!CU$10:CU$107,OFFSET('6. Patients'!$LV$9,1,MATCH($D10,'6. Patients'!$LW$9:$NT$9,0),ROWS('6. Patients'!EH$10:EH$107))),0)+
IFERROR(SUMPRODUCT('6. Patients'!CU$10:CU$107,OFFSET('6. Patients'!$NU$9,1,MATCH($D10,'6. Patients'!$NV$9:$OO$9,0),ROWS('6. Patients'!EH$10:EH$107))),0),
IFERROR(SUMPRODUCT('6. Patients'!CU$10:CU$107,OFFSET('6. Patients'!$OP$9,1,MATCH($D10,'6. Patients'!$OQ$9:$QN$9,0),ROWS('6. Patients'!EH$10:EH$107))),0)+
IFERROR(SUMPRODUCT('6. Patients'!CU$10:CU$107,OFFSET('6. Patients'!$QO$9,1,MATCH($D10,'6. Patients'!$QP$9:$RI$9,0),ROWS('6. Patients'!EH$10:EH$107))),0)+
IFERROR(SUMPRODUCT('6. Patients'!CU$10:CU$107,OFFSET('6. Patients'!$RJ$9,1,MATCH($D10,'6. Patients'!$RK$9:$TH$9,0),ROWS('6. Patients'!EH$10:EH$107))),0)+
IFERROR(SUMPRODUCT('6. Patients'!CU$10:CU$107,OFFSET('6. Patients'!$TI$9,1,MATCH($D10,'6. Patients'!$TJ$9:$UC$9,0),ROWS('6. Patients'!EH$10:EH$107))),0))+
IFERROR(VLOOKUP($D10,$H$116:$L$146,COLUMNS($H$115:$J$115)-1+AB$7,0)*$E10*$F10*'1. General Inputs'!$J$25,0),0),0)</f>
        <v>0</v>
      </c>
      <c r="AC10" s="775">
        <f ca="1">ROUNDUP(IFERROR($F10*$E10*CHOOSE(AC$7,
IFERROR(SUMPRODUCT('6. Patients'!CV$10:CV$107,OFFSET('6. Patients'!$DN$9,1,MATCH($D10,'6. Patients'!$DO$9:$FL$9,0),ROWS('6. Patients'!EI$10:EI$107))),0)+
IFERROR(SUMPRODUCT('6. Patients'!CV$10:CV$107,OFFSET('6. Patients'!$FM$9,1,MATCH($D10,'6. Patients'!$FN$9:$GG$9,0),ROWS('6. Patients'!EI$10:EI$107))),0)+
IFERROR(SUMPRODUCT('6. Patients'!CV$10:CV$107,OFFSET('6. Patients'!$GH$9,1,MATCH($D10,'6. Patients'!$GI$9:$IF$9,0),ROWS('6. Patients'!EI$10:EI$107))),0)+
IFERROR(SUMPRODUCT('6. Patients'!CV$10:CV$107,OFFSET('6. Patients'!$IG$9,1,MATCH($D10,'6. Patients'!$IH$9:$JA$9,0),ROWS('6. Patients'!EI$10:EI$107))),0),
IFERROR(SUMPRODUCT('6. Patients'!CV$10:CV$107,OFFSET('6. Patients'!$JB$9,1,MATCH($D10,'6. Patients'!$JC$9:$KZ$9,0),ROWS('6. Patients'!EI$10:EI$107))),0)+
IFERROR(SUMPRODUCT('6. Patients'!CV$10:CV$107,OFFSET('6. Patients'!$LA$9,1,MATCH($D10,'6. Patients'!$LB$9:$LU$9,0),ROWS('6. Patients'!EI$10:EI$107))),0)+
IFERROR(SUMPRODUCT('6. Patients'!CV$10:CV$107,OFFSET('6. Patients'!$LV$9,1,MATCH($D10,'6. Patients'!$LW$9:$NT$9,0),ROWS('6. Patients'!EI$10:EI$107))),0)+
IFERROR(SUMPRODUCT('6. Patients'!CV$10:CV$107,OFFSET('6. Patients'!$NU$9,1,MATCH($D10,'6. Patients'!$NV$9:$OO$9,0),ROWS('6. Patients'!EI$10:EI$107))),0),
IFERROR(SUMPRODUCT('6. Patients'!CV$10:CV$107,OFFSET('6. Patients'!$OP$9,1,MATCH($D10,'6. Patients'!$OQ$9:$QN$9,0),ROWS('6. Patients'!EI$10:EI$107))),0)+
IFERROR(SUMPRODUCT('6. Patients'!CV$10:CV$107,OFFSET('6. Patients'!$QO$9,1,MATCH($D10,'6. Patients'!$QP$9:$RI$9,0),ROWS('6. Patients'!EI$10:EI$107))),0)+
IFERROR(SUMPRODUCT('6. Patients'!CV$10:CV$107,OFFSET('6. Patients'!$RJ$9,1,MATCH($D10,'6. Patients'!$RK$9:$TH$9,0),ROWS('6. Patients'!EI$10:EI$107))),0)+
IFERROR(SUMPRODUCT('6. Patients'!CV$10:CV$107,OFFSET('6. Patients'!$TI$9,1,MATCH($D10,'6. Patients'!$TJ$9:$UC$9,0),ROWS('6. Patients'!EI$10:EI$107))),0))+
IFERROR(VLOOKUP($D10,$H$116:$L$146,COLUMNS($H$115:$J$115)-1+AC$7,0)*$E10*$F10*'1. General Inputs'!$J$25,0),0),0)</f>
        <v>0</v>
      </c>
      <c r="AD10" s="775">
        <f ca="1">ROUNDUP(IFERROR($F10*$E10*CHOOSE(AD$7,
IFERROR(SUMPRODUCT('6. Patients'!CW$10:CW$107,OFFSET('6. Patients'!$DN$9,1,MATCH($D10,'6. Patients'!$DO$9:$FL$9,0),ROWS('6. Patients'!EJ$10:EJ$107))),0)+
IFERROR(SUMPRODUCT('6. Patients'!CW$10:CW$107,OFFSET('6. Patients'!$FM$9,1,MATCH($D10,'6. Patients'!$FN$9:$GG$9,0),ROWS('6. Patients'!EJ$10:EJ$107))),0)+
IFERROR(SUMPRODUCT('6. Patients'!CW$10:CW$107,OFFSET('6. Patients'!$GH$9,1,MATCH($D10,'6. Patients'!$GI$9:$IF$9,0),ROWS('6. Patients'!EJ$10:EJ$107))),0)+
IFERROR(SUMPRODUCT('6. Patients'!CW$10:CW$107,OFFSET('6. Patients'!$IG$9,1,MATCH($D10,'6. Patients'!$IH$9:$JA$9,0),ROWS('6. Patients'!EJ$10:EJ$107))),0),
IFERROR(SUMPRODUCT('6. Patients'!CW$10:CW$107,OFFSET('6. Patients'!$JB$9,1,MATCH($D10,'6. Patients'!$JC$9:$KZ$9,0),ROWS('6. Patients'!EJ$10:EJ$107))),0)+
IFERROR(SUMPRODUCT('6. Patients'!CW$10:CW$107,OFFSET('6. Patients'!$LA$9,1,MATCH($D10,'6. Patients'!$LB$9:$LU$9,0),ROWS('6. Patients'!EJ$10:EJ$107))),0)+
IFERROR(SUMPRODUCT('6. Patients'!CW$10:CW$107,OFFSET('6. Patients'!$LV$9,1,MATCH($D10,'6. Patients'!$LW$9:$NT$9,0),ROWS('6. Patients'!EJ$10:EJ$107))),0)+
IFERROR(SUMPRODUCT('6. Patients'!CW$10:CW$107,OFFSET('6. Patients'!$NU$9,1,MATCH($D10,'6. Patients'!$NV$9:$OO$9,0),ROWS('6. Patients'!EJ$10:EJ$107))),0),
IFERROR(SUMPRODUCT('6. Patients'!CW$10:CW$107,OFFSET('6. Patients'!$OP$9,1,MATCH($D10,'6. Patients'!$OQ$9:$QN$9,0),ROWS('6. Patients'!EJ$10:EJ$107))),0)+
IFERROR(SUMPRODUCT('6. Patients'!CW$10:CW$107,OFFSET('6. Patients'!$QO$9,1,MATCH($D10,'6. Patients'!$QP$9:$RI$9,0),ROWS('6. Patients'!EJ$10:EJ$107))),0)+
IFERROR(SUMPRODUCT('6. Patients'!CW$10:CW$107,OFFSET('6. Patients'!$RJ$9,1,MATCH($D10,'6. Patients'!$RK$9:$TH$9,0),ROWS('6. Patients'!EJ$10:EJ$107))),0)+
IFERROR(SUMPRODUCT('6. Patients'!CW$10:CW$107,OFFSET('6. Patients'!$TI$9,1,MATCH($D10,'6. Patients'!$TJ$9:$UC$9,0),ROWS('6. Patients'!EJ$10:EJ$107))),0))+
IFERROR(VLOOKUP($D10,$H$116:$L$146,COLUMNS($H$115:$J$115)-1+AD$7,0)*$E10*$F10*'1. General Inputs'!$J$25,0),0),0)</f>
        <v>0</v>
      </c>
      <c r="AE10" s="775">
        <f ca="1">ROUNDUP(IFERROR($F10*$E10*CHOOSE(AE$7,
IFERROR(SUMPRODUCT('6. Patients'!CX$10:CX$107,OFFSET('6. Patients'!$DN$9,1,MATCH($D10,'6. Patients'!$DO$9:$FL$9,0),ROWS('6. Patients'!EK$10:EK$107))),0)+
IFERROR(SUMPRODUCT('6. Patients'!CX$10:CX$107,OFFSET('6. Patients'!$FM$9,1,MATCH($D10,'6. Patients'!$FN$9:$GG$9,0),ROWS('6. Patients'!EK$10:EK$107))),0)+
IFERROR(SUMPRODUCT('6. Patients'!CX$10:CX$107,OFFSET('6. Patients'!$GH$9,1,MATCH($D10,'6. Patients'!$GI$9:$IF$9,0),ROWS('6. Patients'!EK$10:EK$107))),0)+
IFERROR(SUMPRODUCT('6. Patients'!CX$10:CX$107,OFFSET('6. Patients'!$IG$9,1,MATCH($D10,'6. Patients'!$IH$9:$JA$9,0),ROWS('6. Patients'!EK$10:EK$107))),0),
IFERROR(SUMPRODUCT('6. Patients'!CX$10:CX$107,OFFSET('6. Patients'!$JB$9,1,MATCH($D10,'6. Patients'!$JC$9:$KZ$9,0),ROWS('6. Patients'!EK$10:EK$107))),0)+
IFERROR(SUMPRODUCT('6. Patients'!CX$10:CX$107,OFFSET('6. Patients'!$LA$9,1,MATCH($D10,'6. Patients'!$LB$9:$LU$9,0),ROWS('6. Patients'!EK$10:EK$107))),0)+
IFERROR(SUMPRODUCT('6. Patients'!CX$10:CX$107,OFFSET('6. Patients'!$LV$9,1,MATCH($D10,'6. Patients'!$LW$9:$NT$9,0),ROWS('6. Patients'!EK$10:EK$107))),0)+
IFERROR(SUMPRODUCT('6. Patients'!CX$10:CX$107,OFFSET('6. Patients'!$NU$9,1,MATCH($D10,'6. Patients'!$NV$9:$OO$9,0),ROWS('6. Patients'!EK$10:EK$107))),0),
IFERROR(SUMPRODUCT('6. Patients'!CX$10:CX$107,OFFSET('6. Patients'!$OP$9,1,MATCH($D10,'6. Patients'!$OQ$9:$QN$9,0),ROWS('6. Patients'!EK$10:EK$107))),0)+
IFERROR(SUMPRODUCT('6. Patients'!CX$10:CX$107,OFFSET('6. Patients'!$QO$9,1,MATCH($D10,'6. Patients'!$QP$9:$RI$9,0),ROWS('6. Patients'!EK$10:EK$107))),0)+
IFERROR(SUMPRODUCT('6. Patients'!CX$10:CX$107,OFFSET('6. Patients'!$RJ$9,1,MATCH($D10,'6. Patients'!$RK$9:$TH$9,0),ROWS('6. Patients'!EK$10:EK$107))),0)+
IFERROR(SUMPRODUCT('6. Patients'!CX$10:CX$107,OFFSET('6. Patients'!$TI$9,1,MATCH($D10,'6. Patients'!$TJ$9:$UC$9,0),ROWS('6. Patients'!EK$10:EK$107))),0))+
IFERROR(VLOOKUP($D10,$H$116:$L$146,COLUMNS($H$115:$J$115)-1+AE$7,0)*$E10*$F10*'1. General Inputs'!$J$25,0),0),0)</f>
        <v>0</v>
      </c>
      <c r="AF10" s="775">
        <f ca="1">ROUNDUP(IFERROR($F10*$E10*CHOOSE(AF$7,
IFERROR(SUMPRODUCT('6. Patients'!CY$10:CY$107,OFFSET('6. Patients'!$DN$9,1,MATCH($D10,'6. Patients'!$DO$9:$FL$9,0),ROWS('6. Patients'!EL$10:EL$107))),0)+
IFERROR(SUMPRODUCT('6. Patients'!CY$10:CY$107,OFFSET('6. Patients'!$FM$9,1,MATCH($D10,'6. Patients'!$FN$9:$GG$9,0),ROWS('6. Patients'!EL$10:EL$107))),0)+
IFERROR(SUMPRODUCT('6. Patients'!CY$10:CY$107,OFFSET('6. Patients'!$GH$9,1,MATCH($D10,'6. Patients'!$GI$9:$IF$9,0),ROWS('6. Patients'!EL$10:EL$107))),0)+
IFERROR(SUMPRODUCT('6. Patients'!CY$10:CY$107,OFFSET('6. Patients'!$IG$9,1,MATCH($D10,'6. Patients'!$IH$9:$JA$9,0),ROWS('6. Patients'!EL$10:EL$107))),0),
IFERROR(SUMPRODUCT('6. Patients'!CY$10:CY$107,OFFSET('6. Patients'!$JB$9,1,MATCH($D10,'6. Patients'!$JC$9:$KZ$9,0),ROWS('6. Patients'!EL$10:EL$107))),0)+
IFERROR(SUMPRODUCT('6. Patients'!CY$10:CY$107,OFFSET('6. Patients'!$LA$9,1,MATCH($D10,'6. Patients'!$LB$9:$LU$9,0),ROWS('6. Patients'!EL$10:EL$107))),0)+
IFERROR(SUMPRODUCT('6. Patients'!CY$10:CY$107,OFFSET('6. Patients'!$LV$9,1,MATCH($D10,'6. Patients'!$LW$9:$NT$9,0),ROWS('6. Patients'!EL$10:EL$107))),0)+
IFERROR(SUMPRODUCT('6. Patients'!CY$10:CY$107,OFFSET('6. Patients'!$NU$9,1,MATCH($D10,'6. Patients'!$NV$9:$OO$9,0),ROWS('6. Patients'!EL$10:EL$107))),0),
IFERROR(SUMPRODUCT('6. Patients'!CY$10:CY$107,OFFSET('6. Patients'!$OP$9,1,MATCH($D10,'6. Patients'!$OQ$9:$QN$9,0),ROWS('6. Patients'!EL$10:EL$107))),0)+
IFERROR(SUMPRODUCT('6. Patients'!CY$10:CY$107,OFFSET('6. Patients'!$QO$9,1,MATCH($D10,'6. Patients'!$QP$9:$RI$9,0),ROWS('6. Patients'!EL$10:EL$107))),0)+
IFERROR(SUMPRODUCT('6. Patients'!CY$10:CY$107,OFFSET('6. Patients'!$RJ$9,1,MATCH($D10,'6. Patients'!$RK$9:$TH$9,0),ROWS('6. Patients'!EL$10:EL$107))),0)+
IFERROR(SUMPRODUCT('6. Patients'!CY$10:CY$107,OFFSET('6. Patients'!$TI$9,1,MATCH($D10,'6. Patients'!$TJ$9:$UC$9,0),ROWS('6. Patients'!EL$10:EL$107))),0))+
IFERROR(VLOOKUP($D10,$H$116:$L$146,COLUMNS($H$115:$J$115)-1+AF$7,0)*$E10*$F10*'1. General Inputs'!$J$25,0),0),0)</f>
        <v>0</v>
      </c>
      <c r="AG10" s="775">
        <f ca="1">ROUNDUP(IFERROR($F10*$E10*CHOOSE(AG$7,
IFERROR(SUMPRODUCT('6. Patients'!CZ$10:CZ$107,OFFSET('6. Patients'!$DN$9,1,MATCH($D10,'6. Patients'!$DO$9:$FL$9,0),ROWS('6. Patients'!EM$10:EM$107))),0)+
IFERROR(SUMPRODUCT('6. Patients'!CZ$10:CZ$107,OFFSET('6. Patients'!$FM$9,1,MATCH($D10,'6. Patients'!$FN$9:$GG$9,0),ROWS('6. Patients'!EM$10:EM$107))),0)+
IFERROR(SUMPRODUCT('6. Patients'!CZ$10:CZ$107,OFFSET('6. Patients'!$GH$9,1,MATCH($D10,'6. Patients'!$GI$9:$IF$9,0),ROWS('6. Patients'!EM$10:EM$107))),0)+
IFERROR(SUMPRODUCT('6. Patients'!CZ$10:CZ$107,OFFSET('6. Patients'!$IG$9,1,MATCH($D10,'6. Patients'!$IH$9:$JA$9,0),ROWS('6. Patients'!EM$10:EM$107))),0),
IFERROR(SUMPRODUCT('6. Patients'!CZ$10:CZ$107,OFFSET('6. Patients'!$JB$9,1,MATCH($D10,'6. Patients'!$JC$9:$KZ$9,0),ROWS('6. Patients'!EM$10:EM$107))),0)+
IFERROR(SUMPRODUCT('6. Patients'!CZ$10:CZ$107,OFFSET('6. Patients'!$LA$9,1,MATCH($D10,'6. Patients'!$LB$9:$LU$9,0),ROWS('6. Patients'!EM$10:EM$107))),0)+
IFERROR(SUMPRODUCT('6. Patients'!CZ$10:CZ$107,OFFSET('6. Patients'!$LV$9,1,MATCH($D10,'6. Patients'!$LW$9:$NT$9,0),ROWS('6. Patients'!EM$10:EM$107))),0)+
IFERROR(SUMPRODUCT('6. Patients'!CZ$10:CZ$107,OFFSET('6. Patients'!$NU$9,1,MATCH($D10,'6. Patients'!$NV$9:$OO$9,0),ROWS('6. Patients'!EM$10:EM$107))),0),
IFERROR(SUMPRODUCT('6. Patients'!CZ$10:CZ$107,OFFSET('6. Patients'!$OP$9,1,MATCH($D10,'6. Patients'!$OQ$9:$QN$9,0),ROWS('6. Patients'!EM$10:EM$107))),0)+
IFERROR(SUMPRODUCT('6. Patients'!CZ$10:CZ$107,OFFSET('6. Patients'!$QO$9,1,MATCH($D10,'6. Patients'!$QP$9:$RI$9,0),ROWS('6. Patients'!EM$10:EM$107))),0)+
IFERROR(SUMPRODUCT('6. Patients'!CZ$10:CZ$107,OFFSET('6. Patients'!$RJ$9,1,MATCH($D10,'6. Patients'!$RK$9:$TH$9,0),ROWS('6. Patients'!EM$10:EM$107))),0)+
IFERROR(SUMPRODUCT('6. Patients'!CZ$10:CZ$107,OFFSET('6. Patients'!$TI$9,1,MATCH($D10,'6. Patients'!$TJ$9:$UC$9,0),ROWS('6. Patients'!EM$10:EM$107))),0))+
IFERROR(VLOOKUP($D10,$H$116:$L$146,COLUMNS($H$115:$J$115)-1+AG$7,0)*$E10*$F10*'1. General Inputs'!$J$25,0),0),0)</f>
        <v>0</v>
      </c>
      <c r="AH10" s="775">
        <f ca="1">ROUNDUP(IFERROR($F10*$E10*CHOOSE(AH$7,
IFERROR(SUMPRODUCT('6. Patients'!DA$10:DA$107,OFFSET('6. Patients'!$DN$9,1,MATCH($D10,'6. Patients'!$DO$9:$FL$9,0),ROWS('6. Patients'!EN$10:EN$107))),0)+
IFERROR(SUMPRODUCT('6. Patients'!DA$10:DA$107,OFFSET('6. Patients'!$FM$9,1,MATCH($D10,'6. Patients'!$FN$9:$GG$9,0),ROWS('6. Patients'!EN$10:EN$107))),0)+
IFERROR(SUMPRODUCT('6. Patients'!DA$10:DA$107,OFFSET('6. Patients'!$GH$9,1,MATCH($D10,'6. Patients'!$GI$9:$IF$9,0),ROWS('6. Patients'!EN$10:EN$107))),0)+
IFERROR(SUMPRODUCT('6. Patients'!DA$10:DA$107,OFFSET('6. Patients'!$IG$9,1,MATCH($D10,'6. Patients'!$IH$9:$JA$9,0),ROWS('6. Patients'!EN$10:EN$107))),0),
IFERROR(SUMPRODUCT('6. Patients'!DA$10:DA$107,OFFSET('6. Patients'!$JB$9,1,MATCH($D10,'6. Patients'!$JC$9:$KZ$9,0),ROWS('6. Patients'!EN$10:EN$107))),0)+
IFERROR(SUMPRODUCT('6. Patients'!DA$10:DA$107,OFFSET('6. Patients'!$LA$9,1,MATCH($D10,'6. Patients'!$LB$9:$LU$9,0),ROWS('6. Patients'!EN$10:EN$107))),0)+
IFERROR(SUMPRODUCT('6. Patients'!DA$10:DA$107,OFFSET('6. Patients'!$LV$9,1,MATCH($D10,'6. Patients'!$LW$9:$NT$9,0),ROWS('6. Patients'!EN$10:EN$107))),0)+
IFERROR(SUMPRODUCT('6. Patients'!DA$10:DA$107,OFFSET('6. Patients'!$NU$9,1,MATCH($D10,'6. Patients'!$NV$9:$OO$9,0),ROWS('6. Patients'!EN$10:EN$107))),0),
IFERROR(SUMPRODUCT('6. Patients'!DA$10:DA$107,OFFSET('6. Patients'!$OP$9,1,MATCH($D10,'6. Patients'!$OQ$9:$QN$9,0),ROWS('6. Patients'!EN$10:EN$107))),0)+
IFERROR(SUMPRODUCT('6. Patients'!DA$10:DA$107,OFFSET('6. Patients'!$QO$9,1,MATCH($D10,'6. Patients'!$QP$9:$RI$9,0),ROWS('6. Patients'!EN$10:EN$107))),0)+
IFERROR(SUMPRODUCT('6. Patients'!DA$10:DA$107,OFFSET('6. Patients'!$RJ$9,1,MATCH($D10,'6. Patients'!$RK$9:$TH$9,0),ROWS('6. Patients'!EN$10:EN$107))),0)+
IFERROR(SUMPRODUCT('6. Patients'!DA$10:DA$107,OFFSET('6. Patients'!$TI$9,1,MATCH($D10,'6. Patients'!$TJ$9:$UC$9,0),ROWS('6. Patients'!EN$10:EN$107))),0))+
IFERROR(VLOOKUP($D10,$H$116:$L$146,COLUMNS($H$115:$J$115)-1+AH$7,0)*$E10*$F10*'1. General Inputs'!$J$25,0),0),0)</f>
        <v>0</v>
      </c>
      <c r="AI10" s="775">
        <f ca="1">ROUNDUP(IFERROR($F10*$E10*CHOOSE(AI$7,
IFERROR(SUMPRODUCT('6. Patients'!DB$10:DB$107,OFFSET('6. Patients'!$DN$9,1,MATCH($D10,'6. Patients'!$DO$9:$FL$9,0),ROWS('6. Patients'!EO$10:EO$107))),0)+
IFERROR(SUMPRODUCT('6. Patients'!DB$10:DB$107,OFFSET('6. Patients'!$FM$9,1,MATCH($D10,'6. Patients'!$FN$9:$GG$9,0),ROWS('6. Patients'!EO$10:EO$107))),0)+
IFERROR(SUMPRODUCT('6. Patients'!DB$10:DB$107,OFFSET('6. Patients'!$GH$9,1,MATCH($D10,'6. Patients'!$GI$9:$IF$9,0),ROWS('6. Patients'!EO$10:EO$107))),0)+
IFERROR(SUMPRODUCT('6. Patients'!DB$10:DB$107,OFFSET('6. Patients'!$IG$9,1,MATCH($D10,'6. Patients'!$IH$9:$JA$9,0),ROWS('6. Patients'!EO$10:EO$107))),0),
IFERROR(SUMPRODUCT('6. Patients'!DB$10:DB$107,OFFSET('6. Patients'!$JB$9,1,MATCH($D10,'6. Patients'!$JC$9:$KZ$9,0),ROWS('6. Patients'!EO$10:EO$107))),0)+
IFERROR(SUMPRODUCT('6. Patients'!DB$10:DB$107,OFFSET('6. Patients'!$LA$9,1,MATCH($D10,'6. Patients'!$LB$9:$LU$9,0),ROWS('6. Patients'!EO$10:EO$107))),0)+
IFERROR(SUMPRODUCT('6. Patients'!DB$10:DB$107,OFFSET('6. Patients'!$LV$9,1,MATCH($D10,'6. Patients'!$LW$9:$NT$9,0),ROWS('6. Patients'!EO$10:EO$107))),0)+
IFERROR(SUMPRODUCT('6. Patients'!DB$10:DB$107,OFFSET('6. Patients'!$NU$9,1,MATCH($D10,'6. Patients'!$NV$9:$OO$9,0),ROWS('6. Patients'!EO$10:EO$107))),0),
IFERROR(SUMPRODUCT('6. Patients'!DB$10:DB$107,OFFSET('6. Patients'!$OP$9,1,MATCH($D10,'6. Patients'!$OQ$9:$QN$9,0),ROWS('6. Patients'!EO$10:EO$107))),0)+
IFERROR(SUMPRODUCT('6. Patients'!DB$10:DB$107,OFFSET('6. Patients'!$QO$9,1,MATCH($D10,'6. Patients'!$QP$9:$RI$9,0),ROWS('6. Patients'!EO$10:EO$107))),0)+
IFERROR(SUMPRODUCT('6. Patients'!DB$10:DB$107,OFFSET('6. Patients'!$RJ$9,1,MATCH($D10,'6. Patients'!$RK$9:$TH$9,0),ROWS('6. Patients'!EO$10:EO$107))),0)+
IFERROR(SUMPRODUCT('6. Patients'!DB$10:DB$107,OFFSET('6. Patients'!$TI$9,1,MATCH($D10,'6. Patients'!$TJ$9:$UC$9,0),ROWS('6. Patients'!EO$10:EO$107))),0))+
IFERROR(VLOOKUP($D10,$H$116:$L$146,COLUMNS($H$115:$J$115)-1+AI$7,0)*$E10*$F10*'1. General Inputs'!$J$25,0),0),0)</f>
        <v>0</v>
      </c>
      <c r="AJ10" s="775">
        <f ca="1">ROUNDUP(IFERROR($F10*$E10*CHOOSE(AJ$7,
IFERROR(SUMPRODUCT('6. Patients'!DC$10:DC$107,OFFSET('6. Patients'!$DN$9,1,MATCH($D10,'6. Patients'!$DO$9:$FL$9,0),ROWS('6. Patients'!EP$10:EP$107))),0)+
IFERROR(SUMPRODUCT('6. Patients'!DC$10:DC$107,OFFSET('6. Patients'!$FM$9,1,MATCH($D10,'6. Patients'!$FN$9:$GG$9,0),ROWS('6. Patients'!EP$10:EP$107))),0)+
IFERROR(SUMPRODUCT('6. Patients'!DC$10:DC$107,OFFSET('6. Patients'!$GH$9,1,MATCH($D10,'6. Patients'!$GI$9:$IF$9,0),ROWS('6. Patients'!EP$10:EP$107))),0)+
IFERROR(SUMPRODUCT('6. Patients'!DC$10:DC$107,OFFSET('6. Patients'!$IG$9,1,MATCH($D10,'6. Patients'!$IH$9:$JA$9,0),ROWS('6. Patients'!EP$10:EP$107))),0),
IFERROR(SUMPRODUCT('6. Patients'!DC$10:DC$107,OFFSET('6. Patients'!$JB$9,1,MATCH($D10,'6. Patients'!$JC$9:$KZ$9,0),ROWS('6. Patients'!EP$10:EP$107))),0)+
IFERROR(SUMPRODUCT('6. Patients'!DC$10:DC$107,OFFSET('6. Patients'!$LA$9,1,MATCH($D10,'6. Patients'!$LB$9:$LU$9,0),ROWS('6. Patients'!EP$10:EP$107))),0)+
IFERROR(SUMPRODUCT('6. Patients'!DC$10:DC$107,OFFSET('6. Patients'!$LV$9,1,MATCH($D10,'6. Patients'!$LW$9:$NT$9,0),ROWS('6. Patients'!EP$10:EP$107))),0)+
IFERROR(SUMPRODUCT('6. Patients'!DC$10:DC$107,OFFSET('6. Patients'!$NU$9,1,MATCH($D10,'6. Patients'!$NV$9:$OO$9,0),ROWS('6. Patients'!EP$10:EP$107))),0),
IFERROR(SUMPRODUCT('6. Patients'!DC$10:DC$107,OFFSET('6. Patients'!$OP$9,1,MATCH($D10,'6. Patients'!$OQ$9:$QN$9,0),ROWS('6. Patients'!EP$10:EP$107))),0)+
IFERROR(SUMPRODUCT('6. Patients'!DC$10:DC$107,OFFSET('6. Patients'!$QO$9,1,MATCH($D10,'6. Patients'!$QP$9:$RI$9,0),ROWS('6. Patients'!EP$10:EP$107))),0)+
IFERROR(SUMPRODUCT('6. Patients'!DC$10:DC$107,OFFSET('6. Patients'!$RJ$9,1,MATCH($D10,'6. Patients'!$RK$9:$TH$9,0),ROWS('6. Patients'!EP$10:EP$107))),0)+
IFERROR(SUMPRODUCT('6. Patients'!DC$10:DC$107,OFFSET('6. Patients'!$TI$9,1,MATCH($D10,'6. Patients'!$TJ$9:$UC$9,0),ROWS('6. Patients'!EP$10:EP$107))),0))+
IFERROR(VLOOKUP($D10,$H$116:$L$146,COLUMNS($H$115:$J$115)-1+AJ$7,0)*$E10*$F10*'1. General Inputs'!$J$25,0),0),0)</f>
        <v>0</v>
      </c>
      <c r="AK10" s="775">
        <f ca="1">ROUNDUP(IFERROR($F10*$E10*CHOOSE(AK$7,
IFERROR(SUMPRODUCT('6. Patients'!DD$10:DD$107,OFFSET('6. Patients'!$DN$9,1,MATCH($D10,'6. Patients'!$DO$9:$FL$9,0),ROWS('6. Patients'!EQ$10:EQ$107))),0)+
IFERROR(SUMPRODUCT('6. Patients'!DD$10:DD$107,OFFSET('6. Patients'!$FM$9,1,MATCH($D10,'6. Patients'!$FN$9:$GG$9,0),ROWS('6. Patients'!EQ$10:EQ$107))),0)+
IFERROR(SUMPRODUCT('6. Patients'!DD$10:DD$107,OFFSET('6. Patients'!$GH$9,1,MATCH($D10,'6. Patients'!$GI$9:$IF$9,0),ROWS('6. Patients'!EQ$10:EQ$107))),0)+
IFERROR(SUMPRODUCT('6. Patients'!DD$10:DD$107,OFFSET('6. Patients'!$IG$9,1,MATCH($D10,'6. Patients'!$IH$9:$JA$9,0),ROWS('6. Patients'!EQ$10:EQ$107))),0),
IFERROR(SUMPRODUCT('6. Patients'!DD$10:DD$107,OFFSET('6. Patients'!$JB$9,1,MATCH($D10,'6. Patients'!$JC$9:$KZ$9,0),ROWS('6. Patients'!EQ$10:EQ$107))),0)+
IFERROR(SUMPRODUCT('6. Patients'!DD$10:DD$107,OFFSET('6. Patients'!$LA$9,1,MATCH($D10,'6. Patients'!$LB$9:$LU$9,0),ROWS('6. Patients'!EQ$10:EQ$107))),0)+
IFERROR(SUMPRODUCT('6. Patients'!DD$10:DD$107,OFFSET('6. Patients'!$LV$9,1,MATCH($D10,'6. Patients'!$LW$9:$NT$9,0),ROWS('6. Patients'!EQ$10:EQ$107))),0)+
IFERROR(SUMPRODUCT('6. Patients'!DD$10:DD$107,OFFSET('6. Patients'!$NU$9,1,MATCH($D10,'6. Patients'!$NV$9:$OO$9,0),ROWS('6. Patients'!EQ$10:EQ$107))),0),
IFERROR(SUMPRODUCT('6. Patients'!DD$10:DD$107,OFFSET('6. Patients'!$OP$9,1,MATCH($D10,'6. Patients'!$OQ$9:$QN$9,0),ROWS('6. Patients'!EQ$10:EQ$107))),0)+
IFERROR(SUMPRODUCT('6. Patients'!DD$10:DD$107,OFFSET('6. Patients'!$QO$9,1,MATCH($D10,'6. Patients'!$QP$9:$RI$9,0),ROWS('6. Patients'!EQ$10:EQ$107))),0)+
IFERROR(SUMPRODUCT('6. Patients'!DD$10:DD$107,OFFSET('6. Patients'!$RJ$9,1,MATCH($D10,'6. Patients'!$RK$9:$TH$9,0),ROWS('6. Patients'!EQ$10:EQ$107))),0)+
IFERROR(SUMPRODUCT('6. Patients'!DD$10:DD$107,OFFSET('6. Patients'!$TI$9,1,MATCH($D10,'6. Patients'!$TJ$9:$UC$9,0),ROWS('6. Patients'!EQ$10:EQ$107))),0))+
IFERROR(VLOOKUP($D10,$H$116:$L$146,COLUMNS($H$115:$J$115)-1+AK$7,0)*$E10*$F10*'1. General Inputs'!$J$25,0),0),0)</f>
        <v>0</v>
      </c>
      <c r="AL10" s="775">
        <f ca="1">ROUNDUP(IFERROR($F10*$E10*CHOOSE(AL$7,
IFERROR(SUMPRODUCT('6. Patients'!DE$10:DE$107,OFFSET('6. Patients'!$DN$9,1,MATCH($D10,'6. Patients'!$DO$9:$FL$9,0),ROWS('6. Patients'!ER$10:ER$107))),0)+
IFERROR(SUMPRODUCT('6. Patients'!DE$10:DE$107,OFFSET('6. Patients'!$FM$9,1,MATCH($D10,'6. Patients'!$FN$9:$GG$9,0),ROWS('6. Patients'!ER$10:ER$107))),0)+
IFERROR(SUMPRODUCT('6. Patients'!DE$10:DE$107,OFFSET('6. Patients'!$GH$9,1,MATCH($D10,'6. Patients'!$GI$9:$IF$9,0),ROWS('6. Patients'!ER$10:ER$107))),0)+
IFERROR(SUMPRODUCT('6. Patients'!DE$10:DE$107,OFFSET('6. Patients'!$IG$9,1,MATCH($D10,'6. Patients'!$IH$9:$JA$9,0),ROWS('6. Patients'!ER$10:ER$107))),0),
IFERROR(SUMPRODUCT('6. Patients'!DE$10:DE$107,OFFSET('6. Patients'!$JB$9,1,MATCH($D10,'6. Patients'!$JC$9:$KZ$9,0),ROWS('6. Patients'!ER$10:ER$107))),0)+
IFERROR(SUMPRODUCT('6. Patients'!DE$10:DE$107,OFFSET('6. Patients'!$LA$9,1,MATCH($D10,'6. Patients'!$LB$9:$LU$9,0),ROWS('6. Patients'!ER$10:ER$107))),0)+
IFERROR(SUMPRODUCT('6. Patients'!DE$10:DE$107,OFFSET('6. Patients'!$LV$9,1,MATCH($D10,'6. Patients'!$LW$9:$NT$9,0),ROWS('6. Patients'!ER$10:ER$107))),0)+
IFERROR(SUMPRODUCT('6. Patients'!DE$10:DE$107,OFFSET('6. Patients'!$NU$9,1,MATCH($D10,'6. Patients'!$NV$9:$OO$9,0),ROWS('6. Patients'!ER$10:ER$107))),0),
IFERROR(SUMPRODUCT('6. Patients'!DE$10:DE$107,OFFSET('6. Patients'!$OP$9,1,MATCH($D10,'6. Patients'!$OQ$9:$QN$9,0),ROWS('6. Patients'!ER$10:ER$107))),0)+
IFERROR(SUMPRODUCT('6. Patients'!DE$10:DE$107,OFFSET('6. Patients'!$QO$9,1,MATCH($D10,'6. Patients'!$QP$9:$RI$9,0),ROWS('6. Patients'!ER$10:ER$107))),0)+
IFERROR(SUMPRODUCT('6. Patients'!DE$10:DE$107,OFFSET('6. Patients'!$RJ$9,1,MATCH($D10,'6. Patients'!$RK$9:$TH$9,0),ROWS('6. Patients'!ER$10:ER$107))),0)+
IFERROR(SUMPRODUCT('6. Patients'!DE$10:DE$107,OFFSET('6. Patients'!$TI$9,1,MATCH($D10,'6. Patients'!$TJ$9:$UC$9,0),ROWS('6. Patients'!ER$10:ER$107))),0))+
IFERROR(VLOOKUP($D10,$H$116:$L$146,COLUMNS($H$115:$J$115)-1+AL$7,0)*$E10*$F10*'1. General Inputs'!$J$25,0),0),0)</f>
        <v>0</v>
      </c>
      <c r="AM10" s="775">
        <f ca="1">ROUNDUP(IFERROR($F10*$E10*CHOOSE(AM$7,
IFERROR(SUMPRODUCT('6. Patients'!DF$10:DF$107,OFFSET('6. Patients'!$DN$9,1,MATCH($D10,'6. Patients'!$DO$9:$FL$9,0),ROWS('6. Patients'!ES$10:ES$107))),0)+
IFERROR(SUMPRODUCT('6. Patients'!DF$10:DF$107,OFFSET('6. Patients'!$FM$9,1,MATCH($D10,'6. Patients'!$FN$9:$GG$9,0),ROWS('6. Patients'!ES$10:ES$107))),0)+
IFERROR(SUMPRODUCT('6. Patients'!DF$10:DF$107,OFFSET('6. Patients'!$GH$9,1,MATCH($D10,'6. Patients'!$GI$9:$IF$9,0),ROWS('6. Patients'!ES$10:ES$107))),0)+
IFERROR(SUMPRODUCT('6. Patients'!DF$10:DF$107,OFFSET('6. Patients'!$IG$9,1,MATCH($D10,'6. Patients'!$IH$9:$JA$9,0),ROWS('6. Patients'!ES$10:ES$107))),0),
IFERROR(SUMPRODUCT('6. Patients'!DF$10:DF$107,OFFSET('6. Patients'!$JB$9,1,MATCH($D10,'6. Patients'!$JC$9:$KZ$9,0),ROWS('6. Patients'!ES$10:ES$107))),0)+
IFERROR(SUMPRODUCT('6. Patients'!DF$10:DF$107,OFFSET('6. Patients'!$LA$9,1,MATCH($D10,'6. Patients'!$LB$9:$LU$9,0),ROWS('6. Patients'!ES$10:ES$107))),0)+
IFERROR(SUMPRODUCT('6. Patients'!DF$10:DF$107,OFFSET('6. Patients'!$LV$9,1,MATCH($D10,'6. Patients'!$LW$9:$NT$9,0),ROWS('6. Patients'!ES$10:ES$107))),0)+
IFERROR(SUMPRODUCT('6. Patients'!DF$10:DF$107,OFFSET('6. Patients'!$NU$9,1,MATCH($D10,'6. Patients'!$NV$9:$OO$9,0),ROWS('6. Patients'!ES$10:ES$107))),0),
IFERROR(SUMPRODUCT('6. Patients'!DF$10:DF$107,OFFSET('6. Patients'!$OP$9,1,MATCH($D10,'6. Patients'!$OQ$9:$QN$9,0),ROWS('6. Patients'!ES$10:ES$107))),0)+
IFERROR(SUMPRODUCT('6. Patients'!DF$10:DF$107,OFFSET('6. Patients'!$QO$9,1,MATCH($D10,'6. Patients'!$QP$9:$RI$9,0),ROWS('6. Patients'!ES$10:ES$107))),0)+
IFERROR(SUMPRODUCT('6. Patients'!DF$10:DF$107,OFFSET('6. Patients'!$RJ$9,1,MATCH($D10,'6. Patients'!$RK$9:$TH$9,0),ROWS('6. Patients'!ES$10:ES$107))),0)+
IFERROR(SUMPRODUCT('6. Patients'!DF$10:DF$107,OFFSET('6. Patients'!$TI$9,1,MATCH($D10,'6. Patients'!$TJ$9:$UC$9,0),ROWS('6. Patients'!ES$10:ES$107))),0))+
IFERROR(VLOOKUP($D10,$H$116:$L$146,COLUMNS($H$115:$J$115)-1+AM$7,0)*$E10*$F10*'1. General Inputs'!$J$25,0),0),0)</f>
        <v>0</v>
      </c>
      <c r="AN10" s="775">
        <f ca="1">ROUNDUP(IFERROR($F10*$E10*CHOOSE(AN$7,
IFERROR(SUMPRODUCT('6. Patients'!DG$10:DG$107,OFFSET('6. Patients'!$DN$9,1,MATCH($D10,'6. Patients'!$DO$9:$FL$9,0),ROWS('6. Patients'!ET$10:ET$107))),0)+
IFERROR(SUMPRODUCT('6. Patients'!DG$10:DG$107,OFFSET('6. Patients'!$FM$9,1,MATCH($D10,'6. Patients'!$FN$9:$GG$9,0),ROWS('6. Patients'!ET$10:ET$107))),0)+
IFERROR(SUMPRODUCT('6. Patients'!DG$10:DG$107,OFFSET('6. Patients'!$GH$9,1,MATCH($D10,'6. Patients'!$GI$9:$IF$9,0),ROWS('6. Patients'!ET$10:ET$107))),0)+
IFERROR(SUMPRODUCT('6. Patients'!DG$10:DG$107,OFFSET('6. Patients'!$IG$9,1,MATCH($D10,'6. Patients'!$IH$9:$JA$9,0),ROWS('6. Patients'!ET$10:ET$107))),0),
IFERROR(SUMPRODUCT('6. Patients'!DG$10:DG$107,OFFSET('6. Patients'!$JB$9,1,MATCH($D10,'6. Patients'!$JC$9:$KZ$9,0),ROWS('6. Patients'!ET$10:ET$107))),0)+
IFERROR(SUMPRODUCT('6. Patients'!DG$10:DG$107,OFFSET('6. Patients'!$LA$9,1,MATCH($D10,'6. Patients'!$LB$9:$LU$9,0),ROWS('6. Patients'!ET$10:ET$107))),0)+
IFERROR(SUMPRODUCT('6. Patients'!DG$10:DG$107,OFFSET('6. Patients'!$LV$9,1,MATCH($D10,'6. Patients'!$LW$9:$NT$9,0),ROWS('6. Patients'!ET$10:ET$107))),0)+
IFERROR(SUMPRODUCT('6. Patients'!DG$10:DG$107,OFFSET('6. Patients'!$NU$9,1,MATCH($D10,'6. Patients'!$NV$9:$OO$9,0),ROWS('6. Patients'!ET$10:ET$107))),0),
IFERROR(SUMPRODUCT('6. Patients'!DG$10:DG$107,OFFSET('6. Patients'!$OP$9,1,MATCH($D10,'6. Patients'!$OQ$9:$QN$9,0),ROWS('6. Patients'!ET$10:ET$107))),0)+
IFERROR(SUMPRODUCT('6. Patients'!DG$10:DG$107,OFFSET('6. Patients'!$QO$9,1,MATCH($D10,'6. Patients'!$QP$9:$RI$9,0),ROWS('6. Patients'!ET$10:ET$107))),0)+
IFERROR(SUMPRODUCT('6. Patients'!DG$10:DG$107,OFFSET('6. Patients'!$RJ$9,1,MATCH($D10,'6. Patients'!$RK$9:$TH$9,0),ROWS('6. Patients'!ET$10:ET$107))),0)+
IFERROR(SUMPRODUCT('6. Patients'!DG$10:DG$107,OFFSET('6. Patients'!$TI$9,1,MATCH($D10,'6. Patients'!$TJ$9:$UC$9,0),ROWS('6. Patients'!ET$10:ET$107))),0))+
IFERROR(VLOOKUP($D10,$H$116:$L$146,COLUMNS($H$115:$J$115)-1+AN$7,0)*$E10*$F10*'1. General Inputs'!$J$25,0),0),0)</f>
        <v>0</v>
      </c>
      <c r="AO10" s="775">
        <f ca="1">ROUNDUP(IFERROR($F10*$E10*CHOOSE(AO$7,
IFERROR(SUMPRODUCT('6. Patients'!DH$10:DH$107,OFFSET('6. Patients'!$DN$9,1,MATCH($D10,'6. Patients'!$DO$9:$FL$9,0),ROWS('6. Patients'!EU$10:EU$107))),0)+
IFERROR(SUMPRODUCT('6. Patients'!DH$10:DH$107,OFFSET('6. Patients'!$FM$9,1,MATCH($D10,'6. Patients'!$FN$9:$GG$9,0),ROWS('6. Patients'!EU$10:EU$107))),0)+
IFERROR(SUMPRODUCT('6. Patients'!DH$10:DH$107,OFFSET('6. Patients'!$GH$9,1,MATCH($D10,'6. Patients'!$GI$9:$IF$9,0),ROWS('6. Patients'!EU$10:EU$107))),0)+
IFERROR(SUMPRODUCT('6. Patients'!DH$10:DH$107,OFFSET('6. Patients'!$IG$9,1,MATCH($D10,'6. Patients'!$IH$9:$JA$9,0),ROWS('6. Patients'!EU$10:EU$107))),0),
IFERROR(SUMPRODUCT('6. Patients'!DH$10:DH$107,OFFSET('6. Patients'!$JB$9,1,MATCH($D10,'6. Patients'!$JC$9:$KZ$9,0),ROWS('6. Patients'!EU$10:EU$107))),0)+
IFERROR(SUMPRODUCT('6. Patients'!DH$10:DH$107,OFFSET('6. Patients'!$LA$9,1,MATCH($D10,'6. Patients'!$LB$9:$LU$9,0),ROWS('6. Patients'!EU$10:EU$107))),0)+
IFERROR(SUMPRODUCT('6. Patients'!DH$10:DH$107,OFFSET('6. Patients'!$LV$9,1,MATCH($D10,'6. Patients'!$LW$9:$NT$9,0),ROWS('6. Patients'!EU$10:EU$107))),0)+
IFERROR(SUMPRODUCT('6. Patients'!DH$10:DH$107,OFFSET('6. Patients'!$NU$9,1,MATCH($D10,'6. Patients'!$NV$9:$OO$9,0),ROWS('6. Patients'!EU$10:EU$107))),0),
IFERROR(SUMPRODUCT('6. Patients'!DH$10:DH$107,OFFSET('6. Patients'!$OP$9,1,MATCH($D10,'6. Patients'!$OQ$9:$QN$9,0),ROWS('6. Patients'!EU$10:EU$107))),0)+
IFERROR(SUMPRODUCT('6. Patients'!DH$10:DH$107,OFFSET('6. Patients'!$QO$9,1,MATCH($D10,'6. Patients'!$QP$9:$RI$9,0),ROWS('6. Patients'!EU$10:EU$107))),0)+
IFERROR(SUMPRODUCT('6. Patients'!DH$10:DH$107,OFFSET('6. Patients'!$RJ$9,1,MATCH($D10,'6. Patients'!$RK$9:$TH$9,0),ROWS('6. Patients'!EU$10:EU$107))),0)+
IFERROR(SUMPRODUCT('6. Patients'!DH$10:DH$107,OFFSET('6. Patients'!$TI$9,1,MATCH($D10,'6. Patients'!$TJ$9:$UC$9,0),ROWS('6. Patients'!EU$10:EU$107))),0))+
IFERROR(VLOOKUP($D10,$H$116:$L$146,COLUMNS($H$115:$J$115)-1+AO$7,0)*$E10*$F10*'1. General Inputs'!$J$25,0),0),0)</f>
        <v>0</v>
      </c>
      <c r="AP10" s="775">
        <f ca="1">ROUNDUP(IFERROR($F10*$E10*CHOOSE(AP$7,
IFERROR(SUMPRODUCT('6. Patients'!DI$10:DI$107,OFFSET('6. Patients'!$DN$9,1,MATCH($D10,'6. Patients'!$DO$9:$FL$9,0),ROWS('6. Patients'!EV$10:EV$107))),0)+
IFERROR(SUMPRODUCT('6. Patients'!DI$10:DI$107,OFFSET('6. Patients'!$FM$9,1,MATCH($D10,'6. Patients'!$FN$9:$GG$9,0),ROWS('6. Patients'!EV$10:EV$107))),0)+
IFERROR(SUMPRODUCT('6. Patients'!DI$10:DI$107,OFFSET('6. Patients'!$GH$9,1,MATCH($D10,'6. Patients'!$GI$9:$IF$9,0),ROWS('6. Patients'!EV$10:EV$107))),0)+
IFERROR(SUMPRODUCT('6. Patients'!DI$10:DI$107,OFFSET('6. Patients'!$IG$9,1,MATCH($D10,'6. Patients'!$IH$9:$JA$9,0),ROWS('6. Patients'!EV$10:EV$107))),0),
IFERROR(SUMPRODUCT('6. Patients'!DI$10:DI$107,OFFSET('6. Patients'!$JB$9,1,MATCH($D10,'6. Patients'!$JC$9:$KZ$9,0),ROWS('6. Patients'!EV$10:EV$107))),0)+
IFERROR(SUMPRODUCT('6. Patients'!DI$10:DI$107,OFFSET('6. Patients'!$LA$9,1,MATCH($D10,'6. Patients'!$LB$9:$LU$9,0),ROWS('6. Patients'!EV$10:EV$107))),0)+
IFERROR(SUMPRODUCT('6. Patients'!DI$10:DI$107,OFFSET('6. Patients'!$LV$9,1,MATCH($D10,'6. Patients'!$LW$9:$NT$9,0),ROWS('6. Patients'!EV$10:EV$107))),0)+
IFERROR(SUMPRODUCT('6. Patients'!DI$10:DI$107,OFFSET('6. Patients'!$NU$9,1,MATCH($D10,'6. Patients'!$NV$9:$OO$9,0),ROWS('6. Patients'!EV$10:EV$107))),0),
IFERROR(SUMPRODUCT('6. Patients'!DI$10:DI$107,OFFSET('6. Patients'!$OP$9,1,MATCH($D10,'6. Patients'!$OQ$9:$QN$9,0),ROWS('6. Patients'!EV$10:EV$107))),0)+
IFERROR(SUMPRODUCT('6. Patients'!DI$10:DI$107,OFFSET('6. Patients'!$QO$9,1,MATCH($D10,'6. Patients'!$QP$9:$RI$9,0),ROWS('6. Patients'!EV$10:EV$107))),0)+
IFERROR(SUMPRODUCT('6. Patients'!DI$10:DI$107,OFFSET('6. Patients'!$RJ$9,1,MATCH($D10,'6. Patients'!$RK$9:$TH$9,0),ROWS('6. Patients'!EV$10:EV$107))),0)+
IFERROR(SUMPRODUCT('6. Patients'!DI$10:DI$107,OFFSET('6. Patients'!$TI$9,1,MATCH($D10,'6. Patients'!$TJ$9:$UC$9,0),ROWS('6. Patients'!EV$10:EV$107))),0))+
IFERROR(VLOOKUP($D10,$H$116:$L$146,COLUMNS($H$115:$J$115)-1+AP$7,0)*$E10*$F10*'1. General Inputs'!$J$25,0),0),0)</f>
        <v>0</v>
      </c>
      <c r="AQ10" s="775">
        <f ca="1">ROUNDUP(IFERROR($F10*$E10*CHOOSE(AQ$7,
IFERROR(SUMPRODUCT('6. Patients'!DJ$10:DJ$107,OFFSET('6. Patients'!$DN$9,1,MATCH($D10,'6. Patients'!$DO$9:$FL$9,0),ROWS('6. Patients'!EW$10:EW$107))),0)+
IFERROR(SUMPRODUCT('6. Patients'!DJ$10:DJ$107,OFFSET('6. Patients'!$FM$9,1,MATCH($D10,'6. Patients'!$FN$9:$GG$9,0),ROWS('6. Patients'!EW$10:EW$107))),0)+
IFERROR(SUMPRODUCT('6. Patients'!DJ$10:DJ$107,OFFSET('6. Patients'!$GH$9,1,MATCH($D10,'6. Patients'!$GI$9:$IF$9,0),ROWS('6. Patients'!EW$10:EW$107))),0)+
IFERROR(SUMPRODUCT('6. Patients'!DJ$10:DJ$107,OFFSET('6. Patients'!$IG$9,1,MATCH($D10,'6. Patients'!$IH$9:$JA$9,0),ROWS('6. Patients'!EW$10:EW$107))),0),
IFERROR(SUMPRODUCT('6. Patients'!DJ$10:DJ$107,OFFSET('6. Patients'!$JB$9,1,MATCH($D10,'6. Patients'!$JC$9:$KZ$9,0),ROWS('6. Patients'!EW$10:EW$107))),0)+
IFERROR(SUMPRODUCT('6. Patients'!DJ$10:DJ$107,OFFSET('6. Patients'!$LA$9,1,MATCH($D10,'6. Patients'!$LB$9:$LU$9,0),ROWS('6. Patients'!EW$10:EW$107))),0)+
IFERROR(SUMPRODUCT('6. Patients'!DJ$10:DJ$107,OFFSET('6. Patients'!$LV$9,1,MATCH($D10,'6. Patients'!$LW$9:$NT$9,0),ROWS('6. Patients'!EW$10:EW$107))),0)+
IFERROR(SUMPRODUCT('6. Patients'!DJ$10:DJ$107,OFFSET('6. Patients'!$NU$9,1,MATCH($D10,'6. Patients'!$NV$9:$OO$9,0),ROWS('6. Patients'!EW$10:EW$107))),0),
IFERROR(SUMPRODUCT('6. Patients'!DJ$10:DJ$107,OFFSET('6. Patients'!$OP$9,1,MATCH($D10,'6. Patients'!$OQ$9:$QN$9,0),ROWS('6. Patients'!EW$10:EW$107))),0)+
IFERROR(SUMPRODUCT('6. Patients'!DJ$10:DJ$107,OFFSET('6. Patients'!$QO$9,1,MATCH($D10,'6. Patients'!$QP$9:$RI$9,0),ROWS('6. Patients'!EW$10:EW$107))),0)+
IFERROR(SUMPRODUCT('6. Patients'!DJ$10:DJ$107,OFFSET('6. Patients'!$RJ$9,1,MATCH($D10,'6. Patients'!$RK$9:$TH$9,0),ROWS('6. Patients'!EW$10:EW$107))),0)+
IFERROR(SUMPRODUCT('6. Patients'!DJ$10:DJ$107,OFFSET('6. Patients'!$TI$9,1,MATCH($D10,'6. Patients'!$TJ$9:$UC$9,0),ROWS('6. Patients'!EW$10:EW$107))),0))+
IFERROR(VLOOKUP($D10,$H$116:$L$146,COLUMNS($H$115:$J$115)-1+AQ$7,0)*$E10*$F10*'1. General Inputs'!$J$25,0),0),0)</f>
        <v>0</v>
      </c>
      <c r="AR10" s="342"/>
      <c r="AZ10" s="335">
        <f ca="1">IFERROR(SUM(OFFSET('7. Consumption'!H10,0,1,,MIN('1. General Inputs'!$J$29,COLUMNS('7. Consumption'!H$9:$AQ$9)-1))),0)+MAX(0,$AQ10*('1. General Inputs'!$J$29-COLUMNS('7. Consumption'!H$9:$AQ$9)+1))</f>
        <v>0</v>
      </c>
      <c r="BA10" s="335">
        <f ca="1">IFERROR(SUM(OFFSET('7. Consumption'!I10,0,1,,MIN('1. General Inputs'!$J$29,COLUMNS('7. Consumption'!I$9:$AQ$9)-1))),0)+MAX(0,$AQ10*('1. General Inputs'!$J$29-COLUMNS('7. Consumption'!I$9:$AQ$9)+1))</f>
        <v>0</v>
      </c>
      <c r="BB10" s="335">
        <f ca="1">IFERROR(SUM(OFFSET('7. Consumption'!J10,0,1,,MIN('1. General Inputs'!$J$29,COLUMNS('7. Consumption'!J$9:$AQ$9)-1))),0)+MAX(0,$AQ10*('1. General Inputs'!$J$29-COLUMNS('7. Consumption'!J$9:$AQ$9)+1))</f>
        <v>0</v>
      </c>
      <c r="BC10" s="335">
        <f ca="1">IFERROR(SUM(OFFSET('7. Consumption'!K10,0,1,,MIN('1. General Inputs'!$J$29,COLUMNS('7. Consumption'!K$9:$AQ$9)-1))),0)+MAX(0,$AQ10*('1. General Inputs'!$J$29-COLUMNS('7. Consumption'!K$9:$AQ$9)+1))</f>
        <v>0</v>
      </c>
      <c r="BD10" s="335">
        <f ca="1">IFERROR(SUM(OFFSET('7. Consumption'!L10,0,1,,MIN('1. General Inputs'!$J$29,COLUMNS('7. Consumption'!L$9:$AQ$9)-1))),0)+MAX(0,$AQ10*('1. General Inputs'!$J$29-COLUMNS('7. Consumption'!L$9:$AQ$9)+1))</f>
        <v>0</v>
      </c>
      <c r="BE10" s="335">
        <f ca="1">IFERROR(SUM(OFFSET('7. Consumption'!M10,0,1,,MIN('1. General Inputs'!$J$29,COLUMNS('7. Consumption'!M$9:$AQ$9)-1))),0)+MAX(0,$AQ10*('1. General Inputs'!$J$29-COLUMNS('7. Consumption'!M$9:$AQ$9)+1))</f>
        <v>0</v>
      </c>
      <c r="BF10" s="335">
        <f ca="1">IFERROR(SUM(OFFSET('7. Consumption'!N10,0,1,,MIN('1. General Inputs'!$J$29,COLUMNS('7. Consumption'!N$9:$AQ$9)-1))),0)+MAX(0,$AQ10*('1. General Inputs'!$J$29-COLUMNS('7. Consumption'!N$9:$AQ$9)+1))</f>
        <v>0</v>
      </c>
      <c r="BG10" s="335">
        <f ca="1">IFERROR(SUM(OFFSET('7. Consumption'!O10,0,1,,MIN('1. General Inputs'!$J$29,COLUMNS('7. Consumption'!O$9:$AQ$9)-1))),0)+MAX(0,$AQ10*('1. General Inputs'!$J$29-COLUMNS('7. Consumption'!O$9:$AQ$9)+1))</f>
        <v>0</v>
      </c>
      <c r="BH10" s="335">
        <f ca="1">IFERROR(SUM(OFFSET('7. Consumption'!P10,0,1,,MIN('1. General Inputs'!$J$29,COLUMNS('7. Consumption'!P$9:$AQ$9)-1))),0)+MAX(0,$AQ10*('1. General Inputs'!$J$29-COLUMNS('7. Consumption'!P$9:$AQ$9)+1))</f>
        <v>0</v>
      </c>
      <c r="BI10" s="335">
        <f ca="1">IFERROR(SUM(OFFSET('7. Consumption'!Q10,0,1,,MIN('1. General Inputs'!$J$29,COLUMNS('7. Consumption'!Q$9:$AQ$9)-1))),0)+MAX(0,$AQ10*('1. General Inputs'!$J$29-COLUMNS('7. Consumption'!Q$9:$AQ$9)+1))</f>
        <v>0</v>
      </c>
      <c r="BJ10" s="335">
        <f ca="1">IFERROR(SUM(OFFSET('7. Consumption'!R10,0,1,,MIN('1. General Inputs'!$J$29,COLUMNS('7. Consumption'!R$9:$AQ$9)-1))),0)+MAX(0,$AQ10*('1. General Inputs'!$J$29-COLUMNS('7. Consumption'!R$9:$AQ$9)+1))</f>
        <v>0</v>
      </c>
      <c r="BK10" s="335">
        <f ca="1">IFERROR(SUM(OFFSET('7. Consumption'!S10,0,1,,MIN('1. General Inputs'!$J$29,COLUMNS('7. Consumption'!S$9:$AQ$9)-1))),0)+MAX(0,$AQ10*('1. General Inputs'!$J$29-COLUMNS('7. Consumption'!S$9:$AQ$9)+1))</f>
        <v>0</v>
      </c>
      <c r="BL10" s="335">
        <f ca="1">IFERROR(SUM(OFFSET('7. Consumption'!T10,0,1,,MIN('1. General Inputs'!$J$29,COLUMNS('7. Consumption'!T$9:$AQ$9)-1))),0)+MAX(0,$AQ10*('1. General Inputs'!$J$29-COLUMNS('7. Consumption'!T$9:$AQ$9)+1))</f>
        <v>0</v>
      </c>
      <c r="BM10" s="335">
        <f ca="1">IFERROR(SUM(OFFSET('7. Consumption'!U10,0,1,,MIN('1. General Inputs'!$J$29,COLUMNS('7. Consumption'!U$9:$AQ$9)-1))),0)+MAX(0,$AQ10*('1. General Inputs'!$J$29-COLUMNS('7. Consumption'!U$9:$AQ$9)+1))</f>
        <v>0</v>
      </c>
      <c r="BN10" s="335">
        <f ca="1">IFERROR(SUM(OFFSET('7. Consumption'!V10,0,1,,MIN('1. General Inputs'!$J$29,COLUMNS('7. Consumption'!V$9:$AQ$9)-1))),0)+MAX(0,$AQ10*('1. General Inputs'!$J$29-COLUMNS('7. Consumption'!V$9:$AQ$9)+1))</f>
        <v>0</v>
      </c>
      <c r="BO10" s="335">
        <f ca="1">IFERROR(SUM(OFFSET('7. Consumption'!W10,0,1,,MIN('1. General Inputs'!$J$29,COLUMNS('7. Consumption'!W$9:$AQ$9)-1))),0)+MAX(0,$AQ10*('1. General Inputs'!$J$29-COLUMNS('7. Consumption'!W$9:$AQ$9)+1))</f>
        <v>0</v>
      </c>
      <c r="BP10" s="335">
        <f ca="1">IFERROR(SUM(OFFSET('7. Consumption'!X10,0,1,,MIN('1. General Inputs'!$J$29,COLUMNS('7. Consumption'!X$9:$AQ$9)-1))),0)+MAX(0,$AQ10*('1. General Inputs'!$J$29-COLUMNS('7. Consumption'!X$9:$AQ$9)+1))</f>
        <v>0</v>
      </c>
      <c r="BQ10" s="335">
        <f ca="1">IFERROR(SUM(OFFSET('7. Consumption'!Y10,0,1,,MIN('1. General Inputs'!$J$29,COLUMNS('7. Consumption'!Y$9:$AQ$9)-1))),0)+MAX(0,$AQ10*('1. General Inputs'!$J$29-COLUMNS('7. Consumption'!Y$9:$AQ$9)+1))</f>
        <v>0</v>
      </c>
      <c r="BR10" s="335">
        <f ca="1">IFERROR(SUM(OFFSET('7. Consumption'!Z10,0,1,,MIN('1. General Inputs'!$J$29,COLUMNS('7. Consumption'!Z$9:$AQ$9)-1))),0)+MAX(0,$AQ10*('1. General Inputs'!$J$29-COLUMNS('7. Consumption'!Z$9:$AQ$9)+1))</f>
        <v>0</v>
      </c>
      <c r="BS10" s="335">
        <f ca="1">IFERROR(SUM(OFFSET('7. Consumption'!AA10,0,1,,MIN('1. General Inputs'!$J$29,COLUMNS('7. Consumption'!AA$9:$AQ$9)-1))),0)+MAX(0,$AQ10*('1. General Inputs'!$J$29-COLUMNS('7. Consumption'!AA$9:$AQ$9)+1))</f>
        <v>0</v>
      </c>
      <c r="BT10" s="335">
        <f ca="1">IFERROR(SUM(OFFSET('7. Consumption'!AB10,0,1,,MIN('1. General Inputs'!$J$29,COLUMNS('7. Consumption'!AB$9:$AQ$9)-1))),0)+MAX(0,$AQ10*('1. General Inputs'!$J$29-COLUMNS('7. Consumption'!AB$9:$AQ$9)+1))</f>
        <v>0</v>
      </c>
      <c r="BU10" s="335">
        <f ca="1">IFERROR(SUM(OFFSET('7. Consumption'!AC10,0,1,,MIN('1. General Inputs'!$J$29,COLUMNS('7. Consumption'!AC$9:$AQ$9)-1))),0)+MAX(0,$AQ10*('1. General Inputs'!$J$29-COLUMNS('7. Consumption'!AC$9:$AQ$9)+1))</f>
        <v>0</v>
      </c>
      <c r="BV10" s="335">
        <f ca="1">IFERROR(SUM(OFFSET('7. Consumption'!AD10,0,1,,MIN('1. General Inputs'!$J$29,COLUMNS('7. Consumption'!AD$9:$AQ$9)-1))),0)+MAX(0,$AQ10*('1. General Inputs'!$J$29-COLUMNS('7. Consumption'!AD$9:$AQ$9)+1))</f>
        <v>0</v>
      </c>
      <c r="BW10" s="335">
        <f ca="1">IFERROR(SUM(OFFSET('7. Consumption'!AE10,0,1,,MIN('1. General Inputs'!$J$29,COLUMNS('7. Consumption'!AE$9:$AQ$9)-1))),0)+MAX(0,$AQ10*('1. General Inputs'!$J$29-COLUMNS('7. Consumption'!AE$9:$AQ$9)+1))</f>
        <v>0</v>
      </c>
      <c r="BX10" s="335">
        <f ca="1">IFERROR(SUM(OFFSET('7. Consumption'!AF10,0,1,,MIN('1. General Inputs'!$J$29,COLUMNS('7. Consumption'!AF$9:$AQ$9)-1))),0)+MAX(0,$AQ10*('1. General Inputs'!$J$29-COLUMNS('7. Consumption'!AF$9:$AQ$9)+1))</f>
        <v>0</v>
      </c>
      <c r="BY10" s="335">
        <f ca="1">IFERROR(SUM(OFFSET('7. Consumption'!AG10,0,1,,MIN('1. General Inputs'!$J$29,COLUMNS('7. Consumption'!AG$9:$AQ$9)-1))),0)+MAX(0,$AQ10*('1. General Inputs'!$J$29-COLUMNS('7. Consumption'!AG$9:$AQ$9)+1))</f>
        <v>0</v>
      </c>
      <c r="BZ10" s="335">
        <f ca="1">IFERROR(SUM(OFFSET('7. Consumption'!AH10,0,1,,MIN('1. General Inputs'!$J$29,COLUMNS('7. Consumption'!AH$9:$AQ$9)-1))),0)+MAX(0,$AQ10*('1. General Inputs'!$J$29-COLUMNS('7. Consumption'!AH$9:$AQ$9)+1))</f>
        <v>0</v>
      </c>
      <c r="CA10" s="335">
        <f ca="1">IFERROR(SUM(OFFSET('7. Consumption'!AI10,0,1,,MIN('1. General Inputs'!$J$29,COLUMNS('7. Consumption'!AI$9:$AQ$9)-1))),0)+MAX(0,$AQ10*('1. General Inputs'!$J$29-COLUMNS('7. Consumption'!AI$9:$AQ$9)+1))</f>
        <v>0</v>
      </c>
      <c r="CB10" s="335">
        <f ca="1">IFERROR(SUM(OFFSET('7. Consumption'!AJ10,0,1,,MIN('1. General Inputs'!$J$29,COLUMNS('7. Consumption'!AJ$9:$AQ$9)-1))),0)+MAX(0,$AQ10*('1. General Inputs'!$J$29-COLUMNS('7. Consumption'!AJ$9:$AQ$9)+1))</f>
        <v>0</v>
      </c>
      <c r="CC10" s="335">
        <f ca="1">IFERROR(SUM(OFFSET('7. Consumption'!AK10,0,1,,MIN('1. General Inputs'!$J$29,COLUMNS('7. Consumption'!AK$9:$AQ$9)-1))),0)+MAX(0,$AQ10*('1. General Inputs'!$J$29-COLUMNS('7. Consumption'!AK$9:$AQ$9)+1))</f>
        <v>0</v>
      </c>
      <c r="CD10" s="335">
        <f ca="1">IFERROR(SUM(OFFSET('7. Consumption'!AL10,0,1,,MIN('1. General Inputs'!$J$29,COLUMNS('7. Consumption'!AL$9:$AQ$9)-1))),0)+MAX(0,$AQ10*('1. General Inputs'!$J$29-COLUMNS('7. Consumption'!AL$9:$AQ$9)+1))</f>
        <v>0</v>
      </c>
      <c r="CE10" s="335">
        <f ca="1">IFERROR(SUM(OFFSET('7. Consumption'!AM10,0,1,,MIN('1. General Inputs'!$J$29,COLUMNS('7. Consumption'!AM$9:$AQ$9)-1))),0)+MAX(0,$AQ10*('1. General Inputs'!$J$29-COLUMNS('7. Consumption'!AM$9:$AQ$9)+1))</f>
        <v>0</v>
      </c>
      <c r="CF10" s="335">
        <f ca="1">IFERROR(SUM(OFFSET('7. Consumption'!AN10,0,1,,MIN('1. General Inputs'!$J$29,COLUMNS('7. Consumption'!AN$9:$AQ$9)-1))),0)+MAX(0,$AQ10*('1. General Inputs'!$J$29-COLUMNS('7. Consumption'!AN$9:$AQ$9)+1))</f>
        <v>0</v>
      </c>
      <c r="CG10" s="335">
        <f ca="1">IFERROR(SUM(OFFSET('7. Consumption'!AO10,0,1,,MIN('1. General Inputs'!$J$29,COLUMNS('7. Consumption'!AO$9:$AQ$9)-1))),0)+MAX(0,$AQ10*('1. General Inputs'!$J$29-COLUMNS('7. Consumption'!AO$9:$AQ$9)+1))</f>
        <v>0</v>
      </c>
      <c r="CH10" s="335">
        <f ca="1">IFERROR(SUM(OFFSET('7. Consumption'!AP10,0,1,,MIN('1. General Inputs'!$J$29,COLUMNS('7. Consumption'!AP$9:$AQ$9)-1))),0)+MAX(0,$AQ10*('1. General Inputs'!$J$29-COLUMNS('7. Consumption'!AP$9:$AQ$9)+1))</f>
        <v>0</v>
      </c>
      <c r="CI10" s="335">
        <f ca="1">IFERROR(SUM(OFFSET('7. Consumption'!AQ10,0,1,,MIN('1. General Inputs'!$J$29,COLUMNS('7. Consumption'!AQ$9:$AQ$9)-1))),0)+MAX(0,$AQ10*('1. General Inputs'!$J$29-COLUMNS('7. Consumption'!AQ$9:$AQ$9)+1))</f>
        <v>0</v>
      </c>
    </row>
    <row r="11" spans="2:87" ht="15" x14ac:dyDescent="0.25">
      <c r="B11" s="772"/>
      <c r="C11" s="772" t="str">
        <f>IFERROR(VLOOKUP(ROWS($C$9:$C11),'5. Form Breakdown'!$AI$11:$AJ$138,COLUMNS('5. Form Breakdown'!$AI$11:$AJ$11),0),"")</f>
        <v>3TC 300 - tab</v>
      </c>
      <c r="D11" s="772" t="str">
        <f>IFERROR(VLOOKUP($C11,'5a. Dosing'!$E$11:$F$138,2,0),"")</f>
        <v>3TC</v>
      </c>
      <c r="E11" s="773" t="str">
        <f>IFERROR(INDEX('5. Form Breakdown'!$AL$11:$BL$138,MATCH('7. Consumption'!$C11,'5. Form Breakdown'!$AK$11:$AK$138,0),MATCH('5. Form Breakdown'!$AX$10,'5. Form Breakdown'!$AL$10:$BL$10,0)),"")</f>
        <v/>
      </c>
      <c r="F11" s="774">
        <f>IFERROR(INDEX('5. Form Breakdown'!$AL$11:$BL$138,MATCH('7. Consumption'!$C11,'5. Form Breakdown'!$AK$11:$AK$138,0),MATCH('5. Form Breakdown'!$BL$10,'5. Form Breakdown'!$AL$10:$BL$10,0)),"")</f>
        <v>0</v>
      </c>
      <c r="H11" s="775">
        <f ca="1">ROUNDUP(IFERROR($F11*$E11*CHOOSE(H$7,
IFERROR(SUMPRODUCT('6. Patients'!CA$10:CA$107,OFFSET('6. Patients'!$DN$9,1,MATCH($D11,'6. Patients'!$DO$9:$FL$9,0),ROWS('6. Patients'!DN$10:DN$107))),0)+
IFERROR(SUMPRODUCT('6. Patients'!CA$10:CA$107,OFFSET('6. Patients'!$FM$9,1,MATCH($D11,'6. Patients'!$FN$9:$GG$9,0),ROWS('6. Patients'!DN$10:DN$107))),0)+
IFERROR(SUMPRODUCT('6. Patients'!CA$10:CA$107,OFFSET('6. Patients'!$GH$9,1,MATCH($D11,'6. Patients'!$GI$9:$IF$9,0),ROWS('6. Patients'!DN$10:DN$107))),0)+
IFERROR(SUMPRODUCT('6. Patients'!CA$10:CA$107,OFFSET('6. Patients'!$IG$9,1,MATCH($D11,'6. Patients'!$IH$9:$JA$9,0),ROWS('6. Patients'!DN$10:DN$107))),0),
IFERROR(SUMPRODUCT('6. Patients'!CA$10:CA$107,OFFSET('6. Patients'!$JB$9,1,MATCH($D11,'6. Patients'!$JC$9:$KZ$9,0),ROWS('6. Patients'!DN$10:DN$107))),0)+
IFERROR(SUMPRODUCT('6. Patients'!CA$10:CA$107,OFFSET('6. Patients'!$LA$9,1,MATCH($D11,'6. Patients'!$LB$9:$LU$9,0),ROWS('6. Patients'!DN$10:DN$107))),0)+
IFERROR(SUMPRODUCT('6. Patients'!CA$10:CA$107,OFFSET('6. Patients'!$LV$9,1,MATCH($D11,'6. Patients'!$LW$9:$NT$9,0),ROWS('6. Patients'!DN$10:DN$107))),0)+
IFERROR(SUMPRODUCT('6. Patients'!CA$10:CA$107,OFFSET('6. Patients'!$NU$9,1,MATCH($D11,'6. Patients'!$NV$9:$OO$9,0),ROWS('6. Patients'!DN$10:DN$107))),0),
IFERROR(SUMPRODUCT('6. Patients'!CA$10:CA$107,OFFSET('6. Patients'!$OP$9,1,MATCH($D11,'6. Patients'!$OQ$9:$QN$9,0),ROWS('6. Patients'!DN$10:DN$107))),0)+
IFERROR(SUMPRODUCT('6. Patients'!CA$10:CA$107,OFFSET('6. Patients'!$QO$9,1,MATCH($D11,'6. Patients'!$QP$9:$RI$9,0),ROWS('6. Patients'!DN$10:DN$107))),0)+
IFERROR(SUMPRODUCT('6. Patients'!CA$10:CA$107,OFFSET('6. Patients'!$RJ$9,1,MATCH($D11,'6. Patients'!$RK$9:$TH$9,0),ROWS('6. Patients'!DN$10:DN$107))),0)+
IFERROR(SUMPRODUCT('6. Patients'!CA$10:CA$107,OFFSET('6. Patients'!$TI$9,1,MATCH($D11,'6. Patients'!$TJ$9:$UC$9,0),ROWS('6. Patients'!DN$10:DN$107))),0))+
IFERROR(VLOOKUP($D11,$H$116:$L$146,COLUMNS($H$115:$J$115)-1+H$7,0)*$E11*$F11*'1. General Inputs'!$J$25,0),0),0)</f>
        <v>0</v>
      </c>
      <c r="I11" s="775">
        <f ca="1">ROUNDUP(IFERROR($F11*$E11*CHOOSE(I$7,
IFERROR(SUMPRODUCT('6. Patients'!CB$10:CB$107,OFFSET('6. Patients'!$DN$9,1,MATCH($D11,'6. Patients'!$DO$9:$FL$9,0),ROWS('6. Patients'!DO$10:DO$107))),0)+
IFERROR(SUMPRODUCT('6. Patients'!CB$10:CB$107,OFFSET('6. Patients'!$FM$9,1,MATCH($D11,'6. Patients'!$FN$9:$GG$9,0),ROWS('6. Patients'!DO$10:DO$107))),0)+
IFERROR(SUMPRODUCT('6. Patients'!CB$10:CB$107,OFFSET('6. Patients'!$GH$9,1,MATCH($D11,'6. Patients'!$GI$9:$IF$9,0),ROWS('6. Patients'!DO$10:DO$107))),0)+
IFERROR(SUMPRODUCT('6. Patients'!CB$10:CB$107,OFFSET('6. Patients'!$IG$9,1,MATCH($D11,'6. Patients'!$IH$9:$JA$9,0),ROWS('6. Patients'!DO$10:DO$107))),0),
IFERROR(SUMPRODUCT('6. Patients'!CB$10:CB$107,OFFSET('6. Patients'!$JB$9,1,MATCH($D11,'6. Patients'!$JC$9:$KZ$9,0),ROWS('6. Patients'!DO$10:DO$107))),0)+
IFERROR(SUMPRODUCT('6. Patients'!CB$10:CB$107,OFFSET('6. Patients'!$LA$9,1,MATCH($D11,'6. Patients'!$LB$9:$LU$9,0),ROWS('6. Patients'!DO$10:DO$107))),0)+
IFERROR(SUMPRODUCT('6. Patients'!CB$10:CB$107,OFFSET('6. Patients'!$LV$9,1,MATCH($D11,'6. Patients'!$LW$9:$NT$9,0),ROWS('6. Patients'!DO$10:DO$107))),0)+
IFERROR(SUMPRODUCT('6. Patients'!CB$10:CB$107,OFFSET('6. Patients'!$NU$9,1,MATCH($D11,'6. Patients'!$NV$9:$OO$9,0),ROWS('6. Patients'!DO$10:DO$107))),0),
IFERROR(SUMPRODUCT('6. Patients'!CB$10:CB$107,OFFSET('6. Patients'!$OP$9,1,MATCH($D11,'6. Patients'!$OQ$9:$QN$9,0),ROWS('6. Patients'!DO$10:DO$107))),0)+
IFERROR(SUMPRODUCT('6. Patients'!CB$10:CB$107,OFFSET('6. Patients'!$QO$9,1,MATCH($D11,'6. Patients'!$QP$9:$RI$9,0),ROWS('6. Patients'!DO$10:DO$107))),0)+
IFERROR(SUMPRODUCT('6. Patients'!CB$10:CB$107,OFFSET('6. Patients'!$RJ$9,1,MATCH($D11,'6. Patients'!$RK$9:$TH$9,0),ROWS('6. Patients'!DO$10:DO$107))),0)+
IFERROR(SUMPRODUCT('6. Patients'!CB$10:CB$107,OFFSET('6. Patients'!$TI$9,1,MATCH($D11,'6. Patients'!$TJ$9:$UC$9,0),ROWS('6. Patients'!DO$10:DO$107))),0))+
IFERROR(VLOOKUP($D11,$H$116:$L$146,COLUMNS($H$115:$J$115)-1+I$7,0)*$E11*$F11*'1. General Inputs'!$J$25,0),0),0)</f>
        <v>0</v>
      </c>
      <c r="J11" s="775">
        <f ca="1">ROUNDUP(IFERROR($F11*$E11*CHOOSE(J$7,
IFERROR(SUMPRODUCT('6. Patients'!CC$10:CC$107,OFFSET('6. Patients'!$DN$9,1,MATCH($D11,'6. Patients'!$DO$9:$FL$9,0),ROWS('6. Patients'!DP$10:DP$107))),0)+
IFERROR(SUMPRODUCT('6. Patients'!CC$10:CC$107,OFFSET('6. Patients'!$FM$9,1,MATCH($D11,'6. Patients'!$FN$9:$GG$9,0),ROWS('6. Patients'!DP$10:DP$107))),0)+
IFERROR(SUMPRODUCT('6. Patients'!CC$10:CC$107,OFFSET('6. Patients'!$GH$9,1,MATCH($D11,'6. Patients'!$GI$9:$IF$9,0),ROWS('6. Patients'!DP$10:DP$107))),0)+
IFERROR(SUMPRODUCT('6. Patients'!CC$10:CC$107,OFFSET('6. Patients'!$IG$9,1,MATCH($D11,'6. Patients'!$IH$9:$JA$9,0),ROWS('6. Patients'!DP$10:DP$107))),0),
IFERROR(SUMPRODUCT('6. Patients'!CC$10:CC$107,OFFSET('6. Patients'!$JB$9,1,MATCH($D11,'6. Patients'!$JC$9:$KZ$9,0),ROWS('6. Patients'!DP$10:DP$107))),0)+
IFERROR(SUMPRODUCT('6. Patients'!CC$10:CC$107,OFFSET('6. Patients'!$LA$9,1,MATCH($D11,'6. Patients'!$LB$9:$LU$9,0),ROWS('6. Patients'!DP$10:DP$107))),0)+
IFERROR(SUMPRODUCT('6. Patients'!CC$10:CC$107,OFFSET('6. Patients'!$LV$9,1,MATCH($D11,'6. Patients'!$LW$9:$NT$9,0),ROWS('6. Patients'!DP$10:DP$107))),0)+
IFERROR(SUMPRODUCT('6. Patients'!CC$10:CC$107,OFFSET('6. Patients'!$NU$9,1,MATCH($D11,'6. Patients'!$NV$9:$OO$9,0),ROWS('6. Patients'!DP$10:DP$107))),0),
IFERROR(SUMPRODUCT('6. Patients'!CC$10:CC$107,OFFSET('6. Patients'!$OP$9,1,MATCH($D11,'6. Patients'!$OQ$9:$QN$9,0),ROWS('6. Patients'!DP$10:DP$107))),0)+
IFERROR(SUMPRODUCT('6. Patients'!CC$10:CC$107,OFFSET('6. Patients'!$QO$9,1,MATCH($D11,'6. Patients'!$QP$9:$RI$9,0),ROWS('6. Patients'!DP$10:DP$107))),0)+
IFERROR(SUMPRODUCT('6. Patients'!CC$10:CC$107,OFFSET('6. Patients'!$RJ$9,1,MATCH($D11,'6. Patients'!$RK$9:$TH$9,0),ROWS('6. Patients'!DP$10:DP$107))),0)+
IFERROR(SUMPRODUCT('6. Patients'!CC$10:CC$107,OFFSET('6. Patients'!$TI$9,1,MATCH($D11,'6. Patients'!$TJ$9:$UC$9,0),ROWS('6. Patients'!DP$10:DP$107))),0))+
IFERROR(VLOOKUP($D11,$H$116:$L$146,COLUMNS($H$115:$J$115)-1+J$7,0)*$E11*$F11*'1. General Inputs'!$J$25,0),0),0)</f>
        <v>0</v>
      </c>
      <c r="K11" s="775">
        <f ca="1">ROUNDUP(IFERROR($F11*$E11*CHOOSE(K$7,
IFERROR(SUMPRODUCT('6. Patients'!CD$10:CD$107,OFFSET('6. Patients'!$DN$9,1,MATCH($D11,'6. Patients'!$DO$9:$FL$9,0),ROWS('6. Patients'!DQ$10:DQ$107))),0)+
IFERROR(SUMPRODUCT('6. Patients'!CD$10:CD$107,OFFSET('6. Patients'!$FM$9,1,MATCH($D11,'6. Patients'!$FN$9:$GG$9,0),ROWS('6. Patients'!DQ$10:DQ$107))),0)+
IFERROR(SUMPRODUCT('6. Patients'!CD$10:CD$107,OFFSET('6. Patients'!$GH$9,1,MATCH($D11,'6. Patients'!$GI$9:$IF$9,0),ROWS('6. Patients'!DQ$10:DQ$107))),0)+
IFERROR(SUMPRODUCT('6. Patients'!CD$10:CD$107,OFFSET('6. Patients'!$IG$9,1,MATCH($D11,'6. Patients'!$IH$9:$JA$9,0),ROWS('6. Patients'!DQ$10:DQ$107))),0),
IFERROR(SUMPRODUCT('6. Patients'!CD$10:CD$107,OFFSET('6. Patients'!$JB$9,1,MATCH($D11,'6. Patients'!$JC$9:$KZ$9,0),ROWS('6. Patients'!DQ$10:DQ$107))),0)+
IFERROR(SUMPRODUCT('6. Patients'!CD$10:CD$107,OFFSET('6. Patients'!$LA$9,1,MATCH($D11,'6. Patients'!$LB$9:$LU$9,0),ROWS('6. Patients'!DQ$10:DQ$107))),0)+
IFERROR(SUMPRODUCT('6. Patients'!CD$10:CD$107,OFFSET('6. Patients'!$LV$9,1,MATCH($D11,'6. Patients'!$LW$9:$NT$9,0),ROWS('6. Patients'!DQ$10:DQ$107))),0)+
IFERROR(SUMPRODUCT('6. Patients'!CD$10:CD$107,OFFSET('6. Patients'!$NU$9,1,MATCH($D11,'6. Patients'!$NV$9:$OO$9,0),ROWS('6. Patients'!DQ$10:DQ$107))),0),
IFERROR(SUMPRODUCT('6. Patients'!CD$10:CD$107,OFFSET('6. Patients'!$OP$9,1,MATCH($D11,'6. Patients'!$OQ$9:$QN$9,0),ROWS('6. Patients'!DQ$10:DQ$107))),0)+
IFERROR(SUMPRODUCT('6. Patients'!CD$10:CD$107,OFFSET('6. Patients'!$QO$9,1,MATCH($D11,'6. Patients'!$QP$9:$RI$9,0),ROWS('6. Patients'!DQ$10:DQ$107))),0)+
IFERROR(SUMPRODUCT('6. Patients'!CD$10:CD$107,OFFSET('6. Patients'!$RJ$9,1,MATCH($D11,'6. Patients'!$RK$9:$TH$9,0),ROWS('6. Patients'!DQ$10:DQ$107))),0)+
IFERROR(SUMPRODUCT('6. Patients'!CD$10:CD$107,OFFSET('6. Patients'!$TI$9,1,MATCH($D11,'6. Patients'!$TJ$9:$UC$9,0),ROWS('6. Patients'!DQ$10:DQ$107))),0))+
IFERROR(VLOOKUP($D11,$H$116:$L$146,COLUMNS($H$115:$J$115)-1+K$7,0)*$E11*$F11*'1. General Inputs'!$J$25,0),0),0)</f>
        <v>0</v>
      </c>
      <c r="L11" s="775">
        <f ca="1">ROUNDUP(IFERROR($F11*$E11*CHOOSE(L$7,
IFERROR(SUMPRODUCT('6. Patients'!CE$10:CE$107,OFFSET('6. Patients'!$DN$9,1,MATCH($D11,'6. Patients'!$DO$9:$FL$9,0),ROWS('6. Patients'!DR$10:DR$107))),0)+
IFERROR(SUMPRODUCT('6. Patients'!CE$10:CE$107,OFFSET('6. Patients'!$FM$9,1,MATCH($D11,'6. Patients'!$FN$9:$GG$9,0),ROWS('6. Patients'!DR$10:DR$107))),0)+
IFERROR(SUMPRODUCT('6. Patients'!CE$10:CE$107,OFFSET('6. Patients'!$GH$9,1,MATCH($D11,'6. Patients'!$GI$9:$IF$9,0),ROWS('6. Patients'!DR$10:DR$107))),0)+
IFERROR(SUMPRODUCT('6. Patients'!CE$10:CE$107,OFFSET('6. Patients'!$IG$9,1,MATCH($D11,'6. Patients'!$IH$9:$JA$9,0),ROWS('6. Patients'!DR$10:DR$107))),0),
IFERROR(SUMPRODUCT('6. Patients'!CE$10:CE$107,OFFSET('6. Patients'!$JB$9,1,MATCH($D11,'6. Patients'!$JC$9:$KZ$9,0),ROWS('6. Patients'!DR$10:DR$107))),0)+
IFERROR(SUMPRODUCT('6. Patients'!CE$10:CE$107,OFFSET('6. Patients'!$LA$9,1,MATCH($D11,'6. Patients'!$LB$9:$LU$9,0),ROWS('6. Patients'!DR$10:DR$107))),0)+
IFERROR(SUMPRODUCT('6. Patients'!CE$10:CE$107,OFFSET('6. Patients'!$LV$9,1,MATCH($D11,'6. Patients'!$LW$9:$NT$9,0),ROWS('6. Patients'!DR$10:DR$107))),0)+
IFERROR(SUMPRODUCT('6. Patients'!CE$10:CE$107,OFFSET('6. Patients'!$NU$9,1,MATCH($D11,'6. Patients'!$NV$9:$OO$9,0),ROWS('6. Patients'!DR$10:DR$107))),0),
IFERROR(SUMPRODUCT('6. Patients'!CE$10:CE$107,OFFSET('6. Patients'!$OP$9,1,MATCH($D11,'6. Patients'!$OQ$9:$QN$9,0),ROWS('6. Patients'!DR$10:DR$107))),0)+
IFERROR(SUMPRODUCT('6. Patients'!CE$10:CE$107,OFFSET('6. Patients'!$QO$9,1,MATCH($D11,'6. Patients'!$QP$9:$RI$9,0),ROWS('6. Patients'!DR$10:DR$107))),0)+
IFERROR(SUMPRODUCT('6. Patients'!CE$10:CE$107,OFFSET('6. Patients'!$RJ$9,1,MATCH($D11,'6. Patients'!$RK$9:$TH$9,0),ROWS('6. Patients'!DR$10:DR$107))),0)+
IFERROR(SUMPRODUCT('6. Patients'!CE$10:CE$107,OFFSET('6. Patients'!$TI$9,1,MATCH($D11,'6. Patients'!$TJ$9:$UC$9,0),ROWS('6. Patients'!DR$10:DR$107))),0))+
IFERROR(VLOOKUP($D11,$H$116:$L$146,COLUMNS($H$115:$J$115)-1+L$7,0)*$E11*$F11*'1. General Inputs'!$J$25,0),0),0)</f>
        <v>0</v>
      </c>
      <c r="M11" s="775">
        <f ca="1">ROUNDUP(IFERROR($F11*$E11*CHOOSE(M$7,
IFERROR(SUMPRODUCT('6. Patients'!CF$10:CF$107,OFFSET('6. Patients'!$DN$9,1,MATCH($D11,'6. Patients'!$DO$9:$FL$9,0),ROWS('6. Patients'!DS$10:DS$107))),0)+
IFERROR(SUMPRODUCT('6. Patients'!CF$10:CF$107,OFFSET('6. Patients'!$FM$9,1,MATCH($D11,'6. Patients'!$FN$9:$GG$9,0),ROWS('6. Patients'!DS$10:DS$107))),0)+
IFERROR(SUMPRODUCT('6. Patients'!CF$10:CF$107,OFFSET('6. Patients'!$GH$9,1,MATCH($D11,'6. Patients'!$GI$9:$IF$9,0),ROWS('6. Patients'!DS$10:DS$107))),0)+
IFERROR(SUMPRODUCT('6. Patients'!CF$10:CF$107,OFFSET('6. Patients'!$IG$9,1,MATCH($D11,'6. Patients'!$IH$9:$JA$9,0),ROWS('6. Patients'!DS$10:DS$107))),0),
IFERROR(SUMPRODUCT('6. Patients'!CF$10:CF$107,OFFSET('6. Patients'!$JB$9,1,MATCH($D11,'6. Patients'!$JC$9:$KZ$9,0),ROWS('6. Patients'!DS$10:DS$107))),0)+
IFERROR(SUMPRODUCT('6. Patients'!CF$10:CF$107,OFFSET('6. Patients'!$LA$9,1,MATCH($D11,'6. Patients'!$LB$9:$LU$9,0),ROWS('6. Patients'!DS$10:DS$107))),0)+
IFERROR(SUMPRODUCT('6. Patients'!CF$10:CF$107,OFFSET('6. Patients'!$LV$9,1,MATCH($D11,'6. Patients'!$LW$9:$NT$9,0),ROWS('6. Patients'!DS$10:DS$107))),0)+
IFERROR(SUMPRODUCT('6. Patients'!CF$10:CF$107,OFFSET('6. Patients'!$NU$9,1,MATCH($D11,'6. Patients'!$NV$9:$OO$9,0),ROWS('6. Patients'!DS$10:DS$107))),0),
IFERROR(SUMPRODUCT('6. Patients'!CF$10:CF$107,OFFSET('6. Patients'!$OP$9,1,MATCH($D11,'6. Patients'!$OQ$9:$QN$9,0),ROWS('6. Patients'!DS$10:DS$107))),0)+
IFERROR(SUMPRODUCT('6. Patients'!CF$10:CF$107,OFFSET('6. Patients'!$QO$9,1,MATCH($D11,'6. Patients'!$QP$9:$RI$9,0),ROWS('6. Patients'!DS$10:DS$107))),0)+
IFERROR(SUMPRODUCT('6. Patients'!CF$10:CF$107,OFFSET('6. Patients'!$RJ$9,1,MATCH($D11,'6. Patients'!$RK$9:$TH$9,0),ROWS('6. Patients'!DS$10:DS$107))),0)+
IFERROR(SUMPRODUCT('6. Patients'!CF$10:CF$107,OFFSET('6. Patients'!$TI$9,1,MATCH($D11,'6. Patients'!$TJ$9:$UC$9,0),ROWS('6. Patients'!DS$10:DS$107))),0))+
IFERROR(VLOOKUP($D11,$H$116:$L$146,COLUMNS($H$115:$J$115)-1+M$7,0)*$E11*$F11*'1. General Inputs'!$J$25,0),0),0)</f>
        <v>0</v>
      </c>
      <c r="N11" s="775">
        <f ca="1">ROUNDUP(IFERROR($F11*$E11*CHOOSE(N$7,
IFERROR(SUMPRODUCT('6. Patients'!CG$10:CG$107,OFFSET('6. Patients'!$DN$9,1,MATCH($D11,'6. Patients'!$DO$9:$FL$9,0),ROWS('6. Patients'!DT$10:DT$107))),0)+
IFERROR(SUMPRODUCT('6. Patients'!CG$10:CG$107,OFFSET('6. Patients'!$FM$9,1,MATCH($D11,'6. Patients'!$FN$9:$GG$9,0),ROWS('6. Patients'!DT$10:DT$107))),0)+
IFERROR(SUMPRODUCT('6. Patients'!CG$10:CG$107,OFFSET('6. Patients'!$GH$9,1,MATCH($D11,'6. Patients'!$GI$9:$IF$9,0),ROWS('6. Patients'!DT$10:DT$107))),0)+
IFERROR(SUMPRODUCT('6. Patients'!CG$10:CG$107,OFFSET('6. Patients'!$IG$9,1,MATCH($D11,'6. Patients'!$IH$9:$JA$9,0),ROWS('6. Patients'!DT$10:DT$107))),0),
IFERROR(SUMPRODUCT('6. Patients'!CG$10:CG$107,OFFSET('6. Patients'!$JB$9,1,MATCH($D11,'6. Patients'!$JC$9:$KZ$9,0),ROWS('6. Patients'!DT$10:DT$107))),0)+
IFERROR(SUMPRODUCT('6. Patients'!CG$10:CG$107,OFFSET('6. Patients'!$LA$9,1,MATCH($D11,'6. Patients'!$LB$9:$LU$9,0),ROWS('6. Patients'!DT$10:DT$107))),0)+
IFERROR(SUMPRODUCT('6. Patients'!CG$10:CG$107,OFFSET('6. Patients'!$LV$9,1,MATCH($D11,'6. Patients'!$LW$9:$NT$9,0),ROWS('6. Patients'!DT$10:DT$107))),0)+
IFERROR(SUMPRODUCT('6. Patients'!CG$10:CG$107,OFFSET('6. Patients'!$NU$9,1,MATCH($D11,'6. Patients'!$NV$9:$OO$9,0),ROWS('6. Patients'!DT$10:DT$107))),0),
IFERROR(SUMPRODUCT('6. Patients'!CG$10:CG$107,OFFSET('6. Patients'!$OP$9,1,MATCH($D11,'6. Patients'!$OQ$9:$QN$9,0),ROWS('6. Patients'!DT$10:DT$107))),0)+
IFERROR(SUMPRODUCT('6. Patients'!CG$10:CG$107,OFFSET('6. Patients'!$QO$9,1,MATCH($D11,'6. Patients'!$QP$9:$RI$9,0),ROWS('6. Patients'!DT$10:DT$107))),0)+
IFERROR(SUMPRODUCT('6. Patients'!CG$10:CG$107,OFFSET('6. Patients'!$RJ$9,1,MATCH($D11,'6. Patients'!$RK$9:$TH$9,0),ROWS('6. Patients'!DT$10:DT$107))),0)+
IFERROR(SUMPRODUCT('6. Patients'!CG$10:CG$107,OFFSET('6. Patients'!$TI$9,1,MATCH($D11,'6. Patients'!$TJ$9:$UC$9,0),ROWS('6. Patients'!DT$10:DT$107))),0))+
IFERROR(VLOOKUP($D11,$H$116:$L$146,COLUMNS($H$115:$J$115)-1+N$7,0)*$E11*$F11*'1. General Inputs'!$J$25,0),0),0)</f>
        <v>0</v>
      </c>
      <c r="O11" s="775">
        <f ca="1">ROUNDUP(IFERROR($F11*$E11*CHOOSE(O$7,
IFERROR(SUMPRODUCT('6. Patients'!CH$10:CH$107,OFFSET('6. Patients'!$DN$9,1,MATCH($D11,'6. Patients'!$DO$9:$FL$9,0),ROWS('6. Patients'!DU$10:DU$107))),0)+
IFERROR(SUMPRODUCT('6. Patients'!CH$10:CH$107,OFFSET('6. Patients'!$FM$9,1,MATCH($D11,'6. Patients'!$FN$9:$GG$9,0),ROWS('6. Patients'!DU$10:DU$107))),0)+
IFERROR(SUMPRODUCT('6. Patients'!CH$10:CH$107,OFFSET('6. Patients'!$GH$9,1,MATCH($D11,'6. Patients'!$GI$9:$IF$9,0),ROWS('6. Patients'!DU$10:DU$107))),0)+
IFERROR(SUMPRODUCT('6. Patients'!CH$10:CH$107,OFFSET('6. Patients'!$IG$9,1,MATCH($D11,'6. Patients'!$IH$9:$JA$9,0),ROWS('6. Patients'!DU$10:DU$107))),0),
IFERROR(SUMPRODUCT('6. Patients'!CH$10:CH$107,OFFSET('6. Patients'!$JB$9,1,MATCH($D11,'6. Patients'!$JC$9:$KZ$9,0),ROWS('6. Patients'!DU$10:DU$107))),0)+
IFERROR(SUMPRODUCT('6. Patients'!CH$10:CH$107,OFFSET('6. Patients'!$LA$9,1,MATCH($D11,'6. Patients'!$LB$9:$LU$9,0),ROWS('6. Patients'!DU$10:DU$107))),0)+
IFERROR(SUMPRODUCT('6. Patients'!CH$10:CH$107,OFFSET('6. Patients'!$LV$9,1,MATCH($D11,'6. Patients'!$LW$9:$NT$9,0),ROWS('6. Patients'!DU$10:DU$107))),0)+
IFERROR(SUMPRODUCT('6. Patients'!CH$10:CH$107,OFFSET('6. Patients'!$NU$9,1,MATCH($D11,'6. Patients'!$NV$9:$OO$9,0),ROWS('6. Patients'!DU$10:DU$107))),0),
IFERROR(SUMPRODUCT('6. Patients'!CH$10:CH$107,OFFSET('6. Patients'!$OP$9,1,MATCH($D11,'6. Patients'!$OQ$9:$QN$9,0),ROWS('6. Patients'!DU$10:DU$107))),0)+
IFERROR(SUMPRODUCT('6. Patients'!CH$10:CH$107,OFFSET('6. Patients'!$QO$9,1,MATCH($D11,'6. Patients'!$QP$9:$RI$9,0),ROWS('6. Patients'!DU$10:DU$107))),0)+
IFERROR(SUMPRODUCT('6. Patients'!CH$10:CH$107,OFFSET('6. Patients'!$RJ$9,1,MATCH($D11,'6. Patients'!$RK$9:$TH$9,0),ROWS('6. Patients'!DU$10:DU$107))),0)+
IFERROR(SUMPRODUCT('6. Patients'!CH$10:CH$107,OFFSET('6. Patients'!$TI$9,1,MATCH($D11,'6. Patients'!$TJ$9:$UC$9,0),ROWS('6. Patients'!DU$10:DU$107))),0))+
IFERROR(VLOOKUP($D11,$H$116:$L$146,COLUMNS($H$115:$J$115)-1+O$7,0)*$E11*$F11*'1. General Inputs'!$J$25,0),0),0)</f>
        <v>0</v>
      </c>
      <c r="P11" s="775">
        <f ca="1">ROUNDUP(IFERROR($F11*$E11*CHOOSE(P$7,
IFERROR(SUMPRODUCT('6. Patients'!CI$10:CI$107,OFFSET('6. Patients'!$DN$9,1,MATCH($D11,'6. Patients'!$DO$9:$FL$9,0),ROWS('6. Patients'!DV$10:DV$107))),0)+
IFERROR(SUMPRODUCT('6. Patients'!CI$10:CI$107,OFFSET('6. Patients'!$FM$9,1,MATCH($D11,'6. Patients'!$FN$9:$GG$9,0),ROWS('6. Patients'!DV$10:DV$107))),0)+
IFERROR(SUMPRODUCT('6. Patients'!CI$10:CI$107,OFFSET('6. Patients'!$GH$9,1,MATCH($D11,'6. Patients'!$GI$9:$IF$9,0),ROWS('6. Patients'!DV$10:DV$107))),0)+
IFERROR(SUMPRODUCT('6. Patients'!CI$10:CI$107,OFFSET('6. Patients'!$IG$9,1,MATCH($D11,'6. Patients'!$IH$9:$JA$9,0),ROWS('6. Patients'!DV$10:DV$107))),0),
IFERROR(SUMPRODUCT('6. Patients'!CI$10:CI$107,OFFSET('6. Patients'!$JB$9,1,MATCH($D11,'6. Patients'!$JC$9:$KZ$9,0),ROWS('6. Patients'!DV$10:DV$107))),0)+
IFERROR(SUMPRODUCT('6. Patients'!CI$10:CI$107,OFFSET('6. Patients'!$LA$9,1,MATCH($D11,'6. Patients'!$LB$9:$LU$9,0),ROWS('6. Patients'!DV$10:DV$107))),0)+
IFERROR(SUMPRODUCT('6. Patients'!CI$10:CI$107,OFFSET('6. Patients'!$LV$9,1,MATCH($D11,'6. Patients'!$LW$9:$NT$9,0),ROWS('6. Patients'!DV$10:DV$107))),0)+
IFERROR(SUMPRODUCT('6. Patients'!CI$10:CI$107,OFFSET('6. Patients'!$NU$9,1,MATCH($D11,'6. Patients'!$NV$9:$OO$9,0),ROWS('6. Patients'!DV$10:DV$107))),0),
IFERROR(SUMPRODUCT('6. Patients'!CI$10:CI$107,OFFSET('6. Patients'!$OP$9,1,MATCH($D11,'6. Patients'!$OQ$9:$QN$9,0),ROWS('6. Patients'!DV$10:DV$107))),0)+
IFERROR(SUMPRODUCT('6. Patients'!CI$10:CI$107,OFFSET('6. Patients'!$QO$9,1,MATCH($D11,'6. Patients'!$QP$9:$RI$9,0),ROWS('6. Patients'!DV$10:DV$107))),0)+
IFERROR(SUMPRODUCT('6. Patients'!CI$10:CI$107,OFFSET('6. Patients'!$RJ$9,1,MATCH($D11,'6. Patients'!$RK$9:$TH$9,0),ROWS('6. Patients'!DV$10:DV$107))),0)+
IFERROR(SUMPRODUCT('6. Patients'!CI$10:CI$107,OFFSET('6. Patients'!$TI$9,1,MATCH($D11,'6. Patients'!$TJ$9:$UC$9,0),ROWS('6. Patients'!DV$10:DV$107))),0))+
IFERROR(VLOOKUP($D11,$H$116:$L$146,COLUMNS($H$115:$J$115)-1+P$7,0)*$E11*$F11*'1. General Inputs'!$J$25,0),0),0)</f>
        <v>0</v>
      </c>
      <c r="Q11" s="775">
        <f ca="1">ROUNDUP(IFERROR($F11*$E11*CHOOSE(Q$7,
IFERROR(SUMPRODUCT('6. Patients'!CJ$10:CJ$107,OFFSET('6. Patients'!$DN$9,1,MATCH($D11,'6. Patients'!$DO$9:$FL$9,0),ROWS('6. Patients'!DW$10:DW$107))),0)+
IFERROR(SUMPRODUCT('6. Patients'!CJ$10:CJ$107,OFFSET('6. Patients'!$FM$9,1,MATCH($D11,'6. Patients'!$FN$9:$GG$9,0),ROWS('6. Patients'!DW$10:DW$107))),0)+
IFERROR(SUMPRODUCT('6. Patients'!CJ$10:CJ$107,OFFSET('6. Patients'!$GH$9,1,MATCH($D11,'6. Patients'!$GI$9:$IF$9,0),ROWS('6. Patients'!DW$10:DW$107))),0)+
IFERROR(SUMPRODUCT('6. Patients'!CJ$10:CJ$107,OFFSET('6. Patients'!$IG$9,1,MATCH($D11,'6. Patients'!$IH$9:$JA$9,0),ROWS('6. Patients'!DW$10:DW$107))),0),
IFERROR(SUMPRODUCT('6. Patients'!CJ$10:CJ$107,OFFSET('6. Patients'!$JB$9,1,MATCH($D11,'6. Patients'!$JC$9:$KZ$9,0),ROWS('6. Patients'!DW$10:DW$107))),0)+
IFERROR(SUMPRODUCT('6. Patients'!CJ$10:CJ$107,OFFSET('6. Patients'!$LA$9,1,MATCH($D11,'6. Patients'!$LB$9:$LU$9,0),ROWS('6. Patients'!DW$10:DW$107))),0)+
IFERROR(SUMPRODUCT('6. Patients'!CJ$10:CJ$107,OFFSET('6. Patients'!$LV$9,1,MATCH($D11,'6. Patients'!$LW$9:$NT$9,0),ROWS('6. Patients'!DW$10:DW$107))),0)+
IFERROR(SUMPRODUCT('6. Patients'!CJ$10:CJ$107,OFFSET('6. Patients'!$NU$9,1,MATCH($D11,'6. Patients'!$NV$9:$OO$9,0),ROWS('6. Patients'!DW$10:DW$107))),0),
IFERROR(SUMPRODUCT('6. Patients'!CJ$10:CJ$107,OFFSET('6. Patients'!$OP$9,1,MATCH($D11,'6. Patients'!$OQ$9:$QN$9,0),ROWS('6. Patients'!DW$10:DW$107))),0)+
IFERROR(SUMPRODUCT('6. Patients'!CJ$10:CJ$107,OFFSET('6. Patients'!$QO$9,1,MATCH($D11,'6. Patients'!$QP$9:$RI$9,0),ROWS('6. Patients'!DW$10:DW$107))),0)+
IFERROR(SUMPRODUCT('6. Patients'!CJ$10:CJ$107,OFFSET('6. Patients'!$RJ$9,1,MATCH($D11,'6. Patients'!$RK$9:$TH$9,0),ROWS('6. Patients'!DW$10:DW$107))),0)+
IFERROR(SUMPRODUCT('6. Patients'!CJ$10:CJ$107,OFFSET('6. Patients'!$TI$9,1,MATCH($D11,'6. Patients'!$TJ$9:$UC$9,0),ROWS('6. Patients'!DW$10:DW$107))),0))+
IFERROR(VLOOKUP($D11,$H$116:$L$146,COLUMNS($H$115:$J$115)-1+Q$7,0)*$E11*$F11*'1. General Inputs'!$J$25,0),0),0)</f>
        <v>0</v>
      </c>
      <c r="R11" s="775">
        <f ca="1">ROUNDUP(IFERROR($F11*$E11*CHOOSE(R$7,
IFERROR(SUMPRODUCT('6. Patients'!CK$10:CK$107,OFFSET('6. Patients'!$DN$9,1,MATCH($D11,'6. Patients'!$DO$9:$FL$9,0),ROWS('6. Patients'!DX$10:DX$107))),0)+
IFERROR(SUMPRODUCT('6. Patients'!CK$10:CK$107,OFFSET('6. Patients'!$FM$9,1,MATCH($D11,'6. Patients'!$FN$9:$GG$9,0),ROWS('6. Patients'!DX$10:DX$107))),0)+
IFERROR(SUMPRODUCT('6. Patients'!CK$10:CK$107,OFFSET('6. Patients'!$GH$9,1,MATCH($D11,'6. Patients'!$GI$9:$IF$9,0),ROWS('6. Patients'!DX$10:DX$107))),0)+
IFERROR(SUMPRODUCT('6. Patients'!CK$10:CK$107,OFFSET('6. Patients'!$IG$9,1,MATCH($D11,'6. Patients'!$IH$9:$JA$9,0),ROWS('6. Patients'!DX$10:DX$107))),0),
IFERROR(SUMPRODUCT('6. Patients'!CK$10:CK$107,OFFSET('6. Patients'!$JB$9,1,MATCH($D11,'6. Patients'!$JC$9:$KZ$9,0),ROWS('6. Patients'!DX$10:DX$107))),0)+
IFERROR(SUMPRODUCT('6. Patients'!CK$10:CK$107,OFFSET('6. Patients'!$LA$9,1,MATCH($D11,'6. Patients'!$LB$9:$LU$9,0),ROWS('6. Patients'!DX$10:DX$107))),0)+
IFERROR(SUMPRODUCT('6. Patients'!CK$10:CK$107,OFFSET('6. Patients'!$LV$9,1,MATCH($D11,'6. Patients'!$LW$9:$NT$9,0),ROWS('6. Patients'!DX$10:DX$107))),0)+
IFERROR(SUMPRODUCT('6. Patients'!CK$10:CK$107,OFFSET('6. Patients'!$NU$9,1,MATCH($D11,'6. Patients'!$NV$9:$OO$9,0),ROWS('6. Patients'!DX$10:DX$107))),0),
IFERROR(SUMPRODUCT('6. Patients'!CK$10:CK$107,OFFSET('6. Patients'!$OP$9,1,MATCH($D11,'6. Patients'!$OQ$9:$QN$9,0),ROWS('6. Patients'!DX$10:DX$107))),0)+
IFERROR(SUMPRODUCT('6. Patients'!CK$10:CK$107,OFFSET('6. Patients'!$QO$9,1,MATCH($D11,'6. Patients'!$QP$9:$RI$9,0),ROWS('6. Patients'!DX$10:DX$107))),0)+
IFERROR(SUMPRODUCT('6. Patients'!CK$10:CK$107,OFFSET('6. Patients'!$RJ$9,1,MATCH($D11,'6. Patients'!$RK$9:$TH$9,0),ROWS('6. Patients'!DX$10:DX$107))),0)+
IFERROR(SUMPRODUCT('6. Patients'!CK$10:CK$107,OFFSET('6. Patients'!$TI$9,1,MATCH($D11,'6. Patients'!$TJ$9:$UC$9,0),ROWS('6. Patients'!DX$10:DX$107))),0))+
IFERROR(VLOOKUP($D11,$H$116:$L$146,COLUMNS($H$115:$J$115)-1+R$7,0)*$E11*$F11*'1. General Inputs'!$J$25,0),0),0)</f>
        <v>0</v>
      </c>
      <c r="S11" s="775">
        <f ca="1">ROUNDUP(IFERROR($F11*$E11*CHOOSE(S$7,
IFERROR(SUMPRODUCT('6. Patients'!CL$10:CL$107,OFFSET('6. Patients'!$DN$9,1,MATCH($D11,'6. Patients'!$DO$9:$FL$9,0),ROWS('6. Patients'!DY$10:DY$107))),0)+
IFERROR(SUMPRODUCT('6. Patients'!CL$10:CL$107,OFFSET('6. Patients'!$FM$9,1,MATCH($D11,'6. Patients'!$FN$9:$GG$9,0),ROWS('6. Patients'!DY$10:DY$107))),0)+
IFERROR(SUMPRODUCT('6. Patients'!CL$10:CL$107,OFFSET('6. Patients'!$GH$9,1,MATCH($D11,'6. Patients'!$GI$9:$IF$9,0),ROWS('6. Patients'!DY$10:DY$107))),0)+
IFERROR(SUMPRODUCT('6. Patients'!CL$10:CL$107,OFFSET('6. Patients'!$IG$9,1,MATCH($D11,'6. Patients'!$IH$9:$JA$9,0),ROWS('6. Patients'!DY$10:DY$107))),0),
IFERROR(SUMPRODUCT('6. Patients'!CL$10:CL$107,OFFSET('6. Patients'!$JB$9,1,MATCH($D11,'6. Patients'!$JC$9:$KZ$9,0),ROWS('6. Patients'!DY$10:DY$107))),0)+
IFERROR(SUMPRODUCT('6. Patients'!CL$10:CL$107,OFFSET('6. Patients'!$LA$9,1,MATCH($D11,'6. Patients'!$LB$9:$LU$9,0),ROWS('6. Patients'!DY$10:DY$107))),0)+
IFERROR(SUMPRODUCT('6. Patients'!CL$10:CL$107,OFFSET('6. Patients'!$LV$9,1,MATCH($D11,'6. Patients'!$LW$9:$NT$9,0),ROWS('6. Patients'!DY$10:DY$107))),0)+
IFERROR(SUMPRODUCT('6. Patients'!CL$10:CL$107,OFFSET('6. Patients'!$NU$9,1,MATCH($D11,'6. Patients'!$NV$9:$OO$9,0),ROWS('6. Patients'!DY$10:DY$107))),0),
IFERROR(SUMPRODUCT('6. Patients'!CL$10:CL$107,OFFSET('6. Patients'!$OP$9,1,MATCH($D11,'6. Patients'!$OQ$9:$QN$9,0),ROWS('6. Patients'!DY$10:DY$107))),0)+
IFERROR(SUMPRODUCT('6. Patients'!CL$10:CL$107,OFFSET('6. Patients'!$QO$9,1,MATCH($D11,'6. Patients'!$QP$9:$RI$9,0),ROWS('6. Patients'!DY$10:DY$107))),0)+
IFERROR(SUMPRODUCT('6. Patients'!CL$10:CL$107,OFFSET('6. Patients'!$RJ$9,1,MATCH($D11,'6. Patients'!$RK$9:$TH$9,0),ROWS('6. Patients'!DY$10:DY$107))),0)+
IFERROR(SUMPRODUCT('6. Patients'!CL$10:CL$107,OFFSET('6. Patients'!$TI$9,1,MATCH($D11,'6. Patients'!$TJ$9:$UC$9,0),ROWS('6. Patients'!DY$10:DY$107))),0))+
IFERROR(VLOOKUP($D11,$H$116:$L$146,COLUMNS($H$115:$J$115)-1+S$7,0)*$E11*$F11*'1. General Inputs'!$J$25,0),0),0)</f>
        <v>0</v>
      </c>
      <c r="T11" s="775">
        <f ca="1">ROUNDUP(IFERROR($F11*$E11*CHOOSE(T$7,
IFERROR(SUMPRODUCT('6. Patients'!CM$10:CM$107,OFFSET('6. Patients'!$DN$9,1,MATCH($D11,'6. Patients'!$DO$9:$FL$9,0),ROWS('6. Patients'!DZ$10:DZ$107))),0)+
IFERROR(SUMPRODUCT('6. Patients'!CM$10:CM$107,OFFSET('6. Patients'!$FM$9,1,MATCH($D11,'6. Patients'!$FN$9:$GG$9,0),ROWS('6. Patients'!DZ$10:DZ$107))),0)+
IFERROR(SUMPRODUCT('6. Patients'!CM$10:CM$107,OFFSET('6. Patients'!$GH$9,1,MATCH($D11,'6. Patients'!$GI$9:$IF$9,0),ROWS('6. Patients'!DZ$10:DZ$107))),0)+
IFERROR(SUMPRODUCT('6. Patients'!CM$10:CM$107,OFFSET('6. Patients'!$IG$9,1,MATCH($D11,'6. Patients'!$IH$9:$JA$9,0),ROWS('6. Patients'!DZ$10:DZ$107))),0),
IFERROR(SUMPRODUCT('6. Patients'!CM$10:CM$107,OFFSET('6. Patients'!$JB$9,1,MATCH($D11,'6. Patients'!$JC$9:$KZ$9,0),ROWS('6. Patients'!DZ$10:DZ$107))),0)+
IFERROR(SUMPRODUCT('6. Patients'!CM$10:CM$107,OFFSET('6. Patients'!$LA$9,1,MATCH($D11,'6. Patients'!$LB$9:$LU$9,0),ROWS('6. Patients'!DZ$10:DZ$107))),0)+
IFERROR(SUMPRODUCT('6. Patients'!CM$10:CM$107,OFFSET('6. Patients'!$LV$9,1,MATCH($D11,'6. Patients'!$LW$9:$NT$9,0),ROWS('6. Patients'!DZ$10:DZ$107))),0)+
IFERROR(SUMPRODUCT('6. Patients'!CM$10:CM$107,OFFSET('6. Patients'!$NU$9,1,MATCH($D11,'6. Patients'!$NV$9:$OO$9,0),ROWS('6. Patients'!DZ$10:DZ$107))),0),
IFERROR(SUMPRODUCT('6. Patients'!CM$10:CM$107,OFFSET('6. Patients'!$OP$9,1,MATCH($D11,'6. Patients'!$OQ$9:$QN$9,0),ROWS('6. Patients'!DZ$10:DZ$107))),0)+
IFERROR(SUMPRODUCT('6. Patients'!CM$10:CM$107,OFFSET('6. Patients'!$QO$9,1,MATCH($D11,'6. Patients'!$QP$9:$RI$9,0),ROWS('6. Patients'!DZ$10:DZ$107))),0)+
IFERROR(SUMPRODUCT('6. Patients'!CM$10:CM$107,OFFSET('6. Patients'!$RJ$9,1,MATCH($D11,'6. Patients'!$RK$9:$TH$9,0),ROWS('6. Patients'!DZ$10:DZ$107))),0)+
IFERROR(SUMPRODUCT('6. Patients'!CM$10:CM$107,OFFSET('6. Patients'!$TI$9,1,MATCH($D11,'6. Patients'!$TJ$9:$UC$9,0),ROWS('6. Patients'!DZ$10:DZ$107))),0))+
IFERROR(VLOOKUP($D11,$H$116:$L$146,COLUMNS($H$115:$J$115)-1+T$7,0)*$E11*$F11*'1. General Inputs'!$J$25,0),0),0)</f>
        <v>0</v>
      </c>
      <c r="U11" s="775">
        <f ca="1">ROUNDUP(IFERROR($F11*$E11*CHOOSE(U$7,
IFERROR(SUMPRODUCT('6. Patients'!CN$10:CN$107,OFFSET('6. Patients'!$DN$9,1,MATCH($D11,'6. Patients'!$DO$9:$FL$9,0),ROWS('6. Patients'!EA$10:EA$107))),0)+
IFERROR(SUMPRODUCT('6. Patients'!CN$10:CN$107,OFFSET('6. Patients'!$FM$9,1,MATCH($D11,'6. Patients'!$FN$9:$GG$9,0),ROWS('6. Patients'!EA$10:EA$107))),0)+
IFERROR(SUMPRODUCT('6. Patients'!CN$10:CN$107,OFFSET('6. Patients'!$GH$9,1,MATCH($D11,'6. Patients'!$GI$9:$IF$9,0),ROWS('6. Patients'!EA$10:EA$107))),0)+
IFERROR(SUMPRODUCT('6. Patients'!CN$10:CN$107,OFFSET('6. Patients'!$IG$9,1,MATCH($D11,'6. Patients'!$IH$9:$JA$9,0),ROWS('6. Patients'!EA$10:EA$107))),0),
IFERROR(SUMPRODUCT('6. Patients'!CN$10:CN$107,OFFSET('6. Patients'!$JB$9,1,MATCH($D11,'6. Patients'!$JC$9:$KZ$9,0),ROWS('6. Patients'!EA$10:EA$107))),0)+
IFERROR(SUMPRODUCT('6. Patients'!CN$10:CN$107,OFFSET('6. Patients'!$LA$9,1,MATCH($D11,'6. Patients'!$LB$9:$LU$9,0),ROWS('6. Patients'!EA$10:EA$107))),0)+
IFERROR(SUMPRODUCT('6. Patients'!CN$10:CN$107,OFFSET('6. Patients'!$LV$9,1,MATCH($D11,'6. Patients'!$LW$9:$NT$9,0),ROWS('6. Patients'!EA$10:EA$107))),0)+
IFERROR(SUMPRODUCT('6. Patients'!CN$10:CN$107,OFFSET('6. Patients'!$NU$9,1,MATCH($D11,'6. Patients'!$NV$9:$OO$9,0),ROWS('6. Patients'!EA$10:EA$107))),0),
IFERROR(SUMPRODUCT('6. Patients'!CN$10:CN$107,OFFSET('6. Patients'!$OP$9,1,MATCH($D11,'6. Patients'!$OQ$9:$QN$9,0),ROWS('6. Patients'!EA$10:EA$107))),0)+
IFERROR(SUMPRODUCT('6. Patients'!CN$10:CN$107,OFFSET('6. Patients'!$QO$9,1,MATCH($D11,'6. Patients'!$QP$9:$RI$9,0),ROWS('6. Patients'!EA$10:EA$107))),0)+
IFERROR(SUMPRODUCT('6. Patients'!CN$10:CN$107,OFFSET('6. Patients'!$RJ$9,1,MATCH($D11,'6. Patients'!$RK$9:$TH$9,0),ROWS('6. Patients'!EA$10:EA$107))),0)+
IFERROR(SUMPRODUCT('6. Patients'!CN$10:CN$107,OFFSET('6. Patients'!$TI$9,1,MATCH($D11,'6. Patients'!$TJ$9:$UC$9,0),ROWS('6. Patients'!EA$10:EA$107))),0))+
IFERROR(VLOOKUP($D11,$H$116:$L$146,COLUMNS($H$115:$J$115)-1+U$7,0)*$E11*$F11*'1. General Inputs'!$J$25,0),0),0)</f>
        <v>0</v>
      </c>
      <c r="V11" s="775">
        <f ca="1">ROUNDUP(IFERROR($F11*$E11*CHOOSE(V$7,
IFERROR(SUMPRODUCT('6. Patients'!CO$10:CO$107,OFFSET('6. Patients'!$DN$9,1,MATCH($D11,'6. Patients'!$DO$9:$FL$9,0),ROWS('6. Patients'!EB$10:EB$107))),0)+
IFERROR(SUMPRODUCT('6. Patients'!CO$10:CO$107,OFFSET('6. Patients'!$FM$9,1,MATCH($D11,'6. Patients'!$FN$9:$GG$9,0),ROWS('6. Patients'!EB$10:EB$107))),0)+
IFERROR(SUMPRODUCT('6. Patients'!CO$10:CO$107,OFFSET('6. Patients'!$GH$9,1,MATCH($D11,'6. Patients'!$GI$9:$IF$9,0),ROWS('6. Patients'!EB$10:EB$107))),0)+
IFERROR(SUMPRODUCT('6. Patients'!CO$10:CO$107,OFFSET('6. Patients'!$IG$9,1,MATCH($D11,'6. Patients'!$IH$9:$JA$9,0),ROWS('6. Patients'!EB$10:EB$107))),0),
IFERROR(SUMPRODUCT('6. Patients'!CO$10:CO$107,OFFSET('6. Patients'!$JB$9,1,MATCH($D11,'6. Patients'!$JC$9:$KZ$9,0),ROWS('6. Patients'!EB$10:EB$107))),0)+
IFERROR(SUMPRODUCT('6. Patients'!CO$10:CO$107,OFFSET('6. Patients'!$LA$9,1,MATCH($D11,'6. Patients'!$LB$9:$LU$9,0),ROWS('6. Patients'!EB$10:EB$107))),0)+
IFERROR(SUMPRODUCT('6. Patients'!CO$10:CO$107,OFFSET('6. Patients'!$LV$9,1,MATCH($D11,'6. Patients'!$LW$9:$NT$9,0),ROWS('6. Patients'!EB$10:EB$107))),0)+
IFERROR(SUMPRODUCT('6. Patients'!CO$10:CO$107,OFFSET('6. Patients'!$NU$9,1,MATCH($D11,'6. Patients'!$NV$9:$OO$9,0),ROWS('6. Patients'!EB$10:EB$107))),0),
IFERROR(SUMPRODUCT('6. Patients'!CO$10:CO$107,OFFSET('6. Patients'!$OP$9,1,MATCH($D11,'6. Patients'!$OQ$9:$QN$9,0),ROWS('6. Patients'!EB$10:EB$107))),0)+
IFERROR(SUMPRODUCT('6. Patients'!CO$10:CO$107,OFFSET('6. Patients'!$QO$9,1,MATCH($D11,'6. Patients'!$QP$9:$RI$9,0),ROWS('6. Patients'!EB$10:EB$107))),0)+
IFERROR(SUMPRODUCT('6. Patients'!CO$10:CO$107,OFFSET('6. Patients'!$RJ$9,1,MATCH($D11,'6. Patients'!$RK$9:$TH$9,0),ROWS('6. Patients'!EB$10:EB$107))),0)+
IFERROR(SUMPRODUCT('6. Patients'!CO$10:CO$107,OFFSET('6. Patients'!$TI$9,1,MATCH($D11,'6. Patients'!$TJ$9:$UC$9,0),ROWS('6. Patients'!EB$10:EB$107))),0))+
IFERROR(VLOOKUP($D11,$H$116:$L$146,COLUMNS($H$115:$J$115)-1+V$7,0)*$E11*$F11*'1. General Inputs'!$J$25,0),0),0)</f>
        <v>0</v>
      </c>
      <c r="W11" s="775">
        <f ca="1">ROUNDUP(IFERROR($F11*$E11*CHOOSE(W$7,
IFERROR(SUMPRODUCT('6. Patients'!CP$10:CP$107,OFFSET('6. Patients'!$DN$9,1,MATCH($D11,'6. Patients'!$DO$9:$FL$9,0),ROWS('6. Patients'!EC$10:EC$107))),0)+
IFERROR(SUMPRODUCT('6. Patients'!CP$10:CP$107,OFFSET('6. Patients'!$FM$9,1,MATCH($D11,'6. Patients'!$FN$9:$GG$9,0),ROWS('6. Patients'!EC$10:EC$107))),0)+
IFERROR(SUMPRODUCT('6. Patients'!CP$10:CP$107,OFFSET('6. Patients'!$GH$9,1,MATCH($D11,'6. Patients'!$GI$9:$IF$9,0),ROWS('6. Patients'!EC$10:EC$107))),0)+
IFERROR(SUMPRODUCT('6. Patients'!CP$10:CP$107,OFFSET('6. Patients'!$IG$9,1,MATCH($D11,'6. Patients'!$IH$9:$JA$9,0),ROWS('6. Patients'!EC$10:EC$107))),0),
IFERROR(SUMPRODUCT('6. Patients'!CP$10:CP$107,OFFSET('6. Patients'!$JB$9,1,MATCH($D11,'6. Patients'!$JC$9:$KZ$9,0),ROWS('6. Patients'!EC$10:EC$107))),0)+
IFERROR(SUMPRODUCT('6. Patients'!CP$10:CP$107,OFFSET('6. Patients'!$LA$9,1,MATCH($D11,'6. Patients'!$LB$9:$LU$9,0),ROWS('6. Patients'!EC$10:EC$107))),0)+
IFERROR(SUMPRODUCT('6. Patients'!CP$10:CP$107,OFFSET('6. Patients'!$LV$9,1,MATCH($D11,'6. Patients'!$LW$9:$NT$9,0),ROWS('6. Patients'!EC$10:EC$107))),0)+
IFERROR(SUMPRODUCT('6. Patients'!CP$10:CP$107,OFFSET('6. Patients'!$NU$9,1,MATCH($D11,'6. Patients'!$NV$9:$OO$9,0),ROWS('6. Patients'!EC$10:EC$107))),0),
IFERROR(SUMPRODUCT('6. Patients'!CP$10:CP$107,OFFSET('6. Patients'!$OP$9,1,MATCH($D11,'6. Patients'!$OQ$9:$QN$9,0),ROWS('6. Patients'!EC$10:EC$107))),0)+
IFERROR(SUMPRODUCT('6. Patients'!CP$10:CP$107,OFFSET('6. Patients'!$QO$9,1,MATCH($D11,'6. Patients'!$QP$9:$RI$9,0),ROWS('6. Patients'!EC$10:EC$107))),0)+
IFERROR(SUMPRODUCT('6. Patients'!CP$10:CP$107,OFFSET('6. Patients'!$RJ$9,1,MATCH($D11,'6. Patients'!$RK$9:$TH$9,0),ROWS('6. Patients'!EC$10:EC$107))),0)+
IFERROR(SUMPRODUCT('6. Patients'!CP$10:CP$107,OFFSET('6. Patients'!$TI$9,1,MATCH($D11,'6. Patients'!$TJ$9:$UC$9,0),ROWS('6. Patients'!EC$10:EC$107))),0))+
IFERROR(VLOOKUP($D11,$H$116:$L$146,COLUMNS($H$115:$J$115)-1+W$7,0)*$E11*$F11*'1. General Inputs'!$J$25,0),0),0)</f>
        <v>0</v>
      </c>
      <c r="X11" s="775">
        <f ca="1">ROUNDUP(IFERROR($F11*$E11*CHOOSE(X$7,
IFERROR(SUMPRODUCT('6. Patients'!CQ$10:CQ$107,OFFSET('6. Patients'!$DN$9,1,MATCH($D11,'6. Patients'!$DO$9:$FL$9,0),ROWS('6. Patients'!ED$10:ED$107))),0)+
IFERROR(SUMPRODUCT('6. Patients'!CQ$10:CQ$107,OFFSET('6. Patients'!$FM$9,1,MATCH($D11,'6. Patients'!$FN$9:$GG$9,0),ROWS('6. Patients'!ED$10:ED$107))),0)+
IFERROR(SUMPRODUCT('6. Patients'!CQ$10:CQ$107,OFFSET('6. Patients'!$GH$9,1,MATCH($D11,'6. Patients'!$GI$9:$IF$9,0),ROWS('6. Patients'!ED$10:ED$107))),0)+
IFERROR(SUMPRODUCT('6. Patients'!CQ$10:CQ$107,OFFSET('6. Patients'!$IG$9,1,MATCH($D11,'6. Patients'!$IH$9:$JA$9,0),ROWS('6. Patients'!ED$10:ED$107))),0),
IFERROR(SUMPRODUCT('6. Patients'!CQ$10:CQ$107,OFFSET('6. Patients'!$JB$9,1,MATCH($D11,'6. Patients'!$JC$9:$KZ$9,0),ROWS('6. Patients'!ED$10:ED$107))),0)+
IFERROR(SUMPRODUCT('6. Patients'!CQ$10:CQ$107,OFFSET('6. Patients'!$LA$9,1,MATCH($D11,'6. Patients'!$LB$9:$LU$9,0),ROWS('6. Patients'!ED$10:ED$107))),0)+
IFERROR(SUMPRODUCT('6. Patients'!CQ$10:CQ$107,OFFSET('6. Patients'!$LV$9,1,MATCH($D11,'6. Patients'!$LW$9:$NT$9,0),ROWS('6. Patients'!ED$10:ED$107))),0)+
IFERROR(SUMPRODUCT('6. Patients'!CQ$10:CQ$107,OFFSET('6. Patients'!$NU$9,1,MATCH($D11,'6. Patients'!$NV$9:$OO$9,0),ROWS('6. Patients'!ED$10:ED$107))),0),
IFERROR(SUMPRODUCT('6. Patients'!CQ$10:CQ$107,OFFSET('6. Patients'!$OP$9,1,MATCH($D11,'6. Patients'!$OQ$9:$QN$9,0),ROWS('6. Patients'!ED$10:ED$107))),0)+
IFERROR(SUMPRODUCT('6. Patients'!CQ$10:CQ$107,OFFSET('6. Patients'!$QO$9,1,MATCH($D11,'6. Patients'!$QP$9:$RI$9,0),ROWS('6. Patients'!ED$10:ED$107))),0)+
IFERROR(SUMPRODUCT('6. Patients'!CQ$10:CQ$107,OFFSET('6. Patients'!$RJ$9,1,MATCH($D11,'6. Patients'!$RK$9:$TH$9,0),ROWS('6. Patients'!ED$10:ED$107))),0)+
IFERROR(SUMPRODUCT('6. Patients'!CQ$10:CQ$107,OFFSET('6. Patients'!$TI$9,1,MATCH($D11,'6. Patients'!$TJ$9:$UC$9,0),ROWS('6. Patients'!ED$10:ED$107))),0))+
IFERROR(VLOOKUP($D11,$H$116:$L$146,COLUMNS($H$115:$J$115)-1+X$7,0)*$E11*$F11*'1. General Inputs'!$J$25,0),0),0)</f>
        <v>0</v>
      </c>
      <c r="Y11" s="775">
        <f ca="1">ROUNDUP(IFERROR($F11*$E11*CHOOSE(Y$7,
IFERROR(SUMPRODUCT('6. Patients'!CR$10:CR$107,OFFSET('6. Patients'!$DN$9,1,MATCH($D11,'6. Patients'!$DO$9:$FL$9,0),ROWS('6. Patients'!EE$10:EE$107))),0)+
IFERROR(SUMPRODUCT('6. Patients'!CR$10:CR$107,OFFSET('6. Patients'!$FM$9,1,MATCH($D11,'6. Patients'!$FN$9:$GG$9,0),ROWS('6. Patients'!EE$10:EE$107))),0)+
IFERROR(SUMPRODUCT('6. Patients'!CR$10:CR$107,OFFSET('6. Patients'!$GH$9,1,MATCH($D11,'6. Patients'!$GI$9:$IF$9,0),ROWS('6. Patients'!EE$10:EE$107))),0)+
IFERROR(SUMPRODUCT('6. Patients'!CR$10:CR$107,OFFSET('6. Patients'!$IG$9,1,MATCH($D11,'6. Patients'!$IH$9:$JA$9,0),ROWS('6. Patients'!EE$10:EE$107))),0),
IFERROR(SUMPRODUCT('6. Patients'!CR$10:CR$107,OFFSET('6. Patients'!$JB$9,1,MATCH($D11,'6. Patients'!$JC$9:$KZ$9,0),ROWS('6. Patients'!EE$10:EE$107))),0)+
IFERROR(SUMPRODUCT('6. Patients'!CR$10:CR$107,OFFSET('6. Patients'!$LA$9,1,MATCH($D11,'6. Patients'!$LB$9:$LU$9,0),ROWS('6. Patients'!EE$10:EE$107))),0)+
IFERROR(SUMPRODUCT('6. Patients'!CR$10:CR$107,OFFSET('6. Patients'!$LV$9,1,MATCH($D11,'6. Patients'!$LW$9:$NT$9,0),ROWS('6. Patients'!EE$10:EE$107))),0)+
IFERROR(SUMPRODUCT('6. Patients'!CR$10:CR$107,OFFSET('6. Patients'!$NU$9,1,MATCH($D11,'6. Patients'!$NV$9:$OO$9,0),ROWS('6. Patients'!EE$10:EE$107))),0),
IFERROR(SUMPRODUCT('6. Patients'!CR$10:CR$107,OFFSET('6. Patients'!$OP$9,1,MATCH($D11,'6. Patients'!$OQ$9:$QN$9,0),ROWS('6. Patients'!EE$10:EE$107))),0)+
IFERROR(SUMPRODUCT('6. Patients'!CR$10:CR$107,OFFSET('6. Patients'!$QO$9,1,MATCH($D11,'6. Patients'!$QP$9:$RI$9,0),ROWS('6. Patients'!EE$10:EE$107))),0)+
IFERROR(SUMPRODUCT('6. Patients'!CR$10:CR$107,OFFSET('6. Patients'!$RJ$9,1,MATCH($D11,'6. Patients'!$RK$9:$TH$9,0),ROWS('6. Patients'!EE$10:EE$107))),0)+
IFERROR(SUMPRODUCT('6. Patients'!CR$10:CR$107,OFFSET('6. Patients'!$TI$9,1,MATCH($D11,'6. Patients'!$TJ$9:$UC$9,0),ROWS('6. Patients'!EE$10:EE$107))),0))+
IFERROR(VLOOKUP($D11,$H$116:$L$146,COLUMNS($H$115:$J$115)-1+Y$7,0)*$E11*$F11*'1. General Inputs'!$J$25,0),0),0)</f>
        <v>0</v>
      </c>
      <c r="Z11" s="775">
        <f ca="1">ROUNDUP(IFERROR($F11*$E11*CHOOSE(Z$7,
IFERROR(SUMPRODUCT('6. Patients'!CS$10:CS$107,OFFSET('6. Patients'!$DN$9,1,MATCH($D11,'6. Patients'!$DO$9:$FL$9,0),ROWS('6. Patients'!EF$10:EF$107))),0)+
IFERROR(SUMPRODUCT('6. Patients'!CS$10:CS$107,OFFSET('6. Patients'!$FM$9,1,MATCH($D11,'6. Patients'!$FN$9:$GG$9,0),ROWS('6. Patients'!EF$10:EF$107))),0)+
IFERROR(SUMPRODUCT('6. Patients'!CS$10:CS$107,OFFSET('6. Patients'!$GH$9,1,MATCH($D11,'6. Patients'!$GI$9:$IF$9,0),ROWS('6. Patients'!EF$10:EF$107))),0)+
IFERROR(SUMPRODUCT('6. Patients'!CS$10:CS$107,OFFSET('6. Patients'!$IG$9,1,MATCH($D11,'6. Patients'!$IH$9:$JA$9,0),ROWS('6. Patients'!EF$10:EF$107))),0),
IFERROR(SUMPRODUCT('6. Patients'!CS$10:CS$107,OFFSET('6. Patients'!$JB$9,1,MATCH($D11,'6. Patients'!$JC$9:$KZ$9,0),ROWS('6. Patients'!EF$10:EF$107))),0)+
IFERROR(SUMPRODUCT('6. Patients'!CS$10:CS$107,OFFSET('6. Patients'!$LA$9,1,MATCH($D11,'6. Patients'!$LB$9:$LU$9,0),ROWS('6. Patients'!EF$10:EF$107))),0)+
IFERROR(SUMPRODUCT('6. Patients'!CS$10:CS$107,OFFSET('6. Patients'!$LV$9,1,MATCH($D11,'6. Patients'!$LW$9:$NT$9,0),ROWS('6. Patients'!EF$10:EF$107))),0)+
IFERROR(SUMPRODUCT('6. Patients'!CS$10:CS$107,OFFSET('6. Patients'!$NU$9,1,MATCH($D11,'6. Patients'!$NV$9:$OO$9,0),ROWS('6. Patients'!EF$10:EF$107))),0),
IFERROR(SUMPRODUCT('6. Patients'!CS$10:CS$107,OFFSET('6. Patients'!$OP$9,1,MATCH($D11,'6. Patients'!$OQ$9:$QN$9,0),ROWS('6. Patients'!EF$10:EF$107))),0)+
IFERROR(SUMPRODUCT('6. Patients'!CS$10:CS$107,OFFSET('6. Patients'!$QO$9,1,MATCH($D11,'6. Patients'!$QP$9:$RI$9,0),ROWS('6. Patients'!EF$10:EF$107))),0)+
IFERROR(SUMPRODUCT('6. Patients'!CS$10:CS$107,OFFSET('6. Patients'!$RJ$9,1,MATCH($D11,'6. Patients'!$RK$9:$TH$9,0),ROWS('6. Patients'!EF$10:EF$107))),0)+
IFERROR(SUMPRODUCT('6. Patients'!CS$10:CS$107,OFFSET('6. Patients'!$TI$9,1,MATCH($D11,'6. Patients'!$TJ$9:$UC$9,0),ROWS('6. Patients'!EF$10:EF$107))),0))+
IFERROR(VLOOKUP($D11,$H$116:$L$146,COLUMNS($H$115:$J$115)-1+Z$7,0)*$E11*$F11*'1. General Inputs'!$J$25,0),0),0)</f>
        <v>0</v>
      </c>
      <c r="AA11" s="775">
        <f ca="1">ROUNDUP(IFERROR($F11*$E11*CHOOSE(AA$7,
IFERROR(SUMPRODUCT('6. Patients'!CT$10:CT$107,OFFSET('6. Patients'!$DN$9,1,MATCH($D11,'6. Patients'!$DO$9:$FL$9,0),ROWS('6. Patients'!EG$10:EG$107))),0)+
IFERROR(SUMPRODUCT('6. Patients'!CT$10:CT$107,OFFSET('6. Patients'!$FM$9,1,MATCH($D11,'6. Patients'!$FN$9:$GG$9,0),ROWS('6. Patients'!EG$10:EG$107))),0)+
IFERROR(SUMPRODUCT('6. Patients'!CT$10:CT$107,OFFSET('6. Patients'!$GH$9,1,MATCH($D11,'6. Patients'!$GI$9:$IF$9,0),ROWS('6. Patients'!EG$10:EG$107))),0)+
IFERROR(SUMPRODUCT('6. Patients'!CT$10:CT$107,OFFSET('6. Patients'!$IG$9,1,MATCH($D11,'6. Patients'!$IH$9:$JA$9,0),ROWS('6. Patients'!EG$10:EG$107))),0),
IFERROR(SUMPRODUCT('6. Patients'!CT$10:CT$107,OFFSET('6. Patients'!$JB$9,1,MATCH($D11,'6. Patients'!$JC$9:$KZ$9,0),ROWS('6. Patients'!EG$10:EG$107))),0)+
IFERROR(SUMPRODUCT('6. Patients'!CT$10:CT$107,OFFSET('6. Patients'!$LA$9,1,MATCH($D11,'6. Patients'!$LB$9:$LU$9,0),ROWS('6. Patients'!EG$10:EG$107))),0)+
IFERROR(SUMPRODUCT('6. Patients'!CT$10:CT$107,OFFSET('6. Patients'!$LV$9,1,MATCH($D11,'6. Patients'!$LW$9:$NT$9,0),ROWS('6. Patients'!EG$10:EG$107))),0)+
IFERROR(SUMPRODUCT('6. Patients'!CT$10:CT$107,OFFSET('6. Patients'!$NU$9,1,MATCH($D11,'6. Patients'!$NV$9:$OO$9,0),ROWS('6. Patients'!EG$10:EG$107))),0),
IFERROR(SUMPRODUCT('6. Patients'!CT$10:CT$107,OFFSET('6. Patients'!$OP$9,1,MATCH($D11,'6. Patients'!$OQ$9:$QN$9,0),ROWS('6. Patients'!EG$10:EG$107))),0)+
IFERROR(SUMPRODUCT('6. Patients'!CT$10:CT$107,OFFSET('6. Patients'!$QO$9,1,MATCH($D11,'6. Patients'!$QP$9:$RI$9,0),ROWS('6. Patients'!EG$10:EG$107))),0)+
IFERROR(SUMPRODUCT('6. Patients'!CT$10:CT$107,OFFSET('6. Patients'!$RJ$9,1,MATCH($D11,'6. Patients'!$RK$9:$TH$9,0),ROWS('6. Patients'!EG$10:EG$107))),0)+
IFERROR(SUMPRODUCT('6. Patients'!CT$10:CT$107,OFFSET('6. Patients'!$TI$9,1,MATCH($D11,'6. Patients'!$TJ$9:$UC$9,0),ROWS('6. Patients'!EG$10:EG$107))),0))+
IFERROR(VLOOKUP($D11,$H$116:$L$146,COLUMNS($H$115:$J$115)-1+AA$7,0)*$E11*$F11*'1. General Inputs'!$J$25,0),0),0)</f>
        <v>0</v>
      </c>
      <c r="AB11" s="775">
        <f ca="1">ROUNDUP(IFERROR($F11*$E11*CHOOSE(AB$7,
IFERROR(SUMPRODUCT('6. Patients'!CU$10:CU$107,OFFSET('6. Patients'!$DN$9,1,MATCH($D11,'6. Patients'!$DO$9:$FL$9,0),ROWS('6. Patients'!EH$10:EH$107))),0)+
IFERROR(SUMPRODUCT('6. Patients'!CU$10:CU$107,OFFSET('6. Patients'!$FM$9,1,MATCH($D11,'6. Patients'!$FN$9:$GG$9,0),ROWS('6. Patients'!EH$10:EH$107))),0)+
IFERROR(SUMPRODUCT('6. Patients'!CU$10:CU$107,OFFSET('6. Patients'!$GH$9,1,MATCH($D11,'6. Patients'!$GI$9:$IF$9,0),ROWS('6. Patients'!EH$10:EH$107))),0)+
IFERROR(SUMPRODUCT('6. Patients'!CU$10:CU$107,OFFSET('6. Patients'!$IG$9,1,MATCH($D11,'6. Patients'!$IH$9:$JA$9,0),ROWS('6. Patients'!EH$10:EH$107))),0),
IFERROR(SUMPRODUCT('6. Patients'!CU$10:CU$107,OFFSET('6. Patients'!$JB$9,1,MATCH($D11,'6. Patients'!$JC$9:$KZ$9,0),ROWS('6. Patients'!EH$10:EH$107))),0)+
IFERROR(SUMPRODUCT('6. Patients'!CU$10:CU$107,OFFSET('6. Patients'!$LA$9,1,MATCH($D11,'6. Patients'!$LB$9:$LU$9,0),ROWS('6. Patients'!EH$10:EH$107))),0)+
IFERROR(SUMPRODUCT('6. Patients'!CU$10:CU$107,OFFSET('6. Patients'!$LV$9,1,MATCH($D11,'6. Patients'!$LW$9:$NT$9,0),ROWS('6. Patients'!EH$10:EH$107))),0)+
IFERROR(SUMPRODUCT('6. Patients'!CU$10:CU$107,OFFSET('6. Patients'!$NU$9,1,MATCH($D11,'6. Patients'!$NV$9:$OO$9,0),ROWS('6. Patients'!EH$10:EH$107))),0),
IFERROR(SUMPRODUCT('6. Patients'!CU$10:CU$107,OFFSET('6. Patients'!$OP$9,1,MATCH($D11,'6. Patients'!$OQ$9:$QN$9,0),ROWS('6. Patients'!EH$10:EH$107))),0)+
IFERROR(SUMPRODUCT('6. Patients'!CU$10:CU$107,OFFSET('6. Patients'!$QO$9,1,MATCH($D11,'6. Patients'!$QP$9:$RI$9,0),ROWS('6. Patients'!EH$10:EH$107))),0)+
IFERROR(SUMPRODUCT('6. Patients'!CU$10:CU$107,OFFSET('6. Patients'!$RJ$9,1,MATCH($D11,'6. Patients'!$RK$9:$TH$9,0),ROWS('6. Patients'!EH$10:EH$107))),0)+
IFERROR(SUMPRODUCT('6. Patients'!CU$10:CU$107,OFFSET('6. Patients'!$TI$9,1,MATCH($D11,'6. Patients'!$TJ$9:$UC$9,0),ROWS('6. Patients'!EH$10:EH$107))),0))+
IFERROR(VLOOKUP($D11,$H$116:$L$146,COLUMNS($H$115:$J$115)-1+AB$7,0)*$E11*$F11*'1. General Inputs'!$J$25,0),0),0)</f>
        <v>0</v>
      </c>
      <c r="AC11" s="775">
        <f ca="1">ROUNDUP(IFERROR($F11*$E11*CHOOSE(AC$7,
IFERROR(SUMPRODUCT('6. Patients'!CV$10:CV$107,OFFSET('6. Patients'!$DN$9,1,MATCH($D11,'6. Patients'!$DO$9:$FL$9,0),ROWS('6. Patients'!EI$10:EI$107))),0)+
IFERROR(SUMPRODUCT('6. Patients'!CV$10:CV$107,OFFSET('6. Patients'!$FM$9,1,MATCH($D11,'6. Patients'!$FN$9:$GG$9,0),ROWS('6. Patients'!EI$10:EI$107))),0)+
IFERROR(SUMPRODUCT('6. Patients'!CV$10:CV$107,OFFSET('6. Patients'!$GH$9,1,MATCH($D11,'6. Patients'!$GI$9:$IF$9,0),ROWS('6. Patients'!EI$10:EI$107))),0)+
IFERROR(SUMPRODUCT('6. Patients'!CV$10:CV$107,OFFSET('6. Patients'!$IG$9,1,MATCH($D11,'6. Patients'!$IH$9:$JA$9,0),ROWS('6. Patients'!EI$10:EI$107))),0),
IFERROR(SUMPRODUCT('6. Patients'!CV$10:CV$107,OFFSET('6. Patients'!$JB$9,1,MATCH($D11,'6. Patients'!$JC$9:$KZ$9,0),ROWS('6. Patients'!EI$10:EI$107))),0)+
IFERROR(SUMPRODUCT('6. Patients'!CV$10:CV$107,OFFSET('6. Patients'!$LA$9,1,MATCH($D11,'6. Patients'!$LB$9:$LU$9,0),ROWS('6. Patients'!EI$10:EI$107))),0)+
IFERROR(SUMPRODUCT('6. Patients'!CV$10:CV$107,OFFSET('6. Patients'!$LV$9,1,MATCH($D11,'6. Patients'!$LW$9:$NT$9,0),ROWS('6. Patients'!EI$10:EI$107))),0)+
IFERROR(SUMPRODUCT('6. Patients'!CV$10:CV$107,OFFSET('6. Patients'!$NU$9,1,MATCH($D11,'6. Patients'!$NV$9:$OO$9,0),ROWS('6. Patients'!EI$10:EI$107))),0),
IFERROR(SUMPRODUCT('6. Patients'!CV$10:CV$107,OFFSET('6. Patients'!$OP$9,1,MATCH($D11,'6. Patients'!$OQ$9:$QN$9,0),ROWS('6. Patients'!EI$10:EI$107))),0)+
IFERROR(SUMPRODUCT('6. Patients'!CV$10:CV$107,OFFSET('6. Patients'!$QO$9,1,MATCH($D11,'6. Patients'!$QP$9:$RI$9,0),ROWS('6. Patients'!EI$10:EI$107))),0)+
IFERROR(SUMPRODUCT('6. Patients'!CV$10:CV$107,OFFSET('6. Patients'!$RJ$9,1,MATCH($D11,'6. Patients'!$RK$9:$TH$9,0),ROWS('6. Patients'!EI$10:EI$107))),0)+
IFERROR(SUMPRODUCT('6. Patients'!CV$10:CV$107,OFFSET('6. Patients'!$TI$9,1,MATCH($D11,'6. Patients'!$TJ$9:$UC$9,0),ROWS('6. Patients'!EI$10:EI$107))),0))+
IFERROR(VLOOKUP($D11,$H$116:$L$146,COLUMNS($H$115:$J$115)-1+AC$7,0)*$E11*$F11*'1. General Inputs'!$J$25,0),0),0)</f>
        <v>0</v>
      </c>
      <c r="AD11" s="775">
        <f ca="1">ROUNDUP(IFERROR($F11*$E11*CHOOSE(AD$7,
IFERROR(SUMPRODUCT('6. Patients'!CW$10:CW$107,OFFSET('6. Patients'!$DN$9,1,MATCH($D11,'6. Patients'!$DO$9:$FL$9,0),ROWS('6. Patients'!EJ$10:EJ$107))),0)+
IFERROR(SUMPRODUCT('6. Patients'!CW$10:CW$107,OFFSET('6. Patients'!$FM$9,1,MATCH($D11,'6. Patients'!$FN$9:$GG$9,0),ROWS('6. Patients'!EJ$10:EJ$107))),0)+
IFERROR(SUMPRODUCT('6. Patients'!CW$10:CW$107,OFFSET('6. Patients'!$GH$9,1,MATCH($D11,'6. Patients'!$GI$9:$IF$9,0),ROWS('6. Patients'!EJ$10:EJ$107))),0)+
IFERROR(SUMPRODUCT('6. Patients'!CW$10:CW$107,OFFSET('6. Patients'!$IG$9,1,MATCH($D11,'6. Patients'!$IH$9:$JA$9,0),ROWS('6. Patients'!EJ$10:EJ$107))),0),
IFERROR(SUMPRODUCT('6. Patients'!CW$10:CW$107,OFFSET('6. Patients'!$JB$9,1,MATCH($D11,'6. Patients'!$JC$9:$KZ$9,0),ROWS('6. Patients'!EJ$10:EJ$107))),0)+
IFERROR(SUMPRODUCT('6. Patients'!CW$10:CW$107,OFFSET('6. Patients'!$LA$9,1,MATCH($D11,'6. Patients'!$LB$9:$LU$9,0),ROWS('6. Patients'!EJ$10:EJ$107))),0)+
IFERROR(SUMPRODUCT('6. Patients'!CW$10:CW$107,OFFSET('6. Patients'!$LV$9,1,MATCH($D11,'6. Patients'!$LW$9:$NT$9,0),ROWS('6. Patients'!EJ$10:EJ$107))),0)+
IFERROR(SUMPRODUCT('6. Patients'!CW$10:CW$107,OFFSET('6. Patients'!$NU$9,1,MATCH($D11,'6. Patients'!$NV$9:$OO$9,0),ROWS('6. Patients'!EJ$10:EJ$107))),0),
IFERROR(SUMPRODUCT('6. Patients'!CW$10:CW$107,OFFSET('6. Patients'!$OP$9,1,MATCH($D11,'6. Patients'!$OQ$9:$QN$9,0),ROWS('6. Patients'!EJ$10:EJ$107))),0)+
IFERROR(SUMPRODUCT('6. Patients'!CW$10:CW$107,OFFSET('6. Patients'!$QO$9,1,MATCH($D11,'6. Patients'!$QP$9:$RI$9,0),ROWS('6. Patients'!EJ$10:EJ$107))),0)+
IFERROR(SUMPRODUCT('6. Patients'!CW$10:CW$107,OFFSET('6. Patients'!$RJ$9,1,MATCH($D11,'6. Patients'!$RK$9:$TH$9,0),ROWS('6. Patients'!EJ$10:EJ$107))),0)+
IFERROR(SUMPRODUCT('6. Patients'!CW$10:CW$107,OFFSET('6. Patients'!$TI$9,1,MATCH($D11,'6. Patients'!$TJ$9:$UC$9,0),ROWS('6. Patients'!EJ$10:EJ$107))),0))+
IFERROR(VLOOKUP($D11,$H$116:$L$146,COLUMNS($H$115:$J$115)-1+AD$7,0)*$E11*$F11*'1. General Inputs'!$J$25,0),0),0)</f>
        <v>0</v>
      </c>
      <c r="AE11" s="775">
        <f ca="1">ROUNDUP(IFERROR($F11*$E11*CHOOSE(AE$7,
IFERROR(SUMPRODUCT('6. Patients'!CX$10:CX$107,OFFSET('6. Patients'!$DN$9,1,MATCH($D11,'6. Patients'!$DO$9:$FL$9,0),ROWS('6. Patients'!EK$10:EK$107))),0)+
IFERROR(SUMPRODUCT('6. Patients'!CX$10:CX$107,OFFSET('6. Patients'!$FM$9,1,MATCH($D11,'6. Patients'!$FN$9:$GG$9,0),ROWS('6. Patients'!EK$10:EK$107))),0)+
IFERROR(SUMPRODUCT('6. Patients'!CX$10:CX$107,OFFSET('6. Patients'!$GH$9,1,MATCH($D11,'6. Patients'!$GI$9:$IF$9,0),ROWS('6. Patients'!EK$10:EK$107))),0)+
IFERROR(SUMPRODUCT('6. Patients'!CX$10:CX$107,OFFSET('6. Patients'!$IG$9,1,MATCH($D11,'6. Patients'!$IH$9:$JA$9,0),ROWS('6. Patients'!EK$10:EK$107))),0),
IFERROR(SUMPRODUCT('6. Patients'!CX$10:CX$107,OFFSET('6. Patients'!$JB$9,1,MATCH($D11,'6. Patients'!$JC$9:$KZ$9,0),ROWS('6. Patients'!EK$10:EK$107))),0)+
IFERROR(SUMPRODUCT('6. Patients'!CX$10:CX$107,OFFSET('6. Patients'!$LA$9,1,MATCH($D11,'6. Patients'!$LB$9:$LU$9,0),ROWS('6. Patients'!EK$10:EK$107))),0)+
IFERROR(SUMPRODUCT('6. Patients'!CX$10:CX$107,OFFSET('6. Patients'!$LV$9,1,MATCH($D11,'6. Patients'!$LW$9:$NT$9,0),ROWS('6. Patients'!EK$10:EK$107))),0)+
IFERROR(SUMPRODUCT('6. Patients'!CX$10:CX$107,OFFSET('6. Patients'!$NU$9,1,MATCH($D11,'6. Patients'!$NV$9:$OO$9,0),ROWS('6. Patients'!EK$10:EK$107))),0),
IFERROR(SUMPRODUCT('6. Patients'!CX$10:CX$107,OFFSET('6. Patients'!$OP$9,1,MATCH($D11,'6. Patients'!$OQ$9:$QN$9,0),ROWS('6. Patients'!EK$10:EK$107))),0)+
IFERROR(SUMPRODUCT('6. Patients'!CX$10:CX$107,OFFSET('6. Patients'!$QO$9,1,MATCH($D11,'6. Patients'!$QP$9:$RI$9,0),ROWS('6. Patients'!EK$10:EK$107))),0)+
IFERROR(SUMPRODUCT('6. Patients'!CX$10:CX$107,OFFSET('6. Patients'!$RJ$9,1,MATCH($D11,'6. Patients'!$RK$9:$TH$9,0),ROWS('6. Patients'!EK$10:EK$107))),0)+
IFERROR(SUMPRODUCT('6. Patients'!CX$10:CX$107,OFFSET('6. Patients'!$TI$9,1,MATCH($D11,'6. Patients'!$TJ$9:$UC$9,0),ROWS('6. Patients'!EK$10:EK$107))),0))+
IFERROR(VLOOKUP($D11,$H$116:$L$146,COLUMNS($H$115:$J$115)-1+AE$7,0)*$E11*$F11*'1. General Inputs'!$J$25,0),0),0)</f>
        <v>0</v>
      </c>
      <c r="AF11" s="775">
        <f ca="1">ROUNDUP(IFERROR($F11*$E11*CHOOSE(AF$7,
IFERROR(SUMPRODUCT('6. Patients'!CY$10:CY$107,OFFSET('6. Patients'!$DN$9,1,MATCH($D11,'6. Patients'!$DO$9:$FL$9,0),ROWS('6. Patients'!EL$10:EL$107))),0)+
IFERROR(SUMPRODUCT('6. Patients'!CY$10:CY$107,OFFSET('6. Patients'!$FM$9,1,MATCH($D11,'6. Patients'!$FN$9:$GG$9,0),ROWS('6. Patients'!EL$10:EL$107))),0)+
IFERROR(SUMPRODUCT('6. Patients'!CY$10:CY$107,OFFSET('6. Patients'!$GH$9,1,MATCH($D11,'6. Patients'!$GI$9:$IF$9,0),ROWS('6. Patients'!EL$10:EL$107))),0)+
IFERROR(SUMPRODUCT('6. Patients'!CY$10:CY$107,OFFSET('6. Patients'!$IG$9,1,MATCH($D11,'6. Patients'!$IH$9:$JA$9,0),ROWS('6. Patients'!EL$10:EL$107))),0),
IFERROR(SUMPRODUCT('6. Patients'!CY$10:CY$107,OFFSET('6. Patients'!$JB$9,1,MATCH($D11,'6. Patients'!$JC$9:$KZ$9,0),ROWS('6. Patients'!EL$10:EL$107))),0)+
IFERROR(SUMPRODUCT('6. Patients'!CY$10:CY$107,OFFSET('6. Patients'!$LA$9,1,MATCH($D11,'6. Patients'!$LB$9:$LU$9,0),ROWS('6. Patients'!EL$10:EL$107))),0)+
IFERROR(SUMPRODUCT('6. Patients'!CY$10:CY$107,OFFSET('6. Patients'!$LV$9,1,MATCH($D11,'6. Patients'!$LW$9:$NT$9,0),ROWS('6. Patients'!EL$10:EL$107))),0)+
IFERROR(SUMPRODUCT('6. Patients'!CY$10:CY$107,OFFSET('6. Patients'!$NU$9,1,MATCH($D11,'6. Patients'!$NV$9:$OO$9,0),ROWS('6. Patients'!EL$10:EL$107))),0),
IFERROR(SUMPRODUCT('6. Patients'!CY$10:CY$107,OFFSET('6. Patients'!$OP$9,1,MATCH($D11,'6. Patients'!$OQ$9:$QN$9,0),ROWS('6. Patients'!EL$10:EL$107))),0)+
IFERROR(SUMPRODUCT('6. Patients'!CY$10:CY$107,OFFSET('6. Patients'!$QO$9,1,MATCH($D11,'6. Patients'!$QP$9:$RI$9,0),ROWS('6. Patients'!EL$10:EL$107))),0)+
IFERROR(SUMPRODUCT('6. Patients'!CY$10:CY$107,OFFSET('6. Patients'!$RJ$9,1,MATCH($D11,'6. Patients'!$RK$9:$TH$9,0),ROWS('6. Patients'!EL$10:EL$107))),0)+
IFERROR(SUMPRODUCT('6. Patients'!CY$10:CY$107,OFFSET('6. Patients'!$TI$9,1,MATCH($D11,'6. Patients'!$TJ$9:$UC$9,0),ROWS('6. Patients'!EL$10:EL$107))),0))+
IFERROR(VLOOKUP($D11,$H$116:$L$146,COLUMNS($H$115:$J$115)-1+AF$7,0)*$E11*$F11*'1. General Inputs'!$J$25,0),0),0)</f>
        <v>0</v>
      </c>
      <c r="AG11" s="775">
        <f ca="1">ROUNDUP(IFERROR($F11*$E11*CHOOSE(AG$7,
IFERROR(SUMPRODUCT('6. Patients'!CZ$10:CZ$107,OFFSET('6. Patients'!$DN$9,1,MATCH($D11,'6. Patients'!$DO$9:$FL$9,0),ROWS('6. Patients'!EM$10:EM$107))),0)+
IFERROR(SUMPRODUCT('6. Patients'!CZ$10:CZ$107,OFFSET('6. Patients'!$FM$9,1,MATCH($D11,'6. Patients'!$FN$9:$GG$9,0),ROWS('6. Patients'!EM$10:EM$107))),0)+
IFERROR(SUMPRODUCT('6. Patients'!CZ$10:CZ$107,OFFSET('6. Patients'!$GH$9,1,MATCH($D11,'6. Patients'!$GI$9:$IF$9,0),ROWS('6. Patients'!EM$10:EM$107))),0)+
IFERROR(SUMPRODUCT('6. Patients'!CZ$10:CZ$107,OFFSET('6. Patients'!$IG$9,1,MATCH($D11,'6. Patients'!$IH$9:$JA$9,0),ROWS('6. Patients'!EM$10:EM$107))),0),
IFERROR(SUMPRODUCT('6. Patients'!CZ$10:CZ$107,OFFSET('6. Patients'!$JB$9,1,MATCH($D11,'6. Patients'!$JC$9:$KZ$9,0),ROWS('6. Patients'!EM$10:EM$107))),0)+
IFERROR(SUMPRODUCT('6. Patients'!CZ$10:CZ$107,OFFSET('6. Patients'!$LA$9,1,MATCH($D11,'6. Patients'!$LB$9:$LU$9,0),ROWS('6. Patients'!EM$10:EM$107))),0)+
IFERROR(SUMPRODUCT('6. Patients'!CZ$10:CZ$107,OFFSET('6. Patients'!$LV$9,1,MATCH($D11,'6. Patients'!$LW$9:$NT$9,0),ROWS('6. Patients'!EM$10:EM$107))),0)+
IFERROR(SUMPRODUCT('6. Patients'!CZ$10:CZ$107,OFFSET('6. Patients'!$NU$9,1,MATCH($D11,'6. Patients'!$NV$9:$OO$9,0),ROWS('6. Patients'!EM$10:EM$107))),0),
IFERROR(SUMPRODUCT('6. Patients'!CZ$10:CZ$107,OFFSET('6. Patients'!$OP$9,1,MATCH($D11,'6. Patients'!$OQ$9:$QN$9,0),ROWS('6. Patients'!EM$10:EM$107))),0)+
IFERROR(SUMPRODUCT('6. Patients'!CZ$10:CZ$107,OFFSET('6. Patients'!$QO$9,1,MATCH($D11,'6. Patients'!$QP$9:$RI$9,0),ROWS('6. Patients'!EM$10:EM$107))),0)+
IFERROR(SUMPRODUCT('6. Patients'!CZ$10:CZ$107,OFFSET('6. Patients'!$RJ$9,1,MATCH($D11,'6. Patients'!$RK$9:$TH$9,0),ROWS('6. Patients'!EM$10:EM$107))),0)+
IFERROR(SUMPRODUCT('6. Patients'!CZ$10:CZ$107,OFFSET('6. Patients'!$TI$9,1,MATCH($D11,'6. Patients'!$TJ$9:$UC$9,0),ROWS('6. Patients'!EM$10:EM$107))),0))+
IFERROR(VLOOKUP($D11,$H$116:$L$146,COLUMNS($H$115:$J$115)-1+AG$7,0)*$E11*$F11*'1. General Inputs'!$J$25,0),0),0)</f>
        <v>0</v>
      </c>
      <c r="AH11" s="775">
        <f ca="1">ROUNDUP(IFERROR($F11*$E11*CHOOSE(AH$7,
IFERROR(SUMPRODUCT('6. Patients'!DA$10:DA$107,OFFSET('6. Patients'!$DN$9,1,MATCH($D11,'6. Patients'!$DO$9:$FL$9,0),ROWS('6. Patients'!EN$10:EN$107))),0)+
IFERROR(SUMPRODUCT('6. Patients'!DA$10:DA$107,OFFSET('6. Patients'!$FM$9,1,MATCH($D11,'6. Patients'!$FN$9:$GG$9,0),ROWS('6. Patients'!EN$10:EN$107))),0)+
IFERROR(SUMPRODUCT('6. Patients'!DA$10:DA$107,OFFSET('6. Patients'!$GH$9,1,MATCH($D11,'6. Patients'!$GI$9:$IF$9,0),ROWS('6. Patients'!EN$10:EN$107))),0)+
IFERROR(SUMPRODUCT('6. Patients'!DA$10:DA$107,OFFSET('6. Patients'!$IG$9,1,MATCH($D11,'6. Patients'!$IH$9:$JA$9,0),ROWS('6. Patients'!EN$10:EN$107))),0),
IFERROR(SUMPRODUCT('6. Patients'!DA$10:DA$107,OFFSET('6. Patients'!$JB$9,1,MATCH($D11,'6. Patients'!$JC$9:$KZ$9,0),ROWS('6. Patients'!EN$10:EN$107))),0)+
IFERROR(SUMPRODUCT('6. Patients'!DA$10:DA$107,OFFSET('6. Patients'!$LA$9,1,MATCH($D11,'6. Patients'!$LB$9:$LU$9,0),ROWS('6. Patients'!EN$10:EN$107))),0)+
IFERROR(SUMPRODUCT('6. Patients'!DA$10:DA$107,OFFSET('6. Patients'!$LV$9,1,MATCH($D11,'6. Patients'!$LW$9:$NT$9,0),ROWS('6. Patients'!EN$10:EN$107))),0)+
IFERROR(SUMPRODUCT('6. Patients'!DA$10:DA$107,OFFSET('6. Patients'!$NU$9,1,MATCH($D11,'6. Patients'!$NV$9:$OO$9,0),ROWS('6. Patients'!EN$10:EN$107))),0),
IFERROR(SUMPRODUCT('6. Patients'!DA$10:DA$107,OFFSET('6. Patients'!$OP$9,1,MATCH($D11,'6. Patients'!$OQ$9:$QN$9,0),ROWS('6. Patients'!EN$10:EN$107))),0)+
IFERROR(SUMPRODUCT('6. Patients'!DA$10:DA$107,OFFSET('6. Patients'!$QO$9,1,MATCH($D11,'6. Patients'!$QP$9:$RI$9,0),ROWS('6. Patients'!EN$10:EN$107))),0)+
IFERROR(SUMPRODUCT('6. Patients'!DA$10:DA$107,OFFSET('6. Patients'!$RJ$9,1,MATCH($D11,'6. Patients'!$RK$9:$TH$9,0),ROWS('6. Patients'!EN$10:EN$107))),0)+
IFERROR(SUMPRODUCT('6. Patients'!DA$10:DA$107,OFFSET('6. Patients'!$TI$9,1,MATCH($D11,'6. Patients'!$TJ$9:$UC$9,0),ROWS('6. Patients'!EN$10:EN$107))),0))+
IFERROR(VLOOKUP($D11,$H$116:$L$146,COLUMNS($H$115:$J$115)-1+AH$7,0)*$E11*$F11*'1. General Inputs'!$J$25,0),0),0)</f>
        <v>0</v>
      </c>
      <c r="AI11" s="775">
        <f ca="1">ROUNDUP(IFERROR($F11*$E11*CHOOSE(AI$7,
IFERROR(SUMPRODUCT('6. Patients'!DB$10:DB$107,OFFSET('6. Patients'!$DN$9,1,MATCH($D11,'6. Patients'!$DO$9:$FL$9,0),ROWS('6. Patients'!EO$10:EO$107))),0)+
IFERROR(SUMPRODUCT('6. Patients'!DB$10:DB$107,OFFSET('6. Patients'!$FM$9,1,MATCH($D11,'6. Patients'!$FN$9:$GG$9,0),ROWS('6. Patients'!EO$10:EO$107))),0)+
IFERROR(SUMPRODUCT('6. Patients'!DB$10:DB$107,OFFSET('6. Patients'!$GH$9,1,MATCH($D11,'6. Patients'!$GI$9:$IF$9,0),ROWS('6. Patients'!EO$10:EO$107))),0)+
IFERROR(SUMPRODUCT('6. Patients'!DB$10:DB$107,OFFSET('6. Patients'!$IG$9,1,MATCH($D11,'6. Patients'!$IH$9:$JA$9,0),ROWS('6. Patients'!EO$10:EO$107))),0),
IFERROR(SUMPRODUCT('6. Patients'!DB$10:DB$107,OFFSET('6. Patients'!$JB$9,1,MATCH($D11,'6. Patients'!$JC$9:$KZ$9,0),ROWS('6. Patients'!EO$10:EO$107))),0)+
IFERROR(SUMPRODUCT('6. Patients'!DB$10:DB$107,OFFSET('6. Patients'!$LA$9,1,MATCH($D11,'6. Patients'!$LB$9:$LU$9,0),ROWS('6. Patients'!EO$10:EO$107))),0)+
IFERROR(SUMPRODUCT('6. Patients'!DB$10:DB$107,OFFSET('6. Patients'!$LV$9,1,MATCH($D11,'6. Patients'!$LW$9:$NT$9,0),ROWS('6. Patients'!EO$10:EO$107))),0)+
IFERROR(SUMPRODUCT('6. Patients'!DB$10:DB$107,OFFSET('6. Patients'!$NU$9,1,MATCH($D11,'6. Patients'!$NV$9:$OO$9,0),ROWS('6. Patients'!EO$10:EO$107))),0),
IFERROR(SUMPRODUCT('6. Patients'!DB$10:DB$107,OFFSET('6. Patients'!$OP$9,1,MATCH($D11,'6. Patients'!$OQ$9:$QN$9,0),ROWS('6. Patients'!EO$10:EO$107))),0)+
IFERROR(SUMPRODUCT('6. Patients'!DB$10:DB$107,OFFSET('6. Patients'!$QO$9,1,MATCH($D11,'6. Patients'!$QP$9:$RI$9,0),ROWS('6. Patients'!EO$10:EO$107))),0)+
IFERROR(SUMPRODUCT('6. Patients'!DB$10:DB$107,OFFSET('6. Patients'!$RJ$9,1,MATCH($D11,'6. Patients'!$RK$9:$TH$9,0),ROWS('6. Patients'!EO$10:EO$107))),0)+
IFERROR(SUMPRODUCT('6. Patients'!DB$10:DB$107,OFFSET('6. Patients'!$TI$9,1,MATCH($D11,'6. Patients'!$TJ$9:$UC$9,0),ROWS('6. Patients'!EO$10:EO$107))),0))+
IFERROR(VLOOKUP($D11,$H$116:$L$146,COLUMNS($H$115:$J$115)-1+AI$7,0)*$E11*$F11*'1. General Inputs'!$J$25,0),0),0)</f>
        <v>0</v>
      </c>
      <c r="AJ11" s="775">
        <f ca="1">ROUNDUP(IFERROR($F11*$E11*CHOOSE(AJ$7,
IFERROR(SUMPRODUCT('6. Patients'!DC$10:DC$107,OFFSET('6. Patients'!$DN$9,1,MATCH($D11,'6. Patients'!$DO$9:$FL$9,0),ROWS('6. Patients'!EP$10:EP$107))),0)+
IFERROR(SUMPRODUCT('6. Patients'!DC$10:DC$107,OFFSET('6. Patients'!$FM$9,1,MATCH($D11,'6. Patients'!$FN$9:$GG$9,0),ROWS('6. Patients'!EP$10:EP$107))),0)+
IFERROR(SUMPRODUCT('6. Patients'!DC$10:DC$107,OFFSET('6. Patients'!$GH$9,1,MATCH($D11,'6. Patients'!$GI$9:$IF$9,0),ROWS('6. Patients'!EP$10:EP$107))),0)+
IFERROR(SUMPRODUCT('6. Patients'!DC$10:DC$107,OFFSET('6. Patients'!$IG$9,1,MATCH($D11,'6. Patients'!$IH$9:$JA$9,0),ROWS('6. Patients'!EP$10:EP$107))),0),
IFERROR(SUMPRODUCT('6. Patients'!DC$10:DC$107,OFFSET('6. Patients'!$JB$9,1,MATCH($D11,'6. Patients'!$JC$9:$KZ$9,0),ROWS('6. Patients'!EP$10:EP$107))),0)+
IFERROR(SUMPRODUCT('6. Patients'!DC$10:DC$107,OFFSET('6. Patients'!$LA$9,1,MATCH($D11,'6. Patients'!$LB$9:$LU$9,0),ROWS('6. Patients'!EP$10:EP$107))),0)+
IFERROR(SUMPRODUCT('6. Patients'!DC$10:DC$107,OFFSET('6. Patients'!$LV$9,1,MATCH($D11,'6. Patients'!$LW$9:$NT$9,0),ROWS('6. Patients'!EP$10:EP$107))),0)+
IFERROR(SUMPRODUCT('6. Patients'!DC$10:DC$107,OFFSET('6. Patients'!$NU$9,1,MATCH($D11,'6. Patients'!$NV$9:$OO$9,0),ROWS('6. Patients'!EP$10:EP$107))),0),
IFERROR(SUMPRODUCT('6. Patients'!DC$10:DC$107,OFFSET('6. Patients'!$OP$9,1,MATCH($D11,'6. Patients'!$OQ$9:$QN$9,0),ROWS('6. Patients'!EP$10:EP$107))),0)+
IFERROR(SUMPRODUCT('6. Patients'!DC$10:DC$107,OFFSET('6. Patients'!$QO$9,1,MATCH($D11,'6. Patients'!$QP$9:$RI$9,0),ROWS('6. Patients'!EP$10:EP$107))),0)+
IFERROR(SUMPRODUCT('6. Patients'!DC$10:DC$107,OFFSET('6. Patients'!$RJ$9,1,MATCH($D11,'6. Patients'!$RK$9:$TH$9,0),ROWS('6. Patients'!EP$10:EP$107))),0)+
IFERROR(SUMPRODUCT('6. Patients'!DC$10:DC$107,OFFSET('6. Patients'!$TI$9,1,MATCH($D11,'6. Patients'!$TJ$9:$UC$9,0),ROWS('6. Patients'!EP$10:EP$107))),0))+
IFERROR(VLOOKUP($D11,$H$116:$L$146,COLUMNS($H$115:$J$115)-1+AJ$7,0)*$E11*$F11*'1. General Inputs'!$J$25,0),0),0)</f>
        <v>0</v>
      </c>
      <c r="AK11" s="775">
        <f ca="1">ROUNDUP(IFERROR($F11*$E11*CHOOSE(AK$7,
IFERROR(SUMPRODUCT('6. Patients'!DD$10:DD$107,OFFSET('6. Patients'!$DN$9,1,MATCH($D11,'6. Patients'!$DO$9:$FL$9,0),ROWS('6. Patients'!EQ$10:EQ$107))),0)+
IFERROR(SUMPRODUCT('6. Patients'!DD$10:DD$107,OFFSET('6. Patients'!$FM$9,1,MATCH($D11,'6. Patients'!$FN$9:$GG$9,0),ROWS('6. Patients'!EQ$10:EQ$107))),0)+
IFERROR(SUMPRODUCT('6. Patients'!DD$10:DD$107,OFFSET('6. Patients'!$GH$9,1,MATCH($D11,'6. Patients'!$GI$9:$IF$9,0),ROWS('6. Patients'!EQ$10:EQ$107))),0)+
IFERROR(SUMPRODUCT('6. Patients'!DD$10:DD$107,OFFSET('6. Patients'!$IG$9,1,MATCH($D11,'6. Patients'!$IH$9:$JA$9,0),ROWS('6. Patients'!EQ$10:EQ$107))),0),
IFERROR(SUMPRODUCT('6. Patients'!DD$10:DD$107,OFFSET('6. Patients'!$JB$9,1,MATCH($D11,'6. Patients'!$JC$9:$KZ$9,0),ROWS('6. Patients'!EQ$10:EQ$107))),0)+
IFERROR(SUMPRODUCT('6. Patients'!DD$10:DD$107,OFFSET('6. Patients'!$LA$9,1,MATCH($D11,'6. Patients'!$LB$9:$LU$9,0),ROWS('6. Patients'!EQ$10:EQ$107))),0)+
IFERROR(SUMPRODUCT('6. Patients'!DD$10:DD$107,OFFSET('6. Patients'!$LV$9,1,MATCH($D11,'6. Patients'!$LW$9:$NT$9,0),ROWS('6. Patients'!EQ$10:EQ$107))),0)+
IFERROR(SUMPRODUCT('6. Patients'!DD$10:DD$107,OFFSET('6. Patients'!$NU$9,1,MATCH($D11,'6. Patients'!$NV$9:$OO$9,0),ROWS('6. Patients'!EQ$10:EQ$107))),0),
IFERROR(SUMPRODUCT('6. Patients'!DD$10:DD$107,OFFSET('6. Patients'!$OP$9,1,MATCH($D11,'6. Patients'!$OQ$9:$QN$9,0),ROWS('6. Patients'!EQ$10:EQ$107))),0)+
IFERROR(SUMPRODUCT('6. Patients'!DD$10:DD$107,OFFSET('6. Patients'!$QO$9,1,MATCH($D11,'6. Patients'!$QP$9:$RI$9,0),ROWS('6. Patients'!EQ$10:EQ$107))),0)+
IFERROR(SUMPRODUCT('6. Patients'!DD$10:DD$107,OFFSET('6. Patients'!$RJ$9,1,MATCH($D11,'6. Patients'!$RK$9:$TH$9,0),ROWS('6. Patients'!EQ$10:EQ$107))),0)+
IFERROR(SUMPRODUCT('6. Patients'!DD$10:DD$107,OFFSET('6. Patients'!$TI$9,1,MATCH($D11,'6. Patients'!$TJ$9:$UC$9,0),ROWS('6. Patients'!EQ$10:EQ$107))),0))+
IFERROR(VLOOKUP($D11,$H$116:$L$146,COLUMNS($H$115:$J$115)-1+AK$7,0)*$E11*$F11*'1. General Inputs'!$J$25,0),0),0)</f>
        <v>0</v>
      </c>
      <c r="AL11" s="775">
        <f ca="1">ROUNDUP(IFERROR($F11*$E11*CHOOSE(AL$7,
IFERROR(SUMPRODUCT('6. Patients'!DE$10:DE$107,OFFSET('6. Patients'!$DN$9,1,MATCH($D11,'6. Patients'!$DO$9:$FL$9,0),ROWS('6. Patients'!ER$10:ER$107))),0)+
IFERROR(SUMPRODUCT('6. Patients'!DE$10:DE$107,OFFSET('6. Patients'!$FM$9,1,MATCH($D11,'6. Patients'!$FN$9:$GG$9,0),ROWS('6. Patients'!ER$10:ER$107))),0)+
IFERROR(SUMPRODUCT('6. Patients'!DE$10:DE$107,OFFSET('6. Patients'!$GH$9,1,MATCH($D11,'6. Patients'!$GI$9:$IF$9,0),ROWS('6. Patients'!ER$10:ER$107))),0)+
IFERROR(SUMPRODUCT('6. Patients'!DE$10:DE$107,OFFSET('6. Patients'!$IG$9,1,MATCH($D11,'6. Patients'!$IH$9:$JA$9,0),ROWS('6. Patients'!ER$10:ER$107))),0),
IFERROR(SUMPRODUCT('6. Patients'!DE$10:DE$107,OFFSET('6. Patients'!$JB$9,1,MATCH($D11,'6. Patients'!$JC$9:$KZ$9,0),ROWS('6. Patients'!ER$10:ER$107))),0)+
IFERROR(SUMPRODUCT('6. Patients'!DE$10:DE$107,OFFSET('6. Patients'!$LA$9,1,MATCH($D11,'6. Patients'!$LB$9:$LU$9,0),ROWS('6. Patients'!ER$10:ER$107))),0)+
IFERROR(SUMPRODUCT('6. Patients'!DE$10:DE$107,OFFSET('6. Patients'!$LV$9,1,MATCH($D11,'6. Patients'!$LW$9:$NT$9,0),ROWS('6. Patients'!ER$10:ER$107))),0)+
IFERROR(SUMPRODUCT('6. Patients'!DE$10:DE$107,OFFSET('6. Patients'!$NU$9,1,MATCH($D11,'6. Patients'!$NV$9:$OO$9,0),ROWS('6. Patients'!ER$10:ER$107))),0),
IFERROR(SUMPRODUCT('6. Patients'!DE$10:DE$107,OFFSET('6. Patients'!$OP$9,1,MATCH($D11,'6. Patients'!$OQ$9:$QN$9,0),ROWS('6. Patients'!ER$10:ER$107))),0)+
IFERROR(SUMPRODUCT('6. Patients'!DE$10:DE$107,OFFSET('6. Patients'!$QO$9,1,MATCH($D11,'6. Patients'!$QP$9:$RI$9,0),ROWS('6. Patients'!ER$10:ER$107))),0)+
IFERROR(SUMPRODUCT('6. Patients'!DE$10:DE$107,OFFSET('6. Patients'!$RJ$9,1,MATCH($D11,'6. Patients'!$RK$9:$TH$9,0),ROWS('6. Patients'!ER$10:ER$107))),0)+
IFERROR(SUMPRODUCT('6. Patients'!DE$10:DE$107,OFFSET('6. Patients'!$TI$9,1,MATCH($D11,'6. Patients'!$TJ$9:$UC$9,0),ROWS('6. Patients'!ER$10:ER$107))),0))+
IFERROR(VLOOKUP($D11,$H$116:$L$146,COLUMNS($H$115:$J$115)-1+AL$7,0)*$E11*$F11*'1. General Inputs'!$J$25,0),0),0)</f>
        <v>0</v>
      </c>
      <c r="AM11" s="775">
        <f ca="1">ROUNDUP(IFERROR($F11*$E11*CHOOSE(AM$7,
IFERROR(SUMPRODUCT('6. Patients'!DF$10:DF$107,OFFSET('6. Patients'!$DN$9,1,MATCH($D11,'6. Patients'!$DO$9:$FL$9,0),ROWS('6. Patients'!ES$10:ES$107))),0)+
IFERROR(SUMPRODUCT('6. Patients'!DF$10:DF$107,OFFSET('6. Patients'!$FM$9,1,MATCH($D11,'6. Patients'!$FN$9:$GG$9,0),ROWS('6. Patients'!ES$10:ES$107))),0)+
IFERROR(SUMPRODUCT('6. Patients'!DF$10:DF$107,OFFSET('6. Patients'!$GH$9,1,MATCH($D11,'6. Patients'!$GI$9:$IF$9,0),ROWS('6. Patients'!ES$10:ES$107))),0)+
IFERROR(SUMPRODUCT('6. Patients'!DF$10:DF$107,OFFSET('6. Patients'!$IG$9,1,MATCH($D11,'6. Patients'!$IH$9:$JA$9,0),ROWS('6. Patients'!ES$10:ES$107))),0),
IFERROR(SUMPRODUCT('6. Patients'!DF$10:DF$107,OFFSET('6. Patients'!$JB$9,1,MATCH($D11,'6. Patients'!$JC$9:$KZ$9,0),ROWS('6. Patients'!ES$10:ES$107))),0)+
IFERROR(SUMPRODUCT('6. Patients'!DF$10:DF$107,OFFSET('6. Patients'!$LA$9,1,MATCH($D11,'6. Patients'!$LB$9:$LU$9,0),ROWS('6. Patients'!ES$10:ES$107))),0)+
IFERROR(SUMPRODUCT('6. Patients'!DF$10:DF$107,OFFSET('6. Patients'!$LV$9,1,MATCH($D11,'6. Patients'!$LW$9:$NT$9,0),ROWS('6. Patients'!ES$10:ES$107))),0)+
IFERROR(SUMPRODUCT('6. Patients'!DF$10:DF$107,OFFSET('6. Patients'!$NU$9,1,MATCH($D11,'6. Patients'!$NV$9:$OO$9,0),ROWS('6. Patients'!ES$10:ES$107))),0),
IFERROR(SUMPRODUCT('6. Patients'!DF$10:DF$107,OFFSET('6. Patients'!$OP$9,1,MATCH($D11,'6. Patients'!$OQ$9:$QN$9,0),ROWS('6. Patients'!ES$10:ES$107))),0)+
IFERROR(SUMPRODUCT('6. Patients'!DF$10:DF$107,OFFSET('6. Patients'!$QO$9,1,MATCH($D11,'6. Patients'!$QP$9:$RI$9,0),ROWS('6. Patients'!ES$10:ES$107))),0)+
IFERROR(SUMPRODUCT('6. Patients'!DF$10:DF$107,OFFSET('6. Patients'!$RJ$9,1,MATCH($D11,'6. Patients'!$RK$9:$TH$9,0),ROWS('6. Patients'!ES$10:ES$107))),0)+
IFERROR(SUMPRODUCT('6. Patients'!DF$10:DF$107,OFFSET('6. Patients'!$TI$9,1,MATCH($D11,'6. Patients'!$TJ$9:$UC$9,0),ROWS('6. Patients'!ES$10:ES$107))),0))+
IFERROR(VLOOKUP($D11,$H$116:$L$146,COLUMNS($H$115:$J$115)-1+AM$7,0)*$E11*$F11*'1. General Inputs'!$J$25,0),0),0)</f>
        <v>0</v>
      </c>
      <c r="AN11" s="775">
        <f ca="1">ROUNDUP(IFERROR($F11*$E11*CHOOSE(AN$7,
IFERROR(SUMPRODUCT('6. Patients'!DG$10:DG$107,OFFSET('6. Patients'!$DN$9,1,MATCH($D11,'6. Patients'!$DO$9:$FL$9,0),ROWS('6. Patients'!ET$10:ET$107))),0)+
IFERROR(SUMPRODUCT('6. Patients'!DG$10:DG$107,OFFSET('6. Patients'!$FM$9,1,MATCH($D11,'6. Patients'!$FN$9:$GG$9,0),ROWS('6. Patients'!ET$10:ET$107))),0)+
IFERROR(SUMPRODUCT('6. Patients'!DG$10:DG$107,OFFSET('6. Patients'!$GH$9,1,MATCH($D11,'6. Patients'!$GI$9:$IF$9,0),ROWS('6. Patients'!ET$10:ET$107))),0)+
IFERROR(SUMPRODUCT('6. Patients'!DG$10:DG$107,OFFSET('6. Patients'!$IG$9,1,MATCH($D11,'6. Patients'!$IH$9:$JA$9,0),ROWS('6. Patients'!ET$10:ET$107))),0),
IFERROR(SUMPRODUCT('6. Patients'!DG$10:DG$107,OFFSET('6. Patients'!$JB$9,1,MATCH($D11,'6. Patients'!$JC$9:$KZ$9,0),ROWS('6. Patients'!ET$10:ET$107))),0)+
IFERROR(SUMPRODUCT('6. Patients'!DG$10:DG$107,OFFSET('6. Patients'!$LA$9,1,MATCH($D11,'6. Patients'!$LB$9:$LU$9,0),ROWS('6. Patients'!ET$10:ET$107))),0)+
IFERROR(SUMPRODUCT('6. Patients'!DG$10:DG$107,OFFSET('6. Patients'!$LV$9,1,MATCH($D11,'6. Patients'!$LW$9:$NT$9,0),ROWS('6. Patients'!ET$10:ET$107))),0)+
IFERROR(SUMPRODUCT('6. Patients'!DG$10:DG$107,OFFSET('6. Patients'!$NU$9,1,MATCH($D11,'6. Patients'!$NV$9:$OO$9,0),ROWS('6. Patients'!ET$10:ET$107))),0),
IFERROR(SUMPRODUCT('6. Patients'!DG$10:DG$107,OFFSET('6. Patients'!$OP$9,1,MATCH($D11,'6. Patients'!$OQ$9:$QN$9,0),ROWS('6. Patients'!ET$10:ET$107))),0)+
IFERROR(SUMPRODUCT('6. Patients'!DG$10:DG$107,OFFSET('6. Patients'!$QO$9,1,MATCH($D11,'6. Patients'!$QP$9:$RI$9,0),ROWS('6. Patients'!ET$10:ET$107))),0)+
IFERROR(SUMPRODUCT('6. Patients'!DG$10:DG$107,OFFSET('6. Patients'!$RJ$9,1,MATCH($D11,'6. Patients'!$RK$9:$TH$9,0),ROWS('6. Patients'!ET$10:ET$107))),0)+
IFERROR(SUMPRODUCT('6. Patients'!DG$10:DG$107,OFFSET('6. Patients'!$TI$9,1,MATCH($D11,'6. Patients'!$TJ$9:$UC$9,0),ROWS('6. Patients'!ET$10:ET$107))),0))+
IFERROR(VLOOKUP($D11,$H$116:$L$146,COLUMNS($H$115:$J$115)-1+AN$7,0)*$E11*$F11*'1. General Inputs'!$J$25,0),0),0)</f>
        <v>0</v>
      </c>
      <c r="AO11" s="775">
        <f ca="1">ROUNDUP(IFERROR($F11*$E11*CHOOSE(AO$7,
IFERROR(SUMPRODUCT('6. Patients'!DH$10:DH$107,OFFSET('6. Patients'!$DN$9,1,MATCH($D11,'6. Patients'!$DO$9:$FL$9,0),ROWS('6. Patients'!EU$10:EU$107))),0)+
IFERROR(SUMPRODUCT('6. Patients'!DH$10:DH$107,OFFSET('6. Patients'!$FM$9,1,MATCH($D11,'6. Patients'!$FN$9:$GG$9,0),ROWS('6. Patients'!EU$10:EU$107))),0)+
IFERROR(SUMPRODUCT('6. Patients'!DH$10:DH$107,OFFSET('6. Patients'!$GH$9,1,MATCH($D11,'6. Patients'!$GI$9:$IF$9,0),ROWS('6. Patients'!EU$10:EU$107))),0)+
IFERROR(SUMPRODUCT('6. Patients'!DH$10:DH$107,OFFSET('6. Patients'!$IG$9,1,MATCH($D11,'6. Patients'!$IH$9:$JA$9,0),ROWS('6. Patients'!EU$10:EU$107))),0),
IFERROR(SUMPRODUCT('6. Patients'!DH$10:DH$107,OFFSET('6. Patients'!$JB$9,1,MATCH($D11,'6. Patients'!$JC$9:$KZ$9,0),ROWS('6. Patients'!EU$10:EU$107))),0)+
IFERROR(SUMPRODUCT('6. Patients'!DH$10:DH$107,OFFSET('6. Patients'!$LA$9,1,MATCH($D11,'6. Patients'!$LB$9:$LU$9,0),ROWS('6. Patients'!EU$10:EU$107))),0)+
IFERROR(SUMPRODUCT('6. Patients'!DH$10:DH$107,OFFSET('6. Patients'!$LV$9,1,MATCH($D11,'6. Patients'!$LW$9:$NT$9,0),ROWS('6. Patients'!EU$10:EU$107))),0)+
IFERROR(SUMPRODUCT('6. Patients'!DH$10:DH$107,OFFSET('6. Patients'!$NU$9,1,MATCH($D11,'6. Patients'!$NV$9:$OO$9,0),ROWS('6. Patients'!EU$10:EU$107))),0),
IFERROR(SUMPRODUCT('6. Patients'!DH$10:DH$107,OFFSET('6. Patients'!$OP$9,1,MATCH($D11,'6. Patients'!$OQ$9:$QN$9,0),ROWS('6. Patients'!EU$10:EU$107))),0)+
IFERROR(SUMPRODUCT('6. Patients'!DH$10:DH$107,OFFSET('6. Patients'!$QO$9,1,MATCH($D11,'6. Patients'!$QP$9:$RI$9,0),ROWS('6. Patients'!EU$10:EU$107))),0)+
IFERROR(SUMPRODUCT('6. Patients'!DH$10:DH$107,OFFSET('6. Patients'!$RJ$9,1,MATCH($D11,'6. Patients'!$RK$9:$TH$9,0),ROWS('6. Patients'!EU$10:EU$107))),0)+
IFERROR(SUMPRODUCT('6. Patients'!DH$10:DH$107,OFFSET('6. Patients'!$TI$9,1,MATCH($D11,'6. Patients'!$TJ$9:$UC$9,0),ROWS('6. Patients'!EU$10:EU$107))),0))+
IFERROR(VLOOKUP($D11,$H$116:$L$146,COLUMNS($H$115:$J$115)-1+AO$7,0)*$E11*$F11*'1. General Inputs'!$J$25,0),0),0)</f>
        <v>0</v>
      </c>
      <c r="AP11" s="775">
        <f ca="1">ROUNDUP(IFERROR($F11*$E11*CHOOSE(AP$7,
IFERROR(SUMPRODUCT('6. Patients'!DI$10:DI$107,OFFSET('6. Patients'!$DN$9,1,MATCH($D11,'6. Patients'!$DO$9:$FL$9,0),ROWS('6. Patients'!EV$10:EV$107))),0)+
IFERROR(SUMPRODUCT('6. Patients'!DI$10:DI$107,OFFSET('6. Patients'!$FM$9,1,MATCH($D11,'6. Patients'!$FN$9:$GG$9,0),ROWS('6. Patients'!EV$10:EV$107))),0)+
IFERROR(SUMPRODUCT('6. Patients'!DI$10:DI$107,OFFSET('6. Patients'!$GH$9,1,MATCH($D11,'6. Patients'!$GI$9:$IF$9,0),ROWS('6. Patients'!EV$10:EV$107))),0)+
IFERROR(SUMPRODUCT('6. Patients'!DI$10:DI$107,OFFSET('6. Patients'!$IG$9,1,MATCH($D11,'6. Patients'!$IH$9:$JA$9,0),ROWS('6. Patients'!EV$10:EV$107))),0),
IFERROR(SUMPRODUCT('6. Patients'!DI$10:DI$107,OFFSET('6. Patients'!$JB$9,1,MATCH($D11,'6. Patients'!$JC$9:$KZ$9,0),ROWS('6. Patients'!EV$10:EV$107))),0)+
IFERROR(SUMPRODUCT('6. Patients'!DI$10:DI$107,OFFSET('6. Patients'!$LA$9,1,MATCH($D11,'6. Patients'!$LB$9:$LU$9,0),ROWS('6. Patients'!EV$10:EV$107))),0)+
IFERROR(SUMPRODUCT('6. Patients'!DI$10:DI$107,OFFSET('6. Patients'!$LV$9,1,MATCH($D11,'6. Patients'!$LW$9:$NT$9,0),ROWS('6. Patients'!EV$10:EV$107))),0)+
IFERROR(SUMPRODUCT('6. Patients'!DI$10:DI$107,OFFSET('6. Patients'!$NU$9,1,MATCH($D11,'6. Patients'!$NV$9:$OO$9,0),ROWS('6. Patients'!EV$10:EV$107))),0),
IFERROR(SUMPRODUCT('6. Patients'!DI$10:DI$107,OFFSET('6. Patients'!$OP$9,1,MATCH($D11,'6. Patients'!$OQ$9:$QN$9,0),ROWS('6. Patients'!EV$10:EV$107))),0)+
IFERROR(SUMPRODUCT('6. Patients'!DI$10:DI$107,OFFSET('6. Patients'!$QO$9,1,MATCH($D11,'6. Patients'!$QP$9:$RI$9,0),ROWS('6. Patients'!EV$10:EV$107))),0)+
IFERROR(SUMPRODUCT('6. Patients'!DI$10:DI$107,OFFSET('6. Patients'!$RJ$9,1,MATCH($D11,'6. Patients'!$RK$9:$TH$9,0),ROWS('6. Patients'!EV$10:EV$107))),0)+
IFERROR(SUMPRODUCT('6. Patients'!DI$10:DI$107,OFFSET('6. Patients'!$TI$9,1,MATCH($D11,'6. Patients'!$TJ$9:$UC$9,0),ROWS('6. Patients'!EV$10:EV$107))),0))+
IFERROR(VLOOKUP($D11,$H$116:$L$146,COLUMNS($H$115:$J$115)-1+AP$7,0)*$E11*$F11*'1. General Inputs'!$J$25,0),0),0)</f>
        <v>0</v>
      </c>
      <c r="AQ11" s="775">
        <f ca="1">ROUNDUP(IFERROR($F11*$E11*CHOOSE(AQ$7,
IFERROR(SUMPRODUCT('6. Patients'!DJ$10:DJ$107,OFFSET('6. Patients'!$DN$9,1,MATCH($D11,'6. Patients'!$DO$9:$FL$9,0),ROWS('6. Patients'!EW$10:EW$107))),0)+
IFERROR(SUMPRODUCT('6. Patients'!DJ$10:DJ$107,OFFSET('6. Patients'!$FM$9,1,MATCH($D11,'6. Patients'!$FN$9:$GG$9,0),ROWS('6. Patients'!EW$10:EW$107))),0)+
IFERROR(SUMPRODUCT('6. Patients'!DJ$10:DJ$107,OFFSET('6. Patients'!$GH$9,1,MATCH($D11,'6. Patients'!$GI$9:$IF$9,0),ROWS('6. Patients'!EW$10:EW$107))),0)+
IFERROR(SUMPRODUCT('6. Patients'!DJ$10:DJ$107,OFFSET('6. Patients'!$IG$9,1,MATCH($D11,'6. Patients'!$IH$9:$JA$9,0),ROWS('6. Patients'!EW$10:EW$107))),0),
IFERROR(SUMPRODUCT('6. Patients'!DJ$10:DJ$107,OFFSET('6. Patients'!$JB$9,1,MATCH($D11,'6. Patients'!$JC$9:$KZ$9,0),ROWS('6. Patients'!EW$10:EW$107))),0)+
IFERROR(SUMPRODUCT('6. Patients'!DJ$10:DJ$107,OFFSET('6. Patients'!$LA$9,1,MATCH($D11,'6. Patients'!$LB$9:$LU$9,0),ROWS('6. Patients'!EW$10:EW$107))),0)+
IFERROR(SUMPRODUCT('6. Patients'!DJ$10:DJ$107,OFFSET('6. Patients'!$LV$9,1,MATCH($D11,'6. Patients'!$LW$9:$NT$9,0),ROWS('6. Patients'!EW$10:EW$107))),0)+
IFERROR(SUMPRODUCT('6. Patients'!DJ$10:DJ$107,OFFSET('6. Patients'!$NU$9,1,MATCH($D11,'6. Patients'!$NV$9:$OO$9,0),ROWS('6. Patients'!EW$10:EW$107))),0),
IFERROR(SUMPRODUCT('6. Patients'!DJ$10:DJ$107,OFFSET('6. Patients'!$OP$9,1,MATCH($D11,'6. Patients'!$OQ$9:$QN$9,0),ROWS('6. Patients'!EW$10:EW$107))),0)+
IFERROR(SUMPRODUCT('6. Patients'!DJ$10:DJ$107,OFFSET('6. Patients'!$QO$9,1,MATCH($D11,'6. Patients'!$QP$9:$RI$9,0),ROWS('6. Patients'!EW$10:EW$107))),0)+
IFERROR(SUMPRODUCT('6. Patients'!DJ$10:DJ$107,OFFSET('6. Patients'!$RJ$9,1,MATCH($D11,'6. Patients'!$RK$9:$TH$9,0),ROWS('6. Patients'!EW$10:EW$107))),0)+
IFERROR(SUMPRODUCT('6. Patients'!DJ$10:DJ$107,OFFSET('6. Patients'!$TI$9,1,MATCH($D11,'6. Patients'!$TJ$9:$UC$9,0),ROWS('6. Patients'!EW$10:EW$107))),0))+
IFERROR(VLOOKUP($D11,$H$116:$L$146,COLUMNS($H$115:$J$115)-1+AQ$7,0)*$E11*$F11*'1. General Inputs'!$J$25,0),0),0)</f>
        <v>0</v>
      </c>
      <c r="AR11" s="342"/>
      <c r="AZ11" s="335">
        <f ca="1">IFERROR(SUM(OFFSET('7. Consumption'!H11,0,1,,MIN('1. General Inputs'!$J$29,COLUMNS('7. Consumption'!H$9:$AQ$9)-1))),0)+MAX(0,$AQ11*('1. General Inputs'!$J$29-COLUMNS('7. Consumption'!H$9:$AQ$9)+1))</f>
        <v>0</v>
      </c>
      <c r="BA11" s="335">
        <f ca="1">IFERROR(SUM(OFFSET('7. Consumption'!I11,0,1,,MIN('1. General Inputs'!$J$29,COLUMNS('7. Consumption'!I$9:$AQ$9)-1))),0)+MAX(0,$AQ11*('1. General Inputs'!$J$29-COLUMNS('7. Consumption'!I$9:$AQ$9)+1))</f>
        <v>0</v>
      </c>
      <c r="BB11" s="335">
        <f ca="1">IFERROR(SUM(OFFSET('7. Consumption'!J11,0,1,,MIN('1. General Inputs'!$J$29,COLUMNS('7. Consumption'!J$9:$AQ$9)-1))),0)+MAX(0,$AQ11*('1. General Inputs'!$J$29-COLUMNS('7. Consumption'!J$9:$AQ$9)+1))</f>
        <v>0</v>
      </c>
      <c r="BC11" s="335">
        <f ca="1">IFERROR(SUM(OFFSET('7. Consumption'!K11,0,1,,MIN('1. General Inputs'!$J$29,COLUMNS('7. Consumption'!K$9:$AQ$9)-1))),0)+MAX(0,$AQ11*('1. General Inputs'!$J$29-COLUMNS('7. Consumption'!K$9:$AQ$9)+1))</f>
        <v>0</v>
      </c>
      <c r="BD11" s="335">
        <f ca="1">IFERROR(SUM(OFFSET('7. Consumption'!L11,0,1,,MIN('1. General Inputs'!$J$29,COLUMNS('7. Consumption'!L$9:$AQ$9)-1))),0)+MAX(0,$AQ11*('1. General Inputs'!$J$29-COLUMNS('7. Consumption'!L$9:$AQ$9)+1))</f>
        <v>0</v>
      </c>
      <c r="BE11" s="335">
        <f ca="1">IFERROR(SUM(OFFSET('7. Consumption'!M11,0,1,,MIN('1. General Inputs'!$J$29,COLUMNS('7. Consumption'!M$9:$AQ$9)-1))),0)+MAX(0,$AQ11*('1. General Inputs'!$J$29-COLUMNS('7. Consumption'!M$9:$AQ$9)+1))</f>
        <v>0</v>
      </c>
      <c r="BF11" s="335">
        <f ca="1">IFERROR(SUM(OFFSET('7. Consumption'!N11,0,1,,MIN('1. General Inputs'!$J$29,COLUMNS('7. Consumption'!N$9:$AQ$9)-1))),0)+MAX(0,$AQ11*('1. General Inputs'!$J$29-COLUMNS('7. Consumption'!N$9:$AQ$9)+1))</f>
        <v>0</v>
      </c>
      <c r="BG11" s="335">
        <f ca="1">IFERROR(SUM(OFFSET('7. Consumption'!O11,0,1,,MIN('1. General Inputs'!$J$29,COLUMNS('7. Consumption'!O$9:$AQ$9)-1))),0)+MAX(0,$AQ11*('1. General Inputs'!$J$29-COLUMNS('7. Consumption'!O$9:$AQ$9)+1))</f>
        <v>0</v>
      </c>
      <c r="BH11" s="335">
        <f ca="1">IFERROR(SUM(OFFSET('7. Consumption'!P11,0,1,,MIN('1. General Inputs'!$J$29,COLUMNS('7. Consumption'!P$9:$AQ$9)-1))),0)+MAX(0,$AQ11*('1. General Inputs'!$J$29-COLUMNS('7. Consumption'!P$9:$AQ$9)+1))</f>
        <v>0</v>
      </c>
      <c r="BI11" s="335">
        <f ca="1">IFERROR(SUM(OFFSET('7. Consumption'!Q11,0,1,,MIN('1. General Inputs'!$J$29,COLUMNS('7. Consumption'!Q$9:$AQ$9)-1))),0)+MAX(0,$AQ11*('1. General Inputs'!$J$29-COLUMNS('7. Consumption'!Q$9:$AQ$9)+1))</f>
        <v>0</v>
      </c>
      <c r="BJ11" s="335">
        <f ca="1">IFERROR(SUM(OFFSET('7. Consumption'!R11,0,1,,MIN('1. General Inputs'!$J$29,COLUMNS('7. Consumption'!R$9:$AQ$9)-1))),0)+MAX(0,$AQ11*('1. General Inputs'!$J$29-COLUMNS('7. Consumption'!R$9:$AQ$9)+1))</f>
        <v>0</v>
      </c>
      <c r="BK11" s="335">
        <f ca="1">IFERROR(SUM(OFFSET('7. Consumption'!S11,0,1,,MIN('1. General Inputs'!$J$29,COLUMNS('7. Consumption'!S$9:$AQ$9)-1))),0)+MAX(0,$AQ11*('1. General Inputs'!$J$29-COLUMNS('7. Consumption'!S$9:$AQ$9)+1))</f>
        <v>0</v>
      </c>
      <c r="BL11" s="335">
        <f ca="1">IFERROR(SUM(OFFSET('7. Consumption'!T11,0,1,,MIN('1. General Inputs'!$J$29,COLUMNS('7. Consumption'!T$9:$AQ$9)-1))),0)+MAX(0,$AQ11*('1. General Inputs'!$J$29-COLUMNS('7. Consumption'!T$9:$AQ$9)+1))</f>
        <v>0</v>
      </c>
      <c r="BM11" s="335">
        <f ca="1">IFERROR(SUM(OFFSET('7. Consumption'!U11,0,1,,MIN('1. General Inputs'!$J$29,COLUMNS('7. Consumption'!U$9:$AQ$9)-1))),0)+MAX(0,$AQ11*('1. General Inputs'!$J$29-COLUMNS('7. Consumption'!U$9:$AQ$9)+1))</f>
        <v>0</v>
      </c>
      <c r="BN11" s="335">
        <f ca="1">IFERROR(SUM(OFFSET('7. Consumption'!V11,0,1,,MIN('1. General Inputs'!$J$29,COLUMNS('7. Consumption'!V$9:$AQ$9)-1))),0)+MAX(0,$AQ11*('1. General Inputs'!$J$29-COLUMNS('7. Consumption'!V$9:$AQ$9)+1))</f>
        <v>0</v>
      </c>
      <c r="BO11" s="335">
        <f ca="1">IFERROR(SUM(OFFSET('7. Consumption'!W11,0,1,,MIN('1. General Inputs'!$J$29,COLUMNS('7. Consumption'!W$9:$AQ$9)-1))),0)+MAX(0,$AQ11*('1. General Inputs'!$J$29-COLUMNS('7. Consumption'!W$9:$AQ$9)+1))</f>
        <v>0</v>
      </c>
      <c r="BP11" s="335">
        <f ca="1">IFERROR(SUM(OFFSET('7. Consumption'!X11,0,1,,MIN('1. General Inputs'!$J$29,COLUMNS('7. Consumption'!X$9:$AQ$9)-1))),0)+MAX(0,$AQ11*('1. General Inputs'!$J$29-COLUMNS('7. Consumption'!X$9:$AQ$9)+1))</f>
        <v>0</v>
      </c>
      <c r="BQ11" s="335">
        <f ca="1">IFERROR(SUM(OFFSET('7. Consumption'!Y11,0,1,,MIN('1. General Inputs'!$J$29,COLUMNS('7. Consumption'!Y$9:$AQ$9)-1))),0)+MAX(0,$AQ11*('1. General Inputs'!$J$29-COLUMNS('7. Consumption'!Y$9:$AQ$9)+1))</f>
        <v>0</v>
      </c>
      <c r="BR11" s="335">
        <f ca="1">IFERROR(SUM(OFFSET('7. Consumption'!Z11,0,1,,MIN('1. General Inputs'!$J$29,COLUMNS('7. Consumption'!Z$9:$AQ$9)-1))),0)+MAX(0,$AQ11*('1. General Inputs'!$J$29-COLUMNS('7. Consumption'!Z$9:$AQ$9)+1))</f>
        <v>0</v>
      </c>
      <c r="BS11" s="335">
        <f ca="1">IFERROR(SUM(OFFSET('7. Consumption'!AA11,0,1,,MIN('1. General Inputs'!$J$29,COLUMNS('7. Consumption'!AA$9:$AQ$9)-1))),0)+MAX(0,$AQ11*('1. General Inputs'!$J$29-COLUMNS('7. Consumption'!AA$9:$AQ$9)+1))</f>
        <v>0</v>
      </c>
      <c r="BT11" s="335">
        <f ca="1">IFERROR(SUM(OFFSET('7. Consumption'!AB11,0,1,,MIN('1. General Inputs'!$J$29,COLUMNS('7. Consumption'!AB$9:$AQ$9)-1))),0)+MAX(0,$AQ11*('1. General Inputs'!$J$29-COLUMNS('7. Consumption'!AB$9:$AQ$9)+1))</f>
        <v>0</v>
      </c>
      <c r="BU11" s="335">
        <f ca="1">IFERROR(SUM(OFFSET('7. Consumption'!AC11,0,1,,MIN('1. General Inputs'!$J$29,COLUMNS('7. Consumption'!AC$9:$AQ$9)-1))),0)+MAX(0,$AQ11*('1. General Inputs'!$J$29-COLUMNS('7. Consumption'!AC$9:$AQ$9)+1))</f>
        <v>0</v>
      </c>
      <c r="BV11" s="335">
        <f ca="1">IFERROR(SUM(OFFSET('7. Consumption'!AD11,0,1,,MIN('1. General Inputs'!$J$29,COLUMNS('7. Consumption'!AD$9:$AQ$9)-1))),0)+MAX(0,$AQ11*('1. General Inputs'!$J$29-COLUMNS('7. Consumption'!AD$9:$AQ$9)+1))</f>
        <v>0</v>
      </c>
      <c r="BW11" s="335">
        <f ca="1">IFERROR(SUM(OFFSET('7. Consumption'!AE11,0,1,,MIN('1. General Inputs'!$J$29,COLUMNS('7. Consumption'!AE$9:$AQ$9)-1))),0)+MAX(0,$AQ11*('1. General Inputs'!$J$29-COLUMNS('7. Consumption'!AE$9:$AQ$9)+1))</f>
        <v>0</v>
      </c>
      <c r="BX11" s="335">
        <f ca="1">IFERROR(SUM(OFFSET('7. Consumption'!AF11,0,1,,MIN('1. General Inputs'!$J$29,COLUMNS('7. Consumption'!AF$9:$AQ$9)-1))),0)+MAX(0,$AQ11*('1. General Inputs'!$J$29-COLUMNS('7. Consumption'!AF$9:$AQ$9)+1))</f>
        <v>0</v>
      </c>
      <c r="BY11" s="335">
        <f ca="1">IFERROR(SUM(OFFSET('7. Consumption'!AG11,0,1,,MIN('1. General Inputs'!$J$29,COLUMNS('7. Consumption'!AG$9:$AQ$9)-1))),0)+MAX(0,$AQ11*('1. General Inputs'!$J$29-COLUMNS('7. Consumption'!AG$9:$AQ$9)+1))</f>
        <v>0</v>
      </c>
      <c r="BZ11" s="335">
        <f ca="1">IFERROR(SUM(OFFSET('7. Consumption'!AH11,0,1,,MIN('1. General Inputs'!$J$29,COLUMNS('7. Consumption'!AH$9:$AQ$9)-1))),0)+MAX(0,$AQ11*('1. General Inputs'!$J$29-COLUMNS('7. Consumption'!AH$9:$AQ$9)+1))</f>
        <v>0</v>
      </c>
      <c r="CA11" s="335">
        <f ca="1">IFERROR(SUM(OFFSET('7. Consumption'!AI11,0,1,,MIN('1. General Inputs'!$J$29,COLUMNS('7. Consumption'!AI$9:$AQ$9)-1))),0)+MAX(0,$AQ11*('1. General Inputs'!$J$29-COLUMNS('7. Consumption'!AI$9:$AQ$9)+1))</f>
        <v>0</v>
      </c>
      <c r="CB11" s="335">
        <f ca="1">IFERROR(SUM(OFFSET('7. Consumption'!AJ11,0,1,,MIN('1. General Inputs'!$J$29,COLUMNS('7. Consumption'!AJ$9:$AQ$9)-1))),0)+MAX(0,$AQ11*('1. General Inputs'!$J$29-COLUMNS('7. Consumption'!AJ$9:$AQ$9)+1))</f>
        <v>0</v>
      </c>
      <c r="CC11" s="335">
        <f ca="1">IFERROR(SUM(OFFSET('7. Consumption'!AK11,0,1,,MIN('1. General Inputs'!$J$29,COLUMNS('7. Consumption'!AK$9:$AQ$9)-1))),0)+MAX(0,$AQ11*('1. General Inputs'!$J$29-COLUMNS('7. Consumption'!AK$9:$AQ$9)+1))</f>
        <v>0</v>
      </c>
      <c r="CD11" s="335">
        <f ca="1">IFERROR(SUM(OFFSET('7. Consumption'!AL11,0,1,,MIN('1. General Inputs'!$J$29,COLUMNS('7. Consumption'!AL$9:$AQ$9)-1))),0)+MAX(0,$AQ11*('1. General Inputs'!$J$29-COLUMNS('7. Consumption'!AL$9:$AQ$9)+1))</f>
        <v>0</v>
      </c>
      <c r="CE11" s="335">
        <f ca="1">IFERROR(SUM(OFFSET('7. Consumption'!AM11,0,1,,MIN('1. General Inputs'!$J$29,COLUMNS('7. Consumption'!AM$9:$AQ$9)-1))),0)+MAX(0,$AQ11*('1. General Inputs'!$J$29-COLUMNS('7. Consumption'!AM$9:$AQ$9)+1))</f>
        <v>0</v>
      </c>
      <c r="CF11" s="335">
        <f ca="1">IFERROR(SUM(OFFSET('7. Consumption'!AN11,0,1,,MIN('1. General Inputs'!$J$29,COLUMNS('7. Consumption'!AN$9:$AQ$9)-1))),0)+MAX(0,$AQ11*('1. General Inputs'!$J$29-COLUMNS('7. Consumption'!AN$9:$AQ$9)+1))</f>
        <v>0</v>
      </c>
      <c r="CG11" s="335">
        <f ca="1">IFERROR(SUM(OFFSET('7. Consumption'!AO11,0,1,,MIN('1. General Inputs'!$J$29,COLUMNS('7. Consumption'!AO$9:$AQ$9)-1))),0)+MAX(0,$AQ11*('1. General Inputs'!$J$29-COLUMNS('7. Consumption'!AO$9:$AQ$9)+1))</f>
        <v>0</v>
      </c>
      <c r="CH11" s="335">
        <f ca="1">IFERROR(SUM(OFFSET('7. Consumption'!AP11,0,1,,MIN('1. General Inputs'!$J$29,COLUMNS('7. Consumption'!AP$9:$AQ$9)-1))),0)+MAX(0,$AQ11*('1. General Inputs'!$J$29-COLUMNS('7. Consumption'!AP$9:$AQ$9)+1))</f>
        <v>0</v>
      </c>
      <c r="CI11" s="335">
        <f ca="1">IFERROR(SUM(OFFSET('7. Consumption'!AQ11,0,1,,MIN('1. General Inputs'!$J$29,COLUMNS('7. Consumption'!AQ$9:$AQ$9)-1))),0)+MAX(0,$AQ11*('1. General Inputs'!$J$29-COLUMNS('7. Consumption'!AQ$9:$AQ$9)+1))</f>
        <v>0</v>
      </c>
    </row>
    <row r="12" spans="2:87" ht="15" x14ac:dyDescent="0.25">
      <c r="B12" s="772"/>
      <c r="C12" s="772" t="str">
        <f>IFERROR(VLOOKUP(ROWS($C$9:$C12),'5. Form Breakdown'!$AI$11:$AJ$138,COLUMNS('5. Form Breakdown'!$AI$11:$AJ$11),0),"")</f>
        <v>ABC 0 - susp - dose in ml</v>
      </c>
      <c r="D12" s="772" t="str">
        <f>IFERROR(VLOOKUP($C12,'5a. Dosing'!$E$11:$F$138,2,0),"")</f>
        <v>ABC</v>
      </c>
      <c r="E12" s="773" t="str">
        <f>IFERROR(INDEX('5. Form Breakdown'!$AL$11:$BL$138,MATCH('7. Consumption'!$C12,'5. Form Breakdown'!$AK$11:$AK$138,0),MATCH('5. Form Breakdown'!$AX$10,'5. Form Breakdown'!$AL$10:$BL$10,0)),"")</f>
        <v/>
      </c>
      <c r="F12" s="774">
        <f>IFERROR(INDEX('5. Form Breakdown'!$AL$11:$BL$138,MATCH('7. Consumption'!$C12,'5. Form Breakdown'!$AK$11:$AK$138,0),MATCH('5. Form Breakdown'!$BL$10,'5. Form Breakdown'!$AL$10:$BL$10,0)),"")</f>
        <v>0</v>
      </c>
      <c r="H12" s="775">
        <f ca="1">ROUNDUP(IFERROR($F12*$E12*CHOOSE(H$7,
IFERROR(SUMPRODUCT('6. Patients'!CA$10:CA$107,OFFSET('6. Patients'!$DN$9,1,MATCH($D12,'6. Patients'!$DO$9:$FL$9,0),ROWS('6. Patients'!DN$10:DN$107))),0)+
IFERROR(SUMPRODUCT('6. Patients'!CA$10:CA$107,OFFSET('6. Patients'!$FM$9,1,MATCH($D12,'6. Patients'!$FN$9:$GG$9,0),ROWS('6. Patients'!DN$10:DN$107))),0)+
IFERROR(SUMPRODUCT('6. Patients'!CA$10:CA$107,OFFSET('6. Patients'!$GH$9,1,MATCH($D12,'6. Patients'!$GI$9:$IF$9,0),ROWS('6. Patients'!DN$10:DN$107))),0)+
IFERROR(SUMPRODUCT('6. Patients'!CA$10:CA$107,OFFSET('6. Patients'!$IG$9,1,MATCH($D12,'6. Patients'!$IH$9:$JA$9,0),ROWS('6. Patients'!DN$10:DN$107))),0),
IFERROR(SUMPRODUCT('6. Patients'!CA$10:CA$107,OFFSET('6. Patients'!$JB$9,1,MATCH($D12,'6. Patients'!$JC$9:$KZ$9,0),ROWS('6. Patients'!DN$10:DN$107))),0)+
IFERROR(SUMPRODUCT('6. Patients'!CA$10:CA$107,OFFSET('6. Patients'!$LA$9,1,MATCH($D12,'6. Patients'!$LB$9:$LU$9,0),ROWS('6. Patients'!DN$10:DN$107))),0)+
IFERROR(SUMPRODUCT('6. Patients'!CA$10:CA$107,OFFSET('6. Patients'!$LV$9,1,MATCH($D12,'6. Patients'!$LW$9:$NT$9,0),ROWS('6. Patients'!DN$10:DN$107))),0)+
IFERROR(SUMPRODUCT('6. Patients'!CA$10:CA$107,OFFSET('6. Patients'!$NU$9,1,MATCH($D12,'6. Patients'!$NV$9:$OO$9,0),ROWS('6. Patients'!DN$10:DN$107))),0),
IFERROR(SUMPRODUCT('6. Patients'!CA$10:CA$107,OFFSET('6. Patients'!$OP$9,1,MATCH($D12,'6. Patients'!$OQ$9:$QN$9,0),ROWS('6. Patients'!DN$10:DN$107))),0)+
IFERROR(SUMPRODUCT('6. Patients'!CA$10:CA$107,OFFSET('6. Patients'!$QO$9,1,MATCH($D12,'6. Patients'!$QP$9:$RI$9,0),ROWS('6. Patients'!DN$10:DN$107))),0)+
IFERROR(SUMPRODUCT('6. Patients'!CA$10:CA$107,OFFSET('6. Patients'!$RJ$9,1,MATCH($D12,'6. Patients'!$RK$9:$TH$9,0),ROWS('6. Patients'!DN$10:DN$107))),0)+
IFERROR(SUMPRODUCT('6. Patients'!CA$10:CA$107,OFFSET('6. Patients'!$TI$9,1,MATCH($D12,'6. Patients'!$TJ$9:$UC$9,0),ROWS('6. Patients'!DN$10:DN$107))),0))+
IFERROR(VLOOKUP($D12,$H$116:$L$146,COLUMNS($H$115:$J$115)-1+H$7,0)*$E12*$F12*'1. General Inputs'!$J$25,0),0),0)</f>
        <v>0</v>
      </c>
      <c r="I12" s="775">
        <f ca="1">ROUNDUP(IFERROR($F12*$E12*CHOOSE(I$7,
IFERROR(SUMPRODUCT('6. Patients'!CB$10:CB$107,OFFSET('6. Patients'!$DN$9,1,MATCH($D12,'6. Patients'!$DO$9:$FL$9,0),ROWS('6. Patients'!DO$10:DO$107))),0)+
IFERROR(SUMPRODUCT('6. Patients'!CB$10:CB$107,OFFSET('6. Patients'!$FM$9,1,MATCH($D12,'6. Patients'!$FN$9:$GG$9,0),ROWS('6. Patients'!DO$10:DO$107))),0)+
IFERROR(SUMPRODUCT('6. Patients'!CB$10:CB$107,OFFSET('6. Patients'!$GH$9,1,MATCH($D12,'6. Patients'!$GI$9:$IF$9,0),ROWS('6. Patients'!DO$10:DO$107))),0)+
IFERROR(SUMPRODUCT('6. Patients'!CB$10:CB$107,OFFSET('6. Patients'!$IG$9,1,MATCH($D12,'6. Patients'!$IH$9:$JA$9,0),ROWS('6. Patients'!DO$10:DO$107))),0),
IFERROR(SUMPRODUCT('6. Patients'!CB$10:CB$107,OFFSET('6. Patients'!$JB$9,1,MATCH($D12,'6. Patients'!$JC$9:$KZ$9,0),ROWS('6. Patients'!DO$10:DO$107))),0)+
IFERROR(SUMPRODUCT('6. Patients'!CB$10:CB$107,OFFSET('6. Patients'!$LA$9,1,MATCH($D12,'6. Patients'!$LB$9:$LU$9,0),ROWS('6. Patients'!DO$10:DO$107))),0)+
IFERROR(SUMPRODUCT('6. Patients'!CB$10:CB$107,OFFSET('6. Patients'!$LV$9,1,MATCH($D12,'6. Patients'!$LW$9:$NT$9,0),ROWS('6. Patients'!DO$10:DO$107))),0)+
IFERROR(SUMPRODUCT('6. Patients'!CB$10:CB$107,OFFSET('6. Patients'!$NU$9,1,MATCH($D12,'6. Patients'!$NV$9:$OO$9,0),ROWS('6. Patients'!DO$10:DO$107))),0),
IFERROR(SUMPRODUCT('6. Patients'!CB$10:CB$107,OFFSET('6. Patients'!$OP$9,1,MATCH($D12,'6. Patients'!$OQ$9:$QN$9,0),ROWS('6. Patients'!DO$10:DO$107))),0)+
IFERROR(SUMPRODUCT('6. Patients'!CB$10:CB$107,OFFSET('6. Patients'!$QO$9,1,MATCH($D12,'6. Patients'!$QP$9:$RI$9,0),ROWS('6. Patients'!DO$10:DO$107))),0)+
IFERROR(SUMPRODUCT('6. Patients'!CB$10:CB$107,OFFSET('6. Patients'!$RJ$9,1,MATCH($D12,'6. Patients'!$RK$9:$TH$9,0),ROWS('6. Patients'!DO$10:DO$107))),0)+
IFERROR(SUMPRODUCT('6. Patients'!CB$10:CB$107,OFFSET('6. Patients'!$TI$9,1,MATCH($D12,'6. Patients'!$TJ$9:$UC$9,0),ROWS('6. Patients'!DO$10:DO$107))),0))+
IFERROR(VLOOKUP($D12,$H$116:$L$146,COLUMNS($H$115:$J$115)-1+I$7,0)*$E12*$F12*'1. General Inputs'!$J$25,0),0),0)</f>
        <v>0</v>
      </c>
      <c r="J12" s="775">
        <f ca="1">ROUNDUP(IFERROR($F12*$E12*CHOOSE(J$7,
IFERROR(SUMPRODUCT('6. Patients'!CC$10:CC$107,OFFSET('6. Patients'!$DN$9,1,MATCH($D12,'6. Patients'!$DO$9:$FL$9,0),ROWS('6. Patients'!DP$10:DP$107))),0)+
IFERROR(SUMPRODUCT('6. Patients'!CC$10:CC$107,OFFSET('6. Patients'!$FM$9,1,MATCH($D12,'6. Patients'!$FN$9:$GG$9,0),ROWS('6. Patients'!DP$10:DP$107))),0)+
IFERROR(SUMPRODUCT('6. Patients'!CC$10:CC$107,OFFSET('6. Patients'!$GH$9,1,MATCH($D12,'6. Patients'!$GI$9:$IF$9,0),ROWS('6. Patients'!DP$10:DP$107))),0)+
IFERROR(SUMPRODUCT('6. Patients'!CC$10:CC$107,OFFSET('6. Patients'!$IG$9,1,MATCH($D12,'6. Patients'!$IH$9:$JA$9,0),ROWS('6. Patients'!DP$10:DP$107))),0),
IFERROR(SUMPRODUCT('6. Patients'!CC$10:CC$107,OFFSET('6. Patients'!$JB$9,1,MATCH($D12,'6. Patients'!$JC$9:$KZ$9,0),ROWS('6. Patients'!DP$10:DP$107))),0)+
IFERROR(SUMPRODUCT('6. Patients'!CC$10:CC$107,OFFSET('6. Patients'!$LA$9,1,MATCH($D12,'6. Patients'!$LB$9:$LU$9,0),ROWS('6. Patients'!DP$10:DP$107))),0)+
IFERROR(SUMPRODUCT('6. Patients'!CC$10:CC$107,OFFSET('6. Patients'!$LV$9,1,MATCH($D12,'6. Patients'!$LW$9:$NT$9,0),ROWS('6. Patients'!DP$10:DP$107))),0)+
IFERROR(SUMPRODUCT('6. Patients'!CC$10:CC$107,OFFSET('6. Patients'!$NU$9,1,MATCH($D12,'6. Patients'!$NV$9:$OO$9,0),ROWS('6. Patients'!DP$10:DP$107))),0),
IFERROR(SUMPRODUCT('6. Patients'!CC$10:CC$107,OFFSET('6. Patients'!$OP$9,1,MATCH($D12,'6. Patients'!$OQ$9:$QN$9,0),ROWS('6. Patients'!DP$10:DP$107))),0)+
IFERROR(SUMPRODUCT('6. Patients'!CC$10:CC$107,OFFSET('6. Patients'!$QO$9,1,MATCH($D12,'6. Patients'!$QP$9:$RI$9,0),ROWS('6. Patients'!DP$10:DP$107))),0)+
IFERROR(SUMPRODUCT('6. Patients'!CC$10:CC$107,OFFSET('6. Patients'!$RJ$9,1,MATCH($D12,'6. Patients'!$RK$9:$TH$9,0),ROWS('6. Patients'!DP$10:DP$107))),0)+
IFERROR(SUMPRODUCT('6. Patients'!CC$10:CC$107,OFFSET('6. Patients'!$TI$9,1,MATCH($D12,'6. Patients'!$TJ$9:$UC$9,0),ROWS('6. Patients'!DP$10:DP$107))),0))+
IFERROR(VLOOKUP($D12,$H$116:$L$146,COLUMNS($H$115:$J$115)-1+J$7,0)*$E12*$F12*'1. General Inputs'!$J$25,0),0),0)</f>
        <v>0</v>
      </c>
      <c r="K12" s="775">
        <f ca="1">ROUNDUP(IFERROR($F12*$E12*CHOOSE(K$7,
IFERROR(SUMPRODUCT('6. Patients'!CD$10:CD$107,OFFSET('6. Patients'!$DN$9,1,MATCH($D12,'6. Patients'!$DO$9:$FL$9,0),ROWS('6. Patients'!DQ$10:DQ$107))),0)+
IFERROR(SUMPRODUCT('6. Patients'!CD$10:CD$107,OFFSET('6. Patients'!$FM$9,1,MATCH($D12,'6. Patients'!$FN$9:$GG$9,0),ROWS('6. Patients'!DQ$10:DQ$107))),0)+
IFERROR(SUMPRODUCT('6. Patients'!CD$10:CD$107,OFFSET('6. Patients'!$GH$9,1,MATCH($D12,'6. Patients'!$GI$9:$IF$9,0),ROWS('6. Patients'!DQ$10:DQ$107))),0)+
IFERROR(SUMPRODUCT('6. Patients'!CD$10:CD$107,OFFSET('6. Patients'!$IG$9,1,MATCH($D12,'6. Patients'!$IH$9:$JA$9,0),ROWS('6. Patients'!DQ$10:DQ$107))),0),
IFERROR(SUMPRODUCT('6. Patients'!CD$10:CD$107,OFFSET('6. Patients'!$JB$9,1,MATCH($D12,'6. Patients'!$JC$9:$KZ$9,0),ROWS('6. Patients'!DQ$10:DQ$107))),0)+
IFERROR(SUMPRODUCT('6. Patients'!CD$10:CD$107,OFFSET('6. Patients'!$LA$9,1,MATCH($D12,'6. Patients'!$LB$9:$LU$9,0),ROWS('6. Patients'!DQ$10:DQ$107))),0)+
IFERROR(SUMPRODUCT('6. Patients'!CD$10:CD$107,OFFSET('6. Patients'!$LV$9,1,MATCH($D12,'6. Patients'!$LW$9:$NT$9,0),ROWS('6. Patients'!DQ$10:DQ$107))),0)+
IFERROR(SUMPRODUCT('6. Patients'!CD$10:CD$107,OFFSET('6. Patients'!$NU$9,1,MATCH($D12,'6. Patients'!$NV$9:$OO$9,0),ROWS('6. Patients'!DQ$10:DQ$107))),0),
IFERROR(SUMPRODUCT('6. Patients'!CD$10:CD$107,OFFSET('6. Patients'!$OP$9,1,MATCH($D12,'6. Patients'!$OQ$9:$QN$9,0),ROWS('6. Patients'!DQ$10:DQ$107))),0)+
IFERROR(SUMPRODUCT('6. Patients'!CD$10:CD$107,OFFSET('6. Patients'!$QO$9,1,MATCH($D12,'6. Patients'!$QP$9:$RI$9,0),ROWS('6. Patients'!DQ$10:DQ$107))),0)+
IFERROR(SUMPRODUCT('6. Patients'!CD$10:CD$107,OFFSET('6. Patients'!$RJ$9,1,MATCH($D12,'6. Patients'!$RK$9:$TH$9,0),ROWS('6. Patients'!DQ$10:DQ$107))),0)+
IFERROR(SUMPRODUCT('6. Patients'!CD$10:CD$107,OFFSET('6. Patients'!$TI$9,1,MATCH($D12,'6. Patients'!$TJ$9:$UC$9,0),ROWS('6. Patients'!DQ$10:DQ$107))),0))+
IFERROR(VLOOKUP($D12,$H$116:$L$146,COLUMNS($H$115:$J$115)-1+K$7,0)*$E12*$F12*'1. General Inputs'!$J$25,0),0),0)</f>
        <v>0</v>
      </c>
      <c r="L12" s="775">
        <f ca="1">ROUNDUP(IFERROR($F12*$E12*CHOOSE(L$7,
IFERROR(SUMPRODUCT('6. Patients'!CE$10:CE$107,OFFSET('6. Patients'!$DN$9,1,MATCH($D12,'6. Patients'!$DO$9:$FL$9,0),ROWS('6. Patients'!DR$10:DR$107))),0)+
IFERROR(SUMPRODUCT('6. Patients'!CE$10:CE$107,OFFSET('6. Patients'!$FM$9,1,MATCH($D12,'6. Patients'!$FN$9:$GG$9,0),ROWS('6. Patients'!DR$10:DR$107))),0)+
IFERROR(SUMPRODUCT('6. Patients'!CE$10:CE$107,OFFSET('6. Patients'!$GH$9,1,MATCH($D12,'6. Patients'!$GI$9:$IF$9,0),ROWS('6. Patients'!DR$10:DR$107))),0)+
IFERROR(SUMPRODUCT('6. Patients'!CE$10:CE$107,OFFSET('6. Patients'!$IG$9,1,MATCH($D12,'6. Patients'!$IH$9:$JA$9,0),ROWS('6. Patients'!DR$10:DR$107))),0),
IFERROR(SUMPRODUCT('6. Patients'!CE$10:CE$107,OFFSET('6. Patients'!$JB$9,1,MATCH($D12,'6. Patients'!$JC$9:$KZ$9,0),ROWS('6. Patients'!DR$10:DR$107))),0)+
IFERROR(SUMPRODUCT('6. Patients'!CE$10:CE$107,OFFSET('6. Patients'!$LA$9,1,MATCH($D12,'6. Patients'!$LB$9:$LU$9,0),ROWS('6. Patients'!DR$10:DR$107))),0)+
IFERROR(SUMPRODUCT('6. Patients'!CE$10:CE$107,OFFSET('6. Patients'!$LV$9,1,MATCH($D12,'6. Patients'!$LW$9:$NT$9,0),ROWS('6. Patients'!DR$10:DR$107))),0)+
IFERROR(SUMPRODUCT('6. Patients'!CE$10:CE$107,OFFSET('6. Patients'!$NU$9,1,MATCH($D12,'6. Patients'!$NV$9:$OO$9,0),ROWS('6. Patients'!DR$10:DR$107))),0),
IFERROR(SUMPRODUCT('6. Patients'!CE$10:CE$107,OFFSET('6. Patients'!$OP$9,1,MATCH($D12,'6. Patients'!$OQ$9:$QN$9,0),ROWS('6. Patients'!DR$10:DR$107))),0)+
IFERROR(SUMPRODUCT('6. Patients'!CE$10:CE$107,OFFSET('6. Patients'!$QO$9,1,MATCH($D12,'6. Patients'!$QP$9:$RI$9,0),ROWS('6. Patients'!DR$10:DR$107))),0)+
IFERROR(SUMPRODUCT('6. Patients'!CE$10:CE$107,OFFSET('6. Patients'!$RJ$9,1,MATCH($D12,'6. Patients'!$RK$9:$TH$9,0),ROWS('6. Patients'!DR$10:DR$107))),0)+
IFERROR(SUMPRODUCT('6. Patients'!CE$10:CE$107,OFFSET('6. Patients'!$TI$9,1,MATCH($D12,'6. Patients'!$TJ$9:$UC$9,0),ROWS('6. Patients'!DR$10:DR$107))),0))+
IFERROR(VLOOKUP($D12,$H$116:$L$146,COLUMNS($H$115:$J$115)-1+L$7,0)*$E12*$F12*'1. General Inputs'!$J$25,0),0),0)</f>
        <v>0</v>
      </c>
      <c r="M12" s="775">
        <f ca="1">ROUNDUP(IFERROR($F12*$E12*CHOOSE(M$7,
IFERROR(SUMPRODUCT('6. Patients'!CF$10:CF$107,OFFSET('6. Patients'!$DN$9,1,MATCH($D12,'6. Patients'!$DO$9:$FL$9,0),ROWS('6. Patients'!DS$10:DS$107))),0)+
IFERROR(SUMPRODUCT('6. Patients'!CF$10:CF$107,OFFSET('6. Patients'!$FM$9,1,MATCH($D12,'6. Patients'!$FN$9:$GG$9,0),ROWS('6. Patients'!DS$10:DS$107))),0)+
IFERROR(SUMPRODUCT('6. Patients'!CF$10:CF$107,OFFSET('6. Patients'!$GH$9,1,MATCH($D12,'6. Patients'!$GI$9:$IF$9,0),ROWS('6. Patients'!DS$10:DS$107))),0)+
IFERROR(SUMPRODUCT('6. Patients'!CF$10:CF$107,OFFSET('6. Patients'!$IG$9,1,MATCH($D12,'6. Patients'!$IH$9:$JA$9,0),ROWS('6. Patients'!DS$10:DS$107))),0),
IFERROR(SUMPRODUCT('6. Patients'!CF$10:CF$107,OFFSET('6. Patients'!$JB$9,1,MATCH($D12,'6. Patients'!$JC$9:$KZ$9,0),ROWS('6. Patients'!DS$10:DS$107))),0)+
IFERROR(SUMPRODUCT('6. Patients'!CF$10:CF$107,OFFSET('6. Patients'!$LA$9,1,MATCH($D12,'6. Patients'!$LB$9:$LU$9,0),ROWS('6. Patients'!DS$10:DS$107))),0)+
IFERROR(SUMPRODUCT('6. Patients'!CF$10:CF$107,OFFSET('6. Patients'!$LV$9,1,MATCH($D12,'6. Patients'!$LW$9:$NT$9,0),ROWS('6. Patients'!DS$10:DS$107))),0)+
IFERROR(SUMPRODUCT('6. Patients'!CF$10:CF$107,OFFSET('6. Patients'!$NU$9,1,MATCH($D12,'6. Patients'!$NV$9:$OO$9,0),ROWS('6. Patients'!DS$10:DS$107))),0),
IFERROR(SUMPRODUCT('6. Patients'!CF$10:CF$107,OFFSET('6. Patients'!$OP$9,1,MATCH($D12,'6. Patients'!$OQ$9:$QN$9,0),ROWS('6. Patients'!DS$10:DS$107))),0)+
IFERROR(SUMPRODUCT('6. Patients'!CF$10:CF$107,OFFSET('6. Patients'!$QO$9,1,MATCH($D12,'6. Patients'!$QP$9:$RI$9,0),ROWS('6. Patients'!DS$10:DS$107))),0)+
IFERROR(SUMPRODUCT('6. Patients'!CF$10:CF$107,OFFSET('6. Patients'!$RJ$9,1,MATCH($D12,'6. Patients'!$RK$9:$TH$9,0),ROWS('6. Patients'!DS$10:DS$107))),0)+
IFERROR(SUMPRODUCT('6. Patients'!CF$10:CF$107,OFFSET('6. Patients'!$TI$9,1,MATCH($D12,'6. Patients'!$TJ$9:$UC$9,0),ROWS('6. Patients'!DS$10:DS$107))),0))+
IFERROR(VLOOKUP($D12,$H$116:$L$146,COLUMNS($H$115:$J$115)-1+M$7,0)*$E12*$F12*'1. General Inputs'!$J$25,0),0),0)</f>
        <v>0</v>
      </c>
      <c r="N12" s="775">
        <f ca="1">ROUNDUP(IFERROR($F12*$E12*CHOOSE(N$7,
IFERROR(SUMPRODUCT('6. Patients'!CG$10:CG$107,OFFSET('6. Patients'!$DN$9,1,MATCH($D12,'6. Patients'!$DO$9:$FL$9,0),ROWS('6. Patients'!DT$10:DT$107))),0)+
IFERROR(SUMPRODUCT('6. Patients'!CG$10:CG$107,OFFSET('6. Patients'!$FM$9,1,MATCH($D12,'6. Patients'!$FN$9:$GG$9,0),ROWS('6. Patients'!DT$10:DT$107))),0)+
IFERROR(SUMPRODUCT('6. Patients'!CG$10:CG$107,OFFSET('6. Patients'!$GH$9,1,MATCH($D12,'6. Patients'!$GI$9:$IF$9,0),ROWS('6. Patients'!DT$10:DT$107))),0)+
IFERROR(SUMPRODUCT('6. Patients'!CG$10:CG$107,OFFSET('6. Patients'!$IG$9,1,MATCH($D12,'6. Patients'!$IH$9:$JA$9,0),ROWS('6. Patients'!DT$10:DT$107))),0),
IFERROR(SUMPRODUCT('6. Patients'!CG$10:CG$107,OFFSET('6. Patients'!$JB$9,1,MATCH($D12,'6. Patients'!$JC$9:$KZ$9,0),ROWS('6. Patients'!DT$10:DT$107))),0)+
IFERROR(SUMPRODUCT('6. Patients'!CG$10:CG$107,OFFSET('6. Patients'!$LA$9,1,MATCH($D12,'6. Patients'!$LB$9:$LU$9,0),ROWS('6. Patients'!DT$10:DT$107))),0)+
IFERROR(SUMPRODUCT('6. Patients'!CG$10:CG$107,OFFSET('6. Patients'!$LV$9,1,MATCH($D12,'6. Patients'!$LW$9:$NT$9,0),ROWS('6. Patients'!DT$10:DT$107))),0)+
IFERROR(SUMPRODUCT('6. Patients'!CG$10:CG$107,OFFSET('6. Patients'!$NU$9,1,MATCH($D12,'6. Patients'!$NV$9:$OO$9,0),ROWS('6. Patients'!DT$10:DT$107))),0),
IFERROR(SUMPRODUCT('6. Patients'!CG$10:CG$107,OFFSET('6. Patients'!$OP$9,1,MATCH($D12,'6. Patients'!$OQ$9:$QN$9,0),ROWS('6. Patients'!DT$10:DT$107))),0)+
IFERROR(SUMPRODUCT('6. Patients'!CG$10:CG$107,OFFSET('6. Patients'!$QO$9,1,MATCH($D12,'6. Patients'!$QP$9:$RI$9,0),ROWS('6. Patients'!DT$10:DT$107))),0)+
IFERROR(SUMPRODUCT('6. Patients'!CG$10:CG$107,OFFSET('6. Patients'!$RJ$9,1,MATCH($D12,'6. Patients'!$RK$9:$TH$9,0),ROWS('6. Patients'!DT$10:DT$107))),0)+
IFERROR(SUMPRODUCT('6. Patients'!CG$10:CG$107,OFFSET('6. Patients'!$TI$9,1,MATCH($D12,'6. Patients'!$TJ$9:$UC$9,0),ROWS('6. Patients'!DT$10:DT$107))),0))+
IFERROR(VLOOKUP($D12,$H$116:$L$146,COLUMNS($H$115:$J$115)-1+N$7,0)*$E12*$F12*'1. General Inputs'!$J$25,0),0),0)</f>
        <v>0</v>
      </c>
      <c r="O12" s="775">
        <f ca="1">ROUNDUP(IFERROR($F12*$E12*CHOOSE(O$7,
IFERROR(SUMPRODUCT('6. Patients'!CH$10:CH$107,OFFSET('6. Patients'!$DN$9,1,MATCH($D12,'6. Patients'!$DO$9:$FL$9,0),ROWS('6. Patients'!DU$10:DU$107))),0)+
IFERROR(SUMPRODUCT('6. Patients'!CH$10:CH$107,OFFSET('6. Patients'!$FM$9,1,MATCH($D12,'6. Patients'!$FN$9:$GG$9,0),ROWS('6. Patients'!DU$10:DU$107))),0)+
IFERROR(SUMPRODUCT('6. Patients'!CH$10:CH$107,OFFSET('6. Patients'!$GH$9,1,MATCH($D12,'6. Patients'!$GI$9:$IF$9,0),ROWS('6. Patients'!DU$10:DU$107))),0)+
IFERROR(SUMPRODUCT('6. Patients'!CH$10:CH$107,OFFSET('6. Patients'!$IG$9,1,MATCH($D12,'6. Patients'!$IH$9:$JA$9,0),ROWS('6. Patients'!DU$10:DU$107))),0),
IFERROR(SUMPRODUCT('6. Patients'!CH$10:CH$107,OFFSET('6. Patients'!$JB$9,1,MATCH($D12,'6. Patients'!$JC$9:$KZ$9,0),ROWS('6. Patients'!DU$10:DU$107))),0)+
IFERROR(SUMPRODUCT('6. Patients'!CH$10:CH$107,OFFSET('6. Patients'!$LA$9,1,MATCH($D12,'6. Patients'!$LB$9:$LU$9,0),ROWS('6. Patients'!DU$10:DU$107))),0)+
IFERROR(SUMPRODUCT('6. Patients'!CH$10:CH$107,OFFSET('6. Patients'!$LV$9,1,MATCH($D12,'6. Patients'!$LW$9:$NT$9,0),ROWS('6. Patients'!DU$10:DU$107))),0)+
IFERROR(SUMPRODUCT('6. Patients'!CH$10:CH$107,OFFSET('6. Patients'!$NU$9,1,MATCH($D12,'6. Patients'!$NV$9:$OO$9,0),ROWS('6. Patients'!DU$10:DU$107))),0),
IFERROR(SUMPRODUCT('6. Patients'!CH$10:CH$107,OFFSET('6. Patients'!$OP$9,1,MATCH($D12,'6. Patients'!$OQ$9:$QN$9,0),ROWS('6. Patients'!DU$10:DU$107))),0)+
IFERROR(SUMPRODUCT('6. Patients'!CH$10:CH$107,OFFSET('6. Patients'!$QO$9,1,MATCH($D12,'6. Patients'!$QP$9:$RI$9,0),ROWS('6. Patients'!DU$10:DU$107))),0)+
IFERROR(SUMPRODUCT('6. Patients'!CH$10:CH$107,OFFSET('6. Patients'!$RJ$9,1,MATCH($D12,'6. Patients'!$RK$9:$TH$9,0),ROWS('6. Patients'!DU$10:DU$107))),0)+
IFERROR(SUMPRODUCT('6. Patients'!CH$10:CH$107,OFFSET('6. Patients'!$TI$9,1,MATCH($D12,'6. Patients'!$TJ$9:$UC$9,0),ROWS('6. Patients'!DU$10:DU$107))),0))+
IFERROR(VLOOKUP($D12,$H$116:$L$146,COLUMNS($H$115:$J$115)-1+O$7,0)*$E12*$F12*'1. General Inputs'!$J$25,0),0),0)</f>
        <v>0</v>
      </c>
      <c r="P12" s="775">
        <f ca="1">ROUNDUP(IFERROR($F12*$E12*CHOOSE(P$7,
IFERROR(SUMPRODUCT('6. Patients'!CI$10:CI$107,OFFSET('6. Patients'!$DN$9,1,MATCH($D12,'6. Patients'!$DO$9:$FL$9,0),ROWS('6. Patients'!DV$10:DV$107))),0)+
IFERROR(SUMPRODUCT('6. Patients'!CI$10:CI$107,OFFSET('6. Patients'!$FM$9,1,MATCH($D12,'6. Patients'!$FN$9:$GG$9,0),ROWS('6. Patients'!DV$10:DV$107))),0)+
IFERROR(SUMPRODUCT('6. Patients'!CI$10:CI$107,OFFSET('6. Patients'!$GH$9,1,MATCH($D12,'6. Patients'!$GI$9:$IF$9,0),ROWS('6. Patients'!DV$10:DV$107))),0)+
IFERROR(SUMPRODUCT('6. Patients'!CI$10:CI$107,OFFSET('6. Patients'!$IG$9,1,MATCH($D12,'6. Patients'!$IH$9:$JA$9,0),ROWS('6. Patients'!DV$10:DV$107))),0),
IFERROR(SUMPRODUCT('6. Patients'!CI$10:CI$107,OFFSET('6. Patients'!$JB$9,1,MATCH($D12,'6. Patients'!$JC$9:$KZ$9,0),ROWS('6. Patients'!DV$10:DV$107))),0)+
IFERROR(SUMPRODUCT('6. Patients'!CI$10:CI$107,OFFSET('6. Patients'!$LA$9,1,MATCH($D12,'6. Patients'!$LB$9:$LU$9,0),ROWS('6. Patients'!DV$10:DV$107))),0)+
IFERROR(SUMPRODUCT('6. Patients'!CI$10:CI$107,OFFSET('6. Patients'!$LV$9,1,MATCH($D12,'6. Patients'!$LW$9:$NT$9,0),ROWS('6. Patients'!DV$10:DV$107))),0)+
IFERROR(SUMPRODUCT('6. Patients'!CI$10:CI$107,OFFSET('6. Patients'!$NU$9,1,MATCH($D12,'6. Patients'!$NV$9:$OO$9,0),ROWS('6. Patients'!DV$10:DV$107))),0),
IFERROR(SUMPRODUCT('6. Patients'!CI$10:CI$107,OFFSET('6. Patients'!$OP$9,1,MATCH($D12,'6. Patients'!$OQ$9:$QN$9,0),ROWS('6. Patients'!DV$10:DV$107))),0)+
IFERROR(SUMPRODUCT('6. Patients'!CI$10:CI$107,OFFSET('6. Patients'!$QO$9,1,MATCH($D12,'6. Patients'!$QP$9:$RI$9,0),ROWS('6. Patients'!DV$10:DV$107))),0)+
IFERROR(SUMPRODUCT('6. Patients'!CI$10:CI$107,OFFSET('6. Patients'!$RJ$9,1,MATCH($D12,'6. Patients'!$RK$9:$TH$9,0),ROWS('6. Patients'!DV$10:DV$107))),0)+
IFERROR(SUMPRODUCT('6. Patients'!CI$10:CI$107,OFFSET('6. Patients'!$TI$9,1,MATCH($D12,'6. Patients'!$TJ$9:$UC$9,0),ROWS('6. Patients'!DV$10:DV$107))),0))+
IFERROR(VLOOKUP($D12,$H$116:$L$146,COLUMNS($H$115:$J$115)-1+P$7,0)*$E12*$F12*'1. General Inputs'!$J$25,0),0),0)</f>
        <v>0</v>
      </c>
      <c r="Q12" s="775">
        <f ca="1">ROUNDUP(IFERROR($F12*$E12*CHOOSE(Q$7,
IFERROR(SUMPRODUCT('6. Patients'!CJ$10:CJ$107,OFFSET('6. Patients'!$DN$9,1,MATCH($D12,'6. Patients'!$DO$9:$FL$9,0),ROWS('6. Patients'!DW$10:DW$107))),0)+
IFERROR(SUMPRODUCT('6. Patients'!CJ$10:CJ$107,OFFSET('6. Patients'!$FM$9,1,MATCH($D12,'6. Patients'!$FN$9:$GG$9,0),ROWS('6. Patients'!DW$10:DW$107))),0)+
IFERROR(SUMPRODUCT('6. Patients'!CJ$10:CJ$107,OFFSET('6. Patients'!$GH$9,1,MATCH($D12,'6. Patients'!$GI$9:$IF$9,0),ROWS('6. Patients'!DW$10:DW$107))),0)+
IFERROR(SUMPRODUCT('6. Patients'!CJ$10:CJ$107,OFFSET('6. Patients'!$IG$9,1,MATCH($D12,'6. Patients'!$IH$9:$JA$9,0),ROWS('6. Patients'!DW$10:DW$107))),0),
IFERROR(SUMPRODUCT('6. Patients'!CJ$10:CJ$107,OFFSET('6. Patients'!$JB$9,1,MATCH($D12,'6. Patients'!$JC$9:$KZ$9,0),ROWS('6. Patients'!DW$10:DW$107))),0)+
IFERROR(SUMPRODUCT('6. Patients'!CJ$10:CJ$107,OFFSET('6. Patients'!$LA$9,1,MATCH($D12,'6. Patients'!$LB$9:$LU$9,0),ROWS('6. Patients'!DW$10:DW$107))),0)+
IFERROR(SUMPRODUCT('6. Patients'!CJ$10:CJ$107,OFFSET('6. Patients'!$LV$9,1,MATCH($D12,'6. Patients'!$LW$9:$NT$9,0),ROWS('6. Patients'!DW$10:DW$107))),0)+
IFERROR(SUMPRODUCT('6. Patients'!CJ$10:CJ$107,OFFSET('6. Patients'!$NU$9,1,MATCH($D12,'6. Patients'!$NV$9:$OO$9,0),ROWS('6. Patients'!DW$10:DW$107))),0),
IFERROR(SUMPRODUCT('6. Patients'!CJ$10:CJ$107,OFFSET('6. Patients'!$OP$9,1,MATCH($D12,'6. Patients'!$OQ$9:$QN$9,0),ROWS('6. Patients'!DW$10:DW$107))),0)+
IFERROR(SUMPRODUCT('6. Patients'!CJ$10:CJ$107,OFFSET('6. Patients'!$QO$9,1,MATCH($D12,'6. Patients'!$QP$9:$RI$9,0),ROWS('6. Patients'!DW$10:DW$107))),0)+
IFERROR(SUMPRODUCT('6. Patients'!CJ$10:CJ$107,OFFSET('6. Patients'!$RJ$9,1,MATCH($D12,'6. Patients'!$RK$9:$TH$9,0),ROWS('6. Patients'!DW$10:DW$107))),0)+
IFERROR(SUMPRODUCT('6. Patients'!CJ$10:CJ$107,OFFSET('6. Patients'!$TI$9,1,MATCH($D12,'6. Patients'!$TJ$9:$UC$9,0),ROWS('6. Patients'!DW$10:DW$107))),0))+
IFERROR(VLOOKUP($D12,$H$116:$L$146,COLUMNS($H$115:$J$115)-1+Q$7,0)*$E12*$F12*'1. General Inputs'!$J$25,0),0),0)</f>
        <v>0</v>
      </c>
      <c r="R12" s="775">
        <f ca="1">ROUNDUP(IFERROR($F12*$E12*CHOOSE(R$7,
IFERROR(SUMPRODUCT('6. Patients'!CK$10:CK$107,OFFSET('6. Patients'!$DN$9,1,MATCH($D12,'6. Patients'!$DO$9:$FL$9,0),ROWS('6. Patients'!DX$10:DX$107))),0)+
IFERROR(SUMPRODUCT('6. Patients'!CK$10:CK$107,OFFSET('6. Patients'!$FM$9,1,MATCH($D12,'6. Patients'!$FN$9:$GG$9,0),ROWS('6. Patients'!DX$10:DX$107))),0)+
IFERROR(SUMPRODUCT('6. Patients'!CK$10:CK$107,OFFSET('6. Patients'!$GH$9,1,MATCH($D12,'6. Patients'!$GI$9:$IF$9,0),ROWS('6. Patients'!DX$10:DX$107))),0)+
IFERROR(SUMPRODUCT('6. Patients'!CK$10:CK$107,OFFSET('6. Patients'!$IG$9,1,MATCH($D12,'6. Patients'!$IH$9:$JA$9,0),ROWS('6. Patients'!DX$10:DX$107))),0),
IFERROR(SUMPRODUCT('6. Patients'!CK$10:CK$107,OFFSET('6. Patients'!$JB$9,1,MATCH($D12,'6. Patients'!$JC$9:$KZ$9,0),ROWS('6. Patients'!DX$10:DX$107))),0)+
IFERROR(SUMPRODUCT('6. Patients'!CK$10:CK$107,OFFSET('6. Patients'!$LA$9,1,MATCH($D12,'6. Patients'!$LB$9:$LU$9,0),ROWS('6. Patients'!DX$10:DX$107))),0)+
IFERROR(SUMPRODUCT('6. Patients'!CK$10:CK$107,OFFSET('6. Patients'!$LV$9,1,MATCH($D12,'6. Patients'!$LW$9:$NT$9,0),ROWS('6. Patients'!DX$10:DX$107))),0)+
IFERROR(SUMPRODUCT('6. Patients'!CK$10:CK$107,OFFSET('6. Patients'!$NU$9,1,MATCH($D12,'6. Patients'!$NV$9:$OO$9,0),ROWS('6. Patients'!DX$10:DX$107))),0),
IFERROR(SUMPRODUCT('6. Patients'!CK$10:CK$107,OFFSET('6. Patients'!$OP$9,1,MATCH($D12,'6. Patients'!$OQ$9:$QN$9,0),ROWS('6. Patients'!DX$10:DX$107))),0)+
IFERROR(SUMPRODUCT('6. Patients'!CK$10:CK$107,OFFSET('6. Patients'!$QO$9,1,MATCH($D12,'6. Patients'!$QP$9:$RI$9,0),ROWS('6. Patients'!DX$10:DX$107))),0)+
IFERROR(SUMPRODUCT('6. Patients'!CK$10:CK$107,OFFSET('6. Patients'!$RJ$9,1,MATCH($D12,'6. Patients'!$RK$9:$TH$9,0),ROWS('6. Patients'!DX$10:DX$107))),0)+
IFERROR(SUMPRODUCT('6. Patients'!CK$10:CK$107,OFFSET('6. Patients'!$TI$9,1,MATCH($D12,'6. Patients'!$TJ$9:$UC$9,0),ROWS('6. Patients'!DX$10:DX$107))),0))+
IFERROR(VLOOKUP($D12,$H$116:$L$146,COLUMNS($H$115:$J$115)-1+R$7,0)*$E12*$F12*'1. General Inputs'!$J$25,0),0),0)</f>
        <v>0</v>
      </c>
      <c r="S12" s="775">
        <f ca="1">ROUNDUP(IFERROR($F12*$E12*CHOOSE(S$7,
IFERROR(SUMPRODUCT('6. Patients'!CL$10:CL$107,OFFSET('6. Patients'!$DN$9,1,MATCH($D12,'6. Patients'!$DO$9:$FL$9,0),ROWS('6. Patients'!DY$10:DY$107))),0)+
IFERROR(SUMPRODUCT('6. Patients'!CL$10:CL$107,OFFSET('6. Patients'!$FM$9,1,MATCH($D12,'6. Patients'!$FN$9:$GG$9,0),ROWS('6. Patients'!DY$10:DY$107))),0)+
IFERROR(SUMPRODUCT('6. Patients'!CL$10:CL$107,OFFSET('6. Patients'!$GH$9,1,MATCH($D12,'6. Patients'!$GI$9:$IF$9,0),ROWS('6. Patients'!DY$10:DY$107))),0)+
IFERROR(SUMPRODUCT('6. Patients'!CL$10:CL$107,OFFSET('6. Patients'!$IG$9,1,MATCH($D12,'6. Patients'!$IH$9:$JA$9,0),ROWS('6. Patients'!DY$10:DY$107))),0),
IFERROR(SUMPRODUCT('6. Patients'!CL$10:CL$107,OFFSET('6. Patients'!$JB$9,1,MATCH($D12,'6. Patients'!$JC$9:$KZ$9,0),ROWS('6. Patients'!DY$10:DY$107))),0)+
IFERROR(SUMPRODUCT('6. Patients'!CL$10:CL$107,OFFSET('6. Patients'!$LA$9,1,MATCH($D12,'6. Patients'!$LB$9:$LU$9,0),ROWS('6. Patients'!DY$10:DY$107))),0)+
IFERROR(SUMPRODUCT('6. Patients'!CL$10:CL$107,OFFSET('6. Patients'!$LV$9,1,MATCH($D12,'6. Patients'!$LW$9:$NT$9,0),ROWS('6. Patients'!DY$10:DY$107))),0)+
IFERROR(SUMPRODUCT('6. Patients'!CL$10:CL$107,OFFSET('6. Patients'!$NU$9,1,MATCH($D12,'6. Patients'!$NV$9:$OO$9,0),ROWS('6. Patients'!DY$10:DY$107))),0),
IFERROR(SUMPRODUCT('6. Patients'!CL$10:CL$107,OFFSET('6. Patients'!$OP$9,1,MATCH($D12,'6. Patients'!$OQ$9:$QN$9,0),ROWS('6. Patients'!DY$10:DY$107))),0)+
IFERROR(SUMPRODUCT('6. Patients'!CL$10:CL$107,OFFSET('6. Patients'!$QO$9,1,MATCH($D12,'6. Patients'!$QP$9:$RI$9,0),ROWS('6. Patients'!DY$10:DY$107))),0)+
IFERROR(SUMPRODUCT('6. Patients'!CL$10:CL$107,OFFSET('6. Patients'!$RJ$9,1,MATCH($D12,'6. Patients'!$RK$9:$TH$9,0),ROWS('6. Patients'!DY$10:DY$107))),0)+
IFERROR(SUMPRODUCT('6. Patients'!CL$10:CL$107,OFFSET('6. Patients'!$TI$9,1,MATCH($D12,'6. Patients'!$TJ$9:$UC$9,0),ROWS('6. Patients'!DY$10:DY$107))),0))+
IFERROR(VLOOKUP($D12,$H$116:$L$146,COLUMNS($H$115:$J$115)-1+S$7,0)*$E12*$F12*'1. General Inputs'!$J$25,0),0),0)</f>
        <v>0</v>
      </c>
      <c r="T12" s="775">
        <f ca="1">ROUNDUP(IFERROR($F12*$E12*CHOOSE(T$7,
IFERROR(SUMPRODUCT('6. Patients'!CM$10:CM$107,OFFSET('6. Patients'!$DN$9,1,MATCH($D12,'6. Patients'!$DO$9:$FL$9,0),ROWS('6. Patients'!DZ$10:DZ$107))),0)+
IFERROR(SUMPRODUCT('6. Patients'!CM$10:CM$107,OFFSET('6. Patients'!$FM$9,1,MATCH($D12,'6. Patients'!$FN$9:$GG$9,0),ROWS('6. Patients'!DZ$10:DZ$107))),0)+
IFERROR(SUMPRODUCT('6. Patients'!CM$10:CM$107,OFFSET('6. Patients'!$GH$9,1,MATCH($D12,'6. Patients'!$GI$9:$IF$9,0),ROWS('6. Patients'!DZ$10:DZ$107))),0)+
IFERROR(SUMPRODUCT('6. Patients'!CM$10:CM$107,OFFSET('6. Patients'!$IG$9,1,MATCH($D12,'6. Patients'!$IH$9:$JA$9,0),ROWS('6. Patients'!DZ$10:DZ$107))),0),
IFERROR(SUMPRODUCT('6. Patients'!CM$10:CM$107,OFFSET('6. Patients'!$JB$9,1,MATCH($D12,'6. Patients'!$JC$9:$KZ$9,0),ROWS('6. Patients'!DZ$10:DZ$107))),0)+
IFERROR(SUMPRODUCT('6. Patients'!CM$10:CM$107,OFFSET('6. Patients'!$LA$9,1,MATCH($D12,'6. Patients'!$LB$9:$LU$9,0),ROWS('6. Patients'!DZ$10:DZ$107))),0)+
IFERROR(SUMPRODUCT('6. Patients'!CM$10:CM$107,OFFSET('6. Patients'!$LV$9,1,MATCH($D12,'6. Patients'!$LW$9:$NT$9,0),ROWS('6. Patients'!DZ$10:DZ$107))),0)+
IFERROR(SUMPRODUCT('6. Patients'!CM$10:CM$107,OFFSET('6. Patients'!$NU$9,1,MATCH($D12,'6. Patients'!$NV$9:$OO$9,0),ROWS('6. Patients'!DZ$10:DZ$107))),0),
IFERROR(SUMPRODUCT('6. Patients'!CM$10:CM$107,OFFSET('6. Patients'!$OP$9,1,MATCH($D12,'6. Patients'!$OQ$9:$QN$9,0),ROWS('6. Patients'!DZ$10:DZ$107))),0)+
IFERROR(SUMPRODUCT('6. Patients'!CM$10:CM$107,OFFSET('6. Patients'!$QO$9,1,MATCH($D12,'6. Patients'!$QP$9:$RI$9,0),ROWS('6. Patients'!DZ$10:DZ$107))),0)+
IFERROR(SUMPRODUCT('6. Patients'!CM$10:CM$107,OFFSET('6. Patients'!$RJ$9,1,MATCH($D12,'6. Patients'!$RK$9:$TH$9,0),ROWS('6. Patients'!DZ$10:DZ$107))),0)+
IFERROR(SUMPRODUCT('6. Patients'!CM$10:CM$107,OFFSET('6. Patients'!$TI$9,1,MATCH($D12,'6. Patients'!$TJ$9:$UC$9,0),ROWS('6. Patients'!DZ$10:DZ$107))),0))+
IFERROR(VLOOKUP($D12,$H$116:$L$146,COLUMNS($H$115:$J$115)-1+T$7,0)*$E12*$F12*'1. General Inputs'!$J$25,0),0),0)</f>
        <v>0</v>
      </c>
      <c r="U12" s="775">
        <f ca="1">ROUNDUP(IFERROR($F12*$E12*CHOOSE(U$7,
IFERROR(SUMPRODUCT('6. Patients'!CN$10:CN$107,OFFSET('6. Patients'!$DN$9,1,MATCH($D12,'6. Patients'!$DO$9:$FL$9,0),ROWS('6. Patients'!EA$10:EA$107))),0)+
IFERROR(SUMPRODUCT('6. Patients'!CN$10:CN$107,OFFSET('6. Patients'!$FM$9,1,MATCH($D12,'6. Patients'!$FN$9:$GG$9,0),ROWS('6. Patients'!EA$10:EA$107))),0)+
IFERROR(SUMPRODUCT('6. Patients'!CN$10:CN$107,OFFSET('6. Patients'!$GH$9,1,MATCH($D12,'6. Patients'!$GI$9:$IF$9,0),ROWS('6. Patients'!EA$10:EA$107))),0)+
IFERROR(SUMPRODUCT('6. Patients'!CN$10:CN$107,OFFSET('6. Patients'!$IG$9,1,MATCH($D12,'6. Patients'!$IH$9:$JA$9,0),ROWS('6. Patients'!EA$10:EA$107))),0),
IFERROR(SUMPRODUCT('6. Patients'!CN$10:CN$107,OFFSET('6. Patients'!$JB$9,1,MATCH($D12,'6. Patients'!$JC$9:$KZ$9,0),ROWS('6. Patients'!EA$10:EA$107))),0)+
IFERROR(SUMPRODUCT('6. Patients'!CN$10:CN$107,OFFSET('6. Patients'!$LA$9,1,MATCH($D12,'6. Patients'!$LB$9:$LU$9,0),ROWS('6. Patients'!EA$10:EA$107))),0)+
IFERROR(SUMPRODUCT('6. Patients'!CN$10:CN$107,OFFSET('6. Patients'!$LV$9,1,MATCH($D12,'6. Patients'!$LW$9:$NT$9,0),ROWS('6. Patients'!EA$10:EA$107))),0)+
IFERROR(SUMPRODUCT('6. Patients'!CN$10:CN$107,OFFSET('6. Patients'!$NU$9,1,MATCH($D12,'6. Patients'!$NV$9:$OO$9,0),ROWS('6. Patients'!EA$10:EA$107))),0),
IFERROR(SUMPRODUCT('6. Patients'!CN$10:CN$107,OFFSET('6. Patients'!$OP$9,1,MATCH($D12,'6. Patients'!$OQ$9:$QN$9,0),ROWS('6. Patients'!EA$10:EA$107))),0)+
IFERROR(SUMPRODUCT('6. Patients'!CN$10:CN$107,OFFSET('6. Patients'!$QO$9,1,MATCH($D12,'6. Patients'!$QP$9:$RI$9,0),ROWS('6. Patients'!EA$10:EA$107))),0)+
IFERROR(SUMPRODUCT('6. Patients'!CN$10:CN$107,OFFSET('6. Patients'!$RJ$9,1,MATCH($D12,'6. Patients'!$RK$9:$TH$9,0),ROWS('6. Patients'!EA$10:EA$107))),0)+
IFERROR(SUMPRODUCT('6. Patients'!CN$10:CN$107,OFFSET('6. Patients'!$TI$9,1,MATCH($D12,'6. Patients'!$TJ$9:$UC$9,0),ROWS('6. Patients'!EA$10:EA$107))),0))+
IFERROR(VLOOKUP($D12,$H$116:$L$146,COLUMNS($H$115:$J$115)-1+U$7,0)*$E12*$F12*'1. General Inputs'!$J$25,0),0),0)</f>
        <v>0</v>
      </c>
      <c r="V12" s="775">
        <f ca="1">ROUNDUP(IFERROR($F12*$E12*CHOOSE(V$7,
IFERROR(SUMPRODUCT('6. Patients'!CO$10:CO$107,OFFSET('6. Patients'!$DN$9,1,MATCH($D12,'6. Patients'!$DO$9:$FL$9,0),ROWS('6. Patients'!EB$10:EB$107))),0)+
IFERROR(SUMPRODUCT('6. Patients'!CO$10:CO$107,OFFSET('6. Patients'!$FM$9,1,MATCH($D12,'6. Patients'!$FN$9:$GG$9,0),ROWS('6. Patients'!EB$10:EB$107))),0)+
IFERROR(SUMPRODUCT('6. Patients'!CO$10:CO$107,OFFSET('6. Patients'!$GH$9,1,MATCH($D12,'6. Patients'!$GI$9:$IF$9,0),ROWS('6. Patients'!EB$10:EB$107))),0)+
IFERROR(SUMPRODUCT('6. Patients'!CO$10:CO$107,OFFSET('6. Patients'!$IG$9,1,MATCH($D12,'6. Patients'!$IH$9:$JA$9,0),ROWS('6. Patients'!EB$10:EB$107))),0),
IFERROR(SUMPRODUCT('6. Patients'!CO$10:CO$107,OFFSET('6. Patients'!$JB$9,1,MATCH($D12,'6. Patients'!$JC$9:$KZ$9,0),ROWS('6. Patients'!EB$10:EB$107))),0)+
IFERROR(SUMPRODUCT('6. Patients'!CO$10:CO$107,OFFSET('6. Patients'!$LA$9,1,MATCH($D12,'6. Patients'!$LB$9:$LU$9,0),ROWS('6. Patients'!EB$10:EB$107))),0)+
IFERROR(SUMPRODUCT('6. Patients'!CO$10:CO$107,OFFSET('6. Patients'!$LV$9,1,MATCH($D12,'6. Patients'!$LW$9:$NT$9,0),ROWS('6. Patients'!EB$10:EB$107))),0)+
IFERROR(SUMPRODUCT('6. Patients'!CO$10:CO$107,OFFSET('6. Patients'!$NU$9,1,MATCH($D12,'6. Patients'!$NV$9:$OO$9,0),ROWS('6. Patients'!EB$10:EB$107))),0),
IFERROR(SUMPRODUCT('6. Patients'!CO$10:CO$107,OFFSET('6. Patients'!$OP$9,1,MATCH($D12,'6. Patients'!$OQ$9:$QN$9,0),ROWS('6. Patients'!EB$10:EB$107))),0)+
IFERROR(SUMPRODUCT('6. Patients'!CO$10:CO$107,OFFSET('6. Patients'!$QO$9,1,MATCH($D12,'6. Patients'!$QP$9:$RI$9,0),ROWS('6. Patients'!EB$10:EB$107))),0)+
IFERROR(SUMPRODUCT('6. Patients'!CO$10:CO$107,OFFSET('6. Patients'!$RJ$9,1,MATCH($D12,'6. Patients'!$RK$9:$TH$9,0),ROWS('6. Patients'!EB$10:EB$107))),0)+
IFERROR(SUMPRODUCT('6. Patients'!CO$10:CO$107,OFFSET('6. Patients'!$TI$9,1,MATCH($D12,'6. Patients'!$TJ$9:$UC$9,0),ROWS('6. Patients'!EB$10:EB$107))),0))+
IFERROR(VLOOKUP($D12,$H$116:$L$146,COLUMNS($H$115:$J$115)-1+V$7,0)*$E12*$F12*'1. General Inputs'!$J$25,0),0),0)</f>
        <v>0</v>
      </c>
      <c r="W12" s="775">
        <f ca="1">ROUNDUP(IFERROR($F12*$E12*CHOOSE(W$7,
IFERROR(SUMPRODUCT('6. Patients'!CP$10:CP$107,OFFSET('6. Patients'!$DN$9,1,MATCH($D12,'6. Patients'!$DO$9:$FL$9,0),ROWS('6. Patients'!EC$10:EC$107))),0)+
IFERROR(SUMPRODUCT('6. Patients'!CP$10:CP$107,OFFSET('6. Patients'!$FM$9,1,MATCH($D12,'6. Patients'!$FN$9:$GG$9,0),ROWS('6. Patients'!EC$10:EC$107))),0)+
IFERROR(SUMPRODUCT('6. Patients'!CP$10:CP$107,OFFSET('6. Patients'!$GH$9,1,MATCH($D12,'6. Patients'!$GI$9:$IF$9,0),ROWS('6. Patients'!EC$10:EC$107))),0)+
IFERROR(SUMPRODUCT('6. Patients'!CP$10:CP$107,OFFSET('6. Patients'!$IG$9,1,MATCH($D12,'6. Patients'!$IH$9:$JA$9,0),ROWS('6. Patients'!EC$10:EC$107))),0),
IFERROR(SUMPRODUCT('6. Patients'!CP$10:CP$107,OFFSET('6. Patients'!$JB$9,1,MATCH($D12,'6. Patients'!$JC$9:$KZ$9,0),ROWS('6. Patients'!EC$10:EC$107))),0)+
IFERROR(SUMPRODUCT('6. Patients'!CP$10:CP$107,OFFSET('6. Patients'!$LA$9,1,MATCH($D12,'6. Patients'!$LB$9:$LU$9,0),ROWS('6. Patients'!EC$10:EC$107))),0)+
IFERROR(SUMPRODUCT('6. Patients'!CP$10:CP$107,OFFSET('6. Patients'!$LV$9,1,MATCH($D12,'6. Patients'!$LW$9:$NT$9,0),ROWS('6. Patients'!EC$10:EC$107))),0)+
IFERROR(SUMPRODUCT('6. Patients'!CP$10:CP$107,OFFSET('6. Patients'!$NU$9,1,MATCH($D12,'6. Patients'!$NV$9:$OO$9,0),ROWS('6. Patients'!EC$10:EC$107))),0),
IFERROR(SUMPRODUCT('6. Patients'!CP$10:CP$107,OFFSET('6. Patients'!$OP$9,1,MATCH($D12,'6. Patients'!$OQ$9:$QN$9,0),ROWS('6. Patients'!EC$10:EC$107))),0)+
IFERROR(SUMPRODUCT('6. Patients'!CP$10:CP$107,OFFSET('6. Patients'!$QO$9,1,MATCH($D12,'6. Patients'!$QP$9:$RI$9,0),ROWS('6. Patients'!EC$10:EC$107))),0)+
IFERROR(SUMPRODUCT('6. Patients'!CP$10:CP$107,OFFSET('6. Patients'!$RJ$9,1,MATCH($D12,'6. Patients'!$RK$9:$TH$9,0),ROWS('6. Patients'!EC$10:EC$107))),0)+
IFERROR(SUMPRODUCT('6. Patients'!CP$10:CP$107,OFFSET('6. Patients'!$TI$9,1,MATCH($D12,'6. Patients'!$TJ$9:$UC$9,0),ROWS('6. Patients'!EC$10:EC$107))),0))+
IFERROR(VLOOKUP($D12,$H$116:$L$146,COLUMNS($H$115:$J$115)-1+W$7,0)*$E12*$F12*'1. General Inputs'!$J$25,0),0),0)</f>
        <v>0</v>
      </c>
      <c r="X12" s="775">
        <f ca="1">ROUNDUP(IFERROR($F12*$E12*CHOOSE(X$7,
IFERROR(SUMPRODUCT('6. Patients'!CQ$10:CQ$107,OFFSET('6. Patients'!$DN$9,1,MATCH($D12,'6. Patients'!$DO$9:$FL$9,0),ROWS('6. Patients'!ED$10:ED$107))),0)+
IFERROR(SUMPRODUCT('6. Patients'!CQ$10:CQ$107,OFFSET('6. Patients'!$FM$9,1,MATCH($D12,'6. Patients'!$FN$9:$GG$9,0),ROWS('6. Patients'!ED$10:ED$107))),0)+
IFERROR(SUMPRODUCT('6. Patients'!CQ$10:CQ$107,OFFSET('6. Patients'!$GH$9,1,MATCH($D12,'6. Patients'!$GI$9:$IF$9,0),ROWS('6. Patients'!ED$10:ED$107))),0)+
IFERROR(SUMPRODUCT('6. Patients'!CQ$10:CQ$107,OFFSET('6. Patients'!$IG$9,1,MATCH($D12,'6. Patients'!$IH$9:$JA$9,0),ROWS('6. Patients'!ED$10:ED$107))),0),
IFERROR(SUMPRODUCT('6. Patients'!CQ$10:CQ$107,OFFSET('6. Patients'!$JB$9,1,MATCH($D12,'6. Patients'!$JC$9:$KZ$9,0),ROWS('6. Patients'!ED$10:ED$107))),0)+
IFERROR(SUMPRODUCT('6. Patients'!CQ$10:CQ$107,OFFSET('6. Patients'!$LA$9,1,MATCH($D12,'6. Patients'!$LB$9:$LU$9,0),ROWS('6. Patients'!ED$10:ED$107))),0)+
IFERROR(SUMPRODUCT('6. Patients'!CQ$10:CQ$107,OFFSET('6. Patients'!$LV$9,1,MATCH($D12,'6. Patients'!$LW$9:$NT$9,0),ROWS('6. Patients'!ED$10:ED$107))),0)+
IFERROR(SUMPRODUCT('6. Patients'!CQ$10:CQ$107,OFFSET('6. Patients'!$NU$9,1,MATCH($D12,'6. Patients'!$NV$9:$OO$9,0),ROWS('6. Patients'!ED$10:ED$107))),0),
IFERROR(SUMPRODUCT('6. Patients'!CQ$10:CQ$107,OFFSET('6. Patients'!$OP$9,1,MATCH($D12,'6. Patients'!$OQ$9:$QN$9,0),ROWS('6. Patients'!ED$10:ED$107))),0)+
IFERROR(SUMPRODUCT('6. Patients'!CQ$10:CQ$107,OFFSET('6. Patients'!$QO$9,1,MATCH($D12,'6. Patients'!$QP$9:$RI$9,0),ROWS('6. Patients'!ED$10:ED$107))),0)+
IFERROR(SUMPRODUCT('6. Patients'!CQ$10:CQ$107,OFFSET('6. Patients'!$RJ$9,1,MATCH($D12,'6. Patients'!$RK$9:$TH$9,0),ROWS('6. Patients'!ED$10:ED$107))),0)+
IFERROR(SUMPRODUCT('6. Patients'!CQ$10:CQ$107,OFFSET('6. Patients'!$TI$9,1,MATCH($D12,'6. Patients'!$TJ$9:$UC$9,0),ROWS('6. Patients'!ED$10:ED$107))),0))+
IFERROR(VLOOKUP($D12,$H$116:$L$146,COLUMNS($H$115:$J$115)-1+X$7,0)*$E12*$F12*'1. General Inputs'!$J$25,0),0),0)</f>
        <v>0</v>
      </c>
      <c r="Y12" s="775">
        <f ca="1">ROUNDUP(IFERROR($F12*$E12*CHOOSE(Y$7,
IFERROR(SUMPRODUCT('6. Patients'!CR$10:CR$107,OFFSET('6. Patients'!$DN$9,1,MATCH($D12,'6. Patients'!$DO$9:$FL$9,0),ROWS('6. Patients'!EE$10:EE$107))),0)+
IFERROR(SUMPRODUCT('6. Patients'!CR$10:CR$107,OFFSET('6. Patients'!$FM$9,1,MATCH($D12,'6. Patients'!$FN$9:$GG$9,0),ROWS('6. Patients'!EE$10:EE$107))),0)+
IFERROR(SUMPRODUCT('6. Patients'!CR$10:CR$107,OFFSET('6. Patients'!$GH$9,1,MATCH($D12,'6. Patients'!$GI$9:$IF$9,0),ROWS('6. Patients'!EE$10:EE$107))),0)+
IFERROR(SUMPRODUCT('6. Patients'!CR$10:CR$107,OFFSET('6. Patients'!$IG$9,1,MATCH($D12,'6. Patients'!$IH$9:$JA$9,0),ROWS('6. Patients'!EE$10:EE$107))),0),
IFERROR(SUMPRODUCT('6. Patients'!CR$10:CR$107,OFFSET('6. Patients'!$JB$9,1,MATCH($D12,'6. Patients'!$JC$9:$KZ$9,0),ROWS('6. Patients'!EE$10:EE$107))),0)+
IFERROR(SUMPRODUCT('6. Patients'!CR$10:CR$107,OFFSET('6. Patients'!$LA$9,1,MATCH($D12,'6. Patients'!$LB$9:$LU$9,0),ROWS('6. Patients'!EE$10:EE$107))),0)+
IFERROR(SUMPRODUCT('6. Patients'!CR$10:CR$107,OFFSET('6. Patients'!$LV$9,1,MATCH($D12,'6. Patients'!$LW$9:$NT$9,0),ROWS('6. Patients'!EE$10:EE$107))),0)+
IFERROR(SUMPRODUCT('6. Patients'!CR$10:CR$107,OFFSET('6. Patients'!$NU$9,1,MATCH($D12,'6. Patients'!$NV$9:$OO$9,0),ROWS('6. Patients'!EE$10:EE$107))),0),
IFERROR(SUMPRODUCT('6. Patients'!CR$10:CR$107,OFFSET('6. Patients'!$OP$9,1,MATCH($D12,'6. Patients'!$OQ$9:$QN$9,0),ROWS('6. Patients'!EE$10:EE$107))),0)+
IFERROR(SUMPRODUCT('6. Patients'!CR$10:CR$107,OFFSET('6. Patients'!$QO$9,1,MATCH($D12,'6. Patients'!$QP$9:$RI$9,0),ROWS('6. Patients'!EE$10:EE$107))),0)+
IFERROR(SUMPRODUCT('6. Patients'!CR$10:CR$107,OFFSET('6. Patients'!$RJ$9,1,MATCH($D12,'6. Patients'!$RK$9:$TH$9,0),ROWS('6. Patients'!EE$10:EE$107))),0)+
IFERROR(SUMPRODUCT('6. Patients'!CR$10:CR$107,OFFSET('6. Patients'!$TI$9,1,MATCH($D12,'6. Patients'!$TJ$9:$UC$9,0),ROWS('6. Patients'!EE$10:EE$107))),0))+
IFERROR(VLOOKUP($D12,$H$116:$L$146,COLUMNS($H$115:$J$115)-1+Y$7,0)*$E12*$F12*'1. General Inputs'!$J$25,0),0),0)</f>
        <v>0</v>
      </c>
      <c r="Z12" s="775">
        <f ca="1">ROUNDUP(IFERROR($F12*$E12*CHOOSE(Z$7,
IFERROR(SUMPRODUCT('6. Patients'!CS$10:CS$107,OFFSET('6. Patients'!$DN$9,1,MATCH($D12,'6. Patients'!$DO$9:$FL$9,0),ROWS('6. Patients'!EF$10:EF$107))),0)+
IFERROR(SUMPRODUCT('6. Patients'!CS$10:CS$107,OFFSET('6. Patients'!$FM$9,1,MATCH($D12,'6. Patients'!$FN$9:$GG$9,0),ROWS('6. Patients'!EF$10:EF$107))),0)+
IFERROR(SUMPRODUCT('6. Patients'!CS$10:CS$107,OFFSET('6. Patients'!$GH$9,1,MATCH($D12,'6. Patients'!$GI$9:$IF$9,0),ROWS('6. Patients'!EF$10:EF$107))),0)+
IFERROR(SUMPRODUCT('6. Patients'!CS$10:CS$107,OFFSET('6. Patients'!$IG$9,1,MATCH($D12,'6. Patients'!$IH$9:$JA$9,0),ROWS('6. Patients'!EF$10:EF$107))),0),
IFERROR(SUMPRODUCT('6. Patients'!CS$10:CS$107,OFFSET('6. Patients'!$JB$9,1,MATCH($D12,'6. Patients'!$JC$9:$KZ$9,0),ROWS('6. Patients'!EF$10:EF$107))),0)+
IFERROR(SUMPRODUCT('6. Patients'!CS$10:CS$107,OFFSET('6. Patients'!$LA$9,1,MATCH($D12,'6. Patients'!$LB$9:$LU$9,0),ROWS('6. Patients'!EF$10:EF$107))),0)+
IFERROR(SUMPRODUCT('6. Patients'!CS$10:CS$107,OFFSET('6. Patients'!$LV$9,1,MATCH($D12,'6. Patients'!$LW$9:$NT$9,0),ROWS('6. Patients'!EF$10:EF$107))),0)+
IFERROR(SUMPRODUCT('6. Patients'!CS$10:CS$107,OFFSET('6. Patients'!$NU$9,1,MATCH($D12,'6. Patients'!$NV$9:$OO$9,0),ROWS('6. Patients'!EF$10:EF$107))),0),
IFERROR(SUMPRODUCT('6. Patients'!CS$10:CS$107,OFFSET('6. Patients'!$OP$9,1,MATCH($D12,'6. Patients'!$OQ$9:$QN$9,0),ROWS('6. Patients'!EF$10:EF$107))),0)+
IFERROR(SUMPRODUCT('6. Patients'!CS$10:CS$107,OFFSET('6. Patients'!$QO$9,1,MATCH($D12,'6. Patients'!$QP$9:$RI$9,0),ROWS('6. Patients'!EF$10:EF$107))),0)+
IFERROR(SUMPRODUCT('6. Patients'!CS$10:CS$107,OFFSET('6. Patients'!$RJ$9,1,MATCH($D12,'6. Patients'!$RK$9:$TH$9,0),ROWS('6. Patients'!EF$10:EF$107))),0)+
IFERROR(SUMPRODUCT('6. Patients'!CS$10:CS$107,OFFSET('6. Patients'!$TI$9,1,MATCH($D12,'6. Patients'!$TJ$9:$UC$9,0),ROWS('6. Patients'!EF$10:EF$107))),0))+
IFERROR(VLOOKUP($D12,$H$116:$L$146,COLUMNS($H$115:$J$115)-1+Z$7,0)*$E12*$F12*'1. General Inputs'!$J$25,0),0),0)</f>
        <v>0</v>
      </c>
      <c r="AA12" s="775">
        <f ca="1">ROUNDUP(IFERROR($F12*$E12*CHOOSE(AA$7,
IFERROR(SUMPRODUCT('6. Patients'!CT$10:CT$107,OFFSET('6. Patients'!$DN$9,1,MATCH($D12,'6. Patients'!$DO$9:$FL$9,0),ROWS('6. Patients'!EG$10:EG$107))),0)+
IFERROR(SUMPRODUCT('6. Patients'!CT$10:CT$107,OFFSET('6. Patients'!$FM$9,1,MATCH($D12,'6. Patients'!$FN$9:$GG$9,0),ROWS('6. Patients'!EG$10:EG$107))),0)+
IFERROR(SUMPRODUCT('6. Patients'!CT$10:CT$107,OFFSET('6. Patients'!$GH$9,1,MATCH($D12,'6. Patients'!$GI$9:$IF$9,0),ROWS('6. Patients'!EG$10:EG$107))),0)+
IFERROR(SUMPRODUCT('6. Patients'!CT$10:CT$107,OFFSET('6. Patients'!$IG$9,1,MATCH($D12,'6. Patients'!$IH$9:$JA$9,0),ROWS('6. Patients'!EG$10:EG$107))),0),
IFERROR(SUMPRODUCT('6. Patients'!CT$10:CT$107,OFFSET('6. Patients'!$JB$9,1,MATCH($D12,'6. Patients'!$JC$9:$KZ$9,0),ROWS('6. Patients'!EG$10:EG$107))),0)+
IFERROR(SUMPRODUCT('6. Patients'!CT$10:CT$107,OFFSET('6. Patients'!$LA$9,1,MATCH($D12,'6. Patients'!$LB$9:$LU$9,0),ROWS('6. Patients'!EG$10:EG$107))),0)+
IFERROR(SUMPRODUCT('6. Patients'!CT$10:CT$107,OFFSET('6. Patients'!$LV$9,1,MATCH($D12,'6. Patients'!$LW$9:$NT$9,0),ROWS('6. Patients'!EG$10:EG$107))),0)+
IFERROR(SUMPRODUCT('6. Patients'!CT$10:CT$107,OFFSET('6. Patients'!$NU$9,1,MATCH($D12,'6. Patients'!$NV$9:$OO$9,0),ROWS('6. Patients'!EG$10:EG$107))),0),
IFERROR(SUMPRODUCT('6. Patients'!CT$10:CT$107,OFFSET('6. Patients'!$OP$9,1,MATCH($D12,'6. Patients'!$OQ$9:$QN$9,0),ROWS('6. Patients'!EG$10:EG$107))),0)+
IFERROR(SUMPRODUCT('6. Patients'!CT$10:CT$107,OFFSET('6. Patients'!$QO$9,1,MATCH($D12,'6. Patients'!$QP$9:$RI$9,0),ROWS('6. Patients'!EG$10:EG$107))),0)+
IFERROR(SUMPRODUCT('6. Patients'!CT$10:CT$107,OFFSET('6. Patients'!$RJ$9,1,MATCH($D12,'6. Patients'!$RK$9:$TH$9,0),ROWS('6. Patients'!EG$10:EG$107))),0)+
IFERROR(SUMPRODUCT('6. Patients'!CT$10:CT$107,OFFSET('6. Patients'!$TI$9,1,MATCH($D12,'6. Patients'!$TJ$9:$UC$9,0),ROWS('6. Patients'!EG$10:EG$107))),0))+
IFERROR(VLOOKUP($D12,$H$116:$L$146,COLUMNS($H$115:$J$115)-1+AA$7,0)*$E12*$F12*'1. General Inputs'!$J$25,0),0),0)</f>
        <v>0</v>
      </c>
      <c r="AB12" s="775">
        <f ca="1">ROUNDUP(IFERROR($F12*$E12*CHOOSE(AB$7,
IFERROR(SUMPRODUCT('6. Patients'!CU$10:CU$107,OFFSET('6. Patients'!$DN$9,1,MATCH($D12,'6. Patients'!$DO$9:$FL$9,0),ROWS('6. Patients'!EH$10:EH$107))),0)+
IFERROR(SUMPRODUCT('6. Patients'!CU$10:CU$107,OFFSET('6. Patients'!$FM$9,1,MATCH($D12,'6. Patients'!$FN$9:$GG$9,0),ROWS('6. Patients'!EH$10:EH$107))),0)+
IFERROR(SUMPRODUCT('6. Patients'!CU$10:CU$107,OFFSET('6. Patients'!$GH$9,1,MATCH($D12,'6. Patients'!$GI$9:$IF$9,0),ROWS('6. Patients'!EH$10:EH$107))),0)+
IFERROR(SUMPRODUCT('6. Patients'!CU$10:CU$107,OFFSET('6. Patients'!$IG$9,1,MATCH($D12,'6. Patients'!$IH$9:$JA$9,0),ROWS('6. Patients'!EH$10:EH$107))),0),
IFERROR(SUMPRODUCT('6. Patients'!CU$10:CU$107,OFFSET('6. Patients'!$JB$9,1,MATCH($D12,'6. Patients'!$JC$9:$KZ$9,0),ROWS('6. Patients'!EH$10:EH$107))),0)+
IFERROR(SUMPRODUCT('6. Patients'!CU$10:CU$107,OFFSET('6. Patients'!$LA$9,1,MATCH($D12,'6. Patients'!$LB$9:$LU$9,0),ROWS('6. Patients'!EH$10:EH$107))),0)+
IFERROR(SUMPRODUCT('6. Patients'!CU$10:CU$107,OFFSET('6. Patients'!$LV$9,1,MATCH($D12,'6. Patients'!$LW$9:$NT$9,0),ROWS('6. Patients'!EH$10:EH$107))),0)+
IFERROR(SUMPRODUCT('6. Patients'!CU$10:CU$107,OFFSET('6. Patients'!$NU$9,1,MATCH($D12,'6. Patients'!$NV$9:$OO$9,0),ROWS('6. Patients'!EH$10:EH$107))),0),
IFERROR(SUMPRODUCT('6. Patients'!CU$10:CU$107,OFFSET('6. Patients'!$OP$9,1,MATCH($D12,'6. Patients'!$OQ$9:$QN$9,0),ROWS('6. Patients'!EH$10:EH$107))),0)+
IFERROR(SUMPRODUCT('6. Patients'!CU$10:CU$107,OFFSET('6. Patients'!$QO$9,1,MATCH($D12,'6. Patients'!$QP$9:$RI$9,0),ROWS('6. Patients'!EH$10:EH$107))),0)+
IFERROR(SUMPRODUCT('6. Patients'!CU$10:CU$107,OFFSET('6. Patients'!$RJ$9,1,MATCH($D12,'6. Patients'!$RK$9:$TH$9,0),ROWS('6. Patients'!EH$10:EH$107))),0)+
IFERROR(SUMPRODUCT('6. Patients'!CU$10:CU$107,OFFSET('6. Patients'!$TI$9,1,MATCH($D12,'6. Patients'!$TJ$9:$UC$9,0),ROWS('6. Patients'!EH$10:EH$107))),0))+
IFERROR(VLOOKUP($D12,$H$116:$L$146,COLUMNS($H$115:$J$115)-1+AB$7,0)*$E12*$F12*'1. General Inputs'!$J$25,0),0),0)</f>
        <v>0</v>
      </c>
      <c r="AC12" s="775">
        <f ca="1">ROUNDUP(IFERROR($F12*$E12*CHOOSE(AC$7,
IFERROR(SUMPRODUCT('6. Patients'!CV$10:CV$107,OFFSET('6. Patients'!$DN$9,1,MATCH($D12,'6. Patients'!$DO$9:$FL$9,0),ROWS('6. Patients'!EI$10:EI$107))),0)+
IFERROR(SUMPRODUCT('6. Patients'!CV$10:CV$107,OFFSET('6. Patients'!$FM$9,1,MATCH($D12,'6. Patients'!$FN$9:$GG$9,0),ROWS('6. Patients'!EI$10:EI$107))),0)+
IFERROR(SUMPRODUCT('6. Patients'!CV$10:CV$107,OFFSET('6. Patients'!$GH$9,1,MATCH($D12,'6. Patients'!$GI$9:$IF$9,0),ROWS('6. Patients'!EI$10:EI$107))),0)+
IFERROR(SUMPRODUCT('6. Patients'!CV$10:CV$107,OFFSET('6. Patients'!$IG$9,1,MATCH($D12,'6. Patients'!$IH$9:$JA$9,0),ROWS('6. Patients'!EI$10:EI$107))),0),
IFERROR(SUMPRODUCT('6. Patients'!CV$10:CV$107,OFFSET('6. Patients'!$JB$9,1,MATCH($D12,'6. Patients'!$JC$9:$KZ$9,0),ROWS('6. Patients'!EI$10:EI$107))),0)+
IFERROR(SUMPRODUCT('6. Patients'!CV$10:CV$107,OFFSET('6. Patients'!$LA$9,1,MATCH($D12,'6. Patients'!$LB$9:$LU$9,0),ROWS('6. Patients'!EI$10:EI$107))),0)+
IFERROR(SUMPRODUCT('6. Patients'!CV$10:CV$107,OFFSET('6. Patients'!$LV$9,1,MATCH($D12,'6. Patients'!$LW$9:$NT$9,0),ROWS('6. Patients'!EI$10:EI$107))),0)+
IFERROR(SUMPRODUCT('6. Patients'!CV$10:CV$107,OFFSET('6. Patients'!$NU$9,1,MATCH($D12,'6. Patients'!$NV$9:$OO$9,0),ROWS('6. Patients'!EI$10:EI$107))),0),
IFERROR(SUMPRODUCT('6. Patients'!CV$10:CV$107,OFFSET('6. Patients'!$OP$9,1,MATCH($D12,'6. Patients'!$OQ$9:$QN$9,0),ROWS('6. Patients'!EI$10:EI$107))),0)+
IFERROR(SUMPRODUCT('6. Patients'!CV$10:CV$107,OFFSET('6. Patients'!$QO$9,1,MATCH($D12,'6. Patients'!$QP$9:$RI$9,0),ROWS('6. Patients'!EI$10:EI$107))),0)+
IFERROR(SUMPRODUCT('6. Patients'!CV$10:CV$107,OFFSET('6. Patients'!$RJ$9,1,MATCH($D12,'6. Patients'!$RK$9:$TH$9,0),ROWS('6. Patients'!EI$10:EI$107))),0)+
IFERROR(SUMPRODUCT('6. Patients'!CV$10:CV$107,OFFSET('6. Patients'!$TI$9,1,MATCH($D12,'6. Patients'!$TJ$9:$UC$9,0),ROWS('6. Patients'!EI$10:EI$107))),0))+
IFERROR(VLOOKUP($D12,$H$116:$L$146,COLUMNS($H$115:$J$115)-1+AC$7,0)*$E12*$F12*'1. General Inputs'!$J$25,0),0),0)</f>
        <v>0</v>
      </c>
      <c r="AD12" s="775">
        <f ca="1">ROUNDUP(IFERROR($F12*$E12*CHOOSE(AD$7,
IFERROR(SUMPRODUCT('6. Patients'!CW$10:CW$107,OFFSET('6. Patients'!$DN$9,1,MATCH($D12,'6. Patients'!$DO$9:$FL$9,0),ROWS('6. Patients'!EJ$10:EJ$107))),0)+
IFERROR(SUMPRODUCT('6. Patients'!CW$10:CW$107,OFFSET('6. Patients'!$FM$9,1,MATCH($D12,'6. Patients'!$FN$9:$GG$9,0),ROWS('6. Patients'!EJ$10:EJ$107))),0)+
IFERROR(SUMPRODUCT('6. Patients'!CW$10:CW$107,OFFSET('6. Patients'!$GH$9,1,MATCH($D12,'6. Patients'!$GI$9:$IF$9,0),ROWS('6. Patients'!EJ$10:EJ$107))),0)+
IFERROR(SUMPRODUCT('6. Patients'!CW$10:CW$107,OFFSET('6. Patients'!$IG$9,1,MATCH($D12,'6. Patients'!$IH$9:$JA$9,0),ROWS('6. Patients'!EJ$10:EJ$107))),0),
IFERROR(SUMPRODUCT('6. Patients'!CW$10:CW$107,OFFSET('6. Patients'!$JB$9,1,MATCH($D12,'6. Patients'!$JC$9:$KZ$9,0),ROWS('6. Patients'!EJ$10:EJ$107))),0)+
IFERROR(SUMPRODUCT('6. Patients'!CW$10:CW$107,OFFSET('6. Patients'!$LA$9,1,MATCH($D12,'6. Patients'!$LB$9:$LU$9,0),ROWS('6. Patients'!EJ$10:EJ$107))),0)+
IFERROR(SUMPRODUCT('6. Patients'!CW$10:CW$107,OFFSET('6. Patients'!$LV$9,1,MATCH($D12,'6. Patients'!$LW$9:$NT$9,0),ROWS('6. Patients'!EJ$10:EJ$107))),0)+
IFERROR(SUMPRODUCT('6. Patients'!CW$10:CW$107,OFFSET('6. Patients'!$NU$9,1,MATCH($D12,'6. Patients'!$NV$9:$OO$9,0),ROWS('6. Patients'!EJ$10:EJ$107))),0),
IFERROR(SUMPRODUCT('6. Patients'!CW$10:CW$107,OFFSET('6. Patients'!$OP$9,1,MATCH($D12,'6. Patients'!$OQ$9:$QN$9,0),ROWS('6. Patients'!EJ$10:EJ$107))),0)+
IFERROR(SUMPRODUCT('6. Patients'!CW$10:CW$107,OFFSET('6. Patients'!$QO$9,1,MATCH($D12,'6. Patients'!$QP$9:$RI$9,0),ROWS('6. Patients'!EJ$10:EJ$107))),0)+
IFERROR(SUMPRODUCT('6. Patients'!CW$10:CW$107,OFFSET('6. Patients'!$RJ$9,1,MATCH($D12,'6. Patients'!$RK$9:$TH$9,0),ROWS('6. Patients'!EJ$10:EJ$107))),0)+
IFERROR(SUMPRODUCT('6. Patients'!CW$10:CW$107,OFFSET('6. Patients'!$TI$9,1,MATCH($D12,'6. Patients'!$TJ$9:$UC$9,0),ROWS('6. Patients'!EJ$10:EJ$107))),0))+
IFERROR(VLOOKUP($D12,$H$116:$L$146,COLUMNS($H$115:$J$115)-1+AD$7,0)*$E12*$F12*'1. General Inputs'!$J$25,0),0),0)</f>
        <v>0</v>
      </c>
      <c r="AE12" s="775">
        <f ca="1">ROUNDUP(IFERROR($F12*$E12*CHOOSE(AE$7,
IFERROR(SUMPRODUCT('6. Patients'!CX$10:CX$107,OFFSET('6. Patients'!$DN$9,1,MATCH($D12,'6. Patients'!$DO$9:$FL$9,0),ROWS('6. Patients'!EK$10:EK$107))),0)+
IFERROR(SUMPRODUCT('6. Patients'!CX$10:CX$107,OFFSET('6. Patients'!$FM$9,1,MATCH($D12,'6. Patients'!$FN$9:$GG$9,0),ROWS('6. Patients'!EK$10:EK$107))),0)+
IFERROR(SUMPRODUCT('6. Patients'!CX$10:CX$107,OFFSET('6. Patients'!$GH$9,1,MATCH($D12,'6. Patients'!$GI$9:$IF$9,0),ROWS('6. Patients'!EK$10:EK$107))),0)+
IFERROR(SUMPRODUCT('6. Patients'!CX$10:CX$107,OFFSET('6. Patients'!$IG$9,1,MATCH($D12,'6. Patients'!$IH$9:$JA$9,0),ROWS('6. Patients'!EK$10:EK$107))),0),
IFERROR(SUMPRODUCT('6. Patients'!CX$10:CX$107,OFFSET('6. Patients'!$JB$9,1,MATCH($D12,'6. Patients'!$JC$9:$KZ$9,0),ROWS('6. Patients'!EK$10:EK$107))),0)+
IFERROR(SUMPRODUCT('6. Patients'!CX$10:CX$107,OFFSET('6. Patients'!$LA$9,1,MATCH($D12,'6. Patients'!$LB$9:$LU$9,0),ROWS('6. Patients'!EK$10:EK$107))),0)+
IFERROR(SUMPRODUCT('6. Patients'!CX$10:CX$107,OFFSET('6. Patients'!$LV$9,1,MATCH($D12,'6. Patients'!$LW$9:$NT$9,0),ROWS('6. Patients'!EK$10:EK$107))),0)+
IFERROR(SUMPRODUCT('6. Patients'!CX$10:CX$107,OFFSET('6. Patients'!$NU$9,1,MATCH($D12,'6. Patients'!$NV$9:$OO$9,0),ROWS('6. Patients'!EK$10:EK$107))),0),
IFERROR(SUMPRODUCT('6. Patients'!CX$10:CX$107,OFFSET('6. Patients'!$OP$9,1,MATCH($D12,'6. Patients'!$OQ$9:$QN$9,0),ROWS('6. Patients'!EK$10:EK$107))),0)+
IFERROR(SUMPRODUCT('6. Patients'!CX$10:CX$107,OFFSET('6. Patients'!$QO$9,1,MATCH($D12,'6. Patients'!$QP$9:$RI$9,0),ROWS('6. Patients'!EK$10:EK$107))),0)+
IFERROR(SUMPRODUCT('6. Patients'!CX$10:CX$107,OFFSET('6. Patients'!$RJ$9,1,MATCH($D12,'6. Patients'!$RK$9:$TH$9,0),ROWS('6. Patients'!EK$10:EK$107))),0)+
IFERROR(SUMPRODUCT('6. Patients'!CX$10:CX$107,OFFSET('6. Patients'!$TI$9,1,MATCH($D12,'6. Patients'!$TJ$9:$UC$9,0),ROWS('6. Patients'!EK$10:EK$107))),0))+
IFERROR(VLOOKUP($D12,$H$116:$L$146,COLUMNS($H$115:$J$115)-1+AE$7,0)*$E12*$F12*'1. General Inputs'!$J$25,0),0),0)</f>
        <v>0</v>
      </c>
      <c r="AF12" s="775">
        <f ca="1">ROUNDUP(IFERROR($F12*$E12*CHOOSE(AF$7,
IFERROR(SUMPRODUCT('6. Patients'!CY$10:CY$107,OFFSET('6. Patients'!$DN$9,1,MATCH($D12,'6. Patients'!$DO$9:$FL$9,0),ROWS('6. Patients'!EL$10:EL$107))),0)+
IFERROR(SUMPRODUCT('6. Patients'!CY$10:CY$107,OFFSET('6. Patients'!$FM$9,1,MATCH($D12,'6. Patients'!$FN$9:$GG$9,0),ROWS('6. Patients'!EL$10:EL$107))),0)+
IFERROR(SUMPRODUCT('6. Patients'!CY$10:CY$107,OFFSET('6. Patients'!$GH$9,1,MATCH($D12,'6. Patients'!$GI$9:$IF$9,0),ROWS('6. Patients'!EL$10:EL$107))),0)+
IFERROR(SUMPRODUCT('6. Patients'!CY$10:CY$107,OFFSET('6. Patients'!$IG$9,1,MATCH($D12,'6. Patients'!$IH$9:$JA$9,0),ROWS('6. Patients'!EL$10:EL$107))),0),
IFERROR(SUMPRODUCT('6. Patients'!CY$10:CY$107,OFFSET('6. Patients'!$JB$9,1,MATCH($D12,'6. Patients'!$JC$9:$KZ$9,0),ROWS('6. Patients'!EL$10:EL$107))),0)+
IFERROR(SUMPRODUCT('6. Patients'!CY$10:CY$107,OFFSET('6. Patients'!$LA$9,1,MATCH($D12,'6. Patients'!$LB$9:$LU$9,0),ROWS('6. Patients'!EL$10:EL$107))),0)+
IFERROR(SUMPRODUCT('6. Patients'!CY$10:CY$107,OFFSET('6. Patients'!$LV$9,1,MATCH($D12,'6. Patients'!$LW$9:$NT$9,0),ROWS('6. Patients'!EL$10:EL$107))),0)+
IFERROR(SUMPRODUCT('6. Patients'!CY$10:CY$107,OFFSET('6. Patients'!$NU$9,1,MATCH($D12,'6. Patients'!$NV$9:$OO$9,0),ROWS('6. Patients'!EL$10:EL$107))),0),
IFERROR(SUMPRODUCT('6. Patients'!CY$10:CY$107,OFFSET('6. Patients'!$OP$9,1,MATCH($D12,'6. Patients'!$OQ$9:$QN$9,0),ROWS('6. Patients'!EL$10:EL$107))),0)+
IFERROR(SUMPRODUCT('6. Patients'!CY$10:CY$107,OFFSET('6. Patients'!$QO$9,1,MATCH($D12,'6. Patients'!$QP$9:$RI$9,0),ROWS('6. Patients'!EL$10:EL$107))),0)+
IFERROR(SUMPRODUCT('6. Patients'!CY$10:CY$107,OFFSET('6. Patients'!$RJ$9,1,MATCH($D12,'6. Patients'!$RK$9:$TH$9,0),ROWS('6. Patients'!EL$10:EL$107))),0)+
IFERROR(SUMPRODUCT('6. Patients'!CY$10:CY$107,OFFSET('6. Patients'!$TI$9,1,MATCH($D12,'6. Patients'!$TJ$9:$UC$9,0),ROWS('6. Patients'!EL$10:EL$107))),0))+
IFERROR(VLOOKUP($D12,$H$116:$L$146,COLUMNS($H$115:$J$115)-1+AF$7,0)*$E12*$F12*'1. General Inputs'!$J$25,0),0),0)</f>
        <v>0</v>
      </c>
      <c r="AG12" s="775">
        <f ca="1">ROUNDUP(IFERROR($F12*$E12*CHOOSE(AG$7,
IFERROR(SUMPRODUCT('6. Patients'!CZ$10:CZ$107,OFFSET('6. Patients'!$DN$9,1,MATCH($D12,'6. Patients'!$DO$9:$FL$9,0),ROWS('6. Patients'!EM$10:EM$107))),0)+
IFERROR(SUMPRODUCT('6. Patients'!CZ$10:CZ$107,OFFSET('6. Patients'!$FM$9,1,MATCH($D12,'6. Patients'!$FN$9:$GG$9,0),ROWS('6. Patients'!EM$10:EM$107))),0)+
IFERROR(SUMPRODUCT('6. Patients'!CZ$10:CZ$107,OFFSET('6. Patients'!$GH$9,1,MATCH($D12,'6. Patients'!$GI$9:$IF$9,0),ROWS('6. Patients'!EM$10:EM$107))),0)+
IFERROR(SUMPRODUCT('6. Patients'!CZ$10:CZ$107,OFFSET('6. Patients'!$IG$9,1,MATCH($D12,'6. Patients'!$IH$9:$JA$9,0),ROWS('6. Patients'!EM$10:EM$107))),0),
IFERROR(SUMPRODUCT('6. Patients'!CZ$10:CZ$107,OFFSET('6. Patients'!$JB$9,1,MATCH($D12,'6. Patients'!$JC$9:$KZ$9,0),ROWS('6. Patients'!EM$10:EM$107))),0)+
IFERROR(SUMPRODUCT('6. Patients'!CZ$10:CZ$107,OFFSET('6. Patients'!$LA$9,1,MATCH($D12,'6. Patients'!$LB$9:$LU$9,0),ROWS('6. Patients'!EM$10:EM$107))),0)+
IFERROR(SUMPRODUCT('6. Patients'!CZ$10:CZ$107,OFFSET('6. Patients'!$LV$9,1,MATCH($D12,'6. Patients'!$LW$9:$NT$9,0),ROWS('6. Patients'!EM$10:EM$107))),0)+
IFERROR(SUMPRODUCT('6. Patients'!CZ$10:CZ$107,OFFSET('6. Patients'!$NU$9,1,MATCH($D12,'6. Patients'!$NV$9:$OO$9,0),ROWS('6. Patients'!EM$10:EM$107))),0),
IFERROR(SUMPRODUCT('6. Patients'!CZ$10:CZ$107,OFFSET('6. Patients'!$OP$9,1,MATCH($D12,'6. Patients'!$OQ$9:$QN$9,0),ROWS('6. Patients'!EM$10:EM$107))),0)+
IFERROR(SUMPRODUCT('6. Patients'!CZ$10:CZ$107,OFFSET('6. Patients'!$QO$9,1,MATCH($D12,'6. Patients'!$QP$9:$RI$9,0),ROWS('6. Patients'!EM$10:EM$107))),0)+
IFERROR(SUMPRODUCT('6. Patients'!CZ$10:CZ$107,OFFSET('6. Patients'!$RJ$9,1,MATCH($D12,'6. Patients'!$RK$9:$TH$9,0),ROWS('6. Patients'!EM$10:EM$107))),0)+
IFERROR(SUMPRODUCT('6. Patients'!CZ$10:CZ$107,OFFSET('6. Patients'!$TI$9,1,MATCH($D12,'6. Patients'!$TJ$9:$UC$9,0),ROWS('6. Patients'!EM$10:EM$107))),0))+
IFERROR(VLOOKUP($D12,$H$116:$L$146,COLUMNS($H$115:$J$115)-1+AG$7,0)*$E12*$F12*'1. General Inputs'!$J$25,0),0),0)</f>
        <v>0</v>
      </c>
      <c r="AH12" s="775">
        <f ca="1">ROUNDUP(IFERROR($F12*$E12*CHOOSE(AH$7,
IFERROR(SUMPRODUCT('6. Patients'!DA$10:DA$107,OFFSET('6. Patients'!$DN$9,1,MATCH($D12,'6. Patients'!$DO$9:$FL$9,0),ROWS('6. Patients'!EN$10:EN$107))),0)+
IFERROR(SUMPRODUCT('6. Patients'!DA$10:DA$107,OFFSET('6. Patients'!$FM$9,1,MATCH($D12,'6. Patients'!$FN$9:$GG$9,0),ROWS('6. Patients'!EN$10:EN$107))),0)+
IFERROR(SUMPRODUCT('6. Patients'!DA$10:DA$107,OFFSET('6. Patients'!$GH$9,1,MATCH($D12,'6. Patients'!$GI$9:$IF$9,0),ROWS('6. Patients'!EN$10:EN$107))),0)+
IFERROR(SUMPRODUCT('6. Patients'!DA$10:DA$107,OFFSET('6. Patients'!$IG$9,1,MATCH($D12,'6. Patients'!$IH$9:$JA$9,0),ROWS('6. Patients'!EN$10:EN$107))),0),
IFERROR(SUMPRODUCT('6. Patients'!DA$10:DA$107,OFFSET('6. Patients'!$JB$9,1,MATCH($D12,'6. Patients'!$JC$9:$KZ$9,0),ROWS('6. Patients'!EN$10:EN$107))),0)+
IFERROR(SUMPRODUCT('6. Patients'!DA$10:DA$107,OFFSET('6. Patients'!$LA$9,1,MATCH($D12,'6. Patients'!$LB$9:$LU$9,0),ROWS('6. Patients'!EN$10:EN$107))),0)+
IFERROR(SUMPRODUCT('6. Patients'!DA$10:DA$107,OFFSET('6. Patients'!$LV$9,1,MATCH($D12,'6. Patients'!$LW$9:$NT$9,0),ROWS('6. Patients'!EN$10:EN$107))),0)+
IFERROR(SUMPRODUCT('6. Patients'!DA$10:DA$107,OFFSET('6. Patients'!$NU$9,1,MATCH($D12,'6. Patients'!$NV$9:$OO$9,0),ROWS('6. Patients'!EN$10:EN$107))),0),
IFERROR(SUMPRODUCT('6. Patients'!DA$10:DA$107,OFFSET('6. Patients'!$OP$9,1,MATCH($D12,'6. Patients'!$OQ$9:$QN$9,0),ROWS('6. Patients'!EN$10:EN$107))),0)+
IFERROR(SUMPRODUCT('6. Patients'!DA$10:DA$107,OFFSET('6. Patients'!$QO$9,1,MATCH($D12,'6. Patients'!$QP$9:$RI$9,0),ROWS('6. Patients'!EN$10:EN$107))),0)+
IFERROR(SUMPRODUCT('6. Patients'!DA$10:DA$107,OFFSET('6. Patients'!$RJ$9,1,MATCH($D12,'6. Patients'!$RK$9:$TH$9,0),ROWS('6. Patients'!EN$10:EN$107))),0)+
IFERROR(SUMPRODUCT('6. Patients'!DA$10:DA$107,OFFSET('6. Patients'!$TI$9,1,MATCH($D12,'6. Patients'!$TJ$9:$UC$9,0),ROWS('6. Patients'!EN$10:EN$107))),0))+
IFERROR(VLOOKUP($D12,$H$116:$L$146,COLUMNS($H$115:$J$115)-1+AH$7,0)*$E12*$F12*'1. General Inputs'!$J$25,0),0),0)</f>
        <v>0</v>
      </c>
      <c r="AI12" s="775">
        <f ca="1">ROUNDUP(IFERROR($F12*$E12*CHOOSE(AI$7,
IFERROR(SUMPRODUCT('6. Patients'!DB$10:DB$107,OFFSET('6. Patients'!$DN$9,1,MATCH($D12,'6. Patients'!$DO$9:$FL$9,0),ROWS('6. Patients'!EO$10:EO$107))),0)+
IFERROR(SUMPRODUCT('6. Patients'!DB$10:DB$107,OFFSET('6. Patients'!$FM$9,1,MATCH($D12,'6. Patients'!$FN$9:$GG$9,0),ROWS('6. Patients'!EO$10:EO$107))),0)+
IFERROR(SUMPRODUCT('6. Patients'!DB$10:DB$107,OFFSET('6. Patients'!$GH$9,1,MATCH($D12,'6. Patients'!$GI$9:$IF$9,0),ROWS('6. Patients'!EO$10:EO$107))),0)+
IFERROR(SUMPRODUCT('6. Patients'!DB$10:DB$107,OFFSET('6. Patients'!$IG$9,1,MATCH($D12,'6. Patients'!$IH$9:$JA$9,0),ROWS('6. Patients'!EO$10:EO$107))),0),
IFERROR(SUMPRODUCT('6. Patients'!DB$10:DB$107,OFFSET('6. Patients'!$JB$9,1,MATCH($D12,'6. Patients'!$JC$9:$KZ$9,0),ROWS('6. Patients'!EO$10:EO$107))),0)+
IFERROR(SUMPRODUCT('6. Patients'!DB$10:DB$107,OFFSET('6. Patients'!$LA$9,1,MATCH($D12,'6. Patients'!$LB$9:$LU$9,0),ROWS('6. Patients'!EO$10:EO$107))),0)+
IFERROR(SUMPRODUCT('6. Patients'!DB$10:DB$107,OFFSET('6. Patients'!$LV$9,1,MATCH($D12,'6. Patients'!$LW$9:$NT$9,0),ROWS('6. Patients'!EO$10:EO$107))),0)+
IFERROR(SUMPRODUCT('6. Patients'!DB$10:DB$107,OFFSET('6. Patients'!$NU$9,1,MATCH($D12,'6. Patients'!$NV$9:$OO$9,0),ROWS('6. Patients'!EO$10:EO$107))),0),
IFERROR(SUMPRODUCT('6. Patients'!DB$10:DB$107,OFFSET('6. Patients'!$OP$9,1,MATCH($D12,'6. Patients'!$OQ$9:$QN$9,0),ROWS('6. Patients'!EO$10:EO$107))),0)+
IFERROR(SUMPRODUCT('6. Patients'!DB$10:DB$107,OFFSET('6. Patients'!$QO$9,1,MATCH($D12,'6. Patients'!$QP$9:$RI$9,0),ROWS('6. Patients'!EO$10:EO$107))),0)+
IFERROR(SUMPRODUCT('6. Patients'!DB$10:DB$107,OFFSET('6. Patients'!$RJ$9,1,MATCH($D12,'6. Patients'!$RK$9:$TH$9,0),ROWS('6. Patients'!EO$10:EO$107))),0)+
IFERROR(SUMPRODUCT('6. Patients'!DB$10:DB$107,OFFSET('6. Patients'!$TI$9,1,MATCH($D12,'6. Patients'!$TJ$9:$UC$9,0),ROWS('6. Patients'!EO$10:EO$107))),0))+
IFERROR(VLOOKUP($D12,$H$116:$L$146,COLUMNS($H$115:$J$115)-1+AI$7,0)*$E12*$F12*'1. General Inputs'!$J$25,0),0),0)</f>
        <v>0</v>
      </c>
      <c r="AJ12" s="775">
        <f ca="1">ROUNDUP(IFERROR($F12*$E12*CHOOSE(AJ$7,
IFERROR(SUMPRODUCT('6. Patients'!DC$10:DC$107,OFFSET('6. Patients'!$DN$9,1,MATCH($D12,'6. Patients'!$DO$9:$FL$9,0),ROWS('6. Patients'!EP$10:EP$107))),0)+
IFERROR(SUMPRODUCT('6. Patients'!DC$10:DC$107,OFFSET('6. Patients'!$FM$9,1,MATCH($D12,'6. Patients'!$FN$9:$GG$9,0),ROWS('6. Patients'!EP$10:EP$107))),0)+
IFERROR(SUMPRODUCT('6. Patients'!DC$10:DC$107,OFFSET('6. Patients'!$GH$9,1,MATCH($D12,'6. Patients'!$GI$9:$IF$9,0),ROWS('6. Patients'!EP$10:EP$107))),0)+
IFERROR(SUMPRODUCT('6. Patients'!DC$10:DC$107,OFFSET('6. Patients'!$IG$9,1,MATCH($D12,'6. Patients'!$IH$9:$JA$9,0),ROWS('6. Patients'!EP$10:EP$107))),0),
IFERROR(SUMPRODUCT('6. Patients'!DC$10:DC$107,OFFSET('6. Patients'!$JB$9,1,MATCH($D12,'6. Patients'!$JC$9:$KZ$9,0),ROWS('6. Patients'!EP$10:EP$107))),0)+
IFERROR(SUMPRODUCT('6. Patients'!DC$10:DC$107,OFFSET('6. Patients'!$LA$9,1,MATCH($D12,'6. Patients'!$LB$9:$LU$9,0),ROWS('6. Patients'!EP$10:EP$107))),0)+
IFERROR(SUMPRODUCT('6. Patients'!DC$10:DC$107,OFFSET('6. Patients'!$LV$9,1,MATCH($D12,'6. Patients'!$LW$9:$NT$9,0),ROWS('6. Patients'!EP$10:EP$107))),0)+
IFERROR(SUMPRODUCT('6. Patients'!DC$10:DC$107,OFFSET('6. Patients'!$NU$9,1,MATCH($D12,'6. Patients'!$NV$9:$OO$9,0),ROWS('6. Patients'!EP$10:EP$107))),0),
IFERROR(SUMPRODUCT('6. Patients'!DC$10:DC$107,OFFSET('6. Patients'!$OP$9,1,MATCH($D12,'6. Patients'!$OQ$9:$QN$9,0),ROWS('6. Patients'!EP$10:EP$107))),0)+
IFERROR(SUMPRODUCT('6. Patients'!DC$10:DC$107,OFFSET('6. Patients'!$QO$9,1,MATCH($D12,'6. Patients'!$QP$9:$RI$9,0),ROWS('6. Patients'!EP$10:EP$107))),0)+
IFERROR(SUMPRODUCT('6. Patients'!DC$10:DC$107,OFFSET('6. Patients'!$RJ$9,1,MATCH($D12,'6. Patients'!$RK$9:$TH$9,0),ROWS('6. Patients'!EP$10:EP$107))),0)+
IFERROR(SUMPRODUCT('6. Patients'!DC$10:DC$107,OFFSET('6. Patients'!$TI$9,1,MATCH($D12,'6. Patients'!$TJ$9:$UC$9,0),ROWS('6. Patients'!EP$10:EP$107))),0))+
IFERROR(VLOOKUP($D12,$H$116:$L$146,COLUMNS($H$115:$J$115)-1+AJ$7,0)*$E12*$F12*'1. General Inputs'!$J$25,0),0),0)</f>
        <v>0</v>
      </c>
      <c r="AK12" s="775">
        <f ca="1">ROUNDUP(IFERROR($F12*$E12*CHOOSE(AK$7,
IFERROR(SUMPRODUCT('6. Patients'!DD$10:DD$107,OFFSET('6. Patients'!$DN$9,1,MATCH($D12,'6. Patients'!$DO$9:$FL$9,0),ROWS('6. Patients'!EQ$10:EQ$107))),0)+
IFERROR(SUMPRODUCT('6. Patients'!DD$10:DD$107,OFFSET('6. Patients'!$FM$9,1,MATCH($D12,'6. Patients'!$FN$9:$GG$9,0),ROWS('6. Patients'!EQ$10:EQ$107))),0)+
IFERROR(SUMPRODUCT('6. Patients'!DD$10:DD$107,OFFSET('6. Patients'!$GH$9,1,MATCH($D12,'6. Patients'!$GI$9:$IF$9,0),ROWS('6. Patients'!EQ$10:EQ$107))),0)+
IFERROR(SUMPRODUCT('6. Patients'!DD$10:DD$107,OFFSET('6. Patients'!$IG$9,1,MATCH($D12,'6. Patients'!$IH$9:$JA$9,0),ROWS('6. Patients'!EQ$10:EQ$107))),0),
IFERROR(SUMPRODUCT('6. Patients'!DD$10:DD$107,OFFSET('6. Patients'!$JB$9,1,MATCH($D12,'6. Patients'!$JC$9:$KZ$9,0),ROWS('6. Patients'!EQ$10:EQ$107))),0)+
IFERROR(SUMPRODUCT('6. Patients'!DD$10:DD$107,OFFSET('6. Patients'!$LA$9,1,MATCH($D12,'6. Patients'!$LB$9:$LU$9,0),ROWS('6. Patients'!EQ$10:EQ$107))),0)+
IFERROR(SUMPRODUCT('6. Patients'!DD$10:DD$107,OFFSET('6. Patients'!$LV$9,1,MATCH($D12,'6. Patients'!$LW$9:$NT$9,0),ROWS('6. Patients'!EQ$10:EQ$107))),0)+
IFERROR(SUMPRODUCT('6. Patients'!DD$10:DD$107,OFFSET('6. Patients'!$NU$9,1,MATCH($D12,'6. Patients'!$NV$9:$OO$9,0),ROWS('6. Patients'!EQ$10:EQ$107))),0),
IFERROR(SUMPRODUCT('6. Patients'!DD$10:DD$107,OFFSET('6. Patients'!$OP$9,1,MATCH($D12,'6. Patients'!$OQ$9:$QN$9,0),ROWS('6. Patients'!EQ$10:EQ$107))),0)+
IFERROR(SUMPRODUCT('6. Patients'!DD$10:DD$107,OFFSET('6. Patients'!$QO$9,1,MATCH($D12,'6. Patients'!$QP$9:$RI$9,0),ROWS('6. Patients'!EQ$10:EQ$107))),0)+
IFERROR(SUMPRODUCT('6. Patients'!DD$10:DD$107,OFFSET('6. Patients'!$RJ$9,1,MATCH($D12,'6. Patients'!$RK$9:$TH$9,0),ROWS('6. Patients'!EQ$10:EQ$107))),0)+
IFERROR(SUMPRODUCT('6. Patients'!DD$10:DD$107,OFFSET('6. Patients'!$TI$9,1,MATCH($D12,'6. Patients'!$TJ$9:$UC$9,0),ROWS('6. Patients'!EQ$10:EQ$107))),0))+
IFERROR(VLOOKUP($D12,$H$116:$L$146,COLUMNS($H$115:$J$115)-1+AK$7,0)*$E12*$F12*'1. General Inputs'!$J$25,0),0),0)</f>
        <v>0</v>
      </c>
      <c r="AL12" s="775">
        <f ca="1">ROUNDUP(IFERROR($F12*$E12*CHOOSE(AL$7,
IFERROR(SUMPRODUCT('6. Patients'!DE$10:DE$107,OFFSET('6. Patients'!$DN$9,1,MATCH($D12,'6. Patients'!$DO$9:$FL$9,0),ROWS('6. Patients'!ER$10:ER$107))),0)+
IFERROR(SUMPRODUCT('6. Patients'!DE$10:DE$107,OFFSET('6. Patients'!$FM$9,1,MATCH($D12,'6. Patients'!$FN$9:$GG$9,0),ROWS('6. Patients'!ER$10:ER$107))),0)+
IFERROR(SUMPRODUCT('6. Patients'!DE$10:DE$107,OFFSET('6. Patients'!$GH$9,1,MATCH($D12,'6. Patients'!$GI$9:$IF$9,0),ROWS('6. Patients'!ER$10:ER$107))),0)+
IFERROR(SUMPRODUCT('6. Patients'!DE$10:DE$107,OFFSET('6. Patients'!$IG$9,1,MATCH($D12,'6. Patients'!$IH$9:$JA$9,0),ROWS('6. Patients'!ER$10:ER$107))),0),
IFERROR(SUMPRODUCT('6. Patients'!DE$10:DE$107,OFFSET('6. Patients'!$JB$9,1,MATCH($D12,'6. Patients'!$JC$9:$KZ$9,0),ROWS('6. Patients'!ER$10:ER$107))),0)+
IFERROR(SUMPRODUCT('6. Patients'!DE$10:DE$107,OFFSET('6. Patients'!$LA$9,1,MATCH($D12,'6. Patients'!$LB$9:$LU$9,0),ROWS('6. Patients'!ER$10:ER$107))),0)+
IFERROR(SUMPRODUCT('6. Patients'!DE$10:DE$107,OFFSET('6. Patients'!$LV$9,1,MATCH($D12,'6. Patients'!$LW$9:$NT$9,0),ROWS('6. Patients'!ER$10:ER$107))),0)+
IFERROR(SUMPRODUCT('6. Patients'!DE$10:DE$107,OFFSET('6. Patients'!$NU$9,1,MATCH($D12,'6. Patients'!$NV$9:$OO$9,0),ROWS('6. Patients'!ER$10:ER$107))),0),
IFERROR(SUMPRODUCT('6. Patients'!DE$10:DE$107,OFFSET('6. Patients'!$OP$9,1,MATCH($D12,'6. Patients'!$OQ$9:$QN$9,0),ROWS('6. Patients'!ER$10:ER$107))),0)+
IFERROR(SUMPRODUCT('6. Patients'!DE$10:DE$107,OFFSET('6. Patients'!$QO$9,1,MATCH($D12,'6. Patients'!$QP$9:$RI$9,0),ROWS('6. Patients'!ER$10:ER$107))),0)+
IFERROR(SUMPRODUCT('6. Patients'!DE$10:DE$107,OFFSET('6. Patients'!$RJ$9,1,MATCH($D12,'6. Patients'!$RK$9:$TH$9,0),ROWS('6. Patients'!ER$10:ER$107))),0)+
IFERROR(SUMPRODUCT('6. Patients'!DE$10:DE$107,OFFSET('6. Patients'!$TI$9,1,MATCH($D12,'6. Patients'!$TJ$9:$UC$9,0),ROWS('6. Patients'!ER$10:ER$107))),0))+
IFERROR(VLOOKUP($D12,$H$116:$L$146,COLUMNS($H$115:$J$115)-1+AL$7,0)*$E12*$F12*'1. General Inputs'!$J$25,0),0),0)</f>
        <v>0</v>
      </c>
      <c r="AM12" s="775">
        <f ca="1">ROUNDUP(IFERROR($F12*$E12*CHOOSE(AM$7,
IFERROR(SUMPRODUCT('6. Patients'!DF$10:DF$107,OFFSET('6. Patients'!$DN$9,1,MATCH($D12,'6. Patients'!$DO$9:$FL$9,0),ROWS('6. Patients'!ES$10:ES$107))),0)+
IFERROR(SUMPRODUCT('6. Patients'!DF$10:DF$107,OFFSET('6. Patients'!$FM$9,1,MATCH($D12,'6. Patients'!$FN$9:$GG$9,0),ROWS('6. Patients'!ES$10:ES$107))),0)+
IFERROR(SUMPRODUCT('6. Patients'!DF$10:DF$107,OFFSET('6. Patients'!$GH$9,1,MATCH($D12,'6. Patients'!$GI$9:$IF$9,0),ROWS('6. Patients'!ES$10:ES$107))),0)+
IFERROR(SUMPRODUCT('6. Patients'!DF$10:DF$107,OFFSET('6. Patients'!$IG$9,1,MATCH($D12,'6. Patients'!$IH$9:$JA$9,0),ROWS('6. Patients'!ES$10:ES$107))),0),
IFERROR(SUMPRODUCT('6. Patients'!DF$10:DF$107,OFFSET('6. Patients'!$JB$9,1,MATCH($D12,'6. Patients'!$JC$9:$KZ$9,0),ROWS('6. Patients'!ES$10:ES$107))),0)+
IFERROR(SUMPRODUCT('6. Patients'!DF$10:DF$107,OFFSET('6. Patients'!$LA$9,1,MATCH($D12,'6. Patients'!$LB$9:$LU$9,0),ROWS('6. Patients'!ES$10:ES$107))),0)+
IFERROR(SUMPRODUCT('6. Patients'!DF$10:DF$107,OFFSET('6. Patients'!$LV$9,1,MATCH($D12,'6. Patients'!$LW$9:$NT$9,0),ROWS('6. Patients'!ES$10:ES$107))),0)+
IFERROR(SUMPRODUCT('6. Patients'!DF$10:DF$107,OFFSET('6. Patients'!$NU$9,1,MATCH($D12,'6. Patients'!$NV$9:$OO$9,0),ROWS('6. Patients'!ES$10:ES$107))),0),
IFERROR(SUMPRODUCT('6. Patients'!DF$10:DF$107,OFFSET('6. Patients'!$OP$9,1,MATCH($D12,'6. Patients'!$OQ$9:$QN$9,0),ROWS('6. Patients'!ES$10:ES$107))),0)+
IFERROR(SUMPRODUCT('6. Patients'!DF$10:DF$107,OFFSET('6. Patients'!$QO$9,1,MATCH($D12,'6. Patients'!$QP$9:$RI$9,0),ROWS('6. Patients'!ES$10:ES$107))),0)+
IFERROR(SUMPRODUCT('6. Patients'!DF$10:DF$107,OFFSET('6. Patients'!$RJ$9,1,MATCH($D12,'6. Patients'!$RK$9:$TH$9,0),ROWS('6. Patients'!ES$10:ES$107))),0)+
IFERROR(SUMPRODUCT('6. Patients'!DF$10:DF$107,OFFSET('6. Patients'!$TI$9,1,MATCH($D12,'6. Patients'!$TJ$9:$UC$9,0),ROWS('6. Patients'!ES$10:ES$107))),0))+
IFERROR(VLOOKUP($D12,$H$116:$L$146,COLUMNS($H$115:$J$115)-1+AM$7,0)*$E12*$F12*'1. General Inputs'!$J$25,0),0),0)</f>
        <v>0</v>
      </c>
      <c r="AN12" s="775">
        <f ca="1">ROUNDUP(IFERROR($F12*$E12*CHOOSE(AN$7,
IFERROR(SUMPRODUCT('6. Patients'!DG$10:DG$107,OFFSET('6. Patients'!$DN$9,1,MATCH($D12,'6. Patients'!$DO$9:$FL$9,0),ROWS('6. Patients'!ET$10:ET$107))),0)+
IFERROR(SUMPRODUCT('6. Patients'!DG$10:DG$107,OFFSET('6. Patients'!$FM$9,1,MATCH($D12,'6. Patients'!$FN$9:$GG$9,0),ROWS('6. Patients'!ET$10:ET$107))),0)+
IFERROR(SUMPRODUCT('6. Patients'!DG$10:DG$107,OFFSET('6. Patients'!$GH$9,1,MATCH($D12,'6. Patients'!$GI$9:$IF$9,0),ROWS('6. Patients'!ET$10:ET$107))),0)+
IFERROR(SUMPRODUCT('6. Patients'!DG$10:DG$107,OFFSET('6. Patients'!$IG$9,1,MATCH($D12,'6. Patients'!$IH$9:$JA$9,0),ROWS('6. Patients'!ET$10:ET$107))),0),
IFERROR(SUMPRODUCT('6. Patients'!DG$10:DG$107,OFFSET('6. Patients'!$JB$9,1,MATCH($D12,'6. Patients'!$JC$9:$KZ$9,0),ROWS('6. Patients'!ET$10:ET$107))),0)+
IFERROR(SUMPRODUCT('6. Patients'!DG$10:DG$107,OFFSET('6. Patients'!$LA$9,1,MATCH($D12,'6. Patients'!$LB$9:$LU$9,0),ROWS('6. Patients'!ET$10:ET$107))),0)+
IFERROR(SUMPRODUCT('6. Patients'!DG$10:DG$107,OFFSET('6. Patients'!$LV$9,1,MATCH($D12,'6. Patients'!$LW$9:$NT$9,0),ROWS('6. Patients'!ET$10:ET$107))),0)+
IFERROR(SUMPRODUCT('6. Patients'!DG$10:DG$107,OFFSET('6. Patients'!$NU$9,1,MATCH($D12,'6. Patients'!$NV$9:$OO$9,0),ROWS('6. Patients'!ET$10:ET$107))),0),
IFERROR(SUMPRODUCT('6. Patients'!DG$10:DG$107,OFFSET('6. Patients'!$OP$9,1,MATCH($D12,'6. Patients'!$OQ$9:$QN$9,0),ROWS('6. Patients'!ET$10:ET$107))),0)+
IFERROR(SUMPRODUCT('6. Patients'!DG$10:DG$107,OFFSET('6. Patients'!$QO$9,1,MATCH($D12,'6. Patients'!$QP$9:$RI$9,0),ROWS('6. Patients'!ET$10:ET$107))),0)+
IFERROR(SUMPRODUCT('6. Patients'!DG$10:DG$107,OFFSET('6. Patients'!$RJ$9,1,MATCH($D12,'6. Patients'!$RK$9:$TH$9,0),ROWS('6. Patients'!ET$10:ET$107))),0)+
IFERROR(SUMPRODUCT('6. Patients'!DG$10:DG$107,OFFSET('6. Patients'!$TI$9,1,MATCH($D12,'6. Patients'!$TJ$9:$UC$9,0),ROWS('6. Patients'!ET$10:ET$107))),0))+
IFERROR(VLOOKUP($D12,$H$116:$L$146,COLUMNS($H$115:$J$115)-1+AN$7,0)*$E12*$F12*'1. General Inputs'!$J$25,0),0),0)</f>
        <v>0</v>
      </c>
      <c r="AO12" s="775">
        <f ca="1">ROUNDUP(IFERROR($F12*$E12*CHOOSE(AO$7,
IFERROR(SUMPRODUCT('6. Patients'!DH$10:DH$107,OFFSET('6. Patients'!$DN$9,1,MATCH($D12,'6. Patients'!$DO$9:$FL$9,0),ROWS('6. Patients'!EU$10:EU$107))),0)+
IFERROR(SUMPRODUCT('6. Patients'!DH$10:DH$107,OFFSET('6. Patients'!$FM$9,1,MATCH($D12,'6. Patients'!$FN$9:$GG$9,0),ROWS('6. Patients'!EU$10:EU$107))),0)+
IFERROR(SUMPRODUCT('6. Patients'!DH$10:DH$107,OFFSET('6. Patients'!$GH$9,1,MATCH($D12,'6. Patients'!$GI$9:$IF$9,0),ROWS('6. Patients'!EU$10:EU$107))),0)+
IFERROR(SUMPRODUCT('6. Patients'!DH$10:DH$107,OFFSET('6. Patients'!$IG$9,1,MATCH($D12,'6. Patients'!$IH$9:$JA$9,0),ROWS('6. Patients'!EU$10:EU$107))),0),
IFERROR(SUMPRODUCT('6. Patients'!DH$10:DH$107,OFFSET('6. Patients'!$JB$9,1,MATCH($D12,'6. Patients'!$JC$9:$KZ$9,0),ROWS('6. Patients'!EU$10:EU$107))),0)+
IFERROR(SUMPRODUCT('6. Patients'!DH$10:DH$107,OFFSET('6. Patients'!$LA$9,1,MATCH($D12,'6. Patients'!$LB$9:$LU$9,0),ROWS('6. Patients'!EU$10:EU$107))),0)+
IFERROR(SUMPRODUCT('6. Patients'!DH$10:DH$107,OFFSET('6. Patients'!$LV$9,1,MATCH($D12,'6. Patients'!$LW$9:$NT$9,0),ROWS('6. Patients'!EU$10:EU$107))),0)+
IFERROR(SUMPRODUCT('6. Patients'!DH$10:DH$107,OFFSET('6. Patients'!$NU$9,1,MATCH($D12,'6. Patients'!$NV$9:$OO$9,0),ROWS('6. Patients'!EU$10:EU$107))),0),
IFERROR(SUMPRODUCT('6. Patients'!DH$10:DH$107,OFFSET('6. Patients'!$OP$9,1,MATCH($D12,'6. Patients'!$OQ$9:$QN$9,0),ROWS('6. Patients'!EU$10:EU$107))),0)+
IFERROR(SUMPRODUCT('6. Patients'!DH$10:DH$107,OFFSET('6. Patients'!$QO$9,1,MATCH($D12,'6. Patients'!$QP$9:$RI$9,0),ROWS('6. Patients'!EU$10:EU$107))),0)+
IFERROR(SUMPRODUCT('6. Patients'!DH$10:DH$107,OFFSET('6. Patients'!$RJ$9,1,MATCH($D12,'6. Patients'!$RK$9:$TH$9,0),ROWS('6. Patients'!EU$10:EU$107))),0)+
IFERROR(SUMPRODUCT('6. Patients'!DH$10:DH$107,OFFSET('6. Patients'!$TI$9,1,MATCH($D12,'6. Patients'!$TJ$9:$UC$9,0),ROWS('6. Patients'!EU$10:EU$107))),0))+
IFERROR(VLOOKUP($D12,$H$116:$L$146,COLUMNS($H$115:$J$115)-1+AO$7,0)*$E12*$F12*'1. General Inputs'!$J$25,0),0),0)</f>
        <v>0</v>
      </c>
      <c r="AP12" s="775">
        <f ca="1">ROUNDUP(IFERROR($F12*$E12*CHOOSE(AP$7,
IFERROR(SUMPRODUCT('6. Patients'!DI$10:DI$107,OFFSET('6. Patients'!$DN$9,1,MATCH($D12,'6. Patients'!$DO$9:$FL$9,0),ROWS('6. Patients'!EV$10:EV$107))),0)+
IFERROR(SUMPRODUCT('6. Patients'!DI$10:DI$107,OFFSET('6. Patients'!$FM$9,1,MATCH($D12,'6. Patients'!$FN$9:$GG$9,0),ROWS('6. Patients'!EV$10:EV$107))),0)+
IFERROR(SUMPRODUCT('6. Patients'!DI$10:DI$107,OFFSET('6. Patients'!$GH$9,1,MATCH($D12,'6. Patients'!$GI$9:$IF$9,0),ROWS('6. Patients'!EV$10:EV$107))),0)+
IFERROR(SUMPRODUCT('6. Patients'!DI$10:DI$107,OFFSET('6. Patients'!$IG$9,1,MATCH($D12,'6. Patients'!$IH$9:$JA$9,0),ROWS('6. Patients'!EV$10:EV$107))),0),
IFERROR(SUMPRODUCT('6. Patients'!DI$10:DI$107,OFFSET('6. Patients'!$JB$9,1,MATCH($D12,'6. Patients'!$JC$9:$KZ$9,0),ROWS('6. Patients'!EV$10:EV$107))),0)+
IFERROR(SUMPRODUCT('6. Patients'!DI$10:DI$107,OFFSET('6. Patients'!$LA$9,1,MATCH($D12,'6. Patients'!$LB$9:$LU$9,0),ROWS('6. Patients'!EV$10:EV$107))),0)+
IFERROR(SUMPRODUCT('6. Patients'!DI$10:DI$107,OFFSET('6. Patients'!$LV$9,1,MATCH($D12,'6. Patients'!$LW$9:$NT$9,0),ROWS('6. Patients'!EV$10:EV$107))),0)+
IFERROR(SUMPRODUCT('6. Patients'!DI$10:DI$107,OFFSET('6. Patients'!$NU$9,1,MATCH($D12,'6. Patients'!$NV$9:$OO$9,0),ROWS('6. Patients'!EV$10:EV$107))),0),
IFERROR(SUMPRODUCT('6. Patients'!DI$10:DI$107,OFFSET('6. Patients'!$OP$9,1,MATCH($D12,'6. Patients'!$OQ$9:$QN$9,0),ROWS('6. Patients'!EV$10:EV$107))),0)+
IFERROR(SUMPRODUCT('6. Patients'!DI$10:DI$107,OFFSET('6. Patients'!$QO$9,1,MATCH($D12,'6. Patients'!$QP$9:$RI$9,0),ROWS('6. Patients'!EV$10:EV$107))),0)+
IFERROR(SUMPRODUCT('6. Patients'!DI$10:DI$107,OFFSET('6. Patients'!$RJ$9,1,MATCH($D12,'6. Patients'!$RK$9:$TH$9,0),ROWS('6. Patients'!EV$10:EV$107))),0)+
IFERROR(SUMPRODUCT('6. Patients'!DI$10:DI$107,OFFSET('6. Patients'!$TI$9,1,MATCH($D12,'6. Patients'!$TJ$9:$UC$9,0),ROWS('6. Patients'!EV$10:EV$107))),0))+
IFERROR(VLOOKUP($D12,$H$116:$L$146,COLUMNS($H$115:$J$115)-1+AP$7,0)*$E12*$F12*'1. General Inputs'!$J$25,0),0),0)</f>
        <v>0</v>
      </c>
      <c r="AQ12" s="775">
        <f ca="1">ROUNDUP(IFERROR($F12*$E12*CHOOSE(AQ$7,
IFERROR(SUMPRODUCT('6. Patients'!DJ$10:DJ$107,OFFSET('6. Patients'!$DN$9,1,MATCH($D12,'6. Patients'!$DO$9:$FL$9,0),ROWS('6. Patients'!EW$10:EW$107))),0)+
IFERROR(SUMPRODUCT('6. Patients'!DJ$10:DJ$107,OFFSET('6. Patients'!$FM$9,1,MATCH($D12,'6. Patients'!$FN$9:$GG$9,0),ROWS('6. Patients'!EW$10:EW$107))),0)+
IFERROR(SUMPRODUCT('6. Patients'!DJ$10:DJ$107,OFFSET('6. Patients'!$GH$9,1,MATCH($D12,'6. Patients'!$GI$9:$IF$9,0),ROWS('6. Patients'!EW$10:EW$107))),0)+
IFERROR(SUMPRODUCT('6. Patients'!DJ$10:DJ$107,OFFSET('6. Patients'!$IG$9,1,MATCH($D12,'6. Patients'!$IH$9:$JA$9,0),ROWS('6. Patients'!EW$10:EW$107))),0),
IFERROR(SUMPRODUCT('6. Patients'!DJ$10:DJ$107,OFFSET('6. Patients'!$JB$9,1,MATCH($D12,'6. Patients'!$JC$9:$KZ$9,0),ROWS('6. Patients'!EW$10:EW$107))),0)+
IFERROR(SUMPRODUCT('6. Patients'!DJ$10:DJ$107,OFFSET('6. Patients'!$LA$9,1,MATCH($D12,'6. Patients'!$LB$9:$LU$9,0),ROWS('6. Patients'!EW$10:EW$107))),0)+
IFERROR(SUMPRODUCT('6. Patients'!DJ$10:DJ$107,OFFSET('6. Patients'!$LV$9,1,MATCH($D12,'6. Patients'!$LW$9:$NT$9,0),ROWS('6. Patients'!EW$10:EW$107))),0)+
IFERROR(SUMPRODUCT('6. Patients'!DJ$10:DJ$107,OFFSET('6. Patients'!$NU$9,1,MATCH($D12,'6. Patients'!$NV$9:$OO$9,0),ROWS('6. Patients'!EW$10:EW$107))),0),
IFERROR(SUMPRODUCT('6. Patients'!DJ$10:DJ$107,OFFSET('6. Patients'!$OP$9,1,MATCH($D12,'6. Patients'!$OQ$9:$QN$9,0),ROWS('6. Patients'!EW$10:EW$107))),0)+
IFERROR(SUMPRODUCT('6. Patients'!DJ$10:DJ$107,OFFSET('6. Patients'!$QO$9,1,MATCH($D12,'6. Patients'!$QP$9:$RI$9,0),ROWS('6. Patients'!EW$10:EW$107))),0)+
IFERROR(SUMPRODUCT('6. Patients'!DJ$10:DJ$107,OFFSET('6. Patients'!$RJ$9,1,MATCH($D12,'6. Patients'!$RK$9:$TH$9,0),ROWS('6. Patients'!EW$10:EW$107))),0)+
IFERROR(SUMPRODUCT('6. Patients'!DJ$10:DJ$107,OFFSET('6. Patients'!$TI$9,1,MATCH($D12,'6. Patients'!$TJ$9:$UC$9,0),ROWS('6. Patients'!EW$10:EW$107))),0))+
IFERROR(VLOOKUP($D12,$H$116:$L$146,COLUMNS($H$115:$J$115)-1+AQ$7,0)*$E12*$F12*'1. General Inputs'!$J$25,0),0),0)</f>
        <v>0</v>
      </c>
      <c r="AR12" s="342"/>
      <c r="AZ12" s="335">
        <f ca="1">IFERROR(SUM(OFFSET('7. Consumption'!H12,0,1,,MIN('1. General Inputs'!$J$29,COLUMNS('7. Consumption'!H$9:$AQ$9)-1))),0)+MAX(0,$AQ12*('1. General Inputs'!$J$29-COLUMNS('7. Consumption'!H$9:$AQ$9)+1))</f>
        <v>0</v>
      </c>
      <c r="BA12" s="335">
        <f ca="1">IFERROR(SUM(OFFSET('7. Consumption'!I12,0,1,,MIN('1. General Inputs'!$J$29,COLUMNS('7. Consumption'!I$9:$AQ$9)-1))),0)+MAX(0,$AQ12*('1. General Inputs'!$J$29-COLUMNS('7. Consumption'!I$9:$AQ$9)+1))</f>
        <v>0</v>
      </c>
      <c r="BB12" s="335">
        <f ca="1">IFERROR(SUM(OFFSET('7. Consumption'!J12,0,1,,MIN('1. General Inputs'!$J$29,COLUMNS('7. Consumption'!J$9:$AQ$9)-1))),0)+MAX(0,$AQ12*('1. General Inputs'!$J$29-COLUMNS('7. Consumption'!J$9:$AQ$9)+1))</f>
        <v>0</v>
      </c>
      <c r="BC12" s="335">
        <f ca="1">IFERROR(SUM(OFFSET('7. Consumption'!K12,0,1,,MIN('1. General Inputs'!$J$29,COLUMNS('7. Consumption'!K$9:$AQ$9)-1))),0)+MAX(0,$AQ12*('1. General Inputs'!$J$29-COLUMNS('7. Consumption'!K$9:$AQ$9)+1))</f>
        <v>0</v>
      </c>
      <c r="BD12" s="335">
        <f ca="1">IFERROR(SUM(OFFSET('7. Consumption'!L12,0,1,,MIN('1. General Inputs'!$J$29,COLUMNS('7. Consumption'!L$9:$AQ$9)-1))),0)+MAX(0,$AQ12*('1. General Inputs'!$J$29-COLUMNS('7. Consumption'!L$9:$AQ$9)+1))</f>
        <v>0</v>
      </c>
      <c r="BE12" s="335">
        <f ca="1">IFERROR(SUM(OFFSET('7. Consumption'!M12,0,1,,MIN('1. General Inputs'!$J$29,COLUMNS('7. Consumption'!M$9:$AQ$9)-1))),0)+MAX(0,$AQ12*('1. General Inputs'!$J$29-COLUMNS('7. Consumption'!M$9:$AQ$9)+1))</f>
        <v>0</v>
      </c>
      <c r="BF12" s="335">
        <f ca="1">IFERROR(SUM(OFFSET('7. Consumption'!N12,0,1,,MIN('1. General Inputs'!$J$29,COLUMNS('7. Consumption'!N$9:$AQ$9)-1))),0)+MAX(0,$AQ12*('1. General Inputs'!$J$29-COLUMNS('7. Consumption'!N$9:$AQ$9)+1))</f>
        <v>0</v>
      </c>
      <c r="BG12" s="335">
        <f ca="1">IFERROR(SUM(OFFSET('7. Consumption'!O12,0,1,,MIN('1. General Inputs'!$J$29,COLUMNS('7. Consumption'!O$9:$AQ$9)-1))),0)+MAX(0,$AQ12*('1. General Inputs'!$J$29-COLUMNS('7. Consumption'!O$9:$AQ$9)+1))</f>
        <v>0</v>
      </c>
      <c r="BH12" s="335">
        <f ca="1">IFERROR(SUM(OFFSET('7. Consumption'!P12,0,1,,MIN('1. General Inputs'!$J$29,COLUMNS('7. Consumption'!P$9:$AQ$9)-1))),0)+MAX(0,$AQ12*('1. General Inputs'!$J$29-COLUMNS('7. Consumption'!P$9:$AQ$9)+1))</f>
        <v>0</v>
      </c>
      <c r="BI12" s="335">
        <f ca="1">IFERROR(SUM(OFFSET('7. Consumption'!Q12,0,1,,MIN('1. General Inputs'!$J$29,COLUMNS('7. Consumption'!Q$9:$AQ$9)-1))),0)+MAX(0,$AQ12*('1. General Inputs'!$J$29-COLUMNS('7. Consumption'!Q$9:$AQ$9)+1))</f>
        <v>0</v>
      </c>
      <c r="BJ12" s="335">
        <f ca="1">IFERROR(SUM(OFFSET('7. Consumption'!R12,0,1,,MIN('1. General Inputs'!$J$29,COLUMNS('7. Consumption'!R$9:$AQ$9)-1))),0)+MAX(0,$AQ12*('1. General Inputs'!$J$29-COLUMNS('7. Consumption'!R$9:$AQ$9)+1))</f>
        <v>0</v>
      </c>
      <c r="BK12" s="335">
        <f ca="1">IFERROR(SUM(OFFSET('7. Consumption'!S12,0,1,,MIN('1. General Inputs'!$J$29,COLUMNS('7. Consumption'!S$9:$AQ$9)-1))),0)+MAX(0,$AQ12*('1. General Inputs'!$J$29-COLUMNS('7. Consumption'!S$9:$AQ$9)+1))</f>
        <v>0</v>
      </c>
      <c r="BL12" s="335">
        <f ca="1">IFERROR(SUM(OFFSET('7. Consumption'!T12,0,1,,MIN('1. General Inputs'!$J$29,COLUMNS('7. Consumption'!T$9:$AQ$9)-1))),0)+MAX(0,$AQ12*('1. General Inputs'!$J$29-COLUMNS('7. Consumption'!T$9:$AQ$9)+1))</f>
        <v>0</v>
      </c>
      <c r="BM12" s="335">
        <f ca="1">IFERROR(SUM(OFFSET('7. Consumption'!U12,0,1,,MIN('1. General Inputs'!$J$29,COLUMNS('7. Consumption'!U$9:$AQ$9)-1))),0)+MAX(0,$AQ12*('1. General Inputs'!$J$29-COLUMNS('7. Consumption'!U$9:$AQ$9)+1))</f>
        <v>0</v>
      </c>
      <c r="BN12" s="335">
        <f ca="1">IFERROR(SUM(OFFSET('7. Consumption'!V12,0,1,,MIN('1. General Inputs'!$J$29,COLUMNS('7. Consumption'!V$9:$AQ$9)-1))),0)+MAX(0,$AQ12*('1. General Inputs'!$J$29-COLUMNS('7. Consumption'!V$9:$AQ$9)+1))</f>
        <v>0</v>
      </c>
      <c r="BO12" s="335">
        <f ca="1">IFERROR(SUM(OFFSET('7. Consumption'!W12,0,1,,MIN('1. General Inputs'!$J$29,COLUMNS('7. Consumption'!W$9:$AQ$9)-1))),0)+MAX(0,$AQ12*('1. General Inputs'!$J$29-COLUMNS('7. Consumption'!W$9:$AQ$9)+1))</f>
        <v>0</v>
      </c>
      <c r="BP12" s="335">
        <f ca="1">IFERROR(SUM(OFFSET('7. Consumption'!X12,0,1,,MIN('1. General Inputs'!$J$29,COLUMNS('7. Consumption'!X$9:$AQ$9)-1))),0)+MAX(0,$AQ12*('1. General Inputs'!$J$29-COLUMNS('7. Consumption'!X$9:$AQ$9)+1))</f>
        <v>0</v>
      </c>
      <c r="BQ12" s="335">
        <f ca="1">IFERROR(SUM(OFFSET('7. Consumption'!Y12,0,1,,MIN('1. General Inputs'!$J$29,COLUMNS('7. Consumption'!Y$9:$AQ$9)-1))),0)+MAX(0,$AQ12*('1. General Inputs'!$J$29-COLUMNS('7. Consumption'!Y$9:$AQ$9)+1))</f>
        <v>0</v>
      </c>
      <c r="BR12" s="335">
        <f ca="1">IFERROR(SUM(OFFSET('7. Consumption'!Z12,0,1,,MIN('1. General Inputs'!$J$29,COLUMNS('7. Consumption'!Z$9:$AQ$9)-1))),0)+MAX(0,$AQ12*('1. General Inputs'!$J$29-COLUMNS('7. Consumption'!Z$9:$AQ$9)+1))</f>
        <v>0</v>
      </c>
      <c r="BS12" s="335">
        <f ca="1">IFERROR(SUM(OFFSET('7. Consumption'!AA12,0,1,,MIN('1. General Inputs'!$J$29,COLUMNS('7. Consumption'!AA$9:$AQ$9)-1))),0)+MAX(0,$AQ12*('1. General Inputs'!$J$29-COLUMNS('7. Consumption'!AA$9:$AQ$9)+1))</f>
        <v>0</v>
      </c>
      <c r="BT12" s="335">
        <f ca="1">IFERROR(SUM(OFFSET('7. Consumption'!AB12,0,1,,MIN('1. General Inputs'!$J$29,COLUMNS('7. Consumption'!AB$9:$AQ$9)-1))),0)+MAX(0,$AQ12*('1. General Inputs'!$J$29-COLUMNS('7. Consumption'!AB$9:$AQ$9)+1))</f>
        <v>0</v>
      </c>
      <c r="BU12" s="335">
        <f ca="1">IFERROR(SUM(OFFSET('7. Consumption'!AC12,0,1,,MIN('1. General Inputs'!$J$29,COLUMNS('7. Consumption'!AC$9:$AQ$9)-1))),0)+MAX(0,$AQ12*('1. General Inputs'!$J$29-COLUMNS('7. Consumption'!AC$9:$AQ$9)+1))</f>
        <v>0</v>
      </c>
      <c r="BV12" s="335">
        <f ca="1">IFERROR(SUM(OFFSET('7. Consumption'!AD12,0,1,,MIN('1. General Inputs'!$J$29,COLUMNS('7. Consumption'!AD$9:$AQ$9)-1))),0)+MAX(0,$AQ12*('1. General Inputs'!$J$29-COLUMNS('7. Consumption'!AD$9:$AQ$9)+1))</f>
        <v>0</v>
      </c>
      <c r="BW12" s="335">
        <f ca="1">IFERROR(SUM(OFFSET('7. Consumption'!AE12,0,1,,MIN('1. General Inputs'!$J$29,COLUMNS('7. Consumption'!AE$9:$AQ$9)-1))),0)+MAX(0,$AQ12*('1. General Inputs'!$J$29-COLUMNS('7. Consumption'!AE$9:$AQ$9)+1))</f>
        <v>0</v>
      </c>
      <c r="BX12" s="335">
        <f ca="1">IFERROR(SUM(OFFSET('7. Consumption'!AF12,0,1,,MIN('1. General Inputs'!$J$29,COLUMNS('7. Consumption'!AF$9:$AQ$9)-1))),0)+MAX(0,$AQ12*('1. General Inputs'!$J$29-COLUMNS('7. Consumption'!AF$9:$AQ$9)+1))</f>
        <v>0</v>
      </c>
      <c r="BY12" s="335">
        <f ca="1">IFERROR(SUM(OFFSET('7. Consumption'!AG12,0,1,,MIN('1. General Inputs'!$J$29,COLUMNS('7. Consumption'!AG$9:$AQ$9)-1))),0)+MAX(0,$AQ12*('1. General Inputs'!$J$29-COLUMNS('7. Consumption'!AG$9:$AQ$9)+1))</f>
        <v>0</v>
      </c>
      <c r="BZ12" s="335">
        <f ca="1">IFERROR(SUM(OFFSET('7. Consumption'!AH12,0,1,,MIN('1. General Inputs'!$J$29,COLUMNS('7. Consumption'!AH$9:$AQ$9)-1))),0)+MAX(0,$AQ12*('1. General Inputs'!$J$29-COLUMNS('7. Consumption'!AH$9:$AQ$9)+1))</f>
        <v>0</v>
      </c>
      <c r="CA12" s="335">
        <f ca="1">IFERROR(SUM(OFFSET('7. Consumption'!AI12,0,1,,MIN('1. General Inputs'!$J$29,COLUMNS('7. Consumption'!AI$9:$AQ$9)-1))),0)+MAX(0,$AQ12*('1. General Inputs'!$J$29-COLUMNS('7. Consumption'!AI$9:$AQ$9)+1))</f>
        <v>0</v>
      </c>
      <c r="CB12" s="335">
        <f ca="1">IFERROR(SUM(OFFSET('7. Consumption'!AJ12,0,1,,MIN('1. General Inputs'!$J$29,COLUMNS('7. Consumption'!AJ$9:$AQ$9)-1))),0)+MAX(0,$AQ12*('1. General Inputs'!$J$29-COLUMNS('7. Consumption'!AJ$9:$AQ$9)+1))</f>
        <v>0</v>
      </c>
      <c r="CC12" s="335">
        <f ca="1">IFERROR(SUM(OFFSET('7. Consumption'!AK12,0,1,,MIN('1. General Inputs'!$J$29,COLUMNS('7. Consumption'!AK$9:$AQ$9)-1))),0)+MAX(0,$AQ12*('1. General Inputs'!$J$29-COLUMNS('7. Consumption'!AK$9:$AQ$9)+1))</f>
        <v>0</v>
      </c>
      <c r="CD12" s="335">
        <f ca="1">IFERROR(SUM(OFFSET('7. Consumption'!AL12,0,1,,MIN('1. General Inputs'!$J$29,COLUMNS('7. Consumption'!AL$9:$AQ$9)-1))),0)+MAX(0,$AQ12*('1. General Inputs'!$J$29-COLUMNS('7. Consumption'!AL$9:$AQ$9)+1))</f>
        <v>0</v>
      </c>
      <c r="CE12" s="335">
        <f ca="1">IFERROR(SUM(OFFSET('7. Consumption'!AM12,0,1,,MIN('1. General Inputs'!$J$29,COLUMNS('7. Consumption'!AM$9:$AQ$9)-1))),0)+MAX(0,$AQ12*('1. General Inputs'!$J$29-COLUMNS('7. Consumption'!AM$9:$AQ$9)+1))</f>
        <v>0</v>
      </c>
      <c r="CF12" s="335">
        <f ca="1">IFERROR(SUM(OFFSET('7. Consumption'!AN12,0,1,,MIN('1. General Inputs'!$J$29,COLUMNS('7. Consumption'!AN$9:$AQ$9)-1))),0)+MAX(0,$AQ12*('1. General Inputs'!$J$29-COLUMNS('7. Consumption'!AN$9:$AQ$9)+1))</f>
        <v>0</v>
      </c>
      <c r="CG12" s="335">
        <f ca="1">IFERROR(SUM(OFFSET('7. Consumption'!AO12,0,1,,MIN('1. General Inputs'!$J$29,COLUMNS('7. Consumption'!AO$9:$AQ$9)-1))),0)+MAX(0,$AQ12*('1. General Inputs'!$J$29-COLUMNS('7. Consumption'!AO$9:$AQ$9)+1))</f>
        <v>0</v>
      </c>
      <c r="CH12" s="335">
        <f ca="1">IFERROR(SUM(OFFSET('7. Consumption'!AP12,0,1,,MIN('1. General Inputs'!$J$29,COLUMNS('7. Consumption'!AP$9:$AQ$9)-1))),0)+MAX(0,$AQ12*('1. General Inputs'!$J$29-COLUMNS('7. Consumption'!AP$9:$AQ$9)+1))</f>
        <v>0</v>
      </c>
      <c r="CI12" s="335">
        <f ca="1">IFERROR(SUM(OFFSET('7. Consumption'!AQ12,0,1,,MIN('1. General Inputs'!$J$29,COLUMNS('7. Consumption'!AQ$9:$AQ$9)-1))),0)+MAX(0,$AQ12*('1. General Inputs'!$J$29-COLUMNS('7. Consumption'!AQ$9:$AQ$9)+1))</f>
        <v>0</v>
      </c>
    </row>
    <row r="13" spans="2:87" ht="15" x14ac:dyDescent="0.25">
      <c r="B13" s="772"/>
      <c r="C13" s="772" t="str">
        <f>IFERROR(VLOOKUP(ROWS($C$9:$C13),'5. Form Breakdown'!$AI$11:$AJ$138,COLUMNS('5. Form Breakdown'!$AI$11:$AJ$11),0),"")</f>
        <v>ABC 300 - tab</v>
      </c>
      <c r="D13" s="772" t="str">
        <f>IFERROR(VLOOKUP($C13,'5a. Dosing'!$E$11:$F$138,2,0),"")</f>
        <v>ABC</v>
      </c>
      <c r="E13" s="773" t="str">
        <f>IFERROR(INDEX('5. Form Breakdown'!$AL$11:$BL$138,MATCH('7. Consumption'!$C13,'5. Form Breakdown'!$AK$11:$AK$138,0),MATCH('5. Form Breakdown'!$AX$10,'5. Form Breakdown'!$AL$10:$BL$10,0)),"")</f>
        <v/>
      </c>
      <c r="F13" s="774">
        <f>IFERROR(INDEX('5. Form Breakdown'!$AL$11:$BL$138,MATCH('7. Consumption'!$C13,'5. Form Breakdown'!$AK$11:$AK$138,0),MATCH('5. Form Breakdown'!$BL$10,'5. Form Breakdown'!$AL$10:$BL$10,0)),"")</f>
        <v>0</v>
      </c>
      <c r="H13" s="775">
        <f ca="1">ROUNDUP(IFERROR($F13*$E13*CHOOSE(H$7,
IFERROR(SUMPRODUCT('6. Patients'!CA$10:CA$107,OFFSET('6. Patients'!$DN$9,1,MATCH($D13,'6. Patients'!$DO$9:$FL$9,0),ROWS('6. Patients'!DN$10:DN$107))),0)+
IFERROR(SUMPRODUCT('6. Patients'!CA$10:CA$107,OFFSET('6. Patients'!$FM$9,1,MATCH($D13,'6. Patients'!$FN$9:$GG$9,0),ROWS('6. Patients'!DN$10:DN$107))),0)+
IFERROR(SUMPRODUCT('6. Patients'!CA$10:CA$107,OFFSET('6. Patients'!$GH$9,1,MATCH($D13,'6. Patients'!$GI$9:$IF$9,0),ROWS('6. Patients'!DN$10:DN$107))),0)+
IFERROR(SUMPRODUCT('6. Patients'!CA$10:CA$107,OFFSET('6. Patients'!$IG$9,1,MATCH($D13,'6. Patients'!$IH$9:$JA$9,0),ROWS('6. Patients'!DN$10:DN$107))),0),
IFERROR(SUMPRODUCT('6. Patients'!CA$10:CA$107,OFFSET('6. Patients'!$JB$9,1,MATCH($D13,'6. Patients'!$JC$9:$KZ$9,0),ROWS('6. Patients'!DN$10:DN$107))),0)+
IFERROR(SUMPRODUCT('6. Patients'!CA$10:CA$107,OFFSET('6. Patients'!$LA$9,1,MATCH($D13,'6. Patients'!$LB$9:$LU$9,0),ROWS('6. Patients'!DN$10:DN$107))),0)+
IFERROR(SUMPRODUCT('6. Patients'!CA$10:CA$107,OFFSET('6. Patients'!$LV$9,1,MATCH($D13,'6. Patients'!$LW$9:$NT$9,0),ROWS('6. Patients'!DN$10:DN$107))),0)+
IFERROR(SUMPRODUCT('6. Patients'!CA$10:CA$107,OFFSET('6. Patients'!$NU$9,1,MATCH($D13,'6. Patients'!$NV$9:$OO$9,0),ROWS('6. Patients'!DN$10:DN$107))),0),
IFERROR(SUMPRODUCT('6. Patients'!CA$10:CA$107,OFFSET('6. Patients'!$OP$9,1,MATCH($D13,'6. Patients'!$OQ$9:$QN$9,0),ROWS('6. Patients'!DN$10:DN$107))),0)+
IFERROR(SUMPRODUCT('6. Patients'!CA$10:CA$107,OFFSET('6. Patients'!$QO$9,1,MATCH($D13,'6. Patients'!$QP$9:$RI$9,0),ROWS('6. Patients'!DN$10:DN$107))),0)+
IFERROR(SUMPRODUCT('6. Patients'!CA$10:CA$107,OFFSET('6. Patients'!$RJ$9,1,MATCH($D13,'6. Patients'!$RK$9:$TH$9,0),ROWS('6. Patients'!DN$10:DN$107))),0)+
IFERROR(SUMPRODUCT('6. Patients'!CA$10:CA$107,OFFSET('6. Patients'!$TI$9,1,MATCH($D13,'6. Patients'!$TJ$9:$UC$9,0),ROWS('6. Patients'!DN$10:DN$107))),0))+
IFERROR(VLOOKUP($D13,$H$116:$L$146,COLUMNS($H$115:$J$115)-1+H$7,0)*$E13*$F13*'1. General Inputs'!$J$25,0),0),0)</f>
        <v>0</v>
      </c>
      <c r="I13" s="775">
        <f ca="1">ROUNDUP(IFERROR($F13*$E13*CHOOSE(I$7,
IFERROR(SUMPRODUCT('6. Patients'!CB$10:CB$107,OFFSET('6. Patients'!$DN$9,1,MATCH($D13,'6. Patients'!$DO$9:$FL$9,0),ROWS('6. Patients'!DO$10:DO$107))),0)+
IFERROR(SUMPRODUCT('6. Patients'!CB$10:CB$107,OFFSET('6. Patients'!$FM$9,1,MATCH($D13,'6. Patients'!$FN$9:$GG$9,0),ROWS('6. Patients'!DO$10:DO$107))),0)+
IFERROR(SUMPRODUCT('6. Patients'!CB$10:CB$107,OFFSET('6. Patients'!$GH$9,1,MATCH($D13,'6. Patients'!$GI$9:$IF$9,0),ROWS('6. Patients'!DO$10:DO$107))),0)+
IFERROR(SUMPRODUCT('6. Patients'!CB$10:CB$107,OFFSET('6. Patients'!$IG$9,1,MATCH($D13,'6. Patients'!$IH$9:$JA$9,0),ROWS('6. Patients'!DO$10:DO$107))),0),
IFERROR(SUMPRODUCT('6. Patients'!CB$10:CB$107,OFFSET('6. Patients'!$JB$9,1,MATCH($D13,'6. Patients'!$JC$9:$KZ$9,0),ROWS('6. Patients'!DO$10:DO$107))),0)+
IFERROR(SUMPRODUCT('6. Patients'!CB$10:CB$107,OFFSET('6. Patients'!$LA$9,1,MATCH($D13,'6. Patients'!$LB$9:$LU$9,0),ROWS('6. Patients'!DO$10:DO$107))),0)+
IFERROR(SUMPRODUCT('6. Patients'!CB$10:CB$107,OFFSET('6. Patients'!$LV$9,1,MATCH($D13,'6. Patients'!$LW$9:$NT$9,0),ROWS('6. Patients'!DO$10:DO$107))),0)+
IFERROR(SUMPRODUCT('6. Patients'!CB$10:CB$107,OFFSET('6. Patients'!$NU$9,1,MATCH($D13,'6. Patients'!$NV$9:$OO$9,0),ROWS('6. Patients'!DO$10:DO$107))),0),
IFERROR(SUMPRODUCT('6. Patients'!CB$10:CB$107,OFFSET('6. Patients'!$OP$9,1,MATCH($D13,'6. Patients'!$OQ$9:$QN$9,0),ROWS('6. Patients'!DO$10:DO$107))),0)+
IFERROR(SUMPRODUCT('6. Patients'!CB$10:CB$107,OFFSET('6. Patients'!$QO$9,1,MATCH($D13,'6. Patients'!$QP$9:$RI$9,0),ROWS('6. Patients'!DO$10:DO$107))),0)+
IFERROR(SUMPRODUCT('6. Patients'!CB$10:CB$107,OFFSET('6. Patients'!$RJ$9,1,MATCH($D13,'6. Patients'!$RK$9:$TH$9,0),ROWS('6. Patients'!DO$10:DO$107))),0)+
IFERROR(SUMPRODUCT('6. Patients'!CB$10:CB$107,OFFSET('6. Patients'!$TI$9,1,MATCH($D13,'6. Patients'!$TJ$9:$UC$9,0),ROWS('6. Patients'!DO$10:DO$107))),0))+
IFERROR(VLOOKUP($D13,$H$116:$L$146,COLUMNS($H$115:$J$115)-1+I$7,0)*$E13*$F13*'1. General Inputs'!$J$25,0),0),0)</f>
        <v>0</v>
      </c>
      <c r="J13" s="775">
        <f ca="1">ROUNDUP(IFERROR($F13*$E13*CHOOSE(J$7,
IFERROR(SUMPRODUCT('6. Patients'!CC$10:CC$107,OFFSET('6. Patients'!$DN$9,1,MATCH($D13,'6. Patients'!$DO$9:$FL$9,0),ROWS('6. Patients'!DP$10:DP$107))),0)+
IFERROR(SUMPRODUCT('6. Patients'!CC$10:CC$107,OFFSET('6. Patients'!$FM$9,1,MATCH($D13,'6. Patients'!$FN$9:$GG$9,0),ROWS('6. Patients'!DP$10:DP$107))),0)+
IFERROR(SUMPRODUCT('6. Patients'!CC$10:CC$107,OFFSET('6. Patients'!$GH$9,1,MATCH($D13,'6. Patients'!$GI$9:$IF$9,0),ROWS('6. Patients'!DP$10:DP$107))),0)+
IFERROR(SUMPRODUCT('6. Patients'!CC$10:CC$107,OFFSET('6. Patients'!$IG$9,1,MATCH($D13,'6. Patients'!$IH$9:$JA$9,0),ROWS('6. Patients'!DP$10:DP$107))),0),
IFERROR(SUMPRODUCT('6. Patients'!CC$10:CC$107,OFFSET('6. Patients'!$JB$9,1,MATCH($D13,'6. Patients'!$JC$9:$KZ$9,0),ROWS('6. Patients'!DP$10:DP$107))),0)+
IFERROR(SUMPRODUCT('6. Patients'!CC$10:CC$107,OFFSET('6. Patients'!$LA$9,1,MATCH($D13,'6. Patients'!$LB$9:$LU$9,0),ROWS('6. Patients'!DP$10:DP$107))),0)+
IFERROR(SUMPRODUCT('6. Patients'!CC$10:CC$107,OFFSET('6. Patients'!$LV$9,1,MATCH($D13,'6. Patients'!$LW$9:$NT$9,0),ROWS('6. Patients'!DP$10:DP$107))),0)+
IFERROR(SUMPRODUCT('6. Patients'!CC$10:CC$107,OFFSET('6. Patients'!$NU$9,1,MATCH($D13,'6. Patients'!$NV$9:$OO$9,0),ROWS('6. Patients'!DP$10:DP$107))),0),
IFERROR(SUMPRODUCT('6. Patients'!CC$10:CC$107,OFFSET('6. Patients'!$OP$9,1,MATCH($D13,'6. Patients'!$OQ$9:$QN$9,0),ROWS('6. Patients'!DP$10:DP$107))),0)+
IFERROR(SUMPRODUCT('6. Patients'!CC$10:CC$107,OFFSET('6. Patients'!$QO$9,1,MATCH($D13,'6. Patients'!$QP$9:$RI$9,0),ROWS('6. Patients'!DP$10:DP$107))),0)+
IFERROR(SUMPRODUCT('6. Patients'!CC$10:CC$107,OFFSET('6. Patients'!$RJ$9,1,MATCH($D13,'6. Patients'!$RK$9:$TH$9,0),ROWS('6. Patients'!DP$10:DP$107))),0)+
IFERROR(SUMPRODUCT('6. Patients'!CC$10:CC$107,OFFSET('6. Patients'!$TI$9,1,MATCH($D13,'6. Patients'!$TJ$9:$UC$9,0),ROWS('6. Patients'!DP$10:DP$107))),0))+
IFERROR(VLOOKUP($D13,$H$116:$L$146,COLUMNS($H$115:$J$115)-1+J$7,0)*$E13*$F13*'1. General Inputs'!$J$25,0),0),0)</f>
        <v>0</v>
      </c>
      <c r="K13" s="775">
        <f ca="1">ROUNDUP(IFERROR($F13*$E13*CHOOSE(K$7,
IFERROR(SUMPRODUCT('6. Patients'!CD$10:CD$107,OFFSET('6. Patients'!$DN$9,1,MATCH($D13,'6. Patients'!$DO$9:$FL$9,0),ROWS('6. Patients'!DQ$10:DQ$107))),0)+
IFERROR(SUMPRODUCT('6. Patients'!CD$10:CD$107,OFFSET('6. Patients'!$FM$9,1,MATCH($D13,'6. Patients'!$FN$9:$GG$9,0),ROWS('6. Patients'!DQ$10:DQ$107))),0)+
IFERROR(SUMPRODUCT('6. Patients'!CD$10:CD$107,OFFSET('6. Patients'!$GH$9,1,MATCH($D13,'6. Patients'!$GI$9:$IF$9,0),ROWS('6. Patients'!DQ$10:DQ$107))),0)+
IFERROR(SUMPRODUCT('6. Patients'!CD$10:CD$107,OFFSET('6. Patients'!$IG$9,1,MATCH($D13,'6. Patients'!$IH$9:$JA$9,0),ROWS('6. Patients'!DQ$10:DQ$107))),0),
IFERROR(SUMPRODUCT('6. Patients'!CD$10:CD$107,OFFSET('6. Patients'!$JB$9,1,MATCH($D13,'6. Patients'!$JC$9:$KZ$9,0),ROWS('6. Patients'!DQ$10:DQ$107))),0)+
IFERROR(SUMPRODUCT('6. Patients'!CD$10:CD$107,OFFSET('6. Patients'!$LA$9,1,MATCH($D13,'6. Patients'!$LB$9:$LU$9,0),ROWS('6. Patients'!DQ$10:DQ$107))),0)+
IFERROR(SUMPRODUCT('6. Patients'!CD$10:CD$107,OFFSET('6. Patients'!$LV$9,1,MATCH($D13,'6. Patients'!$LW$9:$NT$9,0),ROWS('6. Patients'!DQ$10:DQ$107))),0)+
IFERROR(SUMPRODUCT('6. Patients'!CD$10:CD$107,OFFSET('6. Patients'!$NU$9,1,MATCH($D13,'6. Patients'!$NV$9:$OO$9,0),ROWS('6. Patients'!DQ$10:DQ$107))),0),
IFERROR(SUMPRODUCT('6. Patients'!CD$10:CD$107,OFFSET('6. Patients'!$OP$9,1,MATCH($D13,'6. Patients'!$OQ$9:$QN$9,0),ROWS('6. Patients'!DQ$10:DQ$107))),0)+
IFERROR(SUMPRODUCT('6. Patients'!CD$10:CD$107,OFFSET('6. Patients'!$QO$9,1,MATCH($D13,'6. Patients'!$QP$9:$RI$9,0),ROWS('6. Patients'!DQ$10:DQ$107))),0)+
IFERROR(SUMPRODUCT('6. Patients'!CD$10:CD$107,OFFSET('6. Patients'!$RJ$9,1,MATCH($D13,'6. Patients'!$RK$9:$TH$9,0),ROWS('6. Patients'!DQ$10:DQ$107))),0)+
IFERROR(SUMPRODUCT('6. Patients'!CD$10:CD$107,OFFSET('6. Patients'!$TI$9,1,MATCH($D13,'6. Patients'!$TJ$9:$UC$9,0),ROWS('6. Patients'!DQ$10:DQ$107))),0))+
IFERROR(VLOOKUP($D13,$H$116:$L$146,COLUMNS($H$115:$J$115)-1+K$7,0)*$E13*$F13*'1. General Inputs'!$J$25,0),0),0)</f>
        <v>0</v>
      </c>
      <c r="L13" s="775">
        <f ca="1">ROUNDUP(IFERROR($F13*$E13*CHOOSE(L$7,
IFERROR(SUMPRODUCT('6. Patients'!CE$10:CE$107,OFFSET('6. Patients'!$DN$9,1,MATCH($D13,'6. Patients'!$DO$9:$FL$9,0),ROWS('6. Patients'!DR$10:DR$107))),0)+
IFERROR(SUMPRODUCT('6. Patients'!CE$10:CE$107,OFFSET('6. Patients'!$FM$9,1,MATCH($D13,'6. Patients'!$FN$9:$GG$9,0),ROWS('6. Patients'!DR$10:DR$107))),0)+
IFERROR(SUMPRODUCT('6. Patients'!CE$10:CE$107,OFFSET('6. Patients'!$GH$9,1,MATCH($D13,'6. Patients'!$GI$9:$IF$9,0),ROWS('6. Patients'!DR$10:DR$107))),0)+
IFERROR(SUMPRODUCT('6. Patients'!CE$10:CE$107,OFFSET('6. Patients'!$IG$9,1,MATCH($D13,'6. Patients'!$IH$9:$JA$9,0),ROWS('6. Patients'!DR$10:DR$107))),0),
IFERROR(SUMPRODUCT('6. Patients'!CE$10:CE$107,OFFSET('6. Patients'!$JB$9,1,MATCH($D13,'6. Patients'!$JC$9:$KZ$9,0),ROWS('6. Patients'!DR$10:DR$107))),0)+
IFERROR(SUMPRODUCT('6. Patients'!CE$10:CE$107,OFFSET('6. Patients'!$LA$9,1,MATCH($D13,'6. Patients'!$LB$9:$LU$9,0),ROWS('6. Patients'!DR$10:DR$107))),0)+
IFERROR(SUMPRODUCT('6. Patients'!CE$10:CE$107,OFFSET('6. Patients'!$LV$9,1,MATCH($D13,'6. Patients'!$LW$9:$NT$9,0),ROWS('6. Patients'!DR$10:DR$107))),0)+
IFERROR(SUMPRODUCT('6. Patients'!CE$10:CE$107,OFFSET('6. Patients'!$NU$9,1,MATCH($D13,'6. Patients'!$NV$9:$OO$9,0),ROWS('6. Patients'!DR$10:DR$107))),0),
IFERROR(SUMPRODUCT('6. Patients'!CE$10:CE$107,OFFSET('6. Patients'!$OP$9,1,MATCH($D13,'6. Patients'!$OQ$9:$QN$9,0),ROWS('6. Patients'!DR$10:DR$107))),0)+
IFERROR(SUMPRODUCT('6. Patients'!CE$10:CE$107,OFFSET('6. Patients'!$QO$9,1,MATCH($D13,'6. Patients'!$QP$9:$RI$9,0),ROWS('6. Patients'!DR$10:DR$107))),0)+
IFERROR(SUMPRODUCT('6. Patients'!CE$10:CE$107,OFFSET('6. Patients'!$RJ$9,1,MATCH($D13,'6. Patients'!$RK$9:$TH$9,0),ROWS('6. Patients'!DR$10:DR$107))),0)+
IFERROR(SUMPRODUCT('6. Patients'!CE$10:CE$107,OFFSET('6. Patients'!$TI$9,1,MATCH($D13,'6. Patients'!$TJ$9:$UC$9,0),ROWS('6. Patients'!DR$10:DR$107))),0))+
IFERROR(VLOOKUP($D13,$H$116:$L$146,COLUMNS($H$115:$J$115)-1+L$7,0)*$E13*$F13*'1. General Inputs'!$J$25,0),0),0)</f>
        <v>0</v>
      </c>
      <c r="M13" s="775">
        <f ca="1">ROUNDUP(IFERROR($F13*$E13*CHOOSE(M$7,
IFERROR(SUMPRODUCT('6. Patients'!CF$10:CF$107,OFFSET('6. Patients'!$DN$9,1,MATCH($D13,'6. Patients'!$DO$9:$FL$9,0),ROWS('6. Patients'!DS$10:DS$107))),0)+
IFERROR(SUMPRODUCT('6. Patients'!CF$10:CF$107,OFFSET('6. Patients'!$FM$9,1,MATCH($D13,'6. Patients'!$FN$9:$GG$9,0),ROWS('6. Patients'!DS$10:DS$107))),0)+
IFERROR(SUMPRODUCT('6. Patients'!CF$10:CF$107,OFFSET('6. Patients'!$GH$9,1,MATCH($D13,'6. Patients'!$GI$9:$IF$9,0),ROWS('6. Patients'!DS$10:DS$107))),0)+
IFERROR(SUMPRODUCT('6. Patients'!CF$10:CF$107,OFFSET('6. Patients'!$IG$9,1,MATCH($D13,'6. Patients'!$IH$9:$JA$9,0),ROWS('6. Patients'!DS$10:DS$107))),0),
IFERROR(SUMPRODUCT('6. Patients'!CF$10:CF$107,OFFSET('6. Patients'!$JB$9,1,MATCH($D13,'6. Patients'!$JC$9:$KZ$9,0),ROWS('6. Patients'!DS$10:DS$107))),0)+
IFERROR(SUMPRODUCT('6. Patients'!CF$10:CF$107,OFFSET('6. Patients'!$LA$9,1,MATCH($D13,'6. Patients'!$LB$9:$LU$9,0),ROWS('6. Patients'!DS$10:DS$107))),0)+
IFERROR(SUMPRODUCT('6. Patients'!CF$10:CF$107,OFFSET('6. Patients'!$LV$9,1,MATCH($D13,'6. Patients'!$LW$9:$NT$9,0),ROWS('6. Patients'!DS$10:DS$107))),0)+
IFERROR(SUMPRODUCT('6. Patients'!CF$10:CF$107,OFFSET('6. Patients'!$NU$9,1,MATCH($D13,'6. Patients'!$NV$9:$OO$9,0),ROWS('6. Patients'!DS$10:DS$107))),0),
IFERROR(SUMPRODUCT('6. Patients'!CF$10:CF$107,OFFSET('6. Patients'!$OP$9,1,MATCH($D13,'6. Patients'!$OQ$9:$QN$9,0),ROWS('6. Patients'!DS$10:DS$107))),0)+
IFERROR(SUMPRODUCT('6. Patients'!CF$10:CF$107,OFFSET('6. Patients'!$QO$9,1,MATCH($D13,'6. Patients'!$QP$9:$RI$9,0),ROWS('6. Patients'!DS$10:DS$107))),0)+
IFERROR(SUMPRODUCT('6. Patients'!CF$10:CF$107,OFFSET('6. Patients'!$RJ$9,1,MATCH($D13,'6. Patients'!$RK$9:$TH$9,0),ROWS('6. Patients'!DS$10:DS$107))),0)+
IFERROR(SUMPRODUCT('6. Patients'!CF$10:CF$107,OFFSET('6. Patients'!$TI$9,1,MATCH($D13,'6. Patients'!$TJ$9:$UC$9,0),ROWS('6. Patients'!DS$10:DS$107))),0))+
IFERROR(VLOOKUP($D13,$H$116:$L$146,COLUMNS($H$115:$J$115)-1+M$7,0)*$E13*$F13*'1. General Inputs'!$J$25,0),0),0)</f>
        <v>0</v>
      </c>
      <c r="N13" s="775">
        <f ca="1">ROUNDUP(IFERROR($F13*$E13*CHOOSE(N$7,
IFERROR(SUMPRODUCT('6. Patients'!CG$10:CG$107,OFFSET('6. Patients'!$DN$9,1,MATCH($D13,'6. Patients'!$DO$9:$FL$9,0),ROWS('6. Patients'!DT$10:DT$107))),0)+
IFERROR(SUMPRODUCT('6. Patients'!CG$10:CG$107,OFFSET('6. Patients'!$FM$9,1,MATCH($D13,'6. Patients'!$FN$9:$GG$9,0),ROWS('6. Patients'!DT$10:DT$107))),0)+
IFERROR(SUMPRODUCT('6. Patients'!CG$10:CG$107,OFFSET('6. Patients'!$GH$9,1,MATCH($D13,'6. Patients'!$GI$9:$IF$9,0),ROWS('6. Patients'!DT$10:DT$107))),0)+
IFERROR(SUMPRODUCT('6. Patients'!CG$10:CG$107,OFFSET('6. Patients'!$IG$9,1,MATCH($D13,'6. Patients'!$IH$9:$JA$9,0),ROWS('6. Patients'!DT$10:DT$107))),0),
IFERROR(SUMPRODUCT('6. Patients'!CG$10:CG$107,OFFSET('6. Patients'!$JB$9,1,MATCH($D13,'6. Patients'!$JC$9:$KZ$9,0),ROWS('6. Patients'!DT$10:DT$107))),0)+
IFERROR(SUMPRODUCT('6. Patients'!CG$10:CG$107,OFFSET('6. Patients'!$LA$9,1,MATCH($D13,'6. Patients'!$LB$9:$LU$9,0),ROWS('6. Patients'!DT$10:DT$107))),0)+
IFERROR(SUMPRODUCT('6. Patients'!CG$10:CG$107,OFFSET('6. Patients'!$LV$9,1,MATCH($D13,'6. Patients'!$LW$9:$NT$9,0),ROWS('6. Patients'!DT$10:DT$107))),0)+
IFERROR(SUMPRODUCT('6. Patients'!CG$10:CG$107,OFFSET('6. Patients'!$NU$9,1,MATCH($D13,'6. Patients'!$NV$9:$OO$9,0),ROWS('6. Patients'!DT$10:DT$107))),0),
IFERROR(SUMPRODUCT('6. Patients'!CG$10:CG$107,OFFSET('6. Patients'!$OP$9,1,MATCH($D13,'6. Patients'!$OQ$9:$QN$9,0),ROWS('6. Patients'!DT$10:DT$107))),0)+
IFERROR(SUMPRODUCT('6. Patients'!CG$10:CG$107,OFFSET('6. Patients'!$QO$9,1,MATCH($D13,'6. Patients'!$QP$9:$RI$9,0),ROWS('6. Patients'!DT$10:DT$107))),0)+
IFERROR(SUMPRODUCT('6. Patients'!CG$10:CG$107,OFFSET('6. Patients'!$RJ$9,1,MATCH($D13,'6. Patients'!$RK$9:$TH$9,0),ROWS('6. Patients'!DT$10:DT$107))),0)+
IFERROR(SUMPRODUCT('6. Patients'!CG$10:CG$107,OFFSET('6. Patients'!$TI$9,1,MATCH($D13,'6. Patients'!$TJ$9:$UC$9,0),ROWS('6. Patients'!DT$10:DT$107))),0))+
IFERROR(VLOOKUP($D13,$H$116:$L$146,COLUMNS($H$115:$J$115)-1+N$7,0)*$E13*$F13*'1. General Inputs'!$J$25,0),0),0)</f>
        <v>0</v>
      </c>
      <c r="O13" s="775">
        <f ca="1">ROUNDUP(IFERROR($F13*$E13*CHOOSE(O$7,
IFERROR(SUMPRODUCT('6. Patients'!CH$10:CH$107,OFFSET('6. Patients'!$DN$9,1,MATCH($D13,'6. Patients'!$DO$9:$FL$9,0),ROWS('6. Patients'!DU$10:DU$107))),0)+
IFERROR(SUMPRODUCT('6. Patients'!CH$10:CH$107,OFFSET('6. Patients'!$FM$9,1,MATCH($D13,'6. Patients'!$FN$9:$GG$9,0),ROWS('6. Patients'!DU$10:DU$107))),0)+
IFERROR(SUMPRODUCT('6. Patients'!CH$10:CH$107,OFFSET('6. Patients'!$GH$9,1,MATCH($D13,'6. Patients'!$GI$9:$IF$9,0),ROWS('6. Patients'!DU$10:DU$107))),0)+
IFERROR(SUMPRODUCT('6. Patients'!CH$10:CH$107,OFFSET('6. Patients'!$IG$9,1,MATCH($D13,'6. Patients'!$IH$9:$JA$9,0),ROWS('6. Patients'!DU$10:DU$107))),0),
IFERROR(SUMPRODUCT('6. Patients'!CH$10:CH$107,OFFSET('6. Patients'!$JB$9,1,MATCH($D13,'6. Patients'!$JC$9:$KZ$9,0),ROWS('6. Patients'!DU$10:DU$107))),0)+
IFERROR(SUMPRODUCT('6. Patients'!CH$10:CH$107,OFFSET('6. Patients'!$LA$9,1,MATCH($D13,'6. Patients'!$LB$9:$LU$9,0),ROWS('6. Patients'!DU$10:DU$107))),0)+
IFERROR(SUMPRODUCT('6. Patients'!CH$10:CH$107,OFFSET('6. Patients'!$LV$9,1,MATCH($D13,'6. Patients'!$LW$9:$NT$9,0),ROWS('6. Patients'!DU$10:DU$107))),0)+
IFERROR(SUMPRODUCT('6. Patients'!CH$10:CH$107,OFFSET('6. Patients'!$NU$9,1,MATCH($D13,'6. Patients'!$NV$9:$OO$9,0),ROWS('6. Patients'!DU$10:DU$107))),0),
IFERROR(SUMPRODUCT('6. Patients'!CH$10:CH$107,OFFSET('6. Patients'!$OP$9,1,MATCH($D13,'6. Patients'!$OQ$9:$QN$9,0),ROWS('6. Patients'!DU$10:DU$107))),0)+
IFERROR(SUMPRODUCT('6. Patients'!CH$10:CH$107,OFFSET('6. Patients'!$QO$9,1,MATCH($D13,'6. Patients'!$QP$9:$RI$9,0),ROWS('6. Patients'!DU$10:DU$107))),0)+
IFERROR(SUMPRODUCT('6. Patients'!CH$10:CH$107,OFFSET('6. Patients'!$RJ$9,1,MATCH($D13,'6. Patients'!$RK$9:$TH$9,0),ROWS('6. Patients'!DU$10:DU$107))),0)+
IFERROR(SUMPRODUCT('6. Patients'!CH$10:CH$107,OFFSET('6. Patients'!$TI$9,1,MATCH($D13,'6. Patients'!$TJ$9:$UC$9,0),ROWS('6. Patients'!DU$10:DU$107))),0))+
IFERROR(VLOOKUP($D13,$H$116:$L$146,COLUMNS($H$115:$J$115)-1+O$7,0)*$E13*$F13*'1. General Inputs'!$J$25,0),0),0)</f>
        <v>0</v>
      </c>
      <c r="P13" s="775">
        <f ca="1">ROUNDUP(IFERROR($F13*$E13*CHOOSE(P$7,
IFERROR(SUMPRODUCT('6. Patients'!CI$10:CI$107,OFFSET('6. Patients'!$DN$9,1,MATCH($D13,'6. Patients'!$DO$9:$FL$9,0),ROWS('6. Patients'!DV$10:DV$107))),0)+
IFERROR(SUMPRODUCT('6. Patients'!CI$10:CI$107,OFFSET('6. Patients'!$FM$9,1,MATCH($D13,'6. Patients'!$FN$9:$GG$9,0),ROWS('6. Patients'!DV$10:DV$107))),0)+
IFERROR(SUMPRODUCT('6. Patients'!CI$10:CI$107,OFFSET('6. Patients'!$GH$9,1,MATCH($D13,'6. Patients'!$GI$9:$IF$9,0),ROWS('6. Patients'!DV$10:DV$107))),0)+
IFERROR(SUMPRODUCT('6. Patients'!CI$10:CI$107,OFFSET('6. Patients'!$IG$9,1,MATCH($D13,'6. Patients'!$IH$9:$JA$9,0),ROWS('6. Patients'!DV$10:DV$107))),0),
IFERROR(SUMPRODUCT('6. Patients'!CI$10:CI$107,OFFSET('6. Patients'!$JB$9,1,MATCH($D13,'6. Patients'!$JC$9:$KZ$9,0),ROWS('6. Patients'!DV$10:DV$107))),0)+
IFERROR(SUMPRODUCT('6. Patients'!CI$10:CI$107,OFFSET('6. Patients'!$LA$9,1,MATCH($D13,'6. Patients'!$LB$9:$LU$9,0),ROWS('6. Patients'!DV$10:DV$107))),0)+
IFERROR(SUMPRODUCT('6. Patients'!CI$10:CI$107,OFFSET('6. Patients'!$LV$9,1,MATCH($D13,'6. Patients'!$LW$9:$NT$9,0),ROWS('6. Patients'!DV$10:DV$107))),0)+
IFERROR(SUMPRODUCT('6. Patients'!CI$10:CI$107,OFFSET('6. Patients'!$NU$9,1,MATCH($D13,'6. Patients'!$NV$9:$OO$9,0),ROWS('6. Patients'!DV$10:DV$107))),0),
IFERROR(SUMPRODUCT('6. Patients'!CI$10:CI$107,OFFSET('6. Patients'!$OP$9,1,MATCH($D13,'6. Patients'!$OQ$9:$QN$9,0),ROWS('6. Patients'!DV$10:DV$107))),0)+
IFERROR(SUMPRODUCT('6. Patients'!CI$10:CI$107,OFFSET('6. Patients'!$QO$9,1,MATCH($D13,'6. Patients'!$QP$9:$RI$9,0),ROWS('6. Patients'!DV$10:DV$107))),0)+
IFERROR(SUMPRODUCT('6. Patients'!CI$10:CI$107,OFFSET('6. Patients'!$RJ$9,1,MATCH($D13,'6. Patients'!$RK$9:$TH$9,0),ROWS('6. Patients'!DV$10:DV$107))),0)+
IFERROR(SUMPRODUCT('6. Patients'!CI$10:CI$107,OFFSET('6. Patients'!$TI$9,1,MATCH($D13,'6. Patients'!$TJ$9:$UC$9,0),ROWS('6. Patients'!DV$10:DV$107))),0))+
IFERROR(VLOOKUP($D13,$H$116:$L$146,COLUMNS($H$115:$J$115)-1+P$7,0)*$E13*$F13*'1. General Inputs'!$J$25,0),0),0)</f>
        <v>0</v>
      </c>
      <c r="Q13" s="775">
        <f ca="1">ROUNDUP(IFERROR($F13*$E13*CHOOSE(Q$7,
IFERROR(SUMPRODUCT('6. Patients'!CJ$10:CJ$107,OFFSET('6. Patients'!$DN$9,1,MATCH($D13,'6. Patients'!$DO$9:$FL$9,0),ROWS('6. Patients'!DW$10:DW$107))),0)+
IFERROR(SUMPRODUCT('6. Patients'!CJ$10:CJ$107,OFFSET('6. Patients'!$FM$9,1,MATCH($D13,'6. Patients'!$FN$9:$GG$9,0),ROWS('6. Patients'!DW$10:DW$107))),0)+
IFERROR(SUMPRODUCT('6. Patients'!CJ$10:CJ$107,OFFSET('6. Patients'!$GH$9,1,MATCH($D13,'6. Patients'!$GI$9:$IF$9,0),ROWS('6. Patients'!DW$10:DW$107))),0)+
IFERROR(SUMPRODUCT('6. Patients'!CJ$10:CJ$107,OFFSET('6. Patients'!$IG$9,1,MATCH($D13,'6. Patients'!$IH$9:$JA$9,0),ROWS('6. Patients'!DW$10:DW$107))),0),
IFERROR(SUMPRODUCT('6. Patients'!CJ$10:CJ$107,OFFSET('6. Patients'!$JB$9,1,MATCH($D13,'6. Patients'!$JC$9:$KZ$9,0),ROWS('6. Patients'!DW$10:DW$107))),0)+
IFERROR(SUMPRODUCT('6. Patients'!CJ$10:CJ$107,OFFSET('6. Patients'!$LA$9,1,MATCH($D13,'6. Patients'!$LB$9:$LU$9,0),ROWS('6. Patients'!DW$10:DW$107))),0)+
IFERROR(SUMPRODUCT('6. Patients'!CJ$10:CJ$107,OFFSET('6. Patients'!$LV$9,1,MATCH($D13,'6. Patients'!$LW$9:$NT$9,0),ROWS('6. Patients'!DW$10:DW$107))),0)+
IFERROR(SUMPRODUCT('6. Patients'!CJ$10:CJ$107,OFFSET('6. Patients'!$NU$9,1,MATCH($D13,'6. Patients'!$NV$9:$OO$9,0),ROWS('6. Patients'!DW$10:DW$107))),0),
IFERROR(SUMPRODUCT('6. Patients'!CJ$10:CJ$107,OFFSET('6. Patients'!$OP$9,1,MATCH($D13,'6. Patients'!$OQ$9:$QN$9,0),ROWS('6. Patients'!DW$10:DW$107))),0)+
IFERROR(SUMPRODUCT('6. Patients'!CJ$10:CJ$107,OFFSET('6. Patients'!$QO$9,1,MATCH($D13,'6. Patients'!$QP$9:$RI$9,0),ROWS('6. Patients'!DW$10:DW$107))),0)+
IFERROR(SUMPRODUCT('6. Patients'!CJ$10:CJ$107,OFFSET('6. Patients'!$RJ$9,1,MATCH($D13,'6. Patients'!$RK$9:$TH$9,0),ROWS('6. Patients'!DW$10:DW$107))),0)+
IFERROR(SUMPRODUCT('6. Patients'!CJ$10:CJ$107,OFFSET('6. Patients'!$TI$9,1,MATCH($D13,'6. Patients'!$TJ$9:$UC$9,0),ROWS('6. Patients'!DW$10:DW$107))),0))+
IFERROR(VLOOKUP($D13,$H$116:$L$146,COLUMNS($H$115:$J$115)-1+Q$7,0)*$E13*$F13*'1. General Inputs'!$J$25,0),0),0)</f>
        <v>0</v>
      </c>
      <c r="R13" s="775">
        <f ca="1">ROUNDUP(IFERROR($F13*$E13*CHOOSE(R$7,
IFERROR(SUMPRODUCT('6. Patients'!CK$10:CK$107,OFFSET('6. Patients'!$DN$9,1,MATCH($D13,'6. Patients'!$DO$9:$FL$9,0),ROWS('6. Patients'!DX$10:DX$107))),0)+
IFERROR(SUMPRODUCT('6. Patients'!CK$10:CK$107,OFFSET('6. Patients'!$FM$9,1,MATCH($D13,'6. Patients'!$FN$9:$GG$9,0),ROWS('6. Patients'!DX$10:DX$107))),0)+
IFERROR(SUMPRODUCT('6. Patients'!CK$10:CK$107,OFFSET('6. Patients'!$GH$9,1,MATCH($D13,'6. Patients'!$GI$9:$IF$9,0),ROWS('6. Patients'!DX$10:DX$107))),0)+
IFERROR(SUMPRODUCT('6. Patients'!CK$10:CK$107,OFFSET('6. Patients'!$IG$9,1,MATCH($D13,'6. Patients'!$IH$9:$JA$9,0),ROWS('6. Patients'!DX$10:DX$107))),0),
IFERROR(SUMPRODUCT('6. Patients'!CK$10:CK$107,OFFSET('6. Patients'!$JB$9,1,MATCH($D13,'6. Patients'!$JC$9:$KZ$9,0),ROWS('6. Patients'!DX$10:DX$107))),0)+
IFERROR(SUMPRODUCT('6. Patients'!CK$10:CK$107,OFFSET('6. Patients'!$LA$9,1,MATCH($D13,'6. Patients'!$LB$9:$LU$9,0),ROWS('6. Patients'!DX$10:DX$107))),0)+
IFERROR(SUMPRODUCT('6. Patients'!CK$10:CK$107,OFFSET('6. Patients'!$LV$9,1,MATCH($D13,'6. Patients'!$LW$9:$NT$9,0),ROWS('6. Patients'!DX$10:DX$107))),0)+
IFERROR(SUMPRODUCT('6. Patients'!CK$10:CK$107,OFFSET('6. Patients'!$NU$9,1,MATCH($D13,'6. Patients'!$NV$9:$OO$9,0),ROWS('6. Patients'!DX$10:DX$107))),0),
IFERROR(SUMPRODUCT('6. Patients'!CK$10:CK$107,OFFSET('6. Patients'!$OP$9,1,MATCH($D13,'6. Patients'!$OQ$9:$QN$9,0),ROWS('6. Patients'!DX$10:DX$107))),0)+
IFERROR(SUMPRODUCT('6. Patients'!CK$10:CK$107,OFFSET('6. Patients'!$QO$9,1,MATCH($D13,'6. Patients'!$QP$9:$RI$9,0),ROWS('6. Patients'!DX$10:DX$107))),0)+
IFERROR(SUMPRODUCT('6. Patients'!CK$10:CK$107,OFFSET('6. Patients'!$RJ$9,1,MATCH($D13,'6. Patients'!$RK$9:$TH$9,0),ROWS('6. Patients'!DX$10:DX$107))),0)+
IFERROR(SUMPRODUCT('6. Patients'!CK$10:CK$107,OFFSET('6. Patients'!$TI$9,1,MATCH($D13,'6. Patients'!$TJ$9:$UC$9,0),ROWS('6. Patients'!DX$10:DX$107))),0))+
IFERROR(VLOOKUP($D13,$H$116:$L$146,COLUMNS($H$115:$J$115)-1+R$7,0)*$E13*$F13*'1. General Inputs'!$J$25,0),0),0)</f>
        <v>0</v>
      </c>
      <c r="S13" s="775">
        <f ca="1">ROUNDUP(IFERROR($F13*$E13*CHOOSE(S$7,
IFERROR(SUMPRODUCT('6. Patients'!CL$10:CL$107,OFFSET('6. Patients'!$DN$9,1,MATCH($D13,'6. Patients'!$DO$9:$FL$9,0),ROWS('6. Patients'!DY$10:DY$107))),0)+
IFERROR(SUMPRODUCT('6. Patients'!CL$10:CL$107,OFFSET('6. Patients'!$FM$9,1,MATCH($D13,'6. Patients'!$FN$9:$GG$9,0),ROWS('6. Patients'!DY$10:DY$107))),0)+
IFERROR(SUMPRODUCT('6. Patients'!CL$10:CL$107,OFFSET('6. Patients'!$GH$9,1,MATCH($D13,'6. Patients'!$GI$9:$IF$9,0),ROWS('6. Patients'!DY$10:DY$107))),0)+
IFERROR(SUMPRODUCT('6. Patients'!CL$10:CL$107,OFFSET('6. Patients'!$IG$9,1,MATCH($D13,'6. Patients'!$IH$9:$JA$9,0),ROWS('6. Patients'!DY$10:DY$107))),0),
IFERROR(SUMPRODUCT('6. Patients'!CL$10:CL$107,OFFSET('6. Patients'!$JB$9,1,MATCH($D13,'6. Patients'!$JC$9:$KZ$9,0),ROWS('6. Patients'!DY$10:DY$107))),0)+
IFERROR(SUMPRODUCT('6. Patients'!CL$10:CL$107,OFFSET('6. Patients'!$LA$9,1,MATCH($D13,'6. Patients'!$LB$9:$LU$9,0),ROWS('6. Patients'!DY$10:DY$107))),0)+
IFERROR(SUMPRODUCT('6. Patients'!CL$10:CL$107,OFFSET('6. Patients'!$LV$9,1,MATCH($D13,'6. Patients'!$LW$9:$NT$9,0),ROWS('6. Patients'!DY$10:DY$107))),0)+
IFERROR(SUMPRODUCT('6. Patients'!CL$10:CL$107,OFFSET('6. Patients'!$NU$9,1,MATCH($D13,'6. Patients'!$NV$9:$OO$9,0),ROWS('6. Patients'!DY$10:DY$107))),0),
IFERROR(SUMPRODUCT('6. Patients'!CL$10:CL$107,OFFSET('6. Patients'!$OP$9,1,MATCH($D13,'6. Patients'!$OQ$9:$QN$9,0),ROWS('6. Patients'!DY$10:DY$107))),0)+
IFERROR(SUMPRODUCT('6. Patients'!CL$10:CL$107,OFFSET('6. Patients'!$QO$9,1,MATCH($D13,'6. Patients'!$QP$9:$RI$9,0),ROWS('6. Patients'!DY$10:DY$107))),0)+
IFERROR(SUMPRODUCT('6. Patients'!CL$10:CL$107,OFFSET('6. Patients'!$RJ$9,1,MATCH($D13,'6. Patients'!$RK$9:$TH$9,0),ROWS('6. Patients'!DY$10:DY$107))),0)+
IFERROR(SUMPRODUCT('6. Patients'!CL$10:CL$107,OFFSET('6. Patients'!$TI$9,1,MATCH($D13,'6. Patients'!$TJ$9:$UC$9,0),ROWS('6. Patients'!DY$10:DY$107))),0))+
IFERROR(VLOOKUP($D13,$H$116:$L$146,COLUMNS($H$115:$J$115)-1+S$7,0)*$E13*$F13*'1. General Inputs'!$J$25,0),0),0)</f>
        <v>0</v>
      </c>
      <c r="T13" s="775">
        <f ca="1">ROUNDUP(IFERROR($F13*$E13*CHOOSE(T$7,
IFERROR(SUMPRODUCT('6. Patients'!CM$10:CM$107,OFFSET('6. Patients'!$DN$9,1,MATCH($D13,'6. Patients'!$DO$9:$FL$9,0),ROWS('6. Patients'!DZ$10:DZ$107))),0)+
IFERROR(SUMPRODUCT('6. Patients'!CM$10:CM$107,OFFSET('6. Patients'!$FM$9,1,MATCH($D13,'6. Patients'!$FN$9:$GG$9,0),ROWS('6. Patients'!DZ$10:DZ$107))),0)+
IFERROR(SUMPRODUCT('6. Patients'!CM$10:CM$107,OFFSET('6. Patients'!$GH$9,1,MATCH($D13,'6. Patients'!$GI$9:$IF$9,0),ROWS('6. Patients'!DZ$10:DZ$107))),0)+
IFERROR(SUMPRODUCT('6. Patients'!CM$10:CM$107,OFFSET('6. Patients'!$IG$9,1,MATCH($D13,'6. Patients'!$IH$9:$JA$9,0),ROWS('6. Patients'!DZ$10:DZ$107))),0),
IFERROR(SUMPRODUCT('6. Patients'!CM$10:CM$107,OFFSET('6. Patients'!$JB$9,1,MATCH($D13,'6. Patients'!$JC$9:$KZ$9,0),ROWS('6. Patients'!DZ$10:DZ$107))),0)+
IFERROR(SUMPRODUCT('6. Patients'!CM$10:CM$107,OFFSET('6. Patients'!$LA$9,1,MATCH($D13,'6. Patients'!$LB$9:$LU$9,0),ROWS('6. Patients'!DZ$10:DZ$107))),0)+
IFERROR(SUMPRODUCT('6. Patients'!CM$10:CM$107,OFFSET('6. Patients'!$LV$9,1,MATCH($D13,'6. Patients'!$LW$9:$NT$9,0),ROWS('6. Patients'!DZ$10:DZ$107))),0)+
IFERROR(SUMPRODUCT('6. Patients'!CM$10:CM$107,OFFSET('6. Patients'!$NU$9,1,MATCH($D13,'6. Patients'!$NV$9:$OO$9,0),ROWS('6. Patients'!DZ$10:DZ$107))),0),
IFERROR(SUMPRODUCT('6. Patients'!CM$10:CM$107,OFFSET('6. Patients'!$OP$9,1,MATCH($D13,'6. Patients'!$OQ$9:$QN$9,0),ROWS('6. Patients'!DZ$10:DZ$107))),0)+
IFERROR(SUMPRODUCT('6. Patients'!CM$10:CM$107,OFFSET('6. Patients'!$QO$9,1,MATCH($D13,'6. Patients'!$QP$9:$RI$9,0),ROWS('6. Patients'!DZ$10:DZ$107))),0)+
IFERROR(SUMPRODUCT('6. Patients'!CM$10:CM$107,OFFSET('6. Patients'!$RJ$9,1,MATCH($D13,'6. Patients'!$RK$9:$TH$9,0),ROWS('6. Patients'!DZ$10:DZ$107))),0)+
IFERROR(SUMPRODUCT('6. Patients'!CM$10:CM$107,OFFSET('6. Patients'!$TI$9,1,MATCH($D13,'6. Patients'!$TJ$9:$UC$9,0),ROWS('6. Patients'!DZ$10:DZ$107))),0))+
IFERROR(VLOOKUP($D13,$H$116:$L$146,COLUMNS($H$115:$J$115)-1+T$7,0)*$E13*$F13*'1. General Inputs'!$J$25,0),0),0)</f>
        <v>0</v>
      </c>
      <c r="U13" s="775">
        <f ca="1">ROUNDUP(IFERROR($F13*$E13*CHOOSE(U$7,
IFERROR(SUMPRODUCT('6. Patients'!CN$10:CN$107,OFFSET('6. Patients'!$DN$9,1,MATCH($D13,'6. Patients'!$DO$9:$FL$9,0),ROWS('6. Patients'!EA$10:EA$107))),0)+
IFERROR(SUMPRODUCT('6. Patients'!CN$10:CN$107,OFFSET('6. Patients'!$FM$9,1,MATCH($D13,'6. Patients'!$FN$9:$GG$9,0),ROWS('6. Patients'!EA$10:EA$107))),0)+
IFERROR(SUMPRODUCT('6. Patients'!CN$10:CN$107,OFFSET('6. Patients'!$GH$9,1,MATCH($D13,'6. Patients'!$GI$9:$IF$9,0),ROWS('6. Patients'!EA$10:EA$107))),0)+
IFERROR(SUMPRODUCT('6. Patients'!CN$10:CN$107,OFFSET('6. Patients'!$IG$9,1,MATCH($D13,'6. Patients'!$IH$9:$JA$9,0),ROWS('6. Patients'!EA$10:EA$107))),0),
IFERROR(SUMPRODUCT('6. Patients'!CN$10:CN$107,OFFSET('6. Patients'!$JB$9,1,MATCH($D13,'6. Patients'!$JC$9:$KZ$9,0),ROWS('6. Patients'!EA$10:EA$107))),0)+
IFERROR(SUMPRODUCT('6. Patients'!CN$10:CN$107,OFFSET('6. Patients'!$LA$9,1,MATCH($D13,'6. Patients'!$LB$9:$LU$9,0),ROWS('6. Patients'!EA$10:EA$107))),0)+
IFERROR(SUMPRODUCT('6. Patients'!CN$10:CN$107,OFFSET('6. Patients'!$LV$9,1,MATCH($D13,'6. Patients'!$LW$9:$NT$9,0),ROWS('6. Patients'!EA$10:EA$107))),0)+
IFERROR(SUMPRODUCT('6. Patients'!CN$10:CN$107,OFFSET('6. Patients'!$NU$9,1,MATCH($D13,'6. Patients'!$NV$9:$OO$9,0),ROWS('6. Patients'!EA$10:EA$107))),0),
IFERROR(SUMPRODUCT('6. Patients'!CN$10:CN$107,OFFSET('6. Patients'!$OP$9,1,MATCH($D13,'6. Patients'!$OQ$9:$QN$9,0),ROWS('6. Patients'!EA$10:EA$107))),0)+
IFERROR(SUMPRODUCT('6. Patients'!CN$10:CN$107,OFFSET('6. Patients'!$QO$9,1,MATCH($D13,'6. Patients'!$QP$9:$RI$9,0),ROWS('6. Patients'!EA$10:EA$107))),0)+
IFERROR(SUMPRODUCT('6. Patients'!CN$10:CN$107,OFFSET('6. Patients'!$RJ$9,1,MATCH($D13,'6. Patients'!$RK$9:$TH$9,0),ROWS('6. Patients'!EA$10:EA$107))),0)+
IFERROR(SUMPRODUCT('6. Patients'!CN$10:CN$107,OFFSET('6. Patients'!$TI$9,1,MATCH($D13,'6. Patients'!$TJ$9:$UC$9,0),ROWS('6. Patients'!EA$10:EA$107))),0))+
IFERROR(VLOOKUP($D13,$H$116:$L$146,COLUMNS($H$115:$J$115)-1+U$7,0)*$E13*$F13*'1. General Inputs'!$J$25,0),0),0)</f>
        <v>0</v>
      </c>
      <c r="V13" s="775">
        <f ca="1">ROUNDUP(IFERROR($F13*$E13*CHOOSE(V$7,
IFERROR(SUMPRODUCT('6. Patients'!CO$10:CO$107,OFFSET('6. Patients'!$DN$9,1,MATCH($D13,'6. Patients'!$DO$9:$FL$9,0),ROWS('6. Patients'!EB$10:EB$107))),0)+
IFERROR(SUMPRODUCT('6. Patients'!CO$10:CO$107,OFFSET('6. Patients'!$FM$9,1,MATCH($D13,'6. Patients'!$FN$9:$GG$9,0),ROWS('6. Patients'!EB$10:EB$107))),0)+
IFERROR(SUMPRODUCT('6. Patients'!CO$10:CO$107,OFFSET('6. Patients'!$GH$9,1,MATCH($D13,'6. Patients'!$GI$9:$IF$9,0),ROWS('6. Patients'!EB$10:EB$107))),0)+
IFERROR(SUMPRODUCT('6. Patients'!CO$10:CO$107,OFFSET('6. Patients'!$IG$9,1,MATCH($D13,'6. Patients'!$IH$9:$JA$9,0),ROWS('6. Patients'!EB$10:EB$107))),0),
IFERROR(SUMPRODUCT('6. Patients'!CO$10:CO$107,OFFSET('6. Patients'!$JB$9,1,MATCH($D13,'6. Patients'!$JC$9:$KZ$9,0),ROWS('6. Patients'!EB$10:EB$107))),0)+
IFERROR(SUMPRODUCT('6. Patients'!CO$10:CO$107,OFFSET('6. Patients'!$LA$9,1,MATCH($D13,'6. Patients'!$LB$9:$LU$9,0),ROWS('6. Patients'!EB$10:EB$107))),0)+
IFERROR(SUMPRODUCT('6. Patients'!CO$10:CO$107,OFFSET('6. Patients'!$LV$9,1,MATCH($D13,'6. Patients'!$LW$9:$NT$9,0),ROWS('6. Patients'!EB$10:EB$107))),0)+
IFERROR(SUMPRODUCT('6. Patients'!CO$10:CO$107,OFFSET('6. Patients'!$NU$9,1,MATCH($D13,'6. Patients'!$NV$9:$OO$9,0),ROWS('6. Patients'!EB$10:EB$107))),0),
IFERROR(SUMPRODUCT('6. Patients'!CO$10:CO$107,OFFSET('6. Patients'!$OP$9,1,MATCH($D13,'6. Patients'!$OQ$9:$QN$9,0),ROWS('6. Patients'!EB$10:EB$107))),0)+
IFERROR(SUMPRODUCT('6. Patients'!CO$10:CO$107,OFFSET('6. Patients'!$QO$9,1,MATCH($D13,'6. Patients'!$QP$9:$RI$9,0),ROWS('6. Patients'!EB$10:EB$107))),0)+
IFERROR(SUMPRODUCT('6. Patients'!CO$10:CO$107,OFFSET('6. Patients'!$RJ$9,1,MATCH($D13,'6. Patients'!$RK$9:$TH$9,0),ROWS('6. Patients'!EB$10:EB$107))),0)+
IFERROR(SUMPRODUCT('6. Patients'!CO$10:CO$107,OFFSET('6. Patients'!$TI$9,1,MATCH($D13,'6. Patients'!$TJ$9:$UC$9,0),ROWS('6. Patients'!EB$10:EB$107))),0))+
IFERROR(VLOOKUP($D13,$H$116:$L$146,COLUMNS($H$115:$J$115)-1+V$7,0)*$E13*$F13*'1. General Inputs'!$J$25,0),0),0)</f>
        <v>0</v>
      </c>
      <c r="W13" s="775">
        <f ca="1">ROUNDUP(IFERROR($F13*$E13*CHOOSE(W$7,
IFERROR(SUMPRODUCT('6. Patients'!CP$10:CP$107,OFFSET('6. Patients'!$DN$9,1,MATCH($D13,'6. Patients'!$DO$9:$FL$9,0),ROWS('6. Patients'!EC$10:EC$107))),0)+
IFERROR(SUMPRODUCT('6. Patients'!CP$10:CP$107,OFFSET('6. Patients'!$FM$9,1,MATCH($D13,'6. Patients'!$FN$9:$GG$9,0),ROWS('6. Patients'!EC$10:EC$107))),0)+
IFERROR(SUMPRODUCT('6. Patients'!CP$10:CP$107,OFFSET('6. Patients'!$GH$9,1,MATCH($D13,'6. Patients'!$GI$9:$IF$9,0),ROWS('6. Patients'!EC$10:EC$107))),0)+
IFERROR(SUMPRODUCT('6. Patients'!CP$10:CP$107,OFFSET('6. Patients'!$IG$9,1,MATCH($D13,'6. Patients'!$IH$9:$JA$9,0),ROWS('6. Patients'!EC$10:EC$107))),0),
IFERROR(SUMPRODUCT('6. Patients'!CP$10:CP$107,OFFSET('6. Patients'!$JB$9,1,MATCH($D13,'6. Patients'!$JC$9:$KZ$9,0),ROWS('6. Patients'!EC$10:EC$107))),0)+
IFERROR(SUMPRODUCT('6. Patients'!CP$10:CP$107,OFFSET('6. Patients'!$LA$9,1,MATCH($D13,'6. Patients'!$LB$9:$LU$9,0),ROWS('6. Patients'!EC$10:EC$107))),0)+
IFERROR(SUMPRODUCT('6. Patients'!CP$10:CP$107,OFFSET('6. Patients'!$LV$9,1,MATCH($D13,'6. Patients'!$LW$9:$NT$9,0),ROWS('6. Patients'!EC$10:EC$107))),0)+
IFERROR(SUMPRODUCT('6. Patients'!CP$10:CP$107,OFFSET('6. Patients'!$NU$9,1,MATCH($D13,'6. Patients'!$NV$9:$OO$9,0),ROWS('6. Patients'!EC$10:EC$107))),0),
IFERROR(SUMPRODUCT('6. Patients'!CP$10:CP$107,OFFSET('6. Patients'!$OP$9,1,MATCH($D13,'6. Patients'!$OQ$9:$QN$9,0),ROWS('6. Patients'!EC$10:EC$107))),0)+
IFERROR(SUMPRODUCT('6. Patients'!CP$10:CP$107,OFFSET('6. Patients'!$QO$9,1,MATCH($D13,'6. Patients'!$QP$9:$RI$9,0),ROWS('6. Patients'!EC$10:EC$107))),0)+
IFERROR(SUMPRODUCT('6. Patients'!CP$10:CP$107,OFFSET('6. Patients'!$RJ$9,1,MATCH($D13,'6. Patients'!$RK$9:$TH$9,0),ROWS('6. Patients'!EC$10:EC$107))),0)+
IFERROR(SUMPRODUCT('6. Patients'!CP$10:CP$107,OFFSET('6. Patients'!$TI$9,1,MATCH($D13,'6. Patients'!$TJ$9:$UC$9,0),ROWS('6. Patients'!EC$10:EC$107))),0))+
IFERROR(VLOOKUP($D13,$H$116:$L$146,COLUMNS($H$115:$J$115)-1+W$7,0)*$E13*$F13*'1. General Inputs'!$J$25,0),0),0)</f>
        <v>0</v>
      </c>
      <c r="X13" s="775">
        <f ca="1">ROUNDUP(IFERROR($F13*$E13*CHOOSE(X$7,
IFERROR(SUMPRODUCT('6. Patients'!CQ$10:CQ$107,OFFSET('6. Patients'!$DN$9,1,MATCH($D13,'6. Patients'!$DO$9:$FL$9,0),ROWS('6. Patients'!ED$10:ED$107))),0)+
IFERROR(SUMPRODUCT('6. Patients'!CQ$10:CQ$107,OFFSET('6. Patients'!$FM$9,1,MATCH($D13,'6. Patients'!$FN$9:$GG$9,0),ROWS('6. Patients'!ED$10:ED$107))),0)+
IFERROR(SUMPRODUCT('6. Patients'!CQ$10:CQ$107,OFFSET('6. Patients'!$GH$9,1,MATCH($D13,'6. Patients'!$GI$9:$IF$9,0),ROWS('6. Patients'!ED$10:ED$107))),0)+
IFERROR(SUMPRODUCT('6. Patients'!CQ$10:CQ$107,OFFSET('6. Patients'!$IG$9,1,MATCH($D13,'6. Patients'!$IH$9:$JA$9,0),ROWS('6. Patients'!ED$10:ED$107))),0),
IFERROR(SUMPRODUCT('6. Patients'!CQ$10:CQ$107,OFFSET('6. Patients'!$JB$9,1,MATCH($D13,'6. Patients'!$JC$9:$KZ$9,0),ROWS('6. Patients'!ED$10:ED$107))),0)+
IFERROR(SUMPRODUCT('6. Patients'!CQ$10:CQ$107,OFFSET('6. Patients'!$LA$9,1,MATCH($D13,'6. Patients'!$LB$9:$LU$9,0),ROWS('6. Patients'!ED$10:ED$107))),0)+
IFERROR(SUMPRODUCT('6. Patients'!CQ$10:CQ$107,OFFSET('6. Patients'!$LV$9,1,MATCH($D13,'6. Patients'!$LW$9:$NT$9,0),ROWS('6. Patients'!ED$10:ED$107))),0)+
IFERROR(SUMPRODUCT('6. Patients'!CQ$10:CQ$107,OFFSET('6. Patients'!$NU$9,1,MATCH($D13,'6. Patients'!$NV$9:$OO$9,0),ROWS('6. Patients'!ED$10:ED$107))),0),
IFERROR(SUMPRODUCT('6. Patients'!CQ$10:CQ$107,OFFSET('6. Patients'!$OP$9,1,MATCH($D13,'6. Patients'!$OQ$9:$QN$9,0),ROWS('6. Patients'!ED$10:ED$107))),0)+
IFERROR(SUMPRODUCT('6. Patients'!CQ$10:CQ$107,OFFSET('6. Patients'!$QO$9,1,MATCH($D13,'6. Patients'!$QP$9:$RI$9,0),ROWS('6. Patients'!ED$10:ED$107))),0)+
IFERROR(SUMPRODUCT('6. Patients'!CQ$10:CQ$107,OFFSET('6. Patients'!$RJ$9,1,MATCH($D13,'6. Patients'!$RK$9:$TH$9,0),ROWS('6. Patients'!ED$10:ED$107))),0)+
IFERROR(SUMPRODUCT('6. Patients'!CQ$10:CQ$107,OFFSET('6. Patients'!$TI$9,1,MATCH($D13,'6. Patients'!$TJ$9:$UC$9,0),ROWS('6. Patients'!ED$10:ED$107))),0))+
IFERROR(VLOOKUP($D13,$H$116:$L$146,COLUMNS($H$115:$J$115)-1+X$7,0)*$E13*$F13*'1. General Inputs'!$J$25,0),0),0)</f>
        <v>0</v>
      </c>
      <c r="Y13" s="775">
        <f ca="1">ROUNDUP(IFERROR($F13*$E13*CHOOSE(Y$7,
IFERROR(SUMPRODUCT('6. Patients'!CR$10:CR$107,OFFSET('6. Patients'!$DN$9,1,MATCH($D13,'6. Patients'!$DO$9:$FL$9,0),ROWS('6. Patients'!EE$10:EE$107))),0)+
IFERROR(SUMPRODUCT('6. Patients'!CR$10:CR$107,OFFSET('6. Patients'!$FM$9,1,MATCH($D13,'6. Patients'!$FN$9:$GG$9,0),ROWS('6. Patients'!EE$10:EE$107))),0)+
IFERROR(SUMPRODUCT('6. Patients'!CR$10:CR$107,OFFSET('6. Patients'!$GH$9,1,MATCH($D13,'6. Patients'!$GI$9:$IF$9,0),ROWS('6. Patients'!EE$10:EE$107))),0)+
IFERROR(SUMPRODUCT('6. Patients'!CR$10:CR$107,OFFSET('6. Patients'!$IG$9,1,MATCH($D13,'6. Patients'!$IH$9:$JA$9,0),ROWS('6. Patients'!EE$10:EE$107))),0),
IFERROR(SUMPRODUCT('6. Patients'!CR$10:CR$107,OFFSET('6. Patients'!$JB$9,1,MATCH($D13,'6. Patients'!$JC$9:$KZ$9,0),ROWS('6. Patients'!EE$10:EE$107))),0)+
IFERROR(SUMPRODUCT('6. Patients'!CR$10:CR$107,OFFSET('6. Patients'!$LA$9,1,MATCH($D13,'6. Patients'!$LB$9:$LU$9,0),ROWS('6. Patients'!EE$10:EE$107))),0)+
IFERROR(SUMPRODUCT('6. Patients'!CR$10:CR$107,OFFSET('6. Patients'!$LV$9,1,MATCH($D13,'6. Patients'!$LW$9:$NT$9,0),ROWS('6. Patients'!EE$10:EE$107))),0)+
IFERROR(SUMPRODUCT('6. Patients'!CR$10:CR$107,OFFSET('6. Patients'!$NU$9,1,MATCH($D13,'6. Patients'!$NV$9:$OO$9,0),ROWS('6. Patients'!EE$10:EE$107))),0),
IFERROR(SUMPRODUCT('6. Patients'!CR$10:CR$107,OFFSET('6. Patients'!$OP$9,1,MATCH($D13,'6. Patients'!$OQ$9:$QN$9,0),ROWS('6. Patients'!EE$10:EE$107))),0)+
IFERROR(SUMPRODUCT('6. Patients'!CR$10:CR$107,OFFSET('6. Patients'!$QO$9,1,MATCH($D13,'6. Patients'!$QP$9:$RI$9,0),ROWS('6. Patients'!EE$10:EE$107))),0)+
IFERROR(SUMPRODUCT('6. Patients'!CR$10:CR$107,OFFSET('6. Patients'!$RJ$9,1,MATCH($D13,'6. Patients'!$RK$9:$TH$9,0),ROWS('6. Patients'!EE$10:EE$107))),0)+
IFERROR(SUMPRODUCT('6. Patients'!CR$10:CR$107,OFFSET('6. Patients'!$TI$9,1,MATCH($D13,'6. Patients'!$TJ$9:$UC$9,0),ROWS('6. Patients'!EE$10:EE$107))),0))+
IFERROR(VLOOKUP($D13,$H$116:$L$146,COLUMNS($H$115:$J$115)-1+Y$7,0)*$E13*$F13*'1. General Inputs'!$J$25,0),0),0)</f>
        <v>0</v>
      </c>
      <c r="Z13" s="775">
        <f ca="1">ROUNDUP(IFERROR($F13*$E13*CHOOSE(Z$7,
IFERROR(SUMPRODUCT('6. Patients'!CS$10:CS$107,OFFSET('6. Patients'!$DN$9,1,MATCH($D13,'6. Patients'!$DO$9:$FL$9,0),ROWS('6. Patients'!EF$10:EF$107))),0)+
IFERROR(SUMPRODUCT('6. Patients'!CS$10:CS$107,OFFSET('6. Patients'!$FM$9,1,MATCH($D13,'6. Patients'!$FN$9:$GG$9,0),ROWS('6. Patients'!EF$10:EF$107))),0)+
IFERROR(SUMPRODUCT('6. Patients'!CS$10:CS$107,OFFSET('6. Patients'!$GH$9,1,MATCH($D13,'6. Patients'!$GI$9:$IF$9,0),ROWS('6. Patients'!EF$10:EF$107))),0)+
IFERROR(SUMPRODUCT('6. Patients'!CS$10:CS$107,OFFSET('6. Patients'!$IG$9,1,MATCH($D13,'6. Patients'!$IH$9:$JA$9,0),ROWS('6. Patients'!EF$10:EF$107))),0),
IFERROR(SUMPRODUCT('6. Patients'!CS$10:CS$107,OFFSET('6. Patients'!$JB$9,1,MATCH($D13,'6. Patients'!$JC$9:$KZ$9,0),ROWS('6. Patients'!EF$10:EF$107))),0)+
IFERROR(SUMPRODUCT('6. Patients'!CS$10:CS$107,OFFSET('6. Patients'!$LA$9,1,MATCH($D13,'6. Patients'!$LB$9:$LU$9,0),ROWS('6. Patients'!EF$10:EF$107))),0)+
IFERROR(SUMPRODUCT('6. Patients'!CS$10:CS$107,OFFSET('6. Patients'!$LV$9,1,MATCH($D13,'6. Patients'!$LW$9:$NT$9,0),ROWS('6. Patients'!EF$10:EF$107))),0)+
IFERROR(SUMPRODUCT('6. Patients'!CS$10:CS$107,OFFSET('6. Patients'!$NU$9,1,MATCH($D13,'6. Patients'!$NV$9:$OO$9,0),ROWS('6. Patients'!EF$10:EF$107))),0),
IFERROR(SUMPRODUCT('6. Patients'!CS$10:CS$107,OFFSET('6. Patients'!$OP$9,1,MATCH($D13,'6. Patients'!$OQ$9:$QN$9,0),ROWS('6. Patients'!EF$10:EF$107))),0)+
IFERROR(SUMPRODUCT('6. Patients'!CS$10:CS$107,OFFSET('6. Patients'!$QO$9,1,MATCH($D13,'6. Patients'!$QP$9:$RI$9,0),ROWS('6. Patients'!EF$10:EF$107))),0)+
IFERROR(SUMPRODUCT('6. Patients'!CS$10:CS$107,OFFSET('6. Patients'!$RJ$9,1,MATCH($D13,'6. Patients'!$RK$9:$TH$9,0),ROWS('6. Patients'!EF$10:EF$107))),0)+
IFERROR(SUMPRODUCT('6. Patients'!CS$10:CS$107,OFFSET('6. Patients'!$TI$9,1,MATCH($D13,'6. Patients'!$TJ$9:$UC$9,0),ROWS('6. Patients'!EF$10:EF$107))),0))+
IFERROR(VLOOKUP($D13,$H$116:$L$146,COLUMNS($H$115:$J$115)-1+Z$7,0)*$E13*$F13*'1. General Inputs'!$J$25,0),0),0)</f>
        <v>0</v>
      </c>
      <c r="AA13" s="775">
        <f ca="1">ROUNDUP(IFERROR($F13*$E13*CHOOSE(AA$7,
IFERROR(SUMPRODUCT('6. Patients'!CT$10:CT$107,OFFSET('6. Patients'!$DN$9,1,MATCH($D13,'6. Patients'!$DO$9:$FL$9,0),ROWS('6. Patients'!EG$10:EG$107))),0)+
IFERROR(SUMPRODUCT('6. Patients'!CT$10:CT$107,OFFSET('6. Patients'!$FM$9,1,MATCH($D13,'6. Patients'!$FN$9:$GG$9,0),ROWS('6. Patients'!EG$10:EG$107))),0)+
IFERROR(SUMPRODUCT('6. Patients'!CT$10:CT$107,OFFSET('6. Patients'!$GH$9,1,MATCH($D13,'6. Patients'!$GI$9:$IF$9,0),ROWS('6. Patients'!EG$10:EG$107))),0)+
IFERROR(SUMPRODUCT('6. Patients'!CT$10:CT$107,OFFSET('6. Patients'!$IG$9,1,MATCH($D13,'6. Patients'!$IH$9:$JA$9,0),ROWS('6. Patients'!EG$10:EG$107))),0),
IFERROR(SUMPRODUCT('6. Patients'!CT$10:CT$107,OFFSET('6. Patients'!$JB$9,1,MATCH($D13,'6. Patients'!$JC$9:$KZ$9,0),ROWS('6. Patients'!EG$10:EG$107))),0)+
IFERROR(SUMPRODUCT('6. Patients'!CT$10:CT$107,OFFSET('6. Patients'!$LA$9,1,MATCH($D13,'6. Patients'!$LB$9:$LU$9,0),ROWS('6. Patients'!EG$10:EG$107))),0)+
IFERROR(SUMPRODUCT('6. Patients'!CT$10:CT$107,OFFSET('6. Patients'!$LV$9,1,MATCH($D13,'6. Patients'!$LW$9:$NT$9,0),ROWS('6. Patients'!EG$10:EG$107))),0)+
IFERROR(SUMPRODUCT('6. Patients'!CT$10:CT$107,OFFSET('6. Patients'!$NU$9,1,MATCH($D13,'6. Patients'!$NV$9:$OO$9,0),ROWS('6. Patients'!EG$10:EG$107))),0),
IFERROR(SUMPRODUCT('6. Patients'!CT$10:CT$107,OFFSET('6. Patients'!$OP$9,1,MATCH($D13,'6. Patients'!$OQ$9:$QN$9,0),ROWS('6. Patients'!EG$10:EG$107))),0)+
IFERROR(SUMPRODUCT('6. Patients'!CT$10:CT$107,OFFSET('6. Patients'!$QO$9,1,MATCH($D13,'6. Patients'!$QP$9:$RI$9,0),ROWS('6. Patients'!EG$10:EG$107))),0)+
IFERROR(SUMPRODUCT('6. Patients'!CT$10:CT$107,OFFSET('6. Patients'!$RJ$9,1,MATCH($D13,'6. Patients'!$RK$9:$TH$9,0),ROWS('6. Patients'!EG$10:EG$107))),0)+
IFERROR(SUMPRODUCT('6. Patients'!CT$10:CT$107,OFFSET('6. Patients'!$TI$9,1,MATCH($D13,'6. Patients'!$TJ$9:$UC$9,0),ROWS('6. Patients'!EG$10:EG$107))),0))+
IFERROR(VLOOKUP($D13,$H$116:$L$146,COLUMNS($H$115:$J$115)-1+AA$7,0)*$E13*$F13*'1. General Inputs'!$J$25,0),0),0)</f>
        <v>0</v>
      </c>
      <c r="AB13" s="775">
        <f ca="1">ROUNDUP(IFERROR($F13*$E13*CHOOSE(AB$7,
IFERROR(SUMPRODUCT('6. Patients'!CU$10:CU$107,OFFSET('6. Patients'!$DN$9,1,MATCH($D13,'6. Patients'!$DO$9:$FL$9,0),ROWS('6. Patients'!EH$10:EH$107))),0)+
IFERROR(SUMPRODUCT('6. Patients'!CU$10:CU$107,OFFSET('6. Patients'!$FM$9,1,MATCH($D13,'6. Patients'!$FN$9:$GG$9,0),ROWS('6. Patients'!EH$10:EH$107))),0)+
IFERROR(SUMPRODUCT('6. Patients'!CU$10:CU$107,OFFSET('6. Patients'!$GH$9,1,MATCH($D13,'6. Patients'!$GI$9:$IF$9,0),ROWS('6. Patients'!EH$10:EH$107))),0)+
IFERROR(SUMPRODUCT('6. Patients'!CU$10:CU$107,OFFSET('6. Patients'!$IG$9,1,MATCH($D13,'6. Patients'!$IH$9:$JA$9,0),ROWS('6. Patients'!EH$10:EH$107))),0),
IFERROR(SUMPRODUCT('6. Patients'!CU$10:CU$107,OFFSET('6. Patients'!$JB$9,1,MATCH($D13,'6. Patients'!$JC$9:$KZ$9,0),ROWS('6. Patients'!EH$10:EH$107))),0)+
IFERROR(SUMPRODUCT('6. Patients'!CU$10:CU$107,OFFSET('6. Patients'!$LA$9,1,MATCH($D13,'6. Patients'!$LB$9:$LU$9,0),ROWS('6. Patients'!EH$10:EH$107))),0)+
IFERROR(SUMPRODUCT('6. Patients'!CU$10:CU$107,OFFSET('6. Patients'!$LV$9,1,MATCH($D13,'6. Patients'!$LW$9:$NT$9,0),ROWS('6. Patients'!EH$10:EH$107))),0)+
IFERROR(SUMPRODUCT('6. Patients'!CU$10:CU$107,OFFSET('6. Patients'!$NU$9,1,MATCH($D13,'6. Patients'!$NV$9:$OO$9,0),ROWS('6. Patients'!EH$10:EH$107))),0),
IFERROR(SUMPRODUCT('6. Patients'!CU$10:CU$107,OFFSET('6. Patients'!$OP$9,1,MATCH($D13,'6. Patients'!$OQ$9:$QN$9,0),ROWS('6. Patients'!EH$10:EH$107))),0)+
IFERROR(SUMPRODUCT('6. Patients'!CU$10:CU$107,OFFSET('6. Patients'!$QO$9,1,MATCH($D13,'6. Patients'!$QP$9:$RI$9,0),ROWS('6. Patients'!EH$10:EH$107))),0)+
IFERROR(SUMPRODUCT('6. Patients'!CU$10:CU$107,OFFSET('6. Patients'!$RJ$9,1,MATCH($D13,'6. Patients'!$RK$9:$TH$9,0),ROWS('6. Patients'!EH$10:EH$107))),0)+
IFERROR(SUMPRODUCT('6. Patients'!CU$10:CU$107,OFFSET('6. Patients'!$TI$9,1,MATCH($D13,'6. Patients'!$TJ$9:$UC$9,0),ROWS('6. Patients'!EH$10:EH$107))),0))+
IFERROR(VLOOKUP($D13,$H$116:$L$146,COLUMNS($H$115:$J$115)-1+AB$7,0)*$E13*$F13*'1. General Inputs'!$J$25,0),0),0)</f>
        <v>0</v>
      </c>
      <c r="AC13" s="775">
        <f ca="1">ROUNDUP(IFERROR($F13*$E13*CHOOSE(AC$7,
IFERROR(SUMPRODUCT('6. Patients'!CV$10:CV$107,OFFSET('6. Patients'!$DN$9,1,MATCH($D13,'6. Patients'!$DO$9:$FL$9,0),ROWS('6. Patients'!EI$10:EI$107))),0)+
IFERROR(SUMPRODUCT('6. Patients'!CV$10:CV$107,OFFSET('6. Patients'!$FM$9,1,MATCH($D13,'6. Patients'!$FN$9:$GG$9,0),ROWS('6. Patients'!EI$10:EI$107))),0)+
IFERROR(SUMPRODUCT('6. Patients'!CV$10:CV$107,OFFSET('6. Patients'!$GH$9,1,MATCH($D13,'6. Patients'!$GI$9:$IF$9,0),ROWS('6. Patients'!EI$10:EI$107))),0)+
IFERROR(SUMPRODUCT('6. Patients'!CV$10:CV$107,OFFSET('6. Patients'!$IG$9,1,MATCH($D13,'6. Patients'!$IH$9:$JA$9,0),ROWS('6. Patients'!EI$10:EI$107))),0),
IFERROR(SUMPRODUCT('6. Patients'!CV$10:CV$107,OFFSET('6. Patients'!$JB$9,1,MATCH($D13,'6. Patients'!$JC$9:$KZ$9,0),ROWS('6. Patients'!EI$10:EI$107))),0)+
IFERROR(SUMPRODUCT('6. Patients'!CV$10:CV$107,OFFSET('6. Patients'!$LA$9,1,MATCH($D13,'6. Patients'!$LB$9:$LU$9,0),ROWS('6. Patients'!EI$10:EI$107))),0)+
IFERROR(SUMPRODUCT('6. Patients'!CV$10:CV$107,OFFSET('6. Patients'!$LV$9,1,MATCH($D13,'6. Patients'!$LW$9:$NT$9,0),ROWS('6. Patients'!EI$10:EI$107))),0)+
IFERROR(SUMPRODUCT('6. Patients'!CV$10:CV$107,OFFSET('6. Patients'!$NU$9,1,MATCH($D13,'6. Patients'!$NV$9:$OO$9,0),ROWS('6. Patients'!EI$10:EI$107))),0),
IFERROR(SUMPRODUCT('6. Patients'!CV$10:CV$107,OFFSET('6. Patients'!$OP$9,1,MATCH($D13,'6. Patients'!$OQ$9:$QN$9,0),ROWS('6. Patients'!EI$10:EI$107))),0)+
IFERROR(SUMPRODUCT('6. Patients'!CV$10:CV$107,OFFSET('6. Patients'!$QO$9,1,MATCH($D13,'6. Patients'!$QP$9:$RI$9,0),ROWS('6. Patients'!EI$10:EI$107))),0)+
IFERROR(SUMPRODUCT('6. Patients'!CV$10:CV$107,OFFSET('6. Patients'!$RJ$9,1,MATCH($D13,'6. Patients'!$RK$9:$TH$9,0),ROWS('6. Patients'!EI$10:EI$107))),0)+
IFERROR(SUMPRODUCT('6. Patients'!CV$10:CV$107,OFFSET('6. Patients'!$TI$9,1,MATCH($D13,'6. Patients'!$TJ$9:$UC$9,0),ROWS('6. Patients'!EI$10:EI$107))),0))+
IFERROR(VLOOKUP($D13,$H$116:$L$146,COLUMNS($H$115:$J$115)-1+AC$7,0)*$E13*$F13*'1. General Inputs'!$J$25,0),0),0)</f>
        <v>0</v>
      </c>
      <c r="AD13" s="775">
        <f ca="1">ROUNDUP(IFERROR($F13*$E13*CHOOSE(AD$7,
IFERROR(SUMPRODUCT('6. Patients'!CW$10:CW$107,OFFSET('6. Patients'!$DN$9,1,MATCH($D13,'6. Patients'!$DO$9:$FL$9,0),ROWS('6. Patients'!EJ$10:EJ$107))),0)+
IFERROR(SUMPRODUCT('6. Patients'!CW$10:CW$107,OFFSET('6. Patients'!$FM$9,1,MATCH($D13,'6. Patients'!$FN$9:$GG$9,0),ROWS('6. Patients'!EJ$10:EJ$107))),0)+
IFERROR(SUMPRODUCT('6. Patients'!CW$10:CW$107,OFFSET('6. Patients'!$GH$9,1,MATCH($D13,'6. Patients'!$GI$9:$IF$9,0),ROWS('6. Patients'!EJ$10:EJ$107))),0)+
IFERROR(SUMPRODUCT('6. Patients'!CW$10:CW$107,OFFSET('6. Patients'!$IG$9,1,MATCH($D13,'6. Patients'!$IH$9:$JA$9,0),ROWS('6. Patients'!EJ$10:EJ$107))),0),
IFERROR(SUMPRODUCT('6. Patients'!CW$10:CW$107,OFFSET('6. Patients'!$JB$9,1,MATCH($D13,'6. Patients'!$JC$9:$KZ$9,0),ROWS('6. Patients'!EJ$10:EJ$107))),0)+
IFERROR(SUMPRODUCT('6. Patients'!CW$10:CW$107,OFFSET('6. Patients'!$LA$9,1,MATCH($D13,'6. Patients'!$LB$9:$LU$9,0),ROWS('6. Patients'!EJ$10:EJ$107))),0)+
IFERROR(SUMPRODUCT('6. Patients'!CW$10:CW$107,OFFSET('6. Patients'!$LV$9,1,MATCH($D13,'6. Patients'!$LW$9:$NT$9,0),ROWS('6. Patients'!EJ$10:EJ$107))),0)+
IFERROR(SUMPRODUCT('6. Patients'!CW$10:CW$107,OFFSET('6. Patients'!$NU$9,1,MATCH($D13,'6. Patients'!$NV$9:$OO$9,0),ROWS('6. Patients'!EJ$10:EJ$107))),0),
IFERROR(SUMPRODUCT('6. Patients'!CW$10:CW$107,OFFSET('6. Patients'!$OP$9,1,MATCH($D13,'6. Patients'!$OQ$9:$QN$9,0),ROWS('6. Patients'!EJ$10:EJ$107))),0)+
IFERROR(SUMPRODUCT('6. Patients'!CW$10:CW$107,OFFSET('6. Patients'!$QO$9,1,MATCH($D13,'6. Patients'!$QP$9:$RI$9,0),ROWS('6. Patients'!EJ$10:EJ$107))),0)+
IFERROR(SUMPRODUCT('6. Patients'!CW$10:CW$107,OFFSET('6. Patients'!$RJ$9,1,MATCH($D13,'6. Patients'!$RK$9:$TH$9,0),ROWS('6. Patients'!EJ$10:EJ$107))),0)+
IFERROR(SUMPRODUCT('6. Patients'!CW$10:CW$107,OFFSET('6. Patients'!$TI$9,1,MATCH($D13,'6. Patients'!$TJ$9:$UC$9,0),ROWS('6. Patients'!EJ$10:EJ$107))),0))+
IFERROR(VLOOKUP($D13,$H$116:$L$146,COLUMNS($H$115:$J$115)-1+AD$7,0)*$E13*$F13*'1. General Inputs'!$J$25,0),0),0)</f>
        <v>0</v>
      </c>
      <c r="AE13" s="775">
        <f ca="1">ROUNDUP(IFERROR($F13*$E13*CHOOSE(AE$7,
IFERROR(SUMPRODUCT('6. Patients'!CX$10:CX$107,OFFSET('6. Patients'!$DN$9,1,MATCH($D13,'6. Patients'!$DO$9:$FL$9,0),ROWS('6. Patients'!EK$10:EK$107))),0)+
IFERROR(SUMPRODUCT('6. Patients'!CX$10:CX$107,OFFSET('6. Patients'!$FM$9,1,MATCH($D13,'6. Patients'!$FN$9:$GG$9,0),ROWS('6. Patients'!EK$10:EK$107))),0)+
IFERROR(SUMPRODUCT('6. Patients'!CX$10:CX$107,OFFSET('6. Patients'!$GH$9,1,MATCH($D13,'6. Patients'!$GI$9:$IF$9,0),ROWS('6. Patients'!EK$10:EK$107))),0)+
IFERROR(SUMPRODUCT('6. Patients'!CX$10:CX$107,OFFSET('6. Patients'!$IG$9,1,MATCH($D13,'6. Patients'!$IH$9:$JA$9,0),ROWS('6. Patients'!EK$10:EK$107))),0),
IFERROR(SUMPRODUCT('6. Patients'!CX$10:CX$107,OFFSET('6. Patients'!$JB$9,1,MATCH($D13,'6. Patients'!$JC$9:$KZ$9,0),ROWS('6. Patients'!EK$10:EK$107))),0)+
IFERROR(SUMPRODUCT('6. Patients'!CX$10:CX$107,OFFSET('6. Patients'!$LA$9,1,MATCH($D13,'6. Patients'!$LB$9:$LU$9,0),ROWS('6. Patients'!EK$10:EK$107))),0)+
IFERROR(SUMPRODUCT('6. Patients'!CX$10:CX$107,OFFSET('6. Patients'!$LV$9,1,MATCH($D13,'6. Patients'!$LW$9:$NT$9,0),ROWS('6. Patients'!EK$10:EK$107))),0)+
IFERROR(SUMPRODUCT('6. Patients'!CX$10:CX$107,OFFSET('6. Patients'!$NU$9,1,MATCH($D13,'6. Patients'!$NV$9:$OO$9,0),ROWS('6. Patients'!EK$10:EK$107))),0),
IFERROR(SUMPRODUCT('6. Patients'!CX$10:CX$107,OFFSET('6. Patients'!$OP$9,1,MATCH($D13,'6. Patients'!$OQ$9:$QN$9,0),ROWS('6. Patients'!EK$10:EK$107))),0)+
IFERROR(SUMPRODUCT('6. Patients'!CX$10:CX$107,OFFSET('6. Patients'!$QO$9,1,MATCH($D13,'6. Patients'!$QP$9:$RI$9,0),ROWS('6. Patients'!EK$10:EK$107))),0)+
IFERROR(SUMPRODUCT('6. Patients'!CX$10:CX$107,OFFSET('6. Patients'!$RJ$9,1,MATCH($D13,'6. Patients'!$RK$9:$TH$9,0),ROWS('6. Patients'!EK$10:EK$107))),0)+
IFERROR(SUMPRODUCT('6. Patients'!CX$10:CX$107,OFFSET('6. Patients'!$TI$9,1,MATCH($D13,'6. Patients'!$TJ$9:$UC$9,0),ROWS('6. Patients'!EK$10:EK$107))),0))+
IFERROR(VLOOKUP($D13,$H$116:$L$146,COLUMNS($H$115:$J$115)-1+AE$7,0)*$E13*$F13*'1. General Inputs'!$J$25,0),0),0)</f>
        <v>0</v>
      </c>
      <c r="AF13" s="775">
        <f ca="1">ROUNDUP(IFERROR($F13*$E13*CHOOSE(AF$7,
IFERROR(SUMPRODUCT('6. Patients'!CY$10:CY$107,OFFSET('6. Patients'!$DN$9,1,MATCH($D13,'6. Patients'!$DO$9:$FL$9,0),ROWS('6. Patients'!EL$10:EL$107))),0)+
IFERROR(SUMPRODUCT('6. Patients'!CY$10:CY$107,OFFSET('6. Patients'!$FM$9,1,MATCH($D13,'6. Patients'!$FN$9:$GG$9,0),ROWS('6. Patients'!EL$10:EL$107))),0)+
IFERROR(SUMPRODUCT('6. Patients'!CY$10:CY$107,OFFSET('6. Patients'!$GH$9,1,MATCH($D13,'6. Patients'!$GI$9:$IF$9,0),ROWS('6. Patients'!EL$10:EL$107))),0)+
IFERROR(SUMPRODUCT('6. Patients'!CY$10:CY$107,OFFSET('6. Patients'!$IG$9,1,MATCH($D13,'6. Patients'!$IH$9:$JA$9,0),ROWS('6. Patients'!EL$10:EL$107))),0),
IFERROR(SUMPRODUCT('6. Patients'!CY$10:CY$107,OFFSET('6. Patients'!$JB$9,1,MATCH($D13,'6. Patients'!$JC$9:$KZ$9,0),ROWS('6. Patients'!EL$10:EL$107))),0)+
IFERROR(SUMPRODUCT('6. Patients'!CY$10:CY$107,OFFSET('6. Patients'!$LA$9,1,MATCH($D13,'6. Patients'!$LB$9:$LU$9,0),ROWS('6. Patients'!EL$10:EL$107))),0)+
IFERROR(SUMPRODUCT('6. Patients'!CY$10:CY$107,OFFSET('6. Patients'!$LV$9,1,MATCH($D13,'6. Patients'!$LW$9:$NT$9,0),ROWS('6. Patients'!EL$10:EL$107))),0)+
IFERROR(SUMPRODUCT('6. Patients'!CY$10:CY$107,OFFSET('6. Patients'!$NU$9,1,MATCH($D13,'6. Patients'!$NV$9:$OO$9,0),ROWS('6. Patients'!EL$10:EL$107))),0),
IFERROR(SUMPRODUCT('6. Patients'!CY$10:CY$107,OFFSET('6. Patients'!$OP$9,1,MATCH($D13,'6. Patients'!$OQ$9:$QN$9,0),ROWS('6. Patients'!EL$10:EL$107))),0)+
IFERROR(SUMPRODUCT('6. Patients'!CY$10:CY$107,OFFSET('6. Patients'!$QO$9,1,MATCH($D13,'6. Patients'!$QP$9:$RI$9,0),ROWS('6. Patients'!EL$10:EL$107))),0)+
IFERROR(SUMPRODUCT('6. Patients'!CY$10:CY$107,OFFSET('6. Patients'!$RJ$9,1,MATCH($D13,'6. Patients'!$RK$9:$TH$9,0),ROWS('6. Patients'!EL$10:EL$107))),0)+
IFERROR(SUMPRODUCT('6. Patients'!CY$10:CY$107,OFFSET('6. Patients'!$TI$9,1,MATCH($D13,'6. Patients'!$TJ$9:$UC$9,0),ROWS('6. Patients'!EL$10:EL$107))),0))+
IFERROR(VLOOKUP($D13,$H$116:$L$146,COLUMNS($H$115:$J$115)-1+AF$7,0)*$E13*$F13*'1. General Inputs'!$J$25,0),0),0)</f>
        <v>0</v>
      </c>
      <c r="AG13" s="775">
        <f ca="1">ROUNDUP(IFERROR($F13*$E13*CHOOSE(AG$7,
IFERROR(SUMPRODUCT('6. Patients'!CZ$10:CZ$107,OFFSET('6. Patients'!$DN$9,1,MATCH($D13,'6. Patients'!$DO$9:$FL$9,0),ROWS('6. Patients'!EM$10:EM$107))),0)+
IFERROR(SUMPRODUCT('6. Patients'!CZ$10:CZ$107,OFFSET('6. Patients'!$FM$9,1,MATCH($D13,'6. Patients'!$FN$9:$GG$9,0),ROWS('6. Patients'!EM$10:EM$107))),0)+
IFERROR(SUMPRODUCT('6. Patients'!CZ$10:CZ$107,OFFSET('6. Patients'!$GH$9,1,MATCH($D13,'6. Patients'!$GI$9:$IF$9,0),ROWS('6. Patients'!EM$10:EM$107))),0)+
IFERROR(SUMPRODUCT('6. Patients'!CZ$10:CZ$107,OFFSET('6. Patients'!$IG$9,1,MATCH($D13,'6. Patients'!$IH$9:$JA$9,0),ROWS('6. Patients'!EM$10:EM$107))),0),
IFERROR(SUMPRODUCT('6. Patients'!CZ$10:CZ$107,OFFSET('6. Patients'!$JB$9,1,MATCH($D13,'6. Patients'!$JC$9:$KZ$9,0),ROWS('6. Patients'!EM$10:EM$107))),0)+
IFERROR(SUMPRODUCT('6. Patients'!CZ$10:CZ$107,OFFSET('6. Patients'!$LA$9,1,MATCH($D13,'6. Patients'!$LB$9:$LU$9,0),ROWS('6. Patients'!EM$10:EM$107))),0)+
IFERROR(SUMPRODUCT('6. Patients'!CZ$10:CZ$107,OFFSET('6. Patients'!$LV$9,1,MATCH($D13,'6. Patients'!$LW$9:$NT$9,0),ROWS('6. Patients'!EM$10:EM$107))),0)+
IFERROR(SUMPRODUCT('6. Patients'!CZ$10:CZ$107,OFFSET('6. Patients'!$NU$9,1,MATCH($D13,'6. Patients'!$NV$9:$OO$9,0),ROWS('6. Patients'!EM$10:EM$107))),0),
IFERROR(SUMPRODUCT('6. Patients'!CZ$10:CZ$107,OFFSET('6. Patients'!$OP$9,1,MATCH($D13,'6. Patients'!$OQ$9:$QN$9,0),ROWS('6. Patients'!EM$10:EM$107))),0)+
IFERROR(SUMPRODUCT('6. Patients'!CZ$10:CZ$107,OFFSET('6. Patients'!$QO$9,1,MATCH($D13,'6. Patients'!$QP$9:$RI$9,0),ROWS('6. Patients'!EM$10:EM$107))),0)+
IFERROR(SUMPRODUCT('6. Patients'!CZ$10:CZ$107,OFFSET('6. Patients'!$RJ$9,1,MATCH($D13,'6. Patients'!$RK$9:$TH$9,0),ROWS('6. Patients'!EM$10:EM$107))),0)+
IFERROR(SUMPRODUCT('6. Patients'!CZ$10:CZ$107,OFFSET('6. Patients'!$TI$9,1,MATCH($D13,'6. Patients'!$TJ$9:$UC$9,0),ROWS('6. Patients'!EM$10:EM$107))),0))+
IFERROR(VLOOKUP($D13,$H$116:$L$146,COLUMNS($H$115:$J$115)-1+AG$7,0)*$E13*$F13*'1. General Inputs'!$J$25,0),0),0)</f>
        <v>0</v>
      </c>
      <c r="AH13" s="775">
        <f ca="1">ROUNDUP(IFERROR($F13*$E13*CHOOSE(AH$7,
IFERROR(SUMPRODUCT('6. Patients'!DA$10:DA$107,OFFSET('6. Patients'!$DN$9,1,MATCH($D13,'6. Patients'!$DO$9:$FL$9,0),ROWS('6. Patients'!EN$10:EN$107))),0)+
IFERROR(SUMPRODUCT('6. Patients'!DA$10:DA$107,OFFSET('6. Patients'!$FM$9,1,MATCH($D13,'6. Patients'!$FN$9:$GG$9,0),ROWS('6. Patients'!EN$10:EN$107))),0)+
IFERROR(SUMPRODUCT('6. Patients'!DA$10:DA$107,OFFSET('6. Patients'!$GH$9,1,MATCH($D13,'6. Patients'!$GI$9:$IF$9,0),ROWS('6. Patients'!EN$10:EN$107))),0)+
IFERROR(SUMPRODUCT('6. Patients'!DA$10:DA$107,OFFSET('6. Patients'!$IG$9,1,MATCH($D13,'6. Patients'!$IH$9:$JA$9,0),ROWS('6. Patients'!EN$10:EN$107))),0),
IFERROR(SUMPRODUCT('6. Patients'!DA$10:DA$107,OFFSET('6. Patients'!$JB$9,1,MATCH($D13,'6. Patients'!$JC$9:$KZ$9,0),ROWS('6. Patients'!EN$10:EN$107))),0)+
IFERROR(SUMPRODUCT('6. Patients'!DA$10:DA$107,OFFSET('6. Patients'!$LA$9,1,MATCH($D13,'6. Patients'!$LB$9:$LU$9,0),ROWS('6. Patients'!EN$10:EN$107))),0)+
IFERROR(SUMPRODUCT('6. Patients'!DA$10:DA$107,OFFSET('6. Patients'!$LV$9,1,MATCH($D13,'6. Patients'!$LW$9:$NT$9,0),ROWS('6. Patients'!EN$10:EN$107))),0)+
IFERROR(SUMPRODUCT('6. Patients'!DA$10:DA$107,OFFSET('6. Patients'!$NU$9,1,MATCH($D13,'6. Patients'!$NV$9:$OO$9,0),ROWS('6. Patients'!EN$10:EN$107))),0),
IFERROR(SUMPRODUCT('6. Patients'!DA$10:DA$107,OFFSET('6. Patients'!$OP$9,1,MATCH($D13,'6. Patients'!$OQ$9:$QN$9,0),ROWS('6. Patients'!EN$10:EN$107))),0)+
IFERROR(SUMPRODUCT('6. Patients'!DA$10:DA$107,OFFSET('6. Patients'!$QO$9,1,MATCH($D13,'6. Patients'!$QP$9:$RI$9,0),ROWS('6. Patients'!EN$10:EN$107))),0)+
IFERROR(SUMPRODUCT('6. Patients'!DA$10:DA$107,OFFSET('6. Patients'!$RJ$9,1,MATCH($D13,'6. Patients'!$RK$9:$TH$9,0),ROWS('6. Patients'!EN$10:EN$107))),0)+
IFERROR(SUMPRODUCT('6. Patients'!DA$10:DA$107,OFFSET('6. Patients'!$TI$9,1,MATCH($D13,'6. Patients'!$TJ$9:$UC$9,0),ROWS('6. Patients'!EN$10:EN$107))),0))+
IFERROR(VLOOKUP($D13,$H$116:$L$146,COLUMNS($H$115:$J$115)-1+AH$7,0)*$E13*$F13*'1. General Inputs'!$J$25,0),0),0)</f>
        <v>0</v>
      </c>
      <c r="AI13" s="775">
        <f ca="1">ROUNDUP(IFERROR($F13*$E13*CHOOSE(AI$7,
IFERROR(SUMPRODUCT('6. Patients'!DB$10:DB$107,OFFSET('6. Patients'!$DN$9,1,MATCH($D13,'6. Patients'!$DO$9:$FL$9,0),ROWS('6. Patients'!EO$10:EO$107))),0)+
IFERROR(SUMPRODUCT('6. Patients'!DB$10:DB$107,OFFSET('6. Patients'!$FM$9,1,MATCH($D13,'6. Patients'!$FN$9:$GG$9,0),ROWS('6. Patients'!EO$10:EO$107))),0)+
IFERROR(SUMPRODUCT('6. Patients'!DB$10:DB$107,OFFSET('6. Patients'!$GH$9,1,MATCH($D13,'6. Patients'!$GI$9:$IF$9,0),ROWS('6. Patients'!EO$10:EO$107))),0)+
IFERROR(SUMPRODUCT('6. Patients'!DB$10:DB$107,OFFSET('6. Patients'!$IG$9,1,MATCH($D13,'6. Patients'!$IH$9:$JA$9,0),ROWS('6. Patients'!EO$10:EO$107))),0),
IFERROR(SUMPRODUCT('6. Patients'!DB$10:DB$107,OFFSET('6. Patients'!$JB$9,1,MATCH($D13,'6. Patients'!$JC$9:$KZ$9,0),ROWS('6. Patients'!EO$10:EO$107))),0)+
IFERROR(SUMPRODUCT('6. Patients'!DB$10:DB$107,OFFSET('6. Patients'!$LA$9,1,MATCH($D13,'6. Patients'!$LB$9:$LU$9,0),ROWS('6. Patients'!EO$10:EO$107))),0)+
IFERROR(SUMPRODUCT('6. Patients'!DB$10:DB$107,OFFSET('6. Patients'!$LV$9,1,MATCH($D13,'6. Patients'!$LW$9:$NT$9,0),ROWS('6. Patients'!EO$10:EO$107))),0)+
IFERROR(SUMPRODUCT('6. Patients'!DB$10:DB$107,OFFSET('6. Patients'!$NU$9,1,MATCH($D13,'6. Patients'!$NV$9:$OO$9,0),ROWS('6. Patients'!EO$10:EO$107))),0),
IFERROR(SUMPRODUCT('6. Patients'!DB$10:DB$107,OFFSET('6. Patients'!$OP$9,1,MATCH($D13,'6. Patients'!$OQ$9:$QN$9,0),ROWS('6. Patients'!EO$10:EO$107))),0)+
IFERROR(SUMPRODUCT('6. Patients'!DB$10:DB$107,OFFSET('6. Patients'!$QO$9,1,MATCH($D13,'6. Patients'!$QP$9:$RI$9,0),ROWS('6. Patients'!EO$10:EO$107))),0)+
IFERROR(SUMPRODUCT('6. Patients'!DB$10:DB$107,OFFSET('6. Patients'!$RJ$9,1,MATCH($D13,'6. Patients'!$RK$9:$TH$9,0),ROWS('6. Patients'!EO$10:EO$107))),0)+
IFERROR(SUMPRODUCT('6. Patients'!DB$10:DB$107,OFFSET('6. Patients'!$TI$9,1,MATCH($D13,'6. Patients'!$TJ$9:$UC$9,0),ROWS('6. Patients'!EO$10:EO$107))),0))+
IFERROR(VLOOKUP($D13,$H$116:$L$146,COLUMNS($H$115:$J$115)-1+AI$7,0)*$E13*$F13*'1. General Inputs'!$J$25,0),0),0)</f>
        <v>0</v>
      </c>
      <c r="AJ13" s="775">
        <f ca="1">ROUNDUP(IFERROR($F13*$E13*CHOOSE(AJ$7,
IFERROR(SUMPRODUCT('6. Patients'!DC$10:DC$107,OFFSET('6. Patients'!$DN$9,1,MATCH($D13,'6. Patients'!$DO$9:$FL$9,0),ROWS('6. Patients'!EP$10:EP$107))),0)+
IFERROR(SUMPRODUCT('6. Patients'!DC$10:DC$107,OFFSET('6. Patients'!$FM$9,1,MATCH($D13,'6. Patients'!$FN$9:$GG$9,0),ROWS('6. Patients'!EP$10:EP$107))),0)+
IFERROR(SUMPRODUCT('6. Patients'!DC$10:DC$107,OFFSET('6. Patients'!$GH$9,1,MATCH($D13,'6. Patients'!$GI$9:$IF$9,0),ROWS('6. Patients'!EP$10:EP$107))),0)+
IFERROR(SUMPRODUCT('6. Patients'!DC$10:DC$107,OFFSET('6. Patients'!$IG$9,1,MATCH($D13,'6. Patients'!$IH$9:$JA$9,0),ROWS('6. Patients'!EP$10:EP$107))),0),
IFERROR(SUMPRODUCT('6. Patients'!DC$10:DC$107,OFFSET('6. Patients'!$JB$9,1,MATCH($D13,'6. Patients'!$JC$9:$KZ$9,0),ROWS('6. Patients'!EP$10:EP$107))),0)+
IFERROR(SUMPRODUCT('6. Patients'!DC$10:DC$107,OFFSET('6. Patients'!$LA$9,1,MATCH($D13,'6. Patients'!$LB$9:$LU$9,0),ROWS('6. Patients'!EP$10:EP$107))),0)+
IFERROR(SUMPRODUCT('6. Patients'!DC$10:DC$107,OFFSET('6. Patients'!$LV$9,1,MATCH($D13,'6. Patients'!$LW$9:$NT$9,0),ROWS('6. Patients'!EP$10:EP$107))),0)+
IFERROR(SUMPRODUCT('6. Patients'!DC$10:DC$107,OFFSET('6. Patients'!$NU$9,1,MATCH($D13,'6. Patients'!$NV$9:$OO$9,0),ROWS('6. Patients'!EP$10:EP$107))),0),
IFERROR(SUMPRODUCT('6. Patients'!DC$10:DC$107,OFFSET('6. Patients'!$OP$9,1,MATCH($D13,'6. Patients'!$OQ$9:$QN$9,0),ROWS('6. Patients'!EP$10:EP$107))),0)+
IFERROR(SUMPRODUCT('6. Patients'!DC$10:DC$107,OFFSET('6. Patients'!$QO$9,1,MATCH($D13,'6. Patients'!$QP$9:$RI$9,0),ROWS('6. Patients'!EP$10:EP$107))),0)+
IFERROR(SUMPRODUCT('6. Patients'!DC$10:DC$107,OFFSET('6. Patients'!$RJ$9,1,MATCH($D13,'6. Patients'!$RK$9:$TH$9,0),ROWS('6. Patients'!EP$10:EP$107))),0)+
IFERROR(SUMPRODUCT('6. Patients'!DC$10:DC$107,OFFSET('6. Patients'!$TI$9,1,MATCH($D13,'6. Patients'!$TJ$9:$UC$9,0),ROWS('6. Patients'!EP$10:EP$107))),0))+
IFERROR(VLOOKUP($D13,$H$116:$L$146,COLUMNS($H$115:$J$115)-1+AJ$7,0)*$E13*$F13*'1. General Inputs'!$J$25,0),0),0)</f>
        <v>0</v>
      </c>
      <c r="AK13" s="775">
        <f ca="1">ROUNDUP(IFERROR($F13*$E13*CHOOSE(AK$7,
IFERROR(SUMPRODUCT('6. Patients'!DD$10:DD$107,OFFSET('6. Patients'!$DN$9,1,MATCH($D13,'6. Patients'!$DO$9:$FL$9,0),ROWS('6. Patients'!EQ$10:EQ$107))),0)+
IFERROR(SUMPRODUCT('6. Patients'!DD$10:DD$107,OFFSET('6. Patients'!$FM$9,1,MATCH($D13,'6. Patients'!$FN$9:$GG$9,0),ROWS('6. Patients'!EQ$10:EQ$107))),0)+
IFERROR(SUMPRODUCT('6. Patients'!DD$10:DD$107,OFFSET('6. Patients'!$GH$9,1,MATCH($D13,'6. Patients'!$GI$9:$IF$9,0),ROWS('6. Patients'!EQ$10:EQ$107))),0)+
IFERROR(SUMPRODUCT('6. Patients'!DD$10:DD$107,OFFSET('6. Patients'!$IG$9,1,MATCH($D13,'6. Patients'!$IH$9:$JA$9,0),ROWS('6. Patients'!EQ$10:EQ$107))),0),
IFERROR(SUMPRODUCT('6. Patients'!DD$10:DD$107,OFFSET('6. Patients'!$JB$9,1,MATCH($D13,'6. Patients'!$JC$9:$KZ$9,0),ROWS('6. Patients'!EQ$10:EQ$107))),0)+
IFERROR(SUMPRODUCT('6. Patients'!DD$10:DD$107,OFFSET('6. Patients'!$LA$9,1,MATCH($D13,'6. Patients'!$LB$9:$LU$9,0),ROWS('6. Patients'!EQ$10:EQ$107))),0)+
IFERROR(SUMPRODUCT('6. Patients'!DD$10:DD$107,OFFSET('6. Patients'!$LV$9,1,MATCH($D13,'6. Patients'!$LW$9:$NT$9,0),ROWS('6. Patients'!EQ$10:EQ$107))),0)+
IFERROR(SUMPRODUCT('6. Patients'!DD$10:DD$107,OFFSET('6. Patients'!$NU$9,1,MATCH($D13,'6. Patients'!$NV$9:$OO$9,0),ROWS('6. Patients'!EQ$10:EQ$107))),0),
IFERROR(SUMPRODUCT('6. Patients'!DD$10:DD$107,OFFSET('6. Patients'!$OP$9,1,MATCH($D13,'6. Patients'!$OQ$9:$QN$9,0),ROWS('6. Patients'!EQ$10:EQ$107))),0)+
IFERROR(SUMPRODUCT('6. Patients'!DD$10:DD$107,OFFSET('6. Patients'!$QO$9,1,MATCH($D13,'6. Patients'!$QP$9:$RI$9,0),ROWS('6. Patients'!EQ$10:EQ$107))),0)+
IFERROR(SUMPRODUCT('6. Patients'!DD$10:DD$107,OFFSET('6. Patients'!$RJ$9,1,MATCH($D13,'6. Patients'!$RK$9:$TH$9,0),ROWS('6. Patients'!EQ$10:EQ$107))),0)+
IFERROR(SUMPRODUCT('6. Patients'!DD$10:DD$107,OFFSET('6. Patients'!$TI$9,1,MATCH($D13,'6. Patients'!$TJ$9:$UC$9,0),ROWS('6. Patients'!EQ$10:EQ$107))),0))+
IFERROR(VLOOKUP($D13,$H$116:$L$146,COLUMNS($H$115:$J$115)-1+AK$7,0)*$E13*$F13*'1. General Inputs'!$J$25,0),0),0)</f>
        <v>0</v>
      </c>
      <c r="AL13" s="775">
        <f ca="1">ROUNDUP(IFERROR($F13*$E13*CHOOSE(AL$7,
IFERROR(SUMPRODUCT('6. Patients'!DE$10:DE$107,OFFSET('6. Patients'!$DN$9,1,MATCH($D13,'6. Patients'!$DO$9:$FL$9,0),ROWS('6. Patients'!ER$10:ER$107))),0)+
IFERROR(SUMPRODUCT('6. Patients'!DE$10:DE$107,OFFSET('6. Patients'!$FM$9,1,MATCH($D13,'6. Patients'!$FN$9:$GG$9,0),ROWS('6. Patients'!ER$10:ER$107))),0)+
IFERROR(SUMPRODUCT('6. Patients'!DE$10:DE$107,OFFSET('6. Patients'!$GH$9,1,MATCH($D13,'6. Patients'!$GI$9:$IF$9,0),ROWS('6. Patients'!ER$10:ER$107))),0)+
IFERROR(SUMPRODUCT('6. Patients'!DE$10:DE$107,OFFSET('6. Patients'!$IG$9,1,MATCH($D13,'6. Patients'!$IH$9:$JA$9,0),ROWS('6. Patients'!ER$10:ER$107))),0),
IFERROR(SUMPRODUCT('6. Patients'!DE$10:DE$107,OFFSET('6. Patients'!$JB$9,1,MATCH($D13,'6. Patients'!$JC$9:$KZ$9,0),ROWS('6. Patients'!ER$10:ER$107))),0)+
IFERROR(SUMPRODUCT('6. Patients'!DE$10:DE$107,OFFSET('6. Patients'!$LA$9,1,MATCH($D13,'6. Patients'!$LB$9:$LU$9,0),ROWS('6. Patients'!ER$10:ER$107))),0)+
IFERROR(SUMPRODUCT('6. Patients'!DE$10:DE$107,OFFSET('6. Patients'!$LV$9,1,MATCH($D13,'6. Patients'!$LW$9:$NT$9,0),ROWS('6. Patients'!ER$10:ER$107))),0)+
IFERROR(SUMPRODUCT('6. Patients'!DE$10:DE$107,OFFSET('6. Patients'!$NU$9,1,MATCH($D13,'6. Patients'!$NV$9:$OO$9,0),ROWS('6. Patients'!ER$10:ER$107))),0),
IFERROR(SUMPRODUCT('6. Patients'!DE$10:DE$107,OFFSET('6. Patients'!$OP$9,1,MATCH($D13,'6. Patients'!$OQ$9:$QN$9,0),ROWS('6. Patients'!ER$10:ER$107))),0)+
IFERROR(SUMPRODUCT('6. Patients'!DE$10:DE$107,OFFSET('6. Patients'!$QO$9,1,MATCH($D13,'6. Patients'!$QP$9:$RI$9,0),ROWS('6. Patients'!ER$10:ER$107))),0)+
IFERROR(SUMPRODUCT('6. Patients'!DE$10:DE$107,OFFSET('6. Patients'!$RJ$9,1,MATCH($D13,'6. Patients'!$RK$9:$TH$9,0),ROWS('6. Patients'!ER$10:ER$107))),0)+
IFERROR(SUMPRODUCT('6. Patients'!DE$10:DE$107,OFFSET('6. Patients'!$TI$9,1,MATCH($D13,'6. Patients'!$TJ$9:$UC$9,0),ROWS('6. Patients'!ER$10:ER$107))),0))+
IFERROR(VLOOKUP($D13,$H$116:$L$146,COLUMNS($H$115:$J$115)-1+AL$7,0)*$E13*$F13*'1. General Inputs'!$J$25,0),0),0)</f>
        <v>0</v>
      </c>
      <c r="AM13" s="775">
        <f ca="1">ROUNDUP(IFERROR($F13*$E13*CHOOSE(AM$7,
IFERROR(SUMPRODUCT('6. Patients'!DF$10:DF$107,OFFSET('6. Patients'!$DN$9,1,MATCH($D13,'6. Patients'!$DO$9:$FL$9,0),ROWS('6. Patients'!ES$10:ES$107))),0)+
IFERROR(SUMPRODUCT('6. Patients'!DF$10:DF$107,OFFSET('6. Patients'!$FM$9,1,MATCH($D13,'6. Patients'!$FN$9:$GG$9,0),ROWS('6. Patients'!ES$10:ES$107))),0)+
IFERROR(SUMPRODUCT('6. Patients'!DF$10:DF$107,OFFSET('6. Patients'!$GH$9,1,MATCH($D13,'6. Patients'!$GI$9:$IF$9,0),ROWS('6. Patients'!ES$10:ES$107))),0)+
IFERROR(SUMPRODUCT('6. Patients'!DF$10:DF$107,OFFSET('6. Patients'!$IG$9,1,MATCH($D13,'6. Patients'!$IH$9:$JA$9,0),ROWS('6. Patients'!ES$10:ES$107))),0),
IFERROR(SUMPRODUCT('6. Patients'!DF$10:DF$107,OFFSET('6. Patients'!$JB$9,1,MATCH($D13,'6. Patients'!$JC$9:$KZ$9,0),ROWS('6. Patients'!ES$10:ES$107))),0)+
IFERROR(SUMPRODUCT('6. Patients'!DF$10:DF$107,OFFSET('6. Patients'!$LA$9,1,MATCH($D13,'6. Patients'!$LB$9:$LU$9,0),ROWS('6. Patients'!ES$10:ES$107))),0)+
IFERROR(SUMPRODUCT('6. Patients'!DF$10:DF$107,OFFSET('6. Patients'!$LV$9,1,MATCH($D13,'6. Patients'!$LW$9:$NT$9,0),ROWS('6. Patients'!ES$10:ES$107))),0)+
IFERROR(SUMPRODUCT('6. Patients'!DF$10:DF$107,OFFSET('6. Patients'!$NU$9,1,MATCH($D13,'6. Patients'!$NV$9:$OO$9,0),ROWS('6. Patients'!ES$10:ES$107))),0),
IFERROR(SUMPRODUCT('6. Patients'!DF$10:DF$107,OFFSET('6. Patients'!$OP$9,1,MATCH($D13,'6. Patients'!$OQ$9:$QN$9,0),ROWS('6. Patients'!ES$10:ES$107))),0)+
IFERROR(SUMPRODUCT('6. Patients'!DF$10:DF$107,OFFSET('6. Patients'!$QO$9,1,MATCH($D13,'6. Patients'!$QP$9:$RI$9,0),ROWS('6. Patients'!ES$10:ES$107))),0)+
IFERROR(SUMPRODUCT('6. Patients'!DF$10:DF$107,OFFSET('6. Patients'!$RJ$9,1,MATCH($D13,'6. Patients'!$RK$9:$TH$9,0),ROWS('6. Patients'!ES$10:ES$107))),0)+
IFERROR(SUMPRODUCT('6. Patients'!DF$10:DF$107,OFFSET('6. Patients'!$TI$9,1,MATCH($D13,'6. Patients'!$TJ$9:$UC$9,0),ROWS('6. Patients'!ES$10:ES$107))),0))+
IFERROR(VLOOKUP($D13,$H$116:$L$146,COLUMNS($H$115:$J$115)-1+AM$7,0)*$E13*$F13*'1. General Inputs'!$J$25,0),0),0)</f>
        <v>0</v>
      </c>
      <c r="AN13" s="775">
        <f ca="1">ROUNDUP(IFERROR($F13*$E13*CHOOSE(AN$7,
IFERROR(SUMPRODUCT('6. Patients'!DG$10:DG$107,OFFSET('6. Patients'!$DN$9,1,MATCH($D13,'6. Patients'!$DO$9:$FL$9,0),ROWS('6. Patients'!ET$10:ET$107))),0)+
IFERROR(SUMPRODUCT('6. Patients'!DG$10:DG$107,OFFSET('6. Patients'!$FM$9,1,MATCH($D13,'6. Patients'!$FN$9:$GG$9,0),ROWS('6. Patients'!ET$10:ET$107))),0)+
IFERROR(SUMPRODUCT('6. Patients'!DG$10:DG$107,OFFSET('6. Patients'!$GH$9,1,MATCH($D13,'6. Patients'!$GI$9:$IF$9,0),ROWS('6. Patients'!ET$10:ET$107))),0)+
IFERROR(SUMPRODUCT('6. Patients'!DG$10:DG$107,OFFSET('6. Patients'!$IG$9,1,MATCH($D13,'6. Patients'!$IH$9:$JA$9,0),ROWS('6. Patients'!ET$10:ET$107))),0),
IFERROR(SUMPRODUCT('6. Patients'!DG$10:DG$107,OFFSET('6. Patients'!$JB$9,1,MATCH($D13,'6. Patients'!$JC$9:$KZ$9,0),ROWS('6. Patients'!ET$10:ET$107))),0)+
IFERROR(SUMPRODUCT('6. Patients'!DG$10:DG$107,OFFSET('6. Patients'!$LA$9,1,MATCH($D13,'6. Patients'!$LB$9:$LU$9,0),ROWS('6. Patients'!ET$10:ET$107))),0)+
IFERROR(SUMPRODUCT('6. Patients'!DG$10:DG$107,OFFSET('6. Patients'!$LV$9,1,MATCH($D13,'6. Patients'!$LW$9:$NT$9,0),ROWS('6. Patients'!ET$10:ET$107))),0)+
IFERROR(SUMPRODUCT('6. Patients'!DG$10:DG$107,OFFSET('6. Patients'!$NU$9,1,MATCH($D13,'6. Patients'!$NV$9:$OO$9,0),ROWS('6. Patients'!ET$10:ET$107))),0),
IFERROR(SUMPRODUCT('6. Patients'!DG$10:DG$107,OFFSET('6. Patients'!$OP$9,1,MATCH($D13,'6. Patients'!$OQ$9:$QN$9,0),ROWS('6. Patients'!ET$10:ET$107))),0)+
IFERROR(SUMPRODUCT('6. Patients'!DG$10:DG$107,OFFSET('6. Patients'!$QO$9,1,MATCH($D13,'6. Patients'!$QP$9:$RI$9,0),ROWS('6. Patients'!ET$10:ET$107))),0)+
IFERROR(SUMPRODUCT('6. Patients'!DG$10:DG$107,OFFSET('6. Patients'!$RJ$9,1,MATCH($D13,'6. Patients'!$RK$9:$TH$9,0),ROWS('6. Patients'!ET$10:ET$107))),0)+
IFERROR(SUMPRODUCT('6. Patients'!DG$10:DG$107,OFFSET('6. Patients'!$TI$9,1,MATCH($D13,'6. Patients'!$TJ$9:$UC$9,0),ROWS('6. Patients'!ET$10:ET$107))),0))+
IFERROR(VLOOKUP($D13,$H$116:$L$146,COLUMNS($H$115:$J$115)-1+AN$7,0)*$E13*$F13*'1. General Inputs'!$J$25,0),0),0)</f>
        <v>0</v>
      </c>
      <c r="AO13" s="775">
        <f ca="1">ROUNDUP(IFERROR($F13*$E13*CHOOSE(AO$7,
IFERROR(SUMPRODUCT('6. Patients'!DH$10:DH$107,OFFSET('6. Patients'!$DN$9,1,MATCH($D13,'6. Patients'!$DO$9:$FL$9,0),ROWS('6. Patients'!EU$10:EU$107))),0)+
IFERROR(SUMPRODUCT('6. Patients'!DH$10:DH$107,OFFSET('6. Patients'!$FM$9,1,MATCH($D13,'6. Patients'!$FN$9:$GG$9,0),ROWS('6. Patients'!EU$10:EU$107))),0)+
IFERROR(SUMPRODUCT('6. Patients'!DH$10:DH$107,OFFSET('6. Patients'!$GH$9,1,MATCH($D13,'6. Patients'!$GI$9:$IF$9,0),ROWS('6. Patients'!EU$10:EU$107))),0)+
IFERROR(SUMPRODUCT('6. Patients'!DH$10:DH$107,OFFSET('6. Patients'!$IG$9,1,MATCH($D13,'6. Patients'!$IH$9:$JA$9,0),ROWS('6. Patients'!EU$10:EU$107))),0),
IFERROR(SUMPRODUCT('6. Patients'!DH$10:DH$107,OFFSET('6. Patients'!$JB$9,1,MATCH($D13,'6. Patients'!$JC$9:$KZ$9,0),ROWS('6. Patients'!EU$10:EU$107))),0)+
IFERROR(SUMPRODUCT('6. Patients'!DH$10:DH$107,OFFSET('6. Patients'!$LA$9,1,MATCH($D13,'6. Patients'!$LB$9:$LU$9,0),ROWS('6. Patients'!EU$10:EU$107))),0)+
IFERROR(SUMPRODUCT('6. Patients'!DH$10:DH$107,OFFSET('6. Patients'!$LV$9,1,MATCH($D13,'6. Patients'!$LW$9:$NT$9,0),ROWS('6. Patients'!EU$10:EU$107))),0)+
IFERROR(SUMPRODUCT('6. Patients'!DH$10:DH$107,OFFSET('6. Patients'!$NU$9,1,MATCH($D13,'6. Patients'!$NV$9:$OO$9,0),ROWS('6. Patients'!EU$10:EU$107))),0),
IFERROR(SUMPRODUCT('6. Patients'!DH$10:DH$107,OFFSET('6. Patients'!$OP$9,1,MATCH($D13,'6. Patients'!$OQ$9:$QN$9,0),ROWS('6. Patients'!EU$10:EU$107))),0)+
IFERROR(SUMPRODUCT('6. Patients'!DH$10:DH$107,OFFSET('6. Patients'!$QO$9,1,MATCH($D13,'6. Patients'!$QP$9:$RI$9,0),ROWS('6. Patients'!EU$10:EU$107))),0)+
IFERROR(SUMPRODUCT('6. Patients'!DH$10:DH$107,OFFSET('6. Patients'!$RJ$9,1,MATCH($D13,'6. Patients'!$RK$9:$TH$9,0),ROWS('6. Patients'!EU$10:EU$107))),0)+
IFERROR(SUMPRODUCT('6. Patients'!DH$10:DH$107,OFFSET('6. Patients'!$TI$9,1,MATCH($D13,'6. Patients'!$TJ$9:$UC$9,0),ROWS('6. Patients'!EU$10:EU$107))),0))+
IFERROR(VLOOKUP($D13,$H$116:$L$146,COLUMNS($H$115:$J$115)-1+AO$7,0)*$E13*$F13*'1. General Inputs'!$J$25,0),0),0)</f>
        <v>0</v>
      </c>
      <c r="AP13" s="775">
        <f ca="1">ROUNDUP(IFERROR($F13*$E13*CHOOSE(AP$7,
IFERROR(SUMPRODUCT('6. Patients'!DI$10:DI$107,OFFSET('6. Patients'!$DN$9,1,MATCH($D13,'6. Patients'!$DO$9:$FL$9,0),ROWS('6. Patients'!EV$10:EV$107))),0)+
IFERROR(SUMPRODUCT('6. Patients'!DI$10:DI$107,OFFSET('6. Patients'!$FM$9,1,MATCH($D13,'6. Patients'!$FN$9:$GG$9,0),ROWS('6. Patients'!EV$10:EV$107))),0)+
IFERROR(SUMPRODUCT('6. Patients'!DI$10:DI$107,OFFSET('6. Patients'!$GH$9,1,MATCH($D13,'6. Patients'!$GI$9:$IF$9,0),ROWS('6. Patients'!EV$10:EV$107))),0)+
IFERROR(SUMPRODUCT('6. Patients'!DI$10:DI$107,OFFSET('6. Patients'!$IG$9,1,MATCH($D13,'6. Patients'!$IH$9:$JA$9,0),ROWS('6. Patients'!EV$10:EV$107))),0),
IFERROR(SUMPRODUCT('6. Patients'!DI$10:DI$107,OFFSET('6. Patients'!$JB$9,1,MATCH($D13,'6. Patients'!$JC$9:$KZ$9,0),ROWS('6. Patients'!EV$10:EV$107))),0)+
IFERROR(SUMPRODUCT('6. Patients'!DI$10:DI$107,OFFSET('6. Patients'!$LA$9,1,MATCH($D13,'6. Patients'!$LB$9:$LU$9,0),ROWS('6. Patients'!EV$10:EV$107))),0)+
IFERROR(SUMPRODUCT('6. Patients'!DI$10:DI$107,OFFSET('6. Patients'!$LV$9,1,MATCH($D13,'6. Patients'!$LW$9:$NT$9,0),ROWS('6. Patients'!EV$10:EV$107))),0)+
IFERROR(SUMPRODUCT('6. Patients'!DI$10:DI$107,OFFSET('6. Patients'!$NU$9,1,MATCH($D13,'6. Patients'!$NV$9:$OO$9,0),ROWS('6. Patients'!EV$10:EV$107))),0),
IFERROR(SUMPRODUCT('6. Patients'!DI$10:DI$107,OFFSET('6. Patients'!$OP$9,1,MATCH($D13,'6. Patients'!$OQ$9:$QN$9,0),ROWS('6. Patients'!EV$10:EV$107))),0)+
IFERROR(SUMPRODUCT('6. Patients'!DI$10:DI$107,OFFSET('6. Patients'!$QO$9,1,MATCH($D13,'6. Patients'!$QP$9:$RI$9,0),ROWS('6. Patients'!EV$10:EV$107))),0)+
IFERROR(SUMPRODUCT('6. Patients'!DI$10:DI$107,OFFSET('6. Patients'!$RJ$9,1,MATCH($D13,'6. Patients'!$RK$9:$TH$9,0),ROWS('6. Patients'!EV$10:EV$107))),0)+
IFERROR(SUMPRODUCT('6. Patients'!DI$10:DI$107,OFFSET('6. Patients'!$TI$9,1,MATCH($D13,'6. Patients'!$TJ$9:$UC$9,0),ROWS('6. Patients'!EV$10:EV$107))),0))+
IFERROR(VLOOKUP($D13,$H$116:$L$146,COLUMNS($H$115:$J$115)-1+AP$7,0)*$E13*$F13*'1. General Inputs'!$J$25,0),0),0)</f>
        <v>0</v>
      </c>
      <c r="AQ13" s="775">
        <f ca="1">ROUNDUP(IFERROR($F13*$E13*CHOOSE(AQ$7,
IFERROR(SUMPRODUCT('6. Patients'!DJ$10:DJ$107,OFFSET('6. Patients'!$DN$9,1,MATCH($D13,'6. Patients'!$DO$9:$FL$9,0),ROWS('6. Patients'!EW$10:EW$107))),0)+
IFERROR(SUMPRODUCT('6. Patients'!DJ$10:DJ$107,OFFSET('6. Patients'!$FM$9,1,MATCH($D13,'6. Patients'!$FN$9:$GG$9,0),ROWS('6. Patients'!EW$10:EW$107))),0)+
IFERROR(SUMPRODUCT('6. Patients'!DJ$10:DJ$107,OFFSET('6. Patients'!$GH$9,1,MATCH($D13,'6. Patients'!$GI$9:$IF$9,0),ROWS('6. Patients'!EW$10:EW$107))),0)+
IFERROR(SUMPRODUCT('6. Patients'!DJ$10:DJ$107,OFFSET('6. Patients'!$IG$9,1,MATCH($D13,'6. Patients'!$IH$9:$JA$9,0),ROWS('6. Patients'!EW$10:EW$107))),0),
IFERROR(SUMPRODUCT('6. Patients'!DJ$10:DJ$107,OFFSET('6. Patients'!$JB$9,1,MATCH($D13,'6. Patients'!$JC$9:$KZ$9,0),ROWS('6. Patients'!EW$10:EW$107))),0)+
IFERROR(SUMPRODUCT('6. Patients'!DJ$10:DJ$107,OFFSET('6. Patients'!$LA$9,1,MATCH($D13,'6. Patients'!$LB$9:$LU$9,0),ROWS('6. Patients'!EW$10:EW$107))),0)+
IFERROR(SUMPRODUCT('6. Patients'!DJ$10:DJ$107,OFFSET('6. Patients'!$LV$9,1,MATCH($D13,'6. Patients'!$LW$9:$NT$9,0),ROWS('6. Patients'!EW$10:EW$107))),0)+
IFERROR(SUMPRODUCT('6. Patients'!DJ$10:DJ$107,OFFSET('6. Patients'!$NU$9,1,MATCH($D13,'6. Patients'!$NV$9:$OO$9,0),ROWS('6. Patients'!EW$10:EW$107))),0),
IFERROR(SUMPRODUCT('6. Patients'!DJ$10:DJ$107,OFFSET('6. Patients'!$OP$9,1,MATCH($D13,'6. Patients'!$OQ$9:$QN$9,0),ROWS('6. Patients'!EW$10:EW$107))),0)+
IFERROR(SUMPRODUCT('6. Patients'!DJ$10:DJ$107,OFFSET('6. Patients'!$QO$9,1,MATCH($D13,'6. Patients'!$QP$9:$RI$9,0),ROWS('6. Patients'!EW$10:EW$107))),0)+
IFERROR(SUMPRODUCT('6. Patients'!DJ$10:DJ$107,OFFSET('6. Patients'!$RJ$9,1,MATCH($D13,'6. Patients'!$RK$9:$TH$9,0),ROWS('6. Patients'!EW$10:EW$107))),0)+
IFERROR(SUMPRODUCT('6. Patients'!DJ$10:DJ$107,OFFSET('6. Patients'!$TI$9,1,MATCH($D13,'6. Patients'!$TJ$9:$UC$9,0),ROWS('6. Patients'!EW$10:EW$107))),0))+
IFERROR(VLOOKUP($D13,$H$116:$L$146,COLUMNS($H$115:$J$115)-1+AQ$7,0)*$E13*$F13*'1. General Inputs'!$J$25,0),0),0)</f>
        <v>0</v>
      </c>
      <c r="AR13" s="342"/>
      <c r="AZ13" s="335">
        <f ca="1">IFERROR(SUM(OFFSET('7. Consumption'!H13,0,1,,MIN('1. General Inputs'!$J$29,COLUMNS('7. Consumption'!H$9:$AQ$9)-1))),0)+MAX(0,$AQ13*('1. General Inputs'!$J$29-COLUMNS('7. Consumption'!H$9:$AQ$9)+1))</f>
        <v>0</v>
      </c>
      <c r="BA13" s="335">
        <f ca="1">IFERROR(SUM(OFFSET('7. Consumption'!I13,0,1,,MIN('1. General Inputs'!$J$29,COLUMNS('7. Consumption'!I$9:$AQ$9)-1))),0)+MAX(0,$AQ13*('1. General Inputs'!$J$29-COLUMNS('7. Consumption'!I$9:$AQ$9)+1))</f>
        <v>0</v>
      </c>
      <c r="BB13" s="335">
        <f ca="1">IFERROR(SUM(OFFSET('7. Consumption'!J13,0,1,,MIN('1. General Inputs'!$J$29,COLUMNS('7. Consumption'!J$9:$AQ$9)-1))),0)+MAX(0,$AQ13*('1. General Inputs'!$J$29-COLUMNS('7. Consumption'!J$9:$AQ$9)+1))</f>
        <v>0</v>
      </c>
      <c r="BC13" s="335">
        <f ca="1">IFERROR(SUM(OFFSET('7. Consumption'!K13,0,1,,MIN('1. General Inputs'!$J$29,COLUMNS('7. Consumption'!K$9:$AQ$9)-1))),0)+MAX(0,$AQ13*('1. General Inputs'!$J$29-COLUMNS('7. Consumption'!K$9:$AQ$9)+1))</f>
        <v>0</v>
      </c>
      <c r="BD13" s="335">
        <f ca="1">IFERROR(SUM(OFFSET('7. Consumption'!L13,0,1,,MIN('1. General Inputs'!$J$29,COLUMNS('7. Consumption'!L$9:$AQ$9)-1))),0)+MAX(0,$AQ13*('1. General Inputs'!$J$29-COLUMNS('7. Consumption'!L$9:$AQ$9)+1))</f>
        <v>0</v>
      </c>
      <c r="BE13" s="335">
        <f ca="1">IFERROR(SUM(OFFSET('7. Consumption'!M13,0,1,,MIN('1. General Inputs'!$J$29,COLUMNS('7. Consumption'!M$9:$AQ$9)-1))),0)+MAX(0,$AQ13*('1. General Inputs'!$J$29-COLUMNS('7. Consumption'!M$9:$AQ$9)+1))</f>
        <v>0</v>
      </c>
      <c r="BF13" s="335">
        <f ca="1">IFERROR(SUM(OFFSET('7. Consumption'!N13,0,1,,MIN('1. General Inputs'!$J$29,COLUMNS('7. Consumption'!N$9:$AQ$9)-1))),0)+MAX(0,$AQ13*('1. General Inputs'!$J$29-COLUMNS('7. Consumption'!N$9:$AQ$9)+1))</f>
        <v>0</v>
      </c>
      <c r="BG13" s="335">
        <f ca="1">IFERROR(SUM(OFFSET('7. Consumption'!O13,0,1,,MIN('1. General Inputs'!$J$29,COLUMNS('7. Consumption'!O$9:$AQ$9)-1))),0)+MAX(0,$AQ13*('1. General Inputs'!$J$29-COLUMNS('7. Consumption'!O$9:$AQ$9)+1))</f>
        <v>0</v>
      </c>
      <c r="BH13" s="335">
        <f ca="1">IFERROR(SUM(OFFSET('7. Consumption'!P13,0,1,,MIN('1. General Inputs'!$J$29,COLUMNS('7. Consumption'!P$9:$AQ$9)-1))),0)+MAX(0,$AQ13*('1. General Inputs'!$J$29-COLUMNS('7. Consumption'!P$9:$AQ$9)+1))</f>
        <v>0</v>
      </c>
      <c r="BI13" s="335">
        <f ca="1">IFERROR(SUM(OFFSET('7. Consumption'!Q13,0,1,,MIN('1. General Inputs'!$J$29,COLUMNS('7. Consumption'!Q$9:$AQ$9)-1))),0)+MAX(0,$AQ13*('1. General Inputs'!$J$29-COLUMNS('7. Consumption'!Q$9:$AQ$9)+1))</f>
        <v>0</v>
      </c>
      <c r="BJ13" s="335">
        <f ca="1">IFERROR(SUM(OFFSET('7. Consumption'!R13,0,1,,MIN('1. General Inputs'!$J$29,COLUMNS('7. Consumption'!R$9:$AQ$9)-1))),0)+MAX(0,$AQ13*('1. General Inputs'!$J$29-COLUMNS('7. Consumption'!R$9:$AQ$9)+1))</f>
        <v>0</v>
      </c>
      <c r="BK13" s="335">
        <f ca="1">IFERROR(SUM(OFFSET('7. Consumption'!S13,0,1,,MIN('1. General Inputs'!$J$29,COLUMNS('7. Consumption'!S$9:$AQ$9)-1))),0)+MAX(0,$AQ13*('1. General Inputs'!$J$29-COLUMNS('7. Consumption'!S$9:$AQ$9)+1))</f>
        <v>0</v>
      </c>
      <c r="BL13" s="335">
        <f ca="1">IFERROR(SUM(OFFSET('7. Consumption'!T13,0,1,,MIN('1. General Inputs'!$J$29,COLUMNS('7. Consumption'!T$9:$AQ$9)-1))),0)+MAX(0,$AQ13*('1. General Inputs'!$J$29-COLUMNS('7. Consumption'!T$9:$AQ$9)+1))</f>
        <v>0</v>
      </c>
      <c r="BM13" s="335">
        <f ca="1">IFERROR(SUM(OFFSET('7. Consumption'!U13,0,1,,MIN('1. General Inputs'!$J$29,COLUMNS('7. Consumption'!U$9:$AQ$9)-1))),0)+MAX(0,$AQ13*('1. General Inputs'!$J$29-COLUMNS('7. Consumption'!U$9:$AQ$9)+1))</f>
        <v>0</v>
      </c>
      <c r="BN13" s="335">
        <f ca="1">IFERROR(SUM(OFFSET('7. Consumption'!V13,0,1,,MIN('1. General Inputs'!$J$29,COLUMNS('7. Consumption'!V$9:$AQ$9)-1))),0)+MAX(0,$AQ13*('1. General Inputs'!$J$29-COLUMNS('7. Consumption'!V$9:$AQ$9)+1))</f>
        <v>0</v>
      </c>
      <c r="BO13" s="335">
        <f ca="1">IFERROR(SUM(OFFSET('7. Consumption'!W13,0,1,,MIN('1. General Inputs'!$J$29,COLUMNS('7. Consumption'!W$9:$AQ$9)-1))),0)+MAX(0,$AQ13*('1. General Inputs'!$J$29-COLUMNS('7. Consumption'!W$9:$AQ$9)+1))</f>
        <v>0</v>
      </c>
      <c r="BP13" s="335">
        <f ca="1">IFERROR(SUM(OFFSET('7. Consumption'!X13,0,1,,MIN('1. General Inputs'!$J$29,COLUMNS('7. Consumption'!X$9:$AQ$9)-1))),0)+MAX(0,$AQ13*('1. General Inputs'!$J$29-COLUMNS('7. Consumption'!X$9:$AQ$9)+1))</f>
        <v>0</v>
      </c>
      <c r="BQ13" s="335">
        <f ca="1">IFERROR(SUM(OFFSET('7. Consumption'!Y13,0,1,,MIN('1. General Inputs'!$J$29,COLUMNS('7. Consumption'!Y$9:$AQ$9)-1))),0)+MAX(0,$AQ13*('1. General Inputs'!$J$29-COLUMNS('7. Consumption'!Y$9:$AQ$9)+1))</f>
        <v>0</v>
      </c>
      <c r="BR13" s="335">
        <f ca="1">IFERROR(SUM(OFFSET('7. Consumption'!Z13,0,1,,MIN('1. General Inputs'!$J$29,COLUMNS('7. Consumption'!Z$9:$AQ$9)-1))),0)+MAX(0,$AQ13*('1. General Inputs'!$J$29-COLUMNS('7. Consumption'!Z$9:$AQ$9)+1))</f>
        <v>0</v>
      </c>
      <c r="BS13" s="335">
        <f ca="1">IFERROR(SUM(OFFSET('7. Consumption'!AA13,0,1,,MIN('1. General Inputs'!$J$29,COLUMNS('7. Consumption'!AA$9:$AQ$9)-1))),0)+MAX(0,$AQ13*('1. General Inputs'!$J$29-COLUMNS('7. Consumption'!AA$9:$AQ$9)+1))</f>
        <v>0</v>
      </c>
      <c r="BT13" s="335">
        <f ca="1">IFERROR(SUM(OFFSET('7. Consumption'!AB13,0,1,,MIN('1. General Inputs'!$J$29,COLUMNS('7. Consumption'!AB$9:$AQ$9)-1))),0)+MAX(0,$AQ13*('1. General Inputs'!$J$29-COLUMNS('7. Consumption'!AB$9:$AQ$9)+1))</f>
        <v>0</v>
      </c>
      <c r="BU13" s="335">
        <f ca="1">IFERROR(SUM(OFFSET('7. Consumption'!AC13,0,1,,MIN('1. General Inputs'!$J$29,COLUMNS('7. Consumption'!AC$9:$AQ$9)-1))),0)+MAX(0,$AQ13*('1. General Inputs'!$J$29-COLUMNS('7. Consumption'!AC$9:$AQ$9)+1))</f>
        <v>0</v>
      </c>
      <c r="BV13" s="335">
        <f ca="1">IFERROR(SUM(OFFSET('7. Consumption'!AD13,0,1,,MIN('1. General Inputs'!$J$29,COLUMNS('7. Consumption'!AD$9:$AQ$9)-1))),0)+MAX(0,$AQ13*('1. General Inputs'!$J$29-COLUMNS('7. Consumption'!AD$9:$AQ$9)+1))</f>
        <v>0</v>
      </c>
      <c r="BW13" s="335">
        <f ca="1">IFERROR(SUM(OFFSET('7. Consumption'!AE13,0,1,,MIN('1. General Inputs'!$J$29,COLUMNS('7. Consumption'!AE$9:$AQ$9)-1))),0)+MAX(0,$AQ13*('1. General Inputs'!$J$29-COLUMNS('7. Consumption'!AE$9:$AQ$9)+1))</f>
        <v>0</v>
      </c>
      <c r="BX13" s="335">
        <f ca="1">IFERROR(SUM(OFFSET('7. Consumption'!AF13,0,1,,MIN('1. General Inputs'!$J$29,COLUMNS('7. Consumption'!AF$9:$AQ$9)-1))),0)+MAX(0,$AQ13*('1. General Inputs'!$J$29-COLUMNS('7. Consumption'!AF$9:$AQ$9)+1))</f>
        <v>0</v>
      </c>
      <c r="BY13" s="335">
        <f ca="1">IFERROR(SUM(OFFSET('7. Consumption'!AG13,0,1,,MIN('1. General Inputs'!$J$29,COLUMNS('7. Consumption'!AG$9:$AQ$9)-1))),0)+MAX(0,$AQ13*('1. General Inputs'!$J$29-COLUMNS('7. Consumption'!AG$9:$AQ$9)+1))</f>
        <v>0</v>
      </c>
      <c r="BZ13" s="335">
        <f ca="1">IFERROR(SUM(OFFSET('7. Consumption'!AH13,0,1,,MIN('1. General Inputs'!$J$29,COLUMNS('7. Consumption'!AH$9:$AQ$9)-1))),0)+MAX(0,$AQ13*('1. General Inputs'!$J$29-COLUMNS('7. Consumption'!AH$9:$AQ$9)+1))</f>
        <v>0</v>
      </c>
      <c r="CA13" s="335">
        <f ca="1">IFERROR(SUM(OFFSET('7. Consumption'!AI13,0,1,,MIN('1. General Inputs'!$J$29,COLUMNS('7. Consumption'!AI$9:$AQ$9)-1))),0)+MAX(0,$AQ13*('1. General Inputs'!$J$29-COLUMNS('7. Consumption'!AI$9:$AQ$9)+1))</f>
        <v>0</v>
      </c>
      <c r="CB13" s="335">
        <f ca="1">IFERROR(SUM(OFFSET('7. Consumption'!AJ13,0,1,,MIN('1. General Inputs'!$J$29,COLUMNS('7. Consumption'!AJ$9:$AQ$9)-1))),0)+MAX(0,$AQ13*('1. General Inputs'!$J$29-COLUMNS('7. Consumption'!AJ$9:$AQ$9)+1))</f>
        <v>0</v>
      </c>
      <c r="CC13" s="335">
        <f ca="1">IFERROR(SUM(OFFSET('7. Consumption'!AK13,0,1,,MIN('1. General Inputs'!$J$29,COLUMNS('7. Consumption'!AK$9:$AQ$9)-1))),0)+MAX(0,$AQ13*('1. General Inputs'!$J$29-COLUMNS('7. Consumption'!AK$9:$AQ$9)+1))</f>
        <v>0</v>
      </c>
      <c r="CD13" s="335">
        <f ca="1">IFERROR(SUM(OFFSET('7. Consumption'!AL13,0,1,,MIN('1. General Inputs'!$J$29,COLUMNS('7. Consumption'!AL$9:$AQ$9)-1))),0)+MAX(0,$AQ13*('1. General Inputs'!$J$29-COLUMNS('7. Consumption'!AL$9:$AQ$9)+1))</f>
        <v>0</v>
      </c>
      <c r="CE13" s="335">
        <f ca="1">IFERROR(SUM(OFFSET('7. Consumption'!AM13,0,1,,MIN('1. General Inputs'!$J$29,COLUMNS('7. Consumption'!AM$9:$AQ$9)-1))),0)+MAX(0,$AQ13*('1. General Inputs'!$J$29-COLUMNS('7. Consumption'!AM$9:$AQ$9)+1))</f>
        <v>0</v>
      </c>
      <c r="CF13" s="335">
        <f ca="1">IFERROR(SUM(OFFSET('7. Consumption'!AN13,0,1,,MIN('1. General Inputs'!$J$29,COLUMNS('7. Consumption'!AN$9:$AQ$9)-1))),0)+MAX(0,$AQ13*('1. General Inputs'!$J$29-COLUMNS('7. Consumption'!AN$9:$AQ$9)+1))</f>
        <v>0</v>
      </c>
      <c r="CG13" s="335">
        <f ca="1">IFERROR(SUM(OFFSET('7. Consumption'!AO13,0,1,,MIN('1. General Inputs'!$J$29,COLUMNS('7. Consumption'!AO$9:$AQ$9)-1))),0)+MAX(0,$AQ13*('1. General Inputs'!$J$29-COLUMNS('7. Consumption'!AO$9:$AQ$9)+1))</f>
        <v>0</v>
      </c>
      <c r="CH13" s="335">
        <f ca="1">IFERROR(SUM(OFFSET('7. Consumption'!AP13,0,1,,MIN('1. General Inputs'!$J$29,COLUMNS('7. Consumption'!AP$9:$AQ$9)-1))),0)+MAX(0,$AQ13*('1. General Inputs'!$J$29-COLUMNS('7. Consumption'!AP$9:$AQ$9)+1))</f>
        <v>0</v>
      </c>
      <c r="CI13" s="335">
        <f ca="1">IFERROR(SUM(OFFSET('7. Consumption'!AQ13,0,1,,MIN('1. General Inputs'!$J$29,COLUMNS('7. Consumption'!AQ$9:$AQ$9)-1))),0)+MAX(0,$AQ13*('1. General Inputs'!$J$29-COLUMNS('7. Consumption'!AQ$9:$AQ$9)+1))</f>
        <v>0</v>
      </c>
    </row>
    <row r="14" spans="2:87" ht="15" x14ac:dyDescent="0.25">
      <c r="B14" s="772"/>
      <c r="C14" s="772" t="str">
        <f>IFERROR(VLOOKUP(ROWS($C$9:$C14),'5. Form Breakdown'!$AI$11:$AJ$138,COLUMNS('5. Form Breakdown'!$AI$11:$AJ$11),0),"")</f>
        <v>ABC 60 - tab - dispersible</v>
      </c>
      <c r="D14" s="772" t="str">
        <f>IFERROR(VLOOKUP($C14,'5a. Dosing'!$E$11:$F$138,2,0),"")</f>
        <v>ABC</v>
      </c>
      <c r="E14" s="773" t="str">
        <f>IFERROR(INDEX('5. Form Breakdown'!$AL$11:$BL$138,MATCH('7. Consumption'!$C14,'5. Form Breakdown'!$AK$11:$AK$138,0),MATCH('5. Form Breakdown'!$AX$10,'5. Form Breakdown'!$AL$10:$BL$10,0)),"")</f>
        <v/>
      </c>
      <c r="F14" s="774">
        <f>IFERROR(INDEX('5. Form Breakdown'!$AL$11:$BL$138,MATCH('7. Consumption'!$C14,'5. Form Breakdown'!$AK$11:$AK$138,0),MATCH('5. Form Breakdown'!$BL$10,'5. Form Breakdown'!$AL$10:$BL$10,0)),"")</f>
        <v>0</v>
      </c>
      <c r="H14" s="775">
        <f ca="1">ROUNDUP(IFERROR($F14*$E14*CHOOSE(H$7,
IFERROR(SUMPRODUCT('6. Patients'!CA$10:CA$107,OFFSET('6. Patients'!$DN$9,1,MATCH($D14,'6. Patients'!$DO$9:$FL$9,0),ROWS('6. Patients'!DN$10:DN$107))),0)+
IFERROR(SUMPRODUCT('6. Patients'!CA$10:CA$107,OFFSET('6. Patients'!$FM$9,1,MATCH($D14,'6. Patients'!$FN$9:$GG$9,0),ROWS('6. Patients'!DN$10:DN$107))),0)+
IFERROR(SUMPRODUCT('6. Patients'!CA$10:CA$107,OFFSET('6. Patients'!$GH$9,1,MATCH($D14,'6. Patients'!$GI$9:$IF$9,0),ROWS('6. Patients'!DN$10:DN$107))),0)+
IFERROR(SUMPRODUCT('6. Patients'!CA$10:CA$107,OFFSET('6. Patients'!$IG$9,1,MATCH($D14,'6. Patients'!$IH$9:$JA$9,0),ROWS('6. Patients'!DN$10:DN$107))),0),
IFERROR(SUMPRODUCT('6. Patients'!CA$10:CA$107,OFFSET('6. Patients'!$JB$9,1,MATCH($D14,'6. Patients'!$JC$9:$KZ$9,0),ROWS('6. Patients'!DN$10:DN$107))),0)+
IFERROR(SUMPRODUCT('6. Patients'!CA$10:CA$107,OFFSET('6. Patients'!$LA$9,1,MATCH($D14,'6. Patients'!$LB$9:$LU$9,0),ROWS('6. Patients'!DN$10:DN$107))),0)+
IFERROR(SUMPRODUCT('6. Patients'!CA$10:CA$107,OFFSET('6. Patients'!$LV$9,1,MATCH($D14,'6. Patients'!$LW$9:$NT$9,0),ROWS('6. Patients'!DN$10:DN$107))),0)+
IFERROR(SUMPRODUCT('6. Patients'!CA$10:CA$107,OFFSET('6. Patients'!$NU$9,1,MATCH($D14,'6. Patients'!$NV$9:$OO$9,0),ROWS('6. Patients'!DN$10:DN$107))),0),
IFERROR(SUMPRODUCT('6. Patients'!CA$10:CA$107,OFFSET('6. Patients'!$OP$9,1,MATCH($D14,'6. Patients'!$OQ$9:$QN$9,0),ROWS('6. Patients'!DN$10:DN$107))),0)+
IFERROR(SUMPRODUCT('6. Patients'!CA$10:CA$107,OFFSET('6. Patients'!$QO$9,1,MATCH($D14,'6. Patients'!$QP$9:$RI$9,0),ROWS('6. Patients'!DN$10:DN$107))),0)+
IFERROR(SUMPRODUCT('6. Patients'!CA$10:CA$107,OFFSET('6. Patients'!$RJ$9,1,MATCH($D14,'6. Patients'!$RK$9:$TH$9,0),ROWS('6. Patients'!DN$10:DN$107))),0)+
IFERROR(SUMPRODUCT('6. Patients'!CA$10:CA$107,OFFSET('6. Patients'!$TI$9,1,MATCH($D14,'6. Patients'!$TJ$9:$UC$9,0),ROWS('6. Patients'!DN$10:DN$107))),0))+
IFERROR(VLOOKUP($D14,$H$116:$L$146,COLUMNS($H$115:$J$115)-1+H$7,0)*$E14*$F14*'1. General Inputs'!$J$25,0),0),0)</f>
        <v>0</v>
      </c>
      <c r="I14" s="775">
        <f ca="1">ROUNDUP(IFERROR($F14*$E14*CHOOSE(I$7,
IFERROR(SUMPRODUCT('6. Patients'!CB$10:CB$107,OFFSET('6. Patients'!$DN$9,1,MATCH($D14,'6. Patients'!$DO$9:$FL$9,0),ROWS('6. Patients'!DO$10:DO$107))),0)+
IFERROR(SUMPRODUCT('6. Patients'!CB$10:CB$107,OFFSET('6. Patients'!$FM$9,1,MATCH($D14,'6. Patients'!$FN$9:$GG$9,0),ROWS('6. Patients'!DO$10:DO$107))),0)+
IFERROR(SUMPRODUCT('6. Patients'!CB$10:CB$107,OFFSET('6. Patients'!$GH$9,1,MATCH($D14,'6. Patients'!$GI$9:$IF$9,0),ROWS('6. Patients'!DO$10:DO$107))),0)+
IFERROR(SUMPRODUCT('6. Patients'!CB$10:CB$107,OFFSET('6. Patients'!$IG$9,1,MATCH($D14,'6. Patients'!$IH$9:$JA$9,0),ROWS('6. Patients'!DO$10:DO$107))),0),
IFERROR(SUMPRODUCT('6. Patients'!CB$10:CB$107,OFFSET('6. Patients'!$JB$9,1,MATCH($D14,'6. Patients'!$JC$9:$KZ$9,0),ROWS('6. Patients'!DO$10:DO$107))),0)+
IFERROR(SUMPRODUCT('6. Patients'!CB$10:CB$107,OFFSET('6. Patients'!$LA$9,1,MATCH($D14,'6. Patients'!$LB$9:$LU$9,0),ROWS('6. Patients'!DO$10:DO$107))),0)+
IFERROR(SUMPRODUCT('6. Patients'!CB$10:CB$107,OFFSET('6. Patients'!$LV$9,1,MATCH($D14,'6. Patients'!$LW$9:$NT$9,0),ROWS('6. Patients'!DO$10:DO$107))),0)+
IFERROR(SUMPRODUCT('6. Patients'!CB$10:CB$107,OFFSET('6. Patients'!$NU$9,1,MATCH($D14,'6. Patients'!$NV$9:$OO$9,0),ROWS('6. Patients'!DO$10:DO$107))),0),
IFERROR(SUMPRODUCT('6. Patients'!CB$10:CB$107,OFFSET('6. Patients'!$OP$9,1,MATCH($D14,'6. Patients'!$OQ$9:$QN$9,0),ROWS('6. Patients'!DO$10:DO$107))),0)+
IFERROR(SUMPRODUCT('6. Patients'!CB$10:CB$107,OFFSET('6. Patients'!$QO$9,1,MATCH($D14,'6. Patients'!$QP$9:$RI$9,0),ROWS('6. Patients'!DO$10:DO$107))),0)+
IFERROR(SUMPRODUCT('6. Patients'!CB$10:CB$107,OFFSET('6. Patients'!$RJ$9,1,MATCH($D14,'6. Patients'!$RK$9:$TH$9,0),ROWS('6. Patients'!DO$10:DO$107))),0)+
IFERROR(SUMPRODUCT('6. Patients'!CB$10:CB$107,OFFSET('6. Patients'!$TI$9,1,MATCH($D14,'6. Patients'!$TJ$9:$UC$9,0),ROWS('6. Patients'!DO$10:DO$107))),0))+
IFERROR(VLOOKUP($D14,$H$116:$L$146,COLUMNS($H$115:$J$115)-1+I$7,0)*$E14*$F14*'1. General Inputs'!$J$25,0),0),0)</f>
        <v>0</v>
      </c>
      <c r="J14" s="775">
        <f ca="1">ROUNDUP(IFERROR($F14*$E14*CHOOSE(J$7,
IFERROR(SUMPRODUCT('6. Patients'!CC$10:CC$107,OFFSET('6. Patients'!$DN$9,1,MATCH($D14,'6. Patients'!$DO$9:$FL$9,0),ROWS('6. Patients'!DP$10:DP$107))),0)+
IFERROR(SUMPRODUCT('6. Patients'!CC$10:CC$107,OFFSET('6. Patients'!$FM$9,1,MATCH($D14,'6. Patients'!$FN$9:$GG$9,0),ROWS('6. Patients'!DP$10:DP$107))),0)+
IFERROR(SUMPRODUCT('6. Patients'!CC$10:CC$107,OFFSET('6. Patients'!$GH$9,1,MATCH($D14,'6. Patients'!$GI$9:$IF$9,0),ROWS('6. Patients'!DP$10:DP$107))),0)+
IFERROR(SUMPRODUCT('6. Patients'!CC$10:CC$107,OFFSET('6. Patients'!$IG$9,1,MATCH($D14,'6. Patients'!$IH$9:$JA$9,0),ROWS('6. Patients'!DP$10:DP$107))),0),
IFERROR(SUMPRODUCT('6. Patients'!CC$10:CC$107,OFFSET('6. Patients'!$JB$9,1,MATCH($D14,'6. Patients'!$JC$9:$KZ$9,0),ROWS('6. Patients'!DP$10:DP$107))),0)+
IFERROR(SUMPRODUCT('6. Patients'!CC$10:CC$107,OFFSET('6. Patients'!$LA$9,1,MATCH($D14,'6. Patients'!$LB$9:$LU$9,0),ROWS('6. Patients'!DP$10:DP$107))),0)+
IFERROR(SUMPRODUCT('6. Patients'!CC$10:CC$107,OFFSET('6. Patients'!$LV$9,1,MATCH($D14,'6. Patients'!$LW$9:$NT$9,0),ROWS('6. Patients'!DP$10:DP$107))),0)+
IFERROR(SUMPRODUCT('6. Patients'!CC$10:CC$107,OFFSET('6. Patients'!$NU$9,1,MATCH($D14,'6. Patients'!$NV$9:$OO$9,0),ROWS('6. Patients'!DP$10:DP$107))),0),
IFERROR(SUMPRODUCT('6. Patients'!CC$10:CC$107,OFFSET('6. Patients'!$OP$9,1,MATCH($D14,'6. Patients'!$OQ$9:$QN$9,0),ROWS('6. Patients'!DP$10:DP$107))),0)+
IFERROR(SUMPRODUCT('6. Patients'!CC$10:CC$107,OFFSET('6. Patients'!$QO$9,1,MATCH($D14,'6. Patients'!$QP$9:$RI$9,0),ROWS('6. Patients'!DP$10:DP$107))),0)+
IFERROR(SUMPRODUCT('6. Patients'!CC$10:CC$107,OFFSET('6. Patients'!$RJ$9,1,MATCH($D14,'6. Patients'!$RK$9:$TH$9,0),ROWS('6. Patients'!DP$10:DP$107))),0)+
IFERROR(SUMPRODUCT('6. Patients'!CC$10:CC$107,OFFSET('6. Patients'!$TI$9,1,MATCH($D14,'6. Patients'!$TJ$9:$UC$9,0),ROWS('6. Patients'!DP$10:DP$107))),0))+
IFERROR(VLOOKUP($D14,$H$116:$L$146,COLUMNS($H$115:$J$115)-1+J$7,0)*$E14*$F14*'1. General Inputs'!$J$25,0),0),0)</f>
        <v>0</v>
      </c>
      <c r="K14" s="775">
        <f ca="1">ROUNDUP(IFERROR($F14*$E14*CHOOSE(K$7,
IFERROR(SUMPRODUCT('6. Patients'!CD$10:CD$107,OFFSET('6. Patients'!$DN$9,1,MATCH($D14,'6. Patients'!$DO$9:$FL$9,0),ROWS('6. Patients'!DQ$10:DQ$107))),0)+
IFERROR(SUMPRODUCT('6. Patients'!CD$10:CD$107,OFFSET('6. Patients'!$FM$9,1,MATCH($D14,'6. Patients'!$FN$9:$GG$9,0),ROWS('6. Patients'!DQ$10:DQ$107))),0)+
IFERROR(SUMPRODUCT('6. Patients'!CD$10:CD$107,OFFSET('6. Patients'!$GH$9,1,MATCH($D14,'6. Patients'!$GI$9:$IF$9,0),ROWS('6. Patients'!DQ$10:DQ$107))),0)+
IFERROR(SUMPRODUCT('6. Patients'!CD$10:CD$107,OFFSET('6. Patients'!$IG$9,1,MATCH($D14,'6. Patients'!$IH$9:$JA$9,0),ROWS('6. Patients'!DQ$10:DQ$107))),0),
IFERROR(SUMPRODUCT('6. Patients'!CD$10:CD$107,OFFSET('6. Patients'!$JB$9,1,MATCH($D14,'6. Patients'!$JC$9:$KZ$9,0),ROWS('6. Patients'!DQ$10:DQ$107))),0)+
IFERROR(SUMPRODUCT('6. Patients'!CD$10:CD$107,OFFSET('6. Patients'!$LA$9,1,MATCH($D14,'6. Patients'!$LB$9:$LU$9,0),ROWS('6. Patients'!DQ$10:DQ$107))),0)+
IFERROR(SUMPRODUCT('6. Patients'!CD$10:CD$107,OFFSET('6. Patients'!$LV$9,1,MATCH($D14,'6. Patients'!$LW$9:$NT$9,0),ROWS('6. Patients'!DQ$10:DQ$107))),0)+
IFERROR(SUMPRODUCT('6. Patients'!CD$10:CD$107,OFFSET('6. Patients'!$NU$9,1,MATCH($D14,'6. Patients'!$NV$9:$OO$9,0),ROWS('6. Patients'!DQ$10:DQ$107))),0),
IFERROR(SUMPRODUCT('6. Patients'!CD$10:CD$107,OFFSET('6. Patients'!$OP$9,1,MATCH($D14,'6. Patients'!$OQ$9:$QN$9,0),ROWS('6. Patients'!DQ$10:DQ$107))),0)+
IFERROR(SUMPRODUCT('6. Patients'!CD$10:CD$107,OFFSET('6. Patients'!$QO$9,1,MATCH($D14,'6. Patients'!$QP$9:$RI$9,0),ROWS('6. Patients'!DQ$10:DQ$107))),0)+
IFERROR(SUMPRODUCT('6. Patients'!CD$10:CD$107,OFFSET('6. Patients'!$RJ$9,1,MATCH($D14,'6. Patients'!$RK$9:$TH$9,0),ROWS('6. Patients'!DQ$10:DQ$107))),0)+
IFERROR(SUMPRODUCT('6. Patients'!CD$10:CD$107,OFFSET('6. Patients'!$TI$9,1,MATCH($D14,'6. Patients'!$TJ$9:$UC$9,0),ROWS('6. Patients'!DQ$10:DQ$107))),0))+
IFERROR(VLOOKUP($D14,$H$116:$L$146,COLUMNS($H$115:$J$115)-1+K$7,0)*$E14*$F14*'1. General Inputs'!$J$25,0),0),0)</f>
        <v>0</v>
      </c>
      <c r="L14" s="775">
        <f ca="1">ROUNDUP(IFERROR($F14*$E14*CHOOSE(L$7,
IFERROR(SUMPRODUCT('6. Patients'!CE$10:CE$107,OFFSET('6. Patients'!$DN$9,1,MATCH($D14,'6. Patients'!$DO$9:$FL$9,0),ROWS('6. Patients'!DR$10:DR$107))),0)+
IFERROR(SUMPRODUCT('6. Patients'!CE$10:CE$107,OFFSET('6. Patients'!$FM$9,1,MATCH($D14,'6. Patients'!$FN$9:$GG$9,0),ROWS('6. Patients'!DR$10:DR$107))),0)+
IFERROR(SUMPRODUCT('6. Patients'!CE$10:CE$107,OFFSET('6. Patients'!$GH$9,1,MATCH($D14,'6. Patients'!$GI$9:$IF$9,0),ROWS('6. Patients'!DR$10:DR$107))),0)+
IFERROR(SUMPRODUCT('6. Patients'!CE$10:CE$107,OFFSET('6. Patients'!$IG$9,1,MATCH($D14,'6. Patients'!$IH$9:$JA$9,0),ROWS('6. Patients'!DR$10:DR$107))),0),
IFERROR(SUMPRODUCT('6. Patients'!CE$10:CE$107,OFFSET('6. Patients'!$JB$9,1,MATCH($D14,'6. Patients'!$JC$9:$KZ$9,0),ROWS('6. Patients'!DR$10:DR$107))),0)+
IFERROR(SUMPRODUCT('6. Patients'!CE$10:CE$107,OFFSET('6. Patients'!$LA$9,1,MATCH($D14,'6. Patients'!$LB$9:$LU$9,0),ROWS('6. Patients'!DR$10:DR$107))),0)+
IFERROR(SUMPRODUCT('6. Patients'!CE$10:CE$107,OFFSET('6. Patients'!$LV$9,1,MATCH($D14,'6. Patients'!$LW$9:$NT$9,0),ROWS('6. Patients'!DR$10:DR$107))),0)+
IFERROR(SUMPRODUCT('6. Patients'!CE$10:CE$107,OFFSET('6. Patients'!$NU$9,1,MATCH($D14,'6. Patients'!$NV$9:$OO$9,0),ROWS('6. Patients'!DR$10:DR$107))),0),
IFERROR(SUMPRODUCT('6. Patients'!CE$10:CE$107,OFFSET('6. Patients'!$OP$9,1,MATCH($D14,'6. Patients'!$OQ$9:$QN$9,0),ROWS('6. Patients'!DR$10:DR$107))),0)+
IFERROR(SUMPRODUCT('6. Patients'!CE$10:CE$107,OFFSET('6. Patients'!$QO$9,1,MATCH($D14,'6. Patients'!$QP$9:$RI$9,0),ROWS('6. Patients'!DR$10:DR$107))),0)+
IFERROR(SUMPRODUCT('6. Patients'!CE$10:CE$107,OFFSET('6. Patients'!$RJ$9,1,MATCH($D14,'6. Patients'!$RK$9:$TH$9,0),ROWS('6. Patients'!DR$10:DR$107))),0)+
IFERROR(SUMPRODUCT('6. Patients'!CE$10:CE$107,OFFSET('6. Patients'!$TI$9,1,MATCH($D14,'6. Patients'!$TJ$9:$UC$9,0),ROWS('6. Patients'!DR$10:DR$107))),0))+
IFERROR(VLOOKUP($D14,$H$116:$L$146,COLUMNS($H$115:$J$115)-1+L$7,0)*$E14*$F14*'1. General Inputs'!$J$25,0),0),0)</f>
        <v>0</v>
      </c>
      <c r="M14" s="775">
        <f ca="1">ROUNDUP(IFERROR($F14*$E14*CHOOSE(M$7,
IFERROR(SUMPRODUCT('6. Patients'!CF$10:CF$107,OFFSET('6. Patients'!$DN$9,1,MATCH($D14,'6. Patients'!$DO$9:$FL$9,0),ROWS('6. Patients'!DS$10:DS$107))),0)+
IFERROR(SUMPRODUCT('6. Patients'!CF$10:CF$107,OFFSET('6. Patients'!$FM$9,1,MATCH($D14,'6. Patients'!$FN$9:$GG$9,0),ROWS('6. Patients'!DS$10:DS$107))),0)+
IFERROR(SUMPRODUCT('6. Patients'!CF$10:CF$107,OFFSET('6. Patients'!$GH$9,1,MATCH($D14,'6. Patients'!$GI$9:$IF$9,0),ROWS('6. Patients'!DS$10:DS$107))),0)+
IFERROR(SUMPRODUCT('6. Patients'!CF$10:CF$107,OFFSET('6. Patients'!$IG$9,1,MATCH($D14,'6. Patients'!$IH$9:$JA$9,0),ROWS('6. Patients'!DS$10:DS$107))),0),
IFERROR(SUMPRODUCT('6. Patients'!CF$10:CF$107,OFFSET('6. Patients'!$JB$9,1,MATCH($D14,'6. Patients'!$JC$9:$KZ$9,0),ROWS('6. Patients'!DS$10:DS$107))),0)+
IFERROR(SUMPRODUCT('6. Patients'!CF$10:CF$107,OFFSET('6. Patients'!$LA$9,1,MATCH($D14,'6. Patients'!$LB$9:$LU$9,0),ROWS('6. Patients'!DS$10:DS$107))),0)+
IFERROR(SUMPRODUCT('6. Patients'!CF$10:CF$107,OFFSET('6. Patients'!$LV$9,1,MATCH($D14,'6. Patients'!$LW$9:$NT$9,0),ROWS('6. Patients'!DS$10:DS$107))),0)+
IFERROR(SUMPRODUCT('6. Patients'!CF$10:CF$107,OFFSET('6. Patients'!$NU$9,1,MATCH($D14,'6. Patients'!$NV$9:$OO$9,0),ROWS('6. Patients'!DS$10:DS$107))),0),
IFERROR(SUMPRODUCT('6. Patients'!CF$10:CF$107,OFFSET('6. Patients'!$OP$9,1,MATCH($D14,'6. Patients'!$OQ$9:$QN$9,0),ROWS('6. Patients'!DS$10:DS$107))),0)+
IFERROR(SUMPRODUCT('6. Patients'!CF$10:CF$107,OFFSET('6. Patients'!$QO$9,1,MATCH($D14,'6. Patients'!$QP$9:$RI$9,0),ROWS('6. Patients'!DS$10:DS$107))),0)+
IFERROR(SUMPRODUCT('6. Patients'!CF$10:CF$107,OFFSET('6. Patients'!$RJ$9,1,MATCH($D14,'6. Patients'!$RK$9:$TH$9,0),ROWS('6. Patients'!DS$10:DS$107))),0)+
IFERROR(SUMPRODUCT('6. Patients'!CF$10:CF$107,OFFSET('6. Patients'!$TI$9,1,MATCH($D14,'6. Patients'!$TJ$9:$UC$9,0),ROWS('6. Patients'!DS$10:DS$107))),0))+
IFERROR(VLOOKUP($D14,$H$116:$L$146,COLUMNS($H$115:$J$115)-1+M$7,0)*$E14*$F14*'1. General Inputs'!$J$25,0),0),0)</f>
        <v>0</v>
      </c>
      <c r="N14" s="775">
        <f ca="1">ROUNDUP(IFERROR($F14*$E14*CHOOSE(N$7,
IFERROR(SUMPRODUCT('6. Patients'!CG$10:CG$107,OFFSET('6. Patients'!$DN$9,1,MATCH($D14,'6. Patients'!$DO$9:$FL$9,0),ROWS('6. Patients'!DT$10:DT$107))),0)+
IFERROR(SUMPRODUCT('6. Patients'!CG$10:CG$107,OFFSET('6. Patients'!$FM$9,1,MATCH($D14,'6. Patients'!$FN$9:$GG$9,0),ROWS('6. Patients'!DT$10:DT$107))),0)+
IFERROR(SUMPRODUCT('6. Patients'!CG$10:CG$107,OFFSET('6. Patients'!$GH$9,1,MATCH($D14,'6. Patients'!$GI$9:$IF$9,0),ROWS('6. Patients'!DT$10:DT$107))),0)+
IFERROR(SUMPRODUCT('6. Patients'!CG$10:CG$107,OFFSET('6. Patients'!$IG$9,1,MATCH($D14,'6. Patients'!$IH$9:$JA$9,0),ROWS('6. Patients'!DT$10:DT$107))),0),
IFERROR(SUMPRODUCT('6. Patients'!CG$10:CG$107,OFFSET('6. Patients'!$JB$9,1,MATCH($D14,'6. Patients'!$JC$9:$KZ$9,0),ROWS('6. Patients'!DT$10:DT$107))),0)+
IFERROR(SUMPRODUCT('6. Patients'!CG$10:CG$107,OFFSET('6. Patients'!$LA$9,1,MATCH($D14,'6. Patients'!$LB$9:$LU$9,0),ROWS('6. Patients'!DT$10:DT$107))),0)+
IFERROR(SUMPRODUCT('6. Patients'!CG$10:CG$107,OFFSET('6. Patients'!$LV$9,1,MATCH($D14,'6. Patients'!$LW$9:$NT$9,0),ROWS('6. Patients'!DT$10:DT$107))),0)+
IFERROR(SUMPRODUCT('6. Patients'!CG$10:CG$107,OFFSET('6. Patients'!$NU$9,1,MATCH($D14,'6. Patients'!$NV$9:$OO$9,0),ROWS('6. Patients'!DT$10:DT$107))),0),
IFERROR(SUMPRODUCT('6. Patients'!CG$10:CG$107,OFFSET('6. Patients'!$OP$9,1,MATCH($D14,'6. Patients'!$OQ$9:$QN$9,0),ROWS('6. Patients'!DT$10:DT$107))),0)+
IFERROR(SUMPRODUCT('6. Patients'!CG$10:CG$107,OFFSET('6. Patients'!$QO$9,1,MATCH($D14,'6. Patients'!$QP$9:$RI$9,0),ROWS('6. Patients'!DT$10:DT$107))),0)+
IFERROR(SUMPRODUCT('6. Patients'!CG$10:CG$107,OFFSET('6. Patients'!$RJ$9,1,MATCH($D14,'6. Patients'!$RK$9:$TH$9,0),ROWS('6. Patients'!DT$10:DT$107))),0)+
IFERROR(SUMPRODUCT('6. Patients'!CG$10:CG$107,OFFSET('6. Patients'!$TI$9,1,MATCH($D14,'6. Patients'!$TJ$9:$UC$9,0),ROWS('6. Patients'!DT$10:DT$107))),0))+
IFERROR(VLOOKUP($D14,$H$116:$L$146,COLUMNS($H$115:$J$115)-1+N$7,0)*$E14*$F14*'1. General Inputs'!$J$25,0),0),0)</f>
        <v>0</v>
      </c>
      <c r="O14" s="775">
        <f ca="1">ROUNDUP(IFERROR($F14*$E14*CHOOSE(O$7,
IFERROR(SUMPRODUCT('6. Patients'!CH$10:CH$107,OFFSET('6. Patients'!$DN$9,1,MATCH($D14,'6. Patients'!$DO$9:$FL$9,0),ROWS('6. Patients'!DU$10:DU$107))),0)+
IFERROR(SUMPRODUCT('6. Patients'!CH$10:CH$107,OFFSET('6. Patients'!$FM$9,1,MATCH($D14,'6. Patients'!$FN$9:$GG$9,0),ROWS('6. Patients'!DU$10:DU$107))),0)+
IFERROR(SUMPRODUCT('6. Patients'!CH$10:CH$107,OFFSET('6. Patients'!$GH$9,1,MATCH($D14,'6. Patients'!$GI$9:$IF$9,0),ROWS('6. Patients'!DU$10:DU$107))),0)+
IFERROR(SUMPRODUCT('6. Patients'!CH$10:CH$107,OFFSET('6. Patients'!$IG$9,1,MATCH($D14,'6. Patients'!$IH$9:$JA$9,0),ROWS('6. Patients'!DU$10:DU$107))),0),
IFERROR(SUMPRODUCT('6. Patients'!CH$10:CH$107,OFFSET('6. Patients'!$JB$9,1,MATCH($D14,'6. Patients'!$JC$9:$KZ$9,0),ROWS('6. Patients'!DU$10:DU$107))),0)+
IFERROR(SUMPRODUCT('6. Patients'!CH$10:CH$107,OFFSET('6. Patients'!$LA$9,1,MATCH($D14,'6. Patients'!$LB$9:$LU$9,0),ROWS('6. Patients'!DU$10:DU$107))),0)+
IFERROR(SUMPRODUCT('6. Patients'!CH$10:CH$107,OFFSET('6. Patients'!$LV$9,1,MATCH($D14,'6. Patients'!$LW$9:$NT$9,0),ROWS('6. Patients'!DU$10:DU$107))),0)+
IFERROR(SUMPRODUCT('6. Patients'!CH$10:CH$107,OFFSET('6. Patients'!$NU$9,1,MATCH($D14,'6. Patients'!$NV$9:$OO$9,0),ROWS('6. Patients'!DU$10:DU$107))),0),
IFERROR(SUMPRODUCT('6. Patients'!CH$10:CH$107,OFFSET('6. Patients'!$OP$9,1,MATCH($D14,'6. Patients'!$OQ$9:$QN$9,0),ROWS('6. Patients'!DU$10:DU$107))),0)+
IFERROR(SUMPRODUCT('6. Patients'!CH$10:CH$107,OFFSET('6. Patients'!$QO$9,1,MATCH($D14,'6. Patients'!$QP$9:$RI$9,0),ROWS('6. Patients'!DU$10:DU$107))),0)+
IFERROR(SUMPRODUCT('6. Patients'!CH$10:CH$107,OFFSET('6. Patients'!$RJ$9,1,MATCH($D14,'6. Patients'!$RK$9:$TH$9,0),ROWS('6. Patients'!DU$10:DU$107))),0)+
IFERROR(SUMPRODUCT('6. Patients'!CH$10:CH$107,OFFSET('6. Patients'!$TI$9,1,MATCH($D14,'6. Patients'!$TJ$9:$UC$9,0),ROWS('6. Patients'!DU$10:DU$107))),0))+
IFERROR(VLOOKUP($D14,$H$116:$L$146,COLUMNS($H$115:$J$115)-1+O$7,0)*$E14*$F14*'1. General Inputs'!$J$25,0),0),0)</f>
        <v>0</v>
      </c>
      <c r="P14" s="775">
        <f ca="1">ROUNDUP(IFERROR($F14*$E14*CHOOSE(P$7,
IFERROR(SUMPRODUCT('6. Patients'!CI$10:CI$107,OFFSET('6. Patients'!$DN$9,1,MATCH($D14,'6. Patients'!$DO$9:$FL$9,0),ROWS('6. Patients'!DV$10:DV$107))),0)+
IFERROR(SUMPRODUCT('6. Patients'!CI$10:CI$107,OFFSET('6. Patients'!$FM$9,1,MATCH($D14,'6. Patients'!$FN$9:$GG$9,0),ROWS('6. Patients'!DV$10:DV$107))),0)+
IFERROR(SUMPRODUCT('6. Patients'!CI$10:CI$107,OFFSET('6. Patients'!$GH$9,1,MATCH($D14,'6. Patients'!$GI$9:$IF$9,0),ROWS('6. Patients'!DV$10:DV$107))),0)+
IFERROR(SUMPRODUCT('6. Patients'!CI$10:CI$107,OFFSET('6. Patients'!$IG$9,1,MATCH($D14,'6. Patients'!$IH$9:$JA$9,0),ROWS('6. Patients'!DV$10:DV$107))),0),
IFERROR(SUMPRODUCT('6. Patients'!CI$10:CI$107,OFFSET('6. Patients'!$JB$9,1,MATCH($D14,'6. Patients'!$JC$9:$KZ$9,0),ROWS('6. Patients'!DV$10:DV$107))),0)+
IFERROR(SUMPRODUCT('6. Patients'!CI$10:CI$107,OFFSET('6. Patients'!$LA$9,1,MATCH($D14,'6. Patients'!$LB$9:$LU$9,0),ROWS('6. Patients'!DV$10:DV$107))),0)+
IFERROR(SUMPRODUCT('6. Patients'!CI$10:CI$107,OFFSET('6. Patients'!$LV$9,1,MATCH($D14,'6. Patients'!$LW$9:$NT$9,0),ROWS('6. Patients'!DV$10:DV$107))),0)+
IFERROR(SUMPRODUCT('6. Patients'!CI$10:CI$107,OFFSET('6. Patients'!$NU$9,1,MATCH($D14,'6. Patients'!$NV$9:$OO$9,0),ROWS('6. Patients'!DV$10:DV$107))),0),
IFERROR(SUMPRODUCT('6. Patients'!CI$10:CI$107,OFFSET('6. Patients'!$OP$9,1,MATCH($D14,'6. Patients'!$OQ$9:$QN$9,0),ROWS('6. Patients'!DV$10:DV$107))),0)+
IFERROR(SUMPRODUCT('6. Patients'!CI$10:CI$107,OFFSET('6. Patients'!$QO$9,1,MATCH($D14,'6. Patients'!$QP$9:$RI$9,0),ROWS('6. Patients'!DV$10:DV$107))),0)+
IFERROR(SUMPRODUCT('6. Patients'!CI$10:CI$107,OFFSET('6. Patients'!$RJ$9,1,MATCH($D14,'6. Patients'!$RK$9:$TH$9,0),ROWS('6. Patients'!DV$10:DV$107))),0)+
IFERROR(SUMPRODUCT('6. Patients'!CI$10:CI$107,OFFSET('6. Patients'!$TI$9,1,MATCH($D14,'6. Patients'!$TJ$9:$UC$9,0),ROWS('6. Patients'!DV$10:DV$107))),0))+
IFERROR(VLOOKUP($D14,$H$116:$L$146,COLUMNS($H$115:$J$115)-1+P$7,0)*$E14*$F14*'1. General Inputs'!$J$25,0),0),0)</f>
        <v>0</v>
      </c>
      <c r="Q14" s="775">
        <f ca="1">ROUNDUP(IFERROR($F14*$E14*CHOOSE(Q$7,
IFERROR(SUMPRODUCT('6. Patients'!CJ$10:CJ$107,OFFSET('6. Patients'!$DN$9,1,MATCH($D14,'6. Patients'!$DO$9:$FL$9,0),ROWS('6. Patients'!DW$10:DW$107))),0)+
IFERROR(SUMPRODUCT('6. Patients'!CJ$10:CJ$107,OFFSET('6. Patients'!$FM$9,1,MATCH($D14,'6. Patients'!$FN$9:$GG$9,0),ROWS('6. Patients'!DW$10:DW$107))),0)+
IFERROR(SUMPRODUCT('6. Patients'!CJ$10:CJ$107,OFFSET('6. Patients'!$GH$9,1,MATCH($D14,'6. Patients'!$GI$9:$IF$9,0),ROWS('6. Patients'!DW$10:DW$107))),0)+
IFERROR(SUMPRODUCT('6. Patients'!CJ$10:CJ$107,OFFSET('6. Patients'!$IG$9,1,MATCH($D14,'6. Patients'!$IH$9:$JA$9,0),ROWS('6. Patients'!DW$10:DW$107))),0),
IFERROR(SUMPRODUCT('6. Patients'!CJ$10:CJ$107,OFFSET('6. Patients'!$JB$9,1,MATCH($D14,'6. Patients'!$JC$9:$KZ$9,0),ROWS('6. Patients'!DW$10:DW$107))),0)+
IFERROR(SUMPRODUCT('6. Patients'!CJ$10:CJ$107,OFFSET('6. Patients'!$LA$9,1,MATCH($D14,'6. Patients'!$LB$9:$LU$9,0),ROWS('6. Patients'!DW$10:DW$107))),0)+
IFERROR(SUMPRODUCT('6. Patients'!CJ$10:CJ$107,OFFSET('6. Patients'!$LV$9,1,MATCH($D14,'6. Patients'!$LW$9:$NT$9,0),ROWS('6. Patients'!DW$10:DW$107))),0)+
IFERROR(SUMPRODUCT('6. Patients'!CJ$10:CJ$107,OFFSET('6. Patients'!$NU$9,1,MATCH($D14,'6. Patients'!$NV$9:$OO$9,0),ROWS('6. Patients'!DW$10:DW$107))),0),
IFERROR(SUMPRODUCT('6. Patients'!CJ$10:CJ$107,OFFSET('6. Patients'!$OP$9,1,MATCH($D14,'6. Patients'!$OQ$9:$QN$9,0),ROWS('6. Patients'!DW$10:DW$107))),0)+
IFERROR(SUMPRODUCT('6. Patients'!CJ$10:CJ$107,OFFSET('6. Patients'!$QO$9,1,MATCH($D14,'6. Patients'!$QP$9:$RI$9,0),ROWS('6. Patients'!DW$10:DW$107))),0)+
IFERROR(SUMPRODUCT('6. Patients'!CJ$10:CJ$107,OFFSET('6. Patients'!$RJ$9,1,MATCH($D14,'6. Patients'!$RK$9:$TH$9,0),ROWS('6. Patients'!DW$10:DW$107))),0)+
IFERROR(SUMPRODUCT('6. Patients'!CJ$10:CJ$107,OFFSET('6. Patients'!$TI$9,1,MATCH($D14,'6. Patients'!$TJ$9:$UC$9,0),ROWS('6. Patients'!DW$10:DW$107))),0))+
IFERROR(VLOOKUP($D14,$H$116:$L$146,COLUMNS($H$115:$J$115)-1+Q$7,0)*$E14*$F14*'1. General Inputs'!$J$25,0),0),0)</f>
        <v>0</v>
      </c>
      <c r="R14" s="775">
        <f ca="1">ROUNDUP(IFERROR($F14*$E14*CHOOSE(R$7,
IFERROR(SUMPRODUCT('6. Patients'!CK$10:CK$107,OFFSET('6. Patients'!$DN$9,1,MATCH($D14,'6. Patients'!$DO$9:$FL$9,0),ROWS('6. Patients'!DX$10:DX$107))),0)+
IFERROR(SUMPRODUCT('6. Patients'!CK$10:CK$107,OFFSET('6. Patients'!$FM$9,1,MATCH($D14,'6. Patients'!$FN$9:$GG$9,0),ROWS('6. Patients'!DX$10:DX$107))),0)+
IFERROR(SUMPRODUCT('6. Patients'!CK$10:CK$107,OFFSET('6. Patients'!$GH$9,1,MATCH($D14,'6. Patients'!$GI$9:$IF$9,0),ROWS('6. Patients'!DX$10:DX$107))),0)+
IFERROR(SUMPRODUCT('6. Patients'!CK$10:CK$107,OFFSET('6. Patients'!$IG$9,1,MATCH($D14,'6. Patients'!$IH$9:$JA$9,0),ROWS('6. Patients'!DX$10:DX$107))),0),
IFERROR(SUMPRODUCT('6. Patients'!CK$10:CK$107,OFFSET('6. Patients'!$JB$9,1,MATCH($D14,'6. Patients'!$JC$9:$KZ$9,0),ROWS('6. Patients'!DX$10:DX$107))),0)+
IFERROR(SUMPRODUCT('6. Patients'!CK$10:CK$107,OFFSET('6. Patients'!$LA$9,1,MATCH($D14,'6. Patients'!$LB$9:$LU$9,0),ROWS('6. Patients'!DX$10:DX$107))),0)+
IFERROR(SUMPRODUCT('6. Patients'!CK$10:CK$107,OFFSET('6. Patients'!$LV$9,1,MATCH($D14,'6. Patients'!$LW$9:$NT$9,0),ROWS('6. Patients'!DX$10:DX$107))),0)+
IFERROR(SUMPRODUCT('6. Patients'!CK$10:CK$107,OFFSET('6. Patients'!$NU$9,1,MATCH($D14,'6. Patients'!$NV$9:$OO$9,0),ROWS('6. Patients'!DX$10:DX$107))),0),
IFERROR(SUMPRODUCT('6. Patients'!CK$10:CK$107,OFFSET('6. Patients'!$OP$9,1,MATCH($D14,'6. Patients'!$OQ$9:$QN$9,0),ROWS('6. Patients'!DX$10:DX$107))),0)+
IFERROR(SUMPRODUCT('6. Patients'!CK$10:CK$107,OFFSET('6. Patients'!$QO$9,1,MATCH($D14,'6. Patients'!$QP$9:$RI$9,0),ROWS('6. Patients'!DX$10:DX$107))),0)+
IFERROR(SUMPRODUCT('6. Patients'!CK$10:CK$107,OFFSET('6. Patients'!$RJ$9,1,MATCH($D14,'6. Patients'!$RK$9:$TH$9,0),ROWS('6. Patients'!DX$10:DX$107))),0)+
IFERROR(SUMPRODUCT('6. Patients'!CK$10:CK$107,OFFSET('6. Patients'!$TI$9,1,MATCH($D14,'6. Patients'!$TJ$9:$UC$9,0),ROWS('6. Patients'!DX$10:DX$107))),0))+
IFERROR(VLOOKUP($D14,$H$116:$L$146,COLUMNS($H$115:$J$115)-1+R$7,0)*$E14*$F14*'1. General Inputs'!$J$25,0),0),0)</f>
        <v>0</v>
      </c>
      <c r="S14" s="775">
        <f ca="1">ROUNDUP(IFERROR($F14*$E14*CHOOSE(S$7,
IFERROR(SUMPRODUCT('6. Patients'!CL$10:CL$107,OFFSET('6. Patients'!$DN$9,1,MATCH($D14,'6. Patients'!$DO$9:$FL$9,0),ROWS('6. Patients'!DY$10:DY$107))),0)+
IFERROR(SUMPRODUCT('6. Patients'!CL$10:CL$107,OFFSET('6. Patients'!$FM$9,1,MATCH($D14,'6. Patients'!$FN$9:$GG$9,0),ROWS('6. Patients'!DY$10:DY$107))),0)+
IFERROR(SUMPRODUCT('6. Patients'!CL$10:CL$107,OFFSET('6. Patients'!$GH$9,1,MATCH($D14,'6. Patients'!$GI$9:$IF$9,0),ROWS('6. Patients'!DY$10:DY$107))),0)+
IFERROR(SUMPRODUCT('6. Patients'!CL$10:CL$107,OFFSET('6. Patients'!$IG$9,1,MATCH($D14,'6. Patients'!$IH$9:$JA$9,0),ROWS('6. Patients'!DY$10:DY$107))),0),
IFERROR(SUMPRODUCT('6. Patients'!CL$10:CL$107,OFFSET('6. Patients'!$JB$9,1,MATCH($D14,'6. Patients'!$JC$9:$KZ$9,0),ROWS('6. Patients'!DY$10:DY$107))),0)+
IFERROR(SUMPRODUCT('6. Patients'!CL$10:CL$107,OFFSET('6. Patients'!$LA$9,1,MATCH($D14,'6. Patients'!$LB$9:$LU$9,0),ROWS('6. Patients'!DY$10:DY$107))),0)+
IFERROR(SUMPRODUCT('6. Patients'!CL$10:CL$107,OFFSET('6. Patients'!$LV$9,1,MATCH($D14,'6. Patients'!$LW$9:$NT$9,0),ROWS('6. Patients'!DY$10:DY$107))),0)+
IFERROR(SUMPRODUCT('6. Patients'!CL$10:CL$107,OFFSET('6. Patients'!$NU$9,1,MATCH($D14,'6. Patients'!$NV$9:$OO$9,0),ROWS('6. Patients'!DY$10:DY$107))),0),
IFERROR(SUMPRODUCT('6. Patients'!CL$10:CL$107,OFFSET('6. Patients'!$OP$9,1,MATCH($D14,'6. Patients'!$OQ$9:$QN$9,0),ROWS('6. Patients'!DY$10:DY$107))),0)+
IFERROR(SUMPRODUCT('6. Patients'!CL$10:CL$107,OFFSET('6. Patients'!$QO$9,1,MATCH($D14,'6. Patients'!$QP$9:$RI$9,0),ROWS('6. Patients'!DY$10:DY$107))),0)+
IFERROR(SUMPRODUCT('6. Patients'!CL$10:CL$107,OFFSET('6. Patients'!$RJ$9,1,MATCH($D14,'6. Patients'!$RK$9:$TH$9,0),ROWS('6. Patients'!DY$10:DY$107))),0)+
IFERROR(SUMPRODUCT('6. Patients'!CL$10:CL$107,OFFSET('6. Patients'!$TI$9,1,MATCH($D14,'6. Patients'!$TJ$9:$UC$9,0),ROWS('6. Patients'!DY$10:DY$107))),0))+
IFERROR(VLOOKUP($D14,$H$116:$L$146,COLUMNS($H$115:$J$115)-1+S$7,0)*$E14*$F14*'1. General Inputs'!$J$25,0),0),0)</f>
        <v>0</v>
      </c>
      <c r="T14" s="775">
        <f ca="1">ROUNDUP(IFERROR($F14*$E14*CHOOSE(T$7,
IFERROR(SUMPRODUCT('6. Patients'!CM$10:CM$107,OFFSET('6. Patients'!$DN$9,1,MATCH($D14,'6. Patients'!$DO$9:$FL$9,0),ROWS('6. Patients'!DZ$10:DZ$107))),0)+
IFERROR(SUMPRODUCT('6. Patients'!CM$10:CM$107,OFFSET('6. Patients'!$FM$9,1,MATCH($D14,'6. Patients'!$FN$9:$GG$9,0),ROWS('6. Patients'!DZ$10:DZ$107))),0)+
IFERROR(SUMPRODUCT('6. Patients'!CM$10:CM$107,OFFSET('6. Patients'!$GH$9,1,MATCH($D14,'6. Patients'!$GI$9:$IF$9,0),ROWS('6. Patients'!DZ$10:DZ$107))),0)+
IFERROR(SUMPRODUCT('6. Patients'!CM$10:CM$107,OFFSET('6. Patients'!$IG$9,1,MATCH($D14,'6. Patients'!$IH$9:$JA$9,0),ROWS('6. Patients'!DZ$10:DZ$107))),0),
IFERROR(SUMPRODUCT('6. Patients'!CM$10:CM$107,OFFSET('6. Patients'!$JB$9,1,MATCH($D14,'6. Patients'!$JC$9:$KZ$9,0),ROWS('6. Patients'!DZ$10:DZ$107))),0)+
IFERROR(SUMPRODUCT('6. Patients'!CM$10:CM$107,OFFSET('6. Patients'!$LA$9,1,MATCH($D14,'6. Patients'!$LB$9:$LU$9,0),ROWS('6. Patients'!DZ$10:DZ$107))),0)+
IFERROR(SUMPRODUCT('6. Patients'!CM$10:CM$107,OFFSET('6. Patients'!$LV$9,1,MATCH($D14,'6. Patients'!$LW$9:$NT$9,0),ROWS('6. Patients'!DZ$10:DZ$107))),0)+
IFERROR(SUMPRODUCT('6. Patients'!CM$10:CM$107,OFFSET('6. Patients'!$NU$9,1,MATCH($D14,'6. Patients'!$NV$9:$OO$9,0),ROWS('6. Patients'!DZ$10:DZ$107))),0),
IFERROR(SUMPRODUCT('6. Patients'!CM$10:CM$107,OFFSET('6. Patients'!$OP$9,1,MATCH($D14,'6. Patients'!$OQ$9:$QN$9,0),ROWS('6. Patients'!DZ$10:DZ$107))),0)+
IFERROR(SUMPRODUCT('6. Patients'!CM$10:CM$107,OFFSET('6. Patients'!$QO$9,1,MATCH($D14,'6. Patients'!$QP$9:$RI$9,0),ROWS('6. Patients'!DZ$10:DZ$107))),0)+
IFERROR(SUMPRODUCT('6. Patients'!CM$10:CM$107,OFFSET('6. Patients'!$RJ$9,1,MATCH($D14,'6. Patients'!$RK$9:$TH$9,0),ROWS('6. Patients'!DZ$10:DZ$107))),0)+
IFERROR(SUMPRODUCT('6. Patients'!CM$10:CM$107,OFFSET('6. Patients'!$TI$9,1,MATCH($D14,'6. Patients'!$TJ$9:$UC$9,0),ROWS('6. Patients'!DZ$10:DZ$107))),0))+
IFERROR(VLOOKUP($D14,$H$116:$L$146,COLUMNS($H$115:$J$115)-1+T$7,0)*$E14*$F14*'1. General Inputs'!$J$25,0),0),0)</f>
        <v>0</v>
      </c>
      <c r="U14" s="775">
        <f ca="1">ROUNDUP(IFERROR($F14*$E14*CHOOSE(U$7,
IFERROR(SUMPRODUCT('6. Patients'!CN$10:CN$107,OFFSET('6. Patients'!$DN$9,1,MATCH($D14,'6. Patients'!$DO$9:$FL$9,0),ROWS('6. Patients'!EA$10:EA$107))),0)+
IFERROR(SUMPRODUCT('6. Patients'!CN$10:CN$107,OFFSET('6. Patients'!$FM$9,1,MATCH($D14,'6. Patients'!$FN$9:$GG$9,0),ROWS('6. Patients'!EA$10:EA$107))),0)+
IFERROR(SUMPRODUCT('6. Patients'!CN$10:CN$107,OFFSET('6. Patients'!$GH$9,1,MATCH($D14,'6. Patients'!$GI$9:$IF$9,0),ROWS('6. Patients'!EA$10:EA$107))),0)+
IFERROR(SUMPRODUCT('6. Patients'!CN$10:CN$107,OFFSET('6. Patients'!$IG$9,1,MATCH($D14,'6. Patients'!$IH$9:$JA$9,0),ROWS('6. Patients'!EA$10:EA$107))),0),
IFERROR(SUMPRODUCT('6. Patients'!CN$10:CN$107,OFFSET('6. Patients'!$JB$9,1,MATCH($D14,'6. Patients'!$JC$9:$KZ$9,0),ROWS('6. Patients'!EA$10:EA$107))),0)+
IFERROR(SUMPRODUCT('6. Patients'!CN$10:CN$107,OFFSET('6. Patients'!$LA$9,1,MATCH($D14,'6. Patients'!$LB$9:$LU$9,0),ROWS('6. Patients'!EA$10:EA$107))),0)+
IFERROR(SUMPRODUCT('6. Patients'!CN$10:CN$107,OFFSET('6. Patients'!$LV$9,1,MATCH($D14,'6. Patients'!$LW$9:$NT$9,0),ROWS('6. Patients'!EA$10:EA$107))),0)+
IFERROR(SUMPRODUCT('6. Patients'!CN$10:CN$107,OFFSET('6. Patients'!$NU$9,1,MATCH($D14,'6. Patients'!$NV$9:$OO$9,0),ROWS('6. Patients'!EA$10:EA$107))),0),
IFERROR(SUMPRODUCT('6. Patients'!CN$10:CN$107,OFFSET('6. Patients'!$OP$9,1,MATCH($D14,'6. Patients'!$OQ$9:$QN$9,0),ROWS('6. Patients'!EA$10:EA$107))),0)+
IFERROR(SUMPRODUCT('6. Patients'!CN$10:CN$107,OFFSET('6. Patients'!$QO$9,1,MATCH($D14,'6. Patients'!$QP$9:$RI$9,0),ROWS('6. Patients'!EA$10:EA$107))),0)+
IFERROR(SUMPRODUCT('6. Patients'!CN$10:CN$107,OFFSET('6. Patients'!$RJ$9,1,MATCH($D14,'6. Patients'!$RK$9:$TH$9,0),ROWS('6. Patients'!EA$10:EA$107))),0)+
IFERROR(SUMPRODUCT('6. Patients'!CN$10:CN$107,OFFSET('6. Patients'!$TI$9,1,MATCH($D14,'6. Patients'!$TJ$9:$UC$9,0),ROWS('6. Patients'!EA$10:EA$107))),0))+
IFERROR(VLOOKUP($D14,$H$116:$L$146,COLUMNS($H$115:$J$115)-1+U$7,0)*$E14*$F14*'1. General Inputs'!$J$25,0),0),0)</f>
        <v>0</v>
      </c>
      <c r="V14" s="775">
        <f ca="1">ROUNDUP(IFERROR($F14*$E14*CHOOSE(V$7,
IFERROR(SUMPRODUCT('6. Patients'!CO$10:CO$107,OFFSET('6. Patients'!$DN$9,1,MATCH($D14,'6. Patients'!$DO$9:$FL$9,0),ROWS('6. Patients'!EB$10:EB$107))),0)+
IFERROR(SUMPRODUCT('6. Patients'!CO$10:CO$107,OFFSET('6. Patients'!$FM$9,1,MATCH($D14,'6. Patients'!$FN$9:$GG$9,0),ROWS('6. Patients'!EB$10:EB$107))),0)+
IFERROR(SUMPRODUCT('6. Patients'!CO$10:CO$107,OFFSET('6. Patients'!$GH$9,1,MATCH($D14,'6. Patients'!$GI$9:$IF$9,0),ROWS('6. Patients'!EB$10:EB$107))),0)+
IFERROR(SUMPRODUCT('6. Patients'!CO$10:CO$107,OFFSET('6. Patients'!$IG$9,1,MATCH($D14,'6. Patients'!$IH$9:$JA$9,0),ROWS('6. Patients'!EB$10:EB$107))),0),
IFERROR(SUMPRODUCT('6. Patients'!CO$10:CO$107,OFFSET('6. Patients'!$JB$9,1,MATCH($D14,'6. Patients'!$JC$9:$KZ$9,0),ROWS('6. Patients'!EB$10:EB$107))),0)+
IFERROR(SUMPRODUCT('6. Patients'!CO$10:CO$107,OFFSET('6. Patients'!$LA$9,1,MATCH($D14,'6. Patients'!$LB$9:$LU$9,0),ROWS('6. Patients'!EB$10:EB$107))),0)+
IFERROR(SUMPRODUCT('6. Patients'!CO$10:CO$107,OFFSET('6. Patients'!$LV$9,1,MATCH($D14,'6. Patients'!$LW$9:$NT$9,0),ROWS('6. Patients'!EB$10:EB$107))),0)+
IFERROR(SUMPRODUCT('6. Patients'!CO$10:CO$107,OFFSET('6. Patients'!$NU$9,1,MATCH($D14,'6. Patients'!$NV$9:$OO$9,0),ROWS('6. Patients'!EB$10:EB$107))),0),
IFERROR(SUMPRODUCT('6. Patients'!CO$10:CO$107,OFFSET('6. Patients'!$OP$9,1,MATCH($D14,'6. Patients'!$OQ$9:$QN$9,0),ROWS('6. Patients'!EB$10:EB$107))),0)+
IFERROR(SUMPRODUCT('6. Patients'!CO$10:CO$107,OFFSET('6. Patients'!$QO$9,1,MATCH($D14,'6. Patients'!$QP$9:$RI$9,0),ROWS('6. Patients'!EB$10:EB$107))),0)+
IFERROR(SUMPRODUCT('6. Patients'!CO$10:CO$107,OFFSET('6. Patients'!$RJ$9,1,MATCH($D14,'6. Patients'!$RK$9:$TH$9,0),ROWS('6. Patients'!EB$10:EB$107))),0)+
IFERROR(SUMPRODUCT('6. Patients'!CO$10:CO$107,OFFSET('6. Patients'!$TI$9,1,MATCH($D14,'6. Patients'!$TJ$9:$UC$9,0),ROWS('6. Patients'!EB$10:EB$107))),0))+
IFERROR(VLOOKUP($D14,$H$116:$L$146,COLUMNS($H$115:$J$115)-1+V$7,0)*$E14*$F14*'1. General Inputs'!$J$25,0),0),0)</f>
        <v>0</v>
      </c>
      <c r="W14" s="775">
        <f ca="1">ROUNDUP(IFERROR($F14*$E14*CHOOSE(W$7,
IFERROR(SUMPRODUCT('6. Patients'!CP$10:CP$107,OFFSET('6. Patients'!$DN$9,1,MATCH($D14,'6. Patients'!$DO$9:$FL$9,0),ROWS('6. Patients'!EC$10:EC$107))),0)+
IFERROR(SUMPRODUCT('6. Patients'!CP$10:CP$107,OFFSET('6. Patients'!$FM$9,1,MATCH($D14,'6. Patients'!$FN$9:$GG$9,0),ROWS('6. Patients'!EC$10:EC$107))),0)+
IFERROR(SUMPRODUCT('6. Patients'!CP$10:CP$107,OFFSET('6. Patients'!$GH$9,1,MATCH($D14,'6. Patients'!$GI$9:$IF$9,0),ROWS('6. Patients'!EC$10:EC$107))),0)+
IFERROR(SUMPRODUCT('6. Patients'!CP$10:CP$107,OFFSET('6. Patients'!$IG$9,1,MATCH($D14,'6. Patients'!$IH$9:$JA$9,0),ROWS('6. Patients'!EC$10:EC$107))),0),
IFERROR(SUMPRODUCT('6. Patients'!CP$10:CP$107,OFFSET('6. Patients'!$JB$9,1,MATCH($D14,'6. Patients'!$JC$9:$KZ$9,0),ROWS('6. Patients'!EC$10:EC$107))),0)+
IFERROR(SUMPRODUCT('6. Patients'!CP$10:CP$107,OFFSET('6. Patients'!$LA$9,1,MATCH($D14,'6. Patients'!$LB$9:$LU$9,0),ROWS('6. Patients'!EC$10:EC$107))),0)+
IFERROR(SUMPRODUCT('6. Patients'!CP$10:CP$107,OFFSET('6. Patients'!$LV$9,1,MATCH($D14,'6. Patients'!$LW$9:$NT$9,0),ROWS('6. Patients'!EC$10:EC$107))),0)+
IFERROR(SUMPRODUCT('6. Patients'!CP$10:CP$107,OFFSET('6. Patients'!$NU$9,1,MATCH($D14,'6. Patients'!$NV$9:$OO$9,0),ROWS('6. Patients'!EC$10:EC$107))),0),
IFERROR(SUMPRODUCT('6. Patients'!CP$10:CP$107,OFFSET('6. Patients'!$OP$9,1,MATCH($D14,'6. Patients'!$OQ$9:$QN$9,0),ROWS('6. Patients'!EC$10:EC$107))),0)+
IFERROR(SUMPRODUCT('6. Patients'!CP$10:CP$107,OFFSET('6. Patients'!$QO$9,1,MATCH($D14,'6. Patients'!$QP$9:$RI$9,0),ROWS('6. Patients'!EC$10:EC$107))),0)+
IFERROR(SUMPRODUCT('6. Patients'!CP$10:CP$107,OFFSET('6. Patients'!$RJ$9,1,MATCH($D14,'6. Patients'!$RK$9:$TH$9,0),ROWS('6. Patients'!EC$10:EC$107))),0)+
IFERROR(SUMPRODUCT('6. Patients'!CP$10:CP$107,OFFSET('6. Patients'!$TI$9,1,MATCH($D14,'6. Patients'!$TJ$9:$UC$9,0),ROWS('6. Patients'!EC$10:EC$107))),0))+
IFERROR(VLOOKUP($D14,$H$116:$L$146,COLUMNS($H$115:$J$115)-1+W$7,0)*$E14*$F14*'1. General Inputs'!$J$25,0),0),0)</f>
        <v>0</v>
      </c>
      <c r="X14" s="775">
        <f ca="1">ROUNDUP(IFERROR($F14*$E14*CHOOSE(X$7,
IFERROR(SUMPRODUCT('6. Patients'!CQ$10:CQ$107,OFFSET('6. Patients'!$DN$9,1,MATCH($D14,'6. Patients'!$DO$9:$FL$9,0),ROWS('6. Patients'!ED$10:ED$107))),0)+
IFERROR(SUMPRODUCT('6. Patients'!CQ$10:CQ$107,OFFSET('6. Patients'!$FM$9,1,MATCH($D14,'6. Patients'!$FN$9:$GG$9,0),ROWS('6. Patients'!ED$10:ED$107))),0)+
IFERROR(SUMPRODUCT('6. Patients'!CQ$10:CQ$107,OFFSET('6. Patients'!$GH$9,1,MATCH($D14,'6. Patients'!$GI$9:$IF$9,0),ROWS('6. Patients'!ED$10:ED$107))),0)+
IFERROR(SUMPRODUCT('6. Patients'!CQ$10:CQ$107,OFFSET('6. Patients'!$IG$9,1,MATCH($D14,'6. Patients'!$IH$9:$JA$9,0),ROWS('6. Patients'!ED$10:ED$107))),0),
IFERROR(SUMPRODUCT('6. Patients'!CQ$10:CQ$107,OFFSET('6. Patients'!$JB$9,1,MATCH($D14,'6. Patients'!$JC$9:$KZ$9,0),ROWS('6. Patients'!ED$10:ED$107))),0)+
IFERROR(SUMPRODUCT('6. Patients'!CQ$10:CQ$107,OFFSET('6. Patients'!$LA$9,1,MATCH($D14,'6. Patients'!$LB$9:$LU$9,0),ROWS('6. Patients'!ED$10:ED$107))),0)+
IFERROR(SUMPRODUCT('6. Patients'!CQ$10:CQ$107,OFFSET('6. Patients'!$LV$9,1,MATCH($D14,'6. Patients'!$LW$9:$NT$9,0),ROWS('6. Patients'!ED$10:ED$107))),0)+
IFERROR(SUMPRODUCT('6. Patients'!CQ$10:CQ$107,OFFSET('6. Patients'!$NU$9,1,MATCH($D14,'6. Patients'!$NV$9:$OO$9,0),ROWS('6. Patients'!ED$10:ED$107))),0),
IFERROR(SUMPRODUCT('6. Patients'!CQ$10:CQ$107,OFFSET('6. Patients'!$OP$9,1,MATCH($D14,'6. Patients'!$OQ$9:$QN$9,0),ROWS('6. Patients'!ED$10:ED$107))),0)+
IFERROR(SUMPRODUCT('6. Patients'!CQ$10:CQ$107,OFFSET('6. Patients'!$QO$9,1,MATCH($D14,'6. Patients'!$QP$9:$RI$9,0),ROWS('6. Patients'!ED$10:ED$107))),0)+
IFERROR(SUMPRODUCT('6. Patients'!CQ$10:CQ$107,OFFSET('6. Patients'!$RJ$9,1,MATCH($D14,'6. Patients'!$RK$9:$TH$9,0),ROWS('6. Patients'!ED$10:ED$107))),0)+
IFERROR(SUMPRODUCT('6. Patients'!CQ$10:CQ$107,OFFSET('6. Patients'!$TI$9,1,MATCH($D14,'6. Patients'!$TJ$9:$UC$9,0),ROWS('6. Patients'!ED$10:ED$107))),0))+
IFERROR(VLOOKUP($D14,$H$116:$L$146,COLUMNS($H$115:$J$115)-1+X$7,0)*$E14*$F14*'1. General Inputs'!$J$25,0),0),0)</f>
        <v>0</v>
      </c>
      <c r="Y14" s="775">
        <f ca="1">ROUNDUP(IFERROR($F14*$E14*CHOOSE(Y$7,
IFERROR(SUMPRODUCT('6. Patients'!CR$10:CR$107,OFFSET('6. Patients'!$DN$9,1,MATCH($D14,'6. Patients'!$DO$9:$FL$9,0),ROWS('6. Patients'!EE$10:EE$107))),0)+
IFERROR(SUMPRODUCT('6. Patients'!CR$10:CR$107,OFFSET('6. Patients'!$FM$9,1,MATCH($D14,'6. Patients'!$FN$9:$GG$9,0),ROWS('6. Patients'!EE$10:EE$107))),0)+
IFERROR(SUMPRODUCT('6. Patients'!CR$10:CR$107,OFFSET('6. Patients'!$GH$9,1,MATCH($D14,'6. Patients'!$GI$9:$IF$9,0),ROWS('6. Patients'!EE$10:EE$107))),0)+
IFERROR(SUMPRODUCT('6. Patients'!CR$10:CR$107,OFFSET('6. Patients'!$IG$9,1,MATCH($D14,'6. Patients'!$IH$9:$JA$9,0),ROWS('6. Patients'!EE$10:EE$107))),0),
IFERROR(SUMPRODUCT('6. Patients'!CR$10:CR$107,OFFSET('6. Patients'!$JB$9,1,MATCH($D14,'6. Patients'!$JC$9:$KZ$9,0),ROWS('6. Patients'!EE$10:EE$107))),0)+
IFERROR(SUMPRODUCT('6. Patients'!CR$10:CR$107,OFFSET('6. Patients'!$LA$9,1,MATCH($D14,'6. Patients'!$LB$9:$LU$9,0),ROWS('6. Patients'!EE$10:EE$107))),0)+
IFERROR(SUMPRODUCT('6. Patients'!CR$10:CR$107,OFFSET('6. Patients'!$LV$9,1,MATCH($D14,'6. Patients'!$LW$9:$NT$9,0),ROWS('6. Patients'!EE$10:EE$107))),0)+
IFERROR(SUMPRODUCT('6. Patients'!CR$10:CR$107,OFFSET('6. Patients'!$NU$9,1,MATCH($D14,'6. Patients'!$NV$9:$OO$9,0),ROWS('6. Patients'!EE$10:EE$107))),0),
IFERROR(SUMPRODUCT('6. Patients'!CR$10:CR$107,OFFSET('6. Patients'!$OP$9,1,MATCH($D14,'6. Patients'!$OQ$9:$QN$9,0),ROWS('6. Patients'!EE$10:EE$107))),0)+
IFERROR(SUMPRODUCT('6. Patients'!CR$10:CR$107,OFFSET('6. Patients'!$QO$9,1,MATCH($D14,'6. Patients'!$QP$9:$RI$9,0),ROWS('6. Patients'!EE$10:EE$107))),0)+
IFERROR(SUMPRODUCT('6. Patients'!CR$10:CR$107,OFFSET('6. Patients'!$RJ$9,1,MATCH($D14,'6. Patients'!$RK$9:$TH$9,0),ROWS('6. Patients'!EE$10:EE$107))),0)+
IFERROR(SUMPRODUCT('6. Patients'!CR$10:CR$107,OFFSET('6. Patients'!$TI$9,1,MATCH($D14,'6. Patients'!$TJ$9:$UC$9,0),ROWS('6. Patients'!EE$10:EE$107))),0))+
IFERROR(VLOOKUP($D14,$H$116:$L$146,COLUMNS($H$115:$J$115)-1+Y$7,0)*$E14*$F14*'1. General Inputs'!$J$25,0),0),0)</f>
        <v>0</v>
      </c>
      <c r="Z14" s="775">
        <f ca="1">ROUNDUP(IFERROR($F14*$E14*CHOOSE(Z$7,
IFERROR(SUMPRODUCT('6. Patients'!CS$10:CS$107,OFFSET('6. Patients'!$DN$9,1,MATCH($D14,'6. Patients'!$DO$9:$FL$9,0),ROWS('6. Patients'!EF$10:EF$107))),0)+
IFERROR(SUMPRODUCT('6. Patients'!CS$10:CS$107,OFFSET('6. Patients'!$FM$9,1,MATCH($D14,'6. Patients'!$FN$9:$GG$9,0),ROWS('6. Patients'!EF$10:EF$107))),0)+
IFERROR(SUMPRODUCT('6. Patients'!CS$10:CS$107,OFFSET('6. Patients'!$GH$9,1,MATCH($D14,'6. Patients'!$GI$9:$IF$9,0),ROWS('6. Patients'!EF$10:EF$107))),0)+
IFERROR(SUMPRODUCT('6. Patients'!CS$10:CS$107,OFFSET('6. Patients'!$IG$9,1,MATCH($D14,'6. Patients'!$IH$9:$JA$9,0),ROWS('6. Patients'!EF$10:EF$107))),0),
IFERROR(SUMPRODUCT('6. Patients'!CS$10:CS$107,OFFSET('6. Patients'!$JB$9,1,MATCH($D14,'6. Patients'!$JC$9:$KZ$9,0),ROWS('6. Patients'!EF$10:EF$107))),0)+
IFERROR(SUMPRODUCT('6. Patients'!CS$10:CS$107,OFFSET('6. Patients'!$LA$9,1,MATCH($D14,'6. Patients'!$LB$9:$LU$9,0),ROWS('6. Patients'!EF$10:EF$107))),0)+
IFERROR(SUMPRODUCT('6. Patients'!CS$10:CS$107,OFFSET('6. Patients'!$LV$9,1,MATCH($D14,'6. Patients'!$LW$9:$NT$9,0),ROWS('6. Patients'!EF$10:EF$107))),0)+
IFERROR(SUMPRODUCT('6. Patients'!CS$10:CS$107,OFFSET('6. Patients'!$NU$9,1,MATCH($D14,'6. Patients'!$NV$9:$OO$9,0),ROWS('6. Patients'!EF$10:EF$107))),0),
IFERROR(SUMPRODUCT('6. Patients'!CS$10:CS$107,OFFSET('6. Patients'!$OP$9,1,MATCH($D14,'6. Patients'!$OQ$9:$QN$9,0),ROWS('6. Patients'!EF$10:EF$107))),0)+
IFERROR(SUMPRODUCT('6. Patients'!CS$10:CS$107,OFFSET('6. Patients'!$QO$9,1,MATCH($D14,'6. Patients'!$QP$9:$RI$9,0),ROWS('6. Patients'!EF$10:EF$107))),0)+
IFERROR(SUMPRODUCT('6. Patients'!CS$10:CS$107,OFFSET('6. Patients'!$RJ$9,1,MATCH($D14,'6. Patients'!$RK$9:$TH$9,0),ROWS('6. Patients'!EF$10:EF$107))),0)+
IFERROR(SUMPRODUCT('6. Patients'!CS$10:CS$107,OFFSET('6. Patients'!$TI$9,1,MATCH($D14,'6. Patients'!$TJ$9:$UC$9,0),ROWS('6. Patients'!EF$10:EF$107))),0))+
IFERROR(VLOOKUP($D14,$H$116:$L$146,COLUMNS($H$115:$J$115)-1+Z$7,0)*$E14*$F14*'1. General Inputs'!$J$25,0),0),0)</f>
        <v>0</v>
      </c>
      <c r="AA14" s="775">
        <f ca="1">ROUNDUP(IFERROR($F14*$E14*CHOOSE(AA$7,
IFERROR(SUMPRODUCT('6. Patients'!CT$10:CT$107,OFFSET('6. Patients'!$DN$9,1,MATCH($D14,'6. Patients'!$DO$9:$FL$9,0),ROWS('6. Patients'!EG$10:EG$107))),0)+
IFERROR(SUMPRODUCT('6. Patients'!CT$10:CT$107,OFFSET('6. Patients'!$FM$9,1,MATCH($D14,'6. Patients'!$FN$9:$GG$9,0),ROWS('6. Patients'!EG$10:EG$107))),0)+
IFERROR(SUMPRODUCT('6. Patients'!CT$10:CT$107,OFFSET('6. Patients'!$GH$9,1,MATCH($D14,'6. Patients'!$GI$9:$IF$9,0),ROWS('6. Patients'!EG$10:EG$107))),0)+
IFERROR(SUMPRODUCT('6. Patients'!CT$10:CT$107,OFFSET('6. Patients'!$IG$9,1,MATCH($D14,'6. Patients'!$IH$9:$JA$9,0),ROWS('6. Patients'!EG$10:EG$107))),0),
IFERROR(SUMPRODUCT('6. Patients'!CT$10:CT$107,OFFSET('6. Patients'!$JB$9,1,MATCH($D14,'6. Patients'!$JC$9:$KZ$9,0),ROWS('6. Patients'!EG$10:EG$107))),0)+
IFERROR(SUMPRODUCT('6. Patients'!CT$10:CT$107,OFFSET('6. Patients'!$LA$9,1,MATCH($D14,'6. Patients'!$LB$9:$LU$9,0),ROWS('6. Patients'!EG$10:EG$107))),0)+
IFERROR(SUMPRODUCT('6. Patients'!CT$10:CT$107,OFFSET('6. Patients'!$LV$9,1,MATCH($D14,'6. Patients'!$LW$9:$NT$9,0),ROWS('6. Patients'!EG$10:EG$107))),0)+
IFERROR(SUMPRODUCT('6. Patients'!CT$10:CT$107,OFFSET('6. Patients'!$NU$9,1,MATCH($D14,'6. Patients'!$NV$9:$OO$9,0),ROWS('6. Patients'!EG$10:EG$107))),0),
IFERROR(SUMPRODUCT('6. Patients'!CT$10:CT$107,OFFSET('6. Patients'!$OP$9,1,MATCH($D14,'6. Patients'!$OQ$9:$QN$9,0),ROWS('6. Patients'!EG$10:EG$107))),0)+
IFERROR(SUMPRODUCT('6. Patients'!CT$10:CT$107,OFFSET('6. Patients'!$QO$9,1,MATCH($D14,'6. Patients'!$QP$9:$RI$9,0),ROWS('6. Patients'!EG$10:EG$107))),0)+
IFERROR(SUMPRODUCT('6. Patients'!CT$10:CT$107,OFFSET('6. Patients'!$RJ$9,1,MATCH($D14,'6. Patients'!$RK$9:$TH$9,0),ROWS('6. Patients'!EG$10:EG$107))),0)+
IFERROR(SUMPRODUCT('6. Patients'!CT$10:CT$107,OFFSET('6. Patients'!$TI$9,1,MATCH($D14,'6. Patients'!$TJ$9:$UC$9,0),ROWS('6. Patients'!EG$10:EG$107))),0))+
IFERROR(VLOOKUP($D14,$H$116:$L$146,COLUMNS($H$115:$J$115)-1+AA$7,0)*$E14*$F14*'1. General Inputs'!$J$25,0),0),0)</f>
        <v>0</v>
      </c>
      <c r="AB14" s="775">
        <f ca="1">ROUNDUP(IFERROR($F14*$E14*CHOOSE(AB$7,
IFERROR(SUMPRODUCT('6. Patients'!CU$10:CU$107,OFFSET('6. Patients'!$DN$9,1,MATCH($D14,'6. Patients'!$DO$9:$FL$9,0),ROWS('6. Patients'!EH$10:EH$107))),0)+
IFERROR(SUMPRODUCT('6. Patients'!CU$10:CU$107,OFFSET('6. Patients'!$FM$9,1,MATCH($D14,'6. Patients'!$FN$9:$GG$9,0),ROWS('6. Patients'!EH$10:EH$107))),0)+
IFERROR(SUMPRODUCT('6. Patients'!CU$10:CU$107,OFFSET('6. Patients'!$GH$9,1,MATCH($D14,'6. Patients'!$GI$9:$IF$9,0),ROWS('6. Patients'!EH$10:EH$107))),0)+
IFERROR(SUMPRODUCT('6. Patients'!CU$10:CU$107,OFFSET('6. Patients'!$IG$9,1,MATCH($D14,'6. Patients'!$IH$9:$JA$9,0),ROWS('6. Patients'!EH$10:EH$107))),0),
IFERROR(SUMPRODUCT('6. Patients'!CU$10:CU$107,OFFSET('6. Patients'!$JB$9,1,MATCH($D14,'6. Patients'!$JC$9:$KZ$9,0),ROWS('6. Patients'!EH$10:EH$107))),0)+
IFERROR(SUMPRODUCT('6. Patients'!CU$10:CU$107,OFFSET('6. Patients'!$LA$9,1,MATCH($D14,'6. Patients'!$LB$9:$LU$9,0),ROWS('6. Patients'!EH$10:EH$107))),0)+
IFERROR(SUMPRODUCT('6. Patients'!CU$10:CU$107,OFFSET('6. Patients'!$LV$9,1,MATCH($D14,'6. Patients'!$LW$9:$NT$9,0),ROWS('6. Patients'!EH$10:EH$107))),0)+
IFERROR(SUMPRODUCT('6. Patients'!CU$10:CU$107,OFFSET('6. Patients'!$NU$9,1,MATCH($D14,'6. Patients'!$NV$9:$OO$9,0),ROWS('6. Patients'!EH$10:EH$107))),0),
IFERROR(SUMPRODUCT('6. Patients'!CU$10:CU$107,OFFSET('6. Patients'!$OP$9,1,MATCH($D14,'6. Patients'!$OQ$9:$QN$9,0),ROWS('6. Patients'!EH$10:EH$107))),0)+
IFERROR(SUMPRODUCT('6. Patients'!CU$10:CU$107,OFFSET('6. Patients'!$QO$9,1,MATCH($D14,'6. Patients'!$QP$9:$RI$9,0),ROWS('6. Patients'!EH$10:EH$107))),0)+
IFERROR(SUMPRODUCT('6. Patients'!CU$10:CU$107,OFFSET('6. Patients'!$RJ$9,1,MATCH($D14,'6. Patients'!$RK$9:$TH$9,0),ROWS('6. Patients'!EH$10:EH$107))),0)+
IFERROR(SUMPRODUCT('6. Patients'!CU$10:CU$107,OFFSET('6. Patients'!$TI$9,1,MATCH($D14,'6. Patients'!$TJ$9:$UC$9,0),ROWS('6. Patients'!EH$10:EH$107))),0))+
IFERROR(VLOOKUP($D14,$H$116:$L$146,COLUMNS($H$115:$J$115)-1+AB$7,0)*$E14*$F14*'1. General Inputs'!$J$25,0),0),0)</f>
        <v>0</v>
      </c>
      <c r="AC14" s="775">
        <f ca="1">ROUNDUP(IFERROR($F14*$E14*CHOOSE(AC$7,
IFERROR(SUMPRODUCT('6. Patients'!CV$10:CV$107,OFFSET('6. Patients'!$DN$9,1,MATCH($D14,'6. Patients'!$DO$9:$FL$9,0),ROWS('6. Patients'!EI$10:EI$107))),0)+
IFERROR(SUMPRODUCT('6. Patients'!CV$10:CV$107,OFFSET('6. Patients'!$FM$9,1,MATCH($D14,'6. Patients'!$FN$9:$GG$9,0),ROWS('6. Patients'!EI$10:EI$107))),0)+
IFERROR(SUMPRODUCT('6. Patients'!CV$10:CV$107,OFFSET('6. Patients'!$GH$9,1,MATCH($D14,'6. Patients'!$GI$9:$IF$9,0),ROWS('6. Patients'!EI$10:EI$107))),0)+
IFERROR(SUMPRODUCT('6. Patients'!CV$10:CV$107,OFFSET('6. Patients'!$IG$9,1,MATCH($D14,'6. Patients'!$IH$9:$JA$9,0),ROWS('6. Patients'!EI$10:EI$107))),0),
IFERROR(SUMPRODUCT('6. Patients'!CV$10:CV$107,OFFSET('6. Patients'!$JB$9,1,MATCH($D14,'6. Patients'!$JC$9:$KZ$9,0),ROWS('6. Patients'!EI$10:EI$107))),0)+
IFERROR(SUMPRODUCT('6. Patients'!CV$10:CV$107,OFFSET('6. Patients'!$LA$9,1,MATCH($D14,'6. Patients'!$LB$9:$LU$9,0),ROWS('6. Patients'!EI$10:EI$107))),0)+
IFERROR(SUMPRODUCT('6. Patients'!CV$10:CV$107,OFFSET('6. Patients'!$LV$9,1,MATCH($D14,'6. Patients'!$LW$9:$NT$9,0),ROWS('6. Patients'!EI$10:EI$107))),0)+
IFERROR(SUMPRODUCT('6. Patients'!CV$10:CV$107,OFFSET('6. Patients'!$NU$9,1,MATCH($D14,'6. Patients'!$NV$9:$OO$9,0),ROWS('6. Patients'!EI$10:EI$107))),0),
IFERROR(SUMPRODUCT('6. Patients'!CV$10:CV$107,OFFSET('6. Patients'!$OP$9,1,MATCH($D14,'6. Patients'!$OQ$9:$QN$9,0),ROWS('6. Patients'!EI$10:EI$107))),0)+
IFERROR(SUMPRODUCT('6. Patients'!CV$10:CV$107,OFFSET('6. Patients'!$QO$9,1,MATCH($D14,'6. Patients'!$QP$9:$RI$9,0),ROWS('6. Patients'!EI$10:EI$107))),0)+
IFERROR(SUMPRODUCT('6. Patients'!CV$10:CV$107,OFFSET('6. Patients'!$RJ$9,1,MATCH($D14,'6. Patients'!$RK$9:$TH$9,0),ROWS('6. Patients'!EI$10:EI$107))),0)+
IFERROR(SUMPRODUCT('6. Patients'!CV$10:CV$107,OFFSET('6. Patients'!$TI$9,1,MATCH($D14,'6. Patients'!$TJ$9:$UC$9,0),ROWS('6. Patients'!EI$10:EI$107))),0))+
IFERROR(VLOOKUP($D14,$H$116:$L$146,COLUMNS($H$115:$J$115)-1+AC$7,0)*$E14*$F14*'1. General Inputs'!$J$25,0),0),0)</f>
        <v>0</v>
      </c>
      <c r="AD14" s="775">
        <f ca="1">ROUNDUP(IFERROR($F14*$E14*CHOOSE(AD$7,
IFERROR(SUMPRODUCT('6. Patients'!CW$10:CW$107,OFFSET('6. Patients'!$DN$9,1,MATCH($D14,'6. Patients'!$DO$9:$FL$9,0),ROWS('6. Patients'!EJ$10:EJ$107))),0)+
IFERROR(SUMPRODUCT('6. Patients'!CW$10:CW$107,OFFSET('6. Patients'!$FM$9,1,MATCH($D14,'6. Patients'!$FN$9:$GG$9,0),ROWS('6. Patients'!EJ$10:EJ$107))),0)+
IFERROR(SUMPRODUCT('6. Patients'!CW$10:CW$107,OFFSET('6. Patients'!$GH$9,1,MATCH($D14,'6. Patients'!$GI$9:$IF$9,0),ROWS('6. Patients'!EJ$10:EJ$107))),0)+
IFERROR(SUMPRODUCT('6. Patients'!CW$10:CW$107,OFFSET('6. Patients'!$IG$9,1,MATCH($D14,'6. Patients'!$IH$9:$JA$9,0),ROWS('6. Patients'!EJ$10:EJ$107))),0),
IFERROR(SUMPRODUCT('6. Patients'!CW$10:CW$107,OFFSET('6. Patients'!$JB$9,1,MATCH($D14,'6. Patients'!$JC$9:$KZ$9,0),ROWS('6. Patients'!EJ$10:EJ$107))),0)+
IFERROR(SUMPRODUCT('6. Patients'!CW$10:CW$107,OFFSET('6. Patients'!$LA$9,1,MATCH($D14,'6. Patients'!$LB$9:$LU$9,0),ROWS('6. Patients'!EJ$10:EJ$107))),0)+
IFERROR(SUMPRODUCT('6. Patients'!CW$10:CW$107,OFFSET('6. Patients'!$LV$9,1,MATCH($D14,'6. Patients'!$LW$9:$NT$9,0),ROWS('6. Patients'!EJ$10:EJ$107))),0)+
IFERROR(SUMPRODUCT('6. Patients'!CW$10:CW$107,OFFSET('6. Patients'!$NU$9,1,MATCH($D14,'6. Patients'!$NV$9:$OO$9,0),ROWS('6. Patients'!EJ$10:EJ$107))),0),
IFERROR(SUMPRODUCT('6. Patients'!CW$10:CW$107,OFFSET('6. Patients'!$OP$9,1,MATCH($D14,'6. Patients'!$OQ$9:$QN$9,0),ROWS('6. Patients'!EJ$10:EJ$107))),0)+
IFERROR(SUMPRODUCT('6. Patients'!CW$10:CW$107,OFFSET('6. Patients'!$QO$9,1,MATCH($D14,'6. Patients'!$QP$9:$RI$9,0),ROWS('6. Patients'!EJ$10:EJ$107))),0)+
IFERROR(SUMPRODUCT('6. Patients'!CW$10:CW$107,OFFSET('6. Patients'!$RJ$9,1,MATCH($D14,'6. Patients'!$RK$9:$TH$9,0),ROWS('6. Patients'!EJ$10:EJ$107))),0)+
IFERROR(SUMPRODUCT('6. Patients'!CW$10:CW$107,OFFSET('6. Patients'!$TI$9,1,MATCH($D14,'6. Patients'!$TJ$9:$UC$9,0),ROWS('6. Patients'!EJ$10:EJ$107))),0))+
IFERROR(VLOOKUP($D14,$H$116:$L$146,COLUMNS($H$115:$J$115)-1+AD$7,0)*$E14*$F14*'1. General Inputs'!$J$25,0),0),0)</f>
        <v>0</v>
      </c>
      <c r="AE14" s="775">
        <f ca="1">ROUNDUP(IFERROR($F14*$E14*CHOOSE(AE$7,
IFERROR(SUMPRODUCT('6. Patients'!CX$10:CX$107,OFFSET('6. Patients'!$DN$9,1,MATCH($D14,'6. Patients'!$DO$9:$FL$9,0),ROWS('6. Patients'!EK$10:EK$107))),0)+
IFERROR(SUMPRODUCT('6. Patients'!CX$10:CX$107,OFFSET('6. Patients'!$FM$9,1,MATCH($D14,'6. Patients'!$FN$9:$GG$9,0),ROWS('6. Patients'!EK$10:EK$107))),0)+
IFERROR(SUMPRODUCT('6. Patients'!CX$10:CX$107,OFFSET('6. Patients'!$GH$9,1,MATCH($D14,'6. Patients'!$GI$9:$IF$9,0),ROWS('6. Patients'!EK$10:EK$107))),0)+
IFERROR(SUMPRODUCT('6. Patients'!CX$10:CX$107,OFFSET('6. Patients'!$IG$9,1,MATCH($D14,'6. Patients'!$IH$9:$JA$9,0),ROWS('6. Patients'!EK$10:EK$107))),0),
IFERROR(SUMPRODUCT('6. Patients'!CX$10:CX$107,OFFSET('6. Patients'!$JB$9,1,MATCH($D14,'6. Patients'!$JC$9:$KZ$9,0),ROWS('6. Patients'!EK$10:EK$107))),0)+
IFERROR(SUMPRODUCT('6. Patients'!CX$10:CX$107,OFFSET('6. Patients'!$LA$9,1,MATCH($D14,'6. Patients'!$LB$9:$LU$9,0),ROWS('6. Patients'!EK$10:EK$107))),0)+
IFERROR(SUMPRODUCT('6. Patients'!CX$10:CX$107,OFFSET('6. Patients'!$LV$9,1,MATCH($D14,'6. Patients'!$LW$9:$NT$9,0),ROWS('6. Patients'!EK$10:EK$107))),0)+
IFERROR(SUMPRODUCT('6. Patients'!CX$10:CX$107,OFFSET('6. Patients'!$NU$9,1,MATCH($D14,'6. Patients'!$NV$9:$OO$9,0),ROWS('6. Patients'!EK$10:EK$107))),0),
IFERROR(SUMPRODUCT('6. Patients'!CX$10:CX$107,OFFSET('6. Patients'!$OP$9,1,MATCH($D14,'6. Patients'!$OQ$9:$QN$9,0),ROWS('6. Patients'!EK$10:EK$107))),0)+
IFERROR(SUMPRODUCT('6. Patients'!CX$10:CX$107,OFFSET('6. Patients'!$QO$9,1,MATCH($D14,'6. Patients'!$QP$9:$RI$9,0),ROWS('6. Patients'!EK$10:EK$107))),0)+
IFERROR(SUMPRODUCT('6. Patients'!CX$10:CX$107,OFFSET('6. Patients'!$RJ$9,1,MATCH($D14,'6. Patients'!$RK$9:$TH$9,0),ROWS('6. Patients'!EK$10:EK$107))),0)+
IFERROR(SUMPRODUCT('6. Patients'!CX$10:CX$107,OFFSET('6. Patients'!$TI$9,1,MATCH($D14,'6. Patients'!$TJ$9:$UC$9,0),ROWS('6. Patients'!EK$10:EK$107))),0))+
IFERROR(VLOOKUP($D14,$H$116:$L$146,COLUMNS($H$115:$J$115)-1+AE$7,0)*$E14*$F14*'1. General Inputs'!$J$25,0),0),0)</f>
        <v>0</v>
      </c>
      <c r="AF14" s="775">
        <f ca="1">ROUNDUP(IFERROR($F14*$E14*CHOOSE(AF$7,
IFERROR(SUMPRODUCT('6. Patients'!CY$10:CY$107,OFFSET('6. Patients'!$DN$9,1,MATCH($D14,'6. Patients'!$DO$9:$FL$9,0),ROWS('6. Patients'!EL$10:EL$107))),0)+
IFERROR(SUMPRODUCT('6. Patients'!CY$10:CY$107,OFFSET('6. Patients'!$FM$9,1,MATCH($D14,'6. Patients'!$FN$9:$GG$9,0),ROWS('6. Patients'!EL$10:EL$107))),0)+
IFERROR(SUMPRODUCT('6. Patients'!CY$10:CY$107,OFFSET('6. Patients'!$GH$9,1,MATCH($D14,'6. Patients'!$GI$9:$IF$9,0),ROWS('6. Patients'!EL$10:EL$107))),0)+
IFERROR(SUMPRODUCT('6. Patients'!CY$10:CY$107,OFFSET('6. Patients'!$IG$9,1,MATCH($D14,'6. Patients'!$IH$9:$JA$9,0),ROWS('6. Patients'!EL$10:EL$107))),0),
IFERROR(SUMPRODUCT('6. Patients'!CY$10:CY$107,OFFSET('6. Patients'!$JB$9,1,MATCH($D14,'6. Patients'!$JC$9:$KZ$9,0),ROWS('6. Patients'!EL$10:EL$107))),0)+
IFERROR(SUMPRODUCT('6. Patients'!CY$10:CY$107,OFFSET('6. Patients'!$LA$9,1,MATCH($D14,'6. Patients'!$LB$9:$LU$9,0),ROWS('6. Patients'!EL$10:EL$107))),0)+
IFERROR(SUMPRODUCT('6. Patients'!CY$10:CY$107,OFFSET('6. Patients'!$LV$9,1,MATCH($D14,'6. Patients'!$LW$9:$NT$9,0),ROWS('6. Patients'!EL$10:EL$107))),0)+
IFERROR(SUMPRODUCT('6. Patients'!CY$10:CY$107,OFFSET('6. Patients'!$NU$9,1,MATCH($D14,'6. Patients'!$NV$9:$OO$9,0),ROWS('6. Patients'!EL$10:EL$107))),0),
IFERROR(SUMPRODUCT('6. Patients'!CY$10:CY$107,OFFSET('6. Patients'!$OP$9,1,MATCH($D14,'6. Patients'!$OQ$9:$QN$9,0),ROWS('6. Patients'!EL$10:EL$107))),0)+
IFERROR(SUMPRODUCT('6. Patients'!CY$10:CY$107,OFFSET('6. Patients'!$QO$9,1,MATCH($D14,'6. Patients'!$QP$9:$RI$9,0),ROWS('6. Patients'!EL$10:EL$107))),0)+
IFERROR(SUMPRODUCT('6. Patients'!CY$10:CY$107,OFFSET('6. Patients'!$RJ$9,1,MATCH($D14,'6. Patients'!$RK$9:$TH$9,0),ROWS('6. Patients'!EL$10:EL$107))),0)+
IFERROR(SUMPRODUCT('6. Patients'!CY$10:CY$107,OFFSET('6. Patients'!$TI$9,1,MATCH($D14,'6. Patients'!$TJ$9:$UC$9,0),ROWS('6. Patients'!EL$10:EL$107))),0))+
IFERROR(VLOOKUP($D14,$H$116:$L$146,COLUMNS($H$115:$J$115)-1+AF$7,0)*$E14*$F14*'1. General Inputs'!$J$25,0),0),0)</f>
        <v>0</v>
      </c>
      <c r="AG14" s="775">
        <f ca="1">ROUNDUP(IFERROR($F14*$E14*CHOOSE(AG$7,
IFERROR(SUMPRODUCT('6. Patients'!CZ$10:CZ$107,OFFSET('6. Patients'!$DN$9,1,MATCH($D14,'6. Patients'!$DO$9:$FL$9,0),ROWS('6. Patients'!EM$10:EM$107))),0)+
IFERROR(SUMPRODUCT('6. Patients'!CZ$10:CZ$107,OFFSET('6. Patients'!$FM$9,1,MATCH($D14,'6. Patients'!$FN$9:$GG$9,0),ROWS('6. Patients'!EM$10:EM$107))),0)+
IFERROR(SUMPRODUCT('6. Patients'!CZ$10:CZ$107,OFFSET('6. Patients'!$GH$9,1,MATCH($D14,'6. Patients'!$GI$9:$IF$9,0),ROWS('6. Patients'!EM$10:EM$107))),0)+
IFERROR(SUMPRODUCT('6. Patients'!CZ$10:CZ$107,OFFSET('6. Patients'!$IG$9,1,MATCH($D14,'6. Patients'!$IH$9:$JA$9,0),ROWS('6. Patients'!EM$10:EM$107))),0),
IFERROR(SUMPRODUCT('6. Patients'!CZ$10:CZ$107,OFFSET('6. Patients'!$JB$9,1,MATCH($D14,'6. Patients'!$JC$9:$KZ$9,0),ROWS('6. Patients'!EM$10:EM$107))),0)+
IFERROR(SUMPRODUCT('6. Patients'!CZ$10:CZ$107,OFFSET('6. Patients'!$LA$9,1,MATCH($D14,'6. Patients'!$LB$9:$LU$9,0),ROWS('6. Patients'!EM$10:EM$107))),0)+
IFERROR(SUMPRODUCT('6. Patients'!CZ$10:CZ$107,OFFSET('6. Patients'!$LV$9,1,MATCH($D14,'6. Patients'!$LW$9:$NT$9,0),ROWS('6. Patients'!EM$10:EM$107))),0)+
IFERROR(SUMPRODUCT('6. Patients'!CZ$10:CZ$107,OFFSET('6. Patients'!$NU$9,1,MATCH($D14,'6. Patients'!$NV$9:$OO$9,0),ROWS('6. Patients'!EM$10:EM$107))),0),
IFERROR(SUMPRODUCT('6. Patients'!CZ$10:CZ$107,OFFSET('6. Patients'!$OP$9,1,MATCH($D14,'6. Patients'!$OQ$9:$QN$9,0),ROWS('6. Patients'!EM$10:EM$107))),0)+
IFERROR(SUMPRODUCT('6. Patients'!CZ$10:CZ$107,OFFSET('6. Patients'!$QO$9,1,MATCH($D14,'6. Patients'!$QP$9:$RI$9,0),ROWS('6. Patients'!EM$10:EM$107))),0)+
IFERROR(SUMPRODUCT('6. Patients'!CZ$10:CZ$107,OFFSET('6. Patients'!$RJ$9,1,MATCH($D14,'6. Patients'!$RK$9:$TH$9,0),ROWS('6. Patients'!EM$10:EM$107))),0)+
IFERROR(SUMPRODUCT('6. Patients'!CZ$10:CZ$107,OFFSET('6. Patients'!$TI$9,1,MATCH($D14,'6. Patients'!$TJ$9:$UC$9,0),ROWS('6. Patients'!EM$10:EM$107))),0))+
IFERROR(VLOOKUP($D14,$H$116:$L$146,COLUMNS($H$115:$J$115)-1+AG$7,0)*$E14*$F14*'1. General Inputs'!$J$25,0),0),0)</f>
        <v>0</v>
      </c>
      <c r="AH14" s="775">
        <f ca="1">ROUNDUP(IFERROR($F14*$E14*CHOOSE(AH$7,
IFERROR(SUMPRODUCT('6. Patients'!DA$10:DA$107,OFFSET('6. Patients'!$DN$9,1,MATCH($D14,'6. Patients'!$DO$9:$FL$9,0),ROWS('6. Patients'!EN$10:EN$107))),0)+
IFERROR(SUMPRODUCT('6. Patients'!DA$10:DA$107,OFFSET('6. Patients'!$FM$9,1,MATCH($D14,'6. Patients'!$FN$9:$GG$9,0),ROWS('6. Patients'!EN$10:EN$107))),0)+
IFERROR(SUMPRODUCT('6. Patients'!DA$10:DA$107,OFFSET('6. Patients'!$GH$9,1,MATCH($D14,'6. Patients'!$GI$9:$IF$9,0),ROWS('6. Patients'!EN$10:EN$107))),0)+
IFERROR(SUMPRODUCT('6. Patients'!DA$10:DA$107,OFFSET('6. Patients'!$IG$9,1,MATCH($D14,'6. Patients'!$IH$9:$JA$9,0),ROWS('6. Patients'!EN$10:EN$107))),0),
IFERROR(SUMPRODUCT('6. Patients'!DA$10:DA$107,OFFSET('6. Patients'!$JB$9,1,MATCH($D14,'6. Patients'!$JC$9:$KZ$9,0),ROWS('6. Patients'!EN$10:EN$107))),0)+
IFERROR(SUMPRODUCT('6. Patients'!DA$10:DA$107,OFFSET('6. Patients'!$LA$9,1,MATCH($D14,'6. Patients'!$LB$9:$LU$9,0),ROWS('6. Patients'!EN$10:EN$107))),0)+
IFERROR(SUMPRODUCT('6. Patients'!DA$10:DA$107,OFFSET('6. Patients'!$LV$9,1,MATCH($D14,'6. Patients'!$LW$9:$NT$9,0),ROWS('6. Patients'!EN$10:EN$107))),0)+
IFERROR(SUMPRODUCT('6. Patients'!DA$10:DA$107,OFFSET('6. Patients'!$NU$9,1,MATCH($D14,'6. Patients'!$NV$9:$OO$9,0),ROWS('6. Patients'!EN$10:EN$107))),0),
IFERROR(SUMPRODUCT('6. Patients'!DA$10:DA$107,OFFSET('6. Patients'!$OP$9,1,MATCH($D14,'6. Patients'!$OQ$9:$QN$9,0),ROWS('6. Patients'!EN$10:EN$107))),0)+
IFERROR(SUMPRODUCT('6. Patients'!DA$10:DA$107,OFFSET('6. Patients'!$QO$9,1,MATCH($D14,'6. Patients'!$QP$9:$RI$9,0),ROWS('6. Patients'!EN$10:EN$107))),0)+
IFERROR(SUMPRODUCT('6. Patients'!DA$10:DA$107,OFFSET('6. Patients'!$RJ$9,1,MATCH($D14,'6. Patients'!$RK$9:$TH$9,0),ROWS('6. Patients'!EN$10:EN$107))),0)+
IFERROR(SUMPRODUCT('6. Patients'!DA$10:DA$107,OFFSET('6. Patients'!$TI$9,1,MATCH($D14,'6. Patients'!$TJ$9:$UC$9,0),ROWS('6. Patients'!EN$10:EN$107))),0))+
IFERROR(VLOOKUP($D14,$H$116:$L$146,COLUMNS($H$115:$J$115)-1+AH$7,0)*$E14*$F14*'1. General Inputs'!$J$25,0),0),0)</f>
        <v>0</v>
      </c>
      <c r="AI14" s="775">
        <f ca="1">ROUNDUP(IFERROR($F14*$E14*CHOOSE(AI$7,
IFERROR(SUMPRODUCT('6. Patients'!DB$10:DB$107,OFFSET('6. Patients'!$DN$9,1,MATCH($D14,'6. Patients'!$DO$9:$FL$9,0),ROWS('6. Patients'!EO$10:EO$107))),0)+
IFERROR(SUMPRODUCT('6. Patients'!DB$10:DB$107,OFFSET('6. Patients'!$FM$9,1,MATCH($D14,'6. Patients'!$FN$9:$GG$9,0),ROWS('6. Patients'!EO$10:EO$107))),0)+
IFERROR(SUMPRODUCT('6. Patients'!DB$10:DB$107,OFFSET('6. Patients'!$GH$9,1,MATCH($D14,'6. Patients'!$GI$9:$IF$9,0),ROWS('6. Patients'!EO$10:EO$107))),0)+
IFERROR(SUMPRODUCT('6. Patients'!DB$10:DB$107,OFFSET('6. Patients'!$IG$9,1,MATCH($D14,'6. Patients'!$IH$9:$JA$9,0),ROWS('6. Patients'!EO$10:EO$107))),0),
IFERROR(SUMPRODUCT('6. Patients'!DB$10:DB$107,OFFSET('6. Patients'!$JB$9,1,MATCH($D14,'6. Patients'!$JC$9:$KZ$9,0),ROWS('6. Patients'!EO$10:EO$107))),0)+
IFERROR(SUMPRODUCT('6. Patients'!DB$10:DB$107,OFFSET('6. Patients'!$LA$9,1,MATCH($D14,'6. Patients'!$LB$9:$LU$9,0),ROWS('6. Patients'!EO$10:EO$107))),0)+
IFERROR(SUMPRODUCT('6. Patients'!DB$10:DB$107,OFFSET('6. Patients'!$LV$9,1,MATCH($D14,'6. Patients'!$LW$9:$NT$9,0),ROWS('6. Patients'!EO$10:EO$107))),0)+
IFERROR(SUMPRODUCT('6. Patients'!DB$10:DB$107,OFFSET('6. Patients'!$NU$9,1,MATCH($D14,'6. Patients'!$NV$9:$OO$9,0),ROWS('6. Patients'!EO$10:EO$107))),0),
IFERROR(SUMPRODUCT('6. Patients'!DB$10:DB$107,OFFSET('6. Patients'!$OP$9,1,MATCH($D14,'6. Patients'!$OQ$9:$QN$9,0),ROWS('6. Patients'!EO$10:EO$107))),0)+
IFERROR(SUMPRODUCT('6. Patients'!DB$10:DB$107,OFFSET('6. Patients'!$QO$9,1,MATCH($D14,'6. Patients'!$QP$9:$RI$9,0),ROWS('6. Patients'!EO$10:EO$107))),0)+
IFERROR(SUMPRODUCT('6. Patients'!DB$10:DB$107,OFFSET('6. Patients'!$RJ$9,1,MATCH($D14,'6. Patients'!$RK$9:$TH$9,0),ROWS('6. Patients'!EO$10:EO$107))),0)+
IFERROR(SUMPRODUCT('6. Patients'!DB$10:DB$107,OFFSET('6. Patients'!$TI$9,1,MATCH($D14,'6. Patients'!$TJ$9:$UC$9,0),ROWS('6. Patients'!EO$10:EO$107))),0))+
IFERROR(VLOOKUP($D14,$H$116:$L$146,COLUMNS($H$115:$J$115)-1+AI$7,0)*$E14*$F14*'1. General Inputs'!$J$25,0),0),0)</f>
        <v>0</v>
      </c>
      <c r="AJ14" s="775">
        <f ca="1">ROUNDUP(IFERROR($F14*$E14*CHOOSE(AJ$7,
IFERROR(SUMPRODUCT('6. Patients'!DC$10:DC$107,OFFSET('6. Patients'!$DN$9,1,MATCH($D14,'6. Patients'!$DO$9:$FL$9,0),ROWS('6. Patients'!EP$10:EP$107))),0)+
IFERROR(SUMPRODUCT('6. Patients'!DC$10:DC$107,OFFSET('6. Patients'!$FM$9,1,MATCH($D14,'6. Patients'!$FN$9:$GG$9,0),ROWS('6. Patients'!EP$10:EP$107))),0)+
IFERROR(SUMPRODUCT('6. Patients'!DC$10:DC$107,OFFSET('6. Patients'!$GH$9,1,MATCH($D14,'6. Patients'!$GI$9:$IF$9,0),ROWS('6. Patients'!EP$10:EP$107))),0)+
IFERROR(SUMPRODUCT('6. Patients'!DC$10:DC$107,OFFSET('6. Patients'!$IG$9,1,MATCH($D14,'6. Patients'!$IH$9:$JA$9,0),ROWS('6. Patients'!EP$10:EP$107))),0),
IFERROR(SUMPRODUCT('6. Patients'!DC$10:DC$107,OFFSET('6. Patients'!$JB$9,1,MATCH($D14,'6. Patients'!$JC$9:$KZ$9,0),ROWS('6. Patients'!EP$10:EP$107))),0)+
IFERROR(SUMPRODUCT('6. Patients'!DC$10:DC$107,OFFSET('6. Patients'!$LA$9,1,MATCH($D14,'6. Patients'!$LB$9:$LU$9,0),ROWS('6. Patients'!EP$10:EP$107))),0)+
IFERROR(SUMPRODUCT('6. Patients'!DC$10:DC$107,OFFSET('6. Patients'!$LV$9,1,MATCH($D14,'6. Patients'!$LW$9:$NT$9,0),ROWS('6. Patients'!EP$10:EP$107))),0)+
IFERROR(SUMPRODUCT('6. Patients'!DC$10:DC$107,OFFSET('6. Patients'!$NU$9,1,MATCH($D14,'6. Patients'!$NV$9:$OO$9,0),ROWS('6. Patients'!EP$10:EP$107))),0),
IFERROR(SUMPRODUCT('6. Patients'!DC$10:DC$107,OFFSET('6. Patients'!$OP$9,1,MATCH($D14,'6. Patients'!$OQ$9:$QN$9,0),ROWS('6. Patients'!EP$10:EP$107))),0)+
IFERROR(SUMPRODUCT('6. Patients'!DC$10:DC$107,OFFSET('6. Patients'!$QO$9,1,MATCH($D14,'6. Patients'!$QP$9:$RI$9,0),ROWS('6. Patients'!EP$10:EP$107))),0)+
IFERROR(SUMPRODUCT('6. Patients'!DC$10:DC$107,OFFSET('6. Patients'!$RJ$9,1,MATCH($D14,'6. Patients'!$RK$9:$TH$9,0),ROWS('6. Patients'!EP$10:EP$107))),0)+
IFERROR(SUMPRODUCT('6. Patients'!DC$10:DC$107,OFFSET('6. Patients'!$TI$9,1,MATCH($D14,'6. Patients'!$TJ$9:$UC$9,0),ROWS('6. Patients'!EP$10:EP$107))),0))+
IFERROR(VLOOKUP($D14,$H$116:$L$146,COLUMNS($H$115:$J$115)-1+AJ$7,0)*$E14*$F14*'1. General Inputs'!$J$25,0),0),0)</f>
        <v>0</v>
      </c>
      <c r="AK14" s="775">
        <f ca="1">ROUNDUP(IFERROR($F14*$E14*CHOOSE(AK$7,
IFERROR(SUMPRODUCT('6. Patients'!DD$10:DD$107,OFFSET('6. Patients'!$DN$9,1,MATCH($D14,'6. Patients'!$DO$9:$FL$9,0),ROWS('6. Patients'!EQ$10:EQ$107))),0)+
IFERROR(SUMPRODUCT('6. Patients'!DD$10:DD$107,OFFSET('6. Patients'!$FM$9,1,MATCH($D14,'6. Patients'!$FN$9:$GG$9,0),ROWS('6. Patients'!EQ$10:EQ$107))),0)+
IFERROR(SUMPRODUCT('6. Patients'!DD$10:DD$107,OFFSET('6. Patients'!$GH$9,1,MATCH($D14,'6. Patients'!$GI$9:$IF$9,0),ROWS('6. Patients'!EQ$10:EQ$107))),0)+
IFERROR(SUMPRODUCT('6. Patients'!DD$10:DD$107,OFFSET('6. Patients'!$IG$9,1,MATCH($D14,'6. Patients'!$IH$9:$JA$9,0),ROWS('6. Patients'!EQ$10:EQ$107))),0),
IFERROR(SUMPRODUCT('6. Patients'!DD$10:DD$107,OFFSET('6. Patients'!$JB$9,1,MATCH($D14,'6. Patients'!$JC$9:$KZ$9,0),ROWS('6. Patients'!EQ$10:EQ$107))),0)+
IFERROR(SUMPRODUCT('6. Patients'!DD$10:DD$107,OFFSET('6. Patients'!$LA$9,1,MATCH($D14,'6. Patients'!$LB$9:$LU$9,0),ROWS('6. Patients'!EQ$10:EQ$107))),0)+
IFERROR(SUMPRODUCT('6. Patients'!DD$10:DD$107,OFFSET('6. Patients'!$LV$9,1,MATCH($D14,'6. Patients'!$LW$9:$NT$9,0),ROWS('6. Patients'!EQ$10:EQ$107))),0)+
IFERROR(SUMPRODUCT('6. Patients'!DD$10:DD$107,OFFSET('6. Patients'!$NU$9,1,MATCH($D14,'6. Patients'!$NV$9:$OO$9,0),ROWS('6. Patients'!EQ$10:EQ$107))),0),
IFERROR(SUMPRODUCT('6. Patients'!DD$10:DD$107,OFFSET('6. Patients'!$OP$9,1,MATCH($D14,'6. Patients'!$OQ$9:$QN$9,0),ROWS('6. Patients'!EQ$10:EQ$107))),0)+
IFERROR(SUMPRODUCT('6. Patients'!DD$10:DD$107,OFFSET('6. Patients'!$QO$9,1,MATCH($D14,'6. Patients'!$QP$9:$RI$9,0),ROWS('6. Patients'!EQ$10:EQ$107))),0)+
IFERROR(SUMPRODUCT('6. Patients'!DD$10:DD$107,OFFSET('6. Patients'!$RJ$9,1,MATCH($D14,'6. Patients'!$RK$9:$TH$9,0),ROWS('6. Patients'!EQ$10:EQ$107))),0)+
IFERROR(SUMPRODUCT('6. Patients'!DD$10:DD$107,OFFSET('6. Patients'!$TI$9,1,MATCH($D14,'6. Patients'!$TJ$9:$UC$9,0),ROWS('6. Patients'!EQ$10:EQ$107))),0))+
IFERROR(VLOOKUP($D14,$H$116:$L$146,COLUMNS($H$115:$J$115)-1+AK$7,0)*$E14*$F14*'1. General Inputs'!$J$25,0),0),0)</f>
        <v>0</v>
      </c>
      <c r="AL14" s="775">
        <f ca="1">ROUNDUP(IFERROR($F14*$E14*CHOOSE(AL$7,
IFERROR(SUMPRODUCT('6. Patients'!DE$10:DE$107,OFFSET('6. Patients'!$DN$9,1,MATCH($D14,'6. Patients'!$DO$9:$FL$9,0),ROWS('6. Patients'!ER$10:ER$107))),0)+
IFERROR(SUMPRODUCT('6. Patients'!DE$10:DE$107,OFFSET('6. Patients'!$FM$9,1,MATCH($D14,'6. Patients'!$FN$9:$GG$9,0),ROWS('6. Patients'!ER$10:ER$107))),0)+
IFERROR(SUMPRODUCT('6. Patients'!DE$10:DE$107,OFFSET('6. Patients'!$GH$9,1,MATCH($D14,'6. Patients'!$GI$9:$IF$9,0),ROWS('6. Patients'!ER$10:ER$107))),0)+
IFERROR(SUMPRODUCT('6. Patients'!DE$10:DE$107,OFFSET('6. Patients'!$IG$9,1,MATCH($D14,'6. Patients'!$IH$9:$JA$9,0),ROWS('6. Patients'!ER$10:ER$107))),0),
IFERROR(SUMPRODUCT('6. Patients'!DE$10:DE$107,OFFSET('6. Patients'!$JB$9,1,MATCH($D14,'6. Patients'!$JC$9:$KZ$9,0),ROWS('6. Patients'!ER$10:ER$107))),0)+
IFERROR(SUMPRODUCT('6. Patients'!DE$10:DE$107,OFFSET('6. Patients'!$LA$9,1,MATCH($D14,'6. Patients'!$LB$9:$LU$9,0),ROWS('6. Patients'!ER$10:ER$107))),0)+
IFERROR(SUMPRODUCT('6. Patients'!DE$10:DE$107,OFFSET('6. Patients'!$LV$9,1,MATCH($D14,'6. Patients'!$LW$9:$NT$9,0),ROWS('6. Patients'!ER$10:ER$107))),0)+
IFERROR(SUMPRODUCT('6. Patients'!DE$10:DE$107,OFFSET('6. Patients'!$NU$9,1,MATCH($D14,'6. Patients'!$NV$9:$OO$9,0),ROWS('6. Patients'!ER$10:ER$107))),0),
IFERROR(SUMPRODUCT('6. Patients'!DE$10:DE$107,OFFSET('6. Patients'!$OP$9,1,MATCH($D14,'6. Patients'!$OQ$9:$QN$9,0),ROWS('6. Patients'!ER$10:ER$107))),0)+
IFERROR(SUMPRODUCT('6. Patients'!DE$10:DE$107,OFFSET('6. Patients'!$QO$9,1,MATCH($D14,'6. Patients'!$QP$9:$RI$9,0),ROWS('6. Patients'!ER$10:ER$107))),0)+
IFERROR(SUMPRODUCT('6. Patients'!DE$10:DE$107,OFFSET('6. Patients'!$RJ$9,1,MATCH($D14,'6. Patients'!$RK$9:$TH$9,0),ROWS('6. Patients'!ER$10:ER$107))),0)+
IFERROR(SUMPRODUCT('6. Patients'!DE$10:DE$107,OFFSET('6. Patients'!$TI$9,1,MATCH($D14,'6. Patients'!$TJ$9:$UC$9,0),ROWS('6. Patients'!ER$10:ER$107))),0))+
IFERROR(VLOOKUP($D14,$H$116:$L$146,COLUMNS($H$115:$J$115)-1+AL$7,0)*$E14*$F14*'1. General Inputs'!$J$25,0),0),0)</f>
        <v>0</v>
      </c>
      <c r="AM14" s="775">
        <f ca="1">ROUNDUP(IFERROR($F14*$E14*CHOOSE(AM$7,
IFERROR(SUMPRODUCT('6. Patients'!DF$10:DF$107,OFFSET('6. Patients'!$DN$9,1,MATCH($D14,'6. Patients'!$DO$9:$FL$9,0),ROWS('6. Patients'!ES$10:ES$107))),0)+
IFERROR(SUMPRODUCT('6. Patients'!DF$10:DF$107,OFFSET('6. Patients'!$FM$9,1,MATCH($D14,'6. Patients'!$FN$9:$GG$9,0),ROWS('6. Patients'!ES$10:ES$107))),0)+
IFERROR(SUMPRODUCT('6. Patients'!DF$10:DF$107,OFFSET('6. Patients'!$GH$9,1,MATCH($D14,'6. Patients'!$GI$9:$IF$9,0),ROWS('6. Patients'!ES$10:ES$107))),0)+
IFERROR(SUMPRODUCT('6. Patients'!DF$10:DF$107,OFFSET('6. Patients'!$IG$9,1,MATCH($D14,'6. Patients'!$IH$9:$JA$9,0),ROWS('6. Patients'!ES$10:ES$107))),0),
IFERROR(SUMPRODUCT('6. Patients'!DF$10:DF$107,OFFSET('6. Patients'!$JB$9,1,MATCH($D14,'6. Patients'!$JC$9:$KZ$9,0),ROWS('6. Patients'!ES$10:ES$107))),0)+
IFERROR(SUMPRODUCT('6. Patients'!DF$10:DF$107,OFFSET('6. Patients'!$LA$9,1,MATCH($D14,'6. Patients'!$LB$9:$LU$9,0),ROWS('6. Patients'!ES$10:ES$107))),0)+
IFERROR(SUMPRODUCT('6. Patients'!DF$10:DF$107,OFFSET('6. Patients'!$LV$9,1,MATCH($D14,'6. Patients'!$LW$9:$NT$9,0),ROWS('6. Patients'!ES$10:ES$107))),0)+
IFERROR(SUMPRODUCT('6. Patients'!DF$10:DF$107,OFFSET('6. Patients'!$NU$9,1,MATCH($D14,'6. Patients'!$NV$9:$OO$9,0),ROWS('6. Patients'!ES$10:ES$107))),0),
IFERROR(SUMPRODUCT('6. Patients'!DF$10:DF$107,OFFSET('6. Patients'!$OP$9,1,MATCH($D14,'6. Patients'!$OQ$9:$QN$9,0),ROWS('6. Patients'!ES$10:ES$107))),0)+
IFERROR(SUMPRODUCT('6. Patients'!DF$10:DF$107,OFFSET('6. Patients'!$QO$9,1,MATCH($D14,'6. Patients'!$QP$9:$RI$9,0),ROWS('6. Patients'!ES$10:ES$107))),0)+
IFERROR(SUMPRODUCT('6. Patients'!DF$10:DF$107,OFFSET('6. Patients'!$RJ$9,1,MATCH($D14,'6. Patients'!$RK$9:$TH$9,0),ROWS('6. Patients'!ES$10:ES$107))),0)+
IFERROR(SUMPRODUCT('6. Patients'!DF$10:DF$107,OFFSET('6. Patients'!$TI$9,1,MATCH($D14,'6. Patients'!$TJ$9:$UC$9,0),ROWS('6. Patients'!ES$10:ES$107))),0))+
IFERROR(VLOOKUP($D14,$H$116:$L$146,COLUMNS($H$115:$J$115)-1+AM$7,0)*$E14*$F14*'1. General Inputs'!$J$25,0),0),0)</f>
        <v>0</v>
      </c>
      <c r="AN14" s="775">
        <f ca="1">ROUNDUP(IFERROR($F14*$E14*CHOOSE(AN$7,
IFERROR(SUMPRODUCT('6. Patients'!DG$10:DG$107,OFFSET('6. Patients'!$DN$9,1,MATCH($D14,'6. Patients'!$DO$9:$FL$9,0),ROWS('6. Patients'!ET$10:ET$107))),0)+
IFERROR(SUMPRODUCT('6. Patients'!DG$10:DG$107,OFFSET('6. Patients'!$FM$9,1,MATCH($D14,'6. Patients'!$FN$9:$GG$9,0),ROWS('6. Patients'!ET$10:ET$107))),0)+
IFERROR(SUMPRODUCT('6. Patients'!DG$10:DG$107,OFFSET('6. Patients'!$GH$9,1,MATCH($D14,'6. Patients'!$GI$9:$IF$9,0),ROWS('6. Patients'!ET$10:ET$107))),0)+
IFERROR(SUMPRODUCT('6. Patients'!DG$10:DG$107,OFFSET('6. Patients'!$IG$9,1,MATCH($D14,'6. Patients'!$IH$9:$JA$9,0),ROWS('6. Patients'!ET$10:ET$107))),0),
IFERROR(SUMPRODUCT('6. Patients'!DG$10:DG$107,OFFSET('6. Patients'!$JB$9,1,MATCH($D14,'6. Patients'!$JC$9:$KZ$9,0),ROWS('6. Patients'!ET$10:ET$107))),0)+
IFERROR(SUMPRODUCT('6. Patients'!DG$10:DG$107,OFFSET('6. Patients'!$LA$9,1,MATCH($D14,'6. Patients'!$LB$9:$LU$9,0),ROWS('6. Patients'!ET$10:ET$107))),0)+
IFERROR(SUMPRODUCT('6. Patients'!DG$10:DG$107,OFFSET('6. Patients'!$LV$9,1,MATCH($D14,'6. Patients'!$LW$9:$NT$9,0),ROWS('6. Patients'!ET$10:ET$107))),0)+
IFERROR(SUMPRODUCT('6. Patients'!DG$10:DG$107,OFFSET('6. Patients'!$NU$9,1,MATCH($D14,'6. Patients'!$NV$9:$OO$9,0),ROWS('6. Patients'!ET$10:ET$107))),0),
IFERROR(SUMPRODUCT('6. Patients'!DG$10:DG$107,OFFSET('6. Patients'!$OP$9,1,MATCH($D14,'6. Patients'!$OQ$9:$QN$9,0),ROWS('6. Patients'!ET$10:ET$107))),0)+
IFERROR(SUMPRODUCT('6. Patients'!DG$10:DG$107,OFFSET('6. Patients'!$QO$9,1,MATCH($D14,'6. Patients'!$QP$9:$RI$9,0),ROWS('6. Patients'!ET$10:ET$107))),0)+
IFERROR(SUMPRODUCT('6. Patients'!DG$10:DG$107,OFFSET('6. Patients'!$RJ$9,1,MATCH($D14,'6. Patients'!$RK$9:$TH$9,0),ROWS('6. Patients'!ET$10:ET$107))),0)+
IFERROR(SUMPRODUCT('6. Patients'!DG$10:DG$107,OFFSET('6. Patients'!$TI$9,1,MATCH($D14,'6. Patients'!$TJ$9:$UC$9,0),ROWS('6. Patients'!ET$10:ET$107))),0))+
IFERROR(VLOOKUP($D14,$H$116:$L$146,COLUMNS($H$115:$J$115)-1+AN$7,0)*$E14*$F14*'1. General Inputs'!$J$25,0),0),0)</f>
        <v>0</v>
      </c>
      <c r="AO14" s="775">
        <f ca="1">ROUNDUP(IFERROR($F14*$E14*CHOOSE(AO$7,
IFERROR(SUMPRODUCT('6. Patients'!DH$10:DH$107,OFFSET('6. Patients'!$DN$9,1,MATCH($D14,'6. Patients'!$DO$9:$FL$9,0),ROWS('6. Patients'!EU$10:EU$107))),0)+
IFERROR(SUMPRODUCT('6. Patients'!DH$10:DH$107,OFFSET('6. Patients'!$FM$9,1,MATCH($D14,'6. Patients'!$FN$9:$GG$9,0),ROWS('6. Patients'!EU$10:EU$107))),0)+
IFERROR(SUMPRODUCT('6. Patients'!DH$10:DH$107,OFFSET('6. Patients'!$GH$9,1,MATCH($D14,'6. Patients'!$GI$9:$IF$9,0),ROWS('6. Patients'!EU$10:EU$107))),0)+
IFERROR(SUMPRODUCT('6. Patients'!DH$10:DH$107,OFFSET('6. Patients'!$IG$9,1,MATCH($D14,'6. Patients'!$IH$9:$JA$9,0),ROWS('6. Patients'!EU$10:EU$107))),0),
IFERROR(SUMPRODUCT('6. Patients'!DH$10:DH$107,OFFSET('6. Patients'!$JB$9,1,MATCH($D14,'6. Patients'!$JC$9:$KZ$9,0),ROWS('6. Patients'!EU$10:EU$107))),0)+
IFERROR(SUMPRODUCT('6. Patients'!DH$10:DH$107,OFFSET('6. Patients'!$LA$9,1,MATCH($D14,'6. Patients'!$LB$9:$LU$9,0),ROWS('6. Patients'!EU$10:EU$107))),0)+
IFERROR(SUMPRODUCT('6. Patients'!DH$10:DH$107,OFFSET('6. Patients'!$LV$9,1,MATCH($D14,'6. Patients'!$LW$9:$NT$9,0),ROWS('6. Patients'!EU$10:EU$107))),0)+
IFERROR(SUMPRODUCT('6. Patients'!DH$10:DH$107,OFFSET('6. Patients'!$NU$9,1,MATCH($D14,'6. Patients'!$NV$9:$OO$9,0),ROWS('6. Patients'!EU$10:EU$107))),0),
IFERROR(SUMPRODUCT('6. Patients'!DH$10:DH$107,OFFSET('6. Patients'!$OP$9,1,MATCH($D14,'6. Patients'!$OQ$9:$QN$9,0),ROWS('6. Patients'!EU$10:EU$107))),0)+
IFERROR(SUMPRODUCT('6. Patients'!DH$10:DH$107,OFFSET('6. Patients'!$QO$9,1,MATCH($D14,'6. Patients'!$QP$9:$RI$9,0),ROWS('6. Patients'!EU$10:EU$107))),0)+
IFERROR(SUMPRODUCT('6. Patients'!DH$10:DH$107,OFFSET('6. Patients'!$RJ$9,1,MATCH($D14,'6. Patients'!$RK$9:$TH$9,0),ROWS('6. Patients'!EU$10:EU$107))),0)+
IFERROR(SUMPRODUCT('6. Patients'!DH$10:DH$107,OFFSET('6. Patients'!$TI$9,1,MATCH($D14,'6. Patients'!$TJ$9:$UC$9,0),ROWS('6. Patients'!EU$10:EU$107))),0))+
IFERROR(VLOOKUP($D14,$H$116:$L$146,COLUMNS($H$115:$J$115)-1+AO$7,0)*$E14*$F14*'1. General Inputs'!$J$25,0),0),0)</f>
        <v>0</v>
      </c>
      <c r="AP14" s="775">
        <f ca="1">ROUNDUP(IFERROR($F14*$E14*CHOOSE(AP$7,
IFERROR(SUMPRODUCT('6. Patients'!DI$10:DI$107,OFFSET('6. Patients'!$DN$9,1,MATCH($D14,'6. Patients'!$DO$9:$FL$9,0),ROWS('6. Patients'!EV$10:EV$107))),0)+
IFERROR(SUMPRODUCT('6. Patients'!DI$10:DI$107,OFFSET('6. Patients'!$FM$9,1,MATCH($D14,'6. Patients'!$FN$9:$GG$9,0),ROWS('6. Patients'!EV$10:EV$107))),0)+
IFERROR(SUMPRODUCT('6. Patients'!DI$10:DI$107,OFFSET('6. Patients'!$GH$9,1,MATCH($D14,'6. Patients'!$GI$9:$IF$9,0),ROWS('6. Patients'!EV$10:EV$107))),0)+
IFERROR(SUMPRODUCT('6. Patients'!DI$10:DI$107,OFFSET('6. Patients'!$IG$9,1,MATCH($D14,'6. Patients'!$IH$9:$JA$9,0),ROWS('6. Patients'!EV$10:EV$107))),0),
IFERROR(SUMPRODUCT('6. Patients'!DI$10:DI$107,OFFSET('6. Patients'!$JB$9,1,MATCH($D14,'6. Patients'!$JC$9:$KZ$9,0),ROWS('6. Patients'!EV$10:EV$107))),0)+
IFERROR(SUMPRODUCT('6. Patients'!DI$10:DI$107,OFFSET('6. Patients'!$LA$9,1,MATCH($D14,'6. Patients'!$LB$9:$LU$9,0),ROWS('6. Patients'!EV$10:EV$107))),0)+
IFERROR(SUMPRODUCT('6. Patients'!DI$10:DI$107,OFFSET('6. Patients'!$LV$9,1,MATCH($D14,'6. Patients'!$LW$9:$NT$9,0),ROWS('6. Patients'!EV$10:EV$107))),0)+
IFERROR(SUMPRODUCT('6. Patients'!DI$10:DI$107,OFFSET('6. Patients'!$NU$9,1,MATCH($D14,'6. Patients'!$NV$9:$OO$9,0),ROWS('6. Patients'!EV$10:EV$107))),0),
IFERROR(SUMPRODUCT('6. Patients'!DI$10:DI$107,OFFSET('6. Patients'!$OP$9,1,MATCH($D14,'6. Patients'!$OQ$9:$QN$9,0),ROWS('6. Patients'!EV$10:EV$107))),0)+
IFERROR(SUMPRODUCT('6. Patients'!DI$10:DI$107,OFFSET('6. Patients'!$QO$9,1,MATCH($D14,'6. Patients'!$QP$9:$RI$9,0),ROWS('6. Patients'!EV$10:EV$107))),0)+
IFERROR(SUMPRODUCT('6. Patients'!DI$10:DI$107,OFFSET('6. Patients'!$RJ$9,1,MATCH($D14,'6. Patients'!$RK$9:$TH$9,0),ROWS('6. Patients'!EV$10:EV$107))),0)+
IFERROR(SUMPRODUCT('6. Patients'!DI$10:DI$107,OFFSET('6. Patients'!$TI$9,1,MATCH($D14,'6. Patients'!$TJ$9:$UC$9,0),ROWS('6. Patients'!EV$10:EV$107))),0))+
IFERROR(VLOOKUP($D14,$H$116:$L$146,COLUMNS($H$115:$J$115)-1+AP$7,0)*$E14*$F14*'1. General Inputs'!$J$25,0),0),0)</f>
        <v>0</v>
      </c>
      <c r="AQ14" s="775">
        <f ca="1">ROUNDUP(IFERROR($F14*$E14*CHOOSE(AQ$7,
IFERROR(SUMPRODUCT('6. Patients'!DJ$10:DJ$107,OFFSET('6. Patients'!$DN$9,1,MATCH($D14,'6. Patients'!$DO$9:$FL$9,0),ROWS('6. Patients'!EW$10:EW$107))),0)+
IFERROR(SUMPRODUCT('6. Patients'!DJ$10:DJ$107,OFFSET('6. Patients'!$FM$9,1,MATCH($D14,'6. Patients'!$FN$9:$GG$9,0),ROWS('6. Patients'!EW$10:EW$107))),0)+
IFERROR(SUMPRODUCT('6. Patients'!DJ$10:DJ$107,OFFSET('6. Patients'!$GH$9,1,MATCH($D14,'6. Patients'!$GI$9:$IF$9,0),ROWS('6. Patients'!EW$10:EW$107))),0)+
IFERROR(SUMPRODUCT('6. Patients'!DJ$10:DJ$107,OFFSET('6. Patients'!$IG$9,1,MATCH($D14,'6. Patients'!$IH$9:$JA$9,0),ROWS('6. Patients'!EW$10:EW$107))),0),
IFERROR(SUMPRODUCT('6. Patients'!DJ$10:DJ$107,OFFSET('6. Patients'!$JB$9,1,MATCH($D14,'6. Patients'!$JC$9:$KZ$9,0),ROWS('6. Patients'!EW$10:EW$107))),0)+
IFERROR(SUMPRODUCT('6. Patients'!DJ$10:DJ$107,OFFSET('6. Patients'!$LA$9,1,MATCH($D14,'6. Patients'!$LB$9:$LU$9,0),ROWS('6. Patients'!EW$10:EW$107))),0)+
IFERROR(SUMPRODUCT('6. Patients'!DJ$10:DJ$107,OFFSET('6. Patients'!$LV$9,1,MATCH($D14,'6. Patients'!$LW$9:$NT$9,0),ROWS('6. Patients'!EW$10:EW$107))),0)+
IFERROR(SUMPRODUCT('6. Patients'!DJ$10:DJ$107,OFFSET('6. Patients'!$NU$9,1,MATCH($D14,'6. Patients'!$NV$9:$OO$9,0),ROWS('6. Patients'!EW$10:EW$107))),0),
IFERROR(SUMPRODUCT('6. Patients'!DJ$10:DJ$107,OFFSET('6. Patients'!$OP$9,1,MATCH($D14,'6. Patients'!$OQ$9:$QN$9,0),ROWS('6. Patients'!EW$10:EW$107))),0)+
IFERROR(SUMPRODUCT('6. Patients'!DJ$10:DJ$107,OFFSET('6. Patients'!$QO$9,1,MATCH($D14,'6. Patients'!$QP$9:$RI$9,0),ROWS('6. Patients'!EW$10:EW$107))),0)+
IFERROR(SUMPRODUCT('6. Patients'!DJ$10:DJ$107,OFFSET('6. Patients'!$RJ$9,1,MATCH($D14,'6. Patients'!$RK$9:$TH$9,0),ROWS('6. Patients'!EW$10:EW$107))),0)+
IFERROR(SUMPRODUCT('6. Patients'!DJ$10:DJ$107,OFFSET('6. Patients'!$TI$9,1,MATCH($D14,'6. Patients'!$TJ$9:$UC$9,0),ROWS('6. Patients'!EW$10:EW$107))),0))+
IFERROR(VLOOKUP($D14,$H$116:$L$146,COLUMNS($H$115:$J$115)-1+AQ$7,0)*$E14*$F14*'1. General Inputs'!$J$25,0),0),0)</f>
        <v>0</v>
      </c>
      <c r="AR14" s="342"/>
      <c r="AZ14" s="335">
        <f ca="1">IFERROR(SUM(OFFSET('7. Consumption'!H14,0,1,,MIN('1. General Inputs'!$J$29,COLUMNS('7. Consumption'!H$9:$AQ$9)-1))),0)+MAX(0,$AQ14*('1. General Inputs'!$J$29-COLUMNS('7. Consumption'!H$9:$AQ$9)+1))</f>
        <v>0</v>
      </c>
      <c r="BA14" s="335">
        <f ca="1">IFERROR(SUM(OFFSET('7. Consumption'!I14,0,1,,MIN('1. General Inputs'!$J$29,COLUMNS('7. Consumption'!I$9:$AQ$9)-1))),0)+MAX(0,$AQ14*('1. General Inputs'!$J$29-COLUMNS('7. Consumption'!I$9:$AQ$9)+1))</f>
        <v>0</v>
      </c>
      <c r="BB14" s="335">
        <f ca="1">IFERROR(SUM(OFFSET('7. Consumption'!J14,0,1,,MIN('1. General Inputs'!$J$29,COLUMNS('7. Consumption'!J$9:$AQ$9)-1))),0)+MAX(0,$AQ14*('1. General Inputs'!$J$29-COLUMNS('7. Consumption'!J$9:$AQ$9)+1))</f>
        <v>0</v>
      </c>
      <c r="BC14" s="335">
        <f ca="1">IFERROR(SUM(OFFSET('7. Consumption'!K14,0,1,,MIN('1. General Inputs'!$J$29,COLUMNS('7. Consumption'!K$9:$AQ$9)-1))),0)+MAX(0,$AQ14*('1. General Inputs'!$J$29-COLUMNS('7. Consumption'!K$9:$AQ$9)+1))</f>
        <v>0</v>
      </c>
      <c r="BD14" s="335">
        <f ca="1">IFERROR(SUM(OFFSET('7. Consumption'!L14,0,1,,MIN('1. General Inputs'!$J$29,COLUMNS('7. Consumption'!L$9:$AQ$9)-1))),0)+MAX(0,$AQ14*('1. General Inputs'!$J$29-COLUMNS('7. Consumption'!L$9:$AQ$9)+1))</f>
        <v>0</v>
      </c>
      <c r="BE14" s="335">
        <f ca="1">IFERROR(SUM(OFFSET('7. Consumption'!M14,0,1,,MIN('1. General Inputs'!$J$29,COLUMNS('7. Consumption'!M$9:$AQ$9)-1))),0)+MAX(0,$AQ14*('1. General Inputs'!$J$29-COLUMNS('7. Consumption'!M$9:$AQ$9)+1))</f>
        <v>0</v>
      </c>
      <c r="BF14" s="335">
        <f ca="1">IFERROR(SUM(OFFSET('7. Consumption'!N14,0,1,,MIN('1. General Inputs'!$J$29,COLUMNS('7. Consumption'!N$9:$AQ$9)-1))),0)+MAX(0,$AQ14*('1. General Inputs'!$J$29-COLUMNS('7. Consumption'!N$9:$AQ$9)+1))</f>
        <v>0</v>
      </c>
      <c r="BG14" s="335">
        <f ca="1">IFERROR(SUM(OFFSET('7. Consumption'!O14,0,1,,MIN('1. General Inputs'!$J$29,COLUMNS('7. Consumption'!O$9:$AQ$9)-1))),0)+MAX(0,$AQ14*('1. General Inputs'!$J$29-COLUMNS('7. Consumption'!O$9:$AQ$9)+1))</f>
        <v>0</v>
      </c>
      <c r="BH14" s="335">
        <f ca="1">IFERROR(SUM(OFFSET('7. Consumption'!P14,0,1,,MIN('1. General Inputs'!$J$29,COLUMNS('7. Consumption'!P$9:$AQ$9)-1))),0)+MAX(0,$AQ14*('1. General Inputs'!$J$29-COLUMNS('7. Consumption'!P$9:$AQ$9)+1))</f>
        <v>0</v>
      </c>
      <c r="BI14" s="335">
        <f ca="1">IFERROR(SUM(OFFSET('7. Consumption'!Q14,0,1,,MIN('1. General Inputs'!$J$29,COLUMNS('7. Consumption'!Q$9:$AQ$9)-1))),0)+MAX(0,$AQ14*('1. General Inputs'!$J$29-COLUMNS('7. Consumption'!Q$9:$AQ$9)+1))</f>
        <v>0</v>
      </c>
      <c r="BJ14" s="335">
        <f ca="1">IFERROR(SUM(OFFSET('7. Consumption'!R14,0,1,,MIN('1. General Inputs'!$J$29,COLUMNS('7. Consumption'!R$9:$AQ$9)-1))),0)+MAX(0,$AQ14*('1. General Inputs'!$J$29-COLUMNS('7. Consumption'!R$9:$AQ$9)+1))</f>
        <v>0</v>
      </c>
      <c r="BK14" s="335">
        <f ca="1">IFERROR(SUM(OFFSET('7. Consumption'!S14,0,1,,MIN('1. General Inputs'!$J$29,COLUMNS('7. Consumption'!S$9:$AQ$9)-1))),0)+MAX(0,$AQ14*('1. General Inputs'!$J$29-COLUMNS('7. Consumption'!S$9:$AQ$9)+1))</f>
        <v>0</v>
      </c>
      <c r="BL14" s="335">
        <f ca="1">IFERROR(SUM(OFFSET('7. Consumption'!T14,0,1,,MIN('1. General Inputs'!$J$29,COLUMNS('7. Consumption'!T$9:$AQ$9)-1))),0)+MAX(0,$AQ14*('1. General Inputs'!$J$29-COLUMNS('7. Consumption'!T$9:$AQ$9)+1))</f>
        <v>0</v>
      </c>
      <c r="BM14" s="335">
        <f ca="1">IFERROR(SUM(OFFSET('7. Consumption'!U14,0,1,,MIN('1. General Inputs'!$J$29,COLUMNS('7. Consumption'!U$9:$AQ$9)-1))),0)+MAX(0,$AQ14*('1. General Inputs'!$J$29-COLUMNS('7. Consumption'!U$9:$AQ$9)+1))</f>
        <v>0</v>
      </c>
      <c r="BN14" s="335">
        <f ca="1">IFERROR(SUM(OFFSET('7. Consumption'!V14,0,1,,MIN('1. General Inputs'!$J$29,COLUMNS('7. Consumption'!V$9:$AQ$9)-1))),0)+MAX(0,$AQ14*('1. General Inputs'!$J$29-COLUMNS('7. Consumption'!V$9:$AQ$9)+1))</f>
        <v>0</v>
      </c>
      <c r="BO14" s="335">
        <f ca="1">IFERROR(SUM(OFFSET('7. Consumption'!W14,0,1,,MIN('1. General Inputs'!$J$29,COLUMNS('7. Consumption'!W$9:$AQ$9)-1))),0)+MAX(0,$AQ14*('1. General Inputs'!$J$29-COLUMNS('7. Consumption'!W$9:$AQ$9)+1))</f>
        <v>0</v>
      </c>
      <c r="BP14" s="335">
        <f ca="1">IFERROR(SUM(OFFSET('7. Consumption'!X14,0,1,,MIN('1. General Inputs'!$J$29,COLUMNS('7. Consumption'!X$9:$AQ$9)-1))),0)+MAX(0,$AQ14*('1. General Inputs'!$J$29-COLUMNS('7. Consumption'!X$9:$AQ$9)+1))</f>
        <v>0</v>
      </c>
      <c r="BQ14" s="335">
        <f ca="1">IFERROR(SUM(OFFSET('7. Consumption'!Y14,0,1,,MIN('1. General Inputs'!$J$29,COLUMNS('7. Consumption'!Y$9:$AQ$9)-1))),0)+MAX(0,$AQ14*('1. General Inputs'!$J$29-COLUMNS('7. Consumption'!Y$9:$AQ$9)+1))</f>
        <v>0</v>
      </c>
      <c r="BR14" s="335">
        <f ca="1">IFERROR(SUM(OFFSET('7. Consumption'!Z14,0,1,,MIN('1. General Inputs'!$J$29,COLUMNS('7. Consumption'!Z$9:$AQ$9)-1))),0)+MAX(0,$AQ14*('1. General Inputs'!$J$29-COLUMNS('7. Consumption'!Z$9:$AQ$9)+1))</f>
        <v>0</v>
      </c>
      <c r="BS14" s="335">
        <f ca="1">IFERROR(SUM(OFFSET('7. Consumption'!AA14,0,1,,MIN('1. General Inputs'!$J$29,COLUMNS('7. Consumption'!AA$9:$AQ$9)-1))),0)+MAX(0,$AQ14*('1. General Inputs'!$J$29-COLUMNS('7. Consumption'!AA$9:$AQ$9)+1))</f>
        <v>0</v>
      </c>
      <c r="BT14" s="335">
        <f ca="1">IFERROR(SUM(OFFSET('7. Consumption'!AB14,0,1,,MIN('1. General Inputs'!$J$29,COLUMNS('7. Consumption'!AB$9:$AQ$9)-1))),0)+MAX(0,$AQ14*('1. General Inputs'!$J$29-COLUMNS('7. Consumption'!AB$9:$AQ$9)+1))</f>
        <v>0</v>
      </c>
      <c r="BU14" s="335">
        <f ca="1">IFERROR(SUM(OFFSET('7. Consumption'!AC14,0,1,,MIN('1. General Inputs'!$J$29,COLUMNS('7. Consumption'!AC$9:$AQ$9)-1))),0)+MAX(0,$AQ14*('1. General Inputs'!$J$29-COLUMNS('7. Consumption'!AC$9:$AQ$9)+1))</f>
        <v>0</v>
      </c>
      <c r="BV14" s="335">
        <f ca="1">IFERROR(SUM(OFFSET('7. Consumption'!AD14,0,1,,MIN('1. General Inputs'!$J$29,COLUMNS('7. Consumption'!AD$9:$AQ$9)-1))),0)+MAX(0,$AQ14*('1. General Inputs'!$J$29-COLUMNS('7. Consumption'!AD$9:$AQ$9)+1))</f>
        <v>0</v>
      </c>
      <c r="BW14" s="335">
        <f ca="1">IFERROR(SUM(OFFSET('7. Consumption'!AE14,0,1,,MIN('1. General Inputs'!$J$29,COLUMNS('7. Consumption'!AE$9:$AQ$9)-1))),0)+MAX(0,$AQ14*('1. General Inputs'!$J$29-COLUMNS('7. Consumption'!AE$9:$AQ$9)+1))</f>
        <v>0</v>
      </c>
      <c r="BX14" s="335">
        <f ca="1">IFERROR(SUM(OFFSET('7. Consumption'!AF14,0,1,,MIN('1. General Inputs'!$J$29,COLUMNS('7. Consumption'!AF$9:$AQ$9)-1))),0)+MAX(0,$AQ14*('1. General Inputs'!$J$29-COLUMNS('7. Consumption'!AF$9:$AQ$9)+1))</f>
        <v>0</v>
      </c>
      <c r="BY14" s="335">
        <f ca="1">IFERROR(SUM(OFFSET('7. Consumption'!AG14,0,1,,MIN('1. General Inputs'!$J$29,COLUMNS('7. Consumption'!AG$9:$AQ$9)-1))),0)+MAX(0,$AQ14*('1. General Inputs'!$J$29-COLUMNS('7. Consumption'!AG$9:$AQ$9)+1))</f>
        <v>0</v>
      </c>
      <c r="BZ14" s="335">
        <f ca="1">IFERROR(SUM(OFFSET('7. Consumption'!AH14,0,1,,MIN('1. General Inputs'!$J$29,COLUMNS('7. Consumption'!AH$9:$AQ$9)-1))),0)+MAX(0,$AQ14*('1. General Inputs'!$J$29-COLUMNS('7. Consumption'!AH$9:$AQ$9)+1))</f>
        <v>0</v>
      </c>
      <c r="CA14" s="335">
        <f ca="1">IFERROR(SUM(OFFSET('7. Consumption'!AI14,0,1,,MIN('1. General Inputs'!$J$29,COLUMNS('7. Consumption'!AI$9:$AQ$9)-1))),0)+MAX(0,$AQ14*('1. General Inputs'!$J$29-COLUMNS('7. Consumption'!AI$9:$AQ$9)+1))</f>
        <v>0</v>
      </c>
      <c r="CB14" s="335">
        <f ca="1">IFERROR(SUM(OFFSET('7. Consumption'!AJ14,0,1,,MIN('1. General Inputs'!$J$29,COLUMNS('7. Consumption'!AJ$9:$AQ$9)-1))),0)+MAX(0,$AQ14*('1. General Inputs'!$J$29-COLUMNS('7. Consumption'!AJ$9:$AQ$9)+1))</f>
        <v>0</v>
      </c>
      <c r="CC14" s="335">
        <f ca="1">IFERROR(SUM(OFFSET('7. Consumption'!AK14,0,1,,MIN('1. General Inputs'!$J$29,COLUMNS('7. Consumption'!AK$9:$AQ$9)-1))),0)+MAX(0,$AQ14*('1. General Inputs'!$J$29-COLUMNS('7. Consumption'!AK$9:$AQ$9)+1))</f>
        <v>0</v>
      </c>
      <c r="CD14" s="335">
        <f ca="1">IFERROR(SUM(OFFSET('7. Consumption'!AL14,0,1,,MIN('1. General Inputs'!$J$29,COLUMNS('7. Consumption'!AL$9:$AQ$9)-1))),0)+MAX(0,$AQ14*('1. General Inputs'!$J$29-COLUMNS('7. Consumption'!AL$9:$AQ$9)+1))</f>
        <v>0</v>
      </c>
      <c r="CE14" s="335">
        <f ca="1">IFERROR(SUM(OFFSET('7. Consumption'!AM14,0,1,,MIN('1. General Inputs'!$J$29,COLUMNS('7. Consumption'!AM$9:$AQ$9)-1))),0)+MAX(0,$AQ14*('1. General Inputs'!$J$29-COLUMNS('7. Consumption'!AM$9:$AQ$9)+1))</f>
        <v>0</v>
      </c>
      <c r="CF14" s="335">
        <f ca="1">IFERROR(SUM(OFFSET('7. Consumption'!AN14,0,1,,MIN('1. General Inputs'!$J$29,COLUMNS('7. Consumption'!AN$9:$AQ$9)-1))),0)+MAX(0,$AQ14*('1. General Inputs'!$J$29-COLUMNS('7. Consumption'!AN$9:$AQ$9)+1))</f>
        <v>0</v>
      </c>
      <c r="CG14" s="335">
        <f ca="1">IFERROR(SUM(OFFSET('7. Consumption'!AO14,0,1,,MIN('1. General Inputs'!$J$29,COLUMNS('7. Consumption'!AO$9:$AQ$9)-1))),0)+MAX(0,$AQ14*('1. General Inputs'!$J$29-COLUMNS('7. Consumption'!AO$9:$AQ$9)+1))</f>
        <v>0</v>
      </c>
      <c r="CH14" s="335">
        <f ca="1">IFERROR(SUM(OFFSET('7. Consumption'!AP14,0,1,,MIN('1. General Inputs'!$J$29,COLUMNS('7. Consumption'!AP$9:$AQ$9)-1))),0)+MAX(0,$AQ14*('1. General Inputs'!$J$29-COLUMNS('7. Consumption'!AP$9:$AQ$9)+1))</f>
        <v>0</v>
      </c>
      <c r="CI14" s="335">
        <f ca="1">IFERROR(SUM(OFFSET('7. Consumption'!AQ14,0,1,,MIN('1. General Inputs'!$J$29,COLUMNS('7. Consumption'!AQ$9:$AQ$9)-1))),0)+MAX(0,$AQ14*('1. General Inputs'!$J$29-COLUMNS('7. Consumption'!AQ$9:$AQ$9)+1))</f>
        <v>0</v>
      </c>
    </row>
    <row r="15" spans="2:87" ht="15" x14ac:dyDescent="0.25">
      <c r="B15" s="772"/>
      <c r="C15" s="772" t="str">
        <f>IFERROR(VLOOKUP(ROWS($C$9:$C15),'5. Form Breakdown'!$AI$11:$AJ$138,COLUMNS('5. Form Breakdown'!$AI$11:$AJ$11),0),"")</f>
        <v>ABC+3TC 120/60 - tab - dispersible&amp;scored</v>
      </c>
      <c r="D15" s="772" t="str">
        <f>IFERROR(VLOOKUP($C15,'5a. Dosing'!$E$11:$F$138,2,0),"")</f>
        <v>ABC+3TC</v>
      </c>
      <c r="E15" s="773" t="str">
        <f>IFERROR(INDEX('5. Form Breakdown'!$AL$11:$BL$138,MATCH('7. Consumption'!$C15,'5. Form Breakdown'!$AK$11:$AK$138,0),MATCH('5. Form Breakdown'!$AX$10,'5. Form Breakdown'!$AL$10:$BL$10,0)),"")</f>
        <v/>
      </c>
      <c r="F15" s="774">
        <f>IFERROR(INDEX('5. Form Breakdown'!$AL$11:$BL$138,MATCH('7. Consumption'!$C15,'5. Form Breakdown'!$AK$11:$AK$138,0),MATCH('5. Form Breakdown'!$BL$10,'5. Form Breakdown'!$AL$10:$BL$10,0)),"")</f>
        <v>0</v>
      </c>
      <c r="H15" s="775">
        <f ca="1">ROUNDUP(IFERROR($F15*$E15*CHOOSE(H$7,
IFERROR(SUMPRODUCT('6. Patients'!CA$10:CA$107,OFFSET('6. Patients'!$DN$9,1,MATCH($D15,'6. Patients'!$DO$9:$FL$9,0),ROWS('6. Patients'!DN$10:DN$107))),0)+
IFERROR(SUMPRODUCT('6. Patients'!CA$10:CA$107,OFFSET('6. Patients'!$FM$9,1,MATCH($D15,'6. Patients'!$FN$9:$GG$9,0),ROWS('6. Patients'!DN$10:DN$107))),0)+
IFERROR(SUMPRODUCT('6. Patients'!CA$10:CA$107,OFFSET('6. Patients'!$GH$9,1,MATCH($D15,'6. Patients'!$GI$9:$IF$9,0),ROWS('6. Patients'!DN$10:DN$107))),0)+
IFERROR(SUMPRODUCT('6. Patients'!CA$10:CA$107,OFFSET('6. Patients'!$IG$9,1,MATCH($D15,'6. Patients'!$IH$9:$JA$9,0),ROWS('6. Patients'!DN$10:DN$107))),0),
IFERROR(SUMPRODUCT('6. Patients'!CA$10:CA$107,OFFSET('6. Patients'!$JB$9,1,MATCH($D15,'6. Patients'!$JC$9:$KZ$9,0),ROWS('6. Patients'!DN$10:DN$107))),0)+
IFERROR(SUMPRODUCT('6. Patients'!CA$10:CA$107,OFFSET('6. Patients'!$LA$9,1,MATCH($D15,'6. Patients'!$LB$9:$LU$9,0),ROWS('6. Patients'!DN$10:DN$107))),0)+
IFERROR(SUMPRODUCT('6. Patients'!CA$10:CA$107,OFFSET('6. Patients'!$LV$9,1,MATCH($D15,'6. Patients'!$LW$9:$NT$9,0),ROWS('6. Patients'!DN$10:DN$107))),0)+
IFERROR(SUMPRODUCT('6. Patients'!CA$10:CA$107,OFFSET('6. Patients'!$NU$9,1,MATCH($D15,'6. Patients'!$NV$9:$OO$9,0),ROWS('6. Patients'!DN$10:DN$107))),0),
IFERROR(SUMPRODUCT('6. Patients'!CA$10:CA$107,OFFSET('6. Patients'!$OP$9,1,MATCH($D15,'6. Patients'!$OQ$9:$QN$9,0),ROWS('6. Patients'!DN$10:DN$107))),0)+
IFERROR(SUMPRODUCT('6. Patients'!CA$10:CA$107,OFFSET('6. Patients'!$QO$9,1,MATCH($D15,'6. Patients'!$QP$9:$RI$9,0),ROWS('6. Patients'!DN$10:DN$107))),0)+
IFERROR(SUMPRODUCT('6. Patients'!CA$10:CA$107,OFFSET('6. Patients'!$RJ$9,1,MATCH($D15,'6. Patients'!$RK$9:$TH$9,0),ROWS('6. Patients'!DN$10:DN$107))),0)+
IFERROR(SUMPRODUCT('6. Patients'!CA$10:CA$107,OFFSET('6. Patients'!$TI$9,1,MATCH($D15,'6. Patients'!$TJ$9:$UC$9,0),ROWS('6. Patients'!DN$10:DN$107))),0))+
IFERROR(VLOOKUP($D15,$H$116:$L$146,COLUMNS($H$115:$J$115)-1+H$7,0)*$E15*$F15*'1. General Inputs'!$J$25,0),0),0)</f>
        <v>0</v>
      </c>
      <c r="I15" s="775">
        <f ca="1">ROUNDUP(IFERROR($F15*$E15*CHOOSE(I$7,
IFERROR(SUMPRODUCT('6. Patients'!CB$10:CB$107,OFFSET('6. Patients'!$DN$9,1,MATCH($D15,'6. Patients'!$DO$9:$FL$9,0),ROWS('6. Patients'!DO$10:DO$107))),0)+
IFERROR(SUMPRODUCT('6. Patients'!CB$10:CB$107,OFFSET('6. Patients'!$FM$9,1,MATCH($D15,'6. Patients'!$FN$9:$GG$9,0),ROWS('6. Patients'!DO$10:DO$107))),0)+
IFERROR(SUMPRODUCT('6. Patients'!CB$10:CB$107,OFFSET('6. Patients'!$GH$9,1,MATCH($D15,'6. Patients'!$GI$9:$IF$9,0),ROWS('6. Patients'!DO$10:DO$107))),0)+
IFERROR(SUMPRODUCT('6. Patients'!CB$10:CB$107,OFFSET('6. Patients'!$IG$9,1,MATCH($D15,'6. Patients'!$IH$9:$JA$9,0),ROWS('6. Patients'!DO$10:DO$107))),0),
IFERROR(SUMPRODUCT('6. Patients'!CB$10:CB$107,OFFSET('6. Patients'!$JB$9,1,MATCH($D15,'6. Patients'!$JC$9:$KZ$9,0),ROWS('6. Patients'!DO$10:DO$107))),0)+
IFERROR(SUMPRODUCT('6. Patients'!CB$10:CB$107,OFFSET('6. Patients'!$LA$9,1,MATCH($D15,'6. Patients'!$LB$9:$LU$9,0),ROWS('6. Patients'!DO$10:DO$107))),0)+
IFERROR(SUMPRODUCT('6. Patients'!CB$10:CB$107,OFFSET('6. Patients'!$LV$9,1,MATCH($D15,'6. Patients'!$LW$9:$NT$9,0),ROWS('6. Patients'!DO$10:DO$107))),0)+
IFERROR(SUMPRODUCT('6. Patients'!CB$10:CB$107,OFFSET('6. Patients'!$NU$9,1,MATCH($D15,'6. Patients'!$NV$9:$OO$9,0),ROWS('6. Patients'!DO$10:DO$107))),0),
IFERROR(SUMPRODUCT('6. Patients'!CB$10:CB$107,OFFSET('6. Patients'!$OP$9,1,MATCH($D15,'6. Patients'!$OQ$9:$QN$9,0),ROWS('6. Patients'!DO$10:DO$107))),0)+
IFERROR(SUMPRODUCT('6. Patients'!CB$10:CB$107,OFFSET('6. Patients'!$QO$9,1,MATCH($D15,'6. Patients'!$QP$9:$RI$9,0),ROWS('6. Patients'!DO$10:DO$107))),0)+
IFERROR(SUMPRODUCT('6. Patients'!CB$10:CB$107,OFFSET('6. Patients'!$RJ$9,1,MATCH($D15,'6. Patients'!$RK$9:$TH$9,0),ROWS('6. Patients'!DO$10:DO$107))),0)+
IFERROR(SUMPRODUCT('6. Patients'!CB$10:CB$107,OFFSET('6. Patients'!$TI$9,1,MATCH($D15,'6. Patients'!$TJ$9:$UC$9,0),ROWS('6. Patients'!DO$10:DO$107))),0))+
IFERROR(VLOOKUP($D15,$H$116:$L$146,COLUMNS($H$115:$J$115)-1+I$7,0)*$E15*$F15*'1. General Inputs'!$J$25,0),0),0)</f>
        <v>0</v>
      </c>
      <c r="J15" s="775">
        <f ca="1">ROUNDUP(IFERROR($F15*$E15*CHOOSE(J$7,
IFERROR(SUMPRODUCT('6. Patients'!CC$10:CC$107,OFFSET('6. Patients'!$DN$9,1,MATCH($D15,'6. Patients'!$DO$9:$FL$9,0),ROWS('6. Patients'!DP$10:DP$107))),0)+
IFERROR(SUMPRODUCT('6. Patients'!CC$10:CC$107,OFFSET('6. Patients'!$FM$9,1,MATCH($D15,'6. Patients'!$FN$9:$GG$9,0),ROWS('6. Patients'!DP$10:DP$107))),0)+
IFERROR(SUMPRODUCT('6. Patients'!CC$10:CC$107,OFFSET('6. Patients'!$GH$9,1,MATCH($D15,'6. Patients'!$GI$9:$IF$9,0),ROWS('6. Patients'!DP$10:DP$107))),0)+
IFERROR(SUMPRODUCT('6. Patients'!CC$10:CC$107,OFFSET('6. Patients'!$IG$9,1,MATCH($D15,'6. Patients'!$IH$9:$JA$9,0),ROWS('6. Patients'!DP$10:DP$107))),0),
IFERROR(SUMPRODUCT('6. Patients'!CC$10:CC$107,OFFSET('6. Patients'!$JB$9,1,MATCH($D15,'6. Patients'!$JC$9:$KZ$9,0),ROWS('6. Patients'!DP$10:DP$107))),0)+
IFERROR(SUMPRODUCT('6. Patients'!CC$10:CC$107,OFFSET('6. Patients'!$LA$9,1,MATCH($D15,'6. Patients'!$LB$9:$LU$9,0),ROWS('6. Patients'!DP$10:DP$107))),0)+
IFERROR(SUMPRODUCT('6. Patients'!CC$10:CC$107,OFFSET('6. Patients'!$LV$9,1,MATCH($D15,'6. Patients'!$LW$9:$NT$9,0),ROWS('6. Patients'!DP$10:DP$107))),0)+
IFERROR(SUMPRODUCT('6. Patients'!CC$10:CC$107,OFFSET('6. Patients'!$NU$9,1,MATCH($D15,'6. Patients'!$NV$9:$OO$9,0),ROWS('6. Patients'!DP$10:DP$107))),0),
IFERROR(SUMPRODUCT('6. Patients'!CC$10:CC$107,OFFSET('6. Patients'!$OP$9,1,MATCH($D15,'6. Patients'!$OQ$9:$QN$9,0),ROWS('6. Patients'!DP$10:DP$107))),0)+
IFERROR(SUMPRODUCT('6. Patients'!CC$10:CC$107,OFFSET('6. Patients'!$QO$9,1,MATCH($D15,'6. Patients'!$QP$9:$RI$9,0),ROWS('6. Patients'!DP$10:DP$107))),0)+
IFERROR(SUMPRODUCT('6. Patients'!CC$10:CC$107,OFFSET('6. Patients'!$RJ$9,1,MATCH($D15,'6. Patients'!$RK$9:$TH$9,0),ROWS('6. Patients'!DP$10:DP$107))),0)+
IFERROR(SUMPRODUCT('6. Patients'!CC$10:CC$107,OFFSET('6. Patients'!$TI$9,1,MATCH($D15,'6. Patients'!$TJ$9:$UC$9,0),ROWS('6. Patients'!DP$10:DP$107))),0))+
IFERROR(VLOOKUP($D15,$H$116:$L$146,COLUMNS($H$115:$J$115)-1+J$7,0)*$E15*$F15*'1. General Inputs'!$J$25,0),0),0)</f>
        <v>0</v>
      </c>
      <c r="K15" s="775">
        <f ca="1">ROUNDUP(IFERROR($F15*$E15*CHOOSE(K$7,
IFERROR(SUMPRODUCT('6. Patients'!CD$10:CD$107,OFFSET('6. Patients'!$DN$9,1,MATCH($D15,'6. Patients'!$DO$9:$FL$9,0),ROWS('6. Patients'!DQ$10:DQ$107))),0)+
IFERROR(SUMPRODUCT('6. Patients'!CD$10:CD$107,OFFSET('6. Patients'!$FM$9,1,MATCH($D15,'6. Patients'!$FN$9:$GG$9,0),ROWS('6. Patients'!DQ$10:DQ$107))),0)+
IFERROR(SUMPRODUCT('6. Patients'!CD$10:CD$107,OFFSET('6. Patients'!$GH$9,1,MATCH($D15,'6. Patients'!$GI$9:$IF$9,0),ROWS('6. Patients'!DQ$10:DQ$107))),0)+
IFERROR(SUMPRODUCT('6. Patients'!CD$10:CD$107,OFFSET('6. Patients'!$IG$9,1,MATCH($D15,'6. Patients'!$IH$9:$JA$9,0),ROWS('6. Patients'!DQ$10:DQ$107))),0),
IFERROR(SUMPRODUCT('6. Patients'!CD$10:CD$107,OFFSET('6. Patients'!$JB$9,1,MATCH($D15,'6. Patients'!$JC$9:$KZ$9,0),ROWS('6. Patients'!DQ$10:DQ$107))),0)+
IFERROR(SUMPRODUCT('6. Patients'!CD$10:CD$107,OFFSET('6. Patients'!$LA$9,1,MATCH($D15,'6. Patients'!$LB$9:$LU$9,0),ROWS('6. Patients'!DQ$10:DQ$107))),0)+
IFERROR(SUMPRODUCT('6. Patients'!CD$10:CD$107,OFFSET('6. Patients'!$LV$9,1,MATCH($D15,'6. Patients'!$LW$9:$NT$9,0),ROWS('6. Patients'!DQ$10:DQ$107))),0)+
IFERROR(SUMPRODUCT('6. Patients'!CD$10:CD$107,OFFSET('6. Patients'!$NU$9,1,MATCH($D15,'6. Patients'!$NV$9:$OO$9,0),ROWS('6. Patients'!DQ$10:DQ$107))),0),
IFERROR(SUMPRODUCT('6. Patients'!CD$10:CD$107,OFFSET('6. Patients'!$OP$9,1,MATCH($D15,'6. Patients'!$OQ$9:$QN$9,0),ROWS('6. Patients'!DQ$10:DQ$107))),0)+
IFERROR(SUMPRODUCT('6. Patients'!CD$10:CD$107,OFFSET('6. Patients'!$QO$9,1,MATCH($D15,'6. Patients'!$QP$9:$RI$9,0),ROWS('6. Patients'!DQ$10:DQ$107))),0)+
IFERROR(SUMPRODUCT('6. Patients'!CD$10:CD$107,OFFSET('6. Patients'!$RJ$9,1,MATCH($D15,'6. Patients'!$RK$9:$TH$9,0),ROWS('6. Patients'!DQ$10:DQ$107))),0)+
IFERROR(SUMPRODUCT('6. Patients'!CD$10:CD$107,OFFSET('6. Patients'!$TI$9,1,MATCH($D15,'6. Patients'!$TJ$9:$UC$9,0),ROWS('6. Patients'!DQ$10:DQ$107))),0))+
IFERROR(VLOOKUP($D15,$H$116:$L$146,COLUMNS($H$115:$J$115)-1+K$7,0)*$E15*$F15*'1. General Inputs'!$J$25,0),0),0)</f>
        <v>0</v>
      </c>
      <c r="L15" s="775">
        <f ca="1">ROUNDUP(IFERROR($F15*$E15*CHOOSE(L$7,
IFERROR(SUMPRODUCT('6. Patients'!CE$10:CE$107,OFFSET('6. Patients'!$DN$9,1,MATCH($D15,'6. Patients'!$DO$9:$FL$9,0),ROWS('6. Patients'!DR$10:DR$107))),0)+
IFERROR(SUMPRODUCT('6. Patients'!CE$10:CE$107,OFFSET('6. Patients'!$FM$9,1,MATCH($D15,'6. Patients'!$FN$9:$GG$9,0),ROWS('6. Patients'!DR$10:DR$107))),0)+
IFERROR(SUMPRODUCT('6. Patients'!CE$10:CE$107,OFFSET('6. Patients'!$GH$9,1,MATCH($D15,'6. Patients'!$GI$9:$IF$9,0),ROWS('6. Patients'!DR$10:DR$107))),0)+
IFERROR(SUMPRODUCT('6. Patients'!CE$10:CE$107,OFFSET('6. Patients'!$IG$9,1,MATCH($D15,'6. Patients'!$IH$9:$JA$9,0),ROWS('6. Patients'!DR$10:DR$107))),0),
IFERROR(SUMPRODUCT('6. Patients'!CE$10:CE$107,OFFSET('6. Patients'!$JB$9,1,MATCH($D15,'6. Patients'!$JC$9:$KZ$9,0),ROWS('6. Patients'!DR$10:DR$107))),0)+
IFERROR(SUMPRODUCT('6. Patients'!CE$10:CE$107,OFFSET('6. Patients'!$LA$9,1,MATCH($D15,'6. Patients'!$LB$9:$LU$9,0),ROWS('6. Patients'!DR$10:DR$107))),0)+
IFERROR(SUMPRODUCT('6. Patients'!CE$10:CE$107,OFFSET('6. Patients'!$LV$9,1,MATCH($D15,'6. Patients'!$LW$9:$NT$9,0),ROWS('6. Patients'!DR$10:DR$107))),0)+
IFERROR(SUMPRODUCT('6. Patients'!CE$10:CE$107,OFFSET('6. Patients'!$NU$9,1,MATCH($D15,'6. Patients'!$NV$9:$OO$9,0),ROWS('6. Patients'!DR$10:DR$107))),0),
IFERROR(SUMPRODUCT('6. Patients'!CE$10:CE$107,OFFSET('6. Patients'!$OP$9,1,MATCH($D15,'6. Patients'!$OQ$9:$QN$9,0),ROWS('6. Patients'!DR$10:DR$107))),0)+
IFERROR(SUMPRODUCT('6. Patients'!CE$10:CE$107,OFFSET('6. Patients'!$QO$9,1,MATCH($D15,'6. Patients'!$QP$9:$RI$9,0),ROWS('6. Patients'!DR$10:DR$107))),0)+
IFERROR(SUMPRODUCT('6. Patients'!CE$10:CE$107,OFFSET('6. Patients'!$RJ$9,1,MATCH($D15,'6. Patients'!$RK$9:$TH$9,0),ROWS('6. Patients'!DR$10:DR$107))),0)+
IFERROR(SUMPRODUCT('6. Patients'!CE$10:CE$107,OFFSET('6. Patients'!$TI$9,1,MATCH($D15,'6. Patients'!$TJ$9:$UC$9,0),ROWS('6. Patients'!DR$10:DR$107))),0))+
IFERROR(VLOOKUP($D15,$H$116:$L$146,COLUMNS($H$115:$J$115)-1+L$7,0)*$E15*$F15*'1. General Inputs'!$J$25,0),0),0)</f>
        <v>0</v>
      </c>
      <c r="M15" s="775">
        <f ca="1">ROUNDUP(IFERROR($F15*$E15*CHOOSE(M$7,
IFERROR(SUMPRODUCT('6. Patients'!CF$10:CF$107,OFFSET('6. Patients'!$DN$9,1,MATCH($D15,'6. Patients'!$DO$9:$FL$9,0),ROWS('6. Patients'!DS$10:DS$107))),0)+
IFERROR(SUMPRODUCT('6. Patients'!CF$10:CF$107,OFFSET('6. Patients'!$FM$9,1,MATCH($D15,'6. Patients'!$FN$9:$GG$9,0),ROWS('6. Patients'!DS$10:DS$107))),0)+
IFERROR(SUMPRODUCT('6. Patients'!CF$10:CF$107,OFFSET('6. Patients'!$GH$9,1,MATCH($D15,'6. Patients'!$GI$9:$IF$9,0),ROWS('6. Patients'!DS$10:DS$107))),0)+
IFERROR(SUMPRODUCT('6. Patients'!CF$10:CF$107,OFFSET('6. Patients'!$IG$9,1,MATCH($D15,'6. Patients'!$IH$9:$JA$9,0),ROWS('6. Patients'!DS$10:DS$107))),0),
IFERROR(SUMPRODUCT('6. Patients'!CF$10:CF$107,OFFSET('6. Patients'!$JB$9,1,MATCH($D15,'6. Patients'!$JC$9:$KZ$9,0),ROWS('6. Patients'!DS$10:DS$107))),0)+
IFERROR(SUMPRODUCT('6. Patients'!CF$10:CF$107,OFFSET('6. Patients'!$LA$9,1,MATCH($D15,'6. Patients'!$LB$9:$LU$9,0),ROWS('6. Patients'!DS$10:DS$107))),0)+
IFERROR(SUMPRODUCT('6. Patients'!CF$10:CF$107,OFFSET('6. Patients'!$LV$9,1,MATCH($D15,'6. Patients'!$LW$9:$NT$9,0),ROWS('6. Patients'!DS$10:DS$107))),0)+
IFERROR(SUMPRODUCT('6. Patients'!CF$10:CF$107,OFFSET('6. Patients'!$NU$9,1,MATCH($D15,'6. Patients'!$NV$9:$OO$9,0),ROWS('6. Patients'!DS$10:DS$107))),0),
IFERROR(SUMPRODUCT('6. Patients'!CF$10:CF$107,OFFSET('6. Patients'!$OP$9,1,MATCH($D15,'6. Patients'!$OQ$9:$QN$9,0),ROWS('6. Patients'!DS$10:DS$107))),0)+
IFERROR(SUMPRODUCT('6. Patients'!CF$10:CF$107,OFFSET('6. Patients'!$QO$9,1,MATCH($D15,'6. Patients'!$QP$9:$RI$9,0),ROWS('6. Patients'!DS$10:DS$107))),0)+
IFERROR(SUMPRODUCT('6. Patients'!CF$10:CF$107,OFFSET('6. Patients'!$RJ$9,1,MATCH($D15,'6. Patients'!$RK$9:$TH$9,0),ROWS('6. Patients'!DS$10:DS$107))),0)+
IFERROR(SUMPRODUCT('6. Patients'!CF$10:CF$107,OFFSET('6. Patients'!$TI$9,1,MATCH($D15,'6. Patients'!$TJ$9:$UC$9,0),ROWS('6. Patients'!DS$10:DS$107))),0))+
IFERROR(VLOOKUP($D15,$H$116:$L$146,COLUMNS($H$115:$J$115)-1+M$7,0)*$E15*$F15*'1. General Inputs'!$J$25,0),0),0)</f>
        <v>0</v>
      </c>
      <c r="N15" s="775">
        <f ca="1">ROUNDUP(IFERROR($F15*$E15*CHOOSE(N$7,
IFERROR(SUMPRODUCT('6. Patients'!CG$10:CG$107,OFFSET('6. Patients'!$DN$9,1,MATCH($D15,'6. Patients'!$DO$9:$FL$9,0),ROWS('6. Patients'!DT$10:DT$107))),0)+
IFERROR(SUMPRODUCT('6. Patients'!CG$10:CG$107,OFFSET('6. Patients'!$FM$9,1,MATCH($D15,'6. Patients'!$FN$9:$GG$9,0),ROWS('6. Patients'!DT$10:DT$107))),0)+
IFERROR(SUMPRODUCT('6. Patients'!CG$10:CG$107,OFFSET('6. Patients'!$GH$9,1,MATCH($D15,'6. Patients'!$GI$9:$IF$9,0),ROWS('6. Patients'!DT$10:DT$107))),0)+
IFERROR(SUMPRODUCT('6. Patients'!CG$10:CG$107,OFFSET('6. Patients'!$IG$9,1,MATCH($D15,'6. Patients'!$IH$9:$JA$9,0),ROWS('6. Patients'!DT$10:DT$107))),0),
IFERROR(SUMPRODUCT('6. Patients'!CG$10:CG$107,OFFSET('6. Patients'!$JB$9,1,MATCH($D15,'6. Patients'!$JC$9:$KZ$9,0),ROWS('6. Patients'!DT$10:DT$107))),0)+
IFERROR(SUMPRODUCT('6. Patients'!CG$10:CG$107,OFFSET('6. Patients'!$LA$9,1,MATCH($D15,'6. Patients'!$LB$9:$LU$9,0),ROWS('6. Patients'!DT$10:DT$107))),0)+
IFERROR(SUMPRODUCT('6. Patients'!CG$10:CG$107,OFFSET('6. Patients'!$LV$9,1,MATCH($D15,'6. Patients'!$LW$9:$NT$9,0),ROWS('6. Patients'!DT$10:DT$107))),0)+
IFERROR(SUMPRODUCT('6. Patients'!CG$10:CG$107,OFFSET('6. Patients'!$NU$9,1,MATCH($D15,'6. Patients'!$NV$9:$OO$9,0),ROWS('6. Patients'!DT$10:DT$107))),0),
IFERROR(SUMPRODUCT('6. Patients'!CG$10:CG$107,OFFSET('6. Patients'!$OP$9,1,MATCH($D15,'6. Patients'!$OQ$9:$QN$9,0),ROWS('6. Patients'!DT$10:DT$107))),0)+
IFERROR(SUMPRODUCT('6. Patients'!CG$10:CG$107,OFFSET('6. Patients'!$QO$9,1,MATCH($D15,'6. Patients'!$QP$9:$RI$9,0),ROWS('6. Patients'!DT$10:DT$107))),0)+
IFERROR(SUMPRODUCT('6. Patients'!CG$10:CG$107,OFFSET('6. Patients'!$RJ$9,1,MATCH($D15,'6. Patients'!$RK$9:$TH$9,0),ROWS('6. Patients'!DT$10:DT$107))),0)+
IFERROR(SUMPRODUCT('6. Patients'!CG$10:CG$107,OFFSET('6. Patients'!$TI$9,1,MATCH($D15,'6. Patients'!$TJ$9:$UC$9,0),ROWS('6. Patients'!DT$10:DT$107))),0))+
IFERROR(VLOOKUP($D15,$H$116:$L$146,COLUMNS($H$115:$J$115)-1+N$7,0)*$E15*$F15*'1. General Inputs'!$J$25,0),0),0)</f>
        <v>0</v>
      </c>
      <c r="O15" s="775">
        <f ca="1">ROUNDUP(IFERROR($F15*$E15*CHOOSE(O$7,
IFERROR(SUMPRODUCT('6. Patients'!CH$10:CH$107,OFFSET('6. Patients'!$DN$9,1,MATCH($D15,'6. Patients'!$DO$9:$FL$9,0),ROWS('6. Patients'!DU$10:DU$107))),0)+
IFERROR(SUMPRODUCT('6. Patients'!CH$10:CH$107,OFFSET('6. Patients'!$FM$9,1,MATCH($D15,'6. Patients'!$FN$9:$GG$9,0),ROWS('6. Patients'!DU$10:DU$107))),0)+
IFERROR(SUMPRODUCT('6. Patients'!CH$10:CH$107,OFFSET('6. Patients'!$GH$9,1,MATCH($D15,'6. Patients'!$GI$9:$IF$9,0),ROWS('6. Patients'!DU$10:DU$107))),0)+
IFERROR(SUMPRODUCT('6. Patients'!CH$10:CH$107,OFFSET('6. Patients'!$IG$9,1,MATCH($D15,'6. Patients'!$IH$9:$JA$9,0),ROWS('6. Patients'!DU$10:DU$107))),0),
IFERROR(SUMPRODUCT('6. Patients'!CH$10:CH$107,OFFSET('6. Patients'!$JB$9,1,MATCH($D15,'6. Patients'!$JC$9:$KZ$9,0),ROWS('6. Patients'!DU$10:DU$107))),0)+
IFERROR(SUMPRODUCT('6. Patients'!CH$10:CH$107,OFFSET('6. Patients'!$LA$9,1,MATCH($D15,'6. Patients'!$LB$9:$LU$9,0),ROWS('6. Patients'!DU$10:DU$107))),0)+
IFERROR(SUMPRODUCT('6. Patients'!CH$10:CH$107,OFFSET('6. Patients'!$LV$9,1,MATCH($D15,'6. Patients'!$LW$9:$NT$9,0),ROWS('6. Patients'!DU$10:DU$107))),0)+
IFERROR(SUMPRODUCT('6. Patients'!CH$10:CH$107,OFFSET('6. Patients'!$NU$9,1,MATCH($D15,'6. Patients'!$NV$9:$OO$9,0),ROWS('6. Patients'!DU$10:DU$107))),0),
IFERROR(SUMPRODUCT('6. Patients'!CH$10:CH$107,OFFSET('6. Patients'!$OP$9,1,MATCH($D15,'6. Patients'!$OQ$9:$QN$9,0),ROWS('6. Patients'!DU$10:DU$107))),0)+
IFERROR(SUMPRODUCT('6. Patients'!CH$10:CH$107,OFFSET('6. Patients'!$QO$9,1,MATCH($D15,'6. Patients'!$QP$9:$RI$9,0),ROWS('6. Patients'!DU$10:DU$107))),0)+
IFERROR(SUMPRODUCT('6. Patients'!CH$10:CH$107,OFFSET('6. Patients'!$RJ$9,1,MATCH($D15,'6. Patients'!$RK$9:$TH$9,0),ROWS('6. Patients'!DU$10:DU$107))),0)+
IFERROR(SUMPRODUCT('6. Patients'!CH$10:CH$107,OFFSET('6. Patients'!$TI$9,1,MATCH($D15,'6. Patients'!$TJ$9:$UC$9,0),ROWS('6. Patients'!DU$10:DU$107))),0))+
IFERROR(VLOOKUP($D15,$H$116:$L$146,COLUMNS($H$115:$J$115)-1+O$7,0)*$E15*$F15*'1. General Inputs'!$J$25,0),0),0)</f>
        <v>0</v>
      </c>
      <c r="P15" s="775">
        <f ca="1">ROUNDUP(IFERROR($F15*$E15*CHOOSE(P$7,
IFERROR(SUMPRODUCT('6. Patients'!CI$10:CI$107,OFFSET('6. Patients'!$DN$9,1,MATCH($D15,'6. Patients'!$DO$9:$FL$9,0),ROWS('6. Patients'!DV$10:DV$107))),0)+
IFERROR(SUMPRODUCT('6. Patients'!CI$10:CI$107,OFFSET('6. Patients'!$FM$9,1,MATCH($D15,'6. Patients'!$FN$9:$GG$9,0),ROWS('6. Patients'!DV$10:DV$107))),0)+
IFERROR(SUMPRODUCT('6. Patients'!CI$10:CI$107,OFFSET('6. Patients'!$GH$9,1,MATCH($D15,'6. Patients'!$GI$9:$IF$9,0),ROWS('6. Patients'!DV$10:DV$107))),0)+
IFERROR(SUMPRODUCT('6. Patients'!CI$10:CI$107,OFFSET('6. Patients'!$IG$9,1,MATCH($D15,'6. Patients'!$IH$9:$JA$9,0),ROWS('6. Patients'!DV$10:DV$107))),0),
IFERROR(SUMPRODUCT('6. Patients'!CI$10:CI$107,OFFSET('6. Patients'!$JB$9,1,MATCH($D15,'6. Patients'!$JC$9:$KZ$9,0),ROWS('6. Patients'!DV$10:DV$107))),0)+
IFERROR(SUMPRODUCT('6. Patients'!CI$10:CI$107,OFFSET('6. Patients'!$LA$9,1,MATCH($D15,'6. Patients'!$LB$9:$LU$9,0),ROWS('6. Patients'!DV$10:DV$107))),0)+
IFERROR(SUMPRODUCT('6. Patients'!CI$10:CI$107,OFFSET('6. Patients'!$LV$9,1,MATCH($D15,'6. Patients'!$LW$9:$NT$9,0),ROWS('6. Patients'!DV$10:DV$107))),0)+
IFERROR(SUMPRODUCT('6. Patients'!CI$10:CI$107,OFFSET('6. Patients'!$NU$9,1,MATCH($D15,'6. Patients'!$NV$9:$OO$9,0),ROWS('6. Patients'!DV$10:DV$107))),0),
IFERROR(SUMPRODUCT('6. Patients'!CI$10:CI$107,OFFSET('6. Patients'!$OP$9,1,MATCH($D15,'6. Patients'!$OQ$9:$QN$9,0),ROWS('6. Patients'!DV$10:DV$107))),0)+
IFERROR(SUMPRODUCT('6. Patients'!CI$10:CI$107,OFFSET('6. Patients'!$QO$9,1,MATCH($D15,'6. Patients'!$QP$9:$RI$9,0),ROWS('6. Patients'!DV$10:DV$107))),0)+
IFERROR(SUMPRODUCT('6. Patients'!CI$10:CI$107,OFFSET('6. Patients'!$RJ$9,1,MATCH($D15,'6. Patients'!$RK$9:$TH$9,0),ROWS('6. Patients'!DV$10:DV$107))),0)+
IFERROR(SUMPRODUCT('6. Patients'!CI$10:CI$107,OFFSET('6. Patients'!$TI$9,1,MATCH($D15,'6. Patients'!$TJ$9:$UC$9,0),ROWS('6. Patients'!DV$10:DV$107))),0))+
IFERROR(VLOOKUP($D15,$H$116:$L$146,COLUMNS($H$115:$J$115)-1+P$7,0)*$E15*$F15*'1. General Inputs'!$J$25,0),0),0)</f>
        <v>0</v>
      </c>
      <c r="Q15" s="775">
        <f ca="1">ROUNDUP(IFERROR($F15*$E15*CHOOSE(Q$7,
IFERROR(SUMPRODUCT('6. Patients'!CJ$10:CJ$107,OFFSET('6. Patients'!$DN$9,1,MATCH($D15,'6. Patients'!$DO$9:$FL$9,0),ROWS('6. Patients'!DW$10:DW$107))),0)+
IFERROR(SUMPRODUCT('6. Patients'!CJ$10:CJ$107,OFFSET('6. Patients'!$FM$9,1,MATCH($D15,'6. Patients'!$FN$9:$GG$9,0),ROWS('6. Patients'!DW$10:DW$107))),0)+
IFERROR(SUMPRODUCT('6. Patients'!CJ$10:CJ$107,OFFSET('6. Patients'!$GH$9,1,MATCH($D15,'6. Patients'!$GI$9:$IF$9,0),ROWS('6. Patients'!DW$10:DW$107))),0)+
IFERROR(SUMPRODUCT('6. Patients'!CJ$10:CJ$107,OFFSET('6. Patients'!$IG$9,1,MATCH($D15,'6. Patients'!$IH$9:$JA$9,0),ROWS('6. Patients'!DW$10:DW$107))),0),
IFERROR(SUMPRODUCT('6. Patients'!CJ$10:CJ$107,OFFSET('6. Patients'!$JB$9,1,MATCH($D15,'6. Patients'!$JC$9:$KZ$9,0),ROWS('6. Patients'!DW$10:DW$107))),0)+
IFERROR(SUMPRODUCT('6. Patients'!CJ$10:CJ$107,OFFSET('6. Patients'!$LA$9,1,MATCH($D15,'6. Patients'!$LB$9:$LU$9,0),ROWS('6. Patients'!DW$10:DW$107))),0)+
IFERROR(SUMPRODUCT('6. Patients'!CJ$10:CJ$107,OFFSET('6. Patients'!$LV$9,1,MATCH($D15,'6. Patients'!$LW$9:$NT$9,0),ROWS('6. Patients'!DW$10:DW$107))),0)+
IFERROR(SUMPRODUCT('6. Patients'!CJ$10:CJ$107,OFFSET('6. Patients'!$NU$9,1,MATCH($D15,'6. Patients'!$NV$9:$OO$9,0),ROWS('6. Patients'!DW$10:DW$107))),0),
IFERROR(SUMPRODUCT('6. Patients'!CJ$10:CJ$107,OFFSET('6. Patients'!$OP$9,1,MATCH($D15,'6. Patients'!$OQ$9:$QN$9,0),ROWS('6. Patients'!DW$10:DW$107))),0)+
IFERROR(SUMPRODUCT('6. Patients'!CJ$10:CJ$107,OFFSET('6. Patients'!$QO$9,1,MATCH($D15,'6. Patients'!$QP$9:$RI$9,0),ROWS('6. Patients'!DW$10:DW$107))),0)+
IFERROR(SUMPRODUCT('6. Patients'!CJ$10:CJ$107,OFFSET('6. Patients'!$RJ$9,1,MATCH($D15,'6. Patients'!$RK$9:$TH$9,0),ROWS('6. Patients'!DW$10:DW$107))),0)+
IFERROR(SUMPRODUCT('6. Patients'!CJ$10:CJ$107,OFFSET('6. Patients'!$TI$9,1,MATCH($D15,'6. Patients'!$TJ$9:$UC$9,0),ROWS('6. Patients'!DW$10:DW$107))),0))+
IFERROR(VLOOKUP($D15,$H$116:$L$146,COLUMNS($H$115:$J$115)-1+Q$7,0)*$E15*$F15*'1. General Inputs'!$J$25,0),0),0)</f>
        <v>0</v>
      </c>
      <c r="R15" s="775">
        <f ca="1">ROUNDUP(IFERROR($F15*$E15*CHOOSE(R$7,
IFERROR(SUMPRODUCT('6. Patients'!CK$10:CK$107,OFFSET('6. Patients'!$DN$9,1,MATCH($D15,'6. Patients'!$DO$9:$FL$9,0),ROWS('6. Patients'!DX$10:DX$107))),0)+
IFERROR(SUMPRODUCT('6. Patients'!CK$10:CK$107,OFFSET('6. Patients'!$FM$9,1,MATCH($D15,'6. Patients'!$FN$9:$GG$9,0),ROWS('6. Patients'!DX$10:DX$107))),0)+
IFERROR(SUMPRODUCT('6. Patients'!CK$10:CK$107,OFFSET('6. Patients'!$GH$9,1,MATCH($D15,'6. Patients'!$GI$9:$IF$9,0),ROWS('6. Patients'!DX$10:DX$107))),0)+
IFERROR(SUMPRODUCT('6. Patients'!CK$10:CK$107,OFFSET('6. Patients'!$IG$9,1,MATCH($D15,'6. Patients'!$IH$9:$JA$9,0),ROWS('6. Patients'!DX$10:DX$107))),0),
IFERROR(SUMPRODUCT('6. Patients'!CK$10:CK$107,OFFSET('6. Patients'!$JB$9,1,MATCH($D15,'6. Patients'!$JC$9:$KZ$9,0),ROWS('6. Patients'!DX$10:DX$107))),0)+
IFERROR(SUMPRODUCT('6. Patients'!CK$10:CK$107,OFFSET('6. Patients'!$LA$9,1,MATCH($D15,'6. Patients'!$LB$9:$LU$9,0),ROWS('6. Patients'!DX$10:DX$107))),0)+
IFERROR(SUMPRODUCT('6. Patients'!CK$10:CK$107,OFFSET('6. Patients'!$LV$9,1,MATCH($D15,'6. Patients'!$LW$9:$NT$9,0),ROWS('6. Patients'!DX$10:DX$107))),0)+
IFERROR(SUMPRODUCT('6. Patients'!CK$10:CK$107,OFFSET('6. Patients'!$NU$9,1,MATCH($D15,'6. Patients'!$NV$9:$OO$9,0),ROWS('6. Patients'!DX$10:DX$107))),0),
IFERROR(SUMPRODUCT('6. Patients'!CK$10:CK$107,OFFSET('6. Patients'!$OP$9,1,MATCH($D15,'6. Patients'!$OQ$9:$QN$9,0),ROWS('6. Patients'!DX$10:DX$107))),0)+
IFERROR(SUMPRODUCT('6. Patients'!CK$10:CK$107,OFFSET('6. Patients'!$QO$9,1,MATCH($D15,'6. Patients'!$QP$9:$RI$9,0),ROWS('6. Patients'!DX$10:DX$107))),0)+
IFERROR(SUMPRODUCT('6. Patients'!CK$10:CK$107,OFFSET('6. Patients'!$RJ$9,1,MATCH($D15,'6. Patients'!$RK$9:$TH$9,0),ROWS('6. Patients'!DX$10:DX$107))),0)+
IFERROR(SUMPRODUCT('6. Patients'!CK$10:CK$107,OFFSET('6. Patients'!$TI$9,1,MATCH($D15,'6. Patients'!$TJ$9:$UC$9,0),ROWS('6. Patients'!DX$10:DX$107))),0))+
IFERROR(VLOOKUP($D15,$H$116:$L$146,COLUMNS($H$115:$J$115)-1+R$7,0)*$E15*$F15*'1. General Inputs'!$J$25,0),0),0)</f>
        <v>0</v>
      </c>
      <c r="S15" s="775">
        <f ca="1">ROUNDUP(IFERROR($F15*$E15*CHOOSE(S$7,
IFERROR(SUMPRODUCT('6. Patients'!CL$10:CL$107,OFFSET('6. Patients'!$DN$9,1,MATCH($D15,'6. Patients'!$DO$9:$FL$9,0),ROWS('6. Patients'!DY$10:DY$107))),0)+
IFERROR(SUMPRODUCT('6. Patients'!CL$10:CL$107,OFFSET('6. Patients'!$FM$9,1,MATCH($D15,'6. Patients'!$FN$9:$GG$9,0),ROWS('6. Patients'!DY$10:DY$107))),0)+
IFERROR(SUMPRODUCT('6. Patients'!CL$10:CL$107,OFFSET('6. Patients'!$GH$9,1,MATCH($D15,'6. Patients'!$GI$9:$IF$9,0),ROWS('6. Patients'!DY$10:DY$107))),0)+
IFERROR(SUMPRODUCT('6. Patients'!CL$10:CL$107,OFFSET('6. Patients'!$IG$9,1,MATCH($D15,'6. Patients'!$IH$9:$JA$9,0),ROWS('6. Patients'!DY$10:DY$107))),0),
IFERROR(SUMPRODUCT('6. Patients'!CL$10:CL$107,OFFSET('6. Patients'!$JB$9,1,MATCH($D15,'6. Patients'!$JC$9:$KZ$9,0),ROWS('6. Patients'!DY$10:DY$107))),0)+
IFERROR(SUMPRODUCT('6. Patients'!CL$10:CL$107,OFFSET('6. Patients'!$LA$9,1,MATCH($D15,'6. Patients'!$LB$9:$LU$9,0),ROWS('6. Patients'!DY$10:DY$107))),0)+
IFERROR(SUMPRODUCT('6. Patients'!CL$10:CL$107,OFFSET('6. Patients'!$LV$9,1,MATCH($D15,'6. Patients'!$LW$9:$NT$9,0),ROWS('6. Patients'!DY$10:DY$107))),0)+
IFERROR(SUMPRODUCT('6. Patients'!CL$10:CL$107,OFFSET('6. Patients'!$NU$9,1,MATCH($D15,'6. Patients'!$NV$9:$OO$9,0),ROWS('6. Patients'!DY$10:DY$107))),0),
IFERROR(SUMPRODUCT('6. Patients'!CL$10:CL$107,OFFSET('6. Patients'!$OP$9,1,MATCH($D15,'6. Patients'!$OQ$9:$QN$9,0),ROWS('6. Patients'!DY$10:DY$107))),0)+
IFERROR(SUMPRODUCT('6. Patients'!CL$10:CL$107,OFFSET('6. Patients'!$QO$9,1,MATCH($D15,'6. Patients'!$QP$9:$RI$9,0),ROWS('6. Patients'!DY$10:DY$107))),0)+
IFERROR(SUMPRODUCT('6. Patients'!CL$10:CL$107,OFFSET('6. Patients'!$RJ$9,1,MATCH($D15,'6. Patients'!$RK$9:$TH$9,0),ROWS('6. Patients'!DY$10:DY$107))),0)+
IFERROR(SUMPRODUCT('6. Patients'!CL$10:CL$107,OFFSET('6. Patients'!$TI$9,1,MATCH($D15,'6. Patients'!$TJ$9:$UC$9,0),ROWS('6. Patients'!DY$10:DY$107))),0))+
IFERROR(VLOOKUP($D15,$H$116:$L$146,COLUMNS($H$115:$J$115)-1+S$7,0)*$E15*$F15*'1. General Inputs'!$J$25,0),0),0)</f>
        <v>0</v>
      </c>
      <c r="T15" s="775">
        <f ca="1">ROUNDUP(IFERROR($F15*$E15*CHOOSE(T$7,
IFERROR(SUMPRODUCT('6. Patients'!CM$10:CM$107,OFFSET('6. Patients'!$DN$9,1,MATCH($D15,'6. Patients'!$DO$9:$FL$9,0),ROWS('6. Patients'!DZ$10:DZ$107))),0)+
IFERROR(SUMPRODUCT('6. Patients'!CM$10:CM$107,OFFSET('6. Patients'!$FM$9,1,MATCH($D15,'6. Patients'!$FN$9:$GG$9,0),ROWS('6. Patients'!DZ$10:DZ$107))),0)+
IFERROR(SUMPRODUCT('6. Patients'!CM$10:CM$107,OFFSET('6. Patients'!$GH$9,1,MATCH($D15,'6. Patients'!$GI$9:$IF$9,0),ROWS('6. Patients'!DZ$10:DZ$107))),0)+
IFERROR(SUMPRODUCT('6. Patients'!CM$10:CM$107,OFFSET('6. Patients'!$IG$9,1,MATCH($D15,'6. Patients'!$IH$9:$JA$9,0),ROWS('6. Patients'!DZ$10:DZ$107))),0),
IFERROR(SUMPRODUCT('6. Patients'!CM$10:CM$107,OFFSET('6. Patients'!$JB$9,1,MATCH($D15,'6. Patients'!$JC$9:$KZ$9,0),ROWS('6. Patients'!DZ$10:DZ$107))),0)+
IFERROR(SUMPRODUCT('6. Patients'!CM$10:CM$107,OFFSET('6. Patients'!$LA$9,1,MATCH($D15,'6. Patients'!$LB$9:$LU$9,0),ROWS('6. Patients'!DZ$10:DZ$107))),0)+
IFERROR(SUMPRODUCT('6. Patients'!CM$10:CM$107,OFFSET('6. Patients'!$LV$9,1,MATCH($D15,'6. Patients'!$LW$9:$NT$9,0),ROWS('6. Patients'!DZ$10:DZ$107))),0)+
IFERROR(SUMPRODUCT('6. Patients'!CM$10:CM$107,OFFSET('6. Patients'!$NU$9,1,MATCH($D15,'6. Patients'!$NV$9:$OO$9,0),ROWS('6. Patients'!DZ$10:DZ$107))),0),
IFERROR(SUMPRODUCT('6. Patients'!CM$10:CM$107,OFFSET('6. Patients'!$OP$9,1,MATCH($D15,'6. Patients'!$OQ$9:$QN$9,0),ROWS('6. Patients'!DZ$10:DZ$107))),0)+
IFERROR(SUMPRODUCT('6. Patients'!CM$10:CM$107,OFFSET('6. Patients'!$QO$9,1,MATCH($D15,'6. Patients'!$QP$9:$RI$9,0),ROWS('6. Patients'!DZ$10:DZ$107))),0)+
IFERROR(SUMPRODUCT('6. Patients'!CM$10:CM$107,OFFSET('6. Patients'!$RJ$9,1,MATCH($D15,'6. Patients'!$RK$9:$TH$9,0),ROWS('6. Patients'!DZ$10:DZ$107))),0)+
IFERROR(SUMPRODUCT('6. Patients'!CM$10:CM$107,OFFSET('6. Patients'!$TI$9,1,MATCH($D15,'6. Patients'!$TJ$9:$UC$9,0),ROWS('6. Patients'!DZ$10:DZ$107))),0))+
IFERROR(VLOOKUP($D15,$H$116:$L$146,COLUMNS($H$115:$J$115)-1+T$7,0)*$E15*$F15*'1. General Inputs'!$J$25,0),0),0)</f>
        <v>0</v>
      </c>
      <c r="U15" s="775">
        <f ca="1">ROUNDUP(IFERROR($F15*$E15*CHOOSE(U$7,
IFERROR(SUMPRODUCT('6. Patients'!CN$10:CN$107,OFFSET('6. Patients'!$DN$9,1,MATCH($D15,'6. Patients'!$DO$9:$FL$9,0),ROWS('6. Patients'!EA$10:EA$107))),0)+
IFERROR(SUMPRODUCT('6. Patients'!CN$10:CN$107,OFFSET('6. Patients'!$FM$9,1,MATCH($D15,'6. Patients'!$FN$9:$GG$9,0),ROWS('6. Patients'!EA$10:EA$107))),0)+
IFERROR(SUMPRODUCT('6. Patients'!CN$10:CN$107,OFFSET('6. Patients'!$GH$9,1,MATCH($D15,'6. Patients'!$GI$9:$IF$9,0),ROWS('6. Patients'!EA$10:EA$107))),0)+
IFERROR(SUMPRODUCT('6. Patients'!CN$10:CN$107,OFFSET('6. Patients'!$IG$9,1,MATCH($D15,'6. Patients'!$IH$9:$JA$9,0),ROWS('6. Patients'!EA$10:EA$107))),0),
IFERROR(SUMPRODUCT('6. Patients'!CN$10:CN$107,OFFSET('6. Patients'!$JB$9,1,MATCH($D15,'6. Patients'!$JC$9:$KZ$9,0),ROWS('6. Patients'!EA$10:EA$107))),0)+
IFERROR(SUMPRODUCT('6. Patients'!CN$10:CN$107,OFFSET('6. Patients'!$LA$9,1,MATCH($D15,'6. Patients'!$LB$9:$LU$9,0),ROWS('6. Patients'!EA$10:EA$107))),0)+
IFERROR(SUMPRODUCT('6. Patients'!CN$10:CN$107,OFFSET('6. Patients'!$LV$9,1,MATCH($D15,'6. Patients'!$LW$9:$NT$9,0),ROWS('6. Patients'!EA$10:EA$107))),0)+
IFERROR(SUMPRODUCT('6. Patients'!CN$10:CN$107,OFFSET('6. Patients'!$NU$9,1,MATCH($D15,'6. Patients'!$NV$9:$OO$9,0),ROWS('6. Patients'!EA$10:EA$107))),0),
IFERROR(SUMPRODUCT('6. Patients'!CN$10:CN$107,OFFSET('6. Patients'!$OP$9,1,MATCH($D15,'6. Patients'!$OQ$9:$QN$9,0),ROWS('6. Patients'!EA$10:EA$107))),0)+
IFERROR(SUMPRODUCT('6. Patients'!CN$10:CN$107,OFFSET('6. Patients'!$QO$9,1,MATCH($D15,'6. Patients'!$QP$9:$RI$9,0),ROWS('6. Patients'!EA$10:EA$107))),0)+
IFERROR(SUMPRODUCT('6. Patients'!CN$10:CN$107,OFFSET('6. Patients'!$RJ$9,1,MATCH($D15,'6. Patients'!$RK$9:$TH$9,0),ROWS('6. Patients'!EA$10:EA$107))),0)+
IFERROR(SUMPRODUCT('6. Patients'!CN$10:CN$107,OFFSET('6. Patients'!$TI$9,1,MATCH($D15,'6. Patients'!$TJ$9:$UC$9,0),ROWS('6. Patients'!EA$10:EA$107))),0))+
IFERROR(VLOOKUP($D15,$H$116:$L$146,COLUMNS($H$115:$J$115)-1+U$7,0)*$E15*$F15*'1. General Inputs'!$J$25,0),0),0)</f>
        <v>0</v>
      </c>
      <c r="V15" s="775">
        <f ca="1">ROUNDUP(IFERROR($F15*$E15*CHOOSE(V$7,
IFERROR(SUMPRODUCT('6. Patients'!CO$10:CO$107,OFFSET('6. Patients'!$DN$9,1,MATCH($D15,'6. Patients'!$DO$9:$FL$9,0),ROWS('6. Patients'!EB$10:EB$107))),0)+
IFERROR(SUMPRODUCT('6. Patients'!CO$10:CO$107,OFFSET('6. Patients'!$FM$9,1,MATCH($D15,'6. Patients'!$FN$9:$GG$9,0),ROWS('6. Patients'!EB$10:EB$107))),0)+
IFERROR(SUMPRODUCT('6. Patients'!CO$10:CO$107,OFFSET('6. Patients'!$GH$9,1,MATCH($D15,'6. Patients'!$GI$9:$IF$9,0),ROWS('6. Patients'!EB$10:EB$107))),0)+
IFERROR(SUMPRODUCT('6. Patients'!CO$10:CO$107,OFFSET('6. Patients'!$IG$9,1,MATCH($D15,'6. Patients'!$IH$9:$JA$9,0),ROWS('6. Patients'!EB$10:EB$107))),0),
IFERROR(SUMPRODUCT('6. Patients'!CO$10:CO$107,OFFSET('6. Patients'!$JB$9,1,MATCH($D15,'6. Patients'!$JC$9:$KZ$9,0),ROWS('6. Patients'!EB$10:EB$107))),0)+
IFERROR(SUMPRODUCT('6. Patients'!CO$10:CO$107,OFFSET('6. Patients'!$LA$9,1,MATCH($D15,'6. Patients'!$LB$9:$LU$9,0),ROWS('6. Patients'!EB$10:EB$107))),0)+
IFERROR(SUMPRODUCT('6. Patients'!CO$10:CO$107,OFFSET('6. Patients'!$LV$9,1,MATCH($D15,'6. Patients'!$LW$9:$NT$9,0),ROWS('6. Patients'!EB$10:EB$107))),0)+
IFERROR(SUMPRODUCT('6. Patients'!CO$10:CO$107,OFFSET('6. Patients'!$NU$9,1,MATCH($D15,'6. Patients'!$NV$9:$OO$9,0),ROWS('6. Patients'!EB$10:EB$107))),0),
IFERROR(SUMPRODUCT('6. Patients'!CO$10:CO$107,OFFSET('6. Patients'!$OP$9,1,MATCH($D15,'6. Patients'!$OQ$9:$QN$9,0),ROWS('6. Patients'!EB$10:EB$107))),0)+
IFERROR(SUMPRODUCT('6. Patients'!CO$10:CO$107,OFFSET('6. Patients'!$QO$9,1,MATCH($D15,'6. Patients'!$QP$9:$RI$9,0),ROWS('6. Patients'!EB$10:EB$107))),0)+
IFERROR(SUMPRODUCT('6. Patients'!CO$10:CO$107,OFFSET('6. Patients'!$RJ$9,1,MATCH($D15,'6. Patients'!$RK$9:$TH$9,0),ROWS('6. Patients'!EB$10:EB$107))),0)+
IFERROR(SUMPRODUCT('6. Patients'!CO$10:CO$107,OFFSET('6. Patients'!$TI$9,1,MATCH($D15,'6. Patients'!$TJ$9:$UC$9,0),ROWS('6. Patients'!EB$10:EB$107))),0))+
IFERROR(VLOOKUP($D15,$H$116:$L$146,COLUMNS($H$115:$J$115)-1+V$7,0)*$E15*$F15*'1. General Inputs'!$J$25,0),0),0)</f>
        <v>0</v>
      </c>
      <c r="W15" s="775">
        <f ca="1">ROUNDUP(IFERROR($F15*$E15*CHOOSE(W$7,
IFERROR(SUMPRODUCT('6. Patients'!CP$10:CP$107,OFFSET('6. Patients'!$DN$9,1,MATCH($D15,'6. Patients'!$DO$9:$FL$9,0),ROWS('6. Patients'!EC$10:EC$107))),0)+
IFERROR(SUMPRODUCT('6. Patients'!CP$10:CP$107,OFFSET('6. Patients'!$FM$9,1,MATCH($D15,'6. Patients'!$FN$9:$GG$9,0),ROWS('6. Patients'!EC$10:EC$107))),0)+
IFERROR(SUMPRODUCT('6. Patients'!CP$10:CP$107,OFFSET('6. Patients'!$GH$9,1,MATCH($D15,'6. Patients'!$GI$9:$IF$9,0),ROWS('6. Patients'!EC$10:EC$107))),0)+
IFERROR(SUMPRODUCT('6. Patients'!CP$10:CP$107,OFFSET('6. Patients'!$IG$9,1,MATCH($D15,'6. Patients'!$IH$9:$JA$9,0),ROWS('6. Patients'!EC$10:EC$107))),0),
IFERROR(SUMPRODUCT('6. Patients'!CP$10:CP$107,OFFSET('6. Patients'!$JB$9,1,MATCH($D15,'6. Patients'!$JC$9:$KZ$9,0),ROWS('6. Patients'!EC$10:EC$107))),0)+
IFERROR(SUMPRODUCT('6. Patients'!CP$10:CP$107,OFFSET('6. Patients'!$LA$9,1,MATCH($D15,'6. Patients'!$LB$9:$LU$9,0),ROWS('6. Patients'!EC$10:EC$107))),0)+
IFERROR(SUMPRODUCT('6. Patients'!CP$10:CP$107,OFFSET('6. Patients'!$LV$9,1,MATCH($D15,'6. Patients'!$LW$9:$NT$9,0),ROWS('6. Patients'!EC$10:EC$107))),0)+
IFERROR(SUMPRODUCT('6. Patients'!CP$10:CP$107,OFFSET('6. Patients'!$NU$9,1,MATCH($D15,'6. Patients'!$NV$9:$OO$9,0),ROWS('6. Patients'!EC$10:EC$107))),0),
IFERROR(SUMPRODUCT('6. Patients'!CP$10:CP$107,OFFSET('6. Patients'!$OP$9,1,MATCH($D15,'6. Patients'!$OQ$9:$QN$9,0),ROWS('6. Patients'!EC$10:EC$107))),0)+
IFERROR(SUMPRODUCT('6. Patients'!CP$10:CP$107,OFFSET('6. Patients'!$QO$9,1,MATCH($D15,'6. Patients'!$QP$9:$RI$9,0),ROWS('6. Patients'!EC$10:EC$107))),0)+
IFERROR(SUMPRODUCT('6. Patients'!CP$10:CP$107,OFFSET('6. Patients'!$RJ$9,1,MATCH($D15,'6. Patients'!$RK$9:$TH$9,0),ROWS('6. Patients'!EC$10:EC$107))),0)+
IFERROR(SUMPRODUCT('6. Patients'!CP$10:CP$107,OFFSET('6. Patients'!$TI$9,1,MATCH($D15,'6. Patients'!$TJ$9:$UC$9,0),ROWS('6. Patients'!EC$10:EC$107))),0))+
IFERROR(VLOOKUP($D15,$H$116:$L$146,COLUMNS($H$115:$J$115)-1+W$7,0)*$E15*$F15*'1. General Inputs'!$J$25,0),0),0)</f>
        <v>0</v>
      </c>
      <c r="X15" s="775">
        <f ca="1">ROUNDUP(IFERROR($F15*$E15*CHOOSE(X$7,
IFERROR(SUMPRODUCT('6. Patients'!CQ$10:CQ$107,OFFSET('6. Patients'!$DN$9,1,MATCH($D15,'6. Patients'!$DO$9:$FL$9,0),ROWS('6. Patients'!ED$10:ED$107))),0)+
IFERROR(SUMPRODUCT('6. Patients'!CQ$10:CQ$107,OFFSET('6. Patients'!$FM$9,1,MATCH($D15,'6. Patients'!$FN$9:$GG$9,0),ROWS('6. Patients'!ED$10:ED$107))),0)+
IFERROR(SUMPRODUCT('6. Patients'!CQ$10:CQ$107,OFFSET('6. Patients'!$GH$9,1,MATCH($D15,'6. Patients'!$GI$9:$IF$9,0),ROWS('6. Patients'!ED$10:ED$107))),0)+
IFERROR(SUMPRODUCT('6. Patients'!CQ$10:CQ$107,OFFSET('6. Patients'!$IG$9,1,MATCH($D15,'6. Patients'!$IH$9:$JA$9,0),ROWS('6. Patients'!ED$10:ED$107))),0),
IFERROR(SUMPRODUCT('6. Patients'!CQ$10:CQ$107,OFFSET('6. Patients'!$JB$9,1,MATCH($D15,'6. Patients'!$JC$9:$KZ$9,0),ROWS('6. Patients'!ED$10:ED$107))),0)+
IFERROR(SUMPRODUCT('6. Patients'!CQ$10:CQ$107,OFFSET('6. Patients'!$LA$9,1,MATCH($D15,'6. Patients'!$LB$9:$LU$9,0),ROWS('6. Patients'!ED$10:ED$107))),0)+
IFERROR(SUMPRODUCT('6. Patients'!CQ$10:CQ$107,OFFSET('6. Patients'!$LV$9,1,MATCH($D15,'6. Patients'!$LW$9:$NT$9,0),ROWS('6. Patients'!ED$10:ED$107))),0)+
IFERROR(SUMPRODUCT('6. Patients'!CQ$10:CQ$107,OFFSET('6. Patients'!$NU$9,1,MATCH($D15,'6. Patients'!$NV$9:$OO$9,0),ROWS('6. Patients'!ED$10:ED$107))),0),
IFERROR(SUMPRODUCT('6. Patients'!CQ$10:CQ$107,OFFSET('6. Patients'!$OP$9,1,MATCH($D15,'6. Patients'!$OQ$9:$QN$9,0),ROWS('6. Patients'!ED$10:ED$107))),0)+
IFERROR(SUMPRODUCT('6. Patients'!CQ$10:CQ$107,OFFSET('6. Patients'!$QO$9,1,MATCH($D15,'6. Patients'!$QP$9:$RI$9,0),ROWS('6. Patients'!ED$10:ED$107))),0)+
IFERROR(SUMPRODUCT('6. Patients'!CQ$10:CQ$107,OFFSET('6. Patients'!$RJ$9,1,MATCH($D15,'6. Patients'!$RK$9:$TH$9,0),ROWS('6. Patients'!ED$10:ED$107))),0)+
IFERROR(SUMPRODUCT('6. Patients'!CQ$10:CQ$107,OFFSET('6. Patients'!$TI$9,1,MATCH($D15,'6. Patients'!$TJ$9:$UC$9,0),ROWS('6. Patients'!ED$10:ED$107))),0))+
IFERROR(VLOOKUP($D15,$H$116:$L$146,COLUMNS($H$115:$J$115)-1+X$7,0)*$E15*$F15*'1. General Inputs'!$J$25,0),0),0)</f>
        <v>0</v>
      </c>
      <c r="Y15" s="775">
        <f ca="1">ROUNDUP(IFERROR($F15*$E15*CHOOSE(Y$7,
IFERROR(SUMPRODUCT('6. Patients'!CR$10:CR$107,OFFSET('6. Patients'!$DN$9,1,MATCH($D15,'6. Patients'!$DO$9:$FL$9,0),ROWS('6. Patients'!EE$10:EE$107))),0)+
IFERROR(SUMPRODUCT('6. Patients'!CR$10:CR$107,OFFSET('6. Patients'!$FM$9,1,MATCH($D15,'6. Patients'!$FN$9:$GG$9,0),ROWS('6. Patients'!EE$10:EE$107))),0)+
IFERROR(SUMPRODUCT('6. Patients'!CR$10:CR$107,OFFSET('6. Patients'!$GH$9,1,MATCH($D15,'6. Patients'!$GI$9:$IF$9,0),ROWS('6. Patients'!EE$10:EE$107))),0)+
IFERROR(SUMPRODUCT('6. Patients'!CR$10:CR$107,OFFSET('6. Patients'!$IG$9,1,MATCH($D15,'6. Patients'!$IH$9:$JA$9,0),ROWS('6. Patients'!EE$10:EE$107))),0),
IFERROR(SUMPRODUCT('6. Patients'!CR$10:CR$107,OFFSET('6. Patients'!$JB$9,1,MATCH($D15,'6. Patients'!$JC$9:$KZ$9,0),ROWS('6. Patients'!EE$10:EE$107))),0)+
IFERROR(SUMPRODUCT('6. Patients'!CR$10:CR$107,OFFSET('6. Patients'!$LA$9,1,MATCH($D15,'6. Patients'!$LB$9:$LU$9,0),ROWS('6. Patients'!EE$10:EE$107))),0)+
IFERROR(SUMPRODUCT('6. Patients'!CR$10:CR$107,OFFSET('6. Patients'!$LV$9,1,MATCH($D15,'6. Patients'!$LW$9:$NT$9,0),ROWS('6. Patients'!EE$10:EE$107))),0)+
IFERROR(SUMPRODUCT('6. Patients'!CR$10:CR$107,OFFSET('6. Patients'!$NU$9,1,MATCH($D15,'6. Patients'!$NV$9:$OO$9,0),ROWS('6. Patients'!EE$10:EE$107))),0),
IFERROR(SUMPRODUCT('6. Patients'!CR$10:CR$107,OFFSET('6. Patients'!$OP$9,1,MATCH($D15,'6. Patients'!$OQ$9:$QN$9,0),ROWS('6. Patients'!EE$10:EE$107))),0)+
IFERROR(SUMPRODUCT('6. Patients'!CR$10:CR$107,OFFSET('6. Patients'!$QO$9,1,MATCH($D15,'6. Patients'!$QP$9:$RI$9,0),ROWS('6. Patients'!EE$10:EE$107))),0)+
IFERROR(SUMPRODUCT('6. Patients'!CR$10:CR$107,OFFSET('6. Patients'!$RJ$9,1,MATCH($D15,'6. Patients'!$RK$9:$TH$9,0),ROWS('6. Patients'!EE$10:EE$107))),0)+
IFERROR(SUMPRODUCT('6. Patients'!CR$10:CR$107,OFFSET('6. Patients'!$TI$9,1,MATCH($D15,'6. Patients'!$TJ$9:$UC$9,0),ROWS('6. Patients'!EE$10:EE$107))),0))+
IFERROR(VLOOKUP($D15,$H$116:$L$146,COLUMNS($H$115:$J$115)-1+Y$7,0)*$E15*$F15*'1. General Inputs'!$J$25,0),0),0)</f>
        <v>0</v>
      </c>
      <c r="Z15" s="775">
        <f ca="1">ROUNDUP(IFERROR($F15*$E15*CHOOSE(Z$7,
IFERROR(SUMPRODUCT('6. Patients'!CS$10:CS$107,OFFSET('6. Patients'!$DN$9,1,MATCH($D15,'6. Patients'!$DO$9:$FL$9,0),ROWS('6. Patients'!EF$10:EF$107))),0)+
IFERROR(SUMPRODUCT('6. Patients'!CS$10:CS$107,OFFSET('6. Patients'!$FM$9,1,MATCH($D15,'6. Patients'!$FN$9:$GG$9,0),ROWS('6. Patients'!EF$10:EF$107))),0)+
IFERROR(SUMPRODUCT('6. Patients'!CS$10:CS$107,OFFSET('6. Patients'!$GH$9,1,MATCH($D15,'6. Patients'!$GI$9:$IF$9,0),ROWS('6. Patients'!EF$10:EF$107))),0)+
IFERROR(SUMPRODUCT('6. Patients'!CS$10:CS$107,OFFSET('6. Patients'!$IG$9,1,MATCH($D15,'6. Patients'!$IH$9:$JA$9,0),ROWS('6. Patients'!EF$10:EF$107))),0),
IFERROR(SUMPRODUCT('6. Patients'!CS$10:CS$107,OFFSET('6. Patients'!$JB$9,1,MATCH($D15,'6. Patients'!$JC$9:$KZ$9,0),ROWS('6. Patients'!EF$10:EF$107))),0)+
IFERROR(SUMPRODUCT('6. Patients'!CS$10:CS$107,OFFSET('6. Patients'!$LA$9,1,MATCH($D15,'6. Patients'!$LB$9:$LU$9,0),ROWS('6. Patients'!EF$10:EF$107))),0)+
IFERROR(SUMPRODUCT('6. Patients'!CS$10:CS$107,OFFSET('6. Patients'!$LV$9,1,MATCH($D15,'6. Patients'!$LW$9:$NT$9,0),ROWS('6. Patients'!EF$10:EF$107))),0)+
IFERROR(SUMPRODUCT('6. Patients'!CS$10:CS$107,OFFSET('6. Patients'!$NU$9,1,MATCH($D15,'6. Patients'!$NV$9:$OO$9,0),ROWS('6. Patients'!EF$10:EF$107))),0),
IFERROR(SUMPRODUCT('6. Patients'!CS$10:CS$107,OFFSET('6. Patients'!$OP$9,1,MATCH($D15,'6. Patients'!$OQ$9:$QN$9,0),ROWS('6. Patients'!EF$10:EF$107))),0)+
IFERROR(SUMPRODUCT('6. Patients'!CS$10:CS$107,OFFSET('6. Patients'!$QO$9,1,MATCH($D15,'6. Patients'!$QP$9:$RI$9,0),ROWS('6. Patients'!EF$10:EF$107))),0)+
IFERROR(SUMPRODUCT('6. Patients'!CS$10:CS$107,OFFSET('6. Patients'!$RJ$9,1,MATCH($D15,'6. Patients'!$RK$9:$TH$9,0),ROWS('6. Patients'!EF$10:EF$107))),0)+
IFERROR(SUMPRODUCT('6. Patients'!CS$10:CS$107,OFFSET('6. Patients'!$TI$9,1,MATCH($D15,'6. Patients'!$TJ$9:$UC$9,0),ROWS('6. Patients'!EF$10:EF$107))),0))+
IFERROR(VLOOKUP($D15,$H$116:$L$146,COLUMNS($H$115:$J$115)-1+Z$7,0)*$E15*$F15*'1. General Inputs'!$J$25,0),0),0)</f>
        <v>0</v>
      </c>
      <c r="AA15" s="775">
        <f ca="1">ROUNDUP(IFERROR($F15*$E15*CHOOSE(AA$7,
IFERROR(SUMPRODUCT('6. Patients'!CT$10:CT$107,OFFSET('6. Patients'!$DN$9,1,MATCH($D15,'6. Patients'!$DO$9:$FL$9,0),ROWS('6. Patients'!EG$10:EG$107))),0)+
IFERROR(SUMPRODUCT('6. Patients'!CT$10:CT$107,OFFSET('6. Patients'!$FM$9,1,MATCH($D15,'6. Patients'!$FN$9:$GG$9,0),ROWS('6. Patients'!EG$10:EG$107))),0)+
IFERROR(SUMPRODUCT('6. Patients'!CT$10:CT$107,OFFSET('6. Patients'!$GH$9,1,MATCH($D15,'6. Patients'!$GI$9:$IF$9,0),ROWS('6. Patients'!EG$10:EG$107))),0)+
IFERROR(SUMPRODUCT('6. Patients'!CT$10:CT$107,OFFSET('6. Patients'!$IG$9,1,MATCH($D15,'6. Patients'!$IH$9:$JA$9,0),ROWS('6. Patients'!EG$10:EG$107))),0),
IFERROR(SUMPRODUCT('6. Patients'!CT$10:CT$107,OFFSET('6. Patients'!$JB$9,1,MATCH($D15,'6. Patients'!$JC$9:$KZ$9,0),ROWS('6. Patients'!EG$10:EG$107))),0)+
IFERROR(SUMPRODUCT('6. Patients'!CT$10:CT$107,OFFSET('6. Patients'!$LA$9,1,MATCH($D15,'6. Patients'!$LB$9:$LU$9,0),ROWS('6. Patients'!EG$10:EG$107))),0)+
IFERROR(SUMPRODUCT('6. Patients'!CT$10:CT$107,OFFSET('6. Patients'!$LV$9,1,MATCH($D15,'6. Patients'!$LW$9:$NT$9,0),ROWS('6. Patients'!EG$10:EG$107))),0)+
IFERROR(SUMPRODUCT('6. Patients'!CT$10:CT$107,OFFSET('6. Patients'!$NU$9,1,MATCH($D15,'6. Patients'!$NV$9:$OO$9,0),ROWS('6. Patients'!EG$10:EG$107))),0),
IFERROR(SUMPRODUCT('6. Patients'!CT$10:CT$107,OFFSET('6. Patients'!$OP$9,1,MATCH($D15,'6. Patients'!$OQ$9:$QN$9,0),ROWS('6. Patients'!EG$10:EG$107))),0)+
IFERROR(SUMPRODUCT('6. Patients'!CT$10:CT$107,OFFSET('6. Patients'!$QO$9,1,MATCH($D15,'6. Patients'!$QP$9:$RI$9,0),ROWS('6. Patients'!EG$10:EG$107))),0)+
IFERROR(SUMPRODUCT('6. Patients'!CT$10:CT$107,OFFSET('6. Patients'!$RJ$9,1,MATCH($D15,'6. Patients'!$RK$9:$TH$9,0),ROWS('6. Patients'!EG$10:EG$107))),0)+
IFERROR(SUMPRODUCT('6. Patients'!CT$10:CT$107,OFFSET('6. Patients'!$TI$9,1,MATCH($D15,'6. Patients'!$TJ$9:$UC$9,0),ROWS('6. Patients'!EG$10:EG$107))),0))+
IFERROR(VLOOKUP($D15,$H$116:$L$146,COLUMNS($H$115:$J$115)-1+AA$7,0)*$E15*$F15*'1. General Inputs'!$J$25,0),0),0)</f>
        <v>0</v>
      </c>
      <c r="AB15" s="775">
        <f ca="1">ROUNDUP(IFERROR($F15*$E15*CHOOSE(AB$7,
IFERROR(SUMPRODUCT('6. Patients'!CU$10:CU$107,OFFSET('6. Patients'!$DN$9,1,MATCH($D15,'6. Patients'!$DO$9:$FL$9,0),ROWS('6. Patients'!EH$10:EH$107))),0)+
IFERROR(SUMPRODUCT('6. Patients'!CU$10:CU$107,OFFSET('6. Patients'!$FM$9,1,MATCH($D15,'6. Patients'!$FN$9:$GG$9,0),ROWS('6. Patients'!EH$10:EH$107))),0)+
IFERROR(SUMPRODUCT('6. Patients'!CU$10:CU$107,OFFSET('6. Patients'!$GH$9,1,MATCH($D15,'6. Patients'!$GI$9:$IF$9,0),ROWS('6. Patients'!EH$10:EH$107))),0)+
IFERROR(SUMPRODUCT('6. Patients'!CU$10:CU$107,OFFSET('6. Patients'!$IG$9,1,MATCH($D15,'6. Patients'!$IH$9:$JA$9,0),ROWS('6. Patients'!EH$10:EH$107))),0),
IFERROR(SUMPRODUCT('6. Patients'!CU$10:CU$107,OFFSET('6. Patients'!$JB$9,1,MATCH($D15,'6. Patients'!$JC$9:$KZ$9,0),ROWS('6. Patients'!EH$10:EH$107))),0)+
IFERROR(SUMPRODUCT('6. Patients'!CU$10:CU$107,OFFSET('6. Patients'!$LA$9,1,MATCH($D15,'6. Patients'!$LB$9:$LU$9,0),ROWS('6. Patients'!EH$10:EH$107))),0)+
IFERROR(SUMPRODUCT('6. Patients'!CU$10:CU$107,OFFSET('6. Patients'!$LV$9,1,MATCH($D15,'6. Patients'!$LW$9:$NT$9,0),ROWS('6. Patients'!EH$10:EH$107))),0)+
IFERROR(SUMPRODUCT('6. Patients'!CU$10:CU$107,OFFSET('6. Patients'!$NU$9,1,MATCH($D15,'6. Patients'!$NV$9:$OO$9,0),ROWS('6. Patients'!EH$10:EH$107))),0),
IFERROR(SUMPRODUCT('6. Patients'!CU$10:CU$107,OFFSET('6. Patients'!$OP$9,1,MATCH($D15,'6. Patients'!$OQ$9:$QN$9,0),ROWS('6. Patients'!EH$10:EH$107))),0)+
IFERROR(SUMPRODUCT('6. Patients'!CU$10:CU$107,OFFSET('6. Patients'!$QO$9,1,MATCH($D15,'6. Patients'!$QP$9:$RI$9,0),ROWS('6. Patients'!EH$10:EH$107))),0)+
IFERROR(SUMPRODUCT('6. Patients'!CU$10:CU$107,OFFSET('6. Patients'!$RJ$9,1,MATCH($D15,'6. Patients'!$RK$9:$TH$9,0),ROWS('6. Patients'!EH$10:EH$107))),0)+
IFERROR(SUMPRODUCT('6. Patients'!CU$10:CU$107,OFFSET('6. Patients'!$TI$9,1,MATCH($D15,'6. Patients'!$TJ$9:$UC$9,0),ROWS('6. Patients'!EH$10:EH$107))),0))+
IFERROR(VLOOKUP($D15,$H$116:$L$146,COLUMNS($H$115:$J$115)-1+AB$7,0)*$E15*$F15*'1. General Inputs'!$J$25,0),0),0)</f>
        <v>0</v>
      </c>
      <c r="AC15" s="775">
        <f ca="1">ROUNDUP(IFERROR($F15*$E15*CHOOSE(AC$7,
IFERROR(SUMPRODUCT('6. Patients'!CV$10:CV$107,OFFSET('6. Patients'!$DN$9,1,MATCH($D15,'6. Patients'!$DO$9:$FL$9,0),ROWS('6. Patients'!EI$10:EI$107))),0)+
IFERROR(SUMPRODUCT('6. Patients'!CV$10:CV$107,OFFSET('6. Patients'!$FM$9,1,MATCH($D15,'6. Patients'!$FN$9:$GG$9,0),ROWS('6. Patients'!EI$10:EI$107))),0)+
IFERROR(SUMPRODUCT('6. Patients'!CV$10:CV$107,OFFSET('6. Patients'!$GH$9,1,MATCH($D15,'6. Patients'!$GI$9:$IF$9,0),ROWS('6. Patients'!EI$10:EI$107))),0)+
IFERROR(SUMPRODUCT('6. Patients'!CV$10:CV$107,OFFSET('6. Patients'!$IG$9,1,MATCH($D15,'6. Patients'!$IH$9:$JA$9,0),ROWS('6. Patients'!EI$10:EI$107))),0),
IFERROR(SUMPRODUCT('6. Patients'!CV$10:CV$107,OFFSET('6. Patients'!$JB$9,1,MATCH($D15,'6. Patients'!$JC$9:$KZ$9,0),ROWS('6. Patients'!EI$10:EI$107))),0)+
IFERROR(SUMPRODUCT('6. Patients'!CV$10:CV$107,OFFSET('6. Patients'!$LA$9,1,MATCH($D15,'6. Patients'!$LB$9:$LU$9,0),ROWS('6. Patients'!EI$10:EI$107))),0)+
IFERROR(SUMPRODUCT('6. Patients'!CV$10:CV$107,OFFSET('6. Patients'!$LV$9,1,MATCH($D15,'6. Patients'!$LW$9:$NT$9,0),ROWS('6. Patients'!EI$10:EI$107))),0)+
IFERROR(SUMPRODUCT('6. Patients'!CV$10:CV$107,OFFSET('6. Patients'!$NU$9,1,MATCH($D15,'6. Patients'!$NV$9:$OO$9,0),ROWS('6. Patients'!EI$10:EI$107))),0),
IFERROR(SUMPRODUCT('6. Patients'!CV$10:CV$107,OFFSET('6. Patients'!$OP$9,1,MATCH($D15,'6. Patients'!$OQ$9:$QN$9,0),ROWS('6. Patients'!EI$10:EI$107))),0)+
IFERROR(SUMPRODUCT('6. Patients'!CV$10:CV$107,OFFSET('6. Patients'!$QO$9,1,MATCH($D15,'6. Patients'!$QP$9:$RI$9,0),ROWS('6. Patients'!EI$10:EI$107))),0)+
IFERROR(SUMPRODUCT('6. Patients'!CV$10:CV$107,OFFSET('6. Patients'!$RJ$9,1,MATCH($D15,'6. Patients'!$RK$9:$TH$9,0),ROWS('6. Patients'!EI$10:EI$107))),0)+
IFERROR(SUMPRODUCT('6. Patients'!CV$10:CV$107,OFFSET('6. Patients'!$TI$9,1,MATCH($D15,'6. Patients'!$TJ$9:$UC$9,0),ROWS('6. Patients'!EI$10:EI$107))),0))+
IFERROR(VLOOKUP($D15,$H$116:$L$146,COLUMNS($H$115:$J$115)-1+AC$7,0)*$E15*$F15*'1. General Inputs'!$J$25,0),0),0)</f>
        <v>0</v>
      </c>
      <c r="AD15" s="775">
        <f ca="1">ROUNDUP(IFERROR($F15*$E15*CHOOSE(AD$7,
IFERROR(SUMPRODUCT('6. Patients'!CW$10:CW$107,OFFSET('6. Patients'!$DN$9,1,MATCH($D15,'6. Patients'!$DO$9:$FL$9,0),ROWS('6. Patients'!EJ$10:EJ$107))),0)+
IFERROR(SUMPRODUCT('6. Patients'!CW$10:CW$107,OFFSET('6. Patients'!$FM$9,1,MATCH($D15,'6. Patients'!$FN$9:$GG$9,0),ROWS('6. Patients'!EJ$10:EJ$107))),0)+
IFERROR(SUMPRODUCT('6. Patients'!CW$10:CW$107,OFFSET('6. Patients'!$GH$9,1,MATCH($D15,'6. Patients'!$GI$9:$IF$9,0),ROWS('6. Patients'!EJ$10:EJ$107))),0)+
IFERROR(SUMPRODUCT('6. Patients'!CW$10:CW$107,OFFSET('6. Patients'!$IG$9,1,MATCH($D15,'6. Patients'!$IH$9:$JA$9,0),ROWS('6. Patients'!EJ$10:EJ$107))),0),
IFERROR(SUMPRODUCT('6. Patients'!CW$10:CW$107,OFFSET('6. Patients'!$JB$9,1,MATCH($D15,'6. Patients'!$JC$9:$KZ$9,0),ROWS('6. Patients'!EJ$10:EJ$107))),0)+
IFERROR(SUMPRODUCT('6. Patients'!CW$10:CW$107,OFFSET('6. Patients'!$LA$9,1,MATCH($D15,'6. Patients'!$LB$9:$LU$9,0),ROWS('6. Patients'!EJ$10:EJ$107))),0)+
IFERROR(SUMPRODUCT('6. Patients'!CW$10:CW$107,OFFSET('6. Patients'!$LV$9,1,MATCH($D15,'6. Patients'!$LW$9:$NT$9,0),ROWS('6. Patients'!EJ$10:EJ$107))),0)+
IFERROR(SUMPRODUCT('6. Patients'!CW$10:CW$107,OFFSET('6. Patients'!$NU$9,1,MATCH($D15,'6. Patients'!$NV$9:$OO$9,0),ROWS('6. Patients'!EJ$10:EJ$107))),0),
IFERROR(SUMPRODUCT('6. Patients'!CW$10:CW$107,OFFSET('6. Patients'!$OP$9,1,MATCH($D15,'6. Patients'!$OQ$9:$QN$9,0),ROWS('6. Patients'!EJ$10:EJ$107))),0)+
IFERROR(SUMPRODUCT('6. Patients'!CW$10:CW$107,OFFSET('6. Patients'!$QO$9,1,MATCH($D15,'6. Patients'!$QP$9:$RI$9,0),ROWS('6. Patients'!EJ$10:EJ$107))),0)+
IFERROR(SUMPRODUCT('6. Patients'!CW$10:CW$107,OFFSET('6. Patients'!$RJ$9,1,MATCH($D15,'6. Patients'!$RK$9:$TH$9,0),ROWS('6. Patients'!EJ$10:EJ$107))),0)+
IFERROR(SUMPRODUCT('6. Patients'!CW$10:CW$107,OFFSET('6. Patients'!$TI$9,1,MATCH($D15,'6. Patients'!$TJ$9:$UC$9,0),ROWS('6. Patients'!EJ$10:EJ$107))),0))+
IFERROR(VLOOKUP($D15,$H$116:$L$146,COLUMNS($H$115:$J$115)-1+AD$7,0)*$E15*$F15*'1. General Inputs'!$J$25,0),0),0)</f>
        <v>0</v>
      </c>
      <c r="AE15" s="775">
        <f ca="1">ROUNDUP(IFERROR($F15*$E15*CHOOSE(AE$7,
IFERROR(SUMPRODUCT('6. Patients'!CX$10:CX$107,OFFSET('6. Patients'!$DN$9,1,MATCH($D15,'6. Patients'!$DO$9:$FL$9,0),ROWS('6. Patients'!EK$10:EK$107))),0)+
IFERROR(SUMPRODUCT('6. Patients'!CX$10:CX$107,OFFSET('6. Patients'!$FM$9,1,MATCH($D15,'6. Patients'!$FN$9:$GG$9,0),ROWS('6. Patients'!EK$10:EK$107))),0)+
IFERROR(SUMPRODUCT('6. Patients'!CX$10:CX$107,OFFSET('6. Patients'!$GH$9,1,MATCH($D15,'6. Patients'!$GI$9:$IF$9,0),ROWS('6. Patients'!EK$10:EK$107))),0)+
IFERROR(SUMPRODUCT('6. Patients'!CX$10:CX$107,OFFSET('6. Patients'!$IG$9,1,MATCH($D15,'6. Patients'!$IH$9:$JA$9,0),ROWS('6. Patients'!EK$10:EK$107))),0),
IFERROR(SUMPRODUCT('6. Patients'!CX$10:CX$107,OFFSET('6. Patients'!$JB$9,1,MATCH($D15,'6. Patients'!$JC$9:$KZ$9,0),ROWS('6. Patients'!EK$10:EK$107))),0)+
IFERROR(SUMPRODUCT('6. Patients'!CX$10:CX$107,OFFSET('6. Patients'!$LA$9,1,MATCH($D15,'6. Patients'!$LB$9:$LU$9,0),ROWS('6. Patients'!EK$10:EK$107))),0)+
IFERROR(SUMPRODUCT('6. Patients'!CX$10:CX$107,OFFSET('6. Patients'!$LV$9,1,MATCH($D15,'6. Patients'!$LW$9:$NT$9,0),ROWS('6. Patients'!EK$10:EK$107))),0)+
IFERROR(SUMPRODUCT('6. Patients'!CX$10:CX$107,OFFSET('6. Patients'!$NU$9,1,MATCH($D15,'6. Patients'!$NV$9:$OO$9,0),ROWS('6. Patients'!EK$10:EK$107))),0),
IFERROR(SUMPRODUCT('6. Patients'!CX$10:CX$107,OFFSET('6. Patients'!$OP$9,1,MATCH($D15,'6. Patients'!$OQ$9:$QN$9,0),ROWS('6. Patients'!EK$10:EK$107))),0)+
IFERROR(SUMPRODUCT('6. Patients'!CX$10:CX$107,OFFSET('6. Patients'!$QO$9,1,MATCH($D15,'6. Patients'!$QP$9:$RI$9,0),ROWS('6. Patients'!EK$10:EK$107))),0)+
IFERROR(SUMPRODUCT('6. Patients'!CX$10:CX$107,OFFSET('6. Patients'!$RJ$9,1,MATCH($D15,'6. Patients'!$RK$9:$TH$9,0),ROWS('6. Patients'!EK$10:EK$107))),0)+
IFERROR(SUMPRODUCT('6. Patients'!CX$10:CX$107,OFFSET('6. Patients'!$TI$9,1,MATCH($D15,'6. Patients'!$TJ$9:$UC$9,0),ROWS('6. Patients'!EK$10:EK$107))),0))+
IFERROR(VLOOKUP($D15,$H$116:$L$146,COLUMNS($H$115:$J$115)-1+AE$7,0)*$E15*$F15*'1. General Inputs'!$J$25,0),0),0)</f>
        <v>0</v>
      </c>
      <c r="AF15" s="775">
        <f ca="1">ROUNDUP(IFERROR($F15*$E15*CHOOSE(AF$7,
IFERROR(SUMPRODUCT('6. Patients'!CY$10:CY$107,OFFSET('6. Patients'!$DN$9,1,MATCH($D15,'6. Patients'!$DO$9:$FL$9,0),ROWS('6. Patients'!EL$10:EL$107))),0)+
IFERROR(SUMPRODUCT('6. Patients'!CY$10:CY$107,OFFSET('6. Patients'!$FM$9,1,MATCH($D15,'6. Patients'!$FN$9:$GG$9,0),ROWS('6. Patients'!EL$10:EL$107))),0)+
IFERROR(SUMPRODUCT('6. Patients'!CY$10:CY$107,OFFSET('6. Patients'!$GH$9,1,MATCH($D15,'6. Patients'!$GI$9:$IF$9,0),ROWS('6. Patients'!EL$10:EL$107))),0)+
IFERROR(SUMPRODUCT('6. Patients'!CY$10:CY$107,OFFSET('6. Patients'!$IG$9,1,MATCH($D15,'6. Patients'!$IH$9:$JA$9,0),ROWS('6. Patients'!EL$10:EL$107))),0),
IFERROR(SUMPRODUCT('6. Patients'!CY$10:CY$107,OFFSET('6. Patients'!$JB$9,1,MATCH($D15,'6. Patients'!$JC$9:$KZ$9,0),ROWS('6. Patients'!EL$10:EL$107))),0)+
IFERROR(SUMPRODUCT('6. Patients'!CY$10:CY$107,OFFSET('6. Patients'!$LA$9,1,MATCH($D15,'6. Patients'!$LB$9:$LU$9,0),ROWS('6. Patients'!EL$10:EL$107))),0)+
IFERROR(SUMPRODUCT('6. Patients'!CY$10:CY$107,OFFSET('6. Patients'!$LV$9,1,MATCH($D15,'6. Patients'!$LW$9:$NT$9,0),ROWS('6. Patients'!EL$10:EL$107))),0)+
IFERROR(SUMPRODUCT('6. Patients'!CY$10:CY$107,OFFSET('6. Patients'!$NU$9,1,MATCH($D15,'6. Patients'!$NV$9:$OO$9,0),ROWS('6. Patients'!EL$10:EL$107))),0),
IFERROR(SUMPRODUCT('6. Patients'!CY$10:CY$107,OFFSET('6. Patients'!$OP$9,1,MATCH($D15,'6. Patients'!$OQ$9:$QN$9,0),ROWS('6. Patients'!EL$10:EL$107))),0)+
IFERROR(SUMPRODUCT('6. Patients'!CY$10:CY$107,OFFSET('6. Patients'!$QO$9,1,MATCH($D15,'6. Patients'!$QP$9:$RI$9,0),ROWS('6. Patients'!EL$10:EL$107))),0)+
IFERROR(SUMPRODUCT('6. Patients'!CY$10:CY$107,OFFSET('6. Patients'!$RJ$9,1,MATCH($D15,'6. Patients'!$RK$9:$TH$9,0),ROWS('6. Patients'!EL$10:EL$107))),0)+
IFERROR(SUMPRODUCT('6. Patients'!CY$10:CY$107,OFFSET('6. Patients'!$TI$9,1,MATCH($D15,'6. Patients'!$TJ$9:$UC$9,0),ROWS('6. Patients'!EL$10:EL$107))),0))+
IFERROR(VLOOKUP($D15,$H$116:$L$146,COLUMNS($H$115:$J$115)-1+AF$7,0)*$E15*$F15*'1. General Inputs'!$J$25,0),0),0)</f>
        <v>0</v>
      </c>
      <c r="AG15" s="775">
        <f ca="1">ROUNDUP(IFERROR($F15*$E15*CHOOSE(AG$7,
IFERROR(SUMPRODUCT('6. Patients'!CZ$10:CZ$107,OFFSET('6. Patients'!$DN$9,1,MATCH($D15,'6. Patients'!$DO$9:$FL$9,0),ROWS('6. Patients'!EM$10:EM$107))),0)+
IFERROR(SUMPRODUCT('6. Patients'!CZ$10:CZ$107,OFFSET('6. Patients'!$FM$9,1,MATCH($D15,'6. Patients'!$FN$9:$GG$9,0),ROWS('6. Patients'!EM$10:EM$107))),0)+
IFERROR(SUMPRODUCT('6. Patients'!CZ$10:CZ$107,OFFSET('6. Patients'!$GH$9,1,MATCH($D15,'6. Patients'!$GI$9:$IF$9,0),ROWS('6. Patients'!EM$10:EM$107))),0)+
IFERROR(SUMPRODUCT('6. Patients'!CZ$10:CZ$107,OFFSET('6. Patients'!$IG$9,1,MATCH($D15,'6. Patients'!$IH$9:$JA$9,0),ROWS('6. Patients'!EM$10:EM$107))),0),
IFERROR(SUMPRODUCT('6. Patients'!CZ$10:CZ$107,OFFSET('6. Patients'!$JB$9,1,MATCH($D15,'6. Patients'!$JC$9:$KZ$9,0),ROWS('6. Patients'!EM$10:EM$107))),0)+
IFERROR(SUMPRODUCT('6. Patients'!CZ$10:CZ$107,OFFSET('6. Patients'!$LA$9,1,MATCH($D15,'6. Patients'!$LB$9:$LU$9,0),ROWS('6. Patients'!EM$10:EM$107))),0)+
IFERROR(SUMPRODUCT('6. Patients'!CZ$10:CZ$107,OFFSET('6. Patients'!$LV$9,1,MATCH($D15,'6. Patients'!$LW$9:$NT$9,0),ROWS('6. Patients'!EM$10:EM$107))),0)+
IFERROR(SUMPRODUCT('6. Patients'!CZ$10:CZ$107,OFFSET('6. Patients'!$NU$9,1,MATCH($D15,'6. Patients'!$NV$9:$OO$9,0),ROWS('6. Patients'!EM$10:EM$107))),0),
IFERROR(SUMPRODUCT('6. Patients'!CZ$10:CZ$107,OFFSET('6. Patients'!$OP$9,1,MATCH($D15,'6. Patients'!$OQ$9:$QN$9,0),ROWS('6. Patients'!EM$10:EM$107))),0)+
IFERROR(SUMPRODUCT('6. Patients'!CZ$10:CZ$107,OFFSET('6. Patients'!$QO$9,1,MATCH($D15,'6. Patients'!$QP$9:$RI$9,0),ROWS('6. Patients'!EM$10:EM$107))),0)+
IFERROR(SUMPRODUCT('6. Patients'!CZ$10:CZ$107,OFFSET('6. Patients'!$RJ$9,1,MATCH($D15,'6. Patients'!$RK$9:$TH$9,0),ROWS('6. Patients'!EM$10:EM$107))),0)+
IFERROR(SUMPRODUCT('6. Patients'!CZ$10:CZ$107,OFFSET('6. Patients'!$TI$9,1,MATCH($D15,'6. Patients'!$TJ$9:$UC$9,0),ROWS('6. Patients'!EM$10:EM$107))),0))+
IFERROR(VLOOKUP($D15,$H$116:$L$146,COLUMNS($H$115:$J$115)-1+AG$7,0)*$E15*$F15*'1. General Inputs'!$J$25,0),0),0)</f>
        <v>0</v>
      </c>
      <c r="AH15" s="775">
        <f ca="1">ROUNDUP(IFERROR($F15*$E15*CHOOSE(AH$7,
IFERROR(SUMPRODUCT('6. Patients'!DA$10:DA$107,OFFSET('6. Patients'!$DN$9,1,MATCH($D15,'6. Patients'!$DO$9:$FL$9,0),ROWS('6. Patients'!EN$10:EN$107))),0)+
IFERROR(SUMPRODUCT('6. Patients'!DA$10:DA$107,OFFSET('6. Patients'!$FM$9,1,MATCH($D15,'6. Patients'!$FN$9:$GG$9,0),ROWS('6. Patients'!EN$10:EN$107))),0)+
IFERROR(SUMPRODUCT('6. Patients'!DA$10:DA$107,OFFSET('6. Patients'!$GH$9,1,MATCH($D15,'6. Patients'!$GI$9:$IF$9,0),ROWS('6. Patients'!EN$10:EN$107))),0)+
IFERROR(SUMPRODUCT('6. Patients'!DA$10:DA$107,OFFSET('6. Patients'!$IG$9,1,MATCH($D15,'6. Patients'!$IH$9:$JA$9,0),ROWS('6. Patients'!EN$10:EN$107))),0),
IFERROR(SUMPRODUCT('6. Patients'!DA$10:DA$107,OFFSET('6. Patients'!$JB$9,1,MATCH($D15,'6. Patients'!$JC$9:$KZ$9,0),ROWS('6. Patients'!EN$10:EN$107))),0)+
IFERROR(SUMPRODUCT('6. Patients'!DA$10:DA$107,OFFSET('6. Patients'!$LA$9,1,MATCH($D15,'6. Patients'!$LB$9:$LU$9,0),ROWS('6. Patients'!EN$10:EN$107))),0)+
IFERROR(SUMPRODUCT('6. Patients'!DA$10:DA$107,OFFSET('6. Patients'!$LV$9,1,MATCH($D15,'6. Patients'!$LW$9:$NT$9,0),ROWS('6. Patients'!EN$10:EN$107))),0)+
IFERROR(SUMPRODUCT('6. Patients'!DA$10:DA$107,OFFSET('6. Patients'!$NU$9,1,MATCH($D15,'6. Patients'!$NV$9:$OO$9,0),ROWS('6. Patients'!EN$10:EN$107))),0),
IFERROR(SUMPRODUCT('6. Patients'!DA$10:DA$107,OFFSET('6. Patients'!$OP$9,1,MATCH($D15,'6. Patients'!$OQ$9:$QN$9,0),ROWS('6. Patients'!EN$10:EN$107))),0)+
IFERROR(SUMPRODUCT('6. Patients'!DA$10:DA$107,OFFSET('6. Patients'!$QO$9,1,MATCH($D15,'6. Patients'!$QP$9:$RI$9,0),ROWS('6. Patients'!EN$10:EN$107))),0)+
IFERROR(SUMPRODUCT('6. Patients'!DA$10:DA$107,OFFSET('6. Patients'!$RJ$9,1,MATCH($D15,'6. Patients'!$RK$9:$TH$9,0),ROWS('6. Patients'!EN$10:EN$107))),0)+
IFERROR(SUMPRODUCT('6. Patients'!DA$10:DA$107,OFFSET('6. Patients'!$TI$9,1,MATCH($D15,'6. Patients'!$TJ$9:$UC$9,0),ROWS('6. Patients'!EN$10:EN$107))),0))+
IFERROR(VLOOKUP($D15,$H$116:$L$146,COLUMNS($H$115:$J$115)-1+AH$7,0)*$E15*$F15*'1. General Inputs'!$J$25,0),0),0)</f>
        <v>0</v>
      </c>
      <c r="AI15" s="775">
        <f ca="1">ROUNDUP(IFERROR($F15*$E15*CHOOSE(AI$7,
IFERROR(SUMPRODUCT('6. Patients'!DB$10:DB$107,OFFSET('6. Patients'!$DN$9,1,MATCH($D15,'6. Patients'!$DO$9:$FL$9,0),ROWS('6. Patients'!EO$10:EO$107))),0)+
IFERROR(SUMPRODUCT('6. Patients'!DB$10:DB$107,OFFSET('6. Patients'!$FM$9,1,MATCH($D15,'6. Patients'!$FN$9:$GG$9,0),ROWS('6. Patients'!EO$10:EO$107))),0)+
IFERROR(SUMPRODUCT('6. Patients'!DB$10:DB$107,OFFSET('6. Patients'!$GH$9,1,MATCH($D15,'6. Patients'!$GI$9:$IF$9,0),ROWS('6. Patients'!EO$10:EO$107))),0)+
IFERROR(SUMPRODUCT('6. Patients'!DB$10:DB$107,OFFSET('6. Patients'!$IG$9,1,MATCH($D15,'6. Patients'!$IH$9:$JA$9,0),ROWS('6. Patients'!EO$10:EO$107))),0),
IFERROR(SUMPRODUCT('6. Patients'!DB$10:DB$107,OFFSET('6. Patients'!$JB$9,1,MATCH($D15,'6. Patients'!$JC$9:$KZ$9,0),ROWS('6. Patients'!EO$10:EO$107))),0)+
IFERROR(SUMPRODUCT('6. Patients'!DB$10:DB$107,OFFSET('6. Patients'!$LA$9,1,MATCH($D15,'6. Patients'!$LB$9:$LU$9,0),ROWS('6. Patients'!EO$10:EO$107))),0)+
IFERROR(SUMPRODUCT('6. Patients'!DB$10:DB$107,OFFSET('6. Patients'!$LV$9,1,MATCH($D15,'6. Patients'!$LW$9:$NT$9,0),ROWS('6. Patients'!EO$10:EO$107))),0)+
IFERROR(SUMPRODUCT('6. Patients'!DB$10:DB$107,OFFSET('6. Patients'!$NU$9,1,MATCH($D15,'6. Patients'!$NV$9:$OO$9,0),ROWS('6. Patients'!EO$10:EO$107))),0),
IFERROR(SUMPRODUCT('6. Patients'!DB$10:DB$107,OFFSET('6. Patients'!$OP$9,1,MATCH($D15,'6. Patients'!$OQ$9:$QN$9,0),ROWS('6. Patients'!EO$10:EO$107))),0)+
IFERROR(SUMPRODUCT('6. Patients'!DB$10:DB$107,OFFSET('6. Patients'!$QO$9,1,MATCH($D15,'6. Patients'!$QP$9:$RI$9,0),ROWS('6. Patients'!EO$10:EO$107))),0)+
IFERROR(SUMPRODUCT('6. Patients'!DB$10:DB$107,OFFSET('6. Patients'!$RJ$9,1,MATCH($D15,'6. Patients'!$RK$9:$TH$9,0),ROWS('6. Patients'!EO$10:EO$107))),0)+
IFERROR(SUMPRODUCT('6. Patients'!DB$10:DB$107,OFFSET('6. Patients'!$TI$9,1,MATCH($D15,'6. Patients'!$TJ$9:$UC$9,0),ROWS('6. Patients'!EO$10:EO$107))),0))+
IFERROR(VLOOKUP($D15,$H$116:$L$146,COLUMNS($H$115:$J$115)-1+AI$7,0)*$E15*$F15*'1. General Inputs'!$J$25,0),0),0)</f>
        <v>0</v>
      </c>
      <c r="AJ15" s="775">
        <f ca="1">ROUNDUP(IFERROR($F15*$E15*CHOOSE(AJ$7,
IFERROR(SUMPRODUCT('6. Patients'!DC$10:DC$107,OFFSET('6. Patients'!$DN$9,1,MATCH($D15,'6. Patients'!$DO$9:$FL$9,0),ROWS('6. Patients'!EP$10:EP$107))),0)+
IFERROR(SUMPRODUCT('6. Patients'!DC$10:DC$107,OFFSET('6. Patients'!$FM$9,1,MATCH($D15,'6. Patients'!$FN$9:$GG$9,0),ROWS('6. Patients'!EP$10:EP$107))),0)+
IFERROR(SUMPRODUCT('6. Patients'!DC$10:DC$107,OFFSET('6. Patients'!$GH$9,1,MATCH($D15,'6. Patients'!$GI$9:$IF$9,0),ROWS('6. Patients'!EP$10:EP$107))),0)+
IFERROR(SUMPRODUCT('6. Patients'!DC$10:DC$107,OFFSET('6. Patients'!$IG$9,1,MATCH($D15,'6. Patients'!$IH$9:$JA$9,0),ROWS('6. Patients'!EP$10:EP$107))),0),
IFERROR(SUMPRODUCT('6. Patients'!DC$10:DC$107,OFFSET('6. Patients'!$JB$9,1,MATCH($D15,'6. Patients'!$JC$9:$KZ$9,0),ROWS('6. Patients'!EP$10:EP$107))),0)+
IFERROR(SUMPRODUCT('6. Patients'!DC$10:DC$107,OFFSET('6. Patients'!$LA$9,1,MATCH($D15,'6. Patients'!$LB$9:$LU$9,0),ROWS('6. Patients'!EP$10:EP$107))),0)+
IFERROR(SUMPRODUCT('6. Patients'!DC$10:DC$107,OFFSET('6. Patients'!$LV$9,1,MATCH($D15,'6. Patients'!$LW$9:$NT$9,0),ROWS('6. Patients'!EP$10:EP$107))),0)+
IFERROR(SUMPRODUCT('6. Patients'!DC$10:DC$107,OFFSET('6. Patients'!$NU$9,1,MATCH($D15,'6. Patients'!$NV$9:$OO$9,0),ROWS('6. Patients'!EP$10:EP$107))),0),
IFERROR(SUMPRODUCT('6. Patients'!DC$10:DC$107,OFFSET('6. Patients'!$OP$9,1,MATCH($D15,'6. Patients'!$OQ$9:$QN$9,0),ROWS('6. Patients'!EP$10:EP$107))),0)+
IFERROR(SUMPRODUCT('6. Patients'!DC$10:DC$107,OFFSET('6. Patients'!$QO$9,1,MATCH($D15,'6. Patients'!$QP$9:$RI$9,0),ROWS('6. Patients'!EP$10:EP$107))),0)+
IFERROR(SUMPRODUCT('6. Patients'!DC$10:DC$107,OFFSET('6. Patients'!$RJ$9,1,MATCH($D15,'6. Patients'!$RK$9:$TH$9,0),ROWS('6. Patients'!EP$10:EP$107))),0)+
IFERROR(SUMPRODUCT('6. Patients'!DC$10:DC$107,OFFSET('6. Patients'!$TI$9,1,MATCH($D15,'6. Patients'!$TJ$9:$UC$9,0),ROWS('6. Patients'!EP$10:EP$107))),0))+
IFERROR(VLOOKUP($D15,$H$116:$L$146,COLUMNS($H$115:$J$115)-1+AJ$7,0)*$E15*$F15*'1. General Inputs'!$J$25,0),0),0)</f>
        <v>0</v>
      </c>
      <c r="AK15" s="775">
        <f ca="1">ROUNDUP(IFERROR($F15*$E15*CHOOSE(AK$7,
IFERROR(SUMPRODUCT('6. Patients'!DD$10:DD$107,OFFSET('6. Patients'!$DN$9,1,MATCH($D15,'6. Patients'!$DO$9:$FL$9,0),ROWS('6. Patients'!EQ$10:EQ$107))),0)+
IFERROR(SUMPRODUCT('6. Patients'!DD$10:DD$107,OFFSET('6. Patients'!$FM$9,1,MATCH($D15,'6. Patients'!$FN$9:$GG$9,0),ROWS('6. Patients'!EQ$10:EQ$107))),0)+
IFERROR(SUMPRODUCT('6. Patients'!DD$10:DD$107,OFFSET('6. Patients'!$GH$9,1,MATCH($D15,'6. Patients'!$GI$9:$IF$9,0),ROWS('6. Patients'!EQ$10:EQ$107))),0)+
IFERROR(SUMPRODUCT('6. Patients'!DD$10:DD$107,OFFSET('6. Patients'!$IG$9,1,MATCH($D15,'6. Patients'!$IH$9:$JA$9,0),ROWS('6. Patients'!EQ$10:EQ$107))),0),
IFERROR(SUMPRODUCT('6. Patients'!DD$10:DD$107,OFFSET('6. Patients'!$JB$9,1,MATCH($D15,'6. Patients'!$JC$9:$KZ$9,0),ROWS('6. Patients'!EQ$10:EQ$107))),0)+
IFERROR(SUMPRODUCT('6. Patients'!DD$10:DD$107,OFFSET('6. Patients'!$LA$9,1,MATCH($D15,'6. Patients'!$LB$9:$LU$9,0),ROWS('6. Patients'!EQ$10:EQ$107))),0)+
IFERROR(SUMPRODUCT('6. Patients'!DD$10:DD$107,OFFSET('6. Patients'!$LV$9,1,MATCH($D15,'6. Patients'!$LW$9:$NT$9,0),ROWS('6. Patients'!EQ$10:EQ$107))),0)+
IFERROR(SUMPRODUCT('6. Patients'!DD$10:DD$107,OFFSET('6. Patients'!$NU$9,1,MATCH($D15,'6. Patients'!$NV$9:$OO$9,0),ROWS('6. Patients'!EQ$10:EQ$107))),0),
IFERROR(SUMPRODUCT('6. Patients'!DD$10:DD$107,OFFSET('6. Patients'!$OP$9,1,MATCH($D15,'6. Patients'!$OQ$9:$QN$9,0),ROWS('6. Patients'!EQ$10:EQ$107))),0)+
IFERROR(SUMPRODUCT('6. Patients'!DD$10:DD$107,OFFSET('6. Patients'!$QO$9,1,MATCH($D15,'6. Patients'!$QP$9:$RI$9,0),ROWS('6. Patients'!EQ$10:EQ$107))),0)+
IFERROR(SUMPRODUCT('6. Patients'!DD$10:DD$107,OFFSET('6. Patients'!$RJ$9,1,MATCH($D15,'6. Patients'!$RK$9:$TH$9,0),ROWS('6. Patients'!EQ$10:EQ$107))),0)+
IFERROR(SUMPRODUCT('6. Patients'!DD$10:DD$107,OFFSET('6. Patients'!$TI$9,1,MATCH($D15,'6. Patients'!$TJ$9:$UC$9,0),ROWS('6. Patients'!EQ$10:EQ$107))),0))+
IFERROR(VLOOKUP($D15,$H$116:$L$146,COLUMNS($H$115:$J$115)-1+AK$7,0)*$E15*$F15*'1. General Inputs'!$J$25,0),0),0)</f>
        <v>0</v>
      </c>
      <c r="AL15" s="775">
        <f ca="1">ROUNDUP(IFERROR($F15*$E15*CHOOSE(AL$7,
IFERROR(SUMPRODUCT('6. Patients'!DE$10:DE$107,OFFSET('6. Patients'!$DN$9,1,MATCH($D15,'6. Patients'!$DO$9:$FL$9,0),ROWS('6. Patients'!ER$10:ER$107))),0)+
IFERROR(SUMPRODUCT('6. Patients'!DE$10:DE$107,OFFSET('6. Patients'!$FM$9,1,MATCH($D15,'6. Patients'!$FN$9:$GG$9,0),ROWS('6. Patients'!ER$10:ER$107))),0)+
IFERROR(SUMPRODUCT('6. Patients'!DE$10:DE$107,OFFSET('6. Patients'!$GH$9,1,MATCH($D15,'6. Patients'!$GI$9:$IF$9,0),ROWS('6. Patients'!ER$10:ER$107))),0)+
IFERROR(SUMPRODUCT('6. Patients'!DE$10:DE$107,OFFSET('6. Patients'!$IG$9,1,MATCH($D15,'6. Patients'!$IH$9:$JA$9,0),ROWS('6. Patients'!ER$10:ER$107))),0),
IFERROR(SUMPRODUCT('6. Patients'!DE$10:DE$107,OFFSET('6. Patients'!$JB$9,1,MATCH($D15,'6. Patients'!$JC$9:$KZ$9,0),ROWS('6. Patients'!ER$10:ER$107))),0)+
IFERROR(SUMPRODUCT('6. Patients'!DE$10:DE$107,OFFSET('6. Patients'!$LA$9,1,MATCH($D15,'6. Patients'!$LB$9:$LU$9,0),ROWS('6. Patients'!ER$10:ER$107))),0)+
IFERROR(SUMPRODUCT('6. Patients'!DE$10:DE$107,OFFSET('6. Patients'!$LV$9,1,MATCH($D15,'6. Patients'!$LW$9:$NT$9,0),ROWS('6. Patients'!ER$10:ER$107))),0)+
IFERROR(SUMPRODUCT('6. Patients'!DE$10:DE$107,OFFSET('6. Patients'!$NU$9,1,MATCH($D15,'6. Patients'!$NV$9:$OO$9,0),ROWS('6. Patients'!ER$10:ER$107))),0),
IFERROR(SUMPRODUCT('6. Patients'!DE$10:DE$107,OFFSET('6. Patients'!$OP$9,1,MATCH($D15,'6. Patients'!$OQ$9:$QN$9,0),ROWS('6. Patients'!ER$10:ER$107))),0)+
IFERROR(SUMPRODUCT('6. Patients'!DE$10:DE$107,OFFSET('6. Patients'!$QO$9,1,MATCH($D15,'6. Patients'!$QP$9:$RI$9,0),ROWS('6. Patients'!ER$10:ER$107))),0)+
IFERROR(SUMPRODUCT('6. Patients'!DE$10:DE$107,OFFSET('6. Patients'!$RJ$9,1,MATCH($D15,'6. Patients'!$RK$9:$TH$9,0),ROWS('6. Patients'!ER$10:ER$107))),0)+
IFERROR(SUMPRODUCT('6. Patients'!DE$10:DE$107,OFFSET('6. Patients'!$TI$9,1,MATCH($D15,'6. Patients'!$TJ$9:$UC$9,0),ROWS('6. Patients'!ER$10:ER$107))),0))+
IFERROR(VLOOKUP($D15,$H$116:$L$146,COLUMNS($H$115:$J$115)-1+AL$7,0)*$E15*$F15*'1. General Inputs'!$J$25,0),0),0)</f>
        <v>0</v>
      </c>
      <c r="AM15" s="775">
        <f ca="1">ROUNDUP(IFERROR($F15*$E15*CHOOSE(AM$7,
IFERROR(SUMPRODUCT('6. Patients'!DF$10:DF$107,OFFSET('6. Patients'!$DN$9,1,MATCH($D15,'6. Patients'!$DO$9:$FL$9,0),ROWS('6. Patients'!ES$10:ES$107))),0)+
IFERROR(SUMPRODUCT('6. Patients'!DF$10:DF$107,OFFSET('6. Patients'!$FM$9,1,MATCH($D15,'6. Patients'!$FN$9:$GG$9,0),ROWS('6. Patients'!ES$10:ES$107))),0)+
IFERROR(SUMPRODUCT('6. Patients'!DF$10:DF$107,OFFSET('6. Patients'!$GH$9,1,MATCH($D15,'6. Patients'!$GI$9:$IF$9,0),ROWS('6. Patients'!ES$10:ES$107))),0)+
IFERROR(SUMPRODUCT('6. Patients'!DF$10:DF$107,OFFSET('6. Patients'!$IG$9,1,MATCH($D15,'6. Patients'!$IH$9:$JA$9,0),ROWS('6. Patients'!ES$10:ES$107))),0),
IFERROR(SUMPRODUCT('6. Patients'!DF$10:DF$107,OFFSET('6. Patients'!$JB$9,1,MATCH($D15,'6. Patients'!$JC$9:$KZ$9,0),ROWS('6. Patients'!ES$10:ES$107))),0)+
IFERROR(SUMPRODUCT('6. Patients'!DF$10:DF$107,OFFSET('6. Patients'!$LA$9,1,MATCH($D15,'6. Patients'!$LB$9:$LU$9,0),ROWS('6. Patients'!ES$10:ES$107))),0)+
IFERROR(SUMPRODUCT('6. Patients'!DF$10:DF$107,OFFSET('6. Patients'!$LV$9,1,MATCH($D15,'6. Patients'!$LW$9:$NT$9,0),ROWS('6. Patients'!ES$10:ES$107))),0)+
IFERROR(SUMPRODUCT('6. Patients'!DF$10:DF$107,OFFSET('6. Patients'!$NU$9,1,MATCH($D15,'6. Patients'!$NV$9:$OO$9,0),ROWS('6. Patients'!ES$10:ES$107))),0),
IFERROR(SUMPRODUCT('6. Patients'!DF$10:DF$107,OFFSET('6. Patients'!$OP$9,1,MATCH($D15,'6. Patients'!$OQ$9:$QN$9,0),ROWS('6. Patients'!ES$10:ES$107))),0)+
IFERROR(SUMPRODUCT('6. Patients'!DF$10:DF$107,OFFSET('6. Patients'!$QO$9,1,MATCH($D15,'6. Patients'!$QP$9:$RI$9,0),ROWS('6. Patients'!ES$10:ES$107))),0)+
IFERROR(SUMPRODUCT('6. Patients'!DF$10:DF$107,OFFSET('6. Patients'!$RJ$9,1,MATCH($D15,'6. Patients'!$RK$9:$TH$9,0),ROWS('6. Patients'!ES$10:ES$107))),0)+
IFERROR(SUMPRODUCT('6. Patients'!DF$10:DF$107,OFFSET('6. Patients'!$TI$9,1,MATCH($D15,'6. Patients'!$TJ$9:$UC$9,0),ROWS('6. Patients'!ES$10:ES$107))),0))+
IFERROR(VLOOKUP($D15,$H$116:$L$146,COLUMNS($H$115:$J$115)-1+AM$7,0)*$E15*$F15*'1. General Inputs'!$J$25,0),0),0)</f>
        <v>0</v>
      </c>
      <c r="AN15" s="775">
        <f ca="1">ROUNDUP(IFERROR($F15*$E15*CHOOSE(AN$7,
IFERROR(SUMPRODUCT('6. Patients'!DG$10:DG$107,OFFSET('6. Patients'!$DN$9,1,MATCH($D15,'6. Patients'!$DO$9:$FL$9,0),ROWS('6. Patients'!ET$10:ET$107))),0)+
IFERROR(SUMPRODUCT('6. Patients'!DG$10:DG$107,OFFSET('6. Patients'!$FM$9,1,MATCH($D15,'6. Patients'!$FN$9:$GG$9,0),ROWS('6. Patients'!ET$10:ET$107))),0)+
IFERROR(SUMPRODUCT('6. Patients'!DG$10:DG$107,OFFSET('6. Patients'!$GH$9,1,MATCH($D15,'6. Patients'!$GI$9:$IF$9,0),ROWS('6. Patients'!ET$10:ET$107))),0)+
IFERROR(SUMPRODUCT('6. Patients'!DG$10:DG$107,OFFSET('6. Patients'!$IG$9,1,MATCH($D15,'6. Patients'!$IH$9:$JA$9,0),ROWS('6. Patients'!ET$10:ET$107))),0),
IFERROR(SUMPRODUCT('6. Patients'!DG$10:DG$107,OFFSET('6. Patients'!$JB$9,1,MATCH($D15,'6. Patients'!$JC$9:$KZ$9,0),ROWS('6. Patients'!ET$10:ET$107))),0)+
IFERROR(SUMPRODUCT('6. Patients'!DG$10:DG$107,OFFSET('6. Patients'!$LA$9,1,MATCH($D15,'6. Patients'!$LB$9:$LU$9,0),ROWS('6. Patients'!ET$10:ET$107))),0)+
IFERROR(SUMPRODUCT('6. Patients'!DG$10:DG$107,OFFSET('6. Patients'!$LV$9,1,MATCH($D15,'6. Patients'!$LW$9:$NT$9,0),ROWS('6. Patients'!ET$10:ET$107))),0)+
IFERROR(SUMPRODUCT('6. Patients'!DG$10:DG$107,OFFSET('6. Patients'!$NU$9,1,MATCH($D15,'6. Patients'!$NV$9:$OO$9,0),ROWS('6. Patients'!ET$10:ET$107))),0),
IFERROR(SUMPRODUCT('6. Patients'!DG$10:DG$107,OFFSET('6. Patients'!$OP$9,1,MATCH($D15,'6. Patients'!$OQ$9:$QN$9,0),ROWS('6. Patients'!ET$10:ET$107))),0)+
IFERROR(SUMPRODUCT('6. Patients'!DG$10:DG$107,OFFSET('6. Patients'!$QO$9,1,MATCH($D15,'6. Patients'!$QP$9:$RI$9,0),ROWS('6. Patients'!ET$10:ET$107))),0)+
IFERROR(SUMPRODUCT('6. Patients'!DG$10:DG$107,OFFSET('6. Patients'!$RJ$9,1,MATCH($D15,'6. Patients'!$RK$9:$TH$9,0),ROWS('6. Patients'!ET$10:ET$107))),0)+
IFERROR(SUMPRODUCT('6. Patients'!DG$10:DG$107,OFFSET('6. Patients'!$TI$9,1,MATCH($D15,'6. Patients'!$TJ$9:$UC$9,0),ROWS('6. Patients'!ET$10:ET$107))),0))+
IFERROR(VLOOKUP($D15,$H$116:$L$146,COLUMNS($H$115:$J$115)-1+AN$7,0)*$E15*$F15*'1. General Inputs'!$J$25,0),0),0)</f>
        <v>0</v>
      </c>
      <c r="AO15" s="775">
        <f ca="1">ROUNDUP(IFERROR($F15*$E15*CHOOSE(AO$7,
IFERROR(SUMPRODUCT('6. Patients'!DH$10:DH$107,OFFSET('6. Patients'!$DN$9,1,MATCH($D15,'6. Patients'!$DO$9:$FL$9,0),ROWS('6. Patients'!EU$10:EU$107))),0)+
IFERROR(SUMPRODUCT('6. Patients'!DH$10:DH$107,OFFSET('6. Patients'!$FM$9,1,MATCH($D15,'6. Patients'!$FN$9:$GG$9,0),ROWS('6. Patients'!EU$10:EU$107))),0)+
IFERROR(SUMPRODUCT('6. Patients'!DH$10:DH$107,OFFSET('6. Patients'!$GH$9,1,MATCH($D15,'6. Patients'!$GI$9:$IF$9,0),ROWS('6. Patients'!EU$10:EU$107))),0)+
IFERROR(SUMPRODUCT('6. Patients'!DH$10:DH$107,OFFSET('6. Patients'!$IG$9,1,MATCH($D15,'6. Patients'!$IH$9:$JA$9,0),ROWS('6. Patients'!EU$10:EU$107))),0),
IFERROR(SUMPRODUCT('6. Patients'!DH$10:DH$107,OFFSET('6. Patients'!$JB$9,1,MATCH($D15,'6. Patients'!$JC$9:$KZ$9,0),ROWS('6. Patients'!EU$10:EU$107))),0)+
IFERROR(SUMPRODUCT('6. Patients'!DH$10:DH$107,OFFSET('6. Patients'!$LA$9,1,MATCH($D15,'6. Patients'!$LB$9:$LU$9,0),ROWS('6. Patients'!EU$10:EU$107))),0)+
IFERROR(SUMPRODUCT('6. Patients'!DH$10:DH$107,OFFSET('6. Patients'!$LV$9,1,MATCH($D15,'6. Patients'!$LW$9:$NT$9,0),ROWS('6. Patients'!EU$10:EU$107))),0)+
IFERROR(SUMPRODUCT('6. Patients'!DH$10:DH$107,OFFSET('6. Patients'!$NU$9,1,MATCH($D15,'6. Patients'!$NV$9:$OO$9,0),ROWS('6. Patients'!EU$10:EU$107))),0),
IFERROR(SUMPRODUCT('6. Patients'!DH$10:DH$107,OFFSET('6. Patients'!$OP$9,1,MATCH($D15,'6. Patients'!$OQ$9:$QN$9,0),ROWS('6. Patients'!EU$10:EU$107))),0)+
IFERROR(SUMPRODUCT('6. Patients'!DH$10:DH$107,OFFSET('6. Patients'!$QO$9,1,MATCH($D15,'6. Patients'!$QP$9:$RI$9,0),ROWS('6. Patients'!EU$10:EU$107))),0)+
IFERROR(SUMPRODUCT('6. Patients'!DH$10:DH$107,OFFSET('6. Patients'!$RJ$9,1,MATCH($D15,'6. Patients'!$RK$9:$TH$9,0),ROWS('6. Patients'!EU$10:EU$107))),0)+
IFERROR(SUMPRODUCT('6. Patients'!DH$10:DH$107,OFFSET('6. Patients'!$TI$9,1,MATCH($D15,'6. Patients'!$TJ$9:$UC$9,0),ROWS('6. Patients'!EU$10:EU$107))),0))+
IFERROR(VLOOKUP($D15,$H$116:$L$146,COLUMNS($H$115:$J$115)-1+AO$7,0)*$E15*$F15*'1. General Inputs'!$J$25,0),0),0)</f>
        <v>0</v>
      </c>
      <c r="AP15" s="775">
        <f ca="1">ROUNDUP(IFERROR($F15*$E15*CHOOSE(AP$7,
IFERROR(SUMPRODUCT('6. Patients'!DI$10:DI$107,OFFSET('6. Patients'!$DN$9,1,MATCH($D15,'6. Patients'!$DO$9:$FL$9,0),ROWS('6. Patients'!EV$10:EV$107))),0)+
IFERROR(SUMPRODUCT('6. Patients'!DI$10:DI$107,OFFSET('6. Patients'!$FM$9,1,MATCH($D15,'6. Patients'!$FN$9:$GG$9,0),ROWS('6. Patients'!EV$10:EV$107))),0)+
IFERROR(SUMPRODUCT('6. Patients'!DI$10:DI$107,OFFSET('6. Patients'!$GH$9,1,MATCH($D15,'6. Patients'!$GI$9:$IF$9,0),ROWS('6. Patients'!EV$10:EV$107))),0)+
IFERROR(SUMPRODUCT('6. Patients'!DI$10:DI$107,OFFSET('6. Patients'!$IG$9,1,MATCH($D15,'6. Patients'!$IH$9:$JA$9,0),ROWS('6. Patients'!EV$10:EV$107))),0),
IFERROR(SUMPRODUCT('6. Patients'!DI$10:DI$107,OFFSET('6. Patients'!$JB$9,1,MATCH($D15,'6. Patients'!$JC$9:$KZ$9,0),ROWS('6. Patients'!EV$10:EV$107))),0)+
IFERROR(SUMPRODUCT('6. Patients'!DI$10:DI$107,OFFSET('6. Patients'!$LA$9,1,MATCH($D15,'6. Patients'!$LB$9:$LU$9,0),ROWS('6. Patients'!EV$10:EV$107))),0)+
IFERROR(SUMPRODUCT('6. Patients'!DI$10:DI$107,OFFSET('6. Patients'!$LV$9,1,MATCH($D15,'6. Patients'!$LW$9:$NT$9,0),ROWS('6. Patients'!EV$10:EV$107))),0)+
IFERROR(SUMPRODUCT('6. Patients'!DI$10:DI$107,OFFSET('6. Patients'!$NU$9,1,MATCH($D15,'6. Patients'!$NV$9:$OO$9,0),ROWS('6. Patients'!EV$10:EV$107))),0),
IFERROR(SUMPRODUCT('6. Patients'!DI$10:DI$107,OFFSET('6. Patients'!$OP$9,1,MATCH($D15,'6. Patients'!$OQ$9:$QN$9,0),ROWS('6. Patients'!EV$10:EV$107))),0)+
IFERROR(SUMPRODUCT('6. Patients'!DI$10:DI$107,OFFSET('6. Patients'!$QO$9,1,MATCH($D15,'6. Patients'!$QP$9:$RI$9,0),ROWS('6. Patients'!EV$10:EV$107))),0)+
IFERROR(SUMPRODUCT('6. Patients'!DI$10:DI$107,OFFSET('6. Patients'!$RJ$9,1,MATCH($D15,'6. Patients'!$RK$9:$TH$9,0),ROWS('6. Patients'!EV$10:EV$107))),0)+
IFERROR(SUMPRODUCT('6. Patients'!DI$10:DI$107,OFFSET('6. Patients'!$TI$9,1,MATCH($D15,'6. Patients'!$TJ$9:$UC$9,0),ROWS('6. Patients'!EV$10:EV$107))),0))+
IFERROR(VLOOKUP($D15,$H$116:$L$146,COLUMNS($H$115:$J$115)-1+AP$7,0)*$E15*$F15*'1. General Inputs'!$J$25,0),0),0)</f>
        <v>0</v>
      </c>
      <c r="AQ15" s="775">
        <f ca="1">ROUNDUP(IFERROR($F15*$E15*CHOOSE(AQ$7,
IFERROR(SUMPRODUCT('6. Patients'!DJ$10:DJ$107,OFFSET('6. Patients'!$DN$9,1,MATCH($D15,'6. Patients'!$DO$9:$FL$9,0),ROWS('6. Patients'!EW$10:EW$107))),0)+
IFERROR(SUMPRODUCT('6. Patients'!DJ$10:DJ$107,OFFSET('6. Patients'!$FM$9,1,MATCH($D15,'6. Patients'!$FN$9:$GG$9,0),ROWS('6. Patients'!EW$10:EW$107))),0)+
IFERROR(SUMPRODUCT('6. Patients'!DJ$10:DJ$107,OFFSET('6. Patients'!$GH$9,1,MATCH($D15,'6. Patients'!$GI$9:$IF$9,0),ROWS('6. Patients'!EW$10:EW$107))),0)+
IFERROR(SUMPRODUCT('6. Patients'!DJ$10:DJ$107,OFFSET('6. Patients'!$IG$9,1,MATCH($D15,'6. Patients'!$IH$9:$JA$9,0),ROWS('6. Patients'!EW$10:EW$107))),0),
IFERROR(SUMPRODUCT('6. Patients'!DJ$10:DJ$107,OFFSET('6. Patients'!$JB$9,1,MATCH($D15,'6. Patients'!$JC$9:$KZ$9,0),ROWS('6. Patients'!EW$10:EW$107))),0)+
IFERROR(SUMPRODUCT('6. Patients'!DJ$10:DJ$107,OFFSET('6. Patients'!$LA$9,1,MATCH($D15,'6. Patients'!$LB$9:$LU$9,0),ROWS('6. Patients'!EW$10:EW$107))),0)+
IFERROR(SUMPRODUCT('6. Patients'!DJ$10:DJ$107,OFFSET('6. Patients'!$LV$9,1,MATCH($D15,'6. Patients'!$LW$9:$NT$9,0),ROWS('6. Patients'!EW$10:EW$107))),0)+
IFERROR(SUMPRODUCT('6. Patients'!DJ$10:DJ$107,OFFSET('6. Patients'!$NU$9,1,MATCH($D15,'6. Patients'!$NV$9:$OO$9,0),ROWS('6. Patients'!EW$10:EW$107))),0),
IFERROR(SUMPRODUCT('6. Patients'!DJ$10:DJ$107,OFFSET('6. Patients'!$OP$9,1,MATCH($D15,'6. Patients'!$OQ$9:$QN$9,0),ROWS('6. Patients'!EW$10:EW$107))),0)+
IFERROR(SUMPRODUCT('6. Patients'!DJ$10:DJ$107,OFFSET('6. Patients'!$QO$9,1,MATCH($D15,'6. Patients'!$QP$9:$RI$9,0),ROWS('6. Patients'!EW$10:EW$107))),0)+
IFERROR(SUMPRODUCT('6. Patients'!DJ$10:DJ$107,OFFSET('6. Patients'!$RJ$9,1,MATCH($D15,'6. Patients'!$RK$9:$TH$9,0),ROWS('6. Patients'!EW$10:EW$107))),0)+
IFERROR(SUMPRODUCT('6. Patients'!DJ$10:DJ$107,OFFSET('6. Patients'!$TI$9,1,MATCH($D15,'6. Patients'!$TJ$9:$UC$9,0),ROWS('6. Patients'!EW$10:EW$107))),0))+
IFERROR(VLOOKUP($D15,$H$116:$L$146,COLUMNS($H$115:$J$115)-1+AQ$7,0)*$E15*$F15*'1. General Inputs'!$J$25,0),0),0)</f>
        <v>0</v>
      </c>
      <c r="AR15" s="342"/>
      <c r="AZ15" s="335">
        <f ca="1">IFERROR(SUM(OFFSET('7. Consumption'!H15,0,1,,MIN('1. General Inputs'!$J$29,COLUMNS('7. Consumption'!H$9:$AQ$9)-1))),0)+MAX(0,$AQ15*('1. General Inputs'!$J$29-COLUMNS('7. Consumption'!H$9:$AQ$9)+1))</f>
        <v>0</v>
      </c>
      <c r="BA15" s="335">
        <f ca="1">IFERROR(SUM(OFFSET('7. Consumption'!I15,0,1,,MIN('1. General Inputs'!$J$29,COLUMNS('7. Consumption'!I$9:$AQ$9)-1))),0)+MAX(0,$AQ15*('1. General Inputs'!$J$29-COLUMNS('7. Consumption'!I$9:$AQ$9)+1))</f>
        <v>0</v>
      </c>
      <c r="BB15" s="335">
        <f ca="1">IFERROR(SUM(OFFSET('7. Consumption'!J15,0,1,,MIN('1. General Inputs'!$J$29,COLUMNS('7. Consumption'!J$9:$AQ$9)-1))),0)+MAX(0,$AQ15*('1. General Inputs'!$J$29-COLUMNS('7. Consumption'!J$9:$AQ$9)+1))</f>
        <v>0</v>
      </c>
      <c r="BC15" s="335">
        <f ca="1">IFERROR(SUM(OFFSET('7. Consumption'!K15,0,1,,MIN('1. General Inputs'!$J$29,COLUMNS('7. Consumption'!K$9:$AQ$9)-1))),0)+MAX(0,$AQ15*('1. General Inputs'!$J$29-COLUMNS('7. Consumption'!K$9:$AQ$9)+1))</f>
        <v>0</v>
      </c>
      <c r="BD15" s="335">
        <f ca="1">IFERROR(SUM(OFFSET('7. Consumption'!L15,0,1,,MIN('1. General Inputs'!$J$29,COLUMNS('7. Consumption'!L$9:$AQ$9)-1))),0)+MAX(0,$AQ15*('1. General Inputs'!$J$29-COLUMNS('7. Consumption'!L$9:$AQ$9)+1))</f>
        <v>0</v>
      </c>
      <c r="BE15" s="335">
        <f ca="1">IFERROR(SUM(OFFSET('7. Consumption'!M15,0,1,,MIN('1. General Inputs'!$J$29,COLUMNS('7. Consumption'!M$9:$AQ$9)-1))),0)+MAX(0,$AQ15*('1. General Inputs'!$J$29-COLUMNS('7. Consumption'!M$9:$AQ$9)+1))</f>
        <v>0</v>
      </c>
      <c r="BF15" s="335">
        <f ca="1">IFERROR(SUM(OFFSET('7. Consumption'!N15,0,1,,MIN('1. General Inputs'!$J$29,COLUMNS('7. Consumption'!N$9:$AQ$9)-1))),0)+MAX(0,$AQ15*('1. General Inputs'!$J$29-COLUMNS('7. Consumption'!N$9:$AQ$9)+1))</f>
        <v>0</v>
      </c>
      <c r="BG15" s="335">
        <f ca="1">IFERROR(SUM(OFFSET('7. Consumption'!O15,0,1,,MIN('1. General Inputs'!$J$29,COLUMNS('7. Consumption'!O$9:$AQ$9)-1))),0)+MAX(0,$AQ15*('1. General Inputs'!$J$29-COLUMNS('7. Consumption'!O$9:$AQ$9)+1))</f>
        <v>0</v>
      </c>
      <c r="BH15" s="335">
        <f ca="1">IFERROR(SUM(OFFSET('7. Consumption'!P15,0,1,,MIN('1. General Inputs'!$J$29,COLUMNS('7. Consumption'!P$9:$AQ$9)-1))),0)+MAX(0,$AQ15*('1. General Inputs'!$J$29-COLUMNS('7. Consumption'!P$9:$AQ$9)+1))</f>
        <v>0</v>
      </c>
      <c r="BI15" s="335">
        <f ca="1">IFERROR(SUM(OFFSET('7. Consumption'!Q15,0,1,,MIN('1. General Inputs'!$J$29,COLUMNS('7. Consumption'!Q$9:$AQ$9)-1))),0)+MAX(0,$AQ15*('1. General Inputs'!$J$29-COLUMNS('7. Consumption'!Q$9:$AQ$9)+1))</f>
        <v>0</v>
      </c>
      <c r="BJ15" s="335">
        <f ca="1">IFERROR(SUM(OFFSET('7. Consumption'!R15,0,1,,MIN('1. General Inputs'!$J$29,COLUMNS('7. Consumption'!R$9:$AQ$9)-1))),0)+MAX(0,$AQ15*('1. General Inputs'!$J$29-COLUMNS('7. Consumption'!R$9:$AQ$9)+1))</f>
        <v>0</v>
      </c>
      <c r="BK15" s="335">
        <f ca="1">IFERROR(SUM(OFFSET('7. Consumption'!S15,0,1,,MIN('1. General Inputs'!$J$29,COLUMNS('7. Consumption'!S$9:$AQ$9)-1))),0)+MAX(0,$AQ15*('1. General Inputs'!$J$29-COLUMNS('7. Consumption'!S$9:$AQ$9)+1))</f>
        <v>0</v>
      </c>
      <c r="BL15" s="335">
        <f ca="1">IFERROR(SUM(OFFSET('7. Consumption'!T15,0,1,,MIN('1. General Inputs'!$J$29,COLUMNS('7. Consumption'!T$9:$AQ$9)-1))),0)+MAX(0,$AQ15*('1. General Inputs'!$J$29-COLUMNS('7. Consumption'!T$9:$AQ$9)+1))</f>
        <v>0</v>
      </c>
      <c r="BM15" s="335">
        <f ca="1">IFERROR(SUM(OFFSET('7. Consumption'!U15,0,1,,MIN('1. General Inputs'!$J$29,COLUMNS('7. Consumption'!U$9:$AQ$9)-1))),0)+MAX(0,$AQ15*('1. General Inputs'!$J$29-COLUMNS('7. Consumption'!U$9:$AQ$9)+1))</f>
        <v>0</v>
      </c>
      <c r="BN15" s="335">
        <f ca="1">IFERROR(SUM(OFFSET('7. Consumption'!V15,0,1,,MIN('1. General Inputs'!$J$29,COLUMNS('7. Consumption'!V$9:$AQ$9)-1))),0)+MAX(0,$AQ15*('1. General Inputs'!$J$29-COLUMNS('7. Consumption'!V$9:$AQ$9)+1))</f>
        <v>0</v>
      </c>
      <c r="BO15" s="335">
        <f ca="1">IFERROR(SUM(OFFSET('7. Consumption'!W15,0,1,,MIN('1. General Inputs'!$J$29,COLUMNS('7. Consumption'!W$9:$AQ$9)-1))),0)+MAX(0,$AQ15*('1. General Inputs'!$J$29-COLUMNS('7. Consumption'!W$9:$AQ$9)+1))</f>
        <v>0</v>
      </c>
      <c r="BP15" s="335">
        <f ca="1">IFERROR(SUM(OFFSET('7. Consumption'!X15,0,1,,MIN('1. General Inputs'!$J$29,COLUMNS('7. Consumption'!X$9:$AQ$9)-1))),0)+MAX(0,$AQ15*('1. General Inputs'!$J$29-COLUMNS('7. Consumption'!X$9:$AQ$9)+1))</f>
        <v>0</v>
      </c>
      <c r="BQ15" s="335">
        <f ca="1">IFERROR(SUM(OFFSET('7. Consumption'!Y15,0,1,,MIN('1. General Inputs'!$J$29,COLUMNS('7. Consumption'!Y$9:$AQ$9)-1))),0)+MAX(0,$AQ15*('1. General Inputs'!$J$29-COLUMNS('7. Consumption'!Y$9:$AQ$9)+1))</f>
        <v>0</v>
      </c>
      <c r="BR15" s="335">
        <f ca="1">IFERROR(SUM(OFFSET('7. Consumption'!Z15,0,1,,MIN('1. General Inputs'!$J$29,COLUMNS('7. Consumption'!Z$9:$AQ$9)-1))),0)+MAX(0,$AQ15*('1. General Inputs'!$J$29-COLUMNS('7. Consumption'!Z$9:$AQ$9)+1))</f>
        <v>0</v>
      </c>
      <c r="BS15" s="335">
        <f ca="1">IFERROR(SUM(OFFSET('7. Consumption'!AA15,0,1,,MIN('1. General Inputs'!$J$29,COLUMNS('7. Consumption'!AA$9:$AQ$9)-1))),0)+MAX(0,$AQ15*('1. General Inputs'!$J$29-COLUMNS('7. Consumption'!AA$9:$AQ$9)+1))</f>
        <v>0</v>
      </c>
      <c r="BT15" s="335">
        <f ca="1">IFERROR(SUM(OFFSET('7. Consumption'!AB15,0,1,,MIN('1. General Inputs'!$J$29,COLUMNS('7. Consumption'!AB$9:$AQ$9)-1))),0)+MAX(0,$AQ15*('1. General Inputs'!$J$29-COLUMNS('7. Consumption'!AB$9:$AQ$9)+1))</f>
        <v>0</v>
      </c>
      <c r="BU15" s="335">
        <f ca="1">IFERROR(SUM(OFFSET('7. Consumption'!AC15,0,1,,MIN('1. General Inputs'!$J$29,COLUMNS('7. Consumption'!AC$9:$AQ$9)-1))),0)+MAX(0,$AQ15*('1. General Inputs'!$J$29-COLUMNS('7. Consumption'!AC$9:$AQ$9)+1))</f>
        <v>0</v>
      </c>
      <c r="BV15" s="335">
        <f ca="1">IFERROR(SUM(OFFSET('7. Consumption'!AD15,0,1,,MIN('1. General Inputs'!$J$29,COLUMNS('7. Consumption'!AD$9:$AQ$9)-1))),0)+MAX(0,$AQ15*('1. General Inputs'!$J$29-COLUMNS('7. Consumption'!AD$9:$AQ$9)+1))</f>
        <v>0</v>
      </c>
      <c r="BW15" s="335">
        <f ca="1">IFERROR(SUM(OFFSET('7. Consumption'!AE15,0,1,,MIN('1. General Inputs'!$J$29,COLUMNS('7. Consumption'!AE$9:$AQ$9)-1))),0)+MAX(0,$AQ15*('1. General Inputs'!$J$29-COLUMNS('7. Consumption'!AE$9:$AQ$9)+1))</f>
        <v>0</v>
      </c>
      <c r="BX15" s="335">
        <f ca="1">IFERROR(SUM(OFFSET('7. Consumption'!AF15,0,1,,MIN('1. General Inputs'!$J$29,COLUMNS('7. Consumption'!AF$9:$AQ$9)-1))),0)+MAX(0,$AQ15*('1. General Inputs'!$J$29-COLUMNS('7. Consumption'!AF$9:$AQ$9)+1))</f>
        <v>0</v>
      </c>
      <c r="BY15" s="335">
        <f ca="1">IFERROR(SUM(OFFSET('7. Consumption'!AG15,0,1,,MIN('1. General Inputs'!$J$29,COLUMNS('7. Consumption'!AG$9:$AQ$9)-1))),0)+MAX(0,$AQ15*('1. General Inputs'!$J$29-COLUMNS('7. Consumption'!AG$9:$AQ$9)+1))</f>
        <v>0</v>
      </c>
      <c r="BZ15" s="335">
        <f ca="1">IFERROR(SUM(OFFSET('7. Consumption'!AH15,0,1,,MIN('1. General Inputs'!$J$29,COLUMNS('7. Consumption'!AH$9:$AQ$9)-1))),0)+MAX(0,$AQ15*('1. General Inputs'!$J$29-COLUMNS('7. Consumption'!AH$9:$AQ$9)+1))</f>
        <v>0</v>
      </c>
      <c r="CA15" s="335">
        <f ca="1">IFERROR(SUM(OFFSET('7. Consumption'!AI15,0,1,,MIN('1. General Inputs'!$J$29,COLUMNS('7. Consumption'!AI$9:$AQ$9)-1))),0)+MAX(0,$AQ15*('1. General Inputs'!$J$29-COLUMNS('7. Consumption'!AI$9:$AQ$9)+1))</f>
        <v>0</v>
      </c>
      <c r="CB15" s="335">
        <f ca="1">IFERROR(SUM(OFFSET('7. Consumption'!AJ15,0,1,,MIN('1. General Inputs'!$J$29,COLUMNS('7. Consumption'!AJ$9:$AQ$9)-1))),0)+MAX(0,$AQ15*('1. General Inputs'!$J$29-COLUMNS('7. Consumption'!AJ$9:$AQ$9)+1))</f>
        <v>0</v>
      </c>
      <c r="CC15" s="335">
        <f ca="1">IFERROR(SUM(OFFSET('7. Consumption'!AK15,0,1,,MIN('1. General Inputs'!$J$29,COLUMNS('7. Consumption'!AK$9:$AQ$9)-1))),0)+MAX(0,$AQ15*('1. General Inputs'!$J$29-COLUMNS('7. Consumption'!AK$9:$AQ$9)+1))</f>
        <v>0</v>
      </c>
      <c r="CD15" s="335">
        <f ca="1">IFERROR(SUM(OFFSET('7. Consumption'!AL15,0,1,,MIN('1. General Inputs'!$J$29,COLUMNS('7. Consumption'!AL$9:$AQ$9)-1))),0)+MAX(0,$AQ15*('1. General Inputs'!$J$29-COLUMNS('7. Consumption'!AL$9:$AQ$9)+1))</f>
        <v>0</v>
      </c>
      <c r="CE15" s="335">
        <f ca="1">IFERROR(SUM(OFFSET('7. Consumption'!AM15,0,1,,MIN('1. General Inputs'!$J$29,COLUMNS('7. Consumption'!AM$9:$AQ$9)-1))),0)+MAX(0,$AQ15*('1. General Inputs'!$J$29-COLUMNS('7. Consumption'!AM$9:$AQ$9)+1))</f>
        <v>0</v>
      </c>
      <c r="CF15" s="335">
        <f ca="1">IFERROR(SUM(OFFSET('7. Consumption'!AN15,0,1,,MIN('1. General Inputs'!$J$29,COLUMNS('7. Consumption'!AN$9:$AQ$9)-1))),0)+MAX(0,$AQ15*('1. General Inputs'!$J$29-COLUMNS('7. Consumption'!AN$9:$AQ$9)+1))</f>
        <v>0</v>
      </c>
      <c r="CG15" s="335">
        <f ca="1">IFERROR(SUM(OFFSET('7. Consumption'!AO15,0,1,,MIN('1. General Inputs'!$J$29,COLUMNS('7. Consumption'!AO$9:$AQ$9)-1))),0)+MAX(0,$AQ15*('1. General Inputs'!$J$29-COLUMNS('7. Consumption'!AO$9:$AQ$9)+1))</f>
        <v>0</v>
      </c>
      <c r="CH15" s="335">
        <f ca="1">IFERROR(SUM(OFFSET('7. Consumption'!AP15,0,1,,MIN('1. General Inputs'!$J$29,COLUMNS('7. Consumption'!AP$9:$AQ$9)-1))),0)+MAX(0,$AQ15*('1. General Inputs'!$J$29-COLUMNS('7. Consumption'!AP$9:$AQ$9)+1))</f>
        <v>0</v>
      </c>
      <c r="CI15" s="335">
        <f ca="1">IFERROR(SUM(OFFSET('7. Consumption'!AQ15,0,1,,MIN('1. General Inputs'!$J$29,COLUMNS('7. Consumption'!AQ$9:$AQ$9)-1))),0)+MAX(0,$AQ15*('1. General Inputs'!$J$29-COLUMNS('7. Consumption'!AQ$9:$AQ$9)+1))</f>
        <v>0</v>
      </c>
    </row>
    <row r="16" spans="2:87" ht="15" x14ac:dyDescent="0.25">
      <c r="B16" s="772"/>
      <c r="C16" s="772" t="str">
        <f>IFERROR(VLOOKUP(ROWS($C$9:$C16),'5. Form Breakdown'!$AI$11:$AJ$138,COLUMNS('5. Form Breakdown'!$AI$11:$AJ$11),0),"")</f>
        <v>ABC+3TC 60/30 - tab</v>
      </c>
      <c r="D16" s="772" t="str">
        <f>IFERROR(VLOOKUP($C16,'5a. Dosing'!$E$11:$F$138,2,0),"")</f>
        <v>ABC+3TC</v>
      </c>
      <c r="E16" s="773" t="str">
        <f>IFERROR(INDEX('5. Form Breakdown'!$AL$11:$BL$138,MATCH('7. Consumption'!$C16,'5. Form Breakdown'!$AK$11:$AK$138,0),MATCH('5. Form Breakdown'!$AX$10,'5. Form Breakdown'!$AL$10:$BL$10,0)),"")</f>
        <v/>
      </c>
      <c r="F16" s="774">
        <f>IFERROR(INDEX('5. Form Breakdown'!$AL$11:$BL$138,MATCH('7. Consumption'!$C16,'5. Form Breakdown'!$AK$11:$AK$138,0),MATCH('5. Form Breakdown'!$BL$10,'5. Form Breakdown'!$AL$10:$BL$10,0)),"")</f>
        <v>0</v>
      </c>
      <c r="H16" s="775">
        <f ca="1">ROUNDUP(IFERROR($F16*$E16*CHOOSE(H$7,
IFERROR(SUMPRODUCT('6. Patients'!CA$10:CA$107,OFFSET('6. Patients'!$DN$9,1,MATCH($D16,'6. Patients'!$DO$9:$FL$9,0),ROWS('6. Patients'!DN$10:DN$107))),0)+
IFERROR(SUMPRODUCT('6. Patients'!CA$10:CA$107,OFFSET('6. Patients'!$FM$9,1,MATCH($D16,'6. Patients'!$FN$9:$GG$9,0),ROWS('6. Patients'!DN$10:DN$107))),0)+
IFERROR(SUMPRODUCT('6. Patients'!CA$10:CA$107,OFFSET('6. Patients'!$GH$9,1,MATCH($D16,'6. Patients'!$GI$9:$IF$9,0),ROWS('6. Patients'!DN$10:DN$107))),0)+
IFERROR(SUMPRODUCT('6. Patients'!CA$10:CA$107,OFFSET('6. Patients'!$IG$9,1,MATCH($D16,'6. Patients'!$IH$9:$JA$9,0),ROWS('6. Patients'!DN$10:DN$107))),0),
IFERROR(SUMPRODUCT('6. Patients'!CA$10:CA$107,OFFSET('6. Patients'!$JB$9,1,MATCH($D16,'6. Patients'!$JC$9:$KZ$9,0),ROWS('6. Patients'!DN$10:DN$107))),0)+
IFERROR(SUMPRODUCT('6. Patients'!CA$10:CA$107,OFFSET('6. Patients'!$LA$9,1,MATCH($D16,'6. Patients'!$LB$9:$LU$9,0),ROWS('6. Patients'!DN$10:DN$107))),0)+
IFERROR(SUMPRODUCT('6. Patients'!CA$10:CA$107,OFFSET('6. Patients'!$LV$9,1,MATCH($D16,'6. Patients'!$LW$9:$NT$9,0),ROWS('6. Patients'!DN$10:DN$107))),0)+
IFERROR(SUMPRODUCT('6. Patients'!CA$10:CA$107,OFFSET('6. Patients'!$NU$9,1,MATCH($D16,'6. Patients'!$NV$9:$OO$9,0),ROWS('6. Patients'!DN$10:DN$107))),0),
IFERROR(SUMPRODUCT('6. Patients'!CA$10:CA$107,OFFSET('6. Patients'!$OP$9,1,MATCH($D16,'6. Patients'!$OQ$9:$QN$9,0),ROWS('6. Patients'!DN$10:DN$107))),0)+
IFERROR(SUMPRODUCT('6. Patients'!CA$10:CA$107,OFFSET('6. Patients'!$QO$9,1,MATCH($D16,'6. Patients'!$QP$9:$RI$9,0),ROWS('6. Patients'!DN$10:DN$107))),0)+
IFERROR(SUMPRODUCT('6. Patients'!CA$10:CA$107,OFFSET('6. Patients'!$RJ$9,1,MATCH($D16,'6. Patients'!$RK$9:$TH$9,0),ROWS('6. Patients'!DN$10:DN$107))),0)+
IFERROR(SUMPRODUCT('6. Patients'!CA$10:CA$107,OFFSET('6. Patients'!$TI$9,1,MATCH($D16,'6. Patients'!$TJ$9:$UC$9,0),ROWS('6. Patients'!DN$10:DN$107))),0))+
IFERROR(VLOOKUP($D16,$H$116:$L$146,COLUMNS($H$115:$J$115)-1+H$7,0)*$E16*$F16*'1. General Inputs'!$J$25,0),0),0)</f>
        <v>0</v>
      </c>
      <c r="I16" s="775">
        <f ca="1">ROUNDUP(IFERROR($F16*$E16*CHOOSE(I$7,
IFERROR(SUMPRODUCT('6. Patients'!CB$10:CB$107,OFFSET('6. Patients'!$DN$9,1,MATCH($D16,'6. Patients'!$DO$9:$FL$9,0),ROWS('6. Patients'!DO$10:DO$107))),0)+
IFERROR(SUMPRODUCT('6. Patients'!CB$10:CB$107,OFFSET('6. Patients'!$FM$9,1,MATCH($D16,'6. Patients'!$FN$9:$GG$9,0),ROWS('6. Patients'!DO$10:DO$107))),0)+
IFERROR(SUMPRODUCT('6. Patients'!CB$10:CB$107,OFFSET('6. Patients'!$GH$9,1,MATCH($D16,'6. Patients'!$GI$9:$IF$9,0),ROWS('6. Patients'!DO$10:DO$107))),0)+
IFERROR(SUMPRODUCT('6. Patients'!CB$10:CB$107,OFFSET('6. Patients'!$IG$9,1,MATCH($D16,'6. Patients'!$IH$9:$JA$9,0),ROWS('6. Patients'!DO$10:DO$107))),0),
IFERROR(SUMPRODUCT('6. Patients'!CB$10:CB$107,OFFSET('6. Patients'!$JB$9,1,MATCH($D16,'6. Patients'!$JC$9:$KZ$9,0),ROWS('6. Patients'!DO$10:DO$107))),0)+
IFERROR(SUMPRODUCT('6. Patients'!CB$10:CB$107,OFFSET('6. Patients'!$LA$9,1,MATCH($D16,'6. Patients'!$LB$9:$LU$9,0),ROWS('6. Patients'!DO$10:DO$107))),0)+
IFERROR(SUMPRODUCT('6. Patients'!CB$10:CB$107,OFFSET('6. Patients'!$LV$9,1,MATCH($D16,'6. Patients'!$LW$9:$NT$9,0),ROWS('6. Patients'!DO$10:DO$107))),0)+
IFERROR(SUMPRODUCT('6. Patients'!CB$10:CB$107,OFFSET('6. Patients'!$NU$9,1,MATCH($D16,'6. Patients'!$NV$9:$OO$9,0),ROWS('6. Patients'!DO$10:DO$107))),0),
IFERROR(SUMPRODUCT('6. Patients'!CB$10:CB$107,OFFSET('6. Patients'!$OP$9,1,MATCH($D16,'6. Patients'!$OQ$9:$QN$9,0),ROWS('6. Patients'!DO$10:DO$107))),0)+
IFERROR(SUMPRODUCT('6. Patients'!CB$10:CB$107,OFFSET('6. Patients'!$QO$9,1,MATCH($D16,'6. Patients'!$QP$9:$RI$9,0),ROWS('6. Patients'!DO$10:DO$107))),0)+
IFERROR(SUMPRODUCT('6. Patients'!CB$10:CB$107,OFFSET('6. Patients'!$RJ$9,1,MATCH($D16,'6. Patients'!$RK$9:$TH$9,0),ROWS('6. Patients'!DO$10:DO$107))),0)+
IFERROR(SUMPRODUCT('6. Patients'!CB$10:CB$107,OFFSET('6. Patients'!$TI$9,1,MATCH($D16,'6. Patients'!$TJ$9:$UC$9,0),ROWS('6. Patients'!DO$10:DO$107))),0))+
IFERROR(VLOOKUP($D16,$H$116:$L$146,COLUMNS($H$115:$J$115)-1+I$7,0)*$E16*$F16*'1. General Inputs'!$J$25,0),0),0)</f>
        <v>0</v>
      </c>
      <c r="J16" s="775">
        <f ca="1">ROUNDUP(IFERROR($F16*$E16*CHOOSE(J$7,
IFERROR(SUMPRODUCT('6. Patients'!CC$10:CC$107,OFFSET('6. Patients'!$DN$9,1,MATCH($D16,'6. Patients'!$DO$9:$FL$9,0),ROWS('6. Patients'!DP$10:DP$107))),0)+
IFERROR(SUMPRODUCT('6. Patients'!CC$10:CC$107,OFFSET('6. Patients'!$FM$9,1,MATCH($D16,'6. Patients'!$FN$9:$GG$9,0),ROWS('6. Patients'!DP$10:DP$107))),0)+
IFERROR(SUMPRODUCT('6. Patients'!CC$10:CC$107,OFFSET('6. Patients'!$GH$9,1,MATCH($D16,'6. Patients'!$GI$9:$IF$9,0),ROWS('6. Patients'!DP$10:DP$107))),0)+
IFERROR(SUMPRODUCT('6. Patients'!CC$10:CC$107,OFFSET('6. Patients'!$IG$9,1,MATCH($D16,'6. Patients'!$IH$9:$JA$9,0),ROWS('6. Patients'!DP$10:DP$107))),0),
IFERROR(SUMPRODUCT('6. Patients'!CC$10:CC$107,OFFSET('6. Patients'!$JB$9,1,MATCH($D16,'6. Patients'!$JC$9:$KZ$9,0),ROWS('6. Patients'!DP$10:DP$107))),0)+
IFERROR(SUMPRODUCT('6. Patients'!CC$10:CC$107,OFFSET('6. Patients'!$LA$9,1,MATCH($D16,'6. Patients'!$LB$9:$LU$9,0),ROWS('6. Patients'!DP$10:DP$107))),0)+
IFERROR(SUMPRODUCT('6. Patients'!CC$10:CC$107,OFFSET('6. Patients'!$LV$9,1,MATCH($D16,'6. Patients'!$LW$9:$NT$9,0),ROWS('6. Patients'!DP$10:DP$107))),0)+
IFERROR(SUMPRODUCT('6. Patients'!CC$10:CC$107,OFFSET('6. Patients'!$NU$9,1,MATCH($D16,'6. Patients'!$NV$9:$OO$9,0),ROWS('6. Patients'!DP$10:DP$107))),0),
IFERROR(SUMPRODUCT('6. Patients'!CC$10:CC$107,OFFSET('6. Patients'!$OP$9,1,MATCH($D16,'6. Patients'!$OQ$9:$QN$9,0),ROWS('6. Patients'!DP$10:DP$107))),0)+
IFERROR(SUMPRODUCT('6. Patients'!CC$10:CC$107,OFFSET('6. Patients'!$QO$9,1,MATCH($D16,'6. Patients'!$QP$9:$RI$9,0),ROWS('6. Patients'!DP$10:DP$107))),0)+
IFERROR(SUMPRODUCT('6. Patients'!CC$10:CC$107,OFFSET('6. Patients'!$RJ$9,1,MATCH($D16,'6. Patients'!$RK$9:$TH$9,0),ROWS('6. Patients'!DP$10:DP$107))),0)+
IFERROR(SUMPRODUCT('6. Patients'!CC$10:CC$107,OFFSET('6. Patients'!$TI$9,1,MATCH($D16,'6. Patients'!$TJ$9:$UC$9,0),ROWS('6. Patients'!DP$10:DP$107))),0))+
IFERROR(VLOOKUP($D16,$H$116:$L$146,COLUMNS($H$115:$J$115)-1+J$7,0)*$E16*$F16*'1. General Inputs'!$J$25,0),0),0)</f>
        <v>0</v>
      </c>
      <c r="K16" s="775">
        <f ca="1">ROUNDUP(IFERROR($F16*$E16*CHOOSE(K$7,
IFERROR(SUMPRODUCT('6. Patients'!CD$10:CD$107,OFFSET('6. Patients'!$DN$9,1,MATCH($D16,'6. Patients'!$DO$9:$FL$9,0),ROWS('6. Patients'!DQ$10:DQ$107))),0)+
IFERROR(SUMPRODUCT('6. Patients'!CD$10:CD$107,OFFSET('6. Patients'!$FM$9,1,MATCH($D16,'6. Patients'!$FN$9:$GG$9,0),ROWS('6. Patients'!DQ$10:DQ$107))),0)+
IFERROR(SUMPRODUCT('6. Patients'!CD$10:CD$107,OFFSET('6. Patients'!$GH$9,1,MATCH($D16,'6. Patients'!$GI$9:$IF$9,0),ROWS('6. Patients'!DQ$10:DQ$107))),0)+
IFERROR(SUMPRODUCT('6. Patients'!CD$10:CD$107,OFFSET('6. Patients'!$IG$9,1,MATCH($D16,'6. Patients'!$IH$9:$JA$9,0),ROWS('6. Patients'!DQ$10:DQ$107))),0),
IFERROR(SUMPRODUCT('6. Patients'!CD$10:CD$107,OFFSET('6. Patients'!$JB$9,1,MATCH($D16,'6. Patients'!$JC$9:$KZ$9,0),ROWS('6. Patients'!DQ$10:DQ$107))),0)+
IFERROR(SUMPRODUCT('6. Patients'!CD$10:CD$107,OFFSET('6. Patients'!$LA$9,1,MATCH($D16,'6. Patients'!$LB$9:$LU$9,0),ROWS('6. Patients'!DQ$10:DQ$107))),0)+
IFERROR(SUMPRODUCT('6. Patients'!CD$10:CD$107,OFFSET('6. Patients'!$LV$9,1,MATCH($D16,'6. Patients'!$LW$9:$NT$9,0),ROWS('6. Patients'!DQ$10:DQ$107))),0)+
IFERROR(SUMPRODUCT('6. Patients'!CD$10:CD$107,OFFSET('6. Patients'!$NU$9,1,MATCH($D16,'6. Patients'!$NV$9:$OO$9,0),ROWS('6. Patients'!DQ$10:DQ$107))),0),
IFERROR(SUMPRODUCT('6. Patients'!CD$10:CD$107,OFFSET('6. Patients'!$OP$9,1,MATCH($D16,'6. Patients'!$OQ$9:$QN$9,0),ROWS('6. Patients'!DQ$10:DQ$107))),0)+
IFERROR(SUMPRODUCT('6. Patients'!CD$10:CD$107,OFFSET('6. Patients'!$QO$9,1,MATCH($D16,'6. Patients'!$QP$9:$RI$9,0),ROWS('6. Patients'!DQ$10:DQ$107))),0)+
IFERROR(SUMPRODUCT('6. Patients'!CD$10:CD$107,OFFSET('6. Patients'!$RJ$9,1,MATCH($D16,'6. Patients'!$RK$9:$TH$9,0),ROWS('6. Patients'!DQ$10:DQ$107))),0)+
IFERROR(SUMPRODUCT('6. Patients'!CD$10:CD$107,OFFSET('6. Patients'!$TI$9,1,MATCH($D16,'6. Patients'!$TJ$9:$UC$9,0),ROWS('6. Patients'!DQ$10:DQ$107))),0))+
IFERROR(VLOOKUP($D16,$H$116:$L$146,COLUMNS($H$115:$J$115)-1+K$7,0)*$E16*$F16*'1. General Inputs'!$J$25,0),0),0)</f>
        <v>0</v>
      </c>
      <c r="L16" s="775">
        <f ca="1">ROUNDUP(IFERROR($F16*$E16*CHOOSE(L$7,
IFERROR(SUMPRODUCT('6. Patients'!CE$10:CE$107,OFFSET('6. Patients'!$DN$9,1,MATCH($D16,'6. Patients'!$DO$9:$FL$9,0),ROWS('6. Patients'!DR$10:DR$107))),0)+
IFERROR(SUMPRODUCT('6. Patients'!CE$10:CE$107,OFFSET('6. Patients'!$FM$9,1,MATCH($D16,'6. Patients'!$FN$9:$GG$9,0),ROWS('6. Patients'!DR$10:DR$107))),0)+
IFERROR(SUMPRODUCT('6. Patients'!CE$10:CE$107,OFFSET('6. Patients'!$GH$9,1,MATCH($D16,'6. Patients'!$GI$9:$IF$9,0),ROWS('6. Patients'!DR$10:DR$107))),0)+
IFERROR(SUMPRODUCT('6. Patients'!CE$10:CE$107,OFFSET('6. Patients'!$IG$9,1,MATCH($D16,'6. Patients'!$IH$9:$JA$9,0),ROWS('6. Patients'!DR$10:DR$107))),0),
IFERROR(SUMPRODUCT('6. Patients'!CE$10:CE$107,OFFSET('6. Patients'!$JB$9,1,MATCH($D16,'6. Patients'!$JC$9:$KZ$9,0),ROWS('6. Patients'!DR$10:DR$107))),0)+
IFERROR(SUMPRODUCT('6. Patients'!CE$10:CE$107,OFFSET('6. Patients'!$LA$9,1,MATCH($D16,'6. Patients'!$LB$9:$LU$9,0),ROWS('6. Patients'!DR$10:DR$107))),0)+
IFERROR(SUMPRODUCT('6. Patients'!CE$10:CE$107,OFFSET('6. Patients'!$LV$9,1,MATCH($D16,'6. Patients'!$LW$9:$NT$9,0),ROWS('6. Patients'!DR$10:DR$107))),0)+
IFERROR(SUMPRODUCT('6. Patients'!CE$10:CE$107,OFFSET('6. Patients'!$NU$9,1,MATCH($D16,'6. Patients'!$NV$9:$OO$9,0),ROWS('6. Patients'!DR$10:DR$107))),0),
IFERROR(SUMPRODUCT('6. Patients'!CE$10:CE$107,OFFSET('6. Patients'!$OP$9,1,MATCH($D16,'6. Patients'!$OQ$9:$QN$9,0),ROWS('6. Patients'!DR$10:DR$107))),0)+
IFERROR(SUMPRODUCT('6. Patients'!CE$10:CE$107,OFFSET('6. Patients'!$QO$9,1,MATCH($D16,'6. Patients'!$QP$9:$RI$9,0),ROWS('6. Patients'!DR$10:DR$107))),0)+
IFERROR(SUMPRODUCT('6. Patients'!CE$10:CE$107,OFFSET('6. Patients'!$RJ$9,1,MATCH($D16,'6. Patients'!$RK$9:$TH$9,0),ROWS('6. Patients'!DR$10:DR$107))),0)+
IFERROR(SUMPRODUCT('6. Patients'!CE$10:CE$107,OFFSET('6. Patients'!$TI$9,1,MATCH($D16,'6. Patients'!$TJ$9:$UC$9,0),ROWS('6. Patients'!DR$10:DR$107))),0))+
IFERROR(VLOOKUP($D16,$H$116:$L$146,COLUMNS($H$115:$J$115)-1+L$7,0)*$E16*$F16*'1. General Inputs'!$J$25,0),0),0)</f>
        <v>0</v>
      </c>
      <c r="M16" s="775">
        <f ca="1">ROUNDUP(IFERROR($F16*$E16*CHOOSE(M$7,
IFERROR(SUMPRODUCT('6. Patients'!CF$10:CF$107,OFFSET('6. Patients'!$DN$9,1,MATCH($D16,'6. Patients'!$DO$9:$FL$9,0),ROWS('6. Patients'!DS$10:DS$107))),0)+
IFERROR(SUMPRODUCT('6. Patients'!CF$10:CF$107,OFFSET('6. Patients'!$FM$9,1,MATCH($D16,'6. Patients'!$FN$9:$GG$9,0),ROWS('6. Patients'!DS$10:DS$107))),0)+
IFERROR(SUMPRODUCT('6. Patients'!CF$10:CF$107,OFFSET('6. Patients'!$GH$9,1,MATCH($D16,'6. Patients'!$GI$9:$IF$9,0),ROWS('6. Patients'!DS$10:DS$107))),0)+
IFERROR(SUMPRODUCT('6. Patients'!CF$10:CF$107,OFFSET('6. Patients'!$IG$9,1,MATCH($D16,'6. Patients'!$IH$9:$JA$9,0),ROWS('6. Patients'!DS$10:DS$107))),0),
IFERROR(SUMPRODUCT('6. Patients'!CF$10:CF$107,OFFSET('6. Patients'!$JB$9,1,MATCH($D16,'6. Patients'!$JC$9:$KZ$9,0),ROWS('6. Patients'!DS$10:DS$107))),0)+
IFERROR(SUMPRODUCT('6. Patients'!CF$10:CF$107,OFFSET('6. Patients'!$LA$9,1,MATCH($D16,'6. Patients'!$LB$9:$LU$9,0),ROWS('6. Patients'!DS$10:DS$107))),0)+
IFERROR(SUMPRODUCT('6. Patients'!CF$10:CF$107,OFFSET('6. Patients'!$LV$9,1,MATCH($D16,'6. Patients'!$LW$9:$NT$9,0),ROWS('6. Patients'!DS$10:DS$107))),0)+
IFERROR(SUMPRODUCT('6. Patients'!CF$10:CF$107,OFFSET('6. Patients'!$NU$9,1,MATCH($D16,'6. Patients'!$NV$9:$OO$9,0),ROWS('6. Patients'!DS$10:DS$107))),0),
IFERROR(SUMPRODUCT('6. Patients'!CF$10:CF$107,OFFSET('6. Patients'!$OP$9,1,MATCH($D16,'6. Patients'!$OQ$9:$QN$9,0),ROWS('6. Patients'!DS$10:DS$107))),0)+
IFERROR(SUMPRODUCT('6. Patients'!CF$10:CF$107,OFFSET('6. Patients'!$QO$9,1,MATCH($D16,'6. Patients'!$QP$9:$RI$9,0),ROWS('6. Patients'!DS$10:DS$107))),0)+
IFERROR(SUMPRODUCT('6. Patients'!CF$10:CF$107,OFFSET('6. Patients'!$RJ$9,1,MATCH($D16,'6. Patients'!$RK$9:$TH$9,0),ROWS('6. Patients'!DS$10:DS$107))),0)+
IFERROR(SUMPRODUCT('6. Patients'!CF$10:CF$107,OFFSET('6. Patients'!$TI$9,1,MATCH($D16,'6. Patients'!$TJ$9:$UC$9,0),ROWS('6. Patients'!DS$10:DS$107))),0))+
IFERROR(VLOOKUP($D16,$H$116:$L$146,COLUMNS($H$115:$J$115)-1+M$7,0)*$E16*$F16*'1. General Inputs'!$J$25,0),0),0)</f>
        <v>0</v>
      </c>
      <c r="N16" s="775">
        <f ca="1">ROUNDUP(IFERROR($F16*$E16*CHOOSE(N$7,
IFERROR(SUMPRODUCT('6. Patients'!CG$10:CG$107,OFFSET('6. Patients'!$DN$9,1,MATCH($D16,'6. Patients'!$DO$9:$FL$9,0),ROWS('6. Patients'!DT$10:DT$107))),0)+
IFERROR(SUMPRODUCT('6. Patients'!CG$10:CG$107,OFFSET('6. Patients'!$FM$9,1,MATCH($D16,'6. Patients'!$FN$9:$GG$9,0),ROWS('6. Patients'!DT$10:DT$107))),0)+
IFERROR(SUMPRODUCT('6. Patients'!CG$10:CG$107,OFFSET('6. Patients'!$GH$9,1,MATCH($D16,'6. Patients'!$GI$9:$IF$9,0),ROWS('6. Patients'!DT$10:DT$107))),0)+
IFERROR(SUMPRODUCT('6. Patients'!CG$10:CG$107,OFFSET('6. Patients'!$IG$9,1,MATCH($D16,'6. Patients'!$IH$9:$JA$9,0),ROWS('6. Patients'!DT$10:DT$107))),0),
IFERROR(SUMPRODUCT('6. Patients'!CG$10:CG$107,OFFSET('6. Patients'!$JB$9,1,MATCH($D16,'6. Patients'!$JC$9:$KZ$9,0),ROWS('6. Patients'!DT$10:DT$107))),0)+
IFERROR(SUMPRODUCT('6. Patients'!CG$10:CG$107,OFFSET('6. Patients'!$LA$9,1,MATCH($D16,'6. Patients'!$LB$9:$LU$9,0),ROWS('6. Patients'!DT$10:DT$107))),0)+
IFERROR(SUMPRODUCT('6. Patients'!CG$10:CG$107,OFFSET('6. Patients'!$LV$9,1,MATCH($D16,'6. Patients'!$LW$9:$NT$9,0),ROWS('6. Patients'!DT$10:DT$107))),0)+
IFERROR(SUMPRODUCT('6. Patients'!CG$10:CG$107,OFFSET('6. Patients'!$NU$9,1,MATCH($D16,'6. Patients'!$NV$9:$OO$9,0),ROWS('6. Patients'!DT$10:DT$107))),0),
IFERROR(SUMPRODUCT('6. Patients'!CG$10:CG$107,OFFSET('6. Patients'!$OP$9,1,MATCH($D16,'6. Patients'!$OQ$9:$QN$9,0),ROWS('6. Patients'!DT$10:DT$107))),0)+
IFERROR(SUMPRODUCT('6. Patients'!CG$10:CG$107,OFFSET('6. Patients'!$QO$9,1,MATCH($D16,'6. Patients'!$QP$9:$RI$9,0),ROWS('6. Patients'!DT$10:DT$107))),0)+
IFERROR(SUMPRODUCT('6. Patients'!CG$10:CG$107,OFFSET('6. Patients'!$RJ$9,1,MATCH($D16,'6. Patients'!$RK$9:$TH$9,0),ROWS('6. Patients'!DT$10:DT$107))),0)+
IFERROR(SUMPRODUCT('6. Patients'!CG$10:CG$107,OFFSET('6. Patients'!$TI$9,1,MATCH($D16,'6. Patients'!$TJ$9:$UC$9,0),ROWS('6. Patients'!DT$10:DT$107))),0))+
IFERROR(VLOOKUP($D16,$H$116:$L$146,COLUMNS($H$115:$J$115)-1+N$7,0)*$E16*$F16*'1. General Inputs'!$J$25,0),0),0)</f>
        <v>0</v>
      </c>
      <c r="O16" s="775">
        <f ca="1">ROUNDUP(IFERROR($F16*$E16*CHOOSE(O$7,
IFERROR(SUMPRODUCT('6. Patients'!CH$10:CH$107,OFFSET('6. Patients'!$DN$9,1,MATCH($D16,'6. Patients'!$DO$9:$FL$9,0),ROWS('6. Patients'!DU$10:DU$107))),0)+
IFERROR(SUMPRODUCT('6. Patients'!CH$10:CH$107,OFFSET('6. Patients'!$FM$9,1,MATCH($D16,'6. Patients'!$FN$9:$GG$9,0),ROWS('6. Patients'!DU$10:DU$107))),0)+
IFERROR(SUMPRODUCT('6. Patients'!CH$10:CH$107,OFFSET('6. Patients'!$GH$9,1,MATCH($D16,'6. Patients'!$GI$9:$IF$9,0),ROWS('6. Patients'!DU$10:DU$107))),0)+
IFERROR(SUMPRODUCT('6. Patients'!CH$10:CH$107,OFFSET('6. Patients'!$IG$9,1,MATCH($D16,'6. Patients'!$IH$9:$JA$9,0),ROWS('6. Patients'!DU$10:DU$107))),0),
IFERROR(SUMPRODUCT('6. Patients'!CH$10:CH$107,OFFSET('6. Patients'!$JB$9,1,MATCH($D16,'6. Patients'!$JC$9:$KZ$9,0),ROWS('6. Patients'!DU$10:DU$107))),0)+
IFERROR(SUMPRODUCT('6. Patients'!CH$10:CH$107,OFFSET('6. Patients'!$LA$9,1,MATCH($D16,'6. Patients'!$LB$9:$LU$9,0),ROWS('6. Patients'!DU$10:DU$107))),0)+
IFERROR(SUMPRODUCT('6. Patients'!CH$10:CH$107,OFFSET('6. Patients'!$LV$9,1,MATCH($D16,'6. Patients'!$LW$9:$NT$9,0),ROWS('6. Patients'!DU$10:DU$107))),0)+
IFERROR(SUMPRODUCT('6. Patients'!CH$10:CH$107,OFFSET('6. Patients'!$NU$9,1,MATCH($D16,'6. Patients'!$NV$9:$OO$9,0),ROWS('6. Patients'!DU$10:DU$107))),0),
IFERROR(SUMPRODUCT('6. Patients'!CH$10:CH$107,OFFSET('6. Patients'!$OP$9,1,MATCH($D16,'6. Patients'!$OQ$9:$QN$9,0),ROWS('6. Patients'!DU$10:DU$107))),0)+
IFERROR(SUMPRODUCT('6. Patients'!CH$10:CH$107,OFFSET('6. Patients'!$QO$9,1,MATCH($D16,'6. Patients'!$QP$9:$RI$9,0),ROWS('6. Patients'!DU$10:DU$107))),0)+
IFERROR(SUMPRODUCT('6. Patients'!CH$10:CH$107,OFFSET('6. Patients'!$RJ$9,1,MATCH($D16,'6. Patients'!$RK$9:$TH$9,0),ROWS('6. Patients'!DU$10:DU$107))),0)+
IFERROR(SUMPRODUCT('6. Patients'!CH$10:CH$107,OFFSET('6. Patients'!$TI$9,1,MATCH($D16,'6. Patients'!$TJ$9:$UC$9,0),ROWS('6. Patients'!DU$10:DU$107))),0))+
IFERROR(VLOOKUP($D16,$H$116:$L$146,COLUMNS($H$115:$J$115)-1+O$7,0)*$E16*$F16*'1. General Inputs'!$J$25,0),0),0)</f>
        <v>0</v>
      </c>
      <c r="P16" s="775">
        <f ca="1">ROUNDUP(IFERROR($F16*$E16*CHOOSE(P$7,
IFERROR(SUMPRODUCT('6. Patients'!CI$10:CI$107,OFFSET('6. Patients'!$DN$9,1,MATCH($D16,'6. Patients'!$DO$9:$FL$9,0),ROWS('6. Patients'!DV$10:DV$107))),0)+
IFERROR(SUMPRODUCT('6. Patients'!CI$10:CI$107,OFFSET('6. Patients'!$FM$9,1,MATCH($D16,'6. Patients'!$FN$9:$GG$9,0),ROWS('6. Patients'!DV$10:DV$107))),0)+
IFERROR(SUMPRODUCT('6. Patients'!CI$10:CI$107,OFFSET('6. Patients'!$GH$9,1,MATCH($D16,'6. Patients'!$GI$9:$IF$9,0),ROWS('6. Patients'!DV$10:DV$107))),0)+
IFERROR(SUMPRODUCT('6. Patients'!CI$10:CI$107,OFFSET('6. Patients'!$IG$9,1,MATCH($D16,'6. Patients'!$IH$9:$JA$9,0),ROWS('6. Patients'!DV$10:DV$107))),0),
IFERROR(SUMPRODUCT('6. Patients'!CI$10:CI$107,OFFSET('6. Patients'!$JB$9,1,MATCH($D16,'6. Patients'!$JC$9:$KZ$9,0),ROWS('6. Patients'!DV$10:DV$107))),0)+
IFERROR(SUMPRODUCT('6. Patients'!CI$10:CI$107,OFFSET('6. Patients'!$LA$9,1,MATCH($D16,'6. Patients'!$LB$9:$LU$9,0),ROWS('6. Patients'!DV$10:DV$107))),0)+
IFERROR(SUMPRODUCT('6. Patients'!CI$10:CI$107,OFFSET('6. Patients'!$LV$9,1,MATCH($D16,'6. Patients'!$LW$9:$NT$9,0),ROWS('6. Patients'!DV$10:DV$107))),0)+
IFERROR(SUMPRODUCT('6. Patients'!CI$10:CI$107,OFFSET('6. Patients'!$NU$9,1,MATCH($D16,'6. Patients'!$NV$9:$OO$9,0),ROWS('6. Patients'!DV$10:DV$107))),0),
IFERROR(SUMPRODUCT('6. Patients'!CI$10:CI$107,OFFSET('6. Patients'!$OP$9,1,MATCH($D16,'6. Patients'!$OQ$9:$QN$9,0),ROWS('6. Patients'!DV$10:DV$107))),0)+
IFERROR(SUMPRODUCT('6. Patients'!CI$10:CI$107,OFFSET('6. Patients'!$QO$9,1,MATCH($D16,'6. Patients'!$QP$9:$RI$9,0),ROWS('6. Patients'!DV$10:DV$107))),0)+
IFERROR(SUMPRODUCT('6. Patients'!CI$10:CI$107,OFFSET('6. Patients'!$RJ$9,1,MATCH($D16,'6. Patients'!$RK$9:$TH$9,0),ROWS('6. Patients'!DV$10:DV$107))),0)+
IFERROR(SUMPRODUCT('6. Patients'!CI$10:CI$107,OFFSET('6. Patients'!$TI$9,1,MATCH($D16,'6. Patients'!$TJ$9:$UC$9,0),ROWS('6. Patients'!DV$10:DV$107))),0))+
IFERROR(VLOOKUP($D16,$H$116:$L$146,COLUMNS($H$115:$J$115)-1+P$7,0)*$E16*$F16*'1. General Inputs'!$J$25,0),0),0)</f>
        <v>0</v>
      </c>
      <c r="Q16" s="775">
        <f ca="1">ROUNDUP(IFERROR($F16*$E16*CHOOSE(Q$7,
IFERROR(SUMPRODUCT('6. Patients'!CJ$10:CJ$107,OFFSET('6. Patients'!$DN$9,1,MATCH($D16,'6. Patients'!$DO$9:$FL$9,0),ROWS('6. Patients'!DW$10:DW$107))),0)+
IFERROR(SUMPRODUCT('6. Patients'!CJ$10:CJ$107,OFFSET('6. Patients'!$FM$9,1,MATCH($D16,'6. Patients'!$FN$9:$GG$9,0),ROWS('6. Patients'!DW$10:DW$107))),0)+
IFERROR(SUMPRODUCT('6. Patients'!CJ$10:CJ$107,OFFSET('6. Patients'!$GH$9,1,MATCH($D16,'6. Patients'!$GI$9:$IF$9,0),ROWS('6. Patients'!DW$10:DW$107))),0)+
IFERROR(SUMPRODUCT('6. Patients'!CJ$10:CJ$107,OFFSET('6. Patients'!$IG$9,1,MATCH($D16,'6. Patients'!$IH$9:$JA$9,0),ROWS('6. Patients'!DW$10:DW$107))),0),
IFERROR(SUMPRODUCT('6. Patients'!CJ$10:CJ$107,OFFSET('6. Patients'!$JB$9,1,MATCH($D16,'6. Patients'!$JC$9:$KZ$9,0),ROWS('6. Patients'!DW$10:DW$107))),0)+
IFERROR(SUMPRODUCT('6. Patients'!CJ$10:CJ$107,OFFSET('6. Patients'!$LA$9,1,MATCH($D16,'6. Patients'!$LB$9:$LU$9,0),ROWS('6. Patients'!DW$10:DW$107))),0)+
IFERROR(SUMPRODUCT('6. Patients'!CJ$10:CJ$107,OFFSET('6. Patients'!$LV$9,1,MATCH($D16,'6. Patients'!$LW$9:$NT$9,0),ROWS('6. Patients'!DW$10:DW$107))),0)+
IFERROR(SUMPRODUCT('6. Patients'!CJ$10:CJ$107,OFFSET('6. Patients'!$NU$9,1,MATCH($D16,'6. Patients'!$NV$9:$OO$9,0),ROWS('6. Patients'!DW$10:DW$107))),0),
IFERROR(SUMPRODUCT('6. Patients'!CJ$10:CJ$107,OFFSET('6. Patients'!$OP$9,1,MATCH($D16,'6. Patients'!$OQ$9:$QN$9,0),ROWS('6. Patients'!DW$10:DW$107))),0)+
IFERROR(SUMPRODUCT('6. Patients'!CJ$10:CJ$107,OFFSET('6. Patients'!$QO$9,1,MATCH($D16,'6. Patients'!$QP$9:$RI$9,0),ROWS('6. Patients'!DW$10:DW$107))),0)+
IFERROR(SUMPRODUCT('6. Patients'!CJ$10:CJ$107,OFFSET('6. Patients'!$RJ$9,1,MATCH($D16,'6. Patients'!$RK$9:$TH$9,0),ROWS('6. Patients'!DW$10:DW$107))),0)+
IFERROR(SUMPRODUCT('6. Patients'!CJ$10:CJ$107,OFFSET('6. Patients'!$TI$9,1,MATCH($D16,'6. Patients'!$TJ$9:$UC$9,0),ROWS('6. Patients'!DW$10:DW$107))),0))+
IFERROR(VLOOKUP($D16,$H$116:$L$146,COLUMNS($H$115:$J$115)-1+Q$7,0)*$E16*$F16*'1. General Inputs'!$J$25,0),0),0)</f>
        <v>0</v>
      </c>
      <c r="R16" s="775">
        <f ca="1">ROUNDUP(IFERROR($F16*$E16*CHOOSE(R$7,
IFERROR(SUMPRODUCT('6. Patients'!CK$10:CK$107,OFFSET('6. Patients'!$DN$9,1,MATCH($D16,'6. Patients'!$DO$9:$FL$9,0),ROWS('6. Patients'!DX$10:DX$107))),0)+
IFERROR(SUMPRODUCT('6. Patients'!CK$10:CK$107,OFFSET('6. Patients'!$FM$9,1,MATCH($D16,'6. Patients'!$FN$9:$GG$9,0),ROWS('6. Patients'!DX$10:DX$107))),0)+
IFERROR(SUMPRODUCT('6. Patients'!CK$10:CK$107,OFFSET('6. Patients'!$GH$9,1,MATCH($D16,'6. Patients'!$GI$9:$IF$9,0),ROWS('6. Patients'!DX$10:DX$107))),0)+
IFERROR(SUMPRODUCT('6. Patients'!CK$10:CK$107,OFFSET('6. Patients'!$IG$9,1,MATCH($D16,'6. Patients'!$IH$9:$JA$9,0),ROWS('6. Patients'!DX$10:DX$107))),0),
IFERROR(SUMPRODUCT('6. Patients'!CK$10:CK$107,OFFSET('6. Patients'!$JB$9,1,MATCH($D16,'6. Patients'!$JC$9:$KZ$9,0),ROWS('6. Patients'!DX$10:DX$107))),0)+
IFERROR(SUMPRODUCT('6. Patients'!CK$10:CK$107,OFFSET('6. Patients'!$LA$9,1,MATCH($D16,'6. Patients'!$LB$9:$LU$9,0),ROWS('6. Patients'!DX$10:DX$107))),0)+
IFERROR(SUMPRODUCT('6. Patients'!CK$10:CK$107,OFFSET('6. Patients'!$LV$9,1,MATCH($D16,'6. Patients'!$LW$9:$NT$9,0),ROWS('6. Patients'!DX$10:DX$107))),0)+
IFERROR(SUMPRODUCT('6. Patients'!CK$10:CK$107,OFFSET('6. Patients'!$NU$9,1,MATCH($D16,'6. Patients'!$NV$9:$OO$9,0),ROWS('6. Patients'!DX$10:DX$107))),0),
IFERROR(SUMPRODUCT('6. Patients'!CK$10:CK$107,OFFSET('6. Patients'!$OP$9,1,MATCH($D16,'6. Patients'!$OQ$9:$QN$9,0),ROWS('6. Patients'!DX$10:DX$107))),0)+
IFERROR(SUMPRODUCT('6. Patients'!CK$10:CK$107,OFFSET('6. Patients'!$QO$9,1,MATCH($D16,'6. Patients'!$QP$9:$RI$9,0),ROWS('6. Patients'!DX$10:DX$107))),0)+
IFERROR(SUMPRODUCT('6. Patients'!CK$10:CK$107,OFFSET('6. Patients'!$RJ$9,1,MATCH($D16,'6. Patients'!$RK$9:$TH$9,0),ROWS('6. Patients'!DX$10:DX$107))),0)+
IFERROR(SUMPRODUCT('6. Patients'!CK$10:CK$107,OFFSET('6. Patients'!$TI$9,1,MATCH($D16,'6. Patients'!$TJ$9:$UC$9,0),ROWS('6. Patients'!DX$10:DX$107))),0))+
IFERROR(VLOOKUP($D16,$H$116:$L$146,COLUMNS($H$115:$J$115)-1+R$7,0)*$E16*$F16*'1. General Inputs'!$J$25,0),0),0)</f>
        <v>0</v>
      </c>
      <c r="S16" s="775">
        <f ca="1">ROUNDUP(IFERROR($F16*$E16*CHOOSE(S$7,
IFERROR(SUMPRODUCT('6. Patients'!CL$10:CL$107,OFFSET('6. Patients'!$DN$9,1,MATCH($D16,'6. Patients'!$DO$9:$FL$9,0),ROWS('6. Patients'!DY$10:DY$107))),0)+
IFERROR(SUMPRODUCT('6. Patients'!CL$10:CL$107,OFFSET('6. Patients'!$FM$9,1,MATCH($D16,'6. Patients'!$FN$9:$GG$9,0),ROWS('6. Patients'!DY$10:DY$107))),0)+
IFERROR(SUMPRODUCT('6. Patients'!CL$10:CL$107,OFFSET('6. Patients'!$GH$9,1,MATCH($D16,'6. Patients'!$GI$9:$IF$9,0),ROWS('6. Patients'!DY$10:DY$107))),0)+
IFERROR(SUMPRODUCT('6. Patients'!CL$10:CL$107,OFFSET('6. Patients'!$IG$9,1,MATCH($D16,'6. Patients'!$IH$9:$JA$9,0),ROWS('6. Patients'!DY$10:DY$107))),0),
IFERROR(SUMPRODUCT('6. Patients'!CL$10:CL$107,OFFSET('6. Patients'!$JB$9,1,MATCH($D16,'6. Patients'!$JC$9:$KZ$9,0),ROWS('6. Patients'!DY$10:DY$107))),0)+
IFERROR(SUMPRODUCT('6. Patients'!CL$10:CL$107,OFFSET('6. Patients'!$LA$9,1,MATCH($D16,'6. Patients'!$LB$9:$LU$9,0),ROWS('6. Patients'!DY$10:DY$107))),0)+
IFERROR(SUMPRODUCT('6. Patients'!CL$10:CL$107,OFFSET('6. Patients'!$LV$9,1,MATCH($D16,'6. Patients'!$LW$9:$NT$9,0),ROWS('6. Patients'!DY$10:DY$107))),0)+
IFERROR(SUMPRODUCT('6. Patients'!CL$10:CL$107,OFFSET('6. Patients'!$NU$9,1,MATCH($D16,'6. Patients'!$NV$9:$OO$9,0),ROWS('6. Patients'!DY$10:DY$107))),0),
IFERROR(SUMPRODUCT('6. Patients'!CL$10:CL$107,OFFSET('6. Patients'!$OP$9,1,MATCH($D16,'6. Patients'!$OQ$9:$QN$9,0),ROWS('6. Patients'!DY$10:DY$107))),0)+
IFERROR(SUMPRODUCT('6. Patients'!CL$10:CL$107,OFFSET('6. Patients'!$QO$9,1,MATCH($D16,'6. Patients'!$QP$9:$RI$9,0),ROWS('6. Patients'!DY$10:DY$107))),0)+
IFERROR(SUMPRODUCT('6. Patients'!CL$10:CL$107,OFFSET('6. Patients'!$RJ$9,1,MATCH($D16,'6. Patients'!$RK$9:$TH$9,0),ROWS('6. Patients'!DY$10:DY$107))),0)+
IFERROR(SUMPRODUCT('6. Patients'!CL$10:CL$107,OFFSET('6. Patients'!$TI$9,1,MATCH($D16,'6. Patients'!$TJ$9:$UC$9,0),ROWS('6. Patients'!DY$10:DY$107))),0))+
IFERROR(VLOOKUP($D16,$H$116:$L$146,COLUMNS($H$115:$J$115)-1+S$7,0)*$E16*$F16*'1. General Inputs'!$J$25,0),0),0)</f>
        <v>0</v>
      </c>
      <c r="T16" s="775">
        <f ca="1">ROUNDUP(IFERROR($F16*$E16*CHOOSE(T$7,
IFERROR(SUMPRODUCT('6. Patients'!CM$10:CM$107,OFFSET('6. Patients'!$DN$9,1,MATCH($D16,'6. Patients'!$DO$9:$FL$9,0),ROWS('6. Patients'!DZ$10:DZ$107))),0)+
IFERROR(SUMPRODUCT('6. Patients'!CM$10:CM$107,OFFSET('6. Patients'!$FM$9,1,MATCH($D16,'6. Patients'!$FN$9:$GG$9,0),ROWS('6. Patients'!DZ$10:DZ$107))),0)+
IFERROR(SUMPRODUCT('6. Patients'!CM$10:CM$107,OFFSET('6. Patients'!$GH$9,1,MATCH($D16,'6. Patients'!$GI$9:$IF$9,0),ROWS('6. Patients'!DZ$10:DZ$107))),0)+
IFERROR(SUMPRODUCT('6. Patients'!CM$10:CM$107,OFFSET('6. Patients'!$IG$9,1,MATCH($D16,'6. Patients'!$IH$9:$JA$9,0),ROWS('6. Patients'!DZ$10:DZ$107))),0),
IFERROR(SUMPRODUCT('6. Patients'!CM$10:CM$107,OFFSET('6. Patients'!$JB$9,1,MATCH($D16,'6. Patients'!$JC$9:$KZ$9,0),ROWS('6. Patients'!DZ$10:DZ$107))),0)+
IFERROR(SUMPRODUCT('6. Patients'!CM$10:CM$107,OFFSET('6. Patients'!$LA$9,1,MATCH($D16,'6. Patients'!$LB$9:$LU$9,0),ROWS('6. Patients'!DZ$10:DZ$107))),0)+
IFERROR(SUMPRODUCT('6. Patients'!CM$10:CM$107,OFFSET('6. Patients'!$LV$9,1,MATCH($D16,'6. Patients'!$LW$9:$NT$9,0),ROWS('6. Patients'!DZ$10:DZ$107))),0)+
IFERROR(SUMPRODUCT('6. Patients'!CM$10:CM$107,OFFSET('6. Patients'!$NU$9,1,MATCH($D16,'6. Patients'!$NV$9:$OO$9,0),ROWS('6. Patients'!DZ$10:DZ$107))),0),
IFERROR(SUMPRODUCT('6. Patients'!CM$10:CM$107,OFFSET('6. Patients'!$OP$9,1,MATCH($D16,'6. Patients'!$OQ$9:$QN$9,0),ROWS('6. Patients'!DZ$10:DZ$107))),0)+
IFERROR(SUMPRODUCT('6. Patients'!CM$10:CM$107,OFFSET('6. Patients'!$QO$9,1,MATCH($D16,'6. Patients'!$QP$9:$RI$9,0),ROWS('6. Patients'!DZ$10:DZ$107))),0)+
IFERROR(SUMPRODUCT('6. Patients'!CM$10:CM$107,OFFSET('6. Patients'!$RJ$9,1,MATCH($D16,'6. Patients'!$RK$9:$TH$9,0),ROWS('6. Patients'!DZ$10:DZ$107))),0)+
IFERROR(SUMPRODUCT('6. Patients'!CM$10:CM$107,OFFSET('6. Patients'!$TI$9,1,MATCH($D16,'6. Patients'!$TJ$9:$UC$9,0),ROWS('6. Patients'!DZ$10:DZ$107))),0))+
IFERROR(VLOOKUP($D16,$H$116:$L$146,COLUMNS($H$115:$J$115)-1+T$7,0)*$E16*$F16*'1. General Inputs'!$J$25,0),0),0)</f>
        <v>0</v>
      </c>
      <c r="U16" s="775">
        <f ca="1">ROUNDUP(IFERROR($F16*$E16*CHOOSE(U$7,
IFERROR(SUMPRODUCT('6. Patients'!CN$10:CN$107,OFFSET('6. Patients'!$DN$9,1,MATCH($D16,'6. Patients'!$DO$9:$FL$9,0),ROWS('6. Patients'!EA$10:EA$107))),0)+
IFERROR(SUMPRODUCT('6. Patients'!CN$10:CN$107,OFFSET('6. Patients'!$FM$9,1,MATCH($D16,'6. Patients'!$FN$9:$GG$9,0),ROWS('6. Patients'!EA$10:EA$107))),0)+
IFERROR(SUMPRODUCT('6. Patients'!CN$10:CN$107,OFFSET('6. Patients'!$GH$9,1,MATCH($D16,'6. Patients'!$GI$9:$IF$9,0),ROWS('6. Patients'!EA$10:EA$107))),0)+
IFERROR(SUMPRODUCT('6. Patients'!CN$10:CN$107,OFFSET('6. Patients'!$IG$9,1,MATCH($D16,'6. Patients'!$IH$9:$JA$9,0),ROWS('6. Patients'!EA$10:EA$107))),0),
IFERROR(SUMPRODUCT('6. Patients'!CN$10:CN$107,OFFSET('6. Patients'!$JB$9,1,MATCH($D16,'6. Patients'!$JC$9:$KZ$9,0),ROWS('6. Patients'!EA$10:EA$107))),0)+
IFERROR(SUMPRODUCT('6. Patients'!CN$10:CN$107,OFFSET('6. Patients'!$LA$9,1,MATCH($D16,'6. Patients'!$LB$9:$LU$9,0),ROWS('6. Patients'!EA$10:EA$107))),0)+
IFERROR(SUMPRODUCT('6. Patients'!CN$10:CN$107,OFFSET('6. Patients'!$LV$9,1,MATCH($D16,'6. Patients'!$LW$9:$NT$9,0),ROWS('6. Patients'!EA$10:EA$107))),0)+
IFERROR(SUMPRODUCT('6. Patients'!CN$10:CN$107,OFFSET('6. Patients'!$NU$9,1,MATCH($D16,'6. Patients'!$NV$9:$OO$9,0),ROWS('6. Patients'!EA$10:EA$107))),0),
IFERROR(SUMPRODUCT('6. Patients'!CN$10:CN$107,OFFSET('6. Patients'!$OP$9,1,MATCH($D16,'6. Patients'!$OQ$9:$QN$9,0),ROWS('6. Patients'!EA$10:EA$107))),0)+
IFERROR(SUMPRODUCT('6. Patients'!CN$10:CN$107,OFFSET('6. Patients'!$QO$9,1,MATCH($D16,'6. Patients'!$QP$9:$RI$9,0),ROWS('6. Patients'!EA$10:EA$107))),0)+
IFERROR(SUMPRODUCT('6. Patients'!CN$10:CN$107,OFFSET('6. Patients'!$RJ$9,1,MATCH($D16,'6. Patients'!$RK$9:$TH$9,0),ROWS('6. Patients'!EA$10:EA$107))),0)+
IFERROR(SUMPRODUCT('6. Patients'!CN$10:CN$107,OFFSET('6. Patients'!$TI$9,1,MATCH($D16,'6. Patients'!$TJ$9:$UC$9,0),ROWS('6. Patients'!EA$10:EA$107))),0))+
IFERROR(VLOOKUP($D16,$H$116:$L$146,COLUMNS($H$115:$J$115)-1+U$7,0)*$E16*$F16*'1. General Inputs'!$J$25,0),0),0)</f>
        <v>0</v>
      </c>
      <c r="V16" s="775">
        <f ca="1">ROUNDUP(IFERROR($F16*$E16*CHOOSE(V$7,
IFERROR(SUMPRODUCT('6. Patients'!CO$10:CO$107,OFFSET('6. Patients'!$DN$9,1,MATCH($D16,'6. Patients'!$DO$9:$FL$9,0),ROWS('6. Patients'!EB$10:EB$107))),0)+
IFERROR(SUMPRODUCT('6. Patients'!CO$10:CO$107,OFFSET('6. Patients'!$FM$9,1,MATCH($D16,'6. Patients'!$FN$9:$GG$9,0),ROWS('6. Patients'!EB$10:EB$107))),0)+
IFERROR(SUMPRODUCT('6. Patients'!CO$10:CO$107,OFFSET('6. Patients'!$GH$9,1,MATCH($D16,'6. Patients'!$GI$9:$IF$9,0),ROWS('6. Patients'!EB$10:EB$107))),0)+
IFERROR(SUMPRODUCT('6. Patients'!CO$10:CO$107,OFFSET('6. Patients'!$IG$9,1,MATCH($D16,'6. Patients'!$IH$9:$JA$9,0),ROWS('6. Patients'!EB$10:EB$107))),0),
IFERROR(SUMPRODUCT('6. Patients'!CO$10:CO$107,OFFSET('6. Patients'!$JB$9,1,MATCH($D16,'6. Patients'!$JC$9:$KZ$9,0),ROWS('6. Patients'!EB$10:EB$107))),0)+
IFERROR(SUMPRODUCT('6. Patients'!CO$10:CO$107,OFFSET('6. Patients'!$LA$9,1,MATCH($D16,'6. Patients'!$LB$9:$LU$9,0),ROWS('6. Patients'!EB$10:EB$107))),0)+
IFERROR(SUMPRODUCT('6. Patients'!CO$10:CO$107,OFFSET('6. Patients'!$LV$9,1,MATCH($D16,'6. Patients'!$LW$9:$NT$9,0),ROWS('6. Patients'!EB$10:EB$107))),0)+
IFERROR(SUMPRODUCT('6. Patients'!CO$10:CO$107,OFFSET('6. Patients'!$NU$9,1,MATCH($D16,'6. Patients'!$NV$9:$OO$9,0),ROWS('6. Patients'!EB$10:EB$107))),0),
IFERROR(SUMPRODUCT('6. Patients'!CO$10:CO$107,OFFSET('6. Patients'!$OP$9,1,MATCH($D16,'6. Patients'!$OQ$9:$QN$9,0),ROWS('6. Patients'!EB$10:EB$107))),0)+
IFERROR(SUMPRODUCT('6. Patients'!CO$10:CO$107,OFFSET('6. Patients'!$QO$9,1,MATCH($D16,'6. Patients'!$QP$9:$RI$9,0),ROWS('6. Patients'!EB$10:EB$107))),0)+
IFERROR(SUMPRODUCT('6. Patients'!CO$10:CO$107,OFFSET('6. Patients'!$RJ$9,1,MATCH($D16,'6. Patients'!$RK$9:$TH$9,0),ROWS('6. Patients'!EB$10:EB$107))),0)+
IFERROR(SUMPRODUCT('6. Patients'!CO$10:CO$107,OFFSET('6. Patients'!$TI$9,1,MATCH($D16,'6. Patients'!$TJ$9:$UC$9,0),ROWS('6. Patients'!EB$10:EB$107))),0))+
IFERROR(VLOOKUP($D16,$H$116:$L$146,COLUMNS($H$115:$J$115)-1+V$7,0)*$E16*$F16*'1. General Inputs'!$J$25,0),0),0)</f>
        <v>0</v>
      </c>
      <c r="W16" s="775">
        <f ca="1">ROUNDUP(IFERROR($F16*$E16*CHOOSE(W$7,
IFERROR(SUMPRODUCT('6. Patients'!CP$10:CP$107,OFFSET('6. Patients'!$DN$9,1,MATCH($D16,'6. Patients'!$DO$9:$FL$9,0),ROWS('6. Patients'!EC$10:EC$107))),0)+
IFERROR(SUMPRODUCT('6. Patients'!CP$10:CP$107,OFFSET('6. Patients'!$FM$9,1,MATCH($D16,'6. Patients'!$FN$9:$GG$9,0),ROWS('6. Patients'!EC$10:EC$107))),0)+
IFERROR(SUMPRODUCT('6. Patients'!CP$10:CP$107,OFFSET('6. Patients'!$GH$9,1,MATCH($D16,'6. Patients'!$GI$9:$IF$9,0),ROWS('6. Patients'!EC$10:EC$107))),0)+
IFERROR(SUMPRODUCT('6. Patients'!CP$10:CP$107,OFFSET('6. Patients'!$IG$9,1,MATCH($D16,'6. Patients'!$IH$9:$JA$9,0),ROWS('6. Patients'!EC$10:EC$107))),0),
IFERROR(SUMPRODUCT('6. Patients'!CP$10:CP$107,OFFSET('6. Patients'!$JB$9,1,MATCH($D16,'6. Patients'!$JC$9:$KZ$9,0),ROWS('6. Patients'!EC$10:EC$107))),0)+
IFERROR(SUMPRODUCT('6. Patients'!CP$10:CP$107,OFFSET('6. Patients'!$LA$9,1,MATCH($D16,'6. Patients'!$LB$9:$LU$9,0),ROWS('6. Patients'!EC$10:EC$107))),0)+
IFERROR(SUMPRODUCT('6. Patients'!CP$10:CP$107,OFFSET('6. Patients'!$LV$9,1,MATCH($D16,'6. Patients'!$LW$9:$NT$9,0),ROWS('6. Patients'!EC$10:EC$107))),0)+
IFERROR(SUMPRODUCT('6. Patients'!CP$10:CP$107,OFFSET('6. Patients'!$NU$9,1,MATCH($D16,'6. Patients'!$NV$9:$OO$9,0),ROWS('6. Patients'!EC$10:EC$107))),0),
IFERROR(SUMPRODUCT('6. Patients'!CP$10:CP$107,OFFSET('6. Patients'!$OP$9,1,MATCH($D16,'6. Patients'!$OQ$9:$QN$9,0),ROWS('6. Patients'!EC$10:EC$107))),0)+
IFERROR(SUMPRODUCT('6. Patients'!CP$10:CP$107,OFFSET('6. Patients'!$QO$9,1,MATCH($D16,'6. Patients'!$QP$9:$RI$9,0),ROWS('6. Patients'!EC$10:EC$107))),0)+
IFERROR(SUMPRODUCT('6. Patients'!CP$10:CP$107,OFFSET('6. Patients'!$RJ$9,1,MATCH($D16,'6. Patients'!$RK$9:$TH$9,0),ROWS('6. Patients'!EC$10:EC$107))),0)+
IFERROR(SUMPRODUCT('6. Patients'!CP$10:CP$107,OFFSET('6. Patients'!$TI$9,1,MATCH($D16,'6. Patients'!$TJ$9:$UC$9,0),ROWS('6. Patients'!EC$10:EC$107))),0))+
IFERROR(VLOOKUP($D16,$H$116:$L$146,COLUMNS($H$115:$J$115)-1+W$7,0)*$E16*$F16*'1. General Inputs'!$J$25,0),0),0)</f>
        <v>0</v>
      </c>
      <c r="X16" s="775">
        <f ca="1">ROUNDUP(IFERROR($F16*$E16*CHOOSE(X$7,
IFERROR(SUMPRODUCT('6. Patients'!CQ$10:CQ$107,OFFSET('6. Patients'!$DN$9,1,MATCH($D16,'6. Patients'!$DO$9:$FL$9,0),ROWS('6. Patients'!ED$10:ED$107))),0)+
IFERROR(SUMPRODUCT('6. Patients'!CQ$10:CQ$107,OFFSET('6. Patients'!$FM$9,1,MATCH($D16,'6. Patients'!$FN$9:$GG$9,0),ROWS('6. Patients'!ED$10:ED$107))),0)+
IFERROR(SUMPRODUCT('6. Patients'!CQ$10:CQ$107,OFFSET('6. Patients'!$GH$9,1,MATCH($D16,'6. Patients'!$GI$9:$IF$9,0),ROWS('6. Patients'!ED$10:ED$107))),0)+
IFERROR(SUMPRODUCT('6. Patients'!CQ$10:CQ$107,OFFSET('6. Patients'!$IG$9,1,MATCH($D16,'6. Patients'!$IH$9:$JA$9,0),ROWS('6. Patients'!ED$10:ED$107))),0),
IFERROR(SUMPRODUCT('6. Patients'!CQ$10:CQ$107,OFFSET('6. Patients'!$JB$9,1,MATCH($D16,'6. Patients'!$JC$9:$KZ$9,0),ROWS('6. Patients'!ED$10:ED$107))),0)+
IFERROR(SUMPRODUCT('6. Patients'!CQ$10:CQ$107,OFFSET('6. Patients'!$LA$9,1,MATCH($D16,'6. Patients'!$LB$9:$LU$9,0),ROWS('6. Patients'!ED$10:ED$107))),0)+
IFERROR(SUMPRODUCT('6. Patients'!CQ$10:CQ$107,OFFSET('6. Patients'!$LV$9,1,MATCH($D16,'6. Patients'!$LW$9:$NT$9,0),ROWS('6. Patients'!ED$10:ED$107))),0)+
IFERROR(SUMPRODUCT('6. Patients'!CQ$10:CQ$107,OFFSET('6. Patients'!$NU$9,1,MATCH($D16,'6. Patients'!$NV$9:$OO$9,0),ROWS('6. Patients'!ED$10:ED$107))),0),
IFERROR(SUMPRODUCT('6. Patients'!CQ$10:CQ$107,OFFSET('6. Patients'!$OP$9,1,MATCH($D16,'6. Patients'!$OQ$9:$QN$9,0),ROWS('6. Patients'!ED$10:ED$107))),0)+
IFERROR(SUMPRODUCT('6. Patients'!CQ$10:CQ$107,OFFSET('6. Patients'!$QO$9,1,MATCH($D16,'6. Patients'!$QP$9:$RI$9,0),ROWS('6. Patients'!ED$10:ED$107))),0)+
IFERROR(SUMPRODUCT('6. Patients'!CQ$10:CQ$107,OFFSET('6. Patients'!$RJ$9,1,MATCH($D16,'6. Patients'!$RK$9:$TH$9,0),ROWS('6. Patients'!ED$10:ED$107))),0)+
IFERROR(SUMPRODUCT('6. Patients'!CQ$10:CQ$107,OFFSET('6. Patients'!$TI$9,1,MATCH($D16,'6. Patients'!$TJ$9:$UC$9,0),ROWS('6. Patients'!ED$10:ED$107))),0))+
IFERROR(VLOOKUP($D16,$H$116:$L$146,COLUMNS($H$115:$J$115)-1+X$7,0)*$E16*$F16*'1. General Inputs'!$J$25,0),0),0)</f>
        <v>0</v>
      </c>
      <c r="Y16" s="775">
        <f ca="1">ROUNDUP(IFERROR($F16*$E16*CHOOSE(Y$7,
IFERROR(SUMPRODUCT('6. Patients'!CR$10:CR$107,OFFSET('6. Patients'!$DN$9,1,MATCH($D16,'6. Patients'!$DO$9:$FL$9,0),ROWS('6. Patients'!EE$10:EE$107))),0)+
IFERROR(SUMPRODUCT('6. Patients'!CR$10:CR$107,OFFSET('6. Patients'!$FM$9,1,MATCH($D16,'6. Patients'!$FN$9:$GG$9,0),ROWS('6. Patients'!EE$10:EE$107))),0)+
IFERROR(SUMPRODUCT('6. Patients'!CR$10:CR$107,OFFSET('6. Patients'!$GH$9,1,MATCH($D16,'6. Patients'!$GI$9:$IF$9,0),ROWS('6. Patients'!EE$10:EE$107))),0)+
IFERROR(SUMPRODUCT('6. Patients'!CR$10:CR$107,OFFSET('6. Patients'!$IG$9,1,MATCH($D16,'6. Patients'!$IH$9:$JA$9,0),ROWS('6. Patients'!EE$10:EE$107))),0),
IFERROR(SUMPRODUCT('6. Patients'!CR$10:CR$107,OFFSET('6. Patients'!$JB$9,1,MATCH($D16,'6. Patients'!$JC$9:$KZ$9,0),ROWS('6. Patients'!EE$10:EE$107))),0)+
IFERROR(SUMPRODUCT('6. Patients'!CR$10:CR$107,OFFSET('6. Patients'!$LA$9,1,MATCH($D16,'6. Patients'!$LB$9:$LU$9,0),ROWS('6. Patients'!EE$10:EE$107))),0)+
IFERROR(SUMPRODUCT('6. Patients'!CR$10:CR$107,OFFSET('6. Patients'!$LV$9,1,MATCH($D16,'6. Patients'!$LW$9:$NT$9,0),ROWS('6. Patients'!EE$10:EE$107))),0)+
IFERROR(SUMPRODUCT('6. Patients'!CR$10:CR$107,OFFSET('6. Patients'!$NU$9,1,MATCH($D16,'6. Patients'!$NV$9:$OO$9,0),ROWS('6. Patients'!EE$10:EE$107))),0),
IFERROR(SUMPRODUCT('6. Patients'!CR$10:CR$107,OFFSET('6. Patients'!$OP$9,1,MATCH($D16,'6. Patients'!$OQ$9:$QN$9,0),ROWS('6. Patients'!EE$10:EE$107))),0)+
IFERROR(SUMPRODUCT('6. Patients'!CR$10:CR$107,OFFSET('6. Patients'!$QO$9,1,MATCH($D16,'6. Patients'!$QP$9:$RI$9,0),ROWS('6. Patients'!EE$10:EE$107))),0)+
IFERROR(SUMPRODUCT('6. Patients'!CR$10:CR$107,OFFSET('6. Patients'!$RJ$9,1,MATCH($D16,'6. Patients'!$RK$9:$TH$9,0),ROWS('6. Patients'!EE$10:EE$107))),0)+
IFERROR(SUMPRODUCT('6. Patients'!CR$10:CR$107,OFFSET('6. Patients'!$TI$9,1,MATCH($D16,'6. Patients'!$TJ$9:$UC$9,0),ROWS('6. Patients'!EE$10:EE$107))),0))+
IFERROR(VLOOKUP($D16,$H$116:$L$146,COLUMNS($H$115:$J$115)-1+Y$7,0)*$E16*$F16*'1. General Inputs'!$J$25,0),0),0)</f>
        <v>0</v>
      </c>
      <c r="Z16" s="775">
        <f ca="1">ROUNDUP(IFERROR($F16*$E16*CHOOSE(Z$7,
IFERROR(SUMPRODUCT('6. Patients'!CS$10:CS$107,OFFSET('6. Patients'!$DN$9,1,MATCH($D16,'6. Patients'!$DO$9:$FL$9,0),ROWS('6. Patients'!EF$10:EF$107))),0)+
IFERROR(SUMPRODUCT('6. Patients'!CS$10:CS$107,OFFSET('6. Patients'!$FM$9,1,MATCH($D16,'6. Patients'!$FN$9:$GG$9,0),ROWS('6. Patients'!EF$10:EF$107))),0)+
IFERROR(SUMPRODUCT('6. Patients'!CS$10:CS$107,OFFSET('6. Patients'!$GH$9,1,MATCH($D16,'6. Patients'!$GI$9:$IF$9,0),ROWS('6. Patients'!EF$10:EF$107))),0)+
IFERROR(SUMPRODUCT('6. Patients'!CS$10:CS$107,OFFSET('6. Patients'!$IG$9,1,MATCH($D16,'6. Patients'!$IH$9:$JA$9,0),ROWS('6. Patients'!EF$10:EF$107))),0),
IFERROR(SUMPRODUCT('6. Patients'!CS$10:CS$107,OFFSET('6. Patients'!$JB$9,1,MATCH($D16,'6. Patients'!$JC$9:$KZ$9,0),ROWS('6. Patients'!EF$10:EF$107))),0)+
IFERROR(SUMPRODUCT('6. Patients'!CS$10:CS$107,OFFSET('6. Patients'!$LA$9,1,MATCH($D16,'6. Patients'!$LB$9:$LU$9,0),ROWS('6. Patients'!EF$10:EF$107))),0)+
IFERROR(SUMPRODUCT('6. Patients'!CS$10:CS$107,OFFSET('6. Patients'!$LV$9,1,MATCH($D16,'6. Patients'!$LW$9:$NT$9,0),ROWS('6. Patients'!EF$10:EF$107))),0)+
IFERROR(SUMPRODUCT('6. Patients'!CS$10:CS$107,OFFSET('6. Patients'!$NU$9,1,MATCH($D16,'6. Patients'!$NV$9:$OO$9,0),ROWS('6. Patients'!EF$10:EF$107))),0),
IFERROR(SUMPRODUCT('6. Patients'!CS$10:CS$107,OFFSET('6. Patients'!$OP$9,1,MATCH($D16,'6. Patients'!$OQ$9:$QN$9,0),ROWS('6. Patients'!EF$10:EF$107))),0)+
IFERROR(SUMPRODUCT('6. Patients'!CS$10:CS$107,OFFSET('6. Patients'!$QO$9,1,MATCH($D16,'6. Patients'!$QP$9:$RI$9,0),ROWS('6. Patients'!EF$10:EF$107))),0)+
IFERROR(SUMPRODUCT('6. Patients'!CS$10:CS$107,OFFSET('6. Patients'!$RJ$9,1,MATCH($D16,'6. Patients'!$RK$9:$TH$9,0),ROWS('6. Patients'!EF$10:EF$107))),0)+
IFERROR(SUMPRODUCT('6. Patients'!CS$10:CS$107,OFFSET('6. Patients'!$TI$9,1,MATCH($D16,'6. Patients'!$TJ$9:$UC$9,0),ROWS('6. Patients'!EF$10:EF$107))),0))+
IFERROR(VLOOKUP($D16,$H$116:$L$146,COLUMNS($H$115:$J$115)-1+Z$7,0)*$E16*$F16*'1. General Inputs'!$J$25,0),0),0)</f>
        <v>0</v>
      </c>
      <c r="AA16" s="775">
        <f ca="1">ROUNDUP(IFERROR($F16*$E16*CHOOSE(AA$7,
IFERROR(SUMPRODUCT('6. Patients'!CT$10:CT$107,OFFSET('6. Patients'!$DN$9,1,MATCH($D16,'6. Patients'!$DO$9:$FL$9,0),ROWS('6. Patients'!EG$10:EG$107))),0)+
IFERROR(SUMPRODUCT('6. Patients'!CT$10:CT$107,OFFSET('6. Patients'!$FM$9,1,MATCH($D16,'6. Patients'!$FN$9:$GG$9,0),ROWS('6. Patients'!EG$10:EG$107))),0)+
IFERROR(SUMPRODUCT('6. Patients'!CT$10:CT$107,OFFSET('6. Patients'!$GH$9,1,MATCH($D16,'6. Patients'!$GI$9:$IF$9,0),ROWS('6. Patients'!EG$10:EG$107))),0)+
IFERROR(SUMPRODUCT('6. Patients'!CT$10:CT$107,OFFSET('6. Patients'!$IG$9,1,MATCH($D16,'6. Patients'!$IH$9:$JA$9,0),ROWS('6. Patients'!EG$10:EG$107))),0),
IFERROR(SUMPRODUCT('6. Patients'!CT$10:CT$107,OFFSET('6. Patients'!$JB$9,1,MATCH($D16,'6. Patients'!$JC$9:$KZ$9,0),ROWS('6. Patients'!EG$10:EG$107))),0)+
IFERROR(SUMPRODUCT('6. Patients'!CT$10:CT$107,OFFSET('6. Patients'!$LA$9,1,MATCH($D16,'6. Patients'!$LB$9:$LU$9,0),ROWS('6. Patients'!EG$10:EG$107))),0)+
IFERROR(SUMPRODUCT('6. Patients'!CT$10:CT$107,OFFSET('6. Patients'!$LV$9,1,MATCH($D16,'6. Patients'!$LW$9:$NT$9,0),ROWS('6. Patients'!EG$10:EG$107))),0)+
IFERROR(SUMPRODUCT('6. Patients'!CT$10:CT$107,OFFSET('6. Patients'!$NU$9,1,MATCH($D16,'6. Patients'!$NV$9:$OO$9,0),ROWS('6. Patients'!EG$10:EG$107))),0),
IFERROR(SUMPRODUCT('6. Patients'!CT$10:CT$107,OFFSET('6. Patients'!$OP$9,1,MATCH($D16,'6. Patients'!$OQ$9:$QN$9,0),ROWS('6. Patients'!EG$10:EG$107))),0)+
IFERROR(SUMPRODUCT('6. Patients'!CT$10:CT$107,OFFSET('6. Patients'!$QO$9,1,MATCH($D16,'6. Patients'!$QP$9:$RI$9,0),ROWS('6. Patients'!EG$10:EG$107))),0)+
IFERROR(SUMPRODUCT('6. Patients'!CT$10:CT$107,OFFSET('6. Patients'!$RJ$9,1,MATCH($D16,'6. Patients'!$RK$9:$TH$9,0),ROWS('6. Patients'!EG$10:EG$107))),0)+
IFERROR(SUMPRODUCT('6. Patients'!CT$10:CT$107,OFFSET('6. Patients'!$TI$9,1,MATCH($D16,'6. Patients'!$TJ$9:$UC$9,0),ROWS('6. Patients'!EG$10:EG$107))),0))+
IFERROR(VLOOKUP($D16,$H$116:$L$146,COLUMNS($H$115:$J$115)-1+AA$7,0)*$E16*$F16*'1. General Inputs'!$J$25,0),0),0)</f>
        <v>0</v>
      </c>
      <c r="AB16" s="775">
        <f ca="1">ROUNDUP(IFERROR($F16*$E16*CHOOSE(AB$7,
IFERROR(SUMPRODUCT('6. Patients'!CU$10:CU$107,OFFSET('6. Patients'!$DN$9,1,MATCH($D16,'6. Patients'!$DO$9:$FL$9,0),ROWS('6. Patients'!EH$10:EH$107))),0)+
IFERROR(SUMPRODUCT('6. Patients'!CU$10:CU$107,OFFSET('6. Patients'!$FM$9,1,MATCH($D16,'6. Patients'!$FN$9:$GG$9,0),ROWS('6. Patients'!EH$10:EH$107))),0)+
IFERROR(SUMPRODUCT('6. Patients'!CU$10:CU$107,OFFSET('6. Patients'!$GH$9,1,MATCH($D16,'6. Patients'!$GI$9:$IF$9,0),ROWS('6. Patients'!EH$10:EH$107))),0)+
IFERROR(SUMPRODUCT('6. Patients'!CU$10:CU$107,OFFSET('6. Patients'!$IG$9,1,MATCH($D16,'6. Patients'!$IH$9:$JA$9,0),ROWS('6. Patients'!EH$10:EH$107))),0),
IFERROR(SUMPRODUCT('6. Patients'!CU$10:CU$107,OFFSET('6. Patients'!$JB$9,1,MATCH($D16,'6. Patients'!$JC$9:$KZ$9,0),ROWS('6. Patients'!EH$10:EH$107))),0)+
IFERROR(SUMPRODUCT('6. Patients'!CU$10:CU$107,OFFSET('6. Patients'!$LA$9,1,MATCH($D16,'6. Patients'!$LB$9:$LU$9,0),ROWS('6. Patients'!EH$10:EH$107))),0)+
IFERROR(SUMPRODUCT('6. Patients'!CU$10:CU$107,OFFSET('6. Patients'!$LV$9,1,MATCH($D16,'6. Patients'!$LW$9:$NT$9,0),ROWS('6. Patients'!EH$10:EH$107))),0)+
IFERROR(SUMPRODUCT('6. Patients'!CU$10:CU$107,OFFSET('6. Patients'!$NU$9,1,MATCH($D16,'6. Patients'!$NV$9:$OO$9,0),ROWS('6. Patients'!EH$10:EH$107))),0),
IFERROR(SUMPRODUCT('6. Patients'!CU$10:CU$107,OFFSET('6. Patients'!$OP$9,1,MATCH($D16,'6. Patients'!$OQ$9:$QN$9,0),ROWS('6. Patients'!EH$10:EH$107))),0)+
IFERROR(SUMPRODUCT('6. Patients'!CU$10:CU$107,OFFSET('6. Patients'!$QO$9,1,MATCH($D16,'6. Patients'!$QP$9:$RI$9,0),ROWS('6. Patients'!EH$10:EH$107))),0)+
IFERROR(SUMPRODUCT('6. Patients'!CU$10:CU$107,OFFSET('6. Patients'!$RJ$9,1,MATCH($D16,'6. Patients'!$RK$9:$TH$9,0),ROWS('6. Patients'!EH$10:EH$107))),0)+
IFERROR(SUMPRODUCT('6. Patients'!CU$10:CU$107,OFFSET('6. Patients'!$TI$9,1,MATCH($D16,'6. Patients'!$TJ$9:$UC$9,0),ROWS('6. Patients'!EH$10:EH$107))),0))+
IFERROR(VLOOKUP($D16,$H$116:$L$146,COLUMNS($H$115:$J$115)-1+AB$7,0)*$E16*$F16*'1. General Inputs'!$J$25,0),0),0)</f>
        <v>0</v>
      </c>
      <c r="AC16" s="775">
        <f ca="1">ROUNDUP(IFERROR($F16*$E16*CHOOSE(AC$7,
IFERROR(SUMPRODUCT('6. Patients'!CV$10:CV$107,OFFSET('6. Patients'!$DN$9,1,MATCH($D16,'6. Patients'!$DO$9:$FL$9,0),ROWS('6. Patients'!EI$10:EI$107))),0)+
IFERROR(SUMPRODUCT('6. Patients'!CV$10:CV$107,OFFSET('6. Patients'!$FM$9,1,MATCH($D16,'6. Patients'!$FN$9:$GG$9,0),ROWS('6. Patients'!EI$10:EI$107))),0)+
IFERROR(SUMPRODUCT('6. Patients'!CV$10:CV$107,OFFSET('6. Patients'!$GH$9,1,MATCH($D16,'6. Patients'!$GI$9:$IF$9,0),ROWS('6. Patients'!EI$10:EI$107))),0)+
IFERROR(SUMPRODUCT('6. Patients'!CV$10:CV$107,OFFSET('6. Patients'!$IG$9,1,MATCH($D16,'6. Patients'!$IH$9:$JA$9,0),ROWS('6. Patients'!EI$10:EI$107))),0),
IFERROR(SUMPRODUCT('6. Patients'!CV$10:CV$107,OFFSET('6. Patients'!$JB$9,1,MATCH($D16,'6. Patients'!$JC$9:$KZ$9,0),ROWS('6. Patients'!EI$10:EI$107))),0)+
IFERROR(SUMPRODUCT('6. Patients'!CV$10:CV$107,OFFSET('6. Patients'!$LA$9,1,MATCH($D16,'6. Patients'!$LB$9:$LU$9,0),ROWS('6. Patients'!EI$10:EI$107))),0)+
IFERROR(SUMPRODUCT('6. Patients'!CV$10:CV$107,OFFSET('6. Patients'!$LV$9,1,MATCH($D16,'6. Patients'!$LW$9:$NT$9,0),ROWS('6. Patients'!EI$10:EI$107))),0)+
IFERROR(SUMPRODUCT('6. Patients'!CV$10:CV$107,OFFSET('6. Patients'!$NU$9,1,MATCH($D16,'6. Patients'!$NV$9:$OO$9,0),ROWS('6. Patients'!EI$10:EI$107))),0),
IFERROR(SUMPRODUCT('6. Patients'!CV$10:CV$107,OFFSET('6. Patients'!$OP$9,1,MATCH($D16,'6. Patients'!$OQ$9:$QN$9,0),ROWS('6. Patients'!EI$10:EI$107))),0)+
IFERROR(SUMPRODUCT('6. Patients'!CV$10:CV$107,OFFSET('6. Patients'!$QO$9,1,MATCH($D16,'6. Patients'!$QP$9:$RI$9,0),ROWS('6. Patients'!EI$10:EI$107))),0)+
IFERROR(SUMPRODUCT('6. Patients'!CV$10:CV$107,OFFSET('6. Patients'!$RJ$9,1,MATCH($D16,'6. Patients'!$RK$9:$TH$9,0),ROWS('6. Patients'!EI$10:EI$107))),0)+
IFERROR(SUMPRODUCT('6. Patients'!CV$10:CV$107,OFFSET('6. Patients'!$TI$9,1,MATCH($D16,'6. Patients'!$TJ$9:$UC$9,0),ROWS('6. Patients'!EI$10:EI$107))),0))+
IFERROR(VLOOKUP($D16,$H$116:$L$146,COLUMNS($H$115:$J$115)-1+AC$7,0)*$E16*$F16*'1. General Inputs'!$J$25,0),0),0)</f>
        <v>0</v>
      </c>
      <c r="AD16" s="775">
        <f ca="1">ROUNDUP(IFERROR($F16*$E16*CHOOSE(AD$7,
IFERROR(SUMPRODUCT('6. Patients'!CW$10:CW$107,OFFSET('6. Patients'!$DN$9,1,MATCH($D16,'6. Patients'!$DO$9:$FL$9,0),ROWS('6. Patients'!EJ$10:EJ$107))),0)+
IFERROR(SUMPRODUCT('6. Patients'!CW$10:CW$107,OFFSET('6. Patients'!$FM$9,1,MATCH($D16,'6. Patients'!$FN$9:$GG$9,0),ROWS('6. Patients'!EJ$10:EJ$107))),0)+
IFERROR(SUMPRODUCT('6. Patients'!CW$10:CW$107,OFFSET('6. Patients'!$GH$9,1,MATCH($D16,'6. Patients'!$GI$9:$IF$9,0),ROWS('6. Patients'!EJ$10:EJ$107))),0)+
IFERROR(SUMPRODUCT('6. Patients'!CW$10:CW$107,OFFSET('6. Patients'!$IG$9,1,MATCH($D16,'6. Patients'!$IH$9:$JA$9,0),ROWS('6. Patients'!EJ$10:EJ$107))),0),
IFERROR(SUMPRODUCT('6. Patients'!CW$10:CW$107,OFFSET('6. Patients'!$JB$9,1,MATCH($D16,'6. Patients'!$JC$9:$KZ$9,0),ROWS('6. Patients'!EJ$10:EJ$107))),0)+
IFERROR(SUMPRODUCT('6. Patients'!CW$10:CW$107,OFFSET('6. Patients'!$LA$9,1,MATCH($D16,'6. Patients'!$LB$9:$LU$9,0),ROWS('6. Patients'!EJ$10:EJ$107))),0)+
IFERROR(SUMPRODUCT('6. Patients'!CW$10:CW$107,OFFSET('6. Patients'!$LV$9,1,MATCH($D16,'6. Patients'!$LW$9:$NT$9,0),ROWS('6. Patients'!EJ$10:EJ$107))),0)+
IFERROR(SUMPRODUCT('6. Patients'!CW$10:CW$107,OFFSET('6. Patients'!$NU$9,1,MATCH($D16,'6. Patients'!$NV$9:$OO$9,0),ROWS('6. Patients'!EJ$10:EJ$107))),0),
IFERROR(SUMPRODUCT('6. Patients'!CW$10:CW$107,OFFSET('6. Patients'!$OP$9,1,MATCH($D16,'6. Patients'!$OQ$9:$QN$9,0),ROWS('6. Patients'!EJ$10:EJ$107))),0)+
IFERROR(SUMPRODUCT('6. Patients'!CW$10:CW$107,OFFSET('6. Patients'!$QO$9,1,MATCH($D16,'6. Patients'!$QP$9:$RI$9,0),ROWS('6. Patients'!EJ$10:EJ$107))),0)+
IFERROR(SUMPRODUCT('6. Patients'!CW$10:CW$107,OFFSET('6. Patients'!$RJ$9,1,MATCH($D16,'6. Patients'!$RK$9:$TH$9,0),ROWS('6. Patients'!EJ$10:EJ$107))),0)+
IFERROR(SUMPRODUCT('6. Patients'!CW$10:CW$107,OFFSET('6. Patients'!$TI$9,1,MATCH($D16,'6. Patients'!$TJ$9:$UC$9,0),ROWS('6. Patients'!EJ$10:EJ$107))),0))+
IFERROR(VLOOKUP($D16,$H$116:$L$146,COLUMNS($H$115:$J$115)-1+AD$7,0)*$E16*$F16*'1. General Inputs'!$J$25,0),0),0)</f>
        <v>0</v>
      </c>
      <c r="AE16" s="775">
        <f ca="1">ROUNDUP(IFERROR($F16*$E16*CHOOSE(AE$7,
IFERROR(SUMPRODUCT('6. Patients'!CX$10:CX$107,OFFSET('6. Patients'!$DN$9,1,MATCH($D16,'6. Patients'!$DO$9:$FL$9,0),ROWS('6. Patients'!EK$10:EK$107))),0)+
IFERROR(SUMPRODUCT('6. Patients'!CX$10:CX$107,OFFSET('6. Patients'!$FM$9,1,MATCH($D16,'6. Patients'!$FN$9:$GG$9,0),ROWS('6. Patients'!EK$10:EK$107))),0)+
IFERROR(SUMPRODUCT('6. Patients'!CX$10:CX$107,OFFSET('6. Patients'!$GH$9,1,MATCH($D16,'6. Patients'!$GI$9:$IF$9,0),ROWS('6. Patients'!EK$10:EK$107))),0)+
IFERROR(SUMPRODUCT('6. Patients'!CX$10:CX$107,OFFSET('6. Patients'!$IG$9,1,MATCH($D16,'6. Patients'!$IH$9:$JA$9,0),ROWS('6. Patients'!EK$10:EK$107))),0),
IFERROR(SUMPRODUCT('6. Patients'!CX$10:CX$107,OFFSET('6. Patients'!$JB$9,1,MATCH($D16,'6. Patients'!$JC$9:$KZ$9,0),ROWS('6. Patients'!EK$10:EK$107))),0)+
IFERROR(SUMPRODUCT('6. Patients'!CX$10:CX$107,OFFSET('6. Patients'!$LA$9,1,MATCH($D16,'6. Patients'!$LB$9:$LU$9,0),ROWS('6. Patients'!EK$10:EK$107))),0)+
IFERROR(SUMPRODUCT('6. Patients'!CX$10:CX$107,OFFSET('6. Patients'!$LV$9,1,MATCH($D16,'6. Patients'!$LW$9:$NT$9,0),ROWS('6. Patients'!EK$10:EK$107))),0)+
IFERROR(SUMPRODUCT('6. Patients'!CX$10:CX$107,OFFSET('6. Patients'!$NU$9,1,MATCH($D16,'6. Patients'!$NV$9:$OO$9,0),ROWS('6. Patients'!EK$10:EK$107))),0),
IFERROR(SUMPRODUCT('6. Patients'!CX$10:CX$107,OFFSET('6. Patients'!$OP$9,1,MATCH($D16,'6. Patients'!$OQ$9:$QN$9,0),ROWS('6. Patients'!EK$10:EK$107))),0)+
IFERROR(SUMPRODUCT('6. Patients'!CX$10:CX$107,OFFSET('6. Patients'!$QO$9,1,MATCH($D16,'6. Patients'!$QP$9:$RI$9,0),ROWS('6. Patients'!EK$10:EK$107))),0)+
IFERROR(SUMPRODUCT('6. Patients'!CX$10:CX$107,OFFSET('6. Patients'!$RJ$9,1,MATCH($D16,'6. Patients'!$RK$9:$TH$9,0),ROWS('6. Patients'!EK$10:EK$107))),0)+
IFERROR(SUMPRODUCT('6. Patients'!CX$10:CX$107,OFFSET('6. Patients'!$TI$9,1,MATCH($D16,'6. Patients'!$TJ$9:$UC$9,0),ROWS('6. Patients'!EK$10:EK$107))),0))+
IFERROR(VLOOKUP($D16,$H$116:$L$146,COLUMNS($H$115:$J$115)-1+AE$7,0)*$E16*$F16*'1. General Inputs'!$J$25,0),0),0)</f>
        <v>0</v>
      </c>
      <c r="AF16" s="775">
        <f ca="1">ROUNDUP(IFERROR($F16*$E16*CHOOSE(AF$7,
IFERROR(SUMPRODUCT('6. Patients'!CY$10:CY$107,OFFSET('6. Patients'!$DN$9,1,MATCH($D16,'6. Patients'!$DO$9:$FL$9,0),ROWS('6. Patients'!EL$10:EL$107))),0)+
IFERROR(SUMPRODUCT('6. Patients'!CY$10:CY$107,OFFSET('6. Patients'!$FM$9,1,MATCH($D16,'6. Patients'!$FN$9:$GG$9,0),ROWS('6. Patients'!EL$10:EL$107))),0)+
IFERROR(SUMPRODUCT('6. Patients'!CY$10:CY$107,OFFSET('6. Patients'!$GH$9,1,MATCH($D16,'6. Patients'!$GI$9:$IF$9,0),ROWS('6. Patients'!EL$10:EL$107))),0)+
IFERROR(SUMPRODUCT('6. Patients'!CY$10:CY$107,OFFSET('6. Patients'!$IG$9,1,MATCH($D16,'6. Patients'!$IH$9:$JA$9,0),ROWS('6. Patients'!EL$10:EL$107))),0),
IFERROR(SUMPRODUCT('6. Patients'!CY$10:CY$107,OFFSET('6. Patients'!$JB$9,1,MATCH($D16,'6. Patients'!$JC$9:$KZ$9,0),ROWS('6. Patients'!EL$10:EL$107))),0)+
IFERROR(SUMPRODUCT('6. Patients'!CY$10:CY$107,OFFSET('6. Patients'!$LA$9,1,MATCH($D16,'6. Patients'!$LB$9:$LU$9,0),ROWS('6. Patients'!EL$10:EL$107))),0)+
IFERROR(SUMPRODUCT('6. Patients'!CY$10:CY$107,OFFSET('6. Patients'!$LV$9,1,MATCH($D16,'6. Patients'!$LW$9:$NT$9,0),ROWS('6. Patients'!EL$10:EL$107))),0)+
IFERROR(SUMPRODUCT('6. Patients'!CY$10:CY$107,OFFSET('6. Patients'!$NU$9,1,MATCH($D16,'6. Patients'!$NV$9:$OO$9,0),ROWS('6. Patients'!EL$10:EL$107))),0),
IFERROR(SUMPRODUCT('6. Patients'!CY$10:CY$107,OFFSET('6. Patients'!$OP$9,1,MATCH($D16,'6. Patients'!$OQ$9:$QN$9,0),ROWS('6. Patients'!EL$10:EL$107))),0)+
IFERROR(SUMPRODUCT('6. Patients'!CY$10:CY$107,OFFSET('6. Patients'!$QO$9,1,MATCH($D16,'6. Patients'!$QP$9:$RI$9,0),ROWS('6. Patients'!EL$10:EL$107))),0)+
IFERROR(SUMPRODUCT('6. Patients'!CY$10:CY$107,OFFSET('6. Patients'!$RJ$9,1,MATCH($D16,'6. Patients'!$RK$9:$TH$9,0),ROWS('6. Patients'!EL$10:EL$107))),0)+
IFERROR(SUMPRODUCT('6. Patients'!CY$10:CY$107,OFFSET('6. Patients'!$TI$9,1,MATCH($D16,'6. Patients'!$TJ$9:$UC$9,0),ROWS('6. Patients'!EL$10:EL$107))),0))+
IFERROR(VLOOKUP($D16,$H$116:$L$146,COLUMNS($H$115:$J$115)-1+AF$7,0)*$E16*$F16*'1. General Inputs'!$J$25,0),0),0)</f>
        <v>0</v>
      </c>
      <c r="AG16" s="775">
        <f ca="1">ROUNDUP(IFERROR($F16*$E16*CHOOSE(AG$7,
IFERROR(SUMPRODUCT('6. Patients'!CZ$10:CZ$107,OFFSET('6. Patients'!$DN$9,1,MATCH($D16,'6. Patients'!$DO$9:$FL$9,0),ROWS('6. Patients'!EM$10:EM$107))),0)+
IFERROR(SUMPRODUCT('6. Patients'!CZ$10:CZ$107,OFFSET('6. Patients'!$FM$9,1,MATCH($D16,'6. Patients'!$FN$9:$GG$9,0),ROWS('6. Patients'!EM$10:EM$107))),0)+
IFERROR(SUMPRODUCT('6. Patients'!CZ$10:CZ$107,OFFSET('6. Patients'!$GH$9,1,MATCH($D16,'6. Patients'!$GI$9:$IF$9,0),ROWS('6. Patients'!EM$10:EM$107))),0)+
IFERROR(SUMPRODUCT('6. Patients'!CZ$10:CZ$107,OFFSET('6. Patients'!$IG$9,1,MATCH($D16,'6. Patients'!$IH$9:$JA$9,0),ROWS('6. Patients'!EM$10:EM$107))),0),
IFERROR(SUMPRODUCT('6. Patients'!CZ$10:CZ$107,OFFSET('6. Patients'!$JB$9,1,MATCH($D16,'6. Patients'!$JC$9:$KZ$9,0),ROWS('6. Patients'!EM$10:EM$107))),0)+
IFERROR(SUMPRODUCT('6. Patients'!CZ$10:CZ$107,OFFSET('6. Patients'!$LA$9,1,MATCH($D16,'6. Patients'!$LB$9:$LU$9,0),ROWS('6. Patients'!EM$10:EM$107))),0)+
IFERROR(SUMPRODUCT('6. Patients'!CZ$10:CZ$107,OFFSET('6. Patients'!$LV$9,1,MATCH($D16,'6. Patients'!$LW$9:$NT$9,0),ROWS('6. Patients'!EM$10:EM$107))),0)+
IFERROR(SUMPRODUCT('6. Patients'!CZ$10:CZ$107,OFFSET('6. Patients'!$NU$9,1,MATCH($D16,'6. Patients'!$NV$9:$OO$9,0),ROWS('6. Patients'!EM$10:EM$107))),0),
IFERROR(SUMPRODUCT('6. Patients'!CZ$10:CZ$107,OFFSET('6. Patients'!$OP$9,1,MATCH($D16,'6. Patients'!$OQ$9:$QN$9,0),ROWS('6. Patients'!EM$10:EM$107))),0)+
IFERROR(SUMPRODUCT('6. Patients'!CZ$10:CZ$107,OFFSET('6. Patients'!$QO$9,1,MATCH($D16,'6. Patients'!$QP$9:$RI$9,0),ROWS('6. Patients'!EM$10:EM$107))),0)+
IFERROR(SUMPRODUCT('6. Patients'!CZ$10:CZ$107,OFFSET('6. Patients'!$RJ$9,1,MATCH($D16,'6. Patients'!$RK$9:$TH$9,0),ROWS('6. Patients'!EM$10:EM$107))),0)+
IFERROR(SUMPRODUCT('6. Patients'!CZ$10:CZ$107,OFFSET('6. Patients'!$TI$9,1,MATCH($D16,'6. Patients'!$TJ$9:$UC$9,0),ROWS('6. Patients'!EM$10:EM$107))),0))+
IFERROR(VLOOKUP($D16,$H$116:$L$146,COLUMNS($H$115:$J$115)-1+AG$7,0)*$E16*$F16*'1. General Inputs'!$J$25,0),0),0)</f>
        <v>0</v>
      </c>
      <c r="AH16" s="775">
        <f ca="1">ROUNDUP(IFERROR($F16*$E16*CHOOSE(AH$7,
IFERROR(SUMPRODUCT('6. Patients'!DA$10:DA$107,OFFSET('6. Patients'!$DN$9,1,MATCH($D16,'6. Patients'!$DO$9:$FL$9,0),ROWS('6. Patients'!EN$10:EN$107))),0)+
IFERROR(SUMPRODUCT('6. Patients'!DA$10:DA$107,OFFSET('6. Patients'!$FM$9,1,MATCH($D16,'6. Patients'!$FN$9:$GG$9,0),ROWS('6. Patients'!EN$10:EN$107))),0)+
IFERROR(SUMPRODUCT('6. Patients'!DA$10:DA$107,OFFSET('6. Patients'!$GH$9,1,MATCH($D16,'6. Patients'!$GI$9:$IF$9,0),ROWS('6. Patients'!EN$10:EN$107))),0)+
IFERROR(SUMPRODUCT('6. Patients'!DA$10:DA$107,OFFSET('6. Patients'!$IG$9,1,MATCH($D16,'6. Patients'!$IH$9:$JA$9,0),ROWS('6. Patients'!EN$10:EN$107))),0),
IFERROR(SUMPRODUCT('6. Patients'!DA$10:DA$107,OFFSET('6. Patients'!$JB$9,1,MATCH($D16,'6. Patients'!$JC$9:$KZ$9,0),ROWS('6. Patients'!EN$10:EN$107))),0)+
IFERROR(SUMPRODUCT('6. Patients'!DA$10:DA$107,OFFSET('6. Patients'!$LA$9,1,MATCH($D16,'6. Patients'!$LB$9:$LU$9,0),ROWS('6. Patients'!EN$10:EN$107))),0)+
IFERROR(SUMPRODUCT('6. Patients'!DA$10:DA$107,OFFSET('6. Patients'!$LV$9,1,MATCH($D16,'6. Patients'!$LW$9:$NT$9,0),ROWS('6. Patients'!EN$10:EN$107))),0)+
IFERROR(SUMPRODUCT('6. Patients'!DA$10:DA$107,OFFSET('6. Patients'!$NU$9,1,MATCH($D16,'6. Patients'!$NV$9:$OO$9,0),ROWS('6. Patients'!EN$10:EN$107))),0),
IFERROR(SUMPRODUCT('6. Patients'!DA$10:DA$107,OFFSET('6. Patients'!$OP$9,1,MATCH($D16,'6. Patients'!$OQ$9:$QN$9,0),ROWS('6. Patients'!EN$10:EN$107))),0)+
IFERROR(SUMPRODUCT('6. Patients'!DA$10:DA$107,OFFSET('6. Patients'!$QO$9,1,MATCH($D16,'6. Patients'!$QP$9:$RI$9,0),ROWS('6. Patients'!EN$10:EN$107))),0)+
IFERROR(SUMPRODUCT('6. Patients'!DA$10:DA$107,OFFSET('6. Patients'!$RJ$9,1,MATCH($D16,'6. Patients'!$RK$9:$TH$9,0),ROWS('6. Patients'!EN$10:EN$107))),0)+
IFERROR(SUMPRODUCT('6. Patients'!DA$10:DA$107,OFFSET('6. Patients'!$TI$9,1,MATCH($D16,'6. Patients'!$TJ$9:$UC$9,0),ROWS('6. Patients'!EN$10:EN$107))),0))+
IFERROR(VLOOKUP($D16,$H$116:$L$146,COLUMNS($H$115:$J$115)-1+AH$7,0)*$E16*$F16*'1. General Inputs'!$J$25,0),0),0)</f>
        <v>0</v>
      </c>
      <c r="AI16" s="775">
        <f ca="1">ROUNDUP(IFERROR($F16*$E16*CHOOSE(AI$7,
IFERROR(SUMPRODUCT('6. Patients'!DB$10:DB$107,OFFSET('6. Patients'!$DN$9,1,MATCH($D16,'6. Patients'!$DO$9:$FL$9,0),ROWS('6. Patients'!EO$10:EO$107))),0)+
IFERROR(SUMPRODUCT('6. Patients'!DB$10:DB$107,OFFSET('6. Patients'!$FM$9,1,MATCH($D16,'6. Patients'!$FN$9:$GG$9,0),ROWS('6. Patients'!EO$10:EO$107))),0)+
IFERROR(SUMPRODUCT('6. Patients'!DB$10:DB$107,OFFSET('6. Patients'!$GH$9,1,MATCH($D16,'6. Patients'!$GI$9:$IF$9,0),ROWS('6. Patients'!EO$10:EO$107))),0)+
IFERROR(SUMPRODUCT('6. Patients'!DB$10:DB$107,OFFSET('6. Patients'!$IG$9,1,MATCH($D16,'6. Patients'!$IH$9:$JA$9,0),ROWS('6. Patients'!EO$10:EO$107))),0),
IFERROR(SUMPRODUCT('6. Patients'!DB$10:DB$107,OFFSET('6. Patients'!$JB$9,1,MATCH($D16,'6. Patients'!$JC$9:$KZ$9,0),ROWS('6. Patients'!EO$10:EO$107))),0)+
IFERROR(SUMPRODUCT('6. Patients'!DB$10:DB$107,OFFSET('6. Patients'!$LA$9,1,MATCH($D16,'6. Patients'!$LB$9:$LU$9,0),ROWS('6. Patients'!EO$10:EO$107))),0)+
IFERROR(SUMPRODUCT('6. Patients'!DB$10:DB$107,OFFSET('6. Patients'!$LV$9,1,MATCH($D16,'6. Patients'!$LW$9:$NT$9,0),ROWS('6. Patients'!EO$10:EO$107))),0)+
IFERROR(SUMPRODUCT('6. Patients'!DB$10:DB$107,OFFSET('6. Patients'!$NU$9,1,MATCH($D16,'6. Patients'!$NV$9:$OO$9,0),ROWS('6. Patients'!EO$10:EO$107))),0),
IFERROR(SUMPRODUCT('6. Patients'!DB$10:DB$107,OFFSET('6. Patients'!$OP$9,1,MATCH($D16,'6. Patients'!$OQ$9:$QN$9,0),ROWS('6. Patients'!EO$10:EO$107))),0)+
IFERROR(SUMPRODUCT('6. Patients'!DB$10:DB$107,OFFSET('6. Patients'!$QO$9,1,MATCH($D16,'6. Patients'!$QP$9:$RI$9,0),ROWS('6. Patients'!EO$10:EO$107))),0)+
IFERROR(SUMPRODUCT('6. Patients'!DB$10:DB$107,OFFSET('6. Patients'!$RJ$9,1,MATCH($D16,'6. Patients'!$RK$9:$TH$9,0),ROWS('6. Patients'!EO$10:EO$107))),0)+
IFERROR(SUMPRODUCT('6. Patients'!DB$10:DB$107,OFFSET('6. Patients'!$TI$9,1,MATCH($D16,'6. Patients'!$TJ$9:$UC$9,0),ROWS('6. Patients'!EO$10:EO$107))),0))+
IFERROR(VLOOKUP($D16,$H$116:$L$146,COLUMNS($H$115:$J$115)-1+AI$7,0)*$E16*$F16*'1. General Inputs'!$J$25,0),0),0)</f>
        <v>0</v>
      </c>
      <c r="AJ16" s="775">
        <f ca="1">ROUNDUP(IFERROR($F16*$E16*CHOOSE(AJ$7,
IFERROR(SUMPRODUCT('6. Patients'!DC$10:DC$107,OFFSET('6. Patients'!$DN$9,1,MATCH($D16,'6. Patients'!$DO$9:$FL$9,0),ROWS('6. Patients'!EP$10:EP$107))),0)+
IFERROR(SUMPRODUCT('6. Patients'!DC$10:DC$107,OFFSET('6. Patients'!$FM$9,1,MATCH($D16,'6. Patients'!$FN$9:$GG$9,0),ROWS('6. Patients'!EP$10:EP$107))),0)+
IFERROR(SUMPRODUCT('6. Patients'!DC$10:DC$107,OFFSET('6. Patients'!$GH$9,1,MATCH($D16,'6. Patients'!$GI$9:$IF$9,0),ROWS('6. Patients'!EP$10:EP$107))),0)+
IFERROR(SUMPRODUCT('6. Patients'!DC$10:DC$107,OFFSET('6. Patients'!$IG$9,1,MATCH($D16,'6. Patients'!$IH$9:$JA$9,0),ROWS('6. Patients'!EP$10:EP$107))),0),
IFERROR(SUMPRODUCT('6. Patients'!DC$10:DC$107,OFFSET('6. Patients'!$JB$9,1,MATCH($D16,'6. Patients'!$JC$9:$KZ$9,0),ROWS('6. Patients'!EP$10:EP$107))),0)+
IFERROR(SUMPRODUCT('6. Patients'!DC$10:DC$107,OFFSET('6. Patients'!$LA$9,1,MATCH($D16,'6. Patients'!$LB$9:$LU$9,0),ROWS('6. Patients'!EP$10:EP$107))),0)+
IFERROR(SUMPRODUCT('6. Patients'!DC$10:DC$107,OFFSET('6. Patients'!$LV$9,1,MATCH($D16,'6. Patients'!$LW$9:$NT$9,0),ROWS('6. Patients'!EP$10:EP$107))),0)+
IFERROR(SUMPRODUCT('6. Patients'!DC$10:DC$107,OFFSET('6. Patients'!$NU$9,1,MATCH($D16,'6. Patients'!$NV$9:$OO$9,0),ROWS('6. Patients'!EP$10:EP$107))),0),
IFERROR(SUMPRODUCT('6. Patients'!DC$10:DC$107,OFFSET('6. Patients'!$OP$9,1,MATCH($D16,'6. Patients'!$OQ$9:$QN$9,0),ROWS('6. Patients'!EP$10:EP$107))),0)+
IFERROR(SUMPRODUCT('6. Patients'!DC$10:DC$107,OFFSET('6. Patients'!$QO$9,1,MATCH($D16,'6. Patients'!$QP$9:$RI$9,0),ROWS('6. Patients'!EP$10:EP$107))),0)+
IFERROR(SUMPRODUCT('6. Patients'!DC$10:DC$107,OFFSET('6. Patients'!$RJ$9,1,MATCH($D16,'6. Patients'!$RK$9:$TH$9,0),ROWS('6. Patients'!EP$10:EP$107))),0)+
IFERROR(SUMPRODUCT('6. Patients'!DC$10:DC$107,OFFSET('6. Patients'!$TI$9,1,MATCH($D16,'6. Patients'!$TJ$9:$UC$9,0),ROWS('6. Patients'!EP$10:EP$107))),0))+
IFERROR(VLOOKUP($D16,$H$116:$L$146,COLUMNS($H$115:$J$115)-1+AJ$7,0)*$E16*$F16*'1. General Inputs'!$J$25,0),0),0)</f>
        <v>0</v>
      </c>
      <c r="AK16" s="775">
        <f ca="1">ROUNDUP(IFERROR($F16*$E16*CHOOSE(AK$7,
IFERROR(SUMPRODUCT('6. Patients'!DD$10:DD$107,OFFSET('6. Patients'!$DN$9,1,MATCH($D16,'6. Patients'!$DO$9:$FL$9,0),ROWS('6. Patients'!EQ$10:EQ$107))),0)+
IFERROR(SUMPRODUCT('6. Patients'!DD$10:DD$107,OFFSET('6. Patients'!$FM$9,1,MATCH($D16,'6. Patients'!$FN$9:$GG$9,0),ROWS('6. Patients'!EQ$10:EQ$107))),0)+
IFERROR(SUMPRODUCT('6. Patients'!DD$10:DD$107,OFFSET('6. Patients'!$GH$9,1,MATCH($D16,'6. Patients'!$GI$9:$IF$9,0),ROWS('6. Patients'!EQ$10:EQ$107))),0)+
IFERROR(SUMPRODUCT('6. Patients'!DD$10:DD$107,OFFSET('6. Patients'!$IG$9,1,MATCH($D16,'6. Patients'!$IH$9:$JA$9,0),ROWS('6. Patients'!EQ$10:EQ$107))),0),
IFERROR(SUMPRODUCT('6. Patients'!DD$10:DD$107,OFFSET('6. Patients'!$JB$9,1,MATCH($D16,'6. Patients'!$JC$9:$KZ$9,0),ROWS('6. Patients'!EQ$10:EQ$107))),0)+
IFERROR(SUMPRODUCT('6. Patients'!DD$10:DD$107,OFFSET('6. Patients'!$LA$9,1,MATCH($D16,'6. Patients'!$LB$9:$LU$9,0),ROWS('6. Patients'!EQ$10:EQ$107))),0)+
IFERROR(SUMPRODUCT('6. Patients'!DD$10:DD$107,OFFSET('6. Patients'!$LV$9,1,MATCH($D16,'6. Patients'!$LW$9:$NT$9,0),ROWS('6. Patients'!EQ$10:EQ$107))),0)+
IFERROR(SUMPRODUCT('6. Patients'!DD$10:DD$107,OFFSET('6. Patients'!$NU$9,1,MATCH($D16,'6. Patients'!$NV$9:$OO$9,0),ROWS('6. Patients'!EQ$10:EQ$107))),0),
IFERROR(SUMPRODUCT('6. Patients'!DD$10:DD$107,OFFSET('6. Patients'!$OP$9,1,MATCH($D16,'6. Patients'!$OQ$9:$QN$9,0),ROWS('6. Patients'!EQ$10:EQ$107))),0)+
IFERROR(SUMPRODUCT('6. Patients'!DD$10:DD$107,OFFSET('6. Patients'!$QO$9,1,MATCH($D16,'6. Patients'!$QP$9:$RI$9,0),ROWS('6. Patients'!EQ$10:EQ$107))),0)+
IFERROR(SUMPRODUCT('6. Patients'!DD$10:DD$107,OFFSET('6. Patients'!$RJ$9,1,MATCH($D16,'6. Patients'!$RK$9:$TH$9,0),ROWS('6. Patients'!EQ$10:EQ$107))),0)+
IFERROR(SUMPRODUCT('6. Patients'!DD$10:DD$107,OFFSET('6. Patients'!$TI$9,1,MATCH($D16,'6. Patients'!$TJ$9:$UC$9,0),ROWS('6. Patients'!EQ$10:EQ$107))),0))+
IFERROR(VLOOKUP($D16,$H$116:$L$146,COLUMNS($H$115:$J$115)-1+AK$7,0)*$E16*$F16*'1. General Inputs'!$J$25,0),0),0)</f>
        <v>0</v>
      </c>
      <c r="AL16" s="775">
        <f ca="1">ROUNDUP(IFERROR($F16*$E16*CHOOSE(AL$7,
IFERROR(SUMPRODUCT('6. Patients'!DE$10:DE$107,OFFSET('6. Patients'!$DN$9,1,MATCH($D16,'6. Patients'!$DO$9:$FL$9,0),ROWS('6. Patients'!ER$10:ER$107))),0)+
IFERROR(SUMPRODUCT('6. Patients'!DE$10:DE$107,OFFSET('6. Patients'!$FM$9,1,MATCH($D16,'6. Patients'!$FN$9:$GG$9,0),ROWS('6. Patients'!ER$10:ER$107))),0)+
IFERROR(SUMPRODUCT('6. Patients'!DE$10:DE$107,OFFSET('6. Patients'!$GH$9,1,MATCH($D16,'6. Patients'!$GI$9:$IF$9,0),ROWS('6. Patients'!ER$10:ER$107))),0)+
IFERROR(SUMPRODUCT('6. Patients'!DE$10:DE$107,OFFSET('6. Patients'!$IG$9,1,MATCH($D16,'6. Patients'!$IH$9:$JA$9,0),ROWS('6. Patients'!ER$10:ER$107))),0),
IFERROR(SUMPRODUCT('6. Patients'!DE$10:DE$107,OFFSET('6. Patients'!$JB$9,1,MATCH($D16,'6. Patients'!$JC$9:$KZ$9,0),ROWS('6. Patients'!ER$10:ER$107))),0)+
IFERROR(SUMPRODUCT('6. Patients'!DE$10:DE$107,OFFSET('6. Patients'!$LA$9,1,MATCH($D16,'6. Patients'!$LB$9:$LU$9,0),ROWS('6. Patients'!ER$10:ER$107))),0)+
IFERROR(SUMPRODUCT('6. Patients'!DE$10:DE$107,OFFSET('6. Patients'!$LV$9,1,MATCH($D16,'6. Patients'!$LW$9:$NT$9,0),ROWS('6. Patients'!ER$10:ER$107))),0)+
IFERROR(SUMPRODUCT('6. Patients'!DE$10:DE$107,OFFSET('6. Patients'!$NU$9,1,MATCH($D16,'6. Patients'!$NV$9:$OO$9,0),ROWS('6. Patients'!ER$10:ER$107))),0),
IFERROR(SUMPRODUCT('6. Patients'!DE$10:DE$107,OFFSET('6. Patients'!$OP$9,1,MATCH($D16,'6. Patients'!$OQ$9:$QN$9,0),ROWS('6. Patients'!ER$10:ER$107))),0)+
IFERROR(SUMPRODUCT('6. Patients'!DE$10:DE$107,OFFSET('6. Patients'!$QO$9,1,MATCH($D16,'6. Patients'!$QP$9:$RI$9,0),ROWS('6. Patients'!ER$10:ER$107))),0)+
IFERROR(SUMPRODUCT('6. Patients'!DE$10:DE$107,OFFSET('6. Patients'!$RJ$9,1,MATCH($D16,'6. Patients'!$RK$9:$TH$9,0),ROWS('6. Patients'!ER$10:ER$107))),0)+
IFERROR(SUMPRODUCT('6. Patients'!DE$10:DE$107,OFFSET('6. Patients'!$TI$9,1,MATCH($D16,'6. Patients'!$TJ$9:$UC$9,0),ROWS('6. Patients'!ER$10:ER$107))),0))+
IFERROR(VLOOKUP($D16,$H$116:$L$146,COLUMNS($H$115:$J$115)-1+AL$7,0)*$E16*$F16*'1. General Inputs'!$J$25,0),0),0)</f>
        <v>0</v>
      </c>
      <c r="AM16" s="775">
        <f ca="1">ROUNDUP(IFERROR($F16*$E16*CHOOSE(AM$7,
IFERROR(SUMPRODUCT('6. Patients'!DF$10:DF$107,OFFSET('6. Patients'!$DN$9,1,MATCH($D16,'6. Patients'!$DO$9:$FL$9,0),ROWS('6. Patients'!ES$10:ES$107))),0)+
IFERROR(SUMPRODUCT('6. Patients'!DF$10:DF$107,OFFSET('6. Patients'!$FM$9,1,MATCH($D16,'6. Patients'!$FN$9:$GG$9,0),ROWS('6. Patients'!ES$10:ES$107))),0)+
IFERROR(SUMPRODUCT('6. Patients'!DF$10:DF$107,OFFSET('6. Patients'!$GH$9,1,MATCH($D16,'6. Patients'!$GI$9:$IF$9,0),ROWS('6. Patients'!ES$10:ES$107))),0)+
IFERROR(SUMPRODUCT('6. Patients'!DF$10:DF$107,OFFSET('6. Patients'!$IG$9,1,MATCH($D16,'6. Patients'!$IH$9:$JA$9,0),ROWS('6. Patients'!ES$10:ES$107))),0),
IFERROR(SUMPRODUCT('6. Patients'!DF$10:DF$107,OFFSET('6. Patients'!$JB$9,1,MATCH($D16,'6. Patients'!$JC$9:$KZ$9,0),ROWS('6. Patients'!ES$10:ES$107))),0)+
IFERROR(SUMPRODUCT('6. Patients'!DF$10:DF$107,OFFSET('6. Patients'!$LA$9,1,MATCH($D16,'6. Patients'!$LB$9:$LU$9,0),ROWS('6. Patients'!ES$10:ES$107))),0)+
IFERROR(SUMPRODUCT('6. Patients'!DF$10:DF$107,OFFSET('6. Patients'!$LV$9,1,MATCH($D16,'6. Patients'!$LW$9:$NT$9,0),ROWS('6. Patients'!ES$10:ES$107))),0)+
IFERROR(SUMPRODUCT('6. Patients'!DF$10:DF$107,OFFSET('6. Patients'!$NU$9,1,MATCH($D16,'6. Patients'!$NV$9:$OO$9,0),ROWS('6. Patients'!ES$10:ES$107))),0),
IFERROR(SUMPRODUCT('6. Patients'!DF$10:DF$107,OFFSET('6. Patients'!$OP$9,1,MATCH($D16,'6. Patients'!$OQ$9:$QN$9,0),ROWS('6. Patients'!ES$10:ES$107))),0)+
IFERROR(SUMPRODUCT('6. Patients'!DF$10:DF$107,OFFSET('6. Patients'!$QO$9,1,MATCH($D16,'6. Patients'!$QP$9:$RI$9,0),ROWS('6. Patients'!ES$10:ES$107))),0)+
IFERROR(SUMPRODUCT('6. Patients'!DF$10:DF$107,OFFSET('6. Patients'!$RJ$9,1,MATCH($D16,'6. Patients'!$RK$9:$TH$9,0),ROWS('6. Patients'!ES$10:ES$107))),0)+
IFERROR(SUMPRODUCT('6. Patients'!DF$10:DF$107,OFFSET('6. Patients'!$TI$9,1,MATCH($D16,'6. Patients'!$TJ$9:$UC$9,0),ROWS('6. Patients'!ES$10:ES$107))),0))+
IFERROR(VLOOKUP($D16,$H$116:$L$146,COLUMNS($H$115:$J$115)-1+AM$7,0)*$E16*$F16*'1. General Inputs'!$J$25,0),0),0)</f>
        <v>0</v>
      </c>
      <c r="AN16" s="775">
        <f ca="1">ROUNDUP(IFERROR($F16*$E16*CHOOSE(AN$7,
IFERROR(SUMPRODUCT('6. Patients'!DG$10:DG$107,OFFSET('6. Patients'!$DN$9,1,MATCH($D16,'6. Patients'!$DO$9:$FL$9,0),ROWS('6. Patients'!ET$10:ET$107))),0)+
IFERROR(SUMPRODUCT('6. Patients'!DG$10:DG$107,OFFSET('6. Patients'!$FM$9,1,MATCH($D16,'6. Patients'!$FN$9:$GG$9,0),ROWS('6. Patients'!ET$10:ET$107))),0)+
IFERROR(SUMPRODUCT('6. Patients'!DG$10:DG$107,OFFSET('6. Patients'!$GH$9,1,MATCH($D16,'6. Patients'!$GI$9:$IF$9,0),ROWS('6. Patients'!ET$10:ET$107))),0)+
IFERROR(SUMPRODUCT('6. Patients'!DG$10:DG$107,OFFSET('6. Patients'!$IG$9,1,MATCH($D16,'6. Patients'!$IH$9:$JA$9,0),ROWS('6. Patients'!ET$10:ET$107))),0),
IFERROR(SUMPRODUCT('6. Patients'!DG$10:DG$107,OFFSET('6. Patients'!$JB$9,1,MATCH($D16,'6. Patients'!$JC$9:$KZ$9,0),ROWS('6. Patients'!ET$10:ET$107))),0)+
IFERROR(SUMPRODUCT('6. Patients'!DG$10:DG$107,OFFSET('6. Patients'!$LA$9,1,MATCH($D16,'6. Patients'!$LB$9:$LU$9,0),ROWS('6. Patients'!ET$10:ET$107))),0)+
IFERROR(SUMPRODUCT('6. Patients'!DG$10:DG$107,OFFSET('6. Patients'!$LV$9,1,MATCH($D16,'6. Patients'!$LW$9:$NT$9,0),ROWS('6. Patients'!ET$10:ET$107))),0)+
IFERROR(SUMPRODUCT('6. Patients'!DG$10:DG$107,OFFSET('6. Patients'!$NU$9,1,MATCH($D16,'6. Patients'!$NV$9:$OO$9,0),ROWS('6. Patients'!ET$10:ET$107))),0),
IFERROR(SUMPRODUCT('6. Patients'!DG$10:DG$107,OFFSET('6. Patients'!$OP$9,1,MATCH($D16,'6. Patients'!$OQ$9:$QN$9,0),ROWS('6. Patients'!ET$10:ET$107))),0)+
IFERROR(SUMPRODUCT('6. Patients'!DG$10:DG$107,OFFSET('6. Patients'!$QO$9,1,MATCH($D16,'6. Patients'!$QP$9:$RI$9,0),ROWS('6. Patients'!ET$10:ET$107))),0)+
IFERROR(SUMPRODUCT('6. Patients'!DG$10:DG$107,OFFSET('6. Patients'!$RJ$9,1,MATCH($D16,'6. Patients'!$RK$9:$TH$9,0),ROWS('6. Patients'!ET$10:ET$107))),0)+
IFERROR(SUMPRODUCT('6. Patients'!DG$10:DG$107,OFFSET('6. Patients'!$TI$9,1,MATCH($D16,'6. Patients'!$TJ$9:$UC$9,0),ROWS('6. Patients'!ET$10:ET$107))),0))+
IFERROR(VLOOKUP($D16,$H$116:$L$146,COLUMNS($H$115:$J$115)-1+AN$7,0)*$E16*$F16*'1. General Inputs'!$J$25,0),0),0)</f>
        <v>0</v>
      </c>
      <c r="AO16" s="775">
        <f ca="1">ROUNDUP(IFERROR($F16*$E16*CHOOSE(AO$7,
IFERROR(SUMPRODUCT('6. Patients'!DH$10:DH$107,OFFSET('6. Patients'!$DN$9,1,MATCH($D16,'6. Patients'!$DO$9:$FL$9,0),ROWS('6. Patients'!EU$10:EU$107))),0)+
IFERROR(SUMPRODUCT('6. Patients'!DH$10:DH$107,OFFSET('6. Patients'!$FM$9,1,MATCH($D16,'6. Patients'!$FN$9:$GG$9,0),ROWS('6. Patients'!EU$10:EU$107))),0)+
IFERROR(SUMPRODUCT('6. Patients'!DH$10:DH$107,OFFSET('6. Patients'!$GH$9,1,MATCH($D16,'6. Patients'!$GI$9:$IF$9,0),ROWS('6. Patients'!EU$10:EU$107))),0)+
IFERROR(SUMPRODUCT('6. Patients'!DH$10:DH$107,OFFSET('6. Patients'!$IG$9,1,MATCH($D16,'6. Patients'!$IH$9:$JA$9,0),ROWS('6. Patients'!EU$10:EU$107))),0),
IFERROR(SUMPRODUCT('6. Patients'!DH$10:DH$107,OFFSET('6. Patients'!$JB$9,1,MATCH($D16,'6. Patients'!$JC$9:$KZ$9,0),ROWS('6. Patients'!EU$10:EU$107))),0)+
IFERROR(SUMPRODUCT('6. Patients'!DH$10:DH$107,OFFSET('6. Patients'!$LA$9,1,MATCH($D16,'6. Patients'!$LB$9:$LU$9,0),ROWS('6. Patients'!EU$10:EU$107))),0)+
IFERROR(SUMPRODUCT('6. Patients'!DH$10:DH$107,OFFSET('6. Patients'!$LV$9,1,MATCH($D16,'6. Patients'!$LW$9:$NT$9,0),ROWS('6. Patients'!EU$10:EU$107))),0)+
IFERROR(SUMPRODUCT('6. Patients'!DH$10:DH$107,OFFSET('6. Patients'!$NU$9,1,MATCH($D16,'6. Patients'!$NV$9:$OO$9,0),ROWS('6. Patients'!EU$10:EU$107))),0),
IFERROR(SUMPRODUCT('6. Patients'!DH$10:DH$107,OFFSET('6. Patients'!$OP$9,1,MATCH($D16,'6. Patients'!$OQ$9:$QN$9,0),ROWS('6. Patients'!EU$10:EU$107))),0)+
IFERROR(SUMPRODUCT('6. Patients'!DH$10:DH$107,OFFSET('6. Patients'!$QO$9,1,MATCH($D16,'6. Patients'!$QP$9:$RI$9,0),ROWS('6. Patients'!EU$10:EU$107))),0)+
IFERROR(SUMPRODUCT('6. Patients'!DH$10:DH$107,OFFSET('6. Patients'!$RJ$9,1,MATCH($D16,'6. Patients'!$RK$9:$TH$9,0),ROWS('6. Patients'!EU$10:EU$107))),0)+
IFERROR(SUMPRODUCT('6. Patients'!DH$10:DH$107,OFFSET('6. Patients'!$TI$9,1,MATCH($D16,'6. Patients'!$TJ$9:$UC$9,0),ROWS('6. Patients'!EU$10:EU$107))),0))+
IFERROR(VLOOKUP($D16,$H$116:$L$146,COLUMNS($H$115:$J$115)-1+AO$7,0)*$E16*$F16*'1. General Inputs'!$J$25,0),0),0)</f>
        <v>0</v>
      </c>
      <c r="AP16" s="775">
        <f ca="1">ROUNDUP(IFERROR($F16*$E16*CHOOSE(AP$7,
IFERROR(SUMPRODUCT('6. Patients'!DI$10:DI$107,OFFSET('6. Patients'!$DN$9,1,MATCH($D16,'6. Patients'!$DO$9:$FL$9,0),ROWS('6. Patients'!EV$10:EV$107))),0)+
IFERROR(SUMPRODUCT('6. Patients'!DI$10:DI$107,OFFSET('6. Patients'!$FM$9,1,MATCH($D16,'6. Patients'!$FN$9:$GG$9,0),ROWS('6. Patients'!EV$10:EV$107))),0)+
IFERROR(SUMPRODUCT('6. Patients'!DI$10:DI$107,OFFSET('6. Patients'!$GH$9,1,MATCH($D16,'6. Patients'!$GI$9:$IF$9,0),ROWS('6. Patients'!EV$10:EV$107))),0)+
IFERROR(SUMPRODUCT('6. Patients'!DI$10:DI$107,OFFSET('6. Patients'!$IG$9,1,MATCH($D16,'6. Patients'!$IH$9:$JA$9,0),ROWS('6. Patients'!EV$10:EV$107))),0),
IFERROR(SUMPRODUCT('6. Patients'!DI$10:DI$107,OFFSET('6. Patients'!$JB$9,1,MATCH($D16,'6. Patients'!$JC$9:$KZ$9,0),ROWS('6. Patients'!EV$10:EV$107))),0)+
IFERROR(SUMPRODUCT('6. Patients'!DI$10:DI$107,OFFSET('6. Patients'!$LA$9,1,MATCH($D16,'6. Patients'!$LB$9:$LU$9,0),ROWS('6. Patients'!EV$10:EV$107))),0)+
IFERROR(SUMPRODUCT('6. Patients'!DI$10:DI$107,OFFSET('6. Patients'!$LV$9,1,MATCH($D16,'6. Patients'!$LW$9:$NT$9,0),ROWS('6. Patients'!EV$10:EV$107))),0)+
IFERROR(SUMPRODUCT('6. Patients'!DI$10:DI$107,OFFSET('6. Patients'!$NU$9,1,MATCH($D16,'6. Patients'!$NV$9:$OO$9,0),ROWS('6. Patients'!EV$10:EV$107))),0),
IFERROR(SUMPRODUCT('6. Patients'!DI$10:DI$107,OFFSET('6. Patients'!$OP$9,1,MATCH($D16,'6. Patients'!$OQ$9:$QN$9,0),ROWS('6. Patients'!EV$10:EV$107))),0)+
IFERROR(SUMPRODUCT('6. Patients'!DI$10:DI$107,OFFSET('6. Patients'!$QO$9,1,MATCH($D16,'6. Patients'!$QP$9:$RI$9,0),ROWS('6. Patients'!EV$10:EV$107))),0)+
IFERROR(SUMPRODUCT('6. Patients'!DI$10:DI$107,OFFSET('6. Patients'!$RJ$9,1,MATCH($D16,'6. Patients'!$RK$9:$TH$9,0),ROWS('6. Patients'!EV$10:EV$107))),0)+
IFERROR(SUMPRODUCT('6. Patients'!DI$10:DI$107,OFFSET('6. Patients'!$TI$9,1,MATCH($D16,'6. Patients'!$TJ$9:$UC$9,0),ROWS('6. Patients'!EV$10:EV$107))),0))+
IFERROR(VLOOKUP($D16,$H$116:$L$146,COLUMNS($H$115:$J$115)-1+AP$7,0)*$E16*$F16*'1. General Inputs'!$J$25,0),0),0)</f>
        <v>0</v>
      </c>
      <c r="AQ16" s="775">
        <f ca="1">ROUNDUP(IFERROR($F16*$E16*CHOOSE(AQ$7,
IFERROR(SUMPRODUCT('6. Patients'!DJ$10:DJ$107,OFFSET('6. Patients'!$DN$9,1,MATCH($D16,'6. Patients'!$DO$9:$FL$9,0),ROWS('6. Patients'!EW$10:EW$107))),0)+
IFERROR(SUMPRODUCT('6. Patients'!DJ$10:DJ$107,OFFSET('6. Patients'!$FM$9,1,MATCH($D16,'6. Patients'!$FN$9:$GG$9,0),ROWS('6. Patients'!EW$10:EW$107))),0)+
IFERROR(SUMPRODUCT('6. Patients'!DJ$10:DJ$107,OFFSET('6. Patients'!$GH$9,1,MATCH($D16,'6. Patients'!$GI$9:$IF$9,0),ROWS('6. Patients'!EW$10:EW$107))),0)+
IFERROR(SUMPRODUCT('6. Patients'!DJ$10:DJ$107,OFFSET('6. Patients'!$IG$9,1,MATCH($D16,'6. Patients'!$IH$9:$JA$9,0),ROWS('6. Patients'!EW$10:EW$107))),0),
IFERROR(SUMPRODUCT('6. Patients'!DJ$10:DJ$107,OFFSET('6. Patients'!$JB$9,1,MATCH($D16,'6. Patients'!$JC$9:$KZ$9,0),ROWS('6. Patients'!EW$10:EW$107))),0)+
IFERROR(SUMPRODUCT('6. Patients'!DJ$10:DJ$107,OFFSET('6. Patients'!$LA$9,1,MATCH($D16,'6. Patients'!$LB$9:$LU$9,0),ROWS('6. Patients'!EW$10:EW$107))),0)+
IFERROR(SUMPRODUCT('6. Patients'!DJ$10:DJ$107,OFFSET('6. Patients'!$LV$9,1,MATCH($D16,'6. Patients'!$LW$9:$NT$9,0),ROWS('6. Patients'!EW$10:EW$107))),0)+
IFERROR(SUMPRODUCT('6. Patients'!DJ$10:DJ$107,OFFSET('6. Patients'!$NU$9,1,MATCH($D16,'6. Patients'!$NV$9:$OO$9,0),ROWS('6. Patients'!EW$10:EW$107))),0),
IFERROR(SUMPRODUCT('6. Patients'!DJ$10:DJ$107,OFFSET('6. Patients'!$OP$9,1,MATCH($D16,'6. Patients'!$OQ$9:$QN$9,0),ROWS('6. Patients'!EW$10:EW$107))),0)+
IFERROR(SUMPRODUCT('6. Patients'!DJ$10:DJ$107,OFFSET('6. Patients'!$QO$9,1,MATCH($D16,'6. Patients'!$QP$9:$RI$9,0),ROWS('6. Patients'!EW$10:EW$107))),0)+
IFERROR(SUMPRODUCT('6. Patients'!DJ$10:DJ$107,OFFSET('6. Patients'!$RJ$9,1,MATCH($D16,'6. Patients'!$RK$9:$TH$9,0),ROWS('6. Patients'!EW$10:EW$107))),0)+
IFERROR(SUMPRODUCT('6. Patients'!DJ$10:DJ$107,OFFSET('6. Patients'!$TI$9,1,MATCH($D16,'6. Patients'!$TJ$9:$UC$9,0),ROWS('6. Patients'!EW$10:EW$107))),0))+
IFERROR(VLOOKUP($D16,$H$116:$L$146,COLUMNS($H$115:$J$115)-1+AQ$7,0)*$E16*$F16*'1. General Inputs'!$J$25,0),0),0)</f>
        <v>0</v>
      </c>
      <c r="AR16" s="342"/>
      <c r="AZ16" s="335">
        <f ca="1">IFERROR(SUM(OFFSET('7. Consumption'!H16,0,1,,MIN('1. General Inputs'!$J$29,COLUMNS('7. Consumption'!H$9:$AQ$9)-1))),0)+MAX(0,$AQ16*('1. General Inputs'!$J$29-COLUMNS('7. Consumption'!H$9:$AQ$9)+1))</f>
        <v>0</v>
      </c>
      <c r="BA16" s="335">
        <f ca="1">IFERROR(SUM(OFFSET('7. Consumption'!I16,0,1,,MIN('1. General Inputs'!$J$29,COLUMNS('7. Consumption'!I$9:$AQ$9)-1))),0)+MAX(0,$AQ16*('1. General Inputs'!$J$29-COLUMNS('7. Consumption'!I$9:$AQ$9)+1))</f>
        <v>0</v>
      </c>
      <c r="BB16" s="335">
        <f ca="1">IFERROR(SUM(OFFSET('7. Consumption'!J16,0,1,,MIN('1. General Inputs'!$J$29,COLUMNS('7. Consumption'!J$9:$AQ$9)-1))),0)+MAX(0,$AQ16*('1. General Inputs'!$J$29-COLUMNS('7. Consumption'!J$9:$AQ$9)+1))</f>
        <v>0</v>
      </c>
      <c r="BC16" s="335">
        <f ca="1">IFERROR(SUM(OFFSET('7. Consumption'!K16,0,1,,MIN('1. General Inputs'!$J$29,COLUMNS('7. Consumption'!K$9:$AQ$9)-1))),0)+MAX(0,$AQ16*('1. General Inputs'!$J$29-COLUMNS('7. Consumption'!K$9:$AQ$9)+1))</f>
        <v>0</v>
      </c>
      <c r="BD16" s="335">
        <f ca="1">IFERROR(SUM(OFFSET('7. Consumption'!L16,0,1,,MIN('1. General Inputs'!$J$29,COLUMNS('7. Consumption'!L$9:$AQ$9)-1))),0)+MAX(0,$AQ16*('1. General Inputs'!$J$29-COLUMNS('7. Consumption'!L$9:$AQ$9)+1))</f>
        <v>0</v>
      </c>
      <c r="BE16" s="335">
        <f ca="1">IFERROR(SUM(OFFSET('7. Consumption'!M16,0,1,,MIN('1. General Inputs'!$J$29,COLUMNS('7. Consumption'!M$9:$AQ$9)-1))),0)+MAX(0,$AQ16*('1. General Inputs'!$J$29-COLUMNS('7. Consumption'!M$9:$AQ$9)+1))</f>
        <v>0</v>
      </c>
      <c r="BF16" s="335">
        <f ca="1">IFERROR(SUM(OFFSET('7. Consumption'!N16,0,1,,MIN('1. General Inputs'!$J$29,COLUMNS('7. Consumption'!N$9:$AQ$9)-1))),0)+MAX(0,$AQ16*('1. General Inputs'!$J$29-COLUMNS('7. Consumption'!N$9:$AQ$9)+1))</f>
        <v>0</v>
      </c>
      <c r="BG16" s="335">
        <f ca="1">IFERROR(SUM(OFFSET('7. Consumption'!O16,0,1,,MIN('1. General Inputs'!$J$29,COLUMNS('7. Consumption'!O$9:$AQ$9)-1))),0)+MAX(0,$AQ16*('1. General Inputs'!$J$29-COLUMNS('7. Consumption'!O$9:$AQ$9)+1))</f>
        <v>0</v>
      </c>
      <c r="BH16" s="335">
        <f ca="1">IFERROR(SUM(OFFSET('7. Consumption'!P16,0,1,,MIN('1. General Inputs'!$J$29,COLUMNS('7. Consumption'!P$9:$AQ$9)-1))),0)+MAX(0,$AQ16*('1. General Inputs'!$J$29-COLUMNS('7. Consumption'!P$9:$AQ$9)+1))</f>
        <v>0</v>
      </c>
      <c r="BI16" s="335">
        <f ca="1">IFERROR(SUM(OFFSET('7. Consumption'!Q16,0,1,,MIN('1. General Inputs'!$J$29,COLUMNS('7. Consumption'!Q$9:$AQ$9)-1))),0)+MAX(0,$AQ16*('1. General Inputs'!$J$29-COLUMNS('7. Consumption'!Q$9:$AQ$9)+1))</f>
        <v>0</v>
      </c>
      <c r="BJ16" s="335">
        <f ca="1">IFERROR(SUM(OFFSET('7. Consumption'!R16,0,1,,MIN('1. General Inputs'!$J$29,COLUMNS('7. Consumption'!R$9:$AQ$9)-1))),0)+MAX(0,$AQ16*('1. General Inputs'!$J$29-COLUMNS('7. Consumption'!R$9:$AQ$9)+1))</f>
        <v>0</v>
      </c>
      <c r="BK16" s="335">
        <f ca="1">IFERROR(SUM(OFFSET('7. Consumption'!S16,0,1,,MIN('1. General Inputs'!$J$29,COLUMNS('7. Consumption'!S$9:$AQ$9)-1))),0)+MAX(0,$AQ16*('1. General Inputs'!$J$29-COLUMNS('7. Consumption'!S$9:$AQ$9)+1))</f>
        <v>0</v>
      </c>
      <c r="BL16" s="335">
        <f ca="1">IFERROR(SUM(OFFSET('7. Consumption'!T16,0,1,,MIN('1. General Inputs'!$J$29,COLUMNS('7. Consumption'!T$9:$AQ$9)-1))),0)+MAX(0,$AQ16*('1. General Inputs'!$J$29-COLUMNS('7. Consumption'!T$9:$AQ$9)+1))</f>
        <v>0</v>
      </c>
      <c r="BM16" s="335">
        <f ca="1">IFERROR(SUM(OFFSET('7. Consumption'!U16,0,1,,MIN('1. General Inputs'!$J$29,COLUMNS('7. Consumption'!U$9:$AQ$9)-1))),0)+MAX(0,$AQ16*('1. General Inputs'!$J$29-COLUMNS('7. Consumption'!U$9:$AQ$9)+1))</f>
        <v>0</v>
      </c>
      <c r="BN16" s="335">
        <f ca="1">IFERROR(SUM(OFFSET('7. Consumption'!V16,0,1,,MIN('1. General Inputs'!$J$29,COLUMNS('7. Consumption'!V$9:$AQ$9)-1))),0)+MAX(0,$AQ16*('1. General Inputs'!$J$29-COLUMNS('7. Consumption'!V$9:$AQ$9)+1))</f>
        <v>0</v>
      </c>
      <c r="BO16" s="335">
        <f ca="1">IFERROR(SUM(OFFSET('7. Consumption'!W16,0,1,,MIN('1. General Inputs'!$J$29,COLUMNS('7. Consumption'!W$9:$AQ$9)-1))),0)+MAX(0,$AQ16*('1. General Inputs'!$J$29-COLUMNS('7. Consumption'!W$9:$AQ$9)+1))</f>
        <v>0</v>
      </c>
      <c r="BP16" s="335">
        <f ca="1">IFERROR(SUM(OFFSET('7. Consumption'!X16,0,1,,MIN('1. General Inputs'!$J$29,COLUMNS('7. Consumption'!X$9:$AQ$9)-1))),0)+MAX(0,$AQ16*('1. General Inputs'!$J$29-COLUMNS('7. Consumption'!X$9:$AQ$9)+1))</f>
        <v>0</v>
      </c>
      <c r="BQ16" s="335">
        <f ca="1">IFERROR(SUM(OFFSET('7. Consumption'!Y16,0,1,,MIN('1. General Inputs'!$J$29,COLUMNS('7. Consumption'!Y$9:$AQ$9)-1))),0)+MAX(0,$AQ16*('1. General Inputs'!$J$29-COLUMNS('7. Consumption'!Y$9:$AQ$9)+1))</f>
        <v>0</v>
      </c>
      <c r="BR16" s="335">
        <f ca="1">IFERROR(SUM(OFFSET('7. Consumption'!Z16,0,1,,MIN('1. General Inputs'!$J$29,COLUMNS('7. Consumption'!Z$9:$AQ$9)-1))),0)+MAX(0,$AQ16*('1. General Inputs'!$J$29-COLUMNS('7. Consumption'!Z$9:$AQ$9)+1))</f>
        <v>0</v>
      </c>
      <c r="BS16" s="335">
        <f ca="1">IFERROR(SUM(OFFSET('7. Consumption'!AA16,0,1,,MIN('1. General Inputs'!$J$29,COLUMNS('7. Consumption'!AA$9:$AQ$9)-1))),0)+MAX(0,$AQ16*('1. General Inputs'!$J$29-COLUMNS('7. Consumption'!AA$9:$AQ$9)+1))</f>
        <v>0</v>
      </c>
      <c r="BT16" s="335">
        <f ca="1">IFERROR(SUM(OFFSET('7. Consumption'!AB16,0,1,,MIN('1. General Inputs'!$J$29,COLUMNS('7. Consumption'!AB$9:$AQ$9)-1))),0)+MAX(0,$AQ16*('1. General Inputs'!$J$29-COLUMNS('7. Consumption'!AB$9:$AQ$9)+1))</f>
        <v>0</v>
      </c>
      <c r="BU16" s="335">
        <f ca="1">IFERROR(SUM(OFFSET('7. Consumption'!AC16,0,1,,MIN('1. General Inputs'!$J$29,COLUMNS('7. Consumption'!AC$9:$AQ$9)-1))),0)+MAX(0,$AQ16*('1. General Inputs'!$J$29-COLUMNS('7. Consumption'!AC$9:$AQ$9)+1))</f>
        <v>0</v>
      </c>
      <c r="BV16" s="335">
        <f ca="1">IFERROR(SUM(OFFSET('7. Consumption'!AD16,0,1,,MIN('1. General Inputs'!$J$29,COLUMNS('7. Consumption'!AD$9:$AQ$9)-1))),0)+MAX(0,$AQ16*('1. General Inputs'!$J$29-COLUMNS('7. Consumption'!AD$9:$AQ$9)+1))</f>
        <v>0</v>
      </c>
      <c r="BW16" s="335">
        <f ca="1">IFERROR(SUM(OFFSET('7. Consumption'!AE16,0,1,,MIN('1. General Inputs'!$J$29,COLUMNS('7. Consumption'!AE$9:$AQ$9)-1))),0)+MAX(0,$AQ16*('1. General Inputs'!$J$29-COLUMNS('7. Consumption'!AE$9:$AQ$9)+1))</f>
        <v>0</v>
      </c>
      <c r="BX16" s="335">
        <f ca="1">IFERROR(SUM(OFFSET('7. Consumption'!AF16,0,1,,MIN('1. General Inputs'!$J$29,COLUMNS('7. Consumption'!AF$9:$AQ$9)-1))),0)+MAX(0,$AQ16*('1. General Inputs'!$J$29-COLUMNS('7. Consumption'!AF$9:$AQ$9)+1))</f>
        <v>0</v>
      </c>
      <c r="BY16" s="335">
        <f ca="1">IFERROR(SUM(OFFSET('7. Consumption'!AG16,0,1,,MIN('1. General Inputs'!$J$29,COLUMNS('7. Consumption'!AG$9:$AQ$9)-1))),0)+MAX(0,$AQ16*('1. General Inputs'!$J$29-COLUMNS('7. Consumption'!AG$9:$AQ$9)+1))</f>
        <v>0</v>
      </c>
      <c r="BZ16" s="335">
        <f ca="1">IFERROR(SUM(OFFSET('7. Consumption'!AH16,0,1,,MIN('1. General Inputs'!$J$29,COLUMNS('7. Consumption'!AH$9:$AQ$9)-1))),0)+MAX(0,$AQ16*('1. General Inputs'!$J$29-COLUMNS('7. Consumption'!AH$9:$AQ$9)+1))</f>
        <v>0</v>
      </c>
      <c r="CA16" s="335">
        <f ca="1">IFERROR(SUM(OFFSET('7. Consumption'!AI16,0,1,,MIN('1. General Inputs'!$J$29,COLUMNS('7. Consumption'!AI$9:$AQ$9)-1))),0)+MAX(0,$AQ16*('1. General Inputs'!$J$29-COLUMNS('7. Consumption'!AI$9:$AQ$9)+1))</f>
        <v>0</v>
      </c>
      <c r="CB16" s="335">
        <f ca="1">IFERROR(SUM(OFFSET('7. Consumption'!AJ16,0,1,,MIN('1. General Inputs'!$J$29,COLUMNS('7. Consumption'!AJ$9:$AQ$9)-1))),0)+MAX(0,$AQ16*('1. General Inputs'!$J$29-COLUMNS('7. Consumption'!AJ$9:$AQ$9)+1))</f>
        <v>0</v>
      </c>
      <c r="CC16" s="335">
        <f ca="1">IFERROR(SUM(OFFSET('7. Consumption'!AK16,0,1,,MIN('1. General Inputs'!$J$29,COLUMNS('7. Consumption'!AK$9:$AQ$9)-1))),0)+MAX(0,$AQ16*('1. General Inputs'!$J$29-COLUMNS('7. Consumption'!AK$9:$AQ$9)+1))</f>
        <v>0</v>
      </c>
      <c r="CD16" s="335">
        <f ca="1">IFERROR(SUM(OFFSET('7. Consumption'!AL16,0,1,,MIN('1. General Inputs'!$J$29,COLUMNS('7. Consumption'!AL$9:$AQ$9)-1))),0)+MAX(0,$AQ16*('1. General Inputs'!$J$29-COLUMNS('7. Consumption'!AL$9:$AQ$9)+1))</f>
        <v>0</v>
      </c>
      <c r="CE16" s="335">
        <f ca="1">IFERROR(SUM(OFFSET('7. Consumption'!AM16,0,1,,MIN('1. General Inputs'!$J$29,COLUMNS('7. Consumption'!AM$9:$AQ$9)-1))),0)+MAX(0,$AQ16*('1. General Inputs'!$J$29-COLUMNS('7. Consumption'!AM$9:$AQ$9)+1))</f>
        <v>0</v>
      </c>
      <c r="CF16" s="335">
        <f ca="1">IFERROR(SUM(OFFSET('7. Consumption'!AN16,0,1,,MIN('1. General Inputs'!$J$29,COLUMNS('7. Consumption'!AN$9:$AQ$9)-1))),0)+MAX(0,$AQ16*('1. General Inputs'!$J$29-COLUMNS('7. Consumption'!AN$9:$AQ$9)+1))</f>
        <v>0</v>
      </c>
      <c r="CG16" s="335">
        <f ca="1">IFERROR(SUM(OFFSET('7. Consumption'!AO16,0,1,,MIN('1. General Inputs'!$J$29,COLUMNS('7. Consumption'!AO$9:$AQ$9)-1))),0)+MAX(0,$AQ16*('1. General Inputs'!$J$29-COLUMNS('7. Consumption'!AO$9:$AQ$9)+1))</f>
        <v>0</v>
      </c>
      <c r="CH16" s="335">
        <f ca="1">IFERROR(SUM(OFFSET('7. Consumption'!AP16,0,1,,MIN('1. General Inputs'!$J$29,COLUMNS('7. Consumption'!AP$9:$AQ$9)-1))),0)+MAX(0,$AQ16*('1. General Inputs'!$J$29-COLUMNS('7. Consumption'!AP$9:$AQ$9)+1))</f>
        <v>0</v>
      </c>
      <c r="CI16" s="335">
        <f ca="1">IFERROR(SUM(OFFSET('7. Consumption'!AQ16,0,1,,MIN('1. General Inputs'!$J$29,COLUMNS('7. Consumption'!AQ$9:$AQ$9)-1))),0)+MAX(0,$AQ16*('1. General Inputs'!$J$29-COLUMNS('7. Consumption'!AQ$9:$AQ$9)+1))</f>
        <v>0</v>
      </c>
    </row>
    <row r="17" spans="2:87" ht="15" x14ac:dyDescent="0.25">
      <c r="B17" s="772"/>
      <c r="C17" s="772" t="str">
        <f>IFERROR(VLOOKUP(ROWS($C$9:$C17),'5. Form Breakdown'!$AI$11:$AJ$138,COLUMNS('5. Form Breakdown'!$AI$11:$AJ$11),0),"")</f>
        <v>ABC+3TC 60/30 - tab - dispersible</v>
      </c>
      <c r="D17" s="772" t="str">
        <f>IFERROR(VLOOKUP($C17,'5a. Dosing'!$E$11:$F$138,2,0),"")</f>
        <v>ABC+3TC</v>
      </c>
      <c r="E17" s="773" t="str">
        <f>IFERROR(INDEX('5. Form Breakdown'!$AL$11:$BL$138,MATCH('7. Consumption'!$C17,'5. Form Breakdown'!$AK$11:$AK$138,0),MATCH('5. Form Breakdown'!$AX$10,'5. Form Breakdown'!$AL$10:$BL$10,0)),"")</f>
        <v/>
      </c>
      <c r="F17" s="774">
        <f>IFERROR(INDEX('5. Form Breakdown'!$AL$11:$BL$138,MATCH('7. Consumption'!$C17,'5. Form Breakdown'!$AK$11:$AK$138,0),MATCH('5. Form Breakdown'!$BL$10,'5. Form Breakdown'!$AL$10:$BL$10,0)),"")</f>
        <v>0</v>
      </c>
      <c r="H17" s="775">
        <f ca="1">ROUNDUP(IFERROR($F17*$E17*CHOOSE(H$7,
IFERROR(SUMPRODUCT('6. Patients'!CA$10:CA$107,OFFSET('6. Patients'!$DN$9,1,MATCH($D17,'6. Patients'!$DO$9:$FL$9,0),ROWS('6. Patients'!DN$10:DN$107))),0)+
IFERROR(SUMPRODUCT('6. Patients'!CA$10:CA$107,OFFSET('6. Patients'!$FM$9,1,MATCH($D17,'6. Patients'!$FN$9:$GG$9,0),ROWS('6. Patients'!DN$10:DN$107))),0)+
IFERROR(SUMPRODUCT('6. Patients'!CA$10:CA$107,OFFSET('6. Patients'!$GH$9,1,MATCH($D17,'6. Patients'!$GI$9:$IF$9,0),ROWS('6. Patients'!DN$10:DN$107))),0)+
IFERROR(SUMPRODUCT('6. Patients'!CA$10:CA$107,OFFSET('6. Patients'!$IG$9,1,MATCH($D17,'6. Patients'!$IH$9:$JA$9,0),ROWS('6. Patients'!DN$10:DN$107))),0),
IFERROR(SUMPRODUCT('6. Patients'!CA$10:CA$107,OFFSET('6. Patients'!$JB$9,1,MATCH($D17,'6. Patients'!$JC$9:$KZ$9,0),ROWS('6. Patients'!DN$10:DN$107))),0)+
IFERROR(SUMPRODUCT('6. Patients'!CA$10:CA$107,OFFSET('6. Patients'!$LA$9,1,MATCH($D17,'6. Patients'!$LB$9:$LU$9,0),ROWS('6. Patients'!DN$10:DN$107))),0)+
IFERROR(SUMPRODUCT('6. Patients'!CA$10:CA$107,OFFSET('6. Patients'!$LV$9,1,MATCH($D17,'6. Patients'!$LW$9:$NT$9,0),ROWS('6. Patients'!DN$10:DN$107))),0)+
IFERROR(SUMPRODUCT('6. Patients'!CA$10:CA$107,OFFSET('6. Patients'!$NU$9,1,MATCH($D17,'6. Patients'!$NV$9:$OO$9,0),ROWS('6. Patients'!DN$10:DN$107))),0),
IFERROR(SUMPRODUCT('6. Patients'!CA$10:CA$107,OFFSET('6. Patients'!$OP$9,1,MATCH($D17,'6. Patients'!$OQ$9:$QN$9,0),ROWS('6. Patients'!DN$10:DN$107))),0)+
IFERROR(SUMPRODUCT('6. Patients'!CA$10:CA$107,OFFSET('6. Patients'!$QO$9,1,MATCH($D17,'6. Patients'!$QP$9:$RI$9,0),ROWS('6. Patients'!DN$10:DN$107))),0)+
IFERROR(SUMPRODUCT('6. Patients'!CA$10:CA$107,OFFSET('6. Patients'!$RJ$9,1,MATCH($D17,'6. Patients'!$RK$9:$TH$9,0),ROWS('6. Patients'!DN$10:DN$107))),0)+
IFERROR(SUMPRODUCT('6. Patients'!CA$10:CA$107,OFFSET('6. Patients'!$TI$9,1,MATCH($D17,'6. Patients'!$TJ$9:$UC$9,0),ROWS('6. Patients'!DN$10:DN$107))),0))+
IFERROR(VLOOKUP($D17,$H$116:$L$146,COLUMNS($H$115:$J$115)-1+H$7,0)*$E17*$F17*'1. General Inputs'!$J$25,0),0),0)</f>
        <v>0</v>
      </c>
      <c r="I17" s="775">
        <f ca="1">ROUNDUP(IFERROR($F17*$E17*CHOOSE(I$7,
IFERROR(SUMPRODUCT('6. Patients'!CB$10:CB$107,OFFSET('6. Patients'!$DN$9,1,MATCH($D17,'6. Patients'!$DO$9:$FL$9,0),ROWS('6. Patients'!DO$10:DO$107))),0)+
IFERROR(SUMPRODUCT('6. Patients'!CB$10:CB$107,OFFSET('6. Patients'!$FM$9,1,MATCH($D17,'6. Patients'!$FN$9:$GG$9,0),ROWS('6. Patients'!DO$10:DO$107))),0)+
IFERROR(SUMPRODUCT('6. Patients'!CB$10:CB$107,OFFSET('6. Patients'!$GH$9,1,MATCH($D17,'6. Patients'!$GI$9:$IF$9,0),ROWS('6. Patients'!DO$10:DO$107))),0)+
IFERROR(SUMPRODUCT('6. Patients'!CB$10:CB$107,OFFSET('6. Patients'!$IG$9,1,MATCH($D17,'6. Patients'!$IH$9:$JA$9,0),ROWS('6. Patients'!DO$10:DO$107))),0),
IFERROR(SUMPRODUCT('6. Patients'!CB$10:CB$107,OFFSET('6. Patients'!$JB$9,1,MATCH($D17,'6. Patients'!$JC$9:$KZ$9,0),ROWS('6. Patients'!DO$10:DO$107))),0)+
IFERROR(SUMPRODUCT('6. Patients'!CB$10:CB$107,OFFSET('6. Patients'!$LA$9,1,MATCH($D17,'6. Patients'!$LB$9:$LU$9,0),ROWS('6. Patients'!DO$10:DO$107))),0)+
IFERROR(SUMPRODUCT('6. Patients'!CB$10:CB$107,OFFSET('6. Patients'!$LV$9,1,MATCH($D17,'6. Patients'!$LW$9:$NT$9,0),ROWS('6. Patients'!DO$10:DO$107))),0)+
IFERROR(SUMPRODUCT('6. Patients'!CB$10:CB$107,OFFSET('6. Patients'!$NU$9,1,MATCH($D17,'6. Patients'!$NV$9:$OO$9,0),ROWS('6. Patients'!DO$10:DO$107))),0),
IFERROR(SUMPRODUCT('6. Patients'!CB$10:CB$107,OFFSET('6. Patients'!$OP$9,1,MATCH($D17,'6. Patients'!$OQ$9:$QN$9,0),ROWS('6. Patients'!DO$10:DO$107))),0)+
IFERROR(SUMPRODUCT('6. Patients'!CB$10:CB$107,OFFSET('6. Patients'!$QO$9,1,MATCH($D17,'6. Patients'!$QP$9:$RI$9,0),ROWS('6. Patients'!DO$10:DO$107))),0)+
IFERROR(SUMPRODUCT('6. Patients'!CB$10:CB$107,OFFSET('6. Patients'!$RJ$9,1,MATCH($D17,'6. Patients'!$RK$9:$TH$9,0),ROWS('6. Patients'!DO$10:DO$107))),0)+
IFERROR(SUMPRODUCT('6. Patients'!CB$10:CB$107,OFFSET('6. Patients'!$TI$9,1,MATCH($D17,'6. Patients'!$TJ$9:$UC$9,0),ROWS('6. Patients'!DO$10:DO$107))),0))+
IFERROR(VLOOKUP($D17,$H$116:$L$146,COLUMNS($H$115:$J$115)-1+I$7,0)*$E17*$F17*'1. General Inputs'!$J$25,0),0),0)</f>
        <v>0</v>
      </c>
      <c r="J17" s="775">
        <f ca="1">ROUNDUP(IFERROR($F17*$E17*CHOOSE(J$7,
IFERROR(SUMPRODUCT('6. Patients'!CC$10:CC$107,OFFSET('6. Patients'!$DN$9,1,MATCH($D17,'6. Patients'!$DO$9:$FL$9,0),ROWS('6. Patients'!DP$10:DP$107))),0)+
IFERROR(SUMPRODUCT('6. Patients'!CC$10:CC$107,OFFSET('6. Patients'!$FM$9,1,MATCH($D17,'6. Patients'!$FN$9:$GG$9,0),ROWS('6. Patients'!DP$10:DP$107))),0)+
IFERROR(SUMPRODUCT('6. Patients'!CC$10:CC$107,OFFSET('6. Patients'!$GH$9,1,MATCH($D17,'6. Patients'!$GI$9:$IF$9,0),ROWS('6. Patients'!DP$10:DP$107))),0)+
IFERROR(SUMPRODUCT('6. Patients'!CC$10:CC$107,OFFSET('6. Patients'!$IG$9,1,MATCH($D17,'6. Patients'!$IH$9:$JA$9,0),ROWS('6. Patients'!DP$10:DP$107))),0),
IFERROR(SUMPRODUCT('6. Patients'!CC$10:CC$107,OFFSET('6. Patients'!$JB$9,1,MATCH($D17,'6. Patients'!$JC$9:$KZ$9,0),ROWS('6. Patients'!DP$10:DP$107))),0)+
IFERROR(SUMPRODUCT('6. Patients'!CC$10:CC$107,OFFSET('6. Patients'!$LA$9,1,MATCH($D17,'6. Patients'!$LB$9:$LU$9,0),ROWS('6. Patients'!DP$10:DP$107))),0)+
IFERROR(SUMPRODUCT('6. Patients'!CC$10:CC$107,OFFSET('6. Patients'!$LV$9,1,MATCH($D17,'6. Patients'!$LW$9:$NT$9,0),ROWS('6. Patients'!DP$10:DP$107))),0)+
IFERROR(SUMPRODUCT('6. Patients'!CC$10:CC$107,OFFSET('6. Patients'!$NU$9,1,MATCH($D17,'6. Patients'!$NV$9:$OO$9,0),ROWS('6. Patients'!DP$10:DP$107))),0),
IFERROR(SUMPRODUCT('6. Patients'!CC$10:CC$107,OFFSET('6. Patients'!$OP$9,1,MATCH($D17,'6. Patients'!$OQ$9:$QN$9,0),ROWS('6. Patients'!DP$10:DP$107))),0)+
IFERROR(SUMPRODUCT('6. Patients'!CC$10:CC$107,OFFSET('6. Patients'!$QO$9,1,MATCH($D17,'6. Patients'!$QP$9:$RI$9,0),ROWS('6. Patients'!DP$10:DP$107))),0)+
IFERROR(SUMPRODUCT('6. Patients'!CC$10:CC$107,OFFSET('6. Patients'!$RJ$9,1,MATCH($D17,'6. Patients'!$RK$9:$TH$9,0),ROWS('6. Patients'!DP$10:DP$107))),0)+
IFERROR(SUMPRODUCT('6. Patients'!CC$10:CC$107,OFFSET('6. Patients'!$TI$9,1,MATCH($D17,'6. Patients'!$TJ$9:$UC$9,0),ROWS('6. Patients'!DP$10:DP$107))),0))+
IFERROR(VLOOKUP($D17,$H$116:$L$146,COLUMNS($H$115:$J$115)-1+J$7,0)*$E17*$F17*'1. General Inputs'!$J$25,0),0),0)</f>
        <v>0</v>
      </c>
      <c r="K17" s="775">
        <f ca="1">ROUNDUP(IFERROR($F17*$E17*CHOOSE(K$7,
IFERROR(SUMPRODUCT('6. Patients'!CD$10:CD$107,OFFSET('6. Patients'!$DN$9,1,MATCH($D17,'6. Patients'!$DO$9:$FL$9,0),ROWS('6. Patients'!DQ$10:DQ$107))),0)+
IFERROR(SUMPRODUCT('6. Patients'!CD$10:CD$107,OFFSET('6. Patients'!$FM$9,1,MATCH($D17,'6. Patients'!$FN$9:$GG$9,0),ROWS('6. Patients'!DQ$10:DQ$107))),0)+
IFERROR(SUMPRODUCT('6. Patients'!CD$10:CD$107,OFFSET('6. Patients'!$GH$9,1,MATCH($D17,'6. Patients'!$GI$9:$IF$9,0),ROWS('6. Patients'!DQ$10:DQ$107))),0)+
IFERROR(SUMPRODUCT('6. Patients'!CD$10:CD$107,OFFSET('6. Patients'!$IG$9,1,MATCH($D17,'6. Patients'!$IH$9:$JA$9,0),ROWS('6. Patients'!DQ$10:DQ$107))),0),
IFERROR(SUMPRODUCT('6. Patients'!CD$10:CD$107,OFFSET('6. Patients'!$JB$9,1,MATCH($D17,'6. Patients'!$JC$9:$KZ$9,0),ROWS('6. Patients'!DQ$10:DQ$107))),0)+
IFERROR(SUMPRODUCT('6. Patients'!CD$10:CD$107,OFFSET('6. Patients'!$LA$9,1,MATCH($D17,'6. Patients'!$LB$9:$LU$9,0),ROWS('6. Patients'!DQ$10:DQ$107))),0)+
IFERROR(SUMPRODUCT('6. Patients'!CD$10:CD$107,OFFSET('6. Patients'!$LV$9,1,MATCH($D17,'6. Patients'!$LW$9:$NT$9,0),ROWS('6. Patients'!DQ$10:DQ$107))),0)+
IFERROR(SUMPRODUCT('6. Patients'!CD$10:CD$107,OFFSET('6. Patients'!$NU$9,1,MATCH($D17,'6. Patients'!$NV$9:$OO$9,0),ROWS('6. Patients'!DQ$10:DQ$107))),0),
IFERROR(SUMPRODUCT('6. Patients'!CD$10:CD$107,OFFSET('6. Patients'!$OP$9,1,MATCH($D17,'6. Patients'!$OQ$9:$QN$9,0),ROWS('6. Patients'!DQ$10:DQ$107))),0)+
IFERROR(SUMPRODUCT('6. Patients'!CD$10:CD$107,OFFSET('6. Patients'!$QO$9,1,MATCH($D17,'6. Patients'!$QP$9:$RI$9,0),ROWS('6. Patients'!DQ$10:DQ$107))),0)+
IFERROR(SUMPRODUCT('6. Patients'!CD$10:CD$107,OFFSET('6. Patients'!$RJ$9,1,MATCH($D17,'6. Patients'!$RK$9:$TH$9,0),ROWS('6. Patients'!DQ$10:DQ$107))),0)+
IFERROR(SUMPRODUCT('6. Patients'!CD$10:CD$107,OFFSET('6. Patients'!$TI$9,1,MATCH($D17,'6. Patients'!$TJ$9:$UC$9,0),ROWS('6. Patients'!DQ$10:DQ$107))),0))+
IFERROR(VLOOKUP($D17,$H$116:$L$146,COLUMNS($H$115:$J$115)-1+K$7,0)*$E17*$F17*'1. General Inputs'!$J$25,0),0),0)</f>
        <v>0</v>
      </c>
      <c r="L17" s="775">
        <f ca="1">ROUNDUP(IFERROR($F17*$E17*CHOOSE(L$7,
IFERROR(SUMPRODUCT('6. Patients'!CE$10:CE$107,OFFSET('6. Patients'!$DN$9,1,MATCH($D17,'6. Patients'!$DO$9:$FL$9,0),ROWS('6. Patients'!DR$10:DR$107))),0)+
IFERROR(SUMPRODUCT('6. Patients'!CE$10:CE$107,OFFSET('6. Patients'!$FM$9,1,MATCH($D17,'6. Patients'!$FN$9:$GG$9,0),ROWS('6. Patients'!DR$10:DR$107))),0)+
IFERROR(SUMPRODUCT('6. Patients'!CE$10:CE$107,OFFSET('6. Patients'!$GH$9,1,MATCH($D17,'6. Patients'!$GI$9:$IF$9,0),ROWS('6. Patients'!DR$10:DR$107))),0)+
IFERROR(SUMPRODUCT('6. Patients'!CE$10:CE$107,OFFSET('6. Patients'!$IG$9,1,MATCH($D17,'6. Patients'!$IH$9:$JA$9,0),ROWS('6. Patients'!DR$10:DR$107))),0),
IFERROR(SUMPRODUCT('6. Patients'!CE$10:CE$107,OFFSET('6. Patients'!$JB$9,1,MATCH($D17,'6. Patients'!$JC$9:$KZ$9,0),ROWS('6. Patients'!DR$10:DR$107))),0)+
IFERROR(SUMPRODUCT('6. Patients'!CE$10:CE$107,OFFSET('6. Patients'!$LA$9,1,MATCH($D17,'6. Patients'!$LB$9:$LU$9,0),ROWS('6. Patients'!DR$10:DR$107))),0)+
IFERROR(SUMPRODUCT('6. Patients'!CE$10:CE$107,OFFSET('6. Patients'!$LV$9,1,MATCH($D17,'6. Patients'!$LW$9:$NT$9,0),ROWS('6. Patients'!DR$10:DR$107))),0)+
IFERROR(SUMPRODUCT('6. Patients'!CE$10:CE$107,OFFSET('6. Patients'!$NU$9,1,MATCH($D17,'6. Patients'!$NV$9:$OO$9,0),ROWS('6. Patients'!DR$10:DR$107))),0),
IFERROR(SUMPRODUCT('6. Patients'!CE$10:CE$107,OFFSET('6. Patients'!$OP$9,1,MATCH($D17,'6. Patients'!$OQ$9:$QN$9,0),ROWS('6. Patients'!DR$10:DR$107))),0)+
IFERROR(SUMPRODUCT('6. Patients'!CE$10:CE$107,OFFSET('6. Patients'!$QO$9,1,MATCH($D17,'6. Patients'!$QP$9:$RI$9,0),ROWS('6. Patients'!DR$10:DR$107))),0)+
IFERROR(SUMPRODUCT('6. Patients'!CE$10:CE$107,OFFSET('6. Patients'!$RJ$9,1,MATCH($D17,'6. Patients'!$RK$9:$TH$9,0),ROWS('6. Patients'!DR$10:DR$107))),0)+
IFERROR(SUMPRODUCT('6. Patients'!CE$10:CE$107,OFFSET('6. Patients'!$TI$9,1,MATCH($D17,'6. Patients'!$TJ$9:$UC$9,0),ROWS('6. Patients'!DR$10:DR$107))),0))+
IFERROR(VLOOKUP($D17,$H$116:$L$146,COLUMNS($H$115:$J$115)-1+L$7,0)*$E17*$F17*'1. General Inputs'!$J$25,0),0),0)</f>
        <v>0</v>
      </c>
      <c r="M17" s="775">
        <f ca="1">ROUNDUP(IFERROR($F17*$E17*CHOOSE(M$7,
IFERROR(SUMPRODUCT('6. Patients'!CF$10:CF$107,OFFSET('6. Patients'!$DN$9,1,MATCH($D17,'6. Patients'!$DO$9:$FL$9,0),ROWS('6. Patients'!DS$10:DS$107))),0)+
IFERROR(SUMPRODUCT('6. Patients'!CF$10:CF$107,OFFSET('6. Patients'!$FM$9,1,MATCH($D17,'6. Patients'!$FN$9:$GG$9,0),ROWS('6. Patients'!DS$10:DS$107))),0)+
IFERROR(SUMPRODUCT('6. Patients'!CF$10:CF$107,OFFSET('6. Patients'!$GH$9,1,MATCH($D17,'6. Patients'!$GI$9:$IF$9,0),ROWS('6. Patients'!DS$10:DS$107))),0)+
IFERROR(SUMPRODUCT('6. Patients'!CF$10:CF$107,OFFSET('6. Patients'!$IG$9,1,MATCH($D17,'6. Patients'!$IH$9:$JA$9,0),ROWS('6. Patients'!DS$10:DS$107))),0),
IFERROR(SUMPRODUCT('6. Patients'!CF$10:CF$107,OFFSET('6. Patients'!$JB$9,1,MATCH($D17,'6. Patients'!$JC$9:$KZ$9,0),ROWS('6. Patients'!DS$10:DS$107))),0)+
IFERROR(SUMPRODUCT('6. Patients'!CF$10:CF$107,OFFSET('6. Patients'!$LA$9,1,MATCH($D17,'6. Patients'!$LB$9:$LU$9,0),ROWS('6. Patients'!DS$10:DS$107))),0)+
IFERROR(SUMPRODUCT('6. Patients'!CF$10:CF$107,OFFSET('6. Patients'!$LV$9,1,MATCH($D17,'6. Patients'!$LW$9:$NT$9,0),ROWS('6. Patients'!DS$10:DS$107))),0)+
IFERROR(SUMPRODUCT('6. Patients'!CF$10:CF$107,OFFSET('6. Patients'!$NU$9,1,MATCH($D17,'6. Patients'!$NV$9:$OO$9,0),ROWS('6. Patients'!DS$10:DS$107))),0),
IFERROR(SUMPRODUCT('6. Patients'!CF$10:CF$107,OFFSET('6. Patients'!$OP$9,1,MATCH($D17,'6. Patients'!$OQ$9:$QN$9,0),ROWS('6. Patients'!DS$10:DS$107))),0)+
IFERROR(SUMPRODUCT('6. Patients'!CF$10:CF$107,OFFSET('6. Patients'!$QO$9,1,MATCH($D17,'6. Patients'!$QP$9:$RI$9,0),ROWS('6. Patients'!DS$10:DS$107))),0)+
IFERROR(SUMPRODUCT('6. Patients'!CF$10:CF$107,OFFSET('6. Patients'!$RJ$9,1,MATCH($D17,'6. Patients'!$RK$9:$TH$9,0),ROWS('6. Patients'!DS$10:DS$107))),0)+
IFERROR(SUMPRODUCT('6. Patients'!CF$10:CF$107,OFFSET('6. Patients'!$TI$9,1,MATCH($D17,'6. Patients'!$TJ$9:$UC$9,0),ROWS('6. Patients'!DS$10:DS$107))),0))+
IFERROR(VLOOKUP($D17,$H$116:$L$146,COLUMNS($H$115:$J$115)-1+M$7,0)*$E17*$F17*'1. General Inputs'!$J$25,0),0),0)</f>
        <v>0</v>
      </c>
      <c r="N17" s="775">
        <f ca="1">ROUNDUP(IFERROR($F17*$E17*CHOOSE(N$7,
IFERROR(SUMPRODUCT('6. Patients'!CG$10:CG$107,OFFSET('6. Patients'!$DN$9,1,MATCH($D17,'6. Patients'!$DO$9:$FL$9,0),ROWS('6. Patients'!DT$10:DT$107))),0)+
IFERROR(SUMPRODUCT('6. Patients'!CG$10:CG$107,OFFSET('6. Patients'!$FM$9,1,MATCH($D17,'6. Patients'!$FN$9:$GG$9,0),ROWS('6. Patients'!DT$10:DT$107))),0)+
IFERROR(SUMPRODUCT('6. Patients'!CG$10:CG$107,OFFSET('6. Patients'!$GH$9,1,MATCH($D17,'6. Patients'!$GI$9:$IF$9,0),ROWS('6. Patients'!DT$10:DT$107))),0)+
IFERROR(SUMPRODUCT('6. Patients'!CG$10:CG$107,OFFSET('6. Patients'!$IG$9,1,MATCH($D17,'6. Patients'!$IH$9:$JA$9,0),ROWS('6. Patients'!DT$10:DT$107))),0),
IFERROR(SUMPRODUCT('6. Patients'!CG$10:CG$107,OFFSET('6. Patients'!$JB$9,1,MATCH($D17,'6. Patients'!$JC$9:$KZ$9,0),ROWS('6. Patients'!DT$10:DT$107))),0)+
IFERROR(SUMPRODUCT('6. Patients'!CG$10:CG$107,OFFSET('6. Patients'!$LA$9,1,MATCH($D17,'6. Patients'!$LB$9:$LU$9,0),ROWS('6. Patients'!DT$10:DT$107))),0)+
IFERROR(SUMPRODUCT('6. Patients'!CG$10:CG$107,OFFSET('6. Patients'!$LV$9,1,MATCH($D17,'6. Patients'!$LW$9:$NT$9,0),ROWS('6. Patients'!DT$10:DT$107))),0)+
IFERROR(SUMPRODUCT('6. Patients'!CG$10:CG$107,OFFSET('6. Patients'!$NU$9,1,MATCH($D17,'6. Patients'!$NV$9:$OO$9,0),ROWS('6. Patients'!DT$10:DT$107))),0),
IFERROR(SUMPRODUCT('6. Patients'!CG$10:CG$107,OFFSET('6. Patients'!$OP$9,1,MATCH($D17,'6. Patients'!$OQ$9:$QN$9,0),ROWS('6. Patients'!DT$10:DT$107))),0)+
IFERROR(SUMPRODUCT('6. Patients'!CG$10:CG$107,OFFSET('6. Patients'!$QO$9,1,MATCH($D17,'6. Patients'!$QP$9:$RI$9,0),ROWS('6. Patients'!DT$10:DT$107))),0)+
IFERROR(SUMPRODUCT('6. Patients'!CG$10:CG$107,OFFSET('6. Patients'!$RJ$9,1,MATCH($D17,'6. Patients'!$RK$9:$TH$9,0),ROWS('6. Patients'!DT$10:DT$107))),0)+
IFERROR(SUMPRODUCT('6. Patients'!CG$10:CG$107,OFFSET('6. Patients'!$TI$9,1,MATCH($D17,'6. Patients'!$TJ$9:$UC$9,0),ROWS('6. Patients'!DT$10:DT$107))),0))+
IFERROR(VLOOKUP($D17,$H$116:$L$146,COLUMNS($H$115:$J$115)-1+N$7,0)*$E17*$F17*'1. General Inputs'!$J$25,0),0),0)</f>
        <v>0</v>
      </c>
      <c r="O17" s="775">
        <f ca="1">ROUNDUP(IFERROR($F17*$E17*CHOOSE(O$7,
IFERROR(SUMPRODUCT('6. Patients'!CH$10:CH$107,OFFSET('6. Patients'!$DN$9,1,MATCH($D17,'6. Patients'!$DO$9:$FL$9,0),ROWS('6. Patients'!DU$10:DU$107))),0)+
IFERROR(SUMPRODUCT('6. Patients'!CH$10:CH$107,OFFSET('6. Patients'!$FM$9,1,MATCH($D17,'6. Patients'!$FN$9:$GG$9,0),ROWS('6. Patients'!DU$10:DU$107))),0)+
IFERROR(SUMPRODUCT('6. Patients'!CH$10:CH$107,OFFSET('6. Patients'!$GH$9,1,MATCH($D17,'6. Patients'!$GI$9:$IF$9,0),ROWS('6. Patients'!DU$10:DU$107))),0)+
IFERROR(SUMPRODUCT('6. Patients'!CH$10:CH$107,OFFSET('6. Patients'!$IG$9,1,MATCH($D17,'6. Patients'!$IH$9:$JA$9,0),ROWS('6. Patients'!DU$10:DU$107))),0),
IFERROR(SUMPRODUCT('6. Patients'!CH$10:CH$107,OFFSET('6. Patients'!$JB$9,1,MATCH($D17,'6. Patients'!$JC$9:$KZ$9,0),ROWS('6. Patients'!DU$10:DU$107))),0)+
IFERROR(SUMPRODUCT('6. Patients'!CH$10:CH$107,OFFSET('6. Patients'!$LA$9,1,MATCH($D17,'6. Patients'!$LB$9:$LU$9,0),ROWS('6. Patients'!DU$10:DU$107))),0)+
IFERROR(SUMPRODUCT('6. Patients'!CH$10:CH$107,OFFSET('6. Patients'!$LV$9,1,MATCH($D17,'6. Patients'!$LW$9:$NT$9,0),ROWS('6. Patients'!DU$10:DU$107))),0)+
IFERROR(SUMPRODUCT('6. Patients'!CH$10:CH$107,OFFSET('6. Patients'!$NU$9,1,MATCH($D17,'6. Patients'!$NV$9:$OO$9,0),ROWS('6. Patients'!DU$10:DU$107))),0),
IFERROR(SUMPRODUCT('6. Patients'!CH$10:CH$107,OFFSET('6. Patients'!$OP$9,1,MATCH($D17,'6. Patients'!$OQ$9:$QN$9,0),ROWS('6. Patients'!DU$10:DU$107))),0)+
IFERROR(SUMPRODUCT('6. Patients'!CH$10:CH$107,OFFSET('6. Patients'!$QO$9,1,MATCH($D17,'6. Patients'!$QP$9:$RI$9,0),ROWS('6. Patients'!DU$10:DU$107))),0)+
IFERROR(SUMPRODUCT('6. Patients'!CH$10:CH$107,OFFSET('6. Patients'!$RJ$9,1,MATCH($D17,'6. Patients'!$RK$9:$TH$9,0),ROWS('6. Patients'!DU$10:DU$107))),0)+
IFERROR(SUMPRODUCT('6. Patients'!CH$10:CH$107,OFFSET('6. Patients'!$TI$9,1,MATCH($D17,'6. Patients'!$TJ$9:$UC$9,0),ROWS('6. Patients'!DU$10:DU$107))),0))+
IFERROR(VLOOKUP($D17,$H$116:$L$146,COLUMNS($H$115:$J$115)-1+O$7,0)*$E17*$F17*'1. General Inputs'!$J$25,0),0),0)</f>
        <v>0</v>
      </c>
      <c r="P17" s="775">
        <f ca="1">ROUNDUP(IFERROR($F17*$E17*CHOOSE(P$7,
IFERROR(SUMPRODUCT('6. Patients'!CI$10:CI$107,OFFSET('6. Patients'!$DN$9,1,MATCH($D17,'6. Patients'!$DO$9:$FL$9,0),ROWS('6. Patients'!DV$10:DV$107))),0)+
IFERROR(SUMPRODUCT('6. Patients'!CI$10:CI$107,OFFSET('6. Patients'!$FM$9,1,MATCH($D17,'6. Patients'!$FN$9:$GG$9,0),ROWS('6. Patients'!DV$10:DV$107))),0)+
IFERROR(SUMPRODUCT('6. Patients'!CI$10:CI$107,OFFSET('6. Patients'!$GH$9,1,MATCH($D17,'6. Patients'!$GI$9:$IF$9,0),ROWS('6. Patients'!DV$10:DV$107))),0)+
IFERROR(SUMPRODUCT('6. Patients'!CI$10:CI$107,OFFSET('6. Patients'!$IG$9,1,MATCH($D17,'6. Patients'!$IH$9:$JA$9,0),ROWS('6. Patients'!DV$10:DV$107))),0),
IFERROR(SUMPRODUCT('6. Patients'!CI$10:CI$107,OFFSET('6. Patients'!$JB$9,1,MATCH($D17,'6. Patients'!$JC$9:$KZ$9,0),ROWS('6. Patients'!DV$10:DV$107))),0)+
IFERROR(SUMPRODUCT('6. Patients'!CI$10:CI$107,OFFSET('6. Patients'!$LA$9,1,MATCH($D17,'6. Patients'!$LB$9:$LU$9,0),ROWS('6. Patients'!DV$10:DV$107))),0)+
IFERROR(SUMPRODUCT('6. Patients'!CI$10:CI$107,OFFSET('6. Patients'!$LV$9,1,MATCH($D17,'6. Patients'!$LW$9:$NT$9,0),ROWS('6. Patients'!DV$10:DV$107))),0)+
IFERROR(SUMPRODUCT('6. Patients'!CI$10:CI$107,OFFSET('6. Patients'!$NU$9,1,MATCH($D17,'6. Patients'!$NV$9:$OO$9,0),ROWS('6. Patients'!DV$10:DV$107))),0),
IFERROR(SUMPRODUCT('6. Patients'!CI$10:CI$107,OFFSET('6. Patients'!$OP$9,1,MATCH($D17,'6. Patients'!$OQ$9:$QN$9,0),ROWS('6. Patients'!DV$10:DV$107))),0)+
IFERROR(SUMPRODUCT('6. Patients'!CI$10:CI$107,OFFSET('6. Patients'!$QO$9,1,MATCH($D17,'6. Patients'!$QP$9:$RI$9,0),ROWS('6. Patients'!DV$10:DV$107))),0)+
IFERROR(SUMPRODUCT('6. Patients'!CI$10:CI$107,OFFSET('6. Patients'!$RJ$9,1,MATCH($D17,'6. Patients'!$RK$9:$TH$9,0),ROWS('6. Patients'!DV$10:DV$107))),0)+
IFERROR(SUMPRODUCT('6. Patients'!CI$10:CI$107,OFFSET('6. Patients'!$TI$9,1,MATCH($D17,'6. Patients'!$TJ$9:$UC$9,0),ROWS('6. Patients'!DV$10:DV$107))),0))+
IFERROR(VLOOKUP($D17,$H$116:$L$146,COLUMNS($H$115:$J$115)-1+P$7,0)*$E17*$F17*'1. General Inputs'!$J$25,0),0),0)</f>
        <v>0</v>
      </c>
      <c r="Q17" s="775">
        <f ca="1">ROUNDUP(IFERROR($F17*$E17*CHOOSE(Q$7,
IFERROR(SUMPRODUCT('6. Patients'!CJ$10:CJ$107,OFFSET('6. Patients'!$DN$9,1,MATCH($D17,'6. Patients'!$DO$9:$FL$9,0),ROWS('6. Patients'!DW$10:DW$107))),0)+
IFERROR(SUMPRODUCT('6. Patients'!CJ$10:CJ$107,OFFSET('6. Patients'!$FM$9,1,MATCH($D17,'6. Patients'!$FN$9:$GG$9,0),ROWS('6. Patients'!DW$10:DW$107))),0)+
IFERROR(SUMPRODUCT('6. Patients'!CJ$10:CJ$107,OFFSET('6. Patients'!$GH$9,1,MATCH($D17,'6. Patients'!$GI$9:$IF$9,0),ROWS('6. Patients'!DW$10:DW$107))),0)+
IFERROR(SUMPRODUCT('6. Patients'!CJ$10:CJ$107,OFFSET('6. Patients'!$IG$9,1,MATCH($D17,'6. Patients'!$IH$9:$JA$9,0),ROWS('6. Patients'!DW$10:DW$107))),0),
IFERROR(SUMPRODUCT('6. Patients'!CJ$10:CJ$107,OFFSET('6. Patients'!$JB$9,1,MATCH($D17,'6. Patients'!$JC$9:$KZ$9,0),ROWS('6. Patients'!DW$10:DW$107))),0)+
IFERROR(SUMPRODUCT('6. Patients'!CJ$10:CJ$107,OFFSET('6. Patients'!$LA$9,1,MATCH($D17,'6. Patients'!$LB$9:$LU$9,0),ROWS('6. Patients'!DW$10:DW$107))),0)+
IFERROR(SUMPRODUCT('6. Patients'!CJ$10:CJ$107,OFFSET('6. Patients'!$LV$9,1,MATCH($D17,'6. Patients'!$LW$9:$NT$9,0),ROWS('6. Patients'!DW$10:DW$107))),0)+
IFERROR(SUMPRODUCT('6. Patients'!CJ$10:CJ$107,OFFSET('6. Patients'!$NU$9,1,MATCH($D17,'6. Patients'!$NV$9:$OO$9,0),ROWS('6. Patients'!DW$10:DW$107))),0),
IFERROR(SUMPRODUCT('6. Patients'!CJ$10:CJ$107,OFFSET('6. Patients'!$OP$9,1,MATCH($D17,'6. Patients'!$OQ$9:$QN$9,0),ROWS('6. Patients'!DW$10:DW$107))),0)+
IFERROR(SUMPRODUCT('6. Patients'!CJ$10:CJ$107,OFFSET('6. Patients'!$QO$9,1,MATCH($D17,'6. Patients'!$QP$9:$RI$9,0),ROWS('6. Patients'!DW$10:DW$107))),0)+
IFERROR(SUMPRODUCT('6. Patients'!CJ$10:CJ$107,OFFSET('6. Patients'!$RJ$9,1,MATCH($D17,'6. Patients'!$RK$9:$TH$9,0),ROWS('6. Patients'!DW$10:DW$107))),0)+
IFERROR(SUMPRODUCT('6. Patients'!CJ$10:CJ$107,OFFSET('6. Patients'!$TI$9,1,MATCH($D17,'6. Patients'!$TJ$9:$UC$9,0),ROWS('6. Patients'!DW$10:DW$107))),0))+
IFERROR(VLOOKUP($D17,$H$116:$L$146,COLUMNS($H$115:$J$115)-1+Q$7,0)*$E17*$F17*'1. General Inputs'!$J$25,0),0),0)</f>
        <v>0</v>
      </c>
      <c r="R17" s="775">
        <f ca="1">ROUNDUP(IFERROR($F17*$E17*CHOOSE(R$7,
IFERROR(SUMPRODUCT('6. Patients'!CK$10:CK$107,OFFSET('6. Patients'!$DN$9,1,MATCH($D17,'6. Patients'!$DO$9:$FL$9,0),ROWS('6. Patients'!DX$10:DX$107))),0)+
IFERROR(SUMPRODUCT('6. Patients'!CK$10:CK$107,OFFSET('6. Patients'!$FM$9,1,MATCH($D17,'6. Patients'!$FN$9:$GG$9,0),ROWS('6. Patients'!DX$10:DX$107))),0)+
IFERROR(SUMPRODUCT('6. Patients'!CK$10:CK$107,OFFSET('6. Patients'!$GH$9,1,MATCH($D17,'6. Patients'!$GI$9:$IF$9,0),ROWS('6. Patients'!DX$10:DX$107))),0)+
IFERROR(SUMPRODUCT('6. Patients'!CK$10:CK$107,OFFSET('6. Patients'!$IG$9,1,MATCH($D17,'6. Patients'!$IH$9:$JA$9,0),ROWS('6. Patients'!DX$10:DX$107))),0),
IFERROR(SUMPRODUCT('6. Patients'!CK$10:CK$107,OFFSET('6. Patients'!$JB$9,1,MATCH($D17,'6. Patients'!$JC$9:$KZ$9,0),ROWS('6. Patients'!DX$10:DX$107))),0)+
IFERROR(SUMPRODUCT('6. Patients'!CK$10:CK$107,OFFSET('6. Patients'!$LA$9,1,MATCH($D17,'6. Patients'!$LB$9:$LU$9,0),ROWS('6. Patients'!DX$10:DX$107))),0)+
IFERROR(SUMPRODUCT('6. Patients'!CK$10:CK$107,OFFSET('6. Patients'!$LV$9,1,MATCH($D17,'6. Patients'!$LW$9:$NT$9,0),ROWS('6. Patients'!DX$10:DX$107))),0)+
IFERROR(SUMPRODUCT('6. Patients'!CK$10:CK$107,OFFSET('6. Patients'!$NU$9,1,MATCH($D17,'6. Patients'!$NV$9:$OO$9,0),ROWS('6. Patients'!DX$10:DX$107))),0),
IFERROR(SUMPRODUCT('6. Patients'!CK$10:CK$107,OFFSET('6. Patients'!$OP$9,1,MATCH($D17,'6. Patients'!$OQ$9:$QN$9,0),ROWS('6. Patients'!DX$10:DX$107))),0)+
IFERROR(SUMPRODUCT('6. Patients'!CK$10:CK$107,OFFSET('6. Patients'!$QO$9,1,MATCH($D17,'6. Patients'!$QP$9:$RI$9,0),ROWS('6. Patients'!DX$10:DX$107))),0)+
IFERROR(SUMPRODUCT('6. Patients'!CK$10:CK$107,OFFSET('6. Patients'!$RJ$9,1,MATCH($D17,'6. Patients'!$RK$9:$TH$9,0),ROWS('6. Patients'!DX$10:DX$107))),0)+
IFERROR(SUMPRODUCT('6. Patients'!CK$10:CK$107,OFFSET('6. Patients'!$TI$9,1,MATCH($D17,'6. Patients'!$TJ$9:$UC$9,0),ROWS('6. Patients'!DX$10:DX$107))),0))+
IFERROR(VLOOKUP($D17,$H$116:$L$146,COLUMNS($H$115:$J$115)-1+R$7,0)*$E17*$F17*'1. General Inputs'!$J$25,0),0),0)</f>
        <v>0</v>
      </c>
      <c r="S17" s="775">
        <f ca="1">ROUNDUP(IFERROR($F17*$E17*CHOOSE(S$7,
IFERROR(SUMPRODUCT('6. Patients'!CL$10:CL$107,OFFSET('6. Patients'!$DN$9,1,MATCH($D17,'6. Patients'!$DO$9:$FL$9,0),ROWS('6. Patients'!DY$10:DY$107))),0)+
IFERROR(SUMPRODUCT('6. Patients'!CL$10:CL$107,OFFSET('6. Patients'!$FM$9,1,MATCH($D17,'6. Patients'!$FN$9:$GG$9,0),ROWS('6. Patients'!DY$10:DY$107))),0)+
IFERROR(SUMPRODUCT('6. Patients'!CL$10:CL$107,OFFSET('6. Patients'!$GH$9,1,MATCH($D17,'6. Patients'!$GI$9:$IF$9,0),ROWS('6. Patients'!DY$10:DY$107))),0)+
IFERROR(SUMPRODUCT('6. Patients'!CL$10:CL$107,OFFSET('6. Patients'!$IG$9,1,MATCH($D17,'6. Patients'!$IH$9:$JA$9,0),ROWS('6. Patients'!DY$10:DY$107))),0),
IFERROR(SUMPRODUCT('6. Patients'!CL$10:CL$107,OFFSET('6. Patients'!$JB$9,1,MATCH($D17,'6. Patients'!$JC$9:$KZ$9,0),ROWS('6. Patients'!DY$10:DY$107))),0)+
IFERROR(SUMPRODUCT('6. Patients'!CL$10:CL$107,OFFSET('6. Patients'!$LA$9,1,MATCH($D17,'6. Patients'!$LB$9:$LU$9,0),ROWS('6. Patients'!DY$10:DY$107))),0)+
IFERROR(SUMPRODUCT('6. Patients'!CL$10:CL$107,OFFSET('6. Patients'!$LV$9,1,MATCH($D17,'6. Patients'!$LW$9:$NT$9,0),ROWS('6. Patients'!DY$10:DY$107))),0)+
IFERROR(SUMPRODUCT('6. Patients'!CL$10:CL$107,OFFSET('6. Patients'!$NU$9,1,MATCH($D17,'6. Patients'!$NV$9:$OO$9,0),ROWS('6. Patients'!DY$10:DY$107))),0),
IFERROR(SUMPRODUCT('6. Patients'!CL$10:CL$107,OFFSET('6. Patients'!$OP$9,1,MATCH($D17,'6. Patients'!$OQ$9:$QN$9,0),ROWS('6. Patients'!DY$10:DY$107))),0)+
IFERROR(SUMPRODUCT('6. Patients'!CL$10:CL$107,OFFSET('6. Patients'!$QO$9,1,MATCH($D17,'6. Patients'!$QP$9:$RI$9,0),ROWS('6. Patients'!DY$10:DY$107))),0)+
IFERROR(SUMPRODUCT('6. Patients'!CL$10:CL$107,OFFSET('6. Patients'!$RJ$9,1,MATCH($D17,'6. Patients'!$RK$9:$TH$9,0),ROWS('6. Patients'!DY$10:DY$107))),0)+
IFERROR(SUMPRODUCT('6. Patients'!CL$10:CL$107,OFFSET('6. Patients'!$TI$9,1,MATCH($D17,'6. Patients'!$TJ$9:$UC$9,0),ROWS('6. Patients'!DY$10:DY$107))),0))+
IFERROR(VLOOKUP($D17,$H$116:$L$146,COLUMNS($H$115:$J$115)-1+S$7,0)*$E17*$F17*'1. General Inputs'!$J$25,0),0),0)</f>
        <v>0</v>
      </c>
      <c r="T17" s="775">
        <f ca="1">ROUNDUP(IFERROR($F17*$E17*CHOOSE(T$7,
IFERROR(SUMPRODUCT('6. Patients'!CM$10:CM$107,OFFSET('6. Patients'!$DN$9,1,MATCH($D17,'6. Patients'!$DO$9:$FL$9,0),ROWS('6. Patients'!DZ$10:DZ$107))),0)+
IFERROR(SUMPRODUCT('6. Patients'!CM$10:CM$107,OFFSET('6. Patients'!$FM$9,1,MATCH($D17,'6. Patients'!$FN$9:$GG$9,0),ROWS('6. Patients'!DZ$10:DZ$107))),0)+
IFERROR(SUMPRODUCT('6. Patients'!CM$10:CM$107,OFFSET('6. Patients'!$GH$9,1,MATCH($D17,'6. Patients'!$GI$9:$IF$9,0),ROWS('6. Patients'!DZ$10:DZ$107))),0)+
IFERROR(SUMPRODUCT('6. Patients'!CM$10:CM$107,OFFSET('6. Patients'!$IG$9,1,MATCH($D17,'6. Patients'!$IH$9:$JA$9,0),ROWS('6. Patients'!DZ$10:DZ$107))),0),
IFERROR(SUMPRODUCT('6. Patients'!CM$10:CM$107,OFFSET('6. Patients'!$JB$9,1,MATCH($D17,'6. Patients'!$JC$9:$KZ$9,0),ROWS('6. Patients'!DZ$10:DZ$107))),0)+
IFERROR(SUMPRODUCT('6. Patients'!CM$10:CM$107,OFFSET('6. Patients'!$LA$9,1,MATCH($D17,'6. Patients'!$LB$9:$LU$9,0),ROWS('6. Patients'!DZ$10:DZ$107))),0)+
IFERROR(SUMPRODUCT('6. Patients'!CM$10:CM$107,OFFSET('6. Patients'!$LV$9,1,MATCH($D17,'6. Patients'!$LW$9:$NT$9,0),ROWS('6. Patients'!DZ$10:DZ$107))),0)+
IFERROR(SUMPRODUCT('6. Patients'!CM$10:CM$107,OFFSET('6. Patients'!$NU$9,1,MATCH($D17,'6. Patients'!$NV$9:$OO$9,0),ROWS('6. Patients'!DZ$10:DZ$107))),0),
IFERROR(SUMPRODUCT('6. Patients'!CM$10:CM$107,OFFSET('6. Patients'!$OP$9,1,MATCH($D17,'6. Patients'!$OQ$9:$QN$9,0),ROWS('6. Patients'!DZ$10:DZ$107))),0)+
IFERROR(SUMPRODUCT('6. Patients'!CM$10:CM$107,OFFSET('6. Patients'!$QO$9,1,MATCH($D17,'6. Patients'!$QP$9:$RI$9,0),ROWS('6. Patients'!DZ$10:DZ$107))),0)+
IFERROR(SUMPRODUCT('6. Patients'!CM$10:CM$107,OFFSET('6. Patients'!$RJ$9,1,MATCH($D17,'6. Patients'!$RK$9:$TH$9,0),ROWS('6. Patients'!DZ$10:DZ$107))),0)+
IFERROR(SUMPRODUCT('6. Patients'!CM$10:CM$107,OFFSET('6. Patients'!$TI$9,1,MATCH($D17,'6. Patients'!$TJ$9:$UC$9,0),ROWS('6. Patients'!DZ$10:DZ$107))),0))+
IFERROR(VLOOKUP($D17,$H$116:$L$146,COLUMNS($H$115:$J$115)-1+T$7,0)*$E17*$F17*'1. General Inputs'!$J$25,0),0),0)</f>
        <v>0</v>
      </c>
      <c r="U17" s="775">
        <f ca="1">ROUNDUP(IFERROR($F17*$E17*CHOOSE(U$7,
IFERROR(SUMPRODUCT('6. Patients'!CN$10:CN$107,OFFSET('6. Patients'!$DN$9,1,MATCH($D17,'6. Patients'!$DO$9:$FL$9,0),ROWS('6. Patients'!EA$10:EA$107))),0)+
IFERROR(SUMPRODUCT('6. Patients'!CN$10:CN$107,OFFSET('6. Patients'!$FM$9,1,MATCH($D17,'6. Patients'!$FN$9:$GG$9,0),ROWS('6. Patients'!EA$10:EA$107))),0)+
IFERROR(SUMPRODUCT('6. Patients'!CN$10:CN$107,OFFSET('6. Patients'!$GH$9,1,MATCH($D17,'6. Patients'!$GI$9:$IF$9,0),ROWS('6. Patients'!EA$10:EA$107))),0)+
IFERROR(SUMPRODUCT('6. Patients'!CN$10:CN$107,OFFSET('6. Patients'!$IG$9,1,MATCH($D17,'6. Patients'!$IH$9:$JA$9,0),ROWS('6. Patients'!EA$10:EA$107))),0),
IFERROR(SUMPRODUCT('6. Patients'!CN$10:CN$107,OFFSET('6. Patients'!$JB$9,1,MATCH($D17,'6. Patients'!$JC$9:$KZ$9,0),ROWS('6. Patients'!EA$10:EA$107))),0)+
IFERROR(SUMPRODUCT('6. Patients'!CN$10:CN$107,OFFSET('6. Patients'!$LA$9,1,MATCH($D17,'6. Patients'!$LB$9:$LU$9,0),ROWS('6. Patients'!EA$10:EA$107))),0)+
IFERROR(SUMPRODUCT('6. Patients'!CN$10:CN$107,OFFSET('6. Patients'!$LV$9,1,MATCH($D17,'6. Patients'!$LW$9:$NT$9,0),ROWS('6. Patients'!EA$10:EA$107))),0)+
IFERROR(SUMPRODUCT('6. Patients'!CN$10:CN$107,OFFSET('6. Patients'!$NU$9,1,MATCH($D17,'6. Patients'!$NV$9:$OO$9,0),ROWS('6. Patients'!EA$10:EA$107))),0),
IFERROR(SUMPRODUCT('6. Patients'!CN$10:CN$107,OFFSET('6. Patients'!$OP$9,1,MATCH($D17,'6. Patients'!$OQ$9:$QN$9,0),ROWS('6. Patients'!EA$10:EA$107))),0)+
IFERROR(SUMPRODUCT('6. Patients'!CN$10:CN$107,OFFSET('6. Patients'!$QO$9,1,MATCH($D17,'6. Patients'!$QP$9:$RI$9,0),ROWS('6. Patients'!EA$10:EA$107))),0)+
IFERROR(SUMPRODUCT('6. Patients'!CN$10:CN$107,OFFSET('6. Patients'!$RJ$9,1,MATCH($D17,'6. Patients'!$RK$9:$TH$9,0),ROWS('6. Patients'!EA$10:EA$107))),0)+
IFERROR(SUMPRODUCT('6. Patients'!CN$10:CN$107,OFFSET('6. Patients'!$TI$9,1,MATCH($D17,'6. Patients'!$TJ$9:$UC$9,0),ROWS('6. Patients'!EA$10:EA$107))),0))+
IFERROR(VLOOKUP($D17,$H$116:$L$146,COLUMNS($H$115:$J$115)-1+U$7,0)*$E17*$F17*'1. General Inputs'!$J$25,0),0),0)</f>
        <v>0</v>
      </c>
      <c r="V17" s="775">
        <f ca="1">ROUNDUP(IFERROR($F17*$E17*CHOOSE(V$7,
IFERROR(SUMPRODUCT('6. Patients'!CO$10:CO$107,OFFSET('6. Patients'!$DN$9,1,MATCH($D17,'6. Patients'!$DO$9:$FL$9,0),ROWS('6. Patients'!EB$10:EB$107))),0)+
IFERROR(SUMPRODUCT('6. Patients'!CO$10:CO$107,OFFSET('6. Patients'!$FM$9,1,MATCH($D17,'6. Patients'!$FN$9:$GG$9,0),ROWS('6. Patients'!EB$10:EB$107))),0)+
IFERROR(SUMPRODUCT('6. Patients'!CO$10:CO$107,OFFSET('6. Patients'!$GH$9,1,MATCH($D17,'6. Patients'!$GI$9:$IF$9,0),ROWS('6. Patients'!EB$10:EB$107))),0)+
IFERROR(SUMPRODUCT('6. Patients'!CO$10:CO$107,OFFSET('6. Patients'!$IG$9,1,MATCH($D17,'6. Patients'!$IH$9:$JA$9,0),ROWS('6. Patients'!EB$10:EB$107))),0),
IFERROR(SUMPRODUCT('6. Patients'!CO$10:CO$107,OFFSET('6. Patients'!$JB$9,1,MATCH($D17,'6. Patients'!$JC$9:$KZ$9,0),ROWS('6. Patients'!EB$10:EB$107))),0)+
IFERROR(SUMPRODUCT('6. Patients'!CO$10:CO$107,OFFSET('6. Patients'!$LA$9,1,MATCH($D17,'6. Patients'!$LB$9:$LU$9,0),ROWS('6. Patients'!EB$10:EB$107))),0)+
IFERROR(SUMPRODUCT('6. Patients'!CO$10:CO$107,OFFSET('6. Patients'!$LV$9,1,MATCH($D17,'6. Patients'!$LW$9:$NT$9,0),ROWS('6. Patients'!EB$10:EB$107))),0)+
IFERROR(SUMPRODUCT('6. Patients'!CO$10:CO$107,OFFSET('6. Patients'!$NU$9,1,MATCH($D17,'6. Patients'!$NV$9:$OO$9,0),ROWS('6. Patients'!EB$10:EB$107))),0),
IFERROR(SUMPRODUCT('6. Patients'!CO$10:CO$107,OFFSET('6. Patients'!$OP$9,1,MATCH($D17,'6. Patients'!$OQ$9:$QN$9,0),ROWS('6. Patients'!EB$10:EB$107))),0)+
IFERROR(SUMPRODUCT('6. Patients'!CO$10:CO$107,OFFSET('6. Patients'!$QO$9,1,MATCH($D17,'6. Patients'!$QP$9:$RI$9,0),ROWS('6. Patients'!EB$10:EB$107))),0)+
IFERROR(SUMPRODUCT('6. Patients'!CO$10:CO$107,OFFSET('6. Patients'!$RJ$9,1,MATCH($D17,'6. Patients'!$RK$9:$TH$9,0),ROWS('6. Patients'!EB$10:EB$107))),0)+
IFERROR(SUMPRODUCT('6. Patients'!CO$10:CO$107,OFFSET('6. Patients'!$TI$9,1,MATCH($D17,'6. Patients'!$TJ$9:$UC$9,0),ROWS('6. Patients'!EB$10:EB$107))),0))+
IFERROR(VLOOKUP($D17,$H$116:$L$146,COLUMNS($H$115:$J$115)-1+V$7,0)*$E17*$F17*'1. General Inputs'!$J$25,0),0),0)</f>
        <v>0</v>
      </c>
      <c r="W17" s="775">
        <f ca="1">ROUNDUP(IFERROR($F17*$E17*CHOOSE(W$7,
IFERROR(SUMPRODUCT('6. Patients'!CP$10:CP$107,OFFSET('6. Patients'!$DN$9,1,MATCH($D17,'6. Patients'!$DO$9:$FL$9,0),ROWS('6. Patients'!EC$10:EC$107))),0)+
IFERROR(SUMPRODUCT('6. Patients'!CP$10:CP$107,OFFSET('6. Patients'!$FM$9,1,MATCH($D17,'6. Patients'!$FN$9:$GG$9,0),ROWS('6. Patients'!EC$10:EC$107))),0)+
IFERROR(SUMPRODUCT('6. Patients'!CP$10:CP$107,OFFSET('6. Patients'!$GH$9,1,MATCH($D17,'6. Patients'!$GI$9:$IF$9,0),ROWS('6. Patients'!EC$10:EC$107))),0)+
IFERROR(SUMPRODUCT('6. Patients'!CP$10:CP$107,OFFSET('6. Patients'!$IG$9,1,MATCH($D17,'6. Patients'!$IH$9:$JA$9,0),ROWS('6. Patients'!EC$10:EC$107))),0),
IFERROR(SUMPRODUCT('6. Patients'!CP$10:CP$107,OFFSET('6. Patients'!$JB$9,1,MATCH($D17,'6. Patients'!$JC$9:$KZ$9,0),ROWS('6. Patients'!EC$10:EC$107))),0)+
IFERROR(SUMPRODUCT('6. Patients'!CP$10:CP$107,OFFSET('6. Patients'!$LA$9,1,MATCH($D17,'6. Patients'!$LB$9:$LU$9,0),ROWS('6. Patients'!EC$10:EC$107))),0)+
IFERROR(SUMPRODUCT('6. Patients'!CP$10:CP$107,OFFSET('6. Patients'!$LV$9,1,MATCH($D17,'6. Patients'!$LW$9:$NT$9,0),ROWS('6. Patients'!EC$10:EC$107))),0)+
IFERROR(SUMPRODUCT('6. Patients'!CP$10:CP$107,OFFSET('6. Patients'!$NU$9,1,MATCH($D17,'6. Patients'!$NV$9:$OO$9,0),ROWS('6. Patients'!EC$10:EC$107))),0),
IFERROR(SUMPRODUCT('6. Patients'!CP$10:CP$107,OFFSET('6. Patients'!$OP$9,1,MATCH($D17,'6. Patients'!$OQ$9:$QN$9,0),ROWS('6. Patients'!EC$10:EC$107))),0)+
IFERROR(SUMPRODUCT('6. Patients'!CP$10:CP$107,OFFSET('6. Patients'!$QO$9,1,MATCH($D17,'6. Patients'!$QP$9:$RI$9,0),ROWS('6. Patients'!EC$10:EC$107))),0)+
IFERROR(SUMPRODUCT('6. Patients'!CP$10:CP$107,OFFSET('6. Patients'!$RJ$9,1,MATCH($D17,'6. Patients'!$RK$9:$TH$9,0),ROWS('6. Patients'!EC$10:EC$107))),0)+
IFERROR(SUMPRODUCT('6. Patients'!CP$10:CP$107,OFFSET('6. Patients'!$TI$9,1,MATCH($D17,'6. Patients'!$TJ$9:$UC$9,0),ROWS('6. Patients'!EC$10:EC$107))),0))+
IFERROR(VLOOKUP($D17,$H$116:$L$146,COLUMNS($H$115:$J$115)-1+W$7,0)*$E17*$F17*'1. General Inputs'!$J$25,0),0),0)</f>
        <v>0</v>
      </c>
      <c r="X17" s="775">
        <f ca="1">ROUNDUP(IFERROR($F17*$E17*CHOOSE(X$7,
IFERROR(SUMPRODUCT('6. Patients'!CQ$10:CQ$107,OFFSET('6. Patients'!$DN$9,1,MATCH($D17,'6. Patients'!$DO$9:$FL$9,0),ROWS('6. Patients'!ED$10:ED$107))),0)+
IFERROR(SUMPRODUCT('6. Patients'!CQ$10:CQ$107,OFFSET('6. Patients'!$FM$9,1,MATCH($D17,'6. Patients'!$FN$9:$GG$9,0),ROWS('6. Patients'!ED$10:ED$107))),0)+
IFERROR(SUMPRODUCT('6. Patients'!CQ$10:CQ$107,OFFSET('6. Patients'!$GH$9,1,MATCH($D17,'6. Patients'!$GI$9:$IF$9,0),ROWS('6. Patients'!ED$10:ED$107))),0)+
IFERROR(SUMPRODUCT('6. Patients'!CQ$10:CQ$107,OFFSET('6. Patients'!$IG$9,1,MATCH($D17,'6. Patients'!$IH$9:$JA$9,0),ROWS('6. Patients'!ED$10:ED$107))),0),
IFERROR(SUMPRODUCT('6. Patients'!CQ$10:CQ$107,OFFSET('6. Patients'!$JB$9,1,MATCH($D17,'6. Patients'!$JC$9:$KZ$9,0),ROWS('6. Patients'!ED$10:ED$107))),0)+
IFERROR(SUMPRODUCT('6. Patients'!CQ$10:CQ$107,OFFSET('6. Patients'!$LA$9,1,MATCH($D17,'6. Patients'!$LB$9:$LU$9,0),ROWS('6. Patients'!ED$10:ED$107))),0)+
IFERROR(SUMPRODUCT('6. Patients'!CQ$10:CQ$107,OFFSET('6. Patients'!$LV$9,1,MATCH($D17,'6. Patients'!$LW$9:$NT$9,0),ROWS('6. Patients'!ED$10:ED$107))),0)+
IFERROR(SUMPRODUCT('6. Patients'!CQ$10:CQ$107,OFFSET('6. Patients'!$NU$9,1,MATCH($D17,'6. Patients'!$NV$9:$OO$9,0),ROWS('6. Patients'!ED$10:ED$107))),0),
IFERROR(SUMPRODUCT('6. Patients'!CQ$10:CQ$107,OFFSET('6. Patients'!$OP$9,1,MATCH($D17,'6. Patients'!$OQ$9:$QN$9,0),ROWS('6. Patients'!ED$10:ED$107))),0)+
IFERROR(SUMPRODUCT('6. Patients'!CQ$10:CQ$107,OFFSET('6. Patients'!$QO$9,1,MATCH($D17,'6. Patients'!$QP$9:$RI$9,0),ROWS('6. Patients'!ED$10:ED$107))),0)+
IFERROR(SUMPRODUCT('6. Patients'!CQ$10:CQ$107,OFFSET('6. Patients'!$RJ$9,1,MATCH($D17,'6. Patients'!$RK$9:$TH$9,0),ROWS('6. Patients'!ED$10:ED$107))),0)+
IFERROR(SUMPRODUCT('6. Patients'!CQ$10:CQ$107,OFFSET('6. Patients'!$TI$9,1,MATCH($D17,'6. Patients'!$TJ$9:$UC$9,0),ROWS('6. Patients'!ED$10:ED$107))),0))+
IFERROR(VLOOKUP($D17,$H$116:$L$146,COLUMNS($H$115:$J$115)-1+X$7,0)*$E17*$F17*'1. General Inputs'!$J$25,0),0),0)</f>
        <v>0</v>
      </c>
      <c r="Y17" s="775">
        <f ca="1">ROUNDUP(IFERROR($F17*$E17*CHOOSE(Y$7,
IFERROR(SUMPRODUCT('6. Patients'!CR$10:CR$107,OFFSET('6. Patients'!$DN$9,1,MATCH($D17,'6. Patients'!$DO$9:$FL$9,0),ROWS('6. Patients'!EE$10:EE$107))),0)+
IFERROR(SUMPRODUCT('6. Patients'!CR$10:CR$107,OFFSET('6. Patients'!$FM$9,1,MATCH($D17,'6. Patients'!$FN$9:$GG$9,0),ROWS('6. Patients'!EE$10:EE$107))),0)+
IFERROR(SUMPRODUCT('6. Patients'!CR$10:CR$107,OFFSET('6. Patients'!$GH$9,1,MATCH($D17,'6. Patients'!$GI$9:$IF$9,0),ROWS('6. Patients'!EE$10:EE$107))),0)+
IFERROR(SUMPRODUCT('6. Patients'!CR$10:CR$107,OFFSET('6. Patients'!$IG$9,1,MATCH($D17,'6. Patients'!$IH$9:$JA$9,0),ROWS('6. Patients'!EE$10:EE$107))),0),
IFERROR(SUMPRODUCT('6. Patients'!CR$10:CR$107,OFFSET('6. Patients'!$JB$9,1,MATCH($D17,'6. Patients'!$JC$9:$KZ$9,0),ROWS('6. Patients'!EE$10:EE$107))),0)+
IFERROR(SUMPRODUCT('6. Patients'!CR$10:CR$107,OFFSET('6. Patients'!$LA$9,1,MATCH($D17,'6. Patients'!$LB$9:$LU$9,0),ROWS('6. Patients'!EE$10:EE$107))),0)+
IFERROR(SUMPRODUCT('6. Patients'!CR$10:CR$107,OFFSET('6. Patients'!$LV$9,1,MATCH($D17,'6. Patients'!$LW$9:$NT$9,0),ROWS('6. Patients'!EE$10:EE$107))),0)+
IFERROR(SUMPRODUCT('6. Patients'!CR$10:CR$107,OFFSET('6. Patients'!$NU$9,1,MATCH($D17,'6. Patients'!$NV$9:$OO$9,0),ROWS('6. Patients'!EE$10:EE$107))),0),
IFERROR(SUMPRODUCT('6. Patients'!CR$10:CR$107,OFFSET('6. Patients'!$OP$9,1,MATCH($D17,'6. Patients'!$OQ$9:$QN$9,0),ROWS('6. Patients'!EE$10:EE$107))),0)+
IFERROR(SUMPRODUCT('6. Patients'!CR$10:CR$107,OFFSET('6. Patients'!$QO$9,1,MATCH($D17,'6. Patients'!$QP$9:$RI$9,0),ROWS('6. Patients'!EE$10:EE$107))),0)+
IFERROR(SUMPRODUCT('6. Patients'!CR$10:CR$107,OFFSET('6. Patients'!$RJ$9,1,MATCH($D17,'6. Patients'!$RK$9:$TH$9,0),ROWS('6. Patients'!EE$10:EE$107))),0)+
IFERROR(SUMPRODUCT('6. Patients'!CR$10:CR$107,OFFSET('6. Patients'!$TI$9,1,MATCH($D17,'6. Patients'!$TJ$9:$UC$9,0),ROWS('6. Patients'!EE$10:EE$107))),0))+
IFERROR(VLOOKUP($D17,$H$116:$L$146,COLUMNS($H$115:$J$115)-1+Y$7,0)*$E17*$F17*'1. General Inputs'!$J$25,0),0),0)</f>
        <v>0</v>
      </c>
      <c r="Z17" s="775">
        <f ca="1">ROUNDUP(IFERROR($F17*$E17*CHOOSE(Z$7,
IFERROR(SUMPRODUCT('6. Patients'!CS$10:CS$107,OFFSET('6. Patients'!$DN$9,1,MATCH($D17,'6. Patients'!$DO$9:$FL$9,0),ROWS('6. Patients'!EF$10:EF$107))),0)+
IFERROR(SUMPRODUCT('6. Patients'!CS$10:CS$107,OFFSET('6. Patients'!$FM$9,1,MATCH($D17,'6. Patients'!$FN$9:$GG$9,0),ROWS('6. Patients'!EF$10:EF$107))),0)+
IFERROR(SUMPRODUCT('6. Patients'!CS$10:CS$107,OFFSET('6. Patients'!$GH$9,1,MATCH($D17,'6. Patients'!$GI$9:$IF$9,0),ROWS('6. Patients'!EF$10:EF$107))),0)+
IFERROR(SUMPRODUCT('6. Patients'!CS$10:CS$107,OFFSET('6. Patients'!$IG$9,1,MATCH($D17,'6. Patients'!$IH$9:$JA$9,0),ROWS('6. Patients'!EF$10:EF$107))),0),
IFERROR(SUMPRODUCT('6. Patients'!CS$10:CS$107,OFFSET('6. Patients'!$JB$9,1,MATCH($D17,'6. Patients'!$JC$9:$KZ$9,0),ROWS('6. Patients'!EF$10:EF$107))),0)+
IFERROR(SUMPRODUCT('6. Patients'!CS$10:CS$107,OFFSET('6. Patients'!$LA$9,1,MATCH($D17,'6. Patients'!$LB$9:$LU$9,0),ROWS('6. Patients'!EF$10:EF$107))),0)+
IFERROR(SUMPRODUCT('6. Patients'!CS$10:CS$107,OFFSET('6. Patients'!$LV$9,1,MATCH($D17,'6. Patients'!$LW$9:$NT$9,0),ROWS('6. Patients'!EF$10:EF$107))),0)+
IFERROR(SUMPRODUCT('6. Patients'!CS$10:CS$107,OFFSET('6. Patients'!$NU$9,1,MATCH($D17,'6. Patients'!$NV$9:$OO$9,0),ROWS('6. Patients'!EF$10:EF$107))),0),
IFERROR(SUMPRODUCT('6. Patients'!CS$10:CS$107,OFFSET('6. Patients'!$OP$9,1,MATCH($D17,'6. Patients'!$OQ$9:$QN$9,0),ROWS('6. Patients'!EF$10:EF$107))),0)+
IFERROR(SUMPRODUCT('6. Patients'!CS$10:CS$107,OFFSET('6. Patients'!$QO$9,1,MATCH($D17,'6. Patients'!$QP$9:$RI$9,0),ROWS('6. Patients'!EF$10:EF$107))),0)+
IFERROR(SUMPRODUCT('6. Patients'!CS$10:CS$107,OFFSET('6. Patients'!$RJ$9,1,MATCH($D17,'6. Patients'!$RK$9:$TH$9,0),ROWS('6. Patients'!EF$10:EF$107))),0)+
IFERROR(SUMPRODUCT('6. Patients'!CS$10:CS$107,OFFSET('6. Patients'!$TI$9,1,MATCH($D17,'6. Patients'!$TJ$9:$UC$9,0),ROWS('6. Patients'!EF$10:EF$107))),0))+
IFERROR(VLOOKUP($D17,$H$116:$L$146,COLUMNS($H$115:$J$115)-1+Z$7,0)*$E17*$F17*'1. General Inputs'!$J$25,0),0),0)</f>
        <v>0</v>
      </c>
      <c r="AA17" s="775">
        <f ca="1">ROUNDUP(IFERROR($F17*$E17*CHOOSE(AA$7,
IFERROR(SUMPRODUCT('6. Patients'!CT$10:CT$107,OFFSET('6. Patients'!$DN$9,1,MATCH($D17,'6. Patients'!$DO$9:$FL$9,0),ROWS('6. Patients'!EG$10:EG$107))),0)+
IFERROR(SUMPRODUCT('6. Patients'!CT$10:CT$107,OFFSET('6. Patients'!$FM$9,1,MATCH($D17,'6. Patients'!$FN$9:$GG$9,0),ROWS('6. Patients'!EG$10:EG$107))),0)+
IFERROR(SUMPRODUCT('6. Patients'!CT$10:CT$107,OFFSET('6. Patients'!$GH$9,1,MATCH($D17,'6. Patients'!$GI$9:$IF$9,0),ROWS('6. Patients'!EG$10:EG$107))),0)+
IFERROR(SUMPRODUCT('6. Patients'!CT$10:CT$107,OFFSET('6. Patients'!$IG$9,1,MATCH($D17,'6. Patients'!$IH$9:$JA$9,0),ROWS('6. Patients'!EG$10:EG$107))),0),
IFERROR(SUMPRODUCT('6. Patients'!CT$10:CT$107,OFFSET('6. Patients'!$JB$9,1,MATCH($D17,'6. Patients'!$JC$9:$KZ$9,0),ROWS('6. Patients'!EG$10:EG$107))),0)+
IFERROR(SUMPRODUCT('6. Patients'!CT$10:CT$107,OFFSET('6. Patients'!$LA$9,1,MATCH($D17,'6. Patients'!$LB$9:$LU$9,0),ROWS('6. Patients'!EG$10:EG$107))),0)+
IFERROR(SUMPRODUCT('6. Patients'!CT$10:CT$107,OFFSET('6. Patients'!$LV$9,1,MATCH($D17,'6. Patients'!$LW$9:$NT$9,0),ROWS('6. Patients'!EG$10:EG$107))),0)+
IFERROR(SUMPRODUCT('6. Patients'!CT$10:CT$107,OFFSET('6. Patients'!$NU$9,1,MATCH($D17,'6. Patients'!$NV$9:$OO$9,0),ROWS('6. Patients'!EG$10:EG$107))),0),
IFERROR(SUMPRODUCT('6. Patients'!CT$10:CT$107,OFFSET('6. Patients'!$OP$9,1,MATCH($D17,'6. Patients'!$OQ$9:$QN$9,0),ROWS('6. Patients'!EG$10:EG$107))),0)+
IFERROR(SUMPRODUCT('6. Patients'!CT$10:CT$107,OFFSET('6. Patients'!$QO$9,1,MATCH($D17,'6. Patients'!$QP$9:$RI$9,0),ROWS('6. Patients'!EG$10:EG$107))),0)+
IFERROR(SUMPRODUCT('6. Patients'!CT$10:CT$107,OFFSET('6. Patients'!$RJ$9,1,MATCH($D17,'6. Patients'!$RK$9:$TH$9,0),ROWS('6. Patients'!EG$10:EG$107))),0)+
IFERROR(SUMPRODUCT('6. Patients'!CT$10:CT$107,OFFSET('6. Patients'!$TI$9,1,MATCH($D17,'6. Patients'!$TJ$9:$UC$9,0),ROWS('6. Patients'!EG$10:EG$107))),0))+
IFERROR(VLOOKUP($D17,$H$116:$L$146,COLUMNS($H$115:$J$115)-1+AA$7,0)*$E17*$F17*'1. General Inputs'!$J$25,0),0),0)</f>
        <v>0</v>
      </c>
      <c r="AB17" s="775">
        <f ca="1">ROUNDUP(IFERROR($F17*$E17*CHOOSE(AB$7,
IFERROR(SUMPRODUCT('6. Patients'!CU$10:CU$107,OFFSET('6. Patients'!$DN$9,1,MATCH($D17,'6. Patients'!$DO$9:$FL$9,0),ROWS('6. Patients'!EH$10:EH$107))),0)+
IFERROR(SUMPRODUCT('6. Patients'!CU$10:CU$107,OFFSET('6. Patients'!$FM$9,1,MATCH($D17,'6. Patients'!$FN$9:$GG$9,0),ROWS('6. Patients'!EH$10:EH$107))),0)+
IFERROR(SUMPRODUCT('6. Patients'!CU$10:CU$107,OFFSET('6. Patients'!$GH$9,1,MATCH($D17,'6. Patients'!$GI$9:$IF$9,0),ROWS('6. Patients'!EH$10:EH$107))),0)+
IFERROR(SUMPRODUCT('6. Patients'!CU$10:CU$107,OFFSET('6. Patients'!$IG$9,1,MATCH($D17,'6. Patients'!$IH$9:$JA$9,0),ROWS('6. Patients'!EH$10:EH$107))),0),
IFERROR(SUMPRODUCT('6. Patients'!CU$10:CU$107,OFFSET('6. Patients'!$JB$9,1,MATCH($D17,'6. Patients'!$JC$9:$KZ$9,0),ROWS('6. Patients'!EH$10:EH$107))),0)+
IFERROR(SUMPRODUCT('6. Patients'!CU$10:CU$107,OFFSET('6. Patients'!$LA$9,1,MATCH($D17,'6. Patients'!$LB$9:$LU$9,0),ROWS('6. Patients'!EH$10:EH$107))),0)+
IFERROR(SUMPRODUCT('6. Patients'!CU$10:CU$107,OFFSET('6. Patients'!$LV$9,1,MATCH($D17,'6. Patients'!$LW$9:$NT$9,0),ROWS('6. Patients'!EH$10:EH$107))),0)+
IFERROR(SUMPRODUCT('6. Patients'!CU$10:CU$107,OFFSET('6. Patients'!$NU$9,1,MATCH($D17,'6. Patients'!$NV$9:$OO$9,0),ROWS('6. Patients'!EH$10:EH$107))),0),
IFERROR(SUMPRODUCT('6. Patients'!CU$10:CU$107,OFFSET('6. Patients'!$OP$9,1,MATCH($D17,'6. Patients'!$OQ$9:$QN$9,0),ROWS('6. Patients'!EH$10:EH$107))),0)+
IFERROR(SUMPRODUCT('6. Patients'!CU$10:CU$107,OFFSET('6. Patients'!$QO$9,1,MATCH($D17,'6. Patients'!$QP$9:$RI$9,0),ROWS('6. Patients'!EH$10:EH$107))),0)+
IFERROR(SUMPRODUCT('6. Patients'!CU$10:CU$107,OFFSET('6. Patients'!$RJ$9,1,MATCH($D17,'6. Patients'!$RK$9:$TH$9,0),ROWS('6. Patients'!EH$10:EH$107))),0)+
IFERROR(SUMPRODUCT('6. Patients'!CU$10:CU$107,OFFSET('6. Patients'!$TI$9,1,MATCH($D17,'6. Patients'!$TJ$9:$UC$9,0),ROWS('6. Patients'!EH$10:EH$107))),0))+
IFERROR(VLOOKUP($D17,$H$116:$L$146,COLUMNS($H$115:$J$115)-1+AB$7,0)*$E17*$F17*'1. General Inputs'!$J$25,0),0),0)</f>
        <v>0</v>
      </c>
      <c r="AC17" s="775">
        <f ca="1">ROUNDUP(IFERROR($F17*$E17*CHOOSE(AC$7,
IFERROR(SUMPRODUCT('6. Patients'!CV$10:CV$107,OFFSET('6. Patients'!$DN$9,1,MATCH($D17,'6. Patients'!$DO$9:$FL$9,0),ROWS('6. Patients'!EI$10:EI$107))),0)+
IFERROR(SUMPRODUCT('6. Patients'!CV$10:CV$107,OFFSET('6. Patients'!$FM$9,1,MATCH($D17,'6. Patients'!$FN$9:$GG$9,0),ROWS('6. Patients'!EI$10:EI$107))),0)+
IFERROR(SUMPRODUCT('6. Patients'!CV$10:CV$107,OFFSET('6. Patients'!$GH$9,1,MATCH($D17,'6. Patients'!$GI$9:$IF$9,0),ROWS('6. Patients'!EI$10:EI$107))),0)+
IFERROR(SUMPRODUCT('6. Patients'!CV$10:CV$107,OFFSET('6. Patients'!$IG$9,1,MATCH($D17,'6. Patients'!$IH$9:$JA$9,0),ROWS('6. Patients'!EI$10:EI$107))),0),
IFERROR(SUMPRODUCT('6. Patients'!CV$10:CV$107,OFFSET('6. Patients'!$JB$9,1,MATCH($D17,'6. Patients'!$JC$9:$KZ$9,0),ROWS('6. Patients'!EI$10:EI$107))),0)+
IFERROR(SUMPRODUCT('6. Patients'!CV$10:CV$107,OFFSET('6. Patients'!$LA$9,1,MATCH($D17,'6. Patients'!$LB$9:$LU$9,0),ROWS('6. Patients'!EI$10:EI$107))),0)+
IFERROR(SUMPRODUCT('6. Patients'!CV$10:CV$107,OFFSET('6. Patients'!$LV$9,1,MATCH($D17,'6. Patients'!$LW$9:$NT$9,0),ROWS('6. Patients'!EI$10:EI$107))),0)+
IFERROR(SUMPRODUCT('6. Patients'!CV$10:CV$107,OFFSET('6. Patients'!$NU$9,1,MATCH($D17,'6. Patients'!$NV$9:$OO$9,0),ROWS('6. Patients'!EI$10:EI$107))),0),
IFERROR(SUMPRODUCT('6. Patients'!CV$10:CV$107,OFFSET('6. Patients'!$OP$9,1,MATCH($D17,'6. Patients'!$OQ$9:$QN$9,0),ROWS('6. Patients'!EI$10:EI$107))),0)+
IFERROR(SUMPRODUCT('6. Patients'!CV$10:CV$107,OFFSET('6. Patients'!$QO$9,1,MATCH($D17,'6. Patients'!$QP$9:$RI$9,0),ROWS('6. Patients'!EI$10:EI$107))),0)+
IFERROR(SUMPRODUCT('6. Patients'!CV$10:CV$107,OFFSET('6. Patients'!$RJ$9,1,MATCH($D17,'6. Patients'!$RK$9:$TH$9,0),ROWS('6. Patients'!EI$10:EI$107))),0)+
IFERROR(SUMPRODUCT('6. Patients'!CV$10:CV$107,OFFSET('6. Patients'!$TI$9,1,MATCH($D17,'6. Patients'!$TJ$9:$UC$9,0),ROWS('6. Patients'!EI$10:EI$107))),0))+
IFERROR(VLOOKUP($D17,$H$116:$L$146,COLUMNS($H$115:$J$115)-1+AC$7,0)*$E17*$F17*'1. General Inputs'!$J$25,0),0),0)</f>
        <v>0</v>
      </c>
      <c r="AD17" s="775">
        <f ca="1">ROUNDUP(IFERROR($F17*$E17*CHOOSE(AD$7,
IFERROR(SUMPRODUCT('6. Patients'!CW$10:CW$107,OFFSET('6. Patients'!$DN$9,1,MATCH($D17,'6. Patients'!$DO$9:$FL$9,0),ROWS('6. Patients'!EJ$10:EJ$107))),0)+
IFERROR(SUMPRODUCT('6. Patients'!CW$10:CW$107,OFFSET('6. Patients'!$FM$9,1,MATCH($D17,'6. Patients'!$FN$9:$GG$9,0),ROWS('6. Patients'!EJ$10:EJ$107))),0)+
IFERROR(SUMPRODUCT('6. Patients'!CW$10:CW$107,OFFSET('6. Patients'!$GH$9,1,MATCH($D17,'6. Patients'!$GI$9:$IF$9,0),ROWS('6. Patients'!EJ$10:EJ$107))),0)+
IFERROR(SUMPRODUCT('6. Patients'!CW$10:CW$107,OFFSET('6. Patients'!$IG$9,1,MATCH($D17,'6. Patients'!$IH$9:$JA$9,0),ROWS('6. Patients'!EJ$10:EJ$107))),0),
IFERROR(SUMPRODUCT('6. Patients'!CW$10:CW$107,OFFSET('6. Patients'!$JB$9,1,MATCH($D17,'6. Patients'!$JC$9:$KZ$9,0),ROWS('6. Patients'!EJ$10:EJ$107))),0)+
IFERROR(SUMPRODUCT('6. Patients'!CW$10:CW$107,OFFSET('6. Patients'!$LA$9,1,MATCH($D17,'6. Patients'!$LB$9:$LU$9,0),ROWS('6. Patients'!EJ$10:EJ$107))),0)+
IFERROR(SUMPRODUCT('6. Patients'!CW$10:CW$107,OFFSET('6. Patients'!$LV$9,1,MATCH($D17,'6. Patients'!$LW$9:$NT$9,0),ROWS('6. Patients'!EJ$10:EJ$107))),0)+
IFERROR(SUMPRODUCT('6. Patients'!CW$10:CW$107,OFFSET('6. Patients'!$NU$9,1,MATCH($D17,'6. Patients'!$NV$9:$OO$9,0),ROWS('6. Patients'!EJ$10:EJ$107))),0),
IFERROR(SUMPRODUCT('6. Patients'!CW$10:CW$107,OFFSET('6. Patients'!$OP$9,1,MATCH($D17,'6. Patients'!$OQ$9:$QN$9,0),ROWS('6. Patients'!EJ$10:EJ$107))),0)+
IFERROR(SUMPRODUCT('6. Patients'!CW$10:CW$107,OFFSET('6. Patients'!$QO$9,1,MATCH($D17,'6. Patients'!$QP$9:$RI$9,0),ROWS('6. Patients'!EJ$10:EJ$107))),0)+
IFERROR(SUMPRODUCT('6. Patients'!CW$10:CW$107,OFFSET('6. Patients'!$RJ$9,1,MATCH($D17,'6. Patients'!$RK$9:$TH$9,0),ROWS('6. Patients'!EJ$10:EJ$107))),0)+
IFERROR(SUMPRODUCT('6. Patients'!CW$10:CW$107,OFFSET('6. Patients'!$TI$9,1,MATCH($D17,'6. Patients'!$TJ$9:$UC$9,0),ROWS('6. Patients'!EJ$10:EJ$107))),0))+
IFERROR(VLOOKUP($D17,$H$116:$L$146,COLUMNS($H$115:$J$115)-1+AD$7,0)*$E17*$F17*'1. General Inputs'!$J$25,0),0),0)</f>
        <v>0</v>
      </c>
      <c r="AE17" s="775">
        <f ca="1">ROUNDUP(IFERROR($F17*$E17*CHOOSE(AE$7,
IFERROR(SUMPRODUCT('6. Patients'!CX$10:CX$107,OFFSET('6. Patients'!$DN$9,1,MATCH($D17,'6. Patients'!$DO$9:$FL$9,0),ROWS('6. Patients'!EK$10:EK$107))),0)+
IFERROR(SUMPRODUCT('6. Patients'!CX$10:CX$107,OFFSET('6. Patients'!$FM$9,1,MATCH($D17,'6. Patients'!$FN$9:$GG$9,0),ROWS('6. Patients'!EK$10:EK$107))),0)+
IFERROR(SUMPRODUCT('6. Patients'!CX$10:CX$107,OFFSET('6. Patients'!$GH$9,1,MATCH($D17,'6. Patients'!$GI$9:$IF$9,0),ROWS('6. Patients'!EK$10:EK$107))),0)+
IFERROR(SUMPRODUCT('6. Patients'!CX$10:CX$107,OFFSET('6. Patients'!$IG$9,1,MATCH($D17,'6. Patients'!$IH$9:$JA$9,0),ROWS('6. Patients'!EK$10:EK$107))),0),
IFERROR(SUMPRODUCT('6. Patients'!CX$10:CX$107,OFFSET('6. Patients'!$JB$9,1,MATCH($D17,'6. Patients'!$JC$9:$KZ$9,0),ROWS('6. Patients'!EK$10:EK$107))),0)+
IFERROR(SUMPRODUCT('6. Patients'!CX$10:CX$107,OFFSET('6. Patients'!$LA$9,1,MATCH($D17,'6. Patients'!$LB$9:$LU$9,0),ROWS('6. Patients'!EK$10:EK$107))),0)+
IFERROR(SUMPRODUCT('6. Patients'!CX$10:CX$107,OFFSET('6. Patients'!$LV$9,1,MATCH($D17,'6. Patients'!$LW$9:$NT$9,0),ROWS('6. Patients'!EK$10:EK$107))),0)+
IFERROR(SUMPRODUCT('6. Patients'!CX$10:CX$107,OFFSET('6. Patients'!$NU$9,1,MATCH($D17,'6. Patients'!$NV$9:$OO$9,0),ROWS('6. Patients'!EK$10:EK$107))),0),
IFERROR(SUMPRODUCT('6. Patients'!CX$10:CX$107,OFFSET('6. Patients'!$OP$9,1,MATCH($D17,'6. Patients'!$OQ$9:$QN$9,0),ROWS('6. Patients'!EK$10:EK$107))),0)+
IFERROR(SUMPRODUCT('6. Patients'!CX$10:CX$107,OFFSET('6. Patients'!$QO$9,1,MATCH($D17,'6. Patients'!$QP$9:$RI$9,0),ROWS('6. Patients'!EK$10:EK$107))),0)+
IFERROR(SUMPRODUCT('6. Patients'!CX$10:CX$107,OFFSET('6. Patients'!$RJ$9,1,MATCH($D17,'6. Patients'!$RK$9:$TH$9,0),ROWS('6. Patients'!EK$10:EK$107))),0)+
IFERROR(SUMPRODUCT('6. Patients'!CX$10:CX$107,OFFSET('6. Patients'!$TI$9,1,MATCH($D17,'6. Patients'!$TJ$9:$UC$9,0),ROWS('6. Patients'!EK$10:EK$107))),0))+
IFERROR(VLOOKUP($D17,$H$116:$L$146,COLUMNS($H$115:$J$115)-1+AE$7,0)*$E17*$F17*'1. General Inputs'!$J$25,0),0),0)</f>
        <v>0</v>
      </c>
      <c r="AF17" s="775">
        <f ca="1">ROUNDUP(IFERROR($F17*$E17*CHOOSE(AF$7,
IFERROR(SUMPRODUCT('6. Patients'!CY$10:CY$107,OFFSET('6. Patients'!$DN$9,1,MATCH($D17,'6. Patients'!$DO$9:$FL$9,0),ROWS('6. Patients'!EL$10:EL$107))),0)+
IFERROR(SUMPRODUCT('6. Patients'!CY$10:CY$107,OFFSET('6. Patients'!$FM$9,1,MATCH($D17,'6. Patients'!$FN$9:$GG$9,0),ROWS('6. Patients'!EL$10:EL$107))),0)+
IFERROR(SUMPRODUCT('6. Patients'!CY$10:CY$107,OFFSET('6. Patients'!$GH$9,1,MATCH($D17,'6. Patients'!$GI$9:$IF$9,0),ROWS('6. Patients'!EL$10:EL$107))),0)+
IFERROR(SUMPRODUCT('6. Patients'!CY$10:CY$107,OFFSET('6. Patients'!$IG$9,1,MATCH($D17,'6. Patients'!$IH$9:$JA$9,0),ROWS('6. Patients'!EL$10:EL$107))),0),
IFERROR(SUMPRODUCT('6. Patients'!CY$10:CY$107,OFFSET('6. Patients'!$JB$9,1,MATCH($D17,'6. Patients'!$JC$9:$KZ$9,0),ROWS('6. Patients'!EL$10:EL$107))),0)+
IFERROR(SUMPRODUCT('6. Patients'!CY$10:CY$107,OFFSET('6. Patients'!$LA$9,1,MATCH($D17,'6. Patients'!$LB$9:$LU$9,0),ROWS('6. Patients'!EL$10:EL$107))),0)+
IFERROR(SUMPRODUCT('6. Patients'!CY$10:CY$107,OFFSET('6. Patients'!$LV$9,1,MATCH($D17,'6. Patients'!$LW$9:$NT$9,0),ROWS('6. Patients'!EL$10:EL$107))),0)+
IFERROR(SUMPRODUCT('6. Patients'!CY$10:CY$107,OFFSET('6. Patients'!$NU$9,1,MATCH($D17,'6. Patients'!$NV$9:$OO$9,0),ROWS('6. Patients'!EL$10:EL$107))),0),
IFERROR(SUMPRODUCT('6. Patients'!CY$10:CY$107,OFFSET('6. Patients'!$OP$9,1,MATCH($D17,'6. Patients'!$OQ$9:$QN$9,0),ROWS('6. Patients'!EL$10:EL$107))),0)+
IFERROR(SUMPRODUCT('6. Patients'!CY$10:CY$107,OFFSET('6. Patients'!$QO$9,1,MATCH($D17,'6. Patients'!$QP$9:$RI$9,0),ROWS('6. Patients'!EL$10:EL$107))),0)+
IFERROR(SUMPRODUCT('6. Patients'!CY$10:CY$107,OFFSET('6. Patients'!$RJ$9,1,MATCH($D17,'6. Patients'!$RK$9:$TH$9,0),ROWS('6. Patients'!EL$10:EL$107))),0)+
IFERROR(SUMPRODUCT('6. Patients'!CY$10:CY$107,OFFSET('6. Patients'!$TI$9,1,MATCH($D17,'6. Patients'!$TJ$9:$UC$9,0),ROWS('6. Patients'!EL$10:EL$107))),0))+
IFERROR(VLOOKUP($D17,$H$116:$L$146,COLUMNS($H$115:$J$115)-1+AF$7,0)*$E17*$F17*'1. General Inputs'!$J$25,0),0),0)</f>
        <v>0</v>
      </c>
      <c r="AG17" s="775">
        <f ca="1">ROUNDUP(IFERROR($F17*$E17*CHOOSE(AG$7,
IFERROR(SUMPRODUCT('6. Patients'!CZ$10:CZ$107,OFFSET('6. Patients'!$DN$9,1,MATCH($D17,'6. Patients'!$DO$9:$FL$9,0),ROWS('6. Patients'!EM$10:EM$107))),0)+
IFERROR(SUMPRODUCT('6. Patients'!CZ$10:CZ$107,OFFSET('6. Patients'!$FM$9,1,MATCH($D17,'6. Patients'!$FN$9:$GG$9,0),ROWS('6. Patients'!EM$10:EM$107))),0)+
IFERROR(SUMPRODUCT('6. Patients'!CZ$10:CZ$107,OFFSET('6. Patients'!$GH$9,1,MATCH($D17,'6. Patients'!$GI$9:$IF$9,0),ROWS('6. Patients'!EM$10:EM$107))),0)+
IFERROR(SUMPRODUCT('6. Patients'!CZ$10:CZ$107,OFFSET('6. Patients'!$IG$9,1,MATCH($D17,'6. Patients'!$IH$9:$JA$9,0),ROWS('6. Patients'!EM$10:EM$107))),0),
IFERROR(SUMPRODUCT('6. Patients'!CZ$10:CZ$107,OFFSET('6. Patients'!$JB$9,1,MATCH($D17,'6. Patients'!$JC$9:$KZ$9,0),ROWS('6. Patients'!EM$10:EM$107))),0)+
IFERROR(SUMPRODUCT('6. Patients'!CZ$10:CZ$107,OFFSET('6. Patients'!$LA$9,1,MATCH($D17,'6. Patients'!$LB$9:$LU$9,0),ROWS('6. Patients'!EM$10:EM$107))),0)+
IFERROR(SUMPRODUCT('6. Patients'!CZ$10:CZ$107,OFFSET('6. Patients'!$LV$9,1,MATCH($D17,'6. Patients'!$LW$9:$NT$9,0),ROWS('6. Patients'!EM$10:EM$107))),0)+
IFERROR(SUMPRODUCT('6. Patients'!CZ$10:CZ$107,OFFSET('6. Patients'!$NU$9,1,MATCH($D17,'6. Patients'!$NV$9:$OO$9,0),ROWS('6. Patients'!EM$10:EM$107))),0),
IFERROR(SUMPRODUCT('6. Patients'!CZ$10:CZ$107,OFFSET('6. Patients'!$OP$9,1,MATCH($D17,'6. Patients'!$OQ$9:$QN$9,0),ROWS('6. Patients'!EM$10:EM$107))),0)+
IFERROR(SUMPRODUCT('6. Patients'!CZ$10:CZ$107,OFFSET('6. Patients'!$QO$9,1,MATCH($D17,'6. Patients'!$QP$9:$RI$9,0),ROWS('6. Patients'!EM$10:EM$107))),0)+
IFERROR(SUMPRODUCT('6. Patients'!CZ$10:CZ$107,OFFSET('6. Patients'!$RJ$9,1,MATCH($D17,'6. Patients'!$RK$9:$TH$9,0),ROWS('6. Patients'!EM$10:EM$107))),0)+
IFERROR(SUMPRODUCT('6. Patients'!CZ$10:CZ$107,OFFSET('6. Patients'!$TI$9,1,MATCH($D17,'6. Patients'!$TJ$9:$UC$9,0),ROWS('6. Patients'!EM$10:EM$107))),0))+
IFERROR(VLOOKUP($D17,$H$116:$L$146,COLUMNS($H$115:$J$115)-1+AG$7,0)*$E17*$F17*'1. General Inputs'!$J$25,0),0),0)</f>
        <v>0</v>
      </c>
      <c r="AH17" s="775">
        <f ca="1">ROUNDUP(IFERROR($F17*$E17*CHOOSE(AH$7,
IFERROR(SUMPRODUCT('6. Patients'!DA$10:DA$107,OFFSET('6. Patients'!$DN$9,1,MATCH($D17,'6. Patients'!$DO$9:$FL$9,0),ROWS('6. Patients'!EN$10:EN$107))),0)+
IFERROR(SUMPRODUCT('6. Patients'!DA$10:DA$107,OFFSET('6. Patients'!$FM$9,1,MATCH($D17,'6. Patients'!$FN$9:$GG$9,0),ROWS('6. Patients'!EN$10:EN$107))),0)+
IFERROR(SUMPRODUCT('6. Patients'!DA$10:DA$107,OFFSET('6. Patients'!$GH$9,1,MATCH($D17,'6. Patients'!$GI$9:$IF$9,0),ROWS('6. Patients'!EN$10:EN$107))),0)+
IFERROR(SUMPRODUCT('6. Patients'!DA$10:DA$107,OFFSET('6. Patients'!$IG$9,1,MATCH($D17,'6. Patients'!$IH$9:$JA$9,0),ROWS('6. Patients'!EN$10:EN$107))),0),
IFERROR(SUMPRODUCT('6. Patients'!DA$10:DA$107,OFFSET('6. Patients'!$JB$9,1,MATCH($D17,'6. Patients'!$JC$9:$KZ$9,0),ROWS('6. Patients'!EN$10:EN$107))),0)+
IFERROR(SUMPRODUCT('6. Patients'!DA$10:DA$107,OFFSET('6. Patients'!$LA$9,1,MATCH($D17,'6. Patients'!$LB$9:$LU$9,0),ROWS('6. Patients'!EN$10:EN$107))),0)+
IFERROR(SUMPRODUCT('6. Patients'!DA$10:DA$107,OFFSET('6. Patients'!$LV$9,1,MATCH($D17,'6. Patients'!$LW$9:$NT$9,0),ROWS('6. Patients'!EN$10:EN$107))),0)+
IFERROR(SUMPRODUCT('6. Patients'!DA$10:DA$107,OFFSET('6. Patients'!$NU$9,1,MATCH($D17,'6. Patients'!$NV$9:$OO$9,0),ROWS('6. Patients'!EN$10:EN$107))),0),
IFERROR(SUMPRODUCT('6. Patients'!DA$10:DA$107,OFFSET('6. Patients'!$OP$9,1,MATCH($D17,'6. Patients'!$OQ$9:$QN$9,0),ROWS('6. Patients'!EN$10:EN$107))),0)+
IFERROR(SUMPRODUCT('6. Patients'!DA$10:DA$107,OFFSET('6. Patients'!$QO$9,1,MATCH($D17,'6. Patients'!$QP$9:$RI$9,0),ROWS('6. Patients'!EN$10:EN$107))),0)+
IFERROR(SUMPRODUCT('6. Patients'!DA$10:DA$107,OFFSET('6. Patients'!$RJ$9,1,MATCH($D17,'6. Patients'!$RK$9:$TH$9,0),ROWS('6. Patients'!EN$10:EN$107))),0)+
IFERROR(SUMPRODUCT('6. Patients'!DA$10:DA$107,OFFSET('6. Patients'!$TI$9,1,MATCH($D17,'6. Patients'!$TJ$9:$UC$9,0),ROWS('6. Patients'!EN$10:EN$107))),0))+
IFERROR(VLOOKUP($D17,$H$116:$L$146,COLUMNS($H$115:$J$115)-1+AH$7,0)*$E17*$F17*'1. General Inputs'!$J$25,0),0),0)</f>
        <v>0</v>
      </c>
      <c r="AI17" s="775">
        <f ca="1">ROUNDUP(IFERROR($F17*$E17*CHOOSE(AI$7,
IFERROR(SUMPRODUCT('6. Patients'!DB$10:DB$107,OFFSET('6. Patients'!$DN$9,1,MATCH($D17,'6. Patients'!$DO$9:$FL$9,0),ROWS('6. Patients'!EO$10:EO$107))),0)+
IFERROR(SUMPRODUCT('6. Patients'!DB$10:DB$107,OFFSET('6. Patients'!$FM$9,1,MATCH($D17,'6. Patients'!$FN$9:$GG$9,0),ROWS('6. Patients'!EO$10:EO$107))),0)+
IFERROR(SUMPRODUCT('6. Patients'!DB$10:DB$107,OFFSET('6. Patients'!$GH$9,1,MATCH($D17,'6. Patients'!$GI$9:$IF$9,0),ROWS('6. Patients'!EO$10:EO$107))),0)+
IFERROR(SUMPRODUCT('6. Patients'!DB$10:DB$107,OFFSET('6. Patients'!$IG$9,1,MATCH($D17,'6. Patients'!$IH$9:$JA$9,0),ROWS('6. Patients'!EO$10:EO$107))),0),
IFERROR(SUMPRODUCT('6. Patients'!DB$10:DB$107,OFFSET('6. Patients'!$JB$9,1,MATCH($D17,'6. Patients'!$JC$9:$KZ$9,0),ROWS('6. Patients'!EO$10:EO$107))),0)+
IFERROR(SUMPRODUCT('6. Patients'!DB$10:DB$107,OFFSET('6. Patients'!$LA$9,1,MATCH($D17,'6. Patients'!$LB$9:$LU$9,0),ROWS('6. Patients'!EO$10:EO$107))),0)+
IFERROR(SUMPRODUCT('6. Patients'!DB$10:DB$107,OFFSET('6. Patients'!$LV$9,1,MATCH($D17,'6. Patients'!$LW$9:$NT$9,0),ROWS('6. Patients'!EO$10:EO$107))),0)+
IFERROR(SUMPRODUCT('6. Patients'!DB$10:DB$107,OFFSET('6. Patients'!$NU$9,1,MATCH($D17,'6. Patients'!$NV$9:$OO$9,0),ROWS('6. Patients'!EO$10:EO$107))),0),
IFERROR(SUMPRODUCT('6. Patients'!DB$10:DB$107,OFFSET('6. Patients'!$OP$9,1,MATCH($D17,'6. Patients'!$OQ$9:$QN$9,0),ROWS('6. Patients'!EO$10:EO$107))),0)+
IFERROR(SUMPRODUCT('6. Patients'!DB$10:DB$107,OFFSET('6. Patients'!$QO$9,1,MATCH($D17,'6. Patients'!$QP$9:$RI$9,0),ROWS('6. Patients'!EO$10:EO$107))),0)+
IFERROR(SUMPRODUCT('6. Patients'!DB$10:DB$107,OFFSET('6. Patients'!$RJ$9,1,MATCH($D17,'6. Patients'!$RK$9:$TH$9,0),ROWS('6. Patients'!EO$10:EO$107))),0)+
IFERROR(SUMPRODUCT('6. Patients'!DB$10:DB$107,OFFSET('6. Patients'!$TI$9,1,MATCH($D17,'6. Patients'!$TJ$9:$UC$9,0),ROWS('6. Patients'!EO$10:EO$107))),0))+
IFERROR(VLOOKUP($D17,$H$116:$L$146,COLUMNS($H$115:$J$115)-1+AI$7,0)*$E17*$F17*'1. General Inputs'!$J$25,0),0),0)</f>
        <v>0</v>
      </c>
      <c r="AJ17" s="775">
        <f ca="1">ROUNDUP(IFERROR($F17*$E17*CHOOSE(AJ$7,
IFERROR(SUMPRODUCT('6. Patients'!DC$10:DC$107,OFFSET('6. Patients'!$DN$9,1,MATCH($D17,'6. Patients'!$DO$9:$FL$9,0),ROWS('6. Patients'!EP$10:EP$107))),0)+
IFERROR(SUMPRODUCT('6. Patients'!DC$10:DC$107,OFFSET('6. Patients'!$FM$9,1,MATCH($D17,'6. Patients'!$FN$9:$GG$9,0),ROWS('6. Patients'!EP$10:EP$107))),0)+
IFERROR(SUMPRODUCT('6. Patients'!DC$10:DC$107,OFFSET('6. Patients'!$GH$9,1,MATCH($D17,'6. Patients'!$GI$9:$IF$9,0),ROWS('6. Patients'!EP$10:EP$107))),0)+
IFERROR(SUMPRODUCT('6. Patients'!DC$10:DC$107,OFFSET('6. Patients'!$IG$9,1,MATCH($D17,'6. Patients'!$IH$9:$JA$9,0),ROWS('6. Patients'!EP$10:EP$107))),0),
IFERROR(SUMPRODUCT('6. Patients'!DC$10:DC$107,OFFSET('6. Patients'!$JB$9,1,MATCH($D17,'6. Patients'!$JC$9:$KZ$9,0),ROWS('6. Patients'!EP$10:EP$107))),0)+
IFERROR(SUMPRODUCT('6. Patients'!DC$10:DC$107,OFFSET('6. Patients'!$LA$9,1,MATCH($D17,'6. Patients'!$LB$9:$LU$9,0),ROWS('6. Patients'!EP$10:EP$107))),0)+
IFERROR(SUMPRODUCT('6. Patients'!DC$10:DC$107,OFFSET('6. Patients'!$LV$9,1,MATCH($D17,'6. Patients'!$LW$9:$NT$9,0),ROWS('6. Patients'!EP$10:EP$107))),0)+
IFERROR(SUMPRODUCT('6. Patients'!DC$10:DC$107,OFFSET('6. Patients'!$NU$9,1,MATCH($D17,'6. Patients'!$NV$9:$OO$9,0),ROWS('6. Patients'!EP$10:EP$107))),0),
IFERROR(SUMPRODUCT('6. Patients'!DC$10:DC$107,OFFSET('6. Patients'!$OP$9,1,MATCH($D17,'6. Patients'!$OQ$9:$QN$9,0),ROWS('6. Patients'!EP$10:EP$107))),0)+
IFERROR(SUMPRODUCT('6. Patients'!DC$10:DC$107,OFFSET('6. Patients'!$QO$9,1,MATCH($D17,'6. Patients'!$QP$9:$RI$9,0),ROWS('6. Patients'!EP$10:EP$107))),0)+
IFERROR(SUMPRODUCT('6. Patients'!DC$10:DC$107,OFFSET('6. Patients'!$RJ$9,1,MATCH($D17,'6. Patients'!$RK$9:$TH$9,0),ROWS('6. Patients'!EP$10:EP$107))),0)+
IFERROR(SUMPRODUCT('6. Patients'!DC$10:DC$107,OFFSET('6. Patients'!$TI$9,1,MATCH($D17,'6. Patients'!$TJ$9:$UC$9,0),ROWS('6. Patients'!EP$10:EP$107))),0))+
IFERROR(VLOOKUP($D17,$H$116:$L$146,COLUMNS($H$115:$J$115)-1+AJ$7,0)*$E17*$F17*'1. General Inputs'!$J$25,0),0),0)</f>
        <v>0</v>
      </c>
      <c r="AK17" s="775">
        <f ca="1">ROUNDUP(IFERROR($F17*$E17*CHOOSE(AK$7,
IFERROR(SUMPRODUCT('6. Patients'!DD$10:DD$107,OFFSET('6. Patients'!$DN$9,1,MATCH($D17,'6. Patients'!$DO$9:$FL$9,0),ROWS('6. Patients'!EQ$10:EQ$107))),0)+
IFERROR(SUMPRODUCT('6. Patients'!DD$10:DD$107,OFFSET('6. Patients'!$FM$9,1,MATCH($D17,'6. Patients'!$FN$9:$GG$9,0),ROWS('6. Patients'!EQ$10:EQ$107))),0)+
IFERROR(SUMPRODUCT('6. Patients'!DD$10:DD$107,OFFSET('6. Patients'!$GH$9,1,MATCH($D17,'6. Patients'!$GI$9:$IF$9,0),ROWS('6. Patients'!EQ$10:EQ$107))),0)+
IFERROR(SUMPRODUCT('6. Patients'!DD$10:DD$107,OFFSET('6. Patients'!$IG$9,1,MATCH($D17,'6. Patients'!$IH$9:$JA$9,0),ROWS('6. Patients'!EQ$10:EQ$107))),0),
IFERROR(SUMPRODUCT('6. Patients'!DD$10:DD$107,OFFSET('6. Patients'!$JB$9,1,MATCH($D17,'6. Patients'!$JC$9:$KZ$9,0),ROWS('6. Patients'!EQ$10:EQ$107))),0)+
IFERROR(SUMPRODUCT('6. Patients'!DD$10:DD$107,OFFSET('6. Patients'!$LA$9,1,MATCH($D17,'6. Patients'!$LB$9:$LU$9,0),ROWS('6. Patients'!EQ$10:EQ$107))),0)+
IFERROR(SUMPRODUCT('6. Patients'!DD$10:DD$107,OFFSET('6. Patients'!$LV$9,1,MATCH($D17,'6. Patients'!$LW$9:$NT$9,0),ROWS('6. Patients'!EQ$10:EQ$107))),0)+
IFERROR(SUMPRODUCT('6. Patients'!DD$10:DD$107,OFFSET('6. Patients'!$NU$9,1,MATCH($D17,'6. Patients'!$NV$9:$OO$9,0),ROWS('6. Patients'!EQ$10:EQ$107))),0),
IFERROR(SUMPRODUCT('6. Patients'!DD$10:DD$107,OFFSET('6. Patients'!$OP$9,1,MATCH($D17,'6. Patients'!$OQ$9:$QN$9,0),ROWS('6. Patients'!EQ$10:EQ$107))),0)+
IFERROR(SUMPRODUCT('6. Patients'!DD$10:DD$107,OFFSET('6. Patients'!$QO$9,1,MATCH($D17,'6. Patients'!$QP$9:$RI$9,0),ROWS('6. Patients'!EQ$10:EQ$107))),0)+
IFERROR(SUMPRODUCT('6. Patients'!DD$10:DD$107,OFFSET('6. Patients'!$RJ$9,1,MATCH($D17,'6. Patients'!$RK$9:$TH$9,0),ROWS('6. Patients'!EQ$10:EQ$107))),0)+
IFERROR(SUMPRODUCT('6. Patients'!DD$10:DD$107,OFFSET('6. Patients'!$TI$9,1,MATCH($D17,'6. Patients'!$TJ$9:$UC$9,0),ROWS('6. Patients'!EQ$10:EQ$107))),0))+
IFERROR(VLOOKUP($D17,$H$116:$L$146,COLUMNS($H$115:$J$115)-1+AK$7,0)*$E17*$F17*'1. General Inputs'!$J$25,0),0),0)</f>
        <v>0</v>
      </c>
      <c r="AL17" s="775">
        <f ca="1">ROUNDUP(IFERROR($F17*$E17*CHOOSE(AL$7,
IFERROR(SUMPRODUCT('6. Patients'!DE$10:DE$107,OFFSET('6. Patients'!$DN$9,1,MATCH($D17,'6. Patients'!$DO$9:$FL$9,0),ROWS('6. Patients'!ER$10:ER$107))),0)+
IFERROR(SUMPRODUCT('6. Patients'!DE$10:DE$107,OFFSET('6. Patients'!$FM$9,1,MATCH($D17,'6. Patients'!$FN$9:$GG$9,0),ROWS('6. Patients'!ER$10:ER$107))),0)+
IFERROR(SUMPRODUCT('6. Patients'!DE$10:DE$107,OFFSET('6. Patients'!$GH$9,1,MATCH($D17,'6. Patients'!$GI$9:$IF$9,0),ROWS('6. Patients'!ER$10:ER$107))),0)+
IFERROR(SUMPRODUCT('6. Patients'!DE$10:DE$107,OFFSET('6. Patients'!$IG$9,1,MATCH($D17,'6. Patients'!$IH$9:$JA$9,0),ROWS('6. Patients'!ER$10:ER$107))),0),
IFERROR(SUMPRODUCT('6. Patients'!DE$10:DE$107,OFFSET('6. Patients'!$JB$9,1,MATCH($D17,'6. Patients'!$JC$9:$KZ$9,0),ROWS('6. Patients'!ER$10:ER$107))),0)+
IFERROR(SUMPRODUCT('6. Patients'!DE$10:DE$107,OFFSET('6. Patients'!$LA$9,1,MATCH($D17,'6. Patients'!$LB$9:$LU$9,0),ROWS('6. Patients'!ER$10:ER$107))),0)+
IFERROR(SUMPRODUCT('6. Patients'!DE$10:DE$107,OFFSET('6. Patients'!$LV$9,1,MATCH($D17,'6. Patients'!$LW$9:$NT$9,0),ROWS('6. Patients'!ER$10:ER$107))),0)+
IFERROR(SUMPRODUCT('6. Patients'!DE$10:DE$107,OFFSET('6. Patients'!$NU$9,1,MATCH($D17,'6. Patients'!$NV$9:$OO$9,0),ROWS('6. Patients'!ER$10:ER$107))),0),
IFERROR(SUMPRODUCT('6. Patients'!DE$10:DE$107,OFFSET('6. Patients'!$OP$9,1,MATCH($D17,'6. Patients'!$OQ$9:$QN$9,0),ROWS('6. Patients'!ER$10:ER$107))),0)+
IFERROR(SUMPRODUCT('6. Patients'!DE$10:DE$107,OFFSET('6. Patients'!$QO$9,1,MATCH($D17,'6. Patients'!$QP$9:$RI$9,0),ROWS('6. Patients'!ER$10:ER$107))),0)+
IFERROR(SUMPRODUCT('6. Patients'!DE$10:DE$107,OFFSET('6. Patients'!$RJ$9,1,MATCH($D17,'6. Patients'!$RK$9:$TH$9,0),ROWS('6. Patients'!ER$10:ER$107))),0)+
IFERROR(SUMPRODUCT('6. Patients'!DE$10:DE$107,OFFSET('6. Patients'!$TI$9,1,MATCH($D17,'6. Patients'!$TJ$9:$UC$9,0),ROWS('6. Patients'!ER$10:ER$107))),0))+
IFERROR(VLOOKUP($D17,$H$116:$L$146,COLUMNS($H$115:$J$115)-1+AL$7,0)*$E17*$F17*'1. General Inputs'!$J$25,0),0),0)</f>
        <v>0</v>
      </c>
      <c r="AM17" s="775">
        <f ca="1">ROUNDUP(IFERROR($F17*$E17*CHOOSE(AM$7,
IFERROR(SUMPRODUCT('6. Patients'!DF$10:DF$107,OFFSET('6. Patients'!$DN$9,1,MATCH($D17,'6. Patients'!$DO$9:$FL$9,0),ROWS('6. Patients'!ES$10:ES$107))),0)+
IFERROR(SUMPRODUCT('6. Patients'!DF$10:DF$107,OFFSET('6. Patients'!$FM$9,1,MATCH($D17,'6. Patients'!$FN$9:$GG$9,0),ROWS('6. Patients'!ES$10:ES$107))),0)+
IFERROR(SUMPRODUCT('6. Patients'!DF$10:DF$107,OFFSET('6. Patients'!$GH$9,1,MATCH($D17,'6. Patients'!$GI$9:$IF$9,0),ROWS('6. Patients'!ES$10:ES$107))),0)+
IFERROR(SUMPRODUCT('6. Patients'!DF$10:DF$107,OFFSET('6. Patients'!$IG$9,1,MATCH($D17,'6. Patients'!$IH$9:$JA$9,0),ROWS('6. Patients'!ES$10:ES$107))),0),
IFERROR(SUMPRODUCT('6. Patients'!DF$10:DF$107,OFFSET('6. Patients'!$JB$9,1,MATCH($D17,'6. Patients'!$JC$9:$KZ$9,0),ROWS('6. Patients'!ES$10:ES$107))),0)+
IFERROR(SUMPRODUCT('6. Patients'!DF$10:DF$107,OFFSET('6. Patients'!$LA$9,1,MATCH($D17,'6. Patients'!$LB$9:$LU$9,0),ROWS('6. Patients'!ES$10:ES$107))),0)+
IFERROR(SUMPRODUCT('6. Patients'!DF$10:DF$107,OFFSET('6. Patients'!$LV$9,1,MATCH($D17,'6. Patients'!$LW$9:$NT$9,0),ROWS('6. Patients'!ES$10:ES$107))),0)+
IFERROR(SUMPRODUCT('6. Patients'!DF$10:DF$107,OFFSET('6. Patients'!$NU$9,1,MATCH($D17,'6. Patients'!$NV$9:$OO$9,0),ROWS('6. Patients'!ES$10:ES$107))),0),
IFERROR(SUMPRODUCT('6. Patients'!DF$10:DF$107,OFFSET('6. Patients'!$OP$9,1,MATCH($D17,'6. Patients'!$OQ$9:$QN$9,0),ROWS('6. Patients'!ES$10:ES$107))),0)+
IFERROR(SUMPRODUCT('6. Patients'!DF$10:DF$107,OFFSET('6. Patients'!$QO$9,1,MATCH($D17,'6. Patients'!$QP$9:$RI$9,0),ROWS('6. Patients'!ES$10:ES$107))),0)+
IFERROR(SUMPRODUCT('6. Patients'!DF$10:DF$107,OFFSET('6. Patients'!$RJ$9,1,MATCH($D17,'6. Patients'!$RK$9:$TH$9,0),ROWS('6. Patients'!ES$10:ES$107))),0)+
IFERROR(SUMPRODUCT('6. Patients'!DF$10:DF$107,OFFSET('6. Patients'!$TI$9,1,MATCH($D17,'6. Patients'!$TJ$9:$UC$9,0),ROWS('6. Patients'!ES$10:ES$107))),0))+
IFERROR(VLOOKUP($D17,$H$116:$L$146,COLUMNS($H$115:$J$115)-1+AM$7,0)*$E17*$F17*'1. General Inputs'!$J$25,0),0),0)</f>
        <v>0</v>
      </c>
      <c r="AN17" s="775">
        <f ca="1">ROUNDUP(IFERROR($F17*$E17*CHOOSE(AN$7,
IFERROR(SUMPRODUCT('6. Patients'!DG$10:DG$107,OFFSET('6. Patients'!$DN$9,1,MATCH($D17,'6. Patients'!$DO$9:$FL$9,0),ROWS('6. Patients'!ET$10:ET$107))),0)+
IFERROR(SUMPRODUCT('6. Patients'!DG$10:DG$107,OFFSET('6. Patients'!$FM$9,1,MATCH($D17,'6. Patients'!$FN$9:$GG$9,0),ROWS('6. Patients'!ET$10:ET$107))),0)+
IFERROR(SUMPRODUCT('6. Patients'!DG$10:DG$107,OFFSET('6. Patients'!$GH$9,1,MATCH($D17,'6. Patients'!$GI$9:$IF$9,0),ROWS('6. Patients'!ET$10:ET$107))),0)+
IFERROR(SUMPRODUCT('6. Patients'!DG$10:DG$107,OFFSET('6. Patients'!$IG$9,1,MATCH($D17,'6. Patients'!$IH$9:$JA$9,0),ROWS('6. Patients'!ET$10:ET$107))),0),
IFERROR(SUMPRODUCT('6. Patients'!DG$10:DG$107,OFFSET('6. Patients'!$JB$9,1,MATCH($D17,'6. Patients'!$JC$9:$KZ$9,0),ROWS('6. Patients'!ET$10:ET$107))),0)+
IFERROR(SUMPRODUCT('6. Patients'!DG$10:DG$107,OFFSET('6. Patients'!$LA$9,1,MATCH($D17,'6. Patients'!$LB$9:$LU$9,0),ROWS('6. Patients'!ET$10:ET$107))),0)+
IFERROR(SUMPRODUCT('6. Patients'!DG$10:DG$107,OFFSET('6. Patients'!$LV$9,1,MATCH($D17,'6. Patients'!$LW$9:$NT$9,0),ROWS('6. Patients'!ET$10:ET$107))),0)+
IFERROR(SUMPRODUCT('6. Patients'!DG$10:DG$107,OFFSET('6. Patients'!$NU$9,1,MATCH($D17,'6. Patients'!$NV$9:$OO$9,0),ROWS('6. Patients'!ET$10:ET$107))),0),
IFERROR(SUMPRODUCT('6. Patients'!DG$10:DG$107,OFFSET('6. Patients'!$OP$9,1,MATCH($D17,'6. Patients'!$OQ$9:$QN$9,0),ROWS('6. Patients'!ET$10:ET$107))),0)+
IFERROR(SUMPRODUCT('6. Patients'!DG$10:DG$107,OFFSET('6. Patients'!$QO$9,1,MATCH($D17,'6. Patients'!$QP$9:$RI$9,0),ROWS('6. Patients'!ET$10:ET$107))),0)+
IFERROR(SUMPRODUCT('6. Patients'!DG$10:DG$107,OFFSET('6. Patients'!$RJ$9,1,MATCH($D17,'6. Patients'!$RK$9:$TH$9,0),ROWS('6. Patients'!ET$10:ET$107))),0)+
IFERROR(SUMPRODUCT('6. Patients'!DG$10:DG$107,OFFSET('6. Patients'!$TI$9,1,MATCH($D17,'6. Patients'!$TJ$9:$UC$9,0),ROWS('6. Patients'!ET$10:ET$107))),0))+
IFERROR(VLOOKUP($D17,$H$116:$L$146,COLUMNS($H$115:$J$115)-1+AN$7,0)*$E17*$F17*'1. General Inputs'!$J$25,0),0),0)</f>
        <v>0</v>
      </c>
      <c r="AO17" s="775">
        <f ca="1">ROUNDUP(IFERROR($F17*$E17*CHOOSE(AO$7,
IFERROR(SUMPRODUCT('6. Patients'!DH$10:DH$107,OFFSET('6. Patients'!$DN$9,1,MATCH($D17,'6. Patients'!$DO$9:$FL$9,0),ROWS('6. Patients'!EU$10:EU$107))),0)+
IFERROR(SUMPRODUCT('6. Patients'!DH$10:DH$107,OFFSET('6. Patients'!$FM$9,1,MATCH($D17,'6. Patients'!$FN$9:$GG$9,0),ROWS('6. Patients'!EU$10:EU$107))),0)+
IFERROR(SUMPRODUCT('6. Patients'!DH$10:DH$107,OFFSET('6. Patients'!$GH$9,1,MATCH($D17,'6. Patients'!$GI$9:$IF$9,0),ROWS('6. Patients'!EU$10:EU$107))),0)+
IFERROR(SUMPRODUCT('6. Patients'!DH$10:DH$107,OFFSET('6. Patients'!$IG$9,1,MATCH($D17,'6. Patients'!$IH$9:$JA$9,0),ROWS('6. Patients'!EU$10:EU$107))),0),
IFERROR(SUMPRODUCT('6. Patients'!DH$10:DH$107,OFFSET('6. Patients'!$JB$9,1,MATCH($D17,'6. Patients'!$JC$9:$KZ$9,0),ROWS('6. Patients'!EU$10:EU$107))),0)+
IFERROR(SUMPRODUCT('6. Patients'!DH$10:DH$107,OFFSET('6. Patients'!$LA$9,1,MATCH($D17,'6. Patients'!$LB$9:$LU$9,0),ROWS('6. Patients'!EU$10:EU$107))),0)+
IFERROR(SUMPRODUCT('6. Patients'!DH$10:DH$107,OFFSET('6. Patients'!$LV$9,1,MATCH($D17,'6. Patients'!$LW$9:$NT$9,0),ROWS('6. Patients'!EU$10:EU$107))),0)+
IFERROR(SUMPRODUCT('6. Patients'!DH$10:DH$107,OFFSET('6. Patients'!$NU$9,1,MATCH($D17,'6. Patients'!$NV$9:$OO$9,0),ROWS('6. Patients'!EU$10:EU$107))),0),
IFERROR(SUMPRODUCT('6. Patients'!DH$10:DH$107,OFFSET('6. Patients'!$OP$9,1,MATCH($D17,'6. Patients'!$OQ$9:$QN$9,0),ROWS('6. Patients'!EU$10:EU$107))),0)+
IFERROR(SUMPRODUCT('6. Patients'!DH$10:DH$107,OFFSET('6. Patients'!$QO$9,1,MATCH($D17,'6. Patients'!$QP$9:$RI$9,0),ROWS('6. Patients'!EU$10:EU$107))),0)+
IFERROR(SUMPRODUCT('6. Patients'!DH$10:DH$107,OFFSET('6. Patients'!$RJ$9,1,MATCH($D17,'6. Patients'!$RK$9:$TH$9,0),ROWS('6. Patients'!EU$10:EU$107))),0)+
IFERROR(SUMPRODUCT('6. Patients'!DH$10:DH$107,OFFSET('6. Patients'!$TI$9,1,MATCH($D17,'6. Patients'!$TJ$9:$UC$9,0),ROWS('6. Patients'!EU$10:EU$107))),0))+
IFERROR(VLOOKUP($D17,$H$116:$L$146,COLUMNS($H$115:$J$115)-1+AO$7,0)*$E17*$F17*'1. General Inputs'!$J$25,0),0),0)</f>
        <v>0</v>
      </c>
      <c r="AP17" s="775">
        <f ca="1">ROUNDUP(IFERROR($F17*$E17*CHOOSE(AP$7,
IFERROR(SUMPRODUCT('6. Patients'!DI$10:DI$107,OFFSET('6. Patients'!$DN$9,1,MATCH($D17,'6. Patients'!$DO$9:$FL$9,0),ROWS('6. Patients'!EV$10:EV$107))),0)+
IFERROR(SUMPRODUCT('6. Patients'!DI$10:DI$107,OFFSET('6. Patients'!$FM$9,1,MATCH($D17,'6. Patients'!$FN$9:$GG$9,0),ROWS('6. Patients'!EV$10:EV$107))),0)+
IFERROR(SUMPRODUCT('6. Patients'!DI$10:DI$107,OFFSET('6. Patients'!$GH$9,1,MATCH($D17,'6. Patients'!$GI$9:$IF$9,0),ROWS('6. Patients'!EV$10:EV$107))),0)+
IFERROR(SUMPRODUCT('6. Patients'!DI$10:DI$107,OFFSET('6. Patients'!$IG$9,1,MATCH($D17,'6. Patients'!$IH$9:$JA$9,0),ROWS('6. Patients'!EV$10:EV$107))),0),
IFERROR(SUMPRODUCT('6. Patients'!DI$10:DI$107,OFFSET('6. Patients'!$JB$9,1,MATCH($D17,'6. Patients'!$JC$9:$KZ$9,0),ROWS('6. Patients'!EV$10:EV$107))),0)+
IFERROR(SUMPRODUCT('6. Patients'!DI$10:DI$107,OFFSET('6. Patients'!$LA$9,1,MATCH($D17,'6. Patients'!$LB$9:$LU$9,0),ROWS('6. Patients'!EV$10:EV$107))),0)+
IFERROR(SUMPRODUCT('6. Patients'!DI$10:DI$107,OFFSET('6. Patients'!$LV$9,1,MATCH($D17,'6. Patients'!$LW$9:$NT$9,0),ROWS('6. Patients'!EV$10:EV$107))),0)+
IFERROR(SUMPRODUCT('6. Patients'!DI$10:DI$107,OFFSET('6. Patients'!$NU$9,1,MATCH($D17,'6. Patients'!$NV$9:$OO$9,0),ROWS('6. Patients'!EV$10:EV$107))),0),
IFERROR(SUMPRODUCT('6. Patients'!DI$10:DI$107,OFFSET('6. Patients'!$OP$9,1,MATCH($D17,'6. Patients'!$OQ$9:$QN$9,0),ROWS('6. Patients'!EV$10:EV$107))),0)+
IFERROR(SUMPRODUCT('6. Patients'!DI$10:DI$107,OFFSET('6. Patients'!$QO$9,1,MATCH($D17,'6. Patients'!$QP$9:$RI$9,0),ROWS('6. Patients'!EV$10:EV$107))),0)+
IFERROR(SUMPRODUCT('6. Patients'!DI$10:DI$107,OFFSET('6. Patients'!$RJ$9,1,MATCH($D17,'6. Patients'!$RK$9:$TH$9,0),ROWS('6. Patients'!EV$10:EV$107))),0)+
IFERROR(SUMPRODUCT('6. Patients'!DI$10:DI$107,OFFSET('6. Patients'!$TI$9,1,MATCH($D17,'6. Patients'!$TJ$9:$UC$9,0),ROWS('6. Patients'!EV$10:EV$107))),0))+
IFERROR(VLOOKUP($D17,$H$116:$L$146,COLUMNS($H$115:$J$115)-1+AP$7,0)*$E17*$F17*'1. General Inputs'!$J$25,0),0),0)</f>
        <v>0</v>
      </c>
      <c r="AQ17" s="775">
        <f ca="1">ROUNDUP(IFERROR($F17*$E17*CHOOSE(AQ$7,
IFERROR(SUMPRODUCT('6. Patients'!DJ$10:DJ$107,OFFSET('6. Patients'!$DN$9,1,MATCH($D17,'6. Patients'!$DO$9:$FL$9,0),ROWS('6. Patients'!EW$10:EW$107))),0)+
IFERROR(SUMPRODUCT('6. Patients'!DJ$10:DJ$107,OFFSET('6. Patients'!$FM$9,1,MATCH($D17,'6. Patients'!$FN$9:$GG$9,0),ROWS('6. Patients'!EW$10:EW$107))),0)+
IFERROR(SUMPRODUCT('6. Patients'!DJ$10:DJ$107,OFFSET('6. Patients'!$GH$9,1,MATCH($D17,'6. Patients'!$GI$9:$IF$9,0),ROWS('6. Patients'!EW$10:EW$107))),0)+
IFERROR(SUMPRODUCT('6. Patients'!DJ$10:DJ$107,OFFSET('6. Patients'!$IG$9,1,MATCH($D17,'6. Patients'!$IH$9:$JA$9,0),ROWS('6. Patients'!EW$10:EW$107))),0),
IFERROR(SUMPRODUCT('6. Patients'!DJ$10:DJ$107,OFFSET('6. Patients'!$JB$9,1,MATCH($D17,'6. Patients'!$JC$9:$KZ$9,0),ROWS('6. Patients'!EW$10:EW$107))),0)+
IFERROR(SUMPRODUCT('6. Patients'!DJ$10:DJ$107,OFFSET('6. Patients'!$LA$9,1,MATCH($D17,'6. Patients'!$LB$9:$LU$9,0),ROWS('6. Patients'!EW$10:EW$107))),0)+
IFERROR(SUMPRODUCT('6. Patients'!DJ$10:DJ$107,OFFSET('6. Patients'!$LV$9,1,MATCH($D17,'6. Patients'!$LW$9:$NT$9,0),ROWS('6. Patients'!EW$10:EW$107))),0)+
IFERROR(SUMPRODUCT('6. Patients'!DJ$10:DJ$107,OFFSET('6. Patients'!$NU$9,1,MATCH($D17,'6. Patients'!$NV$9:$OO$9,0),ROWS('6. Patients'!EW$10:EW$107))),0),
IFERROR(SUMPRODUCT('6. Patients'!DJ$10:DJ$107,OFFSET('6. Patients'!$OP$9,1,MATCH($D17,'6. Patients'!$OQ$9:$QN$9,0),ROWS('6. Patients'!EW$10:EW$107))),0)+
IFERROR(SUMPRODUCT('6. Patients'!DJ$10:DJ$107,OFFSET('6. Patients'!$QO$9,1,MATCH($D17,'6. Patients'!$QP$9:$RI$9,0),ROWS('6. Patients'!EW$10:EW$107))),0)+
IFERROR(SUMPRODUCT('6. Patients'!DJ$10:DJ$107,OFFSET('6. Patients'!$RJ$9,1,MATCH($D17,'6. Patients'!$RK$9:$TH$9,0),ROWS('6. Patients'!EW$10:EW$107))),0)+
IFERROR(SUMPRODUCT('6. Patients'!DJ$10:DJ$107,OFFSET('6. Patients'!$TI$9,1,MATCH($D17,'6. Patients'!$TJ$9:$UC$9,0),ROWS('6. Patients'!EW$10:EW$107))),0))+
IFERROR(VLOOKUP($D17,$H$116:$L$146,COLUMNS($H$115:$J$115)-1+AQ$7,0)*$E17*$F17*'1. General Inputs'!$J$25,0),0),0)</f>
        <v>0</v>
      </c>
      <c r="AR17" s="342"/>
      <c r="AZ17" s="335">
        <f ca="1">IFERROR(SUM(OFFSET('7. Consumption'!H17,0,1,,MIN('1. General Inputs'!$J$29,COLUMNS('7. Consumption'!H$9:$AQ$9)-1))),0)+MAX(0,$AQ17*('1. General Inputs'!$J$29-COLUMNS('7. Consumption'!H$9:$AQ$9)+1))</f>
        <v>0</v>
      </c>
      <c r="BA17" s="335">
        <f ca="1">IFERROR(SUM(OFFSET('7. Consumption'!I17,0,1,,MIN('1. General Inputs'!$J$29,COLUMNS('7. Consumption'!I$9:$AQ$9)-1))),0)+MAX(0,$AQ17*('1. General Inputs'!$J$29-COLUMNS('7. Consumption'!I$9:$AQ$9)+1))</f>
        <v>0</v>
      </c>
      <c r="BB17" s="335">
        <f ca="1">IFERROR(SUM(OFFSET('7. Consumption'!J17,0,1,,MIN('1. General Inputs'!$J$29,COLUMNS('7. Consumption'!J$9:$AQ$9)-1))),0)+MAX(0,$AQ17*('1. General Inputs'!$J$29-COLUMNS('7. Consumption'!J$9:$AQ$9)+1))</f>
        <v>0</v>
      </c>
      <c r="BC17" s="335">
        <f ca="1">IFERROR(SUM(OFFSET('7. Consumption'!K17,0,1,,MIN('1. General Inputs'!$J$29,COLUMNS('7. Consumption'!K$9:$AQ$9)-1))),0)+MAX(0,$AQ17*('1. General Inputs'!$J$29-COLUMNS('7. Consumption'!K$9:$AQ$9)+1))</f>
        <v>0</v>
      </c>
      <c r="BD17" s="335">
        <f ca="1">IFERROR(SUM(OFFSET('7. Consumption'!L17,0,1,,MIN('1. General Inputs'!$J$29,COLUMNS('7. Consumption'!L$9:$AQ$9)-1))),0)+MAX(0,$AQ17*('1. General Inputs'!$J$29-COLUMNS('7. Consumption'!L$9:$AQ$9)+1))</f>
        <v>0</v>
      </c>
      <c r="BE17" s="335">
        <f ca="1">IFERROR(SUM(OFFSET('7. Consumption'!M17,0,1,,MIN('1. General Inputs'!$J$29,COLUMNS('7. Consumption'!M$9:$AQ$9)-1))),0)+MAX(0,$AQ17*('1. General Inputs'!$J$29-COLUMNS('7. Consumption'!M$9:$AQ$9)+1))</f>
        <v>0</v>
      </c>
      <c r="BF17" s="335">
        <f ca="1">IFERROR(SUM(OFFSET('7. Consumption'!N17,0,1,,MIN('1. General Inputs'!$J$29,COLUMNS('7. Consumption'!N$9:$AQ$9)-1))),0)+MAX(0,$AQ17*('1. General Inputs'!$J$29-COLUMNS('7. Consumption'!N$9:$AQ$9)+1))</f>
        <v>0</v>
      </c>
      <c r="BG17" s="335">
        <f ca="1">IFERROR(SUM(OFFSET('7. Consumption'!O17,0,1,,MIN('1. General Inputs'!$J$29,COLUMNS('7. Consumption'!O$9:$AQ$9)-1))),0)+MAX(0,$AQ17*('1. General Inputs'!$J$29-COLUMNS('7. Consumption'!O$9:$AQ$9)+1))</f>
        <v>0</v>
      </c>
      <c r="BH17" s="335">
        <f ca="1">IFERROR(SUM(OFFSET('7. Consumption'!P17,0,1,,MIN('1. General Inputs'!$J$29,COLUMNS('7. Consumption'!P$9:$AQ$9)-1))),0)+MAX(0,$AQ17*('1. General Inputs'!$J$29-COLUMNS('7. Consumption'!P$9:$AQ$9)+1))</f>
        <v>0</v>
      </c>
      <c r="BI17" s="335">
        <f ca="1">IFERROR(SUM(OFFSET('7. Consumption'!Q17,0,1,,MIN('1. General Inputs'!$J$29,COLUMNS('7. Consumption'!Q$9:$AQ$9)-1))),0)+MAX(0,$AQ17*('1. General Inputs'!$J$29-COLUMNS('7. Consumption'!Q$9:$AQ$9)+1))</f>
        <v>0</v>
      </c>
      <c r="BJ17" s="335">
        <f ca="1">IFERROR(SUM(OFFSET('7. Consumption'!R17,0,1,,MIN('1. General Inputs'!$J$29,COLUMNS('7. Consumption'!R$9:$AQ$9)-1))),0)+MAX(0,$AQ17*('1. General Inputs'!$J$29-COLUMNS('7. Consumption'!R$9:$AQ$9)+1))</f>
        <v>0</v>
      </c>
      <c r="BK17" s="335">
        <f ca="1">IFERROR(SUM(OFFSET('7. Consumption'!S17,0,1,,MIN('1. General Inputs'!$J$29,COLUMNS('7. Consumption'!S$9:$AQ$9)-1))),0)+MAX(0,$AQ17*('1. General Inputs'!$J$29-COLUMNS('7. Consumption'!S$9:$AQ$9)+1))</f>
        <v>0</v>
      </c>
      <c r="BL17" s="335">
        <f ca="1">IFERROR(SUM(OFFSET('7. Consumption'!T17,0,1,,MIN('1. General Inputs'!$J$29,COLUMNS('7. Consumption'!T$9:$AQ$9)-1))),0)+MAX(0,$AQ17*('1. General Inputs'!$J$29-COLUMNS('7. Consumption'!T$9:$AQ$9)+1))</f>
        <v>0</v>
      </c>
      <c r="BM17" s="335">
        <f ca="1">IFERROR(SUM(OFFSET('7. Consumption'!U17,0,1,,MIN('1. General Inputs'!$J$29,COLUMNS('7. Consumption'!U$9:$AQ$9)-1))),0)+MAX(0,$AQ17*('1. General Inputs'!$J$29-COLUMNS('7. Consumption'!U$9:$AQ$9)+1))</f>
        <v>0</v>
      </c>
      <c r="BN17" s="335">
        <f ca="1">IFERROR(SUM(OFFSET('7. Consumption'!V17,0,1,,MIN('1. General Inputs'!$J$29,COLUMNS('7. Consumption'!V$9:$AQ$9)-1))),0)+MAX(0,$AQ17*('1. General Inputs'!$J$29-COLUMNS('7. Consumption'!V$9:$AQ$9)+1))</f>
        <v>0</v>
      </c>
      <c r="BO17" s="335">
        <f ca="1">IFERROR(SUM(OFFSET('7. Consumption'!W17,0,1,,MIN('1. General Inputs'!$J$29,COLUMNS('7. Consumption'!W$9:$AQ$9)-1))),0)+MAX(0,$AQ17*('1. General Inputs'!$J$29-COLUMNS('7. Consumption'!W$9:$AQ$9)+1))</f>
        <v>0</v>
      </c>
      <c r="BP17" s="335">
        <f ca="1">IFERROR(SUM(OFFSET('7. Consumption'!X17,0,1,,MIN('1. General Inputs'!$J$29,COLUMNS('7. Consumption'!X$9:$AQ$9)-1))),0)+MAX(0,$AQ17*('1. General Inputs'!$J$29-COLUMNS('7. Consumption'!X$9:$AQ$9)+1))</f>
        <v>0</v>
      </c>
      <c r="BQ17" s="335">
        <f ca="1">IFERROR(SUM(OFFSET('7. Consumption'!Y17,0,1,,MIN('1. General Inputs'!$J$29,COLUMNS('7. Consumption'!Y$9:$AQ$9)-1))),0)+MAX(0,$AQ17*('1. General Inputs'!$J$29-COLUMNS('7. Consumption'!Y$9:$AQ$9)+1))</f>
        <v>0</v>
      </c>
      <c r="BR17" s="335">
        <f ca="1">IFERROR(SUM(OFFSET('7. Consumption'!Z17,0,1,,MIN('1. General Inputs'!$J$29,COLUMNS('7. Consumption'!Z$9:$AQ$9)-1))),0)+MAX(0,$AQ17*('1. General Inputs'!$J$29-COLUMNS('7. Consumption'!Z$9:$AQ$9)+1))</f>
        <v>0</v>
      </c>
      <c r="BS17" s="335">
        <f ca="1">IFERROR(SUM(OFFSET('7. Consumption'!AA17,0,1,,MIN('1. General Inputs'!$J$29,COLUMNS('7. Consumption'!AA$9:$AQ$9)-1))),0)+MAX(0,$AQ17*('1. General Inputs'!$J$29-COLUMNS('7. Consumption'!AA$9:$AQ$9)+1))</f>
        <v>0</v>
      </c>
      <c r="BT17" s="335">
        <f ca="1">IFERROR(SUM(OFFSET('7. Consumption'!AB17,0,1,,MIN('1. General Inputs'!$J$29,COLUMNS('7. Consumption'!AB$9:$AQ$9)-1))),0)+MAX(0,$AQ17*('1. General Inputs'!$J$29-COLUMNS('7. Consumption'!AB$9:$AQ$9)+1))</f>
        <v>0</v>
      </c>
      <c r="BU17" s="335">
        <f ca="1">IFERROR(SUM(OFFSET('7. Consumption'!AC17,0,1,,MIN('1. General Inputs'!$J$29,COLUMNS('7. Consumption'!AC$9:$AQ$9)-1))),0)+MAX(0,$AQ17*('1. General Inputs'!$J$29-COLUMNS('7. Consumption'!AC$9:$AQ$9)+1))</f>
        <v>0</v>
      </c>
      <c r="BV17" s="335">
        <f ca="1">IFERROR(SUM(OFFSET('7. Consumption'!AD17,0,1,,MIN('1. General Inputs'!$J$29,COLUMNS('7. Consumption'!AD$9:$AQ$9)-1))),0)+MAX(0,$AQ17*('1. General Inputs'!$J$29-COLUMNS('7. Consumption'!AD$9:$AQ$9)+1))</f>
        <v>0</v>
      </c>
      <c r="BW17" s="335">
        <f ca="1">IFERROR(SUM(OFFSET('7. Consumption'!AE17,0,1,,MIN('1. General Inputs'!$J$29,COLUMNS('7. Consumption'!AE$9:$AQ$9)-1))),0)+MAX(0,$AQ17*('1. General Inputs'!$J$29-COLUMNS('7. Consumption'!AE$9:$AQ$9)+1))</f>
        <v>0</v>
      </c>
      <c r="BX17" s="335">
        <f ca="1">IFERROR(SUM(OFFSET('7. Consumption'!AF17,0,1,,MIN('1. General Inputs'!$J$29,COLUMNS('7. Consumption'!AF$9:$AQ$9)-1))),0)+MAX(0,$AQ17*('1. General Inputs'!$J$29-COLUMNS('7. Consumption'!AF$9:$AQ$9)+1))</f>
        <v>0</v>
      </c>
      <c r="BY17" s="335">
        <f ca="1">IFERROR(SUM(OFFSET('7. Consumption'!AG17,0,1,,MIN('1. General Inputs'!$J$29,COLUMNS('7. Consumption'!AG$9:$AQ$9)-1))),0)+MAX(0,$AQ17*('1. General Inputs'!$J$29-COLUMNS('7. Consumption'!AG$9:$AQ$9)+1))</f>
        <v>0</v>
      </c>
      <c r="BZ17" s="335">
        <f ca="1">IFERROR(SUM(OFFSET('7. Consumption'!AH17,0,1,,MIN('1. General Inputs'!$J$29,COLUMNS('7. Consumption'!AH$9:$AQ$9)-1))),0)+MAX(0,$AQ17*('1. General Inputs'!$J$29-COLUMNS('7. Consumption'!AH$9:$AQ$9)+1))</f>
        <v>0</v>
      </c>
      <c r="CA17" s="335">
        <f ca="1">IFERROR(SUM(OFFSET('7. Consumption'!AI17,0,1,,MIN('1. General Inputs'!$J$29,COLUMNS('7. Consumption'!AI$9:$AQ$9)-1))),0)+MAX(0,$AQ17*('1. General Inputs'!$J$29-COLUMNS('7. Consumption'!AI$9:$AQ$9)+1))</f>
        <v>0</v>
      </c>
      <c r="CB17" s="335">
        <f ca="1">IFERROR(SUM(OFFSET('7. Consumption'!AJ17,0,1,,MIN('1. General Inputs'!$J$29,COLUMNS('7. Consumption'!AJ$9:$AQ$9)-1))),0)+MAX(0,$AQ17*('1. General Inputs'!$J$29-COLUMNS('7. Consumption'!AJ$9:$AQ$9)+1))</f>
        <v>0</v>
      </c>
      <c r="CC17" s="335">
        <f ca="1">IFERROR(SUM(OFFSET('7. Consumption'!AK17,0,1,,MIN('1. General Inputs'!$J$29,COLUMNS('7. Consumption'!AK$9:$AQ$9)-1))),0)+MAX(0,$AQ17*('1. General Inputs'!$J$29-COLUMNS('7. Consumption'!AK$9:$AQ$9)+1))</f>
        <v>0</v>
      </c>
      <c r="CD17" s="335">
        <f ca="1">IFERROR(SUM(OFFSET('7. Consumption'!AL17,0,1,,MIN('1. General Inputs'!$J$29,COLUMNS('7. Consumption'!AL$9:$AQ$9)-1))),0)+MAX(0,$AQ17*('1. General Inputs'!$J$29-COLUMNS('7. Consumption'!AL$9:$AQ$9)+1))</f>
        <v>0</v>
      </c>
      <c r="CE17" s="335">
        <f ca="1">IFERROR(SUM(OFFSET('7. Consumption'!AM17,0,1,,MIN('1. General Inputs'!$J$29,COLUMNS('7. Consumption'!AM$9:$AQ$9)-1))),0)+MAX(0,$AQ17*('1. General Inputs'!$J$29-COLUMNS('7. Consumption'!AM$9:$AQ$9)+1))</f>
        <v>0</v>
      </c>
      <c r="CF17" s="335">
        <f ca="1">IFERROR(SUM(OFFSET('7. Consumption'!AN17,0,1,,MIN('1. General Inputs'!$J$29,COLUMNS('7. Consumption'!AN$9:$AQ$9)-1))),0)+MAX(0,$AQ17*('1. General Inputs'!$J$29-COLUMNS('7. Consumption'!AN$9:$AQ$9)+1))</f>
        <v>0</v>
      </c>
      <c r="CG17" s="335">
        <f ca="1">IFERROR(SUM(OFFSET('7. Consumption'!AO17,0,1,,MIN('1. General Inputs'!$J$29,COLUMNS('7. Consumption'!AO$9:$AQ$9)-1))),0)+MAX(0,$AQ17*('1. General Inputs'!$J$29-COLUMNS('7. Consumption'!AO$9:$AQ$9)+1))</f>
        <v>0</v>
      </c>
      <c r="CH17" s="335">
        <f ca="1">IFERROR(SUM(OFFSET('7. Consumption'!AP17,0,1,,MIN('1. General Inputs'!$J$29,COLUMNS('7. Consumption'!AP$9:$AQ$9)-1))),0)+MAX(0,$AQ17*('1. General Inputs'!$J$29-COLUMNS('7. Consumption'!AP$9:$AQ$9)+1))</f>
        <v>0</v>
      </c>
      <c r="CI17" s="335">
        <f ca="1">IFERROR(SUM(OFFSET('7. Consumption'!AQ17,0,1,,MIN('1. General Inputs'!$J$29,COLUMNS('7. Consumption'!AQ$9:$AQ$9)-1))),0)+MAX(0,$AQ17*('1. General Inputs'!$J$29-COLUMNS('7. Consumption'!AQ$9:$AQ$9)+1))</f>
        <v>0</v>
      </c>
    </row>
    <row r="18" spans="2:87" ht="15" x14ac:dyDescent="0.25">
      <c r="B18" s="772"/>
      <c r="C18" s="772" t="str">
        <f>IFERROR(VLOOKUP(ROWS($C$9:$C18),'5. Form Breakdown'!$AI$11:$AJ$138,COLUMNS('5. Form Breakdown'!$AI$11:$AJ$11),0),"")</f>
        <v>ABC+3TC 600/300 - tab</v>
      </c>
      <c r="D18" s="772" t="str">
        <f>IFERROR(VLOOKUP($C18,'5a. Dosing'!$E$11:$F$138,2,0),"")</f>
        <v>ABC+3TC</v>
      </c>
      <c r="E18" s="773" t="str">
        <f>IFERROR(INDEX('5. Form Breakdown'!$AL$11:$BL$138,MATCH('7. Consumption'!$C18,'5. Form Breakdown'!$AK$11:$AK$138,0),MATCH('5. Form Breakdown'!$AX$10,'5. Form Breakdown'!$AL$10:$BL$10,0)),"")</f>
        <v/>
      </c>
      <c r="F18" s="774">
        <f>IFERROR(INDEX('5. Form Breakdown'!$AL$11:$BL$138,MATCH('7. Consumption'!$C18,'5. Form Breakdown'!$AK$11:$AK$138,0),MATCH('5. Form Breakdown'!$BL$10,'5. Form Breakdown'!$AL$10:$BL$10,0)),"")</f>
        <v>0</v>
      </c>
      <c r="H18" s="775">
        <f ca="1">ROUNDUP(IFERROR($F18*$E18*CHOOSE(H$7,
IFERROR(SUMPRODUCT('6. Patients'!CA$10:CA$107,OFFSET('6. Patients'!$DN$9,1,MATCH($D18,'6. Patients'!$DO$9:$FL$9,0),ROWS('6. Patients'!DN$10:DN$107))),0)+
IFERROR(SUMPRODUCT('6. Patients'!CA$10:CA$107,OFFSET('6. Patients'!$FM$9,1,MATCH($D18,'6. Patients'!$FN$9:$GG$9,0),ROWS('6. Patients'!DN$10:DN$107))),0)+
IFERROR(SUMPRODUCT('6. Patients'!CA$10:CA$107,OFFSET('6. Patients'!$GH$9,1,MATCH($D18,'6. Patients'!$GI$9:$IF$9,0),ROWS('6. Patients'!DN$10:DN$107))),0)+
IFERROR(SUMPRODUCT('6. Patients'!CA$10:CA$107,OFFSET('6. Patients'!$IG$9,1,MATCH($D18,'6. Patients'!$IH$9:$JA$9,0),ROWS('6. Patients'!DN$10:DN$107))),0),
IFERROR(SUMPRODUCT('6. Patients'!CA$10:CA$107,OFFSET('6. Patients'!$JB$9,1,MATCH($D18,'6. Patients'!$JC$9:$KZ$9,0),ROWS('6. Patients'!DN$10:DN$107))),0)+
IFERROR(SUMPRODUCT('6. Patients'!CA$10:CA$107,OFFSET('6. Patients'!$LA$9,1,MATCH($D18,'6. Patients'!$LB$9:$LU$9,0),ROWS('6. Patients'!DN$10:DN$107))),0)+
IFERROR(SUMPRODUCT('6. Patients'!CA$10:CA$107,OFFSET('6. Patients'!$LV$9,1,MATCH($D18,'6. Patients'!$LW$9:$NT$9,0),ROWS('6. Patients'!DN$10:DN$107))),0)+
IFERROR(SUMPRODUCT('6. Patients'!CA$10:CA$107,OFFSET('6. Patients'!$NU$9,1,MATCH($D18,'6. Patients'!$NV$9:$OO$9,0),ROWS('6. Patients'!DN$10:DN$107))),0),
IFERROR(SUMPRODUCT('6. Patients'!CA$10:CA$107,OFFSET('6. Patients'!$OP$9,1,MATCH($D18,'6. Patients'!$OQ$9:$QN$9,0),ROWS('6. Patients'!DN$10:DN$107))),0)+
IFERROR(SUMPRODUCT('6. Patients'!CA$10:CA$107,OFFSET('6. Patients'!$QO$9,1,MATCH($D18,'6. Patients'!$QP$9:$RI$9,0),ROWS('6. Patients'!DN$10:DN$107))),0)+
IFERROR(SUMPRODUCT('6. Patients'!CA$10:CA$107,OFFSET('6. Patients'!$RJ$9,1,MATCH($D18,'6. Patients'!$RK$9:$TH$9,0),ROWS('6. Patients'!DN$10:DN$107))),0)+
IFERROR(SUMPRODUCT('6. Patients'!CA$10:CA$107,OFFSET('6. Patients'!$TI$9,1,MATCH($D18,'6. Patients'!$TJ$9:$UC$9,0),ROWS('6. Patients'!DN$10:DN$107))),0))+
IFERROR(VLOOKUP($D18,$H$116:$L$146,COLUMNS($H$115:$J$115)-1+H$7,0)*$E18*$F18*'1. General Inputs'!$J$25,0),0),0)</f>
        <v>0</v>
      </c>
      <c r="I18" s="775">
        <f ca="1">ROUNDUP(IFERROR($F18*$E18*CHOOSE(I$7,
IFERROR(SUMPRODUCT('6. Patients'!CB$10:CB$107,OFFSET('6. Patients'!$DN$9,1,MATCH($D18,'6. Patients'!$DO$9:$FL$9,0),ROWS('6. Patients'!DO$10:DO$107))),0)+
IFERROR(SUMPRODUCT('6. Patients'!CB$10:CB$107,OFFSET('6. Patients'!$FM$9,1,MATCH($D18,'6. Patients'!$FN$9:$GG$9,0),ROWS('6. Patients'!DO$10:DO$107))),0)+
IFERROR(SUMPRODUCT('6. Patients'!CB$10:CB$107,OFFSET('6. Patients'!$GH$9,1,MATCH($D18,'6. Patients'!$GI$9:$IF$9,0),ROWS('6. Patients'!DO$10:DO$107))),0)+
IFERROR(SUMPRODUCT('6. Patients'!CB$10:CB$107,OFFSET('6. Patients'!$IG$9,1,MATCH($D18,'6. Patients'!$IH$9:$JA$9,0),ROWS('6. Patients'!DO$10:DO$107))),0),
IFERROR(SUMPRODUCT('6. Patients'!CB$10:CB$107,OFFSET('6. Patients'!$JB$9,1,MATCH($D18,'6. Patients'!$JC$9:$KZ$9,0),ROWS('6. Patients'!DO$10:DO$107))),0)+
IFERROR(SUMPRODUCT('6. Patients'!CB$10:CB$107,OFFSET('6. Patients'!$LA$9,1,MATCH($D18,'6. Patients'!$LB$9:$LU$9,0),ROWS('6. Patients'!DO$10:DO$107))),0)+
IFERROR(SUMPRODUCT('6. Patients'!CB$10:CB$107,OFFSET('6. Patients'!$LV$9,1,MATCH($D18,'6. Patients'!$LW$9:$NT$9,0),ROWS('6. Patients'!DO$10:DO$107))),0)+
IFERROR(SUMPRODUCT('6. Patients'!CB$10:CB$107,OFFSET('6. Patients'!$NU$9,1,MATCH($D18,'6. Patients'!$NV$9:$OO$9,0),ROWS('6. Patients'!DO$10:DO$107))),0),
IFERROR(SUMPRODUCT('6. Patients'!CB$10:CB$107,OFFSET('6. Patients'!$OP$9,1,MATCH($D18,'6. Patients'!$OQ$9:$QN$9,0),ROWS('6. Patients'!DO$10:DO$107))),0)+
IFERROR(SUMPRODUCT('6. Patients'!CB$10:CB$107,OFFSET('6. Patients'!$QO$9,1,MATCH($D18,'6. Patients'!$QP$9:$RI$9,0),ROWS('6. Patients'!DO$10:DO$107))),0)+
IFERROR(SUMPRODUCT('6. Patients'!CB$10:CB$107,OFFSET('6. Patients'!$RJ$9,1,MATCH($D18,'6. Patients'!$RK$9:$TH$9,0),ROWS('6. Patients'!DO$10:DO$107))),0)+
IFERROR(SUMPRODUCT('6. Patients'!CB$10:CB$107,OFFSET('6. Patients'!$TI$9,1,MATCH($D18,'6. Patients'!$TJ$9:$UC$9,0),ROWS('6. Patients'!DO$10:DO$107))),0))+
IFERROR(VLOOKUP($D18,$H$116:$L$146,COLUMNS($H$115:$J$115)-1+I$7,0)*$E18*$F18*'1. General Inputs'!$J$25,0),0),0)</f>
        <v>0</v>
      </c>
      <c r="J18" s="775">
        <f ca="1">ROUNDUP(IFERROR($F18*$E18*CHOOSE(J$7,
IFERROR(SUMPRODUCT('6. Patients'!CC$10:CC$107,OFFSET('6. Patients'!$DN$9,1,MATCH($D18,'6. Patients'!$DO$9:$FL$9,0),ROWS('6. Patients'!DP$10:DP$107))),0)+
IFERROR(SUMPRODUCT('6. Patients'!CC$10:CC$107,OFFSET('6. Patients'!$FM$9,1,MATCH($D18,'6. Patients'!$FN$9:$GG$9,0),ROWS('6. Patients'!DP$10:DP$107))),0)+
IFERROR(SUMPRODUCT('6. Patients'!CC$10:CC$107,OFFSET('6. Patients'!$GH$9,1,MATCH($D18,'6. Patients'!$GI$9:$IF$9,0),ROWS('6. Patients'!DP$10:DP$107))),0)+
IFERROR(SUMPRODUCT('6. Patients'!CC$10:CC$107,OFFSET('6. Patients'!$IG$9,1,MATCH($D18,'6. Patients'!$IH$9:$JA$9,0),ROWS('6. Patients'!DP$10:DP$107))),0),
IFERROR(SUMPRODUCT('6. Patients'!CC$10:CC$107,OFFSET('6. Patients'!$JB$9,1,MATCH($D18,'6. Patients'!$JC$9:$KZ$9,0),ROWS('6. Patients'!DP$10:DP$107))),0)+
IFERROR(SUMPRODUCT('6. Patients'!CC$10:CC$107,OFFSET('6. Patients'!$LA$9,1,MATCH($D18,'6. Patients'!$LB$9:$LU$9,0),ROWS('6. Patients'!DP$10:DP$107))),0)+
IFERROR(SUMPRODUCT('6. Patients'!CC$10:CC$107,OFFSET('6. Patients'!$LV$9,1,MATCH($D18,'6. Patients'!$LW$9:$NT$9,0),ROWS('6. Patients'!DP$10:DP$107))),0)+
IFERROR(SUMPRODUCT('6. Patients'!CC$10:CC$107,OFFSET('6. Patients'!$NU$9,1,MATCH($D18,'6. Patients'!$NV$9:$OO$9,0),ROWS('6. Patients'!DP$10:DP$107))),0),
IFERROR(SUMPRODUCT('6. Patients'!CC$10:CC$107,OFFSET('6. Patients'!$OP$9,1,MATCH($D18,'6. Patients'!$OQ$9:$QN$9,0),ROWS('6. Patients'!DP$10:DP$107))),0)+
IFERROR(SUMPRODUCT('6. Patients'!CC$10:CC$107,OFFSET('6. Patients'!$QO$9,1,MATCH($D18,'6. Patients'!$QP$9:$RI$9,0),ROWS('6. Patients'!DP$10:DP$107))),0)+
IFERROR(SUMPRODUCT('6. Patients'!CC$10:CC$107,OFFSET('6. Patients'!$RJ$9,1,MATCH($D18,'6. Patients'!$RK$9:$TH$9,0),ROWS('6. Patients'!DP$10:DP$107))),0)+
IFERROR(SUMPRODUCT('6. Patients'!CC$10:CC$107,OFFSET('6. Patients'!$TI$9,1,MATCH($D18,'6. Patients'!$TJ$9:$UC$9,0),ROWS('6. Patients'!DP$10:DP$107))),0))+
IFERROR(VLOOKUP($D18,$H$116:$L$146,COLUMNS($H$115:$J$115)-1+J$7,0)*$E18*$F18*'1. General Inputs'!$J$25,0),0),0)</f>
        <v>0</v>
      </c>
      <c r="K18" s="775">
        <f ca="1">ROUNDUP(IFERROR($F18*$E18*CHOOSE(K$7,
IFERROR(SUMPRODUCT('6. Patients'!CD$10:CD$107,OFFSET('6. Patients'!$DN$9,1,MATCH($D18,'6. Patients'!$DO$9:$FL$9,0),ROWS('6. Patients'!DQ$10:DQ$107))),0)+
IFERROR(SUMPRODUCT('6. Patients'!CD$10:CD$107,OFFSET('6. Patients'!$FM$9,1,MATCH($D18,'6. Patients'!$FN$9:$GG$9,0),ROWS('6. Patients'!DQ$10:DQ$107))),0)+
IFERROR(SUMPRODUCT('6. Patients'!CD$10:CD$107,OFFSET('6. Patients'!$GH$9,1,MATCH($D18,'6. Patients'!$GI$9:$IF$9,0),ROWS('6. Patients'!DQ$10:DQ$107))),0)+
IFERROR(SUMPRODUCT('6. Patients'!CD$10:CD$107,OFFSET('6. Patients'!$IG$9,1,MATCH($D18,'6. Patients'!$IH$9:$JA$9,0),ROWS('6. Patients'!DQ$10:DQ$107))),0),
IFERROR(SUMPRODUCT('6. Patients'!CD$10:CD$107,OFFSET('6. Patients'!$JB$9,1,MATCH($D18,'6. Patients'!$JC$9:$KZ$9,0),ROWS('6. Patients'!DQ$10:DQ$107))),0)+
IFERROR(SUMPRODUCT('6. Patients'!CD$10:CD$107,OFFSET('6. Patients'!$LA$9,1,MATCH($D18,'6. Patients'!$LB$9:$LU$9,0),ROWS('6. Patients'!DQ$10:DQ$107))),0)+
IFERROR(SUMPRODUCT('6. Patients'!CD$10:CD$107,OFFSET('6. Patients'!$LV$9,1,MATCH($D18,'6. Patients'!$LW$9:$NT$9,0),ROWS('6. Patients'!DQ$10:DQ$107))),0)+
IFERROR(SUMPRODUCT('6. Patients'!CD$10:CD$107,OFFSET('6. Patients'!$NU$9,1,MATCH($D18,'6. Patients'!$NV$9:$OO$9,0),ROWS('6. Patients'!DQ$10:DQ$107))),0),
IFERROR(SUMPRODUCT('6. Patients'!CD$10:CD$107,OFFSET('6. Patients'!$OP$9,1,MATCH($D18,'6. Patients'!$OQ$9:$QN$9,0),ROWS('6. Patients'!DQ$10:DQ$107))),0)+
IFERROR(SUMPRODUCT('6. Patients'!CD$10:CD$107,OFFSET('6. Patients'!$QO$9,1,MATCH($D18,'6. Patients'!$QP$9:$RI$9,0),ROWS('6. Patients'!DQ$10:DQ$107))),0)+
IFERROR(SUMPRODUCT('6. Patients'!CD$10:CD$107,OFFSET('6. Patients'!$RJ$9,1,MATCH($D18,'6. Patients'!$RK$9:$TH$9,0),ROWS('6. Patients'!DQ$10:DQ$107))),0)+
IFERROR(SUMPRODUCT('6. Patients'!CD$10:CD$107,OFFSET('6. Patients'!$TI$9,1,MATCH($D18,'6. Patients'!$TJ$9:$UC$9,0),ROWS('6. Patients'!DQ$10:DQ$107))),0))+
IFERROR(VLOOKUP($D18,$H$116:$L$146,COLUMNS($H$115:$J$115)-1+K$7,0)*$E18*$F18*'1. General Inputs'!$J$25,0),0),0)</f>
        <v>0</v>
      </c>
      <c r="L18" s="775">
        <f ca="1">ROUNDUP(IFERROR($F18*$E18*CHOOSE(L$7,
IFERROR(SUMPRODUCT('6. Patients'!CE$10:CE$107,OFFSET('6. Patients'!$DN$9,1,MATCH($D18,'6. Patients'!$DO$9:$FL$9,0),ROWS('6. Patients'!DR$10:DR$107))),0)+
IFERROR(SUMPRODUCT('6. Patients'!CE$10:CE$107,OFFSET('6. Patients'!$FM$9,1,MATCH($D18,'6. Patients'!$FN$9:$GG$9,0),ROWS('6. Patients'!DR$10:DR$107))),0)+
IFERROR(SUMPRODUCT('6. Patients'!CE$10:CE$107,OFFSET('6. Patients'!$GH$9,1,MATCH($D18,'6. Patients'!$GI$9:$IF$9,0),ROWS('6. Patients'!DR$10:DR$107))),0)+
IFERROR(SUMPRODUCT('6. Patients'!CE$10:CE$107,OFFSET('6. Patients'!$IG$9,1,MATCH($D18,'6. Patients'!$IH$9:$JA$9,0),ROWS('6. Patients'!DR$10:DR$107))),0),
IFERROR(SUMPRODUCT('6. Patients'!CE$10:CE$107,OFFSET('6. Patients'!$JB$9,1,MATCH($D18,'6. Patients'!$JC$9:$KZ$9,0),ROWS('6. Patients'!DR$10:DR$107))),0)+
IFERROR(SUMPRODUCT('6. Patients'!CE$10:CE$107,OFFSET('6. Patients'!$LA$9,1,MATCH($D18,'6. Patients'!$LB$9:$LU$9,0),ROWS('6. Patients'!DR$10:DR$107))),0)+
IFERROR(SUMPRODUCT('6. Patients'!CE$10:CE$107,OFFSET('6. Patients'!$LV$9,1,MATCH($D18,'6. Patients'!$LW$9:$NT$9,0),ROWS('6. Patients'!DR$10:DR$107))),0)+
IFERROR(SUMPRODUCT('6. Patients'!CE$10:CE$107,OFFSET('6. Patients'!$NU$9,1,MATCH($D18,'6. Patients'!$NV$9:$OO$9,0),ROWS('6. Patients'!DR$10:DR$107))),0),
IFERROR(SUMPRODUCT('6. Patients'!CE$10:CE$107,OFFSET('6. Patients'!$OP$9,1,MATCH($D18,'6. Patients'!$OQ$9:$QN$9,0),ROWS('6. Patients'!DR$10:DR$107))),0)+
IFERROR(SUMPRODUCT('6. Patients'!CE$10:CE$107,OFFSET('6. Patients'!$QO$9,1,MATCH($D18,'6. Patients'!$QP$9:$RI$9,0),ROWS('6. Patients'!DR$10:DR$107))),0)+
IFERROR(SUMPRODUCT('6. Patients'!CE$10:CE$107,OFFSET('6. Patients'!$RJ$9,1,MATCH($D18,'6. Patients'!$RK$9:$TH$9,0),ROWS('6. Patients'!DR$10:DR$107))),0)+
IFERROR(SUMPRODUCT('6. Patients'!CE$10:CE$107,OFFSET('6. Patients'!$TI$9,1,MATCH($D18,'6. Patients'!$TJ$9:$UC$9,0),ROWS('6. Patients'!DR$10:DR$107))),0))+
IFERROR(VLOOKUP($D18,$H$116:$L$146,COLUMNS($H$115:$J$115)-1+L$7,0)*$E18*$F18*'1. General Inputs'!$J$25,0),0),0)</f>
        <v>0</v>
      </c>
      <c r="M18" s="775">
        <f ca="1">ROUNDUP(IFERROR($F18*$E18*CHOOSE(M$7,
IFERROR(SUMPRODUCT('6. Patients'!CF$10:CF$107,OFFSET('6. Patients'!$DN$9,1,MATCH($D18,'6. Patients'!$DO$9:$FL$9,0),ROWS('6. Patients'!DS$10:DS$107))),0)+
IFERROR(SUMPRODUCT('6. Patients'!CF$10:CF$107,OFFSET('6. Patients'!$FM$9,1,MATCH($D18,'6. Patients'!$FN$9:$GG$9,0),ROWS('6. Patients'!DS$10:DS$107))),0)+
IFERROR(SUMPRODUCT('6. Patients'!CF$10:CF$107,OFFSET('6. Patients'!$GH$9,1,MATCH($D18,'6. Patients'!$GI$9:$IF$9,0),ROWS('6. Patients'!DS$10:DS$107))),0)+
IFERROR(SUMPRODUCT('6. Patients'!CF$10:CF$107,OFFSET('6. Patients'!$IG$9,1,MATCH($D18,'6. Patients'!$IH$9:$JA$9,0),ROWS('6. Patients'!DS$10:DS$107))),0),
IFERROR(SUMPRODUCT('6. Patients'!CF$10:CF$107,OFFSET('6. Patients'!$JB$9,1,MATCH($D18,'6. Patients'!$JC$9:$KZ$9,0),ROWS('6. Patients'!DS$10:DS$107))),0)+
IFERROR(SUMPRODUCT('6. Patients'!CF$10:CF$107,OFFSET('6. Patients'!$LA$9,1,MATCH($D18,'6. Patients'!$LB$9:$LU$9,0),ROWS('6. Patients'!DS$10:DS$107))),0)+
IFERROR(SUMPRODUCT('6. Patients'!CF$10:CF$107,OFFSET('6. Patients'!$LV$9,1,MATCH($D18,'6. Patients'!$LW$9:$NT$9,0),ROWS('6. Patients'!DS$10:DS$107))),0)+
IFERROR(SUMPRODUCT('6. Patients'!CF$10:CF$107,OFFSET('6. Patients'!$NU$9,1,MATCH($D18,'6. Patients'!$NV$9:$OO$9,0),ROWS('6. Patients'!DS$10:DS$107))),0),
IFERROR(SUMPRODUCT('6. Patients'!CF$10:CF$107,OFFSET('6. Patients'!$OP$9,1,MATCH($D18,'6. Patients'!$OQ$9:$QN$9,0),ROWS('6. Patients'!DS$10:DS$107))),0)+
IFERROR(SUMPRODUCT('6. Patients'!CF$10:CF$107,OFFSET('6. Patients'!$QO$9,1,MATCH($D18,'6. Patients'!$QP$9:$RI$9,0),ROWS('6. Patients'!DS$10:DS$107))),0)+
IFERROR(SUMPRODUCT('6. Patients'!CF$10:CF$107,OFFSET('6. Patients'!$RJ$9,1,MATCH($D18,'6. Patients'!$RK$9:$TH$9,0),ROWS('6. Patients'!DS$10:DS$107))),0)+
IFERROR(SUMPRODUCT('6. Patients'!CF$10:CF$107,OFFSET('6. Patients'!$TI$9,1,MATCH($D18,'6. Patients'!$TJ$9:$UC$9,0),ROWS('6. Patients'!DS$10:DS$107))),0))+
IFERROR(VLOOKUP($D18,$H$116:$L$146,COLUMNS($H$115:$J$115)-1+M$7,0)*$E18*$F18*'1. General Inputs'!$J$25,0),0),0)</f>
        <v>0</v>
      </c>
      <c r="N18" s="775">
        <f ca="1">ROUNDUP(IFERROR($F18*$E18*CHOOSE(N$7,
IFERROR(SUMPRODUCT('6. Patients'!CG$10:CG$107,OFFSET('6. Patients'!$DN$9,1,MATCH($D18,'6. Patients'!$DO$9:$FL$9,0),ROWS('6. Patients'!DT$10:DT$107))),0)+
IFERROR(SUMPRODUCT('6. Patients'!CG$10:CG$107,OFFSET('6. Patients'!$FM$9,1,MATCH($D18,'6. Patients'!$FN$9:$GG$9,0),ROWS('6. Patients'!DT$10:DT$107))),0)+
IFERROR(SUMPRODUCT('6. Patients'!CG$10:CG$107,OFFSET('6. Patients'!$GH$9,1,MATCH($D18,'6. Patients'!$GI$9:$IF$9,0),ROWS('6. Patients'!DT$10:DT$107))),0)+
IFERROR(SUMPRODUCT('6. Patients'!CG$10:CG$107,OFFSET('6. Patients'!$IG$9,1,MATCH($D18,'6. Patients'!$IH$9:$JA$9,0),ROWS('6. Patients'!DT$10:DT$107))),0),
IFERROR(SUMPRODUCT('6. Patients'!CG$10:CG$107,OFFSET('6. Patients'!$JB$9,1,MATCH($D18,'6. Patients'!$JC$9:$KZ$9,0),ROWS('6. Patients'!DT$10:DT$107))),0)+
IFERROR(SUMPRODUCT('6. Patients'!CG$10:CG$107,OFFSET('6. Patients'!$LA$9,1,MATCH($D18,'6. Patients'!$LB$9:$LU$9,0),ROWS('6. Patients'!DT$10:DT$107))),0)+
IFERROR(SUMPRODUCT('6. Patients'!CG$10:CG$107,OFFSET('6. Patients'!$LV$9,1,MATCH($D18,'6. Patients'!$LW$9:$NT$9,0),ROWS('6. Patients'!DT$10:DT$107))),0)+
IFERROR(SUMPRODUCT('6. Patients'!CG$10:CG$107,OFFSET('6. Patients'!$NU$9,1,MATCH($D18,'6. Patients'!$NV$9:$OO$9,0),ROWS('6. Patients'!DT$10:DT$107))),0),
IFERROR(SUMPRODUCT('6. Patients'!CG$10:CG$107,OFFSET('6. Patients'!$OP$9,1,MATCH($D18,'6. Patients'!$OQ$9:$QN$9,0),ROWS('6. Patients'!DT$10:DT$107))),0)+
IFERROR(SUMPRODUCT('6. Patients'!CG$10:CG$107,OFFSET('6. Patients'!$QO$9,1,MATCH($D18,'6. Patients'!$QP$9:$RI$9,0),ROWS('6. Patients'!DT$10:DT$107))),0)+
IFERROR(SUMPRODUCT('6. Patients'!CG$10:CG$107,OFFSET('6. Patients'!$RJ$9,1,MATCH($D18,'6. Patients'!$RK$9:$TH$9,0),ROWS('6. Patients'!DT$10:DT$107))),0)+
IFERROR(SUMPRODUCT('6. Patients'!CG$10:CG$107,OFFSET('6. Patients'!$TI$9,1,MATCH($D18,'6. Patients'!$TJ$9:$UC$9,0),ROWS('6. Patients'!DT$10:DT$107))),0))+
IFERROR(VLOOKUP($D18,$H$116:$L$146,COLUMNS($H$115:$J$115)-1+N$7,0)*$E18*$F18*'1. General Inputs'!$J$25,0),0),0)</f>
        <v>0</v>
      </c>
      <c r="O18" s="775">
        <f ca="1">ROUNDUP(IFERROR($F18*$E18*CHOOSE(O$7,
IFERROR(SUMPRODUCT('6. Patients'!CH$10:CH$107,OFFSET('6. Patients'!$DN$9,1,MATCH($D18,'6. Patients'!$DO$9:$FL$9,0),ROWS('6. Patients'!DU$10:DU$107))),0)+
IFERROR(SUMPRODUCT('6. Patients'!CH$10:CH$107,OFFSET('6. Patients'!$FM$9,1,MATCH($D18,'6. Patients'!$FN$9:$GG$9,0),ROWS('6. Patients'!DU$10:DU$107))),0)+
IFERROR(SUMPRODUCT('6. Patients'!CH$10:CH$107,OFFSET('6. Patients'!$GH$9,1,MATCH($D18,'6. Patients'!$GI$9:$IF$9,0),ROWS('6. Patients'!DU$10:DU$107))),0)+
IFERROR(SUMPRODUCT('6. Patients'!CH$10:CH$107,OFFSET('6. Patients'!$IG$9,1,MATCH($D18,'6. Patients'!$IH$9:$JA$9,0),ROWS('6. Patients'!DU$10:DU$107))),0),
IFERROR(SUMPRODUCT('6. Patients'!CH$10:CH$107,OFFSET('6. Patients'!$JB$9,1,MATCH($D18,'6. Patients'!$JC$9:$KZ$9,0),ROWS('6. Patients'!DU$10:DU$107))),0)+
IFERROR(SUMPRODUCT('6. Patients'!CH$10:CH$107,OFFSET('6. Patients'!$LA$9,1,MATCH($D18,'6. Patients'!$LB$9:$LU$9,0),ROWS('6. Patients'!DU$10:DU$107))),0)+
IFERROR(SUMPRODUCT('6. Patients'!CH$10:CH$107,OFFSET('6. Patients'!$LV$9,1,MATCH($D18,'6. Patients'!$LW$9:$NT$9,0),ROWS('6. Patients'!DU$10:DU$107))),0)+
IFERROR(SUMPRODUCT('6. Patients'!CH$10:CH$107,OFFSET('6. Patients'!$NU$9,1,MATCH($D18,'6. Patients'!$NV$9:$OO$9,0),ROWS('6. Patients'!DU$10:DU$107))),0),
IFERROR(SUMPRODUCT('6. Patients'!CH$10:CH$107,OFFSET('6. Patients'!$OP$9,1,MATCH($D18,'6. Patients'!$OQ$9:$QN$9,0),ROWS('6. Patients'!DU$10:DU$107))),0)+
IFERROR(SUMPRODUCT('6. Patients'!CH$10:CH$107,OFFSET('6. Patients'!$QO$9,1,MATCH($D18,'6. Patients'!$QP$9:$RI$9,0),ROWS('6. Patients'!DU$10:DU$107))),0)+
IFERROR(SUMPRODUCT('6. Patients'!CH$10:CH$107,OFFSET('6. Patients'!$RJ$9,1,MATCH($D18,'6. Patients'!$RK$9:$TH$9,0),ROWS('6. Patients'!DU$10:DU$107))),0)+
IFERROR(SUMPRODUCT('6. Patients'!CH$10:CH$107,OFFSET('6. Patients'!$TI$9,1,MATCH($D18,'6. Patients'!$TJ$9:$UC$9,0),ROWS('6. Patients'!DU$10:DU$107))),0))+
IFERROR(VLOOKUP($D18,$H$116:$L$146,COLUMNS($H$115:$J$115)-1+O$7,0)*$E18*$F18*'1. General Inputs'!$J$25,0),0),0)</f>
        <v>0</v>
      </c>
      <c r="P18" s="775">
        <f ca="1">ROUNDUP(IFERROR($F18*$E18*CHOOSE(P$7,
IFERROR(SUMPRODUCT('6. Patients'!CI$10:CI$107,OFFSET('6. Patients'!$DN$9,1,MATCH($D18,'6. Patients'!$DO$9:$FL$9,0),ROWS('6. Patients'!DV$10:DV$107))),0)+
IFERROR(SUMPRODUCT('6. Patients'!CI$10:CI$107,OFFSET('6. Patients'!$FM$9,1,MATCH($D18,'6. Patients'!$FN$9:$GG$9,0),ROWS('6. Patients'!DV$10:DV$107))),0)+
IFERROR(SUMPRODUCT('6. Patients'!CI$10:CI$107,OFFSET('6. Patients'!$GH$9,1,MATCH($D18,'6. Patients'!$GI$9:$IF$9,0),ROWS('6. Patients'!DV$10:DV$107))),0)+
IFERROR(SUMPRODUCT('6. Patients'!CI$10:CI$107,OFFSET('6. Patients'!$IG$9,1,MATCH($D18,'6. Patients'!$IH$9:$JA$9,0),ROWS('6. Patients'!DV$10:DV$107))),0),
IFERROR(SUMPRODUCT('6. Patients'!CI$10:CI$107,OFFSET('6. Patients'!$JB$9,1,MATCH($D18,'6. Patients'!$JC$9:$KZ$9,0),ROWS('6. Patients'!DV$10:DV$107))),0)+
IFERROR(SUMPRODUCT('6. Patients'!CI$10:CI$107,OFFSET('6. Patients'!$LA$9,1,MATCH($D18,'6. Patients'!$LB$9:$LU$9,0),ROWS('6. Patients'!DV$10:DV$107))),0)+
IFERROR(SUMPRODUCT('6. Patients'!CI$10:CI$107,OFFSET('6. Patients'!$LV$9,1,MATCH($D18,'6. Patients'!$LW$9:$NT$9,0),ROWS('6. Patients'!DV$10:DV$107))),0)+
IFERROR(SUMPRODUCT('6. Patients'!CI$10:CI$107,OFFSET('6. Patients'!$NU$9,1,MATCH($D18,'6. Patients'!$NV$9:$OO$9,0),ROWS('6. Patients'!DV$10:DV$107))),0),
IFERROR(SUMPRODUCT('6. Patients'!CI$10:CI$107,OFFSET('6. Patients'!$OP$9,1,MATCH($D18,'6. Patients'!$OQ$9:$QN$9,0),ROWS('6. Patients'!DV$10:DV$107))),0)+
IFERROR(SUMPRODUCT('6. Patients'!CI$10:CI$107,OFFSET('6. Patients'!$QO$9,1,MATCH($D18,'6. Patients'!$QP$9:$RI$9,0),ROWS('6. Patients'!DV$10:DV$107))),0)+
IFERROR(SUMPRODUCT('6. Patients'!CI$10:CI$107,OFFSET('6. Patients'!$RJ$9,1,MATCH($D18,'6. Patients'!$RK$9:$TH$9,0),ROWS('6. Patients'!DV$10:DV$107))),0)+
IFERROR(SUMPRODUCT('6. Patients'!CI$10:CI$107,OFFSET('6. Patients'!$TI$9,1,MATCH($D18,'6. Patients'!$TJ$9:$UC$9,0),ROWS('6. Patients'!DV$10:DV$107))),0))+
IFERROR(VLOOKUP($D18,$H$116:$L$146,COLUMNS($H$115:$J$115)-1+P$7,0)*$E18*$F18*'1. General Inputs'!$J$25,0),0),0)</f>
        <v>0</v>
      </c>
      <c r="Q18" s="775">
        <f ca="1">ROUNDUP(IFERROR($F18*$E18*CHOOSE(Q$7,
IFERROR(SUMPRODUCT('6. Patients'!CJ$10:CJ$107,OFFSET('6. Patients'!$DN$9,1,MATCH($D18,'6. Patients'!$DO$9:$FL$9,0),ROWS('6. Patients'!DW$10:DW$107))),0)+
IFERROR(SUMPRODUCT('6. Patients'!CJ$10:CJ$107,OFFSET('6. Patients'!$FM$9,1,MATCH($D18,'6. Patients'!$FN$9:$GG$9,0),ROWS('6. Patients'!DW$10:DW$107))),0)+
IFERROR(SUMPRODUCT('6. Patients'!CJ$10:CJ$107,OFFSET('6. Patients'!$GH$9,1,MATCH($D18,'6. Patients'!$GI$9:$IF$9,0),ROWS('6. Patients'!DW$10:DW$107))),0)+
IFERROR(SUMPRODUCT('6. Patients'!CJ$10:CJ$107,OFFSET('6. Patients'!$IG$9,1,MATCH($D18,'6. Patients'!$IH$9:$JA$9,0),ROWS('6. Patients'!DW$10:DW$107))),0),
IFERROR(SUMPRODUCT('6. Patients'!CJ$10:CJ$107,OFFSET('6. Patients'!$JB$9,1,MATCH($D18,'6. Patients'!$JC$9:$KZ$9,0),ROWS('6. Patients'!DW$10:DW$107))),0)+
IFERROR(SUMPRODUCT('6. Patients'!CJ$10:CJ$107,OFFSET('6. Patients'!$LA$9,1,MATCH($D18,'6. Patients'!$LB$9:$LU$9,0),ROWS('6. Patients'!DW$10:DW$107))),0)+
IFERROR(SUMPRODUCT('6. Patients'!CJ$10:CJ$107,OFFSET('6. Patients'!$LV$9,1,MATCH($D18,'6. Patients'!$LW$9:$NT$9,0),ROWS('6. Patients'!DW$10:DW$107))),0)+
IFERROR(SUMPRODUCT('6. Patients'!CJ$10:CJ$107,OFFSET('6. Patients'!$NU$9,1,MATCH($D18,'6. Patients'!$NV$9:$OO$9,0),ROWS('6. Patients'!DW$10:DW$107))),0),
IFERROR(SUMPRODUCT('6. Patients'!CJ$10:CJ$107,OFFSET('6. Patients'!$OP$9,1,MATCH($D18,'6. Patients'!$OQ$9:$QN$9,0),ROWS('6. Patients'!DW$10:DW$107))),0)+
IFERROR(SUMPRODUCT('6. Patients'!CJ$10:CJ$107,OFFSET('6. Patients'!$QO$9,1,MATCH($D18,'6. Patients'!$QP$9:$RI$9,0),ROWS('6. Patients'!DW$10:DW$107))),0)+
IFERROR(SUMPRODUCT('6. Patients'!CJ$10:CJ$107,OFFSET('6. Patients'!$RJ$9,1,MATCH($D18,'6. Patients'!$RK$9:$TH$9,0),ROWS('6. Patients'!DW$10:DW$107))),0)+
IFERROR(SUMPRODUCT('6. Patients'!CJ$10:CJ$107,OFFSET('6. Patients'!$TI$9,1,MATCH($D18,'6. Patients'!$TJ$9:$UC$9,0),ROWS('6. Patients'!DW$10:DW$107))),0))+
IFERROR(VLOOKUP($D18,$H$116:$L$146,COLUMNS($H$115:$J$115)-1+Q$7,0)*$E18*$F18*'1. General Inputs'!$J$25,0),0),0)</f>
        <v>0</v>
      </c>
      <c r="R18" s="775">
        <f ca="1">ROUNDUP(IFERROR($F18*$E18*CHOOSE(R$7,
IFERROR(SUMPRODUCT('6. Patients'!CK$10:CK$107,OFFSET('6. Patients'!$DN$9,1,MATCH($D18,'6. Patients'!$DO$9:$FL$9,0),ROWS('6. Patients'!DX$10:DX$107))),0)+
IFERROR(SUMPRODUCT('6. Patients'!CK$10:CK$107,OFFSET('6. Patients'!$FM$9,1,MATCH($D18,'6. Patients'!$FN$9:$GG$9,0),ROWS('6. Patients'!DX$10:DX$107))),0)+
IFERROR(SUMPRODUCT('6. Patients'!CK$10:CK$107,OFFSET('6. Patients'!$GH$9,1,MATCH($D18,'6. Patients'!$GI$9:$IF$9,0),ROWS('6. Patients'!DX$10:DX$107))),0)+
IFERROR(SUMPRODUCT('6. Patients'!CK$10:CK$107,OFFSET('6. Patients'!$IG$9,1,MATCH($D18,'6. Patients'!$IH$9:$JA$9,0),ROWS('6. Patients'!DX$10:DX$107))),0),
IFERROR(SUMPRODUCT('6. Patients'!CK$10:CK$107,OFFSET('6. Patients'!$JB$9,1,MATCH($D18,'6. Patients'!$JC$9:$KZ$9,0),ROWS('6. Patients'!DX$10:DX$107))),0)+
IFERROR(SUMPRODUCT('6. Patients'!CK$10:CK$107,OFFSET('6. Patients'!$LA$9,1,MATCH($D18,'6. Patients'!$LB$9:$LU$9,0),ROWS('6. Patients'!DX$10:DX$107))),0)+
IFERROR(SUMPRODUCT('6. Patients'!CK$10:CK$107,OFFSET('6. Patients'!$LV$9,1,MATCH($D18,'6. Patients'!$LW$9:$NT$9,0),ROWS('6. Patients'!DX$10:DX$107))),0)+
IFERROR(SUMPRODUCT('6. Patients'!CK$10:CK$107,OFFSET('6. Patients'!$NU$9,1,MATCH($D18,'6. Patients'!$NV$9:$OO$9,0),ROWS('6. Patients'!DX$10:DX$107))),0),
IFERROR(SUMPRODUCT('6. Patients'!CK$10:CK$107,OFFSET('6. Patients'!$OP$9,1,MATCH($D18,'6. Patients'!$OQ$9:$QN$9,0),ROWS('6. Patients'!DX$10:DX$107))),0)+
IFERROR(SUMPRODUCT('6. Patients'!CK$10:CK$107,OFFSET('6. Patients'!$QO$9,1,MATCH($D18,'6. Patients'!$QP$9:$RI$9,0),ROWS('6. Patients'!DX$10:DX$107))),0)+
IFERROR(SUMPRODUCT('6. Patients'!CK$10:CK$107,OFFSET('6. Patients'!$RJ$9,1,MATCH($D18,'6. Patients'!$RK$9:$TH$9,0),ROWS('6. Patients'!DX$10:DX$107))),0)+
IFERROR(SUMPRODUCT('6. Patients'!CK$10:CK$107,OFFSET('6. Patients'!$TI$9,1,MATCH($D18,'6. Patients'!$TJ$9:$UC$9,0),ROWS('6. Patients'!DX$10:DX$107))),0))+
IFERROR(VLOOKUP($D18,$H$116:$L$146,COLUMNS($H$115:$J$115)-1+R$7,0)*$E18*$F18*'1. General Inputs'!$J$25,0),0),0)</f>
        <v>0</v>
      </c>
      <c r="S18" s="775">
        <f ca="1">ROUNDUP(IFERROR($F18*$E18*CHOOSE(S$7,
IFERROR(SUMPRODUCT('6. Patients'!CL$10:CL$107,OFFSET('6. Patients'!$DN$9,1,MATCH($D18,'6. Patients'!$DO$9:$FL$9,0),ROWS('6. Patients'!DY$10:DY$107))),0)+
IFERROR(SUMPRODUCT('6. Patients'!CL$10:CL$107,OFFSET('6. Patients'!$FM$9,1,MATCH($D18,'6. Patients'!$FN$9:$GG$9,0),ROWS('6. Patients'!DY$10:DY$107))),0)+
IFERROR(SUMPRODUCT('6. Patients'!CL$10:CL$107,OFFSET('6. Patients'!$GH$9,1,MATCH($D18,'6. Patients'!$GI$9:$IF$9,0),ROWS('6. Patients'!DY$10:DY$107))),0)+
IFERROR(SUMPRODUCT('6. Patients'!CL$10:CL$107,OFFSET('6. Patients'!$IG$9,1,MATCH($D18,'6. Patients'!$IH$9:$JA$9,0),ROWS('6. Patients'!DY$10:DY$107))),0),
IFERROR(SUMPRODUCT('6. Patients'!CL$10:CL$107,OFFSET('6. Patients'!$JB$9,1,MATCH($D18,'6. Patients'!$JC$9:$KZ$9,0),ROWS('6. Patients'!DY$10:DY$107))),0)+
IFERROR(SUMPRODUCT('6. Patients'!CL$10:CL$107,OFFSET('6. Patients'!$LA$9,1,MATCH($D18,'6. Patients'!$LB$9:$LU$9,0),ROWS('6. Patients'!DY$10:DY$107))),0)+
IFERROR(SUMPRODUCT('6. Patients'!CL$10:CL$107,OFFSET('6. Patients'!$LV$9,1,MATCH($D18,'6. Patients'!$LW$9:$NT$9,0),ROWS('6. Patients'!DY$10:DY$107))),0)+
IFERROR(SUMPRODUCT('6. Patients'!CL$10:CL$107,OFFSET('6. Patients'!$NU$9,1,MATCH($D18,'6. Patients'!$NV$9:$OO$9,0),ROWS('6. Patients'!DY$10:DY$107))),0),
IFERROR(SUMPRODUCT('6. Patients'!CL$10:CL$107,OFFSET('6. Patients'!$OP$9,1,MATCH($D18,'6. Patients'!$OQ$9:$QN$9,0),ROWS('6. Patients'!DY$10:DY$107))),0)+
IFERROR(SUMPRODUCT('6. Patients'!CL$10:CL$107,OFFSET('6. Patients'!$QO$9,1,MATCH($D18,'6. Patients'!$QP$9:$RI$9,0),ROWS('6. Patients'!DY$10:DY$107))),0)+
IFERROR(SUMPRODUCT('6. Patients'!CL$10:CL$107,OFFSET('6. Patients'!$RJ$9,1,MATCH($D18,'6. Patients'!$RK$9:$TH$9,0),ROWS('6. Patients'!DY$10:DY$107))),0)+
IFERROR(SUMPRODUCT('6. Patients'!CL$10:CL$107,OFFSET('6. Patients'!$TI$9,1,MATCH($D18,'6. Patients'!$TJ$9:$UC$9,0),ROWS('6. Patients'!DY$10:DY$107))),0))+
IFERROR(VLOOKUP($D18,$H$116:$L$146,COLUMNS($H$115:$J$115)-1+S$7,0)*$E18*$F18*'1. General Inputs'!$J$25,0),0),0)</f>
        <v>0</v>
      </c>
      <c r="T18" s="775">
        <f ca="1">ROUNDUP(IFERROR($F18*$E18*CHOOSE(T$7,
IFERROR(SUMPRODUCT('6. Patients'!CM$10:CM$107,OFFSET('6. Patients'!$DN$9,1,MATCH($D18,'6. Patients'!$DO$9:$FL$9,0),ROWS('6. Patients'!DZ$10:DZ$107))),0)+
IFERROR(SUMPRODUCT('6. Patients'!CM$10:CM$107,OFFSET('6. Patients'!$FM$9,1,MATCH($D18,'6. Patients'!$FN$9:$GG$9,0),ROWS('6. Patients'!DZ$10:DZ$107))),0)+
IFERROR(SUMPRODUCT('6. Patients'!CM$10:CM$107,OFFSET('6. Patients'!$GH$9,1,MATCH($D18,'6. Patients'!$GI$9:$IF$9,0),ROWS('6. Patients'!DZ$10:DZ$107))),0)+
IFERROR(SUMPRODUCT('6. Patients'!CM$10:CM$107,OFFSET('6. Patients'!$IG$9,1,MATCH($D18,'6. Patients'!$IH$9:$JA$9,0),ROWS('6. Patients'!DZ$10:DZ$107))),0),
IFERROR(SUMPRODUCT('6. Patients'!CM$10:CM$107,OFFSET('6. Patients'!$JB$9,1,MATCH($D18,'6. Patients'!$JC$9:$KZ$9,0),ROWS('6. Patients'!DZ$10:DZ$107))),0)+
IFERROR(SUMPRODUCT('6. Patients'!CM$10:CM$107,OFFSET('6. Patients'!$LA$9,1,MATCH($D18,'6. Patients'!$LB$9:$LU$9,0),ROWS('6. Patients'!DZ$10:DZ$107))),0)+
IFERROR(SUMPRODUCT('6. Patients'!CM$10:CM$107,OFFSET('6. Patients'!$LV$9,1,MATCH($D18,'6. Patients'!$LW$9:$NT$9,0),ROWS('6. Patients'!DZ$10:DZ$107))),0)+
IFERROR(SUMPRODUCT('6. Patients'!CM$10:CM$107,OFFSET('6. Patients'!$NU$9,1,MATCH($D18,'6. Patients'!$NV$9:$OO$9,0),ROWS('6. Patients'!DZ$10:DZ$107))),0),
IFERROR(SUMPRODUCT('6. Patients'!CM$10:CM$107,OFFSET('6. Patients'!$OP$9,1,MATCH($D18,'6. Patients'!$OQ$9:$QN$9,0),ROWS('6. Patients'!DZ$10:DZ$107))),0)+
IFERROR(SUMPRODUCT('6. Patients'!CM$10:CM$107,OFFSET('6. Patients'!$QO$9,1,MATCH($D18,'6. Patients'!$QP$9:$RI$9,0),ROWS('6. Patients'!DZ$10:DZ$107))),0)+
IFERROR(SUMPRODUCT('6. Patients'!CM$10:CM$107,OFFSET('6. Patients'!$RJ$9,1,MATCH($D18,'6. Patients'!$RK$9:$TH$9,0),ROWS('6. Patients'!DZ$10:DZ$107))),0)+
IFERROR(SUMPRODUCT('6. Patients'!CM$10:CM$107,OFFSET('6. Patients'!$TI$9,1,MATCH($D18,'6. Patients'!$TJ$9:$UC$9,0),ROWS('6. Patients'!DZ$10:DZ$107))),0))+
IFERROR(VLOOKUP($D18,$H$116:$L$146,COLUMNS($H$115:$J$115)-1+T$7,0)*$E18*$F18*'1. General Inputs'!$J$25,0),0),0)</f>
        <v>0</v>
      </c>
      <c r="U18" s="775">
        <f ca="1">ROUNDUP(IFERROR($F18*$E18*CHOOSE(U$7,
IFERROR(SUMPRODUCT('6. Patients'!CN$10:CN$107,OFFSET('6. Patients'!$DN$9,1,MATCH($D18,'6. Patients'!$DO$9:$FL$9,0),ROWS('6. Patients'!EA$10:EA$107))),0)+
IFERROR(SUMPRODUCT('6. Patients'!CN$10:CN$107,OFFSET('6. Patients'!$FM$9,1,MATCH($D18,'6. Patients'!$FN$9:$GG$9,0),ROWS('6. Patients'!EA$10:EA$107))),0)+
IFERROR(SUMPRODUCT('6. Patients'!CN$10:CN$107,OFFSET('6. Patients'!$GH$9,1,MATCH($D18,'6. Patients'!$GI$9:$IF$9,0),ROWS('6. Patients'!EA$10:EA$107))),0)+
IFERROR(SUMPRODUCT('6. Patients'!CN$10:CN$107,OFFSET('6. Patients'!$IG$9,1,MATCH($D18,'6. Patients'!$IH$9:$JA$9,0),ROWS('6. Patients'!EA$10:EA$107))),0),
IFERROR(SUMPRODUCT('6. Patients'!CN$10:CN$107,OFFSET('6. Patients'!$JB$9,1,MATCH($D18,'6. Patients'!$JC$9:$KZ$9,0),ROWS('6. Patients'!EA$10:EA$107))),0)+
IFERROR(SUMPRODUCT('6. Patients'!CN$10:CN$107,OFFSET('6. Patients'!$LA$9,1,MATCH($D18,'6. Patients'!$LB$9:$LU$9,0),ROWS('6. Patients'!EA$10:EA$107))),0)+
IFERROR(SUMPRODUCT('6. Patients'!CN$10:CN$107,OFFSET('6. Patients'!$LV$9,1,MATCH($D18,'6. Patients'!$LW$9:$NT$9,0),ROWS('6. Patients'!EA$10:EA$107))),0)+
IFERROR(SUMPRODUCT('6. Patients'!CN$10:CN$107,OFFSET('6. Patients'!$NU$9,1,MATCH($D18,'6. Patients'!$NV$9:$OO$9,0),ROWS('6. Patients'!EA$10:EA$107))),0),
IFERROR(SUMPRODUCT('6. Patients'!CN$10:CN$107,OFFSET('6. Patients'!$OP$9,1,MATCH($D18,'6. Patients'!$OQ$9:$QN$9,0),ROWS('6. Patients'!EA$10:EA$107))),0)+
IFERROR(SUMPRODUCT('6. Patients'!CN$10:CN$107,OFFSET('6. Patients'!$QO$9,1,MATCH($D18,'6. Patients'!$QP$9:$RI$9,0),ROWS('6. Patients'!EA$10:EA$107))),0)+
IFERROR(SUMPRODUCT('6. Patients'!CN$10:CN$107,OFFSET('6. Patients'!$RJ$9,1,MATCH($D18,'6. Patients'!$RK$9:$TH$9,0),ROWS('6. Patients'!EA$10:EA$107))),0)+
IFERROR(SUMPRODUCT('6. Patients'!CN$10:CN$107,OFFSET('6. Patients'!$TI$9,1,MATCH($D18,'6. Patients'!$TJ$9:$UC$9,0),ROWS('6. Patients'!EA$10:EA$107))),0))+
IFERROR(VLOOKUP($D18,$H$116:$L$146,COLUMNS($H$115:$J$115)-1+U$7,0)*$E18*$F18*'1. General Inputs'!$J$25,0),0),0)</f>
        <v>0</v>
      </c>
      <c r="V18" s="775">
        <f ca="1">ROUNDUP(IFERROR($F18*$E18*CHOOSE(V$7,
IFERROR(SUMPRODUCT('6. Patients'!CO$10:CO$107,OFFSET('6. Patients'!$DN$9,1,MATCH($D18,'6. Patients'!$DO$9:$FL$9,0),ROWS('6. Patients'!EB$10:EB$107))),0)+
IFERROR(SUMPRODUCT('6. Patients'!CO$10:CO$107,OFFSET('6. Patients'!$FM$9,1,MATCH($D18,'6. Patients'!$FN$9:$GG$9,0),ROWS('6. Patients'!EB$10:EB$107))),0)+
IFERROR(SUMPRODUCT('6. Patients'!CO$10:CO$107,OFFSET('6. Patients'!$GH$9,1,MATCH($D18,'6. Patients'!$GI$9:$IF$9,0),ROWS('6. Patients'!EB$10:EB$107))),0)+
IFERROR(SUMPRODUCT('6. Patients'!CO$10:CO$107,OFFSET('6. Patients'!$IG$9,1,MATCH($D18,'6. Patients'!$IH$9:$JA$9,0),ROWS('6. Patients'!EB$10:EB$107))),0),
IFERROR(SUMPRODUCT('6. Patients'!CO$10:CO$107,OFFSET('6. Patients'!$JB$9,1,MATCH($D18,'6. Patients'!$JC$9:$KZ$9,0),ROWS('6. Patients'!EB$10:EB$107))),0)+
IFERROR(SUMPRODUCT('6. Patients'!CO$10:CO$107,OFFSET('6. Patients'!$LA$9,1,MATCH($D18,'6. Patients'!$LB$9:$LU$9,0),ROWS('6. Patients'!EB$10:EB$107))),0)+
IFERROR(SUMPRODUCT('6. Patients'!CO$10:CO$107,OFFSET('6. Patients'!$LV$9,1,MATCH($D18,'6. Patients'!$LW$9:$NT$9,0),ROWS('6. Patients'!EB$10:EB$107))),0)+
IFERROR(SUMPRODUCT('6. Patients'!CO$10:CO$107,OFFSET('6. Patients'!$NU$9,1,MATCH($D18,'6. Patients'!$NV$9:$OO$9,0),ROWS('6. Patients'!EB$10:EB$107))),0),
IFERROR(SUMPRODUCT('6. Patients'!CO$10:CO$107,OFFSET('6. Patients'!$OP$9,1,MATCH($D18,'6. Patients'!$OQ$9:$QN$9,0),ROWS('6. Patients'!EB$10:EB$107))),0)+
IFERROR(SUMPRODUCT('6. Patients'!CO$10:CO$107,OFFSET('6. Patients'!$QO$9,1,MATCH($D18,'6. Patients'!$QP$9:$RI$9,0),ROWS('6. Patients'!EB$10:EB$107))),0)+
IFERROR(SUMPRODUCT('6. Patients'!CO$10:CO$107,OFFSET('6. Patients'!$RJ$9,1,MATCH($D18,'6. Patients'!$RK$9:$TH$9,0),ROWS('6. Patients'!EB$10:EB$107))),0)+
IFERROR(SUMPRODUCT('6. Patients'!CO$10:CO$107,OFFSET('6. Patients'!$TI$9,1,MATCH($D18,'6. Patients'!$TJ$9:$UC$9,0),ROWS('6. Patients'!EB$10:EB$107))),0))+
IFERROR(VLOOKUP($D18,$H$116:$L$146,COLUMNS($H$115:$J$115)-1+V$7,0)*$E18*$F18*'1. General Inputs'!$J$25,0),0),0)</f>
        <v>0</v>
      </c>
      <c r="W18" s="775">
        <f ca="1">ROUNDUP(IFERROR($F18*$E18*CHOOSE(W$7,
IFERROR(SUMPRODUCT('6. Patients'!CP$10:CP$107,OFFSET('6. Patients'!$DN$9,1,MATCH($D18,'6. Patients'!$DO$9:$FL$9,0),ROWS('6. Patients'!EC$10:EC$107))),0)+
IFERROR(SUMPRODUCT('6. Patients'!CP$10:CP$107,OFFSET('6. Patients'!$FM$9,1,MATCH($D18,'6. Patients'!$FN$9:$GG$9,0),ROWS('6. Patients'!EC$10:EC$107))),0)+
IFERROR(SUMPRODUCT('6. Patients'!CP$10:CP$107,OFFSET('6. Patients'!$GH$9,1,MATCH($D18,'6. Patients'!$GI$9:$IF$9,0),ROWS('6. Patients'!EC$10:EC$107))),0)+
IFERROR(SUMPRODUCT('6. Patients'!CP$10:CP$107,OFFSET('6. Patients'!$IG$9,1,MATCH($D18,'6. Patients'!$IH$9:$JA$9,0),ROWS('6. Patients'!EC$10:EC$107))),0),
IFERROR(SUMPRODUCT('6. Patients'!CP$10:CP$107,OFFSET('6. Patients'!$JB$9,1,MATCH($D18,'6. Patients'!$JC$9:$KZ$9,0),ROWS('6. Patients'!EC$10:EC$107))),0)+
IFERROR(SUMPRODUCT('6. Patients'!CP$10:CP$107,OFFSET('6. Patients'!$LA$9,1,MATCH($D18,'6. Patients'!$LB$9:$LU$9,0),ROWS('6. Patients'!EC$10:EC$107))),0)+
IFERROR(SUMPRODUCT('6. Patients'!CP$10:CP$107,OFFSET('6. Patients'!$LV$9,1,MATCH($D18,'6. Patients'!$LW$9:$NT$9,0),ROWS('6. Patients'!EC$10:EC$107))),0)+
IFERROR(SUMPRODUCT('6. Patients'!CP$10:CP$107,OFFSET('6. Patients'!$NU$9,1,MATCH($D18,'6. Patients'!$NV$9:$OO$9,0),ROWS('6. Patients'!EC$10:EC$107))),0),
IFERROR(SUMPRODUCT('6. Patients'!CP$10:CP$107,OFFSET('6. Patients'!$OP$9,1,MATCH($D18,'6. Patients'!$OQ$9:$QN$9,0),ROWS('6. Patients'!EC$10:EC$107))),0)+
IFERROR(SUMPRODUCT('6. Patients'!CP$10:CP$107,OFFSET('6. Patients'!$QO$9,1,MATCH($D18,'6. Patients'!$QP$9:$RI$9,0),ROWS('6. Patients'!EC$10:EC$107))),0)+
IFERROR(SUMPRODUCT('6. Patients'!CP$10:CP$107,OFFSET('6. Patients'!$RJ$9,1,MATCH($D18,'6. Patients'!$RK$9:$TH$9,0),ROWS('6. Patients'!EC$10:EC$107))),0)+
IFERROR(SUMPRODUCT('6. Patients'!CP$10:CP$107,OFFSET('6. Patients'!$TI$9,1,MATCH($D18,'6. Patients'!$TJ$9:$UC$9,0),ROWS('6. Patients'!EC$10:EC$107))),0))+
IFERROR(VLOOKUP($D18,$H$116:$L$146,COLUMNS($H$115:$J$115)-1+W$7,0)*$E18*$F18*'1. General Inputs'!$J$25,0),0),0)</f>
        <v>0</v>
      </c>
      <c r="X18" s="775">
        <f ca="1">ROUNDUP(IFERROR($F18*$E18*CHOOSE(X$7,
IFERROR(SUMPRODUCT('6. Patients'!CQ$10:CQ$107,OFFSET('6. Patients'!$DN$9,1,MATCH($D18,'6. Patients'!$DO$9:$FL$9,0),ROWS('6. Patients'!ED$10:ED$107))),0)+
IFERROR(SUMPRODUCT('6. Patients'!CQ$10:CQ$107,OFFSET('6. Patients'!$FM$9,1,MATCH($D18,'6. Patients'!$FN$9:$GG$9,0),ROWS('6. Patients'!ED$10:ED$107))),0)+
IFERROR(SUMPRODUCT('6. Patients'!CQ$10:CQ$107,OFFSET('6. Patients'!$GH$9,1,MATCH($D18,'6. Patients'!$GI$9:$IF$9,0),ROWS('6. Patients'!ED$10:ED$107))),0)+
IFERROR(SUMPRODUCT('6. Patients'!CQ$10:CQ$107,OFFSET('6. Patients'!$IG$9,1,MATCH($D18,'6. Patients'!$IH$9:$JA$9,0),ROWS('6. Patients'!ED$10:ED$107))),0),
IFERROR(SUMPRODUCT('6. Patients'!CQ$10:CQ$107,OFFSET('6. Patients'!$JB$9,1,MATCH($D18,'6. Patients'!$JC$9:$KZ$9,0),ROWS('6. Patients'!ED$10:ED$107))),0)+
IFERROR(SUMPRODUCT('6. Patients'!CQ$10:CQ$107,OFFSET('6. Patients'!$LA$9,1,MATCH($D18,'6. Patients'!$LB$9:$LU$9,0),ROWS('6. Patients'!ED$10:ED$107))),0)+
IFERROR(SUMPRODUCT('6. Patients'!CQ$10:CQ$107,OFFSET('6. Patients'!$LV$9,1,MATCH($D18,'6. Patients'!$LW$9:$NT$9,0),ROWS('6. Patients'!ED$10:ED$107))),0)+
IFERROR(SUMPRODUCT('6. Patients'!CQ$10:CQ$107,OFFSET('6. Patients'!$NU$9,1,MATCH($D18,'6. Patients'!$NV$9:$OO$9,0),ROWS('6. Patients'!ED$10:ED$107))),0),
IFERROR(SUMPRODUCT('6. Patients'!CQ$10:CQ$107,OFFSET('6. Patients'!$OP$9,1,MATCH($D18,'6. Patients'!$OQ$9:$QN$9,0),ROWS('6. Patients'!ED$10:ED$107))),0)+
IFERROR(SUMPRODUCT('6. Patients'!CQ$10:CQ$107,OFFSET('6. Patients'!$QO$9,1,MATCH($D18,'6. Patients'!$QP$9:$RI$9,0),ROWS('6. Patients'!ED$10:ED$107))),0)+
IFERROR(SUMPRODUCT('6. Patients'!CQ$10:CQ$107,OFFSET('6. Patients'!$RJ$9,1,MATCH($D18,'6. Patients'!$RK$9:$TH$9,0),ROWS('6. Patients'!ED$10:ED$107))),0)+
IFERROR(SUMPRODUCT('6. Patients'!CQ$10:CQ$107,OFFSET('6. Patients'!$TI$9,1,MATCH($D18,'6. Patients'!$TJ$9:$UC$9,0),ROWS('6. Patients'!ED$10:ED$107))),0))+
IFERROR(VLOOKUP($D18,$H$116:$L$146,COLUMNS($H$115:$J$115)-1+X$7,0)*$E18*$F18*'1. General Inputs'!$J$25,0),0),0)</f>
        <v>0</v>
      </c>
      <c r="Y18" s="775">
        <f ca="1">ROUNDUP(IFERROR($F18*$E18*CHOOSE(Y$7,
IFERROR(SUMPRODUCT('6. Patients'!CR$10:CR$107,OFFSET('6. Patients'!$DN$9,1,MATCH($D18,'6. Patients'!$DO$9:$FL$9,0),ROWS('6. Patients'!EE$10:EE$107))),0)+
IFERROR(SUMPRODUCT('6. Patients'!CR$10:CR$107,OFFSET('6. Patients'!$FM$9,1,MATCH($D18,'6. Patients'!$FN$9:$GG$9,0),ROWS('6. Patients'!EE$10:EE$107))),0)+
IFERROR(SUMPRODUCT('6. Patients'!CR$10:CR$107,OFFSET('6. Patients'!$GH$9,1,MATCH($D18,'6. Patients'!$GI$9:$IF$9,0),ROWS('6. Patients'!EE$10:EE$107))),0)+
IFERROR(SUMPRODUCT('6. Patients'!CR$10:CR$107,OFFSET('6. Patients'!$IG$9,1,MATCH($D18,'6. Patients'!$IH$9:$JA$9,0),ROWS('6. Patients'!EE$10:EE$107))),0),
IFERROR(SUMPRODUCT('6. Patients'!CR$10:CR$107,OFFSET('6. Patients'!$JB$9,1,MATCH($D18,'6. Patients'!$JC$9:$KZ$9,0),ROWS('6. Patients'!EE$10:EE$107))),0)+
IFERROR(SUMPRODUCT('6. Patients'!CR$10:CR$107,OFFSET('6. Patients'!$LA$9,1,MATCH($D18,'6. Patients'!$LB$9:$LU$9,0),ROWS('6. Patients'!EE$10:EE$107))),0)+
IFERROR(SUMPRODUCT('6. Patients'!CR$10:CR$107,OFFSET('6. Patients'!$LV$9,1,MATCH($D18,'6. Patients'!$LW$9:$NT$9,0),ROWS('6. Patients'!EE$10:EE$107))),0)+
IFERROR(SUMPRODUCT('6. Patients'!CR$10:CR$107,OFFSET('6. Patients'!$NU$9,1,MATCH($D18,'6. Patients'!$NV$9:$OO$9,0),ROWS('6. Patients'!EE$10:EE$107))),0),
IFERROR(SUMPRODUCT('6. Patients'!CR$10:CR$107,OFFSET('6. Patients'!$OP$9,1,MATCH($D18,'6. Patients'!$OQ$9:$QN$9,0),ROWS('6. Patients'!EE$10:EE$107))),0)+
IFERROR(SUMPRODUCT('6. Patients'!CR$10:CR$107,OFFSET('6. Patients'!$QO$9,1,MATCH($D18,'6. Patients'!$QP$9:$RI$9,0),ROWS('6. Patients'!EE$10:EE$107))),0)+
IFERROR(SUMPRODUCT('6. Patients'!CR$10:CR$107,OFFSET('6. Patients'!$RJ$9,1,MATCH($D18,'6. Patients'!$RK$9:$TH$9,0),ROWS('6. Patients'!EE$10:EE$107))),0)+
IFERROR(SUMPRODUCT('6. Patients'!CR$10:CR$107,OFFSET('6. Patients'!$TI$9,1,MATCH($D18,'6. Patients'!$TJ$9:$UC$9,0),ROWS('6. Patients'!EE$10:EE$107))),0))+
IFERROR(VLOOKUP($D18,$H$116:$L$146,COLUMNS($H$115:$J$115)-1+Y$7,0)*$E18*$F18*'1. General Inputs'!$J$25,0),0),0)</f>
        <v>0</v>
      </c>
      <c r="Z18" s="775">
        <f ca="1">ROUNDUP(IFERROR($F18*$E18*CHOOSE(Z$7,
IFERROR(SUMPRODUCT('6. Patients'!CS$10:CS$107,OFFSET('6. Patients'!$DN$9,1,MATCH($D18,'6. Patients'!$DO$9:$FL$9,0),ROWS('6. Patients'!EF$10:EF$107))),0)+
IFERROR(SUMPRODUCT('6. Patients'!CS$10:CS$107,OFFSET('6. Patients'!$FM$9,1,MATCH($D18,'6. Patients'!$FN$9:$GG$9,0),ROWS('6. Patients'!EF$10:EF$107))),0)+
IFERROR(SUMPRODUCT('6. Patients'!CS$10:CS$107,OFFSET('6. Patients'!$GH$9,1,MATCH($D18,'6. Patients'!$GI$9:$IF$9,0),ROWS('6. Patients'!EF$10:EF$107))),0)+
IFERROR(SUMPRODUCT('6. Patients'!CS$10:CS$107,OFFSET('6. Patients'!$IG$9,1,MATCH($D18,'6. Patients'!$IH$9:$JA$9,0),ROWS('6. Patients'!EF$10:EF$107))),0),
IFERROR(SUMPRODUCT('6. Patients'!CS$10:CS$107,OFFSET('6. Patients'!$JB$9,1,MATCH($D18,'6. Patients'!$JC$9:$KZ$9,0),ROWS('6. Patients'!EF$10:EF$107))),0)+
IFERROR(SUMPRODUCT('6. Patients'!CS$10:CS$107,OFFSET('6. Patients'!$LA$9,1,MATCH($D18,'6. Patients'!$LB$9:$LU$9,0),ROWS('6. Patients'!EF$10:EF$107))),0)+
IFERROR(SUMPRODUCT('6. Patients'!CS$10:CS$107,OFFSET('6. Patients'!$LV$9,1,MATCH($D18,'6. Patients'!$LW$9:$NT$9,0),ROWS('6. Patients'!EF$10:EF$107))),0)+
IFERROR(SUMPRODUCT('6. Patients'!CS$10:CS$107,OFFSET('6. Patients'!$NU$9,1,MATCH($D18,'6. Patients'!$NV$9:$OO$9,0),ROWS('6. Patients'!EF$10:EF$107))),0),
IFERROR(SUMPRODUCT('6. Patients'!CS$10:CS$107,OFFSET('6. Patients'!$OP$9,1,MATCH($D18,'6. Patients'!$OQ$9:$QN$9,0),ROWS('6. Patients'!EF$10:EF$107))),0)+
IFERROR(SUMPRODUCT('6. Patients'!CS$10:CS$107,OFFSET('6. Patients'!$QO$9,1,MATCH($D18,'6. Patients'!$QP$9:$RI$9,0),ROWS('6. Patients'!EF$10:EF$107))),0)+
IFERROR(SUMPRODUCT('6. Patients'!CS$10:CS$107,OFFSET('6. Patients'!$RJ$9,1,MATCH($D18,'6. Patients'!$RK$9:$TH$9,0),ROWS('6. Patients'!EF$10:EF$107))),0)+
IFERROR(SUMPRODUCT('6. Patients'!CS$10:CS$107,OFFSET('6. Patients'!$TI$9,1,MATCH($D18,'6. Patients'!$TJ$9:$UC$9,0),ROWS('6. Patients'!EF$10:EF$107))),0))+
IFERROR(VLOOKUP($D18,$H$116:$L$146,COLUMNS($H$115:$J$115)-1+Z$7,0)*$E18*$F18*'1. General Inputs'!$J$25,0),0),0)</f>
        <v>0</v>
      </c>
      <c r="AA18" s="775">
        <f ca="1">ROUNDUP(IFERROR($F18*$E18*CHOOSE(AA$7,
IFERROR(SUMPRODUCT('6. Patients'!CT$10:CT$107,OFFSET('6. Patients'!$DN$9,1,MATCH($D18,'6. Patients'!$DO$9:$FL$9,0),ROWS('6. Patients'!EG$10:EG$107))),0)+
IFERROR(SUMPRODUCT('6. Patients'!CT$10:CT$107,OFFSET('6. Patients'!$FM$9,1,MATCH($D18,'6. Patients'!$FN$9:$GG$9,0),ROWS('6. Patients'!EG$10:EG$107))),0)+
IFERROR(SUMPRODUCT('6. Patients'!CT$10:CT$107,OFFSET('6. Patients'!$GH$9,1,MATCH($D18,'6. Patients'!$GI$9:$IF$9,0),ROWS('6. Patients'!EG$10:EG$107))),0)+
IFERROR(SUMPRODUCT('6. Patients'!CT$10:CT$107,OFFSET('6. Patients'!$IG$9,1,MATCH($D18,'6. Patients'!$IH$9:$JA$9,0),ROWS('6. Patients'!EG$10:EG$107))),0),
IFERROR(SUMPRODUCT('6. Patients'!CT$10:CT$107,OFFSET('6. Patients'!$JB$9,1,MATCH($D18,'6. Patients'!$JC$9:$KZ$9,0),ROWS('6. Patients'!EG$10:EG$107))),0)+
IFERROR(SUMPRODUCT('6. Patients'!CT$10:CT$107,OFFSET('6. Patients'!$LA$9,1,MATCH($D18,'6. Patients'!$LB$9:$LU$9,0),ROWS('6. Patients'!EG$10:EG$107))),0)+
IFERROR(SUMPRODUCT('6. Patients'!CT$10:CT$107,OFFSET('6. Patients'!$LV$9,1,MATCH($D18,'6. Patients'!$LW$9:$NT$9,0),ROWS('6. Patients'!EG$10:EG$107))),0)+
IFERROR(SUMPRODUCT('6. Patients'!CT$10:CT$107,OFFSET('6. Patients'!$NU$9,1,MATCH($D18,'6. Patients'!$NV$9:$OO$9,0),ROWS('6. Patients'!EG$10:EG$107))),0),
IFERROR(SUMPRODUCT('6. Patients'!CT$10:CT$107,OFFSET('6. Patients'!$OP$9,1,MATCH($D18,'6. Patients'!$OQ$9:$QN$9,0),ROWS('6. Patients'!EG$10:EG$107))),0)+
IFERROR(SUMPRODUCT('6. Patients'!CT$10:CT$107,OFFSET('6. Patients'!$QO$9,1,MATCH($D18,'6. Patients'!$QP$9:$RI$9,0),ROWS('6. Patients'!EG$10:EG$107))),0)+
IFERROR(SUMPRODUCT('6. Patients'!CT$10:CT$107,OFFSET('6. Patients'!$RJ$9,1,MATCH($D18,'6. Patients'!$RK$9:$TH$9,0),ROWS('6. Patients'!EG$10:EG$107))),0)+
IFERROR(SUMPRODUCT('6. Patients'!CT$10:CT$107,OFFSET('6. Patients'!$TI$9,1,MATCH($D18,'6. Patients'!$TJ$9:$UC$9,0),ROWS('6. Patients'!EG$10:EG$107))),0))+
IFERROR(VLOOKUP($D18,$H$116:$L$146,COLUMNS($H$115:$J$115)-1+AA$7,0)*$E18*$F18*'1. General Inputs'!$J$25,0),0),0)</f>
        <v>0</v>
      </c>
      <c r="AB18" s="775">
        <f ca="1">ROUNDUP(IFERROR($F18*$E18*CHOOSE(AB$7,
IFERROR(SUMPRODUCT('6. Patients'!CU$10:CU$107,OFFSET('6. Patients'!$DN$9,1,MATCH($D18,'6. Patients'!$DO$9:$FL$9,0),ROWS('6. Patients'!EH$10:EH$107))),0)+
IFERROR(SUMPRODUCT('6. Patients'!CU$10:CU$107,OFFSET('6. Patients'!$FM$9,1,MATCH($D18,'6. Patients'!$FN$9:$GG$9,0),ROWS('6. Patients'!EH$10:EH$107))),0)+
IFERROR(SUMPRODUCT('6. Patients'!CU$10:CU$107,OFFSET('6. Patients'!$GH$9,1,MATCH($D18,'6. Patients'!$GI$9:$IF$9,0),ROWS('6. Patients'!EH$10:EH$107))),0)+
IFERROR(SUMPRODUCT('6. Patients'!CU$10:CU$107,OFFSET('6. Patients'!$IG$9,1,MATCH($D18,'6. Patients'!$IH$9:$JA$9,0),ROWS('6. Patients'!EH$10:EH$107))),0),
IFERROR(SUMPRODUCT('6. Patients'!CU$10:CU$107,OFFSET('6. Patients'!$JB$9,1,MATCH($D18,'6. Patients'!$JC$9:$KZ$9,0),ROWS('6. Patients'!EH$10:EH$107))),0)+
IFERROR(SUMPRODUCT('6. Patients'!CU$10:CU$107,OFFSET('6. Patients'!$LA$9,1,MATCH($D18,'6. Patients'!$LB$9:$LU$9,0),ROWS('6. Patients'!EH$10:EH$107))),0)+
IFERROR(SUMPRODUCT('6. Patients'!CU$10:CU$107,OFFSET('6. Patients'!$LV$9,1,MATCH($D18,'6. Patients'!$LW$9:$NT$9,0),ROWS('6. Patients'!EH$10:EH$107))),0)+
IFERROR(SUMPRODUCT('6. Patients'!CU$10:CU$107,OFFSET('6. Patients'!$NU$9,1,MATCH($D18,'6. Patients'!$NV$9:$OO$9,0),ROWS('6. Patients'!EH$10:EH$107))),0),
IFERROR(SUMPRODUCT('6. Patients'!CU$10:CU$107,OFFSET('6. Patients'!$OP$9,1,MATCH($D18,'6. Patients'!$OQ$9:$QN$9,0),ROWS('6. Patients'!EH$10:EH$107))),0)+
IFERROR(SUMPRODUCT('6. Patients'!CU$10:CU$107,OFFSET('6. Patients'!$QO$9,1,MATCH($D18,'6. Patients'!$QP$9:$RI$9,0),ROWS('6. Patients'!EH$10:EH$107))),0)+
IFERROR(SUMPRODUCT('6. Patients'!CU$10:CU$107,OFFSET('6. Patients'!$RJ$9,1,MATCH($D18,'6. Patients'!$RK$9:$TH$9,0),ROWS('6. Patients'!EH$10:EH$107))),0)+
IFERROR(SUMPRODUCT('6. Patients'!CU$10:CU$107,OFFSET('6. Patients'!$TI$9,1,MATCH($D18,'6. Patients'!$TJ$9:$UC$9,0),ROWS('6. Patients'!EH$10:EH$107))),0))+
IFERROR(VLOOKUP($D18,$H$116:$L$146,COLUMNS($H$115:$J$115)-1+AB$7,0)*$E18*$F18*'1. General Inputs'!$J$25,0),0),0)</f>
        <v>0</v>
      </c>
      <c r="AC18" s="775">
        <f ca="1">ROUNDUP(IFERROR($F18*$E18*CHOOSE(AC$7,
IFERROR(SUMPRODUCT('6. Patients'!CV$10:CV$107,OFFSET('6. Patients'!$DN$9,1,MATCH($D18,'6. Patients'!$DO$9:$FL$9,0),ROWS('6. Patients'!EI$10:EI$107))),0)+
IFERROR(SUMPRODUCT('6. Patients'!CV$10:CV$107,OFFSET('6. Patients'!$FM$9,1,MATCH($D18,'6. Patients'!$FN$9:$GG$9,0),ROWS('6. Patients'!EI$10:EI$107))),0)+
IFERROR(SUMPRODUCT('6. Patients'!CV$10:CV$107,OFFSET('6. Patients'!$GH$9,1,MATCH($D18,'6. Patients'!$GI$9:$IF$9,0),ROWS('6. Patients'!EI$10:EI$107))),0)+
IFERROR(SUMPRODUCT('6. Patients'!CV$10:CV$107,OFFSET('6. Patients'!$IG$9,1,MATCH($D18,'6. Patients'!$IH$9:$JA$9,0),ROWS('6. Patients'!EI$10:EI$107))),0),
IFERROR(SUMPRODUCT('6. Patients'!CV$10:CV$107,OFFSET('6. Patients'!$JB$9,1,MATCH($D18,'6. Patients'!$JC$9:$KZ$9,0),ROWS('6. Patients'!EI$10:EI$107))),0)+
IFERROR(SUMPRODUCT('6. Patients'!CV$10:CV$107,OFFSET('6. Patients'!$LA$9,1,MATCH($D18,'6. Patients'!$LB$9:$LU$9,0),ROWS('6. Patients'!EI$10:EI$107))),0)+
IFERROR(SUMPRODUCT('6. Patients'!CV$10:CV$107,OFFSET('6. Patients'!$LV$9,1,MATCH($D18,'6. Patients'!$LW$9:$NT$9,0),ROWS('6. Patients'!EI$10:EI$107))),0)+
IFERROR(SUMPRODUCT('6. Patients'!CV$10:CV$107,OFFSET('6. Patients'!$NU$9,1,MATCH($D18,'6. Patients'!$NV$9:$OO$9,0),ROWS('6. Patients'!EI$10:EI$107))),0),
IFERROR(SUMPRODUCT('6. Patients'!CV$10:CV$107,OFFSET('6. Patients'!$OP$9,1,MATCH($D18,'6. Patients'!$OQ$9:$QN$9,0),ROWS('6. Patients'!EI$10:EI$107))),0)+
IFERROR(SUMPRODUCT('6. Patients'!CV$10:CV$107,OFFSET('6. Patients'!$QO$9,1,MATCH($D18,'6. Patients'!$QP$9:$RI$9,0),ROWS('6. Patients'!EI$10:EI$107))),0)+
IFERROR(SUMPRODUCT('6. Patients'!CV$10:CV$107,OFFSET('6. Patients'!$RJ$9,1,MATCH($D18,'6. Patients'!$RK$9:$TH$9,0),ROWS('6. Patients'!EI$10:EI$107))),0)+
IFERROR(SUMPRODUCT('6. Patients'!CV$10:CV$107,OFFSET('6. Patients'!$TI$9,1,MATCH($D18,'6. Patients'!$TJ$9:$UC$9,0),ROWS('6. Patients'!EI$10:EI$107))),0))+
IFERROR(VLOOKUP($D18,$H$116:$L$146,COLUMNS($H$115:$J$115)-1+AC$7,0)*$E18*$F18*'1. General Inputs'!$J$25,0),0),0)</f>
        <v>0</v>
      </c>
      <c r="AD18" s="775">
        <f ca="1">ROUNDUP(IFERROR($F18*$E18*CHOOSE(AD$7,
IFERROR(SUMPRODUCT('6. Patients'!CW$10:CW$107,OFFSET('6. Patients'!$DN$9,1,MATCH($D18,'6. Patients'!$DO$9:$FL$9,0),ROWS('6. Patients'!EJ$10:EJ$107))),0)+
IFERROR(SUMPRODUCT('6. Patients'!CW$10:CW$107,OFFSET('6. Patients'!$FM$9,1,MATCH($D18,'6. Patients'!$FN$9:$GG$9,0),ROWS('6. Patients'!EJ$10:EJ$107))),0)+
IFERROR(SUMPRODUCT('6. Patients'!CW$10:CW$107,OFFSET('6. Patients'!$GH$9,1,MATCH($D18,'6. Patients'!$GI$9:$IF$9,0),ROWS('6. Patients'!EJ$10:EJ$107))),0)+
IFERROR(SUMPRODUCT('6. Patients'!CW$10:CW$107,OFFSET('6. Patients'!$IG$9,1,MATCH($D18,'6. Patients'!$IH$9:$JA$9,0),ROWS('6. Patients'!EJ$10:EJ$107))),0),
IFERROR(SUMPRODUCT('6. Patients'!CW$10:CW$107,OFFSET('6. Patients'!$JB$9,1,MATCH($D18,'6. Patients'!$JC$9:$KZ$9,0),ROWS('6. Patients'!EJ$10:EJ$107))),0)+
IFERROR(SUMPRODUCT('6. Patients'!CW$10:CW$107,OFFSET('6. Patients'!$LA$9,1,MATCH($D18,'6. Patients'!$LB$9:$LU$9,0),ROWS('6. Patients'!EJ$10:EJ$107))),0)+
IFERROR(SUMPRODUCT('6. Patients'!CW$10:CW$107,OFFSET('6. Patients'!$LV$9,1,MATCH($D18,'6. Patients'!$LW$9:$NT$9,0),ROWS('6. Patients'!EJ$10:EJ$107))),0)+
IFERROR(SUMPRODUCT('6. Patients'!CW$10:CW$107,OFFSET('6. Patients'!$NU$9,1,MATCH($D18,'6. Patients'!$NV$9:$OO$9,0),ROWS('6. Patients'!EJ$10:EJ$107))),0),
IFERROR(SUMPRODUCT('6. Patients'!CW$10:CW$107,OFFSET('6. Patients'!$OP$9,1,MATCH($D18,'6. Patients'!$OQ$9:$QN$9,0),ROWS('6. Patients'!EJ$10:EJ$107))),0)+
IFERROR(SUMPRODUCT('6. Patients'!CW$10:CW$107,OFFSET('6. Patients'!$QO$9,1,MATCH($D18,'6. Patients'!$QP$9:$RI$9,0),ROWS('6. Patients'!EJ$10:EJ$107))),0)+
IFERROR(SUMPRODUCT('6. Patients'!CW$10:CW$107,OFFSET('6. Patients'!$RJ$9,1,MATCH($D18,'6. Patients'!$RK$9:$TH$9,0),ROWS('6. Patients'!EJ$10:EJ$107))),0)+
IFERROR(SUMPRODUCT('6. Patients'!CW$10:CW$107,OFFSET('6. Patients'!$TI$9,1,MATCH($D18,'6. Patients'!$TJ$9:$UC$9,0),ROWS('6. Patients'!EJ$10:EJ$107))),0))+
IFERROR(VLOOKUP($D18,$H$116:$L$146,COLUMNS($H$115:$J$115)-1+AD$7,0)*$E18*$F18*'1. General Inputs'!$J$25,0),0),0)</f>
        <v>0</v>
      </c>
      <c r="AE18" s="775">
        <f ca="1">ROUNDUP(IFERROR($F18*$E18*CHOOSE(AE$7,
IFERROR(SUMPRODUCT('6. Patients'!CX$10:CX$107,OFFSET('6. Patients'!$DN$9,1,MATCH($D18,'6. Patients'!$DO$9:$FL$9,0),ROWS('6. Patients'!EK$10:EK$107))),0)+
IFERROR(SUMPRODUCT('6. Patients'!CX$10:CX$107,OFFSET('6. Patients'!$FM$9,1,MATCH($D18,'6. Patients'!$FN$9:$GG$9,0),ROWS('6. Patients'!EK$10:EK$107))),0)+
IFERROR(SUMPRODUCT('6. Patients'!CX$10:CX$107,OFFSET('6. Patients'!$GH$9,1,MATCH($D18,'6. Patients'!$GI$9:$IF$9,0),ROWS('6. Patients'!EK$10:EK$107))),0)+
IFERROR(SUMPRODUCT('6. Patients'!CX$10:CX$107,OFFSET('6. Patients'!$IG$9,1,MATCH($D18,'6. Patients'!$IH$9:$JA$9,0),ROWS('6. Patients'!EK$10:EK$107))),0),
IFERROR(SUMPRODUCT('6. Patients'!CX$10:CX$107,OFFSET('6. Patients'!$JB$9,1,MATCH($D18,'6. Patients'!$JC$9:$KZ$9,0),ROWS('6. Patients'!EK$10:EK$107))),0)+
IFERROR(SUMPRODUCT('6. Patients'!CX$10:CX$107,OFFSET('6. Patients'!$LA$9,1,MATCH($D18,'6. Patients'!$LB$9:$LU$9,0),ROWS('6. Patients'!EK$10:EK$107))),0)+
IFERROR(SUMPRODUCT('6. Patients'!CX$10:CX$107,OFFSET('6. Patients'!$LV$9,1,MATCH($D18,'6. Patients'!$LW$9:$NT$9,0),ROWS('6. Patients'!EK$10:EK$107))),0)+
IFERROR(SUMPRODUCT('6. Patients'!CX$10:CX$107,OFFSET('6. Patients'!$NU$9,1,MATCH($D18,'6. Patients'!$NV$9:$OO$9,0),ROWS('6. Patients'!EK$10:EK$107))),0),
IFERROR(SUMPRODUCT('6. Patients'!CX$10:CX$107,OFFSET('6. Patients'!$OP$9,1,MATCH($D18,'6. Patients'!$OQ$9:$QN$9,0),ROWS('6. Patients'!EK$10:EK$107))),0)+
IFERROR(SUMPRODUCT('6. Patients'!CX$10:CX$107,OFFSET('6. Patients'!$QO$9,1,MATCH($D18,'6. Patients'!$QP$9:$RI$9,0),ROWS('6. Patients'!EK$10:EK$107))),0)+
IFERROR(SUMPRODUCT('6. Patients'!CX$10:CX$107,OFFSET('6. Patients'!$RJ$9,1,MATCH($D18,'6. Patients'!$RK$9:$TH$9,0),ROWS('6. Patients'!EK$10:EK$107))),0)+
IFERROR(SUMPRODUCT('6. Patients'!CX$10:CX$107,OFFSET('6. Patients'!$TI$9,1,MATCH($D18,'6. Patients'!$TJ$9:$UC$9,0),ROWS('6. Patients'!EK$10:EK$107))),0))+
IFERROR(VLOOKUP($D18,$H$116:$L$146,COLUMNS($H$115:$J$115)-1+AE$7,0)*$E18*$F18*'1. General Inputs'!$J$25,0),0),0)</f>
        <v>0</v>
      </c>
      <c r="AF18" s="775">
        <f ca="1">ROUNDUP(IFERROR($F18*$E18*CHOOSE(AF$7,
IFERROR(SUMPRODUCT('6. Patients'!CY$10:CY$107,OFFSET('6. Patients'!$DN$9,1,MATCH($D18,'6. Patients'!$DO$9:$FL$9,0),ROWS('6. Patients'!EL$10:EL$107))),0)+
IFERROR(SUMPRODUCT('6. Patients'!CY$10:CY$107,OFFSET('6. Patients'!$FM$9,1,MATCH($D18,'6. Patients'!$FN$9:$GG$9,0),ROWS('6. Patients'!EL$10:EL$107))),0)+
IFERROR(SUMPRODUCT('6. Patients'!CY$10:CY$107,OFFSET('6. Patients'!$GH$9,1,MATCH($D18,'6. Patients'!$GI$9:$IF$9,0),ROWS('6. Patients'!EL$10:EL$107))),0)+
IFERROR(SUMPRODUCT('6. Patients'!CY$10:CY$107,OFFSET('6. Patients'!$IG$9,1,MATCH($D18,'6. Patients'!$IH$9:$JA$9,0),ROWS('6. Patients'!EL$10:EL$107))),0),
IFERROR(SUMPRODUCT('6. Patients'!CY$10:CY$107,OFFSET('6. Patients'!$JB$9,1,MATCH($D18,'6. Patients'!$JC$9:$KZ$9,0),ROWS('6. Patients'!EL$10:EL$107))),0)+
IFERROR(SUMPRODUCT('6. Patients'!CY$10:CY$107,OFFSET('6. Patients'!$LA$9,1,MATCH($D18,'6. Patients'!$LB$9:$LU$9,0),ROWS('6. Patients'!EL$10:EL$107))),0)+
IFERROR(SUMPRODUCT('6. Patients'!CY$10:CY$107,OFFSET('6. Patients'!$LV$9,1,MATCH($D18,'6. Patients'!$LW$9:$NT$9,0),ROWS('6. Patients'!EL$10:EL$107))),0)+
IFERROR(SUMPRODUCT('6. Patients'!CY$10:CY$107,OFFSET('6. Patients'!$NU$9,1,MATCH($D18,'6. Patients'!$NV$9:$OO$9,0),ROWS('6. Patients'!EL$10:EL$107))),0),
IFERROR(SUMPRODUCT('6. Patients'!CY$10:CY$107,OFFSET('6. Patients'!$OP$9,1,MATCH($D18,'6. Patients'!$OQ$9:$QN$9,0),ROWS('6. Patients'!EL$10:EL$107))),0)+
IFERROR(SUMPRODUCT('6. Patients'!CY$10:CY$107,OFFSET('6. Patients'!$QO$9,1,MATCH($D18,'6. Patients'!$QP$9:$RI$9,0),ROWS('6. Patients'!EL$10:EL$107))),0)+
IFERROR(SUMPRODUCT('6. Patients'!CY$10:CY$107,OFFSET('6. Patients'!$RJ$9,1,MATCH($D18,'6. Patients'!$RK$9:$TH$9,0),ROWS('6. Patients'!EL$10:EL$107))),0)+
IFERROR(SUMPRODUCT('6. Patients'!CY$10:CY$107,OFFSET('6. Patients'!$TI$9,1,MATCH($D18,'6. Patients'!$TJ$9:$UC$9,0),ROWS('6. Patients'!EL$10:EL$107))),0))+
IFERROR(VLOOKUP($D18,$H$116:$L$146,COLUMNS($H$115:$J$115)-1+AF$7,0)*$E18*$F18*'1. General Inputs'!$J$25,0),0),0)</f>
        <v>0</v>
      </c>
      <c r="AG18" s="775">
        <f ca="1">ROUNDUP(IFERROR($F18*$E18*CHOOSE(AG$7,
IFERROR(SUMPRODUCT('6. Patients'!CZ$10:CZ$107,OFFSET('6. Patients'!$DN$9,1,MATCH($D18,'6. Patients'!$DO$9:$FL$9,0),ROWS('6. Patients'!EM$10:EM$107))),0)+
IFERROR(SUMPRODUCT('6. Patients'!CZ$10:CZ$107,OFFSET('6. Patients'!$FM$9,1,MATCH($D18,'6. Patients'!$FN$9:$GG$9,0),ROWS('6. Patients'!EM$10:EM$107))),0)+
IFERROR(SUMPRODUCT('6. Patients'!CZ$10:CZ$107,OFFSET('6. Patients'!$GH$9,1,MATCH($D18,'6. Patients'!$GI$9:$IF$9,0),ROWS('6. Patients'!EM$10:EM$107))),0)+
IFERROR(SUMPRODUCT('6. Patients'!CZ$10:CZ$107,OFFSET('6. Patients'!$IG$9,1,MATCH($D18,'6. Patients'!$IH$9:$JA$9,0),ROWS('6. Patients'!EM$10:EM$107))),0),
IFERROR(SUMPRODUCT('6. Patients'!CZ$10:CZ$107,OFFSET('6. Patients'!$JB$9,1,MATCH($D18,'6. Patients'!$JC$9:$KZ$9,0),ROWS('6. Patients'!EM$10:EM$107))),0)+
IFERROR(SUMPRODUCT('6. Patients'!CZ$10:CZ$107,OFFSET('6. Patients'!$LA$9,1,MATCH($D18,'6. Patients'!$LB$9:$LU$9,0),ROWS('6. Patients'!EM$10:EM$107))),0)+
IFERROR(SUMPRODUCT('6. Patients'!CZ$10:CZ$107,OFFSET('6. Patients'!$LV$9,1,MATCH($D18,'6. Patients'!$LW$9:$NT$9,0),ROWS('6. Patients'!EM$10:EM$107))),0)+
IFERROR(SUMPRODUCT('6. Patients'!CZ$10:CZ$107,OFFSET('6. Patients'!$NU$9,1,MATCH($D18,'6. Patients'!$NV$9:$OO$9,0),ROWS('6. Patients'!EM$10:EM$107))),0),
IFERROR(SUMPRODUCT('6. Patients'!CZ$10:CZ$107,OFFSET('6. Patients'!$OP$9,1,MATCH($D18,'6. Patients'!$OQ$9:$QN$9,0),ROWS('6. Patients'!EM$10:EM$107))),0)+
IFERROR(SUMPRODUCT('6. Patients'!CZ$10:CZ$107,OFFSET('6. Patients'!$QO$9,1,MATCH($D18,'6. Patients'!$QP$9:$RI$9,0),ROWS('6. Patients'!EM$10:EM$107))),0)+
IFERROR(SUMPRODUCT('6. Patients'!CZ$10:CZ$107,OFFSET('6. Patients'!$RJ$9,1,MATCH($D18,'6. Patients'!$RK$9:$TH$9,0),ROWS('6. Patients'!EM$10:EM$107))),0)+
IFERROR(SUMPRODUCT('6. Patients'!CZ$10:CZ$107,OFFSET('6. Patients'!$TI$9,1,MATCH($D18,'6. Patients'!$TJ$9:$UC$9,0),ROWS('6. Patients'!EM$10:EM$107))),0))+
IFERROR(VLOOKUP($D18,$H$116:$L$146,COLUMNS($H$115:$J$115)-1+AG$7,0)*$E18*$F18*'1. General Inputs'!$J$25,0),0),0)</f>
        <v>0</v>
      </c>
      <c r="AH18" s="775">
        <f ca="1">ROUNDUP(IFERROR($F18*$E18*CHOOSE(AH$7,
IFERROR(SUMPRODUCT('6. Patients'!DA$10:DA$107,OFFSET('6. Patients'!$DN$9,1,MATCH($D18,'6. Patients'!$DO$9:$FL$9,0),ROWS('6. Patients'!EN$10:EN$107))),0)+
IFERROR(SUMPRODUCT('6. Patients'!DA$10:DA$107,OFFSET('6. Patients'!$FM$9,1,MATCH($D18,'6. Patients'!$FN$9:$GG$9,0),ROWS('6. Patients'!EN$10:EN$107))),0)+
IFERROR(SUMPRODUCT('6. Patients'!DA$10:DA$107,OFFSET('6. Patients'!$GH$9,1,MATCH($D18,'6. Patients'!$GI$9:$IF$9,0),ROWS('6. Patients'!EN$10:EN$107))),0)+
IFERROR(SUMPRODUCT('6. Patients'!DA$10:DA$107,OFFSET('6. Patients'!$IG$9,1,MATCH($D18,'6. Patients'!$IH$9:$JA$9,0),ROWS('6. Patients'!EN$10:EN$107))),0),
IFERROR(SUMPRODUCT('6. Patients'!DA$10:DA$107,OFFSET('6. Patients'!$JB$9,1,MATCH($D18,'6. Patients'!$JC$9:$KZ$9,0),ROWS('6. Patients'!EN$10:EN$107))),0)+
IFERROR(SUMPRODUCT('6. Patients'!DA$10:DA$107,OFFSET('6. Patients'!$LA$9,1,MATCH($D18,'6. Patients'!$LB$9:$LU$9,0),ROWS('6. Patients'!EN$10:EN$107))),0)+
IFERROR(SUMPRODUCT('6. Patients'!DA$10:DA$107,OFFSET('6. Patients'!$LV$9,1,MATCH($D18,'6. Patients'!$LW$9:$NT$9,0),ROWS('6. Patients'!EN$10:EN$107))),0)+
IFERROR(SUMPRODUCT('6. Patients'!DA$10:DA$107,OFFSET('6. Patients'!$NU$9,1,MATCH($D18,'6. Patients'!$NV$9:$OO$9,0),ROWS('6. Patients'!EN$10:EN$107))),0),
IFERROR(SUMPRODUCT('6. Patients'!DA$10:DA$107,OFFSET('6. Patients'!$OP$9,1,MATCH($D18,'6. Patients'!$OQ$9:$QN$9,0),ROWS('6. Patients'!EN$10:EN$107))),0)+
IFERROR(SUMPRODUCT('6. Patients'!DA$10:DA$107,OFFSET('6. Patients'!$QO$9,1,MATCH($D18,'6. Patients'!$QP$9:$RI$9,0),ROWS('6. Patients'!EN$10:EN$107))),0)+
IFERROR(SUMPRODUCT('6. Patients'!DA$10:DA$107,OFFSET('6. Patients'!$RJ$9,1,MATCH($D18,'6. Patients'!$RK$9:$TH$9,0),ROWS('6. Patients'!EN$10:EN$107))),0)+
IFERROR(SUMPRODUCT('6. Patients'!DA$10:DA$107,OFFSET('6. Patients'!$TI$9,1,MATCH($D18,'6. Patients'!$TJ$9:$UC$9,0),ROWS('6. Patients'!EN$10:EN$107))),0))+
IFERROR(VLOOKUP($D18,$H$116:$L$146,COLUMNS($H$115:$J$115)-1+AH$7,0)*$E18*$F18*'1. General Inputs'!$J$25,0),0),0)</f>
        <v>0</v>
      </c>
      <c r="AI18" s="775">
        <f ca="1">ROUNDUP(IFERROR($F18*$E18*CHOOSE(AI$7,
IFERROR(SUMPRODUCT('6. Patients'!DB$10:DB$107,OFFSET('6. Patients'!$DN$9,1,MATCH($D18,'6. Patients'!$DO$9:$FL$9,0),ROWS('6. Patients'!EO$10:EO$107))),0)+
IFERROR(SUMPRODUCT('6. Patients'!DB$10:DB$107,OFFSET('6. Patients'!$FM$9,1,MATCH($D18,'6. Patients'!$FN$9:$GG$9,0),ROWS('6. Patients'!EO$10:EO$107))),0)+
IFERROR(SUMPRODUCT('6. Patients'!DB$10:DB$107,OFFSET('6. Patients'!$GH$9,1,MATCH($D18,'6. Patients'!$GI$9:$IF$9,0),ROWS('6. Patients'!EO$10:EO$107))),0)+
IFERROR(SUMPRODUCT('6. Patients'!DB$10:DB$107,OFFSET('6. Patients'!$IG$9,1,MATCH($D18,'6. Patients'!$IH$9:$JA$9,0),ROWS('6. Patients'!EO$10:EO$107))),0),
IFERROR(SUMPRODUCT('6. Patients'!DB$10:DB$107,OFFSET('6. Patients'!$JB$9,1,MATCH($D18,'6. Patients'!$JC$9:$KZ$9,0),ROWS('6. Patients'!EO$10:EO$107))),0)+
IFERROR(SUMPRODUCT('6. Patients'!DB$10:DB$107,OFFSET('6. Patients'!$LA$9,1,MATCH($D18,'6. Patients'!$LB$9:$LU$9,0),ROWS('6. Patients'!EO$10:EO$107))),0)+
IFERROR(SUMPRODUCT('6. Patients'!DB$10:DB$107,OFFSET('6. Patients'!$LV$9,1,MATCH($D18,'6. Patients'!$LW$9:$NT$9,0),ROWS('6. Patients'!EO$10:EO$107))),0)+
IFERROR(SUMPRODUCT('6. Patients'!DB$10:DB$107,OFFSET('6. Patients'!$NU$9,1,MATCH($D18,'6. Patients'!$NV$9:$OO$9,0),ROWS('6. Patients'!EO$10:EO$107))),0),
IFERROR(SUMPRODUCT('6. Patients'!DB$10:DB$107,OFFSET('6. Patients'!$OP$9,1,MATCH($D18,'6. Patients'!$OQ$9:$QN$9,0),ROWS('6. Patients'!EO$10:EO$107))),0)+
IFERROR(SUMPRODUCT('6. Patients'!DB$10:DB$107,OFFSET('6. Patients'!$QO$9,1,MATCH($D18,'6. Patients'!$QP$9:$RI$9,0),ROWS('6. Patients'!EO$10:EO$107))),0)+
IFERROR(SUMPRODUCT('6. Patients'!DB$10:DB$107,OFFSET('6. Patients'!$RJ$9,1,MATCH($D18,'6. Patients'!$RK$9:$TH$9,0),ROWS('6. Patients'!EO$10:EO$107))),0)+
IFERROR(SUMPRODUCT('6. Patients'!DB$10:DB$107,OFFSET('6. Patients'!$TI$9,1,MATCH($D18,'6. Patients'!$TJ$9:$UC$9,0),ROWS('6. Patients'!EO$10:EO$107))),0))+
IFERROR(VLOOKUP($D18,$H$116:$L$146,COLUMNS($H$115:$J$115)-1+AI$7,0)*$E18*$F18*'1. General Inputs'!$J$25,0),0),0)</f>
        <v>0</v>
      </c>
      <c r="AJ18" s="775">
        <f ca="1">ROUNDUP(IFERROR($F18*$E18*CHOOSE(AJ$7,
IFERROR(SUMPRODUCT('6. Patients'!DC$10:DC$107,OFFSET('6. Patients'!$DN$9,1,MATCH($D18,'6. Patients'!$DO$9:$FL$9,0),ROWS('6. Patients'!EP$10:EP$107))),0)+
IFERROR(SUMPRODUCT('6. Patients'!DC$10:DC$107,OFFSET('6. Patients'!$FM$9,1,MATCH($D18,'6. Patients'!$FN$9:$GG$9,0),ROWS('6. Patients'!EP$10:EP$107))),0)+
IFERROR(SUMPRODUCT('6. Patients'!DC$10:DC$107,OFFSET('6. Patients'!$GH$9,1,MATCH($D18,'6. Patients'!$GI$9:$IF$9,0),ROWS('6. Patients'!EP$10:EP$107))),0)+
IFERROR(SUMPRODUCT('6. Patients'!DC$10:DC$107,OFFSET('6. Patients'!$IG$9,1,MATCH($D18,'6. Patients'!$IH$9:$JA$9,0),ROWS('6. Patients'!EP$10:EP$107))),0),
IFERROR(SUMPRODUCT('6. Patients'!DC$10:DC$107,OFFSET('6. Patients'!$JB$9,1,MATCH($D18,'6. Patients'!$JC$9:$KZ$9,0),ROWS('6. Patients'!EP$10:EP$107))),0)+
IFERROR(SUMPRODUCT('6. Patients'!DC$10:DC$107,OFFSET('6. Patients'!$LA$9,1,MATCH($D18,'6. Patients'!$LB$9:$LU$9,0),ROWS('6. Patients'!EP$10:EP$107))),0)+
IFERROR(SUMPRODUCT('6. Patients'!DC$10:DC$107,OFFSET('6. Patients'!$LV$9,1,MATCH($D18,'6. Patients'!$LW$9:$NT$9,0),ROWS('6. Patients'!EP$10:EP$107))),0)+
IFERROR(SUMPRODUCT('6. Patients'!DC$10:DC$107,OFFSET('6. Patients'!$NU$9,1,MATCH($D18,'6. Patients'!$NV$9:$OO$9,0),ROWS('6. Patients'!EP$10:EP$107))),0),
IFERROR(SUMPRODUCT('6. Patients'!DC$10:DC$107,OFFSET('6. Patients'!$OP$9,1,MATCH($D18,'6. Patients'!$OQ$9:$QN$9,0),ROWS('6. Patients'!EP$10:EP$107))),0)+
IFERROR(SUMPRODUCT('6. Patients'!DC$10:DC$107,OFFSET('6. Patients'!$QO$9,1,MATCH($D18,'6. Patients'!$QP$9:$RI$9,0),ROWS('6. Patients'!EP$10:EP$107))),0)+
IFERROR(SUMPRODUCT('6. Patients'!DC$10:DC$107,OFFSET('6. Patients'!$RJ$9,1,MATCH($D18,'6. Patients'!$RK$9:$TH$9,0),ROWS('6. Patients'!EP$10:EP$107))),0)+
IFERROR(SUMPRODUCT('6. Patients'!DC$10:DC$107,OFFSET('6. Patients'!$TI$9,1,MATCH($D18,'6. Patients'!$TJ$9:$UC$9,0),ROWS('6. Patients'!EP$10:EP$107))),0))+
IFERROR(VLOOKUP($D18,$H$116:$L$146,COLUMNS($H$115:$J$115)-1+AJ$7,0)*$E18*$F18*'1. General Inputs'!$J$25,0),0),0)</f>
        <v>0</v>
      </c>
      <c r="AK18" s="775">
        <f ca="1">ROUNDUP(IFERROR($F18*$E18*CHOOSE(AK$7,
IFERROR(SUMPRODUCT('6. Patients'!DD$10:DD$107,OFFSET('6. Patients'!$DN$9,1,MATCH($D18,'6. Patients'!$DO$9:$FL$9,0),ROWS('6. Patients'!EQ$10:EQ$107))),0)+
IFERROR(SUMPRODUCT('6. Patients'!DD$10:DD$107,OFFSET('6. Patients'!$FM$9,1,MATCH($D18,'6. Patients'!$FN$9:$GG$9,0),ROWS('6. Patients'!EQ$10:EQ$107))),0)+
IFERROR(SUMPRODUCT('6. Patients'!DD$10:DD$107,OFFSET('6. Patients'!$GH$9,1,MATCH($D18,'6. Patients'!$GI$9:$IF$9,0),ROWS('6. Patients'!EQ$10:EQ$107))),0)+
IFERROR(SUMPRODUCT('6. Patients'!DD$10:DD$107,OFFSET('6. Patients'!$IG$9,1,MATCH($D18,'6. Patients'!$IH$9:$JA$9,0),ROWS('6. Patients'!EQ$10:EQ$107))),0),
IFERROR(SUMPRODUCT('6. Patients'!DD$10:DD$107,OFFSET('6. Patients'!$JB$9,1,MATCH($D18,'6. Patients'!$JC$9:$KZ$9,0),ROWS('6. Patients'!EQ$10:EQ$107))),0)+
IFERROR(SUMPRODUCT('6. Patients'!DD$10:DD$107,OFFSET('6. Patients'!$LA$9,1,MATCH($D18,'6. Patients'!$LB$9:$LU$9,0),ROWS('6. Patients'!EQ$10:EQ$107))),0)+
IFERROR(SUMPRODUCT('6. Patients'!DD$10:DD$107,OFFSET('6. Patients'!$LV$9,1,MATCH($D18,'6. Patients'!$LW$9:$NT$9,0),ROWS('6. Patients'!EQ$10:EQ$107))),0)+
IFERROR(SUMPRODUCT('6. Patients'!DD$10:DD$107,OFFSET('6. Patients'!$NU$9,1,MATCH($D18,'6. Patients'!$NV$9:$OO$9,0),ROWS('6. Patients'!EQ$10:EQ$107))),0),
IFERROR(SUMPRODUCT('6. Patients'!DD$10:DD$107,OFFSET('6. Patients'!$OP$9,1,MATCH($D18,'6. Patients'!$OQ$9:$QN$9,0),ROWS('6. Patients'!EQ$10:EQ$107))),0)+
IFERROR(SUMPRODUCT('6. Patients'!DD$10:DD$107,OFFSET('6. Patients'!$QO$9,1,MATCH($D18,'6. Patients'!$QP$9:$RI$9,0),ROWS('6. Patients'!EQ$10:EQ$107))),0)+
IFERROR(SUMPRODUCT('6. Patients'!DD$10:DD$107,OFFSET('6. Patients'!$RJ$9,1,MATCH($D18,'6. Patients'!$RK$9:$TH$9,0),ROWS('6. Patients'!EQ$10:EQ$107))),0)+
IFERROR(SUMPRODUCT('6. Patients'!DD$10:DD$107,OFFSET('6. Patients'!$TI$9,1,MATCH($D18,'6. Patients'!$TJ$9:$UC$9,0),ROWS('6. Patients'!EQ$10:EQ$107))),0))+
IFERROR(VLOOKUP($D18,$H$116:$L$146,COLUMNS($H$115:$J$115)-1+AK$7,0)*$E18*$F18*'1. General Inputs'!$J$25,0),0),0)</f>
        <v>0</v>
      </c>
      <c r="AL18" s="775">
        <f ca="1">ROUNDUP(IFERROR($F18*$E18*CHOOSE(AL$7,
IFERROR(SUMPRODUCT('6. Patients'!DE$10:DE$107,OFFSET('6. Patients'!$DN$9,1,MATCH($D18,'6. Patients'!$DO$9:$FL$9,0),ROWS('6. Patients'!ER$10:ER$107))),0)+
IFERROR(SUMPRODUCT('6. Patients'!DE$10:DE$107,OFFSET('6. Patients'!$FM$9,1,MATCH($D18,'6. Patients'!$FN$9:$GG$9,0),ROWS('6. Patients'!ER$10:ER$107))),0)+
IFERROR(SUMPRODUCT('6. Patients'!DE$10:DE$107,OFFSET('6. Patients'!$GH$9,1,MATCH($D18,'6. Patients'!$GI$9:$IF$9,0),ROWS('6. Patients'!ER$10:ER$107))),0)+
IFERROR(SUMPRODUCT('6. Patients'!DE$10:DE$107,OFFSET('6. Patients'!$IG$9,1,MATCH($D18,'6. Patients'!$IH$9:$JA$9,0),ROWS('6. Patients'!ER$10:ER$107))),0),
IFERROR(SUMPRODUCT('6. Patients'!DE$10:DE$107,OFFSET('6. Patients'!$JB$9,1,MATCH($D18,'6. Patients'!$JC$9:$KZ$9,0),ROWS('6. Patients'!ER$10:ER$107))),0)+
IFERROR(SUMPRODUCT('6. Patients'!DE$10:DE$107,OFFSET('6. Patients'!$LA$9,1,MATCH($D18,'6. Patients'!$LB$9:$LU$9,0),ROWS('6. Patients'!ER$10:ER$107))),0)+
IFERROR(SUMPRODUCT('6. Patients'!DE$10:DE$107,OFFSET('6. Patients'!$LV$9,1,MATCH($D18,'6. Patients'!$LW$9:$NT$9,0),ROWS('6. Patients'!ER$10:ER$107))),0)+
IFERROR(SUMPRODUCT('6. Patients'!DE$10:DE$107,OFFSET('6. Patients'!$NU$9,1,MATCH($D18,'6. Patients'!$NV$9:$OO$9,0),ROWS('6. Patients'!ER$10:ER$107))),0),
IFERROR(SUMPRODUCT('6. Patients'!DE$10:DE$107,OFFSET('6. Patients'!$OP$9,1,MATCH($D18,'6. Patients'!$OQ$9:$QN$9,0),ROWS('6. Patients'!ER$10:ER$107))),0)+
IFERROR(SUMPRODUCT('6. Patients'!DE$10:DE$107,OFFSET('6. Patients'!$QO$9,1,MATCH($D18,'6. Patients'!$QP$9:$RI$9,0),ROWS('6. Patients'!ER$10:ER$107))),0)+
IFERROR(SUMPRODUCT('6. Patients'!DE$10:DE$107,OFFSET('6. Patients'!$RJ$9,1,MATCH($D18,'6. Patients'!$RK$9:$TH$9,0),ROWS('6. Patients'!ER$10:ER$107))),0)+
IFERROR(SUMPRODUCT('6. Patients'!DE$10:DE$107,OFFSET('6. Patients'!$TI$9,1,MATCH($D18,'6. Patients'!$TJ$9:$UC$9,0),ROWS('6. Patients'!ER$10:ER$107))),0))+
IFERROR(VLOOKUP($D18,$H$116:$L$146,COLUMNS($H$115:$J$115)-1+AL$7,0)*$E18*$F18*'1. General Inputs'!$J$25,0),0),0)</f>
        <v>0</v>
      </c>
      <c r="AM18" s="775">
        <f ca="1">ROUNDUP(IFERROR($F18*$E18*CHOOSE(AM$7,
IFERROR(SUMPRODUCT('6. Patients'!DF$10:DF$107,OFFSET('6. Patients'!$DN$9,1,MATCH($D18,'6. Patients'!$DO$9:$FL$9,0),ROWS('6. Patients'!ES$10:ES$107))),0)+
IFERROR(SUMPRODUCT('6. Patients'!DF$10:DF$107,OFFSET('6. Patients'!$FM$9,1,MATCH($D18,'6. Patients'!$FN$9:$GG$9,0),ROWS('6. Patients'!ES$10:ES$107))),0)+
IFERROR(SUMPRODUCT('6. Patients'!DF$10:DF$107,OFFSET('6. Patients'!$GH$9,1,MATCH($D18,'6. Patients'!$GI$9:$IF$9,0),ROWS('6. Patients'!ES$10:ES$107))),0)+
IFERROR(SUMPRODUCT('6. Patients'!DF$10:DF$107,OFFSET('6. Patients'!$IG$9,1,MATCH($D18,'6. Patients'!$IH$9:$JA$9,0),ROWS('6. Patients'!ES$10:ES$107))),0),
IFERROR(SUMPRODUCT('6. Patients'!DF$10:DF$107,OFFSET('6. Patients'!$JB$9,1,MATCH($D18,'6. Patients'!$JC$9:$KZ$9,0),ROWS('6. Patients'!ES$10:ES$107))),0)+
IFERROR(SUMPRODUCT('6. Patients'!DF$10:DF$107,OFFSET('6. Patients'!$LA$9,1,MATCH($D18,'6. Patients'!$LB$9:$LU$9,0),ROWS('6. Patients'!ES$10:ES$107))),0)+
IFERROR(SUMPRODUCT('6. Patients'!DF$10:DF$107,OFFSET('6. Patients'!$LV$9,1,MATCH($D18,'6. Patients'!$LW$9:$NT$9,0),ROWS('6. Patients'!ES$10:ES$107))),0)+
IFERROR(SUMPRODUCT('6. Patients'!DF$10:DF$107,OFFSET('6. Patients'!$NU$9,1,MATCH($D18,'6. Patients'!$NV$9:$OO$9,0),ROWS('6. Patients'!ES$10:ES$107))),0),
IFERROR(SUMPRODUCT('6. Patients'!DF$10:DF$107,OFFSET('6. Patients'!$OP$9,1,MATCH($D18,'6. Patients'!$OQ$9:$QN$9,0),ROWS('6. Patients'!ES$10:ES$107))),0)+
IFERROR(SUMPRODUCT('6. Patients'!DF$10:DF$107,OFFSET('6. Patients'!$QO$9,1,MATCH($D18,'6. Patients'!$QP$9:$RI$9,0),ROWS('6. Patients'!ES$10:ES$107))),0)+
IFERROR(SUMPRODUCT('6. Patients'!DF$10:DF$107,OFFSET('6. Patients'!$RJ$9,1,MATCH($D18,'6. Patients'!$RK$9:$TH$9,0),ROWS('6. Patients'!ES$10:ES$107))),0)+
IFERROR(SUMPRODUCT('6. Patients'!DF$10:DF$107,OFFSET('6. Patients'!$TI$9,1,MATCH($D18,'6. Patients'!$TJ$9:$UC$9,0),ROWS('6. Patients'!ES$10:ES$107))),0))+
IFERROR(VLOOKUP($D18,$H$116:$L$146,COLUMNS($H$115:$J$115)-1+AM$7,0)*$E18*$F18*'1. General Inputs'!$J$25,0),0),0)</f>
        <v>0</v>
      </c>
      <c r="AN18" s="775">
        <f ca="1">ROUNDUP(IFERROR($F18*$E18*CHOOSE(AN$7,
IFERROR(SUMPRODUCT('6. Patients'!DG$10:DG$107,OFFSET('6. Patients'!$DN$9,1,MATCH($D18,'6. Patients'!$DO$9:$FL$9,0),ROWS('6. Patients'!ET$10:ET$107))),0)+
IFERROR(SUMPRODUCT('6. Patients'!DG$10:DG$107,OFFSET('6. Patients'!$FM$9,1,MATCH($D18,'6. Patients'!$FN$9:$GG$9,0),ROWS('6. Patients'!ET$10:ET$107))),0)+
IFERROR(SUMPRODUCT('6. Patients'!DG$10:DG$107,OFFSET('6. Patients'!$GH$9,1,MATCH($D18,'6. Patients'!$GI$9:$IF$9,0),ROWS('6. Patients'!ET$10:ET$107))),0)+
IFERROR(SUMPRODUCT('6. Patients'!DG$10:DG$107,OFFSET('6. Patients'!$IG$9,1,MATCH($D18,'6. Patients'!$IH$9:$JA$9,0),ROWS('6. Patients'!ET$10:ET$107))),0),
IFERROR(SUMPRODUCT('6. Patients'!DG$10:DG$107,OFFSET('6. Patients'!$JB$9,1,MATCH($D18,'6. Patients'!$JC$9:$KZ$9,0),ROWS('6. Patients'!ET$10:ET$107))),0)+
IFERROR(SUMPRODUCT('6. Patients'!DG$10:DG$107,OFFSET('6. Patients'!$LA$9,1,MATCH($D18,'6. Patients'!$LB$9:$LU$9,0),ROWS('6. Patients'!ET$10:ET$107))),0)+
IFERROR(SUMPRODUCT('6. Patients'!DG$10:DG$107,OFFSET('6. Patients'!$LV$9,1,MATCH($D18,'6. Patients'!$LW$9:$NT$9,0),ROWS('6. Patients'!ET$10:ET$107))),0)+
IFERROR(SUMPRODUCT('6. Patients'!DG$10:DG$107,OFFSET('6. Patients'!$NU$9,1,MATCH($D18,'6. Patients'!$NV$9:$OO$9,0),ROWS('6. Patients'!ET$10:ET$107))),0),
IFERROR(SUMPRODUCT('6. Patients'!DG$10:DG$107,OFFSET('6. Patients'!$OP$9,1,MATCH($D18,'6. Patients'!$OQ$9:$QN$9,0),ROWS('6. Patients'!ET$10:ET$107))),0)+
IFERROR(SUMPRODUCT('6. Patients'!DG$10:DG$107,OFFSET('6. Patients'!$QO$9,1,MATCH($D18,'6. Patients'!$QP$9:$RI$9,0),ROWS('6. Patients'!ET$10:ET$107))),0)+
IFERROR(SUMPRODUCT('6. Patients'!DG$10:DG$107,OFFSET('6. Patients'!$RJ$9,1,MATCH($D18,'6. Patients'!$RK$9:$TH$9,0),ROWS('6. Patients'!ET$10:ET$107))),0)+
IFERROR(SUMPRODUCT('6. Patients'!DG$10:DG$107,OFFSET('6. Patients'!$TI$9,1,MATCH($D18,'6. Patients'!$TJ$9:$UC$9,0),ROWS('6. Patients'!ET$10:ET$107))),0))+
IFERROR(VLOOKUP($D18,$H$116:$L$146,COLUMNS($H$115:$J$115)-1+AN$7,0)*$E18*$F18*'1. General Inputs'!$J$25,0),0),0)</f>
        <v>0</v>
      </c>
      <c r="AO18" s="775">
        <f ca="1">ROUNDUP(IFERROR($F18*$E18*CHOOSE(AO$7,
IFERROR(SUMPRODUCT('6. Patients'!DH$10:DH$107,OFFSET('6. Patients'!$DN$9,1,MATCH($D18,'6. Patients'!$DO$9:$FL$9,0),ROWS('6. Patients'!EU$10:EU$107))),0)+
IFERROR(SUMPRODUCT('6. Patients'!DH$10:DH$107,OFFSET('6. Patients'!$FM$9,1,MATCH($D18,'6. Patients'!$FN$9:$GG$9,0),ROWS('6. Patients'!EU$10:EU$107))),0)+
IFERROR(SUMPRODUCT('6. Patients'!DH$10:DH$107,OFFSET('6. Patients'!$GH$9,1,MATCH($D18,'6. Patients'!$GI$9:$IF$9,0),ROWS('6. Patients'!EU$10:EU$107))),0)+
IFERROR(SUMPRODUCT('6. Patients'!DH$10:DH$107,OFFSET('6. Patients'!$IG$9,1,MATCH($D18,'6. Patients'!$IH$9:$JA$9,0),ROWS('6. Patients'!EU$10:EU$107))),0),
IFERROR(SUMPRODUCT('6. Patients'!DH$10:DH$107,OFFSET('6. Patients'!$JB$9,1,MATCH($D18,'6. Patients'!$JC$9:$KZ$9,0),ROWS('6. Patients'!EU$10:EU$107))),0)+
IFERROR(SUMPRODUCT('6. Patients'!DH$10:DH$107,OFFSET('6. Patients'!$LA$9,1,MATCH($D18,'6. Patients'!$LB$9:$LU$9,0),ROWS('6. Patients'!EU$10:EU$107))),0)+
IFERROR(SUMPRODUCT('6. Patients'!DH$10:DH$107,OFFSET('6. Patients'!$LV$9,1,MATCH($D18,'6. Patients'!$LW$9:$NT$9,0),ROWS('6. Patients'!EU$10:EU$107))),0)+
IFERROR(SUMPRODUCT('6. Patients'!DH$10:DH$107,OFFSET('6. Patients'!$NU$9,1,MATCH($D18,'6. Patients'!$NV$9:$OO$9,0),ROWS('6. Patients'!EU$10:EU$107))),0),
IFERROR(SUMPRODUCT('6. Patients'!DH$10:DH$107,OFFSET('6. Patients'!$OP$9,1,MATCH($D18,'6. Patients'!$OQ$9:$QN$9,0),ROWS('6. Patients'!EU$10:EU$107))),0)+
IFERROR(SUMPRODUCT('6. Patients'!DH$10:DH$107,OFFSET('6. Patients'!$QO$9,1,MATCH($D18,'6. Patients'!$QP$9:$RI$9,0),ROWS('6. Patients'!EU$10:EU$107))),0)+
IFERROR(SUMPRODUCT('6. Patients'!DH$10:DH$107,OFFSET('6. Patients'!$RJ$9,1,MATCH($D18,'6. Patients'!$RK$9:$TH$9,0),ROWS('6. Patients'!EU$10:EU$107))),0)+
IFERROR(SUMPRODUCT('6. Patients'!DH$10:DH$107,OFFSET('6. Patients'!$TI$9,1,MATCH($D18,'6. Patients'!$TJ$9:$UC$9,0),ROWS('6. Patients'!EU$10:EU$107))),0))+
IFERROR(VLOOKUP($D18,$H$116:$L$146,COLUMNS($H$115:$J$115)-1+AO$7,0)*$E18*$F18*'1. General Inputs'!$J$25,0),0),0)</f>
        <v>0</v>
      </c>
      <c r="AP18" s="775">
        <f ca="1">ROUNDUP(IFERROR($F18*$E18*CHOOSE(AP$7,
IFERROR(SUMPRODUCT('6. Patients'!DI$10:DI$107,OFFSET('6. Patients'!$DN$9,1,MATCH($D18,'6. Patients'!$DO$9:$FL$9,0),ROWS('6. Patients'!EV$10:EV$107))),0)+
IFERROR(SUMPRODUCT('6. Patients'!DI$10:DI$107,OFFSET('6. Patients'!$FM$9,1,MATCH($D18,'6. Patients'!$FN$9:$GG$9,0),ROWS('6. Patients'!EV$10:EV$107))),0)+
IFERROR(SUMPRODUCT('6. Patients'!DI$10:DI$107,OFFSET('6. Patients'!$GH$9,1,MATCH($D18,'6. Patients'!$GI$9:$IF$9,0),ROWS('6. Patients'!EV$10:EV$107))),0)+
IFERROR(SUMPRODUCT('6. Patients'!DI$10:DI$107,OFFSET('6. Patients'!$IG$9,1,MATCH($D18,'6. Patients'!$IH$9:$JA$9,0),ROWS('6. Patients'!EV$10:EV$107))),0),
IFERROR(SUMPRODUCT('6. Patients'!DI$10:DI$107,OFFSET('6. Patients'!$JB$9,1,MATCH($D18,'6. Patients'!$JC$9:$KZ$9,0),ROWS('6. Patients'!EV$10:EV$107))),0)+
IFERROR(SUMPRODUCT('6. Patients'!DI$10:DI$107,OFFSET('6. Patients'!$LA$9,1,MATCH($D18,'6. Patients'!$LB$9:$LU$9,0),ROWS('6. Patients'!EV$10:EV$107))),0)+
IFERROR(SUMPRODUCT('6. Patients'!DI$10:DI$107,OFFSET('6. Patients'!$LV$9,1,MATCH($D18,'6. Patients'!$LW$9:$NT$9,0),ROWS('6. Patients'!EV$10:EV$107))),0)+
IFERROR(SUMPRODUCT('6. Patients'!DI$10:DI$107,OFFSET('6. Patients'!$NU$9,1,MATCH($D18,'6. Patients'!$NV$9:$OO$9,0),ROWS('6. Patients'!EV$10:EV$107))),0),
IFERROR(SUMPRODUCT('6. Patients'!DI$10:DI$107,OFFSET('6. Patients'!$OP$9,1,MATCH($D18,'6. Patients'!$OQ$9:$QN$9,0),ROWS('6. Patients'!EV$10:EV$107))),0)+
IFERROR(SUMPRODUCT('6. Patients'!DI$10:DI$107,OFFSET('6. Patients'!$QO$9,1,MATCH($D18,'6. Patients'!$QP$9:$RI$9,0),ROWS('6. Patients'!EV$10:EV$107))),0)+
IFERROR(SUMPRODUCT('6. Patients'!DI$10:DI$107,OFFSET('6. Patients'!$RJ$9,1,MATCH($D18,'6. Patients'!$RK$9:$TH$9,0),ROWS('6. Patients'!EV$10:EV$107))),0)+
IFERROR(SUMPRODUCT('6. Patients'!DI$10:DI$107,OFFSET('6. Patients'!$TI$9,1,MATCH($D18,'6. Patients'!$TJ$9:$UC$9,0),ROWS('6. Patients'!EV$10:EV$107))),0))+
IFERROR(VLOOKUP($D18,$H$116:$L$146,COLUMNS($H$115:$J$115)-1+AP$7,0)*$E18*$F18*'1. General Inputs'!$J$25,0),0),0)</f>
        <v>0</v>
      </c>
      <c r="AQ18" s="775">
        <f ca="1">ROUNDUP(IFERROR($F18*$E18*CHOOSE(AQ$7,
IFERROR(SUMPRODUCT('6. Patients'!DJ$10:DJ$107,OFFSET('6. Patients'!$DN$9,1,MATCH($D18,'6. Patients'!$DO$9:$FL$9,0),ROWS('6. Patients'!EW$10:EW$107))),0)+
IFERROR(SUMPRODUCT('6. Patients'!DJ$10:DJ$107,OFFSET('6. Patients'!$FM$9,1,MATCH($D18,'6. Patients'!$FN$9:$GG$9,0),ROWS('6. Patients'!EW$10:EW$107))),0)+
IFERROR(SUMPRODUCT('6. Patients'!DJ$10:DJ$107,OFFSET('6. Patients'!$GH$9,1,MATCH($D18,'6. Patients'!$GI$9:$IF$9,0),ROWS('6. Patients'!EW$10:EW$107))),0)+
IFERROR(SUMPRODUCT('6. Patients'!DJ$10:DJ$107,OFFSET('6. Patients'!$IG$9,1,MATCH($D18,'6. Patients'!$IH$9:$JA$9,0),ROWS('6. Patients'!EW$10:EW$107))),0),
IFERROR(SUMPRODUCT('6. Patients'!DJ$10:DJ$107,OFFSET('6. Patients'!$JB$9,1,MATCH($D18,'6. Patients'!$JC$9:$KZ$9,0),ROWS('6. Patients'!EW$10:EW$107))),0)+
IFERROR(SUMPRODUCT('6. Patients'!DJ$10:DJ$107,OFFSET('6. Patients'!$LA$9,1,MATCH($D18,'6. Patients'!$LB$9:$LU$9,0),ROWS('6. Patients'!EW$10:EW$107))),0)+
IFERROR(SUMPRODUCT('6. Patients'!DJ$10:DJ$107,OFFSET('6. Patients'!$LV$9,1,MATCH($D18,'6. Patients'!$LW$9:$NT$9,0),ROWS('6. Patients'!EW$10:EW$107))),0)+
IFERROR(SUMPRODUCT('6. Patients'!DJ$10:DJ$107,OFFSET('6. Patients'!$NU$9,1,MATCH($D18,'6. Patients'!$NV$9:$OO$9,0),ROWS('6. Patients'!EW$10:EW$107))),0),
IFERROR(SUMPRODUCT('6. Patients'!DJ$10:DJ$107,OFFSET('6. Patients'!$OP$9,1,MATCH($D18,'6. Patients'!$OQ$9:$QN$9,0),ROWS('6. Patients'!EW$10:EW$107))),0)+
IFERROR(SUMPRODUCT('6. Patients'!DJ$10:DJ$107,OFFSET('6. Patients'!$QO$9,1,MATCH($D18,'6. Patients'!$QP$9:$RI$9,0),ROWS('6. Patients'!EW$10:EW$107))),0)+
IFERROR(SUMPRODUCT('6. Patients'!DJ$10:DJ$107,OFFSET('6. Patients'!$RJ$9,1,MATCH($D18,'6. Patients'!$RK$9:$TH$9,0),ROWS('6. Patients'!EW$10:EW$107))),0)+
IFERROR(SUMPRODUCT('6. Patients'!DJ$10:DJ$107,OFFSET('6. Patients'!$TI$9,1,MATCH($D18,'6. Patients'!$TJ$9:$UC$9,0),ROWS('6. Patients'!EW$10:EW$107))),0))+
IFERROR(VLOOKUP($D18,$H$116:$L$146,COLUMNS($H$115:$J$115)-1+AQ$7,0)*$E18*$F18*'1. General Inputs'!$J$25,0),0),0)</f>
        <v>0</v>
      </c>
      <c r="AR18" s="342"/>
      <c r="AZ18" s="335">
        <f ca="1">IFERROR(SUM(OFFSET('7. Consumption'!H18,0,1,,MIN('1. General Inputs'!$J$29,COLUMNS('7. Consumption'!H$9:$AQ$9)-1))),0)+MAX(0,$AQ18*('1. General Inputs'!$J$29-COLUMNS('7. Consumption'!H$9:$AQ$9)+1))</f>
        <v>0</v>
      </c>
      <c r="BA18" s="335">
        <f ca="1">IFERROR(SUM(OFFSET('7. Consumption'!I18,0,1,,MIN('1. General Inputs'!$J$29,COLUMNS('7. Consumption'!I$9:$AQ$9)-1))),0)+MAX(0,$AQ18*('1. General Inputs'!$J$29-COLUMNS('7. Consumption'!I$9:$AQ$9)+1))</f>
        <v>0</v>
      </c>
      <c r="BB18" s="335">
        <f ca="1">IFERROR(SUM(OFFSET('7. Consumption'!J18,0,1,,MIN('1. General Inputs'!$J$29,COLUMNS('7. Consumption'!J$9:$AQ$9)-1))),0)+MAX(0,$AQ18*('1. General Inputs'!$J$29-COLUMNS('7. Consumption'!J$9:$AQ$9)+1))</f>
        <v>0</v>
      </c>
      <c r="BC18" s="335">
        <f ca="1">IFERROR(SUM(OFFSET('7. Consumption'!K18,0,1,,MIN('1. General Inputs'!$J$29,COLUMNS('7. Consumption'!K$9:$AQ$9)-1))),0)+MAX(0,$AQ18*('1. General Inputs'!$J$29-COLUMNS('7. Consumption'!K$9:$AQ$9)+1))</f>
        <v>0</v>
      </c>
      <c r="BD18" s="335">
        <f ca="1">IFERROR(SUM(OFFSET('7. Consumption'!L18,0,1,,MIN('1. General Inputs'!$J$29,COLUMNS('7. Consumption'!L$9:$AQ$9)-1))),0)+MAX(0,$AQ18*('1. General Inputs'!$J$29-COLUMNS('7. Consumption'!L$9:$AQ$9)+1))</f>
        <v>0</v>
      </c>
      <c r="BE18" s="335">
        <f ca="1">IFERROR(SUM(OFFSET('7. Consumption'!M18,0,1,,MIN('1. General Inputs'!$J$29,COLUMNS('7. Consumption'!M$9:$AQ$9)-1))),0)+MAX(0,$AQ18*('1. General Inputs'!$J$29-COLUMNS('7. Consumption'!M$9:$AQ$9)+1))</f>
        <v>0</v>
      </c>
      <c r="BF18" s="335">
        <f ca="1">IFERROR(SUM(OFFSET('7. Consumption'!N18,0,1,,MIN('1. General Inputs'!$J$29,COLUMNS('7. Consumption'!N$9:$AQ$9)-1))),0)+MAX(0,$AQ18*('1. General Inputs'!$J$29-COLUMNS('7. Consumption'!N$9:$AQ$9)+1))</f>
        <v>0</v>
      </c>
      <c r="BG18" s="335">
        <f ca="1">IFERROR(SUM(OFFSET('7. Consumption'!O18,0,1,,MIN('1. General Inputs'!$J$29,COLUMNS('7. Consumption'!O$9:$AQ$9)-1))),0)+MAX(0,$AQ18*('1. General Inputs'!$J$29-COLUMNS('7. Consumption'!O$9:$AQ$9)+1))</f>
        <v>0</v>
      </c>
      <c r="BH18" s="335">
        <f ca="1">IFERROR(SUM(OFFSET('7. Consumption'!P18,0,1,,MIN('1. General Inputs'!$J$29,COLUMNS('7. Consumption'!P$9:$AQ$9)-1))),0)+MAX(0,$AQ18*('1. General Inputs'!$J$29-COLUMNS('7. Consumption'!P$9:$AQ$9)+1))</f>
        <v>0</v>
      </c>
      <c r="BI18" s="335">
        <f ca="1">IFERROR(SUM(OFFSET('7. Consumption'!Q18,0,1,,MIN('1. General Inputs'!$J$29,COLUMNS('7. Consumption'!Q$9:$AQ$9)-1))),0)+MAX(0,$AQ18*('1. General Inputs'!$J$29-COLUMNS('7. Consumption'!Q$9:$AQ$9)+1))</f>
        <v>0</v>
      </c>
      <c r="BJ18" s="335">
        <f ca="1">IFERROR(SUM(OFFSET('7. Consumption'!R18,0,1,,MIN('1. General Inputs'!$J$29,COLUMNS('7. Consumption'!R$9:$AQ$9)-1))),0)+MAX(0,$AQ18*('1. General Inputs'!$J$29-COLUMNS('7. Consumption'!R$9:$AQ$9)+1))</f>
        <v>0</v>
      </c>
      <c r="BK18" s="335">
        <f ca="1">IFERROR(SUM(OFFSET('7. Consumption'!S18,0,1,,MIN('1. General Inputs'!$J$29,COLUMNS('7. Consumption'!S$9:$AQ$9)-1))),0)+MAX(0,$AQ18*('1. General Inputs'!$J$29-COLUMNS('7. Consumption'!S$9:$AQ$9)+1))</f>
        <v>0</v>
      </c>
      <c r="BL18" s="335">
        <f ca="1">IFERROR(SUM(OFFSET('7. Consumption'!T18,0,1,,MIN('1. General Inputs'!$J$29,COLUMNS('7. Consumption'!T$9:$AQ$9)-1))),0)+MAX(0,$AQ18*('1. General Inputs'!$J$29-COLUMNS('7. Consumption'!T$9:$AQ$9)+1))</f>
        <v>0</v>
      </c>
      <c r="BM18" s="335">
        <f ca="1">IFERROR(SUM(OFFSET('7. Consumption'!U18,0,1,,MIN('1. General Inputs'!$J$29,COLUMNS('7. Consumption'!U$9:$AQ$9)-1))),0)+MAX(0,$AQ18*('1. General Inputs'!$J$29-COLUMNS('7. Consumption'!U$9:$AQ$9)+1))</f>
        <v>0</v>
      </c>
      <c r="BN18" s="335">
        <f ca="1">IFERROR(SUM(OFFSET('7. Consumption'!V18,0,1,,MIN('1. General Inputs'!$J$29,COLUMNS('7. Consumption'!V$9:$AQ$9)-1))),0)+MAX(0,$AQ18*('1. General Inputs'!$J$29-COLUMNS('7. Consumption'!V$9:$AQ$9)+1))</f>
        <v>0</v>
      </c>
      <c r="BO18" s="335">
        <f ca="1">IFERROR(SUM(OFFSET('7. Consumption'!W18,0,1,,MIN('1. General Inputs'!$J$29,COLUMNS('7. Consumption'!W$9:$AQ$9)-1))),0)+MAX(0,$AQ18*('1. General Inputs'!$J$29-COLUMNS('7. Consumption'!W$9:$AQ$9)+1))</f>
        <v>0</v>
      </c>
      <c r="BP18" s="335">
        <f ca="1">IFERROR(SUM(OFFSET('7. Consumption'!X18,0,1,,MIN('1. General Inputs'!$J$29,COLUMNS('7. Consumption'!X$9:$AQ$9)-1))),0)+MAX(0,$AQ18*('1. General Inputs'!$J$29-COLUMNS('7. Consumption'!X$9:$AQ$9)+1))</f>
        <v>0</v>
      </c>
      <c r="BQ18" s="335">
        <f ca="1">IFERROR(SUM(OFFSET('7. Consumption'!Y18,0,1,,MIN('1. General Inputs'!$J$29,COLUMNS('7. Consumption'!Y$9:$AQ$9)-1))),0)+MAX(0,$AQ18*('1. General Inputs'!$J$29-COLUMNS('7. Consumption'!Y$9:$AQ$9)+1))</f>
        <v>0</v>
      </c>
      <c r="BR18" s="335">
        <f ca="1">IFERROR(SUM(OFFSET('7. Consumption'!Z18,0,1,,MIN('1. General Inputs'!$J$29,COLUMNS('7. Consumption'!Z$9:$AQ$9)-1))),0)+MAX(0,$AQ18*('1. General Inputs'!$J$29-COLUMNS('7. Consumption'!Z$9:$AQ$9)+1))</f>
        <v>0</v>
      </c>
      <c r="BS18" s="335">
        <f ca="1">IFERROR(SUM(OFFSET('7. Consumption'!AA18,0,1,,MIN('1. General Inputs'!$J$29,COLUMNS('7. Consumption'!AA$9:$AQ$9)-1))),0)+MAX(0,$AQ18*('1. General Inputs'!$J$29-COLUMNS('7. Consumption'!AA$9:$AQ$9)+1))</f>
        <v>0</v>
      </c>
      <c r="BT18" s="335">
        <f ca="1">IFERROR(SUM(OFFSET('7. Consumption'!AB18,0,1,,MIN('1. General Inputs'!$J$29,COLUMNS('7. Consumption'!AB$9:$AQ$9)-1))),0)+MAX(0,$AQ18*('1. General Inputs'!$J$29-COLUMNS('7. Consumption'!AB$9:$AQ$9)+1))</f>
        <v>0</v>
      </c>
      <c r="BU18" s="335">
        <f ca="1">IFERROR(SUM(OFFSET('7. Consumption'!AC18,0,1,,MIN('1. General Inputs'!$J$29,COLUMNS('7. Consumption'!AC$9:$AQ$9)-1))),0)+MAX(0,$AQ18*('1. General Inputs'!$J$29-COLUMNS('7. Consumption'!AC$9:$AQ$9)+1))</f>
        <v>0</v>
      </c>
      <c r="BV18" s="335">
        <f ca="1">IFERROR(SUM(OFFSET('7. Consumption'!AD18,0,1,,MIN('1. General Inputs'!$J$29,COLUMNS('7. Consumption'!AD$9:$AQ$9)-1))),0)+MAX(0,$AQ18*('1. General Inputs'!$J$29-COLUMNS('7. Consumption'!AD$9:$AQ$9)+1))</f>
        <v>0</v>
      </c>
      <c r="BW18" s="335">
        <f ca="1">IFERROR(SUM(OFFSET('7. Consumption'!AE18,0,1,,MIN('1. General Inputs'!$J$29,COLUMNS('7. Consumption'!AE$9:$AQ$9)-1))),0)+MAX(0,$AQ18*('1. General Inputs'!$J$29-COLUMNS('7. Consumption'!AE$9:$AQ$9)+1))</f>
        <v>0</v>
      </c>
      <c r="BX18" s="335">
        <f ca="1">IFERROR(SUM(OFFSET('7. Consumption'!AF18,0,1,,MIN('1. General Inputs'!$J$29,COLUMNS('7. Consumption'!AF$9:$AQ$9)-1))),0)+MAX(0,$AQ18*('1. General Inputs'!$J$29-COLUMNS('7. Consumption'!AF$9:$AQ$9)+1))</f>
        <v>0</v>
      </c>
      <c r="BY18" s="335">
        <f ca="1">IFERROR(SUM(OFFSET('7. Consumption'!AG18,0,1,,MIN('1. General Inputs'!$J$29,COLUMNS('7. Consumption'!AG$9:$AQ$9)-1))),0)+MAX(0,$AQ18*('1. General Inputs'!$J$29-COLUMNS('7. Consumption'!AG$9:$AQ$9)+1))</f>
        <v>0</v>
      </c>
      <c r="BZ18" s="335">
        <f ca="1">IFERROR(SUM(OFFSET('7. Consumption'!AH18,0,1,,MIN('1. General Inputs'!$J$29,COLUMNS('7. Consumption'!AH$9:$AQ$9)-1))),0)+MAX(0,$AQ18*('1. General Inputs'!$J$29-COLUMNS('7. Consumption'!AH$9:$AQ$9)+1))</f>
        <v>0</v>
      </c>
      <c r="CA18" s="335">
        <f ca="1">IFERROR(SUM(OFFSET('7. Consumption'!AI18,0,1,,MIN('1. General Inputs'!$J$29,COLUMNS('7. Consumption'!AI$9:$AQ$9)-1))),0)+MAX(0,$AQ18*('1. General Inputs'!$J$29-COLUMNS('7. Consumption'!AI$9:$AQ$9)+1))</f>
        <v>0</v>
      </c>
      <c r="CB18" s="335">
        <f ca="1">IFERROR(SUM(OFFSET('7. Consumption'!AJ18,0,1,,MIN('1. General Inputs'!$J$29,COLUMNS('7. Consumption'!AJ$9:$AQ$9)-1))),0)+MAX(0,$AQ18*('1. General Inputs'!$J$29-COLUMNS('7. Consumption'!AJ$9:$AQ$9)+1))</f>
        <v>0</v>
      </c>
      <c r="CC18" s="335">
        <f ca="1">IFERROR(SUM(OFFSET('7. Consumption'!AK18,0,1,,MIN('1. General Inputs'!$J$29,COLUMNS('7. Consumption'!AK$9:$AQ$9)-1))),0)+MAX(0,$AQ18*('1. General Inputs'!$J$29-COLUMNS('7. Consumption'!AK$9:$AQ$9)+1))</f>
        <v>0</v>
      </c>
      <c r="CD18" s="335">
        <f ca="1">IFERROR(SUM(OFFSET('7. Consumption'!AL18,0,1,,MIN('1. General Inputs'!$J$29,COLUMNS('7. Consumption'!AL$9:$AQ$9)-1))),0)+MAX(0,$AQ18*('1. General Inputs'!$J$29-COLUMNS('7. Consumption'!AL$9:$AQ$9)+1))</f>
        <v>0</v>
      </c>
      <c r="CE18" s="335">
        <f ca="1">IFERROR(SUM(OFFSET('7. Consumption'!AM18,0,1,,MIN('1. General Inputs'!$J$29,COLUMNS('7. Consumption'!AM$9:$AQ$9)-1))),0)+MAX(0,$AQ18*('1. General Inputs'!$J$29-COLUMNS('7. Consumption'!AM$9:$AQ$9)+1))</f>
        <v>0</v>
      </c>
      <c r="CF18" s="335">
        <f ca="1">IFERROR(SUM(OFFSET('7. Consumption'!AN18,0,1,,MIN('1. General Inputs'!$J$29,COLUMNS('7. Consumption'!AN$9:$AQ$9)-1))),0)+MAX(0,$AQ18*('1. General Inputs'!$J$29-COLUMNS('7. Consumption'!AN$9:$AQ$9)+1))</f>
        <v>0</v>
      </c>
      <c r="CG18" s="335">
        <f ca="1">IFERROR(SUM(OFFSET('7. Consumption'!AO18,0,1,,MIN('1. General Inputs'!$J$29,COLUMNS('7. Consumption'!AO$9:$AQ$9)-1))),0)+MAX(0,$AQ18*('1. General Inputs'!$J$29-COLUMNS('7. Consumption'!AO$9:$AQ$9)+1))</f>
        <v>0</v>
      </c>
      <c r="CH18" s="335">
        <f ca="1">IFERROR(SUM(OFFSET('7. Consumption'!AP18,0,1,,MIN('1. General Inputs'!$J$29,COLUMNS('7. Consumption'!AP$9:$AQ$9)-1))),0)+MAX(0,$AQ18*('1. General Inputs'!$J$29-COLUMNS('7. Consumption'!AP$9:$AQ$9)+1))</f>
        <v>0</v>
      </c>
      <c r="CI18" s="335">
        <f ca="1">IFERROR(SUM(OFFSET('7. Consumption'!AQ18,0,1,,MIN('1. General Inputs'!$J$29,COLUMNS('7. Consumption'!AQ$9:$AQ$9)-1))),0)+MAX(0,$AQ18*('1. General Inputs'!$J$29-COLUMNS('7. Consumption'!AQ$9:$AQ$9)+1))</f>
        <v>0</v>
      </c>
    </row>
    <row r="19" spans="2:87" ht="15" x14ac:dyDescent="0.25">
      <c r="B19" s="772"/>
      <c r="C19" s="772" t="str">
        <f>IFERROR(VLOOKUP(ROWS($C$9:$C19),'5. Form Breakdown'!$AI$11:$AJ$138,COLUMNS('5. Form Breakdown'!$AI$11:$AJ$11),0),"")</f>
        <v>ABC+3TC+AZT 300/150/300 - tab</v>
      </c>
      <c r="D19" s="772" t="str">
        <f>IFERROR(VLOOKUP($C19,'5a. Dosing'!$E$11:$F$138,2,0),"")</f>
        <v>ABC+3TC+AZT</v>
      </c>
      <c r="E19" s="773" t="str">
        <f>IFERROR(INDEX('5. Form Breakdown'!$AL$11:$BL$138,MATCH('7. Consumption'!$C19,'5. Form Breakdown'!$AK$11:$AK$138,0),MATCH('5. Form Breakdown'!$AX$10,'5. Form Breakdown'!$AL$10:$BL$10,0)),"")</f>
        <v/>
      </c>
      <c r="F19" s="774">
        <f>IFERROR(INDEX('5. Form Breakdown'!$AL$11:$BL$138,MATCH('7. Consumption'!$C19,'5. Form Breakdown'!$AK$11:$AK$138,0),MATCH('5. Form Breakdown'!$BL$10,'5. Form Breakdown'!$AL$10:$BL$10,0)),"")</f>
        <v>0</v>
      </c>
      <c r="H19" s="775">
        <f ca="1">ROUNDUP(IFERROR($F19*$E19*CHOOSE(H$7,
IFERROR(SUMPRODUCT('6. Patients'!CA$10:CA$107,OFFSET('6. Patients'!$DN$9,1,MATCH($D19,'6. Patients'!$DO$9:$FL$9,0),ROWS('6. Patients'!DN$10:DN$107))),0)+
IFERROR(SUMPRODUCT('6. Patients'!CA$10:CA$107,OFFSET('6. Patients'!$FM$9,1,MATCH($D19,'6. Patients'!$FN$9:$GG$9,0),ROWS('6. Patients'!DN$10:DN$107))),0)+
IFERROR(SUMPRODUCT('6. Patients'!CA$10:CA$107,OFFSET('6. Patients'!$GH$9,1,MATCH($D19,'6. Patients'!$GI$9:$IF$9,0),ROWS('6. Patients'!DN$10:DN$107))),0)+
IFERROR(SUMPRODUCT('6. Patients'!CA$10:CA$107,OFFSET('6. Patients'!$IG$9,1,MATCH($D19,'6. Patients'!$IH$9:$JA$9,0),ROWS('6. Patients'!DN$10:DN$107))),0),
IFERROR(SUMPRODUCT('6. Patients'!CA$10:CA$107,OFFSET('6. Patients'!$JB$9,1,MATCH($D19,'6. Patients'!$JC$9:$KZ$9,0),ROWS('6. Patients'!DN$10:DN$107))),0)+
IFERROR(SUMPRODUCT('6. Patients'!CA$10:CA$107,OFFSET('6. Patients'!$LA$9,1,MATCH($D19,'6. Patients'!$LB$9:$LU$9,0),ROWS('6. Patients'!DN$10:DN$107))),0)+
IFERROR(SUMPRODUCT('6. Patients'!CA$10:CA$107,OFFSET('6. Patients'!$LV$9,1,MATCH($D19,'6. Patients'!$LW$9:$NT$9,0),ROWS('6. Patients'!DN$10:DN$107))),0)+
IFERROR(SUMPRODUCT('6. Patients'!CA$10:CA$107,OFFSET('6. Patients'!$NU$9,1,MATCH($D19,'6. Patients'!$NV$9:$OO$9,0),ROWS('6. Patients'!DN$10:DN$107))),0),
IFERROR(SUMPRODUCT('6. Patients'!CA$10:CA$107,OFFSET('6. Patients'!$OP$9,1,MATCH($D19,'6. Patients'!$OQ$9:$QN$9,0),ROWS('6. Patients'!DN$10:DN$107))),0)+
IFERROR(SUMPRODUCT('6. Patients'!CA$10:CA$107,OFFSET('6. Patients'!$QO$9,1,MATCH($D19,'6. Patients'!$QP$9:$RI$9,0),ROWS('6. Patients'!DN$10:DN$107))),0)+
IFERROR(SUMPRODUCT('6. Patients'!CA$10:CA$107,OFFSET('6. Patients'!$RJ$9,1,MATCH($D19,'6. Patients'!$RK$9:$TH$9,0),ROWS('6. Patients'!DN$10:DN$107))),0)+
IFERROR(SUMPRODUCT('6. Patients'!CA$10:CA$107,OFFSET('6. Patients'!$TI$9,1,MATCH($D19,'6. Patients'!$TJ$9:$UC$9,0),ROWS('6. Patients'!DN$10:DN$107))),0))+
IFERROR(VLOOKUP($D19,$H$116:$L$146,COLUMNS($H$115:$J$115)-1+H$7,0)*$E19*$F19*'1. General Inputs'!$J$25,0),0),0)</f>
        <v>0</v>
      </c>
      <c r="I19" s="775">
        <f ca="1">ROUNDUP(IFERROR($F19*$E19*CHOOSE(I$7,
IFERROR(SUMPRODUCT('6. Patients'!CB$10:CB$107,OFFSET('6. Patients'!$DN$9,1,MATCH($D19,'6. Patients'!$DO$9:$FL$9,0),ROWS('6. Patients'!DO$10:DO$107))),0)+
IFERROR(SUMPRODUCT('6. Patients'!CB$10:CB$107,OFFSET('6. Patients'!$FM$9,1,MATCH($D19,'6. Patients'!$FN$9:$GG$9,0),ROWS('6. Patients'!DO$10:DO$107))),0)+
IFERROR(SUMPRODUCT('6. Patients'!CB$10:CB$107,OFFSET('6. Patients'!$GH$9,1,MATCH($D19,'6. Patients'!$GI$9:$IF$9,0),ROWS('6. Patients'!DO$10:DO$107))),0)+
IFERROR(SUMPRODUCT('6. Patients'!CB$10:CB$107,OFFSET('6. Patients'!$IG$9,1,MATCH($D19,'6. Patients'!$IH$9:$JA$9,0),ROWS('6. Patients'!DO$10:DO$107))),0),
IFERROR(SUMPRODUCT('6. Patients'!CB$10:CB$107,OFFSET('6. Patients'!$JB$9,1,MATCH($D19,'6. Patients'!$JC$9:$KZ$9,0),ROWS('6. Patients'!DO$10:DO$107))),0)+
IFERROR(SUMPRODUCT('6. Patients'!CB$10:CB$107,OFFSET('6. Patients'!$LA$9,1,MATCH($D19,'6. Patients'!$LB$9:$LU$9,0),ROWS('6. Patients'!DO$10:DO$107))),0)+
IFERROR(SUMPRODUCT('6. Patients'!CB$10:CB$107,OFFSET('6. Patients'!$LV$9,1,MATCH($D19,'6. Patients'!$LW$9:$NT$9,0),ROWS('6. Patients'!DO$10:DO$107))),0)+
IFERROR(SUMPRODUCT('6. Patients'!CB$10:CB$107,OFFSET('6. Patients'!$NU$9,1,MATCH($D19,'6. Patients'!$NV$9:$OO$9,0),ROWS('6. Patients'!DO$10:DO$107))),0),
IFERROR(SUMPRODUCT('6. Patients'!CB$10:CB$107,OFFSET('6. Patients'!$OP$9,1,MATCH($D19,'6. Patients'!$OQ$9:$QN$9,0),ROWS('6. Patients'!DO$10:DO$107))),0)+
IFERROR(SUMPRODUCT('6. Patients'!CB$10:CB$107,OFFSET('6. Patients'!$QO$9,1,MATCH($D19,'6. Patients'!$QP$9:$RI$9,0),ROWS('6. Patients'!DO$10:DO$107))),0)+
IFERROR(SUMPRODUCT('6. Patients'!CB$10:CB$107,OFFSET('6. Patients'!$RJ$9,1,MATCH($D19,'6. Patients'!$RK$9:$TH$9,0),ROWS('6. Patients'!DO$10:DO$107))),0)+
IFERROR(SUMPRODUCT('6. Patients'!CB$10:CB$107,OFFSET('6. Patients'!$TI$9,1,MATCH($D19,'6. Patients'!$TJ$9:$UC$9,0),ROWS('6. Patients'!DO$10:DO$107))),0))+
IFERROR(VLOOKUP($D19,$H$116:$L$146,COLUMNS($H$115:$J$115)-1+I$7,0)*$E19*$F19*'1. General Inputs'!$J$25,0),0),0)</f>
        <v>0</v>
      </c>
      <c r="J19" s="775">
        <f ca="1">ROUNDUP(IFERROR($F19*$E19*CHOOSE(J$7,
IFERROR(SUMPRODUCT('6. Patients'!CC$10:CC$107,OFFSET('6. Patients'!$DN$9,1,MATCH($D19,'6. Patients'!$DO$9:$FL$9,0),ROWS('6. Patients'!DP$10:DP$107))),0)+
IFERROR(SUMPRODUCT('6. Patients'!CC$10:CC$107,OFFSET('6. Patients'!$FM$9,1,MATCH($D19,'6. Patients'!$FN$9:$GG$9,0),ROWS('6. Patients'!DP$10:DP$107))),0)+
IFERROR(SUMPRODUCT('6. Patients'!CC$10:CC$107,OFFSET('6. Patients'!$GH$9,1,MATCH($D19,'6. Patients'!$GI$9:$IF$9,0),ROWS('6. Patients'!DP$10:DP$107))),0)+
IFERROR(SUMPRODUCT('6. Patients'!CC$10:CC$107,OFFSET('6. Patients'!$IG$9,1,MATCH($D19,'6. Patients'!$IH$9:$JA$9,0),ROWS('6. Patients'!DP$10:DP$107))),0),
IFERROR(SUMPRODUCT('6. Patients'!CC$10:CC$107,OFFSET('6. Patients'!$JB$9,1,MATCH($D19,'6. Patients'!$JC$9:$KZ$9,0),ROWS('6. Patients'!DP$10:DP$107))),0)+
IFERROR(SUMPRODUCT('6. Patients'!CC$10:CC$107,OFFSET('6. Patients'!$LA$9,1,MATCH($D19,'6. Patients'!$LB$9:$LU$9,0),ROWS('6. Patients'!DP$10:DP$107))),0)+
IFERROR(SUMPRODUCT('6. Patients'!CC$10:CC$107,OFFSET('6. Patients'!$LV$9,1,MATCH($D19,'6. Patients'!$LW$9:$NT$9,0),ROWS('6. Patients'!DP$10:DP$107))),0)+
IFERROR(SUMPRODUCT('6. Patients'!CC$10:CC$107,OFFSET('6. Patients'!$NU$9,1,MATCH($D19,'6. Patients'!$NV$9:$OO$9,0),ROWS('6. Patients'!DP$10:DP$107))),0),
IFERROR(SUMPRODUCT('6. Patients'!CC$10:CC$107,OFFSET('6. Patients'!$OP$9,1,MATCH($D19,'6. Patients'!$OQ$9:$QN$9,0),ROWS('6. Patients'!DP$10:DP$107))),0)+
IFERROR(SUMPRODUCT('6. Patients'!CC$10:CC$107,OFFSET('6. Patients'!$QO$9,1,MATCH($D19,'6. Patients'!$QP$9:$RI$9,0),ROWS('6. Patients'!DP$10:DP$107))),0)+
IFERROR(SUMPRODUCT('6. Patients'!CC$10:CC$107,OFFSET('6. Patients'!$RJ$9,1,MATCH($D19,'6. Patients'!$RK$9:$TH$9,0),ROWS('6. Patients'!DP$10:DP$107))),0)+
IFERROR(SUMPRODUCT('6. Patients'!CC$10:CC$107,OFFSET('6. Patients'!$TI$9,1,MATCH($D19,'6. Patients'!$TJ$9:$UC$9,0),ROWS('6. Patients'!DP$10:DP$107))),0))+
IFERROR(VLOOKUP($D19,$H$116:$L$146,COLUMNS($H$115:$J$115)-1+J$7,0)*$E19*$F19*'1. General Inputs'!$J$25,0),0),0)</f>
        <v>0</v>
      </c>
      <c r="K19" s="775">
        <f ca="1">ROUNDUP(IFERROR($F19*$E19*CHOOSE(K$7,
IFERROR(SUMPRODUCT('6. Patients'!CD$10:CD$107,OFFSET('6. Patients'!$DN$9,1,MATCH($D19,'6. Patients'!$DO$9:$FL$9,0),ROWS('6. Patients'!DQ$10:DQ$107))),0)+
IFERROR(SUMPRODUCT('6. Patients'!CD$10:CD$107,OFFSET('6. Patients'!$FM$9,1,MATCH($D19,'6. Patients'!$FN$9:$GG$9,0),ROWS('6. Patients'!DQ$10:DQ$107))),0)+
IFERROR(SUMPRODUCT('6. Patients'!CD$10:CD$107,OFFSET('6. Patients'!$GH$9,1,MATCH($D19,'6. Patients'!$GI$9:$IF$9,0),ROWS('6. Patients'!DQ$10:DQ$107))),0)+
IFERROR(SUMPRODUCT('6. Patients'!CD$10:CD$107,OFFSET('6. Patients'!$IG$9,1,MATCH($D19,'6. Patients'!$IH$9:$JA$9,0),ROWS('6. Patients'!DQ$10:DQ$107))),0),
IFERROR(SUMPRODUCT('6. Patients'!CD$10:CD$107,OFFSET('6. Patients'!$JB$9,1,MATCH($D19,'6. Patients'!$JC$9:$KZ$9,0),ROWS('6. Patients'!DQ$10:DQ$107))),0)+
IFERROR(SUMPRODUCT('6. Patients'!CD$10:CD$107,OFFSET('6. Patients'!$LA$9,1,MATCH($D19,'6. Patients'!$LB$9:$LU$9,0),ROWS('6. Patients'!DQ$10:DQ$107))),0)+
IFERROR(SUMPRODUCT('6. Patients'!CD$10:CD$107,OFFSET('6. Patients'!$LV$9,1,MATCH($D19,'6. Patients'!$LW$9:$NT$9,0),ROWS('6. Patients'!DQ$10:DQ$107))),0)+
IFERROR(SUMPRODUCT('6. Patients'!CD$10:CD$107,OFFSET('6. Patients'!$NU$9,1,MATCH($D19,'6. Patients'!$NV$9:$OO$9,0),ROWS('6. Patients'!DQ$10:DQ$107))),0),
IFERROR(SUMPRODUCT('6. Patients'!CD$10:CD$107,OFFSET('6. Patients'!$OP$9,1,MATCH($D19,'6. Patients'!$OQ$9:$QN$9,0),ROWS('6. Patients'!DQ$10:DQ$107))),0)+
IFERROR(SUMPRODUCT('6. Patients'!CD$10:CD$107,OFFSET('6. Patients'!$QO$9,1,MATCH($D19,'6. Patients'!$QP$9:$RI$9,0),ROWS('6. Patients'!DQ$10:DQ$107))),0)+
IFERROR(SUMPRODUCT('6. Patients'!CD$10:CD$107,OFFSET('6. Patients'!$RJ$9,1,MATCH($D19,'6. Patients'!$RK$9:$TH$9,0),ROWS('6. Patients'!DQ$10:DQ$107))),0)+
IFERROR(SUMPRODUCT('6. Patients'!CD$10:CD$107,OFFSET('6. Patients'!$TI$9,1,MATCH($D19,'6. Patients'!$TJ$9:$UC$9,0),ROWS('6. Patients'!DQ$10:DQ$107))),0))+
IFERROR(VLOOKUP($D19,$H$116:$L$146,COLUMNS($H$115:$J$115)-1+K$7,0)*$E19*$F19*'1. General Inputs'!$J$25,0),0),0)</f>
        <v>0</v>
      </c>
      <c r="L19" s="775">
        <f ca="1">ROUNDUP(IFERROR($F19*$E19*CHOOSE(L$7,
IFERROR(SUMPRODUCT('6. Patients'!CE$10:CE$107,OFFSET('6. Patients'!$DN$9,1,MATCH($D19,'6. Patients'!$DO$9:$FL$9,0),ROWS('6. Patients'!DR$10:DR$107))),0)+
IFERROR(SUMPRODUCT('6. Patients'!CE$10:CE$107,OFFSET('6. Patients'!$FM$9,1,MATCH($D19,'6. Patients'!$FN$9:$GG$9,0),ROWS('6. Patients'!DR$10:DR$107))),0)+
IFERROR(SUMPRODUCT('6. Patients'!CE$10:CE$107,OFFSET('6. Patients'!$GH$9,1,MATCH($D19,'6. Patients'!$GI$9:$IF$9,0),ROWS('6. Patients'!DR$10:DR$107))),0)+
IFERROR(SUMPRODUCT('6. Patients'!CE$10:CE$107,OFFSET('6. Patients'!$IG$9,1,MATCH($D19,'6. Patients'!$IH$9:$JA$9,0),ROWS('6. Patients'!DR$10:DR$107))),0),
IFERROR(SUMPRODUCT('6. Patients'!CE$10:CE$107,OFFSET('6. Patients'!$JB$9,1,MATCH($D19,'6. Patients'!$JC$9:$KZ$9,0),ROWS('6. Patients'!DR$10:DR$107))),0)+
IFERROR(SUMPRODUCT('6. Patients'!CE$10:CE$107,OFFSET('6. Patients'!$LA$9,1,MATCH($D19,'6. Patients'!$LB$9:$LU$9,0),ROWS('6. Patients'!DR$10:DR$107))),0)+
IFERROR(SUMPRODUCT('6. Patients'!CE$10:CE$107,OFFSET('6. Patients'!$LV$9,1,MATCH($D19,'6. Patients'!$LW$9:$NT$9,0),ROWS('6. Patients'!DR$10:DR$107))),0)+
IFERROR(SUMPRODUCT('6. Patients'!CE$10:CE$107,OFFSET('6. Patients'!$NU$9,1,MATCH($D19,'6. Patients'!$NV$9:$OO$9,0),ROWS('6. Patients'!DR$10:DR$107))),0),
IFERROR(SUMPRODUCT('6. Patients'!CE$10:CE$107,OFFSET('6. Patients'!$OP$9,1,MATCH($D19,'6. Patients'!$OQ$9:$QN$9,0),ROWS('6. Patients'!DR$10:DR$107))),0)+
IFERROR(SUMPRODUCT('6. Patients'!CE$10:CE$107,OFFSET('6. Patients'!$QO$9,1,MATCH($D19,'6. Patients'!$QP$9:$RI$9,0),ROWS('6. Patients'!DR$10:DR$107))),0)+
IFERROR(SUMPRODUCT('6. Patients'!CE$10:CE$107,OFFSET('6. Patients'!$RJ$9,1,MATCH($D19,'6. Patients'!$RK$9:$TH$9,0),ROWS('6. Patients'!DR$10:DR$107))),0)+
IFERROR(SUMPRODUCT('6. Patients'!CE$10:CE$107,OFFSET('6. Patients'!$TI$9,1,MATCH($D19,'6. Patients'!$TJ$9:$UC$9,0),ROWS('6. Patients'!DR$10:DR$107))),0))+
IFERROR(VLOOKUP($D19,$H$116:$L$146,COLUMNS($H$115:$J$115)-1+L$7,0)*$E19*$F19*'1. General Inputs'!$J$25,0),0),0)</f>
        <v>0</v>
      </c>
      <c r="M19" s="775">
        <f ca="1">ROUNDUP(IFERROR($F19*$E19*CHOOSE(M$7,
IFERROR(SUMPRODUCT('6. Patients'!CF$10:CF$107,OFFSET('6. Patients'!$DN$9,1,MATCH($D19,'6. Patients'!$DO$9:$FL$9,0),ROWS('6. Patients'!DS$10:DS$107))),0)+
IFERROR(SUMPRODUCT('6. Patients'!CF$10:CF$107,OFFSET('6. Patients'!$FM$9,1,MATCH($D19,'6. Patients'!$FN$9:$GG$9,0),ROWS('6. Patients'!DS$10:DS$107))),0)+
IFERROR(SUMPRODUCT('6. Patients'!CF$10:CF$107,OFFSET('6. Patients'!$GH$9,1,MATCH($D19,'6. Patients'!$GI$9:$IF$9,0),ROWS('6. Patients'!DS$10:DS$107))),0)+
IFERROR(SUMPRODUCT('6. Patients'!CF$10:CF$107,OFFSET('6. Patients'!$IG$9,1,MATCH($D19,'6. Patients'!$IH$9:$JA$9,0),ROWS('6. Patients'!DS$10:DS$107))),0),
IFERROR(SUMPRODUCT('6. Patients'!CF$10:CF$107,OFFSET('6. Patients'!$JB$9,1,MATCH($D19,'6. Patients'!$JC$9:$KZ$9,0),ROWS('6. Patients'!DS$10:DS$107))),0)+
IFERROR(SUMPRODUCT('6. Patients'!CF$10:CF$107,OFFSET('6. Patients'!$LA$9,1,MATCH($D19,'6. Patients'!$LB$9:$LU$9,0),ROWS('6. Patients'!DS$10:DS$107))),0)+
IFERROR(SUMPRODUCT('6. Patients'!CF$10:CF$107,OFFSET('6. Patients'!$LV$9,1,MATCH($D19,'6. Patients'!$LW$9:$NT$9,0),ROWS('6. Patients'!DS$10:DS$107))),0)+
IFERROR(SUMPRODUCT('6. Patients'!CF$10:CF$107,OFFSET('6. Patients'!$NU$9,1,MATCH($D19,'6. Patients'!$NV$9:$OO$9,0),ROWS('6. Patients'!DS$10:DS$107))),0),
IFERROR(SUMPRODUCT('6. Patients'!CF$10:CF$107,OFFSET('6. Patients'!$OP$9,1,MATCH($D19,'6. Patients'!$OQ$9:$QN$9,0),ROWS('6. Patients'!DS$10:DS$107))),0)+
IFERROR(SUMPRODUCT('6. Patients'!CF$10:CF$107,OFFSET('6. Patients'!$QO$9,1,MATCH($D19,'6. Patients'!$QP$9:$RI$9,0),ROWS('6. Patients'!DS$10:DS$107))),0)+
IFERROR(SUMPRODUCT('6. Patients'!CF$10:CF$107,OFFSET('6. Patients'!$RJ$9,1,MATCH($D19,'6. Patients'!$RK$9:$TH$9,0),ROWS('6. Patients'!DS$10:DS$107))),0)+
IFERROR(SUMPRODUCT('6. Patients'!CF$10:CF$107,OFFSET('6. Patients'!$TI$9,1,MATCH($D19,'6. Patients'!$TJ$9:$UC$9,0),ROWS('6. Patients'!DS$10:DS$107))),0))+
IFERROR(VLOOKUP($D19,$H$116:$L$146,COLUMNS($H$115:$J$115)-1+M$7,0)*$E19*$F19*'1. General Inputs'!$J$25,0),0),0)</f>
        <v>0</v>
      </c>
      <c r="N19" s="775">
        <f ca="1">ROUNDUP(IFERROR($F19*$E19*CHOOSE(N$7,
IFERROR(SUMPRODUCT('6. Patients'!CG$10:CG$107,OFFSET('6. Patients'!$DN$9,1,MATCH($D19,'6. Patients'!$DO$9:$FL$9,0),ROWS('6. Patients'!DT$10:DT$107))),0)+
IFERROR(SUMPRODUCT('6. Patients'!CG$10:CG$107,OFFSET('6. Patients'!$FM$9,1,MATCH($D19,'6. Patients'!$FN$9:$GG$9,0),ROWS('6. Patients'!DT$10:DT$107))),0)+
IFERROR(SUMPRODUCT('6. Patients'!CG$10:CG$107,OFFSET('6. Patients'!$GH$9,1,MATCH($D19,'6. Patients'!$GI$9:$IF$9,0),ROWS('6. Patients'!DT$10:DT$107))),0)+
IFERROR(SUMPRODUCT('6. Patients'!CG$10:CG$107,OFFSET('6. Patients'!$IG$9,1,MATCH($D19,'6. Patients'!$IH$9:$JA$9,0),ROWS('6. Patients'!DT$10:DT$107))),0),
IFERROR(SUMPRODUCT('6. Patients'!CG$10:CG$107,OFFSET('6. Patients'!$JB$9,1,MATCH($D19,'6. Patients'!$JC$9:$KZ$9,0),ROWS('6. Patients'!DT$10:DT$107))),0)+
IFERROR(SUMPRODUCT('6. Patients'!CG$10:CG$107,OFFSET('6. Patients'!$LA$9,1,MATCH($D19,'6. Patients'!$LB$9:$LU$9,0),ROWS('6. Patients'!DT$10:DT$107))),0)+
IFERROR(SUMPRODUCT('6. Patients'!CG$10:CG$107,OFFSET('6. Patients'!$LV$9,1,MATCH($D19,'6. Patients'!$LW$9:$NT$9,0),ROWS('6. Patients'!DT$10:DT$107))),0)+
IFERROR(SUMPRODUCT('6. Patients'!CG$10:CG$107,OFFSET('6. Patients'!$NU$9,1,MATCH($D19,'6. Patients'!$NV$9:$OO$9,0),ROWS('6. Patients'!DT$10:DT$107))),0),
IFERROR(SUMPRODUCT('6. Patients'!CG$10:CG$107,OFFSET('6. Patients'!$OP$9,1,MATCH($D19,'6. Patients'!$OQ$9:$QN$9,0),ROWS('6. Patients'!DT$10:DT$107))),0)+
IFERROR(SUMPRODUCT('6. Patients'!CG$10:CG$107,OFFSET('6. Patients'!$QO$9,1,MATCH($D19,'6. Patients'!$QP$9:$RI$9,0),ROWS('6. Patients'!DT$10:DT$107))),0)+
IFERROR(SUMPRODUCT('6. Patients'!CG$10:CG$107,OFFSET('6. Patients'!$RJ$9,1,MATCH($D19,'6. Patients'!$RK$9:$TH$9,0),ROWS('6. Patients'!DT$10:DT$107))),0)+
IFERROR(SUMPRODUCT('6. Patients'!CG$10:CG$107,OFFSET('6. Patients'!$TI$9,1,MATCH($D19,'6. Patients'!$TJ$9:$UC$9,0),ROWS('6. Patients'!DT$10:DT$107))),0))+
IFERROR(VLOOKUP($D19,$H$116:$L$146,COLUMNS($H$115:$J$115)-1+N$7,0)*$E19*$F19*'1. General Inputs'!$J$25,0),0),0)</f>
        <v>0</v>
      </c>
      <c r="O19" s="775">
        <f ca="1">ROUNDUP(IFERROR($F19*$E19*CHOOSE(O$7,
IFERROR(SUMPRODUCT('6. Patients'!CH$10:CH$107,OFFSET('6. Patients'!$DN$9,1,MATCH($D19,'6. Patients'!$DO$9:$FL$9,0),ROWS('6. Patients'!DU$10:DU$107))),0)+
IFERROR(SUMPRODUCT('6. Patients'!CH$10:CH$107,OFFSET('6. Patients'!$FM$9,1,MATCH($D19,'6. Patients'!$FN$9:$GG$9,0),ROWS('6. Patients'!DU$10:DU$107))),0)+
IFERROR(SUMPRODUCT('6. Patients'!CH$10:CH$107,OFFSET('6. Patients'!$GH$9,1,MATCH($D19,'6. Patients'!$GI$9:$IF$9,0),ROWS('6. Patients'!DU$10:DU$107))),0)+
IFERROR(SUMPRODUCT('6. Patients'!CH$10:CH$107,OFFSET('6. Patients'!$IG$9,1,MATCH($D19,'6. Patients'!$IH$9:$JA$9,0),ROWS('6. Patients'!DU$10:DU$107))),0),
IFERROR(SUMPRODUCT('6. Patients'!CH$10:CH$107,OFFSET('6. Patients'!$JB$9,1,MATCH($D19,'6. Patients'!$JC$9:$KZ$9,0),ROWS('6. Patients'!DU$10:DU$107))),0)+
IFERROR(SUMPRODUCT('6. Patients'!CH$10:CH$107,OFFSET('6. Patients'!$LA$9,1,MATCH($D19,'6. Patients'!$LB$9:$LU$9,0),ROWS('6. Patients'!DU$10:DU$107))),0)+
IFERROR(SUMPRODUCT('6. Patients'!CH$10:CH$107,OFFSET('6. Patients'!$LV$9,1,MATCH($D19,'6. Patients'!$LW$9:$NT$9,0),ROWS('6. Patients'!DU$10:DU$107))),0)+
IFERROR(SUMPRODUCT('6. Patients'!CH$10:CH$107,OFFSET('6. Patients'!$NU$9,1,MATCH($D19,'6. Patients'!$NV$9:$OO$9,0),ROWS('6. Patients'!DU$10:DU$107))),0),
IFERROR(SUMPRODUCT('6. Patients'!CH$10:CH$107,OFFSET('6. Patients'!$OP$9,1,MATCH($D19,'6. Patients'!$OQ$9:$QN$9,0),ROWS('6. Patients'!DU$10:DU$107))),0)+
IFERROR(SUMPRODUCT('6. Patients'!CH$10:CH$107,OFFSET('6. Patients'!$QO$9,1,MATCH($D19,'6. Patients'!$QP$9:$RI$9,0),ROWS('6. Patients'!DU$10:DU$107))),0)+
IFERROR(SUMPRODUCT('6. Patients'!CH$10:CH$107,OFFSET('6. Patients'!$RJ$9,1,MATCH($D19,'6. Patients'!$RK$9:$TH$9,0),ROWS('6. Patients'!DU$10:DU$107))),0)+
IFERROR(SUMPRODUCT('6. Patients'!CH$10:CH$107,OFFSET('6. Patients'!$TI$9,1,MATCH($D19,'6. Patients'!$TJ$9:$UC$9,0),ROWS('6. Patients'!DU$10:DU$107))),0))+
IFERROR(VLOOKUP($D19,$H$116:$L$146,COLUMNS($H$115:$J$115)-1+O$7,0)*$E19*$F19*'1. General Inputs'!$J$25,0),0),0)</f>
        <v>0</v>
      </c>
      <c r="P19" s="775">
        <f ca="1">ROUNDUP(IFERROR($F19*$E19*CHOOSE(P$7,
IFERROR(SUMPRODUCT('6. Patients'!CI$10:CI$107,OFFSET('6. Patients'!$DN$9,1,MATCH($D19,'6. Patients'!$DO$9:$FL$9,0),ROWS('6. Patients'!DV$10:DV$107))),0)+
IFERROR(SUMPRODUCT('6. Patients'!CI$10:CI$107,OFFSET('6. Patients'!$FM$9,1,MATCH($D19,'6. Patients'!$FN$9:$GG$9,0),ROWS('6. Patients'!DV$10:DV$107))),0)+
IFERROR(SUMPRODUCT('6. Patients'!CI$10:CI$107,OFFSET('6. Patients'!$GH$9,1,MATCH($D19,'6. Patients'!$GI$9:$IF$9,0),ROWS('6. Patients'!DV$10:DV$107))),0)+
IFERROR(SUMPRODUCT('6. Patients'!CI$10:CI$107,OFFSET('6. Patients'!$IG$9,1,MATCH($D19,'6. Patients'!$IH$9:$JA$9,0),ROWS('6. Patients'!DV$10:DV$107))),0),
IFERROR(SUMPRODUCT('6. Patients'!CI$10:CI$107,OFFSET('6. Patients'!$JB$9,1,MATCH($D19,'6. Patients'!$JC$9:$KZ$9,0),ROWS('6. Patients'!DV$10:DV$107))),0)+
IFERROR(SUMPRODUCT('6. Patients'!CI$10:CI$107,OFFSET('6. Patients'!$LA$9,1,MATCH($D19,'6. Patients'!$LB$9:$LU$9,0),ROWS('6. Patients'!DV$10:DV$107))),0)+
IFERROR(SUMPRODUCT('6. Patients'!CI$10:CI$107,OFFSET('6. Patients'!$LV$9,1,MATCH($D19,'6. Patients'!$LW$9:$NT$9,0),ROWS('6. Patients'!DV$10:DV$107))),0)+
IFERROR(SUMPRODUCT('6. Patients'!CI$10:CI$107,OFFSET('6. Patients'!$NU$9,1,MATCH($D19,'6. Patients'!$NV$9:$OO$9,0),ROWS('6. Patients'!DV$10:DV$107))),0),
IFERROR(SUMPRODUCT('6. Patients'!CI$10:CI$107,OFFSET('6. Patients'!$OP$9,1,MATCH($D19,'6. Patients'!$OQ$9:$QN$9,0),ROWS('6. Patients'!DV$10:DV$107))),0)+
IFERROR(SUMPRODUCT('6. Patients'!CI$10:CI$107,OFFSET('6. Patients'!$QO$9,1,MATCH($D19,'6. Patients'!$QP$9:$RI$9,0),ROWS('6. Patients'!DV$10:DV$107))),0)+
IFERROR(SUMPRODUCT('6. Patients'!CI$10:CI$107,OFFSET('6. Patients'!$RJ$9,1,MATCH($D19,'6. Patients'!$RK$9:$TH$9,0),ROWS('6. Patients'!DV$10:DV$107))),0)+
IFERROR(SUMPRODUCT('6. Patients'!CI$10:CI$107,OFFSET('6. Patients'!$TI$9,1,MATCH($D19,'6. Patients'!$TJ$9:$UC$9,0),ROWS('6. Patients'!DV$10:DV$107))),0))+
IFERROR(VLOOKUP($D19,$H$116:$L$146,COLUMNS($H$115:$J$115)-1+P$7,0)*$E19*$F19*'1. General Inputs'!$J$25,0),0),0)</f>
        <v>0</v>
      </c>
      <c r="Q19" s="775">
        <f ca="1">ROUNDUP(IFERROR($F19*$E19*CHOOSE(Q$7,
IFERROR(SUMPRODUCT('6. Patients'!CJ$10:CJ$107,OFFSET('6. Patients'!$DN$9,1,MATCH($D19,'6. Patients'!$DO$9:$FL$9,0),ROWS('6. Patients'!DW$10:DW$107))),0)+
IFERROR(SUMPRODUCT('6. Patients'!CJ$10:CJ$107,OFFSET('6. Patients'!$FM$9,1,MATCH($D19,'6. Patients'!$FN$9:$GG$9,0),ROWS('6. Patients'!DW$10:DW$107))),0)+
IFERROR(SUMPRODUCT('6. Patients'!CJ$10:CJ$107,OFFSET('6. Patients'!$GH$9,1,MATCH($D19,'6. Patients'!$GI$9:$IF$9,0),ROWS('6. Patients'!DW$10:DW$107))),0)+
IFERROR(SUMPRODUCT('6. Patients'!CJ$10:CJ$107,OFFSET('6. Patients'!$IG$9,1,MATCH($D19,'6. Patients'!$IH$9:$JA$9,0),ROWS('6. Patients'!DW$10:DW$107))),0),
IFERROR(SUMPRODUCT('6. Patients'!CJ$10:CJ$107,OFFSET('6. Patients'!$JB$9,1,MATCH($D19,'6. Patients'!$JC$9:$KZ$9,0),ROWS('6. Patients'!DW$10:DW$107))),0)+
IFERROR(SUMPRODUCT('6. Patients'!CJ$10:CJ$107,OFFSET('6. Patients'!$LA$9,1,MATCH($D19,'6. Patients'!$LB$9:$LU$9,0),ROWS('6. Patients'!DW$10:DW$107))),0)+
IFERROR(SUMPRODUCT('6. Patients'!CJ$10:CJ$107,OFFSET('6. Patients'!$LV$9,1,MATCH($D19,'6. Patients'!$LW$9:$NT$9,0),ROWS('6. Patients'!DW$10:DW$107))),0)+
IFERROR(SUMPRODUCT('6. Patients'!CJ$10:CJ$107,OFFSET('6. Patients'!$NU$9,1,MATCH($D19,'6. Patients'!$NV$9:$OO$9,0),ROWS('6. Patients'!DW$10:DW$107))),0),
IFERROR(SUMPRODUCT('6. Patients'!CJ$10:CJ$107,OFFSET('6. Patients'!$OP$9,1,MATCH($D19,'6. Patients'!$OQ$9:$QN$9,0),ROWS('6. Patients'!DW$10:DW$107))),0)+
IFERROR(SUMPRODUCT('6. Patients'!CJ$10:CJ$107,OFFSET('6. Patients'!$QO$9,1,MATCH($D19,'6. Patients'!$QP$9:$RI$9,0),ROWS('6. Patients'!DW$10:DW$107))),0)+
IFERROR(SUMPRODUCT('6. Patients'!CJ$10:CJ$107,OFFSET('6. Patients'!$RJ$9,1,MATCH($D19,'6. Patients'!$RK$9:$TH$9,0),ROWS('6. Patients'!DW$10:DW$107))),0)+
IFERROR(SUMPRODUCT('6. Patients'!CJ$10:CJ$107,OFFSET('6. Patients'!$TI$9,1,MATCH($D19,'6. Patients'!$TJ$9:$UC$9,0),ROWS('6. Patients'!DW$10:DW$107))),0))+
IFERROR(VLOOKUP($D19,$H$116:$L$146,COLUMNS($H$115:$J$115)-1+Q$7,0)*$E19*$F19*'1. General Inputs'!$J$25,0),0),0)</f>
        <v>0</v>
      </c>
      <c r="R19" s="775">
        <f ca="1">ROUNDUP(IFERROR($F19*$E19*CHOOSE(R$7,
IFERROR(SUMPRODUCT('6. Patients'!CK$10:CK$107,OFFSET('6. Patients'!$DN$9,1,MATCH($D19,'6. Patients'!$DO$9:$FL$9,0),ROWS('6. Patients'!DX$10:DX$107))),0)+
IFERROR(SUMPRODUCT('6. Patients'!CK$10:CK$107,OFFSET('6. Patients'!$FM$9,1,MATCH($D19,'6. Patients'!$FN$9:$GG$9,0),ROWS('6. Patients'!DX$10:DX$107))),0)+
IFERROR(SUMPRODUCT('6. Patients'!CK$10:CK$107,OFFSET('6. Patients'!$GH$9,1,MATCH($D19,'6. Patients'!$GI$9:$IF$9,0),ROWS('6. Patients'!DX$10:DX$107))),0)+
IFERROR(SUMPRODUCT('6. Patients'!CK$10:CK$107,OFFSET('6. Patients'!$IG$9,1,MATCH($D19,'6. Patients'!$IH$9:$JA$9,0),ROWS('6. Patients'!DX$10:DX$107))),0),
IFERROR(SUMPRODUCT('6. Patients'!CK$10:CK$107,OFFSET('6. Patients'!$JB$9,1,MATCH($D19,'6. Patients'!$JC$9:$KZ$9,0),ROWS('6. Patients'!DX$10:DX$107))),0)+
IFERROR(SUMPRODUCT('6. Patients'!CK$10:CK$107,OFFSET('6. Patients'!$LA$9,1,MATCH($D19,'6. Patients'!$LB$9:$LU$9,0),ROWS('6. Patients'!DX$10:DX$107))),0)+
IFERROR(SUMPRODUCT('6. Patients'!CK$10:CK$107,OFFSET('6. Patients'!$LV$9,1,MATCH($D19,'6. Patients'!$LW$9:$NT$9,0),ROWS('6. Patients'!DX$10:DX$107))),0)+
IFERROR(SUMPRODUCT('6. Patients'!CK$10:CK$107,OFFSET('6. Patients'!$NU$9,1,MATCH($D19,'6. Patients'!$NV$9:$OO$9,0),ROWS('6. Patients'!DX$10:DX$107))),0),
IFERROR(SUMPRODUCT('6. Patients'!CK$10:CK$107,OFFSET('6. Patients'!$OP$9,1,MATCH($D19,'6. Patients'!$OQ$9:$QN$9,0),ROWS('6. Patients'!DX$10:DX$107))),0)+
IFERROR(SUMPRODUCT('6. Patients'!CK$10:CK$107,OFFSET('6. Patients'!$QO$9,1,MATCH($D19,'6. Patients'!$QP$9:$RI$9,0),ROWS('6. Patients'!DX$10:DX$107))),0)+
IFERROR(SUMPRODUCT('6. Patients'!CK$10:CK$107,OFFSET('6. Patients'!$RJ$9,1,MATCH($D19,'6. Patients'!$RK$9:$TH$9,0),ROWS('6. Patients'!DX$10:DX$107))),0)+
IFERROR(SUMPRODUCT('6. Patients'!CK$10:CK$107,OFFSET('6. Patients'!$TI$9,1,MATCH($D19,'6. Patients'!$TJ$9:$UC$9,0),ROWS('6. Patients'!DX$10:DX$107))),0))+
IFERROR(VLOOKUP($D19,$H$116:$L$146,COLUMNS($H$115:$J$115)-1+R$7,0)*$E19*$F19*'1. General Inputs'!$J$25,0),0),0)</f>
        <v>0</v>
      </c>
      <c r="S19" s="775">
        <f ca="1">ROUNDUP(IFERROR($F19*$E19*CHOOSE(S$7,
IFERROR(SUMPRODUCT('6. Patients'!CL$10:CL$107,OFFSET('6. Patients'!$DN$9,1,MATCH($D19,'6. Patients'!$DO$9:$FL$9,0),ROWS('6. Patients'!DY$10:DY$107))),0)+
IFERROR(SUMPRODUCT('6. Patients'!CL$10:CL$107,OFFSET('6. Patients'!$FM$9,1,MATCH($D19,'6. Patients'!$FN$9:$GG$9,0),ROWS('6. Patients'!DY$10:DY$107))),0)+
IFERROR(SUMPRODUCT('6. Patients'!CL$10:CL$107,OFFSET('6. Patients'!$GH$9,1,MATCH($D19,'6. Patients'!$GI$9:$IF$9,0),ROWS('6. Patients'!DY$10:DY$107))),0)+
IFERROR(SUMPRODUCT('6. Patients'!CL$10:CL$107,OFFSET('6. Patients'!$IG$9,1,MATCH($D19,'6. Patients'!$IH$9:$JA$9,0),ROWS('6. Patients'!DY$10:DY$107))),0),
IFERROR(SUMPRODUCT('6. Patients'!CL$10:CL$107,OFFSET('6. Patients'!$JB$9,1,MATCH($D19,'6. Patients'!$JC$9:$KZ$9,0),ROWS('6. Patients'!DY$10:DY$107))),0)+
IFERROR(SUMPRODUCT('6. Patients'!CL$10:CL$107,OFFSET('6. Patients'!$LA$9,1,MATCH($D19,'6. Patients'!$LB$9:$LU$9,0),ROWS('6. Patients'!DY$10:DY$107))),0)+
IFERROR(SUMPRODUCT('6. Patients'!CL$10:CL$107,OFFSET('6. Patients'!$LV$9,1,MATCH($D19,'6. Patients'!$LW$9:$NT$9,0),ROWS('6. Patients'!DY$10:DY$107))),0)+
IFERROR(SUMPRODUCT('6. Patients'!CL$10:CL$107,OFFSET('6. Patients'!$NU$9,1,MATCH($D19,'6. Patients'!$NV$9:$OO$9,0),ROWS('6. Patients'!DY$10:DY$107))),0),
IFERROR(SUMPRODUCT('6. Patients'!CL$10:CL$107,OFFSET('6. Patients'!$OP$9,1,MATCH($D19,'6. Patients'!$OQ$9:$QN$9,0),ROWS('6. Patients'!DY$10:DY$107))),0)+
IFERROR(SUMPRODUCT('6. Patients'!CL$10:CL$107,OFFSET('6. Patients'!$QO$9,1,MATCH($D19,'6. Patients'!$QP$9:$RI$9,0),ROWS('6. Patients'!DY$10:DY$107))),0)+
IFERROR(SUMPRODUCT('6. Patients'!CL$10:CL$107,OFFSET('6. Patients'!$RJ$9,1,MATCH($D19,'6. Patients'!$RK$9:$TH$9,0),ROWS('6. Patients'!DY$10:DY$107))),0)+
IFERROR(SUMPRODUCT('6. Patients'!CL$10:CL$107,OFFSET('6. Patients'!$TI$9,1,MATCH($D19,'6. Patients'!$TJ$9:$UC$9,0),ROWS('6. Patients'!DY$10:DY$107))),0))+
IFERROR(VLOOKUP($D19,$H$116:$L$146,COLUMNS($H$115:$J$115)-1+S$7,0)*$E19*$F19*'1. General Inputs'!$J$25,0),0),0)</f>
        <v>0</v>
      </c>
      <c r="T19" s="775">
        <f ca="1">ROUNDUP(IFERROR($F19*$E19*CHOOSE(T$7,
IFERROR(SUMPRODUCT('6. Patients'!CM$10:CM$107,OFFSET('6. Patients'!$DN$9,1,MATCH($D19,'6. Patients'!$DO$9:$FL$9,0),ROWS('6. Patients'!DZ$10:DZ$107))),0)+
IFERROR(SUMPRODUCT('6. Patients'!CM$10:CM$107,OFFSET('6. Patients'!$FM$9,1,MATCH($D19,'6. Patients'!$FN$9:$GG$9,0),ROWS('6. Patients'!DZ$10:DZ$107))),0)+
IFERROR(SUMPRODUCT('6. Patients'!CM$10:CM$107,OFFSET('6. Patients'!$GH$9,1,MATCH($D19,'6. Patients'!$GI$9:$IF$9,0),ROWS('6. Patients'!DZ$10:DZ$107))),0)+
IFERROR(SUMPRODUCT('6. Patients'!CM$10:CM$107,OFFSET('6. Patients'!$IG$9,1,MATCH($D19,'6. Patients'!$IH$9:$JA$9,0),ROWS('6. Patients'!DZ$10:DZ$107))),0),
IFERROR(SUMPRODUCT('6. Patients'!CM$10:CM$107,OFFSET('6. Patients'!$JB$9,1,MATCH($D19,'6. Patients'!$JC$9:$KZ$9,0),ROWS('6. Patients'!DZ$10:DZ$107))),0)+
IFERROR(SUMPRODUCT('6. Patients'!CM$10:CM$107,OFFSET('6. Patients'!$LA$9,1,MATCH($D19,'6. Patients'!$LB$9:$LU$9,0),ROWS('6. Patients'!DZ$10:DZ$107))),0)+
IFERROR(SUMPRODUCT('6. Patients'!CM$10:CM$107,OFFSET('6. Patients'!$LV$9,1,MATCH($D19,'6. Patients'!$LW$9:$NT$9,0),ROWS('6. Patients'!DZ$10:DZ$107))),0)+
IFERROR(SUMPRODUCT('6. Patients'!CM$10:CM$107,OFFSET('6. Patients'!$NU$9,1,MATCH($D19,'6. Patients'!$NV$9:$OO$9,0),ROWS('6. Patients'!DZ$10:DZ$107))),0),
IFERROR(SUMPRODUCT('6. Patients'!CM$10:CM$107,OFFSET('6. Patients'!$OP$9,1,MATCH($D19,'6. Patients'!$OQ$9:$QN$9,0),ROWS('6. Patients'!DZ$10:DZ$107))),0)+
IFERROR(SUMPRODUCT('6. Patients'!CM$10:CM$107,OFFSET('6. Patients'!$QO$9,1,MATCH($D19,'6. Patients'!$QP$9:$RI$9,0),ROWS('6. Patients'!DZ$10:DZ$107))),0)+
IFERROR(SUMPRODUCT('6. Patients'!CM$10:CM$107,OFFSET('6. Patients'!$RJ$9,1,MATCH($D19,'6. Patients'!$RK$9:$TH$9,0),ROWS('6. Patients'!DZ$10:DZ$107))),0)+
IFERROR(SUMPRODUCT('6. Patients'!CM$10:CM$107,OFFSET('6. Patients'!$TI$9,1,MATCH($D19,'6. Patients'!$TJ$9:$UC$9,0),ROWS('6. Patients'!DZ$10:DZ$107))),0))+
IFERROR(VLOOKUP($D19,$H$116:$L$146,COLUMNS($H$115:$J$115)-1+T$7,0)*$E19*$F19*'1. General Inputs'!$J$25,0),0),0)</f>
        <v>0</v>
      </c>
      <c r="U19" s="775">
        <f ca="1">ROUNDUP(IFERROR($F19*$E19*CHOOSE(U$7,
IFERROR(SUMPRODUCT('6. Patients'!CN$10:CN$107,OFFSET('6. Patients'!$DN$9,1,MATCH($D19,'6. Patients'!$DO$9:$FL$9,0),ROWS('6. Patients'!EA$10:EA$107))),0)+
IFERROR(SUMPRODUCT('6. Patients'!CN$10:CN$107,OFFSET('6. Patients'!$FM$9,1,MATCH($D19,'6. Patients'!$FN$9:$GG$9,0),ROWS('6. Patients'!EA$10:EA$107))),0)+
IFERROR(SUMPRODUCT('6. Patients'!CN$10:CN$107,OFFSET('6. Patients'!$GH$9,1,MATCH($D19,'6. Patients'!$GI$9:$IF$9,0),ROWS('6. Patients'!EA$10:EA$107))),0)+
IFERROR(SUMPRODUCT('6. Patients'!CN$10:CN$107,OFFSET('6. Patients'!$IG$9,1,MATCH($D19,'6. Patients'!$IH$9:$JA$9,0),ROWS('6. Patients'!EA$10:EA$107))),0),
IFERROR(SUMPRODUCT('6. Patients'!CN$10:CN$107,OFFSET('6. Patients'!$JB$9,1,MATCH($D19,'6. Patients'!$JC$9:$KZ$9,0),ROWS('6. Patients'!EA$10:EA$107))),0)+
IFERROR(SUMPRODUCT('6. Patients'!CN$10:CN$107,OFFSET('6. Patients'!$LA$9,1,MATCH($D19,'6. Patients'!$LB$9:$LU$9,0),ROWS('6. Patients'!EA$10:EA$107))),0)+
IFERROR(SUMPRODUCT('6. Patients'!CN$10:CN$107,OFFSET('6. Patients'!$LV$9,1,MATCH($D19,'6. Patients'!$LW$9:$NT$9,0),ROWS('6. Patients'!EA$10:EA$107))),0)+
IFERROR(SUMPRODUCT('6. Patients'!CN$10:CN$107,OFFSET('6. Patients'!$NU$9,1,MATCH($D19,'6. Patients'!$NV$9:$OO$9,0),ROWS('6. Patients'!EA$10:EA$107))),0),
IFERROR(SUMPRODUCT('6. Patients'!CN$10:CN$107,OFFSET('6. Patients'!$OP$9,1,MATCH($D19,'6. Patients'!$OQ$9:$QN$9,0),ROWS('6. Patients'!EA$10:EA$107))),0)+
IFERROR(SUMPRODUCT('6. Patients'!CN$10:CN$107,OFFSET('6. Patients'!$QO$9,1,MATCH($D19,'6. Patients'!$QP$9:$RI$9,0),ROWS('6. Patients'!EA$10:EA$107))),0)+
IFERROR(SUMPRODUCT('6. Patients'!CN$10:CN$107,OFFSET('6. Patients'!$RJ$9,1,MATCH($D19,'6. Patients'!$RK$9:$TH$9,0),ROWS('6. Patients'!EA$10:EA$107))),0)+
IFERROR(SUMPRODUCT('6. Patients'!CN$10:CN$107,OFFSET('6. Patients'!$TI$9,1,MATCH($D19,'6. Patients'!$TJ$9:$UC$9,0),ROWS('6. Patients'!EA$10:EA$107))),0))+
IFERROR(VLOOKUP($D19,$H$116:$L$146,COLUMNS($H$115:$J$115)-1+U$7,0)*$E19*$F19*'1. General Inputs'!$J$25,0),0),0)</f>
        <v>0</v>
      </c>
      <c r="V19" s="775">
        <f ca="1">ROUNDUP(IFERROR($F19*$E19*CHOOSE(V$7,
IFERROR(SUMPRODUCT('6. Patients'!CO$10:CO$107,OFFSET('6. Patients'!$DN$9,1,MATCH($D19,'6. Patients'!$DO$9:$FL$9,0),ROWS('6. Patients'!EB$10:EB$107))),0)+
IFERROR(SUMPRODUCT('6. Patients'!CO$10:CO$107,OFFSET('6. Patients'!$FM$9,1,MATCH($D19,'6. Patients'!$FN$9:$GG$9,0),ROWS('6. Patients'!EB$10:EB$107))),0)+
IFERROR(SUMPRODUCT('6. Patients'!CO$10:CO$107,OFFSET('6. Patients'!$GH$9,1,MATCH($D19,'6. Patients'!$GI$9:$IF$9,0),ROWS('6. Patients'!EB$10:EB$107))),0)+
IFERROR(SUMPRODUCT('6. Patients'!CO$10:CO$107,OFFSET('6. Patients'!$IG$9,1,MATCH($D19,'6. Patients'!$IH$9:$JA$9,0),ROWS('6. Patients'!EB$10:EB$107))),0),
IFERROR(SUMPRODUCT('6. Patients'!CO$10:CO$107,OFFSET('6. Patients'!$JB$9,1,MATCH($D19,'6. Patients'!$JC$9:$KZ$9,0),ROWS('6. Patients'!EB$10:EB$107))),0)+
IFERROR(SUMPRODUCT('6. Patients'!CO$10:CO$107,OFFSET('6. Patients'!$LA$9,1,MATCH($D19,'6. Patients'!$LB$9:$LU$9,0),ROWS('6. Patients'!EB$10:EB$107))),0)+
IFERROR(SUMPRODUCT('6. Patients'!CO$10:CO$107,OFFSET('6. Patients'!$LV$9,1,MATCH($D19,'6. Patients'!$LW$9:$NT$9,0),ROWS('6. Patients'!EB$10:EB$107))),0)+
IFERROR(SUMPRODUCT('6. Patients'!CO$10:CO$107,OFFSET('6. Patients'!$NU$9,1,MATCH($D19,'6. Patients'!$NV$9:$OO$9,0),ROWS('6. Patients'!EB$10:EB$107))),0),
IFERROR(SUMPRODUCT('6. Patients'!CO$10:CO$107,OFFSET('6. Patients'!$OP$9,1,MATCH($D19,'6. Patients'!$OQ$9:$QN$9,0),ROWS('6. Patients'!EB$10:EB$107))),0)+
IFERROR(SUMPRODUCT('6. Patients'!CO$10:CO$107,OFFSET('6. Patients'!$QO$9,1,MATCH($D19,'6. Patients'!$QP$9:$RI$9,0),ROWS('6. Patients'!EB$10:EB$107))),0)+
IFERROR(SUMPRODUCT('6. Patients'!CO$10:CO$107,OFFSET('6. Patients'!$RJ$9,1,MATCH($D19,'6. Patients'!$RK$9:$TH$9,0),ROWS('6. Patients'!EB$10:EB$107))),0)+
IFERROR(SUMPRODUCT('6. Patients'!CO$10:CO$107,OFFSET('6. Patients'!$TI$9,1,MATCH($D19,'6. Patients'!$TJ$9:$UC$9,0),ROWS('6. Patients'!EB$10:EB$107))),0))+
IFERROR(VLOOKUP($D19,$H$116:$L$146,COLUMNS($H$115:$J$115)-1+V$7,0)*$E19*$F19*'1. General Inputs'!$J$25,0),0),0)</f>
        <v>0</v>
      </c>
      <c r="W19" s="775">
        <f ca="1">ROUNDUP(IFERROR($F19*$E19*CHOOSE(W$7,
IFERROR(SUMPRODUCT('6. Patients'!CP$10:CP$107,OFFSET('6. Patients'!$DN$9,1,MATCH($D19,'6. Patients'!$DO$9:$FL$9,0),ROWS('6. Patients'!EC$10:EC$107))),0)+
IFERROR(SUMPRODUCT('6. Patients'!CP$10:CP$107,OFFSET('6. Patients'!$FM$9,1,MATCH($D19,'6. Patients'!$FN$9:$GG$9,0),ROWS('6. Patients'!EC$10:EC$107))),0)+
IFERROR(SUMPRODUCT('6. Patients'!CP$10:CP$107,OFFSET('6. Patients'!$GH$9,1,MATCH($D19,'6. Patients'!$GI$9:$IF$9,0),ROWS('6. Patients'!EC$10:EC$107))),0)+
IFERROR(SUMPRODUCT('6. Patients'!CP$10:CP$107,OFFSET('6. Patients'!$IG$9,1,MATCH($D19,'6. Patients'!$IH$9:$JA$9,0),ROWS('6. Patients'!EC$10:EC$107))),0),
IFERROR(SUMPRODUCT('6. Patients'!CP$10:CP$107,OFFSET('6. Patients'!$JB$9,1,MATCH($D19,'6. Patients'!$JC$9:$KZ$9,0),ROWS('6. Patients'!EC$10:EC$107))),0)+
IFERROR(SUMPRODUCT('6. Patients'!CP$10:CP$107,OFFSET('6. Patients'!$LA$9,1,MATCH($D19,'6. Patients'!$LB$9:$LU$9,0),ROWS('6. Patients'!EC$10:EC$107))),0)+
IFERROR(SUMPRODUCT('6. Patients'!CP$10:CP$107,OFFSET('6. Patients'!$LV$9,1,MATCH($D19,'6. Patients'!$LW$9:$NT$9,0),ROWS('6. Patients'!EC$10:EC$107))),0)+
IFERROR(SUMPRODUCT('6. Patients'!CP$10:CP$107,OFFSET('6. Patients'!$NU$9,1,MATCH($D19,'6. Patients'!$NV$9:$OO$9,0),ROWS('6. Patients'!EC$10:EC$107))),0),
IFERROR(SUMPRODUCT('6. Patients'!CP$10:CP$107,OFFSET('6. Patients'!$OP$9,1,MATCH($D19,'6. Patients'!$OQ$9:$QN$9,0),ROWS('6. Patients'!EC$10:EC$107))),0)+
IFERROR(SUMPRODUCT('6. Patients'!CP$10:CP$107,OFFSET('6. Patients'!$QO$9,1,MATCH($D19,'6. Patients'!$QP$9:$RI$9,0),ROWS('6. Patients'!EC$10:EC$107))),0)+
IFERROR(SUMPRODUCT('6. Patients'!CP$10:CP$107,OFFSET('6. Patients'!$RJ$9,1,MATCH($D19,'6. Patients'!$RK$9:$TH$9,0),ROWS('6. Patients'!EC$10:EC$107))),0)+
IFERROR(SUMPRODUCT('6. Patients'!CP$10:CP$107,OFFSET('6. Patients'!$TI$9,1,MATCH($D19,'6. Patients'!$TJ$9:$UC$9,0),ROWS('6. Patients'!EC$10:EC$107))),0))+
IFERROR(VLOOKUP($D19,$H$116:$L$146,COLUMNS($H$115:$J$115)-1+W$7,0)*$E19*$F19*'1. General Inputs'!$J$25,0),0),0)</f>
        <v>0</v>
      </c>
      <c r="X19" s="775">
        <f ca="1">ROUNDUP(IFERROR($F19*$E19*CHOOSE(X$7,
IFERROR(SUMPRODUCT('6. Patients'!CQ$10:CQ$107,OFFSET('6. Patients'!$DN$9,1,MATCH($D19,'6. Patients'!$DO$9:$FL$9,0),ROWS('6. Patients'!ED$10:ED$107))),0)+
IFERROR(SUMPRODUCT('6. Patients'!CQ$10:CQ$107,OFFSET('6. Patients'!$FM$9,1,MATCH($D19,'6. Patients'!$FN$9:$GG$9,0),ROWS('6. Patients'!ED$10:ED$107))),0)+
IFERROR(SUMPRODUCT('6. Patients'!CQ$10:CQ$107,OFFSET('6. Patients'!$GH$9,1,MATCH($D19,'6. Patients'!$GI$9:$IF$9,0),ROWS('6. Patients'!ED$10:ED$107))),0)+
IFERROR(SUMPRODUCT('6. Patients'!CQ$10:CQ$107,OFFSET('6. Patients'!$IG$9,1,MATCH($D19,'6. Patients'!$IH$9:$JA$9,0),ROWS('6. Patients'!ED$10:ED$107))),0),
IFERROR(SUMPRODUCT('6. Patients'!CQ$10:CQ$107,OFFSET('6. Patients'!$JB$9,1,MATCH($D19,'6. Patients'!$JC$9:$KZ$9,0),ROWS('6. Patients'!ED$10:ED$107))),0)+
IFERROR(SUMPRODUCT('6. Patients'!CQ$10:CQ$107,OFFSET('6. Patients'!$LA$9,1,MATCH($D19,'6. Patients'!$LB$9:$LU$9,0),ROWS('6. Patients'!ED$10:ED$107))),0)+
IFERROR(SUMPRODUCT('6. Patients'!CQ$10:CQ$107,OFFSET('6. Patients'!$LV$9,1,MATCH($D19,'6. Patients'!$LW$9:$NT$9,0),ROWS('6. Patients'!ED$10:ED$107))),0)+
IFERROR(SUMPRODUCT('6. Patients'!CQ$10:CQ$107,OFFSET('6. Patients'!$NU$9,1,MATCH($D19,'6. Patients'!$NV$9:$OO$9,0),ROWS('6. Patients'!ED$10:ED$107))),0),
IFERROR(SUMPRODUCT('6. Patients'!CQ$10:CQ$107,OFFSET('6. Patients'!$OP$9,1,MATCH($D19,'6. Patients'!$OQ$9:$QN$9,0),ROWS('6. Patients'!ED$10:ED$107))),0)+
IFERROR(SUMPRODUCT('6. Patients'!CQ$10:CQ$107,OFFSET('6. Patients'!$QO$9,1,MATCH($D19,'6. Patients'!$QP$9:$RI$9,0),ROWS('6. Patients'!ED$10:ED$107))),0)+
IFERROR(SUMPRODUCT('6. Patients'!CQ$10:CQ$107,OFFSET('6. Patients'!$RJ$9,1,MATCH($D19,'6. Patients'!$RK$9:$TH$9,0),ROWS('6. Patients'!ED$10:ED$107))),0)+
IFERROR(SUMPRODUCT('6. Patients'!CQ$10:CQ$107,OFFSET('6. Patients'!$TI$9,1,MATCH($D19,'6. Patients'!$TJ$9:$UC$9,0),ROWS('6. Patients'!ED$10:ED$107))),0))+
IFERROR(VLOOKUP($D19,$H$116:$L$146,COLUMNS($H$115:$J$115)-1+X$7,0)*$E19*$F19*'1. General Inputs'!$J$25,0),0),0)</f>
        <v>0</v>
      </c>
      <c r="Y19" s="775">
        <f ca="1">ROUNDUP(IFERROR($F19*$E19*CHOOSE(Y$7,
IFERROR(SUMPRODUCT('6. Patients'!CR$10:CR$107,OFFSET('6. Patients'!$DN$9,1,MATCH($D19,'6. Patients'!$DO$9:$FL$9,0),ROWS('6. Patients'!EE$10:EE$107))),0)+
IFERROR(SUMPRODUCT('6. Patients'!CR$10:CR$107,OFFSET('6. Patients'!$FM$9,1,MATCH($D19,'6. Patients'!$FN$9:$GG$9,0),ROWS('6. Patients'!EE$10:EE$107))),0)+
IFERROR(SUMPRODUCT('6. Patients'!CR$10:CR$107,OFFSET('6. Patients'!$GH$9,1,MATCH($D19,'6. Patients'!$GI$9:$IF$9,0),ROWS('6. Patients'!EE$10:EE$107))),0)+
IFERROR(SUMPRODUCT('6. Patients'!CR$10:CR$107,OFFSET('6. Patients'!$IG$9,1,MATCH($D19,'6. Patients'!$IH$9:$JA$9,0),ROWS('6. Patients'!EE$10:EE$107))),0),
IFERROR(SUMPRODUCT('6. Patients'!CR$10:CR$107,OFFSET('6. Patients'!$JB$9,1,MATCH($D19,'6. Patients'!$JC$9:$KZ$9,0),ROWS('6. Patients'!EE$10:EE$107))),0)+
IFERROR(SUMPRODUCT('6. Patients'!CR$10:CR$107,OFFSET('6. Patients'!$LA$9,1,MATCH($D19,'6. Patients'!$LB$9:$LU$9,0),ROWS('6. Patients'!EE$10:EE$107))),0)+
IFERROR(SUMPRODUCT('6. Patients'!CR$10:CR$107,OFFSET('6. Patients'!$LV$9,1,MATCH($D19,'6. Patients'!$LW$9:$NT$9,0),ROWS('6. Patients'!EE$10:EE$107))),0)+
IFERROR(SUMPRODUCT('6. Patients'!CR$10:CR$107,OFFSET('6. Patients'!$NU$9,1,MATCH($D19,'6. Patients'!$NV$9:$OO$9,0),ROWS('6. Patients'!EE$10:EE$107))),0),
IFERROR(SUMPRODUCT('6. Patients'!CR$10:CR$107,OFFSET('6. Patients'!$OP$9,1,MATCH($D19,'6. Patients'!$OQ$9:$QN$9,0),ROWS('6. Patients'!EE$10:EE$107))),0)+
IFERROR(SUMPRODUCT('6. Patients'!CR$10:CR$107,OFFSET('6. Patients'!$QO$9,1,MATCH($D19,'6. Patients'!$QP$9:$RI$9,0),ROWS('6. Patients'!EE$10:EE$107))),0)+
IFERROR(SUMPRODUCT('6. Patients'!CR$10:CR$107,OFFSET('6. Patients'!$RJ$9,1,MATCH($D19,'6. Patients'!$RK$9:$TH$9,0),ROWS('6. Patients'!EE$10:EE$107))),0)+
IFERROR(SUMPRODUCT('6. Patients'!CR$10:CR$107,OFFSET('6. Patients'!$TI$9,1,MATCH($D19,'6. Patients'!$TJ$9:$UC$9,0),ROWS('6. Patients'!EE$10:EE$107))),0))+
IFERROR(VLOOKUP($D19,$H$116:$L$146,COLUMNS($H$115:$J$115)-1+Y$7,0)*$E19*$F19*'1. General Inputs'!$J$25,0),0),0)</f>
        <v>0</v>
      </c>
      <c r="Z19" s="775">
        <f ca="1">ROUNDUP(IFERROR($F19*$E19*CHOOSE(Z$7,
IFERROR(SUMPRODUCT('6. Patients'!CS$10:CS$107,OFFSET('6. Patients'!$DN$9,1,MATCH($D19,'6. Patients'!$DO$9:$FL$9,0),ROWS('6. Patients'!EF$10:EF$107))),0)+
IFERROR(SUMPRODUCT('6. Patients'!CS$10:CS$107,OFFSET('6. Patients'!$FM$9,1,MATCH($D19,'6. Patients'!$FN$9:$GG$9,0),ROWS('6. Patients'!EF$10:EF$107))),0)+
IFERROR(SUMPRODUCT('6. Patients'!CS$10:CS$107,OFFSET('6. Patients'!$GH$9,1,MATCH($D19,'6. Patients'!$GI$9:$IF$9,0),ROWS('6. Patients'!EF$10:EF$107))),0)+
IFERROR(SUMPRODUCT('6. Patients'!CS$10:CS$107,OFFSET('6. Patients'!$IG$9,1,MATCH($D19,'6. Patients'!$IH$9:$JA$9,0),ROWS('6. Patients'!EF$10:EF$107))),0),
IFERROR(SUMPRODUCT('6. Patients'!CS$10:CS$107,OFFSET('6. Patients'!$JB$9,1,MATCH($D19,'6. Patients'!$JC$9:$KZ$9,0),ROWS('6. Patients'!EF$10:EF$107))),0)+
IFERROR(SUMPRODUCT('6. Patients'!CS$10:CS$107,OFFSET('6. Patients'!$LA$9,1,MATCH($D19,'6. Patients'!$LB$9:$LU$9,0),ROWS('6. Patients'!EF$10:EF$107))),0)+
IFERROR(SUMPRODUCT('6. Patients'!CS$10:CS$107,OFFSET('6. Patients'!$LV$9,1,MATCH($D19,'6. Patients'!$LW$9:$NT$9,0),ROWS('6. Patients'!EF$10:EF$107))),0)+
IFERROR(SUMPRODUCT('6. Patients'!CS$10:CS$107,OFFSET('6. Patients'!$NU$9,1,MATCH($D19,'6. Patients'!$NV$9:$OO$9,0),ROWS('6. Patients'!EF$10:EF$107))),0),
IFERROR(SUMPRODUCT('6. Patients'!CS$10:CS$107,OFFSET('6. Patients'!$OP$9,1,MATCH($D19,'6. Patients'!$OQ$9:$QN$9,0),ROWS('6. Patients'!EF$10:EF$107))),0)+
IFERROR(SUMPRODUCT('6. Patients'!CS$10:CS$107,OFFSET('6. Patients'!$QO$9,1,MATCH($D19,'6. Patients'!$QP$9:$RI$9,0),ROWS('6. Patients'!EF$10:EF$107))),0)+
IFERROR(SUMPRODUCT('6. Patients'!CS$10:CS$107,OFFSET('6. Patients'!$RJ$9,1,MATCH($D19,'6. Patients'!$RK$9:$TH$9,0),ROWS('6. Patients'!EF$10:EF$107))),0)+
IFERROR(SUMPRODUCT('6. Patients'!CS$10:CS$107,OFFSET('6. Patients'!$TI$9,1,MATCH($D19,'6. Patients'!$TJ$9:$UC$9,0),ROWS('6. Patients'!EF$10:EF$107))),0))+
IFERROR(VLOOKUP($D19,$H$116:$L$146,COLUMNS($H$115:$J$115)-1+Z$7,0)*$E19*$F19*'1. General Inputs'!$J$25,0),0),0)</f>
        <v>0</v>
      </c>
      <c r="AA19" s="775">
        <f ca="1">ROUNDUP(IFERROR($F19*$E19*CHOOSE(AA$7,
IFERROR(SUMPRODUCT('6. Patients'!CT$10:CT$107,OFFSET('6. Patients'!$DN$9,1,MATCH($D19,'6. Patients'!$DO$9:$FL$9,0),ROWS('6. Patients'!EG$10:EG$107))),0)+
IFERROR(SUMPRODUCT('6. Patients'!CT$10:CT$107,OFFSET('6. Patients'!$FM$9,1,MATCH($D19,'6. Patients'!$FN$9:$GG$9,0),ROWS('6. Patients'!EG$10:EG$107))),0)+
IFERROR(SUMPRODUCT('6. Patients'!CT$10:CT$107,OFFSET('6. Patients'!$GH$9,1,MATCH($D19,'6. Patients'!$GI$9:$IF$9,0),ROWS('6. Patients'!EG$10:EG$107))),0)+
IFERROR(SUMPRODUCT('6. Patients'!CT$10:CT$107,OFFSET('6. Patients'!$IG$9,1,MATCH($D19,'6. Patients'!$IH$9:$JA$9,0),ROWS('6. Patients'!EG$10:EG$107))),0),
IFERROR(SUMPRODUCT('6. Patients'!CT$10:CT$107,OFFSET('6. Patients'!$JB$9,1,MATCH($D19,'6. Patients'!$JC$9:$KZ$9,0),ROWS('6. Patients'!EG$10:EG$107))),0)+
IFERROR(SUMPRODUCT('6. Patients'!CT$10:CT$107,OFFSET('6. Patients'!$LA$9,1,MATCH($D19,'6. Patients'!$LB$9:$LU$9,0),ROWS('6. Patients'!EG$10:EG$107))),0)+
IFERROR(SUMPRODUCT('6. Patients'!CT$10:CT$107,OFFSET('6. Patients'!$LV$9,1,MATCH($D19,'6. Patients'!$LW$9:$NT$9,0),ROWS('6. Patients'!EG$10:EG$107))),0)+
IFERROR(SUMPRODUCT('6. Patients'!CT$10:CT$107,OFFSET('6. Patients'!$NU$9,1,MATCH($D19,'6. Patients'!$NV$9:$OO$9,0),ROWS('6. Patients'!EG$10:EG$107))),0),
IFERROR(SUMPRODUCT('6. Patients'!CT$10:CT$107,OFFSET('6. Patients'!$OP$9,1,MATCH($D19,'6. Patients'!$OQ$9:$QN$9,0),ROWS('6. Patients'!EG$10:EG$107))),0)+
IFERROR(SUMPRODUCT('6. Patients'!CT$10:CT$107,OFFSET('6. Patients'!$QO$9,1,MATCH($D19,'6. Patients'!$QP$9:$RI$9,0),ROWS('6. Patients'!EG$10:EG$107))),0)+
IFERROR(SUMPRODUCT('6. Patients'!CT$10:CT$107,OFFSET('6. Patients'!$RJ$9,1,MATCH($D19,'6. Patients'!$RK$9:$TH$9,0),ROWS('6. Patients'!EG$10:EG$107))),0)+
IFERROR(SUMPRODUCT('6. Patients'!CT$10:CT$107,OFFSET('6. Patients'!$TI$9,1,MATCH($D19,'6. Patients'!$TJ$9:$UC$9,0),ROWS('6. Patients'!EG$10:EG$107))),0))+
IFERROR(VLOOKUP($D19,$H$116:$L$146,COLUMNS($H$115:$J$115)-1+AA$7,0)*$E19*$F19*'1. General Inputs'!$J$25,0),0),0)</f>
        <v>0</v>
      </c>
      <c r="AB19" s="775">
        <f ca="1">ROUNDUP(IFERROR($F19*$E19*CHOOSE(AB$7,
IFERROR(SUMPRODUCT('6. Patients'!CU$10:CU$107,OFFSET('6. Patients'!$DN$9,1,MATCH($D19,'6. Patients'!$DO$9:$FL$9,0),ROWS('6. Patients'!EH$10:EH$107))),0)+
IFERROR(SUMPRODUCT('6. Patients'!CU$10:CU$107,OFFSET('6. Patients'!$FM$9,1,MATCH($D19,'6. Patients'!$FN$9:$GG$9,0),ROWS('6. Patients'!EH$10:EH$107))),0)+
IFERROR(SUMPRODUCT('6. Patients'!CU$10:CU$107,OFFSET('6. Patients'!$GH$9,1,MATCH($D19,'6. Patients'!$GI$9:$IF$9,0),ROWS('6. Patients'!EH$10:EH$107))),0)+
IFERROR(SUMPRODUCT('6. Patients'!CU$10:CU$107,OFFSET('6. Patients'!$IG$9,1,MATCH($D19,'6. Patients'!$IH$9:$JA$9,0),ROWS('6. Patients'!EH$10:EH$107))),0),
IFERROR(SUMPRODUCT('6. Patients'!CU$10:CU$107,OFFSET('6. Patients'!$JB$9,1,MATCH($D19,'6. Patients'!$JC$9:$KZ$9,0),ROWS('6. Patients'!EH$10:EH$107))),0)+
IFERROR(SUMPRODUCT('6. Patients'!CU$10:CU$107,OFFSET('6. Patients'!$LA$9,1,MATCH($D19,'6. Patients'!$LB$9:$LU$9,0),ROWS('6. Patients'!EH$10:EH$107))),0)+
IFERROR(SUMPRODUCT('6. Patients'!CU$10:CU$107,OFFSET('6. Patients'!$LV$9,1,MATCH($D19,'6. Patients'!$LW$9:$NT$9,0),ROWS('6. Patients'!EH$10:EH$107))),0)+
IFERROR(SUMPRODUCT('6. Patients'!CU$10:CU$107,OFFSET('6. Patients'!$NU$9,1,MATCH($D19,'6. Patients'!$NV$9:$OO$9,0),ROWS('6. Patients'!EH$10:EH$107))),0),
IFERROR(SUMPRODUCT('6. Patients'!CU$10:CU$107,OFFSET('6. Patients'!$OP$9,1,MATCH($D19,'6. Patients'!$OQ$9:$QN$9,0),ROWS('6. Patients'!EH$10:EH$107))),0)+
IFERROR(SUMPRODUCT('6. Patients'!CU$10:CU$107,OFFSET('6. Patients'!$QO$9,1,MATCH($D19,'6. Patients'!$QP$9:$RI$9,0),ROWS('6. Patients'!EH$10:EH$107))),0)+
IFERROR(SUMPRODUCT('6. Patients'!CU$10:CU$107,OFFSET('6. Patients'!$RJ$9,1,MATCH($D19,'6. Patients'!$RK$9:$TH$9,0),ROWS('6. Patients'!EH$10:EH$107))),0)+
IFERROR(SUMPRODUCT('6. Patients'!CU$10:CU$107,OFFSET('6. Patients'!$TI$9,1,MATCH($D19,'6. Patients'!$TJ$9:$UC$9,0),ROWS('6. Patients'!EH$10:EH$107))),0))+
IFERROR(VLOOKUP($D19,$H$116:$L$146,COLUMNS($H$115:$J$115)-1+AB$7,0)*$E19*$F19*'1. General Inputs'!$J$25,0),0),0)</f>
        <v>0</v>
      </c>
      <c r="AC19" s="775">
        <f ca="1">ROUNDUP(IFERROR($F19*$E19*CHOOSE(AC$7,
IFERROR(SUMPRODUCT('6. Patients'!CV$10:CV$107,OFFSET('6. Patients'!$DN$9,1,MATCH($D19,'6. Patients'!$DO$9:$FL$9,0),ROWS('6. Patients'!EI$10:EI$107))),0)+
IFERROR(SUMPRODUCT('6. Patients'!CV$10:CV$107,OFFSET('6. Patients'!$FM$9,1,MATCH($D19,'6. Patients'!$FN$9:$GG$9,0),ROWS('6. Patients'!EI$10:EI$107))),0)+
IFERROR(SUMPRODUCT('6. Patients'!CV$10:CV$107,OFFSET('6. Patients'!$GH$9,1,MATCH($D19,'6. Patients'!$GI$9:$IF$9,0),ROWS('6. Patients'!EI$10:EI$107))),0)+
IFERROR(SUMPRODUCT('6. Patients'!CV$10:CV$107,OFFSET('6. Patients'!$IG$9,1,MATCH($D19,'6. Patients'!$IH$9:$JA$9,0),ROWS('6. Patients'!EI$10:EI$107))),0),
IFERROR(SUMPRODUCT('6. Patients'!CV$10:CV$107,OFFSET('6. Patients'!$JB$9,1,MATCH($D19,'6. Patients'!$JC$9:$KZ$9,0),ROWS('6. Patients'!EI$10:EI$107))),0)+
IFERROR(SUMPRODUCT('6. Patients'!CV$10:CV$107,OFFSET('6. Patients'!$LA$9,1,MATCH($D19,'6. Patients'!$LB$9:$LU$9,0),ROWS('6. Patients'!EI$10:EI$107))),0)+
IFERROR(SUMPRODUCT('6. Patients'!CV$10:CV$107,OFFSET('6. Patients'!$LV$9,1,MATCH($D19,'6. Patients'!$LW$9:$NT$9,0),ROWS('6. Patients'!EI$10:EI$107))),0)+
IFERROR(SUMPRODUCT('6. Patients'!CV$10:CV$107,OFFSET('6. Patients'!$NU$9,1,MATCH($D19,'6. Patients'!$NV$9:$OO$9,0),ROWS('6. Patients'!EI$10:EI$107))),0),
IFERROR(SUMPRODUCT('6. Patients'!CV$10:CV$107,OFFSET('6. Patients'!$OP$9,1,MATCH($D19,'6. Patients'!$OQ$9:$QN$9,0),ROWS('6. Patients'!EI$10:EI$107))),0)+
IFERROR(SUMPRODUCT('6. Patients'!CV$10:CV$107,OFFSET('6. Patients'!$QO$9,1,MATCH($D19,'6. Patients'!$QP$9:$RI$9,0),ROWS('6. Patients'!EI$10:EI$107))),0)+
IFERROR(SUMPRODUCT('6. Patients'!CV$10:CV$107,OFFSET('6. Patients'!$RJ$9,1,MATCH($D19,'6. Patients'!$RK$9:$TH$9,0),ROWS('6. Patients'!EI$10:EI$107))),0)+
IFERROR(SUMPRODUCT('6. Patients'!CV$10:CV$107,OFFSET('6. Patients'!$TI$9,1,MATCH($D19,'6. Patients'!$TJ$9:$UC$9,0),ROWS('6. Patients'!EI$10:EI$107))),0))+
IFERROR(VLOOKUP($D19,$H$116:$L$146,COLUMNS($H$115:$J$115)-1+AC$7,0)*$E19*$F19*'1. General Inputs'!$J$25,0),0),0)</f>
        <v>0</v>
      </c>
      <c r="AD19" s="775">
        <f ca="1">ROUNDUP(IFERROR($F19*$E19*CHOOSE(AD$7,
IFERROR(SUMPRODUCT('6. Patients'!CW$10:CW$107,OFFSET('6. Patients'!$DN$9,1,MATCH($D19,'6. Patients'!$DO$9:$FL$9,0),ROWS('6. Patients'!EJ$10:EJ$107))),0)+
IFERROR(SUMPRODUCT('6. Patients'!CW$10:CW$107,OFFSET('6. Patients'!$FM$9,1,MATCH($D19,'6. Patients'!$FN$9:$GG$9,0),ROWS('6. Patients'!EJ$10:EJ$107))),0)+
IFERROR(SUMPRODUCT('6. Patients'!CW$10:CW$107,OFFSET('6. Patients'!$GH$9,1,MATCH($D19,'6. Patients'!$GI$9:$IF$9,0),ROWS('6. Patients'!EJ$10:EJ$107))),0)+
IFERROR(SUMPRODUCT('6. Patients'!CW$10:CW$107,OFFSET('6. Patients'!$IG$9,1,MATCH($D19,'6. Patients'!$IH$9:$JA$9,0),ROWS('6. Patients'!EJ$10:EJ$107))),0),
IFERROR(SUMPRODUCT('6. Patients'!CW$10:CW$107,OFFSET('6. Patients'!$JB$9,1,MATCH($D19,'6. Patients'!$JC$9:$KZ$9,0),ROWS('6. Patients'!EJ$10:EJ$107))),0)+
IFERROR(SUMPRODUCT('6. Patients'!CW$10:CW$107,OFFSET('6. Patients'!$LA$9,1,MATCH($D19,'6. Patients'!$LB$9:$LU$9,0),ROWS('6. Patients'!EJ$10:EJ$107))),0)+
IFERROR(SUMPRODUCT('6. Patients'!CW$10:CW$107,OFFSET('6. Patients'!$LV$9,1,MATCH($D19,'6. Patients'!$LW$9:$NT$9,0),ROWS('6. Patients'!EJ$10:EJ$107))),0)+
IFERROR(SUMPRODUCT('6. Patients'!CW$10:CW$107,OFFSET('6. Patients'!$NU$9,1,MATCH($D19,'6. Patients'!$NV$9:$OO$9,0),ROWS('6. Patients'!EJ$10:EJ$107))),0),
IFERROR(SUMPRODUCT('6. Patients'!CW$10:CW$107,OFFSET('6. Patients'!$OP$9,1,MATCH($D19,'6. Patients'!$OQ$9:$QN$9,0),ROWS('6. Patients'!EJ$10:EJ$107))),0)+
IFERROR(SUMPRODUCT('6. Patients'!CW$10:CW$107,OFFSET('6. Patients'!$QO$9,1,MATCH($D19,'6. Patients'!$QP$9:$RI$9,0),ROWS('6. Patients'!EJ$10:EJ$107))),0)+
IFERROR(SUMPRODUCT('6. Patients'!CW$10:CW$107,OFFSET('6. Patients'!$RJ$9,1,MATCH($D19,'6. Patients'!$RK$9:$TH$9,0),ROWS('6. Patients'!EJ$10:EJ$107))),0)+
IFERROR(SUMPRODUCT('6. Patients'!CW$10:CW$107,OFFSET('6. Patients'!$TI$9,1,MATCH($D19,'6. Patients'!$TJ$9:$UC$9,0),ROWS('6. Patients'!EJ$10:EJ$107))),0))+
IFERROR(VLOOKUP($D19,$H$116:$L$146,COLUMNS($H$115:$J$115)-1+AD$7,0)*$E19*$F19*'1. General Inputs'!$J$25,0),0),0)</f>
        <v>0</v>
      </c>
      <c r="AE19" s="775">
        <f ca="1">ROUNDUP(IFERROR($F19*$E19*CHOOSE(AE$7,
IFERROR(SUMPRODUCT('6. Patients'!CX$10:CX$107,OFFSET('6. Patients'!$DN$9,1,MATCH($D19,'6. Patients'!$DO$9:$FL$9,0),ROWS('6. Patients'!EK$10:EK$107))),0)+
IFERROR(SUMPRODUCT('6. Patients'!CX$10:CX$107,OFFSET('6. Patients'!$FM$9,1,MATCH($D19,'6. Patients'!$FN$9:$GG$9,0),ROWS('6. Patients'!EK$10:EK$107))),0)+
IFERROR(SUMPRODUCT('6. Patients'!CX$10:CX$107,OFFSET('6. Patients'!$GH$9,1,MATCH($D19,'6. Patients'!$GI$9:$IF$9,0),ROWS('6. Patients'!EK$10:EK$107))),0)+
IFERROR(SUMPRODUCT('6. Patients'!CX$10:CX$107,OFFSET('6. Patients'!$IG$9,1,MATCH($D19,'6. Patients'!$IH$9:$JA$9,0),ROWS('6. Patients'!EK$10:EK$107))),0),
IFERROR(SUMPRODUCT('6. Patients'!CX$10:CX$107,OFFSET('6. Patients'!$JB$9,1,MATCH($D19,'6. Patients'!$JC$9:$KZ$9,0),ROWS('6. Patients'!EK$10:EK$107))),0)+
IFERROR(SUMPRODUCT('6. Patients'!CX$10:CX$107,OFFSET('6. Patients'!$LA$9,1,MATCH($D19,'6. Patients'!$LB$9:$LU$9,0),ROWS('6. Patients'!EK$10:EK$107))),0)+
IFERROR(SUMPRODUCT('6. Patients'!CX$10:CX$107,OFFSET('6. Patients'!$LV$9,1,MATCH($D19,'6. Patients'!$LW$9:$NT$9,0),ROWS('6. Patients'!EK$10:EK$107))),0)+
IFERROR(SUMPRODUCT('6. Patients'!CX$10:CX$107,OFFSET('6. Patients'!$NU$9,1,MATCH($D19,'6. Patients'!$NV$9:$OO$9,0),ROWS('6. Patients'!EK$10:EK$107))),0),
IFERROR(SUMPRODUCT('6. Patients'!CX$10:CX$107,OFFSET('6. Patients'!$OP$9,1,MATCH($D19,'6. Patients'!$OQ$9:$QN$9,0),ROWS('6. Patients'!EK$10:EK$107))),0)+
IFERROR(SUMPRODUCT('6. Patients'!CX$10:CX$107,OFFSET('6. Patients'!$QO$9,1,MATCH($D19,'6. Patients'!$QP$9:$RI$9,0),ROWS('6. Patients'!EK$10:EK$107))),0)+
IFERROR(SUMPRODUCT('6. Patients'!CX$10:CX$107,OFFSET('6. Patients'!$RJ$9,1,MATCH($D19,'6. Patients'!$RK$9:$TH$9,0),ROWS('6. Patients'!EK$10:EK$107))),0)+
IFERROR(SUMPRODUCT('6. Patients'!CX$10:CX$107,OFFSET('6. Patients'!$TI$9,1,MATCH($D19,'6. Patients'!$TJ$9:$UC$9,0),ROWS('6. Patients'!EK$10:EK$107))),0))+
IFERROR(VLOOKUP($D19,$H$116:$L$146,COLUMNS($H$115:$J$115)-1+AE$7,0)*$E19*$F19*'1. General Inputs'!$J$25,0),0),0)</f>
        <v>0</v>
      </c>
      <c r="AF19" s="775">
        <f ca="1">ROUNDUP(IFERROR($F19*$E19*CHOOSE(AF$7,
IFERROR(SUMPRODUCT('6. Patients'!CY$10:CY$107,OFFSET('6. Patients'!$DN$9,1,MATCH($D19,'6. Patients'!$DO$9:$FL$9,0),ROWS('6. Patients'!EL$10:EL$107))),0)+
IFERROR(SUMPRODUCT('6. Patients'!CY$10:CY$107,OFFSET('6. Patients'!$FM$9,1,MATCH($D19,'6. Patients'!$FN$9:$GG$9,0),ROWS('6. Patients'!EL$10:EL$107))),0)+
IFERROR(SUMPRODUCT('6. Patients'!CY$10:CY$107,OFFSET('6. Patients'!$GH$9,1,MATCH($D19,'6. Patients'!$GI$9:$IF$9,0),ROWS('6. Patients'!EL$10:EL$107))),0)+
IFERROR(SUMPRODUCT('6. Patients'!CY$10:CY$107,OFFSET('6. Patients'!$IG$9,1,MATCH($D19,'6. Patients'!$IH$9:$JA$9,0),ROWS('6. Patients'!EL$10:EL$107))),0),
IFERROR(SUMPRODUCT('6. Patients'!CY$10:CY$107,OFFSET('6. Patients'!$JB$9,1,MATCH($D19,'6. Patients'!$JC$9:$KZ$9,0),ROWS('6. Patients'!EL$10:EL$107))),0)+
IFERROR(SUMPRODUCT('6. Patients'!CY$10:CY$107,OFFSET('6. Patients'!$LA$9,1,MATCH($D19,'6. Patients'!$LB$9:$LU$9,0),ROWS('6. Patients'!EL$10:EL$107))),0)+
IFERROR(SUMPRODUCT('6. Patients'!CY$10:CY$107,OFFSET('6. Patients'!$LV$9,1,MATCH($D19,'6. Patients'!$LW$9:$NT$9,0),ROWS('6. Patients'!EL$10:EL$107))),0)+
IFERROR(SUMPRODUCT('6. Patients'!CY$10:CY$107,OFFSET('6. Patients'!$NU$9,1,MATCH($D19,'6. Patients'!$NV$9:$OO$9,0),ROWS('6. Patients'!EL$10:EL$107))),0),
IFERROR(SUMPRODUCT('6. Patients'!CY$10:CY$107,OFFSET('6. Patients'!$OP$9,1,MATCH($D19,'6. Patients'!$OQ$9:$QN$9,0),ROWS('6. Patients'!EL$10:EL$107))),0)+
IFERROR(SUMPRODUCT('6. Patients'!CY$10:CY$107,OFFSET('6. Patients'!$QO$9,1,MATCH($D19,'6. Patients'!$QP$9:$RI$9,0),ROWS('6. Patients'!EL$10:EL$107))),0)+
IFERROR(SUMPRODUCT('6. Patients'!CY$10:CY$107,OFFSET('6. Patients'!$RJ$9,1,MATCH($D19,'6. Patients'!$RK$9:$TH$9,0),ROWS('6. Patients'!EL$10:EL$107))),0)+
IFERROR(SUMPRODUCT('6. Patients'!CY$10:CY$107,OFFSET('6. Patients'!$TI$9,1,MATCH($D19,'6. Patients'!$TJ$9:$UC$9,0),ROWS('6. Patients'!EL$10:EL$107))),0))+
IFERROR(VLOOKUP($D19,$H$116:$L$146,COLUMNS($H$115:$J$115)-1+AF$7,0)*$E19*$F19*'1. General Inputs'!$J$25,0),0),0)</f>
        <v>0</v>
      </c>
      <c r="AG19" s="775">
        <f ca="1">ROUNDUP(IFERROR($F19*$E19*CHOOSE(AG$7,
IFERROR(SUMPRODUCT('6. Patients'!CZ$10:CZ$107,OFFSET('6. Patients'!$DN$9,1,MATCH($D19,'6. Patients'!$DO$9:$FL$9,0),ROWS('6. Patients'!EM$10:EM$107))),0)+
IFERROR(SUMPRODUCT('6. Patients'!CZ$10:CZ$107,OFFSET('6. Patients'!$FM$9,1,MATCH($D19,'6. Patients'!$FN$9:$GG$9,0),ROWS('6. Patients'!EM$10:EM$107))),0)+
IFERROR(SUMPRODUCT('6. Patients'!CZ$10:CZ$107,OFFSET('6. Patients'!$GH$9,1,MATCH($D19,'6. Patients'!$GI$9:$IF$9,0),ROWS('6. Patients'!EM$10:EM$107))),0)+
IFERROR(SUMPRODUCT('6. Patients'!CZ$10:CZ$107,OFFSET('6. Patients'!$IG$9,1,MATCH($D19,'6. Patients'!$IH$9:$JA$9,0),ROWS('6. Patients'!EM$10:EM$107))),0),
IFERROR(SUMPRODUCT('6. Patients'!CZ$10:CZ$107,OFFSET('6. Patients'!$JB$9,1,MATCH($D19,'6. Patients'!$JC$9:$KZ$9,0),ROWS('6. Patients'!EM$10:EM$107))),0)+
IFERROR(SUMPRODUCT('6. Patients'!CZ$10:CZ$107,OFFSET('6. Patients'!$LA$9,1,MATCH($D19,'6. Patients'!$LB$9:$LU$9,0),ROWS('6. Patients'!EM$10:EM$107))),0)+
IFERROR(SUMPRODUCT('6. Patients'!CZ$10:CZ$107,OFFSET('6. Patients'!$LV$9,1,MATCH($D19,'6. Patients'!$LW$9:$NT$9,0),ROWS('6. Patients'!EM$10:EM$107))),0)+
IFERROR(SUMPRODUCT('6. Patients'!CZ$10:CZ$107,OFFSET('6. Patients'!$NU$9,1,MATCH($D19,'6. Patients'!$NV$9:$OO$9,0),ROWS('6. Patients'!EM$10:EM$107))),0),
IFERROR(SUMPRODUCT('6. Patients'!CZ$10:CZ$107,OFFSET('6. Patients'!$OP$9,1,MATCH($D19,'6. Patients'!$OQ$9:$QN$9,0),ROWS('6. Patients'!EM$10:EM$107))),0)+
IFERROR(SUMPRODUCT('6. Patients'!CZ$10:CZ$107,OFFSET('6. Patients'!$QO$9,1,MATCH($D19,'6. Patients'!$QP$9:$RI$9,0),ROWS('6. Patients'!EM$10:EM$107))),0)+
IFERROR(SUMPRODUCT('6. Patients'!CZ$10:CZ$107,OFFSET('6. Patients'!$RJ$9,1,MATCH($D19,'6. Patients'!$RK$9:$TH$9,0),ROWS('6. Patients'!EM$10:EM$107))),0)+
IFERROR(SUMPRODUCT('6. Patients'!CZ$10:CZ$107,OFFSET('6. Patients'!$TI$9,1,MATCH($D19,'6. Patients'!$TJ$9:$UC$9,0),ROWS('6. Patients'!EM$10:EM$107))),0))+
IFERROR(VLOOKUP($D19,$H$116:$L$146,COLUMNS($H$115:$J$115)-1+AG$7,0)*$E19*$F19*'1. General Inputs'!$J$25,0),0),0)</f>
        <v>0</v>
      </c>
      <c r="AH19" s="775">
        <f ca="1">ROUNDUP(IFERROR($F19*$E19*CHOOSE(AH$7,
IFERROR(SUMPRODUCT('6. Patients'!DA$10:DA$107,OFFSET('6. Patients'!$DN$9,1,MATCH($D19,'6. Patients'!$DO$9:$FL$9,0),ROWS('6. Patients'!EN$10:EN$107))),0)+
IFERROR(SUMPRODUCT('6. Patients'!DA$10:DA$107,OFFSET('6. Patients'!$FM$9,1,MATCH($D19,'6. Patients'!$FN$9:$GG$9,0),ROWS('6. Patients'!EN$10:EN$107))),0)+
IFERROR(SUMPRODUCT('6. Patients'!DA$10:DA$107,OFFSET('6. Patients'!$GH$9,1,MATCH($D19,'6. Patients'!$GI$9:$IF$9,0),ROWS('6. Patients'!EN$10:EN$107))),0)+
IFERROR(SUMPRODUCT('6. Patients'!DA$10:DA$107,OFFSET('6. Patients'!$IG$9,1,MATCH($D19,'6. Patients'!$IH$9:$JA$9,0),ROWS('6. Patients'!EN$10:EN$107))),0),
IFERROR(SUMPRODUCT('6. Patients'!DA$10:DA$107,OFFSET('6. Patients'!$JB$9,1,MATCH($D19,'6. Patients'!$JC$9:$KZ$9,0),ROWS('6. Patients'!EN$10:EN$107))),0)+
IFERROR(SUMPRODUCT('6. Patients'!DA$10:DA$107,OFFSET('6. Patients'!$LA$9,1,MATCH($D19,'6. Patients'!$LB$9:$LU$9,0),ROWS('6. Patients'!EN$10:EN$107))),0)+
IFERROR(SUMPRODUCT('6. Patients'!DA$10:DA$107,OFFSET('6. Patients'!$LV$9,1,MATCH($D19,'6. Patients'!$LW$9:$NT$9,0),ROWS('6. Patients'!EN$10:EN$107))),0)+
IFERROR(SUMPRODUCT('6. Patients'!DA$10:DA$107,OFFSET('6. Patients'!$NU$9,1,MATCH($D19,'6. Patients'!$NV$9:$OO$9,0),ROWS('6. Patients'!EN$10:EN$107))),0),
IFERROR(SUMPRODUCT('6. Patients'!DA$10:DA$107,OFFSET('6. Patients'!$OP$9,1,MATCH($D19,'6. Patients'!$OQ$9:$QN$9,0),ROWS('6. Patients'!EN$10:EN$107))),0)+
IFERROR(SUMPRODUCT('6. Patients'!DA$10:DA$107,OFFSET('6. Patients'!$QO$9,1,MATCH($D19,'6. Patients'!$QP$9:$RI$9,0),ROWS('6. Patients'!EN$10:EN$107))),0)+
IFERROR(SUMPRODUCT('6. Patients'!DA$10:DA$107,OFFSET('6. Patients'!$RJ$9,1,MATCH($D19,'6. Patients'!$RK$9:$TH$9,0),ROWS('6. Patients'!EN$10:EN$107))),0)+
IFERROR(SUMPRODUCT('6. Patients'!DA$10:DA$107,OFFSET('6. Patients'!$TI$9,1,MATCH($D19,'6. Patients'!$TJ$9:$UC$9,0),ROWS('6. Patients'!EN$10:EN$107))),0))+
IFERROR(VLOOKUP($D19,$H$116:$L$146,COLUMNS($H$115:$J$115)-1+AH$7,0)*$E19*$F19*'1. General Inputs'!$J$25,0),0),0)</f>
        <v>0</v>
      </c>
      <c r="AI19" s="775">
        <f ca="1">ROUNDUP(IFERROR($F19*$E19*CHOOSE(AI$7,
IFERROR(SUMPRODUCT('6. Patients'!DB$10:DB$107,OFFSET('6. Patients'!$DN$9,1,MATCH($D19,'6. Patients'!$DO$9:$FL$9,0),ROWS('6. Patients'!EO$10:EO$107))),0)+
IFERROR(SUMPRODUCT('6. Patients'!DB$10:DB$107,OFFSET('6. Patients'!$FM$9,1,MATCH($D19,'6. Patients'!$FN$9:$GG$9,0),ROWS('6. Patients'!EO$10:EO$107))),0)+
IFERROR(SUMPRODUCT('6. Patients'!DB$10:DB$107,OFFSET('6. Patients'!$GH$9,1,MATCH($D19,'6. Patients'!$GI$9:$IF$9,0),ROWS('6. Patients'!EO$10:EO$107))),0)+
IFERROR(SUMPRODUCT('6. Patients'!DB$10:DB$107,OFFSET('6. Patients'!$IG$9,1,MATCH($D19,'6. Patients'!$IH$9:$JA$9,0),ROWS('6. Patients'!EO$10:EO$107))),0),
IFERROR(SUMPRODUCT('6. Patients'!DB$10:DB$107,OFFSET('6. Patients'!$JB$9,1,MATCH($D19,'6. Patients'!$JC$9:$KZ$9,0),ROWS('6. Patients'!EO$10:EO$107))),0)+
IFERROR(SUMPRODUCT('6. Patients'!DB$10:DB$107,OFFSET('6. Patients'!$LA$9,1,MATCH($D19,'6. Patients'!$LB$9:$LU$9,0),ROWS('6. Patients'!EO$10:EO$107))),0)+
IFERROR(SUMPRODUCT('6. Patients'!DB$10:DB$107,OFFSET('6. Patients'!$LV$9,1,MATCH($D19,'6. Patients'!$LW$9:$NT$9,0),ROWS('6. Patients'!EO$10:EO$107))),0)+
IFERROR(SUMPRODUCT('6. Patients'!DB$10:DB$107,OFFSET('6. Patients'!$NU$9,1,MATCH($D19,'6. Patients'!$NV$9:$OO$9,0),ROWS('6. Patients'!EO$10:EO$107))),0),
IFERROR(SUMPRODUCT('6. Patients'!DB$10:DB$107,OFFSET('6. Patients'!$OP$9,1,MATCH($D19,'6. Patients'!$OQ$9:$QN$9,0),ROWS('6. Patients'!EO$10:EO$107))),0)+
IFERROR(SUMPRODUCT('6. Patients'!DB$10:DB$107,OFFSET('6. Patients'!$QO$9,1,MATCH($D19,'6. Patients'!$QP$9:$RI$9,0),ROWS('6. Patients'!EO$10:EO$107))),0)+
IFERROR(SUMPRODUCT('6. Patients'!DB$10:DB$107,OFFSET('6. Patients'!$RJ$9,1,MATCH($D19,'6. Patients'!$RK$9:$TH$9,0),ROWS('6. Patients'!EO$10:EO$107))),0)+
IFERROR(SUMPRODUCT('6. Patients'!DB$10:DB$107,OFFSET('6. Patients'!$TI$9,1,MATCH($D19,'6. Patients'!$TJ$9:$UC$9,0),ROWS('6. Patients'!EO$10:EO$107))),0))+
IFERROR(VLOOKUP($D19,$H$116:$L$146,COLUMNS($H$115:$J$115)-1+AI$7,0)*$E19*$F19*'1. General Inputs'!$J$25,0),0),0)</f>
        <v>0</v>
      </c>
      <c r="AJ19" s="775">
        <f ca="1">ROUNDUP(IFERROR($F19*$E19*CHOOSE(AJ$7,
IFERROR(SUMPRODUCT('6. Patients'!DC$10:DC$107,OFFSET('6. Patients'!$DN$9,1,MATCH($D19,'6. Patients'!$DO$9:$FL$9,0),ROWS('6. Patients'!EP$10:EP$107))),0)+
IFERROR(SUMPRODUCT('6. Patients'!DC$10:DC$107,OFFSET('6. Patients'!$FM$9,1,MATCH($D19,'6. Patients'!$FN$9:$GG$9,0),ROWS('6. Patients'!EP$10:EP$107))),0)+
IFERROR(SUMPRODUCT('6. Patients'!DC$10:DC$107,OFFSET('6. Patients'!$GH$9,1,MATCH($D19,'6. Patients'!$GI$9:$IF$9,0),ROWS('6. Patients'!EP$10:EP$107))),0)+
IFERROR(SUMPRODUCT('6. Patients'!DC$10:DC$107,OFFSET('6. Patients'!$IG$9,1,MATCH($D19,'6. Patients'!$IH$9:$JA$9,0),ROWS('6. Patients'!EP$10:EP$107))),0),
IFERROR(SUMPRODUCT('6. Patients'!DC$10:DC$107,OFFSET('6. Patients'!$JB$9,1,MATCH($D19,'6. Patients'!$JC$9:$KZ$9,0),ROWS('6. Patients'!EP$10:EP$107))),0)+
IFERROR(SUMPRODUCT('6. Patients'!DC$10:DC$107,OFFSET('6. Patients'!$LA$9,1,MATCH($D19,'6. Patients'!$LB$9:$LU$9,0),ROWS('6. Patients'!EP$10:EP$107))),0)+
IFERROR(SUMPRODUCT('6. Patients'!DC$10:DC$107,OFFSET('6. Patients'!$LV$9,1,MATCH($D19,'6. Patients'!$LW$9:$NT$9,0),ROWS('6. Patients'!EP$10:EP$107))),0)+
IFERROR(SUMPRODUCT('6. Patients'!DC$10:DC$107,OFFSET('6. Patients'!$NU$9,1,MATCH($D19,'6. Patients'!$NV$9:$OO$9,0),ROWS('6. Patients'!EP$10:EP$107))),0),
IFERROR(SUMPRODUCT('6. Patients'!DC$10:DC$107,OFFSET('6. Patients'!$OP$9,1,MATCH($D19,'6. Patients'!$OQ$9:$QN$9,0),ROWS('6. Patients'!EP$10:EP$107))),0)+
IFERROR(SUMPRODUCT('6. Patients'!DC$10:DC$107,OFFSET('6. Patients'!$QO$9,1,MATCH($D19,'6. Patients'!$QP$9:$RI$9,0),ROWS('6. Patients'!EP$10:EP$107))),0)+
IFERROR(SUMPRODUCT('6. Patients'!DC$10:DC$107,OFFSET('6. Patients'!$RJ$9,1,MATCH($D19,'6. Patients'!$RK$9:$TH$9,0),ROWS('6. Patients'!EP$10:EP$107))),0)+
IFERROR(SUMPRODUCT('6. Patients'!DC$10:DC$107,OFFSET('6. Patients'!$TI$9,1,MATCH($D19,'6. Patients'!$TJ$9:$UC$9,0),ROWS('6. Patients'!EP$10:EP$107))),0))+
IFERROR(VLOOKUP($D19,$H$116:$L$146,COLUMNS($H$115:$J$115)-1+AJ$7,0)*$E19*$F19*'1. General Inputs'!$J$25,0),0),0)</f>
        <v>0</v>
      </c>
      <c r="AK19" s="775">
        <f ca="1">ROUNDUP(IFERROR($F19*$E19*CHOOSE(AK$7,
IFERROR(SUMPRODUCT('6. Patients'!DD$10:DD$107,OFFSET('6. Patients'!$DN$9,1,MATCH($D19,'6. Patients'!$DO$9:$FL$9,0),ROWS('6. Patients'!EQ$10:EQ$107))),0)+
IFERROR(SUMPRODUCT('6. Patients'!DD$10:DD$107,OFFSET('6. Patients'!$FM$9,1,MATCH($D19,'6. Patients'!$FN$9:$GG$9,0),ROWS('6. Patients'!EQ$10:EQ$107))),0)+
IFERROR(SUMPRODUCT('6. Patients'!DD$10:DD$107,OFFSET('6. Patients'!$GH$9,1,MATCH($D19,'6. Patients'!$GI$9:$IF$9,0),ROWS('6. Patients'!EQ$10:EQ$107))),0)+
IFERROR(SUMPRODUCT('6. Patients'!DD$10:DD$107,OFFSET('6. Patients'!$IG$9,1,MATCH($D19,'6. Patients'!$IH$9:$JA$9,0),ROWS('6. Patients'!EQ$10:EQ$107))),0),
IFERROR(SUMPRODUCT('6. Patients'!DD$10:DD$107,OFFSET('6. Patients'!$JB$9,1,MATCH($D19,'6. Patients'!$JC$9:$KZ$9,0),ROWS('6. Patients'!EQ$10:EQ$107))),0)+
IFERROR(SUMPRODUCT('6. Patients'!DD$10:DD$107,OFFSET('6. Patients'!$LA$9,1,MATCH($D19,'6. Patients'!$LB$9:$LU$9,0),ROWS('6. Patients'!EQ$10:EQ$107))),0)+
IFERROR(SUMPRODUCT('6. Patients'!DD$10:DD$107,OFFSET('6. Patients'!$LV$9,1,MATCH($D19,'6. Patients'!$LW$9:$NT$9,0),ROWS('6. Patients'!EQ$10:EQ$107))),0)+
IFERROR(SUMPRODUCT('6. Patients'!DD$10:DD$107,OFFSET('6. Patients'!$NU$9,1,MATCH($D19,'6. Patients'!$NV$9:$OO$9,0),ROWS('6. Patients'!EQ$10:EQ$107))),0),
IFERROR(SUMPRODUCT('6. Patients'!DD$10:DD$107,OFFSET('6. Patients'!$OP$9,1,MATCH($D19,'6. Patients'!$OQ$9:$QN$9,0),ROWS('6. Patients'!EQ$10:EQ$107))),0)+
IFERROR(SUMPRODUCT('6. Patients'!DD$10:DD$107,OFFSET('6. Patients'!$QO$9,1,MATCH($D19,'6. Patients'!$QP$9:$RI$9,0),ROWS('6. Patients'!EQ$10:EQ$107))),0)+
IFERROR(SUMPRODUCT('6. Patients'!DD$10:DD$107,OFFSET('6. Patients'!$RJ$9,1,MATCH($D19,'6. Patients'!$RK$9:$TH$9,0),ROWS('6. Patients'!EQ$10:EQ$107))),0)+
IFERROR(SUMPRODUCT('6. Patients'!DD$10:DD$107,OFFSET('6. Patients'!$TI$9,1,MATCH($D19,'6. Patients'!$TJ$9:$UC$9,0),ROWS('6. Patients'!EQ$10:EQ$107))),0))+
IFERROR(VLOOKUP($D19,$H$116:$L$146,COLUMNS($H$115:$J$115)-1+AK$7,0)*$E19*$F19*'1. General Inputs'!$J$25,0),0),0)</f>
        <v>0</v>
      </c>
      <c r="AL19" s="775">
        <f ca="1">ROUNDUP(IFERROR($F19*$E19*CHOOSE(AL$7,
IFERROR(SUMPRODUCT('6. Patients'!DE$10:DE$107,OFFSET('6. Patients'!$DN$9,1,MATCH($D19,'6. Patients'!$DO$9:$FL$9,0),ROWS('6. Patients'!ER$10:ER$107))),0)+
IFERROR(SUMPRODUCT('6. Patients'!DE$10:DE$107,OFFSET('6. Patients'!$FM$9,1,MATCH($D19,'6. Patients'!$FN$9:$GG$9,0),ROWS('6. Patients'!ER$10:ER$107))),0)+
IFERROR(SUMPRODUCT('6. Patients'!DE$10:DE$107,OFFSET('6. Patients'!$GH$9,1,MATCH($D19,'6. Patients'!$GI$9:$IF$9,0),ROWS('6. Patients'!ER$10:ER$107))),0)+
IFERROR(SUMPRODUCT('6. Patients'!DE$10:DE$107,OFFSET('6. Patients'!$IG$9,1,MATCH($D19,'6. Patients'!$IH$9:$JA$9,0),ROWS('6. Patients'!ER$10:ER$107))),0),
IFERROR(SUMPRODUCT('6. Patients'!DE$10:DE$107,OFFSET('6. Patients'!$JB$9,1,MATCH($D19,'6. Patients'!$JC$9:$KZ$9,0),ROWS('6. Patients'!ER$10:ER$107))),0)+
IFERROR(SUMPRODUCT('6. Patients'!DE$10:DE$107,OFFSET('6. Patients'!$LA$9,1,MATCH($D19,'6. Patients'!$LB$9:$LU$9,0),ROWS('6. Patients'!ER$10:ER$107))),0)+
IFERROR(SUMPRODUCT('6. Patients'!DE$10:DE$107,OFFSET('6. Patients'!$LV$9,1,MATCH($D19,'6. Patients'!$LW$9:$NT$9,0),ROWS('6. Patients'!ER$10:ER$107))),0)+
IFERROR(SUMPRODUCT('6. Patients'!DE$10:DE$107,OFFSET('6. Patients'!$NU$9,1,MATCH($D19,'6. Patients'!$NV$9:$OO$9,0),ROWS('6. Patients'!ER$10:ER$107))),0),
IFERROR(SUMPRODUCT('6. Patients'!DE$10:DE$107,OFFSET('6. Patients'!$OP$9,1,MATCH($D19,'6. Patients'!$OQ$9:$QN$9,0),ROWS('6. Patients'!ER$10:ER$107))),0)+
IFERROR(SUMPRODUCT('6. Patients'!DE$10:DE$107,OFFSET('6. Patients'!$QO$9,1,MATCH($D19,'6. Patients'!$QP$9:$RI$9,0),ROWS('6. Patients'!ER$10:ER$107))),0)+
IFERROR(SUMPRODUCT('6. Patients'!DE$10:DE$107,OFFSET('6. Patients'!$RJ$9,1,MATCH($D19,'6. Patients'!$RK$9:$TH$9,0),ROWS('6. Patients'!ER$10:ER$107))),0)+
IFERROR(SUMPRODUCT('6. Patients'!DE$10:DE$107,OFFSET('6. Patients'!$TI$9,1,MATCH($D19,'6. Patients'!$TJ$9:$UC$9,0),ROWS('6. Patients'!ER$10:ER$107))),0))+
IFERROR(VLOOKUP($D19,$H$116:$L$146,COLUMNS($H$115:$J$115)-1+AL$7,0)*$E19*$F19*'1. General Inputs'!$J$25,0),0),0)</f>
        <v>0</v>
      </c>
      <c r="AM19" s="775">
        <f ca="1">ROUNDUP(IFERROR($F19*$E19*CHOOSE(AM$7,
IFERROR(SUMPRODUCT('6. Patients'!DF$10:DF$107,OFFSET('6. Patients'!$DN$9,1,MATCH($D19,'6. Patients'!$DO$9:$FL$9,0),ROWS('6. Patients'!ES$10:ES$107))),0)+
IFERROR(SUMPRODUCT('6. Patients'!DF$10:DF$107,OFFSET('6. Patients'!$FM$9,1,MATCH($D19,'6. Patients'!$FN$9:$GG$9,0),ROWS('6. Patients'!ES$10:ES$107))),0)+
IFERROR(SUMPRODUCT('6. Patients'!DF$10:DF$107,OFFSET('6. Patients'!$GH$9,1,MATCH($D19,'6. Patients'!$GI$9:$IF$9,0),ROWS('6. Patients'!ES$10:ES$107))),0)+
IFERROR(SUMPRODUCT('6. Patients'!DF$10:DF$107,OFFSET('6. Patients'!$IG$9,1,MATCH($D19,'6. Patients'!$IH$9:$JA$9,0),ROWS('6. Patients'!ES$10:ES$107))),0),
IFERROR(SUMPRODUCT('6. Patients'!DF$10:DF$107,OFFSET('6. Patients'!$JB$9,1,MATCH($D19,'6. Patients'!$JC$9:$KZ$9,0),ROWS('6. Patients'!ES$10:ES$107))),0)+
IFERROR(SUMPRODUCT('6. Patients'!DF$10:DF$107,OFFSET('6. Patients'!$LA$9,1,MATCH($D19,'6. Patients'!$LB$9:$LU$9,0),ROWS('6. Patients'!ES$10:ES$107))),0)+
IFERROR(SUMPRODUCT('6. Patients'!DF$10:DF$107,OFFSET('6. Patients'!$LV$9,1,MATCH($D19,'6. Patients'!$LW$9:$NT$9,0),ROWS('6. Patients'!ES$10:ES$107))),0)+
IFERROR(SUMPRODUCT('6. Patients'!DF$10:DF$107,OFFSET('6. Patients'!$NU$9,1,MATCH($D19,'6. Patients'!$NV$9:$OO$9,0),ROWS('6. Patients'!ES$10:ES$107))),0),
IFERROR(SUMPRODUCT('6. Patients'!DF$10:DF$107,OFFSET('6. Patients'!$OP$9,1,MATCH($D19,'6. Patients'!$OQ$9:$QN$9,0),ROWS('6. Patients'!ES$10:ES$107))),0)+
IFERROR(SUMPRODUCT('6. Patients'!DF$10:DF$107,OFFSET('6. Patients'!$QO$9,1,MATCH($D19,'6. Patients'!$QP$9:$RI$9,0),ROWS('6. Patients'!ES$10:ES$107))),0)+
IFERROR(SUMPRODUCT('6. Patients'!DF$10:DF$107,OFFSET('6. Patients'!$RJ$9,1,MATCH($D19,'6. Patients'!$RK$9:$TH$9,0),ROWS('6. Patients'!ES$10:ES$107))),0)+
IFERROR(SUMPRODUCT('6. Patients'!DF$10:DF$107,OFFSET('6. Patients'!$TI$9,1,MATCH($D19,'6. Patients'!$TJ$9:$UC$9,0),ROWS('6. Patients'!ES$10:ES$107))),0))+
IFERROR(VLOOKUP($D19,$H$116:$L$146,COLUMNS($H$115:$J$115)-1+AM$7,0)*$E19*$F19*'1. General Inputs'!$J$25,0),0),0)</f>
        <v>0</v>
      </c>
      <c r="AN19" s="775">
        <f ca="1">ROUNDUP(IFERROR($F19*$E19*CHOOSE(AN$7,
IFERROR(SUMPRODUCT('6. Patients'!DG$10:DG$107,OFFSET('6. Patients'!$DN$9,1,MATCH($D19,'6. Patients'!$DO$9:$FL$9,0),ROWS('6. Patients'!ET$10:ET$107))),0)+
IFERROR(SUMPRODUCT('6. Patients'!DG$10:DG$107,OFFSET('6. Patients'!$FM$9,1,MATCH($D19,'6. Patients'!$FN$9:$GG$9,0),ROWS('6. Patients'!ET$10:ET$107))),0)+
IFERROR(SUMPRODUCT('6. Patients'!DG$10:DG$107,OFFSET('6. Patients'!$GH$9,1,MATCH($D19,'6. Patients'!$GI$9:$IF$9,0),ROWS('6. Patients'!ET$10:ET$107))),0)+
IFERROR(SUMPRODUCT('6. Patients'!DG$10:DG$107,OFFSET('6. Patients'!$IG$9,1,MATCH($D19,'6. Patients'!$IH$9:$JA$9,0),ROWS('6. Patients'!ET$10:ET$107))),0),
IFERROR(SUMPRODUCT('6. Patients'!DG$10:DG$107,OFFSET('6. Patients'!$JB$9,1,MATCH($D19,'6. Patients'!$JC$9:$KZ$9,0),ROWS('6. Patients'!ET$10:ET$107))),0)+
IFERROR(SUMPRODUCT('6. Patients'!DG$10:DG$107,OFFSET('6. Patients'!$LA$9,1,MATCH($D19,'6. Patients'!$LB$9:$LU$9,0),ROWS('6. Patients'!ET$10:ET$107))),0)+
IFERROR(SUMPRODUCT('6. Patients'!DG$10:DG$107,OFFSET('6. Patients'!$LV$9,1,MATCH($D19,'6. Patients'!$LW$9:$NT$9,0),ROWS('6. Patients'!ET$10:ET$107))),0)+
IFERROR(SUMPRODUCT('6. Patients'!DG$10:DG$107,OFFSET('6. Patients'!$NU$9,1,MATCH($D19,'6. Patients'!$NV$9:$OO$9,0),ROWS('6. Patients'!ET$10:ET$107))),0),
IFERROR(SUMPRODUCT('6. Patients'!DG$10:DG$107,OFFSET('6. Patients'!$OP$9,1,MATCH($D19,'6. Patients'!$OQ$9:$QN$9,0),ROWS('6. Patients'!ET$10:ET$107))),0)+
IFERROR(SUMPRODUCT('6. Patients'!DG$10:DG$107,OFFSET('6. Patients'!$QO$9,1,MATCH($D19,'6. Patients'!$QP$9:$RI$9,0),ROWS('6. Patients'!ET$10:ET$107))),0)+
IFERROR(SUMPRODUCT('6. Patients'!DG$10:DG$107,OFFSET('6. Patients'!$RJ$9,1,MATCH($D19,'6. Patients'!$RK$9:$TH$9,0),ROWS('6. Patients'!ET$10:ET$107))),0)+
IFERROR(SUMPRODUCT('6. Patients'!DG$10:DG$107,OFFSET('6. Patients'!$TI$9,1,MATCH($D19,'6. Patients'!$TJ$9:$UC$9,0),ROWS('6. Patients'!ET$10:ET$107))),0))+
IFERROR(VLOOKUP($D19,$H$116:$L$146,COLUMNS($H$115:$J$115)-1+AN$7,0)*$E19*$F19*'1. General Inputs'!$J$25,0),0),0)</f>
        <v>0</v>
      </c>
      <c r="AO19" s="775">
        <f ca="1">ROUNDUP(IFERROR($F19*$E19*CHOOSE(AO$7,
IFERROR(SUMPRODUCT('6. Patients'!DH$10:DH$107,OFFSET('6. Patients'!$DN$9,1,MATCH($D19,'6. Patients'!$DO$9:$FL$9,0),ROWS('6. Patients'!EU$10:EU$107))),0)+
IFERROR(SUMPRODUCT('6. Patients'!DH$10:DH$107,OFFSET('6. Patients'!$FM$9,1,MATCH($D19,'6. Patients'!$FN$9:$GG$9,0),ROWS('6. Patients'!EU$10:EU$107))),0)+
IFERROR(SUMPRODUCT('6. Patients'!DH$10:DH$107,OFFSET('6. Patients'!$GH$9,1,MATCH($D19,'6. Patients'!$GI$9:$IF$9,0),ROWS('6. Patients'!EU$10:EU$107))),0)+
IFERROR(SUMPRODUCT('6. Patients'!DH$10:DH$107,OFFSET('6. Patients'!$IG$9,1,MATCH($D19,'6. Patients'!$IH$9:$JA$9,0),ROWS('6. Patients'!EU$10:EU$107))),0),
IFERROR(SUMPRODUCT('6. Patients'!DH$10:DH$107,OFFSET('6. Patients'!$JB$9,1,MATCH($D19,'6. Patients'!$JC$9:$KZ$9,0),ROWS('6. Patients'!EU$10:EU$107))),0)+
IFERROR(SUMPRODUCT('6. Patients'!DH$10:DH$107,OFFSET('6. Patients'!$LA$9,1,MATCH($D19,'6. Patients'!$LB$9:$LU$9,0),ROWS('6. Patients'!EU$10:EU$107))),0)+
IFERROR(SUMPRODUCT('6. Patients'!DH$10:DH$107,OFFSET('6. Patients'!$LV$9,1,MATCH($D19,'6. Patients'!$LW$9:$NT$9,0),ROWS('6. Patients'!EU$10:EU$107))),0)+
IFERROR(SUMPRODUCT('6. Patients'!DH$10:DH$107,OFFSET('6. Patients'!$NU$9,1,MATCH($D19,'6. Patients'!$NV$9:$OO$9,0),ROWS('6. Patients'!EU$10:EU$107))),0),
IFERROR(SUMPRODUCT('6. Patients'!DH$10:DH$107,OFFSET('6. Patients'!$OP$9,1,MATCH($D19,'6. Patients'!$OQ$9:$QN$9,0),ROWS('6. Patients'!EU$10:EU$107))),0)+
IFERROR(SUMPRODUCT('6. Patients'!DH$10:DH$107,OFFSET('6. Patients'!$QO$9,1,MATCH($D19,'6. Patients'!$QP$9:$RI$9,0),ROWS('6. Patients'!EU$10:EU$107))),0)+
IFERROR(SUMPRODUCT('6. Patients'!DH$10:DH$107,OFFSET('6. Patients'!$RJ$9,1,MATCH($D19,'6. Patients'!$RK$9:$TH$9,0),ROWS('6. Patients'!EU$10:EU$107))),0)+
IFERROR(SUMPRODUCT('6. Patients'!DH$10:DH$107,OFFSET('6. Patients'!$TI$9,1,MATCH($D19,'6. Patients'!$TJ$9:$UC$9,0),ROWS('6. Patients'!EU$10:EU$107))),0))+
IFERROR(VLOOKUP($D19,$H$116:$L$146,COLUMNS($H$115:$J$115)-1+AO$7,0)*$E19*$F19*'1. General Inputs'!$J$25,0),0),0)</f>
        <v>0</v>
      </c>
      <c r="AP19" s="775">
        <f ca="1">ROUNDUP(IFERROR($F19*$E19*CHOOSE(AP$7,
IFERROR(SUMPRODUCT('6. Patients'!DI$10:DI$107,OFFSET('6. Patients'!$DN$9,1,MATCH($D19,'6. Patients'!$DO$9:$FL$9,0),ROWS('6. Patients'!EV$10:EV$107))),0)+
IFERROR(SUMPRODUCT('6. Patients'!DI$10:DI$107,OFFSET('6. Patients'!$FM$9,1,MATCH($D19,'6. Patients'!$FN$9:$GG$9,0),ROWS('6. Patients'!EV$10:EV$107))),0)+
IFERROR(SUMPRODUCT('6. Patients'!DI$10:DI$107,OFFSET('6. Patients'!$GH$9,1,MATCH($D19,'6. Patients'!$GI$9:$IF$9,0),ROWS('6. Patients'!EV$10:EV$107))),0)+
IFERROR(SUMPRODUCT('6. Patients'!DI$10:DI$107,OFFSET('6. Patients'!$IG$9,1,MATCH($D19,'6. Patients'!$IH$9:$JA$9,0),ROWS('6. Patients'!EV$10:EV$107))),0),
IFERROR(SUMPRODUCT('6. Patients'!DI$10:DI$107,OFFSET('6. Patients'!$JB$9,1,MATCH($D19,'6. Patients'!$JC$9:$KZ$9,0),ROWS('6. Patients'!EV$10:EV$107))),0)+
IFERROR(SUMPRODUCT('6. Patients'!DI$10:DI$107,OFFSET('6. Patients'!$LA$9,1,MATCH($D19,'6. Patients'!$LB$9:$LU$9,0),ROWS('6. Patients'!EV$10:EV$107))),0)+
IFERROR(SUMPRODUCT('6. Patients'!DI$10:DI$107,OFFSET('6. Patients'!$LV$9,1,MATCH($D19,'6. Patients'!$LW$9:$NT$9,0),ROWS('6. Patients'!EV$10:EV$107))),0)+
IFERROR(SUMPRODUCT('6. Patients'!DI$10:DI$107,OFFSET('6. Patients'!$NU$9,1,MATCH($D19,'6. Patients'!$NV$9:$OO$9,0),ROWS('6. Patients'!EV$10:EV$107))),0),
IFERROR(SUMPRODUCT('6. Patients'!DI$10:DI$107,OFFSET('6. Patients'!$OP$9,1,MATCH($D19,'6. Patients'!$OQ$9:$QN$9,0),ROWS('6. Patients'!EV$10:EV$107))),0)+
IFERROR(SUMPRODUCT('6. Patients'!DI$10:DI$107,OFFSET('6. Patients'!$QO$9,1,MATCH($D19,'6. Patients'!$QP$9:$RI$9,0),ROWS('6. Patients'!EV$10:EV$107))),0)+
IFERROR(SUMPRODUCT('6. Patients'!DI$10:DI$107,OFFSET('6. Patients'!$RJ$9,1,MATCH($D19,'6. Patients'!$RK$9:$TH$9,0),ROWS('6. Patients'!EV$10:EV$107))),0)+
IFERROR(SUMPRODUCT('6. Patients'!DI$10:DI$107,OFFSET('6. Patients'!$TI$9,1,MATCH($D19,'6. Patients'!$TJ$9:$UC$9,0),ROWS('6. Patients'!EV$10:EV$107))),0))+
IFERROR(VLOOKUP($D19,$H$116:$L$146,COLUMNS($H$115:$J$115)-1+AP$7,0)*$E19*$F19*'1. General Inputs'!$J$25,0),0),0)</f>
        <v>0</v>
      </c>
      <c r="AQ19" s="775">
        <f ca="1">ROUNDUP(IFERROR($F19*$E19*CHOOSE(AQ$7,
IFERROR(SUMPRODUCT('6. Patients'!DJ$10:DJ$107,OFFSET('6. Patients'!$DN$9,1,MATCH($D19,'6. Patients'!$DO$9:$FL$9,0),ROWS('6. Patients'!EW$10:EW$107))),0)+
IFERROR(SUMPRODUCT('6. Patients'!DJ$10:DJ$107,OFFSET('6. Patients'!$FM$9,1,MATCH($D19,'6. Patients'!$FN$9:$GG$9,0),ROWS('6. Patients'!EW$10:EW$107))),0)+
IFERROR(SUMPRODUCT('6. Patients'!DJ$10:DJ$107,OFFSET('6. Patients'!$GH$9,1,MATCH($D19,'6. Patients'!$GI$9:$IF$9,0),ROWS('6. Patients'!EW$10:EW$107))),0)+
IFERROR(SUMPRODUCT('6. Patients'!DJ$10:DJ$107,OFFSET('6. Patients'!$IG$9,1,MATCH($D19,'6. Patients'!$IH$9:$JA$9,0),ROWS('6. Patients'!EW$10:EW$107))),0),
IFERROR(SUMPRODUCT('6. Patients'!DJ$10:DJ$107,OFFSET('6. Patients'!$JB$9,1,MATCH($D19,'6. Patients'!$JC$9:$KZ$9,0),ROWS('6. Patients'!EW$10:EW$107))),0)+
IFERROR(SUMPRODUCT('6. Patients'!DJ$10:DJ$107,OFFSET('6. Patients'!$LA$9,1,MATCH($D19,'6. Patients'!$LB$9:$LU$9,0),ROWS('6. Patients'!EW$10:EW$107))),0)+
IFERROR(SUMPRODUCT('6. Patients'!DJ$10:DJ$107,OFFSET('6. Patients'!$LV$9,1,MATCH($D19,'6. Patients'!$LW$9:$NT$9,0),ROWS('6. Patients'!EW$10:EW$107))),0)+
IFERROR(SUMPRODUCT('6. Patients'!DJ$10:DJ$107,OFFSET('6. Patients'!$NU$9,1,MATCH($D19,'6. Patients'!$NV$9:$OO$9,0),ROWS('6. Patients'!EW$10:EW$107))),0),
IFERROR(SUMPRODUCT('6. Patients'!DJ$10:DJ$107,OFFSET('6. Patients'!$OP$9,1,MATCH($D19,'6. Patients'!$OQ$9:$QN$9,0),ROWS('6. Patients'!EW$10:EW$107))),0)+
IFERROR(SUMPRODUCT('6. Patients'!DJ$10:DJ$107,OFFSET('6. Patients'!$QO$9,1,MATCH($D19,'6. Patients'!$QP$9:$RI$9,0),ROWS('6. Patients'!EW$10:EW$107))),0)+
IFERROR(SUMPRODUCT('6. Patients'!DJ$10:DJ$107,OFFSET('6. Patients'!$RJ$9,1,MATCH($D19,'6. Patients'!$RK$9:$TH$9,0),ROWS('6. Patients'!EW$10:EW$107))),0)+
IFERROR(SUMPRODUCT('6. Patients'!DJ$10:DJ$107,OFFSET('6. Patients'!$TI$9,1,MATCH($D19,'6. Patients'!$TJ$9:$UC$9,0),ROWS('6. Patients'!EW$10:EW$107))),0))+
IFERROR(VLOOKUP($D19,$H$116:$L$146,COLUMNS($H$115:$J$115)-1+AQ$7,0)*$E19*$F19*'1. General Inputs'!$J$25,0),0),0)</f>
        <v>0</v>
      </c>
      <c r="AR19" s="342"/>
      <c r="AZ19" s="335">
        <f ca="1">IFERROR(SUM(OFFSET('7. Consumption'!H19,0,1,,MIN('1. General Inputs'!$J$29,COLUMNS('7. Consumption'!H$9:$AQ$9)-1))),0)+MAX(0,$AQ19*('1. General Inputs'!$J$29-COLUMNS('7. Consumption'!H$9:$AQ$9)+1))</f>
        <v>0</v>
      </c>
      <c r="BA19" s="335">
        <f ca="1">IFERROR(SUM(OFFSET('7. Consumption'!I19,0,1,,MIN('1. General Inputs'!$J$29,COLUMNS('7. Consumption'!I$9:$AQ$9)-1))),0)+MAX(0,$AQ19*('1. General Inputs'!$J$29-COLUMNS('7. Consumption'!I$9:$AQ$9)+1))</f>
        <v>0</v>
      </c>
      <c r="BB19" s="335">
        <f ca="1">IFERROR(SUM(OFFSET('7. Consumption'!J19,0,1,,MIN('1. General Inputs'!$J$29,COLUMNS('7. Consumption'!J$9:$AQ$9)-1))),0)+MAX(0,$AQ19*('1. General Inputs'!$J$29-COLUMNS('7. Consumption'!J$9:$AQ$9)+1))</f>
        <v>0</v>
      </c>
      <c r="BC19" s="335">
        <f ca="1">IFERROR(SUM(OFFSET('7. Consumption'!K19,0,1,,MIN('1. General Inputs'!$J$29,COLUMNS('7. Consumption'!K$9:$AQ$9)-1))),0)+MAX(0,$AQ19*('1. General Inputs'!$J$29-COLUMNS('7. Consumption'!K$9:$AQ$9)+1))</f>
        <v>0</v>
      </c>
      <c r="BD19" s="335">
        <f ca="1">IFERROR(SUM(OFFSET('7. Consumption'!L19,0,1,,MIN('1. General Inputs'!$J$29,COLUMNS('7. Consumption'!L$9:$AQ$9)-1))),0)+MAX(0,$AQ19*('1. General Inputs'!$J$29-COLUMNS('7. Consumption'!L$9:$AQ$9)+1))</f>
        <v>0</v>
      </c>
      <c r="BE19" s="335">
        <f ca="1">IFERROR(SUM(OFFSET('7. Consumption'!M19,0,1,,MIN('1. General Inputs'!$J$29,COLUMNS('7. Consumption'!M$9:$AQ$9)-1))),0)+MAX(0,$AQ19*('1. General Inputs'!$J$29-COLUMNS('7. Consumption'!M$9:$AQ$9)+1))</f>
        <v>0</v>
      </c>
      <c r="BF19" s="335">
        <f ca="1">IFERROR(SUM(OFFSET('7. Consumption'!N19,0,1,,MIN('1. General Inputs'!$J$29,COLUMNS('7. Consumption'!N$9:$AQ$9)-1))),0)+MAX(0,$AQ19*('1. General Inputs'!$J$29-COLUMNS('7. Consumption'!N$9:$AQ$9)+1))</f>
        <v>0</v>
      </c>
      <c r="BG19" s="335">
        <f ca="1">IFERROR(SUM(OFFSET('7. Consumption'!O19,0,1,,MIN('1. General Inputs'!$J$29,COLUMNS('7. Consumption'!O$9:$AQ$9)-1))),0)+MAX(0,$AQ19*('1. General Inputs'!$J$29-COLUMNS('7. Consumption'!O$9:$AQ$9)+1))</f>
        <v>0</v>
      </c>
      <c r="BH19" s="335">
        <f ca="1">IFERROR(SUM(OFFSET('7. Consumption'!P19,0,1,,MIN('1. General Inputs'!$J$29,COLUMNS('7. Consumption'!P$9:$AQ$9)-1))),0)+MAX(0,$AQ19*('1. General Inputs'!$J$29-COLUMNS('7. Consumption'!P$9:$AQ$9)+1))</f>
        <v>0</v>
      </c>
      <c r="BI19" s="335">
        <f ca="1">IFERROR(SUM(OFFSET('7. Consumption'!Q19,0,1,,MIN('1. General Inputs'!$J$29,COLUMNS('7. Consumption'!Q$9:$AQ$9)-1))),0)+MAX(0,$AQ19*('1. General Inputs'!$J$29-COLUMNS('7. Consumption'!Q$9:$AQ$9)+1))</f>
        <v>0</v>
      </c>
      <c r="BJ19" s="335">
        <f ca="1">IFERROR(SUM(OFFSET('7. Consumption'!R19,0,1,,MIN('1. General Inputs'!$J$29,COLUMNS('7. Consumption'!R$9:$AQ$9)-1))),0)+MAX(0,$AQ19*('1. General Inputs'!$J$29-COLUMNS('7. Consumption'!R$9:$AQ$9)+1))</f>
        <v>0</v>
      </c>
      <c r="BK19" s="335">
        <f ca="1">IFERROR(SUM(OFFSET('7. Consumption'!S19,0,1,,MIN('1. General Inputs'!$J$29,COLUMNS('7. Consumption'!S$9:$AQ$9)-1))),0)+MAX(0,$AQ19*('1. General Inputs'!$J$29-COLUMNS('7. Consumption'!S$9:$AQ$9)+1))</f>
        <v>0</v>
      </c>
      <c r="BL19" s="335">
        <f ca="1">IFERROR(SUM(OFFSET('7. Consumption'!T19,0,1,,MIN('1. General Inputs'!$J$29,COLUMNS('7. Consumption'!T$9:$AQ$9)-1))),0)+MAX(0,$AQ19*('1. General Inputs'!$J$29-COLUMNS('7. Consumption'!T$9:$AQ$9)+1))</f>
        <v>0</v>
      </c>
      <c r="BM19" s="335">
        <f ca="1">IFERROR(SUM(OFFSET('7. Consumption'!U19,0,1,,MIN('1. General Inputs'!$J$29,COLUMNS('7. Consumption'!U$9:$AQ$9)-1))),0)+MAX(0,$AQ19*('1. General Inputs'!$J$29-COLUMNS('7. Consumption'!U$9:$AQ$9)+1))</f>
        <v>0</v>
      </c>
      <c r="BN19" s="335">
        <f ca="1">IFERROR(SUM(OFFSET('7. Consumption'!V19,0,1,,MIN('1. General Inputs'!$J$29,COLUMNS('7. Consumption'!V$9:$AQ$9)-1))),0)+MAX(0,$AQ19*('1. General Inputs'!$J$29-COLUMNS('7. Consumption'!V$9:$AQ$9)+1))</f>
        <v>0</v>
      </c>
      <c r="BO19" s="335">
        <f ca="1">IFERROR(SUM(OFFSET('7. Consumption'!W19,0,1,,MIN('1. General Inputs'!$J$29,COLUMNS('7. Consumption'!W$9:$AQ$9)-1))),0)+MAX(0,$AQ19*('1. General Inputs'!$J$29-COLUMNS('7. Consumption'!W$9:$AQ$9)+1))</f>
        <v>0</v>
      </c>
      <c r="BP19" s="335">
        <f ca="1">IFERROR(SUM(OFFSET('7. Consumption'!X19,0,1,,MIN('1. General Inputs'!$J$29,COLUMNS('7. Consumption'!X$9:$AQ$9)-1))),0)+MAX(0,$AQ19*('1. General Inputs'!$J$29-COLUMNS('7. Consumption'!X$9:$AQ$9)+1))</f>
        <v>0</v>
      </c>
      <c r="BQ19" s="335">
        <f ca="1">IFERROR(SUM(OFFSET('7. Consumption'!Y19,0,1,,MIN('1. General Inputs'!$J$29,COLUMNS('7. Consumption'!Y$9:$AQ$9)-1))),0)+MAX(0,$AQ19*('1. General Inputs'!$J$29-COLUMNS('7. Consumption'!Y$9:$AQ$9)+1))</f>
        <v>0</v>
      </c>
      <c r="BR19" s="335">
        <f ca="1">IFERROR(SUM(OFFSET('7. Consumption'!Z19,0,1,,MIN('1. General Inputs'!$J$29,COLUMNS('7. Consumption'!Z$9:$AQ$9)-1))),0)+MAX(0,$AQ19*('1. General Inputs'!$J$29-COLUMNS('7. Consumption'!Z$9:$AQ$9)+1))</f>
        <v>0</v>
      </c>
      <c r="BS19" s="335">
        <f ca="1">IFERROR(SUM(OFFSET('7. Consumption'!AA19,0,1,,MIN('1. General Inputs'!$J$29,COLUMNS('7. Consumption'!AA$9:$AQ$9)-1))),0)+MAX(0,$AQ19*('1. General Inputs'!$J$29-COLUMNS('7. Consumption'!AA$9:$AQ$9)+1))</f>
        <v>0</v>
      </c>
      <c r="BT19" s="335">
        <f ca="1">IFERROR(SUM(OFFSET('7. Consumption'!AB19,0,1,,MIN('1. General Inputs'!$J$29,COLUMNS('7. Consumption'!AB$9:$AQ$9)-1))),0)+MAX(0,$AQ19*('1. General Inputs'!$J$29-COLUMNS('7. Consumption'!AB$9:$AQ$9)+1))</f>
        <v>0</v>
      </c>
      <c r="BU19" s="335">
        <f ca="1">IFERROR(SUM(OFFSET('7. Consumption'!AC19,0,1,,MIN('1. General Inputs'!$J$29,COLUMNS('7. Consumption'!AC$9:$AQ$9)-1))),0)+MAX(0,$AQ19*('1. General Inputs'!$J$29-COLUMNS('7. Consumption'!AC$9:$AQ$9)+1))</f>
        <v>0</v>
      </c>
      <c r="BV19" s="335">
        <f ca="1">IFERROR(SUM(OFFSET('7. Consumption'!AD19,0,1,,MIN('1. General Inputs'!$J$29,COLUMNS('7. Consumption'!AD$9:$AQ$9)-1))),0)+MAX(0,$AQ19*('1. General Inputs'!$J$29-COLUMNS('7. Consumption'!AD$9:$AQ$9)+1))</f>
        <v>0</v>
      </c>
      <c r="BW19" s="335">
        <f ca="1">IFERROR(SUM(OFFSET('7. Consumption'!AE19,0,1,,MIN('1. General Inputs'!$J$29,COLUMNS('7. Consumption'!AE$9:$AQ$9)-1))),0)+MAX(0,$AQ19*('1. General Inputs'!$J$29-COLUMNS('7. Consumption'!AE$9:$AQ$9)+1))</f>
        <v>0</v>
      </c>
      <c r="BX19" s="335">
        <f ca="1">IFERROR(SUM(OFFSET('7. Consumption'!AF19,0,1,,MIN('1. General Inputs'!$J$29,COLUMNS('7. Consumption'!AF$9:$AQ$9)-1))),0)+MAX(0,$AQ19*('1. General Inputs'!$J$29-COLUMNS('7. Consumption'!AF$9:$AQ$9)+1))</f>
        <v>0</v>
      </c>
      <c r="BY19" s="335">
        <f ca="1">IFERROR(SUM(OFFSET('7. Consumption'!AG19,0,1,,MIN('1. General Inputs'!$J$29,COLUMNS('7. Consumption'!AG$9:$AQ$9)-1))),0)+MAX(0,$AQ19*('1. General Inputs'!$J$29-COLUMNS('7. Consumption'!AG$9:$AQ$9)+1))</f>
        <v>0</v>
      </c>
      <c r="BZ19" s="335">
        <f ca="1">IFERROR(SUM(OFFSET('7. Consumption'!AH19,0,1,,MIN('1. General Inputs'!$J$29,COLUMNS('7. Consumption'!AH$9:$AQ$9)-1))),0)+MAX(0,$AQ19*('1. General Inputs'!$J$29-COLUMNS('7. Consumption'!AH$9:$AQ$9)+1))</f>
        <v>0</v>
      </c>
      <c r="CA19" s="335">
        <f ca="1">IFERROR(SUM(OFFSET('7. Consumption'!AI19,0,1,,MIN('1. General Inputs'!$J$29,COLUMNS('7. Consumption'!AI$9:$AQ$9)-1))),0)+MAX(0,$AQ19*('1. General Inputs'!$J$29-COLUMNS('7. Consumption'!AI$9:$AQ$9)+1))</f>
        <v>0</v>
      </c>
      <c r="CB19" s="335">
        <f ca="1">IFERROR(SUM(OFFSET('7. Consumption'!AJ19,0,1,,MIN('1. General Inputs'!$J$29,COLUMNS('7. Consumption'!AJ$9:$AQ$9)-1))),0)+MAX(0,$AQ19*('1. General Inputs'!$J$29-COLUMNS('7. Consumption'!AJ$9:$AQ$9)+1))</f>
        <v>0</v>
      </c>
      <c r="CC19" s="335">
        <f ca="1">IFERROR(SUM(OFFSET('7. Consumption'!AK19,0,1,,MIN('1. General Inputs'!$J$29,COLUMNS('7. Consumption'!AK$9:$AQ$9)-1))),0)+MAX(0,$AQ19*('1. General Inputs'!$J$29-COLUMNS('7. Consumption'!AK$9:$AQ$9)+1))</f>
        <v>0</v>
      </c>
      <c r="CD19" s="335">
        <f ca="1">IFERROR(SUM(OFFSET('7. Consumption'!AL19,0,1,,MIN('1. General Inputs'!$J$29,COLUMNS('7. Consumption'!AL$9:$AQ$9)-1))),0)+MAX(0,$AQ19*('1. General Inputs'!$J$29-COLUMNS('7. Consumption'!AL$9:$AQ$9)+1))</f>
        <v>0</v>
      </c>
      <c r="CE19" s="335">
        <f ca="1">IFERROR(SUM(OFFSET('7. Consumption'!AM19,0,1,,MIN('1. General Inputs'!$J$29,COLUMNS('7. Consumption'!AM$9:$AQ$9)-1))),0)+MAX(0,$AQ19*('1. General Inputs'!$J$29-COLUMNS('7. Consumption'!AM$9:$AQ$9)+1))</f>
        <v>0</v>
      </c>
      <c r="CF19" s="335">
        <f ca="1">IFERROR(SUM(OFFSET('7. Consumption'!AN19,0,1,,MIN('1. General Inputs'!$J$29,COLUMNS('7. Consumption'!AN$9:$AQ$9)-1))),0)+MAX(0,$AQ19*('1. General Inputs'!$J$29-COLUMNS('7. Consumption'!AN$9:$AQ$9)+1))</f>
        <v>0</v>
      </c>
      <c r="CG19" s="335">
        <f ca="1">IFERROR(SUM(OFFSET('7. Consumption'!AO19,0,1,,MIN('1. General Inputs'!$J$29,COLUMNS('7. Consumption'!AO$9:$AQ$9)-1))),0)+MAX(0,$AQ19*('1. General Inputs'!$J$29-COLUMNS('7. Consumption'!AO$9:$AQ$9)+1))</f>
        <v>0</v>
      </c>
      <c r="CH19" s="335">
        <f ca="1">IFERROR(SUM(OFFSET('7. Consumption'!AP19,0,1,,MIN('1. General Inputs'!$J$29,COLUMNS('7. Consumption'!AP$9:$AQ$9)-1))),0)+MAX(0,$AQ19*('1. General Inputs'!$J$29-COLUMNS('7. Consumption'!AP$9:$AQ$9)+1))</f>
        <v>0</v>
      </c>
      <c r="CI19" s="335">
        <f ca="1">IFERROR(SUM(OFFSET('7. Consumption'!AQ19,0,1,,MIN('1. General Inputs'!$J$29,COLUMNS('7. Consumption'!AQ$9:$AQ$9)-1))),0)+MAX(0,$AQ19*('1. General Inputs'!$J$29-COLUMNS('7. Consumption'!AQ$9:$AQ$9)+1))</f>
        <v>0</v>
      </c>
    </row>
    <row r="20" spans="2:87" ht="15" x14ac:dyDescent="0.25">
      <c r="B20" s="772"/>
      <c r="C20" s="772" t="str">
        <f>IFERROR(VLOOKUP(ROWS($C$9:$C20),'5. Form Breakdown'!$AI$11:$AJ$138,COLUMNS('5. Form Breakdown'!$AI$11:$AJ$11),0),"")</f>
        <v>ABC+3TC+AZT 60/30/60 - tab</v>
      </c>
      <c r="D20" s="772" t="str">
        <f>IFERROR(VLOOKUP($C20,'5a. Dosing'!$E$11:$F$138,2,0),"")</f>
        <v>ABC+3TC+AZT</v>
      </c>
      <c r="E20" s="773" t="str">
        <f>IFERROR(INDEX('5. Form Breakdown'!$AL$11:$BL$138,MATCH('7. Consumption'!$C20,'5. Form Breakdown'!$AK$11:$AK$138,0),MATCH('5. Form Breakdown'!$AX$10,'5. Form Breakdown'!$AL$10:$BL$10,0)),"")</f>
        <v/>
      </c>
      <c r="F20" s="774">
        <f>IFERROR(INDEX('5. Form Breakdown'!$AL$11:$BL$138,MATCH('7. Consumption'!$C20,'5. Form Breakdown'!$AK$11:$AK$138,0),MATCH('5. Form Breakdown'!$BL$10,'5. Form Breakdown'!$AL$10:$BL$10,0)),"")</f>
        <v>0</v>
      </c>
      <c r="H20" s="775">
        <f ca="1">ROUNDUP(IFERROR($F20*$E20*CHOOSE(H$7,
IFERROR(SUMPRODUCT('6. Patients'!CA$10:CA$107,OFFSET('6. Patients'!$DN$9,1,MATCH($D20,'6. Patients'!$DO$9:$FL$9,0),ROWS('6. Patients'!DN$10:DN$107))),0)+
IFERROR(SUMPRODUCT('6. Patients'!CA$10:CA$107,OFFSET('6. Patients'!$FM$9,1,MATCH($D20,'6. Patients'!$FN$9:$GG$9,0),ROWS('6. Patients'!DN$10:DN$107))),0)+
IFERROR(SUMPRODUCT('6. Patients'!CA$10:CA$107,OFFSET('6. Patients'!$GH$9,1,MATCH($D20,'6. Patients'!$GI$9:$IF$9,0),ROWS('6. Patients'!DN$10:DN$107))),0)+
IFERROR(SUMPRODUCT('6. Patients'!CA$10:CA$107,OFFSET('6. Patients'!$IG$9,1,MATCH($D20,'6. Patients'!$IH$9:$JA$9,0),ROWS('6. Patients'!DN$10:DN$107))),0),
IFERROR(SUMPRODUCT('6. Patients'!CA$10:CA$107,OFFSET('6. Patients'!$JB$9,1,MATCH($D20,'6. Patients'!$JC$9:$KZ$9,0),ROWS('6. Patients'!DN$10:DN$107))),0)+
IFERROR(SUMPRODUCT('6. Patients'!CA$10:CA$107,OFFSET('6. Patients'!$LA$9,1,MATCH($D20,'6. Patients'!$LB$9:$LU$9,0),ROWS('6. Patients'!DN$10:DN$107))),0)+
IFERROR(SUMPRODUCT('6. Patients'!CA$10:CA$107,OFFSET('6. Patients'!$LV$9,1,MATCH($D20,'6. Patients'!$LW$9:$NT$9,0),ROWS('6. Patients'!DN$10:DN$107))),0)+
IFERROR(SUMPRODUCT('6. Patients'!CA$10:CA$107,OFFSET('6. Patients'!$NU$9,1,MATCH($D20,'6. Patients'!$NV$9:$OO$9,0),ROWS('6. Patients'!DN$10:DN$107))),0),
IFERROR(SUMPRODUCT('6. Patients'!CA$10:CA$107,OFFSET('6. Patients'!$OP$9,1,MATCH($D20,'6. Patients'!$OQ$9:$QN$9,0),ROWS('6. Patients'!DN$10:DN$107))),0)+
IFERROR(SUMPRODUCT('6. Patients'!CA$10:CA$107,OFFSET('6. Patients'!$QO$9,1,MATCH($D20,'6. Patients'!$QP$9:$RI$9,0),ROWS('6. Patients'!DN$10:DN$107))),0)+
IFERROR(SUMPRODUCT('6. Patients'!CA$10:CA$107,OFFSET('6. Patients'!$RJ$9,1,MATCH($D20,'6. Patients'!$RK$9:$TH$9,0),ROWS('6. Patients'!DN$10:DN$107))),0)+
IFERROR(SUMPRODUCT('6. Patients'!CA$10:CA$107,OFFSET('6. Patients'!$TI$9,1,MATCH($D20,'6. Patients'!$TJ$9:$UC$9,0),ROWS('6. Patients'!DN$10:DN$107))),0))+
IFERROR(VLOOKUP($D20,$H$116:$L$146,COLUMNS($H$115:$J$115)-1+H$7,0)*$E20*$F20*'1. General Inputs'!$J$25,0),0),0)</f>
        <v>0</v>
      </c>
      <c r="I20" s="775">
        <f ca="1">ROUNDUP(IFERROR($F20*$E20*CHOOSE(I$7,
IFERROR(SUMPRODUCT('6. Patients'!CB$10:CB$107,OFFSET('6. Patients'!$DN$9,1,MATCH($D20,'6. Patients'!$DO$9:$FL$9,0),ROWS('6. Patients'!DO$10:DO$107))),0)+
IFERROR(SUMPRODUCT('6. Patients'!CB$10:CB$107,OFFSET('6. Patients'!$FM$9,1,MATCH($D20,'6. Patients'!$FN$9:$GG$9,0),ROWS('6. Patients'!DO$10:DO$107))),0)+
IFERROR(SUMPRODUCT('6. Patients'!CB$10:CB$107,OFFSET('6. Patients'!$GH$9,1,MATCH($D20,'6. Patients'!$GI$9:$IF$9,0),ROWS('6. Patients'!DO$10:DO$107))),0)+
IFERROR(SUMPRODUCT('6. Patients'!CB$10:CB$107,OFFSET('6. Patients'!$IG$9,1,MATCH($D20,'6. Patients'!$IH$9:$JA$9,0),ROWS('6. Patients'!DO$10:DO$107))),0),
IFERROR(SUMPRODUCT('6. Patients'!CB$10:CB$107,OFFSET('6. Patients'!$JB$9,1,MATCH($D20,'6. Patients'!$JC$9:$KZ$9,0),ROWS('6. Patients'!DO$10:DO$107))),0)+
IFERROR(SUMPRODUCT('6. Patients'!CB$10:CB$107,OFFSET('6. Patients'!$LA$9,1,MATCH($D20,'6. Patients'!$LB$9:$LU$9,0),ROWS('6. Patients'!DO$10:DO$107))),0)+
IFERROR(SUMPRODUCT('6. Patients'!CB$10:CB$107,OFFSET('6. Patients'!$LV$9,1,MATCH($D20,'6. Patients'!$LW$9:$NT$9,0),ROWS('6. Patients'!DO$10:DO$107))),0)+
IFERROR(SUMPRODUCT('6. Patients'!CB$10:CB$107,OFFSET('6. Patients'!$NU$9,1,MATCH($D20,'6. Patients'!$NV$9:$OO$9,0),ROWS('6. Patients'!DO$10:DO$107))),0),
IFERROR(SUMPRODUCT('6. Patients'!CB$10:CB$107,OFFSET('6. Patients'!$OP$9,1,MATCH($D20,'6. Patients'!$OQ$9:$QN$9,0),ROWS('6. Patients'!DO$10:DO$107))),0)+
IFERROR(SUMPRODUCT('6. Patients'!CB$10:CB$107,OFFSET('6. Patients'!$QO$9,1,MATCH($D20,'6. Patients'!$QP$9:$RI$9,0),ROWS('6. Patients'!DO$10:DO$107))),0)+
IFERROR(SUMPRODUCT('6. Patients'!CB$10:CB$107,OFFSET('6. Patients'!$RJ$9,1,MATCH($D20,'6. Patients'!$RK$9:$TH$9,0),ROWS('6. Patients'!DO$10:DO$107))),0)+
IFERROR(SUMPRODUCT('6. Patients'!CB$10:CB$107,OFFSET('6. Patients'!$TI$9,1,MATCH($D20,'6. Patients'!$TJ$9:$UC$9,0),ROWS('6. Patients'!DO$10:DO$107))),0))+
IFERROR(VLOOKUP($D20,$H$116:$L$146,COLUMNS($H$115:$J$115)-1+I$7,0)*$E20*$F20*'1. General Inputs'!$J$25,0),0),0)</f>
        <v>0</v>
      </c>
      <c r="J20" s="775">
        <f ca="1">ROUNDUP(IFERROR($F20*$E20*CHOOSE(J$7,
IFERROR(SUMPRODUCT('6. Patients'!CC$10:CC$107,OFFSET('6. Patients'!$DN$9,1,MATCH($D20,'6. Patients'!$DO$9:$FL$9,0),ROWS('6. Patients'!DP$10:DP$107))),0)+
IFERROR(SUMPRODUCT('6. Patients'!CC$10:CC$107,OFFSET('6. Patients'!$FM$9,1,MATCH($D20,'6. Patients'!$FN$9:$GG$9,0),ROWS('6. Patients'!DP$10:DP$107))),0)+
IFERROR(SUMPRODUCT('6. Patients'!CC$10:CC$107,OFFSET('6. Patients'!$GH$9,1,MATCH($D20,'6. Patients'!$GI$9:$IF$9,0),ROWS('6. Patients'!DP$10:DP$107))),0)+
IFERROR(SUMPRODUCT('6. Patients'!CC$10:CC$107,OFFSET('6. Patients'!$IG$9,1,MATCH($D20,'6. Patients'!$IH$9:$JA$9,0),ROWS('6. Patients'!DP$10:DP$107))),0),
IFERROR(SUMPRODUCT('6. Patients'!CC$10:CC$107,OFFSET('6. Patients'!$JB$9,1,MATCH($D20,'6. Patients'!$JC$9:$KZ$9,0),ROWS('6. Patients'!DP$10:DP$107))),0)+
IFERROR(SUMPRODUCT('6. Patients'!CC$10:CC$107,OFFSET('6. Patients'!$LA$9,1,MATCH($D20,'6. Patients'!$LB$9:$LU$9,0),ROWS('6. Patients'!DP$10:DP$107))),0)+
IFERROR(SUMPRODUCT('6. Patients'!CC$10:CC$107,OFFSET('6. Patients'!$LV$9,1,MATCH($D20,'6. Patients'!$LW$9:$NT$9,0),ROWS('6. Patients'!DP$10:DP$107))),0)+
IFERROR(SUMPRODUCT('6. Patients'!CC$10:CC$107,OFFSET('6. Patients'!$NU$9,1,MATCH($D20,'6. Patients'!$NV$9:$OO$9,0),ROWS('6. Patients'!DP$10:DP$107))),0),
IFERROR(SUMPRODUCT('6. Patients'!CC$10:CC$107,OFFSET('6. Patients'!$OP$9,1,MATCH($D20,'6. Patients'!$OQ$9:$QN$9,0),ROWS('6. Patients'!DP$10:DP$107))),0)+
IFERROR(SUMPRODUCT('6. Patients'!CC$10:CC$107,OFFSET('6. Patients'!$QO$9,1,MATCH($D20,'6. Patients'!$QP$9:$RI$9,0),ROWS('6. Patients'!DP$10:DP$107))),0)+
IFERROR(SUMPRODUCT('6. Patients'!CC$10:CC$107,OFFSET('6. Patients'!$RJ$9,1,MATCH($D20,'6. Patients'!$RK$9:$TH$9,0),ROWS('6. Patients'!DP$10:DP$107))),0)+
IFERROR(SUMPRODUCT('6. Patients'!CC$10:CC$107,OFFSET('6. Patients'!$TI$9,1,MATCH($D20,'6. Patients'!$TJ$9:$UC$9,0),ROWS('6. Patients'!DP$10:DP$107))),0))+
IFERROR(VLOOKUP($D20,$H$116:$L$146,COLUMNS($H$115:$J$115)-1+J$7,0)*$E20*$F20*'1. General Inputs'!$J$25,0),0),0)</f>
        <v>0</v>
      </c>
      <c r="K20" s="775">
        <f ca="1">ROUNDUP(IFERROR($F20*$E20*CHOOSE(K$7,
IFERROR(SUMPRODUCT('6. Patients'!CD$10:CD$107,OFFSET('6. Patients'!$DN$9,1,MATCH($D20,'6. Patients'!$DO$9:$FL$9,0),ROWS('6. Patients'!DQ$10:DQ$107))),0)+
IFERROR(SUMPRODUCT('6. Patients'!CD$10:CD$107,OFFSET('6. Patients'!$FM$9,1,MATCH($D20,'6. Patients'!$FN$9:$GG$9,0),ROWS('6. Patients'!DQ$10:DQ$107))),0)+
IFERROR(SUMPRODUCT('6. Patients'!CD$10:CD$107,OFFSET('6. Patients'!$GH$9,1,MATCH($D20,'6. Patients'!$GI$9:$IF$9,0),ROWS('6. Patients'!DQ$10:DQ$107))),0)+
IFERROR(SUMPRODUCT('6. Patients'!CD$10:CD$107,OFFSET('6. Patients'!$IG$9,1,MATCH($D20,'6. Patients'!$IH$9:$JA$9,0),ROWS('6. Patients'!DQ$10:DQ$107))),0),
IFERROR(SUMPRODUCT('6. Patients'!CD$10:CD$107,OFFSET('6. Patients'!$JB$9,1,MATCH($D20,'6. Patients'!$JC$9:$KZ$9,0),ROWS('6. Patients'!DQ$10:DQ$107))),0)+
IFERROR(SUMPRODUCT('6. Patients'!CD$10:CD$107,OFFSET('6. Patients'!$LA$9,1,MATCH($D20,'6. Patients'!$LB$9:$LU$9,0),ROWS('6. Patients'!DQ$10:DQ$107))),0)+
IFERROR(SUMPRODUCT('6. Patients'!CD$10:CD$107,OFFSET('6. Patients'!$LV$9,1,MATCH($D20,'6. Patients'!$LW$9:$NT$9,0),ROWS('6. Patients'!DQ$10:DQ$107))),0)+
IFERROR(SUMPRODUCT('6. Patients'!CD$10:CD$107,OFFSET('6. Patients'!$NU$9,1,MATCH($D20,'6. Patients'!$NV$9:$OO$9,0),ROWS('6. Patients'!DQ$10:DQ$107))),0),
IFERROR(SUMPRODUCT('6. Patients'!CD$10:CD$107,OFFSET('6. Patients'!$OP$9,1,MATCH($D20,'6. Patients'!$OQ$9:$QN$9,0),ROWS('6. Patients'!DQ$10:DQ$107))),0)+
IFERROR(SUMPRODUCT('6. Patients'!CD$10:CD$107,OFFSET('6. Patients'!$QO$9,1,MATCH($D20,'6. Patients'!$QP$9:$RI$9,0),ROWS('6. Patients'!DQ$10:DQ$107))),0)+
IFERROR(SUMPRODUCT('6. Patients'!CD$10:CD$107,OFFSET('6. Patients'!$RJ$9,1,MATCH($D20,'6. Patients'!$RK$9:$TH$9,0),ROWS('6. Patients'!DQ$10:DQ$107))),0)+
IFERROR(SUMPRODUCT('6. Patients'!CD$10:CD$107,OFFSET('6. Patients'!$TI$9,1,MATCH($D20,'6. Patients'!$TJ$9:$UC$9,0),ROWS('6. Patients'!DQ$10:DQ$107))),0))+
IFERROR(VLOOKUP($D20,$H$116:$L$146,COLUMNS($H$115:$J$115)-1+K$7,0)*$E20*$F20*'1. General Inputs'!$J$25,0),0),0)</f>
        <v>0</v>
      </c>
      <c r="L20" s="775">
        <f ca="1">ROUNDUP(IFERROR($F20*$E20*CHOOSE(L$7,
IFERROR(SUMPRODUCT('6. Patients'!CE$10:CE$107,OFFSET('6. Patients'!$DN$9,1,MATCH($D20,'6. Patients'!$DO$9:$FL$9,0),ROWS('6. Patients'!DR$10:DR$107))),0)+
IFERROR(SUMPRODUCT('6. Patients'!CE$10:CE$107,OFFSET('6. Patients'!$FM$9,1,MATCH($D20,'6. Patients'!$FN$9:$GG$9,0),ROWS('6. Patients'!DR$10:DR$107))),0)+
IFERROR(SUMPRODUCT('6. Patients'!CE$10:CE$107,OFFSET('6. Patients'!$GH$9,1,MATCH($D20,'6. Patients'!$GI$9:$IF$9,0),ROWS('6. Patients'!DR$10:DR$107))),0)+
IFERROR(SUMPRODUCT('6. Patients'!CE$10:CE$107,OFFSET('6. Patients'!$IG$9,1,MATCH($D20,'6. Patients'!$IH$9:$JA$9,0),ROWS('6. Patients'!DR$10:DR$107))),0),
IFERROR(SUMPRODUCT('6. Patients'!CE$10:CE$107,OFFSET('6. Patients'!$JB$9,1,MATCH($D20,'6. Patients'!$JC$9:$KZ$9,0),ROWS('6. Patients'!DR$10:DR$107))),0)+
IFERROR(SUMPRODUCT('6. Patients'!CE$10:CE$107,OFFSET('6. Patients'!$LA$9,1,MATCH($D20,'6. Patients'!$LB$9:$LU$9,0),ROWS('6. Patients'!DR$10:DR$107))),0)+
IFERROR(SUMPRODUCT('6. Patients'!CE$10:CE$107,OFFSET('6. Patients'!$LV$9,1,MATCH($D20,'6. Patients'!$LW$9:$NT$9,0),ROWS('6. Patients'!DR$10:DR$107))),0)+
IFERROR(SUMPRODUCT('6. Patients'!CE$10:CE$107,OFFSET('6. Patients'!$NU$9,1,MATCH($D20,'6. Patients'!$NV$9:$OO$9,0),ROWS('6. Patients'!DR$10:DR$107))),0),
IFERROR(SUMPRODUCT('6. Patients'!CE$10:CE$107,OFFSET('6. Patients'!$OP$9,1,MATCH($D20,'6. Patients'!$OQ$9:$QN$9,0),ROWS('6. Patients'!DR$10:DR$107))),0)+
IFERROR(SUMPRODUCT('6. Patients'!CE$10:CE$107,OFFSET('6. Patients'!$QO$9,1,MATCH($D20,'6. Patients'!$QP$9:$RI$9,0),ROWS('6. Patients'!DR$10:DR$107))),0)+
IFERROR(SUMPRODUCT('6. Patients'!CE$10:CE$107,OFFSET('6. Patients'!$RJ$9,1,MATCH($D20,'6. Patients'!$RK$9:$TH$9,0),ROWS('6. Patients'!DR$10:DR$107))),0)+
IFERROR(SUMPRODUCT('6. Patients'!CE$10:CE$107,OFFSET('6. Patients'!$TI$9,1,MATCH($D20,'6. Patients'!$TJ$9:$UC$9,0),ROWS('6. Patients'!DR$10:DR$107))),0))+
IFERROR(VLOOKUP($D20,$H$116:$L$146,COLUMNS($H$115:$J$115)-1+L$7,0)*$E20*$F20*'1. General Inputs'!$J$25,0),0),0)</f>
        <v>0</v>
      </c>
      <c r="M20" s="775">
        <f ca="1">ROUNDUP(IFERROR($F20*$E20*CHOOSE(M$7,
IFERROR(SUMPRODUCT('6. Patients'!CF$10:CF$107,OFFSET('6. Patients'!$DN$9,1,MATCH($D20,'6. Patients'!$DO$9:$FL$9,0),ROWS('6. Patients'!DS$10:DS$107))),0)+
IFERROR(SUMPRODUCT('6. Patients'!CF$10:CF$107,OFFSET('6. Patients'!$FM$9,1,MATCH($D20,'6. Patients'!$FN$9:$GG$9,0),ROWS('6. Patients'!DS$10:DS$107))),0)+
IFERROR(SUMPRODUCT('6. Patients'!CF$10:CF$107,OFFSET('6. Patients'!$GH$9,1,MATCH($D20,'6. Patients'!$GI$9:$IF$9,0),ROWS('6. Patients'!DS$10:DS$107))),0)+
IFERROR(SUMPRODUCT('6. Patients'!CF$10:CF$107,OFFSET('6. Patients'!$IG$9,1,MATCH($D20,'6. Patients'!$IH$9:$JA$9,0),ROWS('6. Patients'!DS$10:DS$107))),0),
IFERROR(SUMPRODUCT('6. Patients'!CF$10:CF$107,OFFSET('6. Patients'!$JB$9,1,MATCH($D20,'6. Patients'!$JC$9:$KZ$9,0),ROWS('6. Patients'!DS$10:DS$107))),0)+
IFERROR(SUMPRODUCT('6. Patients'!CF$10:CF$107,OFFSET('6. Patients'!$LA$9,1,MATCH($D20,'6. Patients'!$LB$9:$LU$9,0),ROWS('6. Patients'!DS$10:DS$107))),0)+
IFERROR(SUMPRODUCT('6. Patients'!CF$10:CF$107,OFFSET('6. Patients'!$LV$9,1,MATCH($D20,'6. Patients'!$LW$9:$NT$9,0),ROWS('6. Patients'!DS$10:DS$107))),0)+
IFERROR(SUMPRODUCT('6. Patients'!CF$10:CF$107,OFFSET('6. Patients'!$NU$9,1,MATCH($D20,'6. Patients'!$NV$9:$OO$9,0),ROWS('6. Patients'!DS$10:DS$107))),0),
IFERROR(SUMPRODUCT('6. Patients'!CF$10:CF$107,OFFSET('6. Patients'!$OP$9,1,MATCH($D20,'6. Patients'!$OQ$9:$QN$9,0),ROWS('6. Patients'!DS$10:DS$107))),0)+
IFERROR(SUMPRODUCT('6. Patients'!CF$10:CF$107,OFFSET('6. Patients'!$QO$9,1,MATCH($D20,'6. Patients'!$QP$9:$RI$9,0),ROWS('6. Patients'!DS$10:DS$107))),0)+
IFERROR(SUMPRODUCT('6. Patients'!CF$10:CF$107,OFFSET('6. Patients'!$RJ$9,1,MATCH($D20,'6. Patients'!$RK$9:$TH$9,0),ROWS('6. Patients'!DS$10:DS$107))),0)+
IFERROR(SUMPRODUCT('6. Patients'!CF$10:CF$107,OFFSET('6. Patients'!$TI$9,1,MATCH($D20,'6. Patients'!$TJ$9:$UC$9,0),ROWS('6. Patients'!DS$10:DS$107))),0))+
IFERROR(VLOOKUP($D20,$H$116:$L$146,COLUMNS($H$115:$J$115)-1+M$7,0)*$E20*$F20*'1. General Inputs'!$J$25,0),0),0)</f>
        <v>0</v>
      </c>
      <c r="N20" s="775">
        <f ca="1">ROUNDUP(IFERROR($F20*$E20*CHOOSE(N$7,
IFERROR(SUMPRODUCT('6. Patients'!CG$10:CG$107,OFFSET('6. Patients'!$DN$9,1,MATCH($D20,'6. Patients'!$DO$9:$FL$9,0),ROWS('6. Patients'!DT$10:DT$107))),0)+
IFERROR(SUMPRODUCT('6. Patients'!CG$10:CG$107,OFFSET('6. Patients'!$FM$9,1,MATCH($D20,'6. Patients'!$FN$9:$GG$9,0),ROWS('6. Patients'!DT$10:DT$107))),0)+
IFERROR(SUMPRODUCT('6. Patients'!CG$10:CG$107,OFFSET('6. Patients'!$GH$9,1,MATCH($D20,'6. Patients'!$GI$9:$IF$9,0),ROWS('6. Patients'!DT$10:DT$107))),0)+
IFERROR(SUMPRODUCT('6. Patients'!CG$10:CG$107,OFFSET('6. Patients'!$IG$9,1,MATCH($D20,'6. Patients'!$IH$9:$JA$9,0),ROWS('6. Patients'!DT$10:DT$107))),0),
IFERROR(SUMPRODUCT('6. Patients'!CG$10:CG$107,OFFSET('6. Patients'!$JB$9,1,MATCH($D20,'6. Patients'!$JC$9:$KZ$9,0),ROWS('6. Patients'!DT$10:DT$107))),0)+
IFERROR(SUMPRODUCT('6. Patients'!CG$10:CG$107,OFFSET('6. Patients'!$LA$9,1,MATCH($D20,'6. Patients'!$LB$9:$LU$9,0),ROWS('6. Patients'!DT$10:DT$107))),0)+
IFERROR(SUMPRODUCT('6. Patients'!CG$10:CG$107,OFFSET('6. Patients'!$LV$9,1,MATCH($D20,'6. Patients'!$LW$9:$NT$9,0),ROWS('6. Patients'!DT$10:DT$107))),0)+
IFERROR(SUMPRODUCT('6. Patients'!CG$10:CG$107,OFFSET('6. Patients'!$NU$9,1,MATCH($D20,'6. Patients'!$NV$9:$OO$9,0),ROWS('6. Patients'!DT$10:DT$107))),0),
IFERROR(SUMPRODUCT('6. Patients'!CG$10:CG$107,OFFSET('6. Patients'!$OP$9,1,MATCH($D20,'6. Patients'!$OQ$9:$QN$9,0),ROWS('6. Patients'!DT$10:DT$107))),0)+
IFERROR(SUMPRODUCT('6. Patients'!CG$10:CG$107,OFFSET('6. Patients'!$QO$9,1,MATCH($D20,'6. Patients'!$QP$9:$RI$9,0),ROWS('6. Patients'!DT$10:DT$107))),0)+
IFERROR(SUMPRODUCT('6. Patients'!CG$10:CG$107,OFFSET('6. Patients'!$RJ$9,1,MATCH($D20,'6. Patients'!$RK$9:$TH$9,0),ROWS('6. Patients'!DT$10:DT$107))),0)+
IFERROR(SUMPRODUCT('6. Patients'!CG$10:CG$107,OFFSET('6. Patients'!$TI$9,1,MATCH($D20,'6. Patients'!$TJ$9:$UC$9,0),ROWS('6. Patients'!DT$10:DT$107))),0))+
IFERROR(VLOOKUP($D20,$H$116:$L$146,COLUMNS($H$115:$J$115)-1+N$7,0)*$E20*$F20*'1. General Inputs'!$J$25,0),0),0)</f>
        <v>0</v>
      </c>
      <c r="O20" s="775">
        <f ca="1">ROUNDUP(IFERROR($F20*$E20*CHOOSE(O$7,
IFERROR(SUMPRODUCT('6. Patients'!CH$10:CH$107,OFFSET('6. Patients'!$DN$9,1,MATCH($D20,'6. Patients'!$DO$9:$FL$9,0),ROWS('6. Patients'!DU$10:DU$107))),0)+
IFERROR(SUMPRODUCT('6. Patients'!CH$10:CH$107,OFFSET('6. Patients'!$FM$9,1,MATCH($D20,'6. Patients'!$FN$9:$GG$9,0),ROWS('6. Patients'!DU$10:DU$107))),0)+
IFERROR(SUMPRODUCT('6. Patients'!CH$10:CH$107,OFFSET('6. Patients'!$GH$9,1,MATCH($D20,'6. Patients'!$GI$9:$IF$9,0),ROWS('6. Patients'!DU$10:DU$107))),0)+
IFERROR(SUMPRODUCT('6. Patients'!CH$10:CH$107,OFFSET('6. Patients'!$IG$9,1,MATCH($D20,'6. Patients'!$IH$9:$JA$9,0),ROWS('6. Patients'!DU$10:DU$107))),0),
IFERROR(SUMPRODUCT('6. Patients'!CH$10:CH$107,OFFSET('6. Patients'!$JB$9,1,MATCH($D20,'6. Patients'!$JC$9:$KZ$9,0),ROWS('6. Patients'!DU$10:DU$107))),0)+
IFERROR(SUMPRODUCT('6. Patients'!CH$10:CH$107,OFFSET('6. Patients'!$LA$9,1,MATCH($D20,'6. Patients'!$LB$9:$LU$9,0),ROWS('6. Patients'!DU$10:DU$107))),0)+
IFERROR(SUMPRODUCT('6. Patients'!CH$10:CH$107,OFFSET('6. Patients'!$LV$9,1,MATCH($D20,'6. Patients'!$LW$9:$NT$9,0),ROWS('6. Patients'!DU$10:DU$107))),0)+
IFERROR(SUMPRODUCT('6. Patients'!CH$10:CH$107,OFFSET('6. Patients'!$NU$9,1,MATCH($D20,'6. Patients'!$NV$9:$OO$9,0),ROWS('6. Patients'!DU$10:DU$107))),0),
IFERROR(SUMPRODUCT('6. Patients'!CH$10:CH$107,OFFSET('6. Patients'!$OP$9,1,MATCH($D20,'6. Patients'!$OQ$9:$QN$9,0),ROWS('6. Patients'!DU$10:DU$107))),0)+
IFERROR(SUMPRODUCT('6. Patients'!CH$10:CH$107,OFFSET('6. Patients'!$QO$9,1,MATCH($D20,'6. Patients'!$QP$9:$RI$9,0),ROWS('6. Patients'!DU$10:DU$107))),0)+
IFERROR(SUMPRODUCT('6. Patients'!CH$10:CH$107,OFFSET('6. Patients'!$RJ$9,1,MATCH($D20,'6. Patients'!$RK$9:$TH$9,0),ROWS('6. Patients'!DU$10:DU$107))),0)+
IFERROR(SUMPRODUCT('6. Patients'!CH$10:CH$107,OFFSET('6. Patients'!$TI$9,1,MATCH($D20,'6. Patients'!$TJ$9:$UC$9,0),ROWS('6. Patients'!DU$10:DU$107))),0))+
IFERROR(VLOOKUP($D20,$H$116:$L$146,COLUMNS($H$115:$J$115)-1+O$7,0)*$E20*$F20*'1. General Inputs'!$J$25,0),0),0)</f>
        <v>0</v>
      </c>
      <c r="P20" s="775">
        <f ca="1">ROUNDUP(IFERROR($F20*$E20*CHOOSE(P$7,
IFERROR(SUMPRODUCT('6. Patients'!CI$10:CI$107,OFFSET('6. Patients'!$DN$9,1,MATCH($D20,'6. Patients'!$DO$9:$FL$9,0),ROWS('6. Patients'!DV$10:DV$107))),0)+
IFERROR(SUMPRODUCT('6. Patients'!CI$10:CI$107,OFFSET('6. Patients'!$FM$9,1,MATCH($D20,'6. Patients'!$FN$9:$GG$9,0),ROWS('6. Patients'!DV$10:DV$107))),0)+
IFERROR(SUMPRODUCT('6. Patients'!CI$10:CI$107,OFFSET('6. Patients'!$GH$9,1,MATCH($D20,'6. Patients'!$GI$9:$IF$9,0),ROWS('6. Patients'!DV$10:DV$107))),0)+
IFERROR(SUMPRODUCT('6. Patients'!CI$10:CI$107,OFFSET('6. Patients'!$IG$9,1,MATCH($D20,'6. Patients'!$IH$9:$JA$9,0),ROWS('6. Patients'!DV$10:DV$107))),0),
IFERROR(SUMPRODUCT('6. Patients'!CI$10:CI$107,OFFSET('6. Patients'!$JB$9,1,MATCH($D20,'6. Patients'!$JC$9:$KZ$9,0),ROWS('6. Patients'!DV$10:DV$107))),0)+
IFERROR(SUMPRODUCT('6. Patients'!CI$10:CI$107,OFFSET('6. Patients'!$LA$9,1,MATCH($D20,'6. Patients'!$LB$9:$LU$9,0),ROWS('6. Patients'!DV$10:DV$107))),0)+
IFERROR(SUMPRODUCT('6. Patients'!CI$10:CI$107,OFFSET('6. Patients'!$LV$9,1,MATCH($D20,'6. Patients'!$LW$9:$NT$9,0),ROWS('6. Patients'!DV$10:DV$107))),0)+
IFERROR(SUMPRODUCT('6. Patients'!CI$10:CI$107,OFFSET('6. Patients'!$NU$9,1,MATCH($D20,'6. Patients'!$NV$9:$OO$9,0),ROWS('6. Patients'!DV$10:DV$107))),0),
IFERROR(SUMPRODUCT('6. Patients'!CI$10:CI$107,OFFSET('6. Patients'!$OP$9,1,MATCH($D20,'6. Patients'!$OQ$9:$QN$9,0),ROWS('6. Patients'!DV$10:DV$107))),0)+
IFERROR(SUMPRODUCT('6. Patients'!CI$10:CI$107,OFFSET('6. Patients'!$QO$9,1,MATCH($D20,'6. Patients'!$QP$9:$RI$9,0),ROWS('6. Patients'!DV$10:DV$107))),0)+
IFERROR(SUMPRODUCT('6. Patients'!CI$10:CI$107,OFFSET('6. Patients'!$RJ$9,1,MATCH($D20,'6. Patients'!$RK$9:$TH$9,0),ROWS('6. Patients'!DV$10:DV$107))),0)+
IFERROR(SUMPRODUCT('6. Patients'!CI$10:CI$107,OFFSET('6. Patients'!$TI$9,1,MATCH($D20,'6. Patients'!$TJ$9:$UC$9,0),ROWS('6. Patients'!DV$10:DV$107))),0))+
IFERROR(VLOOKUP($D20,$H$116:$L$146,COLUMNS($H$115:$J$115)-1+P$7,0)*$E20*$F20*'1. General Inputs'!$J$25,0),0),0)</f>
        <v>0</v>
      </c>
      <c r="Q20" s="775">
        <f ca="1">ROUNDUP(IFERROR($F20*$E20*CHOOSE(Q$7,
IFERROR(SUMPRODUCT('6. Patients'!CJ$10:CJ$107,OFFSET('6. Patients'!$DN$9,1,MATCH($D20,'6. Patients'!$DO$9:$FL$9,0),ROWS('6. Patients'!DW$10:DW$107))),0)+
IFERROR(SUMPRODUCT('6. Patients'!CJ$10:CJ$107,OFFSET('6. Patients'!$FM$9,1,MATCH($D20,'6. Patients'!$FN$9:$GG$9,0),ROWS('6. Patients'!DW$10:DW$107))),0)+
IFERROR(SUMPRODUCT('6. Patients'!CJ$10:CJ$107,OFFSET('6. Patients'!$GH$9,1,MATCH($D20,'6. Patients'!$GI$9:$IF$9,0),ROWS('6. Patients'!DW$10:DW$107))),0)+
IFERROR(SUMPRODUCT('6. Patients'!CJ$10:CJ$107,OFFSET('6. Patients'!$IG$9,1,MATCH($D20,'6. Patients'!$IH$9:$JA$9,0),ROWS('6. Patients'!DW$10:DW$107))),0),
IFERROR(SUMPRODUCT('6. Patients'!CJ$10:CJ$107,OFFSET('6. Patients'!$JB$9,1,MATCH($D20,'6. Patients'!$JC$9:$KZ$9,0),ROWS('6. Patients'!DW$10:DW$107))),0)+
IFERROR(SUMPRODUCT('6. Patients'!CJ$10:CJ$107,OFFSET('6. Patients'!$LA$9,1,MATCH($D20,'6. Patients'!$LB$9:$LU$9,0),ROWS('6. Patients'!DW$10:DW$107))),0)+
IFERROR(SUMPRODUCT('6. Patients'!CJ$10:CJ$107,OFFSET('6. Patients'!$LV$9,1,MATCH($D20,'6. Patients'!$LW$9:$NT$9,0),ROWS('6. Patients'!DW$10:DW$107))),0)+
IFERROR(SUMPRODUCT('6. Patients'!CJ$10:CJ$107,OFFSET('6. Patients'!$NU$9,1,MATCH($D20,'6. Patients'!$NV$9:$OO$9,0),ROWS('6. Patients'!DW$10:DW$107))),0),
IFERROR(SUMPRODUCT('6. Patients'!CJ$10:CJ$107,OFFSET('6. Patients'!$OP$9,1,MATCH($D20,'6. Patients'!$OQ$9:$QN$9,0),ROWS('6. Patients'!DW$10:DW$107))),0)+
IFERROR(SUMPRODUCT('6. Patients'!CJ$10:CJ$107,OFFSET('6. Patients'!$QO$9,1,MATCH($D20,'6. Patients'!$QP$9:$RI$9,0),ROWS('6. Patients'!DW$10:DW$107))),0)+
IFERROR(SUMPRODUCT('6. Patients'!CJ$10:CJ$107,OFFSET('6. Patients'!$RJ$9,1,MATCH($D20,'6. Patients'!$RK$9:$TH$9,0),ROWS('6. Patients'!DW$10:DW$107))),0)+
IFERROR(SUMPRODUCT('6. Patients'!CJ$10:CJ$107,OFFSET('6. Patients'!$TI$9,1,MATCH($D20,'6. Patients'!$TJ$9:$UC$9,0),ROWS('6. Patients'!DW$10:DW$107))),0))+
IFERROR(VLOOKUP($D20,$H$116:$L$146,COLUMNS($H$115:$J$115)-1+Q$7,0)*$E20*$F20*'1. General Inputs'!$J$25,0),0),0)</f>
        <v>0</v>
      </c>
      <c r="R20" s="775">
        <f ca="1">ROUNDUP(IFERROR($F20*$E20*CHOOSE(R$7,
IFERROR(SUMPRODUCT('6. Patients'!CK$10:CK$107,OFFSET('6. Patients'!$DN$9,1,MATCH($D20,'6. Patients'!$DO$9:$FL$9,0),ROWS('6. Patients'!DX$10:DX$107))),0)+
IFERROR(SUMPRODUCT('6. Patients'!CK$10:CK$107,OFFSET('6. Patients'!$FM$9,1,MATCH($D20,'6. Patients'!$FN$9:$GG$9,0),ROWS('6. Patients'!DX$10:DX$107))),0)+
IFERROR(SUMPRODUCT('6. Patients'!CK$10:CK$107,OFFSET('6. Patients'!$GH$9,1,MATCH($D20,'6. Patients'!$GI$9:$IF$9,0),ROWS('6. Patients'!DX$10:DX$107))),0)+
IFERROR(SUMPRODUCT('6. Patients'!CK$10:CK$107,OFFSET('6. Patients'!$IG$9,1,MATCH($D20,'6. Patients'!$IH$9:$JA$9,0),ROWS('6. Patients'!DX$10:DX$107))),0),
IFERROR(SUMPRODUCT('6. Patients'!CK$10:CK$107,OFFSET('6. Patients'!$JB$9,1,MATCH($D20,'6. Patients'!$JC$9:$KZ$9,0),ROWS('6. Patients'!DX$10:DX$107))),0)+
IFERROR(SUMPRODUCT('6. Patients'!CK$10:CK$107,OFFSET('6. Patients'!$LA$9,1,MATCH($D20,'6. Patients'!$LB$9:$LU$9,0),ROWS('6. Patients'!DX$10:DX$107))),0)+
IFERROR(SUMPRODUCT('6. Patients'!CK$10:CK$107,OFFSET('6. Patients'!$LV$9,1,MATCH($D20,'6. Patients'!$LW$9:$NT$9,0),ROWS('6. Patients'!DX$10:DX$107))),0)+
IFERROR(SUMPRODUCT('6. Patients'!CK$10:CK$107,OFFSET('6. Patients'!$NU$9,1,MATCH($D20,'6. Patients'!$NV$9:$OO$9,0),ROWS('6. Patients'!DX$10:DX$107))),0),
IFERROR(SUMPRODUCT('6. Patients'!CK$10:CK$107,OFFSET('6. Patients'!$OP$9,1,MATCH($D20,'6. Patients'!$OQ$9:$QN$9,0),ROWS('6. Patients'!DX$10:DX$107))),0)+
IFERROR(SUMPRODUCT('6. Patients'!CK$10:CK$107,OFFSET('6. Patients'!$QO$9,1,MATCH($D20,'6. Patients'!$QP$9:$RI$9,0),ROWS('6. Patients'!DX$10:DX$107))),0)+
IFERROR(SUMPRODUCT('6. Patients'!CK$10:CK$107,OFFSET('6. Patients'!$RJ$9,1,MATCH($D20,'6. Patients'!$RK$9:$TH$9,0),ROWS('6. Patients'!DX$10:DX$107))),0)+
IFERROR(SUMPRODUCT('6. Patients'!CK$10:CK$107,OFFSET('6. Patients'!$TI$9,1,MATCH($D20,'6. Patients'!$TJ$9:$UC$9,0),ROWS('6. Patients'!DX$10:DX$107))),0))+
IFERROR(VLOOKUP($D20,$H$116:$L$146,COLUMNS($H$115:$J$115)-1+R$7,0)*$E20*$F20*'1. General Inputs'!$J$25,0),0),0)</f>
        <v>0</v>
      </c>
      <c r="S20" s="775">
        <f ca="1">ROUNDUP(IFERROR($F20*$E20*CHOOSE(S$7,
IFERROR(SUMPRODUCT('6. Patients'!CL$10:CL$107,OFFSET('6. Patients'!$DN$9,1,MATCH($D20,'6. Patients'!$DO$9:$FL$9,0),ROWS('6. Patients'!DY$10:DY$107))),0)+
IFERROR(SUMPRODUCT('6. Patients'!CL$10:CL$107,OFFSET('6. Patients'!$FM$9,1,MATCH($D20,'6. Patients'!$FN$9:$GG$9,0),ROWS('6. Patients'!DY$10:DY$107))),0)+
IFERROR(SUMPRODUCT('6. Patients'!CL$10:CL$107,OFFSET('6. Patients'!$GH$9,1,MATCH($D20,'6. Patients'!$GI$9:$IF$9,0),ROWS('6. Patients'!DY$10:DY$107))),0)+
IFERROR(SUMPRODUCT('6. Patients'!CL$10:CL$107,OFFSET('6. Patients'!$IG$9,1,MATCH($D20,'6. Patients'!$IH$9:$JA$9,0),ROWS('6. Patients'!DY$10:DY$107))),0),
IFERROR(SUMPRODUCT('6. Patients'!CL$10:CL$107,OFFSET('6. Patients'!$JB$9,1,MATCH($D20,'6. Patients'!$JC$9:$KZ$9,0),ROWS('6. Patients'!DY$10:DY$107))),0)+
IFERROR(SUMPRODUCT('6. Patients'!CL$10:CL$107,OFFSET('6. Patients'!$LA$9,1,MATCH($D20,'6. Patients'!$LB$9:$LU$9,0),ROWS('6. Patients'!DY$10:DY$107))),0)+
IFERROR(SUMPRODUCT('6. Patients'!CL$10:CL$107,OFFSET('6. Patients'!$LV$9,1,MATCH($D20,'6. Patients'!$LW$9:$NT$9,0),ROWS('6. Patients'!DY$10:DY$107))),0)+
IFERROR(SUMPRODUCT('6. Patients'!CL$10:CL$107,OFFSET('6. Patients'!$NU$9,1,MATCH($D20,'6. Patients'!$NV$9:$OO$9,0),ROWS('6. Patients'!DY$10:DY$107))),0),
IFERROR(SUMPRODUCT('6. Patients'!CL$10:CL$107,OFFSET('6. Patients'!$OP$9,1,MATCH($D20,'6. Patients'!$OQ$9:$QN$9,0),ROWS('6. Patients'!DY$10:DY$107))),0)+
IFERROR(SUMPRODUCT('6. Patients'!CL$10:CL$107,OFFSET('6. Patients'!$QO$9,1,MATCH($D20,'6. Patients'!$QP$9:$RI$9,0),ROWS('6. Patients'!DY$10:DY$107))),0)+
IFERROR(SUMPRODUCT('6. Patients'!CL$10:CL$107,OFFSET('6. Patients'!$RJ$9,1,MATCH($D20,'6. Patients'!$RK$9:$TH$9,0),ROWS('6. Patients'!DY$10:DY$107))),0)+
IFERROR(SUMPRODUCT('6. Patients'!CL$10:CL$107,OFFSET('6. Patients'!$TI$9,1,MATCH($D20,'6. Patients'!$TJ$9:$UC$9,0),ROWS('6. Patients'!DY$10:DY$107))),0))+
IFERROR(VLOOKUP($D20,$H$116:$L$146,COLUMNS($H$115:$J$115)-1+S$7,0)*$E20*$F20*'1. General Inputs'!$J$25,0),0),0)</f>
        <v>0</v>
      </c>
      <c r="T20" s="775">
        <f ca="1">ROUNDUP(IFERROR($F20*$E20*CHOOSE(T$7,
IFERROR(SUMPRODUCT('6. Patients'!CM$10:CM$107,OFFSET('6. Patients'!$DN$9,1,MATCH($D20,'6. Patients'!$DO$9:$FL$9,0),ROWS('6. Patients'!DZ$10:DZ$107))),0)+
IFERROR(SUMPRODUCT('6. Patients'!CM$10:CM$107,OFFSET('6. Patients'!$FM$9,1,MATCH($D20,'6. Patients'!$FN$9:$GG$9,0),ROWS('6. Patients'!DZ$10:DZ$107))),0)+
IFERROR(SUMPRODUCT('6. Patients'!CM$10:CM$107,OFFSET('6. Patients'!$GH$9,1,MATCH($D20,'6. Patients'!$GI$9:$IF$9,0),ROWS('6. Patients'!DZ$10:DZ$107))),0)+
IFERROR(SUMPRODUCT('6. Patients'!CM$10:CM$107,OFFSET('6. Patients'!$IG$9,1,MATCH($D20,'6. Patients'!$IH$9:$JA$9,0),ROWS('6. Patients'!DZ$10:DZ$107))),0),
IFERROR(SUMPRODUCT('6. Patients'!CM$10:CM$107,OFFSET('6. Patients'!$JB$9,1,MATCH($D20,'6. Patients'!$JC$9:$KZ$9,0),ROWS('6. Patients'!DZ$10:DZ$107))),0)+
IFERROR(SUMPRODUCT('6. Patients'!CM$10:CM$107,OFFSET('6. Patients'!$LA$9,1,MATCH($D20,'6. Patients'!$LB$9:$LU$9,0),ROWS('6. Patients'!DZ$10:DZ$107))),0)+
IFERROR(SUMPRODUCT('6. Patients'!CM$10:CM$107,OFFSET('6. Patients'!$LV$9,1,MATCH($D20,'6. Patients'!$LW$9:$NT$9,0),ROWS('6. Patients'!DZ$10:DZ$107))),0)+
IFERROR(SUMPRODUCT('6. Patients'!CM$10:CM$107,OFFSET('6. Patients'!$NU$9,1,MATCH($D20,'6. Patients'!$NV$9:$OO$9,0),ROWS('6. Patients'!DZ$10:DZ$107))),0),
IFERROR(SUMPRODUCT('6. Patients'!CM$10:CM$107,OFFSET('6. Patients'!$OP$9,1,MATCH($D20,'6. Patients'!$OQ$9:$QN$9,0),ROWS('6. Patients'!DZ$10:DZ$107))),0)+
IFERROR(SUMPRODUCT('6. Patients'!CM$10:CM$107,OFFSET('6. Patients'!$QO$9,1,MATCH($D20,'6. Patients'!$QP$9:$RI$9,0),ROWS('6. Patients'!DZ$10:DZ$107))),0)+
IFERROR(SUMPRODUCT('6. Patients'!CM$10:CM$107,OFFSET('6. Patients'!$RJ$9,1,MATCH($D20,'6. Patients'!$RK$9:$TH$9,0),ROWS('6. Patients'!DZ$10:DZ$107))),0)+
IFERROR(SUMPRODUCT('6. Patients'!CM$10:CM$107,OFFSET('6. Patients'!$TI$9,1,MATCH($D20,'6. Patients'!$TJ$9:$UC$9,0),ROWS('6. Patients'!DZ$10:DZ$107))),0))+
IFERROR(VLOOKUP($D20,$H$116:$L$146,COLUMNS($H$115:$J$115)-1+T$7,0)*$E20*$F20*'1. General Inputs'!$J$25,0),0),0)</f>
        <v>0</v>
      </c>
      <c r="U20" s="775">
        <f ca="1">ROUNDUP(IFERROR($F20*$E20*CHOOSE(U$7,
IFERROR(SUMPRODUCT('6. Patients'!CN$10:CN$107,OFFSET('6. Patients'!$DN$9,1,MATCH($D20,'6. Patients'!$DO$9:$FL$9,0),ROWS('6. Patients'!EA$10:EA$107))),0)+
IFERROR(SUMPRODUCT('6. Patients'!CN$10:CN$107,OFFSET('6. Patients'!$FM$9,1,MATCH($D20,'6. Patients'!$FN$9:$GG$9,0),ROWS('6. Patients'!EA$10:EA$107))),0)+
IFERROR(SUMPRODUCT('6. Patients'!CN$10:CN$107,OFFSET('6. Patients'!$GH$9,1,MATCH($D20,'6. Patients'!$GI$9:$IF$9,0),ROWS('6. Patients'!EA$10:EA$107))),0)+
IFERROR(SUMPRODUCT('6. Patients'!CN$10:CN$107,OFFSET('6. Patients'!$IG$9,1,MATCH($D20,'6. Patients'!$IH$9:$JA$9,0),ROWS('6. Patients'!EA$10:EA$107))),0),
IFERROR(SUMPRODUCT('6. Patients'!CN$10:CN$107,OFFSET('6. Patients'!$JB$9,1,MATCH($D20,'6. Patients'!$JC$9:$KZ$9,0),ROWS('6. Patients'!EA$10:EA$107))),0)+
IFERROR(SUMPRODUCT('6. Patients'!CN$10:CN$107,OFFSET('6. Patients'!$LA$9,1,MATCH($D20,'6. Patients'!$LB$9:$LU$9,0),ROWS('6. Patients'!EA$10:EA$107))),0)+
IFERROR(SUMPRODUCT('6. Patients'!CN$10:CN$107,OFFSET('6. Patients'!$LV$9,1,MATCH($D20,'6. Patients'!$LW$9:$NT$9,0),ROWS('6. Patients'!EA$10:EA$107))),0)+
IFERROR(SUMPRODUCT('6. Patients'!CN$10:CN$107,OFFSET('6. Patients'!$NU$9,1,MATCH($D20,'6. Patients'!$NV$9:$OO$9,0),ROWS('6. Patients'!EA$10:EA$107))),0),
IFERROR(SUMPRODUCT('6. Patients'!CN$10:CN$107,OFFSET('6. Patients'!$OP$9,1,MATCH($D20,'6. Patients'!$OQ$9:$QN$9,0),ROWS('6. Patients'!EA$10:EA$107))),0)+
IFERROR(SUMPRODUCT('6. Patients'!CN$10:CN$107,OFFSET('6. Patients'!$QO$9,1,MATCH($D20,'6. Patients'!$QP$9:$RI$9,0),ROWS('6. Patients'!EA$10:EA$107))),0)+
IFERROR(SUMPRODUCT('6. Patients'!CN$10:CN$107,OFFSET('6. Patients'!$RJ$9,1,MATCH($D20,'6. Patients'!$RK$9:$TH$9,0),ROWS('6. Patients'!EA$10:EA$107))),0)+
IFERROR(SUMPRODUCT('6. Patients'!CN$10:CN$107,OFFSET('6. Patients'!$TI$9,1,MATCH($D20,'6. Patients'!$TJ$9:$UC$9,0),ROWS('6. Patients'!EA$10:EA$107))),0))+
IFERROR(VLOOKUP($D20,$H$116:$L$146,COLUMNS($H$115:$J$115)-1+U$7,0)*$E20*$F20*'1. General Inputs'!$J$25,0),0),0)</f>
        <v>0</v>
      </c>
      <c r="V20" s="775">
        <f ca="1">ROUNDUP(IFERROR($F20*$E20*CHOOSE(V$7,
IFERROR(SUMPRODUCT('6. Patients'!CO$10:CO$107,OFFSET('6. Patients'!$DN$9,1,MATCH($D20,'6. Patients'!$DO$9:$FL$9,0),ROWS('6. Patients'!EB$10:EB$107))),0)+
IFERROR(SUMPRODUCT('6. Patients'!CO$10:CO$107,OFFSET('6. Patients'!$FM$9,1,MATCH($D20,'6. Patients'!$FN$9:$GG$9,0),ROWS('6. Patients'!EB$10:EB$107))),0)+
IFERROR(SUMPRODUCT('6. Patients'!CO$10:CO$107,OFFSET('6. Patients'!$GH$9,1,MATCH($D20,'6. Patients'!$GI$9:$IF$9,0),ROWS('6. Patients'!EB$10:EB$107))),0)+
IFERROR(SUMPRODUCT('6. Patients'!CO$10:CO$107,OFFSET('6. Patients'!$IG$9,1,MATCH($D20,'6. Patients'!$IH$9:$JA$9,0),ROWS('6. Patients'!EB$10:EB$107))),0),
IFERROR(SUMPRODUCT('6. Patients'!CO$10:CO$107,OFFSET('6. Patients'!$JB$9,1,MATCH($D20,'6. Patients'!$JC$9:$KZ$9,0),ROWS('6. Patients'!EB$10:EB$107))),0)+
IFERROR(SUMPRODUCT('6. Patients'!CO$10:CO$107,OFFSET('6. Patients'!$LA$9,1,MATCH($D20,'6. Patients'!$LB$9:$LU$9,0),ROWS('6. Patients'!EB$10:EB$107))),0)+
IFERROR(SUMPRODUCT('6. Patients'!CO$10:CO$107,OFFSET('6. Patients'!$LV$9,1,MATCH($D20,'6. Patients'!$LW$9:$NT$9,0),ROWS('6. Patients'!EB$10:EB$107))),0)+
IFERROR(SUMPRODUCT('6. Patients'!CO$10:CO$107,OFFSET('6. Patients'!$NU$9,1,MATCH($D20,'6. Patients'!$NV$9:$OO$9,0),ROWS('6. Patients'!EB$10:EB$107))),0),
IFERROR(SUMPRODUCT('6. Patients'!CO$10:CO$107,OFFSET('6. Patients'!$OP$9,1,MATCH($D20,'6. Patients'!$OQ$9:$QN$9,0),ROWS('6. Patients'!EB$10:EB$107))),0)+
IFERROR(SUMPRODUCT('6. Patients'!CO$10:CO$107,OFFSET('6. Patients'!$QO$9,1,MATCH($D20,'6. Patients'!$QP$9:$RI$9,0),ROWS('6. Patients'!EB$10:EB$107))),0)+
IFERROR(SUMPRODUCT('6. Patients'!CO$10:CO$107,OFFSET('6. Patients'!$RJ$9,1,MATCH($D20,'6. Patients'!$RK$9:$TH$9,0),ROWS('6. Patients'!EB$10:EB$107))),0)+
IFERROR(SUMPRODUCT('6. Patients'!CO$10:CO$107,OFFSET('6. Patients'!$TI$9,1,MATCH($D20,'6. Patients'!$TJ$9:$UC$9,0),ROWS('6. Patients'!EB$10:EB$107))),0))+
IFERROR(VLOOKUP($D20,$H$116:$L$146,COLUMNS($H$115:$J$115)-1+V$7,0)*$E20*$F20*'1. General Inputs'!$J$25,0),0),0)</f>
        <v>0</v>
      </c>
      <c r="W20" s="775">
        <f ca="1">ROUNDUP(IFERROR($F20*$E20*CHOOSE(W$7,
IFERROR(SUMPRODUCT('6. Patients'!CP$10:CP$107,OFFSET('6. Patients'!$DN$9,1,MATCH($D20,'6. Patients'!$DO$9:$FL$9,0),ROWS('6. Patients'!EC$10:EC$107))),0)+
IFERROR(SUMPRODUCT('6. Patients'!CP$10:CP$107,OFFSET('6. Patients'!$FM$9,1,MATCH($D20,'6. Patients'!$FN$9:$GG$9,0),ROWS('6. Patients'!EC$10:EC$107))),0)+
IFERROR(SUMPRODUCT('6. Patients'!CP$10:CP$107,OFFSET('6. Patients'!$GH$9,1,MATCH($D20,'6. Patients'!$GI$9:$IF$9,0),ROWS('6. Patients'!EC$10:EC$107))),0)+
IFERROR(SUMPRODUCT('6. Patients'!CP$10:CP$107,OFFSET('6. Patients'!$IG$9,1,MATCH($D20,'6. Patients'!$IH$9:$JA$9,0),ROWS('6. Patients'!EC$10:EC$107))),0),
IFERROR(SUMPRODUCT('6. Patients'!CP$10:CP$107,OFFSET('6. Patients'!$JB$9,1,MATCH($D20,'6. Patients'!$JC$9:$KZ$9,0),ROWS('6. Patients'!EC$10:EC$107))),0)+
IFERROR(SUMPRODUCT('6. Patients'!CP$10:CP$107,OFFSET('6. Patients'!$LA$9,1,MATCH($D20,'6. Patients'!$LB$9:$LU$9,0),ROWS('6. Patients'!EC$10:EC$107))),0)+
IFERROR(SUMPRODUCT('6. Patients'!CP$10:CP$107,OFFSET('6. Patients'!$LV$9,1,MATCH($D20,'6. Patients'!$LW$9:$NT$9,0),ROWS('6. Patients'!EC$10:EC$107))),0)+
IFERROR(SUMPRODUCT('6. Patients'!CP$10:CP$107,OFFSET('6. Patients'!$NU$9,1,MATCH($D20,'6. Patients'!$NV$9:$OO$9,0),ROWS('6. Patients'!EC$10:EC$107))),0),
IFERROR(SUMPRODUCT('6. Patients'!CP$10:CP$107,OFFSET('6. Patients'!$OP$9,1,MATCH($D20,'6. Patients'!$OQ$9:$QN$9,0),ROWS('6. Patients'!EC$10:EC$107))),0)+
IFERROR(SUMPRODUCT('6. Patients'!CP$10:CP$107,OFFSET('6. Patients'!$QO$9,1,MATCH($D20,'6. Patients'!$QP$9:$RI$9,0),ROWS('6. Patients'!EC$10:EC$107))),0)+
IFERROR(SUMPRODUCT('6. Patients'!CP$10:CP$107,OFFSET('6. Patients'!$RJ$9,1,MATCH($D20,'6. Patients'!$RK$9:$TH$9,0),ROWS('6. Patients'!EC$10:EC$107))),0)+
IFERROR(SUMPRODUCT('6. Patients'!CP$10:CP$107,OFFSET('6. Patients'!$TI$9,1,MATCH($D20,'6. Patients'!$TJ$9:$UC$9,0),ROWS('6. Patients'!EC$10:EC$107))),0))+
IFERROR(VLOOKUP($D20,$H$116:$L$146,COLUMNS($H$115:$J$115)-1+W$7,0)*$E20*$F20*'1. General Inputs'!$J$25,0),0),0)</f>
        <v>0</v>
      </c>
      <c r="X20" s="775">
        <f ca="1">ROUNDUP(IFERROR($F20*$E20*CHOOSE(X$7,
IFERROR(SUMPRODUCT('6. Patients'!CQ$10:CQ$107,OFFSET('6. Patients'!$DN$9,1,MATCH($D20,'6. Patients'!$DO$9:$FL$9,0),ROWS('6. Patients'!ED$10:ED$107))),0)+
IFERROR(SUMPRODUCT('6. Patients'!CQ$10:CQ$107,OFFSET('6. Patients'!$FM$9,1,MATCH($D20,'6. Patients'!$FN$9:$GG$9,0),ROWS('6. Patients'!ED$10:ED$107))),0)+
IFERROR(SUMPRODUCT('6. Patients'!CQ$10:CQ$107,OFFSET('6. Patients'!$GH$9,1,MATCH($D20,'6. Patients'!$GI$9:$IF$9,0),ROWS('6. Patients'!ED$10:ED$107))),0)+
IFERROR(SUMPRODUCT('6. Patients'!CQ$10:CQ$107,OFFSET('6. Patients'!$IG$9,1,MATCH($D20,'6. Patients'!$IH$9:$JA$9,0),ROWS('6. Patients'!ED$10:ED$107))),0),
IFERROR(SUMPRODUCT('6. Patients'!CQ$10:CQ$107,OFFSET('6. Patients'!$JB$9,1,MATCH($D20,'6. Patients'!$JC$9:$KZ$9,0),ROWS('6. Patients'!ED$10:ED$107))),0)+
IFERROR(SUMPRODUCT('6. Patients'!CQ$10:CQ$107,OFFSET('6. Patients'!$LA$9,1,MATCH($D20,'6. Patients'!$LB$9:$LU$9,0),ROWS('6. Patients'!ED$10:ED$107))),0)+
IFERROR(SUMPRODUCT('6. Patients'!CQ$10:CQ$107,OFFSET('6. Patients'!$LV$9,1,MATCH($D20,'6. Patients'!$LW$9:$NT$9,0),ROWS('6. Patients'!ED$10:ED$107))),0)+
IFERROR(SUMPRODUCT('6. Patients'!CQ$10:CQ$107,OFFSET('6. Patients'!$NU$9,1,MATCH($D20,'6. Patients'!$NV$9:$OO$9,0),ROWS('6. Patients'!ED$10:ED$107))),0),
IFERROR(SUMPRODUCT('6. Patients'!CQ$10:CQ$107,OFFSET('6. Patients'!$OP$9,1,MATCH($D20,'6. Patients'!$OQ$9:$QN$9,0),ROWS('6. Patients'!ED$10:ED$107))),0)+
IFERROR(SUMPRODUCT('6. Patients'!CQ$10:CQ$107,OFFSET('6. Patients'!$QO$9,1,MATCH($D20,'6. Patients'!$QP$9:$RI$9,0),ROWS('6. Patients'!ED$10:ED$107))),0)+
IFERROR(SUMPRODUCT('6. Patients'!CQ$10:CQ$107,OFFSET('6. Patients'!$RJ$9,1,MATCH($D20,'6. Patients'!$RK$9:$TH$9,0),ROWS('6. Patients'!ED$10:ED$107))),0)+
IFERROR(SUMPRODUCT('6. Patients'!CQ$10:CQ$107,OFFSET('6. Patients'!$TI$9,1,MATCH($D20,'6. Patients'!$TJ$9:$UC$9,0),ROWS('6. Patients'!ED$10:ED$107))),0))+
IFERROR(VLOOKUP($D20,$H$116:$L$146,COLUMNS($H$115:$J$115)-1+X$7,0)*$E20*$F20*'1. General Inputs'!$J$25,0),0),0)</f>
        <v>0</v>
      </c>
      <c r="Y20" s="775">
        <f ca="1">ROUNDUP(IFERROR($F20*$E20*CHOOSE(Y$7,
IFERROR(SUMPRODUCT('6. Patients'!CR$10:CR$107,OFFSET('6. Patients'!$DN$9,1,MATCH($D20,'6. Patients'!$DO$9:$FL$9,0),ROWS('6. Patients'!EE$10:EE$107))),0)+
IFERROR(SUMPRODUCT('6. Patients'!CR$10:CR$107,OFFSET('6. Patients'!$FM$9,1,MATCH($D20,'6. Patients'!$FN$9:$GG$9,0),ROWS('6. Patients'!EE$10:EE$107))),0)+
IFERROR(SUMPRODUCT('6. Patients'!CR$10:CR$107,OFFSET('6. Patients'!$GH$9,1,MATCH($D20,'6. Patients'!$GI$9:$IF$9,0),ROWS('6. Patients'!EE$10:EE$107))),0)+
IFERROR(SUMPRODUCT('6. Patients'!CR$10:CR$107,OFFSET('6. Patients'!$IG$9,1,MATCH($D20,'6. Patients'!$IH$9:$JA$9,0),ROWS('6. Patients'!EE$10:EE$107))),0),
IFERROR(SUMPRODUCT('6. Patients'!CR$10:CR$107,OFFSET('6. Patients'!$JB$9,1,MATCH($D20,'6. Patients'!$JC$9:$KZ$9,0),ROWS('6. Patients'!EE$10:EE$107))),0)+
IFERROR(SUMPRODUCT('6. Patients'!CR$10:CR$107,OFFSET('6. Patients'!$LA$9,1,MATCH($D20,'6. Patients'!$LB$9:$LU$9,0),ROWS('6. Patients'!EE$10:EE$107))),0)+
IFERROR(SUMPRODUCT('6. Patients'!CR$10:CR$107,OFFSET('6. Patients'!$LV$9,1,MATCH($D20,'6. Patients'!$LW$9:$NT$9,0),ROWS('6. Patients'!EE$10:EE$107))),0)+
IFERROR(SUMPRODUCT('6. Patients'!CR$10:CR$107,OFFSET('6. Patients'!$NU$9,1,MATCH($D20,'6. Patients'!$NV$9:$OO$9,0),ROWS('6. Patients'!EE$10:EE$107))),0),
IFERROR(SUMPRODUCT('6. Patients'!CR$10:CR$107,OFFSET('6. Patients'!$OP$9,1,MATCH($D20,'6. Patients'!$OQ$9:$QN$9,0),ROWS('6. Patients'!EE$10:EE$107))),0)+
IFERROR(SUMPRODUCT('6. Patients'!CR$10:CR$107,OFFSET('6. Patients'!$QO$9,1,MATCH($D20,'6. Patients'!$QP$9:$RI$9,0),ROWS('6. Patients'!EE$10:EE$107))),0)+
IFERROR(SUMPRODUCT('6. Patients'!CR$10:CR$107,OFFSET('6. Patients'!$RJ$9,1,MATCH($D20,'6. Patients'!$RK$9:$TH$9,0),ROWS('6. Patients'!EE$10:EE$107))),0)+
IFERROR(SUMPRODUCT('6. Patients'!CR$10:CR$107,OFFSET('6. Patients'!$TI$9,1,MATCH($D20,'6. Patients'!$TJ$9:$UC$9,0),ROWS('6. Patients'!EE$10:EE$107))),0))+
IFERROR(VLOOKUP($D20,$H$116:$L$146,COLUMNS($H$115:$J$115)-1+Y$7,0)*$E20*$F20*'1. General Inputs'!$J$25,0),0),0)</f>
        <v>0</v>
      </c>
      <c r="Z20" s="775">
        <f ca="1">ROUNDUP(IFERROR($F20*$E20*CHOOSE(Z$7,
IFERROR(SUMPRODUCT('6. Patients'!CS$10:CS$107,OFFSET('6. Patients'!$DN$9,1,MATCH($D20,'6. Patients'!$DO$9:$FL$9,0),ROWS('6. Patients'!EF$10:EF$107))),0)+
IFERROR(SUMPRODUCT('6. Patients'!CS$10:CS$107,OFFSET('6. Patients'!$FM$9,1,MATCH($D20,'6. Patients'!$FN$9:$GG$9,0),ROWS('6. Patients'!EF$10:EF$107))),0)+
IFERROR(SUMPRODUCT('6. Patients'!CS$10:CS$107,OFFSET('6. Patients'!$GH$9,1,MATCH($D20,'6. Patients'!$GI$9:$IF$9,0),ROWS('6. Patients'!EF$10:EF$107))),0)+
IFERROR(SUMPRODUCT('6. Patients'!CS$10:CS$107,OFFSET('6. Patients'!$IG$9,1,MATCH($D20,'6. Patients'!$IH$9:$JA$9,0),ROWS('6. Patients'!EF$10:EF$107))),0),
IFERROR(SUMPRODUCT('6. Patients'!CS$10:CS$107,OFFSET('6. Patients'!$JB$9,1,MATCH($D20,'6. Patients'!$JC$9:$KZ$9,0),ROWS('6. Patients'!EF$10:EF$107))),0)+
IFERROR(SUMPRODUCT('6. Patients'!CS$10:CS$107,OFFSET('6. Patients'!$LA$9,1,MATCH($D20,'6. Patients'!$LB$9:$LU$9,0),ROWS('6. Patients'!EF$10:EF$107))),0)+
IFERROR(SUMPRODUCT('6. Patients'!CS$10:CS$107,OFFSET('6. Patients'!$LV$9,1,MATCH($D20,'6. Patients'!$LW$9:$NT$9,0),ROWS('6. Patients'!EF$10:EF$107))),0)+
IFERROR(SUMPRODUCT('6. Patients'!CS$10:CS$107,OFFSET('6. Patients'!$NU$9,1,MATCH($D20,'6. Patients'!$NV$9:$OO$9,0),ROWS('6. Patients'!EF$10:EF$107))),0),
IFERROR(SUMPRODUCT('6. Patients'!CS$10:CS$107,OFFSET('6. Patients'!$OP$9,1,MATCH($D20,'6. Patients'!$OQ$9:$QN$9,0),ROWS('6. Patients'!EF$10:EF$107))),0)+
IFERROR(SUMPRODUCT('6. Patients'!CS$10:CS$107,OFFSET('6. Patients'!$QO$9,1,MATCH($D20,'6. Patients'!$QP$9:$RI$9,0),ROWS('6. Patients'!EF$10:EF$107))),0)+
IFERROR(SUMPRODUCT('6. Patients'!CS$10:CS$107,OFFSET('6. Patients'!$RJ$9,1,MATCH($D20,'6. Patients'!$RK$9:$TH$9,0),ROWS('6. Patients'!EF$10:EF$107))),0)+
IFERROR(SUMPRODUCT('6. Patients'!CS$10:CS$107,OFFSET('6. Patients'!$TI$9,1,MATCH($D20,'6. Patients'!$TJ$9:$UC$9,0),ROWS('6. Patients'!EF$10:EF$107))),0))+
IFERROR(VLOOKUP($D20,$H$116:$L$146,COLUMNS($H$115:$J$115)-1+Z$7,0)*$E20*$F20*'1. General Inputs'!$J$25,0),0),0)</f>
        <v>0</v>
      </c>
      <c r="AA20" s="775">
        <f ca="1">ROUNDUP(IFERROR($F20*$E20*CHOOSE(AA$7,
IFERROR(SUMPRODUCT('6. Patients'!CT$10:CT$107,OFFSET('6. Patients'!$DN$9,1,MATCH($D20,'6. Patients'!$DO$9:$FL$9,0),ROWS('6. Patients'!EG$10:EG$107))),0)+
IFERROR(SUMPRODUCT('6. Patients'!CT$10:CT$107,OFFSET('6. Patients'!$FM$9,1,MATCH($D20,'6. Patients'!$FN$9:$GG$9,0),ROWS('6. Patients'!EG$10:EG$107))),0)+
IFERROR(SUMPRODUCT('6. Patients'!CT$10:CT$107,OFFSET('6. Patients'!$GH$9,1,MATCH($D20,'6. Patients'!$GI$9:$IF$9,0),ROWS('6. Patients'!EG$10:EG$107))),0)+
IFERROR(SUMPRODUCT('6. Patients'!CT$10:CT$107,OFFSET('6. Patients'!$IG$9,1,MATCH($D20,'6. Patients'!$IH$9:$JA$9,0),ROWS('6. Patients'!EG$10:EG$107))),0),
IFERROR(SUMPRODUCT('6. Patients'!CT$10:CT$107,OFFSET('6. Patients'!$JB$9,1,MATCH($D20,'6. Patients'!$JC$9:$KZ$9,0),ROWS('6. Patients'!EG$10:EG$107))),0)+
IFERROR(SUMPRODUCT('6. Patients'!CT$10:CT$107,OFFSET('6. Patients'!$LA$9,1,MATCH($D20,'6. Patients'!$LB$9:$LU$9,0),ROWS('6. Patients'!EG$10:EG$107))),0)+
IFERROR(SUMPRODUCT('6. Patients'!CT$10:CT$107,OFFSET('6. Patients'!$LV$9,1,MATCH($D20,'6. Patients'!$LW$9:$NT$9,0),ROWS('6. Patients'!EG$10:EG$107))),0)+
IFERROR(SUMPRODUCT('6. Patients'!CT$10:CT$107,OFFSET('6. Patients'!$NU$9,1,MATCH($D20,'6. Patients'!$NV$9:$OO$9,0),ROWS('6. Patients'!EG$10:EG$107))),0),
IFERROR(SUMPRODUCT('6. Patients'!CT$10:CT$107,OFFSET('6. Patients'!$OP$9,1,MATCH($D20,'6. Patients'!$OQ$9:$QN$9,0),ROWS('6. Patients'!EG$10:EG$107))),0)+
IFERROR(SUMPRODUCT('6. Patients'!CT$10:CT$107,OFFSET('6. Patients'!$QO$9,1,MATCH($D20,'6. Patients'!$QP$9:$RI$9,0),ROWS('6. Patients'!EG$10:EG$107))),0)+
IFERROR(SUMPRODUCT('6. Patients'!CT$10:CT$107,OFFSET('6. Patients'!$RJ$9,1,MATCH($D20,'6. Patients'!$RK$9:$TH$9,0),ROWS('6. Patients'!EG$10:EG$107))),0)+
IFERROR(SUMPRODUCT('6. Patients'!CT$10:CT$107,OFFSET('6. Patients'!$TI$9,1,MATCH($D20,'6. Patients'!$TJ$9:$UC$9,0),ROWS('6. Patients'!EG$10:EG$107))),0))+
IFERROR(VLOOKUP($D20,$H$116:$L$146,COLUMNS($H$115:$J$115)-1+AA$7,0)*$E20*$F20*'1. General Inputs'!$J$25,0),0),0)</f>
        <v>0</v>
      </c>
      <c r="AB20" s="775">
        <f ca="1">ROUNDUP(IFERROR($F20*$E20*CHOOSE(AB$7,
IFERROR(SUMPRODUCT('6. Patients'!CU$10:CU$107,OFFSET('6. Patients'!$DN$9,1,MATCH($D20,'6. Patients'!$DO$9:$FL$9,0),ROWS('6. Patients'!EH$10:EH$107))),0)+
IFERROR(SUMPRODUCT('6. Patients'!CU$10:CU$107,OFFSET('6. Patients'!$FM$9,1,MATCH($D20,'6. Patients'!$FN$9:$GG$9,0),ROWS('6. Patients'!EH$10:EH$107))),0)+
IFERROR(SUMPRODUCT('6. Patients'!CU$10:CU$107,OFFSET('6. Patients'!$GH$9,1,MATCH($D20,'6. Patients'!$GI$9:$IF$9,0),ROWS('6. Patients'!EH$10:EH$107))),0)+
IFERROR(SUMPRODUCT('6. Patients'!CU$10:CU$107,OFFSET('6. Patients'!$IG$9,1,MATCH($D20,'6. Patients'!$IH$9:$JA$9,0),ROWS('6. Patients'!EH$10:EH$107))),0),
IFERROR(SUMPRODUCT('6. Patients'!CU$10:CU$107,OFFSET('6. Patients'!$JB$9,1,MATCH($D20,'6. Patients'!$JC$9:$KZ$9,0),ROWS('6. Patients'!EH$10:EH$107))),0)+
IFERROR(SUMPRODUCT('6. Patients'!CU$10:CU$107,OFFSET('6. Patients'!$LA$9,1,MATCH($D20,'6. Patients'!$LB$9:$LU$9,0),ROWS('6. Patients'!EH$10:EH$107))),0)+
IFERROR(SUMPRODUCT('6. Patients'!CU$10:CU$107,OFFSET('6. Patients'!$LV$9,1,MATCH($D20,'6. Patients'!$LW$9:$NT$9,0),ROWS('6. Patients'!EH$10:EH$107))),0)+
IFERROR(SUMPRODUCT('6. Patients'!CU$10:CU$107,OFFSET('6. Patients'!$NU$9,1,MATCH($D20,'6. Patients'!$NV$9:$OO$9,0),ROWS('6. Patients'!EH$10:EH$107))),0),
IFERROR(SUMPRODUCT('6. Patients'!CU$10:CU$107,OFFSET('6. Patients'!$OP$9,1,MATCH($D20,'6. Patients'!$OQ$9:$QN$9,0),ROWS('6. Patients'!EH$10:EH$107))),0)+
IFERROR(SUMPRODUCT('6. Patients'!CU$10:CU$107,OFFSET('6. Patients'!$QO$9,1,MATCH($D20,'6. Patients'!$QP$9:$RI$9,0),ROWS('6. Patients'!EH$10:EH$107))),0)+
IFERROR(SUMPRODUCT('6. Patients'!CU$10:CU$107,OFFSET('6. Patients'!$RJ$9,1,MATCH($D20,'6. Patients'!$RK$9:$TH$9,0),ROWS('6. Patients'!EH$10:EH$107))),0)+
IFERROR(SUMPRODUCT('6. Patients'!CU$10:CU$107,OFFSET('6. Patients'!$TI$9,1,MATCH($D20,'6. Patients'!$TJ$9:$UC$9,0),ROWS('6. Patients'!EH$10:EH$107))),0))+
IFERROR(VLOOKUP($D20,$H$116:$L$146,COLUMNS($H$115:$J$115)-1+AB$7,0)*$E20*$F20*'1. General Inputs'!$J$25,0),0),0)</f>
        <v>0</v>
      </c>
      <c r="AC20" s="775">
        <f ca="1">ROUNDUP(IFERROR($F20*$E20*CHOOSE(AC$7,
IFERROR(SUMPRODUCT('6. Patients'!CV$10:CV$107,OFFSET('6. Patients'!$DN$9,1,MATCH($D20,'6. Patients'!$DO$9:$FL$9,0),ROWS('6. Patients'!EI$10:EI$107))),0)+
IFERROR(SUMPRODUCT('6. Patients'!CV$10:CV$107,OFFSET('6. Patients'!$FM$9,1,MATCH($D20,'6. Patients'!$FN$9:$GG$9,0),ROWS('6. Patients'!EI$10:EI$107))),0)+
IFERROR(SUMPRODUCT('6. Patients'!CV$10:CV$107,OFFSET('6. Patients'!$GH$9,1,MATCH($D20,'6. Patients'!$GI$9:$IF$9,0),ROWS('6. Patients'!EI$10:EI$107))),0)+
IFERROR(SUMPRODUCT('6. Patients'!CV$10:CV$107,OFFSET('6. Patients'!$IG$9,1,MATCH($D20,'6. Patients'!$IH$9:$JA$9,0),ROWS('6. Patients'!EI$10:EI$107))),0),
IFERROR(SUMPRODUCT('6. Patients'!CV$10:CV$107,OFFSET('6. Patients'!$JB$9,1,MATCH($D20,'6. Patients'!$JC$9:$KZ$9,0),ROWS('6. Patients'!EI$10:EI$107))),0)+
IFERROR(SUMPRODUCT('6. Patients'!CV$10:CV$107,OFFSET('6. Patients'!$LA$9,1,MATCH($D20,'6. Patients'!$LB$9:$LU$9,0),ROWS('6. Patients'!EI$10:EI$107))),0)+
IFERROR(SUMPRODUCT('6. Patients'!CV$10:CV$107,OFFSET('6. Patients'!$LV$9,1,MATCH($D20,'6. Patients'!$LW$9:$NT$9,0),ROWS('6. Patients'!EI$10:EI$107))),0)+
IFERROR(SUMPRODUCT('6. Patients'!CV$10:CV$107,OFFSET('6. Patients'!$NU$9,1,MATCH($D20,'6. Patients'!$NV$9:$OO$9,0),ROWS('6. Patients'!EI$10:EI$107))),0),
IFERROR(SUMPRODUCT('6. Patients'!CV$10:CV$107,OFFSET('6. Patients'!$OP$9,1,MATCH($D20,'6. Patients'!$OQ$9:$QN$9,0),ROWS('6. Patients'!EI$10:EI$107))),0)+
IFERROR(SUMPRODUCT('6. Patients'!CV$10:CV$107,OFFSET('6. Patients'!$QO$9,1,MATCH($D20,'6. Patients'!$QP$9:$RI$9,0),ROWS('6. Patients'!EI$10:EI$107))),0)+
IFERROR(SUMPRODUCT('6. Patients'!CV$10:CV$107,OFFSET('6. Patients'!$RJ$9,1,MATCH($D20,'6. Patients'!$RK$9:$TH$9,0),ROWS('6. Patients'!EI$10:EI$107))),0)+
IFERROR(SUMPRODUCT('6. Patients'!CV$10:CV$107,OFFSET('6. Patients'!$TI$9,1,MATCH($D20,'6. Patients'!$TJ$9:$UC$9,0),ROWS('6. Patients'!EI$10:EI$107))),0))+
IFERROR(VLOOKUP($D20,$H$116:$L$146,COLUMNS($H$115:$J$115)-1+AC$7,0)*$E20*$F20*'1. General Inputs'!$J$25,0),0),0)</f>
        <v>0</v>
      </c>
      <c r="AD20" s="775">
        <f ca="1">ROUNDUP(IFERROR($F20*$E20*CHOOSE(AD$7,
IFERROR(SUMPRODUCT('6. Patients'!CW$10:CW$107,OFFSET('6. Patients'!$DN$9,1,MATCH($D20,'6. Patients'!$DO$9:$FL$9,0),ROWS('6. Patients'!EJ$10:EJ$107))),0)+
IFERROR(SUMPRODUCT('6. Patients'!CW$10:CW$107,OFFSET('6. Patients'!$FM$9,1,MATCH($D20,'6. Patients'!$FN$9:$GG$9,0),ROWS('6. Patients'!EJ$10:EJ$107))),0)+
IFERROR(SUMPRODUCT('6. Patients'!CW$10:CW$107,OFFSET('6. Patients'!$GH$9,1,MATCH($D20,'6. Patients'!$GI$9:$IF$9,0),ROWS('6. Patients'!EJ$10:EJ$107))),0)+
IFERROR(SUMPRODUCT('6. Patients'!CW$10:CW$107,OFFSET('6. Patients'!$IG$9,1,MATCH($D20,'6. Patients'!$IH$9:$JA$9,0),ROWS('6. Patients'!EJ$10:EJ$107))),0),
IFERROR(SUMPRODUCT('6. Patients'!CW$10:CW$107,OFFSET('6. Patients'!$JB$9,1,MATCH($D20,'6. Patients'!$JC$9:$KZ$9,0),ROWS('6. Patients'!EJ$10:EJ$107))),0)+
IFERROR(SUMPRODUCT('6. Patients'!CW$10:CW$107,OFFSET('6. Patients'!$LA$9,1,MATCH($D20,'6. Patients'!$LB$9:$LU$9,0),ROWS('6. Patients'!EJ$10:EJ$107))),0)+
IFERROR(SUMPRODUCT('6. Patients'!CW$10:CW$107,OFFSET('6. Patients'!$LV$9,1,MATCH($D20,'6. Patients'!$LW$9:$NT$9,0),ROWS('6. Patients'!EJ$10:EJ$107))),0)+
IFERROR(SUMPRODUCT('6. Patients'!CW$10:CW$107,OFFSET('6. Patients'!$NU$9,1,MATCH($D20,'6. Patients'!$NV$9:$OO$9,0),ROWS('6. Patients'!EJ$10:EJ$107))),0),
IFERROR(SUMPRODUCT('6. Patients'!CW$10:CW$107,OFFSET('6. Patients'!$OP$9,1,MATCH($D20,'6. Patients'!$OQ$9:$QN$9,0),ROWS('6. Patients'!EJ$10:EJ$107))),0)+
IFERROR(SUMPRODUCT('6. Patients'!CW$10:CW$107,OFFSET('6. Patients'!$QO$9,1,MATCH($D20,'6. Patients'!$QP$9:$RI$9,0),ROWS('6. Patients'!EJ$10:EJ$107))),0)+
IFERROR(SUMPRODUCT('6. Patients'!CW$10:CW$107,OFFSET('6. Patients'!$RJ$9,1,MATCH($D20,'6. Patients'!$RK$9:$TH$9,0),ROWS('6. Patients'!EJ$10:EJ$107))),0)+
IFERROR(SUMPRODUCT('6. Patients'!CW$10:CW$107,OFFSET('6. Patients'!$TI$9,1,MATCH($D20,'6. Patients'!$TJ$9:$UC$9,0),ROWS('6. Patients'!EJ$10:EJ$107))),0))+
IFERROR(VLOOKUP($D20,$H$116:$L$146,COLUMNS($H$115:$J$115)-1+AD$7,0)*$E20*$F20*'1. General Inputs'!$J$25,0),0),0)</f>
        <v>0</v>
      </c>
      <c r="AE20" s="775">
        <f ca="1">ROUNDUP(IFERROR($F20*$E20*CHOOSE(AE$7,
IFERROR(SUMPRODUCT('6. Patients'!CX$10:CX$107,OFFSET('6. Patients'!$DN$9,1,MATCH($D20,'6. Patients'!$DO$9:$FL$9,0),ROWS('6. Patients'!EK$10:EK$107))),0)+
IFERROR(SUMPRODUCT('6. Patients'!CX$10:CX$107,OFFSET('6. Patients'!$FM$9,1,MATCH($D20,'6. Patients'!$FN$9:$GG$9,0),ROWS('6. Patients'!EK$10:EK$107))),0)+
IFERROR(SUMPRODUCT('6. Patients'!CX$10:CX$107,OFFSET('6. Patients'!$GH$9,1,MATCH($D20,'6. Patients'!$GI$9:$IF$9,0),ROWS('6. Patients'!EK$10:EK$107))),0)+
IFERROR(SUMPRODUCT('6. Patients'!CX$10:CX$107,OFFSET('6. Patients'!$IG$9,1,MATCH($D20,'6. Patients'!$IH$9:$JA$9,0),ROWS('6. Patients'!EK$10:EK$107))),0),
IFERROR(SUMPRODUCT('6. Patients'!CX$10:CX$107,OFFSET('6. Patients'!$JB$9,1,MATCH($D20,'6. Patients'!$JC$9:$KZ$9,0),ROWS('6. Patients'!EK$10:EK$107))),0)+
IFERROR(SUMPRODUCT('6. Patients'!CX$10:CX$107,OFFSET('6. Patients'!$LA$9,1,MATCH($D20,'6. Patients'!$LB$9:$LU$9,0),ROWS('6. Patients'!EK$10:EK$107))),0)+
IFERROR(SUMPRODUCT('6. Patients'!CX$10:CX$107,OFFSET('6. Patients'!$LV$9,1,MATCH($D20,'6. Patients'!$LW$9:$NT$9,0),ROWS('6. Patients'!EK$10:EK$107))),0)+
IFERROR(SUMPRODUCT('6. Patients'!CX$10:CX$107,OFFSET('6. Patients'!$NU$9,1,MATCH($D20,'6. Patients'!$NV$9:$OO$9,0),ROWS('6. Patients'!EK$10:EK$107))),0),
IFERROR(SUMPRODUCT('6. Patients'!CX$10:CX$107,OFFSET('6. Patients'!$OP$9,1,MATCH($D20,'6. Patients'!$OQ$9:$QN$9,0),ROWS('6. Patients'!EK$10:EK$107))),0)+
IFERROR(SUMPRODUCT('6. Patients'!CX$10:CX$107,OFFSET('6. Patients'!$QO$9,1,MATCH($D20,'6. Patients'!$QP$9:$RI$9,0),ROWS('6. Patients'!EK$10:EK$107))),0)+
IFERROR(SUMPRODUCT('6. Patients'!CX$10:CX$107,OFFSET('6. Patients'!$RJ$9,1,MATCH($D20,'6. Patients'!$RK$9:$TH$9,0),ROWS('6. Patients'!EK$10:EK$107))),0)+
IFERROR(SUMPRODUCT('6. Patients'!CX$10:CX$107,OFFSET('6. Patients'!$TI$9,1,MATCH($D20,'6. Patients'!$TJ$9:$UC$9,0),ROWS('6. Patients'!EK$10:EK$107))),0))+
IFERROR(VLOOKUP($D20,$H$116:$L$146,COLUMNS($H$115:$J$115)-1+AE$7,0)*$E20*$F20*'1. General Inputs'!$J$25,0),0),0)</f>
        <v>0</v>
      </c>
      <c r="AF20" s="775">
        <f ca="1">ROUNDUP(IFERROR($F20*$E20*CHOOSE(AF$7,
IFERROR(SUMPRODUCT('6. Patients'!CY$10:CY$107,OFFSET('6. Patients'!$DN$9,1,MATCH($D20,'6. Patients'!$DO$9:$FL$9,0),ROWS('6. Patients'!EL$10:EL$107))),0)+
IFERROR(SUMPRODUCT('6. Patients'!CY$10:CY$107,OFFSET('6. Patients'!$FM$9,1,MATCH($D20,'6. Patients'!$FN$9:$GG$9,0),ROWS('6. Patients'!EL$10:EL$107))),0)+
IFERROR(SUMPRODUCT('6. Patients'!CY$10:CY$107,OFFSET('6. Patients'!$GH$9,1,MATCH($D20,'6. Patients'!$GI$9:$IF$9,0),ROWS('6. Patients'!EL$10:EL$107))),0)+
IFERROR(SUMPRODUCT('6. Patients'!CY$10:CY$107,OFFSET('6. Patients'!$IG$9,1,MATCH($D20,'6. Patients'!$IH$9:$JA$9,0),ROWS('6. Patients'!EL$10:EL$107))),0),
IFERROR(SUMPRODUCT('6. Patients'!CY$10:CY$107,OFFSET('6. Patients'!$JB$9,1,MATCH($D20,'6. Patients'!$JC$9:$KZ$9,0),ROWS('6. Patients'!EL$10:EL$107))),0)+
IFERROR(SUMPRODUCT('6. Patients'!CY$10:CY$107,OFFSET('6. Patients'!$LA$9,1,MATCH($D20,'6. Patients'!$LB$9:$LU$9,0),ROWS('6. Patients'!EL$10:EL$107))),0)+
IFERROR(SUMPRODUCT('6. Patients'!CY$10:CY$107,OFFSET('6. Patients'!$LV$9,1,MATCH($D20,'6. Patients'!$LW$9:$NT$9,0),ROWS('6. Patients'!EL$10:EL$107))),0)+
IFERROR(SUMPRODUCT('6. Patients'!CY$10:CY$107,OFFSET('6. Patients'!$NU$9,1,MATCH($D20,'6. Patients'!$NV$9:$OO$9,0),ROWS('6. Patients'!EL$10:EL$107))),0),
IFERROR(SUMPRODUCT('6. Patients'!CY$10:CY$107,OFFSET('6. Patients'!$OP$9,1,MATCH($D20,'6. Patients'!$OQ$9:$QN$9,0),ROWS('6. Patients'!EL$10:EL$107))),0)+
IFERROR(SUMPRODUCT('6. Patients'!CY$10:CY$107,OFFSET('6. Patients'!$QO$9,1,MATCH($D20,'6. Patients'!$QP$9:$RI$9,0),ROWS('6. Patients'!EL$10:EL$107))),0)+
IFERROR(SUMPRODUCT('6. Patients'!CY$10:CY$107,OFFSET('6. Patients'!$RJ$9,1,MATCH($D20,'6. Patients'!$RK$9:$TH$9,0),ROWS('6. Patients'!EL$10:EL$107))),0)+
IFERROR(SUMPRODUCT('6. Patients'!CY$10:CY$107,OFFSET('6. Patients'!$TI$9,1,MATCH($D20,'6. Patients'!$TJ$9:$UC$9,0),ROWS('6. Patients'!EL$10:EL$107))),0))+
IFERROR(VLOOKUP($D20,$H$116:$L$146,COLUMNS($H$115:$J$115)-1+AF$7,0)*$E20*$F20*'1. General Inputs'!$J$25,0),0),0)</f>
        <v>0</v>
      </c>
      <c r="AG20" s="775">
        <f ca="1">ROUNDUP(IFERROR($F20*$E20*CHOOSE(AG$7,
IFERROR(SUMPRODUCT('6. Patients'!CZ$10:CZ$107,OFFSET('6. Patients'!$DN$9,1,MATCH($D20,'6. Patients'!$DO$9:$FL$9,0),ROWS('6. Patients'!EM$10:EM$107))),0)+
IFERROR(SUMPRODUCT('6. Patients'!CZ$10:CZ$107,OFFSET('6. Patients'!$FM$9,1,MATCH($D20,'6. Patients'!$FN$9:$GG$9,0),ROWS('6. Patients'!EM$10:EM$107))),0)+
IFERROR(SUMPRODUCT('6. Patients'!CZ$10:CZ$107,OFFSET('6. Patients'!$GH$9,1,MATCH($D20,'6. Patients'!$GI$9:$IF$9,0),ROWS('6. Patients'!EM$10:EM$107))),0)+
IFERROR(SUMPRODUCT('6. Patients'!CZ$10:CZ$107,OFFSET('6. Patients'!$IG$9,1,MATCH($D20,'6. Patients'!$IH$9:$JA$9,0),ROWS('6. Patients'!EM$10:EM$107))),0),
IFERROR(SUMPRODUCT('6. Patients'!CZ$10:CZ$107,OFFSET('6. Patients'!$JB$9,1,MATCH($D20,'6. Patients'!$JC$9:$KZ$9,0),ROWS('6. Patients'!EM$10:EM$107))),0)+
IFERROR(SUMPRODUCT('6. Patients'!CZ$10:CZ$107,OFFSET('6. Patients'!$LA$9,1,MATCH($D20,'6. Patients'!$LB$9:$LU$9,0),ROWS('6. Patients'!EM$10:EM$107))),0)+
IFERROR(SUMPRODUCT('6. Patients'!CZ$10:CZ$107,OFFSET('6. Patients'!$LV$9,1,MATCH($D20,'6. Patients'!$LW$9:$NT$9,0),ROWS('6. Patients'!EM$10:EM$107))),0)+
IFERROR(SUMPRODUCT('6. Patients'!CZ$10:CZ$107,OFFSET('6. Patients'!$NU$9,1,MATCH($D20,'6. Patients'!$NV$9:$OO$9,0),ROWS('6. Patients'!EM$10:EM$107))),0),
IFERROR(SUMPRODUCT('6. Patients'!CZ$10:CZ$107,OFFSET('6. Patients'!$OP$9,1,MATCH($D20,'6. Patients'!$OQ$9:$QN$9,0),ROWS('6. Patients'!EM$10:EM$107))),0)+
IFERROR(SUMPRODUCT('6. Patients'!CZ$10:CZ$107,OFFSET('6. Patients'!$QO$9,1,MATCH($D20,'6. Patients'!$QP$9:$RI$9,0),ROWS('6. Patients'!EM$10:EM$107))),0)+
IFERROR(SUMPRODUCT('6. Patients'!CZ$10:CZ$107,OFFSET('6. Patients'!$RJ$9,1,MATCH($D20,'6. Patients'!$RK$9:$TH$9,0),ROWS('6. Patients'!EM$10:EM$107))),0)+
IFERROR(SUMPRODUCT('6. Patients'!CZ$10:CZ$107,OFFSET('6. Patients'!$TI$9,1,MATCH($D20,'6. Patients'!$TJ$9:$UC$9,0),ROWS('6. Patients'!EM$10:EM$107))),0))+
IFERROR(VLOOKUP($D20,$H$116:$L$146,COLUMNS($H$115:$J$115)-1+AG$7,0)*$E20*$F20*'1. General Inputs'!$J$25,0),0),0)</f>
        <v>0</v>
      </c>
      <c r="AH20" s="775">
        <f ca="1">ROUNDUP(IFERROR($F20*$E20*CHOOSE(AH$7,
IFERROR(SUMPRODUCT('6. Patients'!DA$10:DA$107,OFFSET('6. Patients'!$DN$9,1,MATCH($D20,'6. Patients'!$DO$9:$FL$9,0),ROWS('6. Patients'!EN$10:EN$107))),0)+
IFERROR(SUMPRODUCT('6. Patients'!DA$10:DA$107,OFFSET('6. Patients'!$FM$9,1,MATCH($D20,'6. Patients'!$FN$9:$GG$9,0),ROWS('6. Patients'!EN$10:EN$107))),0)+
IFERROR(SUMPRODUCT('6. Patients'!DA$10:DA$107,OFFSET('6. Patients'!$GH$9,1,MATCH($D20,'6. Patients'!$GI$9:$IF$9,0),ROWS('6. Patients'!EN$10:EN$107))),0)+
IFERROR(SUMPRODUCT('6. Patients'!DA$10:DA$107,OFFSET('6. Patients'!$IG$9,1,MATCH($D20,'6. Patients'!$IH$9:$JA$9,0),ROWS('6. Patients'!EN$10:EN$107))),0),
IFERROR(SUMPRODUCT('6. Patients'!DA$10:DA$107,OFFSET('6. Patients'!$JB$9,1,MATCH($D20,'6. Patients'!$JC$9:$KZ$9,0),ROWS('6. Patients'!EN$10:EN$107))),0)+
IFERROR(SUMPRODUCT('6. Patients'!DA$10:DA$107,OFFSET('6. Patients'!$LA$9,1,MATCH($D20,'6. Patients'!$LB$9:$LU$9,0),ROWS('6. Patients'!EN$10:EN$107))),0)+
IFERROR(SUMPRODUCT('6. Patients'!DA$10:DA$107,OFFSET('6. Patients'!$LV$9,1,MATCH($D20,'6. Patients'!$LW$9:$NT$9,0),ROWS('6. Patients'!EN$10:EN$107))),0)+
IFERROR(SUMPRODUCT('6. Patients'!DA$10:DA$107,OFFSET('6. Patients'!$NU$9,1,MATCH($D20,'6. Patients'!$NV$9:$OO$9,0),ROWS('6. Patients'!EN$10:EN$107))),0),
IFERROR(SUMPRODUCT('6. Patients'!DA$10:DA$107,OFFSET('6. Patients'!$OP$9,1,MATCH($D20,'6. Patients'!$OQ$9:$QN$9,0),ROWS('6. Patients'!EN$10:EN$107))),0)+
IFERROR(SUMPRODUCT('6. Patients'!DA$10:DA$107,OFFSET('6. Patients'!$QO$9,1,MATCH($D20,'6. Patients'!$QP$9:$RI$9,0),ROWS('6. Patients'!EN$10:EN$107))),0)+
IFERROR(SUMPRODUCT('6. Patients'!DA$10:DA$107,OFFSET('6. Patients'!$RJ$9,1,MATCH($D20,'6. Patients'!$RK$9:$TH$9,0),ROWS('6. Patients'!EN$10:EN$107))),0)+
IFERROR(SUMPRODUCT('6. Patients'!DA$10:DA$107,OFFSET('6. Patients'!$TI$9,1,MATCH($D20,'6. Patients'!$TJ$9:$UC$9,0),ROWS('6. Patients'!EN$10:EN$107))),0))+
IFERROR(VLOOKUP($D20,$H$116:$L$146,COLUMNS($H$115:$J$115)-1+AH$7,0)*$E20*$F20*'1. General Inputs'!$J$25,0),0),0)</f>
        <v>0</v>
      </c>
      <c r="AI20" s="775">
        <f ca="1">ROUNDUP(IFERROR($F20*$E20*CHOOSE(AI$7,
IFERROR(SUMPRODUCT('6. Patients'!DB$10:DB$107,OFFSET('6. Patients'!$DN$9,1,MATCH($D20,'6. Patients'!$DO$9:$FL$9,0),ROWS('6. Patients'!EO$10:EO$107))),0)+
IFERROR(SUMPRODUCT('6. Patients'!DB$10:DB$107,OFFSET('6. Patients'!$FM$9,1,MATCH($D20,'6. Patients'!$FN$9:$GG$9,0),ROWS('6. Patients'!EO$10:EO$107))),0)+
IFERROR(SUMPRODUCT('6. Patients'!DB$10:DB$107,OFFSET('6. Patients'!$GH$9,1,MATCH($D20,'6. Patients'!$GI$9:$IF$9,0),ROWS('6. Patients'!EO$10:EO$107))),0)+
IFERROR(SUMPRODUCT('6. Patients'!DB$10:DB$107,OFFSET('6. Patients'!$IG$9,1,MATCH($D20,'6. Patients'!$IH$9:$JA$9,0),ROWS('6. Patients'!EO$10:EO$107))),0),
IFERROR(SUMPRODUCT('6. Patients'!DB$10:DB$107,OFFSET('6. Patients'!$JB$9,1,MATCH($D20,'6. Patients'!$JC$9:$KZ$9,0),ROWS('6. Patients'!EO$10:EO$107))),0)+
IFERROR(SUMPRODUCT('6. Patients'!DB$10:DB$107,OFFSET('6. Patients'!$LA$9,1,MATCH($D20,'6. Patients'!$LB$9:$LU$9,0),ROWS('6. Patients'!EO$10:EO$107))),0)+
IFERROR(SUMPRODUCT('6. Patients'!DB$10:DB$107,OFFSET('6. Patients'!$LV$9,1,MATCH($D20,'6. Patients'!$LW$9:$NT$9,0),ROWS('6. Patients'!EO$10:EO$107))),0)+
IFERROR(SUMPRODUCT('6. Patients'!DB$10:DB$107,OFFSET('6. Patients'!$NU$9,1,MATCH($D20,'6. Patients'!$NV$9:$OO$9,0),ROWS('6. Patients'!EO$10:EO$107))),0),
IFERROR(SUMPRODUCT('6. Patients'!DB$10:DB$107,OFFSET('6. Patients'!$OP$9,1,MATCH($D20,'6. Patients'!$OQ$9:$QN$9,0),ROWS('6. Patients'!EO$10:EO$107))),0)+
IFERROR(SUMPRODUCT('6. Patients'!DB$10:DB$107,OFFSET('6. Patients'!$QO$9,1,MATCH($D20,'6. Patients'!$QP$9:$RI$9,0),ROWS('6. Patients'!EO$10:EO$107))),0)+
IFERROR(SUMPRODUCT('6. Patients'!DB$10:DB$107,OFFSET('6. Patients'!$RJ$9,1,MATCH($D20,'6. Patients'!$RK$9:$TH$9,0),ROWS('6. Patients'!EO$10:EO$107))),0)+
IFERROR(SUMPRODUCT('6. Patients'!DB$10:DB$107,OFFSET('6. Patients'!$TI$9,1,MATCH($D20,'6. Patients'!$TJ$9:$UC$9,0),ROWS('6. Patients'!EO$10:EO$107))),0))+
IFERROR(VLOOKUP($D20,$H$116:$L$146,COLUMNS($H$115:$J$115)-1+AI$7,0)*$E20*$F20*'1. General Inputs'!$J$25,0),0),0)</f>
        <v>0</v>
      </c>
      <c r="AJ20" s="775">
        <f ca="1">ROUNDUP(IFERROR($F20*$E20*CHOOSE(AJ$7,
IFERROR(SUMPRODUCT('6. Patients'!DC$10:DC$107,OFFSET('6. Patients'!$DN$9,1,MATCH($D20,'6. Patients'!$DO$9:$FL$9,0),ROWS('6. Patients'!EP$10:EP$107))),0)+
IFERROR(SUMPRODUCT('6. Patients'!DC$10:DC$107,OFFSET('6. Patients'!$FM$9,1,MATCH($D20,'6. Patients'!$FN$9:$GG$9,0),ROWS('6. Patients'!EP$10:EP$107))),0)+
IFERROR(SUMPRODUCT('6. Patients'!DC$10:DC$107,OFFSET('6. Patients'!$GH$9,1,MATCH($D20,'6. Patients'!$GI$9:$IF$9,0),ROWS('6. Patients'!EP$10:EP$107))),0)+
IFERROR(SUMPRODUCT('6. Patients'!DC$10:DC$107,OFFSET('6. Patients'!$IG$9,1,MATCH($D20,'6. Patients'!$IH$9:$JA$9,0),ROWS('6. Patients'!EP$10:EP$107))),0),
IFERROR(SUMPRODUCT('6. Patients'!DC$10:DC$107,OFFSET('6. Patients'!$JB$9,1,MATCH($D20,'6. Patients'!$JC$9:$KZ$9,0),ROWS('6. Patients'!EP$10:EP$107))),0)+
IFERROR(SUMPRODUCT('6. Patients'!DC$10:DC$107,OFFSET('6. Patients'!$LA$9,1,MATCH($D20,'6. Patients'!$LB$9:$LU$9,0),ROWS('6. Patients'!EP$10:EP$107))),0)+
IFERROR(SUMPRODUCT('6. Patients'!DC$10:DC$107,OFFSET('6. Patients'!$LV$9,1,MATCH($D20,'6. Patients'!$LW$9:$NT$9,0),ROWS('6. Patients'!EP$10:EP$107))),0)+
IFERROR(SUMPRODUCT('6. Patients'!DC$10:DC$107,OFFSET('6. Patients'!$NU$9,1,MATCH($D20,'6. Patients'!$NV$9:$OO$9,0),ROWS('6. Patients'!EP$10:EP$107))),0),
IFERROR(SUMPRODUCT('6. Patients'!DC$10:DC$107,OFFSET('6. Patients'!$OP$9,1,MATCH($D20,'6. Patients'!$OQ$9:$QN$9,0),ROWS('6. Patients'!EP$10:EP$107))),0)+
IFERROR(SUMPRODUCT('6. Patients'!DC$10:DC$107,OFFSET('6. Patients'!$QO$9,1,MATCH($D20,'6. Patients'!$QP$9:$RI$9,0),ROWS('6. Patients'!EP$10:EP$107))),0)+
IFERROR(SUMPRODUCT('6. Patients'!DC$10:DC$107,OFFSET('6. Patients'!$RJ$9,1,MATCH($D20,'6. Patients'!$RK$9:$TH$9,0),ROWS('6. Patients'!EP$10:EP$107))),0)+
IFERROR(SUMPRODUCT('6. Patients'!DC$10:DC$107,OFFSET('6. Patients'!$TI$9,1,MATCH($D20,'6. Patients'!$TJ$9:$UC$9,0),ROWS('6. Patients'!EP$10:EP$107))),0))+
IFERROR(VLOOKUP($D20,$H$116:$L$146,COLUMNS($H$115:$J$115)-1+AJ$7,0)*$E20*$F20*'1. General Inputs'!$J$25,0),0),0)</f>
        <v>0</v>
      </c>
      <c r="AK20" s="775">
        <f ca="1">ROUNDUP(IFERROR($F20*$E20*CHOOSE(AK$7,
IFERROR(SUMPRODUCT('6. Patients'!DD$10:DD$107,OFFSET('6. Patients'!$DN$9,1,MATCH($D20,'6. Patients'!$DO$9:$FL$9,0),ROWS('6. Patients'!EQ$10:EQ$107))),0)+
IFERROR(SUMPRODUCT('6. Patients'!DD$10:DD$107,OFFSET('6. Patients'!$FM$9,1,MATCH($D20,'6. Patients'!$FN$9:$GG$9,0),ROWS('6. Patients'!EQ$10:EQ$107))),0)+
IFERROR(SUMPRODUCT('6. Patients'!DD$10:DD$107,OFFSET('6. Patients'!$GH$9,1,MATCH($D20,'6. Patients'!$GI$9:$IF$9,0),ROWS('6. Patients'!EQ$10:EQ$107))),0)+
IFERROR(SUMPRODUCT('6. Patients'!DD$10:DD$107,OFFSET('6. Patients'!$IG$9,1,MATCH($D20,'6. Patients'!$IH$9:$JA$9,0),ROWS('6. Patients'!EQ$10:EQ$107))),0),
IFERROR(SUMPRODUCT('6. Patients'!DD$10:DD$107,OFFSET('6. Patients'!$JB$9,1,MATCH($D20,'6. Patients'!$JC$9:$KZ$9,0),ROWS('6. Patients'!EQ$10:EQ$107))),0)+
IFERROR(SUMPRODUCT('6. Patients'!DD$10:DD$107,OFFSET('6. Patients'!$LA$9,1,MATCH($D20,'6. Patients'!$LB$9:$LU$9,0),ROWS('6. Patients'!EQ$10:EQ$107))),0)+
IFERROR(SUMPRODUCT('6. Patients'!DD$10:DD$107,OFFSET('6. Patients'!$LV$9,1,MATCH($D20,'6. Patients'!$LW$9:$NT$9,0),ROWS('6. Patients'!EQ$10:EQ$107))),0)+
IFERROR(SUMPRODUCT('6. Patients'!DD$10:DD$107,OFFSET('6. Patients'!$NU$9,1,MATCH($D20,'6. Patients'!$NV$9:$OO$9,0),ROWS('6. Patients'!EQ$10:EQ$107))),0),
IFERROR(SUMPRODUCT('6. Patients'!DD$10:DD$107,OFFSET('6. Patients'!$OP$9,1,MATCH($D20,'6. Patients'!$OQ$9:$QN$9,0),ROWS('6. Patients'!EQ$10:EQ$107))),0)+
IFERROR(SUMPRODUCT('6. Patients'!DD$10:DD$107,OFFSET('6. Patients'!$QO$9,1,MATCH($D20,'6. Patients'!$QP$9:$RI$9,0),ROWS('6. Patients'!EQ$10:EQ$107))),0)+
IFERROR(SUMPRODUCT('6. Patients'!DD$10:DD$107,OFFSET('6. Patients'!$RJ$9,1,MATCH($D20,'6. Patients'!$RK$9:$TH$9,0),ROWS('6. Patients'!EQ$10:EQ$107))),0)+
IFERROR(SUMPRODUCT('6. Patients'!DD$10:DD$107,OFFSET('6. Patients'!$TI$9,1,MATCH($D20,'6. Patients'!$TJ$9:$UC$9,0),ROWS('6. Patients'!EQ$10:EQ$107))),0))+
IFERROR(VLOOKUP($D20,$H$116:$L$146,COLUMNS($H$115:$J$115)-1+AK$7,0)*$E20*$F20*'1. General Inputs'!$J$25,0),0),0)</f>
        <v>0</v>
      </c>
      <c r="AL20" s="775">
        <f ca="1">ROUNDUP(IFERROR($F20*$E20*CHOOSE(AL$7,
IFERROR(SUMPRODUCT('6. Patients'!DE$10:DE$107,OFFSET('6. Patients'!$DN$9,1,MATCH($D20,'6. Patients'!$DO$9:$FL$9,0),ROWS('6. Patients'!ER$10:ER$107))),0)+
IFERROR(SUMPRODUCT('6. Patients'!DE$10:DE$107,OFFSET('6. Patients'!$FM$9,1,MATCH($D20,'6. Patients'!$FN$9:$GG$9,0),ROWS('6. Patients'!ER$10:ER$107))),0)+
IFERROR(SUMPRODUCT('6. Patients'!DE$10:DE$107,OFFSET('6. Patients'!$GH$9,1,MATCH($D20,'6. Patients'!$GI$9:$IF$9,0),ROWS('6. Patients'!ER$10:ER$107))),0)+
IFERROR(SUMPRODUCT('6. Patients'!DE$10:DE$107,OFFSET('6. Patients'!$IG$9,1,MATCH($D20,'6. Patients'!$IH$9:$JA$9,0),ROWS('6. Patients'!ER$10:ER$107))),0),
IFERROR(SUMPRODUCT('6. Patients'!DE$10:DE$107,OFFSET('6. Patients'!$JB$9,1,MATCH($D20,'6. Patients'!$JC$9:$KZ$9,0),ROWS('6. Patients'!ER$10:ER$107))),0)+
IFERROR(SUMPRODUCT('6. Patients'!DE$10:DE$107,OFFSET('6. Patients'!$LA$9,1,MATCH($D20,'6. Patients'!$LB$9:$LU$9,0),ROWS('6. Patients'!ER$10:ER$107))),0)+
IFERROR(SUMPRODUCT('6. Patients'!DE$10:DE$107,OFFSET('6. Patients'!$LV$9,1,MATCH($D20,'6. Patients'!$LW$9:$NT$9,0),ROWS('6. Patients'!ER$10:ER$107))),0)+
IFERROR(SUMPRODUCT('6. Patients'!DE$10:DE$107,OFFSET('6. Patients'!$NU$9,1,MATCH($D20,'6. Patients'!$NV$9:$OO$9,0),ROWS('6. Patients'!ER$10:ER$107))),0),
IFERROR(SUMPRODUCT('6. Patients'!DE$10:DE$107,OFFSET('6. Patients'!$OP$9,1,MATCH($D20,'6. Patients'!$OQ$9:$QN$9,0),ROWS('6. Patients'!ER$10:ER$107))),0)+
IFERROR(SUMPRODUCT('6. Patients'!DE$10:DE$107,OFFSET('6. Patients'!$QO$9,1,MATCH($D20,'6. Patients'!$QP$9:$RI$9,0),ROWS('6. Patients'!ER$10:ER$107))),0)+
IFERROR(SUMPRODUCT('6. Patients'!DE$10:DE$107,OFFSET('6. Patients'!$RJ$9,1,MATCH($D20,'6. Patients'!$RK$9:$TH$9,0),ROWS('6. Patients'!ER$10:ER$107))),0)+
IFERROR(SUMPRODUCT('6. Patients'!DE$10:DE$107,OFFSET('6. Patients'!$TI$9,1,MATCH($D20,'6. Patients'!$TJ$9:$UC$9,0),ROWS('6. Patients'!ER$10:ER$107))),0))+
IFERROR(VLOOKUP($D20,$H$116:$L$146,COLUMNS($H$115:$J$115)-1+AL$7,0)*$E20*$F20*'1. General Inputs'!$J$25,0),0),0)</f>
        <v>0</v>
      </c>
      <c r="AM20" s="775">
        <f ca="1">ROUNDUP(IFERROR($F20*$E20*CHOOSE(AM$7,
IFERROR(SUMPRODUCT('6. Patients'!DF$10:DF$107,OFFSET('6. Patients'!$DN$9,1,MATCH($D20,'6. Patients'!$DO$9:$FL$9,0),ROWS('6. Patients'!ES$10:ES$107))),0)+
IFERROR(SUMPRODUCT('6. Patients'!DF$10:DF$107,OFFSET('6. Patients'!$FM$9,1,MATCH($D20,'6. Patients'!$FN$9:$GG$9,0),ROWS('6. Patients'!ES$10:ES$107))),0)+
IFERROR(SUMPRODUCT('6. Patients'!DF$10:DF$107,OFFSET('6. Patients'!$GH$9,1,MATCH($D20,'6. Patients'!$GI$9:$IF$9,0),ROWS('6. Patients'!ES$10:ES$107))),0)+
IFERROR(SUMPRODUCT('6. Patients'!DF$10:DF$107,OFFSET('6. Patients'!$IG$9,1,MATCH($D20,'6. Patients'!$IH$9:$JA$9,0),ROWS('6. Patients'!ES$10:ES$107))),0),
IFERROR(SUMPRODUCT('6. Patients'!DF$10:DF$107,OFFSET('6. Patients'!$JB$9,1,MATCH($D20,'6. Patients'!$JC$9:$KZ$9,0),ROWS('6. Patients'!ES$10:ES$107))),0)+
IFERROR(SUMPRODUCT('6. Patients'!DF$10:DF$107,OFFSET('6. Patients'!$LA$9,1,MATCH($D20,'6. Patients'!$LB$9:$LU$9,0),ROWS('6. Patients'!ES$10:ES$107))),0)+
IFERROR(SUMPRODUCT('6. Patients'!DF$10:DF$107,OFFSET('6. Patients'!$LV$9,1,MATCH($D20,'6. Patients'!$LW$9:$NT$9,0),ROWS('6. Patients'!ES$10:ES$107))),0)+
IFERROR(SUMPRODUCT('6. Patients'!DF$10:DF$107,OFFSET('6. Patients'!$NU$9,1,MATCH($D20,'6. Patients'!$NV$9:$OO$9,0),ROWS('6. Patients'!ES$10:ES$107))),0),
IFERROR(SUMPRODUCT('6. Patients'!DF$10:DF$107,OFFSET('6. Patients'!$OP$9,1,MATCH($D20,'6. Patients'!$OQ$9:$QN$9,0),ROWS('6. Patients'!ES$10:ES$107))),0)+
IFERROR(SUMPRODUCT('6. Patients'!DF$10:DF$107,OFFSET('6. Patients'!$QO$9,1,MATCH($D20,'6. Patients'!$QP$9:$RI$9,0),ROWS('6. Patients'!ES$10:ES$107))),0)+
IFERROR(SUMPRODUCT('6. Patients'!DF$10:DF$107,OFFSET('6. Patients'!$RJ$9,1,MATCH($D20,'6. Patients'!$RK$9:$TH$9,0),ROWS('6. Patients'!ES$10:ES$107))),0)+
IFERROR(SUMPRODUCT('6. Patients'!DF$10:DF$107,OFFSET('6. Patients'!$TI$9,1,MATCH($D20,'6. Patients'!$TJ$9:$UC$9,0),ROWS('6. Patients'!ES$10:ES$107))),0))+
IFERROR(VLOOKUP($D20,$H$116:$L$146,COLUMNS($H$115:$J$115)-1+AM$7,0)*$E20*$F20*'1. General Inputs'!$J$25,0),0),0)</f>
        <v>0</v>
      </c>
      <c r="AN20" s="775">
        <f ca="1">ROUNDUP(IFERROR($F20*$E20*CHOOSE(AN$7,
IFERROR(SUMPRODUCT('6. Patients'!DG$10:DG$107,OFFSET('6. Patients'!$DN$9,1,MATCH($D20,'6. Patients'!$DO$9:$FL$9,0),ROWS('6. Patients'!ET$10:ET$107))),0)+
IFERROR(SUMPRODUCT('6. Patients'!DG$10:DG$107,OFFSET('6. Patients'!$FM$9,1,MATCH($D20,'6. Patients'!$FN$9:$GG$9,0),ROWS('6. Patients'!ET$10:ET$107))),0)+
IFERROR(SUMPRODUCT('6. Patients'!DG$10:DG$107,OFFSET('6. Patients'!$GH$9,1,MATCH($D20,'6. Patients'!$GI$9:$IF$9,0),ROWS('6. Patients'!ET$10:ET$107))),0)+
IFERROR(SUMPRODUCT('6. Patients'!DG$10:DG$107,OFFSET('6. Patients'!$IG$9,1,MATCH($D20,'6. Patients'!$IH$9:$JA$9,0),ROWS('6. Patients'!ET$10:ET$107))),0),
IFERROR(SUMPRODUCT('6. Patients'!DG$10:DG$107,OFFSET('6. Patients'!$JB$9,1,MATCH($D20,'6. Patients'!$JC$9:$KZ$9,0),ROWS('6. Patients'!ET$10:ET$107))),0)+
IFERROR(SUMPRODUCT('6. Patients'!DG$10:DG$107,OFFSET('6. Patients'!$LA$9,1,MATCH($D20,'6. Patients'!$LB$9:$LU$9,0),ROWS('6. Patients'!ET$10:ET$107))),0)+
IFERROR(SUMPRODUCT('6. Patients'!DG$10:DG$107,OFFSET('6. Patients'!$LV$9,1,MATCH($D20,'6. Patients'!$LW$9:$NT$9,0),ROWS('6. Patients'!ET$10:ET$107))),0)+
IFERROR(SUMPRODUCT('6. Patients'!DG$10:DG$107,OFFSET('6. Patients'!$NU$9,1,MATCH($D20,'6. Patients'!$NV$9:$OO$9,0),ROWS('6. Patients'!ET$10:ET$107))),0),
IFERROR(SUMPRODUCT('6. Patients'!DG$10:DG$107,OFFSET('6. Patients'!$OP$9,1,MATCH($D20,'6. Patients'!$OQ$9:$QN$9,0),ROWS('6. Patients'!ET$10:ET$107))),0)+
IFERROR(SUMPRODUCT('6. Patients'!DG$10:DG$107,OFFSET('6. Patients'!$QO$9,1,MATCH($D20,'6. Patients'!$QP$9:$RI$9,0),ROWS('6. Patients'!ET$10:ET$107))),0)+
IFERROR(SUMPRODUCT('6. Patients'!DG$10:DG$107,OFFSET('6. Patients'!$RJ$9,1,MATCH($D20,'6. Patients'!$RK$9:$TH$9,0),ROWS('6. Patients'!ET$10:ET$107))),0)+
IFERROR(SUMPRODUCT('6. Patients'!DG$10:DG$107,OFFSET('6. Patients'!$TI$9,1,MATCH($D20,'6. Patients'!$TJ$9:$UC$9,0),ROWS('6. Patients'!ET$10:ET$107))),0))+
IFERROR(VLOOKUP($D20,$H$116:$L$146,COLUMNS($H$115:$J$115)-1+AN$7,0)*$E20*$F20*'1. General Inputs'!$J$25,0),0),0)</f>
        <v>0</v>
      </c>
      <c r="AO20" s="775">
        <f ca="1">ROUNDUP(IFERROR($F20*$E20*CHOOSE(AO$7,
IFERROR(SUMPRODUCT('6. Patients'!DH$10:DH$107,OFFSET('6. Patients'!$DN$9,1,MATCH($D20,'6. Patients'!$DO$9:$FL$9,0),ROWS('6. Patients'!EU$10:EU$107))),0)+
IFERROR(SUMPRODUCT('6. Patients'!DH$10:DH$107,OFFSET('6. Patients'!$FM$9,1,MATCH($D20,'6. Patients'!$FN$9:$GG$9,0),ROWS('6. Patients'!EU$10:EU$107))),0)+
IFERROR(SUMPRODUCT('6. Patients'!DH$10:DH$107,OFFSET('6. Patients'!$GH$9,1,MATCH($D20,'6. Patients'!$GI$9:$IF$9,0),ROWS('6. Patients'!EU$10:EU$107))),0)+
IFERROR(SUMPRODUCT('6. Patients'!DH$10:DH$107,OFFSET('6. Patients'!$IG$9,1,MATCH($D20,'6. Patients'!$IH$9:$JA$9,0),ROWS('6. Patients'!EU$10:EU$107))),0),
IFERROR(SUMPRODUCT('6. Patients'!DH$10:DH$107,OFFSET('6. Patients'!$JB$9,1,MATCH($D20,'6. Patients'!$JC$9:$KZ$9,0),ROWS('6. Patients'!EU$10:EU$107))),0)+
IFERROR(SUMPRODUCT('6. Patients'!DH$10:DH$107,OFFSET('6. Patients'!$LA$9,1,MATCH($D20,'6. Patients'!$LB$9:$LU$9,0),ROWS('6. Patients'!EU$10:EU$107))),0)+
IFERROR(SUMPRODUCT('6. Patients'!DH$10:DH$107,OFFSET('6. Patients'!$LV$9,1,MATCH($D20,'6. Patients'!$LW$9:$NT$9,0),ROWS('6. Patients'!EU$10:EU$107))),0)+
IFERROR(SUMPRODUCT('6. Patients'!DH$10:DH$107,OFFSET('6. Patients'!$NU$9,1,MATCH($D20,'6. Patients'!$NV$9:$OO$9,0),ROWS('6. Patients'!EU$10:EU$107))),0),
IFERROR(SUMPRODUCT('6. Patients'!DH$10:DH$107,OFFSET('6. Patients'!$OP$9,1,MATCH($D20,'6. Patients'!$OQ$9:$QN$9,0),ROWS('6. Patients'!EU$10:EU$107))),0)+
IFERROR(SUMPRODUCT('6. Patients'!DH$10:DH$107,OFFSET('6. Patients'!$QO$9,1,MATCH($D20,'6. Patients'!$QP$9:$RI$9,0),ROWS('6. Patients'!EU$10:EU$107))),0)+
IFERROR(SUMPRODUCT('6. Patients'!DH$10:DH$107,OFFSET('6. Patients'!$RJ$9,1,MATCH($D20,'6. Patients'!$RK$9:$TH$9,0),ROWS('6. Patients'!EU$10:EU$107))),0)+
IFERROR(SUMPRODUCT('6. Patients'!DH$10:DH$107,OFFSET('6. Patients'!$TI$9,1,MATCH($D20,'6. Patients'!$TJ$9:$UC$9,0),ROWS('6. Patients'!EU$10:EU$107))),0))+
IFERROR(VLOOKUP($D20,$H$116:$L$146,COLUMNS($H$115:$J$115)-1+AO$7,0)*$E20*$F20*'1. General Inputs'!$J$25,0),0),0)</f>
        <v>0</v>
      </c>
      <c r="AP20" s="775">
        <f ca="1">ROUNDUP(IFERROR($F20*$E20*CHOOSE(AP$7,
IFERROR(SUMPRODUCT('6. Patients'!DI$10:DI$107,OFFSET('6. Patients'!$DN$9,1,MATCH($D20,'6. Patients'!$DO$9:$FL$9,0),ROWS('6. Patients'!EV$10:EV$107))),0)+
IFERROR(SUMPRODUCT('6. Patients'!DI$10:DI$107,OFFSET('6. Patients'!$FM$9,1,MATCH($D20,'6. Patients'!$FN$9:$GG$9,0),ROWS('6. Patients'!EV$10:EV$107))),0)+
IFERROR(SUMPRODUCT('6. Patients'!DI$10:DI$107,OFFSET('6. Patients'!$GH$9,1,MATCH($D20,'6. Patients'!$GI$9:$IF$9,0),ROWS('6. Patients'!EV$10:EV$107))),0)+
IFERROR(SUMPRODUCT('6. Patients'!DI$10:DI$107,OFFSET('6. Patients'!$IG$9,1,MATCH($D20,'6. Patients'!$IH$9:$JA$9,0),ROWS('6. Patients'!EV$10:EV$107))),0),
IFERROR(SUMPRODUCT('6. Patients'!DI$10:DI$107,OFFSET('6. Patients'!$JB$9,1,MATCH($D20,'6. Patients'!$JC$9:$KZ$9,0),ROWS('6. Patients'!EV$10:EV$107))),0)+
IFERROR(SUMPRODUCT('6. Patients'!DI$10:DI$107,OFFSET('6. Patients'!$LA$9,1,MATCH($D20,'6. Patients'!$LB$9:$LU$9,0),ROWS('6. Patients'!EV$10:EV$107))),0)+
IFERROR(SUMPRODUCT('6. Patients'!DI$10:DI$107,OFFSET('6. Patients'!$LV$9,1,MATCH($D20,'6. Patients'!$LW$9:$NT$9,0),ROWS('6. Patients'!EV$10:EV$107))),0)+
IFERROR(SUMPRODUCT('6. Patients'!DI$10:DI$107,OFFSET('6. Patients'!$NU$9,1,MATCH($D20,'6. Patients'!$NV$9:$OO$9,0),ROWS('6. Patients'!EV$10:EV$107))),0),
IFERROR(SUMPRODUCT('6. Patients'!DI$10:DI$107,OFFSET('6. Patients'!$OP$9,1,MATCH($D20,'6. Patients'!$OQ$9:$QN$9,0),ROWS('6. Patients'!EV$10:EV$107))),0)+
IFERROR(SUMPRODUCT('6. Patients'!DI$10:DI$107,OFFSET('6. Patients'!$QO$9,1,MATCH($D20,'6. Patients'!$QP$9:$RI$9,0),ROWS('6. Patients'!EV$10:EV$107))),0)+
IFERROR(SUMPRODUCT('6. Patients'!DI$10:DI$107,OFFSET('6. Patients'!$RJ$9,1,MATCH($D20,'6. Patients'!$RK$9:$TH$9,0),ROWS('6. Patients'!EV$10:EV$107))),0)+
IFERROR(SUMPRODUCT('6. Patients'!DI$10:DI$107,OFFSET('6. Patients'!$TI$9,1,MATCH($D20,'6. Patients'!$TJ$9:$UC$9,0),ROWS('6. Patients'!EV$10:EV$107))),0))+
IFERROR(VLOOKUP($D20,$H$116:$L$146,COLUMNS($H$115:$J$115)-1+AP$7,0)*$E20*$F20*'1. General Inputs'!$J$25,0),0),0)</f>
        <v>0</v>
      </c>
      <c r="AQ20" s="775">
        <f ca="1">ROUNDUP(IFERROR($F20*$E20*CHOOSE(AQ$7,
IFERROR(SUMPRODUCT('6. Patients'!DJ$10:DJ$107,OFFSET('6. Patients'!$DN$9,1,MATCH($D20,'6. Patients'!$DO$9:$FL$9,0),ROWS('6. Patients'!EW$10:EW$107))),0)+
IFERROR(SUMPRODUCT('6. Patients'!DJ$10:DJ$107,OFFSET('6. Patients'!$FM$9,1,MATCH($D20,'6. Patients'!$FN$9:$GG$9,0),ROWS('6. Patients'!EW$10:EW$107))),0)+
IFERROR(SUMPRODUCT('6. Patients'!DJ$10:DJ$107,OFFSET('6. Patients'!$GH$9,1,MATCH($D20,'6. Patients'!$GI$9:$IF$9,0),ROWS('6. Patients'!EW$10:EW$107))),0)+
IFERROR(SUMPRODUCT('6. Patients'!DJ$10:DJ$107,OFFSET('6. Patients'!$IG$9,1,MATCH($D20,'6. Patients'!$IH$9:$JA$9,0),ROWS('6. Patients'!EW$10:EW$107))),0),
IFERROR(SUMPRODUCT('6. Patients'!DJ$10:DJ$107,OFFSET('6. Patients'!$JB$9,1,MATCH($D20,'6. Patients'!$JC$9:$KZ$9,0),ROWS('6. Patients'!EW$10:EW$107))),0)+
IFERROR(SUMPRODUCT('6. Patients'!DJ$10:DJ$107,OFFSET('6. Patients'!$LA$9,1,MATCH($D20,'6. Patients'!$LB$9:$LU$9,0),ROWS('6. Patients'!EW$10:EW$107))),0)+
IFERROR(SUMPRODUCT('6. Patients'!DJ$10:DJ$107,OFFSET('6. Patients'!$LV$9,1,MATCH($D20,'6. Patients'!$LW$9:$NT$9,0),ROWS('6. Patients'!EW$10:EW$107))),0)+
IFERROR(SUMPRODUCT('6. Patients'!DJ$10:DJ$107,OFFSET('6. Patients'!$NU$9,1,MATCH($D20,'6. Patients'!$NV$9:$OO$9,0),ROWS('6. Patients'!EW$10:EW$107))),0),
IFERROR(SUMPRODUCT('6. Patients'!DJ$10:DJ$107,OFFSET('6. Patients'!$OP$9,1,MATCH($D20,'6. Patients'!$OQ$9:$QN$9,0),ROWS('6. Patients'!EW$10:EW$107))),0)+
IFERROR(SUMPRODUCT('6. Patients'!DJ$10:DJ$107,OFFSET('6. Patients'!$QO$9,1,MATCH($D20,'6. Patients'!$QP$9:$RI$9,0),ROWS('6. Patients'!EW$10:EW$107))),0)+
IFERROR(SUMPRODUCT('6. Patients'!DJ$10:DJ$107,OFFSET('6. Patients'!$RJ$9,1,MATCH($D20,'6. Patients'!$RK$9:$TH$9,0),ROWS('6. Patients'!EW$10:EW$107))),0)+
IFERROR(SUMPRODUCT('6. Patients'!DJ$10:DJ$107,OFFSET('6. Patients'!$TI$9,1,MATCH($D20,'6. Patients'!$TJ$9:$UC$9,0),ROWS('6. Patients'!EW$10:EW$107))),0))+
IFERROR(VLOOKUP($D20,$H$116:$L$146,COLUMNS($H$115:$J$115)-1+AQ$7,0)*$E20*$F20*'1. General Inputs'!$J$25,0),0),0)</f>
        <v>0</v>
      </c>
      <c r="AR20" s="342"/>
      <c r="AZ20" s="335">
        <f ca="1">IFERROR(SUM(OFFSET('7. Consumption'!H20,0,1,,MIN('1. General Inputs'!$J$29,COLUMNS('7. Consumption'!H$9:$AQ$9)-1))),0)+MAX(0,$AQ20*('1. General Inputs'!$J$29-COLUMNS('7. Consumption'!H$9:$AQ$9)+1))</f>
        <v>0</v>
      </c>
      <c r="BA20" s="335">
        <f ca="1">IFERROR(SUM(OFFSET('7. Consumption'!I20,0,1,,MIN('1. General Inputs'!$J$29,COLUMNS('7. Consumption'!I$9:$AQ$9)-1))),0)+MAX(0,$AQ20*('1. General Inputs'!$J$29-COLUMNS('7. Consumption'!I$9:$AQ$9)+1))</f>
        <v>0</v>
      </c>
      <c r="BB20" s="335">
        <f ca="1">IFERROR(SUM(OFFSET('7. Consumption'!J20,0,1,,MIN('1. General Inputs'!$J$29,COLUMNS('7. Consumption'!J$9:$AQ$9)-1))),0)+MAX(0,$AQ20*('1. General Inputs'!$J$29-COLUMNS('7. Consumption'!J$9:$AQ$9)+1))</f>
        <v>0</v>
      </c>
      <c r="BC20" s="335">
        <f ca="1">IFERROR(SUM(OFFSET('7. Consumption'!K20,0,1,,MIN('1. General Inputs'!$J$29,COLUMNS('7. Consumption'!K$9:$AQ$9)-1))),0)+MAX(0,$AQ20*('1. General Inputs'!$J$29-COLUMNS('7. Consumption'!K$9:$AQ$9)+1))</f>
        <v>0</v>
      </c>
      <c r="BD20" s="335">
        <f ca="1">IFERROR(SUM(OFFSET('7. Consumption'!L20,0,1,,MIN('1. General Inputs'!$J$29,COLUMNS('7. Consumption'!L$9:$AQ$9)-1))),0)+MAX(0,$AQ20*('1. General Inputs'!$J$29-COLUMNS('7. Consumption'!L$9:$AQ$9)+1))</f>
        <v>0</v>
      </c>
      <c r="BE20" s="335">
        <f ca="1">IFERROR(SUM(OFFSET('7. Consumption'!M20,0,1,,MIN('1. General Inputs'!$J$29,COLUMNS('7. Consumption'!M$9:$AQ$9)-1))),0)+MAX(0,$AQ20*('1. General Inputs'!$J$29-COLUMNS('7. Consumption'!M$9:$AQ$9)+1))</f>
        <v>0</v>
      </c>
      <c r="BF20" s="335">
        <f ca="1">IFERROR(SUM(OFFSET('7. Consumption'!N20,0,1,,MIN('1. General Inputs'!$J$29,COLUMNS('7. Consumption'!N$9:$AQ$9)-1))),0)+MAX(0,$AQ20*('1. General Inputs'!$J$29-COLUMNS('7. Consumption'!N$9:$AQ$9)+1))</f>
        <v>0</v>
      </c>
      <c r="BG20" s="335">
        <f ca="1">IFERROR(SUM(OFFSET('7. Consumption'!O20,0,1,,MIN('1. General Inputs'!$J$29,COLUMNS('7. Consumption'!O$9:$AQ$9)-1))),0)+MAX(0,$AQ20*('1. General Inputs'!$J$29-COLUMNS('7. Consumption'!O$9:$AQ$9)+1))</f>
        <v>0</v>
      </c>
      <c r="BH20" s="335">
        <f ca="1">IFERROR(SUM(OFFSET('7. Consumption'!P20,0,1,,MIN('1. General Inputs'!$J$29,COLUMNS('7. Consumption'!P$9:$AQ$9)-1))),0)+MAX(0,$AQ20*('1. General Inputs'!$J$29-COLUMNS('7. Consumption'!P$9:$AQ$9)+1))</f>
        <v>0</v>
      </c>
      <c r="BI20" s="335">
        <f ca="1">IFERROR(SUM(OFFSET('7. Consumption'!Q20,0,1,,MIN('1. General Inputs'!$J$29,COLUMNS('7. Consumption'!Q$9:$AQ$9)-1))),0)+MAX(0,$AQ20*('1. General Inputs'!$J$29-COLUMNS('7. Consumption'!Q$9:$AQ$9)+1))</f>
        <v>0</v>
      </c>
      <c r="BJ20" s="335">
        <f ca="1">IFERROR(SUM(OFFSET('7. Consumption'!R20,0,1,,MIN('1. General Inputs'!$J$29,COLUMNS('7. Consumption'!R$9:$AQ$9)-1))),0)+MAX(0,$AQ20*('1. General Inputs'!$J$29-COLUMNS('7. Consumption'!R$9:$AQ$9)+1))</f>
        <v>0</v>
      </c>
      <c r="BK20" s="335">
        <f ca="1">IFERROR(SUM(OFFSET('7. Consumption'!S20,0,1,,MIN('1. General Inputs'!$J$29,COLUMNS('7. Consumption'!S$9:$AQ$9)-1))),0)+MAX(0,$AQ20*('1. General Inputs'!$J$29-COLUMNS('7. Consumption'!S$9:$AQ$9)+1))</f>
        <v>0</v>
      </c>
      <c r="BL20" s="335">
        <f ca="1">IFERROR(SUM(OFFSET('7. Consumption'!T20,0,1,,MIN('1. General Inputs'!$J$29,COLUMNS('7. Consumption'!T$9:$AQ$9)-1))),0)+MAX(0,$AQ20*('1. General Inputs'!$J$29-COLUMNS('7. Consumption'!T$9:$AQ$9)+1))</f>
        <v>0</v>
      </c>
      <c r="BM20" s="335">
        <f ca="1">IFERROR(SUM(OFFSET('7. Consumption'!U20,0,1,,MIN('1. General Inputs'!$J$29,COLUMNS('7. Consumption'!U$9:$AQ$9)-1))),0)+MAX(0,$AQ20*('1. General Inputs'!$J$29-COLUMNS('7. Consumption'!U$9:$AQ$9)+1))</f>
        <v>0</v>
      </c>
      <c r="BN20" s="335">
        <f ca="1">IFERROR(SUM(OFFSET('7. Consumption'!V20,0,1,,MIN('1. General Inputs'!$J$29,COLUMNS('7. Consumption'!V$9:$AQ$9)-1))),0)+MAX(0,$AQ20*('1. General Inputs'!$J$29-COLUMNS('7. Consumption'!V$9:$AQ$9)+1))</f>
        <v>0</v>
      </c>
      <c r="BO20" s="335">
        <f ca="1">IFERROR(SUM(OFFSET('7. Consumption'!W20,0,1,,MIN('1. General Inputs'!$J$29,COLUMNS('7. Consumption'!W$9:$AQ$9)-1))),0)+MAX(0,$AQ20*('1. General Inputs'!$J$29-COLUMNS('7. Consumption'!W$9:$AQ$9)+1))</f>
        <v>0</v>
      </c>
      <c r="BP20" s="335">
        <f ca="1">IFERROR(SUM(OFFSET('7. Consumption'!X20,0,1,,MIN('1. General Inputs'!$J$29,COLUMNS('7. Consumption'!X$9:$AQ$9)-1))),0)+MAX(0,$AQ20*('1. General Inputs'!$J$29-COLUMNS('7. Consumption'!X$9:$AQ$9)+1))</f>
        <v>0</v>
      </c>
      <c r="BQ20" s="335">
        <f ca="1">IFERROR(SUM(OFFSET('7. Consumption'!Y20,0,1,,MIN('1. General Inputs'!$J$29,COLUMNS('7. Consumption'!Y$9:$AQ$9)-1))),0)+MAX(0,$AQ20*('1. General Inputs'!$J$29-COLUMNS('7. Consumption'!Y$9:$AQ$9)+1))</f>
        <v>0</v>
      </c>
      <c r="BR20" s="335">
        <f ca="1">IFERROR(SUM(OFFSET('7. Consumption'!Z20,0,1,,MIN('1. General Inputs'!$J$29,COLUMNS('7. Consumption'!Z$9:$AQ$9)-1))),0)+MAX(0,$AQ20*('1. General Inputs'!$J$29-COLUMNS('7. Consumption'!Z$9:$AQ$9)+1))</f>
        <v>0</v>
      </c>
      <c r="BS20" s="335">
        <f ca="1">IFERROR(SUM(OFFSET('7. Consumption'!AA20,0,1,,MIN('1. General Inputs'!$J$29,COLUMNS('7. Consumption'!AA$9:$AQ$9)-1))),0)+MAX(0,$AQ20*('1. General Inputs'!$J$29-COLUMNS('7. Consumption'!AA$9:$AQ$9)+1))</f>
        <v>0</v>
      </c>
      <c r="BT20" s="335">
        <f ca="1">IFERROR(SUM(OFFSET('7. Consumption'!AB20,0,1,,MIN('1. General Inputs'!$J$29,COLUMNS('7. Consumption'!AB$9:$AQ$9)-1))),0)+MAX(0,$AQ20*('1. General Inputs'!$J$29-COLUMNS('7. Consumption'!AB$9:$AQ$9)+1))</f>
        <v>0</v>
      </c>
      <c r="BU20" s="335">
        <f ca="1">IFERROR(SUM(OFFSET('7. Consumption'!AC20,0,1,,MIN('1. General Inputs'!$J$29,COLUMNS('7. Consumption'!AC$9:$AQ$9)-1))),0)+MAX(0,$AQ20*('1. General Inputs'!$J$29-COLUMNS('7. Consumption'!AC$9:$AQ$9)+1))</f>
        <v>0</v>
      </c>
      <c r="BV20" s="335">
        <f ca="1">IFERROR(SUM(OFFSET('7. Consumption'!AD20,0,1,,MIN('1. General Inputs'!$J$29,COLUMNS('7. Consumption'!AD$9:$AQ$9)-1))),0)+MAX(0,$AQ20*('1. General Inputs'!$J$29-COLUMNS('7. Consumption'!AD$9:$AQ$9)+1))</f>
        <v>0</v>
      </c>
      <c r="BW20" s="335">
        <f ca="1">IFERROR(SUM(OFFSET('7. Consumption'!AE20,0,1,,MIN('1. General Inputs'!$J$29,COLUMNS('7. Consumption'!AE$9:$AQ$9)-1))),0)+MAX(0,$AQ20*('1. General Inputs'!$J$29-COLUMNS('7. Consumption'!AE$9:$AQ$9)+1))</f>
        <v>0</v>
      </c>
      <c r="BX20" s="335">
        <f ca="1">IFERROR(SUM(OFFSET('7. Consumption'!AF20,0,1,,MIN('1. General Inputs'!$J$29,COLUMNS('7. Consumption'!AF$9:$AQ$9)-1))),0)+MAX(0,$AQ20*('1. General Inputs'!$J$29-COLUMNS('7. Consumption'!AF$9:$AQ$9)+1))</f>
        <v>0</v>
      </c>
      <c r="BY20" s="335">
        <f ca="1">IFERROR(SUM(OFFSET('7. Consumption'!AG20,0,1,,MIN('1. General Inputs'!$J$29,COLUMNS('7. Consumption'!AG$9:$AQ$9)-1))),0)+MAX(0,$AQ20*('1. General Inputs'!$J$29-COLUMNS('7. Consumption'!AG$9:$AQ$9)+1))</f>
        <v>0</v>
      </c>
      <c r="BZ20" s="335">
        <f ca="1">IFERROR(SUM(OFFSET('7. Consumption'!AH20,0,1,,MIN('1. General Inputs'!$J$29,COLUMNS('7. Consumption'!AH$9:$AQ$9)-1))),0)+MAX(0,$AQ20*('1. General Inputs'!$J$29-COLUMNS('7. Consumption'!AH$9:$AQ$9)+1))</f>
        <v>0</v>
      </c>
      <c r="CA20" s="335">
        <f ca="1">IFERROR(SUM(OFFSET('7. Consumption'!AI20,0,1,,MIN('1. General Inputs'!$J$29,COLUMNS('7. Consumption'!AI$9:$AQ$9)-1))),0)+MAX(0,$AQ20*('1. General Inputs'!$J$29-COLUMNS('7. Consumption'!AI$9:$AQ$9)+1))</f>
        <v>0</v>
      </c>
      <c r="CB20" s="335">
        <f ca="1">IFERROR(SUM(OFFSET('7. Consumption'!AJ20,0,1,,MIN('1. General Inputs'!$J$29,COLUMNS('7. Consumption'!AJ$9:$AQ$9)-1))),0)+MAX(0,$AQ20*('1. General Inputs'!$J$29-COLUMNS('7. Consumption'!AJ$9:$AQ$9)+1))</f>
        <v>0</v>
      </c>
      <c r="CC20" s="335">
        <f ca="1">IFERROR(SUM(OFFSET('7. Consumption'!AK20,0,1,,MIN('1. General Inputs'!$J$29,COLUMNS('7. Consumption'!AK$9:$AQ$9)-1))),0)+MAX(0,$AQ20*('1. General Inputs'!$J$29-COLUMNS('7. Consumption'!AK$9:$AQ$9)+1))</f>
        <v>0</v>
      </c>
      <c r="CD20" s="335">
        <f ca="1">IFERROR(SUM(OFFSET('7. Consumption'!AL20,0,1,,MIN('1. General Inputs'!$J$29,COLUMNS('7. Consumption'!AL$9:$AQ$9)-1))),0)+MAX(0,$AQ20*('1. General Inputs'!$J$29-COLUMNS('7. Consumption'!AL$9:$AQ$9)+1))</f>
        <v>0</v>
      </c>
      <c r="CE20" s="335">
        <f ca="1">IFERROR(SUM(OFFSET('7. Consumption'!AM20,0,1,,MIN('1. General Inputs'!$J$29,COLUMNS('7. Consumption'!AM$9:$AQ$9)-1))),0)+MAX(0,$AQ20*('1. General Inputs'!$J$29-COLUMNS('7. Consumption'!AM$9:$AQ$9)+1))</f>
        <v>0</v>
      </c>
      <c r="CF20" s="335">
        <f ca="1">IFERROR(SUM(OFFSET('7. Consumption'!AN20,0,1,,MIN('1. General Inputs'!$J$29,COLUMNS('7. Consumption'!AN$9:$AQ$9)-1))),0)+MAX(0,$AQ20*('1. General Inputs'!$J$29-COLUMNS('7. Consumption'!AN$9:$AQ$9)+1))</f>
        <v>0</v>
      </c>
      <c r="CG20" s="335">
        <f ca="1">IFERROR(SUM(OFFSET('7. Consumption'!AO20,0,1,,MIN('1. General Inputs'!$J$29,COLUMNS('7. Consumption'!AO$9:$AQ$9)-1))),0)+MAX(0,$AQ20*('1. General Inputs'!$J$29-COLUMNS('7. Consumption'!AO$9:$AQ$9)+1))</f>
        <v>0</v>
      </c>
      <c r="CH20" s="335">
        <f ca="1">IFERROR(SUM(OFFSET('7. Consumption'!AP20,0,1,,MIN('1. General Inputs'!$J$29,COLUMNS('7. Consumption'!AP$9:$AQ$9)-1))),0)+MAX(0,$AQ20*('1. General Inputs'!$J$29-COLUMNS('7. Consumption'!AP$9:$AQ$9)+1))</f>
        <v>0</v>
      </c>
      <c r="CI20" s="335">
        <f ca="1">IFERROR(SUM(OFFSET('7. Consumption'!AQ20,0,1,,MIN('1. General Inputs'!$J$29,COLUMNS('7. Consumption'!AQ$9:$AQ$9)-1))),0)+MAX(0,$AQ20*('1. General Inputs'!$J$29-COLUMNS('7. Consumption'!AQ$9:$AQ$9)+1))</f>
        <v>0</v>
      </c>
    </row>
    <row r="21" spans="2:87" ht="15" x14ac:dyDescent="0.25">
      <c r="B21" s="772"/>
      <c r="C21" s="772" t="str">
        <f>IFERROR(VLOOKUP(ROWS($C$9:$C21),'5. Form Breakdown'!$AI$11:$AJ$138,COLUMNS('5. Form Breakdown'!$AI$11:$AJ$11),0),"")</f>
        <v>ATV 100 - caps</v>
      </c>
      <c r="D21" s="772" t="str">
        <f>IFERROR(VLOOKUP($C21,'5a. Dosing'!$E$11:$F$138,2,0),"")</f>
        <v>ATV</v>
      </c>
      <c r="E21" s="773" t="str">
        <f>IFERROR(INDEX('5. Form Breakdown'!$AL$11:$BL$138,MATCH('7. Consumption'!$C21,'5. Form Breakdown'!$AK$11:$AK$138,0),MATCH('5. Form Breakdown'!$AX$10,'5. Form Breakdown'!$AL$10:$BL$10,0)),"")</f>
        <v/>
      </c>
      <c r="F21" s="774">
        <f>IFERROR(INDEX('5. Form Breakdown'!$AL$11:$BL$138,MATCH('7. Consumption'!$C21,'5. Form Breakdown'!$AK$11:$AK$138,0),MATCH('5. Form Breakdown'!$BL$10,'5. Form Breakdown'!$AL$10:$BL$10,0)),"")</f>
        <v>0</v>
      </c>
      <c r="H21" s="775">
        <f ca="1">ROUNDUP(IFERROR($F21*$E21*CHOOSE(H$7,
IFERROR(SUMPRODUCT('6. Patients'!CA$10:CA$107,OFFSET('6. Patients'!$DN$9,1,MATCH($D21,'6. Patients'!$DO$9:$FL$9,0),ROWS('6. Patients'!DN$10:DN$107))),0)+
IFERROR(SUMPRODUCT('6. Patients'!CA$10:CA$107,OFFSET('6. Patients'!$FM$9,1,MATCH($D21,'6. Patients'!$FN$9:$GG$9,0),ROWS('6. Patients'!DN$10:DN$107))),0)+
IFERROR(SUMPRODUCT('6. Patients'!CA$10:CA$107,OFFSET('6. Patients'!$GH$9,1,MATCH($D21,'6. Patients'!$GI$9:$IF$9,0),ROWS('6. Patients'!DN$10:DN$107))),0)+
IFERROR(SUMPRODUCT('6. Patients'!CA$10:CA$107,OFFSET('6. Patients'!$IG$9,1,MATCH($D21,'6. Patients'!$IH$9:$JA$9,0),ROWS('6. Patients'!DN$10:DN$107))),0),
IFERROR(SUMPRODUCT('6. Patients'!CA$10:CA$107,OFFSET('6. Patients'!$JB$9,1,MATCH($D21,'6. Patients'!$JC$9:$KZ$9,0),ROWS('6. Patients'!DN$10:DN$107))),0)+
IFERROR(SUMPRODUCT('6. Patients'!CA$10:CA$107,OFFSET('6. Patients'!$LA$9,1,MATCH($D21,'6. Patients'!$LB$9:$LU$9,0),ROWS('6. Patients'!DN$10:DN$107))),0)+
IFERROR(SUMPRODUCT('6. Patients'!CA$10:CA$107,OFFSET('6. Patients'!$LV$9,1,MATCH($D21,'6. Patients'!$LW$9:$NT$9,0),ROWS('6. Patients'!DN$10:DN$107))),0)+
IFERROR(SUMPRODUCT('6. Patients'!CA$10:CA$107,OFFSET('6. Patients'!$NU$9,1,MATCH($D21,'6. Patients'!$NV$9:$OO$9,0),ROWS('6. Patients'!DN$10:DN$107))),0),
IFERROR(SUMPRODUCT('6. Patients'!CA$10:CA$107,OFFSET('6. Patients'!$OP$9,1,MATCH($D21,'6. Patients'!$OQ$9:$QN$9,0),ROWS('6. Patients'!DN$10:DN$107))),0)+
IFERROR(SUMPRODUCT('6. Patients'!CA$10:CA$107,OFFSET('6. Patients'!$QO$9,1,MATCH($D21,'6. Patients'!$QP$9:$RI$9,0),ROWS('6. Patients'!DN$10:DN$107))),0)+
IFERROR(SUMPRODUCT('6. Patients'!CA$10:CA$107,OFFSET('6. Patients'!$RJ$9,1,MATCH($D21,'6. Patients'!$RK$9:$TH$9,0),ROWS('6. Patients'!DN$10:DN$107))),0)+
IFERROR(SUMPRODUCT('6. Patients'!CA$10:CA$107,OFFSET('6. Patients'!$TI$9,1,MATCH($D21,'6. Patients'!$TJ$9:$UC$9,0),ROWS('6. Patients'!DN$10:DN$107))),0))+
IFERROR(VLOOKUP($D21,$H$116:$L$146,COLUMNS($H$115:$J$115)-1+H$7,0)*$E21*$F21*'1. General Inputs'!$J$25,0),0),0)</f>
        <v>0</v>
      </c>
      <c r="I21" s="775">
        <f ca="1">ROUNDUP(IFERROR($F21*$E21*CHOOSE(I$7,
IFERROR(SUMPRODUCT('6. Patients'!CB$10:CB$107,OFFSET('6. Patients'!$DN$9,1,MATCH($D21,'6. Patients'!$DO$9:$FL$9,0),ROWS('6. Patients'!DO$10:DO$107))),0)+
IFERROR(SUMPRODUCT('6. Patients'!CB$10:CB$107,OFFSET('6. Patients'!$FM$9,1,MATCH($D21,'6. Patients'!$FN$9:$GG$9,0),ROWS('6. Patients'!DO$10:DO$107))),0)+
IFERROR(SUMPRODUCT('6. Patients'!CB$10:CB$107,OFFSET('6. Patients'!$GH$9,1,MATCH($D21,'6. Patients'!$GI$9:$IF$9,0),ROWS('6. Patients'!DO$10:DO$107))),0)+
IFERROR(SUMPRODUCT('6. Patients'!CB$10:CB$107,OFFSET('6. Patients'!$IG$9,1,MATCH($D21,'6. Patients'!$IH$9:$JA$9,0),ROWS('6. Patients'!DO$10:DO$107))),0),
IFERROR(SUMPRODUCT('6. Patients'!CB$10:CB$107,OFFSET('6. Patients'!$JB$9,1,MATCH($D21,'6. Patients'!$JC$9:$KZ$9,0),ROWS('6. Patients'!DO$10:DO$107))),0)+
IFERROR(SUMPRODUCT('6. Patients'!CB$10:CB$107,OFFSET('6. Patients'!$LA$9,1,MATCH($D21,'6. Patients'!$LB$9:$LU$9,0),ROWS('6. Patients'!DO$10:DO$107))),0)+
IFERROR(SUMPRODUCT('6. Patients'!CB$10:CB$107,OFFSET('6. Patients'!$LV$9,1,MATCH($D21,'6. Patients'!$LW$9:$NT$9,0),ROWS('6. Patients'!DO$10:DO$107))),0)+
IFERROR(SUMPRODUCT('6. Patients'!CB$10:CB$107,OFFSET('6. Patients'!$NU$9,1,MATCH($D21,'6. Patients'!$NV$9:$OO$9,0),ROWS('6. Patients'!DO$10:DO$107))),0),
IFERROR(SUMPRODUCT('6. Patients'!CB$10:CB$107,OFFSET('6. Patients'!$OP$9,1,MATCH($D21,'6. Patients'!$OQ$9:$QN$9,0),ROWS('6. Patients'!DO$10:DO$107))),0)+
IFERROR(SUMPRODUCT('6. Patients'!CB$10:CB$107,OFFSET('6. Patients'!$QO$9,1,MATCH($D21,'6. Patients'!$QP$9:$RI$9,0),ROWS('6. Patients'!DO$10:DO$107))),0)+
IFERROR(SUMPRODUCT('6. Patients'!CB$10:CB$107,OFFSET('6. Patients'!$RJ$9,1,MATCH($D21,'6. Patients'!$RK$9:$TH$9,0),ROWS('6. Patients'!DO$10:DO$107))),0)+
IFERROR(SUMPRODUCT('6. Patients'!CB$10:CB$107,OFFSET('6. Patients'!$TI$9,1,MATCH($D21,'6. Patients'!$TJ$9:$UC$9,0),ROWS('6. Patients'!DO$10:DO$107))),0))+
IFERROR(VLOOKUP($D21,$H$116:$L$146,COLUMNS($H$115:$J$115)-1+I$7,0)*$E21*$F21*'1. General Inputs'!$J$25,0),0),0)</f>
        <v>0</v>
      </c>
      <c r="J21" s="775">
        <f ca="1">ROUNDUP(IFERROR($F21*$E21*CHOOSE(J$7,
IFERROR(SUMPRODUCT('6. Patients'!CC$10:CC$107,OFFSET('6. Patients'!$DN$9,1,MATCH($D21,'6. Patients'!$DO$9:$FL$9,0),ROWS('6. Patients'!DP$10:DP$107))),0)+
IFERROR(SUMPRODUCT('6. Patients'!CC$10:CC$107,OFFSET('6. Patients'!$FM$9,1,MATCH($D21,'6. Patients'!$FN$9:$GG$9,0),ROWS('6. Patients'!DP$10:DP$107))),0)+
IFERROR(SUMPRODUCT('6. Patients'!CC$10:CC$107,OFFSET('6. Patients'!$GH$9,1,MATCH($D21,'6. Patients'!$GI$9:$IF$9,0),ROWS('6. Patients'!DP$10:DP$107))),0)+
IFERROR(SUMPRODUCT('6. Patients'!CC$10:CC$107,OFFSET('6. Patients'!$IG$9,1,MATCH($D21,'6. Patients'!$IH$9:$JA$9,0),ROWS('6. Patients'!DP$10:DP$107))),0),
IFERROR(SUMPRODUCT('6. Patients'!CC$10:CC$107,OFFSET('6. Patients'!$JB$9,1,MATCH($D21,'6. Patients'!$JC$9:$KZ$9,0),ROWS('6. Patients'!DP$10:DP$107))),0)+
IFERROR(SUMPRODUCT('6. Patients'!CC$10:CC$107,OFFSET('6. Patients'!$LA$9,1,MATCH($D21,'6. Patients'!$LB$9:$LU$9,0),ROWS('6. Patients'!DP$10:DP$107))),0)+
IFERROR(SUMPRODUCT('6. Patients'!CC$10:CC$107,OFFSET('6. Patients'!$LV$9,1,MATCH($D21,'6. Patients'!$LW$9:$NT$9,0),ROWS('6. Patients'!DP$10:DP$107))),0)+
IFERROR(SUMPRODUCT('6. Patients'!CC$10:CC$107,OFFSET('6. Patients'!$NU$9,1,MATCH($D21,'6. Patients'!$NV$9:$OO$9,0),ROWS('6. Patients'!DP$10:DP$107))),0),
IFERROR(SUMPRODUCT('6. Patients'!CC$10:CC$107,OFFSET('6. Patients'!$OP$9,1,MATCH($D21,'6. Patients'!$OQ$9:$QN$9,0),ROWS('6. Patients'!DP$10:DP$107))),0)+
IFERROR(SUMPRODUCT('6. Patients'!CC$10:CC$107,OFFSET('6. Patients'!$QO$9,1,MATCH($D21,'6. Patients'!$QP$9:$RI$9,0),ROWS('6. Patients'!DP$10:DP$107))),0)+
IFERROR(SUMPRODUCT('6. Patients'!CC$10:CC$107,OFFSET('6. Patients'!$RJ$9,1,MATCH($D21,'6. Patients'!$RK$9:$TH$9,0),ROWS('6. Patients'!DP$10:DP$107))),0)+
IFERROR(SUMPRODUCT('6. Patients'!CC$10:CC$107,OFFSET('6. Patients'!$TI$9,1,MATCH($D21,'6. Patients'!$TJ$9:$UC$9,0),ROWS('6. Patients'!DP$10:DP$107))),0))+
IFERROR(VLOOKUP($D21,$H$116:$L$146,COLUMNS($H$115:$J$115)-1+J$7,0)*$E21*$F21*'1. General Inputs'!$J$25,0),0),0)</f>
        <v>0</v>
      </c>
      <c r="K21" s="775">
        <f ca="1">ROUNDUP(IFERROR($F21*$E21*CHOOSE(K$7,
IFERROR(SUMPRODUCT('6. Patients'!CD$10:CD$107,OFFSET('6. Patients'!$DN$9,1,MATCH($D21,'6. Patients'!$DO$9:$FL$9,0),ROWS('6. Patients'!DQ$10:DQ$107))),0)+
IFERROR(SUMPRODUCT('6. Patients'!CD$10:CD$107,OFFSET('6. Patients'!$FM$9,1,MATCH($D21,'6. Patients'!$FN$9:$GG$9,0),ROWS('6. Patients'!DQ$10:DQ$107))),0)+
IFERROR(SUMPRODUCT('6. Patients'!CD$10:CD$107,OFFSET('6. Patients'!$GH$9,1,MATCH($D21,'6. Patients'!$GI$9:$IF$9,0),ROWS('6. Patients'!DQ$10:DQ$107))),0)+
IFERROR(SUMPRODUCT('6. Patients'!CD$10:CD$107,OFFSET('6. Patients'!$IG$9,1,MATCH($D21,'6. Patients'!$IH$9:$JA$9,0),ROWS('6. Patients'!DQ$10:DQ$107))),0),
IFERROR(SUMPRODUCT('6. Patients'!CD$10:CD$107,OFFSET('6. Patients'!$JB$9,1,MATCH($D21,'6. Patients'!$JC$9:$KZ$9,0),ROWS('6. Patients'!DQ$10:DQ$107))),0)+
IFERROR(SUMPRODUCT('6. Patients'!CD$10:CD$107,OFFSET('6. Patients'!$LA$9,1,MATCH($D21,'6. Patients'!$LB$9:$LU$9,0),ROWS('6. Patients'!DQ$10:DQ$107))),0)+
IFERROR(SUMPRODUCT('6. Patients'!CD$10:CD$107,OFFSET('6. Patients'!$LV$9,1,MATCH($D21,'6. Patients'!$LW$9:$NT$9,0),ROWS('6. Patients'!DQ$10:DQ$107))),0)+
IFERROR(SUMPRODUCT('6. Patients'!CD$10:CD$107,OFFSET('6. Patients'!$NU$9,1,MATCH($D21,'6. Patients'!$NV$9:$OO$9,0),ROWS('6. Patients'!DQ$10:DQ$107))),0),
IFERROR(SUMPRODUCT('6. Patients'!CD$10:CD$107,OFFSET('6. Patients'!$OP$9,1,MATCH($D21,'6. Patients'!$OQ$9:$QN$9,0),ROWS('6. Patients'!DQ$10:DQ$107))),0)+
IFERROR(SUMPRODUCT('6. Patients'!CD$10:CD$107,OFFSET('6. Patients'!$QO$9,1,MATCH($D21,'6. Patients'!$QP$9:$RI$9,0),ROWS('6. Patients'!DQ$10:DQ$107))),0)+
IFERROR(SUMPRODUCT('6. Patients'!CD$10:CD$107,OFFSET('6. Patients'!$RJ$9,1,MATCH($D21,'6. Patients'!$RK$9:$TH$9,0),ROWS('6. Patients'!DQ$10:DQ$107))),0)+
IFERROR(SUMPRODUCT('6. Patients'!CD$10:CD$107,OFFSET('6. Patients'!$TI$9,1,MATCH($D21,'6. Patients'!$TJ$9:$UC$9,0),ROWS('6. Patients'!DQ$10:DQ$107))),0))+
IFERROR(VLOOKUP($D21,$H$116:$L$146,COLUMNS($H$115:$J$115)-1+K$7,0)*$E21*$F21*'1. General Inputs'!$J$25,0),0),0)</f>
        <v>0</v>
      </c>
      <c r="L21" s="775">
        <f ca="1">ROUNDUP(IFERROR($F21*$E21*CHOOSE(L$7,
IFERROR(SUMPRODUCT('6. Patients'!CE$10:CE$107,OFFSET('6. Patients'!$DN$9,1,MATCH($D21,'6. Patients'!$DO$9:$FL$9,0),ROWS('6. Patients'!DR$10:DR$107))),0)+
IFERROR(SUMPRODUCT('6. Patients'!CE$10:CE$107,OFFSET('6. Patients'!$FM$9,1,MATCH($D21,'6. Patients'!$FN$9:$GG$9,0),ROWS('6. Patients'!DR$10:DR$107))),0)+
IFERROR(SUMPRODUCT('6. Patients'!CE$10:CE$107,OFFSET('6. Patients'!$GH$9,1,MATCH($D21,'6. Patients'!$GI$9:$IF$9,0),ROWS('6. Patients'!DR$10:DR$107))),0)+
IFERROR(SUMPRODUCT('6. Patients'!CE$10:CE$107,OFFSET('6. Patients'!$IG$9,1,MATCH($D21,'6. Patients'!$IH$9:$JA$9,0),ROWS('6. Patients'!DR$10:DR$107))),0),
IFERROR(SUMPRODUCT('6. Patients'!CE$10:CE$107,OFFSET('6. Patients'!$JB$9,1,MATCH($D21,'6. Patients'!$JC$9:$KZ$9,0),ROWS('6. Patients'!DR$10:DR$107))),0)+
IFERROR(SUMPRODUCT('6. Patients'!CE$10:CE$107,OFFSET('6. Patients'!$LA$9,1,MATCH($D21,'6. Patients'!$LB$9:$LU$9,0),ROWS('6. Patients'!DR$10:DR$107))),0)+
IFERROR(SUMPRODUCT('6. Patients'!CE$10:CE$107,OFFSET('6. Patients'!$LV$9,1,MATCH($D21,'6. Patients'!$LW$9:$NT$9,0),ROWS('6. Patients'!DR$10:DR$107))),0)+
IFERROR(SUMPRODUCT('6. Patients'!CE$10:CE$107,OFFSET('6. Patients'!$NU$9,1,MATCH($D21,'6. Patients'!$NV$9:$OO$9,0),ROWS('6. Patients'!DR$10:DR$107))),0),
IFERROR(SUMPRODUCT('6. Patients'!CE$10:CE$107,OFFSET('6. Patients'!$OP$9,1,MATCH($D21,'6. Patients'!$OQ$9:$QN$9,0),ROWS('6. Patients'!DR$10:DR$107))),0)+
IFERROR(SUMPRODUCT('6. Patients'!CE$10:CE$107,OFFSET('6. Patients'!$QO$9,1,MATCH($D21,'6. Patients'!$QP$9:$RI$9,0),ROWS('6. Patients'!DR$10:DR$107))),0)+
IFERROR(SUMPRODUCT('6. Patients'!CE$10:CE$107,OFFSET('6. Patients'!$RJ$9,1,MATCH($D21,'6. Patients'!$RK$9:$TH$9,0),ROWS('6. Patients'!DR$10:DR$107))),0)+
IFERROR(SUMPRODUCT('6. Patients'!CE$10:CE$107,OFFSET('6. Patients'!$TI$9,1,MATCH($D21,'6. Patients'!$TJ$9:$UC$9,0),ROWS('6. Patients'!DR$10:DR$107))),0))+
IFERROR(VLOOKUP($D21,$H$116:$L$146,COLUMNS($H$115:$J$115)-1+L$7,0)*$E21*$F21*'1. General Inputs'!$J$25,0),0),0)</f>
        <v>0</v>
      </c>
      <c r="M21" s="775">
        <f ca="1">ROUNDUP(IFERROR($F21*$E21*CHOOSE(M$7,
IFERROR(SUMPRODUCT('6. Patients'!CF$10:CF$107,OFFSET('6. Patients'!$DN$9,1,MATCH($D21,'6. Patients'!$DO$9:$FL$9,0),ROWS('6. Patients'!DS$10:DS$107))),0)+
IFERROR(SUMPRODUCT('6. Patients'!CF$10:CF$107,OFFSET('6. Patients'!$FM$9,1,MATCH($D21,'6. Patients'!$FN$9:$GG$9,0),ROWS('6. Patients'!DS$10:DS$107))),0)+
IFERROR(SUMPRODUCT('6. Patients'!CF$10:CF$107,OFFSET('6. Patients'!$GH$9,1,MATCH($D21,'6. Patients'!$GI$9:$IF$9,0),ROWS('6. Patients'!DS$10:DS$107))),0)+
IFERROR(SUMPRODUCT('6. Patients'!CF$10:CF$107,OFFSET('6. Patients'!$IG$9,1,MATCH($D21,'6. Patients'!$IH$9:$JA$9,0),ROWS('6. Patients'!DS$10:DS$107))),0),
IFERROR(SUMPRODUCT('6. Patients'!CF$10:CF$107,OFFSET('6. Patients'!$JB$9,1,MATCH($D21,'6. Patients'!$JC$9:$KZ$9,0),ROWS('6. Patients'!DS$10:DS$107))),0)+
IFERROR(SUMPRODUCT('6. Patients'!CF$10:CF$107,OFFSET('6. Patients'!$LA$9,1,MATCH($D21,'6. Patients'!$LB$9:$LU$9,0),ROWS('6. Patients'!DS$10:DS$107))),0)+
IFERROR(SUMPRODUCT('6. Patients'!CF$10:CF$107,OFFSET('6. Patients'!$LV$9,1,MATCH($D21,'6. Patients'!$LW$9:$NT$9,0),ROWS('6. Patients'!DS$10:DS$107))),0)+
IFERROR(SUMPRODUCT('6. Patients'!CF$10:CF$107,OFFSET('6. Patients'!$NU$9,1,MATCH($D21,'6. Patients'!$NV$9:$OO$9,0),ROWS('6. Patients'!DS$10:DS$107))),0),
IFERROR(SUMPRODUCT('6. Patients'!CF$10:CF$107,OFFSET('6. Patients'!$OP$9,1,MATCH($D21,'6. Patients'!$OQ$9:$QN$9,0),ROWS('6. Patients'!DS$10:DS$107))),0)+
IFERROR(SUMPRODUCT('6. Patients'!CF$10:CF$107,OFFSET('6. Patients'!$QO$9,1,MATCH($D21,'6. Patients'!$QP$9:$RI$9,0),ROWS('6. Patients'!DS$10:DS$107))),0)+
IFERROR(SUMPRODUCT('6. Patients'!CF$10:CF$107,OFFSET('6. Patients'!$RJ$9,1,MATCH($D21,'6. Patients'!$RK$9:$TH$9,0),ROWS('6. Patients'!DS$10:DS$107))),0)+
IFERROR(SUMPRODUCT('6. Patients'!CF$10:CF$107,OFFSET('6. Patients'!$TI$9,1,MATCH($D21,'6. Patients'!$TJ$9:$UC$9,0),ROWS('6. Patients'!DS$10:DS$107))),0))+
IFERROR(VLOOKUP($D21,$H$116:$L$146,COLUMNS($H$115:$J$115)-1+M$7,0)*$E21*$F21*'1. General Inputs'!$J$25,0),0),0)</f>
        <v>0</v>
      </c>
      <c r="N21" s="775">
        <f ca="1">ROUNDUP(IFERROR($F21*$E21*CHOOSE(N$7,
IFERROR(SUMPRODUCT('6. Patients'!CG$10:CG$107,OFFSET('6. Patients'!$DN$9,1,MATCH($D21,'6. Patients'!$DO$9:$FL$9,0),ROWS('6. Patients'!DT$10:DT$107))),0)+
IFERROR(SUMPRODUCT('6. Patients'!CG$10:CG$107,OFFSET('6. Patients'!$FM$9,1,MATCH($D21,'6. Patients'!$FN$9:$GG$9,0),ROWS('6. Patients'!DT$10:DT$107))),0)+
IFERROR(SUMPRODUCT('6. Patients'!CG$10:CG$107,OFFSET('6. Patients'!$GH$9,1,MATCH($D21,'6. Patients'!$GI$9:$IF$9,0),ROWS('6. Patients'!DT$10:DT$107))),0)+
IFERROR(SUMPRODUCT('6. Patients'!CG$10:CG$107,OFFSET('6. Patients'!$IG$9,1,MATCH($D21,'6. Patients'!$IH$9:$JA$9,0),ROWS('6. Patients'!DT$10:DT$107))),0),
IFERROR(SUMPRODUCT('6. Patients'!CG$10:CG$107,OFFSET('6. Patients'!$JB$9,1,MATCH($D21,'6. Patients'!$JC$9:$KZ$9,0),ROWS('6. Patients'!DT$10:DT$107))),0)+
IFERROR(SUMPRODUCT('6. Patients'!CG$10:CG$107,OFFSET('6. Patients'!$LA$9,1,MATCH($D21,'6. Patients'!$LB$9:$LU$9,0),ROWS('6. Patients'!DT$10:DT$107))),0)+
IFERROR(SUMPRODUCT('6. Patients'!CG$10:CG$107,OFFSET('6. Patients'!$LV$9,1,MATCH($D21,'6. Patients'!$LW$9:$NT$9,0),ROWS('6. Patients'!DT$10:DT$107))),0)+
IFERROR(SUMPRODUCT('6. Patients'!CG$10:CG$107,OFFSET('6. Patients'!$NU$9,1,MATCH($D21,'6. Patients'!$NV$9:$OO$9,0),ROWS('6. Patients'!DT$10:DT$107))),0),
IFERROR(SUMPRODUCT('6. Patients'!CG$10:CG$107,OFFSET('6. Patients'!$OP$9,1,MATCH($D21,'6. Patients'!$OQ$9:$QN$9,0),ROWS('6. Patients'!DT$10:DT$107))),0)+
IFERROR(SUMPRODUCT('6. Patients'!CG$10:CG$107,OFFSET('6. Patients'!$QO$9,1,MATCH($D21,'6. Patients'!$QP$9:$RI$9,0),ROWS('6. Patients'!DT$10:DT$107))),0)+
IFERROR(SUMPRODUCT('6. Patients'!CG$10:CG$107,OFFSET('6. Patients'!$RJ$9,1,MATCH($D21,'6. Patients'!$RK$9:$TH$9,0),ROWS('6. Patients'!DT$10:DT$107))),0)+
IFERROR(SUMPRODUCT('6. Patients'!CG$10:CG$107,OFFSET('6. Patients'!$TI$9,1,MATCH($D21,'6. Patients'!$TJ$9:$UC$9,0),ROWS('6. Patients'!DT$10:DT$107))),0))+
IFERROR(VLOOKUP($D21,$H$116:$L$146,COLUMNS($H$115:$J$115)-1+N$7,0)*$E21*$F21*'1. General Inputs'!$J$25,0),0),0)</f>
        <v>0</v>
      </c>
      <c r="O21" s="775">
        <f ca="1">ROUNDUP(IFERROR($F21*$E21*CHOOSE(O$7,
IFERROR(SUMPRODUCT('6. Patients'!CH$10:CH$107,OFFSET('6. Patients'!$DN$9,1,MATCH($D21,'6. Patients'!$DO$9:$FL$9,0),ROWS('6. Patients'!DU$10:DU$107))),0)+
IFERROR(SUMPRODUCT('6. Patients'!CH$10:CH$107,OFFSET('6. Patients'!$FM$9,1,MATCH($D21,'6. Patients'!$FN$9:$GG$9,0),ROWS('6. Patients'!DU$10:DU$107))),0)+
IFERROR(SUMPRODUCT('6. Patients'!CH$10:CH$107,OFFSET('6. Patients'!$GH$9,1,MATCH($D21,'6. Patients'!$GI$9:$IF$9,0),ROWS('6. Patients'!DU$10:DU$107))),0)+
IFERROR(SUMPRODUCT('6. Patients'!CH$10:CH$107,OFFSET('6. Patients'!$IG$9,1,MATCH($D21,'6. Patients'!$IH$9:$JA$9,0),ROWS('6. Patients'!DU$10:DU$107))),0),
IFERROR(SUMPRODUCT('6. Patients'!CH$10:CH$107,OFFSET('6. Patients'!$JB$9,1,MATCH($D21,'6. Patients'!$JC$9:$KZ$9,0),ROWS('6. Patients'!DU$10:DU$107))),0)+
IFERROR(SUMPRODUCT('6. Patients'!CH$10:CH$107,OFFSET('6. Patients'!$LA$9,1,MATCH($D21,'6. Patients'!$LB$9:$LU$9,0),ROWS('6. Patients'!DU$10:DU$107))),0)+
IFERROR(SUMPRODUCT('6. Patients'!CH$10:CH$107,OFFSET('6. Patients'!$LV$9,1,MATCH($D21,'6. Patients'!$LW$9:$NT$9,0),ROWS('6. Patients'!DU$10:DU$107))),0)+
IFERROR(SUMPRODUCT('6. Patients'!CH$10:CH$107,OFFSET('6. Patients'!$NU$9,1,MATCH($D21,'6. Patients'!$NV$9:$OO$9,0),ROWS('6. Patients'!DU$10:DU$107))),0),
IFERROR(SUMPRODUCT('6. Patients'!CH$10:CH$107,OFFSET('6. Patients'!$OP$9,1,MATCH($D21,'6. Patients'!$OQ$9:$QN$9,0),ROWS('6. Patients'!DU$10:DU$107))),0)+
IFERROR(SUMPRODUCT('6. Patients'!CH$10:CH$107,OFFSET('6. Patients'!$QO$9,1,MATCH($D21,'6. Patients'!$QP$9:$RI$9,0),ROWS('6. Patients'!DU$10:DU$107))),0)+
IFERROR(SUMPRODUCT('6. Patients'!CH$10:CH$107,OFFSET('6. Patients'!$RJ$9,1,MATCH($D21,'6. Patients'!$RK$9:$TH$9,0),ROWS('6. Patients'!DU$10:DU$107))),0)+
IFERROR(SUMPRODUCT('6. Patients'!CH$10:CH$107,OFFSET('6. Patients'!$TI$9,1,MATCH($D21,'6. Patients'!$TJ$9:$UC$9,0),ROWS('6. Patients'!DU$10:DU$107))),0))+
IFERROR(VLOOKUP($D21,$H$116:$L$146,COLUMNS($H$115:$J$115)-1+O$7,0)*$E21*$F21*'1. General Inputs'!$J$25,0),0),0)</f>
        <v>0</v>
      </c>
      <c r="P21" s="775">
        <f ca="1">ROUNDUP(IFERROR($F21*$E21*CHOOSE(P$7,
IFERROR(SUMPRODUCT('6. Patients'!CI$10:CI$107,OFFSET('6. Patients'!$DN$9,1,MATCH($D21,'6. Patients'!$DO$9:$FL$9,0),ROWS('6. Patients'!DV$10:DV$107))),0)+
IFERROR(SUMPRODUCT('6. Patients'!CI$10:CI$107,OFFSET('6. Patients'!$FM$9,1,MATCH($D21,'6. Patients'!$FN$9:$GG$9,0),ROWS('6. Patients'!DV$10:DV$107))),0)+
IFERROR(SUMPRODUCT('6. Patients'!CI$10:CI$107,OFFSET('6. Patients'!$GH$9,1,MATCH($D21,'6. Patients'!$GI$9:$IF$9,0),ROWS('6. Patients'!DV$10:DV$107))),0)+
IFERROR(SUMPRODUCT('6. Patients'!CI$10:CI$107,OFFSET('6. Patients'!$IG$9,1,MATCH($D21,'6. Patients'!$IH$9:$JA$9,0),ROWS('6. Patients'!DV$10:DV$107))),0),
IFERROR(SUMPRODUCT('6. Patients'!CI$10:CI$107,OFFSET('6. Patients'!$JB$9,1,MATCH($D21,'6. Patients'!$JC$9:$KZ$9,0),ROWS('6. Patients'!DV$10:DV$107))),0)+
IFERROR(SUMPRODUCT('6. Patients'!CI$10:CI$107,OFFSET('6. Patients'!$LA$9,1,MATCH($D21,'6. Patients'!$LB$9:$LU$9,0),ROWS('6. Patients'!DV$10:DV$107))),0)+
IFERROR(SUMPRODUCT('6. Patients'!CI$10:CI$107,OFFSET('6. Patients'!$LV$9,1,MATCH($D21,'6. Patients'!$LW$9:$NT$9,0),ROWS('6. Patients'!DV$10:DV$107))),0)+
IFERROR(SUMPRODUCT('6. Patients'!CI$10:CI$107,OFFSET('6. Patients'!$NU$9,1,MATCH($D21,'6. Patients'!$NV$9:$OO$9,0),ROWS('6. Patients'!DV$10:DV$107))),0),
IFERROR(SUMPRODUCT('6. Patients'!CI$10:CI$107,OFFSET('6. Patients'!$OP$9,1,MATCH($D21,'6. Patients'!$OQ$9:$QN$9,0),ROWS('6. Patients'!DV$10:DV$107))),0)+
IFERROR(SUMPRODUCT('6. Patients'!CI$10:CI$107,OFFSET('6. Patients'!$QO$9,1,MATCH($D21,'6. Patients'!$QP$9:$RI$9,0),ROWS('6. Patients'!DV$10:DV$107))),0)+
IFERROR(SUMPRODUCT('6. Patients'!CI$10:CI$107,OFFSET('6. Patients'!$RJ$9,1,MATCH($D21,'6. Patients'!$RK$9:$TH$9,0),ROWS('6. Patients'!DV$10:DV$107))),0)+
IFERROR(SUMPRODUCT('6. Patients'!CI$10:CI$107,OFFSET('6. Patients'!$TI$9,1,MATCH($D21,'6. Patients'!$TJ$9:$UC$9,0),ROWS('6. Patients'!DV$10:DV$107))),0))+
IFERROR(VLOOKUP($D21,$H$116:$L$146,COLUMNS($H$115:$J$115)-1+P$7,0)*$E21*$F21*'1. General Inputs'!$J$25,0),0),0)</f>
        <v>0</v>
      </c>
      <c r="Q21" s="775">
        <f ca="1">ROUNDUP(IFERROR($F21*$E21*CHOOSE(Q$7,
IFERROR(SUMPRODUCT('6. Patients'!CJ$10:CJ$107,OFFSET('6. Patients'!$DN$9,1,MATCH($D21,'6. Patients'!$DO$9:$FL$9,0),ROWS('6. Patients'!DW$10:DW$107))),0)+
IFERROR(SUMPRODUCT('6. Patients'!CJ$10:CJ$107,OFFSET('6. Patients'!$FM$9,1,MATCH($D21,'6. Patients'!$FN$9:$GG$9,0),ROWS('6. Patients'!DW$10:DW$107))),0)+
IFERROR(SUMPRODUCT('6. Patients'!CJ$10:CJ$107,OFFSET('6. Patients'!$GH$9,1,MATCH($D21,'6. Patients'!$GI$9:$IF$9,0),ROWS('6. Patients'!DW$10:DW$107))),0)+
IFERROR(SUMPRODUCT('6. Patients'!CJ$10:CJ$107,OFFSET('6. Patients'!$IG$9,1,MATCH($D21,'6. Patients'!$IH$9:$JA$9,0),ROWS('6. Patients'!DW$10:DW$107))),0),
IFERROR(SUMPRODUCT('6. Patients'!CJ$10:CJ$107,OFFSET('6. Patients'!$JB$9,1,MATCH($D21,'6. Patients'!$JC$9:$KZ$9,0),ROWS('6. Patients'!DW$10:DW$107))),0)+
IFERROR(SUMPRODUCT('6. Patients'!CJ$10:CJ$107,OFFSET('6. Patients'!$LA$9,1,MATCH($D21,'6. Patients'!$LB$9:$LU$9,0),ROWS('6. Patients'!DW$10:DW$107))),0)+
IFERROR(SUMPRODUCT('6. Patients'!CJ$10:CJ$107,OFFSET('6. Patients'!$LV$9,1,MATCH($D21,'6. Patients'!$LW$9:$NT$9,0),ROWS('6. Patients'!DW$10:DW$107))),0)+
IFERROR(SUMPRODUCT('6. Patients'!CJ$10:CJ$107,OFFSET('6. Patients'!$NU$9,1,MATCH($D21,'6. Patients'!$NV$9:$OO$9,0),ROWS('6. Patients'!DW$10:DW$107))),0),
IFERROR(SUMPRODUCT('6. Patients'!CJ$10:CJ$107,OFFSET('6. Patients'!$OP$9,1,MATCH($D21,'6. Patients'!$OQ$9:$QN$9,0),ROWS('6. Patients'!DW$10:DW$107))),0)+
IFERROR(SUMPRODUCT('6. Patients'!CJ$10:CJ$107,OFFSET('6. Patients'!$QO$9,1,MATCH($D21,'6. Patients'!$QP$9:$RI$9,0),ROWS('6. Patients'!DW$10:DW$107))),0)+
IFERROR(SUMPRODUCT('6. Patients'!CJ$10:CJ$107,OFFSET('6. Patients'!$RJ$9,1,MATCH($D21,'6. Patients'!$RK$9:$TH$9,0),ROWS('6. Patients'!DW$10:DW$107))),0)+
IFERROR(SUMPRODUCT('6. Patients'!CJ$10:CJ$107,OFFSET('6. Patients'!$TI$9,1,MATCH($D21,'6. Patients'!$TJ$9:$UC$9,0),ROWS('6. Patients'!DW$10:DW$107))),0))+
IFERROR(VLOOKUP($D21,$H$116:$L$146,COLUMNS($H$115:$J$115)-1+Q$7,0)*$E21*$F21*'1. General Inputs'!$J$25,0),0),0)</f>
        <v>0</v>
      </c>
      <c r="R21" s="775">
        <f ca="1">ROUNDUP(IFERROR($F21*$E21*CHOOSE(R$7,
IFERROR(SUMPRODUCT('6. Patients'!CK$10:CK$107,OFFSET('6. Patients'!$DN$9,1,MATCH($D21,'6. Patients'!$DO$9:$FL$9,0),ROWS('6. Patients'!DX$10:DX$107))),0)+
IFERROR(SUMPRODUCT('6. Patients'!CK$10:CK$107,OFFSET('6. Patients'!$FM$9,1,MATCH($D21,'6. Patients'!$FN$9:$GG$9,0),ROWS('6. Patients'!DX$10:DX$107))),0)+
IFERROR(SUMPRODUCT('6. Patients'!CK$10:CK$107,OFFSET('6. Patients'!$GH$9,1,MATCH($D21,'6. Patients'!$GI$9:$IF$9,0),ROWS('6. Patients'!DX$10:DX$107))),0)+
IFERROR(SUMPRODUCT('6. Patients'!CK$10:CK$107,OFFSET('6. Patients'!$IG$9,1,MATCH($D21,'6. Patients'!$IH$9:$JA$9,0),ROWS('6. Patients'!DX$10:DX$107))),0),
IFERROR(SUMPRODUCT('6. Patients'!CK$10:CK$107,OFFSET('6. Patients'!$JB$9,1,MATCH($D21,'6. Patients'!$JC$9:$KZ$9,0),ROWS('6. Patients'!DX$10:DX$107))),0)+
IFERROR(SUMPRODUCT('6. Patients'!CK$10:CK$107,OFFSET('6. Patients'!$LA$9,1,MATCH($D21,'6. Patients'!$LB$9:$LU$9,0),ROWS('6. Patients'!DX$10:DX$107))),0)+
IFERROR(SUMPRODUCT('6. Patients'!CK$10:CK$107,OFFSET('6. Patients'!$LV$9,1,MATCH($D21,'6. Patients'!$LW$9:$NT$9,0),ROWS('6. Patients'!DX$10:DX$107))),0)+
IFERROR(SUMPRODUCT('6. Patients'!CK$10:CK$107,OFFSET('6. Patients'!$NU$9,1,MATCH($D21,'6. Patients'!$NV$9:$OO$9,0),ROWS('6. Patients'!DX$10:DX$107))),0),
IFERROR(SUMPRODUCT('6. Patients'!CK$10:CK$107,OFFSET('6. Patients'!$OP$9,1,MATCH($D21,'6. Patients'!$OQ$9:$QN$9,0),ROWS('6. Patients'!DX$10:DX$107))),0)+
IFERROR(SUMPRODUCT('6. Patients'!CK$10:CK$107,OFFSET('6. Patients'!$QO$9,1,MATCH($D21,'6. Patients'!$QP$9:$RI$9,0),ROWS('6. Patients'!DX$10:DX$107))),0)+
IFERROR(SUMPRODUCT('6. Patients'!CK$10:CK$107,OFFSET('6. Patients'!$RJ$9,1,MATCH($D21,'6. Patients'!$RK$9:$TH$9,0),ROWS('6. Patients'!DX$10:DX$107))),0)+
IFERROR(SUMPRODUCT('6. Patients'!CK$10:CK$107,OFFSET('6. Patients'!$TI$9,1,MATCH($D21,'6. Patients'!$TJ$9:$UC$9,0),ROWS('6. Patients'!DX$10:DX$107))),0))+
IFERROR(VLOOKUP($D21,$H$116:$L$146,COLUMNS($H$115:$J$115)-1+R$7,0)*$E21*$F21*'1. General Inputs'!$J$25,0),0),0)</f>
        <v>0</v>
      </c>
      <c r="S21" s="775">
        <f ca="1">ROUNDUP(IFERROR($F21*$E21*CHOOSE(S$7,
IFERROR(SUMPRODUCT('6. Patients'!CL$10:CL$107,OFFSET('6. Patients'!$DN$9,1,MATCH($D21,'6. Patients'!$DO$9:$FL$9,0),ROWS('6. Patients'!DY$10:DY$107))),0)+
IFERROR(SUMPRODUCT('6. Patients'!CL$10:CL$107,OFFSET('6. Patients'!$FM$9,1,MATCH($D21,'6. Patients'!$FN$9:$GG$9,0),ROWS('6. Patients'!DY$10:DY$107))),0)+
IFERROR(SUMPRODUCT('6. Patients'!CL$10:CL$107,OFFSET('6. Patients'!$GH$9,1,MATCH($D21,'6. Patients'!$GI$9:$IF$9,0),ROWS('6. Patients'!DY$10:DY$107))),0)+
IFERROR(SUMPRODUCT('6. Patients'!CL$10:CL$107,OFFSET('6. Patients'!$IG$9,1,MATCH($D21,'6. Patients'!$IH$9:$JA$9,0),ROWS('6. Patients'!DY$10:DY$107))),0),
IFERROR(SUMPRODUCT('6. Patients'!CL$10:CL$107,OFFSET('6. Patients'!$JB$9,1,MATCH($D21,'6. Patients'!$JC$9:$KZ$9,0),ROWS('6. Patients'!DY$10:DY$107))),0)+
IFERROR(SUMPRODUCT('6. Patients'!CL$10:CL$107,OFFSET('6. Patients'!$LA$9,1,MATCH($D21,'6. Patients'!$LB$9:$LU$9,0),ROWS('6. Patients'!DY$10:DY$107))),0)+
IFERROR(SUMPRODUCT('6. Patients'!CL$10:CL$107,OFFSET('6. Patients'!$LV$9,1,MATCH($D21,'6. Patients'!$LW$9:$NT$9,0),ROWS('6. Patients'!DY$10:DY$107))),0)+
IFERROR(SUMPRODUCT('6. Patients'!CL$10:CL$107,OFFSET('6. Patients'!$NU$9,1,MATCH($D21,'6. Patients'!$NV$9:$OO$9,0),ROWS('6. Patients'!DY$10:DY$107))),0),
IFERROR(SUMPRODUCT('6. Patients'!CL$10:CL$107,OFFSET('6. Patients'!$OP$9,1,MATCH($D21,'6. Patients'!$OQ$9:$QN$9,0),ROWS('6. Patients'!DY$10:DY$107))),0)+
IFERROR(SUMPRODUCT('6. Patients'!CL$10:CL$107,OFFSET('6. Patients'!$QO$9,1,MATCH($D21,'6. Patients'!$QP$9:$RI$9,0),ROWS('6. Patients'!DY$10:DY$107))),0)+
IFERROR(SUMPRODUCT('6. Patients'!CL$10:CL$107,OFFSET('6. Patients'!$RJ$9,1,MATCH($D21,'6. Patients'!$RK$9:$TH$9,0),ROWS('6. Patients'!DY$10:DY$107))),0)+
IFERROR(SUMPRODUCT('6. Patients'!CL$10:CL$107,OFFSET('6. Patients'!$TI$9,1,MATCH($D21,'6. Patients'!$TJ$9:$UC$9,0),ROWS('6. Patients'!DY$10:DY$107))),0))+
IFERROR(VLOOKUP($D21,$H$116:$L$146,COLUMNS($H$115:$J$115)-1+S$7,0)*$E21*$F21*'1. General Inputs'!$J$25,0),0),0)</f>
        <v>0</v>
      </c>
      <c r="T21" s="775">
        <f ca="1">ROUNDUP(IFERROR($F21*$E21*CHOOSE(T$7,
IFERROR(SUMPRODUCT('6. Patients'!CM$10:CM$107,OFFSET('6. Patients'!$DN$9,1,MATCH($D21,'6. Patients'!$DO$9:$FL$9,0),ROWS('6. Patients'!DZ$10:DZ$107))),0)+
IFERROR(SUMPRODUCT('6. Patients'!CM$10:CM$107,OFFSET('6. Patients'!$FM$9,1,MATCH($D21,'6. Patients'!$FN$9:$GG$9,0),ROWS('6. Patients'!DZ$10:DZ$107))),0)+
IFERROR(SUMPRODUCT('6. Patients'!CM$10:CM$107,OFFSET('6. Patients'!$GH$9,1,MATCH($D21,'6. Patients'!$GI$9:$IF$9,0),ROWS('6. Patients'!DZ$10:DZ$107))),0)+
IFERROR(SUMPRODUCT('6. Patients'!CM$10:CM$107,OFFSET('6. Patients'!$IG$9,1,MATCH($D21,'6. Patients'!$IH$9:$JA$9,0),ROWS('6. Patients'!DZ$10:DZ$107))),0),
IFERROR(SUMPRODUCT('6. Patients'!CM$10:CM$107,OFFSET('6. Patients'!$JB$9,1,MATCH($D21,'6. Patients'!$JC$9:$KZ$9,0),ROWS('6. Patients'!DZ$10:DZ$107))),0)+
IFERROR(SUMPRODUCT('6. Patients'!CM$10:CM$107,OFFSET('6. Patients'!$LA$9,1,MATCH($D21,'6. Patients'!$LB$9:$LU$9,0),ROWS('6. Patients'!DZ$10:DZ$107))),0)+
IFERROR(SUMPRODUCT('6. Patients'!CM$10:CM$107,OFFSET('6. Patients'!$LV$9,1,MATCH($D21,'6. Patients'!$LW$9:$NT$9,0),ROWS('6. Patients'!DZ$10:DZ$107))),0)+
IFERROR(SUMPRODUCT('6. Patients'!CM$10:CM$107,OFFSET('6. Patients'!$NU$9,1,MATCH($D21,'6. Patients'!$NV$9:$OO$9,0),ROWS('6. Patients'!DZ$10:DZ$107))),0),
IFERROR(SUMPRODUCT('6. Patients'!CM$10:CM$107,OFFSET('6. Patients'!$OP$9,1,MATCH($D21,'6. Patients'!$OQ$9:$QN$9,0),ROWS('6. Patients'!DZ$10:DZ$107))),0)+
IFERROR(SUMPRODUCT('6. Patients'!CM$10:CM$107,OFFSET('6. Patients'!$QO$9,1,MATCH($D21,'6. Patients'!$QP$9:$RI$9,0),ROWS('6. Patients'!DZ$10:DZ$107))),0)+
IFERROR(SUMPRODUCT('6. Patients'!CM$10:CM$107,OFFSET('6. Patients'!$RJ$9,1,MATCH($D21,'6. Patients'!$RK$9:$TH$9,0),ROWS('6. Patients'!DZ$10:DZ$107))),0)+
IFERROR(SUMPRODUCT('6. Patients'!CM$10:CM$107,OFFSET('6. Patients'!$TI$9,1,MATCH($D21,'6. Patients'!$TJ$9:$UC$9,0),ROWS('6. Patients'!DZ$10:DZ$107))),0))+
IFERROR(VLOOKUP($D21,$H$116:$L$146,COLUMNS($H$115:$J$115)-1+T$7,0)*$E21*$F21*'1. General Inputs'!$J$25,0),0),0)</f>
        <v>0</v>
      </c>
      <c r="U21" s="775">
        <f ca="1">ROUNDUP(IFERROR($F21*$E21*CHOOSE(U$7,
IFERROR(SUMPRODUCT('6. Patients'!CN$10:CN$107,OFFSET('6. Patients'!$DN$9,1,MATCH($D21,'6. Patients'!$DO$9:$FL$9,0),ROWS('6. Patients'!EA$10:EA$107))),0)+
IFERROR(SUMPRODUCT('6. Patients'!CN$10:CN$107,OFFSET('6. Patients'!$FM$9,1,MATCH($D21,'6. Patients'!$FN$9:$GG$9,0),ROWS('6. Patients'!EA$10:EA$107))),0)+
IFERROR(SUMPRODUCT('6. Patients'!CN$10:CN$107,OFFSET('6. Patients'!$GH$9,1,MATCH($D21,'6. Patients'!$GI$9:$IF$9,0),ROWS('6. Patients'!EA$10:EA$107))),0)+
IFERROR(SUMPRODUCT('6. Patients'!CN$10:CN$107,OFFSET('6. Patients'!$IG$9,1,MATCH($D21,'6. Patients'!$IH$9:$JA$9,0),ROWS('6. Patients'!EA$10:EA$107))),0),
IFERROR(SUMPRODUCT('6. Patients'!CN$10:CN$107,OFFSET('6. Patients'!$JB$9,1,MATCH($D21,'6. Patients'!$JC$9:$KZ$9,0),ROWS('6. Patients'!EA$10:EA$107))),0)+
IFERROR(SUMPRODUCT('6. Patients'!CN$10:CN$107,OFFSET('6. Patients'!$LA$9,1,MATCH($D21,'6. Patients'!$LB$9:$LU$9,0),ROWS('6. Patients'!EA$10:EA$107))),0)+
IFERROR(SUMPRODUCT('6. Patients'!CN$10:CN$107,OFFSET('6. Patients'!$LV$9,1,MATCH($D21,'6. Patients'!$LW$9:$NT$9,0),ROWS('6. Patients'!EA$10:EA$107))),0)+
IFERROR(SUMPRODUCT('6. Patients'!CN$10:CN$107,OFFSET('6. Patients'!$NU$9,1,MATCH($D21,'6. Patients'!$NV$9:$OO$9,0),ROWS('6. Patients'!EA$10:EA$107))),0),
IFERROR(SUMPRODUCT('6. Patients'!CN$10:CN$107,OFFSET('6. Patients'!$OP$9,1,MATCH($D21,'6. Patients'!$OQ$9:$QN$9,0),ROWS('6. Patients'!EA$10:EA$107))),0)+
IFERROR(SUMPRODUCT('6. Patients'!CN$10:CN$107,OFFSET('6. Patients'!$QO$9,1,MATCH($D21,'6. Patients'!$QP$9:$RI$9,0),ROWS('6. Patients'!EA$10:EA$107))),0)+
IFERROR(SUMPRODUCT('6. Patients'!CN$10:CN$107,OFFSET('6. Patients'!$RJ$9,1,MATCH($D21,'6. Patients'!$RK$9:$TH$9,0),ROWS('6. Patients'!EA$10:EA$107))),0)+
IFERROR(SUMPRODUCT('6. Patients'!CN$10:CN$107,OFFSET('6. Patients'!$TI$9,1,MATCH($D21,'6. Patients'!$TJ$9:$UC$9,0),ROWS('6. Patients'!EA$10:EA$107))),0))+
IFERROR(VLOOKUP($D21,$H$116:$L$146,COLUMNS($H$115:$J$115)-1+U$7,0)*$E21*$F21*'1. General Inputs'!$J$25,0),0),0)</f>
        <v>0</v>
      </c>
      <c r="V21" s="775">
        <f ca="1">ROUNDUP(IFERROR($F21*$E21*CHOOSE(V$7,
IFERROR(SUMPRODUCT('6. Patients'!CO$10:CO$107,OFFSET('6. Patients'!$DN$9,1,MATCH($D21,'6. Patients'!$DO$9:$FL$9,0),ROWS('6. Patients'!EB$10:EB$107))),0)+
IFERROR(SUMPRODUCT('6. Patients'!CO$10:CO$107,OFFSET('6. Patients'!$FM$9,1,MATCH($D21,'6. Patients'!$FN$9:$GG$9,0),ROWS('6. Patients'!EB$10:EB$107))),0)+
IFERROR(SUMPRODUCT('6. Patients'!CO$10:CO$107,OFFSET('6. Patients'!$GH$9,1,MATCH($D21,'6. Patients'!$GI$9:$IF$9,0),ROWS('6. Patients'!EB$10:EB$107))),0)+
IFERROR(SUMPRODUCT('6. Patients'!CO$10:CO$107,OFFSET('6. Patients'!$IG$9,1,MATCH($D21,'6. Patients'!$IH$9:$JA$9,0),ROWS('6. Patients'!EB$10:EB$107))),0),
IFERROR(SUMPRODUCT('6. Patients'!CO$10:CO$107,OFFSET('6. Patients'!$JB$9,1,MATCH($D21,'6. Patients'!$JC$9:$KZ$9,0),ROWS('6. Patients'!EB$10:EB$107))),0)+
IFERROR(SUMPRODUCT('6. Patients'!CO$10:CO$107,OFFSET('6. Patients'!$LA$9,1,MATCH($D21,'6. Patients'!$LB$9:$LU$9,0),ROWS('6. Patients'!EB$10:EB$107))),0)+
IFERROR(SUMPRODUCT('6. Patients'!CO$10:CO$107,OFFSET('6. Patients'!$LV$9,1,MATCH($D21,'6. Patients'!$LW$9:$NT$9,0),ROWS('6. Patients'!EB$10:EB$107))),0)+
IFERROR(SUMPRODUCT('6. Patients'!CO$10:CO$107,OFFSET('6. Patients'!$NU$9,1,MATCH($D21,'6. Patients'!$NV$9:$OO$9,0),ROWS('6. Patients'!EB$10:EB$107))),0),
IFERROR(SUMPRODUCT('6. Patients'!CO$10:CO$107,OFFSET('6. Patients'!$OP$9,1,MATCH($D21,'6. Patients'!$OQ$9:$QN$9,0),ROWS('6. Patients'!EB$10:EB$107))),0)+
IFERROR(SUMPRODUCT('6. Patients'!CO$10:CO$107,OFFSET('6. Patients'!$QO$9,1,MATCH($D21,'6. Patients'!$QP$9:$RI$9,0),ROWS('6. Patients'!EB$10:EB$107))),0)+
IFERROR(SUMPRODUCT('6. Patients'!CO$10:CO$107,OFFSET('6. Patients'!$RJ$9,1,MATCH($D21,'6. Patients'!$RK$9:$TH$9,0),ROWS('6. Patients'!EB$10:EB$107))),0)+
IFERROR(SUMPRODUCT('6. Patients'!CO$10:CO$107,OFFSET('6. Patients'!$TI$9,1,MATCH($D21,'6. Patients'!$TJ$9:$UC$9,0),ROWS('6. Patients'!EB$10:EB$107))),0))+
IFERROR(VLOOKUP($D21,$H$116:$L$146,COLUMNS($H$115:$J$115)-1+V$7,0)*$E21*$F21*'1. General Inputs'!$J$25,0),0),0)</f>
        <v>0</v>
      </c>
      <c r="W21" s="775">
        <f ca="1">ROUNDUP(IFERROR($F21*$E21*CHOOSE(W$7,
IFERROR(SUMPRODUCT('6. Patients'!CP$10:CP$107,OFFSET('6. Patients'!$DN$9,1,MATCH($D21,'6. Patients'!$DO$9:$FL$9,0),ROWS('6. Patients'!EC$10:EC$107))),0)+
IFERROR(SUMPRODUCT('6. Patients'!CP$10:CP$107,OFFSET('6. Patients'!$FM$9,1,MATCH($D21,'6. Patients'!$FN$9:$GG$9,0),ROWS('6. Patients'!EC$10:EC$107))),0)+
IFERROR(SUMPRODUCT('6. Patients'!CP$10:CP$107,OFFSET('6. Patients'!$GH$9,1,MATCH($D21,'6. Patients'!$GI$9:$IF$9,0),ROWS('6. Patients'!EC$10:EC$107))),0)+
IFERROR(SUMPRODUCT('6. Patients'!CP$10:CP$107,OFFSET('6. Patients'!$IG$9,1,MATCH($D21,'6. Patients'!$IH$9:$JA$9,0),ROWS('6. Patients'!EC$10:EC$107))),0),
IFERROR(SUMPRODUCT('6. Patients'!CP$10:CP$107,OFFSET('6. Patients'!$JB$9,1,MATCH($D21,'6. Patients'!$JC$9:$KZ$9,0),ROWS('6. Patients'!EC$10:EC$107))),0)+
IFERROR(SUMPRODUCT('6. Patients'!CP$10:CP$107,OFFSET('6. Patients'!$LA$9,1,MATCH($D21,'6. Patients'!$LB$9:$LU$9,0),ROWS('6. Patients'!EC$10:EC$107))),0)+
IFERROR(SUMPRODUCT('6. Patients'!CP$10:CP$107,OFFSET('6. Patients'!$LV$9,1,MATCH($D21,'6. Patients'!$LW$9:$NT$9,0),ROWS('6. Patients'!EC$10:EC$107))),0)+
IFERROR(SUMPRODUCT('6. Patients'!CP$10:CP$107,OFFSET('6. Patients'!$NU$9,1,MATCH($D21,'6. Patients'!$NV$9:$OO$9,0),ROWS('6. Patients'!EC$10:EC$107))),0),
IFERROR(SUMPRODUCT('6. Patients'!CP$10:CP$107,OFFSET('6. Patients'!$OP$9,1,MATCH($D21,'6. Patients'!$OQ$9:$QN$9,0),ROWS('6. Patients'!EC$10:EC$107))),0)+
IFERROR(SUMPRODUCT('6. Patients'!CP$10:CP$107,OFFSET('6. Patients'!$QO$9,1,MATCH($D21,'6. Patients'!$QP$9:$RI$9,0),ROWS('6. Patients'!EC$10:EC$107))),0)+
IFERROR(SUMPRODUCT('6. Patients'!CP$10:CP$107,OFFSET('6. Patients'!$RJ$9,1,MATCH($D21,'6. Patients'!$RK$9:$TH$9,0),ROWS('6. Patients'!EC$10:EC$107))),0)+
IFERROR(SUMPRODUCT('6. Patients'!CP$10:CP$107,OFFSET('6. Patients'!$TI$9,1,MATCH($D21,'6. Patients'!$TJ$9:$UC$9,0),ROWS('6. Patients'!EC$10:EC$107))),0))+
IFERROR(VLOOKUP($D21,$H$116:$L$146,COLUMNS($H$115:$J$115)-1+W$7,0)*$E21*$F21*'1. General Inputs'!$J$25,0),0),0)</f>
        <v>0</v>
      </c>
      <c r="X21" s="775">
        <f ca="1">ROUNDUP(IFERROR($F21*$E21*CHOOSE(X$7,
IFERROR(SUMPRODUCT('6. Patients'!CQ$10:CQ$107,OFFSET('6. Patients'!$DN$9,1,MATCH($D21,'6. Patients'!$DO$9:$FL$9,0),ROWS('6. Patients'!ED$10:ED$107))),0)+
IFERROR(SUMPRODUCT('6. Patients'!CQ$10:CQ$107,OFFSET('6. Patients'!$FM$9,1,MATCH($D21,'6. Patients'!$FN$9:$GG$9,0),ROWS('6. Patients'!ED$10:ED$107))),0)+
IFERROR(SUMPRODUCT('6. Patients'!CQ$10:CQ$107,OFFSET('6. Patients'!$GH$9,1,MATCH($D21,'6. Patients'!$GI$9:$IF$9,0),ROWS('6. Patients'!ED$10:ED$107))),0)+
IFERROR(SUMPRODUCT('6. Patients'!CQ$10:CQ$107,OFFSET('6. Patients'!$IG$9,1,MATCH($D21,'6. Patients'!$IH$9:$JA$9,0),ROWS('6. Patients'!ED$10:ED$107))),0),
IFERROR(SUMPRODUCT('6. Patients'!CQ$10:CQ$107,OFFSET('6. Patients'!$JB$9,1,MATCH($D21,'6. Patients'!$JC$9:$KZ$9,0),ROWS('6. Patients'!ED$10:ED$107))),0)+
IFERROR(SUMPRODUCT('6. Patients'!CQ$10:CQ$107,OFFSET('6. Patients'!$LA$9,1,MATCH($D21,'6. Patients'!$LB$9:$LU$9,0),ROWS('6. Patients'!ED$10:ED$107))),0)+
IFERROR(SUMPRODUCT('6. Patients'!CQ$10:CQ$107,OFFSET('6. Patients'!$LV$9,1,MATCH($D21,'6. Patients'!$LW$9:$NT$9,0),ROWS('6. Patients'!ED$10:ED$107))),0)+
IFERROR(SUMPRODUCT('6. Patients'!CQ$10:CQ$107,OFFSET('6. Patients'!$NU$9,1,MATCH($D21,'6. Patients'!$NV$9:$OO$9,0),ROWS('6. Patients'!ED$10:ED$107))),0),
IFERROR(SUMPRODUCT('6. Patients'!CQ$10:CQ$107,OFFSET('6. Patients'!$OP$9,1,MATCH($D21,'6. Patients'!$OQ$9:$QN$9,0),ROWS('6. Patients'!ED$10:ED$107))),0)+
IFERROR(SUMPRODUCT('6. Patients'!CQ$10:CQ$107,OFFSET('6. Patients'!$QO$9,1,MATCH($D21,'6. Patients'!$QP$9:$RI$9,0),ROWS('6. Patients'!ED$10:ED$107))),0)+
IFERROR(SUMPRODUCT('6. Patients'!CQ$10:CQ$107,OFFSET('6. Patients'!$RJ$9,1,MATCH($D21,'6. Patients'!$RK$9:$TH$9,0),ROWS('6. Patients'!ED$10:ED$107))),0)+
IFERROR(SUMPRODUCT('6. Patients'!CQ$10:CQ$107,OFFSET('6. Patients'!$TI$9,1,MATCH($D21,'6. Patients'!$TJ$9:$UC$9,0),ROWS('6. Patients'!ED$10:ED$107))),0))+
IFERROR(VLOOKUP($D21,$H$116:$L$146,COLUMNS($H$115:$J$115)-1+X$7,0)*$E21*$F21*'1. General Inputs'!$J$25,0),0),0)</f>
        <v>0</v>
      </c>
      <c r="Y21" s="775">
        <f ca="1">ROUNDUP(IFERROR($F21*$E21*CHOOSE(Y$7,
IFERROR(SUMPRODUCT('6. Patients'!CR$10:CR$107,OFFSET('6. Patients'!$DN$9,1,MATCH($D21,'6. Patients'!$DO$9:$FL$9,0),ROWS('6. Patients'!EE$10:EE$107))),0)+
IFERROR(SUMPRODUCT('6. Patients'!CR$10:CR$107,OFFSET('6. Patients'!$FM$9,1,MATCH($D21,'6. Patients'!$FN$9:$GG$9,0),ROWS('6. Patients'!EE$10:EE$107))),0)+
IFERROR(SUMPRODUCT('6. Patients'!CR$10:CR$107,OFFSET('6. Patients'!$GH$9,1,MATCH($D21,'6. Patients'!$GI$9:$IF$9,0),ROWS('6. Patients'!EE$10:EE$107))),0)+
IFERROR(SUMPRODUCT('6. Patients'!CR$10:CR$107,OFFSET('6. Patients'!$IG$9,1,MATCH($D21,'6. Patients'!$IH$9:$JA$9,0),ROWS('6. Patients'!EE$10:EE$107))),0),
IFERROR(SUMPRODUCT('6. Patients'!CR$10:CR$107,OFFSET('6. Patients'!$JB$9,1,MATCH($D21,'6. Patients'!$JC$9:$KZ$9,0),ROWS('6. Patients'!EE$10:EE$107))),0)+
IFERROR(SUMPRODUCT('6. Patients'!CR$10:CR$107,OFFSET('6. Patients'!$LA$9,1,MATCH($D21,'6. Patients'!$LB$9:$LU$9,0),ROWS('6. Patients'!EE$10:EE$107))),0)+
IFERROR(SUMPRODUCT('6. Patients'!CR$10:CR$107,OFFSET('6. Patients'!$LV$9,1,MATCH($D21,'6. Patients'!$LW$9:$NT$9,0),ROWS('6. Patients'!EE$10:EE$107))),0)+
IFERROR(SUMPRODUCT('6. Patients'!CR$10:CR$107,OFFSET('6. Patients'!$NU$9,1,MATCH($D21,'6. Patients'!$NV$9:$OO$9,0),ROWS('6. Patients'!EE$10:EE$107))),0),
IFERROR(SUMPRODUCT('6. Patients'!CR$10:CR$107,OFFSET('6. Patients'!$OP$9,1,MATCH($D21,'6. Patients'!$OQ$9:$QN$9,0),ROWS('6. Patients'!EE$10:EE$107))),0)+
IFERROR(SUMPRODUCT('6. Patients'!CR$10:CR$107,OFFSET('6. Patients'!$QO$9,1,MATCH($D21,'6. Patients'!$QP$9:$RI$9,0),ROWS('6. Patients'!EE$10:EE$107))),0)+
IFERROR(SUMPRODUCT('6. Patients'!CR$10:CR$107,OFFSET('6. Patients'!$RJ$9,1,MATCH($D21,'6. Patients'!$RK$9:$TH$9,0),ROWS('6. Patients'!EE$10:EE$107))),0)+
IFERROR(SUMPRODUCT('6. Patients'!CR$10:CR$107,OFFSET('6. Patients'!$TI$9,1,MATCH($D21,'6. Patients'!$TJ$9:$UC$9,0),ROWS('6. Patients'!EE$10:EE$107))),0))+
IFERROR(VLOOKUP($D21,$H$116:$L$146,COLUMNS($H$115:$J$115)-1+Y$7,0)*$E21*$F21*'1. General Inputs'!$J$25,0),0),0)</f>
        <v>0</v>
      </c>
      <c r="Z21" s="775">
        <f ca="1">ROUNDUP(IFERROR($F21*$E21*CHOOSE(Z$7,
IFERROR(SUMPRODUCT('6. Patients'!CS$10:CS$107,OFFSET('6. Patients'!$DN$9,1,MATCH($D21,'6. Patients'!$DO$9:$FL$9,0),ROWS('6. Patients'!EF$10:EF$107))),0)+
IFERROR(SUMPRODUCT('6. Patients'!CS$10:CS$107,OFFSET('6. Patients'!$FM$9,1,MATCH($D21,'6. Patients'!$FN$9:$GG$9,0),ROWS('6. Patients'!EF$10:EF$107))),0)+
IFERROR(SUMPRODUCT('6. Patients'!CS$10:CS$107,OFFSET('6. Patients'!$GH$9,1,MATCH($D21,'6. Patients'!$GI$9:$IF$9,0),ROWS('6. Patients'!EF$10:EF$107))),0)+
IFERROR(SUMPRODUCT('6. Patients'!CS$10:CS$107,OFFSET('6. Patients'!$IG$9,1,MATCH($D21,'6. Patients'!$IH$9:$JA$9,0),ROWS('6. Patients'!EF$10:EF$107))),0),
IFERROR(SUMPRODUCT('6. Patients'!CS$10:CS$107,OFFSET('6. Patients'!$JB$9,1,MATCH($D21,'6. Patients'!$JC$9:$KZ$9,0),ROWS('6. Patients'!EF$10:EF$107))),0)+
IFERROR(SUMPRODUCT('6. Patients'!CS$10:CS$107,OFFSET('6. Patients'!$LA$9,1,MATCH($D21,'6. Patients'!$LB$9:$LU$9,0),ROWS('6. Patients'!EF$10:EF$107))),0)+
IFERROR(SUMPRODUCT('6. Patients'!CS$10:CS$107,OFFSET('6. Patients'!$LV$9,1,MATCH($D21,'6. Patients'!$LW$9:$NT$9,0),ROWS('6. Patients'!EF$10:EF$107))),0)+
IFERROR(SUMPRODUCT('6. Patients'!CS$10:CS$107,OFFSET('6. Patients'!$NU$9,1,MATCH($D21,'6. Patients'!$NV$9:$OO$9,0),ROWS('6. Patients'!EF$10:EF$107))),0),
IFERROR(SUMPRODUCT('6. Patients'!CS$10:CS$107,OFFSET('6. Patients'!$OP$9,1,MATCH($D21,'6. Patients'!$OQ$9:$QN$9,0),ROWS('6. Patients'!EF$10:EF$107))),0)+
IFERROR(SUMPRODUCT('6. Patients'!CS$10:CS$107,OFFSET('6. Patients'!$QO$9,1,MATCH($D21,'6. Patients'!$QP$9:$RI$9,0),ROWS('6. Patients'!EF$10:EF$107))),0)+
IFERROR(SUMPRODUCT('6. Patients'!CS$10:CS$107,OFFSET('6. Patients'!$RJ$9,1,MATCH($D21,'6. Patients'!$RK$9:$TH$9,0),ROWS('6. Patients'!EF$10:EF$107))),0)+
IFERROR(SUMPRODUCT('6. Patients'!CS$10:CS$107,OFFSET('6. Patients'!$TI$9,1,MATCH($D21,'6. Patients'!$TJ$9:$UC$9,0),ROWS('6. Patients'!EF$10:EF$107))),0))+
IFERROR(VLOOKUP($D21,$H$116:$L$146,COLUMNS($H$115:$J$115)-1+Z$7,0)*$E21*$F21*'1. General Inputs'!$J$25,0),0),0)</f>
        <v>0</v>
      </c>
      <c r="AA21" s="775">
        <f ca="1">ROUNDUP(IFERROR($F21*$E21*CHOOSE(AA$7,
IFERROR(SUMPRODUCT('6. Patients'!CT$10:CT$107,OFFSET('6. Patients'!$DN$9,1,MATCH($D21,'6. Patients'!$DO$9:$FL$9,0),ROWS('6. Patients'!EG$10:EG$107))),0)+
IFERROR(SUMPRODUCT('6. Patients'!CT$10:CT$107,OFFSET('6. Patients'!$FM$9,1,MATCH($D21,'6. Patients'!$FN$9:$GG$9,0),ROWS('6. Patients'!EG$10:EG$107))),0)+
IFERROR(SUMPRODUCT('6. Patients'!CT$10:CT$107,OFFSET('6. Patients'!$GH$9,1,MATCH($D21,'6. Patients'!$GI$9:$IF$9,0),ROWS('6. Patients'!EG$10:EG$107))),0)+
IFERROR(SUMPRODUCT('6. Patients'!CT$10:CT$107,OFFSET('6. Patients'!$IG$9,1,MATCH($D21,'6. Patients'!$IH$9:$JA$9,0),ROWS('6. Patients'!EG$10:EG$107))),0),
IFERROR(SUMPRODUCT('6. Patients'!CT$10:CT$107,OFFSET('6. Patients'!$JB$9,1,MATCH($D21,'6. Patients'!$JC$9:$KZ$9,0),ROWS('6. Patients'!EG$10:EG$107))),0)+
IFERROR(SUMPRODUCT('6. Patients'!CT$10:CT$107,OFFSET('6. Patients'!$LA$9,1,MATCH($D21,'6. Patients'!$LB$9:$LU$9,0),ROWS('6. Patients'!EG$10:EG$107))),0)+
IFERROR(SUMPRODUCT('6. Patients'!CT$10:CT$107,OFFSET('6. Patients'!$LV$9,1,MATCH($D21,'6. Patients'!$LW$9:$NT$9,0),ROWS('6. Patients'!EG$10:EG$107))),0)+
IFERROR(SUMPRODUCT('6. Patients'!CT$10:CT$107,OFFSET('6. Patients'!$NU$9,1,MATCH($D21,'6. Patients'!$NV$9:$OO$9,0),ROWS('6. Patients'!EG$10:EG$107))),0),
IFERROR(SUMPRODUCT('6. Patients'!CT$10:CT$107,OFFSET('6. Patients'!$OP$9,1,MATCH($D21,'6. Patients'!$OQ$9:$QN$9,0),ROWS('6. Patients'!EG$10:EG$107))),0)+
IFERROR(SUMPRODUCT('6. Patients'!CT$10:CT$107,OFFSET('6. Patients'!$QO$9,1,MATCH($D21,'6. Patients'!$QP$9:$RI$9,0),ROWS('6. Patients'!EG$10:EG$107))),0)+
IFERROR(SUMPRODUCT('6. Patients'!CT$10:CT$107,OFFSET('6. Patients'!$RJ$9,1,MATCH($D21,'6. Patients'!$RK$9:$TH$9,0),ROWS('6. Patients'!EG$10:EG$107))),0)+
IFERROR(SUMPRODUCT('6. Patients'!CT$10:CT$107,OFFSET('6. Patients'!$TI$9,1,MATCH($D21,'6. Patients'!$TJ$9:$UC$9,0),ROWS('6. Patients'!EG$10:EG$107))),0))+
IFERROR(VLOOKUP($D21,$H$116:$L$146,COLUMNS($H$115:$J$115)-1+AA$7,0)*$E21*$F21*'1. General Inputs'!$J$25,0),0),0)</f>
        <v>0</v>
      </c>
      <c r="AB21" s="775">
        <f ca="1">ROUNDUP(IFERROR($F21*$E21*CHOOSE(AB$7,
IFERROR(SUMPRODUCT('6. Patients'!CU$10:CU$107,OFFSET('6. Patients'!$DN$9,1,MATCH($D21,'6. Patients'!$DO$9:$FL$9,0),ROWS('6. Patients'!EH$10:EH$107))),0)+
IFERROR(SUMPRODUCT('6. Patients'!CU$10:CU$107,OFFSET('6. Patients'!$FM$9,1,MATCH($D21,'6. Patients'!$FN$9:$GG$9,0),ROWS('6. Patients'!EH$10:EH$107))),0)+
IFERROR(SUMPRODUCT('6. Patients'!CU$10:CU$107,OFFSET('6. Patients'!$GH$9,1,MATCH($D21,'6. Patients'!$GI$9:$IF$9,0),ROWS('6. Patients'!EH$10:EH$107))),0)+
IFERROR(SUMPRODUCT('6. Patients'!CU$10:CU$107,OFFSET('6. Patients'!$IG$9,1,MATCH($D21,'6. Patients'!$IH$9:$JA$9,0),ROWS('6. Patients'!EH$10:EH$107))),0),
IFERROR(SUMPRODUCT('6. Patients'!CU$10:CU$107,OFFSET('6. Patients'!$JB$9,1,MATCH($D21,'6. Patients'!$JC$9:$KZ$9,0),ROWS('6. Patients'!EH$10:EH$107))),0)+
IFERROR(SUMPRODUCT('6. Patients'!CU$10:CU$107,OFFSET('6. Patients'!$LA$9,1,MATCH($D21,'6. Patients'!$LB$9:$LU$9,0),ROWS('6. Patients'!EH$10:EH$107))),0)+
IFERROR(SUMPRODUCT('6. Patients'!CU$10:CU$107,OFFSET('6. Patients'!$LV$9,1,MATCH($D21,'6. Patients'!$LW$9:$NT$9,0),ROWS('6. Patients'!EH$10:EH$107))),0)+
IFERROR(SUMPRODUCT('6. Patients'!CU$10:CU$107,OFFSET('6. Patients'!$NU$9,1,MATCH($D21,'6. Patients'!$NV$9:$OO$9,0),ROWS('6. Patients'!EH$10:EH$107))),0),
IFERROR(SUMPRODUCT('6. Patients'!CU$10:CU$107,OFFSET('6. Patients'!$OP$9,1,MATCH($D21,'6. Patients'!$OQ$9:$QN$9,0),ROWS('6. Patients'!EH$10:EH$107))),0)+
IFERROR(SUMPRODUCT('6. Patients'!CU$10:CU$107,OFFSET('6. Patients'!$QO$9,1,MATCH($D21,'6. Patients'!$QP$9:$RI$9,0),ROWS('6. Patients'!EH$10:EH$107))),0)+
IFERROR(SUMPRODUCT('6. Patients'!CU$10:CU$107,OFFSET('6. Patients'!$RJ$9,1,MATCH($D21,'6. Patients'!$RK$9:$TH$9,0),ROWS('6. Patients'!EH$10:EH$107))),0)+
IFERROR(SUMPRODUCT('6. Patients'!CU$10:CU$107,OFFSET('6. Patients'!$TI$9,1,MATCH($D21,'6. Patients'!$TJ$9:$UC$9,0),ROWS('6. Patients'!EH$10:EH$107))),0))+
IFERROR(VLOOKUP($D21,$H$116:$L$146,COLUMNS($H$115:$J$115)-1+AB$7,0)*$E21*$F21*'1. General Inputs'!$J$25,0),0),0)</f>
        <v>0</v>
      </c>
      <c r="AC21" s="775">
        <f ca="1">ROUNDUP(IFERROR($F21*$E21*CHOOSE(AC$7,
IFERROR(SUMPRODUCT('6. Patients'!CV$10:CV$107,OFFSET('6. Patients'!$DN$9,1,MATCH($D21,'6. Patients'!$DO$9:$FL$9,0),ROWS('6. Patients'!EI$10:EI$107))),0)+
IFERROR(SUMPRODUCT('6. Patients'!CV$10:CV$107,OFFSET('6. Patients'!$FM$9,1,MATCH($D21,'6. Patients'!$FN$9:$GG$9,0),ROWS('6. Patients'!EI$10:EI$107))),0)+
IFERROR(SUMPRODUCT('6. Patients'!CV$10:CV$107,OFFSET('6. Patients'!$GH$9,1,MATCH($D21,'6. Patients'!$GI$9:$IF$9,0),ROWS('6. Patients'!EI$10:EI$107))),0)+
IFERROR(SUMPRODUCT('6. Patients'!CV$10:CV$107,OFFSET('6. Patients'!$IG$9,1,MATCH($D21,'6. Patients'!$IH$9:$JA$9,0),ROWS('6. Patients'!EI$10:EI$107))),0),
IFERROR(SUMPRODUCT('6. Patients'!CV$10:CV$107,OFFSET('6. Patients'!$JB$9,1,MATCH($D21,'6. Patients'!$JC$9:$KZ$9,0),ROWS('6. Patients'!EI$10:EI$107))),0)+
IFERROR(SUMPRODUCT('6. Patients'!CV$10:CV$107,OFFSET('6. Patients'!$LA$9,1,MATCH($D21,'6. Patients'!$LB$9:$LU$9,0),ROWS('6. Patients'!EI$10:EI$107))),0)+
IFERROR(SUMPRODUCT('6. Patients'!CV$10:CV$107,OFFSET('6. Patients'!$LV$9,1,MATCH($D21,'6. Patients'!$LW$9:$NT$9,0),ROWS('6. Patients'!EI$10:EI$107))),0)+
IFERROR(SUMPRODUCT('6. Patients'!CV$10:CV$107,OFFSET('6. Patients'!$NU$9,1,MATCH($D21,'6. Patients'!$NV$9:$OO$9,0),ROWS('6. Patients'!EI$10:EI$107))),0),
IFERROR(SUMPRODUCT('6. Patients'!CV$10:CV$107,OFFSET('6. Patients'!$OP$9,1,MATCH($D21,'6. Patients'!$OQ$9:$QN$9,0),ROWS('6. Patients'!EI$10:EI$107))),0)+
IFERROR(SUMPRODUCT('6. Patients'!CV$10:CV$107,OFFSET('6. Patients'!$QO$9,1,MATCH($D21,'6. Patients'!$QP$9:$RI$9,0),ROWS('6. Patients'!EI$10:EI$107))),0)+
IFERROR(SUMPRODUCT('6. Patients'!CV$10:CV$107,OFFSET('6. Patients'!$RJ$9,1,MATCH($D21,'6. Patients'!$RK$9:$TH$9,0),ROWS('6. Patients'!EI$10:EI$107))),0)+
IFERROR(SUMPRODUCT('6. Patients'!CV$10:CV$107,OFFSET('6. Patients'!$TI$9,1,MATCH($D21,'6. Patients'!$TJ$9:$UC$9,0),ROWS('6. Patients'!EI$10:EI$107))),0))+
IFERROR(VLOOKUP($D21,$H$116:$L$146,COLUMNS($H$115:$J$115)-1+AC$7,0)*$E21*$F21*'1. General Inputs'!$J$25,0),0),0)</f>
        <v>0</v>
      </c>
      <c r="AD21" s="775">
        <f ca="1">ROUNDUP(IFERROR($F21*$E21*CHOOSE(AD$7,
IFERROR(SUMPRODUCT('6. Patients'!CW$10:CW$107,OFFSET('6. Patients'!$DN$9,1,MATCH($D21,'6. Patients'!$DO$9:$FL$9,0),ROWS('6. Patients'!EJ$10:EJ$107))),0)+
IFERROR(SUMPRODUCT('6. Patients'!CW$10:CW$107,OFFSET('6. Patients'!$FM$9,1,MATCH($D21,'6. Patients'!$FN$9:$GG$9,0),ROWS('6. Patients'!EJ$10:EJ$107))),0)+
IFERROR(SUMPRODUCT('6. Patients'!CW$10:CW$107,OFFSET('6. Patients'!$GH$9,1,MATCH($D21,'6. Patients'!$GI$9:$IF$9,0),ROWS('6. Patients'!EJ$10:EJ$107))),0)+
IFERROR(SUMPRODUCT('6. Patients'!CW$10:CW$107,OFFSET('6. Patients'!$IG$9,1,MATCH($D21,'6. Patients'!$IH$9:$JA$9,0),ROWS('6. Patients'!EJ$10:EJ$107))),0),
IFERROR(SUMPRODUCT('6. Patients'!CW$10:CW$107,OFFSET('6. Patients'!$JB$9,1,MATCH($D21,'6. Patients'!$JC$9:$KZ$9,0),ROWS('6. Patients'!EJ$10:EJ$107))),0)+
IFERROR(SUMPRODUCT('6. Patients'!CW$10:CW$107,OFFSET('6. Patients'!$LA$9,1,MATCH($D21,'6. Patients'!$LB$9:$LU$9,0),ROWS('6. Patients'!EJ$10:EJ$107))),0)+
IFERROR(SUMPRODUCT('6. Patients'!CW$10:CW$107,OFFSET('6. Patients'!$LV$9,1,MATCH($D21,'6. Patients'!$LW$9:$NT$9,0),ROWS('6. Patients'!EJ$10:EJ$107))),0)+
IFERROR(SUMPRODUCT('6. Patients'!CW$10:CW$107,OFFSET('6. Patients'!$NU$9,1,MATCH($D21,'6. Patients'!$NV$9:$OO$9,0),ROWS('6. Patients'!EJ$10:EJ$107))),0),
IFERROR(SUMPRODUCT('6. Patients'!CW$10:CW$107,OFFSET('6. Patients'!$OP$9,1,MATCH($D21,'6. Patients'!$OQ$9:$QN$9,0),ROWS('6. Patients'!EJ$10:EJ$107))),0)+
IFERROR(SUMPRODUCT('6. Patients'!CW$10:CW$107,OFFSET('6. Patients'!$QO$9,1,MATCH($D21,'6. Patients'!$QP$9:$RI$9,0),ROWS('6. Patients'!EJ$10:EJ$107))),0)+
IFERROR(SUMPRODUCT('6. Patients'!CW$10:CW$107,OFFSET('6. Patients'!$RJ$9,1,MATCH($D21,'6. Patients'!$RK$9:$TH$9,0),ROWS('6. Patients'!EJ$10:EJ$107))),0)+
IFERROR(SUMPRODUCT('6. Patients'!CW$10:CW$107,OFFSET('6. Patients'!$TI$9,1,MATCH($D21,'6. Patients'!$TJ$9:$UC$9,0),ROWS('6. Patients'!EJ$10:EJ$107))),0))+
IFERROR(VLOOKUP($D21,$H$116:$L$146,COLUMNS($H$115:$J$115)-1+AD$7,0)*$E21*$F21*'1. General Inputs'!$J$25,0),0),0)</f>
        <v>0</v>
      </c>
      <c r="AE21" s="775">
        <f ca="1">ROUNDUP(IFERROR($F21*$E21*CHOOSE(AE$7,
IFERROR(SUMPRODUCT('6. Patients'!CX$10:CX$107,OFFSET('6. Patients'!$DN$9,1,MATCH($D21,'6. Patients'!$DO$9:$FL$9,0),ROWS('6. Patients'!EK$10:EK$107))),0)+
IFERROR(SUMPRODUCT('6. Patients'!CX$10:CX$107,OFFSET('6. Patients'!$FM$9,1,MATCH($D21,'6. Patients'!$FN$9:$GG$9,0),ROWS('6. Patients'!EK$10:EK$107))),0)+
IFERROR(SUMPRODUCT('6. Patients'!CX$10:CX$107,OFFSET('6. Patients'!$GH$9,1,MATCH($D21,'6. Patients'!$GI$9:$IF$9,0),ROWS('6. Patients'!EK$10:EK$107))),0)+
IFERROR(SUMPRODUCT('6. Patients'!CX$10:CX$107,OFFSET('6. Patients'!$IG$9,1,MATCH($D21,'6. Patients'!$IH$9:$JA$9,0),ROWS('6. Patients'!EK$10:EK$107))),0),
IFERROR(SUMPRODUCT('6. Patients'!CX$10:CX$107,OFFSET('6. Patients'!$JB$9,1,MATCH($D21,'6. Patients'!$JC$9:$KZ$9,0),ROWS('6. Patients'!EK$10:EK$107))),0)+
IFERROR(SUMPRODUCT('6. Patients'!CX$10:CX$107,OFFSET('6. Patients'!$LA$9,1,MATCH($D21,'6. Patients'!$LB$9:$LU$9,0),ROWS('6. Patients'!EK$10:EK$107))),0)+
IFERROR(SUMPRODUCT('6. Patients'!CX$10:CX$107,OFFSET('6. Patients'!$LV$9,1,MATCH($D21,'6. Patients'!$LW$9:$NT$9,0),ROWS('6. Patients'!EK$10:EK$107))),0)+
IFERROR(SUMPRODUCT('6. Patients'!CX$10:CX$107,OFFSET('6. Patients'!$NU$9,1,MATCH($D21,'6. Patients'!$NV$9:$OO$9,0),ROWS('6. Patients'!EK$10:EK$107))),0),
IFERROR(SUMPRODUCT('6. Patients'!CX$10:CX$107,OFFSET('6. Patients'!$OP$9,1,MATCH($D21,'6. Patients'!$OQ$9:$QN$9,0),ROWS('6. Patients'!EK$10:EK$107))),0)+
IFERROR(SUMPRODUCT('6. Patients'!CX$10:CX$107,OFFSET('6. Patients'!$QO$9,1,MATCH($D21,'6. Patients'!$QP$9:$RI$9,0),ROWS('6. Patients'!EK$10:EK$107))),0)+
IFERROR(SUMPRODUCT('6. Patients'!CX$10:CX$107,OFFSET('6. Patients'!$RJ$9,1,MATCH($D21,'6. Patients'!$RK$9:$TH$9,0),ROWS('6. Patients'!EK$10:EK$107))),0)+
IFERROR(SUMPRODUCT('6. Patients'!CX$10:CX$107,OFFSET('6. Patients'!$TI$9,1,MATCH($D21,'6. Patients'!$TJ$9:$UC$9,0),ROWS('6. Patients'!EK$10:EK$107))),0))+
IFERROR(VLOOKUP($D21,$H$116:$L$146,COLUMNS($H$115:$J$115)-1+AE$7,0)*$E21*$F21*'1. General Inputs'!$J$25,0),0),0)</f>
        <v>0</v>
      </c>
      <c r="AF21" s="775">
        <f ca="1">ROUNDUP(IFERROR($F21*$E21*CHOOSE(AF$7,
IFERROR(SUMPRODUCT('6. Patients'!CY$10:CY$107,OFFSET('6. Patients'!$DN$9,1,MATCH($D21,'6. Patients'!$DO$9:$FL$9,0),ROWS('6. Patients'!EL$10:EL$107))),0)+
IFERROR(SUMPRODUCT('6. Patients'!CY$10:CY$107,OFFSET('6. Patients'!$FM$9,1,MATCH($D21,'6. Patients'!$FN$9:$GG$9,0),ROWS('6. Patients'!EL$10:EL$107))),0)+
IFERROR(SUMPRODUCT('6. Patients'!CY$10:CY$107,OFFSET('6. Patients'!$GH$9,1,MATCH($D21,'6. Patients'!$GI$9:$IF$9,0),ROWS('6. Patients'!EL$10:EL$107))),0)+
IFERROR(SUMPRODUCT('6. Patients'!CY$10:CY$107,OFFSET('6. Patients'!$IG$9,1,MATCH($D21,'6. Patients'!$IH$9:$JA$9,0),ROWS('6. Patients'!EL$10:EL$107))),0),
IFERROR(SUMPRODUCT('6. Patients'!CY$10:CY$107,OFFSET('6. Patients'!$JB$9,1,MATCH($D21,'6. Patients'!$JC$9:$KZ$9,0),ROWS('6. Patients'!EL$10:EL$107))),0)+
IFERROR(SUMPRODUCT('6. Patients'!CY$10:CY$107,OFFSET('6. Patients'!$LA$9,1,MATCH($D21,'6. Patients'!$LB$9:$LU$9,0),ROWS('6. Patients'!EL$10:EL$107))),0)+
IFERROR(SUMPRODUCT('6. Patients'!CY$10:CY$107,OFFSET('6. Patients'!$LV$9,1,MATCH($D21,'6. Patients'!$LW$9:$NT$9,0),ROWS('6. Patients'!EL$10:EL$107))),0)+
IFERROR(SUMPRODUCT('6. Patients'!CY$10:CY$107,OFFSET('6. Patients'!$NU$9,1,MATCH($D21,'6. Patients'!$NV$9:$OO$9,0),ROWS('6. Patients'!EL$10:EL$107))),0),
IFERROR(SUMPRODUCT('6. Patients'!CY$10:CY$107,OFFSET('6. Patients'!$OP$9,1,MATCH($D21,'6. Patients'!$OQ$9:$QN$9,0),ROWS('6. Patients'!EL$10:EL$107))),0)+
IFERROR(SUMPRODUCT('6. Patients'!CY$10:CY$107,OFFSET('6. Patients'!$QO$9,1,MATCH($D21,'6. Patients'!$QP$9:$RI$9,0),ROWS('6. Patients'!EL$10:EL$107))),0)+
IFERROR(SUMPRODUCT('6. Patients'!CY$10:CY$107,OFFSET('6. Patients'!$RJ$9,1,MATCH($D21,'6. Patients'!$RK$9:$TH$9,0),ROWS('6. Patients'!EL$10:EL$107))),0)+
IFERROR(SUMPRODUCT('6. Patients'!CY$10:CY$107,OFFSET('6. Patients'!$TI$9,1,MATCH($D21,'6. Patients'!$TJ$9:$UC$9,0),ROWS('6. Patients'!EL$10:EL$107))),0))+
IFERROR(VLOOKUP($D21,$H$116:$L$146,COLUMNS($H$115:$J$115)-1+AF$7,0)*$E21*$F21*'1. General Inputs'!$J$25,0),0),0)</f>
        <v>0</v>
      </c>
      <c r="AG21" s="775">
        <f ca="1">ROUNDUP(IFERROR($F21*$E21*CHOOSE(AG$7,
IFERROR(SUMPRODUCT('6. Patients'!CZ$10:CZ$107,OFFSET('6. Patients'!$DN$9,1,MATCH($D21,'6. Patients'!$DO$9:$FL$9,0),ROWS('6. Patients'!EM$10:EM$107))),0)+
IFERROR(SUMPRODUCT('6. Patients'!CZ$10:CZ$107,OFFSET('6. Patients'!$FM$9,1,MATCH($D21,'6. Patients'!$FN$9:$GG$9,0),ROWS('6. Patients'!EM$10:EM$107))),0)+
IFERROR(SUMPRODUCT('6. Patients'!CZ$10:CZ$107,OFFSET('6. Patients'!$GH$9,1,MATCH($D21,'6. Patients'!$GI$9:$IF$9,0),ROWS('6. Patients'!EM$10:EM$107))),0)+
IFERROR(SUMPRODUCT('6. Patients'!CZ$10:CZ$107,OFFSET('6. Patients'!$IG$9,1,MATCH($D21,'6. Patients'!$IH$9:$JA$9,0),ROWS('6. Patients'!EM$10:EM$107))),0),
IFERROR(SUMPRODUCT('6. Patients'!CZ$10:CZ$107,OFFSET('6. Patients'!$JB$9,1,MATCH($D21,'6. Patients'!$JC$9:$KZ$9,0),ROWS('6. Patients'!EM$10:EM$107))),0)+
IFERROR(SUMPRODUCT('6. Patients'!CZ$10:CZ$107,OFFSET('6. Patients'!$LA$9,1,MATCH($D21,'6. Patients'!$LB$9:$LU$9,0),ROWS('6. Patients'!EM$10:EM$107))),0)+
IFERROR(SUMPRODUCT('6. Patients'!CZ$10:CZ$107,OFFSET('6. Patients'!$LV$9,1,MATCH($D21,'6. Patients'!$LW$9:$NT$9,0),ROWS('6. Patients'!EM$10:EM$107))),0)+
IFERROR(SUMPRODUCT('6. Patients'!CZ$10:CZ$107,OFFSET('6. Patients'!$NU$9,1,MATCH($D21,'6. Patients'!$NV$9:$OO$9,0),ROWS('6. Patients'!EM$10:EM$107))),0),
IFERROR(SUMPRODUCT('6. Patients'!CZ$10:CZ$107,OFFSET('6. Patients'!$OP$9,1,MATCH($D21,'6. Patients'!$OQ$9:$QN$9,0),ROWS('6. Patients'!EM$10:EM$107))),0)+
IFERROR(SUMPRODUCT('6. Patients'!CZ$10:CZ$107,OFFSET('6. Patients'!$QO$9,1,MATCH($D21,'6. Patients'!$QP$9:$RI$9,0),ROWS('6. Patients'!EM$10:EM$107))),0)+
IFERROR(SUMPRODUCT('6. Patients'!CZ$10:CZ$107,OFFSET('6. Patients'!$RJ$9,1,MATCH($D21,'6. Patients'!$RK$9:$TH$9,0),ROWS('6. Patients'!EM$10:EM$107))),0)+
IFERROR(SUMPRODUCT('6. Patients'!CZ$10:CZ$107,OFFSET('6. Patients'!$TI$9,1,MATCH($D21,'6. Patients'!$TJ$9:$UC$9,0),ROWS('6. Patients'!EM$10:EM$107))),0))+
IFERROR(VLOOKUP($D21,$H$116:$L$146,COLUMNS($H$115:$J$115)-1+AG$7,0)*$E21*$F21*'1. General Inputs'!$J$25,0),0),0)</f>
        <v>0</v>
      </c>
      <c r="AH21" s="775">
        <f ca="1">ROUNDUP(IFERROR($F21*$E21*CHOOSE(AH$7,
IFERROR(SUMPRODUCT('6. Patients'!DA$10:DA$107,OFFSET('6. Patients'!$DN$9,1,MATCH($D21,'6. Patients'!$DO$9:$FL$9,0),ROWS('6. Patients'!EN$10:EN$107))),0)+
IFERROR(SUMPRODUCT('6. Patients'!DA$10:DA$107,OFFSET('6. Patients'!$FM$9,1,MATCH($D21,'6. Patients'!$FN$9:$GG$9,0),ROWS('6. Patients'!EN$10:EN$107))),0)+
IFERROR(SUMPRODUCT('6. Patients'!DA$10:DA$107,OFFSET('6. Patients'!$GH$9,1,MATCH($D21,'6. Patients'!$GI$9:$IF$9,0),ROWS('6. Patients'!EN$10:EN$107))),0)+
IFERROR(SUMPRODUCT('6. Patients'!DA$10:DA$107,OFFSET('6. Patients'!$IG$9,1,MATCH($D21,'6. Patients'!$IH$9:$JA$9,0),ROWS('6. Patients'!EN$10:EN$107))),0),
IFERROR(SUMPRODUCT('6. Patients'!DA$10:DA$107,OFFSET('6. Patients'!$JB$9,1,MATCH($D21,'6. Patients'!$JC$9:$KZ$9,0),ROWS('6. Patients'!EN$10:EN$107))),0)+
IFERROR(SUMPRODUCT('6. Patients'!DA$10:DA$107,OFFSET('6. Patients'!$LA$9,1,MATCH($D21,'6. Patients'!$LB$9:$LU$9,0),ROWS('6. Patients'!EN$10:EN$107))),0)+
IFERROR(SUMPRODUCT('6. Patients'!DA$10:DA$107,OFFSET('6. Patients'!$LV$9,1,MATCH($D21,'6. Patients'!$LW$9:$NT$9,0),ROWS('6. Patients'!EN$10:EN$107))),0)+
IFERROR(SUMPRODUCT('6. Patients'!DA$10:DA$107,OFFSET('6. Patients'!$NU$9,1,MATCH($D21,'6. Patients'!$NV$9:$OO$9,0),ROWS('6. Patients'!EN$10:EN$107))),0),
IFERROR(SUMPRODUCT('6. Patients'!DA$10:DA$107,OFFSET('6. Patients'!$OP$9,1,MATCH($D21,'6. Patients'!$OQ$9:$QN$9,0),ROWS('6. Patients'!EN$10:EN$107))),0)+
IFERROR(SUMPRODUCT('6. Patients'!DA$10:DA$107,OFFSET('6. Patients'!$QO$9,1,MATCH($D21,'6. Patients'!$QP$9:$RI$9,0),ROWS('6. Patients'!EN$10:EN$107))),0)+
IFERROR(SUMPRODUCT('6. Patients'!DA$10:DA$107,OFFSET('6. Patients'!$RJ$9,1,MATCH($D21,'6. Patients'!$RK$9:$TH$9,0),ROWS('6. Patients'!EN$10:EN$107))),0)+
IFERROR(SUMPRODUCT('6. Patients'!DA$10:DA$107,OFFSET('6. Patients'!$TI$9,1,MATCH($D21,'6. Patients'!$TJ$9:$UC$9,0),ROWS('6. Patients'!EN$10:EN$107))),0))+
IFERROR(VLOOKUP($D21,$H$116:$L$146,COLUMNS($H$115:$J$115)-1+AH$7,0)*$E21*$F21*'1. General Inputs'!$J$25,0),0),0)</f>
        <v>0</v>
      </c>
      <c r="AI21" s="775">
        <f ca="1">ROUNDUP(IFERROR($F21*$E21*CHOOSE(AI$7,
IFERROR(SUMPRODUCT('6. Patients'!DB$10:DB$107,OFFSET('6. Patients'!$DN$9,1,MATCH($D21,'6. Patients'!$DO$9:$FL$9,0),ROWS('6. Patients'!EO$10:EO$107))),0)+
IFERROR(SUMPRODUCT('6. Patients'!DB$10:DB$107,OFFSET('6. Patients'!$FM$9,1,MATCH($D21,'6. Patients'!$FN$9:$GG$9,0),ROWS('6. Patients'!EO$10:EO$107))),0)+
IFERROR(SUMPRODUCT('6. Patients'!DB$10:DB$107,OFFSET('6. Patients'!$GH$9,1,MATCH($D21,'6. Patients'!$GI$9:$IF$9,0),ROWS('6. Patients'!EO$10:EO$107))),0)+
IFERROR(SUMPRODUCT('6. Patients'!DB$10:DB$107,OFFSET('6. Patients'!$IG$9,1,MATCH($D21,'6. Patients'!$IH$9:$JA$9,0),ROWS('6. Patients'!EO$10:EO$107))),0),
IFERROR(SUMPRODUCT('6. Patients'!DB$10:DB$107,OFFSET('6. Patients'!$JB$9,1,MATCH($D21,'6. Patients'!$JC$9:$KZ$9,0),ROWS('6. Patients'!EO$10:EO$107))),0)+
IFERROR(SUMPRODUCT('6. Patients'!DB$10:DB$107,OFFSET('6. Patients'!$LA$9,1,MATCH($D21,'6. Patients'!$LB$9:$LU$9,0),ROWS('6. Patients'!EO$10:EO$107))),0)+
IFERROR(SUMPRODUCT('6. Patients'!DB$10:DB$107,OFFSET('6. Patients'!$LV$9,1,MATCH($D21,'6. Patients'!$LW$9:$NT$9,0),ROWS('6. Patients'!EO$10:EO$107))),0)+
IFERROR(SUMPRODUCT('6. Patients'!DB$10:DB$107,OFFSET('6. Patients'!$NU$9,1,MATCH($D21,'6. Patients'!$NV$9:$OO$9,0),ROWS('6. Patients'!EO$10:EO$107))),0),
IFERROR(SUMPRODUCT('6. Patients'!DB$10:DB$107,OFFSET('6. Patients'!$OP$9,1,MATCH($D21,'6. Patients'!$OQ$9:$QN$9,0),ROWS('6. Patients'!EO$10:EO$107))),0)+
IFERROR(SUMPRODUCT('6. Patients'!DB$10:DB$107,OFFSET('6. Patients'!$QO$9,1,MATCH($D21,'6. Patients'!$QP$9:$RI$9,0),ROWS('6. Patients'!EO$10:EO$107))),0)+
IFERROR(SUMPRODUCT('6. Patients'!DB$10:DB$107,OFFSET('6. Patients'!$RJ$9,1,MATCH($D21,'6. Patients'!$RK$9:$TH$9,0),ROWS('6. Patients'!EO$10:EO$107))),0)+
IFERROR(SUMPRODUCT('6. Patients'!DB$10:DB$107,OFFSET('6. Patients'!$TI$9,1,MATCH($D21,'6. Patients'!$TJ$9:$UC$9,0),ROWS('6. Patients'!EO$10:EO$107))),0))+
IFERROR(VLOOKUP($D21,$H$116:$L$146,COLUMNS($H$115:$J$115)-1+AI$7,0)*$E21*$F21*'1. General Inputs'!$J$25,0),0),0)</f>
        <v>0</v>
      </c>
      <c r="AJ21" s="775">
        <f ca="1">ROUNDUP(IFERROR($F21*$E21*CHOOSE(AJ$7,
IFERROR(SUMPRODUCT('6. Patients'!DC$10:DC$107,OFFSET('6. Patients'!$DN$9,1,MATCH($D21,'6. Patients'!$DO$9:$FL$9,0),ROWS('6. Patients'!EP$10:EP$107))),0)+
IFERROR(SUMPRODUCT('6. Patients'!DC$10:DC$107,OFFSET('6. Patients'!$FM$9,1,MATCH($D21,'6. Patients'!$FN$9:$GG$9,0),ROWS('6. Patients'!EP$10:EP$107))),0)+
IFERROR(SUMPRODUCT('6. Patients'!DC$10:DC$107,OFFSET('6. Patients'!$GH$9,1,MATCH($D21,'6. Patients'!$GI$9:$IF$9,0),ROWS('6. Patients'!EP$10:EP$107))),0)+
IFERROR(SUMPRODUCT('6. Patients'!DC$10:DC$107,OFFSET('6. Patients'!$IG$9,1,MATCH($D21,'6. Patients'!$IH$9:$JA$9,0),ROWS('6. Patients'!EP$10:EP$107))),0),
IFERROR(SUMPRODUCT('6. Patients'!DC$10:DC$107,OFFSET('6. Patients'!$JB$9,1,MATCH($D21,'6. Patients'!$JC$9:$KZ$9,0),ROWS('6. Patients'!EP$10:EP$107))),0)+
IFERROR(SUMPRODUCT('6. Patients'!DC$10:DC$107,OFFSET('6. Patients'!$LA$9,1,MATCH($D21,'6. Patients'!$LB$9:$LU$9,0),ROWS('6. Patients'!EP$10:EP$107))),0)+
IFERROR(SUMPRODUCT('6. Patients'!DC$10:DC$107,OFFSET('6. Patients'!$LV$9,1,MATCH($D21,'6. Patients'!$LW$9:$NT$9,0),ROWS('6. Patients'!EP$10:EP$107))),0)+
IFERROR(SUMPRODUCT('6. Patients'!DC$10:DC$107,OFFSET('6. Patients'!$NU$9,1,MATCH($D21,'6. Patients'!$NV$9:$OO$9,0),ROWS('6. Patients'!EP$10:EP$107))),0),
IFERROR(SUMPRODUCT('6. Patients'!DC$10:DC$107,OFFSET('6. Patients'!$OP$9,1,MATCH($D21,'6. Patients'!$OQ$9:$QN$9,0),ROWS('6. Patients'!EP$10:EP$107))),0)+
IFERROR(SUMPRODUCT('6. Patients'!DC$10:DC$107,OFFSET('6. Patients'!$QO$9,1,MATCH($D21,'6. Patients'!$QP$9:$RI$9,0),ROWS('6. Patients'!EP$10:EP$107))),0)+
IFERROR(SUMPRODUCT('6. Patients'!DC$10:DC$107,OFFSET('6. Patients'!$RJ$9,1,MATCH($D21,'6. Patients'!$RK$9:$TH$9,0),ROWS('6. Patients'!EP$10:EP$107))),0)+
IFERROR(SUMPRODUCT('6. Patients'!DC$10:DC$107,OFFSET('6. Patients'!$TI$9,1,MATCH($D21,'6. Patients'!$TJ$9:$UC$9,0),ROWS('6. Patients'!EP$10:EP$107))),0))+
IFERROR(VLOOKUP($D21,$H$116:$L$146,COLUMNS($H$115:$J$115)-1+AJ$7,0)*$E21*$F21*'1. General Inputs'!$J$25,0),0),0)</f>
        <v>0</v>
      </c>
      <c r="AK21" s="775">
        <f ca="1">ROUNDUP(IFERROR($F21*$E21*CHOOSE(AK$7,
IFERROR(SUMPRODUCT('6. Patients'!DD$10:DD$107,OFFSET('6. Patients'!$DN$9,1,MATCH($D21,'6. Patients'!$DO$9:$FL$9,0),ROWS('6. Patients'!EQ$10:EQ$107))),0)+
IFERROR(SUMPRODUCT('6. Patients'!DD$10:DD$107,OFFSET('6. Patients'!$FM$9,1,MATCH($D21,'6. Patients'!$FN$9:$GG$9,0),ROWS('6. Patients'!EQ$10:EQ$107))),0)+
IFERROR(SUMPRODUCT('6. Patients'!DD$10:DD$107,OFFSET('6. Patients'!$GH$9,1,MATCH($D21,'6. Patients'!$GI$9:$IF$9,0),ROWS('6. Patients'!EQ$10:EQ$107))),0)+
IFERROR(SUMPRODUCT('6. Patients'!DD$10:DD$107,OFFSET('6. Patients'!$IG$9,1,MATCH($D21,'6. Patients'!$IH$9:$JA$9,0),ROWS('6. Patients'!EQ$10:EQ$107))),0),
IFERROR(SUMPRODUCT('6. Patients'!DD$10:DD$107,OFFSET('6. Patients'!$JB$9,1,MATCH($D21,'6. Patients'!$JC$9:$KZ$9,0),ROWS('6. Patients'!EQ$10:EQ$107))),0)+
IFERROR(SUMPRODUCT('6. Patients'!DD$10:DD$107,OFFSET('6. Patients'!$LA$9,1,MATCH($D21,'6. Patients'!$LB$9:$LU$9,0),ROWS('6. Patients'!EQ$10:EQ$107))),0)+
IFERROR(SUMPRODUCT('6. Patients'!DD$10:DD$107,OFFSET('6. Patients'!$LV$9,1,MATCH($D21,'6. Patients'!$LW$9:$NT$9,0),ROWS('6. Patients'!EQ$10:EQ$107))),0)+
IFERROR(SUMPRODUCT('6. Patients'!DD$10:DD$107,OFFSET('6. Patients'!$NU$9,1,MATCH($D21,'6. Patients'!$NV$9:$OO$9,0),ROWS('6. Patients'!EQ$10:EQ$107))),0),
IFERROR(SUMPRODUCT('6. Patients'!DD$10:DD$107,OFFSET('6. Patients'!$OP$9,1,MATCH($D21,'6. Patients'!$OQ$9:$QN$9,0),ROWS('6. Patients'!EQ$10:EQ$107))),0)+
IFERROR(SUMPRODUCT('6. Patients'!DD$10:DD$107,OFFSET('6. Patients'!$QO$9,1,MATCH($D21,'6. Patients'!$QP$9:$RI$9,0),ROWS('6. Patients'!EQ$10:EQ$107))),0)+
IFERROR(SUMPRODUCT('6. Patients'!DD$10:DD$107,OFFSET('6. Patients'!$RJ$9,1,MATCH($D21,'6. Patients'!$RK$9:$TH$9,0),ROWS('6. Patients'!EQ$10:EQ$107))),0)+
IFERROR(SUMPRODUCT('6. Patients'!DD$10:DD$107,OFFSET('6. Patients'!$TI$9,1,MATCH($D21,'6. Patients'!$TJ$9:$UC$9,0),ROWS('6. Patients'!EQ$10:EQ$107))),0))+
IFERROR(VLOOKUP($D21,$H$116:$L$146,COLUMNS($H$115:$J$115)-1+AK$7,0)*$E21*$F21*'1. General Inputs'!$J$25,0),0),0)</f>
        <v>0</v>
      </c>
      <c r="AL21" s="775">
        <f ca="1">ROUNDUP(IFERROR($F21*$E21*CHOOSE(AL$7,
IFERROR(SUMPRODUCT('6. Patients'!DE$10:DE$107,OFFSET('6. Patients'!$DN$9,1,MATCH($D21,'6. Patients'!$DO$9:$FL$9,0),ROWS('6. Patients'!ER$10:ER$107))),0)+
IFERROR(SUMPRODUCT('6. Patients'!DE$10:DE$107,OFFSET('6. Patients'!$FM$9,1,MATCH($D21,'6. Patients'!$FN$9:$GG$9,0),ROWS('6. Patients'!ER$10:ER$107))),0)+
IFERROR(SUMPRODUCT('6. Patients'!DE$10:DE$107,OFFSET('6. Patients'!$GH$9,1,MATCH($D21,'6. Patients'!$GI$9:$IF$9,0),ROWS('6. Patients'!ER$10:ER$107))),0)+
IFERROR(SUMPRODUCT('6. Patients'!DE$10:DE$107,OFFSET('6. Patients'!$IG$9,1,MATCH($D21,'6. Patients'!$IH$9:$JA$9,0),ROWS('6. Patients'!ER$10:ER$107))),0),
IFERROR(SUMPRODUCT('6. Patients'!DE$10:DE$107,OFFSET('6. Patients'!$JB$9,1,MATCH($D21,'6. Patients'!$JC$9:$KZ$9,0),ROWS('6. Patients'!ER$10:ER$107))),0)+
IFERROR(SUMPRODUCT('6. Patients'!DE$10:DE$107,OFFSET('6. Patients'!$LA$9,1,MATCH($D21,'6. Patients'!$LB$9:$LU$9,0),ROWS('6. Patients'!ER$10:ER$107))),0)+
IFERROR(SUMPRODUCT('6. Patients'!DE$10:DE$107,OFFSET('6. Patients'!$LV$9,1,MATCH($D21,'6. Patients'!$LW$9:$NT$9,0),ROWS('6. Patients'!ER$10:ER$107))),0)+
IFERROR(SUMPRODUCT('6. Patients'!DE$10:DE$107,OFFSET('6. Patients'!$NU$9,1,MATCH($D21,'6. Patients'!$NV$9:$OO$9,0),ROWS('6. Patients'!ER$10:ER$107))),0),
IFERROR(SUMPRODUCT('6. Patients'!DE$10:DE$107,OFFSET('6. Patients'!$OP$9,1,MATCH($D21,'6. Patients'!$OQ$9:$QN$9,0),ROWS('6. Patients'!ER$10:ER$107))),0)+
IFERROR(SUMPRODUCT('6. Patients'!DE$10:DE$107,OFFSET('6. Patients'!$QO$9,1,MATCH($D21,'6. Patients'!$QP$9:$RI$9,0),ROWS('6. Patients'!ER$10:ER$107))),0)+
IFERROR(SUMPRODUCT('6. Patients'!DE$10:DE$107,OFFSET('6. Patients'!$RJ$9,1,MATCH($D21,'6. Patients'!$RK$9:$TH$9,0),ROWS('6. Patients'!ER$10:ER$107))),0)+
IFERROR(SUMPRODUCT('6. Patients'!DE$10:DE$107,OFFSET('6. Patients'!$TI$9,1,MATCH($D21,'6. Patients'!$TJ$9:$UC$9,0),ROWS('6. Patients'!ER$10:ER$107))),0))+
IFERROR(VLOOKUP($D21,$H$116:$L$146,COLUMNS($H$115:$J$115)-1+AL$7,0)*$E21*$F21*'1. General Inputs'!$J$25,0),0),0)</f>
        <v>0</v>
      </c>
      <c r="AM21" s="775">
        <f ca="1">ROUNDUP(IFERROR($F21*$E21*CHOOSE(AM$7,
IFERROR(SUMPRODUCT('6. Patients'!DF$10:DF$107,OFFSET('6. Patients'!$DN$9,1,MATCH($D21,'6. Patients'!$DO$9:$FL$9,0),ROWS('6. Patients'!ES$10:ES$107))),0)+
IFERROR(SUMPRODUCT('6. Patients'!DF$10:DF$107,OFFSET('6. Patients'!$FM$9,1,MATCH($D21,'6. Patients'!$FN$9:$GG$9,0),ROWS('6. Patients'!ES$10:ES$107))),0)+
IFERROR(SUMPRODUCT('6. Patients'!DF$10:DF$107,OFFSET('6. Patients'!$GH$9,1,MATCH($D21,'6. Patients'!$GI$9:$IF$9,0),ROWS('6. Patients'!ES$10:ES$107))),0)+
IFERROR(SUMPRODUCT('6. Patients'!DF$10:DF$107,OFFSET('6. Patients'!$IG$9,1,MATCH($D21,'6. Patients'!$IH$9:$JA$9,0),ROWS('6. Patients'!ES$10:ES$107))),0),
IFERROR(SUMPRODUCT('6. Patients'!DF$10:DF$107,OFFSET('6. Patients'!$JB$9,1,MATCH($D21,'6. Patients'!$JC$9:$KZ$9,0),ROWS('6. Patients'!ES$10:ES$107))),0)+
IFERROR(SUMPRODUCT('6. Patients'!DF$10:DF$107,OFFSET('6. Patients'!$LA$9,1,MATCH($D21,'6. Patients'!$LB$9:$LU$9,0),ROWS('6. Patients'!ES$10:ES$107))),0)+
IFERROR(SUMPRODUCT('6. Patients'!DF$10:DF$107,OFFSET('6. Patients'!$LV$9,1,MATCH($D21,'6. Patients'!$LW$9:$NT$9,0),ROWS('6. Patients'!ES$10:ES$107))),0)+
IFERROR(SUMPRODUCT('6. Patients'!DF$10:DF$107,OFFSET('6. Patients'!$NU$9,1,MATCH($D21,'6. Patients'!$NV$9:$OO$9,0),ROWS('6. Patients'!ES$10:ES$107))),0),
IFERROR(SUMPRODUCT('6. Patients'!DF$10:DF$107,OFFSET('6. Patients'!$OP$9,1,MATCH($D21,'6. Patients'!$OQ$9:$QN$9,0),ROWS('6. Patients'!ES$10:ES$107))),0)+
IFERROR(SUMPRODUCT('6. Patients'!DF$10:DF$107,OFFSET('6. Patients'!$QO$9,1,MATCH($D21,'6. Patients'!$QP$9:$RI$9,0),ROWS('6. Patients'!ES$10:ES$107))),0)+
IFERROR(SUMPRODUCT('6. Patients'!DF$10:DF$107,OFFSET('6. Patients'!$RJ$9,1,MATCH($D21,'6. Patients'!$RK$9:$TH$9,0),ROWS('6. Patients'!ES$10:ES$107))),0)+
IFERROR(SUMPRODUCT('6. Patients'!DF$10:DF$107,OFFSET('6. Patients'!$TI$9,1,MATCH($D21,'6. Patients'!$TJ$9:$UC$9,0),ROWS('6. Patients'!ES$10:ES$107))),0))+
IFERROR(VLOOKUP($D21,$H$116:$L$146,COLUMNS($H$115:$J$115)-1+AM$7,0)*$E21*$F21*'1. General Inputs'!$J$25,0),0),0)</f>
        <v>0</v>
      </c>
      <c r="AN21" s="775">
        <f ca="1">ROUNDUP(IFERROR($F21*$E21*CHOOSE(AN$7,
IFERROR(SUMPRODUCT('6. Patients'!DG$10:DG$107,OFFSET('6. Patients'!$DN$9,1,MATCH($D21,'6. Patients'!$DO$9:$FL$9,0),ROWS('6. Patients'!ET$10:ET$107))),0)+
IFERROR(SUMPRODUCT('6. Patients'!DG$10:DG$107,OFFSET('6. Patients'!$FM$9,1,MATCH($D21,'6. Patients'!$FN$9:$GG$9,0),ROWS('6. Patients'!ET$10:ET$107))),0)+
IFERROR(SUMPRODUCT('6. Patients'!DG$10:DG$107,OFFSET('6. Patients'!$GH$9,1,MATCH($D21,'6. Patients'!$GI$9:$IF$9,0),ROWS('6. Patients'!ET$10:ET$107))),0)+
IFERROR(SUMPRODUCT('6. Patients'!DG$10:DG$107,OFFSET('6. Patients'!$IG$9,1,MATCH($D21,'6. Patients'!$IH$9:$JA$9,0),ROWS('6. Patients'!ET$10:ET$107))),0),
IFERROR(SUMPRODUCT('6. Patients'!DG$10:DG$107,OFFSET('6. Patients'!$JB$9,1,MATCH($D21,'6. Patients'!$JC$9:$KZ$9,0),ROWS('6. Patients'!ET$10:ET$107))),0)+
IFERROR(SUMPRODUCT('6. Patients'!DG$10:DG$107,OFFSET('6. Patients'!$LA$9,1,MATCH($D21,'6. Patients'!$LB$9:$LU$9,0),ROWS('6. Patients'!ET$10:ET$107))),0)+
IFERROR(SUMPRODUCT('6. Patients'!DG$10:DG$107,OFFSET('6. Patients'!$LV$9,1,MATCH($D21,'6. Patients'!$LW$9:$NT$9,0),ROWS('6. Patients'!ET$10:ET$107))),0)+
IFERROR(SUMPRODUCT('6. Patients'!DG$10:DG$107,OFFSET('6. Patients'!$NU$9,1,MATCH($D21,'6. Patients'!$NV$9:$OO$9,0),ROWS('6. Patients'!ET$10:ET$107))),0),
IFERROR(SUMPRODUCT('6. Patients'!DG$10:DG$107,OFFSET('6. Patients'!$OP$9,1,MATCH($D21,'6. Patients'!$OQ$9:$QN$9,0),ROWS('6. Patients'!ET$10:ET$107))),0)+
IFERROR(SUMPRODUCT('6. Patients'!DG$10:DG$107,OFFSET('6. Patients'!$QO$9,1,MATCH($D21,'6. Patients'!$QP$9:$RI$9,0),ROWS('6. Patients'!ET$10:ET$107))),0)+
IFERROR(SUMPRODUCT('6. Patients'!DG$10:DG$107,OFFSET('6. Patients'!$RJ$9,1,MATCH($D21,'6. Patients'!$RK$9:$TH$9,0),ROWS('6. Patients'!ET$10:ET$107))),0)+
IFERROR(SUMPRODUCT('6. Patients'!DG$10:DG$107,OFFSET('6. Patients'!$TI$9,1,MATCH($D21,'6. Patients'!$TJ$9:$UC$9,0),ROWS('6. Patients'!ET$10:ET$107))),0))+
IFERROR(VLOOKUP($D21,$H$116:$L$146,COLUMNS($H$115:$J$115)-1+AN$7,0)*$E21*$F21*'1. General Inputs'!$J$25,0),0),0)</f>
        <v>0</v>
      </c>
      <c r="AO21" s="775">
        <f ca="1">ROUNDUP(IFERROR($F21*$E21*CHOOSE(AO$7,
IFERROR(SUMPRODUCT('6. Patients'!DH$10:DH$107,OFFSET('6. Patients'!$DN$9,1,MATCH($D21,'6. Patients'!$DO$9:$FL$9,0),ROWS('6. Patients'!EU$10:EU$107))),0)+
IFERROR(SUMPRODUCT('6. Patients'!DH$10:DH$107,OFFSET('6. Patients'!$FM$9,1,MATCH($D21,'6. Patients'!$FN$9:$GG$9,0),ROWS('6. Patients'!EU$10:EU$107))),0)+
IFERROR(SUMPRODUCT('6. Patients'!DH$10:DH$107,OFFSET('6. Patients'!$GH$9,1,MATCH($D21,'6. Patients'!$GI$9:$IF$9,0),ROWS('6. Patients'!EU$10:EU$107))),0)+
IFERROR(SUMPRODUCT('6. Patients'!DH$10:DH$107,OFFSET('6. Patients'!$IG$9,1,MATCH($D21,'6. Patients'!$IH$9:$JA$9,0),ROWS('6. Patients'!EU$10:EU$107))),0),
IFERROR(SUMPRODUCT('6. Patients'!DH$10:DH$107,OFFSET('6. Patients'!$JB$9,1,MATCH($D21,'6. Patients'!$JC$9:$KZ$9,0),ROWS('6. Patients'!EU$10:EU$107))),0)+
IFERROR(SUMPRODUCT('6. Patients'!DH$10:DH$107,OFFSET('6. Patients'!$LA$9,1,MATCH($D21,'6. Patients'!$LB$9:$LU$9,0),ROWS('6. Patients'!EU$10:EU$107))),0)+
IFERROR(SUMPRODUCT('6. Patients'!DH$10:DH$107,OFFSET('6. Patients'!$LV$9,1,MATCH($D21,'6. Patients'!$LW$9:$NT$9,0),ROWS('6. Patients'!EU$10:EU$107))),0)+
IFERROR(SUMPRODUCT('6. Patients'!DH$10:DH$107,OFFSET('6. Patients'!$NU$9,1,MATCH($D21,'6. Patients'!$NV$9:$OO$9,0),ROWS('6. Patients'!EU$10:EU$107))),0),
IFERROR(SUMPRODUCT('6. Patients'!DH$10:DH$107,OFFSET('6. Patients'!$OP$9,1,MATCH($D21,'6. Patients'!$OQ$9:$QN$9,0),ROWS('6. Patients'!EU$10:EU$107))),0)+
IFERROR(SUMPRODUCT('6. Patients'!DH$10:DH$107,OFFSET('6. Patients'!$QO$9,1,MATCH($D21,'6. Patients'!$QP$9:$RI$9,0),ROWS('6. Patients'!EU$10:EU$107))),0)+
IFERROR(SUMPRODUCT('6. Patients'!DH$10:DH$107,OFFSET('6. Patients'!$RJ$9,1,MATCH($D21,'6. Patients'!$RK$9:$TH$9,0),ROWS('6. Patients'!EU$10:EU$107))),0)+
IFERROR(SUMPRODUCT('6. Patients'!DH$10:DH$107,OFFSET('6. Patients'!$TI$9,1,MATCH($D21,'6. Patients'!$TJ$9:$UC$9,0),ROWS('6. Patients'!EU$10:EU$107))),0))+
IFERROR(VLOOKUP($D21,$H$116:$L$146,COLUMNS($H$115:$J$115)-1+AO$7,0)*$E21*$F21*'1. General Inputs'!$J$25,0),0),0)</f>
        <v>0</v>
      </c>
      <c r="AP21" s="775">
        <f ca="1">ROUNDUP(IFERROR($F21*$E21*CHOOSE(AP$7,
IFERROR(SUMPRODUCT('6. Patients'!DI$10:DI$107,OFFSET('6. Patients'!$DN$9,1,MATCH($D21,'6. Patients'!$DO$9:$FL$9,0),ROWS('6. Patients'!EV$10:EV$107))),0)+
IFERROR(SUMPRODUCT('6. Patients'!DI$10:DI$107,OFFSET('6. Patients'!$FM$9,1,MATCH($D21,'6. Patients'!$FN$9:$GG$9,0),ROWS('6. Patients'!EV$10:EV$107))),0)+
IFERROR(SUMPRODUCT('6. Patients'!DI$10:DI$107,OFFSET('6. Patients'!$GH$9,1,MATCH($D21,'6. Patients'!$GI$9:$IF$9,0),ROWS('6. Patients'!EV$10:EV$107))),0)+
IFERROR(SUMPRODUCT('6. Patients'!DI$10:DI$107,OFFSET('6. Patients'!$IG$9,1,MATCH($D21,'6. Patients'!$IH$9:$JA$9,0),ROWS('6. Patients'!EV$10:EV$107))),0),
IFERROR(SUMPRODUCT('6. Patients'!DI$10:DI$107,OFFSET('6. Patients'!$JB$9,1,MATCH($D21,'6. Patients'!$JC$9:$KZ$9,0),ROWS('6. Patients'!EV$10:EV$107))),0)+
IFERROR(SUMPRODUCT('6. Patients'!DI$10:DI$107,OFFSET('6. Patients'!$LA$9,1,MATCH($D21,'6. Patients'!$LB$9:$LU$9,0),ROWS('6. Patients'!EV$10:EV$107))),0)+
IFERROR(SUMPRODUCT('6. Patients'!DI$10:DI$107,OFFSET('6. Patients'!$LV$9,1,MATCH($D21,'6. Patients'!$LW$9:$NT$9,0),ROWS('6. Patients'!EV$10:EV$107))),0)+
IFERROR(SUMPRODUCT('6. Patients'!DI$10:DI$107,OFFSET('6. Patients'!$NU$9,1,MATCH($D21,'6. Patients'!$NV$9:$OO$9,0),ROWS('6. Patients'!EV$10:EV$107))),0),
IFERROR(SUMPRODUCT('6. Patients'!DI$10:DI$107,OFFSET('6. Patients'!$OP$9,1,MATCH($D21,'6. Patients'!$OQ$9:$QN$9,0),ROWS('6. Patients'!EV$10:EV$107))),0)+
IFERROR(SUMPRODUCT('6. Patients'!DI$10:DI$107,OFFSET('6. Patients'!$QO$9,1,MATCH($D21,'6. Patients'!$QP$9:$RI$9,0),ROWS('6. Patients'!EV$10:EV$107))),0)+
IFERROR(SUMPRODUCT('6. Patients'!DI$10:DI$107,OFFSET('6. Patients'!$RJ$9,1,MATCH($D21,'6. Patients'!$RK$9:$TH$9,0),ROWS('6. Patients'!EV$10:EV$107))),0)+
IFERROR(SUMPRODUCT('6. Patients'!DI$10:DI$107,OFFSET('6. Patients'!$TI$9,1,MATCH($D21,'6. Patients'!$TJ$9:$UC$9,0),ROWS('6. Patients'!EV$10:EV$107))),0))+
IFERROR(VLOOKUP($D21,$H$116:$L$146,COLUMNS($H$115:$J$115)-1+AP$7,0)*$E21*$F21*'1. General Inputs'!$J$25,0),0),0)</f>
        <v>0</v>
      </c>
      <c r="AQ21" s="775">
        <f ca="1">ROUNDUP(IFERROR($F21*$E21*CHOOSE(AQ$7,
IFERROR(SUMPRODUCT('6. Patients'!DJ$10:DJ$107,OFFSET('6. Patients'!$DN$9,1,MATCH($D21,'6. Patients'!$DO$9:$FL$9,0),ROWS('6. Patients'!EW$10:EW$107))),0)+
IFERROR(SUMPRODUCT('6. Patients'!DJ$10:DJ$107,OFFSET('6. Patients'!$FM$9,1,MATCH($D21,'6. Patients'!$FN$9:$GG$9,0),ROWS('6. Patients'!EW$10:EW$107))),0)+
IFERROR(SUMPRODUCT('6. Patients'!DJ$10:DJ$107,OFFSET('6. Patients'!$GH$9,1,MATCH($D21,'6. Patients'!$GI$9:$IF$9,0),ROWS('6. Patients'!EW$10:EW$107))),0)+
IFERROR(SUMPRODUCT('6. Patients'!DJ$10:DJ$107,OFFSET('6. Patients'!$IG$9,1,MATCH($D21,'6. Patients'!$IH$9:$JA$9,0),ROWS('6. Patients'!EW$10:EW$107))),0),
IFERROR(SUMPRODUCT('6. Patients'!DJ$10:DJ$107,OFFSET('6. Patients'!$JB$9,1,MATCH($D21,'6. Patients'!$JC$9:$KZ$9,0),ROWS('6. Patients'!EW$10:EW$107))),0)+
IFERROR(SUMPRODUCT('6. Patients'!DJ$10:DJ$107,OFFSET('6. Patients'!$LA$9,1,MATCH($D21,'6. Patients'!$LB$9:$LU$9,0),ROWS('6. Patients'!EW$10:EW$107))),0)+
IFERROR(SUMPRODUCT('6. Patients'!DJ$10:DJ$107,OFFSET('6. Patients'!$LV$9,1,MATCH($D21,'6. Patients'!$LW$9:$NT$9,0),ROWS('6. Patients'!EW$10:EW$107))),0)+
IFERROR(SUMPRODUCT('6. Patients'!DJ$10:DJ$107,OFFSET('6. Patients'!$NU$9,1,MATCH($D21,'6. Patients'!$NV$9:$OO$9,0),ROWS('6. Patients'!EW$10:EW$107))),0),
IFERROR(SUMPRODUCT('6. Patients'!DJ$10:DJ$107,OFFSET('6. Patients'!$OP$9,1,MATCH($D21,'6. Patients'!$OQ$9:$QN$9,0),ROWS('6. Patients'!EW$10:EW$107))),0)+
IFERROR(SUMPRODUCT('6. Patients'!DJ$10:DJ$107,OFFSET('6. Patients'!$QO$9,1,MATCH($D21,'6. Patients'!$QP$9:$RI$9,0),ROWS('6. Patients'!EW$10:EW$107))),0)+
IFERROR(SUMPRODUCT('6. Patients'!DJ$10:DJ$107,OFFSET('6. Patients'!$RJ$9,1,MATCH($D21,'6. Patients'!$RK$9:$TH$9,0),ROWS('6. Patients'!EW$10:EW$107))),0)+
IFERROR(SUMPRODUCT('6. Patients'!DJ$10:DJ$107,OFFSET('6. Patients'!$TI$9,1,MATCH($D21,'6. Patients'!$TJ$9:$UC$9,0),ROWS('6. Patients'!EW$10:EW$107))),0))+
IFERROR(VLOOKUP($D21,$H$116:$L$146,COLUMNS($H$115:$J$115)-1+AQ$7,0)*$E21*$F21*'1. General Inputs'!$J$25,0),0),0)</f>
        <v>0</v>
      </c>
      <c r="AR21" s="342"/>
      <c r="AZ21" s="335">
        <f ca="1">IFERROR(SUM(OFFSET('7. Consumption'!H21,0,1,,MIN('1. General Inputs'!$J$29,COLUMNS('7. Consumption'!H$9:$AQ$9)-1))),0)+MAX(0,$AQ21*('1. General Inputs'!$J$29-COLUMNS('7. Consumption'!H$9:$AQ$9)+1))</f>
        <v>0</v>
      </c>
      <c r="BA21" s="335">
        <f ca="1">IFERROR(SUM(OFFSET('7. Consumption'!I21,0,1,,MIN('1. General Inputs'!$J$29,COLUMNS('7. Consumption'!I$9:$AQ$9)-1))),0)+MAX(0,$AQ21*('1. General Inputs'!$J$29-COLUMNS('7. Consumption'!I$9:$AQ$9)+1))</f>
        <v>0</v>
      </c>
      <c r="BB21" s="335">
        <f ca="1">IFERROR(SUM(OFFSET('7. Consumption'!J21,0,1,,MIN('1. General Inputs'!$J$29,COLUMNS('7. Consumption'!J$9:$AQ$9)-1))),0)+MAX(0,$AQ21*('1. General Inputs'!$J$29-COLUMNS('7. Consumption'!J$9:$AQ$9)+1))</f>
        <v>0</v>
      </c>
      <c r="BC21" s="335">
        <f ca="1">IFERROR(SUM(OFFSET('7. Consumption'!K21,0,1,,MIN('1. General Inputs'!$J$29,COLUMNS('7. Consumption'!K$9:$AQ$9)-1))),0)+MAX(0,$AQ21*('1. General Inputs'!$J$29-COLUMNS('7. Consumption'!K$9:$AQ$9)+1))</f>
        <v>0</v>
      </c>
      <c r="BD21" s="335">
        <f ca="1">IFERROR(SUM(OFFSET('7. Consumption'!L21,0,1,,MIN('1. General Inputs'!$J$29,COLUMNS('7. Consumption'!L$9:$AQ$9)-1))),0)+MAX(0,$AQ21*('1. General Inputs'!$J$29-COLUMNS('7. Consumption'!L$9:$AQ$9)+1))</f>
        <v>0</v>
      </c>
      <c r="BE21" s="335">
        <f ca="1">IFERROR(SUM(OFFSET('7. Consumption'!M21,0,1,,MIN('1. General Inputs'!$J$29,COLUMNS('7. Consumption'!M$9:$AQ$9)-1))),0)+MAX(0,$AQ21*('1. General Inputs'!$J$29-COLUMNS('7. Consumption'!M$9:$AQ$9)+1))</f>
        <v>0</v>
      </c>
      <c r="BF21" s="335">
        <f ca="1">IFERROR(SUM(OFFSET('7. Consumption'!N21,0,1,,MIN('1. General Inputs'!$J$29,COLUMNS('7. Consumption'!N$9:$AQ$9)-1))),0)+MAX(0,$AQ21*('1. General Inputs'!$J$29-COLUMNS('7. Consumption'!N$9:$AQ$9)+1))</f>
        <v>0</v>
      </c>
      <c r="BG21" s="335">
        <f ca="1">IFERROR(SUM(OFFSET('7. Consumption'!O21,0,1,,MIN('1. General Inputs'!$J$29,COLUMNS('7. Consumption'!O$9:$AQ$9)-1))),0)+MAX(0,$AQ21*('1. General Inputs'!$J$29-COLUMNS('7. Consumption'!O$9:$AQ$9)+1))</f>
        <v>0</v>
      </c>
      <c r="BH21" s="335">
        <f ca="1">IFERROR(SUM(OFFSET('7. Consumption'!P21,0,1,,MIN('1. General Inputs'!$J$29,COLUMNS('7. Consumption'!P$9:$AQ$9)-1))),0)+MAX(0,$AQ21*('1. General Inputs'!$J$29-COLUMNS('7. Consumption'!P$9:$AQ$9)+1))</f>
        <v>0</v>
      </c>
      <c r="BI21" s="335">
        <f ca="1">IFERROR(SUM(OFFSET('7. Consumption'!Q21,0,1,,MIN('1. General Inputs'!$J$29,COLUMNS('7. Consumption'!Q$9:$AQ$9)-1))),0)+MAX(0,$AQ21*('1. General Inputs'!$J$29-COLUMNS('7. Consumption'!Q$9:$AQ$9)+1))</f>
        <v>0</v>
      </c>
      <c r="BJ21" s="335">
        <f ca="1">IFERROR(SUM(OFFSET('7. Consumption'!R21,0,1,,MIN('1. General Inputs'!$J$29,COLUMNS('7. Consumption'!R$9:$AQ$9)-1))),0)+MAX(0,$AQ21*('1. General Inputs'!$J$29-COLUMNS('7. Consumption'!R$9:$AQ$9)+1))</f>
        <v>0</v>
      </c>
      <c r="BK21" s="335">
        <f ca="1">IFERROR(SUM(OFFSET('7. Consumption'!S21,0,1,,MIN('1. General Inputs'!$J$29,COLUMNS('7. Consumption'!S$9:$AQ$9)-1))),0)+MAX(0,$AQ21*('1. General Inputs'!$J$29-COLUMNS('7. Consumption'!S$9:$AQ$9)+1))</f>
        <v>0</v>
      </c>
      <c r="BL21" s="335">
        <f ca="1">IFERROR(SUM(OFFSET('7. Consumption'!T21,0,1,,MIN('1. General Inputs'!$J$29,COLUMNS('7. Consumption'!T$9:$AQ$9)-1))),0)+MAX(0,$AQ21*('1. General Inputs'!$J$29-COLUMNS('7. Consumption'!T$9:$AQ$9)+1))</f>
        <v>0</v>
      </c>
      <c r="BM21" s="335">
        <f ca="1">IFERROR(SUM(OFFSET('7. Consumption'!U21,0,1,,MIN('1. General Inputs'!$J$29,COLUMNS('7. Consumption'!U$9:$AQ$9)-1))),0)+MAX(0,$AQ21*('1. General Inputs'!$J$29-COLUMNS('7. Consumption'!U$9:$AQ$9)+1))</f>
        <v>0</v>
      </c>
      <c r="BN21" s="335">
        <f ca="1">IFERROR(SUM(OFFSET('7. Consumption'!V21,0,1,,MIN('1. General Inputs'!$J$29,COLUMNS('7. Consumption'!V$9:$AQ$9)-1))),0)+MAX(0,$AQ21*('1. General Inputs'!$J$29-COLUMNS('7. Consumption'!V$9:$AQ$9)+1))</f>
        <v>0</v>
      </c>
      <c r="BO21" s="335">
        <f ca="1">IFERROR(SUM(OFFSET('7. Consumption'!W21,0,1,,MIN('1. General Inputs'!$J$29,COLUMNS('7. Consumption'!W$9:$AQ$9)-1))),0)+MAX(0,$AQ21*('1. General Inputs'!$J$29-COLUMNS('7. Consumption'!W$9:$AQ$9)+1))</f>
        <v>0</v>
      </c>
      <c r="BP21" s="335">
        <f ca="1">IFERROR(SUM(OFFSET('7. Consumption'!X21,0,1,,MIN('1. General Inputs'!$J$29,COLUMNS('7. Consumption'!X$9:$AQ$9)-1))),0)+MAX(0,$AQ21*('1. General Inputs'!$J$29-COLUMNS('7. Consumption'!X$9:$AQ$9)+1))</f>
        <v>0</v>
      </c>
      <c r="BQ21" s="335">
        <f ca="1">IFERROR(SUM(OFFSET('7. Consumption'!Y21,0,1,,MIN('1. General Inputs'!$J$29,COLUMNS('7. Consumption'!Y$9:$AQ$9)-1))),0)+MAX(0,$AQ21*('1. General Inputs'!$J$29-COLUMNS('7. Consumption'!Y$9:$AQ$9)+1))</f>
        <v>0</v>
      </c>
      <c r="BR21" s="335">
        <f ca="1">IFERROR(SUM(OFFSET('7. Consumption'!Z21,0,1,,MIN('1. General Inputs'!$J$29,COLUMNS('7. Consumption'!Z$9:$AQ$9)-1))),0)+MAX(0,$AQ21*('1. General Inputs'!$J$29-COLUMNS('7. Consumption'!Z$9:$AQ$9)+1))</f>
        <v>0</v>
      </c>
      <c r="BS21" s="335">
        <f ca="1">IFERROR(SUM(OFFSET('7. Consumption'!AA21,0,1,,MIN('1. General Inputs'!$J$29,COLUMNS('7. Consumption'!AA$9:$AQ$9)-1))),0)+MAX(0,$AQ21*('1. General Inputs'!$J$29-COLUMNS('7. Consumption'!AA$9:$AQ$9)+1))</f>
        <v>0</v>
      </c>
      <c r="BT21" s="335">
        <f ca="1">IFERROR(SUM(OFFSET('7. Consumption'!AB21,0,1,,MIN('1. General Inputs'!$J$29,COLUMNS('7. Consumption'!AB$9:$AQ$9)-1))),0)+MAX(0,$AQ21*('1. General Inputs'!$J$29-COLUMNS('7. Consumption'!AB$9:$AQ$9)+1))</f>
        <v>0</v>
      </c>
      <c r="BU21" s="335">
        <f ca="1">IFERROR(SUM(OFFSET('7. Consumption'!AC21,0,1,,MIN('1. General Inputs'!$J$29,COLUMNS('7. Consumption'!AC$9:$AQ$9)-1))),0)+MAX(0,$AQ21*('1. General Inputs'!$J$29-COLUMNS('7. Consumption'!AC$9:$AQ$9)+1))</f>
        <v>0</v>
      </c>
      <c r="BV21" s="335">
        <f ca="1">IFERROR(SUM(OFFSET('7. Consumption'!AD21,0,1,,MIN('1. General Inputs'!$J$29,COLUMNS('7. Consumption'!AD$9:$AQ$9)-1))),0)+MAX(0,$AQ21*('1. General Inputs'!$J$29-COLUMNS('7. Consumption'!AD$9:$AQ$9)+1))</f>
        <v>0</v>
      </c>
      <c r="BW21" s="335">
        <f ca="1">IFERROR(SUM(OFFSET('7. Consumption'!AE21,0,1,,MIN('1. General Inputs'!$J$29,COLUMNS('7. Consumption'!AE$9:$AQ$9)-1))),0)+MAX(0,$AQ21*('1. General Inputs'!$J$29-COLUMNS('7. Consumption'!AE$9:$AQ$9)+1))</f>
        <v>0</v>
      </c>
      <c r="BX21" s="335">
        <f ca="1">IFERROR(SUM(OFFSET('7. Consumption'!AF21,0,1,,MIN('1. General Inputs'!$J$29,COLUMNS('7. Consumption'!AF$9:$AQ$9)-1))),0)+MAX(0,$AQ21*('1. General Inputs'!$J$29-COLUMNS('7. Consumption'!AF$9:$AQ$9)+1))</f>
        <v>0</v>
      </c>
      <c r="BY21" s="335">
        <f ca="1">IFERROR(SUM(OFFSET('7. Consumption'!AG21,0,1,,MIN('1. General Inputs'!$J$29,COLUMNS('7. Consumption'!AG$9:$AQ$9)-1))),0)+MAX(0,$AQ21*('1. General Inputs'!$J$29-COLUMNS('7. Consumption'!AG$9:$AQ$9)+1))</f>
        <v>0</v>
      </c>
      <c r="BZ21" s="335">
        <f ca="1">IFERROR(SUM(OFFSET('7. Consumption'!AH21,0,1,,MIN('1. General Inputs'!$J$29,COLUMNS('7. Consumption'!AH$9:$AQ$9)-1))),0)+MAX(0,$AQ21*('1. General Inputs'!$J$29-COLUMNS('7. Consumption'!AH$9:$AQ$9)+1))</f>
        <v>0</v>
      </c>
      <c r="CA21" s="335">
        <f ca="1">IFERROR(SUM(OFFSET('7. Consumption'!AI21,0,1,,MIN('1. General Inputs'!$J$29,COLUMNS('7. Consumption'!AI$9:$AQ$9)-1))),0)+MAX(0,$AQ21*('1. General Inputs'!$J$29-COLUMNS('7. Consumption'!AI$9:$AQ$9)+1))</f>
        <v>0</v>
      </c>
      <c r="CB21" s="335">
        <f ca="1">IFERROR(SUM(OFFSET('7. Consumption'!AJ21,0,1,,MIN('1. General Inputs'!$J$29,COLUMNS('7. Consumption'!AJ$9:$AQ$9)-1))),0)+MAX(0,$AQ21*('1. General Inputs'!$J$29-COLUMNS('7. Consumption'!AJ$9:$AQ$9)+1))</f>
        <v>0</v>
      </c>
      <c r="CC21" s="335">
        <f ca="1">IFERROR(SUM(OFFSET('7. Consumption'!AK21,0,1,,MIN('1. General Inputs'!$J$29,COLUMNS('7. Consumption'!AK$9:$AQ$9)-1))),0)+MAX(0,$AQ21*('1. General Inputs'!$J$29-COLUMNS('7. Consumption'!AK$9:$AQ$9)+1))</f>
        <v>0</v>
      </c>
      <c r="CD21" s="335">
        <f ca="1">IFERROR(SUM(OFFSET('7. Consumption'!AL21,0,1,,MIN('1. General Inputs'!$J$29,COLUMNS('7. Consumption'!AL$9:$AQ$9)-1))),0)+MAX(0,$AQ21*('1. General Inputs'!$J$29-COLUMNS('7. Consumption'!AL$9:$AQ$9)+1))</f>
        <v>0</v>
      </c>
      <c r="CE21" s="335">
        <f ca="1">IFERROR(SUM(OFFSET('7. Consumption'!AM21,0,1,,MIN('1. General Inputs'!$J$29,COLUMNS('7. Consumption'!AM$9:$AQ$9)-1))),0)+MAX(0,$AQ21*('1. General Inputs'!$J$29-COLUMNS('7. Consumption'!AM$9:$AQ$9)+1))</f>
        <v>0</v>
      </c>
      <c r="CF21" s="335">
        <f ca="1">IFERROR(SUM(OFFSET('7. Consumption'!AN21,0,1,,MIN('1. General Inputs'!$J$29,COLUMNS('7. Consumption'!AN$9:$AQ$9)-1))),0)+MAX(0,$AQ21*('1. General Inputs'!$J$29-COLUMNS('7. Consumption'!AN$9:$AQ$9)+1))</f>
        <v>0</v>
      </c>
      <c r="CG21" s="335">
        <f ca="1">IFERROR(SUM(OFFSET('7. Consumption'!AO21,0,1,,MIN('1. General Inputs'!$J$29,COLUMNS('7. Consumption'!AO$9:$AQ$9)-1))),0)+MAX(0,$AQ21*('1. General Inputs'!$J$29-COLUMNS('7. Consumption'!AO$9:$AQ$9)+1))</f>
        <v>0</v>
      </c>
      <c r="CH21" s="335">
        <f ca="1">IFERROR(SUM(OFFSET('7. Consumption'!AP21,0,1,,MIN('1. General Inputs'!$J$29,COLUMNS('7. Consumption'!AP$9:$AQ$9)-1))),0)+MAX(0,$AQ21*('1. General Inputs'!$J$29-COLUMNS('7. Consumption'!AP$9:$AQ$9)+1))</f>
        <v>0</v>
      </c>
      <c r="CI21" s="335">
        <f ca="1">IFERROR(SUM(OFFSET('7. Consumption'!AQ21,0,1,,MIN('1. General Inputs'!$J$29,COLUMNS('7. Consumption'!AQ$9:$AQ$9)-1))),0)+MAX(0,$AQ21*('1. General Inputs'!$J$29-COLUMNS('7. Consumption'!AQ$9:$AQ$9)+1))</f>
        <v>0</v>
      </c>
    </row>
    <row r="22" spans="2:87" ht="15" x14ac:dyDescent="0.25">
      <c r="B22" s="772"/>
      <c r="C22" s="772" t="str">
        <f>IFERROR(VLOOKUP(ROWS($C$9:$C22),'5. Form Breakdown'!$AI$11:$AJ$138,COLUMNS('5. Form Breakdown'!$AI$11:$AJ$11),0),"")</f>
        <v>ATV 200 - caps</v>
      </c>
      <c r="D22" s="772" t="str">
        <f>IFERROR(VLOOKUP($C22,'5a. Dosing'!$E$11:$F$138,2,0),"")</f>
        <v>ATV</v>
      </c>
      <c r="E22" s="773" t="str">
        <f>IFERROR(INDEX('5. Form Breakdown'!$AL$11:$BL$138,MATCH('7. Consumption'!$C22,'5. Form Breakdown'!$AK$11:$AK$138,0),MATCH('5. Form Breakdown'!$AX$10,'5. Form Breakdown'!$AL$10:$BL$10,0)),"")</f>
        <v/>
      </c>
      <c r="F22" s="774">
        <f>IFERROR(INDEX('5. Form Breakdown'!$AL$11:$BL$138,MATCH('7. Consumption'!$C22,'5. Form Breakdown'!$AK$11:$AK$138,0),MATCH('5. Form Breakdown'!$BL$10,'5. Form Breakdown'!$AL$10:$BL$10,0)),"")</f>
        <v>0</v>
      </c>
      <c r="H22" s="775">
        <f ca="1">ROUNDUP(IFERROR($F22*$E22*CHOOSE(H$7,
IFERROR(SUMPRODUCT('6. Patients'!CA$10:CA$107,OFFSET('6. Patients'!$DN$9,1,MATCH($D22,'6. Patients'!$DO$9:$FL$9,0),ROWS('6. Patients'!DN$10:DN$107))),0)+
IFERROR(SUMPRODUCT('6. Patients'!CA$10:CA$107,OFFSET('6. Patients'!$FM$9,1,MATCH($D22,'6. Patients'!$FN$9:$GG$9,0),ROWS('6. Patients'!DN$10:DN$107))),0)+
IFERROR(SUMPRODUCT('6. Patients'!CA$10:CA$107,OFFSET('6. Patients'!$GH$9,1,MATCH($D22,'6. Patients'!$GI$9:$IF$9,0),ROWS('6. Patients'!DN$10:DN$107))),0)+
IFERROR(SUMPRODUCT('6. Patients'!CA$10:CA$107,OFFSET('6. Patients'!$IG$9,1,MATCH($D22,'6. Patients'!$IH$9:$JA$9,0),ROWS('6. Patients'!DN$10:DN$107))),0),
IFERROR(SUMPRODUCT('6. Patients'!CA$10:CA$107,OFFSET('6. Patients'!$JB$9,1,MATCH($D22,'6. Patients'!$JC$9:$KZ$9,0),ROWS('6. Patients'!DN$10:DN$107))),0)+
IFERROR(SUMPRODUCT('6. Patients'!CA$10:CA$107,OFFSET('6. Patients'!$LA$9,1,MATCH($D22,'6. Patients'!$LB$9:$LU$9,0),ROWS('6. Patients'!DN$10:DN$107))),0)+
IFERROR(SUMPRODUCT('6. Patients'!CA$10:CA$107,OFFSET('6. Patients'!$LV$9,1,MATCH($D22,'6. Patients'!$LW$9:$NT$9,0),ROWS('6. Patients'!DN$10:DN$107))),0)+
IFERROR(SUMPRODUCT('6. Patients'!CA$10:CA$107,OFFSET('6. Patients'!$NU$9,1,MATCH($D22,'6. Patients'!$NV$9:$OO$9,0),ROWS('6. Patients'!DN$10:DN$107))),0),
IFERROR(SUMPRODUCT('6. Patients'!CA$10:CA$107,OFFSET('6. Patients'!$OP$9,1,MATCH($D22,'6. Patients'!$OQ$9:$QN$9,0),ROWS('6. Patients'!DN$10:DN$107))),0)+
IFERROR(SUMPRODUCT('6. Patients'!CA$10:CA$107,OFFSET('6. Patients'!$QO$9,1,MATCH($D22,'6. Patients'!$QP$9:$RI$9,0),ROWS('6. Patients'!DN$10:DN$107))),0)+
IFERROR(SUMPRODUCT('6. Patients'!CA$10:CA$107,OFFSET('6. Patients'!$RJ$9,1,MATCH($D22,'6. Patients'!$RK$9:$TH$9,0),ROWS('6. Patients'!DN$10:DN$107))),0)+
IFERROR(SUMPRODUCT('6. Patients'!CA$10:CA$107,OFFSET('6. Patients'!$TI$9,1,MATCH($D22,'6. Patients'!$TJ$9:$UC$9,0),ROWS('6. Patients'!DN$10:DN$107))),0))+
IFERROR(VLOOKUP($D22,$H$116:$L$146,COLUMNS($H$115:$J$115)-1+H$7,0)*$E22*$F22*'1. General Inputs'!$J$25,0),0),0)</f>
        <v>0</v>
      </c>
      <c r="I22" s="775">
        <f ca="1">ROUNDUP(IFERROR($F22*$E22*CHOOSE(I$7,
IFERROR(SUMPRODUCT('6. Patients'!CB$10:CB$107,OFFSET('6. Patients'!$DN$9,1,MATCH($D22,'6. Patients'!$DO$9:$FL$9,0),ROWS('6. Patients'!DO$10:DO$107))),0)+
IFERROR(SUMPRODUCT('6. Patients'!CB$10:CB$107,OFFSET('6. Patients'!$FM$9,1,MATCH($D22,'6. Patients'!$FN$9:$GG$9,0),ROWS('6. Patients'!DO$10:DO$107))),0)+
IFERROR(SUMPRODUCT('6. Patients'!CB$10:CB$107,OFFSET('6. Patients'!$GH$9,1,MATCH($D22,'6. Patients'!$GI$9:$IF$9,0),ROWS('6. Patients'!DO$10:DO$107))),0)+
IFERROR(SUMPRODUCT('6. Patients'!CB$10:CB$107,OFFSET('6. Patients'!$IG$9,1,MATCH($D22,'6. Patients'!$IH$9:$JA$9,0),ROWS('6. Patients'!DO$10:DO$107))),0),
IFERROR(SUMPRODUCT('6. Patients'!CB$10:CB$107,OFFSET('6. Patients'!$JB$9,1,MATCH($D22,'6. Patients'!$JC$9:$KZ$9,0),ROWS('6. Patients'!DO$10:DO$107))),0)+
IFERROR(SUMPRODUCT('6. Patients'!CB$10:CB$107,OFFSET('6. Patients'!$LA$9,1,MATCH($D22,'6. Patients'!$LB$9:$LU$9,0),ROWS('6. Patients'!DO$10:DO$107))),0)+
IFERROR(SUMPRODUCT('6. Patients'!CB$10:CB$107,OFFSET('6. Patients'!$LV$9,1,MATCH($D22,'6. Patients'!$LW$9:$NT$9,0),ROWS('6. Patients'!DO$10:DO$107))),0)+
IFERROR(SUMPRODUCT('6. Patients'!CB$10:CB$107,OFFSET('6. Patients'!$NU$9,1,MATCH($D22,'6. Patients'!$NV$9:$OO$9,0),ROWS('6. Patients'!DO$10:DO$107))),0),
IFERROR(SUMPRODUCT('6. Patients'!CB$10:CB$107,OFFSET('6. Patients'!$OP$9,1,MATCH($D22,'6. Patients'!$OQ$9:$QN$9,0),ROWS('6. Patients'!DO$10:DO$107))),0)+
IFERROR(SUMPRODUCT('6. Patients'!CB$10:CB$107,OFFSET('6. Patients'!$QO$9,1,MATCH($D22,'6. Patients'!$QP$9:$RI$9,0),ROWS('6. Patients'!DO$10:DO$107))),0)+
IFERROR(SUMPRODUCT('6. Patients'!CB$10:CB$107,OFFSET('6. Patients'!$RJ$9,1,MATCH($D22,'6. Patients'!$RK$9:$TH$9,0),ROWS('6. Patients'!DO$10:DO$107))),0)+
IFERROR(SUMPRODUCT('6. Patients'!CB$10:CB$107,OFFSET('6. Patients'!$TI$9,1,MATCH($D22,'6. Patients'!$TJ$9:$UC$9,0),ROWS('6. Patients'!DO$10:DO$107))),0))+
IFERROR(VLOOKUP($D22,$H$116:$L$146,COLUMNS($H$115:$J$115)-1+I$7,0)*$E22*$F22*'1. General Inputs'!$J$25,0),0),0)</f>
        <v>0</v>
      </c>
      <c r="J22" s="775">
        <f ca="1">ROUNDUP(IFERROR($F22*$E22*CHOOSE(J$7,
IFERROR(SUMPRODUCT('6. Patients'!CC$10:CC$107,OFFSET('6. Patients'!$DN$9,1,MATCH($D22,'6. Patients'!$DO$9:$FL$9,0),ROWS('6. Patients'!DP$10:DP$107))),0)+
IFERROR(SUMPRODUCT('6. Patients'!CC$10:CC$107,OFFSET('6. Patients'!$FM$9,1,MATCH($D22,'6. Patients'!$FN$9:$GG$9,0),ROWS('6. Patients'!DP$10:DP$107))),0)+
IFERROR(SUMPRODUCT('6. Patients'!CC$10:CC$107,OFFSET('6. Patients'!$GH$9,1,MATCH($D22,'6. Patients'!$GI$9:$IF$9,0),ROWS('6. Patients'!DP$10:DP$107))),0)+
IFERROR(SUMPRODUCT('6. Patients'!CC$10:CC$107,OFFSET('6. Patients'!$IG$9,1,MATCH($D22,'6. Patients'!$IH$9:$JA$9,0),ROWS('6. Patients'!DP$10:DP$107))),0),
IFERROR(SUMPRODUCT('6. Patients'!CC$10:CC$107,OFFSET('6. Patients'!$JB$9,1,MATCH($D22,'6. Patients'!$JC$9:$KZ$9,0),ROWS('6. Patients'!DP$10:DP$107))),0)+
IFERROR(SUMPRODUCT('6. Patients'!CC$10:CC$107,OFFSET('6. Patients'!$LA$9,1,MATCH($D22,'6. Patients'!$LB$9:$LU$9,0),ROWS('6. Patients'!DP$10:DP$107))),0)+
IFERROR(SUMPRODUCT('6. Patients'!CC$10:CC$107,OFFSET('6. Patients'!$LV$9,1,MATCH($D22,'6. Patients'!$LW$9:$NT$9,0),ROWS('6. Patients'!DP$10:DP$107))),0)+
IFERROR(SUMPRODUCT('6. Patients'!CC$10:CC$107,OFFSET('6. Patients'!$NU$9,1,MATCH($D22,'6. Patients'!$NV$9:$OO$9,0),ROWS('6. Patients'!DP$10:DP$107))),0),
IFERROR(SUMPRODUCT('6. Patients'!CC$10:CC$107,OFFSET('6. Patients'!$OP$9,1,MATCH($D22,'6. Patients'!$OQ$9:$QN$9,0),ROWS('6. Patients'!DP$10:DP$107))),0)+
IFERROR(SUMPRODUCT('6. Patients'!CC$10:CC$107,OFFSET('6. Patients'!$QO$9,1,MATCH($D22,'6. Patients'!$QP$9:$RI$9,0),ROWS('6. Patients'!DP$10:DP$107))),0)+
IFERROR(SUMPRODUCT('6. Patients'!CC$10:CC$107,OFFSET('6. Patients'!$RJ$9,1,MATCH($D22,'6. Patients'!$RK$9:$TH$9,0),ROWS('6. Patients'!DP$10:DP$107))),0)+
IFERROR(SUMPRODUCT('6. Patients'!CC$10:CC$107,OFFSET('6. Patients'!$TI$9,1,MATCH($D22,'6. Patients'!$TJ$9:$UC$9,0),ROWS('6. Patients'!DP$10:DP$107))),0))+
IFERROR(VLOOKUP($D22,$H$116:$L$146,COLUMNS($H$115:$J$115)-1+J$7,0)*$E22*$F22*'1. General Inputs'!$J$25,0),0),0)</f>
        <v>0</v>
      </c>
      <c r="K22" s="775">
        <f ca="1">ROUNDUP(IFERROR($F22*$E22*CHOOSE(K$7,
IFERROR(SUMPRODUCT('6. Patients'!CD$10:CD$107,OFFSET('6. Patients'!$DN$9,1,MATCH($D22,'6. Patients'!$DO$9:$FL$9,0),ROWS('6. Patients'!DQ$10:DQ$107))),0)+
IFERROR(SUMPRODUCT('6. Patients'!CD$10:CD$107,OFFSET('6. Patients'!$FM$9,1,MATCH($D22,'6. Patients'!$FN$9:$GG$9,0),ROWS('6. Patients'!DQ$10:DQ$107))),0)+
IFERROR(SUMPRODUCT('6. Patients'!CD$10:CD$107,OFFSET('6. Patients'!$GH$9,1,MATCH($D22,'6. Patients'!$GI$9:$IF$9,0),ROWS('6. Patients'!DQ$10:DQ$107))),0)+
IFERROR(SUMPRODUCT('6. Patients'!CD$10:CD$107,OFFSET('6. Patients'!$IG$9,1,MATCH($D22,'6. Patients'!$IH$9:$JA$9,0),ROWS('6. Patients'!DQ$10:DQ$107))),0),
IFERROR(SUMPRODUCT('6. Patients'!CD$10:CD$107,OFFSET('6. Patients'!$JB$9,1,MATCH($D22,'6. Patients'!$JC$9:$KZ$9,0),ROWS('6. Patients'!DQ$10:DQ$107))),0)+
IFERROR(SUMPRODUCT('6. Patients'!CD$10:CD$107,OFFSET('6. Patients'!$LA$9,1,MATCH($D22,'6. Patients'!$LB$9:$LU$9,0),ROWS('6. Patients'!DQ$10:DQ$107))),0)+
IFERROR(SUMPRODUCT('6. Patients'!CD$10:CD$107,OFFSET('6. Patients'!$LV$9,1,MATCH($D22,'6. Patients'!$LW$9:$NT$9,0),ROWS('6. Patients'!DQ$10:DQ$107))),0)+
IFERROR(SUMPRODUCT('6. Patients'!CD$10:CD$107,OFFSET('6. Patients'!$NU$9,1,MATCH($D22,'6. Patients'!$NV$9:$OO$9,0),ROWS('6. Patients'!DQ$10:DQ$107))),0),
IFERROR(SUMPRODUCT('6. Patients'!CD$10:CD$107,OFFSET('6. Patients'!$OP$9,1,MATCH($D22,'6. Patients'!$OQ$9:$QN$9,0),ROWS('6. Patients'!DQ$10:DQ$107))),0)+
IFERROR(SUMPRODUCT('6. Patients'!CD$10:CD$107,OFFSET('6. Patients'!$QO$9,1,MATCH($D22,'6. Patients'!$QP$9:$RI$9,0),ROWS('6. Patients'!DQ$10:DQ$107))),0)+
IFERROR(SUMPRODUCT('6. Patients'!CD$10:CD$107,OFFSET('6. Patients'!$RJ$9,1,MATCH($D22,'6. Patients'!$RK$9:$TH$9,0),ROWS('6. Patients'!DQ$10:DQ$107))),0)+
IFERROR(SUMPRODUCT('6. Patients'!CD$10:CD$107,OFFSET('6. Patients'!$TI$9,1,MATCH($D22,'6. Patients'!$TJ$9:$UC$9,0),ROWS('6. Patients'!DQ$10:DQ$107))),0))+
IFERROR(VLOOKUP($D22,$H$116:$L$146,COLUMNS($H$115:$J$115)-1+K$7,0)*$E22*$F22*'1. General Inputs'!$J$25,0),0),0)</f>
        <v>0</v>
      </c>
      <c r="L22" s="775">
        <f ca="1">ROUNDUP(IFERROR($F22*$E22*CHOOSE(L$7,
IFERROR(SUMPRODUCT('6. Patients'!CE$10:CE$107,OFFSET('6. Patients'!$DN$9,1,MATCH($D22,'6. Patients'!$DO$9:$FL$9,0),ROWS('6. Patients'!DR$10:DR$107))),0)+
IFERROR(SUMPRODUCT('6. Patients'!CE$10:CE$107,OFFSET('6. Patients'!$FM$9,1,MATCH($D22,'6. Patients'!$FN$9:$GG$9,0),ROWS('6. Patients'!DR$10:DR$107))),0)+
IFERROR(SUMPRODUCT('6. Patients'!CE$10:CE$107,OFFSET('6. Patients'!$GH$9,1,MATCH($D22,'6. Patients'!$GI$9:$IF$9,0),ROWS('6. Patients'!DR$10:DR$107))),0)+
IFERROR(SUMPRODUCT('6. Patients'!CE$10:CE$107,OFFSET('6. Patients'!$IG$9,1,MATCH($D22,'6. Patients'!$IH$9:$JA$9,0),ROWS('6. Patients'!DR$10:DR$107))),0),
IFERROR(SUMPRODUCT('6. Patients'!CE$10:CE$107,OFFSET('6. Patients'!$JB$9,1,MATCH($D22,'6. Patients'!$JC$9:$KZ$9,0),ROWS('6. Patients'!DR$10:DR$107))),0)+
IFERROR(SUMPRODUCT('6. Patients'!CE$10:CE$107,OFFSET('6. Patients'!$LA$9,1,MATCH($D22,'6. Patients'!$LB$9:$LU$9,0),ROWS('6. Patients'!DR$10:DR$107))),0)+
IFERROR(SUMPRODUCT('6. Patients'!CE$10:CE$107,OFFSET('6. Patients'!$LV$9,1,MATCH($D22,'6. Patients'!$LW$9:$NT$9,0),ROWS('6. Patients'!DR$10:DR$107))),0)+
IFERROR(SUMPRODUCT('6. Patients'!CE$10:CE$107,OFFSET('6. Patients'!$NU$9,1,MATCH($D22,'6. Patients'!$NV$9:$OO$9,0),ROWS('6. Patients'!DR$10:DR$107))),0),
IFERROR(SUMPRODUCT('6. Patients'!CE$10:CE$107,OFFSET('6. Patients'!$OP$9,1,MATCH($D22,'6. Patients'!$OQ$9:$QN$9,0),ROWS('6. Patients'!DR$10:DR$107))),0)+
IFERROR(SUMPRODUCT('6. Patients'!CE$10:CE$107,OFFSET('6. Patients'!$QO$9,1,MATCH($D22,'6. Patients'!$QP$9:$RI$9,0),ROWS('6. Patients'!DR$10:DR$107))),0)+
IFERROR(SUMPRODUCT('6. Patients'!CE$10:CE$107,OFFSET('6. Patients'!$RJ$9,1,MATCH($D22,'6. Patients'!$RK$9:$TH$9,0),ROWS('6. Patients'!DR$10:DR$107))),0)+
IFERROR(SUMPRODUCT('6. Patients'!CE$10:CE$107,OFFSET('6. Patients'!$TI$9,1,MATCH($D22,'6. Patients'!$TJ$9:$UC$9,0),ROWS('6. Patients'!DR$10:DR$107))),0))+
IFERROR(VLOOKUP($D22,$H$116:$L$146,COLUMNS($H$115:$J$115)-1+L$7,0)*$E22*$F22*'1. General Inputs'!$J$25,0),0),0)</f>
        <v>0</v>
      </c>
      <c r="M22" s="775">
        <f ca="1">ROUNDUP(IFERROR($F22*$E22*CHOOSE(M$7,
IFERROR(SUMPRODUCT('6. Patients'!CF$10:CF$107,OFFSET('6. Patients'!$DN$9,1,MATCH($D22,'6. Patients'!$DO$9:$FL$9,0),ROWS('6. Patients'!DS$10:DS$107))),0)+
IFERROR(SUMPRODUCT('6. Patients'!CF$10:CF$107,OFFSET('6. Patients'!$FM$9,1,MATCH($D22,'6. Patients'!$FN$9:$GG$9,0),ROWS('6. Patients'!DS$10:DS$107))),0)+
IFERROR(SUMPRODUCT('6. Patients'!CF$10:CF$107,OFFSET('6. Patients'!$GH$9,1,MATCH($D22,'6. Patients'!$GI$9:$IF$9,0),ROWS('6. Patients'!DS$10:DS$107))),0)+
IFERROR(SUMPRODUCT('6. Patients'!CF$10:CF$107,OFFSET('6. Patients'!$IG$9,1,MATCH($D22,'6. Patients'!$IH$9:$JA$9,0),ROWS('6. Patients'!DS$10:DS$107))),0),
IFERROR(SUMPRODUCT('6. Patients'!CF$10:CF$107,OFFSET('6. Patients'!$JB$9,1,MATCH($D22,'6. Patients'!$JC$9:$KZ$9,0),ROWS('6. Patients'!DS$10:DS$107))),0)+
IFERROR(SUMPRODUCT('6. Patients'!CF$10:CF$107,OFFSET('6. Patients'!$LA$9,1,MATCH($D22,'6. Patients'!$LB$9:$LU$9,0),ROWS('6. Patients'!DS$10:DS$107))),0)+
IFERROR(SUMPRODUCT('6. Patients'!CF$10:CF$107,OFFSET('6. Patients'!$LV$9,1,MATCH($D22,'6. Patients'!$LW$9:$NT$9,0),ROWS('6. Patients'!DS$10:DS$107))),0)+
IFERROR(SUMPRODUCT('6. Patients'!CF$10:CF$107,OFFSET('6. Patients'!$NU$9,1,MATCH($D22,'6. Patients'!$NV$9:$OO$9,0),ROWS('6. Patients'!DS$10:DS$107))),0),
IFERROR(SUMPRODUCT('6. Patients'!CF$10:CF$107,OFFSET('6. Patients'!$OP$9,1,MATCH($D22,'6. Patients'!$OQ$9:$QN$9,0),ROWS('6. Patients'!DS$10:DS$107))),0)+
IFERROR(SUMPRODUCT('6. Patients'!CF$10:CF$107,OFFSET('6. Patients'!$QO$9,1,MATCH($D22,'6. Patients'!$QP$9:$RI$9,0),ROWS('6. Patients'!DS$10:DS$107))),0)+
IFERROR(SUMPRODUCT('6. Patients'!CF$10:CF$107,OFFSET('6. Patients'!$RJ$9,1,MATCH($D22,'6. Patients'!$RK$9:$TH$9,0),ROWS('6. Patients'!DS$10:DS$107))),0)+
IFERROR(SUMPRODUCT('6. Patients'!CF$10:CF$107,OFFSET('6. Patients'!$TI$9,1,MATCH($D22,'6. Patients'!$TJ$9:$UC$9,0),ROWS('6. Patients'!DS$10:DS$107))),0))+
IFERROR(VLOOKUP($D22,$H$116:$L$146,COLUMNS($H$115:$J$115)-1+M$7,0)*$E22*$F22*'1. General Inputs'!$J$25,0),0),0)</f>
        <v>0</v>
      </c>
      <c r="N22" s="775">
        <f ca="1">ROUNDUP(IFERROR($F22*$E22*CHOOSE(N$7,
IFERROR(SUMPRODUCT('6. Patients'!CG$10:CG$107,OFFSET('6. Patients'!$DN$9,1,MATCH($D22,'6. Patients'!$DO$9:$FL$9,0),ROWS('6. Patients'!DT$10:DT$107))),0)+
IFERROR(SUMPRODUCT('6. Patients'!CG$10:CG$107,OFFSET('6. Patients'!$FM$9,1,MATCH($D22,'6. Patients'!$FN$9:$GG$9,0),ROWS('6. Patients'!DT$10:DT$107))),0)+
IFERROR(SUMPRODUCT('6. Patients'!CG$10:CG$107,OFFSET('6. Patients'!$GH$9,1,MATCH($D22,'6. Patients'!$GI$9:$IF$9,0),ROWS('6. Patients'!DT$10:DT$107))),0)+
IFERROR(SUMPRODUCT('6. Patients'!CG$10:CG$107,OFFSET('6. Patients'!$IG$9,1,MATCH($D22,'6. Patients'!$IH$9:$JA$9,0),ROWS('6. Patients'!DT$10:DT$107))),0),
IFERROR(SUMPRODUCT('6. Patients'!CG$10:CG$107,OFFSET('6. Patients'!$JB$9,1,MATCH($D22,'6. Patients'!$JC$9:$KZ$9,0),ROWS('6. Patients'!DT$10:DT$107))),0)+
IFERROR(SUMPRODUCT('6. Patients'!CG$10:CG$107,OFFSET('6. Patients'!$LA$9,1,MATCH($D22,'6. Patients'!$LB$9:$LU$9,0),ROWS('6. Patients'!DT$10:DT$107))),0)+
IFERROR(SUMPRODUCT('6. Patients'!CG$10:CG$107,OFFSET('6. Patients'!$LV$9,1,MATCH($D22,'6. Patients'!$LW$9:$NT$9,0),ROWS('6. Patients'!DT$10:DT$107))),0)+
IFERROR(SUMPRODUCT('6. Patients'!CG$10:CG$107,OFFSET('6. Patients'!$NU$9,1,MATCH($D22,'6. Patients'!$NV$9:$OO$9,0),ROWS('6. Patients'!DT$10:DT$107))),0),
IFERROR(SUMPRODUCT('6. Patients'!CG$10:CG$107,OFFSET('6. Patients'!$OP$9,1,MATCH($D22,'6. Patients'!$OQ$9:$QN$9,0),ROWS('6. Patients'!DT$10:DT$107))),0)+
IFERROR(SUMPRODUCT('6. Patients'!CG$10:CG$107,OFFSET('6. Patients'!$QO$9,1,MATCH($D22,'6. Patients'!$QP$9:$RI$9,0),ROWS('6. Patients'!DT$10:DT$107))),0)+
IFERROR(SUMPRODUCT('6. Patients'!CG$10:CG$107,OFFSET('6. Patients'!$RJ$9,1,MATCH($D22,'6. Patients'!$RK$9:$TH$9,0),ROWS('6. Patients'!DT$10:DT$107))),0)+
IFERROR(SUMPRODUCT('6. Patients'!CG$10:CG$107,OFFSET('6. Patients'!$TI$9,1,MATCH($D22,'6. Patients'!$TJ$9:$UC$9,0),ROWS('6. Patients'!DT$10:DT$107))),0))+
IFERROR(VLOOKUP($D22,$H$116:$L$146,COLUMNS($H$115:$J$115)-1+N$7,0)*$E22*$F22*'1. General Inputs'!$J$25,0),0),0)</f>
        <v>0</v>
      </c>
      <c r="O22" s="775">
        <f ca="1">ROUNDUP(IFERROR($F22*$E22*CHOOSE(O$7,
IFERROR(SUMPRODUCT('6. Patients'!CH$10:CH$107,OFFSET('6. Patients'!$DN$9,1,MATCH($D22,'6. Patients'!$DO$9:$FL$9,0),ROWS('6. Patients'!DU$10:DU$107))),0)+
IFERROR(SUMPRODUCT('6. Patients'!CH$10:CH$107,OFFSET('6. Patients'!$FM$9,1,MATCH($D22,'6. Patients'!$FN$9:$GG$9,0),ROWS('6. Patients'!DU$10:DU$107))),0)+
IFERROR(SUMPRODUCT('6. Patients'!CH$10:CH$107,OFFSET('6. Patients'!$GH$9,1,MATCH($D22,'6. Patients'!$GI$9:$IF$9,0),ROWS('6. Patients'!DU$10:DU$107))),0)+
IFERROR(SUMPRODUCT('6. Patients'!CH$10:CH$107,OFFSET('6. Patients'!$IG$9,1,MATCH($D22,'6. Patients'!$IH$9:$JA$9,0),ROWS('6. Patients'!DU$10:DU$107))),0),
IFERROR(SUMPRODUCT('6. Patients'!CH$10:CH$107,OFFSET('6. Patients'!$JB$9,1,MATCH($D22,'6. Patients'!$JC$9:$KZ$9,0),ROWS('6. Patients'!DU$10:DU$107))),0)+
IFERROR(SUMPRODUCT('6. Patients'!CH$10:CH$107,OFFSET('6. Patients'!$LA$9,1,MATCH($D22,'6. Patients'!$LB$9:$LU$9,0),ROWS('6. Patients'!DU$10:DU$107))),0)+
IFERROR(SUMPRODUCT('6. Patients'!CH$10:CH$107,OFFSET('6. Patients'!$LV$9,1,MATCH($D22,'6. Patients'!$LW$9:$NT$9,0),ROWS('6. Patients'!DU$10:DU$107))),0)+
IFERROR(SUMPRODUCT('6. Patients'!CH$10:CH$107,OFFSET('6. Patients'!$NU$9,1,MATCH($D22,'6. Patients'!$NV$9:$OO$9,0),ROWS('6. Patients'!DU$10:DU$107))),0),
IFERROR(SUMPRODUCT('6. Patients'!CH$10:CH$107,OFFSET('6. Patients'!$OP$9,1,MATCH($D22,'6. Patients'!$OQ$9:$QN$9,0),ROWS('6. Patients'!DU$10:DU$107))),0)+
IFERROR(SUMPRODUCT('6. Patients'!CH$10:CH$107,OFFSET('6. Patients'!$QO$9,1,MATCH($D22,'6. Patients'!$QP$9:$RI$9,0),ROWS('6. Patients'!DU$10:DU$107))),0)+
IFERROR(SUMPRODUCT('6. Patients'!CH$10:CH$107,OFFSET('6. Patients'!$RJ$9,1,MATCH($D22,'6. Patients'!$RK$9:$TH$9,0),ROWS('6. Patients'!DU$10:DU$107))),0)+
IFERROR(SUMPRODUCT('6. Patients'!CH$10:CH$107,OFFSET('6. Patients'!$TI$9,1,MATCH($D22,'6. Patients'!$TJ$9:$UC$9,0),ROWS('6. Patients'!DU$10:DU$107))),0))+
IFERROR(VLOOKUP($D22,$H$116:$L$146,COLUMNS($H$115:$J$115)-1+O$7,0)*$E22*$F22*'1. General Inputs'!$J$25,0),0),0)</f>
        <v>0</v>
      </c>
      <c r="P22" s="775">
        <f ca="1">ROUNDUP(IFERROR($F22*$E22*CHOOSE(P$7,
IFERROR(SUMPRODUCT('6. Patients'!CI$10:CI$107,OFFSET('6. Patients'!$DN$9,1,MATCH($D22,'6. Patients'!$DO$9:$FL$9,0),ROWS('6. Patients'!DV$10:DV$107))),0)+
IFERROR(SUMPRODUCT('6. Patients'!CI$10:CI$107,OFFSET('6. Patients'!$FM$9,1,MATCH($D22,'6. Patients'!$FN$9:$GG$9,0),ROWS('6. Patients'!DV$10:DV$107))),0)+
IFERROR(SUMPRODUCT('6. Patients'!CI$10:CI$107,OFFSET('6. Patients'!$GH$9,1,MATCH($D22,'6. Patients'!$GI$9:$IF$9,0),ROWS('6. Patients'!DV$10:DV$107))),0)+
IFERROR(SUMPRODUCT('6. Patients'!CI$10:CI$107,OFFSET('6. Patients'!$IG$9,1,MATCH($D22,'6. Patients'!$IH$9:$JA$9,0),ROWS('6. Patients'!DV$10:DV$107))),0),
IFERROR(SUMPRODUCT('6. Patients'!CI$10:CI$107,OFFSET('6. Patients'!$JB$9,1,MATCH($D22,'6. Patients'!$JC$9:$KZ$9,0),ROWS('6. Patients'!DV$10:DV$107))),0)+
IFERROR(SUMPRODUCT('6. Patients'!CI$10:CI$107,OFFSET('6. Patients'!$LA$9,1,MATCH($D22,'6. Patients'!$LB$9:$LU$9,0),ROWS('6. Patients'!DV$10:DV$107))),0)+
IFERROR(SUMPRODUCT('6. Patients'!CI$10:CI$107,OFFSET('6. Patients'!$LV$9,1,MATCH($D22,'6. Patients'!$LW$9:$NT$9,0),ROWS('6. Patients'!DV$10:DV$107))),0)+
IFERROR(SUMPRODUCT('6. Patients'!CI$10:CI$107,OFFSET('6. Patients'!$NU$9,1,MATCH($D22,'6. Patients'!$NV$9:$OO$9,0),ROWS('6. Patients'!DV$10:DV$107))),0),
IFERROR(SUMPRODUCT('6. Patients'!CI$10:CI$107,OFFSET('6. Patients'!$OP$9,1,MATCH($D22,'6. Patients'!$OQ$9:$QN$9,0),ROWS('6. Patients'!DV$10:DV$107))),0)+
IFERROR(SUMPRODUCT('6. Patients'!CI$10:CI$107,OFFSET('6. Patients'!$QO$9,1,MATCH($D22,'6. Patients'!$QP$9:$RI$9,0),ROWS('6. Patients'!DV$10:DV$107))),0)+
IFERROR(SUMPRODUCT('6. Patients'!CI$10:CI$107,OFFSET('6. Patients'!$RJ$9,1,MATCH($D22,'6. Patients'!$RK$9:$TH$9,0),ROWS('6. Patients'!DV$10:DV$107))),0)+
IFERROR(SUMPRODUCT('6. Patients'!CI$10:CI$107,OFFSET('6. Patients'!$TI$9,1,MATCH($D22,'6. Patients'!$TJ$9:$UC$9,0),ROWS('6. Patients'!DV$10:DV$107))),0))+
IFERROR(VLOOKUP($D22,$H$116:$L$146,COLUMNS($H$115:$J$115)-1+P$7,0)*$E22*$F22*'1. General Inputs'!$J$25,0),0),0)</f>
        <v>0</v>
      </c>
      <c r="Q22" s="775">
        <f ca="1">ROUNDUP(IFERROR($F22*$E22*CHOOSE(Q$7,
IFERROR(SUMPRODUCT('6. Patients'!CJ$10:CJ$107,OFFSET('6. Patients'!$DN$9,1,MATCH($D22,'6. Patients'!$DO$9:$FL$9,0),ROWS('6. Patients'!DW$10:DW$107))),0)+
IFERROR(SUMPRODUCT('6. Patients'!CJ$10:CJ$107,OFFSET('6. Patients'!$FM$9,1,MATCH($D22,'6. Patients'!$FN$9:$GG$9,0),ROWS('6. Patients'!DW$10:DW$107))),0)+
IFERROR(SUMPRODUCT('6. Patients'!CJ$10:CJ$107,OFFSET('6. Patients'!$GH$9,1,MATCH($D22,'6. Patients'!$GI$9:$IF$9,0),ROWS('6. Patients'!DW$10:DW$107))),0)+
IFERROR(SUMPRODUCT('6. Patients'!CJ$10:CJ$107,OFFSET('6. Patients'!$IG$9,1,MATCH($D22,'6. Patients'!$IH$9:$JA$9,0),ROWS('6. Patients'!DW$10:DW$107))),0),
IFERROR(SUMPRODUCT('6. Patients'!CJ$10:CJ$107,OFFSET('6. Patients'!$JB$9,1,MATCH($D22,'6. Patients'!$JC$9:$KZ$9,0),ROWS('6. Patients'!DW$10:DW$107))),0)+
IFERROR(SUMPRODUCT('6. Patients'!CJ$10:CJ$107,OFFSET('6. Patients'!$LA$9,1,MATCH($D22,'6. Patients'!$LB$9:$LU$9,0),ROWS('6. Patients'!DW$10:DW$107))),0)+
IFERROR(SUMPRODUCT('6. Patients'!CJ$10:CJ$107,OFFSET('6. Patients'!$LV$9,1,MATCH($D22,'6. Patients'!$LW$9:$NT$9,0),ROWS('6. Patients'!DW$10:DW$107))),0)+
IFERROR(SUMPRODUCT('6. Patients'!CJ$10:CJ$107,OFFSET('6. Patients'!$NU$9,1,MATCH($D22,'6. Patients'!$NV$9:$OO$9,0),ROWS('6. Patients'!DW$10:DW$107))),0),
IFERROR(SUMPRODUCT('6. Patients'!CJ$10:CJ$107,OFFSET('6. Patients'!$OP$9,1,MATCH($D22,'6. Patients'!$OQ$9:$QN$9,0),ROWS('6. Patients'!DW$10:DW$107))),0)+
IFERROR(SUMPRODUCT('6. Patients'!CJ$10:CJ$107,OFFSET('6. Patients'!$QO$9,1,MATCH($D22,'6. Patients'!$QP$9:$RI$9,0),ROWS('6. Patients'!DW$10:DW$107))),0)+
IFERROR(SUMPRODUCT('6. Patients'!CJ$10:CJ$107,OFFSET('6. Patients'!$RJ$9,1,MATCH($D22,'6. Patients'!$RK$9:$TH$9,0),ROWS('6. Patients'!DW$10:DW$107))),0)+
IFERROR(SUMPRODUCT('6. Patients'!CJ$10:CJ$107,OFFSET('6. Patients'!$TI$9,1,MATCH($D22,'6. Patients'!$TJ$9:$UC$9,0),ROWS('6. Patients'!DW$10:DW$107))),0))+
IFERROR(VLOOKUP($D22,$H$116:$L$146,COLUMNS($H$115:$J$115)-1+Q$7,0)*$E22*$F22*'1. General Inputs'!$J$25,0),0),0)</f>
        <v>0</v>
      </c>
      <c r="R22" s="775">
        <f ca="1">ROUNDUP(IFERROR($F22*$E22*CHOOSE(R$7,
IFERROR(SUMPRODUCT('6. Patients'!CK$10:CK$107,OFFSET('6. Patients'!$DN$9,1,MATCH($D22,'6. Patients'!$DO$9:$FL$9,0),ROWS('6. Patients'!DX$10:DX$107))),0)+
IFERROR(SUMPRODUCT('6. Patients'!CK$10:CK$107,OFFSET('6. Patients'!$FM$9,1,MATCH($D22,'6. Patients'!$FN$9:$GG$9,0),ROWS('6. Patients'!DX$10:DX$107))),0)+
IFERROR(SUMPRODUCT('6. Patients'!CK$10:CK$107,OFFSET('6. Patients'!$GH$9,1,MATCH($D22,'6. Patients'!$GI$9:$IF$9,0),ROWS('6. Patients'!DX$10:DX$107))),0)+
IFERROR(SUMPRODUCT('6. Patients'!CK$10:CK$107,OFFSET('6. Patients'!$IG$9,1,MATCH($D22,'6. Patients'!$IH$9:$JA$9,0),ROWS('6. Patients'!DX$10:DX$107))),0),
IFERROR(SUMPRODUCT('6. Patients'!CK$10:CK$107,OFFSET('6. Patients'!$JB$9,1,MATCH($D22,'6. Patients'!$JC$9:$KZ$9,0),ROWS('6. Patients'!DX$10:DX$107))),0)+
IFERROR(SUMPRODUCT('6. Patients'!CK$10:CK$107,OFFSET('6. Patients'!$LA$9,1,MATCH($D22,'6. Patients'!$LB$9:$LU$9,0),ROWS('6. Patients'!DX$10:DX$107))),0)+
IFERROR(SUMPRODUCT('6. Patients'!CK$10:CK$107,OFFSET('6. Patients'!$LV$9,1,MATCH($D22,'6. Patients'!$LW$9:$NT$9,0),ROWS('6. Patients'!DX$10:DX$107))),0)+
IFERROR(SUMPRODUCT('6. Patients'!CK$10:CK$107,OFFSET('6. Patients'!$NU$9,1,MATCH($D22,'6. Patients'!$NV$9:$OO$9,0),ROWS('6. Patients'!DX$10:DX$107))),0),
IFERROR(SUMPRODUCT('6. Patients'!CK$10:CK$107,OFFSET('6. Patients'!$OP$9,1,MATCH($D22,'6. Patients'!$OQ$9:$QN$9,0),ROWS('6. Patients'!DX$10:DX$107))),0)+
IFERROR(SUMPRODUCT('6. Patients'!CK$10:CK$107,OFFSET('6. Patients'!$QO$9,1,MATCH($D22,'6. Patients'!$QP$9:$RI$9,0),ROWS('6. Patients'!DX$10:DX$107))),0)+
IFERROR(SUMPRODUCT('6. Patients'!CK$10:CK$107,OFFSET('6. Patients'!$RJ$9,1,MATCH($D22,'6. Patients'!$RK$9:$TH$9,0),ROWS('6. Patients'!DX$10:DX$107))),0)+
IFERROR(SUMPRODUCT('6. Patients'!CK$10:CK$107,OFFSET('6. Patients'!$TI$9,1,MATCH($D22,'6. Patients'!$TJ$9:$UC$9,0),ROWS('6. Patients'!DX$10:DX$107))),0))+
IFERROR(VLOOKUP($D22,$H$116:$L$146,COLUMNS($H$115:$J$115)-1+R$7,0)*$E22*$F22*'1. General Inputs'!$J$25,0),0),0)</f>
        <v>0</v>
      </c>
      <c r="S22" s="775">
        <f ca="1">ROUNDUP(IFERROR($F22*$E22*CHOOSE(S$7,
IFERROR(SUMPRODUCT('6. Patients'!CL$10:CL$107,OFFSET('6. Patients'!$DN$9,1,MATCH($D22,'6. Patients'!$DO$9:$FL$9,0),ROWS('6. Patients'!DY$10:DY$107))),0)+
IFERROR(SUMPRODUCT('6. Patients'!CL$10:CL$107,OFFSET('6. Patients'!$FM$9,1,MATCH($D22,'6. Patients'!$FN$9:$GG$9,0),ROWS('6. Patients'!DY$10:DY$107))),0)+
IFERROR(SUMPRODUCT('6. Patients'!CL$10:CL$107,OFFSET('6. Patients'!$GH$9,1,MATCH($D22,'6. Patients'!$GI$9:$IF$9,0),ROWS('6. Patients'!DY$10:DY$107))),0)+
IFERROR(SUMPRODUCT('6. Patients'!CL$10:CL$107,OFFSET('6. Patients'!$IG$9,1,MATCH($D22,'6. Patients'!$IH$9:$JA$9,0),ROWS('6. Patients'!DY$10:DY$107))),0),
IFERROR(SUMPRODUCT('6. Patients'!CL$10:CL$107,OFFSET('6. Patients'!$JB$9,1,MATCH($D22,'6. Patients'!$JC$9:$KZ$9,0),ROWS('6. Patients'!DY$10:DY$107))),0)+
IFERROR(SUMPRODUCT('6. Patients'!CL$10:CL$107,OFFSET('6. Patients'!$LA$9,1,MATCH($D22,'6. Patients'!$LB$9:$LU$9,0),ROWS('6. Patients'!DY$10:DY$107))),0)+
IFERROR(SUMPRODUCT('6. Patients'!CL$10:CL$107,OFFSET('6. Patients'!$LV$9,1,MATCH($D22,'6. Patients'!$LW$9:$NT$9,0),ROWS('6. Patients'!DY$10:DY$107))),0)+
IFERROR(SUMPRODUCT('6. Patients'!CL$10:CL$107,OFFSET('6. Patients'!$NU$9,1,MATCH($D22,'6. Patients'!$NV$9:$OO$9,0),ROWS('6. Patients'!DY$10:DY$107))),0),
IFERROR(SUMPRODUCT('6. Patients'!CL$10:CL$107,OFFSET('6. Patients'!$OP$9,1,MATCH($D22,'6. Patients'!$OQ$9:$QN$9,0),ROWS('6. Patients'!DY$10:DY$107))),0)+
IFERROR(SUMPRODUCT('6. Patients'!CL$10:CL$107,OFFSET('6. Patients'!$QO$9,1,MATCH($D22,'6. Patients'!$QP$9:$RI$9,0),ROWS('6. Patients'!DY$10:DY$107))),0)+
IFERROR(SUMPRODUCT('6. Patients'!CL$10:CL$107,OFFSET('6. Patients'!$RJ$9,1,MATCH($D22,'6. Patients'!$RK$9:$TH$9,0),ROWS('6. Patients'!DY$10:DY$107))),0)+
IFERROR(SUMPRODUCT('6. Patients'!CL$10:CL$107,OFFSET('6. Patients'!$TI$9,1,MATCH($D22,'6. Patients'!$TJ$9:$UC$9,0),ROWS('6. Patients'!DY$10:DY$107))),0))+
IFERROR(VLOOKUP($D22,$H$116:$L$146,COLUMNS($H$115:$J$115)-1+S$7,0)*$E22*$F22*'1. General Inputs'!$J$25,0),0),0)</f>
        <v>0</v>
      </c>
      <c r="T22" s="775">
        <f ca="1">ROUNDUP(IFERROR($F22*$E22*CHOOSE(T$7,
IFERROR(SUMPRODUCT('6. Patients'!CM$10:CM$107,OFFSET('6. Patients'!$DN$9,1,MATCH($D22,'6. Patients'!$DO$9:$FL$9,0),ROWS('6. Patients'!DZ$10:DZ$107))),0)+
IFERROR(SUMPRODUCT('6. Patients'!CM$10:CM$107,OFFSET('6. Patients'!$FM$9,1,MATCH($D22,'6. Patients'!$FN$9:$GG$9,0),ROWS('6. Patients'!DZ$10:DZ$107))),0)+
IFERROR(SUMPRODUCT('6. Patients'!CM$10:CM$107,OFFSET('6. Patients'!$GH$9,1,MATCH($D22,'6. Patients'!$GI$9:$IF$9,0),ROWS('6. Patients'!DZ$10:DZ$107))),0)+
IFERROR(SUMPRODUCT('6. Patients'!CM$10:CM$107,OFFSET('6. Patients'!$IG$9,1,MATCH($D22,'6. Patients'!$IH$9:$JA$9,0),ROWS('6. Patients'!DZ$10:DZ$107))),0),
IFERROR(SUMPRODUCT('6. Patients'!CM$10:CM$107,OFFSET('6. Patients'!$JB$9,1,MATCH($D22,'6. Patients'!$JC$9:$KZ$9,0),ROWS('6. Patients'!DZ$10:DZ$107))),0)+
IFERROR(SUMPRODUCT('6. Patients'!CM$10:CM$107,OFFSET('6. Patients'!$LA$9,1,MATCH($D22,'6. Patients'!$LB$9:$LU$9,0),ROWS('6. Patients'!DZ$10:DZ$107))),0)+
IFERROR(SUMPRODUCT('6. Patients'!CM$10:CM$107,OFFSET('6. Patients'!$LV$9,1,MATCH($D22,'6. Patients'!$LW$9:$NT$9,0),ROWS('6. Patients'!DZ$10:DZ$107))),0)+
IFERROR(SUMPRODUCT('6. Patients'!CM$10:CM$107,OFFSET('6. Patients'!$NU$9,1,MATCH($D22,'6. Patients'!$NV$9:$OO$9,0),ROWS('6. Patients'!DZ$10:DZ$107))),0),
IFERROR(SUMPRODUCT('6. Patients'!CM$10:CM$107,OFFSET('6. Patients'!$OP$9,1,MATCH($D22,'6. Patients'!$OQ$9:$QN$9,0),ROWS('6. Patients'!DZ$10:DZ$107))),0)+
IFERROR(SUMPRODUCT('6. Patients'!CM$10:CM$107,OFFSET('6. Patients'!$QO$9,1,MATCH($D22,'6. Patients'!$QP$9:$RI$9,0),ROWS('6. Patients'!DZ$10:DZ$107))),0)+
IFERROR(SUMPRODUCT('6. Patients'!CM$10:CM$107,OFFSET('6. Patients'!$RJ$9,1,MATCH($D22,'6. Patients'!$RK$9:$TH$9,0),ROWS('6. Patients'!DZ$10:DZ$107))),0)+
IFERROR(SUMPRODUCT('6. Patients'!CM$10:CM$107,OFFSET('6. Patients'!$TI$9,1,MATCH($D22,'6. Patients'!$TJ$9:$UC$9,0),ROWS('6. Patients'!DZ$10:DZ$107))),0))+
IFERROR(VLOOKUP($D22,$H$116:$L$146,COLUMNS($H$115:$J$115)-1+T$7,0)*$E22*$F22*'1. General Inputs'!$J$25,0),0),0)</f>
        <v>0</v>
      </c>
      <c r="U22" s="775">
        <f ca="1">ROUNDUP(IFERROR($F22*$E22*CHOOSE(U$7,
IFERROR(SUMPRODUCT('6. Patients'!CN$10:CN$107,OFFSET('6. Patients'!$DN$9,1,MATCH($D22,'6. Patients'!$DO$9:$FL$9,0),ROWS('6. Patients'!EA$10:EA$107))),0)+
IFERROR(SUMPRODUCT('6. Patients'!CN$10:CN$107,OFFSET('6. Patients'!$FM$9,1,MATCH($D22,'6. Patients'!$FN$9:$GG$9,0),ROWS('6. Patients'!EA$10:EA$107))),0)+
IFERROR(SUMPRODUCT('6. Patients'!CN$10:CN$107,OFFSET('6. Patients'!$GH$9,1,MATCH($D22,'6. Patients'!$GI$9:$IF$9,0),ROWS('6. Patients'!EA$10:EA$107))),0)+
IFERROR(SUMPRODUCT('6. Patients'!CN$10:CN$107,OFFSET('6. Patients'!$IG$9,1,MATCH($D22,'6. Patients'!$IH$9:$JA$9,0),ROWS('6. Patients'!EA$10:EA$107))),0),
IFERROR(SUMPRODUCT('6. Patients'!CN$10:CN$107,OFFSET('6. Patients'!$JB$9,1,MATCH($D22,'6. Patients'!$JC$9:$KZ$9,0),ROWS('6. Patients'!EA$10:EA$107))),0)+
IFERROR(SUMPRODUCT('6. Patients'!CN$10:CN$107,OFFSET('6. Patients'!$LA$9,1,MATCH($D22,'6. Patients'!$LB$9:$LU$9,0),ROWS('6. Patients'!EA$10:EA$107))),0)+
IFERROR(SUMPRODUCT('6. Patients'!CN$10:CN$107,OFFSET('6. Patients'!$LV$9,1,MATCH($D22,'6. Patients'!$LW$9:$NT$9,0),ROWS('6. Patients'!EA$10:EA$107))),0)+
IFERROR(SUMPRODUCT('6. Patients'!CN$10:CN$107,OFFSET('6. Patients'!$NU$9,1,MATCH($D22,'6. Patients'!$NV$9:$OO$9,0),ROWS('6. Patients'!EA$10:EA$107))),0),
IFERROR(SUMPRODUCT('6. Patients'!CN$10:CN$107,OFFSET('6. Patients'!$OP$9,1,MATCH($D22,'6. Patients'!$OQ$9:$QN$9,0),ROWS('6. Patients'!EA$10:EA$107))),0)+
IFERROR(SUMPRODUCT('6. Patients'!CN$10:CN$107,OFFSET('6. Patients'!$QO$9,1,MATCH($D22,'6. Patients'!$QP$9:$RI$9,0),ROWS('6. Patients'!EA$10:EA$107))),0)+
IFERROR(SUMPRODUCT('6. Patients'!CN$10:CN$107,OFFSET('6. Patients'!$RJ$9,1,MATCH($D22,'6. Patients'!$RK$9:$TH$9,0),ROWS('6. Patients'!EA$10:EA$107))),0)+
IFERROR(SUMPRODUCT('6. Patients'!CN$10:CN$107,OFFSET('6. Patients'!$TI$9,1,MATCH($D22,'6. Patients'!$TJ$9:$UC$9,0),ROWS('6. Patients'!EA$10:EA$107))),0))+
IFERROR(VLOOKUP($D22,$H$116:$L$146,COLUMNS($H$115:$J$115)-1+U$7,0)*$E22*$F22*'1. General Inputs'!$J$25,0),0),0)</f>
        <v>0</v>
      </c>
      <c r="V22" s="775">
        <f ca="1">ROUNDUP(IFERROR($F22*$E22*CHOOSE(V$7,
IFERROR(SUMPRODUCT('6. Patients'!CO$10:CO$107,OFFSET('6. Patients'!$DN$9,1,MATCH($D22,'6. Patients'!$DO$9:$FL$9,0),ROWS('6. Patients'!EB$10:EB$107))),0)+
IFERROR(SUMPRODUCT('6. Patients'!CO$10:CO$107,OFFSET('6. Patients'!$FM$9,1,MATCH($D22,'6. Patients'!$FN$9:$GG$9,0),ROWS('6. Patients'!EB$10:EB$107))),0)+
IFERROR(SUMPRODUCT('6. Patients'!CO$10:CO$107,OFFSET('6. Patients'!$GH$9,1,MATCH($D22,'6. Patients'!$GI$9:$IF$9,0),ROWS('6. Patients'!EB$10:EB$107))),0)+
IFERROR(SUMPRODUCT('6. Patients'!CO$10:CO$107,OFFSET('6. Patients'!$IG$9,1,MATCH($D22,'6. Patients'!$IH$9:$JA$9,0),ROWS('6. Patients'!EB$10:EB$107))),0),
IFERROR(SUMPRODUCT('6. Patients'!CO$10:CO$107,OFFSET('6. Patients'!$JB$9,1,MATCH($D22,'6. Patients'!$JC$9:$KZ$9,0),ROWS('6. Patients'!EB$10:EB$107))),0)+
IFERROR(SUMPRODUCT('6. Patients'!CO$10:CO$107,OFFSET('6. Patients'!$LA$9,1,MATCH($D22,'6. Patients'!$LB$9:$LU$9,0),ROWS('6. Patients'!EB$10:EB$107))),0)+
IFERROR(SUMPRODUCT('6. Patients'!CO$10:CO$107,OFFSET('6. Patients'!$LV$9,1,MATCH($D22,'6. Patients'!$LW$9:$NT$9,0),ROWS('6. Patients'!EB$10:EB$107))),0)+
IFERROR(SUMPRODUCT('6. Patients'!CO$10:CO$107,OFFSET('6. Patients'!$NU$9,1,MATCH($D22,'6. Patients'!$NV$9:$OO$9,0),ROWS('6. Patients'!EB$10:EB$107))),0),
IFERROR(SUMPRODUCT('6. Patients'!CO$10:CO$107,OFFSET('6. Patients'!$OP$9,1,MATCH($D22,'6. Patients'!$OQ$9:$QN$9,0),ROWS('6. Patients'!EB$10:EB$107))),0)+
IFERROR(SUMPRODUCT('6. Patients'!CO$10:CO$107,OFFSET('6. Patients'!$QO$9,1,MATCH($D22,'6. Patients'!$QP$9:$RI$9,0),ROWS('6. Patients'!EB$10:EB$107))),0)+
IFERROR(SUMPRODUCT('6. Patients'!CO$10:CO$107,OFFSET('6. Patients'!$RJ$9,1,MATCH($D22,'6. Patients'!$RK$9:$TH$9,0),ROWS('6. Patients'!EB$10:EB$107))),0)+
IFERROR(SUMPRODUCT('6. Patients'!CO$10:CO$107,OFFSET('6. Patients'!$TI$9,1,MATCH($D22,'6. Patients'!$TJ$9:$UC$9,0),ROWS('6. Patients'!EB$10:EB$107))),0))+
IFERROR(VLOOKUP($D22,$H$116:$L$146,COLUMNS($H$115:$J$115)-1+V$7,0)*$E22*$F22*'1. General Inputs'!$J$25,0),0),0)</f>
        <v>0</v>
      </c>
      <c r="W22" s="775">
        <f ca="1">ROUNDUP(IFERROR($F22*$E22*CHOOSE(W$7,
IFERROR(SUMPRODUCT('6. Patients'!CP$10:CP$107,OFFSET('6. Patients'!$DN$9,1,MATCH($D22,'6. Patients'!$DO$9:$FL$9,0),ROWS('6. Patients'!EC$10:EC$107))),0)+
IFERROR(SUMPRODUCT('6. Patients'!CP$10:CP$107,OFFSET('6. Patients'!$FM$9,1,MATCH($D22,'6. Patients'!$FN$9:$GG$9,0),ROWS('6. Patients'!EC$10:EC$107))),0)+
IFERROR(SUMPRODUCT('6. Patients'!CP$10:CP$107,OFFSET('6. Patients'!$GH$9,1,MATCH($D22,'6. Patients'!$GI$9:$IF$9,0),ROWS('6. Patients'!EC$10:EC$107))),0)+
IFERROR(SUMPRODUCT('6. Patients'!CP$10:CP$107,OFFSET('6. Patients'!$IG$9,1,MATCH($D22,'6. Patients'!$IH$9:$JA$9,0),ROWS('6. Patients'!EC$10:EC$107))),0),
IFERROR(SUMPRODUCT('6. Patients'!CP$10:CP$107,OFFSET('6. Patients'!$JB$9,1,MATCH($D22,'6. Patients'!$JC$9:$KZ$9,0),ROWS('6. Patients'!EC$10:EC$107))),0)+
IFERROR(SUMPRODUCT('6. Patients'!CP$10:CP$107,OFFSET('6. Patients'!$LA$9,1,MATCH($D22,'6. Patients'!$LB$9:$LU$9,0),ROWS('6. Patients'!EC$10:EC$107))),0)+
IFERROR(SUMPRODUCT('6. Patients'!CP$10:CP$107,OFFSET('6. Patients'!$LV$9,1,MATCH($D22,'6. Patients'!$LW$9:$NT$9,0),ROWS('6. Patients'!EC$10:EC$107))),0)+
IFERROR(SUMPRODUCT('6. Patients'!CP$10:CP$107,OFFSET('6. Patients'!$NU$9,1,MATCH($D22,'6. Patients'!$NV$9:$OO$9,0),ROWS('6. Patients'!EC$10:EC$107))),0),
IFERROR(SUMPRODUCT('6. Patients'!CP$10:CP$107,OFFSET('6. Patients'!$OP$9,1,MATCH($D22,'6. Patients'!$OQ$9:$QN$9,0),ROWS('6. Patients'!EC$10:EC$107))),0)+
IFERROR(SUMPRODUCT('6. Patients'!CP$10:CP$107,OFFSET('6. Patients'!$QO$9,1,MATCH($D22,'6. Patients'!$QP$9:$RI$9,0),ROWS('6. Patients'!EC$10:EC$107))),0)+
IFERROR(SUMPRODUCT('6. Patients'!CP$10:CP$107,OFFSET('6. Patients'!$RJ$9,1,MATCH($D22,'6. Patients'!$RK$9:$TH$9,0),ROWS('6. Patients'!EC$10:EC$107))),0)+
IFERROR(SUMPRODUCT('6. Patients'!CP$10:CP$107,OFFSET('6. Patients'!$TI$9,1,MATCH($D22,'6. Patients'!$TJ$9:$UC$9,0),ROWS('6. Patients'!EC$10:EC$107))),0))+
IFERROR(VLOOKUP($D22,$H$116:$L$146,COLUMNS($H$115:$J$115)-1+W$7,0)*$E22*$F22*'1. General Inputs'!$J$25,0),0),0)</f>
        <v>0</v>
      </c>
      <c r="X22" s="775">
        <f ca="1">ROUNDUP(IFERROR($F22*$E22*CHOOSE(X$7,
IFERROR(SUMPRODUCT('6. Patients'!CQ$10:CQ$107,OFFSET('6. Patients'!$DN$9,1,MATCH($D22,'6. Patients'!$DO$9:$FL$9,0),ROWS('6. Patients'!ED$10:ED$107))),0)+
IFERROR(SUMPRODUCT('6. Patients'!CQ$10:CQ$107,OFFSET('6. Patients'!$FM$9,1,MATCH($D22,'6. Patients'!$FN$9:$GG$9,0),ROWS('6. Patients'!ED$10:ED$107))),0)+
IFERROR(SUMPRODUCT('6. Patients'!CQ$10:CQ$107,OFFSET('6. Patients'!$GH$9,1,MATCH($D22,'6. Patients'!$GI$9:$IF$9,0),ROWS('6. Patients'!ED$10:ED$107))),0)+
IFERROR(SUMPRODUCT('6. Patients'!CQ$10:CQ$107,OFFSET('6. Patients'!$IG$9,1,MATCH($D22,'6. Patients'!$IH$9:$JA$9,0),ROWS('6. Patients'!ED$10:ED$107))),0),
IFERROR(SUMPRODUCT('6. Patients'!CQ$10:CQ$107,OFFSET('6. Patients'!$JB$9,1,MATCH($D22,'6. Patients'!$JC$9:$KZ$9,0),ROWS('6. Patients'!ED$10:ED$107))),0)+
IFERROR(SUMPRODUCT('6. Patients'!CQ$10:CQ$107,OFFSET('6. Patients'!$LA$9,1,MATCH($D22,'6. Patients'!$LB$9:$LU$9,0),ROWS('6. Patients'!ED$10:ED$107))),0)+
IFERROR(SUMPRODUCT('6. Patients'!CQ$10:CQ$107,OFFSET('6. Patients'!$LV$9,1,MATCH($D22,'6. Patients'!$LW$9:$NT$9,0),ROWS('6. Patients'!ED$10:ED$107))),0)+
IFERROR(SUMPRODUCT('6. Patients'!CQ$10:CQ$107,OFFSET('6. Patients'!$NU$9,1,MATCH($D22,'6. Patients'!$NV$9:$OO$9,0),ROWS('6. Patients'!ED$10:ED$107))),0),
IFERROR(SUMPRODUCT('6. Patients'!CQ$10:CQ$107,OFFSET('6. Patients'!$OP$9,1,MATCH($D22,'6. Patients'!$OQ$9:$QN$9,0),ROWS('6. Patients'!ED$10:ED$107))),0)+
IFERROR(SUMPRODUCT('6. Patients'!CQ$10:CQ$107,OFFSET('6. Patients'!$QO$9,1,MATCH($D22,'6. Patients'!$QP$9:$RI$9,0),ROWS('6. Patients'!ED$10:ED$107))),0)+
IFERROR(SUMPRODUCT('6. Patients'!CQ$10:CQ$107,OFFSET('6. Patients'!$RJ$9,1,MATCH($D22,'6. Patients'!$RK$9:$TH$9,0),ROWS('6. Patients'!ED$10:ED$107))),0)+
IFERROR(SUMPRODUCT('6. Patients'!CQ$10:CQ$107,OFFSET('6. Patients'!$TI$9,1,MATCH($D22,'6. Patients'!$TJ$9:$UC$9,0),ROWS('6. Patients'!ED$10:ED$107))),0))+
IFERROR(VLOOKUP($D22,$H$116:$L$146,COLUMNS($H$115:$J$115)-1+X$7,0)*$E22*$F22*'1. General Inputs'!$J$25,0),0),0)</f>
        <v>0</v>
      </c>
      <c r="Y22" s="775">
        <f ca="1">ROUNDUP(IFERROR($F22*$E22*CHOOSE(Y$7,
IFERROR(SUMPRODUCT('6. Patients'!CR$10:CR$107,OFFSET('6. Patients'!$DN$9,1,MATCH($D22,'6. Patients'!$DO$9:$FL$9,0),ROWS('6. Patients'!EE$10:EE$107))),0)+
IFERROR(SUMPRODUCT('6. Patients'!CR$10:CR$107,OFFSET('6. Patients'!$FM$9,1,MATCH($D22,'6. Patients'!$FN$9:$GG$9,0),ROWS('6. Patients'!EE$10:EE$107))),0)+
IFERROR(SUMPRODUCT('6. Patients'!CR$10:CR$107,OFFSET('6. Patients'!$GH$9,1,MATCH($D22,'6. Patients'!$GI$9:$IF$9,0),ROWS('6. Patients'!EE$10:EE$107))),0)+
IFERROR(SUMPRODUCT('6. Patients'!CR$10:CR$107,OFFSET('6. Patients'!$IG$9,1,MATCH($D22,'6. Patients'!$IH$9:$JA$9,0),ROWS('6. Patients'!EE$10:EE$107))),0),
IFERROR(SUMPRODUCT('6. Patients'!CR$10:CR$107,OFFSET('6. Patients'!$JB$9,1,MATCH($D22,'6. Patients'!$JC$9:$KZ$9,0),ROWS('6. Patients'!EE$10:EE$107))),0)+
IFERROR(SUMPRODUCT('6. Patients'!CR$10:CR$107,OFFSET('6. Patients'!$LA$9,1,MATCH($D22,'6. Patients'!$LB$9:$LU$9,0),ROWS('6. Patients'!EE$10:EE$107))),0)+
IFERROR(SUMPRODUCT('6. Patients'!CR$10:CR$107,OFFSET('6. Patients'!$LV$9,1,MATCH($D22,'6. Patients'!$LW$9:$NT$9,0),ROWS('6. Patients'!EE$10:EE$107))),0)+
IFERROR(SUMPRODUCT('6. Patients'!CR$10:CR$107,OFFSET('6. Patients'!$NU$9,1,MATCH($D22,'6. Patients'!$NV$9:$OO$9,0),ROWS('6. Patients'!EE$10:EE$107))),0),
IFERROR(SUMPRODUCT('6. Patients'!CR$10:CR$107,OFFSET('6. Patients'!$OP$9,1,MATCH($D22,'6. Patients'!$OQ$9:$QN$9,0),ROWS('6. Patients'!EE$10:EE$107))),0)+
IFERROR(SUMPRODUCT('6. Patients'!CR$10:CR$107,OFFSET('6. Patients'!$QO$9,1,MATCH($D22,'6. Patients'!$QP$9:$RI$9,0),ROWS('6. Patients'!EE$10:EE$107))),0)+
IFERROR(SUMPRODUCT('6. Patients'!CR$10:CR$107,OFFSET('6. Patients'!$RJ$9,1,MATCH($D22,'6. Patients'!$RK$9:$TH$9,0),ROWS('6. Patients'!EE$10:EE$107))),0)+
IFERROR(SUMPRODUCT('6. Patients'!CR$10:CR$107,OFFSET('6. Patients'!$TI$9,1,MATCH($D22,'6. Patients'!$TJ$9:$UC$9,0),ROWS('6. Patients'!EE$10:EE$107))),0))+
IFERROR(VLOOKUP($D22,$H$116:$L$146,COLUMNS($H$115:$J$115)-1+Y$7,0)*$E22*$F22*'1. General Inputs'!$J$25,0),0),0)</f>
        <v>0</v>
      </c>
      <c r="Z22" s="775">
        <f ca="1">ROUNDUP(IFERROR($F22*$E22*CHOOSE(Z$7,
IFERROR(SUMPRODUCT('6. Patients'!CS$10:CS$107,OFFSET('6. Patients'!$DN$9,1,MATCH($D22,'6. Patients'!$DO$9:$FL$9,0),ROWS('6. Patients'!EF$10:EF$107))),0)+
IFERROR(SUMPRODUCT('6. Patients'!CS$10:CS$107,OFFSET('6. Patients'!$FM$9,1,MATCH($D22,'6. Patients'!$FN$9:$GG$9,0),ROWS('6. Patients'!EF$10:EF$107))),0)+
IFERROR(SUMPRODUCT('6. Patients'!CS$10:CS$107,OFFSET('6. Patients'!$GH$9,1,MATCH($D22,'6. Patients'!$GI$9:$IF$9,0),ROWS('6. Patients'!EF$10:EF$107))),0)+
IFERROR(SUMPRODUCT('6. Patients'!CS$10:CS$107,OFFSET('6. Patients'!$IG$9,1,MATCH($D22,'6. Patients'!$IH$9:$JA$9,0),ROWS('6. Patients'!EF$10:EF$107))),0),
IFERROR(SUMPRODUCT('6. Patients'!CS$10:CS$107,OFFSET('6. Patients'!$JB$9,1,MATCH($D22,'6. Patients'!$JC$9:$KZ$9,0),ROWS('6. Patients'!EF$10:EF$107))),0)+
IFERROR(SUMPRODUCT('6. Patients'!CS$10:CS$107,OFFSET('6. Patients'!$LA$9,1,MATCH($D22,'6. Patients'!$LB$9:$LU$9,0),ROWS('6. Patients'!EF$10:EF$107))),0)+
IFERROR(SUMPRODUCT('6. Patients'!CS$10:CS$107,OFFSET('6. Patients'!$LV$9,1,MATCH($D22,'6. Patients'!$LW$9:$NT$9,0),ROWS('6. Patients'!EF$10:EF$107))),0)+
IFERROR(SUMPRODUCT('6. Patients'!CS$10:CS$107,OFFSET('6. Patients'!$NU$9,1,MATCH($D22,'6. Patients'!$NV$9:$OO$9,0),ROWS('6. Patients'!EF$10:EF$107))),0),
IFERROR(SUMPRODUCT('6. Patients'!CS$10:CS$107,OFFSET('6. Patients'!$OP$9,1,MATCH($D22,'6. Patients'!$OQ$9:$QN$9,0),ROWS('6. Patients'!EF$10:EF$107))),0)+
IFERROR(SUMPRODUCT('6. Patients'!CS$10:CS$107,OFFSET('6. Patients'!$QO$9,1,MATCH($D22,'6. Patients'!$QP$9:$RI$9,0),ROWS('6. Patients'!EF$10:EF$107))),0)+
IFERROR(SUMPRODUCT('6. Patients'!CS$10:CS$107,OFFSET('6. Patients'!$RJ$9,1,MATCH($D22,'6. Patients'!$RK$9:$TH$9,0),ROWS('6. Patients'!EF$10:EF$107))),0)+
IFERROR(SUMPRODUCT('6. Patients'!CS$10:CS$107,OFFSET('6. Patients'!$TI$9,1,MATCH($D22,'6. Patients'!$TJ$9:$UC$9,0),ROWS('6. Patients'!EF$10:EF$107))),0))+
IFERROR(VLOOKUP($D22,$H$116:$L$146,COLUMNS($H$115:$J$115)-1+Z$7,0)*$E22*$F22*'1. General Inputs'!$J$25,0),0),0)</f>
        <v>0</v>
      </c>
      <c r="AA22" s="775">
        <f ca="1">ROUNDUP(IFERROR($F22*$E22*CHOOSE(AA$7,
IFERROR(SUMPRODUCT('6. Patients'!CT$10:CT$107,OFFSET('6. Patients'!$DN$9,1,MATCH($D22,'6. Patients'!$DO$9:$FL$9,0),ROWS('6. Patients'!EG$10:EG$107))),0)+
IFERROR(SUMPRODUCT('6. Patients'!CT$10:CT$107,OFFSET('6. Patients'!$FM$9,1,MATCH($D22,'6. Patients'!$FN$9:$GG$9,0),ROWS('6. Patients'!EG$10:EG$107))),0)+
IFERROR(SUMPRODUCT('6. Patients'!CT$10:CT$107,OFFSET('6. Patients'!$GH$9,1,MATCH($D22,'6. Patients'!$GI$9:$IF$9,0),ROWS('6. Patients'!EG$10:EG$107))),0)+
IFERROR(SUMPRODUCT('6. Patients'!CT$10:CT$107,OFFSET('6. Patients'!$IG$9,1,MATCH($D22,'6. Patients'!$IH$9:$JA$9,0),ROWS('6. Patients'!EG$10:EG$107))),0),
IFERROR(SUMPRODUCT('6. Patients'!CT$10:CT$107,OFFSET('6. Patients'!$JB$9,1,MATCH($D22,'6. Patients'!$JC$9:$KZ$9,0),ROWS('6. Patients'!EG$10:EG$107))),0)+
IFERROR(SUMPRODUCT('6. Patients'!CT$10:CT$107,OFFSET('6. Patients'!$LA$9,1,MATCH($D22,'6. Patients'!$LB$9:$LU$9,0),ROWS('6. Patients'!EG$10:EG$107))),0)+
IFERROR(SUMPRODUCT('6. Patients'!CT$10:CT$107,OFFSET('6. Patients'!$LV$9,1,MATCH($D22,'6. Patients'!$LW$9:$NT$9,0),ROWS('6. Patients'!EG$10:EG$107))),0)+
IFERROR(SUMPRODUCT('6. Patients'!CT$10:CT$107,OFFSET('6. Patients'!$NU$9,1,MATCH($D22,'6. Patients'!$NV$9:$OO$9,0),ROWS('6. Patients'!EG$10:EG$107))),0),
IFERROR(SUMPRODUCT('6. Patients'!CT$10:CT$107,OFFSET('6. Patients'!$OP$9,1,MATCH($D22,'6. Patients'!$OQ$9:$QN$9,0),ROWS('6. Patients'!EG$10:EG$107))),0)+
IFERROR(SUMPRODUCT('6. Patients'!CT$10:CT$107,OFFSET('6. Patients'!$QO$9,1,MATCH($D22,'6. Patients'!$QP$9:$RI$9,0),ROWS('6. Patients'!EG$10:EG$107))),0)+
IFERROR(SUMPRODUCT('6. Patients'!CT$10:CT$107,OFFSET('6. Patients'!$RJ$9,1,MATCH($D22,'6. Patients'!$RK$9:$TH$9,0),ROWS('6. Patients'!EG$10:EG$107))),0)+
IFERROR(SUMPRODUCT('6. Patients'!CT$10:CT$107,OFFSET('6. Patients'!$TI$9,1,MATCH($D22,'6. Patients'!$TJ$9:$UC$9,0),ROWS('6. Patients'!EG$10:EG$107))),0))+
IFERROR(VLOOKUP($D22,$H$116:$L$146,COLUMNS($H$115:$J$115)-1+AA$7,0)*$E22*$F22*'1. General Inputs'!$J$25,0),0),0)</f>
        <v>0</v>
      </c>
      <c r="AB22" s="775">
        <f ca="1">ROUNDUP(IFERROR($F22*$E22*CHOOSE(AB$7,
IFERROR(SUMPRODUCT('6. Patients'!CU$10:CU$107,OFFSET('6. Patients'!$DN$9,1,MATCH($D22,'6. Patients'!$DO$9:$FL$9,0),ROWS('6. Patients'!EH$10:EH$107))),0)+
IFERROR(SUMPRODUCT('6. Patients'!CU$10:CU$107,OFFSET('6. Patients'!$FM$9,1,MATCH($D22,'6. Patients'!$FN$9:$GG$9,0),ROWS('6. Patients'!EH$10:EH$107))),0)+
IFERROR(SUMPRODUCT('6. Patients'!CU$10:CU$107,OFFSET('6. Patients'!$GH$9,1,MATCH($D22,'6. Patients'!$GI$9:$IF$9,0),ROWS('6. Patients'!EH$10:EH$107))),0)+
IFERROR(SUMPRODUCT('6. Patients'!CU$10:CU$107,OFFSET('6. Patients'!$IG$9,1,MATCH($D22,'6. Patients'!$IH$9:$JA$9,0),ROWS('6. Patients'!EH$10:EH$107))),0),
IFERROR(SUMPRODUCT('6. Patients'!CU$10:CU$107,OFFSET('6. Patients'!$JB$9,1,MATCH($D22,'6. Patients'!$JC$9:$KZ$9,0),ROWS('6. Patients'!EH$10:EH$107))),0)+
IFERROR(SUMPRODUCT('6. Patients'!CU$10:CU$107,OFFSET('6. Patients'!$LA$9,1,MATCH($D22,'6. Patients'!$LB$9:$LU$9,0),ROWS('6. Patients'!EH$10:EH$107))),0)+
IFERROR(SUMPRODUCT('6. Patients'!CU$10:CU$107,OFFSET('6. Patients'!$LV$9,1,MATCH($D22,'6. Patients'!$LW$9:$NT$9,0),ROWS('6. Patients'!EH$10:EH$107))),0)+
IFERROR(SUMPRODUCT('6. Patients'!CU$10:CU$107,OFFSET('6. Patients'!$NU$9,1,MATCH($D22,'6. Patients'!$NV$9:$OO$9,0),ROWS('6. Patients'!EH$10:EH$107))),0),
IFERROR(SUMPRODUCT('6. Patients'!CU$10:CU$107,OFFSET('6. Patients'!$OP$9,1,MATCH($D22,'6. Patients'!$OQ$9:$QN$9,0),ROWS('6. Patients'!EH$10:EH$107))),0)+
IFERROR(SUMPRODUCT('6. Patients'!CU$10:CU$107,OFFSET('6. Patients'!$QO$9,1,MATCH($D22,'6. Patients'!$QP$9:$RI$9,0),ROWS('6. Patients'!EH$10:EH$107))),0)+
IFERROR(SUMPRODUCT('6. Patients'!CU$10:CU$107,OFFSET('6. Patients'!$RJ$9,1,MATCH($D22,'6. Patients'!$RK$9:$TH$9,0),ROWS('6. Patients'!EH$10:EH$107))),0)+
IFERROR(SUMPRODUCT('6. Patients'!CU$10:CU$107,OFFSET('6. Patients'!$TI$9,1,MATCH($D22,'6. Patients'!$TJ$9:$UC$9,0),ROWS('6. Patients'!EH$10:EH$107))),0))+
IFERROR(VLOOKUP($D22,$H$116:$L$146,COLUMNS($H$115:$J$115)-1+AB$7,0)*$E22*$F22*'1. General Inputs'!$J$25,0),0),0)</f>
        <v>0</v>
      </c>
      <c r="AC22" s="775">
        <f ca="1">ROUNDUP(IFERROR($F22*$E22*CHOOSE(AC$7,
IFERROR(SUMPRODUCT('6. Patients'!CV$10:CV$107,OFFSET('6. Patients'!$DN$9,1,MATCH($D22,'6. Patients'!$DO$9:$FL$9,0),ROWS('6. Patients'!EI$10:EI$107))),0)+
IFERROR(SUMPRODUCT('6. Patients'!CV$10:CV$107,OFFSET('6. Patients'!$FM$9,1,MATCH($D22,'6. Patients'!$FN$9:$GG$9,0),ROWS('6. Patients'!EI$10:EI$107))),0)+
IFERROR(SUMPRODUCT('6. Patients'!CV$10:CV$107,OFFSET('6. Patients'!$GH$9,1,MATCH($D22,'6. Patients'!$GI$9:$IF$9,0),ROWS('6. Patients'!EI$10:EI$107))),0)+
IFERROR(SUMPRODUCT('6. Patients'!CV$10:CV$107,OFFSET('6. Patients'!$IG$9,1,MATCH($D22,'6. Patients'!$IH$9:$JA$9,0),ROWS('6. Patients'!EI$10:EI$107))),0),
IFERROR(SUMPRODUCT('6. Patients'!CV$10:CV$107,OFFSET('6. Patients'!$JB$9,1,MATCH($D22,'6. Patients'!$JC$9:$KZ$9,0),ROWS('6. Patients'!EI$10:EI$107))),0)+
IFERROR(SUMPRODUCT('6. Patients'!CV$10:CV$107,OFFSET('6. Patients'!$LA$9,1,MATCH($D22,'6. Patients'!$LB$9:$LU$9,0),ROWS('6. Patients'!EI$10:EI$107))),0)+
IFERROR(SUMPRODUCT('6. Patients'!CV$10:CV$107,OFFSET('6. Patients'!$LV$9,1,MATCH($D22,'6. Patients'!$LW$9:$NT$9,0),ROWS('6. Patients'!EI$10:EI$107))),0)+
IFERROR(SUMPRODUCT('6. Patients'!CV$10:CV$107,OFFSET('6. Patients'!$NU$9,1,MATCH($D22,'6. Patients'!$NV$9:$OO$9,0),ROWS('6. Patients'!EI$10:EI$107))),0),
IFERROR(SUMPRODUCT('6. Patients'!CV$10:CV$107,OFFSET('6. Patients'!$OP$9,1,MATCH($D22,'6. Patients'!$OQ$9:$QN$9,0),ROWS('6. Patients'!EI$10:EI$107))),0)+
IFERROR(SUMPRODUCT('6. Patients'!CV$10:CV$107,OFFSET('6. Patients'!$QO$9,1,MATCH($D22,'6. Patients'!$QP$9:$RI$9,0),ROWS('6. Patients'!EI$10:EI$107))),0)+
IFERROR(SUMPRODUCT('6. Patients'!CV$10:CV$107,OFFSET('6. Patients'!$RJ$9,1,MATCH($D22,'6. Patients'!$RK$9:$TH$9,0),ROWS('6. Patients'!EI$10:EI$107))),0)+
IFERROR(SUMPRODUCT('6. Patients'!CV$10:CV$107,OFFSET('6. Patients'!$TI$9,1,MATCH($D22,'6. Patients'!$TJ$9:$UC$9,0),ROWS('6. Patients'!EI$10:EI$107))),0))+
IFERROR(VLOOKUP($D22,$H$116:$L$146,COLUMNS($H$115:$J$115)-1+AC$7,0)*$E22*$F22*'1. General Inputs'!$J$25,0),0),0)</f>
        <v>0</v>
      </c>
      <c r="AD22" s="775">
        <f ca="1">ROUNDUP(IFERROR($F22*$E22*CHOOSE(AD$7,
IFERROR(SUMPRODUCT('6. Patients'!CW$10:CW$107,OFFSET('6. Patients'!$DN$9,1,MATCH($D22,'6. Patients'!$DO$9:$FL$9,0),ROWS('6. Patients'!EJ$10:EJ$107))),0)+
IFERROR(SUMPRODUCT('6. Patients'!CW$10:CW$107,OFFSET('6. Patients'!$FM$9,1,MATCH($D22,'6. Patients'!$FN$9:$GG$9,0),ROWS('6. Patients'!EJ$10:EJ$107))),0)+
IFERROR(SUMPRODUCT('6. Patients'!CW$10:CW$107,OFFSET('6. Patients'!$GH$9,1,MATCH($D22,'6. Patients'!$GI$9:$IF$9,0),ROWS('6. Patients'!EJ$10:EJ$107))),0)+
IFERROR(SUMPRODUCT('6. Patients'!CW$10:CW$107,OFFSET('6. Patients'!$IG$9,1,MATCH($D22,'6. Patients'!$IH$9:$JA$9,0),ROWS('6. Patients'!EJ$10:EJ$107))),0),
IFERROR(SUMPRODUCT('6. Patients'!CW$10:CW$107,OFFSET('6. Patients'!$JB$9,1,MATCH($D22,'6. Patients'!$JC$9:$KZ$9,0),ROWS('6. Patients'!EJ$10:EJ$107))),0)+
IFERROR(SUMPRODUCT('6. Patients'!CW$10:CW$107,OFFSET('6. Patients'!$LA$9,1,MATCH($D22,'6. Patients'!$LB$9:$LU$9,0),ROWS('6. Patients'!EJ$10:EJ$107))),0)+
IFERROR(SUMPRODUCT('6. Patients'!CW$10:CW$107,OFFSET('6. Patients'!$LV$9,1,MATCH($D22,'6. Patients'!$LW$9:$NT$9,0),ROWS('6. Patients'!EJ$10:EJ$107))),0)+
IFERROR(SUMPRODUCT('6. Patients'!CW$10:CW$107,OFFSET('6. Patients'!$NU$9,1,MATCH($D22,'6. Patients'!$NV$9:$OO$9,0),ROWS('6. Patients'!EJ$10:EJ$107))),0),
IFERROR(SUMPRODUCT('6. Patients'!CW$10:CW$107,OFFSET('6. Patients'!$OP$9,1,MATCH($D22,'6. Patients'!$OQ$9:$QN$9,0),ROWS('6. Patients'!EJ$10:EJ$107))),0)+
IFERROR(SUMPRODUCT('6. Patients'!CW$10:CW$107,OFFSET('6. Patients'!$QO$9,1,MATCH($D22,'6. Patients'!$QP$9:$RI$9,0),ROWS('6. Patients'!EJ$10:EJ$107))),0)+
IFERROR(SUMPRODUCT('6. Patients'!CW$10:CW$107,OFFSET('6. Patients'!$RJ$9,1,MATCH($D22,'6. Patients'!$RK$9:$TH$9,0),ROWS('6. Patients'!EJ$10:EJ$107))),0)+
IFERROR(SUMPRODUCT('6. Patients'!CW$10:CW$107,OFFSET('6. Patients'!$TI$9,1,MATCH($D22,'6. Patients'!$TJ$9:$UC$9,0),ROWS('6. Patients'!EJ$10:EJ$107))),0))+
IFERROR(VLOOKUP($D22,$H$116:$L$146,COLUMNS($H$115:$J$115)-1+AD$7,0)*$E22*$F22*'1. General Inputs'!$J$25,0),0),0)</f>
        <v>0</v>
      </c>
      <c r="AE22" s="775">
        <f ca="1">ROUNDUP(IFERROR($F22*$E22*CHOOSE(AE$7,
IFERROR(SUMPRODUCT('6. Patients'!CX$10:CX$107,OFFSET('6. Patients'!$DN$9,1,MATCH($D22,'6. Patients'!$DO$9:$FL$9,0),ROWS('6. Patients'!EK$10:EK$107))),0)+
IFERROR(SUMPRODUCT('6. Patients'!CX$10:CX$107,OFFSET('6. Patients'!$FM$9,1,MATCH($D22,'6. Patients'!$FN$9:$GG$9,0),ROWS('6. Patients'!EK$10:EK$107))),0)+
IFERROR(SUMPRODUCT('6. Patients'!CX$10:CX$107,OFFSET('6. Patients'!$GH$9,1,MATCH($D22,'6. Patients'!$GI$9:$IF$9,0),ROWS('6. Patients'!EK$10:EK$107))),0)+
IFERROR(SUMPRODUCT('6. Patients'!CX$10:CX$107,OFFSET('6. Patients'!$IG$9,1,MATCH($D22,'6. Patients'!$IH$9:$JA$9,0),ROWS('6. Patients'!EK$10:EK$107))),0),
IFERROR(SUMPRODUCT('6. Patients'!CX$10:CX$107,OFFSET('6. Patients'!$JB$9,1,MATCH($D22,'6. Patients'!$JC$9:$KZ$9,0),ROWS('6. Patients'!EK$10:EK$107))),0)+
IFERROR(SUMPRODUCT('6. Patients'!CX$10:CX$107,OFFSET('6. Patients'!$LA$9,1,MATCH($D22,'6. Patients'!$LB$9:$LU$9,0),ROWS('6. Patients'!EK$10:EK$107))),0)+
IFERROR(SUMPRODUCT('6. Patients'!CX$10:CX$107,OFFSET('6. Patients'!$LV$9,1,MATCH($D22,'6. Patients'!$LW$9:$NT$9,0),ROWS('6. Patients'!EK$10:EK$107))),0)+
IFERROR(SUMPRODUCT('6. Patients'!CX$10:CX$107,OFFSET('6. Patients'!$NU$9,1,MATCH($D22,'6. Patients'!$NV$9:$OO$9,0),ROWS('6. Patients'!EK$10:EK$107))),0),
IFERROR(SUMPRODUCT('6. Patients'!CX$10:CX$107,OFFSET('6. Patients'!$OP$9,1,MATCH($D22,'6. Patients'!$OQ$9:$QN$9,0),ROWS('6. Patients'!EK$10:EK$107))),0)+
IFERROR(SUMPRODUCT('6. Patients'!CX$10:CX$107,OFFSET('6. Patients'!$QO$9,1,MATCH($D22,'6. Patients'!$QP$9:$RI$9,0),ROWS('6. Patients'!EK$10:EK$107))),0)+
IFERROR(SUMPRODUCT('6. Patients'!CX$10:CX$107,OFFSET('6. Patients'!$RJ$9,1,MATCH($D22,'6. Patients'!$RK$9:$TH$9,0),ROWS('6. Patients'!EK$10:EK$107))),0)+
IFERROR(SUMPRODUCT('6. Patients'!CX$10:CX$107,OFFSET('6. Patients'!$TI$9,1,MATCH($D22,'6. Patients'!$TJ$9:$UC$9,0),ROWS('6. Patients'!EK$10:EK$107))),0))+
IFERROR(VLOOKUP($D22,$H$116:$L$146,COLUMNS($H$115:$J$115)-1+AE$7,0)*$E22*$F22*'1. General Inputs'!$J$25,0),0),0)</f>
        <v>0</v>
      </c>
      <c r="AF22" s="775">
        <f ca="1">ROUNDUP(IFERROR($F22*$E22*CHOOSE(AF$7,
IFERROR(SUMPRODUCT('6. Patients'!CY$10:CY$107,OFFSET('6. Patients'!$DN$9,1,MATCH($D22,'6. Patients'!$DO$9:$FL$9,0),ROWS('6. Patients'!EL$10:EL$107))),0)+
IFERROR(SUMPRODUCT('6. Patients'!CY$10:CY$107,OFFSET('6. Patients'!$FM$9,1,MATCH($D22,'6. Patients'!$FN$9:$GG$9,0),ROWS('6. Patients'!EL$10:EL$107))),0)+
IFERROR(SUMPRODUCT('6. Patients'!CY$10:CY$107,OFFSET('6. Patients'!$GH$9,1,MATCH($D22,'6. Patients'!$GI$9:$IF$9,0),ROWS('6. Patients'!EL$10:EL$107))),0)+
IFERROR(SUMPRODUCT('6. Patients'!CY$10:CY$107,OFFSET('6. Patients'!$IG$9,1,MATCH($D22,'6. Patients'!$IH$9:$JA$9,0),ROWS('6. Patients'!EL$10:EL$107))),0),
IFERROR(SUMPRODUCT('6. Patients'!CY$10:CY$107,OFFSET('6. Patients'!$JB$9,1,MATCH($D22,'6. Patients'!$JC$9:$KZ$9,0),ROWS('6. Patients'!EL$10:EL$107))),0)+
IFERROR(SUMPRODUCT('6. Patients'!CY$10:CY$107,OFFSET('6. Patients'!$LA$9,1,MATCH($D22,'6. Patients'!$LB$9:$LU$9,0),ROWS('6. Patients'!EL$10:EL$107))),0)+
IFERROR(SUMPRODUCT('6. Patients'!CY$10:CY$107,OFFSET('6. Patients'!$LV$9,1,MATCH($D22,'6. Patients'!$LW$9:$NT$9,0),ROWS('6. Patients'!EL$10:EL$107))),0)+
IFERROR(SUMPRODUCT('6. Patients'!CY$10:CY$107,OFFSET('6. Patients'!$NU$9,1,MATCH($D22,'6. Patients'!$NV$9:$OO$9,0),ROWS('6. Patients'!EL$10:EL$107))),0),
IFERROR(SUMPRODUCT('6. Patients'!CY$10:CY$107,OFFSET('6. Patients'!$OP$9,1,MATCH($D22,'6. Patients'!$OQ$9:$QN$9,0),ROWS('6. Patients'!EL$10:EL$107))),0)+
IFERROR(SUMPRODUCT('6. Patients'!CY$10:CY$107,OFFSET('6. Patients'!$QO$9,1,MATCH($D22,'6. Patients'!$QP$9:$RI$9,0),ROWS('6. Patients'!EL$10:EL$107))),0)+
IFERROR(SUMPRODUCT('6. Patients'!CY$10:CY$107,OFFSET('6. Patients'!$RJ$9,1,MATCH($D22,'6. Patients'!$RK$9:$TH$9,0),ROWS('6. Patients'!EL$10:EL$107))),0)+
IFERROR(SUMPRODUCT('6. Patients'!CY$10:CY$107,OFFSET('6. Patients'!$TI$9,1,MATCH($D22,'6. Patients'!$TJ$9:$UC$9,0),ROWS('6. Patients'!EL$10:EL$107))),0))+
IFERROR(VLOOKUP($D22,$H$116:$L$146,COLUMNS($H$115:$J$115)-1+AF$7,0)*$E22*$F22*'1. General Inputs'!$J$25,0),0),0)</f>
        <v>0</v>
      </c>
      <c r="AG22" s="775">
        <f ca="1">ROUNDUP(IFERROR($F22*$E22*CHOOSE(AG$7,
IFERROR(SUMPRODUCT('6. Patients'!CZ$10:CZ$107,OFFSET('6. Patients'!$DN$9,1,MATCH($D22,'6. Patients'!$DO$9:$FL$9,0),ROWS('6. Patients'!EM$10:EM$107))),0)+
IFERROR(SUMPRODUCT('6. Patients'!CZ$10:CZ$107,OFFSET('6. Patients'!$FM$9,1,MATCH($D22,'6. Patients'!$FN$9:$GG$9,0),ROWS('6. Patients'!EM$10:EM$107))),0)+
IFERROR(SUMPRODUCT('6. Patients'!CZ$10:CZ$107,OFFSET('6. Patients'!$GH$9,1,MATCH($D22,'6. Patients'!$GI$9:$IF$9,0),ROWS('6. Patients'!EM$10:EM$107))),0)+
IFERROR(SUMPRODUCT('6. Patients'!CZ$10:CZ$107,OFFSET('6. Patients'!$IG$9,1,MATCH($D22,'6. Patients'!$IH$9:$JA$9,0),ROWS('6. Patients'!EM$10:EM$107))),0),
IFERROR(SUMPRODUCT('6. Patients'!CZ$10:CZ$107,OFFSET('6. Patients'!$JB$9,1,MATCH($D22,'6. Patients'!$JC$9:$KZ$9,0),ROWS('6. Patients'!EM$10:EM$107))),0)+
IFERROR(SUMPRODUCT('6. Patients'!CZ$10:CZ$107,OFFSET('6. Patients'!$LA$9,1,MATCH($D22,'6. Patients'!$LB$9:$LU$9,0),ROWS('6. Patients'!EM$10:EM$107))),0)+
IFERROR(SUMPRODUCT('6. Patients'!CZ$10:CZ$107,OFFSET('6. Patients'!$LV$9,1,MATCH($D22,'6. Patients'!$LW$9:$NT$9,0),ROWS('6. Patients'!EM$10:EM$107))),0)+
IFERROR(SUMPRODUCT('6. Patients'!CZ$10:CZ$107,OFFSET('6. Patients'!$NU$9,1,MATCH($D22,'6. Patients'!$NV$9:$OO$9,0),ROWS('6. Patients'!EM$10:EM$107))),0),
IFERROR(SUMPRODUCT('6. Patients'!CZ$10:CZ$107,OFFSET('6. Patients'!$OP$9,1,MATCH($D22,'6. Patients'!$OQ$9:$QN$9,0),ROWS('6. Patients'!EM$10:EM$107))),0)+
IFERROR(SUMPRODUCT('6. Patients'!CZ$10:CZ$107,OFFSET('6. Patients'!$QO$9,1,MATCH($D22,'6. Patients'!$QP$9:$RI$9,0),ROWS('6. Patients'!EM$10:EM$107))),0)+
IFERROR(SUMPRODUCT('6. Patients'!CZ$10:CZ$107,OFFSET('6. Patients'!$RJ$9,1,MATCH($D22,'6. Patients'!$RK$9:$TH$9,0),ROWS('6. Patients'!EM$10:EM$107))),0)+
IFERROR(SUMPRODUCT('6. Patients'!CZ$10:CZ$107,OFFSET('6. Patients'!$TI$9,1,MATCH($D22,'6. Patients'!$TJ$9:$UC$9,0),ROWS('6. Patients'!EM$10:EM$107))),0))+
IFERROR(VLOOKUP($D22,$H$116:$L$146,COLUMNS($H$115:$J$115)-1+AG$7,0)*$E22*$F22*'1. General Inputs'!$J$25,0),0),0)</f>
        <v>0</v>
      </c>
      <c r="AH22" s="775">
        <f ca="1">ROUNDUP(IFERROR($F22*$E22*CHOOSE(AH$7,
IFERROR(SUMPRODUCT('6. Patients'!DA$10:DA$107,OFFSET('6. Patients'!$DN$9,1,MATCH($D22,'6. Patients'!$DO$9:$FL$9,0),ROWS('6. Patients'!EN$10:EN$107))),0)+
IFERROR(SUMPRODUCT('6. Patients'!DA$10:DA$107,OFFSET('6. Patients'!$FM$9,1,MATCH($D22,'6. Patients'!$FN$9:$GG$9,0),ROWS('6. Patients'!EN$10:EN$107))),0)+
IFERROR(SUMPRODUCT('6. Patients'!DA$10:DA$107,OFFSET('6. Patients'!$GH$9,1,MATCH($D22,'6. Patients'!$GI$9:$IF$9,0),ROWS('6. Patients'!EN$10:EN$107))),0)+
IFERROR(SUMPRODUCT('6. Patients'!DA$10:DA$107,OFFSET('6. Patients'!$IG$9,1,MATCH($D22,'6. Patients'!$IH$9:$JA$9,0),ROWS('6. Patients'!EN$10:EN$107))),0),
IFERROR(SUMPRODUCT('6. Patients'!DA$10:DA$107,OFFSET('6. Patients'!$JB$9,1,MATCH($D22,'6. Patients'!$JC$9:$KZ$9,0),ROWS('6. Patients'!EN$10:EN$107))),0)+
IFERROR(SUMPRODUCT('6. Patients'!DA$10:DA$107,OFFSET('6. Patients'!$LA$9,1,MATCH($D22,'6. Patients'!$LB$9:$LU$9,0),ROWS('6. Patients'!EN$10:EN$107))),0)+
IFERROR(SUMPRODUCT('6. Patients'!DA$10:DA$107,OFFSET('6. Patients'!$LV$9,1,MATCH($D22,'6. Patients'!$LW$9:$NT$9,0),ROWS('6. Patients'!EN$10:EN$107))),0)+
IFERROR(SUMPRODUCT('6. Patients'!DA$10:DA$107,OFFSET('6. Patients'!$NU$9,1,MATCH($D22,'6. Patients'!$NV$9:$OO$9,0),ROWS('6. Patients'!EN$10:EN$107))),0),
IFERROR(SUMPRODUCT('6. Patients'!DA$10:DA$107,OFFSET('6. Patients'!$OP$9,1,MATCH($D22,'6. Patients'!$OQ$9:$QN$9,0),ROWS('6. Patients'!EN$10:EN$107))),0)+
IFERROR(SUMPRODUCT('6. Patients'!DA$10:DA$107,OFFSET('6. Patients'!$QO$9,1,MATCH($D22,'6. Patients'!$QP$9:$RI$9,0),ROWS('6. Patients'!EN$10:EN$107))),0)+
IFERROR(SUMPRODUCT('6. Patients'!DA$10:DA$107,OFFSET('6. Patients'!$RJ$9,1,MATCH($D22,'6. Patients'!$RK$9:$TH$9,0),ROWS('6. Patients'!EN$10:EN$107))),0)+
IFERROR(SUMPRODUCT('6. Patients'!DA$10:DA$107,OFFSET('6. Patients'!$TI$9,1,MATCH($D22,'6. Patients'!$TJ$9:$UC$9,0),ROWS('6. Patients'!EN$10:EN$107))),0))+
IFERROR(VLOOKUP($D22,$H$116:$L$146,COLUMNS($H$115:$J$115)-1+AH$7,0)*$E22*$F22*'1. General Inputs'!$J$25,0),0),0)</f>
        <v>0</v>
      </c>
      <c r="AI22" s="775">
        <f ca="1">ROUNDUP(IFERROR($F22*$E22*CHOOSE(AI$7,
IFERROR(SUMPRODUCT('6. Patients'!DB$10:DB$107,OFFSET('6. Patients'!$DN$9,1,MATCH($D22,'6. Patients'!$DO$9:$FL$9,0),ROWS('6. Patients'!EO$10:EO$107))),0)+
IFERROR(SUMPRODUCT('6. Patients'!DB$10:DB$107,OFFSET('6. Patients'!$FM$9,1,MATCH($D22,'6. Patients'!$FN$9:$GG$9,0),ROWS('6. Patients'!EO$10:EO$107))),0)+
IFERROR(SUMPRODUCT('6. Patients'!DB$10:DB$107,OFFSET('6. Patients'!$GH$9,1,MATCH($D22,'6. Patients'!$GI$9:$IF$9,0),ROWS('6. Patients'!EO$10:EO$107))),0)+
IFERROR(SUMPRODUCT('6. Patients'!DB$10:DB$107,OFFSET('6. Patients'!$IG$9,1,MATCH($D22,'6. Patients'!$IH$9:$JA$9,0),ROWS('6. Patients'!EO$10:EO$107))),0),
IFERROR(SUMPRODUCT('6. Patients'!DB$10:DB$107,OFFSET('6. Patients'!$JB$9,1,MATCH($D22,'6. Patients'!$JC$9:$KZ$9,0),ROWS('6. Patients'!EO$10:EO$107))),0)+
IFERROR(SUMPRODUCT('6. Patients'!DB$10:DB$107,OFFSET('6. Patients'!$LA$9,1,MATCH($D22,'6. Patients'!$LB$9:$LU$9,0),ROWS('6. Patients'!EO$10:EO$107))),0)+
IFERROR(SUMPRODUCT('6. Patients'!DB$10:DB$107,OFFSET('6. Patients'!$LV$9,1,MATCH($D22,'6. Patients'!$LW$9:$NT$9,0),ROWS('6. Patients'!EO$10:EO$107))),0)+
IFERROR(SUMPRODUCT('6. Patients'!DB$10:DB$107,OFFSET('6. Patients'!$NU$9,1,MATCH($D22,'6. Patients'!$NV$9:$OO$9,0),ROWS('6. Patients'!EO$10:EO$107))),0),
IFERROR(SUMPRODUCT('6. Patients'!DB$10:DB$107,OFFSET('6. Patients'!$OP$9,1,MATCH($D22,'6. Patients'!$OQ$9:$QN$9,0),ROWS('6. Patients'!EO$10:EO$107))),0)+
IFERROR(SUMPRODUCT('6. Patients'!DB$10:DB$107,OFFSET('6. Patients'!$QO$9,1,MATCH($D22,'6. Patients'!$QP$9:$RI$9,0),ROWS('6. Patients'!EO$10:EO$107))),0)+
IFERROR(SUMPRODUCT('6. Patients'!DB$10:DB$107,OFFSET('6. Patients'!$RJ$9,1,MATCH($D22,'6. Patients'!$RK$9:$TH$9,0),ROWS('6. Patients'!EO$10:EO$107))),0)+
IFERROR(SUMPRODUCT('6. Patients'!DB$10:DB$107,OFFSET('6. Patients'!$TI$9,1,MATCH($D22,'6. Patients'!$TJ$9:$UC$9,0),ROWS('6. Patients'!EO$10:EO$107))),0))+
IFERROR(VLOOKUP($D22,$H$116:$L$146,COLUMNS($H$115:$J$115)-1+AI$7,0)*$E22*$F22*'1. General Inputs'!$J$25,0),0),0)</f>
        <v>0</v>
      </c>
      <c r="AJ22" s="775">
        <f ca="1">ROUNDUP(IFERROR($F22*$E22*CHOOSE(AJ$7,
IFERROR(SUMPRODUCT('6. Patients'!DC$10:DC$107,OFFSET('6. Patients'!$DN$9,1,MATCH($D22,'6. Patients'!$DO$9:$FL$9,0),ROWS('6. Patients'!EP$10:EP$107))),0)+
IFERROR(SUMPRODUCT('6. Patients'!DC$10:DC$107,OFFSET('6. Patients'!$FM$9,1,MATCH($D22,'6. Patients'!$FN$9:$GG$9,0),ROWS('6. Patients'!EP$10:EP$107))),0)+
IFERROR(SUMPRODUCT('6. Patients'!DC$10:DC$107,OFFSET('6. Patients'!$GH$9,1,MATCH($D22,'6. Patients'!$GI$9:$IF$9,0),ROWS('6. Patients'!EP$10:EP$107))),0)+
IFERROR(SUMPRODUCT('6. Patients'!DC$10:DC$107,OFFSET('6. Patients'!$IG$9,1,MATCH($D22,'6. Patients'!$IH$9:$JA$9,0),ROWS('6. Patients'!EP$10:EP$107))),0),
IFERROR(SUMPRODUCT('6. Patients'!DC$10:DC$107,OFFSET('6. Patients'!$JB$9,1,MATCH($D22,'6. Patients'!$JC$9:$KZ$9,0),ROWS('6. Patients'!EP$10:EP$107))),0)+
IFERROR(SUMPRODUCT('6. Patients'!DC$10:DC$107,OFFSET('6. Patients'!$LA$9,1,MATCH($D22,'6. Patients'!$LB$9:$LU$9,0),ROWS('6. Patients'!EP$10:EP$107))),0)+
IFERROR(SUMPRODUCT('6. Patients'!DC$10:DC$107,OFFSET('6. Patients'!$LV$9,1,MATCH($D22,'6. Patients'!$LW$9:$NT$9,0),ROWS('6. Patients'!EP$10:EP$107))),0)+
IFERROR(SUMPRODUCT('6. Patients'!DC$10:DC$107,OFFSET('6. Patients'!$NU$9,1,MATCH($D22,'6. Patients'!$NV$9:$OO$9,0),ROWS('6. Patients'!EP$10:EP$107))),0),
IFERROR(SUMPRODUCT('6. Patients'!DC$10:DC$107,OFFSET('6. Patients'!$OP$9,1,MATCH($D22,'6. Patients'!$OQ$9:$QN$9,0),ROWS('6. Patients'!EP$10:EP$107))),0)+
IFERROR(SUMPRODUCT('6. Patients'!DC$10:DC$107,OFFSET('6. Patients'!$QO$9,1,MATCH($D22,'6. Patients'!$QP$9:$RI$9,0),ROWS('6. Patients'!EP$10:EP$107))),0)+
IFERROR(SUMPRODUCT('6. Patients'!DC$10:DC$107,OFFSET('6. Patients'!$RJ$9,1,MATCH($D22,'6. Patients'!$RK$9:$TH$9,0),ROWS('6. Patients'!EP$10:EP$107))),0)+
IFERROR(SUMPRODUCT('6. Patients'!DC$10:DC$107,OFFSET('6. Patients'!$TI$9,1,MATCH($D22,'6. Patients'!$TJ$9:$UC$9,0),ROWS('6. Patients'!EP$10:EP$107))),0))+
IFERROR(VLOOKUP($D22,$H$116:$L$146,COLUMNS($H$115:$J$115)-1+AJ$7,0)*$E22*$F22*'1. General Inputs'!$J$25,0),0),0)</f>
        <v>0</v>
      </c>
      <c r="AK22" s="775">
        <f ca="1">ROUNDUP(IFERROR($F22*$E22*CHOOSE(AK$7,
IFERROR(SUMPRODUCT('6. Patients'!DD$10:DD$107,OFFSET('6. Patients'!$DN$9,1,MATCH($D22,'6. Patients'!$DO$9:$FL$9,0),ROWS('6. Patients'!EQ$10:EQ$107))),0)+
IFERROR(SUMPRODUCT('6. Patients'!DD$10:DD$107,OFFSET('6. Patients'!$FM$9,1,MATCH($D22,'6. Patients'!$FN$9:$GG$9,0),ROWS('6. Patients'!EQ$10:EQ$107))),0)+
IFERROR(SUMPRODUCT('6. Patients'!DD$10:DD$107,OFFSET('6. Patients'!$GH$9,1,MATCH($D22,'6. Patients'!$GI$9:$IF$9,0),ROWS('6. Patients'!EQ$10:EQ$107))),0)+
IFERROR(SUMPRODUCT('6. Patients'!DD$10:DD$107,OFFSET('6. Patients'!$IG$9,1,MATCH($D22,'6. Patients'!$IH$9:$JA$9,0),ROWS('6. Patients'!EQ$10:EQ$107))),0),
IFERROR(SUMPRODUCT('6. Patients'!DD$10:DD$107,OFFSET('6. Patients'!$JB$9,1,MATCH($D22,'6. Patients'!$JC$9:$KZ$9,0),ROWS('6. Patients'!EQ$10:EQ$107))),0)+
IFERROR(SUMPRODUCT('6. Patients'!DD$10:DD$107,OFFSET('6. Patients'!$LA$9,1,MATCH($D22,'6. Patients'!$LB$9:$LU$9,0),ROWS('6. Patients'!EQ$10:EQ$107))),0)+
IFERROR(SUMPRODUCT('6. Patients'!DD$10:DD$107,OFFSET('6. Patients'!$LV$9,1,MATCH($D22,'6. Patients'!$LW$9:$NT$9,0),ROWS('6. Patients'!EQ$10:EQ$107))),0)+
IFERROR(SUMPRODUCT('6. Patients'!DD$10:DD$107,OFFSET('6. Patients'!$NU$9,1,MATCH($D22,'6. Patients'!$NV$9:$OO$9,0),ROWS('6. Patients'!EQ$10:EQ$107))),0),
IFERROR(SUMPRODUCT('6. Patients'!DD$10:DD$107,OFFSET('6. Patients'!$OP$9,1,MATCH($D22,'6. Patients'!$OQ$9:$QN$9,0),ROWS('6. Patients'!EQ$10:EQ$107))),0)+
IFERROR(SUMPRODUCT('6. Patients'!DD$10:DD$107,OFFSET('6. Patients'!$QO$9,1,MATCH($D22,'6. Patients'!$QP$9:$RI$9,0),ROWS('6. Patients'!EQ$10:EQ$107))),0)+
IFERROR(SUMPRODUCT('6. Patients'!DD$10:DD$107,OFFSET('6. Patients'!$RJ$9,1,MATCH($D22,'6. Patients'!$RK$9:$TH$9,0),ROWS('6. Patients'!EQ$10:EQ$107))),0)+
IFERROR(SUMPRODUCT('6. Patients'!DD$10:DD$107,OFFSET('6. Patients'!$TI$9,1,MATCH($D22,'6. Patients'!$TJ$9:$UC$9,0),ROWS('6. Patients'!EQ$10:EQ$107))),0))+
IFERROR(VLOOKUP($D22,$H$116:$L$146,COLUMNS($H$115:$J$115)-1+AK$7,0)*$E22*$F22*'1. General Inputs'!$J$25,0),0),0)</f>
        <v>0</v>
      </c>
      <c r="AL22" s="775">
        <f ca="1">ROUNDUP(IFERROR($F22*$E22*CHOOSE(AL$7,
IFERROR(SUMPRODUCT('6. Patients'!DE$10:DE$107,OFFSET('6. Patients'!$DN$9,1,MATCH($D22,'6. Patients'!$DO$9:$FL$9,0),ROWS('6. Patients'!ER$10:ER$107))),0)+
IFERROR(SUMPRODUCT('6. Patients'!DE$10:DE$107,OFFSET('6. Patients'!$FM$9,1,MATCH($D22,'6. Patients'!$FN$9:$GG$9,0),ROWS('6. Patients'!ER$10:ER$107))),0)+
IFERROR(SUMPRODUCT('6. Patients'!DE$10:DE$107,OFFSET('6. Patients'!$GH$9,1,MATCH($D22,'6. Patients'!$GI$9:$IF$9,0),ROWS('6. Patients'!ER$10:ER$107))),0)+
IFERROR(SUMPRODUCT('6. Patients'!DE$10:DE$107,OFFSET('6. Patients'!$IG$9,1,MATCH($D22,'6. Patients'!$IH$9:$JA$9,0),ROWS('6. Patients'!ER$10:ER$107))),0),
IFERROR(SUMPRODUCT('6. Patients'!DE$10:DE$107,OFFSET('6. Patients'!$JB$9,1,MATCH($D22,'6. Patients'!$JC$9:$KZ$9,0),ROWS('6. Patients'!ER$10:ER$107))),0)+
IFERROR(SUMPRODUCT('6. Patients'!DE$10:DE$107,OFFSET('6. Patients'!$LA$9,1,MATCH($D22,'6. Patients'!$LB$9:$LU$9,0),ROWS('6. Patients'!ER$10:ER$107))),0)+
IFERROR(SUMPRODUCT('6. Patients'!DE$10:DE$107,OFFSET('6. Patients'!$LV$9,1,MATCH($D22,'6. Patients'!$LW$9:$NT$9,0),ROWS('6. Patients'!ER$10:ER$107))),0)+
IFERROR(SUMPRODUCT('6. Patients'!DE$10:DE$107,OFFSET('6. Patients'!$NU$9,1,MATCH($D22,'6. Patients'!$NV$9:$OO$9,0),ROWS('6. Patients'!ER$10:ER$107))),0),
IFERROR(SUMPRODUCT('6. Patients'!DE$10:DE$107,OFFSET('6. Patients'!$OP$9,1,MATCH($D22,'6. Patients'!$OQ$9:$QN$9,0),ROWS('6. Patients'!ER$10:ER$107))),0)+
IFERROR(SUMPRODUCT('6. Patients'!DE$10:DE$107,OFFSET('6. Patients'!$QO$9,1,MATCH($D22,'6. Patients'!$QP$9:$RI$9,0),ROWS('6. Patients'!ER$10:ER$107))),0)+
IFERROR(SUMPRODUCT('6. Patients'!DE$10:DE$107,OFFSET('6. Patients'!$RJ$9,1,MATCH($D22,'6. Patients'!$RK$9:$TH$9,0),ROWS('6. Patients'!ER$10:ER$107))),0)+
IFERROR(SUMPRODUCT('6. Patients'!DE$10:DE$107,OFFSET('6. Patients'!$TI$9,1,MATCH($D22,'6. Patients'!$TJ$9:$UC$9,0),ROWS('6. Patients'!ER$10:ER$107))),0))+
IFERROR(VLOOKUP($D22,$H$116:$L$146,COLUMNS($H$115:$J$115)-1+AL$7,0)*$E22*$F22*'1. General Inputs'!$J$25,0),0),0)</f>
        <v>0</v>
      </c>
      <c r="AM22" s="775">
        <f ca="1">ROUNDUP(IFERROR($F22*$E22*CHOOSE(AM$7,
IFERROR(SUMPRODUCT('6. Patients'!DF$10:DF$107,OFFSET('6. Patients'!$DN$9,1,MATCH($D22,'6. Patients'!$DO$9:$FL$9,0),ROWS('6. Patients'!ES$10:ES$107))),0)+
IFERROR(SUMPRODUCT('6. Patients'!DF$10:DF$107,OFFSET('6. Patients'!$FM$9,1,MATCH($D22,'6. Patients'!$FN$9:$GG$9,0),ROWS('6. Patients'!ES$10:ES$107))),0)+
IFERROR(SUMPRODUCT('6. Patients'!DF$10:DF$107,OFFSET('6. Patients'!$GH$9,1,MATCH($D22,'6. Patients'!$GI$9:$IF$9,0),ROWS('6. Patients'!ES$10:ES$107))),0)+
IFERROR(SUMPRODUCT('6. Patients'!DF$10:DF$107,OFFSET('6. Patients'!$IG$9,1,MATCH($D22,'6. Patients'!$IH$9:$JA$9,0),ROWS('6. Patients'!ES$10:ES$107))),0),
IFERROR(SUMPRODUCT('6. Patients'!DF$10:DF$107,OFFSET('6. Patients'!$JB$9,1,MATCH($D22,'6. Patients'!$JC$9:$KZ$9,0),ROWS('6. Patients'!ES$10:ES$107))),0)+
IFERROR(SUMPRODUCT('6. Patients'!DF$10:DF$107,OFFSET('6. Patients'!$LA$9,1,MATCH($D22,'6. Patients'!$LB$9:$LU$9,0),ROWS('6. Patients'!ES$10:ES$107))),0)+
IFERROR(SUMPRODUCT('6. Patients'!DF$10:DF$107,OFFSET('6. Patients'!$LV$9,1,MATCH($D22,'6. Patients'!$LW$9:$NT$9,0),ROWS('6. Patients'!ES$10:ES$107))),0)+
IFERROR(SUMPRODUCT('6. Patients'!DF$10:DF$107,OFFSET('6. Patients'!$NU$9,1,MATCH($D22,'6. Patients'!$NV$9:$OO$9,0),ROWS('6. Patients'!ES$10:ES$107))),0),
IFERROR(SUMPRODUCT('6. Patients'!DF$10:DF$107,OFFSET('6. Patients'!$OP$9,1,MATCH($D22,'6. Patients'!$OQ$9:$QN$9,0),ROWS('6. Patients'!ES$10:ES$107))),0)+
IFERROR(SUMPRODUCT('6. Patients'!DF$10:DF$107,OFFSET('6. Patients'!$QO$9,1,MATCH($D22,'6. Patients'!$QP$9:$RI$9,0),ROWS('6. Patients'!ES$10:ES$107))),0)+
IFERROR(SUMPRODUCT('6. Patients'!DF$10:DF$107,OFFSET('6. Patients'!$RJ$9,1,MATCH($D22,'6. Patients'!$RK$9:$TH$9,0),ROWS('6. Patients'!ES$10:ES$107))),0)+
IFERROR(SUMPRODUCT('6. Patients'!DF$10:DF$107,OFFSET('6. Patients'!$TI$9,1,MATCH($D22,'6. Patients'!$TJ$9:$UC$9,0),ROWS('6. Patients'!ES$10:ES$107))),0))+
IFERROR(VLOOKUP($D22,$H$116:$L$146,COLUMNS($H$115:$J$115)-1+AM$7,0)*$E22*$F22*'1. General Inputs'!$J$25,0),0),0)</f>
        <v>0</v>
      </c>
      <c r="AN22" s="775">
        <f ca="1">ROUNDUP(IFERROR($F22*$E22*CHOOSE(AN$7,
IFERROR(SUMPRODUCT('6. Patients'!DG$10:DG$107,OFFSET('6. Patients'!$DN$9,1,MATCH($D22,'6. Patients'!$DO$9:$FL$9,0),ROWS('6. Patients'!ET$10:ET$107))),0)+
IFERROR(SUMPRODUCT('6. Patients'!DG$10:DG$107,OFFSET('6. Patients'!$FM$9,1,MATCH($D22,'6. Patients'!$FN$9:$GG$9,0),ROWS('6. Patients'!ET$10:ET$107))),0)+
IFERROR(SUMPRODUCT('6. Patients'!DG$10:DG$107,OFFSET('6. Patients'!$GH$9,1,MATCH($D22,'6. Patients'!$GI$9:$IF$9,0),ROWS('6. Patients'!ET$10:ET$107))),0)+
IFERROR(SUMPRODUCT('6. Patients'!DG$10:DG$107,OFFSET('6. Patients'!$IG$9,1,MATCH($D22,'6. Patients'!$IH$9:$JA$9,0),ROWS('6. Patients'!ET$10:ET$107))),0),
IFERROR(SUMPRODUCT('6. Patients'!DG$10:DG$107,OFFSET('6. Patients'!$JB$9,1,MATCH($D22,'6. Patients'!$JC$9:$KZ$9,0),ROWS('6. Patients'!ET$10:ET$107))),0)+
IFERROR(SUMPRODUCT('6. Patients'!DG$10:DG$107,OFFSET('6. Patients'!$LA$9,1,MATCH($D22,'6. Patients'!$LB$9:$LU$9,0),ROWS('6. Patients'!ET$10:ET$107))),0)+
IFERROR(SUMPRODUCT('6. Patients'!DG$10:DG$107,OFFSET('6. Patients'!$LV$9,1,MATCH($D22,'6. Patients'!$LW$9:$NT$9,0),ROWS('6. Patients'!ET$10:ET$107))),0)+
IFERROR(SUMPRODUCT('6. Patients'!DG$10:DG$107,OFFSET('6. Patients'!$NU$9,1,MATCH($D22,'6. Patients'!$NV$9:$OO$9,0),ROWS('6. Patients'!ET$10:ET$107))),0),
IFERROR(SUMPRODUCT('6. Patients'!DG$10:DG$107,OFFSET('6. Patients'!$OP$9,1,MATCH($D22,'6. Patients'!$OQ$9:$QN$9,0),ROWS('6. Patients'!ET$10:ET$107))),0)+
IFERROR(SUMPRODUCT('6. Patients'!DG$10:DG$107,OFFSET('6. Patients'!$QO$9,1,MATCH($D22,'6. Patients'!$QP$9:$RI$9,0),ROWS('6. Patients'!ET$10:ET$107))),0)+
IFERROR(SUMPRODUCT('6. Patients'!DG$10:DG$107,OFFSET('6. Patients'!$RJ$9,1,MATCH($D22,'6. Patients'!$RK$9:$TH$9,0),ROWS('6. Patients'!ET$10:ET$107))),0)+
IFERROR(SUMPRODUCT('6. Patients'!DG$10:DG$107,OFFSET('6. Patients'!$TI$9,1,MATCH($D22,'6. Patients'!$TJ$9:$UC$9,0),ROWS('6. Patients'!ET$10:ET$107))),0))+
IFERROR(VLOOKUP($D22,$H$116:$L$146,COLUMNS($H$115:$J$115)-1+AN$7,0)*$E22*$F22*'1. General Inputs'!$J$25,0),0),0)</f>
        <v>0</v>
      </c>
      <c r="AO22" s="775">
        <f ca="1">ROUNDUP(IFERROR($F22*$E22*CHOOSE(AO$7,
IFERROR(SUMPRODUCT('6. Patients'!DH$10:DH$107,OFFSET('6. Patients'!$DN$9,1,MATCH($D22,'6. Patients'!$DO$9:$FL$9,0),ROWS('6. Patients'!EU$10:EU$107))),0)+
IFERROR(SUMPRODUCT('6. Patients'!DH$10:DH$107,OFFSET('6. Patients'!$FM$9,1,MATCH($D22,'6. Patients'!$FN$9:$GG$9,0),ROWS('6. Patients'!EU$10:EU$107))),0)+
IFERROR(SUMPRODUCT('6. Patients'!DH$10:DH$107,OFFSET('6. Patients'!$GH$9,1,MATCH($D22,'6. Patients'!$GI$9:$IF$9,0),ROWS('6. Patients'!EU$10:EU$107))),0)+
IFERROR(SUMPRODUCT('6. Patients'!DH$10:DH$107,OFFSET('6. Patients'!$IG$9,1,MATCH($D22,'6. Patients'!$IH$9:$JA$9,0),ROWS('6. Patients'!EU$10:EU$107))),0),
IFERROR(SUMPRODUCT('6. Patients'!DH$10:DH$107,OFFSET('6. Patients'!$JB$9,1,MATCH($D22,'6. Patients'!$JC$9:$KZ$9,0),ROWS('6. Patients'!EU$10:EU$107))),0)+
IFERROR(SUMPRODUCT('6. Patients'!DH$10:DH$107,OFFSET('6. Patients'!$LA$9,1,MATCH($D22,'6. Patients'!$LB$9:$LU$9,0),ROWS('6. Patients'!EU$10:EU$107))),0)+
IFERROR(SUMPRODUCT('6. Patients'!DH$10:DH$107,OFFSET('6. Patients'!$LV$9,1,MATCH($D22,'6. Patients'!$LW$9:$NT$9,0),ROWS('6. Patients'!EU$10:EU$107))),0)+
IFERROR(SUMPRODUCT('6. Patients'!DH$10:DH$107,OFFSET('6. Patients'!$NU$9,1,MATCH($D22,'6. Patients'!$NV$9:$OO$9,0),ROWS('6. Patients'!EU$10:EU$107))),0),
IFERROR(SUMPRODUCT('6. Patients'!DH$10:DH$107,OFFSET('6. Patients'!$OP$9,1,MATCH($D22,'6. Patients'!$OQ$9:$QN$9,0),ROWS('6. Patients'!EU$10:EU$107))),0)+
IFERROR(SUMPRODUCT('6. Patients'!DH$10:DH$107,OFFSET('6. Patients'!$QO$9,1,MATCH($D22,'6. Patients'!$QP$9:$RI$9,0),ROWS('6. Patients'!EU$10:EU$107))),0)+
IFERROR(SUMPRODUCT('6. Patients'!DH$10:DH$107,OFFSET('6. Patients'!$RJ$9,1,MATCH($D22,'6. Patients'!$RK$9:$TH$9,0),ROWS('6. Patients'!EU$10:EU$107))),0)+
IFERROR(SUMPRODUCT('6. Patients'!DH$10:DH$107,OFFSET('6. Patients'!$TI$9,1,MATCH($D22,'6. Patients'!$TJ$9:$UC$9,0),ROWS('6. Patients'!EU$10:EU$107))),0))+
IFERROR(VLOOKUP($D22,$H$116:$L$146,COLUMNS($H$115:$J$115)-1+AO$7,0)*$E22*$F22*'1. General Inputs'!$J$25,0),0),0)</f>
        <v>0</v>
      </c>
      <c r="AP22" s="775">
        <f ca="1">ROUNDUP(IFERROR($F22*$E22*CHOOSE(AP$7,
IFERROR(SUMPRODUCT('6. Patients'!DI$10:DI$107,OFFSET('6. Patients'!$DN$9,1,MATCH($D22,'6. Patients'!$DO$9:$FL$9,0),ROWS('6. Patients'!EV$10:EV$107))),0)+
IFERROR(SUMPRODUCT('6. Patients'!DI$10:DI$107,OFFSET('6. Patients'!$FM$9,1,MATCH($D22,'6. Patients'!$FN$9:$GG$9,0),ROWS('6. Patients'!EV$10:EV$107))),0)+
IFERROR(SUMPRODUCT('6. Patients'!DI$10:DI$107,OFFSET('6. Patients'!$GH$9,1,MATCH($D22,'6. Patients'!$GI$9:$IF$9,0),ROWS('6. Patients'!EV$10:EV$107))),0)+
IFERROR(SUMPRODUCT('6. Patients'!DI$10:DI$107,OFFSET('6. Patients'!$IG$9,1,MATCH($D22,'6. Patients'!$IH$9:$JA$9,0),ROWS('6. Patients'!EV$10:EV$107))),0),
IFERROR(SUMPRODUCT('6. Patients'!DI$10:DI$107,OFFSET('6. Patients'!$JB$9,1,MATCH($D22,'6. Patients'!$JC$9:$KZ$9,0),ROWS('6. Patients'!EV$10:EV$107))),0)+
IFERROR(SUMPRODUCT('6. Patients'!DI$10:DI$107,OFFSET('6. Patients'!$LA$9,1,MATCH($D22,'6. Patients'!$LB$9:$LU$9,0),ROWS('6. Patients'!EV$10:EV$107))),0)+
IFERROR(SUMPRODUCT('6. Patients'!DI$10:DI$107,OFFSET('6. Patients'!$LV$9,1,MATCH($D22,'6. Patients'!$LW$9:$NT$9,0),ROWS('6. Patients'!EV$10:EV$107))),0)+
IFERROR(SUMPRODUCT('6. Patients'!DI$10:DI$107,OFFSET('6. Patients'!$NU$9,1,MATCH($D22,'6. Patients'!$NV$9:$OO$9,0),ROWS('6. Patients'!EV$10:EV$107))),0),
IFERROR(SUMPRODUCT('6. Patients'!DI$10:DI$107,OFFSET('6. Patients'!$OP$9,1,MATCH($D22,'6. Patients'!$OQ$9:$QN$9,0),ROWS('6. Patients'!EV$10:EV$107))),0)+
IFERROR(SUMPRODUCT('6. Patients'!DI$10:DI$107,OFFSET('6. Patients'!$QO$9,1,MATCH($D22,'6. Patients'!$QP$9:$RI$9,0),ROWS('6. Patients'!EV$10:EV$107))),0)+
IFERROR(SUMPRODUCT('6. Patients'!DI$10:DI$107,OFFSET('6. Patients'!$RJ$9,1,MATCH($D22,'6. Patients'!$RK$9:$TH$9,0),ROWS('6. Patients'!EV$10:EV$107))),0)+
IFERROR(SUMPRODUCT('6. Patients'!DI$10:DI$107,OFFSET('6. Patients'!$TI$9,1,MATCH($D22,'6. Patients'!$TJ$9:$UC$9,0),ROWS('6. Patients'!EV$10:EV$107))),0))+
IFERROR(VLOOKUP($D22,$H$116:$L$146,COLUMNS($H$115:$J$115)-1+AP$7,0)*$E22*$F22*'1. General Inputs'!$J$25,0),0),0)</f>
        <v>0</v>
      </c>
      <c r="AQ22" s="775">
        <f ca="1">ROUNDUP(IFERROR($F22*$E22*CHOOSE(AQ$7,
IFERROR(SUMPRODUCT('6. Patients'!DJ$10:DJ$107,OFFSET('6. Patients'!$DN$9,1,MATCH($D22,'6. Patients'!$DO$9:$FL$9,0),ROWS('6. Patients'!EW$10:EW$107))),0)+
IFERROR(SUMPRODUCT('6. Patients'!DJ$10:DJ$107,OFFSET('6. Patients'!$FM$9,1,MATCH($D22,'6. Patients'!$FN$9:$GG$9,0),ROWS('6. Patients'!EW$10:EW$107))),0)+
IFERROR(SUMPRODUCT('6. Patients'!DJ$10:DJ$107,OFFSET('6. Patients'!$GH$9,1,MATCH($D22,'6. Patients'!$GI$9:$IF$9,0),ROWS('6. Patients'!EW$10:EW$107))),0)+
IFERROR(SUMPRODUCT('6. Patients'!DJ$10:DJ$107,OFFSET('6. Patients'!$IG$9,1,MATCH($D22,'6. Patients'!$IH$9:$JA$9,0),ROWS('6. Patients'!EW$10:EW$107))),0),
IFERROR(SUMPRODUCT('6. Patients'!DJ$10:DJ$107,OFFSET('6. Patients'!$JB$9,1,MATCH($D22,'6. Patients'!$JC$9:$KZ$9,0),ROWS('6. Patients'!EW$10:EW$107))),0)+
IFERROR(SUMPRODUCT('6. Patients'!DJ$10:DJ$107,OFFSET('6. Patients'!$LA$9,1,MATCH($D22,'6. Patients'!$LB$9:$LU$9,0),ROWS('6. Patients'!EW$10:EW$107))),0)+
IFERROR(SUMPRODUCT('6. Patients'!DJ$10:DJ$107,OFFSET('6. Patients'!$LV$9,1,MATCH($D22,'6. Patients'!$LW$9:$NT$9,0),ROWS('6. Patients'!EW$10:EW$107))),0)+
IFERROR(SUMPRODUCT('6. Patients'!DJ$10:DJ$107,OFFSET('6. Patients'!$NU$9,1,MATCH($D22,'6. Patients'!$NV$9:$OO$9,0),ROWS('6. Patients'!EW$10:EW$107))),0),
IFERROR(SUMPRODUCT('6. Patients'!DJ$10:DJ$107,OFFSET('6. Patients'!$OP$9,1,MATCH($D22,'6. Patients'!$OQ$9:$QN$9,0),ROWS('6. Patients'!EW$10:EW$107))),0)+
IFERROR(SUMPRODUCT('6. Patients'!DJ$10:DJ$107,OFFSET('6. Patients'!$QO$9,1,MATCH($D22,'6. Patients'!$QP$9:$RI$9,0),ROWS('6. Patients'!EW$10:EW$107))),0)+
IFERROR(SUMPRODUCT('6. Patients'!DJ$10:DJ$107,OFFSET('6. Patients'!$RJ$9,1,MATCH($D22,'6. Patients'!$RK$9:$TH$9,0),ROWS('6. Patients'!EW$10:EW$107))),0)+
IFERROR(SUMPRODUCT('6. Patients'!DJ$10:DJ$107,OFFSET('6. Patients'!$TI$9,1,MATCH($D22,'6. Patients'!$TJ$9:$UC$9,0),ROWS('6. Patients'!EW$10:EW$107))),0))+
IFERROR(VLOOKUP($D22,$H$116:$L$146,COLUMNS($H$115:$J$115)-1+AQ$7,0)*$E22*$F22*'1. General Inputs'!$J$25,0),0),0)</f>
        <v>0</v>
      </c>
      <c r="AR22" s="342"/>
      <c r="AZ22" s="335">
        <f ca="1">IFERROR(SUM(OFFSET('7. Consumption'!H22,0,1,,MIN('1. General Inputs'!$J$29,COLUMNS('7. Consumption'!H$9:$AQ$9)-1))),0)+MAX(0,$AQ22*('1. General Inputs'!$J$29-COLUMNS('7. Consumption'!H$9:$AQ$9)+1))</f>
        <v>0</v>
      </c>
      <c r="BA22" s="335">
        <f ca="1">IFERROR(SUM(OFFSET('7. Consumption'!I22,0,1,,MIN('1. General Inputs'!$J$29,COLUMNS('7. Consumption'!I$9:$AQ$9)-1))),0)+MAX(0,$AQ22*('1. General Inputs'!$J$29-COLUMNS('7. Consumption'!I$9:$AQ$9)+1))</f>
        <v>0</v>
      </c>
      <c r="BB22" s="335">
        <f ca="1">IFERROR(SUM(OFFSET('7. Consumption'!J22,0,1,,MIN('1. General Inputs'!$J$29,COLUMNS('7. Consumption'!J$9:$AQ$9)-1))),0)+MAX(0,$AQ22*('1. General Inputs'!$J$29-COLUMNS('7. Consumption'!J$9:$AQ$9)+1))</f>
        <v>0</v>
      </c>
      <c r="BC22" s="335">
        <f ca="1">IFERROR(SUM(OFFSET('7. Consumption'!K22,0,1,,MIN('1. General Inputs'!$J$29,COLUMNS('7. Consumption'!K$9:$AQ$9)-1))),0)+MAX(0,$AQ22*('1. General Inputs'!$J$29-COLUMNS('7. Consumption'!K$9:$AQ$9)+1))</f>
        <v>0</v>
      </c>
      <c r="BD22" s="335">
        <f ca="1">IFERROR(SUM(OFFSET('7. Consumption'!L22,0,1,,MIN('1. General Inputs'!$J$29,COLUMNS('7. Consumption'!L$9:$AQ$9)-1))),0)+MAX(0,$AQ22*('1. General Inputs'!$J$29-COLUMNS('7. Consumption'!L$9:$AQ$9)+1))</f>
        <v>0</v>
      </c>
      <c r="BE22" s="335">
        <f ca="1">IFERROR(SUM(OFFSET('7. Consumption'!M22,0,1,,MIN('1. General Inputs'!$J$29,COLUMNS('7. Consumption'!M$9:$AQ$9)-1))),0)+MAX(0,$AQ22*('1. General Inputs'!$J$29-COLUMNS('7. Consumption'!M$9:$AQ$9)+1))</f>
        <v>0</v>
      </c>
      <c r="BF22" s="335">
        <f ca="1">IFERROR(SUM(OFFSET('7. Consumption'!N22,0,1,,MIN('1. General Inputs'!$J$29,COLUMNS('7. Consumption'!N$9:$AQ$9)-1))),0)+MAX(0,$AQ22*('1. General Inputs'!$J$29-COLUMNS('7. Consumption'!N$9:$AQ$9)+1))</f>
        <v>0</v>
      </c>
      <c r="BG22" s="335">
        <f ca="1">IFERROR(SUM(OFFSET('7. Consumption'!O22,0,1,,MIN('1. General Inputs'!$J$29,COLUMNS('7. Consumption'!O$9:$AQ$9)-1))),0)+MAX(0,$AQ22*('1. General Inputs'!$J$29-COLUMNS('7. Consumption'!O$9:$AQ$9)+1))</f>
        <v>0</v>
      </c>
      <c r="BH22" s="335">
        <f ca="1">IFERROR(SUM(OFFSET('7. Consumption'!P22,0,1,,MIN('1. General Inputs'!$J$29,COLUMNS('7. Consumption'!P$9:$AQ$9)-1))),0)+MAX(0,$AQ22*('1. General Inputs'!$J$29-COLUMNS('7. Consumption'!P$9:$AQ$9)+1))</f>
        <v>0</v>
      </c>
      <c r="BI22" s="335">
        <f ca="1">IFERROR(SUM(OFFSET('7. Consumption'!Q22,0,1,,MIN('1. General Inputs'!$J$29,COLUMNS('7. Consumption'!Q$9:$AQ$9)-1))),0)+MAX(0,$AQ22*('1. General Inputs'!$J$29-COLUMNS('7. Consumption'!Q$9:$AQ$9)+1))</f>
        <v>0</v>
      </c>
      <c r="BJ22" s="335">
        <f ca="1">IFERROR(SUM(OFFSET('7. Consumption'!R22,0,1,,MIN('1. General Inputs'!$J$29,COLUMNS('7. Consumption'!R$9:$AQ$9)-1))),0)+MAX(0,$AQ22*('1. General Inputs'!$J$29-COLUMNS('7. Consumption'!R$9:$AQ$9)+1))</f>
        <v>0</v>
      </c>
      <c r="BK22" s="335">
        <f ca="1">IFERROR(SUM(OFFSET('7. Consumption'!S22,0,1,,MIN('1. General Inputs'!$J$29,COLUMNS('7. Consumption'!S$9:$AQ$9)-1))),0)+MAX(0,$AQ22*('1. General Inputs'!$J$29-COLUMNS('7. Consumption'!S$9:$AQ$9)+1))</f>
        <v>0</v>
      </c>
      <c r="BL22" s="335">
        <f ca="1">IFERROR(SUM(OFFSET('7. Consumption'!T22,0,1,,MIN('1. General Inputs'!$J$29,COLUMNS('7. Consumption'!T$9:$AQ$9)-1))),0)+MAX(0,$AQ22*('1. General Inputs'!$J$29-COLUMNS('7. Consumption'!T$9:$AQ$9)+1))</f>
        <v>0</v>
      </c>
      <c r="BM22" s="335">
        <f ca="1">IFERROR(SUM(OFFSET('7. Consumption'!U22,0,1,,MIN('1. General Inputs'!$J$29,COLUMNS('7. Consumption'!U$9:$AQ$9)-1))),0)+MAX(0,$AQ22*('1. General Inputs'!$J$29-COLUMNS('7. Consumption'!U$9:$AQ$9)+1))</f>
        <v>0</v>
      </c>
      <c r="BN22" s="335">
        <f ca="1">IFERROR(SUM(OFFSET('7. Consumption'!V22,0,1,,MIN('1. General Inputs'!$J$29,COLUMNS('7. Consumption'!V$9:$AQ$9)-1))),0)+MAX(0,$AQ22*('1. General Inputs'!$J$29-COLUMNS('7. Consumption'!V$9:$AQ$9)+1))</f>
        <v>0</v>
      </c>
      <c r="BO22" s="335">
        <f ca="1">IFERROR(SUM(OFFSET('7. Consumption'!W22,0,1,,MIN('1. General Inputs'!$J$29,COLUMNS('7. Consumption'!W$9:$AQ$9)-1))),0)+MAX(0,$AQ22*('1. General Inputs'!$J$29-COLUMNS('7. Consumption'!W$9:$AQ$9)+1))</f>
        <v>0</v>
      </c>
      <c r="BP22" s="335">
        <f ca="1">IFERROR(SUM(OFFSET('7. Consumption'!X22,0,1,,MIN('1. General Inputs'!$J$29,COLUMNS('7. Consumption'!X$9:$AQ$9)-1))),0)+MAX(0,$AQ22*('1. General Inputs'!$J$29-COLUMNS('7. Consumption'!X$9:$AQ$9)+1))</f>
        <v>0</v>
      </c>
      <c r="BQ22" s="335">
        <f ca="1">IFERROR(SUM(OFFSET('7. Consumption'!Y22,0,1,,MIN('1. General Inputs'!$J$29,COLUMNS('7. Consumption'!Y$9:$AQ$9)-1))),0)+MAX(0,$AQ22*('1. General Inputs'!$J$29-COLUMNS('7. Consumption'!Y$9:$AQ$9)+1))</f>
        <v>0</v>
      </c>
      <c r="BR22" s="335">
        <f ca="1">IFERROR(SUM(OFFSET('7. Consumption'!Z22,0,1,,MIN('1. General Inputs'!$J$29,COLUMNS('7. Consumption'!Z$9:$AQ$9)-1))),0)+MAX(0,$AQ22*('1. General Inputs'!$J$29-COLUMNS('7. Consumption'!Z$9:$AQ$9)+1))</f>
        <v>0</v>
      </c>
      <c r="BS22" s="335">
        <f ca="1">IFERROR(SUM(OFFSET('7. Consumption'!AA22,0,1,,MIN('1. General Inputs'!$J$29,COLUMNS('7. Consumption'!AA$9:$AQ$9)-1))),0)+MAX(0,$AQ22*('1. General Inputs'!$J$29-COLUMNS('7. Consumption'!AA$9:$AQ$9)+1))</f>
        <v>0</v>
      </c>
      <c r="BT22" s="335">
        <f ca="1">IFERROR(SUM(OFFSET('7. Consumption'!AB22,0,1,,MIN('1. General Inputs'!$J$29,COLUMNS('7. Consumption'!AB$9:$AQ$9)-1))),0)+MAX(0,$AQ22*('1. General Inputs'!$J$29-COLUMNS('7. Consumption'!AB$9:$AQ$9)+1))</f>
        <v>0</v>
      </c>
      <c r="BU22" s="335">
        <f ca="1">IFERROR(SUM(OFFSET('7. Consumption'!AC22,0,1,,MIN('1. General Inputs'!$J$29,COLUMNS('7. Consumption'!AC$9:$AQ$9)-1))),0)+MAX(0,$AQ22*('1. General Inputs'!$J$29-COLUMNS('7. Consumption'!AC$9:$AQ$9)+1))</f>
        <v>0</v>
      </c>
      <c r="BV22" s="335">
        <f ca="1">IFERROR(SUM(OFFSET('7. Consumption'!AD22,0,1,,MIN('1. General Inputs'!$J$29,COLUMNS('7. Consumption'!AD$9:$AQ$9)-1))),0)+MAX(0,$AQ22*('1. General Inputs'!$J$29-COLUMNS('7. Consumption'!AD$9:$AQ$9)+1))</f>
        <v>0</v>
      </c>
      <c r="BW22" s="335">
        <f ca="1">IFERROR(SUM(OFFSET('7. Consumption'!AE22,0,1,,MIN('1. General Inputs'!$J$29,COLUMNS('7. Consumption'!AE$9:$AQ$9)-1))),0)+MAX(0,$AQ22*('1. General Inputs'!$J$29-COLUMNS('7. Consumption'!AE$9:$AQ$9)+1))</f>
        <v>0</v>
      </c>
      <c r="BX22" s="335">
        <f ca="1">IFERROR(SUM(OFFSET('7. Consumption'!AF22,0,1,,MIN('1. General Inputs'!$J$29,COLUMNS('7. Consumption'!AF$9:$AQ$9)-1))),0)+MAX(0,$AQ22*('1. General Inputs'!$J$29-COLUMNS('7. Consumption'!AF$9:$AQ$9)+1))</f>
        <v>0</v>
      </c>
      <c r="BY22" s="335">
        <f ca="1">IFERROR(SUM(OFFSET('7. Consumption'!AG22,0,1,,MIN('1. General Inputs'!$J$29,COLUMNS('7. Consumption'!AG$9:$AQ$9)-1))),0)+MAX(0,$AQ22*('1. General Inputs'!$J$29-COLUMNS('7. Consumption'!AG$9:$AQ$9)+1))</f>
        <v>0</v>
      </c>
      <c r="BZ22" s="335">
        <f ca="1">IFERROR(SUM(OFFSET('7. Consumption'!AH22,0,1,,MIN('1. General Inputs'!$J$29,COLUMNS('7. Consumption'!AH$9:$AQ$9)-1))),0)+MAX(0,$AQ22*('1. General Inputs'!$J$29-COLUMNS('7. Consumption'!AH$9:$AQ$9)+1))</f>
        <v>0</v>
      </c>
      <c r="CA22" s="335">
        <f ca="1">IFERROR(SUM(OFFSET('7. Consumption'!AI22,0,1,,MIN('1. General Inputs'!$J$29,COLUMNS('7. Consumption'!AI$9:$AQ$9)-1))),0)+MAX(0,$AQ22*('1. General Inputs'!$J$29-COLUMNS('7. Consumption'!AI$9:$AQ$9)+1))</f>
        <v>0</v>
      </c>
      <c r="CB22" s="335">
        <f ca="1">IFERROR(SUM(OFFSET('7. Consumption'!AJ22,0,1,,MIN('1. General Inputs'!$J$29,COLUMNS('7. Consumption'!AJ$9:$AQ$9)-1))),0)+MAX(0,$AQ22*('1. General Inputs'!$J$29-COLUMNS('7. Consumption'!AJ$9:$AQ$9)+1))</f>
        <v>0</v>
      </c>
      <c r="CC22" s="335">
        <f ca="1">IFERROR(SUM(OFFSET('7. Consumption'!AK22,0,1,,MIN('1. General Inputs'!$J$29,COLUMNS('7. Consumption'!AK$9:$AQ$9)-1))),0)+MAX(0,$AQ22*('1. General Inputs'!$J$29-COLUMNS('7. Consumption'!AK$9:$AQ$9)+1))</f>
        <v>0</v>
      </c>
      <c r="CD22" s="335">
        <f ca="1">IFERROR(SUM(OFFSET('7. Consumption'!AL22,0,1,,MIN('1. General Inputs'!$J$29,COLUMNS('7. Consumption'!AL$9:$AQ$9)-1))),0)+MAX(0,$AQ22*('1. General Inputs'!$J$29-COLUMNS('7. Consumption'!AL$9:$AQ$9)+1))</f>
        <v>0</v>
      </c>
      <c r="CE22" s="335">
        <f ca="1">IFERROR(SUM(OFFSET('7. Consumption'!AM22,0,1,,MIN('1. General Inputs'!$J$29,COLUMNS('7. Consumption'!AM$9:$AQ$9)-1))),0)+MAX(0,$AQ22*('1. General Inputs'!$J$29-COLUMNS('7. Consumption'!AM$9:$AQ$9)+1))</f>
        <v>0</v>
      </c>
      <c r="CF22" s="335">
        <f ca="1">IFERROR(SUM(OFFSET('7. Consumption'!AN22,0,1,,MIN('1. General Inputs'!$J$29,COLUMNS('7. Consumption'!AN$9:$AQ$9)-1))),0)+MAX(0,$AQ22*('1. General Inputs'!$J$29-COLUMNS('7. Consumption'!AN$9:$AQ$9)+1))</f>
        <v>0</v>
      </c>
      <c r="CG22" s="335">
        <f ca="1">IFERROR(SUM(OFFSET('7. Consumption'!AO22,0,1,,MIN('1. General Inputs'!$J$29,COLUMNS('7. Consumption'!AO$9:$AQ$9)-1))),0)+MAX(0,$AQ22*('1. General Inputs'!$J$29-COLUMNS('7. Consumption'!AO$9:$AQ$9)+1))</f>
        <v>0</v>
      </c>
      <c r="CH22" s="335">
        <f ca="1">IFERROR(SUM(OFFSET('7. Consumption'!AP22,0,1,,MIN('1. General Inputs'!$J$29,COLUMNS('7. Consumption'!AP$9:$AQ$9)-1))),0)+MAX(0,$AQ22*('1. General Inputs'!$J$29-COLUMNS('7. Consumption'!AP$9:$AQ$9)+1))</f>
        <v>0</v>
      </c>
      <c r="CI22" s="335">
        <f ca="1">IFERROR(SUM(OFFSET('7. Consumption'!AQ22,0,1,,MIN('1. General Inputs'!$J$29,COLUMNS('7. Consumption'!AQ$9:$AQ$9)-1))),0)+MAX(0,$AQ22*('1. General Inputs'!$J$29-COLUMNS('7. Consumption'!AQ$9:$AQ$9)+1))</f>
        <v>0</v>
      </c>
    </row>
    <row r="23" spans="2:87" ht="15" x14ac:dyDescent="0.25">
      <c r="B23" s="772"/>
      <c r="C23" s="772" t="str">
        <f>IFERROR(VLOOKUP(ROWS($C$9:$C23),'5. Form Breakdown'!$AI$11:$AJ$138,COLUMNS('5. Form Breakdown'!$AI$11:$AJ$11),0),"")</f>
        <v>ATV 300 - caps</v>
      </c>
      <c r="D23" s="772" t="str">
        <f>IFERROR(VLOOKUP($C23,'5a. Dosing'!$E$11:$F$138,2,0),"")</f>
        <v>ATV</v>
      </c>
      <c r="E23" s="773" t="str">
        <f>IFERROR(INDEX('5. Form Breakdown'!$AL$11:$BL$138,MATCH('7. Consumption'!$C23,'5. Form Breakdown'!$AK$11:$AK$138,0),MATCH('5. Form Breakdown'!$AX$10,'5. Form Breakdown'!$AL$10:$BL$10,0)),"")</f>
        <v/>
      </c>
      <c r="F23" s="774">
        <f>IFERROR(INDEX('5. Form Breakdown'!$AL$11:$BL$138,MATCH('7. Consumption'!$C23,'5. Form Breakdown'!$AK$11:$AK$138,0),MATCH('5. Form Breakdown'!$BL$10,'5. Form Breakdown'!$AL$10:$BL$10,0)),"")</f>
        <v>0</v>
      </c>
      <c r="H23" s="775">
        <f ca="1">ROUNDUP(IFERROR($F23*$E23*CHOOSE(H$7,
IFERROR(SUMPRODUCT('6. Patients'!CA$10:CA$107,OFFSET('6. Patients'!$DN$9,1,MATCH($D23,'6. Patients'!$DO$9:$FL$9,0),ROWS('6. Patients'!DN$10:DN$107))),0)+
IFERROR(SUMPRODUCT('6. Patients'!CA$10:CA$107,OFFSET('6. Patients'!$FM$9,1,MATCH($D23,'6. Patients'!$FN$9:$GG$9,0),ROWS('6. Patients'!DN$10:DN$107))),0)+
IFERROR(SUMPRODUCT('6. Patients'!CA$10:CA$107,OFFSET('6. Patients'!$GH$9,1,MATCH($D23,'6. Patients'!$GI$9:$IF$9,0),ROWS('6. Patients'!DN$10:DN$107))),0)+
IFERROR(SUMPRODUCT('6. Patients'!CA$10:CA$107,OFFSET('6. Patients'!$IG$9,1,MATCH($D23,'6. Patients'!$IH$9:$JA$9,0),ROWS('6. Patients'!DN$10:DN$107))),0),
IFERROR(SUMPRODUCT('6. Patients'!CA$10:CA$107,OFFSET('6. Patients'!$JB$9,1,MATCH($D23,'6. Patients'!$JC$9:$KZ$9,0),ROWS('6. Patients'!DN$10:DN$107))),0)+
IFERROR(SUMPRODUCT('6. Patients'!CA$10:CA$107,OFFSET('6. Patients'!$LA$9,1,MATCH($D23,'6. Patients'!$LB$9:$LU$9,0),ROWS('6. Patients'!DN$10:DN$107))),0)+
IFERROR(SUMPRODUCT('6. Patients'!CA$10:CA$107,OFFSET('6. Patients'!$LV$9,1,MATCH($D23,'6. Patients'!$LW$9:$NT$9,0),ROWS('6. Patients'!DN$10:DN$107))),0)+
IFERROR(SUMPRODUCT('6. Patients'!CA$10:CA$107,OFFSET('6. Patients'!$NU$9,1,MATCH($D23,'6. Patients'!$NV$9:$OO$9,0),ROWS('6. Patients'!DN$10:DN$107))),0),
IFERROR(SUMPRODUCT('6. Patients'!CA$10:CA$107,OFFSET('6. Patients'!$OP$9,1,MATCH($D23,'6. Patients'!$OQ$9:$QN$9,0),ROWS('6. Patients'!DN$10:DN$107))),0)+
IFERROR(SUMPRODUCT('6. Patients'!CA$10:CA$107,OFFSET('6. Patients'!$QO$9,1,MATCH($D23,'6. Patients'!$QP$9:$RI$9,0),ROWS('6. Patients'!DN$10:DN$107))),0)+
IFERROR(SUMPRODUCT('6. Patients'!CA$10:CA$107,OFFSET('6. Patients'!$RJ$9,1,MATCH($D23,'6. Patients'!$RK$9:$TH$9,0),ROWS('6. Patients'!DN$10:DN$107))),0)+
IFERROR(SUMPRODUCT('6. Patients'!CA$10:CA$107,OFFSET('6. Patients'!$TI$9,1,MATCH($D23,'6. Patients'!$TJ$9:$UC$9,0),ROWS('6. Patients'!DN$10:DN$107))),0))+
IFERROR(VLOOKUP($D23,$H$116:$L$146,COLUMNS($H$115:$J$115)-1+H$7,0)*$E23*$F23*'1. General Inputs'!$J$25,0),0),0)</f>
        <v>0</v>
      </c>
      <c r="I23" s="775">
        <f ca="1">ROUNDUP(IFERROR($F23*$E23*CHOOSE(I$7,
IFERROR(SUMPRODUCT('6. Patients'!CB$10:CB$107,OFFSET('6. Patients'!$DN$9,1,MATCH($D23,'6. Patients'!$DO$9:$FL$9,0),ROWS('6. Patients'!DO$10:DO$107))),0)+
IFERROR(SUMPRODUCT('6. Patients'!CB$10:CB$107,OFFSET('6. Patients'!$FM$9,1,MATCH($D23,'6. Patients'!$FN$9:$GG$9,0),ROWS('6. Patients'!DO$10:DO$107))),0)+
IFERROR(SUMPRODUCT('6. Patients'!CB$10:CB$107,OFFSET('6. Patients'!$GH$9,1,MATCH($D23,'6. Patients'!$GI$9:$IF$9,0),ROWS('6. Patients'!DO$10:DO$107))),0)+
IFERROR(SUMPRODUCT('6. Patients'!CB$10:CB$107,OFFSET('6. Patients'!$IG$9,1,MATCH($D23,'6. Patients'!$IH$9:$JA$9,0),ROWS('6. Patients'!DO$10:DO$107))),0),
IFERROR(SUMPRODUCT('6. Patients'!CB$10:CB$107,OFFSET('6. Patients'!$JB$9,1,MATCH($D23,'6. Patients'!$JC$9:$KZ$9,0),ROWS('6. Patients'!DO$10:DO$107))),0)+
IFERROR(SUMPRODUCT('6. Patients'!CB$10:CB$107,OFFSET('6. Patients'!$LA$9,1,MATCH($D23,'6. Patients'!$LB$9:$LU$9,0),ROWS('6. Patients'!DO$10:DO$107))),0)+
IFERROR(SUMPRODUCT('6. Patients'!CB$10:CB$107,OFFSET('6. Patients'!$LV$9,1,MATCH($D23,'6. Patients'!$LW$9:$NT$9,0),ROWS('6. Patients'!DO$10:DO$107))),0)+
IFERROR(SUMPRODUCT('6. Patients'!CB$10:CB$107,OFFSET('6. Patients'!$NU$9,1,MATCH($D23,'6. Patients'!$NV$9:$OO$9,0),ROWS('6. Patients'!DO$10:DO$107))),0),
IFERROR(SUMPRODUCT('6. Patients'!CB$10:CB$107,OFFSET('6. Patients'!$OP$9,1,MATCH($D23,'6. Patients'!$OQ$9:$QN$9,0),ROWS('6. Patients'!DO$10:DO$107))),0)+
IFERROR(SUMPRODUCT('6. Patients'!CB$10:CB$107,OFFSET('6. Patients'!$QO$9,1,MATCH($D23,'6. Patients'!$QP$9:$RI$9,0),ROWS('6. Patients'!DO$10:DO$107))),0)+
IFERROR(SUMPRODUCT('6. Patients'!CB$10:CB$107,OFFSET('6. Patients'!$RJ$9,1,MATCH($D23,'6. Patients'!$RK$9:$TH$9,0),ROWS('6. Patients'!DO$10:DO$107))),0)+
IFERROR(SUMPRODUCT('6. Patients'!CB$10:CB$107,OFFSET('6. Patients'!$TI$9,1,MATCH($D23,'6. Patients'!$TJ$9:$UC$9,0),ROWS('6. Patients'!DO$10:DO$107))),0))+
IFERROR(VLOOKUP($D23,$H$116:$L$146,COLUMNS($H$115:$J$115)-1+I$7,0)*$E23*$F23*'1. General Inputs'!$J$25,0),0),0)</f>
        <v>0</v>
      </c>
      <c r="J23" s="775">
        <f ca="1">ROUNDUP(IFERROR($F23*$E23*CHOOSE(J$7,
IFERROR(SUMPRODUCT('6. Patients'!CC$10:CC$107,OFFSET('6. Patients'!$DN$9,1,MATCH($D23,'6. Patients'!$DO$9:$FL$9,0),ROWS('6. Patients'!DP$10:DP$107))),0)+
IFERROR(SUMPRODUCT('6. Patients'!CC$10:CC$107,OFFSET('6. Patients'!$FM$9,1,MATCH($D23,'6. Patients'!$FN$9:$GG$9,0),ROWS('6. Patients'!DP$10:DP$107))),0)+
IFERROR(SUMPRODUCT('6. Patients'!CC$10:CC$107,OFFSET('6. Patients'!$GH$9,1,MATCH($D23,'6. Patients'!$GI$9:$IF$9,0),ROWS('6. Patients'!DP$10:DP$107))),0)+
IFERROR(SUMPRODUCT('6. Patients'!CC$10:CC$107,OFFSET('6. Patients'!$IG$9,1,MATCH($D23,'6. Patients'!$IH$9:$JA$9,0),ROWS('6. Patients'!DP$10:DP$107))),0),
IFERROR(SUMPRODUCT('6. Patients'!CC$10:CC$107,OFFSET('6. Patients'!$JB$9,1,MATCH($D23,'6. Patients'!$JC$9:$KZ$9,0),ROWS('6. Patients'!DP$10:DP$107))),0)+
IFERROR(SUMPRODUCT('6. Patients'!CC$10:CC$107,OFFSET('6. Patients'!$LA$9,1,MATCH($D23,'6. Patients'!$LB$9:$LU$9,0),ROWS('6. Patients'!DP$10:DP$107))),0)+
IFERROR(SUMPRODUCT('6. Patients'!CC$10:CC$107,OFFSET('6. Patients'!$LV$9,1,MATCH($D23,'6. Patients'!$LW$9:$NT$9,0),ROWS('6. Patients'!DP$10:DP$107))),0)+
IFERROR(SUMPRODUCT('6. Patients'!CC$10:CC$107,OFFSET('6. Patients'!$NU$9,1,MATCH($D23,'6. Patients'!$NV$9:$OO$9,0),ROWS('6. Patients'!DP$10:DP$107))),0),
IFERROR(SUMPRODUCT('6. Patients'!CC$10:CC$107,OFFSET('6. Patients'!$OP$9,1,MATCH($D23,'6. Patients'!$OQ$9:$QN$9,0),ROWS('6. Patients'!DP$10:DP$107))),0)+
IFERROR(SUMPRODUCT('6. Patients'!CC$10:CC$107,OFFSET('6. Patients'!$QO$9,1,MATCH($D23,'6. Patients'!$QP$9:$RI$9,0),ROWS('6. Patients'!DP$10:DP$107))),0)+
IFERROR(SUMPRODUCT('6. Patients'!CC$10:CC$107,OFFSET('6. Patients'!$RJ$9,1,MATCH($D23,'6. Patients'!$RK$9:$TH$9,0),ROWS('6. Patients'!DP$10:DP$107))),0)+
IFERROR(SUMPRODUCT('6. Patients'!CC$10:CC$107,OFFSET('6. Patients'!$TI$9,1,MATCH($D23,'6. Patients'!$TJ$9:$UC$9,0),ROWS('6. Patients'!DP$10:DP$107))),0))+
IFERROR(VLOOKUP($D23,$H$116:$L$146,COLUMNS($H$115:$J$115)-1+J$7,0)*$E23*$F23*'1. General Inputs'!$J$25,0),0),0)</f>
        <v>0</v>
      </c>
      <c r="K23" s="775">
        <f ca="1">ROUNDUP(IFERROR($F23*$E23*CHOOSE(K$7,
IFERROR(SUMPRODUCT('6. Patients'!CD$10:CD$107,OFFSET('6. Patients'!$DN$9,1,MATCH($D23,'6. Patients'!$DO$9:$FL$9,0),ROWS('6. Patients'!DQ$10:DQ$107))),0)+
IFERROR(SUMPRODUCT('6. Patients'!CD$10:CD$107,OFFSET('6. Patients'!$FM$9,1,MATCH($D23,'6. Patients'!$FN$9:$GG$9,0),ROWS('6. Patients'!DQ$10:DQ$107))),0)+
IFERROR(SUMPRODUCT('6. Patients'!CD$10:CD$107,OFFSET('6. Patients'!$GH$9,1,MATCH($D23,'6. Patients'!$GI$9:$IF$9,0),ROWS('6. Patients'!DQ$10:DQ$107))),0)+
IFERROR(SUMPRODUCT('6. Patients'!CD$10:CD$107,OFFSET('6. Patients'!$IG$9,1,MATCH($D23,'6. Patients'!$IH$9:$JA$9,0),ROWS('6. Patients'!DQ$10:DQ$107))),0),
IFERROR(SUMPRODUCT('6. Patients'!CD$10:CD$107,OFFSET('6. Patients'!$JB$9,1,MATCH($D23,'6. Patients'!$JC$9:$KZ$9,0),ROWS('6. Patients'!DQ$10:DQ$107))),0)+
IFERROR(SUMPRODUCT('6. Patients'!CD$10:CD$107,OFFSET('6. Patients'!$LA$9,1,MATCH($D23,'6. Patients'!$LB$9:$LU$9,0),ROWS('6. Patients'!DQ$10:DQ$107))),0)+
IFERROR(SUMPRODUCT('6. Patients'!CD$10:CD$107,OFFSET('6. Patients'!$LV$9,1,MATCH($D23,'6. Patients'!$LW$9:$NT$9,0),ROWS('6. Patients'!DQ$10:DQ$107))),0)+
IFERROR(SUMPRODUCT('6. Patients'!CD$10:CD$107,OFFSET('6. Patients'!$NU$9,1,MATCH($D23,'6. Patients'!$NV$9:$OO$9,0),ROWS('6. Patients'!DQ$10:DQ$107))),0),
IFERROR(SUMPRODUCT('6. Patients'!CD$10:CD$107,OFFSET('6. Patients'!$OP$9,1,MATCH($D23,'6. Patients'!$OQ$9:$QN$9,0),ROWS('6. Patients'!DQ$10:DQ$107))),0)+
IFERROR(SUMPRODUCT('6. Patients'!CD$10:CD$107,OFFSET('6. Patients'!$QO$9,1,MATCH($D23,'6. Patients'!$QP$9:$RI$9,0),ROWS('6. Patients'!DQ$10:DQ$107))),0)+
IFERROR(SUMPRODUCT('6. Patients'!CD$10:CD$107,OFFSET('6. Patients'!$RJ$9,1,MATCH($D23,'6. Patients'!$RK$9:$TH$9,0),ROWS('6. Patients'!DQ$10:DQ$107))),0)+
IFERROR(SUMPRODUCT('6. Patients'!CD$10:CD$107,OFFSET('6. Patients'!$TI$9,1,MATCH($D23,'6. Patients'!$TJ$9:$UC$9,0),ROWS('6. Patients'!DQ$10:DQ$107))),0))+
IFERROR(VLOOKUP($D23,$H$116:$L$146,COLUMNS($H$115:$J$115)-1+K$7,0)*$E23*$F23*'1. General Inputs'!$J$25,0),0),0)</f>
        <v>0</v>
      </c>
      <c r="L23" s="775">
        <f ca="1">ROUNDUP(IFERROR($F23*$E23*CHOOSE(L$7,
IFERROR(SUMPRODUCT('6. Patients'!CE$10:CE$107,OFFSET('6. Patients'!$DN$9,1,MATCH($D23,'6. Patients'!$DO$9:$FL$9,0),ROWS('6. Patients'!DR$10:DR$107))),0)+
IFERROR(SUMPRODUCT('6. Patients'!CE$10:CE$107,OFFSET('6. Patients'!$FM$9,1,MATCH($D23,'6. Patients'!$FN$9:$GG$9,0),ROWS('6. Patients'!DR$10:DR$107))),0)+
IFERROR(SUMPRODUCT('6. Patients'!CE$10:CE$107,OFFSET('6. Patients'!$GH$9,1,MATCH($D23,'6. Patients'!$GI$9:$IF$9,0),ROWS('6. Patients'!DR$10:DR$107))),0)+
IFERROR(SUMPRODUCT('6. Patients'!CE$10:CE$107,OFFSET('6. Patients'!$IG$9,1,MATCH($D23,'6. Patients'!$IH$9:$JA$9,0),ROWS('6. Patients'!DR$10:DR$107))),0),
IFERROR(SUMPRODUCT('6. Patients'!CE$10:CE$107,OFFSET('6. Patients'!$JB$9,1,MATCH($D23,'6. Patients'!$JC$9:$KZ$9,0),ROWS('6. Patients'!DR$10:DR$107))),0)+
IFERROR(SUMPRODUCT('6. Patients'!CE$10:CE$107,OFFSET('6. Patients'!$LA$9,1,MATCH($D23,'6. Patients'!$LB$9:$LU$9,0),ROWS('6. Patients'!DR$10:DR$107))),0)+
IFERROR(SUMPRODUCT('6. Patients'!CE$10:CE$107,OFFSET('6. Patients'!$LV$9,1,MATCH($D23,'6. Patients'!$LW$9:$NT$9,0),ROWS('6. Patients'!DR$10:DR$107))),0)+
IFERROR(SUMPRODUCT('6. Patients'!CE$10:CE$107,OFFSET('6. Patients'!$NU$9,1,MATCH($D23,'6. Patients'!$NV$9:$OO$9,0),ROWS('6. Patients'!DR$10:DR$107))),0),
IFERROR(SUMPRODUCT('6. Patients'!CE$10:CE$107,OFFSET('6. Patients'!$OP$9,1,MATCH($D23,'6. Patients'!$OQ$9:$QN$9,0),ROWS('6. Patients'!DR$10:DR$107))),0)+
IFERROR(SUMPRODUCT('6. Patients'!CE$10:CE$107,OFFSET('6. Patients'!$QO$9,1,MATCH($D23,'6. Patients'!$QP$9:$RI$9,0),ROWS('6. Patients'!DR$10:DR$107))),0)+
IFERROR(SUMPRODUCT('6. Patients'!CE$10:CE$107,OFFSET('6. Patients'!$RJ$9,1,MATCH($D23,'6. Patients'!$RK$9:$TH$9,0),ROWS('6. Patients'!DR$10:DR$107))),0)+
IFERROR(SUMPRODUCT('6. Patients'!CE$10:CE$107,OFFSET('6. Patients'!$TI$9,1,MATCH($D23,'6. Patients'!$TJ$9:$UC$9,0),ROWS('6. Patients'!DR$10:DR$107))),0))+
IFERROR(VLOOKUP($D23,$H$116:$L$146,COLUMNS($H$115:$J$115)-1+L$7,0)*$E23*$F23*'1. General Inputs'!$J$25,0),0),0)</f>
        <v>0</v>
      </c>
      <c r="M23" s="775">
        <f ca="1">ROUNDUP(IFERROR($F23*$E23*CHOOSE(M$7,
IFERROR(SUMPRODUCT('6. Patients'!CF$10:CF$107,OFFSET('6. Patients'!$DN$9,1,MATCH($D23,'6. Patients'!$DO$9:$FL$9,0),ROWS('6. Patients'!DS$10:DS$107))),0)+
IFERROR(SUMPRODUCT('6. Patients'!CF$10:CF$107,OFFSET('6. Patients'!$FM$9,1,MATCH($D23,'6. Patients'!$FN$9:$GG$9,0),ROWS('6. Patients'!DS$10:DS$107))),0)+
IFERROR(SUMPRODUCT('6. Patients'!CF$10:CF$107,OFFSET('6. Patients'!$GH$9,1,MATCH($D23,'6. Patients'!$GI$9:$IF$9,0),ROWS('6. Patients'!DS$10:DS$107))),0)+
IFERROR(SUMPRODUCT('6. Patients'!CF$10:CF$107,OFFSET('6. Patients'!$IG$9,1,MATCH($D23,'6. Patients'!$IH$9:$JA$9,0),ROWS('6. Patients'!DS$10:DS$107))),0),
IFERROR(SUMPRODUCT('6. Patients'!CF$10:CF$107,OFFSET('6. Patients'!$JB$9,1,MATCH($D23,'6. Patients'!$JC$9:$KZ$9,0),ROWS('6. Patients'!DS$10:DS$107))),0)+
IFERROR(SUMPRODUCT('6. Patients'!CF$10:CF$107,OFFSET('6. Patients'!$LA$9,1,MATCH($D23,'6. Patients'!$LB$9:$LU$9,0),ROWS('6. Patients'!DS$10:DS$107))),0)+
IFERROR(SUMPRODUCT('6. Patients'!CF$10:CF$107,OFFSET('6. Patients'!$LV$9,1,MATCH($D23,'6. Patients'!$LW$9:$NT$9,0),ROWS('6. Patients'!DS$10:DS$107))),0)+
IFERROR(SUMPRODUCT('6. Patients'!CF$10:CF$107,OFFSET('6. Patients'!$NU$9,1,MATCH($D23,'6. Patients'!$NV$9:$OO$9,0),ROWS('6. Patients'!DS$10:DS$107))),0),
IFERROR(SUMPRODUCT('6. Patients'!CF$10:CF$107,OFFSET('6. Patients'!$OP$9,1,MATCH($D23,'6. Patients'!$OQ$9:$QN$9,0),ROWS('6. Patients'!DS$10:DS$107))),0)+
IFERROR(SUMPRODUCT('6. Patients'!CF$10:CF$107,OFFSET('6. Patients'!$QO$9,1,MATCH($D23,'6. Patients'!$QP$9:$RI$9,0),ROWS('6. Patients'!DS$10:DS$107))),0)+
IFERROR(SUMPRODUCT('6. Patients'!CF$10:CF$107,OFFSET('6. Patients'!$RJ$9,1,MATCH($D23,'6. Patients'!$RK$9:$TH$9,0),ROWS('6. Patients'!DS$10:DS$107))),0)+
IFERROR(SUMPRODUCT('6. Patients'!CF$10:CF$107,OFFSET('6. Patients'!$TI$9,1,MATCH($D23,'6. Patients'!$TJ$9:$UC$9,0),ROWS('6. Patients'!DS$10:DS$107))),0))+
IFERROR(VLOOKUP($D23,$H$116:$L$146,COLUMNS($H$115:$J$115)-1+M$7,0)*$E23*$F23*'1. General Inputs'!$J$25,0),0),0)</f>
        <v>0</v>
      </c>
      <c r="N23" s="775">
        <f ca="1">ROUNDUP(IFERROR($F23*$E23*CHOOSE(N$7,
IFERROR(SUMPRODUCT('6. Patients'!CG$10:CG$107,OFFSET('6. Patients'!$DN$9,1,MATCH($D23,'6. Patients'!$DO$9:$FL$9,0),ROWS('6. Patients'!DT$10:DT$107))),0)+
IFERROR(SUMPRODUCT('6. Patients'!CG$10:CG$107,OFFSET('6. Patients'!$FM$9,1,MATCH($D23,'6. Patients'!$FN$9:$GG$9,0),ROWS('6. Patients'!DT$10:DT$107))),0)+
IFERROR(SUMPRODUCT('6. Patients'!CG$10:CG$107,OFFSET('6. Patients'!$GH$9,1,MATCH($D23,'6. Patients'!$GI$9:$IF$9,0),ROWS('6. Patients'!DT$10:DT$107))),0)+
IFERROR(SUMPRODUCT('6. Patients'!CG$10:CG$107,OFFSET('6. Patients'!$IG$9,1,MATCH($D23,'6. Patients'!$IH$9:$JA$9,0),ROWS('6. Patients'!DT$10:DT$107))),0),
IFERROR(SUMPRODUCT('6. Patients'!CG$10:CG$107,OFFSET('6. Patients'!$JB$9,1,MATCH($D23,'6. Patients'!$JC$9:$KZ$9,0),ROWS('6. Patients'!DT$10:DT$107))),0)+
IFERROR(SUMPRODUCT('6. Patients'!CG$10:CG$107,OFFSET('6. Patients'!$LA$9,1,MATCH($D23,'6. Patients'!$LB$9:$LU$9,0),ROWS('6. Patients'!DT$10:DT$107))),0)+
IFERROR(SUMPRODUCT('6. Patients'!CG$10:CG$107,OFFSET('6. Patients'!$LV$9,1,MATCH($D23,'6. Patients'!$LW$9:$NT$9,0),ROWS('6. Patients'!DT$10:DT$107))),0)+
IFERROR(SUMPRODUCT('6. Patients'!CG$10:CG$107,OFFSET('6. Patients'!$NU$9,1,MATCH($D23,'6. Patients'!$NV$9:$OO$9,0),ROWS('6. Patients'!DT$10:DT$107))),0),
IFERROR(SUMPRODUCT('6. Patients'!CG$10:CG$107,OFFSET('6. Patients'!$OP$9,1,MATCH($D23,'6. Patients'!$OQ$9:$QN$9,0),ROWS('6. Patients'!DT$10:DT$107))),0)+
IFERROR(SUMPRODUCT('6. Patients'!CG$10:CG$107,OFFSET('6. Patients'!$QO$9,1,MATCH($D23,'6. Patients'!$QP$9:$RI$9,0),ROWS('6. Patients'!DT$10:DT$107))),0)+
IFERROR(SUMPRODUCT('6. Patients'!CG$10:CG$107,OFFSET('6. Patients'!$RJ$9,1,MATCH($D23,'6. Patients'!$RK$9:$TH$9,0),ROWS('6. Patients'!DT$10:DT$107))),0)+
IFERROR(SUMPRODUCT('6. Patients'!CG$10:CG$107,OFFSET('6. Patients'!$TI$9,1,MATCH($D23,'6. Patients'!$TJ$9:$UC$9,0),ROWS('6. Patients'!DT$10:DT$107))),0))+
IFERROR(VLOOKUP($D23,$H$116:$L$146,COLUMNS($H$115:$J$115)-1+N$7,0)*$E23*$F23*'1. General Inputs'!$J$25,0),0),0)</f>
        <v>0</v>
      </c>
      <c r="O23" s="775">
        <f ca="1">ROUNDUP(IFERROR($F23*$E23*CHOOSE(O$7,
IFERROR(SUMPRODUCT('6. Patients'!CH$10:CH$107,OFFSET('6. Patients'!$DN$9,1,MATCH($D23,'6. Patients'!$DO$9:$FL$9,0),ROWS('6. Patients'!DU$10:DU$107))),0)+
IFERROR(SUMPRODUCT('6. Patients'!CH$10:CH$107,OFFSET('6. Patients'!$FM$9,1,MATCH($D23,'6. Patients'!$FN$9:$GG$9,0),ROWS('6. Patients'!DU$10:DU$107))),0)+
IFERROR(SUMPRODUCT('6. Patients'!CH$10:CH$107,OFFSET('6. Patients'!$GH$9,1,MATCH($D23,'6. Patients'!$GI$9:$IF$9,0),ROWS('6. Patients'!DU$10:DU$107))),0)+
IFERROR(SUMPRODUCT('6. Patients'!CH$10:CH$107,OFFSET('6. Patients'!$IG$9,1,MATCH($D23,'6. Patients'!$IH$9:$JA$9,0),ROWS('6. Patients'!DU$10:DU$107))),0),
IFERROR(SUMPRODUCT('6. Patients'!CH$10:CH$107,OFFSET('6. Patients'!$JB$9,1,MATCH($D23,'6. Patients'!$JC$9:$KZ$9,0),ROWS('6. Patients'!DU$10:DU$107))),0)+
IFERROR(SUMPRODUCT('6. Patients'!CH$10:CH$107,OFFSET('6. Patients'!$LA$9,1,MATCH($D23,'6. Patients'!$LB$9:$LU$9,0),ROWS('6. Patients'!DU$10:DU$107))),0)+
IFERROR(SUMPRODUCT('6. Patients'!CH$10:CH$107,OFFSET('6. Patients'!$LV$9,1,MATCH($D23,'6. Patients'!$LW$9:$NT$9,0),ROWS('6. Patients'!DU$10:DU$107))),0)+
IFERROR(SUMPRODUCT('6. Patients'!CH$10:CH$107,OFFSET('6. Patients'!$NU$9,1,MATCH($D23,'6. Patients'!$NV$9:$OO$9,0),ROWS('6. Patients'!DU$10:DU$107))),0),
IFERROR(SUMPRODUCT('6. Patients'!CH$10:CH$107,OFFSET('6. Patients'!$OP$9,1,MATCH($D23,'6. Patients'!$OQ$9:$QN$9,0),ROWS('6. Patients'!DU$10:DU$107))),0)+
IFERROR(SUMPRODUCT('6. Patients'!CH$10:CH$107,OFFSET('6. Patients'!$QO$9,1,MATCH($D23,'6. Patients'!$QP$9:$RI$9,0),ROWS('6. Patients'!DU$10:DU$107))),0)+
IFERROR(SUMPRODUCT('6. Patients'!CH$10:CH$107,OFFSET('6. Patients'!$RJ$9,1,MATCH($D23,'6. Patients'!$RK$9:$TH$9,0),ROWS('6. Patients'!DU$10:DU$107))),0)+
IFERROR(SUMPRODUCT('6. Patients'!CH$10:CH$107,OFFSET('6. Patients'!$TI$9,1,MATCH($D23,'6. Patients'!$TJ$9:$UC$9,0),ROWS('6. Patients'!DU$10:DU$107))),0))+
IFERROR(VLOOKUP($D23,$H$116:$L$146,COLUMNS($H$115:$J$115)-1+O$7,0)*$E23*$F23*'1. General Inputs'!$J$25,0),0),0)</f>
        <v>0</v>
      </c>
      <c r="P23" s="775">
        <f ca="1">ROUNDUP(IFERROR($F23*$E23*CHOOSE(P$7,
IFERROR(SUMPRODUCT('6. Patients'!CI$10:CI$107,OFFSET('6. Patients'!$DN$9,1,MATCH($D23,'6. Patients'!$DO$9:$FL$9,0),ROWS('6. Patients'!DV$10:DV$107))),0)+
IFERROR(SUMPRODUCT('6. Patients'!CI$10:CI$107,OFFSET('6. Patients'!$FM$9,1,MATCH($D23,'6. Patients'!$FN$9:$GG$9,0),ROWS('6. Patients'!DV$10:DV$107))),0)+
IFERROR(SUMPRODUCT('6. Patients'!CI$10:CI$107,OFFSET('6. Patients'!$GH$9,1,MATCH($D23,'6. Patients'!$GI$9:$IF$9,0),ROWS('6. Patients'!DV$10:DV$107))),0)+
IFERROR(SUMPRODUCT('6. Patients'!CI$10:CI$107,OFFSET('6. Patients'!$IG$9,1,MATCH($D23,'6. Patients'!$IH$9:$JA$9,0),ROWS('6. Patients'!DV$10:DV$107))),0),
IFERROR(SUMPRODUCT('6. Patients'!CI$10:CI$107,OFFSET('6. Patients'!$JB$9,1,MATCH($D23,'6. Patients'!$JC$9:$KZ$9,0),ROWS('6. Patients'!DV$10:DV$107))),0)+
IFERROR(SUMPRODUCT('6. Patients'!CI$10:CI$107,OFFSET('6. Patients'!$LA$9,1,MATCH($D23,'6. Patients'!$LB$9:$LU$9,0),ROWS('6. Patients'!DV$10:DV$107))),0)+
IFERROR(SUMPRODUCT('6. Patients'!CI$10:CI$107,OFFSET('6. Patients'!$LV$9,1,MATCH($D23,'6. Patients'!$LW$9:$NT$9,0),ROWS('6. Patients'!DV$10:DV$107))),0)+
IFERROR(SUMPRODUCT('6. Patients'!CI$10:CI$107,OFFSET('6. Patients'!$NU$9,1,MATCH($D23,'6. Patients'!$NV$9:$OO$9,0),ROWS('6. Patients'!DV$10:DV$107))),0),
IFERROR(SUMPRODUCT('6. Patients'!CI$10:CI$107,OFFSET('6. Patients'!$OP$9,1,MATCH($D23,'6. Patients'!$OQ$9:$QN$9,0),ROWS('6. Patients'!DV$10:DV$107))),0)+
IFERROR(SUMPRODUCT('6. Patients'!CI$10:CI$107,OFFSET('6. Patients'!$QO$9,1,MATCH($D23,'6. Patients'!$QP$9:$RI$9,0),ROWS('6. Patients'!DV$10:DV$107))),0)+
IFERROR(SUMPRODUCT('6. Patients'!CI$10:CI$107,OFFSET('6. Patients'!$RJ$9,1,MATCH($D23,'6. Patients'!$RK$9:$TH$9,0),ROWS('6. Patients'!DV$10:DV$107))),0)+
IFERROR(SUMPRODUCT('6. Patients'!CI$10:CI$107,OFFSET('6. Patients'!$TI$9,1,MATCH($D23,'6. Patients'!$TJ$9:$UC$9,0),ROWS('6. Patients'!DV$10:DV$107))),0))+
IFERROR(VLOOKUP($D23,$H$116:$L$146,COLUMNS($H$115:$J$115)-1+P$7,0)*$E23*$F23*'1. General Inputs'!$J$25,0),0),0)</f>
        <v>0</v>
      </c>
      <c r="Q23" s="775">
        <f ca="1">ROUNDUP(IFERROR($F23*$E23*CHOOSE(Q$7,
IFERROR(SUMPRODUCT('6. Patients'!CJ$10:CJ$107,OFFSET('6. Patients'!$DN$9,1,MATCH($D23,'6. Patients'!$DO$9:$FL$9,0),ROWS('6. Patients'!DW$10:DW$107))),0)+
IFERROR(SUMPRODUCT('6. Patients'!CJ$10:CJ$107,OFFSET('6. Patients'!$FM$9,1,MATCH($D23,'6. Patients'!$FN$9:$GG$9,0),ROWS('6. Patients'!DW$10:DW$107))),0)+
IFERROR(SUMPRODUCT('6. Patients'!CJ$10:CJ$107,OFFSET('6. Patients'!$GH$9,1,MATCH($D23,'6. Patients'!$GI$9:$IF$9,0),ROWS('6. Patients'!DW$10:DW$107))),0)+
IFERROR(SUMPRODUCT('6. Patients'!CJ$10:CJ$107,OFFSET('6. Patients'!$IG$9,1,MATCH($D23,'6. Patients'!$IH$9:$JA$9,0),ROWS('6. Patients'!DW$10:DW$107))),0),
IFERROR(SUMPRODUCT('6. Patients'!CJ$10:CJ$107,OFFSET('6. Patients'!$JB$9,1,MATCH($D23,'6. Patients'!$JC$9:$KZ$9,0),ROWS('6. Patients'!DW$10:DW$107))),0)+
IFERROR(SUMPRODUCT('6. Patients'!CJ$10:CJ$107,OFFSET('6. Patients'!$LA$9,1,MATCH($D23,'6. Patients'!$LB$9:$LU$9,0),ROWS('6. Patients'!DW$10:DW$107))),0)+
IFERROR(SUMPRODUCT('6. Patients'!CJ$10:CJ$107,OFFSET('6. Patients'!$LV$9,1,MATCH($D23,'6. Patients'!$LW$9:$NT$9,0),ROWS('6. Patients'!DW$10:DW$107))),0)+
IFERROR(SUMPRODUCT('6. Patients'!CJ$10:CJ$107,OFFSET('6. Patients'!$NU$9,1,MATCH($D23,'6. Patients'!$NV$9:$OO$9,0),ROWS('6. Patients'!DW$10:DW$107))),0),
IFERROR(SUMPRODUCT('6. Patients'!CJ$10:CJ$107,OFFSET('6. Patients'!$OP$9,1,MATCH($D23,'6. Patients'!$OQ$9:$QN$9,0),ROWS('6. Patients'!DW$10:DW$107))),0)+
IFERROR(SUMPRODUCT('6. Patients'!CJ$10:CJ$107,OFFSET('6. Patients'!$QO$9,1,MATCH($D23,'6. Patients'!$QP$9:$RI$9,0),ROWS('6. Patients'!DW$10:DW$107))),0)+
IFERROR(SUMPRODUCT('6. Patients'!CJ$10:CJ$107,OFFSET('6. Patients'!$RJ$9,1,MATCH($D23,'6. Patients'!$RK$9:$TH$9,0),ROWS('6. Patients'!DW$10:DW$107))),0)+
IFERROR(SUMPRODUCT('6. Patients'!CJ$10:CJ$107,OFFSET('6. Patients'!$TI$9,1,MATCH($D23,'6. Patients'!$TJ$9:$UC$9,0),ROWS('6. Patients'!DW$10:DW$107))),0))+
IFERROR(VLOOKUP($D23,$H$116:$L$146,COLUMNS($H$115:$J$115)-1+Q$7,0)*$E23*$F23*'1. General Inputs'!$J$25,0),0),0)</f>
        <v>0</v>
      </c>
      <c r="R23" s="775">
        <f ca="1">ROUNDUP(IFERROR($F23*$E23*CHOOSE(R$7,
IFERROR(SUMPRODUCT('6. Patients'!CK$10:CK$107,OFFSET('6. Patients'!$DN$9,1,MATCH($D23,'6. Patients'!$DO$9:$FL$9,0),ROWS('6. Patients'!DX$10:DX$107))),0)+
IFERROR(SUMPRODUCT('6. Patients'!CK$10:CK$107,OFFSET('6. Patients'!$FM$9,1,MATCH($D23,'6. Patients'!$FN$9:$GG$9,0),ROWS('6. Patients'!DX$10:DX$107))),0)+
IFERROR(SUMPRODUCT('6. Patients'!CK$10:CK$107,OFFSET('6. Patients'!$GH$9,1,MATCH($D23,'6. Patients'!$GI$9:$IF$9,0),ROWS('6. Patients'!DX$10:DX$107))),0)+
IFERROR(SUMPRODUCT('6. Patients'!CK$10:CK$107,OFFSET('6. Patients'!$IG$9,1,MATCH($D23,'6. Patients'!$IH$9:$JA$9,0),ROWS('6. Patients'!DX$10:DX$107))),0),
IFERROR(SUMPRODUCT('6. Patients'!CK$10:CK$107,OFFSET('6. Patients'!$JB$9,1,MATCH($D23,'6. Patients'!$JC$9:$KZ$9,0),ROWS('6. Patients'!DX$10:DX$107))),0)+
IFERROR(SUMPRODUCT('6. Patients'!CK$10:CK$107,OFFSET('6. Patients'!$LA$9,1,MATCH($D23,'6. Patients'!$LB$9:$LU$9,0),ROWS('6. Patients'!DX$10:DX$107))),0)+
IFERROR(SUMPRODUCT('6. Patients'!CK$10:CK$107,OFFSET('6. Patients'!$LV$9,1,MATCH($D23,'6. Patients'!$LW$9:$NT$9,0),ROWS('6. Patients'!DX$10:DX$107))),0)+
IFERROR(SUMPRODUCT('6. Patients'!CK$10:CK$107,OFFSET('6. Patients'!$NU$9,1,MATCH($D23,'6. Patients'!$NV$9:$OO$9,0),ROWS('6. Patients'!DX$10:DX$107))),0),
IFERROR(SUMPRODUCT('6. Patients'!CK$10:CK$107,OFFSET('6. Patients'!$OP$9,1,MATCH($D23,'6. Patients'!$OQ$9:$QN$9,0),ROWS('6. Patients'!DX$10:DX$107))),0)+
IFERROR(SUMPRODUCT('6. Patients'!CK$10:CK$107,OFFSET('6. Patients'!$QO$9,1,MATCH($D23,'6. Patients'!$QP$9:$RI$9,0),ROWS('6. Patients'!DX$10:DX$107))),0)+
IFERROR(SUMPRODUCT('6. Patients'!CK$10:CK$107,OFFSET('6. Patients'!$RJ$9,1,MATCH($D23,'6. Patients'!$RK$9:$TH$9,0),ROWS('6. Patients'!DX$10:DX$107))),0)+
IFERROR(SUMPRODUCT('6. Patients'!CK$10:CK$107,OFFSET('6. Patients'!$TI$9,1,MATCH($D23,'6. Patients'!$TJ$9:$UC$9,0),ROWS('6. Patients'!DX$10:DX$107))),0))+
IFERROR(VLOOKUP($D23,$H$116:$L$146,COLUMNS($H$115:$J$115)-1+R$7,0)*$E23*$F23*'1. General Inputs'!$J$25,0),0),0)</f>
        <v>0</v>
      </c>
      <c r="S23" s="775">
        <f ca="1">ROUNDUP(IFERROR($F23*$E23*CHOOSE(S$7,
IFERROR(SUMPRODUCT('6. Patients'!CL$10:CL$107,OFFSET('6. Patients'!$DN$9,1,MATCH($D23,'6. Patients'!$DO$9:$FL$9,0),ROWS('6. Patients'!DY$10:DY$107))),0)+
IFERROR(SUMPRODUCT('6. Patients'!CL$10:CL$107,OFFSET('6. Patients'!$FM$9,1,MATCH($D23,'6. Patients'!$FN$9:$GG$9,0),ROWS('6. Patients'!DY$10:DY$107))),0)+
IFERROR(SUMPRODUCT('6. Patients'!CL$10:CL$107,OFFSET('6. Patients'!$GH$9,1,MATCH($D23,'6. Patients'!$GI$9:$IF$9,0),ROWS('6. Patients'!DY$10:DY$107))),0)+
IFERROR(SUMPRODUCT('6. Patients'!CL$10:CL$107,OFFSET('6. Patients'!$IG$9,1,MATCH($D23,'6. Patients'!$IH$9:$JA$9,0),ROWS('6. Patients'!DY$10:DY$107))),0),
IFERROR(SUMPRODUCT('6. Patients'!CL$10:CL$107,OFFSET('6. Patients'!$JB$9,1,MATCH($D23,'6. Patients'!$JC$9:$KZ$9,0),ROWS('6. Patients'!DY$10:DY$107))),0)+
IFERROR(SUMPRODUCT('6. Patients'!CL$10:CL$107,OFFSET('6. Patients'!$LA$9,1,MATCH($D23,'6. Patients'!$LB$9:$LU$9,0),ROWS('6. Patients'!DY$10:DY$107))),0)+
IFERROR(SUMPRODUCT('6. Patients'!CL$10:CL$107,OFFSET('6. Patients'!$LV$9,1,MATCH($D23,'6. Patients'!$LW$9:$NT$9,0),ROWS('6. Patients'!DY$10:DY$107))),0)+
IFERROR(SUMPRODUCT('6. Patients'!CL$10:CL$107,OFFSET('6. Patients'!$NU$9,1,MATCH($D23,'6. Patients'!$NV$9:$OO$9,0),ROWS('6. Patients'!DY$10:DY$107))),0),
IFERROR(SUMPRODUCT('6. Patients'!CL$10:CL$107,OFFSET('6. Patients'!$OP$9,1,MATCH($D23,'6. Patients'!$OQ$9:$QN$9,0),ROWS('6. Patients'!DY$10:DY$107))),0)+
IFERROR(SUMPRODUCT('6. Patients'!CL$10:CL$107,OFFSET('6. Patients'!$QO$9,1,MATCH($D23,'6. Patients'!$QP$9:$RI$9,0),ROWS('6. Patients'!DY$10:DY$107))),0)+
IFERROR(SUMPRODUCT('6. Patients'!CL$10:CL$107,OFFSET('6. Patients'!$RJ$9,1,MATCH($D23,'6. Patients'!$RK$9:$TH$9,0),ROWS('6. Patients'!DY$10:DY$107))),0)+
IFERROR(SUMPRODUCT('6. Patients'!CL$10:CL$107,OFFSET('6. Patients'!$TI$9,1,MATCH($D23,'6. Patients'!$TJ$9:$UC$9,0),ROWS('6. Patients'!DY$10:DY$107))),0))+
IFERROR(VLOOKUP($D23,$H$116:$L$146,COLUMNS($H$115:$J$115)-1+S$7,0)*$E23*$F23*'1. General Inputs'!$J$25,0),0),0)</f>
        <v>0</v>
      </c>
      <c r="T23" s="775">
        <f ca="1">ROUNDUP(IFERROR($F23*$E23*CHOOSE(T$7,
IFERROR(SUMPRODUCT('6. Patients'!CM$10:CM$107,OFFSET('6. Patients'!$DN$9,1,MATCH($D23,'6. Patients'!$DO$9:$FL$9,0),ROWS('6. Patients'!DZ$10:DZ$107))),0)+
IFERROR(SUMPRODUCT('6. Patients'!CM$10:CM$107,OFFSET('6. Patients'!$FM$9,1,MATCH($D23,'6. Patients'!$FN$9:$GG$9,0),ROWS('6. Patients'!DZ$10:DZ$107))),0)+
IFERROR(SUMPRODUCT('6. Patients'!CM$10:CM$107,OFFSET('6. Patients'!$GH$9,1,MATCH($D23,'6. Patients'!$GI$9:$IF$9,0),ROWS('6. Patients'!DZ$10:DZ$107))),0)+
IFERROR(SUMPRODUCT('6. Patients'!CM$10:CM$107,OFFSET('6. Patients'!$IG$9,1,MATCH($D23,'6. Patients'!$IH$9:$JA$9,0),ROWS('6. Patients'!DZ$10:DZ$107))),0),
IFERROR(SUMPRODUCT('6. Patients'!CM$10:CM$107,OFFSET('6. Patients'!$JB$9,1,MATCH($D23,'6. Patients'!$JC$9:$KZ$9,0),ROWS('6. Patients'!DZ$10:DZ$107))),0)+
IFERROR(SUMPRODUCT('6. Patients'!CM$10:CM$107,OFFSET('6. Patients'!$LA$9,1,MATCH($D23,'6. Patients'!$LB$9:$LU$9,0),ROWS('6. Patients'!DZ$10:DZ$107))),0)+
IFERROR(SUMPRODUCT('6. Patients'!CM$10:CM$107,OFFSET('6. Patients'!$LV$9,1,MATCH($D23,'6. Patients'!$LW$9:$NT$9,0),ROWS('6. Patients'!DZ$10:DZ$107))),0)+
IFERROR(SUMPRODUCT('6. Patients'!CM$10:CM$107,OFFSET('6. Patients'!$NU$9,1,MATCH($D23,'6. Patients'!$NV$9:$OO$9,0),ROWS('6. Patients'!DZ$10:DZ$107))),0),
IFERROR(SUMPRODUCT('6. Patients'!CM$10:CM$107,OFFSET('6. Patients'!$OP$9,1,MATCH($D23,'6. Patients'!$OQ$9:$QN$9,0),ROWS('6. Patients'!DZ$10:DZ$107))),0)+
IFERROR(SUMPRODUCT('6. Patients'!CM$10:CM$107,OFFSET('6. Patients'!$QO$9,1,MATCH($D23,'6. Patients'!$QP$9:$RI$9,0),ROWS('6. Patients'!DZ$10:DZ$107))),0)+
IFERROR(SUMPRODUCT('6. Patients'!CM$10:CM$107,OFFSET('6. Patients'!$RJ$9,1,MATCH($D23,'6. Patients'!$RK$9:$TH$9,0),ROWS('6. Patients'!DZ$10:DZ$107))),0)+
IFERROR(SUMPRODUCT('6. Patients'!CM$10:CM$107,OFFSET('6. Patients'!$TI$9,1,MATCH($D23,'6. Patients'!$TJ$9:$UC$9,0),ROWS('6. Patients'!DZ$10:DZ$107))),0))+
IFERROR(VLOOKUP($D23,$H$116:$L$146,COLUMNS($H$115:$J$115)-1+T$7,0)*$E23*$F23*'1. General Inputs'!$J$25,0),0),0)</f>
        <v>0</v>
      </c>
      <c r="U23" s="775">
        <f ca="1">ROUNDUP(IFERROR($F23*$E23*CHOOSE(U$7,
IFERROR(SUMPRODUCT('6. Patients'!CN$10:CN$107,OFFSET('6. Patients'!$DN$9,1,MATCH($D23,'6. Patients'!$DO$9:$FL$9,0),ROWS('6. Patients'!EA$10:EA$107))),0)+
IFERROR(SUMPRODUCT('6. Patients'!CN$10:CN$107,OFFSET('6. Patients'!$FM$9,1,MATCH($D23,'6. Patients'!$FN$9:$GG$9,0),ROWS('6. Patients'!EA$10:EA$107))),0)+
IFERROR(SUMPRODUCT('6. Patients'!CN$10:CN$107,OFFSET('6. Patients'!$GH$9,1,MATCH($D23,'6. Patients'!$GI$9:$IF$9,0),ROWS('6. Patients'!EA$10:EA$107))),0)+
IFERROR(SUMPRODUCT('6. Patients'!CN$10:CN$107,OFFSET('6. Patients'!$IG$9,1,MATCH($D23,'6. Patients'!$IH$9:$JA$9,0),ROWS('6. Patients'!EA$10:EA$107))),0),
IFERROR(SUMPRODUCT('6. Patients'!CN$10:CN$107,OFFSET('6. Patients'!$JB$9,1,MATCH($D23,'6. Patients'!$JC$9:$KZ$9,0),ROWS('6. Patients'!EA$10:EA$107))),0)+
IFERROR(SUMPRODUCT('6. Patients'!CN$10:CN$107,OFFSET('6. Patients'!$LA$9,1,MATCH($D23,'6. Patients'!$LB$9:$LU$9,0),ROWS('6. Patients'!EA$10:EA$107))),0)+
IFERROR(SUMPRODUCT('6. Patients'!CN$10:CN$107,OFFSET('6. Patients'!$LV$9,1,MATCH($D23,'6. Patients'!$LW$9:$NT$9,0),ROWS('6. Patients'!EA$10:EA$107))),0)+
IFERROR(SUMPRODUCT('6. Patients'!CN$10:CN$107,OFFSET('6. Patients'!$NU$9,1,MATCH($D23,'6. Patients'!$NV$9:$OO$9,0),ROWS('6. Patients'!EA$10:EA$107))),0),
IFERROR(SUMPRODUCT('6. Patients'!CN$10:CN$107,OFFSET('6. Patients'!$OP$9,1,MATCH($D23,'6. Patients'!$OQ$9:$QN$9,0),ROWS('6. Patients'!EA$10:EA$107))),0)+
IFERROR(SUMPRODUCT('6. Patients'!CN$10:CN$107,OFFSET('6. Patients'!$QO$9,1,MATCH($D23,'6. Patients'!$QP$9:$RI$9,0),ROWS('6. Patients'!EA$10:EA$107))),0)+
IFERROR(SUMPRODUCT('6. Patients'!CN$10:CN$107,OFFSET('6. Patients'!$RJ$9,1,MATCH($D23,'6. Patients'!$RK$9:$TH$9,0),ROWS('6. Patients'!EA$10:EA$107))),0)+
IFERROR(SUMPRODUCT('6. Patients'!CN$10:CN$107,OFFSET('6. Patients'!$TI$9,1,MATCH($D23,'6. Patients'!$TJ$9:$UC$9,0),ROWS('6. Patients'!EA$10:EA$107))),0))+
IFERROR(VLOOKUP($D23,$H$116:$L$146,COLUMNS($H$115:$J$115)-1+U$7,0)*$E23*$F23*'1. General Inputs'!$J$25,0),0),0)</f>
        <v>0</v>
      </c>
      <c r="V23" s="775">
        <f ca="1">ROUNDUP(IFERROR($F23*$E23*CHOOSE(V$7,
IFERROR(SUMPRODUCT('6. Patients'!CO$10:CO$107,OFFSET('6. Patients'!$DN$9,1,MATCH($D23,'6. Patients'!$DO$9:$FL$9,0),ROWS('6. Patients'!EB$10:EB$107))),0)+
IFERROR(SUMPRODUCT('6. Patients'!CO$10:CO$107,OFFSET('6. Patients'!$FM$9,1,MATCH($D23,'6. Patients'!$FN$9:$GG$9,0),ROWS('6. Patients'!EB$10:EB$107))),0)+
IFERROR(SUMPRODUCT('6. Patients'!CO$10:CO$107,OFFSET('6. Patients'!$GH$9,1,MATCH($D23,'6. Patients'!$GI$9:$IF$9,0),ROWS('6. Patients'!EB$10:EB$107))),0)+
IFERROR(SUMPRODUCT('6. Patients'!CO$10:CO$107,OFFSET('6. Patients'!$IG$9,1,MATCH($D23,'6. Patients'!$IH$9:$JA$9,0),ROWS('6. Patients'!EB$10:EB$107))),0),
IFERROR(SUMPRODUCT('6. Patients'!CO$10:CO$107,OFFSET('6. Patients'!$JB$9,1,MATCH($D23,'6. Patients'!$JC$9:$KZ$9,0),ROWS('6. Patients'!EB$10:EB$107))),0)+
IFERROR(SUMPRODUCT('6. Patients'!CO$10:CO$107,OFFSET('6. Patients'!$LA$9,1,MATCH($D23,'6. Patients'!$LB$9:$LU$9,0),ROWS('6. Patients'!EB$10:EB$107))),0)+
IFERROR(SUMPRODUCT('6. Patients'!CO$10:CO$107,OFFSET('6. Patients'!$LV$9,1,MATCH($D23,'6. Patients'!$LW$9:$NT$9,0),ROWS('6. Patients'!EB$10:EB$107))),0)+
IFERROR(SUMPRODUCT('6. Patients'!CO$10:CO$107,OFFSET('6. Patients'!$NU$9,1,MATCH($D23,'6. Patients'!$NV$9:$OO$9,0),ROWS('6. Patients'!EB$10:EB$107))),0),
IFERROR(SUMPRODUCT('6. Patients'!CO$10:CO$107,OFFSET('6. Patients'!$OP$9,1,MATCH($D23,'6. Patients'!$OQ$9:$QN$9,0),ROWS('6. Patients'!EB$10:EB$107))),0)+
IFERROR(SUMPRODUCT('6. Patients'!CO$10:CO$107,OFFSET('6. Patients'!$QO$9,1,MATCH($D23,'6. Patients'!$QP$9:$RI$9,0),ROWS('6. Patients'!EB$10:EB$107))),0)+
IFERROR(SUMPRODUCT('6. Patients'!CO$10:CO$107,OFFSET('6. Patients'!$RJ$9,1,MATCH($D23,'6. Patients'!$RK$9:$TH$9,0),ROWS('6. Patients'!EB$10:EB$107))),0)+
IFERROR(SUMPRODUCT('6. Patients'!CO$10:CO$107,OFFSET('6. Patients'!$TI$9,1,MATCH($D23,'6. Patients'!$TJ$9:$UC$9,0),ROWS('6. Patients'!EB$10:EB$107))),0))+
IFERROR(VLOOKUP($D23,$H$116:$L$146,COLUMNS($H$115:$J$115)-1+V$7,0)*$E23*$F23*'1. General Inputs'!$J$25,0),0),0)</f>
        <v>0</v>
      </c>
      <c r="W23" s="775">
        <f ca="1">ROUNDUP(IFERROR($F23*$E23*CHOOSE(W$7,
IFERROR(SUMPRODUCT('6. Patients'!CP$10:CP$107,OFFSET('6. Patients'!$DN$9,1,MATCH($D23,'6. Patients'!$DO$9:$FL$9,0),ROWS('6. Patients'!EC$10:EC$107))),0)+
IFERROR(SUMPRODUCT('6. Patients'!CP$10:CP$107,OFFSET('6. Patients'!$FM$9,1,MATCH($D23,'6. Patients'!$FN$9:$GG$9,0),ROWS('6. Patients'!EC$10:EC$107))),0)+
IFERROR(SUMPRODUCT('6. Patients'!CP$10:CP$107,OFFSET('6. Patients'!$GH$9,1,MATCH($D23,'6. Patients'!$GI$9:$IF$9,0),ROWS('6. Patients'!EC$10:EC$107))),0)+
IFERROR(SUMPRODUCT('6. Patients'!CP$10:CP$107,OFFSET('6. Patients'!$IG$9,1,MATCH($D23,'6. Patients'!$IH$9:$JA$9,0),ROWS('6. Patients'!EC$10:EC$107))),0),
IFERROR(SUMPRODUCT('6. Patients'!CP$10:CP$107,OFFSET('6. Patients'!$JB$9,1,MATCH($D23,'6. Patients'!$JC$9:$KZ$9,0),ROWS('6. Patients'!EC$10:EC$107))),0)+
IFERROR(SUMPRODUCT('6. Patients'!CP$10:CP$107,OFFSET('6. Patients'!$LA$9,1,MATCH($D23,'6. Patients'!$LB$9:$LU$9,0),ROWS('6. Patients'!EC$10:EC$107))),0)+
IFERROR(SUMPRODUCT('6. Patients'!CP$10:CP$107,OFFSET('6. Patients'!$LV$9,1,MATCH($D23,'6. Patients'!$LW$9:$NT$9,0),ROWS('6. Patients'!EC$10:EC$107))),0)+
IFERROR(SUMPRODUCT('6. Patients'!CP$10:CP$107,OFFSET('6. Patients'!$NU$9,1,MATCH($D23,'6. Patients'!$NV$9:$OO$9,0),ROWS('6. Patients'!EC$10:EC$107))),0),
IFERROR(SUMPRODUCT('6. Patients'!CP$10:CP$107,OFFSET('6. Patients'!$OP$9,1,MATCH($D23,'6. Patients'!$OQ$9:$QN$9,0),ROWS('6. Patients'!EC$10:EC$107))),0)+
IFERROR(SUMPRODUCT('6. Patients'!CP$10:CP$107,OFFSET('6. Patients'!$QO$9,1,MATCH($D23,'6. Patients'!$QP$9:$RI$9,0),ROWS('6. Patients'!EC$10:EC$107))),0)+
IFERROR(SUMPRODUCT('6. Patients'!CP$10:CP$107,OFFSET('6. Patients'!$RJ$9,1,MATCH($D23,'6. Patients'!$RK$9:$TH$9,0),ROWS('6. Patients'!EC$10:EC$107))),0)+
IFERROR(SUMPRODUCT('6. Patients'!CP$10:CP$107,OFFSET('6. Patients'!$TI$9,1,MATCH($D23,'6. Patients'!$TJ$9:$UC$9,0),ROWS('6. Patients'!EC$10:EC$107))),0))+
IFERROR(VLOOKUP($D23,$H$116:$L$146,COLUMNS($H$115:$J$115)-1+W$7,0)*$E23*$F23*'1. General Inputs'!$J$25,0),0),0)</f>
        <v>0</v>
      </c>
      <c r="X23" s="775">
        <f ca="1">ROUNDUP(IFERROR($F23*$E23*CHOOSE(X$7,
IFERROR(SUMPRODUCT('6. Patients'!CQ$10:CQ$107,OFFSET('6. Patients'!$DN$9,1,MATCH($D23,'6. Patients'!$DO$9:$FL$9,0),ROWS('6. Patients'!ED$10:ED$107))),0)+
IFERROR(SUMPRODUCT('6. Patients'!CQ$10:CQ$107,OFFSET('6. Patients'!$FM$9,1,MATCH($D23,'6. Patients'!$FN$9:$GG$9,0),ROWS('6. Patients'!ED$10:ED$107))),0)+
IFERROR(SUMPRODUCT('6. Patients'!CQ$10:CQ$107,OFFSET('6. Patients'!$GH$9,1,MATCH($D23,'6. Patients'!$GI$9:$IF$9,0),ROWS('6. Patients'!ED$10:ED$107))),0)+
IFERROR(SUMPRODUCT('6. Patients'!CQ$10:CQ$107,OFFSET('6. Patients'!$IG$9,1,MATCH($D23,'6. Patients'!$IH$9:$JA$9,0),ROWS('6. Patients'!ED$10:ED$107))),0),
IFERROR(SUMPRODUCT('6. Patients'!CQ$10:CQ$107,OFFSET('6. Patients'!$JB$9,1,MATCH($D23,'6. Patients'!$JC$9:$KZ$9,0),ROWS('6. Patients'!ED$10:ED$107))),0)+
IFERROR(SUMPRODUCT('6. Patients'!CQ$10:CQ$107,OFFSET('6. Patients'!$LA$9,1,MATCH($D23,'6. Patients'!$LB$9:$LU$9,0),ROWS('6. Patients'!ED$10:ED$107))),0)+
IFERROR(SUMPRODUCT('6. Patients'!CQ$10:CQ$107,OFFSET('6. Patients'!$LV$9,1,MATCH($D23,'6. Patients'!$LW$9:$NT$9,0),ROWS('6. Patients'!ED$10:ED$107))),0)+
IFERROR(SUMPRODUCT('6. Patients'!CQ$10:CQ$107,OFFSET('6. Patients'!$NU$9,1,MATCH($D23,'6. Patients'!$NV$9:$OO$9,0),ROWS('6. Patients'!ED$10:ED$107))),0),
IFERROR(SUMPRODUCT('6. Patients'!CQ$10:CQ$107,OFFSET('6. Patients'!$OP$9,1,MATCH($D23,'6. Patients'!$OQ$9:$QN$9,0),ROWS('6. Patients'!ED$10:ED$107))),0)+
IFERROR(SUMPRODUCT('6. Patients'!CQ$10:CQ$107,OFFSET('6. Patients'!$QO$9,1,MATCH($D23,'6. Patients'!$QP$9:$RI$9,0),ROWS('6. Patients'!ED$10:ED$107))),0)+
IFERROR(SUMPRODUCT('6. Patients'!CQ$10:CQ$107,OFFSET('6. Patients'!$RJ$9,1,MATCH($D23,'6. Patients'!$RK$9:$TH$9,0),ROWS('6. Patients'!ED$10:ED$107))),0)+
IFERROR(SUMPRODUCT('6. Patients'!CQ$10:CQ$107,OFFSET('6. Patients'!$TI$9,1,MATCH($D23,'6. Patients'!$TJ$9:$UC$9,0),ROWS('6. Patients'!ED$10:ED$107))),0))+
IFERROR(VLOOKUP($D23,$H$116:$L$146,COLUMNS($H$115:$J$115)-1+X$7,0)*$E23*$F23*'1. General Inputs'!$J$25,0),0),0)</f>
        <v>0</v>
      </c>
      <c r="Y23" s="775">
        <f ca="1">ROUNDUP(IFERROR($F23*$E23*CHOOSE(Y$7,
IFERROR(SUMPRODUCT('6. Patients'!CR$10:CR$107,OFFSET('6. Patients'!$DN$9,1,MATCH($D23,'6. Patients'!$DO$9:$FL$9,0),ROWS('6. Patients'!EE$10:EE$107))),0)+
IFERROR(SUMPRODUCT('6. Patients'!CR$10:CR$107,OFFSET('6. Patients'!$FM$9,1,MATCH($D23,'6. Patients'!$FN$9:$GG$9,0),ROWS('6. Patients'!EE$10:EE$107))),0)+
IFERROR(SUMPRODUCT('6. Patients'!CR$10:CR$107,OFFSET('6. Patients'!$GH$9,1,MATCH($D23,'6. Patients'!$GI$9:$IF$9,0),ROWS('6. Patients'!EE$10:EE$107))),0)+
IFERROR(SUMPRODUCT('6. Patients'!CR$10:CR$107,OFFSET('6. Patients'!$IG$9,1,MATCH($D23,'6. Patients'!$IH$9:$JA$9,0),ROWS('6. Patients'!EE$10:EE$107))),0),
IFERROR(SUMPRODUCT('6. Patients'!CR$10:CR$107,OFFSET('6. Patients'!$JB$9,1,MATCH($D23,'6. Patients'!$JC$9:$KZ$9,0),ROWS('6. Patients'!EE$10:EE$107))),0)+
IFERROR(SUMPRODUCT('6. Patients'!CR$10:CR$107,OFFSET('6. Patients'!$LA$9,1,MATCH($D23,'6. Patients'!$LB$9:$LU$9,0),ROWS('6. Patients'!EE$10:EE$107))),0)+
IFERROR(SUMPRODUCT('6. Patients'!CR$10:CR$107,OFFSET('6. Patients'!$LV$9,1,MATCH($D23,'6. Patients'!$LW$9:$NT$9,0),ROWS('6. Patients'!EE$10:EE$107))),0)+
IFERROR(SUMPRODUCT('6. Patients'!CR$10:CR$107,OFFSET('6. Patients'!$NU$9,1,MATCH($D23,'6. Patients'!$NV$9:$OO$9,0),ROWS('6. Patients'!EE$10:EE$107))),0),
IFERROR(SUMPRODUCT('6. Patients'!CR$10:CR$107,OFFSET('6. Patients'!$OP$9,1,MATCH($D23,'6. Patients'!$OQ$9:$QN$9,0),ROWS('6. Patients'!EE$10:EE$107))),0)+
IFERROR(SUMPRODUCT('6. Patients'!CR$10:CR$107,OFFSET('6. Patients'!$QO$9,1,MATCH($D23,'6. Patients'!$QP$9:$RI$9,0),ROWS('6. Patients'!EE$10:EE$107))),0)+
IFERROR(SUMPRODUCT('6. Patients'!CR$10:CR$107,OFFSET('6. Patients'!$RJ$9,1,MATCH($D23,'6. Patients'!$RK$9:$TH$9,0),ROWS('6. Patients'!EE$10:EE$107))),0)+
IFERROR(SUMPRODUCT('6. Patients'!CR$10:CR$107,OFFSET('6. Patients'!$TI$9,1,MATCH($D23,'6. Patients'!$TJ$9:$UC$9,0),ROWS('6. Patients'!EE$10:EE$107))),0))+
IFERROR(VLOOKUP($D23,$H$116:$L$146,COLUMNS($H$115:$J$115)-1+Y$7,0)*$E23*$F23*'1. General Inputs'!$J$25,0),0),0)</f>
        <v>0</v>
      </c>
      <c r="Z23" s="775">
        <f ca="1">ROUNDUP(IFERROR($F23*$E23*CHOOSE(Z$7,
IFERROR(SUMPRODUCT('6. Patients'!CS$10:CS$107,OFFSET('6. Patients'!$DN$9,1,MATCH($D23,'6. Patients'!$DO$9:$FL$9,0),ROWS('6. Patients'!EF$10:EF$107))),0)+
IFERROR(SUMPRODUCT('6. Patients'!CS$10:CS$107,OFFSET('6. Patients'!$FM$9,1,MATCH($D23,'6. Patients'!$FN$9:$GG$9,0),ROWS('6. Patients'!EF$10:EF$107))),0)+
IFERROR(SUMPRODUCT('6. Patients'!CS$10:CS$107,OFFSET('6. Patients'!$GH$9,1,MATCH($D23,'6. Patients'!$GI$9:$IF$9,0),ROWS('6. Patients'!EF$10:EF$107))),0)+
IFERROR(SUMPRODUCT('6. Patients'!CS$10:CS$107,OFFSET('6. Patients'!$IG$9,1,MATCH($D23,'6. Patients'!$IH$9:$JA$9,0),ROWS('6. Patients'!EF$10:EF$107))),0),
IFERROR(SUMPRODUCT('6. Patients'!CS$10:CS$107,OFFSET('6. Patients'!$JB$9,1,MATCH($D23,'6. Patients'!$JC$9:$KZ$9,0),ROWS('6. Patients'!EF$10:EF$107))),0)+
IFERROR(SUMPRODUCT('6. Patients'!CS$10:CS$107,OFFSET('6. Patients'!$LA$9,1,MATCH($D23,'6. Patients'!$LB$9:$LU$9,0),ROWS('6. Patients'!EF$10:EF$107))),0)+
IFERROR(SUMPRODUCT('6. Patients'!CS$10:CS$107,OFFSET('6. Patients'!$LV$9,1,MATCH($D23,'6. Patients'!$LW$9:$NT$9,0),ROWS('6. Patients'!EF$10:EF$107))),0)+
IFERROR(SUMPRODUCT('6. Patients'!CS$10:CS$107,OFFSET('6. Patients'!$NU$9,1,MATCH($D23,'6. Patients'!$NV$9:$OO$9,0),ROWS('6. Patients'!EF$10:EF$107))),0),
IFERROR(SUMPRODUCT('6. Patients'!CS$10:CS$107,OFFSET('6. Patients'!$OP$9,1,MATCH($D23,'6. Patients'!$OQ$9:$QN$9,0),ROWS('6. Patients'!EF$10:EF$107))),0)+
IFERROR(SUMPRODUCT('6. Patients'!CS$10:CS$107,OFFSET('6. Patients'!$QO$9,1,MATCH($D23,'6. Patients'!$QP$9:$RI$9,0),ROWS('6. Patients'!EF$10:EF$107))),0)+
IFERROR(SUMPRODUCT('6. Patients'!CS$10:CS$107,OFFSET('6. Patients'!$RJ$9,1,MATCH($D23,'6. Patients'!$RK$9:$TH$9,0),ROWS('6. Patients'!EF$10:EF$107))),0)+
IFERROR(SUMPRODUCT('6. Patients'!CS$10:CS$107,OFFSET('6. Patients'!$TI$9,1,MATCH($D23,'6. Patients'!$TJ$9:$UC$9,0),ROWS('6. Patients'!EF$10:EF$107))),0))+
IFERROR(VLOOKUP($D23,$H$116:$L$146,COLUMNS($H$115:$J$115)-1+Z$7,0)*$E23*$F23*'1. General Inputs'!$J$25,0),0),0)</f>
        <v>0</v>
      </c>
      <c r="AA23" s="775">
        <f ca="1">ROUNDUP(IFERROR($F23*$E23*CHOOSE(AA$7,
IFERROR(SUMPRODUCT('6. Patients'!CT$10:CT$107,OFFSET('6. Patients'!$DN$9,1,MATCH($D23,'6. Patients'!$DO$9:$FL$9,0),ROWS('6. Patients'!EG$10:EG$107))),0)+
IFERROR(SUMPRODUCT('6. Patients'!CT$10:CT$107,OFFSET('6. Patients'!$FM$9,1,MATCH($D23,'6. Patients'!$FN$9:$GG$9,0),ROWS('6. Patients'!EG$10:EG$107))),0)+
IFERROR(SUMPRODUCT('6. Patients'!CT$10:CT$107,OFFSET('6. Patients'!$GH$9,1,MATCH($D23,'6. Patients'!$GI$9:$IF$9,0),ROWS('6. Patients'!EG$10:EG$107))),0)+
IFERROR(SUMPRODUCT('6. Patients'!CT$10:CT$107,OFFSET('6. Patients'!$IG$9,1,MATCH($D23,'6. Patients'!$IH$9:$JA$9,0),ROWS('6. Patients'!EG$10:EG$107))),0),
IFERROR(SUMPRODUCT('6. Patients'!CT$10:CT$107,OFFSET('6. Patients'!$JB$9,1,MATCH($D23,'6. Patients'!$JC$9:$KZ$9,0),ROWS('6. Patients'!EG$10:EG$107))),0)+
IFERROR(SUMPRODUCT('6. Patients'!CT$10:CT$107,OFFSET('6. Patients'!$LA$9,1,MATCH($D23,'6. Patients'!$LB$9:$LU$9,0),ROWS('6. Patients'!EG$10:EG$107))),0)+
IFERROR(SUMPRODUCT('6. Patients'!CT$10:CT$107,OFFSET('6. Patients'!$LV$9,1,MATCH($D23,'6. Patients'!$LW$9:$NT$9,0),ROWS('6. Patients'!EG$10:EG$107))),0)+
IFERROR(SUMPRODUCT('6. Patients'!CT$10:CT$107,OFFSET('6. Patients'!$NU$9,1,MATCH($D23,'6. Patients'!$NV$9:$OO$9,0),ROWS('6. Patients'!EG$10:EG$107))),0),
IFERROR(SUMPRODUCT('6. Patients'!CT$10:CT$107,OFFSET('6. Patients'!$OP$9,1,MATCH($D23,'6. Patients'!$OQ$9:$QN$9,0),ROWS('6. Patients'!EG$10:EG$107))),0)+
IFERROR(SUMPRODUCT('6. Patients'!CT$10:CT$107,OFFSET('6. Patients'!$QO$9,1,MATCH($D23,'6. Patients'!$QP$9:$RI$9,0),ROWS('6. Patients'!EG$10:EG$107))),0)+
IFERROR(SUMPRODUCT('6. Patients'!CT$10:CT$107,OFFSET('6. Patients'!$RJ$9,1,MATCH($D23,'6. Patients'!$RK$9:$TH$9,0),ROWS('6. Patients'!EG$10:EG$107))),0)+
IFERROR(SUMPRODUCT('6. Patients'!CT$10:CT$107,OFFSET('6. Patients'!$TI$9,1,MATCH($D23,'6. Patients'!$TJ$9:$UC$9,0),ROWS('6. Patients'!EG$10:EG$107))),0))+
IFERROR(VLOOKUP($D23,$H$116:$L$146,COLUMNS($H$115:$J$115)-1+AA$7,0)*$E23*$F23*'1. General Inputs'!$J$25,0),0),0)</f>
        <v>0</v>
      </c>
      <c r="AB23" s="775">
        <f ca="1">ROUNDUP(IFERROR($F23*$E23*CHOOSE(AB$7,
IFERROR(SUMPRODUCT('6. Patients'!CU$10:CU$107,OFFSET('6. Patients'!$DN$9,1,MATCH($D23,'6. Patients'!$DO$9:$FL$9,0),ROWS('6. Patients'!EH$10:EH$107))),0)+
IFERROR(SUMPRODUCT('6. Patients'!CU$10:CU$107,OFFSET('6. Patients'!$FM$9,1,MATCH($D23,'6. Patients'!$FN$9:$GG$9,0),ROWS('6. Patients'!EH$10:EH$107))),0)+
IFERROR(SUMPRODUCT('6. Patients'!CU$10:CU$107,OFFSET('6. Patients'!$GH$9,1,MATCH($D23,'6. Patients'!$GI$9:$IF$9,0),ROWS('6. Patients'!EH$10:EH$107))),0)+
IFERROR(SUMPRODUCT('6. Patients'!CU$10:CU$107,OFFSET('6. Patients'!$IG$9,1,MATCH($D23,'6. Patients'!$IH$9:$JA$9,0),ROWS('6. Patients'!EH$10:EH$107))),0),
IFERROR(SUMPRODUCT('6. Patients'!CU$10:CU$107,OFFSET('6. Patients'!$JB$9,1,MATCH($D23,'6. Patients'!$JC$9:$KZ$9,0),ROWS('6. Patients'!EH$10:EH$107))),0)+
IFERROR(SUMPRODUCT('6. Patients'!CU$10:CU$107,OFFSET('6. Patients'!$LA$9,1,MATCH($D23,'6. Patients'!$LB$9:$LU$9,0),ROWS('6. Patients'!EH$10:EH$107))),0)+
IFERROR(SUMPRODUCT('6. Patients'!CU$10:CU$107,OFFSET('6. Patients'!$LV$9,1,MATCH($D23,'6. Patients'!$LW$9:$NT$9,0),ROWS('6. Patients'!EH$10:EH$107))),0)+
IFERROR(SUMPRODUCT('6. Patients'!CU$10:CU$107,OFFSET('6. Patients'!$NU$9,1,MATCH($D23,'6. Patients'!$NV$9:$OO$9,0),ROWS('6. Patients'!EH$10:EH$107))),0),
IFERROR(SUMPRODUCT('6. Patients'!CU$10:CU$107,OFFSET('6. Patients'!$OP$9,1,MATCH($D23,'6. Patients'!$OQ$9:$QN$9,0),ROWS('6. Patients'!EH$10:EH$107))),0)+
IFERROR(SUMPRODUCT('6. Patients'!CU$10:CU$107,OFFSET('6. Patients'!$QO$9,1,MATCH($D23,'6. Patients'!$QP$9:$RI$9,0),ROWS('6. Patients'!EH$10:EH$107))),0)+
IFERROR(SUMPRODUCT('6. Patients'!CU$10:CU$107,OFFSET('6. Patients'!$RJ$9,1,MATCH($D23,'6. Patients'!$RK$9:$TH$9,0),ROWS('6. Patients'!EH$10:EH$107))),0)+
IFERROR(SUMPRODUCT('6. Patients'!CU$10:CU$107,OFFSET('6. Patients'!$TI$9,1,MATCH($D23,'6. Patients'!$TJ$9:$UC$9,0),ROWS('6. Patients'!EH$10:EH$107))),0))+
IFERROR(VLOOKUP($D23,$H$116:$L$146,COLUMNS($H$115:$J$115)-1+AB$7,0)*$E23*$F23*'1. General Inputs'!$J$25,0),0),0)</f>
        <v>0</v>
      </c>
      <c r="AC23" s="775">
        <f ca="1">ROUNDUP(IFERROR($F23*$E23*CHOOSE(AC$7,
IFERROR(SUMPRODUCT('6. Patients'!CV$10:CV$107,OFFSET('6. Patients'!$DN$9,1,MATCH($D23,'6. Patients'!$DO$9:$FL$9,0),ROWS('6. Patients'!EI$10:EI$107))),0)+
IFERROR(SUMPRODUCT('6. Patients'!CV$10:CV$107,OFFSET('6. Patients'!$FM$9,1,MATCH($D23,'6. Patients'!$FN$9:$GG$9,0),ROWS('6. Patients'!EI$10:EI$107))),0)+
IFERROR(SUMPRODUCT('6. Patients'!CV$10:CV$107,OFFSET('6. Patients'!$GH$9,1,MATCH($D23,'6. Patients'!$GI$9:$IF$9,0),ROWS('6. Patients'!EI$10:EI$107))),0)+
IFERROR(SUMPRODUCT('6. Patients'!CV$10:CV$107,OFFSET('6. Patients'!$IG$9,1,MATCH($D23,'6. Patients'!$IH$9:$JA$9,0),ROWS('6. Patients'!EI$10:EI$107))),0),
IFERROR(SUMPRODUCT('6. Patients'!CV$10:CV$107,OFFSET('6. Patients'!$JB$9,1,MATCH($D23,'6. Patients'!$JC$9:$KZ$9,0),ROWS('6. Patients'!EI$10:EI$107))),0)+
IFERROR(SUMPRODUCT('6. Patients'!CV$10:CV$107,OFFSET('6. Patients'!$LA$9,1,MATCH($D23,'6. Patients'!$LB$9:$LU$9,0),ROWS('6. Patients'!EI$10:EI$107))),0)+
IFERROR(SUMPRODUCT('6. Patients'!CV$10:CV$107,OFFSET('6. Patients'!$LV$9,1,MATCH($D23,'6. Patients'!$LW$9:$NT$9,0),ROWS('6. Patients'!EI$10:EI$107))),0)+
IFERROR(SUMPRODUCT('6. Patients'!CV$10:CV$107,OFFSET('6. Patients'!$NU$9,1,MATCH($D23,'6. Patients'!$NV$9:$OO$9,0),ROWS('6. Patients'!EI$10:EI$107))),0),
IFERROR(SUMPRODUCT('6. Patients'!CV$10:CV$107,OFFSET('6. Patients'!$OP$9,1,MATCH($D23,'6. Patients'!$OQ$9:$QN$9,0),ROWS('6. Patients'!EI$10:EI$107))),0)+
IFERROR(SUMPRODUCT('6. Patients'!CV$10:CV$107,OFFSET('6. Patients'!$QO$9,1,MATCH($D23,'6. Patients'!$QP$9:$RI$9,0),ROWS('6. Patients'!EI$10:EI$107))),0)+
IFERROR(SUMPRODUCT('6. Patients'!CV$10:CV$107,OFFSET('6. Patients'!$RJ$9,1,MATCH($D23,'6. Patients'!$RK$9:$TH$9,0),ROWS('6. Patients'!EI$10:EI$107))),0)+
IFERROR(SUMPRODUCT('6. Patients'!CV$10:CV$107,OFFSET('6. Patients'!$TI$9,1,MATCH($D23,'6. Patients'!$TJ$9:$UC$9,0),ROWS('6. Patients'!EI$10:EI$107))),0))+
IFERROR(VLOOKUP($D23,$H$116:$L$146,COLUMNS($H$115:$J$115)-1+AC$7,0)*$E23*$F23*'1. General Inputs'!$J$25,0),0),0)</f>
        <v>0</v>
      </c>
      <c r="AD23" s="775">
        <f ca="1">ROUNDUP(IFERROR($F23*$E23*CHOOSE(AD$7,
IFERROR(SUMPRODUCT('6. Patients'!CW$10:CW$107,OFFSET('6. Patients'!$DN$9,1,MATCH($D23,'6. Patients'!$DO$9:$FL$9,0),ROWS('6. Patients'!EJ$10:EJ$107))),0)+
IFERROR(SUMPRODUCT('6. Patients'!CW$10:CW$107,OFFSET('6. Patients'!$FM$9,1,MATCH($D23,'6. Patients'!$FN$9:$GG$9,0),ROWS('6. Patients'!EJ$10:EJ$107))),0)+
IFERROR(SUMPRODUCT('6. Patients'!CW$10:CW$107,OFFSET('6. Patients'!$GH$9,1,MATCH($D23,'6. Patients'!$GI$9:$IF$9,0),ROWS('6. Patients'!EJ$10:EJ$107))),0)+
IFERROR(SUMPRODUCT('6. Patients'!CW$10:CW$107,OFFSET('6. Patients'!$IG$9,1,MATCH($D23,'6. Patients'!$IH$9:$JA$9,0),ROWS('6. Patients'!EJ$10:EJ$107))),0),
IFERROR(SUMPRODUCT('6. Patients'!CW$10:CW$107,OFFSET('6. Patients'!$JB$9,1,MATCH($D23,'6. Patients'!$JC$9:$KZ$9,0),ROWS('6. Patients'!EJ$10:EJ$107))),0)+
IFERROR(SUMPRODUCT('6. Patients'!CW$10:CW$107,OFFSET('6. Patients'!$LA$9,1,MATCH($D23,'6. Patients'!$LB$9:$LU$9,0),ROWS('6. Patients'!EJ$10:EJ$107))),0)+
IFERROR(SUMPRODUCT('6. Patients'!CW$10:CW$107,OFFSET('6. Patients'!$LV$9,1,MATCH($D23,'6. Patients'!$LW$9:$NT$9,0),ROWS('6. Patients'!EJ$10:EJ$107))),0)+
IFERROR(SUMPRODUCT('6. Patients'!CW$10:CW$107,OFFSET('6. Patients'!$NU$9,1,MATCH($D23,'6. Patients'!$NV$9:$OO$9,0),ROWS('6. Patients'!EJ$10:EJ$107))),0),
IFERROR(SUMPRODUCT('6. Patients'!CW$10:CW$107,OFFSET('6. Patients'!$OP$9,1,MATCH($D23,'6. Patients'!$OQ$9:$QN$9,0),ROWS('6. Patients'!EJ$10:EJ$107))),0)+
IFERROR(SUMPRODUCT('6. Patients'!CW$10:CW$107,OFFSET('6. Patients'!$QO$9,1,MATCH($D23,'6. Patients'!$QP$9:$RI$9,0),ROWS('6. Patients'!EJ$10:EJ$107))),0)+
IFERROR(SUMPRODUCT('6. Patients'!CW$10:CW$107,OFFSET('6. Patients'!$RJ$9,1,MATCH($D23,'6. Patients'!$RK$9:$TH$9,0),ROWS('6. Patients'!EJ$10:EJ$107))),0)+
IFERROR(SUMPRODUCT('6. Patients'!CW$10:CW$107,OFFSET('6. Patients'!$TI$9,1,MATCH($D23,'6. Patients'!$TJ$9:$UC$9,0),ROWS('6. Patients'!EJ$10:EJ$107))),0))+
IFERROR(VLOOKUP($D23,$H$116:$L$146,COLUMNS($H$115:$J$115)-1+AD$7,0)*$E23*$F23*'1. General Inputs'!$J$25,0),0),0)</f>
        <v>0</v>
      </c>
      <c r="AE23" s="775">
        <f ca="1">ROUNDUP(IFERROR($F23*$E23*CHOOSE(AE$7,
IFERROR(SUMPRODUCT('6. Patients'!CX$10:CX$107,OFFSET('6. Patients'!$DN$9,1,MATCH($D23,'6. Patients'!$DO$9:$FL$9,0),ROWS('6. Patients'!EK$10:EK$107))),0)+
IFERROR(SUMPRODUCT('6. Patients'!CX$10:CX$107,OFFSET('6. Patients'!$FM$9,1,MATCH($D23,'6. Patients'!$FN$9:$GG$9,0),ROWS('6. Patients'!EK$10:EK$107))),0)+
IFERROR(SUMPRODUCT('6. Patients'!CX$10:CX$107,OFFSET('6. Patients'!$GH$9,1,MATCH($D23,'6. Patients'!$GI$9:$IF$9,0),ROWS('6. Patients'!EK$10:EK$107))),0)+
IFERROR(SUMPRODUCT('6. Patients'!CX$10:CX$107,OFFSET('6. Patients'!$IG$9,1,MATCH($D23,'6. Patients'!$IH$9:$JA$9,0),ROWS('6. Patients'!EK$10:EK$107))),0),
IFERROR(SUMPRODUCT('6. Patients'!CX$10:CX$107,OFFSET('6. Patients'!$JB$9,1,MATCH($D23,'6. Patients'!$JC$9:$KZ$9,0),ROWS('6. Patients'!EK$10:EK$107))),0)+
IFERROR(SUMPRODUCT('6. Patients'!CX$10:CX$107,OFFSET('6. Patients'!$LA$9,1,MATCH($D23,'6. Patients'!$LB$9:$LU$9,0),ROWS('6. Patients'!EK$10:EK$107))),0)+
IFERROR(SUMPRODUCT('6. Patients'!CX$10:CX$107,OFFSET('6. Patients'!$LV$9,1,MATCH($D23,'6. Patients'!$LW$9:$NT$9,0),ROWS('6. Patients'!EK$10:EK$107))),0)+
IFERROR(SUMPRODUCT('6. Patients'!CX$10:CX$107,OFFSET('6. Patients'!$NU$9,1,MATCH($D23,'6. Patients'!$NV$9:$OO$9,0),ROWS('6. Patients'!EK$10:EK$107))),0),
IFERROR(SUMPRODUCT('6. Patients'!CX$10:CX$107,OFFSET('6. Patients'!$OP$9,1,MATCH($D23,'6. Patients'!$OQ$9:$QN$9,0),ROWS('6. Patients'!EK$10:EK$107))),0)+
IFERROR(SUMPRODUCT('6. Patients'!CX$10:CX$107,OFFSET('6. Patients'!$QO$9,1,MATCH($D23,'6. Patients'!$QP$9:$RI$9,0),ROWS('6. Patients'!EK$10:EK$107))),0)+
IFERROR(SUMPRODUCT('6. Patients'!CX$10:CX$107,OFFSET('6. Patients'!$RJ$9,1,MATCH($D23,'6. Patients'!$RK$9:$TH$9,0),ROWS('6. Patients'!EK$10:EK$107))),0)+
IFERROR(SUMPRODUCT('6. Patients'!CX$10:CX$107,OFFSET('6. Patients'!$TI$9,1,MATCH($D23,'6. Patients'!$TJ$9:$UC$9,0),ROWS('6. Patients'!EK$10:EK$107))),0))+
IFERROR(VLOOKUP($D23,$H$116:$L$146,COLUMNS($H$115:$J$115)-1+AE$7,0)*$E23*$F23*'1. General Inputs'!$J$25,0),0),0)</f>
        <v>0</v>
      </c>
      <c r="AF23" s="775">
        <f ca="1">ROUNDUP(IFERROR($F23*$E23*CHOOSE(AF$7,
IFERROR(SUMPRODUCT('6. Patients'!CY$10:CY$107,OFFSET('6. Patients'!$DN$9,1,MATCH($D23,'6. Patients'!$DO$9:$FL$9,0),ROWS('6. Patients'!EL$10:EL$107))),0)+
IFERROR(SUMPRODUCT('6. Patients'!CY$10:CY$107,OFFSET('6. Patients'!$FM$9,1,MATCH($D23,'6. Patients'!$FN$9:$GG$9,0),ROWS('6. Patients'!EL$10:EL$107))),0)+
IFERROR(SUMPRODUCT('6. Patients'!CY$10:CY$107,OFFSET('6. Patients'!$GH$9,1,MATCH($D23,'6. Patients'!$GI$9:$IF$9,0),ROWS('6. Patients'!EL$10:EL$107))),0)+
IFERROR(SUMPRODUCT('6. Patients'!CY$10:CY$107,OFFSET('6. Patients'!$IG$9,1,MATCH($D23,'6. Patients'!$IH$9:$JA$9,0),ROWS('6. Patients'!EL$10:EL$107))),0),
IFERROR(SUMPRODUCT('6. Patients'!CY$10:CY$107,OFFSET('6. Patients'!$JB$9,1,MATCH($D23,'6. Patients'!$JC$9:$KZ$9,0),ROWS('6. Patients'!EL$10:EL$107))),0)+
IFERROR(SUMPRODUCT('6. Patients'!CY$10:CY$107,OFFSET('6. Patients'!$LA$9,1,MATCH($D23,'6. Patients'!$LB$9:$LU$9,0),ROWS('6. Patients'!EL$10:EL$107))),0)+
IFERROR(SUMPRODUCT('6. Patients'!CY$10:CY$107,OFFSET('6. Patients'!$LV$9,1,MATCH($D23,'6. Patients'!$LW$9:$NT$9,0),ROWS('6. Patients'!EL$10:EL$107))),0)+
IFERROR(SUMPRODUCT('6. Patients'!CY$10:CY$107,OFFSET('6. Patients'!$NU$9,1,MATCH($D23,'6. Patients'!$NV$9:$OO$9,0),ROWS('6. Patients'!EL$10:EL$107))),0),
IFERROR(SUMPRODUCT('6. Patients'!CY$10:CY$107,OFFSET('6. Patients'!$OP$9,1,MATCH($D23,'6. Patients'!$OQ$9:$QN$9,0),ROWS('6. Patients'!EL$10:EL$107))),0)+
IFERROR(SUMPRODUCT('6. Patients'!CY$10:CY$107,OFFSET('6. Patients'!$QO$9,1,MATCH($D23,'6. Patients'!$QP$9:$RI$9,0),ROWS('6. Patients'!EL$10:EL$107))),0)+
IFERROR(SUMPRODUCT('6. Patients'!CY$10:CY$107,OFFSET('6. Patients'!$RJ$9,1,MATCH($D23,'6. Patients'!$RK$9:$TH$9,0),ROWS('6. Patients'!EL$10:EL$107))),0)+
IFERROR(SUMPRODUCT('6. Patients'!CY$10:CY$107,OFFSET('6. Patients'!$TI$9,1,MATCH($D23,'6. Patients'!$TJ$9:$UC$9,0),ROWS('6. Patients'!EL$10:EL$107))),0))+
IFERROR(VLOOKUP($D23,$H$116:$L$146,COLUMNS($H$115:$J$115)-1+AF$7,0)*$E23*$F23*'1. General Inputs'!$J$25,0),0),0)</f>
        <v>0</v>
      </c>
      <c r="AG23" s="775">
        <f ca="1">ROUNDUP(IFERROR($F23*$E23*CHOOSE(AG$7,
IFERROR(SUMPRODUCT('6. Patients'!CZ$10:CZ$107,OFFSET('6. Patients'!$DN$9,1,MATCH($D23,'6. Patients'!$DO$9:$FL$9,0),ROWS('6. Patients'!EM$10:EM$107))),0)+
IFERROR(SUMPRODUCT('6. Patients'!CZ$10:CZ$107,OFFSET('6. Patients'!$FM$9,1,MATCH($D23,'6. Patients'!$FN$9:$GG$9,0),ROWS('6. Patients'!EM$10:EM$107))),0)+
IFERROR(SUMPRODUCT('6. Patients'!CZ$10:CZ$107,OFFSET('6. Patients'!$GH$9,1,MATCH($D23,'6. Patients'!$GI$9:$IF$9,0),ROWS('6. Patients'!EM$10:EM$107))),0)+
IFERROR(SUMPRODUCT('6. Patients'!CZ$10:CZ$107,OFFSET('6. Patients'!$IG$9,1,MATCH($D23,'6. Patients'!$IH$9:$JA$9,0),ROWS('6. Patients'!EM$10:EM$107))),0),
IFERROR(SUMPRODUCT('6. Patients'!CZ$10:CZ$107,OFFSET('6. Patients'!$JB$9,1,MATCH($D23,'6. Patients'!$JC$9:$KZ$9,0),ROWS('6. Patients'!EM$10:EM$107))),0)+
IFERROR(SUMPRODUCT('6. Patients'!CZ$10:CZ$107,OFFSET('6. Patients'!$LA$9,1,MATCH($D23,'6. Patients'!$LB$9:$LU$9,0),ROWS('6. Patients'!EM$10:EM$107))),0)+
IFERROR(SUMPRODUCT('6. Patients'!CZ$10:CZ$107,OFFSET('6. Patients'!$LV$9,1,MATCH($D23,'6. Patients'!$LW$9:$NT$9,0),ROWS('6. Patients'!EM$10:EM$107))),0)+
IFERROR(SUMPRODUCT('6. Patients'!CZ$10:CZ$107,OFFSET('6. Patients'!$NU$9,1,MATCH($D23,'6. Patients'!$NV$9:$OO$9,0),ROWS('6. Patients'!EM$10:EM$107))),0),
IFERROR(SUMPRODUCT('6. Patients'!CZ$10:CZ$107,OFFSET('6. Patients'!$OP$9,1,MATCH($D23,'6. Patients'!$OQ$9:$QN$9,0),ROWS('6. Patients'!EM$10:EM$107))),0)+
IFERROR(SUMPRODUCT('6. Patients'!CZ$10:CZ$107,OFFSET('6. Patients'!$QO$9,1,MATCH($D23,'6. Patients'!$QP$9:$RI$9,0),ROWS('6. Patients'!EM$10:EM$107))),0)+
IFERROR(SUMPRODUCT('6. Patients'!CZ$10:CZ$107,OFFSET('6. Patients'!$RJ$9,1,MATCH($D23,'6. Patients'!$RK$9:$TH$9,0),ROWS('6. Patients'!EM$10:EM$107))),0)+
IFERROR(SUMPRODUCT('6. Patients'!CZ$10:CZ$107,OFFSET('6. Patients'!$TI$9,1,MATCH($D23,'6. Patients'!$TJ$9:$UC$9,0),ROWS('6. Patients'!EM$10:EM$107))),0))+
IFERROR(VLOOKUP($D23,$H$116:$L$146,COLUMNS($H$115:$J$115)-1+AG$7,0)*$E23*$F23*'1. General Inputs'!$J$25,0),0),0)</f>
        <v>0</v>
      </c>
      <c r="AH23" s="775">
        <f ca="1">ROUNDUP(IFERROR($F23*$E23*CHOOSE(AH$7,
IFERROR(SUMPRODUCT('6. Patients'!DA$10:DA$107,OFFSET('6. Patients'!$DN$9,1,MATCH($D23,'6. Patients'!$DO$9:$FL$9,0),ROWS('6. Patients'!EN$10:EN$107))),0)+
IFERROR(SUMPRODUCT('6. Patients'!DA$10:DA$107,OFFSET('6. Patients'!$FM$9,1,MATCH($D23,'6. Patients'!$FN$9:$GG$9,0),ROWS('6. Patients'!EN$10:EN$107))),0)+
IFERROR(SUMPRODUCT('6. Patients'!DA$10:DA$107,OFFSET('6. Patients'!$GH$9,1,MATCH($D23,'6. Patients'!$GI$9:$IF$9,0),ROWS('6. Patients'!EN$10:EN$107))),0)+
IFERROR(SUMPRODUCT('6. Patients'!DA$10:DA$107,OFFSET('6. Patients'!$IG$9,1,MATCH($D23,'6. Patients'!$IH$9:$JA$9,0),ROWS('6. Patients'!EN$10:EN$107))),0),
IFERROR(SUMPRODUCT('6. Patients'!DA$10:DA$107,OFFSET('6. Patients'!$JB$9,1,MATCH($D23,'6. Patients'!$JC$9:$KZ$9,0),ROWS('6. Patients'!EN$10:EN$107))),0)+
IFERROR(SUMPRODUCT('6. Patients'!DA$10:DA$107,OFFSET('6. Patients'!$LA$9,1,MATCH($D23,'6. Patients'!$LB$9:$LU$9,0),ROWS('6. Patients'!EN$10:EN$107))),0)+
IFERROR(SUMPRODUCT('6. Patients'!DA$10:DA$107,OFFSET('6. Patients'!$LV$9,1,MATCH($D23,'6. Patients'!$LW$9:$NT$9,0),ROWS('6. Patients'!EN$10:EN$107))),0)+
IFERROR(SUMPRODUCT('6. Patients'!DA$10:DA$107,OFFSET('6. Patients'!$NU$9,1,MATCH($D23,'6. Patients'!$NV$9:$OO$9,0),ROWS('6. Patients'!EN$10:EN$107))),0),
IFERROR(SUMPRODUCT('6. Patients'!DA$10:DA$107,OFFSET('6. Patients'!$OP$9,1,MATCH($D23,'6. Patients'!$OQ$9:$QN$9,0),ROWS('6. Patients'!EN$10:EN$107))),0)+
IFERROR(SUMPRODUCT('6. Patients'!DA$10:DA$107,OFFSET('6. Patients'!$QO$9,1,MATCH($D23,'6. Patients'!$QP$9:$RI$9,0),ROWS('6. Patients'!EN$10:EN$107))),0)+
IFERROR(SUMPRODUCT('6. Patients'!DA$10:DA$107,OFFSET('6. Patients'!$RJ$9,1,MATCH($D23,'6. Patients'!$RK$9:$TH$9,0),ROWS('6. Patients'!EN$10:EN$107))),0)+
IFERROR(SUMPRODUCT('6. Patients'!DA$10:DA$107,OFFSET('6. Patients'!$TI$9,1,MATCH($D23,'6. Patients'!$TJ$9:$UC$9,0),ROWS('6. Patients'!EN$10:EN$107))),0))+
IFERROR(VLOOKUP($D23,$H$116:$L$146,COLUMNS($H$115:$J$115)-1+AH$7,0)*$E23*$F23*'1. General Inputs'!$J$25,0),0),0)</f>
        <v>0</v>
      </c>
      <c r="AI23" s="775">
        <f ca="1">ROUNDUP(IFERROR($F23*$E23*CHOOSE(AI$7,
IFERROR(SUMPRODUCT('6. Patients'!DB$10:DB$107,OFFSET('6. Patients'!$DN$9,1,MATCH($D23,'6. Patients'!$DO$9:$FL$9,0),ROWS('6. Patients'!EO$10:EO$107))),0)+
IFERROR(SUMPRODUCT('6. Patients'!DB$10:DB$107,OFFSET('6. Patients'!$FM$9,1,MATCH($D23,'6. Patients'!$FN$9:$GG$9,0),ROWS('6. Patients'!EO$10:EO$107))),0)+
IFERROR(SUMPRODUCT('6. Patients'!DB$10:DB$107,OFFSET('6. Patients'!$GH$9,1,MATCH($D23,'6. Patients'!$GI$9:$IF$9,0),ROWS('6. Patients'!EO$10:EO$107))),0)+
IFERROR(SUMPRODUCT('6. Patients'!DB$10:DB$107,OFFSET('6. Patients'!$IG$9,1,MATCH($D23,'6. Patients'!$IH$9:$JA$9,0),ROWS('6. Patients'!EO$10:EO$107))),0),
IFERROR(SUMPRODUCT('6. Patients'!DB$10:DB$107,OFFSET('6. Patients'!$JB$9,1,MATCH($D23,'6. Patients'!$JC$9:$KZ$9,0),ROWS('6. Patients'!EO$10:EO$107))),0)+
IFERROR(SUMPRODUCT('6. Patients'!DB$10:DB$107,OFFSET('6. Patients'!$LA$9,1,MATCH($D23,'6. Patients'!$LB$9:$LU$9,0),ROWS('6. Patients'!EO$10:EO$107))),0)+
IFERROR(SUMPRODUCT('6. Patients'!DB$10:DB$107,OFFSET('6. Patients'!$LV$9,1,MATCH($D23,'6. Patients'!$LW$9:$NT$9,0),ROWS('6. Patients'!EO$10:EO$107))),0)+
IFERROR(SUMPRODUCT('6. Patients'!DB$10:DB$107,OFFSET('6. Patients'!$NU$9,1,MATCH($D23,'6. Patients'!$NV$9:$OO$9,0),ROWS('6. Patients'!EO$10:EO$107))),0),
IFERROR(SUMPRODUCT('6. Patients'!DB$10:DB$107,OFFSET('6. Patients'!$OP$9,1,MATCH($D23,'6. Patients'!$OQ$9:$QN$9,0),ROWS('6. Patients'!EO$10:EO$107))),0)+
IFERROR(SUMPRODUCT('6. Patients'!DB$10:DB$107,OFFSET('6. Patients'!$QO$9,1,MATCH($D23,'6. Patients'!$QP$9:$RI$9,0),ROWS('6. Patients'!EO$10:EO$107))),0)+
IFERROR(SUMPRODUCT('6. Patients'!DB$10:DB$107,OFFSET('6. Patients'!$RJ$9,1,MATCH($D23,'6. Patients'!$RK$9:$TH$9,0),ROWS('6. Patients'!EO$10:EO$107))),0)+
IFERROR(SUMPRODUCT('6. Patients'!DB$10:DB$107,OFFSET('6. Patients'!$TI$9,1,MATCH($D23,'6. Patients'!$TJ$9:$UC$9,0),ROWS('6. Patients'!EO$10:EO$107))),0))+
IFERROR(VLOOKUP($D23,$H$116:$L$146,COLUMNS($H$115:$J$115)-1+AI$7,0)*$E23*$F23*'1. General Inputs'!$J$25,0),0),0)</f>
        <v>0</v>
      </c>
      <c r="AJ23" s="775">
        <f ca="1">ROUNDUP(IFERROR($F23*$E23*CHOOSE(AJ$7,
IFERROR(SUMPRODUCT('6. Patients'!DC$10:DC$107,OFFSET('6. Patients'!$DN$9,1,MATCH($D23,'6. Patients'!$DO$9:$FL$9,0),ROWS('6. Patients'!EP$10:EP$107))),0)+
IFERROR(SUMPRODUCT('6. Patients'!DC$10:DC$107,OFFSET('6. Patients'!$FM$9,1,MATCH($D23,'6. Patients'!$FN$9:$GG$9,0),ROWS('6. Patients'!EP$10:EP$107))),0)+
IFERROR(SUMPRODUCT('6. Patients'!DC$10:DC$107,OFFSET('6. Patients'!$GH$9,1,MATCH($D23,'6. Patients'!$GI$9:$IF$9,0),ROWS('6. Patients'!EP$10:EP$107))),0)+
IFERROR(SUMPRODUCT('6. Patients'!DC$10:DC$107,OFFSET('6. Patients'!$IG$9,1,MATCH($D23,'6. Patients'!$IH$9:$JA$9,0),ROWS('6. Patients'!EP$10:EP$107))),0),
IFERROR(SUMPRODUCT('6. Patients'!DC$10:DC$107,OFFSET('6. Patients'!$JB$9,1,MATCH($D23,'6. Patients'!$JC$9:$KZ$9,0),ROWS('6. Patients'!EP$10:EP$107))),0)+
IFERROR(SUMPRODUCT('6. Patients'!DC$10:DC$107,OFFSET('6. Patients'!$LA$9,1,MATCH($D23,'6. Patients'!$LB$9:$LU$9,0),ROWS('6. Patients'!EP$10:EP$107))),0)+
IFERROR(SUMPRODUCT('6. Patients'!DC$10:DC$107,OFFSET('6. Patients'!$LV$9,1,MATCH($D23,'6. Patients'!$LW$9:$NT$9,0),ROWS('6. Patients'!EP$10:EP$107))),0)+
IFERROR(SUMPRODUCT('6. Patients'!DC$10:DC$107,OFFSET('6. Patients'!$NU$9,1,MATCH($D23,'6. Patients'!$NV$9:$OO$9,0),ROWS('6. Patients'!EP$10:EP$107))),0),
IFERROR(SUMPRODUCT('6. Patients'!DC$10:DC$107,OFFSET('6. Patients'!$OP$9,1,MATCH($D23,'6. Patients'!$OQ$9:$QN$9,0),ROWS('6. Patients'!EP$10:EP$107))),0)+
IFERROR(SUMPRODUCT('6. Patients'!DC$10:DC$107,OFFSET('6. Patients'!$QO$9,1,MATCH($D23,'6. Patients'!$QP$9:$RI$9,0),ROWS('6. Patients'!EP$10:EP$107))),0)+
IFERROR(SUMPRODUCT('6. Patients'!DC$10:DC$107,OFFSET('6. Patients'!$RJ$9,1,MATCH($D23,'6. Patients'!$RK$9:$TH$9,0),ROWS('6. Patients'!EP$10:EP$107))),0)+
IFERROR(SUMPRODUCT('6. Patients'!DC$10:DC$107,OFFSET('6. Patients'!$TI$9,1,MATCH($D23,'6. Patients'!$TJ$9:$UC$9,0),ROWS('6. Patients'!EP$10:EP$107))),0))+
IFERROR(VLOOKUP($D23,$H$116:$L$146,COLUMNS($H$115:$J$115)-1+AJ$7,0)*$E23*$F23*'1. General Inputs'!$J$25,0),0),0)</f>
        <v>0</v>
      </c>
      <c r="AK23" s="775">
        <f ca="1">ROUNDUP(IFERROR($F23*$E23*CHOOSE(AK$7,
IFERROR(SUMPRODUCT('6. Patients'!DD$10:DD$107,OFFSET('6. Patients'!$DN$9,1,MATCH($D23,'6. Patients'!$DO$9:$FL$9,0),ROWS('6. Patients'!EQ$10:EQ$107))),0)+
IFERROR(SUMPRODUCT('6. Patients'!DD$10:DD$107,OFFSET('6. Patients'!$FM$9,1,MATCH($D23,'6. Patients'!$FN$9:$GG$9,0),ROWS('6. Patients'!EQ$10:EQ$107))),0)+
IFERROR(SUMPRODUCT('6. Patients'!DD$10:DD$107,OFFSET('6. Patients'!$GH$9,1,MATCH($D23,'6. Patients'!$GI$9:$IF$9,0),ROWS('6. Patients'!EQ$10:EQ$107))),0)+
IFERROR(SUMPRODUCT('6. Patients'!DD$10:DD$107,OFFSET('6. Patients'!$IG$9,1,MATCH($D23,'6. Patients'!$IH$9:$JA$9,0),ROWS('6. Patients'!EQ$10:EQ$107))),0),
IFERROR(SUMPRODUCT('6. Patients'!DD$10:DD$107,OFFSET('6. Patients'!$JB$9,1,MATCH($D23,'6. Patients'!$JC$9:$KZ$9,0),ROWS('6. Patients'!EQ$10:EQ$107))),0)+
IFERROR(SUMPRODUCT('6. Patients'!DD$10:DD$107,OFFSET('6. Patients'!$LA$9,1,MATCH($D23,'6. Patients'!$LB$9:$LU$9,0),ROWS('6. Patients'!EQ$10:EQ$107))),0)+
IFERROR(SUMPRODUCT('6. Patients'!DD$10:DD$107,OFFSET('6. Patients'!$LV$9,1,MATCH($D23,'6. Patients'!$LW$9:$NT$9,0),ROWS('6. Patients'!EQ$10:EQ$107))),0)+
IFERROR(SUMPRODUCT('6. Patients'!DD$10:DD$107,OFFSET('6. Patients'!$NU$9,1,MATCH($D23,'6. Patients'!$NV$9:$OO$9,0),ROWS('6. Patients'!EQ$10:EQ$107))),0),
IFERROR(SUMPRODUCT('6. Patients'!DD$10:DD$107,OFFSET('6. Patients'!$OP$9,1,MATCH($D23,'6. Patients'!$OQ$9:$QN$9,0),ROWS('6. Patients'!EQ$10:EQ$107))),0)+
IFERROR(SUMPRODUCT('6. Patients'!DD$10:DD$107,OFFSET('6. Patients'!$QO$9,1,MATCH($D23,'6. Patients'!$QP$9:$RI$9,0),ROWS('6. Patients'!EQ$10:EQ$107))),0)+
IFERROR(SUMPRODUCT('6. Patients'!DD$10:DD$107,OFFSET('6. Patients'!$RJ$9,1,MATCH($D23,'6. Patients'!$RK$9:$TH$9,0),ROWS('6. Patients'!EQ$10:EQ$107))),0)+
IFERROR(SUMPRODUCT('6. Patients'!DD$10:DD$107,OFFSET('6. Patients'!$TI$9,1,MATCH($D23,'6. Patients'!$TJ$9:$UC$9,0),ROWS('6. Patients'!EQ$10:EQ$107))),0))+
IFERROR(VLOOKUP($D23,$H$116:$L$146,COLUMNS($H$115:$J$115)-1+AK$7,0)*$E23*$F23*'1. General Inputs'!$J$25,0),0),0)</f>
        <v>0</v>
      </c>
      <c r="AL23" s="775">
        <f ca="1">ROUNDUP(IFERROR($F23*$E23*CHOOSE(AL$7,
IFERROR(SUMPRODUCT('6. Patients'!DE$10:DE$107,OFFSET('6. Patients'!$DN$9,1,MATCH($D23,'6. Patients'!$DO$9:$FL$9,0),ROWS('6. Patients'!ER$10:ER$107))),0)+
IFERROR(SUMPRODUCT('6. Patients'!DE$10:DE$107,OFFSET('6. Patients'!$FM$9,1,MATCH($D23,'6. Patients'!$FN$9:$GG$9,0),ROWS('6. Patients'!ER$10:ER$107))),0)+
IFERROR(SUMPRODUCT('6. Patients'!DE$10:DE$107,OFFSET('6. Patients'!$GH$9,1,MATCH($D23,'6. Patients'!$GI$9:$IF$9,0),ROWS('6. Patients'!ER$10:ER$107))),0)+
IFERROR(SUMPRODUCT('6. Patients'!DE$10:DE$107,OFFSET('6. Patients'!$IG$9,1,MATCH($D23,'6. Patients'!$IH$9:$JA$9,0),ROWS('6. Patients'!ER$10:ER$107))),0),
IFERROR(SUMPRODUCT('6. Patients'!DE$10:DE$107,OFFSET('6. Patients'!$JB$9,1,MATCH($D23,'6. Patients'!$JC$9:$KZ$9,0),ROWS('6. Patients'!ER$10:ER$107))),0)+
IFERROR(SUMPRODUCT('6. Patients'!DE$10:DE$107,OFFSET('6. Patients'!$LA$9,1,MATCH($D23,'6. Patients'!$LB$9:$LU$9,0),ROWS('6. Patients'!ER$10:ER$107))),0)+
IFERROR(SUMPRODUCT('6. Patients'!DE$10:DE$107,OFFSET('6. Patients'!$LV$9,1,MATCH($D23,'6. Patients'!$LW$9:$NT$9,0),ROWS('6. Patients'!ER$10:ER$107))),0)+
IFERROR(SUMPRODUCT('6. Patients'!DE$10:DE$107,OFFSET('6. Patients'!$NU$9,1,MATCH($D23,'6. Patients'!$NV$9:$OO$9,0),ROWS('6. Patients'!ER$10:ER$107))),0),
IFERROR(SUMPRODUCT('6. Patients'!DE$10:DE$107,OFFSET('6. Patients'!$OP$9,1,MATCH($D23,'6. Patients'!$OQ$9:$QN$9,0),ROWS('6. Patients'!ER$10:ER$107))),0)+
IFERROR(SUMPRODUCT('6. Patients'!DE$10:DE$107,OFFSET('6. Patients'!$QO$9,1,MATCH($D23,'6. Patients'!$QP$9:$RI$9,0),ROWS('6. Patients'!ER$10:ER$107))),0)+
IFERROR(SUMPRODUCT('6. Patients'!DE$10:DE$107,OFFSET('6. Patients'!$RJ$9,1,MATCH($D23,'6. Patients'!$RK$9:$TH$9,0),ROWS('6. Patients'!ER$10:ER$107))),0)+
IFERROR(SUMPRODUCT('6. Patients'!DE$10:DE$107,OFFSET('6. Patients'!$TI$9,1,MATCH($D23,'6. Patients'!$TJ$9:$UC$9,0),ROWS('6. Patients'!ER$10:ER$107))),0))+
IFERROR(VLOOKUP($D23,$H$116:$L$146,COLUMNS($H$115:$J$115)-1+AL$7,0)*$E23*$F23*'1. General Inputs'!$J$25,0),0),0)</f>
        <v>0</v>
      </c>
      <c r="AM23" s="775">
        <f ca="1">ROUNDUP(IFERROR($F23*$E23*CHOOSE(AM$7,
IFERROR(SUMPRODUCT('6. Patients'!DF$10:DF$107,OFFSET('6. Patients'!$DN$9,1,MATCH($D23,'6. Patients'!$DO$9:$FL$9,0),ROWS('6. Patients'!ES$10:ES$107))),0)+
IFERROR(SUMPRODUCT('6. Patients'!DF$10:DF$107,OFFSET('6. Patients'!$FM$9,1,MATCH($D23,'6. Patients'!$FN$9:$GG$9,0),ROWS('6. Patients'!ES$10:ES$107))),0)+
IFERROR(SUMPRODUCT('6. Patients'!DF$10:DF$107,OFFSET('6. Patients'!$GH$9,1,MATCH($D23,'6. Patients'!$GI$9:$IF$9,0),ROWS('6. Patients'!ES$10:ES$107))),0)+
IFERROR(SUMPRODUCT('6. Patients'!DF$10:DF$107,OFFSET('6. Patients'!$IG$9,1,MATCH($D23,'6. Patients'!$IH$9:$JA$9,0),ROWS('6. Patients'!ES$10:ES$107))),0),
IFERROR(SUMPRODUCT('6. Patients'!DF$10:DF$107,OFFSET('6. Patients'!$JB$9,1,MATCH($D23,'6. Patients'!$JC$9:$KZ$9,0),ROWS('6. Patients'!ES$10:ES$107))),0)+
IFERROR(SUMPRODUCT('6. Patients'!DF$10:DF$107,OFFSET('6. Patients'!$LA$9,1,MATCH($D23,'6. Patients'!$LB$9:$LU$9,0),ROWS('6. Patients'!ES$10:ES$107))),0)+
IFERROR(SUMPRODUCT('6. Patients'!DF$10:DF$107,OFFSET('6. Patients'!$LV$9,1,MATCH($D23,'6. Patients'!$LW$9:$NT$9,0),ROWS('6. Patients'!ES$10:ES$107))),0)+
IFERROR(SUMPRODUCT('6. Patients'!DF$10:DF$107,OFFSET('6. Patients'!$NU$9,1,MATCH($D23,'6. Patients'!$NV$9:$OO$9,0),ROWS('6. Patients'!ES$10:ES$107))),0),
IFERROR(SUMPRODUCT('6. Patients'!DF$10:DF$107,OFFSET('6. Patients'!$OP$9,1,MATCH($D23,'6. Patients'!$OQ$9:$QN$9,0),ROWS('6. Patients'!ES$10:ES$107))),0)+
IFERROR(SUMPRODUCT('6. Patients'!DF$10:DF$107,OFFSET('6. Patients'!$QO$9,1,MATCH($D23,'6. Patients'!$QP$9:$RI$9,0),ROWS('6. Patients'!ES$10:ES$107))),0)+
IFERROR(SUMPRODUCT('6. Patients'!DF$10:DF$107,OFFSET('6. Patients'!$RJ$9,1,MATCH($D23,'6. Patients'!$RK$9:$TH$9,0),ROWS('6. Patients'!ES$10:ES$107))),0)+
IFERROR(SUMPRODUCT('6. Patients'!DF$10:DF$107,OFFSET('6. Patients'!$TI$9,1,MATCH($D23,'6. Patients'!$TJ$9:$UC$9,0),ROWS('6. Patients'!ES$10:ES$107))),0))+
IFERROR(VLOOKUP($D23,$H$116:$L$146,COLUMNS($H$115:$J$115)-1+AM$7,0)*$E23*$F23*'1. General Inputs'!$J$25,0),0),0)</f>
        <v>0</v>
      </c>
      <c r="AN23" s="775">
        <f ca="1">ROUNDUP(IFERROR($F23*$E23*CHOOSE(AN$7,
IFERROR(SUMPRODUCT('6. Patients'!DG$10:DG$107,OFFSET('6. Patients'!$DN$9,1,MATCH($D23,'6. Patients'!$DO$9:$FL$9,0),ROWS('6. Patients'!ET$10:ET$107))),0)+
IFERROR(SUMPRODUCT('6. Patients'!DG$10:DG$107,OFFSET('6. Patients'!$FM$9,1,MATCH($D23,'6. Patients'!$FN$9:$GG$9,0),ROWS('6. Patients'!ET$10:ET$107))),0)+
IFERROR(SUMPRODUCT('6. Patients'!DG$10:DG$107,OFFSET('6. Patients'!$GH$9,1,MATCH($D23,'6. Patients'!$GI$9:$IF$9,0),ROWS('6. Patients'!ET$10:ET$107))),0)+
IFERROR(SUMPRODUCT('6. Patients'!DG$10:DG$107,OFFSET('6. Patients'!$IG$9,1,MATCH($D23,'6. Patients'!$IH$9:$JA$9,0),ROWS('6. Patients'!ET$10:ET$107))),0),
IFERROR(SUMPRODUCT('6. Patients'!DG$10:DG$107,OFFSET('6. Patients'!$JB$9,1,MATCH($D23,'6. Patients'!$JC$9:$KZ$9,0),ROWS('6. Patients'!ET$10:ET$107))),0)+
IFERROR(SUMPRODUCT('6. Patients'!DG$10:DG$107,OFFSET('6. Patients'!$LA$9,1,MATCH($D23,'6. Patients'!$LB$9:$LU$9,0),ROWS('6. Patients'!ET$10:ET$107))),0)+
IFERROR(SUMPRODUCT('6. Patients'!DG$10:DG$107,OFFSET('6. Patients'!$LV$9,1,MATCH($D23,'6. Patients'!$LW$9:$NT$9,0),ROWS('6. Patients'!ET$10:ET$107))),0)+
IFERROR(SUMPRODUCT('6. Patients'!DG$10:DG$107,OFFSET('6. Patients'!$NU$9,1,MATCH($D23,'6. Patients'!$NV$9:$OO$9,0),ROWS('6. Patients'!ET$10:ET$107))),0),
IFERROR(SUMPRODUCT('6. Patients'!DG$10:DG$107,OFFSET('6. Patients'!$OP$9,1,MATCH($D23,'6. Patients'!$OQ$9:$QN$9,0),ROWS('6. Patients'!ET$10:ET$107))),0)+
IFERROR(SUMPRODUCT('6. Patients'!DG$10:DG$107,OFFSET('6. Patients'!$QO$9,1,MATCH($D23,'6. Patients'!$QP$9:$RI$9,0),ROWS('6. Patients'!ET$10:ET$107))),0)+
IFERROR(SUMPRODUCT('6. Patients'!DG$10:DG$107,OFFSET('6. Patients'!$RJ$9,1,MATCH($D23,'6. Patients'!$RK$9:$TH$9,0),ROWS('6. Patients'!ET$10:ET$107))),0)+
IFERROR(SUMPRODUCT('6. Patients'!DG$10:DG$107,OFFSET('6. Patients'!$TI$9,1,MATCH($D23,'6. Patients'!$TJ$9:$UC$9,0),ROWS('6. Patients'!ET$10:ET$107))),0))+
IFERROR(VLOOKUP($D23,$H$116:$L$146,COLUMNS($H$115:$J$115)-1+AN$7,0)*$E23*$F23*'1. General Inputs'!$J$25,0),0),0)</f>
        <v>0</v>
      </c>
      <c r="AO23" s="775">
        <f ca="1">ROUNDUP(IFERROR($F23*$E23*CHOOSE(AO$7,
IFERROR(SUMPRODUCT('6. Patients'!DH$10:DH$107,OFFSET('6. Patients'!$DN$9,1,MATCH($D23,'6. Patients'!$DO$9:$FL$9,0),ROWS('6. Patients'!EU$10:EU$107))),0)+
IFERROR(SUMPRODUCT('6. Patients'!DH$10:DH$107,OFFSET('6. Patients'!$FM$9,1,MATCH($D23,'6. Patients'!$FN$9:$GG$9,0),ROWS('6. Patients'!EU$10:EU$107))),0)+
IFERROR(SUMPRODUCT('6. Patients'!DH$10:DH$107,OFFSET('6. Patients'!$GH$9,1,MATCH($D23,'6. Patients'!$GI$9:$IF$9,0),ROWS('6. Patients'!EU$10:EU$107))),0)+
IFERROR(SUMPRODUCT('6. Patients'!DH$10:DH$107,OFFSET('6. Patients'!$IG$9,1,MATCH($D23,'6. Patients'!$IH$9:$JA$9,0),ROWS('6. Patients'!EU$10:EU$107))),0),
IFERROR(SUMPRODUCT('6. Patients'!DH$10:DH$107,OFFSET('6. Patients'!$JB$9,1,MATCH($D23,'6. Patients'!$JC$9:$KZ$9,0),ROWS('6. Patients'!EU$10:EU$107))),0)+
IFERROR(SUMPRODUCT('6. Patients'!DH$10:DH$107,OFFSET('6. Patients'!$LA$9,1,MATCH($D23,'6. Patients'!$LB$9:$LU$9,0),ROWS('6. Patients'!EU$10:EU$107))),0)+
IFERROR(SUMPRODUCT('6. Patients'!DH$10:DH$107,OFFSET('6. Patients'!$LV$9,1,MATCH($D23,'6. Patients'!$LW$9:$NT$9,0),ROWS('6. Patients'!EU$10:EU$107))),0)+
IFERROR(SUMPRODUCT('6. Patients'!DH$10:DH$107,OFFSET('6. Patients'!$NU$9,1,MATCH($D23,'6. Patients'!$NV$9:$OO$9,0),ROWS('6. Patients'!EU$10:EU$107))),0),
IFERROR(SUMPRODUCT('6. Patients'!DH$10:DH$107,OFFSET('6. Patients'!$OP$9,1,MATCH($D23,'6. Patients'!$OQ$9:$QN$9,0),ROWS('6. Patients'!EU$10:EU$107))),0)+
IFERROR(SUMPRODUCT('6. Patients'!DH$10:DH$107,OFFSET('6. Patients'!$QO$9,1,MATCH($D23,'6. Patients'!$QP$9:$RI$9,0),ROWS('6. Patients'!EU$10:EU$107))),0)+
IFERROR(SUMPRODUCT('6. Patients'!DH$10:DH$107,OFFSET('6. Patients'!$RJ$9,1,MATCH($D23,'6. Patients'!$RK$9:$TH$9,0),ROWS('6. Patients'!EU$10:EU$107))),0)+
IFERROR(SUMPRODUCT('6. Patients'!DH$10:DH$107,OFFSET('6. Patients'!$TI$9,1,MATCH($D23,'6. Patients'!$TJ$9:$UC$9,0),ROWS('6. Patients'!EU$10:EU$107))),0))+
IFERROR(VLOOKUP($D23,$H$116:$L$146,COLUMNS($H$115:$J$115)-1+AO$7,0)*$E23*$F23*'1. General Inputs'!$J$25,0),0),0)</f>
        <v>0</v>
      </c>
      <c r="AP23" s="775">
        <f ca="1">ROUNDUP(IFERROR($F23*$E23*CHOOSE(AP$7,
IFERROR(SUMPRODUCT('6. Patients'!DI$10:DI$107,OFFSET('6. Patients'!$DN$9,1,MATCH($D23,'6. Patients'!$DO$9:$FL$9,0),ROWS('6. Patients'!EV$10:EV$107))),0)+
IFERROR(SUMPRODUCT('6. Patients'!DI$10:DI$107,OFFSET('6. Patients'!$FM$9,1,MATCH($D23,'6. Patients'!$FN$9:$GG$9,0),ROWS('6. Patients'!EV$10:EV$107))),0)+
IFERROR(SUMPRODUCT('6. Patients'!DI$10:DI$107,OFFSET('6. Patients'!$GH$9,1,MATCH($D23,'6. Patients'!$GI$9:$IF$9,0),ROWS('6. Patients'!EV$10:EV$107))),0)+
IFERROR(SUMPRODUCT('6. Patients'!DI$10:DI$107,OFFSET('6. Patients'!$IG$9,1,MATCH($D23,'6. Patients'!$IH$9:$JA$9,0),ROWS('6. Patients'!EV$10:EV$107))),0),
IFERROR(SUMPRODUCT('6. Patients'!DI$10:DI$107,OFFSET('6. Patients'!$JB$9,1,MATCH($D23,'6. Patients'!$JC$9:$KZ$9,0),ROWS('6. Patients'!EV$10:EV$107))),0)+
IFERROR(SUMPRODUCT('6. Patients'!DI$10:DI$107,OFFSET('6. Patients'!$LA$9,1,MATCH($D23,'6. Patients'!$LB$9:$LU$9,0),ROWS('6. Patients'!EV$10:EV$107))),0)+
IFERROR(SUMPRODUCT('6. Patients'!DI$10:DI$107,OFFSET('6. Patients'!$LV$9,1,MATCH($D23,'6. Patients'!$LW$9:$NT$9,0),ROWS('6. Patients'!EV$10:EV$107))),0)+
IFERROR(SUMPRODUCT('6. Patients'!DI$10:DI$107,OFFSET('6. Patients'!$NU$9,1,MATCH($D23,'6. Patients'!$NV$9:$OO$9,0),ROWS('6. Patients'!EV$10:EV$107))),0),
IFERROR(SUMPRODUCT('6. Patients'!DI$10:DI$107,OFFSET('6. Patients'!$OP$9,1,MATCH($D23,'6. Patients'!$OQ$9:$QN$9,0),ROWS('6. Patients'!EV$10:EV$107))),0)+
IFERROR(SUMPRODUCT('6. Patients'!DI$10:DI$107,OFFSET('6. Patients'!$QO$9,1,MATCH($D23,'6. Patients'!$QP$9:$RI$9,0),ROWS('6. Patients'!EV$10:EV$107))),0)+
IFERROR(SUMPRODUCT('6. Patients'!DI$10:DI$107,OFFSET('6. Patients'!$RJ$9,1,MATCH($D23,'6. Patients'!$RK$9:$TH$9,0),ROWS('6. Patients'!EV$10:EV$107))),0)+
IFERROR(SUMPRODUCT('6. Patients'!DI$10:DI$107,OFFSET('6. Patients'!$TI$9,1,MATCH($D23,'6. Patients'!$TJ$9:$UC$9,0),ROWS('6. Patients'!EV$10:EV$107))),0))+
IFERROR(VLOOKUP($D23,$H$116:$L$146,COLUMNS($H$115:$J$115)-1+AP$7,0)*$E23*$F23*'1. General Inputs'!$J$25,0),0),0)</f>
        <v>0</v>
      </c>
      <c r="AQ23" s="775">
        <f ca="1">ROUNDUP(IFERROR($F23*$E23*CHOOSE(AQ$7,
IFERROR(SUMPRODUCT('6. Patients'!DJ$10:DJ$107,OFFSET('6. Patients'!$DN$9,1,MATCH($D23,'6. Patients'!$DO$9:$FL$9,0),ROWS('6. Patients'!EW$10:EW$107))),0)+
IFERROR(SUMPRODUCT('6. Patients'!DJ$10:DJ$107,OFFSET('6. Patients'!$FM$9,1,MATCH($D23,'6. Patients'!$FN$9:$GG$9,0),ROWS('6. Patients'!EW$10:EW$107))),0)+
IFERROR(SUMPRODUCT('6. Patients'!DJ$10:DJ$107,OFFSET('6. Patients'!$GH$9,1,MATCH($D23,'6. Patients'!$GI$9:$IF$9,0),ROWS('6. Patients'!EW$10:EW$107))),0)+
IFERROR(SUMPRODUCT('6. Patients'!DJ$10:DJ$107,OFFSET('6. Patients'!$IG$9,1,MATCH($D23,'6. Patients'!$IH$9:$JA$9,0),ROWS('6. Patients'!EW$10:EW$107))),0),
IFERROR(SUMPRODUCT('6. Patients'!DJ$10:DJ$107,OFFSET('6. Patients'!$JB$9,1,MATCH($D23,'6. Patients'!$JC$9:$KZ$9,0),ROWS('6. Patients'!EW$10:EW$107))),0)+
IFERROR(SUMPRODUCT('6. Patients'!DJ$10:DJ$107,OFFSET('6. Patients'!$LA$9,1,MATCH($D23,'6. Patients'!$LB$9:$LU$9,0),ROWS('6. Patients'!EW$10:EW$107))),0)+
IFERROR(SUMPRODUCT('6. Patients'!DJ$10:DJ$107,OFFSET('6. Patients'!$LV$9,1,MATCH($D23,'6. Patients'!$LW$9:$NT$9,0),ROWS('6. Patients'!EW$10:EW$107))),0)+
IFERROR(SUMPRODUCT('6. Patients'!DJ$10:DJ$107,OFFSET('6. Patients'!$NU$9,1,MATCH($D23,'6. Patients'!$NV$9:$OO$9,0),ROWS('6. Patients'!EW$10:EW$107))),0),
IFERROR(SUMPRODUCT('6. Patients'!DJ$10:DJ$107,OFFSET('6. Patients'!$OP$9,1,MATCH($D23,'6. Patients'!$OQ$9:$QN$9,0),ROWS('6. Patients'!EW$10:EW$107))),0)+
IFERROR(SUMPRODUCT('6. Patients'!DJ$10:DJ$107,OFFSET('6. Patients'!$QO$9,1,MATCH($D23,'6. Patients'!$QP$9:$RI$9,0),ROWS('6. Patients'!EW$10:EW$107))),0)+
IFERROR(SUMPRODUCT('6. Patients'!DJ$10:DJ$107,OFFSET('6. Patients'!$RJ$9,1,MATCH($D23,'6. Patients'!$RK$9:$TH$9,0),ROWS('6. Patients'!EW$10:EW$107))),0)+
IFERROR(SUMPRODUCT('6. Patients'!DJ$10:DJ$107,OFFSET('6. Patients'!$TI$9,1,MATCH($D23,'6. Patients'!$TJ$9:$UC$9,0),ROWS('6. Patients'!EW$10:EW$107))),0))+
IFERROR(VLOOKUP($D23,$H$116:$L$146,COLUMNS($H$115:$J$115)-1+AQ$7,0)*$E23*$F23*'1. General Inputs'!$J$25,0),0),0)</f>
        <v>0</v>
      </c>
      <c r="AR23" s="342"/>
      <c r="AZ23" s="335">
        <f ca="1">IFERROR(SUM(OFFSET('7. Consumption'!H23,0,1,,MIN('1. General Inputs'!$J$29,COLUMNS('7. Consumption'!H$9:$AQ$9)-1))),0)+MAX(0,$AQ23*('1. General Inputs'!$J$29-COLUMNS('7. Consumption'!H$9:$AQ$9)+1))</f>
        <v>0</v>
      </c>
      <c r="BA23" s="335">
        <f ca="1">IFERROR(SUM(OFFSET('7. Consumption'!I23,0,1,,MIN('1. General Inputs'!$J$29,COLUMNS('7. Consumption'!I$9:$AQ$9)-1))),0)+MAX(0,$AQ23*('1. General Inputs'!$J$29-COLUMNS('7. Consumption'!I$9:$AQ$9)+1))</f>
        <v>0</v>
      </c>
      <c r="BB23" s="335">
        <f ca="1">IFERROR(SUM(OFFSET('7. Consumption'!J23,0,1,,MIN('1. General Inputs'!$J$29,COLUMNS('7. Consumption'!J$9:$AQ$9)-1))),0)+MAX(0,$AQ23*('1. General Inputs'!$J$29-COLUMNS('7. Consumption'!J$9:$AQ$9)+1))</f>
        <v>0</v>
      </c>
      <c r="BC23" s="335">
        <f ca="1">IFERROR(SUM(OFFSET('7. Consumption'!K23,0,1,,MIN('1. General Inputs'!$J$29,COLUMNS('7. Consumption'!K$9:$AQ$9)-1))),0)+MAX(0,$AQ23*('1. General Inputs'!$J$29-COLUMNS('7. Consumption'!K$9:$AQ$9)+1))</f>
        <v>0</v>
      </c>
      <c r="BD23" s="335">
        <f ca="1">IFERROR(SUM(OFFSET('7. Consumption'!L23,0,1,,MIN('1. General Inputs'!$J$29,COLUMNS('7. Consumption'!L$9:$AQ$9)-1))),0)+MAX(0,$AQ23*('1. General Inputs'!$J$29-COLUMNS('7. Consumption'!L$9:$AQ$9)+1))</f>
        <v>0</v>
      </c>
      <c r="BE23" s="335">
        <f ca="1">IFERROR(SUM(OFFSET('7. Consumption'!M23,0,1,,MIN('1. General Inputs'!$J$29,COLUMNS('7. Consumption'!M$9:$AQ$9)-1))),0)+MAX(0,$AQ23*('1. General Inputs'!$J$29-COLUMNS('7. Consumption'!M$9:$AQ$9)+1))</f>
        <v>0</v>
      </c>
      <c r="BF23" s="335">
        <f ca="1">IFERROR(SUM(OFFSET('7. Consumption'!N23,0,1,,MIN('1. General Inputs'!$J$29,COLUMNS('7. Consumption'!N$9:$AQ$9)-1))),0)+MAX(0,$AQ23*('1. General Inputs'!$J$29-COLUMNS('7. Consumption'!N$9:$AQ$9)+1))</f>
        <v>0</v>
      </c>
      <c r="BG23" s="335">
        <f ca="1">IFERROR(SUM(OFFSET('7. Consumption'!O23,0,1,,MIN('1. General Inputs'!$J$29,COLUMNS('7. Consumption'!O$9:$AQ$9)-1))),0)+MAX(0,$AQ23*('1. General Inputs'!$J$29-COLUMNS('7. Consumption'!O$9:$AQ$9)+1))</f>
        <v>0</v>
      </c>
      <c r="BH23" s="335">
        <f ca="1">IFERROR(SUM(OFFSET('7. Consumption'!P23,0,1,,MIN('1. General Inputs'!$J$29,COLUMNS('7. Consumption'!P$9:$AQ$9)-1))),0)+MAX(0,$AQ23*('1. General Inputs'!$J$29-COLUMNS('7. Consumption'!P$9:$AQ$9)+1))</f>
        <v>0</v>
      </c>
      <c r="BI23" s="335">
        <f ca="1">IFERROR(SUM(OFFSET('7. Consumption'!Q23,0,1,,MIN('1. General Inputs'!$J$29,COLUMNS('7. Consumption'!Q$9:$AQ$9)-1))),0)+MAX(0,$AQ23*('1. General Inputs'!$J$29-COLUMNS('7. Consumption'!Q$9:$AQ$9)+1))</f>
        <v>0</v>
      </c>
      <c r="BJ23" s="335">
        <f ca="1">IFERROR(SUM(OFFSET('7. Consumption'!R23,0,1,,MIN('1. General Inputs'!$J$29,COLUMNS('7. Consumption'!R$9:$AQ$9)-1))),0)+MAX(0,$AQ23*('1. General Inputs'!$J$29-COLUMNS('7. Consumption'!R$9:$AQ$9)+1))</f>
        <v>0</v>
      </c>
      <c r="BK23" s="335">
        <f ca="1">IFERROR(SUM(OFFSET('7. Consumption'!S23,0,1,,MIN('1. General Inputs'!$J$29,COLUMNS('7. Consumption'!S$9:$AQ$9)-1))),0)+MAX(0,$AQ23*('1. General Inputs'!$J$29-COLUMNS('7. Consumption'!S$9:$AQ$9)+1))</f>
        <v>0</v>
      </c>
      <c r="BL23" s="335">
        <f ca="1">IFERROR(SUM(OFFSET('7. Consumption'!T23,0,1,,MIN('1. General Inputs'!$J$29,COLUMNS('7. Consumption'!T$9:$AQ$9)-1))),0)+MAX(0,$AQ23*('1. General Inputs'!$J$29-COLUMNS('7. Consumption'!T$9:$AQ$9)+1))</f>
        <v>0</v>
      </c>
      <c r="BM23" s="335">
        <f ca="1">IFERROR(SUM(OFFSET('7. Consumption'!U23,0,1,,MIN('1. General Inputs'!$J$29,COLUMNS('7. Consumption'!U$9:$AQ$9)-1))),0)+MAX(0,$AQ23*('1. General Inputs'!$J$29-COLUMNS('7. Consumption'!U$9:$AQ$9)+1))</f>
        <v>0</v>
      </c>
      <c r="BN23" s="335">
        <f ca="1">IFERROR(SUM(OFFSET('7. Consumption'!V23,0,1,,MIN('1. General Inputs'!$J$29,COLUMNS('7. Consumption'!V$9:$AQ$9)-1))),0)+MAX(0,$AQ23*('1. General Inputs'!$J$29-COLUMNS('7. Consumption'!V$9:$AQ$9)+1))</f>
        <v>0</v>
      </c>
      <c r="BO23" s="335">
        <f ca="1">IFERROR(SUM(OFFSET('7. Consumption'!W23,0,1,,MIN('1. General Inputs'!$J$29,COLUMNS('7. Consumption'!W$9:$AQ$9)-1))),0)+MAX(0,$AQ23*('1. General Inputs'!$J$29-COLUMNS('7. Consumption'!W$9:$AQ$9)+1))</f>
        <v>0</v>
      </c>
      <c r="BP23" s="335">
        <f ca="1">IFERROR(SUM(OFFSET('7. Consumption'!X23,0,1,,MIN('1. General Inputs'!$J$29,COLUMNS('7. Consumption'!X$9:$AQ$9)-1))),0)+MAX(0,$AQ23*('1. General Inputs'!$J$29-COLUMNS('7. Consumption'!X$9:$AQ$9)+1))</f>
        <v>0</v>
      </c>
      <c r="BQ23" s="335">
        <f ca="1">IFERROR(SUM(OFFSET('7. Consumption'!Y23,0,1,,MIN('1. General Inputs'!$J$29,COLUMNS('7. Consumption'!Y$9:$AQ$9)-1))),0)+MAX(0,$AQ23*('1. General Inputs'!$J$29-COLUMNS('7. Consumption'!Y$9:$AQ$9)+1))</f>
        <v>0</v>
      </c>
      <c r="BR23" s="335">
        <f ca="1">IFERROR(SUM(OFFSET('7. Consumption'!Z23,0,1,,MIN('1. General Inputs'!$J$29,COLUMNS('7. Consumption'!Z$9:$AQ$9)-1))),0)+MAX(0,$AQ23*('1. General Inputs'!$J$29-COLUMNS('7. Consumption'!Z$9:$AQ$9)+1))</f>
        <v>0</v>
      </c>
      <c r="BS23" s="335">
        <f ca="1">IFERROR(SUM(OFFSET('7. Consumption'!AA23,0,1,,MIN('1. General Inputs'!$J$29,COLUMNS('7. Consumption'!AA$9:$AQ$9)-1))),0)+MAX(0,$AQ23*('1. General Inputs'!$J$29-COLUMNS('7. Consumption'!AA$9:$AQ$9)+1))</f>
        <v>0</v>
      </c>
      <c r="BT23" s="335">
        <f ca="1">IFERROR(SUM(OFFSET('7. Consumption'!AB23,0,1,,MIN('1. General Inputs'!$J$29,COLUMNS('7. Consumption'!AB$9:$AQ$9)-1))),0)+MAX(0,$AQ23*('1. General Inputs'!$J$29-COLUMNS('7. Consumption'!AB$9:$AQ$9)+1))</f>
        <v>0</v>
      </c>
      <c r="BU23" s="335">
        <f ca="1">IFERROR(SUM(OFFSET('7. Consumption'!AC23,0,1,,MIN('1. General Inputs'!$J$29,COLUMNS('7. Consumption'!AC$9:$AQ$9)-1))),0)+MAX(0,$AQ23*('1. General Inputs'!$J$29-COLUMNS('7. Consumption'!AC$9:$AQ$9)+1))</f>
        <v>0</v>
      </c>
      <c r="BV23" s="335">
        <f ca="1">IFERROR(SUM(OFFSET('7. Consumption'!AD23,0,1,,MIN('1. General Inputs'!$J$29,COLUMNS('7. Consumption'!AD$9:$AQ$9)-1))),0)+MAX(0,$AQ23*('1. General Inputs'!$J$29-COLUMNS('7. Consumption'!AD$9:$AQ$9)+1))</f>
        <v>0</v>
      </c>
      <c r="BW23" s="335">
        <f ca="1">IFERROR(SUM(OFFSET('7. Consumption'!AE23,0,1,,MIN('1. General Inputs'!$J$29,COLUMNS('7. Consumption'!AE$9:$AQ$9)-1))),0)+MAX(0,$AQ23*('1. General Inputs'!$J$29-COLUMNS('7. Consumption'!AE$9:$AQ$9)+1))</f>
        <v>0</v>
      </c>
      <c r="BX23" s="335">
        <f ca="1">IFERROR(SUM(OFFSET('7. Consumption'!AF23,0,1,,MIN('1. General Inputs'!$J$29,COLUMNS('7. Consumption'!AF$9:$AQ$9)-1))),0)+MAX(0,$AQ23*('1. General Inputs'!$J$29-COLUMNS('7. Consumption'!AF$9:$AQ$9)+1))</f>
        <v>0</v>
      </c>
      <c r="BY23" s="335">
        <f ca="1">IFERROR(SUM(OFFSET('7. Consumption'!AG23,0,1,,MIN('1. General Inputs'!$J$29,COLUMNS('7. Consumption'!AG$9:$AQ$9)-1))),0)+MAX(0,$AQ23*('1. General Inputs'!$J$29-COLUMNS('7. Consumption'!AG$9:$AQ$9)+1))</f>
        <v>0</v>
      </c>
      <c r="BZ23" s="335">
        <f ca="1">IFERROR(SUM(OFFSET('7. Consumption'!AH23,0,1,,MIN('1. General Inputs'!$J$29,COLUMNS('7. Consumption'!AH$9:$AQ$9)-1))),0)+MAX(0,$AQ23*('1. General Inputs'!$J$29-COLUMNS('7. Consumption'!AH$9:$AQ$9)+1))</f>
        <v>0</v>
      </c>
      <c r="CA23" s="335">
        <f ca="1">IFERROR(SUM(OFFSET('7. Consumption'!AI23,0,1,,MIN('1. General Inputs'!$J$29,COLUMNS('7. Consumption'!AI$9:$AQ$9)-1))),0)+MAX(0,$AQ23*('1. General Inputs'!$J$29-COLUMNS('7. Consumption'!AI$9:$AQ$9)+1))</f>
        <v>0</v>
      </c>
      <c r="CB23" s="335">
        <f ca="1">IFERROR(SUM(OFFSET('7. Consumption'!AJ23,0,1,,MIN('1. General Inputs'!$J$29,COLUMNS('7. Consumption'!AJ$9:$AQ$9)-1))),0)+MAX(0,$AQ23*('1. General Inputs'!$J$29-COLUMNS('7. Consumption'!AJ$9:$AQ$9)+1))</f>
        <v>0</v>
      </c>
      <c r="CC23" s="335">
        <f ca="1">IFERROR(SUM(OFFSET('7. Consumption'!AK23,0,1,,MIN('1. General Inputs'!$J$29,COLUMNS('7. Consumption'!AK$9:$AQ$9)-1))),0)+MAX(0,$AQ23*('1. General Inputs'!$J$29-COLUMNS('7. Consumption'!AK$9:$AQ$9)+1))</f>
        <v>0</v>
      </c>
      <c r="CD23" s="335">
        <f ca="1">IFERROR(SUM(OFFSET('7. Consumption'!AL23,0,1,,MIN('1. General Inputs'!$J$29,COLUMNS('7. Consumption'!AL$9:$AQ$9)-1))),0)+MAX(0,$AQ23*('1. General Inputs'!$J$29-COLUMNS('7. Consumption'!AL$9:$AQ$9)+1))</f>
        <v>0</v>
      </c>
      <c r="CE23" s="335">
        <f ca="1">IFERROR(SUM(OFFSET('7. Consumption'!AM23,0,1,,MIN('1. General Inputs'!$J$29,COLUMNS('7. Consumption'!AM$9:$AQ$9)-1))),0)+MAX(0,$AQ23*('1. General Inputs'!$J$29-COLUMNS('7. Consumption'!AM$9:$AQ$9)+1))</f>
        <v>0</v>
      </c>
      <c r="CF23" s="335">
        <f ca="1">IFERROR(SUM(OFFSET('7. Consumption'!AN23,0,1,,MIN('1. General Inputs'!$J$29,COLUMNS('7. Consumption'!AN$9:$AQ$9)-1))),0)+MAX(0,$AQ23*('1. General Inputs'!$J$29-COLUMNS('7. Consumption'!AN$9:$AQ$9)+1))</f>
        <v>0</v>
      </c>
      <c r="CG23" s="335">
        <f ca="1">IFERROR(SUM(OFFSET('7. Consumption'!AO23,0,1,,MIN('1. General Inputs'!$J$29,COLUMNS('7. Consumption'!AO$9:$AQ$9)-1))),0)+MAX(0,$AQ23*('1. General Inputs'!$J$29-COLUMNS('7. Consumption'!AO$9:$AQ$9)+1))</f>
        <v>0</v>
      </c>
      <c r="CH23" s="335">
        <f ca="1">IFERROR(SUM(OFFSET('7. Consumption'!AP23,0,1,,MIN('1. General Inputs'!$J$29,COLUMNS('7. Consumption'!AP$9:$AQ$9)-1))),0)+MAX(0,$AQ23*('1. General Inputs'!$J$29-COLUMNS('7. Consumption'!AP$9:$AQ$9)+1))</f>
        <v>0</v>
      </c>
      <c r="CI23" s="335">
        <f ca="1">IFERROR(SUM(OFFSET('7. Consumption'!AQ23,0,1,,MIN('1. General Inputs'!$J$29,COLUMNS('7. Consumption'!AQ$9:$AQ$9)-1))),0)+MAX(0,$AQ23*('1. General Inputs'!$J$29-COLUMNS('7. Consumption'!AQ$9:$AQ$9)+1))</f>
        <v>0</v>
      </c>
    </row>
    <row r="24" spans="2:87" ht="15" x14ac:dyDescent="0.25">
      <c r="B24" s="772"/>
      <c r="C24" s="772" t="str">
        <f>IFERROR(VLOOKUP(ROWS($C$9:$C24),'5. Form Breakdown'!$AI$11:$AJ$138,COLUMNS('5. Form Breakdown'!$AI$11:$AJ$11),0),"")</f>
        <v>ATV/r 300/100 - tab</v>
      </c>
      <c r="D24" s="772" t="str">
        <f>IFERROR(VLOOKUP($C24,'5a. Dosing'!$E$11:$F$138,2,0),"")</f>
        <v>ATV/r</v>
      </c>
      <c r="E24" s="773">
        <f>IFERROR(INDEX('5. Form Breakdown'!$AL$11:$BL$138,MATCH('7. Consumption'!$C24,'5. Form Breakdown'!$AK$11:$AK$138,0),MATCH('5. Form Breakdown'!$AX$10,'5. Form Breakdown'!$AL$10:$BL$10,0)),"")</f>
        <v>1</v>
      </c>
      <c r="F24" s="774">
        <f>IFERROR(INDEX('5. Form Breakdown'!$AL$11:$BL$138,MATCH('7. Consumption'!$C24,'5. Form Breakdown'!$AK$11:$AK$138,0),MATCH('5. Form Breakdown'!$BL$10,'5. Form Breakdown'!$AL$10:$BL$10,0)),"")</f>
        <v>1.0166666666666666</v>
      </c>
      <c r="H24" s="775">
        <f ca="1">ROUNDUP(IFERROR($F24*$E24*CHOOSE(H$7,
IFERROR(SUMPRODUCT('6. Patients'!CA$10:CA$107,OFFSET('6. Patients'!$DN$9,1,MATCH($D24,'6. Patients'!$DO$9:$FL$9,0),ROWS('6. Patients'!DN$10:DN$107))),0)+
IFERROR(SUMPRODUCT('6. Patients'!CA$10:CA$107,OFFSET('6. Patients'!$FM$9,1,MATCH($D24,'6. Patients'!$FN$9:$GG$9,0),ROWS('6. Patients'!DN$10:DN$107))),0)+
IFERROR(SUMPRODUCT('6. Patients'!CA$10:CA$107,OFFSET('6. Patients'!$GH$9,1,MATCH($D24,'6. Patients'!$GI$9:$IF$9,0),ROWS('6. Patients'!DN$10:DN$107))),0)+
IFERROR(SUMPRODUCT('6. Patients'!CA$10:CA$107,OFFSET('6. Patients'!$IG$9,1,MATCH($D24,'6. Patients'!$IH$9:$JA$9,0),ROWS('6. Patients'!DN$10:DN$107))),0),
IFERROR(SUMPRODUCT('6. Patients'!CA$10:CA$107,OFFSET('6. Patients'!$JB$9,1,MATCH($D24,'6. Patients'!$JC$9:$KZ$9,0),ROWS('6. Patients'!DN$10:DN$107))),0)+
IFERROR(SUMPRODUCT('6. Patients'!CA$10:CA$107,OFFSET('6. Patients'!$LA$9,1,MATCH($D24,'6. Patients'!$LB$9:$LU$9,0),ROWS('6. Patients'!DN$10:DN$107))),0)+
IFERROR(SUMPRODUCT('6. Patients'!CA$10:CA$107,OFFSET('6. Patients'!$LV$9,1,MATCH($D24,'6. Patients'!$LW$9:$NT$9,0),ROWS('6. Patients'!DN$10:DN$107))),0)+
IFERROR(SUMPRODUCT('6. Patients'!CA$10:CA$107,OFFSET('6. Patients'!$NU$9,1,MATCH($D24,'6. Patients'!$NV$9:$OO$9,0),ROWS('6. Patients'!DN$10:DN$107))),0),
IFERROR(SUMPRODUCT('6. Patients'!CA$10:CA$107,OFFSET('6. Patients'!$OP$9,1,MATCH($D24,'6. Patients'!$OQ$9:$QN$9,0),ROWS('6. Patients'!DN$10:DN$107))),0)+
IFERROR(SUMPRODUCT('6. Patients'!CA$10:CA$107,OFFSET('6. Patients'!$QO$9,1,MATCH($D24,'6. Patients'!$QP$9:$RI$9,0),ROWS('6. Patients'!DN$10:DN$107))),0)+
IFERROR(SUMPRODUCT('6. Patients'!CA$10:CA$107,OFFSET('6. Patients'!$RJ$9,1,MATCH($D24,'6. Patients'!$RK$9:$TH$9,0),ROWS('6. Patients'!DN$10:DN$107))),0)+
IFERROR(SUMPRODUCT('6. Patients'!CA$10:CA$107,OFFSET('6. Patients'!$TI$9,1,MATCH($D24,'6. Patients'!$TJ$9:$UC$9,0),ROWS('6. Patients'!DN$10:DN$107))),0))+
IFERROR(VLOOKUP($D24,$H$116:$L$146,COLUMNS($H$115:$J$115)-1+H$7,0)*$E24*$F24*'1. General Inputs'!$J$25,0),0),0)</f>
        <v>0</v>
      </c>
      <c r="I24" s="775">
        <f ca="1">ROUNDUP(IFERROR($F24*$E24*CHOOSE(I$7,
IFERROR(SUMPRODUCT('6. Patients'!CB$10:CB$107,OFFSET('6. Patients'!$DN$9,1,MATCH($D24,'6. Patients'!$DO$9:$FL$9,0),ROWS('6. Patients'!DO$10:DO$107))),0)+
IFERROR(SUMPRODUCT('6. Patients'!CB$10:CB$107,OFFSET('6. Patients'!$FM$9,1,MATCH($D24,'6. Patients'!$FN$9:$GG$9,0),ROWS('6. Patients'!DO$10:DO$107))),0)+
IFERROR(SUMPRODUCT('6. Patients'!CB$10:CB$107,OFFSET('6. Patients'!$GH$9,1,MATCH($D24,'6. Patients'!$GI$9:$IF$9,0),ROWS('6. Patients'!DO$10:DO$107))),0)+
IFERROR(SUMPRODUCT('6. Patients'!CB$10:CB$107,OFFSET('6. Patients'!$IG$9,1,MATCH($D24,'6. Patients'!$IH$9:$JA$9,0),ROWS('6. Patients'!DO$10:DO$107))),0),
IFERROR(SUMPRODUCT('6. Patients'!CB$10:CB$107,OFFSET('6. Patients'!$JB$9,1,MATCH($D24,'6. Patients'!$JC$9:$KZ$9,0),ROWS('6. Patients'!DO$10:DO$107))),0)+
IFERROR(SUMPRODUCT('6. Patients'!CB$10:CB$107,OFFSET('6. Patients'!$LA$9,1,MATCH($D24,'6. Patients'!$LB$9:$LU$9,0),ROWS('6. Patients'!DO$10:DO$107))),0)+
IFERROR(SUMPRODUCT('6. Patients'!CB$10:CB$107,OFFSET('6. Patients'!$LV$9,1,MATCH($D24,'6. Patients'!$LW$9:$NT$9,0),ROWS('6. Patients'!DO$10:DO$107))),0)+
IFERROR(SUMPRODUCT('6. Patients'!CB$10:CB$107,OFFSET('6. Patients'!$NU$9,1,MATCH($D24,'6. Patients'!$NV$9:$OO$9,0),ROWS('6. Patients'!DO$10:DO$107))),0),
IFERROR(SUMPRODUCT('6. Patients'!CB$10:CB$107,OFFSET('6. Patients'!$OP$9,1,MATCH($D24,'6. Patients'!$OQ$9:$QN$9,0),ROWS('6. Patients'!DO$10:DO$107))),0)+
IFERROR(SUMPRODUCT('6. Patients'!CB$10:CB$107,OFFSET('6. Patients'!$QO$9,1,MATCH($D24,'6. Patients'!$QP$9:$RI$9,0),ROWS('6. Patients'!DO$10:DO$107))),0)+
IFERROR(SUMPRODUCT('6. Patients'!CB$10:CB$107,OFFSET('6. Patients'!$RJ$9,1,MATCH($D24,'6. Patients'!$RK$9:$TH$9,0),ROWS('6. Patients'!DO$10:DO$107))),0)+
IFERROR(SUMPRODUCT('6. Patients'!CB$10:CB$107,OFFSET('6. Patients'!$TI$9,1,MATCH($D24,'6. Patients'!$TJ$9:$UC$9,0),ROWS('6. Patients'!DO$10:DO$107))),0))+
IFERROR(VLOOKUP($D24,$H$116:$L$146,COLUMNS($H$115:$J$115)-1+I$7,0)*$E24*$F24*'1. General Inputs'!$J$25,0),0),0)</f>
        <v>0</v>
      </c>
      <c r="J24" s="775">
        <f ca="1">ROUNDUP(IFERROR($F24*$E24*CHOOSE(J$7,
IFERROR(SUMPRODUCT('6. Patients'!CC$10:CC$107,OFFSET('6. Patients'!$DN$9,1,MATCH($D24,'6. Patients'!$DO$9:$FL$9,0),ROWS('6. Patients'!DP$10:DP$107))),0)+
IFERROR(SUMPRODUCT('6. Patients'!CC$10:CC$107,OFFSET('6. Patients'!$FM$9,1,MATCH($D24,'6. Patients'!$FN$9:$GG$9,0),ROWS('6. Patients'!DP$10:DP$107))),0)+
IFERROR(SUMPRODUCT('6. Patients'!CC$10:CC$107,OFFSET('6. Patients'!$GH$9,1,MATCH($D24,'6. Patients'!$GI$9:$IF$9,0),ROWS('6. Patients'!DP$10:DP$107))),0)+
IFERROR(SUMPRODUCT('6. Patients'!CC$10:CC$107,OFFSET('6. Patients'!$IG$9,1,MATCH($D24,'6. Patients'!$IH$9:$JA$9,0),ROWS('6. Patients'!DP$10:DP$107))),0),
IFERROR(SUMPRODUCT('6. Patients'!CC$10:CC$107,OFFSET('6. Patients'!$JB$9,1,MATCH($D24,'6. Patients'!$JC$9:$KZ$9,0),ROWS('6. Patients'!DP$10:DP$107))),0)+
IFERROR(SUMPRODUCT('6. Patients'!CC$10:CC$107,OFFSET('6. Patients'!$LA$9,1,MATCH($D24,'6. Patients'!$LB$9:$LU$9,0),ROWS('6. Patients'!DP$10:DP$107))),0)+
IFERROR(SUMPRODUCT('6. Patients'!CC$10:CC$107,OFFSET('6. Patients'!$LV$9,1,MATCH($D24,'6. Patients'!$LW$9:$NT$9,0),ROWS('6. Patients'!DP$10:DP$107))),0)+
IFERROR(SUMPRODUCT('6. Patients'!CC$10:CC$107,OFFSET('6. Patients'!$NU$9,1,MATCH($D24,'6. Patients'!$NV$9:$OO$9,0),ROWS('6. Patients'!DP$10:DP$107))),0),
IFERROR(SUMPRODUCT('6. Patients'!CC$10:CC$107,OFFSET('6. Patients'!$OP$9,1,MATCH($D24,'6. Patients'!$OQ$9:$QN$9,0),ROWS('6. Patients'!DP$10:DP$107))),0)+
IFERROR(SUMPRODUCT('6. Patients'!CC$10:CC$107,OFFSET('6. Patients'!$QO$9,1,MATCH($D24,'6. Patients'!$QP$9:$RI$9,0),ROWS('6. Patients'!DP$10:DP$107))),0)+
IFERROR(SUMPRODUCT('6. Patients'!CC$10:CC$107,OFFSET('6. Patients'!$RJ$9,1,MATCH($D24,'6. Patients'!$RK$9:$TH$9,0),ROWS('6. Patients'!DP$10:DP$107))),0)+
IFERROR(SUMPRODUCT('6. Patients'!CC$10:CC$107,OFFSET('6. Patients'!$TI$9,1,MATCH($D24,'6. Patients'!$TJ$9:$UC$9,0),ROWS('6. Patients'!DP$10:DP$107))),0))+
IFERROR(VLOOKUP($D24,$H$116:$L$146,COLUMNS($H$115:$J$115)-1+J$7,0)*$E24*$F24*'1. General Inputs'!$J$25,0),0),0)</f>
        <v>0</v>
      </c>
      <c r="K24" s="775">
        <f ca="1">ROUNDUP(IFERROR($F24*$E24*CHOOSE(K$7,
IFERROR(SUMPRODUCT('6. Patients'!CD$10:CD$107,OFFSET('6. Patients'!$DN$9,1,MATCH($D24,'6. Patients'!$DO$9:$FL$9,0),ROWS('6. Patients'!DQ$10:DQ$107))),0)+
IFERROR(SUMPRODUCT('6. Patients'!CD$10:CD$107,OFFSET('6. Patients'!$FM$9,1,MATCH($D24,'6. Patients'!$FN$9:$GG$9,0),ROWS('6. Patients'!DQ$10:DQ$107))),0)+
IFERROR(SUMPRODUCT('6. Patients'!CD$10:CD$107,OFFSET('6. Patients'!$GH$9,1,MATCH($D24,'6. Patients'!$GI$9:$IF$9,0),ROWS('6. Patients'!DQ$10:DQ$107))),0)+
IFERROR(SUMPRODUCT('6. Patients'!CD$10:CD$107,OFFSET('6. Patients'!$IG$9,1,MATCH($D24,'6. Patients'!$IH$9:$JA$9,0),ROWS('6. Patients'!DQ$10:DQ$107))),0),
IFERROR(SUMPRODUCT('6. Patients'!CD$10:CD$107,OFFSET('6. Patients'!$JB$9,1,MATCH($D24,'6. Patients'!$JC$9:$KZ$9,0),ROWS('6. Patients'!DQ$10:DQ$107))),0)+
IFERROR(SUMPRODUCT('6. Patients'!CD$10:CD$107,OFFSET('6. Patients'!$LA$9,1,MATCH($D24,'6. Patients'!$LB$9:$LU$9,0),ROWS('6. Patients'!DQ$10:DQ$107))),0)+
IFERROR(SUMPRODUCT('6. Patients'!CD$10:CD$107,OFFSET('6. Patients'!$LV$9,1,MATCH($D24,'6. Patients'!$LW$9:$NT$9,0),ROWS('6. Patients'!DQ$10:DQ$107))),0)+
IFERROR(SUMPRODUCT('6. Patients'!CD$10:CD$107,OFFSET('6. Patients'!$NU$9,1,MATCH($D24,'6. Patients'!$NV$9:$OO$9,0),ROWS('6. Patients'!DQ$10:DQ$107))),0),
IFERROR(SUMPRODUCT('6. Patients'!CD$10:CD$107,OFFSET('6. Patients'!$OP$9,1,MATCH($D24,'6. Patients'!$OQ$9:$QN$9,0),ROWS('6. Patients'!DQ$10:DQ$107))),0)+
IFERROR(SUMPRODUCT('6. Patients'!CD$10:CD$107,OFFSET('6. Patients'!$QO$9,1,MATCH($D24,'6. Patients'!$QP$9:$RI$9,0),ROWS('6. Patients'!DQ$10:DQ$107))),0)+
IFERROR(SUMPRODUCT('6. Patients'!CD$10:CD$107,OFFSET('6. Patients'!$RJ$9,1,MATCH($D24,'6. Patients'!$RK$9:$TH$9,0),ROWS('6. Patients'!DQ$10:DQ$107))),0)+
IFERROR(SUMPRODUCT('6. Patients'!CD$10:CD$107,OFFSET('6. Patients'!$TI$9,1,MATCH($D24,'6. Patients'!$TJ$9:$UC$9,0),ROWS('6. Patients'!DQ$10:DQ$107))),0))+
IFERROR(VLOOKUP($D24,$H$116:$L$146,COLUMNS($H$115:$J$115)-1+K$7,0)*$E24*$F24*'1. General Inputs'!$J$25,0),0),0)</f>
        <v>0</v>
      </c>
      <c r="L24" s="775">
        <f ca="1">ROUNDUP(IFERROR($F24*$E24*CHOOSE(L$7,
IFERROR(SUMPRODUCT('6. Patients'!CE$10:CE$107,OFFSET('6. Patients'!$DN$9,1,MATCH($D24,'6. Patients'!$DO$9:$FL$9,0),ROWS('6. Patients'!DR$10:DR$107))),0)+
IFERROR(SUMPRODUCT('6. Patients'!CE$10:CE$107,OFFSET('6. Patients'!$FM$9,1,MATCH($D24,'6. Patients'!$FN$9:$GG$9,0),ROWS('6. Patients'!DR$10:DR$107))),0)+
IFERROR(SUMPRODUCT('6. Patients'!CE$10:CE$107,OFFSET('6. Patients'!$GH$9,1,MATCH($D24,'6. Patients'!$GI$9:$IF$9,0),ROWS('6. Patients'!DR$10:DR$107))),0)+
IFERROR(SUMPRODUCT('6. Patients'!CE$10:CE$107,OFFSET('6. Patients'!$IG$9,1,MATCH($D24,'6. Patients'!$IH$9:$JA$9,0),ROWS('6. Patients'!DR$10:DR$107))),0),
IFERROR(SUMPRODUCT('6. Patients'!CE$10:CE$107,OFFSET('6. Patients'!$JB$9,1,MATCH($D24,'6. Patients'!$JC$9:$KZ$9,0),ROWS('6. Patients'!DR$10:DR$107))),0)+
IFERROR(SUMPRODUCT('6. Patients'!CE$10:CE$107,OFFSET('6. Patients'!$LA$9,1,MATCH($D24,'6. Patients'!$LB$9:$LU$9,0),ROWS('6. Patients'!DR$10:DR$107))),0)+
IFERROR(SUMPRODUCT('6. Patients'!CE$10:CE$107,OFFSET('6. Patients'!$LV$9,1,MATCH($D24,'6. Patients'!$LW$9:$NT$9,0),ROWS('6. Patients'!DR$10:DR$107))),0)+
IFERROR(SUMPRODUCT('6. Patients'!CE$10:CE$107,OFFSET('6. Patients'!$NU$9,1,MATCH($D24,'6. Patients'!$NV$9:$OO$9,0),ROWS('6. Patients'!DR$10:DR$107))),0),
IFERROR(SUMPRODUCT('6. Patients'!CE$10:CE$107,OFFSET('6. Patients'!$OP$9,1,MATCH($D24,'6. Patients'!$OQ$9:$QN$9,0),ROWS('6. Patients'!DR$10:DR$107))),0)+
IFERROR(SUMPRODUCT('6. Patients'!CE$10:CE$107,OFFSET('6. Patients'!$QO$9,1,MATCH($D24,'6. Patients'!$QP$9:$RI$9,0),ROWS('6. Patients'!DR$10:DR$107))),0)+
IFERROR(SUMPRODUCT('6. Patients'!CE$10:CE$107,OFFSET('6. Patients'!$RJ$9,1,MATCH($D24,'6. Patients'!$RK$9:$TH$9,0),ROWS('6. Patients'!DR$10:DR$107))),0)+
IFERROR(SUMPRODUCT('6. Patients'!CE$10:CE$107,OFFSET('6. Patients'!$TI$9,1,MATCH($D24,'6. Patients'!$TJ$9:$UC$9,0),ROWS('6. Patients'!DR$10:DR$107))),0))+
IFERROR(VLOOKUP($D24,$H$116:$L$146,COLUMNS($H$115:$J$115)-1+L$7,0)*$E24*$F24*'1. General Inputs'!$J$25,0),0),0)</f>
        <v>0</v>
      </c>
      <c r="M24" s="775">
        <f ca="1">ROUNDUP(IFERROR($F24*$E24*CHOOSE(M$7,
IFERROR(SUMPRODUCT('6. Patients'!CF$10:CF$107,OFFSET('6. Patients'!$DN$9,1,MATCH($D24,'6. Patients'!$DO$9:$FL$9,0),ROWS('6. Patients'!DS$10:DS$107))),0)+
IFERROR(SUMPRODUCT('6. Patients'!CF$10:CF$107,OFFSET('6. Patients'!$FM$9,1,MATCH($D24,'6. Patients'!$FN$9:$GG$9,0),ROWS('6. Patients'!DS$10:DS$107))),0)+
IFERROR(SUMPRODUCT('6. Patients'!CF$10:CF$107,OFFSET('6. Patients'!$GH$9,1,MATCH($D24,'6. Patients'!$GI$9:$IF$9,0),ROWS('6. Patients'!DS$10:DS$107))),0)+
IFERROR(SUMPRODUCT('6. Patients'!CF$10:CF$107,OFFSET('6. Patients'!$IG$9,1,MATCH($D24,'6. Patients'!$IH$9:$JA$9,0),ROWS('6. Patients'!DS$10:DS$107))),0),
IFERROR(SUMPRODUCT('6. Patients'!CF$10:CF$107,OFFSET('6. Patients'!$JB$9,1,MATCH($D24,'6. Patients'!$JC$9:$KZ$9,0),ROWS('6. Patients'!DS$10:DS$107))),0)+
IFERROR(SUMPRODUCT('6. Patients'!CF$10:CF$107,OFFSET('6. Patients'!$LA$9,1,MATCH($D24,'6. Patients'!$LB$9:$LU$9,0),ROWS('6. Patients'!DS$10:DS$107))),0)+
IFERROR(SUMPRODUCT('6. Patients'!CF$10:CF$107,OFFSET('6. Patients'!$LV$9,1,MATCH($D24,'6. Patients'!$LW$9:$NT$9,0),ROWS('6. Patients'!DS$10:DS$107))),0)+
IFERROR(SUMPRODUCT('6. Patients'!CF$10:CF$107,OFFSET('6. Patients'!$NU$9,1,MATCH($D24,'6. Patients'!$NV$9:$OO$9,0),ROWS('6. Patients'!DS$10:DS$107))),0),
IFERROR(SUMPRODUCT('6. Patients'!CF$10:CF$107,OFFSET('6. Patients'!$OP$9,1,MATCH($D24,'6. Patients'!$OQ$9:$QN$9,0),ROWS('6. Patients'!DS$10:DS$107))),0)+
IFERROR(SUMPRODUCT('6. Patients'!CF$10:CF$107,OFFSET('6. Patients'!$QO$9,1,MATCH($D24,'6. Patients'!$QP$9:$RI$9,0),ROWS('6. Patients'!DS$10:DS$107))),0)+
IFERROR(SUMPRODUCT('6. Patients'!CF$10:CF$107,OFFSET('6. Patients'!$RJ$9,1,MATCH($D24,'6. Patients'!$RK$9:$TH$9,0),ROWS('6. Patients'!DS$10:DS$107))),0)+
IFERROR(SUMPRODUCT('6. Patients'!CF$10:CF$107,OFFSET('6. Patients'!$TI$9,1,MATCH($D24,'6. Patients'!$TJ$9:$UC$9,0),ROWS('6. Patients'!DS$10:DS$107))),0))+
IFERROR(VLOOKUP($D24,$H$116:$L$146,COLUMNS($H$115:$J$115)-1+M$7,0)*$E24*$F24*'1. General Inputs'!$J$25,0),0),0)</f>
        <v>0</v>
      </c>
      <c r="N24" s="775">
        <f ca="1">ROUNDUP(IFERROR($F24*$E24*CHOOSE(N$7,
IFERROR(SUMPRODUCT('6. Patients'!CG$10:CG$107,OFFSET('6. Patients'!$DN$9,1,MATCH($D24,'6. Patients'!$DO$9:$FL$9,0),ROWS('6. Patients'!DT$10:DT$107))),0)+
IFERROR(SUMPRODUCT('6. Patients'!CG$10:CG$107,OFFSET('6. Patients'!$FM$9,1,MATCH($D24,'6. Patients'!$FN$9:$GG$9,0),ROWS('6. Patients'!DT$10:DT$107))),0)+
IFERROR(SUMPRODUCT('6. Patients'!CG$10:CG$107,OFFSET('6. Patients'!$GH$9,1,MATCH($D24,'6. Patients'!$GI$9:$IF$9,0),ROWS('6. Patients'!DT$10:DT$107))),0)+
IFERROR(SUMPRODUCT('6. Patients'!CG$10:CG$107,OFFSET('6. Patients'!$IG$9,1,MATCH($D24,'6. Patients'!$IH$9:$JA$9,0),ROWS('6. Patients'!DT$10:DT$107))),0),
IFERROR(SUMPRODUCT('6. Patients'!CG$10:CG$107,OFFSET('6. Patients'!$JB$9,1,MATCH($D24,'6. Patients'!$JC$9:$KZ$9,0),ROWS('6. Patients'!DT$10:DT$107))),0)+
IFERROR(SUMPRODUCT('6. Patients'!CG$10:CG$107,OFFSET('6. Patients'!$LA$9,1,MATCH($D24,'6. Patients'!$LB$9:$LU$9,0),ROWS('6. Patients'!DT$10:DT$107))),0)+
IFERROR(SUMPRODUCT('6. Patients'!CG$10:CG$107,OFFSET('6. Patients'!$LV$9,1,MATCH($D24,'6. Patients'!$LW$9:$NT$9,0),ROWS('6. Patients'!DT$10:DT$107))),0)+
IFERROR(SUMPRODUCT('6. Patients'!CG$10:CG$107,OFFSET('6. Patients'!$NU$9,1,MATCH($D24,'6. Patients'!$NV$9:$OO$9,0),ROWS('6. Patients'!DT$10:DT$107))),0),
IFERROR(SUMPRODUCT('6. Patients'!CG$10:CG$107,OFFSET('6. Patients'!$OP$9,1,MATCH($D24,'6. Patients'!$OQ$9:$QN$9,0),ROWS('6. Patients'!DT$10:DT$107))),0)+
IFERROR(SUMPRODUCT('6. Patients'!CG$10:CG$107,OFFSET('6. Patients'!$QO$9,1,MATCH($D24,'6. Patients'!$QP$9:$RI$9,0),ROWS('6. Patients'!DT$10:DT$107))),0)+
IFERROR(SUMPRODUCT('6. Patients'!CG$10:CG$107,OFFSET('6. Patients'!$RJ$9,1,MATCH($D24,'6. Patients'!$RK$9:$TH$9,0),ROWS('6. Patients'!DT$10:DT$107))),0)+
IFERROR(SUMPRODUCT('6. Patients'!CG$10:CG$107,OFFSET('6. Patients'!$TI$9,1,MATCH($D24,'6. Patients'!$TJ$9:$UC$9,0),ROWS('6. Patients'!DT$10:DT$107))),0))+
IFERROR(VLOOKUP($D24,$H$116:$L$146,COLUMNS($H$115:$J$115)-1+N$7,0)*$E24*$F24*'1. General Inputs'!$J$25,0),0),0)</f>
        <v>0</v>
      </c>
      <c r="O24" s="775">
        <f ca="1">ROUNDUP(IFERROR($F24*$E24*CHOOSE(O$7,
IFERROR(SUMPRODUCT('6. Patients'!CH$10:CH$107,OFFSET('6. Patients'!$DN$9,1,MATCH($D24,'6. Patients'!$DO$9:$FL$9,0),ROWS('6. Patients'!DU$10:DU$107))),0)+
IFERROR(SUMPRODUCT('6. Patients'!CH$10:CH$107,OFFSET('6. Patients'!$FM$9,1,MATCH($D24,'6. Patients'!$FN$9:$GG$9,0),ROWS('6. Patients'!DU$10:DU$107))),0)+
IFERROR(SUMPRODUCT('6. Patients'!CH$10:CH$107,OFFSET('6. Patients'!$GH$9,1,MATCH($D24,'6. Patients'!$GI$9:$IF$9,0),ROWS('6. Patients'!DU$10:DU$107))),0)+
IFERROR(SUMPRODUCT('6. Patients'!CH$10:CH$107,OFFSET('6. Patients'!$IG$9,1,MATCH($D24,'6. Patients'!$IH$9:$JA$9,0),ROWS('6. Patients'!DU$10:DU$107))),0),
IFERROR(SUMPRODUCT('6. Patients'!CH$10:CH$107,OFFSET('6. Patients'!$JB$9,1,MATCH($D24,'6. Patients'!$JC$9:$KZ$9,0),ROWS('6. Patients'!DU$10:DU$107))),0)+
IFERROR(SUMPRODUCT('6. Patients'!CH$10:CH$107,OFFSET('6. Patients'!$LA$9,1,MATCH($D24,'6. Patients'!$LB$9:$LU$9,0),ROWS('6. Patients'!DU$10:DU$107))),0)+
IFERROR(SUMPRODUCT('6. Patients'!CH$10:CH$107,OFFSET('6. Patients'!$LV$9,1,MATCH($D24,'6. Patients'!$LW$9:$NT$9,0),ROWS('6. Patients'!DU$10:DU$107))),0)+
IFERROR(SUMPRODUCT('6. Patients'!CH$10:CH$107,OFFSET('6. Patients'!$NU$9,1,MATCH($D24,'6. Patients'!$NV$9:$OO$9,0),ROWS('6. Patients'!DU$10:DU$107))),0),
IFERROR(SUMPRODUCT('6. Patients'!CH$10:CH$107,OFFSET('6. Patients'!$OP$9,1,MATCH($D24,'6. Patients'!$OQ$9:$QN$9,0),ROWS('6. Patients'!DU$10:DU$107))),0)+
IFERROR(SUMPRODUCT('6. Patients'!CH$10:CH$107,OFFSET('6. Patients'!$QO$9,1,MATCH($D24,'6. Patients'!$QP$9:$RI$9,0),ROWS('6. Patients'!DU$10:DU$107))),0)+
IFERROR(SUMPRODUCT('6. Patients'!CH$10:CH$107,OFFSET('6. Patients'!$RJ$9,1,MATCH($D24,'6. Patients'!$RK$9:$TH$9,0),ROWS('6. Patients'!DU$10:DU$107))),0)+
IFERROR(SUMPRODUCT('6. Patients'!CH$10:CH$107,OFFSET('6. Patients'!$TI$9,1,MATCH($D24,'6. Patients'!$TJ$9:$UC$9,0),ROWS('6. Patients'!DU$10:DU$107))),0))+
IFERROR(VLOOKUP($D24,$H$116:$L$146,COLUMNS($H$115:$J$115)-1+O$7,0)*$E24*$F24*'1. General Inputs'!$J$25,0),0),0)</f>
        <v>0</v>
      </c>
      <c r="P24" s="775">
        <f ca="1">ROUNDUP(IFERROR($F24*$E24*CHOOSE(P$7,
IFERROR(SUMPRODUCT('6. Patients'!CI$10:CI$107,OFFSET('6. Patients'!$DN$9,1,MATCH($D24,'6. Patients'!$DO$9:$FL$9,0),ROWS('6. Patients'!DV$10:DV$107))),0)+
IFERROR(SUMPRODUCT('6. Patients'!CI$10:CI$107,OFFSET('6. Patients'!$FM$9,1,MATCH($D24,'6. Patients'!$FN$9:$GG$9,0),ROWS('6. Patients'!DV$10:DV$107))),0)+
IFERROR(SUMPRODUCT('6. Patients'!CI$10:CI$107,OFFSET('6. Patients'!$GH$9,1,MATCH($D24,'6. Patients'!$GI$9:$IF$9,0),ROWS('6. Patients'!DV$10:DV$107))),0)+
IFERROR(SUMPRODUCT('6. Patients'!CI$10:CI$107,OFFSET('6. Patients'!$IG$9,1,MATCH($D24,'6. Patients'!$IH$9:$JA$9,0),ROWS('6. Patients'!DV$10:DV$107))),0),
IFERROR(SUMPRODUCT('6. Patients'!CI$10:CI$107,OFFSET('6. Patients'!$JB$9,1,MATCH($D24,'6. Patients'!$JC$9:$KZ$9,0),ROWS('6. Patients'!DV$10:DV$107))),0)+
IFERROR(SUMPRODUCT('6. Patients'!CI$10:CI$107,OFFSET('6. Patients'!$LA$9,1,MATCH($D24,'6. Patients'!$LB$9:$LU$9,0),ROWS('6. Patients'!DV$10:DV$107))),0)+
IFERROR(SUMPRODUCT('6. Patients'!CI$10:CI$107,OFFSET('6. Patients'!$LV$9,1,MATCH($D24,'6. Patients'!$LW$9:$NT$9,0),ROWS('6. Patients'!DV$10:DV$107))),0)+
IFERROR(SUMPRODUCT('6. Patients'!CI$10:CI$107,OFFSET('6. Patients'!$NU$9,1,MATCH($D24,'6. Patients'!$NV$9:$OO$9,0),ROWS('6. Patients'!DV$10:DV$107))),0),
IFERROR(SUMPRODUCT('6. Patients'!CI$10:CI$107,OFFSET('6. Patients'!$OP$9,1,MATCH($D24,'6. Patients'!$OQ$9:$QN$9,0),ROWS('6. Patients'!DV$10:DV$107))),0)+
IFERROR(SUMPRODUCT('6. Patients'!CI$10:CI$107,OFFSET('6. Patients'!$QO$9,1,MATCH($D24,'6. Patients'!$QP$9:$RI$9,0),ROWS('6. Patients'!DV$10:DV$107))),0)+
IFERROR(SUMPRODUCT('6. Patients'!CI$10:CI$107,OFFSET('6. Patients'!$RJ$9,1,MATCH($D24,'6. Patients'!$RK$9:$TH$9,0),ROWS('6. Patients'!DV$10:DV$107))),0)+
IFERROR(SUMPRODUCT('6. Patients'!CI$10:CI$107,OFFSET('6. Patients'!$TI$9,1,MATCH($D24,'6. Patients'!$TJ$9:$UC$9,0),ROWS('6. Patients'!DV$10:DV$107))),0))+
IFERROR(VLOOKUP($D24,$H$116:$L$146,COLUMNS($H$115:$J$115)-1+P$7,0)*$E24*$F24*'1. General Inputs'!$J$25,0),0),0)</f>
        <v>0</v>
      </c>
      <c r="Q24" s="775">
        <f ca="1">ROUNDUP(IFERROR($F24*$E24*CHOOSE(Q$7,
IFERROR(SUMPRODUCT('6. Patients'!CJ$10:CJ$107,OFFSET('6. Patients'!$DN$9,1,MATCH($D24,'6. Patients'!$DO$9:$FL$9,0),ROWS('6. Patients'!DW$10:DW$107))),0)+
IFERROR(SUMPRODUCT('6. Patients'!CJ$10:CJ$107,OFFSET('6. Patients'!$FM$9,1,MATCH($D24,'6. Patients'!$FN$9:$GG$9,0),ROWS('6. Patients'!DW$10:DW$107))),0)+
IFERROR(SUMPRODUCT('6. Patients'!CJ$10:CJ$107,OFFSET('6. Patients'!$GH$9,1,MATCH($D24,'6. Patients'!$GI$9:$IF$9,0),ROWS('6. Patients'!DW$10:DW$107))),0)+
IFERROR(SUMPRODUCT('6. Patients'!CJ$10:CJ$107,OFFSET('6. Patients'!$IG$9,1,MATCH($D24,'6. Patients'!$IH$9:$JA$9,0),ROWS('6. Patients'!DW$10:DW$107))),0),
IFERROR(SUMPRODUCT('6. Patients'!CJ$10:CJ$107,OFFSET('6. Patients'!$JB$9,1,MATCH($D24,'6. Patients'!$JC$9:$KZ$9,0),ROWS('6. Patients'!DW$10:DW$107))),0)+
IFERROR(SUMPRODUCT('6. Patients'!CJ$10:CJ$107,OFFSET('6. Patients'!$LA$9,1,MATCH($D24,'6. Patients'!$LB$9:$LU$9,0),ROWS('6. Patients'!DW$10:DW$107))),0)+
IFERROR(SUMPRODUCT('6. Patients'!CJ$10:CJ$107,OFFSET('6. Patients'!$LV$9,1,MATCH($D24,'6. Patients'!$LW$9:$NT$9,0),ROWS('6. Patients'!DW$10:DW$107))),0)+
IFERROR(SUMPRODUCT('6. Patients'!CJ$10:CJ$107,OFFSET('6. Patients'!$NU$9,1,MATCH($D24,'6. Patients'!$NV$9:$OO$9,0),ROWS('6. Patients'!DW$10:DW$107))),0),
IFERROR(SUMPRODUCT('6. Patients'!CJ$10:CJ$107,OFFSET('6. Patients'!$OP$9,1,MATCH($D24,'6. Patients'!$OQ$9:$QN$9,0),ROWS('6. Patients'!DW$10:DW$107))),0)+
IFERROR(SUMPRODUCT('6. Patients'!CJ$10:CJ$107,OFFSET('6. Patients'!$QO$9,1,MATCH($D24,'6. Patients'!$QP$9:$RI$9,0),ROWS('6. Patients'!DW$10:DW$107))),0)+
IFERROR(SUMPRODUCT('6. Patients'!CJ$10:CJ$107,OFFSET('6. Patients'!$RJ$9,1,MATCH($D24,'6. Patients'!$RK$9:$TH$9,0),ROWS('6. Patients'!DW$10:DW$107))),0)+
IFERROR(SUMPRODUCT('6. Patients'!CJ$10:CJ$107,OFFSET('6. Patients'!$TI$9,1,MATCH($D24,'6. Patients'!$TJ$9:$UC$9,0),ROWS('6. Patients'!DW$10:DW$107))),0))+
IFERROR(VLOOKUP($D24,$H$116:$L$146,COLUMNS($H$115:$J$115)-1+Q$7,0)*$E24*$F24*'1. General Inputs'!$J$25,0),0),0)</f>
        <v>0</v>
      </c>
      <c r="R24" s="775">
        <f ca="1">ROUNDUP(IFERROR($F24*$E24*CHOOSE(R$7,
IFERROR(SUMPRODUCT('6. Patients'!CK$10:CK$107,OFFSET('6. Patients'!$DN$9,1,MATCH($D24,'6. Patients'!$DO$9:$FL$9,0),ROWS('6. Patients'!DX$10:DX$107))),0)+
IFERROR(SUMPRODUCT('6. Patients'!CK$10:CK$107,OFFSET('6. Patients'!$FM$9,1,MATCH($D24,'6. Patients'!$FN$9:$GG$9,0),ROWS('6. Patients'!DX$10:DX$107))),0)+
IFERROR(SUMPRODUCT('6. Patients'!CK$10:CK$107,OFFSET('6. Patients'!$GH$9,1,MATCH($D24,'6. Patients'!$GI$9:$IF$9,0),ROWS('6. Patients'!DX$10:DX$107))),0)+
IFERROR(SUMPRODUCT('6. Patients'!CK$10:CK$107,OFFSET('6. Patients'!$IG$9,1,MATCH($D24,'6. Patients'!$IH$9:$JA$9,0),ROWS('6. Patients'!DX$10:DX$107))),0),
IFERROR(SUMPRODUCT('6. Patients'!CK$10:CK$107,OFFSET('6. Patients'!$JB$9,1,MATCH($D24,'6. Patients'!$JC$9:$KZ$9,0),ROWS('6. Patients'!DX$10:DX$107))),0)+
IFERROR(SUMPRODUCT('6. Patients'!CK$10:CK$107,OFFSET('6. Patients'!$LA$9,1,MATCH($D24,'6. Patients'!$LB$9:$LU$9,0),ROWS('6. Patients'!DX$10:DX$107))),0)+
IFERROR(SUMPRODUCT('6. Patients'!CK$10:CK$107,OFFSET('6. Patients'!$LV$9,1,MATCH($D24,'6. Patients'!$LW$9:$NT$9,0),ROWS('6. Patients'!DX$10:DX$107))),0)+
IFERROR(SUMPRODUCT('6. Patients'!CK$10:CK$107,OFFSET('6. Patients'!$NU$9,1,MATCH($D24,'6. Patients'!$NV$9:$OO$9,0),ROWS('6. Patients'!DX$10:DX$107))),0),
IFERROR(SUMPRODUCT('6. Patients'!CK$10:CK$107,OFFSET('6. Patients'!$OP$9,1,MATCH($D24,'6. Patients'!$OQ$9:$QN$9,0),ROWS('6. Patients'!DX$10:DX$107))),0)+
IFERROR(SUMPRODUCT('6. Patients'!CK$10:CK$107,OFFSET('6. Patients'!$QO$9,1,MATCH($D24,'6. Patients'!$QP$9:$RI$9,0),ROWS('6. Patients'!DX$10:DX$107))),0)+
IFERROR(SUMPRODUCT('6. Patients'!CK$10:CK$107,OFFSET('6. Patients'!$RJ$9,1,MATCH($D24,'6. Patients'!$RK$9:$TH$9,0),ROWS('6. Patients'!DX$10:DX$107))),0)+
IFERROR(SUMPRODUCT('6. Patients'!CK$10:CK$107,OFFSET('6. Patients'!$TI$9,1,MATCH($D24,'6. Patients'!$TJ$9:$UC$9,0),ROWS('6. Patients'!DX$10:DX$107))),0))+
IFERROR(VLOOKUP($D24,$H$116:$L$146,COLUMNS($H$115:$J$115)-1+R$7,0)*$E24*$F24*'1. General Inputs'!$J$25,0),0),0)</f>
        <v>0</v>
      </c>
      <c r="S24" s="775">
        <f ca="1">ROUNDUP(IFERROR($F24*$E24*CHOOSE(S$7,
IFERROR(SUMPRODUCT('6. Patients'!CL$10:CL$107,OFFSET('6. Patients'!$DN$9,1,MATCH($D24,'6. Patients'!$DO$9:$FL$9,0),ROWS('6. Patients'!DY$10:DY$107))),0)+
IFERROR(SUMPRODUCT('6. Patients'!CL$10:CL$107,OFFSET('6. Patients'!$FM$9,1,MATCH($D24,'6. Patients'!$FN$9:$GG$9,0),ROWS('6. Patients'!DY$10:DY$107))),0)+
IFERROR(SUMPRODUCT('6. Patients'!CL$10:CL$107,OFFSET('6. Patients'!$GH$9,1,MATCH($D24,'6. Patients'!$GI$9:$IF$9,0),ROWS('6. Patients'!DY$10:DY$107))),0)+
IFERROR(SUMPRODUCT('6. Patients'!CL$10:CL$107,OFFSET('6. Patients'!$IG$9,1,MATCH($D24,'6. Patients'!$IH$9:$JA$9,0),ROWS('6. Patients'!DY$10:DY$107))),0),
IFERROR(SUMPRODUCT('6. Patients'!CL$10:CL$107,OFFSET('6. Patients'!$JB$9,1,MATCH($D24,'6. Patients'!$JC$9:$KZ$9,0),ROWS('6. Patients'!DY$10:DY$107))),0)+
IFERROR(SUMPRODUCT('6. Patients'!CL$10:CL$107,OFFSET('6. Patients'!$LA$9,1,MATCH($D24,'6. Patients'!$LB$9:$LU$9,0),ROWS('6. Patients'!DY$10:DY$107))),0)+
IFERROR(SUMPRODUCT('6. Patients'!CL$10:CL$107,OFFSET('6. Patients'!$LV$9,1,MATCH($D24,'6. Patients'!$LW$9:$NT$9,0),ROWS('6. Patients'!DY$10:DY$107))),0)+
IFERROR(SUMPRODUCT('6. Patients'!CL$10:CL$107,OFFSET('6. Patients'!$NU$9,1,MATCH($D24,'6. Patients'!$NV$9:$OO$9,0),ROWS('6. Patients'!DY$10:DY$107))),0),
IFERROR(SUMPRODUCT('6. Patients'!CL$10:CL$107,OFFSET('6. Patients'!$OP$9,1,MATCH($D24,'6. Patients'!$OQ$9:$QN$9,0),ROWS('6. Patients'!DY$10:DY$107))),0)+
IFERROR(SUMPRODUCT('6. Patients'!CL$10:CL$107,OFFSET('6. Patients'!$QO$9,1,MATCH($D24,'6. Patients'!$QP$9:$RI$9,0),ROWS('6. Patients'!DY$10:DY$107))),0)+
IFERROR(SUMPRODUCT('6. Patients'!CL$10:CL$107,OFFSET('6. Patients'!$RJ$9,1,MATCH($D24,'6. Patients'!$RK$9:$TH$9,0),ROWS('6. Patients'!DY$10:DY$107))),0)+
IFERROR(SUMPRODUCT('6. Patients'!CL$10:CL$107,OFFSET('6. Patients'!$TI$9,1,MATCH($D24,'6. Patients'!$TJ$9:$UC$9,0),ROWS('6. Patients'!DY$10:DY$107))),0))+
IFERROR(VLOOKUP($D24,$H$116:$L$146,COLUMNS($H$115:$J$115)-1+S$7,0)*$E24*$F24*'1. General Inputs'!$J$25,0),0),0)</f>
        <v>0</v>
      </c>
      <c r="T24" s="775">
        <f ca="1">ROUNDUP(IFERROR($F24*$E24*CHOOSE(T$7,
IFERROR(SUMPRODUCT('6. Patients'!CM$10:CM$107,OFFSET('6. Patients'!$DN$9,1,MATCH($D24,'6. Patients'!$DO$9:$FL$9,0),ROWS('6. Patients'!DZ$10:DZ$107))),0)+
IFERROR(SUMPRODUCT('6. Patients'!CM$10:CM$107,OFFSET('6. Patients'!$FM$9,1,MATCH($D24,'6. Patients'!$FN$9:$GG$9,0),ROWS('6. Patients'!DZ$10:DZ$107))),0)+
IFERROR(SUMPRODUCT('6. Patients'!CM$10:CM$107,OFFSET('6. Patients'!$GH$9,1,MATCH($D24,'6. Patients'!$GI$9:$IF$9,0),ROWS('6. Patients'!DZ$10:DZ$107))),0)+
IFERROR(SUMPRODUCT('6. Patients'!CM$10:CM$107,OFFSET('6. Patients'!$IG$9,1,MATCH($D24,'6. Patients'!$IH$9:$JA$9,0),ROWS('6. Patients'!DZ$10:DZ$107))),0),
IFERROR(SUMPRODUCT('6. Patients'!CM$10:CM$107,OFFSET('6. Patients'!$JB$9,1,MATCH($D24,'6. Patients'!$JC$9:$KZ$9,0),ROWS('6. Patients'!DZ$10:DZ$107))),0)+
IFERROR(SUMPRODUCT('6. Patients'!CM$10:CM$107,OFFSET('6. Patients'!$LA$9,1,MATCH($D24,'6. Patients'!$LB$9:$LU$9,0),ROWS('6. Patients'!DZ$10:DZ$107))),0)+
IFERROR(SUMPRODUCT('6. Patients'!CM$10:CM$107,OFFSET('6. Patients'!$LV$9,1,MATCH($D24,'6. Patients'!$LW$9:$NT$9,0),ROWS('6. Patients'!DZ$10:DZ$107))),0)+
IFERROR(SUMPRODUCT('6. Patients'!CM$10:CM$107,OFFSET('6. Patients'!$NU$9,1,MATCH($D24,'6. Patients'!$NV$9:$OO$9,0),ROWS('6. Patients'!DZ$10:DZ$107))),0),
IFERROR(SUMPRODUCT('6. Patients'!CM$10:CM$107,OFFSET('6. Patients'!$OP$9,1,MATCH($D24,'6. Patients'!$OQ$9:$QN$9,0),ROWS('6. Patients'!DZ$10:DZ$107))),0)+
IFERROR(SUMPRODUCT('6. Patients'!CM$10:CM$107,OFFSET('6. Patients'!$QO$9,1,MATCH($D24,'6. Patients'!$QP$9:$RI$9,0),ROWS('6. Patients'!DZ$10:DZ$107))),0)+
IFERROR(SUMPRODUCT('6. Patients'!CM$10:CM$107,OFFSET('6. Patients'!$RJ$9,1,MATCH($D24,'6. Patients'!$RK$9:$TH$9,0),ROWS('6. Patients'!DZ$10:DZ$107))),0)+
IFERROR(SUMPRODUCT('6. Patients'!CM$10:CM$107,OFFSET('6. Patients'!$TI$9,1,MATCH($D24,'6. Patients'!$TJ$9:$UC$9,0),ROWS('6. Patients'!DZ$10:DZ$107))),0))+
IFERROR(VLOOKUP($D24,$H$116:$L$146,COLUMNS($H$115:$J$115)-1+T$7,0)*$E24*$F24*'1. General Inputs'!$J$25,0),0),0)</f>
        <v>0</v>
      </c>
      <c r="U24" s="775">
        <f ca="1">ROUNDUP(IFERROR($F24*$E24*CHOOSE(U$7,
IFERROR(SUMPRODUCT('6. Patients'!CN$10:CN$107,OFFSET('6. Patients'!$DN$9,1,MATCH($D24,'6. Patients'!$DO$9:$FL$9,0),ROWS('6. Patients'!EA$10:EA$107))),0)+
IFERROR(SUMPRODUCT('6. Patients'!CN$10:CN$107,OFFSET('6. Patients'!$FM$9,1,MATCH($D24,'6. Patients'!$FN$9:$GG$9,0),ROWS('6. Patients'!EA$10:EA$107))),0)+
IFERROR(SUMPRODUCT('6. Patients'!CN$10:CN$107,OFFSET('6. Patients'!$GH$9,1,MATCH($D24,'6. Patients'!$GI$9:$IF$9,0),ROWS('6. Patients'!EA$10:EA$107))),0)+
IFERROR(SUMPRODUCT('6. Patients'!CN$10:CN$107,OFFSET('6. Patients'!$IG$9,1,MATCH($D24,'6. Patients'!$IH$9:$JA$9,0),ROWS('6. Patients'!EA$10:EA$107))),0),
IFERROR(SUMPRODUCT('6. Patients'!CN$10:CN$107,OFFSET('6. Patients'!$JB$9,1,MATCH($D24,'6. Patients'!$JC$9:$KZ$9,0),ROWS('6. Patients'!EA$10:EA$107))),0)+
IFERROR(SUMPRODUCT('6. Patients'!CN$10:CN$107,OFFSET('6. Patients'!$LA$9,1,MATCH($D24,'6. Patients'!$LB$9:$LU$9,0),ROWS('6. Patients'!EA$10:EA$107))),0)+
IFERROR(SUMPRODUCT('6. Patients'!CN$10:CN$107,OFFSET('6. Patients'!$LV$9,1,MATCH($D24,'6. Patients'!$LW$9:$NT$9,0),ROWS('6. Patients'!EA$10:EA$107))),0)+
IFERROR(SUMPRODUCT('6. Patients'!CN$10:CN$107,OFFSET('6. Patients'!$NU$9,1,MATCH($D24,'6. Patients'!$NV$9:$OO$9,0),ROWS('6. Patients'!EA$10:EA$107))),0),
IFERROR(SUMPRODUCT('6. Patients'!CN$10:CN$107,OFFSET('6. Patients'!$OP$9,1,MATCH($D24,'6. Patients'!$OQ$9:$QN$9,0),ROWS('6. Patients'!EA$10:EA$107))),0)+
IFERROR(SUMPRODUCT('6. Patients'!CN$10:CN$107,OFFSET('6. Patients'!$QO$9,1,MATCH($D24,'6. Patients'!$QP$9:$RI$9,0),ROWS('6. Patients'!EA$10:EA$107))),0)+
IFERROR(SUMPRODUCT('6. Patients'!CN$10:CN$107,OFFSET('6. Patients'!$RJ$9,1,MATCH($D24,'6. Patients'!$RK$9:$TH$9,0),ROWS('6. Patients'!EA$10:EA$107))),0)+
IFERROR(SUMPRODUCT('6. Patients'!CN$10:CN$107,OFFSET('6. Patients'!$TI$9,1,MATCH($D24,'6. Patients'!$TJ$9:$UC$9,0),ROWS('6. Patients'!EA$10:EA$107))),0))+
IFERROR(VLOOKUP($D24,$H$116:$L$146,COLUMNS($H$115:$J$115)-1+U$7,0)*$E24*$F24*'1. General Inputs'!$J$25,0),0),0)</f>
        <v>0</v>
      </c>
      <c r="V24" s="775">
        <f ca="1">ROUNDUP(IFERROR($F24*$E24*CHOOSE(V$7,
IFERROR(SUMPRODUCT('6. Patients'!CO$10:CO$107,OFFSET('6. Patients'!$DN$9,1,MATCH($D24,'6. Patients'!$DO$9:$FL$9,0),ROWS('6. Patients'!EB$10:EB$107))),0)+
IFERROR(SUMPRODUCT('6. Patients'!CO$10:CO$107,OFFSET('6. Patients'!$FM$9,1,MATCH($D24,'6. Patients'!$FN$9:$GG$9,0),ROWS('6. Patients'!EB$10:EB$107))),0)+
IFERROR(SUMPRODUCT('6. Patients'!CO$10:CO$107,OFFSET('6. Patients'!$GH$9,1,MATCH($D24,'6. Patients'!$GI$9:$IF$9,0),ROWS('6. Patients'!EB$10:EB$107))),0)+
IFERROR(SUMPRODUCT('6. Patients'!CO$10:CO$107,OFFSET('6. Patients'!$IG$9,1,MATCH($D24,'6. Patients'!$IH$9:$JA$9,0),ROWS('6. Patients'!EB$10:EB$107))),0),
IFERROR(SUMPRODUCT('6. Patients'!CO$10:CO$107,OFFSET('6. Patients'!$JB$9,1,MATCH($D24,'6. Patients'!$JC$9:$KZ$9,0),ROWS('6. Patients'!EB$10:EB$107))),0)+
IFERROR(SUMPRODUCT('6. Patients'!CO$10:CO$107,OFFSET('6. Patients'!$LA$9,1,MATCH($D24,'6. Patients'!$LB$9:$LU$9,0),ROWS('6. Patients'!EB$10:EB$107))),0)+
IFERROR(SUMPRODUCT('6. Patients'!CO$10:CO$107,OFFSET('6. Patients'!$LV$9,1,MATCH($D24,'6. Patients'!$LW$9:$NT$9,0),ROWS('6. Patients'!EB$10:EB$107))),0)+
IFERROR(SUMPRODUCT('6. Patients'!CO$10:CO$107,OFFSET('6. Patients'!$NU$9,1,MATCH($D24,'6. Patients'!$NV$9:$OO$9,0),ROWS('6. Patients'!EB$10:EB$107))),0),
IFERROR(SUMPRODUCT('6. Patients'!CO$10:CO$107,OFFSET('6. Patients'!$OP$9,1,MATCH($D24,'6. Patients'!$OQ$9:$QN$9,0),ROWS('6. Patients'!EB$10:EB$107))),0)+
IFERROR(SUMPRODUCT('6. Patients'!CO$10:CO$107,OFFSET('6. Patients'!$QO$9,1,MATCH($D24,'6. Patients'!$QP$9:$RI$9,0),ROWS('6. Patients'!EB$10:EB$107))),0)+
IFERROR(SUMPRODUCT('6. Patients'!CO$10:CO$107,OFFSET('6. Patients'!$RJ$9,1,MATCH($D24,'6. Patients'!$RK$9:$TH$9,0),ROWS('6. Patients'!EB$10:EB$107))),0)+
IFERROR(SUMPRODUCT('6. Patients'!CO$10:CO$107,OFFSET('6. Patients'!$TI$9,1,MATCH($D24,'6. Patients'!$TJ$9:$UC$9,0),ROWS('6. Patients'!EB$10:EB$107))),0))+
IFERROR(VLOOKUP($D24,$H$116:$L$146,COLUMNS($H$115:$J$115)-1+V$7,0)*$E24*$F24*'1. General Inputs'!$J$25,0),0),0)</f>
        <v>0</v>
      </c>
      <c r="W24" s="775">
        <f ca="1">ROUNDUP(IFERROR($F24*$E24*CHOOSE(W$7,
IFERROR(SUMPRODUCT('6. Patients'!CP$10:CP$107,OFFSET('6. Patients'!$DN$9,1,MATCH($D24,'6. Patients'!$DO$9:$FL$9,0),ROWS('6. Patients'!EC$10:EC$107))),0)+
IFERROR(SUMPRODUCT('6. Patients'!CP$10:CP$107,OFFSET('6. Patients'!$FM$9,1,MATCH($D24,'6. Patients'!$FN$9:$GG$9,0),ROWS('6. Patients'!EC$10:EC$107))),0)+
IFERROR(SUMPRODUCT('6. Patients'!CP$10:CP$107,OFFSET('6. Patients'!$GH$9,1,MATCH($D24,'6. Patients'!$GI$9:$IF$9,0),ROWS('6. Patients'!EC$10:EC$107))),0)+
IFERROR(SUMPRODUCT('6. Patients'!CP$10:CP$107,OFFSET('6. Patients'!$IG$9,1,MATCH($D24,'6. Patients'!$IH$9:$JA$9,0),ROWS('6. Patients'!EC$10:EC$107))),0),
IFERROR(SUMPRODUCT('6. Patients'!CP$10:CP$107,OFFSET('6. Patients'!$JB$9,1,MATCH($D24,'6. Patients'!$JC$9:$KZ$9,0),ROWS('6. Patients'!EC$10:EC$107))),0)+
IFERROR(SUMPRODUCT('6. Patients'!CP$10:CP$107,OFFSET('6. Patients'!$LA$9,1,MATCH($D24,'6. Patients'!$LB$9:$LU$9,0),ROWS('6. Patients'!EC$10:EC$107))),0)+
IFERROR(SUMPRODUCT('6. Patients'!CP$10:CP$107,OFFSET('6. Patients'!$LV$9,1,MATCH($D24,'6. Patients'!$LW$9:$NT$9,0),ROWS('6. Patients'!EC$10:EC$107))),0)+
IFERROR(SUMPRODUCT('6. Patients'!CP$10:CP$107,OFFSET('6. Patients'!$NU$9,1,MATCH($D24,'6. Patients'!$NV$9:$OO$9,0),ROWS('6. Patients'!EC$10:EC$107))),0),
IFERROR(SUMPRODUCT('6. Patients'!CP$10:CP$107,OFFSET('6. Patients'!$OP$9,1,MATCH($D24,'6. Patients'!$OQ$9:$QN$9,0),ROWS('6. Patients'!EC$10:EC$107))),0)+
IFERROR(SUMPRODUCT('6. Patients'!CP$10:CP$107,OFFSET('6. Patients'!$QO$9,1,MATCH($D24,'6. Patients'!$QP$9:$RI$9,0),ROWS('6. Patients'!EC$10:EC$107))),0)+
IFERROR(SUMPRODUCT('6. Patients'!CP$10:CP$107,OFFSET('6. Patients'!$RJ$9,1,MATCH($D24,'6. Patients'!$RK$9:$TH$9,0),ROWS('6. Patients'!EC$10:EC$107))),0)+
IFERROR(SUMPRODUCT('6. Patients'!CP$10:CP$107,OFFSET('6. Patients'!$TI$9,1,MATCH($D24,'6. Patients'!$TJ$9:$UC$9,0),ROWS('6. Patients'!EC$10:EC$107))),0))+
IFERROR(VLOOKUP($D24,$H$116:$L$146,COLUMNS($H$115:$J$115)-1+W$7,0)*$E24*$F24*'1. General Inputs'!$J$25,0),0),0)</f>
        <v>0</v>
      </c>
      <c r="X24" s="775">
        <f ca="1">ROUNDUP(IFERROR($F24*$E24*CHOOSE(X$7,
IFERROR(SUMPRODUCT('6. Patients'!CQ$10:CQ$107,OFFSET('6. Patients'!$DN$9,1,MATCH($D24,'6. Patients'!$DO$9:$FL$9,0),ROWS('6. Patients'!ED$10:ED$107))),0)+
IFERROR(SUMPRODUCT('6. Patients'!CQ$10:CQ$107,OFFSET('6. Patients'!$FM$9,1,MATCH($D24,'6. Patients'!$FN$9:$GG$9,0),ROWS('6. Patients'!ED$10:ED$107))),0)+
IFERROR(SUMPRODUCT('6. Patients'!CQ$10:CQ$107,OFFSET('6. Patients'!$GH$9,1,MATCH($D24,'6. Patients'!$GI$9:$IF$9,0),ROWS('6. Patients'!ED$10:ED$107))),0)+
IFERROR(SUMPRODUCT('6. Patients'!CQ$10:CQ$107,OFFSET('6. Patients'!$IG$9,1,MATCH($D24,'6. Patients'!$IH$9:$JA$9,0),ROWS('6. Patients'!ED$10:ED$107))),0),
IFERROR(SUMPRODUCT('6. Patients'!CQ$10:CQ$107,OFFSET('6. Patients'!$JB$9,1,MATCH($D24,'6. Patients'!$JC$9:$KZ$9,0),ROWS('6. Patients'!ED$10:ED$107))),0)+
IFERROR(SUMPRODUCT('6. Patients'!CQ$10:CQ$107,OFFSET('6. Patients'!$LA$9,1,MATCH($D24,'6. Patients'!$LB$9:$LU$9,0),ROWS('6. Patients'!ED$10:ED$107))),0)+
IFERROR(SUMPRODUCT('6. Patients'!CQ$10:CQ$107,OFFSET('6. Patients'!$LV$9,1,MATCH($D24,'6. Patients'!$LW$9:$NT$9,0),ROWS('6. Patients'!ED$10:ED$107))),0)+
IFERROR(SUMPRODUCT('6. Patients'!CQ$10:CQ$107,OFFSET('6. Patients'!$NU$9,1,MATCH($D24,'6. Patients'!$NV$9:$OO$9,0),ROWS('6. Patients'!ED$10:ED$107))),0),
IFERROR(SUMPRODUCT('6. Patients'!CQ$10:CQ$107,OFFSET('6. Patients'!$OP$9,1,MATCH($D24,'6. Patients'!$OQ$9:$QN$9,0),ROWS('6. Patients'!ED$10:ED$107))),0)+
IFERROR(SUMPRODUCT('6. Patients'!CQ$10:CQ$107,OFFSET('6. Patients'!$QO$9,1,MATCH($D24,'6. Patients'!$QP$9:$RI$9,0),ROWS('6. Patients'!ED$10:ED$107))),0)+
IFERROR(SUMPRODUCT('6. Patients'!CQ$10:CQ$107,OFFSET('6. Patients'!$RJ$9,1,MATCH($D24,'6. Patients'!$RK$9:$TH$9,0),ROWS('6. Patients'!ED$10:ED$107))),0)+
IFERROR(SUMPRODUCT('6. Patients'!CQ$10:CQ$107,OFFSET('6. Patients'!$TI$9,1,MATCH($D24,'6. Patients'!$TJ$9:$UC$9,0),ROWS('6. Patients'!ED$10:ED$107))),0))+
IFERROR(VLOOKUP($D24,$H$116:$L$146,COLUMNS($H$115:$J$115)-1+X$7,0)*$E24*$F24*'1. General Inputs'!$J$25,0),0),0)</f>
        <v>0</v>
      </c>
      <c r="Y24" s="775">
        <f ca="1">ROUNDUP(IFERROR($F24*$E24*CHOOSE(Y$7,
IFERROR(SUMPRODUCT('6. Patients'!CR$10:CR$107,OFFSET('6. Patients'!$DN$9,1,MATCH($D24,'6. Patients'!$DO$9:$FL$9,0),ROWS('6. Patients'!EE$10:EE$107))),0)+
IFERROR(SUMPRODUCT('6. Patients'!CR$10:CR$107,OFFSET('6. Patients'!$FM$9,1,MATCH($D24,'6. Patients'!$FN$9:$GG$9,0),ROWS('6. Patients'!EE$10:EE$107))),0)+
IFERROR(SUMPRODUCT('6. Patients'!CR$10:CR$107,OFFSET('6. Patients'!$GH$9,1,MATCH($D24,'6. Patients'!$GI$9:$IF$9,0),ROWS('6. Patients'!EE$10:EE$107))),0)+
IFERROR(SUMPRODUCT('6. Patients'!CR$10:CR$107,OFFSET('6. Patients'!$IG$9,1,MATCH($D24,'6. Patients'!$IH$9:$JA$9,0),ROWS('6. Patients'!EE$10:EE$107))),0),
IFERROR(SUMPRODUCT('6. Patients'!CR$10:CR$107,OFFSET('6. Patients'!$JB$9,1,MATCH($D24,'6. Patients'!$JC$9:$KZ$9,0),ROWS('6. Patients'!EE$10:EE$107))),0)+
IFERROR(SUMPRODUCT('6. Patients'!CR$10:CR$107,OFFSET('6. Patients'!$LA$9,1,MATCH($D24,'6. Patients'!$LB$9:$LU$9,0),ROWS('6. Patients'!EE$10:EE$107))),0)+
IFERROR(SUMPRODUCT('6. Patients'!CR$10:CR$107,OFFSET('6. Patients'!$LV$9,1,MATCH($D24,'6. Patients'!$LW$9:$NT$9,0),ROWS('6. Patients'!EE$10:EE$107))),0)+
IFERROR(SUMPRODUCT('6. Patients'!CR$10:CR$107,OFFSET('6. Patients'!$NU$9,1,MATCH($D24,'6. Patients'!$NV$9:$OO$9,0),ROWS('6. Patients'!EE$10:EE$107))),0),
IFERROR(SUMPRODUCT('6. Patients'!CR$10:CR$107,OFFSET('6. Patients'!$OP$9,1,MATCH($D24,'6. Patients'!$OQ$9:$QN$9,0),ROWS('6. Patients'!EE$10:EE$107))),0)+
IFERROR(SUMPRODUCT('6. Patients'!CR$10:CR$107,OFFSET('6. Patients'!$QO$9,1,MATCH($D24,'6. Patients'!$QP$9:$RI$9,0),ROWS('6. Patients'!EE$10:EE$107))),0)+
IFERROR(SUMPRODUCT('6. Patients'!CR$10:CR$107,OFFSET('6. Patients'!$RJ$9,1,MATCH($D24,'6. Patients'!$RK$9:$TH$9,0),ROWS('6. Patients'!EE$10:EE$107))),0)+
IFERROR(SUMPRODUCT('6. Patients'!CR$10:CR$107,OFFSET('6. Patients'!$TI$9,1,MATCH($D24,'6. Patients'!$TJ$9:$UC$9,0),ROWS('6. Patients'!EE$10:EE$107))),0))+
IFERROR(VLOOKUP($D24,$H$116:$L$146,COLUMNS($H$115:$J$115)-1+Y$7,0)*$E24*$F24*'1. General Inputs'!$J$25,0),0),0)</f>
        <v>0</v>
      </c>
      <c r="Z24" s="775">
        <f ca="1">ROUNDUP(IFERROR($F24*$E24*CHOOSE(Z$7,
IFERROR(SUMPRODUCT('6. Patients'!CS$10:CS$107,OFFSET('6. Patients'!$DN$9,1,MATCH($D24,'6. Patients'!$DO$9:$FL$9,0),ROWS('6. Patients'!EF$10:EF$107))),0)+
IFERROR(SUMPRODUCT('6. Patients'!CS$10:CS$107,OFFSET('6. Patients'!$FM$9,1,MATCH($D24,'6. Patients'!$FN$9:$GG$9,0),ROWS('6. Patients'!EF$10:EF$107))),0)+
IFERROR(SUMPRODUCT('6. Patients'!CS$10:CS$107,OFFSET('6. Patients'!$GH$9,1,MATCH($D24,'6. Patients'!$GI$9:$IF$9,0),ROWS('6. Patients'!EF$10:EF$107))),0)+
IFERROR(SUMPRODUCT('6. Patients'!CS$10:CS$107,OFFSET('6. Patients'!$IG$9,1,MATCH($D24,'6. Patients'!$IH$9:$JA$9,0),ROWS('6. Patients'!EF$10:EF$107))),0),
IFERROR(SUMPRODUCT('6. Patients'!CS$10:CS$107,OFFSET('6. Patients'!$JB$9,1,MATCH($D24,'6. Patients'!$JC$9:$KZ$9,0),ROWS('6. Patients'!EF$10:EF$107))),0)+
IFERROR(SUMPRODUCT('6. Patients'!CS$10:CS$107,OFFSET('6. Patients'!$LA$9,1,MATCH($D24,'6. Patients'!$LB$9:$LU$9,0),ROWS('6. Patients'!EF$10:EF$107))),0)+
IFERROR(SUMPRODUCT('6. Patients'!CS$10:CS$107,OFFSET('6. Patients'!$LV$9,1,MATCH($D24,'6. Patients'!$LW$9:$NT$9,0),ROWS('6. Patients'!EF$10:EF$107))),0)+
IFERROR(SUMPRODUCT('6. Patients'!CS$10:CS$107,OFFSET('6. Patients'!$NU$9,1,MATCH($D24,'6. Patients'!$NV$9:$OO$9,0),ROWS('6. Patients'!EF$10:EF$107))),0),
IFERROR(SUMPRODUCT('6. Patients'!CS$10:CS$107,OFFSET('6. Patients'!$OP$9,1,MATCH($D24,'6. Patients'!$OQ$9:$QN$9,0),ROWS('6. Patients'!EF$10:EF$107))),0)+
IFERROR(SUMPRODUCT('6. Patients'!CS$10:CS$107,OFFSET('6. Patients'!$QO$9,1,MATCH($D24,'6. Patients'!$QP$9:$RI$9,0),ROWS('6. Patients'!EF$10:EF$107))),0)+
IFERROR(SUMPRODUCT('6. Patients'!CS$10:CS$107,OFFSET('6. Patients'!$RJ$9,1,MATCH($D24,'6. Patients'!$RK$9:$TH$9,0),ROWS('6. Patients'!EF$10:EF$107))),0)+
IFERROR(SUMPRODUCT('6. Patients'!CS$10:CS$107,OFFSET('6. Patients'!$TI$9,1,MATCH($D24,'6. Patients'!$TJ$9:$UC$9,0),ROWS('6. Patients'!EF$10:EF$107))),0))+
IFERROR(VLOOKUP($D24,$H$116:$L$146,COLUMNS($H$115:$J$115)-1+Z$7,0)*$E24*$F24*'1. General Inputs'!$J$25,0),0),0)</f>
        <v>0</v>
      </c>
      <c r="AA24" s="775">
        <f ca="1">ROUNDUP(IFERROR($F24*$E24*CHOOSE(AA$7,
IFERROR(SUMPRODUCT('6. Patients'!CT$10:CT$107,OFFSET('6. Patients'!$DN$9,1,MATCH($D24,'6. Patients'!$DO$9:$FL$9,0),ROWS('6. Patients'!EG$10:EG$107))),0)+
IFERROR(SUMPRODUCT('6. Patients'!CT$10:CT$107,OFFSET('6. Patients'!$FM$9,1,MATCH($D24,'6. Patients'!$FN$9:$GG$9,0),ROWS('6. Patients'!EG$10:EG$107))),0)+
IFERROR(SUMPRODUCT('6. Patients'!CT$10:CT$107,OFFSET('6. Patients'!$GH$9,1,MATCH($D24,'6. Patients'!$GI$9:$IF$9,0),ROWS('6. Patients'!EG$10:EG$107))),0)+
IFERROR(SUMPRODUCT('6. Patients'!CT$10:CT$107,OFFSET('6. Patients'!$IG$9,1,MATCH($D24,'6. Patients'!$IH$9:$JA$9,0),ROWS('6. Patients'!EG$10:EG$107))),0),
IFERROR(SUMPRODUCT('6. Patients'!CT$10:CT$107,OFFSET('6. Patients'!$JB$9,1,MATCH($D24,'6. Patients'!$JC$9:$KZ$9,0),ROWS('6. Patients'!EG$10:EG$107))),0)+
IFERROR(SUMPRODUCT('6. Patients'!CT$10:CT$107,OFFSET('6. Patients'!$LA$9,1,MATCH($D24,'6. Patients'!$LB$9:$LU$9,0),ROWS('6. Patients'!EG$10:EG$107))),0)+
IFERROR(SUMPRODUCT('6. Patients'!CT$10:CT$107,OFFSET('6. Patients'!$LV$9,1,MATCH($D24,'6. Patients'!$LW$9:$NT$9,0),ROWS('6. Patients'!EG$10:EG$107))),0)+
IFERROR(SUMPRODUCT('6. Patients'!CT$10:CT$107,OFFSET('6. Patients'!$NU$9,1,MATCH($D24,'6. Patients'!$NV$9:$OO$9,0),ROWS('6. Patients'!EG$10:EG$107))),0),
IFERROR(SUMPRODUCT('6. Patients'!CT$10:CT$107,OFFSET('6. Patients'!$OP$9,1,MATCH($D24,'6. Patients'!$OQ$9:$QN$9,0),ROWS('6. Patients'!EG$10:EG$107))),0)+
IFERROR(SUMPRODUCT('6. Patients'!CT$10:CT$107,OFFSET('6. Patients'!$QO$9,1,MATCH($D24,'6. Patients'!$QP$9:$RI$9,0),ROWS('6. Patients'!EG$10:EG$107))),0)+
IFERROR(SUMPRODUCT('6. Patients'!CT$10:CT$107,OFFSET('6. Patients'!$RJ$9,1,MATCH($D24,'6. Patients'!$RK$9:$TH$9,0),ROWS('6. Patients'!EG$10:EG$107))),0)+
IFERROR(SUMPRODUCT('6. Patients'!CT$10:CT$107,OFFSET('6. Patients'!$TI$9,1,MATCH($D24,'6. Patients'!$TJ$9:$UC$9,0),ROWS('6. Patients'!EG$10:EG$107))),0))+
IFERROR(VLOOKUP($D24,$H$116:$L$146,COLUMNS($H$115:$J$115)-1+AA$7,0)*$E24*$F24*'1. General Inputs'!$J$25,0),0),0)</f>
        <v>0</v>
      </c>
      <c r="AB24" s="775">
        <f ca="1">ROUNDUP(IFERROR($F24*$E24*CHOOSE(AB$7,
IFERROR(SUMPRODUCT('6. Patients'!CU$10:CU$107,OFFSET('6. Patients'!$DN$9,1,MATCH($D24,'6. Patients'!$DO$9:$FL$9,0),ROWS('6. Patients'!EH$10:EH$107))),0)+
IFERROR(SUMPRODUCT('6. Patients'!CU$10:CU$107,OFFSET('6. Patients'!$FM$9,1,MATCH($D24,'6. Patients'!$FN$9:$GG$9,0),ROWS('6. Patients'!EH$10:EH$107))),0)+
IFERROR(SUMPRODUCT('6. Patients'!CU$10:CU$107,OFFSET('6. Patients'!$GH$9,1,MATCH($D24,'6. Patients'!$GI$9:$IF$9,0),ROWS('6. Patients'!EH$10:EH$107))),0)+
IFERROR(SUMPRODUCT('6. Patients'!CU$10:CU$107,OFFSET('6. Patients'!$IG$9,1,MATCH($D24,'6. Patients'!$IH$9:$JA$9,0),ROWS('6. Patients'!EH$10:EH$107))),0),
IFERROR(SUMPRODUCT('6. Patients'!CU$10:CU$107,OFFSET('6. Patients'!$JB$9,1,MATCH($D24,'6. Patients'!$JC$9:$KZ$9,0),ROWS('6. Patients'!EH$10:EH$107))),0)+
IFERROR(SUMPRODUCT('6. Patients'!CU$10:CU$107,OFFSET('6. Patients'!$LA$9,1,MATCH($D24,'6. Patients'!$LB$9:$LU$9,0),ROWS('6. Patients'!EH$10:EH$107))),0)+
IFERROR(SUMPRODUCT('6. Patients'!CU$10:CU$107,OFFSET('6. Patients'!$LV$9,1,MATCH($D24,'6. Patients'!$LW$9:$NT$9,0),ROWS('6. Patients'!EH$10:EH$107))),0)+
IFERROR(SUMPRODUCT('6. Patients'!CU$10:CU$107,OFFSET('6. Patients'!$NU$9,1,MATCH($D24,'6. Patients'!$NV$9:$OO$9,0),ROWS('6. Patients'!EH$10:EH$107))),0),
IFERROR(SUMPRODUCT('6. Patients'!CU$10:CU$107,OFFSET('6. Patients'!$OP$9,1,MATCH($D24,'6. Patients'!$OQ$9:$QN$9,0),ROWS('6. Patients'!EH$10:EH$107))),0)+
IFERROR(SUMPRODUCT('6. Patients'!CU$10:CU$107,OFFSET('6. Patients'!$QO$9,1,MATCH($D24,'6. Patients'!$QP$9:$RI$9,0),ROWS('6. Patients'!EH$10:EH$107))),0)+
IFERROR(SUMPRODUCT('6. Patients'!CU$10:CU$107,OFFSET('6. Patients'!$RJ$9,1,MATCH($D24,'6. Patients'!$RK$9:$TH$9,0),ROWS('6. Patients'!EH$10:EH$107))),0)+
IFERROR(SUMPRODUCT('6. Patients'!CU$10:CU$107,OFFSET('6. Patients'!$TI$9,1,MATCH($D24,'6. Patients'!$TJ$9:$UC$9,0),ROWS('6. Patients'!EH$10:EH$107))),0))+
IFERROR(VLOOKUP($D24,$H$116:$L$146,COLUMNS($H$115:$J$115)-1+AB$7,0)*$E24*$F24*'1. General Inputs'!$J$25,0),0),0)</f>
        <v>0</v>
      </c>
      <c r="AC24" s="775">
        <f ca="1">ROUNDUP(IFERROR($F24*$E24*CHOOSE(AC$7,
IFERROR(SUMPRODUCT('6. Patients'!CV$10:CV$107,OFFSET('6. Patients'!$DN$9,1,MATCH($D24,'6. Patients'!$DO$9:$FL$9,0),ROWS('6. Patients'!EI$10:EI$107))),0)+
IFERROR(SUMPRODUCT('6. Patients'!CV$10:CV$107,OFFSET('6. Patients'!$FM$9,1,MATCH($D24,'6. Patients'!$FN$9:$GG$9,0),ROWS('6. Patients'!EI$10:EI$107))),0)+
IFERROR(SUMPRODUCT('6. Patients'!CV$10:CV$107,OFFSET('6. Patients'!$GH$9,1,MATCH($D24,'6. Patients'!$GI$9:$IF$9,0),ROWS('6. Patients'!EI$10:EI$107))),0)+
IFERROR(SUMPRODUCT('6. Patients'!CV$10:CV$107,OFFSET('6. Patients'!$IG$9,1,MATCH($D24,'6. Patients'!$IH$9:$JA$9,0),ROWS('6. Patients'!EI$10:EI$107))),0),
IFERROR(SUMPRODUCT('6. Patients'!CV$10:CV$107,OFFSET('6. Patients'!$JB$9,1,MATCH($D24,'6. Patients'!$JC$9:$KZ$9,0),ROWS('6. Patients'!EI$10:EI$107))),0)+
IFERROR(SUMPRODUCT('6. Patients'!CV$10:CV$107,OFFSET('6. Patients'!$LA$9,1,MATCH($D24,'6. Patients'!$LB$9:$LU$9,0),ROWS('6. Patients'!EI$10:EI$107))),0)+
IFERROR(SUMPRODUCT('6. Patients'!CV$10:CV$107,OFFSET('6. Patients'!$LV$9,1,MATCH($D24,'6. Patients'!$LW$9:$NT$9,0),ROWS('6. Patients'!EI$10:EI$107))),0)+
IFERROR(SUMPRODUCT('6. Patients'!CV$10:CV$107,OFFSET('6. Patients'!$NU$9,1,MATCH($D24,'6. Patients'!$NV$9:$OO$9,0),ROWS('6. Patients'!EI$10:EI$107))),0),
IFERROR(SUMPRODUCT('6. Patients'!CV$10:CV$107,OFFSET('6. Patients'!$OP$9,1,MATCH($D24,'6. Patients'!$OQ$9:$QN$9,0),ROWS('6. Patients'!EI$10:EI$107))),0)+
IFERROR(SUMPRODUCT('6. Patients'!CV$10:CV$107,OFFSET('6. Patients'!$QO$9,1,MATCH($D24,'6. Patients'!$QP$9:$RI$9,0),ROWS('6. Patients'!EI$10:EI$107))),0)+
IFERROR(SUMPRODUCT('6. Patients'!CV$10:CV$107,OFFSET('6. Patients'!$RJ$9,1,MATCH($D24,'6. Patients'!$RK$9:$TH$9,0),ROWS('6. Patients'!EI$10:EI$107))),0)+
IFERROR(SUMPRODUCT('6. Patients'!CV$10:CV$107,OFFSET('6. Patients'!$TI$9,1,MATCH($D24,'6. Patients'!$TJ$9:$UC$9,0),ROWS('6. Patients'!EI$10:EI$107))),0))+
IFERROR(VLOOKUP($D24,$H$116:$L$146,COLUMNS($H$115:$J$115)-1+AC$7,0)*$E24*$F24*'1. General Inputs'!$J$25,0),0),0)</f>
        <v>0</v>
      </c>
      <c r="AD24" s="775">
        <f ca="1">ROUNDUP(IFERROR($F24*$E24*CHOOSE(AD$7,
IFERROR(SUMPRODUCT('6. Patients'!CW$10:CW$107,OFFSET('6. Patients'!$DN$9,1,MATCH($D24,'6. Patients'!$DO$9:$FL$9,0),ROWS('6. Patients'!EJ$10:EJ$107))),0)+
IFERROR(SUMPRODUCT('6. Patients'!CW$10:CW$107,OFFSET('6. Patients'!$FM$9,1,MATCH($D24,'6. Patients'!$FN$9:$GG$9,0),ROWS('6. Patients'!EJ$10:EJ$107))),0)+
IFERROR(SUMPRODUCT('6. Patients'!CW$10:CW$107,OFFSET('6. Patients'!$GH$9,1,MATCH($D24,'6. Patients'!$GI$9:$IF$9,0),ROWS('6. Patients'!EJ$10:EJ$107))),0)+
IFERROR(SUMPRODUCT('6. Patients'!CW$10:CW$107,OFFSET('6. Patients'!$IG$9,1,MATCH($D24,'6. Patients'!$IH$9:$JA$9,0),ROWS('6. Patients'!EJ$10:EJ$107))),0),
IFERROR(SUMPRODUCT('6. Patients'!CW$10:CW$107,OFFSET('6. Patients'!$JB$9,1,MATCH($D24,'6. Patients'!$JC$9:$KZ$9,0),ROWS('6. Patients'!EJ$10:EJ$107))),0)+
IFERROR(SUMPRODUCT('6. Patients'!CW$10:CW$107,OFFSET('6. Patients'!$LA$9,1,MATCH($D24,'6. Patients'!$LB$9:$LU$9,0),ROWS('6. Patients'!EJ$10:EJ$107))),0)+
IFERROR(SUMPRODUCT('6. Patients'!CW$10:CW$107,OFFSET('6. Patients'!$LV$9,1,MATCH($D24,'6. Patients'!$LW$9:$NT$9,0),ROWS('6. Patients'!EJ$10:EJ$107))),0)+
IFERROR(SUMPRODUCT('6. Patients'!CW$10:CW$107,OFFSET('6. Patients'!$NU$9,1,MATCH($D24,'6. Patients'!$NV$9:$OO$9,0),ROWS('6. Patients'!EJ$10:EJ$107))),0),
IFERROR(SUMPRODUCT('6. Patients'!CW$10:CW$107,OFFSET('6. Patients'!$OP$9,1,MATCH($D24,'6. Patients'!$OQ$9:$QN$9,0),ROWS('6. Patients'!EJ$10:EJ$107))),0)+
IFERROR(SUMPRODUCT('6. Patients'!CW$10:CW$107,OFFSET('6. Patients'!$QO$9,1,MATCH($D24,'6. Patients'!$QP$9:$RI$9,0),ROWS('6. Patients'!EJ$10:EJ$107))),0)+
IFERROR(SUMPRODUCT('6. Patients'!CW$10:CW$107,OFFSET('6. Patients'!$RJ$9,1,MATCH($D24,'6. Patients'!$RK$9:$TH$9,0),ROWS('6. Patients'!EJ$10:EJ$107))),0)+
IFERROR(SUMPRODUCT('6. Patients'!CW$10:CW$107,OFFSET('6. Patients'!$TI$9,1,MATCH($D24,'6. Patients'!$TJ$9:$UC$9,0),ROWS('6. Patients'!EJ$10:EJ$107))),0))+
IFERROR(VLOOKUP($D24,$H$116:$L$146,COLUMNS($H$115:$J$115)-1+AD$7,0)*$E24*$F24*'1. General Inputs'!$J$25,0),0),0)</f>
        <v>0</v>
      </c>
      <c r="AE24" s="775">
        <f ca="1">ROUNDUP(IFERROR($F24*$E24*CHOOSE(AE$7,
IFERROR(SUMPRODUCT('6. Patients'!CX$10:CX$107,OFFSET('6. Patients'!$DN$9,1,MATCH($D24,'6. Patients'!$DO$9:$FL$9,0),ROWS('6. Patients'!EK$10:EK$107))),0)+
IFERROR(SUMPRODUCT('6. Patients'!CX$10:CX$107,OFFSET('6. Patients'!$FM$9,1,MATCH($D24,'6. Patients'!$FN$9:$GG$9,0),ROWS('6. Patients'!EK$10:EK$107))),0)+
IFERROR(SUMPRODUCT('6. Patients'!CX$10:CX$107,OFFSET('6. Patients'!$GH$9,1,MATCH($D24,'6. Patients'!$GI$9:$IF$9,0),ROWS('6. Patients'!EK$10:EK$107))),0)+
IFERROR(SUMPRODUCT('6. Patients'!CX$10:CX$107,OFFSET('6. Patients'!$IG$9,1,MATCH($D24,'6. Patients'!$IH$9:$JA$9,0),ROWS('6. Patients'!EK$10:EK$107))),0),
IFERROR(SUMPRODUCT('6. Patients'!CX$10:CX$107,OFFSET('6. Patients'!$JB$9,1,MATCH($D24,'6. Patients'!$JC$9:$KZ$9,0),ROWS('6. Patients'!EK$10:EK$107))),0)+
IFERROR(SUMPRODUCT('6. Patients'!CX$10:CX$107,OFFSET('6. Patients'!$LA$9,1,MATCH($D24,'6. Patients'!$LB$9:$LU$9,0),ROWS('6. Patients'!EK$10:EK$107))),0)+
IFERROR(SUMPRODUCT('6. Patients'!CX$10:CX$107,OFFSET('6. Patients'!$LV$9,1,MATCH($D24,'6. Patients'!$LW$9:$NT$9,0),ROWS('6. Patients'!EK$10:EK$107))),0)+
IFERROR(SUMPRODUCT('6. Patients'!CX$10:CX$107,OFFSET('6. Patients'!$NU$9,1,MATCH($D24,'6. Patients'!$NV$9:$OO$9,0),ROWS('6. Patients'!EK$10:EK$107))),0),
IFERROR(SUMPRODUCT('6. Patients'!CX$10:CX$107,OFFSET('6. Patients'!$OP$9,1,MATCH($D24,'6. Patients'!$OQ$9:$QN$9,0),ROWS('6. Patients'!EK$10:EK$107))),0)+
IFERROR(SUMPRODUCT('6. Patients'!CX$10:CX$107,OFFSET('6. Patients'!$QO$9,1,MATCH($D24,'6. Patients'!$QP$9:$RI$9,0),ROWS('6. Patients'!EK$10:EK$107))),0)+
IFERROR(SUMPRODUCT('6. Patients'!CX$10:CX$107,OFFSET('6. Patients'!$RJ$9,1,MATCH($D24,'6. Patients'!$RK$9:$TH$9,0),ROWS('6. Patients'!EK$10:EK$107))),0)+
IFERROR(SUMPRODUCT('6. Patients'!CX$10:CX$107,OFFSET('6. Patients'!$TI$9,1,MATCH($D24,'6. Patients'!$TJ$9:$UC$9,0),ROWS('6. Patients'!EK$10:EK$107))),0))+
IFERROR(VLOOKUP($D24,$H$116:$L$146,COLUMNS($H$115:$J$115)-1+AE$7,0)*$E24*$F24*'1. General Inputs'!$J$25,0),0),0)</f>
        <v>0</v>
      </c>
      <c r="AF24" s="775">
        <f ca="1">ROUNDUP(IFERROR($F24*$E24*CHOOSE(AF$7,
IFERROR(SUMPRODUCT('6. Patients'!CY$10:CY$107,OFFSET('6. Patients'!$DN$9,1,MATCH($D24,'6. Patients'!$DO$9:$FL$9,0),ROWS('6. Patients'!EL$10:EL$107))),0)+
IFERROR(SUMPRODUCT('6. Patients'!CY$10:CY$107,OFFSET('6. Patients'!$FM$9,1,MATCH($D24,'6. Patients'!$FN$9:$GG$9,0),ROWS('6. Patients'!EL$10:EL$107))),0)+
IFERROR(SUMPRODUCT('6. Patients'!CY$10:CY$107,OFFSET('6. Patients'!$GH$9,1,MATCH($D24,'6. Patients'!$GI$9:$IF$9,0),ROWS('6. Patients'!EL$10:EL$107))),0)+
IFERROR(SUMPRODUCT('6. Patients'!CY$10:CY$107,OFFSET('6. Patients'!$IG$9,1,MATCH($D24,'6. Patients'!$IH$9:$JA$9,0),ROWS('6. Patients'!EL$10:EL$107))),0),
IFERROR(SUMPRODUCT('6. Patients'!CY$10:CY$107,OFFSET('6. Patients'!$JB$9,1,MATCH($D24,'6. Patients'!$JC$9:$KZ$9,0),ROWS('6. Patients'!EL$10:EL$107))),0)+
IFERROR(SUMPRODUCT('6. Patients'!CY$10:CY$107,OFFSET('6. Patients'!$LA$9,1,MATCH($D24,'6. Patients'!$LB$9:$LU$9,0),ROWS('6. Patients'!EL$10:EL$107))),0)+
IFERROR(SUMPRODUCT('6. Patients'!CY$10:CY$107,OFFSET('6. Patients'!$LV$9,1,MATCH($D24,'6. Patients'!$LW$9:$NT$9,0),ROWS('6. Patients'!EL$10:EL$107))),0)+
IFERROR(SUMPRODUCT('6. Patients'!CY$10:CY$107,OFFSET('6. Patients'!$NU$9,1,MATCH($D24,'6. Patients'!$NV$9:$OO$9,0),ROWS('6. Patients'!EL$10:EL$107))),0),
IFERROR(SUMPRODUCT('6. Patients'!CY$10:CY$107,OFFSET('6. Patients'!$OP$9,1,MATCH($D24,'6. Patients'!$OQ$9:$QN$9,0),ROWS('6. Patients'!EL$10:EL$107))),0)+
IFERROR(SUMPRODUCT('6. Patients'!CY$10:CY$107,OFFSET('6. Patients'!$QO$9,1,MATCH($D24,'6. Patients'!$QP$9:$RI$9,0),ROWS('6. Patients'!EL$10:EL$107))),0)+
IFERROR(SUMPRODUCT('6. Patients'!CY$10:CY$107,OFFSET('6. Patients'!$RJ$9,1,MATCH($D24,'6. Patients'!$RK$9:$TH$9,0),ROWS('6. Patients'!EL$10:EL$107))),0)+
IFERROR(SUMPRODUCT('6. Patients'!CY$10:CY$107,OFFSET('6. Patients'!$TI$9,1,MATCH($D24,'6. Patients'!$TJ$9:$UC$9,0),ROWS('6. Patients'!EL$10:EL$107))),0))+
IFERROR(VLOOKUP($D24,$H$116:$L$146,COLUMNS($H$115:$J$115)-1+AF$7,0)*$E24*$F24*'1. General Inputs'!$J$25,0),0),0)</f>
        <v>0</v>
      </c>
      <c r="AG24" s="775">
        <f ca="1">ROUNDUP(IFERROR($F24*$E24*CHOOSE(AG$7,
IFERROR(SUMPRODUCT('6. Patients'!CZ$10:CZ$107,OFFSET('6. Patients'!$DN$9,1,MATCH($D24,'6. Patients'!$DO$9:$FL$9,0),ROWS('6. Patients'!EM$10:EM$107))),0)+
IFERROR(SUMPRODUCT('6. Patients'!CZ$10:CZ$107,OFFSET('6. Patients'!$FM$9,1,MATCH($D24,'6. Patients'!$FN$9:$GG$9,0),ROWS('6. Patients'!EM$10:EM$107))),0)+
IFERROR(SUMPRODUCT('6. Patients'!CZ$10:CZ$107,OFFSET('6. Patients'!$GH$9,1,MATCH($D24,'6. Patients'!$GI$9:$IF$9,0),ROWS('6. Patients'!EM$10:EM$107))),0)+
IFERROR(SUMPRODUCT('6. Patients'!CZ$10:CZ$107,OFFSET('6. Patients'!$IG$9,1,MATCH($D24,'6. Patients'!$IH$9:$JA$9,0),ROWS('6. Patients'!EM$10:EM$107))),0),
IFERROR(SUMPRODUCT('6. Patients'!CZ$10:CZ$107,OFFSET('6. Patients'!$JB$9,1,MATCH($D24,'6. Patients'!$JC$9:$KZ$9,0),ROWS('6. Patients'!EM$10:EM$107))),0)+
IFERROR(SUMPRODUCT('6. Patients'!CZ$10:CZ$107,OFFSET('6. Patients'!$LA$9,1,MATCH($D24,'6. Patients'!$LB$9:$LU$9,0),ROWS('6. Patients'!EM$10:EM$107))),0)+
IFERROR(SUMPRODUCT('6. Patients'!CZ$10:CZ$107,OFFSET('6. Patients'!$LV$9,1,MATCH($D24,'6. Patients'!$LW$9:$NT$9,0),ROWS('6. Patients'!EM$10:EM$107))),0)+
IFERROR(SUMPRODUCT('6. Patients'!CZ$10:CZ$107,OFFSET('6. Patients'!$NU$9,1,MATCH($D24,'6. Patients'!$NV$9:$OO$9,0),ROWS('6. Patients'!EM$10:EM$107))),0),
IFERROR(SUMPRODUCT('6. Patients'!CZ$10:CZ$107,OFFSET('6. Patients'!$OP$9,1,MATCH($D24,'6. Patients'!$OQ$9:$QN$9,0),ROWS('6. Patients'!EM$10:EM$107))),0)+
IFERROR(SUMPRODUCT('6. Patients'!CZ$10:CZ$107,OFFSET('6. Patients'!$QO$9,1,MATCH($D24,'6. Patients'!$QP$9:$RI$9,0),ROWS('6. Patients'!EM$10:EM$107))),0)+
IFERROR(SUMPRODUCT('6. Patients'!CZ$10:CZ$107,OFFSET('6. Patients'!$RJ$9,1,MATCH($D24,'6. Patients'!$RK$9:$TH$9,0),ROWS('6. Patients'!EM$10:EM$107))),0)+
IFERROR(SUMPRODUCT('6. Patients'!CZ$10:CZ$107,OFFSET('6. Patients'!$TI$9,1,MATCH($D24,'6. Patients'!$TJ$9:$UC$9,0),ROWS('6. Patients'!EM$10:EM$107))),0))+
IFERROR(VLOOKUP($D24,$H$116:$L$146,COLUMNS($H$115:$J$115)-1+AG$7,0)*$E24*$F24*'1. General Inputs'!$J$25,0),0),0)</f>
        <v>0</v>
      </c>
      <c r="AH24" s="775">
        <f ca="1">ROUNDUP(IFERROR($F24*$E24*CHOOSE(AH$7,
IFERROR(SUMPRODUCT('6. Patients'!DA$10:DA$107,OFFSET('6. Patients'!$DN$9,1,MATCH($D24,'6. Patients'!$DO$9:$FL$9,0),ROWS('6. Patients'!EN$10:EN$107))),0)+
IFERROR(SUMPRODUCT('6. Patients'!DA$10:DA$107,OFFSET('6. Patients'!$FM$9,1,MATCH($D24,'6. Patients'!$FN$9:$GG$9,0),ROWS('6. Patients'!EN$10:EN$107))),0)+
IFERROR(SUMPRODUCT('6. Patients'!DA$10:DA$107,OFFSET('6. Patients'!$GH$9,1,MATCH($D24,'6. Patients'!$GI$9:$IF$9,0),ROWS('6. Patients'!EN$10:EN$107))),0)+
IFERROR(SUMPRODUCT('6. Patients'!DA$10:DA$107,OFFSET('6. Patients'!$IG$9,1,MATCH($D24,'6. Patients'!$IH$9:$JA$9,0),ROWS('6. Patients'!EN$10:EN$107))),0),
IFERROR(SUMPRODUCT('6. Patients'!DA$10:DA$107,OFFSET('6. Patients'!$JB$9,1,MATCH($D24,'6. Patients'!$JC$9:$KZ$9,0),ROWS('6. Patients'!EN$10:EN$107))),0)+
IFERROR(SUMPRODUCT('6. Patients'!DA$10:DA$107,OFFSET('6. Patients'!$LA$9,1,MATCH($D24,'6. Patients'!$LB$9:$LU$9,0),ROWS('6. Patients'!EN$10:EN$107))),0)+
IFERROR(SUMPRODUCT('6. Patients'!DA$10:DA$107,OFFSET('6. Patients'!$LV$9,1,MATCH($D24,'6. Patients'!$LW$9:$NT$9,0),ROWS('6. Patients'!EN$10:EN$107))),0)+
IFERROR(SUMPRODUCT('6. Patients'!DA$10:DA$107,OFFSET('6. Patients'!$NU$9,1,MATCH($D24,'6. Patients'!$NV$9:$OO$9,0),ROWS('6. Patients'!EN$10:EN$107))),0),
IFERROR(SUMPRODUCT('6. Patients'!DA$10:DA$107,OFFSET('6. Patients'!$OP$9,1,MATCH($D24,'6. Patients'!$OQ$9:$QN$9,0),ROWS('6. Patients'!EN$10:EN$107))),0)+
IFERROR(SUMPRODUCT('6. Patients'!DA$10:DA$107,OFFSET('6. Patients'!$QO$9,1,MATCH($D24,'6. Patients'!$QP$9:$RI$9,0),ROWS('6. Patients'!EN$10:EN$107))),0)+
IFERROR(SUMPRODUCT('6. Patients'!DA$10:DA$107,OFFSET('6. Patients'!$RJ$9,1,MATCH($D24,'6. Patients'!$RK$9:$TH$9,0),ROWS('6. Patients'!EN$10:EN$107))),0)+
IFERROR(SUMPRODUCT('6. Patients'!DA$10:DA$107,OFFSET('6. Patients'!$TI$9,1,MATCH($D24,'6. Patients'!$TJ$9:$UC$9,0),ROWS('6. Patients'!EN$10:EN$107))),0))+
IFERROR(VLOOKUP($D24,$H$116:$L$146,COLUMNS($H$115:$J$115)-1+AH$7,0)*$E24*$F24*'1. General Inputs'!$J$25,0),0),0)</f>
        <v>0</v>
      </c>
      <c r="AI24" s="775">
        <f ca="1">ROUNDUP(IFERROR($F24*$E24*CHOOSE(AI$7,
IFERROR(SUMPRODUCT('6. Patients'!DB$10:DB$107,OFFSET('6. Patients'!$DN$9,1,MATCH($D24,'6. Patients'!$DO$9:$FL$9,0),ROWS('6. Patients'!EO$10:EO$107))),0)+
IFERROR(SUMPRODUCT('6. Patients'!DB$10:DB$107,OFFSET('6. Patients'!$FM$9,1,MATCH($D24,'6. Patients'!$FN$9:$GG$9,0),ROWS('6. Patients'!EO$10:EO$107))),0)+
IFERROR(SUMPRODUCT('6. Patients'!DB$10:DB$107,OFFSET('6. Patients'!$GH$9,1,MATCH($D24,'6. Patients'!$GI$9:$IF$9,0),ROWS('6. Patients'!EO$10:EO$107))),0)+
IFERROR(SUMPRODUCT('6. Patients'!DB$10:DB$107,OFFSET('6. Patients'!$IG$9,1,MATCH($D24,'6. Patients'!$IH$9:$JA$9,0),ROWS('6. Patients'!EO$10:EO$107))),0),
IFERROR(SUMPRODUCT('6. Patients'!DB$10:DB$107,OFFSET('6. Patients'!$JB$9,1,MATCH($D24,'6. Patients'!$JC$9:$KZ$9,0),ROWS('6. Patients'!EO$10:EO$107))),0)+
IFERROR(SUMPRODUCT('6. Patients'!DB$10:DB$107,OFFSET('6. Patients'!$LA$9,1,MATCH($D24,'6. Patients'!$LB$9:$LU$9,0),ROWS('6. Patients'!EO$10:EO$107))),0)+
IFERROR(SUMPRODUCT('6. Patients'!DB$10:DB$107,OFFSET('6. Patients'!$LV$9,1,MATCH($D24,'6. Patients'!$LW$9:$NT$9,0),ROWS('6. Patients'!EO$10:EO$107))),0)+
IFERROR(SUMPRODUCT('6. Patients'!DB$10:DB$107,OFFSET('6. Patients'!$NU$9,1,MATCH($D24,'6. Patients'!$NV$9:$OO$9,0),ROWS('6. Patients'!EO$10:EO$107))),0),
IFERROR(SUMPRODUCT('6. Patients'!DB$10:DB$107,OFFSET('6. Patients'!$OP$9,1,MATCH($D24,'6. Patients'!$OQ$9:$QN$9,0),ROWS('6. Patients'!EO$10:EO$107))),0)+
IFERROR(SUMPRODUCT('6. Patients'!DB$10:DB$107,OFFSET('6. Patients'!$QO$9,1,MATCH($D24,'6. Patients'!$QP$9:$RI$9,0),ROWS('6. Patients'!EO$10:EO$107))),0)+
IFERROR(SUMPRODUCT('6. Patients'!DB$10:DB$107,OFFSET('6. Patients'!$RJ$9,1,MATCH($D24,'6. Patients'!$RK$9:$TH$9,0),ROWS('6. Patients'!EO$10:EO$107))),0)+
IFERROR(SUMPRODUCT('6. Patients'!DB$10:DB$107,OFFSET('6. Patients'!$TI$9,1,MATCH($D24,'6. Patients'!$TJ$9:$UC$9,0),ROWS('6. Patients'!EO$10:EO$107))),0))+
IFERROR(VLOOKUP($D24,$H$116:$L$146,COLUMNS($H$115:$J$115)-1+AI$7,0)*$E24*$F24*'1. General Inputs'!$J$25,0),0),0)</f>
        <v>0</v>
      </c>
      <c r="AJ24" s="775">
        <f ca="1">ROUNDUP(IFERROR($F24*$E24*CHOOSE(AJ$7,
IFERROR(SUMPRODUCT('6. Patients'!DC$10:DC$107,OFFSET('6. Patients'!$DN$9,1,MATCH($D24,'6. Patients'!$DO$9:$FL$9,0),ROWS('6. Patients'!EP$10:EP$107))),0)+
IFERROR(SUMPRODUCT('6. Patients'!DC$10:DC$107,OFFSET('6. Patients'!$FM$9,1,MATCH($D24,'6. Patients'!$FN$9:$GG$9,0),ROWS('6. Patients'!EP$10:EP$107))),0)+
IFERROR(SUMPRODUCT('6. Patients'!DC$10:DC$107,OFFSET('6. Patients'!$GH$9,1,MATCH($D24,'6. Patients'!$GI$9:$IF$9,0),ROWS('6. Patients'!EP$10:EP$107))),0)+
IFERROR(SUMPRODUCT('6. Patients'!DC$10:DC$107,OFFSET('6. Patients'!$IG$9,1,MATCH($D24,'6. Patients'!$IH$9:$JA$9,0),ROWS('6. Patients'!EP$10:EP$107))),0),
IFERROR(SUMPRODUCT('6. Patients'!DC$10:DC$107,OFFSET('6. Patients'!$JB$9,1,MATCH($D24,'6. Patients'!$JC$9:$KZ$9,0),ROWS('6. Patients'!EP$10:EP$107))),0)+
IFERROR(SUMPRODUCT('6. Patients'!DC$10:DC$107,OFFSET('6. Patients'!$LA$9,1,MATCH($D24,'6. Patients'!$LB$9:$LU$9,0),ROWS('6. Patients'!EP$10:EP$107))),0)+
IFERROR(SUMPRODUCT('6. Patients'!DC$10:DC$107,OFFSET('6. Patients'!$LV$9,1,MATCH($D24,'6. Patients'!$LW$9:$NT$9,0),ROWS('6. Patients'!EP$10:EP$107))),0)+
IFERROR(SUMPRODUCT('6. Patients'!DC$10:DC$107,OFFSET('6. Patients'!$NU$9,1,MATCH($D24,'6. Patients'!$NV$9:$OO$9,0),ROWS('6. Patients'!EP$10:EP$107))),0),
IFERROR(SUMPRODUCT('6. Patients'!DC$10:DC$107,OFFSET('6. Patients'!$OP$9,1,MATCH($D24,'6. Patients'!$OQ$9:$QN$9,0),ROWS('6. Patients'!EP$10:EP$107))),0)+
IFERROR(SUMPRODUCT('6. Patients'!DC$10:DC$107,OFFSET('6. Patients'!$QO$9,1,MATCH($D24,'6. Patients'!$QP$9:$RI$9,0),ROWS('6. Patients'!EP$10:EP$107))),0)+
IFERROR(SUMPRODUCT('6. Patients'!DC$10:DC$107,OFFSET('6. Patients'!$RJ$9,1,MATCH($D24,'6. Patients'!$RK$9:$TH$9,0),ROWS('6. Patients'!EP$10:EP$107))),0)+
IFERROR(SUMPRODUCT('6. Patients'!DC$10:DC$107,OFFSET('6. Patients'!$TI$9,1,MATCH($D24,'6. Patients'!$TJ$9:$UC$9,0),ROWS('6. Patients'!EP$10:EP$107))),0))+
IFERROR(VLOOKUP($D24,$H$116:$L$146,COLUMNS($H$115:$J$115)-1+AJ$7,0)*$E24*$F24*'1. General Inputs'!$J$25,0),0),0)</f>
        <v>0</v>
      </c>
      <c r="AK24" s="775">
        <f ca="1">ROUNDUP(IFERROR($F24*$E24*CHOOSE(AK$7,
IFERROR(SUMPRODUCT('6. Patients'!DD$10:DD$107,OFFSET('6. Patients'!$DN$9,1,MATCH($D24,'6. Patients'!$DO$9:$FL$9,0),ROWS('6. Patients'!EQ$10:EQ$107))),0)+
IFERROR(SUMPRODUCT('6. Patients'!DD$10:DD$107,OFFSET('6. Patients'!$FM$9,1,MATCH($D24,'6. Patients'!$FN$9:$GG$9,0),ROWS('6. Patients'!EQ$10:EQ$107))),0)+
IFERROR(SUMPRODUCT('6. Patients'!DD$10:DD$107,OFFSET('6. Patients'!$GH$9,1,MATCH($D24,'6. Patients'!$GI$9:$IF$9,0),ROWS('6. Patients'!EQ$10:EQ$107))),0)+
IFERROR(SUMPRODUCT('6. Patients'!DD$10:DD$107,OFFSET('6. Patients'!$IG$9,1,MATCH($D24,'6. Patients'!$IH$9:$JA$9,0),ROWS('6. Patients'!EQ$10:EQ$107))),0),
IFERROR(SUMPRODUCT('6. Patients'!DD$10:DD$107,OFFSET('6. Patients'!$JB$9,1,MATCH($D24,'6. Patients'!$JC$9:$KZ$9,0),ROWS('6. Patients'!EQ$10:EQ$107))),0)+
IFERROR(SUMPRODUCT('6. Patients'!DD$10:DD$107,OFFSET('6. Patients'!$LA$9,1,MATCH($D24,'6. Patients'!$LB$9:$LU$9,0),ROWS('6. Patients'!EQ$10:EQ$107))),0)+
IFERROR(SUMPRODUCT('6. Patients'!DD$10:DD$107,OFFSET('6. Patients'!$LV$9,1,MATCH($D24,'6. Patients'!$LW$9:$NT$9,0),ROWS('6. Patients'!EQ$10:EQ$107))),0)+
IFERROR(SUMPRODUCT('6. Patients'!DD$10:DD$107,OFFSET('6. Patients'!$NU$9,1,MATCH($D24,'6. Patients'!$NV$9:$OO$9,0),ROWS('6. Patients'!EQ$10:EQ$107))),0),
IFERROR(SUMPRODUCT('6. Patients'!DD$10:DD$107,OFFSET('6. Patients'!$OP$9,1,MATCH($D24,'6. Patients'!$OQ$9:$QN$9,0),ROWS('6. Patients'!EQ$10:EQ$107))),0)+
IFERROR(SUMPRODUCT('6. Patients'!DD$10:DD$107,OFFSET('6. Patients'!$QO$9,1,MATCH($D24,'6. Patients'!$QP$9:$RI$9,0),ROWS('6. Patients'!EQ$10:EQ$107))),0)+
IFERROR(SUMPRODUCT('6. Patients'!DD$10:DD$107,OFFSET('6. Patients'!$RJ$9,1,MATCH($D24,'6. Patients'!$RK$9:$TH$9,0),ROWS('6. Patients'!EQ$10:EQ$107))),0)+
IFERROR(SUMPRODUCT('6. Patients'!DD$10:DD$107,OFFSET('6. Patients'!$TI$9,1,MATCH($D24,'6. Patients'!$TJ$9:$UC$9,0),ROWS('6. Patients'!EQ$10:EQ$107))),0))+
IFERROR(VLOOKUP($D24,$H$116:$L$146,COLUMNS($H$115:$J$115)-1+AK$7,0)*$E24*$F24*'1. General Inputs'!$J$25,0),0),0)</f>
        <v>0</v>
      </c>
      <c r="AL24" s="775">
        <f ca="1">ROUNDUP(IFERROR($F24*$E24*CHOOSE(AL$7,
IFERROR(SUMPRODUCT('6. Patients'!DE$10:DE$107,OFFSET('6. Patients'!$DN$9,1,MATCH($D24,'6. Patients'!$DO$9:$FL$9,0),ROWS('6. Patients'!ER$10:ER$107))),0)+
IFERROR(SUMPRODUCT('6. Patients'!DE$10:DE$107,OFFSET('6. Patients'!$FM$9,1,MATCH($D24,'6. Patients'!$FN$9:$GG$9,0),ROWS('6. Patients'!ER$10:ER$107))),0)+
IFERROR(SUMPRODUCT('6. Patients'!DE$10:DE$107,OFFSET('6. Patients'!$GH$9,1,MATCH($D24,'6. Patients'!$GI$9:$IF$9,0),ROWS('6. Patients'!ER$10:ER$107))),0)+
IFERROR(SUMPRODUCT('6. Patients'!DE$10:DE$107,OFFSET('6. Patients'!$IG$9,1,MATCH($D24,'6. Patients'!$IH$9:$JA$9,0),ROWS('6. Patients'!ER$10:ER$107))),0),
IFERROR(SUMPRODUCT('6. Patients'!DE$10:DE$107,OFFSET('6. Patients'!$JB$9,1,MATCH($D24,'6. Patients'!$JC$9:$KZ$9,0),ROWS('6. Patients'!ER$10:ER$107))),0)+
IFERROR(SUMPRODUCT('6. Patients'!DE$10:DE$107,OFFSET('6. Patients'!$LA$9,1,MATCH($D24,'6. Patients'!$LB$9:$LU$9,0),ROWS('6. Patients'!ER$10:ER$107))),0)+
IFERROR(SUMPRODUCT('6. Patients'!DE$10:DE$107,OFFSET('6. Patients'!$LV$9,1,MATCH($D24,'6. Patients'!$LW$9:$NT$9,0),ROWS('6. Patients'!ER$10:ER$107))),0)+
IFERROR(SUMPRODUCT('6. Patients'!DE$10:DE$107,OFFSET('6. Patients'!$NU$9,1,MATCH($D24,'6. Patients'!$NV$9:$OO$9,0),ROWS('6. Patients'!ER$10:ER$107))),0),
IFERROR(SUMPRODUCT('6. Patients'!DE$10:DE$107,OFFSET('6. Patients'!$OP$9,1,MATCH($D24,'6. Patients'!$OQ$9:$QN$9,0),ROWS('6. Patients'!ER$10:ER$107))),0)+
IFERROR(SUMPRODUCT('6. Patients'!DE$10:DE$107,OFFSET('6. Patients'!$QO$9,1,MATCH($D24,'6. Patients'!$QP$9:$RI$9,0),ROWS('6. Patients'!ER$10:ER$107))),0)+
IFERROR(SUMPRODUCT('6. Patients'!DE$10:DE$107,OFFSET('6. Patients'!$RJ$9,1,MATCH($D24,'6. Patients'!$RK$9:$TH$9,0),ROWS('6. Patients'!ER$10:ER$107))),0)+
IFERROR(SUMPRODUCT('6. Patients'!DE$10:DE$107,OFFSET('6. Patients'!$TI$9,1,MATCH($D24,'6. Patients'!$TJ$9:$UC$9,0),ROWS('6. Patients'!ER$10:ER$107))),0))+
IFERROR(VLOOKUP($D24,$H$116:$L$146,COLUMNS($H$115:$J$115)-1+AL$7,0)*$E24*$F24*'1. General Inputs'!$J$25,0),0),0)</f>
        <v>0</v>
      </c>
      <c r="AM24" s="775">
        <f ca="1">ROUNDUP(IFERROR($F24*$E24*CHOOSE(AM$7,
IFERROR(SUMPRODUCT('6. Patients'!DF$10:DF$107,OFFSET('6. Patients'!$DN$9,1,MATCH($D24,'6. Patients'!$DO$9:$FL$9,0),ROWS('6. Patients'!ES$10:ES$107))),0)+
IFERROR(SUMPRODUCT('6. Patients'!DF$10:DF$107,OFFSET('6. Patients'!$FM$9,1,MATCH($D24,'6. Patients'!$FN$9:$GG$9,0),ROWS('6. Patients'!ES$10:ES$107))),0)+
IFERROR(SUMPRODUCT('6. Patients'!DF$10:DF$107,OFFSET('6. Patients'!$GH$9,1,MATCH($D24,'6. Patients'!$GI$9:$IF$9,0),ROWS('6. Patients'!ES$10:ES$107))),0)+
IFERROR(SUMPRODUCT('6. Patients'!DF$10:DF$107,OFFSET('6. Patients'!$IG$9,1,MATCH($D24,'6. Patients'!$IH$9:$JA$9,0),ROWS('6. Patients'!ES$10:ES$107))),0),
IFERROR(SUMPRODUCT('6. Patients'!DF$10:DF$107,OFFSET('6. Patients'!$JB$9,1,MATCH($D24,'6. Patients'!$JC$9:$KZ$9,0),ROWS('6. Patients'!ES$10:ES$107))),0)+
IFERROR(SUMPRODUCT('6. Patients'!DF$10:DF$107,OFFSET('6. Patients'!$LA$9,1,MATCH($D24,'6. Patients'!$LB$9:$LU$9,0),ROWS('6. Patients'!ES$10:ES$107))),0)+
IFERROR(SUMPRODUCT('6. Patients'!DF$10:DF$107,OFFSET('6. Patients'!$LV$9,1,MATCH($D24,'6. Patients'!$LW$9:$NT$9,0),ROWS('6. Patients'!ES$10:ES$107))),0)+
IFERROR(SUMPRODUCT('6. Patients'!DF$10:DF$107,OFFSET('6. Patients'!$NU$9,1,MATCH($D24,'6. Patients'!$NV$9:$OO$9,0),ROWS('6. Patients'!ES$10:ES$107))),0),
IFERROR(SUMPRODUCT('6. Patients'!DF$10:DF$107,OFFSET('6. Patients'!$OP$9,1,MATCH($D24,'6. Patients'!$OQ$9:$QN$9,0),ROWS('6. Patients'!ES$10:ES$107))),0)+
IFERROR(SUMPRODUCT('6. Patients'!DF$10:DF$107,OFFSET('6. Patients'!$QO$9,1,MATCH($D24,'6. Patients'!$QP$9:$RI$9,0),ROWS('6. Patients'!ES$10:ES$107))),0)+
IFERROR(SUMPRODUCT('6. Patients'!DF$10:DF$107,OFFSET('6. Patients'!$RJ$9,1,MATCH($D24,'6. Patients'!$RK$9:$TH$9,0),ROWS('6. Patients'!ES$10:ES$107))),0)+
IFERROR(SUMPRODUCT('6. Patients'!DF$10:DF$107,OFFSET('6. Patients'!$TI$9,1,MATCH($D24,'6. Patients'!$TJ$9:$UC$9,0),ROWS('6. Patients'!ES$10:ES$107))),0))+
IFERROR(VLOOKUP($D24,$H$116:$L$146,COLUMNS($H$115:$J$115)-1+AM$7,0)*$E24*$F24*'1. General Inputs'!$J$25,0),0),0)</f>
        <v>0</v>
      </c>
      <c r="AN24" s="775">
        <f ca="1">ROUNDUP(IFERROR($F24*$E24*CHOOSE(AN$7,
IFERROR(SUMPRODUCT('6. Patients'!DG$10:DG$107,OFFSET('6. Patients'!$DN$9,1,MATCH($D24,'6. Patients'!$DO$9:$FL$9,0),ROWS('6. Patients'!ET$10:ET$107))),0)+
IFERROR(SUMPRODUCT('6. Patients'!DG$10:DG$107,OFFSET('6. Patients'!$FM$9,1,MATCH($D24,'6. Patients'!$FN$9:$GG$9,0),ROWS('6. Patients'!ET$10:ET$107))),0)+
IFERROR(SUMPRODUCT('6. Patients'!DG$10:DG$107,OFFSET('6. Patients'!$GH$9,1,MATCH($D24,'6. Patients'!$GI$9:$IF$9,0),ROWS('6. Patients'!ET$10:ET$107))),0)+
IFERROR(SUMPRODUCT('6. Patients'!DG$10:DG$107,OFFSET('6. Patients'!$IG$9,1,MATCH($D24,'6. Patients'!$IH$9:$JA$9,0),ROWS('6. Patients'!ET$10:ET$107))),0),
IFERROR(SUMPRODUCT('6. Patients'!DG$10:DG$107,OFFSET('6. Patients'!$JB$9,1,MATCH($D24,'6. Patients'!$JC$9:$KZ$9,0),ROWS('6. Patients'!ET$10:ET$107))),0)+
IFERROR(SUMPRODUCT('6. Patients'!DG$10:DG$107,OFFSET('6. Patients'!$LA$9,1,MATCH($D24,'6. Patients'!$LB$9:$LU$9,0),ROWS('6. Patients'!ET$10:ET$107))),0)+
IFERROR(SUMPRODUCT('6. Patients'!DG$10:DG$107,OFFSET('6. Patients'!$LV$9,1,MATCH($D24,'6. Patients'!$LW$9:$NT$9,0),ROWS('6. Patients'!ET$10:ET$107))),0)+
IFERROR(SUMPRODUCT('6. Patients'!DG$10:DG$107,OFFSET('6. Patients'!$NU$9,1,MATCH($D24,'6. Patients'!$NV$9:$OO$9,0),ROWS('6. Patients'!ET$10:ET$107))),0),
IFERROR(SUMPRODUCT('6. Patients'!DG$10:DG$107,OFFSET('6. Patients'!$OP$9,1,MATCH($D24,'6. Patients'!$OQ$9:$QN$9,0),ROWS('6. Patients'!ET$10:ET$107))),0)+
IFERROR(SUMPRODUCT('6. Patients'!DG$10:DG$107,OFFSET('6. Patients'!$QO$9,1,MATCH($D24,'6. Patients'!$QP$9:$RI$9,0),ROWS('6. Patients'!ET$10:ET$107))),0)+
IFERROR(SUMPRODUCT('6. Patients'!DG$10:DG$107,OFFSET('6. Patients'!$RJ$9,1,MATCH($D24,'6. Patients'!$RK$9:$TH$9,0),ROWS('6. Patients'!ET$10:ET$107))),0)+
IFERROR(SUMPRODUCT('6. Patients'!DG$10:DG$107,OFFSET('6. Patients'!$TI$9,1,MATCH($D24,'6. Patients'!$TJ$9:$UC$9,0),ROWS('6. Patients'!ET$10:ET$107))),0))+
IFERROR(VLOOKUP($D24,$H$116:$L$146,COLUMNS($H$115:$J$115)-1+AN$7,0)*$E24*$F24*'1. General Inputs'!$J$25,0),0),0)</f>
        <v>0</v>
      </c>
      <c r="AO24" s="775">
        <f ca="1">ROUNDUP(IFERROR($F24*$E24*CHOOSE(AO$7,
IFERROR(SUMPRODUCT('6. Patients'!DH$10:DH$107,OFFSET('6. Patients'!$DN$9,1,MATCH($D24,'6. Patients'!$DO$9:$FL$9,0),ROWS('6. Patients'!EU$10:EU$107))),0)+
IFERROR(SUMPRODUCT('6. Patients'!DH$10:DH$107,OFFSET('6. Patients'!$FM$9,1,MATCH($D24,'6. Patients'!$FN$9:$GG$9,0),ROWS('6. Patients'!EU$10:EU$107))),0)+
IFERROR(SUMPRODUCT('6. Patients'!DH$10:DH$107,OFFSET('6. Patients'!$GH$9,1,MATCH($D24,'6. Patients'!$GI$9:$IF$9,0),ROWS('6. Patients'!EU$10:EU$107))),0)+
IFERROR(SUMPRODUCT('6. Patients'!DH$10:DH$107,OFFSET('6. Patients'!$IG$9,1,MATCH($D24,'6. Patients'!$IH$9:$JA$9,0),ROWS('6. Patients'!EU$10:EU$107))),0),
IFERROR(SUMPRODUCT('6. Patients'!DH$10:DH$107,OFFSET('6. Patients'!$JB$9,1,MATCH($D24,'6. Patients'!$JC$9:$KZ$9,0),ROWS('6. Patients'!EU$10:EU$107))),0)+
IFERROR(SUMPRODUCT('6. Patients'!DH$10:DH$107,OFFSET('6. Patients'!$LA$9,1,MATCH($D24,'6. Patients'!$LB$9:$LU$9,0),ROWS('6. Patients'!EU$10:EU$107))),0)+
IFERROR(SUMPRODUCT('6. Patients'!DH$10:DH$107,OFFSET('6. Patients'!$LV$9,1,MATCH($D24,'6. Patients'!$LW$9:$NT$9,0),ROWS('6. Patients'!EU$10:EU$107))),0)+
IFERROR(SUMPRODUCT('6. Patients'!DH$10:DH$107,OFFSET('6. Patients'!$NU$9,1,MATCH($D24,'6. Patients'!$NV$9:$OO$9,0),ROWS('6. Patients'!EU$10:EU$107))),0),
IFERROR(SUMPRODUCT('6. Patients'!DH$10:DH$107,OFFSET('6. Patients'!$OP$9,1,MATCH($D24,'6. Patients'!$OQ$9:$QN$9,0),ROWS('6. Patients'!EU$10:EU$107))),0)+
IFERROR(SUMPRODUCT('6. Patients'!DH$10:DH$107,OFFSET('6. Patients'!$QO$9,1,MATCH($D24,'6. Patients'!$QP$9:$RI$9,0),ROWS('6. Patients'!EU$10:EU$107))),0)+
IFERROR(SUMPRODUCT('6. Patients'!DH$10:DH$107,OFFSET('6. Patients'!$RJ$9,1,MATCH($D24,'6. Patients'!$RK$9:$TH$9,0),ROWS('6. Patients'!EU$10:EU$107))),0)+
IFERROR(SUMPRODUCT('6. Patients'!DH$10:DH$107,OFFSET('6. Patients'!$TI$9,1,MATCH($D24,'6. Patients'!$TJ$9:$UC$9,0),ROWS('6. Patients'!EU$10:EU$107))),0))+
IFERROR(VLOOKUP($D24,$H$116:$L$146,COLUMNS($H$115:$J$115)-1+AO$7,0)*$E24*$F24*'1. General Inputs'!$J$25,0),0),0)</f>
        <v>0</v>
      </c>
      <c r="AP24" s="775">
        <f ca="1">ROUNDUP(IFERROR($F24*$E24*CHOOSE(AP$7,
IFERROR(SUMPRODUCT('6. Patients'!DI$10:DI$107,OFFSET('6. Patients'!$DN$9,1,MATCH($D24,'6. Patients'!$DO$9:$FL$9,0),ROWS('6. Patients'!EV$10:EV$107))),0)+
IFERROR(SUMPRODUCT('6. Patients'!DI$10:DI$107,OFFSET('6. Patients'!$FM$9,1,MATCH($D24,'6. Patients'!$FN$9:$GG$9,0),ROWS('6. Patients'!EV$10:EV$107))),0)+
IFERROR(SUMPRODUCT('6. Patients'!DI$10:DI$107,OFFSET('6. Patients'!$GH$9,1,MATCH($D24,'6. Patients'!$GI$9:$IF$9,0),ROWS('6. Patients'!EV$10:EV$107))),0)+
IFERROR(SUMPRODUCT('6. Patients'!DI$10:DI$107,OFFSET('6. Patients'!$IG$9,1,MATCH($D24,'6. Patients'!$IH$9:$JA$9,0),ROWS('6. Patients'!EV$10:EV$107))),0),
IFERROR(SUMPRODUCT('6. Patients'!DI$10:DI$107,OFFSET('6. Patients'!$JB$9,1,MATCH($D24,'6. Patients'!$JC$9:$KZ$9,0),ROWS('6. Patients'!EV$10:EV$107))),0)+
IFERROR(SUMPRODUCT('6. Patients'!DI$10:DI$107,OFFSET('6. Patients'!$LA$9,1,MATCH($D24,'6. Patients'!$LB$9:$LU$9,0),ROWS('6. Patients'!EV$10:EV$107))),0)+
IFERROR(SUMPRODUCT('6. Patients'!DI$10:DI$107,OFFSET('6. Patients'!$LV$9,1,MATCH($D24,'6. Patients'!$LW$9:$NT$9,0),ROWS('6. Patients'!EV$10:EV$107))),0)+
IFERROR(SUMPRODUCT('6. Patients'!DI$10:DI$107,OFFSET('6. Patients'!$NU$9,1,MATCH($D24,'6. Patients'!$NV$9:$OO$9,0),ROWS('6. Patients'!EV$10:EV$107))),0),
IFERROR(SUMPRODUCT('6. Patients'!DI$10:DI$107,OFFSET('6. Patients'!$OP$9,1,MATCH($D24,'6. Patients'!$OQ$9:$QN$9,0),ROWS('6. Patients'!EV$10:EV$107))),0)+
IFERROR(SUMPRODUCT('6. Patients'!DI$10:DI$107,OFFSET('6. Patients'!$QO$9,1,MATCH($D24,'6. Patients'!$QP$9:$RI$9,0),ROWS('6. Patients'!EV$10:EV$107))),0)+
IFERROR(SUMPRODUCT('6. Patients'!DI$10:DI$107,OFFSET('6. Patients'!$RJ$9,1,MATCH($D24,'6. Patients'!$RK$9:$TH$9,0),ROWS('6. Patients'!EV$10:EV$107))),0)+
IFERROR(SUMPRODUCT('6. Patients'!DI$10:DI$107,OFFSET('6. Patients'!$TI$9,1,MATCH($D24,'6. Patients'!$TJ$9:$UC$9,0),ROWS('6. Patients'!EV$10:EV$107))),0))+
IFERROR(VLOOKUP($D24,$H$116:$L$146,COLUMNS($H$115:$J$115)-1+AP$7,0)*$E24*$F24*'1. General Inputs'!$J$25,0),0),0)</f>
        <v>0</v>
      </c>
      <c r="AQ24" s="775">
        <f ca="1">ROUNDUP(IFERROR($F24*$E24*CHOOSE(AQ$7,
IFERROR(SUMPRODUCT('6. Patients'!DJ$10:DJ$107,OFFSET('6. Patients'!$DN$9,1,MATCH($D24,'6. Patients'!$DO$9:$FL$9,0),ROWS('6. Patients'!EW$10:EW$107))),0)+
IFERROR(SUMPRODUCT('6. Patients'!DJ$10:DJ$107,OFFSET('6. Patients'!$FM$9,1,MATCH($D24,'6. Patients'!$FN$9:$GG$9,0),ROWS('6. Patients'!EW$10:EW$107))),0)+
IFERROR(SUMPRODUCT('6. Patients'!DJ$10:DJ$107,OFFSET('6. Patients'!$GH$9,1,MATCH($D24,'6. Patients'!$GI$9:$IF$9,0),ROWS('6. Patients'!EW$10:EW$107))),0)+
IFERROR(SUMPRODUCT('6. Patients'!DJ$10:DJ$107,OFFSET('6. Patients'!$IG$9,1,MATCH($D24,'6. Patients'!$IH$9:$JA$9,0),ROWS('6. Patients'!EW$10:EW$107))),0),
IFERROR(SUMPRODUCT('6. Patients'!DJ$10:DJ$107,OFFSET('6. Patients'!$JB$9,1,MATCH($D24,'6. Patients'!$JC$9:$KZ$9,0),ROWS('6. Patients'!EW$10:EW$107))),0)+
IFERROR(SUMPRODUCT('6. Patients'!DJ$10:DJ$107,OFFSET('6. Patients'!$LA$9,1,MATCH($D24,'6. Patients'!$LB$9:$LU$9,0),ROWS('6. Patients'!EW$10:EW$107))),0)+
IFERROR(SUMPRODUCT('6. Patients'!DJ$10:DJ$107,OFFSET('6. Patients'!$LV$9,1,MATCH($D24,'6. Patients'!$LW$9:$NT$9,0),ROWS('6. Patients'!EW$10:EW$107))),0)+
IFERROR(SUMPRODUCT('6. Patients'!DJ$10:DJ$107,OFFSET('6. Patients'!$NU$9,1,MATCH($D24,'6. Patients'!$NV$9:$OO$9,0),ROWS('6. Patients'!EW$10:EW$107))),0),
IFERROR(SUMPRODUCT('6. Patients'!DJ$10:DJ$107,OFFSET('6. Patients'!$OP$9,1,MATCH($D24,'6. Patients'!$OQ$9:$QN$9,0),ROWS('6. Patients'!EW$10:EW$107))),0)+
IFERROR(SUMPRODUCT('6. Patients'!DJ$10:DJ$107,OFFSET('6. Patients'!$QO$9,1,MATCH($D24,'6. Patients'!$QP$9:$RI$9,0),ROWS('6. Patients'!EW$10:EW$107))),0)+
IFERROR(SUMPRODUCT('6. Patients'!DJ$10:DJ$107,OFFSET('6. Patients'!$RJ$9,1,MATCH($D24,'6. Patients'!$RK$9:$TH$9,0),ROWS('6. Patients'!EW$10:EW$107))),0)+
IFERROR(SUMPRODUCT('6. Patients'!DJ$10:DJ$107,OFFSET('6. Patients'!$TI$9,1,MATCH($D24,'6. Patients'!$TJ$9:$UC$9,0),ROWS('6. Patients'!EW$10:EW$107))),0))+
IFERROR(VLOOKUP($D24,$H$116:$L$146,COLUMNS($H$115:$J$115)-1+AQ$7,0)*$E24*$F24*'1. General Inputs'!$J$25,0),0),0)</f>
        <v>0</v>
      </c>
      <c r="AR24" s="342"/>
      <c r="AZ24" s="335">
        <f ca="1">IFERROR(SUM(OFFSET('7. Consumption'!H24,0,1,,MIN('1. General Inputs'!$J$29,COLUMNS('7. Consumption'!H$9:$AQ$9)-1))),0)+MAX(0,$AQ24*('1. General Inputs'!$J$29-COLUMNS('7. Consumption'!H$9:$AQ$9)+1))</f>
        <v>0</v>
      </c>
      <c r="BA24" s="335">
        <f ca="1">IFERROR(SUM(OFFSET('7. Consumption'!I24,0,1,,MIN('1. General Inputs'!$J$29,COLUMNS('7. Consumption'!I$9:$AQ$9)-1))),0)+MAX(0,$AQ24*('1. General Inputs'!$J$29-COLUMNS('7. Consumption'!I$9:$AQ$9)+1))</f>
        <v>0</v>
      </c>
      <c r="BB24" s="335">
        <f ca="1">IFERROR(SUM(OFFSET('7. Consumption'!J24,0,1,,MIN('1. General Inputs'!$J$29,COLUMNS('7. Consumption'!J$9:$AQ$9)-1))),0)+MAX(0,$AQ24*('1. General Inputs'!$J$29-COLUMNS('7. Consumption'!J$9:$AQ$9)+1))</f>
        <v>0</v>
      </c>
      <c r="BC24" s="335">
        <f ca="1">IFERROR(SUM(OFFSET('7. Consumption'!K24,0,1,,MIN('1. General Inputs'!$J$29,COLUMNS('7. Consumption'!K$9:$AQ$9)-1))),0)+MAX(0,$AQ24*('1. General Inputs'!$J$29-COLUMNS('7. Consumption'!K$9:$AQ$9)+1))</f>
        <v>0</v>
      </c>
      <c r="BD24" s="335">
        <f ca="1">IFERROR(SUM(OFFSET('7. Consumption'!L24,0,1,,MIN('1. General Inputs'!$J$29,COLUMNS('7. Consumption'!L$9:$AQ$9)-1))),0)+MAX(0,$AQ24*('1. General Inputs'!$J$29-COLUMNS('7. Consumption'!L$9:$AQ$9)+1))</f>
        <v>0</v>
      </c>
      <c r="BE24" s="335">
        <f ca="1">IFERROR(SUM(OFFSET('7. Consumption'!M24,0,1,,MIN('1. General Inputs'!$J$29,COLUMNS('7. Consumption'!M$9:$AQ$9)-1))),0)+MAX(0,$AQ24*('1. General Inputs'!$J$29-COLUMNS('7. Consumption'!M$9:$AQ$9)+1))</f>
        <v>0</v>
      </c>
      <c r="BF24" s="335">
        <f ca="1">IFERROR(SUM(OFFSET('7. Consumption'!N24,0,1,,MIN('1. General Inputs'!$J$29,COLUMNS('7. Consumption'!N$9:$AQ$9)-1))),0)+MAX(0,$AQ24*('1. General Inputs'!$J$29-COLUMNS('7. Consumption'!N$9:$AQ$9)+1))</f>
        <v>0</v>
      </c>
      <c r="BG24" s="335">
        <f ca="1">IFERROR(SUM(OFFSET('7. Consumption'!O24,0,1,,MIN('1. General Inputs'!$J$29,COLUMNS('7. Consumption'!O$9:$AQ$9)-1))),0)+MAX(0,$AQ24*('1. General Inputs'!$J$29-COLUMNS('7. Consumption'!O$9:$AQ$9)+1))</f>
        <v>0</v>
      </c>
      <c r="BH24" s="335">
        <f ca="1">IFERROR(SUM(OFFSET('7. Consumption'!P24,0,1,,MIN('1. General Inputs'!$J$29,COLUMNS('7. Consumption'!P$9:$AQ$9)-1))),0)+MAX(0,$AQ24*('1. General Inputs'!$J$29-COLUMNS('7. Consumption'!P$9:$AQ$9)+1))</f>
        <v>0</v>
      </c>
      <c r="BI24" s="335">
        <f ca="1">IFERROR(SUM(OFFSET('7. Consumption'!Q24,0,1,,MIN('1. General Inputs'!$J$29,COLUMNS('7. Consumption'!Q$9:$AQ$9)-1))),0)+MAX(0,$AQ24*('1. General Inputs'!$J$29-COLUMNS('7. Consumption'!Q$9:$AQ$9)+1))</f>
        <v>0</v>
      </c>
      <c r="BJ24" s="335">
        <f ca="1">IFERROR(SUM(OFFSET('7. Consumption'!R24,0,1,,MIN('1. General Inputs'!$J$29,COLUMNS('7. Consumption'!R$9:$AQ$9)-1))),0)+MAX(0,$AQ24*('1. General Inputs'!$J$29-COLUMNS('7. Consumption'!R$9:$AQ$9)+1))</f>
        <v>0</v>
      </c>
      <c r="BK24" s="335">
        <f ca="1">IFERROR(SUM(OFFSET('7. Consumption'!S24,0,1,,MIN('1. General Inputs'!$J$29,COLUMNS('7. Consumption'!S$9:$AQ$9)-1))),0)+MAX(0,$AQ24*('1. General Inputs'!$J$29-COLUMNS('7. Consumption'!S$9:$AQ$9)+1))</f>
        <v>0</v>
      </c>
      <c r="BL24" s="335">
        <f ca="1">IFERROR(SUM(OFFSET('7. Consumption'!T24,0,1,,MIN('1. General Inputs'!$J$29,COLUMNS('7. Consumption'!T$9:$AQ$9)-1))),0)+MAX(0,$AQ24*('1. General Inputs'!$J$29-COLUMNS('7. Consumption'!T$9:$AQ$9)+1))</f>
        <v>0</v>
      </c>
      <c r="BM24" s="335">
        <f ca="1">IFERROR(SUM(OFFSET('7. Consumption'!U24,0,1,,MIN('1. General Inputs'!$J$29,COLUMNS('7. Consumption'!U$9:$AQ$9)-1))),0)+MAX(0,$AQ24*('1. General Inputs'!$J$29-COLUMNS('7. Consumption'!U$9:$AQ$9)+1))</f>
        <v>0</v>
      </c>
      <c r="BN24" s="335">
        <f ca="1">IFERROR(SUM(OFFSET('7. Consumption'!V24,0,1,,MIN('1. General Inputs'!$J$29,COLUMNS('7. Consumption'!V$9:$AQ$9)-1))),0)+MAX(0,$AQ24*('1. General Inputs'!$J$29-COLUMNS('7. Consumption'!V$9:$AQ$9)+1))</f>
        <v>0</v>
      </c>
      <c r="BO24" s="335">
        <f ca="1">IFERROR(SUM(OFFSET('7. Consumption'!W24,0,1,,MIN('1. General Inputs'!$J$29,COLUMNS('7. Consumption'!W$9:$AQ$9)-1))),0)+MAX(0,$AQ24*('1. General Inputs'!$J$29-COLUMNS('7. Consumption'!W$9:$AQ$9)+1))</f>
        <v>0</v>
      </c>
      <c r="BP24" s="335">
        <f ca="1">IFERROR(SUM(OFFSET('7. Consumption'!X24,0,1,,MIN('1. General Inputs'!$J$29,COLUMNS('7. Consumption'!X$9:$AQ$9)-1))),0)+MAX(0,$AQ24*('1. General Inputs'!$J$29-COLUMNS('7. Consumption'!X$9:$AQ$9)+1))</f>
        <v>0</v>
      </c>
      <c r="BQ24" s="335">
        <f ca="1">IFERROR(SUM(OFFSET('7. Consumption'!Y24,0,1,,MIN('1. General Inputs'!$J$29,COLUMNS('7. Consumption'!Y$9:$AQ$9)-1))),0)+MAX(0,$AQ24*('1. General Inputs'!$J$29-COLUMNS('7. Consumption'!Y$9:$AQ$9)+1))</f>
        <v>0</v>
      </c>
      <c r="BR24" s="335">
        <f ca="1">IFERROR(SUM(OFFSET('7. Consumption'!Z24,0,1,,MIN('1. General Inputs'!$J$29,COLUMNS('7. Consumption'!Z$9:$AQ$9)-1))),0)+MAX(0,$AQ24*('1. General Inputs'!$J$29-COLUMNS('7. Consumption'!Z$9:$AQ$9)+1))</f>
        <v>0</v>
      </c>
      <c r="BS24" s="335">
        <f ca="1">IFERROR(SUM(OFFSET('7. Consumption'!AA24,0,1,,MIN('1. General Inputs'!$J$29,COLUMNS('7. Consumption'!AA$9:$AQ$9)-1))),0)+MAX(0,$AQ24*('1. General Inputs'!$J$29-COLUMNS('7. Consumption'!AA$9:$AQ$9)+1))</f>
        <v>0</v>
      </c>
      <c r="BT24" s="335">
        <f ca="1">IFERROR(SUM(OFFSET('7. Consumption'!AB24,0,1,,MIN('1. General Inputs'!$J$29,COLUMNS('7. Consumption'!AB$9:$AQ$9)-1))),0)+MAX(0,$AQ24*('1. General Inputs'!$J$29-COLUMNS('7. Consumption'!AB$9:$AQ$9)+1))</f>
        <v>0</v>
      </c>
      <c r="BU24" s="335">
        <f ca="1">IFERROR(SUM(OFFSET('7. Consumption'!AC24,0,1,,MIN('1. General Inputs'!$J$29,COLUMNS('7. Consumption'!AC$9:$AQ$9)-1))),0)+MAX(0,$AQ24*('1. General Inputs'!$J$29-COLUMNS('7. Consumption'!AC$9:$AQ$9)+1))</f>
        <v>0</v>
      </c>
      <c r="BV24" s="335">
        <f ca="1">IFERROR(SUM(OFFSET('7. Consumption'!AD24,0,1,,MIN('1. General Inputs'!$J$29,COLUMNS('7. Consumption'!AD$9:$AQ$9)-1))),0)+MAX(0,$AQ24*('1. General Inputs'!$J$29-COLUMNS('7. Consumption'!AD$9:$AQ$9)+1))</f>
        <v>0</v>
      </c>
      <c r="BW24" s="335">
        <f ca="1">IFERROR(SUM(OFFSET('7. Consumption'!AE24,0,1,,MIN('1. General Inputs'!$J$29,COLUMNS('7. Consumption'!AE$9:$AQ$9)-1))),0)+MAX(0,$AQ24*('1. General Inputs'!$J$29-COLUMNS('7. Consumption'!AE$9:$AQ$9)+1))</f>
        <v>0</v>
      </c>
      <c r="BX24" s="335">
        <f ca="1">IFERROR(SUM(OFFSET('7. Consumption'!AF24,0,1,,MIN('1. General Inputs'!$J$29,COLUMNS('7. Consumption'!AF$9:$AQ$9)-1))),0)+MAX(0,$AQ24*('1. General Inputs'!$J$29-COLUMNS('7. Consumption'!AF$9:$AQ$9)+1))</f>
        <v>0</v>
      </c>
      <c r="BY24" s="335">
        <f ca="1">IFERROR(SUM(OFFSET('7. Consumption'!AG24,0,1,,MIN('1. General Inputs'!$J$29,COLUMNS('7. Consumption'!AG$9:$AQ$9)-1))),0)+MAX(0,$AQ24*('1. General Inputs'!$J$29-COLUMNS('7. Consumption'!AG$9:$AQ$9)+1))</f>
        <v>0</v>
      </c>
      <c r="BZ24" s="335">
        <f ca="1">IFERROR(SUM(OFFSET('7. Consumption'!AH24,0,1,,MIN('1. General Inputs'!$J$29,COLUMNS('7. Consumption'!AH$9:$AQ$9)-1))),0)+MAX(0,$AQ24*('1. General Inputs'!$J$29-COLUMNS('7. Consumption'!AH$9:$AQ$9)+1))</f>
        <v>0</v>
      </c>
      <c r="CA24" s="335">
        <f ca="1">IFERROR(SUM(OFFSET('7. Consumption'!AI24,0,1,,MIN('1. General Inputs'!$J$29,COLUMNS('7. Consumption'!AI$9:$AQ$9)-1))),0)+MAX(0,$AQ24*('1. General Inputs'!$J$29-COLUMNS('7. Consumption'!AI$9:$AQ$9)+1))</f>
        <v>0</v>
      </c>
      <c r="CB24" s="335">
        <f ca="1">IFERROR(SUM(OFFSET('7. Consumption'!AJ24,0,1,,MIN('1. General Inputs'!$J$29,COLUMNS('7. Consumption'!AJ$9:$AQ$9)-1))),0)+MAX(0,$AQ24*('1. General Inputs'!$J$29-COLUMNS('7. Consumption'!AJ$9:$AQ$9)+1))</f>
        <v>0</v>
      </c>
      <c r="CC24" s="335">
        <f ca="1">IFERROR(SUM(OFFSET('7. Consumption'!AK24,0,1,,MIN('1. General Inputs'!$J$29,COLUMNS('7. Consumption'!AK$9:$AQ$9)-1))),0)+MAX(0,$AQ24*('1. General Inputs'!$J$29-COLUMNS('7. Consumption'!AK$9:$AQ$9)+1))</f>
        <v>0</v>
      </c>
      <c r="CD24" s="335">
        <f ca="1">IFERROR(SUM(OFFSET('7. Consumption'!AL24,0,1,,MIN('1. General Inputs'!$J$29,COLUMNS('7. Consumption'!AL$9:$AQ$9)-1))),0)+MAX(0,$AQ24*('1. General Inputs'!$J$29-COLUMNS('7. Consumption'!AL$9:$AQ$9)+1))</f>
        <v>0</v>
      </c>
      <c r="CE24" s="335">
        <f ca="1">IFERROR(SUM(OFFSET('7. Consumption'!AM24,0,1,,MIN('1. General Inputs'!$J$29,COLUMNS('7. Consumption'!AM$9:$AQ$9)-1))),0)+MAX(0,$AQ24*('1. General Inputs'!$J$29-COLUMNS('7. Consumption'!AM$9:$AQ$9)+1))</f>
        <v>0</v>
      </c>
      <c r="CF24" s="335">
        <f ca="1">IFERROR(SUM(OFFSET('7. Consumption'!AN24,0,1,,MIN('1. General Inputs'!$J$29,COLUMNS('7. Consumption'!AN$9:$AQ$9)-1))),0)+MAX(0,$AQ24*('1. General Inputs'!$J$29-COLUMNS('7. Consumption'!AN$9:$AQ$9)+1))</f>
        <v>0</v>
      </c>
      <c r="CG24" s="335">
        <f ca="1">IFERROR(SUM(OFFSET('7. Consumption'!AO24,0,1,,MIN('1. General Inputs'!$J$29,COLUMNS('7. Consumption'!AO$9:$AQ$9)-1))),0)+MAX(0,$AQ24*('1. General Inputs'!$J$29-COLUMNS('7. Consumption'!AO$9:$AQ$9)+1))</f>
        <v>0</v>
      </c>
      <c r="CH24" s="335">
        <f ca="1">IFERROR(SUM(OFFSET('7. Consumption'!AP24,0,1,,MIN('1. General Inputs'!$J$29,COLUMNS('7. Consumption'!AP$9:$AQ$9)-1))),0)+MAX(0,$AQ24*('1. General Inputs'!$J$29-COLUMNS('7. Consumption'!AP$9:$AQ$9)+1))</f>
        <v>0</v>
      </c>
      <c r="CI24" s="335">
        <f ca="1">IFERROR(SUM(OFFSET('7. Consumption'!AQ24,0,1,,MIN('1. General Inputs'!$J$29,COLUMNS('7. Consumption'!AQ$9:$AQ$9)-1))),0)+MAX(0,$AQ24*('1. General Inputs'!$J$29-COLUMNS('7. Consumption'!AQ$9:$AQ$9)+1))</f>
        <v>0</v>
      </c>
    </row>
    <row r="25" spans="2:87" ht="15" x14ac:dyDescent="0.25">
      <c r="B25" s="772"/>
      <c r="C25" s="772" t="str">
        <f>IFERROR(VLOOKUP(ROWS($C$9:$C25),'5. Form Breakdown'!$AI$11:$AJ$138,COLUMNS('5. Form Breakdown'!$AI$11:$AJ$11),0),"")</f>
        <v>AZT 0 - susp - dose in ml</v>
      </c>
      <c r="D25" s="772" t="str">
        <f>IFERROR(VLOOKUP($C25,'5a. Dosing'!$E$11:$F$138,2,0),"")</f>
        <v>AZT</v>
      </c>
      <c r="E25" s="773" t="str">
        <f>IFERROR(INDEX('5. Form Breakdown'!$AL$11:$BL$138,MATCH('7. Consumption'!$C25,'5. Form Breakdown'!$AK$11:$AK$138,0),MATCH('5. Form Breakdown'!$AX$10,'5. Form Breakdown'!$AL$10:$BL$10,0)),"")</f>
        <v/>
      </c>
      <c r="F25" s="774">
        <f>IFERROR(INDEX('5. Form Breakdown'!$AL$11:$BL$138,MATCH('7. Consumption'!$C25,'5. Form Breakdown'!$AK$11:$AK$138,0),MATCH('5. Form Breakdown'!$BL$10,'5. Form Breakdown'!$AL$10:$BL$10,0)),"")</f>
        <v>0</v>
      </c>
      <c r="H25" s="775">
        <f ca="1">ROUNDUP(IFERROR($F25*$E25*CHOOSE(H$7,
IFERROR(SUMPRODUCT('6. Patients'!CA$10:CA$107,OFFSET('6. Patients'!$DN$9,1,MATCH($D25,'6. Patients'!$DO$9:$FL$9,0),ROWS('6. Patients'!DN$10:DN$107))),0)+
IFERROR(SUMPRODUCT('6. Patients'!CA$10:CA$107,OFFSET('6. Patients'!$FM$9,1,MATCH($D25,'6. Patients'!$FN$9:$GG$9,0),ROWS('6. Patients'!DN$10:DN$107))),0)+
IFERROR(SUMPRODUCT('6. Patients'!CA$10:CA$107,OFFSET('6. Patients'!$GH$9,1,MATCH($D25,'6. Patients'!$GI$9:$IF$9,0),ROWS('6. Patients'!DN$10:DN$107))),0)+
IFERROR(SUMPRODUCT('6. Patients'!CA$10:CA$107,OFFSET('6. Patients'!$IG$9,1,MATCH($D25,'6. Patients'!$IH$9:$JA$9,0),ROWS('6. Patients'!DN$10:DN$107))),0),
IFERROR(SUMPRODUCT('6. Patients'!CA$10:CA$107,OFFSET('6. Patients'!$JB$9,1,MATCH($D25,'6. Patients'!$JC$9:$KZ$9,0),ROWS('6. Patients'!DN$10:DN$107))),0)+
IFERROR(SUMPRODUCT('6. Patients'!CA$10:CA$107,OFFSET('6. Patients'!$LA$9,1,MATCH($D25,'6. Patients'!$LB$9:$LU$9,0),ROWS('6. Patients'!DN$10:DN$107))),0)+
IFERROR(SUMPRODUCT('6. Patients'!CA$10:CA$107,OFFSET('6. Patients'!$LV$9,1,MATCH($D25,'6. Patients'!$LW$9:$NT$9,0),ROWS('6. Patients'!DN$10:DN$107))),0)+
IFERROR(SUMPRODUCT('6. Patients'!CA$10:CA$107,OFFSET('6. Patients'!$NU$9,1,MATCH($D25,'6. Patients'!$NV$9:$OO$9,0),ROWS('6. Patients'!DN$10:DN$107))),0),
IFERROR(SUMPRODUCT('6. Patients'!CA$10:CA$107,OFFSET('6. Patients'!$OP$9,1,MATCH($D25,'6. Patients'!$OQ$9:$QN$9,0),ROWS('6. Patients'!DN$10:DN$107))),0)+
IFERROR(SUMPRODUCT('6. Patients'!CA$10:CA$107,OFFSET('6. Patients'!$QO$9,1,MATCH($D25,'6. Patients'!$QP$9:$RI$9,0),ROWS('6. Patients'!DN$10:DN$107))),0)+
IFERROR(SUMPRODUCT('6. Patients'!CA$10:CA$107,OFFSET('6. Patients'!$RJ$9,1,MATCH($D25,'6. Patients'!$RK$9:$TH$9,0),ROWS('6. Patients'!DN$10:DN$107))),0)+
IFERROR(SUMPRODUCT('6. Patients'!CA$10:CA$107,OFFSET('6. Patients'!$TI$9,1,MATCH($D25,'6. Patients'!$TJ$9:$UC$9,0),ROWS('6. Patients'!DN$10:DN$107))),0))+
IFERROR(VLOOKUP($D25,$H$116:$L$146,COLUMNS($H$115:$J$115)-1+H$7,0)*$E25*$F25*'1. General Inputs'!$J$25,0),0),0)</f>
        <v>0</v>
      </c>
      <c r="I25" s="775">
        <f ca="1">ROUNDUP(IFERROR($F25*$E25*CHOOSE(I$7,
IFERROR(SUMPRODUCT('6. Patients'!CB$10:CB$107,OFFSET('6. Patients'!$DN$9,1,MATCH($D25,'6. Patients'!$DO$9:$FL$9,0),ROWS('6. Patients'!DO$10:DO$107))),0)+
IFERROR(SUMPRODUCT('6. Patients'!CB$10:CB$107,OFFSET('6. Patients'!$FM$9,1,MATCH($D25,'6. Patients'!$FN$9:$GG$9,0),ROWS('6. Patients'!DO$10:DO$107))),0)+
IFERROR(SUMPRODUCT('6. Patients'!CB$10:CB$107,OFFSET('6. Patients'!$GH$9,1,MATCH($D25,'6. Patients'!$GI$9:$IF$9,0),ROWS('6. Patients'!DO$10:DO$107))),0)+
IFERROR(SUMPRODUCT('6. Patients'!CB$10:CB$107,OFFSET('6. Patients'!$IG$9,1,MATCH($D25,'6. Patients'!$IH$9:$JA$9,0),ROWS('6. Patients'!DO$10:DO$107))),0),
IFERROR(SUMPRODUCT('6. Patients'!CB$10:CB$107,OFFSET('6. Patients'!$JB$9,1,MATCH($D25,'6. Patients'!$JC$9:$KZ$9,0),ROWS('6. Patients'!DO$10:DO$107))),0)+
IFERROR(SUMPRODUCT('6. Patients'!CB$10:CB$107,OFFSET('6. Patients'!$LA$9,1,MATCH($D25,'6. Patients'!$LB$9:$LU$9,0),ROWS('6. Patients'!DO$10:DO$107))),0)+
IFERROR(SUMPRODUCT('6. Patients'!CB$10:CB$107,OFFSET('6. Patients'!$LV$9,1,MATCH($D25,'6. Patients'!$LW$9:$NT$9,0),ROWS('6. Patients'!DO$10:DO$107))),0)+
IFERROR(SUMPRODUCT('6. Patients'!CB$10:CB$107,OFFSET('6. Patients'!$NU$9,1,MATCH($D25,'6. Patients'!$NV$9:$OO$9,0),ROWS('6. Patients'!DO$10:DO$107))),0),
IFERROR(SUMPRODUCT('6. Patients'!CB$10:CB$107,OFFSET('6. Patients'!$OP$9,1,MATCH($D25,'6. Patients'!$OQ$9:$QN$9,0),ROWS('6. Patients'!DO$10:DO$107))),0)+
IFERROR(SUMPRODUCT('6. Patients'!CB$10:CB$107,OFFSET('6. Patients'!$QO$9,1,MATCH($D25,'6. Patients'!$QP$9:$RI$9,0),ROWS('6. Patients'!DO$10:DO$107))),0)+
IFERROR(SUMPRODUCT('6. Patients'!CB$10:CB$107,OFFSET('6. Patients'!$RJ$9,1,MATCH($D25,'6. Patients'!$RK$9:$TH$9,0),ROWS('6. Patients'!DO$10:DO$107))),0)+
IFERROR(SUMPRODUCT('6. Patients'!CB$10:CB$107,OFFSET('6. Patients'!$TI$9,1,MATCH($D25,'6. Patients'!$TJ$9:$UC$9,0),ROWS('6. Patients'!DO$10:DO$107))),0))+
IFERROR(VLOOKUP($D25,$H$116:$L$146,COLUMNS($H$115:$J$115)-1+I$7,0)*$E25*$F25*'1. General Inputs'!$J$25,0),0),0)</f>
        <v>0</v>
      </c>
      <c r="J25" s="775">
        <f ca="1">ROUNDUP(IFERROR($F25*$E25*CHOOSE(J$7,
IFERROR(SUMPRODUCT('6. Patients'!CC$10:CC$107,OFFSET('6. Patients'!$DN$9,1,MATCH($D25,'6. Patients'!$DO$9:$FL$9,0),ROWS('6. Patients'!DP$10:DP$107))),0)+
IFERROR(SUMPRODUCT('6. Patients'!CC$10:CC$107,OFFSET('6. Patients'!$FM$9,1,MATCH($D25,'6. Patients'!$FN$9:$GG$9,0),ROWS('6. Patients'!DP$10:DP$107))),0)+
IFERROR(SUMPRODUCT('6. Patients'!CC$10:CC$107,OFFSET('6. Patients'!$GH$9,1,MATCH($D25,'6. Patients'!$GI$9:$IF$9,0),ROWS('6. Patients'!DP$10:DP$107))),0)+
IFERROR(SUMPRODUCT('6. Patients'!CC$10:CC$107,OFFSET('6. Patients'!$IG$9,1,MATCH($D25,'6. Patients'!$IH$9:$JA$9,0),ROWS('6. Patients'!DP$10:DP$107))),0),
IFERROR(SUMPRODUCT('6. Patients'!CC$10:CC$107,OFFSET('6. Patients'!$JB$9,1,MATCH($D25,'6. Patients'!$JC$9:$KZ$9,0),ROWS('6. Patients'!DP$10:DP$107))),0)+
IFERROR(SUMPRODUCT('6. Patients'!CC$10:CC$107,OFFSET('6. Patients'!$LA$9,1,MATCH($D25,'6. Patients'!$LB$9:$LU$9,0),ROWS('6. Patients'!DP$10:DP$107))),0)+
IFERROR(SUMPRODUCT('6. Patients'!CC$10:CC$107,OFFSET('6. Patients'!$LV$9,1,MATCH($D25,'6. Patients'!$LW$9:$NT$9,0),ROWS('6. Patients'!DP$10:DP$107))),0)+
IFERROR(SUMPRODUCT('6. Patients'!CC$10:CC$107,OFFSET('6. Patients'!$NU$9,1,MATCH($D25,'6. Patients'!$NV$9:$OO$9,0),ROWS('6. Patients'!DP$10:DP$107))),0),
IFERROR(SUMPRODUCT('6. Patients'!CC$10:CC$107,OFFSET('6. Patients'!$OP$9,1,MATCH($D25,'6. Patients'!$OQ$9:$QN$9,0),ROWS('6. Patients'!DP$10:DP$107))),0)+
IFERROR(SUMPRODUCT('6. Patients'!CC$10:CC$107,OFFSET('6. Patients'!$QO$9,1,MATCH($D25,'6. Patients'!$QP$9:$RI$9,0),ROWS('6. Patients'!DP$10:DP$107))),0)+
IFERROR(SUMPRODUCT('6. Patients'!CC$10:CC$107,OFFSET('6. Patients'!$RJ$9,1,MATCH($D25,'6. Patients'!$RK$9:$TH$9,0),ROWS('6. Patients'!DP$10:DP$107))),0)+
IFERROR(SUMPRODUCT('6. Patients'!CC$10:CC$107,OFFSET('6. Patients'!$TI$9,1,MATCH($D25,'6. Patients'!$TJ$9:$UC$9,0),ROWS('6. Patients'!DP$10:DP$107))),0))+
IFERROR(VLOOKUP($D25,$H$116:$L$146,COLUMNS($H$115:$J$115)-1+J$7,0)*$E25*$F25*'1. General Inputs'!$J$25,0),0),0)</f>
        <v>0</v>
      </c>
      <c r="K25" s="775">
        <f ca="1">ROUNDUP(IFERROR($F25*$E25*CHOOSE(K$7,
IFERROR(SUMPRODUCT('6. Patients'!CD$10:CD$107,OFFSET('6. Patients'!$DN$9,1,MATCH($D25,'6. Patients'!$DO$9:$FL$9,0),ROWS('6. Patients'!DQ$10:DQ$107))),0)+
IFERROR(SUMPRODUCT('6. Patients'!CD$10:CD$107,OFFSET('6. Patients'!$FM$9,1,MATCH($D25,'6. Patients'!$FN$9:$GG$9,0),ROWS('6. Patients'!DQ$10:DQ$107))),0)+
IFERROR(SUMPRODUCT('6. Patients'!CD$10:CD$107,OFFSET('6. Patients'!$GH$9,1,MATCH($D25,'6. Patients'!$GI$9:$IF$9,0),ROWS('6. Patients'!DQ$10:DQ$107))),0)+
IFERROR(SUMPRODUCT('6. Patients'!CD$10:CD$107,OFFSET('6. Patients'!$IG$9,1,MATCH($D25,'6. Patients'!$IH$9:$JA$9,0),ROWS('6. Patients'!DQ$10:DQ$107))),0),
IFERROR(SUMPRODUCT('6. Patients'!CD$10:CD$107,OFFSET('6. Patients'!$JB$9,1,MATCH($D25,'6. Patients'!$JC$9:$KZ$9,0),ROWS('6. Patients'!DQ$10:DQ$107))),0)+
IFERROR(SUMPRODUCT('6. Patients'!CD$10:CD$107,OFFSET('6. Patients'!$LA$9,1,MATCH($D25,'6. Patients'!$LB$9:$LU$9,0),ROWS('6. Patients'!DQ$10:DQ$107))),0)+
IFERROR(SUMPRODUCT('6. Patients'!CD$10:CD$107,OFFSET('6. Patients'!$LV$9,1,MATCH($D25,'6. Patients'!$LW$9:$NT$9,0),ROWS('6. Patients'!DQ$10:DQ$107))),0)+
IFERROR(SUMPRODUCT('6. Patients'!CD$10:CD$107,OFFSET('6. Patients'!$NU$9,1,MATCH($D25,'6. Patients'!$NV$9:$OO$9,0),ROWS('6. Patients'!DQ$10:DQ$107))),0),
IFERROR(SUMPRODUCT('6. Patients'!CD$10:CD$107,OFFSET('6. Patients'!$OP$9,1,MATCH($D25,'6. Patients'!$OQ$9:$QN$9,0),ROWS('6. Patients'!DQ$10:DQ$107))),0)+
IFERROR(SUMPRODUCT('6. Patients'!CD$10:CD$107,OFFSET('6. Patients'!$QO$9,1,MATCH($D25,'6. Patients'!$QP$9:$RI$9,0),ROWS('6. Patients'!DQ$10:DQ$107))),0)+
IFERROR(SUMPRODUCT('6. Patients'!CD$10:CD$107,OFFSET('6. Patients'!$RJ$9,1,MATCH($D25,'6. Patients'!$RK$9:$TH$9,0),ROWS('6. Patients'!DQ$10:DQ$107))),0)+
IFERROR(SUMPRODUCT('6. Patients'!CD$10:CD$107,OFFSET('6. Patients'!$TI$9,1,MATCH($D25,'6. Patients'!$TJ$9:$UC$9,0),ROWS('6. Patients'!DQ$10:DQ$107))),0))+
IFERROR(VLOOKUP($D25,$H$116:$L$146,COLUMNS($H$115:$J$115)-1+K$7,0)*$E25*$F25*'1. General Inputs'!$J$25,0),0),0)</f>
        <v>0</v>
      </c>
      <c r="L25" s="775">
        <f ca="1">ROUNDUP(IFERROR($F25*$E25*CHOOSE(L$7,
IFERROR(SUMPRODUCT('6. Patients'!CE$10:CE$107,OFFSET('6. Patients'!$DN$9,1,MATCH($D25,'6. Patients'!$DO$9:$FL$9,0),ROWS('6. Patients'!DR$10:DR$107))),0)+
IFERROR(SUMPRODUCT('6. Patients'!CE$10:CE$107,OFFSET('6. Patients'!$FM$9,1,MATCH($D25,'6. Patients'!$FN$9:$GG$9,0),ROWS('6. Patients'!DR$10:DR$107))),0)+
IFERROR(SUMPRODUCT('6. Patients'!CE$10:CE$107,OFFSET('6. Patients'!$GH$9,1,MATCH($D25,'6. Patients'!$GI$9:$IF$9,0),ROWS('6. Patients'!DR$10:DR$107))),0)+
IFERROR(SUMPRODUCT('6. Patients'!CE$10:CE$107,OFFSET('6. Patients'!$IG$9,1,MATCH($D25,'6. Patients'!$IH$9:$JA$9,0),ROWS('6. Patients'!DR$10:DR$107))),0),
IFERROR(SUMPRODUCT('6. Patients'!CE$10:CE$107,OFFSET('6. Patients'!$JB$9,1,MATCH($D25,'6. Patients'!$JC$9:$KZ$9,0),ROWS('6. Patients'!DR$10:DR$107))),0)+
IFERROR(SUMPRODUCT('6. Patients'!CE$10:CE$107,OFFSET('6. Patients'!$LA$9,1,MATCH($D25,'6. Patients'!$LB$9:$LU$9,0),ROWS('6. Patients'!DR$10:DR$107))),0)+
IFERROR(SUMPRODUCT('6. Patients'!CE$10:CE$107,OFFSET('6. Patients'!$LV$9,1,MATCH($D25,'6. Patients'!$LW$9:$NT$9,0),ROWS('6. Patients'!DR$10:DR$107))),0)+
IFERROR(SUMPRODUCT('6. Patients'!CE$10:CE$107,OFFSET('6. Patients'!$NU$9,1,MATCH($D25,'6. Patients'!$NV$9:$OO$9,0),ROWS('6. Patients'!DR$10:DR$107))),0),
IFERROR(SUMPRODUCT('6. Patients'!CE$10:CE$107,OFFSET('6. Patients'!$OP$9,1,MATCH($D25,'6. Patients'!$OQ$9:$QN$9,0),ROWS('6. Patients'!DR$10:DR$107))),0)+
IFERROR(SUMPRODUCT('6. Patients'!CE$10:CE$107,OFFSET('6. Patients'!$QO$9,1,MATCH($D25,'6. Patients'!$QP$9:$RI$9,0),ROWS('6. Patients'!DR$10:DR$107))),0)+
IFERROR(SUMPRODUCT('6. Patients'!CE$10:CE$107,OFFSET('6. Patients'!$RJ$9,1,MATCH($D25,'6. Patients'!$RK$9:$TH$9,0),ROWS('6. Patients'!DR$10:DR$107))),0)+
IFERROR(SUMPRODUCT('6. Patients'!CE$10:CE$107,OFFSET('6. Patients'!$TI$9,1,MATCH($D25,'6. Patients'!$TJ$9:$UC$9,0),ROWS('6. Patients'!DR$10:DR$107))),0))+
IFERROR(VLOOKUP($D25,$H$116:$L$146,COLUMNS($H$115:$J$115)-1+L$7,0)*$E25*$F25*'1. General Inputs'!$J$25,0),0),0)</f>
        <v>0</v>
      </c>
      <c r="M25" s="775">
        <f ca="1">ROUNDUP(IFERROR($F25*$E25*CHOOSE(M$7,
IFERROR(SUMPRODUCT('6. Patients'!CF$10:CF$107,OFFSET('6. Patients'!$DN$9,1,MATCH($D25,'6. Patients'!$DO$9:$FL$9,0),ROWS('6. Patients'!DS$10:DS$107))),0)+
IFERROR(SUMPRODUCT('6. Patients'!CF$10:CF$107,OFFSET('6. Patients'!$FM$9,1,MATCH($D25,'6. Patients'!$FN$9:$GG$9,0),ROWS('6. Patients'!DS$10:DS$107))),0)+
IFERROR(SUMPRODUCT('6. Patients'!CF$10:CF$107,OFFSET('6. Patients'!$GH$9,1,MATCH($D25,'6. Patients'!$GI$9:$IF$9,0),ROWS('6. Patients'!DS$10:DS$107))),0)+
IFERROR(SUMPRODUCT('6. Patients'!CF$10:CF$107,OFFSET('6. Patients'!$IG$9,1,MATCH($D25,'6. Patients'!$IH$9:$JA$9,0),ROWS('6. Patients'!DS$10:DS$107))),0),
IFERROR(SUMPRODUCT('6. Patients'!CF$10:CF$107,OFFSET('6. Patients'!$JB$9,1,MATCH($D25,'6. Patients'!$JC$9:$KZ$9,0),ROWS('6. Patients'!DS$10:DS$107))),0)+
IFERROR(SUMPRODUCT('6. Patients'!CF$10:CF$107,OFFSET('6. Patients'!$LA$9,1,MATCH($D25,'6. Patients'!$LB$9:$LU$9,0),ROWS('6. Patients'!DS$10:DS$107))),0)+
IFERROR(SUMPRODUCT('6. Patients'!CF$10:CF$107,OFFSET('6. Patients'!$LV$9,1,MATCH($D25,'6. Patients'!$LW$9:$NT$9,0),ROWS('6. Patients'!DS$10:DS$107))),0)+
IFERROR(SUMPRODUCT('6. Patients'!CF$10:CF$107,OFFSET('6. Patients'!$NU$9,1,MATCH($D25,'6. Patients'!$NV$9:$OO$9,0),ROWS('6. Patients'!DS$10:DS$107))),0),
IFERROR(SUMPRODUCT('6. Patients'!CF$10:CF$107,OFFSET('6. Patients'!$OP$9,1,MATCH($D25,'6. Patients'!$OQ$9:$QN$9,0),ROWS('6. Patients'!DS$10:DS$107))),0)+
IFERROR(SUMPRODUCT('6. Patients'!CF$10:CF$107,OFFSET('6. Patients'!$QO$9,1,MATCH($D25,'6. Patients'!$QP$9:$RI$9,0),ROWS('6. Patients'!DS$10:DS$107))),0)+
IFERROR(SUMPRODUCT('6. Patients'!CF$10:CF$107,OFFSET('6. Patients'!$RJ$9,1,MATCH($D25,'6. Patients'!$RK$9:$TH$9,0),ROWS('6. Patients'!DS$10:DS$107))),0)+
IFERROR(SUMPRODUCT('6. Patients'!CF$10:CF$107,OFFSET('6. Patients'!$TI$9,1,MATCH($D25,'6. Patients'!$TJ$9:$UC$9,0),ROWS('6. Patients'!DS$10:DS$107))),0))+
IFERROR(VLOOKUP($D25,$H$116:$L$146,COLUMNS($H$115:$J$115)-1+M$7,0)*$E25*$F25*'1. General Inputs'!$J$25,0),0),0)</f>
        <v>0</v>
      </c>
      <c r="N25" s="775">
        <f ca="1">ROUNDUP(IFERROR($F25*$E25*CHOOSE(N$7,
IFERROR(SUMPRODUCT('6. Patients'!CG$10:CG$107,OFFSET('6. Patients'!$DN$9,1,MATCH($D25,'6. Patients'!$DO$9:$FL$9,0),ROWS('6. Patients'!DT$10:DT$107))),0)+
IFERROR(SUMPRODUCT('6. Patients'!CG$10:CG$107,OFFSET('6. Patients'!$FM$9,1,MATCH($D25,'6. Patients'!$FN$9:$GG$9,0),ROWS('6. Patients'!DT$10:DT$107))),0)+
IFERROR(SUMPRODUCT('6. Patients'!CG$10:CG$107,OFFSET('6. Patients'!$GH$9,1,MATCH($D25,'6. Patients'!$GI$9:$IF$9,0),ROWS('6. Patients'!DT$10:DT$107))),0)+
IFERROR(SUMPRODUCT('6. Patients'!CG$10:CG$107,OFFSET('6. Patients'!$IG$9,1,MATCH($D25,'6. Patients'!$IH$9:$JA$9,0),ROWS('6. Patients'!DT$10:DT$107))),0),
IFERROR(SUMPRODUCT('6. Patients'!CG$10:CG$107,OFFSET('6. Patients'!$JB$9,1,MATCH($D25,'6. Patients'!$JC$9:$KZ$9,0),ROWS('6. Patients'!DT$10:DT$107))),0)+
IFERROR(SUMPRODUCT('6. Patients'!CG$10:CG$107,OFFSET('6. Patients'!$LA$9,1,MATCH($D25,'6. Patients'!$LB$9:$LU$9,0),ROWS('6. Patients'!DT$10:DT$107))),0)+
IFERROR(SUMPRODUCT('6. Patients'!CG$10:CG$107,OFFSET('6. Patients'!$LV$9,1,MATCH($D25,'6. Patients'!$LW$9:$NT$9,0),ROWS('6. Patients'!DT$10:DT$107))),0)+
IFERROR(SUMPRODUCT('6. Patients'!CG$10:CG$107,OFFSET('6. Patients'!$NU$9,1,MATCH($D25,'6. Patients'!$NV$9:$OO$9,0),ROWS('6. Patients'!DT$10:DT$107))),0),
IFERROR(SUMPRODUCT('6. Patients'!CG$10:CG$107,OFFSET('6. Patients'!$OP$9,1,MATCH($D25,'6. Patients'!$OQ$9:$QN$9,0),ROWS('6. Patients'!DT$10:DT$107))),0)+
IFERROR(SUMPRODUCT('6. Patients'!CG$10:CG$107,OFFSET('6. Patients'!$QO$9,1,MATCH($D25,'6. Patients'!$QP$9:$RI$9,0),ROWS('6. Patients'!DT$10:DT$107))),0)+
IFERROR(SUMPRODUCT('6. Patients'!CG$10:CG$107,OFFSET('6. Patients'!$RJ$9,1,MATCH($D25,'6. Patients'!$RK$9:$TH$9,0),ROWS('6. Patients'!DT$10:DT$107))),0)+
IFERROR(SUMPRODUCT('6. Patients'!CG$10:CG$107,OFFSET('6. Patients'!$TI$9,1,MATCH($D25,'6. Patients'!$TJ$9:$UC$9,0),ROWS('6. Patients'!DT$10:DT$107))),0))+
IFERROR(VLOOKUP($D25,$H$116:$L$146,COLUMNS($H$115:$J$115)-1+N$7,0)*$E25*$F25*'1. General Inputs'!$J$25,0),0),0)</f>
        <v>0</v>
      </c>
      <c r="O25" s="775">
        <f ca="1">ROUNDUP(IFERROR($F25*$E25*CHOOSE(O$7,
IFERROR(SUMPRODUCT('6. Patients'!CH$10:CH$107,OFFSET('6. Patients'!$DN$9,1,MATCH($D25,'6. Patients'!$DO$9:$FL$9,0),ROWS('6. Patients'!DU$10:DU$107))),0)+
IFERROR(SUMPRODUCT('6. Patients'!CH$10:CH$107,OFFSET('6. Patients'!$FM$9,1,MATCH($D25,'6. Patients'!$FN$9:$GG$9,0),ROWS('6. Patients'!DU$10:DU$107))),0)+
IFERROR(SUMPRODUCT('6. Patients'!CH$10:CH$107,OFFSET('6. Patients'!$GH$9,1,MATCH($D25,'6. Patients'!$GI$9:$IF$9,0),ROWS('6. Patients'!DU$10:DU$107))),0)+
IFERROR(SUMPRODUCT('6. Patients'!CH$10:CH$107,OFFSET('6. Patients'!$IG$9,1,MATCH($D25,'6. Patients'!$IH$9:$JA$9,0),ROWS('6. Patients'!DU$10:DU$107))),0),
IFERROR(SUMPRODUCT('6. Patients'!CH$10:CH$107,OFFSET('6. Patients'!$JB$9,1,MATCH($D25,'6. Patients'!$JC$9:$KZ$9,0),ROWS('6. Patients'!DU$10:DU$107))),0)+
IFERROR(SUMPRODUCT('6. Patients'!CH$10:CH$107,OFFSET('6. Patients'!$LA$9,1,MATCH($D25,'6. Patients'!$LB$9:$LU$9,0),ROWS('6. Patients'!DU$10:DU$107))),0)+
IFERROR(SUMPRODUCT('6. Patients'!CH$10:CH$107,OFFSET('6. Patients'!$LV$9,1,MATCH($D25,'6. Patients'!$LW$9:$NT$9,0),ROWS('6. Patients'!DU$10:DU$107))),0)+
IFERROR(SUMPRODUCT('6. Patients'!CH$10:CH$107,OFFSET('6. Patients'!$NU$9,1,MATCH($D25,'6. Patients'!$NV$9:$OO$9,0),ROWS('6. Patients'!DU$10:DU$107))),0),
IFERROR(SUMPRODUCT('6. Patients'!CH$10:CH$107,OFFSET('6. Patients'!$OP$9,1,MATCH($D25,'6. Patients'!$OQ$9:$QN$9,0),ROWS('6. Patients'!DU$10:DU$107))),0)+
IFERROR(SUMPRODUCT('6. Patients'!CH$10:CH$107,OFFSET('6. Patients'!$QO$9,1,MATCH($D25,'6. Patients'!$QP$9:$RI$9,0),ROWS('6. Patients'!DU$10:DU$107))),0)+
IFERROR(SUMPRODUCT('6. Patients'!CH$10:CH$107,OFFSET('6. Patients'!$RJ$9,1,MATCH($D25,'6. Patients'!$RK$9:$TH$9,0),ROWS('6. Patients'!DU$10:DU$107))),0)+
IFERROR(SUMPRODUCT('6. Patients'!CH$10:CH$107,OFFSET('6. Patients'!$TI$9,1,MATCH($D25,'6. Patients'!$TJ$9:$UC$9,0),ROWS('6. Patients'!DU$10:DU$107))),0))+
IFERROR(VLOOKUP($D25,$H$116:$L$146,COLUMNS($H$115:$J$115)-1+O$7,0)*$E25*$F25*'1. General Inputs'!$J$25,0),0),0)</f>
        <v>0</v>
      </c>
      <c r="P25" s="775">
        <f ca="1">ROUNDUP(IFERROR($F25*$E25*CHOOSE(P$7,
IFERROR(SUMPRODUCT('6. Patients'!CI$10:CI$107,OFFSET('6. Patients'!$DN$9,1,MATCH($D25,'6. Patients'!$DO$9:$FL$9,0),ROWS('6. Patients'!DV$10:DV$107))),0)+
IFERROR(SUMPRODUCT('6. Patients'!CI$10:CI$107,OFFSET('6. Patients'!$FM$9,1,MATCH($D25,'6. Patients'!$FN$9:$GG$9,0),ROWS('6. Patients'!DV$10:DV$107))),0)+
IFERROR(SUMPRODUCT('6. Patients'!CI$10:CI$107,OFFSET('6. Patients'!$GH$9,1,MATCH($D25,'6. Patients'!$GI$9:$IF$9,0),ROWS('6. Patients'!DV$10:DV$107))),0)+
IFERROR(SUMPRODUCT('6. Patients'!CI$10:CI$107,OFFSET('6. Patients'!$IG$9,1,MATCH($D25,'6. Patients'!$IH$9:$JA$9,0),ROWS('6. Patients'!DV$10:DV$107))),0),
IFERROR(SUMPRODUCT('6. Patients'!CI$10:CI$107,OFFSET('6. Patients'!$JB$9,1,MATCH($D25,'6. Patients'!$JC$9:$KZ$9,0),ROWS('6. Patients'!DV$10:DV$107))),0)+
IFERROR(SUMPRODUCT('6. Patients'!CI$10:CI$107,OFFSET('6. Patients'!$LA$9,1,MATCH($D25,'6. Patients'!$LB$9:$LU$9,0),ROWS('6. Patients'!DV$10:DV$107))),0)+
IFERROR(SUMPRODUCT('6. Patients'!CI$10:CI$107,OFFSET('6. Patients'!$LV$9,1,MATCH($D25,'6. Patients'!$LW$9:$NT$9,0),ROWS('6. Patients'!DV$10:DV$107))),0)+
IFERROR(SUMPRODUCT('6. Patients'!CI$10:CI$107,OFFSET('6. Patients'!$NU$9,1,MATCH($D25,'6. Patients'!$NV$9:$OO$9,0),ROWS('6. Patients'!DV$10:DV$107))),0),
IFERROR(SUMPRODUCT('6. Patients'!CI$10:CI$107,OFFSET('6. Patients'!$OP$9,1,MATCH($D25,'6. Patients'!$OQ$9:$QN$9,0),ROWS('6. Patients'!DV$10:DV$107))),0)+
IFERROR(SUMPRODUCT('6. Patients'!CI$10:CI$107,OFFSET('6. Patients'!$QO$9,1,MATCH($D25,'6. Patients'!$QP$9:$RI$9,0),ROWS('6. Patients'!DV$10:DV$107))),0)+
IFERROR(SUMPRODUCT('6. Patients'!CI$10:CI$107,OFFSET('6. Patients'!$RJ$9,1,MATCH($D25,'6. Patients'!$RK$9:$TH$9,0),ROWS('6. Patients'!DV$10:DV$107))),0)+
IFERROR(SUMPRODUCT('6. Patients'!CI$10:CI$107,OFFSET('6. Patients'!$TI$9,1,MATCH($D25,'6. Patients'!$TJ$9:$UC$9,0),ROWS('6. Patients'!DV$10:DV$107))),0))+
IFERROR(VLOOKUP($D25,$H$116:$L$146,COLUMNS($H$115:$J$115)-1+P$7,0)*$E25*$F25*'1. General Inputs'!$J$25,0),0),0)</f>
        <v>0</v>
      </c>
      <c r="Q25" s="775">
        <f ca="1">ROUNDUP(IFERROR($F25*$E25*CHOOSE(Q$7,
IFERROR(SUMPRODUCT('6. Patients'!CJ$10:CJ$107,OFFSET('6. Patients'!$DN$9,1,MATCH($D25,'6. Patients'!$DO$9:$FL$9,0),ROWS('6. Patients'!DW$10:DW$107))),0)+
IFERROR(SUMPRODUCT('6. Patients'!CJ$10:CJ$107,OFFSET('6. Patients'!$FM$9,1,MATCH($D25,'6. Patients'!$FN$9:$GG$9,0),ROWS('6. Patients'!DW$10:DW$107))),0)+
IFERROR(SUMPRODUCT('6. Patients'!CJ$10:CJ$107,OFFSET('6. Patients'!$GH$9,1,MATCH($D25,'6. Patients'!$GI$9:$IF$9,0),ROWS('6. Patients'!DW$10:DW$107))),0)+
IFERROR(SUMPRODUCT('6. Patients'!CJ$10:CJ$107,OFFSET('6. Patients'!$IG$9,1,MATCH($D25,'6. Patients'!$IH$9:$JA$9,0),ROWS('6. Patients'!DW$10:DW$107))),0),
IFERROR(SUMPRODUCT('6. Patients'!CJ$10:CJ$107,OFFSET('6. Patients'!$JB$9,1,MATCH($D25,'6. Patients'!$JC$9:$KZ$9,0),ROWS('6. Patients'!DW$10:DW$107))),0)+
IFERROR(SUMPRODUCT('6. Patients'!CJ$10:CJ$107,OFFSET('6. Patients'!$LA$9,1,MATCH($D25,'6. Patients'!$LB$9:$LU$9,0),ROWS('6. Patients'!DW$10:DW$107))),0)+
IFERROR(SUMPRODUCT('6. Patients'!CJ$10:CJ$107,OFFSET('6. Patients'!$LV$9,1,MATCH($D25,'6. Patients'!$LW$9:$NT$9,0),ROWS('6. Patients'!DW$10:DW$107))),0)+
IFERROR(SUMPRODUCT('6. Patients'!CJ$10:CJ$107,OFFSET('6. Patients'!$NU$9,1,MATCH($D25,'6. Patients'!$NV$9:$OO$9,0),ROWS('6. Patients'!DW$10:DW$107))),0),
IFERROR(SUMPRODUCT('6. Patients'!CJ$10:CJ$107,OFFSET('6. Patients'!$OP$9,1,MATCH($D25,'6. Patients'!$OQ$9:$QN$9,0),ROWS('6. Patients'!DW$10:DW$107))),0)+
IFERROR(SUMPRODUCT('6. Patients'!CJ$10:CJ$107,OFFSET('6. Patients'!$QO$9,1,MATCH($D25,'6. Patients'!$QP$9:$RI$9,0),ROWS('6. Patients'!DW$10:DW$107))),0)+
IFERROR(SUMPRODUCT('6. Patients'!CJ$10:CJ$107,OFFSET('6. Patients'!$RJ$9,1,MATCH($D25,'6. Patients'!$RK$9:$TH$9,0),ROWS('6. Patients'!DW$10:DW$107))),0)+
IFERROR(SUMPRODUCT('6. Patients'!CJ$10:CJ$107,OFFSET('6. Patients'!$TI$9,1,MATCH($D25,'6. Patients'!$TJ$9:$UC$9,0),ROWS('6. Patients'!DW$10:DW$107))),0))+
IFERROR(VLOOKUP($D25,$H$116:$L$146,COLUMNS($H$115:$J$115)-1+Q$7,0)*$E25*$F25*'1. General Inputs'!$J$25,0),0),0)</f>
        <v>0</v>
      </c>
      <c r="R25" s="775">
        <f ca="1">ROUNDUP(IFERROR($F25*$E25*CHOOSE(R$7,
IFERROR(SUMPRODUCT('6. Patients'!CK$10:CK$107,OFFSET('6. Patients'!$DN$9,1,MATCH($D25,'6. Patients'!$DO$9:$FL$9,0),ROWS('6. Patients'!DX$10:DX$107))),0)+
IFERROR(SUMPRODUCT('6. Patients'!CK$10:CK$107,OFFSET('6. Patients'!$FM$9,1,MATCH($D25,'6. Patients'!$FN$9:$GG$9,0),ROWS('6. Patients'!DX$10:DX$107))),0)+
IFERROR(SUMPRODUCT('6. Patients'!CK$10:CK$107,OFFSET('6. Patients'!$GH$9,1,MATCH($D25,'6. Patients'!$GI$9:$IF$9,0),ROWS('6. Patients'!DX$10:DX$107))),0)+
IFERROR(SUMPRODUCT('6. Patients'!CK$10:CK$107,OFFSET('6. Patients'!$IG$9,1,MATCH($D25,'6. Patients'!$IH$9:$JA$9,0),ROWS('6. Patients'!DX$10:DX$107))),0),
IFERROR(SUMPRODUCT('6. Patients'!CK$10:CK$107,OFFSET('6. Patients'!$JB$9,1,MATCH($D25,'6. Patients'!$JC$9:$KZ$9,0),ROWS('6. Patients'!DX$10:DX$107))),0)+
IFERROR(SUMPRODUCT('6. Patients'!CK$10:CK$107,OFFSET('6. Patients'!$LA$9,1,MATCH($D25,'6. Patients'!$LB$9:$LU$9,0),ROWS('6. Patients'!DX$10:DX$107))),0)+
IFERROR(SUMPRODUCT('6. Patients'!CK$10:CK$107,OFFSET('6. Patients'!$LV$9,1,MATCH($D25,'6. Patients'!$LW$9:$NT$9,0),ROWS('6. Patients'!DX$10:DX$107))),0)+
IFERROR(SUMPRODUCT('6. Patients'!CK$10:CK$107,OFFSET('6. Patients'!$NU$9,1,MATCH($D25,'6. Patients'!$NV$9:$OO$9,0),ROWS('6. Patients'!DX$10:DX$107))),0),
IFERROR(SUMPRODUCT('6. Patients'!CK$10:CK$107,OFFSET('6. Patients'!$OP$9,1,MATCH($D25,'6. Patients'!$OQ$9:$QN$9,0),ROWS('6. Patients'!DX$10:DX$107))),0)+
IFERROR(SUMPRODUCT('6. Patients'!CK$10:CK$107,OFFSET('6. Patients'!$QO$9,1,MATCH($D25,'6. Patients'!$QP$9:$RI$9,0),ROWS('6. Patients'!DX$10:DX$107))),0)+
IFERROR(SUMPRODUCT('6. Patients'!CK$10:CK$107,OFFSET('6. Patients'!$RJ$9,1,MATCH($D25,'6. Patients'!$RK$9:$TH$9,0),ROWS('6. Patients'!DX$10:DX$107))),0)+
IFERROR(SUMPRODUCT('6. Patients'!CK$10:CK$107,OFFSET('6. Patients'!$TI$9,1,MATCH($D25,'6. Patients'!$TJ$9:$UC$9,0),ROWS('6. Patients'!DX$10:DX$107))),0))+
IFERROR(VLOOKUP($D25,$H$116:$L$146,COLUMNS($H$115:$J$115)-1+R$7,0)*$E25*$F25*'1. General Inputs'!$J$25,0),0),0)</f>
        <v>0</v>
      </c>
      <c r="S25" s="775">
        <f ca="1">ROUNDUP(IFERROR($F25*$E25*CHOOSE(S$7,
IFERROR(SUMPRODUCT('6. Patients'!CL$10:CL$107,OFFSET('6. Patients'!$DN$9,1,MATCH($D25,'6. Patients'!$DO$9:$FL$9,0),ROWS('6. Patients'!DY$10:DY$107))),0)+
IFERROR(SUMPRODUCT('6. Patients'!CL$10:CL$107,OFFSET('6. Patients'!$FM$9,1,MATCH($D25,'6. Patients'!$FN$9:$GG$9,0),ROWS('6. Patients'!DY$10:DY$107))),0)+
IFERROR(SUMPRODUCT('6. Patients'!CL$10:CL$107,OFFSET('6. Patients'!$GH$9,1,MATCH($D25,'6. Patients'!$GI$9:$IF$9,0),ROWS('6. Patients'!DY$10:DY$107))),0)+
IFERROR(SUMPRODUCT('6. Patients'!CL$10:CL$107,OFFSET('6. Patients'!$IG$9,1,MATCH($D25,'6. Patients'!$IH$9:$JA$9,0),ROWS('6. Patients'!DY$10:DY$107))),0),
IFERROR(SUMPRODUCT('6. Patients'!CL$10:CL$107,OFFSET('6. Patients'!$JB$9,1,MATCH($D25,'6. Patients'!$JC$9:$KZ$9,0),ROWS('6. Patients'!DY$10:DY$107))),0)+
IFERROR(SUMPRODUCT('6. Patients'!CL$10:CL$107,OFFSET('6. Patients'!$LA$9,1,MATCH($D25,'6. Patients'!$LB$9:$LU$9,0),ROWS('6. Patients'!DY$10:DY$107))),0)+
IFERROR(SUMPRODUCT('6. Patients'!CL$10:CL$107,OFFSET('6. Patients'!$LV$9,1,MATCH($D25,'6. Patients'!$LW$9:$NT$9,0),ROWS('6. Patients'!DY$10:DY$107))),0)+
IFERROR(SUMPRODUCT('6. Patients'!CL$10:CL$107,OFFSET('6. Patients'!$NU$9,1,MATCH($D25,'6. Patients'!$NV$9:$OO$9,0),ROWS('6. Patients'!DY$10:DY$107))),0),
IFERROR(SUMPRODUCT('6. Patients'!CL$10:CL$107,OFFSET('6. Patients'!$OP$9,1,MATCH($D25,'6. Patients'!$OQ$9:$QN$9,0),ROWS('6. Patients'!DY$10:DY$107))),0)+
IFERROR(SUMPRODUCT('6. Patients'!CL$10:CL$107,OFFSET('6. Patients'!$QO$9,1,MATCH($D25,'6. Patients'!$QP$9:$RI$9,0),ROWS('6. Patients'!DY$10:DY$107))),0)+
IFERROR(SUMPRODUCT('6. Patients'!CL$10:CL$107,OFFSET('6. Patients'!$RJ$9,1,MATCH($D25,'6. Patients'!$RK$9:$TH$9,0),ROWS('6. Patients'!DY$10:DY$107))),0)+
IFERROR(SUMPRODUCT('6. Patients'!CL$10:CL$107,OFFSET('6. Patients'!$TI$9,1,MATCH($D25,'6. Patients'!$TJ$9:$UC$9,0),ROWS('6. Patients'!DY$10:DY$107))),0))+
IFERROR(VLOOKUP($D25,$H$116:$L$146,COLUMNS($H$115:$J$115)-1+S$7,0)*$E25*$F25*'1. General Inputs'!$J$25,0),0),0)</f>
        <v>0</v>
      </c>
      <c r="T25" s="775">
        <f ca="1">ROUNDUP(IFERROR($F25*$E25*CHOOSE(T$7,
IFERROR(SUMPRODUCT('6. Patients'!CM$10:CM$107,OFFSET('6. Patients'!$DN$9,1,MATCH($D25,'6. Patients'!$DO$9:$FL$9,0),ROWS('6. Patients'!DZ$10:DZ$107))),0)+
IFERROR(SUMPRODUCT('6. Patients'!CM$10:CM$107,OFFSET('6. Patients'!$FM$9,1,MATCH($D25,'6. Patients'!$FN$9:$GG$9,0),ROWS('6. Patients'!DZ$10:DZ$107))),0)+
IFERROR(SUMPRODUCT('6. Patients'!CM$10:CM$107,OFFSET('6. Patients'!$GH$9,1,MATCH($D25,'6. Patients'!$GI$9:$IF$9,0),ROWS('6. Patients'!DZ$10:DZ$107))),0)+
IFERROR(SUMPRODUCT('6. Patients'!CM$10:CM$107,OFFSET('6. Patients'!$IG$9,1,MATCH($D25,'6. Patients'!$IH$9:$JA$9,0),ROWS('6. Patients'!DZ$10:DZ$107))),0),
IFERROR(SUMPRODUCT('6. Patients'!CM$10:CM$107,OFFSET('6. Patients'!$JB$9,1,MATCH($D25,'6. Patients'!$JC$9:$KZ$9,0),ROWS('6. Patients'!DZ$10:DZ$107))),0)+
IFERROR(SUMPRODUCT('6. Patients'!CM$10:CM$107,OFFSET('6. Patients'!$LA$9,1,MATCH($D25,'6. Patients'!$LB$9:$LU$9,0),ROWS('6. Patients'!DZ$10:DZ$107))),0)+
IFERROR(SUMPRODUCT('6. Patients'!CM$10:CM$107,OFFSET('6. Patients'!$LV$9,1,MATCH($D25,'6. Patients'!$LW$9:$NT$9,0),ROWS('6. Patients'!DZ$10:DZ$107))),0)+
IFERROR(SUMPRODUCT('6. Patients'!CM$10:CM$107,OFFSET('6. Patients'!$NU$9,1,MATCH($D25,'6. Patients'!$NV$9:$OO$9,0),ROWS('6. Patients'!DZ$10:DZ$107))),0),
IFERROR(SUMPRODUCT('6. Patients'!CM$10:CM$107,OFFSET('6. Patients'!$OP$9,1,MATCH($D25,'6. Patients'!$OQ$9:$QN$9,0),ROWS('6. Patients'!DZ$10:DZ$107))),0)+
IFERROR(SUMPRODUCT('6. Patients'!CM$10:CM$107,OFFSET('6. Patients'!$QO$9,1,MATCH($D25,'6. Patients'!$QP$9:$RI$9,0),ROWS('6. Patients'!DZ$10:DZ$107))),0)+
IFERROR(SUMPRODUCT('6. Patients'!CM$10:CM$107,OFFSET('6. Patients'!$RJ$9,1,MATCH($D25,'6. Patients'!$RK$9:$TH$9,0),ROWS('6. Patients'!DZ$10:DZ$107))),0)+
IFERROR(SUMPRODUCT('6. Patients'!CM$10:CM$107,OFFSET('6. Patients'!$TI$9,1,MATCH($D25,'6. Patients'!$TJ$9:$UC$9,0),ROWS('6. Patients'!DZ$10:DZ$107))),0))+
IFERROR(VLOOKUP($D25,$H$116:$L$146,COLUMNS($H$115:$J$115)-1+T$7,0)*$E25*$F25*'1. General Inputs'!$J$25,0),0),0)</f>
        <v>0</v>
      </c>
      <c r="U25" s="775">
        <f ca="1">ROUNDUP(IFERROR($F25*$E25*CHOOSE(U$7,
IFERROR(SUMPRODUCT('6. Patients'!CN$10:CN$107,OFFSET('6. Patients'!$DN$9,1,MATCH($D25,'6. Patients'!$DO$9:$FL$9,0),ROWS('6. Patients'!EA$10:EA$107))),0)+
IFERROR(SUMPRODUCT('6. Patients'!CN$10:CN$107,OFFSET('6. Patients'!$FM$9,1,MATCH($D25,'6. Patients'!$FN$9:$GG$9,0),ROWS('6. Patients'!EA$10:EA$107))),0)+
IFERROR(SUMPRODUCT('6. Patients'!CN$10:CN$107,OFFSET('6. Patients'!$GH$9,1,MATCH($D25,'6. Patients'!$GI$9:$IF$9,0),ROWS('6. Patients'!EA$10:EA$107))),0)+
IFERROR(SUMPRODUCT('6. Patients'!CN$10:CN$107,OFFSET('6. Patients'!$IG$9,1,MATCH($D25,'6. Patients'!$IH$9:$JA$9,0),ROWS('6. Patients'!EA$10:EA$107))),0),
IFERROR(SUMPRODUCT('6. Patients'!CN$10:CN$107,OFFSET('6. Patients'!$JB$9,1,MATCH($D25,'6. Patients'!$JC$9:$KZ$9,0),ROWS('6. Patients'!EA$10:EA$107))),0)+
IFERROR(SUMPRODUCT('6. Patients'!CN$10:CN$107,OFFSET('6. Patients'!$LA$9,1,MATCH($D25,'6. Patients'!$LB$9:$LU$9,0),ROWS('6. Patients'!EA$10:EA$107))),0)+
IFERROR(SUMPRODUCT('6. Patients'!CN$10:CN$107,OFFSET('6. Patients'!$LV$9,1,MATCH($D25,'6. Patients'!$LW$9:$NT$9,0),ROWS('6. Patients'!EA$10:EA$107))),0)+
IFERROR(SUMPRODUCT('6. Patients'!CN$10:CN$107,OFFSET('6. Patients'!$NU$9,1,MATCH($D25,'6. Patients'!$NV$9:$OO$9,0),ROWS('6. Patients'!EA$10:EA$107))),0),
IFERROR(SUMPRODUCT('6. Patients'!CN$10:CN$107,OFFSET('6. Patients'!$OP$9,1,MATCH($D25,'6. Patients'!$OQ$9:$QN$9,0),ROWS('6. Patients'!EA$10:EA$107))),0)+
IFERROR(SUMPRODUCT('6. Patients'!CN$10:CN$107,OFFSET('6. Patients'!$QO$9,1,MATCH($D25,'6. Patients'!$QP$9:$RI$9,0),ROWS('6. Patients'!EA$10:EA$107))),0)+
IFERROR(SUMPRODUCT('6. Patients'!CN$10:CN$107,OFFSET('6. Patients'!$RJ$9,1,MATCH($D25,'6. Patients'!$RK$9:$TH$9,0),ROWS('6. Patients'!EA$10:EA$107))),0)+
IFERROR(SUMPRODUCT('6. Patients'!CN$10:CN$107,OFFSET('6. Patients'!$TI$9,1,MATCH($D25,'6. Patients'!$TJ$9:$UC$9,0),ROWS('6. Patients'!EA$10:EA$107))),0))+
IFERROR(VLOOKUP($D25,$H$116:$L$146,COLUMNS($H$115:$J$115)-1+U$7,0)*$E25*$F25*'1. General Inputs'!$J$25,0),0),0)</f>
        <v>0</v>
      </c>
      <c r="V25" s="775">
        <f ca="1">ROUNDUP(IFERROR($F25*$E25*CHOOSE(V$7,
IFERROR(SUMPRODUCT('6. Patients'!CO$10:CO$107,OFFSET('6. Patients'!$DN$9,1,MATCH($D25,'6. Patients'!$DO$9:$FL$9,0),ROWS('6. Patients'!EB$10:EB$107))),0)+
IFERROR(SUMPRODUCT('6. Patients'!CO$10:CO$107,OFFSET('6. Patients'!$FM$9,1,MATCH($D25,'6. Patients'!$FN$9:$GG$9,0),ROWS('6. Patients'!EB$10:EB$107))),0)+
IFERROR(SUMPRODUCT('6. Patients'!CO$10:CO$107,OFFSET('6. Patients'!$GH$9,1,MATCH($D25,'6. Patients'!$GI$9:$IF$9,0),ROWS('6. Patients'!EB$10:EB$107))),0)+
IFERROR(SUMPRODUCT('6. Patients'!CO$10:CO$107,OFFSET('6. Patients'!$IG$9,1,MATCH($D25,'6. Patients'!$IH$9:$JA$9,0),ROWS('6. Patients'!EB$10:EB$107))),0),
IFERROR(SUMPRODUCT('6. Patients'!CO$10:CO$107,OFFSET('6. Patients'!$JB$9,1,MATCH($D25,'6. Patients'!$JC$9:$KZ$9,0),ROWS('6. Patients'!EB$10:EB$107))),0)+
IFERROR(SUMPRODUCT('6. Patients'!CO$10:CO$107,OFFSET('6. Patients'!$LA$9,1,MATCH($D25,'6. Patients'!$LB$9:$LU$9,0),ROWS('6. Patients'!EB$10:EB$107))),0)+
IFERROR(SUMPRODUCT('6. Patients'!CO$10:CO$107,OFFSET('6. Patients'!$LV$9,1,MATCH($D25,'6. Patients'!$LW$9:$NT$9,0),ROWS('6. Patients'!EB$10:EB$107))),0)+
IFERROR(SUMPRODUCT('6. Patients'!CO$10:CO$107,OFFSET('6. Patients'!$NU$9,1,MATCH($D25,'6. Patients'!$NV$9:$OO$9,0),ROWS('6. Patients'!EB$10:EB$107))),0),
IFERROR(SUMPRODUCT('6. Patients'!CO$10:CO$107,OFFSET('6. Patients'!$OP$9,1,MATCH($D25,'6. Patients'!$OQ$9:$QN$9,0),ROWS('6. Patients'!EB$10:EB$107))),0)+
IFERROR(SUMPRODUCT('6. Patients'!CO$10:CO$107,OFFSET('6. Patients'!$QO$9,1,MATCH($D25,'6. Patients'!$QP$9:$RI$9,0),ROWS('6. Patients'!EB$10:EB$107))),0)+
IFERROR(SUMPRODUCT('6. Patients'!CO$10:CO$107,OFFSET('6. Patients'!$RJ$9,1,MATCH($D25,'6. Patients'!$RK$9:$TH$9,0),ROWS('6. Patients'!EB$10:EB$107))),0)+
IFERROR(SUMPRODUCT('6. Patients'!CO$10:CO$107,OFFSET('6. Patients'!$TI$9,1,MATCH($D25,'6. Patients'!$TJ$9:$UC$9,0),ROWS('6. Patients'!EB$10:EB$107))),0))+
IFERROR(VLOOKUP($D25,$H$116:$L$146,COLUMNS($H$115:$J$115)-1+V$7,0)*$E25*$F25*'1. General Inputs'!$J$25,0),0),0)</f>
        <v>0</v>
      </c>
      <c r="W25" s="775">
        <f ca="1">ROUNDUP(IFERROR($F25*$E25*CHOOSE(W$7,
IFERROR(SUMPRODUCT('6. Patients'!CP$10:CP$107,OFFSET('6. Patients'!$DN$9,1,MATCH($D25,'6. Patients'!$DO$9:$FL$9,0),ROWS('6. Patients'!EC$10:EC$107))),0)+
IFERROR(SUMPRODUCT('6. Patients'!CP$10:CP$107,OFFSET('6. Patients'!$FM$9,1,MATCH($D25,'6. Patients'!$FN$9:$GG$9,0),ROWS('6. Patients'!EC$10:EC$107))),0)+
IFERROR(SUMPRODUCT('6. Patients'!CP$10:CP$107,OFFSET('6. Patients'!$GH$9,1,MATCH($D25,'6. Patients'!$GI$9:$IF$9,0),ROWS('6. Patients'!EC$10:EC$107))),0)+
IFERROR(SUMPRODUCT('6. Patients'!CP$10:CP$107,OFFSET('6. Patients'!$IG$9,1,MATCH($D25,'6. Patients'!$IH$9:$JA$9,0),ROWS('6. Patients'!EC$10:EC$107))),0),
IFERROR(SUMPRODUCT('6. Patients'!CP$10:CP$107,OFFSET('6. Patients'!$JB$9,1,MATCH($D25,'6. Patients'!$JC$9:$KZ$9,0),ROWS('6. Patients'!EC$10:EC$107))),0)+
IFERROR(SUMPRODUCT('6. Patients'!CP$10:CP$107,OFFSET('6. Patients'!$LA$9,1,MATCH($D25,'6. Patients'!$LB$9:$LU$9,0),ROWS('6. Patients'!EC$10:EC$107))),0)+
IFERROR(SUMPRODUCT('6. Patients'!CP$10:CP$107,OFFSET('6. Patients'!$LV$9,1,MATCH($D25,'6. Patients'!$LW$9:$NT$9,0),ROWS('6. Patients'!EC$10:EC$107))),0)+
IFERROR(SUMPRODUCT('6. Patients'!CP$10:CP$107,OFFSET('6. Patients'!$NU$9,1,MATCH($D25,'6. Patients'!$NV$9:$OO$9,0),ROWS('6. Patients'!EC$10:EC$107))),0),
IFERROR(SUMPRODUCT('6. Patients'!CP$10:CP$107,OFFSET('6. Patients'!$OP$9,1,MATCH($D25,'6. Patients'!$OQ$9:$QN$9,0),ROWS('6. Patients'!EC$10:EC$107))),0)+
IFERROR(SUMPRODUCT('6. Patients'!CP$10:CP$107,OFFSET('6. Patients'!$QO$9,1,MATCH($D25,'6. Patients'!$QP$9:$RI$9,0),ROWS('6. Patients'!EC$10:EC$107))),0)+
IFERROR(SUMPRODUCT('6. Patients'!CP$10:CP$107,OFFSET('6. Patients'!$RJ$9,1,MATCH($D25,'6. Patients'!$RK$9:$TH$9,0),ROWS('6. Patients'!EC$10:EC$107))),0)+
IFERROR(SUMPRODUCT('6. Patients'!CP$10:CP$107,OFFSET('6. Patients'!$TI$9,1,MATCH($D25,'6. Patients'!$TJ$9:$UC$9,0),ROWS('6. Patients'!EC$10:EC$107))),0))+
IFERROR(VLOOKUP($D25,$H$116:$L$146,COLUMNS($H$115:$J$115)-1+W$7,0)*$E25*$F25*'1. General Inputs'!$J$25,0),0),0)</f>
        <v>0</v>
      </c>
      <c r="X25" s="775">
        <f ca="1">ROUNDUP(IFERROR($F25*$E25*CHOOSE(X$7,
IFERROR(SUMPRODUCT('6. Patients'!CQ$10:CQ$107,OFFSET('6. Patients'!$DN$9,1,MATCH($D25,'6. Patients'!$DO$9:$FL$9,0),ROWS('6. Patients'!ED$10:ED$107))),0)+
IFERROR(SUMPRODUCT('6. Patients'!CQ$10:CQ$107,OFFSET('6. Patients'!$FM$9,1,MATCH($D25,'6. Patients'!$FN$9:$GG$9,0),ROWS('6. Patients'!ED$10:ED$107))),0)+
IFERROR(SUMPRODUCT('6. Patients'!CQ$10:CQ$107,OFFSET('6. Patients'!$GH$9,1,MATCH($D25,'6. Patients'!$GI$9:$IF$9,0),ROWS('6. Patients'!ED$10:ED$107))),0)+
IFERROR(SUMPRODUCT('6. Patients'!CQ$10:CQ$107,OFFSET('6. Patients'!$IG$9,1,MATCH($D25,'6. Patients'!$IH$9:$JA$9,0),ROWS('6. Patients'!ED$10:ED$107))),0),
IFERROR(SUMPRODUCT('6. Patients'!CQ$10:CQ$107,OFFSET('6. Patients'!$JB$9,1,MATCH($D25,'6. Patients'!$JC$9:$KZ$9,0),ROWS('6. Patients'!ED$10:ED$107))),0)+
IFERROR(SUMPRODUCT('6. Patients'!CQ$10:CQ$107,OFFSET('6. Patients'!$LA$9,1,MATCH($D25,'6. Patients'!$LB$9:$LU$9,0),ROWS('6. Patients'!ED$10:ED$107))),0)+
IFERROR(SUMPRODUCT('6. Patients'!CQ$10:CQ$107,OFFSET('6. Patients'!$LV$9,1,MATCH($D25,'6. Patients'!$LW$9:$NT$9,0),ROWS('6. Patients'!ED$10:ED$107))),0)+
IFERROR(SUMPRODUCT('6. Patients'!CQ$10:CQ$107,OFFSET('6. Patients'!$NU$9,1,MATCH($D25,'6. Patients'!$NV$9:$OO$9,0),ROWS('6. Patients'!ED$10:ED$107))),0),
IFERROR(SUMPRODUCT('6. Patients'!CQ$10:CQ$107,OFFSET('6. Patients'!$OP$9,1,MATCH($D25,'6. Patients'!$OQ$9:$QN$9,0),ROWS('6. Patients'!ED$10:ED$107))),0)+
IFERROR(SUMPRODUCT('6. Patients'!CQ$10:CQ$107,OFFSET('6. Patients'!$QO$9,1,MATCH($D25,'6. Patients'!$QP$9:$RI$9,0),ROWS('6. Patients'!ED$10:ED$107))),0)+
IFERROR(SUMPRODUCT('6. Patients'!CQ$10:CQ$107,OFFSET('6. Patients'!$RJ$9,1,MATCH($D25,'6. Patients'!$RK$9:$TH$9,0),ROWS('6. Patients'!ED$10:ED$107))),0)+
IFERROR(SUMPRODUCT('6. Patients'!CQ$10:CQ$107,OFFSET('6. Patients'!$TI$9,1,MATCH($D25,'6. Patients'!$TJ$9:$UC$9,0),ROWS('6. Patients'!ED$10:ED$107))),0))+
IFERROR(VLOOKUP($D25,$H$116:$L$146,COLUMNS($H$115:$J$115)-1+X$7,0)*$E25*$F25*'1. General Inputs'!$J$25,0),0),0)</f>
        <v>0</v>
      </c>
      <c r="Y25" s="775">
        <f ca="1">ROUNDUP(IFERROR($F25*$E25*CHOOSE(Y$7,
IFERROR(SUMPRODUCT('6. Patients'!CR$10:CR$107,OFFSET('6. Patients'!$DN$9,1,MATCH($D25,'6. Patients'!$DO$9:$FL$9,0),ROWS('6. Patients'!EE$10:EE$107))),0)+
IFERROR(SUMPRODUCT('6. Patients'!CR$10:CR$107,OFFSET('6. Patients'!$FM$9,1,MATCH($D25,'6. Patients'!$FN$9:$GG$9,0),ROWS('6. Patients'!EE$10:EE$107))),0)+
IFERROR(SUMPRODUCT('6. Patients'!CR$10:CR$107,OFFSET('6. Patients'!$GH$9,1,MATCH($D25,'6. Patients'!$GI$9:$IF$9,0),ROWS('6. Patients'!EE$10:EE$107))),0)+
IFERROR(SUMPRODUCT('6. Patients'!CR$10:CR$107,OFFSET('6. Patients'!$IG$9,1,MATCH($D25,'6. Patients'!$IH$9:$JA$9,0),ROWS('6. Patients'!EE$10:EE$107))),0),
IFERROR(SUMPRODUCT('6. Patients'!CR$10:CR$107,OFFSET('6. Patients'!$JB$9,1,MATCH($D25,'6. Patients'!$JC$9:$KZ$9,0),ROWS('6. Patients'!EE$10:EE$107))),0)+
IFERROR(SUMPRODUCT('6. Patients'!CR$10:CR$107,OFFSET('6. Patients'!$LA$9,1,MATCH($D25,'6. Patients'!$LB$9:$LU$9,0),ROWS('6. Patients'!EE$10:EE$107))),0)+
IFERROR(SUMPRODUCT('6. Patients'!CR$10:CR$107,OFFSET('6. Patients'!$LV$9,1,MATCH($D25,'6. Patients'!$LW$9:$NT$9,0),ROWS('6. Patients'!EE$10:EE$107))),0)+
IFERROR(SUMPRODUCT('6. Patients'!CR$10:CR$107,OFFSET('6. Patients'!$NU$9,1,MATCH($D25,'6. Patients'!$NV$9:$OO$9,0),ROWS('6. Patients'!EE$10:EE$107))),0),
IFERROR(SUMPRODUCT('6. Patients'!CR$10:CR$107,OFFSET('6. Patients'!$OP$9,1,MATCH($D25,'6. Patients'!$OQ$9:$QN$9,0),ROWS('6. Patients'!EE$10:EE$107))),0)+
IFERROR(SUMPRODUCT('6. Patients'!CR$10:CR$107,OFFSET('6. Patients'!$QO$9,1,MATCH($D25,'6. Patients'!$QP$9:$RI$9,0),ROWS('6. Patients'!EE$10:EE$107))),0)+
IFERROR(SUMPRODUCT('6. Patients'!CR$10:CR$107,OFFSET('6. Patients'!$RJ$9,1,MATCH($D25,'6. Patients'!$RK$9:$TH$9,0),ROWS('6. Patients'!EE$10:EE$107))),0)+
IFERROR(SUMPRODUCT('6. Patients'!CR$10:CR$107,OFFSET('6. Patients'!$TI$9,1,MATCH($D25,'6. Patients'!$TJ$9:$UC$9,0),ROWS('6. Patients'!EE$10:EE$107))),0))+
IFERROR(VLOOKUP($D25,$H$116:$L$146,COLUMNS($H$115:$J$115)-1+Y$7,0)*$E25*$F25*'1. General Inputs'!$J$25,0),0),0)</f>
        <v>0</v>
      </c>
      <c r="Z25" s="775">
        <f ca="1">ROUNDUP(IFERROR($F25*$E25*CHOOSE(Z$7,
IFERROR(SUMPRODUCT('6. Patients'!CS$10:CS$107,OFFSET('6. Patients'!$DN$9,1,MATCH($D25,'6. Patients'!$DO$9:$FL$9,0),ROWS('6. Patients'!EF$10:EF$107))),0)+
IFERROR(SUMPRODUCT('6. Patients'!CS$10:CS$107,OFFSET('6. Patients'!$FM$9,1,MATCH($D25,'6. Patients'!$FN$9:$GG$9,0),ROWS('6. Patients'!EF$10:EF$107))),0)+
IFERROR(SUMPRODUCT('6. Patients'!CS$10:CS$107,OFFSET('6. Patients'!$GH$9,1,MATCH($D25,'6. Patients'!$GI$9:$IF$9,0),ROWS('6. Patients'!EF$10:EF$107))),0)+
IFERROR(SUMPRODUCT('6. Patients'!CS$10:CS$107,OFFSET('6. Patients'!$IG$9,1,MATCH($D25,'6. Patients'!$IH$9:$JA$9,0),ROWS('6. Patients'!EF$10:EF$107))),0),
IFERROR(SUMPRODUCT('6. Patients'!CS$10:CS$107,OFFSET('6. Patients'!$JB$9,1,MATCH($D25,'6. Patients'!$JC$9:$KZ$9,0),ROWS('6. Patients'!EF$10:EF$107))),0)+
IFERROR(SUMPRODUCT('6. Patients'!CS$10:CS$107,OFFSET('6. Patients'!$LA$9,1,MATCH($D25,'6. Patients'!$LB$9:$LU$9,0),ROWS('6. Patients'!EF$10:EF$107))),0)+
IFERROR(SUMPRODUCT('6. Patients'!CS$10:CS$107,OFFSET('6. Patients'!$LV$9,1,MATCH($D25,'6. Patients'!$LW$9:$NT$9,0),ROWS('6. Patients'!EF$10:EF$107))),0)+
IFERROR(SUMPRODUCT('6. Patients'!CS$10:CS$107,OFFSET('6. Patients'!$NU$9,1,MATCH($D25,'6. Patients'!$NV$9:$OO$9,0),ROWS('6. Patients'!EF$10:EF$107))),0),
IFERROR(SUMPRODUCT('6. Patients'!CS$10:CS$107,OFFSET('6. Patients'!$OP$9,1,MATCH($D25,'6. Patients'!$OQ$9:$QN$9,0),ROWS('6. Patients'!EF$10:EF$107))),0)+
IFERROR(SUMPRODUCT('6. Patients'!CS$10:CS$107,OFFSET('6. Patients'!$QO$9,1,MATCH($D25,'6. Patients'!$QP$9:$RI$9,0),ROWS('6. Patients'!EF$10:EF$107))),0)+
IFERROR(SUMPRODUCT('6. Patients'!CS$10:CS$107,OFFSET('6. Patients'!$RJ$9,1,MATCH($D25,'6. Patients'!$RK$9:$TH$9,0),ROWS('6. Patients'!EF$10:EF$107))),0)+
IFERROR(SUMPRODUCT('6. Patients'!CS$10:CS$107,OFFSET('6. Patients'!$TI$9,1,MATCH($D25,'6. Patients'!$TJ$9:$UC$9,0),ROWS('6. Patients'!EF$10:EF$107))),0))+
IFERROR(VLOOKUP($D25,$H$116:$L$146,COLUMNS($H$115:$J$115)-1+Z$7,0)*$E25*$F25*'1. General Inputs'!$J$25,0),0),0)</f>
        <v>0</v>
      </c>
      <c r="AA25" s="775">
        <f ca="1">ROUNDUP(IFERROR($F25*$E25*CHOOSE(AA$7,
IFERROR(SUMPRODUCT('6. Patients'!CT$10:CT$107,OFFSET('6. Patients'!$DN$9,1,MATCH($D25,'6. Patients'!$DO$9:$FL$9,0),ROWS('6. Patients'!EG$10:EG$107))),0)+
IFERROR(SUMPRODUCT('6. Patients'!CT$10:CT$107,OFFSET('6. Patients'!$FM$9,1,MATCH($D25,'6. Patients'!$FN$9:$GG$9,0),ROWS('6. Patients'!EG$10:EG$107))),0)+
IFERROR(SUMPRODUCT('6. Patients'!CT$10:CT$107,OFFSET('6. Patients'!$GH$9,1,MATCH($D25,'6. Patients'!$GI$9:$IF$9,0),ROWS('6. Patients'!EG$10:EG$107))),0)+
IFERROR(SUMPRODUCT('6. Patients'!CT$10:CT$107,OFFSET('6. Patients'!$IG$9,1,MATCH($D25,'6. Patients'!$IH$9:$JA$9,0),ROWS('6. Patients'!EG$10:EG$107))),0),
IFERROR(SUMPRODUCT('6. Patients'!CT$10:CT$107,OFFSET('6. Patients'!$JB$9,1,MATCH($D25,'6. Patients'!$JC$9:$KZ$9,0),ROWS('6. Patients'!EG$10:EG$107))),0)+
IFERROR(SUMPRODUCT('6. Patients'!CT$10:CT$107,OFFSET('6. Patients'!$LA$9,1,MATCH($D25,'6. Patients'!$LB$9:$LU$9,0),ROWS('6. Patients'!EG$10:EG$107))),0)+
IFERROR(SUMPRODUCT('6. Patients'!CT$10:CT$107,OFFSET('6. Patients'!$LV$9,1,MATCH($D25,'6. Patients'!$LW$9:$NT$9,0),ROWS('6. Patients'!EG$10:EG$107))),0)+
IFERROR(SUMPRODUCT('6. Patients'!CT$10:CT$107,OFFSET('6. Patients'!$NU$9,1,MATCH($D25,'6. Patients'!$NV$9:$OO$9,0),ROWS('6. Patients'!EG$10:EG$107))),0),
IFERROR(SUMPRODUCT('6. Patients'!CT$10:CT$107,OFFSET('6. Patients'!$OP$9,1,MATCH($D25,'6. Patients'!$OQ$9:$QN$9,0),ROWS('6. Patients'!EG$10:EG$107))),0)+
IFERROR(SUMPRODUCT('6. Patients'!CT$10:CT$107,OFFSET('6. Patients'!$QO$9,1,MATCH($D25,'6. Patients'!$QP$9:$RI$9,0),ROWS('6. Patients'!EG$10:EG$107))),0)+
IFERROR(SUMPRODUCT('6. Patients'!CT$10:CT$107,OFFSET('6. Patients'!$RJ$9,1,MATCH($D25,'6. Patients'!$RK$9:$TH$9,0),ROWS('6. Patients'!EG$10:EG$107))),0)+
IFERROR(SUMPRODUCT('6. Patients'!CT$10:CT$107,OFFSET('6. Patients'!$TI$9,1,MATCH($D25,'6. Patients'!$TJ$9:$UC$9,0),ROWS('6. Patients'!EG$10:EG$107))),0))+
IFERROR(VLOOKUP($D25,$H$116:$L$146,COLUMNS($H$115:$J$115)-1+AA$7,0)*$E25*$F25*'1. General Inputs'!$J$25,0),0),0)</f>
        <v>0</v>
      </c>
      <c r="AB25" s="775">
        <f ca="1">ROUNDUP(IFERROR($F25*$E25*CHOOSE(AB$7,
IFERROR(SUMPRODUCT('6. Patients'!CU$10:CU$107,OFFSET('6. Patients'!$DN$9,1,MATCH($D25,'6. Patients'!$DO$9:$FL$9,0),ROWS('6. Patients'!EH$10:EH$107))),0)+
IFERROR(SUMPRODUCT('6. Patients'!CU$10:CU$107,OFFSET('6. Patients'!$FM$9,1,MATCH($D25,'6. Patients'!$FN$9:$GG$9,0),ROWS('6. Patients'!EH$10:EH$107))),0)+
IFERROR(SUMPRODUCT('6. Patients'!CU$10:CU$107,OFFSET('6. Patients'!$GH$9,1,MATCH($D25,'6. Patients'!$GI$9:$IF$9,0),ROWS('6. Patients'!EH$10:EH$107))),0)+
IFERROR(SUMPRODUCT('6. Patients'!CU$10:CU$107,OFFSET('6. Patients'!$IG$9,1,MATCH($D25,'6. Patients'!$IH$9:$JA$9,0),ROWS('6. Patients'!EH$10:EH$107))),0),
IFERROR(SUMPRODUCT('6. Patients'!CU$10:CU$107,OFFSET('6. Patients'!$JB$9,1,MATCH($D25,'6. Patients'!$JC$9:$KZ$9,0),ROWS('6. Patients'!EH$10:EH$107))),0)+
IFERROR(SUMPRODUCT('6. Patients'!CU$10:CU$107,OFFSET('6. Patients'!$LA$9,1,MATCH($D25,'6. Patients'!$LB$9:$LU$9,0),ROWS('6. Patients'!EH$10:EH$107))),0)+
IFERROR(SUMPRODUCT('6. Patients'!CU$10:CU$107,OFFSET('6. Patients'!$LV$9,1,MATCH($D25,'6. Patients'!$LW$9:$NT$9,0),ROWS('6. Patients'!EH$10:EH$107))),0)+
IFERROR(SUMPRODUCT('6. Patients'!CU$10:CU$107,OFFSET('6. Patients'!$NU$9,1,MATCH($D25,'6. Patients'!$NV$9:$OO$9,0),ROWS('6. Patients'!EH$10:EH$107))),0),
IFERROR(SUMPRODUCT('6. Patients'!CU$10:CU$107,OFFSET('6. Patients'!$OP$9,1,MATCH($D25,'6. Patients'!$OQ$9:$QN$9,0),ROWS('6. Patients'!EH$10:EH$107))),0)+
IFERROR(SUMPRODUCT('6. Patients'!CU$10:CU$107,OFFSET('6. Patients'!$QO$9,1,MATCH($D25,'6. Patients'!$QP$9:$RI$9,0),ROWS('6. Patients'!EH$10:EH$107))),0)+
IFERROR(SUMPRODUCT('6. Patients'!CU$10:CU$107,OFFSET('6. Patients'!$RJ$9,1,MATCH($D25,'6. Patients'!$RK$9:$TH$9,0),ROWS('6. Patients'!EH$10:EH$107))),0)+
IFERROR(SUMPRODUCT('6. Patients'!CU$10:CU$107,OFFSET('6. Patients'!$TI$9,1,MATCH($D25,'6. Patients'!$TJ$9:$UC$9,0),ROWS('6. Patients'!EH$10:EH$107))),0))+
IFERROR(VLOOKUP($D25,$H$116:$L$146,COLUMNS($H$115:$J$115)-1+AB$7,0)*$E25*$F25*'1. General Inputs'!$J$25,0),0),0)</f>
        <v>0</v>
      </c>
      <c r="AC25" s="775">
        <f ca="1">ROUNDUP(IFERROR($F25*$E25*CHOOSE(AC$7,
IFERROR(SUMPRODUCT('6. Patients'!CV$10:CV$107,OFFSET('6. Patients'!$DN$9,1,MATCH($D25,'6. Patients'!$DO$9:$FL$9,0),ROWS('6. Patients'!EI$10:EI$107))),0)+
IFERROR(SUMPRODUCT('6. Patients'!CV$10:CV$107,OFFSET('6. Patients'!$FM$9,1,MATCH($D25,'6. Patients'!$FN$9:$GG$9,0),ROWS('6. Patients'!EI$10:EI$107))),0)+
IFERROR(SUMPRODUCT('6. Patients'!CV$10:CV$107,OFFSET('6. Patients'!$GH$9,1,MATCH($D25,'6. Patients'!$GI$9:$IF$9,0),ROWS('6. Patients'!EI$10:EI$107))),0)+
IFERROR(SUMPRODUCT('6. Patients'!CV$10:CV$107,OFFSET('6. Patients'!$IG$9,1,MATCH($D25,'6. Patients'!$IH$9:$JA$9,0),ROWS('6. Patients'!EI$10:EI$107))),0),
IFERROR(SUMPRODUCT('6. Patients'!CV$10:CV$107,OFFSET('6. Patients'!$JB$9,1,MATCH($D25,'6. Patients'!$JC$9:$KZ$9,0),ROWS('6. Patients'!EI$10:EI$107))),0)+
IFERROR(SUMPRODUCT('6. Patients'!CV$10:CV$107,OFFSET('6. Patients'!$LA$9,1,MATCH($D25,'6. Patients'!$LB$9:$LU$9,0),ROWS('6. Patients'!EI$10:EI$107))),0)+
IFERROR(SUMPRODUCT('6. Patients'!CV$10:CV$107,OFFSET('6. Patients'!$LV$9,1,MATCH($D25,'6. Patients'!$LW$9:$NT$9,0),ROWS('6. Patients'!EI$10:EI$107))),0)+
IFERROR(SUMPRODUCT('6. Patients'!CV$10:CV$107,OFFSET('6. Patients'!$NU$9,1,MATCH($D25,'6. Patients'!$NV$9:$OO$9,0),ROWS('6. Patients'!EI$10:EI$107))),0),
IFERROR(SUMPRODUCT('6. Patients'!CV$10:CV$107,OFFSET('6. Patients'!$OP$9,1,MATCH($D25,'6. Patients'!$OQ$9:$QN$9,0),ROWS('6. Patients'!EI$10:EI$107))),0)+
IFERROR(SUMPRODUCT('6. Patients'!CV$10:CV$107,OFFSET('6. Patients'!$QO$9,1,MATCH($D25,'6. Patients'!$QP$9:$RI$9,0),ROWS('6. Patients'!EI$10:EI$107))),0)+
IFERROR(SUMPRODUCT('6. Patients'!CV$10:CV$107,OFFSET('6. Patients'!$RJ$9,1,MATCH($D25,'6. Patients'!$RK$9:$TH$9,0),ROWS('6. Patients'!EI$10:EI$107))),0)+
IFERROR(SUMPRODUCT('6. Patients'!CV$10:CV$107,OFFSET('6. Patients'!$TI$9,1,MATCH($D25,'6. Patients'!$TJ$9:$UC$9,0),ROWS('6. Patients'!EI$10:EI$107))),0))+
IFERROR(VLOOKUP($D25,$H$116:$L$146,COLUMNS($H$115:$J$115)-1+AC$7,0)*$E25*$F25*'1. General Inputs'!$J$25,0),0),0)</f>
        <v>0</v>
      </c>
      <c r="AD25" s="775">
        <f ca="1">ROUNDUP(IFERROR($F25*$E25*CHOOSE(AD$7,
IFERROR(SUMPRODUCT('6. Patients'!CW$10:CW$107,OFFSET('6. Patients'!$DN$9,1,MATCH($D25,'6. Patients'!$DO$9:$FL$9,0),ROWS('6. Patients'!EJ$10:EJ$107))),0)+
IFERROR(SUMPRODUCT('6. Patients'!CW$10:CW$107,OFFSET('6. Patients'!$FM$9,1,MATCH($D25,'6. Patients'!$FN$9:$GG$9,0),ROWS('6. Patients'!EJ$10:EJ$107))),0)+
IFERROR(SUMPRODUCT('6. Patients'!CW$10:CW$107,OFFSET('6. Patients'!$GH$9,1,MATCH($D25,'6. Patients'!$GI$9:$IF$9,0),ROWS('6. Patients'!EJ$10:EJ$107))),0)+
IFERROR(SUMPRODUCT('6. Patients'!CW$10:CW$107,OFFSET('6. Patients'!$IG$9,1,MATCH($D25,'6. Patients'!$IH$9:$JA$9,0),ROWS('6. Patients'!EJ$10:EJ$107))),0),
IFERROR(SUMPRODUCT('6. Patients'!CW$10:CW$107,OFFSET('6. Patients'!$JB$9,1,MATCH($D25,'6. Patients'!$JC$9:$KZ$9,0),ROWS('6. Patients'!EJ$10:EJ$107))),0)+
IFERROR(SUMPRODUCT('6. Patients'!CW$10:CW$107,OFFSET('6. Patients'!$LA$9,1,MATCH($D25,'6. Patients'!$LB$9:$LU$9,0),ROWS('6. Patients'!EJ$10:EJ$107))),0)+
IFERROR(SUMPRODUCT('6. Patients'!CW$10:CW$107,OFFSET('6. Patients'!$LV$9,1,MATCH($D25,'6. Patients'!$LW$9:$NT$9,0),ROWS('6. Patients'!EJ$10:EJ$107))),0)+
IFERROR(SUMPRODUCT('6. Patients'!CW$10:CW$107,OFFSET('6. Patients'!$NU$9,1,MATCH($D25,'6. Patients'!$NV$9:$OO$9,0),ROWS('6. Patients'!EJ$10:EJ$107))),0),
IFERROR(SUMPRODUCT('6. Patients'!CW$10:CW$107,OFFSET('6. Patients'!$OP$9,1,MATCH($D25,'6. Patients'!$OQ$9:$QN$9,0),ROWS('6. Patients'!EJ$10:EJ$107))),0)+
IFERROR(SUMPRODUCT('6. Patients'!CW$10:CW$107,OFFSET('6. Patients'!$QO$9,1,MATCH($D25,'6. Patients'!$QP$9:$RI$9,0),ROWS('6. Patients'!EJ$10:EJ$107))),0)+
IFERROR(SUMPRODUCT('6. Patients'!CW$10:CW$107,OFFSET('6. Patients'!$RJ$9,1,MATCH($D25,'6. Patients'!$RK$9:$TH$9,0),ROWS('6. Patients'!EJ$10:EJ$107))),0)+
IFERROR(SUMPRODUCT('6. Patients'!CW$10:CW$107,OFFSET('6. Patients'!$TI$9,1,MATCH($D25,'6. Patients'!$TJ$9:$UC$9,0),ROWS('6. Patients'!EJ$10:EJ$107))),0))+
IFERROR(VLOOKUP($D25,$H$116:$L$146,COLUMNS($H$115:$J$115)-1+AD$7,0)*$E25*$F25*'1. General Inputs'!$J$25,0),0),0)</f>
        <v>0</v>
      </c>
      <c r="AE25" s="775">
        <f ca="1">ROUNDUP(IFERROR($F25*$E25*CHOOSE(AE$7,
IFERROR(SUMPRODUCT('6. Patients'!CX$10:CX$107,OFFSET('6. Patients'!$DN$9,1,MATCH($D25,'6. Patients'!$DO$9:$FL$9,0),ROWS('6. Patients'!EK$10:EK$107))),0)+
IFERROR(SUMPRODUCT('6. Patients'!CX$10:CX$107,OFFSET('6. Patients'!$FM$9,1,MATCH($D25,'6. Patients'!$FN$9:$GG$9,0),ROWS('6. Patients'!EK$10:EK$107))),0)+
IFERROR(SUMPRODUCT('6. Patients'!CX$10:CX$107,OFFSET('6. Patients'!$GH$9,1,MATCH($D25,'6. Patients'!$GI$9:$IF$9,0),ROWS('6. Patients'!EK$10:EK$107))),0)+
IFERROR(SUMPRODUCT('6. Patients'!CX$10:CX$107,OFFSET('6. Patients'!$IG$9,1,MATCH($D25,'6. Patients'!$IH$9:$JA$9,0),ROWS('6. Patients'!EK$10:EK$107))),0),
IFERROR(SUMPRODUCT('6. Patients'!CX$10:CX$107,OFFSET('6. Patients'!$JB$9,1,MATCH($D25,'6. Patients'!$JC$9:$KZ$9,0),ROWS('6. Patients'!EK$10:EK$107))),0)+
IFERROR(SUMPRODUCT('6. Patients'!CX$10:CX$107,OFFSET('6. Patients'!$LA$9,1,MATCH($D25,'6. Patients'!$LB$9:$LU$9,0),ROWS('6. Patients'!EK$10:EK$107))),0)+
IFERROR(SUMPRODUCT('6. Patients'!CX$10:CX$107,OFFSET('6. Patients'!$LV$9,1,MATCH($D25,'6. Patients'!$LW$9:$NT$9,0),ROWS('6. Patients'!EK$10:EK$107))),0)+
IFERROR(SUMPRODUCT('6. Patients'!CX$10:CX$107,OFFSET('6. Patients'!$NU$9,1,MATCH($D25,'6. Patients'!$NV$9:$OO$9,0),ROWS('6. Patients'!EK$10:EK$107))),0),
IFERROR(SUMPRODUCT('6. Patients'!CX$10:CX$107,OFFSET('6. Patients'!$OP$9,1,MATCH($D25,'6. Patients'!$OQ$9:$QN$9,0),ROWS('6. Patients'!EK$10:EK$107))),0)+
IFERROR(SUMPRODUCT('6. Patients'!CX$10:CX$107,OFFSET('6. Patients'!$QO$9,1,MATCH($D25,'6. Patients'!$QP$9:$RI$9,0),ROWS('6. Patients'!EK$10:EK$107))),0)+
IFERROR(SUMPRODUCT('6. Patients'!CX$10:CX$107,OFFSET('6. Patients'!$RJ$9,1,MATCH($D25,'6. Patients'!$RK$9:$TH$9,0),ROWS('6. Patients'!EK$10:EK$107))),0)+
IFERROR(SUMPRODUCT('6. Patients'!CX$10:CX$107,OFFSET('6. Patients'!$TI$9,1,MATCH($D25,'6. Patients'!$TJ$9:$UC$9,0),ROWS('6. Patients'!EK$10:EK$107))),0))+
IFERROR(VLOOKUP($D25,$H$116:$L$146,COLUMNS($H$115:$J$115)-1+AE$7,0)*$E25*$F25*'1. General Inputs'!$J$25,0),0),0)</f>
        <v>0</v>
      </c>
      <c r="AF25" s="775">
        <f ca="1">ROUNDUP(IFERROR($F25*$E25*CHOOSE(AF$7,
IFERROR(SUMPRODUCT('6. Patients'!CY$10:CY$107,OFFSET('6. Patients'!$DN$9,1,MATCH($D25,'6. Patients'!$DO$9:$FL$9,0),ROWS('6. Patients'!EL$10:EL$107))),0)+
IFERROR(SUMPRODUCT('6. Patients'!CY$10:CY$107,OFFSET('6. Patients'!$FM$9,1,MATCH($D25,'6. Patients'!$FN$9:$GG$9,0),ROWS('6. Patients'!EL$10:EL$107))),0)+
IFERROR(SUMPRODUCT('6. Patients'!CY$10:CY$107,OFFSET('6. Patients'!$GH$9,1,MATCH($D25,'6. Patients'!$GI$9:$IF$9,0),ROWS('6. Patients'!EL$10:EL$107))),0)+
IFERROR(SUMPRODUCT('6. Patients'!CY$10:CY$107,OFFSET('6. Patients'!$IG$9,1,MATCH($D25,'6. Patients'!$IH$9:$JA$9,0),ROWS('6. Patients'!EL$10:EL$107))),0),
IFERROR(SUMPRODUCT('6. Patients'!CY$10:CY$107,OFFSET('6. Patients'!$JB$9,1,MATCH($D25,'6. Patients'!$JC$9:$KZ$9,0),ROWS('6. Patients'!EL$10:EL$107))),0)+
IFERROR(SUMPRODUCT('6. Patients'!CY$10:CY$107,OFFSET('6. Patients'!$LA$9,1,MATCH($D25,'6. Patients'!$LB$9:$LU$9,0),ROWS('6. Patients'!EL$10:EL$107))),0)+
IFERROR(SUMPRODUCT('6. Patients'!CY$10:CY$107,OFFSET('6. Patients'!$LV$9,1,MATCH($D25,'6. Patients'!$LW$9:$NT$9,0),ROWS('6. Patients'!EL$10:EL$107))),0)+
IFERROR(SUMPRODUCT('6. Patients'!CY$10:CY$107,OFFSET('6. Patients'!$NU$9,1,MATCH($D25,'6. Patients'!$NV$9:$OO$9,0),ROWS('6. Patients'!EL$10:EL$107))),0),
IFERROR(SUMPRODUCT('6. Patients'!CY$10:CY$107,OFFSET('6. Patients'!$OP$9,1,MATCH($D25,'6. Patients'!$OQ$9:$QN$9,0),ROWS('6. Patients'!EL$10:EL$107))),0)+
IFERROR(SUMPRODUCT('6. Patients'!CY$10:CY$107,OFFSET('6. Patients'!$QO$9,1,MATCH($D25,'6. Patients'!$QP$9:$RI$9,0),ROWS('6. Patients'!EL$10:EL$107))),0)+
IFERROR(SUMPRODUCT('6. Patients'!CY$10:CY$107,OFFSET('6. Patients'!$RJ$9,1,MATCH($D25,'6. Patients'!$RK$9:$TH$9,0),ROWS('6. Patients'!EL$10:EL$107))),0)+
IFERROR(SUMPRODUCT('6. Patients'!CY$10:CY$107,OFFSET('6. Patients'!$TI$9,1,MATCH($D25,'6. Patients'!$TJ$9:$UC$9,0),ROWS('6. Patients'!EL$10:EL$107))),0))+
IFERROR(VLOOKUP($D25,$H$116:$L$146,COLUMNS($H$115:$J$115)-1+AF$7,0)*$E25*$F25*'1. General Inputs'!$J$25,0),0),0)</f>
        <v>0</v>
      </c>
      <c r="AG25" s="775">
        <f ca="1">ROUNDUP(IFERROR($F25*$E25*CHOOSE(AG$7,
IFERROR(SUMPRODUCT('6. Patients'!CZ$10:CZ$107,OFFSET('6. Patients'!$DN$9,1,MATCH($D25,'6. Patients'!$DO$9:$FL$9,0),ROWS('6. Patients'!EM$10:EM$107))),0)+
IFERROR(SUMPRODUCT('6. Patients'!CZ$10:CZ$107,OFFSET('6. Patients'!$FM$9,1,MATCH($D25,'6. Patients'!$FN$9:$GG$9,0),ROWS('6. Patients'!EM$10:EM$107))),0)+
IFERROR(SUMPRODUCT('6. Patients'!CZ$10:CZ$107,OFFSET('6. Patients'!$GH$9,1,MATCH($D25,'6. Patients'!$GI$9:$IF$9,0),ROWS('6. Patients'!EM$10:EM$107))),0)+
IFERROR(SUMPRODUCT('6. Patients'!CZ$10:CZ$107,OFFSET('6. Patients'!$IG$9,1,MATCH($D25,'6. Patients'!$IH$9:$JA$9,0),ROWS('6. Patients'!EM$10:EM$107))),0),
IFERROR(SUMPRODUCT('6. Patients'!CZ$10:CZ$107,OFFSET('6. Patients'!$JB$9,1,MATCH($D25,'6. Patients'!$JC$9:$KZ$9,0),ROWS('6. Patients'!EM$10:EM$107))),0)+
IFERROR(SUMPRODUCT('6. Patients'!CZ$10:CZ$107,OFFSET('6. Patients'!$LA$9,1,MATCH($D25,'6. Patients'!$LB$9:$LU$9,0),ROWS('6. Patients'!EM$10:EM$107))),0)+
IFERROR(SUMPRODUCT('6. Patients'!CZ$10:CZ$107,OFFSET('6. Patients'!$LV$9,1,MATCH($D25,'6. Patients'!$LW$9:$NT$9,0),ROWS('6. Patients'!EM$10:EM$107))),0)+
IFERROR(SUMPRODUCT('6. Patients'!CZ$10:CZ$107,OFFSET('6. Patients'!$NU$9,1,MATCH($D25,'6. Patients'!$NV$9:$OO$9,0),ROWS('6. Patients'!EM$10:EM$107))),0),
IFERROR(SUMPRODUCT('6. Patients'!CZ$10:CZ$107,OFFSET('6. Patients'!$OP$9,1,MATCH($D25,'6. Patients'!$OQ$9:$QN$9,0),ROWS('6. Patients'!EM$10:EM$107))),0)+
IFERROR(SUMPRODUCT('6. Patients'!CZ$10:CZ$107,OFFSET('6. Patients'!$QO$9,1,MATCH($D25,'6. Patients'!$QP$9:$RI$9,0),ROWS('6. Patients'!EM$10:EM$107))),0)+
IFERROR(SUMPRODUCT('6. Patients'!CZ$10:CZ$107,OFFSET('6. Patients'!$RJ$9,1,MATCH($D25,'6. Patients'!$RK$9:$TH$9,0),ROWS('6. Patients'!EM$10:EM$107))),0)+
IFERROR(SUMPRODUCT('6. Patients'!CZ$10:CZ$107,OFFSET('6. Patients'!$TI$9,1,MATCH($D25,'6. Patients'!$TJ$9:$UC$9,0),ROWS('6. Patients'!EM$10:EM$107))),0))+
IFERROR(VLOOKUP($D25,$H$116:$L$146,COLUMNS($H$115:$J$115)-1+AG$7,0)*$E25*$F25*'1. General Inputs'!$J$25,0),0),0)</f>
        <v>0</v>
      </c>
      <c r="AH25" s="775">
        <f ca="1">ROUNDUP(IFERROR($F25*$E25*CHOOSE(AH$7,
IFERROR(SUMPRODUCT('6. Patients'!DA$10:DA$107,OFFSET('6. Patients'!$DN$9,1,MATCH($D25,'6. Patients'!$DO$9:$FL$9,0),ROWS('6. Patients'!EN$10:EN$107))),0)+
IFERROR(SUMPRODUCT('6. Patients'!DA$10:DA$107,OFFSET('6. Patients'!$FM$9,1,MATCH($D25,'6. Patients'!$FN$9:$GG$9,0),ROWS('6. Patients'!EN$10:EN$107))),0)+
IFERROR(SUMPRODUCT('6. Patients'!DA$10:DA$107,OFFSET('6. Patients'!$GH$9,1,MATCH($D25,'6. Patients'!$GI$9:$IF$9,0),ROWS('6. Patients'!EN$10:EN$107))),0)+
IFERROR(SUMPRODUCT('6. Patients'!DA$10:DA$107,OFFSET('6. Patients'!$IG$9,1,MATCH($D25,'6. Patients'!$IH$9:$JA$9,0),ROWS('6. Patients'!EN$10:EN$107))),0),
IFERROR(SUMPRODUCT('6. Patients'!DA$10:DA$107,OFFSET('6. Patients'!$JB$9,1,MATCH($D25,'6. Patients'!$JC$9:$KZ$9,0),ROWS('6. Patients'!EN$10:EN$107))),0)+
IFERROR(SUMPRODUCT('6. Patients'!DA$10:DA$107,OFFSET('6. Patients'!$LA$9,1,MATCH($D25,'6. Patients'!$LB$9:$LU$9,0),ROWS('6. Patients'!EN$10:EN$107))),0)+
IFERROR(SUMPRODUCT('6. Patients'!DA$10:DA$107,OFFSET('6. Patients'!$LV$9,1,MATCH($D25,'6. Patients'!$LW$9:$NT$9,0),ROWS('6. Patients'!EN$10:EN$107))),0)+
IFERROR(SUMPRODUCT('6. Patients'!DA$10:DA$107,OFFSET('6. Patients'!$NU$9,1,MATCH($D25,'6. Patients'!$NV$9:$OO$9,0),ROWS('6. Patients'!EN$10:EN$107))),0),
IFERROR(SUMPRODUCT('6. Patients'!DA$10:DA$107,OFFSET('6. Patients'!$OP$9,1,MATCH($D25,'6. Patients'!$OQ$9:$QN$9,0),ROWS('6. Patients'!EN$10:EN$107))),0)+
IFERROR(SUMPRODUCT('6. Patients'!DA$10:DA$107,OFFSET('6. Patients'!$QO$9,1,MATCH($D25,'6. Patients'!$QP$9:$RI$9,0),ROWS('6. Patients'!EN$10:EN$107))),0)+
IFERROR(SUMPRODUCT('6. Patients'!DA$10:DA$107,OFFSET('6. Patients'!$RJ$9,1,MATCH($D25,'6. Patients'!$RK$9:$TH$9,0),ROWS('6. Patients'!EN$10:EN$107))),0)+
IFERROR(SUMPRODUCT('6. Patients'!DA$10:DA$107,OFFSET('6. Patients'!$TI$9,1,MATCH($D25,'6. Patients'!$TJ$9:$UC$9,0),ROWS('6. Patients'!EN$10:EN$107))),0))+
IFERROR(VLOOKUP($D25,$H$116:$L$146,COLUMNS($H$115:$J$115)-1+AH$7,0)*$E25*$F25*'1. General Inputs'!$J$25,0),0),0)</f>
        <v>0</v>
      </c>
      <c r="AI25" s="775">
        <f ca="1">ROUNDUP(IFERROR($F25*$E25*CHOOSE(AI$7,
IFERROR(SUMPRODUCT('6. Patients'!DB$10:DB$107,OFFSET('6. Patients'!$DN$9,1,MATCH($D25,'6. Patients'!$DO$9:$FL$9,0),ROWS('6. Patients'!EO$10:EO$107))),0)+
IFERROR(SUMPRODUCT('6. Patients'!DB$10:DB$107,OFFSET('6. Patients'!$FM$9,1,MATCH($D25,'6. Patients'!$FN$9:$GG$9,0),ROWS('6. Patients'!EO$10:EO$107))),0)+
IFERROR(SUMPRODUCT('6. Patients'!DB$10:DB$107,OFFSET('6. Patients'!$GH$9,1,MATCH($D25,'6. Patients'!$GI$9:$IF$9,0),ROWS('6. Patients'!EO$10:EO$107))),0)+
IFERROR(SUMPRODUCT('6. Patients'!DB$10:DB$107,OFFSET('6. Patients'!$IG$9,1,MATCH($D25,'6. Patients'!$IH$9:$JA$9,0),ROWS('6. Patients'!EO$10:EO$107))),0),
IFERROR(SUMPRODUCT('6. Patients'!DB$10:DB$107,OFFSET('6. Patients'!$JB$9,1,MATCH($D25,'6. Patients'!$JC$9:$KZ$9,0),ROWS('6. Patients'!EO$10:EO$107))),0)+
IFERROR(SUMPRODUCT('6. Patients'!DB$10:DB$107,OFFSET('6. Patients'!$LA$9,1,MATCH($D25,'6. Patients'!$LB$9:$LU$9,0),ROWS('6. Patients'!EO$10:EO$107))),0)+
IFERROR(SUMPRODUCT('6. Patients'!DB$10:DB$107,OFFSET('6. Patients'!$LV$9,1,MATCH($D25,'6. Patients'!$LW$9:$NT$9,0),ROWS('6. Patients'!EO$10:EO$107))),0)+
IFERROR(SUMPRODUCT('6. Patients'!DB$10:DB$107,OFFSET('6. Patients'!$NU$9,1,MATCH($D25,'6. Patients'!$NV$9:$OO$9,0),ROWS('6. Patients'!EO$10:EO$107))),0),
IFERROR(SUMPRODUCT('6. Patients'!DB$10:DB$107,OFFSET('6. Patients'!$OP$9,1,MATCH($D25,'6. Patients'!$OQ$9:$QN$9,0),ROWS('6. Patients'!EO$10:EO$107))),0)+
IFERROR(SUMPRODUCT('6. Patients'!DB$10:DB$107,OFFSET('6. Patients'!$QO$9,1,MATCH($D25,'6. Patients'!$QP$9:$RI$9,0),ROWS('6. Patients'!EO$10:EO$107))),0)+
IFERROR(SUMPRODUCT('6. Patients'!DB$10:DB$107,OFFSET('6. Patients'!$RJ$9,1,MATCH($D25,'6. Patients'!$RK$9:$TH$9,0),ROWS('6. Patients'!EO$10:EO$107))),0)+
IFERROR(SUMPRODUCT('6. Patients'!DB$10:DB$107,OFFSET('6. Patients'!$TI$9,1,MATCH($D25,'6. Patients'!$TJ$9:$UC$9,0),ROWS('6. Patients'!EO$10:EO$107))),0))+
IFERROR(VLOOKUP($D25,$H$116:$L$146,COLUMNS($H$115:$J$115)-1+AI$7,0)*$E25*$F25*'1. General Inputs'!$J$25,0),0),0)</f>
        <v>0</v>
      </c>
      <c r="AJ25" s="775">
        <f ca="1">ROUNDUP(IFERROR($F25*$E25*CHOOSE(AJ$7,
IFERROR(SUMPRODUCT('6. Patients'!DC$10:DC$107,OFFSET('6. Patients'!$DN$9,1,MATCH($D25,'6. Patients'!$DO$9:$FL$9,0),ROWS('6. Patients'!EP$10:EP$107))),0)+
IFERROR(SUMPRODUCT('6. Patients'!DC$10:DC$107,OFFSET('6. Patients'!$FM$9,1,MATCH($D25,'6. Patients'!$FN$9:$GG$9,0),ROWS('6. Patients'!EP$10:EP$107))),0)+
IFERROR(SUMPRODUCT('6. Patients'!DC$10:DC$107,OFFSET('6. Patients'!$GH$9,1,MATCH($D25,'6. Patients'!$GI$9:$IF$9,0),ROWS('6. Patients'!EP$10:EP$107))),0)+
IFERROR(SUMPRODUCT('6. Patients'!DC$10:DC$107,OFFSET('6. Patients'!$IG$9,1,MATCH($D25,'6. Patients'!$IH$9:$JA$9,0),ROWS('6. Patients'!EP$10:EP$107))),0),
IFERROR(SUMPRODUCT('6. Patients'!DC$10:DC$107,OFFSET('6. Patients'!$JB$9,1,MATCH($D25,'6. Patients'!$JC$9:$KZ$9,0),ROWS('6. Patients'!EP$10:EP$107))),0)+
IFERROR(SUMPRODUCT('6. Patients'!DC$10:DC$107,OFFSET('6. Patients'!$LA$9,1,MATCH($D25,'6. Patients'!$LB$9:$LU$9,0),ROWS('6. Patients'!EP$10:EP$107))),0)+
IFERROR(SUMPRODUCT('6. Patients'!DC$10:DC$107,OFFSET('6. Patients'!$LV$9,1,MATCH($D25,'6. Patients'!$LW$9:$NT$9,0),ROWS('6. Patients'!EP$10:EP$107))),0)+
IFERROR(SUMPRODUCT('6. Patients'!DC$10:DC$107,OFFSET('6. Patients'!$NU$9,1,MATCH($D25,'6. Patients'!$NV$9:$OO$9,0),ROWS('6. Patients'!EP$10:EP$107))),0),
IFERROR(SUMPRODUCT('6. Patients'!DC$10:DC$107,OFFSET('6. Patients'!$OP$9,1,MATCH($D25,'6. Patients'!$OQ$9:$QN$9,0),ROWS('6. Patients'!EP$10:EP$107))),0)+
IFERROR(SUMPRODUCT('6. Patients'!DC$10:DC$107,OFFSET('6. Patients'!$QO$9,1,MATCH($D25,'6. Patients'!$QP$9:$RI$9,0),ROWS('6. Patients'!EP$10:EP$107))),0)+
IFERROR(SUMPRODUCT('6. Patients'!DC$10:DC$107,OFFSET('6. Patients'!$RJ$9,1,MATCH($D25,'6. Patients'!$RK$9:$TH$9,0),ROWS('6. Patients'!EP$10:EP$107))),0)+
IFERROR(SUMPRODUCT('6. Patients'!DC$10:DC$107,OFFSET('6. Patients'!$TI$9,1,MATCH($D25,'6. Patients'!$TJ$9:$UC$9,0),ROWS('6. Patients'!EP$10:EP$107))),0))+
IFERROR(VLOOKUP($D25,$H$116:$L$146,COLUMNS($H$115:$J$115)-1+AJ$7,0)*$E25*$F25*'1. General Inputs'!$J$25,0),0),0)</f>
        <v>0</v>
      </c>
      <c r="AK25" s="775">
        <f ca="1">ROUNDUP(IFERROR($F25*$E25*CHOOSE(AK$7,
IFERROR(SUMPRODUCT('6. Patients'!DD$10:DD$107,OFFSET('6. Patients'!$DN$9,1,MATCH($D25,'6. Patients'!$DO$9:$FL$9,0),ROWS('6. Patients'!EQ$10:EQ$107))),0)+
IFERROR(SUMPRODUCT('6. Patients'!DD$10:DD$107,OFFSET('6. Patients'!$FM$9,1,MATCH($D25,'6. Patients'!$FN$9:$GG$9,0),ROWS('6. Patients'!EQ$10:EQ$107))),0)+
IFERROR(SUMPRODUCT('6. Patients'!DD$10:DD$107,OFFSET('6. Patients'!$GH$9,1,MATCH($D25,'6. Patients'!$GI$9:$IF$9,0),ROWS('6. Patients'!EQ$10:EQ$107))),0)+
IFERROR(SUMPRODUCT('6. Patients'!DD$10:DD$107,OFFSET('6. Patients'!$IG$9,1,MATCH($D25,'6. Patients'!$IH$9:$JA$9,0),ROWS('6. Patients'!EQ$10:EQ$107))),0),
IFERROR(SUMPRODUCT('6. Patients'!DD$10:DD$107,OFFSET('6. Patients'!$JB$9,1,MATCH($D25,'6. Patients'!$JC$9:$KZ$9,0),ROWS('6. Patients'!EQ$10:EQ$107))),0)+
IFERROR(SUMPRODUCT('6. Patients'!DD$10:DD$107,OFFSET('6. Patients'!$LA$9,1,MATCH($D25,'6. Patients'!$LB$9:$LU$9,0),ROWS('6. Patients'!EQ$10:EQ$107))),0)+
IFERROR(SUMPRODUCT('6. Patients'!DD$10:DD$107,OFFSET('6. Patients'!$LV$9,1,MATCH($D25,'6. Patients'!$LW$9:$NT$9,0),ROWS('6. Patients'!EQ$10:EQ$107))),0)+
IFERROR(SUMPRODUCT('6. Patients'!DD$10:DD$107,OFFSET('6. Patients'!$NU$9,1,MATCH($D25,'6. Patients'!$NV$9:$OO$9,0),ROWS('6. Patients'!EQ$10:EQ$107))),0),
IFERROR(SUMPRODUCT('6. Patients'!DD$10:DD$107,OFFSET('6. Patients'!$OP$9,1,MATCH($D25,'6. Patients'!$OQ$9:$QN$9,0),ROWS('6. Patients'!EQ$10:EQ$107))),0)+
IFERROR(SUMPRODUCT('6. Patients'!DD$10:DD$107,OFFSET('6. Patients'!$QO$9,1,MATCH($D25,'6. Patients'!$QP$9:$RI$9,0),ROWS('6. Patients'!EQ$10:EQ$107))),0)+
IFERROR(SUMPRODUCT('6. Patients'!DD$10:DD$107,OFFSET('6. Patients'!$RJ$9,1,MATCH($D25,'6. Patients'!$RK$9:$TH$9,0),ROWS('6. Patients'!EQ$10:EQ$107))),0)+
IFERROR(SUMPRODUCT('6. Patients'!DD$10:DD$107,OFFSET('6. Patients'!$TI$9,1,MATCH($D25,'6. Patients'!$TJ$9:$UC$9,0),ROWS('6. Patients'!EQ$10:EQ$107))),0))+
IFERROR(VLOOKUP($D25,$H$116:$L$146,COLUMNS($H$115:$J$115)-1+AK$7,0)*$E25*$F25*'1. General Inputs'!$J$25,0),0),0)</f>
        <v>0</v>
      </c>
      <c r="AL25" s="775">
        <f ca="1">ROUNDUP(IFERROR($F25*$E25*CHOOSE(AL$7,
IFERROR(SUMPRODUCT('6. Patients'!DE$10:DE$107,OFFSET('6. Patients'!$DN$9,1,MATCH($D25,'6. Patients'!$DO$9:$FL$9,0),ROWS('6. Patients'!ER$10:ER$107))),0)+
IFERROR(SUMPRODUCT('6. Patients'!DE$10:DE$107,OFFSET('6. Patients'!$FM$9,1,MATCH($D25,'6. Patients'!$FN$9:$GG$9,0),ROWS('6. Patients'!ER$10:ER$107))),0)+
IFERROR(SUMPRODUCT('6. Patients'!DE$10:DE$107,OFFSET('6. Patients'!$GH$9,1,MATCH($D25,'6. Patients'!$GI$9:$IF$9,0),ROWS('6. Patients'!ER$10:ER$107))),0)+
IFERROR(SUMPRODUCT('6. Patients'!DE$10:DE$107,OFFSET('6. Patients'!$IG$9,1,MATCH($D25,'6. Patients'!$IH$9:$JA$9,0),ROWS('6. Patients'!ER$10:ER$107))),0),
IFERROR(SUMPRODUCT('6. Patients'!DE$10:DE$107,OFFSET('6. Patients'!$JB$9,1,MATCH($D25,'6. Patients'!$JC$9:$KZ$9,0),ROWS('6. Patients'!ER$10:ER$107))),0)+
IFERROR(SUMPRODUCT('6. Patients'!DE$10:DE$107,OFFSET('6. Patients'!$LA$9,1,MATCH($D25,'6. Patients'!$LB$9:$LU$9,0),ROWS('6. Patients'!ER$10:ER$107))),0)+
IFERROR(SUMPRODUCT('6. Patients'!DE$10:DE$107,OFFSET('6. Patients'!$LV$9,1,MATCH($D25,'6. Patients'!$LW$9:$NT$9,0),ROWS('6. Patients'!ER$10:ER$107))),0)+
IFERROR(SUMPRODUCT('6. Patients'!DE$10:DE$107,OFFSET('6. Patients'!$NU$9,1,MATCH($D25,'6. Patients'!$NV$9:$OO$9,0),ROWS('6. Patients'!ER$10:ER$107))),0),
IFERROR(SUMPRODUCT('6. Patients'!DE$10:DE$107,OFFSET('6. Patients'!$OP$9,1,MATCH($D25,'6. Patients'!$OQ$9:$QN$9,0),ROWS('6. Patients'!ER$10:ER$107))),0)+
IFERROR(SUMPRODUCT('6. Patients'!DE$10:DE$107,OFFSET('6. Patients'!$QO$9,1,MATCH($D25,'6. Patients'!$QP$9:$RI$9,0),ROWS('6. Patients'!ER$10:ER$107))),0)+
IFERROR(SUMPRODUCT('6. Patients'!DE$10:DE$107,OFFSET('6. Patients'!$RJ$9,1,MATCH($D25,'6. Patients'!$RK$9:$TH$9,0),ROWS('6. Patients'!ER$10:ER$107))),0)+
IFERROR(SUMPRODUCT('6. Patients'!DE$10:DE$107,OFFSET('6. Patients'!$TI$9,1,MATCH($D25,'6. Patients'!$TJ$9:$UC$9,0),ROWS('6. Patients'!ER$10:ER$107))),0))+
IFERROR(VLOOKUP($D25,$H$116:$L$146,COLUMNS($H$115:$J$115)-1+AL$7,0)*$E25*$F25*'1. General Inputs'!$J$25,0),0),0)</f>
        <v>0</v>
      </c>
      <c r="AM25" s="775">
        <f ca="1">ROUNDUP(IFERROR($F25*$E25*CHOOSE(AM$7,
IFERROR(SUMPRODUCT('6. Patients'!DF$10:DF$107,OFFSET('6. Patients'!$DN$9,1,MATCH($D25,'6. Patients'!$DO$9:$FL$9,0),ROWS('6. Patients'!ES$10:ES$107))),0)+
IFERROR(SUMPRODUCT('6. Patients'!DF$10:DF$107,OFFSET('6. Patients'!$FM$9,1,MATCH($D25,'6. Patients'!$FN$9:$GG$9,0),ROWS('6. Patients'!ES$10:ES$107))),0)+
IFERROR(SUMPRODUCT('6. Patients'!DF$10:DF$107,OFFSET('6. Patients'!$GH$9,1,MATCH($D25,'6. Patients'!$GI$9:$IF$9,0),ROWS('6. Patients'!ES$10:ES$107))),0)+
IFERROR(SUMPRODUCT('6. Patients'!DF$10:DF$107,OFFSET('6. Patients'!$IG$9,1,MATCH($D25,'6. Patients'!$IH$9:$JA$9,0),ROWS('6. Patients'!ES$10:ES$107))),0),
IFERROR(SUMPRODUCT('6. Patients'!DF$10:DF$107,OFFSET('6. Patients'!$JB$9,1,MATCH($D25,'6. Patients'!$JC$9:$KZ$9,0),ROWS('6. Patients'!ES$10:ES$107))),0)+
IFERROR(SUMPRODUCT('6. Patients'!DF$10:DF$107,OFFSET('6. Patients'!$LA$9,1,MATCH($D25,'6. Patients'!$LB$9:$LU$9,0),ROWS('6. Patients'!ES$10:ES$107))),0)+
IFERROR(SUMPRODUCT('6. Patients'!DF$10:DF$107,OFFSET('6. Patients'!$LV$9,1,MATCH($D25,'6. Patients'!$LW$9:$NT$9,0),ROWS('6. Patients'!ES$10:ES$107))),0)+
IFERROR(SUMPRODUCT('6. Patients'!DF$10:DF$107,OFFSET('6. Patients'!$NU$9,1,MATCH($D25,'6. Patients'!$NV$9:$OO$9,0),ROWS('6. Patients'!ES$10:ES$107))),0),
IFERROR(SUMPRODUCT('6. Patients'!DF$10:DF$107,OFFSET('6. Patients'!$OP$9,1,MATCH($D25,'6. Patients'!$OQ$9:$QN$9,0),ROWS('6. Patients'!ES$10:ES$107))),0)+
IFERROR(SUMPRODUCT('6. Patients'!DF$10:DF$107,OFFSET('6. Patients'!$QO$9,1,MATCH($D25,'6. Patients'!$QP$9:$RI$9,0),ROWS('6. Patients'!ES$10:ES$107))),0)+
IFERROR(SUMPRODUCT('6. Patients'!DF$10:DF$107,OFFSET('6. Patients'!$RJ$9,1,MATCH($D25,'6. Patients'!$RK$9:$TH$9,0),ROWS('6. Patients'!ES$10:ES$107))),0)+
IFERROR(SUMPRODUCT('6. Patients'!DF$10:DF$107,OFFSET('6. Patients'!$TI$9,1,MATCH($D25,'6. Patients'!$TJ$9:$UC$9,0),ROWS('6. Patients'!ES$10:ES$107))),0))+
IFERROR(VLOOKUP($D25,$H$116:$L$146,COLUMNS($H$115:$J$115)-1+AM$7,0)*$E25*$F25*'1. General Inputs'!$J$25,0),0),0)</f>
        <v>0</v>
      </c>
      <c r="AN25" s="775">
        <f ca="1">ROUNDUP(IFERROR($F25*$E25*CHOOSE(AN$7,
IFERROR(SUMPRODUCT('6. Patients'!DG$10:DG$107,OFFSET('6. Patients'!$DN$9,1,MATCH($D25,'6. Patients'!$DO$9:$FL$9,0),ROWS('6. Patients'!ET$10:ET$107))),0)+
IFERROR(SUMPRODUCT('6. Patients'!DG$10:DG$107,OFFSET('6. Patients'!$FM$9,1,MATCH($D25,'6. Patients'!$FN$9:$GG$9,0),ROWS('6. Patients'!ET$10:ET$107))),0)+
IFERROR(SUMPRODUCT('6. Patients'!DG$10:DG$107,OFFSET('6. Patients'!$GH$9,1,MATCH($D25,'6. Patients'!$GI$9:$IF$9,0),ROWS('6. Patients'!ET$10:ET$107))),0)+
IFERROR(SUMPRODUCT('6. Patients'!DG$10:DG$107,OFFSET('6. Patients'!$IG$9,1,MATCH($D25,'6. Patients'!$IH$9:$JA$9,0),ROWS('6. Patients'!ET$10:ET$107))),0),
IFERROR(SUMPRODUCT('6. Patients'!DG$10:DG$107,OFFSET('6. Patients'!$JB$9,1,MATCH($D25,'6. Patients'!$JC$9:$KZ$9,0),ROWS('6. Patients'!ET$10:ET$107))),0)+
IFERROR(SUMPRODUCT('6. Patients'!DG$10:DG$107,OFFSET('6. Patients'!$LA$9,1,MATCH($D25,'6. Patients'!$LB$9:$LU$9,0),ROWS('6. Patients'!ET$10:ET$107))),0)+
IFERROR(SUMPRODUCT('6. Patients'!DG$10:DG$107,OFFSET('6. Patients'!$LV$9,1,MATCH($D25,'6. Patients'!$LW$9:$NT$9,0),ROWS('6. Patients'!ET$10:ET$107))),0)+
IFERROR(SUMPRODUCT('6. Patients'!DG$10:DG$107,OFFSET('6. Patients'!$NU$9,1,MATCH($D25,'6. Patients'!$NV$9:$OO$9,0),ROWS('6. Patients'!ET$10:ET$107))),0),
IFERROR(SUMPRODUCT('6. Patients'!DG$10:DG$107,OFFSET('6. Patients'!$OP$9,1,MATCH($D25,'6. Patients'!$OQ$9:$QN$9,0),ROWS('6. Patients'!ET$10:ET$107))),0)+
IFERROR(SUMPRODUCT('6. Patients'!DG$10:DG$107,OFFSET('6. Patients'!$QO$9,1,MATCH($D25,'6. Patients'!$QP$9:$RI$9,0),ROWS('6. Patients'!ET$10:ET$107))),0)+
IFERROR(SUMPRODUCT('6. Patients'!DG$10:DG$107,OFFSET('6. Patients'!$RJ$9,1,MATCH($D25,'6. Patients'!$RK$9:$TH$9,0),ROWS('6. Patients'!ET$10:ET$107))),0)+
IFERROR(SUMPRODUCT('6. Patients'!DG$10:DG$107,OFFSET('6. Patients'!$TI$9,1,MATCH($D25,'6. Patients'!$TJ$9:$UC$9,0),ROWS('6. Patients'!ET$10:ET$107))),0))+
IFERROR(VLOOKUP($D25,$H$116:$L$146,COLUMNS($H$115:$J$115)-1+AN$7,0)*$E25*$F25*'1. General Inputs'!$J$25,0),0),0)</f>
        <v>0</v>
      </c>
      <c r="AO25" s="775">
        <f ca="1">ROUNDUP(IFERROR($F25*$E25*CHOOSE(AO$7,
IFERROR(SUMPRODUCT('6. Patients'!DH$10:DH$107,OFFSET('6. Patients'!$DN$9,1,MATCH($D25,'6. Patients'!$DO$9:$FL$9,0),ROWS('6. Patients'!EU$10:EU$107))),0)+
IFERROR(SUMPRODUCT('6. Patients'!DH$10:DH$107,OFFSET('6. Patients'!$FM$9,1,MATCH($D25,'6. Patients'!$FN$9:$GG$9,0),ROWS('6. Patients'!EU$10:EU$107))),0)+
IFERROR(SUMPRODUCT('6. Patients'!DH$10:DH$107,OFFSET('6. Patients'!$GH$9,1,MATCH($D25,'6. Patients'!$GI$9:$IF$9,0),ROWS('6. Patients'!EU$10:EU$107))),0)+
IFERROR(SUMPRODUCT('6. Patients'!DH$10:DH$107,OFFSET('6. Patients'!$IG$9,1,MATCH($D25,'6. Patients'!$IH$9:$JA$9,0),ROWS('6. Patients'!EU$10:EU$107))),0),
IFERROR(SUMPRODUCT('6. Patients'!DH$10:DH$107,OFFSET('6. Patients'!$JB$9,1,MATCH($D25,'6. Patients'!$JC$9:$KZ$9,0),ROWS('6. Patients'!EU$10:EU$107))),0)+
IFERROR(SUMPRODUCT('6. Patients'!DH$10:DH$107,OFFSET('6. Patients'!$LA$9,1,MATCH($D25,'6. Patients'!$LB$9:$LU$9,0),ROWS('6. Patients'!EU$10:EU$107))),0)+
IFERROR(SUMPRODUCT('6. Patients'!DH$10:DH$107,OFFSET('6. Patients'!$LV$9,1,MATCH($D25,'6. Patients'!$LW$9:$NT$9,0),ROWS('6. Patients'!EU$10:EU$107))),0)+
IFERROR(SUMPRODUCT('6. Patients'!DH$10:DH$107,OFFSET('6. Patients'!$NU$9,1,MATCH($D25,'6. Patients'!$NV$9:$OO$9,0),ROWS('6. Patients'!EU$10:EU$107))),0),
IFERROR(SUMPRODUCT('6. Patients'!DH$10:DH$107,OFFSET('6. Patients'!$OP$9,1,MATCH($D25,'6. Patients'!$OQ$9:$QN$9,0),ROWS('6. Patients'!EU$10:EU$107))),0)+
IFERROR(SUMPRODUCT('6. Patients'!DH$10:DH$107,OFFSET('6. Patients'!$QO$9,1,MATCH($D25,'6. Patients'!$QP$9:$RI$9,0),ROWS('6. Patients'!EU$10:EU$107))),0)+
IFERROR(SUMPRODUCT('6. Patients'!DH$10:DH$107,OFFSET('6. Patients'!$RJ$9,1,MATCH($D25,'6. Patients'!$RK$9:$TH$9,0),ROWS('6. Patients'!EU$10:EU$107))),0)+
IFERROR(SUMPRODUCT('6. Patients'!DH$10:DH$107,OFFSET('6. Patients'!$TI$9,1,MATCH($D25,'6. Patients'!$TJ$9:$UC$9,0),ROWS('6. Patients'!EU$10:EU$107))),0))+
IFERROR(VLOOKUP($D25,$H$116:$L$146,COLUMNS($H$115:$J$115)-1+AO$7,0)*$E25*$F25*'1. General Inputs'!$J$25,0),0),0)</f>
        <v>0</v>
      </c>
      <c r="AP25" s="775">
        <f ca="1">ROUNDUP(IFERROR($F25*$E25*CHOOSE(AP$7,
IFERROR(SUMPRODUCT('6. Patients'!DI$10:DI$107,OFFSET('6. Patients'!$DN$9,1,MATCH($D25,'6. Patients'!$DO$9:$FL$9,0),ROWS('6. Patients'!EV$10:EV$107))),0)+
IFERROR(SUMPRODUCT('6. Patients'!DI$10:DI$107,OFFSET('6. Patients'!$FM$9,1,MATCH($D25,'6. Patients'!$FN$9:$GG$9,0),ROWS('6. Patients'!EV$10:EV$107))),0)+
IFERROR(SUMPRODUCT('6. Patients'!DI$10:DI$107,OFFSET('6. Patients'!$GH$9,1,MATCH($D25,'6. Patients'!$GI$9:$IF$9,0),ROWS('6. Patients'!EV$10:EV$107))),0)+
IFERROR(SUMPRODUCT('6. Patients'!DI$10:DI$107,OFFSET('6. Patients'!$IG$9,1,MATCH($D25,'6. Patients'!$IH$9:$JA$9,0),ROWS('6. Patients'!EV$10:EV$107))),0),
IFERROR(SUMPRODUCT('6. Patients'!DI$10:DI$107,OFFSET('6. Patients'!$JB$9,1,MATCH($D25,'6. Patients'!$JC$9:$KZ$9,0),ROWS('6. Patients'!EV$10:EV$107))),0)+
IFERROR(SUMPRODUCT('6. Patients'!DI$10:DI$107,OFFSET('6. Patients'!$LA$9,1,MATCH($D25,'6. Patients'!$LB$9:$LU$9,0),ROWS('6. Patients'!EV$10:EV$107))),0)+
IFERROR(SUMPRODUCT('6. Patients'!DI$10:DI$107,OFFSET('6. Patients'!$LV$9,1,MATCH($D25,'6. Patients'!$LW$9:$NT$9,0),ROWS('6. Patients'!EV$10:EV$107))),0)+
IFERROR(SUMPRODUCT('6. Patients'!DI$10:DI$107,OFFSET('6. Patients'!$NU$9,1,MATCH($D25,'6. Patients'!$NV$9:$OO$9,0),ROWS('6. Patients'!EV$10:EV$107))),0),
IFERROR(SUMPRODUCT('6. Patients'!DI$10:DI$107,OFFSET('6. Patients'!$OP$9,1,MATCH($D25,'6. Patients'!$OQ$9:$QN$9,0),ROWS('6. Patients'!EV$10:EV$107))),0)+
IFERROR(SUMPRODUCT('6. Patients'!DI$10:DI$107,OFFSET('6. Patients'!$QO$9,1,MATCH($D25,'6. Patients'!$QP$9:$RI$9,0),ROWS('6. Patients'!EV$10:EV$107))),0)+
IFERROR(SUMPRODUCT('6. Patients'!DI$10:DI$107,OFFSET('6. Patients'!$RJ$9,1,MATCH($D25,'6. Patients'!$RK$9:$TH$9,0),ROWS('6. Patients'!EV$10:EV$107))),0)+
IFERROR(SUMPRODUCT('6. Patients'!DI$10:DI$107,OFFSET('6. Patients'!$TI$9,1,MATCH($D25,'6. Patients'!$TJ$9:$UC$9,0),ROWS('6. Patients'!EV$10:EV$107))),0))+
IFERROR(VLOOKUP($D25,$H$116:$L$146,COLUMNS($H$115:$J$115)-1+AP$7,0)*$E25*$F25*'1. General Inputs'!$J$25,0),0),0)</f>
        <v>0</v>
      </c>
      <c r="AQ25" s="775">
        <f ca="1">ROUNDUP(IFERROR($F25*$E25*CHOOSE(AQ$7,
IFERROR(SUMPRODUCT('6. Patients'!DJ$10:DJ$107,OFFSET('6. Patients'!$DN$9,1,MATCH($D25,'6. Patients'!$DO$9:$FL$9,0),ROWS('6. Patients'!EW$10:EW$107))),0)+
IFERROR(SUMPRODUCT('6. Patients'!DJ$10:DJ$107,OFFSET('6. Patients'!$FM$9,1,MATCH($D25,'6. Patients'!$FN$9:$GG$9,0),ROWS('6. Patients'!EW$10:EW$107))),0)+
IFERROR(SUMPRODUCT('6. Patients'!DJ$10:DJ$107,OFFSET('6. Patients'!$GH$9,1,MATCH($D25,'6. Patients'!$GI$9:$IF$9,0),ROWS('6. Patients'!EW$10:EW$107))),0)+
IFERROR(SUMPRODUCT('6. Patients'!DJ$10:DJ$107,OFFSET('6. Patients'!$IG$9,1,MATCH($D25,'6. Patients'!$IH$9:$JA$9,0),ROWS('6. Patients'!EW$10:EW$107))),0),
IFERROR(SUMPRODUCT('6. Patients'!DJ$10:DJ$107,OFFSET('6. Patients'!$JB$9,1,MATCH($D25,'6. Patients'!$JC$9:$KZ$9,0),ROWS('6. Patients'!EW$10:EW$107))),0)+
IFERROR(SUMPRODUCT('6. Patients'!DJ$10:DJ$107,OFFSET('6. Patients'!$LA$9,1,MATCH($D25,'6. Patients'!$LB$9:$LU$9,0),ROWS('6. Patients'!EW$10:EW$107))),0)+
IFERROR(SUMPRODUCT('6. Patients'!DJ$10:DJ$107,OFFSET('6. Patients'!$LV$9,1,MATCH($D25,'6. Patients'!$LW$9:$NT$9,0),ROWS('6. Patients'!EW$10:EW$107))),0)+
IFERROR(SUMPRODUCT('6. Patients'!DJ$10:DJ$107,OFFSET('6. Patients'!$NU$9,1,MATCH($D25,'6. Patients'!$NV$9:$OO$9,0),ROWS('6. Patients'!EW$10:EW$107))),0),
IFERROR(SUMPRODUCT('6. Patients'!DJ$10:DJ$107,OFFSET('6. Patients'!$OP$9,1,MATCH($D25,'6. Patients'!$OQ$9:$QN$9,0),ROWS('6. Patients'!EW$10:EW$107))),0)+
IFERROR(SUMPRODUCT('6. Patients'!DJ$10:DJ$107,OFFSET('6. Patients'!$QO$9,1,MATCH($D25,'6. Patients'!$QP$9:$RI$9,0),ROWS('6. Patients'!EW$10:EW$107))),0)+
IFERROR(SUMPRODUCT('6. Patients'!DJ$10:DJ$107,OFFSET('6. Patients'!$RJ$9,1,MATCH($D25,'6. Patients'!$RK$9:$TH$9,0),ROWS('6. Patients'!EW$10:EW$107))),0)+
IFERROR(SUMPRODUCT('6. Patients'!DJ$10:DJ$107,OFFSET('6. Patients'!$TI$9,1,MATCH($D25,'6. Patients'!$TJ$9:$UC$9,0),ROWS('6. Patients'!EW$10:EW$107))),0))+
IFERROR(VLOOKUP($D25,$H$116:$L$146,COLUMNS($H$115:$J$115)-1+AQ$7,0)*$E25*$F25*'1. General Inputs'!$J$25,0),0),0)</f>
        <v>0</v>
      </c>
      <c r="AR25" s="342"/>
      <c r="AZ25" s="335">
        <f ca="1">IFERROR(SUM(OFFSET('7. Consumption'!H25,0,1,,MIN('1. General Inputs'!$J$29,COLUMNS('7. Consumption'!H$9:$AQ$9)-1))),0)+MAX(0,$AQ25*('1. General Inputs'!$J$29-COLUMNS('7. Consumption'!H$9:$AQ$9)+1))</f>
        <v>0</v>
      </c>
      <c r="BA25" s="335">
        <f ca="1">IFERROR(SUM(OFFSET('7. Consumption'!I25,0,1,,MIN('1. General Inputs'!$J$29,COLUMNS('7. Consumption'!I$9:$AQ$9)-1))),0)+MAX(0,$AQ25*('1. General Inputs'!$J$29-COLUMNS('7. Consumption'!I$9:$AQ$9)+1))</f>
        <v>0</v>
      </c>
      <c r="BB25" s="335">
        <f ca="1">IFERROR(SUM(OFFSET('7. Consumption'!J25,0,1,,MIN('1. General Inputs'!$J$29,COLUMNS('7. Consumption'!J$9:$AQ$9)-1))),0)+MAX(0,$AQ25*('1. General Inputs'!$J$29-COLUMNS('7. Consumption'!J$9:$AQ$9)+1))</f>
        <v>0</v>
      </c>
      <c r="BC25" s="335">
        <f ca="1">IFERROR(SUM(OFFSET('7. Consumption'!K25,0,1,,MIN('1. General Inputs'!$J$29,COLUMNS('7. Consumption'!K$9:$AQ$9)-1))),0)+MAX(0,$AQ25*('1. General Inputs'!$J$29-COLUMNS('7. Consumption'!K$9:$AQ$9)+1))</f>
        <v>0</v>
      </c>
      <c r="BD25" s="335">
        <f ca="1">IFERROR(SUM(OFFSET('7. Consumption'!L25,0,1,,MIN('1. General Inputs'!$J$29,COLUMNS('7. Consumption'!L$9:$AQ$9)-1))),0)+MAX(0,$AQ25*('1. General Inputs'!$J$29-COLUMNS('7. Consumption'!L$9:$AQ$9)+1))</f>
        <v>0</v>
      </c>
      <c r="BE25" s="335">
        <f ca="1">IFERROR(SUM(OFFSET('7. Consumption'!M25,0,1,,MIN('1. General Inputs'!$J$29,COLUMNS('7. Consumption'!M$9:$AQ$9)-1))),0)+MAX(0,$AQ25*('1. General Inputs'!$J$29-COLUMNS('7. Consumption'!M$9:$AQ$9)+1))</f>
        <v>0</v>
      </c>
      <c r="BF25" s="335">
        <f ca="1">IFERROR(SUM(OFFSET('7. Consumption'!N25,0,1,,MIN('1. General Inputs'!$J$29,COLUMNS('7. Consumption'!N$9:$AQ$9)-1))),0)+MAX(0,$AQ25*('1. General Inputs'!$J$29-COLUMNS('7. Consumption'!N$9:$AQ$9)+1))</f>
        <v>0</v>
      </c>
      <c r="BG25" s="335">
        <f ca="1">IFERROR(SUM(OFFSET('7. Consumption'!O25,0,1,,MIN('1. General Inputs'!$J$29,COLUMNS('7. Consumption'!O$9:$AQ$9)-1))),0)+MAX(0,$AQ25*('1. General Inputs'!$J$29-COLUMNS('7. Consumption'!O$9:$AQ$9)+1))</f>
        <v>0</v>
      </c>
      <c r="BH25" s="335">
        <f ca="1">IFERROR(SUM(OFFSET('7. Consumption'!P25,0,1,,MIN('1. General Inputs'!$J$29,COLUMNS('7. Consumption'!P$9:$AQ$9)-1))),0)+MAX(0,$AQ25*('1. General Inputs'!$J$29-COLUMNS('7. Consumption'!P$9:$AQ$9)+1))</f>
        <v>0</v>
      </c>
      <c r="BI25" s="335">
        <f ca="1">IFERROR(SUM(OFFSET('7. Consumption'!Q25,0,1,,MIN('1. General Inputs'!$J$29,COLUMNS('7. Consumption'!Q$9:$AQ$9)-1))),0)+MAX(0,$AQ25*('1. General Inputs'!$J$29-COLUMNS('7. Consumption'!Q$9:$AQ$9)+1))</f>
        <v>0</v>
      </c>
      <c r="BJ25" s="335">
        <f ca="1">IFERROR(SUM(OFFSET('7. Consumption'!R25,0,1,,MIN('1. General Inputs'!$J$29,COLUMNS('7. Consumption'!R$9:$AQ$9)-1))),0)+MAX(0,$AQ25*('1. General Inputs'!$J$29-COLUMNS('7. Consumption'!R$9:$AQ$9)+1))</f>
        <v>0</v>
      </c>
      <c r="BK25" s="335">
        <f ca="1">IFERROR(SUM(OFFSET('7. Consumption'!S25,0,1,,MIN('1. General Inputs'!$J$29,COLUMNS('7. Consumption'!S$9:$AQ$9)-1))),0)+MAX(0,$AQ25*('1. General Inputs'!$J$29-COLUMNS('7. Consumption'!S$9:$AQ$9)+1))</f>
        <v>0</v>
      </c>
      <c r="BL25" s="335">
        <f ca="1">IFERROR(SUM(OFFSET('7. Consumption'!T25,0,1,,MIN('1. General Inputs'!$J$29,COLUMNS('7. Consumption'!T$9:$AQ$9)-1))),0)+MAX(0,$AQ25*('1. General Inputs'!$J$29-COLUMNS('7. Consumption'!T$9:$AQ$9)+1))</f>
        <v>0</v>
      </c>
      <c r="BM25" s="335">
        <f ca="1">IFERROR(SUM(OFFSET('7. Consumption'!U25,0,1,,MIN('1. General Inputs'!$J$29,COLUMNS('7. Consumption'!U$9:$AQ$9)-1))),0)+MAX(0,$AQ25*('1. General Inputs'!$J$29-COLUMNS('7. Consumption'!U$9:$AQ$9)+1))</f>
        <v>0</v>
      </c>
      <c r="BN25" s="335">
        <f ca="1">IFERROR(SUM(OFFSET('7. Consumption'!V25,0,1,,MIN('1. General Inputs'!$J$29,COLUMNS('7. Consumption'!V$9:$AQ$9)-1))),0)+MAX(0,$AQ25*('1. General Inputs'!$J$29-COLUMNS('7. Consumption'!V$9:$AQ$9)+1))</f>
        <v>0</v>
      </c>
      <c r="BO25" s="335">
        <f ca="1">IFERROR(SUM(OFFSET('7. Consumption'!W25,0,1,,MIN('1. General Inputs'!$J$29,COLUMNS('7. Consumption'!W$9:$AQ$9)-1))),0)+MAX(0,$AQ25*('1. General Inputs'!$J$29-COLUMNS('7. Consumption'!W$9:$AQ$9)+1))</f>
        <v>0</v>
      </c>
      <c r="BP25" s="335">
        <f ca="1">IFERROR(SUM(OFFSET('7. Consumption'!X25,0,1,,MIN('1. General Inputs'!$J$29,COLUMNS('7. Consumption'!X$9:$AQ$9)-1))),0)+MAX(0,$AQ25*('1. General Inputs'!$J$29-COLUMNS('7. Consumption'!X$9:$AQ$9)+1))</f>
        <v>0</v>
      </c>
      <c r="BQ25" s="335">
        <f ca="1">IFERROR(SUM(OFFSET('7. Consumption'!Y25,0,1,,MIN('1. General Inputs'!$J$29,COLUMNS('7. Consumption'!Y$9:$AQ$9)-1))),0)+MAX(0,$AQ25*('1. General Inputs'!$J$29-COLUMNS('7. Consumption'!Y$9:$AQ$9)+1))</f>
        <v>0</v>
      </c>
      <c r="BR25" s="335">
        <f ca="1">IFERROR(SUM(OFFSET('7. Consumption'!Z25,0,1,,MIN('1. General Inputs'!$J$29,COLUMNS('7. Consumption'!Z$9:$AQ$9)-1))),0)+MAX(0,$AQ25*('1. General Inputs'!$J$29-COLUMNS('7. Consumption'!Z$9:$AQ$9)+1))</f>
        <v>0</v>
      </c>
      <c r="BS25" s="335">
        <f ca="1">IFERROR(SUM(OFFSET('7. Consumption'!AA25,0,1,,MIN('1. General Inputs'!$J$29,COLUMNS('7. Consumption'!AA$9:$AQ$9)-1))),0)+MAX(0,$AQ25*('1. General Inputs'!$J$29-COLUMNS('7. Consumption'!AA$9:$AQ$9)+1))</f>
        <v>0</v>
      </c>
      <c r="BT25" s="335">
        <f ca="1">IFERROR(SUM(OFFSET('7. Consumption'!AB25,0,1,,MIN('1. General Inputs'!$J$29,COLUMNS('7. Consumption'!AB$9:$AQ$9)-1))),0)+MAX(0,$AQ25*('1. General Inputs'!$J$29-COLUMNS('7. Consumption'!AB$9:$AQ$9)+1))</f>
        <v>0</v>
      </c>
      <c r="BU25" s="335">
        <f ca="1">IFERROR(SUM(OFFSET('7. Consumption'!AC25,0,1,,MIN('1. General Inputs'!$J$29,COLUMNS('7. Consumption'!AC$9:$AQ$9)-1))),0)+MAX(0,$AQ25*('1. General Inputs'!$J$29-COLUMNS('7. Consumption'!AC$9:$AQ$9)+1))</f>
        <v>0</v>
      </c>
      <c r="BV25" s="335">
        <f ca="1">IFERROR(SUM(OFFSET('7. Consumption'!AD25,0,1,,MIN('1. General Inputs'!$J$29,COLUMNS('7. Consumption'!AD$9:$AQ$9)-1))),0)+MAX(0,$AQ25*('1. General Inputs'!$J$29-COLUMNS('7. Consumption'!AD$9:$AQ$9)+1))</f>
        <v>0</v>
      </c>
      <c r="BW25" s="335">
        <f ca="1">IFERROR(SUM(OFFSET('7. Consumption'!AE25,0,1,,MIN('1. General Inputs'!$J$29,COLUMNS('7. Consumption'!AE$9:$AQ$9)-1))),0)+MAX(0,$AQ25*('1. General Inputs'!$J$29-COLUMNS('7. Consumption'!AE$9:$AQ$9)+1))</f>
        <v>0</v>
      </c>
      <c r="BX25" s="335">
        <f ca="1">IFERROR(SUM(OFFSET('7. Consumption'!AF25,0,1,,MIN('1. General Inputs'!$J$29,COLUMNS('7. Consumption'!AF$9:$AQ$9)-1))),0)+MAX(0,$AQ25*('1. General Inputs'!$J$29-COLUMNS('7. Consumption'!AF$9:$AQ$9)+1))</f>
        <v>0</v>
      </c>
      <c r="BY25" s="335">
        <f ca="1">IFERROR(SUM(OFFSET('7. Consumption'!AG25,0,1,,MIN('1. General Inputs'!$J$29,COLUMNS('7. Consumption'!AG$9:$AQ$9)-1))),0)+MAX(0,$AQ25*('1. General Inputs'!$J$29-COLUMNS('7. Consumption'!AG$9:$AQ$9)+1))</f>
        <v>0</v>
      </c>
      <c r="BZ25" s="335">
        <f ca="1">IFERROR(SUM(OFFSET('7. Consumption'!AH25,0,1,,MIN('1. General Inputs'!$J$29,COLUMNS('7. Consumption'!AH$9:$AQ$9)-1))),0)+MAX(0,$AQ25*('1. General Inputs'!$J$29-COLUMNS('7. Consumption'!AH$9:$AQ$9)+1))</f>
        <v>0</v>
      </c>
      <c r="CA25" s="335">
        <f ca="1">IFERROR(SUM(OFFSET('7. Consumption'!AI25,0,1,,MIN('1. General Inputs'!$J$29,COLUMNS('7. Consumption'!AI$9:$AQ$9)-1))),0)+MAX(0,$AQ25*('1. General Inputs'!$J$29-COLUMNS('7. Consumption'!AI$9:$AQ$9)+1))</f>
        <v>0</v>
      </c>
      <c r="CB25" s="335">
        <f ca="1">IFERROR(SUM(OFFSET('7. Consumption'!AJ25,0,1,,MIN('1. General Inputs'!$J$29,COLUMNS('7. Consumption'!AJ$9:$AQ$9)-1))),0)+MAX(0,$AQ25*('1. General Inputs'!$J$29-COLUMNS('7. Consumption'!AJ$9:$AQ$9)+1))</f>
        <v>0</v>
      </c>
      <c r="CC25" s="335">
        <f ca="1">IFERROR(SUM(OFFSET('7. Consumption'!AK25,0,1,,MIN('1. General Inputs'!$J$29,COLUMNS('7. Consumption'!AK$9:$AQ$9)-1))),0)+MAX(0,$AQ25*('1. General Inputs'!$J$29-COLUMNS('7. Consumption'!AK$9:$AQ$9)+1))</f>
        <v>0</v>
      </c>
      <c r="CD25" s="335">
        <f ca="1">IFERROR(SUM(OFFSET('7. Consumption'!AL25,0,1,,MIN('1. General Inputs'!$J$29,COLUMNS('7. Consumption'!AL$9:$AQ$9)-1))),0)+MAX(0,$AQ25*('1. General Inputs'!$J$29-COLUMNS('7. Consumption'!AL$9:$AQ$9)+1))</f>
        <v>0</v>
      </c>
      <c r="CE25" s="335">
        <f ca="1">IFERROR(SUM(OFFSET('7. Consumption'!AM25,0,1,,MIN('1. General Inputs'!$J$29,COLUMNS('7. Consumption'!AM$9:$AQ$9)-1))),0)+MAX(0,$AQ25*('1. General Inputs'!$J$29-COLUMNS('7. Consumption'!AM$9:$AQ$9)+1))</f>
        <v>0</v>
      </c>
      <c r="CF25" s="335">
        <f ca="1">IFERROR(SUM(OFFSET('7. Consumption'!AN25,0,1,,MIN('1. General Inputs'!$J$29,COLUMNS('7. Consumption'!AN$9:$AQ$9)-1))),0)+MAX(0,$AQ25*('1. General Inputs'!$J$29-COLUMNS('7. Consumption'!AN$9:$AQ$9)+1))</f>
        <v>0</v>
      </c>
      <c r="CG25" s="335">
        <f ca="1">IFERROR(SUM(OFFSET('7. Consumption'!AO25,0,1,,MIN('1. General Inputs'!$J$29,COLUMNS('7. Consumption'!AO$9:$AQ$9)-1))),0)+MAX(0,$AQ25*('1. General Inputs'!$J$29-COLUMNS('7. Consumption'!AO$9:$AQ$9)+1))</f>
        <v>0</v>
      </c>
      <c r="CH25" s="335">
        <f ca="1">IFERROR(SUM(OFFSET('7. Consumption'!AP25,0,1,,MIN('1. General Inputs'!$J$29,COLUMNS('7. Consumption'!AP$9:$AQ$9)-1))),0)+MAX(0,$AQ25*('1. General Inputs'!$J$29-COLUMNS('7. Consumption'!AP$9:$AQ$9)+1))</f>
        <v>0</v>
      </c>
      <c r="CI25" s="335">
        <f ca="1">IFERROR(SUM(OFFSET('7. Consumption'!AQ25,0,1,,MIN('1. General Inputs'!$J$29,COLUMNS('7. Consumption'!AQ$9:$AQ$9)-1))),0)+MAX(0,$AQ25*('1. General Inputs'!$J$29-COLUMNS('7. Consumption'!AQ$9:$AQ$9)+1))</f>
        <v>0</v>
      </c>
    </row>
    <row r="26" spans="2:87" ht="15" x14ac:dyDescent="0.25">
      <c r="B26" s="772"/>
      <c r="C26" s="772" t="str">
        <f>IFERROR(VLOOKUP(ROWS($C$9:$C26),'5. Form Breakdown'!$AI$11:$AJ$138,COLUMNS('5. Form Breakdown'!$AI$11:$AJ$11),0),"")</f>
        <v>AZT 100 - caps</v>
      </c>
      <c r="D26" s="772" t="str">
        <f>IFERROR(VLOOKUP($C26,'5a. Dosing'!$E$11:$F$138,2,0),"")</f>
        <v>AZT</v>
      </c>
      <c r="E26" s="773" t="str">
        <f>IFERROR(INDEX('5. Form Breakdown'!$AL$11:$BL$138,MATCH('7. Consumption'!$C26,'5. Form Breakdown'!$AK$11:$AK$138,0),MATCH('5. Form Breakdown'!$AX$10,'5. Form Breakdown'!$AL$10:$BL$10,0)),"")</f>
        <v/>
      </c>
      <c r="F26" s="774">
        <f>IFERROR(INDEX('5. Form Breakdown'!$AL$11:$BL$138,MATCH('7. Consumption'!$C26,'5. Form Breakdown'!$AK$11:$AK$138,0),MATCH('5. Form Breakdown'!$BL$10,'5. Form Breakdown'!$AL$10:$BL$10,0)),"")</f>
        <v>0</v>
      </c>
      <c r="H26" s="775">
        <f ca="1">ROUNDUP(IFERROR($F26*$E26*CHOOSE(H$7,
IFERROR(SUMPRODUCT('6. Patients'!CA$10:CA$107,OFFSET('6. Patients'!$DN$9,1,MATCH($D26,'6. Patients'!$DO$9:$FL$9,0),ROWS('6. Patients'!DN$10:DN$107))),0)+
IFERROR(SUMPRODUCT('6. Patients'!CA$10:CA$107,OFFSET('6. Patients'!$FM$9,1,MATCH($D26,'6. Patients'!$FN$9:$GG$9,0),ROWS('6. Patients'!DN$10:DN$107))),0)+
IFERROR(SUMPRODUCT('6. Patients'!CA$10:CA$107,OFFSET('6. Patients'!$GH$9,1,MATCH($D26,'6. Patients'!$GI$9:$IF$9,0),ROWS('6. Patients'!DN$10:DN$107))),0)+
IFERROR(SUMPRODUCT('6. Patients'!CA$10:CA$107,OFFSET('6. Patients'!$IG$9,1,MATCH($D26,'6. Patients'!$IH$9:$JA$9,0),ROWS('6. Patients'!DN$10:DN$107))),0),
IFERROR(SUMPRODUCT('6. Patients'!CA$10:CA$107,OFFSET('6. Patients'!$JB$9,1,MATCH($D26,'6. Patients'!$JC$9:$KZ$9,0),ROWS('6. Patients'!DN$10:DN$107))),0)+
IFERROR(SUMPRODUCT('6. Patients'!CA$10:CA$107,OFFSET('6. Patients'!$LA$9,1,MATCH($D26,'6. Patients'!$LB$9:$LU$9,0),ROWS('6. Patients'!DN$10:DN$107))),0)+
IFERROR(SUMPRODUCT('6. Patients'!CA$10:CA$107,OFFSET('6. Patients'!$LV$9,1,MATCH($D26,'6. Patients'!$LW$9:$NT$9,0),ROWS('6. Patients'!DN$10:DN$107))),0)+
IFERROR(SUMPRODUCT('6. Patients'!CA$10:CA$107,OFFSET('6. Patients'!$NU$9,1,MATCH($D26,'6. Patients'!$NV$9:$OO$9,0),ROWS('6. Patients'!DN$10:DN$107))),0),
IFERROR(SUMPRODUCT('6. Patients'!CA$10:CA$107,OFFSET('6. Patients'!$OP$9,1,MATCH($D26,'6. Patients'!$OQ$9:$QN$9,0),ROWS('6. Patients'!DN$10:DN$107))),0)+
IFERROR(SUMPRODUCT('6. Patients'!CA$10:CA$107,OFFSET('6. Patients'!$QO$9,1,MATCH($D26,'6. Patients'!$QP$9:$RI$9,0),ROWS('6. Patients'!DN$10:DN$107))),0)+
IFERROR(SUMPRODUCT('6. Patients'!CA$10:CA$107,OFFSET('6. Patients'!$RJ$9,1,MATCH($D26,'6. Patients'!$RK$9:$TH$9,0),ROWS('6. Patients'!DN$10:DN$107))),0)+
IFERROR(SUMPRODUCT('6. Patients'!CA$10:CA$107,OFFSET('6. Patients'!$TI$9,1,MATCH($D26,'6. Patients'!$TJ$9:$UC$9,0),ROWS('6. Patients'!DN$10:DN$107))),0))+
IFERROR(VLOOKUP($D26,$H$116:$L$146,COLUMNS($H$115:$J$115)-1+H$7,0)*$E26*$F26*'1. General Inputs'!$J$25,0),0),0)</f>
        <v>0</v>
      </c>
      <c r="I26" s="775">
        <f ca="1">ROUNDUP(IFERROR($F26*$E26*CHOOSE(I$7,
IFERROR(SUMPRODUCT('6. Patients'!CB$10:CB$107,OFFSET('6. Patients'!$DN$9,1,MATCH($D26,'6. Patients'!$DO$9:$FL$9,0),ROWS('6. Patients'!DO$10:DO$107))),0)+
IFERROR(SUMPRODUCT('6. Patients'!CB$10:CB$107,OFFSET('6. Patients'!$FM$9,1,MATCH($D26,'6. Patients'!$FN$9:$GG$9,0),ROWS('6. Patients'!DO$10:DO$107))),0)+
IFERROR(SUMPRODUCT('6. Patients'!CB$10:CB$107,OFFSET('6. Patients'!$GH$9,1,MATCH($D26,'6. Patients'!$GI$9:$IF$9,0),ROWS('6. Patients'!DO$10:DO$107))),0)+
IFERROR(SUMPRODUCT('6. Patients'!CB$10:CB$107,OFFSET('6. Patients'!$IG$9,1,MATCH($D26,'6. Patients'!$IH$9:$JA$9,0),ROWS('6. Patients'!DO$10:DO$107))),0),
IFERROR(SUMPRODUCT('6. Patients'!CB$10:CB$107,OFFSET('6. Patients'!$JB$9,1,MATCH($D26,'6. Patients'!$JC$9:$KZ$9,0),ROWS('6. Patients'!DO$10:DO$107))),0)+
IFERROR(SUMPRODUCT('6. Patients'!CB$10:CB$107,OFFSET('6. Patients'!$LA$9,1,MATCH($D26,'6. Patients'!$LB$9:$LU$9,0),ROWS('6. Patients'!DO$10:DO$107))),0)+
IFERROR(SUMPRODUCT('6. Patients'!CB$10:CB$107,OFFSET('6. Patients'!$LV$9,1,MATCH($D26,'6. Patients'!$LW$9:$NT$9,0),ROWS('6. Patients'!DO$10:DO$107))),0)+
IFERROR(SUMPRODUCT('6. Patients'!CB$10:CB$107,OFFSET('6. Patients'!$NU$9,1,MATCH($D26,'6. Patients'!$NV$9:$OO$9,0),ROWS('6. Patients'!DO$10:DO$107))),0),
IFERROR(SUMPRODUCT('6. Patients'!CB$10:CB$107,OFFSET('6. Patients'!$OP$9,1,MATCH($D26,'6. Patients'!$OQ$9:$QN$9,0),ROWS('6. Patients'!DO$10:DO$107))),0)+
IFERROR(SUMPRODUCT('6. Patients'!CB$10:CB$107,OFFSET('6. Patients'!$QO$9,1,MATCH($D26,'6. Patients'!$QP$9:$RI$9,0),ROWS('6. Patients'!DO$10:DO$107))),0)+
IFERROR(SUMPRODUCT('6. Patients'!CB$10:CB$107,OFFSET('6. Patients'!$RJ$9,1,MATCH($D26,'6. Patients'!$RK$9:$TH$9,0),ROWS('6. Patients'!DO$10:DO$107))),0)+
IFERROR(SUMPRODUCT('6. Patients'!CB$10:CB$107,OFFSET('6. Patients'!$TI$9,1,MATCH($D26,'6. Patients'!$TJ$9:$UC$9,0),ROWS('6. Patients'!DO$10:DO$107))),0))+
IFERROR(VLOOKUP($D26,$H$116:$L$146,COLUMNS($H$115:$J$115)-1+I$7,0)*$E26*$F26*'1. General Inputs'!$J$25,0),0),0)</f>
        <v>0</v>
      </c>
      <c r="J26" s="775">
        <f ca="1">ROUNDUP(IFERROR($F26*$E26*CHOOSE(J$7,
IFERROR(SUMPRODUCT('6. Patients'!CC$10:CC$107,OFFSET('6. Patients'!$DN$9,1,MATCH($D26,'6. Patients'!$DO$9:$FL$9,0),ROWS('6. Patients'!DP$10:DP$107))),0)+
IFERROR(SUMPRODUCT('6. Patients'!CC$10:CC$107,OFFSET('6. Patients'!$FM$9,1,MATCH($D26,'6. Patients'!$FN$9:$GG$9,0),ROWS('6. Patients'!DP$10:DP$107))),0)+
IFERROR(SUMPRODUCT('6. Patients'!CC$10:CC$107,OFFSET('6. Patients'!$GH$9,1,MATCH($D26,'6. Patients'!$GI$9:$IF$9,0),ROWS('6. Patients'!DP$10:DP$107))),0)+
IFERROR(SUMPRODUCT('6. Patients'!CC$10:CC$107,OFFSET('6. Patients'!$IG$9,1,MATCH($D26,'6. Patients'!$IH$9:$JA$9,0),ROWS('6. Patients'!DP$10:DP$107))),0),
IFERROR(SUMPRODUCT('6. Patients'!CC$10:CC$107,OFFSET('6. Patients'!$JB$9,1,MATCH($D26,'6. Patients'!$JC$9:$KZ$9,0),ROWS('6. Patients'!DP$10:DP$107))),0)+
IFERROR(SUMPRODUCT('6. Patients'!CC$10:CC$107,OFFSET('6. Patients'!$LA$9,1,MATCH($D26,'6. Patients'!$LB$9:$LU$9,0),ROWS('6. Patients'!DP$10:DP$107))),0)+
IFERROR(SUMPRODUCT('6. Patients'!CC$10:CC$107,OFFSET('6. Patients'!$LV$9,1,MATCH($D26,'6. Patients'!$LW$9:$NT$9,0),ROWS('6. Patients'!DP$10:DP$107))),0)+
IFERROR(SUMPRODUCT('6. Patients'!CC$10:CC$107,OFFSET('6. Patients'!$NU$9,1,MATCH($D26,'6. Patients'!$NV$9:$OO$9,0),ROWS('6. Patients'!DP$10:DP$107))),0),
IFERROR(SUMPRODUCT('6. Patients'!CC$10:CC$107,OFFSET('6. Patients'!$OP$9,1,MATCH($D26,'6. Patients'!$OQ$9:$QN$9,0),ROWS('6. Patients'!DP$10:DP$107))),0)+
IFERROR(SUMPRODUCT('6. Patients'!CC$10:CC$107,OFFSET('6. Patients'!$QO$9,1,MATCH($D26,'6. Patients'!$QP$9:$RI$9,0),ROWS('6. Patients'!DP$10:DP$107))),0)+
IFERROR(SUMPRODUCT('6. Patients'!CC$10:CC$107,OFFSET('6. Patients'!$RJ$9,1,MATCH($D26,'6. Patients'!$RK$9:$TH$9,0),ROWS('6. Patients'!DP$10:DP$107))),0)+
IFERROR(SUMPRODUCT('6. Patients'!CC$10:CC$107,OFFSET('6. Patients'!$TI$9,1,MATCH($D26,'6. Patients'!$TJ$9:$UC$9,0),ROWS('6. Patients'!DP$10:DP$107))),0))+
IFERROR(VLOOKUP($D26,$H$116:$L$146,COLUMNS($H$115:$J$115)-1+J$7,0)*$E26*$F26*'1. General Inputs'!$J$25,0),0),0)</f>
        <v>0</v>
      </c>
      <c r="K26" s="775">
        <f ca="1">ROUNDUP(IFERROR($F26*$E26*CHOOSE(K$7,
IFERROR(SUMPRODUCT('6. Patients'!CD$10:CD$107,OFFSET('6. Patients'!$DN$9,1,MATCH($D26,'6. Patients'!$DO$9:$FL$9,0),ROWS('6. Patients'!DQ$10:DQ$107))),0)+
IFERROR(SUMPRODUCT('6. Patients'!CD$10:CD$107,OFFSET('6. Patients'!$FM$9,1,MATCH($D26,'6. Patients'!$FN$9:$GG$9,0),ROWS('6. Patients'!DQ$10:DQ$107))),0)+
IFERROR(SUMPRODUCT('6. Patients'!CD$10:CD$107,OFFSET('6. Patients'!$GH$9,1,MATCH($D26,'6. Patients'!$GI$9:$IF$9,0),ROWS('6. Patients'!DQ$10:DQ$107))),0)+
IFERROR(SUMPRODUCT('6. Patients'!CD$10:CD$107,OFFSET('6. Patients'!$IG$9,1,MATCH($D26,'6. Patients'!$IH$9:$JA$9,0),ROWS('6. Patients'!DQ$10:DQ$107))),0),
IFERROR(SUMPRODUCT('6. Patients'!CD$10:CD$107,OFFSET('6. Patients'!$JB$9,1,MATCH($D26,'6. Patients'!$JC$9:$KZ$9,0),ROWS('6. Patients'!DQ$10:DQ$107))),0)+
IFERROR(SUMPRODUCT('6. Patients'!CD$10:CD$107,OFFSET('6. Patients'!$LA$9,1,MATCH($D26,'6. Patients'!$LB$9:$LU$9,0),ROWS('6. Patients'!DQ$10:DQ$107))),0)+
IFERROR(SUMPRODUCT('6. Patients'!CD$10:CD$107,OFFSET('6. Patients'!$LV$9,1,MATCH($D26,'6. Patients'!$LW$9:$NT$9,0),ROWS('6. Patients'!DQ$10:DQ$107))),0)+
IFERROR(SUMPRODUCT('6. Patients'!CD$10:CD$107,OFFSET('6. Patients'!$NU$9,1,MATCH($D26,'6. Patients'!$NV$9:$OO$9,0),ROWS('6. Patients'!DQ$10:DQ$107))),0),
IFERROR(SUMPRODUCT('6. Patients'!CD$10:CD$107,OFFSET('6. Patients'!$OP$9,1,MATCH($D26,'6. Patients'!$OQ$9:$QN$9,0),ROWS('6. Patients'!DQ$10:DQ$107))),0)+
IFERROR(SUMPRODUCT('6. Patients'!CD$10:CD$107,OFFSET('6. Patients'!$QO$9,1,MATCH($D26,'6. Patients'!$QP$9:$RI$9,0),ROWS('6. Patients'!DQ$10:DQ$107))),0)+
IFERROR(SUMPRODUCT('6. Patients'!CD$10:CD$107,OFFSET('6. Patients'!$RJ$9,1,MATCH($D26,'6. Patients'!$RK$9:$TH$9,0),ROWS('6. Patients'!DQ$10:DQ$107))),0)+
IFERROR(SUMPRODUCT('6. Patients'!CD$10:CD$107,OFFSET('6. Patients'!$TI$9,1,MATCH($D26,'6. Patients'!$TJ$9:$UC$9,0),ROWS('6. Patients'!DQ$10:DQ$107))),0))+
IFERROR(VLOOKUP($D26,$H$116:$L$146,COLUMNS($H$115:$J$115)-1+K$7,0)*$E26*$F26*'1. General Inputs'!$J$25,0),0),0)</f>
        <v>0</v>
      </c>
      <c r="L26" s="775">
        <f ca="1">ROUNDUP(IFERROR($F26*$E26*CHOOSE(L$7,
IFERROR(SUMPRODUCT('6. Patients'!CE$10:CE$107,OFFSET('6. Patients'!$DN$9,1,MATCH($D26,'6. Patients'!$DO$9:$FL$9,0),ROWS('6. Patients'!DR$10:DR$107))),0)+
IFERROR(SUMPRODUCT('6. Patients'!CE$10:CE$107,OFFSET('6. Patients'!$FM$9,1,MATCH($D26,'6. Patients'!$FN$9:$GG$9,0),ROWS('6. Patients'!DR$10:DR$107))),0)+
IFERROR(SUMPRODUCT('6. Patients'!CE$10:CE$107,OFFSET('6. Patients'!$GH$9,1,MATCH($D26,'6. Patients'!$GI$9:$IF$9,0),ROWS('6. Patients'!DR$10:DR$107))),0)+
IFERROR(SUMPRODUCT('6. Patients'!CE$10:CE$107,OFFSET('6. Patients'!$IG$9,1,MATCH($D26,'6. Patients'!$IH$9:$JA$9,0),ROWS('6. Patients'!DR$10:DR$107))),0),
IFERROR(SUMPRODUCT('6. Patients'!CE$10:CE$107,OFFSET('6. Patients'!$JB$9,1,MATCH($D26,'6. Patients'!$JC$9:$KZ$9,0),ROWS('6. Patients'!DR$10:DR$107))),0)+
IFERROR(SUMPRODUCT('6. Patients'!CE$10:CE$107,OFFSET('6. Patients'!$LA$9,1,MATCH($D26,'6. Patients'!$LB$9:$LU$9,0),ROWS('6. Patients'!DR$10:DR$107))),0)+
IFERROR(SUMPRODUCT('6. Patients'!CE$10:CE$107,OFFSET('6. Patients'!$LV$9,1,MATCH($D26,'6. Patients'!$LW$9:$NT$9,0),ROWS('6. Patients'!DR$10:DR$107))),0)+
IFERROR(SUMPRODUCT('6. Patients'!CE$10:CE$107,OFFSET('6. Patients'!$NU$9,1,MATCH($D26,'6. Patients'!$NV$9:$OO$9,0),ROWS('6. Patients'!DR$10:DR$107))),0),
IFERROR(SUMPRODUCT('6. Patients'!CE$10:CE$107,OFFSET('6. Patients'!$OP$9,1,MATCH($D26,'6. Patients'!$OQ$9:$QN$9,0),ROWS('6. Patients'!DR$10:DR$107))),0)+
IFERROR(SUMPRODUCT('6. Patients'!CE$10:CE$107,OFFSET('6. Patients'!$QO$9,1,MATCH($D26,'6. Patients'!$QP$9:$RI$9,0),ROWS('6. Patients'!DR$10:DR$107))),0)+
IFERROR(SUMPRODUCT('6. Patients'!CE$10:CE$107,OFFSET('6. Patients'!$RJ$9,1,MATCH($D26,'6. Patients'!$RK$9:$TH$9,0),ROWS('6. Patients'!DR$10:DR$107))),0)+
IFERROR(SUMPRODUCT('6. Patients'!CE$10:CE$107,OFFSET('6. Patients'!$TI$9,1,MATCH($D26,'6. Patients'!$TJ$9:$UC$9,0),ROWS('6. Patients'!DR$10:DR$107))),0))+
IFERROR(VLOOKUP($D26,$H$116:$L$146,COLUMNS($H$115:$J$115)-1+L$7,0)*$E26*$F26*'1. General Inputs'!$J$25,0),0),0)</f>
        <v>0</v>
      </c>
      <c r="M26" s="775">
        <f ca="1">ROUNDUP(IFERROR($F26*$E26*CHOOSE(M$7,
IFERROR(SUMPRODUCT('6. Patients'!CF$10:CF$107,OFFSET('6. Patients'!$DN$9,1,MATCH($D26,'6. Patients'!$DO$9:$FL$9,0),ROWS('6. Patients'!DS$10:DS$107))),0)+
IFERROR(SUMPRODUCT('6. Patients'!CF$10:CF$107,OFFSET('6. Patients'!$FM$9,1,MATCH($D26,'6. Patients'!$FN$9:$GG$9,0),ROWS('6. Patients'!DS$10:DS$107))),0)+
IFERROR(SUMPRODUCT('6. Patients'!CF$10:CF$107,OFFSET('6. Patients'!$GH$9,1,MATCH($D26,'6. Patients'!$GI$9:$IF$9,0),ROWS('6. Patients'!DS$10:DS$107))),0)+
IFERROR(SUMPRODUCT('6. Patients'!CF$10:CF$107,OFFSET('6. Patients'!$IG$9,1,MATCH($D26,'6. Patients'!$IH$9:$JA$9,0),ROWS('6. Patients'!DS$10:DS$107))),0),
IFERROR(SUMPRODUCT('6. Patients'!CF$10:CF$107,OFFSET('6. Patients'!$JB$9,1,MATCH($D26,'6. Patients'!$JC$9:$KZ$9,0),ROWS('6. Patients'!DS$10:DS$107))),0)+
IFERROR(SUMPRODUCT('6. Patients'!CF$10:CF$107,OFFSET('6. Patients'!$LA$9,1,MATCH($D26,'6. Patients'!$LB$9:$LU$9,0),ROWS('6. Patients'!DS$10:DS$107))),0)+
IFERROR(SUMPRODUCT('6. Patients'!CF$10:CF$107,OFFSET('6. Patients'!$LV$9,1,MATCH($D26,'6. Patients'!$LW$9:$NT$9,0),ROWS('6. Patients'!DS$10:DS$107))),0)+
IFERROR(SUMPRODUCT('6. Patients'!CF$10:CF$107,OFFSET('6. Patients'!$NU$9,1,MATCH($D26,'6. Patients'!$NV$9:$OO$9,0),ROWS('6. Patients'!DS$10:DS$107))),0),
IFERROR(SUMPRODUCT('6. Patients'!CF$10:CF$107,OFFSET('6. Patients'!$OP$9,1,MATCH($D26,'6. Patients'!$OQ$9:$QN$9,0),ROWS('6. Patients'!DS$10:DS$107))),0)+
IFERROR(SUMPRODUCT('6. Patients'!CF$10:CF$107,OFFSET('6. Patients'!$QO$9,1,MATCH($D26,'6. Patients'!$QP$9:$RI$9,0),ROWS('6. Patients'!DS$10:DS$107))),0)+
IFERROR(SUMPRODUCT('6. Patients'!CF$10:CF$107,OFFSET('6. Patients'!$RJ$9,1,MATCH($D26,'6. Patients'!$RK$9:$TH$9,0),ROWS('6. Patients'!DS$10:DS$107))),0)+
IFERROR(SUMPRODUCT('6. Patients'!CF$10:CF$107,OFFSET('6. Patients'!$TI$9,1,MATCH($D26,'6. Patients'!$TJ$9:$UC$9,0),ROWS('6. Patients'!DS$10:DS$107))),0))+
IFERROR(VLOOKUP($D26,$H$116:$L$146,COLUMNS($H$115:$J$115)-1+M$7,0)*$E26*$F26*'1. General Inputs'!$J$25,0),0),0)</f>
        <v>0</v>
      </c>
      <c r="N26" s="775">
        <f ca="1">ROUNDUP(IFERROR($F26*$E26*CHOOSE(N$7,
IFERROR(SUMPRODUCT('6. Patients'!CG$10:CG$107,OFFSET('6. Patients'!$DN$9,1,MATCH($D26,'6. Patients'!$DO$9:$FL$9,0),ROWS('6. Patients'!DT$10:DT$107))),0)+
IFERROR(SUMPRODUCT('6. Patients'!CG$10:CG$107,OFFSET('6. Patients'!$FM$9,1,MATCH($D26,'6. Patients'!$FN$9:$GG$9,0),ROWS('6. Patients'!DT$10:DT$107))),0)+
IFERROR(SUMPRODUCT('6. Patients'!CG$10:CG$107,OFFSET('6. Patients'!$GH$9,1,MATCH($D26,'6. Patients'!$GI$9:$IF$9,0),ROWS('6. Patients'!DT$10:DT$107))),0)+
IFERROR(SUMPRODUCT('6. Patients'!CG$10:CG$107,OFFSET('6. Patients'!$IG$9,1,MATCH($D26,'6. Patients'!$IH$9:$JA$9,0),ROWS('6. Patients'!DT$10:DT$107))),0),
IFERROR(SUMPRODUCT('6. Patients'!CG$10:CG$107,OFFSET('6. Patients'!$JB$9,1,MATCH($D26,'6. Patients'!$JC$9:$KZ$9,0),ROWS('6. Patients'!DT$10:DT$107))),0)+
IFERROR(SUMPRODUCT('6. Patients'!CG$10:CG$107,OFFSET('6. Patients'!$LA$9,1,MATCH($D26,'6. Patients'!$LB$9:$LU$9,0),ROWS('6. Patients'!DT$10:DT$107))),0)+
IFERROR(SUMPRODUCT('6. Patients'!CG$10:CG$107,OFFSET('6. Patients'!$LV$9,1,MATCH($D26,'6. Patients'!$LW$9:$NT$9,0),ROWS('6. Patients'!DT$10:DT$107))),0)+
IFERROR(SUMPRODUCT('6. Patients'!CG$10:CG$107,OFFSET('6. Patients'!$NU$9,1,MATCH($D26,'6. Patients'!$NV$9:$OO$9,0),ROWS('6. Patients'!DT$10:DT$107))),0),
IFERROR(SUMPRODUCT('6. Patients'!CG$10:CG$107,OFFSET('6. Patients'!$OP$9,1,MATCH($D26,'6. Patients'!$OQ$9:$QN$9,0),ROWS('6. Patients'!DT$10:DT$107))),0)+
IFERROR(SUMPRODUCT('6. Patients'!CG$10:CG$107,OFFSET('6. Patients'!$QO$9,1,MATCH($D26,'6. Patients'!$QP$9:$RI$9,0),ROWS('6. Patients'!DT$10:DT$107))),0)+
IFERROR(SUMPRODUCT('6. Patients'!CG$10:CG$107,OFFSET('6. Patients'!$RJ$9,1,MATCH($D26,'6. Patients'!$RK$9:$TH$9,0),ROWS('6. Patients'!DT$10:DT$107))),0)+
IFERROR(SUMPRODUCT('6. Patients'!CG$10:CG$107,OFFSET('6. Patients'!$TI$9,1,MATCH($D26,'6. Patients'!$TJ$9:$UC$9,0),ROWS('6. Patients'!DT$10:DT$107))),0))+
IFERROR(VLOOKUP($D26,$H$116:$L$146,COLUMNS($H$115:$J$115)-1+N$7,0)*$E26*$F26*'1. General Inputs'!$J$25,0),0),0)</f>
        <v>0</v>
      </c>
      <c r="O26" s="775">
        <f ca="1">ROUNDUP(IFERROR($F26*$E26*CHOOSE(O$7,
IFERROR(SUMPRODUCT('6. Patients'!CH$10:CH$107,OFFSET('6. Patients'!$DN$9,1,MATCH($D26,'6. Patients'!$DO$9:$FL$9,0),ROWS('6. Patients'!DU$10:DU$107))),0)+
IFERROR(SUMPRODUCT('6. Patients'!CH$10:CH$107,OFFSET('6. Patients'!$FM$9,1,MATCH($D26,'6. Patients'!$FN$9:$GG$9,0),ROWS('6. Patients'!DU$10:DU$107))),0)+
IFERROR(SUMPRODUCT('6. Patients'!CH$10:CH$107,OFFSET('6. Patients'!$GH$9,1,MATCH($D26,'6. Patients'!$GI$9:$IF$9,0),ROWS('6. Patients'!DU$10:DU$107))),0)+
IFERROR(SUMPRODUCT('6. Patients'!CH$10:CH$107,OFFSET('6. Patients'!$IG$9,1,MATCH($D26,'6. Patients'!$IH$9:$JA$9,0),ROWS('6. Patients'!DU$10:DU$107))),0),
IFERROR(SUMPRODUCT('6. Patients'!CH$10:CH$107,OFFSET('6. Patients'!$JB$9,1,MATCH($D26,'6. Patients'!$JC$9:$KZ$9,0),ROWS('6. Patients'!DU$10:DU$107))),0)+
IFERROR(SUMPRODUCT('6. Patients'!CH$10:CH$107,OFFSET('6. Patients'!$LA$9,1,MATCH($D26,'6. Patients'!$LB$9:$LU$9,0),ROWS('6. Patients'!DU$10:DU$107))),0)+
IFERROR(SUMPRODUCT('6. Patients'!CH$10:CH$107,OFFSET('6. Patients'!$LV$9,1,MATCH($D26,'6. Patients'!$LW$9:$NT$9,0),ROWS('6. Patients'!DU$10:DU$107))),0)+
IFERROR(SUMPRODUCT('6. Patients'!CH$10:CH$107,OFFSET('6. Patients'!$NU$9,1,MATCH($D26,'6. Patients'!$NV$9:$OO$9,0),ROWS('6. Patients'!DU$10:DU$107))),0),
IFERROR(SUMPRODUCT('6. Patients'!CH$10:CH$107,OFFSET('6. Patients'!$OP$9,1,MATCH($D26,'6. Patients'!$OQ$9:$QN$9,0),ROWS('6. Patients'!DU$10:DU$107))),0)+
IFERROR(SUMPRODUCT('6. Patients'!CH$10:CH$107,OFFSET('6. Patients'!$QO$9,1,MATCH($D26,'6. Patients'!$QP$9:$RI$9,0),ROWS('6. Patients'!DU$10:DU$107))),0)+
IFERROR(SUMPRODUCT('6. Patients'!CH$10:CH$107,OFFSET('6. Patients'!$RJ$9,1,MATCH($D26,'6. Patients'!$RK$9:$TH$9,0),ROWS('6. Patients'!DU$10:DU$107))),0)+
IFERROR(SUMPRODUCT('6. Patients'!CH$10:CH$107,OFFSET('6. Patients'!$TI$9,1,MATCH($D26,'6. Patients'!$TJ$9:$UC$9,0),ROWS('6. Patients'!DU$10:DU$107))),0))+
IFERROR(VLOOKUP($D26,$H$116:$L$146,COLUMNS($H$115:$J$115)-1+O$7,0)*$E26*$F26*'1. General Inputs'!$J$25,0),0),0)</f>
        <v>0</v>
      </c>
      <c r="P26" s="775">
        <f ca="1">ROUNDUP(IFERROR($F26*$E26*CHOOSE(P$7,
IFERROR(SUMPRODUCT('6. Patients'!CI$10:CI$107,OFFSET('6. Patients'!$DN$9,1,MATCH($D26,'6. Patients'!$DO$9:$FL$9,0),ROWS('6. Patients'!DV$10:DV$107))),0)+
IFERROR(SUMPRODUCT('6. Patients'!CI$10:CI$107,OFFSET('6. Patients'!$FM$9,1,MATCH($D26,'6. Patients'!$FN$9:$GG$9,0),ROWS('6. Patients'!DV$10:DV$107))),0)+
IFERROR(SUMPRODUCT('6. Patients'!CI$10:CI$107,OFFSET('6. Patients'!$GH$9,1,MATCH($D26,'6. Patients'!$GI$9:$IF$9,0),ROWS('6. Patients'!DV$10:DV$107))),0)+
IFERROR(SUMPRODUCT('6. Patients'!CI$10:CI$107,OFFSET('6. Patients'!$IG$9,1,MATCH($D26,'6. Patients'!$IH$9:$JA$9,0),ROWS('6. Patients'!DV$10:DV$107))),0),
IFERROR(SUMPRODUCT('6. Patients'!CI$10:CI$107,OFFSET('6. Patients'!$JB$9,1,MATCH($D26,'6. Patients'!$JC$9:$KZ$9,0),ROWS('6. Patients'!DV$10:DV$107))),0)+
IFERROR(SUMPRODUCT('6. Patients'!CI$10:CI$107,OFFSET('6. Patients'!$LA$9,1,MATCH($D26,'6. Patients'!$LB$9:$LU$9,0),ROWS('6. Patients'!DV$10:DV$107))),0)+
IFERROR(SUMPRODUCT('6. Patients'!CI$10:CI$107,OFFSET('6. Patients'!$LV$9,1,MATCH($D26,'6. Patients'!$LW$9:$NT$9,0),ROWS('6. Patients'!DV$10:DV$107))),0)+
IFERROR(SUMPRODUCT('6. Patients'!CI$10:CI$107,OFFSET('6. Patients'!$NU$9,1,MATCH($D26,'6. Patients'!$NV$9:$OO$9,0),ROWS('6. Patients'!DV$10:DV$107))),0),
IFERROR(SUMPRODUCT('6. Patients'!CI$10:CI$107,OFFSET('6. Patients'!$OP$9,1,MATCH($D26,'6. Patients'!$OQ$9:$QN$9,0),ROWS('6. Patients'!DV$10:DV$107))),0)+
IFERROR(SUMPRODUCT('6. Patients'!CI$10:CI$107,OFFSET('6. Patients'!$QO$9,1,MATCH($D26,'6. Patients'!$QP$9:$RI$9,0),ROWS('6. Patients'!DV$10:DV$107))),0)+
IFERROR(SUMPRODUCT('6. Patients'!CI$10:CI$107,OFFSET('6. Patients'!$RJ$9,1,MATCH($D26,'6. Patients'!$RK$9:$TH$9,0),ROWS('6. Patients'!DV$10:DV$107))),0)+
IFERROR(SUMPRODUCT('6. Patients'!CI$10:CI$107,OFFSET('6. Patients'!$TI$9,1,MATCH($D26,'6. Patients'!$TJ$9:$UC$9,0),ROWS('6. Patients'!DV$10:DV$107))),0))+
IFERROR(VLOOKUP($D26,$H$116:$L$146,COLUMNS($H$115:$J$115)-1+P$7,0)*$E26*$F26*'1. General Inputs'!$J$25,0),0),0)</f>
        <v>0</v>
      </c>
      <c r="Q26" s="775">
        <f ca="1">ROUNDUP(IFERROR($F26*$E26*CHOOSE(Q$7,
IFERROR(SUMPRODUCT('6. Patients'!CJ$10:CJ$107,OFFSET('6. Patients'!$DN$9,1,MATCH($D26,'6. Patients'!$DO$9:$FL$9,0),ROWS('6. Patients'!DW$10:DW$107))),0)+
IFERROR(SUMPRODUCT('6. Patients'!CJ$10:CJ$107,OFFSET('6. Patients'!$FM$9,1,MATCH($D26,'6. Patients'!$FN$9:$GG$9,0),ROWS('6. Patients'!DW$10:DW$107))),0)+
IFERROR(SUMPRODUCT('6. Patients'!CJ$10:CJ$107,OFFSET('6. Patients'!$GH$9,1,MATCH($D26,'6. Patients'!$GI$9:$IF$9,0),ROWS('6. Patients'!DW$10:DW$107))),0)+
IFERROR(SUMPRODUCT('6. Patients'!CJ$10:CJ$107,OFFSET('6. Patients'!$IG$9,1,MATCH($D26,'6. Patients'!$IH$9:$JA$9,0),ROWS('6. Patients'!DW$10:DW$107))),0),
IFERROR(SUMPRODUCT('6. Patients'!CJ$10:CJ$107,OFFSET('6. Patients'!$JB$9,1,MATCH($D26,'6. Patients'!$JC$9:$KZ$9,0),ROWS('6. Patients'!DW$10:DW$107))),0)+
IFERROR(SUMPRODUCT('6. Patients'!CJ$10:CJ$107,OFFSET('6. Patients'!$LA$9,1,MATCH($D26,'6. Patients'!$LB$9:$LU$9,0),ROWS('6. Patients'!DW$10:DW$107))),0)+
IFERROR(SUMPRODUCT('6. Patients'!CJ$10:CJ$107,OFFSET('6. Patients'!$LV$9,1,MATCH($D26,'6. Patients'!$LW$9:$NT$9,0),ROWS('6. Patients'!DW$10:DW$107))),0)+
IFERROR(SUMPRODUCT('6. Patients'!CJ$10:CJ$107,OFFSET('6. Patients'!$NU$9,1,MATCH($D26,'6. Patients'!$NV$9:$OO$9,0),ROWS('6. Patients'!DW$10:DW$107))),0),
IFERROR(SUMPRODUCT('6. Patients'!CJ$10:CJ$107,OFFSET('6. Patients'!$OP$9,1,MATCH($D26,'6. Patients'!$OQ$9:$QN$9,0),ROWS('6. Patients'!DW$10:DW$107))),0)+
IFERROR(SUMPRODUCT('6. Patients'!CJ$10:CJ$107,OFFSET('6. Patients'!$QO$9,1,MATCH($D26,'6. Patients'!$QP$9:$RI$9,0),ROWS('6. Patients'!DW$10:DW$107))),0)+
IFERROR(SUMPRODUCT('6. Patients'!CJ$10:CJ$107,OFFSET('6. Patients'!$RJ$9,1,MATCH($D26,'6. Patients'!$RK$9:$TH$9,0),ROWS('6. Patients'!DW$10:DW$107))),0)+
IFERROR(SUMPRODUCT('6. Patients'!CJ$10:CJ$107,OFFSET('6. Patients'!$TI$9,1,MATCH($D26,'6. Patients'!$TJ$9:$UC$9,0),ROWS('6. Patients'!DW$10:DW$107))),0))+
IFERROR(VLOOKUP($D26,$H$116:$L$146,COLUMNS($H$115:$J$115)-1+Q$7,0)*$E26*$F26*'1. General Inputs'!$J$25,0),0),0)</f>
        <v>0</v>
      </c>
      <c r="R26" s="775">
        <f ca="1">ROUNDUP(IFERROR($F26*$E26*CHOOSE(R$7,
IFERROR(SUMPRODUCT('6. Patients'!CK$10:CK$107,OFFSET('6. Patients'!$DN$9,1,MATCH($D26,'6. Patients'!$DO$9:$FL$9,0),ROWS('6. Patients'!DX$10:DX$107))),0)+
IFERROR(SUMPRODUCT('6. Patients'!CK$10:CK$107,OFFSET('6. Patients'!$FM$9,1,MATCH($D26,'6. Patients'!$FN$9:$GG$9,0),ROWS('6. Patients'!DX$10:DX$107))),0)+
IFERROR(SUMPRODUCT('6. Patients'!CK$10:CK$107,OFFSET('6. Patients'!$GH$9,1,MATCH($D26,'6. Patients'!$GI$9:$IF$9,0),ROWS('6. Patients'!DX$10:DX$107))),0)+
IFERROR(SUMPRODUCT('6. Patients'!CK$10:CK$107,OFFSET('6. Patients'!$IG$9,1,MATCH($D26,'6. Patients'!$IH$9:$JA$9,0),ROWS('6. Patients'!DX$10:DX$107))),0),
IFERROR(SUMPRODUCT('6. Patients'!CK$10:CK$107,OFFSET('6. Patients'!$JB$9,1,MATCH($D26,'6. Patients'!$JC$9:$KZ$9,0),ROWS('6. Patients'!DX$10:DX$107))),0)+
IFERROR(SUMPRODUCT('6. Patients'!CK$10:CK$107,OFFSET('6. Patients'!$LA$9,1,MATCH($D26,'6. Patients'!$LB$9:$LU$9,0),ROWS('6. Patients'!DX$10:DX$107))),0)+
IFERROR(SUMPRODUCT('6. Patients'!CK$10:CK$107,OFFSET('6. Patients'!$LV$9,1,MATCH($D26,'6. Patients'!$LW$9:$NT$9,0),ROWS('6. Patients'!DX$10:DX$107))),0)+
IFERROR(SUMPRODUCT('6. Patients'!CK$10:CK$107,OFFSET('6. Patients'!$NU$9,1,MATCH($D26,'6. Patients'!$NV$9:$OO$9,0),ROWS('6. Patients'!DX$10:DX$107))),0),
IFERROR(SUMPRODUCT('6. Patients'!CK$10:CK$107,OFFSET('6. Patients'!$OP$9,1,MATCH($D26,'6. Patients'!$OQ$9:$QN$9,0),ROWS('6. Patients'!DX$10:DX$107))),0)+
IFERROR(SUMPRODUCT('6. Patients'!CK$10:CK$107,OFFSET('6. Patients'!$QO$9,1,MATCH($D26,'6. Patients'!$QP$9:$RI$9,0),ROWS('6. Patients'!DX$10:DX$107))),0)+
IFERROR(SUMPRODUCT('6. Patients'!CK$10:CK$107,OFFSET('6. Patients'!$RJ$9,1,MATCH($D26,'6. Patients'!$RK$9:$TH$9,0),ROWS('6. Patients'!DX$10:DX$107))),0)+
IFERROR(SUMPRODUCT('6. Patients'!CK$10:CK$107,OFFSET('6. Patients'!$TI$9,1,MATCH($D26,'6. Patients'!$TJ$9:$UC$9,0),ROWS('6. Patients'!DX$10:DX$107))),0))+
IFERROR(VLOOKUP($D26,$H$116:$L$146,COLUMNS($H$115:$J$115)-1+R$7,0)*$E26*$F26*'1. General Inputs'!$J$25,0),0),0)</f>
        <v>0</v>
      </c>
      <c r="S26" s="775">
        <f ca="1">ROUNDUP(IFERROR($F26*$E26*CHOOSE(S$7,
IFERROR(SUMPRODUCT('6. Patients'!CL$10:CL$107,OFFSET('6. Patients'!$DN$9,1,MATCH($D26,'6. Patients'!$DO$9:$FL$9,0),ROWS('6. Patients'!DY$10:DY$107))),0)+
IFERROR(SUMPRODUCT('6. Patients'!CL$10:CL$107,OFFSET('6. Patients'!$FM$9,1,MATCH($D26,'6. Patients'!$FN$9:$GG$9,0),ROWS('6. Patients'!DY$10:DY$107))),0)+
IFERROR(SUMPRODUCT('6. Patients'!CL$10:CL$107,OFFSET('6. Patients'!$GH$9,1,MATCH($D26,'6. Patients'!$GI$9:$IF$9,0),ROWS('6. Patients'!DY$10:DY$107))),0)+
IFERROR(SUMPRODUCT('6. Patients'!CL$10:CL$107,OFFSET('6. Patients'!$IG$9,1,MATCH($D26,'6. Patients'!$IH$9:$JA$9,0),ROWS('6. Patients'!DY$10:DY$107))),0),
IFERROR(SUMPRODUCT('6. Patients'!CL$10:CL$107,OFFSET('6. Patients'!$JB$9,1,MATCH($D26,'6. Patients'!$JC$9:$KZ$9,0),ROWS('6. Patients'!DY$10:DY$107))),0)+
IFERROR(SUMPRODUCT('6. Patients'!CL$10:CL$107,OFFSET('6. Patients'!$LA$9,1,MATCH($D26,'6. Patients'!$LB$9:$LU$9,0),ROWS('6. Patients'!DY$10:DY$107))),0)+
IFERROR(SUMPRODUCT('6. Patients'!CL$10:CL$107,OFFSET('6. Patients'!$LV$9,1,MATCH($D26,'6. Patients'!$LW$9:$NT$9,0),ROWS('6. Patients'!DY$10:DY$107))),0)+
IFERROR(SUMPRODUCT('6. Patients'!CL$10:CL$107,OFFSET('6. Patients'!$NU$9,1,MATCH($D26,'6. Patients'!$NV$9:$OO$9,0),ROWS('6. Patients'!DY$10:DY$107))),0),
IFERROR(SUMPRODUCT('6. Patients'!CL$10:CL$107,OFFSET('6. Patients'!$OP$9,1,MATCH($D26,'6. Patients'!$OQ$9:$QN$9,0),ROWS('6. Patients'!DY$10:DY$107))),0)+
IFERROR(SUMPRODUCT('6. Patients'!CL$10:CL$107,OFFSET('6. Patients'!$QO$9,1,MATCH($D26,'6. Patients'!$QP$9:$RI$9,0),ROWS('6. Patients'!DY$10:DY$107))),0)+
IFERROR(SUMPRODUCT('6. Patients'!CL$10:CL$107,OFFSET('6. Patients'!$RJ$9,1,MATCH($D26,'6. Patients'!$RK$9:$TH$9,0),ROWS('6. Patients'!DY$10:DY$107))),0)+
IFERROR(SUMPRODUCT('6. Patients'!CL$10:CL$107,OFFSET('6. Patients'!$TI$9,1,MATCH($D26,'6. Patients'!$TJ$9:$UC$9,0),ROWS('6. Patients'!DY$10:DY$107))),0))+
IFERROR(VLOOKUP($D26,$H$116:$L$146,COLUMNS($H$115:$J$115)-1+S$7,0)*$E26*$F26*'1. General Inputs'!$J$25,0),0),0)</f>
        <v>0</v>
      </c>
      <c r="T26" s="775">
        <f ca="1">ROUNDUP(IFERROR($F26*$E26*CHOOSE(T$7,
IFERROR(SUMPRODUCT('6. Patients'!CM$10:CM$107,OFFSET('6. Patients'!$DN$9,1,MATCH($D26,'6. Patients'!$DO$9:$FL$9,0),ROWS('6. Patients'!DZ$10:DZ$107))),0)+
IFERROR(SUMPRODUCT('6. Patients'!CM$10:CM$107,OFFSET('6. Patients'!$FM$9,1,MATCH($D26,'6. Patients'!$FN$9:$GG$9,0),ROWS('6. Patients'!DZ$10:DZ$107))),0)+
IFERROR(SUMPRODUCT('6. Patients'!CM$10:CM$107,OFFSET('6. Patients'!$GH$9,1,MATCH($D26,'6. Patients'!$GI$9:$IF$9,0),ROWS('6. Patients'!DZ$10:DZ$107))),0)+
IFERROR(SUMPRODUCT('6. Patients'!CM$10:CM$107,OFFSET('6. Patients'!$IG$9,1,MATCH($D26,'6. Patients'!$IH$9:$JA$9,0),ROWS('6. Patients'!DZ$10:DZ$107))),0),
IFERROR(SUMPRODUCT('6. Patients'!CM$10:CM$107,OFFSET('6. Patients'!$JB$9,1,MATCH($D26,'6. Patients'!$JC$9:$KZ$9,0),ROWS('6. Patients'!DZ$10:DZ$107))),0)+
IFERROR(SUMPRODUCT('6. Patients'!CM$10:CM$107,OFFSET('6. Patients'!$LA$9,1,MATCH($D26,'6. Patients'!$LB$9:$LU$9,0),ROWS('6. Patients'!DZ$10:DZ$107))),0)+
IFERROR(SUMPRODUCT('6. Patients'!CM$10:CM$107,OFFSET('6. Patients'!$LV$9,1,MATCH($D26,'6. Patients'!$LW$9:$NT$9,0),ROWS('6. Patients'!DZ$10:DZ$107))),0)+
IFERROR(SUMPRODUCT('6. Patients'!CM$10:CM$107,OFFSET('6. Patients'!$NU$9,1,MATCH($D26,'6. Patients'!$NV$9:$OO$9,0),ROWS('6. Patients'!DZ$10:DZ$107))),0),
IFERROR(SUMPRODUCT('6. Patients'!CM$10:CM$107,OFFSET('6. Patients'!$OP$9,1,MATCH($D26,'6. Patients'!$OQ$9:$QN$9,0),ROWS('6. Patients'!DZ$10:DZ$107))),0)+
IFERROR(SUMPRODUCT('6. Patients'!CM$10:CM$107,OFFSET('6. Patients'!$QO$9,1,MATCH($D26,'6. Patients'!$QP$9:$RI$9,0),ROWS('6. Patients'!DZ$10:DZ$107))),0)+
IFERROR(SUMPRODUCT('6. Patients'!CM$10:CM$107,OFFSET('6. Patients'!$RJ$9,1,MATCH($D26,'6. Patients'!$RK$9:$TH$9,0),ROWS('6. Patients'!DZ$10:DZ$107))),0)+
IFERROR(SUMPRODUCT('6. Patients'!CM$10:CM$107,OFFSET('6. Patients'!$TI$9,1,MATCH($D26,'6. Patients'!$TJ$9:$UC$9,0),ROWS('6. Patients'!DZ$10:DZ$107))),0))+
IFERROR(VLOOKUP($D26,$H$116:$L$146,COLUMNS($H$115:$J$115)-1+T$7,0)*$E26*$F26*'1. General Inputs'!$J$25,0),0),0)</f>
        <v>0</v>
      </c>
      <c r="U26" s="775">
        <f ca="1">ROUNDUP(IFERROR($F26*$E26*CHOOSE(U$7,
IFERROR(SUMPRODUCT('6. Patients'!CN$10:CN$107,OFFSET('6. Patients'!$DN$9,1,MATCH($D26,'6. Patients'!$DO$9:$FL$9,0),ROWS('6. Patients'!EA$10:EA$107))),0)+
IFERROR(SUMPRODUCT('6. Patients'!CN$10:CN$107,OFFSET('6. Patients'!$FM$9,1,MATCH($D26,'6. Patients'!$FN$9:$GG$9,0),ROWS('6. Patients'!EA$10:EA$107))),0)+
IFERROR(SUMPRODUCT('6. Patients'!CN$10:CN$107,OFFSET('6. Patients'!$GH$9,1,MATCH($D26,'6. Patients'!$GI$9:$IF$9,0),ROWS('6. Patients'!EA$10:EA$107))),0)+
IFERROR(SUMPRODUCT('6. Patients'!CN$10:CN$107,OFFSET('6. Patients'!$IG$9,1,MATCH($D26,'6. Patients'!$IH$9:$JA$9,0),ROWS('6. Patients'!EA$10:EA$107))),0),
IFERROR(SUMPRODUCT('6. Patients'!CN$10:CN$107,OFFSET('6. Patients'!$JB$9,1,MATCH($D26,'6. Patients'!$JC$9:$KZ$9,0),ROWS('6. Patients'!EA$10:EA$107))),0)+
IFERROR(SUMPRODUCT('6. Patients'!CN$10:CN$107,OFFSET('6. Patients'!$LA$9,1,MATCH($D26,'6. Patients'!$LB$9:$LU$9,0),ROWS('6. Patients'!EA$10:EA$107))),0)+
IFERROR(SUMPRODUCT('6. Patients'!CN$10:CN$107,OFFSET('6. Patients'!$LV$9,1,MATCH($D26,'6. Patients'!$LW$9:$NT$9,0),ROWS('6. Patients'!EA$10:EA$107))),0)+
IFERROR(SUMPRODUCT('6. Patients'!CN$10:CN$107,OFFSET('6. Patients'!$NU$9,1,MATCH($D26,'6. Patients'!$NV$9:$OO$9,0),ROWS('6. Patients'!EA$10:EA$107))),0),
IFERROR(SUMPRODUCT('6. Patients'!CN$10:CN$107,OFFSET('6. Patients'!$OP$9,1,MATCH($D26,'6. Patients'!$OQ$9:$QN$9,0),ROWS('6. Patients'!EA$10:EA$107))),0)+
IFERROR(SUMPRODUCT('6. Patients'!CN$10:CN$107,OFFSET('6. Patients'!$QO$9,1,MATCH($D26,'6. Patients'!$QP$9:$RI$9,0),ROWS('6. Patients'!EA$10:EA$107))),0)+
IFERROR(SUMPRODUCT('6. Patients'!CN$10:CN$107,OFFSET('6. Patients'!$RJ$9,1,MATCH($D26,'6. Patients'!$RK$9:$TH$9,0),ROWS('6. Patients'!EA$10:EA$107))),0)+
IFERROR(SUMPRODUCT('6. Patients'!CN$10:CN$107,OFFSET('6. Patients'!$TI$9,1,MATCH($D26,'6. Patients'!$TJ$9:$UC$9,0),ROWS('6. Patients'!EA$10:EA$107))),0))+
IFERROR(VLOOKUP($D26,$H$116:$L$146,COLUMNS($H$115:$J$115)-1+U$7,0)*$E26*$F26*'1. General Inputs'!$J$25,0),0),0)</f>
        <v>0</v>
      </c>
      <c r="V26" s="775">
        <f ca="1">ROUNDUP(IFERROR($F26*$E26*CHOOSE(V$7,
IFERROR(SUMPRODUCT('6. Patients'!CO$10:CO$107,OFFSET('6. Patients'!$DN$9,1,MATCH($D26,'6. Patients'!$DO$9:$FL$9,0),ROWS('6. Patients'!EB$10:EB$107))),0)+
IFERROR(SUMPRODUCT('6. Patients'!CO$10:CO$107,OFFSET('6. Patients'!$FM$9,1,MATCH($D26,'6. Patients'!$FN$9:$GG$9,0),ROWS('6. Patients'!EB$10:EB$107))),0)+
IFERROR(SUMPRODUCT('6. Patients'!CO$10:CO$107,OFFSET('6. Patients'!$GH$9,1,MATCH($D26,'6. Patients'!$GI$9:$IF$9,0),ROWS('6. Patients'!EB$10:EB$107))),0)+
IFERROR(SUMPRODUCT('6. Patients'!CO$10:CO$107,OFFSET('6. Patients'!$IG$9,1,MATCH($D26,'6. Patients'!$IH$9:$JA$9,0),ROWS('6. Patients'!EB$10:EB$107))),0),
IFERROR(SUMPRODUCT('6. Patients'!CO$10:CO$107,OFFSET('6. Patients'!$JB$9,1,MATCH($D26,'6. Patients'!$JC$9:$KZ$9,0),ROWS('6. Patients'!EB$10:EB$107))),0)+
IFERROR(SUMPRODUCT('6. Patients'!CO$10:CO$107,OFFSET('6. Patients'!$LA$9,1,MATCH($D26,'6. Patients'!$LB$9:$LU$9,0),ROWS('6. Patients'!EB$10:EB$107))),0)+
IFERROR(SUMPRODUCT('6. Patients'!CO$10:CO$107,OFFSET('6. Patients'!$LV$9,1,MATCH($D26,'6. Patients'!$LW$9:$NT$9,0),ROWS('6. Patients'!EB$10:EB$107))),0)+
IFERROR(SUMPRODUCT('6. Patients'!CO$10:CO$107,OFFSET('6. Patients'!$NU$9,1,MATCH($D26,'6. Patients'!$NV$9:$OO$9,0),ROWS('6. Patients'!EB$10:EB$107))),0),
IFERROR(SUMPRODUCT('6. Patients'!CO$10:CO$107,OFFSET('6. Patients'!$OP$9,1,MATCH($D26,'6. Patients'!$OQ$9:$QN$9,0),ROWS('6. Patients'!EB$10:EB$107))),0)+
IFERROR(SUMPRODUCT('6. Patients'!CO$10:CO$107,OFFSET('6. Patients'!$QO$9,1,MATCH($D26,'6. Patients'!$QP$9:$RI$9,0),ROWS('6. Patients'!EB$10:EB$107))),0)+
IFERROR(SUMPRODUCT('6. Patients'!CO$10:CO$107,OFFSET('6. Patients'!$RJ$9,1,MATCH($D26,'6. Patients'!$RK$9:$TH$9,0),ROWS('6. Patients'!EB$10:EB$107))),0)+
IFERROR(SUMPRODUCT('6. Patients'!CO$10:CO$107,OFFSET('6. Patients'!$TI$9,1,MATCH($D26,'6. Patients'!$TJ$9:$UC$9,0),ROWS('6. Patients'!EB$10:EB$107))),0))+
IFERROR(VLOOKUP($D26,$H$116:$L$146,COLUMNS($H$115:$J$115)-1+V$7,0)*$E26*$F26*'1. General Inputs'!$J$25,0),0),0)</f>
        <v>0</v>
      </c>
      <c r="W26" s="775">
        <f ca="1">ROUNDUP(IFERROR($F26*$E26*CHOOSE(W$7,
IFERROR(SUMPRODUCT('6. Patients'!CP$10:CP$107,OFFSET('6. Patients'!$DN$9,1,MATCH($D26,'6. Patients'!$DO$9:$FL$9,0),ROWS('6. Patients'!EC$10:EC$107))),0)+
IFERROR(SUMPRODUCT('6. Patients'!CP$10:CP$107,OFFSET('6. Patients'!$FM$9,1,MATCH($D26,'6. Patients'!$FN$9:$GG$9,0),ROWS('6. Patients'!EC$10:EC$107))),0)+
IFERROR(SUMPRODUCT('6. Patients'!CP$10:CP$107,OFFSET('6. Patients'!$GH$9,1,MATCH($D26,'6. Patients'!$GI$9:$IF$9,0),ROWS('6. Patients'!EC$10:EC$107))),0)+
IFERROR(SUMPRODUCT('6. Patients'!CP$10:CP$107,OFFSET('6. Patients'!$IG$9,1,MATCH($D26,'6. Patients'!$IH$9:$JA$9,0),ROWS('6. Patients'!EC$10:EC$107))),0),
IFERROR(SUMPRODUCT('6. Patients'!CP$10:CP$107,OFFSET('6. Patients'!$JB$9,1,MATCH($D26,'6. Patients'!$JC$9:$KZ$9,0),ROWS('6. Patients'!EC$10:EC$107))),0)+
IFERROR(SUMPRODUCT('6. Patients'!CP$10:CP$107,OFFSET('6. Patients'!$LA$9,1,MATCH($D26,'6. Patients'!$LB$9:$LU$9,0),ROWS('6. Patients'!EC$10:EC$107))),0)+
IFERROR(SUMPRODUCT('6. Patients'!CP$10:CP$107,OFFSET('6. Patients'!$LV$9,1,MATCH($D26,'6. Patients'!$LW$9:$NT$9,0),ROWS('6. Patients'!EC$10:EC$107))),0)+
IFERROR(SUMPRODUCT('6. Patients'!CP$10:CP$107,OFFSET('6. Patients'!$NU$9,1,MATCH($D26,'6. Patients'!$NV$9:$OO$9,0),ROWS('6. Patients'!EC$10:EC$107))),0),
IFERROR(SUMPRODUCT('6. Patients'!CP$10:CP$107,OFFSET('6. Patients'!$OP$9,1,MATCH($D26,'6. Patients'!$OQ$9:$QN$9,0),ROWS('6. Patients'!EC$10:EC$107))),0)+
IFERROR(SUMPRODUCT('6. Patients'!CP$10:CP$107,OFFSET('6. Patients'!$QO$9,1,MATCH($D26,'6. Patients'!$QP$9:$RI$9,0),ROWS('6. Patients'!EC$10:EC$107))),0)+
IFERROR(SUMPRODUCT('6. Patients'!CP$10:CP$107,OFFSET('6. Patients'!$RJ$9,1,MATCH($D26,'6. Patients'!$RK$9:$TH$9,0),ROWS('6. Patients'!EC$10:EC$107))),0)+
IFERROR(SUMPRODUCT('6. Patients'!CP$10:CP$107,OFFSET('6. Patients'!$TI$9,1,MATCH($D26,'6. Patients'!$TJ$9:$UC$9,0),ROWS('6. Patients'!EC$10:EC$107))),0))+
IFERROR(VLOOKUP($D26,$H$116:$L$146,COLUMNS($H$115:$J$115)-1+W$7,0)*$E26*$F26*'1. General Inputs'!$J$25,0),0),0)</f>
        <v>0</v>
      </c>
      <c r="X26" s="775">
        <f ca="1">ROUNDUP(IFERROR($F26*$E26*CHOOSE(X$7,
IFERROR(SUMPRODUCT('6. Patients'!CQ$10:CQ$107,OFFSET('6. Patients'!$DN$9,1,MATCH($D26,'6. Patients'!$DO$9:$FL$9,0),ROWS('6. Patients'!ED$10:ED$107))),0)+
IFERROR(SUMPRODUCT('6. Patients'!CQ$10:CQ$107,OFFSET('6. Patients'!$FM$9,1,MATCH($D26,'6. Patients'!$FN$9:$GG$9,0),ROWS('6. Patients'!ED$10:ED$107))),0)+
IFERROR(SUMPRODUCT('6. Patients'!CQ$10:CQ$107,OFFSET('6. Patients'!$GH$9,1,MATCH($D26,'6. Patients'!$GI$9:$IF$9,0),ROWS('6. Patients'!ED$10:ED$107))),0)+
IFERROR(SUMPRODUCT('6. Patients'!CQ$10:CQ$107,OFFSET('6. Patients'!$IG$9,1,MATCH($D26,'6. Patients'!$IH$9:$JA$9,0),ROWS('6. Patients'!ED$10:ED$107))),0),
IFERROR(SUMPRODUCT('6. Patients'!CQ$10:CQ$107,OFFSET('6. Patients'!$JB$9,1,MATCH($D26,'6. Patients'!$JC$9:$KZ$9,0),ROWS('6. Patients'!ED$10:ED$107))),0)+
IFERROR(SUMPRODUCT('6. Patients'!CQ$10:CQ$107,OFFSET('6. Patients'!$LA$9,1,MATCH($D26,'6. Patients'!$LB$9:$LU$9,0),ROWS('6. Patients'!ED$10:ED$107))),0)+
IFERROR(SUMPRODUCT('6. Patients'!CQ$10:CQ$107,OFFSET('6. Patients'!$LV$9,1,MATCH($D26,'6. Patients'!$LW$9:$NT$9,0),ROWS('6. Patients'!ED$10:ED$107))),0)+
IFERROR(SUMPRODUCT('6. Patients'!CQ$10:CQ$107,OFFSET('6. Patients'!$NU$9,1,MATCH($D26,'6. Patients'!$NV$9:$OO$9,0),ROWS('6. Patients'!ED$10:ED$107))),0),
IFERROR(SUMPRODUCT('6. Patients'!CQ$10:CQ$107,OFFSET('6. Patients'!$OP$9,1,MATCH($D26,'6. Patients'!$OQ$9:$QN$9,0),ROWS('6. Patients'!ED$10:ED$107))),0)+
IFERROR(SUMPRODUCT('6. Patients'!CQ$10:CQ$107,OFFSET('6. Patients'!$QO$9,1,MATCH($D26,'6. Patients'!$QP$9:$RI$9,0),ROWS('6. Patients'!ED$10:ED$107))),0)+
IFERROR(SUMPRODUCT('6. Patients'!CQ$10:CQ$107,OFFSET('6. Patients'!$RJ$9,1,MATCH($D26,'6. Patients'!$RK$9:$TH$9,0),ROWS('6. Patients'!ED$10:ED$107))),0)+
IFERROR(SUMPRODUCT('6. Patients'!CQ$10:CQ$107,OFFSET('6. Patients'!$TI$9,1,MATCH($D26,'6. Patients'!$TJ$9:$UC$9,0),ROWS('6. Patients'!ED$10:ED$107))),0))+
IFERROR(VLOOKUP($D26,$H$116:$L$146,COLUMNS($H$115:$J$115)-1+X$7,0)*$E26*$F26*'1. General Inputs'!$J$25,0),0),0)</f>
        <v>0</v>
      </c>
      <c r="Y26" s="775">
        <f ca="1">ROUNDUP(IFERROR($F26*$E26*CHOOSE(Y$7,
IFERROR(SUMPRODUCT('6. Patients'!CR$10:CR$107,OFFSET('6. Patients'!$DN$9,1,MATCH($D26,'6. Patients'!$DO$9:$FL$9,0),ROWS('6. Patients'!EE$10:EE$107))),0)+
IFERROR(SUMPRODUCT('6. Patients'!CR$10:CR$107,OFFSET('6. Patients'!$FM$9,1,MATCH($D26,'6. Patients'!$FN$9:$GG$9,0),ROWS('6. Patients'!EE$10:EE$107))),0)+
IFERROR(SUMPRODUCT('6. Patients'!CR$10:CR$107,OFFSET('6. Patients'!$GH$9,1,MATCH($D26,'6. Patients'!$GI$9:$IF$9,0),ROWS('6. Patients'!EE$10:EE$107))),0)+
IFERROR(SUMPRODUCT('6. Patients'!CR$10:CR$107,OFFSET('6. Patients'!$IG$9,1,MATCH($D26,'6. Patients'!$IH$9:$JA$9,0),ROWS('6. Patients'!EE$10:EE$107))),0),
IFERROR(SUMPRODUCT('6. Patients'!CR$10:CR$107,OFFSET('6. Patients'!$JB$9,1,MATCH($D26,'6. Patients'!$JC$9:$KZ$9,0),ROWS('6. Patients'!EE$10:EE$107))),0)+
IFERROR(SUMPRODUCT('6. Patients'!CR$10:CR$107,OFFSET('6. Patients'!$LA$9,1,MATCH($D26,'6. Patients'!$LB$9:$LU$9,0),ROWS('6. Patients'!EE$10:EE$107))),0)+
IFERROR(SUMPRODUCT('6. Patients'!CR$10:CR$107,OFFSET('6. Patients'!$LV$9,1,MATCH($D26,'6. Patients'!$LW$9:$NT$9,0),ROWS('6. Patients'!EE$10:EE$107))),0)+
IFERROR(SUMPRODUCT('6. Patients'!CR$10:CR$107,OFFSET('6. Patients'!$NU$9,1,MATCH($D26,'6. Patients'!$NV$9:$OO$9,0),ROWS('6. Patients'!EE$10:EE$107))),0),
IFERROR(SUMPRODUCT('6. Patients'!CR$10:CR$107,OFFSET('6. Patients'!$OP$9,1,MATCH($D26,'6. Patients'!$OQ$9:$QN$9,0),ROWS('6. Patients'!EE$10:EE$107))),0)+
IFERROR(SUMPRODUCT('6. Patients'!CR$10:CR$107,OFFSET('6. Patients'!$QO$9,1,MATCH($D26,'6. Patients'!$QP$9:$RI$9,0),ROWS('6. Patients'!EE$10:EE$107))),0)+
IFERROR(SUMPRODUCT('6. Patients'!CR$10:CR$107,OFFSET('6. Patients'!$RJ$9,1,MATCH($D26,'6. Patients'!$RK$9:$TH$9,0),ROWS('6. Patients'!EE$10:EE$107))),0)+
IFERROR(SUMPRODUCT('6. Patients'!CR$10:CR$107,OFFSET('6. Patients'!$TI$9,1,MATCH($D26,'6. Patients'!$TJ$9:$UC$9,0),ROWS('6. Patients'!EE$10:EE$107))),0))+
IFERROR(VLOOKUP($D26,$H$116:$L$146,COLUMNS($H$115:$J$115)-1+Y$7,0)*$E26*$F26*'1. General Inputs'!$J$25,0),0),0)</f>
        <v>0</v>
      </c>
      <c r="Z26" s="775">
        <f ca="1">ROUNDUP(IFERROR($F26*$E26*CHOOSE(Z$7,
IFERROR(SUMPRODUCT('6. Patients'!CS$10:CS$107,OFFSET('6. Patients'!$DN$9,1,MATCH($D26,'6. Patients'!$DO$9:$FL$9,0),ROWS('6. Patients'!EF$10:EF$107))),0)+
IFERROR(SUMPRODUCT('6. Patients'!CS$10:CS$107,OFFSET('6. Patients'!$FM$9,1,MATCH($D26,'6. Patients'!$FN$9:$GG$9,0),ROWS('6. Patients'!EF$10:EF$107))),0)+
IFERROR(SUMPRODUCT('6. Patients'!CS$10:CS$107,OFFSET('6. Patients'!$GH$9,1,MATCH($D26,'6. Patients'!$GI$9:$IF$9,0),ROWS('6. Patients'!EF$10:EF$107))),0)+
IFERROR(SUMPRODUCT('6. Patients'!CS$10:CS$107,OFFSET('6. Patients'!$IG$9,1,MATCH($D26,'6. Patients'!$IH$9:$JA$9,0),ROWS('6. Patients'!EF$10:EF$107))),0),
IFERROR(SUMPRODUCT('6. Patients'!CS$10:CS$107,OFFSET('6. Patients'!$JB$9,1,MATCH($D26,'6. Patients'!$JC$9:$KZ$9,0),ROWS('6. Patients'!EF$10:EF$107))),0)+
IFERROR(SUMPRODUCT('6. Patients'!CS$10:CS$107,OFFSET('6. Patients'!$LA$9,1,MATCH($D26,'6. Patients'!$LB$9:$LU$9,0),ROWS('6. Patients'!EF$10:EF$107))),0)+
IFERROR(SUMPRODUCT('6. Patients'!CS$10:CS$107,OFFSET('6. Patients'!$LV$9,1,MATCH($D26,'6. Patients'!$LW$9:$NT$9,0),ROWS('6. Patients'!EF$10:EF$107))),0)+
IFERROR(SUMPRODUCT('6. Patients'!CS$10:CS$107,OFFSET('6. Patients'!$NU$9,1,MATCH($D26,'6. Patients'!$NV$9:$OO$9,0),ROWS('6. Patients'!EF$10:EF$107))),0),
IFERROR(SUMPRODUCT('6. Patients'!CS$10:CS$107,OFFSET('6. Patients'!$OP$9,1,MATCH($D26,'6. Patients'!$OQ$9:$QN$9,0),ROWS('6. Patients'!EF$10:EF$107))),0)+
IFERROR(SUMPRODUCT('6. Patients'!CS$10:CS$107,OFFSET('6. Patients'!$QO$9,1,MATCH($D26,'6. Patients'!$QP$9:$RI$9,0),ROWS('6. Patients'!EF$10:EF$107))),0)+
IFERROR(SUMPRODUCT('6. Patients'!CS$10:CS$107,OFFSET('6. Patients'!$RJ$9,1,MATCH($D26,'6. Patients'!$RK$9:$TH$9,0),ROWS('6. Patients'!EF$10:EF$107))),0)+
IFERROR(SUMPRODUCT('6. Patients'!CS$10:CS$107,OFFSET('6. Patients'!$TI$9,1,MATCH($D26,'6. Patients'!$TJ$9:$UC$9,0),ROWS('6. Patients'!EF$10:EF$107))),0))+
IFERROR(VLOOKUP($D26,$H$116:$L$146,COLUMNS($H$115:$J$115)-1+Z$7,0)*$E26*$F26*'1. General Inputs'!$J$25,0),0),0)</f>
        <v>0</v>
      </c>
      <c r="AA26" s="775">
        <f ca="1">ROUNDUP(IFERROR($F26*$E26*CHOOSE(AA$7,
IFERROR(SUMPRODUCT('6. Patients'!CT$10:CT$107,OFFSET('6. Patients'!$DN$9,1,MATCH($D26,'6. Patients'!$DO$9:$FL$9,0),ROWS('6. Patients'!EG$10:EG$107))),0)+
IFERROR(SUMPRODUCT('6. Patients'!CT$10:CT$107,OFFSET('6. Patients'!$FM$9,1,MATCH($D26,'6. Patients'!$FN$9:$GG$9,0),ROWS('6. Patients'!EG$10:EG$107))),0)+
IFERROR(SUMPRODUCT('6. Patients'!CT$10:CT$107,OFFSET('6. Patients'!$GH$9,1,MATCH($D26,'6. Patients'!$GI$9:$IF$9,0),ROWS('6. Patients'!EG$10:EG$107))),0)+
IFERROR(SUMPRODUCT('6. Patients'!CT$10:CT$107,OFFSET('6. Patients'!$IG$9,1,MATCH($D26,'6. Patients'!$IH$9:$JA$9,0),ROWS('6. Patients'!EG$10:EG$107))),0),
IFERROR(SUMPRODUCT('6. Patients'!CT$10:CT$107,OFFSET('6. Patients'!$JB$9,1,MATCH($D26,'6. Patients'!$JC$9:$KZ$9,0),ROWS('6. Patients'!EG$10:EG$107))),0)+
IFERROR(SUMPRODUCT('6. Patients'!CT$10:CT$107,OFFSET('6. Patients'!$LA$9,1,MATCH($D26,'6. Patients'!$LB$9:$LU$9,0),ROWS('6. Patients'!EG$10:EG$107))),0)+
IFERROR(SUMPRODUCT('6. Patients'!CT$10:CT$107,OFFSET('6. Patients'!$LV$9,1,MATCH($D26,'6. Patients'!$LW$9:$NT$9,0),ROWS('6. Patients'!EG$10:EG$107))),0)+
IFERROR(SUMPRODUCT('6. Patients'!CT$10:CT$107,OFFSET('6. Patients'!$NU$9,1,MATCH($D26,'6. Patients'!$NV$9:$OO$9,0),ROWS('6. Patients'!EG$10:EG$107))),0),
IFERROR(SUMPRODUCT('6. Patients'!CT$10:CT$107,OFFSET('6. Patients'!$OP$9,1,MATCH($D26,'6. Patients'!$OQ$9:$QN$9,0),ROWS('6. Patients'!EG$10:EG$107))),0)+
IFERROR(SUMPRODUCT('6. Patients'!CT$10:CT$107,OFFSET('6. Patients'!$QO$9,1,MATCH($D26,'6. Patients'!$QP$9:$RI$9,0),ROWS('6. Patients'!EG$10:EG$107))),0)+
IFERROR(SUMPRODUCT('6. Patients'!CT$10:CT$107,OFFSET('6. Patients'!$RJ$9,1,MATCH($D26,'6. Patients'!$RK$9:$TH$9,0),ROWS('6. Patients'!EG$10:EG$107))),0)+
IFERROR(SUMPRODUCT('6. Patients'!CT$10:CT$107,OFFSET('6. Patients'!$TI$9,1,MATCH($D26,'6. Patients'!$TJ$9:$UC$9,0),ROWS('6. Patients'!EG$10:EG$107))),0))+
IFERROR(VLOOKUP($D26,$H$116:$L$146,COLUMNS($H$115:$J$115)-1+AA$7,0)*$E26*$F26*'1. General Inputs'!$J$25,0),0),0)</f>
        <v>0</v>
      </c>
      <c r="AB26" s="775">
        <f ca="1">ROUNDUP(IFERROR($F26*$E26*CHOOSE(AB$7,
IFERROR(SUMPRODUCT('6. Patients'!CU$10:CU$107,OFFSET('6. Patients'!$DN$9,1,MATCH($D26,'6. Patients'!$DO$9:$FL$9,0),ROWS('6. Patients'!EH$10:EH$107))),0)+
IFERROR(SUMPRODUCT('6. Patients'!CU$10:CU$107,OFFSET('6. Patients'!$FM$9,1,MATCH($D26,'6. Patients'!$FN$9:$GG$9,0),ROWS('6. Patients'!EH$10:EH$107))),0)+
IFERROR(SUMPRODUCT('6. Patients'!CU$10:CU$107,OFFSET('6. Patients'!$GH$9,1,MATCH($D26,'6. Patients'!$GI$9:$IF$9,0),ROWS('6. Patients'!EH$10:EH$107))),0)+
IFERROR(SUMPRODUCT('6. Patients'!CU$10:CU$107,OFFSET('6. Patients'!$IG$9,1,MATCH($D26,'6. Patients'!$IH$9:$JA$9,0),ROWS('6. Patients'!EH$10:EH$107))),0),
IFERROR(SUMPRODUCT('6. Patients'!CU$10:CU$107,OFFSET('6. Patients'!$JB$9,1,MATCH($D26,'6. Patients'!$JC$9:$KZ$9,0),ROWS('6. Patients'!EH$10:EH$107))),0)+
IFERROR(SUMPRODUCT('6. Patients'!CU$10:CU$107,OFFSET('6. Patients'!$LA$9,1,MATCH($D26,'6. Patients'!$LB$9:$LU$9,0),ROWS('6. Patients'!EH$10:EH$107))),0)+
IFERROR(SUMPRODUCT('6. Patients'!CU$10:CU$107,OFFSET('6. Patients'!$LV$9,1,MATCH($D26,'6. Patients'!$LW$9:$NT$9,0),ROWS('6. Patients'!EH$10:EH$107))),0)+
IFERROR(SUMPRODUCT('6. Patients'!CU$10:CU$107,OFFSET('6. Patients'!$NU$9,1,MATCH($D26,'6. Patients'!$NV$9:$OO$9,0),ROWS('6. Patients'!EH$10:EH$107))),0),
IFERROR(SUMPRODUCT('6. Patients'!CU$10:CU$107,OFFSET('6. Patients'!$OP$9,1,MATCH($D26,'6. Patients'!$OQ$9:$QN$9,0),ROWS('6. Patients'!EH$10:EH$107))),0)+
IFERROR(SUMPRODUCT('6. Patients'!CU$10:CU$107,OFFSET('6. Patients'!$QO$9,1,MATCH($D26,'6. Patients'!$QP$9:$RI$9,0),ROWS('6. Patients'!EH$10:EH$107))),0)+
IFERROR(SUMPRODUCT('6. Patients'!CU$10:CU$107,OFFSET('6. Patients'!$RJ$9,1,MATCH($D26,'6. Patients'!$RK$9:$TH$9,0),ROWS('6. Patients'!EH$10:EH$107))),0)+
IFERROR(SUMPRODUCT('6. Patients'!CU$10:CU$107,OFFSET('6. Patients'!$TI$9,1,MATCH($D26,'6. Patients'!$TJ$9:$UC$9,0),ROWS('6. Patients'!EH$10:EH$107))),0))+
IFERROR(VLOOKUP($D26,$H$116:$L$146,COLUMNS($H$115:$J$115)-1+AB$7,0)*$E26*$F26*'1. General Inputs'!$J$25,0),0),0)</f>
        <v>0</v>
      </c>
      <c r="AC26" s="775">
        <f ca="1">ROUNDUP(IFERROR($F26*$E26*CHOOSE(AC$7,
IFERROR(SUMPRODUCT('6. Patients'!CV$10:CV$107,OFFSET('6. Patients'!$DN$9,1,MATCH($D26,'6. Patients'!$DO$9:$FL$9,0),ROWS('6. Patients'!EI$10:EI$107))),0)+
IFERROR(SUMPRODUCT('6. Patients'!CV$10:CV$107,OFFSET('6. Patients'!$FM$9,1,MATCH($D26,'6. Patients'!$FN$9:$GG$9,0),ROWS('6. Patients'!EI$10:EI$107))),0)+
IFERROR(SUMPRODUCT('6. Patients'!CV$10:CV$107,OFFSET('6. Patients'!$GH$9,1,MATCH($D26,'6. Patients'!$GI$9:$IF$9,0),ROWS('6. Patients'!EI$10:EI$107))),0)+
IFERROR(SUMPRODUCT('6. Patients'!CV$10:CV$107,OFFSET('6. Patients'!$IG$9,1,MATCH($D26,'6. Patients'!$IH$9:$JA$9,0),ROWS('6. Patients'!EI$10:EI$107))),0),
IFERROR(SUMPRODUCT('6. Patients'!CV$10:CV$107,OFFSET('6. Patients'!$JB$9,1,MATCH($D26,'6. Patients'!$JC$9:$KZ$9,0),ROWS('6. Patients'!EI$10:EI$107))),0)+
IFERROR(SUMPRODUCT('6. Patients'!CV$10:CV$107,OFFSET('6. Patients'!$LA$9,1,MATCH($D26,'6. Patients'!$LB$9:$LU$9,0),ROWS('6. Patients'!EI$10:EI$107))),0)+
IFERROR(SUMPRODUCT('6. Patients'!CV$10:CV$107,OFFSET('6. Patients'!$LV$9,1,MATCH($D26,'6. Patients'!$LW$9:$NT$9,0),ROWS('6. Patients'!EI$10:EI$107))),0)+
IFERROR(SUMPRODUCT('6. Patients'!CV$10:CV$107,OFFSET('6. Patients'!$NU$9,1,MATCH($D26,'6. Patients'!$NV$9:$OO$9,0),ROWS('6. Patients'!EI$10:EI$107))),0),
IFERROR(SUMPRODUCT('6. Patients'!CV$10:CV$107,OFFSET('6. Patients'!$OP$9,1,MATCH($D26,'6. Patients'!$OQ$9:$QN$9,0),ROWS('6. Patients'!EI$10:EI$107))),0)+
IFERROR(SUMPRODUCT('6. Patients'!CV$10:CV$107,OFFSET('6. Patients'!$QO$9,1,MATCH($D26,'6. Patients'!$QP$9:$RI$9,0),ROWS('6. Patients'!EI$10:EI$107))),0)+
IFERROR(SUMPRODUCT('6. Patients'!CV$10:CV$107,OFFSET('6. Patients'!$RJ$9,1,MATCH($D26,'6. Patients'!$RK$9:$TH$9,0),ROWS('6. Patients'!EI$10:EI$107))),0)+
IFERROR(SUMPRODUCT('6. Patients'!CV$10:CV$107,OFFSET('6. Patients'!$TI$9,1,MATCH($D26,'6. Patients'!$TJ$9:$UC$9,0),ROWS('6. Patients'!EI$10:EI$107))),0))+
IFERROR(VLOOKUP($D26,$H$116:$L$146,COLUMNS($H$115:$J$115)-1+AC$7,0)*$E26*$F26*'1. General Inputs'!$J$25,0),0),0)</f>
        <v>0</v>
      </c>
      <c r="AD26" s="775">
        <f ca="1">ROUNDUP(IFERROR($F26*$E26*CHOOSE(AD$7,
IFERROR(SUMPRODUCT('6. Patients'!CW$10:CW$107,OFFSET('6. Patients'!$DN$9,1,MATCH($D26,'6. Patients'!$DO$9:$FL$9,0),ROWS('6. Patients'!EJ$10:EJ$107))),0)+
IFERROR(SUMPRODUCT('6. Patients'!CW$10:CW$107,OFFSET('6. Patients'!$FM$9,1,MATCH($D26,'6. Patients'!$FN$9:$GG$9,0),ROWS('6. Patients'!EJ$10:EJ$107))),0)+
IFERROR(SUMPRODUCT('6. Patients'!CW$10:CW$107,OFFSET('6. Patients'!$GH$9,1,MATCH($D26,'6. Patients'!$GI$9:$IF$9,0),ROWS('6. Patients'!EJ$10:EJ$107))),0)+
IFERROR(SUMPRODUCT('6. Patients'!CW$10:CW$107,OFFSET('6. Patients'!$IG$9,1,MATCH($D26,'6. Patients'!$IH$9:$JA$9,0),ROWS('6. Patients'!EJ$10:EJ$107))),0),
IFERROR(SUMPRODUCT('6. Patients'!CW$10:CW$107,OFFSET('6. Patients'!$JB$9,1,MATCH($D26,'6. Patients'!$JC$9:$KZ$9,0),ROWS('6. Patients'!EJ$10:EJ$107))),0)+
IFERROR(SUMPRODUCT('6. Patients'!CW$10:CW$107,OFFSET('6. Patients'!$LA$9,1,MATCH($D26,'6. Patients'!$LB$9:$LU$9,0),ROWS('6. Patients'!EJ$10:EJ$107))),0)+
IFERROR(SUMPRODUCT('6. Patients'!CW$10:CW$107,OFFSET('6. Patients'!$LV$9,1,MATCH($D26,'6. Patients'!$LW$9:$NT$9,0),ROWS('6. Patients'!EJ$10:EJ$107))),0)+
IFERROR(SUMPRODUCT('6. Patients'!CW$10:CW$107,OFFSET('6. Patients'!$NU$9,1,MATCH($D26,'6. Patients'!$NV$9:$OO$9,0),ROWS('6. Patients'!EJ$10:EJ$107))),0),
IFERROR(SUMPRODUCT('6. Patients'!CW$10:CW$107,OFFSET('6. Patients'!$OP$9,1,MATCH($D26,'6. Patients'!$OQ$9:$QN$9,0),ROWS('6. Patients'!EJ$10:EJ$107))),0)+
IFERROR(SUMPRODUCT('6. Patients'!CW$10:CW$107,OFFSET('6. Patients'!$QO$9,1,MATCH($D26,'6. Patients'!$QP$9:$RI$9,0),ROWS('6. Patients'!EJ$10:EJ$107))),0)+
IFERROR(SUMPRODUCT('6. Patients'!CW$10:CW$107,OFFSET('6. Patients'!$RJ$9,1,MATCH($D26,'6. Patients'!$RK$9:$TH$9,0),ROWS('6. Patients'!EJ$10:EJ$107))),0)+
IFERROR(SUMPRODUCT('6. Patients'!CW$10:CW$107,OFFSET('6. Patients'!$TI$9,1,MATCH($D26,'6. Patients'!$TJ$9:$UC$9,0),ROWS('6. Patients'!EJ$10:EJ$107))),0))+
IFERROR(VLOOKUP($D26,$H$116:$L$146,COLUMNS($H$115:$J$115)-1+AD$7,0)*$E26*$F26*'1. General Inputs'!$J$25,0),0),0)</f>
        <v>0</v>
      </c>
      <c r="AE26" s="775">
        <f ca="1">ROUNDUP(IFERROR($F26*$E26*CHOOSE(AE$7,
IFERROR(SUMPRODUCT('6. Patients'!CX$10:CX$107,OFFSET('6. Patients'!$DN$9,1,MATCH($D26,'6. Patients'!$DO$9:$FL$9,0),ROWS('6. Patients'!EK$10:EK$107))),0)+
IFERROR(SUMPRODUCT('6. Patients'!CX$10:CX$107,OFFSET('6. Patients'!$FM$9,1,MATCH($D26,'6. Patients'!$FN$9:$GG$9,0),ROWS('6. Patients'!EK$10:EK$107))),0)+
IFERROR(SUMPRODUCT('6. Patients'!CX$10:CX$107,OFFSET('6. Patients'!$GH$9,1,MATCH($D26,'6. Patients'!$GI$9:$IF$9,0),ROWS('6. Patients'!EK$10:EK$107))),0)+
IFERROR(SUMPRODUCT('6. Patients'!CX$10:CX$107,OFFSET('6. Patients'!$IG$9,1,MATCH($D26,'6. Patients'!$IH$9:$JA$9,0),ROWS('6. Patients'!EK$10:EK$107))),0),
IFERROR(SUMPRODUCT('6. Patients'!CX$10:CX$107,OFFSET('6. Patients'!$JB$9,1,MATCH($D26,'6. Patients'!$JC$9:$KZ$9,0),ROWS('6. Patients'!EK$10:EK$107))),0)+
IFERROR(SUMPRODUCT('6. Patients'!CX$10:CX$107,OFFSET('6. Patients'!$LA$9,1,MATCH($D26,'6. Patients'!$LB$9:$LU$9,0),ROWS('6. Patients'!EK$10:EK$107))),0)+
IFERROR(SUMPRODUCT('6. Patients'!CX$10:CX$107,OFFSET('6. Patients'!$LV$9,1,MATCH($D26,'6. Patients'!$LW$9:$NT$9,0),ROWS('6. Patients'!EK$10:EK$107))),0)+
IFERROR(SUMPRODUCT('6. Patients'!CX$10:CX$107,OFFSET('6. Patients'!$NU$9,1,MATCH($D26,'6. Patients'!$NV$9:$OO$9,0),ROWS('6. Patients'!EK$10:EK$107))),0),
IFERROR(SUMPRODUCT('6. Patients'!CX$10:CX$107,OFFSET('6. Patients'!$OP$9,1,MATCH($D26,'6. Patients'!$OQ$9:$QN$9,0),ROWS('6. Patients'!EK$10:EK$107))),0)+
IFERROR(SUMPRODUCT('6. Patients'!CX$10:CX$107,OFFSET('6. Patients'!$QO$9,1,MATCH($D26,'6. Patients'!$QP$9:$RI$9,0),ROWS('6. Patients'!EK$10:EK$107))),0)+
IFERROR(SUMPRODUCT('6. Patients'!CX$10:CX$107,OFFSET('6. Patients'!$RJ$9,1,MATCH($D26,'6. Patients'!$RK$9:$TH$9,0),ROWS('6. Patients'!EK$10:EK$107))),0)+
IFERROR(SUMPRODUCT('6. Patients'!CX$10:CX$107,OFFSET('6. Patients'!$TI$9,1,MATCH($D26,'6. Patients'!$TJ$9:$UC$9,0),ROWS('6. Patients'!EK$10:EK$107))),0))+
IFERROR(VLOOKUP($D26,$H$116:$L$146,COLUMNS($H$115:$J$115)-1+AE$7,0)*$E26*$F26*'1. General Inputs'!$J$25,0),0),0)</f>
        <v>0</v>
      </c>
      <c r="AF26" s="775">
        <f ca="1">ROUNDUP(IFERROR($F26*$E26*CHOOSE(AF$7,
IFERROR(SUMPRODUCT('6. Patients'!CY$10:CY$107,OFFSET('6. Patients'!$DN$9,1,MATCH($D26,'6. Patients'!$DO$9:$FL$9,0),ROWS('6. Patients'!EL$10:EL$107))),0)+
IFERROR(SUMPRODUCT('6. Patients'!CY$10:CY$107,OFFSET('6. Patients'!$FM$9,1,MATCH($D26,'6. Patients'!$FN$9:$GG$9,0),ROWS('6. Patients'!EL$10:EL$107))),0)+
IFERROR(SUMPRODUCT('6. Patients'!CY$10:CY$107,OFFSET('6. Patients'!$GH$9,1,MATCH($D26,'6. Patients'!$GI$9:$IF$9,0),ROWS('6. Patients'!EL$10:EL$107))),0)+
IFERROR(SUMPRODUCT('6. Patients'!CY$10:CY$107,OFFSET('6. Patients'!$IG$9,1,MATCH($D26,'6. Patients'!$IH$9:$JA$9,0),ROWS('6. Patients'!EL$10:EL$107))),0),
IFERROR(SUMPRODUCT('6. Patients'!CY$10:CY$107,OFFSET('6. Patients'!$JB$9,1,MATCH($D26,'6. Patients'!$JC$9:$KZ$9,0),ROWS('6. Patients'!EL$10:EL$107))),0)+
IFERROR(SUMPRODUCT('6. Patients'!CY$10:CY$107,OFFSET('6. Patients'!$LA$9,1,MATCH($D26,'6. Patients'!$LB$9:$LU$9,0),ROWS('6. Patients'!EL$10:EL$107))),0)+
IFERROR(SUMPRODUCT('6. Patients'!CY$10:CY$107,OFFSET('6. Patients'!$LV$9,1,MATCH($D26,'6. Patients'!$LW$9:$NT$9,0),ROWS('6. Patients'!EL$10:EL$107))),0)+
IFERROR(SUMPRODUCT('6. Patients'!CY$10:CY$107,OFFSET('6. Patients'!$NU$9,1,MATCH($D26,'6. Patients'!$NV$9:$OO$9,0),ROWS('6. Patients'!EL$10:EL$107))),0),
IFERROR(SUMPRODUCT('6. Patients'!CY$10:CY$107,OFFSET('6. Patients'!$OP$9,1,MATCH($D26,'6. Patients'!$OQ$9:$QN$9,0),ROWS('6. Patients'!EL$10:EL$107))),0)+
IFERROR(SUMPRODUCT('6. Patients'!CY$10:CY$107,OFFSET('6. Patients'!$QO$9,1,MATCH($D26,'6. Patients'!$QP$9:$RI$9,0),ROWS('6. Patients'!EL$10:EL$107))),0)+
IFERROR(SUMPRODUCT('6. Patients'!CY$10:CY$107,OFFSET('6. Patients'!$RJ$9,1,MATCH($D26,'6. Patients'!$RK$9:$TH$9,0),ROWS('6. Patients'!EL$10:EL$107))),0)+
IFERROR(SUMPRODUCT('6. Patients'!CY$10:CY$107,OFFSET('6. Patients'!$TI$9,1,MATCH($D26,'6. Patients'!$TJ$9:$UC$9,0),ROWS('6. Patients'!EL$10:EL$107))),0))+
IFERROR(VLOOKUP($D26,$H$116:$L$146,COLUMNS($H$115:$J$115)-1+AF$7,0)*$E26*$F26*'1. General Inputs'!$J$25,0),0),0)</f>
        <v>0</v>
      </c>
      <c r="AG26" s="775">
        <f ca="1">ROUNDUP(IFERROR($F26*$E26*CHOOSE(AG$7,
IFERROR(SUMPRODUCT('6. Patients'!CZ$10:CZ$107,OFFSET('6. Patients'!$DN$9,1,MATCH($D26,'6. Patients'!$DO$9:$FL$9,0),ROWS('6. Patients'!EM$10:EM$107))),0)+
IFERROR(SUMPRODUCT('6. Patients'!CZ$10:CZ$107,OFFSET('6. Patients'!$FM$9,1,MATCH($D26,'6. Patients'!$FN$9:$GG$9,0),ROWS('6. Patients'!EM$10:EM$107))),0)+
IFERROR(SUMPRODUCT('6. Patients'!CZ$10:CZ$107,OFFSET('6. Patients'!$GH$9,1,MATCH($D26,'6. Patients'!$GI$9:$IF$9,0),ROWS('6. Patients'!EM$10:EM$107))),0)+
IFERROR(SUMPRODUCT('6. Patients'!CZ$10:CZ$107,OFFSET('6. Patients'!$IG$9,1,MATCH($D26,'6. Patients'!$IH$9:$JA$9,0),ROWS('6. Patients'!EM$10:EM$107))),0),
IFERROR(SUMPRODUCT('6. Patients'!CZ$10:CZ$107,OFFSET('6. Patients'!$JB$9,1,MATCH($D26,'6. Patients'!$JC$9:$KZ$9,0),ROWS('6. Patients'!EM$10:EM$107))),0)+
IFERROR(SUMPRODUCT('6. Patients'!CZ$10:CZ$107,OFFSET('6. Patients'!$LA$9,1,MATCH($D26,'6. Patients'!$LB$9:$LU$9,0),ROWS('6. Patients'!EM$10:EM$107))),0)+
IFERROR(SUMPRODUCT('6. Patients'!CZ$10:CZ$107,OFFSET('6. Patients'!$LV$9,1,MATCH($D26,'6. Patients'!$LW$9:$NT$9,0),ROWS('6. Patients'!EM$10:EM$107))),0)+
IFERROR(SUMPRODUCT('6. Patients'!CZ$10:CZ$107,OFFSET('6. Patients'!$NU$9,1,MATCH($D26,'6. Patients'!$NV$9:$OO$9,0),ROWS('6. Patients'!EM$10:EM$107))),0),
IFERROR(SUMPRODUCT('6. Patients'!CZ$10:CZ$107,OFFSET('6. Patients'!$OP$9,1,MATCH($D26,'6. Patients'!$OQ$9:$QN$9,0),ROWS('6. Patients'!EM$10:EM$107))),0)+
IFERROR(SUMPRODUCT('6. Patients'!CZ$10:CZ$107,OFFSET('6. Patients'!$QO$9,1,MATCH($D26,'6. Patients'!$QP$9:$RI$9,0),ROWS('6. Patients'!EM$10:EM$107))),0)+
IFERROR(SUMPRODUCT('6. Patients'!CZ$10:CZ$107,OFFSET('6. Patients'!$RJ$9,1,MATCH($D26,'6. Patients'!$RK$9:$TH$9,0),ROWS('6. Patients'!EM$10:EM$107))),0)+
IFERROR(SUMPRODUCT('6. Patients'!CZ$10:CZ$107,OFFSET('6. Patients'!$TI$9,1,MATCH($D26,'6. Patients'!$TJ$9:$UC$9,0),ROWS('6. Patients'!EM$10:EM$107))),0))+
IFERROR(VLOOKUP($D26,$H$116:$L$146,COLUMNS($H$115:$J$115)-1+AG$7,0)*$E26*$F26*'1. General Inputs'!$J$25,0),0),0)</f>
        <v>0</v>
      </c>
      <c r="AH26" s="775">
        <f ca="1">ROUNDUP(IFERROR($F26*$E26*CHOOSE(AH$7,
IFERROR(SUMPRODUCT('6. Patients'!DA$10:DA$107,OFFSET('6. Patients'!$DN$9,1,MATCH($D26,'6. Patients'!$DO$9:$FL$9,0),ROWS('6. Patients'!EN$10:EN$107))),0)+
IFERROR(SUMPRODUCT('6. Patients'!DA$10:DA$107,OFFSET('6. Patients'!$FM$9,1,MATCH($D26,'6. Patients'!$FN$9:$GG$9,0),ROWS('6. Patients'!EN$10:EN$107))),0)+
IFERROR(SUMPRODUCT('6. Patients'!DA$10:DA$107,OFFSET('6. Patients'!$GH$9,1,MATCH($D26,'6. Patients'!$GI$9:$IF$9,0),ROWS('6. Patients'!EN$10:EN$107))),0)+
IFERROR(SUMPRODUCT('6. Patients'!DA$10:DA$107,OFFSET('6. Patients'!$IG$9,1,MATCH($D26,'6. Patients'!$IH$9:$JA$9,0),ROWS('6. Patients'!EN$10:EN$107))),0),
IFERROR(SUMPRODUCT('6. Patients'!DA$10:DA$107,OFFSET('6. Patients'!$JB$9,1,MATCH($D26,'6. Patients'!$JC$9:$KZ$9,0),ROWS('6. Patients'!EN$10:EN$107))),0)+
IFERROR(SUMPRODUCT('6. Patients'!DA$10:DA$107,OFFSET('6. Patients'!$LA$9,1,MATCH($D26,'6. Patients'!$LB$9:$LU$9,0),ROWS('6. Patients'!EN$10:EN$107))),0)+
IFERROR(SUMPRODUCT('6. Patients'!DA$10:DA$107,OFFSET('6. Patients'!$LV$9,1,MATCH($D26,'6. Patients'!$LW$9:$NT$9,0),ROWS('6. Patients'!EN$10:EN$107))),0)+
IFERROR(SUMPRODUCT('6. Patients'!DA$10:DA$107,OFFSET('6. Patients'!$NU$9,1,MATCH($D26,'6. Patients'!$NV$9:$OO$9,0),ROWS('6. Patients'!EN$10:EN$107))),0),
IFERROR(SUMPRODUCT('6. Patients'!DA$10:DA$107,OFFSET('6. Patients'!$OP$9,1,MATCH($D26,'6. Patients'!$OQ$9:$QN$9,0),ROWS('6. Patients'!EN$10:EN$107))),0)+
IFERROR(SUMPRODUCT('6. Patients'!DA$10:DA$107,OFFSET('6. Patients'!$QO$9,1,MATCH($D26,'6. Patients'!$QP$9:$RI$9,0),ROWS('6. Patients'!EN$10:EN$107))),0)+
IFERROR(SUMPRODUCT('6. Patients'!DA$10:DA$107,OFFSET('6. Patients'!$RJ$9,1,MATCH($D26,'6. Patients'!$RK$9:$TH$9,0),ROWS('6. Patients'!EN$10:EN$107))),0)+
IFERROR(SUMPRODUCT('6. Patients'!DA$10:DA$107,OFFSET('6. Patients'!$TI$9,1,MATCH($D26,'6. Patients'!$TJ$9:$UC$9,0),ROWS('6. Patients'!EN$10:EN$107))),0))+
IFERROR(VLOOKUP($D26,$H$116:$L$146,COLUMNS($H$115:$J$115)-1+AH$7,0)*$E26*$F26*'1. General Inputs'!$J$25,0),0),0)</f>
        <v>0</v>
      </c>
      <c r="AI26" s="775">
        <f ca="1">ROUNDUP(IFERROR($F26*$E26*CHOOSE(AI$7,
IFERROR(SUMPRODUCT('6. Patients'!DB$10:DB$107,OFFSET('6. Patients'!$DN$9,1,MATCH($D26,'6. Patients'!$DO$9:$FL$9,0),ROWS('6. Patients'!EO$10:EO$107))),0)+
IFERROR(SUMPRODUCT('6. Patients'!DB$10:DB$107,OFFSET('6. Patients'!$FM$9,1,MATCH($D26,'6. Patients'!$FN$9:$GG$9,0),ROWS('6. Patients'!EO$10:EO$107))),0)+
IFERROR(SUMPRODUCT('6. Patients'!DB$10:DB$107,OFFSET('6. Patients'!$GH$9,1,MATCH($D26,'6. Patients'!$GI$9:$IF$9,0),ROWS('6. Patients'!EO$10:EO$107))),0)+
IFERROR(SUMPRODUCT('6. Patients'!DB$10:DB$107,OFFSET('6. Patients'!$IG$9,1,MATCH($D26,'6. Patients'!$IH$9:$JA$9,0),ROWS('6. Patients'!EO$10:EO$107))),0),
IFERROR(SUMPRODUCT('6. Patients'!DB$10:DB$107,OFFSET('6. Patients'!$JB$9,1,MATCH($D26,'6. Patients'!$JC$9:$KZ$9,0),ROWS('6. Patients'!EO$10:EO$107))),0)+
IFERROR(SUMPRODUCT('6. Patients'!DB$10:DB$107,OFFSET('6. Patients'!$LA$9,1,MATCH($D26,'6. Patients'!$LB$9:$LU$9,0),ROWS('6. Patients'!EO$10:EO$107))),0)+
IFERROR(SUMPRODUCT('6. Patients'!DB$10:DB$107,OFFSET('6. Patients'!$LV$9,1,MATCH($D26,'6. Patients'!$LW$9:$NT$9,0),ROWS('6. Patients'!EO$10:EO$107))),0)+
IFERROR(SUMPRODUCT('6. Patients'!DB$10:DB$107,OFFSET('6. Patients'!$NU$9,1,MATCH($D26,'6. Patients'!$NV$9:$OO$9,0),ROWS('6. Patients'!EO$10:EO$107))),0),
IFERROR(SUMPRODUCT('6. Patients'!DB$10:DB$107,OFFSET('6. Patients'!$OP$9,1,MATCH($D26,'6. Patients'!$OQ$9:$QN$9,0),ROWS('6. Patients'!EO$10:EO$107))),0)+
IFERROR(SUMPRODUCT('6. Patients'!DB$10:DB$107,OFFSET('6. Patients'!$QO$9,1,MATCH($D26,'6. Patients'!$QP$9:$RI$9,0),ROWS('6. Patients'!EO$10:EO$107))),0)+
IFERROR(SUMPRODUCT('6. Patients'!DB$10:DB$107,OFFSET('6. Patients'!$RJ$9,1,MATCH($D26,'6. Patients'!$RK$9:$TH$9,0),ROWS('6. Patients'!EO$10:EO$107))),0)+
IFERROR(SUMPRODUCT('6. Patients'!DB$10:DB$107,OFFSET('6. Patients'!$TI$9,1,MATCH($D26,'6. Patients'!$TJ$9:$UC$9,0),ROWS('6. Patients'!EO$10:EO$107))),0))+
IFERROR(VLOOKUP($D26,$H$116:$L$146,COLUMNS($H$115:$J$115)-1+AI$7,0)*$E26*$F26*'1. General Inputs'!$J$25,0),0),0)</f>
        <v>0</v>
      </c>
      <c r="AJ26" s="775">
        <f ca="1">ROUNDUP(IFERROR($F26*$E26*CHOOSE(AJ$7,
IFERROR(SUMPRODUCT('6. Patients'!DC$10:DC$107,OFFSET('6. Patients'!$DN$9,1,MATCH($D26,'6. Patients'!$DO$9:$FL$9,0),ROWS('6. Patients'!EP$10:EP$107))),0)+
IFERROR(SUMPRODUCT('6. Patients'!DC$10:DC$107,OFFSET('6. Patients'!$FM$9,1,MATCH($D26,'6. Patients'!$FN$9:$GG$9,0),ROWS('6. Patients'!EP$10:EP$107))),0)+
IFERROR(SUMPRODUCT('6. Patients'!DC$10:DC$107,OFFSET('6. Patients'!$GH$9,1,MATCH($D26,'6. Patients'!$GI$9:$IF$9,0),ROWS('6. Patients'!EP$10:EP$107))),0)+
IFERROR(SUMPRODUCT('6. Patients'!DC$10:DC$107,OFFSET('6. Patients'!$IG$9,1,MATCH($D26,'6. Patients'!$IH$9:$JA$9,0),ROWS('6. Patients'!EP$10:EP$107))),0),
IFERROR(SUMPRODUCT('6. Patients'!DC$10:DC$107,OFFSET('6. Patients'!$JB$9,1,MATCH($D26,'6. Patients'!$JC$9:$KZ$9,0),ROWS('6. Patients'!EP$10:EP$107))),0)+
IFERROR(SUMPRODUCT('6. Patients'!DC$10:DC$107,OFFSET('6. Patients'!$LA$9,1,MATCH($D26,'6. Patients'!$LB$9:$LU$9,0),ROWS('6. Patients'!EP$10:EP$107))),0)+
IFERROR(SUMPRODUCT('6. Patients'!DC$10:DC$107,OFFSET('6. Patients'!$LV$9,1,MATCH($D26,'6. Patients'!$LW$9:$NT$9,0),ROWS('6. Patients'!EP$10:EP$107))),0)+
IFERROR(SUMPRODUCT('6. Patients'!DC$10:DC$107,OFFSET('6. Patients'!$NU$9,1,MATCH($D26,'6. Patients'!$NV$9:$OO$9,0),ROWS('6. Patients'!EP$10:EP$107))),0),
IFERROR(SUMPRODUCT('6. Patients'!DC$10:DC$107,OFFSET('6. Patients'!$OP$9,1,MATCH($D26,'6. Patients'!$OQ$9:$QN$9,0),ROWS('6. Patients'!EP$10:EP$107))),0)+
IFERROR(SUMPRODUCT('6. Patients'!DC$10:DC$107,OFFSET('6. Patients'!$QO$9,1,MATCH($D26,'6. Patients'!$QP$9:$RI$9,0),ROWS('6. Patients'!EP$10:EP$107))),0)+
IFERROR(SUMPRODUCT('6. Patients'!DC$10:DC$107,OFFSET('6. Patients'!$RJ$9,1,MATCH($D26,'6. Patients'!$RK$9:$TH$9,0),ROWS('6. Patients'!EP$10:EP$107))),0)+
IFERROR(SUMPRODUCT('6. Patients'!DC$10:DC$107,OFFSET('6. Patients'!$TI$9,1,MATCH($D26,'6. Patients'!$TJ$9:$UC$9,0),ROWS('6. Patients'!EP$10:EP$107))),0))+
IFERROR(VLOOKUP($D26,$H$116:$L$146,COLUMNS($H$115:$J$115)-1+AJ$7,0)*$E26*$F26*'1. General Inputs'!$J$25,0),0),0)</f>
        <v>0</v>
      </c>
      <c r="AK26" s="775">
        <f ca="1">ROUNDUP(IFERROR($F26*$E26*CHOOSE(AK$7,
IFERROR(SUMPRODUCT('6. Patients'!DD$10:DD$107,OFFSET('6. Patients'!$DN$9,1,MATCH($D26,'6. Patients'!$DO$9:$FL$9,0),ROWS('6. Patients'!EQ$10:EQ$107))),0)+
IFERROR(SUMPRODUCT('6. Patients'!DD$10:DD$107,OFFSET('6. Patients'!$FM$9,1,MATCH($D26,'6. Patients'!$FN$9:$GG$9,0),ROWS('6. Patients'!EQ$10:EQ$107))),0)+
IFERROR(SUMPRODUCT('6. Patients'!DD$10:DD$107,OFFSET('6. Patients'!$GH$9,1,MATCH($D26,'6. Patients'!$GI$9:$IF$9,0),ROWS('6. Patients'!EQ$10:EQ$107))),0)+
IFERROR(SUMPRODUCT('6. Patients'!DD$10:DD$107,OFFSET('6. Patients'!$IG$9,1,MATCH($D26,'6. Patients'!$IH$9:$JA$9,0),ROWS('6. Patients'!EQ$10:EQ$107))),0),
IFERROR(SUMPRODUCT('6. Patients'!DD$10:DD$107,OFFSET('6. Patients'!$JB$9,1,MATCH($D26,'6. Patients'!$JC$9:$KZ$9,0),ROWS('6. Patients'!EQ$10:EQ$107))),0)+
IFERROR(SUMPRODUCT('6. Patients'!DD$10:DD$107,OFFSET('6. Patients'!$LA$9,1,MATCH($D26,'6. Patients'!$LB$9:$LU$9,0),ROWS('6. Patients'!EQ$10:EQ$107))),0)+
IFERROR(SUMPRODUCT('6. Patients'!DD$10:DD$107,OFFSET('6. Patients'!$LV$9,1,MATCH($D26,'6. Patients'!$LW$9:$NT$9,0),ROWS('6. Patients'!EQ$10:EQ$107))),0)+
IFERROR(SUMPRODUCT('6. Patients'!DD$10:DD$107,OFFSET('6. Patients'!$NU$9,1,MATCH($D26,'6. Patients'!$NV$9:$OO$9,0),ROWS('6. Patients'!EQ$10:EQ$107))),0),
IFERROR(SUMPRODUCT('6. Patients'!DD$10:DD$107,OFFSET('6. Patients'!$OP$9,1,MATCH($D26,'6. Patients'!$OQ$9:$QN$9,0),ROWS('6. Patients'!EQ$10:EQ$107))),0)+
IFERROR(SUMPRODUCT('6. Patients'!DD$10:DD$107,OFFSET('6. Patients'!$QO$9,1,MATCH($D26,'6. Patients'!$QP$9:$RI$9,0),ROWS('6. Patients'!EQ$10:EQ$107))),0)+
IFERROR(SUMPRODUCT('6. Patients'!DD$10:DD$107,OFFSET('6. Patients'!$RJ$9,1,MATCH($D26,'6. Patients'!$RK$9:$TH$9,0),ROWS('6. Patients'!EQ$10:EQ$107))),0)+
IFERROR(SUMPRODUCT('6. Patients'!DD$10:DD$107,OFFSET('6. Patients'!$TI$9,1,MATCH($D26,'6. Patients'!$TJ$9:$UC$9,0),ROWS('6. Patients'!EQ$10:EQ$107))),0))+
IFERROR(VLOOKUP($D26,$H$116:$L$146,COLUMNS($H$115:$J$115)-1+AK$7,0)*$E26*$F26*'1. General Inputs'!$J$25,0),0),0)</f>
        <v>0</v>
      </c>
      <c r="AL26" s="775">
        <f ca="1">ROUNDUP(IFERROR($F26*$E26*CHOOSE(AL$7,
IFERROR(SUMPRODUCT('6. Patients'!DE$10:DE$107,OFFSET('6. Patients'!$DN$9,1,MATCH($D26,'6. Patients'!$DO$9:$FL$9,0),ROWS('6. Patients'!ER$10:ER$107))),0)+
IFERROR(SUMPRODUCT('6. Patients'!DE$10:DE$107,OFFSET('6. Patients'!$FM$9,1,MATCH($D26,'6. Patients'!$FN$9:$GG$9,0),ROWS('6. Patients'!ER$10:ER$107))),0)+
IFERROR(SUMPRODUCT('6. Patients'!DE$10:DE$107,OFFSET('6. Patients'!$GH$9,1,MATCH($D26,'6. Patients'!$GI$9:$IF$9,0),ROWS('6. Patients'!ER$10:ER$107))),0)+
IFERROR(SUMPRODUCT('6. Patients'!DE$10:DE$107,OFFSET('6. Patients'!$IG$9,1,MATCH($D26,'6. Patients'!$IH$9:$JA$9,0),ROWS('6. Patients'!ER$10:ER$107))),0),
IFERROR(SUMPRODUCT('6. Patients'!DE$10:DE$107,OFFSET('6. Patients'!$JB$9,1,MATCH($D26,'6. Patients'!$JC$9:$KZ$9,0),ROWS('6. Patients'!ER$10:ER$107))),0)+
IFERROR(SUMPRODUCT('6. Patients'!DE$10:DE$107,OFFSET('6. Patients'!$LA$9,1,MATCH($D26,'6. Patients'!$LB$9:$LU$9,0),ROWS('6. Patients'!ER$10:ER$107))),0)+
IFERROR(SUMPRODUCT('6. Patients'!DE$10:DE$107,OFFSET('6. Patients'!$LV$9,1,MATCH($D26,'6. Patients'!$LW$9:$NT$9,0),ROWS('6. Patients'!ER$10:ER$107))),0)+
IFERROR(SUMPRODUCT('6. Patients'!DE$10:DE$107,OFFSET('6. Patients'!$NU$9,1,MATCH($D26,'6. Patients'!$NV$9:$OO$9,0),ROWS('6. Patients'!ER$10:ER$107))),0),
IFERROR(SUMPRODUCT('6. Patients'!DE$10:DE$107,OFFSET('6. Patients'!$OP$9,1,MATCH($D26,'6. Patients'!$OQ$9:$QN$9,0),ROWS('6. Patients'!ER$10:ER$107))),0)+
IFERROR(SUMPRODUCT('6. Patients'!DE$10:DE$107,OFFSET('6. Patients'!$QO$9,1,MATCH($D26,'6. Patients'!$QP$9:$RI$9,0),ROWS('6. Patients'!ER$10:ER$107))),0)+
IFERROR(SUMPRODUCT('6. Patients'!DE$10:DE$107,OFFSET('6. Patients'!$RJ$9,1,MATCH($D26,'6. Patients'!$RK$9:$TH$9,0),ROWS('6. Patients'!ER$10:ER$107))),0)+
IFERROR(SUMPRODUCT('6. Patients'!DE$10:DE$107,OFFSET('6. Patients'!$TI$9,1,MATCH($D26,'6. Patients'!$TJ$9:$UC$9,0),ROWS('6. Patients'!ER$10:ER$107))),0))+
IFERROR(VLOOKUP($D26,$H$116:$L$146,COLUMNS($H$115:$J$115)-1+AL$7,0)*$E26*$F26*'1. General Inputs'!$J$25,0),0),0)</f>
        <v>0</v>
      </c>
      <c r="AM26" s="775">
        <f ca="1">ROUNDUP(IFERROR($F26*$E26*CHOOSE(AM$7,
IFERROR(SUMPRODUCT('6. Patients'!DF$10:DF$107,OFFSET('6. Patients'!$DN$9,1,MATCH($D26,'6. Patients'!$DO$9:$FL$9,0),ROWS('6. Patients'!ES$10:ES$107))),0)+
IFERROR(SUMPRODUCT('6. Patients'!DF$10:DF$107,OFFSET('6. Patients'!$FM$9,1,MATCH($D26,'6. Patients'!$FN$9:$GG$9,0),ROWS('6. Patients'!ES$10:ES$107))),0)+
IFERROR(SUMPRODUCT('6. Patients'!DF$10:DF$107,OFFSET('6. Patients'!$GH$9,1,MATCH($D26,'6. Patients'!$GI$9:$IF$9,0),ROWS('6. Patients'!ES$10:ES$107))),0)+
IFERROR(SUMPRODUCT('6. Patients'!DF$10:DF$107,OFFSET('6. Patients'!$IG$9,1,MATCH($D26,'6. Patients'!$IH$9:$JA$9,0),ROWS('6. Patients'!ES$10:ES$107))),0),
IFERROR(SUMPRODUCT('6. Patients'!DF$10:DF$107,OFFSET('6. Patients'!$JB$9,1,MATCH($D26,'6. Patients'!$JC$9:$KZ$9,0),ROWS('6. Patients'!ES$10:ES$107))),0)+
IFERROR(SUMPRODUCT('6. Patients'!DF$10:DF$107,OFFSET('6. Patients'!$LA$9,1,MATCH($D26,'6. Patients'!$LB$9:$LU$9,0),ROWS('6. Patients'!ES$10:ES$107))),0)+
IFERROR(SUMPRODUCT('6. Patients'!DF$10:DF$107,OFFSET('6. Patients'!$LV$9,1,MATCH($D26,'6. Patients'!$LW$9:$NT$9,0),ROWS('6. Patients'!ES$10:ES$107))),0)+
IFERROR(SUMPRODUCT('6. Patients'!DF$10:DF$107,OFFSET('6. Patients'!$NU$9,1,MATCH($D26,'6. Patients'!$NV$9:$OO$9,0),ROWS('6. Patients'!ES$10:ES$107))),0),
IFERROR(SUMPRODUCT('6. Patients'!DF$10:DF$107,OFFSET('6. Patients'!$OP$9,1,MATCH($D26,'6. Patients'!$OQ$9:$QN$9,0),ROWS('6. Patients'!ES$10:ES$107))),0)+
IFERROR(SUMPRODUCT('6. Patients'!DF$10:DF$107,OFFSET('6. Patients'!$QO$9,1,MATCH($D26,'6. Patients'!$QP$9:$RI$9,0),ROWS('6. Patients'!ES$10:ES$107))),0)+
IFERROR(SUMPRODUCT('6. Patients'!DF$10:DF$107,OFFSET('6. Patients'!$RJ$9,1,MATCH($D26,'6. Patients'!$RK$9:$TH$9,0),ROWS('6. Patients'!ES$10:ES$107))),0)+
IFERROR(SUMPRODUCT('6. Patients'!DF$10:DF$107,OFFSET('6. Patients'!$TI$9,1,MATCH($D26,'6. Patients'!$TJ$9:$UC$9,0),ROWS('6. Patients'!ES$10:ES$107))),0))+
IFERROR(VLOOKUP($D26,$H$116:$L$146,COLUMNS($H$115:$J$115)-1+AM$7,0)*$E26*$F26*'1. General Inputs'!$J$25,0),0),0)</f>
        <v>0</v>
      </c>
      <c r="AN26" s="775">
        <f ca="1">ROUNDUP(IFERROR($F26*$E26*CHOOSE(AN$7,
IFERROR(SUMPRODUCT('6. Patients'!DG$10:DG$107,OFFSET('6. Patients'!$DN$9,1,MATCH($D26,'6. Patients'!$DO$9:$FL$9,0),ROWS('6. Patients'!ET$10:ET$107))),0)+
IFERROR(SUMPRODUCT('6. Patients'!DG$10:DG$107,OFFSET('6. Patients'!$FM$9,1,MATCH($D26,'6. Patients'!$FN$9:$GG$9,0),ROWS('6. Patients'!ET$10:ET$107))),0)+
IFERROR(SUMPRODUCT('6. Patients'!DG$10:DG$107,OFFSET('6. Patients'!$GH$9,1,MATCH($D26,'6. Patients'!$GI$9:$IF$9,0),ROWS('6. Patients'!ET$10:ET$107))),0)+
IFERROR(SUMPRODUCT('6. Patients'!DG$10:DG$107,OFFSET('6. Patients'!$IG$9,1,MATCH($D26,'6. Patients'!$IH$9:$JA$9,0),ROWS('6. Patients'!ET$10:ET$107))),0),
IFERROR(SUMPRODUCT('6. Patients'!DG$10:DG$107,OFFSET('6. Patients'!$JB$9,1,MATCH($D26,'6. Patients'!$JC$9:$KZ$9,0),ROWS('6. Patients'!ET$10:ET$107))),0)+
IFERROR(SUMPRODUCT('6. Patients'!DG$10:DG$107,OFFSET('6. Patients'!$LA$9,1,MATCH($D26,'6. Patients'!$LB$9:$LU$9,0),ROWS('6. Patients'!ET$10:ET$107))),0)+
IFERROR(SUMPRODUCT('6. Patients'!DG$10:DG$107,OFFSET('6. Patients'!$LV$9,1,MATCH($D26,'6. Patients'!$LW$9:$NT$9,0),ROWS('6. Patients'!ET$10:ET$107))),0)+
IFERROR(SUMPRODUCT('6. Patients'!DG$10:DG$107,OFFSET('6. Patients'!$NU$9,1,MATCH($D26,'6. Patients'!$NV$9:$OO$9,0),ROWS('6. Patients'!ET$10:ET$107))),0),
IFERROR(SUMPRODUCT('6. Patients'!DG$10:DG$107,OFFSET('6. Patients'!$OP$9,1,MATCH($D26,'6. Patients'!$OQ$9:$QN$9,0),ROWS('6. Patients'!ET$10:ET$107))),0)+
IFERROR(SUMPRODUCT('6. Patients'!DG$10:DG$107,OFFSET('6. Patients'!$QO$9,1,MATCH($D26,'6. Patients'!$QP$9:$RI$9,0),ROWS('6. Patients'!ET$10:ET$107))),0)+
IFERROR(SUMPRODUCT('6. Patients'!DG$10:DG$107,OFFSET('6. Patients'!$RJ$9,1,MATCH($D26,'6. Patients'!$RK$9:$TH$9,0),ROWS('6. Patients'!ET$10:ET$107))),0)+
IFERROR(SUMPRODUCT('6. Patients'!DG$10:DG$107,OFFSET('6. Patients'!$TI$9,1,MATCH($D26,'6. Patients'!$TJ$9:$UC$9,0),ROWS('6. Patients'!ET$10:ET$107))),0))+
IFERROR(VLOOKUP($D26,$H$116:$L$146,COLUMNS($H$115:$J$115)-1+AN$7,0)*$E26*$F26*'1. General Inputs'!$J$25,0),0),0)</f>
        <v>0</v>
      </c>
      <c r="AO26" s="775">
        <f ca="1">ROUNDUP(IFERROR($F26*$E26*CHOOSE(AO$7,
IFERROR(SUMPRODUCT('6. Patients'!DH$10:DH$107,OFFSET('6. Patients'!$DN$9,1,MATCH($D26,'6. Patients'!$DO$9:$FL$9,0),ROWS('6. Patients'!EU$10:EU$107))),0)+
IFERROR(SUMPRODUCT('6. Patients'!DH$10:DH$107,OFFSET('6. Patients'!$FM$9,1,MATCH($D26,'6. Patients'!$FN$9:$GG$9,0),ROWS('6. Patients'!EU$10:EU$107))),0)+
IFERROR(SUMPRODUCT('6. Patients'!DH$10:DH$107,OFFSET('6. Patients'!$GH$9,1,MATCH($D26,'6. Patients'!$GI$9:$IF$9,0),ROWS('6. Patients'!EU$10:EU$107))),0)+
IFERROR(SUMPRODUCT('6. Patients'!DH$10:DH$107,OFFSET('6. Patients'!$IG$9,1,MATCH($D26,'6. Patients'!$IH$9:$JA$9,0),ROWS('6. Patients'!EU$10:EU$107))),0),
IFERROR(SUMPRODUCT('6. Patients'!DH$10:DH$107,OFFSET('6. Patients'!$JB$9,1,MATCH($D26,'6. Patients'!$JC$9:$KZ$9,0),ROWS('6. Patients'!EU$10:EU$107))),0)+
IFERROR(SUMPRODUCT('6. Patients'!DH$10:DH$107,OFFSET('6. Patients'!$LA$9,1,MATCH($D26,'6. Patients'!$LB$9:$LU$9,0),ROWS('6. Patients'!EU$10:EU$107))),0)+
IFERROR(SUMPRODUCT('6. Patients'!DH$10:DH$107,OFFSET('6. Patients'!$LV$9,1,MATCH($D26,'6. Patients'!$LW$9:$NT$9,0),ROWS('6. Patients'!EU$10:EU$107))),0)+
IFERROR(SUMPRODUCT('6. Patients'!DH$10:DH$107,OFFSET('6. Patients'!$NU$9,1,MATCH($D26,'6. Patients'!$NV$9:$OO$9,0),ROWS('6. Patients'!EU$10:EU$107))),0),
IFERROR(SUMPRODUCT('6. Patients'!DH$10:DH$107,OFFSET('6. Patients'!$OP$9,1,MATCH($D26,'6. Patients'!$OQ$9:$QN$9,0),ROWS('6. Patients'!EU$10:EU$107))),0)+
IFERROR(SUMPRODUCT('6. Patients'!DH$10:DH$107,OFFSET('6. Patients'!$QO$9,1,MATCH($D26,'6. Patients'!$QP$9:$RI$9,0),ROWS('6. Patients'!EU$10:EU$107))),0)+
IFERROR(SUMPRODUCT('6. Patients'!DH$10:DH$107,OFFSET('6. Patients'!$RJ$9,1,MATCH($D26,'6. Patients'!$RK$9:$TH$9,0),ROWS('6. Patients'!EU$10:EU$107))),0)+
IFERROR(SUMPRODUCT('6. Patients'!DH$10:DH$107,OFFSET('6. Patients'!$TI$9,1,MATCH($D26,'6. Patients'!$TJ$9:$UC$9,0),ROWS('6. Patients'!EU$10:EU$107))),0))+
IFERROR(VLOOKUP($D26,$H$116:$L$146,COLUMNS($H$115:$J$115)-1+AO$7,0)*$E26*$F26*'1. General Inputs'!$J$25,0),0),0)</f>
        <v>0</v>
      </c>
      <c r="AP26" s="775">
        <f ca="1">ROUNDUP(IFERROR($F26*$E26*CHOOSE(AP$7,
IFERROR(SUMPRODUCT('6. Patients'!DI$10:DI$107,OFFSET('6. Patients'!$DN$9,1,MATCH($D26,'6. Patients'!$DO$9:$FL$9,0),ROWS('6. Patients'!EV$10:EV$107))),0)+
IFERROR(SUMPRODUCT('6. Patients'!DI$10:DI$107,OFFSET('6. Patients'!$FM$9,1,MATCH($D26,'6. Patients'!$FN$9:$GG$9,0),ROWS('6. Patients'!EV$10:EV$107))),0)+
IFERROR(SUMPRODUCT('6. Patients'!DI$10:DI$107,OFFSET('6. Patients'!$GH$9,1,MATCH($D26,'6. Patients'!$GI$9:$IF$9,0),ROWS('6. Patients'!EV$10:EV$107))),0)+
IFERROR(SUMPRODUCT('6. Patients'!DI$10:DI$107,OFFSET('6. Patients'!$IG$9,1,MATCH($D26,'6. Patients'!$IH$9:$JA$9,0),ROWS('6. Patients'!EV$10:EV$107))),0),
IFERROR(SUMPRODUCT('6. Patients'!DI$10:DI$107,OFFSET('6. Patients'!$JB$9,1,MATCH($D26,'6. Patients'!$JC$9:$KZ$9,0),ROWS('6. Patients'!EV$10:EV$107))),0)+
IFERROR(SUMPRODUCT('6. Patients'!DI$10:DI$107,OFFSET('6. Patients'!$LA$9,1,MATCH($D26,'6. Patients'!$LB$9:$LU$9,0),ROWS('6. Patients'!EV$10:EV$107))),0)+
IFERROR(SUMPRODUCT('6. Patients'!DI$10:DI$107,OFFSET('6. Patients'!$LV$9,1,MATCH($D26,'6. Patients'!$LW$9:$NT$9,0),ROWS('6. Patients'!EV$10:EV$107))),0)+
IFERROR(SUMPRODUCT('6. Patients'!DI$10:DI$107,OFFSET('6. Patients'!$NU$9,1,MATCH($D26,'6. Patients'!$NV$9:$OO$9,0),ROWS('6. Patients'!EV$10:EV$107))),0),
IFERROR(SUMPRODUCT('6. Patients'!DI$10:DI$107,OFFSET('6. Patients'!$OP$9,1,MATCH($D26,'6. Patients'!$OQ$9:$QN$9,0),ROWS('6. Patients'!EV$10:EV$107))),0)+
IFERROR(SUMPRODUCT('6. Patients'!DI$10:DI$107,OFFSET('6. Patients'!$QO$9,1,MATCH($D26,'6. Patients'!$QP$9:$RI$9,0),ROWS('6. Patients'!EV$10:EV$107))),0)+
IFERROR(SUMPRODUCT('6. Patients'!DI$10:DI$107,OFFSET('6. Patients'!$RJ$9,1,MATCH($D26,'6. Patients'!$RK$9:$TH$9,0),ROWS('6. Patients'!EV$10:EV$107))),0)+
IFERROR(SUMPRODUCT('6. Patients'!DI$10:DI$107,OFFSET('6. Patients'!$TI$9,1,MATCH($D26,'6. Patients'!$TJ$9:$UC$9,0),ROWS('6. Patients'!EV$10:EV$107))),0))+
IFERROR(VLOOKUP($D26,$H$116:$L$146,COLUMNS($H$115:$J$115)-1+AP$7,0)*$E26*$F26*'1. General Inputs'!$J$25,0),0),0)</f>
        <v>0</v>
      </c>
      <c r="AQ26" s="775">
        <f ca="1">ROUNDUP(IFERROR($F26*$E26*CHOOSE(AQ$7,
IFERROR(SUMPRODUCT('6. Patients'!DJ$10:DJ$107,OFFSET('6. Patients'!$DN$9,1,MATCH($D26,'6. Patients'!$DO$9:$FL$9,0),ROWS('6. Patients'!EW$10:EW$107))),0)+
IFERROR(SUMPRODUCT('6. Patients'!DJ$10:DJ$107,OFFSET('6. Patients'!$FM$9,1,MATCH($D26,'6. Patients'!$FN$9:$GG$9,0),ROWS('6. Patients'!EW$10:EW$107))),0)+
IFERROR(SUMPRODUCT('6. Patients'!DJ$10:DJ$107,OFFSET('6. Patients'!$GH$9,1,MATCH($D26,'6. Patients'!$GI$9:$IF$9,0),ROWS('6. Patients'!EW$10:EW$107))),0)+
IFERROR(SUMPRODUCT('6. Patients'!DJ$10:DJ$107,OFFSET('6. Patients'!$IG$9,1,MATCH($D26,'6. Patients'!$IH$9:$JA$9,0),ROWS('6. Patients'!EW$10:EW$107))),0),
IFERROR(SUMPRODUCT('6. Patients'!DJ$10:DJ$107,OFFSET('6. Patients'!$JB$9,1,MATCH($D26,'6. Patients'!$JC$9:$KZ$9,0),ROWS('6. Patients'!EW$10:EW$107))),0)+
IFERROR(SUMPRODUCT('6. Patients'!DJ$10:DJ$107,OFFSET('6. Patients'!$LA$9,1,MATCH($D26,'6. Patients'!$LB$9:$LU$9,0),ROWS('6. Patients'!EW$10:EW$107))),0)+
IFERROR(SUMPRODUCT('6. Patients'!DJ$10:DJ$107,OFFSET('6. Patients'!$LV$9,1,MATCH($D26,'6. Patients'!$LW$9:$NT$9,0),ROWS('6. Patients'!EW$10:EW$107))),0)+
IFERROR(SUMPRODUCT('6. Patients'!DJ$10:DJ$107,OFFSET('6. Patients'!$NU$9,1,MATCH($D26,'6. Patients'!$NV$9:$OO$9,0),ROWS('6. Patients'!EW$10:EW$107))),0),
IFERROR(SUMPRODUCT('6. Patients'!DJ$10:DJ$107,OFFSET('6. Patients'!$OP$9,1,MATCH($D26,'6. Patients'!$OQ$9:$QN$9,0),ROWS('6. Patients'!EW$10:EW$107))),0)+
IFERROR(SUMPRODUCT('6. Patients'!DJ$10:DJ$107,OFFSET('6. Patients'!$QO$9,1,MATCH($D26,'6. Patients'!$QP$9:$RI$9,0),ROWS('6. Patients'!EW$10:EW$107))),0)+
IFERROR(SUMPRODUCT('6. Patients'!DJ$10:DJ$107,OFFSET('6. Patients'!$RJ$9,1,MATCH($D26,'6. Patients'!$RK$9:$TH$9,0),ROWS('6. Patients'!EW$10:EW$107))),0)+
IFERROR(SUMPRODUCT('6. Patients'!DJ$10:DJ$107,OFFSET('6. Patients'!$TI$9,1,MATCH($D26,'6. Patients'!$TJ$9:$UC$9,0),ROWS('6. Patients'!EW$10:EW$107))),0))+
IFERROR(VLOOKUP($D26,$H$116:$L$146,COLUMNS($H$115:$J$115)-1+AQ$7,0)*$E26*$F26*'1. General Inputs'!$J$25,0),0),0)</f>
        <v>0</v>
      </c>
      <c r="AR26" s="342"/>
      <c r="AZ26" s="335">
        <f ca="1">IFERROR(SUM(OFFSET('7. Consumption'!H26,0,1,,MIN('1. General Inputs'!$J$29,COLUMNS('7. Consumption'!H$9:$AQ$9)-1))),0)+MAX(0,$AQ26*('1. General Inputs'!$J$29-COLUMNS('7. Consumption'!H$9:$AQ$9)+1))</f>
        <v>0</v>
      </c>
      <c r="BA26" s="335">
        <f ca="1">IFERROR(SUM(OFFSET('7. Consumption'!I26,0,1,,MIN('1. General Inputs'!$J$29,COLUMNS('7. Consumption'!I$9:$AQ$9)-1))),0)+MAX(0,$AQ26*('1. General Inputs'!$J$29-COLUMNS('7. Consumption'!I$9:$AQ$9)+1))</f>
        <v>0</v>
      </c>
      <c r="BB26" s="335">
        <f ca="1">IFERROR(SUM(OFFSET('7. Consumption'!J26,0,1,,MIN('1. General Inputs'!$J$29,COLUMNS('7. Consumption'!J$9:$AQ$9)-1))),0)+MAX(0,$AQ26*('1. General Inputs'!$J$29-COLUMNS('7. Consumption'!J$9:$AQ$9)+1))</f>
        <v>0</v>
      </c>
      <c r="BC26" s="335">
        <f ca="1">IFERROR(SUM(OFFSET('7. Consumption'!K26,0,1,,MIN('1. General Inputs'!$J$29,COLUMNS('7. Consumption'!K$9:$AQ$9)-1))),0)+MAX(0,$AQ26*('1. General Inputs'!$J$29-COLUMNS('7. Consumption'!K$9:$AQ$9)+1))</f>
        <v>0</v>
      </c>
      <c r="BD26" s="335">
        <f ca="1">IFERROR(SUM(OFFSET('7. Consumption'!L26,0,1,,MIN('1. General Inputs'!$J$29,COLUMNS('7. Consumption'!L$9:$AQ$9)-1))),0)+MAX(0,$AQ26*('1. General Inputs'!$J$29-COLUMNS('7. Consumption'!L$9:$AQ$9)+1))</f>
        <v>0</v>
      </c>
      <c r="BE26" s="335">
        <f ca="1">IFERROR(SUM(OFFSET('7. Consumption'!M26,0,1,,MIN('1. General Inputs'!$J$29,COLUMNS('7. Consumption'!M$9:$AQ$9)-1))),0)+MAX(0,$AQ26*('1. General Inputs'!$J$29-COLUMNS('7. Consumption'!M$9:$AQ$9)+1))</f>
        <v>0</v>
      </c>
      <c r="BF26" s="335">
        <f ca="1">IFERROR(SUM(OFFSET('7. Consumption'!N26,0,1,,MIN('1. General Inputs'!$J$29,COLUMNS('7. Consumption'!N$9:$AQ$9)-1))),0)+MAX(0,$AQ26*('1. General Inputs'!$J$29-COLUMNS('7. Consumption'!N$9:$AQ$9)+1))</f>
        <v>0</v>
      </c>
      <c r="BG26" s="335">
        <f ca="1">IFERROR(SUM(OFFSET('7. Consumption'!O26,0,1,,MIN('1. General Inputs'!$J$29,COLUMNS('7. Consumption'!O$9:$AQ$9)-1))),0)+MAX(0,$AQ26*('1. General Inputs'!$J$29-COLUMNS('7. Consumption'!O$9:$AQ$9)+1))</f>
        <v>0</v>
      </c>
      <c r="BH26" s="335">
        <f ca="1">IFERROR(SUM(OFFSET('7. Consumption'!P26,0,1,,MIN('1. General Inputs'!$J$29,COLUMNS('7. Consumption'!P$9:$AQ$9)-1))),0)+MAX(0,$AQ26*('1. General Inputs'!$J$29-COLUMNS('7. Consumption'!P$9:$AQ$9)+1))</f>
        <v>0</v>
      </c>
      <c r="BI26" s="335">
        <f ca="1">IFERROR(SUM(OFFSET('7. Consumption'!Q26,0,1,,MIN('1. General Inputs'!$J$29,COLUMNS('7. Consumption'!Q$9:$AQ$9)-1))),0)+MAX(0,$AQ26*('1. General Inputs'!$J$29-COLUMNS('7. Consumption'!Q$9:$AQ$9)+1))</f>
        <v>0</v>
      </c>
      <c r="BJ26" s="335">
        <f ca="1">IFERROR(SUM(OFFSET('7. Consumption'!R26,0,1,,MIN('1. General Inputs'!$J$29,COLUMNS('7. Consumption'!R$9:$AQ$9)-1))),0)+MAX(0,$AQ26*('1. General Inputs'!$J$29-COLUMNS('7. Consumption'!R$9:$AQ$9)+1))</f>
        <v>0</v>
      </c>
      <c r="BK26" s="335">
        <f ca="1">IFERROR(SUM(OFFSET('7. Consumption'!S26,0,1,,MIN('1. General Inputs'!$J$29,COLUMNS('7. Consumption'!S$9:$AQ$9)-1))),0)+MAX(0,$AQ26*('1. General Inputs'!$J$29-COLUMNS('7. Consumption'!S$9:$AQ$9)+1))</f>
        <v>0</v>
      </c>
      <c r="BL26" s="335">
        <f ca="1">IFERROR(SUM(OFFSET('7. Consumption'!T26,0,1,,MIN('1. General Inputs'!$J$29,COLUMNS('7. Consumption'!T$9:$AQ$9)-1))),0)+MAX(0,$AQ26*('1. General Inputs'!$J$29-COLUMNS('7. Consumption'!T$9:$AQ$9)+1))</f>
        <v>0</v>
      </c>
      <c r="BM26" s="335">
        <f ca="1">IFERROR(SUM(OFFSET('7. Consumption'!U26,0,1,,MIN('1. General Inputs'!$J$29,COLUMNS('7. Consumption'!U$9:$AQ$9)-1))),0)+MAX(0,$AQ26*('1. General Inputs'!$J$29-COLUMNS('7. Consumption'!U$9:$AQ$9)+1))</f>
        <v>0</v>
      </c>
      <c r="BN26" s="335">
        <f ca="1">IFERROR(SUM(OFFSET('7. Consumption'!V26,0,1,,MIN('1. General Inputs'!$J$29,COLUMNS('7. Consumption'!V$9:$AQ$9)-1))),0)+MAX(0,$AQ26*('1. General Inputs'!$J$29-COLUMNS('7. Consumption'!V$9:$AQ$9)+1))</f>
        <v>0</v>
      </c>
      <c r="BO26" s="335">
        <f ca="1">IFERROR(SUM(OFFSET('7. Consumption'!W26,0,1,,MIN('1. General Inputs'!$J$29,COLUMNS('7. Consumption'!W$9:$AQ$9)-1))),0)+MAX(0,$AQ26*('1. General Inputs'!$J$29-COLUMNS('7. Consumption'!W$9:$AQ$9)+1))</f>
        <v>0</v>
      </c>
      <c r="BP26" s="335">
        <f ca="1">IFERROR(SUM(OFFSET('7. Consumption'!X26,0,1,,MIN('1. General Inputs'!$J$29,COLUMNS('7. Consumption'!X$9:$AQ$9)-1))),0)+MAX(0,$AQ26*('1. General Inputs'!$J$29-COLUMNS('7. Consumption'!X$9:$AQ$9)+1))</f>
        <v>0</v>
      </c>
      <c r="BQ26" s="335">
        <f ca="1">IFERROR(SUM(OFFSET('7. Consumption'!Y26,0,1,,MIN('1. General Inputs'!$J$29,COLUMNS('7. Consumption'!Y$9:$AQ$9)-1))),0)+MAX(0,$AQ26*('1. General Inputs'!$J$29-COLUMNS('7. Consumption'!Y$9:$AQ$9)+1))</f>
        <v>0</v>
      </c>
      <c r="BR26" s="335">
        <f ca="1">IFERROR(SUM(OFFSET('7. Consumption'!Z26,0,1,,MIN('1. General Inputs'!$J$29,COLUMNS('7. Consumption'!Z$9:$AQ$9)-1))),0)+MAX(0,$AQ26*('1. General Inputs'!$J$29-COLUMNS('7. Consumption'!Z$9:$AQ$9)+1))</f>
        <v>0</v>
      </c>
      <c r="BS26" s="335">
        <f ca="1">IFERROR(SUM(OFFSET('7. Consumption'!AA26,0,1,,MIN('1. General Inputs'!$J$29,COLUMNS('7. Consumption'!AA$9:$AQ$9)-1))),0)+MAX(0,$AQ26*('1. General Inputs'!$J$29-COLUMNS('7. Consumption'!AA$9:$AQ$9)+1))</f>
        <v>0</v>
      </c>
      <c r="BT26" s="335">
        <f ca="1">IFERROR(SUM(OFFSET('7. Consumption'!AB26,0,1,,MIN('1. General Inputs'!$J$29,COLUMNS('7. Consumption'!AB$9:$AQ$9)-1))),0)+MAX(0,$AQ26*('1. General Inputs'!$J$29-COLUMNS('7. Consumption'!AB$9:$AQ$9)+1))</f>
        <v>0</v>
      </c>
      <c r="BU26" s="335">
        <f ca="1">IFERROR(SUM(OFFSET('7. Consumption'!AC26,0,1,,MIN('1. General Inputs'!$J$29,COLUMNS('7. Consumption'!AC$9:$AQ$9)-1))),0)+MAX(0,$AQ26*('1. General Inputs'!$J$29-COLUMNS('7. Consumption'!AC$9:$AQ$9)+1))</f>
        <v>0</v>
      </c>
      <c r="BV26" s="335">
        <f ca="1">IFERROR(SUM(OFFSET('7. Consumption'!AD26,0,1,,MIN('1. General Inputs'!$J$29,COLUMNS('7. Consumption'!AD$9:$AQ$9)-1))),0)+MAX(0,$AQ26*('1. General Inputs'!$J$29-COLUMNS('7. Consumption'!AD$9:$AQ$9)+1))</f>
        <v>0</v>
      </c>
      <c r="BW26" s="335">
        <f ca="1">IFERROR(SUM(OFFSET('7. Consumption'!AE26,0,1,,MIN('1. General Inputs'!$J$29,COLUMNS('7. Consumption'!AE$9:$AQ$9)-1))),0)+MAX(0,$AQ26*('1. General Inputs'!$J$29-COLUMNS('7. Consumption'!AE$9:$AQ$9)+1))</f>
        <v>0</v>
      </c>
      <c r="BX26" s="335">
        <f ca="1">IFERROR(SUM(OFFSET('7. Consumption'!AF26,0,1,,MIN('1. General Inputs'!$J$29,COLUMNS('7. Consumption'!AF$9:$AQ$9)-1))),0)+MAX(0,$AQ26*('1. General Inputs'!$J$29-COLUMNS('7. Consumption'!AF$9:$AQ$9)+1))</f>
        <v>0</v>
      </c>
      <c r="BY26" s="335">
        <f ca="1">IFERROR(SUM(OFFSET('7. Consumption'!AG26,0,1,,MIN('1. General Inputs'!$J$29,COLUMNS('7. Consumption'!AG$9:$AQ$9)-1))),0)+MAX(0,$AQ26*('1. General Inputs'!$J$29-COLUMNS('7. Consumption'!AG$9:$AQ$9)+1))</f>
        <v>0</v>
      </c>
      <c r="BZ26" s="335">
        <f ca="1">IFERROR(SUM(OFFSET('7. Consumption'!AH26,0,1,,MIN('1. General Inputs'!$J$29,COLUMNS('7. Consumption'!AH$9:$AQ$9)-1))),0)+MAX(0,$AQ26*('1. General Inputs'!$J$29-COLUMNS('7. Consumption'!AH$9:$AQ$9)+1))</f>
        <v>0</v>
      </c>
      <c r="CA26" s="335">
        <f ca="1">IFERROR(SUM(OFFSET('7. Consumption'!AI26,0,1,,MIN('1. General Inputs'!$J$29,COLUMNS('7. Consumption'!AI$9:$AQ$9)-1))),0)+MAX(0,$AQ26*('1. General Inputs'!$J$29-COLUMNS('7. Consumption'!AI$9:$AQ$9)+1))</f>
        <v>0</v>
      </c>
      <c r="CB26" s="335">
        <f ca="1">IFERROR(SUM(OFFSET('7. Consumption'!AJ26,0,1,,MIN('1. General Inputs'!$J$29,COLUMNS('7. Consumption'!AJ$9:$AQ$9)-1))),0)+MAX(0,$AQ26*('1. General Inputs'!$J$29-COLUMNS('7. Consumption'!AJ$9:$AQ$9)+1))</f>
        <v>0</v>
      </c>
      <c r="CC26" s="335">
        <f ca="1">IFERROR(SUM(OFFSET('7. Consumption'!AK26,0,1,,MIN('1. General Inputs'!$J$29,COLUMNS('7. Consumption'!AK$9:$AQ$9)-1))),0)+MAX(0,$AQ26*('1. General Inputs'!$J$29-COLUMNS('7. Consumption'!AK$9:$AQ$9)+1))</f>
        <v>0</v>
      </c>
      <c r="CD26" s="335">
        <f ca="1">IFERROR(SUM(OFFSET('7. Consumption'!AL26,0,1,,MIN('1. General Inputs'!$J$29,COLUMNS('7. Consumption'!AL$9:$AQ$9)-1))),0)+MAX(0,$AQ26*('1. General Inputs'!$J$29-COLUMNS('7. Consumption'!AL$9:$AQ$9)+1))</f>
        <v>0</v>
      </c>
      <c r="CE26" s="335">
        <f ca="1">IFERROR(SUM(OFFSET('7. Consumption'!AM26,0,1,,MIN('1. General Inputs'!$J$29,COLUMNS('7. Consumption'!AM$9:$AQ$9)-1))),0)+MAX(0,$AQ26*('1. General Inputs'!$J$29-COLUMNS('7. Consumption'!AM$9:$AQ$9)+1))</f>
        <v>0</v>
      </c>
      <c r="CF26" s="335">
        <f ca="1">IFERROR(SUM(OFFSET('7. Consumption'!AN26,0,1,,MIN('1. General Inputs'!$J$29,COLUMNS('7. Consumption'!AN$9:$AQ$9)-1))),0)+MAX(0,$AQ26*('1. General Inputs'!$J$29-COLUMNS('7. Consumption'!AN$9:$AQ$9)+1))</f>
        <v>0</v>
      </c>
      <c r="CG26" s="335">
        <f ca="1">IFERROR(SUM(OFFSET('7. Consumption'!AO26,0,1,,MIN('1. General Inputs'!$J$29,COLUMNS('7. Consumption'!AO$9:$AQ$9)-1))),0)+MAX(0,$AQ26*('1. General Inputs'!$J$29-COLUMNS('7. Consumption'!AO$9:$AQ$9)+1))</f>
        <v>0</v>
      </c>
      <c r="CH26" s="335">
        <f ca="1">IFERROR(SUM(OFFSET('7. Consumption'!AP26,0,1,,MIN('1. General Inputs'!$J$29,COLUMNS('7. Consumption'!AP$9:$AQ$9)-1))),0)+MAX(0,$AQ26*('1. General Inputs'!$J$29-COLUMNS('7. Consumption'!AP$9:$AQ$9)+1))</f>
        <v>0</v>
      </c>
      <c r="CI26" s="335">
        <f ca="1">IFERROR(SUM(OFFSET('7. Consumption'!AQ26,0,1,,MIN('1. General Inputs'!$J$29,COLUMNS('7. Consumption'!AQ$9:$AQ$9)-1))),0)+MAX(0,$AQ26*('1. General Inputs'!$J$29-COLUMNS('7. Consumption'!AQ$9:$AQ$9)+1))</f>
        <v>0</v>
      </c>
    </row>
    <row r="27" spans="2:87" ht="15" x14ac:dyDescent="0.25">
      <c r="B27" s="772"/>
      <c r="C27" s="772" t="str">
        <f>IFERROR(VLOOKUP(ROWS($C$9:$C27),'5. Form Breakdown'!$AI$11:$AJ$138,COLUMNS('5. Form Breakdown'!$AI$11:$AJ$11),0),"")</f>
        <v>AZT 300 - tab</v>
      </c>
      <c r="D27" s="772" t="str">
        <f>IFERROR(VLOOKUP($C27,'5a. Dosing'!$E$11:$F$138,2,0),"")</f>
        <v>AZT</v>
      </c>
      <c r="E27" s="773" t="str">
        <f>IFERROR(INDEX('5. Form Breakdown'!$AL$11:$BL$138,MATCH('7. Consumption'!$C27,'5. Form Breakdown'!$AK$11:$AK$138,0),MATCH('5. Form Breakdown'!$AX$10,'5. Form Breakdown'!$AL$10:$BL$10,0)),"")</f>
        <v/>
      </c>
      <c r="F27" s="774">
        <f>IFERROR(INDEX('5. Form Breakdown'!$AL$11:$BL$138,MATCH('7. Consumption'!$C27,'5. Form Breakdown'!$AK$11:$AK$138,0),MATCH('5. Form Breakdown'!$BL$10,'5. Form Breakdown'!$AL$10:$BL$10,0)),"")</f>
        <v>0</v>
      </c>
      <c r="H27" s="775">
        <f ca="1">ROUNDUP(IFERROR($F27*$E27*CHOOSE(H$7,
IFERROR(SUMPRODUCT('6. Patients'!CA$10:CA$107,OFFSET('6. Patients'!$DN$9,1,MATCH($D27,'6. Patients'!$DO$9:$FL$9,0),ROWS('6. Patients'!DN$10:DN$107))),0)+
IFERROR(SUMPRODUCT('6. Patients'!CA$10:CA$107,OFFSET('6. Patients'!$FM$9,1,MATCH($D27,'6. Patients'!$FN$9:$GG$9,0),ROWS('6. Patients'!DN$10:DN$107))),0)+
IFERROR(SUMPRODUCT('6. Patients'!CA$10:CA$107,OFFSET('6. Patients'!$GH$9,1,MATCH($D27,'6. Patients'!$GI$9:$IF$9,0),ROWS('6. Patients'!DN$10:DN$107))),0)+
IFERROR(SUMPRODUCT('6. Patients'!CA$10:CA$107,OFFSET('6. Patients'!$IG$9,1,MATCH($D27,'6. Patients'!$IH$9:$JA$9,0),ROWS('6. Patients'!DN$10:DN$107))),0),
IFERROR(SUMPRODUCT('6. Patients'!CA$10:CA$107,OFFSET('6. Patients'!$JB$9,1,MATCH($D27,'6. Patients'!$JC$9:$KZ$9,0),ROWS('6. Patients'!DN$10:DN$107))),0)+
IFERROR(SUMPRODUCT('6. Patients'!CA$10:CA$107,OFFSET('6. Patients'!$LA$9,1,MATCH($D27,'6. Patients'!$LB$9:$LU$9,0),ROWS('6. Patients'!DN$10:DN$107))),0)+
IFERROR(SUMPRODUCT('6. Patients'!CA$10:CA$107,OFFSET('6. Patients'!$LV$9,1,MATCH($D27,'6. Patients'!$LW$9:$NT$9,0),ROWS('6. Patients'!DN$10:DN$107))),0)+
IFERROR(SUMPRODUCT('6. Patients'!CA$10:CA$107,OFFSET('6. Patients'!$NU$9,1,MATCH($D27,'6. Patients'!$NV$9:$OO$9,0),ROWS('6. Patients'!DN$10:DN$107))),0),
IFERROR(SUMPRODUCT('6. Patients'!CA$10:CA$107,OFFSET('6. Patients'!$OP$9,1,MATCH($D27,'6. Patients'!$OQ$9:$QN$9,0),ROWS('6. Patients'!DN$10:DN$107))),0)+
IFERROR(SUMPRODUCT('6. Patients'!CA$10:CA$107,OFFSET('6. Patients'!$QO$9,1,MATCH($D27,'6. Patients'!$QP$9:$RI$9,0),ROWS('6. Patients'!DN$10:DN$107))),0)+
IFERROR(SUMPRODUCT('6. Patients'!CA$10:CA$107,OFFSET('6. Patients'!$RJ$9,1,MATCH($D27,'6. Patients'!$RK$9:$TH$9,0),ROWS('6. Patients'!DN$10:DN$107))),0)+
IFERROR(SUMPRODUCT('6. Patients'!CA$10:CA$107,OFFSET('6. Patients'!$TI$9,1,MATCH($D27,'6. Patients'!$TJ$9:$UC$9,0),ROWS('6. Patients'!DN$10:DN$107))),0))+
IFERROR(VLOOKUP($D27,$H$116:$L$146,COLUMNS($H$115:$J$115)-1+H$7,0)*$E27*$F27*'1. General Inputs'!$J$25,0),0),0)</f>
        <v>0</v>
      </c>
      <c r="I27" s="775">
        <f ca="1">ROUNDUP(IFERROR($F27*$E27*CHOOSE(I$7,
IFERROR(SUMPRODUCT('6. Patients'!CB$10:CB$107,OFFSET('6. Patients'!$DN$9,1,MATCH($D27,'6. Patients'!$DO$9:$FL$9,0),ROWS('6. Patients'!DO$10:DO$107))),0)+
IFERROR(SUMPRODUCT('6. Patients'!CB$10:CB$107,OFFSET('6. Patients'!$FM$9,1,MATCH($D27,'6. Patients'!$FN$9:$GG$9,0),ROWS('6. Patients'!DO$10:DO$107))),0)+
IFERROR(SUMPRODUCT('6. Patients'!CB$10:CB$107,OFFSET('6. Patients'!$GH$9,1,MATCH($D27,'6. Patients'!$GI$9:$IF$9,0),ROWS('6. Patients'!DO$10:DO$107))),0)+
IFERROR(SUMPRODUCT('6. Patients'!CB$10:CB$107,OFFSET('6. Patients'!$IG$9,1,MATCH($D27,'6. Patients'!$IH$9:$JA$9,0),ROWS('6. Patients'!DO$10:DO$107))),0),
IFERROR(SUMPRODUCT('6. Patients'!CB$10:CB$107,OFFSET('6. Patients'!$JB$9,1,MATCH($D27,'6. Patients'!$JC$9:$KZ$9,0),ROWS('6. Patients'!DO$10:DO$107))),0)+
IFERROR(SUMPRODUCT('6. Patients'!CB$10:CB$107,OFFSET('6. Patients'!$LA$9,1,MATCH($D27,'6. Patients'!$LB$9:$LU$9,0),ROWS('6. Patients'!DO$10:DO$107))),0)+
IFERROR(SUMPRODUCT('6. Patients'!CB$10:CB$107,OFFSET('6. Patients'!$LV$9,1,MATCH($D27,'6. Patients'!$LW$9:$NT$9,0),ROWS('6. Patients'!DO$10:DO$107))),0)+
IFERROR(SUMPRODUCT('6. Patients'!CB$10:CB$107,OFFSET('6. Patients'!$NU$9,1,MATCH($D27,'6. Patients'!$NV$9:$OO$9,0),ROWS('6. Patients'!DO$10:DO$107))),0),
IFERROR(SUMPRODUCT('6. Patients'!CB$10:CB$107,OFFSET('6. Patients'!$OP$9,1,MATCH($D27,'6. Patients'!$OQ$9:$QN$9,0),ROWS('6. Patients'!DO$10:DO$107))),0)+
IFERROR(SUMPRODUCT('6. Patients'!CB$10:CB$107,OFFSET('6. Patients'!$QO$9,1,MATCH($D27,'6. Patients'!$QP$9:$RI$9,0),ROWS('6. Patients'!DO$10:DO$107))),0)+
IFERROR(SUMPRODUCT('6. Patients'!CB$10:CB$107,OFFSET('6. Patients'!$RJ$9,1,MATCH($D27,'6. Patients'!$RK$9:$TH$9,0),ROWS('6. Patients'!DO$10:DO$107))),0)+
IFERROR(SUMPRODUCT('6. Patients'!CB$10:CB$107,OFFSET('6. Patients'!$TI$9,1,MATCH($D27,'6. Patients'!$TJ$9:$UC$9,0),ROWS('6. Patients'!DO$10:DO$107))),0))+
IFERROR(VLOOKUP($D27,$H$116:$L$146,COLUMNS($H$115:$J$115)-1+I$7,0)*$E27*$F27*'1. General Inputs'!$J$25,0),0),0)</f>
        <v>0</v>
      </c>
      <c r="J27" s="775">
        <f ca="1">ROUNDUP(IFERROR($F27*$E27*CHOOSE(J$7,
IFERROR(SUMPRODUCT('6. Patients'!CC$10:CC$107,OFFSET('6. Patients'!$DN$9,1,MATCH($D27,'6. Patients'!$DO$9:$FL$9,0),ROWS('6. Patients'!DP$10:DP$107))),0)+
IFERROR(SUMPRODUCT('6. Patients'!CC$10:CC$107,OFFSET('6. Patients'!$FM$9,1,MATCH($D27,'6. Patients'!$FN$9:$GG$9,0),ROWS('6. Patients'!DP$10:DP$107))),0)+
IFERROR(SUMPRODUCT('6. Patients'!CC$10:CC$107,OFFSET('6. Patients'!$GH$9,1,MATCH($D27,'6. Patients'!$GI$9:$IF$9,0),ROWS('6. Patients'!DP$10:DP$107))),0)+
IFERROR(SUMPRODUCT('6. Patients'!CC$10:CC$107,OFFSET('6. Patients'!$IG$9,1,MATCH($D27,'6. Patients'!$IH$9:$JA$9,0),ROWS('6. Patients'!DP$10:DP$107))),0),
IFERROR(SUMPRODUCT('6. Patients'!CC$10:CC$107,OFFSET('6. Patients'!$JB$9,1,MATCH($D27,'6. Patients'!$JC$9:$KZ$9,0),ROWS('6. Patients'!DP$10:DP$107))),0)+
IFERROR(SUMPRODUCT('6. Patients'!CC$10:CC$107,OFFSET('6. Patients'!$LA$9,1,MATCH($D27,'6. Patients'!$LB$9:$LU$9,0),ROWS('6. Patients'!DP$10:DP$107))),0)+
IFERROR(SUMPRODUCT('6. Patients'!CC$10:CC$107,OFFSET('6. Patients'!$LV$9,1,MATCH($D27,'6. Patients'!$LW$9:$NT$9,0),ROWS('6. Patients'!DP$10:DP$107))),0)+
IFERROR(SUMPRODUCT('6. Patients'!CC$10:CC$107,OFFSET('6. Patients'!$NU$9,1,MATCH($D27,'6. Patients'!$NV$9:$OO$9,0),ROWS('6. Patients'!DP$10:DP$107))),0),
IFERROR(SUMPRODUCT('6. Patients'!CC$10:CC$107,OFFSET('6. Patients'!$OP$9,1,MATCH($D27,'6. Patients'!$OQ$9:$QN$9,0),ROWS('6. Patients'!DP$10:DP$107))),0)+
IFERROR(SUMPRODUCT('6. Patients'!CC$10:CC$107,OFFSET('6. Patients'!$QO$9,1,MATCH($D27,'6. Patients'!$QP$9:$RI$9,0),ROWS('6. Patients'!DP$10:DP$107))),0)+
IFERROR(SUMPRODUCT('6. Patients'!CC$10:CC$107,OFFSET('6. Patients'!$RJ$9,1,MATCH($D27,'6. Patients'!$RK$9:$TH$9,0),ROWS('6. Patients'!DP$10:DP$107))),0)+
IFERROR(SUMPRODUCT('6. Patients'!CC$10:CC$107,OFFSET('6. Patients'!$TI$9,1,MATCH($D27,'6. Patients'!$TJ$9:$UC$9,0),ROWS('6. Patients'!DP$10:DP$107))),0))+
IFERROR(VLOOKUP($D27,$H$116:$L$146,COLUMNS($H$115:$J$115)-1+J$7,0)*$E27*$F27*'1. General Inputs'!$J$25,0),0),0)</f>
        <v>0</v>
      </c>
      <c r="K27" s="775">
        <f ca="1">ROUNDUP(IFERROR($F27*$E27*CHOOSE(K$7,
IFERROR(SUMPRODUCT('6. Patients'!CD$10:CD$107,OFFSET('6. Patients'!$DN$9,1,MATCH($D27,'6. Patients'!$DO$9:$FL$9,0),ROWS('6. Patients'!DQ$10:DQ$107))),0)+
IFERROR(SUMPRODUCT('6. Patients'!CD$10:CD$107,OFFSET('6. Patients'!$FM$9,1,MATCH($D27,'6. Patients'!$FN$9:$GG$9,0),ROWS('6. Patients'!DQ$10:DQ$107))),0)+
IFERROR(SUMPRODUCT('6. Patients'!CD$10:CD$107,OFFSET('6. Patients'!$GH$9,1,MATCH($D27,'6. Patients'!$GI$9:$IF$9,0),ROWS('6. Patients'!DQ$10:DQ$107))),0)+
IFERROR(SUMPRODUCT('6. Patients'!CD$10:CD$107,OFFSET('6. Patients'!$IG$9,1,MATCH($D27,'6. Patients'!$IH$9:$JA$9,0),ROWS('6. Patients'!DQ$10:DQ$107))),0),
IFERROR(SUMPRODUCT('6. Patients'!CD$10:CD$107,OFFSET('6. Patients'!$JB$9,1,MATCH($D27,'6. Patients'!$JC$9:$KZ$9,0),ROWS('6. Patients'!DQ$10:DQ$107))),0)+
IFERROR(SUMPRODUCT('6. Patients'!CD$10:CD$107,OFFSET('6. Patients'!$LA$9,1,MATCH($D27,'6. Patients'!$LB$9:$LU$9,0),ROWS('6. Patients'!DQ$10:DQ$107))),0)+
IFERROR(SUMPRODUCT('6. Patients'!CD$10:CD$107,OFFSET('6. Patients'!$LV$9,1,MATCH($D27,'6. Patients'!$LW$9:$NT$9,0),ROWS('6. Patients'!DQ$10:DQ$107))),0)+
IFERROR(SUMPRODUCT('6. Patients'!CD$10:CD$107,OFFSET('6. Patients'!$NU$9,1,MATCH($D27,'6. Patients'!$NV$9:$OO$9,0),ROWS('6. Patients'!DQ$10:DQ$107))),0),
IFERROR(SUMPRODUCT('6. Patients'!CD$10:CD$107,OFFSET('6. Patients'!$OP$9,1,MATCH($D27,'6. Patients'!$OQ$9:$QN$9,0),ROWS('6. Patients'!DQ$10:DQ$107))),0)+
IFERROR(SUMPRODUCT('6. Patients'!CD$10:CD$107,OFFSET('6. Patients'!$QO$9,1,MATCH($D27,'6. Patients'!$QP$9:$RI$9,0),ROWS('6. Patients'!DQ$10:DQ$107))),0)+
IFERROR(SUMPRODUCT('6. Patients'!CD$10:CD$107,OFFSET('6. Patients'!$RJ$9,1,MATCH($D27,'6. Patients'!$RK$9:$TH$9,0),ROWS('6. Patients'!DQ$10:DQ$107))),0)+
IFERROR(SUMPRODUCT('6. Patients'!CD$10:CD$107,OFFSET('6. Patients'!$TI$9,1,MATCH($D27,'6. Patients'!$TJ$9:$UC$9,0),ROWS('6. Patients'!DQ$10:DQ$107))),0))+
IFERROR(VLOOKUP($D27,$H$116:$L$146,COLUMNS($H$115:$J$115)-1+K$7,0)*$E27*$F27*'1. General Inputs'!$J$25,0),0),0)</f>
        <v>0</v>
      </c>
      <c r="L27" s="775">
        <f ca="1">ROUNDUP(IFERROR($F27*$E27*CHOOSE(L$7,
IFERROR(SUMPRODUCT('6. Patients'!CE$10:CE$107,OFFSET('6. Patients'!$DN$9,1,MATCH($D27,'6. Patients'!$DO$9:$FL$9,0),ROWS('6. Patients'!DR$10:DR$107))),0)+
IFERROR(SUMPRODUCT('6. Patients'!CE$10:CE$107,OFFSET('6. Patients'!$FM$9,1,MATCH($D27,'6. Patients'!$FN$9:$GG$9,0),ROWS('6. Patients'!DR$10:DR$107))),0)+
IFERROR(SUMPRODUCT('6. Patients'!CE$10:CE$107,OFFSET('6. Patients'!$GH$9,1,MATCH($D27,'6. Patients'!$GI$9:$IF$9,0),ROWS('6. Patients'!DR$10:DR$107))),0)+
IFERROR(SUMPRODUCT('6. Patients'!CE$10:CE$107,OFFSET('6. Patients'!$IG$9,1,MATCH($D27,'6. Patients'!$IH$9:$JA$9,0),ROWS('6. Patients'!DR$10:DR$107))),0),
IFERROR(SUMPRODUCT('6. Patients'!CE$10:CE$107,OFFSET('6. Patients'!$JB$9,1,MATCH($D27,'6. Patients'!$JC$9:$KZ$9,0),ROWS('6. Patients'!DR$10:DR$107))),0)+
IFERROR(SUMPRODUCT('6. Patients'!CE$10:CE$107,OFFSET('6. Patients'!$LA$9,1,MATCH($D27,'6. Patients'!$LB$9:$LU$9,0),ROWS('6. Patients'!DR$10:DR$107))),0)+
IFERROR(SUMPRODUCT('6. Patients'!CE$10:CE$107,OFFSET('6. Patients'!$LV$9,1,MATCH($D27,'6. Patients'!$LW$9:$NT$9,0),ROWS('6. Patients'!DR$10:DR$107))),0)+
IFERROR(SUMPRODUCT('6. Patients'!CE$10:CE$107,OFFSET('6. Patients'!$NU$9,1,MATCH($D27,'6. Patients'!$NV$9:$OO$9,0),ROWS('6. Patients'!DR$10:DR$107))),0),
IFERROR(SUMPRODUCT('6. Patients'!CE$10:CE$107,OFFSET('6. Patients'!$OP$9,1,MATCH($D27,'6. Patients'!$OQ$9:$QN$9,0),ROWS('6. Patients'!DR$10:DR$107))),0)+
IFERROR(SUMPRODUCT('6. Patients'!CE$10:CE$107,OFFSET('6. Patients'!$QO$9,1,MATCH($D27,'6. Patients'!$QP$9:$RI$9,0),ROWS('6. Patients'!DR$10:DR$107))),0)+
IFERROR(SUMPRODUCT('6. Patients'!CE$10:CE$107,OFFSET('6. Patients'!$RJ$9,1,MATCH($D27,'6. Patients'!$RK$9:$TH$9,0),ROWS('6. Patients'!DR$10:DR$107))),0)+
IFERROR(SUMPRODUCT('6. Patients'!CE$10:CE$107,OFFSET('6. Patients'!$TI$9,1,MATCH($D27,'6. Patients'!$TJ$9:$UC$9,0),ROWS('6. Patients'!DR$10:DR$107))),0))+
IFERROR(VLOOKUP($D27,$H$116:$L$146,COLUMNS($H$115:$J$115)-1+L$7,0)*$E27*$F27*'1. General Inputs'!$J$25,0),0),0)</f>
        <v>0</v>
      </c>
      <c r="M27" s="775">
        <f ca="1">ROUNDUP(IFERROR($F27*$E27*CHOOSE(M$7,
IFERROR(SUMPRODUCT('6. Patients'!CF$10:CF$107,OFFSET('6. Patients'!$DN$9,1,MATCH($D27,'6. Patients'!$DO$9:$FL$9,0),ROWS('6. Patients'!DS$10:DS$107))),0)+
IFERROR(SUMPRODUCT('6. Patients'!CF$10:CF$107,OFFSET('6. Patients'!$FM$9,1,MATCH($D27,'6. Patients'!$FN$9:$GG$9,0),ROWS('6. Patients'!DS$10:DS$107))),0)+
IFERROR(SUMPRODUCT('6. Patients'!CF$10:CF$107,OFFSET('6. Patients'!$GH$9,1,MATCH($D27,'6. Patients'!$GI$9:$IF$9,0),ROWS('6. Patients'!DS$10:DS$107))),0)+
IFERROR(SUMPRODUCT('6. Patients'!CF$10:CF$107,OFFSET('6. Patients'!$IG$9,1,MATCH($D27,'6. Patients'!$IH$9:$JA$9,0),ROWS('6. Patients'!DS$10:DS$107))),0),
IFERROR(SUMPRODUCT('6. Patients'!CF$10:CF$107,OFFSET('6. Patients'!$JB$9,1,MATCH($D27,'6. Patients'!$JC$9:$KZ$9,0),ROWS('6. Patients'!DS$10:DS$107))),0)+
IFERROR(SUMPRODUCT('6. Patients'!CF$10:CF$107,OFFSET('6. Patients'!$LA$9,1,MATCH($D27,'6. Patients'!$LB$9:$LU$9,0),ROWS('6. Patients'!DS$10:DS$107))),0)+
IFERROR(SUMPRODUCT('6. Patients'!CF$10:CF$107,OFFSET('6. Patients'!$LV$9,1,MATCH($D27,'6. Patients'!$LW$9:$NT$9,0),ROWS('6. Patients'!DS$10:DS$107))),0)+
IFERROR(SUMPRODUCT('6. Patients'!CF$10:CF$107,OFFSET('6. Patients'!$NU$9,1,MATCH($D27,'6. Patients'!$NV$9:$OO$9,0),ROWS('6. Patients'!DS$10:DS$107))),0),
IFERROR(SUMPRODUCT('6. Patients'!CF$10:CF$107,OFFSET('6. Patients'!$OP$9,1,MATCH($D27,'6. Patients'!$OQ$9:$QN$9,0),ROWS('6. Patients'!DS$10:DS$107))),0)+
IFERROR(SUMPRODUCT('6. Patients'!CF$10:CF$107,OFFSET('6. Patients'!$QO$9,1,MATCH($D27,'6. Patients'!$QP$9:$RI$9,0),ROWS('6. Patients'!DS$10:DS$107))),0)+
IFERROR(SUMPRODUCT('6. Patients'!CF$10:CF$107,OFFSET('6. Patients'!$RJ$9,1,MATCH($D27,'6. Patients'!$RK$9:$TH$9,0),ROWS('6. Patients'!DS$10:DS$107))),0)+
IFERROR(SUMPRODUCT('6. Patients'!CF$10:CF$107,OFFSET('6. Patients'!$TI$9,1,MATCH($D27,'6. Patients'!$TJ$9:$UC$9,0),ROWS('6. Patients'!DS$10:DS$107))),0))+
IFERROR(VLOOKUP($D27,$H$116:$L$146,COLUMNS($H$115:$J$115)-1+M$7,0)*$E27*$F27*'1. General Inputs'!$J$25,0),0),0)</f>
        <v>0</v>
      </c>
      <c r="N27" s="775">
        <f ca="1">ROUNDUP(IFERROR($F27*$E27*CHOOSE(N$7,
IFERROR(SUMPRODUCT('6. Patients'!CG$10:CG$107,OFFSET('6. Patients'!$DN$9,1,MATCH($D27,'6. Patients'!$DO$9:$FL$9,0),ROWS('6. Patients'!DT$10:DT$107))),0)+
IFERROR(SUMPRODUCT('6. Patients'!CG$10:CG$107,OFFSET('6. Patients'!$FM$9,1,MATCH($D27,'6. Patients'!$FN$9:$GG$9,0),ROWS('6. Patients'!DT$10:DT$107))),0)+
IFERROR(SUMPRODUCT('6. Patients'!CG$10:CG$107,OFFSET('6. Patients'!$GH$9,1,MATCH($D27,'6. Patients'!$GI$9:$IF$9,0),ROWS('6. Patients'!DT$10:DT$107))),0)+
IFERROR(SUMPRODUCT('6. Patients'!CG$10:CG$107,OFFSET('6. Patients'!$IG$9,1,MATCH($D27,'6. Patients'!$IH$9:$JA$9,0),ROWS('6. Patients'!DT$10:DT$107))),0),
IFERROR(SUMPRODUCT('6. Patients'!CG$10:CG$107,OFFSET('6. Patients'!$JB$9,1,MATCH($D27,'6. Patients'!$JC$9:$KZ$9,0),ROWS('6. Patients'!DT$10:DT$107))),0)+
IFERROR(SUMPRODUCT('6. Patients'!CG$10:CG$107,OFFSET('6. Patients'!$LA$9,1,MATCH($D27,'6. Patients'!$LB$9:$LU$9,0),ROWS('6. Patients'!DT$10:DT$107))),0)+
IFERROR(SUMPRODUCT('6. Patients'!CG$10:CG$107,OFFSET('6. Patients'!$LV$9,1,MATCH($D27,'6. Patients'!$LW$9:$NT$9,0),ROWS('6. Patients'!DT$10:DT$107))),0)+
IFERROR(SUMPRODUCT('6. Patients'!CG$10:CG$107,OFFSET('6. Patients'!$NU$9,1,MATCH($D27,'6. Patients'!$NV$9:$OO$9,0),ROWS('6. Patients'!DT$10:DT$107))),0),
IFERROR(SUMPRODUCT('6. Patients'!CG$10:CG$107,OFFSET('6. Patients'!$OP$9,1,MATCH($D27,'6. Patients'!$OQ$9:$QN$9,0),ROWS('6. Patients'!DT$10:DT$107))),0)+
IFERROR(SUMPRODUCT('6. Patients'!CG$10:CG$107,OFFSET('6. Patients'!$QO$9,1,MATCH($D27,'6. Patients'!$QP$9:$RI$9,0),ROWS('6. Patients'!DT$10:DT$107))),0)+
IFERROR(SUMPRODUCT('6. Patients'!CG$10:CG$107,OFFSET('6. Patients'!$RJ$9,1,MATCH($D27,'6. Patients'!$RK$9:$TH$9,0),ROWS('6. Patients'!DT$10:DT$107))),0)+
IFERROR(SUMPRODUCT('6. Patients'!CG$10:CG$107,OFFSET('6. Patients'!$TI$9,1,MATCH($D27,'6. Patients'!$TJ$9:$UC$9,0),ROWS('6. Patients'!DT$10:DT$107))),0))+
IFERROR(VLOOKUP($D27,$H$116:$L$146,COLUMNS($H$115:$J$115)-1+N$7,0)*$E27*$F27*'1. General Inputs'!$J$25,0),0),0)</f>
        <v>0</v>
      </c>
      <c r="O27" s="775">
        <f ca="1">ROUNDUP(IFERROR($F27*$E27*CHOOSE(O$7,
IFERROR(SUMPRODUCT('6. Patients'!CH$10:CH$107,OFFSET('6. Patients'!$DN$9,1,MATCH($D27,'6. Patients'!$DO$9:$FL$9,0),ROWS('6. Patients'!DU$10:DU$107))),0)+
IFERROR(SUMPRODUCT('6. Patients'!CH$10:CH$107,OFFSET('6. Patients'!$FM$9,1,MATCH($D27,'6. Patients'!$FN$9:$GG$9,0),ROWS('6. Patients'!DU$10:DU$107))),0)+
IFERROR(SUMPRODUCT('6. Patients'!CH$10:CH$107,OFFSET('6. Patients'!$GH$9,1,MATCH($D27,'6. Patients'!$GI$9:$IF$9,0),ROWS('6. Patients'!DU$10:DU$107))),0)+
IFERROR(SUMPRODUCT('6. Patients'!CH$10:CH$107,OFFSET('6. Patients'!$IG$9,1,MATCH($D27,'6. Patients'!$IH$9:$JA$9,0),ROWS('6. Patients'!DU$10:DU$107))),0),
IFERROR(SUMPRODUCT('6. Patients'!CH$10:CH$107,OFFSET('6. Patients'!$JB$9,1,MATCH($D27,'6. Patients'!$JC$9:$KZ$9,0),ROWS('6. Patients'!DU$10:DU$107))),0)+
IFERROR(SUMPRODUCT('6. Patients'!CH$10:CH$107,OFFSET('6. Patients'!$LA$9,1,MATCH($D27,'6. Patients'!$LB$9:$LU$9,0),ROWS('6. Patients'!DU$10:DU$107))),0)+
IFERROR(SUMPRODUCT('6. Patients'!CH$10:CH$107,OFFSET('6. Patients'!$LV$9,1,MATCH($D27,'6. Patients'!$LW$9:$NT$9,0),ROWS('6. Patients'!DU$10:DU$107))),0)+
IFERROR(SUMPRODUCT('6. Patients'!CH$10:CH$107,OFFSET('6. Patients'!$NU$9,1,MATCH($D27,'6. Patients'!$NV$9:$OO$9,0),ROWS('6. Patients'!DU$10:DU$107))),0),
IFERROR(SUMPRODUCT('6. Patients'!CH$10:CH$107,OFFSET('6. Patients'!$OP$9,1,MATCH($D27,'6. Patients'!$OQ$9:$QN$9,0),ROWS('6. Patients'!DU$10:DU$107))),0)+
IFERROR(SUMPRODUCT('6. Patients'!CH$10:CH$107,OFFSET('6. Patients'!$QO$9,1,MATCH($D27,'6. Patients'!$QP$9:$RI$9,0),ROWS('6. Patients'!DU$10:DU$107))),0)+
IFERROR(SUMPRODUCT('6. Patients'!CH$10:CH$107,OFFSET('6. Patients'!$RJ$9,1,MATCH($D27,'6. Patients'!$RK$9:$TH$9,0),ROWS('6. Patients'!DU$10:DU$107))),0)+
IFERROR(SUMPRODUCT('6. Patients'!CH$10:CH$107,OFFSET('6. Patients'!$TI$9,1,MATCH($D27,'6. Patients'!$TJ$9:$UC$9,0),ROWS('6. Patients'!DU$10:DU$107))),0))+
IFERROR(VLOOKUP($D27,$H$116:$L$146,COLUMNS($H$115:$J$115)-1+O$7,0)*$E27*$F27*'1. General Inputs'!$J$25,0),0),0)</f>
        <v>0</v>
      </c>
      <c r="P27" s="775">
        <f ca="1">ROUNDUP(IFERROR($F27*$E27*CHOOSE(P$7,
IFERROR(SUMPRODUCT('6. Patients'!CI$10:CI$107,OFFSET('6. Patients'!$DN$9,1,MATCH($D27,'6. Patients'!$DO$9:$FL$9,0),ROWS('6. Patients'!DV$10:DV$107))),0)+
IFERROR(SUMPRODUCT('6. Patients'!CI$10:CI$107,OFFSET('6. Patients'!$FM$9,1,MATCH($D27,'6. Patients'!$FN$9:$GG$9,0),ROWS('6. Patients'!DV$10:DV$107))),0)+
IFERROR(SUMPRODUCT('6. Patients'!CI$10:CI$107,OFFSET('6. Patients'!$GH$9,1,MATCH($D27,'6. Patients'!$GI$9:$IF$9,0),ROWS('6. Patients'!DV$10:DV$107))),0)+
IFERROR(SUMPRODUCT('6. Patients'!CI$10:CI$107,OFFSET('6. Patients'!$IG$9,1,MATCH($D27,'6. Patients'!$IH$9:$JA$9,0),ROWS('6. Patients'!DV$10:DV$107))),0),
IFERROR(SUMPRODUCT('6. Patients'!CI$10:CI$107,OFFSET('6. Patients'!$JB$9,1,MATCH($D27,'6. Patients'!$JC$9:$KZ$9,0),ROWS('6. Patients'!DV$10:DV$107))),0)+
IFERROR(SUMPRODUCT('6. Patients'!CI$10:CI$107,OFFSET('6. Patients'!$LA$9,1,MATCH($D27,'6. Patients'!$LB$9:$LU$9,0),ROWS('6. Patients'!DV$10:DV$107))),0)+
IFERROR(SUMPRODUCT('6. Patients'!CI$10:CI$107,OFFSET('6. Patients'!$LV$9,1,MATCH($D27,'6. Patients'!$LW$9:$NT$9,0),ROWS('6. Patients'!DV$10:DV$107))),0)+
IFERROR(SUMPRODUCT('6. Patients'!CI$10:CI$107,OFFSET('6. Patients'!$NU$9,1,MATCH($D27,'6. Patients'!$NV$9:$OO$9,0),ROWS('6. Patients'!DV$10:DV$107))),0),
IFERROR(SUMPRODUCT('6. Patients'!CI$10:CI$107,OFFSET('6. Patients'!$OP$9,1,MATCH($D27,'6. Patients'!$OQ$9:$QN$9,0),ROWS('6. Patients'!DV$10:DV$107))),0)+
IFERROR(SUMPRODUCT('6. Patients'!CI$10:CI$107,OFFSET('6. Patients'!$QO$9,1,MATCH($D27,'6. Patients'!$QP$9:$RI$9,0),ROWS('6. Patients'!DV$10:DV$107))),0)+
IFERROR(SUMPRODUCT('6. Patients'!CI$10:CI$107,OFFSET('6. Patients'!$RJ$9,1,MATCH($D27,'6. Patients'!$RK$9:$TH$9,0),ROWS('6. Patients'!DV$10:DV$107))),0)+
IFERROR(SUMPRODUCT('6. Patients'!CI$10:CI$107,OFFSET('6. Patients'!$TI$9,1,MATCH($D27,'6. Patients'!$TJ$9:$UC$9,0),ROWS('6. Patients'!DV$10:DV$107))),0))+
IFERROR(VLOOKUP($D27,$H$116:$L$146,COLUMNS($H$115:$J$115)-1+P$7,0)*$E27*$F27*'1. General Inputs'!$J$25,0),0),0)</f>
        <v>0</v>
      </c>
      <c r="Q27" s="775">
        <f ca="1">ROUNDUP(IFERROR($F27*$E27*CHOOSE(Q$7,
IFERROR(SUMPRODUCT('6. Patients'!CJ$10:CJ$107,OFFSET('6. Patients'!$DN$9,1,MATCH($D27,'6. Patients'!$DO$9:$FL$9,0),ROWS('6. Patients'!DW$10:DW$107))),0)+
IFERROR(SUMPRODUCT('6. Patients'!CJ$10:CJ$107,OFFSET('6. Patients'!$FM$9,1,MATCH($D27,'6. Patients'!$FN$9:$GG$9,0),ROWS('6. Patients'!DW$10:DW$107))),0)+
IFERROR(SUMPRODUCT('6. Patients'!CJ$10:CJ$107,OFFSET('6. Patients'!$GH$9,1,MATCH($D27,'6. Patients'!$GI$9:$IF$9,0),ROWS('6. Patients'!DW$10:DW$107))),0)+
IFERROR(SUMPRODUCT('6. Patients'!CJ$10:CJ$107,OFFSET('6. Patients'!$IG$9,1,MATCH($D27,'6. Patients'!$IH$9:$JA$9,0),ROWS('6. Patients'!DW$10:DW$107))),0),
IFERROR(SUMPRODUCT('6. Patients'!CJ$10:CJ$107,OFFSET('6. Patients'!$JB$9,1,MATCH($D27,'6. Patients'!$JC$9:$KZ$9,0),ROWS('6. Patients'!DW$10:DW$107))),0)+
IFERROR(SUMPRODUCT('6. Patients'!CJ$10:CJ$107,OFFSET('6. Patients'!$LA$9,1,MATCH($D27,'6. Patients'!$LB$9:$LU$9,0),ROWS('6. Patients'!DW$10:DW$107))),0)+
IFERROR(SUMPRODUCT('6. Patients'!CJ$10:CJ$107,OFFSET('6. Patients'!$LV$9,1,MATCH($D27,'6. Patients'!$LW$9:$NT$9,0),ROWS('6. Patients'!DW$10:DW$107))),0)+
IFERROR(SUMPRODUCT('6. Patients'!CJ$10:CJ$107,OFFSET('6. Patients'!$NU$9,1,MATCH($D27,'6. Patients'!$NV$9:$OO$9,0),ROWS('6. Patients'!DW$10:DW$107))),0),
IFERROR(SUMPRODUCT('6. Patients'!CJ$10:CJ$107,OFFSET('6. Patients'!$OP$9,1,MATCH($D27,'6. Patients'!$OQ$9:$QN$9,0),ROWS('6. Patients'!DW$10:DW$107))),0)+
IFERROR(SUMPRODUCT('6. Patients'!CJ$10:CJ$107,OFFSET('6. Patients'!$QO$9,1,MATCH($D27,'6. Patients'!$QP$9:$RI$9,0),ROWS('6. Patients'!DW$10:DW$107))),0)+
IFERROR(SUMPRODUCT('6. Patients'!CJ$10:CJ$107,OFFSET('6. Patients'!$RJ$9,1,MATCH($D27,'6. Patients'!$RK$9:$TH$9,0),ROWS('6. Patients'!DW$10:DW$107))),0)+
IFERROR(SUMPRODUCT('6. Patients'!CJ$10:CJ$107,OFFSET('6. Patients'!$TI$9,1,MATCH($D27,'6. Patients'!$TJ$9:$UC$9,0),ROWS('6. Patients'!DW$10:DW$107))),0))+
IFERROR(VLOOKUP($D27,$H$116:$L$146,COLUMNS($H$115:$J$115)-1+Q$7,0)*$E27*$F27*'1. General Inputs'!$J$25,0),0),0)</f>
        <v>0</v>
      </c>
      <c r="R27" s="775">
        <f ca="1">ROUNDUP(IFERROR($F27*$E27*CHOOSE(R$7,
IFERROR(SUMPRODUCT('6. Patients'!CK$10:CK$107,OFFSET('6. Patients'!$DN$9,1,MATCH($D27,'6. Patients'!$DO$9:$FL$9,0),ROWS('6. Patients'!DX$10:DX$107))),0)+
IFERROR(SUMPRODUCT('6. Patients'!CK$10:CK$107,OFFSET('6. Patients'!$FM$9,1,MATCH($D27,'6. Patients'!$FN$9:$GG$9,0),ROWS('6. Patients'!DX$10:DX$107))),0)+
IFERROR(SUMPRODUCT('6. Patients'!CK$10:CK$107,OFFSET('6. Patients'!$GH$9,1,MATCH($D27,'6. Patients'!$GI$9:$IF$9,0),ROWS('6. Patients'!DX$10:DX$107))),0)+
IFERROR(SUMPRODUCT('6. Patients'!CK$10:CK$107,OFFSET('6. Patients'!$IG$9,1,MATCH($D27,'6. Patients'!$IH$9:$JA$9,0),ROWS('6. Patients'!DX$10:DX$107))),0),
IFERROR(SUMPRODUCT('6. Patients'!CK$10:CK$107,OFFSET('6. Patients'!$JB$9,1,MATCH($D27,'6. Patients'!$JC$9:$KZ$9,0),ROWS('6. Patients'!DX$10:DX$107))),0)+
IFERROR(SUMPRODUCT('6. Patients'!CK$10:CK$107,OFFSET('6. Patients'!$LA$9,1,MATCH($D27,'6. Patients'!$LB$9:$LU$9,0),ROWS('6. Patients'!DX$10:DX$107))),0)+
IFERROR(SUMPRODUCT('6. Patients'!CK$10:CK$107,OFFSET('6. Patients'!$LV$9,1,MATCH($D27,'6. Patients'!$LW$9:$NT$9,0),ROWS('6. Patients'!DX$10:DX$107))),0)+
IFERROR(SUMPRODUCT('6. Patients'!CK$10:CK$107,OFFSET('6. Patients'!$NU$9,1,MATCH($D27,'6. Patients'!$NV$9:$OO$9,0),ROWS('6. Patients'!DX$10:DX$107))),0),
IFERROR(SUMPRODUCT('6. Patients'!CK$10:CK$107,OFFSET('6. Patients'!$OP$9,1,MATCH($D27,'6. Patients'!$OQ$9:$QN$9,0),ROWS('6. Patients'!DX$10:DX$107))),0)+
IFERROR(SUMPRODUCT('6. Patients'!CK$10:CK$107,OFFSET('6. Patients'!$QO$9,1,MATCH($D27,'6. Patients'!$QP$9:$RI$9,0),ROWS('6. Patients'!DX$10:DX$107))),0)+
IFERROR(SUMPRODUCT('6. Patients'!CK$10:CK$107,OFFSET('6. Patients'!$RJ$9,1,MATCH($D27,'6. Patients'!$RK$9:$TH$9,0),ROWS('6. Patients'!DX$10:DX$107))),0)+
IFERROR(SUMPRODUCT('6. Patients'!CK$10:CK$107,OFFSET('6. Patients'!$TI$9,1,MATCH($D27,'6. Patients'!$TJ$9:$UC$9,0),ROWS('6. Patients'!DX$10:DX$107))),0))+
IFERROR(VLOOKUP($D27,$H$116:$L$146,COLUMNS($H$115:$J$115)-1+R$7,0)*$E27*$F27*'1. General Inputs'!$J$25,0),0),0)</f>
        <v>0</v>
      </c>
      <c r="S27" s="775">
        <f ca="1">ROUNDUP(IFERROR($F27*$E27*CHOOSE(S$7,
IFERROR(SUMPRODUCT('6. Patients'!CL$10:CL$107,OFFSET('6. Patients'!$DN$9,1,MATCH($D27,'6. Patients'!$DO$9:$FL$9,0),ROWS('6. Patients'!DY$10:DY$107))),0)+
IFERROR(SUMPRODUCT('6. Patients'!CL$10:CL$107,OFFSET('6. Patients'!$FM$9,1,MATCH($D27,'6. Patients'!$FN$9:$GG$9,0),ROWS('6. Patients'!DY$10:DY$107))),0)+
IFERROR(SUMPRODUCT('6. Patients'!CL$10:CL$107,OFFSET('6. Patients'!$GH$9,1,MATCH($D27,'6. Patients'!$GI$9:$IF$9,0),ROWS('6. Patients'!DY$10:DY$107))),0)+
IFERROR(SUMPRODUCT('6. Patients'!CL$10:CL$107,OFFSET('6. Patients'!$IG$9,1,MATCH($D27,'6. Patients'!$IH$9:$JA$9,0),ROWS('6. Patients'!DY$10:DY$107))),0),
IFERROR(SUMPRODUCT('6. Patients'!CL$10:CL$107,OFFSET('6. Patients'!$JB$9,1,MATCH($D27,'6. Patients'!$JC$9:$KZ$9,0),ROWS('6. Patients'!DY$10:DY$107))),0)+
IFERROR(SUMPRODUCT('6. Patients'!CL$10:CL$107,OFFSET('6. Patients'!$LA$9,1,MATCH($D27,'6. Patients'!$LB$9:$LU$9,0),ROWS('6. Patients'!DY$10:DY$107))),0)+
IFERROR(SUMPRODUCT('6. Patients'!CL$10:CL$107,OFFSET('6. Patients'!$LV$9,1,MATCH($D27,'6. Patients'!$LW$9:$NT$9,0),ROWS('6. Patients'!DY$10:DY$107))),0)+
IFERROR(SUMPRODUCT('6. Patients'!CL$10:CL$107,OFFSET('6. Patients'!$NU$9,1,MATCH($D27,'6. Patients'!$NV$9:$OO$9,0),ROWS('6. Patients'!DY$10:DY$107))),0),
IFERROR(SUMPRODUCT('6. Patients'!CL$10:CL$107,OFFSET('6. Patients'!$OP$9,1,MATCH($D27,'6. Patients'!$OQ$9:$QN$9,0),ROWS('6. Patients'!DY$10:DY$107))),0)+
IFERROR(SUMPRODUCT('6. Patients'!CL$10:CL$107,OFFSET('6. Patients'!$QO$9,1,MATCH($D27,'6. Patients'!$QP$9:$RI$9,0),ROWS('6. Patients'!DY$10:DY$107))),0)+
IFERROR(SUMPRODUCT('6. Patients'!CL$10:CL$107,OFFSET('6. Patients'!$RJ$9,1,MATCH($D27,'6. Patients'!$RK$9:$TH$9,0),ROWS('6. Patients'!DY$10:DY$107))),0)+
IFERROR(SUMPRODUCT('6. Patients'!CL$10:CL$107,OFFSET('6. Patients'!$TI$9,1,MATCH($D27,'6. Patients'!$TJ$9:$UC$9,0),ROWS('6. Patients'!DY$10:DY$107))),0))+
IFERROR(VLOOKUP($D27,$H$116:$L$146,COLUMNS($H$115:$J$115)-1+S$7,0)*$E27*$F27*'1. General Inputs'!$J$25,0),0),0)</f>
        <v>0</v>
      </c>
      <c r="T27" s="775">
        <f ca="1">ROUNDUP(IFERROR($F27*$E27*CHOOSE(T$7,
IFERROR(SUMPRODUCT('6. Patients'!CM$10:CM$107,OFFSET('6. Patients'!$DN$9,1,MATCH($D27,'6. Patients'!$DO$9:$FL$9,0),ROWS('6. Patients'!DZ$10:DZ$107))),0)+
IFERROR(SUMPRODUCT('6. Patients'!CM$10:CM$107,OFFSET('6. Patients'!$FM$9,1,MATCH($D27,'6. Patients'!$FN$9:$GG$9,0),ROWS('6. Patients'!DZ$10:DZ$107))),0)+
IFERROR(SUMPRODUCT('6. Patients'!CM$10:CM$107,OFFSET('6. Patients'!$GH$9,1,MATCH($D27,'6. Patients'!$GI$9:$IF$9,0),ROWS('6. Patients'!DZ$10:DZ$107))),0)+
IFERROR(SUMPRODUCT('6. Patients'!CM$10:CM$107,OFFSET('6. Patients'!$IG$9,1,MATCH($D27,'6. Patients'!$IH$9:$JA$9,0),ROWS('6. Patients'!DZ$10:DZ$107))),0),
IFERROR(SUMPRODUCT('6. Patients'!CM$10:CM$107,OFFSET('6. Patients'!$JB$9,1,MATCH($D27,'6. Patients'!$JC$9:$KZ$9,0),ROWS('6. Patients'!DZ$10:DZ$107))),0)+
IFERROR(SUMPRODUCT('6. Patients'!CM$10:CM$107,OFFSET('6. Patients'!$LA$9,1,MATCH($D27,'6. Patients'!$LB$9:$LU$9,0),ROWS('6. Patients'!DZ$10:DZ$107))),0)+
IFERROR(SUMPRODUCT('6. Patients'!CM$10:CM$107,OFFSET('6. Patients'!$LV$9,1,MATCH($D27,'6. Patients'!$LW$9:$NT$9,0),ROWS('6. Patients'!DZ$10:DZ$107))),0)+
IFERROR(SUMPRODUCT('6. Patients'!CM$10:CM$107,OFFSET('6. Patients'!$NU$9,1,MATCH($D27,'6. Patients'!$NV$9:$OO$9,0),ROWS('6. Patients'!DZ$10:DZ$107))),0),
IFERROR(SUMPRODUCT('6. Patients'!CM$10:CM$107,OFFSET('6. Patients'!$OP$9,1,MATCH($D27,'6. Patients'!$OQ$9:$QN$9,0),ROWS('6. Patients'!DZ$10:DZ$107))),0)+
IFERROR(SUMPRODUCT('6. Patients'!CM$10:CM$107,OFFSET('6. Patients'!$QO$9,1,MATCH($D27,'6. Patients'!$QP$9:$RI$9,0),ROWS('6. Patients'!DZ$10:DZ$107))),0)+
IFERROR(SUMPRODUCT('6. Patients'!CM$10:CM$107,OFFSET('6. Patients'!$RJ$9,1,MATCH($D27,'6. Patients'!$RK$9:$TH$9,0),ROWS('6. Patients'!DZ$10:DZ$107))),0)+
IFERROR(SUMPRODUCT('6. Patients'!CM$10:CM$107,OFFSET('6. Patients'!$TI$9,1,MATCH($D27,'6. Patients'!$TJ$9:$UC$9,0),ROWS('6. Patients'!DZ$10:DZ$107))),0))+
IFERROR(VLOOKUP($D27,$H$116:$L$146,COLUMNS($H$115:$J$115)-1+T$7,0)*$E27*$F27*'1. General Inputs'!$J$25,0),0),0)</f>
        <v>0</v>
      </c>
      <c r="U27" s="775">
        <f ca="1">ROUNDUP(IFERROR($F27*$E27*CHOOSE(U$7,
IFERROR(SUMPRODUCT('6. Patients'!CN$10:CN$107,OFFSET('6. Patients'!$DN$9,1,MATCH($D27,'6. Patients'!$DO$9:$FL$9,0),ROWS('6. Patients'!EA$10:EA$107))),0)+
IFERROR(SUMPRODUCT('6. Patients'!CN$10:CN$107,OFFSET('6. Patients'!$FM$9,1,MATCH($D27,'6. Patients'!$FN$9:$GG$9,0),ROWS('6. Patients'!EA$10:EA$107))),0)+
IFERROR(SUMPRODUCT('6. Patients'!CN$10:CN$107,OFFSET('6. Patients'!$GH$9,1,MATCH($D27,'6. Patients'!$GI$9:$IF$9,0),ROWS('6. Patients'!EA$10:EA$107))),0)+
IFERROR(SUMPRODUCT('6. Patients'!CN$10:CN$107,OFFSET('6. Patients'!$IG$9,1,MATCH($D27,'6. Patients'!$IH$9:$JA$9,0),ROWS('6. Patients'!EA$10:EA$107))),0),
IFERROR(SUMPRODUCT('6. Patients'!CN$10:CN$107,OFFSET('6. Patients'!$JB$9,1,MATCH($D27,'6. Patients'!$JC$9:$KZ$9,0),ROWS('6. Patients'!EA$10:EA$107))),0)+
IFERROR(SUMPRODUCT('6. Patients'!CN$10:CN$107,OFFSET('6. Patients'!$LA$9,1,MATCH($D27,'6. Patients'!$LB$9:$LU$9,0),ROWS('6. Patients'!EA$10:EA$107))),0)+
IFERROR(SUMPRODUCT('6. Patients'!CN$10:CN$107,OFFSET('6. Patients'!$LV$9,1,MATCH($D27,'6. Patients'!$LW$9:$NT$9,0),ROWS('6. Patients'!EA$10:EA$107))),0)+
IFERROR(SUMPRODUCT('6. Patients'!CN$10:CN$107,OFFSET('6. Patients'!$NU$9,1,MATCH($D27,'6. Patients'!$NV$9:$OO$9,0),ROWS('6. Patients'!EA$10:EA$107))),0),
IFERROR(SUMPRODUCT('6. Patients'!CN$10:CN$107,OFFSET('6. Patients'!$OP$9,1,MATCH($D27,'6. Patients'!$OQ$9:$QN$9,0),ROWS('6. Patients'!EA$10:EA$107))),0)+
IFERROR(SUMPRODUCT('6. Patients'!CN$10:CN$107,OFFSET('6. Patients'!$QO$9,1,MATCH($D27,'6. Patients'!$QP$9:$RI$9,0),ROWS('6. Patients'!EA$10:EA$107))),0)+
IFERROR(SUMPRODUCT('6. Patients'!CN$10:CN$107,OFFSET('6. Patients'!$RJ$9,1,MATCH($D27,'6. Patients'!$RK$9:$TH$9,0),ROWS('6. Patients'!EA$10:EA$107))),0)+
IFERROR(SUMPRODUCT('6. Patients'!CN$10:CN$107,OFFSET('6. Patients'!$TI$9,1,MATCH($D27,'6. Patients'!$TJ$9:$UC$9,0),ROWS('6. Patients'!EA$10:EA$107))),0))+
IFERROR(VLOOKUP($D27,$H$116:$L$146,COLUMNS($H$115:$J$115)-1+U$7,0)*$E27*$F27*'1. General Inputs'!$J$25,0),0),0)</f>
        <v>0</v>
      </c>
      <c r="V27" s="775">
        <f ca="1">ROUNDUP(IFERROR($F27*$E27*CHOOSE(V$7,
IFERROR(SUMPRODUCT('6. Patients'!CO$10:CO$107,OFFSET('6. Patients'!$DN$9,1,MATCH($D27,'6. Patients'!$DO$9:$FL$9,0),ROWS('6. Patients'!EB$10:EB$107))),0)+
IFERROR(SUMPRODUCT('6. Patients'!CO$10:CO$107,OFFSET('6. Patients'!$FM$9,1,MATCH($D27,'6. Patients'!$FN$9:$GG$9,0),ROWS('6. Patients'!EB$10:EB$107))),0)+
IFERROR(SUMPRODUCT('6. Patients'!CO$10:CO$107,OFFSET('6. Patients'!$GH$9,1,MATCH($D27,'6. Patients'!$GI$9:$IF$9,0),ROWS('6. Patients'!EB$10:EB$107))),0)+
IFERROR(SUMPRODUCT('6. Patients'!CO$10:CO$107,OFFSET('6. Patients'!$IG$9,1,MATCH($D27,'6. Patients'!$IH$9:$JA$9,0),ROWS('6. Patients'!EB$10:EB$107))),0),
IFERROR(SUMPRODUCT('6. Patients'!CO$10:CO$107,OFFSET('6. Patients'!$JB$9,1,MATCH($D27,'6. Patients'!$JC$9:$KZ$9,0),ROWS('6. Patients'!EB$10:EB$107))),0)+
IFERROR(SUMPRODUCT('6. Patients'!CO$10:CO$107,OFFSET('6. Patients'!$LA$9,1,MATCH($D27,'6. Patients'!$LB$9:$LU$9,0),ROWS('6. Patients'!EB$10:EB$107))),0)+
IFERROR(SUMPRODUCT('6. Patients'!CO$10:CO$107,OFFSET('6. Patients'!$LV$9,1,MATCH($D27,'6. Patients'!$LW$9:$NT$9,0),ROWS('6. Patients'!EB$10:EB$107))),0)+
IFERROR(SUMPRODUCT('6. Patients'!CO$10:CO$107,OFFSET('6. Patients'!$NU$9,1,MATCH($D27,'6. Patients'!$NV$9:$OO$9,0),ROWS('6. Patients'!EB$10:EB$107))),0),
IFERROR(SUMPRODUCT('6. Patients'!CO$10:CO$107,OFFSET('6. Patients'!$OP$9,1,MATCH($D27,'6. Patients'!$OQ$9:$QN$9,0),ROWS('6. Patients'!EB$10:EB$107))),0)+
IFERROR(SUMPRODUCT('6. Patients'!CO$10:CO$107,OFFSET('6. Patients'!$QO$9,1,MATCH($D27,'6. Patients'!$QP$9:$RI$9,0),ROWS('6. Patients'!EB$10:EB$107))),0)+
IFERROR(SUMPRODUCT('6. Patients'!CO$10:CO$107,OFFSET('6. Patients'!$RJ$9,1,MATCH($D27,'6. Patients'!$RK$9:$TH$9,0),ROWS('6. Patients'!EB$10:EB$107))),0)+
IFERROR(SUMPRODUCT('6. Patients'!CO$10:CO$107,OFFSET('6. Patients'!$TI$9,1,MATCH($D27,'6. Patients'!$TJ$9:$UC$9,0),ROWS('6. Patients'!EB$10:EB$107))),0))+
IFERROR(VLOOKUP($D27,$H$116:$L$146,COLUMNS($H$115:$J$115)-1+V$7,0)*$E27*$F27*'1. General Inputs'!$J$25,0),0),0)</f>
        <v>0</v>
      </c>
      <c r="W27" s="775">
        <f ca="1">ROUNDUP(IFERROR($F27*$E27*CHOOSE(W$7,
IFERROR(SUMPRODUCT('6. Patients'!CP$10:CP$107,OFFSET('6. Patients'!$DN$9,1,MATCH($D27,'6. Patients'!$DO$9:$FL$9,0),ROWS('6. Patients'!EC$10:EC$107))),0)+
IFERROR(SUMPRODUCT('6. Patients'!CP$10:CP$107,OFFSET('6. Patients'!$FM$9,1,MATCH($D27,'6. Patients'!$FN$9:$GG$9,0),ROWS('6. Patients'!EC$10:EC$107))),0)+
IFERROR(SUMPRODUCT('6. Patients'!CP$10:CP$107,OFFSET('6. Patients'!$GH$9,1,MATCH($D27,'6. Patients'!$GI$9:$IF$9,0),ROWS('6. Patients'!EC$10:EC$107))),0)+
IFERROR(SUMPRODUCT('6. Patients'!CP$10:CP$107,OFFSET('6. Patients'!$IG$9,1,MATCH($D27,'6. Patients'!$IH$9:$JA$9,0),ROWS('6. Patients'!EC$10:EC$107))),0),
IFERROR(SUMPRODUCT('6. Patients'!CP$10:CP$107,OFFSET('6. Patients'!$JB$9,1,MATCH($D27,'6. Patients'!$JC$9:$KZ$9,0),ROWS('6. Patients'!EC$10:EC$107))),0)+
IFERROR(SUMPRODUCT('6. Patients'!CP$10:CP$107,OFFSET('6. Patients'!$LA$9,1,MATCH($D27,'6. Patients'!$LB$9:$LU$9,0),ROWS('6. Patients'!EC$10:EC$107))),0)+
IFERROR(SUMPRODUCT('6. Patients'!CP$10:CP$107,OFFSET('6. Patients'!$LV$9,1,MATCH($D27,'6. Patients'!$LW$9:$NT$9,0),ROWS('6. Patients'!EC$10:EC$107))),0)+
IFERROR(SUMPRODUCT('6. Patients'!CP$10:CP$107,OFFSET('6. Patients'!$NU$9,1,MATCH($D27,'6. Patients'!$NV$9:$OO$9,0),ROWS('6. Patients'!EC$10:EC$107))),0),
IFERROR(SUMPRODUCT('6. Patients'!CP$10:CP$107,OFFSET('6. Patients'!$OP$9,1,MATCH($D27,'6. Patients'!$OQ$9:$QN$9,0),ROWS('6. Patients'!EC$10:EC$107))),0)+
IFERROR(SUMPRODUCT('6. Patients'!CP$10:CP$107,OFFSET('6. Patients'!$QO$9,1,MATCH($D27,'6. Patients'!$QP$9:$RI$9,0),ROWS('6. Patients'!EC$10:EC$107))),0)+
IFERROR(SUMPRODUCT('6. Patients'!CP$10:CP$107,OFFSET('6. Patients'!$RJ$9,1,MATCH($D27,'6. Patients'!$RK$9:$TH$9,0),ROWS('6. Patients'!EC$10:EC$107))),0)+
IFERROR(SUMPRODUCT('6. Patients'!CP$10:CP$107,OFFSET('6. Patients'!$TI$9,1,MATCH($D27,'6. Patients'!$TJ$9:$UC$9,0),ROWS('6. Patients'!EC$10:EC$107))),0))+
IFERROR(VLOOKUP($D27,$H$116:$L$146,COLUMNS($H$115:$J$115)-1+W$7,0)*$E27*$F27*'1. General Inputs'!$J$25,0),0),0)</f>
        <v>0</v>
      </c>
      <c r="X27" s="775">
        <f ca="1">ROUNDUP(IFERROR($F27*$E27*CHOOSE(X$7,
IFERROR(SUMPRODUCT('6. Patients'!CQ$10:CQ$107,OFFSET('6. Patients'!$DN$9,1,MATCH($D27,'6. Patients'!$DO$9:$FL$9,0),ROWS('6. Patients'!ED$10:ED$107))),0)+
IFERROR(SUMPRODUCT('6. Patients'!CQ$10:CQ$107,OFFSET('6. Patients'!$FM$9,1,MATCH($D27,'6. Patients'!$FN$9:$GG$9,0),ROWS('6. Patients'!ED$10:ED$107))),0)+
IFERROR(SUMPRODUCT('6. Patients'!CQ$10:CQ$107,OFFSET('6. Patients'!$GH$9,1,MATCH($D27,'6. Patients'!$GI$9:$IF$9,0),ROWS('6. Patients'!ED$10:ED$107))),0)+
IFERROR(SUMPRODUCT('6. Patients'!CQ$10:CQ$107,OFFSET('6. Patients'!$IG$9,1,MATCH($D27,'6. Patients'!$IH$9:$JA$9,0),ROWS('6. Patients'!ED$10:ED$107))),0),
IFERROR(SUMPRODUCT('6. Patients'!CQ$10:CQ$107,OFFSET('6. Patients'!$JB$9,1,MATCH($D27,'6. Patients'!$JC$9:$KZ$9,0),ROWS('6. Patients'!ED$10:ED$107))),0)+
IFERROR(SUMPRODUCT('6. Patients'!CQ$10:CQ$107,OFFSET('6. Patients'!$LA$9,1,MATCH($D27,'6. Patients'!$LB$9:$LU$9,0),ROWS('6. Patients'!ED$10:ED$107))),0)+
IFERROR(SUMPRODUCT('6. Patients'!CQ$10:CQ$107,OFFSET('6. Patients'!$LV$9,1,MATCH($D27,'6. Patients'!$LW$9:$NT$9,0),ROWS('6. Patients'!ED$10:ED$107))),0)+
IFERROR(SUMPRODUCT('6. Patients'!CQ$10:CQ$107,OFFSET('6. Patients'!$NU$9,1,MATCH($D27,'6. Patients'!$NV$9:$OO$9,0),ROWS('6. Patients'!ED$10:ED$107))),0),
IFERROR(SUMPRODUCT('6. Patients'!CQ$10:CQ$107,OFFSET('6. Patients'!$OP$9,1,MATCH($D27,'6. Patients'!$OQ$9:$QN$9,0),ROWS('6. Patients'!ED$10:ED$107))),0)+
IFERROR(SUMPRODUCT('6. Patients'!CQ$10:CQ$107,OFFSET('6. Patients'!$QO$9,1,MATCH($D27,'6. Patients'!$QP$9:$RI$9,0),ROWS('6. Patients'!ED$10:ED$107))),0)+
IFERROR(SUMPRODUCT('6. Patients'!CQ$10:CQ$107,OFFSET('6. Patients'!$RJ$9,1,MATCH($D27,'6. Patients'!$RK$9:$TH$9,0),ROWS('6. Patients'!ED$10:ED$107))),0)+
IFERROR(SUMPRODUCT('6. Patients'!CQ$10:CQ$107,OFFSET('6. Patients'!$TI$9,1,MATCH($D27,'6. Patients'!$TJ$9:$UC$9,0),ROWS('6. Patients'!ED$10:ED$107))),0))+
IFERROR(VLOOKUP($D27,$H$116:$L$146,COLUMNS($H$115:$J$115)-1+X$7,0)*$E27*$F27*'1. General Inputs'!$J$25,0),0),0)</f>
        <v>0</v>
      </c>
      <c r="Y27" s="775">
        <f ca="1">ROUNDUP(IFERROR($F27*$E27*CHOOSE(Y$7,
IFERROR(SUMPRODUCT('6. Patients'!CR$10:CR$107,OFFSET('6. Patients'!$DN$9,1,MATCH($D27,'6. Patients'!$DO$9:$FL$9,0),ROWS('6. Patients'!EE$10:EE$107))),0)+
IFERROR(SUMPRODUCT('6. Patients'!CR$10:CR$107,OFFSET('6. Patients'!$FM$9,1,MATCH($D27,'6. Patients'!$FN$9:$GG$9,0),ROWS('6. Patients'!EE$10:EE$107))),0)+
IFERROR(SUMPRODUCT('6. Patients'!CR$10:CR$107,OFFSET('6. Patients'!$GH$9,1,MATCH($D27,'6. Patients'!$GI$9:$IF$9,0),ROWS('6. Patients'!EE$10:EE$107))),0)+
IFERROR(SUMPRODUCT('6. Patients'!CR$10:CR$107,OFFSET('6. Patients'!$IG$9,1,MATCH($D27,'6. Patients'!$IH$9:$JA$9,0),ROWS('6. Patients'!EE$10:EE$107))),0),
IFERROR(SUMPRODUCT('6. Patients'!CR$10:CR$107,OFFSET('6. Patients'!$JB$9,1,MATCH($D27,'6. Patients'!$JC$9:$KZ$9,0),ROWS('6. Patients'!EE$10:EE$107))),0)+
IFERROR(SUMPRODUCT('6. Patients'!CR$10:CR$107,OFFSET('6. Patients'!$LA$9,1,MATCH($D27,'6. Patients'!$LB$9:$LU$9,0),ROWS('6. Patients'!EE$10:EE$107))),0)+
IFERROR(SUMPRODUCT('6. Patients'!CR$10:CR$107,OFFSET('6. Patients'!$LV$9,1,MATCH($D27,'6. Patients'!$LW$9:$NT$9,0),ROWS('6. Patients'!EE$10:EE$107))),0)+
IFERROR(SUMPRODUCT('6. Patients'!CR$10:CR$107,OFFSET('6. Patients'!$NU$9,1,MATCH($D27,'6. Patients'!$NV$9:$OO$9,0),ROWS('6. Patients'!EE$10:EE$107))),0),
IFERROR(SUMPRODUCT('6. Patients'!CR$10:CR$107,OFFSET('6. Patients'!$OP$9,1,MATCH($D27,'6. Patients'!$OQ$9:$QN$9,0),ROWS('6. Patients'!EE$10:EE$107))),0)+
IFERROR(SUMPRODUCT('6. Patients'!CR$10:CR$107,OFFSET('6. Patients'!$QO$9,1,MATCH($D27,'6. Patients'!$QP$9:$RI$9,0),ROWS('6. Patients'!EE$10:EE$107))),0)+
IFERROR(SUMPRODUCT('6. Patients'!CR$10:CR$107,OFFSET('6. Patients'!$RJ$9,1,MATCH($D27,'6. Patients'!$RK$9:$TH$9,0),ROWS('6. Patients'!EE$10:EE$107))),0)+
IFERROR(SUMPRODUCT('6. Patients'!CR$10:CR$107,OFFSET('6. Patients'!$TI$9,1,MATCH($D27,'6. Patients'!$TJ$9:$UC$9,0),ROWS('6. Patients'!EE$10:EE$107))),0))+
IFERROR(VLOOKUP($D27,$H$116:$L$146,COLUMNS($H$115:$J$115)-1+Y$7,0)*$E27*$F27*'1. General Inputs'!$J$25,0),0),0)</f>
        <v>0</v>
      </c>
      <c r="Z27" s="775">
        <f ca="1">ROUNDUP(IFERROR($F27*$E27*CHOOSE(Z$7,
IFERROR(SUMPRODUCT('6. Patients'!CS$10:CS$107,OFFSET('6. Patients'!$DN$9,1,MATCH($D27,'6. Patients'!$DO$9:$FL$9,0),ROWS('6. Patients'!EF$10:EF$107))),0)+
IFERROR(SUMPRODUCT('6. Patients'!CS$10:CS$107,OFFSET('6. Patients'!$FM$9,1,MATCH($D27,'6. Patients'!$FN$9:$GG$9,0),ROWS('6. Patients'!EF$10:EF$107))),0)+
IFERROR(SUMPRODUCT('6. Patients'!CS$10:CS$107,OFFSET('6. Patients'!$GH$9,1,MATCH($D27,'6. Patients'!$GI$9:$IF$9,0),ROWS('6. Patients'!EF$10:EF$107))),0)+
IFERROR(SUMPRODUCT('6. Patients'!CS$10:CS$107,OFFSET('6. Patients'!$IG$9,1,MATCH($D27,'6. Patients'!$IH$9:$JA$9,0),ROWS('6. Patients'!EF$10:EF$107))),0),
IFERROR(SUMPRODUCT('6. Patients'!CS$10:CS$107,OFFSET('6. Patients'!$JB$9,1,MATCH($D27,'6. Patients'!$JC$9:$KZ$9,0),ROWS('6. Patients'!EF$10:EF$107))),0)+
IFERROR(SUMPRODUCT('6. Patients'!CS$10:CS$107,OFFSET('6. Patients'!$LA$9,1,MATCH($D27,'6. Patients'!$LB$9:$LU$9,0),ROWS('6. Patients'!EF$10:EF$107))),0)+
IFERROR(SUMPRODUCT('6. Patients'!CS$10:CS$107,OFFSET('6. Patients'!$LV$9,1,MATCH($D27,'6. Patients'!$LW$9:$NT$9,0),ROWS('6. Patients'!EF$10:EF$107))),0)+
IFERROR(SUMPRODUCT('6. Patients'!CS$10:CS$107,OFFSET('6. Patients'!$NU$9,1,MATCH($D27,'6. Patients'!$NV$9:$OO$9,0),ROWS('6. Patients'!EF$10:EF$107))),0),
IFERROR(SUMPRODUCT('6. Patients'!CS$10:CS$107,OFFSET('6. Patients'!$OP$9,1,MATCH($D27,'6. Patients'!$OQ$9:$QN$9,0),ROWS('6. Patients'!EF$10:EF$107))),0)+
IFERROR(SUMPRODUCT('6. Patients'!CS$10:CS$107,OFFSET('6. Patients'!$QO$9,1,MATCH($D27,'6. Patients'!$QP$9:$RI$9,0),ROWS('6. Patients'!EF$10:EF$107))),0)+
IFERROR(SUMPRODUCT('6. Patients'!CS$10:CS$107,OFFSET('6. Patients'!$RJ$9,1,MATCH($D27,'6. Patients'!$RK$9:$TH$9,0),ROWS('6. Patients'!EF$10:EF$107))),0)+
IFERROR(SUMPRODUCT('6. Patients'!CS$10:CS$107,OFFSET('6. Patients'!$TI$9,1,MATCH($D27,'6. Patients'!$TJ$9:$UC$9,0),ROWS('6. Patients'!EF$10:EF$107))),0))+
IFERROR(VLOOKUP($D27,$H$116:$L$146,COLUMNS($H$115:$J$115)-1+Z$7,0)*$E27*$F27*'1. General Inputs'!$J$25,0),0),0)</f>
        <v>0</v>
      </c>
      <c r="AA27" s="775">
        <f ca="1">ROUNDUP(IFERROR($F27*$E27*CHOOSE(AA$7,
IFERROR(SUMPRODUCT('6. Patients'!CT$10:CT$107,OFFSET('6. Patients'!$DN$9,1,MATCH($D27,'6. Patients'!$DO$9:$FL$9,0),ROWS('6. Patients'!EG$10:EG$107))),0)+
IFERROR(SUMPRODUCT('6. Patients'!CT$10:CT$107,OFFSET('6. Patients'!$FM$9,1,MATCH($D27,'6. Patients'!$FN$9:$GG$9,0),ROWS('6. Patients'!EG$10:EG$107))),0)+
IFERROR(SUMPRODUCT('6. Patients'!CT$10:CT$107,OFFSET('6. Patients'!$GH$9,1,MATCH($D27,'6. Patients'!$GI$9:$IF$9,0),ROWS('6. Patients'!EG$10:EG$107))),0)+
IFERROR(SUMPRODUCT('6. Patients'!CT$10:CT$107,OFFSET('6. Patients'!$IG$9,1,MATCH($D27,'6. Patients'!$IH$9:$JA$9,0),ROWS('6. Patients'!EG$10:EG$107))),0),
IFERROR(SUMPRODUCT('6. Patients'!CT$10:CT$107,OFFSET('6. Patients'!$JB$9,1,MATCH($D27,'6. Patients'!$JC$9:$KZ$9,0),ROWS('6. Patients'!EG$10:EG$107))),0)+
IFERROR(SUMPRODUCT('6. Patients'!CT$10:CT$107,OFFSET('6. Patients'!$LA$9,1,MATCH($D27,'6. Patients'!$LB$9:$LU$9,0),ROWS('6. Patients'!EG$10:EG$107))),0)+
IFERROR(SUMPRODUCT('6. Patients'!CT$10:CT$107,OFFSET('6. Patients'!$LV$9,1,MATCH($D27,'6. Patients'!$LW$9:$NT$9,0),ROWS('6. Patients'!EG$10:EG$107))),0)+
IFERROR(SUMPRODUCT('6. Patients'!CT$10:CT$107,OFFSET('6. Patients'!$NU$9,1,MATCH($D27,'6. Patients'!$NV$9:$OO$9,0),ROWS('6. Patients'!EG$10:EG$107))),0),
IFERROR(SUMPRODUCT('6. Patients'!CT$10:CT$107,OFFSET('6. Patients'!$OP$9,1,MATCH($D27,'6. Patients'!$OQ$9:$QN$9,0),ROWS('6. Patients'!EG$10:EG$107))),0)+
IFERROR(SUMPRODUCT('6. Patients'!CT$10:CT$107,OFFSET('6. Patients'!$QO$9,1,MATCH($D27,'6. Patients'!$QP$9:$RI$9,0),ROWS('6. Patients'!EG$10:EG$107))),0)+
IFERROR(SUMPRODUCT('6. Patients'!CT$10:CT$107,OFFSET('6. Patients'!$RJ$9,1,MATCH($D27,'6. Patients'!$RK$9:$TH$9,0),ROWS('6. Patients'!EG$10:EG$107))),0)+
IFERROR(SUMPRODUCT('6. Patients'!CT$10:CT$107,OFFSET('6. Patients'!$TI$9,1,MATCH($D27,'6. Patients'!$TJ$9:$UC$9,0),ROWS('6. Patients'!EG$10:EG$107))),0))+
IFERROR(VLOOKUP($D27,$H$116:$L$146,COLUMNS($H$115:$J$115)-1+AA$7,0)*$E27*$F27*'1. General Inputs'!$J$25,0),0),0)</f>
        <v>0</v>
      </c>
      <c r="AB27" s="775">
        <f ca="1">ROUNDUP(IFERROR($F27*$E27*CHOOSE(AB$7,
IFERROR(SUMPRODUCT('6. Patients'!CU$10:CU$107,OFFSET('6. Patients'!$DN$9,1,MATCH($D27,'6. Patients'!$DO$9:$FL$9,0),ROWS('6. Patients'!EH$10:EH$107))),0)+
IFERROR(SUMPRODUCT('6. Patients'!CU$10:CU$107,OFFSET('6. Patients'!$FM$9,1,MATCH($D27,'6. Patients'!$FN$9:$GG$9,0),ROWS('6. Patients'!EH$10:EH$107))),0)+
IFERROR(SUMPRODUCT('6. Patients'!CU$10:CU$107,OFFSET('6. Patients'!$GH$9,1,MATCH($D27,'6. Patients'!$GI$9:$IF$9,0),ROWS('6. Patients'!EH$10:EH$107))),0)+
IFERROR(SUMPRODUCT('6. Patients'!CU$10:CU$107,OFFSET('6. Patients'!$IG$9,1,MATCH($D27,'6. Patients'!$IH$9:$JA$9,0),ROWS('6. Patients'!EH$10:EH$107))),0),
IFERROR(SUMPRODUCT('6. Patients'!CU$10:CU$107,OFFSET('6. Patients'!$JB$9,1,MATCH($D27,'6. Patients'!$JC$9:$KZ$9,0),ROWS('6. Patients'!EH$10:EH$107))),0)+
IFERROR(SUMPRODUCT('6. Patients'!CU$10:CU$107,OFFSET('6. Patients'!$LA$9,1,MATCH($D27,'6. Patients'!$LB$9:$LU$9,0),ROWS('6. Patients'!EH$10:EH$107))),0)+
IFERROR(SUMPRODUCT('6. Patients'!CU$10:CU$107,OFFSET('6. Patients'!$LV$9,1,MATCH($D27,'6. Patients'!$LW$9:$NT$9,0),ROWS('6. Patients'!EH$10:EH$107))),0)+
IFERROR(SUMPRODUCT('6. Patients'!CU$10:CU$107,OFFSET('6. Patients'!$NU$9,1,MATCH($D27,'6. Patients'!$NV$9:$OO$9,0),ROWS('6. Patients'!EH$10:EH$107))),0),
IFERROR(SUMPRODUCT('6. Patients'!CU$10:CU$107,OFFSET('6. Patients'!$OP$9,1,MATCH($D27,'6. Patients'!$OQ$9:$QN$9,0),ROWS('6. Patients'!EH$10:EH$107))),0)+
IFERROR(SUMPRODUCT('6. Patients'!CU$10:CU$107,OFFSET('6. Patients'!$QO$9,1,MATCH($D27,'6. Patients'!$QP$9:$RI$9,0),ROWS('6. Patients'!EH$10:EH$107))),0)+
IFERROR(SUMPRODUCT('6. Patients'!CU$10:CU$107,OFFSET('6. Patients'!$RJ$9,1,MATCH($D27,'6. Patients'!$RK$9:$TH$9,0),ROWS('6. Patients'!EH$10:EH$107))),0)+
IFERROR(SUMPRODUCT('6. Patients'!CU$10:CU$107,OFFSET('6. Patients'!$TI$9,1,MATCH($D27,'6. Patients'!$TJ$9:$UC$9,0),ROWS('6. Patients'!EH$10:EH$107))),0))+
IFERROR(VLOOKUP($D27,$H$116:$L$146,COLUMNS($H$115:$J$115)-1+AB$7,0)*$E27*$F27*'1. General Inputs'!$J$25,0),0),0)</f>
        <v>0</v>
      </c>
      <c r="AC27" s="775">
        <f ca="1">ROUNDUP(IFERROR($F27*$E27*CHOOSE(AC$7,
IFERROR(SUMPRODUCT('6. Patients'!CV$10:CV$107,OFFSET('6. Patients'!$DN$9,1,MATCH($D27,'6. Patients'!$DO$9:$FL$9,0),ROWS('6. Patients'!EI$10:EI$107))),0)+
IFERROR(SUMPRODUCT('6. Patients'!CV$10:CV$107,OFFSET('6. Patients'!$FM$9,1,MATCH($D27,'6. Patients'!$FN$9:$GG$9,0),ROWS('6. Patients'!EI$10:EI$107))),0)+
IFERROR(SUMPRODUCT('6. Patients'!CV$10:CV$107,OFFSET('6. Patients'!$GH$9,1,MATCH($D27,'6. Patients'!$GI$9:$IF$9,0),ROWS('6. Patients'!EI$10:EI$107))),0)+
IFERROR(SUMPRODUCT('6. Patients'!CV$10:CV$107,OFFSET('6. Patients'!$IG$9,1,MATCH($D27,'6. Patients'!$IH$9:$JA$9,0),ROWS('6. Patients'!EI$10:EI$107))),0),
IFERROR(SUMPRODUCT('6. Patients'!CV$10:CV$107,OFFSET('6. Patients'!$JB$9,1,MATCH($D27,'6. Patients'!$JC$9:$KZ$9,0),ROWS('6. Patients'!EI$10:EI$107))),0)+
IFERROR(SUMPRODUCT('6. Patients'!CV$10:CV$107,OFFSET('6. Patients'!$LA$9,1,MATCH($D27,'6. Patients'!$LB$9:$LU$9,0),ROWS('6. Patients'!EI$10:EI$107))),0)+
IFERROR(SUMPRODUCT('6. Patients'!CV$10:CV$107,OFFSET('6. Patients'!$LV$9,1,MATCH($D27,'6. Patients'!$LW$9:$NT$9,0),ROWS('6. Patients'!EI$10:EI$107))),0)+
IFERROR(SUMPRODUCT('6. Patients'!CV$10:CV$107,OFFSET('6. Patients'!$NU$9,1,MATCH($D27,'6. Patients'!$NV$9:$OO$9,0),ROWS('6. Patients'!EI$10:EI$107))),0),
IFERROR(SUMPRODUCT('6. Patients'!CV$10:CV$107,OFFSET('6. Patients'!$OP$9,1,MATCH($D27,'6. Patients'!$OQ$9:$QN$9,0),ROWS('6. Patients'!EI$10:EI$107))),0)+
IFERROR(SUMPRODUCT('6. Patients'!CV$10:CV$107,OFFSET('6. Patients'!$QO$9,1,MATCH($D27,'6. Patients'!$QP$9:$RI$9,0),ROWS('6. Patients'!EI$10:EI$107))),0)+
IFERROR(SUMPRODUCT('6. Patients'!CV$10:CV$107,OFFSET('6. Patients'!$RJ$9,1,MATCH($D27,'6. Patients'!$RK$9:$TH$9,0),ROWS('6. Patients'!EI$10:EI$107))),0)+
IFERROR(SUMPRODUCT('6. Patients'!CV$10:CV$107,OFFSET('6. Patients'!$TI$9,1,MATCH($D27,'6. Patients'!$TJ$9:$UC$9,0),ROWS('6. Patients'!EI$10:EI$107))),0))+
IFERROR(VLOOKUP($D27,$H$116:$L$146,COLUMNS($H$115:$J$115)-1+AC$7,0)*$E27*$F27*'1. General Inputs'!$J$25,0),0),0)</f>
        <v>0</v>
      </c>
      <c r="AD27" s="775">
        <f ca="1">ROUNDUP(IFERROR($F27*$E27*CHOOSE(AD$7,
IFERROR(SUMPRODUCT('6. Patients'!CW$10:CW$107,OFFSET('6. Patients'!$DN$9,1,MATCH($D27,'6. Patients'!$DO$9:$FL$9,0),ROWS('6. Patients'!EJ$10:EJ$107))),0)+
IFERROR(SUMPRODUCT('6. Patients'!CW$10:CW$107,OFFSET('6. Patients'!$FM$9,1,MATCH($D27,'6. Patients'!$FN$9:$GG$9,0),ROWS('6. Patients'!EJ$10:EJ$107))),0)+
IFERROR(SUMPRODUCT('6. Patients'!CW$10:CW$107,OFFSET('6. Patients'!$GH$9,1,MATCH($D27,'6. Patients'!$GI$9:$IF$9,0),ROWS('6. Patients'!EJ$10:EJ$107))),0)+
IFERROR(SUMPRODUCT('6. Patients'!CW$10:CW$107,OFFSET('6. Patients'!$IG$9,1,MATCH($D27,'6. Patients'!$IH$9:$JA$9,0),ROWS('6. Patients'!EJ$10:EJ$107))),0),
IFERROR(SUMPRODUCT('6. Patients'!CW$10:CW$107,OFFSET('6. Patients'!$JB$9,1,MATCH($D27,'6. Patients'!$JC$9:$KZ$9,0),ROWS('6. Patients'!EJ$10:EJ$107))),0)+
IFERROR(SUMPRODUCT('6. Patients'!CW$10:CW$107,OFFSET('6. Patients'!$LA$9,1,MATCH($D27,'6. Patients'!$LB$9:$LU$9,0),ROWS('6. Patients'!EJ$10:EJ$107))),0)+
IFERROR(SUMPRODUCT('6. Patients'!CW$10:CW$107,OFFSET('6. Patients'!$LV$9,1,MATCH($D27,'6. Patients'!$LW$9:$NT$9,0),ROWS('6. Patients'!EJ$10:EJ$107))),0)+
IFERROR(SUMPRODUCT('6. Patients'!CW$10:CW$107,OFFSET('6. Patients'!$NU$9,1,MATCH($D27,'6. Patients'!$NV$9:$OO$9,0),ROWS('6. Patients'!EJ$10:EJ$107))),0),
IFERROR(SUMPRODUCT('6. Patients'!CW$10:CW$107,OFFSET('6. Patients'!$OP$9,1,MATCH($D27,'6. Patients'!$OQ$9:$QN$9,0),ROWS('6. Patients'!EJ$10:EJ$107))),0)+
IFERROR(SUMPRODUCT('6. Patients'!CW$10:CW$107,OFFSET('6. Patients'!$QO$9,1,MATCH($D27,'6. Patients'!$QP$9:$RI$9,0),ROWS('6. Patients'!EJ$10:EJ$107))),0)+
IFERROR(SUMPRODUCT('6. Patients'!CW$10:CW$107,OFFSET('6. Patients'!$RJ$9,1,MATCH($D27,'6. Patients'!$RK$9:$TH$9,0),ROWS('6. Patients'!EJ$10:EJ$107))),0)+
IFERROR(SUMPRODUCT('6. Patients'!CW$10:CW$107,OFFSET('6. Patients'!$TI$9,1,MATCH($D27,'6. Patients'!$TJ$9:$UC$9,0),ROWS('6. Patients'!EJ$10:EJ$107))),0))+
IFERROR(VLOOKUP($D27,$H$116:$L$146,COLUMNS($H$115:$J$115)-1+AD$7,0)*$E27*$F27*'1. General Inputs'!$J$25,0),0),0)</f>
        <v>0</v>
      </c>
      <c r="AE27" s="775">
        <f ca="1">ROUNDUP(IFERROR($F27*$E27*CHOOSE(AE$7,
IFERROR(SUMPRODUCT('6. Patients'!CX$10:CX$107,OFFSET('6. Patients'!$DN$9,1,MATCH($D27,'6. Patients'!$DO$9:$FL$9,0),ROWS('6. Patients'!EK$10:EK$107))),0)+
IFERROR(SUMPRODUCT('6. Patients'!CX$10:CX$107,OFFSET('6. Patients'!$FM$9,1,MATCH($D27,'6. Patients'!$FN$9:$GG$9,0),ROWS('6. Patients'!EK$10:EK$107))),0)+
IFERROR(SUMPRODUCT('6. Patients'!CX$10:CX$107,OFFSET('6. Patients'!$GH$9,1,MATCH($D27,'6. Patients'!$GI$9:$IF$9,0),ROWS('6. Patients'!EK$10:EK$107))),0)+
IFERROR(SUMPRODUCT('6. Patients'!CX$10:CX$107,OFFSET('6. Patients'!$IG$9,1,MATCH($D27,'6. Patients'!$IH$9:$JA$9,0),ROWS('6. Patients'!EK$10:EK$107))),0),
IFERROR(SUMPRODUCT('6. Patients'!CX$10:CX$107,OFFSET('6. Patients'!$JB$9,1,MATCH($D27,'6. Patients'!$JC$9:$KZ$9,0),ROWS('6. Patients'!EK$10:EK$107))),0)+
IFERROR(SUMPRODUCT('6. Patients'!CX$10:CX$107,OFFSET('6. Patients'!$LA$9,1,MATCH($D27,'6. Patients'!$LB$9:$LU$9,0),ROWS('6. Patients'!EK$10:EK$107))),0)+
IFERROR(SUMPRODUCT('6. Patients'!CX$10:CX$107,OFFSET('6. Patients'!$LV$9,1,MATCH($D27,'6. Patients'!$LW$9:$NT$9,0),ROWS('6. Patients'!EK$10:EK$107))),0)+
IFERROR(SUMPRODUCT('6. Patients'!CX$10:CX$107,OFFSET('6. Patients'!$NU$9,1,MATCH($D27,'6. Patients'!$NV$9:$OO$9,0),ROWS('6. Patients'!EK$10:EK$107))),0),
IFERROR(SUMPRODUCT('6. Patients'!CX$10:CX$107,OFFSET('6. Patients'!$OP$9,1,MATCH($D27,'6. Patients'!$OQ$9:$QN$9,0),ROWS('6. Patients'!EK$10:EK$107))),0)+
IFERROR(SUMPRODUCT('6. Patients'!CX$10:CX$107,OFFSET('6. Patients'!$QO$9,1,MATCH($D27,'6. Patients'!$QP$9:$RI$9,0),ROWS('6. Patients'!EK$10:EK$107))),0)+
IFERROR(SUMPRODUCT('6. Patients'!CX$10:CX$107,OFFSET('6. Patients'!$RJ$9,1,MATCH($D27,'6. Patients'!$RK$9:$TH$9,0),ROWS('6. Patients'!EK$10:EK$107))),0)+
IFERROR(SUMPRODUCT('6. Patients'!CX$10:CX$107,OFFSET('6. Patients'!$TI$9,1,MATCH($D27,'6. Patients'!$TJ$9:$UC$9,0),ROWS('6. Patients'!EK$10:EK$107))),0))+
IFERROR(VLOOKUP($D27,$H$116:$L$146,COLUMNS($H$115:$J$115)-1+AE$7,0)*$E27*$F27*'1. General Inputs'!$J$25,0),0),0)</f>
        <v>0</v>
      </c>
      <c r="AF27" s="775">
        <f ca="1">ROUNDUP(IFERROR($F27*$E27*CHOOSE(AF$7,
IFERROR(SUMPRODUCT('6. Patients'!CY$10:CY$107,OFFSET('6. Patients'!$DN$9,1,MATCH($D27,'6. Patients'!$DO$9:$FL$9,0),ROWS('6. Patients'!EL$10:EL$107))),0)+
IFERROR(SUMPRODUCT('6. Patients'!CY$10:CY$107,OFFSET('6. Patients'!$FM$9,1,MATCH($D27,'6. Patients'!$FN$9:$GG$9,0),ROWS('6. Patients'!EL$10:EL$107))),0)+
IFERROR(SUMPRODUCT('6. Patients'!CY$10:CY$107,OFFSET('6. Patients'!$GH$9,1,MATCH($D27,'6. Patients'!$GI$9:$IF$9,0),ROWS('6. Patients'!EL$10:EL$107))),0)+
IFERROR(SUMPRODUCT('6. Patients'!CY$10:CY$107,OFFSET('6. Patients'!$IG$9,1,MATCH($D27,'6. Patients'!$IH$9:$JA$9,0),ROWS('6. Patients'!EL$10:EL$107))),0),
IFERROR(SUMPRODUCT('6. Patients'!CY$10:CY$107,OFFSET('6. Patients'!$JB$9,1,MATCH($D27,'6. Patients'!$JC$9:$KZ$9,0),ROWS('6. Patients'!EL$10:EL$107))),0)+
IFERROR(SUMPRODUCT('6. Patients'!CY$10:CY$107,OFFSET('6. Patients'!$LA$9,1,MATCH($D27,'6. Patients'!$LB$9:$LU$9,0),ROWS('6. Patients'!EL$10:EL$107))),0)+
IFERROR(SUMPRODUCT('6. Patients'!CY$10:CY$107,OFFSET('6. Patients'!$LV$9,1,MATCH($D27,'6. Patients'!$LW$9:$NT$9,0),ROWS('6. Patients'!EL$10:EL$107))),0)+
IFERROR(SUMPRODUCT('6. Patients'!CY$10:CY$107,OFFSET('6. Patients'!$NU$9,1,MATCH($D27,'6. Patients'!$NV$9:$OO$9,0),ROWS('6. Patients'!EL$10:EL$107))),0),
IFERROR(SUMPRODUCT('6. Patients'!CY$10:CY$107,OFFSET('6. Patients'!$OP$9,1,MATCH($D27,'6. Patients'!$OQ$9:$QN$9,0),ROWS('6. Patients'!EL$10:EL$107))),0)+
IFERROR(SUMPRODUCT('6. Patients'!CY$10:CY$107,OFFSET('6. Patients'!$QO$9,1,MATCH($D27,'6. Patients'!$QP$9:$RI$9,0),ROWS('6. Patients'!EL$10:EL$107))),0)+
IFERROR(SUMPRODUCT('6. Patients'!CY$10:CY$107,OFFSET('6. Patients'!$RJ$9,1,MATCH($D27,'6. Patients'!$RK$9:$TH$9,0),ROWS('6. Patients'!EL$10:EL$107))),0)+
IFERROR(SUMPRODUCT('6. Patients'!CY$10:CY$107,OFFSET('6. Patients'!$TI$9,1,MATCH($D27,'6. Patients'!$TJ$9:$UC$9,0),ROWS('6. Patients'!EL$10:EL$107))),0))+
IFERROR(VLOOKUP($D27,$H$116:$L$146,COLUMNS($H$115:$J$115)-1+AF$7,0)*$E27*$F27*'1. General Inputs'!$J$25,0),0),0)</f>
        <v>0</v>
      </c>
      <c r="AG27" s="775">
        <f ca="1">ROUNDUP(IFERROR($F27*$E27*CHOOSE(AG$7,
IFERROR(SUMPRODUCT('6. Patients'!CZ$10:CZ$107,OFFSET('6. Patients'!$DN$9,1,MATCH($D27,'6. Patients'!$DO$9:$FL$9,0),ROWS('6. Patients'!EM$10:EM$107))),0)+
IFERROR(SUMPRODUCT('6. Patients'!CZ$10:CZ$107,OFFSET('6. Patients'!$FM$9,1,MATCH($D27,'6. Patients'!$FN$9:$GG$9,0),ROWS('6. Patients'!EM$10:EM$107))),0)+
IFERROR(SUMPRODUCT('6. Patients'!CZ$10:CZ$107,OFFSET('6. Patients'!$GH$9,1,MATCH($D27,'6. Patients'!$GI$9:$IF$9,0),ROWS('6. Patients'!EM$10:EM$107))),0)+
IFERROR(SUMPRODUCT('6. Patients'!CZ$10:CZ$107,OFFSET('6. Patients'!$IG$9,1,MATCH($D27,'6. Patients'!$IH$9:$JA$9,0),ROWS('6. Patients'!EM$10:EM$107))),0),
IFERROR(SUMPRODUCT('6. Patients'!CZ$10:CZ$107,OFFSET('6. Patients'!$JB$9,1,MATCH($D27,'6. Patients'!$JC$9:$KZ$9,0),ROWS('6. Patients'!EM$10:EM$107))),0)+
IFERROR(SUMPRODUCT('6. Patients'!CZ$10:CZ$107,OFFSET('6. Patients'!$LA$9,1,MATCH($D27,'6. Patients'!$LB$9:$LU$9,0),ROWS('6. Patients'!EM$10:EM$107))),0)+
IFERROR(SUMPRODUCT('6. Patients'!CZ$10:CZ$107,OFFSET('6. Patients'!$LV$9,1,MATCH($D27,'6. Patients'!$LW$9:$NT$9,0),ROWS('6. Patients'!EM$10:EM$107))),0)+
IFERROR(SUMPRODUCT('6. Patients'!CZ$10:CZ$107,OFFSET('6. Patients'!$NU$9,1,MATCH($D27,'6. Patients'!$NV$9:$OO$9,0),ROWS('6. Patients'!EM$10:EM$107))),0),
IFERROR(SUMPRODUCT('6. Patients'!CZ$10:CZ$107,OFFSET('6. Patients'!$OP$9,1,MATCH($D27,'6. Patients'!$OQ$9:$QN$9,0),ROWS('6. Patients'!EM$10:EM$107))),0)+
IFERROR(SUMPRODUCT('6. Patients'!CZ$10:CZ$107,OFFSET('6. Patients'!$QO$9,1,MATCH($D27,'6. Patients'!$QP$9:$RI$9,0),ROWS('6. Patients'!EM$10:EM$107))),0)+
IFERROR(SUMPRODUCT('6. Patients'!CZ$10:CZ$107,OFFSET('6. Patients'!$RJ$9,1,MATCH($D27,'6. Patients'!$RK$9:$TH$9,0),ROWS('6. Patients'!EM$10:EM$107))),0)+
IFERROR(SUMPRODUCT('6. Patients'!CZ$10:CZ$107,OFFSET('6. Patients'!$TI$9,1,MATCH($D27,'6. Patients'!$TJ$9:$UC$9,0),ROWS('6. Patients'!EM$10:EM$107))),0))+
IFERROR(VLOOKUP($D27,$H$116:$L$146,COLUMNS($H$115:$J$115)-1+AG$7,0)*$E27*$F27*'1. General Inputs'!$J$25,0),0),0)</f>
        <v>0</v>
      </c>
      <c r="AH27" s="775">
        <f ca="1">ROUNDUP(IFERROR($F27*$E27*CHOOSE(AH$7,
IFERROR(SUMPRODUCT('6. Patients'!DA$10:DA$107,OFFSET('6. Patients'!$DN$9,1,MATCH($D27,'6. Patients'!$DO$9:$FL$9,0),ROWS('6. Patients'!EN$10:EN$107))),0)+
IFERROR(SUMPRODUCT('6. Patients'!DA$10:DA$107,OFFSET('6. Patients'!$FM$9,1,MATCH($D27,'6. Patients'!$FN$9:$GG$9,0),ROWS('6. Patients'!EN$10:EN$107))),0)+
IFERROR(SUMPRODUCT('6. Patients'!DA$10:DA$107,OFFSET('6. Patients'!$GH$9,1,MATCH($D27,'6. Patients'!$GI$9:$IF$9,0),ROWS('6. Patients'!EN$10:EN$107))),0)+
IFERROR(SUMPRODUCT('6. Patients'!DA$10:DA$107,OFFSET('6. Patients'!$IG$9,1,MATCH($D27,'6. Patients'!$IH$9:$JA$9,0),ROWS('6. Patients'!EN$10:EN$107))),0),
IFERROR(SUMPRODUCT('6. Patients'!DA$10:DA$107,OFFSET('6. Patients'!$JB$9,1,MATCH($D27,'6. Patients'!$JC$9:$KZ$9,0),ROWS('6. Patients'!EN$10:EN$107))),0)+
IFERROR(SUMPRODUCT('6. Patients'!DA$10:DA$107,OFFSET('6. Patients'!$LA$9,1,MATCH($D27,'6. Patients'!$LB$9:$LU$9,0),ROWS('6. Patients'!EN$10:EN$107))),0)+
IFERROR(SUMPRODUCT('6. Patients'!DA$10:DA$107,OFFSET('6. Patients'!$LV$9,1,MATCH($D27,'6. Patients'!$LW$9:$NT$9,0),ROWS('6. Patients'!EN$10:EN$107))),0)+
IFERROR(SUMPRODUCT('6. Patients'!DA$10:DA$107,OFFSET('6. Patients'!$NU$9,1,MATCH($D27,'6. Patients'!$NV$9:$OO$9,0),ROWS('6. Patients'!EN$10:EN$107))),0),
IFERROR(SUMPRODUCT('6. Patients'!DA$10:DA$107,OFFSET('6. Patients'!$OP$9,1,MATCH($D27,'6. Patients'!$OQ$9:$QN$9,0),ROWS('6. Patients'!EN$10:EN$107))),0)+
IFERROR(SUMPRODUCT('6. Patients'!DA$10:DA$107,OFFSET('6. Patients'!$QO$9,1,MATCH($D27,'6. Patients'!$QP$9:$RI$9,0),ROWS('6. Patients'!EN$10:EN$107))),0)+
IFERROR(SUMPRODUCT('6. Patients'!DA$10:DA$107,OFFSET('6. Patients'!$RJ$9,1,MATCH($D27,'6. Patients'!$RK$9:$TH$9,0),ROWS('6. Patients'!EN$10:EN$107))),0)+
IFERROR(SUMPRODUCT('6. Patients'!DA$10:DA$107,OFFSET('6. Patients'!$TI$9,1,MATCH($D27,'6. Patients'!$TJ$9:$UC$9,0),ROWS('6. Patients'!EN$10:EN$107))),0))+
IFERROR(VLOOKUP($D27,$H$116:$L$146,COLUMNS($H$115:$J$115)-1+AH$7,0)*$E27*$F27*'1. General Inputs'!$J$25,0),0),0)</f>
        <v>0</v>
      </c>
      <c r="AI27" s="775">
        <f ca="1">ROUNDUP(IFERROR($F27*$E27*CHOOSE(AI$7,
IFERROR(SUMPRODUCT('6. Patients'!DB$10:DB$107,OFFSET('6. Patients'!$DN$9,1,MATCH($D27,'6. Patients'!$DO$9:$FL$9,0),ROWS('6. Patients'!EO$10:EO$107))),0)+
IFERROR(SUMPRODUCT('6. Patients'!DB$10:DB$107,OFFSET('6. Patients'!$FM$9,1,MATCH($D27,'6. Patients'!$FN$9:$GG$9,0),ROWS('6. Patients'!EO$10:EO$107))),0)+
IFERROR(SUMPRODUCT('6. Patients'!DB$10:DB$107,OFFSET('6. Patients'!$GH$9,1,MATCH($D27,'6. Patients'!$GI$9:$IF$9,0),ROWS('6. Patients'!EO$10:EO$107))),0)+
IFERROR(SUMPRODUCT('6. Patients'!DB$10:DB$107,OFFSET('6. Patients'!$IG$9,1,MATCH($D27,'6. Patients'!$IH$9:$JA$9,0),ROWS('6. Patients'!EO$10:EO$107))),0),
IFERROR(SUMPRODUCT('6. Patients'!DB$10:DB$107,OFFSET('6. Patients'!$JB$9,1,MATCH($D27,'6. Patients'!$JC$9:$KZ$9,0),ROWS('6. Patients'!EO$10:EO$107))),0)+
IFERROR(SUMPRODUCT('6. Patients'!DB$10:DB$107,OFFSET('6. Patients'!$LA$9,1,MATCH($D27,'6. Patients'!$LB$9:$LU$9,0),ROWS('6. Patients'!EO$10:EO$107))),0)+
IFERROR(SUMPRODUCT('6. Patients'!DB$10:DB$107,OFFSET('6. Patients'!$LV$9,1,MATCH($D27,'6. Patients'!$LW$9:$NT$9,0),ROWS('6. Patients'!EO$10:EO$107))),0)+
IFERROR(SUMPRODUCT('6. Patients'!DB$10:DB$107,OFFSET('6. Patients'!$NU$9,1,MATCH($D27,'6. Patients'!$NV$9:$OO$9,0),ROWS('6. Patients'!EO$10:EO$107))),0),
IFERROR(SUMPRODUCT('6. Patients'!DB$10:DB$107,OFFSET('6. Patients'!$OP$9,1,MATCH($D27,'6. Patients'!$OQ$9:$QN$9,0),ROWS('6. Patients'!EO$10:EO$107))),0)+
IFERROR(SUMPRODUCT('6. Patients'!DB$10:DB$107,OFFSET('6. Patients'!$QO$9,1,MATCH($D27,'6. Patients'!$QP$9:$RI$9,0),ROWS('6. Patients'!EO$10:EO$107))),0)+
IFERROR(SUMPRODUCT('6. Patients'!DB$10:DB$107,OFFSET('6. Patients'!$RJ$9,1,MATCH($D27,'6. Patients'!$RK$9:$TH$9,0),ROWS('6. Patients'!EO$10:EO$107))),0)+
IFERROR(SUMPRODUCT('6. Patients'!DB$10:DB$107,OFFSET('6. Patients'!$TI$9,1,MATCH($D27,'6. Patients'!$TJ$9:$UC$9,0),ROWS('6. Patients'!EO$10:EO$107))),0))+
IFERROR(VLOOKUP($D27,$H$116:$L$146,COLUMNS($H$115:$J$115)-1+AI$7,0)*$E27*$F27*'1. General Inputs'!$J$25,0),0),0)</f>
        <v>0</v>
      </c>
      <c r="AJ27" s="775">
        <f ca="1">ROUNDUP(IFERROR($F27*$E27*CHOOSE(AJ$7,
IFERROR(SUMPRODUCT('6. Patients'!DC$10:DC$107,OFFSET('6. Patients'!$DN$9,1,MATCH($D27,'6. Patients'!$DO$9:$FL$9,0),ROWS('6. Patients'!EP$10:EP$107))),0)+
IFERROR(SUMPRODUCT('6. Patients'!DC$10:DC$107,OFFSET('6. Patients'!$FM$9,1,MATCH($D27,'6. Patients'!$FN$9:$GG$9,0),ROWS('6. Patients'!EP$10:EP$107))),0)+
IFERROR(SUMPRODUCT('6. Patients'!DC$10:DC$107,OFFSET('6. Patients'!$GH$9,1,MATCH($D27,'6. Patients'!$GI$9:$IF$9,0),ROWS('6. Patients'!EP$10:EP$107))),0)+
IFERROR(SUMPRODUCT('6. Patients'!DC$10:DC$107,OFFSET('6. Patients'!$IG$9,1,MATCH($D27,'6. Patients'!$IH$9:$JA$9,0),ROWS('6. Patients'!EP$10:EP$107))),0),
IFERROR(SUMPRODUCT('6. Patients'!DC$10:DC$107,OFFSET('6. Patients'!$JB$9,1,MATCH($D27,'6. Patients'!$JC$9:$KZ$9,0),ROWS('6. Patients'!EP$10:EP$107))),0)+
IFERROR(SUMPRODUCT('6. Patients'!DC$10:DC$107,OFFSET('6. Patients'!$LA$9,1,MATCH($D27,'6. Patients'!$LB$9:$LU$9,0),ROWS('6. Patients'!EP$10:EP$107))),0)+
IFERROR(SUMPRODUCT('6. Patients'!DC$10:DC$107,OFFSET('6. Patients'!$LV$9,1,MATCH($D27,'6. Patients'!$LW$9:$NT$9,0),ROWS('6. Patients'!EP$10:EP$107))),0)+
IFERROR(SUMPRODUCT('6. Patients'!DC$10:DC$107,OFFSET('6. Patients'!$NU$9,1,MATCH($D27,'6. Patients'!$NV$9:$OO$9,0),ROWS('6. Patients'!EP$10:EP$107))),0),
IFERROR(SUMPRODUCT('6. Patients'!DC$10:DC$107,OFFSET('6. Patients'!$OP$9,1,MATCH($D27,'6. Patients'!$OQ$9:$QN$9,0),ROWS('6. Patients'!EP$10:EP$107))),0)+
IFERROR(SUMPRODUCT('6. Patients'!DC$10:DC$107,OFFSET('6. Patients'!$QO$9,1,MATCH($D27,'6. Patients'!$QP$9:$RI$9,0),ROWS('6. Patients'!EP$10:EP$107))),0)+
IFERROR(SUMPRODUCT('6. Patients'!DC$10:DC$107,OFFSET('6. Patients'!$RJ$9,1,MATCH($D27,'6. Patients'!$RK$9:$TH$9,0),ROWS('6. Patients'!EP$10:EP$107))),0)+
IFERROR(SUMPRODUCT('6. Patients'!DC$10:DC$107,OFFSET('6. Patients'!$TI$9,1,MATCH($D27,'6. Patients'!$TJ$9:$UC$9,0),ROWS('6. Patients'!EP$10:EP$107))),0))+
IFERROR(VLOOKUP($D27,$H$116:$L$146,COLUMNS($H$115:$J$115)-1+AJ$7,0)*$E27*$F27*'1. General Inputs'!$J$25,0),0),0)</f>
        <v>0</v>
      </c>
      <c r="AK27" s="775">
        <f ca="1">ROUNDUP(IFERROR($F27*$E27*CHOOSE(AK$7,
IFERROR(SUMPRODUCT('6. Patients'!DD$10:DD$107,OFFSET('6. Patients'!$DN$9,1,MATCH($D27,'6. Patients'!$DO$9:$FL$9,0),ROWS('6. Patients'!EQ$10:EQ$107))),0)+
IFERROR(SUMPRODUCT('6. Patients'!DD$10:DD$107,OFFSET('6. Patients'!$FM$9,1,MATCH($D27,'6. Patients'!$FN$9:$GG$9,0),ROWS('6. Patients'!EQ$10:EQ$107))),0)+
IFERROR(SUMPRODUCT('6. Patients'!DD$10:DD$107,OFFSET('6. Patients'!$GH$9,1,MATCH($D27,'6. Patients'!$GI$9:$IF$9,0),ROWS('6. Patients'!EQ$10:EQ$107))),0)+
IFERROR(SUMPRODUCT('6. Patients'!DD$10:DD$107,OFFSET('6. Patients'!$IG$9,1,MATCH($D27,'6. Patients'!$IH$9:$JA$9,0),ROWS('6. Patients'!EQ$10:EQ$107))),0),
IFERROR(SUMPRODUCT('6. Patients'!DD$10:DD$107,OFFSET('6. Patients'!$JB$9,1,MATCH($D27,'6. Patients'!$JC$9:$KZ$9,0),ROWS('6. Patients'!EQ$10:EQ$107))),0)+
IFERROR(SUMPRODUCT('6. Patients'!DD$10:DD$107,OFFSET('6. Patients'!$LA$9,1,MATCH($D27,'6. Patients'!$LB$9:$LU$9,0),ROWS('6. Patients'!EQ$10:EQ$107))),0)+
IFERROR(SUMPRODUCT('6. Patients'!DD$10:DD$107,OFFSET('6. Patients'!$LV$9,1,MATCH($D27,'6. Patients'!$LW$9:$NT$9,0),ROWS('6. Patients'!EQ$10:EQ$107))),0)+
IFERROR(SUMPRODUCT('6. Patients'!DD$10:DD$107,OFFSET('6. Patients'!$NU$9,1,MATCH($D27,'6. Patients'!$NV$9:$OO$9,0),ROWS('6. Patients'!EQ$10:EQ$107))),0),
IFERROR(SUMPRODUCT('6. Patients'!DD$10:DD$107,OFFSET('6. Patients'!$OP$9,1,MATCH($D27,'6. Patients'!$OQ$9:$QN$9,0),ROWS('6. Patients'!EQ$10:EQ$107))),0)+
IFERROR(SUMPRODUCT('6. Patients'!DD$10:DD$107,OFFSET('6. Patients'!$QO$9,1,MATCH($D27,'6. Patients'!$QP$9:$RI$9,0),ROWS('6. Patients'!EQ$10:EQ$107))),0)+
IFERROR(SUMPRODUCT('6. Patients'!DD$10:DD$107,OFFSET('6. Patients'!$RJ$9,1,MATCH($D27,'6. Patients'!$RK$9:$TH$9,0),ROWS('6. Patients'!EQ$10:EQ$107))),0)+
IFERROR(SUMPRODUCT('6. Patients'!DD$10:DD$107,OFFSET('6. Patients'!$TI$9,1,MATCH($D27,'6. Patients'!$TJ$9:$UC$9,0),ROWS('6. Patients'!EQ$10:EQ$107))),0))+
IFERROR(VLOOKUP($D27,$H$116:$L$146,COLUMNS($H$115:$J$115)-1+AK$7,0)*$E27*$F27*'1. General Inputs'!$J$25,0),0),0)</f>
        <v>0</v>
      </c>
      <c r="AL27" s="775">
        <f ca="1">ROUNDUP(IFERROR($F27*$E27*CHOOSE(AL$7,
IFERROR(SUMPRODUCT('6. Patients'!DE$10:DE$107,OFFSET('6. Patients'!$DN$9,1,MATCH($D27,'6. Patients'!$DO$9:$FL$9,0),ROWS('6. Patients'!ER$10:ER$107))),0)+
IFERROR(SUMPRODUCT('6. Patients'!DE$10:DE$107,OFFSET('6. Patients'!$FM$9,1,MATCH($D27,'6. Patients'!$FN$9:$GG$9,0),ROWS('6. Patients'!ER$10:ER$107))),0)+
IFERROR(SUMPRODUCT('6. Patients'!DE$10:DE$107,OFFSET('6. Patients'!$GH$9,1,MATCH($D27,'6. Patients'!$GI$9:$IF$9,0),ROWS('6. Patients'!ER$10:ER$107))),0)+
IFERROR(SUMPRODUCT('6. Patients'!DE$10:DE$107,OFFSET('6. Patients'!$IG$9,1,MATCH($D27,'6. Patients'!$IH$9:$JA$9,0),ROWS('6. Patients'!ER$10:ER$107))),0),
IFERROR(SUMPRODUCT('6. Patients'!DE$10:DE$107,OFFSET('6. Patients'!$JB$9,1,MATCH($D27,'6. Patients'!$JC$9:$KZ$9,0),ROWS('6. Patients'!ER$10:ER$107))),0)+
IFERROR(SUMPRODUCT('6. Patients'!DE$10:DE$107,OFFSET('6. Patients'!$LA$9,1,MATCH($D27,'6. Patients'!$LB$9:$LU$9,0),ROWS('6. Patients'!ER$10:ER$107))),0)+
IFERROR(SUMPRODUCT('6. Patients'!DE$10:DE$107,OFFSET('6. Patients'!$LV$9,1,MATCH($D27,'6. Patients'!$LW$9:$NT$9,0),ROWS('6. Patients'!ER$10:ER$107))),0)+
IFERROR(SUMPRODUCT('6. Patients'!DE$10:DE$107,OFFSET('6. Patients'!$NU$9,1,MATCH($D27,'6. Patients'!$NV$9:$OO$9,0),ROWS('6. Patients'!ER$10:ER$107))),0),
IFERROR(SUMPRODUCT('6. Patients'!DE$10:DE$107,OFFSET('6. Patients'!$OP$9,1,MATCH($D27,'6. Patients'!$OQ$9:$QN$9,0),ROWS('6. Patients'!ER$10:ER$107))),0)+
IFERROR(SUMPRODUCT('6. Patients'!DE$10:DE$107,OFFSET('6. Patients'!$QO$9,1,MATCH($D27,'6. Patients'!$QP$9:$RI$9,0),ROWS('6. Patients'!ER$10:ER$107))),0)+
IFERROR(SUMPRODUCT('6. Patients'!DE$10:DE$107,OFFSET('6. Patients'!$RJ$9,1,MATCH($D27,'6. Patients'!$RK$9:$TH$9,0),ROWS('6. Patients'!ER$10:ER$107))),0)+
IFERROR(SUMPRODUCT('6. Patients'!DE$10:DE$107,OFFSET('6. Patients'!$TI$9,1,MATCH($D27,'6. Patients'!$TJ$9:$UC$9,0),ROWS('6. Patients'!ER$10:ER$107))),0))+
IFERROR(VLOOKUP($D27,$H$116:$L$146,COLUMNS($H$115:$J$115)-1+AL$7,0)*$E27*$F27*'1. General Inputs'!$J$25,0),0),0)</f>
        <v>0</v>
      </c>
      <c r="AM27" s="775">
        <f ca="1">ROUNDUP(IFERROR($F27*$E27*CHOOSE(AM$7,
IFERROR(SUMPRODUCT('6. Patients'!DF$10:DF$107,OFFSET('6. Patients'!$DN$9,1,MATCH($D27,'6. Patients'!$DO$9:$FL$9,0),ROWS('6. Patients'!ES$10:ES$107))),0)+
IFERROR(SUMPRODUCT('6. Patients'!DF$10:DF$107,OFFSET('6. Patients'!$FM$9,1,MATCH($D27,'6. Patients'!$FN$9:$GG$9,0),ROWS('6. Patients'!ES$10:ES$107))),0)+
IFERROR(SUMPRODUCT('6. Patients'!DF$10:DF$107,OFFSET('6. Patients'!$GH$9,1,MATCH($D27,'6. Patients'!$GI$9:$IF$9,0),ROWS('6. Patients'!ES$10:ES$107))),0)+
IFERROR(SUMPRODUCT('6. Patients'!DF$10:DF$107,OFFSET('6. Patients'!$IG$9,1,MATCH($D27,'6. Patients'!$IH$9:$JA$9,0),ROWS('6. Patients'!ES$10:ES$107))),0),
IFERROR(SUMPRODUCT('6. Patients'!DF$10:DF$107,OFFSET('6. Patients'!$JB$9,1,MATCH($D27,'6. Patients'!$JC$9:$KZ$9,0),ROWS('6. Patients'!ES$10:ES$107))),0)+
IFERROR(SUMPRODUCT('6. Patients'!DF$10:DF$107,OFFSET('6. Patients'!$LA$9,1,MATCH($D27,'6. Patients'!$LB$9:$LU$9,0),ROWS('6. Patients'!ES$10:ES$107))),0)+
IFERROR(SUMPRODUCT('6. Patients'!DF$10:DF$107,OFFSET('6. Patients'!$LV$9,1,MATCH($D27,'6. Patients'!$LW$9:$NT$9,0),ROWS('6. Patients'!ES$10:ES$107))),0)+
IFERROR(SUMPRODUCT('6. Patients'!DF$10:DF$107,OFFSET('6. Patients'!$NU$9,1,MATCH($D27,'6. Patients'!$NV$9:$OO$9,0),ROWS('6. Patients'!ES$10:ES$107))),0),
IFERROR(SUMPRODUCT('6. Patients'!DF$10:DF$107,OFFSET('6. Patients'!$OP$9,1,MATCH($D27,'6. Patients'!$OQ$9:$QN$9,0),ROWS('6. Patients'!ES$10:ES$107))),0)+
IFERROR(SUMPRODUCT('6. Patients'!DF$10:DF$107,OFFSET('6. Patients'!$QO$9,1,MATCH($D27,'6. Patients'!$QP$9:$RI$9,0),ROWS('6. Patients'!ES$10:ES$107))),0)+
IFERROR(SUMPRODUCT('6. Patients'!DF$10:DF$107,OFFSET('6. Patients'!$RJ$9,1,MATCH($D27,'6. Patients'!$RK$9:$TH$9,0),ROWS('6. Patients'!ES$10:ES$107))),0)+
IFERROR(SUMPRODUCT('6. Patients'!DF$10:DF$107,OFFSET('6. Patients'!$TI$9,1,MATCH($D27,'6. Patients'!$TJ$9:$UC$9,0),ROWS('6. Patients'!ES$10:ES$107))),0))+
IFERROR(VLOOKUP($D27,$H$116:$L$146,COLUMNS($H$115:$J$115)-1+AM$7,0)*$E27*$F27*'1. General Inputs'!$J$25,0),0),0)</f>
        <v>0</v>
      </c>
      <c r="AN27" s="775">
        <f ca="1">ROUNDUP(IFERROR($F27*$E27*CHOOSE(AN$7,
IFERROR(SUMPRODUCT('6. Patients'!DG$10:DG$107,OFFSET('6. Patients'!$DN$9,1,MATCH($D27,'6. Patients'!$DO$9:$FL$9,0),ROWS('6. Patients'!ET$10:ET$107))),0)+
IFERROR(SUMPRODUCT('6. Patients'!DG$10:DG$107,OFFSET('6. Patients'!$FM$9,1,MATCH($D27,'6. Patients'!$FN$9:$GG$9,0),ROWS('6. Patients'!ET$10:ET$107))),0)+
IFERROR(SUMPRODUCT('6. Patients'!DG$10:DG$107,OFFSET('6. Patients'!$GH$9,1,MATCH($D27,'6. Patients'!$GI$9:$IF$9,0),ROWS('6. Patients'!ET$10:ET$107))),0)+
IFERROR(SUMPRODUCT('6. Patients'!DG$10:DG$107,OFFSET('6. Patients'!$IG$9,1,MATCH($D27,'6. Patients'!$IH$9:$JA$9,0),ROWS('6. Patients'!ET$10:ET$107))),0),
IFERROR(SUMPRODUCT('6. Patients'!DG$10:DG$107,OFFSET('6. Patients'!$JB$9,1,MATCH($D27,'6. Patients'!$JC$9:$KZ$9,0),ROWS('6. Patients'!ET$10:ET$107))),0)+
IFERROR(SUMPRODUCT('6. Patients'!DG$10:DG$107,OFFSET('6. Patients'!$LA$9,1,MATCH($D27,'6. Patients'!$LB$9:$LU$9,0),ROWS('6. Patients'!ET$10:ET$107))),0)+
IFERROR(SUMPRODUCT('6. Patients'!DG$10:DG$107,OFFSET('6. Patients'!$LV$9,1,MATCH($D27,'6. Patients'!$LW$9:$NT$9,0),ROWS('6. Patients'!ET$10:ET$107))),0)+
IFERROR(SUMPRODUCT('6. Patients'!DG$10:DG$107,OFFSET('6. Patients'!$NU$9,1,MATCH($D27,'6. Patients'!$NV$9:$OO$9,0),ROWS('6. Patients'!ET$10:ET$107))),0),
IFERROR(SUMPRODUCT('6. Patients'!DG$10:DG$107,OFFSET('6. Patients'!$OP$9,1,MATCH($D27,'6. Patients'!$OQ$9:$QN$9,0),ROWS('6. Patients'!ET$10:ET$107))),0)+
IFERROR(SUMPRODUCT('6. Patients'!DG$10:DG$107,OFFSET('6. Patients'!$QO$9,1,MATCH($D27,'6. Patients'!$QP$9:$RI$9,0),ROWS('6. Patients'!ET$10:ET$107))),0)+
IFERROR(SUMPRODUCT('6. Patients'!DG$10:DG$107,OFFSET('6. Patients'!$RJ$9,1,MATCH($D27,'6. Patients'!$RK$9:$TH$9,0),ROWS('6. Patients'!ET$10:ET$107))),0)+
IFERROR(SUMPRODUCT('6. Patients'!DG$10:DG$107,OFFSET('6. Patients'!$TI$9,1,MATCH($D27,'6. Patients'!$TJ$9:$UC$9,0),ROWS('6. Patients'!ET$10:ET$107))),0))+
IFERROR(VLOOKUP($D27,$H$116:$L$146,COLUMNS($H$115:$J$115)-1+AN$7,0)*$E27*$F27*'1. General Inputs'!$J$25,0),0),0)</f>
        <v>0</v>
      </c>
      <c r="AO27" s="775">
        <f ca="1">ROUNDUP(IFERROR($F27*$E27*CHOOSE(AO$7,
IFERROR(SUMPRODUCT('6. Patients'!DH$10:DH$107,OFFSET('6. Patients'!$DN$9,1,MATCH($D27,'6. Patients'!$DO$9:$FL$9,0),ROWS('6. Patients'!EU$10:EU$107))),0)+
IFERROR(SUMPRODUCT('6. Patients'!DH$10:DH$107,OFFSET('6. Patients'!$FM$9,1,MATCH($D27,'6. Patients'!$FN$9:$GG$9,0),ROWS('6. Patients'!EU$10:EU$107))),0)+
IFERROR(SUMPRODUCT('6. Patients'!DH$10:DH$107,OFFSET('6. Patients'!$GH$9,1,MATCH($D27,'6. Patients'!$GI$9:$IF$9,0),ROWS('6. Patients'!EU$10:EU$107))),0)+
IFERROR(SUMPRODUCT('6. Patients'!DH$10:DH$107,OFFSET('6. Patients'!$IG$9,1,MATCH($D27,'6. Patients'!$IH$9:$JA$9,0),ROWS('6. Patients'!EU$10:EU$107))),0),
IFERROR(SUMPRODUCT('6. Patients'!DH$10:DH$107,OFFSET('6. Patients'!$JB$9,1,MATCH($D27,'6. Patients'!$JC$9:$KZ$9,0),ROWS('6. Patients'!EU$10:EU$107))),0)+
IFERROR(SUMPRODUCT('6. Patients'!DH$10:DH$107,OFFSET('6. Patients'!$LA$9,1,MATCH($D27,'6. Patients'!$LB$9:$LU$9,0),ROWS('6. Patients'!EU$10:EU$107))),0)+
IFERROR(SUMPRODUCT('6. Patients'!DH$10:DH$107,OFFSET('6. Patients'!$LV$9,1,MATCH($D27,'6. Patients'!$LW$9:$NT$9,0),ROWS('6. Patients'!EU$10:EU$107))),0)+
IFERROR(SUMPRODUCT('6. Patients'!DH$10:DH$107,OFFSET('6. Patients'!$NU$9,1,MATCH($D27,'6. Patients'!$NV$9:$OO$9,0),ROWS('6. Patients'!EU$10:EU$107))),0),
IFERROR(SUMPRODUCT('6. Patients'!DH$10:DH$107,OFFSET('6. Patients'!$OP$9,1,MATCH($D27,'6. Patients'!$OQ$9:$QN$9,0),ROWS('6. Patients'!EU$10:EU$107))),0)+
IFERROR(SUMPRODUCT('6. Patients'!DH$10:DH$107,OFFSET('6. Patients'!$QO$9,1,MATCH($D27,'6. Patients'!$QP$9:$RI$9,0),ROWS('6. Patients'!EU$10:EU$107))),0)+
IFERROR(SUMPRODUCT('6. Patients'!DH$10:DH$107,OFFSET('6. Patients'!$RJ$9,1,MATCH($D27,'6. Patients'!$RK$9:$TH$9,0),ROWS('6. Patients'!EU$10:EU$107))),0)+
IFERROR(SUMPRODUCT('6. Patients'!DH$10:DH$107,OFFSET('6. Patients'!$TI$9,1,MATCH($D27,'6. Patients'!$TJ$9:$UC$9,0),ROWS('6. Patients'!EU$10:EU$107))),0))+
IFERROR(VLOOKUP($D27,$H$116:$L$146,COLUMNS($H$115:$J$115)-1+AO$7,0)*$E27*$F27*'1. General Inputs'!$J$25,0),0),0)</f>
        <v>0</v>
      </c>
      <c r="AP27" s="775">
        <f ca="1">ROUNDUP(IFERROR($F27*$E27*CHOOSE(AP$7,
IFERROR(SUMPRODUCT('6. Patients'!DI$10:DI$107,OFFSET('6. Patients'!$DN$9,1,MATCH($D27,'6. Patients'!$DO$9:$FL$9,0),ROWS('6. Patients'!EV$10:EV$107))),0)+
IFERROR(SUMPRODUCT('6. Patients'!DI$10:DI$107,OFFSET('6. Patients'!$FM$9,1,MATCH($D27,'6. Patients'!$FN$9:$GG$9,0),ROWS('6. Patients'!EV$10:EV$107))),0)+
IFERROR(SUMPRODUCT('6. Patients'!DI$10:DI$107,OFFSET('6. Patients'!$GH$9,1,MATCH($D27,'6. Patients'!$GI$9:$IF$9,0),ROWS('6. Patients'!EV$10:EV$107))),0)+
IFERROR(SUMPRODUCT('6. Patients'!DI$10:DI$107,OFFSET('6. Patients'!$IG$9,1,MATCH($D27,'6. Patients'!$IH$9:$JA$9,0),ROWS('6. Patients'!EV$10:EV$107))),0),
IFERROR(SUMPRODUCT('6. Patients'!DI$10:DI$107,OFFSET('6. Patients'!$JB$9,1,MATCH($D27,'6. Patients'!$JC$9:$KZ$9,0),ROWS('6. Patients'!EV$10:EV$107))),0)+
IFERROR(SUMPRODUCT('6. Patients'!DI$10:DI$107,OFFSET('6. Patients'!$LA$9,1,MATCH($D27,'6. Patients'!$LB$9:$LU$9,0),ROWS('6. Patients'!EV$10:EV$107))),0)+
IFERROR(SUMPRODUCT('6. Patients'!DI$10:DI$107,OFFSET('6. Patients'!$LV$9,1,MATCH($D27,'6. Patients'!$LW$9:$NT$9,0),ROWS('6. Patients'!EV$10:EV$107))),0)+
IFERROR(SUMPRODUCT('6. Patients'!DI$10:DI$107,OFFSET('6. Patients'!$NU$9,1,MATCH($D27,'6. Patients'!$NV$9:$OO$9,0),ROWS('6. Patients'!EV$10:EV$107))),0),
IFERROR(SUMPRODUCT('6. Patients'!DI$10:DI$107,OFFSET('6. Patients'!$OP$9,1,MATCH($D27,'6. Patients'!$OQ$9:$QN$9,0),ROWS('6. Patients'!EV$10:EV$107))),0)+
IFERROR(SUMPRODUCT('6. Patients'!DI$10:DI$107,OFFSET('6. Patients'!$QO$9,1,MATCH($D27,'6. Patients'!$QP$9:$RI$9,0),ROWS('6. Patients'!EV$10:EV$107))),0)+
IFERROR(SUMPRODUCT('6. Patients'!DI$10:DI$107,OFFSET('6. Patients'!$RJ$9,1,MATCH($D27,'6. Patients'!$RK$9:$TH$9,0),ROWS('6. Patients'!EV$10:EV$107))),0)+
IFERROR(SUMPRODUCT('6. Patients'!DI$10:DI$107,OFFSET('6. Patients'!$TI$9,1,MATCH($D27,'6. Patients'!$TJ$9:$UC$9,0),ROWS('6. Patients'!EV$10:EV$107))),0))+
IFERROR(VLOOKUP($D27,$H$116:$L$146,COLUMNS($H$115:$J$115)-1+AP$7,0)*$E27*$F27*'1. General Inputs'!$J$25,0),0),0)</f>
        <v>0</v>
      </c>
      <c r="AQ27" s="775">
        <f ca="1">ROUNDUP(IFERROR($F27*$E27*CHOOSE(AQ$7,
IFERROR(SUMPRODUCT('6. Patients'!DJ$10:DJ$107,OFFSET('6. Patients'!$DN$9,1,MATCH($D27,'6. Patients'!$DO$9:$FL$9,0),ROWS('6. Patients'!EW$10:EW$107))),0)+
IFERROR(SUMPRODUCT('6. Patients'!DJ$10:DJ$107,OFFSET('6. Patients'!$FM$9,1,MATCH($D27,'6. Patients'!$FN$9:$GG$9,0),ROWS('6. Patients'!EW$10:EW$107))),0)+
IFERROR(SUMPRODUCT('6. Patients'!DJ$10:DJ$107,OFFSET('6. Patients'!$GH$9,1,MATCH($D27,'6. Patients'!$GI$9:$IF$9,0),ROWS('6. Patients'!EW$10:EW$107))),0)+
IFERROR(SUMPRODUCT('6. Patients'!DJ$10:DJ$107,OFFSET('6. Patients'!$IG$9,1,MATCH($D27,'6. Patients'!$IH$9:$JA$9,0),ROWS('6. Patients'!EW$10:EW$107))),0),
IFERROR(SUMPRODUCT('6. Patients'!DJ$10:DJ$107,OFFSET('6. Patients'!$JB$9,1,MATCH($D27,'6. Patients'!$JC$9:$KZ$9,0),ROWS('6. Patients'!EW$10:EW$107))),0)+
IFERROR(SUMPRODUCT('6. Patients'!DJ$10:DJ$107,OFFSET('6. Patients'!$LA$9,1,MATCH($D27,'6. Patients'!$LB$9:$LU$9,0),ROWS('6. Patients'!EW$10:EW$107))),0)+
IFERROR(SUMPRODUCT('6. Patients'!DJ$10:DJ$107,OFFSET('6. Patients'!$LV$9,1,MATCH($D27,'6. Patients'!$LW$9:$NT$9,0),ROWS('6. Patients'!EW$10:EW$107))),0)+
IFERROR(SUMPRODUCT('6. Patients'!DJ$10:DJ$107,OFFSET('6. Patients'!$NU$9,1,MATCH($D27,'6. Patients'!$NV$9:$OO$9,0),ROWS('6. Patients'!EW$10:EW$107))),0),
IFERROR(SUMPRODUCT('6. Patients'!DJ$10:DJ$107,OFFSET('6. Patients'!$OP$9,1,MATCH($D27,'6. Patients'!$OQ$9:$QN$9,0),ROWS('6. Patients'!EW$10:EW$107))),0)+
IFERROR(SUMPRODUCT('6. Patients'!DJ$10:DJ$107,OFFSET('6. Patients'!$QO$9,1,MATCH($D27,'6. Patients'!$QP$9:$RI$9,0),ROWS('6. Patients'!EW$10:EW$107))),0)+
IFERROR(SUMPRODUCT('6. Patients'!DJ$10:DJ$107,OFFSET('6. Patients'!$RJ$9,1,MATCH($D27,'6. Patients'!$RK$9:$TH$9,0),ROWS('6. Patients'!EW$10:EW$107))),0)+
IFERROR(SUMPRODUCT('6. Patients'!DJ$10:DJ$107,OFFSET('6. Patients'!$TI$9,1,MATCH($D27,'6. Patients'!$TJ$9:$UC$9,0),ROWS('6. Patients'!EW$10:EW$107))),0))+
IFERROR(VLOOKUP($D27,$H$116:$L$146,COLUMNS($H$115:$J$115)-1+AQ$7,0)*$E27*$F27*'1. General Inputs'!$J$25,0),0),0)</f>
        <v>0</v>
      </c>
      <c r="AR27" s="342"/>
      <c r="AZ27" s="335">
        <f ca="1">IFERROR(SUM(OFFSET('7. Consumption'!H27,0,1,,MIN('1. General Inputs'!$J$29,COLUMNS('7. Consumption'!H$9:$AQ$9)-1))),0)+MAX(0,$AQ27*('1. General Inputs'!$J$29-COLUMNS('7. Consumption'!H$9:$AQ$9)+1))</f>
        <v>0</v>
      </c>
      <c r="BA27" s="335">
        <f ca="1">IFERROR(SUM(OFFSET('7. Consumption'!I27,0,1,,MIN('1. General Inputs'!$J$29,COLUMNS('7. Consumption'!I$9:$AQ$9)-1))),0)+MAX(0,$AQ27*('1. General Inputs'!$J$29-COLUMNS('7. Consumption'!I$9:$AQ$9)+1))</f>
        <v>0</v>
      </c>
      <c r="BB27" s="335">
        <f ca="1">IFERROR(SUM(OFFSET('7. Consumption'!J27,0,1,,MIN('1. General Inputs'!$J$29,COLUMNS('7. Consumption'!J$9:$AQ$9)-1))),0)+MAX(0,$AQ27*('1. General Inputs'!$J$29-COLUMNS('7. Consumption'!J$9:$AQ$9)+1))</f>
        <v>0</v>
      </c>
      <c r="BC27" s="335">
        <f ca="1">IFERROR(SUM(OFFSET('7. Consumption'!K27,0,1,,MIN('1. General Inputs'!$J$29,COLUMNS('7. Consumption'!K$9:$AQ$9)-1))),0)+MAX(0,$AQ27*('1. General Inputs'!$J$29-COLUMNS('7. Consumption'!K$9:$AQ$9)+1))</f>
        <v>0</v>
      </c>
      <c r="BD27" s="335">
        <f ca="1">IFERROR(SUM(OFFSET('7. Consumption'!L27,0,1,,MIN('1. General Inputs'!$J$29,COLUMNS('7. Consumption'!L$9:$AQ$9)-1))),0)+MAX(0,$AQ27*('1. General Inputs'!$J$29-COLUMNS('7. Consumption'!L$9:$AQ$9)+1))</f>
        <v>0</v>
      </c>
      <c r="BE27" s="335">
        <f ca="1">IFERROR(SUM(OFFSET('7. Consumption'!M27,0,1,,MIN('1. General Inputs'!$J$29,COLUMNS('7. Consumption'!M$9:$AQ$9)-1))),0)+MAX(0,$AQ27*('1. General Inputs'!$J$29-COLUMNS('7. Consumption'!M$9:$AQ$9)+1))</f>
        <v>0</v>
      </c>
      <c r="BF27" s="335">
        <f ca="1">IFERROR(SUM(OFFSET('7. Consumption'!N27,0,1,,MIN('1. General Inputs'!$J$29,COLUMNS('7. Consumption'!N$9:$AQ$9)-1))),0)+MAX(0,$AQ27*('1. General Inputs'!$J$29-COLUMNS('7. Consumption'!N$9:$AQ$9)+1))</f>
        <v>0</v>
      </c>
      <c r="BG27" s="335">
        <f ca="1">IFERROR(SUM(OFFSET('7. Consumption'!O27,0,1,,MIN('1. General Inputs'!$J$29,COLUMNS('7. Consumption'!O$9:$AQ$9)-1))),0)+MAX(0,$AQ27*('1. General Inputs'!$J$29-COLUMNS('7. Consumption'!O$9:$AQ$9)+1))</f>
        <v>0</v>
      </c>
      <c r="BH27" s="335">
        <f ca="1">IFERROR(SUM(OFFSET('7. Consumption'!P27,0,1,,MIN('1. General Inputs'!$J$29,COLUMNS('7. Consumption'!P$9:$AQ$9)-1))),0)+MAX(0,$AQ27*('1. General Inputs'!$J$29-COLUMNS('7. Consumption'!P$9:$AQ$9)+1))</f>
        <v>0</v>
      </c>
      <c r="BI27" s="335">
        <f ca="1">IFERROR(SUM(OFFSET('7. Consumption'!Q27,0,1,,MIN('1. General Inputs'!$J$29,COLUMNS('7. Consumption'!Q$9:$AQ$9)-1))),0)+MAX(0,$AQ27*('1. General Inputs'!$J$29-COLUMNS('7. Consumption'!Q$9:$AQ$9)+1))</f>
        <v>0</v>
      </c>
      <c r="BJ27" s="335">
        <f ca="1">IFERROR(SUM(OFFSET('7. Consumption'!R27,0,1,,MIN('1. General Inputs'!$J$29,COLUMNS('7. Consumption'!R$9:$AQ$9)-1))),0)+MAX(0,$AQ27*('1. General Inputs'!$J$29-COLUMNS('7. Consumption'!R$9:$AQ$9)+1))</f>
        <v>0</v>
      </c>
      <c r="BK27" s="335">
        <f ca="1">IFERROR(SUM(OFFSET('7. Consumption'!S27,0,1,,MIN('1. General Inputs'!$J$29,COLUMNS('7. Consumption'!S$9:$AQ$9)-1))),0)+MAX(0,$AQ27*('1. General Inputs'!$J$29-COLUMNS('7. Consumption'!S$9:$AQ$9)+1))</f>
        <v>0</v>
      </c>
      <c r="BL27" s="335">
        <f ca="1">IFERROR(SUM(OFFSET('7. Consumption'!T27,0,1,,MIN('1. General Inputs'!$J$29,COLUMNS('7. Consumption'!T$9:$AQ$9)-1))),0)+MAX(0,$AQ27*('1. General Inputs'!$J$29-COLUMNS('7. Consumption'!T$9:$AQ$9)+1))</f>
        <v>0</v>
      </c>
      <c r="BM27" s="335">
        <f ca="1">IFERROR(SUM(OFFSET('7. Consumption'!U27,0,1,,MIN('1. General Inputs'!$J$29,COLUMNS('7. Consumption'!U$9:$AQ$9)-1))),0)+MAX(0,$AQ27*('1. General Inputs'!$J$29-COLUMNS('7. Consumption'!U$9:$AQ$9)+1))</f>
        <v>0</v>
      </c>
      <c r="BN27" s="335">
        <f ca="1">IFERROR(SUM(OFFSET('7. Consumption'!V27,0,1,,MIN('1. General Inputs'!$J$29,COLUMNS('7. Consumption'!V$9:$AQ$9)-1))),0)+MAX(0,$AQ27*('1. General Inputs'!$J$29-COLUMNS('7. Consumption'!V$9:$AQ$9)+1))</f>
        <v>0</v>
      </c>
      <c r="BO27" s="335">
        <f ca="1">IFERROR(SUM(OFFSET('7. Consumption'!W27,0,1,,MIN('1. General Inputs'!$J$29,COLUMNS('7. Consumption'!W$9:$AQ$9)-1))),0)+MAX(0,$AQ27*('1. General Inputs'!$J$29-COLUMNS('7. Consumption'!W$9:$AQ$9)+1))</f>
        <v>0</v>
      </c>
      <c r="BP27" s="335">
        <f ca="1">IFERROR(SUM(OFFSET('7. Consumption'!X27,0,1,,MIN('1. General Inputs'!$J$29,COLUMNS('7. Consumption'!X$9:$AQ$9)-1))),0)+MAX(0,$AQ27*('1. General Inputs'!$J$29-COLUMNS('7. Consumption'!X$9:$AQ$9)+1))</f>
        <v>0</v>
      </c>
      <c r="BQ27" s="335">
        <f ca="1">IFERROR(SUM(OFFSET('7. Consumption'!Y27,0,1,,MIN('1. General Inputs'!$J$29,COLUMNS('7. Consumption'!Y$9:$AQ$9)-1))),0)+MAX(0,$AQ27*('1. General Inputs'!$J$29-COLUMNS('7. Consumption'!Y$9:$AQ$9)+1))</f>
        <v>0</v>
      </c>
      <c r="BR27" s="335">
        <f ca="1">IFERROR(SUM(OFFSET('7. Consumption'!Z27,0,1,,MIN('1. General Inputs'!$J$29,COLUMNS('7. Consumption'!Z$9:$AQ$9)-1))),0)+MAX(0,$AQ27*('1. General Inputs'!$J$29-COLUMNS('7. Consumption'!Z$9:$AQ$9)+1))</f>
        <v>0</v>
      </c>
      <c r="BS27" s="335">
        <f ca="1">IFERROR(SUM(OFFSET('7. Consumption'!AA27,0,1,,MIN('1. General Inputs'!$J$29,COLUMNS('7. Consumption'!AA$9:$AQ$9)-1))),0)+MAX(0,$AQ27*('1. General Inputs'!$J$29-COLUMNS('7. Consumption'!AA$9:$AQ$9)+1))</f>
        <v>0</v>
      </c>
      <c r="BT27" s="335">
        <f ca="1">IFERROR(SUM(OFFSET('7. Consumption'!AB27,0,1,,MIN('1. General Inputs'!$J$29,COLUMNS('7. Consumption'!AB$9:$AQ$9)-1))),0)+MAX(0,$AQ27*('1. General Inputs'!$J$29-COLUMNS('7. Consumption'!AB$9:$AQ$9)+1))</f>
        <v>0</v>
      </c>
      <c r="BU27" s="335">
        <f ca="1">IFERROR(SUM(OFFSET('7. Consumption'!AC27,0,1,,MIN('1. General Inputs'!$J$29,COLUMNS('7. Consumption'!AC$9:$AQ$9)-1))),0)+MAX(0,$AQ27*('1. General Inputs'!$J$29-COLUMNS('7. Consumption'!AC$9:$AQ$9)+1))</f>
        <v>0</v>
      </c>
      <c r="BV27" s="335">
        <f ca="1">IFERROR(SUM(OFFSET('7. Consumption'!AD27,0,1,,MIN('1. General Inputs'!$J$29,COLUMNS('7. Consumption'!AD$9:$AQ$9)-1))),0)+MAX(0,$AQ27*('1. General Inputs'!$J$29-COLUMNS('7. Consumption'!AD$9:$AQ$9)+1))</f>
        <v>0</v>
      </c>
      <c r="BW27" s="335">
        <f ca="1">IFERROR(SUM(OFFSET('7. Consumption'!AE27,0,1,,MIN('1. General Inputs'!$J$29,COLUMNS('7. Consumption'!AE$9:$AQ$9)-1))),0)+MAX(0,$AQ27*('1. General Inputs'!$J$29-COLUMNS('7. Consumption'!AE$9:$AQ$9)+1))</f>
        <v>0</v>
      </c>
      <c r="BX27" s="335">
        <f ca="1">IFERROR(SUM(OFFSET('7. Consumption'!AF27,0,1,,MIN('1. General Inputs'!$J$29,COLUMNS('7. Consumption'!AF$9:$AQ$9)-1))),0)+MAX(0,$AQ27*('1. General Inputs'!$J$29-COLUMNS('7. Consumption'!AF$9:$AQ$9)+1))</f>
        <v>0</v>
      </c>
      <c r="BY27" s="335">
        <f ca="1">IFERROR(SUM(OFFSET('7. Consumption'!AG27,0,1,,MIN('1. General Inputs'!$J$29,COLUMNS('7. Consumption'!AG$9:$AQ$9)-1))),0)+MAX(0,$AQ27*('1. General Inputs'!$J$29-COLUMNS('7. Consumption'!AG$9:$AQ$9)+1))</f>
        <v>0</v>
      </c>
      <c r="BZ27" s="335">
        <f ca="1">IFERROR(SUM(OFFSET('7. Consumption'!AH27,0,1,,MIN('1. General Inputs'!$J$29,COLUMNS('7. Consumption'!AH$9:$AQ$9)-1))),0)+MAX(0,$AQ27*('1. General Inputs'!$J$29-COLUMNS('7. Consumption'!AH$9:$AQ$9)+1))</f>
        <v>0</v>
      </c>
      <c r="CA27" s="335">
        <f ca="1">IFERROR(SUM(OFFSET('7. Consumption'!AI27,0,1,,MIN('1. General Inputs'!$J$29,COLUMNS('7. Consumption'!AI$9:$AQ$9)-1))),0)+MAX(0,$AQ27*('1. General Inputs'!$J$29-COLUMNS('7. Consumption'!AI$9:$AQ$9)+1))</f>
        <v>0</v>
      </c>
      <c r="CB27" s="335">
        <f ca="1">IFERROR(SUM(OFFSET('7. Consumption'!AJ27,0,1,,MIN('1. General Inputs'!$J$29,COLUMNS('7. Consumption'!AJ$9:$AQ$9)-1))),0)+MAX(0,$AQ27*('1. General Inputs'!$J$29-COLUMNS('7. Consumption'!AJ$9:$AQ$9)+1))</f>
        <v>0</v>
      </c>
      <c r="CC27" s="335">
        <f ca="1">IFERROR(SUM(OFFSET('7. Consumption'!AK27,0,1,,MIN('1. General Inputs'!$J$29,COLUMNS('7. Consumption'!AK$9:$AQ$9)-1))),0)+MAX(0,$AQ27*('1. General Inputs'!$J$29-COLUMNS('7. Consumption'!AK$9:$AQ$9)+1))</f>
        <v>0</v>
      </c>
      <c r="CD27" s="335">
        <f ca="1">IFERROR(SUM(OFFSET('7. Consumption'!AL27,0,1,,MIN('1. General Inputs'!$J$29,COLUMNS('7. Consumption'!AL$9:$AQ$9)-1))),0)+MAX(0,$AQ27*('1. General Inputs'!$J$29-COLUMNS('7. Consumption'!AL$9:$AQ$9)+1))</f>
        <v>0</v>
      </c>
      <c r="CE27" s="335">
        <f ca="1">IFERROR(SUM(OFFSET('7. Consumption'!AM27,0,1,,MIN('1. General Inputs'!$J$29,COLUMNS('7. Consumption'!AM$9:$AQ$9)-1))),0)+MAX(0,$AQ27*('1. General Inputs'!$J$29-COLUMNS('7. Consumption'!AM$9:$AQ$9)+1))</f>
        <v>0</v>
      </c>
      <c r="CF27" s="335">
        <f ca="1">IFERROR(SUM(OFFSET('7. Consumption'!AN27,0,1,,MIN('1. General Inputs'!$J$29,COLUMNS('7. Consumption'!AN$9:$AQ$9)-1))),0)+MAX(0,$AQ27*('1. General Inputs'!$J$29-COLUMNS('7. Consumption'!AN$9:$AQ$9)+1))</f>
        <v>0</v>
      </c>
      <c r="CG27" s="335">
        <f ca="1">IFERROR(SUM(OFFSET('7. Consumption'!AO27,0,1,,MIN('1. General Inputs'!$J$29,COLUMNS('7. Consumption'!AO$9:$AQ$9)-1))),0)+MAX(0,$AQ27*('1. General Inputs'!$J$29-COLUMNS('7. Consumption'!AO$9:$AQ$9)+1))</f>
        <v>0</v>
      </c>
      <c r="CH27" s="335">
        <f ca="1">IFERROR(SUM(OFFSET('7. Consumption'!AP27,0,1,,MIN('1. General Inputs'!$J$29,COLUMNS('7. Consumption'!AP$9:$AQ$9)-1))),0)+MAX(0,$AQ27*('1. General Inputs'!$J$29-COLUMNS('7. Consumption'!AP$9:$AQ$9)+1))</f>
        <v>0</v>
      </c>
      <c r="CI27" s="335">
        <f ca="1">IFERROR(SUM(OFFSET('7. Consumption'!AQ27,0,1,,MIN('1. General Inputs'!$J$29,COLUMNS('7. Consumption'!AQ$9:$AQ$9)-1))),0)+MAX(0,$AQ27*('1. General Inputs'!$J$29-COLUMNS('7. Consumption'!AQ$9:$AQ$9)+1))</f>
        <v>0</v>
      </c>
    </row>
    <row r="28" spans="2:87" ht="15" x14ac:dyDescent="0.25">
      <c r="B28" s="772"/>
      <c r="C28" s="772" t="str">
        <f>IFERROR(VLOOKUP(ROWS($C$9:$C28),'5. Form Breakdown'!$AI$11:$AJ$138,COLUMNS('5. Form Breakdown'!$AI$11:$AJ$11),0),"")</f>
        <v>AZT 60 - tab - dispersible</v>
      </c>
      <c r="D28" s="772" t="str">
        <f>IFERROR(VLOOKUP($C28,'5a. Dosing'!$E$11:$F$138,2,0),"")</f>
        <v>AZT</v>
      </c>
      <c r="E28" s="773" t="str">
        <f>IFERROR(INDEX('5. Form Breakdown'!$AL$11:$BL$138,MATCH('7. Consumption'!$C28,'5. Form Breakdown'!$AK$11:$AK$138,0),MATCH('5. Form Breakdown'!$AX$10,'5. Form Breakdown'!$AL$10:$BL$10,0)),"")</f>
        <v/>
      </c>
      <c r="F28" s="774">
        <f>IFERROR(INDEX('5. Form Breakdown'!$AL$11:$BL$138,MATCH('7. Consumption'!$C28,'5. Form Breakdown'!$AK$11:$AK$138,0),MATCH('5. Form Breakdown'!$BL$10,'5. Form Breakdown'!$AL$10:$BL$10,0)),"")</f>
        <v>0</v>
      </c>
      <c r="H28" s="775">
        <f ca="1">ROUNDUP(IFERROR($F28*$E28*CHOOSE(H$7,
IFERROR(SUMPRODUCT('6. Patients'!CA$10:CA$107,OFFSET('6. Patients'!$DN$9,1,MATCH($D28,'6. Patients'!$DO$9:$FL$9,0),ROWS('6. Patients'!DN$10:DN$107))),0)+
IFERROR(SUMPRODUCT('6. Patients'!CA$10:CA$107,OFFSET('6. Patients'!$FM$9,1,MATCH($D28,'6. Patients'!$FN$9:$GG$9,0),ROWS('6. Patients'!DN$10:DN$107))),0)+
IFERROR(SUMPRODUCT('6. Patients'!CA$10:CA$107,OFFSET('6. Patients'!$GH$9,1,MATCH($D28,'6. Patients'!$GI$9:$IF$9,0),ROWS('6. Patients'!DN$10:DN$107))),0)+
IFERROR(SUMPRODUCT('6. Patients'!CA$10:CA$107,OFFSET('6. Patients'!$IG$9,1,MATCH($D28,'6. Patients'!$IH$9:$JA$9,0),ROWS('6. Patients'!DN$10:DN$107))),0),
IFERROR(SUMPRODUCT('6. Patients'!CA$10:CA$107,OFFSET('6. Patients'!$JB$9,1,MATCH($D28,'6. Patients'!$JC$9:$KZ$9,0),ROWS('6. Patients'!DN$10:DN$107))),0)+
IFERROR(SUMPRODUCT('6. Patients'!CA$10:CA$107,OFFSET('6. Patients'!$LA$9,1,MATCH($D28,'6. Patients'!$LB$9:$LU$9,0),ROWS('6. Patients'!DN$10:DN$107))),0)+
IFERROR(SUMPRODUCT('6. Patients'!CA$10:CA$107,OFFSET('6. Patients'!$LV$9,1,MATCH($D28,'6. Patients'!$LW$9:$NT$9,0),ROWS('6. Patients'!DN$10:DN$107))),0)+
IFERROR(SUMPRODUCT('6. Patients'!CA$10:CA$107,OFFSET('6. Patients'!$NU$9,1,MATCH($D28,'6. Patients'!$NV$9:$OO$9,0),ROWS('6. Patients'!DN$10:DN$107))),0),
IFERROR(SUMPRODUCT('6. Patients'!CA$10:CA$107,OFFSET('6. Patients'!$OP$9,1,MATCH($D28,'6. Patients'!$OQ$9:$QN$9,0),ROWS('6. Patients'!DN$10:DN$107))),0)+
IFERROR(SUMPRODUCT('6. Patients'!CA$10:CA$107,OFFSET('6. Patients'!$QO$9,1,MATCH($D28,'6. Patients'!$QP$9:$RI$9,0),ROWS('6. Patients'!DN$10:DN$107))),0)+
IFERROR(SUMPRODUCT('6. Patients'!CA$10:CA$107,OFFSET('6. Patients'!$RJ$9,1,MATCH($D28,'6. Patients'!$RK$9:$TH$9,0),ROWS('6. Patients'!DN$10:DN$107))),0)+
IFERROR(SUMPRODUCT('6. Patients'!CA$10:CA$107,OFFSET('6. Patients'!$TI$9,1,MATCH($D28,'6. Patients'!$TJ$9:$UC$9,0),ROWS('6. Patients'!DN$10:DN$107))),0))+
IFERROR(VLOOKUP($D28,$H$116:$L$146,COLUMNS($H$115:$J$115)-1+H$7,0)*$E28*$F28*'1. General Inputs'!$J$25,0),0),0)</f>
        <v>0</v>
      </c>
      <c r="I28" s="775">
        <f ca="1">ROUNDUP(IFERROR($F28*$E28*CHOOSE(I$7,
IFERROR(SUMPRODUCT('6. Patients'!CB$10:CB$107,OFFSET('6. Patients'!$DN$9,1,MATCH($D28,'6. Patients'!$DO$9:$FL$9,0),ROWS('6. Patients'!DO$10:DO$107))),0)+
IFERROR(SUMPRODUCT('6. Patients'!CB$10:CB$107,OFFSET('6. Patients'!$FM$9,1,MATCH($D28,'6. Patients'!$FN$9:$GG$9,0),ROWS('6. Patients'!DO$10:DO$107))),0)+
IFERROR(SUMPRODUCT('6. Patients'!CB$10:CB$107,OFFSET('6. Patients'!$GH$9,1,MATCH($D28,'6. Patients'!$GI$9:$IF$9,0),ROWS('6. Patients'!DO$10:DO$107))),0)+
IFERROR(SUMPRODUCT('6. Patients'!CB$10:CB$107,OFFSET('6. Patients'!$IG$9,1,MATCH($D28,'6. Patients'!$IH$9:$JA$9,0),ROWS('6. Patients'!DO$10:DO$107))),0),
IFERROR(SUMPRODUCT('6. Patients'!CB$10:CB$107,OFFSET('6. Patients'!$JB$9,1,MATCH($D28,'6. Patients'!$JC$9:$KZ$9,0),ROWS('6. Patients'!DO$10:DO$107))),0)+
IFERROR(SUMPRODUCT('6. Patients'!CB$10:CB$107,OFFSET('6. Patients'!$LA$9,1,MATCH($D28,'6. Patients'!$LB$9:$LU$9,0),ROWS('6. Patients'!DO$10:DO$107))),0)+
IFERROR(SUMPRODUCT('6. Patients'!CB$10:CB$107,OFFSET('6. Patients'!$LV$9,1,MATCH($D28,'6. Patients'!$LW$9:$NT$9,0),ROWS('6. Patients'!DO$10:DO$107))),0)+
IFERROR(SUMPRODUCT('6. Patients'!CB$10:CB$107,OFFSET('6. Patients'!$NU$9,1,MATCH($D28,'6. Patients'!$NV$9:$OO$9,0),ROWS('6. Patients'!DO$10:DO$107))),0),
IFERROR(SUMPRODUCT('6. Patients'!CB$10:CB$107,OFFSET('6. Patients'!$OP$9,1,MATCH($D28,'6. Patients'!$OQ$9:$QN$9,0),ROWS('6. Patients'!DO$10:DO$107))),0)+
IFERROR(SUMPRODUCT('6. Patients'!CB$10:CB$107,OFFSET('6. Patients'!$QO$9,1,MATCH($D28,'6. Patients'!$QP$9:$RI$9,0),ROWS('6. Patients'!DO$10:DO$107))),0)+
IFERROR(SUMPRODUCT('6. Patients'!CB$10:CB$107,OFFSET('6. Patients'!$RJ$9,1,MATCH($D28,'6. Patients'!$RK$9:$TH$9,0),ROWS('6. Patients'!DO$10:DO$107))),0)+
IFERROR(SUMPRODUCT('6. Patients'!CB$10:CB$107,OFFSET('6. Patients'!$TI$9,1,MATCH($D28,'6. Patients'!$TJ$9:$UC$9,0),ROWS('6. Patients'!DO$10:DO$107))),0))+
IFERROR(VLOOKUP($D28,$H$116:$L$146,COLUMNS($H$115:$J$115)-1+I$7,0)*$E28*$F28*'1. General Inputs'!$J$25,0),0),0)</f>
        <v>0</v>
      </c>
      <c r="J28" s="775">
        <f ca="1">ROUNDUP(IFERROR($F28*$E28*CHOOSE(J$7,
IFERROR(SUMPRODUCT('6. Patients'!CC$10:CC$107,OFFSET('6. Patients'!$DN$9,1,MATCH($D28,'6. Patients'!$DO$9:$FL$9,0),ROWS('6. Patients'!DP$10:DP$107))),0)+
IFERROR(SUMPRODUCT('6. Patients'!CC$10:CC$107,OFFSET('6. Patients'!$FM$9,1,MATCH($D28,'6. Patients'!$FN$9:$GG$9,0),ROWS('6. Patients'!DP$10:DP$107))),0)+
IFERROR(SUMPRODUCT('6. Patients'!CC$10:CC$107,OFFSET('6. Patients'!$GH$9,1,MATCH($D28,'6. Patients'!$GI$9:$IF$9,0),ROWS('6. Patients'!DP$10:DP$107))),0)+
IFERROR(SUMPRODUCT('6. Patients'!CC$10:CC$107,OFFSET('6. Patients'!$IG$9,1,MATCH($D28,'6. Patients'!$IH$9:$JA$9,0),ROWS('6. Patients'!DP$10:DP$107))),0),
IFERROR(SUMPRODUCT('6. Patients'!CC$10:CC$107,OFFSET('6. Patients'!$JB$9,1,MATCH($D28,'6. Patients'!$JC$9:$KZ$9,0),ROWS('6. Patients'!DP$10:DP$107))),0)+
IFERROR(SUMPRODUCT('6. Patients'!CC$10:CC$107,OFFSET('6. Patients'!$LA$9,1,MATCH($D28,'6. Patients'!$LB$9:$LU$9,0),ROWS('6. Patients'!DP$10:DP$107))),0)+
IFERROR(SUMPRODUCT('6. Patients'!CC$10:CC$107,OFFSET('6. Patients'!$LV$9,1,MATCH($D28,'6. Patients'!$LW$9:$NT$9,0),ROWS('6. Patients'!DP$10:DP$107))),0)+
IFERROR(SUMPRODUCT('6. Patients'!CC$10:CC$107,OFFSET('6. Patients'!$NU$9,1,MATCH($D28,'6. Patients'!$NV$9:$OO$9,0),ROWS('6. Patients'!DP$10:DP$107))),0),
IFERROR(SUMPRODUCT('6. Patients'!CC$10:CC$107,OFFSET('6. Patients'!$OP$9,1,MATCH($D28,'6. Patients'!$OQ$9:$QN$9,0),ROWS('6. Patients'!DP$10:DP$107))),0)+
IFERROR(SUMPRODUCT('6. Patients'!CC$10:CC$107,OFFSET('6. Patients'!$QO$9,1,MATCH($D28,'6. Patients'!$QP$9:$RI$9,0),ROWS('6. Patients'!DP$10:DP$107))),0)+
IFERROR(SUMPRODUCT('6. Patients'!CC$10:CC$107,OFFSET('6. Patients'!$RJ$9,1,MATCH($D28,'6. Patients'!$RK$9:$TH$9,0),ROWS('6. Patients'!DP$10:DP$107))),0)+
IFERROR(SUMPRODUCT('6. Patients'!CC$10:CC$107,OFFSET('6. Patients'!$TI$9,1,MATCH($D28,'6. Patients'!$TJ$9:$UC$9,0),ROWS('6. Patients'!DP$10:DP$107))),0))+
IFERROR(VLOOKUP($D28,$H$116:$L$146,COLUMNS($H$115:$J$115)-1+J$7,0)*$E28*$F28*'1. General Inputs'!$J$25,0),0),0)</f>
        <v>0</v>
      </c>
      <c r="K28" s="775">
        <f ca="1">ROUNDUP(IFERROR($F28*$E28*CHOOSE(K$7,
IFERROR(SUMPRODUCT('6. Patients'!CD$10:CD$107,OFFSET('6. Patients'!$DN$9,1,MATCH($D28,'6. Patients'!$DO$9:$FL$9,0),ROWS('6. Patients'!DQ$10:DQ$107))),0)+
IFERROR(SUMPRODUCT('6. Patients'!CD$10:CD$107,OFFSET('6. Patients'!$FM$9,1,MATCH($D28,'6. Patients'!$FN$9:$GG$9,0),ROWS('6. Patients'!DQ$10:DQ$107))),0)+
IFERROR(SUMPRODUCT('6. Patients'!CD$10:CD$107,OFFSET('6. Patients'!$GH$9,1,MATCH($D28,'6. Patients'!$GI$9:$IF$9,0),ROWS('6. Patients'!DQ$10:DQ$107))),0)+
IFERROR(SUMPRODUCT('6. Patients'!CD$10:CD$107,OFFSET('6. Patients'!$IG$9,1,MATCH($D28,'6. Patients'!$IH$9:$JA$9,0),ROWS('6. Patients'!DQ$10:DQ$107))),0),
IFERROR(SUMPRODUCT('6. Patients'!CD$10:CD$107,OFFSET('6. Patients'!$JB$9,1,MATCH($D28,'6. Patients'!$JC$9:$KZ$9,0),ROWS('6. Patients'!DQ$10:DQ$107))),0)+
IFERROR(SUMPRODUCT('6. Patients'!CD$10:CD$107,OFFSET('6. Patients'!$LA$9,1,MATCH($D28,'6. Patients'!$LB$9:$LU$9,0),ROWS('6. Patients'!DQ$10:DQ$107))),0)+
IFERROR(SUMPRODUCT('6. Patients'!CD$10:CD$107,OFFSET('6. Patients'!$LV$9,1,MATCH($D28,'6. Patients'!$LW$9:$NT$9,0),ROWS('6. Patients'!DQ$10:DQ$107))),0)+
IFERROR(SUMPRODUCT('6. Patients'!CD$10:CD$107,OFFSET('6. Patients'!$NU$9,1,MATCH($D28,'6. Patients'!$NV$9:$OO$9,0),ROWS('6. Patients'!DQ$10:DQ$107))),0),
IFERROR(SUMPRODUCT('6. Patients'!CD$10:CD$107,OFFSET('6. Patients'!$OP$9,1,MATCH($D28,'6. Patients'!$OQ$9:$QN$9,0),ROWS('6. Patients'!DQ$10:DQ$107))),0)+
IFERROR(SUMPRODUCT('6. Patients'!CD$10:CD$107,OFFSET('6. Patients'!$QO$9,1,MATCH($D28,'6. Patients'!$QP$9:$RI$9,0),ROWS('6. Patients'!DQ$10:DQ$107))),0)+
IFERROR(SUMPRODUCT('6. Patients'!CD$10:CD$107,OFFSET('6. Patients'!$RJ$9,1,MATCH($D28,'6. Patients'!$RK$9:$TH$9,0),ROWS('6. Patients'!DQ$10:DQ$107))),0)+
IFERROR(SUMPRODUCT('6. Patients'!CD$10:CD$107,OFFSET('6. Patients'!$TI$9,1,MATCH($D28,'6. Patients'!$TJ$9:$UC$9,0),ROWS('6. Patients'!DQ$10:DQ$107))),0))+
IFERROR(VLOOKUP($D28,$H$116:$L$146,COLUMNS($H$115:$J$115)-1+K$7,0)*$E28*$F28*'1. General Inputs'!$J$25,0),0),0)</f>
        <v>0</v>
      </c>
      <c r="L28" s="775">
        <f ca="1">ROUNDUP(IFERROR($F28*$E28*CHOOSE(L$7,
IFERROR(SUMPRODUCT('6. Patients'!CE$10:CE$107,OFFSET('6. Patients'!$DN$9,1,MATCH($D28,'6. Patients'!$DO$9:$FL$9,0),ROWS('6. Patients'!DR$10:DR$107))),0)+
IFERROR(SUMPRODUCT('6. Patients'!CE$10:CE$107,OFFSET('6. Patients'!$FM$9,1,MATCH($D28,'6. Patients'!$FN$9:$GG$9,0),ROWS('6. Patients'!DR$10:DR$107))),0)+
IFERROR(SUMPRODUCT('6. Patients'!CE$10:CE$107,OFFSET('6. Patients'!$GH$9,1,MATCH($D28,'6. Patients'!$GI$9:$IF$9,0),ROWS('6. Patients'!DR$10:DR$107))),0)+
IFERROR(SUMPRODUCT('6. Patients'!CE$10:CE$107,OFFSET('6. Patients'!$IG$9,1,MATCH($D28,'6. Patients'!$IH$9:$JA$9,0),ROWS('6. Patients'!DR$10:DR$107))),0),
IFERROR(SUMPRODUCT('6. Patients'!CE$10:CE$107,OFFSET('6. Patients'!$JB$9,1,MATCH($D28,'6. Patients'!$JC$9:$KZ$9,0),ROWS('6. Patients'!DR$10:DR$107))),0)+
IFERROR(SUMPRODUCT('6. Patients'!CE$10:CE$107,OFFSET('6. Patients'!$LA$9,1,MATCH($D28,'6. Patients'!$LB$9:$LU$9,0),ROWS('6. Patients'!DR$10:DR$107))),0)+
IFERROR(SUMPRODUCT('6. Patients'!CE$10:CE$107,OFFSET('6. Patients'!$LV$9,1,MATCH($D28,'6. Patients'!$LW$9:$NT$9,0),ROWS('6. Patients'!DR$10:DR$107))),0)+
IFERROR(SUMPRODUCT('6. Patients'!CE$10:CE$107,OFFSET('6. Patients'!$NU$9,1,MATCH($D28,'6. Patients'!$NV$9:$OO$9,0),ROWS('6. Patients'!DR$10:DR$107))),0),
IFERROR(SUMPRODUCT('6. Patients'!CE$10:CE$107,OFFSET('6. Patients'!$OP$9,1,MATCH($D28,'6. Patients'!$OQ$9:$QN$9,0),ROWS('6. Patients'!DR$10:DR$107))),0)+
IFERROR(SUMPRODUCT('6. Patients'!CE$10:CE$107,OFFSET('6. Patients'!$QO$9,1,MATCH($D28,'6. Patients'!$QP$9:$RI$9,0),ROWS('6. Patients'!DR$10:DR$107))),0)+
IFERROR(SUMPRODUCT('6. Patients'!CE$10:CE$107,OFFSET('6. Patients'!$RJ$9,1,MATCH($D28,'6. Patients'!$RK$9:$TH$9,0),ROWS('6. Patients'!DR$10:DR$107))),0)+
IFERROR(SUMPRODUCT('6. Patients'!CE$10:CE$107,OFFSET('6. Patients'!$TI$9,1,MATCH($D28,'6. Patients'!$TJ$9:$UC$9,0),ROWS('6. Patients'!DR$10:DR$107))),0))+
IFERROR(VLOOKUP($D28,$H$116:$L$146,COLUMNS($H$115:$J$115)-1+L$7,0)*$E28*$F28*'1. General Inputs'!$J$25,0),0),0)</f>
        <v>0</v>
      </c>
      <c r="M28" s="775">
        <f ca="1">ROUNDUP(IFERROR($F28*$E28*CHOOSE(M$7,
IFERROR(SUMPRODUCT('6. Patients'!CF$10:CF$107,OFFSET('6. Patients'!$DN$9,1,MATCH($D28,'6. Patients'!$DO$9:$FL$9,0),ROWS('6. Patients'!DS$10:DS$107))),0)+
IFERROR(SUMPRODUCT('6. Patients'!CF$10:CF$107,OFFSET('6. Patients'!$FM$9,1,MATCH($D28,'6. Patients'!$FN$9:$GG$9,0),ROWS('6. Patients'!DS$10:DS$107))),0)+
IFERROR(SUMPRODUCT('6. Patients'!CF$10:CF$107,OFFSET('6. Patients'!$GH$9,1,MATCH($D28,'6. Patients'!$GI$9:$IF$9,0),ROWS('6. Patients'!DS$10:DS$107))),0)+
IFERROR(SUMPRODUCT('6. Patients'!CF$10:CF$107,OFFSET('6. Patients'!$IG$9,1,MATCH($D28,'6. Patients'!$IH$9:$JA$9,0),ROWS('6. Patients'!DS$10:DS$107))),0),
IFERROR(SUMPRODUCT('6. Patients'!CF$10:CF$107,OFFSET('6. Patients'!$JB$9,1,MATCH($D28,'6. Patients'!$JC$9:$KZ$9,0),ROWS('6. Patients'!DS$10:DS$107))),0)+
IFERROR(SUMPRODUCT('6. Patients'!CF$10:CF$107,OFFSET('6. Patients'!$LA$9,1,MATCH($D28,'6. Patients'!$LB$9:$LU$9,0),ROWS('6. Patients'!DS$10:DS$107))),0)+
IFERROR(SUMPRODUCT('6. Patients'!CF$10:CF$107,OFFSET('6. Patients'!$LV$9,1,MATCH($D28,'6. Patients'!$LW$9:$NT$9,0),ROWS('6. Patients'!DS$10:DS$107))),0)+
IFERROR(SUMPRODUCT('6. Patients'!CF$10:CF$107,OFFSET('6. Patients'!$NU$9,1,MATCH($D28,'6. Patients'!$NV$9:$OO$9,0),ROWS('6. Patients'!DS$10:DS$107))),0),
IFERROR(SUMPRODUCT('6. Patients'!CF$10:CF$107,OFFSET('6. Patients'!$OP$9,1,MATCH($D28,'6. Patients'!$OQ$9:$QN$9,0),ROWS('6. Patients'!DS$10:DS$107))),0)+
IFERROR(SUMPRODUCT('6. Patients'!CF$10:CF$107,OFFSET('6. Patients'!$QO$9,1,MATCH($D28,'6. Patients'!$QP$9:$RI$9,0),ROWS('6. Patients'!DS$10:DS$107))),0)+
IFERROR(SUMPRODUCT('6. Patients'!CF$10:CF$107,OFFSET('6. Patients'!$RJ$9,1,MATCH($D28,'6. Patients'!$RK$9:$TH$9,0),ROWS('6. Patients'!DS$10:DS$107))),0)+
IFERROR(SUMPRODUCT('6. Patients'!CF$10:CF$107,OFFSET('6. Patients'!$TI$9,1,MATCH($D28,'6. Patients'!$TJ$9:$UC$9,0),ROWS('6. Patients'!DS$10:DS$107))),0))+
IFERROR(VLOOKUP($D28,$H$116:$L$146,COLUMNS($H$115:$J$115)-1+M$7,0)*$E28*$F28*'1. General Inputs'!$J$25,0),0),0)</f>
        <v>0</v>
      </c>
      <c r="N28" s="775">
        <f ca="1">ROUNDUP(IFERROR($F28*$E28*CHOOSE(N$7,
IFERROR(SUMPRODUCT('6. Patients'!CG$10:CG$107,OFFSET('6. Patients'!$DN$9,1,MATCH($D28,'6. Patients'!$DO$9:$FL$9,0),ROWS('6. Patients'!DT$10:DT$107))),0)+
IFERROR(SUMPRODUCT('6. Patients'!CG$10:CG$107,OFFSET('6. Patients'!$FM$9,1,MATCH($D28,'6. Patients'!$FN$9:$GG$9,0),ROWS('6. Patients'!DT$10:DT$107))),0)+
IFERROR(SUMPRODUCT('6. Patients'!CG$10:CG$107,OFFSET('6. Patients'!$GH$9,1,MATCH($D28,'6. Patients'!$GI$9:$IF$9,0),ROWS('6. Patients'!DT$10:DT$107))),0)+
IFERROR(SUMPRODUCT('6. Patients'!CG$10:CG$107,OFFSET('6. Patients'!$IG$9,1,MATCH($D28,'6. Patients'!$IH$9:$JA$9,0),ROWS('6. Patients'!DT$10:DT$107))),0),
IFERROR(SUMPRODUCT('6. Patients'!CG$10:CG$107,OFFSET('6. Patients'!$JB$9,1,MATCH($D28,'6. Patients'!$JC$9:$KZ$9,0),ROWS('6. Patients'!DT$10:DT$107))),0)+
IFERROR(SUMPRODUCT('6. Patients'!CG$10:CG$107,OFFSET('6. Patients'!$LA$9,1,MATCH($D28,'6. Patients'!$LB$9:$LU$9,0),ROWS('6. Patients'!DT$10:DT$107))),0)+
IFERROR(SUMPRODUCT('6. Patients'!CG$10:CG$107,OFFSET('6. Patients'!$LV$9,1,MATCH($D28,'6. Patients'!$LW$9:$NT$9,0),ROWS('6. Patients'!DT$10:DT$107))),0)+
IFERROR(SUMPRODUCT('6. Patients'!CG$10:CG$107,OFFSET('6. Patients'!$NU$9,1,MATCH($D28,'6. Patients'!$NV$9:$OO$9,0),ROWS('6. Patients'!DT$10:DT$107))),0),
IFERROR(SUMPRODUCT('6. Patients'!CG$10:CG$107,OFFSET('6. Patients'!$OP$9,1,MATCH($D28,'6. Patients'!$OQ$9:$QN$9,0),ROWS('6. Patients'!DT$10:DT$107))),0)+
IFERROR(SUMPRODUCT('6. Patients'!CG$10:CG$107,OFFSET('6. Patients'!$QO$9,1,MATCH($D28,'6. Patients'!$QP$9:$RI$9,0),ROWS('6. Patients'!DT$10:DT$107))),0)+
IFERROR(SUMPRODUCT('6. Patients'!CG$10:CG$107,OFFSET('6. Patients'!$RJ$9,1,MATCH($D28,'6. Patients'!$RK$9:$TH$9,0),ROWS('6. Patients'!DT$10:DT$107))),0)+
IFERROR(SUMPRODUCT('6. Patients'!CG$10:CG$107,OFFSET('6. Patients'!$TI$9,1,MATCH($D28,'6. Patients'!$TJ$9:$UC$9,0),ROWS('6. Patients'!DT$10:DT$107))),0))+
IFERROR(VLOOKUP($D28,$H$116:$L$146,COLUMNS($H$115:$J$115)-1+N$7,0)*$E28*$F28*'1. General Inputs'!$J$25,0),0),0)</f>
        <v>0</v>
      </c>
      <c r="O28" s="775">
        <f ca="1">ROUNDUP(IFERROR($F28*$E28*CHOOSE(O$7,
IFERROR(SUMPRODUCT('6. Patients'!CH$10:CH$107,OFFSET('6. Patients'!$DN$9,1,MATCH($D28,'6. Patients'!$DO$9:$FL$9,0),ROWS('6. Patients'!DU$10:DU$107))),0)+
IFERROR(SUMPRODUCT('6. Patients'!CH$10:CH$107,OFFSET('6. Patients'!$FM$9,1,MATCH($D28,'6. Patients'!$FN$9:$GG$9,0),ROWS('6. Patients'!DU$10:DU$107))),0)+
IFERROR(SUMPRODUCT('6. Patients'!CH$10:CH$107,OFFSET('6. Patients'!$GH$9,1,MATCH($D28,'6. Patients'!$GI$9:$IF$9,0),ROWS('6. Patients'!DU$10:DU$107))),0)+
IFERROR(SUMPRODUCT('6. Patients'!CH$10:CH$107,OFFSET('6. Patients'!$IG$9,1,MATCH($D28,'6. Patients'!$IH$9:$JA$9,0),ROWS('6. Patients'!DU$10:DU$107))),0),
IFERROR(SUMPRODUCT('6. Patients'!CH$10:CH$107,OFFSET('6. Patients'!$JB$9,1,MATCH($D28,'6. Patients'!$JC$9:$KZ$9,0),ROWS('6. Patients'!DU$10:DU$107))),0)+
IFERROR(SUMPRODUCT('6. Patients'!CH$10:CH$107,OFFSET('6. Patients'!$LA$9,1,MATCH($D28,'6. Patients'!$LB$9:$LU$9,0),ROWS('6. Patients'!DU$10:DU$107))),0)+
IFERROR(SUMPRODUCT('6. Patients'!CH$10:CH$107,OFFSET('6. Patients'!$LV$9,1,MATCH($D28,'6. Patients'!$LW$9:$NT$9,0),ROWS('6. Patients'!DU$10:DU$107))),0)+
IFERROR(SUMPRODUCT('6. Patients'!CH$10:CH$107,OFFSET('6. Patients'!$NU$9,1,MATCH($D28,'6. Patients'!$NV$9:$OO$9,0),ROWS('6. Patients'!DU$10:DU$107))),0),
IFERROR(SUMPRODUCT('6. Patients'!CH$10:CH$107,OFFSET('6. Patients'!$OP$9,1,MATCH($D28,'6. Patients'!$OQ$9:$QN$9,0),ROWS('6. Patients'!DU$10:DU$107))),0)+
IFERROR(SUMPRODUCT('6. Patients'!CH$10:CH$107,OFFSET('6. Patients'!$QO$9,1,MATCH($D28,'6. Patients'!$QP$9:$RI$9,0),ROWS('6. Patients'!DU$10:DU$107))),0)+
IFERROR(SUMPRODUCT('6. Patients'!CH$10:CH$107,OFFSET('6. Patients'!$RJ$9,1,MATCH($D28,'6. Patients'!$RK$9:$TH$9,0),ROWS('6. Patients'!DU$10:DU$107))),0)+
IFERROR(SUMPRODUCT('6. Patients'!CH$10:CH$107,OFFSET('6. Patients'!$TI$9,1,MATCH($D28,'6. Patients'!$TJ$9:$UC$9,0),ROWS('6. Patients'!DU$10:DU$107))),0))+
IFERROR(VLOOKUP($D28,$H$116:$L$146,COLUMNS($H$115:$J$115)-1+O$7,0)*$E28*$F28*'1. General Inputs'!$J$25,0),0),0)</f>
        <v>0</v>
      </c>
      <c r="P28" s="775">
        <f ca="1">ROUNDUP(IFERROR($F28*$E28*CHOOSE(P$7,
IFERROR(SUMPRODUCT('6. Patients'!CI$10:CI$107,OFFSET('6. Patients'!$DN$9,1,MATCH($D28,'6. Patients'!$DO$9:$FL$9,0),ROWS('6. Patients'!DV$10:DV$107))),0)+
IFERROR(SUMPRODUCT('6. Patients'!CI$10:CI$107,OFFSET('6. Patients'!$FM$9,1,MATCH($D28,'6. Patients'!$FN$9:$GG$9,0),ROWS('6. Patients'!DV$10:DV$107))),0)+
IFERROR(SUMPRODUCT('6. Patients'!CI$10:CI$107,OFFSET('6. Patients'!$GH$9,1,MATCH($D28,'6. Patients'!$GI$9:$IF$9,0),ROWS('6. Patients'!DV$10:DV$107))),0)+
IFERROR(SUMPRODUCT('6. Patients'!CI$10:CI$107,OFFSET('6. Patients'!$IG$9,1,MATCH($D28,'6. Patients'!$IH$9:$JA$9,0),ROWS('6. Patients'!DV$10:DV$107))),0),
IFERROR(SUMPRODUCT('6. Patients'!CI$10:CI$107,OFFSET('6. Patients'!$JB$9,1,MATCH($D28,'6. Patients'!$JC$9:$KZ$9,0),ROWS('6. Patients'!DV$10:DV$107))),0)+
IFERROR(SUMPRODUCT('6. Patients'!CI$10:CI$107,OFFSET('6. Patients'!$LA$9,1,MATCH($D28,'6. Patients'!$LB$9:$LU$9,0),ROWS('6. Patients'!DV$10:DV$107))),0)+
IFERROR(SUMPRODUCT('6. Patients'!CI$10:CI$107,OFFSET('6. Patients'!$LV$9,1,MATCH($D28,'6. Patients'!$LW$9:$NT$9,0),ROWS('6. Patients'!DV$10:DV$107))),0)+
IFERROR(SUMPRODUCT('6. Patients'!CI$10:CI$107,OFFSET('6. Patients'!$NU$9,1,MATCH($D28,'6. Patients'!$NV$9:$OO$9,0),ROWS('6. Patients'!DV$10:DV$107))),0),
IFERROR(SUMPRODUCT('6. Patients'!CI$10:CI$107,OFFSET('6. Patients'!$OP$9,1,MATCH($D28,'6. Patients'!$OQ$9:$QN$9,0),ROWS('6. Patients'!DV$10:DV$107))),0)+
IFERROR(SUMPRODUCT('6. Patients'!CI$10:CI$107,OFFSET('6. Patients'!$QO$9,1,MATCH($D28,'6. Patients'!$QP$9:$RI$9,0),ROWS('6. Patients'!DV$10:DV$107))),0)+
IFERROR(SUMPRODUCT('6. Patients'!CI$10:CI$107,OFFSET('6. Patients'!$RJ$9,1,MATCH($D28,'6. Patients'!$RK$9:$TH$9,0),ROWS('6. Patients'!DV$10:DV$107))),0)+
IFERROR(SUMPRODUCT('6. Patients'!CI$10:CI$107,OFFSET('6. Patients'!$TI$9,1,MATCH($D28,'6. Patients'!$TJ$9:$UC$9,0),ROWS('6. Patients'!DV$10:DV$107))),0))+
IFERROR(VLOOKUP($D28,$H$116:$L$146,COLUMNS($H$115:$J$115)-1+P$7,0)*$E28*$F28*'1. General Inputs'!$J$25,0),0),0)</f>
        <v>0</v>
      </c>
      <c r="Q28" s="775">
        <f ca="1">ROUNDUP(IFERROR($F28*$E28*CHOOSE(Q$7,
IFERROR(SUMPRODUCT('6. Patients'!CJ$10:CJ$107,OFFSET('6. Patients'!$DN$9,1,MATCH($D28,'6. Patients'!$DO$9:$FL$9,0),ROWS('6. Patients'!DW$10:DW$107))),0)+
IFERROR(SUMPRODUCT('6. Patients'!CJ$10:CJ$107,OFFSET('6. Patients'!$FM$9,1,MATCH($D28,'6. Patients'!$FN$9:$GG$9,0),ROWS('6. Patients'!DW$10:DW$107))),0)+
IFERROR(SUMPRODUCT('6. Patients'!CJ$10:CJ$107,OFFSET('6. Patients'!$GH$9,1,MATCH($D28,'6. Patients'!$GI$9:$IF$9,0),ROWS('6. Patients'!DW$10:DW$107))),0)+
IFERROR(SUMPRODUCT('6. Patients'!CJ$10:CJ$107,OFFSET('6. Patients'!$IG$9,1,MATCH($D28,'6. Patients'!$IH$9:$JA$9,0),ROWS('6. Patients'!DW$10:DW$107))),0),
IFERROR(SUMPRODUCT('6. Patients'!CJ$10:CJ$107,OFFSET('6. Patients'!$JB$9,1,MATCH($D28,'6. Patients'!$JC$9:$KZ$9,0),ROWS('6. Patients'!DW$10:DW$107))),0)+
IFERROR(SUMPRODUCT('6. Patients'!CJ$10:CJ$107,OFFSET('6. Patients'!$LA$9,1,MATCH($D28,'6. Patients'!$LB$9:$LU$9,0),ROWS('6. Patients'!DW$10:DW$107))),0)+
IFERROR(SUMPRODUCT('6. Patients'!CJ$10:CJ$107,OFFSET('6. Patients'!$LV$9,1,MATCH($D28,'6. Patients'!$LW$9:$NT$9,0),ROWS('6. Patients'!DW$10:DW$107))),0)+
IFERROR(SUMPRODUCT('6. Patients'!CJ$10:CJ$107,OFFSET('6. Patients'!$NU$9,1,MATCH($D28,'6. Patients'!$NV$9:$OO$9,0),ROWS('6. Patients'!DW$10:DW$107))),0),
IFERROR(SUMPRODUCT('6. Patients'!CJ$10:CJ$107,OFFSET('6. Patients'!$OP$9,1,MATCH($D28,'6. Patients'!$OQ$9:$QN$9,0),ROWS('6. Patients'!DW$10:DW$107))),0)+
IFERROR(SUMPRODUCT('6. Patients'!CJ$10:CJ$107,OFFSET('6. Patients'!$QO$9,1,MATCH($D28,'6. Patients'!$QP$9:$RI$9,0),ROWS('6. Patients'!DW$10:DW$107))),0)+
IFERROR(SUMPRODUCT('6. Patients'!CJ$10:CJ$107,OFFSET('6. Patients'!$RJ$9,1,MATCH($D28,'6. Patients'!$RK$9:$TH$9,0),ROWS('6. Patients'!DW$10:DW$107))),0)+
IFERROR(SUMPRODUCT('6. Patients'!CJ$10:CJ$107,OFFSET('6. Patients'!$TI$9,1,MATCH($D28,'6. Patients'!$TJ$9:$UC$9,0),ROWS('6. Patients'!DW$10:DW$107))),0))+
IFERROR(VLOOKUP($D28,$H$116:$L$146,COLUMNS($H$115:$J$115)-1+Q$7,0)*$E28*$F28*'1. General Inputs'!$J$25,0),0),0)</f>
        <v>0</v>
      </c>
      <c r="R28" s="775">
        <f ca="1">ROUNDUP(IFERROR($F28*$E28*CHOOSE(R$7,
IFERROR(SUMPRODUCT('6. Patients'!CK$10:CK$107,OFFSET('6. Patients'!$DN$9,1,MATCH($D28,'6. Patients'!$DO$9:$FL$9,0),ROWS('6. Patients'!DX$10:DX$107))),0)+
IFERROR(SUMPRODUCT('6. Patients'!CK$10:CK$107,OFFSET('6. Patients'!$FM$9,1,MATCH($D28,'6. Patients'!$FN$9:$GG$9,0),ROWS('6. Patients'!DX$10:DX$107))),0)+
IFERROR(SUMPRODUCT('6. Patients'!CK$10:CK$107,OFFSET('6. Patients'!$GH$9,1,MATCH($D28,'6. Patients'!$GI$9:$IF$9,0),ROWS('6. Patients'!DX$10:DX$107))),0)+
IFERROR(SUMPRODUCT('6. Patients'!CK$10:CK$107,OFFSET('6. Patients'!$IG$9,1,MATCH($D28,'6. Patients'!$IH$9:$JA$9,0),ROWS('6. Patients'!DX$10:DX$107))),0),
IFERROR(SUMPRODUCT('6. Patients'!CK$10:CK$107,OFFSET('6. Patients'!$JB$9,1,MATCH($D28,'6. Patients'!$JC$9:$KZ$9,0),ROWS('6. Patients'!DX$10:DX$107))),0)+
IFERROR(SUMPRODUCT('6. Patients'!CK$10:CK$107,OFFSET('6. Patients'!$LA$9,1,MATCH($D28,'6. Patients'!$LB$9:$LU$9,0),ROWS('6. Patients'!DX$10:DX$107))),0)+
IFERROR(SUMPRODUCT('6. Patients'!CK$10:CK$107,OFFSET('6. Patients'!$LV$9,1,MATCH($D28,'6. Patients'!$LW$9:$NT$9,0),ROWS('6. Patients'!DX$10:DX$107))),0)+
IFERROR(SUMPRODUCT('6. Patients'!CK$10:CK$107,OFFSET('6. Patients'!$NU$9,1,MATCH($D28,'6. Patients'!$NV$9:$OO$9,0),ROWS('6. Patients'!DX$10:DX$107))),0),
IFERROR(SUMPRODUCT('6. Patients'!CK$10:CK$107,OFFSET('6. Patients'!$OP$9,1,MATCH($D28,'6. Patients'!$OQ$9:$QN$9,0),ROWS('6. Patients'!DX$10:DX$107))),0)+
IFERROR(SUMPRODUCT('6. Patients'!CK$10:CK$107,OFFSET('6. Patients'!$QO$9,1,MATCH($D28,'6. Patients'!$QP$9:$RI$9,0),ROWS('6. Patients'!DX$10:DX$107))),0)+
IFERROR(SUMPRODUCT('6. Patients'!CK$10:CK$107,OFFSET('6. Patients'!$RJ$9,1,MATCH($D28,'6. Patients'!$RK$9:$TH$9,0),ROWS('6. Patients'!DX$10:DX$107))),0)+
IFERROR(SUMPRODUCT('6. Patients'!CK$10:CK$107,OFFSET('6. Patients'!$TI$9,1,MATCH($D28,'6. Patients'!$TJ$9:$UC$9,0),ROWS('6. Patients'!DX$10:DX$107))),0))+
IFERROR(VLOOKUP($D28,$H$116:$L$146,COLUMNS($H$115:$J$115)-1+R$7,0)*$E28*$F28*'1. General Inputs'!$J$25,0),0),0)</f>
        <v>0</v>
      </c>
      <c r="S28" s="775">
        <f ca="1">ROUNDUP(IFERROR($F28*$E28*CHOOSE(S$7,
IFERROR(SUMPRODUCT('6. Patients'!CL$10:CL$107,OFFSET('6. Patients'!$DN$9,1,MATCH($D28,'6. Patients'!$DO$9:$FL$9,0),ROWS('6. Patients'!DY$10:DY$107))),0)+
IFERROR(SUMPRODUCT('6. Patients'!CL$10:CL$107,OFFSET('6. Patients'!$FM$9,1,MATCH($D28,'6. Patients'!$FN$9:$GG$9,0),ROWS('6. Patients'!DY$10:DY$107))),0)+
IFERROR(SUMPRODUCT('6. Patients'!CL$10:CL$107,OFFSET('6. Patients'!$GH$9,1,MATCH($D28,'6. Patients'!$GI$9:$IF$9,0),ROWS('6. Patients'!DY$10:DY$107))),0)+
IFERROR(SUMPRODUCT('6. Patients'!CL$10:CL$107,OFFSET('6. Patients'!$IG$9,1,MATCH($D28,'6. Patients'!$IH$9:$JA$9,0),ROWS('6. Patients'!DY$10:DY$107))),0),
IFERROR(SUMPRODUCT('6. Patients'!CL$10:CL$107,OFFSET('6. Patients'!$JB$9,1,MATCH($D28,'6. Patients'!$JC$9:$KZ$9,0),ROWS('6. Patients'!DY$10:DY$107))),0)+
IFERROR(SUMPRODUCT('6. Patients'!CL$10:CL$107,OFFSET('6. Patients'!$LA$9,1,MATCH($D28,'6. Patients'!$LB$9:$LU$9,0),ROWS('6. Patients'!DY$10:DY$107))),0)+
IFERROR(SUMPRODUCT('6. Patients'!CL$10:CL$107,OFFSET('6. Patients'!$LV$9,1,MATCH($D28,'6. Patients'!$LW$9:$NT$9,0),ROWS('6. Patients'!DY$10:DY$107))),0)+
IFERROR(SUMPRODUCT('6. Patients'!CL$10:CL$107,OFFSET('6. Patients'!$NU$9,1,MATCH($D28,'6. Patients'!$NV$9:$OO$9,0),ROWS('6. Patients'!DY$10:DY$107))),0),
IFERROR(SUMPRODUCT('6. Patients'!CL$10:CL$107,OFFSET('6. Patients'!$OP$9,1,MATCH($D28,'6. Patients'!$OQ$9:$QN$9,0),ROWS('6. Patients'!DY$10:DY$107))),0)+
IFERROR(SUMPRODUCT('6. Patients'!CL$10:CL$107,OFFSET('6. Patients'!$QO$9,1,MATCH($D28,'6. Patients'!$QP$9:$RI$9,0),ROWS('6. Patients'!DY$10:DY$107))),0)+
IFERROR(SUMPRODUCT('6. Patients'!CL$10:CL$107,OFFSET('6. Patients'!$RJ$9,1,MATCH($D28,'6. Patients'!$RK$9:$TH$9,0),ROWS('6. Patients'!DY$10:DY$107))),0)+
IFERROR(SUMPRODUCT('6. Patients'!CL$10:CL$107,OFFSET('6. Patients'!$TI$9,1,MATCH($D28,'6. Patients'!$TJ$9:$UC$9,0),ROWS('6. Patients'!DY$10:DY$107))),0))+
IFERROR(VLOOKUP($D28,$H$116:$L$146,COLUMNS($H$115:$J$115)-1+S$7,0)*$E28*$F28*'1. General Inputs'!$J$25,0),0),0)</f>
        <v>0</v>
      </c>
      <c r="T28" s="775">
        <f ca="1">ROUNDUP(IFERROR($F28*$E28*CHOOSE(T$7,
IFERROR(SUMPRODUCT('6. Patients'!CM$10:CM$107,OFFSET('6. Patients'!$DN$9,1,MATCH($D28,'6. Patients'!$DO$9:$FL$9,0),ROWS('6. Patients'!DZ$10:DZ$107))),0)+
IFERROR(SUMPRODUCT('6. Patients'!CM$10:CM$107,OFFSET('6. Patients'!$FM$9,1,MATCH($D28,'6. Patients'!$FN$9:$GG$9,0),ROWS('6. Patients'!DZ$10:DZ$107))),0)+
IFERROR(SUMPRODUCT('6. Patients'!CM$10:CM$107,OFFSET('6. Patients'!$GH$9,1,MATCH($D28,'6. Patients'!$GI$9:$IF$9,0),ROWS('6. Patients'!DZ$10:DZ$107))),0)+
IFERROR(SUMPRODUCT('6. Patients'!CM$10:CM$107,OFFSET('6. Patients'!$IG$9,1,MATCH($D28,'6. Patients'!$IH$9:$JA$9,0),ROWS('6. Patients'!DZ$10:DZ$107))),0),
IFERROR(SUMPRODUCT('6. Patients'!CM$10:CM$107,OFFSET('6. Patients'!$JB$9,1,MATCH($D28,'6. Patients'!$JC$9:$KZ$9,0),ROWS('6. Patients'!DZ$10:DZ$107))),0)+
IFERROR(SUMPRODUCT('6. Patients'!CM$10:CM$107,OFFSET('6. Patients'!$LA$9,1,MATCH($D28,'6. Patients'!$LB$9:$LU$9,0),ROWS('6. Patients'!DZ$10:DZ$107))),0)+
IFERROR(SUMPRODUCT('6. Patients'!CM$10:CM$107,OFFSET('6. Patients'!$LV$9,1,MATCH($D28,'6. Patients'!$LW$9:$NT$9,0),ROWS('6. Patients'!DZ$10:DZ$107))),0)+
IFERROR(SUMPRODUCT('6. Patients'!CM$10:CM$107,OFFSET('6. Patients'!$NU$9,1,MATCH($D28,'6. Patients'!$NV$9:$OO$9,0),ROWS('6. Patients'!DZ$10:DZ$107))),0),
IFERROR(SUMPRODUCT('6. Patients'!CM$10:CM$107,OFFSET('6. Patients'!$OP$9,1,MATCH($D28,'6. Patients'!$OQ$9:$QN$9,0),ROWS('6. Patients'!DZ$10:DZ$107))),0)+
IFERROR(SUMPRODUCT('6. Patients'!CM$10:CM$107,OFFSET('6. Patients'!$QO$9,1,MATCH($D28,'6. Patients'!$QP$9:$RI$9,0),ROWS('6. Patients'!DZ$10:DZ$107))),0)+
IFERROR(SUMPRODUCT('6. Patients'!CM$10:CM$107,OFFSET('6. Patients'!$RJ$9,1,MATCH($D28,'6. Patients'!$RK$9:$TH$9,0),ROWS('6. Patients'!DZ$10:DZ$107))),0)+
IFERROR(SUMPRODUCT('6. Patients'!CM$10:CM$107,OFFSET('6. Patients'!$TI$9,1,MATCH($D28,'6. Patients'!$TJ$9:$UC$9,0),ROWS('6. Patients'!DZ$10:DZ$107))),0))+
IFERROR(VLOOKUP($D28,$H$116:$L$146,COLUMNS($H$115:$J$115)-1+T$7,0)*$E28*$F28*'1. General Inputs'!$J$25,0),0),0)</f>
        <v>0</v>
      </c>
      <c r="U28" s="775">
        <f ca="1">ROUNDUP(IFERROR($F28*$E28*CHOOSE(U$7,
IFERROR(SUMPRODUCT('6. Patients'!CN$10:CN$107,OFFSET('6. Patients'!$DN$9,1,MATCH($D28,'6. Patients'!$DO$9:$FL$9,0),ROWS('6. Patients'!EA$10:EA$107))),0)+
IFERROR(SUMPRODUCT('6. Patients'!CN$10:CN$107,OFFSET('6. Patients'!$FM$9,1,MATCH($D28,'6. Patients'!$FN$9:$GG$9,0),ROWS('6. Patients'!EA$10:EA$107))),0)+
IFERROR(SUMPRODUCT('6. Patients'!CN$10:CN$107,OFFSET('6. Patients'!$GH$9,1,MATCH($D28,'6. Patients'!$GI$9:$IF$9,0),ROWS('6. Patients'!EA$10:EA$107))),0)+
IFERROR(SUMPRODUCT('6. Patients'!CN$10:CN$107,OFFSET('6. Patients'!$IG$9,1,MATCH($D28,'6. Patients'!$IH$9:$JA$9,0),ROWS('6. Patients'!EA$10:EA$107))),0),
IFERROR(SUMPRODUCT('6. Patients'!CN$10:CN$107,OFFSET('6. Patients'!$JB$9,1,MATCH($D28,'6. Patients'!$JC$9:$KZ$9,0),ROWS('6. Patients'!EA$10:EA$107))),0)+
IFERROR(SUMPRODUCT('6. Patients'!CN$10:CN$107,OFFSET('6. Patients'!$LA$9,1,MATCH($D28,'6. Patients'!$LB$9:$LU$9,0),ROWS('6. Patients'!EA$10:EA$107))),0)+
IFERROR(SUMPRODUCT('6. Patients'!CN$10:CN$107,OFFSET('6. Patients'!$LV$9,1,MATCH($D28,'6. Patients'!$LW$9:$NT$9,0),ROWS('6. Patients'!EA$10:EA$107))),0)+
IFERROR(SUMPRODUCT('6. Patients'!CN$10:CN$107,OFFSET('6. Patients'!$NU$9,1,MATCH($D28,'6. Patients'!$NV$9:$OO$9,0),ROWS('6. Patients'!EA$10:EA$107))),0),
IFERROR(SUMPRODUCT('6. Patients'!CN$10:CN$107,OFFSET('6. Patients'!$OP$9,1,MATCH($D28,'6. Patients'!$OQ$9:$QN$9,0),ROWS('6. Patients'!EA$10:EA$107))),0)+
IFERROR(SUMPRODUCT('6. Patients'!CN$10:CN$107,OFFSET('6. Patients'!$QO$9,1,MATCH($D28,'6. Patients'!$QP$9:$RI$9,0),ROWS('6. Patients'!EA$10:EA$107))),0)+
IFERROR(SUMPRODUCT('6. Patients'!CN$10:CN$107,OFFSET('6. Patients'!$RJ$9,1,MATCH($D28,'6. Patients'!$RK$9:$TH$9,0),ROWS('6. Patients'!EA$10:EA$107))),0)+
IFERROR(SUMPRODUCT('6. Patients'!CN$10:CN$107,OFFSET('6. Patients'!$TI$9,1,MATCH($D28,'6. Patients'!$TJ$9:$UC$9,0),ROWS('6. Patients'!EA$10:EA$107))),0))+
IFERROR(VLOOKUP($D28,$H$116:$L$146,COLUMNS($H$115:$J$115)-1+U$7,0)*$E28*$F28*'1. General Inputs'!$J$25,0),0),0)</f>
        <v>0</v>
      </c>
      <c r="V28" s="775">
        <f ca="1">ROUNDUP(IFERROR($F28*$E28*CHOOSE(V$7,
IFERROR(SUMPRODUCT('6. Patients'!CO$10:CO$107,OFFSET('6. Patients'!$DN$9,1,MATCH($D28,'6. Patients'!$DO$9:$FL$9,0),ROWS('6. Patients'!EB$10:EB$107))),0)+
IFERROR(SUMPRODUCT('6. Patients'!CO$10:CO$107,OFFSET('6. Patients'!$FM$9,1,MATCH($D28,'6. Patients'!$FN$9:$GG$9,0),ROWS('6. Patients'!EB$10:EB$107))),0)+
IFERROR(SUMPRODUCT('6. Patients'!CO$10:CO$107,OFFSET('6. Patients'!$GH$9,1,MATCH($D28,'6. Patients'!$GI$9:$IF$9,0),ROWS('6. Patients'!EB$10:EB$107))),0)+
IFERROR(SUMPRODUCT('6. Patients'!CO$10:CO$107,OFFSET('6. Patients'!$IG$9,1,MATCH($D28,'6. Patients'!$IH$9:$JA$9,0),ROWS('6. Patients'!EB$10:EB$107))),0),
IFERROR(SUMPRODUCT('6. Patients'!CO$10:CO$107,OFFSET('6. Patients'!$JB$9,1,MATCH($D28,'6. Patients'!$JC$9:$KZ$9,0),ROWS('6. Patients'!EB$10:EB$107))),0)+
IFERROR(SUMPRODUCT('6. Patients'!CO$10:CO$107,OFFSET('6. Patients'!$LA$9,1,MATCH($D28,'6. Patients'!$LB$9:$LU$9,0),ROWS('6. Patients'!EB$10:EB$107))),0)+
IFERROR(SUMPRODUCT('6. Patients'!CO$10:CO$107,OFFSET('6. Patients'!$LV$9,1,MATCH($D28,'6. Patients'!$LW$9:$NT$9,0),ROWS('6. Patients'!EB$10:EB$107))),0)+
IFERROR(SUMPRODUCT('6. Patients'!CO$10:CO$107,OFFSET('6. Patients'!$NU$9,1,MATCH($D28,'6. Patients'!$NV$9:$OO$9,0),ROWS('6. Patients'!EB$10:EB$107))),0),
IFERROR(SUMPRODUCT('6. Patients'!CO$10:CO$107,OFFSET('6. Patients'!$OP$9,1,MATCH($D28,'6. Patients'!$OQ$9:$QN$9,0),ROWS('6. Patients'!EB$10:EB$107))),0)+
IFERROR(SUMPRODUCT('6. Patients'!CO$10:CO$107,OFFSET('6. Patients'!$QO$9,1,MATCH($D28,'6. Patients'!$QP$9:$RI$9,0),ROWS('6. Patients'!EB$10:EB$107))),0)+
IFERROR(SUMPRODUCT('6. Patients'!CO$10:CO$107,OFFSET('6. Patients'!$RJ$9,1,MATCH($D28,'6. Patients'!$RK$9:$TH$9,0),ROWS('6. Patients'!EB$10:EB$107))),0)+
IFERROR(SUMPRODUCT('6. Patients'!CO$10:CO$107,OFFSET('6. Patients'!$TI$9,1,MATCH($D28,'6. Patients'!$TJ$9:$UC$9,0),ROWS('6. Patients'!EB$10:EB$107))),0))+
IFERROR(VLOOKUP($D28,$H$116:$L$146,COLUMNS($H$115:$J$115)-1+V$7,0)*$E28*$F28*'1. General Inputs'!$J$25,0),0),0)</f>
        <v>0</v>
      </c>
      <c r="W28" s="775">
        <f ca="1">ROUNDUP(IFERROR($F28*$E28*CHOOSE(W$7,
IFERROR(SUMPRODUCT('6. Patients'!CP$10:CP$107,OFFSET('6. Patients'!$DN$9,1,MATCH($D28,'6. Patients'!$DO$9:$FL$9,0),ROWS('6. Patients'!EC$10:EC$107))),0)+
IFERROR(SUMPRODUCT('6. Patients'!CP$10:CP$107,OFFSET('6. Patients'!$FM$9,1,MATCH($D28,'6. Patients'!$FN$9:$GG$9,0),ROWS('6. Patients'!EC$10:EC$107))),0)+
IFERROR(SUMPRODUCT('6. Patients'!CP$10:CP$107,OFFSET('6. Patients'!$GH$9,1,MATCH($D28,'6. Patients'!$GI$9:$IF$9,0),ROWS('6. Patients'!EC$10:EC$107))),0)+
IFERROR(SUMPRODUCT('6. Patients'!CP$10:CP$107,OFFSET('6. Patients'!$IG$9,1,MATCH($D28,'6. Patients'!$IH$9:$JA$9,0),ROWS('6. Patients'!EC$10:EC$107))),0),
IFERROR(SUMPRODUCT('6. Patients'!CP$10:CP$107,OFFSET('6. Patients'!$JB$9,1,MATCH($D28,'6. Patients'!$JC$9:$KZ$9,0),ROWS('6. Patients'!EC$10:EC$107))),0)+
IFERROR(SUMPRODUCT('6. Patients'!CP$10:CP$107,OFFSET('6. Patients'!$LA$9,1,MATCH($D28,'6. Patients'!$LB$9:$LU$9,0),ROWS('6. Patients'!EC$10:EC$107))),0)+
IFERROR(SUMPRODUCT('6. Patients'!CP$10:CP$107,OFFSET('6. Patients'!$LV$9,1,MATCH($D28,'6. Patients'!$LW$9:$NT$9,0),ROWS('6. Patients'!EC$10:EC$107))),0)+
IFERROR(SUMPRODUCT('6. Patients'!CP$10:CP$107,OFFSET('6. Patients'!$NU$9,1,MATCH($D28,'6. Patients'!$NV$9:$OO$9,0),ROWS('6. Patients'!EC$10:EC$107))),0),
IFERROR(SUMPRODUCT('6. Patients'!CP$10:CP$107,OFFSET('6. Patients'!$OP$9,1,MATCH($D28,'6. Patients'!$OQ$9:$QN$9,0),ROWS('6. Patients'!EC$10:EC$107))),0)+
IFERROR(SUMPRODUCT('6. Patients'!CP$10:CP$107,OFFSET('6. Patients'!$QO$9,1,MATCH($D28,'6. Patients'!$QP$9:$RI$9,0),ROWS('6. Patients'!EC$10:EC$107))),0)+
IFERROR(SUMPRODUCT('6. Patients'!CP$10:CP$107,OFFSET('6. Patients'!$RJ$9,1,MATCH($D28,'6. Patients'!$RK$9:$TH$9,0),ROWS('6. Patients'!EC$10:EC$107))),0)+
IFERROR(SUMPRODUCT('6. Patients'!CP$10:CP$107,OFFSET('6. Patients'!$TI$9,1,MATCH($D28,'6. Patients'!$TJ$9:$UC$9,0),ROWS('6. Patients'!EC$10:EC$107))),0))+
IFERROR(VLOOKUP($D28,$H$116:$L$146,COLUMNS($H$115:$J$115)-1+W$7,0)*$E28*$F28*'1. General Inputs'!$J$25,0),0),0)</f>
        <v>0</v>
      </c>
      <c r="X28" s="775">
        <f ca="1">ROUNDUP(IFERROR($F28*$E28*CHOOSE(X$7,
IFERROR(SUMPRODUCT('6. Patients'!CQ$10:CQ$107,OFFSET('6. Patients'!$DN$9,1,MATCH($D28,'6. Patients'!$DO$9:$FL$9,0),ROWS('6. Patients'!ED$10:ED$107))),0)+
IFERROR(SUMPRODUCT('6. Patients'!CQ$10:CQ$107,OFFSET('6. Patients'!$FM$9,1,MATCH($D28,'6. Patients'!$FN$9:$GG$9,0),ROWS('6. Patients'!ED$10:ED$107))),0)+
IFERROR(SUMPRODUCT('6. Patients'!CQ$10:CQ$107,OFFSET('6. Patients'!$GH$9,1,MATCH($D28,'6. Patients'!$GI$9:$IF$9,0),ROWS('6. Patients'!ED$10:ED$107))),0)+
IFERROR(SUMPRODUCT('6. Patients'!CQ$10:CQ$107,OFFSET('6. Patients'!$IG$9,1,MATCH($D28,'6. Patients'!$IH$9:$JA$9,0),ROWS('6. Patients'!ED$10:ED$107))),0),
IFERROR(SUMPRODUCT('6. Patients'!CQ$10:CQ$107,OFFSET('6. Patients'!$JB$9,1,MATCH($D28,'6. Patients'!$JC$9:$KZ$9,0),ROWS('6. Patients'!ED$10:ED$107))),0)+
IFERROR(SUMPRODUCT('6. Patients'!CQ$10:CQ$107,OFFSET('6. Patients'!$LA$9,1,MATCH($D28,'6. Patients'!$LB$9:$LU$9,0),ROWS('6. Patients'!ED$10:ED$107))),0)+
IFERROR(SUMPRODUCT('6. Patients'!CQ$10:CQ$107,OFFSET('6. Patients'!$LV$9,1,MATCH($D28,'6. Patients'!$LW$9:$NT$9,0),ROWS('6. Patients'!ED$10:ED$107))),0)+
IFERROR(SUMPRODUCT('6. Patients'!CQ$10:CQ$107,OFFSET('6. Patients'!$NU$9,1,MATCH($D28,'6. Patients'!$NV$9:$OO$9,0),ROWS('6. Patients'!ED$10:ED$107))),0),
IFERROR(SUMPRODUCT('6. Patients'!CQ$10:CQ$107,OFFSET('6. Patients'!$OP$9,1,MATCH($D28,'6. Patients'!$OQ$9:$QN$9,0),ROWS('6. Patients'!ED$10:ED$107))),0)+
IFERROR(SUMPRODUCT('6. Patients'!CQ$10:CQ$107,OFFSET('6. Patients'!$QO$9,1,MATCH($D28,'6. Patients'!$QP$9:$RI$9,0),ROWS('6. Patients'!ED$10:ED$107))),0)+
IFERROR(SUMPRODUCT('6. Patients'!CQ$10:CQ$107,OFFSET('6. Patients'!$RJ$9,1,MATCH($D28,'6. Patients'!$RK$9:$TH$9,0),ROWS('6. Patients'!ED$10:ED$107))),0)+
IFERROR(SUMPRODUCT('6. Patients'!CQ$10:CQ$107,OFFSET('6. Patients'!$TI$9,1,MATCH($D28,'6. Patients'!$TJ$9:$UC$9,0),ROWS('6. Patients'!ED$10:ED$107))),0))+
IFERROR(VLOOKUP($D28,$H$116:$L$146,COLUMNS($H$115:$J$115)-1+X$7,0)*$E28*$F28*'1. General Inputs'!$J$25,0),0),0)</f>
        <v>0</v>
      </c>
      <c r="Y28" s="775">
        <f ca="1">ROUNDUP(IFERROR($F28*$E28*CHOOSE(Y$7,
IFERROR(SUMPRODUCT('6. Patients'!CR$10:CR$107,OFFSET('6. Patients'!$DN$9,1,MATCH($D28,'6. Patients'!$DO$9:$FL$9,0),ROWS('6. Patients'!EE$10:EE$107))),0)+
IFERROR(SUMPRODUCT('6. Patients'!CR$10:CR$107,OFFSET('6. Patients'!$FM$9,1,MATCH($D28,'6. Patients'!$FN$9:$GG$9,0),ROWS('6. Patients'!EE$10:EE$107))),0)+
IFERROR(SUMPRODUCT('6. Patients'!CR$10:CR$107,OFFSET('6. Patients'!$GH$9,1,MATCH($D28,'6. Patients'!$GI$9:$IF$9,0),ROWS('6. Patients'!EE$10:EE$107))),0)+
IFERROR(SUMPRODUCT('6. Patients'!CR$10:CR$107,OFFSET('6. Patients'!$IG$9,1,MATCH($D28,'6. Patients'!$IH$9:$JA$9,0),ROWS('6. Patients'!EE$10:EE$107))),0),
IFERROR(SUMPRODUCT('6. Patients'!CR$10:CR$107,OFFSET('6. Patients'!$JB$9,1,MATCH($D28,'6. Patients'!$JC$9:$KZ$9,0),ROWS('6. Patients'!EE$10:EE$107))),0)+
IFERROR(SUMPRODUCT('6. Patients'!CR$10:CR$107,OFFSET('6. Patients'!$LA$9,1,MATCH($D28,'6. Patients'!$LB$9:$LU$9,0),ROWS('6. Patients'!EE$10:EE$107))),0)+
IFERROR(SUMPRODUCT('6. Patients'!CR$10:CR$107,OFFSET('6. Patients'!$LV$9,1,MATCH($D28,'6. Patients'!$LW$9:$NT$9,0),ROWS('6. Patients'!EE$10:EE$107))),0)+
IFERROR(SUMPRODUCT('6. Patients'!CR$10:CR$107,OFFSET('6. Patients'!$NU$9,1,MATCH($D28,'6. Patients'!$NV$9:$OO$9,0),ROWS('6. Patients'!EE$10:EE$107))),0),
IFERROR(SUMPRODUCT('6. Patients'!CR$10:CR$107,OFFSET('6. Patients'!$OP$9,1,MATCH($D28,'6. Patients'!$OQ$9:$QN$9,0),ROWS('6. Patients'!EE$10:EE$107))),0)+
IFERROR(SUMPRODUCT('6. Patients'!CR$10:CR$107,OFFSET('6. Patients'!$QO$9,1,MATCH($D28,'6. Patients'!$QP$9:$RI$9,0),ROWS('6. Patients'!EE$10:EE$107))),0)+
IFERROR(SUMPRODUCT('6. Patients'!CR$10:CR$107,OFFSET('6. Patients'!$RJ$9,1,MATCH($D28,'6. Patients'!$RK$9:$TH$9,0),ROWS('6. Patients'!EE$10:EE$107))),0)+
IFERROR(SUMPRODUCT('6. Patients'!CR$10:CR$107,OFFSET('6. Patients'!$TI$9,1,MATCH($D28,'6. Patients'!$TJ$9:$UC$9,0),ROWS('6. Patients'!EE$10:EE$107))),0))+
IFERROR(VLOOKUP($D28,$H$116:$L$146,COLUMNS($H$115:$J$115)-1+Y$7,0)*$E28*$F28*'1. General Inputs'!$J$25,0),0),0)</f>
        <v>0</v>
      </c>
      <c r="Z28" s="775">
        <f ca="1">ROUNDUP(IFERROR($F28*$E28*CHOOSE(Z$7,
IFERROR(SUMPRODUCT('6. Patients'!CS$10:CS$107,OFFSET('6. Patients'!$DN$9,1,MATCH($D28,'6. Patients'!$DO$9:$FL$9,0),ROWS('6. Patients'!EF$10:EF$107))),0)+
IFERROR(SUMPRODUCT('6. Patients'!CS$10:CS$107,OFFSET('6. Patients'!$FM$9,1,MATCH($D28,'6. Patients'!$FN$9:$GG$9,0),ROWS('6. Patients'!EF$10:EF$107))),0)+
IFERROR(SUMPRODUCT('6. Patients'!CS$10:CS$107,OFFSET('6. Patients'!$GH$9,1,MATCH($D28,'6. Patients'!$GI$9:$IF$9,0),ROWS('6. Patients'!EF$10:EF$107))),0)+
IFERROR(SUMPRODUCT('6. Patients'!CS$10:CS$107,OFFSET('6. Patients'!$IG$9,1,MATCH($D28,'6. Patients'!$IH$9:$JA$9,0),ROWS('6. Patients'!EF$10:EF$107))),0),
IFERROR(SUMPRODUCT('6. Patients'!CS$10:CS$107,OFFSET('6. Patients'!$JB$9,1,MATCH($D28,'6. Patients'!$JC$9:$KZ$9,0),ROWS('6. Patients'!EF$10:EF$107))),0)+
IFERROR(SUMPRODUCT('6. Patients'!CS$10:CS$107,OFFSET('6. Patients'!$LA$9,1,MATCH($D28,'6. Patients'!$LB$9:$LU$9,0),ROWS('6. Patients'!EF$10:EF$107))),0)+
IFERROR(SUMPRODUCT('6. Patients'!CS$10:CS$107,OFFSET('6. Patients'!$LV$9,1,MATCH($D28,'6. Patients'!$LW$9:$NT$9,0),ROWS('6. Patients'!EF$10:EF$107))),0)+
IFERROR(SUMPRODUCT('6. Patients'!CS$10:CS$107,OFFSET('6. Patients'!$NU$9,1,MATCH($D28,'6. Patients'!$NV$9:$OO$9,0),ROWS('6. Patients'!EF$10:EF$107))),0),
IFERROR(SUMPRODUCT('6. Patients'!CS$10:CS$107,OFFSET('6. Patients'!$OP$9,1,MATCH($D28,'6. Patients'!$OQ$9:$QN$9,0),ROWS('6. Patients'!EF$10:EF$107))),0)+
IFERROR(SUMPRODUCT('6. Patients'!CS$10:CS$107,OFFSET('6. Patients'!$QO$9,1,MATCH($D28,'6. Patients'!$QP$9:$RI$9,0),ROWS('6. Patients'!EF$10:EF$107))),0)+
IFERROR(SUMPRODUCT('6. Patients'!CS$10:CS$107,OFFSET('6. Patients'!$RJ$9,1,MATCH($D28,'6. Patients'!$RK$9:$TH$9,0),ROWS('6. Patients'!EF$10:EF$107))),0)+
IFERROR(SUMPRODUCT('6. Patients'!CS$10:CS$107,OFFSET('6. Patients'!$TI$9,1,MATCH($D28,'6. Patients'!$TJ$9:$UC$9,0),ROWS('6. Patients'!EF$10:EF$107))),0))+
IFERROR(VLOOKUP($D28,$H$116:$L$146,COLUMNS($H$115:$J$115)-1+Z$7,0)*$E28*$F28*'1. General Inputs'!$J$25,0),0),0)</f>
        <v>0</v>
      </c>
      <c r="AA28" s="775">
        <f ca="1">ROUNDUP(IFERROR($F28*$E28*CHOOSE(AA$7,
IFERROR(SUMPRODUCT('6. Patients'!CT$10:CT$107,OFFSET('6. Patients'!$DN$9,1,MATCH($D28,'6. Patients'!$DO$9:$FL$9,0),ROWS('6. Patients'!EG$10:EG$107))),0)+
IFERROR(SUMPRODUCT('6. Patients'!CT$10:CT$107,OFFSET('6. Patients'!$FM$9,1,MATCH($D28,'6. Patients'!$FN$9:$GG$9,0),ROWS('6. Patients'!EG$10:EG$107))),0)+
IFERROR(SUMPRODUCT('6. Patients'!CT$10:CT$107,OFFSET('6. Patients'!$GH$9,1,MATCH($D28,'6. Patients'!$GI$9:$IF$9,0),ROWS('6. Patients'!EG$10:EG$107))),0)+
IFERROR(SUMPRODUCT('6. Patients'!CT$10:CT$107,OFFSET('6. Patients'!$IG$9,1,MATCH($D28,'6. Patients'!$IH$9:$JA$9,0),ROWS('6. Patients'!EG$10:EG$107))),0),
IFERROR(SUMPRODUCT('6. Patients'!CT$10:CT$107,OFFSET('6. Patients'!$JB$9,1,MATCH($D28,'6. Patients'!$JC$9:$KZ$9,0),ROWS('6. Patients'!EG$10:EG$107))),0)+
IFERROR(SUMPRODUCT('6. Patients'!CT$10:CT$107,OFFSET('6. Patients'!$LA$9,1,MATCH($D28,'6. Patients'!$LB$9:$LU$9,0),ROWS('6. Patients'!EG$10:EG$107))),0)+
IFERROR(SUMPRODUCT('6. Patients'!CT$10:CT$107,OFFSET('6. Patients'!$LV$9,1,MATCH($D28,'6. Patients'!$LW$9:$NT$9,0),ROWS('6. Patients'!EG$10:EG$107))),0)+
IFERROR(SUMPRODUCT('6. Patients'!CT$10:CT$107,OFFSET('6. Patients'!$NU$9,1,MATCH($D28,'6. Patients'!$NV$9:$OO$9,0),ROWS('6. Patients'!EG$10:EG$107))),0),
IFERROR(SUMPRODUCT('6. Patients'!CT$10:CT$107,OFFSET('6. Patients'!$OP$9,1,MATCH($D28,'6. Patients'!$OQ$9:$QN$9,0),ROWS('6. Patients'!EG$10:EG$107))),0)+
IFERROR(SUMPRODUCT('6. Patients'!CT$10:CT$107,OFFSET('6. Patients'!$QO$9,1,MATCH($D28,'6. Patients'!$QP$9:$RI$9,0),ROWS('6. Patients'!EG$10:EG$107))),0)+
IFERROR(SUMPRODUCT('6. Patients'!CT$10:CT$107,OFFSET('6. Patients'!$RJ$9,1,MATCH($D28,'6. Patients'!$RK$9:$TH$9,0),ROWS('6. Patients'!EG$10:EG$107))),0)+
IFERROR(SUMPRODUCT('6. Patients'!CT$10:CT$107,OFFSET('6. Patients'!$TI$9,1,MATCH($D28,'6. Patients'!$TJ$9:$UC$9,0),ROWS('6. Patients'!EG$10:EG$107))),0))+
IFERROR(VLOOKUP($D28,$H$116:$L$146,COLUMNS($H$115:$J$115)-1+AA$7,0)*$E28*$F28*'1. General Inputs'!$J$25,0),0),0)</f>
        <v>0</v>
      </c>
      <c r="AB28" s="775">
        <f ca="1">ROUNDUP(IFERROR($F28*$E28*CHOOSE(AB$7,
IFERROR(SUMPRODUCT('6. Patients'!CU$10:CU$107,OFFSET('6. Patients'!$DN$9,1,MATCH($D28,'6. Patients'!$DO$9:$FL$9,0),ROWS('6. Patients'!EH$10:EH$107))),0)+
IFERROR(SUMPRODUCT('6. Patients'!CU$10:CU$107,OFFSET('6. Patients'!$FM$9,1,MATCH($D28,'6. Patients'!$FN$9:$GG$9,0),ROWS('6. Patients'!EH$10:EH$107))),0)+
IFERROR(SUMPRODUCT('6. Patients'!CU$10:CU$107,OFFSET('6. Patients'!$GH$9,1,MATCH($D28,'6. Patients'!$GI$9:$IF$9,0),ROWS('6. Patients'!EH$10:EH$107))),0)+
IFERROR(SUMPRODUCT('6. Patients'!CU$10:CU$107,OFFSET('6. Patients'!$IG$9,1,MATCH($D28,'6. Patients'!$IH$9:$JA$9,0),ROWS('6. Patients'!EH$10:EH$107))),0),
IFERROR(SUMPRODUCT('6. Patients'!CU$10:CU$107,OFFSET('6. Patients'!$JB$9,1,MATCH($D28,'6. Patients'!$JC$9:$KZ$9,0),ROWS('6. Patients'!EH$10:EH$107))),0)+
IFERROR(SUMPRODUCT('6. Patients'!CU$10:CU$107,OFFSET('6. Patients'!$LA$9,1,MATCH($D28,'6. Patients'!$LB$9:$LU$9,0),ROWS('6. Patients'!EH$10:EH$107))),0)+
IFERROR(SUMPRODUCT('6. Patients'!CU$10:CU$107,OFFSET('6. Patients'!$LV$9,1,MATCH($D28,'6. Patients'!$LW$9:$NT$9,0),ROWS('6. Patients'!EH$10:EH$107))),0)+
IFERROR(SUMPRODUCT('6. Patients'!CU$10:CU$107,OFFSET('6. Patients'!$NU$9,1,MATCH($D28,'6. Patients'!$NV$9:$OO$9,0),ROWS('6. Patients'!EH$10:EH$107))),0),
IFERROR(SUMPRODUCT('6. Patients'!CU$10:CU$107,OFFSET('6. Patients'!$OP$9,1,MATCH($D28,'6. Patients'!$OQ$9:$QN$9,0),ROWS('6. Patients'!EH$10:EH$107))),0)+
IFERROR(SUMPRODUCT('6. Patients'!CU$10:CU$107,OFFSET('6. Patients'!$QO$9,1,MATCH($D28,'6. Patients'!$QP$9:$RI$9,0),ROWS('6. Patients'!EH$10:EH$107))),0)+
IFERROR(SUMPRODUCT('6. Patients'!CU$10:CU$107,OFFSET('6. Patients'!$RJ$9,1,MATCH($D28,'6. Patients'!$RK$9:$TH$9,0),ROWS('6. Patients'!EH$10:EH$107))),0)+
IFERROR(SUMPRODUCT('6. Patients'!CU$10:CU$107,OFFSET('6. Patients'!$TI$9,1,MATCH($D28,'6. Patients'!$TJ$9:$UC$9,0),ROWS('6. Patients'!EH$10:EH$107))),0))+
IFERROR(VLOOKUP($D28,$H$116:$L$146,COLUMNS($H$115:$J$115)-1+AB$7,0)*$E28*$F28*'1. General Inputs'!$J$25,0),0),0)</f>
        <v>0</v>
      </c>
      <c r="AC28" s="775">
        <f ca="1">ROUNDUP(IFERROR($F28*$E28*CHOOSE(AC$7,
IFERROR(SUMPRODUCT('6. Patients'!CV$10:CV$107,OFFSET('6. Patients'!$DN$9,1,MATCH($D28,'6. Patients'!$DO$9:$FL$9,0),ROWS('6. Patients'!EI$10:EI$107))),0)+
IFERROR(SUMPRODUCT('6. Patients'!CV$10:CV$107,OFFSET('6. Patients'!$FM$9,1,MATCH($D28,'6. Patients'!$FN$9:$GG$9,0),ROWS('6. Patients'!EI$10:EI$107))),0)+
IFERROR(SUMPRODUCT('6. Patients'!CV$10:CV$107,OFFSET('6. Patients'!$GH$9,1,MATCH($D28,'6. Patients'!$GI$9:$IF$9,0),ROWS('6. Patients'!EI$10:EI$107))),0)+
IFERROR(SUMPRODUCT('6. Patients'!CV$10:CV$107,OFFSET('6. Patients'!$IG$9,1,MATCH($D28,'6. Patients'!$IH$9:$JA$9,0),ROWS('6. Patients'!EI$10:EI$107))),0),
IFERROR(SUMPRODUCT('6. Patients'!CV$10:CV$107,OFFSET('6. Patients'!$JB$9,1,MATCH($D28,'6. Patients'!$JC$9:$KZ$9,0),ROWS('6. Patients'!EI$10:EI$107))),0)+
IFERROR(SUMPRODUCT('6. Patients'!CV$10:CV$107,OFFSET('6. Patients'!$LA$9,1,MATCH($D28,'6. Patients'!$LB$9:$LU$9,0),ROWS('6. Patients'!EI$10:EI$107))),0)+
IFERROR(SUMPRODUCT('6. Patients'!CV$10:CV$107,OFFSET('6. Patients'!$LV$9,1,MATCH($D28,'6. Patients'!$LW$9:$NT$9,0),ROWS('6. Patients'!EI$10:EI$107))),0)+
IFERROR(SUMPRODUCT('6. Patients'!CV$10:CV$107,OFFSET('6. Patients'!$NU$9,1,MATCH($D28,'6. Patients'!$NV$9:$OO$9,0),ROWS('6. Patients'!EI$10:EI$107))),0),
IFERROR(SUMPRODUCT('6. Patients'!CV$10:CV$107,OFFSET('6. Patients'!$OP$9,1,MATCH($D28,'6. Patients'!$OQ$9:$QN$9,0),ROWS('6. Patients'!EI$10:EI$107))),0)+
IFERROR(SUMPRODUCT('6. Patients'!CV$10:CV$107,OFFSET('6. Patients'!$QO$9,1,MATCH($D28,'6. Patients'!$QP$9:$RI$9,0),ROWS('6. Patients'!EI$10:EI$107))),0)+
IFERROR(SUMPRODUCT('6. Patients'!CV$10:CV$107,OFFSET('6. Patients'!$RJ$9,1,MATCH($D28,'6. Patients'!$RK$9:$TH$9,0),ROWS('6. Patients'!EI$10:EI$107))),0)+
IFERROR(SUMPRODUCT('6. Patients'!CV$10:CV$107,OFFSET('6. Patients'!$TI$9,1,MATCH($D28,'6. Patients'!$TJ$9:$UC$9,0),ROWS('6. Patients'!EI$10:EI$107))),0))+
IFERROR(VLOOKUP($D28,$H$116:$L$146,COLUMNS($H$115:$J$115)-1+AC$7,0)*$E28*$F28*'1. General Inputs'!$J$25,0),0),0)</f>
        <v>0</v>
      </c>
      <c r="AD28" s="775">
        <f ca="1">ROUNDUP(IFERROR($F28*$E28*CHOOSE(AD$7,
IFERROR(SUMPRODUCT('6. Patients'!CW$10:CW$107,OFFSET('6. Patients'!$DN$9,1,MATCH($D28,'6. Patients'!$DO$9:$FL$9,0),ROWS('6. Patients'!EJ$10:EJ$107))),0)+
IFERROR(SUMPRODUCT('6. Patients'!CW$10:CW$107,OFFSET('6. Patients'!$FM$9,1,MATCH($D28,'6. Patients'!$FN$9:$GG$9,0),ROWS('6. Patients'!EJ$10:EJ$107))),0)+
IFERROR(SUMPRODUCT('6. Patients'!CW$10:CW$107,OFFSET('6. Patients'!$GH$9,1,MATCH($D28,'6. Patients'!$GI$9:$IF$9,0),ROWS('6. Patients'!EJ$10:EJ$107))),0)+
IFERROR(SUMPRODUCT('6. Patients'!CW$10:CW$107,OFFSET('6. Patients'!$IG$9,1,MATCH($D28,'6. Patients'!$IH$9:$JA$9,0),ROWS('6. Patients'!EJ$10:EJ$107))),0),
IFERROR(SUMPRODUCT('6. Patients'!CW$10:CW$107,OFFSET('6. Patients'!$JB$9,1,MATCH($D28,'6. Patients'!$JC$9:$KZ$9,0),ROWS('6. Patients'!EJ$10:EJ$107))),0)+
IFERROR(SUMPRODUCT('6. Patients'!CW$10:CW$107,OFFSET('6. Patients'!$LA$9,1,MATCH($D28,'6. Patients'!$LB$9:$LU$9,0),ROWS('6. Patients'!EJ$10:EJ$107))),0)+
IFERROR(SUMPRODUCT('6. Patients'!CW$10:CW$107,OFFSET('6. Patients'!$LV$9,1,MATCH($D28,'6. Patients'!$LW$9:$NT$9,0),ROWS('6. Patients'!EJ$10:EJ$107))),0)+
IFERROR(SUMPRODUCT('6. Patients'!CW$10:CW$107,OFFSET('6. Patients'!$NU$9,1,MATCH($D28,'6. Patients'!$NV$9:$OO$9,0),ROWS('6. Patients'!EJ$10:EJ$107))),0),
IFERROR(SUMPRODUCT('6. Patients'!CW$10:CW$107,OFFSET('6. Patients'!$OP$9,1,MATCH($D28,'6. Patients'!$OQ$9:$QN$9,0),ROWS('6. Patients'!EJ$10:EJ$107))),0)+
IFERROR(SUMPRODUCT('6. Patients'!CW$10:CW$107,OFFSET('6. Patients'!$QO$9,1,MATCH($D28,'6. Patients'!$QP$9:$RI$9,0),ROWS('6. Patients'!EJ$10:EJ$107))),0)+
IFERROR(SUMPRODUCT('6. Patients'!CW$10:CW$107,OFFSET('6. Patients'!$RJ$9,1,MATCH($D28,'6. Patients'!$RK$9:$TH$9,0),ROWS('6. Patients'!EJ$10:EJ$107))),0)+
IFERROR(SUMPRODUCT('6. Patients'!CW$10:CW$107,OFFSET('6. Patients'!$TI$9,1,MATCH($D28,'6. Patients'!$TJ$9:$UC$9,0),ROWS('6. Patients'!EJ$10:EJ$107))),0))+
IFERROR(VLOOKUP($D28,$H$116:$L$146,COLUMNS($H$115:$J$115)-1+AD$7,0)*$E28*$F28*'1. General Inputs'!$J$25,0),0),0)</f>
        <v>0</v>
      </c>
      <c r="AE28" s="775">
        <f ca="1">ROUNDUP(IFERROR($F28*$E28*CHOOSE(AE$7,
IFERROR(SUMPRODUCT('6. Patients'!CX$10:CX$107,OFFSET('6. Patients'!$DN$9,1,MATCH($D28,'6. Patients'!$DO$9:$FL$9,0),ROWS('6. Patients'!EK$10:EK$107))),0)+
IFERROR(SUMPRODUCT('6. Patients'!CX$10:CX$107,OFFSET('6. Patients'!$FM$9,1,MATCH($D28,'6. Patients'!$FN$9:$GG$9,0),ROWS('6. Patients'!EK$10:EK$107))),0)+
IFERROR(SUMPRODUCT('6. Patients'!CX$10:CX$107,OFFSET('6. Patients'!$GH$9,1,MATCH($D28,'6. Patients'!$GI$9:$IF$9,0),ROWS('6. Patients'!EK$10:EK$107))),0)+
IFERROR(SUMPRODUCT('6. Patients'!CX$10:CX$107,OFFSET('6. Patients'!$IG$9,1,MATCH($D28,'6. Patients'!$IH$9:$JA$9,0),ROWS('6. Patients'!EK$10:EK$107))),0),
IFERROR(SUMPRODUCT('6. Patients'!CX$10:CX$107,OFFSET('6. Patients'!$JB$9,1,MATCH($D28,'6. Patients'!$JC$9:$KZ$9,0),ROWS('6. Patients'!EK$10:EK$107))),0)+
IFERROR(SUMPRODUCT('6. Patients'!CX$10:CX$107,OFFSET('6. Patients'!$LA$9,1,MATCH($D28,'6. Patients'!$LB$9:$LU$9,0),ROWS('6. Patients'!EK$10:EK$107))),0)+
IFERROR(SUMPRODUCT('6. Patients'!CX$10:CX$107,OFFSET('6. Patients'!$LV$9,1,MATCH($D28,'6. Patients'!$LW$9:$NT$9,0),ROWS('6. Patients'!EK$10:EK$107))),0)+
IFERROR(SUMPRODUCT('6. Patients'!CX$10:CX$107,OFFSET('6. Patients'!$NU$9,1,MATCH($D28,'6. Patients'!$NV$9:$OO$9,0),ROWS('6. Patients'!EK$10:EK$107))),0),
IFERROR(SUMPRODUCT('6. Patients'!CX$10:CX$107,OFFSET('6. Patients'!$OP$9,1,MATCH($D28,'6. Patients'!$OQ$9:$QN$9,0),ROWS('6. Patients'!EK$10:EK$107))),0)+
IFERROR(SUMPRODUCT('6. Patients'!CX$10:CX$107,OFFSET('6. Patients'!$QO$9,1,MATCH($D28,'6. Patients'!$QP$9:$RI$9,0),ROWS('6. Patients'!EK$10:EK$107))),0)+
IFERROR(SUMPRODUCT('6. Patients'!CX$10:CX$107,OFFSET('6. Patients'!$RJ$9,1,MATCH($D28,'6. Patients'!$RK$9:$TH$9,0),ROWS('6. Patients'!EK$10:EK$107))),0)+
IFERROR(SUMPRODUCT('6. Patients'!CX$10:CX$107,OFFSET('6. Patients'!$TI$9,1,MATCH($D28,'6. Patients'!$TJ$9:$UC$9,0),ROWS('6. Patients'!EK$10:EK$107))),0))+
IFERROR(VLOOKUP($D28,$H$116:$L$146,COLUMNS($H$115:$J$115)-1+AE$7,0)*$E28*$F28*'1. General Inputs'!$J$25,0),0),0)</f>
        <v>0</v>
      </c>
      <c r="AF28" s="775">
        <f ca="1">ROUNDUP(IFERROR($F28*$E28*CHOOSE(AF$7,
IFERROR(SUMPRODUCT('6. Patients'!CY$10:CY$107,OFFSET('6. Patients'!$DN$9,1,MATCH($D28,'6. Patients'!$DO$9:$FL$9,0),ROWS('6. Patients'!EL$10:EL$107))),0)+
IFERROR(SUMPRODUCT('6. Patients'!CY$10:CY$107,OFFSET('6. Patients'!$FM$9,1,MATCH($D28,'6. Patients'!$FN$9:$GG$9,0),ROWS('6. Patients'!EL$10:EL$107))),0)+
IFERROR(SUMPRODUCT('6. Patients'!CY$10:CY$107,OFFSET('6. Patients'!$GH$9,1,MATCH($D28,'6. Patients'!$GI$9:$IF$9,0),ROWS('6. Patients'!EL$10:EL$107))),0)+
IFERROR(SUMPRODUCT('6. Patients'!CY$10:CY$107,OFFSET('6. Patients'!$IG$9,1,MATCH($D28,'6. Patients'!$IH$9:$JA$9,0),ROWS('6. Patients'!EL$10:EL$107))),0),
IFERROR(SUMPRODUCT('6. Patients'!CY$10:CY$107,OFFSET('6. Patients'!$JB$9,1,MATCH($D28,'6. Patients'!$JC$9:$KZ$9,0),ROWS('6. Patients'!EL$10:EL$107))),0)+
IFERROR(SUMPRODUCT('6. Patients'!CY$10:CY$107,OFFSET('6. Patients'!$LA$9,1,MATCH($D28,'6. Patients'!$LB$9:$LU$9,0),ROWS('6. Patients'!EL$10:EL$107))),0)+
IFERROR(SUMPRODUCT('6. Patients'!CY$10:CY$107,OFFSET('6. Patients'!$LV$9,1,MATCH($D28,'6. Patients'!$LW$9:$NT$9,0),ROWS('6. Patients'!EL$10:EL$107))),0)+
IFERROR(SUMPRODUCT('6. Patients'!CY$10:CY$107,OFFSET('6. Patients'!$NU$9,1,MATCH($D28,'6. Patients'!$NV$9:$OO$9,0),ROWS('6. Patients'!EL$10:EL$107))),0),
IFERROR(SUMPRODUCT('6. Patients'!CY$10:CY$107,OFFSET('6. Patients'!$OP$9,1,MATCH($D28,'6. Patients'!$OQ$9:$QN$9,0),ROWS('6. Patients'!EL$10:EL$107))),0)+
IFERROR(SUMPRODUCT('6. Patients'!CY$10:CY$107,OFFSET('6. Patients'!$QO$9,1,MATCH($D28,'6. Patients'!$QP$9:$RI$9,0),ROWS('6. Patients'!EL$10:EL$107))),0)+
IFERROR(SUMPRODUCT('6. Patients'!CY$10:CY$107,OFFSET('6. Patients'!$RJ$9,1,MATCH($D28,'6. Patients'!$RK$9:$TH$9,0),ROWS('6. Patients'!EL$10:EL$107))),0)+
IFERROR(SUMPRODUCT('6. Patients'!CY$10:CY$107,OFFSET('6. Patients'!$TI$9,1,MATCH($D28,'6. Patients'!$TJ$9:$UC$9,0),ROWS('6. Patients'!EL$10:EL$107))),0))+
IFERROR(VLOOKUP($D28,$H$116:$L$146,COLUMNS($H$115:$J$115)-1+AF$7,0)*$E28*$F28*'1. General Inputs'!$J$25,0),0),0)</f>
        <v>0</v>
      </c>
      <c r="AG28" s="775">
        <f ca="1">ROUNDUP(IFERROR($F28*$E28*CHOOSE(AG$7,
IFERROR(SUMPRODUCT('6. Patients'!CZ$10:CZ$107,OFFSET('6. Patients'!$DN$9,1,MATCH($D28,'6. Patients'!$DO$9:$FL$9,0),ROWS('6. Patients'!EM$10:EM$107))),0)+
IFERROR(SUMPRODUCT('6. Patients'!CZ$10:CZ$107,OFFSET('6. Patients'!$FM$9,1,MATCH($D28,'6. Patients'!$FN$9:$GG$9,0),ROWS('6. Patients'!EM$10:EM$107))),0)+
IFERROR(SUMPRODUCT('6. Patients'!CZ$10:CZ$107,OFFSET('6. Patients'!$GH$9,1,MATCH($D28,'6. Patients'!$GI$9:$IF$9,0),ROWS('6. Patients'!EM$10:EM$107))),0)+
IFERROR(SUMPRODUCT('6. Patients'!CZ$10:CZ$107,OFFSET('6. Patients'!$IG$9,1,MATCH($D28,'6. Patients'!$IH$9:$JA$9,0),ROWS('6. Patients'!EM$10:EM$107))),0),
IFERROR(SUMPRODUCT('6. Patients'!CZ$10:CZ$107,OFFSET('6. Patients'!$JB$9,1,MATCH($D28,'6. Patients'!$JC$9:$KZ$9,0),ROWS('6. Patients'!EM$10:EM$107))),0)+
IFERROR(SUMPRODUCT('6. Patients'!CZ$10:CZ$107,OFFSET('6. Patients'!$LA$9,1,MATCH($D28,'6. Patients'!$LB$9:$LU$9,0),ROWS('6. Patients'!EM$10:EM$107))),0)+
IFERROR(SUMPRODUCT('6. Patients'!CZ$10:CZ$107,OFFSET('6. Patients'!$LV$9,1,MATCH($D28,'6. Patients'!$LW$9:$NT$9,0),ROWS('6. Patients'!EM$10:EM$107))),0)+
IFERROR(SUMPRODUCT('6. Patients'!CZ$10:CZ$107,OFFSET('6. Patients'!$NU$9,1,MATCH($D28,'6. Patients'!$NV$9:$OO$9,0),ROWS('6. Patients'!EM$10:EM$107))),0),
IFERROR(SUMPRODUCT('6. Patients'!CZ$10:CZ$107,OFFSET('6. Patients'!$OP$9,1,MATCH($D28,'6. Patients'!$OQ$9:$QN$9,0),ROWS('6. Patients'!EM$10:EM$107))),0)+
IFERROR(SUMPRODUCT('6. Patients'!CZ$10:CZ$107,OFFSET('6. Patients'!$QO$9,1,MATCH($D28,'6. Patients'!$QP$9:$RI$9,0),ROWS('6. Patients'!EM$10:EM$107))),0)+
IFERROR(SUMPRODUCT('6. Patients'!CZ$10:CZ$107,OFFSET('6. Patients'!$RJ$9,1,MATCH($D28,'6. Patients'!$RK$9:$TH$9,0),ROWS('6. Patients'!EM$10:EM$107))),0)+
IFERROR(SUMPRODUCT('6. Patients'!CZ$10:CZ$107,OFFSET('6. Patients'!$TI$9,1,MATCH($D28,'6. Patients'!$TJ$9:$UC$9,0),ROWS('6. Patients'!EM$10:EM$107))),0))+
IFERROR(VLOOKUP($D28,$H$116:$L$146,COLUMNS($H$115:$J$115)-1+AG$7,0)*$E28*$F28*'1. General Inputs'!$J$25,0),0),0)</f>
        <v>0</v>
      </c>
      <c r="AH28" s="775">
        <f ca="1">ROUNDUP(IFERROR($F28*$E28*CHOOSE(AH$7,
IFERROR(SUMPRODUCT('6. Patients'!DA$10:DA$107,OFFSET('6. Patients'!$DN$9,1,MATCH($D28,'6. Patients'!$DO$9:$FL$9,0),ROWS('6. Patients'!EN$10:EN$107))),0)+
IFERROR(SUMPRODUCT('6. Patients'!DA$10:DA$107,OFFSET('6. Patients'!$FM$9,1,MATCH($D28,'6. Patients'!$FN$9:$GG$9,0),ROWS('6. Patients'!EN$10:EN$107))),0)+
IFERROR(SUMPRODUCT('6. Patients'!DA$10:DA$107,OFFSET('6. Patients'!$GH$9,1,MATCH($D28,'6. Patients'!$GI$9:$IF$9,0),ROWS('6. Patients'!EN$10:EN$107))),0)+
IFERROR(SUMPRODUCT('6. Patients'!DA$10:DA$107,OFFSET('6. Patients'!$IG$9,1,MATCH($D28,'6. Patients'!$IH$9:$JA$9,0),ROWS('6. Patients'!EN$10:EN$107))),0),
IFERROR(SUMPRODUCT('6. Patients'!DA$10:DA$107,OFFSET('6. Patients'!$JB$9,1,MATCH($D28,'6. Patients'!$JC$9:$KZ$9,0),ROWS('6. Patients'!EN$10:EN$107))),0)+
IFERROR(SUMPRODUCT('6. Patients'!DA$10:DA$107,OFFSET('6. Patients'!$LA$9,1,MATCH($D28,'6. Patients'!$LB$9:$LU$9,0),ROWS('6. Patients'!EN$10:EN$107))),0)+
IFERROR(SUMPRODUCT('6. Patients'!DA$10:DA$107,OFFSET('6. Patients'!$LV$9,1,MATCH($D28,'6. Patients'!$LW$9:$NT$9,0),ROWS('6. Patients'!EN$10:EN$107))),0)+
IFERROR(SUMPRODUCT('6. Patients'!DA$10:DA$107,OFFSET('6. Patients'!$NU$9,1,MATCH($D28,'6. Patients'!$NV$9:$OO$9,0),ROWS('6. Patients'!EN$10:EN$107))),0),
IFERROR(SUMPRODUCT('6. Patients'!DA$10:DA$107,OFFSET('6. Patients'!$OP$9,1,MATCH($D28,'6. Patients'!$OQ$9:$QN$9,0),ROWS('6. Patients'!EN$10:EN$107))),0)+
IFERROR(SUMPRODUCT('6. Patients'!DA$10:DA$107,OFFSET('6. Patients'!$QO$9,1,MATCH($D28,'6. Patients'!$QP$9:$RI$9,0),ROWS('6. Patients'!EN$10:EN$107))),0)+
IFERROR(SUMPRODUCT('6. Patients'!DA$10:DA$107,OFFSET('6. Patients'!$RJ$9,1,MATCH($D28,'6. Patients'!$RK$9:$TH$9,0),ROWS('6. Patients'!EN$10:EN$107))),0)+
IFERROR(SUMPRODUCT('6. Patients'!DA$10:DA$107,OFFSET('6. Patients'!$TI$9,1,MATCH($D28,'6. Patients'!$TJ$9:$UC$9,0),ROWS('6. Patients'!EN$10:EN$107))),0))+
IFERROR(VLOOKUP($D28,$H$116:$L$146,COLUMNS($H$115:$J$115)-1+AH$7,0)*$E28*$F28*'1. General Inputs'!$J$25,0),0),0)</f>
        <v>0</v>
      </c>
      <c r="AI28" s="775">
        <f ca="1">ROUNDUP(IFERROR($F28*$E28*CHOOSE(AI$7,
IFERROR(SUMPRODUCT('6. Patients'!DB$10:DB$107,OFFSET('6. Patients'!$DN$9,1,MATCH($D28,'6. Patients'!$DO$9:$FL$9,0),ROWS('6. Patients'!EO$10:EO$107))),0)+
IFERROR(SUMPRODUCT('6. Patients'!DB$10:DB$107,OFFSET('6. Patients'!$FM$9,1,MATCH($D28,'6. Patients'!$FN$9:$GG$9,0),ROWS('6. Patients'!EO$10:EO$107))),0)+
IFERROR(SUMPRODUCT('6. Patients'!DB$10:DB$107,OFFSET('6. Patients'!$GH$9,1,MATCH($D28,'6. Patients'!$GI$9:$IF$9,0),ROWS('6. Patients'!EO$10:EO$107))),0)+
IFERROR(SUMPRODUCT('6. Patients'!DB$10:DB$107,OFFSET('6. Patients'!$IG$9,1,MATCH($D28,'6. Patients'!$IH$9:$JA$9,0),ROWS('6. Patients'!EO$10:EO$107))),0),
IFERROR(SUMPRODUCT('6. Patients'!DB$10:DB$107,OFFSET('6. Patients'!$JB$9,1,MATCH($D28,'6. Patients'!$JC$9:$KZ$9,0),ROWS('6. Patients'!EO$10:EO$107))),0)+
IFERROR(SUMPRODUCT('6. Patients'!DB$10:DB$107,OFFSET('6. Patients'!$LA$9,1,MATCH($D28,'6. Patients'!$LB$9:$LU$9,0),ROWS('6. Patients'!EO$10:EO$107))),0)+
IFERROR(SUMPRODUCT('6. Patients'!DB$10:DB$107,OFFSET('6. Patients'!$LV$9,1,MATCH($D28,'6. Patients'!$LW$9:$NT$9,0),ROWS('6. Patients'!EO$10:EO$107))),0)+
IFERROR(SUMPRODUCT('6. Patients'!DB$10:DB$107,OFFSET('6. Patients'!$NU$9,1,MATCH($D28,'6. Patients'!$NV$9:$OO$9,0),ROWS('6. Patients'!EO$10:EO$107))),0),
IFERROR(SUMPRODUCT('6. Patients'!DB$10:DB$107,OFFSET('6. Patients'!$OP$9,1,MATCH($D28,'6. Patients'!$OQ$9:$QN$9,0),ROWS('6. Patients'!EO$10:EO$107))),0)+
IFERROR(SUMPRODUCT('6. Patients'!DB$10:DB$107,OFFSET('6. Patients'!$QO$9,1,MATCH($D28,'6. Patients'!$QP$9:$RI$9,0),ROWS('6. Patients'!EO$10:EO$107))),0)+
IFERROR(SUMPRODUCT('6. Patients'!DB$10:DB$107,OFFSET('6. Patients'!$RJ$9,1,MATCH($D28,'6. Patients'!$RK$9:$TH$9,0),ROWS('6. Patients'!EO$10:EO$107))),0)+
IFERROR(SUMPRODUCT('6. Patients'!DB$10:DB$107,OFFSET('6. Patients'!$TI$9,1,MATCH($D28,'6. Patients'!$TJ$9:$UC$9,0),ROWS('6. Patients'!EO$10:EO$107))),0))+
IFERROR(VLOOKUP($D28,$H$116:$L$146,COLUMNS($H$115:$J$115)-1+AI$7,0)*$E28*$F28*'1. General Inputs'!$J$25,0),0),0)</f>
        <v>0</v>
      </c>
      <c r="AJ28" s="775">
        <f ca="1">ROUNDUP(IFERROR($F28*$E28*CHOOSE(AJ$7,
IFERROR(SUMPRODUCT('6. Patients'!DC$10:DC$107,OFFSET('6. Patients'!$DN$9,1,MATCH($D28,'6. Patients'!$DO$9:$FL$9,0),ROWS('6. Patients'!EP$10:EP$107))),0)+
IFERROR(SUMPRODUCT('6. Patients'!DC$10:DC$107,OFFSET('6. Patients'!$FM$9,1,MATCH($D28,'6. Patients'!$FN$9:$GG$9,0),ROWS('6. Patients'!EP$10:EP$107))),0)+
IFERROR(SUMPRODUCT('6. Patients'!DC$10:DC$107,OFFSET('6. Patients'!$GH$9,1,MATCH($D28,'6. Patients'!$GI$9:$IF$9,0),ROWS('6. Patients'!EP$10:EP$107))),0)+
IFERROR(SUMPRODUCT('6. Patients'!DC$10:DC$107,OFFSET('6. Patients'!$IG$9,1,MATCH($D28,'6. Patients'!$IH$9:$JA$9,0),ROWS('6. Patients'!EP$10:EP$107))),0),
IFERROR(SUMPRODUCT('6. Patients'!DC$10:DC$107,OFFSET('6. Patients'!$JB$9,1,MATCH($D28,'6. Patients'!$JC$9:$KZ$9,0),ROWS('6. Patients'!EP$10:EP$107))),0)+
IFERROR(SUMPRODUCT('6. Patients'!DC$10:DC$107,OFFSET('6. Patients'!$LA$9,1,MATCH($D28,'6. Patients'!$LB$9:$LU$9,0),ROWS('6. Patients'!EP$10:EP$107))),0)+
IFERROR(SUMPRODUCT('6. Patients'!DC$10:DC$107,OFFSET('6. Patients'!$LV$9,1,MATCH($D28,'6. Patients'!$LW$9:$NT$9,0),ROWS('6. Patients'!EP$10:EP$107))),0)+
IFERROR(SUMPRODUCT('6. Patients'!DC$10:DC$107,OFFSET('6. Patients'!$NU$9,1,MATCH($D28,'6. Patients'!$NV$9:$OO$9,0),ROWS('6. Patients'!EP$10:EP$107))),0),
IFERROR(SUMPRODUCT('6. Patients'!DC$10:DC$107,OFFSET('6. Patients'!$OP$9,1,MATCH($D28,'6. Patients'!$OQ$9:$QN$9,0),ROWS('6. Patients'!EP$10:EP$107))),0)+
IFERROR(SUMPRODUCT('6. Patients'!DC$10:DC$107,OFFSET('6. Patients'!$QO$9,1,MATCH($D28,'6. Patients'!$QP$9:$RI$9,0),ROWS('6. Patients'!EP$10:EP$107))),0)+
IFERROR(SUMPRODUCT('6. Patients'!DC$10:DC$107,OFFSET('6. Patients'!$RJ$9,1,MATCH($D28,'6. Patients'!$RK$9:$TH$9,0),ROWS('6. Patients'!EP$10:EP$107))),0)+
IFERROR(SUMPRODUCT('6. Patients'!DC$10:DC$107,OFFSET('6. Patients'!$TI$9,1,MATCH($D28,'6. Patients'!$TJ$9:$UC$9,0),ROWS('6. Patients'!EP$10:EP$107))),0))+
IFERROR(VLOOKUP($D28,$H$116:$L$146,COLUMNS($H$115:$J$115)-1+AJ$7,0)*$E28*$F28*'1. General Inputs'!$J$25,0),0),0)</f>
        <v>0</v>
      </c>
      <c r="AK28" s="775">
        <f ca="1">ROUNDUP(IFERROR($F28*$E28*CHOOSE(AK$7,
IFERROR(SUMPRODUCT('6. Patients'!DD$10:DD$107,OFFSET('6. Patients'!$DN$9,1,MATCH($D28,'6. Patients'!$DO$9:$FL$9,0),ROWS('6. Patients'!EQ$10:EQ$107))),0)+
IFERROR(SUMPRODUCT('6. Patients'!DD$10:DD$107,OFFSET('6. Patients'!$FM$9,1,MATCH($D28,'6. Patients'!$FN$9:$GG$9,0),ROWS('6. Patients'!EQ$10:EQ$107))),0)+
IFERROR(SUMPRODUCT('6. Patients'!DD$10:DD$107,OFFSET('6. Patients'!$GH$9,1,MATCH($D28,'6. Patients'!$GI$9:$IF$9,0),ROWS('6. Patients'!EQ$10:EQ$107))),0)+
IFERROR(SUMPRODUCT('6. Patients'!DD$10:DD$107,OFFSET('6. Patients'!$IG$9,1,MATCH($D28,'6. Patients'!$IH$9:$JA$9,0),ROWS('6. Patients'!EQ$10:EQ$107))),0),
IFERROR(SUMPRODUCT('6. Patients'!DD$10:DD$107,OFFSET('6. Patients'!$JB$9,1,MATCH($D28,'6. Patients'!$JC$9:$KZ$9,0),ROWS('6. Patients'!EQ$10:EQ$107))),0)+
IFERROR(SUMPRODUCT('6. Patients'!DD$10:DD$107,OFFSET('6. Patients'!$LA$9,1,MATCH($D28,'6. Patients'!$LB$9:$LU$9,0),ROWS('6. Patients'!EQ$10:EQ$107))),0)+
IFERROR(SUMPRODUCT('6. Patients'!DD$10:DD$107,OFFSET('6. Patients'!$LV$9,1,MATCH($D28,'6. Patients'!$LW$9:$NT$9,0),ROWS('6. Patients'!EQ$10:EQ$107))),0)+
IFERROR(SUMPRODUCT('6. Patients'!DD$10:DD$107,OFFSET('6. Patients'!$NU$9,1,MATCH($D28,'6. Patients'!$NV$9:$OO$9,0),ROWS('6. Patients'!EQ$10:EQ$107))),0),
IFERROR(SUMPRODUCT('6. Patients'!DD$10:DD$107,OFFSET('6. Patients'!$OP$9,1,MATCH($D28,'6. Patients'!$OQ$9:$QN$9,0),ROWS('6. Patients'!EQ$10:EQ$107))),0)+
IFERROR(SUMPRODUCT('6. Patients'!DD$10:DD$107,OFFSET('6. Patients'!$QO$9,1,MATCH($D28,'6. Patients'!$QP$9:$RI$9,0),ROWS('6. Patients'!EQ$10:EQ$107))),0)+
IFERROR(SUMPRODUCT('6. Patients'!DD$10:DD$107,OFFSET('6. Patients'!$RJ$9,1,MATCH($D28,'6. Patients'!$RK$9:$TH$9,0),ROWS('6. Patients'!EQ$10:EQ$107))),0)+
IFERROR(SUMPRODUCT('6. Patients'!DD$10:DD$107,OFFSET('6. Patients'!$TI$9,1,MATCH($D28,'6. Patients'!$TJ$9:$UC$9,0),ROWS('6. Patients'!EQ$10:EQ$107))),0))+
IFERROR(VLOOKUP($D28,$H$116:$L$146,COLUMNS($H$115:$J$115)-1+AK$7,0)*$E28*$F28*'1. General Inputs'!$J$25,0),0),0)</f>
        <v>0</v>
      </c>
      <c r="AL28" s="775">
        <f ca="1">ROUNDUP(IFERROR($F28*$E28*CHOOSE(AL$7,
IFERROR(SUMPRODUCT('6. Patients'!DE$10:DE$107,OFFSET('6. Patients'!$DN$9,1,MATCH($D28,'6. Patients'!$DO$9:$FL$9,0),ROWS('6. Patients'!ER$10:ER$107))),0)+
IFERROR(SUMPRODUCT('6. Patients'!DE$10:DE$107,OFFSET('6. Patients'!$FM$9,1,MATCH($D28,'6. Patients'!$FN$9:$GG$9,0),ROWS('6. Patients'!ER$10:ER$107))),0)+
IFERROR(SUMPRODUCT('6. Patients'!DE$10:DE$107,OFFSET('6. Patients'!$GH$9,1,MATCH($D28,'6. Patients'!$GI$9:$IF$9,0),ROWS('6. Patients'!ER$10:ER$107))),0)+
IFERROR(SUMPRODUCT('6. Patients'!DE$10:DE$107,OFFSET('6. Patients'!$IG$9,1,MATCH($D28,'6. Patients'!$IH$9:$JA$9,0),ROWS('6. Patients'!ER$10:ER$107))),0),
IFERROR(SUMPRODUCT('6. Patients'!DE$10:DE$107,OFFSET('6. Patients'!$JB$9,1,MATCH($D28,'6. Patients'!$JC$9:$KZ$9,0),ROWS('6. Patients'!ER$10:ER$107))),0)+
IFERROR(SUMPRODUCT('6. Patients'!DE$10:DE$107,OFFSET('6. Patients'!$LA$9,1,MATCH($D28,'6. Patients'!$LB$9:$LU$9,0),ROWS('6. Patients'!ER$10:ER$107))),0)+
IFERROR(SUMPRODUCT('6. Patients'!DE$10:DE$107,OFFSET('6. Patients'!$LV$9,1,MATCH($D28,'6. Patients'!$LW$9:$NT$9,0),ROWS('6. Patients'!ER$10:ER$107))),0)+
IFERROR(SUMPRODUCT('6. Patients'!DE$10:DE$107,OFFSET('6. Patients'!$NU$9,1,MATCH($D28,'6. Patients'!$NV$9:$OO$9,0),ROWS('6. Patients'!ER$10:ER$107))),0),
IFERROR(SUMPRODUCT('6. Patients'!DE$10:DE$107,OFFSET('6. Patients'!$OP$9,1,MATCH($D28,'6. Patients'!$OQ$9:$QN$9,0),ROWS('6. Patients'!ER$10:ER$107))),0)+
IFERROR(SUMPRODUCT('6. Patients'!DE$10:DE$107,OFFSET('6. Patients'!$QO$9,1,MATCH($D28,'6. Patients'!$QP$9:$RI$9,0),ROWS('6. Patients'!ER$10:ER$107))),0)+
IFERROR(SUMPRODUCT('6. Patients'!DE$10:DE$107,OFFSET('6. Patients'!$RJ$9,1,MATCH($D28,'6. Patients'!$RK$9:$TH$9,0),ROWS('6. Patients'!ER$10:ER$107))),0)+
IFERROR(SUMPRODUCT('6. Patients'!DE$10:DE$107,OFFSET('6. Patients'!$TI$9,1,MATCH($D28,'6. Patients'!$TJ$9:$UC$9,0),ROWS('6. Patients'!ER$10:ER$107))),0))+
IFERROR(VLOOKUP($D28,$H$116:$L$146,COLUMNS($H$115:$J$115)-1+AL$7,0)*$E28*$F28*'1. General Inputs'!$J$25,0),0),0)</f>
        <v>0</v>
      </c>
      <c r="AM28" s="775">
        <f ca="1">ROUNDUP(IFERROR($F28*$E28*CHOOSE(AM$7,
IFERROR(SUMPRODUCT('6. Patients'!DF$10:DF$107,OFFSET('6. Patients'!$DN$9,1,MATCH($D28,'6. Patients'!$DO$9:$FL$9,0),ROWS('6. Patients'!ES$10:ES$107))),0)+
IFERROR(SUMPRODUCT('6. Patients'!DF$10:DF$107,OFFSET('6. Patients'!$FM$9,1,MATCH($D28,'6. Patients'!$FN$9:$GG$9,0),ROWS('6. Patients'!ES$10:ES$107))),0)+
IFERROR(SUMPRODUCT('6. Patients'!DF$10:DF$107,OFFSET('6. Patients'!$GH$9,1,MATCH($D28,'6. Patients'!$GI$9:$IF$9,0),ROWS('6. Patients'!ES$10:ES$107))),0)+
IFERROR(SUMPRODUCT('6. Patients'!DF$10:DF$107,OFFSET('6. Patients'!$IG$9,1,MATCH($D28,'6. Patients'!$IH$9:$JA$9,0),ROWS('6. Patients'!ES$10:ES$107))),0),
IFERROR(SUMPRODUCT('6. Patients'!DF$10:DF$107,OFFSET('6. Patients'!$JB$9,1,MATCH($D28,'6. Patients'!$JC$9:$KZ$9,0),ROWS('6. Patients'!ES$10:ES$107))),0)+
IFERROR(SUMPRODUCT('6. Patients'!DF$10:DF$107,OFFSET('6. Patients'!$LA$9,1,MATCH($D28,'6. Patients'!$LB$9:$LU$9,0),ROWS('6. Patients'!ES$10:ES$107))),0)+
IFERROR(SUMPRODUCT('6. Patients'!DF$10:DF$107,OFFSET('6. Patients'!$LV$9,1,MATCH($D28,'6. Patients'!$LW$9:$NT$9,0),ROWS('6. Patients'!ES$10:ES$107))),0)+
IFERROR(SUMPRODUCT('6. Patients'!DF$10:DF$107,OFFSET('6. Patients'!$NU$9,1,MATCH($D28,'6. Patients'!$NV$9:$OO$9,0),ROWS('6. Patients'!ES$10:ES$107))),0),
IFERROR(SUMPRODUCT('6. Patients'!DF$10:DF$107,OFFSET('6. Patients'!$OP$9,1,MATCH($D28,'6. Patients'!$OQ$9:$QN$9,0),ROWS('6. Patients'!ES$10:ES$107))),0)+
IFERROR(SUMPRODUCT('6. Patients'!DF$10:DF$107,OFFSET('6. Patients'!$QO$9,1,MATCH($D28,'6. Patients'!$QP$9:$RI$9,0),ROWS('6. Patients'!ES$10:ES$107))),0)+
IFERROR(SUMPRODUCT('6. Patients'!DF$10:DF$107,OFFSET('6. Patients'!$RJ$9,1,MATCH($D28,'6. Patients'!$RK$9:$TH$9,0),ROWS('6. Patients'!ES$10:ES$107))),0)+
IFERROR(SUMPRODUCT('6. Patients'!DF$10:DF$107,OFFSET('6. Patients'!$TI$9,1,MATCH($D28,'6. Patients'!$TJ$9:$UC$9,0),ROWS('6. Patients'!ES$10:ES$107))),0))+
IFERROR(VLOOKUP($D28,$H$116:$L$146,COLUMNS($H$115:$J$115)-1+AM$7,0)*$E28*$F28*'1. General Inputs'!$J$25,0),0),0)</f>
        <v>0</v>
      </c>
      <c r="AN28" s="775">
        <f ca="1">ROUNDUP(IFERROR($F28*$E28*CHOOSE(AN$7,
IFERROR(SUMPRODUCT('6. Patients'!DG$10:DG$107,OFFSET('6. Patients'!$DN$9,1,MATCH($D28,'6. Patients'!$DO$9:$FL$9,0),ROWS('6. Patients'!ET$10:ET$107))),0)+
IFERROR(SUMPRODUCT('6. Patients'!DG$10:DG$107,OFFSET('6. Patients'!$FM$9,1,MATCH($D28,'6. Patients'!$FN$9:$GG$9,0),ROWS('6. Patients'!ET$10:ET$107))),0)+
IFERROR(SUMPRODUCT('6. Patients'!DG$10:DG$107,OFFSET('6. Patients'!$GH$9,1,MATCH($D28,'6. Patients'!$GI$9:$IF$9,0),ROWS('6. Patients'!ET$10:ET$107))),0)+
IFERROR(SUMPRODUCT('6. Patients'!DG$10:DG$107,OFFSET('6. Patients'!$IG$9,1,MATCH($D28,'6. Patients'!$IH$9:$JA$9,0),ROWS('6. Patients'!ET$10:ET$107))),0),
IFERROR(SUMPRODUCT('6. Patients'!DG$10:DG$107,OFFSET('6. Patients'!$JB$9,1,MATCH($D28,'6. Patients'!$JC$9:$KZ$9,0),ROWS('6. Patients'!ET$10:ET$107))),0)+
IFERROR(SUMPRODUCT('6. Patients'!DG$10:DG$107,OFFSET('6. Patients'!$LA$9,1,MATCH($D28,'6. Patients'!$LB$9:$LU$9,0),ROWS('6. Patients'!ET$10:ET$107))),0)+
IFERROR(SUMPRODUCT('6. Patients'!DG$10:DG$107,OFFSET('6. Patients'!$LV$9,1,MATCH($D28,'6. Patients'!$LW$9:$NT$9,0),ROWS('6. Patients'!ET$10:ET$107))),0)+
IFERROR(SUMPRODUCT('6. Patients'!DG$10:DG$107,OFFSET('6. Patients'!$NU$9,1,MATCH($D28,'6. Patients'!$NV$9:$OO$9,0),ROWS('6. Patients'!ET$10:ET$107))),0),
IFERROR(SUMPRODUCT('6. Patients'!DG$10:DG$107,OFFSET('6. Patients'!$OP$9,1,MATCH($D28,'6. Patients'!$OQ$9:$QN$9,0),ROWS('6. Patients'!ET$10:ET$107))),0)+
IFERROR(SUMPRODUCT('6. Patients'!DG$10:DG$107,OFFSET('6. Patients'!$QO$9,1,MATCH($D28,'6. Patients'!$QP$9:$RI$9,0),ROWS('6. Patients'!ET$10:ET$107))),0)+
IFERROR(SUMPRODUCT('6. Patients'!DG$10:DG$107,OFFSET('6. Patients'!$RJ$9,1,MATCH($D28,'6. Patients'!$RK$9:$TH$9,0),ROWS('6. Patients'!ET$10:ET$107))),0)+
IFERROR(SUMPRODUCT('6. Patients'!DG$10:DG$107,OFFSET('6. Patients'!$TI$9,1,MATCH($D28,'6. Patients'!$TJ$9:$UC$9,0),ROWS('6. Patients'!ET$10:ET$107))),0))+
IFERROR(VLOOKUP($D28,$H$116:$L$146,COLUMNS($H$115:$J$115)-1+AN$7,0)*$E28*$F28*'1. General Inputs'!$J$25,0),0),0)</f>
        <v>0</v>
      </c>
      <c r="AO28" s="775">
        <f ca="1">ROUNDUP(IFERROR($F28*$E28*CHOOSE(AO$7,
IFERROR(SUMPRODUCT('6. Patients'!DH$10:DH$107,OFFSET('6. Patients'!$DN$9,1,MATCH($D28,'6. Patients'!$DO$9:$FL$9,0),ROWS('6. Patients'!EU$10:EU$107))),0)+
IFERROR(SUMPRODUCT('6. Patients'!DH$10:DH$107,OFFSET('6. Patients'!$FM$9,1,MATCH($D28,'6. Patients'!$FN$9:$GG$9,0),ROWS('6. Patients'!EU$10:EU$107))),0)+
IFERROR(SUMPRODUCT('6. Patients'!DH$10:DH$107,OFFSET('6. Patients'!$GH$9,1,MATCH($D28,'6. Patients'!$GI$9:$IF$9,0),ROWS('6. Patients'!EU$10:EU$107))),0)+
IFERROR(SUMPRODUCT('6. Patients'!DH$10:DH$107,OFFSET('6. Patients'!$IG$9,1,MATCH($D28,'6. Patients'!$IH$9:$JA$9,0),ROWS('6. Patients'!EU$10:EU$107))),0),
IFERROR(SUMPRODUCT('6. Patients'!DH$10:DH$107,OFFSET('6. Patients'!$JB$9,1,MATCH($D28,'6. Patients'!$JC$9:$KZ$9,0),ROWS('6. Patients'!EU$10:EU$107))),0)+
IFERROR(SUMPRODUCT('6. Patients'!DH$10:DH$107,OFFSET('6. Patients'!$LA$9,1,MATCH($D28,'6. Patients'!$LB$9:$LU$9,0),ROWS('6. Patients'!EU$10:EU$107))),0)+
IFERROR(SUMPRODUCT('6. Patients'!DH$10:DH$107,OFFSET('6. Patients'!$LV$9,1,MATCH($D28,'6. Patients'!$LW$9:$NT$9,0),ROWS('6. Patients'!EU$10:EU$107))),0)+
IFERROR(SUMPRODUCT('6. Patients'!DH$10:DH$107,OFFSET('6. Patients'!$NU$9,1,MATCH($D28,'6. Patients'!$NV$9:$OO$9,0),ROWS('6. Patients'!EU$10:EU$107))),0),
IFERROR(SUMPRODUCT('6. Patients'!DH$10:DH$107,OFFSET('6. Patients'!$OP$9,1,MATCH($D28,'6. Patients'!$OQ$9:$QN$9,0),ROWS('6. Patients'!EU$10:EU$107))),0)+
IFERROR(SUMPRODUCT('6. Patients'!DH$10:DH$107,OFFSET('6. Patients'!$QO$9,1,MATCH($D28,'6. Patients'!$QP$9:$RI$9,0),ROWS('6. Patients'!EU$10:EU$107))),0)+
IFERROR(SUMPRODUCT('6. Patients'!DH$10:DH$107,OFFSET('6. Patients'!$RJ$9,1,MATCH($D28,'6. Patients'!$RK$9:$TH$9,0),ROWS('6. Patients'!EU$10:EU$107))),0)+
IFERROR(SUMPRODUCT('6. Patients'!DH$10:DH$107,OFFSET('6. Patients'!$TI$9,1,MATCH($D28,'6. Patients'!$TJ$9:$UC$9,0),ROWS('6. Patients'!EU$10:EU$107))),0))+
IFERROR(VLOOKUP($D28,$H$116:$L$146,COLUMNS($H$115:$J$115)-1+AO$7,0)*$E28*$F28*'1. General Inputs'!$J$25,0),0),0)</f>
        <v>0</v>
      </c>
      <c r="AP28" s="775">
        <f ca="1">ROUNDUP(IFERROR($F28*$E28*CHOOSE(AP$7,
IFERROR(SUMPRODUCT('6. Patients'!DI$10:DI$107,OFFSET('6. Patients'!$DN$9,1,MATCH($D28,'6. Patients'!$DO$9:$FL$9,0),ROWS('6. Patients'!EV$10:EV$107))),0)+
IFERROR(SUMPRODUCT('6. Patients'!DI$10:DI$107,OFFSET('6. Patients'!$FM$9,1,MATCH($D28,'6. Patients'!$FN$9:$GG$9,0),ROWS('6. Patients'!EV$10:EV$107))),0)+
IFERROR(SUMPRODUCT('6. Patients'!DI$10:DI$107,OFFSET('6. Patients'!$GH$9,1,MATCH($D28,'6. Patients'!$GI$9:$IF$9,0),ROWS('6. Patients'!EV$10:EV$107))),0)+
IFERROR(SUMPRODUCT('6. Patients'!DI$10:DI$107,OFFSET('6. Patients'!$IG$9,1,MATCH($D28,'6. Patients'!$IH$9:$JA$9,0),ROWS('6. Patients'!EV$10:EV$107))),0),
IFERROR(SUMPRODUCT('6. Patients'!DI$10:DI$107,OFFSET('6. Patients'!$JB$9,1,MATCH($D28,'6. Patients'!$JC$9:$KZ$9,0),ROWS('6. Patients'!EV$10:EV$107))),0)+
IFERROR(SUMPRODUCT('6. Patients'!DI$10:DI$107,OFFSET('6. Patients'!$LA$9,1,MATCH($D28,'6. Patients'!$LB$9:$LU$9,0),ROWS('6. Patients'!EV$10:EV$107))),0)+
IFERROR(SUMPRODUCT('6. Patients'!DI$10:DI$107,OFFSET('6. Patients'!$LV$9,1,MATCH($D28,'6. Patients'!$LW$9:$NT$9,0),ROWS('6. Patients'!EV$10:EV$107))),0)+
IFERROR(SUMPRODUCT('6. Patients'!DI$10:DI$107,OFFSET('6. Patients'!$NU$9,1,MATCH($D28,'6. Patients'!$NV$9:$OO$9,0),ROWS('6. Patients'!EV$10:EV$107))),0),
IFERROR(SUMPRODUCT('6. Patients'!DI$10:DI$107,OFFSET('6. Patients'!$OP$9,1,MATCH($D28,'6. Patients'!$OQ$9:$QN$9,0),ROWS('6. Patients'!EV$10:EV$107))),0)+
IFERROR(SUMPRODUCT('6. Patients'!DI$10:DI$107,OFFSET('6. Patients'!$QO$9,1,MATCH($D28,'6. Patients'!$QP$9:$RI$9,0),ROWS('6. Patients'!EV$10:EV$107))),0)+
IFERROR(SUMPRODUCT('6. Patients'!DI$10:DI$107,OFFSET('6. Patients'!$RJ$9,1,MATCH($D28,'6. Patients'!$RK$9:$TH$9,0),ROWS('6. Patients'!EV$10:EV$107))),0)+
IFERROR(SUMPRODUCT('6. Patients'!DI$10:DI$107,OFFSET('6. Patients'!$TI$9,1,MATCH($D28,'6. Patients'!$TJ$9:$UC$9,0),ROWS('6. Patients'!EV$10:EV$107))),0))+
IFERROR(VLOOKUP($D28,$H$116:$L$146,COLUMNS($H$115:$J$115)-1+AP$7,0)*$E28*$F28*'1. General Inputs'!$J$25,0),0),0)</f>
        <v>0</v>
      </c>
      <c r="AQ28" s="775">
        <f ca="1">ROUNDUP(IFERROR($F28*$E28*CHOOSE(AQ$7,
IFERROR(SUMPRODUCT('6. Patients'!DJ$10:DJ$107,OFFSET('6. Patients'!$DN$9,1,MATCH($D28,'6. Patients'!$DO$9:$FL$9,0),ROWS('6. Patients'!EW$10:EW$107))),0)+
IFERROR(SUMPRODUCT('6. Patients'!DJ$10:DJ$107,OFFSET('6. Patients'!$FM$9,1,MATCH($D28,'6. Patients'!$FN$9:$GG$9,0),ROWS('6. Patients'!EW$10:EW$107))),0)+
IFERROR(SUMPRODUCT('6. Patients'!DJ$10:DJ$107,OFFSET('6. Patients'!$GH$9,1,MATCH($D28,'6. Patients'!$GI$9:$IF$9,0),ROWS('6. Patients'!EW$10:EW$107))),0)+
IFERROR(SUMPRODUCT('6. Patients'!DJ$10:DJ$107,OFFSET('6. Patients'!$IG$9,1,MATCH($D28,'6. Patients'!$IH$9:$JA$9,0),ROWS('6. Patients'!EW$10:EW$107))),0),
IFERROR(SUMPRODUCT('6. Patients'!DJ$10:DJ$107,OFFSET('6. Patients'!$JB$9,1,MATCH($D28,'6. Patients'!$JC$9:$KZ$9,0),ROWS('6. Patients'!EW$10:EW$107))),0)+
IFERROR(SUMPRODUCT('6. Patients'!DJ$10:DJ$107,OFFSET('6. Patients'!$LA$9,1,MATCH($D28,'6. Patients'!$LB$9:$LU$9,0),ROWS('6. Patients'!EW$10:EW$107))),0)+
IFERROR(SUMPRODUCT('6. Patients'!DJ$10:DJ$107,OFFSET('6. Patients'!$LV$9,1,MATCH($D28,'6. Patients'!$LW$9:$NT$9,0),ROWS('6. Patients'!EW$10:EW$107))),0)+
IFERROR(SUMPRODUCT('6. Patients'!DJ$10:DJ$107,OFFSET('6. Patients'!$NU$9,1,MATCH($D28,'6. Patients'!$NV$9:$OO$9,0),ROWS('6. Patients'!EW$10:EW$107))),0),
IFERROR(SUMPRODUCT('6. Patients'!DJ$10:DJ$107,OFFSET('6. Patients'!$OP$9,1,MATCH($D28,'6. Patients'!$OQ$9:$QN$9,0),ROWS('6. Patients'!EW$10:EW$107))),0)+
IFERROR(SUMPRODUCT('6. Patients'!DJ$10:DJ$107,OFFSET('6. Patients'!$QO$9,1,MATCH($D28,'6. Patients'!$QP$9:$RI$9,0),ROWS('6. Patients'!EW$10:EW$107))),0)+
IFERROR(SUMPRODUCT('6. Patients'!DJ$10:DJ$107,OFFSET('6. Patients'!$RJ$9,1,MATCH($D28,'6. Patients'!$RK$9:$TH$9,0),ROWS('6. Patients'!EW$10:EW$107))),0)+
IFERROR(SUMPRODUCT('6. Patients'!DJ$10:DJ$107,OFFSET('6. Patients'!$TI$9,1,MATCH($D28,'6. Patients'!$TJ$9:$UC$9,0),ROWS('6. Patients'!EW$10:EW$107))),0))+
IFERROR(VLOOKUP($D28,$H$116:$L$146,COLUMNS($H$115:$J$115)-1+AQ$7,0)*$E28*$F28*'1. General Inputs'!$J$25,0),0),0)</f>
        <v>0</v>
      </c>
      <c r="AR28" s="342"/>
      <c r="AZ28" s="335">
        <f ca="1">IFERROR(SUM(OFFSET('7. Consumption'!H28,0,1,,MIN('1. General Inputs'!$J$29,COLUMNS('7. Consumption'!H$9:$AQ$9)-1))),0)+MAX(0,$AQ28*('1. General Inputs'!$J$29-COLUMNS('7. Consumption'!H$9:$AQ$9)+1))</f>
        <v>0</v>
      </c>
      <c r="BA28" s="335">
        <f ca="1">IFERROR(SUM(OFFSET('7. Consumption'!I28,0,1,,MIN('1. General Inputs'!$J$29,COLUMNS('7. Consumption'!I$9:$AQ$9)-1))),0)+MAX(0,$AQ28*('1. General Inputs'!$J$29-COLUMNS('7. Consumption'!I$9:$AQ$9)+1))</f>
        <v>0</v>
      </c>
      <c r="BB28" s="335">
        <f ca="1">IFERROR(SUM(OFFSET('7. Consumption'!J28,0,1,,MIN('1. General Inputs'!$J$29,COLUMNS('7. Consumption'!J$9:$AQ$9)-1))),0)+MAX(0,$AQ28*('1. General Inputs'!$J$29-COLUMNS('7. Consumption'!J$9:$AQ$9)+1))</f>
        <v>0</v>
      </c>
      <c r="BC28" s="335">
        <f ca="1">IFERROR(SUM(OFFSET('7. Consumption'!K28,0,1,,MIN('1. General Inputs'!$J$29,COLUMNS('7. Consumption'!K$9:$AQ$9)-1))),0)+MAX(0,$AQ28*('1. General Inputs'!$J$29-COLUMNS('7. Consumption'!K$9:$AQ$9)+1))</f>
        <v>0</v>
      </c>
      <c r="BD28" s="335">
        <f ca="1">IFERROR(SUM(OFFSET('7. Consumption'!L28,0,1,,MIN('1. General Inputs'!$J$29,COLUMNS('7. Consumption'!L$9:$AQ$9)-1))),0)+MAX(0,$AQ28*('1. General Inputs'!$J$29-COLUMNS('7. Consumption'!L$9:$AQ$9)+1))</f>
        <v>0</v>
      </c>
      <c r="BE28" s="335">
        <f ca="1">IFERROR(SUM(OFFSET('7. Consumption'!M28,0,1,,MIN('1. General Inputs'!$J$29,COLUMNS('7. Consumption'!M$9:$AQ$9)-1))),0)+MAX(0,$AQ28*('1. General Inputs'!$J$29-COLUMNS('7. Consumption'!M$9:$AQ$9)+1))</f>
        <v>0</v>
      </c>
      <c r="BF28" s="335">
        <f ca="1">IFERROR(SUM(OFFSET('7. Consumption'!N28,0,1,,MIN('1. General Inputs'!$J$29,COLUMNS('7. Consumption'!N$9:$AQ$9)-1))),0)+MAX(0,$AQ28*('1. General Inputs'!$J$29-COLUMNS('7. Consumption'!N$9:$AQ$9)+1))</f>
        <v>0</v>
      </c>
      <c r="BG28" s="335">
        <f ca="1">IFERROR(SUM(OFFSET('7. Consumption'!O28,0,1,,MIN('1. General Inputs'!$J$29,COLUMNS('7. Consumption'!O$9:$AQ$9)-1))),0)+MAX(0,$AQ28*('1. General Inputs'!$J$29-COLUMNS('7. Consumption'!O$9:$AQ$9)+1))</f>
        <v>0</v>
      </c>
      <c r="BH28" s="335">
        <f ca="1">IFERROR(SUM(OFFSET('7. Consumption'!P28,0,1,,MIN('1. General Inputs'!$J$29,COLUMNS('7. Consumption'!P$9:$AQ$9)-1))),0)+MAX(0,$AQ28*('1. General Inputs'!$J$29-COLUMNS('7. Consumption'!P$9:$AQ$9)+1))</f>
        <v>0</v>
      </c>
      <c r="BI28" s="335">
        <f ca="1">IFERROR(SUM(OFFSET('7. Consumption'!Q28,0,1,,MIN('1. General Inputs'!$J$29,COLUMNS('7. Consumption'!Q$9:$AQ$9)-1))),0)+MAX(0,$AQ28*('1. General Inputs'!$J$29-COLUMNS('7. Consumption'!Q$9:$AQ$9)+1))</f>
        <v>0</v>
      </c>
      <c r="BJ28" s="335">
        <f ca="1">IFERROR(SUM(OFFSET('7. Consumption'!R28,0,1,,MIN('1. General Inputs'!$J$29,COLUMNS('7. Consumption'!R$9:$AQ$9)-1))),0)+MAX(0,$AQ28*('1. General Inputs'!$J$29-COLUMNS('7. Consumption'!R$9:$AQ$9)+1))</f>
        <v>0</v>
      </c>
      <c r="BK28" s="335">
        <f ca="1">IFERROR(SUM(OFFSET('7. Consumption'!S28,0,1,,MIN('1. General Inputs'!$J$29,COLUMNS('7. Consumption'!S$9:$AQ$9)-1))),0)+MAX(0,$AQ28*('1. General Inputs'!$J$29-COLUMNS('7. Consumption'!S$9:$AQ$9)+1))</f>
        <v>0</v>
      </c>
      <c r="BL28" s="335">
        <f ca="1">IFERROR(SUM(OFFSET('7. Consumption'!T28,0,1,,MIN('1. General Inputs'!$J$29,COLUMNS('7. Consumption'!T$9:$AQ$9)-1))),0)+MAX(0,$AQ28*('1. General Inputs'!$J$29-COLUMNS('7. Consumption'!T$9:$AQ$9)+1))</f>
        <v>0</v>
      </c>
      <c r="BM28" s="335">
        <f ca="1">IFERROR(SUM(OFFSET('7. Consumption'!U28,0,1,,MIN('1. General Inputs'!$J$29,COLUMNS('7. Consumption'!U$9:$AQ$9)-1))),0)+MAX(0,$AQ28*('1. General Inputs'!$J$29-COLUMNS('7. Consumption'!U$9:$AQ$9)+1))</f>
        <v>0</v>
      </c>
      <c r="BN28" s="335">
        <f ca="1">IFERROR(SUM(OFFSET('7. Consumption'!V28,0,1,,MIN('1. General Inputs'!$J$29,COLUMNS('7. Consumption'!V$9:$AQ$9)-1))),0)+MAX(0,$AQ28*('1. General Inputs'!$J$29-COLUMNS('7. Consumption'!V$9:$AQ$9)+1))</f>
        <v>0</v>
      </c>
      <c r="BO28" s="335">
        <f ca="1">IFERROR(SUM(OFFSET('7. Consumption'!W28,0,1,,MIN('1. General Inputs'!$J$29,COLUMNS('7. Consumption'!W$9:$AQ$9)-1))),0)+MAX(0,$AQ28*('1. General Inputs'!$J$29-COLUMNS('7. Consumption'!W$9:$AQ$9)+1))</f>
        <v>0</v>
      </c>
      <c r="BP28" s="335">
        <f ca="1">IFERROR(SUM(OFFSET('7. Consumption'!X28,0,1,,MIN('1. General Inputs'!$J$29,COLUMNS('7. Consumption'!X$9:$AQ$9)-1))),0)+MAX(0,$AQ28*('1. General Inputs'!$J$29-COLUMNS('7. Consumption'!X$9:$AQ$9)+1))</f>
        <v>0</v>
      </c>
      <c r="BQ28" s="335">
        <f ca="1">IFERROR(SUM(OFFSET('7. Consumption'!Y28,0,1,,MIN('1. General Inputs'!$J$29,COLUMNS('7. Consumption'!Y$9:$AQ$9)-1))),0)+MAX(0,$AQ28*('1. General Inputs'!$J$29-COLUMNS('7. Consumption'!Y$9:$AQ$9)+1))</f>
        <v>0</v>
      </c>
      <c r="BR28" s="335">
        <f ca="1">IFERROR(SUM(OFFSET('7. Consumption'!Z28,0,1,,MIN('1. General Inputs'!$J$29,COLUMNS('7. Consumption'!Z$9:$AQ$9)-1))),0)+MAX(0,$AQ28*('1. General Inputs'!$J$29-COLUMNS('7. Consumption'!Z$9:$AQ$9)+1))</f>
        <v>0</v>
      </c>
      <c r="BS28" s="335">
        <f ca="1">IFERROR(SUM(OFFSET('7. Consumption'!AA28,0,1,,MIN('1. General Inputs'!$J$29,COLUMNS('7. Consumption'!AA$9:$AQ$9)-1))),0)+MAX(0,$AQ28*('1. General Inputs'!$J$29-COLUMNS('7. Consumption'!AA$9:$AQ$9)+1))</f>
        <v>0</v>
      </c>
      <c r="BT28" s="335">
        <f ca="1">IFERROR(SUM(OFFSET('7. Consumption'!AB28,0,1,,MIN('1. General Inputs'!$J$29,COLUMNS('7. Consumption'!AB$9:$AQ$9)-1))),0)+MAX(0,$AQ28*('1. General Inputs'!$J$29-COLUMNS('7. Consumption'!AB$9:$AQ$9)+1))</f>
        <v>0</v>
      </c>
      <c r="BU28" s="335">
        <f ca="1">IFERROR(SUM(OFFSET('7. Consumption'!AC28,0,1,,MIN('1. General Inputs'!$J$29,COLUMNS('7. Consumption'!AC$9:$AQ$9)-1))),0)+MAX(0,$AQ28*('1. General Inputs'!$J$29-COLUMNS('7. Consumption'!AC$9:$AQ$9)+1))</f>
        <v>0</v>
      </c>
      <c r="BV28" s="335">
        <f ca="1">IFERROR(SUM(OFFSET('7. Consumption'!AD28,0,1,,MIN('1. General Inputs'!$J$29,COLUMNS('7. Consumption'!AD$9:$AQ$9)-1))),0)+MAX(0,$AQ28*('1. General Inputs'!$J$29-COLUMNS('7. Consumption'!AD$9:$AQ$9)+1))</f>
        <v>0</v>
      </c>
      <c r="BW28" s="335">
        <f ca="1">IFERROR(SUM(OFFSET('7. Consumption'!AE28,0,1,,MIN('1. General Inputs'!$J$29,COLUMNS('7. Consumption'!AE$9:$AQ$9)-1))),0)+MAX(0,$AQ28*('1. General Inputs'!$J$29-COLUMNS('7. Consumption'!AE$9:$AQ$9)+1))</f>
        <v>0</v>
      </c>
      <c r="BX28" s="335">
        <f ca="1">IFERROR(SUM(OFFSET('7. Consumption'!AF28,0,1,,MIN('1. General Inputs'!$J$29,COLUMNS('7. Consumption'!AF$9:$AQ$9)-1))),0)+MAX(0,$AQ28*('1. General Inputs'!$J$29-COLUMNS('7. Consumption'!AF$9:$AQ$9)+1))</f>
        <v>0</v>
      </c>
      <c r="BY28" s="335">
        <f ca="1">IFERROR(SUM(OFFSET('7. Consumption'!AG28,0,1,,MIN('1. General Inputs'!$J$29,COLUMNS('7. Consumption'!AG$9:$AQ$9)-1))),0)+MAX(0,$AQ28*('1. General Inputs'!$J$29-COLUMNS('7. Consumption'!AG$9:$AQ$9)+1))</f>
        <v>0</v>
      </c>
      <c r="BZ28" s="335">
        <f ca="1">IFERROR(SUM(OFFSET('7. Consumption'!AH28,0,1,,MIN('1. General Inputs'!$J$29,COLUMNS('7. Consumption'!AH$9:$AQ$9)-1))),0)+MAX(0,$AQ28*('1. General Inputs'!$J$29-COLUMNS('7. Consumption'!AH$9:$AQ$9)+1))</f>
        <v>0</v>
      </c>
      <c r="CA28" s="335">
        <f ca="1">IFERROR(SUM(OFFSET('7. Consumption'!AI28,0,1,,MIN('1. General Inputs'!$J$29,COLUMNS('7. Consumption'!AI$9:$AQ$9)-1))),0)+MAX(0,$AQ28*('1. General Inputs'!$J$29-COLUMNS('7. Consumption'!AI$9:$AQ$9)+1))</f>
        <v>0</v>
      </c>
      <c r="CB28" s="335">
        <f ca="1">IFERROR(SUM(OFFSET('7. Consumption'!AJ28,0,1,,MIN('1. General Inputs'!$J$29,COLUMNS('7. Consumption'!AJ$9:$AQ$9)-1))),0)+MAX(0,$AQ28*('1. General Inputs'!$J$29-COLUMNS('7. Consumption'!AJ$9:$AQ$9)+1))</f>
        <v>0</v>
      </c>
      <c r="CC28" s="335">
        <f ca="1">IFERROR(SUM(OFFSET('7. Consumption'!AK28,0,1,,MIN('1. General Inputs'!$J$29,COLUMNS('7. Consumption'!AK$9:$AQ$9)-1))),0)+MAX(0,$AQ28*('1. General Inputs'!$J$29-COLUMNS('7. Consumption'!AK$9:$AQ$9)+1))</f>
        <v>0</v>
      </c>
      <c r="CD28" s="335">
        <f ca="1">IFERROR(SUM(OFFSET('7. Consumption'!AL28,0,1,,MIN('1. General Inputs'!$J$29,COLUMNS('7. Consumption'!AL$9:$AQ$9)-1))),0)+MAX(0,$AQ28*('1. General Inputs'!$J$29-COLUMNS('7. Consumption'!AL$9:$AQ$9)+1))</f>
        <v>0</v>
      </c>
      <c r="CE28" s="335">
        <f ca="1">IFERROR(SUM(OFFSET('7. Consumption'!AM28,0,1,,MIN('1. General Inputs'!$J$29,COLUMNS('7. Consumption'!AM$9:$AQ$9)-1))),0)+MAX(0,$AQ28*('1. General Inputs'!$J$29-COLUMNS('7. Consumption'!AM$9:$AQ$9)+1))</f>
        <v>0</v>
      </c>
      <c r="CF28" s="335">
        <f ca="1">IFERROR(SUM(OFFSET('7. Consumption'!AN28,0,1,,MIN('1. General Inputs'!$J$29,COLUMNS('7. Consumption'!AN$9:$AQ$9)-1))),0)+MAX(0,$AQ28*('1. General Inputs'!$J$29-COLUMNS('7. Consumption'!AN$9:$AQ$9)+1))</f>
        <v>0</v>
      </c>
      <c r="CG28" s="335">
        <f ca="1">IFERROR(SUM(OFFSET('7. Consumption'!AO28,0,1,,MIN('1. General Inputs'!$J$29,COLUMNS('7. Consumption'!AO$9:$AQ$9)-1))),0)+MAX(0,$AQ28*('1. General Inputs'!$J$29-COLUMNS('7. Consumption'!AO$9:$AQ$9)+1))</f>
        <v>0</v>
      </c>
      <c r="CH28" s="335">
        <f ca="1">IFERROR(SUM(OFFSET('7. Consumption'!AP28,0,1,,MIN('1. General Inputs'!$J$29,COLUMNS('7. Consumption'!AP$9:$AQ$9)-1))),0)+MAX(0,$AQ28*('1. General Inputs'!$J$29-COLUMNS('7. Consumption'!AP$9:$AQ$9)+1))</f>
        <v>0</v>
      </c>
      <c r="CI28" s="335">
        <f ca="1">IFERROR(SUM(OFFSET('7. Consumption'!AQ28,0,1,,MIN('1. General Inputs'!$J$29,COLUMNS('7. Consumption'!AQ$9:$AQ$9)-1))),0)+MAX(0,$AQ28*('1. General Inputs'!$J$29-COLUMNS('7. Consumption'!AQ$9:$AQ$9)+1))</f>
        <v>0</v>
      </c>
    </row>
    <row r="29" spans="2:87" ht="15" x14ac:dyDescent="0.25">
      <c r="B29" s="772"/>
      <c r="C29" s="772" t="str">
        <f>IFERROR(VLOOKUP(ROWS($C$9:$C29),'5. Form Breakdown'!$AI$11:$AJ$138,COLUMNS('5. Form Breakdown'!$AI$11:$AJ$11),0),"")</f>
        <v>AZT+3TC 300/150 - tab</v>
      </c>
      <c r="D29" s="772" t="str">
        <f>IFERROR(VLOOKUP($C29,'5a. Dosing'!$E$11:$F$138,2,0),"")</f>
        <v>AZT+3TC</v>
      </c>
      <c r="E29" s="773" t="str">
        <f>IFERROR(INDEX('5. Form Breakdown'!$AL$11:$BL$138,MATCH('7. Consumption'!$C29,'5. Form Breakdown'!$AK$11:$AK$138,0),MATCH('5. Form Breakdown'!$AX$10,'5. Form Breakdown'!$AL$10:$BL$10,0)),"")</f>
        <v/>
      </c>
      <c r="F29" s="774">
        <f>IFERROR(INDEX('5. Form Breakdown'!$AL$11:$BL$138,MATCH('7. Consumption'!$C29,'5. Form Breakdown'!$AK$11:$AK$138,0),MATCH('5. Form Breakdown'!$BL$10,'5. Form Breakdown'!$AL$10:$BL$10,0)),"")</f>
        <v>0</v>
      </c>
      <c r="H29" s="775">
        <f ca="1">ROUNDUP(IFERROR($F29*$E29*CHOOSE(H$7,
IFERROR(SUMPRODUCT('6. Patients'!CA$10:CA$107,OFFSET('6. Patients'!$DN$9,1,MATCH($D29,'6. Patients'!$DO$9:$FL$9,0),ROWS('6. Patients'!DN$10:DN$107))),0)+
IFERROR(SUMPRODUCT('6. Patients'!CA$10:CA$107,OFFSET('6. Patients'!$FM$9,1,MATCH($D29,'6. Patients'!$FN$9:$GG$9,0),ROWS('6. Patients'!DN$10:DN$107))),0)+
IFERROR(SUMPRODUCT('6. Patients'!CA$10:CA$107,OFFSET('6. Patients'!$GH$9,1,MATCH($D29,'6. Patients'!$GI$9:$IF$9,0),ROWS('6. Patients'!DN$10:DN$107))),0)+
IFERROR(SUMPRODUCT('6. Patients'!CA$10:CA$107,OFFSET('6. Patients'!$IG$9,1,MATCH($D29,'6. Patients'!$IH$9:$JA$9,0),ROWS('6. Patients'!DN$10:DN$107))),0),
IFERROR(SUMPRODUCT('6. Patients'!CA$10:CA$107,OFFSET('6. Patients'!$JB$9,1,MATCH($D29,'6. Patients'!$JC$9:$KZ$9,0),ROWS('6. Patients'!DN$10:DN$107))),0)+
IFERROR(SUMPRODUCT('6. Patients'!CA$10:CA$107,OFFSET('6. Patients'!$LA$9,1,MATCH($D29,'6. Patients'!$LB$9:$LU$9,0),ROWS('6. Patients'!DN$10:DN$107))),0)+
IFERROR(SUMPRODUCT('6. Patients'!CA$10:CA$107,OFFSET('6. Patients'!$LV$9,1,MATCH($D29,'6. Patients'!$LW$9:$NT$9,0),ROWS('6. Patients'!DN$10:DN$107))),0)+
IFERROR(SUMPRODUCT('6. Patients'!CA$10:CA$107,OFFSET('6. Patients'!$NU$9,1,MATCH($D29,'6. Patients'!$NV$9:$OO$9,0),ROWS('6. Patients'!DN$10:DN$107))),0),
IFERROR(SUMPRODUCT('6. Patients'!CA$10:CA$107,OFFSET('6. Patients'!$OP$9,1,MATCH($D29,'6. Patients'!$OQ$9:$QN$9,0),ROWS('6. Patients'!DN$10:DN$107))),0)+
IFERROR(SUMPRODUCT('6. Patients'!CA$10:CA$107,OFFSET('6. Patients'!$QO$9,1,MATCH($D29,'6. Patients'!$QP$9:$RI$9,0),ROWS('6. Patients'!DN$10:DN$107))),0)+
IFERROR(SUMPRODUCT('6. Patients'!CA$10:CA$107,OFFSET('6. Patients'!$RJ$9,1,MATCH($D29,'6. Patients'!$RK$9:$TH$9,0),ROWS('6. Patients'!DN$10:DN$107))),0)+
IFERROR(SUMPRODUCT('6. Patients'!CA$10:CA$107,OFFSET('6. Patients'!$TI$9,1,MATCH($D29,'6. Patients'!$TJ$9:$UC$9,0),ROWS('6. Patients'!DN$10:DN$107))),0))+
IFERROR(VLOOKUP($D29,$H$116:$L$146,COLUMNS($H$115:$J$115)-1+H$7,0)*$E29*$F29*'1. General Inputs'!$J$25,0),0),0)</f>
        <v>0</v>
      </c>
      <c r="I29" s="775">
        <f ca="1">ROUNDUP(IFERROR($F29*$E29*CHOOSE(I$7,
IFERROR(SUMPRODUCT('6. Patients'!CB$10:CB$107,OFFSET('6. Patients'!$DN$9,1,MATCH($D29,'6. Patients'!$DO$9:$FL$9,0),ROWS('6. Patients'!DO$10:DO$107))),0)+
IFERROR(SUMPRODUCT('6. Patients'!CB$10:CB$107,OFFSET('6. Patients'!$FM$9,1,MATCH($D29,'6. Patients'!$FN$9:$GG$9,0),ROWS('6. Patients'!DO$10:DO$107))),0)+
IFERROR(SUMPRODUCT('6. Patients'!CB$10:CB$107,OFFSET('6. Patients'!$GH$9,1,MATCH($D29,'6. Patients'!$GI$9:$IF$9,0),ROWS('6. Patients'!DO$10:DO$107))),0)+
IFERROR(SUMPRODUCT('6. Patients'!CB$10:CB$107,OFFSET('6. Patients'!$IG$9,1,MATCH($D29,'6. Patients'!$IH$9:$JA$9,0),ROWS('6. Patients'!DO$10:DO$107))),0),
IFERROR(SUMPRODUCT('6. Patients'!CB$10:CB$107,OFFSET('6. Patients'!$JB$9,1,MATCH($D29,'6. Patients'!$JC$9:$KZ$9,0),ROWS('6. Patients'!DO$10:DO$107))),0)+
IFERROR(SUMPRODUCT('6. Patients'!CB$10:CB$107,OFFSET('6. Patients'!$LA$9,1,MATCH($D29,'6. Patients'!$LB$9:$LU$9,0),ROWS('6. Patients'!DO$10:DO$107))),0)+
IFERROR(SUMPRODUCT('6. Patients'!CB$10:CB$107,OFFSET('6. Patients'!$LV$9,1,MATCH($D29,'6. Patients'!$LW$9:$NT$9,0),ROWS('6. Patients'!DO$10:DO$107))),0)+
IFERROR(SUMPRODUCT('6. Patients'!CB$10:CB$107,OFFSET('6. Patients'!$NU$9,1,MATCH($D29,'6. Patients'!$NV$9:$OO$9,0),ROWS('6. Patients'!DO$10:DO$107))),0),
IFERROR(SUMPRODUCT('6. Patients'!CB$10:CB$107,OFFSET('6. Patients'!$OP$9,1,MATCH($D29,'6. Patients'!$OQ$9:$QN$9,0),ROWS('6. Patients'!DO$10:DO$107))),0)+
IFERROR(SUMPRODUCT('6. Patients'!CB$10:CB$107,OFFSET('6. Patients'!$QO$9,1,MATCH($D29,'6. Patients'!$QP$9:$RI$9,0),ROWS('6. Patients'!DO$10:DO$107))),0)+
IFERROR(SUMPRODUCT('6. Patients'!CB$10:CB$107,OFFSET('6. Patients'!$RJ$9,1,MATCH($D29,'6. Patients'!$RK$9:$TH$9,0),ROWS('6. Patients'!DO$10:DO$107))),0)+
IFERROR(SUMPRODUCT('6. Patients'!CB$10:CB$107,OFFSET('6. Patients'!$TI$9,1,MATCH($D29,'6. Patients'!$TJ$9:$UC$9,0),ROWS('6. Patients'!DO$10:DO$107))),0))+
IFERROR(VLOOKUP($D29,$H$116:$L$146,COLUMNS($H$115:$J$115)-1+I$7,0)*$E29*$F29*'1. General Inputs'!$J$25,0),0),0)</f>
        <v>0</v>
      </c>
      <c r="J29" s="775">
        <f ca="1">ROUNDUP(IFERROR($F29*$E29*CHOOSE(J$7,
IFERROR(SUMPRODUCT('6. Patients'!CC$10:CC$107,OFFSET('6. Patients'!$DN$9,1,MATCH($D29,'6. Patients'!$DO$9:$FL$9,0),ROWS('6. Patients'!DP$10:DP$107))),0)+
IFERROR(SUMPRODUCT('6. Patients'!CC$10:CC$107,OFFSET('6. Patients'!$FM$9,1,MATCH($D29,'6. Patients'!$FN$9:$GG$9,0),ROWS('6. Patients'!DP$10:DP$107))),0)+
IFERROR(SUMPRODUCT('6. Patients'!CC$10:CC$107,OFFSET('6. Patients'!$GH$9,1,MATCH($D29,'6. Patients'!$GI$9:$IF$9,0),ROWS('6. Patients'!DP$10:DP$107))),0)+
IFERROR(SUMPRODUCT('6. Patients'!CC$10:CC$107,OFFSET('6. Patients'!$IG$9,1,MATCH($D29,'6. Patients'!$IH$9:$JA$9,0),ROWS('6. Patients'!DP$10:DP$107))),0),
IFERROR(SUMPRODUCT('6. Patients'!CC$10:CC$107,OFFSET('6. Patients'!$JB$9,1,MATCH($D29,'6. Patients'!$JC$9:$KZ$9,0),ROWS('6. Patients'!DP$10:DP$107))),0)+
IFERROR(SUMPRODUCT('6. Patients'!CC$10:CC$107,OFFSET('6. Patients'!$LA$9,1,MATCH($D29,'6. Patients'!$LB$9:$LU$9,0),ROWS('6. Patients'!DP$10:DP$107))),0)+
IFERROR(SUMPRODUCT('6. Patients'!CC$10:CC$107,OFFSET('6. Patients'!$LV$9,1,MATCH($D29,'6. Patients'!$LW$9:$NT$9,0),ROWS('6. Patients'!DP$10:DP$107))),0)+
IFERROR(SUMPRODUCT('6. Patients'!CC$10:CC$107,OFFSET('6. Patients'!$NU$9,1,MATCH($D29,'6. Patients'!$NV$9:$OO$9,0),ROWS('6. Patients'!DP$10:DP$107))),0),
IFERROR(SUMPRODUCT('6. Patients'!CC$10:CC$107,OFFSET('6. Patients'!$OP$9,1,MATCH($D29,'6. Patients'!$OQ$9:$QN$9,0),ROWS('6. Patients'!DP$10:DP$107))),0)+
IFERROR(SUMPRODUCT('6. Patients'!CC$10:CC$107,OFFSET('6. Patients'!$QO$9,1,MATCH($D29,'6. Patients'!$QP$9:$RI$9,0),ROWS('6. Patients'!DP$10:DP$107))),0)+
IFERROR(SUMPRODUCT('6. Patients'!CC$10:CC$107,OFFSET('6. Patients'!$RJ$9,1,MATCH($D29,'6. Patients'!$RK$9:$TH$9,0),ROWS('6. Patients'!DP$10:DP$107))),0)+
IFERROR(SUMPRODUCT('6. Patients'!CC$10:CC$107,OFFSET('6. Patients'!$TI$9,1,MATCH($D29,'6. Patients'!$TJ$9:$UC$9,0),ROWS('6. Patients'!DP$10:DP$107))),0))+
IFERROR(VLOOKUP($D29,$H$116:$L$146,COLUMNS($H$115:$J$115)-1+J$7,0)*$E29*$F29*'1. General Inputs'!$J$25,0),0),0)</f>
        <v>0</v>
      </c>
      <c r="K29" s="775">
        <f ca="1">ROUNDUP(IFERROR($F29*$E29*CHOOSE(K$7,
IFERROR(SUMPRODUCT('6. Patients'!CD$10:CD$107,OFFSET('6. Patients'!$DN$9,1,MATCH($D29,'6. Patients'!$DO$9:$FL$9,0),ROWS('6. Patients'!DQ$10:DQ$107))),0)+
IFERROR(SUMPRODUCT('6. Patients'!CD$10:CD$107,OFFSET('6. Patients'!$FM$9,1,MATCH($D29,'6. Patients'!$FN$9:$GG$9,0),ROWS('6. Patients'!DQ$10:DQ$107))),0)+
IFERROR(SUMPRODUCT('6. Patients'!CD$10:CD$107,OFFSET('6. Patients'!$GH$9,1,MATCH($D29,'6. Patients'!$GI$9:$IF$9,0),ROWS('6. Patients'!DQ$10:DQ$107))),0)+
IFERROR(SUMPRODUCT('6. Patients'!CD$10:CD$107,OFFSET('6. Patients'!$IG$9,1,MATCH($D29,'6. Patients'!$IH$9:$JA$9,0),ROWS('6. Patients'!DQ$10:DQ$107))),0),
IFERROR(SUMPRODUCT('6. Patients'!CD$10:CD$107,OFFSET('6. Patients'!$JB$9,1,MATCH($D29,'6. Patients'!$JC$9:$KZ$9,0),ROWS('6. Patients'!DQ$10:DQ$107))),0)+
IFERROR(SUMPRODUCT('6. Patients'!CD$10:CD$107,OFFSET('6. Patients'!$LA$9,1,MATCH($D29,'6. Patients'!$LB$9:$LU$9,0),ROWS('6. Patients'!DQ$10:DQ$107))),0)+
IFERROR(SUMPRODUCT('6. Patients'!CD$10:CD$107,OFFSET('6. Patients'!$LV$9,1,MATCH($D29,'6. Patients'!$LW$9:$NT$9,0),ROWS('6. Patients'!DQ$10:DQ$107))),0)+
IFERROR(SUMPRODUCT('6. Patients'!CD$10:CD$107,OFFSET('6. Patients'!$NU$9,1,MATCH($D29,'6. Patients'!$NV$9:$OO$9,0),ROWS('6. Patients'!DQ$10:DQ$107))),0),
IFERROR(SUMPRODUCT('6. Patients'!CD$10:CD$107,OFFSET('6. Patients'!$OP$9,1,MATCH($D29,'6. Patients'!$OQ$9:$QN$9,0),ROWS('6. Patients'!DQ$10:DQ$107))),0)+
IFERROR(SUMPRODUCT('6. Patients'!CD$10:CD$107,OFFSET('6. Patients'!$QO$9,1,MATCH($D29,'6. Patients'!$QP$9:$RI$9,0),ROWS('6. Patients'!DQ$10:DQ$107))),0)+
IFERROR(SUMPRODUCT('6. Patients'!CD$10:CD$107,OFFSET('6. Patients'!$RJ$9,1,MATCH($D29,'6. Patients'!$RK$9:$TH$9,0),ROWS('6. Patients'!DQ$10:DQ$107))),0)+
IFERROR(SUMPRODUCT('6. Patients'!CD$10:CD$107,OFFSET('6. Patients'!$TI$9,1,MATCH($D29,'6. Patients'!$TJ$9:$UC$9,0),ROWS('6. Patients'!DQ$10:DQ$107))),0))+
IFERROR(VLOOKUP($D29,$H$116:$L$146,COLUMNS($H$115:$J$115)-1+K$7,0)*$E29*$F29*'1. General Inputs'!$J$25,0),0),0)</f>
        <v>0</v>
      </c>
      <c r="L29" s="775">
        <f ca="1">ROUNDUP(IFERROR($F29*$E29*CHOOSE(L$7,
IFERROR(SUMPRODUCT('6. Patients'!CE$10:CE$107,OFFSET('6. Patients'!$DN$9,1,MATCH($D29,'6. Patients'!$DO$9:$FL$9,0),ROWS('6. Patients'!DR$10:DR$107))),0)+
IFERROR(SUMPRODUCT('6. Patients'!CE$10:CE$107,OFFSET('6. Patients'!$FM$9,1,MATCH($D29,'6. Patients'!$FN$9:$GG$9,0),ROWS('6. Patients'!DR$10:DR$107))),0)+
IFERROR(SUMPRODUCT('6. Patients'!CE$10:CE$107,OFFSET('6. Patients'!$GH$9,1,MATCH($D29,'6. Patients'!$GI$9:$IF$9,0),ROWS('6. Patients'!DR$10:DR$107))),0)+
IFERROR(SUMPRODUCT('6. Patients'!CE$10:CE$107,OFFSET('6. Patients'!$IG$9,1,MATCH($D29,'6. Patients'!$IH$9:$JA$9,0),ROWS('6. Patients'!DR$10:DR$107))),0),
IFERROR(SUMPRODUCT('6. Patients'!CE$10:CE$107,OFFSET('6. Patients'!$JB$9,1,MATCH($D29,'6. Patients'!$JC$9:$KZ$9,0),ROWS('6. Patients'!DR$10:DR$107))),0)+
IFERROR(SUMPRODUCT('6. Patients'!CE$10:CE$107,OFFSET('6. Patients'!$LA$9,1,MATCH($D29,'6. Patients'!$LB$9:$LU$9,0),ROWS('6. Patients'!DR$10:DR$107))),0)+
IFERROR(SUMPRODUCT('6. Patients'!CE$10:CE$107,OFFSET('6. Patients'!$LV$9,1,MATCH($D29,'6. Patients'!$LW$9:$NT$9,0),ROWS('6. Patients'!DR$10:DR$107))),0)+
IFERROR(SUMPRODUCT('6. Patients'!CE$10:CE$107,OFFSET('6. Patients'!$NU$9,1,MATCH($D29,'6. Patients'!$NV$9:$OO$9,0),ROWS('6. Patients'!DR$10:DR$107))),0),
IFERROR(SUMPRODUCT('6. Patients'!CE$10:CE$107,OFFSET('6. Patients'!$OP$9,1,MATCH($D29,'6. Patients'!$OQ$9:$QN$9,0),ROWS('6. Patients'!DR$10:DR$107))),0)+
IFERROR(SUMPRODUCT('6. Patients'!CE$10:CE$107,OFFSET('6. Patients'!$QO$9,1,MATCH($D29,'6. Patients'!$QP$9:$RI$9,0),ROWS('6. Patients'!DR$10:DR$107))),0)+
IFERROR(SUMPRODUCT('6. Patients'!CE$10:CE$107,OFFSET('6. Patients'!$RJ$9,1,MATCH($D29,'6. Patients'!$RK$9:$TH$9,0),ROWS('6. Patients'!DR$10:DR$107))),0)+
IFERROR(SUMPRODUCT('6. Patients'!CE$10:CE$107,OFFSET('6. Patients'!$TI$9,1,MATCH($D29,'6. Patients'!$TJ$9:$UC$9,0),ROWS('6. Patients'!DR$10:DR$107))),0))+
IFERROR(VLOOKUP($D29,$H$116:$L$146,COLUMNS($H$115:$J$115)-1+L$7,0)*$E29*$F29*'1. General Inputs'!$J$25,0),0),0)</f>
        <v>0</v>
      </c>
      <c r="M29" s="775">
        <f ca="1">ROUNDUP(IFERROR($F29*$E29*CHOOSE(M$7,
IFERROR(SUMPRODUCT('6. Patients'!CF$10:CF$107,OFFSET('6. Patients'!$DN$9,1,MATCH($D29,'6. Patients'!$DO$9:$FL$9,0),ROWS('6. Patients'!DS$10:DS$107))),0)+
IFERROR(SUMPRODUCT('6. Patients'!CF$10:CF$107,OFFSET('6. Patients'!$FM$9,1,MATCH($D29,'6. Patients'!$FN$9:$GG$9,0),ROWS('6. Patients'!DS$10:DS$107))),0)+
IFERROR(SUMPRODUCT('6. Patients'!CF$10:CF$107,OFFSET('6. Patients'!$GH$9,1,MATCH($D29,'6. Patients'!$GI$9:$IF$9,0),ROWS('6. Patients'!DS$10:DS$107))),0)+
IFERROR(SUMPRODUCT('6. Patients'!CF$10:CF$107,OFFSET('6. Patients'!$IG$9,1,MATCH($D29,'6. Patients'!$IH$9:$JA$9,0),ROWS('6. Patients'!DS$10:DS$107))),0),
IFERROR(SUMPRODUCT('6. Patients'!CF$10:CF$107,OFFSET('6. Patients'!$JB$9,1,MATCH($D29,'6. Patients'!$JC$9:$KZ$9,0),ROWS('6. Patients'!DS$10:DS$107))),0)+
IFERROR(SUMPRODUCT('6. Patients'!CF$10:CF$107,OFFSET('6. Patients'!$LA$9,1,MATCH($D29,'6. Patients'!$LB$9:$LU$9,0),ROWS('6. Patients'!DS$10:DS$107))),0)+
IFERROR(SUMPRODUCT('6. Patients'!CF$10:CF$107,OFFSET('6. Patients'!$LV$9,1,MATCH($D29,'6. Patients'!$LW$9:$NT$9,0),ROWS('6. Patients'!DS$10:DS$107))),0)+
IFERROR(SUMPRODUCT('6. Patients'!CF$10:CF$107,OFFSET('6. Patients'!$NU$9,1,MATCH($D29,'6. Patients'!$NV$9:$OO$9,0),ROWS('6. Patients'!DS$10:DS$107))),0),
IFERROR(SUMPRODUCT('6. Patients'!CF$10:CF$107,OFFSET('6. Patients'!$OP$9,1,MATCH($D29,'6. Patients'!$OQ$9:$QN$9,0),ROWS('6. Patients'!DS$10:DS$107))),0)+
IFERROR(SUMPRODUCT('6. Patients'!CF$10:CF$107,OFFSET('6. Patients'!$QO$9,1,MATCH($D29,'6. Patients'!$QP$9:$RI$9,0),ROWS('6. Patients'!DS$10:DS$107))),0)+
IFERROR(SUMPRODUCT('6. Patients'!CF$10:CF$107,OFFSET('6. Patients'!$RJ$9,1,MATCH($D29,'6. Patients'!$RK$9:$TH$9,0),ROWS('6. Patients'!DS$10:DS$107))),0)+
IFERROR(SUMPRODUCT('6. Patients'!CF$10:CF$107,OFFSET('6. Patients'!$TI$9,1,MATCH($D29,'6. Patients'!$TJ$9:$UC$9,0),ROWS('6. Patients'!DS$10:DS$107))),0))+
IFERROR(VLOOKUP($D29,$H$116:$L$146,COLUMNS($H$115:$J$115)-1+M$7,0)*$E29*$F29*'1. General Inputs'!$J$25,0),0),0)</f>
        <v>0</v>
      </c>
      <c r="N29" s="775">
        <f ca="1">ROUNDUP(IFERROR($F29*$E29*CHOOSE(N$7,
IFERROR(SUMPRODUCT('6. Patients'!CG$10:CG$107,OFFSET('6. Patients'!$DN$9,1,MATCH($D29,'6. Patients'!$DO$9:$FL$9,0),ROWS('6. Patients'!DT$10:DT$107))),0)+
IFERROR(SUMPRODUCT('6. Patients'!CG$10:CG$107,OFFSET('6. Patients'!$FM$9,1,MATCH($D29,'6. Patients'!$FN$9:$GG$9,0),ROWS('6. Patients'!DT$10:DT$107))),0)+
IFERROR(SUMPRODUCT('6. Patients'!CG$10:CG$107,OFFSET('6. Patients'!$GH$9,1,MATCH($D29,'6. Patients'!$GI$9:$IF$9,0),ROWS('6. Patients'!DT$10:DT$107))),0)+
IFERROR(SUMPRODUCT('6. Patients'!CG$10:CG$107,OFFSET('6. Patients'!$IG$9,1,MATCH($D29,'6. Patients'!$IH$9:$JA$9,0),ROWS('6. Patients'!DT$10:DT$107))),0),
IFERROR(SUMPRODUCT('6. Patients'!CG$10:CG$107,OFFSET('6. Patients'!$JB$9,1,MATCH($D29,'6. Patients'!$JC$9:$KZ$9,0),ROWS('6. Patients'!DT$10:DT$107))),0)+
IFERROR(SUMPRODUCT('6. Patients'!CG$10:CG$107,OFFSET('6. Patients'!$LA$9,1,MATCH($D29,'6. Patients'!$LB$9:$LU$9,0),ROWS('6. Patients'!DT$10:DT$107))),0)+
IFERROR(SUMPRODUCT('6. Patients'!CG$10:CG$107,OFFSET('6. Patients'!$LV$9,1,MATCH($D29,'6. Patients'!$LW$9:$NT$9,0),ROWS('6. Patients'!DT$10:DT$107))),0)+
IFERROR(SUMPRODUCT('6. Patients'!CG$10:CG$107,OFFSET('6. Patients'!$NU$9,1,MATCH($D29,'6. Patients'!$NV$9:$OO$9,0),ROWS('6. Patients'!DT$10:DT$107))),0),
IFERROR(SUMPRODUCT('6. Patients'!CG$10:CG$107,OFFSET('6. Patients'!$OP$9,1,MATCH($D29,'6. Patients'!$OQ$9:$QN$9,0),ROWS('6. Patients'!DT$10:DT$107))),0)+
IFERROR(SUMPRODUCT('6. Patients'!CG$10:CG$107,OFFSET('6. Patients'!$QO$9,1,MATCH($D29,'6. Patients'!$QP$9:$RI$9,0),ROWS('6. Patients'!DT$10:DT$107))),0)+
IFERROR(SUMPRODUCT('6. Patients'!CG$10:CG$107,OFFSET('6. Patients'!$RJ$9,1,MATCH($D29,'6. Patients'!$RK$9:$TH$9,0),ROWS('6. Patients'!DT$10:DT$107))),0)+
IFERROR(SUMPRODUCT('6. Patients'!CG$10:CG$107,OFFSET('6. Patients'!$TI$9,1,MATCH($D29,'6. Patients'!$TJ$9:$UC$9,0),ROWS('6. Patients'!DT$10:DT$107))),0))+
IFERROR(VLOOKUP($D29,$H$116:$L$146,COLUMNS($H$115:$J$115)-1+N$7,0)*$E29*$F29*'1. General Inputs'!$J$25,0),0),0)</f>
        <v>0</v>
      </c>
      <c r="O29" s="775">
        <f ca="1">ROUNDUP(IFERROR($F29*$E29*CHOOSE(O$7,
IFERROR(SUMPRODUCT('6. Patients'!CH$10:CH$107,OFFSET('6. Patients'!$DN$9,1,MATCH($D29,'6. Patients'!$DO$9:$FL$9,0),ROWS('6. Patients'!DU$10:DU$107))),0)+
IFERROR(SUMPRODUCT('6. Patients'!CH$10:CH$107,OFFSET('6. Patients'!$FM$9,1,MATCH($D29,'6. Patients'!$FN$9:$GG$9,0),ROWS('6. Patients'!DU$10:DU$107))),0)+
IFERROR(SUMPRODUCT('6. Patients'!CH$10:CH$107,OFFSET('6. Patients'!$GH$9,1,MATCH($D29,'6. Patients'!$GI$9:$IF$9,0),ROWS('6. Patients'!DU$10:DU$107))),0)+
IFERROR(SUMPRODUCT('6. Patients'!CH$10:CH$107,OFFSET('6. Patients'!$IG$9,1,MATCH($D29,'6. Patients'!$IH$9:$JA$9,0),ROWS('6. Patients'!DU$10:DU$107))),0),
IFERROR(SUMPRODUCT('6. Patients'!CH$10:CH$107,OFFSET('6. Patients'!$JB$9,1,MATCH($D29,'6. Patients'!$JC$9:$KZ$9,0),ROWS('6. Patients'!DU$10:DU$107))),0)+
IFERROR(SUMPRODUCT('6. Patients'!CH$10:CH$107,OFFSET('6. Patients'!$LA$9,1,MATCH($D29,'6. Patients'!$LB$9:$LU$9,0),ROWS('6. Patients'!DU$10:DU$107))),0)+
IFERROR(SUMPRODUCT('6. Patients'!CH$10:CH$107,OFFSET('6. Patients'!$LV$9,1,MATCH($D29,'6. Patients'!$LW$9:$NT$9,0),ROWS('6. Patients'!DU$10:DU$107))),0)+
IFERROR(SUMPRODUCT('6. Patients'!CH$10:CH$107,OFFSET('6. Patients'!$NU$9,1,MATCH($D29,'6. Patients'!$NV$9:$OO$9,0),ROWS('6. Patients'!DU$10:DU$107))),0),
IFERROR(SUMPRODUCT('6. Patients'!CH$10:CH$107,OFFSET('6. Patients'!$OP$9,1,MATCH($D29,'6. Patients'!$OQ$9:$QN$9,0),ROWS('6. Patients'!DU$10:DU$107))),0)+
IFERROR(SUMPRODUCT('6. Patients'!CH$10:CH$107,OFFSET('6. Patients'!$QO$9,1,MATCH($D29,'6. Patients'!$QP$9:$RI$9,0),ROWS('6. Patients'!DU$10:DU$107))),0)+
IFERROR(SUMPRODUCT('6. Patients'!CH$10:CH$107,OFFSET('6. Patients'!$RJ$9,1,MATCH($D29,'6. Patients'!$RK$9:$TH$9,0),ROWS('6. Patients'!DU$10:DU$107))),0)+
IFERROR(SUMPRODUCT('6. Patients'!CH$10:CH$107,OFFSET('6. Patients'!$TI$9,1,MATCH($D29,'6. Patients'!$TJ$9:$UC$9,0),ROWS('6. Patients'!DU$10:DU$107))),0))+
IFERROR(VLOOKUP($D29,$H$116:$L$146,COLUMNS($H$115:$J$115)-1+O$7,0)*$E29*$F29*'1. General Inputs'!$J$25,0),0),0)</f>
        <v>0</v>
      </c>
      <c r="P29" s="775">
        <f ca="1">ROUNDUP(IFERROR($F29*$E29*CHOOSE(P$7,
IFERROR(SUMPRODUCT('6. Patients'!CI$10:CI$107,OFFSET('6. Patients'!$DN$9,1,MATCH($D29,'6. Patients'!$DO$9:$FL$9,0),ROWS('6. Patients'!DV$10:DV$107))),0)+
IFERROR(SUMPRODUCT('6. Patients'!CI$10:CI$107,OFFSET('6. Patients'!$FM$9,1,MATCH($D29,'6. Patients'!$FN$9:$GG$9,0),ROWS('6. Patients'!DV$10:DV$107))),0)+
IFERROR(SUMPRODUCT('6. Patients'!CI$10:CI$107,OFFSET('6. Patients'!$GH$9,1,MATCH($D29,'6. Patients'!$GI$9:$IF$9,0),ROWS('6. Patients'!DV$10:DV$107))),0)+
IFERROR(SUMPRODUCT('6. Patients'!CI$10:CI$107,OFFSET('6. Patients'!$IG$9,1,MATCH($D29,'6. Patients'!$IH$9:$JA$9,0),ROWS('6. Patients'!DV$10:DV$107))),0),
IFERROR(SUMPRODUCT('6. Patients'!CI$10:CI$107,OFFSET('6. Patients'!$JB$9,1,MATCH($D29,'6. Patients'!$JC$9:$KZ$9,0),ROWS('6. Patients'!DV$10:DV$107))),0)+
IFERROR(SUMPRODUCT('6. Patients'!CI$10:CI$107,OFFSET('6. Patients'!$LA$9,1,MATCH($D29,'6. Patients'!$LB$9:$LU$9,0),ROWS('6. Patients'!DV$10:DV$107))),0)+
IFERROR(SUMPRODUCT('6. Patients'!CI$10:CI$107,OFFSET('6. Patients'!$LV$9,1,MATCH($D29,'6. Patients'!$LW$9:$NT$9,0),ROWS('6. Patients'!DV$10:DV$107))),0)+
IFERROR(SUMPRODUCT('6. Patients'!CI$10:CI$107,OFFSET('6. Patients'!$NU$9,1,MATCH($D29,'6. Patients'!$NV$9:$OO$9,0),ROWS('6. Patients'!DV$10:DV$107))),0),
IFERROR(SUMPRODUCT('6. Patients'!CI$10:CI$107,OFFSET('6. Patients'!$OP$9,1,MATCH($D29,'6. Patients'!$OQ$9:$QN$9,0),ROWS('6. Patients'!DV$10:DV$107))),0)+
IFERROR(SUMPRODUCT('6. Patients'!CI$10:CI$107,OFFSET('6. Patients'!$QO$9,1,MATCH($D29,'6. Patients'!$QP$9:$RI$9,0),ROWS('6. Patients'!DV$10:DV$107))),0)+
IFERROR(SUMPRODUCT('6. Patients'!CI$10:CI$107,OFFSET('6. Patients'!$RJ$9,1,MATCH($D29,'6. Patients'!$RK$9:$TH$9,0),ROWS('6. Patients'!DV$10:DV$107))),0)+
IFERROR(SUMPRODUCT('6. Patients'!CI$10:CI$107,OFFSET('6. Patients'!$TI$9,1,MATCH($D29,'6. Patients'!$TJ$9:$UC$9,0),ROWS('6. Patients'!DV$10:DV$107))),0))+
IFERROR(VLOOKUP($D29,$H$116:$L$146,COLUMNS($H$115:$J$115)-1+P$7,0)*$E29*$F29*'1. General Inputs'!$J$25,0),0),0)</f>
        <v>0</v>
      </c>
      <c r="Q29" s="775">
        <f ca="1">ROUNDUP(IFERROR($F29*$E29*CHOOSE(Q$7,
IFERROR(SUMPRODUCT('6. Patients'!CJ$10:CJ$107,OFFSET('6. Patients'!$DN$9,1,MATCH($D29,'6. Patients'!$DO$9:$FL$9,0),ROWS('6. Patients'!DW$10:DW$107))),0)+
IFERROR(SUMPRODUCT('6. Patients'!CJ$10:CJ$107,OFFSET('6. Patients'!$FM$9,1,MATCH($D29,'6. Patients'!$FN$9:$GG$9,0),ROWS('6. Patients'!DW$10:DW$107))),0)+
IFERROR(SUMPRODUCT('6. Patients'!CJ$10:CJ$107,OFFSET('6. Patients'!$GH$9,1,MATCH($D29,'6. Patients'!$GI$9:$IF$9,0),ROWS('6. Patients'!DW$10:DW$107))),0)+
IFERROR(SUMPRODUCT('6. Patients'!CJ$10:CJ$107,OFFSET('6. Patients'!$IG$9,1,MATCH($D29,'6. Patients'!$IH$9:$JA$9,0),ROWS('6. Patients'!DW$10:DW$107))),0),
IFERROR(SUMPRODUCT('6. Patients'!CJ$10:CJ$107,OFFSET('6. Patients'!$JB$9,1,MATCH($D29,'6. Patients'!$JC$9:$KZ$9,0),ROWS('6. Patients'!DW$10:DW$107))),0)+
IFERROR(SUMPRODUCT('6. Patients'!CJ$10:CJ$107,OFFSET('6. Patients'!$LA$9,1,MATCH($D29,'6. Patients'!$LB$9:$LU$9,0),ROWS('6. Patients'!DW$10:DW$107))),0)+
IFERROR(SUMPRODUCT('6. Patients'!CJ$10:CJ$107,OFFSET('6. Patients'!$LV$9,1,MATCH($D29,'6. Patients'!$LW$9:$NT$9,0),ROWS('6. Patients'!DW$10:DW$107))),0)+
IFERROR(SUMPRODUCT('6. Patients'!CJ$10:CJ$107,OFFSET('6. Patients'!$NU$9,1,MATCH($D29,'6. Patients'!$NV$9:$OO$9,0),ROWS('6. Patients'!DW$10:DW$107))),0),
IFERROR(SUMPRODUCT('6. Patients'!CJ$10:CJ$107,OFFSET('6. Patients'!$OP$9,1,MATCH($D29,'6. Patients'!$OQ$9:$QN$9,0),ROWS('6. Patients'!DW$10:DW$107))),0)+
IFERROR(SUMPRODUCT('6. Patients'!CJ$10:CJ$107,OFFSET('6. Patients'!$QO$9,1,MATCH($D29,'6. Patients'!$QP$9:$RI$9,0),ROWS('6. Patients'!DW$10:DW$107))),0)+
IFERROR(SUMPRODUCT('6. Patients'!CJ$10:CJ$107,OFFSET('6. Patients'!$RJ$9,1,MATCH($D29,'6. Patients'!$RK$9:$TH$9,0),ROWS('6. Patients'!DW$10:DW$107))),0)+
IFERROR(SUMPRODUCT('6. Patients'!CJ$10:CJ$107,OFFSET('6. Patients'!$TI$9,1,MATCH($D29,'6. Patients'!$TJ$9:$UC$9,0),ROWS('6. Patients'!DW$10:DW$107))),0))+
IFERROR(VLOOKUP($D29,$H$116:$L$146,COLUMNS($H$115:$J$115)-1+Q$7,0)*$E29*$F29*'1. General Inputs'!$J$25,0),0),0)</f>
        <v>0</v>
      </c>
      <c r="R29" s="775">
        <f ca="1">ROUNDUP(IFERROR($F29*$E29*CHOOSE(R$7,
IFERROR(SUMPRODUCT('6. Patients'!CK$10:CK$107,OFFSET('6. Patients'!$DN$9,1,MATCH($D29,'6. Patients'!$DO$9:$FL$9,0),ROWS('6. Patients'!DX$10:DX$107))),0)+
IFERROR(SUMPRODUCT('6. Patients'!CK$10:CK$107,OFFSET('6. Patients'!$FM$9,1,MATCH($D29,'6. Patients'!$FN$9:$GG$9,0),ROWS('6. Patients'!DX$10:DX$107))),0)+
IFERROR(SUMPRODUCT('6. Patients'!CK$10:CK$107,OFFSET('6. Patients'!$GH$9,1,MATCH($D29,'6. Patients'!$GI$9:$IF$9,0),ROWS('6. Patients'!DX$10:DX$107))),0)+
IFERROR(SUMPRODUCT('6. Patients'!CK$10:CK$107,OFFSET('6. Patients'!$IG$9,1,MATCH($D29,'6. Patients'!$IH$9:$JA$9,0),ROWS('6. Patients'!DX$10:DX$107))),0),
IFERROR(SUMPRODUCT('6. Patients'!CK$10:CK$107,OFFSET('6. Patients'!$JB$9,1,MATCH($D29,'6. Patients'!$JC$9:$KZ$9,0),ROWS('6. Patients'!DX$10:DX$107))),0)+
IFERROR(SUMPRODUCT('6. Patients'!CK$10:CK$107,OFFSET('6. Patients'!$LA$9,1,MATCH($D29,'6. Patients'!$LB$9:$LU$9,0),ROWS('6. Patients'!DX$10:DX$107))),0)+
IFERROR(SUMPRODUCT('6. Patients'!CK$10:CK$107,OFFSET('6. Patients'!$LV$9,1,MATCH($D29,'6. Patients'!$LW$9:$NT$9,0),ROWS('6. Patients'!DX$10:DX$107))),0)+
IFERROR(SUMPRODUCT('6. Patients'!CK$10:CK$107,OFFSET('6. Patients'!$NU$9,1,MATCH($D29,'6. Patients'!$NV$9:$OO$9,0),ROWS('6. Patients'!DX$10:DX$107))),0),
IFERROR(SUMPRODUCT('6. Patients'!CK$10:CK$107,OFFSET('6. Patients'!$OP$9,1,MATCH($D29,'6. Patients'!$OQ$9:$QN$9,0),ROWS('6. Patients'!DX$10:DX$107))),0)+
IFERROR(SUMPRODUCT('6. Patients'!CK$10:CK$107,OFFSET('6. Patients'!$QO$9,1,MATCH($D29,'6. Patients'!$QP$9:$RI$9,0),ROWS('6. Patients'!DX$10:DX$107))),0)+
IFERROR(SUMPRODUCT('6. Patients'!CK$10:CK$107,OFFSET('6. Patients'!$RJ$9,1,MATCH($D29,'6. Patients'!$RK$9:$TH$9,0),ROWS('6. Patients'!DX$10:DX$107))),0)+
IFERROR(SUMPRODUCT('6. Patients'!CK$10:CK$107,OFFSET('6. Patients'!$TI$9,1,MATCH($D29,'6. Patients'!$TJ$9:$UC$9,0),ROWS('6. Patients'!DX$10:DX$107))),0))+
IFERROR(VLOOKUP($D29,$H$116:$L$146,COLUMNS($H$115:$J$115)-1+R$7,0)*$E29*$F29*'1. General Inputs'!$J$25,0),0),0)</f>
        <v>0</v>
      </c>
      <c r="S29" s="775">
        <f ca="1">ROUNDUP(IFERROR($F29*$E29*CHOOSE(S$7,
IFERROR(SUMPRODUCT('6. Patients'!CL$10:CL$107,OFFSET('6. Patients'!$DN$9,1,MATCH($D29,'6. Patients'!$DO$9:$FL$9,0),ROWS('6. Patients'!DY$10:DY$107))),0)+
IFERROR(SUMPRODUCT('6. Patients'!CL$10:CL$107,OFFSET('6. Patients'!$FM$9,1,MATCH($D29,'6. Patients'!$FN$9:$GG$9,0),ROWS('6. Patients'!DY$10:DY$107))),0)+
IFERROR(SUMPRODUCT('6. Patients'!CL$10:CL$107,OFFSET('6. Patients'!$GH$9,1,MATCH($D29,'6. Patients'!$GI$9:$IF$9,0),ROWS('6. Patients'!DY$10:DY$107))),0)+
IFERROR(SUMPRODUCT('6. Patients'!CL$10:CL$107,OFFSET('6. Patients'!$IG$9,1,MATCH($D29,'6. Patients'!$IH$9:$JA$9,0),ROWS('6. Patients'!DY$10:DY$107))),0),
IFERROR(SUMPRODUCT('6. Patients'!CL$10:CL$107,OFFSET('6. Patients'!$JB$9,1,MATCH($D29,'6. Patients'!$JC$9:$KZ$9,0),ROWS('6. Patients'!DY$10:DY$107))),0)+
IFERROR(SUMPRODUCT('6. Patients'!CL$10:CL$107,OFFSET('6. Patients'!$LA$9,1,MATCH($D29,'6. Patients'!$LB$9:$LU$9,0),ROWS('6. Patients'!DY$10:DY$107))),0)+
IFERROR(SUMPRODUCT('6. Patients'!CL$10:CL$107,OFFSET('6. Patients'!$LV$9,1,MATCH($D29,'6. Patients'!$LW$9:$NT$9,0),ROWS('6. Patients'!DY$10:DY$107))),0)+
IFERROR(SUMPRODUCT('6. Patients'!CL$10:CL$107,OFFSET('6. Patients'!$NU$9,1,MATCH($D29,'6. Patients'!$NV$9:$OO$9,0),ROWS('6. Patients'!DY$10:DY$107))),0),
IFERROR(SUMPRODUCT('6. Patients'!CL$10:CL$107,OFFSET('6. Patients'!$OP$9,1,MATCH($D29,'6. Patients'!$OQ$9:$QN$9,0),ROWS('6. Patients'!DY$10:DY$107))),0)+
IFERROR(SUMPRODUCT('6. Patients'!CL$10:CL$107,OFFSET('6. Patients'!$QO$9,1,MATCH($D29,'6. Patients'!$QP$9:$RI$9,0),ROWS('6. Patients'!DY$10:DY$107))),0)+
IFERROR(SUMPRODUCT('6. Patients'!CL$10:CL$107,OFFSET('6. Patients'!$RJ$9,1,MATCH($D29,'6. Patients'!$RK$9:$TH$9,0),ROWS('6. Patients'!DY$10:DY$107))),0)+
IFERROR(SUMPRODUCT('6. Patients'!CL$10:CL$107,OFFSET('6. Patients'!$TI$9,1,MATCH($D29,'6. Patients'!$TJ$9:$UC$9,0),ROWS('6. Patients'!DY$10:DY$107))),0))+
IFERROR(VLOOKUP($D29,$H$116:$L$146,COLUMNS($H$115:$J$115)-1+S$7,0)*$E29*$F29*'1. General Inputs'!$J$25,0),0),0)</f>
        <v>0</v>
      </c>
      <c r="T29" s="775">
        <f ca="1">ROUNDUP(IFERROR($F29*$E29*CHOOSE(T$7,
IFERROR(SUMPRODUCT('6. Patients'!CM$10:CM$107,OFFSET('6. Patients'!$DN$9,1,MATCH($D29,'6. Patients'!$DO$9:$FL$9,0),ROWS('6. Patients'!DZ$10:DZ$107))),0)+
IFERROR(SUMPRODUCT('6. Patients'!CM$10:CM$107,OFFSET('6. Patients'!$FM$9,1,MATCH($D29,'6. Patients'!$FN$9:$GG$9,0),ROWS('6. Patients'!DZ$10:DZ$107))),0)+
IFERROR(SUMPRODUCT('6. Patients'!CM$10:CM$107,OFFSET('6. Patients'!$GH$9,1,MATCH($D29,'6. Patients'!$GI$9:$IF$9,0),ROWS('6. Patients'!DZ$10:DZ$107))),0)+
IFERROR(SUMPRODUCT('6. Patients'!CM$10:CM$107,OFFSET('6. Patients'!$IG$9,1,MATCH($D29,'6. Patients'!$IH$9:$JA$9,0),ROWS('6. Patients'!DZ$10:DZ$107))),0),
IFERROR(SUMPRODUCT('6. Patients'!CM$10:CM$107,OFFSET('6. Patients'!$JB$9,1,MATCH($D29,'6. Patients'!$JC$9:$KZ$9,0),ROWS('6. Patients'!DZ$10:DZ$107))),0)+
IFERROR(SUMPRODUCT('6. Patients'!CM$10:CM$107,OFFSET('6. Patients'!$LA$9,1,MATCH($D29,'6. Patients'!$LB$9:$LU$9,0),ROWS('6. Patients'!DZ$10:DZ$107))),0)+
IFERROR(SUMPRODUCT('6. Patients'!CM$10:CM$107,OFFSET('6. Patients'!$LV$9,1,MATCH($D29,'6. Patients'!$LW$9:$NT$9,0),ROWS('6. Patients'!DZ$10:DZ$107))),0)+
IFERROR(SUMPRODUCT('6. Patients'!CM$10:CM$107,OFFSET('6. Patients'!$NU$9,1,MATCH($D29,'6. Patients'!$NV$9:$OO$9,0),ROWS('6. Patients'!DZ$10:DZ$107))),0),
IFERROR(SUMPRODUCT('6. Patients'!CM$10:CM$107,OFFSET('6. Patients'!$OP$9,1,MATCH($D29,'6. Patients'!$OQ$9:$QN$9,0),ROWS('6. Patients'!DZ$10:DZ$107))),0)+
IFERROR(SUMPRODUCT('6. Patients'!CM$10:CM$107,OFFSET('6. Patients'!$QO$9,1,MATCH($D29,'6. Patients'!$QP$9:$RI$9,0),ROWS('6. Patients'!DZ$10:DZ$107))),0)+
IFERROR(SUMPRODUCT('6. Patients'!CM$10:CM$107,OFFSET('6. Patients'!$RJ$9,1,MATCH($D29,'6. Patients'!$RK$9:$TH$9,0),ROWS('6. Patients'!DZ$10:DZ$107))),0)+
IFERROR(SUMPRODUCT('6. Patients'!CM$10:CM$107,OFFSET('6. Patients'!$TI$9,1,MATCH($D29,'6. Patients'!$TJ$9:$UC$9,0),ROWS('6. Patients'!DZ$10:DZ$107))),0))+
IFERROR(VLOOKUP($D29,$H$116:$L$146,COLUMNS($H$115:$J$115)-1+T$7,0)*$E29*$F29*'1. General Inputs'!$J$25,0),0),0)</f>
        <v>0</v>
      </c>
      <c r="U29" s="775">
        <f ca="1">ROUNDUP(IFERROR($F29*$E29*CHOOSE(U$7,
IFERROR(SUMPRODUCT('6. Patients'!CN$10:CN$107,OFFSET('6. Patients'!$DN$9,1,MATCH($D29,'6. Patients'!$DO$9:$FL$9,0),ROWS('6. Patients'!EA$10:EA$107))),0)+
IFERROR(SUMPRODUCT('6. Patients'!CN$10:CN$107,OFFSET('6. Patients'!$FM$9,1,MATCH($D29,'6. Patients'!$FN$9:$GG$9,0),ROWS('6. Patients'!EA$10:EA$107))),0)+
IFERROR(SUMPRODUCT('6. Patients'!CN$10:CN$107,OFFSET('6. Patients'!$GH$9,1,MATCH($D29,'6. Patients'!$GI$9:$IF$9,0),ROWS('6. Patients'!EA$10:EA$107))),0)+
IFERROR(SUMPRODUCT('6. Patients'!CN$10:CN$107,OFFSET('6. Patients'!$IG$9,1,MATCH($D29,'6. Patients'!$IH$9:$JA$9,0),ROWS('6. Patients'!EA$10:EA$107))),0),
IFERROR(SUMPRODUCT('6. Patients'!CN$10:CN$107,OFFSET('6. Patients'!$JB$9,1,MATCH($D29,'6. Patients'!$JC$9:$KZ$9,0),ROWS('6. Patients'!EA$10:EA$107))),0)+
IFERROR(SUMPRODUCT('6. Patients'!CN$10:CN$107,OFFSET('6. Patients'!$LA$9,1,MATCH($D29,'6. Patients'!$LB$9:$LU$9,0),ROWS('6. Patients'!EA$10:EA$107))),0)+
IFERROR(SUMPRODUCT('6. Patients'!CN$10:CN$107,OFFSET('6. Patients'!$LV$9,1,MATCH($D29,'6. Patients'!$LW$9:$NT$9,0),ROWS('6. Patients'!EA$10:EA$107))),0)+
IFERROR(SUMPRODUCT('6. Patients'!CN$10:CN$107,OFFSET('6. Patients'!$NU$9,1,MATCH($D29,'6. Patients'!$NV$9:$OO$9,0),ROWS('6. Patients'!EA$10:EA$107))),0),
IFERROR(SUMPRODUCT('6. Patients'!CN$10:CN$107,OFFSET('6. Patients'!$OP$9,1,MATCH($D29,'6. Patients'!$OQ$9:$QN$9,0),ROWS('6. Patients'!EA$10:EA$107))),0)+
IFERROR(SUMPRODUCT('6. Patients'!CN$10:CN$107,OFFSET('6. Patients'!$QO$9,1,MATCH($D29,'6. Patients'!$QP$9:$RI$9,0),ROWS('6. Patients'!EA$10:EA$107))),0)+
IFERROR(SUMPRODUCT('6. Patients'!CN$10:CN$107,OFFSET('6. Patients'!$RJ$9,1,MATCH($D29,'6. Patients'!$RK$9:$TH$9,0),ROWS('6. Patients'!EA$10:EA$107))),0)+
IFERROR(SUMPRODUCT('6. Patients'!CN$10:CN$107,OFFSET('6. Patients'!$TI$9,1,MATCH($D29,'6. Patients'!$TJ$9:$UC$9,0),ROWS('6. Patients'!EA$10:EA$107))),0))+
IFERROR(VLOOKUP($D29,$H$116:$L$146,COLUMNS($H$115:$J$115)-1+U$7,0)*$E29*$F29*'1. General Inputs'!$J$25,0),0),0)</f>
        <v>0</v>
      </c>
      <c r="V29" s="775">
        <f ca="1">ROUNDUP(IFERROR($F29*$E29*CHOOSE(V$7,
IFERROR(SUMPRODUCT('6. Patients'!CO$10:CO$107,OFFSET('6. Patients'!$DN$9,1,MATCH($D29,'6. Patients'!$DO$9:$FL$9,0),ROWS('6. Patients'!EB$10:EB$107))),0)+
IFERROR(SUMPRODUCT('6. Patients'!CO$10:CO$107,OFFSET('6. Patients'!$FM$9,1,MATCH($D29,'6. Patients'!$FN$9:$GG$9,0),ROWS('6. Patients'!EB$10:EB$107))),0)+
IFERROR(SUMPRODUCT('6. Patients'!CO$10:CO$107,OFFSET('6. Patients'!$GH$9,1,MATCH($D29,'6. Patients'!$GI$9:$IF$9,0),ROWS('6. Patients'!EB$10:EB$107))),0)+
IFERROR(SUMPRODUCT('6. Patients'!CO$10:CO$107,OFFSET('6. Patients'!$IG$9,1,MATCH($D29,'6. Patients'!$IH$9:$JA$9,0),ROWS('6. Patients'!EB$10:EB$107))),0),
IFERROR(SUMPRODUCT('6. Patients'!CO$10:CO$107,OFFSET('6. Patients'!$JB$9,1,MATCH($D29,'6. Patients'!$JC$9:$KZ$9,0),ROWS('6. Patients'!EB$10:EB$107))),0)+
IFERROR(SUMPRODUCT('6. Patients'!CO$10:CO$107,OFFSET('6. Patients'!$LA$9,1,MATCH($D29,'6. Patients'!$LB$9:$LU$9,0),ROWS('6. Patients'!EB$10:EB$107))),0)+
IFERROR(SUMPRODUCT('6. Patients'!CO$10:CO$107,OFFSET('6. Patients'!$LV$9,1,MATCH($D29,'6. Patients'!$LW$9:$NT$9,0),ROWS('6. Patients'!EB$10:EB$107))),0)+
IFERROR(SUMPRODUCT('6. Patients'!CO$10:CO$107,OFFSET('6. Patients'!$NU$9,1,MATCH($D29,'6. Patients'!$NV$9:$OO$9,0),ROWS('6. Patients'!EB$10:EB$107))),0),
IFERROR(SUMPRODUCT('6. Patients'!CO$10:CO$107,OFFSET('6. Patients'!$OP$9,1,MATCH($D29,'6. Patients'!$OQ$9:$QN$9,0),ROWS('6. Patients'!EB$10:EB$107))),0)+
IFERROR(SUMPRODUCT('6. Patients'!CO$10:CO$107,OFFSET('6. Patients'!$QO$9,1,MATCH($D29,'6. Patients'!$QP$9:$RI$9,0),ROWS('6. Patients'!EB$10:EB$107))),0)+
IFERROR(SUMPRODUCT('6. Patients'!CO$10:CO$107,OFFSET('6. Patients'!$RJ$9,1,MATCH($D29,'6. Patients'!$RK$9:$TH$9,0),ROWS('6. Patients'!EB$10:EB$107))),0)+
IFERROR(SUMPRODUCT('6. Patients'!CO$10:CO$107,OFFSET('6. Patients'!$TI$9,1,MATCH($D29,'6. Patients'!$TJ$9:$UC$9,0),ROWS('6. Patients'!EB$10:EB$107))),0))+
IFERROR(VLOOKUP($D29,$H$116:$L$146,COLUMNS($H$115:$J$115)-1+V$7,0)*$E29*$F29*'1. General Inputs'!$J$25,0),0),0)</f>
        <v>0</v>
      </c>
      <c r="W29" s="775">
        <f ca="1">ROUNDUP(IFERROR($F29*$E29*CHOOSE(W$7,
IFERROR(SUMPRODUCT('6. Patients'!CP$10:CP$107,OFFSET('6. Patients'!$DN$9,1,MATCH($D29,'6. Patients'!$DO$9:$FL$9,0),ROWS('6. Patients'!EC$10:EC$107))),0)+
IFERROR(SUMPRODUCT('6. Patients'!CP$10:CP$107,OFFSET('6. Patients'!$FM$9,1,MATCH($D29,'6. Patients'!$FN$9:$GG$9,0),ROWS('6. Patients'!EC$10:EC$107))),0)+
IFERROR(SUMPRODUCT('6. Patients'!CP$10:CP$107,OFFSET('6. Patients'!$GH$9,1,MATCH($D29,'6. Patients'!$GI$9:$IF$9,0),ROWS('6. Patients'!EC$10:EC$107))),0)+
IFERROR(SUMPRODUCT('6. Patients'!CP$10:CP$107,OFFSET('6. Patients'!$IG$9,1,MATCH($D29,'6. Patients'!$IH$9:$JA$9,0),ROWS('6. Patients'!EC$10:EC$107))),0),
IFERROR(SUMPRODUCT('6. Patients'!CP$10:CP$107,OFFSET('6. Patients'!$JB$9,1,MATCH($D29,'6. Patients'!$JC$9:$KZ$9,0),ROWS('6. Patients'!EC$10:EC$107))),0)+
IFERROR(SUMPRODUCT('6. Patients'!CP$10:CP$107,OFFSET('6. Patients'!$LA$9,1,MATCH($D29,'6. Patients'!$LB$9:$LU$9,0),ROWS('6. Patients'!EC$10:EC$107))),0)+
IFERROR(SUMPRODUCT('6. Patients'!CP$10:CP$107,OFFSET('6. Patients'!$LV$9,1,MATCH($D29,'6. Patients'!$LW$9:$NT$9,0),ROWS('6. Patients'!EC$10:EC$107))),0)+
IFERROR(SUMPRODUCT('6. Patients'!CP$10:CP$107,OFFSET('6. Patients'!$NU$9,1,MATCH($D29,'6. Patients'!$NV$9:$OO$9,0),ROWS('6. Patients'!EC$10:EC$107))),0),
IFERROR(SUMPRODUCT('6. Patients'!CP$10:CP$107,OFFSET('6. Patients'!$OP$9,1,MATCH($D29,'6. Patients'!$OQ$9:$QN$9,0),ROWS('6. Patients'!EC$10:EC$107))),0)+
IFERROR(SUMPRODUCT('6. Patients'!CP$10:CP$107,OFFSET('6. Patients'!$QO$9,1,MATCH($D29,'6. Patients'!$QP$9:$RI$9,0),ROWS('6. Patients'!EC$10:EC$107))),0)+
IFERROR(SUMPRODUCT('6. Patients'!CP$10:CP$107,OFFSET('6. Patients'!$RJ$9,1,MATCH($D29,'6. Patients'!$RK$9:$TH$9,0),ROWS('6. Patients'!EC$10:EC$107))),0)+
IFERROR(SUMPRODUCT('6. Patients'!CP$10:CP$107,OFFSET('6. Patients'!$TI$9,1,MATCH($D29,'6. Patients'!$TJ$9:$UC$9,0),ROWS('6. Patients'!EC$10:EC$107))),0))+
IFERROR(VLOOKUP($D29,$H$116:$L$146,COLUMNS($H$115:$J$115)-1+W$7,0)*$E29*$F29*'1. General Inputs'!$J$25,0),0),0)</f>
        <v>0</v>
      </c>
      <c r="X29" s="775">
        <f ca="1">ROUNDUP(IFERROR($F29*$E29*CHOOSE(X$7,
IFERROR(SUMPRODUCT('6. Patients'!CQ$10:CQ$107,OFFSET('6. Patients'!$DN$9,1,MATCH($D29,'6. Patients'!$DO$9:$FL$9,0),ROWS('6. Patients'!ED$10:ED$107))),0)+
IFERROR(SUMPRODUCT('6. Patients'!CQ$10:CQ$107,OFFSET('6. Patients'!$FM$9,1,MATCH($D29,'6. Patients'!$FN$9:$GG$9,0),ROWS('6. Patients'!ED$10:ED$107))),0)+
IFERROR(SUMPRODUCT('6. Patients'!CQ$10:CQ$107,OFFSET('6. Patients'!$GH$9,1,MATCH($D29,'6. Patients'!$GI$9:$IF$9,0),ROWS('6. Patients'!ED$10:ED$107))),0)+
IFERROR(SUMPRODUCT('6. Patients'!CQ$10:CQ$107,OFFSET('6. Patients'!$IG$9,1,MATCH($D29,'6. Patients'!$IH$9:$JA$9,0),ROWS('6. Patients'!ED$10:ED$107))),0),
IFERROR(SUMPRODUCT('6. Patients'!CQ$10:CQ$107,OFFSET('6. Patients'!$JB$9,1,MATCH($D29,'6. Patients'!$JC$9:$KZ$9,0),ROWS('6. Patients'!ED$10:ED$107))),0)+
IFERROR(SUMPRODUCT('6. Patients'!CQ$10:CQ$107,OFFSET('6. Patients'!$LA$9,1,MATCH($D29,'6. Patients'!$LB$9:$LU$9,0),ROWS('6. Patients'!ED$10:ED$107))),0)+
IFERROR(SUMPRODUCT('6. Patients'!CQ$10:CQ$107,OFFSET('6. Patients'!$LV$9,1,MATCH($D29,'6. Patients'!$LW$9:$NT$9,0),ROWS('6. Patients'!ED$10:ED$107))),0)+
IFERROR(SUMPRODUCT('6. Patients'!CQ$10:CQ$107,OFFSET('6. Patients'!$NU$9,1,MATCH($D29,'6. Patients'!$NV$9:$OO$9,0),ROWS('6. Patients'!ED$10:ED$107))),0),
IFERROR(SUMPRODUCT('6. Patients'!CQ$10:CQ$107,OFFSET('6. Patients'!$OP$9,1,MATCH($D29,'6. Patients'!$OQ$9:$QN$9,0),ROWS('6. Patients'!ED$10:ED$107))),0)+
IFERROR(SUMPRODUCT('6. Patients'!CQ$10:CQ$107,OFFSET('6. Patients'!$QO$9,1,MATCH($D29,'6. Patients'!$QP$9:$RI$9,0),ROWS('6. Patients'!ED$10:ED$107))),0)+
IFERROR(SUMPRODUCT('6. Patients'!CQ$10:CQ$107,OFFSET('6. Patients'!$RJ$9,1,MATCH($D29,'6. Patients'!$RK$9:$TH$9,0),ROWS('6. Patients'!ED$10:ED$107))),0)+
IFERROR(SUMPRODUCT('6. Patients'!CQ$10:CQ$107,OFFSET('6. Patients'!$TI$9,1,MATCH($D29,'6. Patients'!$TJ$9:$UC$9,0),ROWS('6. Patients'!ED$10:ED$107))),0))+
IFERROR(VLOOKUP($D29,$H$116:$L$146,COLUMNS($H$115:$J$115)-1+X$7,0)*$E29*$F29*'1. General Inputs'!$J$25,0),0),0)</f>
        <v>0</v>
      </c>
      <c r="Y29" s="775">
        <f ca="1">ROUNDUP(IFERROR($F29*$E29*CHOOSE(Y$7,
IFERROR(SUMPRODUCT('6. Patients'!CR$10:CR$107,OFFSET('6. Patients'!$DN$9,1,MATCH($D29,'6. Patients'!$DO$9:$FL$9,0),ROWS('6. Patients'!EE$10:EE$107))),0)+
IFERROR(SUMPRODUCT('6. Patients'!CR$10:CR$107,OFFSET('6. Patients'!$FM$9,1,MATCH($D29,'6. Patients'!$FN$9:$GG$9,0),ROWS('6. Patients'!EE$10:EE$107))),0)+
IFERROR(SUMPRODUCT('6. Patients'!CR$10:CR$107,OFFSET('6. Patients'!$GH$9,1,MATCH($D29,'6. Patients'!$GI$9:$IF$9,0),ROWS('6. Patients'!EE$10:EE$107))),0)+
IFERROR(SUMPRODUCT('6. Patients'!CR$10:CR$107,OFFSET('6. Patients'!$IG$9,1,MATCH($D29,'6. Patients'!$IH$9:$JA$9,0),ROWS('6. Patients'!EE$10:EE$107))),0),
IFERROR(SUMPRODUCT('6. Patients'!CR$10:CR$107,OFFSET('6. Patients'!$JB$9,1,MATCH($D29,'6. Patients'!$JC$9:$KZ$9,0),ROWS('6. Patients'!EE$10:EE$107))),0)+
IFERROR(SUMPRODUCT('6. Patients'!CR$10:CR$107,OFFSET('6. Patients'!$LA$9,1,MATCH($D29,'6. Patients'!$LB$9:$LU$9,0),ROWS('6. Patients'!EE$10:EE$107))),0)+
IFERROR(SUMPRODUCT('6. Patients'!CR$10:CR$107,OFFSET('6. Patients'!$LV$9,1,MATCH($D29,'6. Patients'!$LW$9:$NT$9,0),ROWS('6. Patients'!EE$10:EE$107))),0)+
IFERROR(SUMPRODUCT('6. Patients'!CR$10:CR$107,OFFSET('6. Patients'!$NU$9,1,MATCH($D29,'6. Patients'!$NV$9:$OO$9,0),ROWS('6. Patients'!EE$10:EE$107))),0),
IFERROR(SUMPRODUCT('6. Patients'!CR$10:CR$107,OFFSET('6. Patients'!$OP$9,1,MATCH($D29,'6. Patients'!$OQ$9:$QN$9,0),ROWS('6. Patients'!EE$10:EE$107))),0)+
IFERROR(SUMPRODUCT('6. Patients'!CR$10:CR$107,OFFSET('6. Patients'!$QO$9,1,MATCH($D29,'6. Patients'!$QP$9:$RI$9,0),ROWS('6. Patients'!EE$10:EE$107))),0)+
IFERROR(SUMPRODUCT('6. Patients'!CR$10:CR$107,OFFSET('6. Patients'!$RJ$9,1,MATCH($D29,'6. Patients'!$RK$9:$TH$9,0),ROWS('6. Patients'!EE$10:EE$107))),0)+
IFERROR(SUMPRODUCT('6. Patients'!CR$10:CR$107,OFFSET('6. Patients'!$TI$9,1,MATCH($D29,'6. Patients'!$TJ$9:$UC$9,0),ROWS('6. Patients'!EE$10:EE$107))),0))+
IFERROR(VLOOKUP($D29,$H$116:$L$146,COLUMNS($H$115:$J$115)-1+Y$7,0)*$E29*$F29*'1. General Inputs'!$J$25,0),0),0)</f>
        <v>0</v>
      </c>
      <c r="Z29" s="775">
        <f ca="1">ROUNDUP(IFERROR($F29*$E29*CHOOSE(Z$7,
IFERROR(SUMPRODUCT('6. Patients'!CS$10:CS$107,OFFSET('6. Patients'!$DN$9,1,MATCH($D29,'6. Patients'!$DO$9:$FL$9,0),ROWS('6. Patients'!EF$10:EF$107))),0)+
IFERROR(SUMPRODUCT('6. Patients'!CS$10:CS$107,OFFSET('6. Patients'!$FM$9,1,MATCH($D29,'6. Patients'!$FN$9:$GG$9,0),ROWS('6. Patients'!EF$10:EF$107))),0)+
IFERROR(SUMPRODUCT('6. Patients'!CS$10:CS$107,OFFSET('6. Patients'!$GH$9,1,MATCH($D29,'6. Patients'!$GI$9:$IF$9,0),ROWS('6. Patients'!EF$10:EF$107))),0)+
IFERROR(SUMPRODUCT('6. Patients'!CS$10:CS$107,OFFSET('6. Patients'!$IG$9,1,MATCH($D29,'6. Patients'!$IH$9:$JA$9,0),ROWS('6. Patients'!EF$10:EF$107))),0),
IFERROR(SUMPRODUCT('6. Patients'!CS$10:CS$107,OFFSET('6. Patients'!$JB$9,1,MATCH($D29,'6. Patients'!$JC$9:$KZ$9,0),ROWS('6. Patients'!EF$10:EF$107))),0)+
IFERROR(SUMPRODUCT('6. Patients'!CS$10:CS$107,OFFSET('6. Patients'!$LA$9,1,MATCH($D29,'6. Patients'!$LB$9:$LU$9,0),ROWS('6. Patients'!EF$10:EF$107))),0)+
IFERROR(SUMPRODUCT('6. Patients'!CS$10:CS$107,OFFSET('6. Patients'!$LV$9,1,MATCH($D29,'6. Patients'!$LW$9:$NT$9,0),ROWS('6. Patients'!EF$10:EF$107))),0)+
IFERROR(SUMPRODUCT('6. Patients'!CS$10:CS$107,OFFSET('6. Patients'!$NU$9,1,MATCH($D29,'6. Patients'!$NV$9:$OO$9,0),ROWS('6. Patients'!EF$10:EF$107))),0),
IFERROR(SUMPRODUCT('6. Patients'!CS$10:CS$107,OFFSET('6. Patients'!$OP$9,1,MATCH($D29,'6. Patients'!$OQ$9:$QN$9,0),ROWS('6. Patients'!EF$10:EF$107))),0)+
IFERROR(SUMPRODUCT('6. Patients'!CS$10:CS$107,OFFSET('6. Patients'!$QO$9,1,MATCH($D29,'6. Patients'!$QP$9:$RI$9,0),ROWS('6. Patients'!EF$10:EF$107))),0)+
IFERROR(SUMPRODUCT('6. Patients'!CS$10:CS$107,OFFSET('6. Patients'!$RJ$9,1,MATCH($D29,'6. Patients'!$RK$9:$TH$9,0),ROWS('6. Patients'!EF$10:EF$107))),0)+
IFERROR(SUMPRODUCT('6. Patients'!CS$10:CS$107,OFFSET('6. Patients'!$TI$9,1,MATCH($D29,'6. Patients'!$TJ$9:$UC$9,0),ROWS('6. Patients'!EF$10:EF$107))),0))+
IFERROR(VLOOKUP($D29,$H$116:$L$146,COLUMNS($H$115:$J$115)-1+Z$7,0)*$E29*$F29*'1. General Inputs'!$J$25,0),0),0)</f>
        <v>0</v>
      </c>
      <c r="AA29" s="775">
        <f ca="1">ROUNDUP(IFERROR($F29*$E29*CHOOSE(AA$7,
IFERROR(SUMPRODUCT('6. Patients'!CT$10:CT$107,OFFSET('6. Patients'!$DN$9,1,MATCH($D29,'6. Patients'!$DO$9:$FL$9,0),ROWS('6. Patients'!EG$10:EG$107))),0)+
IFERROR(SUMPRODUCT('6. Patients'!CT$10:CT$107,OFFSET('6. Patients'!$FM$9,1,MATCH($D29,'6. Patients'!$FN$9:$GG$9,0),ROWS('6. Patients'!EG$10:EG$107))),0)+
IFERROR(SUMPRODUCT('6. Patients'!CT$10:CT$107,OFFSET('6. Patients'!$GH$9,1,MATCH($D29,'6. Patients'!$GI$9:$IF$9,0),ROWS('6. Patients'!EG$10:EG$107))),0)+
IFERROR(SUMPRODUCT('6. Patients'!CT$10:CT$107,OFFSET('6. Patients'!$IG$9,1,MATCH($D29,'6. Patients'!$IH$9:$JA$9,0),ROWS('6. Patients'!EG$10:EG$107))),0),
IFERROR(SUMPRODUCT('6. Patients'!CT$10:CT$107,OFFSET('6. Patients'!$JB$9,1,MATCH($D29,'6. Patients'!$JC$9:$KZ$9,0),ROWS('6. Patients'!EG$10:EG$107))),0)+
IFERROR(SUMPRODUCT('6. Patients'!CT$10:CT$107,OFFSET('6. Patients'!$LA$9,1,MATCH($D29,'6. Patients'!$LB$9:$LU$9,0),ROWS('6. Patients'!EG$10:EG$107))),0)+
IFERROR(SUMPRODUCT('6. Patients'!CT$10:CT$107,OFFSET('6. Patients'!$LV$9,1,MATCH($D29,'6. Patients'!$LW$9:$NT$9,0),ROWS('6. Patients'!EG$10:EG$107))),0)+
IFERROR(SUMPRODUCT('6. Patients'!CT$10:CT$107,OFFSET('6. Patients'!$NU$9,1,MATCH($D29,'6. Patients'!$NV$9:$OO$9,0),ROWS('6. Patients'!EG$10:EG$107))),0),
IFERROR(SUMPRODUCT('6. Patients'!CT$10:CT$107,OFFSET('6. Patients'!$OP$9,1,MATCH($D29,'6. Patients'!$OQ$9:$QN$9,0),ROWS('6. Patients'!EG$10:EG$107))),0)+
IFERROR(SUMPRODUCT('6. Patients'!CT$10:CT$107,OFFSET('6. Patients'!$QO$9,1,MATCH($D29,'6. Patients'!$QP$9:$RI$9,0),ROWS('6. Patients'!EG$10:EG$107))),0)+
IFERROR(SUMPRODUCT('6. Patients'!CT$10:CT$107,OFFSET('6. Patients'!$RJ$9,1,MATCH($D29,'6. Patients'!$RK$9:$TH$9,0),ROWS('6. Patients'!EG$10:EG$107))),0)+
IFERROR(SUMPRODUCT('6. Patients'!CT$10:CT$107,OFFSET('6. Patients'!$TI$9,1,MATCH($D29,'6. Patients'!$TJ$9:$UC$9,0),ROWS('6. Patients'!EG$10:EG$107))),0))+
IFERROR(VLOOKUP($D29,$H$116:$L$146,COLUMNS($H$115:$J$115)-1+AA$7,0)*$E29*$F29*'1. General Inputs'!$J$25,0),0),0)</f>
        <v>0</v>
      </c>
      <c r="AB29" s="775">
        <f ca="1">ROUNDUP(IFERROR($F29*$E29*CHOOSE(AB$7,
IFERROR(SUMPRODUCT('6. Patients'!CU$10:CU$107,OFFSET('6. Patients'!$DN$9,1,MATCH($D29,'6. Patients'!$DO$9:$FL$9,0),ROWS('6. Patients'!EH$10:EH$107))),0)+
IFERROR(SUMPRODUCT('6. Patients'!CU$10:CU$107,OFFSET('6. Patients'!$FM$9,1,MATCH($D29,'6. Patients'!$FN$9:$GG$9,0),ROWS('6. Patients'!EH$10:EH$107))),0)+
IFERROR(SUMPRODUCT('6. Patients'!CU$10:CU$107,OFFSET('6. Patients'!$GH$9,1,MATCH($D29,'6. Patients'!$GI$9:$IF$9,0),ROWS('6. Patients'!EH$10:EH$107))),0)+
IFERROR(SUMPRODUCT('6. Patients'!CU$10:CU$107,OFFSET('6. Patients'!$IG$9,1,MATCH($D29,'6. Patients'!$IH$9:$JA$9,0),ROWS('6. Patients'!EH$10:EH$107))),0),
IFERROR(SUMPRODUCT('6. Patients'!CU$10:CU$107,OFFSET('6. Patients'!$JB$9,1,MATCH($D29,'6. Patients'!$JC$9:$KZ$9,0),ROWS('6. Patients'!EH$10:EH$107))),0)+
IFERROR(SUMPRODUCT('6. Patients'!CU$10:CU$107,OFFSET('6. Patients'!$LA$9,1,MATCH($D29,'6. Patients'!$LB$9:$LU$9,0),ROWS('6. Patients'!EH$10:EH$107))),0)+
IFERROR(SUMPRODUCT('6. Patients'!CU$10:CU$107,OFFSET('6. Patients'!$LV$9,1,MATCH($D29,'6. Patients'!$LW$9:$NT$9,0),ROWS('6. Patients'!EH$10:EH$107))),0)+
IFERROR(SUMPRODUCT('6. Patients'!CU$10:CU$107,OFFSET('6. Patients'!$NU$9,1,MATCH($D29,'6. Patients'!$NV$9:$OO$9,0),ROWS('6. Patients'!EH$10:EH$107))),0),
IFERROR(SUMPRODUCT('6. Patients'!CU$10:CU$107,OFFSET('6. Patients'!$OP$9,1,MATCH($D29,'6. Patients'!$OQ$9:$QN$9,0),ROWS('6. Patients'!EH$10:EH$107))),0)+
IFERROR(SUMPRODUCT('6. Patients'!CU$10:CU$107,OFFSET('6. Patients'!$QO$9,1,MATCH($D29,'6. Patients'!$QP$9:$RI$9,0),ROWS('6. Patients'!EH$10:EH$107))),0)+
IFERROR(SUMPRODUCT('6. Patients'!CU$10:CU$107,OFFSET('6. Patients'!$RJ$9,1,MATCH($D29,'6. Patients'!$RK$9:$TH$9,0),ROWS('6. Patients'!EH$10:EH$107))),0)+
IFERROR(SUMPRODUCT('6. Patients'!CU$10:CU$107,OFFSET('6. Patients'!$TI$9,1,MATCH($D29,'6. Patients'!$TJ$9:$UC$9,0),ROWS('6. Patients'!EH$10:EH$107))),0))+
IFERROR(VLOOKUP($D29,$H$116:$L$146,COLUMNS($H$115:$J$115)-1+AB$7,0)*$E29*$F29*'1. General Inputs'!$J$25,0),0),0)</f>
        <v>0</v>
      </c>
      <c r="AC29" s="775">
        <f ca="1">ROUNDUP(IFERROR($F29*$E29*CHOOSE(AC$7,
IFERROR(SUMPRODUCT('6. Patients'!CV$10:CV$107,OFFSET('6. Patients'!$DN$9,1,MATCH($D29,'6. Patients'!$DO$9:$FL$9,0),ROWS('6. Patients'!EI$10:EI$107))),0)+
IFERROR(SUMPRODUCT('6. Patients'!CV$10:CV$107,OFFSET('6. Patients'!$FM$9,1,MATCH($D29,'6. Patients'!$FN$9:$GG$9,0),ROWS('6. Patients'!EI$10:EI$107))),0)+
IFERROR(SUMPRODUCT('6. Patients'!CV$10:CV$107,OFFSET('6. Patients'!$GH$9,1,MATCH($D29,'6. Patients'!$GI$9:$IF$9,0),ROWS('6. Patients'!EI$10:EI$107))),0)+
IFERROR(SUMPRODUCT('6. Patients'!CV$10:CV$107,OFFSET('6. Patients'!$IG$9,1,MATCH($D29,'6. Patients'!$IH$9:$JA$9,0),ROWS('6. Patients'!EI$10:EI$107))),0),
IFERROR(SUMPRODUCT('6. Patients'!CV$10:CV$107,OFFSET('6. Patients'!$JB$9,1,MATCH($D29,'6. Patients'!$JC$9:$KZ$9,0),ROWS('6. Patients'!EI$10:EI$107))),0)+
IFERROR(SUMPRODUCT('6. Patients'!CV$10:CV$107,OFFSET('6. Patients'!$LA$9,1,MATCH($D29,'6. Patients'!$LB$9:$LU$9,0),ROWS('6. Patients'!EI$10:EI$107))),0)+
IFERROR(SUMPRODUCT('6. Patients'!CV$10:CV$107,OFFSET('6. Patients'!$LV$9,1,MATCH($D29,'6. Patients'!$LW$9:$NT$9,0),ROWS('6. Patients'!EI$10:EI$107))),0)+
IFERROR(SUMPRODUCT('6. Patients'!CV$10:CV$107,OFFSET('6. Patients'!$NU$9,1,MATCH($D29,'6. Patients'!$NV$9:$OO$9,0),ROWS('6. Patients'!EI$10:EI$107))),0),
IFERROR(SUMPRODUCT('6. Patients'!CV$10:CV$107,OFFSET('6. Patients'!$OP$9,1,MATCH($D29,'6. Patients'!$OQ$9:$QN$9,0),ROWS('6. Patients'!EI$10:EI$107))),0)+
IFERROR(SUMPRODUCT('6. Patients'!CV$10:CV$107,OFFSET('6. Patients'!$QO$9,1,MATCH($D29,'6. Patients'!$QP$9:$RI$9,0),ROWS('6. Patients'!EI$10:EI$107))),0)+
IFERROR(SUMPRODUCT('6. Patients'!CV$10:CV$107,OFFSET('6. Patients'!$RJ$9,1,MATCH($D29,'6. Patients'!$RK$9:$TH$9,0),ROWS('6. Patients'!EI$10:EI$107))),0)+
IFERROR(SUMPRODUCT('6. Patients'!CV$10:CV$107,OFFSET('6. Patients'!$TI$9,1,MATCH($D29,'6. Patients'!$TJ$9:$UC$9,0),ROWS('6. Patients'!EI$10:EI$107))),0))+
IFERROR(VLOOKUP($D29,$H$116:$L$146,COLUMNS($H$115:$J$115)-1+AC$7,0)*$E29*$F29*'1. General Inputs'!$J$25,0),0),0)</f>
        <v>0</v>
      </c>
      <c r="AD29" s="775">
        <f ca="1">ROUNDUP(IFERROR($F29*$E29*CHOOSE(AD$7,
IFERROR(SUMPRODUCT('6. Patients'!CW$10:CW$107,OFFSET('6. Patients'!$DN$9,1,MATCH($D29,'6. Patients'!$DO$9:$FL$9,0),ROWS('6. Patients'!EJ$10:EJ$107))),0)+
IFERROR(SUMPRODUCT('6. Patients'!CW$10:CW$107,OFFSET('6. Patients'!$FM$9,1,MATCH($D29,'6. Patients'!$FN$9:$GG$9,0),ROWS('6. Patients'!EJ$10:EJ$107))),0)+
IFERROR(SUMPRODUCT('6. Patients'!CW$10:CW$107,OFFSET('6. Patients'!$GH$9,1,MATCH($D29,'6. Patients'!$GI$9:$IF$9,0),ROWS('6. Patients'!EJ$10:EJ$107))),0)+
IFERROR(SUMPRODUCT('6. Patients'!CW$10:CW$107,OFFSET('6. Patients'!$IG$9,1,MATCH($D29,'6. Patients'!$IH$9:$JA$9,0),ROWS('6. Patients'!EJ$10:EJ$107))),0),
IFERROR(SUMPRODUCT('6. Patients'!CW$10:CW$107,OFFSET('6. Patients'!$JB$9,1,MATCH($D29,'6. Patients'!$JC$9:$KZ$9,0),ROWS('6. Patients'!EJ$10:EJ$107))),0)+
IFERROR(SUMPRODUCT('6. Patients'!CW$10:CW$107,OFFSET('6. Patients'!$LA$9,1,MATCH($D29,'6. Patients'!$LB$9:$LU$9,0),ROWS('6. Patients'!EJ$10:EJ$107))),0)+
IFERROR(SUMPRODUCT('6. Patients'!CW$10:CW$107,OFFSET('6. Patients'!$LV$9,1,MATCH($D29,'6. Patients'!$LW$9:$NT$9,0),ROWS('6. Patients'!EJ$10:EJ$107))),0)+
IFERROR(SUMPRODUCT('6. Patients'!CW$10:CW$107,OFFSET('6. Patients'!$NU$9,1,MATCH($D29,'6. Patients'!$NV$9:$OO$9,0),ROWS('6. Patients'!EJ$10:EJ$107))),0),
IFERROR(SUMPRODUCT('6. Patients'!CW$10:CW$107,OFFSET('6. Patients'!$OP$9,1,MATCH($D29,'6. Patients'!$OQ$9:$QN$9,0),ROWS('6. Patients'!EJ$10:EJ$107))),0)+
IFERROR(SUMPRODUCT('6. Patients'!CW$10:CW$107,OFFSET('6. Patients'!$QO$9,1,MATCH($D29,'6. Patients'!$QP$9:$RI$9,0),ROWS('6. Patients'!EJ$10:EJ$107))),0)+
IFERROR(SUMPRODUCT('6. Patients'!CW$10:CW$107,OFFSET('6. Patients'!$RJ$9,1,MATCH($D29,'6. Patients'!$RK$9:$TH$9,0),ROWS('6. Patients'!EJ$10:EJ$107))),0)+
IFERROR(SUMPRODUCT('6. Patients'!CW$10:CW$107,OFFSET('6. Patients'!$TI$9,1,MATCH($D29,'6. Patients'!$TJ$9:$UC$9,0),ROWS('6. Patients'!EJ$10:EJ$107))),0))+
IFERROR(VLOOKUP($D29,$H$116:$L$146,COLUMNS($H$115:$J$115)-1+AD$7,0)*$E29*$F29*'1. General Inputs'!$J$25,0),0),0)</f>
        <v>0</v>
      </c>
      <c r="AE29" s="775">
        <f ca="1">ROUNDUP(IFERROR($F29*$E29*CHOOSE(AE$7,
IFERROR(SUMPRODUCT('6. Patients'!CX$10:CX$107,OFFSET('6. Patients'!$DN$9,1,MATCH($D29,'6. Patients'!$DO$9:$FL$9,0),ROWS('6. Patients'!EK$10:EK$107))),0)+
IFERROR(SUMPRODUCT('6. Patients'!CX$10:CX$107,OFFSET('6. Patients'!$FM$9,1,MATCH($D29,'6. Patients'!$FN$9:$GG$9,0),ROWS('6. Patients'!EK$10:EK$107))),0)+
IFERROR(SUMPRODUCT('6. Patients'!CX$10:CX$107,OFFSET('6. Patients'!$GH$9,1,MATCH($D29,'6. Patients'!$GI$9:$IF$9,0),ROWS('6. Patients'!EK$10:EK$107))),0)+
IFERROR(SUMPRODUCT('6. Patients'!CX$10:CX$107,OFFSET('6. Patients'!$IG$9,1,MATCH($D29,'6. Patients'!$IH$9:$JA$9,0),ROWS('6. Patients'!EK$10:EK$107))),0),
IFERROR(SUMPRODUCT('6. Patients'!CX$10:CX$107,OFFSET('6. Patients'!$JB$9,1,MATCH($D29,'6. Patients'!$JC$9:$KZ$9,0),ROWS('6. Patients'!EK$10:EK$107))),0)+
IFERROR(SUMPRODUCT('6. Patients'!CX$10:CX$107,OFFSET('6. Patients'!$LA$9,1,MATCH($D29,'6. Patients'!$LB$9:$LU$9,0),ROWS('6. Patients'!EK$10:EK$107))),0)+
IFERROR(SUMPRODUCT('6. Patients'!CX$10:CX$107,OFFSET('6. Patients'!$LV$9,1,MATCH($D29,'6. Patients'!$LW$9:$NT$9,0),ROWS('6. Patients'!EK$10:EK$107))),0)+
IFERROR(SUMPRODUCT('6. Patients'!CX$10:CX$107,OFFSET('6. Patients'!$NU$9,1,MATCH($D29,'6. Patients'!$NV$9:$OO$9,0),ROWS('6. Patients'!EK$10:EK$107))),0),
IFERROR(SUMPRODUCT('6. Patients'!CX$10:CX$107,OFFSET('6. Patients'!$OP$9,1,MATCH($D29,'6. Patients'!$OQ$9:$QN$9,0),ROWS('6. Patients'!EK$10:EK$107))),0)+
IFERROR(SUMPRODUCT('6. Patients'!CX$10:CX$107,OFFSET('6. Patients'!$QO$9,1,MATCH($D29,'6. Patients'!$QP$9:$RI$9,0),ROWS('6. Patients'!EK$10:EK$107))),0)+
IFERROR(SUMPRODUCT('6. Patients'!CX$10:CX$107,OFFSET('6. Patients'!$RJ$9,1,MATCH($D29,'6. Patients'!$RK$9:$TH$9,0),ROWS('6. Patients'!EK$10:EK$107))),0)+
IFERROR(SUMPRODUCT('6. Patients'!CX$10:CX$107,OFFSET('6. Patients'!$TI$9,1,MATCH($D29,'6. Patients'!$TJ$9:$UC$9,0),ROWS('6. Patients'!EK$10:EK$107))),0))+
IFERROR(VLOOKUP($D29,$H$116:$L$146,COLUMNS($H$115:$J$115)-1+AE$7,0)*$E29*$F29*'1. General Inputs'!$J$25,0),0),0)</f>
        <v>0</v>
      </c>
      <c r="AF29" s="775">
        <f ca="1">ROUNDUP(IFERROR($F29*$E29*CHOOSE(AF$7,
IFERROR(SUMPRODUCT('6. Patients'!CY$10:CY$107,OFFSET('6. Patients'!$DN$9,1,MATCH($D29,'6. Patients'!$DO$9:$FL$9,0),ROWS('6. Patients'!EL$10:EL$107))),0)+
IFERROR(SUMPRODUCT('6. Patients'!CY$10:CY$107,OFFSET('6. Patients'!$FM$9,1,MATCH($D29,'6. Patients'!$FN$9:$GG$9,0),ROWS('6. Patients'!EL$10:EL$107))),0)+
IFERROR(SUMPRODUCT('6. Patients'!CY$10:CY$107,OFFSET('6. Patients'!$GH$9,1,MATCH($D29,'6. Patients'!$GI$9:$IF$9,0),ROWS('6. Patients'!EL$10:EL$107))),0)+
IFERROR(SUMPRODUCT('6. Patients'!CY$10:CY$107,OFFSET('6. Patients'!$IG$9,1,MATCH($D29,'6. Patients'!$IH$9:$JA$9,0),ROWS('6. Patients'!EL$10:EL$107))),0),
IFERROR(SUMPRODUCT('6. Patients'!CY$10:CY$107,OFFSET('6. Patients'!$JB$9,1,MATCH($D29,'6. Patients'!$JC$9:$KZ$9,0),ROWS('6. Patients'!EL$10:EL$107))),0)+
IFERROR(SUMPRODUCT('6. Patients'!CY$10:CY$107,OFFSET('6. Patients'!$LA$9,1,MATCH($D29,'6. Patients'!$LB$9:$LU$9,0),ROWS('6. Patients'!EL$10:EL$107))),0)+
IFERROR(SUMPRODUCT('6. Patients'!CY$10:CY$107,OFFSET('6. Patients'!$LV$9,1,MATCH($D29,'6. Patients'!$LW$9:$NT$9,0),ROWS('6. Patients'!EL$10:EL$107))),0)+
IFERROR(SUMPRODUCT('6. Patients'!CY$10:CY$107,OFFSET('6. Patients'!$NU$9,1,MATCH($D29,'6. Patients'!$NV$9:$OO$9,0),ROWS('6. Patients'!EL$10:EL$107))),0),
IFERROR(SUMPRODUCT('6. Patients'!CY$10:CY$107,OFFSET('6. Patients'!$OP$9,1,MATCH($D29,'6. Patients'!$OQ$9:$QN$9,0),ROWS('6. Patients'!EL$10:EL$107))),0)+
IFERROR(SUMPRODUCT('6. Patients'!CY$10:CY$107,OFFSET('6. Patients'!$QO$9,1,MATCH($D29,'6. Patients'!$QP$9:$RI$9,0),ROWS('6. Patients'!EL$10:EL$107))),0)+
IFERROR(SUMPRODUCT('6. Patients'!CY$10:CY$107,OFFSET('6. Patients'!$RJ$9,1,MATCH($D29,'6. Patients'!$RK$9:$TH$9,0),ROWS('6. Patients'!EL$10:EL$107))),0)+
IFERROR(SUMPRODUCT('6. Patients'!CY$10:CY$107,OFFSET('6. Patients'!$TI$9,1,MATCH($D29,'6. Patients'!$TJ$9:$UC$9,0),ROWS('6. Patients'!EL$10:EL$107))),0))+
IFERROR(VLOOKUP($D29,$H$116:$L$146,COLUMNS($H$115:$J$115)-1+AF$7,0)*$E29*$F29*'1. General Inputs'!$J$25,0),0),0)</f>
        <v>0</v>
      </c>
      <c r="AG29" s="775">
        <f ca="1">ROUNDUP(IFERROR($F29*$E29*CHOOSE(AG$7,
IFERROR(SUMPRODUCT('6. Patients'!CZ$10:CZ$107,OFFSET('6. Patients'!$DN$9,1,MATCH($D29,'6. Patients'!$DO$9:$FL$9,0),ROWS('6. Patients'!EM$10:EM$107))),0)+
IFERROR(SUMPRODUCT('6. Patients'!CZ$10:CZ$107,OFFSET('6. Patients'!$FM$9,1,MATCH($D29,'6. Patients'!$FN$9:$GG$9,0),ROWS('6. Patients'!EM$10:EM$107))),0)+
IFERROR(SUMPRODUCT('6. Patients'!CZ$10:CZ$107,OFFSET('6. Patients'!$GH$9,1,MATCH($D29,'6. Patients'!$GI$9:$IF$9,0),ROWS('6. Patients'!EM$10:EM$107))),0)+
IFERROR(SUMPRODUCT('6. Patients'!CZ$10:CZ$107,OFFSET('6. Patients'!$IG$9,1,MATCH($D29,'6. Patients'!$IH$9:$JA$9,0),ROWS('6. Patients'!EM$10:EM$107))),0),
IFERROR(SUMPRODUCT('6. Patients'!CZ$10:CZ$107,OFFSET('6. Patients'!$JB$9,1,MATCH($D29,'6. Patients'!$JC$9:$KZ$9,0),ROWS('6. Patients'!EM$10:EM$107))),0)+
IFERROR(SUMPRODUCT('6. Patients'!CZ$10:CZ$107,OFFSET('6. Patients'!$LA$9,1,MATCH($D29,'6. Patients'!$LB$9:$LU$9,0),ROWS('6. Patients'!EM$10:EM$107))),0)+
IFERROR(SUMPRODUCT('6. Patients'!CZ$10:CZ$107,OFFSET('6. Patients'!$LV$9,1,MATCH($D29,'6. Patients'!$LW$9:$NT$9,0),ROWS('6. Patients'!EM$10:EM$107))),0)+
IFERROR(SUMPRODUCT('6. Patients'!CZ$10:CZ$107,OFFSET('6. Patients'!$NU$9,1,MATCH($D29,'6. Patients'!$NV$9:$OO$9,0),ROWS('6. Patients'!EM$10:EM$107))),0),
IFERROR(SUMPRODUCT('6. Patients'!CZ$10:CZ$107,OFFSET('6. Patients'!$OP$9,1,MATCH($D29,'6. Patients'!$OQ$9:$QN$9,0),ROWS('6. Patients'!EM$10:EM$107))),0)+
IFERROR(SUMPRODUCT('6. Patients'!CZ$10:CZ$107,OFFSET('6. Patients'!$QO$9,1,MATCH($D29,'6. Patients'!$QP$9:$RI$9,0),ROWS('6. Patients'!EM$10:EM$107))),0)+
IFERROR(SUMPRODUCT('6. Patients'!CZ$10:CZ$107,OFFSET('6. Patients'!$RJ$9,1,MATCH($D29,'6. Patients'!$RK$9:$TH$9,0),ROWS('6. Patients'!EM$10:EM$107))),0)+
IFERROR(SUMPRODUCT('6. Patients'!CZ$10:CZ$107,OFFSET('6. Patients'!$TI$9,1,MATCH($D29,'6. Patients'!$TJ$9:$UC$9,0),ROWS('6. Patients'!EM$10:EM$107))),0))+
IFERROR(VLOOKUP($D29,$H$116:$L$146,COLUMNS($H$115:$J$115)-1+AG$7,0)*$E29*$F29*'1. General Inputs'!$J$25,0),0),0)</f>
        <v>0</v>
      </c>
      <c r="AH29" s="775">
        <f ca="1">ROUNDUP(IFERROR($F29*$E29*CHOOSE(AH$7,
IFERROR(SUMPRODUCT('6. Patients'!DA$10:DA$107,OFFSET('6. Patients'!$DN$9,1,MATCH($D29,'6. Patients'!$DO$9:$FL$9,0),ROWS('6. Patients'!EN$10:EN$107))),0)+
IFERROR(SUMPRODUCT('6. Patients'!DA$10:DA$107,OFFSET('6. Patients'!$FM$9,1,MATCH($D29,'6. Patients'!$FN$9:$GG$9,0),ROWS('6. Patients'!EN$10:EN$107))),0)+
IFERROR(SUMPRODUCT('6. Patients'!DA$10:DA$107,OFFSET('6. Patients'!$GH$9,1,MATCH($D29,'6. Patients'!$GI$9:$IF$9,0),ROWS('6. Patients'!EN$10:EN$107))),0)+
IFERROR(SUMPRODUCT('6. Patients'!DA$10:DA$107,OFFSET('6. Patients'!$IG$9,1,MATCH($D29,'6. Patients'!$IH$9:$JA$9,0),ROWS('6. Patients'!EN$10:EN$107))),0),
IFERROR(SUMPRODUCT('6. Patients'!DA$10:DA$107,OFFSET('6. Patients'!$JB$9,1,MATCH($D29,'6. Patients'!$JC$9:$KZ$9,0),ROWS('6. Patients'!EN$10:EN$107))),0)+
IFERROR(SUMPRODUCT('6. Patients'!DA$10:DA$107,OFFSET('6. Patients'!$LA$9,1,MATCH($D29,'6. Patients'!$LB$9:$LU$9,0),ROWS('6. Patients'!EN$10:EN$107))),0)+
IFERROR(SUMPRODUCT('6. Patients'!DA$10:DA$107,OFFSET('6. Patients'!$LV$9,1,MATCH($D29,'6. Patients'!$LW$9:$NT$9,0),ROWS('6. Patients'!EN$10:EN$107))),0)+
IFERROR(SUMPRODUCT('6. Patients'!DA$10:DA$107,OFFSET('6. Patients'!$NU$9,1,MATCH($D29,'6. Patients'!$NV$9:$OO$9,0),ROWS('6. Patients'!EN$10:EN$107))),0),
IFERROR(SUMPRODUCT('6. Patients'!DA$10:DA$107,OFFSET('6. Patients'!$OP$9,1,MATCH($D29,'6. Patients'!$OQ$9:$QN$9,0),ROWS('6. Patients'!EN$10:EN$107))),0)+
IFERROR(SUMPRODUCT('6. Patients'!DA$10:DA$107,OFFSET('6. Patients'!$QO$9,1,MATCH($D29,'6. Patients'!$QP$9:$RI$9,0),ROWS('6. Patients'!EN$10:EN$107))),0)+
IFERROR(SUMPRODUCT('6. Patients'!DA$10:DA$107,OFFSET('6. Patients'!$RJ$9,1,MATCH($D29,'6. Patients'!$RK$9:$TH$9,0),ROWS('6. Patients'!EN$10:EN$107))),0)+
IFERROR(SUMPRODUCT('6. Patients'!DA$10:DA$107,OFFSET('6. Patients'!$TI$9,1,MATCH($D29,'6. Patients'!$TJ$9:$UC$9,0),ROWS('6. Patients'!EN$10:EN$107))),0))+
IFERROR(VLOOKUP($D29,$H$116:$L$146,COLUMNS($H$115:$J$115)-1+AH$7,0)*$E29*$F29*'1. General Inputs'!$J$25,0),0),0)</f>
        <v>0</v>
      </c>
      <c r="AI29" s="775">
        <f ca="1">ROUNDUP(IFERROR($F29*$E29*CHOOSE(AI$7,
IFERROR(SUMPRODUCT('6. Patients'!DB$10:DB$107,OFFSET('6. Patients'!$DN$9,1,MATCH($D29,'6. Patients'!$DO$9:$FL$9,0),ROWS('6. Patients'!EO$10:EO$107))),0)+
IFERROR(SUMPRODUCT('6. Patients'!DB$10:DB$107,OFFSET('6. Patients'!$FM$9,1,MATCH($D29,'6. Patients'!$FN$9:$GG$9,0),ROWS('6. Patients'!EO$10:EO$107))),0)+
IFERROR(SUMPRODUCT('6. Patients'!DB$10:DB$107,OFFSET('6. Patients'!$GH$9,1,MATCH($D29,'6. Patients'!$GI$9:$IF$9,0),ROWS('6. Patients'!EO$10:EO$107))),0)+
IFERROR(SUMPRODUCT('6. Patients'!DB$10:DB$107,OFFSET('6. Patients'!$IG$9,1,MATCH($D29,'6. Patients'!$IH$9:$JA$9,0),ROWS('6. Patients'!EO$10:EO$107))),0),
IFERROR(SUMPRODUCT('6. Patients'!DB$10:DB$107,OFFSET('6. Patients'!$JB$9,1,MATCH($D29,'6. Patients'!$JC$9:$KZ$9,0),ROWS('6. Patients'!EO$10:EO$107))),0)+
IFERROR(SUMPRODUCT('6. Patients'!DB$10:DB$107,OFFSET('6. Patients'!$LA$9,1,MATCH($D29,'6. Patients'!$LB$9:$LU$9,0),ROWS('6. Patients'!EO$10:EO$107))),0)+
IFERROR(SUMPRODUCT('6. Patients'!DB$10:DB$107,OFFSET('6. Patients'!$LV$9,1,MATCH($D29,'6. Patients'!$LW$9:$NT$9,0),ROWS('6. Patients'!EO$10:EO$107))),0)+
IFERROR(SUMPRODUCT('6. Patients'!DB$10:DB$107,OFFSET('6. Patients'!$NU$9,1,MATCH($D29,'6. Patients'!$NV$9:$OO$9,0),ROWS('6. Patients'!EO$10:EO$107))),0),
IFERROR(SUMPRODUCT('6. Patients'!DB$10:DB$107,OFFSET('6. Patients'!$OP$9,1,MATCH($D29,'6. Patients'!$OQ$9:$QN$9,0),ROWS('6. Patients'!EO$10:EO$107))),0)+
IFERROR(SUMPRODUCT('6. Patients'!DB$10:DB$107,OFFSET('6. Patients'!$QO$9,1,MATCH($D29,'6. Patients'!$QP$9:$RI$9,0),ROWS('6. Patients'!EO$10:EO$107))),0)+
IFERROR(SUMPRODUCT('6. Patients'!DB$10:DB$107,OFFSET('6. Patients'!$RJ$9,1,MATCH($D29,'6. Patients'!$RK$9:$TH$9,0),ROWS('6. Patients'!EO$10:EO$107))),0)+
IFERROR(SUMPRODUCT('6. Patients'!DB$10:DB$107,OFFSET('6. Patients'!$TI$9,1,MATCH($D29,'6. Patients'!$TJ$9:$UC$9,0),ROWS('6. Patients'!EO$10:EO$107))),0))+
IFERROR(VLOOKUP($D29,$H$116:$L$146,COLUMNS($H$115:$J$115)-1+AI$7,0)*$E29*$F29*'1. General Inputs'!$J$25,0),0),0)</f>
        <v>0</v>
      </c>
      <c r="AJ29" s="775">
        <f ca="1">ROUNDUP(IFERROR($F29*$E29*CHOOSE(AJ$7,
IFERROR(SUMPRODUCT('6. Patients'!DC$10:DC$107,OFFSET('6. Patients'!$DN$9,1,MATCH($D29,'6. Patients'!$DO$9:$FL$9,0),ROWS('6. Patients'!EP$10:EP$107))),0)+
IFERROR(SUMPRODUCT('6. Patients'!DC$10:DC$107,OFFSET('6. Patients'!$FM$9,1,MATCH($D29,'6. Patients'!$FN$9:$GG$9,0),ROWS('6. Patients'!EP$10:EP$107))),0)+
IFERROR(SUMPRODUCT('6. Patients'!DC$10:DC$107,OFFSET('6. Patients'!$GH$9,1,MATCH($D29,'6. Patients'!$GI$9:$IF$9,0),ROWS('6. Patients'!EP$10:EP$107))),0)+
IFERROR(SUMPRODUCT('6. Patients'!DC$10:DC$107,OFFSET('6. Patients'!$IG$9,1,MATCH($D29,'6. Patients'!$IH$9:$JA$9,0),ROWS('6. Patients'!EP$10:EP$107))),0),
IFERROR(SUMPRODUCT('6. Patients'!DC$10:DC$107,OFFSET('6. Patients'!$JB$9,1,MATCH($D29,'6. Patients'!$JC$9:$KZ$9,0),ROWS('6. Patients'!EP$10:EP$107))),0)+
IFERROR(SUMPRODUCT('6. Patients'!DC$10:DC$107,OFFSET('6. Patients'!$LA$9,1,MATCH($D29,'6. Patients'!$LB$9:$LU$9,0),ROWS('6. Patients'!EP$10:EP$107))),0)+
IFERROR(SUMPRODUCT('6. Patients'!DC$10:DC$107,OFFSET('6. Patients'!$LV$9,1,MATCH($D29,'6. Patients'!$LW$9:$NT$9,0),ROWS('6. Patients'!EP$10:EP$107))),0)+
IFERROR(SUMPRODUCT('6. Patients'!DC$10:DC$107,OFFSET('6. Patients'!$NU$9,1,MATCH($D29,'6. Patients'!$NV$9:$OO$9,0),ROWS('6. Patients'!EP$10:EP$107))),0),
IFERROR(SUMPRODUCT('6. Patients'!DC$10:DC$107,OFFSET('6. Patients'!$OP$9,1,MATCH($D29,'6. Patients'!$OQ$9:$QN$9,0),ROWS('6. Patients'!EP$10:EP$107))),0)+
IFERROR(SUMPRODUCT('6. Patients'!DC$10:DC$107,OFFSET('6. Patients'!$QO$9,1,MATCH($D29,'6. Patients'!$QP$9:$RI$9,0),ROWS('6. Patients'!EP$10:EP$107))),0)+
IFERROR(SUMPRODUCT('6. Patients'!DC$10:DC$107,OFFSET('6. Patients'!$RJ$9,1,MATCH($D29,'6. Patients'!$RK$9:$TH$9,0),ROWS('6. Patients'!EP$10:EP$107))),0)+
IFERROR(SUMPRODUCT('6. Patients'!DC$10:DC$107,OFFSET('6. Patients'!$TI$9,1,MATCH($D29,'6. Patients'!$TJ$9:$UC$9,0),ROWS('6. Patients'!EP$10:EP$107))),0))+
IFERROR(VLOOKUP($D29,$H$116:$L$146,COLUMNS($H$115:$J$115)-1+AJ$7,0)*$E29*$F29*'1. General Inputs'!$J$25,0),0),0)</f>
        <v>0</v>
      </c>
      <c r="AK29" s="775">
        <f ca="1">ROUNDUP(IFERROR($F29*$E29*CHOOSE(AK$7,
IFERROR(SUMPRODUCT('6. Patients'!DD$10:DD$107,OFFSET('6. Patients'!$DN$9,1,MATCH($D29,'6. Patients'!$DO$9:$FL$9,0),ROWS('6. Patients'!EQ$10:EQ$107))),0)+
IFERROR(SUMPRODUCT('6. Patients'!DD$10:DD$107,OFFSET('6. Patients'!$FM$9,1,MATCH($D29,'6. Patients'!$FN$9:$GG$9,0),ROWS('6. Patients'!EQ$10:EQ$107))),0)+
IFERROR(SUMPRODUCT('6. Patients'!DD$10:DD$107,OFFSET('6. Patients'!$GH$9,1,MATCH($D29,'6. Patients'!$GI$9:$IF$9,0),ROWS('6. Patients'!EQ$10:EQ$107))),0)+
IFERROR(SUMPRODUCT('6. Patients'!DD$10:DD$107,OFFSET('6. Patients'!$IG$9,1,MATCH($D29,'6. Patients'!$IH$9:$JA$9,0),ROWS('6. Patients'!EQ$10:EQ$107))),0),
IFERROR(SUMPRODUCT('6. Patients'!DD$10:DD$107,OFFSET('6. Patients'!$JB$9,1,MATCH($D29,'6. Patients'!$JC$9:$KZ$9,0),ROWS('6. Patients'!EQ$10:EQ$107))),0)+
IFERROR(SUMPRODUCT('6. Patients'!DD$10:DD$107,OFFSET('6. Patients'!$LA$9,1,MATCH($D29,'6. Patients'!$LB$9:$LU$9,0),ROWS('6. Patients'!EQ$10:EQ$107))),0)+
IFERROR(SUMPRODUCT('6. Patients'!DD$10:DD$107,OFFSET('6. Patients'!$LV$9,1,MATCH($D29,'6. Patients'!$LW$9:$NT$9,0),ROWS('6. Patients'!EQ$10:EQ$107))),0)+
IFERROR(SUMPRODUCT('6. Patients'!DD$10:DD$107,OFFSET('6. Patients'!$NU$9,1,MATCH($D29,'6. Patients'!$NV$9:$OO$9,0),ROWS('6. Patients'!EQ$10:EQ$107))),0),
IFERROR(SUMPRODUCT('6. Patients'!DD$10:DD$107,OFFSET('6. Patients'!$OP$9,1,MATCH($D29,'6. Patients'!$OQ$9:$QN$9,0),ROWS('6. Patients'!EQ$10:EQ$107))),0)+
IFERROR(SUMPRODUCT('6. Patients'!DD$10:DD$107,OFFSET('6. Patients'!$QO$9,1,MATCH($D29,'6. Patients'!$QP$9:$RI$9,0),ROWS('6. Patients'!EQ$10:EQ$107))),0)+
IFERROR(SUMPRODUCT('6. Patients'!DD$10:DD$107,OFFSET('6. Patients'!$RJ$9,1,MATCH($D29,'6. Patients'!$RK$9:$TH$9,0),ROWS('6. Patients'!EQ$10:EQ$107))),0)+
IFERROR(SUMPRODUCT('6. Patients'!DD$10:DD$107,OFFSET('6. Patients'!$TI$9,1,MATCH($D29,'6. Patients'!$TJ$9:$UC$9,0),ROWS('6. Patients'!EQ$10:EQ$107))),0))+
IFERROR(VLOOKUP($D29,$H$116:$L$146,COLUMNS($H$115:$J$115)-1+AK$7,0)*$E29*$F29*'1. General Inputs'!$J$25,0),0),0)</f>
        <v>0</v>
      </c>
      <c r="AL29" s="775">
        <f ca="1">ROUNDUP(IFERROR($F29*$E29*CHOOSE(AL$7,
IFERROR(SUMPRODUCT('6. Patients'!DE$10:DE$107,OFFSET('6. Patients'!$DN$9,1,MATCH($D29,'6. Patients'!$DO$9:$FL$9,0),ROWS('6. Patients'!ER$10:ER$107))),0)+
IFERROR(SUMPRODUCT('6. Patients'!DE$10:DE$107,OFFSET('6. Patients'!$FM$9,1,MATCH($D29,'6. Patients'!$FN$9:$GG$9,0),ROWS('6. Patients'!ER$10:ER$107))),0)+
IFERROR(SUMPRODUCT('6. Patients'!DE$10:DE$107,OFFSET('6. Patients'!$GH$9,1,MATCH($D29,'6. Patients'!$GI$9:$IF$9,0),ROWS('6. Patients'!ER$10:ER$107))),0)+
IFERROR(SUMPRODUCT('6. Patients'!DE$10:DE$107,OFFSET('6. Patients'!$IG$9,1,MATCH($D29,'6. Patients'!$IH$9:$JA$9,0),ROWS('6. Patients'!ER$10:ER$107))),0),
IFERROR(SUMPRODUCT('6. Patients'!DE$10:DE$107,OFFSET('6. Patients'!$JB$9,1,MATCH($D29,'6. Patients'!$JC$9:$KZ$9,0),ROWS('6. Patients'!ER$10:ER$107))),0)+
IFERROR(SUMPRODUCT('6. Patients'!DE$10:DE$107,OFFSET('6. Patients'!$LA$9,1,MATCH($D29,'6. Patients'!$LB$9:$LU$9,0),ROWS('6. Patients'!ER$10:ER$107))),0)+
IFERROR(SUMPRODUCT('6. Patients'!DE$10:DE$107,OFFSET('6. Patients'!$LV$9,1,MATCH($D29,'6. Patients'!$LW$9:$NT$9,0),ROWS('6. Patients'!ER$10:ER$107))),0)+
IFERROR(SUMPRODUCT('6. Patients'!DE$10:DE$107,OFFSET('6. Patients'!$NU$9,1,MATCH($D29,'6. Patients'!$NV$9:$OO$9,0),ROWS('6. Patients'!ER$10:ER$107))),0),
IFERROR(SUMPRODUCT('6. Patients'!DE$10:DE$107,OFFSET('6. Patients'!$OP$9,1,MATCH($D29,'6. Patients'!$OQ$9:$QN$9,0),ROWS('6. Patients'!ER$10:ER$107))),0)+
IFERROR(SUMPRODUCT('6. Patients'!DE$10:DE$107,OFFSET('6. Patients'!$QO$9,1,MATCH($D29,'6. Patients'!$QP$9:$RI$9,0),ROWS('6. Patients'!ER$10:ER$107))),0)+
IFERROR(SUMPRODUCT('6. Patients'!DE$10:DE$107,OFFSET('6. Patients'!$RJ$9,1,MATCH($D29,'6. Patients'!$RK$9:$TH$9,0),ROWS('6. Patients'!ER$10:ER$107))),0)+
IFERROR(SUMPRODUCT('6. Patients'!DE$10:DE$107,OFFSET('6. Patients'!$TI$9,1,MATCH($D29,'6. Patients'!$TJ$9:$UC$9,0),ROWS('6. Patients'!ER$10:ER$107))),0))+
IFERROR(VLOOKUP($D29,$H$116:$L$146,COLUMNS($H$115:$J$115)-1+AL$7,0)*$E29*$F29*'1. General Inputs'!$J$25,0),0),0)</f>
        <v>0</v>
      </c>
      <c r="AM29" s="775">
        <f ca="1">ROUNDUP(IFERROR($F29*$E29*CHOOSE(AM$7,
IFERROR(SUMPRODUCT('6. Patients'!DF$10:DF$107,OFFSET('6. Patients'!$DN$9,1,MATCH($D29,'6. Patients'!$DO$9:$FL$9,0),ROWS('6. Patients'!ES$10:ES$107))),0)+
IFERROR(SUMPRODUCT('6. Patients'!DF$10:DF$107,OFFSET('6. Patients'!$FM$9,1,MATCH($D29,'6. Patients'!$FN$9:$GG$9,0),ROWS('6. Patients'!ES$10:ES$107))),0)+
IFERROR(SUMPRODUCT('6. Patients'!DF$10:DF$107,OFFSET('6. Patients'!$GH$9,1,MATCH($D29,'6. Patients'!$GI$9:$IF$9,0),ROWS('6. Patients'!ES$10:ES$107))),0)+
IFERROR(SUMPRODUCT('6. Patients'!DF$10:DF$107,OFFSET('6. Patients'!$IG$9,1,MATCH($D29,'6. Patients'!$IH$9:$JA$9,0),ROWS('6. Patients'!ES$10:ES$107))),0),
IFERROR(SUMPRODUCT('6. Patients'!DF$10:DF$107,OFFSET('6. Patients'!$JB$9,1,MATCH($D29,'6. Patients'!$JC$9:$KZ$9,0),ROWS('6. Patients'!ES$10:ES$107))),0)+
IFERROR(SUMPRODUCT('6. Patients'!DF$10:DF$107,OFFSET('6. Patients'!$LA$9,1,MATCH($D29,'6. Patients'!$LB$9:$LU$9,0),ROWS('6. Patients'!ES$10:ES$107))),0)+
IFERROR(SUMPRODUCT('6. Patients'!DF$10:DF$107,OFFSET('6. Patients'!$LV$9,1,MATCH($D29,'6. Patients'!$LW$9:$NT$9,0),ROWS('6. Patients'!ES$10:ES$107))),0)+
IFERROR(SUMPRODUCT('6. Patients'!DF$10:DF$107,OFFSET('6. Patients'!$NU$9,1,MATCH($D29,'6. Patients'!$NV$9:$OO$9,0),ROWS('6. Patients'!ES$10:ES$107))),0),
IFERROR(SUMPRODUCT('6. Patients'!DF$10:DF$107,OFFSET('6. Patients'!$OP$9,1,MATCH($D29,'6. Patients'!$OQ$9:$QN$9,0),ROWS('6. Patients'!ES$10:ES$107))),0)+
IFERROR(SUMPRODUCT('6. Patients'!DF$10:DF$107,OFFSET('6. Patients'!$QO$9,1,MATCH($D29,'6. Patients'!$QP$9:$RI$9,0),ROWS('6. Patients'!ES$10:ES$107))),0)+
IFERROR(SUMPRODUCT('6. Patients'!DF$10:DF$107,OFFSET('6. Patients'!$RJ$9,1,MATCH($D29,'6. Patients'!$RK$9:$TH$9,0),ROWS('6. Patients'!ES$10:ES$107))),0)+
IFERROR(SUMPRODUCT('6. Patients'!DF$10:DF$107,OFFSET('6. Patients'!$TI$9,1,MATCH($D29,'6. Patients'!$TJ$9:$UC$9,0),ROWS('6. Patients'!ES$10:ES$107))),0))+
IFERROR(VLOOKUP($D29,$H$116:$L$146,COLUMNS($H$115:$J$115)-1+AM$7,0)*$E29*$F29*'1. General Inputs'!$J$25,0),0),0)</f>
        <v>0</v>
      </c>
      <c r="AN29" s="775">
        <f ca="1">ROUNDUP(IFERROR($F29*$E29*CHOOSE(AN$7,
IFERROR(SUMPRODUCT('6. Patients'!DG$10:DG$107,OFFSET('6. Patients'!$DN$9,1,MATCH($D29,'6. Patients'!$DO$9:$FL$9,0),ROWS('6. Patients'!ET$10:ET$107))),0)+
IFERROR(SUMPRODUCT('6. Patients'!DG$10:DG$107,OFFSET('6. Patients'!$FM$9,1,MATCH($D29,'6. Patients'!$FN$9:$GG$9,0),ROWS('6. Patients'!ET$10:ET$107))),0)+
IFERROR(SUMPRODUCT('6. Patients'!DG$10:DG$107,OFFSET('6. Patients'!$GH$9,1,MATCH($D29,'6. Patients'!$GI$9:$IF$9,0),ROWS('6. Patients'!ET$10:ET$107))),0)+
IFERROR(SUMPRODUCT('6. Patients'!DG$10:DG$107,OFFSET('6. Patients'!$IG$9,1,MATCH($D29,'6. Patients'!$IH$9:$JA$9,0),ROWS('6. Patients'!ET$10:ET$107))),0),
IFERROR(SUMPRODUCT('6. Patients'!DG$10:DG$107,OFFSET('6. Patients'!$JB$9,1,MATCH($D29,'6. Patients'!$JC$9:$KZ$9,0),ROWS('6. Patients'!ET$10:ET$107))),0)+
IFERROR(SUMPRODUCT('6. Patients'!DG$10:DG$107,OFFSET('6. Patients'!$LA$9,1,MATCH($D29,'6. Patients'!$LB$9:$LU$9,0),ROWS('6. Patients'!ET$10:ET$107))),0)+
IFERROR(SUMPRODUCT('6. Patients'!DG$10:DG$107,OFFSET('6. Patients'!$LV$9,1,MATCH($D29,'6. Patients'!$LW$9:$NT$9,0),ROWS('6. Patients'!ET$10:ET$107))),0)+
IFERROR(SUMPRODUCT('6. Patients'!DG$10:DG$107,OFFSET('6. Patients'!$NU$9,1,MATCH($D29,'6. Patients'!$NV$9:$OO$9,0),ROWS('6. Patients'!ET$10:ET$107))),0),
IFERROR(SUMPRODUCT('6. Patients'!DG$10:DG$107,OFFSET('6. Patients'!$OP$9,1,MATCH($D29,'6. Patients'!$OQ$9:$QN$9,0),ROWS('6. Patients'!ET$10:ET$107))),0)+
IFERROR(SUMPRODUCT('6. Patients'!DG$10:DG$107,OFFSET('6. Patients'!$QO$9,1,MATCH($D29,'6. Patients'!$QP$9:$RI$9,0),ROWS('6. Patients'!ET$10:ET$107))),0)+
IFERROR(SUMPRODUCT('6. Patients'!DG$10:DG$107,OFFSET('6. Patients'!$RJ$9,1,MATCH($D29,'6. Patients'!$RK$9:$TH$9,0),ROWS('6. Patients'!ET$10:ET$107))),0)+
IFERROR(SUMPRODUCT('6. Patients'!DG$10:DG$107,OFFSET('6. Patients'!$TI$9,1,MATCH($D29,'6. Patients'!$TJ$9:$UC$9,0),ROWS('6. Patients'!ET$10:ET$107))),0))+
IFERROR(VLOOKUP($D29,$H$116:$L$146,COLUMNS($H$115:$J$115)-1+AN$7,0)*$E29*$F29*'1. General Inputs'!$J$25,0),0),0)</f>
        <v>0</v>
      </c>
      <c r="AO29" s="775">
        <f ca="1">ROUNDUP(IFERROR($F29*$E29*CHOOSE(AO$7,
IFERROR(SUMPRODUCT('6. Patients'!DH$10:DH$107,OFFSET('6. Patients'!$DN$9,1,MATCH($D29,'6. Patients'!$DO$9:$FL$9,0),ROWS('6. Patients'!EU$10:EU$107))),0)+
IFERROR(SUMPRODUCT('6. Patients'!DH$10:DH$107,OFFSET('6. Patients'!$FM$9,1,MATCH($D29,'6. Patients'!$FN$9:$GG$9,0),ROWS('6. Patients'!EU$10:EU$107))),0)+
IFERROR(SUMPRODUCT('6. Patients'!DH$10:DH$107,OFFSET('6. Patients'!$GH$9,1,MATCH($D29,'6. Patients'!$GI$9:$IF$9,0),ROWS('6. Patients'!EU$10:EU$107))),0)+
IFERROR(SUMPRODUCT('6. Patients'!DH$10:DH$107,OFFSET('6. Patients'!$IG$9,1,MATCH($D29,'6. Patients'!$IH$9:$JA$9,0),ROWS('6. Patients'!EU$10:EU$107))),0),
IFERROR(SUMPRODUCT('6. Patients'!DH$10:DH$107,OFFSET('6. Patients'!$JB$9,1,MATCH($D29,'6. Patients'!$JC$9:$KZ$9,0),ROWS('6. Patients'!EU$10:EU$107))),0)+
IFERROR(SUMPRODUCT('6. Patients'!DH$10:DH$107,OFFSET('6. Patients'!$LA$9,1,MATCH($D29,'6. Patients'!$LB$9:$LU$9,0),ROWS('6. Patients'!EU$10:EU$107))),0)+
IFERROR(SUMPRODUCT('6. Patients'!DH$10:DH$107,OFFSET('6. Patients'!$LV$9,1,MATCH($D29,'6. Patients'!$LW$9:$NT$9,0),ROWS('6. Patients'!EU$10:EU$107))),0)+
IFERROR(SUMPRODUCT('6. Patients'!DH$10:DH$107,OFFSET('6. Patients'!$NU$9,1,MATCH($D29,'6. Patients'!$NV$9:$OO$9,0),ROWS('6. Patients'!EU$10:EU$107))),0),
IFERROR(SUMPRODUCT('6. Patients'!DH$10:DH$107,OFFSET('6. Patients'!$OP$9,1,MATCH($D29,'6. Patients'!$OQ$9:$QN$9,0),ROWS('6. Patients'!EU$10:EU$107))),0)+
IFERROR(SUMPRODUCT('6. Patients'!DH$10:DH$107,OFFSET('6. Patients'!$QO$9,1,MATCH($D29,'6. Patients'!$QP$9:$RI$9,0),ROWS('6. Patients'!EU$10:EU$107))),0)+
IFERROR(SUMPRODUCT('6. Patients'!DH$10:DH$107,OFFSET('6. Patients'!$RJ$9,1,MATCH($D29,'6. Patients'!$RK$9:$TH$9,0),ROWS('6. Patients'!EU$10:EU$107))),0)+
IFERROR(SUMPRODUCT('6. Patients'!DH$10:DH$107,OFFSET('6. Patients'!$TI$9,1,MATCH($D29,'6. Patients'!$TJ$9:$UC$9,0),ROWS('6. Patients'!EU$10:EU$107))),0))+
IFERROR(VLOOKUP($D29,$H$116:$L$146,COLUMNS($H$115:$J$115)-1+AO$7,0)*$E29*$F29*'1. General Inputs'!$J$25,0),0),0)</f>
        <v>0</v>
      </c>
      <c r="AP29" s="775">
        <f ca="1">ROUNDUP(IFERROR($F29*$E29*CHOOSE(AP$7,
IFERROR(SUMPRODUCT('6. Patients'!DI$10:DI$107,OFFSET('6. Patients'!$DN$9,1,MATCH($D29,'6. Patients'!$DO$9:$FL$9,0),ROWS('6. Patients'!EV$10:EV$107))),0)+
IFERROR(SUMPRODUCT('6. Patients'!DI$10:DI$107,OFFSET('6. Patients'!$FM$9,1,MATCH($D29,'6. Patients'!$FN$9:$GG$9,0),ROWS('6. Patients'!EV$10:EV$107))),0)+
IFERROR(SUMPRODUCT('6. Patients'!DI$10:DI$107,OFFSET('6. Patients'!$GH$9,1,MATCH($D29,'6. Patients'!$GI$9:$IF$9,0),ROWS('6. Patients'!EV$10:EV$107))),0)+
IFERROR(SUMPRODUCT('6. Patients'!DI$10:DI$107,OFFSET('6. Patients'!$IG$9,1,MATCH($D29,'6. Patients'!$IH$9:$JA$9,0),ROWS('6. Patients'!EV$10:EV$107))),0),
IFERROR(SUMPRODUCT('6. Patients'!DI$10:DI$107,OFFSET('6. Patients'!$JB$9,1,MATCH($D29,'6. Patients'!$JC$9:$KZ$9,0),ROWS('6. Patients'!EV$10:EV$107))),0)+
IFERROR(SUMPRODUCT('6. Patients'!DI$10:DI$107,OFFSET('6. Patients'!$LA$9,1,MATCH($D29,'6. Patients'!$LB$9:$LU$9,0),ROWS('6. Patients'!EV$10:EV$107))),0)+
IFERROR(SUMPRODUCT('6. Patients'!DI$10:DI$107,OFFSET('6. Patients'!$LV$9,1,MATCH($D29,'6. Patients'!$LW$9:$NT$9,0),ROWS('6. Patients'!EV$10:EV$107))),0)+
IFERROR(SUMPRODUCT('6. Patients'!DI$10:DI$107,OFFSET('6. Patients'!$NU$9,1,MATCH($D29,'6. Patients'!$NV$9:$OO$9,0),ROWS('6. Patients'!EV$10:EV$107))),0),
IFERROR(SUMPRODUCT('6. Patients'!DI$10:DI$107,OFFSET('6. Patients'!$OP$9,1,MATCH($D29,'6. Patients'!$OQ$9:$QN$9,0),ROWS('6. Patients'!EV$10:EV$107))),0)+
IFERROR(SUMPRODUCT('6. Patients'!DI$10:DI$107,OFFSET('6. Patients'!$QO$9,1,MATCH($D29,'6. Patients'!$QP$9:$RI$9,0),ROWS('6. Patients'!EV$10:EV$107))),0)+
IFERROR(SUMPRODUCT('6. Patients'!DI$10:DI$107,OFFSET('6. Patients'!$RJ$9,1,MATCH($D29,'6. Patients'!$RK$9:$TH$9,0),ROWS('6. Patients'!EV$10:EV$107))),0)+
IFERROR(SUMPRODUCT('6. Patients'!DI$10:DI$107,OFFSET('6. Patients'!$TI$9,1,MATCH($D29,'6. Patients'!$TJ$9:$UC$9,0),ROWS('6. Patients'!EV$10:EV$107))),0))+
IFERROR(VLOOKUP($D29,$H$116:$L$146,COLUMNS($H$115:$J$115)-1+AP$7,0)*$E29*$F29*'1. General Inputs'!$J$25,0),0),0)</f>
        <v>0</v>
      </c>
      <c r="AQ29" s="775">
        <f ca="1">ROUNDUP(IFERROR($F29*$E29*CHOOSE(AQ$7,
IFERROR(SUMPRODUCT('6. Patients'!DJ$10:DJ$107,OFFSET('6. Patients'!$DN$9,1,MATCH($D29,'6. Patients'!$DO$9:$FL$9,0),ROWS('6. Patients'!EW$10:EW$107))),0)+
IFERROR(SUMPRODUCT('6. Patients'!DJ$10:DJ$107,OFFSET('6. Patients'!$FM$9,1,MATCH($D29,'6. Patients'!$FN$9:$GG$9,0),ROWS('6. Patients'!EW$10:EW$107))),0)+
IFERROR(SUMPRODUCT('6. Patients'!DJ$10:DJ$107,OFFSET('6. Patients'!$GH$9,1,MATCH($D29,'6. Patients'!$GI$9:$IF$9,0),ROWS('6. Patients'!EW$10:EW$107))),0)+
IFERROR(SUMPRODUCT('6. Patients'!DJ$10:DJ$107,OFFSET('6. Patients'!$IG$9,1,MATCH($D29,'6. Patients'!$IH$9:$JA$9,0),ROWS('6. Patients'!EW$10:EW$107))),0),
IFERROR(SUMPRODUCT('6. Patients'!DJ$10:DJ$107,OFFSET('6. Patients'!$JB$9,1,MATCH($D29,'6. Patients'!$JC$9:$KZ$9,0),ROWS('6. Patients'!EW$10:EW$107))),0)+
IFERROR(SUMPRODUCT('6. Patients'!DJ$10:DJ$107,OFFSET('6. Patients'!$LA$9,1,MATCH($D29,'6. Patients'!$LB$9:$LU$9,0),ROWS('6. Patients'!EW$10:EW$107))),0)+
IFERROR(SUMPRODUCT('6. Patients'!DJ$10:DJ$107,OFFSET('6. Patients'!$LV$9,1,MATCH($D29,'6. Patients'!$LW$9:$NT$9,0),ROWS('6. Patients'!EW$10:EW$107))),0)+
IFERROR(SUMPRODUCT('6. Patients'!DJ$10:DJ$107,OFFSET('6. Patients'!$NU$9,1,MATCH($D29,'6. Patients'!$NV$9:$OO$9,0),ROWS('6. Patients'!EW$10:EW$107))),0),
IFERROR(SUMPRODUCT('6. Patients'!DJ$10:DJ$107,OFFSET('6. Patients'!$OP$9,1,MATCH($D29,'6. Patients'!$OQ$9:$QN$9,0),ROWS('6. Patients'!EW$10:EW$107))),0)+
IFERROR(SUMPRODUCT('6. Patients'!DJ$10:DJ$107,OFFSET('6. Patients'!$QO$9,1,MATCH($D29,'6. Patients'!$QP$9:$RI$9,0),ROWS('6. Patients'!EW$10:EW$107))),0)+
IFERROR(SUMPRODUCT('6. Patients'!DJ$10:DJ$107,OFFSET('6. Patients'!$RJ$9,1,MATCH($D29,'6. Patients'!$RK$9:$TH$9,0),ROWS('6. Patients'!EW$10:EW$107))),0)+
IFERROR(SUMPRODUCT('6. Patients'!DJ$10:DJ$107,OFFSET('6. Patients'!$TI$9,1,MATCH($D29,'6. Patients'!$TJ$9:$UC$9,0),ROWS('6. Patients'!EW$10:EW$107))),0))+
IFERROR(VLOOKUP($D29,$H$116:$L$146,COLUMNS($H$115:$J$115)-1+AQ$7,0)*$E29*$F29*'1. General Inputs'!$J$25,0),0),0)</f>
        <v>0</v>
      </c>
      <c r="AR29" s="342"/>
      <c r="AZ29" s="335">
        <f ca="1">IFERROR(SUM(OFFSET('7. Consumption'!H29,0,1,,MIN('1. General Inputs'!$J$29,COLUMNS('7. Consumption'!H$9:$AQ$9)-1))),0)+MAX(0,$AQ29*('1. General Inputs'!$J$29-COLUMNS('7. Consumption'!H$9:$AQ$9)+1))</f>
        <v>0</v>
      </c>
      <c r="BA29" s="335">
        <f ca="1">IFERROR(SUM(OFFSET('7. Consumption'!I29,0,1,,MIN('1. General Inputs'!$J$29,COLUMNS('7. Consumption'!I$9:$AQ$9)-1))),0)+MAX(0,$AQ29*('1. General Inputs'!$J$29-COLUMNS('7. Consumption'!I$9:$AQ$9)+1))</f>
        <v>0</v>
      </c>
      <c r="BB29" s="335">
        <f ca="1">IFERROR(SUM(OFFSET('7. Consumption'!J29,0,1,,MIN('1. General Inputs'!$J$29,COLUMNS('7. Consumption'!J$9:$AQ$9)-1))),0)+MAX(0,$AQ29*('1. General Inputs'!$J$29-COLUMNS('7. Consumption'!J$9:$AQ$9)+1))</f>
        <v>0</v>
      </c>
      <c r="BC29" s="335">
        <f ca="1">IFERROR(SUM(OFFSET('7. Consumption'!K29,0,1,,MIN('1. General Inputs'!$J$29,COLUMNS('7. Consumption'!K$9:$AQ$9)-1))),0)+MAX(0,$AQ29*('1. General Inputs'!$J$29-COLUMNS('7. Consumption'!K$9:$AQ$9)+1))</f>
        <v>0</v>
      </c>
      <c r="BD29" s="335">
        <f ca="1">IFERROR(SUM(OFFSET('7. Consumption'!L29,0,1,,MIN('1. General Inputs'!$J$29,COLUMNS('7. Consumption'!L$9:$AQ$9)-1))),0)+MAX(0,$AQ29*('1. General Inputs'!$J$29-COLUMNS('7. Consumption'!L$9:$AQ$9)+1))</f>
        <v>0</v>
      </c>
      <c r="BE29" s="335">
        <f ca="1">IFERROR(SUM(OFFSET('7. Consumption'!M29,0,1,,MIN('1. General Inputs'!$J$29,COLUMNS('7. Consumption'!M$9:$AQ$9)-1))),0)+MAX(0,$AQ29*('1. General Inputs'!$J$29-COLUMNS('7. Consumption'!M$9:$AQ$9)+1))</f>
        <v>0</v>
      </c>
      <c r="BF29" s="335">
        <f ca="1">IFERROR(SUM(OFFSET('7. Consumption'!N29,0,1,,MIN('1. General Inputs'!$J$29,COLUMNS('7. Consumption'!N$9:$AQ$9)-1))),0)+MAX(0,$AQ29*('1. General Inputs'!$J$29-COLUMNS('7. Consumption'!N$9:$AQ$9)+1))</f>
        <v>0</v>
      </c>
      <c r="BG29" s="335">
        <f ca="1">IFERROR(SUM(OFFSET('7. Consumption'!O29,0,1,,MIN('1. General Inputs'!$J$29,COLUMNS('7. Consumption'!O$9:$AQ$9)-1))),0)+MAX(0,$AQ29*('1. General Inputs'!$J$29-COLUMNS('7. Consumption'!O$9:$AQ$9)+1))</f>
        <v>0</v>
      </c>
      <c r="BH29" s="335">
        <f ca="1">IFERROR(SUM(OFFSET('7. Consumption'!P29,0,1,,MIN('1. General Inputs'!$J$29,COLUMNS('7. Consumption'!P$9:$AQ$9)-1))),0)+MAX(0,$AQ29*('1. General Inputs'!$J$29-COLUMNS('7. Consumption'!P$9:$AQ$9)+1))</f>
        <v>0</v>
      </c>
      <c r="BI29" s="335">
        <f ca="1">IFERROR(SUM(OFFSET('7. Consumption'!Q29,0,1,,MIN('1. General Inputs'!$J$29,COLUMNS('7. Consumption'!Q$9:$AQ$9)-1))),0)+MAX(0,$AQ29*('1. General Inputs'!$J$29-COLUMNS('7. Consumption'!Q$9:$AQ$9)+1))</f>
        <v>0</v>
      </c>
      <c r="BJ29" s="335">
        <f ca="1">IFERROR(SUM(OFFSET('7. Consumption'!R29,0,1,,MIN('1. General Inputs'!$J$29,COLUMNS('7. Consumption'!R$9:$AQ$9)-1))),0)+MAX(0,$AQ29*('1. General Inputs'!$J$29-COLUMNS('7. Consumption'!R$9:$AQ$9)+1))</f>
        <v>0</v>
      </c>
      <c r="BK29" s="335">
        <f ca="1">IFERROR(SUM(OFFSET('7. Consumption'!S29,0,1,,MIN('1. General Inputs'!$J$29,COLUMNS('7. Consumption'!S$9:$AQ$9)-1))),0)+MAX(0,$AQ29*('1. General Inputs'!$J$29-COLUMNS('7. Consumption'!S$9:$AQ$9)+1))</f>
        <v>0</v>
      </c>
      <c r="BL29" s="335">
        <f ca="1">IFERROR(SUM(OFFSET('7. Consumption'!T29,0,1,,MIN('1. General Inputs'!$J$29,COLUMNS('7. Consumption'!T$9:$AQ$9)-1))),0)+MAX(0,$AQ29*('1. General Inputs'!$J$29-COLUMNS('7. Consumption'!T$9:$AQ$9)+1))</f>
        <v>0</v>
      </c>
      <c r="BM29" s="335">
        <f ca="1">IFERROR(SUM(OFFSET('7. Consumption'!U29,0,1,,MIN('1. General Inputs'!$J$29,COLUMNS('7. Consumption'!U$9:$AQ$9)-1))),0)+MAX(0,$AQ29*('1. General Inputs'!$J$29-COLUMNS('7. Consumption'!U$9:$AQ$9)+1))</f>
        <v>0</v>
      </c>
      <c r="BN29" s="335">
        <f ca="1">IFERROR(SUM(OFFSET('7. Consumption'!V29,0,1,,MIN('1. General Inputs'!$J$29,COLUMNS('7. Consumption'!V$9:$AQ$9)-1))),0)+MAX(0,$AQ29*('1. General Inputs'!$J$29-COLUMNS('7. Consumption'!V$9:$AQ$9)+1))</f>
        <v>0</v>
      </c>
      <c r="BO29" s="335">
        <f ca="1">IFERROR(SUM(OFFSET('7. Consumption'!W29,0,1,,MIN('1. General Inputs'!$J$29,COLUMNS('7. Consumption'!W$9:$AQ$9)-1))),0)+MAX(0,$AQ29*('1. General Inputs'!$J$29-COLUMNS('7. Consumption'!W$9:$AQ$9)+1))</f>
        <v>0</v>
      </c>
      <c r="BP29" s="335">
        <f ca="1">IFERROR(SUM(OFFSET('7. Consumption'!X29,0,1,,MIN('1. General Inputs'!$J$29,COLUMNS('7. Consumption'!X$9:$AQ$9)-1))),0)+MAX(0,$AQ29*('1. General Inputs'!$J$29-COLUMNS('7. Consumption'!X$9:$AQ$9)+1))</f>
        <v>0</v>
      </c>
      <c r="BQ29" s="335">
        <f ca="1">IFERROR(SUM(OFFSET('7. Consumption'!Y29,0,1,,MIN('1. General Inputs'!$J$29,COLUMNS('7. Consumption'!Y$9:$AQ$9)-1))),0)+MAX(0,$AQ29*('1. General Inputs'!$J$29-COLUMNS('7. Consumption'!Y$9:$AQ$9)+1))</f>
        <v>0</v>
      </c>
      <c r="BR29" s="335">
        <f ca="1">IFERROR(SUM(OFFSET('7. Consumption'!Z29,0,1,,MIN('1. General Inputs'!$J$29,COLUMNS('7. Consumption'!Z$9:$AQ$9)-1))),0)+MAX(0,$AQ29*('1. General Inputs'!$J$29-COLUMNS('7. Consumption'!Z$9:$AQ$9)+1))</f>
        <v>0</v>
      </c>
      <c r="BS29" s="335">
        <f ca="1">IFERROR(SUM(OFFSET('7. Consumption'!AA29,0,1,,MIN('1. General Inputs'!$J$29,COLUMNS('7. Consumption'!AA$9:$AQ$9)-1))),0)+MAX(0,$AQ29*('1. General Inputs'!$J$29-COLUMNS('7. Consumption'!AA$9:$AQ$9)+1))</f>
        <v>0</v>
      </c>
      <c r="BT29" s="335">
        <f ca="1">IFERROR(SUM(OFFSET('7. Consumption'!AB29,0,1,,MIN('1. General Inputs'!$J$29,COLUMNS('7. Consumption'!AB$9:$AQ$9)-1))),0)+MAX(0,$AQ29*('1. General Inputs'!$J$29-COLUMNS('7. Consumption'!AB$9:$AQ$9)+1))</f>
        <v>0</v>
      </c>
      <c r="BU29" s="335">
        <f ca="1">IFERROR(SUM(OFFSET('7. Consumption'!AC29,0,1,,MIN('1. General Inputs'!$J$29,COLUMNS('7. Consumption'!AC$9:$AQ$9)-1))),0)+MAX(0,$AQ29*('1. General Inputs'!$J$29-COLUMNS('7. Consumption'!AC$9:$AQ$9)+1))</f>
        <v>0</v>
      </c>
      <c r="BV29" s="335">
        <f ca="1">IFERROR(SUM(OFFSET('7. Consumption'!AD29,0,1,,MIN('1. General Inputs'!$J$29,COLUMNS('7. Consumption'!AD$9:$AQ$9)-1))),0)+MAX(0,$AQ29*('1. General Inputs'!$J$29-COLUMNS('7. Consumption'!AD$9:$AQ$9)+1))</f>
        <v>0</v>
      </c>
      <c r="BW29" s="335">
        <f ca="1">IFERROR(SUM(OFFSET('7. Consumption'!AE29,0,1,,MIN('1. General Inputs'!$J$29,COLUMNS('7. Consumption'!AE$9:$AQ$9)-1))),0)+MAX(0,$AQ29*('1. General Inputs'!$J$29-COLUMNS('7. Consumption'!AE$9:$AQ$9)+1))</f>
        <v>0</v>
      </c>
      <c r="BX29" s="335">
        <f ca="1">IFERROR(SUM(OFFSET('7. Consumption'!AF29,0,1,,MIN('1. General Inputs'!$J$29,COLUMNS('7. Consumption'!AF$9:$AQ$9)-1))),0)+MAX(0,$AQ29*('1. General Inputs'!$J$29-COLUMNS('7. Consumption'!AF$9:$AQ$9)+1))</f>
        <v>0</v>
      </c>
      <c r="BY29" s="335">
        <f ca="1">IFERROR(SUM(OFFSET('7. Consumption'!AG29,0,1,,MIN('1. General Inputs'!$J$29,COLUMNS('7. Consumption'!AG$9:$AQ$9)-1))),0)+MAX(0,$AQ29*('1. General Inputs'!$J$29-COLUMNS('7. Consumption'!AG$9:$AQ$9)+1))</f>
        <v>0</v>
      </c>
      <c r="BZ29" s="335">
        <f ca="1">IFERROR(SUM(OFFSET('7. Consumption'!AH29,0,1,,MIN('1. General Inputs'!$J$29,COLUMNS('7. Consumption'!AH$9:$AQ$9)-1))),0)+MAX(0,$AQ29*('1. General Inputs'!$J$29-COLUMNS('7. Consumption'!AH$9:$AQ$9)+1))</f>
        <v>0</v>
      </c>
      <c r="CA29" s="335">
        <f ca="1">IFERROR(SUM(OFFSET('7. Consumption'!AI29,0,1,,MIN('1. General Inputs'!$J$29,COLUMNS('7. Consumption'!AI$9:$AQ$9)-1))),0)+MAX(0,$AQ29*('1. General Inputs'!$J$29-COLUMNS('7. Consumption'!AI$9:$AQ$9)+1))</f>
        <v>0</v>
      </c>
      <c r="CB29" s="335">
        <f ca="1">IFERROR(SUM(OFFSET('7. Consumption'!AJ29,0,1,,MIN('1. General Inputs'!$J$29,COLUMNS('7. Consumption'!AJ$9:$AQ$9)-1))),0)+MAX(0,$AQ29*('1. General Inputs'!$J$29-COLUMNS('7. Consumption'!AJ$9:$AQ$9)+1))</f>
        <v>0</v>
      </c>
      <c r="CC29" s="335">
        <f ca="1">IFERROR(SUM(OFFSET('7. Consumption'!AK29,0,1,,MIN('1. General Inputs'!$J$29,COLUMNS('7. Consumption'!AK$9:$AQ$9)-1))),0)+MAX(0,$AQ29*('1. General Inputs'!$J$29-COLUMNS('7. Consumption'!AK$9:$AQ$9)+1))</f>
        <v>0</v>
      </c>
      <c r="CD29" s="335">
        <f ca="1">IFERROR(SUM(OFFSET('7. Consumption'!AL29,0,1,,MIN('1. General Inputs'!$J$29,COLUMNS('7. Consumption'!AL$9:$AQ$9)-1))),0)+MAX(0,$AQ29*('1. General Inputs'!$J$29-COLUMNS('7. Consumption'!AL$9:$AQ$9)+1))</f>
        <v>0</v>
      </c>
      <c r="CE29" s="335">
        <f ca="1">IFERROR(SUM(OFFSET('7. Consumption'!AM29,0,1,,MIN('1. General Inputs'!$J$29,COLUMNS('7. Consumption'!AM$9:$AQ$9)-1))),0)+MAX(0,$AQ29*('1. General Inputs'!$J$29-COLUMNS('7. Consumption'!AM$9:$AQ$9)+1))</f>
        <v>0</v>
      </c>
      <c r="CF29" s="335">
        <f ca="1">IFERROR(SUM(OFFSET('7. Consumption'!AN29,0,1,,MIN('1. General Inputs'!$J$29,COLUMNS('7. Consumption'!AN$9:$AQ$9)-1))),0)+MAX(0,$AQ29*('1. General Inputs'!$J$29-COLUMNS('7. Consumption'!AN$9:$AQ$9)+1))</f>
        <v>0</v>
      </c>
      <c r="CG29" s="335">
        <f ca="1">IFERROR(SUM(OFFSET('7. Consumption'!AO29,0,1,,MIN('1. General Inputs'!$J$29,COLUMNS('7. Consumption'!AO$9:$AQ$9)-1))),0)+MAX(0,$AQ29*('1. General Inputs'!$J$29-COLUMNS('7. Consumption'!AO$9:$AQ$9)+1))</f>
        <v>0</v>
      </c>
      <c r="CH29" s="335">
        <f ca="1">IFERROR(SUM(OFFSET('7. Consumption'!AP29,0,1,,MIN('1. General Inputs'!$J$29,COLUMNS('7. Consumption'!AP$9:$AQ$9)-1))),0)+MAX(0,$AQ29*('1. General Inputs'!$J$29-COLUMNS('7. Consumption'!AP$9:$AQ$9)+1))</f>
        <v>0</v>
      </c>
      <c r="CI29" s="335">
        <f ca="1">IFERROR(SUM(OFFSET('7. Consumption'!AQ29,0,1,,MIN('1. General Inputs'!$J$29,COLUMNS('7. Consumption'!AQ$9:$AQ$9)-1))),0)+MAX(0,$AQ29*('1. General Inputs'!$J$29-COLUMNS('7. Consumption'!AQ$9:$AQ$9)+1))</f>
        <v>0</v>
      </c>
    </row>
    <row r="30" spans="2:87" ht="15" x14ac:dyDescent="0.25">
      <c r="B30" s="772"/>
      <c r="C30" s="772" t="str">
        <f>IFERROR(VLOOKUP(ROWS($C$9:$C30),'5. Form Breakdown'!$AI$11:$AJ$138,COLUMNS('5. Form Breakdown'!$AI$11:$AJ$11),0),"")</f>
        <v>AZT+3TC 60/30 - tab</v>
      </c>
      <c r="D30" s="772" t="str">
        <f>IFERROR(VLOOKUP($C30,'5a. Dosing'!$E$11:$F$138,2,0),"")</f>
        <v>AZT+3TC</v>
      </c>
      <c r="E30" s="773" t="str">
        <f>IFERROR(INDEX('5. Form Breakdown'!$AL$11:$BL$138,MATCH('7. Consumption'!$C30,'5. Form Breakdown'!$AK$11:$AK$138,0),MATCH('5. Form Breakdown'!$AX$10,'5. Form Breakdown'!$AL$10:$BL$10,0)),"")</f>
        <v/>
      </c>
      <c r="F30" s="774">
        <f>IFERROR(INDEX('5. Form Breakdown'!$AL$11:$BL$138,MATCH('7. Consumption'!$C30,'5. Form Breakdown'!$AK$11:$AK$138,0),MATCH('5. Form Breakdown'!$BL$10,'5. Form Breakdown'!$AL$10:$BL$10,0)),"")</f>
        <v>0</v>
      </c>
      <c r="H30" s="775">
        <f ca="1">ROUNDUP(IFERROR($F30*$E30*CHOOSE(H$7,
IFERROR(SUMPRODUCT('6. Patients'!CA$10:CA$107,OFFSET('6. Patients'!$DN$9,1,MATCH($D30,'6. Patients'!$DO$9:$FL$9,0),ROWS('6. Patients'!DN$10:DN$107))),0)+
IFERROR(SUMPRODUCT('6. Patients'!CA$10:CA$107,OFFSET('6. Patients'!$FM$9,1,MATCH($D30,'6. Patients'!$FN$9:$GG$9,0),ROWS('6. Patients'!DN$10:DN$107))),0)+
IFERROR(SUMPRODUCT('6. Patients'!CA$10:CA$107,OFFSET('6. Patients'!$GH$9,1,MATCH($D30,'6. Patients'!$GI$9:$IF$9,0),ROWS('6. Patients'!DN$10:DN$107))),0)+
IFERROR(SUMPRODUCT('6. Patients'!CA$10:CA$107,OFFSET('6. Patients'!$IG$9,1,MATCH($D30,'6. Patients'!$IH$9:$JA$9,0),ROWS('6. Patients'!DN$10:DN$107))),0),
IFERROR(SUMPRODUCT('6. Patients'!CA$10:CA$107,OFFSET('6. Patients'!$JB$9,1,MATCH($D30,'6. Patients'!$JC$9:$KZ$9,0),ROWS('6. Patients'!DN$10:DN$107))),0)+
IFERROR(SUMPRODUCT('6. Patients'!CA$10:CA$107,OFFSET('6. Patients'!$LA$9,1,MATCH($D30,'6. Patients'!$LB$9:$LU$9,0),ROWS('6. Patients'!DN$10:DN$107))),0)+
IFERROR(SUMPRODUCT('6. Patients'!CA$10:CA$107,OFFSET('6. Patients'!$LV$9,1,MATCH($D30,'6. Patients'!$LW$9:$NT$9,0),ROWS('6. Patients'!DN$10:DN$107))),0)+
IFERROR(SUMPRODUCT('6. Patients'!CA$10:CA$107,OFFSET('6. Patients'!$NU$9,1,MATCH($D30,'6. Patients'!$NV$9:$OO$9,0),ROWS('6. Patients'!DN$10:DN$107))),0),
IFERROR(SUMPRODUCT('6. Patients'!CA$10:CA$107,OFFSET('6. Patients'!$OP$9,1,MATCH($D30,'6. Patients'!$OQ$9:$QN$9,0),ROWS('6. Patients'!DN$10:DN$107))),0)+
IFERROR(SUMPRODUCT('6. Patients'!CA$10:CA$107,OFFSET('6. Patients'!$QO$9,1,MATCH($D30,'6. Patients'!$QP$9:$RI$9,0),ROWS('6. Patients'!DN$10:DN$107))),0)+
IFERROR(SUMPRODUCT('6. Patients'!CA$10:CA$107,OFFSET('6. Patients'!$RJ$9,1,MATCH($D30,'6. Patients'!$RK$9:$TH$9,0),ROWS('6. Patients'!DN$10:DN$107))),0)+
IFERROR(SUMPRODUCT('6. Patients'!CA$10:CA$107,OFFSET('6. Patients'!$TI$9,1,MATCH($D30,'6. Patients'!$TJ$9:$UC$9,0),ROWS('6. Patients'!DN$10:DN$107))),0))+
IFERROR(VLOOKUP($D30,$H$116:$L$146,COLUMNS($H$115:$J$115)-1+H$7,0)*$E30*$F30*'1. General Inputs'!$J$25,0),0),0)</f>
        <v>0</v>
      </c>
      <c r="I30" s="775">
        <f ca="1">ROUNDUP(IFERROR($F30*$E30*CHOOSE(I$7,
IFERROR(SUMPRODUCT('6. Patients'!CB$10:CB$107,OFFSET('6. Patients'!$DN$9,1,MATCH($D30,'6. Patients'!$DO$9:$FL$9,0),ROWS('6. Patients'!DO$10:DO$107))),0)+
IFERROR(SUMPRODUCT('6. Patients'!CB$10:CB$107,OFFSET('6. Patients'!$FM$9,1,MATCH($D30,'6. Patients'!$FN$9:$GG$9,0),ROWS('6. Patients'!DO$10:DO$107))),0)+
IFERROR(SUMPRODUCT('6. Patients'!CB$10:CB$107,OFFSET('6. Patients'!$GH$9,1,MATCH($D30,'6. Patients'!$GI$9:$IF$9,0),ROWS('6. Patients'!DO$10:DO$107))),0)+
IFERROR(SUMPRODUCT('6. Patients'!CB$10:CB$107,OFFSET('6. Patients'!$IG$9,1,MATCH($D30,'6. Patients'!$IH$9:$JA$9,0),ROWS('6. Patients'!DO$10:DO$107))),0),
IFERROR(SUMPRODUCT('6. Patients'!CB$10:CB$107,OFFSET('6. Patients'!$JB$9,1,MATCH($D30,'6. Patients'!$JC$9:$KZ$9,0),ROWS('6. Patients'!DO$10:DO$107))),0)+
IFERROR(SUMPRODUCT('6. Patients'!CB$10:CB$107,OFFSET('6. Patients'!$LA$9,1,MATCH($D30,'6. Patients'!$LB$9:$LU$9,0),ROWS('6. Patients'!DO$10:DO$107))),0)+
IFERROR(SUMPRODUCT('6. Patients'!CB$10:CB$107,OFFSET('6. Patients'!$LV$9,1,MATCH($D30,'6. Patients'!$LW$9:$NT$9,0),ROWS('6. Patients'!DO$10:DO$107))),0)+
IFERROR(SUMPRODUCT('6. Patients'!CB$10:CB$107,OFFSET('6. Patients'!$NU$9,1,MATCH($D30,'6. Patients'!$NV$9:$OO$9,0),ROWS('6. Patients'!DO$10:DO$107))),0),
IFERROR(SUMPRODUCT('6. Patients'!CB$10:CB$107,OFFSET('6. Patients'!$OP$9,1,MATCH($D30,'6. Patients'!$OQ$9:$QN$9,0),ROWS('6. Patients'!DO$10:DO$107))),0)+
IFERROR(SUMPRODUCT('6. Patients'!CB$10:CB$107,OFFSET('6. Patients'!$QO$9,1,MATCH($D30,'6. Patients'!$QP$9:$RI$9,0),ROWS('6. Patients'!DO$10:DO$107))),0)+
IFERROR(SUMPRODUCT('6. Patients'!CB$10:CB$107,OFFSET('6. Patients'!$RJ$9,1,MATCH($D30,'6. Patients'!$RK$9:$TH$9,0),ROWS('6. Patients'!DO$10:DO$107))),0)+
IFERROR(SUMPRODUCT('6. Patients'!CB$10:CB$107,OFFSET('6. Patients'!$TI$9,1,MATCH($D30,'6. Patients'!$TJ$9:$UC$9,0),ROWS('6. Patients'!DO$10:DO$107))),0))+
IFERROR(VLOOKUP($D30,$H$116:$L$146,COLUMNS($H$115:$J$115)-1+I$7,0)*$E30*$F30*'1. General Inputs'!$J$25,0),0),0)</f>
        <v>0</v>
      </c>
      <c r="J30" s="775">
        <f ca="1">ROUNDUP(IFERROR($F30*$E30*CHOOSE(J$7,
IFERROR(SUMPRODUCT('6. Patients'!CC$10:CC$107,OFFSET('6. Patients'!$DN$9,1,MATCH($D30,'6. Patients'!$DO$9:$FL$9,0),ROWS('6. Patients'!DP$10:DP$107))),0)+
IFERROR(SUMPRODUCT('6. Patients'!CC$10:CC$107,OFFSET('6. Patients'!$FM$9,1,MATCH($D30,'6. Patients'!$FN$9:$GG$9,0),ROWS('6. Patients'!DP$10:DP$107))),0)+
IFERROR(SUMPRODUCT('6. Patients'!CC$10:CC$107,OFFSET('6. Patients'!$GH$9,1,MATCH($D30,'6. Patients'!$GI$9:$IF$9,0),ROWS('6. Patients'!DP$10:DP$107))),0)+
IFERROR(SUMPRODUCT('6. Patients'!CC$10:CC$107,OFFSET('6. Patients'!$IG$9,1,MATCH($D30,'6. Patients'!$IH$9:$JA$9,0),ROWS('6. Patients'!DP$10:DP$107))),0),
IFERROR(SUMPRODUCT('6. Patients'!CC$10:CC$107,OFFSET('6. Patients'!$JB$9,1,MATCH($D30,'6. Patients'!$JC$9:$KZ$9,0),ROWS('6. Patients'!DP$10:DP$107))),0)+
IFERROR(SUMPRODUCT('6. Patients'!CC$10:CC$107,OFFSET('6. Patients'!$LA$9,1,MATCH($D30,'6. Patients'!$LB$9:$LU$9,0),ROWS('6. Patients'!DP$10:DP$107))),0)+
IFERROR(SUMPRODUCT('6. Patients'!CC$10:CC$107,OFFSET('6. Patients'!$LV$9,1,MATCH($D30,'6. Patients'!$LW$9:$NT$9,0),ROWS('6. Patients'!DP$10:DP$107))),0)+
IFERROR(SUMPRODUCT('6. Patients'!CC$10:CC$107,OFFSET('6. Patients'!$NU$9,1,MATCH($D30,'6. Patients'!$NV$9:$OO$9,0),ROWS('6. Patients'!DP$10:DP$107))),0),
IFERROR(SUMPRODUCT('6. Patients'!CC$10:CC$107,OFFSET('6. Patients'!$OP$9,1,MATCH($D30,'6. Patients'!$OQ$9:$QN$9,0),ROWS('6. Patients'!DP$10:DP$107))),0)+
IFERROR(SUMPRODUCT('6. Patients'!CC$10:CC$107,OFFSET('6. Patients'!$QO$9,1,MATCH($D30,'6. Patients'!$QP$9:$RI$9,0),ROWS('6. Patients'!DP$10:DP$107))),0)+
IFERROR(SUMPRODUCT('6. Patients'!CC$10:CC$107,OFFSET('6. Patients'!$RJ$9,1,MATCH($D30,'6. Patients'!$RK$9:$TH$9,0),ROWS('6. Patients'!DP$10:DP$107))),0)+
IFERROR(SUMPRODUCT('6. Patients'!CC$10:CC$107,OFFSET('6. Patients'!$TI$9,1,MATCH($D30,'6. Patients'!$TJ$9:$UC$9,0),ROWS('6. Patients'!DP$10:DP$107))),0))+
IFERROR(VLOOKUP($D30,$H$116:$L$146,COLUMNS($H$115:$J$115)-1+J$7,0)*$E30*$F30*'1. General Inputs'!$J$25,0),0),0)</f>
        <v>0</v>
      </c>
      <c r="K30" s="775">
        <f ca="1">ROUNDUP(IFERROR($F30*$E30*CHOOSE(K$7,
IFERROR(SUMPRODUCT('6. Patients'!CD$10:CD$107,OFFSET('6. Patients'!$DN$9,1,MATCH($D30,'6. Patients'!$DO$9:$FL$9,0),ROWS('6. Patients'!DQ$10:DQ$107))),0)+
IFERROR(SUMPRODUCT('6. Patients'!CD$10:CD$107,OFFSET('6. Patients'!$FM$9,1,MATCH($D30,'6. Patients'!$FN$9:$GG$9,0),ROWS('6. Patients'!DQ$10:DQ$107))),0)+
IFERROR(SUMPRODUCT('6. Patients'!CD$10:CD$107,OFFSET('6. Patients'!$GH$9,1,MATCH($D30,'6. Patients'!$GI$9:$IF$9,0),ROWS('6. Patients'!DQ$10:DQ$107))),0)+
IFERROR(SUMPRODUCT('6. Patients'!CD$10:CD$107,OFFSET('6. Patients'!$IG$9,1,MATCH($D30,'6. Patients'!$IH$9:$JA$9,0),ROWS('6. Patients'!DQ$10:DQ$107))),0),
IFERROR(SUMPRODUCT('6. Patients'!CD$10:CD$107,OFFSET('6. Patients'!$JB$9,1,MATCH($D30,'6. Patients'!$JC$9:$KZ$9,0),ROWS('6. Patients'!DQ$10:DQ$107))),0)+
IFERROR(SUMPRODUCT('6. Patients'!CD$10:CD$107,OFFSET('6. Patients'!$LA$9,1,MATCH($D30,'6. Patients'!$LB$9:$LU$9,0),ROWS('6. Patients'!DQ$10:DQ$107))),0)+
IFERROR(SUMPRODUCT('6. Patients'!CD$10:CD$107,OFFSET('6. Patients'!$LV$9,1,MATCH($D30,'6. Patients'!$LW$9:$NT$9,0),ROWS('6. Patients'!DQ$10:DQ$107))),0)+
IFERROR(SUMPRODUCT('6. Patients'!CD$10:CD$107,OFFSET('6. Patients'!$NU$9,1,MATCH($D30,'6. Patients'!$NV$9:$OO$9,0),ROWS('6. Patients'!DQ$10:DQ$107))),0),
IFERROR(SUMPRODUCT('6. Patients'!CD$10:CD$107,OFFSET('6. Patients'!$OP$9,1,MATCH($D30,'6. Patients'!$OQ$9:$QN$9,0),ROWS('6. Patients'!DQ$10:DQ$107))),0)+
IFERROR(SUMPRODUCT('6. Patients'!CD$10:CD$107,OFFSET('6. Patients'!$QO$9,1,MATCH($D30,'6. Patients'!$QP$9:$RI$9,0),ROWS('6. Patients'!DQ$10:DQ$107))),0)+
IFERROR(SUMPRODUCT('6. Patients'!CD$10:CD$107,OFFSET('6. Patients'!$RJ$9,1,MATCH($D30,'6. Patients'!$RK$9:$TH$9,0),ROWS('6. Patients'!DQ$10:DQ$107))),0)+
IFERROR(SUMPRODUCT('6. Patients'!CD$10:CD$107,OFFSET('6. Patients'!$TI$9,1,MATCH($D30,'6. Patients'!$TJ$9:$UC$9,0),ROWS('6. Patients'!DQ$10:DQ$107))),0))+
IFERROR(VLOOKUP($D30,$H$116:$L$146,COLUMNS($H$115:$J$115)-1+K$7,0)*$E30*$F30*'1. General Inputs'!$J$25,0),0),0)</f>
        <v>0</v>
      </c>
      <c r="L30" s="775">
        <f ca="1">ROUNDUP(IFERROR($F30*$E30*CHOOSE(L$7,
IFERROR(SUMPRODUCT('6. Patients'!CE$10:CE$107,OFFSET('6. Patients'!$DN$9,1,MATCH($D30,'6. Patients'!$DO$9:$FL$9,0),ROWS('6. Patients'!DR$10:DR$107))),0)+
IFERROR(SUMPRODUCT('6. Patients'!CE$10:CE$107,OFFSET('6. Patients'!$FM$9,1,MATCH($D30,'6. Patients'!$FN$9:$GG$9,0),ROWS('6. Patients'!DR$10:DR$107))),0)+
IFERROR(SUMPRODUCT('6. Patients'!CE$10:CE$107,OFFSET('6. Patients'!$GH$9,1,MATCH($D30,'6. Patients'!$GI$9:$IF$9,0),ROWS('6. Patients'!DR$10:DR$107))),0)+
IFERROR(SUMPRODUCT('6. Patients'!CE$10:CE$107,OFFSET('6. Patients'!$IG$9,1,MATCH($D30,'6. Patients'!$IH$9:$JA$9,0),ROWS('6. Patients'!DR$10:DR$107))),0),
IFERROR(SUMPRODUCT('6. Patients'!CE$10:CE$107,OFFSET('6. Patients'!$JB$9,1,MATCH($D30,'6. Patients'!$JC$9:$KZ$9,0),ROWS('6. Patients'!DR$10:DR$107))),0)+
IFERROR(SUMPRODUCT('6. Patients'!CE$10:CE$107,OFFSET('6. Patients'!$LA$9,1,MATCH($D30,'6. Patients'!$LB$9:$LU$9,0),ROWS('6. Patients'!DR$10:DR$107))),0)+
IFERROR(SUMPRODUCT('6. Patients'!CE$10:CE$107,OFFSET('6. Patients'!$LV$9,1,MATCH($D30,'6. Patients'!$LW$9:$NT$9,0),ROWS('6. Patients'!DR$10:DR$107))),0)+
IFERROR(SUMPRODUCT('6. Patients'!CE$10:CE$107,OFFSET('6. Patients'!$NU$9,1,MATCH($D30,'6. Patients'!$NV$9:$OO$9,0),ROWS('6. Patients'!DR$10:DR$107))),0),
IFERROR(SUMPRODUCT('6. Patients'!CE$10:CE$107,OFFSET('6. Patients'!$OP$9,1,MATCH($D30,'6. Patients'!$OQ$9:$QN$9,0),ROWS('6. Patients'!DR$10:DR$107))),0)+
IFERROR(SUMPRODUCT('6. Patients'!CE$10:CE$107,OFFSET('6. Patients'!$QO$9,1,MATCH($D30,'6. Patients'!$QP$9:$RI$9,0),ROWS('6. Patients'!DR$10:DR$107))),0)+
IFERROR(SUMPRODUCT('6. Patients'!CE$10:CE$107,OFFSET('6. Patients'!$RJ$9,1,MATCH($D30,'6. Patients'!$RK$9:$TH$9,0),ROWS('6. Patients'!DR$10:DR$107))),0)+
IFERROR(SUMPRODUCT('6. Patients'!CE$10:CE$107,OFFSET('6. Patients'!$TI$9,1,MATCH($D30,'6. Patients'!$TJ$9:$UC$9,0),ROWS('6. Patients'!DR$10:DR$107))),0))+
IFERROR(VLOOKUP($D30,$H$116:$L$146,COLUMNS($H$115:$J$115)-1+L$7,0)*$E30*$F30*'1. General Inputs'!$J$25,0),0),0)</f>
        <v>0</v>
      </c>
      <c r="M30" s="775">
        <f ca="1">ROUNDUP(IFERROR($F30*$E30*CHOOSE(M$7,
IFERROR(SUMPRODUCT('6. Patients'!CF$10:CF$107,OFFSET('6. Patients'!$DN$9,1,MATCH($D30,'6. Patients'!$DO$9:$FL$9,0),ROWS('6. Patients'!DS$10:DS$107))),0)+
IFERROR(SUMPRODUCT('6. Patients'!CF$10:CF$107,OFFSET('6. Patients'!$FM$9,1,MATCH($D30,'6. Patients'!$FN$9:$GG$9,0),ROWS('6. Patients'!DS$10:DS$107))),0)+
IFERROR(SUMPRODUCT('6. Patients'!CF$10:CF$107,OFFSET('6. Patients'!$GH$9,1,MATCH($D30,'6. Patients'!$GI$9:$IF$9,0),ROWS('6. Patients'!DS$10:DS$107))),0)+
IFERROR(SUMPRODUCT('6. Patients'!CF$10:CF$107,OFFSET('6. Patients'!$IG$9,1,MATCH($D30,'6. Patients'!$IH$9:$JA$9,0),ROWS('6. Patients'!DS$10:DS$107))),0),
IFERROR(SUMPRODUCT('6. Patients'!CF$10:CF$107,OFFSET('6. Patients'!$JB$9,1,MATCH($D30,'6. Patients'!$JC$9:$KZ$9,0),ROWS('6. Patients'!DS$10:DS$107))),0)+
IFERROR(SUMPRODUCT('6. Patients'!CF$10:CF$107,OFFSET('6. Patients'!$LA$9,1,MATCH($D30,'6. Patients'!$LB$9:$LU$9,0),ROWS('6. Patients'!DS$10:DS$107))),0)+
IFERROR(SUMPRODUCT('6. Patients'!CF$10:CF$107,OFFSET('6. Patients'!$LV$9,1,MATCH($D30,'6. Patients'!$LW$9:$NT$9,0),ROWS('6. Patients'!DS$10:DS$107))),0)+
IFERROR(SUMPRODUCT('6. Patients'!CF$10:CF$107,OFFSET('6. Patients'!$NU$9,1,MATCH($D30,'6. Patients'!$NV$9:$OO$9,0),ROWS('6. Patients'!DS$10:DS$107))),0),
IFERROR(SUMPRODUCT('6. Patients'!CF$10:CF$107,OFFSET('6. Patients'!$OP$9,1,MATCH($D30,'6. Patients'!$OQ$9:$QN$9,0),ROWS('6. Patients'!DS$10:DS$107))),0)+
IFERROR(SUMPRODUCT('6. Patients'!CF$10:CF$107,OFFSET('6. Patients'!$QO$9,1,MATCH($D30,'6. Patients'!$QP$9:$RI$9,0),ROWS('6. Patients'!DS$10:DS$107))),0)+
IFERROR(SUMPRODUCT('6. Patients'!CF$10:CF$107,OFFSET('6. Patients'!$RJ$9,1,MATCH($D30,'6. Patients'!$RK$9:$TH$9,0),ROWS('6. Patients'!DS$10:DS$107))),0)+
IFERROR(SUMPRODUCT('6. Patients'!CF$10:CF$107,OFFSET('6. Patients'!$TI$9,1,MATCH($D30,'6. Patients'!$TJ$9:$UC$9,0),ROWS('6. Patients'!DS$10:DS$107))),0))+
IFERROR(VLOOKUP($D30,$H$116:$L$146,COLUMNS($H$115:$J$115)-1+M$7,0)*$E30*$F30*'1. General Inputs'!$J$25,0),0),0)</f>
        <v>0</v>
      </c>
      <c r="N30" s="775">
        <f ca="1">ROUNDUP(IFERROR($F30*$E30*CHOOSE(N$7,
IFERROR(SUMPRODUCT('6. Patients'!CG$10:CG$107,OFFSET('6. Patients'!$DN$9,1,MATCH($D30,'6. Patients'!$DO$9:$FL$9,0),ROWS('6. Patients'!DT$10:DT$107))),0)+
IFERROR(SUMPRODUCT('6. Patients'!CG$10:CG$107,OFFSET('6. Patients'!$FM$9,1,MATCH($D30,'6. Patients'!$FN$9:$GG$9,0),ROWS('6. Patients'!DT$10:DT$107))),0)+
IFERROR(SUMPRODUCT('6. Patients'!CG$10:CG$107,OFFSET('6. Patients'!$GH$9,1,MATCH($D30,'6. Patients'!$GI$9:$IF$9,0),ROWS('6. Patients'!DT$10:DT$107))),0)+
IFERROR(SUMPRODUCT('6. Patients'!CG$10:CG$107,OFFSET('6. Patients'!$IG$9,1,MATCH($D30,'6. Patients'!$IH$9:$JA$9,0),ROWS('6. Patients'!DT$10:DT$107))),0),
IFERROR(SUMPRODUCT('6. Patients'!CG$10:CG$107,OFFSET('6. Patients'!$JB$9,1,MATCH($D30,'6. Patients'!$JC$9:$KZ$9,0),ROWS('6. Patients'!DT$10:DT$107))),0)+
IFERROR(SUMPRODUCT('6. Patients'!CG$10:CG$107,OFFSET('6. Patients'!$LA$9,1,MATCH($D30,'6. Patients'!$LB$9:$LU$9,0),ROWS('6. Patients'!DT$10:DT$107))),0)+
IFERROR(SUMPRODUCT('6. Patients'!CG$10:CG$107,OFFSET('6. Patients'!$LV$9,1,MATCH($D30,'6. Patients'!$LW$9:$NT$9,0),ROWS('6. Patients'!DT$10:DT$107))),0)+
IFERROR(SUMPRODUCT('6. Patients'!CG$10:CG$107,OFFSET('6. Patients'!$NU$9,1,MATCH($D30,'6. Patients'!$NV$9:$OO$9,0),ROWS('6. Patients'!DT$10:DT$107))),0),
IFERROR(SUMPRODUCT('6. Patients'!CG$10:CG$107,OFFSET('6. Patients'!$OP$9,1,MATCH($D30,'6. Patients'!$OQ$9:$QN$9,0),ROWS('6. Patients'!DT$10:DT$107))),0)+
IFERROR(SUMPRODUCT('6. Patients'!CG$10:CG$107,OFFSET('6. Patients'!$QO$9,1,MATCH($D30,'6. Patients'!$QP$9:$RI$9,0),ROWS('6. Patients'!DT$10:DT$107))),0)+
IFERROR(SUMPRODUCT('6. Patients'!CG$10:CG$107,OFFSET('6. Patients'!$RJ$9,1,MATCH($D30,'6. Patients'!$RK$9:$TH$9,0),ROWS('6. Patients'!DT$10:DT$107))),0)+
IFERROR(SUMPRODUCT('6. Patients'!CG$10:CG$107,OFFSET('6. Patients'!$TI$9,1,MATCH($D30,'6. Patients'!$TJ$9:$UC$9,0),ROWS('6. Patients'!DT$10:DT$107))),0))+
IFERROR(VLOOKUP($D30,$H$116:$L$146,COLUMNS($H$115:$J$115)-1+N$7,0)*$E30*$F30*'1. General Inputs'!$J$25,0),0),0)</f>
        <v>0</v>
      </c>
      <c r="O30" s="775">
        <f ca="1">ROUNDUP(IFERROR($F30*$E30*CHOOSE(O$7,
IFERROR(SUMPRODUCT('6. Patients'!CH$10:CH$107,OFFSET('6. Patients'!$DN$9,1,MATCH($D30,'6. Patients'!$DO$9:$FL$9,0),ROWS('6. Patients'!DU$10:DU$107))),0)+
IFERROR(SUMPRODUCT('6. Patients'!CH$10:CH$107,OFFSET('6. Patients'!$FM$9,1,MATCH($D30,'6. Patients'!$FN$9:$GG$9,0),ROWS('6. Patients'!DU$10:DU$107))),0)+
IFERROR(SUMPRODUCT('6. Patients'!CH$10:CH$107,OFFSET('6. Patients'!$GH$9,1,MATCH($D30,'6. Patients'!$GI$9:$IF$9,0),ROWS('6. Patients'!DU$10:DU$107))),0)+
IFERROR(SUMPRODUCT('6. Patients'!CH$10:CH$107,OFFSET('6. Patients'!$IG$9,1,MATCH($D30,'6. Patients'!$IH$9:$JA$9,0),ROWS('6. Patients'!DU$10:DU$107))),0),
IFERROR(SUMPRODUCT('6. Patients'!CH$10:CH$107,OFFSET('6. Patients'!$JB$9,1,MATCH($D30,'6. Patients'!$JC$9:$KZ$9,0),ROWS('6. Patients'!DU$10:DU$107))),0)+
IFERROR(SUMPRODUCT('6. Patients'!CH$10:CH$107,OFFSET('6. Patients'!$LA$9,1,MATCH($D30,'6. Patients'!$LB$9:$LU$9,0),ROWS('6. Patients'!DU$10:DU$107))),0)+
IFERROR(SUMPRODUCT('6. Patients'!CH$10:CH$107,OFFSET('6. Patients'!$LV$9,1,MATCH($D30,'6. Patients'!$LW$9:$NT$9,0),ROWS('6. Patients'!DU$10:DU$107))),0)+
IFERROR(SUMPRODUCT('6. Patients'!CH$10:CH$107,OFFSET('6. Patients'!$NU$9,1,MATCH($D30,'6. Patients'!$NV$9:$OO$9,0),ROWS('6. Patients'!DU$10:DU$107))),0),
IFERROR(SUMPRODUCT('6. Patients'!CH$10:CH$107,OFFSET('6. Patients'!$OP$9,1,MATCH($D30,'6. Patients'!$OQ$9:$QN$9,0),ROWS('6. Patients'!DU$10:DU$107))),0)+
IFERROR(SUMPRODUCT('6. Patients'!CH$10:CH$107,OFFSET('6. Patients'!$QO$9,1,MATCH($D30,'6. Patients'!$QP$9:$RI$9,0),ROWS('6. Patients'!DU$10:DU$107))),0)+
IFERROR(SUMPRODUCT('6. Patients'!CH$10:CH$107,OFFSET('6. Patients'!$RJ$9,1,MATCH($D30,'6. Patients'!$RK$9:$TH$9,0),ROWS('6. Patients'!DU$10:DU$107))),0)+
IFERROR(SUMPRODUCT('6. Patients'!CH$10:CH$107,OFFSET('6. Patients'!$TI$9,1,MATCH($D30,'6. Patients'!$TJ$9:$UC$9,0),ROWS('6. Patients'!DU$10:DU$107))),0))+
IFERROR(VLOOKUP($D30,$H$116:$L$146,COLUMNS($H$115:$J$115)-1+O$7,0)*$E30*$F30*'1. General Inputs'!$J$25,0),0),0)</f>
        <v>0</v>
      </c>
      <c r="P30" s="775">
        <f ca="1">ROUNDUP(IFERROR($F30*$E30*CHOOSE(P$7,
IFERROR(SUMPRODUCT('6. Patients'!CI$10:CI$107,OFFSET('6. Patients'!$DN$9,1,MATCH($D30,'6. Patients'!$DO$9:$FL$9,0),ROWS('6. Patients'!DV$10:DV$107))),0)+
IFERROR(SUMPRODUCT('6. Patients'!CI$10:CI$107,OFFSET('6. Patients'!$FM$9,1,MATCH($D30,'6. Patients'!$FN$9:$GG$9,0),ROWS('6. Patients'!DV$10:DV$107))),0)+
IFERROR(SUMPRODUCT('6. Patients'!CI$10:CI$107,OFFSET('6. Patients'!$GH$9,1,MATCH($D30,'6. Patients'!$GI$9:$IF$9,0),ROWS('6. Patients'!DV$10:DV$107))),0)+
IFERROR(SUMPRODUCT('6. Patients'!CI$10:CI$107,OFFSET('6. Patients'!$IG$9,1,MATCH($D30,'6. Patients'!$IH$9:$JA$9,0),ROWS('6. Patients'!DV$10:DV$107))),0),
IFERROR(SUMPRODUCT('6. Patients'!CI$10:CI$107,OFFSET('6. Patients'!$JB$9,1,MATCH($D30,'6. Patients'!$JC$9:$KZ$9,0),ROWS('6. Patients'!DV$10:DV$107))),0)+
IFERROR(SUMPRODUCT('6. Patients'!CI$10:CI$107,OFFSET('6. Patients'!$LA$9,1,MATCH($D30,'6. Patients'!$LB$9:$LU$9,0),ROWS('6. Patients'!DV$10:DV$107))),0)+
IFERROR(SUMPRODUCT('6. Patients'!CI$10:CI$107,OFFSET('6. Patients'!$LV$9,1,MATCH($D30,'6. Patients'!$LW$9:$NT$9,0),ROWS('6. Patients'!DV$10:DV$107))),0)+
IFERROR(SUMPRODUCT('6. Patients'!CI$10:CI$107,OFFSET('6. Patients'!$NU$9,1,MATCH($D30,'6. Patients'!$NV$9:$OO$9,0),ROWS('6. Patients'!DV$10:DV$107))),0),
IFERROR(SUMPRODUCT('6. Patients'!CI$10:CI$107,OFFSET('6. Patients'!$OP$9,1,MATCH($D30,'6. Patients'!$OQ$9:$QN$9,0),ROWS('6. Patients'!DV$10:DV$107))),0)+
IFERROR(SUMPRODUCT('6. Patients'!CI$10:CI$107,OFFSET('6. Patients'!$QO$9,1,MATCH($D30,'6. Patients'!$QP$9:$RI$9,0),ROWS('6. Patients'!DV$10:DV$107))),0)+
IFERROR(SUMPRODUCT('6. Patients'!CI$10:CI$107,OFFSET('6. Patients'!$RJ$9,1,MATCH($D30,'6. Patients'!$RK$9:$TH$9,0),ROWS('6. Patients'!DV$10:DV$107))),0)+
IFERROR(SUMPRODUCT('6. Patients'!CI$10:CI$107,OFFSET('6. Patients'!$TI$9,1,MATCH($D30,'6. Patients'!$TJ$9:$UC$9,0),ROWS('6. Patients'!DV$10:DV$107))),0))+
IFERROR(VLOOKUP($D30,$H$116:$L$146,COLUMNS($H$115:$J$115)-1+P$7,0)*$E30*$F30*'1. General Inputs'!$J$25,0),0),0)</f>
        <v>0</v>
      </c>
      <c r="Q30" s="775">
        <f ca="1">ROUNDUP(IFERROR($F30*$E30*CHOOSE(Q$7,
IFERROR(SUMPRODUCT('6. Patients'!CJ$10:CJ$107,OFFSET('6. Patients'!$DN$9,1,MATCH($D30,'6. Patients'!$DO$9:$FL$9,0),ROWS('6. Patients'!DW$10:DW$107))),0)+
IFERROR(SUMPRODUCT('6. Patients'!CJ$10:CJ$107,OFFSET('6. Patients'!$FM$9,1,MATCH($D30,'6. Patients'!$FN$9:$GG$9,0),ROWS('6. Patients'!DW$10:DW$107))),0)+
IFERROR(SUMPRODUCT('6. Patients'!CJ$10:CJ$107,OFFSET('6. Patients'!$GH$9,1,MATCH($D30,'6. Patients'!$GI$9:$IF$9,0),ROWS('6. Patients'!DW$10:DW$107))),0)+
IFERROR(SUMPRODUCT('6. Patients'!CJ$10:CJ$107,OFFSET('6. Patients'!$IG$9,1,MATCH($D30,'6. Patients'!$IH$9:$JA$9,0),ROWS('6. Patients'!DW$10:DW$107))),0),
IFERROR(SUMPRODUCT('6. Patients'!CJ$10:CJ$107,OFFSET('6. Patients'!$JB$9,1,MATCH($D30,'6. Patients'!$JC$9:$KZ$9,0),ROWS('6. Patients'!DW$10:DW$107))),0)+
IFERROR(SUMPRODUCT('6. Patients'!CJ$10:CJ$107,OFFSET('6. Patients'!$LA$9,1,MATCH($D30,'6. Patients'!$LB$9:$LU$9,0),ROWS('6. Patients'!DW$10:DW$107))),0)+
IFERROR(SUMPRODUCT('6. Patients'!CJ$10:CJ$107,OFFSET('6. Patients'!$LV$9,1,MATCH($D30,'6. Patients'!$LW$9:$NT$9,0),ROWS('6. Patients'!DW$10:DW$107))),0)+
IFERROR(SUMPRODUCT('6. Patients'!CJ$10:CJ$107,OFFSET('6. Patients'!$NU$9,1,MATCH($D30,'6. Patients'!$NV$9:$OO$9,0),ROWS('6. Patients'!DW$10:DW$107))),0),
IFERROR(SUMPRODUCT('6. Patients'!CJ$10:CJ$107,OFFSET('6. Patients'!$OP$9,1,MATCH($D30,'6. Patients'!$OQ$9:$QN$9,0),ROWS('6. Patients'!DW$10:DW$107))),0)+
IFERROR(SUMPRODUCT('6. Patients'!CJ$10:CJ$107,OFFSET('6. Patients'!$QO$9,1,MATCH($D30,'6. Patients'!$QP$9:$RI$9,0),ROWS('6. Patients'!DW$10:DW$107))),0)+
IFERROR(SUMPRODUCT('6. Patients'!CJ$10:CJ$107,OFFSET('6. Patients'!$RJ$9,1,MATCH($D30,'6. Patients'!$RK$9:$TH$9,0),ROWS('6. Patients'!DW$10:DW$107))),0)+
IFERROR(SUMPRODUCT('6. Patients'!CJ$10:CJ$107,OFFSET('6. Patients'!$TI$9,1,MATCH($D30,'6. Patients'!$TJ$9:$UC$9,0),ROWS('6. Patients'!DW$10:DW$107))),0))+
IFERROR(VLOOKUP($D30,$H$116:$L$146,COLUMNS($H$115:$J$115)-1+Q$7,0)*$E30*$F30*'1. General Inputs'!$J$25,0),0),0)</f>
        <v>0</v>
      </c>
      <c r="R30" s="775">
        <f ca="1">ROUNDUP(IFERROR($F30*$E30*CHOOSE(R$7,
IFERROR(SUMPRODUCT('6. Patients'!CK$10:CK$107,OFFSET('6. Patients'!$DN$9,1,MATCH($D30,'6. Patients'!$DO$9:$FL$9,0),ROWS('6. Patients'!DX$10:DX$107))),0)+
IFERROR(SUMPRODUCT('6. Patients'!CK$10:CK$107,OFFSET('6. Patients'!$FM$9,1,MATCH($D30,'6. Patients'!$FN$9:$GG$9,0),ROWS('6. Patients'!DX$10:DX$107))),0)+
IFERROR(SUMPRODUCT('6. Patients'!CK$10:CK$107,OFFSET('6. Patients'!$GH$9,1,MATCH($D30,'6. Patients'!$GI$9:$IF$9,0),ROWS('6. Patients'!DX$10:DX$107))),0)+
IFERROR(SUMPRODUCT('6. Patients'!CK$10:CK$107,OFFSET('6. Patients'!$IG$9,1,MATCH($D30,'6. Patients'!$IH$9:$JA$9,0),ROWS('6. Patients'!DX$10:DX$107))),0),
IFERROR(SUMPRODUCT('6. Patients'!CK$10:CK$107,OFFSET('6. Patients'!$JB$9,1,MATCH($D30,'6. Patients'!$JC$9:$KZ$9,0),ROWS('6. Patients'!DX$10:DX$107))),0)+
IFERROR(SUMPRODUCT('6. Patients'!CK$10:CK$107,OFFSET('6. Patients'!$LA$9,1,MATCH($D30,'6. Patients'!$LB$9:$LU$9,0),ROWS('6. Patients'!DX$10:DX$107))),0)+
IFERROR(SUMPRODUCT('6. Patients'!CK$10:CK$107,OFFSET('6. Patients'!$LV$9,1,MATCH($D30,'6. Patients'!$LW$9:$NT$9,0),ROWS('6. Patients'!DX$10:DX$107))),0)+
IFERROR(SUMPRODUCT('6. Patients'!CK$10:CK$107,OFFSET('6. Patients'!$NU$9,1,MATCH($D30,'6. Patients'!$NV$9:$OO$9,0),ROWS('6. Patients'!DX$10:DX$107))),0),
IFERROR(SUMPRODUCT('6. Patients'!CK$10:CK$107,OFFSET('6. Patients'!$OP$9,1,MATCH($D30,'6. Patients'!$OQ$9:$QN$9,0),ROWS('6. Patients'!DX$10:DX$107))),0)+
IFERROR(SUMPRODUCT('6. Patients'!CK$10:CK$107,OFFSET('6. Patients'!$QO$9,1,MATCH($D30,'6. Patients'!$QP$9:$RI$9,0),ROWS('6. Patients'!DX$10:DX$107))),0)+
IFERROR(SUMPRODUCT('6. Patients'!CK$10:CK$107,OFFSET('6. Patients'!$RJ$9,1,MATCH($D30,'6. Patients'!$RK$9:$TH$9,0),ROWS('6. Patients'!DX$10:DX$107))),0)+
IFERROR(SUMPRODUCT('6. Patients'!CK$10:CK$107,OFFSET('6. Patients'!$TI$9,1,MATCH($D30,'6. Patients'!$TJ$9:$UC$9,0),ROWS('6. Patients'!DX$10:DX$107))),0))+
IFERROR(VLOOKUP($D30,$H$116:$L$146,COLUMNS($H$115:$J$115)-1+R$7,0)*$E30*$F30*'1. General Inputs'!$J$25,0),0),0)</f>
        <v>0</v>
      </c>
      <c r="S30" s="775">
        <f ca="1">ROUNDUP(IFERROR($F30*$E30*CHOOSE(S$7,
IFERROR(SUMPRODUCT('6. Patients'!CL$10:CL$107,OFFSET('6. Patients'!$DN$9,1,MATCH($D30,'6. Patients'!$DO$9:$FL$9,0),ROWS('6. Patients'!DY$10:DY$107))),0)+
IFERROR(SUMPRODUCT('6. Patients'!CL$10:CL$107,OFFSET('6. Patients'!$FM$9,1,MATCH($D30,'6. Patients'!$FN$9:$GG$9,0),ROWS('6. Patients'!DY$10:DY$107))),0)+
IFERROR(SUMPRODUCT('6. Patients'!CL$10:CL$107,OFFSET('6. Patients'!$GH$9,1,MATCH($D30,'6. Patients'!$GI$9:$IF$9,0),ROWS('6. Patients'!DY$10:DY$107))),0)+
IFERROR(SUMPRODUCT('6. Patients'!CL$10:CL$107,OFFSET('6. Patients'!$IG$9,1,MATCH($D30,'6. Patients'!$IH$9:$JA$9,0),ROWS('6. Patients'!DY$10:DY$107))),0),
IFERROR(SUMPRODUCT('6. Patients'!CL$10:CL$107,OFFSET('6. Patients'!$JB$9,1,MATCH($D30,'6. Patients'!$JC$9:$KZ$9,0),ROWS('6. Patients'!DY$10:DY$107))),0)+
IFERROR(SUMPRODUCT('6. Patients'!CL$10:CL$107,OFFSET('6. Patients'!$LA$9,1,MATCH($D30,'6. Patients'!$LB$9:$LU$9,0),ROWS('6. Patients'!DY$10:DY$107))),0)+
IFERROR(SUMPRODUCT('6. Patients'!CL$10:CL$107,OFFSET('6. Patients'!$LV$9,1,MATCH($D30,'6. Patients'!$LW$9:$NT$9,0),ROWS('6. Patients'!DY$10:DY$107))),0)+
IFERROR(SUMPRODUCT('6. Patients'!CL$10:CL$107,OFFSET('6. Patients'!$NU$9,1,MATCH($D30,'6. Patients'!$NV$9:$OO$9,0),ROWS('6. Patients'!DY$10:DY$107))),0),
IFERROR(SUMPRODUCT('6. Patients'!CL$10:CL$107,OFFSET('6. Patients'!$OP$9,1,MATCH($D30,'6. Patients'!$OQ$9:$QN$9,0),ROWS('6. Patients'!DY$10:DY$107))),0)+
IFERROR(SUMPRODUCT('6. Patients'!CL$10:CL$107,OFFSET('6. Patients'!$QO$9,1,MATCH($D30,'6. Patients'!$QP$9:$RI$9,0),ROWS('6. Patients'!DY$10:DY$107))),0)+
IFERROR(SUMPRODUCT('6. Patients'!CL$10:CL$107,OFFSET('6. Patients'!$RJ$9,1,MATCH($D30,'6. Patients'!$RK$9:$TH$9,0),ROWS('6. Patients'!DY$10:DY$107))),0)+
IFERROR(SUMPRODUCT('6. Patients'!CL$10:CL$107,OFFSET('6. Patients'!$TI$9,1,MATCH($D30,'6. Patients'!$TJ$9:$UC$9,0),ROWS('6. Patients'!DY$10:DY$107))),0))+
IFERROR(VLOOKUP($D30,$H$116:$L$146,COLUMNS($H$115:$J$115)-1+S$7,0)*$E30*$F30*'1. General Inputs'!$J$25,0),0),0)</f>
        <v>0</v>
      </c>
      <c r="T30" s="775">
        <f ca="1">ROUNDUP(IFERROR($F30*$E30*CHOOSE(T$7,
IFERROR(SUMPRODUCT('6. Patients'!CM$10:CM$107,OFFSET('6. Patients'!$DN$9,1,MATCH($D30,'6. Patients'!$DO$9:$FL$9,0),ROWS('6. Patients'!DZ$10:DZ$107))),0)+
IFERROR(SUMPRODUCT('6. Patients'!CM$10:CM$107,OFFSET('6. Patients'!$FM$9,1,MATCH($D30,'6. Patients'!$FN$9:$GG$9,0),ROWS('6. Patients'!DZ$10:DZ$107))),0)+
IFERROR(SUMPRODUCT('6. Patients'!CM$10:CM$107,OFFSET('6. Patients'!$GH$9,1,MATCH($D30,'6. Patients'!$GI$9:$IF$9,0),ROWS('6. Patients'!DZ$10:DZ$107))),0)+
IFERROR(SUMPRODUCT('6. Patients'!CM$10:CM$107,OFFSET('6. Patients'!$IG$9,1,MATCH($D30,'6. Patients'!$IH$9:$JA$9,0),ROWS('6. Patients'!DZ$10:DZ$107))),0),
IFERROR(SUMPRODUCT('6. Patients'!CM$10:CM$107,OFFSET('6. Patients'!$JB$9,1,MATCH($D30,'6. Patients'!$JC$9:$KZ$9,0),ROWS('6. Patients'!DZ$10:DZ$107))),0)+
IFERROR(SUMPRODUCT('6. Patients'!CM$10:CM$107,OFFSET('6. Patients'!$LA$9,1,MATCH($D30,'6. Patients'!$LB$9:$LU$9,0),ROWS('6. Patients'!DZ$10:DZ$107))),0)+
IFERROR(SUMPRODUCT('6. Patients'!CM$10:CM$107,OFFSET('6. Patients'!$LV$9,1,MATCH($D30,'6. Patients'!$LW$9:$NT$9,0),ROWS('6. Patients'!DZ$10:DZ$107))),0)+
IFERROR(SUMPRODUCT('6. Patients'!CM$10:CM$107,OFFSET('6. Patients'!$NU$9,1,MATCH($D30,'6. Patients'!$NV$9:$OO$9,0),ROWS('6. Patients'!DZ$10:DZ$107))),0),
IFERROR(SUMPRODUCT('6. Patients'!CM$10:CM$107,OFFSET('6. Patients'!$OP$9,1,MATCH($D30,'6. Patients'!$OQ$9:$QN$9,0),ROWS('6. Patients'!DZ$10:DZ$107))),0)+
IFERROR(SUMPRODUCT('6. Patients'!CM$10:CM$107,OFFSET('6. Patients'!$QO$9,1,MATCH($D30,'6. Patients'!$QP$9:$RI$9,0),ROWS('6. Patients'!DZ$10:DZ$107))),0)+
IFERROR(SUMPRODUCT('6. Patients'!CM$10:CM$107,OFFSET('6. Patients'!$RJ$9,1,MATCH($D30,'6. Patients'!$RK$9:$TH$9,0),ROWS('6. Patients'!DZ$10:DZ$107))),0)+
IFERROR(SUMPRODUCT('6. Patients'!CM$10:CM$107,OFFSET('6. Patients'!$TI$9,1,MATCH($D30,'6. Patients'!$TJ$9:$UC$9,0),ROWS('6. Patients'!DZ$10:DZ$107))),0))+
IFERROR(VLOOKUP($D30,$H$116:$L$146,COLUMNS($H$115:$J$115)-1+T$7,0)*$E30*$F30*'1. General Inputs'!$J$25,0),0),0)</f>
        <v>0</v>
      </c>
      <c r="U30" s="775">
        <f ca="1">ROUNDUP(IFERROR($F30*$E30*CHOOSE(U$7,
IFERROR(SUMPRODUCT('6. Patients'!CN$10:CN$107,OFFSET('6. Patients'!$DN$9,1,MATCH($D30,'6. Patients'!$DO$9:$FL$9,0),ROWS('6. Patients'!EA$10:EA$107))),0)+
IFERROR(SUMPRODUCT('6. Patients'!CN$10:CN$107,OFFSET('6. Patients'!$FM$9,1,MATCH($D30,'6. Patients'!$FN$9:$GG$9,0),ROWS('6. Patients'!EA$10:EA$107))),0)+
IFERROR(SUMPRODUCT('6. Patients'!CN$10:CN$107,OFFSET('6. Patients'!$GH$9,1,MATCH($D30,'6. Patients'!$GI$9:$IF$9,0),ROWS('6. Patients'!EA$10:EA$107))),0)+
IFERROR(SUMPRODUCT('6. Patients'!CN$10:CN$107,OFFSET('6. Patients'!$IG$9,1,MATCH($D30,'6. Patients'!$IH$9:$JA$9,0),ROWS('6. Patients'!EA$10:EA$107))),0),
IFERROR(SUMPRODUCT('6. Patients'!CN$10:CN$107,OFFSET('6. Patients'!$JB$9,1,MATCH($D30,'6. Patients'!$JC$9:$KZ$9,0),ROWS('6. Patients'!EA$10:EA$107))),0)+
IFERROR(SUMPRODUCT('6. Patients'!CN$10:CN$107,OFFSET('6. Patients'!$LA$9,1,MATCH($D30,'6. Patients'!$LB$9:$LU$9,0),ROWS('6. Patients'!EA$10:EA$107))),0)+
IFERROR(SUMPRODUCT('6. Patients'!CN$10:CN$107,OFFSET('6. Patients'!$LV$9,1,MATCH($D30,'6. Patients'!$LW$9:$NT$9,0),ROWS('6. Patients'!EA$10:EA$107))),0)+
IFERROR(SUMPRODUCT('6. Patients'!CN$10:CN$107,OFFSET('6. Patients'!$NU$9,1,MATCH($D30,'6. Patients'!$NV$9:$OO$9,0),ROWS('6. Patients'!EA$10:EA$107))),0),
IFERROR(SUMPRODUCT('6. Patients'!CN$10:CN$107,OFFSET('6. Patients'!$OP$9,1,MATCH($D30,'6. Patients'!$OQ$9:$QN$9,0),ROWS('6. Patients'!EA$10:EA$107))),0)+
IFERROR(SUMPRODUCT('6. Patients'!CN$10:CN$107,OFFSET('6. Patients'!$QO$9,1,MATCH($D30,'6. Patients'!$QP$9:$RI$9,0),ROWS('6. Patients'!EA$10:EA$107))),0)+
IFERROR(SUMPRODUCT('6. Patients'!CN$10:CN$107,OFFSET('6. Patients'!$RJ$9,1,MATCH($D30,'6. Patients'!$RK$9:$TH$9,0),ROWS('6. Patients'!EA$10:EA$107))),0)+
IFERROR(SUMPRODUCT('6. Patients'!CN$10:CN$107,OFFSET('6. Patients'!$TI$9,1,MATCH($D30,'6. Patients'!$TJ$9:$UC$9,0),ROWS('6. Patients'!EA$10:EA$107))),0))+
IFERROR(VLOOKUP($D30,$H$116:$L$146,COLUMNS($H$115:$J$115)-1+U$7,0)*$E30*$F30*'1. General Inputs'!$J$25,0),0),0)</f>
        <v>0</v>
      </c>
      <c r="V30" s="775">
        <f ca="1">ROUNDUP(IFERROR($F30*$E30*CHOOSE(V$7,
IFERROR(SUMPRODUCT('6. Patients'!CO$10:CO$107,OFFSET('6. Patients'!$DN$9,1,MATCH($D30,'6. Patients'!$DO$9:$FL$9,0),ROWS('6. Patients'!EB$10:EB$107))),0)+
IFERROR(SUMPRODUCT('6. Patients'!CO$10:CO$107,OFFSET('6. Patients'!$FM$9,1,MATCH($D30,'6. Patients'!$FN$9:$GG$9,0),ROWS('6. Patients'!EB$10:EB$107))),0)+
IFERROR(SUMPRODUCT('6. Patients'!CO$10:CO$107,OFFSET('6. Patients'!$GH$9,1,MATCH($D30,'6. Patients'!$GI$9:$IF$9,0),ROWS('6. Patients'!EB$10:EB$107))),0)+
IFERROR(SUMPRODUCT('6. Patients'!CO$10:CO$107,OFFSET('6. Patients'!$IG$9,1,MATCH($D30,'6. Patients'!$IH$9:$JA$9,0),ROWS('6. Patients'!EB$10:EB$107))),0),
IFERROR(SUMPRODUCT('6. Patients'!CO$10:CO$107,OFFSET('6. Patients'!$JB$9,1,MATCH($D30,'6. Patients'!$JC$9:$KZ$9,0),ROWS('6. Patients'!EB$10:EB$107))),0)+
IFERROR(SUMPRODUCT('6. Patients'!CO$10:CO$107,OFFSET('6. Patients'!$LA$9,1,MATCH($D30,'6. Patients'!$LB$9:$LU$9,0),ROWS('6. Patients'!EB$10:EB$107))),0)+
IFERROR(SUMPRODUCT('6. Patients'!CO$10:CO$107,OFFSET('6. Patients'!$LV$9,1,MATCH($D30,'6. Patients'!$LW$9:$NT$9,0),ROWS('6. Patients'!EB$10:EB$107))),0)+
IFERROR(SUMPRODUCT('6. Patients'!CO$10:CO$107,OFFSET('6. Patients'!$NU$9,1,MATCH($D30,'6. Patients'!$NV$9:$OO$9,0),ROWS('6. Patients'!EB$10:EB$107))),0),
IFERROR(SUMPRODUCT('6. Patients'!CO$10:CO$107,OFFSET('6. Patients'!$OP$9,1,MATCH($D30,'6. Patients'!$OQ$9:$QN$9,0),ROWS('6. Patients'!EB$10:EB$107))),0)+
IFERROR(SUMPRODUCT('6. Patients'!CO$10:CO$107,OFFSET('6. Patients'!$QO$9,1,MATCH($D30,'6. Patients'!$QP$9:$RI$9,0),ROWS('6. Patients'!EB$10:EB$107))),0)+
IFERROR(SUMPRODUCT('6. Patients'!CO$10:CO$107,OFFSET('6. Patients'!$RJ$9,1,MATCH($D30,'6. Patients'!$RK$9:$TH$9,0),ROWS('6. Patients'!EB$10:EB$107))),0)+
IFERROR(SUMPRODUCT('6. Patients'!CO$10:CO$107,OFFSET('6. Patients'!$TI$9,1,MATCH($D30,'6. Patients'!$TJ$9:$UC$9,0),ROWS('6. Patients'!EB$10:EB$107))),0))+
IFERROR(VLOOKUP($D30,$H$116:$L$146,COLUMNS($H$115:$J$115)-1+V$7,0)*$E30*$F30*'1. General Inputs'!$J$25,0),0),0)</f>
        <v>0</v>
      </c>
      <c r="W30" s="775">
        <f ca="1">ROUNDUP(IFERROR($F30*$E30*CHOOSE(W$7,
IFERROR(SUMPRODUCT('6. Patients'!CP$10:CP$107,OFFSET('6. Patients'!$DN$9,1,MATCH($D30,'6. Patients'!$DO$9:$FL$9,0),ROWS('6. Patients'!EC$10:EC$107))),0)+
IFERROR(SUMPRODUCT('6. Patients'!CP$10:CP$107,OFFSET('6. Patients'!$FM$9,1,MATCH($D30,'6. Patients'!$FN$9:$GG$9,0),ROWS('6. Patients'!EC$10:EC$107))),0)+
IFERROR(SUMPRODUCT('6. Patients'!CP$10:CP$107,OFFSET('6. Patients'!$GH$9,1,MATCH($D30,'6. Patients'!$GI$9:$IF$9,0),ROWS('6. Patients'!EC$10:EC$107))),0)+
IFERROR(SUMPRODUCT('6. Patients'!CP$10:CP$107,OFFSET('6. Patients'!$IG$9,1,MATCH($D30,'6. Patients'!$IH$9:$JA$9,0),ROWS('6. Patients'!EC$10:EC$107))),0),
IFERROR(SUMPRODUCT('6. Patients'!CP$10:CP$107,OFFSET('6. Patients'!$JB$9,1,MATCH($D30,'6. Patients'!$JC$9:$KZ$9,0),ROWS('6. Patients'!EC$10:EC$107))),0)+
IFERROR(SUMPRODUCT('6. Patients'!CP$10:CP$107,OFFSET('6. Patients'!$LA$9,1,MATCH($D30,'6. Patients'!$LB$9:$LU$9,0),ROWS('6. Patients'!EC$10:EC$107))),0)+
IFERROR(SUMPRODUCT('6. Patients'!CP$10:CP$107,OFFSET('6. Patients'!$LV$9,1,MATCH($D30,'6. Patients'!$LW$9:$NT$9,0),ROWS('6. Patients'!EC$10:EC$107))),0)+
IFERROR(SUMPRODUCT('6. Patients'!CP$10:CP$107,OFFSET('6. Patients'!$NU$9,1,MATCH($D30,'6. Patients'!$NV$9:$OO$9,0),ROWS('6. Patients'!EC$10:EC$107))),0),
IFERROR(SUMPRODUCT('6. Patients'!CP$10:CP$107,OFFSET('6. Patients'!$OP$9,1,MATCH($D30,'6. Patients'!$OQ$9:$QN$9,0),ROWS('6. Patients'!EC$10:EC$107))),0)+
IFERROR(SUMPRODUCT('6. Patients'!CP$10:CP$107,OFFSET('6. Patients'!$QO$9,1,MATCH($D30,'6. Patients'!$QP$9:$RI$9,0),ROWS('6. Patients'!EC$10:EC$107))),0)+
IFERROR(SUMPRODUCT('6. Patients'!CP$10:CP$107,OFFSET('6. Patients'!$RJ$9,1,MATCH($D30,'6. Patients'!$RK$9:$TH$9,0),ROWS('6. Patients'!EC$10:EC$107))),0)+
IFERROR(SUMPRODUCT('6. Patients'!CP$10:CP$107,OFFSET('6. Patients'!$TI$9,1,MATCH($D30,'6. Patients'!$TJ$9:$UC$9,0),ROWS('6. Patients'!EC$10:EC$107))),0))+
IFERROR(VLOOKUP($D30,$H$116:$L$146,COLUMNS($H$115:$J$115)-1+W$7,0)*$E30*$F30*'1. General Inputs'!$J$25,0),0),0)</f>
        <v>0</v>
      </c>
      <c r="X30" s="775">
        <f ca="1">ROUNDUP(IFERROR($F30*$E30*CHOOSE(X$7,
IFERROR(SUMPRODUCT('6. Patients'!CQ$10:CQ$107,OFFSET('6. Patients'!$DN$9,1,MATCH($D30,'6. Patients'!$DO$9:$FL$9,0),ROWS('6. Patients'!ED$10:ED$107))),0)+
IFERROR(SUMPRODUCT('6. Patients'!CQ$10:CQ$107,OFFSET('6. Patients'!$FM$9,1,MATCH($D30,'6. Patients'!$FN$9:$GG$9,0),ROWS('6. Patients'!ED$10:ED$107))),0)+
IFERROR(SUMPRODUCT('6. Patients'!CQ$10:CQ$107,OFFSET('6. Patients'!$GH$9,1,MATCH($D30,'6. Patients'!$GI$9:$IF$9,0),ROWS('6. Patients'!ED$10:ED$107))),0)+
IFERROR(SUMPRODUCT('6. Patients'!CQ$10:CQ$107,OFFSET('6. Patients'!$IG$9,1,MATCH($D30,'6. Patients'!$IH$9:$JA$9,0),ROWS('6. Patients'!ED$10:ED$107))),0),
IFERROR(SUMPRODUCT('6. Patients'!CQ$10:CQ$107,OFFSET('6. Patients'!$JB$9,1,MATCH($D30,'6. Patients'!$JC$9:$KZ$9,0),ROWS('6. Patients'!ED$10:ED$107))),0)+
IFERROR(SUMPRODUCT('6. Patients'!CQ$10:CQ$107,OFFSET('6. Patients'!$LA$9,1,MATCH($D30,'6. Patients'!$LB$9:$LU$9,0),ROWS('6. Patients'!ED$10:ED$107))),0)+
IFERROR(SUMPRODUCT('6. Patients'!CQ$10:CQ$107,OFFSET('6. Patients'!$LV$9,1,MATCH($D30,'6. Patients'!$LW$9:$NT$9,0),ROWS('6. Patients'!ED$10:ED$107))),0)+
IFERROR(SUMPRODUCT('6. Patients'!CQ$10:CQ$107,OFFSET('6. Patients'!$NU$9,1,MATCH($D30,'6. Patients'!$NV$9:$OO$9,0),ROWS('6. Patients'!ED$10:ED$107))),0),
IFERROR(SUMPRODUCT('6. Patients'!CQ$10:CQ$107,OFFSET('6. Patients'!$OP$9,1,MATCH($D30,'6. Patients'!$OQ$9:$QN$9,0),ROWS('6. Patients'!ED$10:ED$107))),0)+
IFERROR(SUMPRODUCT('6. Patients'!CQ$10:CQ$107,OFFSET('6. Patients'!$QO$9,1,MATCH($D30,'6. Patients'!$QP$9:$RI$9,0),ROWS('6. Patients'!ED$10:ED$107))),0)+
IFERROR(SUMPRODUCT('6. Patients'!CQ$10:CQ$107,OFFSET('6. Patients'!$RJ$9,1,MATCH($D30,'6. Patients'!$RK$9:$TH$9,0),ROWS('6. Patients'!ED$10:ED$107))),0)+
IFERROR(SUMPRODUCT('6. Patients'!CQ$10:CQ$107,OFFSET('6. Patients'!$TI$9,1,MATCH($D30,'6. Patients'!$TJ$9:$UC$9,0),ROWS('6. Patients'!ED$10:ED$107))),0))+
IFERROR(VLOOKUP($D30,$H$116:$L$146,COLUMNS($H$115:$J$115)-1+X$7,0)*$E30*$F30*'1. General Inputs'!$J$25,0),0),0)</f>
        <v>0</v>
      </c>
      <c r="Y30" s="775">
        <f ca="1">ROUNDUP(IFERROR($F30*$E30*CHOOSE(Y$7,
IFERROR(SUMPRODUCT('6. Patients'!CR$10:CR$107,OFFSET('6. Patients'!$DN$9,1,MATCH($D30,'6. Patients'!$DO$9:$FL$9,0),ROWS('6. Patients'!EE$10:EE$107))),0)+
IFERROR(SUMPRODUCT('6. Patients'!CR$10:CR$107,OFFSET('6. Patients'!$FM$9,1,MATCH($D30,'6. Patients'!$FN$9:$GG$9,0),ROWS('6. Patients'!EE$10:EE$107))),0)+
IFERROR(SUMPRODUCT('6. Patients'!CR$10:CR$107,OFFSET('6. Patients'!$GH$9,1,MATCH($D30,'6. Patients'!$GI$9:$IF$9,0),ROWS('6. Patients'!EE$10:EE$107))),0)+
IFERROR(SUMPRODUCT('6. Patients'!CR$10:CR$107,OFFSET('6. Patients'!$IG$9,1,MATCH($D30,'6. Patients'!$IH$9:$JA$9,0),ROWS('6. Patients'!EE$10:EE$107))),0),
IFERROR(SUMPRODUCT('6. Patients'!CR$10:CR$107,OFFSET('6. Patients'!$JB$9,1,MATCH($D30,'6. Patients'!$JC$9:$KZ$9,0),ROWS('6. Patients'!EE$10:EE$107))),0)+
IFERROR(SUMPRODUCT('6. Patients'!CR$10:CR$107,OFFSET('6. Patients'!$LA$9,1,MATCH($D30,'6. Patients'!$LB$9:$LU$9,0),ROWS('6. Patients'!EE$10:EE$107))),0)+
IFERROR(SUMPRODUCT('6. Patients'!CR$10:CR$107,OFFSET('6. Patients'!$LV$9,1,MATCH($D30,'6. Patients'!$LW$9:$NT$9,0),ROWS('6. Patients'!EE$10:EE$107))),0)+
IFERROR(SUMPRODUCT('6. Patients'!CR$10:CR$107,OFFSET('6. Patients'!$NU$9,1,MATCH($D30,'6. Patients'!$NV$9:$OO$9,0),ROWS('6. Patients'!EE$10:EE$107))),0),
IFERROR(SUMPRODUCT('6. Patients'!CR$10:CR$107,OFFSET('6. Patients'!$OP$9,1,MATCH($D30,'6. Patients'!$OQ$9:$QN$9,0),ROWS('6. Patients'!EE$10:EE$107))),0)+
IFERROR(SUMPRODUCT('6. Patients'!CR$10:CR$107,OFFSET('6. Patients'!$QO$9,1,MATCH($D30,'6. Patients'!$QP$9:$RI$9,0),ROWS('6. Patients'!EE$10:EE$107))),0)+
IFERROR(SUMPRODUCT('6. Patients'!CR$10:CR$107,OFFSET('6. Patients'!$RJ$9,1,MATCH($D30,'6. Patients'!$RK$9:$TH$9,0),ROWS('6. Patients'!EE$10:EE$107))),0)+
IFERROR(SUMPRODUCT('6. Patients'!CR$10:CR$107,OFFSET('6. Patients'!$TI$9,1,MATCH($D30,'6. Patients'!$TJ$9:$UC$9,0),ROWS('6. Patients'!EE$10:EE$107))),0))+
IFERROR(VLOOKUP($D30,$H$116:$L$146,COLUMNS($H$115:$J$115)-1+Y$7,0)*$E30*$F30*'1. General Inputs'!$J$25,0),0),0)</f>
        <v>0</v>
      </c>
      <c r="Z30" s="775">
        <f ca="1">ROUNDUP(IFERROR($F30*$E30*CHOOSE(Z$7,
IFERROR(SUMPRODUCT('6. Patients'!CS$10:CS$107,OFFSET('6. Patients'!$DN$9,1,MATCH($D30,'6. Patients'!$DO$9:$FL$9,0),ROWS('6. Patients'!EF$10:EF$107))),0)+
IFERROR(SUMPRODUCT('6. Patients'!CS$10:CS$107,OFFSET('6. Patients'!$FM$9,1,MATCH($D30,'6. Patients'!$FN$9:$GG$9,0),ROWS('6. Patients'!EF$10:EF$107))),0)+
IFERROR(SUMPRODUCT('6. Patients'!CS$10:CS$107,OFFSET('6. Patients'!$GH$9,1,MATCH($D30,'6. Patients'!$GI$9:$IF$9,0),ROWS('6. Patients'!EF$10:EF$107))),0)+
IFERROR(SUMPRODUCT('6. Patients'!CS$10:CS$107,OFFSET('6. Patients'!$IG$9,1,MATCH($D30,'6. Patients'!$IH$9:$JA$9,0),ROWS('6. Patients'!EF$10:EF$107))),0),
IFERROR(SUMPRODUCT('6. Patients'!CS$10:CS$107,OFFSET('6. Patients'!$JB$9,1,MATCH($D30,'6. Patients'!$JC$9:$KZ$9,0),ROWS('6. Patients'!EF$10:EF$107))),0)+
IFERROR(SUMPRODUCT('6. Patients'!CS$10:CS$107,OFFSET('6. Patients'!$LA$9,1,MATCH($D30,'6. Patients'!$LB$9:$LU$9,0),ROWS('6. Patients'!EF$10:EF$107))),0)+
IFERROR(SUMPRODUCT('6. Patients'!CS$10:CS$107,OFFSET('6. Patients'!$LV$9,1,MATCH($D30,'6. Patients'!$LW$9:$NT$9,0),ROWS('6. Patients'!EF$10:EF$107))),0)+
IFERROR(SUMPRODUCT('6. Patients'!CS$10:CS$107,OFFSET('6. Patients'!$NU$9,1,MATCH($D30,'6. Patients'!$NV$9:$OO$9,0),ROWS('6. Patients'!EF$10:EF$107))),0),
IFERROR(SUMPRODUCT('6. Patients'!CS$10:CS$107,OFFSET('6. Patients'!$OP$9,1,MATCH($D30,'6. Patients'!$OQ$9:$QN$9,0),ROWS('6. Patients'!EF$10:EF$107))),0)+
IFERROR(SUMPRODUCT('6. Patients'!CS$10:CS$107,OFFSET('6. Patients'!$QO$9,1,MATCH($D30,'6. Patients'!$QP$9:$RI$9,0),ROWS('6. Patients'!EF$10:EF$107))),0)+
IFERROR(SUMPRODUCT('6. Patients'!CS$10:CS$107,OFFSET('6. Patients'!$RJ$9,1,MATCH($D30,'6. Patients'!$RK$9:$TH$9,0),ROWS('6. Patients'!EF$10:EF$107))),0)+
IFERROR(SUMPRODUCT('6. Patients'!CS$10:CS$107,OFFSET('6. Patients'!$TI$9,1,MATCH($D30,'6. Patients'!$TJ$9:$UC$9,0),ROWS('6. Patients'!EF$10:EF$107))),0))+
IFERROR(VLOOKUP($D30,$H$116:$L$146,COLUMNS($H$115:$J$115)-1+Z$7,0)*$E30*$F30*'1. General Inputs'!$J$25,0),0),0)</f>
        <v>0</v>
      </c>
      <c r="AA30" s="775">
        <f ca="1">ROUNDUP(IFERROR($F30*$E30*CHOOSE(AA$7,
IFERROR(SUMPRODUCT('6. Patients'!CT$10:CT$107,OFFSET('6. Patients'!$DN$9,1,MATCH($D30,'6. Patients'!$DO$9:$FL$9,0),ROWS('6. Patients'!EG$10:EG$107))),0)+
IFERROR(SUMPRODUCT('6. Patients'!CT$10:CT$107,OFFSET('6. Patients'!$FM$9,1,MATCH($D30,'6. Patients'!$FN$9:$GG$9,0),ROWS('6. Patients'!EG$10:EG$107))),0)+
IFERROR(SUMPRODUCT('6. Patients'!CT$10:CT$107,OFFSET('6. Patients'!$GH$9,1,MATCH($D30,'6. Patients'!$GI$9:$IF$9,0),ROWS('6. Patients'!EG$10:EG$107))),0)+
IFERROR(SUMPRODUCT('6. Patients'!CT$10:CT$107,OFFSET('6. Patients'!$IG$9,1,MATCH($D30,'6. Patients'!$IH$9:$JA$9,0),ROWS('6. Patients'!EG$10:EG$107))),0),
IFERROR(SUMPRODUCT('6. Patients'!CT$10:CT$107,OFFSET('6. Patients'!$JB$9,1,MATCH($D30,'6. Patients'!$JC$9:$KZ$9,0),ROWS('6. Patients'!EG$10:EG$107))),0)+
IFERROR(SUMPRODUCT('6. Patients'!CT$10:CT$107,OFFSET('6. Patients'!$LA$9,1,MATCH($D30,'6. Patients'!$LB$9:$LU$9,0),ROWS('6. Patients'!EG$10:EG$107))),0)+
IFERROR(SUMPRODUCT('6. Patients'!CT$10:CT$107,OFFSET('6. Patients'!$LV$9,1,MATCH($D30,'6. Patients'!$LW$9:$NT$9,0),ROWS('6. Patients'!EG$10:EG$107))),0)+
IFERROR(SUMPRODUCT('6. Patients'!CT$10:CT$107,OFFSET('6. Patients'!$NU$9,1,MATCH($D30,'6. Patients'!$NV$9:$OO$9,0),ROWS('6. Patients'!EG$10:EG$107))),0),
IFERROR(SUMPRODUCT('6. Patients'!CT$10:CT$107,OFFSET('6. Patients'!$OP$9,1,MATCH($D30,'6. Patients'!$OQ$9:$QN$9,0),ROWS('6. Patients'!EG$10:EG$107))),0)+
IFERROR(SUMPRODUCT('6. Patients'!CT$10:CT$107,OFFSET('6. Patients'!$QO$9,1,MATCH($D30,'6. Patients'!$QP$9:$RI$9,0),ROWS('6. Patients'!EG$10:EG$107))),0)+
IFERROR(SUMPRODUCT('6. Patients'!CT$10:CT$107,OFFSET('6. Patients'!$RJ$9,1,MATCH($D30,'6. Patients'!$RK$9:$TH$9,0),ROWS('6. Patients'!EG$10:EG$107))),0)+
IFERROR(SUMPRODUCT('6. Patients'!CT$10:CT$107,OFFSET('6. Patients'!$TI$9,1,MATCH($D30,'6. Patients'!$TJ$9:$UC$9,0),ROWS('6. Patients'!EG$10:EG$107))),0))+
IFERROR(VLOOKUP($D30,$H$116:$L$146,COLUMNS($H$115:$J$115)-1+AA$7,0)*$E30*$F30*'1. General Inputs'!$J$25,0),0),0)</f>
        <v>0</v>
      </c>
      <c r="AB30" s="775">
        <f ca="1">ROUNDUP(IFERROR($F30*$E30*CHOOSE(AB$7,
IFERROR(SUMPRODUCT('6. Patients'!CU$10:CU$107,OFFSET('6. Patients'!$DN$9,1,MATCH($D30,'6. Patients'!$DO$9:$FL$9,0),ROWS('6. Patients'!EH$10:EH$107))),0)+
IFERROR(SUMPRODUCT('6. Patients'!CU$10:CU$107,OFFSET('6. Patients'!$FM$9,1,MATCH($D30,'6. Patients'!$FN$9:$GG$9,0),ROWS('6. Patients'!EH$10:EH$107))),0)+
IFERROR(SUMPRODUCT('6. Patients'!CU$10:CU$107,OFFSET('6. Patients'!$GH$9,1,MATCH($D30,'6. Patients'!$GI$9:$IF$9,0),ROWS('6. Patients'!EH$10:EH$107))),0)+
IFERROR(SUMPRODUCT('6. Patients'!CU$10:CU$107,OFFSET('6. Patients'!$IG$9,1,MATCH($D30,'6. Patients'!$IH$9:$JA$9,0),ROWS('6. Patients'!EH$10:EH$107))),0),
IFERROR(SUMPRODUCT('6. Patients'!CU$10:CU$107,OFFSET('6. Patients'!$JB$9,1,MATCH($D30,'6. Patients'!$JC$9:$KZ$9,0),ROWS('6. Patients'!EH$10:EH$107))),0)+
IFERROR(SUMPRODUCT('6. Patients'!CU$10:CU$107,OFFSET('6. Patients'!$LA$9,1,MATCH($D30,'6. Patients'!$LB$9:$LU$9,0),ROWS('6. Patients'!EH$10:EH$107))),0)+
IFERROR(SUMPRODUCT('6. Patients'!CU$10:CU$107,OFFSET('6. Patients'!$LV$9,1,MATCH($D30,'6. Patients'!$LW$9:$NT$9,0),ROWS('6. Patients'!EH$10:EH$107))),0)+
IFERROR(SUMPRODUCT('6. Patients'!CU$10:CU$107,OFFSET('6. Patients'!$NU$9,1,MATCH($D30,'6. Patients'!$NV$9:$OO$9,0),ROWS('6. Patients'!EH$10:EH$107))),0),
IFERROR(SUMPRODUCT('6. Patients'!CU$10:CU$107,OFFSET('6. Patients'!$OP$9,1,MATCH($D30,'6. Patients'!$OQ$9:$QN$9,0),ROWS('6. Patients'!EH$10:EH$107))),0)+
IFERROR(SUMPRODUCT('6. Patients'!CU$10:CU$107,OFFSET('6. Patients'!$QO$9,1,MATCH($D30,'6. Patients'!$QP$9:$RI$9,0),ROWS('6. Patients'!EH$10:EH$107))),0)+
IFERROR(SUMPRODUCT('6. Patients'!CU$10:CU$107,OFFSET('6. Patients'!$RJ$9,1,MATCH($D30,'6. Patients'!$RK$9:$TH$9,0),ROWS('6. Patients'!EH$10:EH$107))),0)+
IFERROR(SUMPRODUCT('6. Patients'!CU$10:CU$107,OFFSET('6. Patients'!$TI$9,1,MATCH($D30,'6. Patients'!$TJ$9:$UC$9,0),ROWS('6. Patients'!EH$10:EH$107))),0))+
IFERROR(VLOOKUP($D30,$H$116:$L$146,COLUMNS($H$115:$J$115)-1+AB$7,0)*$E30*$F30*'1. General Inputs'!$J$25,0),0),0)</f>
        <v>0</v>
      </c>
      <c r="AC30" s="775">
        <f ca="1">ROUNDUP(IFERROR($F30*$E30*CHOOSE(AC$7,
IFERROR(SUMPRODUCT('6. Patients'!CV$10:CV$107,OFFSET('6. Patients'!$DN$9,1,MATCH($D30,'6. Patients'!$DO$9:$FL$9,0),ROWS('6. Patients'!EI$10:EI$107))),0)+
IFERROR(SUMPRODUCT('6. Patients'!CV$10:CV$107,OFFSET('6. Patients'!$FM$9,1,MATCH($D30,'6. Patients'!$FN$9:$GG$9,0),ROWS('6. Patients'!EI$10:EI$107))),0)+
IFERROR(SUMPRODUCT('6. Patients'!CV$10:CV$107,OFFSET('6. Patients'!$GH$9,1,MATCH($D30,'6. Patients'!$GI$9:$IF$9,0),ROWS('6. Patients'!EI$10:EI$107))),0)+
IFERROR(SUMPRODUCT('6. Patients'!CV$10:CV$107,OFFSET('6. Patients'!$IG$9,1,MATCH($D30,'6. Patients'!$IH$9:$JA$9,0),ROWS('6. Patients'!EI$10:EI$107))),0),
IFERROR(SUMPRODUCT('6. Patients'!CV$10:CV$107,OFFSET('6. Patients'!$JB$9,1,MATCH($D30,'6. Patients'!$JC$9:$KZ$9,0),ROWS('6. Patients'!EI$10:EI$107))),0)+
IFERROR(SUMPRODUCT('6. Patients'!CV$10:CV$107,OFFSET('6. Patients'!$LA$9,1,MATCH($D30,'6. Patients'!$LB$9:$LU$9,0),ROWS('6. Patients'!EI$10:EI$107))),0)+
IFERROR(SUMPRODUCT('6. Patients'!CV$10:CV$107,OFFSET('6. Patients'!$LV$9,1,MATCH($D30,'6. Patients'!$LW$9:$NT$9,0),ROWS('6. Patients'!EI$10:EI$107))),0)+
IFERROR(SUMPRODUCT('6. Patients'!CV$10:CV$107,OFFSET('6. Patients'!$NU$9,1,MATCH($D30,'6. Patients'!$NV$9:$OO$9,0),ROWS('6. Patients'!EI$10:EI$107))),0),
IFERROR(SUMPRODUCT('6. Patients'!CV$10:CV$107,OFFSET('6. Patients'!$OP$9,1,MATCH($D30,'6. Patients'!$OQ$9:$QN$9,0),ROWS('6. Patients'!EI$10:EI$107))),0)+
IFERROR(SUMPRODUCT('6. Patients'!CV$10:CV$107,OFFSET('6. Patients'!$QO$9,1,MATCH($D30,'6. Patients'!$QP$9:$RI$9,0),ROWS('6. Patients'!EI$10:EI$107))),0)+
IFERROR(SUMPRODUCT('6. Patients'!CV$10:CV$107,OFFSET('6. Patients'!$RJ$9,1,MATCH($D30,'6. Patients'!$RK$9:$TH$9,0),ROWS('6. Patients'!EI$10:EI$107))),0)+
IFERROR(SUMPRODUCT('6. Patients'!CV$10:CV$107,OFFSET('6. Patients'!$TI$9,1,MATCH($D30,'6. Patients'!$TJ$9:$UC$9,0),ROWS('6. Patients'!EI$10:EI$107))),0))+
IFERROR(VLOOKUP($D30,$H$116:$L$146,COLUMNS($H$115:$J$115)-1+AC$7,0)*$E30*$F30*'1. General Inputs'!$J$25,0),0),0)</f>
        <v>0</v>
      </c>
      <c r="AD30" s="775">
        <f ca="1">ROUNDUP(IFERROR($F30*$E30*CHOOSE(AD$7,
IFERROR(SUMPRODUCT('6. Patients'!CW$10:CW$107,OFFSET('6. Patients'!$DN$9,1,MATCH($D30,'6. Patients'!$DO$9:$FL$9,0),ROWS('6. Patients'!EJ$10:EJ$107))),0)+
IFERROR(SUMPRODUCT('6. Patients'!CW$10:CW$107,OFFSET('6. Patients'!$FM$9,1,MATCH($D30,'6. Patients'!$FN$9:$GG$9,0),ROWS('6. Patients'!EJ$10:EJ$107))),0)+
IFERROR(SUMPRODUCT('6. Patients'!CW$10:CW$107,OFFSET('6. Patients'!$GH$9,1,MATCH($D30,'6. Patients'!$GI$9:$IF$9,0),ROWS('6. Patients'!EJ$10:EJ$107))),0)+
IFERROR(SUMPRODUCT('6. Patients'!CW$10:CW$107,OFFSET('6. Patients'!$IG$9,1,MATCH($D30,'6. Patients'!$IH$9:$JA$9,0),ROWS('6. Patients'!EJ$10:EJ$107))),0),
IFERROR(SUMPRODUCT('6. Patients'!CW$10:CW$107,OFFSET('6. Patients'!$JB$9,1,MATCH($D30,'6. Patients'!$JC$9:$KZ$9,0),ROWS('6. Patients'!EJ$10:EJ$107))),0)+
IFERROR(SUMPRODUCT('6. Patients'!CW$10:CW$107,OFFSET('6. Patients'!$LA$9,1,MATCH($D30,'6. Patients'!$LB$9:$LU$9,0),ROWS('6. Patients'!EJ$10:EJ$107))),0)+
IFERROR(SUMPRODUCT('6. Patients'!CW$10:CW$107,OFFSET('6. Patients'!$LV$9,1,MATCH($D30,'6. Patients'!$LW$9:$NT$9,0),ROWS('6. Patients'!EJ$10:EJ$107))),0)+
IFERROR(SUMPRODUCT('6. Patients'!CW$10:CW$107,OFFSET('6. Patients'!$NU$9,1,MATCH($D30,'6. Patients'!$NV$9:$OO$9,0),ROWS('6. Patients'!EJ$10:EJ$107))),0),
IFERROR(SUMPRODUCT('6. Patients'!CW$10:CW$107,OFFSET('6. Patients'!$OP$9,1,MATCH($D30,'6. Patients'!$OQ$9:$QN$9,0),ROWS('6. Patients'!EJ$10:EJ$107))),0)+
IFERROR(SUMPRODUCT('6. Patients'!CW$10:CW$107,OFFSET('6. Patients'!$QO$9,1,MATCH($D30,'6. Patients'!$QP$9:$RI$9,0),ROWS('6. Patients'!EJ$10:EJ$107))),0)+
IFERROR(SUMPRODUCT('6. Patients'!CW$10:CW$107,OFFSET('6. Patients'!$RJ$9,1,MATCH($D30,'6. Patients'!$RK$9:$TH$9,0),ROWS('6. Patients'!EJ$10:EJ$107))),0)+
IFERROR(SUMPRODUCT('6. Patients'!CW$10:CW$107,OFFSET('6. Patients'!$TI$9,1,MATCH($D30,'6. Patients'!$TJ$9:$UC$9,0),ROWS('6. Patients'!EJ$10:EJ$107))),0))+
IFERROR(VLOOKUP($D30,$H$116:$L$146,COLUMNS($H$115:$J$115)-1+AD$7,0)*$E30*$F30*'1. General Inputs'!$J$25,0),0),0)</f>
        <v>0</v>
      </c>
      <c r="AE30" s="775">
        <f ca="1">ROUNDUP(IFERROR($F30*$E30*CHOOSE(AE$7,
IFERROR(SUMPRODUCT('6. Patients'!CX$10:CX$107,OFFSET('6. Patients'!$DN$9,1,MATCH($D30,'6. Patients'!$DO$9:$FL$9,0),ROWS('6. Patients'!EK$10:EK$107))),0)+
IFERROR(SUMPRODUCT('6. Patients'!CX$10:CX$107,OFFSET('6. Patients'!$FM$9,1,MATCH($D30,'6. Patients'!$FN$9:$GG$9,0),ROWS('6. Patients'!EK$10:EK$107))),0)+
IFERROR(SUMPRODUCT('6. Patients'!CX$10:CX$107,OFFSET('6. Patients'!$GH$9,1,MATCH($D30,'6. Patients'!$GI$9:$IF$9,0),ROWS('6. Patients'!EK$10:EK$107))),0)+
IFERROR(SUMPRODUCT('6. Patients'!CX$10:CX$107,OFFSET('6. Patients'!$IG$9,1,MATCH($D30,'6. Patients'!$IH$9:$JA$9,0),ROWS('6. Patients'!EK$10:EK$107))),0),
IFERROR(SUMPRODUCT('6. Patients'!CX$10:CX$107,OFFSET('6. Patients'!$JB$9,1,MATCH($D30,'6. Patients'!$JC$9:$KZ$9,0),ROWS('6. Patients'!EK$10:EK$107))),0)+
IFERROR(SUMPRODUCT('6. Patients'!CX$10:CX$107,OFFSET('6. Patients'!$LA$9,1,MATCH($D30,'6. Patients'!$LB$9:$LU$9,0),ROWS('6. Patients'!EK$10:EK$107))),0)+
IFERROR(SUMPRODUCT('6. Patients'!CX$10:CX$107,OFFSET('6. Patients'!$LV$9,1,MATCH($D30,'6. Patients'!$LW$9:$NT$9,0),ROWS('6. Patients'!EK$10:EK$107))),0)+
IFERROR(SUMPRODUCT('6. Patients'!CX$10:CX$107,OFFSET('6. Patients'!$NU$9,1,MATCH($D30,'6. Patients'!$NV$9:$OO$9,0),ROWS('6. Patients'!EK$10:EK$107))),0),
IFERROR(SUMPRODUCT('6. Patients'!CX$10:CX$107,OFFSET('6. Patients'!$OP$9,1,MATCH($D30,'6. Patients'!$OQ$9:$QN$9,0),ROWS('6. Patients'!EK$10:EK$107))),0)+
IFERROR(SUMPRODUCT('6. Patients'!CX$10:CX$107,OFFSET('6. Patients'!$QO$9,1,MATCH($D30,'6. Patients'!$QP$9:$RI$9,0),ROWS('6. Patients'!EK$10:EK$107))),0)+
IFERROR(SUMPRODUCT('6. Patients'!CX$10:CX$107,OFFSET('6. Patients'!$RJ$9,1,MATCH($D30,'6. Patients'!$RK$9:$TH$9,0),ROWS('6. Patients'!EK$10:EK$107))),0)+
IFERROR(SUMPRODUCT('6. Patients'!CX$10:CX$107,OFFSET('6. Patients'!$TI$9,1,MATCH($D30,'6. Patients'!$TJ$9:$UC$9,0),ROWS('6. Patients'!EK$10:EK$107))),0))+
IFERROR(VLOOKUP($D30,$H$116:$L$146,COLUMNS($H$115:$J$115)-1+AE$7,0)*$E30*$F30*'1. General Inputs'!$J$25,0),0),0)</f>
        <v>0</v>
      </c>
      <c r="AF30" s="775">
        <f ca="1">ROUNDUP(IFERROR($F30*$E30*CHOOSE(AF$7,
IFERROR(SUMPRODUCT('6. Patients'!CY$10:CY$107,OFFSET('6. Patients'!$DN$9,1,MATCH($D30,'6. Patients'!$DO$9:$FL$9,0),ROWS('6. Patients'!EL$10:EL$107))),0)+
IFERROR(SUMPRODUCT('6. Patients'!CY$10:CY$107,OFFSET('6. Patients'!$FM$9,1,MATCH($D30,'6. Patients'!$FN$9:$GG$9,0),ROWS('6. Patients'!EL$10:EL$107))),0)+
IFERROR(SUMPRODUCT('6. Patients'!CY$10:CY$107,OFFSET('6. Patients'!$GH$9,1,MATCH($D30,'6. Patients'!$GI$9:$IF$9,0),ROWS('6. Patients'!EL$10:EL$107))),0)+
IFERROR(SUMPRODUCT('6. Patients'!CY$10:CY$107,OFFSET('6. Patients'!$IG$9,1,MATCH($D30,'6. Patients'!$IH$9:$JA$9,0),ROWS('6. Patients'!EL$10:EL$107))),0),
IFERROR(SUMPRODUCT('6. Patients'!CY$10:CY$107,OFFSET('6. Patients'!$JB$9,1,MATCH($D30,'6. Patients'!$JC$9:$KZ$9,0),ROWS('6. Patients'!EL$10:EL$107))),0)+
IFERROR(SUMPRODUCT('6. Patients'!CY$10:CY$107,OFFSET('6. Patients'!$LA$9,1,MATCH($D30,'6. Patients'!$LB$9:$LU$9,0),ROWS('6. Patients'!EL$10:EL$107))),0)+
IFERROR(SUMPRODUCT('6. Patients'!CY$10:CY$107,OFFSET('6. Patients'!$LV$9,1,MATCH($D30,'6. Patients'!$LW$9:$NT$9,0),ROWS('6. Patients'!EL$10:EL$107))),0)+
IFERROR(SUMPRODUCT('6. Patients'!CY$10:CY$107,OFFSET('6. Patients'!$NU$9,1,MATCH($D30,'6. Patients'!$NV$9:$OO$9,0),ROWS('6. Patients'!EL$10:EL$107))),0),
IFERROR(SUMPRODUCT('6. Patients'!CY$10:CY$107,OFFSET('6. Patients'!$OP$9,1,MATCH($D30,'6. Patients'!$OQ$9:$QN$9,0),ROWS('6. Patients'!EL$10:EL$107))),0)+
IFERROR(SUMPRODUCT('6. Patients'!CY$10:CY$107,OFFSET('6. Patients'!$QO$9,1,MATCH($D30,'6. Patients'!$QP$9:$RI$9,0),ROWS('6. Patients'!EL$10:EL$107))),0)+
IFERROR(SUMPRODUCT('6. Patients'!CY$10:CY$107,OFFSET('6. Patients'!$RJ$9,1,MATCH($D30,'6. Patients'!$RK$9:$TH$9,0),ROWS('6. Patients'!EL$10:EL$107))),0)+
IFERROR(SUMPRODUCT('6. Patients'!CY$10:CY$107,OFFSET('6. Patients'!$TI$9,1,MATCH($D30,'6. Patients'!$TJ$9:$UC$9,0),ROWS('6. Patients'!EL$10:EL$107))),0))+
IFERROR(VLOOKUP($D30,$H$116:$L$146,COLUMNS($H$115:$J$115)-1+AF$7,0)*$E30*$F30*'1. General Inputs'!$J$25,0),0),0)</f>
        <v>0</v>
      </c>
      <c r="AG30" s="775">
        <f ca="1">ROUNDUP(IFERROR($F30*$E30*CHOOSE(AG$7,
IFERROR(SUMPRODUCT('6. Patients'!CZ$10:CZ$107,OFFSET('6. Patients'!$DN$9,1,MATCH($D30,'6. Patients'!$DO$9:$FL$9,0),ROWS('6. Patients'!EM$10:EM$107))),0)+
IFERROR(SUMPRODUCT('6. Patients'!CZ$10:CZ$107,OFFSET('6. Patients'!$FM$9,1,MATCH($D30,'6. Patients'!$FN$9:$GG$9,0),ROWS('6. Patients'!EM$10:EM$107))),0)+
IFERROR(SUMPRODUCT('6. Patients'!CZ$10:CZ$107,OFFSET('6. Patients'!$GH$9,1,MATCH($D30,'6. Patients'!$GI$9:$IF$9,0),ROWS('6. Patients'!EM$10:EM$107))),0)+
IFERROR(SUMPRODUCT('6. Patients'!CZ$10:CZ$107,OFFSET('6. Patients'!$IG$9,1,MATCH($D30,'6. Patients'!$IH$9:$JA$9,0),ROWS('6. Patients'!EM$10:EM$107))),0),
IFERROR(SUMPRODUCT('6. Patients'!CZ$10:CZ$107,OFFSET('6. Patients'!$JB$9,1,MATCH($D30,'6. Patients'!$JC$9:$KZ$9,0),ROWS('6. Patients'!EM$10:EM$107))),0)+
IFERROR(SUMPRODUCT('6. Patients'!CZ$10:CZ$107,OFFSET('6. Patients'!$LA$9,1,MATCH($D30,'6. Patients'!$LB$9:$LU$9,0),ROWS('6. Patients'!EM$10:EM$107))),0)+
IFERROR(SUMPRODUCT('6. Patients'!CZ$10:CZ$107,OFFSET('6. Patients'!$LV$9,1,MATCH($D30,'6. Patients'!$LW$9:$NT$9,0),ROWS('6. Patients'!EM$10:EM$107))),0)+
IFERROR(SUMPRODUCT('6. Patients'!CZ$10:CZ$107,OFFSET('6. Patients'!$NU$9,1,MATCH($D30,'6. Patients'!$NV$9:$OO$9,0),ROWS('6. Patients'!EM$10:EM$107))),0),
IFERROR(SUMPRODUCT('6. Patients'!CZ$10:CZ$107,OFFSET('6. Patients'!$OP$9,1,MATCH($D30,'6. Patients'!$OQ$9:$QN$9,0),ROWS('6. Patients'!EM$10:EM$107))),0)+
IFERROR(SUMPRODUCT('6. Patients'!CZ$10:CZ$107,OFFSET('6. Patients'!$QO$9,1,MATCH($D30,'6. Patients'!$QP$9:$RI$9,0),ROWS('6. Patients'!EM$10:EM$107))),0)+
IFERROR(SUMPRODUCT('6. Patients'!CZ$10:CZ$107,OFFSET('6. Patients'!$RJ$9,1,MATCH($D30,'6. Patients'!$RK$9:$TH$9,0),ROWS('6. Patients'!EM$10:EM$107))),0)+
IFERROR(SUMPRODUCT('6. Patients'!CZ$10:CZ$107,OFFSET('6. Patients'!$TI$9,1,MATCH($D30,'6. Patients'!$TJ$9:$UC$9,0),ROWS('6. Patients'!EM$10:EM$107))),0))+
IFERROR(VLOOKUP($D30,$H$116:$L$146,COLUMNS($H$115:$J$115)-1+AG$7,0)*$E30*$F30*'1. General Inputs'!$J$25,0),0),0)</f>
        <v>0</v>
      </c>
      <c r="AH30" s="775">
        <f ca="1">ROUNDUP(IFERROR($F30*$E30*CHOOSE(AH$7,
IFERROR(SUMPRODUCT('6. Patients'!DA$10:DA$107,OFFSET('6. Patients'!$DN$9,1,MATCH($D30,'6. Patients'!$DO$9:$FL$9,0),ROWS('6. Patients'!EN$10:EN$107))),0)+
IFERROR(SUMPRODUCT('6. Patients'!DA$10:DA$107,OFFSET('6. Patients'!$FM$9,1,MATCH($D30,'6. Patients'!$FN$9:$GG$9,0),ROWS('6. Patients'!EN$10:EN$107))),0)+
IFERROR(SUMPRODUCT('6. Patients'!DA$10:DA$107,OFFSET('6. Patients'!$GH$9,1,MATCH($D30,'6. Patients'!$GI$9:$IF$9,0),ROWS('6. Patients'!EN$10:EN$107))),0)+
IFERROR(SUMPRODUCT('6. Patients'!DA$10:DA$107,OFFSET('6. Patients'!$IG$9,1,MATCH($D30,'6. Patients'!$IH$9:$JA$9,0),ROWS('6. Patients'!EN$10:EN$107))),0),
IFERROR(SUMPRODUCT('6. Patients'!DA$10:DA$107,OFFSET('6. Patients'!$JB$9,1,MATCH($D30,'6. Patients'!$JC$9:$KZ$9,0),ROWS('6. Patients'!EN$10:EN$107))),0)+
IFERROR(SUMPRODUCT('6. Patients'!DA$10:DA$107,OFFSET('6. Patients'!$LA$9,1,MATCH($D30,'6. Patients'!$LB$9:$LU$9,0),ROWS('6. Patients'!EN$10:EN$107))),0)+
IFERROR(SUMPRODUCT('6. Patients'!DA$10:DA$107,OFFSET('6. Patients'!$LV$9,1,MATCH($D30,'6. Patients'!$LW$9:$NT$9,0),ROWS('6. Patients'!EN$10:EN$107))),0)+
IFERROR(SUMPRODUCT('6. Patients'!DA$10:DA$107,OFFSET('6. Patients'!$NU$9,1,MATCH($D30,'6. Patients'!$NV$9:$OO$9,0),ROWS('6. Patients'!EN$10:EN$107))),0),
IFERROR(SUMPRODUCT('6. Patients'!DA$10:DA$107,OFFSET('6. Patients'!$OP$9,1,MATCH($D30,'6. Patients'!$OQ$9:$QN$9,0),ROWS('6. Patients'!EN$10:EN$107))),0)+
IFERROR(SUMPRODUCT('6. Patients'!DA$10:DA$107,OFFSET('6. Patients'!$QO$9,1,MATCH($D30,'6. Patients'!$QP$9:$RI$9,0),ROWS('6. Patients'!EN$10:EN$107))),0)+
IFERROR(SUMPRODUCT('6. Patients'!DA$10:DA$107,OFFSET('6. Patients'!$RJ$9,1,MATCH($D30,'6. Patients'!$RK$9:$TH$9,0),ROWS('6. Patients'!EN$10:EN$107))),0)+
IFERROR(SUMPRODUCT('6. Patients'!DA$10:DA$107,OFFSET('6. Patients'!$TI$9,1,MATCH($D30,'6. Patients'!$TJ$9:$UC$9,0),ROWS('6. Patients'!EN$10:EN$107))),0))+
IFERROR(VLOOKUP($D30,$H$116:$L$146,COLUMNS($H$115:$J$115)-1+AH$7,0)*$E30*$F30*'1. General Inputs'!$J$25,0),0),0)</f>
        <v>0</v>
      </c>
      <c r="AI30" s="775">
        <f ca="1">ROUNDUP(IFERROR($F30*$E30*CHOOSE(AI$7,
IFERROR(SUMPRODUCT('6. Patients'!DB$10:DB$107,OFFSET('6. Patients'!$DN$9,1,MATCH($D30,'6. Patients'!$DO$9:$FL$9,0),ROWS('6. Patients'!EO$10:EO$107))),0)+
IFERROR(SUMPRODUCT('6. Patients'!DB$10:DB$107,OFFSET('6. Patients'!$FM$9,1,MATCH($D30,'6. Patients'!$FN$9:$GG$9,0),ROWS('6. Patients'!EO$10:EO$107))),0)+
IFERROR(SUMPRODUCT('6. Patients'!DB$10:DB$107,OFFSET('6. Patients'!$GH$9,1,MATCH($D30,'6. Patients'!$GI$9:$IF$9,0),ROWS('6. Patients'!EO$10:EO$107))),0)+
IFERROR(SUMPRODUCT('6. Patients'!DB$10:DB$107,OFFSET('6. Patients'!$IG$9,1,MATCH($D30,'6. Patients'!$IH$9:$JA$9,0),ROWS('6. Patients'!EO$10:EO$107))),0),
IFERROR(SUMPRODUCT('6. Patients'!DB$10:DB$107,OFFSET('6. Patients'!$JB$9,1,MATCH($D30,'6. Patients'!$JC$9:$KZ$9,0),ROWS('6. Patients'!EO$10:EO$107))),0)+
IFERROR(SUMPRODUCT('6. Patients'!DB$10:DB$107,OFFSET('6. Patients'!$LA$9,1,MATCH($D30,'6. Patients'!$LB$9:$LU$9,0),ROWS('6. Patients'!EO$10:EO$107))),0)+
IFERROR(SUMPRODUCT('6. Patients'!DB$10:DB$107,OFFSET('6. Patients'!$LV$9,1,MATCH($D30,'6. Patients'!$LW$9:$NT$9,0),ROWS('6. Patients'!EO$10:EO$107))),0)+
IFERROR(SUMPRODUCT('6. Patients'!DB$10:DB$107,OFFSET('6. Patients'!$NU$9,1,MATCH($D30,'6. Patients'!$NV$9:$OO$9,0),ROWS('6. Patients'!EO$10:EO$107))),0),
IFERROR(SUMPRODUCT('6. Patients'!DB$10:DB$107,OFFSET('6. Patients'!$OP$9,1,MATCH($D30,'6. Patients'!$OQ$9:$QN$9,0),ROWS('6. Patients'!EO$10:EO$107))),0)+
IFERROR(SUMPRODUCT('6. Patients'!DB$10:DB$107,OFFSET('6. Patients'!$QO$9,1,MATCH($D30,'6. Patients'!$QP$9:$RI$9,0),ROWS('6. Patients'!EO$10:EO$107))),0)+
IFERROR(SUMPRODUCT('6. Patients'!DB$10:DB$107,OFFSET('6. Patients'!$RJ$9,1,MATCH($D30,'6. Patients'!$RK$9:$TH$9,0),ROWS('6. Patients'!EO$10:EO$107))),0)+
IFERROR(SUMPRODUCT('6. Patients'!DB$10:DB$107,OFFSET('6. Patients'!$TI$9,1,MATCH($D30,'6. Patients'!$TJ$9:$UC$9,0),ROWS('6. Patients'!EO$10:EO$107))),0))+
IFERROR(VLOOKUP($D30,$H$116:$L$146,COLUMNS($H$115:$J$115)-1+AI$7,0)*$E30*$F30*'1. General Inputs'!$J$25,0),0),0)</f>
        <v>0</v>
      </c>
      <c r="AJ30" s="775">
        <f ca="1">ROUNDUP(IFERROR($F30*$E30*CHOOSE(AJ$7,
IFERROR(SUMPRODUCT('6. Patients'!DC$10:DC$107,OFFSET('6. Patients'!$DN$9,1,MATCH($D30,'6. Patients'!$DO$9:$FL$9,0),ROWS('6. Patients'!EP$10:EP$107))),0)+
IFERROR(SUMPRODUCT('6. Patients'!DC$10:DC$107,OFFSET('6. Patients'!$FM$9,1,MATCH($D30,'6. Patients'!$FN$9:$GG$9,0),ROWS('6. Patients'!EP$10:EP$107))),0)+
IFERROR(SUMPRODUCT('6. Patients'!DC$10:DC$107,OFFSET('6. Patients'!$GH$9,1,MATCH($D30,'6. Patients'!$GI$9:$IF$9,0),ROWS('6. Patients'!EP$10:EP$107))),0)+
IFERROR(SUMPRODUCT('6. Patients'!DC$10:DC$107,OFFSET('6. Patients'!$IG$9,1,MATCH($D30,'6. Patients'!$IH$9:$JA$9,0),ROWS('6. Patients'!EP$10:EP$107))),0),
IFERROR(SUMPRODUCT('6. Patients'!DC$10:DC$107,OFFSET('6. Patients'!$JB$9,1,MATCH($D30,'6. Patients'!$JC$9:$KZ$9,0),ROWS('6. Patients'!EP$10:EP$107))),0)+
IFERROR(SUMPRODUCT('6. Patients'!DC$10:DC$107,OFFSET('6. Patients'!$LA$9,1,MATCH($D30,'6. Patients'!$LB$9:$LU$9,0),ROWS('6. Patients'!EP$10:EP$107))),0)+
IFERROR(SUMPRODUCT('6. Patients'!DC$10:DC$107,OFFSET('6. Patients'!$LV$9,1,MATCH($D30,'6. Patients'!$LW$9:$NT$9,0),ROWS('6. Patients'!EP$10:EP$107))),0)+
IFERROR(SUMPRODUCT('6. Patients'!DC$10:DC$107,OFFSET('6. Patients'!$NU$9,1,MATCH($D30,'6. Patients'!$NV$9:$OO$9,0),ROWS('6. Patients'!EP$10:EP$107))),0),
IFERROR(SUMPRODUCT('6. Patients'!DC$10:DC$107,OFFSET('6. Patients'!$OP$9,1,MATCH($D30,'6. Patients'!$OQ$9:$QN$9,0),ROWS('6. Patients'!EP$10:EP$107))),0)+
IFERROR(SUMPRODUCT('6. Patients'!DC$10:DC$107,OFFSET('6. Patients'!$QO$9,1,MATCH($D30,'6. Patients'!$QP$9:$RI$9,0),ROWS('6. Patients'!EP$10:EP$107))),0)+
IFERROR(SUMPRODUCT('6. Patients'!DC$10:DC$107,OFFSET('6. Patients'!$RJ$9,1,MATCH($D30,'6. Patients'!$RK$9:$TH$9,0),ROWS('6. Patients'!EP$10:EP$107))),0)+
IFERROR(SUMPRODUCT('6. Patients'!DC$10:DC$107,OFFSET('6. Patients'!$TI$9,1,MATCH($D30,'6. Patients'!$TJ$9:$UC$9,0),ROWS('6. Patients'!EP$10:EP$107))),0))+
IFERROR(VLOOKUP($D30,$H$116:$L$146,COLUMNS($H$115:$J$115)-1+AJ$7,0)*$E30*$F30*'1. General Inputs'!$J$25,0),0),0)</f>
        <v>0</v>
      </c>
      <c r="AK30" s="775">
        <f ca="1">ROUNDUP(IFERROR($F30*$E30*CHOOSE(AK$7,
IFERROR(SUMPRODUCT('6. Patients'!DD$10:DD$107,OFFSET('6. Patients'!$DN$9,1,MATCH($D30,'6. Patients'!$DO$9:$FL$9,0),ROWS('6. Patients'!EQ$10:EQ$107))),0)+
IFERROR(SUMPRODUCT('6. Patients'!DD$10:DD$107,OFFSET('6. Patients'!$FM$9,1,MATCH($D30,'6. Patients'!$FN$9:$GG$9,0),ROWS('6. Patients'!EQ$10:EQ$107))),0)+
IFERROR(SUMPRODUCT('6. Patients'!DD$10:DD$107,OFFSET('6. Patients'!$GH$9,1,MATCH($D30,'6. Patients'!$GI$9:$IF$9,0),ROWS('6. Patients'!EQ$10:EQ$107))),0)+
IFERROR(SUMPRODUCT('6. Patients'!DD$10:DD$107,OFFSET('6. Patients'!$IG$9,1,MATCH($D30,'6. Patients'!$IH$9:$JA$9,0),ROWS('6. Patients'!EQ$10:EQ$107))),0),
IFERROR(SUMPRODUCT('6. Patients'!DD$10:DD$107,OFFSET('6. Patients'!$JB$9,1,MATCH($D30,'6. Patients'!$JC$9:$KZ$9,0),ROWS('6. Patients'!EQ$10:EQ$107))),0)+
IFERROR(SUMPRODUCT('6. Patients'!DD$10:DD$107,OFFSET('6. Patients'!$LA$9,1,MATCH($D30,'6. Patients'!$LB$9:$LU$9,0),ROWS('6. Patients'!EQ$10:EQ$107))),0)+
IFERROR(SUMPRODUCT('6. Patients'!DD$10:DD$107,OFFSET('6. Patients'!$LV$9,1,MATCH($D30,'6. Patients'!$LW$9:$NT$9,0),ROWS('6. Patients'!EQ$10:EQ$107))),0)+
IFERROR(SUMPRODUCT('6. Patients'!DD$10:DD$107,OFFSET('6. Patients'!$NU$9,1,MATCH($D30,'6. Patients'!$NV$9:$OO$9,0),ROWS('6. Patients'!EQ$10:EQ$107))),0),
IFERROR(SUMPRODUCT('6. Patients'!DD$10:DD$107,OFFSET('6. Patients'!$OP$9,1,MATCH($D30,'6. Patients'!$OQ$9:$QN$9,0),ROWS('6. Patients'!EQ$10:EQ$107))),0)+
IFERROR(SUMPRODUCT('6. Patients'!DD$10:DD$107,OFFSET('6. Patients'!$QO$9,1,MATCH($D30,'6. Patients'!$QP$9:$RI$9,0),ROWS('6. Patients'!EQ$10:EQ$107))),0)+
IFERROR(SUMPRODUCT('6. Patients'!DD$10:DD$107,OFFSET('6. Patients'!$RJ$9,1,MATCH($D30,'6. Patients'!$RK$9:$TH$9,0),ROWS('6. Patients'!EQ$10:EQ$107))),0)+
IFERROR(SUMPRODUCT('6. Patients'!DD$10:DD$107,OFFSET('6. Patients'!$TI$9,1,MATCH($D30,'6. Patients'!$TJ$9:$UC$9,0),ROWS('6. Patients'!EQ$10:EQ$107))),0))+
IFERROR(VLOOKUP($D30,$H$116:$L$146,COLUMNS($H$115:$J$115)-1+AK$7,0)*$E30*$F30*'1. General Inputs'!$J$25,0),0),0)</f>
        <v>0</v>
      </c>
      <c r="AL30" s="775">
        <f ca="1">ROUNDUP(IFERROR($F30*$E30*CHOOSE(AL$7,
IFERROR(SUMPRODUCT('6. Patients'!DE$10:DE$107,OFFSET('6. Patients'!$DN$9,1,MATCH($D30,'6. Patients'!$DO$9:$FL$9,0),ROWS('6. Patients'!ER$10:ER$107))),0)+
IFERROR(SUMPRODUCT('6. Patients'!DE$10:DE$107,OFFSET('6. Patients'!$FM$9,1,MATCH($D30,'6. Patients'!$FN$9:$GG$9,0),ROWS('6. Patients'!ER$10:ER$107))),0)+
IFERROR(SUMPRODUCT('6. Patients'!DE$10:DE$107,OFFSET('6. Patients'!$GH$9,1,MATCH($D30,'6. Patients'!$GI$9:$IF$9,0),ROWS('6. Patients'!ER$10:ER$107))),0)+
IFERROR(SUMPRODUCT('6. Patients'!DE$10:DE$107,OFFSET('6. Patients'!$IG$9,1,MATCH($D30,'6. Patients'!$IH$9:$JA$9,0),ROWS('6. Patients'!ER$10:ER$107))),0),
IFERROR(SUMPRODUCT('6. Patients'!DE$10:DE$107,OFFSET('6. Patients'!$JB$9,1,MATCH($D30,'6. Patients'!$JC$9:$KZ$9,0),ROWS('6. Patients'!ER$10:ER$107))),0)+
IFERROR(SUMPRODUCT('6. Patients'!DE$10:DE$107,OFFSET('6. Patients'!$LA$9,1,MATCH($D30,'6. Patients'!$LB$9:$LU$9,0),ROWS('6. Patients'!ER$10:ER$107))),0)+
IFERROR(SUMPRODUCT('6. Patients'!DE$10:DE$107,OFFSET('6. Patients'!$LV$9,1,MATCH($D30,'6. Patients'!$LW$9:$NT$9,0),ROWS('6. Patients'!ER$10:ER$107))),0)+
IFERROR(SUMPRODUCT('6. Patients'!DE$10:DE$107,OFFSET('6. Patients'!$NU$9,1,MATCH($D30,'6. Patients'!$NV$9:$OO$9,0),ROWS('6. Patients'!ER$10:ER$107))),0),
IFERROR(SUMPRODUCT('6. Patients'!DE$10:DE$107,OFFSET('6. Patients'!$OP$9,1,MATCH($D30,'6. Patients'!$OQ$9:$QN$9,0),ROWS('6. Patients'!ER$10:ER$107))),0)+
IFERROR(SUMPRODUCT('6. Patients'!DE$10:DE$107,OFFSET('6. Patients'!$QO$9,1,MATCH($D30,'6. Patients'!$QP$9:$RI$9,0),ROWS('6. Patients'!ER$10:ER$107))),0)+
IFERROR(SUMPRODUCT('6. Patients'!DE$10:DE$107,OFFSET('6. Patients'!$RJ$9,1,MATCH($D30,'6. Patients'!$RK$9:$TH$9,0),ROWS('6. Patients'!ER$10:ER$107))),0)+
IFERROR(SUMPRODUCT('6. Patients'!DE$10:DE$107,OFFSET('6. Patients'!$TI$9,1,MATCH($D30,'6. Patients'!$TJ$9:$UC$9,0),ROWS('6. Patients'!ER$10:ER$107))),0))+
IFERROR(VLOOKUP($D30,$H$116:$L$146,COLUMNS($H$115:$J$115)-1+AL$7,0)*$E30*$F30*'1. General Inputs'!$J$25,0),0),0)</f>
        <v>0</v>
      </c>
      <c r="AM30" s="775">
        <f ca="1">ROUNDUP(IFERROR($F30*$E30*CHOOSE(AM$7,
IFERROR(SUMPRODUCT('6. Patients'!DF$10:DF$107,OFFSET('6. Patients'!$DN$9,1,MATCH($D30,'6. Patients'!$DO$9:$FL$9,0),ROWS('6. Patients'!ES$10:ES$107))),0)+
IFERROR(SUMPRODUCT('6. Patients'!DF$10:DF$107,OFFSET('6. Patients'!$FM$9,1,MATCH($D30,'6. Patients'!$FN$9:$GG$9,0),ROWS('6. Patients'!ES$10:ES$107))),0)+
IFERROR(SUMPRODUCT('6. Patients'!DF$10:DF$107,OFFSET('6. Patients'!$GH$9,1,MATCH($D30,'6. Patients'!$GI$9:$IF$9,0),ROWS('6. Patients'!ES$10:ES$107))),0)+
IFERROR(SUMPRODUCT('6. Patients'!DF$10:DF$107,OFFSET('6. Patients'!$IG$9,1,MATCH($D30,'6. Patients'!$IH$9:$JA$9,0),ROWS('6. Patients'!ES$10:ES$107))),0),
IFERROR(SUMPRODUCT('6. Patients'!DF$10:DF$107,OFFSET('6. Patients'!$JB$9,1,MATCH($D30,'6. Patients'!$JC$9:$KZ$9,0),ROWS('6. Patients'!ES$10:ES$107))),0)+
IFERROR(SUMPRODUCT('6. Patients'!DF$10:DF$107,OFFSET('6. Patients'!$LA$9,1,MATCH($D30,'6. Patients'!$LB$9:$LU$9,0),ROWS('6. Patients'!ES$10:ES$107))),0)+
IFERROR(SUMPRODUCT('6. Patients'!DF$10:DF$107,OFFSET('6. Patients'!$LV$9,1,MATCH($D30,'6. Patients'!$LW$9:$NT$9,0),ROWS('6. Patients'!ES$10:ES$107))),0)+
IFERROR(SUMPRODUCT('6. Patients'!DF$10:DF$107,OFFSET('6. Patients'!$NU$9,1,MATCH($D30,'6. Patients'!$NV$9:$OO$9,0),ROWS('6. Patients'!ES$10:ES$107))),0),
IFERROR(SUMPRODUCT('6. Patients'!DF$10:DF$107,OFFSET('6. Patients'!$OP$9,1,MATCH($D30,'6. Patients'!$OQ$9:$QN$9,0),ROWS('6. Patients'!ES$10:ES$107))),0)+
IFERROR(SUMPRODUCT('6. Patients'!DF$10:DF$107,OFFSET('6. Patients'!$QO$9,1,MATCH($D30,'6. Patients'!$QP$9:$RI$9,0),ROWS('6. Patients'!ES$10:ES$107))),0)+
IFERROR(SUMPRODUCT('6. Patients'!DF$10:DF$107,OFFSET('6. Patients'!$RJ$9,1,MATCH($D30,'6. Patients'!$RK$9:$TH$9,0),ROWS('6. Patients'!ES$10:ES$107))),0)+
IFERROR(SUMPRODUCT('6. Patients'!DF$10:DF$107,OFFSET('6. Patients'!$TI$9,1,MATCH($D30,'6. Patients'!$TJ$9:$UC$9,0),ROWS('6. Patients'!ES$10:ES$107))),0))+
IFERROR(VLOOKUP($D30,$H$116:$L$146,COLUMNS($H$115:$J$115)-1+AM$7,0)*$E30*$F30*'1. General Inputs'!$J$25,0),0),0)</f>
        <v>0</v>
      </c>
      <c r="AN30" s="775">
        <f ca="1">ROUNDUP(IFERROR($F30*$E30*CHOOSE(AN$7,
IFERROR(SUMPRODUCT('6. Patients'!DG$10:DG$107,OFFSET('6. Patients'!$DN$9,1,MATCH($D30,'6. Patients'!$DO$9:$FL$9,0),ROWS('6. Patients'!ET$10:ET$107))),0)+
IFERROR(SUMPRODUCT('6. Patients'!DG$10:DG$107,OFFSET('6. Patients'!$FM$9,1,MATCH($D30,'6. Patients'!$FN$9:$GG$9,0),ROWS('6. Patients'!ET$10:ET$107))),0)+
IFERROR(SUMPRODUCT('6. Patients'!DG$10:DG$107,OFFSET('6. Patients'!$GH$9,1,MATCH($D30,'6. Patients'!$GI$9:$IF$9,0),ROWS('6. Patients'!ET$10:ET$107))),0)+
IFERROR(SUMPRODUCT('6. Patients'!DG$10:DG$107,OFFSET('6. Patients'!$IG$9,1,MATCH($D30,'6. Patients'!$IH$9:$JA$9,0),ROWS('6. Patients'!ET$10:ET$107))),0),
IFERROR(SUMPRODUCT('6. Patients'!DG$10:DG$107,OFFSET('6. Patients'!$JB$9,1,MATCH($D30,'6. Patients'!$JC$9:$KZ$9,0),ROWS('6. Patients'!ET$10:ET$107))),0)+
IFERROR(SUMPRODUCT('6. Patients'!DG$10:DG$107,OFFSET('6. Patients'!$LA$9,1,MATCH($D30,'6. Patients'!$LB$9:$LU$9,0),ROWS('6. Patients'!ET$10:ET$107))),0)+
IFERROR(SUMPRODUCT('6. Patients'!DG$10:DG$107,OFFSET('6. Patients'!$LV$9,1,MATCH($D30,'6. Patients'!$LW$9:$NT$9,0),ROWS('6. Patients'!ET$10:ET$107))),0)+
IFERROR(SUMPRODUCT('6. Patients'!DG$10:DG$107,OFFSET('6. Patients'!$NU$9,1,MATCH($D30,'6. Patients'!$NV$9:$OO$9,0),ROWS('6. Patients'!ET$10:ET$107))),0),
IFERROR(SUMPRODUCT('6. Patients'!DG$10:DG$107,OFFSET('6. Patients'!$OP$9,1,MATCH($D30,'6. Patients'!$OQ$9:$QN$9,0),ROWS('6. Patients'!ET$10:ET$107))),0)+
IFERROR(SUMPRODUCT('6. Patients'!DG$10:DG$107,OFFSET('6. Patients'!$QO$9,1,MATCH($D30,'6. Patients'!$QP$9:$RI$9,0),ROWS('6. Patients'!ET$10:ET$107))),0)+
IFERROR(SUMPRODUCT('6. Patients'!DG$10:DG$107,OFFSET('6. Patients'!$RJ$9,1,MATCH($D30,'6. Patients'!$RK$9:$TH$9,0),ROWS('6. Patients'!ET$10:ET$107))),0)+
IFERROR(SUMPRODUCT('6. Patients'!DG$10:DG$107,OFFSET('6. Patients'!$TI$9,1,MATCH($D30,'6. Patients'!$TJ$9:$UC$9,0),ROWS('6. Patients'!ET$10:ET$107))),0))+
IFERROR(VLOOKUP($D30,$H$116:$L$146,COLUMNS($H$115:$J$115)-1+AN$7,0)*$E30*$F30*'1. General Inputs'!$J$25,0),0),0)</f>
        <v>0</v>
      </c>
      <c r="AO30" s="775">
        <f ca="1">ROUNDUP(IFERROR($F30*$E30*CHOOSE(AO$7,
IFERROR(SUMPRODUCT('6. Patients'!DH$10:DH$107,OFFSET('6. Patients'!$DN$9,1,MATCH($D30,'6. Patients'!$DO$9:$FL$9,0),ROWS('6. Patients'!EU$10:EU$107))),0)+
IFERROR(SUMPRODUCT('6. Patients'!DH$10:DH$107,OFFSET('6. Patients'!$FM$9,1,MATCH($D30,'6. Patients'!$FN$9:$GG$9,0),ROWS('6. Patients'!EU$10:EU$107))),0)+
IFERROR(SUMPRODUCT('6. Patients'!DH$10:DH$107,OFFSET('6. Patients'!$GH$9,1,MATCH($D30,'6. Patients'!$GI$9:$IF$9,0),ROWS('6. Patients'!EU$10:EU$107))),0)+
IFERROR(SUMPRODUCT('6. Patients'!DH$10:DH$107,OFFSET('6. Patients'!$IG$9,1,MATCH($D30,'6. Patients'!$IH$9:$JA$9,0),ROWS('6. Patients'!EU$10:EU$107))),0),
IFERROR(SUMPRODUCT('6. Patients'!DH$10:DH$107,OFFSET('6. Patients'!$JB$9,1,MATCH($D30,'6. Patients'!$JC$9:$KZ$9,0),ROWS('6. Patients'!EU$10:EU$107))),0)+
IFERROR(SUMPRODUCT('6. Patients'!DH$10:DH$107,OFFSET('6. Patients'!$LA$9,1,MATCH($D30,'6. Patients'!$LB$9:$LU$9,0),ROWS('6. Patients'!EU$10:EU$107))),0)+
IFERROR(SUMPRODUCT('6. Patients'!DH$10:DH$107,OFFSET('6. Patients'!$LV$9,1,MATCH($D30,'6. Patients'!$LW$9:$NT$9,0),ROWS('6. Patients'!EU$10:EU$107))),0)+
IFERROR(SUMPRODUCT('6. Patients'!DH$10:DH$107,OFFSET('6. Patients'!$NU$9,1,MATCH($D30,'6. Patients'!$NV$9:$OO$9,0),ROWS('6. Patients'!EU$10:EU$107))),0),
IFERROR(SUMPRODUCT('6. Patients'!DH$10:DH$107,OFFSET('6. Patients'!$OP$9,1,MATCH($D30,'6. Patients'!$OQ$9:$QN$9,0),ROWS('6. Patients'!EU$10:EU$107))),0)+
IFERROR(SUMPRODUCT('6. Patients'!DH$10:DH$107,OFFSET('6. Patients'!$QO$9,1,MATCH($D30,'6. Patients'!$QP$9:$RI$9,0),ROWS('6. Patients'!EU$10:EU$107))),0)+
IFERROR(SUMPRODUCT('6. Patients'!DH$10:DH$107,OFFSET('6. Patients'!$RJ$9,1,MATCH($D30,'6. Patients'!$RK$9:$TH$9,0),ROWS('6. Patients'!EU$10:EU$107))),0)+
IFERROR(SUMPRODUCT('6. Patients'!DH$10:DH$107,OFFSET('6. Patients'!$TI$9,1,MATCH($D30,'6. Patients'!$TJ$9:$UC$9,0),ROWS('6. Patients'!EU$10:EU$107))),0))+
IFERROR(VLOOKUP($D30,$H$116:$L$146,COLUMNS($H$115:$J$115)-1+AO$7,0)*$E30*$F30*'1. General Inputs'!$J$25,0),0),0)</f>
        <v>0</v>
      </c>
      <c r="AP30" s="775">
        <f ca="1">ROUNDUP(IFERROR($F30*$E30*CHOOSE(AP$7,
IFERROR(SUMPRODUCT('6. Patients'!DI$10:DI$107,OFFSET('6. Patients'!$DN$9,1,MATCH($D30,'6. Patients'!$DO$9:$FL$9,0),ROWS('6. Patients'!EV$10:EV$107))),0)+
IFERROR(SUMPRODUCT('6. Patients'!DI$10:DI$107,OFFSET('6. Patients'!$FM$9,1,MATCH($D30,'6. Patients'!$FN$9:$GG$9,0),ROWS('6. Patients'!EV$10:EV$107))),0)+
IFERROR(SUMPRODUCT('6. Patients'!DI$10:DI$107,OFFSET('6. Patients'!$GH$9,1,MATCH($D30,'6. Patients'!$GI$9:$IF$9,0),ROWS('6. Patients'!EV$10:EV$107))),0)+
IFERROR(SUMPRODUCT('6. Patients'!DI$10:DI$107,OFFSET('6. Patients'!$IG$9,1,MATCH($D30,'6. Patients'!$IH$9:$JA$9,0),ROWS('6. Patients'!EV$10:EV$107))),0),
IFERROR(SUMPRODUCT('6. Patients'!DI$10:DI$107,OFFSET('6. Patients'!$JB$9,1,MATCH($D30,'6. Patients'!$JC$9:$KZ$9,0),ROWS('6. Patients'!EV$10:EV$107))),0)+
IFERROR(SUMPRODUCT('6. Patients'!DI$10:DI$107,OFFSET('6. Patients'!$LA$9,1,MATCH($D30,'6. Patients'!$LB$9:$LU$9,0),ROWS('6. Patients'!EV$10:EV$107))),0)+
IFERROR(SUMPRODUCT('6. Patients'!DI$10:DI$107,OFFSET('6. Patients'!$LV$9,1,MATCH($D30,'6. Patients'!$LW$9:$NT$9,0),ROWS('6. Patients'!EV$10:EV$107))),0)+
IFERROR(SUMPRODUCT('6. Patients'!DI$10:DI$107,OFFSET('6. Patients'!$NU$9,1,MATCH($D30,'6. Patients'!$NV$9:$OO$9,0),ROWS('6. Patients'!EV$10:EV$107))),0),
IFERROR(SUMPRODUCT('6. Patients'!DI$10:DI$107,OFFSET('6. Patients'!$OP$9,1,MATCH($D30,'6. Patients'!$OQ$9:$QN$9,0),ROWS('6. Patients'!EV$10:EV$107))),0)+
IFERROR(SUMPRODUCT('6. Patients'!DI$10:DI$107,OFFSET('6. Patients'!$QO$9,1,MATCH($D30,'6. Patients'!$QP$9:$RI$9,0),ROWS('6. Patients'!EV$10:EV$107))),0)+
IFERROR(SUMPRODUCT('6. Patients'!DI$10:DI$107,OFFSET('6. Patients'!$RJ$9,1,MATCH($D30,'6. Patients'!$RK$9:$TH$9,0),ROWS('6. Patients'!EV$10:EV$107))),0)+
IFERROR(SUMPRODUCT('6. Patients'!DI$10:DI$107,OFFSET('6. Patients'!$TI$9,1,MATCH($D30,'6. Patients'!$TJ$9:$UC$9,0),ROWS('6. Patients'!EV$10:EV$107))),0))+
IFERROR(VLOOKUP($D30,$H$116:$L$146,COLUMNS($H$115:$J$115)-1+AP$7,0)*$E30*$F30*'1. General Inputs'!$J$25,0),0),0)</f>
        <v>0</v>
      </c>
      <c r="AQ30" s="775">
        <f ca="1">ROUNDUP(IFERROR($F30*$E30*CHOOSE(AQ$7,
IFERROR(SUMPRODUCT('6. Patients'!DJ$10:DJ$107,OFFSET('6. Patients'!$DN$9,1,MATCH($D30,'6. Patients'!$DO$9:$FL$9,0),ROWS('6. Patients'!EW$10:EW$107))),0)+
IFERROR(SUMPRODUCT('6. Patients'!DJ$10:DJ$107,OFFSET('6. Patients'!$FM$9,1,MATCH($D30,'6. Patients'!$FN$9:$GG$9,0),ROWS('6. Patients'!EW$10:EW$107))),0)+
IFERROR(SUMPRODUCT('6. Patients'!DJ$10:DJ$107,OFFSET('6. Patients'!$GH$9,1,MATCH($D30,'6. Patients'!$GI$9:$IF$9,0),ROWS('6. Patients'!EW$10:EW$107))),0)+
IFERROR(SUMPRODUCT('6. Patients'!DJ$10:DJ$107,OFFSET('6. Patients'!$IG$9,1,MATCH($D30,'6. Patients'!$IH$9:$JA$9,0),ROWS('6. Patients'!EW$10:EW$107))),0),
IFERROR(SUMPRODUCT('6. Patients'!DJ$10:DJ$107,OFFSET('6. Patients'!$JB$9,1,MATCH($D30,'6. Patients'!$JC$9:$KZ$9,0),ROWS('6. Patients'!EW$10:EW$107))),0)+
IFERROR(SUMPRODUCT('6. Patients'!DJ$10:DJ$107,OFFSET('6. Patients'!$LA$9,1,MATCH($D30,'6. Patients'!$LB$9:$LU$9,0),ROWS('6. Patients'!EW$10:EW$107))),0)+
IFERROR(SUMPRODUCT('6. Patients'!DJ$10:DJ$107,OFFSET('6. Patients'!$LV$9,1,MATCH($D30,'6. Patients'!$LW$9:$NT$9,0),ROWS('6. Patients'!EW$10:EW$107))),0)+
IFERROR(SUMPRODUCT('6. Patients'!DJ$10:DJ$107,OFFSET('6. Patients'!$NU$9,1,MATCH($D30,'6. Patients'!$NV$9:$OO$9,0),ROWS('6. Patients'!EW$10:EW$107))),0),
IFERROR(SUMPRODUCT('6. Patients'!DJ$10:DJ$107,OFFSET('6. Patients'!$OP$9,1,MATCH($D30,'6. Patients'!$OQ$9:$QN$9,0),ROWS('6. Patients'!EW$10:EW$107))),0)+
IFERROR(SUMPRODUCT('6. Patients'!DJ$10:DJ$107,OFFSET('6. Patients'!$QO$9,1,MATCH($D30,'6. Patients'!$QP$9:$RI$9,0),ROWS('6. Patients'!EW$10:EW$107))),0)+
IFERROR(SUMPRODUCT('6. Patients'!DJ$10:DJ$107,OFFSET('6. Patients'!$RJ$9,1,MATCH($D30,'6. Patients'!$RK$9:$TH$9,0),ROWS('6. Patients'!EW$10:EW$107))),0)+
IFERROR(SUMPRODUCT('6. Patients'!DJ$10:DJ$107,OFFSET('6. Patients'!$TI$9,1,MATCH($D30,'6. Patients'!$TJ$9:$UC$9,0),ROWS('6. Patients'!EW$10:EW$107))),0))+
IFERROR(VLOOKUP($D30,$H$116:$L$146,COLUMNS($H$115:$J$115)-1+AQ$7,0)*$E30*$F30*'1. General Inputs'!$J$25,0),0),0)</f>
        <v>0</v>
      </c>
      <c r="AR30" s="342"/>
      <c r="AZ30" s="335">
        <f ca="1">IFERROR(SUM(OFFSET('7. Consumption'!H30,0,1,,MIN('1. General Inputs'!$J$29,COLUMNS('7. Consumption'!H$9:$AQ$9)-1))),0)+MAX(0,$AQ30*('1. General Inputs'!$J$29-COLUMNS('7. Consumption'!H$9:$AQ$9)+1))</f>
        <v>0</v>
      </c>
      <c r="BA30" s="335">
        <f ca="1">IFERROR(SUM(OFFSET('7. Consumption'!I30,0,1,,MIN('1. General Inputs'!$J$29,COLUMNS('7. Consumption'!I$9:$AQ$9)-1))),0)+MAX(0,$AQ30*('1. General Inputs'!$J$29-COLUMNS('7. Consumption'!I$9:$AQ$9)+1))</f>
        <v>0</v>
      </c>
      <c r="BB30" s="335">
        <f ca="1">IFERROR(SUM(OFFSET('7. Consumption'!J30,0,1,,MIN('1. General Inputs'!$J$29,COLUMNS('7. Consumption'!J$9:$AQ$9)-1))),0)+MAX(0,$AQ30*('1. General Inputs'!$J$29-COLUMNS('7. Consumption'!J$9:$AQ$9)+1))</f>
        <v>0</v>
      </c>
      <c r="BC30" s="335">
        <f ca="1">IFERROR(SUM(OFFSET('7. Consumption'!K30,0,1,,MIN('1. General Inputs'!$J$29,COLUMNS('7. Consumption'!K$9:$AQ$9)-1))),0)+MAX(0,$AQ30*('1. General Inputs'!$J$29-COLUMNS('7. Consumption'!K$9:$AQ$9)+1))</f>
        <v>0</v>
      </c>
      <c r="BD30" s="335">
        <f ca="1">IFERROR(SUM(OFFSET('7. Consumption'!L30,0,1,,MIN('1. General Inputs'!$J$29,COLUMNS('7. Consumption'!L$9:$AQ$9)-1))),0)+MAX(0,$AQ30*('1. General Inputs'!$J$29-COLUMNS('7. Consumption'!L$9:$AQ$9)+1))</f>
        <v>0</v>
      </c>
      <c r="BE30" s="335">
        <f ca="1">IFERROR(SUM(OFFSET('7. Consumption'!M30,0,1,,MIN('1. General Inputs'!$J$29,COLUMNS('7. Consumption'!M$9:$AQ$9)-1))),0)+MAX(0,$AQ30*('1. General Inputs'!$J$29-COLUMNS('7. Consumption'!M$9:$AQ$9)+1))</f>
        <v>0</v>
      </c>
      <c r="BF30" s="335">
        <f ca="1">IFERROR(SUM(OFFSET('7. Consumption'!N30,0,1,,MIN('1. General Inputs'!$J$29,COLUMNS('7. Consumption'!N$9:$AQ$9)-1))),0)+MAX(0,$AQ30*('1. General Inputs'!$J$29-COLUMNS('7. Consumption'!N$9:$AQ$9)+1))</f>
        <v>0</v>
      </c>
      <c r="BG30" s="335">
        <f ca="1">IFERROR(SUM(OFFSET('7. Consumption'!O30,0,1,,MIN('1. General Inputs'!$J$29,COLUMNS('7. Consumption'!O$9:$AQ$9)-1))),0)+MAX(0,$AQ30*('1. General Inputs'!$J$29-COLUMNS('7. Consumption'!O$9:$AQ$9)+1))</f>
        <v>0</v>
      </c>
      <c r="BH30" s="335">
        <f ca="1">IFERROR(SUM(OFFSET('7. Consumption'!P30,0,1,,MIN('1. General Inputs'!$J$29,COLUMNS('7. Consumption'!P$9:$AQ$9)-1))),0)+MAX(0,$AQ30*('1. General Inputs'!$J$29-COLUMNS('7. Consumption'!P$9:$AQ$9)+1))</f>
        <v>0</v>
      </c>
      <c r="BI30" s="335">
        <f ca="1">IFERROR(SUM(OFFSET('7. Consumption'!Q30,0,1,,MIN('1. General Inputs'!$J$29,COLUMNS('7. Consumption'!Q$9:$AQ$9)-1))),0)+MAX(0,$AQ30*('1. General Inputs'!$J$29-COLUMNS('7. Consumption'!Q$9:$AQ$9)+1))</f>
        <v>0</v>
      </c>
      <c r="BJ30" s="335">
        <f ca="1">IFERROR(SUM(OFFSET('7. Consumption'!R30,0,1,,MIN('1. General Inputs'!$J$29,COLUMNS('7. Consumption'!R$9:$AQ$9)-1))),0)+MAX(0,$AQ30*('1. General Inputs'!$J$29-COLUMNS('7. Consumption'!R$9:$AQ$9)+1))</f>
        <v>0</v>
      </c>
      <c r="BK30" s="335">
        <f ca="1">IFERROR(SUM(OFFSET('7. Consumption'!S30,0,1,,MIN('1. General Inputs'!$J$29,COLUMNS('7. Consumption'!S$9:$AQ$9)-1))),0)+MAX(0,$AQ30*('1. General Inputs'!$J$29-COLUMNS('7. Consumption'!S$9:$AQ$9)+1))</f>
        <v>0</v>
      </c>
      <c r="BL30" s="335">
        <f ca="1">IFERROR(SUM(OFFSET('7. Consumption'!T30,0,1,,MIN('1. General Inputs'!$J$29,COLUMNS('7. Consumption'!T$9:$AQ$9)-1))),0)+MAX(0,$AQ30*('1. General Inputs'!$J$29-COLUMNS('7. Consumption'!T$9:$AQ$9)+1))</f>
        <v>0</v>
      </c>
      <c r="BM30" s="335">
        <f ca="1">IFERROR(SUM(OFFSET('7. Consumption'!U30,0,1,,MIN('1. General Inputs'!$J$29,COLUMNS('7. Consumption'!U$9:$AQ$9)-1))),0)+MAX(0,$AQ30*('1. General Inputs'!$J$29-COLUMNS('7. Consumption'!U$9:$AQ$9)+1))</f>
        <v>0</v>
      </c>
      <c r="BN30" s="335">
        <f ca="1">IFERROR(SUM(OFFSET('7. Consumption'!V30,0,1,,MIN('1. General Inputs'!$J$29,COLUMNS('7. Consumption'!V$9:$AQ$9)-1))),0)+MAX(0,$AQ30*('1. General Inputs'!$J$29-COLUMNS('7. Consumption'!V$9:$AQ$9)+1))</f>
        <v>0</v>
      </c>
      <c r="BO30" s="335">
        <f ca="1">IFERROR(SUM(OFFSET('7. Consumption'!W30,0,1,,MIN('1. General Inputs'!$J$29,COLUMNS('7. Consumption'!W$9:$AQ$9)-1))),0)+MAX(0,$AQ30*('1. General Inputs'!$J$29-COLUMNS('7. Consumption'!W$9:$AQ$9)+1))</f>
        <v>0</v>
      </c>
      <c r="BP30" s="335">
        <f ca="1">IFERROR(SUM(OFFSET('7. Consumption'!X30,0,1,,MIN('1. General Inputs'!$J$29,COLUMNS('7. Consumption'!X$9:$AQ$9)-1))),0)+MAX(0,$AQ30*('1. General Inputs'!$J$29-COLUMNS('7. Consumption'!X$9:$AQ$9)+1))</f>
        <v>0</v>
      </c>
      <c r="BQ30" s="335">
        <f ca="1">IFERROR(SUM(OFFSET('7. Consumption'!Y30,0,1,,MIN('1. General Inputs'!$J$29,COLUMNS('7. Consumption'!Y$9:$AQ$9)-1))),0)+MAX(0,$AQ30*('1. General Inputs'!$J$29-COLUMNS('7. Consumption'!Y$9:$AQ$9)+1))</f>
        <v>0</v>
      </c>
      <c r="BR30" s="335">
        <f ca="1">IFERROR(SUM(OFFSET('7. Consumption'!Z30,0,1,,MIN('1. General Inputs'!$J$29,COLUMNS('7. Consumption'!Z$9:$AQ$9)-1))),0)+MAX(0,$AQ30*('1. General Inputs'!$J$29-COLUMNS('7. Consumption'!Z$9:$AQ$9)+1))</f>
        <v>0</v>
      </c>
      <c r="BS30" s="335">
        <f ca="1">IFERROR(SUM(OFFSET('7. Consumption'!AA30,0,1,,MIN('1. General Inputs'!$J$29,COLUMNS('7. Consumption'!AA$9:$AQ$9)-1))),0)+MAX(0,$AQ30*('1. General Inputs'!$J$29-COLUMNS('7. Consumption'!AA$9:$AQ$9)+1))</f>
        <v>0</v>
      </c>
      <c r="BT30" s="335">
        <f ca="1">IFERROR(SUM(OFFSET('7. Consumption'!AB30,0,1,,MIN('1. General Inputs'!$J$29,COLUMNS('7. Consumption'!AB$9:$AQ$9)-1))),0)+MAX(0,$AQ30*('1. General Inputs'!$J$29-COLUMNS('7. Consumption'!AB$9:$AQ$9)+1))</f>
        <v>0</v>
      </c>
      <c r="BU30" s="335">
        <f ca="1">IFERROR(SUM(OFFSET('7. Consumption'!AC30,0,1,,MIN('1. General Inputs'!$J$29,COLUMNS('7. Consumption'!AC$9:$AQ$9)-1))),0)+MAX(0,$AQ30*('1. General Inputs'!$J$29-COLUMNS('7. Consumption'!AC$9:$AQ$9)+1))</f>
        <v>0</v>
      </c>
      <c r="BV30" s="335">
        <f ca="1">IFERROR(SUM(OFFSET('7. Consumption'!AD30,0,1,,MIN('1. General Inputs'!$J$29,COLUMNS('7. Consumption'!AD$9:$AQ$9)-1))),0)+MAX(0,$AQ30*('1. General Inputs'!$J$29-COLUMNS('7. Consumption'!AD$9:$AQ$9)+1))</f>
        <v>0</v>
      </c>
      <c r="BW30" s="335">
        <f ca="1">IFERROR(SUM(OFFSET('7. Consumption'!AE30,0,1,,MIN('1. General Inputs'!$J$29,COLUMNS('7. Consumption'!AE$9:$AQ$9)-1))),0)+MAX(0,$AQ30*('1. General Inputs'!$J$29-COLUMNS('7. Consumption'!AE$9:$AQ$9)+1))</f>
        <v>0</v>
      </c>
      <c r="BX30" s="335">
        <f ca="1">IFERROR(SUM(OFFSET('7. Consumption'!AF30,0,1,,MIN('1. General Inputs'!$J$29,COLUMNS('7. Consumption'!AF$9:$AQ$9)-1))),0)+MAX(0,$AQ30*('1. General Inputs'!$J$29-COLUMNS('7. Consumption'!AF$9:$AQ$9)+1))</f>
        <v>0</v>
      </c>
      <c r="BY30" s="335">
        <f ca="1">IFERROR(SUM(OFFSET('7. Consumption'!AG30,0,1,,MIN('1. General Inputs'!$J$29,COLUMNS('7. Consumption'!AG$9:$AQ$9)-1))),0)+MAX(0,$AQ30*('1. General Inputs'!$J$29-COLUMNS('7. Consumption'!AG$9:$AQ$9)+1))</f>
        <v>0</v>
      </c>
      <c r="BZ30" s="335">
        <f ca="1">IFERROR(SUM(OFFSET('7. Consumption'!AH30,0,1,,MIN('1. General Inputs'!$J$29,COLUMNS('7. Consumption'!AH$9:$AQ$9)-1))),0)+MAX(0,$AQ30*('1. General Inputs'!$J$29-COLUMNS('7. Consumption'!AH$9:$AQ$9)+1))</f>
        <v>0</v>
      </c>
      <c r="CA30" s="335">
        <f ca="1">IFERROR(SUM(OFFSET('7. Consumption'!AI30,0,1,,MIN('1. General Inputs'!$J$29,COLUMNS('7. Consumption'!AI$9:$AQ$9)-1))),0)+MAX(0,$AQ30*('1. General Inputs'!$J$29-COLUMNS('7. Consumption'!AI$9:$AQ$9)+1))</f>
        <v>0</v>
      </c>
      <c r="CB30" s="335">
        <f ca="1">IFERROR(SUM(OFFSET('7. Consumption'!AJ30,0,1,,MIN('1. General Inputs'!$J$29,COLUMNS('7. Consumption'!AJ$9:$AQ$9)-1))),0)+MAX(0,$AQ30*('1. General Inputs'!$J$29-COLUMNS('7. Consumption'!AJ$9:$AQ$9)+1))</f>
        <v>0</v>
      </c>
      <c r="CC30" s="335">
        <f ca="1">IFERROR(SUM(OFFSET('7. Consumption'!AK30,0,1,,MIN('1. General Inputs'!$J$29,COLUMNS('7. Consumption'!AK$9:$AQ$9)-1))),0)+MAX(0,$AQ30*('1. General Inputs'!$J$29-COLUMNS('7. Consumption'!AK$9:$AQ$9)+1))</f>
        <v>0</v>
      </c>
      <c r="CD30" s="335">
        <f ca="1">IFERROR(SUM(OFFSET('7. Consumption'!AL30,0,1,,MIN('1. General Inputs'!$J$29,COLUMNS('7. Consumption'!AL$9:$AQ$9)-1))),0)+MAX(0,$AQ30*('1. General Inputs'!$J$29-COLUMNS('7. Consumption'!AL$9:$AQ$9)+1))</f>
        <v>0</v>
      </c>
      <c r="CE30" s="335">
        <f ca="1">IFERROR(SUM(OFFSET('7. Consumption'!AM30,0,1,,MIN('1. General Inputs'!$J$29,COLUMNS('7. Consumption'!AM$9:$AQ$9)-1))),0)+MAX(0,$AQ30*('1. General Inputs'!$J$29-COLUMNS('7. Consumption'!AM$9:$AQ$9)+1))</f>
        <v>0</v>
      </c>
      <c r="CF30" s="335">
        <f ca="1">IFERROR(SUM(OFFSET('7. Consumption'!AN30,0,1,,MIN('1. General Inputs'!$J$29,COLUMNS('7. Consumption'!AN$9:$AQ$9)-1))),0)+MAX(0,$AQ30*('1. General Inputs'!$J$29-COLUMNS('7. Consumption'!AN$9:$AQ$9)+1))</f>
        <v>0</v>
      </c>
      <c r="CG30" s="335">
        <f ca="1">IFERROR(SUM(OFFSET('7. Consumption'!AO30,0,1,,MIN('1. General Inputs'!$J$29,COLUMNS('7. Consumption'!AO$9:$AQ$9)-1))),0)+MAX(0,$AQ30*('1. General Inputs'!$J$29-COLUMNS('7. Consumption'!AO$9:$AQ$9)+1))</f>
        <v>0</v>
      </c>
      <c r="CH30" s="335">
        <f ca="1">IFERROR(SUM(OFFSET('7. Consumption'!AP30,0,1,,MIN('1. General Inputs'!$J$29,COLUMNS('7. Consumption'!AP$9:$AQ$9)-1))),0)+MAX(0,$AQ30*('1. General Inputs'!$J$29-COLUMNS('7. Consumption'!AP$9:$AQ$9)+1))</f>
        <v>0</v>
      </c>
      <c r="CI30" s="335">
        <f ca="1">IFERROR(SUM(OFFSET('7. Consumption'!AQ30,0,1,,MIN('1. General Inputs'!$J$29,COLUMNS('7. Consumption'!AQ$9:$AQ$9)-1))),0)+MAX(0,$AQ30*('1. General Inputs'!$J$29-COLUMNS('7. Consumption'!AQ$9:$AQ$9)+1))</f>
        <v>0</v>
      </c>
    </row>
    <row r="31" spans="2:87" ht="15" x14ac:dyDescent="0.25">
      <c r="B31" s="772"/>
      <c r="C31" s="772" t="str">
        <f>IFERROR(VLOOKUP(ROWS($C$9:$C31),'5. Form Breakdown'!$AI$11:$AJ$138,COLUMNS('5. Form Breakdown'!$AI$11:$AJ$11),0),"")</f>
        <v>AZT+3TC 60/30 - tab - dispersible</v>
      </c>
      <c r="D31" s="772" t="str">
        <f>IFERROR(VLOOKUP($C31,'5a. Dosing'!$E$11:$F$138,2,0),"")</f>
        <v>AZT+3TC</v>
      </c>
      <c r="E31" s="773" t="str">
        <f>IFERROR(INDEX('5. Form Breakdown'!$AL$11:$BL$138,MATCH('7. Consumption'!$C31,'5. Form Breakdown'!$AK$11:$AK$138,0),MATCH('5. Form Breakdown'!$AX$10,'5. Form Breakdown'!$AL$10:$BL$10,0)),"")</f>
        <v/>
      </c>
      <c r="F31" s="774">
        <f>IFERROR(INDEX('5. Form Breakdown'!$AL$11:$BL$138,MATCH('7. Consumption'!$C31,'5. Form Breakdown'!$AK$11:$AK$138,0),MATCH('5. Form Breakdown'!$BL$10,'5. Form Breakdown'!$AL$10:$BL$10,0)),"")</f>
        <v>0</v>
      </c>
      <c r="H31" s="775">
        <f ca="1">ROUNDUP(IFERROR($F31*$E31*CHOOSE(H$7,
IFERROR(SUMPRODUCT('6. Patients'!CA$10:CA$107,OFFSET('6. Patients'!$DN$9,1,MATCH($D31,'6. Patients'!$DO$9:$FL$9,0),ROWS('6. Patients'!DN$10:DN$107))),0)+
IFERROR(SUMPRODUCT('6. Patients'!CA$10:CA$107,OFFSET('6. Patients'!$FM$9,1,MATCH($D31,'6. Patients'!$FN$9:$GG$9,0),ROWS('6. Patients'!DN$10:DN$107))),0)+
IFERROR(SUMPRODUCT('6. Patients'!CA$10:CA$107,OFFSET('6. Patients'!$GH$9,1,MATCH($D31,'6. Patients'!$GI$9:$IF$9,0),ROWS('6. Patients'!DN$10:DN$107))),0)+
IFERROR(SUMPRODUCT('6. Patients'!CA$10:CA$107,OFFSET('6. Patients'!$IG$9,1,MATCH($D31,'6. Patients'!$IH$9:$JA$9,0),ROWS('6. Patients'!DN$10:DN$107))),0),
IFERROR(SUMPRODUCT('6. Patients'!CA$10:CA$107,OFFSET('6. Patients'!$JB$9,1,MATCH($D31,'6. Patients'!$JC$9:$KZ$9,0),ROWS('6. Patients'!DN$10:DN$107))),0)+
IFERROR(SUMPRODUCT('6. Patients'!CA$10:CA$107,OFFSET('6. Patients'!$LA$9,1,MATCH($D31,'6. Patients'!$LB$9:$LU$9,0),ROWS('6. Patients'!DN$10:DN$107))),0)+
IFERROR(SUMPRODUCT('6. Patients'!CA$10:CA$107,OFFSET('6. Patients'!$LV$9,1,MATCH($D31,'6. Patients'!$LW$9:$NT$9,0),ROWS('6. Patients'!DN$10:DN$107))),0)+
IFERROR(SUMPRODUCT('6. Patients'!CA$10:CA$107,OFFSET('6. Patients'!$NU$9,1,MATCH($D31,'6. Patients'!$NV$9:$OO$9,0),ROWS('6. Patients'!DN$10:DN$107))),0),
IFERROR(SUMPRODUCT('6. Patients'!CA$10:CA$107,OFFSET('6. Patients'!$OP$9,1,MATCH($D31,'6. Patients'!$OQ$9:$QN$9,0),ROWS('6. Patients'!DN$10:DN$107))),0)+
IFERROR(SUMPRODUCT('6. Patients'!CA$10:CA$107,OFFSET('6. Patients'!$QO$9,1,MATCH($D31,'6. Patients'!$QP$9:$RI$9,0),ROWS('6. Patients'!DN$10:DN$107))),0)+
IFERROR(SUMPRODUCT('6. Patients'!CA$10:CA$107,OFFSET('6. Patients'!$RJ$9,1,MATCH($D31,'6. Patients'!$RK$9:$TH$9,0),ROWS('6. Patients'!DN$10:DN$107))),0)+
IFERROR(SUMPRODUCT('6. Patients'!CA$10:CA$107,OFFSET('6. Patients'!$TI$9,1,MATCH($D31,'6. Patients'!$TJ$9:$UC$9,0),ROWS('6. Patients'!DN$10:DN$107))),0))+
IFERROR(VLOOKUP($D31,$H$116:$L$146,COLUMNS($H$115:$J$115)-1+H$7,0)*$E31*$F31*'1. General Inputs'!$J$25,0),0),0)</f>
        <v>0</v>
      </c>
      <c r="I31" s="775">
        <f ca="1">ROUNDUP(IFERROR($F31*$E31*CHOOSE(I$7,
IFERROR(SUMPRODUCT('6. Patients'!CB$10:CB$107,OFFSET('6. Patients'!$DN$9,1,MATCH($D31,'6. Patients'!$DO$9:$FL$9,0),ROWS('6. Patients'!DO$10:DO$107))),0)+
IFERROR(SUMPRODUCT('6. Patients'!CB$10:CB$107,OFFSET('6. Patients'!$FM$9,1,MATCH($D31,'6. Patients'!$FN$9:$GG$9,0),ROWS('6. Patients'!DO$10:DO$107))),0)+
IFERROR(SUMPRODUCT('6. Patients'!CB$10:CB$107,OFFSET('6. Patients'!$GH$9,1,MATCH($D31,'6. Patients'!$GI$9:$IF$9,0),ROWS('6. Patients'!DO$10:DO$107))),0)+
IFERROR(SUMPRODUCT('6. Patients'!CB$10:CB$107,OFFSET('6. Patients'!$IG$9,1,MATCH($D31,'6. Patients'!$IH$9:$JA$9,0),ROWS('6. Patients'!DO$10:DO$107))),0),
IFERROR(SUMPRODUCT('6. Patients'!CB$10:CB$107,OFFSET('6. Patients'!$JB$9,1,MATCH($D31,'6. Patients'!$JC$9:$KZ$9,0),ROWS('6. Patients'!DO$10:DO$107))),0)+
IFERROR(SUMPRODUCT('6. Patients'!CB$10:CB$107,OFFSET('6. Patients'!$LA$9,1,MATCH($D31,'6. Patients'!$LB$9:$LU$9,0),ROWS('6. Patients'!DO$10:DO$107))),0)+
IFERROR(SUMPRODUCT('6. Patients'!CB$10:CB$107,OFFSET('6. Patients'!$LV$9,1,MATCH($D31,'6. Patients'!$LW$9:$NT$9,0),ROWS('6. Patients'!DO$10:DO$107))),0)+
IFERROR(SUMPRODUCT('6. Patients'!CB$10:CB$107,OFFSET('6. Patients'!$NU$9,1,MATCH($D31,'6. Patients'!$NV$9:$OO$9,0),ROWS('6. Patients'!DO$10:DO$107))),0),
IFERROR(SUMPRODUCT('6. Patients'!CB$10:CB$107,OFFSET('6. Patients'!$OP$9,1,MATCH($D31,'6. Patients'!$OQ$9:$QN$9,0),ROWS('6. Patients'!DO$10:DO$107))),0)+
IFERROR(SUMPRODUCT('6. Patients'!CB$10:CB$107,OFFSET('6. Patients'!$QO$9,1,MATCH($D31,'6. Patients'!$QP$9:$RI$9,0),ROWS('6. Patients'!DO$10:DO$107))),0)+
IFERROR(SUMPRODUCT('6. Patients'!CB$10:CB$107,OFFSET('6. Patients'!$RJ$9,1,MATCH($D31,'6. Patients'!$RK$9:$TH$9,0),ROWS('6. Patients'!DO$10:DO$107))),0)+
IFERROR(SUMPRODUCT('6. Patients'!CB$10:CB$107,OFFSET('6. Patients'!$TI$9,1,MATCH($D31,'6. Patients'!$TJ$9:$UC$9,0),ROWS('6. Patients'!DO$10:DO$107))),0))+
IFERROR(VLOOKUP($D31,$H$116:$L$146,COLUMNS($H$115:$J$115)-1+I$7,0)*$E31*$F31*'1. General Inputs'!$J$25,0),0),0)</f>
        <v>0</v>
      </c>
      <c r="J31" s="775">
        <f ca="1">ROUNDUP(IFERROR($F31*$E31*CHOOSE(J$7,
IFERROR(SUMPRODUCT('6. Patients'!CC$10:CC$107,OFFSET('6. Patients'!$DN$9,1,MATCH($D31,'6. Patients'!$DO$9:$FL$9,0),ROWS('6. Patients'!DP$10:DP$107))),0)+
IFERROR(SUMPRODUCT('6. Patients'!CC$10:CC$107,OFFSET('6. Patients'!$FM$9,1,MATCH($D31,'6. Patients'!$FN$9:$GG$9,0),ROWS('6. Patients'!DP$10:DP$107))),0)+
IFERROR(SUMPRODUCT('6. Patients'!CC$10:CC$107,OFFSET('6. Patients'!$GH$9,1,MATCH($D31,'6. Patients'!$GI$9:$IF$9,0),ROWS('6. Patients'!DP$10:DP$107))),0)+
IFERROR(SUMPRODUCT('6. Patients'!CC$10:CC$107,OFFSET('6. Patients'!$IG$9,1,MATCH($D31,'6. Patients'!$IH$9:$JA$9,0),ROWS('6. Patients'!DP$10:DP$107))),0),
IFERROR(SUMPRODUCT('6. Patients'!CC$10:CC$107,OFFSET('6. Patients'!$JB$9,1,MATCH($D31,'6. Patients'!$JC$9:$KZ$9,0),ROWS('6. Patients'!DP$10:DP$107))),0)+
IFERROR(SUMPRODUCT('6. Patients'!CC$10:CC$107,OFFSET('6. Patients'!$LA$9,1,MATCH($D31,'6. Patients'!$LB$9:$LU$9,0),ROWS('6. Patients'!DP$10:DP$107))),0)+
IFERROR(SUMPRODUCT('6. Patients'!CC$10:CC$107,OFFSET('6. Patients'!$LV$9,1,MATCH($D31,'6. Patients'!$LW$9:$NT$9,0),ROWS('6. Patients'!DP$10:DP$107))),0)+
IFERROR(SUMPRODUCT('6. Patients'!CC$10:CC$107,OFFSET('6. Patients'!$NU$9,1,MATCH($D31,'6. Patients'!$NV$9:$OO$9,0),ROWS('6. Patients'!DP$10:DP$107))),0),
IFERROR(SUMPRODUCT('6. Patients'!CC$10:CC$107,OFFSET('6. Patients'!$OP$9,1,MATCH($D31,'6. Patients'!$OQ$9:$QN$9,0),ROWS('6. Patients'!DP$10:DP$107))),0)+
IFERROR(SUMPRODUCT('6. Patients'!CC$10:CC$107,OFFSET('6. Patients'!$QO$9,1,MATCH($D31,'6. Patients'!$QP$9:$RI$9,0),ROWS('6. Patients'!DP$10:DP$107))),0)+
IFERROR(SUMPRODUCT('6. Patients'!CC$10:CC$107,OFFSET('6. Patients'!$RJ$9,1,MATCH($D31,'6. Patients'!$RK$9:$TH$9,0),ROWS('6. Patients'!DP$10:DP$107))),0)+
IFERROR(SUMPRODUCT('6. Patients'!CC$10:CC$107,OFFSET('6. Patients'!$TI$9,1,MATCH($D31,'6. Patients'!$TJ$9:$UC$9,0),ROWS('6. Patients'!DP$10:DP$107))),0))+
IFERROR(VLOOKUP($D31,$H$116:$L$146,COLUMNS($H$115:$J$115)-1+J$7,0)*$E31*$F31*'1. General Inputs'!$J$25,0),0),0)</f>
        <v>0</v>
      </c>
      <c r="K31" s="775">
        <f ca="1">ROUNDUP(IFERROR($F31*$E31*CHOOSE(K$7,
IFERROR(SUMPRODUCT('6. Patients'!CD$10:CD$107,OFFSET('6. Patients'!$DN$9,1,MATCH($D31,'6. Patients'!$DO$9:$FL$9,0),ROWS('6. Patients'!DQ$10:DQ$107))),0)+
IFERROR(SUMPRODUCT('6. Patients'!CD$10:CD$107,OFFSET('6. Patients'!$FM$9,1,MATCH($D31,'6. Patients'!$FN$9:$GG$9,0),ROWS('6. Patients'!DQ$10:DQ$107))),0)+
IFERROR(SUMPRODUCT('6. Patients'!CD$10:CD$107,OFFSET('6. Patients'!$GH$9,1,MATCH($D31,'6. Patients'!$GI$9:$IF$9,0),ROWS('6. Patients'!DQ$10:DQ$107))),0)+
IFERROR(SUMPRODUCT('6. Patients'!CD$10:CD$107,OFFSET('6. Patients'!$IG$9,1,MATCH($D31,'6. Patients'!$IH$9:$JA$9,0),ROWS('6. Patients'!DQ$10:DQ$107))),0),
IFERROR(SUMPRODUCT('6. Patients'!CD$10:CD$107,OFFSET('6. Patients'!$JB$9,1,MATCH($D31,'6. Patients'!$JC$9:$KZ$9,0),ROWS('6. Patients'!DQ$10:DQ$107))),0)+
IFERROR(SUMPRODUCT('6. Patients'!CD$10:CD$107,OFFSET('6. Patients'!$LA$9,1,MATCH($D31,'6. Patients'!$LB$9:$LU$9,0),ROWS('6. Patients'!DQ$10:DQ$107))),0)+
IFERROR(SUMPRODUCT('6. Patients'!CD$10:CD$107,OFFSET('6. Patients'!$LV$9,1,MATCH($D31,'6. Patients'!$LW$9:$NT$9,0),ROWS('6. Patients'!DQ$10:DQ$107))),0)+
IFERROR(SUMPRODUCT('6. Patients'!CD$10:CD$107,OFFSET('6. Patients'!$NU$9,1,MATCH($D31,'6. Patients'!$NV$9:$OO$9,0),ROWS('6. Patients'!DQ$10:DQ$107))),0),
IFERROR(SUMPRODUCT('6. Patients'!CD$10:CD$107,OFFSET('6. Patients'!$OP$9,1,MATCH($D31,'6. Patients'!$OQ$9:$QN$9,0),ROWS('6. Patients'!DQ$10:DQ$107))),0)+
IFERROR(SUMPRODUCT('6. Patients'!CD$10:CD$107,OFFSET('6. Patients'!$QO$9,1,MATCH($D31,'6. Patients'!$QP$9:$RI$9,0),ROWS('6. Patients'!DQ$10:DQ$107))),0)+
IFERROR(SUMPRODUCT('6. Patients'!CD$10:CD$107,OFFSET('6. Patients'!$RJ$9,1,MATCH($D31,'6. Patients'!$RK$9:$TH$9,0),ROWS('6. Patients'!DQ$10:DQ$107))),0)+
IFERROR(SUMPRODUCT('6. Patients'!CD$10:CD$107,OFFSET('6. Patients'!$TI$9,1,MATCH($D31,'6. Patients'!$TJ$9:$UC$9,0),ROWS('6. Patients'!DQ$10:DQ$107))),0))+
IFERROR(VLOOKUP($D31,$H$116:$L$146,COLUMNS($H$115:$J$115)-1+K$7,0)*$E31*$F31*'1. General Inputs'!$J$25,0),0),0)</f>
        <v>0</v>
      </c>
      <c r="L31" s="775">
        <f ca="1">ROUNDUP(IFERROR($F31*$E31*CHOOSE(L$7,
IFERROR(SUMPRODUCT('6. Patients'!CE$10:CE$107,OFFSET('6. Patients'!$DN$9,1,MATCH($D31,'6. Patients'!$DO$9:$FL$9,0),ROWS('6. Patients'!DR$10:DR$107))),0)+
IFERROR(SUMPRODUCT('6. Patients'!CE$10:CE$107,OFFSET('6. Patients'!$FM$9,1,MATCH($D31,'6. Patients'!$FN$9:$GG$9,0),ROWS('6. Patients'!DR$10:DR$107))),0)+
IFERROR(SUMPRODUCT('6. Patients'!CE$10:CE$107,OFFSET('6. Patients'!$GH$9,1,MATCH($D31,'6. Patients'!$GI$9:$IF$9,0),ROWS('6. Patients'!DR$10:DR$107))),0)+
IFERROR(SUMPRODUCT('6. Patients'!CE$10:CE$107,OFFSET('6. Patients'!$IG$9,1,MATCH($D31,'6. Patients'!$IH$9:$JA$9,0),ROWS('6. Patients'!DR$10:DR$107))),0),
IFERROR(SUMPRODUCT('6. Patients'!CE$10:CE$107,OFFSET('6. Patients'!$JB$9,1,MATCH($D31,'6. Patients'!$JC$9:$KZ$9,0),ROWS('6. Patients'!DR$10:DR$107))),0)+
IFERROR(SUMPRODUCT('6. Patients'!CE$10:CE$107,OFFSET('6. Patients'!$LA$9,1,MATCH($D31,'6. Patients'!$LB$9:$LU$9,0),ROWS('6. Patients'!DR$10:DR$107))),0)+
IFERROR(SUMPRODUCT('6. Patients'!CE$10:CE$107,OFFSET('6. Patients'!$LV$9,1,MATCH($D31,'6. Patients'!$LW$9:$NT$9,0),ROWS('6. Patients'!DR$10:DR$107))),0)+
IFERROR(SUMPRODUCT('6. Patients'!CE$10:CE$107,OFFSET('6. Patients'!$NU$9,1,MATCH($D31,'6. Patients'!$NV$9:$OO$9,0),ROWS('6. Patients'!DR$10:DR$107))),0),
IFERROR(SUMPRODUCT('6. Patients'!CE$10:CE$107,OFFSET('6. Patients'!$OP$9,1,MATCH($D31,'6. Patients'!$OQ$9:$QN$9,0),ROWS('6. Patients'!DR$10:DR$107))),0)+
IFERROR(SUMPRODUCT('6. Patients'!CE$10:CE$107,OFFSET('6. Patients'!$QO$9,1,MATCH($D31,'6. Patients'!$QP$9:$RI$9,0),ROWS('6. Patients'!DR$10:DR$107))),0)+
IFERROR(SUMPRODUCT('6. Patients'!CE$10:CE$107,OFFSET('6. Patients'!$RJ$9,1,MATCH($D31,'6. Patients'!$RK$9:$TH$9,0),ROWS('6. Patients'!DR$10:DR$107))),0)+
IFERROR(SUMPRODUCT('6. Patients'!CE$10:CE$107,OFFSET('6. Patients'!$TI$9,1,MATCH($D31,'6. Patients'!$TJ$9:$UC$9,0),ROWS('6. Patients'!DR$10:DR$107))),0))+
IFERROR(VLOOKUP($D31,$H$116:$L$146,COLUMNS($H$115:$J$115)-1+L$7,0)*$E31*$F31*'1. General Inputs'!$J$25,0),0),0)</f>
        <v>0</v>
      </c>
      <c r="M31" s="775">
        <f ca="1">ROUNDUP(IFERROR($F31*$E31*CHOOSE(M$7,
IFERROR(SUMPRODUCT('6. Patients'!CF$10:CF$107,OFFSET('6. Patients'!$DN$9,1,MATCH($D31,'6. Patients'!$DO$9:$FL$9,0),ROWS('6. Patients'!DS$10:DS$107))),0)+
IFERROR(SUMPRODUCT('6. Patients'!CF$10:CF$107,OFFSET('6. Patients'!$FM$9,1,MATCH($D31,'6. Patients'!$FN$9:$GG$9,0),ROWS('6. Patients'!DS$10:DS$107))),0)+
IFERROR(SUMPRODUCT('6. Patients'!CF$10:CF$107,OFFSET('6. Patients'!$GH$9,1,MATCH($D31,'6. Patients'!$GI$9:$IF$9,0),ROWS('6. Patients'!DS$10:DS$107))),0)+
IFERROR(SUMPRODUCT('6. Patients'!CF$10:CF$107,OFFSET('6. Patients'!$IG$9,1,MATCH($D31,'6. Patients'!$IH$9:$JA$9,0),ROWS('6. Patients'!DS$10:DS$107))),0),
IFERROR(SUMPRODUCT('6. Patients'!CF$10:CF$107,OFFSET('6. Patients'!$JB$9,1,MATCH($D31,'6. Patients'!$JC$9:$KZ$9,0),ROWS('6. Patients'!DS$10:DS$107))),0)+
IFERROR(SUMPRODUCT('6. Patients'!CF$10:CF$107,OFFSET('6. Patients'!$LA$9,1,MATCH($D31,'6. Patients'!$LB$9:$LU$9,0),ROWS('6. Patients'!DS$10:DS$107))),0)+
IFERROR(SUMPRODUCT('6. Patients'!CF$10:CF$107,OFFSET('6. Patients'!$LV$9,1,MATCH($D31,'6. Patients'!$LW$9:$NT$9,0),ROWS('6. Patients'!DS$10:DS$107))),0)+
IFERROR(SUMPRODUCT('6. Patients'!CF$10:CF$107,OFFSET('6. Patients'!$NU$9,1,MATCH($D31,'6. Patients'!$NV$9:$OO$9,0),ROWS('6. Patients'!DS$10:DS$107))),0),
IFERROR(SUMPRODUCT('6. Patients'!CF$10:CF$107,OFFSET('6. Patients'!$OP$9,1,MATCH($D31,'6. Patients'!$OQ$9:$QN$9,0),ROWS('6. Patients'!DS$10:DS$107))),0)+
IFERROR(SUMPRODUCT('6. Patients'!CF$10:CF$107,OFFSET('6. Patients'!$QO$9,1,MATCH($D31,'6. Patients'!$QP$9:$RI$9,0),ROWS('6. Patients'!DS$10:DS$107))),0)+
IFERROR(SUMPRODUCT('6. Patients'!CF$10:CF$107,OFFSET('6. Patients'!$RJ$9,1,MATCH($D31,'6. Patients'!$RK$9:$TH$9,0),ROWS('6. Patients'!DS$10:DS$107))),0)+
IFERROR(SUMPRODUCT('6. Patients'!CF$10:CF$107,OFFSET('6. Patients'!$TI$9,1,MATCH($D31,'6. Patients'!$TJ$9:$UC$9,0),ROWS('6. Patients'!DS$10:DS$107))),0))+
IFERROR(VLOOKUP($D31,$H$116:$L$146,COLUMNS($H$115:$J$115)-1+M$7,0)*$E31*$F31*'1. General Inputs'!$J$25,0),0),0)</f>
        <v>0</v>
      </c>
      <c r="N31" s="775">
        <f ca="1">ROUNDUP(IFERROR($F31*$E31*CHOOSE(N$7,
IFERROR(SUMPRODUCT('6. Patients'!CG$10:CG$107,OFFSET('6. Patients'!$DN$9,1,MATCH($D31,'6. Patients'!$DO$9:$FL$9,0),ROWS('6. Patients'!DT$10:DT$107))),0)+
IFERROR(SUMPRODUCT('6. Patients'!CG$10:CG$107,OFFSET('6. Patients'!$FM$9,1,MATCH($D31,'6. Patients'!$FN$9:$GG$9,0),ROWS('6. Patients'!DT$10:DT$107))),0)+
IFERROR(SUMPRODUCT('6. Patients'!CG$10:CG$107,OFFSET('6. Patients'!$GH$9,1,MATCH($D31,'6. Patients'!$GI$9:$IF$9,0),ROWS('6. Patients'!DT$10:DT$107))),0)+
IFERROR(SUMPRODUCT('6. Patients'!CG$10:CG$107,OFFSET('6. Patients'!$IG$9,1,MATCH($D31,'6. Patients'!$IH$9:$JA$9,0),ROWS('6. Patients'!DT$10:DT$107))),0),
IFERROR(SUMPRODUCT('6. Patients'!CG$10:CG$107,OFFSET('6. Patients'!$JB$9,1,MATCH($D31,'6. Patients'!$JC$9:$KZ$9,0),ROWS('6. Patients'!DT$10:DT$107))),0)+
IFERROR(SUMPRODUCT('6. Patients'!CG$10:CG$107,OFFSET('6. Patients'!$LA$9,1,MATCH($D31,'6. Patients'!$LB$9:$LU$9,0),ROWS('6. Patients'!DT$10:DT$107))),0)+
IFERROR(SUMPRODUCT('6. Patients'!CG$10:CG$107,OFFSET('6. Patients'!$LV$9,1,MATCH($D31,'6. Patients'!$LW$9:$NT$9,0),ROWS('6. Patients'!DT$10:DT$107))),0)+
IFERROR(SUMPRODUCT('6. Patients'!CG$10:CG$107,OFFSET('6. Patients'!$NU$9,1,MATCH($D31,'6. Patients'!$NV$9:$OO$9,0),ROWS('6. Patients'!DT$10:DT$107))),0),
IFERROR(SUMPRODUCT('6. Patients'!CG$10:CG$107,OFFSET('6. Patients'!$OP$9,1,MATCH($D31,'6. Patients'!$OQ$9:$QN$9,0),ROWS('6. Patients'!DT$10:DT$107))),0)+
IFERROR(SUMPRODUCT('6. Patients'!CG$10:CG$107,OFFSET('6. Patients'!$QO$9,1,MATCH($D31,'6. Patients'!$QP$9:$RI$9,0),ROWS('6. Patients'!DT$10:DT$107))),0)+
IFERROR(SUMPRODUCT('6. Patients'!CG$10:CG$107,OFFSET('6. Patients'!$RJ$9,1,MATCH($D31,'6. Patients'!$RK$9:$TH$9,0),ROWS('6. Patients'!DT$10:DT$107))),0)+
IFERROR(SUMPRODUCT('6. Patients'!CG$10:CG$107,OFFSET('6. Patients'!$TI$9,1,MATCH($D31,'6. Patients'!$TJ$9:$UC$9,0),ROWS('6. Patients'!DT$10:DT$107))),0))+
IFERROR(VLOOKUP($D31,$H$116:$L$146,COLUMNS($H$115:$J$115)-1+N$7,0)*$E31*$F31*'1. General Inputs'!$J$25,0),0),0)</f>
        <v>0</v>
      </c>
      <c r="O31" s="775">
        <f ca="1">ROUNDUP(IFERROR($F31*$E31*CHOOSE(O$7,
IFERROR(SUMPRODUCT('6. Patients'!CH$10:CH$107,OFFSET('6. Patients'!$DN$9,1,MATCH($D31,'6. Patients'!$DO$9:$FL$9,0),ROWS('6. Patients'!DU$10:DU$107))),0)+
IFERROR(SUMPRODUCT('6. Patients'!CH$10:CH$107,OFFSET('6. Patients'!$FM$9,1,MATCH($D31,'6. Patients'!$FN$9:$GG$9,0),ROWS('6. Patients'!DU$10:DU$107))),0)+
IFERROR(SUMPRODUCT('6. Patients'!CH$10:CH$107,OFFSET('6. Patients'!$GH$9,1,MATCH($D31,'6. Patients'!$GI$9:$IF$9,0),ROWS('6. Patients'!DU$10:DU$107))),0)+
IFERROR(SUMPRODUCT('6. Patients'!CH$10:CH$107,OFFSET('6. Patients'!$IG$9,1,MATCH($D31,'6. Patients'!$IH$9:$JA$9,0),ROWS('6. Patients'!DU$10:DU$107))),0),
IFERROR(SUMPRODUCT('6. Patients'!CH$10:CH$107,OFFSET('6. Patients'!$JB$9,1,MATCH($D31,'6. Patients'!$JC$9:$KZ$9,0),ROWS('6. Patients'!DU$10:DU$107))),0)+
IFERROR(SUMPRODUCT('6. Patients'!CH$10:CH$107,OFFSET('6. Patients'!$LA$9,1,MATCH($D31,'6. Patients'!$LB$9:$LU$9,0),ROWS('6. Patients'!DU$10:DU$107))),0)+
IFERROR(SUMPRODUCT('6. Patients'!CH$10:CH$107,OFFSET('6. Patients'!$LV$9,1,MATCH($D31,'6. Patients'!$LW$9:$NT$9,0),ROWS('6. Patients'!DU$10:DU$107))),0)+
IFERROR(SUMPRODUCT('6. Patients'!CH$10:CH$107,OFFSET('6. Patients'!$NU$9,1,MATCH($D31,'6. Patients'!$NV$9:$OO$9,0),ROWS('6. Patients'!DU$10:DU$107))),0),
IFERROR(SUMPRODUCT('6. Patients'!CH$10:CH$107,OFFSET('6. Patients'!$OP$9,1,MATCH($D31,'6. Patients'!$OQ$9:$QN$9,0),ROWS('6. Patients'!DU$10:DU$107))),0)+
IFERROR(SUMPRODUCT('6. Patients'!CH$10:CH$107,OFFSET('6. Patients'!$QO$9,1,MATCH($D31,'6. Patients'!$QP$9:$RI$9,0),ROWS('6. Patients'!DU$10:DU$107))),0)+
IFERROR(SUMPRODUCT('6. Patients'!CH$10:CH$107,OFFSET('6. Patients'!$RJ$9,1,MATCH($D31,'6. Patients'!$RK$9:$TH$9,0),ROWS('6. Patients'!DU$10:DU$107))),0)+
IFERROR(SUMPRODUCT('6. Patients'!CH$10:CH$107,OFFSET('6. Patients'!$TI$9,1,MATCH($D31,'6. Patients'!$TJ$9:$UC$9,0),ROWS('6. Patients'!DU$10:DU$107))),0))+
IFERROR(VLOOKUP($D31,$H$116:$L$146,COLUMNS($H$115:$J$115)-1+O$7,0)*$E31*$F31*'1. General Inputs'!$J$25,0),0),0)</f>
        <v>0</v>
      </c>
      <c r="P31" s="775">
        <f ca="1">ROUNDUP(IFERROR($F31*$E31*CHOOSE(P$7,
IFERROR(SUMPRODUCT('6. Patients'!CI$10:CI$107,OFFSET('6. Patients'!$DN$9,1,MATCH($D31,'6. Patients'!$DO$9:$FL$9,0),ROWS('6. Patients'!DV$10:DV$107))),0)+
IFERROR(SUMPRODUCT('6. Patients'!CI$10:CI$107,OFFSET('6. Patients'!$FM$9,1,MATCH($D31,'6. Patients'!$FN$9:$GG$9,0),ROWS('6. Patients'!DV$10:DV$107))),0)+
IFERROR(SUMPRODUCT('6. Patients'!CI$10:CI$107,OFFSET('6. Patients'!$GH$9,1,MATCH($D31,'6. Patients'!$GI$9:$IF$9,0),ROWS('6. Patients'!DV$10:DV$107))),0)+
IFERROR(SUMPRODUCT('6. Patients'!CI$10:CI$107,OFFSET('6. Patients'!$IG$9,1,MATCH($D31,'6. Patients'!$IH$9:$JA$9,0),ROWS('6. Patients'!DV$10:DV$107))),0),
IFERROR(SUMPRODUCT('6. Patients'!CI$10:CI$107,OFFSET('6. Patients'!$JB$9,1,MATCH($D31,'6. Patients'!$JC$9:$KZ$9,0),ROWS('6. Patients'!DV$10:DV$107))),0)+
IFERROR(SUMPRODUCT('6. Patients'!CI$10:CI$107,OFFSET('6. Patients'!$LA$9,1,MATCH($D31,'6. Patients'!$LB$9:$LU$9,0),ROWS('6. Patients'!DV$10:DV$107))),0)+
IFERROR(SUMPRODUCT('6. Patients'!CI$10:CI$107,OFFSET('6. Patients'!$LV$9,1,MATCH($D31,'6. Patients'!$LW$9:$NT$9,0),ROWS('6. Patients'!DV$10:DV$107))),0)+
IFERROR(SUMPRODUCT('6. Patients'!CI$10:CI$107,OFFSET('6. Patients'!$NU$9,1,MATCH($D31,'6. Patients'!$NV$9:$OO$9,0),ROWS('6. Patients'!DV$10:DV$107))),0),
IFERROR(SUMPRODUCT('6. Patients'!CI$10:CI$107,OFFSET('6. Patients'!$OP$9,1,MATCH($D31,'6. Patients'!$OQ$9:$QN$9,0),ROWS('6. Patients'!DV$10:DV$107))),0)+
IFERROR(SUMPRODUCT('6. Patients'!CI$10:CI$107,OFFSET('6. Patients'!$QO$9,1,MATCH($D31,'6. Patients'!$QP$9:$RI$9,0),ROWS('6. Patients'!DV$10:DV$107))),0)+
IFERROR(SUMPRODUCT('6. Patients'!CI$10:CI$107,OFFSET('6. Patients'!$RJ$9,1,MATCH($D31,'6. Patients'!$RK$9:$TH$9,0),ROWS('6. Patients'!DV$10:DV$107))),0)+
IFERROR(SUMPRODUCT('6. Patients'!CI$10:CI$107,OFFSET('6. Patients'!$TI$9,1,MATCH($D31,'6. Patients'!$TJ$9:$UC$9,0),ROWS('6. Patients'!DV$10:DV$107))),0))+
IFERROR(VLOOKUP($D31,$H$116:$L$146,COLUMNS($H$115:$J$115)-1+P$7,0)*$E31*$F31*'1. General Inputs'!$J$25,0),0),0)</f>
        <v>0</v>
      </c>
      <c r="Q31" s="775">
        <f ca="1">ROUNDUP(IFERROR($F31*$E31*CHOOSE(Q$7,
IFERROR(SUMPRODUCT('6. Patients'!CJ$10:CJ$107,OFFSET('6. Patients'!$DN$9,1,MATCH($D31,'6. Patients'!$DO$9:$FL$9,0),ROWS('6. Patients'!DW$10:DW$107))),0)+
IFERROR(SUMPRODUCT('6. Patients'!CJ$10:CJ$107,OFFSET('6. Patients'!$FM$9,1,MATCH($D31,'6. Patients'!$FN$9:$GG$9,0),ROWS('6. Patients'!DW$10:DW$107))),0)+
IFERROR(SUMPRODUCT('6. Patients'!CJ$10:CJ$107,OFFSET('6. Patients'!$GH$9,1,MATCH($D31,'6. Patients'!$GI$9:$IF$9,0),ROWS('6. Patients'!DW$10:DW$107))),0)+
IFERROR(SUMPRODUCT('6. Patients'!CJ$10:CJ$107,OFFSET('6. Patients'!$IG$9,1,MATCH($D31,'6. Patients'!$IH$9:$JA$9,0),ROWS('6. Patients'!DW$10:DW$107))),0),
IFERROR(SUMPRODUCT('6. Patients'!CJ$10:CJ$107,OFFSET('6. Patients'!$JB$9,1,MATCH($D31,'6. Patients'!$JC$9:$KZ$9,0),ROWS('6. Patients'!DW$10:DW$107))),0)+
IFERROR(SUMPRODUCT('6. Patients'!CJ$10:CJ$107,OFFSET('6. Patients'!$LA$9,1,MATCH($D31,'6. Patients'!$LB$9:$LU$9,0),ROWS('6. Patients'!DW$10:DW$107))),0)+
IFERROR(SUMPRODUCT('6. Patients'!CJ$10:CJ$107,OFFSET('6. Patients'!$LV$9,1,MATCH($D31,'6. Patients'!$LW$9:$NT$9,0),ROWS('6. Patients'!DW$10:DW$107))),0)+
IFERROR(SUMPRODUCT('6. Patients'!CJ$10:CJ$107,OFFSET('6. Patients'!$NU$9,1,MATCH($D31,'6. Patients'!$NV$9:$OO$9,0),ROWS('6. Patients'!DW$10:DW$107))),0),
IFERROR(SUMPRODUCT('6. Patients'!CJ$10:CJ$107,OFFSET('6. Patients'!$OP$9,1,MATCH($D31,'6. Patients'!$OQ$9:$QN$9,0),ROWS('6. Patients'!DW$10:DW$107))),0)+
IFERROR(SUMPRODUCT('6. Patients'!CJ$10:CJ$107,OFFSET('6. Patients'!$QO$9,1,MATCH($D31,'6. Patients'!$QP$9:$RI$9,0),ROWS('6. Patients'!DW$10:DW$107))),0)+
IFERROR(SUMPRODUCT('6. Patients'!CJ$10:CJ$107,OFFSET('6. Patients'!$RJ$9,1,MATCH($D31,'6. Patients'!$RK$9:$TH$9,0),ROWS('6. Patients'!DW$10:DW$107))),0)+
IFERROR(SUMPRODUCT('6. Patients'!CJ$10:CJ$107,OFFSET('6. Patients'!$TI$9,1,MATCH($D31,'6. Patients'!$TJ$9:$UC$9,0),ROWS('6. Patients'!DW$10:DW$107))),0))+
IFERROR(VLOOKUP($D31,$H$116:$L$146,COLUMNS($H$115:$J$115)-1+Q$7,0)*$E31*$F31*'1. General Inputs'!$J$25,0),0),0)</f>
        <v>0</v>
      </c>
      <c r="R31" s="775">
        <f ca="1">ROUNDUP(IFERROR($F31*$E31*CHOOSE(R$7,
IFERROR(SUMPRODUCT('6. Patients'!CK$10:CK$107,OFFSET('6. Patients'!$DN$9,1,MATCH($D31,'6. Patients'!$DO$9:$FL$9,0),ROWS('6. Patients'!DX$10:DX$107))),0)+
IFERROR(SUMPRODUCT('6. Patients'!CK$10:CK$107,OFFSET('6. Patients'!$FM$9,1,MATCH($D31,'6. Patients'!$FN$9:$GG$9,0),ROWS('6. Patients'!DX$10:DX$107))),0)+
IFERROR(SUMPRODUCT('6. Patients'!CK$10:CK$107,OFFSET('6. Patients'!$GH$9,1,MATCH($D31,'6. Patients'!$GI$9:$IF$9,0),ROWS('6. Patients'!DX$10:DX$107))),0)+
IFERROR(SUMPRODUCT('6. Patients'!CK$10:CK$107,OFFSET('6. Patients'!$IG$9,1,MATCH($D31,'6. Patients'!$IH$9:$JA$9,0),ROWS('6. Patients'!DX$10:DX$107))),0),
IFERROR(SUMPRODUCT('6. Patients'!CK$10:CK$107,OFFSET('6. Patients'!$JB$9,1,MATCH($D31,'6. Patients'!$JC$9:$KZ$9,0),ROWS('6. Patients'!DX$10:DX$107))),0)+
IFERROR(SUMPRODUCT('6. Patients'!CK$10:CK$107,OFFSET('6. Patients'!$LA$9,1,MATCH($D31,'6. Patients'!$LB$9:$LU$9,0),ROWS('6. Patients'!DX$10:DX$107))),0)+
IFERROR(SUMPRODUCT('6. Patients'!CK$10:CK$107,OFFSET('6. Patients'!$LV$9,1,MATCH($D31,'6. Patients'!$LW$9:$NT$9,0),ROWS('6. Patients'!DX$10:DX$107))),0)+
IFERROR(SUMPRODUCT('6. Patients'!CK$10:CK$107,OFFSET('6. Patients'!$NU$9,1,MATCH($D31,'6. Patients'!$NV$9:$OO$9,0),ROWS('6. Patients'!DX$10:DX$107))),0),
IFERROR(SUMPRODUCT('6. Patients'!CK$10:CK$107,OFFSET('6. Patients'!$OP$9,1,MATCH($D31,'6. Patients'!$OQ$9:$QN$9,0),ROWS('6. Patients'!DX$10:DX$107))),0)+
IFERROR(SUMPRODUCT('6. Patients'!CK$10:CK$107,OFFSET('6. Patients'!$QO$9,1,MATCH($D31,'6. Patients'!$QP$9:$RI$9,0),ROWS('6. Patients'!DX$10:DX$107))),0)+
IFERROR(SUMPRODUCT('6. Patients'!CK$10:CK$107,OFFSET('6. Patients'!$RJ$9,1,MATCH($D31,'6. Patients'!$RK$9:$TH$9,0),ROWS('6. Patients'!DX$10:DX$107))),0)+
IFERROR(SUMPRODUCT('6. Patients'!CK$10:CK$107,OFFSET('6. Patients'!$TI$9,1,MATCH($D31,'6. Patients'!$TJ$9:$UC$9,0),ROWS('6. Patients'!DX$10:DX$107))),0))+
IFERROR(VLOOKUP($D31,$H$116:$L$146,COLUMNS($H$115:$J$115)-1+R$7,0)*$E31*$F31*'1. General Inputs'!$J$25,0),0),0)</f>
        <v>0</v>
      </c>
      <c r="S31" s="775">
        <f ca="1">ROUNDUP(IFERROR($F31*$E31*CHOOSE(S$7,
IFERROR(SUMPRODUCT('6. Patients'!CL$10:CL$107,OFFSET('6. Patients'!$DN$9,1,MATCH($D31,'6. Patients'!$DO$9:$FL$9,0),ROWS('6. Patients'!DY$10:DY$107))),0)+
IFERROR(SUMPRODUCT('6. Patients'!CL$10:CL$107,OFFSET('6. Patients'!$FM$9,1,MATCH($D31,'6. Patients'!$FN$9:$GG$9,0),ROWS('6. Patients'!DY$10:DY$107))),0)+
IFERROR(SUMPRODUCT('6. Patients'!CL$10:CL$107,OFFSET('6. Patients'!$GH$9,1,MATCH($D31,'6. Patients'!$GI$9:$IF$9,0),ROWS('6. Patients'!DY$10:DY$107))),0)+
IFERROR(SUMPRODUCT('6. Patients'!CL$10:CL$107,OFFSET('6. Patients'!$IG$9,1,MATCH($D31,'6. Patients'!$IH$9:$JA$9,0),ROWS('6. Patients'!DY$10:DY$107))),0),
IFERROR(SUMPRODUCT('6. Patients'!CL$10:CL$107,OFFSET('6. Patients'!$JB$9,1,MATCH($D31,'6. Patients'!$JC$9:$KZ$9,0),ROWS('6. Patients'!DY$10:DY$107))),0)+
IFERROR(SUMPRODUCT('6. Patients'!CL$10:CL$107,OFFSET('6. Patients'!$LA$9,1,MATCH($D31,'6. Patients'!$LB$9:$LU$9,0),ROWS('6. Patients'!DY$10:DY$107))),0)+
IFERROR(SUMPRODUCT('6. Patients'!CL$10:CL$107,OFFSET('6. Patients'!$LV$9,1,MATCH($D31,'6. Patients'!$LW$9:$NT$9,0),ROWS('6. Patients'!DY$10:DY$107))),0)+
IFERROR(SUMPRODUCT('6. Patients'!CL$10:CL$107,OFFSET('6. Patients'!$NU$9,1,MATCH($D31,'6. Patients'!$NV$9:$OO$9,0),ROWS('6. Patients'!DY$10:DY$107))),0),
IFERROR(SUMPRODUCT('6. Patients'!CL$10:CL$107,OFFSET('6. Patients'!$OP$9,1,MATCH($D31,'6. Patients'!$OQ$9:$QN$9,0),ROWS('6. Patients'!DY$10:DY$107))),0)+
IFERROR(SUMPRODUCT('6. Patients'!CL$10:CL$107,OFFSET('6. Patients'!$QO$9,1,MATCH($D31,'6. Patients'!$QP$9:$RI$9,0),ROWS('6. Patients'!DY$10:DY$107))),0)+
IFERROR(SUMPRODUCT('6. Patients'!CL$10:CL$107,OFFSET('6. Patients'!$RJ$9,1,MATCH($D31,'6. Patients'!$RK$9:$TH$9,0),ROWS('6. Patients'!DY$10:DY$107))),0)+
IFERROR(SUMPRODUCT('6. Patients'!CL$10:CL$107,OFFSET('6. Patients'!$TI$9,1,MATCH($D31,'6. Patients'!$TJ$9:$UC$9,0),ROWS('6. Patients'!DY$10:DY$107))),0))+
IFERROR(VLOOKUP($D31,$H$116:$L$146,COLUMNS($H$115:$J$115)-1+S$7,0)*$E31*$F31*'1. General Inputs'!$J$25,0),0),0)</f>
        <v>0</v>
      </c>
      <c r="T31" s="775">
        <f ca="1">ROUNDUP(IFERROR($F31*$E31*CHOOSE(T$7,
IFERROR(SUMPRODUCT('6. Patients'!CM$10:CM$107,OFFSET('6. Patients'!$DN$9,1,MATCH($D31,'6. Patients'!$DO$9:$FL$9,0),ROWS('6. Patients'!DZ$10:DZ$107))),0)+
IFERROR(SUMPRODUCT('6. Patients'!CM$10:CM$107,OFFSET('6. Patients'!$FM$9,1,MATCH($D31,'6. Patients'!$FN$9:$GG$9,0),ROWS('6. Patients'!DZ$10:DZ$107))),0)+
IFERROR(SUMPRODUCT('6. Patients'!CM$10:CM$107,OFFSET('6. Patients'!$GH$9,1,MATCH($D31,'6. Patients'!$GI$9:$IF$9,0),ROWS('6. Patients'!DZ$10:DZ$107))),0)+
IFERROR(SUMPRODUCT('6. Patients'!CM$10:CM$107,OFFSET('6. Patients'!$IG$9,1,MATCH($D31,'6. Patients'!$IH$9:$JA$9,0),ROWS('6. Patients'!DZ$10:DZ$107))),0),
IFERROR(SUMPRODUCT('6. Patients'!CM$10:CM$107,OFFSET('6. Patients'!$JB$9,1,MATCH($D31,'6. Patients'!$JC$9:$KZ$9,0),ROWS('6. Patients'!DZ$10:DZ$107))),0)+
IFERROR(SUMPRODUCT('6. Patients'!CM$10:CM$107,OFFSET('6. Patients'!$LA$9,1,MATCH($D31,'6. Patients'!$LB$9:$LU$9,0),ROWS('6. Patients'!DZ$10:DZ$107))),0)+
IFERROR(SUMPRODUCT('6. Patients'!CM$10:CM$107,OFFSET('6. Patients'!$LV$9,1,MATCH($D31,'6. Patients'!$LW$9:$NT$9,0),ROWS('6. Patients'!DZ$10:DZ$107))),0)+
IFERROR(SUMPRODUCT('6. Patients'!CM$10:CM$107,OFFSET('6. Patients'!$NU$9,1,MATCH($D31,'6. Patients'!$NV$9:$OO$9,0),ROWS('6. Patients'!DZ$10:DZ$107))),0),
IFERROR(SUMPRODUCT('6. Patients'!CM$10:CM$107,OFFSET('6. Patients'!$OP$9,1,MATCH($D31,'6. Patients'!$OQ$9:$QN$9,0),ROWS('6. Patients'!DZ$10:DZ$107))),0)+
IFERROR(SUMPRODUCT('6. Patients'!CM$10:CM$107,OFFSET('6. Patients'!$QO$9,1,MATCH($D31,'6. Patients'!$QP$9:$RI$9,0),ROWS('6. Patients'!DZ$10:DZ$107))),0)+
IFERROR(SUMPRODUCT('6. Patients'!CM$10:CM$107,OFFSET('6. Patients'!$RJ$9,1,MATCH($D31,'6. Patients'!$RK$9:$TH$9,0),ROWS('6. Patients'!DZ$10:DZ$107))),0)+
IFERROR(SUMPRODUCT('6. Patients'!CM$10:CM$107,OFFSET('6. Patients'!$TI$9,1,MATCH($D31,'6. Patients'!$TJ$9:$UC$9,0),ROWS('6. Patients'!DZ$10:DZ$107))),0))+
IFERROR(VLOOKUP($D31,$H$116:$L$146,COLUMNS($H$115:$J$115)-1+T$7,0)*$E31*$F31*'1. General Inputs'!$J$25,0),0),0)</f>
        <v>0</v>
      </c>
      <c r="U31" s="775">
        <f ca="1">ROUNDUP(IFERROR($F31*$E31*CHOOSE(U$7,
IFERROR(SUMPRODUCT('6. Patients'!CN$10:CN$107,OFFSET('6. Patients'!$DN$9,1,MATCH($D31,'6. Patients'!$DO$9:$FL$9,0),ROWS('6. Patients'!EA$10:EA$107))),0)+
IFERROR(SUMPRODUCT('6. Patients'!CN$10:CN$107,OFFSET('6. Patients'!$FM$9,1,MATCH($D31,'6. Patients'!$FN$9:$GG$9,0),ROWS('6. Patients'!EA$10:EA$107))),0)+
IFERROR(SUMPRODUCT('6. Patients'!CN$10:CN$107,OFFSET('6. Patients'!$GH$9,1,MATCH($D31,'6. Patients'!$GI$9:$IF$9,0),ROWS('6. Patients'!EA$10:EA$107))),0)+
IFERROR(SUMPRODUCT('6. Patients'!CN$10:CN$107,OFFSET('6. Patients'!$IG$9,1,MATCH($D31,'6. Patients'!$IH$9:$JA$9,0),ROWS('6. Patients'!EA$10:EA$107))),0),
IFERROR(SUMPRODUCT('6. Patients'!CN$10:CN$107,OFFSET('6. Patients'!$JB$9,1,MATCH($D31,'6. Patients'!$JC$9:$KZ$9,0),ROWS('6. Patients'!EA$10:EA$107))),0)+
IFERROR(SUMPRODUCT('6. Patients'!CN$10:CN$107,OFFSET('6. Patients'!$LA$9,1,MATCH($D31,'6. Patients'!$LB$9:$LU$9,0),ROWS('6. Patients'!EA$10:EA$107))),0)+
IFERROR(SUMPRODUCT('6. Patients'!CN$10:CN$107,OFFSET('6. Patients'!$LV$9,1,MATCH($D31,'6. Patients'!$LW$9:$NT$9,0),ROWS('6. Patients'!EA$10:EA$107))),0)+
IFERROR(SUMPRODUCT('6. Patients'!CN$10:CN$107,OFFSET('6. Patients'!$NU$9,1,MATCH($D31,'6. Patients'!$NV$9:$OO$9,0),ROWS('6. Patients'!EA$10:EA$107))),0),
IFERROR(SUMPRODUCT('6. Patients'!CN$10:CN$107,OFFSET('6. Patients'!$OP$9,1,MATCH($D31,'6. Patients'!$OQ$9:$QN$9,0),ROWS('6. Patients'!EA$10:EA$107))),0)+
IFERROR(SUMPRODUCT('6. Patients'!CN$10:CN$107,OFFSET('6. Patients'!$QO$9,1,MATCH($D31,'6. Patients'!$QP$9:$RI$9,0),ROWS('6. Patients'!EA$10:EA$107))),0)+
IFERROR(SUMPRODUCT('6. Patients'!CN$10:CN$107,OFFSET('6. Patients'!$RJ$9,1,MATCH($D31,'6. Patients'!$RK$9:$TH$9,0),ROWS('6. Patients'!EA$10:EA$107))),0)+
IFERROR(SUMPRODUCT('6. Patients'!CN$10:CN$107,OFFSET('6. Patients'!$TI$9,1,MATCH($D31,'6. Patients'!$TJ$9:$UC$9,0),ROWS('6. Patients'!EA$10:EA$107))),0))+
IFERROR(VLOOKUP($D31,$H$116:$L$146,COLUMNS($H$115:$J$115)-1+U$7,0)*$E31*$F31*'1. General Inputs'!$J$25,0),0),0)</f>
        <v>0</v>
      </c>
      <c r="V31" s="775">
        <f ca="1">ROUNDUP(IFERROR($F31*$E31*CHOOSE(V$7,
IFERROR(SUMPRODUCT('6. Patients'!CO$10:CO$107,OFFSET('6. Patients'!$DN$9,1,MATCH($D31,'6. Patients'!$DO$9:$FL$9,0),ROWS('6. Patients'!EB$10:EB$107))),0)+
IFERROR(SUMPRODUCT('6. Patients'!CO$10:CO$107,OFFSET('6. Patients'!$FM$9,1,MATCH($D31,'6. Patients'!$FN$9:$GG$9,0),ROWS('6. Patients'!EB$10:EB$107))),0)+
IFERROR(SUMPRODUCT('6. Patients'!CO$10:CO$107,OFFSET('6. Patients'!$GH$9,1,MATCH($D31,'6. Patients'!$GI$9:$IF$9,0),ROWS('6. Patients'!EB$10:EB$107))),0)+
IFERROR(SUMPRODUCT('6. Patients'!CO$10:CO$107,OFFSET('6. Patients'!$IG$9,1,MATCH($D31,'6. Patients'!$IH$9:$JA$9,0),ROWS('6. Patients'!EB$10:EB$107))),0),
IFERROR(SUMPRODUCT('6. Patients'!CO$10:CO$107,OFFSET('6. Patients'!$JB$9,1,MATCH($D31,'6. Patients'!$JC$9:$KZ$9,0),ROWS('6. Patients'!EB$10:EB$107))),0)+
IFERROR(SUMPRODUCT('6. Patients'!CO$10:CO$107,OFFSET('6. Patients'!$LA$9,1,MATCH($D31,'6. Patients'!$LB$9:$LU$9,0),ROWS('6. Patients'!EB$10:EB$107))),0)+
IFERROR(SUMPRODUCT('6. Patients'!CO$10:CO$107,OFFSET('6. Patients'!$LV$9,1,MATCH($D31,'6. Patients'!$LW$9:$NT$9,0),ROWS('6. Patients'!EB$10:EB$107))),0)+
IFERROR(SUMPRODUCT('6. Patients'!CO$10:CO$107,OFFSET('6. Patients'!$NU$9,1,MATCH($D31,'6. Patients'!$NV$9:$OO$9,0),ROWS('6. Patients'!EB$10:EB$107))),0),
IFERROR(SUMPRODUCT('6. Patients'!CO$10:CO$107,OFFSET('6. Patients'!$OP$9,1,MATCH($D31,'6. Patients'!$OQ$9:$QN$9,0),ROWS('6. Patients'!EB$10:EB$107))),0)+
IFERROR(SUMPRODUCT('6. Patients'!CO$10:CO$107,OFFSET('6. Patients'!$QO$9,1,MATCH($D31,'6. Patients'!$QP$9:$RI$9,0),ROWS('6. Patients'!EB$10:EB$107))),0)+
IFERROR(SUMPRODUCT('6. Patients'!CO$10:CO$107,OFFSET('6. Patients'!$RJ$9,1,MATCH($D31,'6. Patients'!$RK$9:$TH$9,0),ROWS('6. Patients'!EB$10:EB$107))),0)+
IFERROR(SUMPRODUCT('6. Patients'!CO$10:CO$107,OFFSET('6. Patients'!$TI$9,1,MATCH($D31,'6. Patients'!$TJ$9:$UC$9,0),ROWS('6. Patients'!EB$10:EB$107))),0))+
IFERROR(VLOOKUP($D31,$H$116:$L$146,COLUMNS($H$115:$J$115)-1+V$7,0)*$E31*$F31*'1. General Inputs'!$J$25,0),0),0)</f>
        <v>0</v>
      </c>
      <c r="W31" s="775">
        <f ca="1">ROUNDUP(IFERROR($F31*$E31*CHOOSE(W$7,
IFERROR(SUMPRODUCT('6. Patients'!CP$10:CP$107,OFFSET('6. Patients'!$DN$9,1,MATCH($D31,'6. Patients'!$DO$9:$FL$9,0),ROWS('6. Patients'!EC$10:EC$107))),0)+
IFERROR(SUMPRODUCT('6. Patients'!CP$10:CP$107,OFFSET('6. Patients'!$FM$9,1,MATCH($D31,'6. Patients'!$FN$9:$GG$9,0),ROWS('6. Patients'!EC$10:EC$107))),0)+
IFERROR(SUMPRODUCT('6. Patients'!CP$10:CP$107,OFFSET('6. Patients'!$GH$9,1,MATCH($D31,'6. Patients'!$GI$9:$IF$9,0),ROWS('6. Patients'!EC$10:EC$107))),0)+
IFERROR(SUMPRODUCT('6. Patients'!CP$10:CP$107,OFFSET('6. Patients'!$IG$9,1,MATCH($D31,'6. Patients'!$IH$9:$JA$9,0),ROWS('6. Patients'!EC$10:EC$107))),0),
IFERROR(SUMPRODUCT('6. Patients'!CP$10:CP$107,OFFSET('6. Patients'!$JB$9,1,MATCH($D31,'6. Patients'!$JC$9:$KZ$9,0),ROWS('6. Patients'!EC$10:EC$107))),0)+
IFERROR(SUMPRODUCT('6. Patients'!CP$10:CP$107,OFFSET('6. Patients'!$LA$9,1,MATCH($D31,'6. Patients'!$LB$9:$LU$9,0),ROWS('6. Patients'!EC$10:EC$107))),0)+
IFERROR(SUMPRODUCT('6. Patients'!CP$10:CP$107,OFFSET('6. Patients'!$LV$9,1,MATCH($D31,'6. Patients'!$LW$9:$NT$9,0),ROWS('6. Patients'!EC$10:EC$107))),0)+
IFERROR(SUMPRODUCT('6. Patients'!CP$10:CP$107,OFFSET('6. Patients'!$NU$9,1,MATCH($D31,'6. Patients'!$NV$9:$OO$9,0),ROWS('6. Patients'!EC$10:EC$107))),0),
IFERROR(SUMPRODUCT('6. Patients'!CP$10:CP$107,OFFSET('6. Patients'!$OP$9,1,MATCH($D31,'6. Patients'!$OQ$9:$QN$9,0),ROWS('6. Patients'!EC$10:EC$107))),0)+
IFERROR(SUMPRODUCT('6. Patients'!CP$10:CP$107,OFFSET('6. Patients'!$QO$9,1,MATCH($D31,'6. Patients'!$QP$9:$RI$9,0),ROWS('6. Patients'!EC$10:EC$107))),0)+
IFERROR(SUMPRODUCT('6. Patients'!CP$10:CP$107,OFFSET('6. Patients'!$RJ$9,1,MATCH($D31,'6. Patients'!$RK$9:$TH$9,0),ROWS('6. Patients'!EC$10:EC$107))),0)+
IFERROR(SUMPRODUCT('6. Patients'!CP$10:CP$107,OFFSET('6. Patients'!$TI$9,1,MATCH($D31,'6. Patients'!$TJ$9:$UC$9,0),ROWS('6. Patients'!EC$10:EC$107))),0))+
IFERROR(VLOOKUP($D31,$H$116:$L$146,COLUMNS($H$115:$J$115)-1+W$7,0)*$E31*$F31*'1. General Inputs'!$J$25,0),0),0)</f>
        <v>0</v>
      </c>
      <c r="X31" s="775">
        <f ca="1">ROUNDUP(IFERROR($F31*$E31*CHOOSE(X$7,
IFERROR(SUMPRODUCT('6. Patients'!CQ$10:CQ$107,OFFSET('6. Patients'!$DN$9,1,MATCH($D31,'6. Patients'!$DO$9:$FL$9,0),ROWS('6. Patients'!ED$10:ED$107))),0)+
IFERROR(SUMPRODUCT('6. Patients'!CQ$10:CQ$107,OFFSET('6. Patients'!$FM$9,1,MATCH($D31,'6. Patients'!$FN$9:$GG$9,0),ROWS('6. Patients'!ED$10:ED$107))),0)+
IFERROR(SUMPRODUCT('6. Patients'!CQ$10:CQ$107,OFFSET('6. Patients'!$GH$9,1,MATCH($D31,'6. Patients'!$GI$9:$IF$9,0),ROWS('6. Patients'!ED$10:ED$107))),0)+
IFERROR(SUMPRODUCT('6. Patients'!CQ$10:CQ$107,OFFSET('6. Patients'!$IG$9,1,MATCH($D31,'6. Patients'!$IH$9:$JA$9,0),ROWS('6. Patients'!ED$10:ED$107))),0),
IFERROR(SUMPRODUCT('6. Patients'!CQ$10:CQ$107,OFFSET('6. Patients'!$JB$9,1,MATCH($D31,'6. Patients'!$JC$9:$KZ$9,0),ROWS('6. Patients'!ED$10:ED$107))),0)+
IFERROR(SUMPRODUCT('6. Patients'!CQ$10:CQ$107,OFFSET('6. Patients'!$LA$9,1,MATCH($D31,'6. Patients'!$LB$9:$LU$9,0),ROWS('6. Patients'!ED$10:ED$107))),0)+
IFERROR(SUMPRODUCT('6. Patients'!CQ$10:CQ$107,OFFSET('6. Patients'!$LV$9,1,MATCH($D31,'6. Patients'!$LW$9:$NT$9,0),ROWS('6. Patients'!ED$10:ED$107))),0)+
IFERROR(SUMPRODUCT('6. Patients'!CQ$10:CQ$107,OFFSET('6. Patients'!$NU$9,1,MATCH($D31,'6. Patients'!$NV$9:$OO$9,0),ROWS('6. Patients'!ED$10:ED$107))),0),
IFERROR(SUMPRODUCT('6. Patients'!CQ$10:CQ$107,OFFSET('6. Patients'!$OP$9,1,MATCH($D31,'6. Patients'!$OQ$9:$QN$9,0),ROWS('6. Patients'!ED$10:ED$107))),0)+
IFERROR(SUMPRODUCT('6. Patients'!CQ$10:CQ$107,OFFSET('6. Patients'!$QO$9,1,MATCH($D31,'6. Patients'!$QP$9:$RI$9,0),ROWS('6. Patients'!ED$10:ED$107))),0)+
IFERROR(SUMPRODUCT('6. Patients'!CQ$10:CQ$107,OFFSET('6. Patients'!$RJ$9,1,MATCH($D31,'6. Patients'!$RK$9:$TH$9,0),ROWS('6. Patients'!ED$10:ED$107))),0)+
IFERROR(SUMPRODUCT('6. Patients'!CQ$10:CQ$107,OFFSET('6. Patients'!$TI$9,1,MATCH($D31,'6. Patients'!$TJ$9:$UC$9,0),ROWS('6. Patients'!ED$10:ED$107))),0))+
IFERROR(VLOOKUP($D31,$H$116:$L$146,COLUMNS($H$115:$J$115)-1+X$7,0)*$E31*$F31*'1. General Inputs'!$J$25,0),0),0)</f>
        <v>0</v>
      </c>
      <c r="Y31" s="775">
        <f ca="1">ROUNDUP(IFERROR($F31*$E31*CHOOSE(Y$7,
IFERROR(SUMPRODUCT('6. Patients'!CR$10:CR$107,OFFSET('6. Patients'!$DN$9,1,MATCH($D31,'6. Patients'!$DO$9:$FL$9,0),ROWS('6. Patients'!EE$10:EE$107))),0)+
IFERROR(SUMPRODUCT('6. Patients'!CR$10:CR$107,OFFSET('6. Patients'!$FM$9,1,MATCH($D31,'6. Patients'!$FN$9:$GG$9,0),ROWS('6. Patients'!EE$10:EE$107))),0)+
IFERROR(SUMPRODUCT('6. Patients'!CR$10:CR$107,OFFSET('6. Patients'!$GH$9,1,MATCH($D31,'6. Patients'!$GI$9:$IF$9,0),ROWS('6. Patients'!EE$10:EE$107))),0)+
IFERROR(SUMPRODUCT('6. Patients'!CR$10:CR$107,OFFSET('6. Patients'!$IG$9,1,MATCH($D31,'6. Patients'!$IH$9:$JA$9,0),ROWS('6. Patients'!EE$10:EE$107))),0),
IFERROR(SUMPRODUCT('6. Patients'!CR$10:CR$107,OFFSET('6. Patients'!$JB$9,1,MATCH($D31,'6. Patients'!$JC$9:$KZ$9,0),ROWS('6. Patients'!EE$10:EE$107))),0)+
IFERROR(SUMPRODUCT('6. Patients'!CR$10:CR$107,OFFSET('6. Patients'!$LA$9,1,MATCH($D31,'6. Patients'!$LB$9:$LU$9,0),ROWS('6. Patients'!EE$10:EE$107))),0)+
IFERROR(SUMPRODUCT('6. Patients'!CR$10:CR$107,OFFSET('6. Patients'!$LV$9,1,MATCH($D31,'6. Patients'!$LW$9:$NT$9,0),ROWS('6. Patients'!EE$10:EE$107))),0)+
IFERROR(SUMPRODUCT('6. Patients'!CR$10:CR$107,OFFSET('6. Patients'!$NU$9,1,MATCH($D31,'6. Patients'!$NV$9:$OO$9,0),ROWS('6. Patients'!EE$10:EE$107))),0),
IFERROR(SUMPRODUCT('6. Patients'!CR$10:CR$107,OFFSET('6. Patients'!$OP$9,1,MATCH($D31,'6. Patients'!$OQ$9:$QN$9,0),ROWS('6. Patients'!EE$10:EE$107))),0)+
IFERROR(SUMPRODUCT('6. Patients'!CR$10:CR$107,OFFSET('6. Patients'!$QO$9,1,MATCH($D31,'6. Patients'!$QP$9:$RI$9,0),ROWS('6. Patients'!EE$10:EE$107))),0)+
IFERROR(SUMPRODUCT('6. Patients'!CR$10:CR$107,OFFSET('6. Patients'!$RJ$9,1,MATCH($D31,'6. Patients'!$RK$9:$TH$9,0),ROWS('6. Patients'!EE$10:EE$107))),0)+
IFERROR(SUMPRODUCT('6. Patients'!CR$10:CR$107,OFFSET('6. Patients'!$TI$9,1,MATCH($D31,'6. Patients'!$TJ$9:$UC$9,0),ROWS('6. Patients'!EE$10:EE$107))),0))+
IFERROR(VLOOKUP($D31,$H$116:$L$146,COLUMNS($H$115:$J$115)-1+Y$7,0)*$E31*$F31*'1. General Inputs'!$J$25,0),0),0)</f>
        <v>0</v>
      </c>
      <c r="Z31" s="775">
        <f ca="1">ROUNDUP(IFERROR($F31*$E31*CHOOSE(Z$7,
IFERROR(SUMPRODUCT('6. Patients'!CS$10:CS$107,OFFSET('6. Patients'!$DN$9,1,MATCH($D31,'6. Patients'!$DO$9:$FL$9,0),ROWS('6. Patients'!EF$10:EF$107))),0)+
IFERROR(SUMPRODUCT('6. Patients'!CS$10:CS$107,OFFSET('6. Patients'!$FM$9,1,MATCH($D31,'6. Patients'!$FN$9:$GG$9,0),ROWS('6. Patients'!EF$10:EF$107))),0)+
IFERROR(SUMPRODUCT('6. Patients'!CS$10:CS$107,OFFSET('6. Patients'!$GH$9,1,MATCH($D31,'6. Patients'!$GI$9:$IF$9,0),ROWS('6. Patients'!EF$10:EF$107))),0)+
IFERROR(SUMPRODUCT('6. Patients'!CS$10:CS$107,OFFSET('6. Patients'!$IG$9,1,MATCH($D31,'6. Patients'!$IH$9:$JA$9,0),ROWS('6. Patients'!EF$10:EF$107))),0),
IFERROR(SUMPRODUCT('6. Patients'!CS$10:CS$107,OFFSET('6. Patients'!$JB$9,1,MATCH($D31,'6. Patients'!$JC$9:$KZ$9,0),ROWS('6. Patients'!EF$10:EF$107))),0)+
IFERROR(SUMPRODUCT('6. Patients'!CS$10:CS$107,OFFSET('6. Patients'!$LA$9,1,MATCH($D31,'6. Patients'!$LB$9:$LU$9,0),ROWS('6. Patients'!EF$10:EF$107))),0)+
IFERROR(SUMPRODUCT('6. Patients'!CS$10:CS$107,OFFSET('6. Patients'!$LV$9,1,MATCH($D31,'6. Patients'!$LW$9:$NT$9,0),ROWS('6. Patients'!EF$10:EF$107))),0)+
IFERROR(SUMPRODUCT('6. Patients'!CS$10:CS$107,OFFSET('6. Patients'!$NU$9,1,MATCH($D31,'6. Patients'!$NV$9:$OO$9,0),ROWS('6. Patients'!EF$10:EF$107))),0),
IFERROR(SUMPRODUCT('6. Patients'!CS$10:CS$107,OFFSET('6. Patients'!$OP$9,1,MATCH($D31,'6. Patients'!$OQ$9:$QN$9,0),ROWS('6. Patients'!EF$10:EF$107))),0)+
IFERROR(SUMPRODUCT('6. Patients'!CS$10:CS$107,OFFSET('6. Patients'!$QO$9,1,MATCH($D31,'6. Patients'!$QP$9:$RI$9,0),ROWS('6. Patients'!EF$10:EF$107))),0)+
IFERROR(SUMPRODUCT('6. Patients'!CS$10:CS$107,OFFSET('6. Patients'!$RJ$9,1,MATCH($D31,'6. Patients'!$RK$9:$TH$9,0),ROWS('6. Patients'!EF$10:EF$107))),0)+
IFERROR(SUMPRODUCT('6. Patients'!CS$10:CS$107,OFFSET('6. Patients'!$TI$9,1,MATCH($D31,'6. Patients'!$TJ$9:$UC$9,0),ROWS('6. Patients'!EF$10:EF$107))),0))+
IFERROR(VLOOKUP($D31,$H$116:$L$146,COLUMNS($H$115:$J$115)-1+Z$7,0)*$E31*$F31*'1. General Inputs'!$J$25,0),0),0)</f>
        <v>0</v>
      </c>
      <c r="AA31" s="775">
        <f ca="1">ROUNDUP(IFERROR($F31*$E31*CHOOSE(AA$7,
IFERROR(SUMPRODUCT('6. Patients'!CT$10:CT$107,OFFSET('6. Patients'!$DN$9,1,MATCH($D31,'6. Patients'!$DO$9:$FL$9,0),ROWS('6. Patients'!EG$10:EG$107))),0)+
IFERROR(SUMPRODUCT('6. Patients'!CT$10:CT$107,OFFSET('6. Patients'!$FM$9,1,MATCH($D31,'6. Patients'!$FN$9:$GG$9,0),ROWS('6. Patients'!EG$10:EG$107))),0)+
IFERROR(SUMPRODUCT('6. Patients'!CT$10:CT$107,OFFSET('6. Patients'!$GH$9,1,MATCH($D31,'6. Patients'!$GI$9:$IF$9,0),ROWS('6. Patients'!EG$10:EG$107))),0)+
IFERROR(SUMPRODUCT('6. Patients'!CT$10:CT$107,OFFSET('6. Patients'!$IG$9,1,MATCH($D31,'6. Patients'!$IH$9:$JA$9,0),ROWS('6. Patients'!EG$10:EG$107))),0),
IFERROR(SUMPRODUCT('6. Patients'!CT$10:CT$107,OFFSET('6. Patients'!$JB$9,1,MATCH($D31,'6. Patients'!$JC$9:$KZ$9,0),ROWS('6. Patients'!EG$10:EG$107))),0)+
IFERROR(SUMPRODUCT('6. Patients'!CT$10:CT$107,OFFSET('6. Patients'!$LA$9,1,MATCH($D31,'6. Patients'!$LB$9:$LU$9,0),ROWS('6. Patients'!EG$10:EG$107))),0)+
IFERROR(SUMPRODUCT('6. Patients'!CT$10:CT$107,OFFSET('6. Patients'!$LV$9,1,MATCH($D31,'6. Patients'!$LW$9:$NT$9,0),ROWS('6. Patients'!EG$10:EG$107))),0)+
IFERROR(SUMPRODUCT('6. Patients'!CT$10:CT$107,OFFSET('6. Patients'!$NU$9,1,MATCH($D31,'6. Patients'!$NV$9:$OO$9,0),ROWS('6. Patients'!EG$10:EG$107))),0),
IFERROR(SUMPRODUCT('6. Patients'!CT$10:CT$107,OFFSET('6. Patients'!$OP$9,1,MATCH($D31,'6. Patients'!$OQ$9:$QN$9,0),ROWS('6. Patients'!EG$10:EG$107))),0)+
IFERROR(SUMPRODUCT('6. Patients'!CT$10:CT$107,OFFSET('6. Patients'!$QO$9,1,MATCH($D31,'6. Patients'!$QP$9:$RI$9,0),ROWS('6. Patients'!EG$10:EG$107))),0)+
IFERROR(SUMPRODUCT('6. Patients'!CT$10:CT$107,OFFSET('6. Patients'!$RJ$9,1,MATCH($D31,'6. Patients'!$RK$9:$TH$9,0),ROWS('6. Patients'!EG$10:EG$107))),0)+
IFERROR(SUMPRODUCT('6. Patients'!CT$10:CT$107,OFFSET('6. Patients'!$TI$9,1,MATCH($D31,'6. Patients'!$TJ$9:$UC$9,0),ROWS('6. Patients'!EG$10:EG$107))),0))+
IFERROR(VLOOKUP($D31,$H$116:$L$146,COLUMNS($H$115:$J$115)-1+AA$7,0)*$E31*$F31*'1. General Inputs'!$J$25,0),0),0)</f>
        <v>0</v>
      </c>
      <c r="AB31" s="775">
        <f ca="1">ROUNDUP(IFERROR($F31*$E31*CHOOSE(AB$7,
IFERROR(SUMPRODUCT('6. Patients'!CU$10:CU$107,OFFSET('6. Patients'!$DN$9,1,MATCH($D31,'6. Patients'!$DO$9:$FL$9,0),ROWS('6. Patients'!EH$10:EH$107))),0)+
IFERROR(SUMPRODUCT('6. Patients'!CU$10:CU$107,OFFSET('6. Patients'!$FM$9,1,MATCH($D31,'6. Patients'!$FN$9:$GG$9,0),ROWS('6. Patients'!EH$10:EH$107))),0)+
IFERROR(SUMPRODUCT('6. Patients'!CU$10:CU$107,OFFSET('6. Patients'!$GH$9,1,MATCH($D31,'6. Patients'!$GI$9:$IF$9,0),ROWS('6. Patients'!EH$10:EH$107))),0)+
IFERROR(SUMPRODUCT('6. Patients'!CU$10:CU$107,OFFSET('6. Patients'!$IG$9,1,MATCH($D31,'6. Patients'!$IH$9:$JA$9,0),ROWS('6. Patients'!EH$10:EH$107))),0),
IFERROR(SUMPRODUCT('6. Patients'!CU$10:CU$107,OFFSET('6. Patients'!$JB$9,1,MATCH($D31,'6. Patients'!$JC$9:$KZ$9,0),ROWS('6. Patients'!EH$10:EH$107))),0)+
IFERROR(SUMPRODUCT('6. Patients'!CU$10:CU$107,OFFSET('6. Patients'!$LA$9,1,MATCH($D31,'6. Patients'!$LB$9:$LU$9,0),ROWS('6. Patients'!EH$10:EH$107))),0)+
IFERROR(SUMPRODUCT('6. Patients'!CU$10:CU$107,OFFSET('6. Patients'!$LV$9,1,MATCH($D31,'6. Patients'!$LW$9:$NT$9,0),ROWS('6. Patients'!EH$10:EH$107))),0)+
IFERROR(SUMPRODUCT('6. Patients'!CU$10:CU$107,OFFSET('6. Patients'!$NU$9,1,MATCH($D31,'6. Patients'!$NV$9:$OO$9,0),ROWS('6. Patients'!EH$10:EH$107))),0),
IFERROR(SUMPRODUCT('6. Patients'!CU$10:CU$107,OFFSET('6. Patients'!$OP$9,1,MATCH($D31,'6. Patients'!$OQ$9:$QN$9,0),ROWS('6. Patients'!EH$10:EH$107))),0)+
IFERROR(SUMPRODUCT('6. Patients'!CU$10:CU$107,OFFSET('6. Patients'!$QO$9,1,MATCH($D31,'6. Patients'!$QP$9:$RI$9,0),ROWS('6. Patients'!EH$10:EH$107))),0)+
IFERROR(SUMPRODUCT('6. Patients'!CU$10:CU$107,OFFSET('6. Patients'!$RJ$9,1,MATCH($D31,'6. Patients'!$RK$9:$TH$9,0),ROWS('6. Patients'!EH$10:EH$107))),0)+
IFERROR(SUMPRODUCT('6. Patients'!CU$10:CU$107,OFFSET('6. Patients'!$TI$9,1,MATCH($D31,'6. Patients'!$TJ$9:$UC$9,0),ROWS('6. Patients'!EH$10:EH$107))),0))+
IFERROR(VLOOKUP($D31,$H$116:$L$146,COLUMNS($H$115:$J$115)-1+AB$7,0)*$E31*$F31*'1. General Inputs'!$J$25,0),0),0)</f>
        <v>0</v>
      </c>
      <c r="AC31" s="775">
        <f ca="1">ROUNDUP(IFERROR($F31*$E31*CHOOSE(AC$7,
IFERROR(SUMPRODUCT('6. Patients'!CV$10:CV$107,OFFSET('6. Patients'!$DN$9,1,MATCH($D31,'6. Patients'!$DO$9:$FL$9,0),ROWS('6. Patients'!EI$10:EI$107))),0)+
IFERROR(SUMPRODUCT('6. Patients'!CV$10:CV$107,OFFSET('6. Patients'!$FM$9,1,MATCH($D31,'6. Patients'!$FN$9:$GG$9,0),ROWS('6. Patients'!EI$10:EI$107))),0)+
IFERROR(SUMPRODUCT('6. Patients'!CV$10:CV$107,OFFSET('6. Patients'!$GH$9,1,MATCH($D31,'6. Patients'!$GI$9:$IF$9,0),ROWS('6. Patients'!EI$10:EI$107))),0)+
IFERROR(SUMPRODUCT('6. Patients'!CV$10:CV$107,OFFSET('6. Patients'!$IG$9,1,MATCH($D31,'6. Patients'!$IH$9:$JA$9,0),ROWS('6. Patients'!EI$10:EI$107))),0),
IFERROR(SUMPRODUCT('6. Patients'!CV$10:CV$107,OFFSET('6. Patients'!$JB$9,1,MATCH($D31,'6. Patients'!$JC$9:$KZ$9,0),ROWS('6. Patients'!EI$10:EI$107))),0)+
IFERROR(SUMPRODUCT('6. Patients'!CV$10:CV$107,OFFSET('6. Patients'!$LA$9,1,MATCH($D31,'6. Patients'!$LB$9:$LU$9,0),ROWS('6. Patients'!EI$10:EI$107))),0)+
IFERROR(SUMPRODUCT('6. Patients'!CV$10:CV$107,OFFSET('6. Patients'!$LV$9,1,MATCH($D31,'6. Patients'!$LW$9:$NT$9,0),ROWS('6. Patients'!EI$10:EI$107))),0)+
IFERROR(SUMPRODUCT('6. Patients'!CV$10:CV$107,OFFSET('6. Patients'!$NU$9,1,MATCH($D31,'6. Patients'!$NV$9:$OO$9,0),ROWS('6. Patients'!EI$10:EI$107))),0),
IFERROR(SUMPRODUCT('6. Patients'!CV$10:CV$107,OFFSET('6. Patients'!$OP$9,1,MATCH($D31,'6. Patients'!$OQ$9:$QN$9,0),ROWS('6. Patients'!EI$10:EI$107))),0)+
IFERROR(SUMPRODUCT('6. Patients'!CV$10:CV$107,OFFSET('6. Patients'!$QO$9,1,MATCH($D31,'6. Patients'!$QP$9:$RI$9,0),ROWS('6. Patients'!EI$10:EI$107))),0)+
IFERROR(SUMPRODUCT('6. Patients'!CV$10:CV$107,OFFSET('6. Patients'!$RJ$9,1,MATCH($D31,'6. Patients'!$RK$9:$TH$9,0),ROWS('6. Patients'!EI$10:EI$107))),0)+
IFERROR(SUMPRODUCT('6. Patients'!CV$10:CV$107,OFFSET('6. Patients'!$TI$9,1,MATCH($D31,'6. Patients'!$TJ$9:$UC$9,0),ROWS('6. Patients'!EI$10:EI$107))),0))+
IFERROR(VLOOKUP($D31,$H$116:$L$146,COLUMNS($H$115:$J$115)-1+AC$7,0)*$E31*$F31*'1. General Inputs'!$J$25,0),0),0)</f>
        <v>0</v>
      </c>
      <c r="AD31" s="775">
        <f ca="1">ROUNDUP(IFERROR($F31*$E31*CHOOSE(AD$7,
IFERROR(SUMPRODUCT('6. Patients'!CW$10:CW$107,OFFSET('6. Patients'!$DN$9,1,MATCH($D31,'6. Patients'!$DO$9:$FL$9,0),ROWS('6. Patients'!EJ$10:EJ$107))),0)+
IFERROR(SUMPRODUCT('6. Patients'!CW$10:CW$107,OFFSET('6. Patients'!$FM$9,1,MATCH($D31,'6. Patients'!$FN$9:$GG$9,0),ROWS('6. Patients'!EJ$10:EJ$107))),0)+
IFERROR(SUMPRODUCT('6. Patients'!CW$10:CW$107,OFFSET('6. Patients'!$GH$9,1,MATCH($D31,'6. Patients'!$GI$9:$IF$9,0),ROWS('6. Patients'!EJ$10:EJ$107))),0)+
IFERROR(SUMPRODUCT('6. Patients'!CW$10:CW$107,OFFSET('6. Patients'!$IG$9,1,MATCH($D31,'6. Patients'!$IH$9:$JA$9,0),ROWS('6. Patients'!EJ$10:EJ$107))),0),
IFERROR(SUMPRODUCT('6. Patients'!CW$10:CW$107,OFFSET('6. Patients'!$JB$9,1,MATCH($D31,'6. Patients'!$JC$9:$KZ$9,0),ROWS('6. Patients'!EJ$10:EJ$107))),0)+
IFERROR(SUMPRODUCT('6. Patients'!CW$10:CW$107,OFFSET('6. Patients'!$LA$9,1,MATCH($D31,'6. Patients'!$LB$9:$LU$9,0),ROWS('6. Patients'!EJ$10:EJ$107))),0)+
IFERROR(SUMPRODUCT('6. Patients'!CW$10:CW$107,OFFSET('6. Patients'!$LV$9,1,MATCH($D31,'6. Patients'!$LW$9:$NT$9,0),ROWS('6. Patients'!EJ$10:EJ$107))),0)+
IFERROR(SUMPRODUCT('6. Patients'!CW$10:CW$107,OFFSET('6. Patients'!$NU$9,1,MATCH($D31,'6. Patients'!$NV$9:$OO$9,0),ROWS('6. Patients'!EJ$10:EJ$107))),0),
IFERROR(SUMPRODUCT('6. Patients'!CW$10:CW$107,OFFSET('6. Patients'!$OP$9,1,MATCH($D31,'6. Patients'!$OQ$9:$QN$9,0),ROWS('6. Patients'!EJ$10:EJ$107))),0)+
IFERROR(SUMPRODUCT('6. Patients'!CW$10:CW$107,OFFSET('6. Patients'!$QO$9,1,MATCH($D31,'6. Patients'!$QP$9:$RI$9,0),ROWS('6. Patients'!EJ$10:EJ$107))),0)+
IFERROR(SUMPRODUCT('6. Patients'!CW$10:CW$107,OFFSET('6. Patients'!$RJ$9,1,MATCH($D31,'6. Patients'!$RK$9:$TH$9,0),ROWS('6. Patients'!EJ$10:EJ$107))),0)+
IFERROR(SUMPRODUCT('6. Patients'!CW$10:CW$107,OFFSET('6. Patients'!$TI$9,1,MATCH($D31,'6. Patients'!$TJ$9:$UC$9,0),ROWS('6. Patients'!EJ$10:EJ$107))),0))+
IFERROR(VLOOKUP($D31,$H$116:$L$146,COLUMNS($H$115:$J$115)-1+AD$7,0)*$E31*$F31*'1. General Inputs'!$J$25,0),0),0)</f>
        <v>0</v>
      </c>
      <c r="AE31" s="775">
        <f ca="1">ROUNDUP(IFERROR($F31*$E31*CHOOSE(AE$7,
IFERROR(SUMPRODUCT('6. Patients'!CX$10:CX$107,OFFSET('6. Patients'!$DN$9,1,MATCH($D31,'6. Patients'!$DO$9:$FL$9,0),ROWS('6. Patients'!EK$10:EK$107))),0)+
IFERROR(SUMPRODUCT('6. Patients'!CX$10:CX$107,OFFSET('6. Patients'!$FM$9,1,MATCH($D31,'6. Patients'!$FN$9:$GG$9,0),ROWS('6. Patients'!EK$10:EK$107))),0)+
IFERROR(SUMPRODUCT('6. Patients'!CX$10:CX$107,OFFSET('6. Patients'!$GH$9,1,MATCH($D31,'6. Patients'!$GI$9:$IF$9,0),ROWS('6. Patients'!EK$10:EK$107))),0)+
IFERROR(SUMPRODUCT('6. Patients'!CX$10:CX$107,OFFSET('6. Patients'!$IG$9,1,MATCH($D31,'6. Patients'!$IH$9:$JA$9,0),ROWS('6. Patients'!EK$10:EK$107))),0),
IFERROR(SUMPRODUCT('6. Patients'!CX$10:CX$107,OFFSET('6. Patients'!$JB$9,1,MATCH($D31,'6. Patients'!$JC$9:$KZ$9,0),ROWS('6. Patients'!EK$10:EK$107))),0)+
IFERROR(SUMPRODUCT('6. Patients'!CX$10:CX$107,OFFSET('6. Patients'!$LA$9,1,MATCH($D31,'6. Patients'!$LB$9:$LU$9,0),ROWS('6. Patients'!EK$10:EK$107))),0)+
IFERROR(SUMPRODUCT('6. Patients'!CX$10:CX$107,OFFSET('6. Patients'!$LV$9,1,MATCH($D31,'6. Patients'!$LW$9:$NT$9,0),ROWS('6. Patients'!EK$10:EK$107))),0)+
IFERROR(SUMPRODUCT('6. Patients'!CX$10:CX$107,OFFSET('6. Patients'!$NU$9,1,MATCH($D31,'6. Patients'!$NV$9:$OO$9,0),ROWS('6. Patients'!EK$10:EK$107))),0),
IFERROR(SUMPRODUCT('6. Patients'!CX$10:CX$107,OFFSET('6. Patients'!$OP$9,1,MATCH($D31,'6. Patients'!$OQ$9:$QN$9,0),ROWS('6. Patients'!EK$10:EK$107))),0)+
IFERROR(SUMPRODUCT('6. Patients'!CX$10:CX$107,OFFSET('6. Patients'!$QO$9,1,MATCH($D31,'6. Patients'!$QP$9:$RI$9,0),ROWS('6. Patients'!EK$10:EK$107))),0)+
IFERROR(SUMPRODUCT('6. Patients'!CX$10:CX$107,OFFSET('6. Patients'!$RJ$9,1,MATCH($D31,'6. Patients'!$RK$9:$TH$9,0),ROWS('6. Patients'!EK$10:EK$107))),0)+
IFERROR(SUMPRODUCT('6. Patients'!CX$10:CX$107,OFFSET('6. Patients'!$TI$9,1,MATCH($D31,'6. Patients'!$TJ$9:$UC$9,0),ROWS('6. Patients'!EK$10:EK$107))),0))+
IFERROR(VLOOKUP($D31,$H$116:$L$146,COLUMNS($H$115:$J$115)-1+AE$7,0)*$E31*$F31*'1. General Inputs'!$J$25,0),0),0)</f>
        <v>0</v>
      </c>
      <c r="AF31" s="775">
        <f ca="1">ROUNDUP(IFERROR($F31*$E31*CHOOSE(AF$7,
IFERROR(SUMPRODUCT('6. Patients'!CY$10:CY$107,OFFSET('6. Patients'!$DN$9,1,MATCH($D31,'6. Patients'!$DO$9:$FL$9,0),ROWS('6. Patients'!EL$10:EL$107))),0)+
IFERROR(SUMPRODUCT('6. Patients'!CY$10:CY$107,OFFSET('6. Patients'!$FM$9,1,MATCH($D31,'6. Patients'!$FN$9:$GG$9,0),ROWS('6. Patients'!EL$10:EL$107))),0)+
IFERROR(SUMPRODUCT('6. Patients'!CY$10:CY$107,OFFSET('6. Patients'!$GH$9,1,MATCH($D31,'6. Patients'!$GI$9:$IF$9,0),ROWS('6. Patients'!EL$10:EL$107))),0)+
IFERROR(SUMPRODUCT('6. Patients'!CY$10:CY$107,OFFSET('6. Patients'!$IG$9,1,MATCH($D31,'6. Patients'!$IH$9:$JA$9,0),ROWS('6. Patients'!EL$10:EL$107))),0),
IFERROR(SUMPRODUCT('6. Patients'!CY$10:CY$107,OFFSET('6. Patients'!$JB$9,1,MATCH($D31,'6. Patients'!$JC$9:$KZ$9,0),ROWS('6. Patients'!EL$10:EL$107))),0)+
IFERROR(SUMPRODUCT('6. Patients'!CY$10:CY$107,OFFSET('6. Patients'!$LA$9,1,MATCH($D31,'6. Patients'!$LB$9:$LU$9,0),ROWS('6. Patients'!EL$10:EL$107))),0)+
IFERROR(SUMPRODUCT('6. Patients'!CY$10:CY$107,OFFSET('6. Patients'!$LV$9,1,MATCH($D31,'6. Patients'!$LW$9:$NT$9,0),ROWS('6. Patients'!EL$10:EL$107))),0)+
IFERROR(SUMPRODUCT('6. Patients'!CY$10:CY$107,OFFSET('6. Patients'!$NU$9,1,MATCH($D31,'6. Patients'!$NV$9:$OO$9,0),ROWS('6. Patients'!EL$10:EL$107))),0),
IFERROR(SUMPRODUCT('6. Patients'!CY$10:CY$107,OFFSET('6. Patients'!$OP$9,1,MATCH($D31,'6. Patients'!$OQ$9:$QN$9,0),ROWS('6. Patients'!EL$10:EL$107))),0)+
IFERROR(SUMPRODUCT('6. Patients'!CY$10:CY$107,OFFSET('6. Patients'!$QO$9,1,MATCH($D31,'6. Patients'!$QP$9:$RI$9,0),ROWS('6. Patients'!EL$10:EL$107))),0)+
IFERROR(SUMPRODUCT('6. Patients'!CY$10:CY$107,OFFSET('6. Patients'!$RJ$9,1,MATCH($D31,'6. Patients'!$RK$9:$TH$9,0),ROWS('6. Patients'!EL$10:EL$107))),0)+
IFERROR(SUMPRODUCT('6. Patients'!CY$10:CY$107,OFFSET('6. Patients'!$TI$9,1,MATCH($D31,'6. Patients'!$TJ$9:$UC$9,0),ROWS('6. Patients'!EL$10:EL$107))),0))+
IFERROR(VLOOKUP($D31,$H$116:$L$146,COLUMNS($H$115:$J$115)-1+AF$7,0)*$E31*$F31*'1. General Inputs'!$J$25,0),0),0)</f>
        <v>0</v>
      </c>
      <c r="AG31" s="775">
        <f ca="1">ROUNDUP(IFERROR($F31*$E31*CHOOSE(AG$7,
IFERROR(SUMPRODUCT('6. Patients'!CZ$10:CZ$107,OFFSET('6. Patients'!$DN$9,1,MATCH($D31,'6. Patients'!$DO$9:$FL$9,0),ROWS('6. Patients'!EM$10:EM$107))),0)+
IFERROR(SUMPRODUCT('6. Patients'!CZ$10:CZ$107,OFFSET('6. Patients'!$FM$9,1,MATCH($D31,'6. Patients'!$FN$9:$GG$9,0),ROWS('6. Patients'!EM$10:EM$107))),0)+
IFERROR(SUMPRODUCT('6. Patients'!CZ$10:CZ$107,OFFSET('6. Patients'!$GH$9,1,MATCH($D31,'6. Patients'!$GI$9:$IF$9,0),ROWS('6. Patients'!EM$10:EM$107))),0)+
IFERROR(SUMPRODUCT('6. Patients'!CZ$10:CZ$107,OFFSET('6. Patients'!$IG$9,1,MATCH($D31,'6. Patients'!$IH$9:$JA$9,0),ROWS('6. Patients'!EM$10:EM$107))),0),
IFERROR(SUMPRODUCT('6. Patients'!CZ$10:CZ$107,OFFSET('6. Patients'!$JB$9,1,MATCH($D31,'6. Patients'!$JC$9:$KZ$9,0),ROWS('6. Patients'!EM$10:EM$107))),0)+
IFERROR(SUMPRODUCT('6. Patients'!CZ$10:CZ$107,OFFSET('6. Patients'!$LA$9,1,MATCH($D31,'6. Patients'!$LB$9:$LU$9,0),ROWS('6. Patients'!EM$10:EM$107))),0)+
IFERROR(SUMPRODUCT('6. Patients'!CZ$10:CZ$107,OFFSET('6. Patients'!$LV$9,1,MATCH($D31,'6. Patients'!$LW$9:$NT$9,0),ROWS('6. Patients'!EM$10:EM$107))),0)+
IFERROR(SUMPRODUCT('6. Patients'!CZ$10:CZ$107,OFFSET('6. Patients'!$NU$9,1,MATCH($D31,'6. Patients'!$NV$9:$OO$9,0),ROWS('6. Patients'!EM$10:EM$107))),0),
IFERROR(SUMPRODUCT('6. Patients'!CZ$10:CZ$107,OFFSET('6. Patients'!$OP$9,1,MATCH($D31,'6. Patients'!$OQ$9:$QN$9,0),ROWS('6. Patients'!EM$10:EM$107))),0)+
IFERROR(SUMPRODUCT('6. Patients'!CZ$10:CZ$107,OFFSET('6. Patients'!$QO$9,1,MATCH($D31,'6. Patients'!$QP$9:$RI$9,0),ROWS('6. Patients'!EM$10:EM$107))),0)+
IFERROR(SUMPRODUCT('6. Patients'!CZ$10:CZ$107,OFFSET('6. Patients'!$RJ$9,1,MATCH($D31,'6. Patients'!$RK$9:$TH$9,0),ROWS('6. Patients'!EM$10:EM$107))),0)+
IFERROR(SUMPRODUCT('6. Patients'!CZ$10:CZ$107,OFFSET('6. Patients'!$TI$9,1,MATCH($D31,'6. Patients'!$TJ$9:$UC$9,0),ROWS('6. Patients'!EM$10:EM$107))),0))+
IFERROR(VLOOKUP($D31,$H$116:$L$146,COLUMNS($H$115:$J$115)-1+AG$7,0)*$E31*$F31*'1. General Inputs'!$J$25,0),0),0)</f>
        <v>0</v>
      </c>
      <c r="AH31" s="775">
        <f ca="1">ROUNDUP(IFERROR($F31*$E31*CHOOSE(AH$7,
IFERROR(SUMPRODUCT('6. Patients'!DA$10:DA$107,OFFSET('6. Patients'!$DN$9,1,MATCH($D31,'6. Patients'!$DO$9:$FL$9,0),ROWS('6. Patients'!EN$10:EN$107))),0)+
IFERROR(SUMPRODUCT('6. Patients'!DA$10:DA$107,OFFSET('6. Patients'!$FM$9,1,MATCH($D31,'6. Patients'!$FN$9:$GG$9,0),ROWS('6. Patients'!EN$10:EN$107))),0)+
IFERROR(SUMPRODUCT('6. Patients'!DA$10:DA$107,OFFSET('6. Patients'!$GH$9,1,MATCH($D31,'6. Patients'!$GI$9:$IF$9,0),ROWS('6. Patients'!EN$10:EN$107))),0)+
IFERROR(SUMPRODUCT('6. Patients'!DA$10:DA$107,OFFSET('6. Patients'!$IG$9,1,MATCH($D31,'6. Patients'!$IH$9:$JA$9,0),ROWS('6. Patients'!EN$10:EN$107))),0),
IFERROR(SUMPRODUCT('6. Patients'!DA$10:DA$107,OFFSET('6. Patients'!$JB$9,1,MATCH($D31,'6. Patients'!$JC$9:$KZ$9,0),ROWS('6. Patients'!EN$10:EN$107))),0)+
IFERROR(SUMPRODUCT('6. Patients'!DA$10:DA$107,OFFSET('6. Patients'!$LA$9,1,MATCH($D31,'6. Patients'!$LB$9:$LU$9,0),ROWS('6. Patients'!EN$10:EN$107))),0)+
IFERROR(SUMPRODUCT('6. Patients'!DA$10:DA$107,OFFSET('6. Patients'!$LV$9,1,MATCH($D31,'6. Patients'!$LW$9:$NT$9,0),ROWS('6. Patients'!EN$10:EN$107))),0)+
IFERROR(SUMPRODUCT('6. Patients'!DA$10:DA$107,OFFSET('6. Patients'!$NU$9,1,MATCH($D31,'6. Patients'!$NV$9:$OO$9,0),ROWS('6. Patients'!EN$10:EN$107))),0),
IFERROR(SUMPRODUCT('6. Patients'!DA$10:DA$107,OFFSET('6. Patients'!$OP$9,1,MATCH($D31,'6. Patients'!$OQ$9:$QN$9,0),ROWS('6. Patients'!EN$10:EN$107))),0)+
IFERROR(SUMPRODUCT('6. Patients'!DA$10:DA$107,OFFSET('6. Patients'!$QO$9,1,MATCH($D31,'6. Patients'!$QP$9:$RI$9,0),ROWS('6. Patients'!EN$10:EN$107))),0)+
IFERROR(SUMPRODUCT('6. Patients'!DA$10:DA$107,OFFSET('6. Patients'!$RJ$9,1,MATCH($D31,'6. Patients'!$RK$9:$TH$9,0),ROWS('6. Patients'!EN$10:EN$107))),0)+
IFERROR(SUMPRODUCT('6. Patients'!DA$10:DA$107,OFFSET('6. Patients'!$TI$9,1,MATCH($D31,'6. Patients'!$TJ$9:$UC$9,0),ROWS('6. Patients'!EN$10:EN$107))),0))+
IFERROR(VLOOKUP($D31,$H$116:$L$146,COLUMNS($H$115:$J$115)-1+AH$7,0)*$E31*$F31*'1. General Inputs'!$J$25,0),0),0)</f>
        <v>0</v>
      </c>
      <c r="AI31" s="775">
        <f ca="1">ROUNDUP(IFERROR($F31*$E31*CHOOSE(AI$7,
IFERROR(SUMPRODUCT('6. Patients'!DB$10:DB$107,OFFSET('6. Patients'!$DN$9,1,MATCH($D31,'6. Patients'!$DO$9:$FL$9,0),ROWS('6. Patients'!EO$10:EO$107))),0)+
IFERROR(SUMPRODUCT('6. Patients'!DB$10:DB$107,OFFSET('6. Patients'!$FM$9,1,MATCH($D31,'6. Patients'!$FN$9:$GG$9,0),ROWS('6. Patients'!EO$10:EO$107))),0)+
IFERROR(SUMPRODUCT('6. Patients'!DB$10:DB$107,OFFSET('6. Patients'!$GH$9,1,MATCH($D31,'6. Patients'!$GI$9:$IF$9,0),ROWS('6. Patients'!EO$10:EO$107))),0)+
IFERROR(SUMPRODUCT('6. Patients'!DB$10:DB$107,OFFSET('6. Patients'!$IG$9,1,MATCH($D31,'6. Patients'!$IH$9:$JA$9,0),ROWS('6. Patients'!EO$10:EO$107))),0),
IFERROR(SUMPRODUCT('6. Patients'!DB$10:DB$107,OFFSET('6. Patients'!$JB$9,1,MATCH($D31,'6. Patients'!$JC$9:$KZ$9,0),ROWS('6. Patients'!EO$10:EO$107))),0)+
IFERROR(SUMPRODUCT('6. Patients'!DB$10:DB$107,OFFSET('6. Patients'!$LA$9,1,MATCH($D31,'6. Patients'!$LB$9:$LU$9,0),ROWS('6. Patients'!EO$10:EO$107))),0)+
IFERROR(SUMPRODUCT('6. Patients'!DB$10:DB$107,OFFSET('6. Patients'!$LV$9,1,MATCH($D31,'6. Patients'!$LW$9:$NT$9,0),ROWS('6. Patients'!EO$10:EO$107))),0)+
IFERROR(SUMPRODUCT('6. Patients'!DB$10:DB$107,OFFSET('6. Patients'!$NU$9,1,MATCH($D31,'6. Patients'!$NV$9:$OO$9,0),ROWS('6. Patients'!EO$10:EO$107))),0),
IFERROR(SUMPRODUCT('6. Patients'!DB$10:DB$107,OFFSET('6. Patients'!$OP$9,1,MATCH($D31,'6. Patients'!$OQ$9:$QN$9,0),ROWS('6. Patients'!EO$10:EO$107))),0)+
IFERROR(SUMPRODUCT('6. Patients'!DB$10:DB$107,OFFSET('6. Patients'!$QO$9,1,MATCH($D31,'6. Patients'!$QP$9:$RI$9,0),ROWS('6. Patients'!EO$10:EO$107))),0)+
IFERROR(SUMPRODUCT('6. Patients'!DB$10:DB$107,OFFSET('6. Patients'!$RJ$9,1,MATCH($D31,'6. Patients'!$RK$9:$TH$9,0),ROWS('6. Patients'!EO$10:EO$107))),0)+
IFERROR(SUMPRODUCT('6. Patients'!DB$10:DB$107,OFFSET('6. Patients'!$TI$9,1,MATCH($D31,'6. Patients'!$TJ$9:$UC$9,0),ROWS('6. Patients'!EO$10:EO$107))),0))+
IFERROR(VLOOKUP($D31,$H$116:$L$146,COLUMNS($H$115:$J$115)-1+AI$7,0)*$E31*$F31*'1. General Inputs'!$J$25,0),0),0)</f>
        <v>0</v>
      </c>
      <c r="AJ31" s="775">
        <f ca="1">ROUNDUP(IFERROR($F31*$E31*CHOOSE(AJ$7,
IFERROR(SUMPRODUCT('6. Patients'!DC$10:DC$107,OFFSET('6. Patients'!$DN$9,1,MATCH($D31,'6. Patients'!$DO$9:$FL$9,0),ROWS('6. Patients'!EP$10:EP$107))),0)+
IFERROR(SUMPRODUCT('6. Patients'!DC$10:DC$107,OFFSET('6. Patients'!$FM$9,1,MATCH($D31,'6. Patients'!$FN$9:$GG$9,0),ROWS('6. Patients'!EP$10:EP$107))),0)+
IFERROR(SUMPRODUCT('6. Patients'!DC$10:DC$107,OFFSET('6. Patients'!$GH$9,1,MATCH($D31,'6. Patients'!$GI$9:$IF$9,0),ROWS('6. Patients'!EP$10:EP$107))),0)+
IFERROR(SUMPRODUCT('6. Patients'!DC$10:DC$107,OFFSET('6. Patients'!$IG$9,1,MATCH($D31,'6. Patients'!$IH$9:$JA$9,0),ROWS('6. Patients'!EP$10:EP$107))),0),
IFERROR(SUMPRODUCT('6. Patients'!DC$10:DC$107,OFFSET('6. Patients'!$JB$9,1,MATCH($D31,'6. Patients'!$JC$9:$KZ$9,0),ROWS('6. Patients'!EP$10:EP$107))),0)+
IFERROR(SUMPRODUCT('6. Patients'!DC$10:DC$107,OFFSET('6. Patients'!$LA$9,1,MATCH($D31,'6. Patients'!$LB$9:$LU$9,0),ROWS('6. Patients'!EP$10:EP$107))),0)+
IFERROR(SUMPRODUCT('6. Patients'!DC$10:DC$107,OFFSET('6. Patients'!$LV$9,1,MATCH($D31,'6. Patients'!$LW$9:$NT$9,0),ROWS('6. Patients'!EP$10:EP$107))),0)+
IFERROR(SUMPRODUCT('6. Patients'!DC$10:DC$107,OFFSET('6. Patients'!$NU$9,1,MATCH($D31,'6. Patients'!$NV$9:$OO$9,0),ROWS('6. Patients'!EP$10:EP$107))),0),
IFERROR(SUMPRODUCT('6. Patients'!DC$10:DC$107,OFFSET('6. Patients'!$OP$9,1,MATCH($D31,'6. Patients'!$OQ$9:$QN$9,0),ROWS('6. Patients'!EP$10:EP$107))),0)+
IFERROR(SUMPRODUCT('6. Patients'!DC$10:DC$107,OFFSET('6. Patients'!$QO$9,1,MATCH($D31,'6. Patients'!$QP$9:$RI$9,0),ROWS('6. Patients'!EP$10:EP$107))),0)+
IFERROR(SUMPRODUCT('6. Patients'!DC$10:DC$107,OFFSET('6. Patients'!$RJ$9,1,MATCH($D31,'6. Patients'!$RK$9:$TH$9,0),ROWS('6. Patients'!EP$10:EP$107))),0)+
IFERROR(SUMPRODUCT('6. Patients'!DC$10:DC$107,OFFSET('6. Patients'!$TI$9,1,MATCH($D31,'6. Patients'!$TJ$9:$UC$9,0),ROWS('6. Patients'!EP$10:EP$107))),0))+
IFERROR(VLOOKUP($D31,$H$116:$L$146,COLUMNS($H$115:$J$115)-1+AJ$7,0)*$E31*$F31*'1. General Inputs'!$J$25,0),0),0)</f>
        <v>0</v>
      </c>
      <c r="AK31" s="775">
        <f ca="1">ROUNDUP(IFERROR($F31*$E31*CHOOSE(AK$7,
IFERROR(SUMPRODUCT('6. Patients'!DD$10:DD$107,OFFSET('6. Patients'!$DN$9,1,MATCH($D31,'6. Patients'!$DO$9:$FL$9,0),ROWS('6. Patients'!EQ$10:EQ$107))),0)+
IFERROR(SUMPRODUCT('6. Patients'!DD$10:DD$107,OFFSET('6. Patients'!$FM$9,1,MATCH($D31,'6. Patients'!$FN$9:$GG$9,0),ROWS('6. Patients'!EQ$10:EQ$107))),0)+
IFERROR(SUMPRODUCT('6. Patients'!DD$10:DD$107,OFFSET('6. Patients'!$GH$9,1,MATCH($D31,'6. Patients'!$GI$9:$IF$9,0),ROWS('6. Patients'!EQ$10:EQ$107))),0)+
IFERROR(SUMPRODUCT('6. Patients'!DD$10:DD$107,OFFSET('6. Patients'!$IG$9,1,MATCH($D31,'6. Patients'!$IH$9:$JA$9,0),ROWS('6. Patients'!EQ$10:EQ$107))),0),
IFERROR(SUMPRODUCT('6. Patients'!DD$10:DD$107,OFFSET('6. Patients'!$JB$9,1,MATCH($D31,'6. Patients'!$JC$9:$KZ$9,0),ROWS('6. Patients'!EQ$10:EQ$107))),0)+
IFERROR(SUMPRODUCT('6. Patients'!DD$10:DD$107,OFFSET('6. Patients'!$LA$9,1,MATCH($D31,'6. Patients'!$LB$9:$LU$9,0),ROWS('6. Patients'!EQ$10:EQ$107))),0)+
IFERROR(SUMPRODUCT('6. Patients'!DD$10:DD$107,OFFSET('6. Patients'!$LV$9,1,MATCH($D31,'6. Patients'!$LW$9:$NT$9,0),ROWS('6. Patients'!EQ$10:EQ$107))),0)+
IFERROR(SUMPRODUCT('6. Patients'!DD$10:DD$107,OFFSET('6. Patients'!$NU$9,1,MATCH($D31,'6. Patients'!$NV$9:$OO$9,0),ROWS('6. Patients'!EQ$10:EQ$107))),0),
IFERROR(SUMPRODUCT('6. Patients'!DD$10:DD$107,OFFSET('6. Patients'!$OP$9,1,MATCH($D31,'6. Patients'!$OQ$9:$QN$9,0),ROWS('6. Patients'!EQ$10:EQ$107))),0)+
IFERROR(SUMPRODUCT('6. Patients'!DD$10:DD$107,OFFSET('6. Patients'!$QO$9,1,MATCH($D31,'6. Patients'!$QP$9:$RI$9,0),ROWS('6. Patients'!EQ$10:EQ$107))),0)+
IFERROR(SUMPRODUCT('6. Patients'!DD$10:DD$107,OFFSET('6. Patients'!$RJ$9,1,MATCH($D31,'6. Patients'!$RK$9:$TH$9,0),ROWS('6. Patients'!EQ$10:EQ$107))),0)+
IFERROR(SUMPRODUCT('6. Patients'!DD$10:DD$107,OFFSET('6. Patients'!$TI$9,1,MATCH($D31,'6. Patients'!$TJ$9:$UC$9,0),ROWS('6. Patients'!EQ$10:EQ$107))),0))+
IFERROR(VLOOKUP($D31,$H$116:$L$146,COLUMNS($H$115:$J$115)-1+AK$7,0)*$E31*$F31*'1. General Inputs'!$J$25,0),0),0)</f>
        <v>0</v>
      </c>
      <c r="AL31" s="775">
        <f ca="1">ROUNDUP(IFERROR($F31*$E31*CHOOSE(AL$7,
IFERROR(SUMPRODUCT('6. Patients'!DE$10:DE$107,OFFSET('6. Patients'!$DN$9,1,MATCH($D31,'6. Patients'!$DO$9:$FL$9,0),ROWS('6. Patients'!ER$10:ER$107))),0)+
IFERROR(SUMPRODUCT('6. Patients'!DE$10:DE$107,OFFSET('6. Patients'!$FM$9,1,MATCH($D31,'6. Patients'!$FN$9:$GG$9,0),ROWS('6. Patients'!ER$10:ER$107))),0)+
IFERROR(SUMPRODUCT('6. Patients'!DE$10:DE$107,OFFSET('6. Patients'!$GH$9,1,MATCH($D31,'6. Patients'!$GI$9:$IF$9,0),ROWS('6. Patients'!ER$10:ER$107))),0)+
IFERROR(SUMPRODUCT('6. Patients'!DE$10:DE$107,OFFSET('6. Patients'!$IG$9,1,MATCH($D31,'6. Patients'!$IH$9:$JA$9,0),ROWS('6. Patients'!ER$10:ER$107))),0),
IFERROR(SUMPRODUCT('6. Patients'!DE$10:DE$107,OFFSET('6. Patients'!$JB$9,1,MATCH($D31,'6. Patients'!$JC$9:$KZ$9,0),ROWS('6. Patients'!ER$10:ER$107))),0)+
IFERROR(SUMPRODUCT('6. Patients'!DE$10:DE$107,OFFSET('6. Patients'!$LA$9,1,MATCH($D31,'6. Patients'!$LB$9:$LU$9,0),ROWS('6. Patients'!ER$10:ER$107))),0)+
IFERROR(SUMPRODUCT('6. Patients'!DE$10:DE$107,OFFSET('6. Patients'!$LV$9,1,MATCH($D31,'6. Patients'!$LW$9:$NT$9,0),ROWS('6. Patients'!ER$10:ER$107))),0)+
IFERROR(SUMPRODUCT('6. Patients'!DE$10:DE$107,OFFSET('6. Patients'!$NU$9,1,MATCH($D31,'6. Patients'!$NV$9:$OO$9,0),ROWS('6. Patients'!ER$10:ER$107))),0),
IFERROR(SUMPRODUCT('6. Patients'!DE$10:DE$107,OFFSET('6. Patients'!$OP$9,1,MATCH($D31,'6. Patients'!$OQ$9:$QN$9,0),ROWS('6. Patients'!ER$10:ER$107))),0)+
IFERROR(SUMPRODUCT('6. Patients'!DE$10:DE$107,OFFSET('6. Patients'!$QO$9,1,MATCH($D31,'6. Patients'!$QP$9:$RI$9,0),ROWS('6. Patients'!ER$10:ER$107))),0)+
IFERROR(SUMPRODUCT('6. Patients'!DE$10:DE$107,OFFSET('6. Patients'!$RJ$9,1,MATCH($D31,'6. Patients'!$RK$9:$TH$9,0),ROWS('6. Patients'!ER$10:ER$107))),0)+
IFERROR(SUMPRODUCT('6. Patients'!DE$10:DE$107,OFFSET('6. Patients'!$TI$9,1,MATCH($D31,'6. Patients'!$TJ$9:$UC$9,0),ROWS('6. Patients'!ER$10:ER$107))),0))+
IFERROR(VLOOKUP($D31,$H$116:$L$146,COLUMNS($H$115:$J$115)-1+AL$7,0)*$E31*$F31*'1. General Inputs'!$J$25,0),0),0)</f>
        <v>0</v>
      </c>
      <c r="AM31" s="775">
        <f ca="1">ROUNDUP(IFERROR($F31*$E31*CHOOSE(AM$7,
IFERROR(SUMPRODUCT('6. Patients'!DF$10:DF$107,OFFSET('6. Patients'!$DN$9,1,MATCH($D31,'6. Patients'!$DO$9:$FL$9,0),ROWS('6. Patients'!ES$10:ES$107))),0)+
IFERROR(SUMPRODUCT('6. Patients'!DF$10:DF$107,OFFSET('6. Patients'!$FM$9,1,MATCH($D31,'6. Patients'!$FN$9:$GG$9,0),ROWS('6. Patients'!ES$10:ES$107))),0)+
IFERROR(SUMPRODUCT('6. Patients'!DF$10:DF$107,OFFSET('6. Patients'!$GH$9,1,MATCH($D31,'6. Patients'!$GI$9:$IF$9,0),ROWS('6. Patients'!ES$10:ES$107))),0)+
IFERROR(SUMPRODUCT('6. Patients'!DF$10:DF$107,OFFSET('6. Patients'!$IG$9,1,MATCH($D31,'6. Patients'!$IH$9:$JA$9,0),ROWS('6. Patients'!ES$10:ES$107))),0),
IFERROR(SUMPRODUCT('6. Patients'!DF$10:DF$107,OFFSET('6. Patients'!$JB$9,1,MATCH($D31,'6. Patients'!$JC$9:$KZ$9,0),ROWS('6. Patients'!ES$10:ES$107))),0)+
IFERROR(SUMPRODUCT('6. Patients'!DF$10:DF$107,OFFSET('6. Patients'!$LA$9,1,MATCH($D31,'6. Patients'!$LB$9:$LU$9,0),ROWS('6. Patients'!ES$10:ES$107))),0)+
IFERROR(SUMPRODUCT('6. Patients'!DF$10:DF$107,OFFSET('6. Patients'!$LV$9,1,MATCH($D31,'6. Patients'!$LW$9:$NT$9,0),ROWS('6. Patients'!ES$10:ES$107))),0)+
IFERROR(SUMPRODUCT('6. Patients'!DF$10:DF$107,OFFSET('6. Patients'!$NU$9,1,MATCH($D31,'6. Patients'!$NV$9:$OO$9,0),ROWS('6. Patients'!ES$10:ES$107))),0),
IFERROR(SUMPRODUCT('6. Patients'!DF$10:DF$107,OFFSET('6. Patients'!$OP$9,1,MATCH($D31,'6. Patients'!$OQ$9:$QN$9,0),ROWS('6. Patients'!ES$10:ES$107))),0)+
IFERROR(SUMPRODUCT('6. Patients'!DF$10:DF$107,OFFSET('6. Patients'!$QO$9,1,MATCH($D31,'6. Patients'!$QP$9:$RI$9,0),ROWS('6. Patients'!ES$10:ES$107))),0)+
IFERROR(SUMPRODUCT('6. Patients'!DF$10:DF$107,OFFSET('6. Patients'!$RJ$9,1,MATCH($D31,'6. Patients'!$RK$9:$TH$9,0),ROWS('6. Patients'!ES$10:ES$107))),0)+
IFERROR(SUMPRODUCT('6. Patients'!DF$10:DF$107,OFFSET('6. Patients'!$TI$9,1,MATCH($D31,'6. Patients'!$TJ$9:$UC$9,0),ROWS('6. Patients'!ES$10:ES$107))),0))+
IFERROR(VLOOKUP($D31,$H$116:$L$146,COLUMNS($H$115:$J$115)-1+AM$7,0)*$E31*$F31*'1. General Inputs'!$J$25,0),0),0)</f>
        <v>0</v>
      </c>
      <c r="AN31" s="775">
        <f ca="1">ROUNDUP(IFERROR($F31*$E31*CHOOSE(AN$7,
IFERROR(SUMPRODUCT('6. Patients'!DG$10:DG$107,OFFSET('6. Patients'!$DN$9,1,MATCH($D31,'6. Patients'!$DO$9:$FL$9,0),ROWS('6. Patients'!ET$10:ET$107))),0)+
IFERROR(SUMPRODUCT('6. Patients'!DG$10:DG$107,OFFSET('6. Patients'!$FM$9,1,MATCH($D31,'6. Patients'!$FN$9:$GG$9,0),ROWS('6. Patients'!ET$10:ET$107))),0)+
IFERROR(SUMPRODUCT('6. Patients'!DG$10:DG$107,OFFSET('6. Patients'!$GH$9,1,MATCH($D31,'6. Patients'!$GI$9:$IF$9,0),ROWS('6. Patients'!ET$10:ET$107))),0)+
IFERROR(SUMPRODUCT('6. Patients'!DG$10:DG$107,OFFSET('6. Patients'!$IG$9,1,MATCH($D31,'6. Patients'!$IH$9:$JA$9,0),ROWS('6. Patients'!ET$10:ET$107))),0),
IFERROR(SUMPRODUCT('6. Patients'!DG$10:DG$107,OFFSET('6. Patients'!$JB$9,1,MATCH($D31,'6. Patients'!$JC$9:$KZ$9,0),ROWS('6. Patients'!ET$10:ET$107))),0)+
IFERROR(SUMPRODUCT('6. Patients'!DG$10:DG$107,OFFSET('6. Patients'!$LA$9,1,MATCH($D31,'6. Patients'!$LB$9:$LU$9,0),ROWS('6. Patients'!ET$10:ET$107))),0)+
IFERROR(SUMPRODUCT('6. Patients'!DG$10:DG$107,OFFSET('6. Patients'!$LV$9,1,MATCH($D31,'6. Patients'!$LW$9:$NT$9,0),ROWS('6. Patients'!ET$10:ET$107))),0)+
IFERROR(SUMPRODUCT('6. Patients'!DG$10:DG$107,OFFSET('6. Patients'!$NU$9,1,MATCH($D31,'6. Patients'!$NV$9:$OO$9,0),ROWS('6. Patients'!ET$10:ET$107))),0),
IFERROR(SUMPRODUCT('6. Patients'!DG$10:DG$107,OFFSET('6. Patients'!$OP$9,1,MATCH($D31,'6. Patients'!$OQ$9:$QN$9,0),ROWS('6. Patients'!ET$10:ET$107))),0)+
IFERROR(SUMPRODUCT('6. Patients'!DG$10:DG$107,OFFSET('6. Patients'!$QO$9,1,MATCH($D31,'6. Patients'!$QP$9:$RI$9,0),ROWS('6. Patients'!ET$10:ET$107))),0)+
IFERROR(SUMPRODUCT('6. Patients'!DG$10:DG$107,OFFSET('6. Patients'!$RJ$9,1,MATCH($D31,'6. Patients'!$RK$9:$TH$9,0),ROWS('6. Patients'!ET$10:ET$107))),0)+
IFERROR(SUMPRODUCT('6. Patients'!DG$10:DG$107,OFFSET('6. Patients'!$TI$9,1,MATCH($D31,'6. Patients'!$TJ$9:$UC$9,0),ROWS('6. Patients'!ET$10:ET$107))),0))+
IFERROR(VLOOKUP($D31,$H$116:$L$146,COLUMNS($H$115:$J$115)-1+AN$7,0)*$E31*$F31*'1. General Inputs'!$J$25,0),0),0)</f>
        <v>0</v>
      </c>
      <c r="AO31" s="775">
        <f ca="1">ROUNDUP(IFERROR($F31*$E31*CHOOSE(AO$7,
IFERROR(SUMPRODUCT('6. Patients'!DH$10:DH$107,OFFSET('6. Patients'!$DN$9,1,MATCH($D31,'6. Patients'!$DO$9:$FL$9,0),ROWS('6. Patients'!EU$10:EU$107))),0)+
IFERROR(SUMPRODUCT('6. Patients'!DH$10:DH$107,OFFSET('6. Patients'!$FM$9,1,MATCH($D31,'6. Patients'!$FN$9:$GG$9,0),ROWS('6. Patients'!EU$10:EU$107))),0)+
IFERROR(SUMPRODUCT('6. Patients'!DH$10:DH$107,OFFSET('6. Patients'!$GH$9,1,MATCH($D31,'6. Patients'!$GI$9:$IF$9,0),ROWS('6. Patients'!EU$10:EU$107))),0)+
IFERROR(SUMPRODUCT('6. Patients'!DH$10:DH$107,OFFSET('6. Patients'!$IG$9,1,MATCH($D31,'6. Patients'!$IH$9:$JA$9,0),ROWS('6. Patients'!EU$10:EU$107))),0),
IFERROR(SUMPRODUCT('6. Patients'!DH$10:DH$107,OFFSET('6. Patients'!$JB$9,1,MATCH($D31,'6. Patients'!$JC$9:$KZ$9,0),ROWS('6. Patients'!EU$10:EU$107))),0)+
IFERROR(SUMPRODUCT('6. Patients'!DH$10:DH$107,OFFSET('6. Patients'!$LA$9,1,MATCH($D31,'6. Patients'!$LB$9:$LU$9,0),ROWS('6. Patients'!EU$10:EU$107))),0)+
IFERROR(SUMPRODUCT('6. Patients'!DH$10:DH$107,OFFSET('6. Patients'!$LV$9,1,MATCH($D31,'6. Patients'!$LW$9:$NT$9,0),ROWS('6. Patients'!EU$10:EU$107))),0)+
IFERROR(SUMPRODUCT('6. Patients'!DH$10:DH$107,OFFSET('6. Patients'!$NU$9,1,MATCH($D31,'6. Patients'!$NV$9:$OO$9,0),ROWS('6. Patients'!EU$10:EU$107))),0),
IFERROR(SUMPRODUCT('6. Patients'!DH$10:DH$107,OFFSET('6. Patients'!$OP$9,1,MATCH($D31,'6. Patients'!$OQ$9:$QN$9,0),ROWS('6. Patients'!EU$10:EU$107))),0)+
IFERROR(SUMPRODUCT('6. Patients'!DH$10:DH$107,OFFSET('6. Patients'!$QO$9,1,MATCH($D31,'6. Patients'!$QP$9:$RI$9,0),ROWS('6. Patients'!EU$10:EU$107))),0)+
IFERROR(SUMPRODUCT('6. Patients'!DH$10:DH$107,OFFSET('6. Patients'!$RJ$9,1,MATCH($D31,'6. Patients'!$RK$9:$TH$9,0),ROWS('6. Patients'!EU$10:EU$107))),0)+
IFERROR(SUMPRODUCT('6. Patients'!DH$10:DH$107,OFFSET('6. Patients'!$TI$9,1,MATCH($D31,'6. Patients'!$TJ$9:$UC$9,0),ROWS('6. Patients'!EU$10:EU$107))),0))+
IFERROR(VLOOKUP($D31,$H$116:$L$146,COLUMNS($H$115:$J$115)-1+AO$7,0)*$E31*$F31*'1. General Inputs'!$J$25,0),0),0)</f>
        <v>0</v>
      </c>
      <c r="AP31" s="775">
        <f ca="1">ROUNDUP(IFERROR($F31*$E31*CHOOSE(AP$7,
IFERROR(SUMPRODUCT('6. Patients'!DI$10:DI$107,OFFSET('6. Patients'!$DN$9,1,MATCH($D31,'6. Patients'!$DO$9:$FL$9,0),ROWS('6. Patients'!EV$10:EV$107))),0)+
IFERROR(SUMPRODUCT('6. Patients'!DI$10:DI$107,OFFSET('6. Patients'!$FM$9,1,MATCH($D31,'6. Patients'!$FN$9:$GG$9,0),ROWS('6. Patients'!EV$10:EV$107))),0)+
IFERROR(SUMPRODUCT('6. Patients'!DI$10:DI$107,OFFSET('6. Patients'!$GH$9,1,MATCH($D31,'6. Patients'!$GI$9:$IF$9,0),ROWS('6. Patients'!EV$10:EV$107))),0)+
IFERROR(SUMPRODUCT('6. Patients'!DI$10:DI$107,OFFSET('6. Patients'!$IG$9,1,MATCH($D31,'6. Patients'!$IH$9:$JA$9,0),ROWS('6. Patients'!EV$10:EV$107))),0),
IFERROR(SUMPRODUCT('6. Patients'!DI$10:DI$107,OFFSET('6. Patients'!$JB$9,1,MATCH($D31,'6. Patients'!$JC$9:$KZ$9,0),ROWS('6. Patients'!EV$10:EV$107))),0)+
IFERROR(SUMPRODUCT('6. Patients'!DI$10:DI$107,OFFSET('6. Patients'!$LA$9,1,MATCH($D31,'6. Patients'!$LB$9:$LU$9,0),ROWS('6. Patients'!EV$10:EV$107))),0)+
IFERROR(SUMPRODUCT('6. Patients'!DI$10:DI$107,OFFSET('6. Patients'!$LV$9,1,MATCH($D31,'6. Patients'!$LW$9:$NT$9,0),ROWS('6. Patients'!EV$10:EV$107))),0)+
IFERROR(SUMPRODUCT('6. Patients'!DI$10:DI$107,OFFSET('6. Patients'!$NU$9,1,MATCH($D31,'6. Patients'!$NV$9:$OO$9,0),ROWS('6. Patients'!EV$10:EV$107))),0),
IFERROR(SUMPRODUCT('6. Patients'!DI$10:DI$107,OFFSET('6. Patients'!$OP$9,1,MATCH($D31,'6. Patients'!$OQ$9:$QN$9,0),ROWS('6. Patients'!EV$10:EV$107))),0)+
IFERROR(SUMPRODUCT('6. Patients'!DI$10:DI$107,OFFSET('6. Patients'!$QO$9,1,MATCH($D31,'6. Patients'!$QP$9:$RI$9,0),ROWS('6. Patients'!EV$10:EV$107))),0)+
IFERROR(SUMPRODUCT('6. Patients'!DI$10:DI$107,OFFSET('6. Patients'!$RJ$9,1,MATCH($D31,'6. Patients'!$RK$9:$TH$9,0),ROWS('6. Patients'!EV$10:EV$107))),0)+
IFERROR(SUMPRODUCT('6. Patients'!DI$10:DI$107,OFFSET('6. Patients'!$TI$9,1,MATCH($D31,'6. Patients'!$TJ$9:$UC$9,0),ROWS('6. Patients'!EV$10:EV$107))),0))+
IFERROR(VLOOKUP($D31,$H$116:$L$146,COLUMNS($H$115:$J$115)-1+AP$7,0)*$E31*$F31*'1. General Inputs'!$J$25,0),0),0)</f>
        <v>0</v>
      </c>
      <c r="AQ31" s="775">
        <f ca="1">ROUNDUP(IFERROR($F31*$E31*CHOOSE(AQ$7,
IFERROR(SUMPRODUCT('6. Patients'!DJ$10:DJ$107,OFFSET('6. Patients'!$DN$9,1,MATCH($D31,'6. Patients'!$DO$9:$FL$9,0),ROWS('6. Patients'!EW$10:EW$107))),0)+
IFERROR(SUMPRODUCT('6. Patients'!DJ$10:DJ$107,OFFSET('6. Patients'!$FM$9,1,MATCH($D31,'6. Patients'!$FN$9:$GG$9,0),ROWS('6. Patients'!EW$10:EW$107))),0)+
IFERROR(SUMPRODUCT('6. Patients'!DJ$10:DJ$107,OFFSET('6. Patients'!$GH$9,1,MATCH($D31,'6. Patients'!$GI$9:$IF$9,0),ROWS('6. Patients'!EW$10:EW$107))),0)+
IFERROR(SUMPRODUCT('6. Patients'!DJ$10:DJ$107,OFFSET('6. Patients'!$IG$9,1,MATCH($D31,'6. Patients'!$IH$9:$JA$9,0),ROWS('6. Patients'!EW$10:EW$107))),0),
IFERROR(SUMPRODUCT('6. Patients'!DJ$10:DJ$107,OFFSET('6. Patients'!$JB$9,1,MATCH($D31,'6. Patients'!$JC$9:$KZ$9,0),ROWS('6. Patients'!EW$10:EW$107))),0)+
IFERROR(SUMPRODUCT('6. Patients'!DJ$10:DJ$107,OFFSET('6. Patients'!$LA$9,1,MATCH($D31,'6. Patients'!$LB$9:$LU$9,0),ROWS('6. Patients'!EW$10:EW$107))),0)+
IFERROR(SUMPRODUCT('6. Patients'!DJ$10:DJ$107,OFFSET('6. Patients'!$LV$9,1,MATCH($D31,'6. Patients'!$LW$9:$NT$9,0),ROWS('6. Patients'!EW$10:EW$107))),0)+
IFERROR(SUMPRODUCT('6. Patients'!DJ$10:DJ$107,OFFSET('6. Patients'!$NU$9,1,MATCH($D31,'6. Patients'!$NV$9:$OO$9,0),ROWS('6. Patients'!EW$10:EW$107))),0),
IFERROR(SUMPRODUCT('6. Patients'!DJ$10:DJ$107,OFFSET('6. Patients'!$OP$9,1,MATCH($D31,'6. Patients'!$OQ$9:$QN$9,0),ROWS('6. Patients'!EW$10:EW$107))),0)+
IFERROR(SUMPRODUCT('6. Patients'!DJ$10:DJ$107,OFFSET('6. Patients'!$QO$9,1,MATCH($D31,'6. Patients'!$QP$9:$RI$9,0),ROWS('6. Patients'!EW$10:EW$107))),0)+
IFERROR(SUMPRODUCT('6. Patients'!DJ$10:DJ$107,OFFSET('6. Patients'!$RJ$9,1,MATCH($D31,'6. Patients'!$RK$9:$TH$9,0),ROWS('6. Patients'!EW$10:EW$107))),0)+
IFERROR(SUMPRODUCT('6. Patients'!DJ$10:DJ$107,OFFSET('6. Patients'!$TI$9,1,MATCH($D31,'6. Patients'!$TJ$9:$UC$9,0),ROWS('6. Patients'!EW$10:EW$107))),0))+
IFERROR(VLOOKUP($D31,$H$116:$L$146,COLUMNS($H$115:$J$115)-1+AQ$7,0)*$E31*$F31*'1. General Inputs'!$J$25,0),0),0)</f>
        <v>0</v>
      </c>
      <c r="AR31" s="342"/>
      <c r="AZ31" s="335">
        <f ca="1">IFERROR(SUM(OFFSET('7. Consumption'!H31,0,1,,MIN('1. General Inputs'!$J$29,COLUMNS('7. Consumption'!H$9:$AQ$9)-1))),0)+MAX(0,$AQ31*('1. General Inputs'!$J$29-COLUMNS('7. Consumption'!H$9:$AQ$9)+1))</f>
        <v>0</v>
      </c>
      <c r="BA31" s="335">
        <f ca="1">IFERROR(SUM(OFFSET('7. Consumption'!I31,0,1,,MIN('1. General Inputs'!$J$29,COLUMNS('7. Consumption'!I$9:$AQ$9)-1))),0)+MAX(0,$AQ31*('1. General Inputs'!$J$29-COLUMNS('7. Consumption'!I$9:$AQ$9)+1))</f>
        <v>0</v>
      </c>
      <c r="BB31" s="335">
        <f ca="1">IFERROR(SUM(OFFSET('7. Consumption'!J31,0,1,,MIN('1. General Inputs'!$J$29,COLUMNS('7. Consumption'!J$9:$AQ$9)-1))),0)+MAX(0,$AQ31*('1. General Inputs'!$J$29-COLUMNS('7. Consumption'!J$9:$AQ$9)+1))</f>
        <v>0</v>
      </c>
      <c r="BC31" s="335">
        <f ca="1">IFERROR(SUM(OFFSET('7. Consumption'!K31,0,1,,MIN('1. General Inputs'!$J$29,COLUMNS('7. Consumption'!K$9:$AQ$9)-1))),0)+MAX(0,$AQ31*('1. General Inputs'!$J$29-COLUMNS('7. Consumption'!K$9:$AQ$9)+1))</f>
        <v>0</v>
      </c>
      <c r="BD31" s="335">
        <f ca="1">IFERROR(SUM(OFFSET('7. Consumption'!L31,0,1,,MIN('1. General Inputs'!$J$29,COLUMNS('7. Consumption'!L$9:$AQ$9)-1))),0)+MAX(0,$AQ31*('1. General Inputs'!$J$29-COLUMNS('7. Consumption'!L$9:$AQ$9)+1))</f>
        <v>0</v>
      </c>
      <c r="BE31" s="335">
        <f ca="1">IFERROR(SUM(OFFSET('7. Consumption'!M31,0,1,,MIN('1. General Inputs'!$J$29,COLUMNS('7. Consumption'!M$9:$AQ$9)-1))),0)+MAX(0,$AQ31*('1. General Inputs'!$J$29-COLUMNS('7. Consumption'!M$9:$AQ$9)+1))</f>
        <v>0</v>
      </c>
      <c r="BF31" s="335">
        <f ca="1">IFERROR(SUM(OFFSET('7. Consumption'!N31,0,1,,MIN('1. General Inputs'!$J$29,COLUMNS('7. Consumption'!N$9:$AQ$9)-1))),0)+MAX(0,$AQ31*('1. General Inputs'!$J$29-COLUMNS('7. Consumption'!N$9:$AQ$9)+1))</f>
        <v>0</v>
      </c>
      <c r="BG31" s="335">
        <f ca="1">IFERROR(SUM(OFFSET('7. Consumption'!O31,0,1,,MIN('1. General Inputs'!$J$29,COLUMNS('7. Consumption'!O$9:$AQ$9)-1))),0)+MAX(0,$AQ31*('1. General Inputs'!$J$29-COLUMNS('7. Consumption'!O$9:$AQ$9)+1))</f>
        <v>0</v>
      </c>
      <c r="BH31" s="335">
        <f ca="1">IFERROR(SUM(OFFSET('7. Consumption'!P31,0,1,,MIN('1. General Inputs'!$J$29,COLUMNS('7. Consumption'!P$9:$AQ$9)-1))),0)+MAX(0,$AQ31*('1. General Inputs'!$J$29-COLUMNS('7. Consumption'!P$9:$AQ$9)+1))</f>
        <v>0</v>
      </c>
      <c r="BI31" s="335">
        <f ca="1">IFERROR(SUM(OFFSET('7. Consumption'!Q31,0,1,,MIN('1. General Inputs'!$J$29,COLUMNS('7. Consumption'!Q$9:$AQ$9)-1))),0)+MAX(0,$AQ31*('1. General Inputs'!$J$29-COLUMNS('7. Consumption'!Q$9:$AQ$9)+1))</f>
        <v>0</v>
      </c>
      <c r="BJ31" s="335">
        <f ca="1">IFERROR(SUM(OFFSET('7. Consumption'!R31,0,1,,MIN('1. General Inputs'!$J$29,COLUMNS('7. Consumption'!R$9:$AQ$9)-1))),0)+MAX(0,$AQ31*('1. General Inputs'!$J$29-COLUMNS('7. Consumption'!R$9:$AQ$9)+1))</f>
        <v>0</v>
      </c>
      <c r="BK31" s="335">
        <f ca="1">IFERROR(SUM(OFFSET('7. Consumption'!S31,0,1,,MIN('1. General Inputs'!$J$29,COLUMNS('7. Consumption'!S$9:$AQ$9)-1))),0)+MAX(0,$AQ31*('1. General Inputs'!$J$29-COLUMNS('7. Consumption'!S$9:$AQ$9)+1))</f>
        <v>0</v>
      </c>
      <c r="BL31" s="335">
        <f ca="1">IFERROR(SUM(OFFSET('7. Consumption'!T31,0,1,,MIN('1. General Inputs'!$J$29,COLUMNS('7. Consumption'!T$9:$AQ$9)-1))),0)+MAX(0,$AQ31*('1. General Inputs'!$J$29-COLUMNS('7. Consumption'!T$9:$AQ$9)+1))</f>
        <v>0</v>
      </c>
      <c r="BM31" s="335">
        <f ca="1">IFERROR(SUM(OFFSET('7. Consumption'!U31,0,1,,MIN('1. General Inputs'!$J$29,COLUMNS('7. Consumption'!U$9:$AQ$9)-1))),0)+MAX(0,$AQ31*('1. General Inputs'!$J$29-COLUMNS('7. Consumption'!U$9:$AQ$9)+1))</f>
        <v>0</v>
      </c>
      <c r="BN31" s="335">
        <f ca="1">IFERROR(SUM(OFFSET('7. Consumption'!V31,0,1,,MIN('1. General Inputs'!$J$29,COLUMNS('7. Consumption'!V$9:$AQ$9)-1))),0)+MAX(0,$AQ31*('1. General Inputs'!$J$29-COLUMNS('7. Consumption'!V$9:$AQ$9)+1))</f>
        <v>0</v>
      </c>
      <c r="BO31" s="335">
        <f ca="1">IFERROR(SUM(OFFSET('7. Consumption'!W31,0,1,,MIN('1. General Inputs'!$J$29,COLUMNS('7. Consumption'!W$9:$AQ$9)-1))),0)+MAX(0,$AQ31*('1. General Inputs'!$J$29-COLUMNS('7. Consumption'!W$9:$AQ$9)+1))</f>
        <v>0</v>
      </c>
      <c r="BP31" s="335">
        <f ca="1">IFERROR(SUM(OFFSET('7. Consumption'!X31,0,1,,MIN('1. General Inputs'!$J$29,COLUMNS('7. Consumption'!X$9:$AQ$9)-1))),0)+MAX(0,$AQ31*('1. General Inputs'!$J$29-COLUMNS('7. Consumption'!X$9:$AQ$9)+1))</f>
        <v>0</v>
      </c>
      <c r="BQ31" s="335">
        <f ca="1">IFERROR(SUM(OFFSET('7. Consumption'!Y31,0,1,,MIN('1. General Inputs'!$J$29,COLUMNS('7. Consumption'!Y$9:$AQ$9)-1))),0)+MAX(0,$AQ31*('1. General Inputs'!$J$29-COLUMNS('7. Consumption'!Y$9:$AQ$9)+1))</f>
        <v>0</v>
      </c>
      <c r="BR31" s="335">
        <f ca="1">IFERROR(SUM(OFFSET('7. Consumption'!Z31,0,1,,MIN('1. General Inputs'!$J$29,COLUMNS('7. Consumption'!Z$9:$AQ$9)-1))),0)+MAX(0,$AQ31*('1. General Inputs'!$J$29-COLUMNS('7. Consumption'!Z$9:$AQ$9)+1))</f>
        <v>0</v>
      </c>
      <c r="BS31" s="335">
        <f ca="1">IFERROR(SUM(OFFSET('7. Consumption'!AA31,0,1,,MIN('1. General Inputs'!$J$29,COLUMNS('7. Consumption'!AA$9:$AQ$9)-1))),0)+MAX(0,$AQ31*('1. General Inputs'!$J$29-COLUMNS('7. Consumption'!AA$9:$AQ$9)+1))</f>
        <v>0</v>
      </c>
      <c r="BT31" s="335">
        <f ca="1">IFERROR(SUM(OFFSET('7. Consumption'!AB31,0,1,,MIN('1. General Inputs'!$J$29,COLUMNS('7. Consumption'!AB$9:$AQ$9)-1))),0)+MAX(0,$AQ31*('1. General Inputs'!$J$29-COLUMNS('7. Consumption'!AB$9:$AQ$9)+1))</f>
        <v>0</v>
      </c>
      <c r="BU31" s="335">
        <f ca="1">IFERROR(SUM(OFFSET('7. Consumption'!AC31,0,1,,MIN('1. General Inputs'!$J$29,COLUMNS('7. Consumption'!AC$9:$AQ$9)-1))),0)+MAX(0,$AQ31*('1. General Inputs'!$J$29-COLUMNS('7. Consumption'!AC$9:$AQ$9)+1))</f>
        <v>0</v>
      </c>
      <c r="BV31" s="335">
        <f ca="1">IFERROR(SUM(OFFSET('7. Consumption'!AD31,0,1,,MIN('1. General Inputs'!$J$29,COLUMNS('7. Consumption'!AD$9:$AQ$9)-1))),0)+MAX(0,$AQ31*('1. General Inputs'!$J$29-COLUMNS('7. Consumption'!AD$9:$AQ$9)+1))</f>
        <v>0</v>
      </c>
      <c r="BW31" s="335">
        <f ca="1">IFERROR(SUM(OFFSET('7. Consumption'!AE31,0,1,,MIN('1. General Inputs'!$J$29,COLUMNS('7. Consumption'!AE$9:$AQ$9)-1))),0)+MAX(0,$AQ31*('1. General Inputs'!$J$29-COLUMNS('7. Consumption'!AE$9:$AQ$9)+1))</f>
        <v>0</v>
      </c>
      <c r="BX31" s="335">
        <f ca="1">IFERROR(SUM(OFFSET('7. Consumption'!AF31,0,1,,MIN('1. General Inputs'!$J$29,COLUMNS('7. Consumption'!AF$9:$AQ$9)-1))),0)+MAX(0,$AQ31*('1. General Inputs'!$J$29-COLUMNS('7. Consumption'!AF$9:$AQ$9)+1))</f>
        <v>0</v>
      </c>
      <c r="BY31" s="335">
        <f ca="1">IFERROR(SUM(OFFSET('7. Consumption'!AG31,0,1,,MIN('1. General Inputs'!$J$29,COLUMNS('7. Consumption'!AG$9:$AQ$9)-1))),0)+MAX(0,$AQ31*('1. General Inputs'!$J$29-COLUMNS('7. Consumption'!AG$9:$AQ$9)+1))</f>
        <v>0</v>
      </c>
      <c r="BZ31" s="335">
        <f ca="1">IFERROR(SUM(OFFSET('7. Consumption'!AH31,0,1,,MIN('1. General Inputs'!$J$29,COLUMNS('7. Consumption'!AH$9:$AQ$9)-1))),0)+MAX(0,$AQ31*('1. General Inputs'!$J$29-COLUMNS('7. Consumption'!AH$9:$AQ$9)+1))</f>
        <v>0</v>
      </c>
      <c r="CA31" s="335">
        <f ca="1">IFERROR(SUM(OFFSET('7. Consumption'!AI31,0,1,,MIN('1. General Inputs'!$J$29,COLUMNS('7. Consumption'!AI$9:$AQ$9)-1))),0)+MAX(0,$AQ31*('1. General Inputs'!$J$29-COLUMNS('7. Consumption'!AI$9:$AQ$9)+1))</f>
        <v>0</v>
      </c>
      <c r="CB31" s="335">
        <f ca="1">IFERROR(SUM(OFFSET('7. Consumption'!AJ31,0,1,,MIN('1. General Inputs'!$J$29,COLUMNS('7. Consumption'!AJ$9:$AQ$9)-1))),0)+MAX(0,$AQ31*('1. General Inputs'!$J$29-COLUMNS('7. Consumption'!AJ$9:$AQ$9)+1))</f>
        <v>0</v>
      </c>
      <c r="CC31" s="335">
        <f ca="1">IFERROR(SUM(OFFSET('7. Consumption'!AK31,0,1,,MIN('1. General Inputs'!$J$29,COLUMNS('7. Consumption'!AK$9:$AQ$9)-1))),0)+MAX(0,$AQ31*('1. General Inputs'!$J$29-COLUMNS('7. Consumption'!AK$9:$AQ$9)+1))</f>
        <v>0</v>
      </c>
      <c r="CD31" s="335">
        <f ca="1">IFERROR(SUM(OFFSET('7. Consumption'!AL31,0,1,,MIN('1. General Inputs'!$J$29,COLUMNS('7. Consumption'!AL$9:$AQ$9)-1))),0)+MAX(0,$AQ31*('1. General Inputs'!$J$29-COLUMNS('7. Consumption'!AL$9:$AQ$9)+1))</f>
        <v>0</v>
      </c>
      <c r="CE31" s="335">
        <f ca="1">IFERROR(SUM(OFFSET('7. Consumption'!AM31,0,1,,MIN('1. General Inputs'!$J$29,COLUMNS('7. Consumption'!AM$9:$AQ$9)-1))),0)+MAX(0,$AQ31*('1. General Inputs'!$J$29-COLUMNS('7. Consumption'!AM$9:$AQ$9)+1))</f>
        <v>0</v>
      </c>
      <c r="CF31" s="335">
        <f ca="1">IFERROR(SUM(OFFSET('7. Consumption'!AN31,0,1,,MIN('1. General Inputs'!$J$29,COLUMNS('7. Consumption'!AN$9:$AQ$9)-1))),0)+MAX(0,$AQ31*('1. General Inputs'!$J$29-COLUMNS('7. Consumption'!AN$9:$AQ$9)+1))</f>
        <v>0</v>
      </c>
      <c r="CG31" s="335">
        <f ca="1">IFERROR(SUM(OFFSET('7. Consumption'!AO31,0,1,,MIN('1. General Inputs'!$J$29,COLUMNS('7. Consumption'!AO$9:$AQ$9)-1))),0)+MAX(0,$AQ31*('1. General Inputs'!$J$29-COLUMNS('7. Consumption'!AO$9:$AQ$9)+1))</f>
        <v>0</v>
      </c>
      <c r="CH31" s="335">
        <f ca="1">IFERROR(SUM(OFFSET('7. Consumption'!AP31,0,1,,MIN('1. General Inputs'!$J$29,COLUMNS('7. Consumption'!AP$9:$AQ$9)-1))),0)+MAX(0,$AQ31*('1. General Inputs'!$J$29-COLUMNS('7. Consumption'!AP$9:$AQ$9)+1))</f>
        <v>0</v>
      </c>
      <c r="CI31" s="335">
        <f ca="1">IFERROR(SUM(OFFSET('7. Consumption'!AQ31,0,1,,MIN('1. General Inputs'!$J$29,COLUMNS('7. Consumption'!AQ$9:$AQ$9)-1))),0)+MAX(0,$AQ31*('1. General Inputs'!$J$29-COLUMNS('7. Consumption'!AQ$9:$AQ$9)+1))</f>
        <v>0</v>
      </c>
    </row>
    <row r="32" spans="2:87" ht="15" x14ac:dyDescent="0.25">
      <c r="B32" s="772"/>
      <c r="C32" s="772" t="str">
        <f>IFERROR(VLOOKUP(ROWS($C$9:$C32),'5. Form Breakdown'!$AI$11:$AJ$138,COLUMNS('5. Form Breakdown'!$AI$11:$AJ$11),0),"")</f>
        <v>AZT+3TC+NVP 300/150/200 - tab</v>
      </c>
      <c r="D32" s="772" t="str">
        <f>IFERROR(VLOOKUP($C32,'5a. Dosing'!$E$11:$F$138,2,0),"")</f>
        <v>AZT+3TC+NVP</v>
      </c>
      <c r="E32" s="773" t="str">
        <f>IFERROR(INDEX('5. Form Breakdown'!$AL$11:$BL$138,MATCH('7. Consumption'!$C32,'5. Form Breakdown'!$AK$11:$AK$138,0),MATCH('5. Form Breakdown'!$AX$10,'5. Form Breakdown'!$AL$10:$BL$10,0)),"")</f>
        <v/>
      </c>
      <c r="F32" s="774">
        <f>IFERROR(INDEX('5. Form Breakdown'!$AL$11:$BL$138,MATCH('7. Consumption'!$C32,'5. Form Breakdown'!$AK$11:$AK$138,0),MATCH('5. Form Breakdown'!$BL$10,'5. Form Breakdown'!$AL$10:$BL$10,0)),"")</f>
        <v>0</v>
      </c>
      <c r="H32" s="775">
        <f ca="1">ROUNDUP(IFERROR($F32*$E32*CHOOSE(H$7,
IFERROR(SUMPRODUCT('6. Patients'!CA$10:CA$107,OFFSET('6. Patients'!$DN$9,1,MATCH($D32,'6. Patients'!$DO$9:$FL$9,0),ROWS('6. Patients'!DN$10:DN$107))),0)+
IFERROR(SUMPRODUCT('6. Patients'!CA$10:CA$107,OFFSET('6. Patients'!$FM$9,1,MATCH($D32,'6. Patients'!$FN$9:$GG$9,0),ROWS('6. Patients'!DN$10:DN$107))),0)+
IFERROR(SUMPRODUCT('6. Patients'!CA$10:CA$107,OFFSET('6. Patients'!$GH$9,1,MATCH($D32,'6. Patients'!$GI$9:$IF$9,0),ROWS('6. Patients'!DN$10:DN$107))),0)+
IFERROR(SUMPRODUCT('6. Patients'!CA$10:CA$107,OFFSET('6. Patients'!$IG$9,1,MATCH($D32,'6. Patients'!$IH$9:$JA$9,0),ROWS('6. Patients'!DN$10:DN$107))),0),
IFERROR(SUMPRODUCT('6. Patients'!CA$10:CA$107,OFFSET('6. Patients'!$JB$9,1,MATCH($D32,'6. Patients'!$JC$9:$KZ$9,0),ROWS('6. Patients'!DN$10:DN$107))),0)+
IFERROR(SUMPRODUCT('6. Patients'!CA$10:CA$107,OFFSET('6. Patients'!$LA$9,1,MATCH($D32,'6. Patients'!$LB$9:$LU$9,0),ROWS('6. Patients'!DN$10:DN$107))),0)+
IFERROR(SUMPRODUCT('6. Patients'!CA$10:CA$107,OFFSET('6. Patients'!$LV$9,1,MATCH($D32,'6. Patients'!$LW$9:$NT$9,0),ROWS('6. Patients'!DN$10:DN$107))),0)+
IFERROR(SUMPRODUCT('6. Patients'!CA$10:CA$107,OFFSET('6. Patients'!$NU$9,1,MATCH($D32,'6. Patients'!$NV$9:$OO$9,0),ROWS('6. Patients'!DN$10:DN$107))),0),
IFERROR(SUMPRODUCT('6. Patients'!CA$10:CA$107,OFFSET('6. Patients'!$OP$9,1,MATCH($D32,'6. Patients'!$OQ$9:$QN$9,0),ROWS('6. Patients'!DN$10:DN$107))),0)+
IFERROR(SUMPRODUCT('6. Patients'!CA$10:CA$107,OFFSET('6. Patients'!$QO$9,1,MATCH($D32,'6. Patients'!$QP$9:$RI$9,0),ROWS('6. Patients'!DN$10:DN$107))),0)+
IFERROR(SUMPRODUCT('6. Patients'!CA$10:CA$107,OFFSET('6. Patients'!$RJ$9,1,MATCH($D32,'6. Patients'!$RK$9:$TH$9,0),ROWS('6. Patients'!DN$10:DN$107))),0)+
IFERROR(SUMPRODUCT('6. Patients'!CA$10:CA$107,OFFSET('6. Patients'!$TI$9,1,MATCH($D32,'6. Patients'!$TJ$9:$UC$9,0),ROWS('6. Patients'!DN$10:DN$107))),0))+
IFERROR(VLOOKUP($D32,$H$116:$L$146,COLUMNS($H$115:$J$115)-1+H$7,0)*$E32*$F32*'1. General Inputs'!$J$25,0),0),0)</f>
        <v>0</v>
      </c>
      <c r="I32" s="775">
        <f ca="1">ROUNDUP(IFERROR($F32*$E32*CHOOSE(I$7,
IFERROR(SUMPRODUCT('6. Patients'!CB$10:CB$107,OFFSET('6. Patients'!$DN$9,1,MATCH($D32,'6. Patients'!$DO$9:$FL$9,0),ROWS('6. Patients'!DO$10:DO$107))),0)+
IFERROR(SUMPRODUCT('6. Patients'!CB$10:CB$107,OFFSET('6. Patients'!$FM$9,1,MATCH($D32,'6. Patients'!$FN$9:$GG$9,0),ROWS('6. Patients'!DO$10:DO$107))),0)+
IFERROR(SUMPRODUCT('6. Patients'!CB$10:CB$107,OFFSET('6. Patients'!$GH$9,1,MATCH($D32,'6. Patients'!$GI$9:$IF$9,0),ROWS('6. Patients'!DO$10:DO$107))),0)+
IFERROR(SUMPRODUCT('6. Patients'!CB$10:CB$107,OFFSET('6. Patients'!$IG$9,1,MATCH($D32,'6. Patients'!$IH$9:$JA$9,0),ROWS('6. Patients'!DO$10:DO$107))),0),
IFERROR(SUMPRODUCT('6. Patients'!CB$10:CB$107,OFFSET('6. Patients'!$JB$9,1,MATCH($D32,'6. Patients'!$JC$9:$KZ$9,0),ROWS('6. Patients'!DO$10:DO$107))),0)+
IFERROR(SUMPRODUCT('6. Patients'!CB$10:CB$107,OFFSET('6. Patients'!$LA$9,1,MATCH($D32,'6. Patients'!$LB$9:$LU$9,0),ROWS('6. Patients'!DO$10:DO$107))),0)+
IFERROR(SUMPRODUCT('6. Patients'!CB$10:CB$107,OFFSET('6. Patients'!$LV$9,1,MATCH($D32,'6. Patients'!$LW$9:$NT$9,0),ROWS('6. Patients'!DO$10:DO$107))),0)+
IFERROR(SUMPRODUCT('6. Patients'!CB$10:CB$107,OFFSET('6. Patients'!$NU$9,1,MATCH($D32,'6. Patients'!$NV$9:$OO$9,0),ROWS('6. Patients'!DO$10:DO$107))),0),
IFERROR(SUMPRODUCT('6. Patients'!CB$10:CB$107,OFFSET('6. Patients'!$OP$9,1,MATCH($D32,'6. Patients'!$OQ$9:$QN$9,0),ROWS('6. Patients'!DO$10:DO$107))),0)+
IFERROR(SUMPRODUCT('6. Patients'!CB$10:CB$107,OFFSET('6. Patients'!$QO$9,1,MATCH($D32,'6. Patients'!$QP$9:$RI$9,0),ROWS('6. Patients'!DO$10:DO$107))),0)+
IFERROR(SUMPRODUCT('6. Patients'!CB$10:CB$107,OFFSET('6. Patients'!$RJ$9,1,MATCH($D32,'6. Patients'!$RK$9:$TH$9,0),ROWS('6. Patients'!DO$10:DO$107))),0)+
IFERROR(SUMPRODUCT('6. Patients'!CB$10:CB$107,OFFSET('6. Patients'!$TI$9,1,MATCH($D32,'6. Patients'!$TJ$9:$UC$9,0),ROWS('6. Patients'!DO$10:DO$107))),0))+
IFERROR(VLOOKUP($D32,$H$116:$L$146,COLUMNS($H$115:$J$115)-1+I$7,0)*$E32*$F32*'1. General Inputs'!$J$25,0),0),0)</f>
        <v>0</v>
      </c>
      <c r="J32" s="775">
        <f ca="1">ROUNDUP(IFERROR($F32*$E32*CHOOSE(J$7,
IFERROR(SUMPRODUCT('6. Patients'!CC$10:CC$107,OFFSET('6. Patients'!$DN$9,1,MATCH($D32,'6. Patients'!$DO$9:$FL$9,0),ROWS('6. Patients'!DP$10:DP$107))),0)+
IFERROR(SUMPRODUCT('6. Patients'!CC$10:CC$107,OFFSET('6. Patients'!$FM$9,1,MATCH($D32,'6. Patients'!$FN$9:$GG$9,0),ROWS('6. Patients'!DP$10:DP$107))),0)+
IFERROR(SUMPRODUCT('6. Patients'!CC$10:CC$107,OFFSET('6. Patients'!$GH$9,1,MATCH($D32,'6. Patients'!$GI$9:$IF$9,0),ROWS('6. Patients'!DP$10:DP$107))),0)+
IFERROR(SUMPRODUCT('6. Patients'!CC$10:CC$107,OFFSET('6. Patients'!$IG$9,1,MATCH($D32,'6. Patients'!$IH$9:$JA$9,0),ROWS('6. Patients'!DP$10:DP$107))),0),
IFERROR(SUMPRODUCT('6. Patients'!CC$10:CC$107,OFFSET('6. Patients'!$JB$9,1,MATCH($D32,'6. Patients'!$JC$9:$KZ$9,0),ROWS('6. Patients'!DP$10:DP$107))),0)+
IFERROR(SUMPRODUCT('6. Patients'!CC$10:CC$107,OFFSET('6. Patients'!$LA$9,1,MATCH($D32,'6. Patients'!$LB$9:$LU$9,0),ROWS('6. Patients'!DP$10:DP$107))),0)+
IFERROR(SUMPRODUCT('6. Patients'!CC$10:CC$107,OFFSET('6. Patients'!$LV$9,1,MATCH($D32,'6. Patients'!$LW$9:$NT$9,0),ROWS('6. Patients'!DP$10:DP$107))),0)+
IFERROR(SUMPRODUCT('6. Patients'!CC$10:CC$107,OFFSET('6. Patients'!$NU$9,1,MATCH($D32,'6. Patients'!$NV$9:$OO$9,0),ROWS('6. Patients'!DP$10:DP$107))),0),
IFERROR(SUMPRODUCT('6. Patients'!CC$10:CC$107,OFFSET('6. Patients'!$OP$9,1,MATCH($D32,'6. Patients'!$OQ$9:$QN$9,0),ROWS('6. Patients'!DP$10:DP$107))),0)+
IFERROR(SUMPRODUCT('6. Patients'!CC$10:CC$107,OFFSET('6. Patients'!$QO$9,1,MATCH($D32,'6. Patients'!$QP$9:$RI$9,0),ROWS('6. Patients'!DP$10:DP$107))),0)+
IFERROR(SUMPRODUCT('6. Patients'!CC$10:CC$107,OFFSET('6. Patients'!$RJ$9,1,MATCH($D32,'6. Patients'!$RK$9:$TH$9,0),ROWS('6. Patients'!DP$10:DP$107))),0)+
IFERROR(SUMPRODUCT('6. Patients'!CC$10:CC$107,OFFSET('6. Patients'!$TI$9,1,MATCH($D32,'6. Patients'!$TJ$9:$UC$9,0),ROWS('6. Patients'!DP$10:DP$107))),0))+
IFERROR(VLOOKUP($D32,$H$116:$L$146,COLUMNS($H$115:$J$115)-1+J$7,0)*$E32*$F32*'1. General Inputs'!$J$25,0),0),0)</f>
        <v>0</v>
      </c>
      <c r="K32" s="775">
        <f ca="1">ROUNDUP(IFERROR($F32*$E32*CHOOSE(K$7,
IFERROR(SUMPRODUCT('6. Patients'!CD$10:CD$107,OFFSET('6. Patients'!$DN$9,1,MATCH($D32,'6. Patients'!$DO$9:$FL$9,0),ROWS('6. Patients'!DQ$10:DQ$107))),0)+
IFERROR(SUMPRODUCT('6. Patients'!CD$10:CD$107,OFFSET('6. Patients'!$FM$9,1,MATCH($D32,'6. Patients'!$FN$9:$GG$9,0),ROWS('6. Patients'!DQ$10:DQ$107))),0)+
IFERROR(SUMPRODUCT('6. Patients'!CD$10:CD$107,OFFSET('6. Patients'!$GH$9,1,MATCH($D32,'6. Patients'!$GI$9:$IF$9,0),ROWS('6. Patients'!DQ$10:DQ$107))),0)+
IFERROR(SUMPRODUCT('6. Patients'!CD$10:CD$107,OFFSET('6. Patients'!$IG$9,1,MATCH($D32,'6. Patients'!$IH$9:$JA$9,0),ROWS('6. Patients'!DQ$10:DQ$107))),0),
IFERROR(SUMPRODUCT('6. Patients'!CD$10:CD$107,OFFSET('6. Patients'!$JB$9,1,MATCH($D32,'6. Patients'!$JC$9:$KZ$9,0),ROWS('6. Patients'!DQ$10:DQ$107))),0)+
IFERROR(SUMPRODUCT('6. Patients'!CD$10:CD$107,OFFSET('6. Patients'!$LA$9,1,MATCH($D32,'6. Patients'!$LB$9:$LU$9,0),ROWS('6. Patients'!DQ$10:DQ$107))),0)+
IFERROR(SUMPRODUCT('6. Patients'!CD$10:CD$107,OFFSET('6. Patients'!$LV$9,1,MATCH($D32,'6. Patients'!$LW$9:$NT$9,0),ROWS('6. Patients'!DQ$10:DQ$107))),0)+
IFERROR(SUMPRODUCT('6. Patients'!CD$10:CD$107,OFFSET('6. Patients'!$NU$9,1,MATCH($D32,'6. Patients'!$NV$9:$OO$9,0),ROWS('6. Patients'!DQ$10:DQ$107))),0),
IFERROR(SUMPRODUCT('6. Patients'!CD$10:CD$107,OFFSET('6. Patients'!$OP$9,1,MATCH($D32,'6. Patients'!$OQ$9:$QN$9,0),ROWS('6. Patients'!DQ$10:DQ$107))),0)+
IFERROR(SUMPRODUCT('6. Patients'!CD$10:CD$107,OFFSET('6. Patients'!$QO$9,1,MATCH($D32,'6. Patients'!$QP$9:$RI$9,0),ROWS('6. Patients'!DQ$10:DQ$107))),0)+
IFERROR(SUMPRODUCT('6. Patients'!CD$10:CD$107,OFFSET('6. Patients'!$RJ$9,1,MATCH($D32,'6. Patients'!$RK$9:$TH$9,0),ROWS('6. Patients'!DQ$10:DQ$107))),0)+
IFERROR(SUMPRODUCT('6. Patients'!CD$10:CD$107,OFFSET('6. Patients'!$TI$9,1,MATCH($D32,'6. Patients'!$TJ$9:$UC$9,0),ROWS('6. Patients'!DQ$10:DQ$107))),0))+
IFERROR(VLOOKUP($D32,$H$116:$L$146,COLUMNS($H$115:$J$115)-1+K$7,0)*$E32*$F32*'1. General Inputs'!$J$25,0),0),0)</f>
        <v>0</v>
      </c>
      <c r="L32" s="775">
        <f ca="1">ROUNDUP(IFERROR($F32*$E32*CHOOSE(L$7,
IFERROR(SUMPRODUCT('6. Patients'!CE$10:CE$107,OFFSET('6. Patients'!$DN$9,1,MATCH($D32,'6. Patients'!$DO$9:$FL$9,0),ROWS('6. Patients'!DR$10:DR$107))),0)+
IFERROR(SUMPRODUCT('6. Patients'!CE$10:CE$107,OFFSET('6. Patients'!$FM$9,1,MATCH($D32,'6. Patients'!$FN$9:$GG$9,0),ROWS('6. Patients'!DR$10:DR$107))),0)+
IFERROR(SUMPRODUCT('6. Patients'!CE$10:CE$107,OFFSET('6. Patients'!$GH$9,1,MATCH($D32,'6. Patients'!$GI$9:$IF$9,0),ROWS('6. Patients'!DR$10:DR$107))),0)+
IFERROR(SUMPRODUCT('6. Patients'!CE$10:CE$107,OFFSET('6. Patients'!$IG$9,1,MATCH($D32,'6. Patients'!$IH$9:$JA$9,0),ROWS('6. Patients'!DR$10:DR$107))),0),
IFERROR(SUMPRODUCT('6. Patients'!CE$10:CE$107,OFFSET('6. Patients'!$JB$9,1,MATCH($D32,'6. Patients'!$JC$9:$KZ$9,0),ROWS('6. Patients'!DR$10:DR$107))),0)+
IFERROR(SUMPRODUCT('6. Patients'!CE$10:CE$107,OFFSET('6. Patients'!$LA$9,1,MATCH($D32,'6. Patients'!$LB$9:$LU$9,0),ROWS('6. Patients'!DR$10:DR$107))),0)+
IFERROR(SUMPRODUCT('6. Patients'!CE$10:CE$107,OFFSET('6. Patients'!$LV$9,1,MATCH($D32,'6. Patients'!$LW$9:$NT$9,0),ROWS('6. Patients'!DR$10:DR$107))),0)+
IFERROR(SUMPRODUCT('6. Patients'!CE$10:CE$107,OFFSET('6. Patients'!$NU$9,1,MATCH($D32,'6. Patients'!$NV$9:$OO$9,0),ROWS('6. Patients'!DR$10:DR$107))),0),
IFERROR(SUMPRODUCT('6. Patients'!CE$10:CE$107,OFFSET('6. Patients'!$OP$9,1,MATCH($D32,'6. Patients'!$OQ$9:$QN$9,0),ROWS('6. Patients'!DR$10:DR$107))),0)+
IFERROR(SUMPRODUCT('6. Patients'!CE$10:CE$107,OFFSET('6. Patients'!$QO$9,1,MATCH($D32,'6. Patients'!$QP$9:$RI$9,0),ROWS('6. Patients'!DR$10:DR$107))),0)+
IFERROR(SUMPRODUCT('6. Patients'!CE$10:CE$107,OFFSET('6. Patients'!$RJ$9,1,MATCH($D32,'6. Patients'!$RK$9:$TH$9,0),ROWS('6. Patients'!DR$10:DR$107))),0)+
IFERROR(SUMPRODUCT('6. Patients'!CE$10:CE$107,OFFSET('6. Patients'!$TI$9,1,MATCH($D32,'6. Patients'!$TJ$9:$UC$9,0),ROWS('6. Patients'!DR$10:DR$107))),0))+
IFERROR(VLOOKUP($D32,$H$116:$L$146,COLUMNS($H$115:$J$115)-1+L$7,0)*$E32*$F32*'1. General Inputs'!$J$25,0),0),0)</f>
        <v>0</v>
      </c>
      <c r="M32" s="775">
        <f ca="1">ROUNDUP(IFERROR($F32*$E32*CHOOSE(M$7,
IFERROR(SUMPRODUCT('6. Patients'!CF$10:CF$107,OFFSET('6. Patients'!$DN$9,1,MATCH($D32,'6. Patients'!$DO$9:$FL$9,0),ROWS('6. Patients'!DS$10:DS$107))),0)+
IFERROR(SUMPRODUCT('6. Patients'!CF$10:CF$107,OFFSET('6. Patients'!$FM$9,1,MATCH($D32,'6. Patients'!$FN$9:$GG$9,0),ROWS('6. Patients'!DS$10:DS$107))),0)+
IFERROR(SUMPRODUCT('6. Patients'!CF$10:CF$107,OFFSET('6. Patients'!$GH$9,1,MATCH($D32,'6. Patients'!$GI$9:$IF$9,0),ROWS('6. Patients'!DS$10:DS$107))),0)+
IFERROR(SUMPRODUCT('6. Patients'!CF$10:CF$107,OFFSET('6. Patients'!$IG$9,1,MATCH($D32,'6. Patients'!$IH$9:$JA$9,0),ROWS('6. Patients'!DS$10:DS$107))),0),
IFERROR(SUMPRODUCT('6. Patients'!CF$10:CF$107,OFFSET('6. Patients'!$JB$9,1,MATCH($D32,'6. Patients'!$JC$9:$KZ$9,0),ROWS('6. Patients'!DS$10:DS$107))),0)+
IFERROR(SUMPRODUCT('6. Patients'!CF$10:CF$107,OFFSET('6. Patients'!$LA$9,1,MATCH($D32,'6. Patients'!$LB$9:$LU$9,0),ROWS('6. Patients'!DS$10:DS$107))),0)+
IFERROR(SUMPRODUCT('6. Patients'!CF$10:CF$107,OFFSET('6. Patients'!$LV$9,1,MATCH($D32,'6. Patients'!$LW$9:$NT$9,0),ROWS('6. Patients'!DS$10:DS$107))),0)+
IFERROR(SUMPRODUCT('6. Patients'!CF$10:CF$107,OFFSET('6. Patients'!$NU$9,1,MATCH($D32,'6. Patients'!$NV$9:$OO$9,0),ROWS('6. Patients'!DS$10:DS$107))),0),
IFERROR(SUMPRODUCT('6. Patients'!CF$10:CF$107,OFFSET('6. Patients'!$OP$9,1,MATCH($D32,'6. Patients'!$OQ$9:$QN$9,0),ROWS('6. Patients'!DS$10:DS$107))),0)+
IFERROR(SUMPRODUCT('6. Patients'!CF$10:CF$107,OFFSET('6. Patients'!$QO$9,1,MATCH($D32,'6. Patients'!$QP$9:$RI$9,0),ROWS('6. Patients'!DS$10:DS$107))),0)+
IFERROR(SUMPRODUCT('6. Patients'!CF$10:CF$107,OFFSET('6. Patients'!$RJ$9,1,MATCH($D32,'6. Patients'!$RK$9:$TH$9,0),ROWS('6. Patients'!DS$10:DS$107))),0)+
IFERROR(SUMPRODUCT('6. Patients'!CF$10:CF$107,OFFSET('6. Patients'!$TI$9,1,MATCH($D32,'6. Patients'!$TJ$9:$UC$9,0),ROWS('6. Patients'!DS$10:DS$107))),0))+
IFERROR(VLOOKUP($D32,$H$116:$L$146,COLUMNS($H$115:$J$115)-1+M$7,0)*$E32*$F32*'1. General Inputs'!$J$25,0),0),0)</f>
        <v>0</v>
      </c>
      <c r="N32" s="775">
        <f ca="1">ROUNDUP(IFERROR($F32*$E32*CHOOSE(N$7,
IFERROR(SUMPRODUCT('6. Patients'!CG$10:CG$107,OFFSET('6. Patients'!$DN$9,1,MATCH($D32,'6. Patients'!$DO$9:$FL$9,0),ROWS('6. Patients'!DT$10:DT$107))),0)+
IFERROR(SUMPRODUCT('6. Patients'!CG$10:CG$107,OFFSET('6. Patients'!$FM$9,1,MATCH($D32,'6. Patients'!$FN$9:$GG$9,0),ROWS('6. Patients'!DT$10:DT$107))),0)+
IFERROR(SUMPRODUCT('6. Patients'!CG$10:CG$107,OFFSET('6. Patients'!$GH$9,1,MATCH($D32,'6. Patients'!$GI$9:$IF$9,0),ROWS('6. Patients'!DT$10:DT$107))),0)+
IFERROR(SUMPRODUCT('6. Patients'!CG$10:CG$107,OFFSET('6. Patients'!$IG$9,1,MATCH($D32,'6. Patients'!$IH$9:$JA$9,0),ROWS('6. Patients'!DT$10:DT$107))),0),
IFERROR(SUMPRODUCT('6. Patients'!CG$10:CG$107,OFFSET('6. Patients'!$JB$9,1,MATCH($D32,'6. Patients'!$JC$9:$KZ$9,0),ROWS('6. Patients'!DT$10:DT$107))),0)+
IFERROR(SUMPRODUCT('6. Patients'!CG$10:CG$107,OFFSET('6. Patients'!$LA$9,1,MATCH($D32,'6. Patients'!$LB$9:$LU$9,0),ROWS('6. Patients'!DT$10:DT$107))),0)+
IFERROR(SUMPRODUCT('6. Patients'!CG$10:CG$107,OFFSET('6. Patients'!$LV$9,1,MATCH($D32,'6. Patients'!$LW$9:$NT$9,0),ROWS('6. Patients'!DT$10:DT$107))),0)+
IFERROR(SUMPRODUCT('6. Patients'!CG$10:CG$107,OFFSET('6. Patients'!$NU$9,1,MATCH($D32,'6. Patients'!$NV$9:$OO$9,0),ROWS('6. Patients'!DT$10:DT$107))),0),
IFERROR(SUMPRODUCT('6. Patients'!CG$10:CG$107,OFFSET('6. Patients'!$OP$9,1,MATCH($D32,'6. Patients'!$OQ$9:$QN$9,0),ROWS('6. Patients'!DT$10:DT$107))),0)+
IFERROR(SUMPRODUCT('6. Patients'!CG$10:CG$107,OFFSET('6. Patients'!$QO$9,1,MATCH($D32,'6. Patients'!$QP$9:$RI$9,0),ROWS('6. Patients'!DT$10:DT$107))),0)+
IFERROR(SUMPRODUCT('6. Patients'!CG$10:CG$107,OFFSET('6. Patients'!$RJ$9,1,MATCH($D32,'6. Patients'!$RK$9:$TH$9,0),ROWS('6. Patients'!DT$10:DT$107))),0)+
IFERROR(SUMPRODUCT('6. Patients'!CG$10:CG$107,OFFSET('6. Patients'!$TI$9,1,MATCH($D32,'6. Patients'!$TJ$9:$UC$9,0),ROWS('6. Patients'!DT$10:DT$107))),0))+
IFERROR(VLOOKUP($D32,$H$116:$L$146,COLUMNS($H$115:$J$115)-1+N$7,0)*$E32*$F32*'1. General Inputs'!$J$25,0),0),0)</f>
        <v>0</v>
      </c>
      <c r="O32" s="775">
        <f ca="1">ROUNDUP(IFERROR($F32*$E32*CHOOSE(O$7,
IFERROR(SUMPRODUCT('6. Patients'!CH$10:CH$107,OFFSET('6. Patients'!$DN$9,1,MATCH($D32,'6. Patients'!$DO$9:$FL$9,0),ROWS('6. Patients'!DU$10:DU$107))),0)+
IFERROR(SUMPRODUCT('6. Patients'!CH$10:CH$107,OFFSET('6. Patients'!$FM$9,1,MATCH($D32,'6. Patients'!$FN$9:$GG$9,0),ROWS('6. Patients'!DU$10:DU$107))),0)+
IFERROR(SUMPRODUCT('6. Patients'!CH$10:CH$107,OFFSET('6. Patients'!$GH$9,1,MATCH($D32,'6. Patients'!$GI$9:$IF$9,0),ROWS('6. Patients'!DU$10:DU$107))),0)+
IFERROR(SUMPRODUCT('6. Patients'!CH$10:CH$107,OFFSET('6. Patients'!$IG$9,1,MATCH($D32,'6. Patients'!$IH$9:$JA$9,0),ROWS('6. Patients'!DU$10:DU$107))),0),
IFERROR(SUMPRODUCT('6. Patients'!CH$10:CH$107,OFFSET('6. Patients'!$JB$9,1,MATCH($D32,'6. Patients'!$JC$9:$KZ$9,0),ROWS('6. Patients'!DU$10:DU$107))),0)+
IFERROR(SUMPRODUCT('6. Patients'!CH$10:CH$107,OFFSET('6. Patients'!$LA$9,1,MATCH($D32,'6. Patients'!$LB$9:$LU$9,0),ROWS('6. Patients'!DU$10:DU$107))),0)+
IFERROR(SUMPRODUCT('6. Patients'!CH$10:CH$107,OFFSET('6. Patients'!$LV$9,1,MATCH($D32,'6. Patients'!$LW$9:$NT$9,0),ROWS('6. Patients'!DU$10:DU$107))),0)+
IFERROR(SUMPRODUCT('6. Patients'!CH$10:CH$107,OFFSET('6. Patients'!$NU$9,1,MATCH($D32,'6. Patients'!$NV$9:$OO$9,0),ROWS('6. Patients'!DU$10:DU$107))),0),
IFERROR(SUMPRODUCT('6. Patients'!CH$10:CH$107,OFFSET('6. Patients'!$OP$9,1,MATCH($D32,'6. Patients'!$OQ$9:$QN$9,0),ROWS('6. Patients'!DU$10:DU$107))),0)+
IFERROR(SUMPRODUCT('6. Patients'!CH$10:CH$107,OFFSET('6. Patients'!$QO$9,1,MATCH($D32,'6. Patients'!$QP$9:$RI$9,0),ROWS('6. Patients'!DU$10:DU$107))),0)+
IFERROR(SUMPRODUCT('6. Patients'!CH$10:CH$107,OFFSET('6. Patients'!$RJ$9,1,MATCH($D32,'6. Patients'!$RK$9:$TH$9,0),ROWS('6. Patients'!DU$10:DU$107))),0)+
IFERROR(SUMPRODUCT('6. Patients'!CH$10:CH$107,OFFSET('6. Patients'!$TI$9,1,MATCH($D32,'6. Patients'!$TJ$9:$UC$9,0),ROWS('6. Patients'!DU$10:DU$107))),0))+
IFERROR(VLOOKUP($D32,$H$116:$L$146,COLUMNS($H$115:$J$115)-1+O$7,0)*$E32*$F32*'1. General Inputs'!$J$25,0),0),0)</f>
        <v>0</v>
      </c>
      <c r="P32" s="775">
        <f ca="1">ROUNDUP(IFERROR($F32*$E32*CHOOSE(P$7,
IFERROR(SUMPRODUCT('6. Patients'!CI$10:CI$107,OFFSET('6. Patients'!$DN$9,1,MATCH($D32,'6. Patients'!$DO$9:$FL$9,0),ROWS('6. Patients'!DV$10:DV$107))),0)+
IFERROR(SUMPRODUCT('6. Patients'!CI$10:CI$107,OFFSET('6. Patients'!$FM$9,1,MATCH($D32,'6. Patients'!$FN$9:$GG$9,0),ROWS('6. Patients'!DV$10:DV$107))),0)+
IFERROR(SUMPRODUCT('6. Patients'!CI$10:CI$107,OFFSET('6. Patients'!$GH$9,1,MATCH($D32,'6. Patients'!$GI$9:$IF$9,0),ROWS('6. Patients'!DV$10:DV$107))),0)+
IFERROR(SUMPRODUCT('6. Patients'!CI$10:CI$107,OFFSET('6. Patients'!$IG$9,1,MATCH($D32,'6. Patients'!$IH$9:$JA$9,0),ROWS('6. Patients'!DV$10:DV$107))),0),
IFERROR(SUMPRODUCT('6. Patients'!CI$10:CI$107,OFFSET('6. Patients'!$JB$9,1,MATCH($D32,'6. Patients'!$JC$9:$KZ$9,0),ROWS('6. Patients'!DV$10:DV$107))),0)+
IFERROR(SUMPRODUCT('6. Patients'!CI$10:CI$107,OFFSET('6. Patients'!$LA$9,1,MATCH($D32,'6. Patients'!$LB$9:$LU$9,0),ROWS('6. Patients'!DV$10:DV$107))),0)+
IFERROR(SUMPRODUCT('6. Patients'!CI$10:CI$107,OFFSET('6. Patients'!$LV$9,1,MATCH($D32,'6. Patients'!$LW$9:$NT$9,0),ROWS('6. Patients'!DV$10:DV$107))),0)+
IFERROR(SUMPRODUCT('6. Patients'!CI$10:CI$107,OFFSET('6. Patients'!$NU$9,1,MATCH($D32,'6. Patients'!$NV$9:$OO$9,0),ROWS('6. Patients'!DV$10:DV$107))),0),
IFERROR(SUMPRODUCT('6. Patients'!CI$10:CI$107,OFFSET('6. Patients'!$OP$9,1,MATCH($D32,'6. Patients'!$OQ$9:$QN$9,0),ROWS('6. Patients'!DV$10:DV$107))),0)+
IFERROR(SUMPRODUCT('6. Patients'!CI$10:CI$107,OFFSET('6. Patients'!$QO$9,1,MATCH($D32,'6. Patients'!$QP$9:$RI$9,0),ROWS('6. Patients'!DV$10:DV$107))),0)+
IFERROR(SUMPRODUCT('6. Patients'!CI$10:CI$107,OFFSET('6. Patients'!$RJ$9,1,MATCH($D32,'6. Patients'!$RK$9:$TH$9,0),ROWS('6. Patients'!DV$10:DV$107))),0)+
IFERROR(SUMPRODUCT('6. Patients'!CI$10:CI$107,OFFSET('6. Patients'!$TI$9,1,MATCH($D32,'6. Patients'!$TJ$9:$UC$9,0),ROWS('6. Patients'!DV$10:DV$107))),0))+
IFERROR(VLOOKUP($D32,$H$116:$L$146,COLUMNS($H$115:$J$115)-1+P$7,0)*$E32*$F32*'1. General Inputs'!$J$25,0),0),0)</f>
        <v>0</v>
      </c>
      <c r="Q32" s="775">
        <f ca="1">ROUNDUP(IFERROR($F32*$E32*CHOOSE(Q$7,
IFERROR(SUMPRODUCT('6. Patients'!CJ$10:CJ$107,OFFSET('6. Patients'!$DN$9,1,MATCH($D32,'6. Patients'!$DO$9:$FL$9,0),ROWS('6. Patients'!DW$10:DW$107))),0)+
IFERROR(SUMPRODUCT('6. Patients'!CJ$10:CJ$107,OFFSET('6. Patients'!$FM$9,1,MATCH($D32,'6. Patients'!$FN$9:$GG$9,0),ROWS('6. Patients'!DW$10:DW$107))),0)+
IFERROR(SUMPRODUCT('6. Patients'!CJ$10:CJ$107,OFFSET('6. Patients'!$GH$9,1,MATCH($D32,'6. Patients'!$GI$9:$IF$9,0),ROWS('6. Patients'!DW$10:DW$107))),0)+
IFERROR(SUMPRODUCT('6. Patients'!CJ$10:CJ$107,OFFSET('6. Patients'!$IG$9,1,MATCH($D32,'6. Patients'!$IH$9:$JA$9,0),ROWS('6. Patients'!DW$10:DW$107))),0),
IFERROR(SUMPRODUCT('6. Patients'!CJ$10:CJ$107,OFFSET('6. Patients'!$JB$9,1,MATCH($D32,'6. Patients'!$JC$9:$KZ$9,0),ROWS('6. Patients'!DW$10:DW$107))),0)+
IFERROR(SUMPRODUCT('6. Patients'!CJ$10:CJ$107,OFFSET('6. Patients'!$LA$9,1,MATCH($D32,'6. Patients'!$LB$9:$LU$9,0),ROWS('6. Patients'!DW$10:DW$107))),0)+
IFERROR(SUMPRODUCT('6. Patients'!CJ$10:CJ$107,OFFSET('6. Patients'!$LV$9,1,MATCH($D32,'6. Patients'!$LW$9:$NT$9,0),ROWS('6. Patients'!DW$10:DW$107))),0)+
IFERROR(SUMPRODUCT('6. Patients'!CJ$10:CJ$107,OFFSET('6. Patients'!$NU$9,1,MATCH($D32,'6. Patients'!$NV$9:$OO$9,0),ROWS('6. Patients'!DW$10:DW$107))),0),
IFERROR(SUMPRODUCT('6. Patients'!CJ$10:CJ$107,OFFSET('6. Patients'!$OP$9,1,MATCH($D32,'6. Patients'!$OQ$9:$QN$9,0),ROWS('6. Patients'!DW$10:DW$107))),0)+
IFERROR(SUMPRODUCT('6. Patients'!CJ$10:CJ$107,OFFSET('6. Patients'!$QO$9,1,MATCH($D32,'6. Patients'!$QP$9:$RI$9,0),ROWS('6. Patients'!DW$10:DW$107))),0)+
IFERROR(SUMPRODUCT('6. Patients'!CJ$10:CJ$107,OFFSET('6. Patients'!$RJ$9,1,MATCH($D32,'6. Patients'!$RK$9:$TH$9,0),ROWS('6. Patients'!DW$10:DW$107))),0)+
IFERROR(SUMPRODUCT('6. Patients'!CJ$10:CJ$107,OFFSET('6. Patients'!$TI$9,1,MATCH($D32,'6. Patients'!$TJ$9:$UC$9,0),ROWS('6. Patients'!DW$10:DW$107))),0))+
IFERROR(VLOOKUP($D32,$H$116:$L$146,COLUMNS($H$115:$J$115)-1+Q$7,0)*$E32*$F32*'1. General Inputs'!$J$25,0),0),0)</f>
        <v>0</v>
      </c>
      <c r="R32" s="775">
        <f ca="1">ROUNDUP(IFERROR($F32*$E32*CHOOSE(R$7,
IFERROR(SUMPRODUCT('6. Patients'!CK$10:CK$107,OFFSET('6. Patients'!$DN$9,1,MATCH($D32,'6. Patients'!$DO$9:$FL$9,0),ROWS('6. Patients'!DX$10:DX$107))),0)+
IFERROR(SUMPRODUCT('6. Patients'!CK$10:CK$107,OFFSET('6. Patients'!$FM$9,1,MATCH($D32,'6. Patients'!$FN$9:$GG$9,0),ROWS('6. Patients'!DX$10:DX$107))),0)+
IFERROR(SUMPRODUCT('6. Patients'!CK$10:CK$107,OFFSET('6. Patients'!$GH$9,1,MATCH($D32,'6. Patients'!$GI$9:$IF$9,0),ROWS('6. Patients'!DX$10:DX$107))),0)+
IFERROR(SUMPRODUCT('6. Patients'!CK$10:CK$107,OFFSET('6. Patients'!$IG$9,1,MATCH($D32,'6. Patients'!$IH$9:$JA$9,0),ROWS('6. Patients'!DX$10:DX$107))),0),
IFERROR(SUMPRODUCT('6. Patients'!CK$10:CK$107,OFFSET('6. Patients'!$JB$9,1,MATCH($D32,'6. Patients'!$JC$9:$KZ$9,0),ROWS('6. Patients'!DX$10:DX$107))),0)+
IFERROR(SUMPRODUCT('6. Patients'!CK$10:CK$107,OFFSET('6. Patients'!$LA$9,1,MATCH($D32,'6. Patients'!$LB$9:$LU$9,0),ROWS('6. Patients'!DX$10:DX$107))),0)+
IFERROR(SUMPRODUCT('6. Patients'!CK$10:CK$107,OFFSET('6. Patients'!$LV$9,1,MATCH($D32,'6. Patients'!$LW$9:$NT$9,0),ROWS('6. Patients'!DX$10:DX$107))),0)+
IFERROR(SUMPRODUCT('6. Patients'!CK$10:CK$107,OFFSET('6. Patients'!$NU$9,1,MATCH($D32,'6. Patients'!$NV$9:$OO$9,0),ROWS('6. Patients'!DX$10:DX$107))),0),
IFERROR(SUMPRODUCT('6. Patients'!CK$10:CK$107,OFFSET('6. Patients'!$OP$9,1,MATCH($D32,'6. Patients'!$OQ$9:$QN$9,0),ROWS('6. Patients'!DX$10:DX$107))),0)+
IFERROR(SUMPRODUCT('6. Patients'!CK$10:CK$107,OFFSET('6. Patients'!$QO$9,1,MATCH($D32,'6. Patients'!$QP$9:$RI$9,0),ROWS('6. Patients'!DX$10:DX$107))),0)+
IFERROR(SUMPRODUCT('6. Patients'!CK$10:CK$107,OFFSET('6. Patients'!$RJ$9,1,MATCH($D32,'6. Patients'!$RK$9:$TH$9,0),ROWS('6. Patients'!DX$10:DX$107))),0)+
IFERROR(SUMPRODUCT('6. Patients'!CK$10:CK$107,OFFSET('6. Patients'!$TI$9,1,MATCH($D32,'6. Patients'!$TJ$9:$UC$9,0),ROWS('6. Patients'!DX$10:DX$107))),0))+
IFERROR(VLOOKUP($D32,$H$116:$L$146,COLUMNS($H$115:$J$115)-1+R$7,0)*$E32*$F32*'1. General Inputs'!$J$25,0),0),0)</f>
        <v>0</v>
      </c>
      <c r="S32" s="775">
        <f ca="1">ROUNDUP(IFERROR($F32*$E32*CHOOSE(S$7,
IFERROR(SUMPRODUCT('6. Patients'!CL$10:CL$107,OFFSET('6. Patients'!$DN$9,1,MATCH($D32,'6. Patients'!$DO$9:$FL$9,0),ROWS('6. Patients'!DY$10:DY$107))),0)+
IFERROR(SUMPRODUCT('6. Patients'!CL$10:CL$107,OFFSET('6. Patients'!$FM$9,1,MATCH($D32,'6. Patients'!$FN$9:$GG$9,0),ROWS('6. Patients'!DY$10:DY$107))),0)+
IFERROR(SUMPRODUCT('6. Patients'!CL$10:CL$107,OFFSET('6. Patients'!$GH$9,1,MATCH($D32,'6. Patients'!$GI$9:$IF$9,0),ROWS('6. Patients'!DY$10:DY$107))),0)+
IFERROR(SUMPRODUCT('6. Patients'!CL$10:CL$107,OFFSET('6. Patients'!$IG$9,1,MATCH($D32,'6. Patients'!$IH$9:$JA$9,0),ROWS('6. Patients'!DY$10:DY$107))),0),
IFERROR(SUMPRODUCT('6. Patients'!CL$10:CL$107,OFFSET('6. Patients'!$JB$9,1,MATCH($D32,'6. Patients'!$JC$9:$KZ$9,0),ROWS('6. Patients'!DY$10:DY$107))),0)+
IFERROR(SUMPRODUCT('6. Patients'!CL$10:CL$107,OFFSET('6. Patients'!$LA$9,1,MATCH($D32,'6. Patients'!$LB$9:$LU$9,0),ROWS('6. Patients'!DY$10:DY$107))),0)+
IFERROR(SUMPRODUCT('6. Patients'!CL$10:CL$107,OFFSET('6. Patients'!$LV$9,1,MATCH($D32,'6. Patients'!$LW$9:$NT$9,0),ROWS('6. Patients'!DY$10:DY$107))),0)+
IFERROR(SUMPRODUCT('6. Patients'!CL$10:CL$107,OFFSET('6. Patients'!$NU$9,1,MATCH($D32,'6. Patients'!$NV$9:$OO$9,0),ROWS('6. Patients'!DY$10:DY$107))),0),
IFERROR(SUMPRODUCT('6. Patients'!CL$10:CL$107,OFFSET('6. Patients'!$OP$9,1,MATCH($D32,'6. Patients'!$OQ$9:$QN$9,0),ROWS('6. Patients'!DY$10:DY$107))),0)+
IFERROR(SUMPRODUCT('6. Patients'!CL$10:CL$107,OFFSET('6. Patients'!$QO$9,1,MATCH($D32,'6. Patients'!$QP$9:$RI$9,0),ROWS('6. Patients'!DY$10:DY$107))),0)+
IFERROR(SUMPRODUCT('6. Patients'!CL$10:CL$107,OFFSET('6. Patients'!$RJ$9,1,MATCH($D32,'6. Patients'!$RK$9:$TH$9,0),ROWS('6. Patients'!DY$10:DY$107))),0)+
IFERROR(SUMPRODUCT('6. Patients'!CL$10:CL$107,OFFSET('6. Patients'!$TI$9,1,MATCH($D32,'6. Patients'!$TJ$9:$UC$9,0),ROWS('6. Patients'!DY$10:DY$107))),0))+
IFERROR(VLOOKUP($D32,$H$116:$L$146,COLUMNS($H$115:$J$115)-1+S$7,0)*$E32*$F32*'1. General Inputs'!$J$25,0),0),0)</f>
        <v>0</v>
      </c>
      <c r="T32" s="775">
        <f ca="1">ROUNDUP(IFERROR($F32*$E32*CHOOSE(T$7,
IFERROR(SUMPRODUCT('6. Patients'!CM$10:CM$107,OFFSET('6. Patients'!$DN$9,1,MATCH($D32,'6. Patients'!$DO$9:$FL$9,0),ROWS('6. Patients'!DZ$10:DZ$107))),0)+
IFERROR(SUMPRODUCT('6. Patients'!CM$10:CM$107,OFFSET('6. Patients'!$FM$9,1,MATCH($D32,'6. Patients'!$FN$9:$GG$9,0),ROWS('6. Patients'!DZ$10:DZ$107))),0)+
IFERROR(SUMPRODUCT('6. Patients'!CM$10:CM$107,OFFSET('6. Patients'!$GH$9,1,MATCH($D32,'6. Patients'!$GI$9:$IF$9,0),ROWS('6. Patients'!DZ$10:DZ$107))),0)+
IFERROR(SUMPRODUCT('6. Patients'!CM$10:CM$107,OFFSET('6. Patients'!$IG$9,1,MATCH($D32,'6. Patients'!$IH$9:$JA$9,0),ROWS('6. Patients'!DZ$10:DZ$107))),0),
IFERROR(SUMPRODUCT('6. Patients'!CM$10:CM$107,OFFSET('6. Patients'!$JB$9,1,MATCH($D32,'6. Patients'!$JC$9:$KZ$9,0),ROWS('6. Patients'!DZ$10:DZ$107))),0)+
IFERROR(SUMPRODUCT('6. Patients'!CM$10:CM$107,OFFSET('6. Patients'!$LA$9,1,MATCH($D32,'6. Patients'!$LB$9:$LU$9,0),ROWS('6. Patients'!DZ$10:DZ$107))),0)+
IFERROR(SUMPRODUCT('6. Patients'!CM$10:CM$107,OFFSET('6. Patients'!$LV$9,1,MATCH($D32,'6. Patients'!$LW$9:$NT$9,0),ROWS('6. Patients'!DZ$10:DZ$107))),0)+
IFERROR(SUMPRODUCT('6. Patients'!CM$10:CM$107,OFFSET('6. Patients'!$NU$9,1,MATCH($D32,'6. Patients'!$NV$9:$OO$9,0),ROWS('6. Patients'!DZ$10:DZ$107))),0),
IFERROR(SUMPRODUCT('6. Patients'!CM$10:CM$107,OFFSET('6. Patients'!$OP$9,1,MATCH($D32,'6. Patients'!$OQ$9:$QN$9,0),ROWS('6. Patients'!DZ$10:DZ$107))),0)+
IFERROR(SUMPRODUCT('6. Patients'!CM$10:CM$107,OFFSET('6. Patients'!$QO$9,1,MATCH($D32,'6. Patients'!$QP$9:$RI$9,0),ROWS('6. Patients'!DZ$10:DZ$107))),0)+
IFERROR(SUMPRODUCT('6. Patients'!CM$10:CM$107,OFFSET('6. Patients'!$RJ$9,1,MATCH($D32,'6. Patients'!$RK$9:$TH$9,0),ROWS('6. Patients'!DZ$10:DZ$107))),0)+
IFERROR(SUMPRODUCT('6. Patients'!CM$10:CM$107,OFFSET('6. Patients'!$TI$9,1,MATCH($D32,'6. Patients'!$TJ$9:$UC$9,0),ROWS('6. Patients'!DZ$10:DZ$107))),0))+
IFERROR(VLOOKUP($D32,$H$116:$L$146,COLUMNS($H$115:$J$115)-1+T$7,0)*$E32*$F32*'1. General Inputs'!$J$25,0),0),0)</f>
        <v>0</v>
      </c>
      <c r="U32" s="775">
        <f ca="1">ROUNDUP(IFERROR($F32*$E32*CHOOSE(U$7,
IFERROR(SUMPRODUCT('6. Patients'!CN$10:CN$107,OFFSET('6. Patients'!$DN$9,1,MATCH($D32,'6. Patients'!$DO$9:$FL$9,0),ROWS('6. Patients'!EA$10:EA$107))),0)+
IFERROR(SUMPRODUCT('6. Patients'!CN$10:CN$107,OFFSET('6. Patients'!$FM$9,1,MATCH($D32,'6. Patients'!$FN$9:$GG$9,0),ROWS('6. Patients'!EA$10:EA$107))),0)+
IFERROR(SUMPRODUCT('6. Patients'!CN$10:CN$107,OFFSET('6. Patients'!$GH$9,1,MATCH($D32,'6. Patients'!$GI$9:$IF$9,0),ROWS('6. Patients'!EA$10:EA$107))),0)+
IFERROR(SUMPRODUCT('6. Patients'!CN$10:CN$107,OFFSET('6. Patients'!$IG$9,1,MATCH($D32,'6. Patients'!$IH$9:$JA$9,0),ROWS('6. Patients'!EA$10:EA$107))),0),
IFERROR(SUMPRODUCT('6. Patients'!CN$10:CN$107,OFFSET('6. Patients'!$JB$9,1,MATCH($D32,'6. Patients'!$JC$9:$KZ$9,0),ROWS('6. Patients'!EA$10:EA$107))),0)+
IFERROR(SUMPRODUCT('6. Patients'!CN$10:CN$107,OFFSET('6. Patients'!$LA$9,1,MATCH($D32,'6. Patients'!$LB$9:$LU$9,0),ROWS('6. Patients'!EA$10:EA$107))),0)+
IFERROR(SUMPRODUCT('6. Patients'!CN$10:CN$107,OFFSET('6. Patients'!$LV$9,1,MATCH($D32,'6. Patients'!$LW$9:$NT$9,0),ROWS('6. Patients'!EA$10:EA$107))),0)+
IFERROR(SUMPRODUCT('6. Patients'!CN$10:CN$107,OFFSET('6. Patients'!$NU$9,1,MATCH($D32,'6. Patients'!$NV$9:$OO$9,0),ROWS('6. Patients'!EA$10:EA$107))),0),
IFERROR(SUMPRODUCT('6. Patients'!CN$10:CN$107,OFFSET('6. Patients'!$OP$9,1,MATCH($D32,'6. Patients'!$OQ$9:$QN$9,0),ROWS('6. Patients'!EA$10:EA$107))),0)+
IFERROR(SUMPRODUCT('6. Patients'!CN$10:CN$107,OFFSET('6. Patients'!$QO$9,1,MATCH($D32,'6. Patients'!$QP$9:$RI$9,0),ROWS('6. Patients'!EA$10:EA$107))),0)+
IFERROR(SUMPRODUCT('6. Patients'!CN$10:CN$107,OFFSET('6. Patients'!$RJ$9,1,MATCH($D32,'6. Patients'!$RK$9:$TH$9,0),ROWS('6. Patients'!EA$10:EA$107))),0)+
IFERROR(SUMPRODUCT('6. Patients'!CN$10:CN$107,OFFSET('6. Patients'!$TI$9,1,MATCH($D32,'6. Patients'!$TJ$9:$UC$9,0),ROWS('6. Patients'!EA$10:EA$107))),0))+
IFERROR(VLOOKUP($D32,$H$116:$L$146,COLUMNS($H$115:$J$115)-1+U$7,0)*$E32*$F32*'1. General Inputs'!$J$25,0),0),0)</f>
        <v>0</v>
      </c>
      <c r="V32" s="775">
        <f ca="1">ROUNDUP(IFERROR($F32*$E32*CHOOSE(V$7,
IFERROR(SUMPRODUCT('6. Patients'!CO$10:CO$107,OFFSET('6. Patients'!$DN$9,1,MATCH($D32,'6. Patients'!$DO$9:$FL$9,0),ROWS('6. Patients'!EB$10:EB$107))),0)+
IFERROR(SUMPRODUCT('6. Patients'!CO$10:CO$107,OFFSET('6. Patients'!$FM$9,1,MATCH($D32,'6. Patients'!$FN$9:$GG$9,0),ROWS('6. Patients'!EB$10:EB$107))),0)+
IFERROR(SUMPRODUCT('6. Patients'!CO$10:CO$107,OFFSET('6. Patients'!$GH$9,1,MATCH($D32,'6. Patients'!$GI$9:$IF$9,0),ROWS('6. Patients'!EB$10:EB$107))),0)+
IFERROR(SUMPRODUCT('6. Patients'!CO$10:CO$107,OFFSET('6. Patients'!$IG$9,1,MATCH($D32,'6. Patients'!$IH$9:$JA$9,0),ROWS('6. Patients'!EB$10:EB$107))),0),
IFERROR(SUMPRODUCT('6. Patients'!CO$10:CO$107,OFFSET('6. Patients'!$JB$9,1,MATCH($D32,'6. Patients'!$JC$9:$KZ$9,0),ROWS('6. Patients'!EB$10:EB$107))),0)+
IFERROR(SUMPRODUCT('6. Patients'!CO$10:CO$107,OFFSET('6. Patients'!$LA$9,1,MATCH($D32,'6. Patients'!$LB$9:$LU$9,0),ROWS('6. Patients'!EB$10:EB$107))),0)+
IFERROR(SUMPRODUCT('6. Patients'!CO$10:CO$107,OFFSET('6. Patients'!$LV$9,1,MATCH($D32,'6. Patients'!$LW$9:$NT$9,0),ROWS('6. Patients'!EB$10:EB$107))),0)+
IFERROR(SUMPRODUCT('6. Patients'!CO$10:CO$107,OFFSET('6. Patients'!$NU$9,1,MATCH($D32,'6. Patients'!$NV$9:$OO$9,0),ROWS('6. Patients'!EB$10:EB$107))),0),
IFERROR(SUMPRODUCT('6. Patients'!CO$10:CO$107,OFFSET('6. Patients'!$OP$9,1,MATCH($D32,'6. Patients'!$OQ$9:$QN$9,0),ROWS('6. Patients'!EB$10:EB$107))),0)+
IFERROR(SUMPRODUCT('6. Patients'!CO$10:CO$107,OFFSET('6. Patients'!$QO$9,1,MATCH($D32,'6. Patients'!$QP$9:$RI$9,0),ROWS('6. Patients'!EB$10:EB$107))),0)+
IFERROR(SUMPRODUCT('6. Patients'!CO$10:CO$107,OFFSET('6. Patients'!$RJ$9,1,MATCH($D32,'6. Patients'!$RK$9:$TH$9,0),ROWS('6. Patients'!EB$10:EB$107))),0)+
IFERROR(SUMPRODUCT('6. Patients'!CO$10:CO$107,OFFSET('6. Patients'!$TI$9,1,MATCH($D32,'6. Patients'!$TJ$9:$UC$9,0),ROWS('6. Patients'!EB$10:EB$107))),0))+
IFERROR(VLOOKUP($D32,$H$116:$L$146,COLUMNS($H$115:$J$115)-1+V$7,0)*$E32*$F32*'1. General Inputs'!$J$25,0),0),0)</f>
        <v>0</v>
      </c>
      <c r="W32" s="775">
        <f ca="1">ROUNDUP(IFERROR($F32*$E32*CHOOSE(W$7,
IFERROR(SUMPRODUCT('6. Patients'!CP$10:CP$107,OFFSET('6. Patients'!$DN$9,1,MATCH($D32,'6. Patients'!$DO$9:$FL$9,0),ROWS('6. Patients'!EC$10:EC$107))),0)+
IFERROR(SUMPRODUCT('6. Patients'!CP$10:CP$107,OFFSET('6. Patients'!$FM$9,1,MATCH($D32,'6. Patients'!$FN$9:$GG$9,0),ROWS('6. Patients'!EC$10:EC$107))),0)+
IFERROR(SUMPRODUCT('6. Patients'!CP$10:CP$107,OFFSET('6. Patients'!$GH$9,1,MATCH($D32,'6. Patients'!$GI$9:$IF$9,0),ROWS('6. Patients'!EC$10:EC$107))),0)+
IFERROR(SUMPRODUCT('6. Patients'!CP$10:CP$107,OFFSET('6. Patients'!$IG$9,1,MATCH($D32,'6. Patients'!$IH$9:$JA$9,0),ROWS('6. Patients'!EC$10:EC$107))),0),
IFERROR(SUMPRODUCT('6. Patients'!CP$10:CP$107,OFFSET('6. Patients'!$JB$9,1,MATCH($D32,'6. Patients'!$JC$9:$KZ$9,0),ROWS('6. Patients'!EC$10:EC$107))),0)+
IFERROR(SUMPRODUCT('6. Patients'!CP$10:CP$107,OFFSET('6. Patients'!$LA$9,1,MATCH($D32,'6. Patients'!$LB$9:$LU$9,0),ROWS('6. Patients'!EC$10:EC$107))),0)+
IFERROR(SUMPRODUCT('6. Patients'!CP$10:CP$107,OFFSET('6. Patients'!$LV$9,1,MATCH($D32,'6. Patients'!$LW$9:$NT$9,0),ROWS('6. Patients'!EC$10:EC$107))),0)+
IFERROR(SUMPRODUCT('6. Patients'!CP$10:CP$107,OFFSET('6. Patients'!$NU$9,1,MATCH($D32,'6. Patients'!$NV$9:$OO$9,0),ROWS('6. Patients'!EC$10:EC$107))),0),
IFERROR(SUMPRODUCT('6. Patients'!CP$10:CP$107,OFFSET('6. Patients'!$OP$9,1,MATCH($D32,'6. Patients'!$OQ$9:$QN$9,0),ROWS('6. Patients'!EC$10:EC$107))),0)+
IFERROR(SUMPRODUCT('6. Patients'!CP$10:CP$107,OFFSET('6. Patients'!$QO$9,1,MATCH($D32,'6. Patients'!$QP$9:$RI$9,0),ROWS('6. Patients'!EC$10:EC$107))),0)+
IFERROR(SUMPRODUCT('6. Patients'!CP$10:CP$107,OFFSET('6. Patients'!$RJ$9,1,MATCH($D32,'6. Patients'!$RK$9:$TH$9,0),ROWS('6. Patients'!EC$10:EC$107))),0)+
IFERROR(SUMPRODUCT('6. Patients'!CP$10:CP$107,OFFSET('6. Patients'!$TI$9,1,MATCH($D32,'6. Patients'!$TJ$9:$UC$9,0),ROWS('6. Patients'!EC$10:EC$107))),0))+
IFERROR(VLOOKUP($D32,$H$116:$L$146,COLUMNS($H$115:$J$115)-1+W$7,0)*$E32*$F32*'1. General Inputs'!$J$25,0),0),0)</f>
        <v>0</v>
      </c>
      <c r="X32" s="775">
        <f ca="1">ROUNDUP(IFERROR($F32*$E32*CHOOSE(X$7,
IFERROR(SUMPRODUCT('6. Patients'!CQ$10:CQ$107,OFFSET('6. Patients'!$DN$9,1,MATCH($D32,'6. Patients'!$DO$9:$FL$9,0),ROWS('6. Patients'!ED$10:ED$107))),0)+
IFERROR(SUMPRODUCT('6. Patients'!CQ$10:CQ$107,OFFSET('6. Patients'!$FM$9,1,MATCH($D32,'6. Patients'!$FN$9:$GG$9,0),ROWS('6. Patients'!ED$10:ED$107))),0)+
IFERROR(SUMPRODUCT('6. Patients'!CQ$10:CQ$107,OFFSET('6. Patients'!$GH$9,1,MATCH($D32,'6. Patients'!$GI$9:$IF$9,0),ROWS('6. Patients'!ED$10:ED$107))),0)+
IFERROR(SUMPRODUCT('6. Patients'!CQ$10:CQ$107,OFFSET('6. Patients'!$IG$9,1,MATCH($D32,'6. Patients'!$IH$9:$JA$9,0),ROWS('6. Patients'!ED$10:ED$107))),0),
IFERROR(SUMPRODUCT('6. Patients'!CQ$10:CQ$107,OFFSET('6. Patients'!$JB$9,1,MATCH($D32,'6. Patients'!$JC$9:$KZ$9,0),ROWS('6. Patients'!ED$10:ED$107))),0)+
IFERROR(SUMPRODUCT('6. Patients'!CQ$10:CQ$107,OFFSET('6. Patients'!$LA$9,1,MATCH($D32,'6. Patients'!$LB$9:$LU$9,0),ROWS('6. Patients'!ED$10:ED$107))),0)+
IFERROR(SUMPRODUCT('6. Patients'!CQ$10:CQ$107,OFFSET('6. Patients'!$LV$9,1,MATCH($D32,'6. Patients'!$LW$9:$NT$9,0),ROWS('6. Patients'!ED$10:ED$107))),0)+
IFERROR(SUMPRODUCT('6. Patients'!CQ$10:CQ$107,OFFSET('6. Patients'!$NU$9,1,MATCH($D32,'6. Patients'!$NV$9:$OO$9,0),ROWS('6. Patients'!ED$10:ED$107))),0),
IFERROR(SUMPRODUCT('6. Patients'!CQ$10:CQ$107,OFFSET('6. Patients'!$OP$9,1,MATCH($D32,'6. Patients'!$OQ$9:$QN$9,0),ROWS('6. Patients'!ED$10:ED$107))),0)+
IFERROR(SUMPRODUCT('6. Patients'!CQ$10:CQ$107,OFFSET('6. Patients'!$QO$9,1,MATCH($D32,'6. Patients'!$QP$9:$RI$9,0),ROWS('6. Patients'!ED$10:ED$107))),0)+
IFERROR(SUMPRODUCT('6. Patients'!CQ$10:CQ$107,OFFSET('6. Patients'!$RJ$9,1,MATCH($D32,'6. Patients'!$RK$9:$TH$9,0),ROWS('6. Patients'!ED$10:ED$107))),0)+
IFERROR(SUMPRODUCT('6. Patients'!CQ$10:CQ$107,OFFSET('6. Patients'!$TI$9,1,MATCH($D32,'6. Patients'!$TJ$9:$UC$9,0),ROWS('6. Patients'!ED$10:ED$107))),0))+
IFERROR(VLOOKUP($D32,$H$116:$L$146,COLUMNS($H$115:$J$115)-1+X$7,0)*$E32*$F32*'1. General Inputs'!$J$25,0),0),0)</f>
        <v>0</v>
      </c>
      <c r="Y32" s="775">
        <f ca="1">ROUNDUP(IFERROR($F32*$E32*CHOOSE(Y$7,
IFERROR(SUMPRODUCT('6. Patients'!CR$10:CR$107,OFFSET('6. Patients'!$DN$9,1,MATCH($D32,'6. Patients'!$DO$9:$FL$9,0),ROWS('6. Patients'!EE$10:EE$107))),0)+
IFERROR(SUMPRODUCT('6. Patients'!CR$10:CR$107,OFFSET('6. Patients'!$FM$9,1,MATCH($D32,'6. Patients'!$FN$9:$GG$9,0),ROWS('6. Patients'!EE$10:EE$107))),0)+
IFERROR(SUMPRODUCT('6. Patients'!CR$10:CR$107,OFFSET('6. Patients'!$GH$9,1,MATCH($D32,'6. Patients'!$GI$9:$IF$9,0),ROWS('6. Patients'!EE$10:EE$107))),0)+
IFERROR(SUMPRODUCT('6. Patients'!CR$10:CR$107,OFFSET('6. Patients'!$IG$9,1,MATCH($D32,'6. Patients'!$IH$9:$JA$9,0),ROWS('6. Patients'!EE$10:EE$107))),0),
IFERROR(SUMPRODUCT('6. Patients'!CR$10:CR$107,OFFSET('6. Patients'!$JB$9,1,MATCH($D32,'6. Patients'!$JC$9:$KZ$9,0),ROWS('6. Patients'!EE$10:EE$107))),0)+
IFERROR(SUMPRODUCT('6. Patients'!CR$10:CR$107,OFFSET('6. Patients'!$LA$9,1,MATCH($D32,'6. Patients'!$LB$9:$LU$9,0),ROWS('6. Patients'!EE$10:EE$107))),0)+
IFERROR(SUMPRODUCT('6. Patients'!CR$10:CR$107,OFFSET('6. Patients'!$LV$9,1,MATCH($D32,'6. Patients'!$LW$9:$NT$9,0),ROWS('6. Patients'!EE$10:EE$107))),0)+
IFERROR(SUMPRODUCT('6. Patients'!CR$10:CR$107,OFFSET('6. Patients'!$NU$9,1,MATCH($D32,'6. Patients'!$NV$9:$OO$9,0),ROWS('6. Patients'!EE$10:EE$107))),0),
IFERROR(SUMPRODUCT('6. Patients'!CR$10:CR$107,OFFSET('6. Patients'!$OP$9,1,MATCH($D32,'6. Patients'!$OQ$9:$QN$9,0),ROWS('6. Patients'!EE$10:EE$107))),0)+
IFERROR(SUMPRODUCT('6. Patients'!CR$10:CR$107,OFFSET('6. Patients'!$QO$9,1,MATCH($D32,'6. Patients'!$QP$9:$RI$9,0),ROWS('6. Patients'!EE$10:EE$107))),0)+
IFERROR(SUMPRODUCT('6. Patients'!CR$10:CR$107,OFFSET('6. Patients'!$RJ$9,1,MATCH($D32,'6. Patients'!$RK$9:$TH$9,0),ROWS('6. Patients'!EE$10:EE$107))),0)+
IFERROR(SUMPRODUCT('6. Patients'!CR$10:CR$107,OFFSET('6. Patients'!$TI$9,1,MATCH($D32,'6. Patients'!$TJ$9:$UC$9,0),ROWS('6. Patients'!EE$10:EE$107))),0))+
IFERROR(VLOOKUP($D32,$H$116:$L$146,COLUMNS($H$115:$J$115)-1+Y$7,0)*$E32*$F32*'1. General Inputs'!$J$25,0),0),0)</f>
        <v>0</v>
      </c>
      <c r="Z32" s="775">
        <f ca="1">ROUNDUP(IFERROR($F32*$E32*CHOOSE(Z$7,
IFERROR(SUMPRODUCT('6. Patients'!CS$10:CS$107,OFFSET('6. Patients'!$DN$9,1,MATCH($D32,'6. Patients'!$DO$9:$FL$9,0),ROWS('6. Patients'!EF$10:EF$107))),0)+
IFERROR(SUMPRODUCT('6. Patients'!CS$10:CS$107,OFFSET('6. Patients'!$FM$9,1,MATCH($D32,'6. Patients'!$FN$9:$GG$9,0),ROWS('6. Patients'!EF$10:EF$107))),0)+
IFERROR(SUMPRODUCT('6. Patients'!CS$10:CS$107,OFFSET('6. Patients'!$GH$9,1,MATCH($D32,'6. Patients'!$GI$9:$IF$9,0),ROWS('6. Patients'!EF$10:EF$107))),0)+
IFERROR(SUMPRODUCT('6. Patients'!CS$10:CS$107,OFFSET('6. Patients'!$IG$9,1,MATCH($D32,'6. Patients'!$IH$9:$JA$9,0),ROWS('6. Patients'!EF$10:EF$107))),0),
IFERROR(SUMPRODUCT('6. Patients'!CS$10:CS$107,OFFSET('6. Patients'!$JB$9,1,MATCH($D32,'6. Patients'!$JC$9:$KZ$9,0),ROWS('6. Patients'!EF$10:EF$107))),0)+
IFERROR(SUMPRODUCT('6. Patients'!CS$10:CS$107,OFFSET('6. Patients'!$LA$9,1,MATCH($D32,'6. Patients'!$LB$9:$LU$9,0),ROWS('6. Patients'!EF$10:EF$107))),0)+
IFERROR(SUMPRODUCT('6. Patients'!CS$10:CS$107,OFFSET('6. Patients'!$LV$9,1,MATCH($D32,'6. Patients'!$LW$9:$NT$9,0),ROWS('6. Patients'!EF$10:EF$107))),0)+
IFERROR(SUMPRODUCT('6. Patients'!CS$10:CS$107,OFFSET('6. Patients'!$NU$9,1,MATCH($D32,'6. Patients'!$NV$9:$OO$9,0),ROWS('6. Patients'!EF$10:EF$107))),0),
IFERROR(SUMPRODUCT('6. Patients'!CS$10:CS$107,OFFSET('6. Patients'!$OP$9,1,MATCH($D32,'6. Patients'!$OQ$9:$QN$9,0),ROWS('6. Patients'!EF$10:EF$107))),0)+
IFERROR(SUMPRODUCT('6. Patients'!CS$10:CS$107,OFFSET('6. Patients'!$QO$9,1,MATCH($D32,'6. Patients'!$QP$9:$RI$9,0),ROWS('6. Patients'!EF$10:EF$107))),0)+
IFERROR(SUMPRODUCT('6. Patients'!CS$10:CS$107,OFFSET('6. Patients'!$RJ$9,1,MATCH($D32,'6. Patients'!$RK$9:$TH$9,0),ROWS('6. Patients'!EF$10:EF$107))),0)+
IFERROR(SUMPRODUCT('6. Patients'!CS$10:CS$107,OFFSET('6. Patients'!$TI$9,1,MATCH($D32,'6. Patients'!$TJ$9:$UC$9,0),ROWS('6. Patients'!EF$10:EF$107))),0))+
IFERROR(VLOOKUP($D32,$H$116:$L$146,COLUMNS($H$115:$J$115)-1+Z$7,0)*$E32*$F32*'1. General Inputs'!$J$25,0),0),0)</f>
        <v>0</v>
      </c>
      <c r="AA32" s="775">
        <f ca="1">ROUNDUP(IFERROR($F32*$E32*CHOOSE(AA$7,
IFERROR(SUMPRODUCT('6. Patients'!CT$10:CT$107,OFFSET('6. Patients'!$DN$9,1,MATCH($D32,'6. Patients'!$DO$9:$FL$9,0),ROWS('6. Patients'!EG$10:EG$107))),0)+
IFERROR(SUMPRODUCT('6. Patients'!CT$10:CT$107,OFFSET('6. Patients'!$FM$9,1,MATCH($D32,'6. Patients'!$FN$9:$GG$9,0),ROWS('6. Patients'!EG$10:EG$107))),0)+
IFERROR(SUMPRODUCT('6. Patients'!CT$10:CT$107,OFFSET('6. Patients'!$GH$9,1,MATCH($D32,'6. Patients'!$GI$9:$IF$9,0),ROWS('6. Patients'!EG$10:EG$107))),0)+
IFERROR(SUMPRODUCT('6. Patients'!CT$10:CT$107,OFFSET('6. Patients'!$IG$9,1,MATCH($D32,'6. Patients'!$IH$9:$JA$9,0),ROWS('6. Patients'!EG$10:EG$107))),0),
IFERROR(SUMPRODUCT('6. Patients'!CT$10:CT$107,OFFSET('6. Patients'!$JB$9,1,MATCH($D32,'6. Patients'!$JC$9:$KZ$9,0),ROWS('6. Patients'!EG$10:EG$107))),0)+
IFERROR(SUMPRODUCT('6. Patients'!CT$10:CT$107,OFFSET('6. Patients'!$LA$9,1,MATCH($D32,'6. Patients'!$LB$9:$LU$9,0),ROWS('6. Patients'!EG$10:EG$107))),0)+
IFERROR(SUMPRODUCT('6. Patients'!CT$10:CT$107,OFFSET('6. Patients'!$LV$9,1,MATCH($D32,'6. Patients'!$LW$9:$NT$9,0),ROWS('6. Patients'!EG$10:EG$107))),0)+
IFERROR(SUMPRODUCT('6. Patients'!CT$10:CT$107,OFFSET('6. Patients'!$NU$9,1,MATCH($D32,'6. Patients'!$NV$9:$OO$9,0),ROWS('6. Patients'!EG$10:EG$107))),0),
IFERROR(SUMPRODUCT('6. Patients'!CT$10:CT$107,OFFSET('6. Patients'!$OP$9,1,MATCH($D32,'6. Patients'!$OQ$9:$QN$9,0),ROWS('6. Patients'!EG$10:EG$107))),0)+
IFERROR(SUMPRODUCT('6. Patients'!CT$10:CT$107,OFFSET('6. Patients'!$QO$9,1,MATCH($D32,'6. Patients'!$QP$9:$RI$9,0),ROWS('6. Patients'!EG$10:EG$107))),0)+
IFERROR(SUMPRODUCT('6. Patients'!CT$10:CT$107,OFFSET('6. Patients'!$RJ$9,1,MATCH($D32,'6. Patients'!$RK$9:$TH$9,0),ROWS('6. Patients'!EG$10:EG$107))),0)+
IFERROR(SUMPRODUCT('6. Patients'!CT$10:CT$107,OFFSET('6. Patients'!$TI$9,1,MATCH($D32,'6. Patients'!$TJ$9:$UC$9,0),ROWS('6. Patients'!EG$10:EG$107))),0))+
IFERROR(VLOOKUP($D32,$H$116:$L$146,COLUMNS($H$115:$J$115)-1+AA$7,0)*$E32*$F32*'1. General Inputs'!$J$25,0),0),0)</f>
        <v>0</v>
      </c>
      <c r="AB32" s="775">
        <f ca="1">ROUNDUP(IFERROR($F32*$E32*CHOOSE(AB$7,
IFERROR(SUMPRODUCT('6. Patients'!CU$10:CU$107,OFFSET('6. Patients'!$DN$9,1,MATCH($D32,'6. Patients'!$DO$9:$FL$9,0),ROWS('6. Patients'!EH$10:EH$107))),0)+
IFERROR(SUMPRODUCT('6. Patients'!CU$10:CU$107,OFFSET('6. Patients'!$FM$9,1,MATCH($D32,'6. Patients'!$FN$9:$GG$9,0),ROWS('6. Patients'!EH$10:EH$107))),0)+
IFERROR(SUMPRODUCT('6. Patients'!CU$10:CU$107,OFFSET('6. Patients'!$GH$9,1,MATCH($D32,'6. Patients'!$GI$9:$IF$9,0),ROWS('6. Patients'!EH$10:EH$107))),0)+
IFERROR(SUMPRODUCT('6. Patients'!CU$10:CU$107,OFFSET('6. Patients'!$IG$9,1,MATCH($D32,'6. Patients'!$IH$9:$JA$9,0),ROWS('6. Patients'!EH$10:EH$107))),0),
IFERROR(SUMPRODUCT('6. Patients'!CU$10:CU$107,OFFSET('6. Patients'!$JB$9,1,MATCH($D32,'6. Patients'!$JC$9:$KZ$9,0),ROWS('6. Patients'!EH$10:EH$107))),0)+
IFERROR(SUMPRODUCT('6. Patients'!CU$10:CU$107,OFFSET('6. Patients'!$LA$9,1,MATCH($D32,'6. Patients'!$LB$9:$LU$9,0),ROWS('6. Patients'!EH$10:EH$107))),0)+
IFERROR(SUMPRODUCT('6. Patients'!CU$10:CU$107,OFFSET('6. Patients'!$LV$9,1,MATCH($D32,'6. Patients'!$LW$9:$NT$9,0),ROWS('6. Patients'!EH$10:EH$107))),0)+
IFERROR(SUMPRODUCT('6. Patients'!CU$10:CU$107,OFFSET('6. Patients'!$NU$9,1,MATCH($D32,'6. Patients'!$NV$9:$OO$9,0),ROWS('6. Patients'!EH$10:EH$107))),0),
IFERROR(SUMPRODUCT('6. Patients'!CU$10:CU$107,OFFSET('6. Patients'!$OP$9,1,MATCH($D32,'6. Patients'!$OQ$9:$QN$9,0),ROWS('6. Patients'!EH$10:EH$107))),0)+
IFERROR(SUMPRODUCT('6. Patients'!CU$10:CU$107,OFFSET('6. Patients'!$QO$9,1,MATCH($D32,'6. Patients'!$QP$9:$RI$9,0),ROWS('6. Patients'!EH$10:EH$107))),0)+
IFERROR(SUMPRODUCT('6. Patients'!CU$10:CU$107,OFFSET('6. Patients'!$RJ$9,1,MATCH($D32,'6. Patients'!$RK$9:$TH$9,0),ROWS('6. Patients'!EH$10:EH$107))),0)+
IFERROR(SUMPRODUCT('6. Patients'!CU$10:CU$107,OFFSET('6. Patients'!$TI$9,1,MATCH($D32,'6. Patients'!$TJ$9:$UC$9,0),ROWS('6. Patients'!EH$10:EH$107))),0))+
IFERROR(VLOOKUP($D32,$H$116:$L$146,COLUMNS($H$115:$J$115)-1+AB$7,0)*$E32*$F32*'1. General Inputs'!$J$25,0),0),0)</f>
        <v>0</v>
      </c>
      <c r="AC32" s="775">
        <f ca="1">ROUNDUP(IFERROR($F32*$E32*CHOOSE(AC$7,
IFERROR(SUMPRODUCT('6. Patients'!CV$10:CV$107,OFFSET('6. Patients'!$DN$9,1,MATCH($D32,'6. Patients'!$DO$9:$FL$9,0),ROWS('6. Patients'!EI$10:EI$107))),0)+
IFERROR(SUMPRODUCT('6. Patients'!CV$10:CV$107,OFFSET('6. Patients'!$FM$9,1,MATCH($D32,'6. Patients'!$FN$9:$GG$9,0),ROWS('6. Patients'!EI$10:EI$107))),0)+
IFERROR(SUMPRODUCT('6. Patients'!CV$10:CV$107,OFFSET('6. Patients'!$GH$9,1,MATCH($D32,'6. Patients'!$GI$9:$IF$9,0),ROWS('6. Patients'!EI$10:EI$107))),0)+
IFERROR(SUMPRODUCT('6. Patients'!CV$10:CV$107,OFFSET('6. Patients'!$IG$9,1,MATCH($D32,'6. Patients'!$IH$9:$JA$9,0),ROWS('6. Patients'!EI$10:EI$107))),0),
IFERROR(SUMPRODUCT('6. Patients'!CV$10:CV$107,OFFSET('6. Patients'!$JB$9,1,MATCH($D32,'6. Patients'!$JC$9:$KZ$9,0),ROWS('6. Patients'!EI$10:EI$107))),0)+
IFERROR(SUMPRODUCT('6. Patients'!CV$10:CV$107,OFFSET('6. Patients'!$LA$9,1,MATCH($D32,'6. Patients'!$LB$9:$LU$9,0),ROWS('6. Patients'!EI$10:EI$107))),0)+
IFERROR(SUMPRODUCT('6. Patients'!CV$10:CV$107,OFFSET('6. Patients'!$LV$9,1,MATCH($D32,'6. Patients'!$LW$9:$NT$9,0),ROWS('6. Patients'!EI$10:EI$107))),0)+
IFERROR(SUMPRODUCT('6. Patients'!CV$10:CV$107,OFFSET('6. Patients'!$NU$9,1,MATCH($D32,'6. Patients'!$NV$9:$OO$9,0),ROWS('6. Patients'!EI$10:EI$107))),0),
IFERROR(SUMPRODUCT('6. Patients'!CV$10:CV$107,OFFSET('6. Patients'!$OP$9,1,MATCH($D32,'6. Patients'!$OQ$9:$QN$9,0),ROWS('6. Patients'!EI$10:EI$107))),0)+
IFERROR(SUMPRODUCT('6. Patients'!CV$10:CV$107,OFFSET('6. Patients'!$QO$9,1,MATCH($D32,'6. Patients'!$QP$9:$RI$9,0),ROWS('6. Patients'!EI$10:EI$107))),0)+
IFERROR(SUMPRODUCT('6. Patients'!CV$10:CV$107,OFFSET('6. Patients'!$RJ$9,1,MATCH($D32,'6. Patients'!$RK$9:$TH$9,0),ROWS('6. Patients'!EI$10:EI$107))),0)+
IFERROR(SUMPRODUCT('6. Patients'!CV$10:CV$107,OFFSET('6. Patients'!$TI$9,1,MATCH($D32,'6. Patients'!$TJ$9:$UC$9,0),ROWS('6. Patients'!EI$10:EI$107))),0))+
IFERROR(VLOOKUP($D32,$H$116:$L$146,COLUMNS($H$115:$J$115)-1+AC$7,0)*$E32*$F32*'1. General Inputs'!$J$25,0),0),0)</f>
        <v>0</v>
      </c>
      <c r="AD32" s="775">
        <f ca="1">ROUNDUP(IFERROR($F32*$E32*CHOOSE(AD$7,
IFERROR(SUMPRODUCT('6. Patients'!CW$10:CW$107,OFFSET('6. Patients'!$DN$9,1,MATCH($D32,'6. Patients'!$DO$9:$FL$9,0),ROWS('6. Patients'!EJ$10:EJ$107))),0)+
IFERROR(SUMPRODUCT('6. Patients'!CW$10:CW$107,OFFSET('6. Patients'!$FM$9,1,MATCH($D32,'6. Patients'!$FN$9:$GG$9,0),ROWS('6. Patients'!EJ$10:EJ$107))),0)+
IFERROR(SUMPRODUCT('6. Patients'!CW$10:CW$107,OFFSET('6. Patients'!$GH$9,1,MATCH($D32,'6. Patients'!$GI$9:$IF$9,0),ROWS('6. Patients'!EJ$10:EJ$107))),0)+
IFERROR(SUMPRODUCT('6. Patients'!CW$10:CW$107,OFFSET('6. Patients'!$IG$9,1,MATCH($D32,'6. Patients'!$IH$9:$JA$9,0),ROWS('6. Patients'!EJ$10:EJ$107))),0),
IFERROR(SUMPRODUCT('6. Patients'!CW$10:CW$107,OFFSET('6. Patients'!$JB$9,1,MATCH($D32,'6. Patients'!$JC$9:$KZ$9,0),ROWS('6. Patients'!EJ$10:EJ$107))),0)+
IFERROR(SUMPRODUCT('6. Patients'!CW$10:CW$107,OFFSET('6. Patients'!$LA$9,1,MATCH($D32,'6. Patients'!$LB$9:$LU$9,0),ROWS('6. Patients'!EJ$10:EJ$107))),0)+
IFERROR(SUMPRODUCT('6. Patients'!CW$10:CW$107,OFFSET('6. Patients'!$LV$9,1,MATCH($D32,'6. Patients'!$LW$9:$NT$9,0),ROWS('6. Patients'!EJ$10:EJ$107))),0)+
IFERROR(SUMPRODUCT('6. Patients'!CW$10:CW$107,OFFSET('6. Patients'!$NU$9,1,MATCH($D32,'6. Patients'!$NV$9:$OO$9,0),ROWS('6. Patients'!EJ$10:EJ$107))),0),
IFERROR(SUMPRODUCT('6. Patients'!CW$10:CW$107,OFFSET('6. Patients'!$OP$9,1,MATCH($D32,'6. Patients'!$OQ$9:$QN$9,0),ROWS('6. Patients'!EJ$10:EJ$107))),0)+
IFERROR(SUMPRODUCT('6. Patients'!CW$10:CW$107,OFFSET('6. Patients'!$QO$9,1,MATCH($D32,'6. Patients'!$QP$9:$RI$9,0),ROWS('6. Patients'!EJ$10:EJ$107))),0)+
IFERROR(SUMPRODUCT('6. Patients'!CW$10:CW$107,OFFSET('6. Patients'!$RJ$9,1,MATCH($D32,'6. Patients'!$RK$9:$TH$9,0),ROWS('6. Patients'!EJ$10:EJ$107))),0)+
IFERROR(SUMPRODUCT('6. Patients'!CW$10:CW$107,OFFSET('6. Patients'!$TI$9,1,MATCH($D32,'6. Patients'!$TJ$9:$UC$9,0),ROWS('6. Patients'!EJ$10:EJ$107))),0))+
IFERROR(VLOOKUP($D32,$H$116:$L$146,COLUMNS($H$115:$J$115)-1+AD$7,0)*$E32*$F32*'1. General Inputs'!$J$25,0),0),0)</f>
        <v>0</v>
      </c>
      <c r="AE32" s="775">
        <f ca="1">ROUNDUP(IFERROR($F32*$E32*CHOOSE(AE$7,
IFERROR(SUMPRODUCT('6. Patients'!CX$10:CX$107,OFFSET('6. Patients'!$DN$9,1,MATCH($D32,'6. Patients'!$DO$9:$FL$9,0),ROWS('6. Patients'!EK$10:EK$107))),0)+
IFERROR(SUMPRODUCT('6. Patients'!CX$10:CX$107,OFFSET('6. Patients'!$FM$9,1,MATCH($D32,'6. Patients'!$FN$9:$GG$9,0),ROWS('6. Patients'!EK$10:EK$107))),0)+
IFERROR(SUMPRODUCT('6. Patients'!CX$10:CX$107,OFFSET('6. Patients'!$GH$9,1,MATCH($D32,'6. Patients'!$GI$9:$IF$9,0),ROWS('6. Patients'!EK$10:EK$107))),0)+
IFERROR(SUMPRODUCT('6. Patients'!CX$10:CX$107,OFFSET('6. Patients'!$IG$9,1,MATCH($D32,'6. Patients'!$IH$9:$JA$9,0),ROWS('6. Patients'!EK$10:EK$107))),0),
IFERROR(SUMPRODUCT('6. Patients'!CX$10:CX$107,OFFSET('6. Patients'!$JB$9,1,MATCH($D32,'6. Patients'!$JC$9:$KZ$9,0),ROWS('6. Patients'!EK$10:EK$107))),0)+
IFERROR(SUMPRODUCT('6. Patients'!CX$10:CX$107,OFFSET('6. Patients'!$LA$9,1,MATCH($D32,'6. Patients'!$LB$9:$LU$9,0),ROWS('6. Patients'!EK$10:EK$107))),0)+
IFERROR(SUMPRODUCT('6. Patients'!CX$10:CX$107,OFFSET('6. Patients'!$LV$9,1,MATCH($D32,'6. Patients'!$LW$9:$NT$9,0),ROWS('6. Patients'!EK$10:EK$107))),0)+
IFERROR(SUMPRODUCT('6. Patients'!CX$10:CX$107,OFFSET('6. Patients'!$NU$9,1,MATCH($D32,'6. Patients'!$NV$9:$OO$9,0),ROWS('6. Patients'!EK$10:EK$107))),0),
IFERROR(SUMPRODUCT('6. Patients'!CX$10:CX$107,OFFSET('6. Patients'!$OP$9,1,MATCH($D32,'6. Patients'!$OQ$9:$QN$9,0),ROWS('6. Patients'!EK$10:EK$107))),0)+
IFERROR(SUMPRODUCT('6. Patients'!CX$10:CX$107,OFFSET('6. Patients'!$QO$9,1,MATCH($D32,'6. Patients'!$QP$9:$RI$9,0),ROWS('6. Patients'!EK$10:EK$107))),0)+
IFERROR(SUMPRODUCT('6. Patients'!CX$10:CX$107,OFFSET('6. Patients'!$RJ$9,1,MATCH($D32,'6. Patients'!$RK$9:$TH$9,0),ROWS('6. Patients'!EK$10:EK$107))),0)+
IFERROR(SUMPRODUCT('6. Patients'!CX$10:CX$107,OFFSET('6. Patients'!$TI$9,1,MATCH($D32,'6. Patients'!$TJ$9:$UC$9,0),ROWS('6. Patients'!EK$10:EK$107))),0))+
IFERROR(VLOOKUP($D32,$H$116:$L$146,COLUMNS($H$115:$J$115)-1+AE$7,0)*$E32*$F32*'1. General Inputs'!$J$25,0),0),0)</f>
        <v>0</v>
      </c>
      <c r="AF32" s="775">
        <f ca="1">ROUNDUP(IFERROR($F32*$E32*CHOOSE(AF$7,
IFERROR(SUMPRODUCT('6. Patients'!CY$10:CY$107,OFFSET('6. Patients'!$DN$9,1,MATCH($D32,'6. Patients'!$DO$9:$FL$9,0),ROWS('6. Patients'!EL$10:EL$107))),0)+
IFERROR(SUMPRODUCT('6. Patients'!CY$10:CY$107,OFFSET('6. Patients'!$FM$9,1,MATCH($D32,'6. Patients'!$FN$9:$GG$9,0),ROWS('6. Patients'!EL$10:EL$107))),0)+
IFERROR(SUMPRODUCT('6. Patients'!CY$10:CY$107,OFFSET('6. Patients'!$GH$9,1,MATCH($D32,'6. Patients'!$GI$9:$IF$9,0),ROWS('6. Patients'!EL$10:EL$107))),0)+
IFERROR(SUMPRODUCT('6. Patients'!CY$10:CY$107,OFFSET('6. Patients'!$IG$9,1,MATCH($D32,'6. Patients'!$IH$9:$JA$9,0),ROWS('6. Patients'!EL$10:EL$107))),0),
IFERROR(SUMPRODUCT('6. Patients'!CY$10:CY$107,OFFSET('6. Patients'!$JB$9,1,MATCH($D32,'6. Patients'!$JC$9:$KZ$9,0),ROWS('6. Patients'!EL$10:EL$107))),0)+
IFERROR(SUMPRODUCT('6. Patients'!CY$10:CY$107,OFFSET('6. Patients'!$LA$9,1,MATCH($D32,'6. Patients'!$LB$9:$LU$9,0),ROWS('6. Patients'!EL$10:EL$107))),0)+
IFERROR(SUMPRODUCT('6. Patients'!CY$10:CY$107,OFFSET('6. Patients'!$LV$9,1,MATCH($D32,'6. Patients'!$LW$9:$NT$9,0),ROWS('6. Patients'!EL$10:EL$107))),0)+
IFERROR(SUMPRODUCT('6. Patients'!CY$10:CY$107,OFFSET('6. Patients'!$NU$9,1,MATCH($D32,'6. Patients'!$NV$9:$OO$9,0),ROWS('6. Patients'!EL$10:EL$107))),0),
IFERROR(SUMPRODUCT('6. Patients'!CY$10:CY$107,OFFSET('6. Patients'!$OP$9,1,MATCH($D32,'6. Patients'!$OQ$9:$QN$9,0),ROWS('6. Patients'!EL$10:EL$107))),0)+
IFERROR(SUMPRODUCT('6. Patients'!CY$10:CY$107,OFFSET('6. Patients'!$QO$9,1,MATCH($D32,'6. Patients'!$QP$9:$RI$9,0),ROWS('6. Patients'!EL$10:EL$107))),0)+
IFERROR(SUMPRODUCT('6. Patients'!CY$10:CY$107,OFFSET('6. Patients'!$RJ$9,1,MATCH($D32,'6. Patients'!$RK$9:$TH$9,0),ROWS('6. Patients'!EL$10:EL$107))),0)+
IFERROR(SUMPRODUCT('6. Patients'!CY$10:CY$107,OFFSET('6. Patients'!$TI$9,1,MATCH($D32,'6. Patients'!$TJ$9:$UC$9,0),ROWS('6. Patients'!EL$10:EL$107))),0))+
IFERROR(VLOOKUP($D32,$H$116:$L$146,COLUMNS($H$115:$J$115)-1+AF$7,0)*$E32*$F32*'1. General Inputs'!$J$25,0),0),0)</f>
        <v>0</v>
      </c>
      <c r="AG32" s="775">
        <f ca="1">ROUNDUP(IFERROR($F32*$E32*CHOOSE(AG$7,
IFERROR(SUMPRODUCT('6. Patients'!CZ$10:CZ$107,OFFSET('6. Patients'!$DN$9,1,MATCH($D32,'6. Patients'!$DO$9:$FL$9,0),ROWS('6. Patients'!EM$10:EM$107))),0)+
IFERROR(SUMPRODUCT('6. Patients'!CZ$10:CZ$107,OFFSET('6. Patients'!$FM$9,1,MATCH($D32,'6. Patients'!$FN$9:$GG$9,0),ROWS('6. Patients'!EM$10:EM$107))),0)+
IFERROR(SUMPRODUCT('6. Patients'!CZ$10:CZ$107,OFFSET('6. Patients'!$GH$9,1,MATCH($D32,'6. Patients'!$GI$9:$IF$9,0),ROWS('6. Patients'!EM$10:EM$107))),0)+
IFERROR(SUMPRODUCT('6. Patients'!CZ$10:CZ$107,OFFSET('6. Patients'!$IG$9,1,MATCH($D32,'6. Patients'!$IH$9:$JA$9,0),ROWS('6. Patients'!EM$10:EM$107))),0),
IFERROR(SUMPRODUCT('6. Patients'!CZ$10:CZ$107,OFFSET('6. Patients'!$JB$9,1,MATCH($D32,'6. Patients'!$JC$9:$KZ$9,0),ROWS('6. Patients'!EM$10:EM$107))),0)+
IFERROR(SUMPRODUCT('6. Patients'!CZ$10:CZ$107,OFFSET('6. Patients'!$LA$9,1,MATCH($D32,'6. Patients'!$LB$9:$LU$9,0),ROWS('6. Patients'!EM$10:EM$107))),0)+
IFERROR(SUMPRODUCT('6. Patients'!CZ$10:CZ$107,OFFSET('6. Patients'!$LV$9,1,MATCH($D32,'6. Patients'!$LW$9:$NT$9,0),ROWS('6. Patients'!EM$10:EM$107))),0)+
IFERROR(SUMPRODUCT('6. Patients'!CZ$10:CZ$107,OFFSET('6. Patients'!$NU$9,1,MATCH($D32,'6. Patients'!$NV$9:$OO$9,0),ROWS('6. Patients'!EM$10:EM$107))),0),
IFERROR(SUMPRODUCT('6. Patients'!CZ$10:CZ$107,OFFSET('6. Patients'!$OP$9,1,MATCH($D32,'6. Patients'!$OQ$9:$QN$9,0),ROWS('6. Patients'!EM$10:EM$107))),0)+
IFERROR(SUMPRODUCT('6. Patients'!CZ$10:CZ$107,OFFSET('6. Patients'!$QO$9,1,MATCH($D32,'6. Patients'!$QP$9:$RI$9,0),ROWS('6. Patients'!EM$10:EM$107))),0)+
IFERROR(SUMPRODUCT('6. Patients'!CZ$10:CZ$107,OFFSET('6. Patients'!$RJ$9,1,MATCH($D32,'6. Patients'!$RK$9:$TH$9,0),ROWS('6. Patients'!EM$10:EM$107))),0)+
IFERROR(SUMPRODUCT('6. Patients'!CZ$10:CZ$107,OFFSET('6. Patients'!$TI$9,1,MATCH($D32,'6. Patients'!$TJ$9:$UC$9,0),ROWS('6. Patients'!EM$10:EM$107))),0))+
IFERROR(VLOOKUP($D32,$H$116:$L$146,COLUMNS($H$115:$J$115)-1+AG$7,0)*$E32*$F32*'1. General Inputs'!$J$25,0),0),0)</f>
        <v>0</v>
      </c>
      <c r="AH32" s="775">
        <f ca="1">ROUNDUP(IFERROR($F32*$E32*CHOOSE(AH$7,
IFERROR(SUMPRODUCT('6. Patients'!DA$10:DA$107,OFFSET('6. Patients'!$DN$9,1,MATCH($D32,'6. Patients'!$DO$9:$FL$9,0),ROWS('6. Patients'!EN$10:EN$107))),0)+
IFERROR(SUMPRODUCT('6. Patients'!DA$10:DA$107,OFFSET('6. Patients'!$FM$9,1,MATCH($D32,'6. Patients'!$FN$9:$GG$9,0),ROWS('6. Patients'!EN$10:EN$107))),0)+
IFERROR(SUMPRODUCT('6. Patients'!DA$10:DA$107,OFFSET('6. Patients'!$GH$9,1,MATCH($D32,'6. Patients'!$GI$9:$IF$9,0),ROWS('6. Patients'!EN$10:EN$107))),0)+
IFERROR(SUMPRODUCT('6. Patients'!DA$10:DA$107,OFFSET('6. Patients'!$IG$9,1,MATCH($D32,'6. Patients'!$IH$9:$JA$9,0),ROWS('6. Patients'!EN$10:EN$107))),0),
IFERROR(SUMPRODUCT('6. Patients'!DA$10:DA$107,OFFSET('6. Patients'!$JB$9,1,MATCH($D32,'6. Patients'!$JC$9:$KZ$9,0),ROWS('6. Patients'!EN$10:EN$107))),0)+
IFERROR(SUMPRODUCT('6. Patients'!DA$10:DA$107,OFFSET('6. Patients'!$LA$9,1,MATCH($D32,'6. Patients'!$LB$9:$LU$9,0),ROWS('6. Patients'!EN$10:EN$107))),0)+
IFERROR(SUMPRODUCT('6. Patients'!DA$10:DA$107,OFFSET('6. Patients'!$LV$9,1,MATCH($D32,'6. Patients'!$LW$9:$NT$9,0),ROWS('6. Patients'!EN$10:EN$107))),0)+
IFERROR(SUMPRODUCT('6. Patients'!DA$10:DA$107,OFFSET('6. Patients'!$NU$9,1,MATCH($D32,'6. Patients'!$NV$9:$OO$9,0),ROWS('6. Patients'!EN$10:EN$107))),0),
IFERROR(SUMPRODUCT('6. Patients'!DA$10:DA$107,OFFSET('6. Patients'!$OP$9,1,MATCH($D32,'6. Patients'!$OQ$9:$QN$9,0),ROWS('6. Patients'!EN$10:EN$107))),0)+
IFERROR(SUMPRODUCT('6. Patients'!DA$10:DA$107,OFFSET('6. Patients'!$QO$9,1,MATCH($D32,'6. Patients'!$QP$9:$RI$9,0),ROWS('6. Patients'!EN$10:EN$107))),0)+
IFERROR(SUMPRODUCT('6. Patients'!DA$10:DA$107,OFFSET('6. Patients'!$RJ$9,1,MATCH($D32,'6. Patients'!$RK$9:$TH$9,0),ROWS('6. Patients'!EN$10:EN$107))),0)+
IFERROR(SUMPRODUCT('6. Patients'!DA$10:DA$107,OFFSET('6. Patients'!$TI$9,1,MATCH($D32,'6. Patients'!$TJ$9:$UC$9,0),ROWS('6. Patients'!EN$10:EN$107))),0))+
IFERROR(VLOOKUP($D32,$H$116:$L$146,COLUMNS($H$115:$J$115)-1+AH$7,0)*$E32*$F32*'1. General Inputs'!$J$25,0),0),0)</f>
        <v>0</v>
      </c>
      <c r="AI32" s="775">
        <f ca="1">ROUNDUP(IFERROR($F32*$E32*CHOOSE(AI$7,
IFERROR(SUMPRODUCT('6. Patients'!DB$10:DB$107,OFFSET('6. Patients'!$DN$9,1,MATCH($D32,'6. Patients'!$DO$9:$FL$9,0),ROWS('6. Patients'!EO$10:EO$107))),0)+
IFERROR(SUMPRODUCT('6. Patients'!DB$10:DB$107,OFFSET('6. Patients'!$FM$9,1,MATCH($D32,'6. Patients'!$FN$9:$GG$9,0),ROWS('6. Patients'!EO$10:EO$107))),0)+
IFERROR(SUMPRODUCT('6. Patients'!DB$10:DB$107,OFFSET('6. Patients'!$GH$9,1,MATCH($D32,'6. Patients'!$GI$9:$IF$9,0),ROWS('6. Patients'!EO$10:EO$107))),0)+
IFERROR(SUMPRODUCT('6. Patients'!DB$10:DB$107,OFFSET('6. Patients'!$IG$9,1,MATCH($D32,'6. Patients'!$IH$9:$JA$9,0),ROWS('6. Patients'!EO$10:EO$107))),0),
IFERROR(SUMPRODUCT('6. Patients'!DB$10:DB$107,OFFSET('6. Patients'!$JB$9,1,MATCH($D32,'6. Patients'!$JC$9:$KZ$9,0),ROWS('6. Patients'!EO$10:EO$107))),0)+
IFERROR(SUMPRODUCT('6. Patients'!DB$10:DB$107,OFFSET('6. Patients'!$LA$9,1,MATCH($D32,'6. Patients'!$LB$9:$LU$9,0),ROWS('6. Patients'!EO$10:EO$107))),0)+
IFERROR(SUMPRODUCT('6. Patients'!DB$10:DB$107,OFFSET('6. Patients'!$LV$9,1,MATCH($D32,'6. Patients'!$LW$9:$NT$9,0),ROWS('6. Patients'!EO$10:EO$107))),0)+
IFERROR(SUMPRODUCT('6. Patients'!DB$10:DB$107,OFFSET('6. Patients'!$NU$9,1,MATCH($D32,'6. Patients'!$NV$9:$OO$9,0),ROWS('6. Patients'!EO$10:EO$107))),0),
IFERROR(SUMPRODUCT('6. Patients'!DB$10:DB$107,OFFSET('6. Patients'!$OP$9,1,MATCH($D32,'6. Patients'!$OQ$9:$QN$9,0),ROWS('6. Patients'!EO$10:EO$107))),0)+
IFERROR(SUMPRODUCT('6. Patients'!DB$10:DB$107,OFFSET('6. Patients'!$QO$9,1,MATCH($D32,'6. Patients'!$QP$9:$RI$9,0),ROWS('6. Patients'!EO$10:EO$107))),0)+
IFERROR(SUMPRODUCT('6. Patients'!DB$10:DB$107,OFFSET('6. Patients'!$RJ$9,1,MATCH($D32,'6. Patients'!$RK$9:$TH$9,0),ROWS('6. Patients'!EO$10:EO$107))),0)+
IFERROR(SUMPRODUCT('6. Patients'!DB$10:DB$107,OFFSET('6. Patients'!$TI$9,1,MATCH($D32,'6. Patients'!$TJ$9:$UC$9,0),ROWS('6. Patients'!EO$10:EO$107))),0))+
IFERROR(VLOOKUP($D32,$H$116:$L$146,COLUMNS($H$115:$J$115)-1+AI$7,0)*$E32*$F32*'1. General Inputs'!$J$25,0),0),0)</f>
        <v>0</v>
      </c>
      <c r="AJ32" s="775">
        <f ca="1">ROUNDUP(IFERROR($F32*$E32*CHOOSE(AJ$7,
IFERROR(SUMPRODUCT('6. Patients'!DC$10:DC$107,OFFSET('6. Patients'!$DN$9,1,MATCH($D32,'6. Patients'!$DO$9:$FL$9,0),ROWS('6. Patients'!EP$10:EP$107))),0)+
IFERROR(SUMPRODUCT('6. Patients'!DC$10:DC$107,OFFSET('6. Patients'!$FM$9,1,MATCH($D32,'6. Patients'!$FN$9:$GG$9,0),ROWS('6. Patients'!EP$10:EP$107))),0)+
IFERROR(SUMPRODUCT('6. Patients'!DC$10:DC$107,OFFSET('6. Patients'!$GH$9,1,MATCH($D32,'6. Patients'!$GI$9:$IF$9,0),ROWS('6. Patients'!EP$10:EP$107))),0)+
IFERROR(SUMPRODUCT('6. Patients'!DC$10:DC$107,OFFSET('6. Patients'!$IG$9,1,MATCH($D32,'6. Patients'!$IH$9:$JA$9,0),ROWS('6. Patients'!EP$10:EP$107))),0),
IFERROR(SUMPRODUCT('6. Patients'!DC$10:DC$107,OFFSET('6. Patients'!$JB$9,1,MATCH($D32,'6. Patients'!$JC$9:$KZ$9,0),ROWS('6. Patients'!EP$10:EP$107))),0)+
IFERROR(SUMPRODUCT('6. Patients'!DC$10:DC$107,OFFSET('6. Patients'!$LA$9,1,MATCH($D32,'6. Patients'!$LB$9:$LU$9,0),ROWS('6. Patients'!EP$10:EP$107))),0)+
IFERROR(SUMPRODUCT('6. Patients'!DC$10:DC$107,OFFSET('6. Patients'!$LV$9,1,MATCH($D32,'6. Patients'!$LW$9:$NT$9,0),ROWS('6. Patients'!EP$10:EP$107))),0)+
IFERROR(SUMPRODUCT('6. Patients'!DC$10:DC$107,OFFSET('6. Patients'!$NU$9,1,MATCH($D32,'6. Patients'!$NV$9:$OO$9,0),ROWS('6. Patients'!EP$10:EP$107))),0),
IFERROR(SUMPRODUCT('6. Patients'!DC$10:DC$107,OFFSET('6. Patients'!$OP$9,1,MATCH($D32,'6. Patients'!$OQ$9:$QN$9,0),ROWS('6. Patients'!EP$10:EP$107))),0)+
IFERROR(SUMPRODUCT('6. Patients'!DC$10:DC$107,OFFSET('6. Patients'!$QO$9,1,MATCH($D32,'6. Patients'!$QP$9:$RI$9,0),ROWS('6. Patients'!EP$10:EP$107))),0)+
IFERROR(SUMPRODUCT('6. Patients'!DC$10:DC$107,OFFSET('6. Patients'!$RJ$9,1,MATCH($D32,'6. Patients'!$RK$9:$TH$9,0),ROWS('6. Patients'!EP$10:EP$107))),0)+
IFERROR(SUMPRODUCT('6. Patients'!DC$10:DC$107,OFFSET('6. Patients'!$TI$9,1,MATCH($D32,'6. Patients'!$TJ$9:$UC$9,0),ROWS('6. Patients'!EP$10:EP$107))),0))+
IFERROR(VLOOKUP($D32,$H$116:$L$146,COLUMNS($H$115:$J$115)-1+AJ$7,0)*$E32*$F32*'1. General Inputs'!$J$25,0),0),0)</f>
        <v>0</v>
      </c>
      <c r="AK32" s="775">
        <f ca="1">ROUNDUP(IFERROR($F32*$E32*CHOOSE(AK$7,
IFERROR(SUMPRODUCT('6. Patients'!DD$10:DD$107,OFFSET('6. Patients'!$DN$9,1,MATCH($D32,'6. Patients'!$DO$9:$FL$9,0),ROWS('6. Patients'!EQ$10:EQ$107))),0)+
IFERROR(SUMPRODUCT('6. Patients'!DD$10:DD$107,OFFSET('6. Patients'!$FM$9,1,MATCH($D32,'6. Patients'!$FN$9:$GG$9,0),ROWS('6. Patients'!EQ$10:EQ$107))),0)+
IFERROR(SUMPRODUCT('6. Patients'!DD$10:DD$107,OFFSET('6. Patients'!$GH$9,1,MATCH($D32,'6. Patients'!$GI$9:$IF$9,0),ROWS('6. Patients'!EQ$10:EQ$107))),0)+
IFERROR(SUMPRODUCT('6. Patients'!DD$10:DD$107,OFFSET('6. Patients'!$IG$9,1,MATCH($D32,'6. Patients'!$IH$9:$JA$9,0),ROWS('6. Patients'!EQ$10:EQ$107))),0),
IFERROR(SUMPRODUCT('6. Patients'!DD$10:DD$107,OFFSET('6. Patients'!$JB$9,1,MATCH($D32,'6. Patients'!$JC$9:$KZ$9,0),ROWS('6. Patients'!EQ$10:EQ$107))),0)+
IFERROR(SUMPRODUCT('6. Patients'!DD$10:DD$107,OFFSET('6. Patients'!$LA$9,1,MATCH($D32,'6. Patients'!$LB$9:$LU$9,0),ROWS('6. Patients'!EQ$10:EQ$107))),0)+
IFERROR(SUMPRODUCT('6. Patients'!DD$10:DD$107,OFFSET('6. Patients'!$LV$9,1,MATCH($D32,'6. Patients'!$LW$9:$NT$9,0),ROWS('6. Patients'!EQ$10:EQ$107))),0)+
IFERROR(SUMPRODUCT('6. Patients'!DD$10:DD$107,OFFSET('6. Patients'!$NU$9,1,MATCH($D32,'6. Patients'!$NV$9:$OO$9,0),ROWS('6. Patients'!EQ$10:EQ$107))),0),
IFERROR(SUMPRODUCT('6. Patients'!DD$10:DD$107,OFFSET('6. Patients'!$OP$9,1,MATCH($D32,'6. Patients'!$OQ$9:$QN$9,0),ROWS('6. Patients'!EQ$10:EQ$107))),0)+
IFERROR(SUMPRODUCT('6. Patients'!DD$10:DD$107,OFFSET('6. Patients'!$QO$9,1,MATCH($D32,'6. Patients'!$QP$9:$RI$9,0),ROWS('6. Patients'!EQ$10:EQ$107))),0)+
IFERROR(SUMPRODUCT('6. Patients'!DD$10:DD$107,OFFSET('6. Patients'!$RJ$9,1,MATCH($D32,'6. Patients'!$RK$9:$TH$9,0),ROWS('6. Patients'!EQ$10:EQ$107))),0)+
IFERROR(SUMPRODUCT('6. Patients'!DD$10:DD$107,OFFSET('6. Patients'!$TI$9,1,MATCH($D32,'6. Patients'!$TJ$9:$UC$9,0),ROWS('6. Patients'!EQ$10:EQ$107))),0))+
IFERROR(VLOOKUP($D32,$H$116:$L$146,COLUMNS($H$115:$J$115)-1+AK$7,0)*$E32*$F32*'1. General Inputs'!$J$25,0),0),0)</f>
        <v>0</v>
      </c>
      <c r="AL32" s="775">
        <f ca="1">ROUNDUP(IFERROR($F32*$E32*CHOOSE(AL$7,
IFERROR(SUMPRODUCT('6. Patients'!DE$10:DE$107,OFFSET('6. Patients'!$DN$9,1,MATCH($D32,'6. Patients'!$DO$9:$FL$9,0),ROWS('6. Patients'!ER$10:ER$107))),0)+
IFERROR(SUMPRODUCT('6. Patients'!DE$10:DE$107,OFFSET('6. Patients'!$FM$9,1,MATCH($D32,'6. Patients'!$FN$9:$GG$9,0),ROWS('6. Patients'!ER$10:ER$107))),0)+
IFERROR(SUMPRODUCT('6. Patients'!DE$10:DE$107,OFFSET('6. Patients'!$GH$9,1,MATCH($D32,'6. Patients'!$GI$9:$IF$9,0),ROWS('6. Patients'!ER$10:ER$107))),0)+
IFERROR(SUMPRODUCT('6. Patients'!DE$10:DE$107,OFFSET('6. Patients'!$IG$9,1,MATCH($D32,'6. Patients'!$IH$9:$JA$9,0),ROWS('6. Patients'!ER$10:ER$107))),0),
IFERROR(SUMPRODUCT('6. Patients'!DE$10:DE$107,OFFSET('6. Patients'!$JB$9,1,MATCH($D32,'6. Patients'!$JC$9:$KZ$9,0),ROWS('6. Patients'!ER$10:ER$107))),0)+
IFERROR(SUMPRODUCT('6. Patients'!DE$10:DE$107,OFFSET('6. Patients'!$LA$9,1,MATCH($D32,'6. Patients'!$LB$9:$LU$9,0),ROWS('6. Patients'!ER$10:ER$107))),0)+
IFERROR(SUMPRODUCT('6. Patients'!DE$10:DE$107,OFFSET('6. Patients'!$LV$9,1,MATCH($D32,'6. Patients'!$LW$9:$NT$9,0),ROWS('6. Patients'!ER$10:ER$107))),0)+
IFERROR(SUMPRODUCT('6. Patients'!DE$10:DE$107,OFFSET('6. Patients'!$NU$9,1,MATCH($D32,'6. Patients'!$NV$9:$OO$9,0),ROWS('6. Patients'!ER$10:ER$107))),0),
IFERROR(SUMPRODUCT('6. Patients'!DE$10:DE$107,OFFSET('6. Patients'!$OP$9,1,MATCH($D32,'6. Patients'!$OQ$9:$QN$9,0),ROWS('6. Patients'!ER$10:ER$107))),0)+
IFERROR(SUMPRODUCT('6. Patients'!DE$10:DE$107,OFFSET('6. Patients'!$QO$9,1,MATCH($D32,'6. Patients'!$QP$9:$RI$9,0),ROWS('6. Patients'!ER$10:ER$107))),0)+
IFERROR(SUMPRODUCT('6. Patients'!DE$10:DE$107,OFFSET('6. Patients'!$RJ$9,1,MATCH($D32,'6. Patients'!$RK$9:$TH$9,0),ROWS('6. Patients'!ER$10:ER$107))),0)+
IFERROR(SUMPRODUCT('6. Patients'!DE$10:DE$107,OFFSET('6. Patients'!$TI$9,1,MATCH($D32,'6. Patients'!$TJ$9:$UC$9,0),ROWS('6. Patients'!ER$10:ER$107))),0))+
IFERROR(VLOOKUP($D32,$H$116:$L$146,COLUMNS($H$115:$J$115)-1+AL$7,0)*$E32*$F32*'1. General Inputs'!$J$25,0),0),0)</f>
        <v>0</v>
      </c>
      <c r="AM32" s="775">
        <f ca="1">ROUNDUP(IFERROR($F32*$E32*CHOOSE(AM$7,
IFERROR(SUMPRODUCT('6. Patients'!DF$10:DF$107,OFFSET('6. Patients'!$DN$9,1,MATCH($D32,'6. Patients'!$DO$9:$FL$9,0),ROWS('6. Patients'!ES$10:ES$107))),0)+
IFERROR(SUMPRODUCT('6. Patients'!DF$10:DF$107,OFFSET('6. Patients'!$FM$9,1,MATCH($D32,'6. Patients'!$FN$9:$GG$9,0),ROWS('6. Patients'!ES$10:ES$107))),0)+
IFERROR(SUMPRODUCT('6. Patients'!DF$10:DF$107,OFFSET('6. Patients'!$GH$9,1,MATCH($D32,'6. Patients'!$GI$9:$IF$9,0),ROWS('6. Patients'!ES$10:ES$107))),0)+
IFERROR(SUMPRODUCT('6. Patients'!DF$10:DF$107,OFFSET('6. Patients'!$IG$9,1,MATCH($D32,'6. Patients'!$IH$9:$JA$9,0),ROWS('6. Patients'!ES$10:ES$107))),0),
IFERROR(SUMPRODUCT('6. Patients'!DF$10:DF$107,OFFSET('6. Patients'!$JB$9,1,MATCH($D32,'6. Patients'!$JC$9:$KZ$9,0),ROWS('6. Patients'!ES$10:ES$107))),0)+
IFERROR(SUMPRODUCT('6. Patients'!DF$10:DF$107,OFFSET('6. Patients'!$LA$9,1,MATCH($D32,'6. Patients'!$LB$9:$LU$9,0),ROWS('6. Patients'!ES$10:ES$107))),0)+
IFERROR(SUMPRODUCT('6. Patients'!DF$10:DF$107,OFFSET('6. Patients'!$LV$9,1,MATCH($D32,'6. Patients'!$LW$9:$NT$9,0),ROWS('6. Patients'!ES$10:ES$107))),0)+
IFERROR(SUMPRODUCT('6. Patients'!DF$10:DF$107,OFFSET('6. Patients'!$NU$9,1,MATCH($D32,'6. Patients'!$NV$9:$OO$9,0),ROWS('6. Patients'!ES$10:ES$107))),0),
IFERROR(SUMPRODUCT('6. Patients'!DF$10:DF$107,OFFSET('6. Patients'!$OP$9,1,MATCH($D32,'6. Patients'!$OQ$9:$QN$9,0),ROWS('6. Patients'!ES$10:ES$107))),0)+
IFERROR(SUMPRODUCT('6. Patients'!DF$10:DF$107,OFFSET('6. Patients'!$QO$9,1,MATCH($D32,'6. Patients'!$QP$9:$RI$9,0),ROWS('6. Patients'!ES$10:ES$107))),0)+
IFERROR(SUMPRODUCT('6. Patients'!DF$10:DF$107,OFFSET('6. Patients'!$RJ$9,1,MATCH($D32,'6. Patients'!$RK$9:$TH$9,0),ROWS('6. Patients'!ES$10:ES$107))),0)+
IFERROR(SUMPRODUCT('6. Patients'!DF$10:DF$107,OFFSET('6. Patients'!$TI$9,1,MATCH($D32,'6. Patients'!$TJ$9:$UC$9,0),ROWS('6. Patients'!ES$10:ES$107))),0))+
IFERROR(VLOOKUP($D32,$H$116:$L$146,COLUMNS($H$115:$J$115)-1+AM$7,0)*$E32*$F32*'1. General Inputs'!$J$25,0),0),0)</f>
        <v>0</v>
      </c>
      <c r="AN32" s="775">
        <f ca="1">ROUNDUP(IFERROR($F32*$E32*CHOOSE(AN$7,
IFERROR(SUMPRODUCT('6. Patients'!DG$10:DG$107,OFFSET('6. Patients'!$DN$9,1,MATCH($D32,'6. Patients'!$DO$9:$FL$9,0),ROWS('6. Patients'!ET$10:ET$107))),0)+
IFERROR(SUMPRODUCT('6. Patients'!DG$10:DG$107,OFFSET('6. Patients'!$FM$9,1,MATCH($D32,'6. Patients'!$FN$9:$GG$9,0),ROWS('6. Patients'!ET$10:ET$107))),0)+
IFERROR(SUMPRODUCT('6. Patients'!DG$10:DG$107,OFFSET('6. Patients'!$GH$9,1,MATCH($D32,'6. Patients'!$GI$9:$IF$9,0),ROWS('6. Patients'!ET$10:ET$107))),0)+
IFERROR(SUMPRODUCT('6. Patients'!DG$10:DG$107,OFFSET('6. Patients'!$IG$9,1,MATCH($D32,'6. Patients'!$IH$9:$JA$9,0),ROWS('6. Patients'!ET$10:ET$107))),0),
IFERROR(SUMPRODUCT('6. Patients'!DG$10:DG$107,OFFSET('6. Patients'!$JB$9,1,MATCH($D32,'6. Patients'!$JC$9:$KZ$9,0),ROWS('6. Patients'!ET$10:ET$107))),0)+
IFERROR(SUMPRODUCT('6. Patients'!DG$10:DG$107,OFFSET('6. Patients'!$LA$9,1,MATCH($D32,'6. Patients'!$LB$9:$LU$9,0),ROWS('6. Patients'!ET$10:ET$107))),0)+
IFERROR(SUMPRODUCT('6. Patients'!DG$10:DG$107,OFFSET('6. Patients'!$LV$9,1,MATCH($D32,'6. Patients'!$LW$9:$NT$9,0),ROWS('6. Patients'!ET$10:ET$107))),0)+
IFERROR(SUMPRODUCT('6. Patients'!DG$10:DG$107,OFFSET('6. Patients'!$NU$9,1,MATCH($D32,'6. Patients'!$NV$9:$OO$9,0),ROWS('6. Patients'!ET$10:ET$107))),0),
IFERROR(SUMPRODUCT('6. Patients'!DG$10:DG$107,OFFSET('6. Patients'!$OP$9,1,MATCH($D32,'6. Patients'!$OQ$9:$QN$9,0),ROWS('6. Patients'!ET$10:ET$107))),0)+
IFERROR(SUMPRODUCT('6. Patients'!DG$10:DG$107,OFFSET('6. Patients'!$QO$9,1,MATCH($D32,'6. Patients'!$QP$9:$RI$9,0),ROWS('6. Patients'!ET$10:ET$107))),0)+
IFERROR(SUMPRODUCT('6. Patients'!DG$10:DG$107,OFFSET('6. Patients'!$RJ$9,1,MATCH($D32,'6. Patients'!$RK$9:$TH$9,0),ROWS('6. Patients'!ET$10:ET$107))),0)+
IFERROR(SUMPRODUCT('6. Patients'!DG$10:DG$107,OFFSET('6. Patients'!$TI$9,1,MATCH($D32,'6. Patients'!$TJ$9:$UC$9,0),ROWS('6. Patients'!ET$10:ET$107))),0))+
IFERROR(VLOOKUP($D32,$H$116:$L$146,COLUMNS($H$115:$J$115)-1+AN$7,0)*$E32*$F32*'1. General Inputs'!$J$25,0),0),0)</f>
        <v>0</v>
      </c>
      <c r="AO32" s="775">
        <f ca="1">ROUNDUP(IFERROR($F32*$E32*CHOOSE(AO$7,
IFERROR(SUMPRODUCT('6. Patients'!DH$10:DH$107,OFFSET('6. Patients'!$DN$9,1,MATCH($D32,'6. Patients'!$DO$9:$FL$9,0),ROWS('6. Patients'!EU$10:EU$107))),0)+
IFERROR(SUMPRODUCT('6. Patients'!DH$10:DH$107,OFFSET('6. Patients'!$FM$9,1,MATCH($D32,'6. Patients'!$FN$9:$GG$9,0),ROWS('6. Patients'!EU$10:EU$107))),0)+
IFERROR(SUMPRODUCT('6. Patients'!DH$10:DH$107,OFFSET('6. Patients'!$GH$9,1,MATCH($D32,'6. Patients'!$GI$9:$IF$9,0),ROWS('6. Patients'!EU$10:EU$107))),0)+
IFERROR(SUMPRODUCT('6. Patients'!DH$10:DH$107,OFFSET('6. Patients'!$IG$9,1,MATCH($D32,'6. Patients'!$IH$9:$JA$9,0),ROWS('6. Patients'!EU$10:EU$107))),0),
IFERROR(SUMPRODUCT('6. Patients'!DH$10:DH$107,OFFSET('6. Patients'!$JB$9,1,MATCH($D32,'6. Patients'!$JC$9:$KZ$9,0),ROWS('6. Patients'!EU$10:EU$107))),0)+
IFERROR(SUMPRODUCT('6. Patients'!DH$10:DH$107,OFFSET('6. Patients'!$LA$9,1,MATCH($D32,'6. Patients'!$LB$9:$LU$9,0),ROWS('6. Patients'!EU$10:EU$107))),0)+
IFERROR(SUMPRODUCT('6. Patients'!DH$10:DH$107,OFFSET('6. Patients'!$LV$9,1,MATCH($D32,'6. Patients'!$LW$9:$NT$9,0),ROWS('6. Patients'!EU$10:EU$107))),0)+
IFERROR(SUMPRODUCT('6. Patients'!DH$10:DH$107,OFFSET('6. Patients'!$NU$9,1,MATCH($D32,'6. Patients'!$NV$9:$OO$9,0),ROWS('6. Patients'!EU$10:EU$107))),0),
IFERROR(SUMPRODUCT('6. Patients'!DH$10:DH$107,OFFSET('6. Patients'!$OP$9,1,MATCH($D32,'6. Patients'!$OQ$9:$QN$9,0),ROWS('6. Patients'!EU$10:EU$107))),0)+
IFERROR(SUMPRODUCT('6. Patients'!DH$10:DH$107,OFFSET('6. Patients'!$QO$9,1,MATCH($D32,'6. Patients'!$QP$9:$RI$9,0),ROWS('6. Patients'!EU$10:EU$107))),0)+
IFERROR(SUMPRODUCT('6. Patients'!DH$10:DH$107,OFFSET('6. Patients'!$RJ$9,1,MATCH($D32,'6. Patients'!$RK$9:$TH$9,0),ROWS('6. Patients'!EU$10:EU$107))),0)+
IFERROR(SUMPRODUCT('6. Patients'!DH$10:DH$107,OFFSET('6. Patients'!$TI$9,1,MATCH($D32,'6. Patients'!$TJ$9:$UC$9,0),ROWS('6. Patients'!EU$10:EU$107))),0))+
IFERROR(VLOOKUP($D32,$H$116:$L$146,COLUMNS($H$115:$J$115)-1+AO$7,0)*$E32*$F32*'1. General Inputs'!$J$25,0),0),0)</f>
        <v>0</v>
      </c>
      <c r="AP32" s="775">
        <f ca="1">ROUNDUP(IFERROR($F32*$E32*CHOOSE(AP$7,
IFERROR(SUMPRODUCT('6. Patients'!DI$10:DI$107,OFFSET('6. Patients'!$DN$9,1,MATCH($D32,'6. Patients'!$DO$9:$FL$9,0),ROWS('6. Patients'!EV$10:EV$107))),0)+
IFERROR(SUMPRODUCT('6. Patients'!DI$10:DI$107,OFFSET('6. Patients'!$FM$9,1,MATCH($D32,'6. Patients'!$FN$9:$GG$9,0),ROWS('6. Patients'!EV$10:EV$107))),0)+
IFERROR(SUMPRODUCT('6. Patients'!DI$10:DI$107,OFFSET('6. Patients'!$GH$9,1,MATCH($D32,'6. Patients'!$GI$9:$IF$9,0),ROWS('6. Patients'!EV$10:EV$107))),0)+
IFERROR(SUMPRODUCT('6. Patients'!DI$10:DI$107,OFFSET('6. Patients'!$IG$9,1,MATCH($D32,'6. Patients'!$IH$9:$JA$9,0),ROWS('6. Patients'!EV$10:EV$107))),0),
IFERROR(SUMPRODUCT('6. Patients'!DI$10:DI$107,OFFSET('6. Patients'!$JB$9,1,MATCH($D32,'6. Patients'!$JC$9:$KZ$9,0),ROWS('6. Patients'!EV$10:EV$107))),0)+
IFERROR(SUMPRODUCT('6. Patients'!DI$10:DI$107,OFFSET('6. Patients'!$LA$9,1,MATCH($D32,'6. Patients'!$LB$9:$LU$9,0),ROWS('6. Patients'!EV$10:EV$107))),0)+
IFERROR(SUMPRODUCT('6. Patients'!DI$10:DI$107,OFFSET('6. Patients'!$LV$9,1,MATCH($D32,'6. Patients'!$LW$9:$NT$9,0),ROWS('6. Patients'!EV$10:EV$107))),0)+
IFERROR(SUMPRODUCT('6. Patients'!DI$10:DI$107,OFFSET('6. Patients'!$NU$9,1,MATCH($D32,'6. Patients'!$NV$9:$OO$9,0),ROWS('6. Patients'!EV$10:EV$107))),0),
IFERROR(SUMPRODUCT('6. Patients'!DI$10:DI$107,OFFSET('6. Patients'!$OP$9,1,MATCH($D32,'6. Patients'!$OQ$9:$QN$9,0),ROWS('6. Patients'!EV$10:EV$107))),0)+
IFERROR(SUMPRODUCT('6. Patients'!DI$10:DI$107,OFFSET('6. Patients'!$QO$9,1,MATCH($D32,'6. Patients'!$QP$9:$RI$9,0),ROWS('6. Patients'!EV$10:EV$107))),0)+
IFERROR(SUMPRODUCT('6. Patients'!DI$10:DI$107,OFFSET('6. Patients'!$RJ$9,1,MATCH($D32,'6. Patients'!$RK$9:$TH$9,0),ROWS('6. Patients'!EV$10:EV$107))),0)+
IFERROR(SUMPRODUCT('6. Patients'!DI$10:DI$107,OFFSET('6. Patients'!$TI$9,1,MATCH($D32,'6. Patients'!$TJ$9:$UC$9,0),ROWS('6. Patients'!EV$10:EV$107))),0))+
IFERROR(VLOOKUP($D32,$H$116:$L$146,COLUMNS($H$115:$J$115)-1+AP$7,0)*$E32*$F32*'1. General Inputs'!$J$25,0),0),0)</f>
        <v>0</v>
      </c>
      <c r="AQ32" s="775">
        <f ca="1">ROUNDUP(IFERROR($F32*$E32*CHOOSE(AQ$7,
IFERROR(SUMPRODUCT('6. Patients'!DJ$10:DJ$107,OFFSET('6. Patients'!$DN$9,1,MATCH($D32,'6. Patients'!$DO$9:$FL$9,0),ROWS('6. Patients'!EW$10:EW$107))),0)+
IFERROR(SUMPRODUCT('6. Patients'!DJ$10:DJ$107,OFFSET('6. Patients'!$FM$9,1,MATCH($D32,'6. Patients'!$FN$9:$GG$9,0),ROWS('6. Patients'!EW$10:EW$107))),0)+
IFERROR(SUMPRODUCT('6. Patients'!DJ$10:DJ$107,OFFSET('6. Patients'!$GH$9,1,MATCH($D32,'6. Patients'!$GI$9:$IF$9,0),ROWS('6. Patients'!EW$10:EW$107))),0)+
IFERROR(SUMPRODUCT('6. Patients'!DJ$10:DJ$107,OFFSET('6. Patients'!$IG$9,1,MATCH($D32,'6. Patients'!$IH$9:$JA$9,0),ROWS('6. Patients'!EW$10:EW$107))),0),
IFERROR(SUMPRODUCT('6. Patients'!DJ$10:DJ$107,OFFSET('6. Patients'!$JB$9,1,MATCH($D32,'6. Patients'!$JC$9:$KZ$9,0),ROWS('6. Patients'!EW$10:EW$107))),0)+
IFERROR(SUMPRODUCT('6. Patients'!DJ$10:DJ$107,OFFSET('6. Patients'!$LA$9,1,MATCH($D32,'6. Patients'!$LB$9:$LU$9,0),ROWS('6. Patients'!EW$10:EW$107))),0)+
IFERROR(SUMPRODUCT('6. Patients'!DJ$10:DJ$107,OFFSET('6. Patients'!$LV$9,1,MATCH($D32,'6. Patients'!$LW$9:$NT$9,0),ROWS('6. Patients'!EW$10:EW$107))),0)+
IFERROR(SUMPRODUCT('6. Patients'!DJ$10:DJ$107,OFFSET('6. Patients'!$NU$9,1,MATCH($D32,'6. Patients'!$NV$9:$OO$9,0),ROWS('6. Patients'!EW$10:EW$107))),0),
IFERROR(SUMPRODUCT('6. Patients'!DJ$10:DJ$107,OFFSET('6. Patients'!$OP$9,1,MATCH($D32,'6. Patients'!$OQ$9:$QN$9,0),ROWS('6. Patients'!EW$10:EW$107))),0)+
IFERROR(SUMPRODUCT('6. Patients'!DJ$10:DJ$107,OFFSET('6. Patients'!$QO$9,1,MATCH($D32,'6. Patients'!$QP$9:$RI$9,0),ROWS('6. Patients'!EW$10:EW$107))),0)+
IFERROR(SUMPRODUCT('6. Patients'!DJ$10:DJ$107,OFFSET('6. Patients'!$RJ$9,1,MATCH($D32,'6. Patients'!$RK$9:$TH$9,0),ROWS('6. Patients'!EW$10:EW$107))),0)+
IFERROR(SUMPRODUCT('6. Patients'!DJ$10:DJ$107,OFFSET('6. Patients'!$TI$9,1,MATCH($D32,'6. Patients'!$TJ$9:$UC$9,0),ROWS('6. Patients'!EW$10:EW$107))),0))+
IFERROR(VLOOKUP($D32,$H$116:$L$146,COLUMNS($H$115:$J$115)-1+AQ$7,0)*$E32*$F32*'1. General Inputs'!$J$25,0),0),0)</f>
        <v>0</v>
      </c>
      <c r="AR32" s="342"/>
      <c r="AZ32" s="335">
        <f ca="1">IFERROR(SUM(OFFSET('7. Consumption'!H32,0,1,,MIN('1. General Inputs'!$J$29,COLUMNS('7. Consumption'!H$9:$AQ$9)-1))),0)+MAX(0,$AQ32*('1. General Inputs'!$J$29-COLUMNS('7. Consumption'!H$9:$AQ$9)+1))</f>
        <v>0</v>
      </c>
      <c r="BA32" s="335">
        <f ca="1">IFERROR(SUM(OFFSET('7. Consumption'!I32,0,1,,MIN('1. General Inputs'!$J$29,COLUMNS('7. Consumption'!I$9:$AQ$9)-1))),0)+MAX(0,$AQ32*('1. General Inputs'!$J$29-COLUMNS('7. Consumption'!I$9:$AQ$9)+1))</f>
        <v>0</v>
      </c>
      <c r="BB32" s="335">
        <f ca="1">IFERROR(SUM(OFFSET('7. Consumption'!J32,0,1,,MIN('1. General Inputs'!$J$29,COLUMNS('7. Consumption'!J$9:$AQ$9)-1))),0)+MAX(0,$AQ32*('1. General Inputs'!$J$29-COLUMNS('7. Consumption'!J$9:$AQ$9)+1))</f>
        <v>0</v>
      </c>
      <c r="BC32" s="335">
        <f ca="1">IFERROR(SUM(OFFSET('7. Consumption'!K32,0,1,,MIN('1. General Inputs'!$J$29,COLUMNS('7. Consumption'!K$9:$AQ$9)-1))),0)+MAX(0,$AQ32*('1. General Inputs'!$J$29-COLUMNS('7. Consumption'!K$9:$AQ$9)+1))</f>
        <v>0</v>
      </c>
      <c r="BD32" s="335">
        <f ca="1">IFERROR(SUM(OFFSET('7. Consumption'!L32,0,1,,MIN('1. General Inputs'!$J$29,COLUMNS('7. Consumption'!L$9:$AQ$9)-1))),0)+MAX(0,$AQ32*('1. General Inputs'!$J$29-COLUMNS('7. Consumption'!L$9:$AQ$9)+1))</f>
        <v>0</v>
      </c>
      <c r="BE32" s="335">
        <f ca="1">IFERROR(SUM(OFFSET('7. Consumption'!M32,0,1,,MIN('1. General Inputs'!$J$29,COLUMNS('7. Consumption'!M$9:$AQ$9)-1))),0)+MAX(0,$AQ32*('1. General Inputs'!$J$29-COLUMNS('7. Consumption'!M$9:$AQ$9)+1))</f>
        <v>0</v>
      </c>
      <c r="BF32" s="335">
        <f ca="1">IFERROR(SUM(OFFSET('7. Consumption'!N32,0,1,,MIN('1. General Inputs'!$J$29,COLUMNS('7. Consumption'!N$9:$AQ$9)-1))),0)+MAX(0,$AQ32*('1. General Inputs'!$J$29-COLUMNS('7. Consumption'!N$9:$AQ$9)+1))</f>
        <v>0</v>
      </c>
      <c r="BG32" s="335">
        <f ca="1">IFERROR(SUM(OFFSET('7. Consumption'!O32,0,1,,MIN('1. General Inputs'!$J$29,COLUMNS('7. Consumption'!O$9:$AQ$9)-1))),0)+MAX(0,$AQ32*('1. General Inputs'!$J$29-COLUMNS('7. Consumption'!O$9:$AQ$9)+1))</f>
        <v>0</v>
      </c>
      <c r="BH32" s="335">
        <f ca="1">IFERROR(SUM(OFFSET('7. Consumption'!P32,0,1,,MIN('1. General Inputs'!$J$29,COLUMNS('7. Consumption'!P$9:$AQ$9)-1))),0)+MAX(0,$AQ32*('1. General Inputs'!$J$29-COLUMNS('7. Consumption'!P$9:$AQ$9)+1))</f>
        <v>0</v>
      </c>
      <c r="BI32" s="335">
        <f ca="1">IFERROR(SUM(OFFSET('7. Consumption'!Q32,0,1,,MIN('1. General Inputs'!$J$29,COLUMNS('7. Consumption'!Q$9:$AQ$9)-1))),0)+MAX(0,$AQ32*('1. General Inputs'!$J$29-COLUMNS('7. Consumption'!Q$9:$AQ$9)+1))</f>
        <v>0</v>
      </c>
      <c r="BJ32" s="335">
        <f ca="1">IFERROR(SUM(OFFSET('7. Consumption'!R32,0,1,,MIN('1. General Inputs'!$J$29,COLUMNS('7. Consumption'!R$9:$AQ$9)-1))),0)+MAX(0,$AQ32*('1. General Inputs'!$J$29-COLUMNS('7. Consumption'!R$9:$AQ$9)+1))</f>
        <v>0</v>
      </c>
      <c r="BK32" s="335">
        <f ca="1">IFERROR(SUM(OFFSET('7. Consumption'!S32,0,1,,MIN('1. General Inputs'!$J$29,COLUMNS('7. Consumption'!S$9:$AQ$9)-1))),0)+MAX(0,$AQ32*('1. General Inputs'!$J$29-COLUMNS('7. Consumption'!S$9:$AQ$9)+1))</f>
        <v>0</v>
      </c>
      <c r="BL32" s="335">
        <f ca="1">IFERROR(SUM(OFFSET('7. Consumption'!T32,0,1,,MIN('1. General Inputs'!$J$29,COLUMNS('7. Consumption'!T$9:$AQ$9)-1))),0)+MAX(0,$AQ32*('1. General Inputs'!$J$29-COLUMNS('7. Consumption'!T$9:$AQ$9)+1))</f>
        <v>0</v>
      </c>
      <c r="BM32" s="335">
        <f ca="1">IFERROR(SUM(OFFSET('7. Consumption'!U32,0,1,,MIN('1. General Inputs'!$J$29,COLUMNS('7. Consumption'!U$9:$AQ$9)-1))),0)+MAX(0,$AQ32*('1. General Inputs'!$J$29-COLUMNS('7. Consumption'!U$9:$AQ$9)+1))</f>
        <v>0</v>
      </c>
      <c r="BN32" s="335">
        <f ca="1">IFERROR(SUM(OFFSET('7. Consumption'!V32,0,1,,MIN('1. General Inputs'!$J$29,COLUMNS('7. Consumption'!V$9:$AQ$9)-1))),0)+MAX(0,$AQ32*('1. General Inputs'!$J$29-COLUMNS('7. Consumption'!V$9:$AQ$9)+1))</f>
        <v>0</v>
      </c>
      <c r="BO32" s="335">
        <f ca="1">IFERROR(SUM(OFFSET('7. Consumption'!W32,0,1,,MIN('1. General Inputs'!$J$29,COLUMNS('7. Consumption'!W$9:$AQ$9)-1))),0)+MAX(0,$AQ32*('1. General Inputs'!$J$29-COLUMNS('7. Consumption'!W$9:$AQ$9)+1))</f>
        <v>0</v>
      </c>
      <c r="BP32" s="335">
        <f ca="1">IFERROR(SUM(OFFSET('7. Consumption'!X32,0,1,,MIN('1. General Inputs'!$J$29,COLUMNS('7. Consumption'!X$9:$AQ$9)-1))),0)+MAX(0,$AQ32*('1. General Inputs'!$J$29-COLUMNS('7. Consumption'!X$9:$AQ$9)+1))</f>
        <v>0</v>
      </c>
      <c r="BQ32" s="335">
        <f ca="1">IFERROR(SUM(OFFSET('7. Consumption'!Y32,0,1,,MIN('1. General Inputs'!$J$29,COLUMNS('7. Consumption'!Y$9:$AQ$9)-1))),0)+MAX(0,$AQ32*('1. General Inputs'!$J$29-COLUMNS('7. Consumption'!Y$9:$AQ$9)+1))</f>
        <v>0</v>
      </c>
      <c r="BR32" s="335">
        <f ca="1">IFERROR(SUM(OFFSET('7. Consumption'!Z32,0,1,,MIN('1. General Inputs'!$J$29,COLUMNS('7. Consumption'!Z$9:$AQ$9)-1))),0)+MAX(0,$AQ32*('1. General Inputs'!$J$29-COLUMNS('7. Consumption'!Z$9:$AQ$9)+1))</f>
        <v>0</v>
      </c>
      <c r="BS32" s="335">
        <f ca="1">IFERROR(SUM(OFFSET('7. Consumption'!AA32,0,1,,MIN('1. General Inputs'!$J$29,COLUMNS('7. Consumption'!AA$9:$AQ$9)-1))),0)+MAX(0,$AQ32*('1. General Inputs'!$J$29-COLUMNS('7. Consumption'!AA$9:$AQ$9)+1))</f>
        <v>0</v>
      </c>
      <c r="BT32" s="335">
        <f ca="1">IFERROR(SUM(OFFSET('7. Consumption'!AB32,0,1,,MIN('1. General Inputs'!$J$29,COLUMNS('7. Consumption'!AB$9:$AQ$9)-1))),0)+MAX(0,$AQ32*('1. General Inputs'!$J$29-COLUMNS('7. Consumption'!AB$9:$AQ$9)+1))</f>
        <v>0</v>
      </c>
      <c r="BU32" s="335">
        <f ca="1">IFERROR(SUM(OFFSET('7. Consumption'!AC32,0,1,,MIN('1. General Inputs'!$J$29,COLUMNS('7. Consumption'!AC$9:$AQ$9)-1))),0)+MAX(0,$AQ32*('1. General Inputs'!$J$29-COLUMNS('7. Consumption'!AC$9:$AQ$9)+1))</f>
        <v>0</v>
      </c>
      <c r="BV32" s="335">
        <f ca="1">IFERROR(SUM(OFFSET('7. Consumption'!AD32,0,1,,MIN('1. General Inputs'!$J$29,COLUMNS('7. Consumption'!AD$9:$AQ$9)-1))),0)+MAX(0,$AQ32*('1. General Inputs'!$J$29-COLUMNS('7. Consumption'!AD$9:$AQ$9)+1))</f>
        <v>0</v>
      </c>
      <c r="BW32" s="335">
        <f ca="1">IFERROR(SUM(OFFSET('7. Consumption'!AE32,0,1,,MIN('1. General Inputs'!$J$29,COLUMNS('7. Consumption'!AE$9:$AQ$9)-1))),0)+MAX(0,$AQ32*('1. General Inputs'!$J$29-COLUMNS('7. Consumption'!AE$9:$AQ$9)+1))</f>
        <v>0</v>
      </c>
      <c r="BX32" s="335">
        <f ca="1">IFERROR(SUM(OFFSET('7. Consumption'!AF32,0,1,,MIN('1. General Inputs'!$J$29,COLUMNS('7. Consumption'!AF$9:$AQ$9)-1))),0)+MAX(0,$AQ32*('1. General Inputs'!$J$29-COLUMNS('7. Consumption'!AF$9:$AQ$9)+1))</f>
        <v>0</v>
      </c>
      <c r="BY32" s="335">
        <f ca="1">IFERROR(SUM(OFFSET('7. Consumption'!AG32,0,1,,MIN('1. General Inputs'!$J$29,COLUMNS('7. Consumption'!AG$9:$AQ$9)-1))),0)+MAX(0,$AQ32*('1. General Inputs'!$J$29-COLUMNS('7. Consumption'!AG$9:$AQ$9)+1))</f>
        <v>0</v>
      </c>
      <c r="BZ32" s="335">
        <f ca="1">IFERROR(SUM(OFFSET('7. Consumption'!AH32,0,1,,MIN('1. General Inputs'!$J$29,COLUMNS('7. Consumption'!AH$9:$AQ$9)-1))),0)+MAX(0,$AQ32*('1. General Inputs'!$J$29-COLUMNS('7. Consumption'!AH$9:$AQ$9)+1))</f>
        <v>0</v>
      </c>
      <c r="CA32" s="335">
        <f ca="1">IFERROR(SUM(OFFSET('7. Consumption'!AI32,0,1,,MIN('1. General Inputs'!$J$29,COLUMNS('7. Consumption'!AI$9:$AQ$9)-1))),0)+MAX(0,$AQ32*('1. General Inputs'!$J$29-COLUMNS('7. Consumption'!AI$9:$AQ$9)+1))</f>
        <v>0</v>
      </c>
      <c r="CB32" s="335">
        <f ca="1">IFERROR(SUM(OFFSET('7. Consumption'!AJ32,0,1,,MIN('1. General Inputs'!$J$29,COLUMNS('7. Consumption'!AJ$9:$AQ$9)-1))),0)+MAX(0,$AQ32*('1. General Inputs'!$J$29-COLUMNS('7. Consumption'!AJ$9:$AQ$9)+1))</f>
        <v>0</v>
      </c>
      <c r="CC32" s="335">
        <f ca="1">IFERROR(SUM(OFFSET('7. Consumption'!AK32,0,1,,MIN('1. General Inputs'!$J$29,COLUMNS('7. Consumption'!AK$9:$AQ$9)-1))),0)+MAX(0,$AQ32*('1. General Inputs'!$J$29-COLUMNS('7. Consumption'!AK$9:$AQ$9)+1))</f>
        <v>0</v>
      </c>
      <c r="CD32" s="335">
        <f ca="1">IFERROR(SUM(OFFSET('7. Consumption'!AL32,0,1,,MIN('1. General Inputs'!$J$29,COLUMNS('7. Consumption'!AL$9:$AQ$9)-1))),0)+MAX(0,$AQ32*('1. General Inputs'!$J$29-COLUMNS('7. Consumption'!AL$9:$AQ$9)+1))</f>
        <v>0</v>
      </c>
      <c r="CE32" s="335">
        <f ca="1">IFERROR(SUM(OFFSET('7. Consumption'!AM32,0,1,,MIN('1. General Inputs'!$J$29,COLUMNS('7. Consumption'!AM$9:$AQ$9)-1))),0)+MAX(0,$AQ32*('1. General Inputs'!$J$29-COLUMNS('7. Consumption'!AM$9:$AQ$9)+1))</f>
        <v>0</v>
      </c>
      <c r="CF32" s="335">
        <f ca="1">IFERROR(SUM(OFFSET('7. Consumption'!AN32,0,1,,MIN('1. General Inputs'!$J$29,COLUMNS('7. Consumption'!AN$9:$AQ$9)-1))),0)+MAX(0,$AQ32*('1. General Inputs'!$J$29-COLUMNS('7. Consumption'!AN$9:$AQ$9)+1))</f>
        <v>0</v>
      </c>
      <c r="CG32" s="335">
        <f ca="1">IFERROR(SUM(OFFSET('7. Consumption'!AO32,0,1,,MIN('1. General Inputs'!$J$29,COLUMNS('7. Consumption'!AO$9:$AQ$9)-1))),0)+MAX(0,$AQ32*('1. General Inputs'!$J$29-COLUMNS('7. Consumption'!AO$9:$AQ$9)+1))</f>
        <v>0</v>
      </c>
      <c r="CH32" s="335">
        <f ca="1">IFERROR(SUM(OFFSET('7. Consumption'!AP32,0,1,,MIN('1. General Inputs'!$J$29,COLUMNS('7. Consumption'!AP$9:$AQ$9)-1))),0)+MAX(0,$AQ32*('1. General Inputs'!$J$29-COLUMNS('7. Consumption'!AP$9:$AQ$9)+1))</f>
        <v>0</v>
      </c>
      <c r="CI32" s="335">
        <f ca="1">IFERROR(SUM(OFFSET('7. Consumption'!AQ32,0,1,,MIN('1. General Inputs'!$J$29,COLUMNS('7. Consumption'!AQ$9:$AQ$9)-1))),0)+MAX(0,$AQ32*('1. General Inputs'!$J$29-COLUMNS('7. Consumption'!AQ$9:$AQ$9)+1))</f>
        <v>0</v>
      </c>
    </row>
    <row r="33" spans="2:87" ht="15" x14ac:dyDescent="0.25">
      <c r="B33" s="772"/>
      <c r="C33" s="772" t="str">
        <f>IFERROR(VLOOKUP(ROWS($C$9:$C33),'5. Form Breakdown'!$AI$11:$AJ$138,COLUMNS('5. Form Breakdown'!$AI$11:$AJ$11),0),"")</f>
        <v>AZT+3TC+NVP 60/30/50 - tab - dispersible</v>
      </c>
      <c r="D33" s="772" t="str">
        <f>IFERROR(VLOOKUP($C33,'5a. Dosing'!$E$11:$F$138,2,0),"")</f>
        <v>AZT+3TC+NVP</v>
      </c>
      <c r="E33" s="773" t="str">
        <f>IFERROR(INDEX('5. Form Breakdown'!$AL$11:$BL$138,MATCH('7. Consumption'!$C33,'5. Form Breakdown'!$AK$11:$AK$138,0),MATCH('5. Form Breakdown'!$AX$10,'5. Form Breakdown'!$AL$10:$BL$10,0)),"")</f>
        <v/>
      </c>
      <c r="F33" s="774">
        <f>IFERROR(INDEX('5. Form Breakdown'!$AL$11:$BL$138,MATCH('7. Consumption'!$C33,'5. Form Breakdown'!$AK$11:$AK$138,0),MATCH('5. Form Breakdown'!$BL$10,'5. Form Breakdown'!$AL$10:$BL$10,0)),"")</f>
        <v>0</v>
      </c>
      <c r="H33" s="775">
        <f ca="1">ROUNDUP(IFERROR($F33*$E33*CHOOSE(H$7,
IFERROR(SUMPRODUCT('6. Patients'!CA$10:CA$107,OFFSET('6. Patients'!$DN$9,1,MATCH($D33,'6. Patients'!$DO$9:$FL$9,0),ROWS('6. Patients'!DN$10:DN$107))),0)+
IFERROR(SUMPRODUCT('6. Patients'!CA$10:CA$107,OFFSET('6. Patients'!$FM$9,1,MATCH($D33,'6. Patients'!$FN$9:$GG$9,0),ROWS('6. Patients'!DN$10:DN$107))),0)+
IFERROR(SUMPRODUCT('6. Patients'!CA$10:CA$107,OFFSET('6. Patients'!$GH$9,1,MATCH($D33,'6. Patients'!$GI$9:$IF$9,0),ROWS('6. Patients'!DN$10:DN$107))),0)+
IFERROR(SUMPRODUCT('6. Patients'!CA$10:CA$107,OFFSET('6. Patients'!$IG$9,1,MATCH($D33,'6. Patients'!$IH$9:$JA$9,0),ROWS('6. Patients'!DN$10:DN$107))),0),
IFERROR(SUMPRODUCT('6. Patients'!CA$10:CA$107,OFFSET('6. Patients'!$JB$9,1,MATCH($D33,'6. Patients'!$JC$9:$KZ$9,0),ROWS('6. Patients'!DN$10:DN$107))),0)+
IFERROR(SUMPRODUCT('6. Patients'!CA$10:CA$107,OFFSET('6. Patients'!$LA$9,1,MATCH($D33,'6. Patients'!$LB$9:$LU$9,0),ROWS('6. Patients'!DN$10:DN$107))),0)+
IFERROR(SUMPRODUCT('6. Patients'!CA$10:CA$107,OFFSET('6. Patients'!$LV$9,1,MATCH($D33,'6. Patients'!$LW$9:$NT$9,0),ROWS('6. Patients'!DN$10:DN$107))),0)+
IFERROR(SUMPRODUCT('6. Patients'!CA$10:CA$107,OFFSET('6. Patients'!$NU$9,1,MATCH($D33,'6. Patients'!$NV$9:$OO$9,0),ROWS('6. Patients'!DN$10:DN$107))),0),
IFERROR(SUMPRODUCT('6. Patients'!CA$10:CA$107,OFFSET('6. Patients'!$OP$9,1,MATCH($D33,'6. Patients'!$OQ$9:$QN$9,0),ROWS('6. Patients'!DN$10:DN$107))),0)+
IFERROR(SUMPRODUCT('6. Patients'!CA$10:CA$107,OFFSET('6. Patients'!$QO$9,1,MATCH($D33,'6. Patients'!$QP$9:$RI$9,0),ROWS('6. Patients'!DN$10:DN$107))),0)+
IFERROR(SUMPRODUCT('6. Patients'!CA$10:CA$107,OFFSET('6. Patients'!$RJ$9,1,MATCH($D33,'6. Patients'!$RK$9:$TH$9,0),ROWS('6. Patients'!DN$10:DN$107))),0)+
IFERROR(SUMPRODUCT('6. Patients'!CA$10:CA$107,OFFSET('6. Patients'!$TI$9,1,MATCH($D33,'6. Patients'!$TJ$9:$UC$9,0),ROWS('6. Patients'!DN$10:DN$107))),0))+
IFERROR(VLOOKUP($D33,$H$116:$L$146,COLUMNS($H$115:$J$115)-1+H$7,0)*$E33*$F33*'1. General Inputs'!$J$25,0),0),0)</f>
        <v>0</v>
      </c>
      <c r="I33" s="775">
        <f ca="1">ROUNDUP(IFERROR($F33*$E33*CHOOSE(I$7,
IFERROR(SUMPRODUCT('6. Patients'!CB$10:CB$107,OFFSET('6. Patients'!$DN$9,1,MATCH($D33,'6. Patients'!$DO$9:$FL$9,0),ROWS('6. Patients'!DO$10:DO$107))),0)+
IFERROR(SUMPRODUCT('6. Patients'!CB$10:CB$107,OFFSET('6. Patients'!$FM$9,1,MATCH($D33,'6. Patients'!$FN$9:$GG$9,0),ROWS('6. Patients'!DO$10:DO$107))),0)+
IFERROR(SUMPRODUCT('6. Patients'!CB$10:CB$107,OFFSET('6. Patients'!$GH$9,1,MATCH($D33,'6. Patients'!$GI$9:$IF$9,0),ROWS('6. Patients'!DO$10:DO$107))),0)+
IFERROR(SUMPRODUCT('6. Patients'!CB$10:CB$107,OFFSET('6. Patients'!$IG$9,1,MATCH($D33,'6. Patients'!$IH$9:$JA$9,0),ROWS('6. Patients'!DO$10:DO$107))),0),
IFERROR(SUMPRODUCT('6. Patients'!CB$10:CB$107,OFFSET('6. Patients'!$JB$9,1,MATCH($D33,'6. Patients'!$JC$9:$KZ$9,0),ROWS('6. Patients'!DO$10:DO$107))),0)+
IFERROR(SUMPRODUCT('6. Patients'!CB$10:CB$107,OFFSET('6. Patients'!$LA$9,1,MATCH($D33,'6. Patients'!$LB$9:$LU$9,0),ROWS('6. Patients'!DO$10:DO$107))),0)+
IFERROR(SUMPRODUCT('6. Patients'!CB$10:CB$107,OFFSET('6. Patients'!$LV$9,1,MATCH($D33,'6. Patients'!$LW$9:$NT$9,0),ROWS('6. Patients'!DO$10:DO$107))),0)+
IFERROR(SUMPRODUCT('6. Patients'!CB$10:CB$107,OFFSET('6. Patients'!$NU$9,1,MATCH($D33,'6. Patients'!$NV$9:$OO$9,0),ROWS('6. Patients'!DO$10:DO$107))),0),
IFERROR(SUMPRODUCT('6. Patients'!CB$10:CB$107,OFFSET('6. Patients'!$OP$9,1,MATCH($D33,'6. Patients'!$OQ$9:$QN$9,0),ROWS('6. Patients'!DO$10:DO$107))),0)+
IFERROR(SUMPRODUCT('6. Patients'!CB$10:CB$107,OFFSET('6. Patients'!$QO$9,1,MATCH($D33,'6. Patients'!$QP$9:$RI$9,0),ROWS('6. Patients'!DO$10:DO$107))),0)+
IFERROR(SUMPRODUCT('6. Patients'!CB$10:CB$107,OFFSET('6. Patients'!$RJ$9,1,MATCH($D33,'6. Patients'!$RK$9:$TH$9,0),ROWS('6. Patients'!DO$10:DO$107))),0)+
IFERROR(SUMPRODUCT('6. Patients'!CB$10:CB$107,OFFSET('6. Patients'!$TI$9,1,MATCH($D33,'6. Patients'!$TJ$9:$UC$9,0),ROWS('6. Patients'!DO$10:DO$107))),0))+
IFERROR(VLOOKUP($D33,$H$116:$L$146,COLUMNS($H$115:$J$115)-1+I$7,0)*$E33*$F33*'1. General Inputs'!$J$25,0),0),0)</f>
        <v>0</v>
      </c>
      <c r="J33" s="775">
        <f ca="1">ROUNDUP(IFERROR($F33*$E33*CHOOSE(J$7,
IFERROR(SUMPRODUCT('6. Patients'!CC$10:CC$107,OFFSET('6. Patients'!$DN$9,1,MATCH($D33,'6. Patients'!$DO$9:$FL$9,0),ROWS('6. Patients'!DP$10:DP$107))),0)+
IFERROR(SUMPRODUCT('6. Patients'!CC$10:CC$107,OFFSET('6. Patients'!$FM$9,1,MATCH($D33,'6. Patients'!$FN$9:$GG$9,0),ROWS('6. Patients'!DP$10:DP$107))),0)+
IFERROR(SUMPRODUCT('6. Patients'!CC$10:CC$107,OFFSET('6. Patients'!$GH$9,1,MATCH($D33,'6. Patients'!$GI$9:$IF$9,0),ROWS('6. Patients'!DP$10:DP$107))),0)+
IFERROR(SUMPRODUCT('6. Patients'!CC$10:CC$107,OFFSET('6. Patients'!$IG$9,1,MATCH($D33,'6. Patients'!$IH$9:$JA$9,0),ROWS('6. Patients'!DP$10:DP$107))),0),
IFERROR(SUMPRODUCT('6. Patients'!CC$10:CC$107,OFFSET('6. Patients'!$JB$9,1,MATCH($D33,'6. Patients'!$JC$9:$KZ$9,0),ROWS('6. Patients'!DP$10:DP$107))),0)+
IFERROR(SUMPRODUCT('6. Patients'!CC$10:CC$107,OFFSET('6. Patients'!$LA$9,1,MATCH($D33,'6. Patients'!$LB$9:$LU$9,0),ROWS('6. Patients'!DP$10:DP$107))),0)+
IFERROR(SUMPRODUCT('6. Patients'!CC$10:CC$107,OFFSET('6. Patients'!$LV$9,1,MATCH($D33,'6. Patients'!$LW$9:$NT$9,0),ROWS('6. Patients'!DP$10:DP$107))),0)+
IFERROR(SUMPRODUCT('6. Patients'!CC$10:CC$107,OFFSET('6. Patients'!$NU$9,1,MATCH($D33,'6. Patients'!$NV$9:$OO$9,0),ROWS('6. Patients'!DP$10:DP$107))),0),
IFERROR(SUMPRODUCT('6. Patients'!CC$10:CC$107,OFFSET('6. Patients'!$OP$9,1,MATCH($D33,'6. Patients'!$OQ$9:$QN$9,0),ROWS('6. Patients'!DP$10:DP$107))),0)+
IFERROR(SUMPRODUCT('6. Patients'!CC$10:CC$107,OFFSET('6. Patients'!$QO$9,1,MATCH($D33,'6. Patients'!$QP$9:$RI$9,0),ROWS('6. Patients'!DP$10:DP$107))),0)+
IFERROR(SUMPRODUCT('6. Patients'!CC$10:CC$107,OFFSET('6. Patients'!$RJ$9,1,MATCH($D33,'6. Patients'!$RK$9:$TH$9,0),ROWS('6. Patients'!DP$10:DP$107))),0)+
IFERROR(SUMPRODUCT('6. Patients'!CC$10:CC$107,OFFSET('6. Patients'!$TI$9,1,MATCH($D33,'6. Patients'!$TJ$9:$UC$9,0),ROWS('6. Patients'!DP$10:DP$107))),0))+
IFERROR(VLOOKUP($D33,$H$116:$L$146,COLUMNS($H$115:$J$115)-1+J$7,0)*$E33*$F33*'1. General Inputs'!$J$25,0),0),0)</f>
        <v>0</v>
      </c>
      <c r="K33" s="775">
        <f ca="1">ROUNDUP(IFERROR($F33*$E33*CHOOSE(K$7,
IFERROR(SUMPRODUCT('6. Patients'!CD$10:CD$107,OFFSET('6. Patients'!$DN$9,1,MATCH($D33,'6. Patients'!$DO$9:$FL$9,0),ROWS('6. Patients'!DQ$10:DQ$107))),0)+
IFERROR(SUMPRODUCT('6. Patients'!CD$10:CD$107,OFFSET('6. Patients'!$FM$9,1,MATCH($D33,'6. Patients'!$FN$9:$GG$9,0),ROWS('6. Patients'!DQ$10:DQ$107))),0)+
IFERROR(SUMPRODUCT('6. Patients'!CD$10:CD$107,OFFSET('6. Patients'!$GH$9,1,MATCH($D33,'6. Patients'!$GI$9:$IF$9,0),ROWS('6. Patients'!DQ$10:DQ$107))),0)+
IFERROR(SUMPRODUCT('6. Patients'!CD$10:CD$107,OFFSET('6. Patients'!$IG$9,1,MATCH($D33,'6. Patients'!$IH$9:$JA$9,0),ROWS('6. Patients'!DQ$10:DQ$107))),0),
IFERROR(SUMPRODUCT('6. Patients'!CD$10:CD$107,OFFSET('6. Patients'!$JB$9,1,MATCH($D33,'6. Patients'!$JC$9:$KZ$9,0),ROWS('6. Patients'!DQ$10:DQ$107))),0)+
IFERROR(SUMPRODUCT('6. Patients'!CD$10:CD$107,OFFSET('6. Patients'!$LA$9,1,MATCH($D33,'6. Patients'!$LB$9:$LU$9,0),ROWS('6. Patients'!DQ$10:DQ$107))),0)+
IFERROR(SUMPRODUCT('6. Patients'!CD$10:CD$107,OFFSET('6. Patients'!$LV$9,1,MATCH($D33,'6. Patients'!$LW$9:$NT$9,0),ROWS('6. Patients'!DQ$10:DQ$107))),0)+
IFERROR(SUMPRODUCT('6. Patients'!CD$10:CD$107,OFFSET('6. Patients'!$NU$9,1,MATCH($D33,'6. Patients'!$NV$9:$OO$9,0),ROWS('6. Patients'!DQ$10:DQ$107))),0),
IFERROR(SUMPRODUCT('6. Patients'!CD$10:CD$107,OFFSET('6. Patients'!$OP$9,1,MATCH($D33,'6. Patients'!$OQ$9:$QN$9,0),ROWS('6. Patients'!DQ$10:DQ$107))),0)+
IFERROR(SUMPRODUCT('6. Patients'!CD$10:CD$107,OFFSET('6. Patients'!$QO$9,1,MATCH($D33,'6. Patients'!$QP$9:$RI$9,0),ROWS('6. Patients'!DQ$10:DQ$107))),0)+
IFERROR(SUMPRODUCT('6. Patients'!CD$10:CD$107,OFFSET('6. Patients'!$RJ$9,1,MATCH($D33,'6. Patients'!$RK$9:$TH$9,0),ROWS('6. Patients'!DQ$10:DQ$107))),0)+
IFERROR(SUMPRODUCT('6. Patients'!CD$10:CD$107,OFFSET('6. Patients'!$TI$9,1,MATCH($D33,'6. Patients'!$TJ$9:$UC$9,0),ROWS('6. Patients'!DQ$10:DQ$107))),0))+
IFERROR(VLOOKUP($D33,$H$116:$L$146,COLUMNS($H$115:$J$115)-1+K$7,0)*$E33*$F33*'1. General Inputs'!$J$25,0),0),0)</f>
        <v>0</v>
      </c>
      <c r="L33" s="775">
        <f ca="1">ROUNDUP(IFERROR($F33*$E33*CHOOSE(L$7,
IFERROR(SUMPRODUCT('6. Patients'!CE$10:CE$107,OFFSET('6. Patients'!$DN$9,1,MATCH($D33,'6. Patients'!$DO$9:$FL$9,0),ROWS('6. Patients'!DR$10:DR$107))),0)+
IFERROR(SUMPRODUCT('6. Patients'!CE$10:CE$107,OFFSET('6. Patients'!$FM$9,1,MATCH($D33,'6. Patients'!$FN$9:$GG$9,0),ROWS('6. Patients'!DR$10:DR$107))),0)+
IFERROR(SUMPRODUCT('6. Patients'!CE$10:CE$107,OFFSET('6. Patients'!$GH$9,1,MATCH($D33,'6. Patients'!$GI$9:$IF$9,0),ROWS('6. Patients'!DR$10:DR$107))),0)+
IFERROR(SUMPRODUCT('6. Patients'!CE$10:CE$107,OFFSET('6. Patients'!$IG$9,1,MATCH($D33,'6. Patients'!$IH$9:$JA$9,0),ROWS('6. Patients'!DR$10:DR$107))),0),
IFERROR(SUMPRODUCT('6. Patients'!CE$10:CE$107,OFFSET('6. Patients'!$JB$9,1,MATCH($D33,'6. Patients'!$JC$9:$KZ$9,0),ROWS('6. Patients'!DR$10:DR$107))),0)+
IFERROR(SUMPRODUCT('6. Patients'!CE$10:CE$107,OFFSET('6. Patients'!$LA$9,1,MATCH($D33,'6. Patients'!$LB$9:$LU$9,0),ROWS('6. Patients'!DR$10:DR$107))),0)+
IFERROR(SUMPRODUCT('6. Patients'!CE$10:CE$107,OFFSET('6. Patients'!$LV$9,1,MATCH($D33,'6. Patients'!$LW$9:$NT$9,0),ROWS('6. Patients'!DR$10:DR$107))),0)+
IFERROR(SUMPRODUCT('6. Patients'!CE$10:CE$107,OFFSET('6. Patients'!$NU$9,1,MATCH($D33,'6. Patients'!$NV$9:$OO$9,0),ROWS('6. Patients'!DR$10:DR$107))),0),
IFERROR(SUMPRODUCT('6. Patients'!CE$10:CE$107,OFFSET('6. Patients'!$OP$9,1,MATCH($D33,'6. Patients'!$OQ$9:$QN$9,0),ROWS('6. Patients'!DR$10:DR$107))),0)+
IFERROR(SUMPRODUCT('6. Patients'!CE$10:CE$107,OFFSET('6. Patients'!$QO$9,1,MATCH($D33,'6. Patients'!$QP$9:$RI$9,0),ROWS('6. Patients'!DR$10:DR$107))),0)+
IFERROR(SUMPRODUCT('6. Patients'!CE$10:CE$107,OFFSET('6. Patients'!$RJ$9,1,MATCH($D33,'6. Patients'!$RK$9:$TH$9,0),ROWS('6. Patients'!DR$10:DR$107))),0)+
IFERROR(SUMPRODUCT('6. Patients'!CE$10:CE$107,OFFSET('6. Patients'!$TI$9,1,MATCH($D33,'6. Patients'!$TJ$9:$UC$9,0),ROWS('6. Patients'!DR$10:DR$107))),0))+
IFERROR(VLOOKUP($D33,$H$116:$L$146,COLUMNS($H$115:$J$115)-1+L$7,0)*$E33*$F33*'1. General Inputs'!$J$25,0),0),0)</f>
        <v>0</v>
      </c>
      <c r="M33" s="775">
        <f ca="1">ROUNDUP(IFERROR($F33*$E33*CHOOSE(M$7,
IFERROR(SUMPRODUCT('6. Patients'!CF$10:CF$107,OFFSET('6. Patients'!$DN$9,1,MATCH($D33,'6. Patients'!$DO$9:$FL$9,0),ROWS('6. Patients'!DS$10:DS$107))),0)+
IFERROR(SUMPRODUCT('6. Patients'!CF$10:CF$107,OFFSET('6. Patients'!$FM$9,1,MATCH($D33,'6. Patients'!$FN$9:$GG$9,0),ROWS('6. Patients'!DS$10:DS$107))),0)+
IFERROR(SUMPRODUCT('6. Patients'!CF$10:CF$107,OFFSET('6. Patients'!$GH$9,1,MATCH($D33,'6. Patients'!$GI$9:$IF$9,0),ROWS('6. Patients'!DS$10:DS$107))),0)+
IFERROR(SUMPRODUCT('6. Patients'!CF$10:CF$107,OFFSET('6. Patients'!$IG$9,1,MATCH($D33,'6. Patients'!$IH$9:$JA$9,0),ROWS('6. Patients'!DS$10:DS$107))),0),
IFERROR(SUMPRODUCT('6. Patients'!CF$10:CF$107,OFFSET('6. Patients'!$JB$9,1,MATCH($D33,'6. Patients'!$JC$9:$KZ$9,0),ROWS('6. Patients'!DS$10:DS$107))),0)+
IFERROR(SUMPRODUCT('6. Patients'!CF$10:CF$107,OFFSET('6. Patients'!$LA$9,1,MATCH($D33,'6. Patients'!$LB$9:$LU$9,0),ROWS('6. Patients'!DS$10:DS$107))),0)+
IFERROR(SUMPRODUCT('6. Patients'!CF$10:CF$107,OFFSET('6. Patients'!$LV$9,1,MATCH($D33,'6. Patients'!$LW$9:$NT$9,0),ROWS('6. Patients'!DS$10:DS$107))),0)+
IFERROR(SUMPRODUCT('6. Patients'!CF$10:CF$107,OFFSET('6. Patients'!$NU$9,1,MATCH($D33,'6. Patients'!$NV$9:$OO$9,0),ROWS('6. Patients'!DS$10:DS$107))),0),
IFERROR(SUMPRODUCT('6. Patients'!CF$10:CF$107,OFFSET('6. Patients'!$OP$9,1,MATCH($D33,'6. Patients'!$OQ$9:$QN$9,0),ROWS('6. Patients'!DS$10:DS$107))),0)+
IFERROR(SUMPRODUCT('6. Patients'!CF$10:CF$107,OFFSET('6. Patients'!$QO$9,1,MATCH($D33,'6. Patients'!$QP$9:$RI$9,0),ROWS('6. Patients'!DS$10:DS$107))),0)+
IFERROR(SUMPRODUCT('6. Patients'!CF$10:CF$107,OFFSET('6. Patients'!$RJ$9,1,MATCH($D33,'6. Patients'!$RK$9:$TH$9,0),ROWS('6. Patients'!DS$10:DS$107))),0)+
IFERROR(SUMPRODUCT('6. Patients'!CF$10:CF$107,OFFSET('6. Patients'!$TI$9,1,MATCH($D33,'6. Patients'!$TJ$9:$UC$9,0),ROWS('6. Patients'!DS$10:DS$107))),0))+
IFERROR(VLOOKUP($D33,$H$116:$L$146,COLUMNS($H$115:$J$115)-1+M$7,0)*$E33*$F33*'1. General Inputs'!$J$25,0),0),0)</f>
        <v>0</v>
      </c>
      <c r="N33" s="775">
        <f ca="1">ROUNDUP(IFERROR($F33*$E33*CHOOSE(N$7,
IFERROR(SUMPRODUCT('6. Patients'!CG$10:CG$107,OFFSET('6. Patients'!$DN$9,1,MATCH($D33,'6. Patients'!$DO$9:$FL$9,0),ROWS('6. Patients'!DT$10:DT$107))),0)+
IFERROR(SUMPRODUCT('6. Patients'!CG$10:CG$107,OFFSET('6. Patients'!$FM$9,1,MATCH($D33,'6. Patients'!$FN$9:$GG$9,0),ROWS('6. Patients'!DT$10:DT$107))),0)+
IFERROR(SUMPRODUCT('6. Patients'!CG$10:CG$107,OFFSET('6. Patients'!$GH$9,1,MATCH($D33,'6. Patients'!$GI$9:$IF$9,0),ROWS('6. Patients'!DT$10:DT$107))),0)+
IFERROR(SUMPRODUCT('6. Patients'!CG$10:CG$107,OFFSET('6. Patients'!$IG$9,1,MATCH($D33,'6. Patients'!$IH$9:$JA$9,0),ROWS('6. Patients'!DT$10:DT$107))),0),
IFERROR(SUMPRODUCT('6. Patients'!CG$10:CG$107,OFFSET('6. Patients'!$JB$9,1,MATCH($D33,'6. Patients'!$JC$9:$KZ$9,0),ROWS('6. Patients'!DT$10:DT$107))),0)+
IFERROR(SUMPRODUCT('6. Patients'!CG$10:CG$107,OFFSET('6. Patients'!$LA$9,1,MATCH($D33,'6. Patients'!$LB$9:$LU$9,0),ROWS('6. Patients'!DT$10:DT$107))),0)+
IFERROR(SUMPRODUCT('6. Patients'!CG$10:CG$107,OFFSET('6. Patients'!$LV$9,1,MATCH($D33,'6. Patients'!$LW$9:$NT$9,0),ROWS('6. Patients'!DT$10:DT$107))),0)+
IFERROR(SUMPRODUCT('6. Patients'!CG$10:CG$107,OFFSET('6. Patients'!$NU$9,1,MATCH($D33,'6. Patients'!$NV$9:$OO$9,0),ROWS('6. Patients'!DT$10:DT$107))),0),
IFERROR(SUMPRODUCT('6. Patients'!CG$10:CG$107,OFFSET('6. Patients'!$OP$9,1,MATCH($D33,'6. Patients'!$OQ$9:$QN$9,0),ROWS('6. Patients'!DT$10:DT$107))),0)+
IFERROR(SUMPRODUCT('6. Patients'!CG$10:CG$107,OFFSET('6. Patients'!$QO$9,1,MATCH($D33,'6. Patients'!$QP$9:$RI$9,0),ROWS('6. Patients'!DT$10:DT$107))),0)+
IFERROR(SUMPRODUCT('6. Patients'!CG$10:CG$107,OFFSET('6. Patients'!$RJ$9,1,MATCH($D33,'6. Patients'!$RK$9:$TH$9,0),ROWS('6. Patients'!DT$10:DT$107))),0)+
IFERROR(SUMPRODUCT('6. Patients'!CG$10:CG$107,OFFSET('6. Patients'!$TI$9,1,MATCH($D33,'6. Patients'!$TJ$9:$UC$9,0),ROWS('6. Patients'!DT$10:DT$107))),0))+
IFERROR(VLOOKUP($D33,$H$116:$L$146,COLUMNS($H$115:$J$115)-1+N$7,0)*$E33*$F33*'1. General Inputs'!$J$25,0),0),0)</f>
        <v>0</v>
      </c>
      <c r="O33" s="775">
        <f ca="1">ROUNDUP(IFERROR($F33*$E33*CHOOSE(O$7,
IFERROR(SUMPRODUCT('6. Patients'!CH$10:CH$107,OFFSET('6. Patients'!$DN$9,1,MATCH($D33,'6. Patients'!$DO$9:$FL$9,0),ROWS('6. Patients'!DU$10:DU$107))),0)+
IFERROR(SUMPRODUCT('6. Patients'!CH$10:CH$107,OFFSET('6. Patients'!$FM$9,1,MATCH($D33,'6. Patients'!$FN$9:$GG$9,0),ROWS('6. Patients'!DU$10:DU$107))),0)+
IFERROR(SUMPRODUCT('6. Patients'!CH$10:CH$107,OFFSET('6. Patients'!$GH$9,1,MATCH($D33,'6. Patients'!$GI$9:$IF$9,0),ROWS('6. Patients'!DU$10:DU$107))),0)+
IFERROR(SUMPRODUCT('6. Patients'!CH$10:CH$107,OFFSET('6. Patients'!$IG$9,1,MATCH($D33,'6. Patients'!$IH$9:$JA$9,0),ROWS('6. Patients'!DU$10:DU$107))),0),
IFERROR(SUMPRODUCT('6. Patients'!CH$10:CH$107,OFFSET('6. Patients'!$JB$9,1,MATCH($D33,'6. Patients'!$JC$9:$KZ$9,0),ROWS('6. Patients'!DU$10:DU$107))),0)+
IFERROR(SUMPRODUCT('6. Patients'!CH$10:CH$107,OFFSET('6. Patients'!$LA$9,1,MATCH($D33,'6. Patients'!$LB$9:$LU$9,0),ROWS('6. Patients'!DU$10:DU$107))),0)+
IFERROR(SUMPRODUCT('6. Patients'!CH$10:CH$107,OFFSET('6. Patients'!$LV$9,1,MATCH($D33,'6. Patients'!$LW$9:$NT$9,0),ROWS('6. Patients'!DU$10:DU$107))),0)+
IFERROR(SUMPRODUCT('6. Patients'!CH$10:CH$107,OFFSET('6. Patients'!$NU$9,1,MATCH($D33,'6. Patients'!$NV$9:$OO$9,0),ROWS('6. Patients'!DU$10:DU$107))),0),
IFERROR(SUMPRODUCT('6. Patients'!CH$10:CH$107,OFFSET('6. Patients'!$OP$9,1,MATCH($D33,'6. Patients'!$OQ$9:$QN$9,0),ROWS('6. Patients'!DU$10:DU$107))),0)+
IFERROR(SUMPRODUCT('6. Patients'!CH$10:CH$107,OFFSET('6. Patients'!$QO$9,1,MATCH($D33,'6. Patients'!$QP$9:$RI$9,0),ROWS('6. Patients'!DU$10:DU$107))),0)+
IFERROR(SUMPRODUCT('6. Patients'!CH$10:CH$107,OFFSET('6. Patients'!$RJ$9,1,MATCH($D33,'6. Patients'!$RK$9:$TH$9,0),ROWS('6. Patients'!DU$10:DU$107))),0)+
IFERROR(SUMPRODUCT('6. Patients'!CH$10:CH$107,OFFSET('6. Patients'!$TI$9,1,MATCH($D33,'6. Patients'!$TJ$9:$UC$9,0),ROWS('6. Patients'!DU$10:DU$107))),0))+
IFERROR(VLOOKUP($D33,$H$116:$L$146,COLUMNS($H$115:$J$115)-1+O$7,0)*$E33*$F33*'1. General Inputs'!$J$25,0),0),0)</f>
        <v>0</v>
      </c>
      <c r="P33" s="775">
        <f ca="1">ROUNDUP(IFERROR($F33*$E33*CHOOSE(P$7,
IFERROR(SUMPRODUCT('6. Patients'!CI$10:CI$107,OFFSET('6. Patients'!$DN$9,1,MATCH($D33,'6. Patients'!$DO$9:$FL$9,0),ROWS('6. Patients'!DV$10:DV$107))),0)+
IFERROR(SUMPRODUCT('6. Patients'!CI$10:CI$107,OFFSET('6. Patients'!$FM$9,1,MATCH($D33,'6. Patients'!$FN$9:$GG$9,0),ROWS('6. Patients'!DV$10:DV$107))),0)+
IFERROR(SUMPRODUCT('6. Patients'!CI$10:CI$107,OFFSET('6. Patients'!$GH$9,1,MATCH($D33,'6. Patients'!$GI$9:$IF$9,0),ROWS('6. Patients'!DV$10:DV$107))),0)+
IFERROR(SUMPRODUCT('6. Patients'!CI$10:CI$107,OFFSET('6. Patients'!$IG$9,1,MATCH($D33,'6. Patients'!$IH$9:$JA$9,0),ROWS('6. Patients'!DV$10:DV$107))),0),
IFERROR(SUMPRODUCT('6. Patients'!CI$10:CI$107,OFFSET('6. Patients'!$JB$9,1,MATCH($D33,'6. Patients'!$JC$9:$KZ$9,0),ROWS('6. Patients'!DV$10:DV$107))),0)+
IFERROR(SUMPRODUCT('6. Patients'!CI$10:CI$107,OFFSET('6. Patients'!$LA$9,1,MATCH($D33,'6. Patients'!$LB$9:$LU$9,0),ROWS('6. Patients'!DV$10:DV$107))),0)+
IFERROR(SUMPRODUCT('6. Patients'!CI$10:CI$107,OFFSET('6. Patients'!$LV$9,1,MATCH($D33,'6. Patients'!$LW$9:$NT$9,0),ROWS('6. Patients'!DV$10:DV$107))),0)+
IFERROR(SUMPRODUCT('6. Patients'!CI$10:CI$107,OFFSET('6. Patients'!$NU$9,1,MATCH($D33,'6. Patients'!$NV$9:$OO$9,0),ROWS('6. Patients'!DV$10:DV$107))),0),
IFERROR(SUMPRODUCT('6. Patients'!CI$10:CI$107,OFFSET('6. Patients'!$OP$9,1,MATCH($D33,'6. Patients'!$OQ$9:$QN$9,0),ROWS('6. Patients'!DV$10:DV$107))),0)+
IFERROR(SUMPRODUCT('6. Patients'!CI$10:CI$107,OFFSET('6. Patients'!$QO$9,1,MATCH($D33,'6. Patients'!$QP$9:$RI$9,0),ROWS('6. Patients'!DV$10:DV$107))),0)+
IFERROR(SUMPRODUCT('6. Patients'!CI$10:CI$107,OFFSET('6. Patients'!$RJ$9,1,MATCH($D33,'6. Patients'!$RK$9:$TH$9,0),ROWS('6. Patients'!DV$10:DV$107))),0)+
IFERROR(SUMPRODUCT('6. Patients'!CI$10:CI$107,OFFSET('6. Patients'!$TI$9,1,MATCH($D33,'6. Patients'!$TJ$9:$UC$9,0),ROWS('6. Patients'!DV$10:DV$107))),0))+
IFERROR(VLOOKUP($D33,$H$116:$L$146,COLUMNS($H$115:$J$115)-1+P$7,0)*$E33*$F33*'1. General Inputs'!$J$25,0),0),0)</f>
        <v>0</v>
      </c>
      <c r="Q33" s="775">
        <f ca="1">ROUNDUP(IFERROR($F33*$E33*CHOOSE(Q$7,
IFERROR(SUMPRODUCT('6. Patients'!CJ$10:CJ$107,OFFSET('6. Patients'!$DN$9,1,MATCH($D33,'6. Patients'!$DO$9:$FL$9,0),ROWS('6. Patients'!DW$10:DW$107))),0)+
IFERROR(SUMPRODUCT('6. Patients'!CJ$10:CJ$107,OFFSET('6. Patients'!$FM$9,1,MATCH($D33,'6. Patients'!$FN$9:$GG$9,0),ROWS('6. Patients'!DW$10:DW$107))),0)+
IFERROR(SUMPRODUCT('6. Patients'!CJ$10:CJ$107,OFFSET('6. Patients'!$GH$9,1,MATCH($D33,'6. Patients'!$GI$9:$IF$9,0),ROWS('6. Patients'!DW$10:DW$107))),0)+
IFERROR(SUMPRODUCT('6. Patients'!CJ$10:CJ$107,OFFSET('6. Patients'!$IG$9,1,MATCH($D33,'6. Patients'!$IH$9:$JA$9,0),ROWS('6. Patients'!DW$10:DW$107))),0),
IFERROR(SUMPRODUCT('6. Patients'!CJ$10:CJ$107,OFFSET('6. Patients'!$JB$9,1,MATCH($D33,'6. Patients'!$JC$9:$KZ$9,0),ROWS('6. Patients'!DW$10:DW$107))),0)+
IFERROR(SUMPRODUCT('6. Patients'!CJ$10:CJ$107,OFFSET('6. Patients'!$LA$9,1,MATCH($D33,'6. Patients'!$LB$9:$LU$9,0),ROWS('6. Patients'!DW$10:DW$107))),0)+
IFERROR(SUMPRODUCT('6. Patients'!CJ$10:CJ$107,OFFSET('6. Patients'!$LV$9,1,MATCH($D33,'6. Patients'!$LW$9:$NT$9,0),ROWS('6. Patients'!DW$10:DW$107))),0)+
IFERROR(SUMPRODUCT('6. Patients'!CJ$10:CJ$107,OFFSET('6. Patients'!$NU$9,1,MATCH($D33,'6. Patients'!$NV$9:$OO$9,0),ROWS('6. Patients'!DW$10:DW$107))),0),
IFERROR(SUMPRODUCT('6. Patients'!CJ$10:CJ$107,OFFSET('6. Patients'!$OP$9,1,MATCH($D33,'6. Patients'!$OQ$9:$QN$9,0),ROWS('6. Patients'!DW$10:DW$107))),0)+
IFERROR(SUMPRODUCT('6. Patients'!CJ$10:CJ$107,OFFSET('6. Patients'!$QO$9,1,MATCH($D33,'6. Patients'!$QP$9:$RI$9,0),ROWS('6. Patients'!DW$10:DW$107))),0)+
IFERROR(SUMPRODUCT('6. Patients'!CJ$10:CJ$107,OFFSET('6. Patients'!$RJ$9,1,MATCH($D33,'6. Patients'!$RK$9:$TH$9,0),ROWS('6. Patients'!DW$10:DW$107))),0)+
IFERROR(SUMPRODUCT('6. Patients'!CJ$10:CJ$107,OFFSET('6. Patients'!$TI$9,1,MATCH($D33,'6. Patients'!$TJ$9:$UC$9,0),ROWS('6. Patients'!DW$10:DW$107))),0))+
IFERROR(VLOOKUP($D33,$H$116:$L$146,COLUMNS($H$115:$J$115)-1+Q$7,0)*$E33*$F33*'1. General Inputs'!$J$25,0),0),0)</f>
        <v>0</v>
      </c>
      <c r="R33" s="775">
        <f ca="1">ROUNDUP(IFERROR($F33*$E33*CHOOSE(R$7,
IFERROR(SUMPRODUCT('6. Patients'!CK$10:CK$107,OFFSET('6. Patients'!$DN$9,1,MATCH($D33,'6. Patients'!$DO$9:$FL$9,0),ROWS('6. Patients'!DX$10:DX$107))),0)+
IFERROR(SUMPRODUCT('6. Patients'!CK$10:CK$107,OFFSET('6. Patients'!$FM$9,1,MATCH($D33,'6. Patients'!$FN$9:$GG$9,0),ROWS('6. Patients'!DX$10:DX$107))),0)+
IFERROR(SUMPRODUCT('6. Patients'!CK$10:CK$107,OFFSET('6. Patients'!$GH$9,1,MATCH($D33,'6. Patients'!$GI$9:$IF$9,0),ROWS('6. Patients'!DX$10:DX$107))),0)+
IFERROR(SUMPRODUCT('6. Patients'!CK$10:CK$107,OFFSET('6. Patients'!$IG$9,1,MATCH($D33,'6. Patients'!$IH$9:$JA$9,0),ROWS('6. Patients'!DX$10:DX$107))),0),
IFERROR(SUMPRODUCT('6. Patients'!CK$10:CK$107,OFFSET('6. Patients'!$JB$9,1,MATCH($D33,'6. Patients'!$JC$9:$KZ$9,0),ROWS('6. Patients'!DX$10:DX$107))),0)+
IFERROR(SUMPRODUCT('6. Patients'!CK$10:CK$107,OFFSET('6. Patients'!$LA$9,1,MATCH($D33,'6. Patients'!$LB$9:$LU$9,0),ROWS('6. Patients'!DX$10:DX$107))),0)+
IFERROR(SUMPRODUCT('6. Patients'!CK$10:CK$107,OFFSET('6. Patients'!$LV$9,1,MATCH($D33,'6. Patients'!$LW$9:$NT$9,0),ROWS('6. Patients'!DX$10:DX$107))),0)+
IFERROR(SUMPRODUCT('6. Patients'!CK$10:CK$107,OFFSET('6. Patients'!$NU$9,1,MATCH($D33,'6. Patients'!$NV$9:$OO$9,0),ROWS('6. Patients'!DX$10:DX$107))),0),
IFERROR(SUMPRODUCT('6. Patients'!CK$10:CK$107,OFFSET('6. Patients'!$OP$9,1,MATCH($D33,'6. Patients'!$OQ$9:$QN$9,0),ROWS('6. Patients'!DX$10:DX$107))),0)+
IFERROR(SUMPRODUCT('6. Patients'!CK$10:CK$107,OFFSET('6. Patients'!$QO$9,1,MATCH($D33,'6. Patients'!$QP$9:$RI$9,0),ROWS('6. Patients'!DX$10:DX$107))),0)+
IFERROR(SUMPRODUCT('6. Patients'!CK$10:CK$107,OFFSET('6. Patients'!$RJ$9,1,MATCH($D33,'6. Patients'!$RK$9:$TH$9,0),ROWS('6. Patients'!DX$10:DX$107))),0)+
IFERROR(SUMPRODUCT('6. Patients'!CK$10:CK$107,OFFSET('6. Patients'!$TI$9,1,MATCH($D33,'6. Patients'!$TJ$9:$UC$9,0),ROWS('6. Patients'!DX$10:DX$107))),0))+
IFERROR(VLOOKUP($D33,$H$116:$L$146,COLUMNS($H$115:$J$115)-1+R$7,0)*$E33*$F33*'1. General Inputs'!$J$25,0),0),0)</f>
        <v>0</v>
      </c>
      <c r="S33" s="775">
        <f ca="1">ROUNDUP(IFERROR($F33*$E33*CHOOSE(S$7,
IFERROR(SUMPRODUCT('6. Patients'!CL$10:CL$107,OFFSET('6. Patients'!$DN$9,1,MATCH($D33,'6. Patients'!$DO$9:$FL$9,0),ROWS('6. Patients'!DY$10:DY$107))),0)+
IFERROR(SUMPRODUCT('6. Patients'!CL$10:CL$107,OFFSET('6. Patients'!$FM$9,1,MATCH($D33,'6. Patients'!$FN$9:$GG$9,0),ROWS('6. Patients'!DY$10:DY$107))),0)+
IFERROR(SUMPRODUCT('6. Patients'!CL$10:CL$107,OFFSET('6. Patients'!$GH$9,1,MATCH($D33,'6. Patients'!$GI$9:$IF$9,0),ROWS('6. Patients'!DY$10:DY$107))),0)+
IFERROR(SUMPRODUCT('6. Patients'!CL$10:CL$107,OFFSET('6. Patients'!$IG$9,1,MATCH($D33,'6. Patients'!$IH$9:$JA$9,0),ROWS('6. Patients'!DY$10:DY$107))),0),
IFERROR(SUMPRODUCT('6. Patients'!CL$10:CL$107,OFFSET('6. Patients'!$JB$9,1,MATCH($D33,'6. Patients'!$JC$9:$KZ$9,0),ROWS('6. Patients'!DY$10:DY$107))),0)+
IFERROR(SUMPRODUCT('6. Patients'!CL$10:CL$107,OFFSET('6. Patients'!$LA$9,1,MATCH($D33,'6. Patients'!$LB$9:$LU$9,0),ROWS('6. Patients'!DY$10:DY$107))),0)+
IFERROR(SUMPRODUCT('6. Patients'!CL$10:CL$107,OFFSET('6. Patients'!$LV$9,1,MATCH($D33,'6. Patients'!$LW$9:$NT$9,0),ROWS('6. Patients'!DY$10:DY$107))),0)+
IFERROR(SUMPRODUCT('6. Patients'!CL$10:CL$107,OFFSET('6. Patients'!$NU$9,1,MATCH($D33,'6. Patients'!$NV$9:$OO$9,0),ROWS('6. Patients'!DY$10:DY$107))),0),
IFERROR(SUMPRODUCT('6. Patients'!CL$10:CL$107,OFFSET('6. Patients'!$OP$9,1,MATCH($D33,'6. Patients'!$OQ$9:$QN$9,0),ROWS('6. Patients'!DY$10:DY$107))),0)+
IFERROR(SUMPRODUCT('6. Patients'!CL$10:CL$107,OFFSET('6. Patients'!$QO$9,1,MATCH($D33,'6. Patients'!$QP$9:$RI$9,0),ROWS('6. Patients'!DY$10:DY$107))),0)+
IFERROR(SUMPRODUCT('6. Patients'!CL$10:CL$107,OFFSET('6. Patients'!$RJ$9,1,MATCH($D33,'6. Patients'!$RK$9:$TH$9,0),ROWS('6. Patients'!DY$10:DY$107))),0)+
IFERROR(SUMPRODUCT('6. Patients'!CL$10:CL$107,OFFSET('6. Patients'!$TI$9,1,MATCH($D33,'6. Patients'!$TJ$9:$UC$9,0),ROWS('6. Patients'!DY$10:DY$107))),0))+
IFERROR(VLOOKUP($D33,$H$116:$L$146,COLUMNS($H$115:$J$115)-1+S$7,0)*$E33*$F33*'1. General Inputs'!$J$25,0),0),0)</f>
        <v>0</v>
      </c>
      <c r="T33" s="775">
        <f ca="1">ROUNDUP(IFERROR($F33*$E33*CHOOSE(T$7,
IFERROR(SUMPRODUCT('6. Patients'!CM$10:CM$107,OFFSET('6. Patients'!$DN$9,1,MATCH($D33,'6. Patients'!$DO$9:$FL$9,0),ROWS('6. Patients'!DZ$10:DZ$107))),0)+
IFERROR(SUMPRODUCT('6. Patients'!CM$10:CM$107,OFFSET('6. Patients'!$FM$9,1,MATCH($D33,'6. Patients'!$FN$9:$GG$9,0),ROWS('6. Patients'!DZ$10:DZ$107))),0)+
IFERROR(SUMPRODUCT('6. Patients'!CM$10:CM$107,OFFSET('6. Patients'!$GH$9,1,MATCH($D33,'6. Patients'!$GI$9:$IF$9,0),ROWS('6. Patients'!DZ$10:DZ$107))),0)+
IFERROR(SUMPRODUCT('6. Patients'!CM$10:CM$107,OFFSET('6. Patients'!$IG$9,1,MATCH($D33,'6. Patients'!$IH$9:$JA$9,0),ROWS('6. Patients'!DZ$10:DZ$107))),0),
IFERROR(SUMPRODUCT('6. Patients'!CM$10:CM$107,OFFSET('6. Patients'!$JB$9,1,MATCH($D33,'6. Patients'!$JC$9:$KZ$9,0),ROWS('6. Patients'!DZ$10:DZ$107))),0)+
IFERROR(SUMPRODUCT('6. Patients'!CM$10:CM$107,OFFSET('6. Patients'!$LA$9,1,MATCH($D33,'6. Patients'!$LB$9:$LU$9,0),ROWS('6. Patients'!DZ$10:DZ$107))),0)+
IFERROR(SUMPRODUCT('6. Patients'!CM$10:CM$107,OFFSET('6. Patients'!$LV$9,1,MATCH($D33,'6. Patients'!$LW$9:$NT$9,0),ROWS('6. Patients'!DZ$10:DZ$107))),0)+
IFERROR(SUMPRODUCT('6. Patients'!CM$10:CM$107,OFFSET('6. Patients'!$NU$9,1,MATCH($D33,'6. Patients'!$NV$9:$OO$9,0),ROWS('6. Patients'!DZ$10:DZ$107))),0),
IFERROR(SUMPRODUCT('6. Patients'!CM$10:CM$107,OFFSET('6. Patients'!$OP$9,1,MATCH($D33,'6. Patients'!$OQ$9:$QN$9,0),ROWS('6. Patients'!DZ$10:DZ$107))),0)+
IFERROR(SUMPRODUCT('6. Patients'!CM$10:CM$107,OFFSET('6. Patients'!$QO$9,1,MATCH($D33,'6. Patients'!$QP$9:$RI$9,0),ROWS('6. Patients'!DZ$10:DZ$107))),0)+
IFERROR(SUMPRODUCT('6. Patients'!CM$10:CM$107,OFFSET('6. Patients'!$RJ$9,1,MATCH($D33,'6. Patients'!$RK$9:$TH$9,0),ROWS('6. Patients'!DZ$10:DZ$107))),0)+
IFERROR(SUMPRODUCT('6. Patients'!CM$10:CM$107,OFFSET('6. Patients'!$TI$9,1,MATCH($D33,'6. Patients'!$TJ$9:$UC$9,0),ROWS('6. Patients'!DZ$10:DZ$107))),0))+
IFERROR(VLOOKUP($D33,$H$116:$L$146,COLUMNS($H$115:$J$115)-1+T$7,0)*$E33*$F33*'1. General Inputs'!$J$25,0),0),0)</f>
        <v>0</v>
      </c>
      <c r="U33" s="775">
        <f ca="1">ROUNDUP(IFERROR($F33*$E33*CHOOSE(U$7,
IFERROR(SUMPRODUCT('6. Patients'!CN$10:CN$107,OFFSET('6. Patients'!$DN$9,1,MATCH($D33,'6. Patients'!$DO$9:$FL$9,0),ROWS('6. Patients'!EA$10:EA$107))),0)+
IFERROR(SUMPRODUCT('6. Patients'!CN$10:CN$107,OFFSET('6. Patients'!$FM$9,1,MATCH($D33,'6. Patients'!$FN$9:$GG$9,0),ROWS('6. Patients'!EA$10:EA$107))),0)+
IFERROR(SUMPRODUCT('6. Patients'!CN$10:CN$107,OFFSET('6. Patients'!$GH$9,1,MATCH($D33,'6. Patients'!$GI$9:$IF$9,0),ROWS('6. Patients'!EA$10:EA$107))),0)+
IFERROR(SUMPRODUCT('6. Patients'!CN$10:CN$107,OFFSET('6. Patients'!$IG$9,1,MATCH($D33,'6. Patients'!$IH$9:$JA$9,0),ROWS('6. Patients'!EA$10:EA$107))),0),
IFERROR(SUMPRODUCT('6. Patients'!CN$10:CN$107,OFFSET('6. Patients'!$JB$9,1,MATCH($D33,'6. Patients'!$JC$9:$KZ$9,0),ROWS('6. Patients'!EA$10:EA$107))),0)+
IFERROR(SUMPRODUCT('6. Patients'!CN$10:CN$107,OFFSET('6. Patients'!$LA$9,1,MATCH($D33,'6. Patients'!$LB$9:$LU$9,0),ROWS('6. Patients'!EA$10:EA$107))),0)+
IFERROR(SUMPRODUCT('6. Patients'!CN$10:CN$107,OFFSET('6. Patients'!$LV$9,1,MATCH($D33,'6. Patients'!$LW$9:$NT$9,0),ROWS('6. Patients'!EA$10:EA$107))),0)+
IFERROR(SUMPRODUCT('6. Patients'!CN$10:CN$107,OFFSET('6. Patients'!$NU$9,1,MATCH($D33,'6. Patients'!$NV$9:$OO$9,0),ROWS('6. Patients'!EA$10:EA$107))),0),
IFERROR(SUMPRODUCT('6. Patients'!CN$10:CN$107,OFFSET('6. Patients'!$OP$9,1,MATCH($D33,'6. Patients'!$OQ$9:$QN$9,0),ROWS('6. Patients'!EA$10:EA$107))),0)+
IFERROR(SUMPRODUCT('6. Patients'!CN$10:CN$107,OFFSET('6. Patients'!$QO$9,1,MATCH($D33,'6. Patients'!$QP$9:$RI$9,0),ROWS('6. Patients'!EA$10:EA$107))),0)+
IFERROR(SUMPRODUCT('6. Patients'!CN$10:CN$107,OFFSET('6. Patients'!$RJ$9,1,MATCH($D33,'6. Patients'!$RK$9:$TH$9,0),ROWS('6. Patients'!EA$10:EA$107))),0)+
IFERROR(SUMPRODUCT('6. Patients'!CN$10:CN$107,OFFSET('6. Patients'!$TI$9,1,MATCH($D33,'6. Patients'!$TJ$9:$UC$9,0),ROWS('6. Patients'!EA$10:EA$107))),0))+
IFERROR(VLOOKUP($D33,$H$116:$L$146,COLUMNS($H$115:$J$115)-1+U$7,0)*$E33*$F33*'1. General Inputs'!$J$25,0),0),0)</f>
        <v>0</v>
      </c>
      <c r="V33" s="775">
        <f ca="1">ROUNDUP(IFERROR($F33*$E33*CHOOSE(V$7,
IFERROR(SUMPRODUCT('6. Patients'!CO$10:CO$107,OFFSET('6. Patients'!$DN$9,1,MATCH($D33,'6. Patients'!$DO$9:$FL$9,0),ROWS('6. Patients'!EB$10:EB$107))),0)+
IFERROR(SUMPRODUCT('6. Patients'!CO$10:CO$107,OFFSET('6. Patients'!$FM$9,1,MATCH($D33,'6. Patients'!$FN$9:$GG$9,0),ROWS('6. Patients'!EB$10:EB$107))),0)+
IFERROR(SUMPRODUCT('6. Patients'!CO$10:CO$107,OFFSET('6. Patients'!$GH$9,1,MATCH($D33,'6. Patients'!$GI$9:$IF$9,0),ROWS('6. Patients'!EB$10:EB$107))),0)+
IFERROR(SUMPRODUCT('6. Patients'!CO$10:CO$107,OFFSET('6. Patients'!$IG$9,1,MATCH($D33,'6. Patients'!$IH$9:$JA$9,0),ROWS('6. Patients'!EB$10:EB$107))),0),
IFERROR(SUMPRODUCT('6. Patients'!CO$10:CO$107,OFFSET('6. Patients'!$JB$9,1,MATCH($D33,'6. Patients'!$JC$9:$KZ$9,0),ROWS('6. Patients'!EB$10:EB$107))),0)+
IFERROR(SUMPRODUCT('6. Patients'!CO$10:CO$107,OFFSET('6. Patients'!$LA$9,1,MATCH($D33,'6. Patients'!$LB$9:$LU$9,0),ROWS('6. Patients'!EB$10:EB$107))),0)+
IFERROR(SUMPRODUCT('6. Patients'!CO$10:CO$107,OFFSET('6. Patients'!$LV$9,1,MATCH($D33,'6. Patients'!$LW$9:$NT$9,0),ROWS('6. Patients'!EB$10:EB$107))),0)+
IFERROR(SUMPRODUCT('6. Patients'!CO$10:CO$107,OFFSET('6. Patients'!$NU$9,1,MATCH($D33,'6. Patients'!$NV$9:$OO$9,0),ROWS('6. Patients'!EB$10:EB$107))),0),
IFERROR(SUMPRODUCT('6. Patients'!CO$10:CO$107,OFFSET('6. Patients'!$OP$9,1,MATCH($D33,'6. Patients'!$OQ$9:$QN$9,0),ROWS('6. Patients'!EB$10:EB$107))),0)+
IFERROR(SUMPRODUCT('6. Patients'!CO$10:CO$107,OFFSET('6. Patients'!$QO$9,1,MATCH($D33,'6. Patients'!$QP$9:$RI$9,0),ROWS('6. Patients'!EB$10:EB$107))),0)+
IFERROR(SUMPRODUCT('6. Patients'!CO$10:CO$107,OFFSET('6. Patients'!$RJ$9,1,MATCH($D33,'6. Patients'!$RK$9:$TH$9,0),ROWS('6. Patients'!EB$10:EB$107))),0)+
IFERROR(SUMPRODUCT('6. Patients'!CO$10:CO$107,OFFSET('6. Patients'!$TI$9,1,MATCH($D33,'6. Patients'!$TJ$9:$UC$9,0),ROWS('6. Patients'!EB$10:EB$107))),0))+
IFERROR(VLOOKUP($D33,$H$116:$L$146,COLUMNS($H$115:$J$115)-1+V$7,0)*$E33*$F33*'1. General Inputs'!$J$25,0),0),0)</f>
        <v>0</v>
      </c>
      <c r="W33" s="775">
        <f ca="1">ROUNDUP(IFERROR($F33*$E33*CHOOSE(W$7,
IFERROR(SUMPRODUCT('6. Patients'!CP$10:CP$107,OFFSET('6. Patients'!$DN$9,1,MATCH($D33,'6. Patients'!$DO$9:$FL$9,0),ROWS('6. Patients'!EC$10:EC$107))),0)+
IFERROR(SUMPRODUCT('6. Patients'!CP$10:CP$107,OFFSET('6. Patients'!$FM$9,1,MATCH($D33,'6. Patients'!$FN$9:$GG$9,0),ROWS('6. Patients'!EC$10:EC$107))),0)+
IFERROR(SUMPRODUCT('6. Patients'!CP$10:CP$107,OFFSET('6. Patients'!$GH$9,1,MATCH($D33,'6. Patients'!$GI$9:$IF$9,0),ROWS('6. Patients'!EC$10:EC$107))),0)+
IFERROR(SUMPRODUCT('6. Patients'!CP$10:CP$107,OFFSET('6. Patients'!$IG$9,1,MATCH($D33,'6. Patients'!$IH$9:$JA$9,0),ROWS('6. Patients'!EC$10:EC$107))),0),
IFERROR(SUMPRODUCT('6. Patients'!CP$10:CP$107,OFFSET('6. Patients'!$JB$9,1,MATCH($D33,'6. Patients'!$JC$9:$KZ$9,0),ROWS('6. Patients'!EC$10:EC$107))),0)+
IFERROR(SUMPRODUCT('6. Patients'!CP$10:CP$107,OFFSET('6. Patients'!$LA$9,1,MATCH($D33,'6. Patients'!$LB$9:$LU$9,0),ROWS('6. Patients'!EC$10:EC$107))),0)+
IFERROR(SUMPRODUCT('6. Patients'!CP$10:CP$107,OFFSET('6. Patients'!$LV$9,1,MATCH($D33,'6. Patients'!$LW$9:$NT$9,0),ROWS('6. Patients'!EC$10:EC$107))),0)+
IFERROR(SUMPRODUCT('6. Patients'!CP$10:CP$107,OFFSET('6. Patients'!$NU$9,1,MATCH($D33,'6. Patients'!$NV$9:$OO$9,0),ROWS('6. Patients'!EC$10:EC$107))),0),
IFERROR(SUMPRODUCT('6. Patients'!CP$10:CP$107,OFFSET('6. Patients'!$OP$9,1,MATCH($D33,'6. Patients'!$OQ$9:$QN$9,0),ROWS('6. Patients'!EC$10:EC$107))),0)+
IFERROR(SUMPRODUCT('6. Patients'!CP$10:CP$107,OFFSET('6. Patients'!$QO$9,1,MATCH($D33,'6. Patients'!$QP$9:$RI$9,0),ROWS('6. Patients'!EC$10:EC$107))),0)+
IFERROR(SUMPRODUCT('6. Patients'!CP$10:CP$107,OFFSET('6. Patients'!$RJ$9,1,MATCH($D33,'6. Patients'!$RK$9:$TH$9,0),ROWS('6. Patients'!EC$10:EC$107))),0)+
IFERROR(SUMPRODUCT('6. Patients'!CP$10:CP$107,OFFSET('6. Patients'!$TI$9,1,MATCH($D33,'6. Patients'!$TJ$9:$UC$9,0),ROWS('6. Patients'!EC$10:EC$107))),0))+
IFERROR(VLOOKUP($D33,$H$116:$L$146,COLUMNS($H$115:$J$115)-1+W$7,0)*$E33*$F33*'1. General Inputs'!$J$25,0),0),0)</f>
        <v>0</v>
      </c>
      <c r="X33" s="775">
        <f ca="1">ROUNDUP(IFERROR($F33*$E33*CHOOSE(X$7,
IFERROR(SUMPRODUCT('6. Patients'!CQ$10:CQ$107,OFFSET('6. Patients'!$DN$9,1,MATCH($D33,'6. Patients'!$DO$9:$FL$9,0),ROWS('6. Patients'!ED$10:ED$107))),0)+
IFERROR(SUMPRODUCT('6. Patients'!CQ$10:CQ$107,OFFSET('6. Patients'!$FM$9,1,MATCH($D33,'6. Patients'!$FN$9:$GG$9,0),ROWS('6. Patients'!ED$10:ED$107))),0)+
IFERROR(SUMPRODUCT('6. Patients'!CQ$10:CQ$107,OFFSET('6. Patients'!$GH$9,1,MATCH($D33,'6. Patients'!$GI$9:$IF$9,0),ROWS('6. Patients'!ED$10:ED$107))),0)+
IFERROR(SUMPRODUCT('6. Patients'!CQ$10:CQ$107,OFFSET('6. Patients'!$IG$9,1,MATCH($D33,'6. Patients'!$IH$9:$JA$9,0),ROWS('6. Patients'!ED$10:ED$107))),0),
IFERROR(SUMPRODUCT('6. Patients'!CQ$10:CQ$107,OFFSET('6. Patients'!$JB$9,1,MATCH($D33,'6. Patients'!$JC$9:$KZ$9,0),ROWS('6. Patients'!ED$10:ED$107))),0)+
IFERROR(SUMPRODUCT('6. Patients'!CQ$10:CQ$107,OFFSET('6. Patients'!$LA$9,1,MATCH($D33,'6. Patients'!$LB$9:$LU$9,0),ROWS('6. Patients'!ED$10:ED$107))),0)+
IFERROR(SUMPRODUCT('6. Patients'!CQ$10:CQ$107,OFFSET('6. Patients'!$LV$9,1,MATCH($D33,'6. Patients'!$LW$9:$NT$9,0),ROWS('6. Patients'!ED$10:ED$107))),0)+
IFERROR(SUMPRODUCT('6. Patients'!CQ$10:CQ$107,OFFSET('6. Patients'!$NU$9,1,MATCH($D33,'6. Patients'!$NV$9:$OO$9,0),ROWS('6. Patients'!ED$10:ED$107))),0),
IFERROR(SUMPRODUCT('6. Patients'!CQ$10:CQ$107,OFFSET('6. Patients'!$OP$9,1,MATCH($D33,'6. Patients'!$OQ$9:$QN$9,0),ROWS('6. Patients'!ED$10:ED$107))),0)+
IFERROR(SUMPRODUCT('6. Patients'!CQ$10:CQ$107,OFFSET('6. Patients'!$QO$9,1,MATCH($D33,'6. Patients'!$QP$9:$RI$9,0),ROWS('6. Patients'!ED$10:ED$107))),0)+
IFERROR(SUMPRODUCT('6. Patients'!CQ$10:CQ$107,OFFSET('6. Patients'!$RJ$9,1,MATCH($D33,'6. Patients'!$RK$9:$TH$9,0),ROWS('6. Patients'!ED$10:ED$107))),0)+
IFERROR(SUMPRODUCT('6. Patients'!CQ$10:CQ$107,OFFSET('6. Patients'!$TI$9,1,MATCH($D33,'6. Patients'!$TJ$9:$UC$9,0),ROWS('6. Patients'!ED$10:ED$107))),0))+
IFERROR(VLOOKUP($D33,$H$116:$L$146,COLUMNS($H$115:$J$115)-1+X$7,0)*$E33*$F33*'1. General Inputs'!$J$25,0),0),0)</f>
        <v>0</v>
      </c>
      <c r="Y33" s="775">
        <f ca="1">ROUNDUP(IFERROR($F33*$E33*CHOOSE(Y$7,
IFERROR(SUMPRODUCT('6. Patients'!CR$10:CR$107,OFFSET('6. Patients'!$DN$9,1,MATCH($D33,'6. Patients'!$DO$9:$FL$9,0),ROWS('6. Patients'!EE$10:EE$107))),0)+
IFERROR(SUMPRODUCT('6. Patients'!CR$10:CR$107,OFFSET('6. Patients'!$FM$9,1,MATCH($D33,'6. Patients'!$FN$9:$GG$9,0),ROWS('6. Patients'!EE$10:EE$107))),0)+
IFERROR(SUMPRODUCT('6. Patients'!CR$10:CR$107,OFFSET('6. Patients'!$GH$9,1,MATCH($D33,'6. Patients'!$GI$9:$IF$9,0),ROWS('6. Patients'!EE$10:EE$107))),0)+
IFERROR(SUMPRODUCT('6. Patients'!CR$10:CR$107,OFFSET('6. Patients'!$IG$9,1,MATCH($D33,'6. Patients'!$IH$9:$JA$9,0),ROWS('6. Patients'!EE$10:EE$107))),0),
IFERROR(SUMPRODUCT('6. Patients'!CR$10:CR$107,OFFSET('6. Patients'!$JB$9,1,MATCH($D33,'6. Patients'!$JC$9:$KZ$9,0),ROWS('6. Patients'!EE$10:EE$107))),0)+
IFERROR(SUMPRODUCT('6. Patients'!CR$10:CR$107,OFFSET('6. Patients'!$LA$9,1,MATCH($D33,'6. Patients'!$LB$9:$LU$9,0),ROWS('6. Patients'!EE$10:EE$107))),0)+
IFERROR(SUMPRODUCT('6. Patients'!CR$10:CR$107,OFFSET('6. Patients'!$LV$9,1,MATCH($D33,'6. Patients'!$LW$9:$NT$9,0),ROWS('6. Patients'!EE$10:EE$107))),0)+
IFERROR(SUMPRODUCT('6. Patients'!CR$10:CR$107,OFFSET('6. Patients'!$NU$9,1,MATCH($D33,'6. Patients'!$NV$9:$OO$9,0),ROWS('6. Patients'!EE$10:EE$107))),0),
IFERROR(SUMPRODUCT('6. Patients'!CR$10:CR$107,OFFSET('6. Patients'!$OP$9,1,MATCH($D33,'6. Patients'!$OQ$9:$QN$9,0),ROWS('6. Patients'!EE$10:EE$107))),0)+
IFERROR(SUMPRODUCT('6. Patients'!CR$10:CR$107,OFFSET('6. Patients'!$QO$9,1,MATCH($D33,'6. Patients'!$QP$9:$RI$9,0),ROWS('6. Patients'!EE$10:EE$107))),0)+
IFERROR(SUMPRODUCT('6. Patients'!CR$10:CR$107,OFFSET('6. Patients'!$RJ$9,1,MATCH($D33,'6. Patients'!$RK$9:$TH$9,0),ROWS('6. Patients'!EE$10:EE$107))),0)+
IFERROR(SUMPRODUCT('6. Patients'!CR$10:CR$107,OFFSET('6. Patients'!$TI$9,1,MATCH($D33,'6. Patients'!$TJ$9:$UC$9,0),ROWS('6. Patients'!EE$10:EE$107))),0))+
IFERROR(VLOOKUP($D33,$H$116:$L$146,COLUMNS($H$115:$J$115)-1+Y$7,0)*$E33*$F33*'1. General Inputs'!$J$25,0),0),0)</f>
        <v>0</v>
      </c>
      <c r="Z33" s="775">
        <f ca="1">ROUNDUP(IFERROR($F33*$E33*CHOOSE(Z$7,
IFERROR(SUMPRODUCT('6. Patients'!CS$10:CS$107,OFFSET('6. Patients'!$DN$9,1,MATCH($D33,'6. Patients'!$DO$9:$FL$9,0),ROWS('6. Patients'!EF$10:EF$107))),0)+
IFERROR(SUMPRODUCT('6. Patients'!CS$10:CS$107,OFFSET('6. Patients'!$FM$9,1,MATCH($D33,'6. Patients'!$FN$9:$GG$9,0),ROWS('6. Patients'!EF$10:EF$107))),0)+
IFERROR(SUMPRODUCT('6. Patients'!CS$10:CS$107,OFFSET('6. Patients'!$GH$9,1,MATCH($D33,'6. Patients'!$GI$9:$IF$9,0),ROWS('6. Patients'!EF$10:EF$107))),0)+
IFERROR(SUMPRODUCT('6. Patients'!CS$10:CS$107,OFFSET('6. Patients'!$IG$9,1,MATCH($D33,'6. Patients'!$IH$9:$JA$9,0),ROWS('6. Patients'!EF$10:EF$107))),0),
IFERROR(SUMPRODUCT('6. Patients'!CS$10:CS$107,OFFSET('6. Patients'!$JB$9,1,MATCH($D33,'6. Patients'!$JC$9:$KZ$9,0),ROWS('6. Patients'!EF$10:EF$107))),0)+
IFERROR(SUMPRODUCT('6. Patients'!CS$10:CS$107,OFFSET('6. Patients'!$LA$9,1,MATCH($D33,'6. Patients'!$LB$9:$LU$9,0),ROWS('6. Patients'!EF$10:EF$107))),0)+
IFERROR(SUMPRODUCT('6. Patients'!CS$10:CS$107,OFFSET('6. Patients'!$LV$9,1,MATCH($D33,'6. Patients'!$LW$9:$NT$9,0),ROWS('6. Patients'!EF$10:EF$107))),0)+
IFERROR(SUMPRODUCT('6. Patients'!CS$10:CS$107,OFFSET('6. Patients'!$NU$9,1,MATCH($D33,'6. Patients'!$NV$9:$OO$9,0),ROWS('6. Patients'!EF$10:EF$107))),0),
IFERROR(SUMPRODUCT('6. Patients'!CS$10:CS$107,OFFSET('6. Patients'!$OP$9,1,MATCH($D33,'6. Patients'!$OQ$9:$QN$9,0),ROWS('6. Patients'!EF$10:EF$107))),0)+
IFERROR(SUMPRODUCT('6. Patients'!CS$10:CS$107,OFFSET('6. Patients'!$QO$9,1,MATCH($D33,'6. Patients'!$QP$9:$RI$9,0),ROWS('6. Patients'!EF$10:EF$107))),0)+
IFERROR(SUMPRODUCT('6. Patients'!CS$10:CS$107,OFFSET('6. Patients'!$RJ$9,1,MATCH($D33,'6. Patients'!$RK$9:$TH$9,0),ROWS('6. Patients'!EF$10:EF$107))),0)+
IFERROR(SUMPRODUCT('6. Patients'!CS$10:CS$107,OFFSET('6. Patients'!$TI$9,1,MATCH($D33,'6. Patients'!$TJ$9:$UC$9,0),ROWS('6. Patients'!EF$10:EF$107))),0))+
IFERROR(VLOOKUP($D33,$H$116:$L$146,COLUMNS($H$115:$J$115)-1+Z$7,0)*$E33*$F33*'1. General Inputs'!$J$25,0),0),0)</f>
        <v>0</v>
      </c>
      <c r="AA33" s="775">
        <f ca="1">ROUNDUP(IFERROR($F33*$E33*CHOOSE(AA$7,
IFERROR(SUMPRODUCT('6. Patients'!CT$10:CT$107,OFFSET('6. Patients'!$DN$9,1,MATCH($D33,'6. Patients'!$DO$9:$FL$9,0),ROWS('6. Patients'!EG$10:EG$107))),0)+
IFERROR(SUMPRODUCT('6. Patients'!CT$10:CT$107,OFFSET('6. Patients'!$FM$9,1,MATCH($D33,'6. Patients'!$FN$9:$GG$9,0),ROWS('6. Patients'!EG$10:EG$107))),0)+
IFERROR(SUMPRODUCT('6. Patients'!CT$10:CT$107,OFFSET('6. Patients'!$GH$9,1,MATCH($D33,'6. Patients'!$GI$9:$IF$9,0),ROWS('6. Patients'!EG$10:EG$107))),0)+
IFERROR(SUMPRODUCT('6. Patients'!CT$10:CT$107,OFFSET('6. Patients'!$IG$9,1,MATCH($D33,'6. Patients'!$IH$9:$JA$9,0),ROWS('6. Patients'!EG$10:EG$107))),0),
IFERROR(SUMPRODUCT('6. Patients'!CT$10:CT$107,OFFSET('6. Patients'!$JB$9,1,MATCH($D33,'6. Patients'!$JC$9:$KZ$9,0),ROWS('6. Patients'!EG$10:EG$107))),0)+
IFERROR(SUMPRODUCT('6. Patients'!CT$10:CT$107,OFFSET('6. Patients'!$LA$9,1,MATCH($D33,'6. Patients'!$LB$9:$LU$9,0),ROWS('6. Patients'!EG$10:EG$107))),0)+
IFERROR(SUMPRODUCT('6. Patients'!CT$10:CT$107,OFFSET('6. Patients'!$LV$9,1,MATCH($D33,'6. Patients'!$LW$9:$NT$9,0),ROWS('6. Patients'!EG$10:EG$107))),0)+
IFERROR(SUMPRODUCT('6. Patients'!CT$10:CT$107,OFFSET('6. Patients'!$NU$9,1,MATCH($D33,'6. Patients'!$NV$9:$OO$9,0),ROWS('6. Patients'!EG$10:EG$107))),0),
IFERROR(SUMPRODUCT('6. Patients'!CT$10:CT$107,OFFSET('6. Patients'!$OP$9,1,MATCH($D33,'6. Patients'!$OQ$9:$QN$9,0),ROWS('6. Patients'!EG$10:EG$107))),0)+
IFERROR(SUMPRODUCT('6. Patients'!CT$10:CT$107,OFFSET('6. Patients'!$QO$9,1,MATCH($D33,'6. Patients'!$QP$9:$RI$9,0),ROWS('6. Patients'!EG$10:EG$107))),0)+
IFERROR(SUMPRODUCT('6. Patients'!CT$10:CT$107,OFFSET('6. Patients'!$RJ$9,1,MATCH($D33,'6. Patients'!$RK$9:$TH$9,0),ROWS('6. Patients'!EG$10:EG$107))),0)+
IFERROR(SUMPRODUCT('6. Patients'!CT$10:CT$107,OFFSET('6. Patients'!$TI$9,1,MATCH($D33,'6. Patients'!$TJ$9:$UC$9,0),ROWS('6. Patients'!EG$10:EG$107))),0))+
IFERROR(VLOOKUP($D33,$H$116:$L$146,COLUMNS($H$115:$J$115)-1+AA$7,0)*$E33*$F33*'1. General Inputs'!$J$25,0),0),0)</f>
        <v>0</v>
      </c>
      <c r="AB33" s="775">
        <f ca="1">ROUNDUP(IFERROR($F33*$E33*CHOOSE(AB$7,
IFERROR(SUMPRODUCT('6. Patients'!CU$10:CU$107,OFFSET('6. Patients'!$DN$9,1,MATCH($D33,'6. Patients'!$DO$9:$FL$9,0),ROWS('6. Patients'!EH$10:EH$107))),0)+
IFERROR(SUMPRODUCT('6. Patients'!CU$10:CU$107,OFFSET('6. Patients'!$FM$9,1,MATCH($D33,'6. Patients'!$FN$9:$GG$9,0),ROWS('6. Patients'!EH$10:EH$107))),0)+
IFERROR(SUMPRODUCT('6. Patients'!CU$10:CU$107,OFFSET('6. Patients'!$GH$9,1,MATCH($D33,'6. Patients'!$GI$9:$IF$9,0),ROWS('6. Patients'!EH$10:EH$107))),0)+
IFERROR(SUMPRODUCT('6. Patients'!CU$10:CU$107,OFFSET('6. Patients'!$IG$9,1,MATCH($D33,'6. Patients'!$IH$9:$JA$9,0),ROWS('6. Patients'!EH$10:EH$107))),0),
IFERROR(SUMPRODUCT('6. Patients'!CU$10:CU$107,OFFSET('6. Patients'!$JB$9,1,MATCH($D33,'6. Patients'!$JC$9:$KZ$9,0),ROWS('6. Patients'!EH$10:EH$107))),0)+
IFERROR(SUMPRODUCT('6. Patients'!CU$10:CU$107,OFFSET('6. Patients'!$LA$9,1,MATCH($D33,'6. Patients'!$LB$9:$LU$9,0),ROWS('6. Patients'!EH$10:EH$107))),0)+
IFERROR(SUMPRODUCT('6. Patients'!CU$10:CU$107,OFFSET('6. Patients'!$LV$9,1,MATCH($D33,'6. Patients'!$LW$9:$NT$9,0),ROWS('6. Patients'!EH$10:EH$107))),0)+
IFERROR(SUMPRODUCT('6. Patients'!CU$10:CU$107,OFFSET('6. Patients'!$NU$9,1,MATCH($D33,'6. Patients'!$NV$9:$OO$9,0),ROWS('6. Patients'!EH$10:EH$107))),0),
IFERROR(SUMPRODUCT('6. Patients'!CU$10:CU$107,OFFSET('6. Patients'!$OP$9,1,MATCH($D33,'6. Patients'!$OQ$9:$QN$9,0),ROWS('6. Patients'!EH$10:EH$107))),0)+
IFERROR(SUMPRODUCT('6. Patients'!CU$10:CU$107,OFFSET('6. Patients'!$QO$9,1,MATCH($D33,'6. Patients'!$QP$9:$RI$9,0),ROWS('6. Patients'!EH$10:EH$107))),0)+
IFERROR(SUMPRODUCT('6. Patients'!CU$10:CU$107,OFFSET('6. Patients'!$RJ$9,1,MATCH($D33,'6. Patients'!$RK$9:$TH$9,0),ROWS('6. Patients'!EH$10:EH$107))),0)+
IFERROR(SUMPRODUCT('6. Patients'!CU$10:CU$107,OFFSET('6. Patients'!$TI$9,1,MATCH($D33,'6. Patients'!$TJ$9:$UC$9,0),ROWS('6. Patients'!EH$10:EH$107))),0))+
IFERROR(VLOOKUP($D33,$H$116:$L$146,COLUMNS($H$115:$J$115)-1+AB$7,0)*$E33*$F33*'1. General Inputs'!$J$25,0),0),0)</f>
        <v>0</v>
      </c>
      <c r="AC33" s="775">
        <f ca="1">ROUNDUP(IFERROR($F33*$E33*CHOOSE(AC$7,
IFERROR(SUMPRODUCT('6. Patients'!CV$10:CV$107,OFFSET('6. Patients'!$DN$9,1,MATCH($D33,'6. Patients'!$DO$9:$FL$9,0),ROWS('6. Patients'!EI$10:EI$107))),0)+
IFERROR(SUMPRODUCT('6. Patients'!CV$10:CV$107,OFFSET('6. Patients'!$FM$9,1,MATCH($D33,'6. Patients'!$FN$9:$GG$9,0),ROWS('6. Patients'!EI$10:EI$107))),0)+
IFERROR(SUMPRODUCT('6. Patients'!CV$10:CV$107,OFFSET('6. Patients'!$GH$9,1,MATCH($D33,'6. Patients'!$GI$9:$IF$9,0),ROWS('6. Patients'!EI$10:EI$107))),0)+
IFERROR(SUMPRODUCT('6. Patients'!CV$10:CV$107,OFFSET('6. Patients'!$IG$9,1,MATCH($D33,'6. Patients'!$IH$9:$JA$9,0),ROWS('6. Patients'!EI$10:EI$107))),0),
IFERROR(SUMPRODUCT('6. Patients'!CV$10:CV$107,OFFSET('6. Patients'!$JB$9,1,MATCH($D33,'6. Patients'!$JC$9:$KZ$9,0),ROWS('6. Patients'!EI$10:EI$107))),0)+
IFERROR(SUMPRODUCT('6. Patients'!CV$10:CV$107,OFFSET('6. Patients'!$LA$9,1,MATCH($D33,'6. Patients'!$LB$9:$LU$9,0),ROWS('6. Patients'!EI$10:EI$107))),0)+
IFERROR(SUMPRODUCT('6. Patients'!CV$10:CV$107,OFFSET('6. Patients'!$LV$9,1,MATCH($D33,'6. Patients'!$LW$9:$NT$9,0),ROWS('6. Patients'!EI$10:EI$107))),0)+
IFERROR(SUMPRODUCT('6. Patients'!CV$10:CV$107,OFFSET('6. Patients'!$NU$9,1,MATCH($D33,'6. Patients'!$NV$9:$OO$9,0),ROWS('6. Patients'!EI$10:EI$107))),0),
IFERROR(SUMPRODUCT('6. Patients'!CV$10:CV$107,OFFSET('6. Patients'!$OP$9,1,MATCH($D33,'6. Patients'!$OQ$9:$QN$9,0),ROWS('6. Patients'!EI$10:EI$107))),0)+
IFERROR(SUMPRODUCT('6. Patients'!CV$10:CV$107,OFFSET('6. Patients'!$QO$9,1,MATCH($D33,'6. Patients'!$QP$9:$RI$9,0),ROWS('6. Patients'!EI$10:EI$107))),0)+
IFERROR(SUMPRODUCT('6. Patients'!CV$10:CV$107,OFFSET('6. Patients'!$RJ$9,1,MATCH($D33,'6. Patients'!$RK$9:$TH$9,0),ROWS('6. Patients'!EI$10:EI$107))),0)+
IFERROR(SUMPRODUCT('6. Patients'!CV$10:CV$107,OFFSET('6. Patients'!$TI$9,1,MATCH($D33,'6. Patients'!$TJ$9:$UC$9,0),ROWS('6. Patients'!EI$10:EI$107))),0))+
IFERROR(VLOOKUP($D33,$H$116:$L$146,COLUMNS($H$115:$J$115)-1+AC$7,0)*$E33*$F33*'1. General Inputs'!$J$25,0),0),0)</f>
        <v>0</v>
      </c>
      <c r="AD33" s="775">
        <f ca="1">ROUNDUP(IFERROR($F33*$E33*CHOOSE(AD$7,
IFERROR(SUMPRODUCT('6. Patients'!CW$10:CW$107,OFFSET('6. Patients'!$DN$9,1,MATCH($D33,'6. Patients'!$DO$9:$FL$9,0),ROWS('6. Patients'!EJ$10:EJ$107))),0)+
IFERROR(SUMPRODUCT('6. Patients'!CW$10:CW$107,OFFSET('6. Patients'!$FM$9,1,MATCH($D33,'6. Patients'!$FN$9:$GG$9,0),ROWS('6. Patients'!EJ$10:EJ$107))),0)+
IFERROR(SUMPRODUCT('6. Patients'!CW$10:CW$107,OFFSET('6. Patients'!$GH$9,1,MATCH($D33,'6. Patients'!$GI$9:$IF$9,0),ROWS('6. Patients'!EJ$10:EJ$107))),0)+
IFERROR(SUMPRODUCT('6. Patients'!CW$10:CW$107,OFFSET('6. Patients'!$IG$9,1,MATCH($D33,'6. Patients'!$IH$9:$JA$9,0),ROWS('6. Patients'!EJ$10:EJ$107))),0),
IFERROR(SUMPRODUCT('6. Patients'!CW$10:CW$107,OFFSET('6. Patients'!$JB$9,1,MATCH($D33,'6. Patients'!$JC$9:$KZ$9,0),ROWS('6. Patients'!EJ$10:EJ$107))),0)+
IFERROR(SUMPRODUCT('6. Patients'!CW$10:CW$107,OFFSET('6. Patients'!$LA$9,1,MATCH($D33,'6. Patients'!$LB$9:$LU$9,0),ROWS('6. Patients'!EJ$10:EJ$107))),0)+
IFERROR(SUMPRODUCT('6. Patients'!CW$10:CW$107,OFFSET('6. Patients'!$LV$9,1,MATCH($D33,'6. Patients'!$LW$9:$NT$9,0),ROWS('6. Patients'!EJ$10:EJ$107))),0)+
IFERROR(SUMPRODUCT('6. Patients'!CW$10:CW$107,OFFSET('6. Patients'!$NU$9,1,MATCH($D33,'6. Patients'!$NV$9:$OO$9,0),ROWS('6. Patients'!EJ$10:EJ$107))),0),
IFERROR(SUMPRODUCT('6. Patients'!CW$10:CW$107,OFFSET('6. Patients'!$OP$9,1,MATCH($D33,'6. Patients'!$OQ$9:$QN$9,0),ROWS('6. Patients'!EJ$10:EJ$107))),0)+
IFERROR(SUMPRODUCT('6. Patients'!CW$10:CW$107,OFFSET('6. Patients'!$QO$9,1,MATCH($D33,'6. Patients'!$QP$9:$RI$9,0),ROWS('6. Patients'!EJ$10:EJ$107))),0)+
IFERROR(SUMPRODUCT('6. Patients'!CW$10:CW$107,OFFSET('6. Patients'!$RJ$9,1,MATCH($D33,'6. Patients'!$RK$9:$TH$9,0),ROWS('6. Patients'!EJ$10:EJ$107))),0)+
IFERROR(SUMPRODUCT('6. Patients'!CW$10:CW$107,OFFSET('6. Patients'!$TI$9,1,MATCH($D33,'6. Patients'!$TJ$9:$UC$9,0),ROWS('6. Patients'!EJ$10:EJ$107))),0))+
IFERROR(VLOOKUP($D33,$H$116:$L$146,COLUMNS($H$115:$J$115)-1+AD$7,0)*$E33*$F33*'1. General Inputs'!$J$25,0),0),0)</f>
        <v>0</v>
      </c>
      <c r="AE33" s="775">
        <f ca="1">ROUNDUP(IFERROR($F33*$E33*CHOOSE(AE$7,
IFERROR(SUMPRODUCT('6. Patients'!CX$10:CX$107,OFFSET('6. Patients'!$DN$9,1,MATCH($D33,'6. Patients'!$DO$9:$FL$9,0),ROWS('6. Patients'!EK$10:EK$107))),0)+
IFERROR(SUMPRODUCT('6. Patients'!CX$10:CX$107,OFFSET('6. Patients'!$FM$9,1,MATCH($D33,'6. Patients'!$FN$9:$GG$9,0),ROWS('6. Patients'!EK$10:EK$107))),0)+
IFERROR(SUMPRODUCT('6. Patients'!CX$10:CX$107,OFFSET('6. Patients'!$GH$9,1,MATCH($D33,'6. Patients'!$GI$9:$IF$9,0),ROWS('6. Patients'!EK$10:EK$107))),0)+
IFERROR(SUMPRODUCT('6. Patients'!CX$10:CX$107,OFFSET('6. Patients'!$IG$9,1,MATCH($D33,'6. Patients'!$IH$9:$JA$9,0),ROWS('6. Patients'!EK$10:EK$107))),0),
IFERROR(SUMPRODUCT('6. Patients'!CX$10:CX$107,OFFSET('6. Patients'!$JB$9,1,MATCH($D33,'6. Patients'!$JC$9:$KZ$9,0),ROWS('6. Patients'!EK$10:EK$107))),0)+
IFERROR(SUMPRODUCT('6. Patients'!CX$10:CX$107,OFFSET('6. Patients'!$LA$9,1,MATCH($D33,'6. Patients'!$LB$9:$LU$9,0),ROWS('6. Patients'!EK$10:EK$107))),0)+
IFERROR(SUMPRODUCT('6. Patients'!CX$10:CX$107,OFFSET('6. Patients'!$LV$9,1,MATCH($D33,'6. Patients'!$LW$9:$NT$9,0),ROWS('6. Patients'!EK$10:EK$107))),0)+
IFERROR(SUMPRODUCT('6. Patients'!CX$10:CX$107,OFFSET('6. Patients'!$NU$9,1,MATCH($D33,'6. Patients'!$NV$9:$OO$9,0),ROWS('6. Patients'!EK$10:EK$107))),0),
IFERROR(SUMPRODUCT('6. Patients'!CX$10:CX$107,OFFSET('6. Patients'!$OP$9,1,MATCH($D33,'6. Patients'!$OQ$9:$QN$9,0),ROWS('6. Patients'!EK$10:EK$107))),0)+
IFERROR(SUMPRODUCT('6. Patients'!CX$10:CX$107,OFFSET('6. Patients'!$QO$9,1,MATCH($D33,'6. Patients'!$QP$9:$RI$9,0),ROWS('6. Patients'!EK$10:EK$107))),0)+
IFERROR(SUMPRODUCT('6. Patients'!CX$10:CX$107,OFFSET('6. Patients'!$RJ$9,1,MATCH($D33,'6. Patients'!$RK$9:$TH$9,0),ROWS('6. Patients'!EK$10:EK$107))),0)+
IFERROR(SUMPRODUCT('6. Patients'!CX$10:CX$107,OFFSET('6. Patients'!$TI$9,1,MATCH($D33,'6. Patients'!$TJ$9:$UC$9,0),ROWS('6. Patients'!EK$10:EK$107))),0))+
IFERROR(VLOOKUP($D33,$H$116:$L$146,COLUMNS($H$115:$J$115)-1+AE$7,0)*$E33*$F33*'1. General Inputs'!$J$25,0),0),0)</f>
        <v>0</v>
      </c>
      <c r="AF33" s="775">
        <f ca="1">ROUNDUP(IFERROR($F33*$E33*CHOOSE(AF$7,
IFERROR(SUMPRODUCT('6. Patients'!CY$10:CY$107,OFFSET('6. Patients'!$DN$9,1,MATCH($D33,'6. Patients'!$DO$9:$FL$9,0),ROWS('6. Patients'!EL$10:EL$107))),0)+
IFERROR(SUMPRODUCT('6. Patients'!CY$10:CY$107,OFFSET('6. Patients'!$FM$9,1,MATCH($D33,'6. Patients'!$FN$9:$GG$9,0),ROWS('6. Patients'!EL$10:EL$107))),0)+
IFERROR(SUMPRODUCT('6. Patients'!CY$10:CY$107,OFFSET('6. Patients'!$GH$9,1,MATCH($D33,'6. Patients'!$GI$9:$IF$9,0),ROWS('6. Patients'!EL$10:EL$107))),0)+
IFERROR(SUMPRODUCT('6. Patients'!CY$10:CY$107,OFFSET('6. Patients'!$IG$9,1,MATCH($D33,'6. Patients'!$IH$9:$JA$9,0),ROWS('6. Patients'!EL$10:EL$107))),0),
IFERROR(SUMPRODUCT('6. Patients'!CY$10:CY$107,OFFSET('6. Patients'!$JB$9,1,MATCH($D33,'6. Patients'!$JC$9:$KZ$9,0),ROWS('6. Patients'!EL$10:EL$107))),0)+
IFERROR(SUMPRODUCT('6. Patients'!CY$10:CY$107,OFFSET('6. Patients'!$LA$9,1,MATCH($D33,'6. Patients'!$LB$9:$LU$9,0),ROWS('6. Patients'!EL$10:EL$107))),0)+
IFERROR(SUMPRODUCT('6. Patients'!CY$10:CY$107,OFFSET('6. Patients'!$LV$9,1,MATCH($D33,'6. Patients'!$LW$9:$NT$9,0),ROWS('6. Patients'!EL$10:EL$107))),0)+
IFERROR(SUMPRODUCT('6. Patients'!CY$10:CY$107,OFFSET('6. Patients'!$NU$9,1,MATCH($D33,'6. Patients'!$NV$9:$OO$9,0),ROWS('6. Patients'!EL$10:EL$107))),0),
IFERROR(SUMPRODUCT('6. Patients'!CY$10:CY$107,OFFSET('6. Patients'!$OP$9,1,MATCH($D33,'6. Patients'!$OQ$9:$QN$9,0),ROWS('6. Patients'!EL$10:EL$107))),0)+
IFERROR(SUMPRODUCT('6. Patients'!CY$10:CY$107,OFFSET('6. Patients'!$QO$9,1,MATCH($D33,'6. Patients'!$QP$9:$RI$9,0),ROWS('6. Patients'!EL$10:EL$107))),0)+
IFERROR(SUMPRODUCT('6. Patients'!CY$10:CY$107,OFFSET('6. Patients'!$RJ$9,1,MATCH($D33,'6. Patients'!$RK$9:$TH$9,0),ROWS('6. Patients'!EL$10:EL$107))),0)+
IFERROR(SUMPRODUCT('6. Patients'!CY$10:CY$107,OFFSET('6. Patients'!$TI$9,1,MATCH($D33,'6. Patients'!$TJ$9:$UC$9,0),ROWS('6. Patients'!EL$10:EL$107))),0))+
IFERROR(VLOOKUP($D33,$H$116:$L$146,COLUMNS($H$115:$J$115)-1+AF$7,0)*$E33*$F33*'1. General Inputs'!$J$25,0),0),0)</f>
        <v>0</v>
      </c>
      <c r="AG33" s="775">
        <f ca="1">ROUNDUP(IFERROR($F33*$E33*CHOOSE(AG$7,
IFERROR(SUMPRODUCT('6. Patients'!CZ$10:CZ$107,OFFSET('6. Patients'!$DN$9,1,MATCH($D33,'6. Patients'!$DO$9:$FL$9,0),ROWS('6. Patients'!EM$10:EM$107))),0)+
IFERROR(SUMPRODUCT('6. Patients'!CZ$10:CZ$107,OFFSET('6. Patients'!$FM$9,1,MATCH($D33,'6. Patients'!$FN$9:$GG$9,0),ROWS('6. Patients'!EM$10:EM$107))),0)+
IFERROR(SUMPRODUCT('6. Patients'!CZ$10:CZ$107,OFFSET('6. Patients'!$GH$9,1,MATCH($D33,'6. Patients'!$GI$9:$IF$9,0),ROWS('6. Patients'!EM$10:EM$107))),0)+
IFERROR(SUMPRODUCT('6. Patients'!CZ$10:CZ$107,OFFSET('6. Patients'!$IG$9,1,MATCH($D33,'6. Patients'!$IH$9:$JA$9,0),ROWS('6. Patients'!EM$10:EM$107))),0),
IFERROR(SUMPRODUCT('6. Patients'!CZ$10:CZ$107,OFFSET('6. Patients'!$JB$9,1,MATCH($D33,'6. Patients'!$JC$9:$KZ$9,0),ROWS('6. Patients'!EM$10:EM$107))),0)+
IFERROR(SUMPRODUCT('6. Patients'!CZ$10:CZ$107,OFFSET('6. Patients'!$LA$9,1,MATCH($D33,'6. Patients'!$LB$9:$LU$9,0),ROWS('6. Patients'!EM$10:EM$107))),0)+
IFERROR(SUMPRODUCT('6. Patients'!CZ$10:CZ$107,OFFSET('6. Patients'!$LV$9,1,MATCH($D33,'6. Patients'!$LW$9:$NT$9,0),ROWS('6. Patients'!EM$10:EM$107))),0)+
IFERROR(SUMPRODUCT('6. Patients'!CZ$10:CZ$107,OFFSET('6. Patients'!$NU$9,1,MATCH($D33,'6. Patients'!$NV$9:$OO$9,0),ROWS('6. Patients'!EM$10:EM$107))),0),
IFERROR(SUMPRODUCT('6. Patients'!CZ$10:CZ$107,OFFSET('6. Patients'!$OP$9,1,MATCH($D33,'6. Patients'!$OQ$9:$QN$9,0),ROWS('6. Patients'!EM$10:EM$107))),0)+
IFERROR(SUMPRODUCT('6. Patients'!CZ$10:CZ$107,OFFSET('6. Patients'!$QO$9,1,MATCH($D33,'6. Patients'!$QP$9:$RI$9,0),ROWS('6. Patients'!EM$10:EM$107))),0)+
IFERROR(SUMPRODUCT('6. Patients'!CZ$10:CZ$107,OFFSET('6. Patients'!$RJ$9,1,MATCH($D33,'6. Patients'!$RK$9:$TH$9,0),ROWS('6. Patients'!EM$10:EM$107))),0)+
IFERROR(SUMPRODUCT('6. Patients'!CZ$10:CZ$107,OFFSET('6. Patients'!$TI$9,1,MATCH($D33,'6. Patients'!$TJ$9:$UC$9,0),ROWS('6. Patients'!EM$10:EM$107))),0))+
IFERROR(VLOOKUP($D33,$H$116:$L$146,COLUMNS($H$115:$J$115)-1+AG$7,0)*$E33*$F33*'1. General Inputs'!$J$25,0),0),0)</f>
        <v>0</v>
      </c>
      <c r="AH33" s="775">
        <f ca="1">ROUNDUP(IFERROR($F33*$E33*CHOOSE(AH$7,
IFERROR(SUMPRODUCT('6. Patients'!DA$10:DA$107,OFFSET('6. Patients'!$DN$9,1,MATCH($D33,'6. Patients'!$DO$9:$FL$9,0),ROWS('6. Patients'!EN$10:EN$107))),0)+
IFERROR(SUMPRODUCT('6. Patients'!DA$10:DA$107,OFFSET('6. Patients'!$FM$9,1,MATCH($D33,'6. Patients'!$FN$9:$GG$9,0),ROWS('6. Patients'!EN$10:EN$107))),0)+
IFERROR(SUMPRODUCT('6. Patients'!DA$10:DA$107,OFFSET('6. Patients'!$GH$9,1,MATCH($D33,'6. Patients'!$GI$9:$IF$9,0),ROWS('6. Patients'!EN$10:EN$107))),0)+
IFERROR(SUMPRODUCT('6. Patients'!DA$10:DA$107,OFFSET('6. Patients'!$IG$9,1,MATCH($D33,'6. Patients'!$IH$9:$JA$9,0),ROWS('6. Patients'!EN$10:EN$107))),0),
IFERROR(SUMPRODUCT('6. Patients'!DA$10:DA$107,OFFSET('6. Patients'!$JB$9,1,MATCH($D33,'6. Patients'!$JC$9:$KZ$9,0),ROWS('6. Patients'!EN$10:EN$107))),0)+
IFERROR(SUMPRODUCT('6. Patients'!DA$10:DA$107,OFFSET('6. Patients'!$LA$9,1,MATCH($D33,'6. Patients'!$LB$9:$LU$9,0),ROWS('6. Patients'!EN$10:EN$107))),0)+
IFERROR(SUMPRODUCT('6. Patients'!DA$10:DA$107,OFFSET('6. Patients'!$LV$9,1,MATCH($D33,'6. Patients'!$LW$9:$NT$9,0),ROWS('6. Patients'!EN$10:EN$107))),0)+
IFERROR(SUMPRODUCT('6. Patients'!DA$10:DA$107,OFFSET('6. Patients'!$NU$9,1,MATCH($D33,'6. Patients'!$NV$9:$OO$9,0),ROWS('6. Patients'!EN$10:EN$107))),0),
IFERROR(SUMPRODUCT('6. Patients'!DA$10:DA$107,OFFSET('6. Patients'!$OP$9,1,MATCH($D33,'6. Patients'!$OQ$9:$QN$9,0),ROWS('6. Patients'!EN$10:EN$107))),0)+
IFERROR(SUMPRODUCT('6. Patients'!DA$10:DA$107,OFFSET('6. Patients'!$QO$9,1,MATCH($D33,'6. Patients'!$QP$9:$RI$9,0),ROWS('6. Patients'!EN$10:EN$107))),0)+
IFERROR(SUMPRODUCT('6. Patients'!DA$10:DA$107,OFFSET('6. Patients'!$RJ$9,1,MATCH($D33,'6. Patients'!$RK$9:$TH$9,0),ROWS('6. Patients'!EN$10:EN$107))),0)+
IFERROR(SUMPRODUCT('6. Patients'!DA$10:DA$107,OFFSET('6. Patients'!$TI$9,1,MATCH($D33,'6. Patients'!$TJ$9:$UC$9,0),ROWS('6. Patients'!EN$10:EN$107))),0))+
IFERROR(VLOOKUP($D33,$H$116:$L$146,COLUMNS($H$115:$J$115)-1+AH$7,0)*$E33*$F33*'1. General Inputs'!$J$25,0),0),0)</f>
        <v>0</v>
      </c>
      <c r="AI33" s="775">
        <f ca="1">ROUNDUP(IFERROR($F33*$E33*CHOOSE(AI$7,
IFERROR(SUMPRODUCT('6. Patients'!DB$10:DB$107,OFFSET('6. Patients'!$DN$9,1,MATCH($D33,'6. Patients'!$DO$9:$FL$9,0),ROWS('6. Patients'!EO$10:EO$107))),0)+
IFERROR(SUMPRODUCT('6. Patients'!DB$10:DB$107,OFFSET('6. Patients'!$FM$9,1,MATCH($D33,'6. Patients'!$FN$9:$GG$9,0),ROWS('6. Patients'!EO$10:EO$107))),0)+
IFERROR(SUMPRODUCT('6. Patients'!DB$10:DB$107,OFFSET('6. Patients'!$GH$9,1,MATCH($D33,'6. Patients'!$GI$9:$IF$9,0),ROWS('6. Patients'!EO$10:EO$107))),0)+
IFERROR(SUMPRODUCT('6. Patients'!DB$10:DB$107,OFFSET('6. Patients'!$IG$9,1,MATCH($D33,'6. Patients'!$IH$9:$JA$9,0),ROWS('6. Patients'!EO$10:EO$107))),0),
IFERROR(SUMPRODUCT('6. Patients'!DB$10:DB$107,OFFSET('6. Patients'!$JB$9,1,MATCH($D33,'6. Patients'!$JC$9:$KZ$9,0),ROWS('6. Patients'!EO$10:EO$107))),0)+
IFERROR(SUMPRODUCT('6. Patients'!DB$10:DB$107,OFFSET('6. Patients'!$LA$9,1,MATCH($D33,'6. Patients'!$LB$9:$LU$9,0),ROWS('6. Patients'!EO$10:EO$107))),0)+
IFERROR(SUMPRODUCT('6. Patients'!DB$10:DB$107,OFFSET('6. Patients'!$LV$9,1,MATCH($D33,'6. Patients'!$LW$9:$NT$9,0),ROWS('6. Patients'!EO$10:EO$107))),0)+
IFERROR(SUMPRODUCT('6. Patients'!DB$10:DB$107,OFFSET('6. Patients'!$NU$9,1,MATCH($D33,'6. Patients'!$NV$9:$OO$9,0),ROWS('6. Patients'!EO$10:EO$107))),0),
IFERROR(SUMPRODUCT('6. Patients'!DB$10:DB$107,OFFSET('6. Patients'!$OP$9,1,MATCH($D33,'6. Patients'!$OQ$9:$QN$9,0),ROWS('6. Patients'!EO$10:EO$107))),0)+
IFERROR(SUMPRODUCT('6. Patients'!DB$10:DB$107,OFFSET('6. Patients'!$QO$9,1,MATCH($D33,'6. Patients'!$QP$9:$RI$9,0),ROWS('6. Patients'!EO$10:EO$107))),0)+
IFERROR(SUMPRODUCT('6. Patients'!DB$10:DB$107,OFFSET('6. Patients'!$RJ$9,1,MATCH($D33,'6. Patients'!$RK$9:$TH$9,0),ROWS('6. Patients'!EO$10:EO$107))),0)+
IFERROR(SUMPRODUCT('6. Patients'!DB$10:DB$107,OFFSET('6. Patients'!$TI$9,1,MATCH($D33,'6. Patients'!$TJ$9:$UC$9,0),ROWS('6. Patients'!EO$10:EO$107))),0))+
IFERROR(VLOOKUP($D33,$H$116:$L$146,COLUMNS($H$115:$J$115)-1+AI$7,0)*$E33*$F33*'1. General Inputs'!$J$25,0),0),0)</f>
        <v>0</v>
      </c>
      <c r="AJ33" s="775">
        <f ca="1">ROUNDUP(IFERROR($F33*$E33*CHOOSE(AJ$7,
IFERROR(SUMPRODUCT('6. Patients'!DC$10:DC$107,OFFSET('6. Patients'!$DN$9,1,MATCH($D33,'6. Patients'!$DO$9:$FL$9,0),ROWS('6. Patients'!EP$10:EP$107))),0)+
IFERROR(SUMPRODUCT('6. Patients'!DC$10:DC$107,OFFSET('6. Patients'!$FM$9,1,MATCH($D33,'6. Patients'!$FN$9:$GG$9,0),ROWS('6. Patients'!EP$10:EP$107))),0)+
IFERROR(SUMPRODUCT('6. Patients'!DC$10:DC$107,OFFSET('6. Patients'!$GH$9,1,MATCH($D33,'6. Patients'!$GI$9:$IF$9,0),ROWS('6. Patients'!EP$10:EP$107))),0)+
IFERROR(SUMPRODUCT('6. Patients'!DC$10:DC$107,OFFSET('6. Patients'!$IG$9,1,MATCH($D33,'6. Patients'!$IH$9:$JA$9,0),ROWS('6. Patients'!EP$10:EP$107))),0),
IFERROR(SUMPRODUCT('6. Patients'!DC$10:DC$107,OFFSET('6. Patients'!$JB$9,1,MATCH($D33,'6. Patients'!$JC$9:$KZ$9,0),ROWS('6. Patients'!EP$10:EP$107))),0)+
IFERROR(SUMPRODUCT('6. Patients'!DC$10:DC$107,OFFSET('6. Patients'!$LA$9,1,MATCH($D33,'6. Patients'!$LB$9:$LU$9,0),ROWS('6. Patients'!EP$10:EP$107))),0)+
IFERROR(SUMPRODUCT('6. Patients'!DC$10:DC$107,OFFSET('6. Patients'!$LV$9,1,MATCH($D33,'6. Patients'!$LW$9:$NT$9,0),ROWS('6. Patients'!EP$10:EP$107))),0)+
IFERROR(SUMPRODUCT('6. Patients'!DC$10:DC$107,OFFSET('6. Patients'!$NU$9,1,MATCH($D33,'6. Patients'!$NV$9:$OO$9,0),ROWS('6. Patients'!EP$10:EP$107))),0),
IFERROR(SUMPRODUCT('6. Patients'!DC$10:DC$107,OFFSET('6. Patients'!$OP$9,1,MATCH($D33,'6. Patients'!$OQ$9:$QN$9,0),ROWS('6. Patients'!EP$10:EP$107))),0)+
IFERROR(SUMPRODUCT('6. Patients'!DC$10:DC$107,OFFSET('6. Patients'!$QO$9,1,MATCH($D33,'6. Patients'!$QP$9:$RI$9,0),ROWS('6. Patients'!EP$10:EP$107))),0)+
IFERROR(SUMPRODUCT('6. Patients'!DC$10:DC$107,OFFSET('6. Patients'!$RJ$9,1,MATCH($D33,'6. Patients'!$RK$9:$TH$9,0),ROWS('6. Patients'!EP$10:EP$107))),0)+
IFERROR(SUMPRODUCT('6. Patients'!DC$10:DC$107,OFFSET('6. Patients'!$TI$9,1,MATCH($D33,'6. Patients'!$TJ$9:$UC$9,0),ROWS('6. Patients'!EP$10:EP$107))),0))+
IFERROR(VLOOKUP($D33,$H$116:$L$146,COLUMNS($H$115:$J$115)-1+AJ$7,0)*$E33*$F33*'1. General Inputs'!$J$25,0),0),0)</f>
        <v>0</v>
      </c>
      <c r="AK33" s="775">
        <f ca="1">ROUNDUP(IFERROR($F33*$E33*CHOOSE(AK$7,
IFERROR(SUMPRODUCT('6. Patients'!DD$10:DD$107,OFFSET('6. Patients'!$DN$9,1,MATCH($D33,'6. Patients'!$DO$9:$FL$9,0),ROWS('6. Patients'!EQ$10:EQ$107))),0)+
IFERROR(SUMPRODUCT('6. Patients'!DD$10:DD$107,OFFSET('6. Patients'!$FM$9,1,MATCH($D33,'6. Patients'!$FN$9:$GG$9,0),ROWS('6. Patients'!EQ$10:EQ$107))),0)+
IFERROR(SUMPRODUCT('6. Patients'!DD$10:DD$107,OFFSET('6. Patients'!$GH$9,1,MATCH($D33,'6. Patients'!$GI$9:$IF$9,0),ROWS('6. Patients'!EQ$10:EQ$107))),0)+
IFERROR(SUMPRODUCT('6. Patients'!DD$10:DD$107,OFFSET('6. Patients'!$IG$9,1,MATCH($D33,'6. Patients'!$IH$9:$JA$9,0),ROWS('6. Patients'!EQ$10:EQ$107))),0),
IFERROR(SUMPRODUCT('6. Patients'!DD$10:DD$107,OFFSET('6. Patients'!$JB$9,1,MATCH($D33,'6. Patients'!$JC$9:$KZ$9,0),ROWS('6. Patients'!EQ$10:EQ$107))),0)+
IFERROR(SUMPRODUCT('6. Patients'!DD$10:DD$107,OFFSET('6. Patients'!$LA$9,1,MATCH($D33,'6. Patients'!$LB$9:$LU$9,0),ROWS('6. Patients'!EQ$10:EQ$107))),0)+
IFERROR(SUMPRODUCT('6. Patients'!DD$10:DD$107,OFFSET('6. Patients'!$LV$9,1,MATCH($D33,'6. Patients'!$LW$9:$NT$9,0),ROWS('6. Patients'!EQ$10:EQ$107))),0)+
IFERROR(SUMPRODUCT('6. Patients'!DD$10:DD$107,OFFSET('6. Patients'!$NU$9,1,MATCH($D33,'6. Patients'!$NV$9:$OO$9,0),ROWS('6. Patients'!EQ$10:EQ$107))),0),
IFERROR(SUMPRODUCT('6. Patients'!DD$10:DD$107,OFFSET('6. Patients'!$OP$9,1,MATCH($D33,'6. Patients'!$OQ$9:$QN$9,0),ROWS('6. Patients'!EQ$10:EQ$107))),0)+
IFERROR(SUMPRODUCT('6. Patients'!DD$10:DD$107,OFFSET('6. Patients'!$QO$9,1,MATCH($D33,'6. Patients'!$QP$9:$RI$9,0),ROWS('6. Patients'!EQ$10:EQ$107))),0)+
IFERROR(SUMPRODUCT('6. Patients'!DD$10:DD$107,OFFSET('6. Patients'!$RJ$9,1,MATCH($D33,'6. Patients'!$RK$9:$TH$9,0),ROWS('6. Patients'!EQ$10:EQ$107))),0)+
IFERROR(SUMPRODUCT('6. Patients'!DD$10:DD$107,OFFSET('6. Patients'!$TI$9,1,MATCH($D33,'6. Patients'!$TJ$9:$UC$9,0),ROWS('6. Patients'!EQ$10:EQ$107))),0))+
IFERROR(VLOOKUP($D33,$H$116:$L$146,COLUMNS($H$115:$J$115)-1+AK$7,0)*$E33*$F33*'1. General Inputs'!$J$25,0),0),0)</f>
        <v>0</v>
      </c>
      <c r="AL33" s="775">
        <f ca="1">ROUNDUP(IFERROR($F33*$E33*CHOOSE(AL$7,
IFERROR(SUMPRODUCT('6. Patients'!DE$10:DE$107,OFFSET('6. Patients'!$DN$9,1,MATCH($D33,'6. Patients'!$DO$9:$FL$9,0),ROWS('6. Patients'!ER$10:ER$107))),0)+
IFERROR(SUMPRODUCT('6. Patients'!DE$10:DE$107,OFFSET('6. Patients'!$FM$9,1,MATCH($D33,'6. Patients'!$FN$9:$GG$9,0),ROWS('6. Patients'!ER$10:ER$107))),0)+
IFERROR(SUMPRODUCT('6. Patients'!DE$10:DE$107,OFFSET('6. Patients'!$GH$9,1,MATCH($D33,'6. Patients'!$GI$9:$IF$9,0),ROWS('6. Patients'!ER$10:ER$107))),0)+
IFERROR(SUMPRODUCT('6. Patients'!DE$10:DE$107,OFFSET('6. Patients'!$IG$9,1,MATCH($D33,'6. Patients'!$IH$9:$JA$9,0),ROWS('6. Patients'!ER$10:ER$107))),0),
IFERROR(SUMPRODUCT('6. Patients'!DE$10:DE$107,OFFSET('6. Patients'!$JB$9,1,MATCH($D33,'6. Patients'!$JC$9:$KZ$9,0),ROWS('6. Patients'!ER$10:ER$107))),0)+
IFERROR(SUMPRODUCT('6. Patients'!DE$10:DE$107,OFFSET('6. Patients'!$LA$9,1,MATCH($D33,'6. Patients'!$LB$9:$LU$9,0),ROWS('6. Patients'!ER$10:ER$107))),0)+
IFERROR(SUMPRODUCT('6. Patients'!DE$10:DE$107,OFFSET('6. Patients'!$LV$9,1,MATCH($D33,'6. Patients'!$LW$9:$NT$9,0),ROWS('6. Patients'!ER$10:ER$107))),0)+
IFERROR(SUMPRODUCT('6. Patients'!DE$10:DE$107,OFFSET('6. Patients'!$NU$9,1,MATCH($D33,'6. Patients'!$NV$9:$OO$9,0),ROWS('6. Patients'!ER$10:ER$107))),0),
IFERROR(SUMPRODUCT('6. Patients'!DE$10:DE$107,OFFSET('6. Patients'!$OP$9,1,MATCH($D33,'6. Patients'!$OQ$9:$QN$9,0),ROWS('6. Patients'!ER$10:ER$107))),0)+
IFERROR(SUMPRODUCT('6. Patients'!DE$10:DE$107,OFFSET('6. Patients'!$QO$9,1,MATCH($D33,'6. Patients'!$QP$9:$RI$9,0),ROWS('6. Patients'!ER$10:ER$107))),0)+
IFERROR(SUMPRODUCT('6. Patients'!DE$10:DE$107,OFFSET('6. Patients'!$RJ$9,1,MATCH($D33,'6. Patients'!$RK$9:$TH$9,0),ROWS('6. Patients'!ER$10:ER$107))),0)+
IFERROR(SUMPRODUCT('6. Patients'!DE$10:DE$107,OFFSET('6. Patients'!$TI$9,1,MATCH($D33,'6. Patients'!$TJ$9:$UC$9,0),ROWS('6. Patients'!ER$10:ER$107))),0))+
IFERROR(VLOOKUP($D33,$H$116:$L$146,COLUMNS($H$115:$J$115)-1+AL$7,0)*$E33*$F33*'1. General Inputs'!$J$25,0),0),0)</f>
        <v>0</v>
      </c>
      <c r="AM33" s="775">
        <f ca="1">ROUNDUP(IFERROR($F33*$E33*CHOOSE(AM$7,
IFERROR(SUMPRODUCT('6. Patients'!DF$10:DF$107,OFFSET('6. Patients'!$DN$9,1,MATCH($D33,'6. Patients'!$DO$9:$FL$9,0),ROWS('6. Patients'!ES$10:ES$107))),0)+
IFERROR(SUMPRODUCT('6. Patients'!DF$10:DF$107,OFFSET('6. Patients'!$FM$9,1,MATCH($D33,'6. Patients'!$FN$9:$GG$9,0),ROWS('6. Patients'!ES$10:ES$107))),0)+
IFERROR(SUMPRODUCT('6. Patients'!DF$10:DF$107,OFFSET('6. Patients'!$GH$9,1,MATCH($D33,'6. Patients'!$GI$9:$IF$9,0),ROWS('6. Patients'!ES$10:ES$107))),0)+
IFERROR(SUMPRODUCT('6. Patients'!DF$10:DF$107,OFFSET('6. Patients'!$IG$9,1,MATCH($D33,'6. Patients'!$IH$9:$JA$9,0),ROWS('6. Patients'!ES$10:ES$107))),0),
IFERROR(SUMPRODUCT('6. Patients'!DF$10:DF$107,OFFSET('6. Patients'!$JB$9,1,MATCH($D33,'6. Patients'!$JC$9:$KZ$9,0),ROWS('6. Patients'!ES$10:ES$107))),0)+
IFERROR(SUMPRODUCT('6. Patients'!DF$10:DF$107,OFFSET('6. Patients'!$LA$9,1,MATCH($D33,'6. Patients'!$LB$9:$LU$9,0),ROWS('6. Patients'!ES$10:ES$107))),0)+
IFERROR(SUMPRODUCT('6. Patients'!DF$10:DF$107,OFFSET('6. Patients'!$LV$9,1,MATCH($D33,'6. Patients'!$LW$9:$NT$9,0),ROWS('6. Patients'!ES$10:ES$107))),0)+
IFERROR(SUMPRODUCT('6. Patients'!DF$10:DF$107,OFFSET('6. Patients'!$NU$9,1,MATCH($D33,'6. Patients'!$NV$9:$OO$9,0),ROWS('6. Patients'!ES$10:ES$107))),0),
IFERROR(SUMPRODUCT('6. Patients'!DF$10:DF$107,OFFSET('6. Patients'!$OP$9,1,MATCH($D33,'6. Patients'!$OQ$9:$QN$9,0),ROWS('6. Patients'!ES$10:ES$107))),0)+
IFERROR(SUMPRODUCT('6. Patients'!DF$10:DF$107,OFFSET('6. Patients'!$QO$9,1,MATCH($D33,'6. Patients'!$QP$9:$RI$9,0),ROWS('6. Patients'!ES$10:ES$107))),0)+
IFERROR(SUMPRODUCT('6. Patients'!DF$10:DF$107,OFFSET('6. Patients'!$RJ$9,1,MATCH($D33,'6. Patients'!$RK$9:$TH$9,0),ROWS('6. Patients'!ES$10:ES$107))),0)+
IFERROR(SUMPRODUCT('6. Patients'!DF$10:DF$107,OFFSET('6. Patients'!$TI$9,1,MATCH($D33,'6. Patients'!$TJ$9:$UC$9,0),ROWS('6. Patients'!ES$10:ES$107))),0))+
IFERROR(VLOOKUP($D33,$H$116:$L$146,COLUMNS($H$115:$J$115)-1+AM$7,0)*$E33*$F33*'1. General Inputs'!$J$25,0),0),0)</f>
        <v>0</v>
      </c>
      <c r="AN33" s="775">
        <f ca="1">ROUNDUP(IFERROR($F33*$E33*CHOOSE(AN$7,
IFERROR(SUMPRODUCT('6. Patients'!DG$10:DG$107,OFFSET('6. Patients'!$DN$9,1,MATCH($D33,'6. Patients'!$DO$9:$FL$9,0),ROWS('6. Patients'!ET$10:ET$107))),0)+
IFERROR(SUMPRODUCT('6. Patients'!DG$10:DG$107,OFFSET('6. Patients'!$FM$9,1,MATCH($D33,'6. Patients'!$FN$9:$GG$9,0),ROWS('6. Patients'!ET$10:ET$107))),0)+
IFERROR(SUMPRODUCT('6. Patients'!DG$10:DG$107,OFFSET('6. Patients'!$GH$9,1,MATCH($D33,'6. Patients'!$GI$9:$IF$9,0),ROWS('6. Patients'!ET$10:ET$107))),0)+
IFERROR(SUMPRODUCT('6. Patients'!DG$10:DG$107,OFFSET('6. Patients'!$IG$9,1,MATCH($D33,'6. Patients'!$IH$9:$JA$9,0),ROWS('6. Patients'!ET$10:ET$107))),0),
IFERROR(SUMPRODUCT('6. Patients'!DG$10:DG$107,OFFSET('6. Patients'!$JB$9,1,MATCH($D33,'6. Patients'!$JC$9:$KZ$9,0),ROWS('6. Patients'!ET$10:ET$107))),0)+
IFERROR(SUMPRODUCT('6. Patients'!DG$10:DG$107,OFFSET('6. Patients'!$LA$9,1,MATCH($D33,'6. Patients'!$LB$9:$LU$9,0),ROWS('6. Patients'!ET$10:ET$107))),0)+
IFERROR(SUMPRODUCT('6. Patients'!DG$10:DG$107,OFFSET('6. Patients'!$LV$9,1,MATCH($D33,'6. Patients'!$LW$9:$NT$9,0),ROWS('6. Patients'!ET$10:ET$107))),0)+
IFERROR(SUMPRODUCT('6. Patients'!DG$10:DG$107,OFFSET('6. Patients'!$NU$9,1,MATCH($D33,'6. Patients'!$NV$9:$OO$9,0),ROWS('6. Patients'!ET$10:ET$107))),0),
IFERROR(SUMPRODUCT('6. Patients'!DG$10:DG$107,OFFSET('6. Patients'!$OP$9,1,MATCH($D33,'6. Patients'!$OQ$9:$QN$9,0),ROWS('6. Patients'!ET$10:ET$107))),0)+
IFERROR(SUMPRODUCT('6. Patients'!DG$10:DG$107,OFFSET('6. Patients'!$QO$9,1,MATCH($D33,'6. Patients'!$QP$9:$RI$9,0),ROWS('6. Patients'!ET$10:ET$107))),0)+
IFERROR(SUMPRODUCT('6. Patients'!DG$10:DG$107,OFFSET('6. Patients'!$RJ$9,1,MATCH($D33,'6. Patients'!$RK$9:$TH$9,0),ROWS('6. Patients'!ET$10:ET$107))),0)+
IFERROR(SUMPRODUCT('6. Patients'!DG$10:DG$107,OFFSET('6. Patients'!$TI$9,1,MATCH($D33,'6. Patients'!$TJ$9:$UC$9,0),ROWS('6. Patients'!ET$10:ET$107))),0))+
IFERROR(VLOOKUP($D33,$H$116:$L$146,COLUMNS($H$115:$J$115)-1+AN$7,0)*$E33*$F33*'1. General Inputs'!$J$25,0),0),0)</f>
        <v>0</v>
      </c>
      <c r="AO33" s="775">
        <f ca="1">ROUNDUP(IFERROR($F33*$E33*CHOOSE(AO$7,
IFERROR(SUMPRODUCT('6. Patients'!DH$10:DH$107,OFFSET('6. Patients'!$DN$9,1,MATCH($D33,'6. Patients'!$DO$9:$FL$9,0),ROWS('6. Patients'!EU$10:EU$107))),0)+
IFERROR(SUMPRODUCT('6. Patients'!DH$10:DH$107,OFFSET('6. Patients'!$FM$9,1,MATCH($D33,'6. Patients'!$FN$9:$GG$9,0),ROWS('6. Patients'!EU$10:EU$107))),0)+
IFERROR(SUMPRODUCT('6. Patients'!DH$10:DH$107,OFFSET('6. Patients'!$GH$9,1,MATCH($D33,'6. Patients'!$GI$9:$IF$9,0),ROWS('6. Patients'!EU$10:EU$107))),0)+
IFERROR(SUMPRODUCT('6. Patients'!DH$10:DH$107,OFFSET('6. Patients'!$IG$9,1,MATCH($D33,'6. Patients'!$IH$9:$JA$9,0),ROWS('6. Patients'!EU$10:EU$107))),0),
IFERROR(SUMPRODUCT('6. Patients'!DH$10:DH$107,OFFSET('6. Patients'!$JB$9,1,MATCH($D33,'6. Patients'!$JC$9:$KZ$9,0),ROWS('6. Patients'!EU$10:EU$107))),0)+
IFERROR(SUMPRODUCT('6. Patients'!DH$10:DH$107,OFFSET('6. Patients'!$LA$9,1,MATCH($D33,'6. Patients'!$LB$9:$LU$9,0),ROWS('6. Patients'!EU$10:EU$107))),0)+
IFERROR(SUMPRODUCT('6. Patients'!DH$10:DH$107,OFFSET('6. Patients'!$LV$9,1,MATCH($D33,'6. Patients'!$LW$9:$NT$9,0),ROWS('6. Patients'!EU$10:EU$107))),0)+
IFERROR(SUMPRODUCT('6. Patients'!DH$10:DH$107,OFFSET('6. Patients'!$NU$9,1,MATCH($D33,'6. Patients'!$NV$9:$OO$9,0),ROWS('6. Patients'!EU$10:EU$107))),0),
IFERROR(SUMPRODUCT('6. Patients'!DH$10:DH$107,OFFSET('6. Patients'!$OP$9,1,MATCH($D33,'6. Patients'!$OQ$9:$QN$9,0),ROWS('6. Patients'!EU$10:EU$107))),0)+
IFERROR(SUMPRODUCT('6. Patients'!DH$10:DH$107,OFFSET('6. Patients'!$QO$9,1,MATCH($D33,'6. Patients'!$QP$9:$RI$9,0),ROWS('6. Patients'!EU$10:EU$107))),0)+
IFERROR(SUMPRODUCT('6. Patients'!DH$10:DH$107,OFFSET('6. Patients'!$RJ$9,1,MATCH($D33,'6. Patients'!$RK$9:$TH$9,0),ROWS('6. Patients'!EU$10:EU$107))),0)+
IFERROR(SUMPRODUCT('6. Patients'!DH$10:DH$107,OFFSET('6. Patients'!$TI$9,1,MATCH($D33,'6. Patients'!$TJ$9:$UC$9,0),ROWS('6. Patients'!EU$10:EU$107))),0))+
IFERROR(VLOOKUP($D33,$H$116:$L$146,COLUMNS($H$115:$J$115)-1+AO$7,0)*$E33*$F33*'1. General Inputs'!$J$25,0),0),0)</f>
        <v>0</v>
      </c>
      <c r="AP33" s="775">
        <f ca="1">ROUNDUP(IFERROR($F33*$E33*CHOOSE(AP$7,
IFERROR(SUMPRODUCT('6. Patients'!DI$10:DI$107,OFFSET('6. Patients'!$DN$9,1,MATCH($D33,'6. Patients'!$DO$9:$FL$9,0),ROWS('6. Patients'!EV$10:EV$107))),0)+
IFERROR(SUMPRODUCT('6. Patients'!DI$10:DI$107,OFFSET('6. Patients'!$FM$9,1,MATCH($D33,'6. Patients'!$FN$9:$GG$9,0),ROWS('6. Patients'!EV$10:EV$107))),0)+
IFERROR(SUMPRODUCT('6. Patients'!DI$10:DI$107,OFFSET('6. Patients'!$GH$9,1,MATCH($D33,'6. Patients'!$GI$9:$IF$9,0),ROWS('6. Patients'!EV$10:EV$107))),0)+
IFERROR(SUMPRODUCT('6. Patients'!DI$10:DI$107,OFFSET('6. Patients'!$IG$9,1,MATCH($D33,'6. Patients'!$IH$9:$JA$9,0),ROWS('6. Patients'!EV$10:EV$107))),0),
IFERROR(SUMPRODUCT('6. Patients'!DI$10:DI$107,OFFSET('6. Patients'!$JB$9,1,MATCH($D33,'6. Patients'!$JC$9:$KZ$9,0),ROWS('6. Patients'!EV$10:EV$107))),0)+
IFERROR(SUMPRODUCT('6. Patients'!DI$10:DI$107,OFFSET('6. Patients'!$LA$9,1,MATCH($D33,'6. Patients'!$LB$9:$LU$9,0),ROWS('6. Patients'!EV$10:EV$107))),0)+
IFERROR(SUMPRODUCT('6. Patients'!DI$10:DI$107,OFFSET('6. Patients'!$LV$9,1,MATCH($D33,'6. Patients'!$LW$9:$NT$9,0),ROWS('6. Patients'!EV$10:EV$107))),0)+
IFERROR(SUMPRODUCT('6. Patients'!DI$10:DI$107,OFFSET('6. Patients'!$NU$9,1,MATCH($D33,'6. Patients'!$NV$9:$OO$9,0),ROWS('6. Patients'!EV$10:EV$107))),0),
IFERROR(SUMPRODUCT('6. Patients'!DI$10:DI$107,OFFSET('6. Patients'!$OP$9,1,MATCH($D33,'6. Patients'!$OQ$9:$QN$9,0),ROWS('6. Patients'!EV$10:EV$107))),0)+
IFERROR(SUMPRODUCT('6. Patients'!DI$10:DI$107,OFFSET('6. Patients'!$QO$9,1,MATCH($D33,'6. Patients'!$QP$9:$RI$9,0),ROWS('6. Patients'!EV$10:EV$107))),0)+
IFERROR(SUMPRODUCT('6. Patients'!DI$10:DI$107,OFFSET('6. Patients'!$RJ$9,1,MATCH($D33,'6. Patients'!$RK$9:$TH$9,0),ROWS('6. Patients'!EV$10:EV$107))),0)+
IFERROR(SUMPRODUCT('6. Patients'!DI$10:DI$107,OFFSET('6. Patients'!$TI$9,1,MATCH($D33,'6. Patients'!$TJ$9:$UC$9,0),ROWS('6. Patients'!EV$10:EV$107))),0))+
IFERROR(VLOOKUP($D33,$H$116:$L$146,COLUMNS($H$115:$J$115)-1+AP$7,0)*$E33*$F33*'1. General Inputs'!$J$25,0),0),0)</f>
        <v>0</v>
      </c>
      <c r="AQ33" s="775">
        <f ca="1">ROUNDUP(IFERROR($F33*$E33*CHOOSE(AQ$7,
IFERROR(SUMPRODUCT('6. Patients'!DJ$10:DJ$107,OFFSET('6. Patients'!$DN$9,1,MATCH($D33,'6. Patients'!$DO$9:$FL$9,0),ROWS('6. Patients'!EW$10:EW$107))),0)+
IFERROR(SUMPRODUCT('6. Patients'!DJ$10:DJ$107,OFFSET('6. Patients'!$FM$9,1,MATCH($D33,'6. Patients'!$FN$9:$GG$9,0),ROWS('6. Patients'!EW$10:EW$107))),0)+
IFERROR(SUMPRODUCT('6. Patients'!DJ$10:DJ$107,OFFSET('6. Patients'!$GH$9,1,MATCH($D33,'6. Patients'!$GI$9:$IF$9,0),ROWS('6. Patients'!EW$10:EW$107))),0)+
IFERROR(SUMPRODUCT('6. Patients'!DJ$10:DJ$107,OFFSET('6. Patients'!$IG$9,1,MATCH($D33,'6. Patients'!$IH$9:$JA$9,0),ROWS('6. Patients'!EW$10:EW$107))),0),
IFERROR(SUMPRODUCT('6. Patients'!DJ$10:DJ$107,OFFSET('6. Patients'!$JB$9,1,MATCH($D33,'6. Patients'!$JC$9:$KZ$9,0),ROWS('6. Patients'!EW$10:EW$107))),0)+
IFERROR(SUMPRODUCT('6. Patients'!DJ$10:DJ$107,OFFSET('6. Patients'!$LA$9,1,MATCH($D33,'6. Patients'!$LB$9:$LU$9,0),ROWS('6. Patients'!EW$10:EW$107))),0)+
IFERROR(SUMPRODUCT('6. Patients'!DJ$10:DJ$107,OFFSET('6. Patients'!$LV$9,1,MATCH($D33,'6. Patients'!$LW$9:$NT$9,0),ROWS('6. Patients'!EW$10:EW$107))),0)+
IFERROR(SUMPRODUCT('6. Patients'!DJ$10:DJ$107,OFFSET('6. Patients'!$NU$9,1,MATCH($D33,'6. Patients'!$NV$9:$OO$9,0),ROWS('6. Patients'!EW$10:EW$107))),0),
IFERROR(SUMPRODUCT('6. Patients'!DJ$10:DJ$107,OFFSET('6. Patients'!$OP$9,1,MATCH($D33,'6. Patients'!$OQ$9:$QN$9,0),ROWS('6. Patients'!EW$10:EW$107))),0)+
IFERROR(SUMPRODUCT('6. Patients'!DJ$10:DJ$107,OFFSET('6. Patients'!$QO$9,1,MATCH($D33,'6. Patients'!$QP$9:$RI$9,0),ROWS('6. Patients'!EW$10:EW$107))),0)+
IFERROR(SUMPRODUCT('6. Patients'!DJ$10:DJ$107,OFFSET('6. Patients'!$RJ$9,1,MATCH($D33,'6. Patients'!$RK$9:$TH$9,0),ROWS('6. Patients'!EW$10:EW$107))),0)+
IFERROR(SUMPRODUCT('6. Patients'!DJ$10:DJ$107,OFFSET('6. Patients'!$TI$9,1,MATCH($D33,'6. Patients'!$TJ$9:$UC$9,0),ROWS('6. Patients'!EW$10:EW$107))),0))+
IFERROR(VLOOKUP($D33,$H$116:$L$146,COLUMNS($H$115:$J$115)-1+AQ$7,0)*$E33*$F33*'1. General Inputs'!$J$25,0),0),0)</f>
        <v>0</v>
      </c>
      <c r="AR33" s="342"/>
      <c r="AZ33" s="335">
        <f ca="1">IFERROR(SUM(OFFSET('7. Consumption'!H33,0,1,,MIN('1. General Inputs'!$J$29,COLUMNS('7. Consumption'!H$9:$AQ$9)-1))),0)+MAX(0,$AQ33*('1. General Inputs'!$J$29-COLUMNS('7. Consumption'!H$9:$AQ$9)+1))</f>
        <v>0</v>
      </c>
      <c r="BA33" s="335">
        <f ca="1">IFERROR(SUM(OFFSET('7. Consumption'!I33,0,1,,MIN('1. General Inputs'!$J$29,COLUMNS('7. Consumption'!I$9:$AQ$9)-1))),0)+MAX(0,$AQ33*('1. General Inputs'!$J$29-COLUMNS('7. Consumption'!I$9:$AQ$9)+1))</f>
        <v>0</v>
      </c>
      <c r="BB33" s="335">
        <f ca="1">IFERROR(SUM(OFFSET('7. Consumption'!J33,0,1,,MIN('1. General Inputs'!$J$29,COLUMNS('7. Consumption'!J$9:$AQ$9)-1))),0)+MAX(0,$AQ33*('1. General Inputs'!$J$29-COLUMNS('7. Consumption'!J$9:$AQ$9)+1))</f>
        <v>0</v>
      </c>
      <c r="BC33" s="335">
        <f ca="1">IFERROR(SUM(OFFSET('7. Consumption'!K33,0,1,,MIN('1. General Inputs'!$J$29,COLUMNS('7. Consumption'!K$9:$AQ$9)-1))),0)+MAX(0,$AQ33*('1. General Inputs'!$J$29-COLUMNS('7. Consumption'!K$9:$AQ$9)+1))</f>
        <v>0</v>
      </c>
      <c r="BD33" s="335">
        <f ca="1">IFERROR(SUM(OFFSET('7. Consumption'!L33,0,1,,MIN('1. General Inputs'!$J$29,COLUMNS('7. Consumption'!L$9:$AQ$9)-1))),0)+MAX(0,$AQ33*('1. General Inputs'!$J$29-COLUMNS('7. Consumption'!L$9:$AQ$9)+1))</f>
        <v>0</v>
      </c>
      <c r="BE33" s="335">
        <f ca="1">IFERROR(SUM(OFFSET('7. Consumption'!M33,0,1,,MIN('1. General Inputs'!$J$29,COLUMNS('7. Consumption'!M$9:$AQ$9)-1))),0)+MAX(0,$AQ33*('1. General Inputs'!$J$29-COLUMNS('7. Consumption'!M$9:$AQ$9)+1))</f>
        <v>0</v>
      </c>
      <c r="BF33" s="335">
        <f ca="1">IFERROR(SUM(OFFSET('7. Consumption'!N33,0,1,,MIN('1. General Inputs'!$J$29,COLUMNS('7. Consumption'!N$9:$AQ$9)-1))),0)+MAX(0,$AQ33*('1. General Inputs'!$J$29-COLUMNS('7. Consumption'!N$9:$AQ$9)+1))</f>
        <v>0</v>
      </c>
      <c r="BG33" s="335">
        <f ca="1">IFERROR(SUM(OFFSET('7. Consumption'!O33,0,1,,MIN('1. General Inputs'!$J$29,COLUMNS('7. Consumption'!O$9:$AQ$9)-1))),0)+MAX(0,$AQ33*('1. General Inputs'!$J$29-COLUMNS('7. Consumption'!O$9:$AQ$9)+1))</f>
        <v>0</v>
      </c>
      <c r="BH33" s="335">
        <f ca="1">IFERROR(SUM(OFFSET('7. Consumption'!P33,0,1,,MIN('1. General Inputs'!$J$29,COLUMNS('7. Consumption'!P$9:$AQ$9)-1))),0)+MAX(0,$AQ33*('1. General Inputs'!$J$29-COLUMNS('7. Consumption'!P$9:$AQ$9)+1))</f>
        <v>0</v>
      </c>
      <c r="BI33" s="335">
        <f ca="1">IFERROR(SUM(OFFSET('7. Consumption'!Q33,0,1,,MIN('1. General Inputs'!$J$29,COLUMNS('7. Consumption'!Q$9:$AQ$9)-1))),0)+MAX(0,$AQ33*('1. General Inputs'!$J$29-COLUMNS('7. Consumption'!Q$9:$AQ$9)+1))</f>
        <v>0</v>
      </c>
      <c r="BJ33" s="335">
        <f ca="1">IFERROR(SUM(OFFSET('7. Consumption'!R33,0,1,,MIN('1. General Inputs'!$J$29,COLUMNS('7. Consumption'!R$9:$AQ$9)-1))),0)+MAX(0,$AQ33*('1. General Inputs'!$J$29-COLUMNS('7. Consumption'!R$9:$AQ$9)+1))</f>
        <v>0</v>
      </c>
      <c r="BK33" s="335">
        <f ca="1">IFERROR(SUM(OFFSET('7. Consumption'!S33,0,1,,MIN('1. General Inputs'!$J$29,COLUMNS('7. Consumption'!S$9:$AQ$9)-1))),0)+MAX(0,$AQ33*('1. General Inputs'!$J$29-COLUMNS('7. Consumption'!S$9:$AQ$9)+1))</f>
        <v>0</v>
      </c>
      <c r="BL33" s="335">
        <f ca="1">IFERROR(SUM(OFFSET('7. Consumption'!T33,0,1,,MIN('1. General Inputs'!$J$29,COLUMNS('7. Consumption'!T$9:$AQ$9)-1))),0)+MAX(0,$AQ33*('1. General Inputs'!$J$29-COLUMNS('7. Consumption'!T$9:$AQ$9)+1))</f>
        <v>0</v>
      </c>
      <c r="BM33" s="335">
        <f ca="1">IFERROR(SUM(OFFSET('7. Consumption'!U33,0,1,,MIN('1. General Inputs'!$J$29,COLUMNS('7. Consumption'!U$9:$AQ$9)-1))),0)+MAX(0,$AQ33*('1. General Inputs'!$J$29-COLUMNS('7. Consumption'!U$9:$AQ$9)+1))</f>
        <v>0</v>
      </c>
      <c r="BN33" s="335">
        <f ca="1">IFERROR(SUM(OFFSET('7. Consumption'!V33,0,1,,MIN('1. General Inputs'!$J$29,COLUMNS('7. Consumption'!V$9:$AQ$9)-1))),0)+MAX(0,$AQ33*('1. General Inputs'!$J$29-COLUMNS('7. Consumption'!V$9:$AQ$9)+1))</f>
        <v>0</v>
      </c>
      <c r="BO33" s="335">
        <f ca="1">IFERROR(SUM(OFFSET('7. Consumption'!W33,0,1,,MIN('1. General Inputs'!$J$29,COLUMNS('7. Consumption'!W$9:$AQ$9)-1))),0)+MAX(0,$AQ33*('1. General Inputs'!$J$29-COLUMNS('7. Consumption'!W$9:$AQ$9)+1))</f>
        <v>0</v>
      </c>
      <c r="BP33" s="335">
        <f ca="1">IFERROR(SUM(OFFSET('7. Consumption'!X33,0,1,,MIN('1. General Inputs'!$J$29,COLUMNS('7. Consumption'!X$9:$AQ$9)-1))),0)+MAX(0,$AQ33*('1. General Inputs'!$J$29-COLUMNS('7. Consumption'!X$9:$AQ$9)+1))</f>
        <v>0</v>
      </c>
      <c r="BQ33" s="335">
        <f ca="1">IFERROR(SUM(OFFSET('7. Consumption'!Y33,0,1,,MIN('1. General Inputs'!$J$29,COLUMNS('7. Consumption'!Y$9:$AQ$9)-1))),0)+MAX(0,$AQ33*('1. General Inputs'!$J$29-COLUMNS('7. Consumption'!Y$9:$AQ$9)+1))</f>
        <v>0</v>
      </c>
      <c r="BR33" s="335">
        <f ca="1">IFERROR(SUM(OFFSET('7. Consumption'!Z33,0,1,,MIN('1. General Inputs'!$J$29,COLUMNS('7. Consumption'!Z$9:$AQ$9)-1))),0)+MAX(0,$AQ33*('1. General Inputs'!$J$29-COLUMNS('7. Consumption'!Z$9:$AQ$9)+1))</f>
        <v>0</v>
      </c>
      <c r="BS33" s="335">
        <f ca="1">IFERROR(SUM(OFFSET('7. Consumption'!AA33,0,1,,MIN('1. General Inputs'!$J$29,COLUMNS('7. Consumption'!AA$9:$AQ$9)-1))),0)+MAX(0,$AQ33*('1. General Inputs'!$J$29-COLUMNS('7. Consumption'!AA$9:$AQ$9)+1))</f>
        <v>0</v>
      </c>
      <c r="BT33" s="335">
        <f ca="1">IFERROR(SUM(OFFSET('7. Consumption'!AB33,0,1,,MIN('1. General Inputs'!$J$29,COLUMNS('7. Consumption'!AB$9:$AQ$9)-1))),0)+MAX(0,$AQ33*('1. General Inputs'!$J$29-COLUMNS('7. Consumption'!AB$9:$AQ$9)+1))</f>
        <v>0</v>
      </c>
      <c r="BU33" s="335">
        <f ca="1">IFERROR(SUM(OFFSET('7. Consumption'!AC33,0,1,,MIN('1. General Inputs'!$J$29,COLUMNS('7. Consumption'!AC$9:$AQ$9)-1))),0)+MAX(0,$AQ33*('1. General Inputs'!$J$29-COLUMNS('7. Consumption'!AC$9:$AQ$9)+1))</f>
        <v>0</v>
      </c>
      <c r="BV33" s="335">
        <f ca="1">IFERROR(SUM(OFFSET('7. Consumption'!AD33,0,1,,MIN('1. General Inputs'!$J$29,COLUMNS('7. Consumption'!AD$9:$AQ$9)-1))),0)+MAX(0,$AQ33*('1. General Inputs'!$J$29-COLUMNS('7. Consumption'!AD$9:$AQ$9)+1))</f>
        <v>0</v>
      </c>
      <c r="BW33" s="335">
        <f ca="1">IFERROR(SUM(OFFSET('7. Consumption'!AE33,0,1,,MIN('1. General Inputs'!$J$29,COLUMNS('7. Consumption'!AE$9:$AQ$9)-1))),0)+MAX(0,$AQ33*('1. General Inputs'!$J$29-COLUMNS('7. Consumption'!AE$9:$AQ$9)+1))</f>
        <v>0</v>
      </c>
      <c r="BX33" s="335">
        <f ca="1">IFERROR(SUM(OFFSET('7. Consumption'!AF33,0,1,,MIN('1. General Inputs'!$J$29,COLUMNS('7. Consumption'!AF$9:$AQ$9)-1))),0)+MAX(0,$AQ33*('1. General Inputs'!$J$29-COLUMNS('7. Consumption'!AF$9:$AQ$9)+1))</f>
        <v>0</v>
      </c>
      <c r="BY33" s="335">
        <f ca="1">IFERROR(SUM(OFFSET('7. Consumption'!AG33,0,1,,MIN('1. General Inputs'!$J$29,COLUMNS('7. Consumption'!AG$9:$AQ$9)-1))),0)+MAX(0,$AQ33*('1. General Inputs'!$J$29-COLUMNS('7. Consumption'!AG$9:$AQ$9)+1))</f>
        <v>0</v>
      </c>
      <c r="BZ33" s="335">
        <f ca="1">IFERROR(SUM(OFFSET('7. Consumption'!AH33,0,1,,MIN('1. General Inputs'!$J$29,COLUMNS('7. Consumption'!AH$9:$AQ$9)-1))),0)+MAX(0,$AQ33*('1. General Inputs'!$J$29-COLUMNS('7. Consumption'!AH$9:$AQ$9)+1))</f>
        <v>0</v>
      </c>
      <c r="CA33" s="335">
        <f ca="1">IFERROR(SUM(OFFSET('7. Consumption'!AI33,0,1,,MIN('1. General Inputs'!$J$29,COLUMNS('7. Consumption'!AI$9:$AQ$9)-1))),0)+MAX(0,$AQ33*('1. General Inputs'!$J$29-COLUMNS('7. Consumption'!AI$9:$AQ$9)+1))</f>
        <v>0</v>
      </c>
      <c r="CB33" s="335">
        <f ca="1">IFERROR(SUM(OFFSET('7. Consumption'!AJ33,0,1,,MIN('1. General Inputs'!$J$29,COLUMNS('7. Consumption'!AJ$9:$AQ$9)-1))),0)+MAX(0,$AQ33*('1. General Inputs'!$J$29-COLUMNS('7. Consumption'!AJ$9:$AQ$9)+1))</f>
        <v>0</v>
      </c>
      <c r="CC33" s="335">
        <f ca="1">IFERROR(SUM(OFFSET('7. Consumption'!AK33,0,1,,MIN('1. General Inputs'!$J$29,COLUMNS('7. Consumption'!AK$9:$AQ$9)-1))),0)+MAX(0,$AQ33*('1. General Inputs'!$J$29-COLUMNS('7. Consumption'!AK$9:$AQ$9)+1))</f>
        <v>0</v>
      </c>
      <c r="CD33" s="335">
        <f ca="1">IFERROR(SUM(OFFSET('7. Consumption'!AL33,0,1,,MIN('1. General Inputs'!$J$29,COLUMNS('7. Consumption'!AL$9:$AQ$9)-1))),0)+MAX(0,$AQ33*('1. General Inputs'!$J$29-COLUMNS('7. Consumption'!AL$9:$AQ$9)+1))</f>
        <v>0</v>
      </c>
      <c r="CE33" s="335">
        <f ca="1">IFERROR(SUM(OFFSET('7. Consumption'!AM33,0,1,,MIN('1. General Inputs'!$J$29,COLUMNS('7. Consumption'!AM$9:$AQ$9)-1))),0)+MAX(0,$AQ33*('1. General Inputs'!$J$29-COLUMNS('7. Consumption'!AM$9:$AQ$9)+1))</f>
        <v>0</v>
      </c>
      <c r="CF33" s="335">
        <f ca="1">IFERROR(SUM(OFFSET('7. Consumption'!AN33,0,1,,MIN('1. General Inputs'!$J$29,COLUMNS('7. Consumption'!AN$9:$AQ$9)-1))),0)+MAX(0,$AQ33*('1. General Inputs'!$J$29-COLUMNS('7. Consumption'!AN$9:$AQ$9)+1))</f>
        <v>0</v>
      </c>
      <c r="CG33" s="335">
        <f ca="1">IFERROR(SUM(OFFSET('7. Consumption'!AO33,0,1,,MIN('1. General Inputs'!$J$29,COLUMNS('7. Consumption'!AO$9:$AQ$9)-1))),0)+MAX(0,$AQ33*('1. General Inputs'!$J$29-COLUMNS('7. Consumption'!AO$9:$AQ$9)+1))</f>
        <v>0</v>
      </c>
      <c r="CH33" s="335">
        <f ca="1">IFERROR(SUM(OFFSET('7. Consumption'!AP33,0,1,,MIN('1. General Inputs'!$J$29,COLUMNS('7. Consumption'!AP$9:$AQ$9)-1))),0)+MAX(0,$AQ33*('1. General Inputs'!$J$29-COLUMNS('7. Consumption'!AP$9:$AQ$9)+1))</f>
        <v>0</v>
      </c>
      <c r="CI33" s="335">
        <f ca="1">IFERROR(SUM(OFFSET('7. Consumption'!AQ33,0,1,,MIN('1. General Inputs'!$J$29,COLUMNS('7. Consumption'!AQ$9:$AQ$9)-1))),0)+MAX(0,$AQ33*('1. General Inputs'!$J$29-COLUMNS('7. Consumption'!AQ$9:$AQ$9)+1))</f>
        <v>0</v>
      </c>
    </row>
    <row r="34" spans="2:87" ht="15" x14ac:dyDescent="0.25">
      <c r="B34" s="772"/>
      <c r="C34" s="772" t="str">
        <f>IFERROR(VLOOKUP(ROWS($C$9:$C34),'5. Form Breakdown'!$AI$11:$AJ$138,COLUMNS('5. Form Breakdown'!$AI$11:$AJ$11),0),"")</f>
        <v>DRV 0 - susp - dose in ml</v>
      </c>
      <c r="D34" s="772" t="str">
        <f>IFERROR(VLOOKUP($C34,'5a. Dosing'!$E$11:$F$138,2,0),"")</f>
        <v>DRV</v>
      </c>
      <c r="E34" s="773" t="str">
        <f>IFERROR(INDEX('5. Form Breakdown'!$AL$11:$BL$138,MATCH('7. Consumption'!$C34,'5. Form Breakdown'!$AK$11:$AK$138,0),MATCH('5. Form Breakdown'!$AX$10,'5. Form Breakdown'!$AL$10:$BL$10,0)),"")</f>
        <v/>
      </c>
      <c r="F34" s="774">
        <f>IFERROR(INDEX('5. Form Breakdown'!$AL$11:$BL$138,MATCH('7. Consumption'!$C34,'5. Form Breakdown'!$AK$11:$AK$138,0),MATCH('5. Form Breakdown'!$BL$10,'5. Form Breakdown'!$AL$10:$BL$10,0)),"")</f>
        <v>0</v>
      </c>
      <c r="H34" s="775">
        <f ca="1">ROUNDUP(IFERROR($F34*$E34*CHOOSE(H$7,
IFERROR(SUMPRODUCT('6. Patients'!CA$10:CA$107,OFFSET('6. Patients'!$DN$9,1,MATCH($D34,'6. Patients'!$DO$9:$FL$9,0),ROWS('6. Patients'!DN$10:DN$107))),0)+
IFERROR(SUMPRODUCT('6. Patients'!CA$10:CA$107,OFFSET('6. Patients'!$FM$9,1,MATCH($D34,'6. Patients'!$FN$9:$GG$9,0),ROWS('6. Patients'!DN$10:DN$107))),0)+
IFERROR(SUMPRODUCT('6. Patients'!CA$10:CA$107,OFFSET('6. Patients'!$GH$9,1,MATCH($D34,'6. Patients'!$GI$9:$IF$9,0),ROWS('6. Patients'!DN$10:DN$107))),0)+
IFERROR(SUMPRODUCT('6. Patients'!CA$10:CA$107,OFFSET('6. Patients'!$IG$9,1,MATCH($D34,'6. Patients'!$IH$9:$JA$9,0),ROWS('6. Patients'!DN$10:DN$107))),0),
IFERROR(SUMPRODUCT('6. Patients'!CA$10:CA$107,OFFSET('6. Patients'!$JB$9,1,MATCH($D34,'6. Patients'!$JC$9:$KZ$9,0),ROWS('6. Patients'!DN$10:DN$107))),0)+
IFERROR(SUMPRODUCT('6. Patients'!CA$10:CA$107,OFFSET('6. Patients'!$LA$9,1,MATCH($D34,'6. Patients'!$LB$9:$LU$9,0),ROWS('6. Patients'!DN$10:DN$107))),0)+
IFERROR(SUMPRODUCT('6. Patients'!CA$10:CA$107,OFFSET('6. Patients'!$LV$9,1,MATCH($D34,'6. Patients'!$LW$9:$NT$9,0),ROWS('6. Patients'!DN$10:DN$107))),0)+
IFERROR(SUMPRODUCT('6. Patients'!CA$10:CA$107,OFFSET('6. Patients'!$NU$9,1,MATCH($D34,'6. Patients'!$NV$9:$OO$9,0),ROWS('6. Patients'!DN$10:DN$107))),0),
IFERROR(SUMPRODUCT('6. Patients'!CA$10:CA$107,OFFSET('6. Patients'!$OP$9,1,MATCH($D34,'6. Patients'!$OQ$9:$QN$9,0),ROWS('6. Patients'!DN$10:DN$107))),0)+
IFERROR(SUMPRODUCT('6. Patients'!CA$10:CA$107,OFFSET('6. Patients'!$QO$9,1,MATCH($D34,'6. Patients'!$QP$9:$RI$9,0),ROWS('6. Patients'!DN$10:DN$107))),0)+
IFERROR(SUMPRODUCT('6. Patients'!CA$10:CA$107,OFFSET('6. Patients'!$RJ$9,1,MATCH($D34,'6. Patients'!$RK$9:$TH$9,0),ROWS('6. Patients'!DN$10:DN$107))),0)+
IFERROR(SUMPRODUCT('6. Patients'!CA$10:CA$107,OFFSET('6. Patients'!$TI$9,1,MATCH($D34,'6. Patients'!$TJ$9:$UC$9,0),ROWS('6. Patients'!DN$10:DN$107))),0))+
IFERROR(VLOOKUP($D34,$H$116:$L$146,COLUMNS($H$115:$J$115)-1+H$7,0)*$E34*$F34*'1. General Inputs'!$J$25,0),0),0)</f>
        <v>0</v>
      </c>
      <c r="I34" s="775">
        <f ca="1">ROUNDUP(IFERROR($F34*$E34*CHOOSE(I$7,
IFERROR(SUMPRODUCT('6. Patients'!CB$10:CB$107,OFFSET('6. Patients'!$DN$9,1,MATCH($D34,'6. Patients'!$DO$9:$FL$9,0),ROWS('6. Patients'!DO$10:DO$107))),0)+
IFERROR(SUMPRODUCT('6. Patients'!CB$10:CB$107,OFFSET('6. Patients'!$FM$9,1,MATCH($D34,'6. Patients'!$FN$9:$GG$9,0),ROWS('6. Patients'!DO$10:DO$107))),0)+
IFERROR(SUMPRODUCT('6. Patients'!CB$10:CB$107,OFFSET('6. Patients'!$GH$9,1,MATCH($D34,'6. Patients'!$GI$9:$IF$9,0),ROWS('6. Patients'!DO$10:DO$107))),0)+
IFERROR(SUMPRODUCT('6. Patients'!CB$10:CB$107,OFFSET('6. Patients'!$IG$9,1,MATCH($D34,'6. Patients'!$IH$9:$JA$9,0),ROWS('6. Patients'!DO$10:DO$107))),0),
IFERROR(SUMPRODUCT('6. Patients'!CB$10:CB$107,OFFSET('6. Patients'!$JB$9,1,MATCH($D34,'6. Patients'!$JC$9:$KZ$9,0),ROWS('6. Patients'!DO$10:DO$107))),0)+
IFERROR(SUMPRODUCT('6. Patients'!CB$10:CB$107,OFFSET('6. Patients'!$LA$9,1,MATCH($D34,'6. Patients'!$LB$9:$LU$9,0),ROWS('6. Patients'!DO$10:DO$107))),0)+
IFERROR(SUMPRODUCT('6. Patients'!CB$10:CB$107,OFFSET('6. Patients'!$LV$9,1,MATCH($D34,'6. Patients'!$LW$9:$NT$9,0),ROWS('6. Patients'!DO$10:DO$107))),0)+
IFERROR(SUMPRODUCT('6. Patients'!CB$10:CB$107,OFFSET('6. Patients'!$NU$9,1,MATCH($D34,'6. Patients'!$NV$9:$OO$9,0),ROWS('6. Patients'!DO$10:DO$107))),0),
IFERROR(SUMPRODUCT('6. Patients'!CB$10:CB$107,OFFSET('6. Patients'!$OP$9,1,MATCH($D34,'6. Patients'!$OQ$9:$QN$9,0),ROWS('6. Patients'!DO$10:DO$107))),0)+
IFERROR(SUMPRODUCT('6. Patients'!CB$10:CB$107,OFFSET('6. Patients'!$QO$9,1,MATCH($D34,'6. Patients'!$QP$9:$RI$9,0),ROWS('6. Patients'!DO$10:DO$107))),0)+
IFERROR(SUMPRODUCT('6. Patients'!CB$10:CB$107,OFFSET('6. Patients'!$RJ$9,1,MATCH($D34,'6. Patients'!$RK$9:$TH$9,0),ROWS('6. Patients'!DO$10:DO$107))),0)+
IFERROR(SUMPRODUCT('6. Patients'!CB$10:CB$107,OFFSET('6. Patients'!$TI$9,1,MATCH($D34,'6. Patients'!$TJ$9:$UC$9,0),ROWS('6. Patients'!DO$10:DO$107))),0))+
IFERROR(VLOOKUP($D34,$H$116:$L$146,COLUMNS($H$115:$J$115)-1+I$7,0)*$E34*$F34*'1. General Inputs'!$J$25,0),0),0)</f>
        <v>0</v>
      </c>
      <c r="J34" s="775">
        <f ca="1">ROUNDUP(IFERROR($F34*$E34*CHOOSE(J$7,
IFERROR(SUMPRODUCT('6. Patients'!CC$10:CC$107,OFFSET('6. Patients'!$DN$9,1,MATCH($D34,'6. Patients'!$DO$9:$FL$9,0),ROWS('6. Patients'!DP$10:DP$107))),0)+
IFERROR(SUMPRODUCT('6. Patients'!CC$10:CC$107,OFFSET('6. Patients'!$FM$9,1,MATCH($D34,'6. Patients'!$FN$9:$GG$9,0),ROWS('6. Patients'!DP$10:DP$107))),0)+
IFERROR(SUMPRODUCT('6. Patients'!CC$10:CC$107,OFFSET('6. Patients'!$GH$9,1,MATCH($D34,'6. Patients'!$GI$9:$IF$9,0),ROWS('6. Patients'!DP$10:DP$107))),0)+
IFERROR(SUMPRODUCT('6. Patients'!CC$10:CC$107,OFFSET('6. Patients'!$IG$9,1,MATCH($D34,'6. Patients'!$IH$9:$JA$9,0),ROWS('6. Patients'!DP$10:DP$107))),0),
IFERROR(SUMPRODUCT('6. Patients'!CC$10:CC$107,OFFSET('6. Patients'!$JB$9,1,MATCH($D34,'6. Patients'!$JC$9:$KZ$9,0),ROWS('6. Patients'!DP$10:DP$107))),0)+
IFERROR(SUMPRODUCT('6. Patients'!CC$10:CC$107,OFFSET('6. Patients'!$LA$9,1,MATCH($D34,'6. Patients'!$LB$9:$LU$9,0),ROWS('6. Patients'!DP$10:DP$107))),0)+
IFERROR(SUMPRODUCT('6. Patients'!CC$10:CC$107,OFFSET('6. Patients'!$LV$9,1,MATCH($D34,'6. Patients'!$LW$9:$NT$9,0),ROWS('6. Patients'!DP$10:DP$107))),0)+
IFERROR(SUMPRODUCT('6. Patients'!CC$10:CC$107,OFFSET('6. Patients'!$NU$9,1,MATCH($D34,'6. Patients'!$NV$9:$OO$9,0),ROWS('6. Patients'!DP$10:DP$107))),0),
IFERROR(SUMPRODUCT('6. Patients'!CC$10:CC$107,OFFSET('6. Patients'!$OP$9,1,MATCH($D34,'6. Patients'!$OQ$9:$QN$9,0),ROWS('6. Patients'!DP$10:DP$107))),0)+
IFERROR(SUMPRODUCT('6. Patients'!CC$10:CC$107,OFFSET('6. Patients'!$QO$9,1,MATCH($D34,'6. Patients'!$QP$9:$RI$9,0),ROWS('6. Patients'!DP$10:DP$107))),0)+
IFERROR(SUMPRODUCT('6. Patients'!CC$10:CC$107,OFFSET('6. Patients'!$RJ$9,1,MATCH($D34,'6. Patients'!$RK$9:$TH$9,0),ROWS('6. Patients'!DP$10:DP$107))),0)+
IFERROR(SUMPRODUCT('6. Patients'!CC$10:CC$107,OFFSET('6. Patients'!$TI$9,1,MATCH($D34,'6. Patients'!$TJ$9:$UC$9,0),ROWS('6. Patients'!DP$10:DP$107))),0))+
IFERROR(VLOOKUP($D34,$H$116:$L$146,COLUMNS($H$115:$J$115)-1+J$7,0)*$E34*$F34*'1. General Inputs'!$J$25,0),0),0)</f>
        <v>0</v>
      </c>
      <c r="K34" s="775">
        <f ca="1">ROUNDUP(IFERROR($F34*$E34*CHOOSE(K$7,
IFERROR(SUMPRODUCT('6. Patients'!CD$10:CD$107,OFFSET('6. Patients'!$DN$9,1,MATCH($D34,'6. Patients'!$DO$9:$FL$9,0),ROWS('6. Patients'!DQ$10:DQ$107))),0)+
IFERROR(SUMPRODUCT('6. Patients'!CD$10:CD$107,OFFSET('6. Patients'!$FM$9,1,MATCH($D34,'6. Patients'!$FN$9:$GG$9,0),ROWS('6. Patients'!DQ$10:DQ$107))),0)+
IFERROR(SUMPRODUCT('6. Patients'!CD$10:CD$107,OFFSET('6. Patients'!$GH$9,1,MATCH($D34,'6. Patients'!$GI$9:$IF$9,0),ROWS('6. Patients'!DQ$10:DQ$107))),0)+
IFERROR(SUMPRODUCT('6. Patients'!CD$10:CD$107,OFFSET('6. Patients'!$IG$9,1,MATCH($D34,'6. Patients'!$IH$9:$JA$9,0),ROWS('6. Patients'!DQ$10:DQ$107))),0),
IFERROR(SUMPRODUCT('6. Patients'!CD$10:CD$107,OFFSET('6. Patients'!$JB$9,1,MATCH($D34,'6. Patients'!$JC$9:$KZ$9,0),ROWS('6. Patients'!DQ$10:DQ$107))),0)+
IFERROR(SUMPRODUCT('6. Patients'!CD$10:CD$107,OFFSET('6. Patients'!$LA$9,1,MATCH($D34,'6. Patients'!$LB$9:$LU$9,0),ROWS('6. Patients'!DQ$10:DQ$107))),0)+
IFERROR(SUMPRODUCT('6. Patients'!CD$10:CD$107,OFFSET('6. Patients'!$LV$9,1,MATCH($D34,'6. Patients'!$LW$9:$NT$9,0),ROWS('6. Patients'!DQ$10:DQ$107))),0)+
IFERROR(SUMPRODUCT('6. Patients'!CD$10:CD$107,OFFSET('6. Patients'!$NU$9,1,MATCH($D34,'6. Patients'!$NV$9:$OO$9,0),ROWS('6. Patients'!DQ$10:DQ$107))),0),
IFERROR(SUMPRODUCT('6. Patients'!CD$10:CD$107,OFFSET('6. Patients'!$OP$9,1,MATCH($D34,'6. Patients'!$OQ$9:$QN$9,0),ROWS('6. Patients'!DQ$10:DQ$107))),0)+
IFERROR(SUMPRODUCT('6. Patients'!CD$10:CD$107,OFFSET('6. Patients'!$QO$9,1,MATCH($D34,'6. Patients'!$QP$9:$RI$9,0),ROWS('6. Patients'!DQ$10:DQ$107))),0)+
IFERROR(SUMPRODUCT('6. Patients'!CD$10:CD$107,OFFSET('6. Patients'!$RJ$9,1,MATCH($D34,'6. Patients'!$RK$9:$TH$9,0),ROWS('6. Patients'!DQ$10:DQ$107))),0)+
IFERROR(SUMPRODUCT('6. Patients'!CD$10:CD$107,OFFSET('6. Patients'!$TI$9,1,MATCH($D34,'6. Patients'!$TJ$9:$UC$9,0),ROWS('6. Patients'!DQ$10:DQ$107))),0))+
IFERROR(VLOOKUP($D34,$H$116:$L$146,COLUMNS($H$115:$J$115)-1+K$7,0)*$E34*$F34*'1. General Inputs'!$J$25,0),0),0)</f>
        <v>0</v>
      </c>
      <c r="L34" s="775">
        <f ca="1">ROUNDUP(IFERROR($F34*$E34*CHOOSE(L$7,
IFERROR(SUMPRODUCT('6. Patients'!CE$10:CE$107,OFFSET('6. Patients'!$DN$9,1,MATCH($D34,'6. Patients'!$DO$9:$FL$9,0),ROWS('6. Patients'!DR$10:DR$107))),0)+
IFERROR(SUMPRODUCT('6. Patients'!CE$10:CE$107,OFFSET('6. Patients'!$FM$9,1,MATCH($D34,'6. Patients'!$FN$9:$GG$9,0),ROWS('6. Patients'!DR$10:DR$107))),0)+
IFERROR(SUMPRODUCT('6. Patients'!CE$10:CE$107,OFFSET('6. Patients'!$GH$9,1,MATCH($D34,'6. Patients'!$GI$9:$IF$9,0),ROWS('6. Patients'!DR$10:DR$107))),0)+
IFERROR(SUMPRODUCT('6. Patients'!CE$10:CE$107,OFFSET('6. Patients'!$IG$9,1,MATCH($D34,'6. Patients'!$IH$9:$JA$9,0),ROWS('6. Patients'!DR$10:DR$107))),0),
IFERROR(SUMPRODUCT('6. Patients'!CE$10:CE$107,OFFSET('6. Patients'!$JB$9,1,MATCH($D34,'6. Patients'!$JC$9:$KZ$9,0),ROWS('6. Patients'!DR$10:DR$107))),0)+
IFERROR(SUMPRODUCT('6. Patients'!CE$10:CE$107,OFFSET('6. Patients'!$LA$9,1,MATCH($D34,'6. Patients'!$LB$9:$LU$9,0),ROWS('6. Patients'!DR$10:DR$107))),0)+
IFERROR(SUMPRODUCT('6. Patients'!CE$10:CE$107,OFFSET('6. Patients'!$LV$9,1,MATCH($D34,'6. Patients'!$LW$9:$NT$9,0),ROWS('6. Patients'!DR$10:DR$107))),0)+
IFERROR(SUMPRODUCT('6. Patients'!CE$10:CE$107,OFFSET('6. Patients'!$NU$9,1,MATCH($D34,'6. Patients'!$NV$9:$OO$9,0),ROWS('6. Patients'!DR$10:DR$107))),0),
IFERROR(SUMPRODUCT('6. Patients'!CE$10:CE$107,OFFSET('6. Patients'!$OP$9,1,MATCH($D34,'6. Patients'!$OQ$9:$QN$9,0),ROWS('6. Patients'!DR$10:DR$107))),0)+
IFERROR(SUMPRODUCT('6. Patients'!CE$10:CE$107,OFFSET('6. Patients'!$QO$9,1,MATCH($D34,'6. Patients'!$QP$9:$RI$9,0),ROWS('6. Patients'!DR$10:DR$107))),0)+
IFERROR(SUMPRODUCT('6. Patients'!CE$10:CE$107,OFFSET('6. Patients'!$RJ$9,1,MATCH($D34,'6. Patients'!$RK$9:$TH$9,0),ROWS('6. Patients'!DR$10:DR$107))),0)+
IFERROR(SUMPRODUCT('6. Patients'!CE$10:CE$107,OFFSET('6. Patients'!$TI$9,1,MATCH($D34,'6. Patients'!$TJ$9:$UC$9,0),ROWS('6. Patients'!DR$10:DR$107))),0))+
IFERROR(VLOOKUP($D34,$H$116:$L$146,COLUMNS($H$115:$J$115)-1+L$7,0)*$E34*$F34*'1. General Inputs'!$J$25,0),0),0)</f>
        <v>0</v>
      </c>
      <c r="M34" s="775">
        <f ca="1">ROUNDUP(IFERROR($F34*$E34*CHOOSE(M$7,
IFERROR(SUMPRODUCT('6. Patients'!CF$10:CF$107,OFFSET('6. Patients'!$DN$9,1,MATCH($D34,'6. Patients'!$DO$9:$FL$9,0),ROWS('6. Patients'!DS$10:DS$107))),0)+
IFERROR(SUMPRODUCT('6. Patients'!CF$10:CF$107,OFFSET('6. Patients'!$FM$9,1,MATCH($D34,'6. Patients'!$FN$9:$GG$9,0),ROWS('6. Patients'!DS$10:DS$107))),0)+
IFERROR(SUMPRODUCT('6. Patients'!CF$10:CF$107,OFFSET('6. Patients'!$GH$9,1,MATCH($D34,'6. Patients'!$GI$9:$IF$9,0),ROWS('6. Patients'!DS$10:DS$107))),0)+
IFERROR(SUMPRODUCT('6. Patients'!CF$10:CF$107,OFFSET('6. Patients'!$IG$9,1,MATCH($D34,'6. Patients'!$IH$9:$JA$9,0),ROWS('6. Patients'!DS$10:DS$107))),0),
IFERROR(SUMPRODUCT('6. Patients'!CF$10:CF$107,OFFSET('6. Patients'!$JB$9,1,MATCH($D34,'6. Patients'!$JC$9:$KZ$9,0),ROWS('6. Patients'!DS$10:DS$107))),0)+
IFERROR(SUMPRODUCT('6. Patients'!CF$10:CF$107,OFFSET('6. Patients'!$LA$9,1,MATCH($D34,'6. Patients'!$LB$9:$LU$9,0),ROWS('6. Patients'!DS$10:DS$107))),0)+
IFERROR(SUMPRODUCT('6. Patients'!CF$10:CF$107,OFFSET('6. Patients'!$LV$9,1,MATCH($D34,'6. Patients'!$LW$9:$NT$9,0),ROWS('6. Patients'!DS$10:DS$107))),0)+
IFERROR(SUMPRODUCT('6. Patients'!CF$10:CF$107,OFFSET('6. Patients'!$NU$9,1,MATCH($D34,'6. Patients'!$NV$9:$OO$9,0),ROWS('6. Patients'!DS$10:DS$107))),0),
IFERROR(SUMPRODUCT('6. Patients'!CF$10:CF$107,OFFSET('6. Patients'!$OP$9,1,MATCH($D34,'6. Patients'!$OQ$9:$QN$9,0),ROWS('6. Patients'!DS$10:DS$107))),0)+
IFERROR(SUMPRODUCT('6. Patients'!CF$10:CF$107,OFFSET('6. Patients'!$QO$9,1,MATCH($D34,'6. Patients'!$QP$9:$RI$9,0),ROWS('6. Patients'!DS$10:DS$107))),0)+
IFERROR(SUMPRODUCT('6. Patients'!CF$10:CF$107,OFFSET('6. Patients'!$RJ$9,1,MATCH($D34,'6. Patients'!$RK$9:$TH$9,0),ROWS('6. Patients'!DS$10:DS$107))),0)+
IFERROR(SUMPRODUCT('6. Patients'!CF$10:CF$107,OFFSET('6. Patients'!$TI$9,1,MATCH($D34,'6. Patients'!$TJ$9:$UC$9,0),ROWS('6. Patients'!DS$10:DS$107))),0))+
IFERROR(VLOOKUP($D34,$H$116:$L$146,COLUMNS($H$115:$J$115)-1+M$7,0)*$E34*$F34*'1. General Inputs'!$J$25,0),0),0)</f>
        <v>0</v>
      </c>
      <c r="N34" s="775">
        <f ca="1">ROUNDUP(IFERROR($F34*$E34*CHOOSE(N$7,
IFERROR(SUMPRODUCT('6. Patients'!CG$10:CG$107,OFFSET('6. Patients'!$DN$9,1,MATCH($D34,'6. Patients'!$DO$9:$FL$9,0),ROWS('6. Patients'!DT$10:DT$107))),0)+
IFERROR(SUMPRODUCT('6. Patients'!CG$10:CG$107,OFFSET('6. Patients'!$FM$9,1,MATCH($D34,'6. Patients'!$FN$9:$GG$9,0),ROWS('6. Patients'!DT$10:DT$107))),0)+
IFERROR(SUMPRODUCT('6. Patients'!CG$10:CG$107,OFFSET('6. Patients'!$GH$9,1,MATCH($D34,'6. Patients'!$GI$9:$IF$9,0),ROWS('6. Patients'!DT$10:DT$107))),0)+
IFERROR(SUMPRODUCT('6. Patients'!CG$10:CG$107,OFFSET('6. Patients'!$IG$9,1,MATCH($D34,'6. Patients'!$IH$9:$JA$9,0),ROWS('6. Patients'!DT$10:DT$107))),0),
IFERROR(SUMPRODUCT('6. Patients'!CG$10:CG$107,OFFSET('6. Patients'!$JB$9,1,MATCH($D34,'6. Patients'!$JC$9:$KZ$9,0),ROWS('6. Patients'!DT$10:DT$107))),0)+
IFERROR(SUMPRODUCT('6. Patients'!CG$10:CG$107,OFFSET('6. Patients'!$LA$9,1,MATCH($D34,'6. Patients'!$LB$9:$LU$9,0),ROWS('6. Patients'!DT$10:DT$107))),0)+
IFERROR(SUMPRODUCT('6. Patients'!CG$10:CG$107,OFFSET('6. Patients'!$LV$9,1,MATCH($D34,'6. Patients'!$LW$9:$NT$9,0),ROWS('6. Patients'!DT$10:DT$107))),0)+
IFERROR(SUMPRODUCT('6. Patients'!CG$10:CG$107,OFFSET('6. Patients'!$NU$9,1,MATCH($D34,'6. Patients'!$NV$9:$OO$9,0),ROWS('6. Patients'!DT$10:DT$107))),0),
IFERROR(SUMPRODUCT('6. Patients'!CG$10:CG$107,OFFSET('6. Patients'!$OP$9,1,MATCH($D34,'6. Patients'!$OQ$9:$QN$9,0),ROWS('6. Patients'!DT$10:DT$107))),0)+
IFERROR(SUMPRODUCT('6. Patients'!CG$10:CG$107,OFFSET('6. Patients'!$QO$9,1,MATCH($D34,'6. Patients'!$QP$9:$RI$9,0),ROWS('6. Patients'!DT$10:DT$107))),0)+
IFERROR(SUMPRODUCT('6. Patients'!CG$10:CG$107,OFFSET('6. Patients'!$RJ$9,1,MATCH($D34,'6. Patients'!$RK$9:$TH$9,0),ROWS('6. Patients'!DT$10:DT$107))),0)+
IFERROR(SUMPRODUCT('6. Patients'!CG$10:CG$107,OFFSET('6. Patients'!$TI$9,1,MATCH($D34,'6. Patients'!$TJ$9:$UC$9,0),ROWS('6. Patients'!DT$10:DT$107))),0))+
IFERROR(VLOOKUP($D34,$H$116:$L$146,COLUMNS($H$115:$J$115)-1+N$7,0)*$E34*$F34*'1. General Inputs'!$J$25,0),0),0)</f>
        <v>0</v>
      </c>
      <c r="O34" s="775">
        <f ca="1">ROUNDUP(IFERROR($F34*$E34*CHOOSE(O$7,
IFERROR(SUMPRODUCT('6. Patients'!CH$10:CH$107,OFFSET('6. Patients'!$DN$9,1,MATCH($D34,'6. Patients'!$DO$9:$FL$9,0),ROWS('6. Patients'!DU$10:DU$107))),0)+
IFERROR(SUMPRODUCT('6. Patients'!CH$10:CH$107,OFFSET('6. Patients'!$FM$9,1,MATCH($D34,'6. Patients'!$FN$9:$GG$9,0),ROWS('6. Patients'!DU$10:DU$107))),0)+
IFERROR(SUMPRODUCT('6. Patients'!CH$10:CH$107,OFFSET('6. Patients'!$GH$9,1,MATCH($D34,'6. Patients'!$GI$9:$IF$9,0),ROWS('6. Patients'!DU$10:DU$107))),0)+
IFERROR(SUMPRODUCT('6. Patients'!CH$10:CH$107,OFFSET('6. Patients'!$IG$9,1,MATCH($D34,'6. Patients'!$IH$9:$JA$9,0),ROWS('6. Patients'!DU$10:DU$107))),0),
IFERROR(SUMPRODUCT('6. Patients'!CH$10:CH$107,OFFSET('6. Patients'!$JB$9,1,MATCH($D34,'6. Patients'!$JC$9:$KZ$9,0),ROWS('6. Patients'!DU$10:DU$107))),0)+
IFERROR(SUMPRODUCT('6. Patients'!CH$10:CH$107,OFFSET('6. Patients'!$LA$9,1,MATCH($D34,'6. Patients'!$LB$9:$LU$9,0),ROWS('6. Patients'!DU$10:DU$107))),0)+
IFERROR(SUMPRODUCT('6. Patients'!CH$10:CH$107,OFFSET('6. Patients'!$LV$9,1,MATCH($D34,'6. Patients'!$LW$9:$NT$9,0),ROWS('6. Patients'!DU$10:DU$107))),0)+
IFERROR(SUMPRODUCT('6. Patients'!CH$10:CH$107,OFFSET('6. Patients'!$NU$9,1,MATCH($D34,'6. Patients'!$NV$9:$OO$9,0),ROWS('6. Patients'!DU$10:DU$107))),0),
IFERROR(SUMPRODUCT('6. Patients'!CH$10:CH$107,OFFSET('6. Patients'!$OP$9,1,MATCH($D34,'6. Patients'!$OQ$9:$QN$9,0),ROWS('6. Patients'!DU$10:DU$107))),0)+
IFERROR(SUMPRODUCT('6. Patients'!CH$10:CH$107,OFFSET('6. Patients'!$QO$9,1,MATCH($D34,'6. Patients'!$QP$9:$RI$9,0),ROWS('6. Patients'!DU$10:DU$107))),0)+
IFERROR(SUMPRODUCT('6. Patients'!CH$10:CH$107,OFFSET('6. Patients'!$RJ$9,1,MATCH($D34,'6. Patients'!$RK$9:$TH$9,0),ROWS('6. Patients'!DU$10:DU$107))),0)+
IFERROR(SUMPRODUCT('6. Patients'!CH$10:CH$107,OFFSET('6. Patients'!$TI$9,1,MATCH($D34,'6. Patients'!$TJ$9:$UC$9,0),ROWS('6. Patients'!DU$10:DU$107))),0))+
IFERROR(VLOOKUP($D34,$H$116:$L$146,COLUMNS($H$115:$J$115)-1+O$7,0)*$E34*$F34*'1. General Inputs'!$J$25,0),0),0)</f>
        <v>0</v>
      </c>
      <c r="P34" s="775">
        <f ca="1">ROUNDUP(IFERROR($F34*$E34*CHOOSE(P$7,
IFERROR(SUMPRODUCT('6. Patients'!CI$10:CI$107,OFFSET('6. Patients'!$DN$9,1,MATCH($D34,'6. Patients'!$DO$9:$FL$9,0),ROWS('6. Patients'!DV$10:DV$107))),0)+
IFERROR(SUMPRODUCT('6. Patients'!CI$10:CI$107,OFFSET('6. Patients'!$FM$9,1,MATCH($D34,'6. Patients'!$FN$9:$GG$9,0),ROWS('6. Patients'!DV$10:DV$107))),0)+
IFERROR(SUMPRODUCT('6. Patients'!CI$10:CI$107,OFFSET('6. Patients'!$GH$9,1,MATCH($D34,'6. Patients'!$GI$9:$IF$9,0),ROWS('6. Patients'!DV$10:DV$107))),0)+
IFERROR(SUMPRODUCT('6. Patients'!CI$10:CI$107,OFFSET('6. Patients'!$IG$9,1,MATCH($D34,'6. Patients'!$IH$9:$JA$9,0),ROWS('6. Patients'!DV$10:DV$107))),0),
IFERROR(SUMPRODUCT('6. Patients'!CI$10:CI$107,OFFSET('6. Patients'!$JB$9,1,MATCH($D34,'6. Patients'!$JC$9:$KZ$9,0),ROWS('6. Patients'!DV$10:DV$107))),0)+
IFERROR(SUMPRODUCT('6. Patients'!CI$10:CI$107,OFFSET('6. Patients'!$LA$9,1,MATCH($D34,'6. Patients'!$LB$9:$LU$9,0),ROWS('6. Patients'!DV$10:DV$107))),0)+
IFERROR(SUMPRODUCT('6. Patients'!CI$10:CI$107,OFFSET('6. Patients'!$LV$9,1,MATCH($D34,'6. Patients'!$LW$9:$NT$9,0),ROWS('6. Patients'!DV$10:DV$107))),0)+
IFERROR(SUMPRODUCT('6. Patients'!CI$10:CI$107,OFFSET('6. Patients'!$NU$9,1,MATCH($D34,'6. Patients'!$NV$9:$OO$9,0),ROWS('6. Patients'!DV$10:DV$107))),0),
IFERROR(SUMPRODUCT('6. Patients'!CI$10:CI$107,OFFSET('6. Patients'!$OP$9,1,MATCH($D34,'6. Patients'!$OQ$9:$QN$9,0),ROWS('6. Patients'!DV$10:DV$107))),0)+
IFERROR(SUMPRODUCT('6. Patients'!CI$10:CI$107,OFFSET('6. Patients'!$QO$9,1,MATCH($D34,'6. Patients'!$QP$9:$RI$9,0),ROWS('6. Patients'!DV$10:DV$107))),0)+
IFERROR(SUMPRODUCT('6. Patients'!CI$10:CI$107,OFFSET('6. Patients'!$RJ$9,1,MATCH($D34,'6. Patients'!$RK$9:$TH$9,0),ROWS('6. Patients'!DV$10:DV$107))),0)+
IFERROR(SUMPRODUCT('6. Patients'!CI$10:CI$107,OFFSET('6. Patients'!$TI$9,1,MATCH($D34,'6. Patients'!$TJ$9:$UC$9,0),ROWS('6. Patients'!DV$10:DV$107))),0))+
IFERROR(VLOOKUP($D34,$H$116:$L$146,COLUMNS($H$115:$J$115)-1+P$7,0)*$E34*$F34*'1. General Inputs'!$J$25,0),0),0)</f>
        <v>0</v>
      </c>
      <c r="Q34" s="775">
        <f ca="1">ROUNDUP(IFERROR($F34*$E34*CHOOSE(Q$7,
IFERROR(SUMPRODUCT('6. Patients'!CJ$10:CJ$107,OFFSET('6. Patients'!$DN$9,1,MATCH($D34,'6. Patients'!$DO$9:$FL$9,0),ROWS('6. Patients'!DW$10:DW$107))),0)+
IFERROR(SUMPRODUCT('6. Patients'!CJ$10:CJ$107,OFFSET('6. Patients'!$FM$9,1,MATCH($D34,'6. Patients'!$FN$9:$GG$9,0),ROWS('6. Patients'!DW$10:DW$107))),0)+
IFERROR(SUMPRODUCT('6. Patients'!CJ$10:CJ$107,OFFSET('6. Patients'!$GH$9,1,MATCH($D34,'6. Patients'!$GI$9:$IF$9,0),ROWS('6. Patients'!DW$10:DW$107))),0)+
IFERROR(SUMPRODUCT('6. Patients'!CJ$10:CJ$107,OFFSET('6. Patients'!$IG$9,1,MATCH($D34,'6. Patients'!$IH$9:$JA$9,0),ROWS('6. Patients'!DW$10:DW$107))),0),
IFERROR(SUMPRODUCT('6. Patients'!CJ$10:CJ$107,OFFSET('6. Patients'!$JB$9,1,MATCH($D34,'6. Patients'!$JC$9:$KZ$9,0),ROWS('6. Patients'!DW$10:DW$107))),0)+
IFERROR(SUMPRODUCT('6. Patients'!CJ$10:CJ$107,OFFSET('6. Patients'!$LA$9,1,MATCH($D34,'6. Patients'!$LB$9:$LU$9,0),ROWS('6. Patients'!DW$10:DW$107))),0)+
IFERROR(SUMPRODUCT('6. Patients'!CJ$10:CJ$107,OFFSET('6. Patients'!$LV$9,1,MATCH($D34,'6. Patients'!$LW$9:$NT$9,0),ROWS('6. Patients'!DW$10:DW$107))),0)+
IFERROR(SUMPRODUCT('6. Patients'!CJ$10:CJ$107,OFFSET('6. Patients'!$NU$9,1,MATCH($D34,'6. Patients'!$NV$9:$OO$9,0),ROWS('6. Patients'!DW$10:DW$107))),0),
IFERROR(SUMPRODUCT('6. Patients'!CJ$10:CJ$107,OFFSET('6. Patients'!$OP$9,1,MATCH($D34,'6. Patients'!$OQ$9:$QN$9,0),ROWS('6. Patients'!DW$10:DW$107))),0)+
IFERROR(SUMPRODUCT('6. Patients'!CJ$10:CJ$107,OFFSET('6. Patients'!$QO$9,1,MATCH($D34,'6. Patients'!$QP$9:$RI$9,0),ROWS('6. Patients'!DW$10:DW$107))),0)+
IFERROR(SUMPRODUCT('6. Patients'!CJ$10:CJ$107,OFFSET('6. Patients'!$RJ$9,1,MATCH($D34,'6. Patients'!$RK$9:$TH$9,0),ROWS('6. Patients'!DW$10:DW$107))),0)+
IFERROR(SUMPRODUCT('6. Patients'!CJ$10:CJ$107,OFFSET('6. Patients'!$TI$9,1,MATCH($D34,'6. Patients'!$TJ$9:$UC$9,0),ROWS('6. Patients'!DW$10:DW$107))),0))+
IFERROR(VLOOKUP($D34,$H$116:$L$146,COLUMNS($H$115:$J$115)-1+Q$7,0)*$E34*$F34*'1. General Inputs'!$J$25,0),0),0)</f>
        <v>0</v>
      </c>
      <c r="R34" s="775">
        <f ca="1">ROUNDUP(IFERROR($F34*$E34*CHOOSE(R$7,
IFERROR(SUMPRODUCT('6. Patients'!CK$10:CK$107,OFFSET('6. Patients'!$DN$9,1,MATCH($D34,'6. Patients'!$DO$9:$FL$9,0),ROWS('6. Patients'!DX$10:DX$107))),0)+
IFERROR(SUMPRODUCT('6. Patients'!CK$10:CK$107,OFFSET('6. Patients'!$FM$9,1,MATCH($D34,'6. Patients'!$FN$9:$GG$9,0),ROWS('6. Patients'!DX$10:DX$107))),0)+
IFERROR(SUMPRODUCT('6. Patients'!CK$10:CK$107,OFFSET('6. Patients'!$GH$9,1,MATCH($D34,'6. Patients'!$GI$9:$IF$9,0),ROWS('6. Patients'!DX$10:DX$107))),0)+
IFERROR(SUMPRODUCT('6. Patients'!CK$10:CK$107,OFFSET('6. Patients'!$IG$9,1,MATCH($D34,'6. Patients'!$IH$9:$JA$9,0),ROWS('6. Patients'!DX$10:DX$107))),0),
IFERROR(SUMPRODUCT('6. Patients'!CK$10:CK$107,OFFSET('6. Patients'!$JB$9,1,MATCH($D34,'6. Patients'!$JC$9:$KZ$9,0),ROWS('6. Patients'!DX$10:DX$107))),0)+
IFERROR(SUMPRODUCT('6. Patients'!CK$10:CK$107,OFFSET('6. Patients'!$LA$9,1,MATCH($D34,'6. Patients'!$LB$9:$LU$9,0),ROWS('6. Patients'!DX$10:DX$107))),0)+
IFERROR(SUMPRODUCT('6. Patients'!CK$10:CK$107,OFFSET('6. Patients'!$LV$9,1,MATCH($D34,'6. Patients'!$LW$9:$NT$9,0),ROWS('6. Patients'!DX$10:DX$107))),0)+
IFERROR(SUMPRODUCT('6. Patients'!CK$10:CK$107,OFFSET('6. Patients'!$NU$9,1,MATCH($D34,'6. Patients'!$NV$9:$OO$9,0),ROWS('6. Patients'!DX$10:DX$107))),0),
IFERROR(SUMPRODUCT('6. Patients'!CK$10:CK$107,OFFSET('6. Patients'!$OP$9,1,MATCH($D34,'6. Patients'!$OQ$9:$QN$9,0),ROWS('6. Patients'!DX$10:DX$107))),0)+
IFERROR(SUMPRODUCT('6. Patients'!CK$10:CK$107,OFFSET('6. Patients'!$QO$9,1,MATCH($D34,'6. Patients'!$QP$9:$RI$9,0),ROWS('6. Patients'!DX$10:DX$107))),0)+
IFERROR(SUMPRODUCT('6. Patients'!CK$10:CK$107,OFFSET('6. Patients'!$RJ$9,1,MATCH($D34,'6. Patients'!$RK$9:$TH$9,0),ROWS('6. Patients'!DX$10:DX$107))),0)+
IFERROR(SUMPRODUCT('6. Patients'!CK$10:CK$107,OFFSET('6. Patients'!$TI$9,1,MATCH($D34,'6. Patients'!$TJ$9:$UC$9,0),ROWS('6. Patients'!DX$10:DX$107))),0))+
IFERROR(VLOOKUP($D34,$H$116:$L$146,COLUMNS($H$115:$J$115)-1+R$7,0)*$E34*$F34*'1. General Inputs'!$J$25,0),0),0)</f>
        <v>0</v>
      </c>
      <c r="S34" s="775">
        <f ca="1">ROUNDUP(IFERROR($F34*$E34*CHOOSE(S$7,
IFERROR(SUMPRODUCT('6. Patients'!CL$10:CL$107,OFFSET('6. Patients'!$DN$9,1,MATCH($D34,'6. Patients'!$DO$9:$FL$9,0),ROWS('6. Patients'!DY$10:DY$107))),0)+
IFERROR(SUMPRODUCT('6. Patients'!CL$10:CL$107,OFFSET('6. Patients'!$FM$9,1,MATCH($D34,'6. Patients'!$FN$9:$GG$9,0),ROWS('6. Patients'!DY$10:DY$107))),0)+
IFERROR(SUMPRODUCT('6. Patients'!CL$10:CL$107,OFFSET('6. Patients'!$GH$9,1,MATCH($D34,'6. Patients'!$GI$9:$IF$9,0),ROWS('6. Patients'!DY$10:DY$107))),0)+
IFERROR(SUMPRODUCT('6. Patients'!CL$10:CL$107,OFFSET('6. Patients'!$IG$9,1,MATCH($D34,'6. Patients'!$IH$9:$JA$9,0),ROWS('6. Patients'!DY$10:DY$107))),0),
IFERROR(SUMPRODUCT('6. Patients'!CL$10:CL$107,OFFSET('6. Patients'!$JB$9,1,MATCH($D34,'6. Patients'!$JC$9:$KZ$9,0),ROWS('6. Patients'!DY$10:DY$107))),0)+
IFERROR(SUMPRODUCT('6. Patients'!CL$10:CL$107,OFFSET('6. Patients'!$LA$9,1,MATCH($D34,'6. Patients'!$LB$9:$LU$9,0),ROWS('6. Patients'!DY$10:DY$107))),0)+
IFERROR(SUMPRODUCT('6. Patients'!CL$10:CL$107,OFFSET('6. Patients'!$LV$9,1,MATCH($D34,'6. Patients'!$LW$9:$NT$9,0),ROWS('6. Patients'!DY$10:DY$107))),0)+
IFERROR(SUMPRODUCT('6. Patients'!CL$10:CL$107,OFFSET('6. Patients'!$NU$9,1,MATCH($D34,'6. Patients'!$NV$9:$OO$9,0),ROWS('6. Patients'!DY$10:DY$107))),0),
IFERROR(SUMPRODUCT('6. Patients'!CL$10:CL$107,OFFSET('6. Patients'!$OP$9,1,MATCH($D34,'6. Patients'!$OQ$9:$QN$9,0),ROWS('6. Patients'!DY$10:DY$107))),0)+
IFERROR(SUMPRODUCT('6. Patients'!CL$10:CL$107,OFFSET('6. Patients'!$QO$9,1,MATCH($D34,'6. Patients'!$QP$9:$RI$9,0),ROWS('6. Patients'!DY$10:DY$107))),0)+
IFERROR(SUMPRODUCT('6. Patients'!CL$10:CL$107,OFFSET('6. Patients'!$RJ$9,1,MATCH($D34,'6. Patients'!$RK$9:$TH$9,0),ROWS('6. Patients'!DY$10:DY$107))),0)+
IFERROR(SUMPRODUCT('6. Patients'!CL$10:CL$107,OFFSET('6. Patients'!$TI$9,1,MATCH($D34,'6. Patients'!$TJ$9:$UC$9,0),ROWS('6. Patients'!DY$10:DY$107))),0))+
IFERROR(VLOOKUP($D34,$H$116:$L$146,COLUMNS($H$115:$J$115)-1+S$7,0)*$E34*$F34*'1. General Inputs'!$J$25,0),0),0)</f>
        <v>0</v>
      </c>
      <c r="T34" s="775">
        <f ca="1">ROUNDUP(IFERROR($F34*$E34*CHOOSE(T$7,
IFERROR(SUMPRODUCT('6. Patients'!CM$10:CM$107,OFFSET('6. Patients'!$DN$9,1,MATCH($D34,'6. Patients'!$DO$9:$FL$9,0),ROWS('6. Patients'!DZ$10:DZ$107))),0)+
IFERROR(SUMPRODUCT('6. Patients'!CM$10:CM$107,OFFSET('6. Patients'!$FM$9,1,MATCH($D34,'6. Patients'!$FN$9:$GG$9,0),ROWS('6. Patients'!DZ$10:DZ$107))),0)+
IFERROR(SUMPRODUCT('6. Patients'!CM$10:CM$107,OFFSET('6. Patients'!$GH$9,1,MATCH($D34,'6. Patients'!$GI$9:$IF$9,0),ROWS('6. Patients'!DZ$10:DZ$107))),0)+
IFERROR(SUMPRODUCT('6. Patients'!CM$10:CM$107,OFFSET('6. Patients'!$IG$9,1,MATCH($D34,'6. Patients'!$IH$9:$JA$9,0),ROWS('6. Patients'!DZ$10:DZ$107))),0),
IFERROR(SUMPRODUCT('6. Patients'!CM$10:CM$107,OFFSET('6. Patients'!$JB$9,1,MATCH($D34,'6. Patients'!$JC$9:$KZ$9,0),ROWS('6. Patients'!DZ$10:DZ$107))),0)+
IFERROR(SUMPRODUCT('6. Patients'!CM$10:CM$107,OFFSET('6. Patients'!$LA$9,1,MATCH($D34,'6. Patients'!$LB$9:$LU$9,0),ROWS('6. Patients'!DZ$10:DZ$107))),0)+
IFERROR(SUMPRODUCT('6. Patients'!CM$10:CM$107,OFFSET('6. Patients'!$LV$9,1,MATCH($D34,'6. Patients'!$LW$9:$NT$9,0),ROWS('6. Patients'!DZ$10:DZ$107))),0)+
IFERROR(SUMPRODUCT('6. Patients'!CM$10:CM$107,OFFSET('6. Patients'!$NU$9,1,MATCH($D34,'6. Patients'!$NV$9:$OO$9,0),ROWS('6. Patients'!DZ$10:DZ$107))),0),
IFERROR(SUMPRODUCT('6. Patients'!CM$10:CM$107,OFFSET('6. Patients'!$OP$9,1,MATCH($D34,'6. Patients'!$OQ$9:$QN$9,0),ROWS('6. Patients'!DZ$10:DZ$107))),0)+
IFERROR(SUMPRODUCT('6. Patients'!CM$10:CM$107,OFFSET('6. Patients'!$QO$9,1,MATCH($D34,'6. Patients'!$QP$9:$RI$9,0),ROWS('6. Patients'!DZ$10:DZ$107))),0)+
IFERROR(SUMPRODUCT('6. Patients'!CM$10:CM$107,OFFSET('6. Patients'!$RJ$9,1,MATCH($D34,'6. Patients'!$RK$9:$TH$9,0),ROWS('6. Patients'!DZ$10:DZ$107))),0)+
IFERROR(SUMPRODUCT('6. Patients'!CM$10:CM$107,OFFSET('6. Patients'!$TI$9,1,MATCH($D34,'6. Patients'!$TJ$9:$UC$9,0),ROWS('6. Patients'!DZ$10:DZ$107))),0))+
IFERROR(VLOOKUP($D34,$H$116:$L$146,COLUMNS($H$115:$J$115)-1+T$7,0)*$E34*$F34*'1. General Inputs'!$J$25,0),0),0)</f>
        <v>0</v>
      </c>
      <c r="U34" s="775">
        <f ca="1">ROUNDUP(IFERROR($F34*$E34*CHOOSE(U$7,
IFERROR(SUMPRODUCT('6. Patients'!CN$10:CN$107,OFFSET('6. Patients'!$DN$9,1,MATCH($D34,'6. Patients'!$DO$9:$FL$9,0),ROWS('6. Patients'!EA$10:EA$107))),0)+
IFERROR(SUMPRODUCT('6. Patients'!CN$10:CN$107,OFFSET('6. Patients'!$FM$9,1,MATCH($D34,'6. Patients'!$FN$9:$GG$9,0),ROWS('6. Patients'!EA$10:EA$107))),0)+
IFERROR(SUMPRODUCT('6. Patients'!CN$10:CN$107,OFFSET('6. Patients'!$GH$9,1,MATCH($D34,'6. Patients'!$GI$9:$IF$9,0),ROWS('6. Patients'!EA$10:EA$107))),0)+
IFERROR(SUMPRODUCT('6. Patients'!CN$10:CN$107,OFFSET('6. Patients'!$IG$9,1,MATCH($D34,'6. Patients'!$IH$9:$JA$9,0),ROWS('6. Patients'!EA$10:EA$107))),0),
IFERROR(SUMPRODUCT('6. Patients'!CN$10:CN$107,OFFSET('6. Patients'!$JB$9,1,MATCH($D34,'6. Patients'!$JC$9:$KZ$9,0),ROWS('6. Patients'!EA$10:EA$107))),0)+
IFERROR(SUMPRODUCT('6. Patients'!CN$10:CN$107,OFFSET('6. Patients'!$LA$9,1,MATCH($D34,'6. Patients'!$LB$9:$LU$9,0),ROWS('6. Patients'!EA$10:EA$107))),0)+
IFERROR(SUMPRODUCT('6. Patients'!CN$10:CN$107,OFFSET('6. Patients'!$LV$9,1,MATCH($D34,'6. Patients'!$LW$9:$NT$9,0),ROWS('6. Patients'!EA$10:EA$107))),0)+
IFERROR(SUMPRODUCT('6. Patients'!CN$10:CN$107,OFFSET('6. Patients'!$NU$9,1,MATCH($D34,'6. Patients'!$NV$9:$OO$9,0),ROWS('6. Patients'!EA$10:EA$107))),0),
IFERROR(SUMPRODUCT('6. Patients'!CN$10:CN$107,OFFSET('6. Patients'!$OP$9,1,MATCH($D34,'6. Patients'!$OQ$9:$QN$9,0),ROWS('6. Patients'!EA$10:EA$107))),0)+
IFERROR(SUMPRODUCT('6. Patients'!CN$10:CN$107,OFFSET('6. Patients'!$QO$9,1,MATCH($D34,'6. Patients'!$QP$9:$RI$9,0),ROWS('6. Patients'!EA$10:EA$107))),0)+
IFERROR(SUMPRODUCT('6. Patients'!CN$10:CN$107,OFFSET('6. Patients'!$RJ$9,1,MATCH($D34,'6. Patients'!$RK$9:$TH$9,0),ROWS('6. Patients'!EA$10:EA$107))),0)+
IFERROR(SUMPRODUCT('6. Patients'!CN$10:CN$107,OFFSET('6. Patients'!$TI$9,1,MATCH($D34,'6. Patients'!$TJ$9:$UC$9,0),ROWS('6. Patients'!EA$10:EA$107))),0))+
IFERROR(VLOOKUP($D34,$H$116:$L$146,COLUMNS($H$115:$J$115)-1+U$7,0)*$E34*$F34*'1. General Inputs'!$J$25,0),0),0)</f>
        <v>0</v>
      </c>
      <c r="V34" s="775">
        <f ca="1">ROUNDUP(IFERROR($F34*$E34*CHOOSE(V$7,
IFERROR(SUMPRODUCT('6. Patients'!CO$10:CO$107,OFFSET('6. Patients'!$DN$9,1,MATCH($D34,'6. Patients'!$DO$9:$FL$9,0),ROWS('6. Patients'!EB$10:EB$107))),0)+
IFERROR(SUMPRODUCT('6. Patients'!CO$10:CO$107,OFFSET('6. Patients'!$FM$9,1,MATCH($D34,'6. Patients'!$FN$9:$GG$9,0),ROWS('6. Patients'!EB$10:EB$107))),0)+
IFERROR(SUMPRODUCT('6. Patients'!CO$10:CO$107,OFFSET('6. Patients'!$GH$9,1,MATCH($D34,'6. Patients'!$GI$9:$IF$9,0),ROWS('6. Patients'!EB$10:EB$107))),0)+
IFERROR(SUMPRODUCT('6. Patients'!CO$10:CO$107,OFFSET('6. Patients'!$IG$9,1,MATCH($D34,'6. Patients'!$IH$9:$JA$9,0),ROWS('6. Patients'!EB$10:EB$107))),0),
IFERROR(SUMPRODUCT('6. Patients'!CO$10:CO$107,OFFSET('6. Patients'!$JB$9,1,MATCH($D34,'6. Patients'!$JC$9:$KZ$9,0),ROWS('6. Patients'!EB$10:EB$107))),0)+
IFERROR(SUMPRODUCT('6. Patients'!CO$10:CO$107,OFFSET('6. Patients'!$LA$9,1,MATCH($D34,'6. Patients'!$LB$9:$LU$9,0),ROWS('6. Patients'!EB$10:EB$107))),0)+
IFERROR(SUMPRODUCT('6. Patients'!CO$10:CO$107,OFFSET('6. Patients'!$LV$9,1,MATCH($D34,'6. Patients'!$LW$9:$NT$9,0),ROWS('6. Patients'!EB$10:EB$107))),0)+
IFERROR(SUMPRODUCT('6. Patients'!CO$10:CO$107,OFFSET('6. Patients'!$NU$9,1,MATCH($D34,'6. Patients'!$NV$9:$OO$9,0),ROWS('6. Patients'!EB$10:EB$107))),0),
IFERROR(SUMPRODUCT('6. Patients'!CO$10:CO$107,OFFSET('6. Patients'!$OP$9,1,MATCH($D34,'6. Patients'!$OQ$9:$QN$9,0),ROWS('6. Patients'!EB$10:EB$107))),0)+
IFERROR(SUMPRODUCT('6. Patients'!CO$10:CO$107,OFFSET('6. Patients'!$QO$9,1,MATCH($D34,'6. Patients'!$QP$9:$RI$9,0),ROWS('6. Patients'!EB$10:EB$107))),0)+
IFERROR(SUMPRODUCT('6. Patients'!CO$10:CO$107,OFFSET('6. Patients'!$RJ$9,1,MATCH($D34,'6. Patients'!$RK$9:$TH$9,0),ROWS('6. Patients'!EB$10:EB$107))),0)+
IFERROR(SUMPRODUCT('6. Patients'!CO$10:CO$107,OFFSET('6. Patients'!$TI$9,1,MATCH($D34,'6. Patients'!$TJ$9:$UC$9,0),ROWS('6. Patients'!EB$10:EB$107))),0))+
IFERROR(VLOOKUP($D34,$H$116:$L$146,COLUMNS($H$115:$J$115)-1+V$7,0)*$E34*$F34*'1. General Inputs'!$J$25,0),0),0)</f>
        <v>0</v>
      </c>
      <c r="W34" s="775">
        <f ca="1">ROUNDUP(IFERROR($F34*$E34*CHOOSE(W$7,
IFERROR(SUMPRODUCT('6. Patients'!CP$10:CP$107,OFFSET('6. Patients'!$DN$9,1,MATCH($D34,'6. Patients'!$DO$9:$FL$9,0),ROWS('6. Patients'!EC$10:EC$107))),0)+
IFERROR(SUMPRODUCT('6. Patients'!CP$10:CP$107,OFFSET('6. Patients'!$FM$9,1,MATCH($D34,'6. Patients'!$FN$9:$GG$9,0),ROWS('6. Patients'!EC$10:EC$107))),0)+
IFERROR(SUMPRODUCT('6. Patients'!CP$10:CP$107,OFFSET('6. Patients'!$GH$9,1,MATCH($D34,'6. Patients'!$GI$9:$IF$9,0),ROWS('6. Patients'!EC$10:EC$107))),0)+
IFERROR(SUMPRODUCT('6. Patients'!CP$10:CP$107,OFFSET('6. Patients'!$IG$9,1,MATCH($D34,'6. Patients'!$IH$9:$JA$9,0),ROWS('6. Patients'!EC$10:EC$107))),0),
IFERROR(SUMPRODUCT('6. Patients'!CP$10:CP$107,OFFSET('6. Patients'!$JB$9,1,MATCH($D34,'6. Patients'!$JC$9:$KZ$9,0),ROWS('6. Patients'!EC$10:EC$107))),0)+
IFERROR(SUMPRODUCT('6. Patients'!CP$10:CP$107,OFFSET('6. Patients'!$LA$9,1,MATCH($D34,'6. Patients'!$LB$9:$LU$9,0),ROWS('6. Patients'!EC$10:EC$107))),0)+
IFERROR(SUMPRODUCT('6. Patients'!CP$10:CP$107,OFFSET('6. Patients'!$LV$9,1,MATCH($D34,'6. Patients'!$LW$9:$NT$9,0),ROWS('6. Patients'!EC$10:EC$107))),0)+
IFERROR(SUMPRODUCT('6. Patients'!CP$10:CP$107,OFFSET('6. Patients'!$NU$9,1,MATCH($D34,'6. Patients'!$NV$9:$OO$9,0),ROWS('6. Patients'!EC$10:EC$107))),0),
IFERROR(SUMPRODUCT('6. Patients'!CP$10:CP$107,OFFSET('6. Patients'!$OP$9,1,MATCH($D34,'6. Patients'!$OQ$9:$QN$9,0),ROWS('6. Patients'!EC$10:EC$107))),0)+
IFERROR(SUMPRODUCT('6. Patients'!CP$10:CP$107,OFFSET('6. Patients'!$QO$9,1,MATCH($D34,'6. Patients'!$QP$9:$RI$9,0),ROWS('6. Patients'!EC$10:EC$107))),0)+
IFERROR(SUMPRODUCT('6. Patients'!CP$10:CP$107,OFFSET('6. Patients'!$RJ$9,1,MATCH($D34,'6. Patients'!$RK$9:$TH$9,0),ROWS('6. Patients'!EC$10:EC$107))),0)+
IFERROR(SUMPRODUCT('6. Patients'!CP$10:CP$107,OFFSET('6. Patients'!$TI$9,1,MATCH($D34,'6. Patients'!$TJ$9:$UC$9,0),ROWS('6. Patients'!EC$10:EC$107))),0))+
IFERROR(VLOOKUP($D34,$H$116:$L$146,COLUMNS($H$115:$J$115)-1+W$7,0)*$E34*$F34*'1. General Inputs'!$J$25,0),0),0)</f>
        <v>0</v>
      </c>
      <c r="X34" s="775">
        <f ca="1">ROUNDUP(IFERROR($F34*$E34*CHOOSE(X$7,
IFERROR(SUMPRODUCT('6. Patients'!CQ$10:CQ$107,OFFSET('6. Patients'!$DN$9,1,MATCH($D34,'6. Patients'!$DO$9:$FL$9,0),ROWS('6. Patients'!ED$10:ED$107))),0)+
IFERROR(SUMPRODUCT('6. Patients'!CQ$10:CQ$107,OFFSET('6. Patients'!$FM$9,1,MATCH($D34,'6. Patients'!$FN$9:$GG$9,0),ROWS('6. Patients'!ED$10:ED$107))),0)+
IFERROR(SUMPRODUCT('6. Patients'!CQ$10:CQ$107,OFFSET('6. Patients'!$GH$9,1,MATCH($D34,'6. Patients'!$GI$9:$IF$9,0),ROWS('6. Patients'!ED$10:ED$107))),0)+
IFERROR(SUMPRODUCT('6. Patients'!CQ$10:CQ$107,OFFSET('6. Patients'!$IG$9,1,MATCH($D34,'6. Patients'!$IH$9:$JA$9,0),ROWS('6. Patients'!ED$10:ED$107))),0),
IFERROR(SUMPRODUCT('6. Patients'!CQ$10:CQ$107,OFFSET('6. Patients'!$JB$9,1,MATCH($D34,'6. Patients'!$JC$9:$KZ$9,0),ROWS('6. Patients'!ED$10:ED$107))),0)+
IFERROR(SUMPRODUCT('6. Patients'!CQ$10:CQ$107,OFFSET('6. Patients'!$LA$9,1,MATCH($D34,'6. Patients'!$LB$9:$LU$9,0),ROWS('6. Patients'!ED$10:ED$107))),0)+
IFERROR(SUMPRODUCT('6. Patients'!CQ$10:CQ$107,OFFSET('6. Patients'!$LV$9,1,MATCH($D34,'6. Patients'!$LW$9:$NT$9,0),ROWS('6. Patients'!ED$10:ED$107))),0)+
IFERROR(SUMPRODUCT('6. Patients'!CQ$10:CQ$107,OFFSET('6. Patients'!$NU$9,1,MATCH($D34,'6. Patients'!$NV$9:$OO$9,0),ROWS('6. Patients'!ED$10:ED$107))),0),
IFERROR(SUMPRODUCT('6. Patients'!CQ$10:CQ$107,OFFSET('6. Patients'!$OP$9,1,MATCH($D34,'6. Patients'!$OQ$9:$QN$9,0),ROWS('6. Patients'!ED$10:ED$107))),0)+
IFERROR(SUMPRODUCT('6. Patients'!CQ$10:CQ$107,OFFSET('6. Patients'!$QO$9,1,MATCH($D34,'6. Patients'!$QP$9:$RI$9,0),ROWS('6. Patients'!ED$10:ED$107))),0)+
IFERROR(SUMPRODUCT('6. Patients'!CQ$10:CQ$107,OFFSET('6. Patients'!$RJ$9,1,MATCH($D34,'6. Patients'!$RK$9:$TH$9,0),ROWS('6. Patients'!ED$10:ED$107))),0)+
IFERROR(SUMPRODUCT('6. Patients'!CQ$10:CQ$107,OFFSET('6. Patients'!$TI$9,1,MATCH($D34,'6. Patients'!$TJ$9:$UC$9,0),ROWS('6. Patients'!ED$10:ED$107))),0))+
IFERROR(VLOOKUP($D34,$H$116:$L$146,COLUMNS($H$115:$J$115)-1+X$7,0)*$E34*$F34*'1. General Inputs'!$J$25,0),0),0)</f>
        <v>0</v>
      </c>
      <c r="Y34" s="775">
        <f ca="1">ROUNDUP(IFERROR($F34*$E34*CHOOSE(Y$7,
IFERROR(SUMPRODUCT('6. Patients'!CR$10:CR$107,OFFSET('6. Patients'!$DN$9,1,MATCH($D34,'6. Patients'!$DO$9:$FL$9,0),ROWS('6. Patients'!EE$10:EE$107))),0)+
IFERROR(SUMPRODUCT('6. Patients'!CR$10:CR$107,OFFSET('6. Patients'!$FM$9,1,MATCH($D34,'6. Patients'!$FN$9:$GG$9,0),ROWS('6. Patients'!EE$10:EE$107))),0)+
IFERROR(SUMPRODUCT('6. Patients'!CR$10:CR$107,OFFSET('6. Patients'!$GH$9,1,MATCH($D34,'6. Patients'!$GI$9:$IF$9,0),ROWS('6. Patients'!EE$10:EE$107))),0)+
IFERROR(SUMPRODUCT('6. Patients'!CR$10:CR$107,OFFSET('6. Patients'!$IG$9,1,MATCH($D34,'6. Patients'!$IH$9:$JA$9,0),ROWS('6. Patients'!EE$10:EE$107))),0),
IFERROR(SUMPRODUCT('6. Patients'!CR$10:CR$107,OFFSET('6. Patients'!$JB$9,1,MATCH($D34,'6. Patients'!$JC$9:$KZ$9,0),ROWS('6. Patients'!EE$10:EE$107))),0)+
IFERROR(SUMPRODUCT('6. Patients'!CR$10:CR$107,OFFSET('6. Patients'!$LA$9,1,MATCH($D34,'6. Patients'!$LB$9:$LU$9,0),ROWS('6. Patients'!EE$10:EE$107))),0)+
IFERROR(SUMPRODUCT('6. Patients'!CR$10:CR$107,OFFSET('6. Patients'!$LV$9,1,MATCH($D34,'6. Patients'!$LW$9:$NT$9,0),ROWS('6. Patients'!EE$10:EE$107))),0)+
IFERROR(SUMPRODUCT('6. Patients'!CR$10:CR$107,OFFSET('6. Patients'!$NU$9,1,MATCH($D34,'6. Patients'!$NV$9:$OO$9,0),ROWS('6. Patients'!EE$10:EE$107))),0),
IFERROR(SUMPRODUCT('6. Patients'!CR$10:CR$107,OFFSET('6. Patients'!$OP$9,1,MATCH($D34,'6. Patients'!$OQ$9:$QN$9,0),ROWS('6. Patients'!EE$10:EE$107))),0)+
IFERROR(SUMPRODUCT('6. Patients'!CR$10:CR$107,OFFSET('6. Patients'!$QO$9,1,MATCH($D34,'6. Patients'!$QP$9:$RI$9,0),ROWS('6. Patients'!EE$10:EE$107))),0)+
IFERROR(SUMPRODUCT('6. Patients'!CR$10:CR$107,OFFSET('6. Patients'!$RJ$9,1,MATCH($D34,'6. Patients'!$RK$9:$TH$9,0),ROWS('6. Patients'!EE$10:EE$107))),0)+
IFERROR(SUMPRODUCT('6. Patients'!CR$10:CR$107,OFFSET('6. Patients'!$TI$9,1,MATCH($D34,'6. Patients'!$TJ$9:$UC$9,0),ROWS('6. Patients'!EE$10:EE$107))),0))+
IFERROR(VLOOKUP($D34,$H$116:$L$146,COLUMNS($H$115:$J$115)-1+Y$7,0)*$E34*$F34*'1. General Inputs'!$J$25,0),0),0)</f>
        <v>0</v>
      </c>
      <c r="Z34" s="775">
        <f ca="1">ROUNDUP(IFERROR($F34*$E34*CHOOSE(Z$7,
IFERROR(SUMPRODUCT('6. Patients'!CS$10:CS$107,OFFSET('6. Patients'!$DN$9,1,MATCH($D34,'6. Patients'!$DO$9:$FL$9,0),ROWS('6. Patients'!EF$10:EF$107))),0)+
IFERROR(SUMPRODUCT('6. Patients'!CS$10:CS$107,OFFSET('6. Patients'!$FM$9,1,MATCH($D34,'6. Patients'!$FN$9:$GG$9,0),ROWS('6. Patients'!EF$10:EF$107))),0)+
IFERROR(SUMPRODUCT('6. Patients'!CS$10:CS$107,OFFSET('6. Patients'!$GH$9,1,MATCH($D34,'6. Patients'!$GI$9:$IF$9,0),ROWS('6. Patients'!EF$10:EF$107))),0)+
IFERROR(SUMPRODUCT('6. Patients'!CS$10:CS$107,OFFSET('6. Patients'!$IG$9,1,MATCH($D34,'6. Patients'!$IH$9:$JA$9,0),ROWS('6. Patients'!EF$10:EF$107))),0),
IFERROR(SUMPRODUCT('6. Patients'!CS$10:CS$107,OFFSET('6. Patients'!$JB$9,1,MATCH($D34,'6. Patients'!$JC$9:$KZ$9,0),ROWS('6. Patients'!EF$10:EF$107))),0)+
IFERROR(SUMPRODUCT('6. Patients'!CS$10:CS$107,OFFSET('6. Patients'!$LA$9,1,MATCH($D34,'6. Patients'!$LB$9:$LU$9,0),ROWS('6. Patients'!EF$10:EF$107))),0)+
IFERROR(SUMPRODUCT('6. Patients'!CS$10:CS$107,OFFSET('6. Patients'!$LV$9,1,MATCH($D34,'6. Patients'!$LW$9:$NT$9,0),ROWS('6. Patients'!EF$10:EF$107))),0)+
IFERROR(SUMPRODUCT('6. Patients'!CS$10:CS$107,OFFSET('6. Patients'!$NU$9,1,MATCH($D34,'6. Patients'!$NV$9:$OO$9,0),ROWS('6. Patients'!EF$10:EF$107))),0),
IFERROR(SUMPRODUCT('6. Patients'!CS$10:CS$107,OFFSET('6. Patients'!$OP$9,1,MATCH($D34,'6. Patients'!$OQ$9:$QN$9,0),ROWS('6. Patients'!EF$10:EF$107))),0)+
IFERROR(SUMPRODUCT('6. Patients'!CS$10:CS$107,OFFSET('6. Patients'!$QO$9,1,MATCH($D34,'6. Patients'!$QP$9:$RI$9,0),ROWS('6. Patients'!EF$10:EF$107))),0)+
IFERROR(SUMPRODUCT('6. Patients'!CS$10:CS$107,OFFSET('6. Patients'!$RJ$9,1,MATCH($D34,'6. Patients'!$RK$9:$TH$9,0),ROWS('6. Patients'!EF$10:EF$107))),0)+
IFERROR(SUMPRODUCT('6. Patients'!CS$10:CS$107,OFFSET('6. Patients'!$TI$9,1,MATCH($D34,'6. Patients'!$TJ$9:$UC$9,0),ROWS('6. Patients'!EF$10:EF$107))),0))+
IFERROR(VLOOKUP($D34,$H$116:$L$146,COLUMNS($H$115:$J$115)-1+Z$7,0)*$E34*$F34*'1. General Inputs'!$J$25,0),0),0)</f>
        <v>0</v>
      </c>
      <c r="AA34" s="775">
        <f ca="1">ROUNDUP(IFERROR($F34*$E34*CHOOSE(AA$7,
IFERROR(SUMPRODUCT('6. Patients'!CT$10:CT$107,OFFSET('6. Patients'!$DN$9,1,MATCH($D34,'6. Patients'!$DO$9:$FL$9,0),ROWS('6. Patients'!EG$10:EG$107))),0)+
IFERROR(SUMPRODUCT('6. Patients'!CT$10:CT$107,OFFSET('6. Patients'!$FM$9,1,MATCH($D34,'6. Patients'!$FN$9:$GG$9,0),ROWS('6. Patients'!EG$10:EG$107))),0)+
IFERROR(SUMPRODUCT('6. Patients'!CT$10:CT$107,OFFSET('6. Patients'!$GH$9,1,MATCH($D34,'6. Patients'!$GI$9:$IF$9,0),ROWS('6. Patients'!EG$10:EG$107))),0)+
IFERROR(SUMPRODUCT('6. Patients'!CT$10:CT$107,OFFSET('6. Patients'!$IG$9,1,MATCH($D34,'6. Patients'!$IH$9:$JA$9,0),ROWS('6. Patients'!EG$10:EG$107))),0),
IFERROR(SUMPRODUCT('6. Patients'!CT$10:CT$107,OFFSET('6. Patients'!$JB$9,1,MATCH($D34,'6. Patients'!$JC$9:$KZ$9,0),ROWS('6. Patients'!EG$10:EG$107))),0)+
IFERROR(SUMPRODUCT('6. Patients'!CT$10:CT$107,OFFSET('6. Patients'!$LA$9,1,MATCH($D34,'6. Patients'!$LB$9:$LU$9,0),ROWS('6. Patients'!EG$10:EG$107))),0)+
IFERROR(SUMPRODUCT('6. Patients'!CT$10:CT$107,OFFSET('6. Patients'!$LV$9,1,MATCH($D34,'6. Patients'!$LW$9:$NT$9,0),ROWS('6. Patients'!EG$10:EG$107))),0)+
IFERROR(SUMPRODUCT('6. Patients'!CT$10:CT$107,OFFSET('6. Patients'!$NU$9,1,MATCH($D34,'6. Patients'!$NV$9:$OO$9,0),ROWS('6. Patients'!EG$10:EG$107))),0),
IFERROR(SUMPRODUCT('6. Patients'!CT$10:CT$107,OFFSET('6. Patients'!$OP$9,1,MATCH($D34,'6. Patients'!$OQ$9:$QN$9,0),ROWS('6. Patients'!EG$10:EG$107))),0)+
IFERROR(SUMPRODUCT('6. Patients'!CT$10:CT$107,OFFSET('6. Patients'!$QO$9,1,MATCH($D34,'6. Patients'!$QP$9:$RI$9,0),ROWS('6. Patients'!EG$10:EG$107))),0)+
IFERROR(SUMPRODUCT('6. Patients'!CT$10:CT$107,OFFSET('6. Patients'!$RJ$9,1,MATCH($D34,'6. Patients'!$RK$9:$TH$9,0),ROWS('6. Patients'!EG$10:EG$107))),0)+
IFERROR(SUMPRODUCT('6. Patients'!CT$10:CT$107,OFFSET('6. Patients'!$TI$9,1,MATCH($D34,'6. Patients'!$TJ$9:$UC$9,0),ROWS('6. Patients'!EG$10:EG$107))),0))+
IFERROR(VLOOKUP($D34,$H$116:$L$146,COLUMNS($H$115:$J$115)-1+AA$7,0)*$E34*$F34*'1. General Inputs'!$J$25,0),0),0)</f>
        <v>0</v>
      </c>
      <c r="AB34" s="775">
        <f ca="1">ROUNDUP(IFERROR($F34*$E34*CHOOSE(AB$7,
IFERROR(SUMPRODUCT('6. Patients'!CU$10:CU$107,OFFSET('6. Patients'!$DN$9,1,MATCH($D34,'6. Patients'!$DO$9:$FL$9,0),ROWS('6. Patients'!EH$10:EH$107))),0)+
IFERROR(SUMPRODUCT('6. Patients'!CU$10:CU$107,OFFSET('6. Patients'!$FM$9,1,MATCH($D34,'6. Patients'!$FN$9:$GG$9,0),ROWS('6. Patients'!EH$10:EH$107))),0)+
IFERROR(SUMPRODUCT('6. Patients'!CU$10:CU$107,OFFSET('6. Patients'!$GH$9,1,MATCH($D34,'6. Patients'!$GI$9:$IF$9,0),ROWS('6. Patients'!EH$10:EH$107))),0)+
IFERROR(SUMPRODUCT('6. Patients'!CU$10:CU$107,OFFSET('6. Patients'!$IG$9,1,MATCH($D34,'6. Patients'!$IH$9:$JA$9,0),ROWS('6. Patients'!EH$10:EH$107))),0),
IFERROR(SUMPRODUCT('6. Patients'!CU$10:CU$107,OFFSET('6. Patients'!$JB$9,1,MATCH($D34,'6. Patients'!$JC$9:$KZ$9,0),ROWS('6. Patients'!EH$10:EH$107))),0)+
IFERROR(SUMPRODUCT('6. Patients'!CU$10:CU$107,OFFSET('6. Patients'!$LA$9,1,MATCH($D34,'6. Patients'!$LB$9:$LU$9,0),ROWS('6. Patients'!EH$10:EH$107))),0)+
IFERROR(SUMPRODUCT('6. Patients'!CU$10:CU$107,OFFSET('6. Patients'!$LV$9,1,MATCH($D34,'6. Patients'!$LW$9:$NT$9,0),ROWS('6. Patients'!EH$10:EH$107))),0)+
IFERROR(SUMPRODUCT('6. Patients'!CU$10:CU$107,OFFSET('6. Patients'!$NU$9,1,MATCH($D34,'6. Patients'!$NV$9:$OO$9,0),ROWS('6. Patients'!EH$10:EH$107))),0),
IFERROR(SUMPRODUCT('6. Patients'!CU$10:CU$107,OFFSET('6. Patients'!$OP$9,1,MATCH($D34,'6. Patients'!$OQ$9:$QN$9,0),ROWS('6. Patients'!EH$10:EH$107))),0)+
IFERROR(SUMPRODUCT('6. Patients'!CU$10:CU$107,OFFSET('6. Patients'!$QO$9,1,MATCH($D34,'6. Patients'!$QP$9:$RI$9,0),ROWS('6. Patients'!EH$10:EH$107))),0)+
IFERROR(SUMPRODUCT('6. Patients'!CU$10:CU$107,OFFSET('6. Patients'!$RJ$9,1,MATCH($D34,'6. Patients'!$RK$9:$TH$9,0),ROWS('6. Patients'!EH$10:EH$107))),0)+
IFERROR(SUMPRODUCT('6. Patients'!CU$10:CU$107,OFFSET('6. Patients'!$TI$9,1,MATCH($D34,'6. Patients'!$TJ$9:$UC$9,0),ROWS('6. Patients'!EH$10:EH$107))),0))+
IFERROR(VLOOKUP($D34,$H$116:$L$146,COLUMNS($H$115:$J$115)-1+AB$7,0)*$E34*$F34*'1. General Inputs'!$J$25,0),0),0)</f>
        <v>0</v>
      </c>
      <c r="AC34" s="775">
        <f ca="1">ROUNDUP(IFERROR($F34*$E34*CHOOSE(AC$7,
IFERROR(SUMPRODUCT('6. Patients'!CV$10:CV$107,OFFSET('6. Patients'!$DN$9,1,MATCH($D34,'6. Patients'!$DO$9:$FL$9,0),ROWS('6. Patients'!EI$10:EI$107))),0)+
IFERROR(SUMPRODUCT('6. Patients'!CV$10:CV$107,OFFSET('6. Patients'!$FM$9,1,MATCH($D34,'6. Patients'!$FN$9:$GG$9,0),ROWS('6. Patients'!EI$10:EI$107))),0)+
IFERROR(SUMPRODUCT('6. Patients'!CV$10:CV$107,OFFSET('6. Patients'!$GH$9,1,MATCH($D34,'6. Patients'!$GI$9:$IF$9,0),ROWS('6. Patients'!EI$10:EI$107))),0)+
IFERROR(SUMPRODUCT('6. Patients'!CV$10:CV$107,OFFSET('6. Patients'!$IG$9,1,MATCH($D34,'6. Patients'!$IH$9:$JA$9,0),ROWS('6. Patients'!EI$10:EI$107))),0),
IFERROR(SUMPRODUCT('6. Patients'!CV$10:CV$107,OFFSET('6. Patients'!$JB$9,1,MATCH($D34,'6. Patients'!$JC$9:$KZ$9,0),ROWS('6. Patients'!EI$10:EI$107))),0)+
IFERROR(SUMPRODUCT('6. Patients'!CV$10:CV$107,OFFSET('6. Patients'!$LA$9,1,MATCH($D34,'6. Patients'!$LB$9:$LU$9,0),ROWS('6. Patients'!EI$10:EI$107))),0)+
IFERROR(SUMPRODUCT('6. Patients'!CV$10:CV$107,OFFSET('6. Patients'!$LV$9,1,MATCH($D34,'6. Patients'!$LW$9:$NT$9,0),ROWS('6. Patients'!EI$10:EI$107))),0)+
IFERROR(SUMPRODUCT('6. Patients'!CV$10:CV$107,OFFSET('6. Patients'!$NU$9,1,MATCH($D34,'6. Patients'!$NV$9:$OO$9,0),ROWS('6. Patients'!EI$10:EI$107))),0),
IFERROR(SUMPRODUCT('6. Patients'!CV$10:CV$107,OFFSET('6. Patients'!$OP$9,1,MATCH($D34,'6. Patients'!$OQ$9:$QN$9,0),ROWS('6. Patients'!EI$10:EI$107))),0)+
IFERROR(SUMPRODUCT('6. Patients'!CV$10:CV$107,OFFSET('6. Patients'!$QO$9,1,MATCH($D34,'6. Patients'!$QP$9:$RI$9,0),ROWS('6. Patients'!EI$10:EI$107))),0)+
IFERROR(SUMPRODUCT('6. Patients'!CV$10:CV$107,OFFSET('6. Patients'!$RJ$9,1,MATCH($D34,'6. Patients'!$RK$9:$TH$9,0),ROWS('6. Patients'!EI$10:EI$107))),0)+
IFERROR(SUMPRODUCT('6. Patients'!CV$10:CV$107,OFFSET('6. Patients'!$TI$9,1,MATCH($D34,'6. Patients'!$TJ$9:$UC$9,0),ROWS('6. Patients'!EI$10:EI$107))),0))+
IFERROR(VLOOKUP($D34,$H$116:$L$146,COLUMNS($H$115:$J$115)-1+AC$7,0)*$E34*$F34*'1. General Inputs'!$J$25,0),0),0)</f>
        <v>0</v>
      </c>
      <c r="AD34" s="775">
        <f ca="1">ROUNDUP(IFERROR($F34*$E34*CHOOSE(AD$7,
IFERROR(SUMPRODUCT('6. Patients'!CW$10:CW$107,OFFSET('6. Patients'!$DN$9,1,MATCH($D34,'6. Patients'!$DO$9:$FL$9,0),ROWS('6. Patients'!EJ$10:EJ$107))),0)+
IFERROR(SUMPRODUCT('6. Patients'!CW$10:CW$107,OFFSET('6. Patients'!$FM$9,1,MATCH($D34,'6. Patients'!$FN$9:$GG$9,0),ROWS('6. Patients'!EJ$10:EJ$107))),0)+
IFERROR(SUMPRODUCT('6. Patients'!CW$10:CW$107,OFFSET('6. Patients'!$GH$9,1,MATCH($D34,'6. Patients'!$GI$9:$IF$9,0),ROWS('6. Patients'!EJ$10:EJ$107))),0)+
IFERROR(SUMPRODUCT('6. Patients'!CW$10:CW$107,OFFSET('6. Patients'!$IG$9,1,MATCH($D34,'6. Patients'!$IH$9:$JA$9,0),ROWS('6. Patients'!EJ$10:EJ$107))),0),
IFERROR(SUMPRODUCT('6. Patients'!CW$10:CW$107,OFFSET('6. Patients'!$JB$9,1,MATCH($D34,'6. Patients'!$JC$9:$KZ$9,0),ROWS('6. Patients'!EJ$10:EJ$107))),0)+
IFERROR(SUMPRODUCT('6. Patients'!CW$10:CW$107,OFFSET('6. Patients'!$LA$9,1,MATCH($D34,'6. Patients'!$LB$9:$LU$9,0),ROWS('6. Patients'!EJ$10:EJ$107))),0)+
IFERROR(SUMPRODUCT('6. Patients'!CW$10:CW$107,OFFSET('6. Patients'!$LV$9,1,MATCH($D34,'6. Patients'!$LW$9:$NT$9,0),ROWS('6. Patients'!EJ$10:EJ$107))),0)+
IFERROR(SUMPRODUCT('6. Patients'!CW$10:CW$107,OFFSET('6. Patients'!$NU$9,1,MATCH($D34,'6. Patients'!$NV$9:$OO$9,0),ROWS('6. Patients'!EJ$10:EJ$107))),0),
IFERROR(SUMPRODUCT('6. Patients'!CW$10:CW$107,OFFSET('6. Patients'!$OP$9,1,MATCH($D34,'6. Patients'!$OQ$9:$QN$9,0),ROWS('6. Patients'!EJ$10:EJ$107))),0)+
IFERROR(SUMPRODUCT('6. Patients'!CW$10:CW$107,OFFSET('6. Patients'!$QO$9,1,MATCH($D34,'6. Patients'!$QP$9:$RI$9,0),ROWS('6. Patients'!EJ$10:EJ$107))),0)+
IFERROR(SUMPRODUCT('6. Patients'!CW$10:CW$107,OFFSET('6. Patients'!$RJ$9,1,MATCH($D34,'6. Patients'!$RK$9:$TH$9,0),ROWS('6. Patients'!EJ$10:EJ$107))),0)+
IFERROR(SUMPRODUCT('6. Patients'!CW$10:CW$107,OFFSET('6. Patients'!$TI$9,1,MATCH($D34,'6. Patients'!$TJ$9:$UC$9,0),ROWS('6. Patients'!EJ$10:EJ$107))),0))+
IFERROR(VLOOKUP($D34,$H$116:$L$146,COLUMNS($H$115:$J$115)-1+AD$7,0)*$E34*$F34*'1. General Inputs'!$J$25,0),0),0)</f>
        <v>0</v>
      </c>
      <c r="AE34" s="775">
        <f ca="1">ROUNDUP(IFERROR($F34*$E34*CHOOSE(AE$7,
IFERROR(SUMPRODUCT('6. Patients'!CX$10:CX$107,OFFSET('6. Patients'!$DN$9,1,MATCH($D34,'6. Patients'!$DO$9:$FL$9,0),ROWS('6. Patients'!EK$10:EK$107))),0)+
IFERROR(SUMPRODUCT('6. Patients'!CX$10:CX$107,OFFSET('6. Patients'!$FM$9,1,MATCH($D34,'6. Patients'!$FN$9:$GG$9,0),ROWS('6. Patients'!EK$10:EK$107))),0)+
IFERROR(SUMPRODUCT('6. Patients'!CX$10:CX$107,OFFSET('6. Patients'!$GH$9,1,MATCH($D34,'6. Patients'!$GI$9:$IF$9,0),ROWS('6. Patients'!EK$10:EK$107))),0)+
IFERROR(SUMPRODUCT('6. Patients'!CX$10:CX$107,OFFSET('6. Patients'!$IG$9,1,MATCH($D34,'6. Patients'!$IH$9:$JA$9,0),ROWS('6. Patients'!EK$10:EK$107))),0),
IFERROR(SUMPRODUCT('6. Patients'!CX$10:CX$107,OFFSET('6. Patients'!$JB$9,1,MATCH($D34,'6. Patients'!$JC$9:$KZ$9,0),ROWS('6. Patients'!EK$10:EK$107))),0)+
IFERROR(SUMPRODUCT('6. Patients'!CX$10:CX$107,OFFSET('6. Patients'!$LA$9,1,MATCH($D34,'6. Patients'!$LB$9:$LU$9,0),ROWS('6. Patients'!EK$10:EK$107))),0)+
IFERROR(SUMPRODUCT('6. Patients'!CX$10:CX$107,OFFSET('6. Patients'!$LV$9,1,MATCH($D34,'6. Patients'!$LW$9:$NT$9,0),ROWS('6. Patients'!EK$10:EK$107))),0)+
IFERROR(SUMPRODUCT('6. Patients'!CX$10:CX$107,OFFSET('6. Patients'!$NU$9,1,MATCH($D34,'6. Patients'!$NV$9:$OO$9,0),ROWS('6. Patients'!EK$10:EK$107))),0),
IFERROR(SUMPRODUCT('6. Patients'!CX$10:CX$107,OFFSET('6. Patients'!$OP$9,1,MATCH($D34,'6. Patients'!$OQ$9:$QN$9,0),ROWS('6. Patients'!EK$10:EK$107))),0)+
IFERROR(SUMPRODUCT('6. Patients'!CX$10:CX$107,OFFSET('6. Patients'!$QO$9,1,MATCH($D34,'6. Patients'!$QP$9:$RI$9,0),ROWS('6. Patients'!EK$10:EK$107))),0)+
IFERROR(SUMPRODUCT('6. Patients'!CX$10:CX$107,OFFSET('6. Patients'!$RJ$9,1,MATCH($D34,'6. Patients'!$RK$9:$TH$9,0),ROWS('6. Patients'!EK$10:EK$107))),0)+
IFERROR(SUMPRODUCT('6. Patients'!CX$10:CX$107,OFFSET('6. Patients'!$TI$9,1,MATCH($D34,'6. Patients'!$TJ$9:$UC$9,0),ROWS('6. Patients'!EK$10:EK$107))),0))+
IFERROR(VLOOKUP($D34,$H$116:$L$146,COLUMNS($H$115:$J$115)-1+AE$7,0)*$E34*$F34*'1. General Inputs'!$J$25,0),0),0)</f>
        <v>0</v>
      </c>
      <c r="AF34" s="775">
        <f ca="1">ROUNDUP(IFERROR($F34*$E34*CHOOSE(AF$7,
IFERROR(SUMPRODUCT('6. Patients'!CY$10:CY$107,OFFSET('6. Patients'!$DN$9,1,MATCH($D34,'6. Patients'!$DO$9:$FL$9,0),ROWS('6. Patients'!EL$10:EL$107))),0)+
IFERROR(SUMPRODUCT('6. Patients'!CY$10:CY$107,OFFSET('6. Patients'!$FM$9,1,MATCH($D34,'6. Patients'!$FN$9:$GG$9,0),ROWS('6. Patients'!EL$10:EL$107))),0)+
IFERROR(SUMPRODUCT('6. Patients'!CY$10:CY$107,OFFSET('6. Patients'!$GH$9,1,MATCH($D34,'6. Patients'!$GI$9:$IF$9,0),ROWS('6. Patients'!EL$10:EL$107))),0)+
IFERROR(SUMPRODUCT('6. Patients'!CY$10:CY$107,OFFSET('6. Patients'!$IG$9,1,MATCH($D34,'6. Patients'!$IH$9:$JA$9,0),ROWS('6. Patients'!EL$10:EL$107))),0),
IFERROR(SUMPRODUCT('6. Patients'!CY$10:CY$107,OFFSET('6. Patients'!$JB$9,1,MATCH($D34,'6. Patients'!$JC$9:$KZ$9,0),ROWS('6. Patients'!EL$10:EL$107))),0)+
IFERROR(SUMPRODUCT('6. Patients'!CY$10:CY$107,OFFSET('6. Patients'!$LA$9,1,MATCH($D34,'6. Patients'!$LB$9:$LU$9,0),ROWS('6. Patients'!EL$10:EL$107))),0)+
IFERROR(SUMPRODUCT('6. Patients'!CY$10:CY$107,OFFSET('6. Patients'!$LV$9,1,MATCH($D34,'6. Patients'!$LW$9:$NT$9,0),ROWS('6. Patients'!EL$10:EL$107))),0)+
IFERROR(SUMPRODUCT('6. Patients'!CY$10:CY$107,OFFSET('6. Patients'!$NU$9,1,MATCH($D34,'6. Patients'!$NV$9:$OO$9,0),ROWS('6. Patients'!EL$10:EL$107))),0),
IFERROR(SUMPRODUCT('6. Patients'!CY$10:CY$107,OFFSET('6. Patients'!$OP$9,1,MATCH($D34,'6. Patients'!$OQ$9:$QN$9,0),ROWS('6. Patients'!EL$10:EL$107))),0)+
IFERROR(SUMPRODUCT('6. Patients'!CY$10:CY$107,OFFSET('6. Patients'!$QO$9,1,MATCH($D34,'6. Patients'!$QP$9:$RI$9,0),ROWS('6. Patients'!EL$10:EL$107))),0)+
IFERROR(SUMPRODUCT('6. Patients'!CY$10:CY$107,OFFSET('6. Patients'!$RJ$9,1,MATCH($D34,'6. Patients'!$RK$9:$TH$9,0),ROWS('6. Patients'!EL$10:EL$107))),0)+
IFERROR(SUMPRODUCT('6. Patients'!CY$10:CY$107,OFFSET('6. Patients'!$TI$9,1,MATCH($D34,'6. Patients'!$TJ$9:$UC$9,0),ROWS('6. Patients'!EL$10:EL$107))),0))+
IFERROR(VLOOKUP($D34,$H$116:$L$146,COLUMNS($H$115:$J$115)-1+AF$7,0)*$E34*$F34*'1. General Inputs'!$J$25,0),0),0)</f>
        <v>0</v>
      </c>
      <c r="AG34" s="775">
        <f ca="1">ROUNDUP(IFERROR($F34*$E34*CHOOSE(AG$7,
IFERROR(SUMPRODUCT('6. Patients'!CZ$10:CZ$107,OFFSET('6. Patients'!$DN$9,1,MATCH($D34,'6. Patients'!$DO$9:$FL$9,0),ROWS('6. Patients'!EM$10:EM$107))),0)+
IFERROR(SUMPRODUCT('6. Patients'!CZ$10:CZ$107,OFFSET('6. Patients'!$FM$9,1,MATCH($D34,'6. Patients'!$FN$9:$GG$9,0),ROWS('6. Patients'!EM$10:EM$107))),0)+
IFERROR(SUMPRODUCT('6. Patients'!CZ$10:CZ$107,OFFSET('6. Patients'!$GH$9,1,MATCH($D34,'6. Patients'!$GI$9:$IF$9,0),ROWS('6. Patients'!EM$10:EM$107))),0)+
IFERROR(SUMPRODUCT('6. Patients'!CZ$10:CZ$107,OFFSET('6. Patients'!$IG$9,1,MATCH($D34,'6. Patients'!$IH$9:$JA$9,0),ROWS('6. Patients'!EM$10:EM$107))),0),
IFERROR(SUMPRODUCT('6. Patients'!CZ$10:CZ$107,OFFSET('6. Patients'!$JB$9,1,MATCH($D34,'6. Patients'!$JC$9:$KZ$9,0),ROWS('6. Patients'!EM$10:EM$107))),0)+
IFERROR(SUMPRODUCT('6. Patients'!CZ$10:CZ$107,OFFSET('6. Patients'!$LA$9,1,MATCH($D34,'6. Patients'!$LB$9:$LU$9,0),ROWS('6. Patients'!EM$10:EM$107))),0)+
IFERROR(SUMPRODUCT('6. Patients'!CZ$10:CZ$107,OFFSET('6. Patients'!$LV$9,1,MATCH($D34,'6. Patients'!$LW$9:$NT$9,0),ROWS('6. Patients'!EM$10:EM$107))),0)+
IFERROR(SUMPRODUCT('6. Patients'!CZ$10:CZ$107,OFFSET('6. Patients'!$NU$9,1,MATCH($D34,'6. Patients'!$NV$9:$OO$9,0),ROWS('6. Patients'!EM$10:EM$107))),0),
IFERROR(SUMPRODUCT('6. Patients'!CZ$10:CZ$107,OFFSET('6. Patients'!$OP$9,1,MATCH($D34,'6. Patients'!$OQ$9:$QN$9,0),ROWS('6. Patients'!EM$10:EM$107))),0)+
IFERROR(SUMPRODUCT('6. Patients'!CZ$10:CZ$107,OFFSET('6. Patients'!$QO$9,1,MATCH($D34,'6. Patients'!$QP$9:$RI$9,0),ROWS('6. Patients'!EM$10:EM$107))),0)+
IFERROR(SUMPRODUCT('6. Patients'!CZ$10:CZ$107,OFFSET('6. Patients'!$RJ$9,1,MATCH($D34,'6. Patients'!$RK$9:$TH$9,0),ROWS('6. Patients'!EM$10:EM$107))),0)+
IFERROR(SUMPRODUCT('6. Patients'!CZ$10:CZ$107,OFFSET('6. Patients'!$TI$9,1,MATCH($D34,'6. Patients'!$TJ$9:$UC$9,0),ROWS('6. Patients'!EM$10:EM$107))),0))+
IFERROR(VLOOKUP($D34,$H$116:$L$146,COLUMNS($H$115:$J$115)-1+AG$7,0)*$E34*$F34*'1. General Inputs'!$J$25,0),0),0)</f>
        <v>0</v>
      </c>
      <c r="AH34" s="775">
        <f ca="1">ROUNDUP(IFERROR($F34*$E34*CHOOSE(AH$7,
IFERROR(SUMPRODUCT('6. Patients'!DA$10:DA$107,OFFSET('6. Patients'!$DN$9,1,MATCH($D34,'6. Patients'!$DO$9:$FL$9,0),ROWS('6. Patients'!EN$10:EN$107))),0)+
IFERROR(SUMPRODUCT('6. Patients'!DA$10:DA$107,OFFSET('6. Patients'!$FM$9,1,MATCH($D34,'6. Patients'!$FN$9:$GG$9,0),ROWS('6. Patients'!EN$10:EN$107))),0)+
IFERROR(SUMPRODUCT('6. Patients'!DA$10:DA$107,OFFSET('6. Patients'!$GH$9,1,MATCH($D34,'6. Patients'!$GI$9:$IF$9,0),ROWS('6. Patients'!EN$10:EN$107))),0)+
IFERROR(SUMPRODUCT('6. Patients'!DA$10:DA$107,OFFSET('6. Patients'!$IG$9,1,MATCH($D34,'6. Patients'!$IH$9:$JA$9,0),ROWS('6. Patients'!EN$10:EN$107))),0),
IFERROR(SUMPRODUCT('6. Patients'!DA$10:DA$107,OFFSET('6. Patients'!$JB$9,1,MATCH($D34,'6. Patients'!$JC$9:$KZ$9,0),ROWS('6. Patients'!EN$10:EN$107))),0)+
IFERROR(SUMPRODUCT('6. Patients'!DA$10:DA$107,OFFSET('6. Patients'!$LA$9,1,MATCH($D34,'6. Patients'!$LB$9:$LU$9,0),ROWS('6. Patients'!EN$10:EN$107))),0)+
IFERROR(SUMPRODUCT('6. Patients'!DA$10:DA$107,OFFSET('6. Patients'!$LV$9,1,MATCH($D34,'6. Patients'!$LW$9:$NT$9,0),ROWS('6. Patients'!EN$10:EN$107))),0)+
IFERROR(SUMPRODUCT('6. Patients'!DA$10:DA$107,OFFSET('6. Patients'!$NU$9,1,MATCH($D34,'6. Patients'!$NV$9:$OO$9,0),ROWS('6. Patients'!EN$10:EN$107))),0),
IFERROR(SUMPRODUCT('6. Patients'!DA$10:DA$107,OFFSET('6. Patients'!$OP$9,1,MATCH($D34,'6. Patients'!$OQ$9:$QN$9,0),ROWS('6. Patients'!EN$10:EN$107))),0)+
IFERROR(SUMPRODUCT('6. Patients'!DA$10:DA$107,OFFSET('6. Patients'!$QO$9,1,MATCH($D34,'6. Patients'!$QP$9:$RI$9,0),ROWS('6. Patients'!EN$10:EN$107))),0)+
IFERROR(SUMPRODUCT('6. Patients'!DA$10:DA$107,OFFSET('6. Patients'!$RJ$9,1,MATCH($D34,'6. Patients'!$RK$9:$TH$9,0),ROWS('6. Patients'!EN$10:EN$107))),0)+
IFERROR(SUMPRODUCT('6. Patients'!DA$10:DA$107,OFFSET('6. Patients'!$TI$9,1,MATCH($D34,'6. Patients'!$TJ$9:$UC$9,0),ROWS('6. Patients'!EN$10:EN$107))),0))+
IFERROR(VLOOKUP($D34,$H$116:$L$146,COLUMNS($H$115:$J$115)-1+AH$7,0)*$E34*$F34*'1. General Inputs'!$J$25,0),0),0)</f>
        <v>0</v>
      </c>
      <c r="AI34" s="775">
        <f ca="1">ROUNDUP(IFERROR($F34*$E34*CHOOSE(AI$7,
IFERROR(SUMPRODUCT('6. Patients'!DB$10:DB$107,OFFSET('6. Patients'!$DN$9,1,MATCH($D34,'6. Patients'!$DO$9:$FL$9,0),ROWS('6. Patients'!EO$10:EO$107))),0)+
IFERROR(SUMPRODUCT('6. Patients'!DB$10:DB$107,OFFSET('6. Patients'!$FM$9,1,MATCH($D34,'6. Patients'!$FN$9:$GG$9,0),ROWS('6. Patients'!EO$10:EO$107))),0)+
IFERROR(SUMPRODUCT('6. Patients'!DB$10:DB$107,OFFSET('6. Patients'!$GH$9,1,MATCH($D34,'6. Patients'!$GI$9:$IF$9,0),ROWS('6. Patients'!EO$10:EO$107))),0)+
IFERROR(SUMPRODUCT('6. Patients'!DB$10:DB$107,OFFSET('6. Patients'!$IG$9,1,MATCH($D34,'6. Patients'!$IH$9:$JA$9,0),ROWS('6. Patients'!EO$10:EO$107))),0),
IFERROR(SUMPRODUCT('6. Patients'!DB$10:DB$107,OFFSET('6. Patients'!$JB$9,1,MATCH($D34,'6. Patients'!$JC$9:$KZ$9,0),ROWS('6. Patients'!EO$10:EO$107))),0)+
IFERROR(SUMPRODUCT('6. Patients'!DB$10:DB$107,OFFSET('6. Patients'!$LA$9,1,MATCH($D34,'6. Patients'!$LB$9:$LU$9,0),ROWS('6. Patients'!EO$10:EO$107))),0)+
IFERROR(SUMPRODUCT('6. Patients'!DB$10:DB$107,OFFSET('6. Patients'!$LV$9,1,MATCH($D34,'6. Patients'!$LW$9:$NT$9,0),ROWS('6. Patients'!EO$10:EO$107))),0)+
IFERROR(SUMPRODUCT('6. Patients'!DB$10:DB$107,OFFSET('6. Patients'!$NU$9,1,MATCH($D34,'6. Patients'!$NV$9:$OO$9,0),ROWS('6. Patients'!EO$10:EO$107))),0),
IFERROR(SUMPRODUCT('6. Patients'!DB$10:DB$107,OFFSET('6. Patients'!$OP$9,1,MATCH($D34,'6. Patients'!$OQ$9:$QN$9,0),ROWS('6. Patients'!EO$10:EO$107))),0)+
IFERROR(SUMPRODUCT('6. Patients'!DB$10:DB$107,OFFSET('6. Patients'!$QO$9,1,MATCH($D34,'6. Patients'!$QP$9:$RI$9,0),ROWS('6. Patients'!EO$10:EO$107))),0)+
IFERROR(SUMPRODUCT('6. Patients'!DB$10:DB$107,OFFSET('6. Patients'!$RJ$9,1,MATCH($D34,'6. Patients'!$RK$9:$TH$9,0),ROWS('6. Patients'!EO$10:EO$107))),0)+
IFERROR(SUMPRODUCT('6. Patients'!DB$10:DB$107,OFFSET('6. Patients'!$TI$9,1,MATCH($D34,'6. Patients'!$TJ$9:$UC$9,0),ROWS('6. Patients'!EO$10:EO$107))),0))+
IFERROR(VLOOKUP($D34,$H$116:$L$146,COLUMNS($H$115:$J$115)-1+AI$7,0)*$E34*$F34*'1. General Inputs'!$J$25,0),0),0)</f>
        <v>0</v>
      </c>
      <c r="AJ34" s="775">
        <f ca="1">ROUNDUP(IFERROR($F34*$E34*CHOOSE(AJ$7,
IFERROR(SUMPRODUCT('6. Patients'!DC$10:DC$107,OFFSET('6. Patients'!$DN$9,1,MATCH($D34,'6. Patients'!$DO$9:$FL$9,0),ROWS('6. Patients'!EP$10:EP$107))),0)+
IFERROR(SUMPRODUCT('6. Patients'!DC$10:DC$107,OFFSET('6. Patients'!$FM$9,1,MATCH($D34,'6. Patients'!$FN$9:$GG$9,0),ROWS('6. Patients'!EP$10:EP$107))),0)+
IFERROR(SUMPRODUCT('6. Patients'!DC$10:DC$107,OFFSET('6. Patients'!$GH$9,1,MATCH($D34,'6. Patients'!$GI$9:$IF$9,0),ROWS('6. Patients'!EP$10:EP$107))),0)+
IFERROR(SUMPRODUCT('6. Patients'!DC$10:DC$107,OFFSET('6. Patients'!$IG$9,1,MATCH($D34,'6. Patients'!$IH$9:$JA$9,0),ROWS('6. Patients'!EP$10:EP$107))),0),
IFERROR(SUMPRODUCT('6. Patients'!DC$10:DC$107,OFFSET('6. Patients'!$JB$9,1,MATCH($D34,'6. Patients'!$JC$9:$KZ$9,0),ROWS('6. Patients'!EP$10:EP$107))),0)+
IFERROR(SUMPRODUCT('6. Patients'!DC$10:DC$107,OFFSET('6. Patients'!$LA$9,1,MATCH($D34,'6. Patients'!$LB$9:$LU$9,0),ROWS('6. Patients'!EP$10:EP$107))),0)+
IFERROR(SUMPRODUCT('6. Patients'!DC$10:DC$107,OFFSET('6. Patients'!$LV$9,1,MATCH($D34,'6. Patients'!$LW$9:$NT$9,0),ROWS('6. Patients'!EP$10:EP$107))),0)+
IFERROR(SUMPRODUCT('6. Patients'!DC$10:DC$107,OFFSET('6. Patients'!$NU$9,1,MATCH($D34,'6. Patients'!$NV$9:$OO$9,0),ROWS('6. Patients'!EP$10:EP$107))),0),
IFERROR(SUMPRODUCT('6. Patients'!DC$10:DC$107,OFFSET('6. Patients'!$OP$9,1,MATCH($D34,'6. Patients'!$OQ$9:$QN$9,0),ROWS('6. Patients'!EP$10:EP$107))),0)+
IFERROR(SUMPRODUCT('6. Patients'!DC$10:DC$107,OFFSET('6. Patients'!$QO$9,1,MATCH($D34,'6. Patients'!$QP$9:$RI$9,0),ROWS('6. Patients'!EP$10:EP$107))),0)+
IFERROR(SUMPRODUCT('6. Patients'!DC$10:DC$107,OFFSET('6. Patients'!$RJ$9,1,MATCH($D34,'6. Patients'!$RK$9:$TH$9,0),ROWS('6. Patients'!EP$10:EP$107))),0)+
IFERROR(SUMPRODUCT('6. Patients'!DC$10:DC$107,OFFSET('6. Patients'!$TI$9,1,MATCH($D34,'6. Patients'!$TJ$9:$UC$9,0),ROWS('6. Patients'!EP$10:EP$107))),0))+
IFERROR(VLOOKUP($D34,$H$116:$L$146,COLUMNS($H$115:$J$115)-1+AJ$7,0)*$E34*$F34*'1. General Inputs'!$J$25,0),0),0)</f>
        <v>0</v>
      </c>
      <c r="AK34" s="775">
        <f ca="1">ROUNDUP(IFERROR($F34*$E34*CHOOSE(AK$7,
IFERROR(SUMPRODUCT('6. Patients'!DD$10:DD$107,OFFSET('6. Patients'!$DN$9,1,MATCH($D34,'6. Patients'!$DO$9:$FL$9,0),ROWS('6. Patients'!EQ$10:EQ$107))),0)+
IFERROR(SUMPRODUCT('6. Patients'!DD$10:DD$107,OFFSET('6. Patients'!$FM$9,1,MATCH($D34,'6. Patients'!$FN$9:$GG$9,0),ROWS('6. Patients'!EQ$10:EQ$107))),0)+
IFERROR(SUMPRODUCT('6. Patients'!DD$10:DD$107,OFFSET('6. Patients'!$GH$9,1,MATCH($D34,'6. Patients'!$GI$9:$IF$9,0),ROWS('6. Patients'!EQ$10:EQ$107))),0)+
IFERROR(SUMPRODUCT('6. Patients'!DD$10:DD$107,OFFSET('6. Patients'!$IG$9,1,MATCH($D34,'6. Patients'!$IH$9:$JA$9,0),ROWS('6. Patients'!EQ$10:EQ$107))),0),
IFERROR(SUMPRODUCT('6. Patients'!DD$10:DD$107,OFFSET('6. Patients'!$JB$9,1,MATCH($D34,'6. Patients'!$JC$9:$KZ$9,0),ROWS('6. Patients'!EQ$10:EQ$107))),0)+
IFERROR(SUMPRODUCT('6. Patients'!DD$10:DD$107,OFFSET('6. Patients'!$LA$9,1,MATCH($D34,'6. Patients'!$LB$9:$LU$9,0),ROWS('6. Patients'!EQ$10:EQ$107))),0)+
IFERROR(SUMPRODUCT('6. Patients'!DD$10:DD$107,OFFSET('6. Patients'!$LV$9,1,MATCH($D34,'6. Patients'!$LW$9:$NT$9,0),ROWS('6. Patients'!EQ$10:EQ$107))),0)+
IFERROR(SUMPRODUCT('6. Patients'!DD$10:DD$107,OFFSET('6. Patients'!$NU$9,1,MATCH($D34,'6. Patients'!$NV$9:$OO$9,0),ROWS('6. Patients'!EQ$10:EQ$107))),0),
IFERROR(SUMPRODUCT('6. Patients'!DD$10:DD$107,OFFSET('6. Patients'!$OP$9,1,MATCH($D34,'6. Patients'!$OQ$9:$QN$9,0),ROWS('6. Patients'!EQ$10:EQ$107))),0)+
IFERROR(SUMPRODUCT('6. Patients'!DD$10:DD$107,OFFSET('6. Patients'!$QO$9,1,MATCH($D34,'6. Patients'!$QP$9:$RI$9,0),ROWS('6. Patients'!EQ$10:EQ$107))),0)+
IFERROR(SUMPRODUCT('6. Patients'!DD$10:DD$107,OFFSET('6. Patients'!$RJ$9,1,MATCH($D34,'6. Patients'!$RK$9:$TH$9,0),ROWS('6. Patients'!EQ$10:EQ$107))),0)+
IFERROR(SUMPRODUCT('6. Patients'!DD$10:DD$107,OFFSET('6. Patients'!$TI$9,1,MATCH($D34,'6. Patients'!$TJ$9:$UC$9,0),ROWS('6. Patients'!EQ$10:EQ$107))),0))+
IFERROR(VLOOKUP($D34,$H$116:$L$146,COLUMNS($H$115:$J$115)-1+AK$7,0)*$E34*$F34*'1. General Inputs'!$J$25,0),0),0)</f>
        <v>0</v>
      </c>
      <c r="AL34" s="775">
        <f ca="1">ROUNDUP(IFERROR($F34*$E34*CHOOSE(AL$7,
IFERROR(SUMPRODUCT('6. Patients'!DE$10:DE$107,OFFSET('6. Patients'!$DN$9,1,MATCH($D34,'6. Patients'!$DO$9:$FL$9,0),ROWS('6. Patients'!ER$10:ER$107))),0)+
IFERROR(SUMPRODUCT('6. Patients'!DE$10:DE$107,OFFSET('6. Patients'!$FM$9,1,MATCH($D34,'6. Patients'!$FN$9:$GG$9,0),ROWS('6. Patients'!ER$10:ER$107))),0)+
IFERROR(SUMPRODUCT('6. Patients'!DE$10:DE$107,OFFSET('6. Patients'!$GH$9,1,MATCH($D34,'6. Patients'!$GI$9:$IF$9,0),ROWS('6. Patients'!ER$10:ER$107))),0)+
IFERROR(SUMPRODUCT('6. Patients'!DE$10:DE$107,OFFSET('6. Patients'!$IG$9,1,MATCH($D34,'6. Patients'!$IH$9:$JA$9,0),ROWS('6. Patients'!ER$10:ER$107))),0),
IFERROR(SUMPRODUCT('6. Patients'!DE$10:DE$107,OFFSET('6. Patients'!$JB$9,1,MATCH($D34,'6. Patients'!$JC$9:$KZ$9,0),ROWS('6. Patients'!ER$10:ER$107))),0)+
IFERROR(SUMPRODUCT('6. Patients'!DE$10:DE$107,OFFSET('6. Patients'!$LA$9,1,MATCH($D34,'6. Patients'!$LB$9:$LU$9,0),ROWS('6. Patients'!ER$10:ER$107))),0)+
IFERROR(SUMPRODUCT('6. Patients'!DE$10:DE$107,OFFSET('6. Patients'!$LV$9,1,MATCH($D34,'6. Patients'!$LW$9:$NT$9,0),ROWS('6. Patients'!ER$10:ER$107))),0)+
IFERROR(SUMPRODUCT('6. Patients'!DE$10:DE$107,OFFSET('6. Patients'!$NU$9,1,MATCH($D34,'6. Patients'!$NV$9:$OO$9,0),ROWS('6. Patients'!ER$10:ER$107))),0),
IFERROR(SUMPRODUCT('6. Patients'!DE$10:DE$107,OFFSET('6. Patients'!$OP$9,1,MATCH($D34,'6. Patients'!$OQ$9:$QN$9,0),ROWS('6. Patients'!ER$10:ER$107))),0)+
IFERROR(SUMPRODUCT('6. Patients'!DE$10:DE$107,OFFSET('6. Patients'!$QO$9,1,MATCH($D34,'6. Patients'!$QP$9:$RI$9,0),ROWS('6. Patients'!ER$10:ER$107))),0)+
IFERROR(SUMPRODUCT('6. Patients'!DE$10:DE$107,OFFSET('6. Patients'!$RJ$9,1,MATCH($D34,'6. Patients'!$RK$9:$TH$9,0),ROWS('6. Patients'!ER$10:ER$107))),0)+
IFERROR(SUMPRODUCT('6. Patients'!DE$10:DE$107,OFFSET('6. Patients'!$TI$9,1,MATCH($D34,'6. Patients'!$TJ$9:$UC$9,0),ROWS('6. Patients'!ER$10:ER$107))),0))+
IFERROR(VLOOKUP($D34,$H$116:$L$146,COLUMNS($H$115:$J$115)-1+AL$7,0)*$E34*$F34*'1. General Inputs'!$J$25,0),0),0)</f>
        <v>0</v>
      </c>
      <c r="AM34" s="775">
        <f ca="1">ROUNDUP(IFERROR($F34*$E34*CHOOSE(AM$7,
IFERROR(SUMPRODUCT('6. Patients'!DF$10:DF$107,OFFSET('6. Patients'!$DN$9,1,MATCH($D34,'6. Patients'!$DO$9:$FL$9,0),ROWS('6. Patients'!ES$10:ES$107))),0)+
IFERROR(SUMPRODUCT('6. Patients'!DF$10:DF$107,OFFSET('6. Patients'!$FM$9,1,MATCH($D34,'6. Patients'!$FN$9:$GG$9,0),ROWS('6. Patients'!ES$10:ES$107))),0)+
IFERROR(SUMPRODUCT('6. Patients'!DF$10:DF$107,OFFSET('6. Patients'!$GH$9,1,MATCH($D34,'6. Patients'!$GI$9:$IF$9,0),ROWS('6. Patients'!ES$10:ES$107))),0)+
IFERROR(SUMPRODUCT('6. Patients'!DF$10:DF$107,OFFSET('6. Patients'!$IG$9,1,MATCH($D34,'6. Patients'!$IH$9:$JA$9,0),ROWS('6. Patients'!ES$10:ES$107))),0),
IFERROR(SUMPRODUCT('6. Patients'!DF$10:DF$107,OFFSET('6. Patients'!$JB$9,1,MATCH($D34,'6. Patients'!$JC$9:$KZ$9,0),ROWS('6. Patients'!ES$10:ES$107))),0)+
IFERROR(SUMPRODUCT('6. Patients'!DF$10:DF$107,OFFSET('6. Patients'!$LA$9,1,MATCH($D34,'6. Patients'!$LB$9:$LU$9,0),ROWS('6. Patients'!ES$10:ES$107))),0)+
IFERROR(SUMPRODUCT('6. Patients'!DF$10:DF$107,OFFSET('6. Patients'!$LV$9,1,MATCH($D34,'6. Patients'!$LW$9:$NT$9,0),ROWS('6. Patients'!ES$10:ES$107))),0)+
IFERROR(SUMPRODUCT('6. Patients'!DF$10:DF$107,OFFSET('6. Patients'!$NU$9,1,MATCH($D34,'6. Patients'!$NV$9:$OO$9,0),ROWS('6. Patients'!ES$10:ES$107))),0),
IFERROR(SUMPRODUCT('6. Patients'!DF$10:DF$107,OFFSET('6. Patients'!$OP$9,1,MATCH($D34,'6. Patients'!$OQ$9:$QN$9,0),ROWS('6. Patients'!ES$10:ES$107))),0)+
IFERROR(SUMPRODUCT('6. Patients'!DF$10:DF$107,OFFSET('6. Patients'!$QO$9,1,MATCH($D34,'6. Patients'!$QP$9:$RI$9,0),ROWS('6. Patients'!ES$10:ES$107))),0)+
IFERROR(SUMPRODUCT('6. Patients'!DF$10:DF$107,OFFSET('6. Patients'!$RJ$9,1,MATCH($D34,'6. Patients'!$RK$9:$TH$9,0),ROWS('6. Patients'!ES$10:ES$107))),0)+
IFERROR(SUMPRODUCT('6. Patients'!DF$10:DF$107,OFFSET('6. Patients'!$TI$9,1,MATCH($D34,'6. Patients'!$TJ$9:$UC$9,0),ROWS('6. Patients'!ES$10:ES$107))),0))+
IFERROR(VLOOKUP($D34,$H$116:$L$146,COLUMNS($H$115:$J$115)-1+AM$7,0)*$E34*$F34*'1. General Inputs'!$J$25,0),0),0)</f>
        <v>0</v>
      </c>
      <c r="AN34" s="775">
        <f ca="1">ROUNDUP(IFERROR($F34*$E34*CHOOSE(AN$7,
IFERROR(SUMPRODUCT('6. Patients'!DG$10:DG$107,OFFSET('6. Patients'!$DN$9,1,MATCH($D34,'6. Patients'!$DO$9:$FL$9,0),ROWS('6. Patients'!ET$10:ET$107))),0)+
IFERROR(SUMPRODUCT('6. Patients'!DG$10:DG$107,OFFSET('6. Patients'!$FM$9,1,MATCH($D34,'6. Patients'!$FN$9:$GG$9,0),ROWS('6. Patients'!ET$10:ET$107))),0)+
IFERROR(SUMPRODUCT('6. Patients'!DG$10:DG$107,OFFSET('6. Patients'!$GH$9,1,MATCH($D34,'6. Patients'!$GI$9:$IF$9,0),ROWS('6. Patients'!ET$10:ET$107))),0)+
IFERROR(SUMPRODUCT('6. Patients'!DG$10:DG$107,OFFSET('6. Patients'!$IG$9,1,MATCH($D34,'6. Patients'!$IH$9:$JA$9,0),ROWS('6. Patients'!ET$10:ET$107))),0),
IFERROR(SUMPRODUCT('6. Patients'!DG$10:DG$107,OFFSET('6. Patients'!$JB$9,1,MATCH($D34,'6. Patients'!$JC$9:$KZ$9,0),ROWS('6. Patients'!ET$10:ET$107))),0)+
IFERROR(SUMPRODUCT('6. Patients'!DG$10:DG$107,OFFSET('6. Patients'!$LA$9,1,MATCH($D34,'6. Patients'!$LB$9:$LU$9,0),ROWS('6. Patients'!ET$10:ET$107))),0)+
IFERROR(SUMPRODUCT('6. Patients'!DG$10:DG$107,OFFSET('6. Patients'!$LV$9,1,MATCH($D34,'6. Patients'!$LW$9:$NT$9,0),ROWS('6. Patients'!ET$10:ET$107))),0)+
IFERROR(SUMPRODUCT('6. Patients'!DG$10:DG$107,OFFSET('6. Patients'!$NU$9,1,MATCH($D34,'6. Patients'!$NV$9:$OO$9,0),ROWS('6. Patients'!ET$10:ET$107))),0),
IFERROR(SUMPRODUCT('6. Patients'!DG$10:DG$107,OFFSET('6. Patients'!$OP$9,1,MATCH($D34,'6. Patients'!$OQ$9:$QN$9,0),ROWS('6. Patients'!ET$10:ET$107))),0)+
IFERROR(SUMPRODUCT('6. Patients'!DG$10:DG$107,OFFSET('6. Patients'!$QO$9,1,MATCH($D34,'6. Patients'!$QP$9:$RI$9,0),ROWS('6. Patients'!ET$10:ET$107))),0)+
IFERROR(SUMPRODUCT('6. Patients'!DG$10:DG$107,OFFSET('6. Patients'!$RJ$9,1,MATCH($D34,'6. Patients'!$RK$9:$TH$9,0),ROWS('6. Patients'!ET$10:ET$107))),0)+
IFERROR(SUMPRODUCT('6. Patients'!DG$10:DG$107,OFFSET('6. Patients'!$TI$9,1,MATCH($D34,'6. Patients'!$TJ$9:$UC$9,0),ROWS('6. Patients'!ET$10:ET$107))),0))+
IFERROR(VLOOKUP($D34,$H$116:$L$146,COLUMNS($H$115:$J$115)-1+AN$7,0)*$E34*$F34*'1. General Inputs'!$J$25,0),0),0)</f>
        <v>0</v>
      </c>
      <c r="AO34" s="775">
        <f ca="1">ROUNDUP(IFERROR($F34*$E34*CHOOSE(AO$7,
IFERROR(SUMPRODUCT('6. Patients'!DH$10:DH$107,OFFSET('6. Patients'!$DN$9,1,MATCH($D34,'6. Patients'!$DO$9:$FL$9,0),ROWS('6. Patients'!EU$10:EU$107))),0)+
IFERROR(SUMPRODUCT('6. Patients'!DH$10:DH$107,OFFSET('6. Patients'!$FM$9,1,MATCH($D34,'6. Patients'!$FN$9:$GG$9,0),ROWS('6. Patients'!EU$10:EU$107))),0)+
IFERROR(SUMPRODUCT('6. Patients'!DH$10:DH$107,OFFSET('6. Patients'!$GH$9,1,MATCH($D34,'6. Patients'!$GI$9:$IF$9,0),ROWS('6. Patients'!EU$10:EU$107))),0)+
IFERROR(SUMPRODUCT('6. Patients'!DH$10:DH$107,OFFSET('6. Patients'!$IG$9,1,MATCH($D34,'6. Patients'!$IH$9:$JA$9,0),ROWS('6. Patients'!EU$10:EU$107))),0),
IFERROR(SUMPRODUCT('6. Patients'!DH$10:DH$107,OFFSET('6. Patients'!$JB$9,1,MATCH($D34,'6. Patients'!$JC$9:$KZ$9,0),ROWS('6. Patients'!EU$10:EU$107))),0)+
IFERROR(SUMPRODUCT('6. Patients'!DH$10:DH$107,OFFSET('6. Patients'!$LA$9,1,MATCH($D34,'6. Patients'!$LB$9:$LU$9,0),ROWS('6. Patients'!EU$10:EU$107))),0)+
IFERROR(SUMPRODUCT('6. Patients'!DH$10:DH$107,OFFSET('6. Patients'!$LV$9,1,MATCH($D34,'6. Patients'!$LW$9:$NT$9,0),ROWS('6. Patients'!EU$10:EU$107))),0)+
IFERROR(SUMPRODUCT('6. Patients'!DH$10:DH$107,OFFSET('6. Patients'!$NU$9,1,MATCH($D34,'6. Patients'!$NV$9:$OO$9,0),ROWS('6. Patients'!EU$10:EU$107))),0),
IFERROR(SUMPRODUCT('6. Patients'!DH$10:DH$107,OFFSET('6. Patients'!$OP$9,1,MATCH($D34,'6. Patients'!$OQ$9:$QN$9,0),ROWS('6. Patients'!EU$10:EU$107))),0)+
IFERROR(SUMPRODUCT('6. Patients'!DH$10:DH$107,OFFSET('6. Patients'!$QO$9,1,MATCH($D34,'6. Patients'!$QP$9:$RI$9,0),ROWS('6. Patients'!EU$10:EU$107))),0)+
IFERROR(SUMPRODUCT('6. Patients'!DH$10:DH$107,OFFSET('6. Patients'!$RJ$9,1,MATCH($D34,'6. Patients'!$RK$9:$TH$9,0),ROWS('6. Patients'!EU$10:EU$107))),0)+
IFERROR(SUMPRODUCT('6. Patients'!DH$10:DH$107,OFFSET('6. Patients'!$TI$9,1,MATCH($D34,'6. Patients'!$TJ$9:$UC$9,0),ROWS('6. Patients'!EU$10:EU$107))),0))+
IFERROR(VLOOKUP($D34,$H$116:$L$146,COLUMNS($H$115:$J$115)-1+AO$7,0)*$E34*$F34*'1. General Inputs'!$J$25,0),0),0)</f>
        <v>0</v>
      </c>
      <c r="AP34" s="775">
        <f ca="1">ROUNDUP(IFERROR($F34*$E34*CHOOSE(AP$7,
IFERROR(SUMPRODUCT('6. Patients'!DI$10:DI$107,OFFSET('6. Patients'!$DN$9,1,MATCH($D34,'6. Patients'!$DO$9:$FL$9,0),ROWS('6. Patients'!EV$10:EV$107))),0)+
IFERROR(SUMPRODUCT('6. Patients'!DI$10:DI$107,OFFSET('6. Patients'!$FM$9,1,MATCH($D34,'6. Patients'!$FN$9:$GG$9,0),ROWS('6. Patients'!EV$10:EV$107))),0)+
IFERROR(SUMPRODUCT('6. Patients'!DI$10:DI$107,OFFSET('6. Patients'!$GH$9,1,MATCH($D34,'6. Patients'!$GI$9:$IF$9,0),ROWS('6. Patients'!EV$10:EV$107))),0)+
IFERROR(SUMPRODUCT('6. Patients'!DI$10:DI$107,OFFSET('6. Patients'!$IG$9,1,MATCH($D34,'6. Patients'!$IH$9:$JA$9,0),ROWS('6. Patients'!EV$10:EV$107))),0),
IFERROR(SUMPRODUCT('6. Patients'!DI$10:DI$107,OFFSET('6. Patients'!$JB$9,1,MATCH($D34,'6. Patients'!$JC$9:$KZ$9,0),ROWS('6. Patients'!EV$10:EV$107))),0)+
IFERROR(SUMPRODUCT('6. Patients'!DI$10:DI$107,OFFSET('6. Patients'!$LA$9,1,MATCH($D34,'6. Patients'!$LB$9:$LU$9,0),ROWS('6. Patients'!EV$10:EV$107))),0)+
IFERROR(SUMPRODUCT('6. Patients'!DI$10:DI$107,OFFSET('6. Patients'!$LV$9,1,MATCH($D34,'6. Patients'!$LW$9:$NT$9,0),ROWS('6. Patients'!EV$10:EV$107))),0)+
IFERROR(SUMPRODUCT('6. Patients'!DI$10:DI$107,OFFSET('6. Patients'!$NU$9,1,MATCH($D34,'6. Patients'!$NV$9:$OO$9,0),ROWS('6. Patients'!EV$10:EV$107))),0),
IFERROR(SUMPRODUCT('6. Patients'!DI$10:DI$107,OFFSET('6. Patients'!$OP$9,1,MATCH($D34,'6. Patients'!$OQ$9:$QN$9,0),ROWS('6. Patients'!EV$10:EV$107))),0)+
IFERROR(SUMPRODUCT('6. Patients'!DI$10:DI$107,OFFSET('6. Patients'!$QO$9,1,MATCH($D34,'6. Patients'!$QP$9:$RI$9,0),ROWS('6. Patients'!EV$10:EV$107))),0)+
IFERROR(SUMPRODUCT('6. Patients'!DI$10:DI$107,OFFSET('6. Patients'!$RJ$9,1,MATCH($D34,'6. Patients'!$RK$9:$TH$9,0),ROWS('6. Patients'!EV$10:EV$107))),0)+
IFERROR(SUMPRODUCT('6. Patients'!DI$10:DI$107,OFFSET('6. Patients'!$TI$9,1,MATCH($D34,'6. Patients'!$TJ$9:$UC$9,0),ROWS('6. Patients'!EV$10:EV$107))),0))+
IFERROR(VLOOKUP($D34,$H$116:$L$146,COLUMNS($H$115:$J$115)-1+AP$7,0)*$E34*$F34*'1. General Inputs'!$J$25,0),0),0)</f>
        <v>0</v>
      </c>
      <c r="AQ34" s="775">
        <f ca="1">ROUNDUP(IFERROR($F34*$E34*CHOOSE(AQ$7,
IFERROR(SUMPRODUCT('6. Patients'!DJ$10:DJ$107,OFFSET('6. Patients'!$DN$9,1,MATCH($D34,'6. Patients'!$DO$9:$FL$9,0),ROWS('6. Patients'!EW$10:EW$107))),0)+
IFERROR(SUMPRODUCT('6. Patients'!DJ$10:DJ$107,OFFSET('6. Patients'!$FM$9,1,MATCH($D34,'6. Patients'!$FN$9:$GG$9,0),ROWS('6. Patients'!EW$10:EW$107))),0)+
IFERROR(SUMPRODUCT('6. Patients'!DJ$10:DJ$107,OFFSET('6. Patients'!$GH$9,1,MATCH($D34,'6. Patients'!$GI$9:$IF$9,0),ROWS('6. Patients'!EW$10:EW$107))),0)+
IFERROR(SUMPRODUCT('6. Patients'!DJ$10:DJ$107,OFFSET('6. Patients'!$IG$9,1,MATCH($D34,'6. Patients'!$IH$9:$JA$9,0),ROWS('6. Patients'!EW$10:EW$107))),0),
IFERROR(SUMPRODUCT('6. Patients'!DJ$10:DJ$107,OFFSET('6. Patients'!$JB$9,1,MATCH($D34,'6. Patients'!$JC$9:$KZ$9,0),ROWS('6. Patients'!EW$10:EW$107))),0)+
IFERROR(SUMPRODUCT('6. Patients'!DJ$10:DJ$107,OFFSET('6. Patients'!$LA$9,1,MATCH($D34,'6. Patients'!$LB$9:$LU$9,0),ROWS('6. Patients'!EW$10:EW$107))),0)+
IFERROR(SUMPRODUCT('6. Patients'!DJ$10:DJ$107,OFFSET('6. Patients'!$LV$9,1,MATCH($D34,'6. Patients'!$LW$9:$NT$9,0),ROWS('6. Patients'!EW$10:EW$107))),0)+
IFERROR(SUMPRODUCT('6. Patients'!DJ$10:DJ$107,OFFSET('6. Patients'!$NU$9,1,MATCH($D34,'6. Patients'!$NV$9:$OO$9,0),ROWS('6. Patients'!EW$10:EW$107))),0),
IFERROR(SUMPRODUCT('6. Patients'!DJ$10:DJ$107,OFFSET('6. Patients'!$OP$9,1,MATCH($D34,'6. Patients'!$OQ$9:$QN$9,0),ROWS('6. Patients'!EW$10:EW$107))),0)+
IFERROR(SUMPRODUCT('6. Patients'!DJ$10:DJ$107,OFFSET('6. Patients'!$QO$9,1,MATCH($D34,'6. Patients'!$QP$9:$RI$9,0),ROWS('6. Patients'!EW$10:EW$107))),0)+
IFERROR(SUMPRODUCT('6. Patients'!DJ$10:DJ$107,OFFSET('6. Patients'!$RJ$9,1,MATCH($D34,'6. Patients'!$RK$9:$TH$9,0),ROWS('6. Patients'!EW$10:EW$107))),0)+
IFERROR(SUMPRODUCT('6. Patients'!DJ$10:DJ$107,OFFSET('6. Patients'!$TI$9,1,MATCH($D34,'6. Patients'!$TJ$9:$UC$9,0),ROWS('6. Patients'!EW$10:EW$107))),0))+
IFERROR(VLOOKUP($D34,$H$116:$L$146,COLUMNS($H$115:$J$115)-1+AQ$7,0)*$E34*$F34*'1. General Inputs'!$J$25,0),0),0)</f>
        <v>0</v>
      </c>
      <c r="AR34" s="342"/>
      <c r="AZ34" s="335">
        <f ca="1">IFERROR(SUM(OFFSET('7. Consumption'!H34,0,1,,MIN('1. General Inputs'!$J$29,COLUMNS('7. Consumption'!H$9:$AQ$9)-1))),0)+MAX(0,$AQ34*('1. General Inputs'!$J$29-COLUMNS('7. Consumption'!H$9:$AQ$9)+1))</f>
        <v>0</v>
      </c>
      <c r="BA34" s="335">
        <f ca="1">IFERROR(SUM(OFFSET('7. Consumption'!I34,0,1,,MIN('1. General Inputs'!$J$29,COLUMNS('7. Consumption'!I$9:$AQ$9)-1))),0)+MAX(0,$AQ34*('1. General Inputs'!$J$29-COLUMNS('7. Consumption'!I$9:$AQ$9)+1))</f>
        <v>0</v>
      </c>
      <c r="BB34" s="335">
        <f ca="1">IFERROR(SUM(OFFSET('7. Consumption'!J34,0,1,,MIN('1. General Inputs'!$J$29,COLUMNS('7. Consumption'!J$9:$AQ$9)-1))),0)+MAX(0,$AQ34*('1. General Inputs'!$J$29-COLUMNS('7. Consumption'!J$9:$AQ$9)+1))</f>
        <v>0</v>
      </c>
      <c r="BC34" s="335">
        <f ca="1">IFERROR(SUM(OFFSET('7. Consumption'!K34,0,1,,MIN('1. General Inputs'!$J$29,COLUMNS('7. Consumption'!K$9:$AQ$9)-1))),0)+MAX(0,$AQ34*('1. General Inputs'!$J$29-COLUMNS('7. Consumption'!K$9:$AQ$9)+1))</f>
        <v>0</v>
      </c>
      <c r="BD34" s="335">
        <f ca="1">IFERROR(SUM(OFFSET('7. Consumption'!L34,0,1,,MIN('1. General Inputs'!$J$29,COLUMNS('7. Consumption'!L$9:$AQ$9)-1))),0)+MAX(0,$AQ34*('1. General Inputs'!$J$29-COLUMNS('7. Consumption'!L$9:$AQ$9)+1))</f>
        <v>0</v>
      </c>
      <c r="BE34" s="335">
        <f ca="1">IFERROR(SUM(OFFSET('7. Consumption'!M34,0,1,,MIN('1. General Inputs'!$J$29,COLUMNS('7. Consumption'!M$9:$AQ$9)-1))),0)+MAX(0,$AQ34*('1. General Inputs'!$J$29-COLUMNS('7. Consumption'!M$9:$AQ$9)+1))</f>
        <v>0</v>
      </c>
      <c r="BF34" s="335">
        <f ca="1">IFERROR(SUM(OFFSET('7. Consumption'!N34,0,1,,MIN('1. General Inputs'!$J$29,COLUMNS('7. Consumption'!N$9:$AQ$9)-1))),0)+MAX(0,$AQ34*('1. General Inputs'!$J$29-COLUMNS('7. Consumption'!N$9:$AQ$9)+1))</f>
        <v>0</v>
      </c>
      <c r="BG34" s="335">
        <f ca="1">IFERROR(SUM(OFFSET('7. Consumption'!O34,0,1,,MIN('1. General Inputs'!$J$29,COLUMNS('7. Consumption'!O$9:$AQ$9)-1))),0)+MAX(0,$AQ34*('1. General Inputs'!$J$29-COLUMNS('7. Consumption'!O$9:$AQ$9)+1))</f>
        <v>0</v>
      </c>
      <c r="BH34" s="335">
        <f ca="1">IFERROR(SUM(OFFSET('7. Consumption'!P34,0,1,,MIN('1. General Inputs'!$J$29,COLUMNS('7. Consumption'!P$9:$AQ$9)-1))),0)+MAX(0,$AQ34*('1. General Inputs'!$J$29-COLUMNS('7. Consumption'!P$9:$AQ$9)+1))</f>
        <v>0</v>
      </c>
      <c r="BI34" s="335">
        <f ca="1">IFERROR(SUM(OFFSET('7. Consumption'!Q34,0,1,,MIN('1. General Inputs'!$J$29,COLUMNS('7. Consumption'!Q$9:$AQ$9)-1))),0)+MAX(0,$AQ34*('1. General Inputs'!$J$29-COLUMNS('7. Consumption'!Q$9:$AQ$9)+1))</f>
        <v>0</v>
      </c>
      <c r="BJ34" s="335">
        <f ca="1">IFERROR(SUM(OFFSET('7. Consumption'!R34,0,1,,MIN('1. General Inputs'!$J$29,COLUMNS('7. Consumption'!R$9:$AQ$9)-1))),0)+MAX(0,$AQ34*('1. General Inputs'!$J$29-COLUMNS('7. Consumption'!R$9:$AQ$9)+1))</f>
        <v>0</v>
      </c>
      <c r="BK34" s="335">
        <f ca="1">IFERROR(SUM(OFFSET('7. Consumption'!S34,0,1,,MIN('1. General Inputs'!$J$29,COLUMNS('7. Consumption'!S$9:$AQ$9)-1))),0)+MAX(0,$AQ34*('1. General Inputs'!$J$29-COLUMNS('7. Consumption'!S$9:$AQ$9)+1))</f>
        <v>0</v>
      </c>
      <c r="BL34" s="335">
        <f ca="1">IFERROR(SUM(OFFSET('7. Consumption'!T34,0,1,,MIN('1. General Inputs'!$J$29,COLUMNS('7. Consumption'!T$9:$AQ$9)-1))),0)+MAX(0,$AQ34*('1. General Inputs'!$J$29-COLUMNS('7. Consumption'!T$9:$AQ$9)+1))</f>
        <v>0</v>
      </c>
      <c r="BM34" s="335">
        <f ca="1">IFERROR(SUM(OFFSET('7. Consumption'!U34,0,1,,MIN('1. General Inputs'!$J$29,COLUMNS('7. Consumption'!U$9:$AQ$9)-1))),0)+MAX(0,$AQ34*('1. General Inputs'!$J$29-COLUMNS('7. Consumption'!U$9:$AQ$9)+1))</f>
        <v>0</v>
      </c>
      <c r="BN34" s="335">
        <f ca="1">IFERROR(SUM(OFFSET('7. Consumption'!V34,0,1,,MIN('1. General Inputs'!$J$29,COLUMNS('7. Consumption'!V$9:$AQ$9)-1))),0)+MAX(0,$AQ34*('1. General Inputs'!$J$29-COLUMNS('7. Consumption'!V$9:$AQ$9)+1))</f>
        <v>0</v>
      </c>
      <c r="BO34" s="335">
        <f ca="1">IFERROR(SUM(OFFSET('7. Consumption'!W34,0,1,,MIN('1. General Inputs'!$J$29,COLUMNS('7. Consumption'!W$9:$AQ$9)-1))),0)+MAX(0,$AQ34*('1. General Inputs'!$J$29-COLUMNS('7. Consumption'!W$9:$AQ$9)+1))</f>
        <v>0</v>
      </c>
      <c r="BP34" s="335">
        <f ca="1">IFERROR(SUM(OFFSET('7. Consumption'!X34,0,1,,MIN('1. General Inputs'!$J$29,COLUMNS('7. Consumption'!X$9:$AQ$9)-1))),0)+MAX(0,$AQ34*('1. General Inputs'!$J$29-COLUMNS('7. Consumption'!X$9:$AQ$9)+1))</f>
        <v>0</v>
      </c>
      <c r="BQ34" s="335">
        <f ca="1">IFERROR(SUM(OFFSET('7. Consumption'!Y34,0,1,,MIN('1. General Inputs'!$J$29,COLUMNS('7. Consumption'!Y$9:$AQ$9)-1))),0)+MAX(0,$AQ34*('1. General Inputs'!$J$29-COLUMNS('7. Consumption'!Y$9:$AQ$9)+1))</f>
        <v>0</v>
      </c>
      <c r="BR34" s="335">
        <f ca="1">IFERROR(SUM(OFFSET('7. Consumption'!Z34,0,1,,MIN('1. General Inputs'!$J$29,COLUMNS('7. Consumption'!Z$9:$AQ$9)-1))),0)+MAX(0,$AQ34*('1. General Inputs'!$J$29-COLUMNS('7. Consumption'!Z$9:$AQ$9)+1))</f>
        <v>0</v>
      </c>
      <c r="BS34" s="335">
        <f ca="1">IFERROR(SUM(OFFSET('7. Consumption'!AA34,0,1,,MIN('1. General Inputs'!$J$29,COLUMNS('7. Consumption'!AA$9:$AQ$9)-1))),0)+MAX(0,$AQ34*('1. General Inputs'!$J$29-COLUMNS('7. Consumption'!AA$9:$AQ$9)+1))</f>
        <v>0</v>
      </c>
      <c r="BT34" s="335">
        <f ca="1">IFERROR(SUM(OFFSET('7. Consumption'!AB34,0,1,,MIN('1. General Inputs'!$J$29,COLUMNS('7. Consumption'!AB$9:$AQ$9)-1))),0)+MAX(0,$AQ34*('1. General Inputs'!$J$29-COLUMNS('7. Consumption'!AB$9:$AQ$9)+1))</f>
        <v>0</v>
      </c>
      <c r="BU34" s="335">
        <f ca="1">IFERROR(SUM(OFFSET('7. Consumption'!AC34,0,1,,MIN('1. General Inputs'!$J$29,COLUMNS('7. Consumption'!AC$9:$AQ$9)-1))),0)+MAX(0,$AQ34*('1. General Inputs'!$J$29-COLUMNS('7. Consumption'!AC$9:$AQ$9)+1))</f>
        <v>0</v>
      </c>
      <c r="BV34" s="335">
        <f ca="1">IFERROR(SUM(OFFSET('7. Consumption'!AD34,0,1,,MIN('1. General Inputs'!$J$29,COLUMNS('7. Consumption'!AD$9:$AQ$9)-1))),0)+MAX(0,$AQ34*('1. General Inputs'!$J$29-COLUMNS('7. Consumption'!AD$9:$AQ$9)+1))</f>
        <v>0</v>
      </c>
      <c r="BW34" s="335">
        <f ca="1">IFERROR(SUM(OFFSET('7. Consumption'!AE34,0,1,,MIN('1. General Inputs'!$J$29,COLUMNS('7. Consumption'!AE$9:$AQ$9)-1))),0)+MAX(0,$AQ34*('1. General Inputs'!$J$29-COLUMNS('7. Consumption'!AE$9:$AQ$9)+1))</f>
        <v>0</v>
      </c>
      <c r="BX34" s="335">
        <f ca="1">IFERROR(SUM(OFFSET('7. Consumption'!AF34,0,1,,MIN('1. General Inputs'!$J$29,COLUMNS('7. Consumption'!AF$9:$AQ$9)-1))),0)+MAX(0,$AQ34*('1. General Inputs'!$J$29-COLUMNS('7. Consumption'!AF$9:$AQ$9)+1))</f>
        <v>0</v>
      </c>
      <c r="BY34" s="335">
        <f ca="1">IFERROR(SUM(OFFSET('7. Consumption'!AG34,0,1,,MIN('1. General Inputs'!$J$29,COLUMNS('7. Consumption'!AG$9:$AQ$9)-1))),0)+MAX(0,$AQ34*('1. General Inputs'!$J$29-COLUMNS('7. Consumption'!AG$9:$AQ$9)+1))</f>
        <v>0</v>
      </c>
      <c r="BZ34" s="335">
        <f ca="1">IFERROR(SUM(OFFSET('7. Consumption'!AH34,0,1,,MIN('1. General Inputs'!$J$29,COLUMNS('7. Consumption'!AH$9:$AQ$9)-1))),0)+MAX(0,$AQ34*('1. General Inputs'!$J$29-COLUMNS('7. Consumption'!AH$9:$AQ$9)+1))</f>
        <v>0</v>
      </c>
      <c r="CA34" s="335">
        <f ca="1">IFERROR(SUM(OFFSET('7. Consumption'!AI34,0,1,,MIN('1. General Inputs'!$J$29,COLUMNS('7. Consumption'!AI$9:$AQ$9)-1))),0)+MAX(0,$AQ34*('1. General Inputs'!$J$29-COLUMNS('7. Consumption'!AI$9:$AQ$9)+1))</f>
        <v>0</v>
      </c>
      <c r="CB34" s="335">
        <f ca="1">IFERROR(SUM(OFFSET('7. Consumption'!AJ34,0,1,,MIN('1. General Inputs'!$J$29,COLUMNS('7. Consumption'!AJ$9:$AQ$9)-1))),0)+MAX(0,$AQ34*('1. General Inputs'!$J$29-COLUMNS('7. Consumption'!AJ$9:$AQ$9)+1))</f>
        <v>0</v>
      </c>
      <c r="CC34" s="335">
        <f ca="1">IFERROR(SUM(OFFSET('7. Consumption'!AK34,0,1,,MIN('1. General Inputs'!$J$29,COLUMNS('7. Consumption'!AK$9:$AQ$9)-1))),0)+MAX(0,$AQ34*('1. General Inputs'!$J$29-COLUMNS('7. Consumption'!AK$9:$AQ$9)+1))</f>
        <v>0</v>
      </c>
      <c r="CD34" s="335">
        <f ca="1">IFERROR(SUM(OFFSET('7. Consumption'!AL34,0,1,,MIN('1. General Inputs'!$J$29,COLUMNS('7. Consumption'!AL$9:$AQ$9)-1))),0)+MAX(0,$AQ34*('1. General Inputs'!$J$29-COLUMNS('7. Consumption'!AL$9:$AQ$9)+1))</f>
        <v>0</v>
      </c>
      <c r="CE34" s="335">
        <f ca="1">IFERROR(SUM(OFFSET('7. Consumption'!AM34,0,1,,MIN('1. General Inputs'!$J$29,COLUMNS('7. Consumption'!AM$9:$AQ$9)-1))),0)+MAX(0,$AQ34*('1. General Inputs'!$J$29-COLUMNS('7. Consumption'!AM$9:$AQ$9)+1))</f>
        <v>0</v>
      </c>
      <c r="CF34" s="335">
        <f ca="1">IFERROR(SUM(OFFSET('7. Consumption'!AN34,0,1,,MIN('1. General Inputs'!$J$29,COLUMNS('7. Consumption'!AN$9:$AQ$9)-1))),0)+MAX(0,$AQ34*('1. General Inputs'!$J$29-COLUMNS('7. Consumption'!AN$9:$AQ$9)+1))</f>
        <v>0</v>
      </c>
      <c r="CG34" s="335">
        <f ca="1">IFERROR(SUM(OFFSET('7. Consumption'!AO34,0,1,,MIN('1. General Inputs'!$J$29,COLUMNS('7. Consumption'!AO$9:$AQ$9)-1))),0)+MAX(0,$AQ34*('1. General Inputs'!$J$29-COLUMNS('7. Consumption'!AO$9:$AQ$9)+1))</f>
        <v>0</v>
      </c>
      <c r="CH34" s="335">
        <f ca="1">IFERROR(SUM(OFFSET('7. Consumption'!AP34,0,1,,MIN('1. General Inputs'!$J$29,COLUMNS('7. Consumption'!AP$9:$AQ$9)-1))),0)+MAX(0,$AQ34*('1. General Inputs'!$J$29-COLUMNS('7. Consumption'!AP$9:$AQ$9)+1))</f>
        <v>0</v>
      </c>
      <c r="CI34" s="335">
        <f ca="1">IFERROR(SUM(OFFSET('7. Consumption'!AQ34,0,1,,MIN('1. General Inputs'!$J$29,COLUMNS('7. Consumption'!AQ$9:$AQ$9)-1))),0)+MAX(0,$AQ34*('1. General Inputs'!$J$29-COLUMNS('7. Consumption'!AQ$9:$AQ$9)+1))</f>
        <v>0</v>
      </c>
    </row>
    <row r="35" spans="2:87" x14ac:dyDescent="0.3">
      <c r="B35" s="772"/>
      <c r="C35" s="772" t="str">
        <f>IFERROR(VLOOKUP(ROWS($C$9:$C35),'5. Form Breakdown'!$AI$11:$AJ$138,COLUMNS('5. Form Breakdown'!$AI$11:$AJ$11),0),"")</f>
        <v>DRV 150 - tab</v>
      </c>
      <c r="D35" s="772" t="str">
        <f>IFERROR(VLOOKUP($C35,'5a. Dosing'!$E$11:$F$138,2,0),"")</f>
        <v>DRV</v>
      </c>
      <c r="E35" s="773" t="str">
        <f>IFERROR(INDEX('5. Form Breakdown'!$AL$11:$BL$138,MATCH('7. Consumption'!$C35,'5. Form Breakdown'!$AK$11:$AK$138,0),MATCH('5. Form Breakdown'!$AX$10,'5. Form Breakdown'!$AL$10:$BL$10,0)),"")</f>
        <v/>
      </c>
      <c r="F35" s="774">
        <f>IFERROR(INDEX('5. Form Breakdown'!$AL$11:$BL$138,MATCH('7. Consumption'!$C35,'5. Form Breakdown'!$AK$11:$AK$138,0),MATCH('5. Form Breakdown'!$BL$10,'5. Form Breakdown'!$AL$10:$BL$10,0)),"")</f>
        <v>0</v>
      </c>
      <c r="H35" s="775">
        <f ca="1">ROUNDUP(IFERROR($F35*$E35*CHOOSE(H$7,
IFERROR(SUMPRODUCT('6. Patients'!CA$10:CA$107,OFFSET('6. Patients'!$DN$9,1,MATCH($D35,'6. Patients'!$DO$9:$FL$9,0),ROWS('6. Patients'!DN$10:DN$107))),0)+
IFERROR(SUMPRODUCT('6. Patients'!CA$10:CA$107,OFFSET('6. Patients'!$FM$9,1,MATCH($D35,'6. Patients'!$FN$9:$GG$9,0),ROWS('6. Patients'!DN$10:DN$107))),0)+
IFERROR(SUMPRODUCT('6. Patients'!CA$10:CA$107,OFFSET('6. Patients'!$GH$9,1,MATCH($D35,'6. Patients'!$GI$9:$IF$9,0),ROWS('6. Patients'!DN$10:DN$107))),0)+
IFERROR(SUMPRODUCT('6. Patients'!CA$10:CA$107,OFFSET('6. Patients'!$IG$9,1,MATCH($D35,'6. Patients'!$IH$9:$JA$9,0),ROWS('6. Patients'!DN$10:DN$107))),0),
IFERROR(SUMPRODUCT('6. Patients'!CA$10:CA$107,OFFSET('6. Patients'!$JB$9,1,MATCH($D35,'6. Patients'!$JC$9:$KZ$9,0),ROWS('6. Patients'!DN$10:DN$107))),0)+
IFERROR(SUMPRODUCT('6. Patients'!CA$10:CA$107,OFFSET('6. Patients'!$LA$9,1,MATCH($D35,'6. Patients'!$LB$9:$LU$9,0),ROWS('6. Patients'!DN$10:DN$107))),0)+
IFERROR(SUMPRODUCT('6. Patients'!CA$10:CA$107,OFFSET('6. Patients'!$LV$9,1,MATCH($D35,'6. Patients'!$LW$9:$NT$9,0),ROWS('6. Patients'!DN$10:DN$107))),0)+
IFERROR(SUMPRODUCT('6. Patients'!CA$10:CA$107,OFFSET('6. Patients'!$NU$9,1,MATCH($D35,'6. Patients'!$NV$9:$OO$9,0),ROWS('6. Patients'!DN$10:DN$107))),0),
IFERROR(SUMPRODUCT('6. Patients'!CA$10:CA$107,OFFSET('6. Patients'!$OP$9,1,MATCH($D35,'6. Patients'!$OQ$9:$QN$9,0),ROWS('6. Patients'!DN$10:DN$107))),0)+
IFERROR(SUMPRODUCT('6. Patients'!CA$10:CA$107,OFFSET('6. Patients'!$QO$9,1,MATCH($D35,'6. Patients'!$QP$9:$RI$9,0),ROWS('6. Patients'!DN$10:DN$107))),0)+
IFERROR(SUMPRODUCT('6. Patients'!CA$10:CA$107,OFFSET('6. Patients'!$RJ$9,1,MATCH($D35,'6. Patients'!$RK$9:$TH$9,0),ROWS('6. Patients'!DN$10:DN$107))),0)+
IFERROR(SUMPRODUCT('6. Patients'!CA$10:CA$107,OFFSET('6. Patients'!$TI$9,1,MATCH($D35,'6. Patients'!$TJ$9:$UC$9,0),ROWS('6. Patients'!DN$10:DN$107))),0))+
IFERROR(VLOOKUP($D35,$H$116:$L$146,COLUMNS($H$115:$J$115)-1+H$7,0)*$E35*$F35*'1. General Inputs'!$J$25,0),0),0)</f>
        <v>0</v>
      </c>
      <c r="I35" s="775">
        <f ca="1">ROUNDUP(IFERROR($F35*$E35*CHOOSE(I$7,
IFERROR(SUMPRODUCT('6. Patients'!CB$10:CB$107,OFFSET('6. Patients'!$DN$9,1,MATCH($D35,'6. Patients'!$DO$9:$FL$9,0),ROWS('6. Patients'!DO$10:DO$107))),0)+
IFERROR(SUMPRODUCT('6. Patients'!CB$10:CB$107,OFFSET('6. Patients'!$FM$9,1,MATCH($D35,'6. Patients'!$FN$9:$GG$9,0),ROWS('6. Patients'!DO$10:DO$107))),0)+
IFERROR(SUMPRODUCT('6. Patients'!CB$10:CB$107,OFFSET('6. Patients'!$GH$9,1,MATCH($D35,'6. Patients'!$GI$9:$IF$9,0),ROWS('6. Patients'!DO$10:DO$107))),0)+
IFERROR(SUMPRODUCT('6. Patients'!CB$10:CB$107,OFFSET('6. Patients'!$IG$9,1,MATCH($D35,'6. Patients'!$IH$9:$JA$9,0),ROWS('6. Patients'!DO$10:DO$107))),0),
IFERROR(SUMPRODUCT('6. Patients'!CB$10:CB$107,OFFSET('6. Patients'!$JB$9,1,MATCH($D35,'6. Patients'!$JC$9:$KZ$9,0),ROWS('6. Patients'!DO$10:DO$107))),0)+
IFERROR(SUMPRODUCT('6. Patients'!CB$10:CB$107,OFFSET('6. Patients'!$LA$9,1,MATCH($D35,'6. Patients'!$LB$9:$LU$9,0),ROWS('6. Patients'!DO$10:DO$107))),0)+
IFERROR(SUMPRODUCT('6. Patients'!CB$10:CB$107,OFFSET('6. Patients'!$LV$9,1,MATCH($D35,'6. Patients'!$LW$9:$NT$9,0),ROWS('6. Patients'!DO$10:DO$107))),0)+
IFERROR(SUMPRODUCT('6. Patients'!CB$10:CB$107,OFFSET('6. Patients'!$NU$9,1,MATCH($D35,'6. Patients'!$NV$9:$OO$9,0),ROWS('6. Patients'!DO$10:DO$107))),0),
IFERROR(SUMPRODUCT('6. Patients'!CB$10:CB$107,OFFSET('6. Patients'!$OP$9,1,MATCH($D35,'6. Patients'!$OQ$9:$QN$9,0),ROWS('6. Patients'!DO$10:DO$107))),0)+
IFERROR(SUMPRODUCT('6. Patients'!CB$10:CB$107,OFFSET('6. Patients'!$QO$9,1,MATCH($D35,'6. Patients'!$QP$9:$RI$9,0),ROWS('6. Patients'!DO$10:DO$107))),0)+
IFERROR(SUMPRODUCT('6. Patients'!CB$10:CB$107,OFFSET('6. Patients'!$RJ$9,1,MATCH($D35,'6. Patients'!$RK$9:$TH$9,0),ROWS('6. Patients'!DO$10:DO$107))),0)+
IFERROR(SUMPRODUCT('6. Patients'!CB$10:CB$107,OFFSET('6. Patients'!$TI$9,1,MATCH($D35,'6. Patients'!$TJ$9:$UC$9,0),ROWS('6. Patients'!DO$10:DO$107))),0))+
IFERROR(VLOOKUP($D35,$H$116:$L$146,COLUMNS($H$115:$J$115)-1+I$7,0)*$E35*$F35*'1. General Inputs'!$J$25,0),0),0)</f>
        <v>0</v>
      </c>
      <c r="J35" s="775">
        <f ca="1">ROUNDUP(IFERROR($F35*$E35*CHOOSE(J$7,
IFERROR(SUMPRODUCT('6. Patients'!CC$10:CC$107,OFFSET('6. Patients'!$DN$9,1,MATCH($D35,'6. Patients'!$DO$9:$FL$9,0),ROWS('6. Patients'!DP$10:DP$107))),0)+
IFERROR(SUMPRODUCT('6. Patients'!CC$10:CC$107,OFFSET('6. Patients'!$FM$9,1,MATCH($D35,'6. Patients'!$FN$9:$GG$9,0),ROWS('6. Patients'!DP$10:DP$107))),0)+
IFERROR(SUMPRODUCT('6. Patients'!CC$10:CC$107,OFFSET('6. Patients'!$GH$9,1,MATCH($D35,'6. Patients'!$GI$9:$IF$9,0),ROWS('6. Patients'!DP$10:DP$107))),0)+
IFERROR(SUMPRODUCT('6. Patients'!CC$10:CC$107,OFFSET('6. Patients'!$IG$9,1,MATCH($D35,'6. Patients'!$IH$9:$JA$9,0),ROWS('6. Patients'!DP$10:DP$107))),0),
IFERROR(SUMPRODUCT('6. Patients'!CC$10:CC$107,OFFSET('6. Patients'!$JB$9,1,MATCH($D35,'6. Patients'!$JC$9:$KZ$9,0),ROWS('6. Patients'!DP$10:DP$107))),0)+
IFERROR(SUMPRODUCT('6. Patients'!CC$10:CC$107,OFFSET('6. Patients'!$LA$9,1,MATCH($D35,'6. Patients'!$LB$9:$LU$9,0),ROWS('6. Patients'!DP$10:DP$107))),0)+
IFERROR(SUMPRODUCT('6. Patients'!CC$10:CC$107,OFFSET('6. Patients'!$LV$9,1,MATCH($D35,'6. Patients'!$LW$9:$NT$9,0),ROWS('6. Patients'!DP$10:DP$107))),0)+
IFERROR(SUMPRODUCT('6. Patients'!CC$10:CC$107,OFFSET('6. Patients'!$NU$9,1,MATCH($D35,'6. Patients'!$NV$9:$OO$9,0),ROWS('6. Patients'!DP$10:DP$107))),0),
IFERROR(SUMPRODUCT('6. Patients'!CC$10:CC$107,OFFSET('6. Patients'!$OP$9,1,MATCH($D35,'6. Patients'!$OQ$9:$QN$9,0),ROWS('6. Patients'!DP$10:DP$107))),0)+
IFERROR(SUMPRODUCT('6. Patients'!CC$10:CC$107,OFFSET('6. Patients'!$QO$9,1,MATCH($D35,'6. Patients'!$QP$9:$RI$9,0),ROWS('6. Patients'!DP$10:DP$107))),0)+
IFERROR(SUMPRODUCT('6. Patients'!CC$10:CC$107,OFFSET('6. Patients'!$RJ$9,1,MATCH($D35,'6. Patients'!$RK$9:$TH$9,0),ROWS('6. Patients'!DP$10:DP$107))),0)+
IFERROR(SUMPRODUCT('6. Patients'!CC$10:CC$107,OFFSET('6. Patients'!$TI$9,1,MATCH($D35,'6. Patients'!$TJ$9:$UC$9,0),ROWS('6. Patients'!DP$10:DP$107))),0))+
IFERROR(VLOOKUP($D35,$H$116:$L$146,COLUMNS($H$115:$J$115)-1+J$7,0)*$E35*$F35*'1. General Inputs'!$J$25,0),0),0)</f>
        <v>0</v>
      </c>
      <c r="K35" s="775">
        <f ca="1">ROUNDUP(IFERROR($F35*$E35*CHOOSE(K$7,
IFERROR(SUMPRODUCT('6. Patients'!CD$10:CD$107,OFFSET('6. Patients'!$DN$9,1,MATCH($D35,'6. Patients'!$DO$9:$FL$9,0),ROWS('6. Patients'!DQ$10:DQ$107))),0)+
IFERROR(SUMPRODUCT('6. Patients'!CD$10:CD$107,OFFSET('6. Patients'!$FM$9,1,MATCH($D35,'6. Patients'!$FN$9:$GG$9,0),ROWS('6. Patients'!DQ$10:DQ$107))),0)+
IFERROR(SUMPRODUCT('6. Patients'!CD$10:CD$107,OFFSET('6. Patients'!$GH$9,1,MATCH($D35,'6. Patients'!$GI$9:$IF$9,0),ROWS('6. Patients'!DQ$10:DQ$107))),0)+
IFERROR(SUMPRODUCT('6. Patients'!CD$10:CD$107,OFFSET('6. Patients'!$IG$9,1,MATCH($D35,'6. Patients'!$IH$9:$JA$9,0),ROWS('6. Patients'!DQ$10:DQ$107))),0),
IFERROR(SUMPRODUCT('6. Patients'!CD$10:CD$107,OFFSET('6. Patients'!$JB$9,1,MATCH($D35,'6. Patients'!$JC$9:$KZ$9,0),ROWS('6. Patients'!DQ$10:DQ$107))),0)+
IFERROR(SUMPRODUCT('6. Patients'!CD$10:CD$107,OFFSET('6. Patients'!$LA$9,1,MATCH($D35,'6. Patients'!$LB$9:$LU$9,0),ROWS('6. Patients'!DQ$10:DQ$107))),0)+
IFERROR(SUMPRODUCT('6. Patients'!CD$10:CD$107,OFFSET('6. Patients'!$LV$9,1,MATCH($D35,'6. Patients'!$LW$9:$NT$9,0),ROWS('6. Patients'!DQ$10:DQ$107))),0)+
IFERROR(SUMPRODUCT('6. Patients'!CD$10:CD$107,OFFSET('6. Patients'!$NU$9,1,MATCH($D35,'6. Patients'!$NV$9:$OO$9,0),ROWS('6. Patients'!DQ$10:DQ$107))),0),
IFERROR(SUMPRODUCT('6. Patients'!CD$10:CD$107,OFFSET('6. Patients'!$OP$9,1,MATCH($D35,'6. Patients'!$OQ$9:$QN$9,0),ROWS('6. Patients'!DQ$10:DQ$107))),0)+
IFERROR(SUMPRODUCT('6. Patients'!CD$10:CD$107,OFFSET('6. Patients'!$QO$9,1,MATCH($D35,'6. Patients'!$QP$9:$RI$9,0),ROWS('6. Patients'!DQ$10:DQ$107))),0)+
IFERROR(SUMPRODUCT('6. Patients'!CD$10:CD$107,OFFSET('6. Patients'!$RJ$9,1,MATCH($D35,'6. Patients'!$RK$9:$TH$9,0),ROWS('6. Patients'!DQ$10:DQ$107))),0)+
IFERROR(SUMPRODUCT('6. Patients'!CD$10:CD$107,OFFSET('6. Patients'!$TI$9,1,MATCH($D35,'6. Patients'!$TJ$9:$UC$9,0),ROWS('6. Patients'!DQ$10:DQ$107))),0))+
IFERROR(VLOOKUP($D35,$H$116:$L$146,COLUMNS($H$115:$J$115)-1+K$7,0)*$E35*$F35*'1. General Inputs'!$J$25,0),0),0)</f>
        <v>0</v>
      </c>
      <c r="L35" s="775">
        <f ca="1">ROUNDUP(IFERROR($F35*$E35*CHOOSE(L$7,
IFERROR(SUMPRODUCT('6. Patients'!CE$10:CE$107,OFFSET('6. Patients'!$DN$9,1,MATCH($D35,'6. Patients'!$DO$9:$FL$9,0),ROWS('6. Patients'!DR$10:DR$107))),0)+
IFERROR(SUMPRODUCT('6. Patients'!CE$10:CE$107,OFFSET('6. Patients'!$FM$9,1,MATCH($D35,'6. Patients'!$FN$9:$GG$9,0),ROWS('6. Patients'!DR$10:DR$107))),0)+
IFERROR(SUMPRODUCT('6. Patients'!CE$10:CE$107,OFFSET('6. Patients'!$GH$9,1,MATCH($D35,'6. Patients'!$GI$9:$IF$9,0),ROWS('6. Patients'!DR$10:DR$107))),0)+
IFERROR(SUMPRODUCT('6. Patients'!CE$10:CE$107,OFFSET('6. Patients'!$IG$9,1,MATCH($D35,'6. Patients'!$IH$9:$JA$9,0),ROWS('6. Patients'!DR$10:DR$107))),0),
IFERROR(SUMPRODUCT('6. Patients'!CE$10:CE$107,OFFSET('6. Patients'!$JB$9,1,MATCH($D35,'6. Patients'!$JC$9:$KZ$9,0),ROWS('6. Patients'!DR$10:DR$107))),0)+
IFERROR(SUMPRODUCT('6. Patients'!CE$10:CE$107,OFFSET('6. Patients'!$LA$9,1,MATCH($D35,'6. Patients'!$LB$9:$LU$9,0),ROWS('6. Patients'!DR$10:DR$107))),0)+
IFERROR(SUMPRODUCT('6. Patients'!CE$10:CE$107,OFFSET('6. Patients'!$LV$9,1,MATCH($D35,'6. Patients'!$LW$9:$NT$9,0),ROWS('6. Patients'!DR$10:DR$107))),0)+
IFERROR(SUMPRODUCT('6. Patients'!CE$10:CE$107,OFFSET('6. Patients'!$NU$9,1,MATCH($D35,'6. Patients'!$NV$9:$OO$9,0),ROWS('6. Patients'!DR$10:DR$107))),0),
IFERROR(SUMPRODUCT('6. Patients'!CE$10:CE$107,OFFSET('6. Patients'!$OP$9,1,MATCH($D35,'6. Patients'!$OQ$9:$QN$9,0),ROWS('6. Patients'!DR$10:DR$107))),0)+
IFERROR(SUMPRODUCT('6. Patients'!CE$10:CE$107,OFFSET('6. Patients'!$QO$9,1,MATCH($D35,'6. Patients'!$QP$9:$RI$9,0),ROWS('6. Patients'!DR$10:DR$107))),0)+
IFERROR(SUMPRODUCT('6. Patients'!CE$10:CE$107,OFFSET('6. Patients'!$RJ$9,1,MATCH($D35,'6. Patients'!$RK$9:$TH$9,0),ROWS('6. Patients'!DR$10:DR$107))),0)+
IFERROR(SUMPRODUCT('6. Patients'!CE$10:CE$107,OFFSET('6. Patients'!$TI$9,1,MATCH($D35,'6. Patients'!$TJ$9:$UC$9,0),ROWS('6. Patients'!DR$10:DR$107))),0))+
IFERROR(VLOOKUP($D35,$H$116:$L$146,COLUMNS($H$115:$J$115)-1+L$7,0)*$E35*$F35*'1. General Inputs'!$J$25,0),0),0)</f>
        <v>0</v>
      </c>
      <c r="M35" s="775">
        <f ca="1">ROUNDUP(IFERROR($F35*$E35*CHOOSE(M$7,
IFERROR(SUMPRODUCT('6. Patients'!CF$10:CF$107,OFFSET('6. Patients'!$DN$9,1,MATCH($D35,'6. Patients'!$DO$9:$FL$9,0),ROWS('6. Patients'!DS$10:DS$107))),0)+
IFERROR(SUMPRODUCT('6. Patients'!CF$10:CF$107,OFFSET('6. Patients'!$FM$9,1,MATCH($D35,'6. Patients'!$FN$9:$GG$9,0),ROWS('6. Patients'!DS$10:DS$107))),0)+
IFERROR(SUMPRODUCT('6. Patients'!CF$10:CF$107,OFFSET('6. Patients'!$GH$9,1,MATCH($D35,'6. Patients'!$GI$9:$IF$9,0),ROWS('6. Patients'!DS$10:DS$107))),0)+
IFERROR(SUMPRODUCT('6. Patients'!CF$10:CF$107,OFFSET('6. Patients'!$IG$9,1,MATCH($D35,'6. Patients'!$IH$9:$JA$9,0),ROWS('6. Patients'!DS$10:DS$107))),0),
IFERROR(SUMPRODUCT('6. Patients'!CF$10:CF$107,OFFSET('6. Patients'!$JB$9,1,MATCH($D35,'6. Patients'!$JC$9:$KZ$9,0),ROWS('6. Patients'!DS$10:DS$107))),0)+
IFERROR(SUMPRODUCT('6. Patients'!CF$10:CF$107,OFFSET('6. Patients'!$LA$9,1,MATCH($D35,'6. Patients'!$LB$9:$LU$9,0),ROWS('6. Patients'!DS$10:DS$107))),0)+
IFERROR(SUMPRODUCT('6. Patients'!CF$10:CF$107,OFFSET('6. Patients'!$LV$9,1,MATCH($D35,'6. Patients'!$LW$9:$NT$9,0),ROWS('6. Patients'!DS$10:DS$107))),0)+
IFERROR(SUMPRODUCT('6. Patients'!CF$10:CF$107,OFFSET('6. Patients'!$NU$9,1,MATCH($D35,'6. Patients'!$NV$9:$OO$9,0),ROWS('6. Patients'!DS$10:DS$107))),0),
IFERROR(SUMPRODUCT('6. Patients'!CF$10:CF$107,OFFSET('6. Patients'!$OP$9,1,MATCH($D35,'6. Patients'!$OQ$9:$QN$9,0),ROWS('6. Patients'!DS$10:DS$107))),0)+
IFERROR(SUMPRODUCT('6. Patients'!CF$10:CF$107,OFFSET('6. Patients'!$QO$9,1,MATCH($D35,'6. Patients'!$QP$9:$RI$9,0),ROWS('6. Patients'!DS$10:DS$107))),0)+
IFERROR(SUMPRODUCT('6. Patients'!CF$10:CF$107,OFFSET('6. Patients'!$RJ$9,1,MATCH($D35,'6. Patients'!$RK$9:$TH$9,0),ROWS('6. Patients'!DS$10:DS$107))),0)+
IFERROR(SUMPRODUCT('6. Patients'!CF$10:CF$107,OFFSET('6. Patients'!$TI$9,1,MATCH($D35,'6. Patients'!$TJ$9:$UC$9,0),ROWS('6. Patients'!DS$10:DS$107))),0))+
IFERROR(VLOOKUP($D35,$H$116:$L$146,COLUMNS($H$115:$J$115)-1+M$7,0)*$E35*$F35*'1. General Inputs'!$J$25,0),0),0)</f>
        <v>0</v>
      </c>
      <c r="N35" s="775">
        <f ca="1">ROUNDUP(IFERROR($F35*$E35*CHOOSE(N$7,
IFERROR(SUMPRODUCT('6. Patients'!CG$10:CG$107,OFFSET('6. Patients'!$DN$9,1,MATCH($D35,'6. Patients'!$DO$9:$FL$9,0),ROWS('6. Patients'!DT$10:DT$107))),0)+
IFERROR(SUMPRODUCT('6. Patients'!CG$10:CG$107,OFFSET('6. Patients'!$FM$9,1,MATCH($D35,'6. Patients'!$FN$9:$GG$9,0),ROWS('6. Patients'!DT$10:DT$107))),0)+
IFERROR(SUMPRODUCT('6. Patients'!CG$10:CG$107,OFFSET('6. Patients'!$GH$9,1,MATCH($D35,'6. Patients'!$GI$9:$IF$9,0),ROWS('6. Patients'!DT$10:DT$107))),0)+
IFERROR(SUMPRODUCT('6. Patients'!CG$10:CG$107,OFFSET('6. Patients'!$IG$9,1,MATCH($D35,'6. Patients'!$IH$9:$JA$9,0),ROWS('6. Patients'!DT$10:DT$107))),0),
IFERROR(SUMPRODUCT('6. Patients'!CG$10:CG$107,OFFSET('6. Patients'!$JB$9,1,MATCH($D35,'6. Patients'!$JC$9:$KZ$9,0),ROWS('6. Patients'!DT$10:DT$107))),0)+
IFERROR(SUMPRODUCT('6. Patients'!CG$10:CG$107,OFFSET('6. Patients'!$LA$9,1,MATCH($D35,'6. Patients'!$LB$9:$LU$9,0),ROWS('6. Patients'!DT$10:DT$107))),0)+
IFERROR(SUMPRODUCT('6. Patients'!CG$10:CG$107,OFFSET('6. Patients'!$LV$9,1,MATCH($D35,'6. Patients'!$LW$9:$NT$9,0),ROWS('6. Patients'!DT$10:DT$107))),0)+
IFERROR(SUMPRODUCT('6. Patients'!CG$10:CG$107,OFFSET('6. Patients'!$NU$9,1,MATCH($D35,'6. Patients'!$NV$9:$OO$9,0),ROWS('6. Patients'!DT$10:DT$107))),0),
IFERROR(SUMPRODUCT('6. Patients'!CG$10:CG$107,OFFSET('6. Patients'!$OP$9,1,MATCH($D35,'6. Patients'!$OQ$9:$QN$9,0),ROWS('6. Patients'!DT$10:DT$107))),0)+
IFERROR(SUMPRODUCT('6. Patients'!CG$10:CG$107,OFFSET('6. Patients'!$QO$9,1,MATCH($D35,'6. Patients'!$QP$9:$RI$9,0),ROWS('6. Patients'!DT$10:DT$107))),0)+
IFERROR(SUMPRODUCT('6. Patients'!CG$10:CG$107,OFFSET('6. Patients'!$RJ$9,1,MATCH($D35,'6. Patients'!$RK$9:$TH$9,0),ROWS('6. Patients'!DT$10:DT$107))),0)+
IFERROR(SUMPRODUCT('6. Patients'!CG$10:CG$107,OFFSET('6. Patients'!$TI$9,1,MATCH($D35,'6. Patients'!$TJ$9:$UC$9,0),ROWS('6. Patients'!DT$10:DT$107))),0))+
IFERROR(VLOOKUP($D35,$H$116:$L$146,COLUMNS($H$115:$J$115)-1+N$7,0)*$E35*$F35*'1. General Inputs'!$J$25,0),0),0)</f>
        <v>0</v>
      </c>
      <c r="O35" s="775">
        <f ca="1">ROUNDUP(IFERROR($F35*$E35*CHOOSE(O$7,
IFERROR(SUMPRODUCT('6. Patients'!CH$10:CH$107,OFFSET('6. Patients'!$DN$9,1,MATCH($D35,'6. Patients'!$DO$9:$FL$9,0),ROWS('6. Patients'!DU$10:DU$107))),0)+
IFERROR(SUMPRODUCT('6. Patients'!CH$10:CH$107,OFFSET('6. Patients'!$FM$9,1,MATCH($D35,'6. Patients'!$FN$9:$GG$9,0),ROWS('6. Patients'!DU$10:DU$107))),0)+
IFERROR(SUMPRODUCT('6. Patients'!CH$10:CH$107,OFFSET('6. Patients'!$GH$9,1,MATCH($D35,'6. Patients'!$GI$9:$IF$9,0),ROWS('6. Patients'!DU$10:DU$107))),0)+
IFERROR(SUMPRODUCT('6. Patients'!CH$10:CH$107,OFFSET('6. Patients'!$IG$9,1,MATCH($D35,'6. Patients'!$IH$9:$JA$9,0),ROWS('6. Patients'!DU$10:DU$107))),0),
IFERROR(SUMPRODUCT('6. Patients'!CH$10:CH$107,OFFSET('6. Patients'!$JB$9,1,MATCH($D35,'6. Patients'!$JC$9:$KZ$9,0),ROWS('6. Patients'!DU$10:DU$107))),0)+
IFERROR(SUMPRODUCT('6. Patients'!CH$10:CH$107,OFFSET('6. Patients'!$LA$9,1,MATCH($D35,'6. Patients'!$LB$9:$LU$9,0),ROWS('6. Patients'!DU$10:DU$107))),0)+
IFERROR(SUMPRODUCT('6. Patients'!CH$10:CH$107,OFFSET('6. Patients'!$LV$9,1,MATCH($D35,'6. Patients'!$LW$9:$NT$9,0),ROWS('6. Patients'!DU$10:DU$107))),0)+
IFERROR(SUMPRODUCT('6. Patients'!CH$10:CH$107,OFFSET('6. Patients'!$NU$9,1,MATCH($D35,'6. Patients'!$NV$9:$OO$9,0),ROWS('6. Patients'!DU$10:DU$107))),0),
IFERROR(SUMPRODUCT('6. Patients'!CH$10:CH$107,OFFSET('6. Patients'!$OP$9,1,MATCH($D35,'6. Patients'!$OQ$9:$QN$9,0),ROWS('6. Patients'!DU$10:DU$107))),0)+
IFERROR(SUMPRODUCT('6. Patients'!CH$10:CH$107,OFFSET('6. Patients'!$QO$9,1,MATCH($D35,'6. Patients'!$QP$9:$RI$9,0),ROWS('6. Patients'!DU$10:DU$107))),0)+
IFERROR(SUMPRODUCT('6. Patients'!CH$10:CH$107,OFFSET('6. Patients'!$RJ$9,1,MATCH($D35,'6. Patients'!$RK$9:$TH$9,0),ROWS('6. Patients'!DU$10:DU$107))),0)+
IFERROR(SUMPRODUCT('6. Patients'!CH$10:CH$107,OFFSET('6. Patients'!$TI$9,1,MATCH($D35,'6. Patients'!$TJ$9:$UC$9,0),ROWS('6. Patients'!DU$10:DU$107))),0))+
IFERROR(VLOOKUP($D35,$H$116:$L$146,COLUMNS($H$115:$J$115)-1+O$7,0)*$E35*$F35*'1. General Inputs'!$J$25,0),0),0)</f>
        <v>0</v>
      </c>
      <c r="P35" s="775">
        <f ca="1">ROUNDUP(IFERROR($F35*$E35*CHOOSE(P$7,
IFERROR(SUMPRODUCT('6. Patients'!CI$10:CI$107,OFFSET('6. Patients'!$DN$9,1,MATCH($D35,'6. Patients'!$DO$9:$FL$9,0),ROWS('6. Patients'!DV$10:DV$107))),0)+
IFERROR(SUMPRODUCT('6. Patients'!CI$10:CI$107,OFFSET('6. Patients'!$FM$9,1,MATCH($D35,'6. Patients'!$FN$9:$GG$9,0),ROWS('6. Patients'!DV$10:DV$107))),0)+
IFERROR(SUMPRODUCT('6. Patients'!CI$10:CI$107,OFFSET('6. Patients'!$GH$9,1,MATCH($D35,'6. Patients'!$GI$9:$IF$9,0),ROWS('6. Patients'!DV$10:DV$107))),0)+
IFERROR(SUMPRODUCT('6. Patients'!CI$10:CI$107,OFFSET('6. Patients'!$IG$9,1,MATCH($D35,'6. Patients'!$IH$9:$JA$9,0),ROWS('6. Patients'!DV$10:DV$107))),0),
IFERROR(SUMPRODUCT('6. Patients'!CI$10:CI$107,OFFSET('6. Patients'!$JB$9,1,MATCH($D35,'6. Patients'!$JC$9:$KZ$9,0),ROWS('6. Patients'!DV$10:DV$107))),0)+
IFERROR(SUMPRODUCT('6. Patients'!CI$10:CI$107,OFFSET('6. Patients'!$LA$9,1,MATCH($D35,'6. Patients'!$LB$9:$LU$9,0),ROWS('6. Patients'!DV$10:DV$107))),0)+
IFERROR(SUMPRODUCT('6. Patients'!CI$10:CI$107,OFFSET('6. Patients'!$LV$9,1,MATCH($D35,'6. Patients'!$LW$9:$NT$9,0),ROWS('6. Patients'!DV$10:DV$107))),0)+
IFERROR(SUMPRODUCT('6. Patients'!CI$10:CI$107,OFFSET('6. Patients'!$NU$9,1,MATCH($D35,'6. Patients'!$NV$9:$OO$9,0),ROWS('6. Patients'!DV$10:DV$107))),0),
IFERROR(SUMPRODUCT('6. Patients'!CI$10:CI$107,OFFSET('6. Patients'!$OP$9,1,MATCH($D35,'6. Patients'!$OQ$9:$QN$9,0),ROWS('6. Patients'!DV$10:DV$107))),0)+
IFERROR(SUMPRODUCT('6. Patients'!CI$10:CI$107,OFFSET('6. Patients'!$QO$9,1,MATCH($D35,'6. Patients'!$QP$9:$RI$9,0),ROWS('6. Patients'!DV$10:DV$107))),0)+
IFERROR(SUMPRODUCT('6. Patients'!CI$10:CI$107,OFFSET('6. Patients'!$RJ$9,1,MATCH($D35,'6. Patients'!$RK$9:$TH$9,0),ROWS('6. Patients'!DV$10:DV$107))),0)+
IFERROR(SUMPRODUCT('6. Patients'!CI$10:CI$107,OFFSET('6. Patients'!$TI$9,1,MATCH($D35,'6. Patients'!$TJ$9:$UC$9,0),ROWS('6. Patients'!DV$10:DV$107))),0))+
IFERROR(VLOOKUP($D35,$H$116:$L$146,COLUMNS($H$115:$J$115)-1+P$7,0)*$E35*$F35*'1. General Inputs'!$J$25,0),0),0)</f>
        <v>0</v>
      </c>
      <c r="Q35" s="775">
        <f ca="1">ROUNDUP(IFERROR($F35*$E35*CHOOSE(Q$7,
IFERROR(SUMPRODUCT('6. Patients'!CJ$10:CJ$107,OFFSET('6. Patients'!$DN$9,1,MATCH($D35,'6. Patients'!$DO$9:$FL$9,0),ROWS('6. Patients'!DW$10:DW$107))),0)+
IFERROR(SUMPRODUCT('6. Patients'!CJ$10:CJ$107,OFFSET('6. Patients'!$FM$9,1,MATCH($D35,'6. Patients'!$FN$9:$GG$9,0),ROWS('6. Patients'!DW$10:DW$107))),0)+
IFERROR(SUMPRODUCT('6. Patients'!CJ$10:CJ$107,OFFSET('6. Patients'!$GH$9,1,MATCH($D35,'6. Patients'!$GI$9:$IF$9,0),ROWS('6. Patients'!DW$10:DW$107))),0)+
IFERROR(SUMPRODUCT('6. Patients'!CJ$10:CJ$107,OFFSET('6. Patients'!$IG$9,1,MATCH($D35,'6. Patients'!$IH$9:$JA$9,0),ROWS('6. Patients'!DW$10:DW$107))),0),
IFERROR(SUMPRODUCT('6. Patients'!CJ$10:CJ$107,OFFSET('6. Patients'!$JB$9,1,MATCH($D35,'6. Patients'!$JC$9:$KZ$9,0),ROWS('6. Patients'!DW$10:DW$107))),0)+
IFERROR(SUMPRODUCT('6. Patients'!CJ$10:CJ$107,OFFSET('6. Patients'!$LA$9,1,MATCH($D35,'6. Patients'!$LB$9:$LU$9,0),ROWS('6. Patients'!DW$10:DW$107))),0)+
IFERROR(SUMPRODUCT('6. Patients'!CJ$10:CJ$107,OFFSET('6. Patients'!$LV$9,1,MATCH($D35,'6. Patients'!$LW$9:$NT$9,0),ROWS('6. Patients'!DW$10:DW$107))),0)+
IFERROR(SUMPRODUCT('6. Patients'!CJ$10:CJ$107,OFFSET('6. Patients'!$NU$9,1,MATCH($D35,'6. Patients'!$NV$9:$OO$9,0),ROWS('6. Patients'!DW$10:DW$107))),0),
IFERROR(SUMPRODUCT('6. Patients'!CJ$10:CJ$107,OFFSET('6. Patients'!$OP$9,1,MATCH($D35,'6. Patients'!$OQ$9:$QN$9,0),ROWS('6. Patients'!DW$10:DW$107))),0)+
IFERROR(SUMPRODUCT('6. Patients'!CJ$10:CJ$107,OFFSET('6. Patients'!$QO$9,1,MATCH($D35,'6. Patients'!$QP$9:$RI$9,0),ROWS('6. Patients'!DW$10:DW$107))),0)+
IFERROR(SUMPRODUCT('6. Patients'!CJ$10:CJ$107,OFFSET('6. Patients'!$RJ$9,1,MATCH($D35,'6. Patients'!$RK$9:$TH$9,0),ROWS('6. Patients'!DW$10:DW$107))),0)+
IFERROR(SUMPRODUCT('6. Patients'!CJ$10:CJ$107,OFFSET('6. Patients'!$TI$9,1,MATCH($D35,'6. Patients'!$TJ$9:$UC$9,0),ROWS('6. Patients'!DW$10:DW$107))),0))+
IFERROR(VLOOKUP($D35,$H$116:$L$146,COLUMNS($H$115:$J$115)-1+Q$7,0)*$E35*$F35*'1. General Inputs'!$J$25,0),0),0)</f>
        <v>0</v>
      </c>
      <c r="R35" s="775">
        <f ca="1">ROUNDUP(IFERROR($F35*$E35*CHOOSE(R$7,
IFERROR(SUMPRODUCT('6. Patients'!CK$10:CK$107,OFFSET('6. Patients'!$DN$9,1,MATCH($D35,'6. Patients'!$DO$9:$FL$9,0),ROWS('6. Patients'!DX$10:DX$107))),0)+
IFERROR(SUMPRODUCT('6. Patients'!CK$10:CK$107,OFFSET('6. Patients'!$FM$9,1,MATCH($D35,'6. Patients'!$FN$9:$GG$9,0),ROWS('6. Patients'!DX$10:DX$107))),0)+
IFERROR(SUMPRODUCT('6. Patients'!CK$10:CK$107,OFFSET('6. Patients'!$GH$9,1,MATCH($D35,'6. Patients'!$GI$9:$IF$9,0),ROWS('6. Patients'!DX$10:DX$107))),0)+
IFERROR(SUMPRODUCT('6. Patients'!CK$10:CK$107,OFFSET('6. Patients'!$IG$9,1,MATCH($D35,'6. Patients'!$IH$9:$JA$9,0),ROWS('6. Patients'!DX$10:DX$107))),0),
IFERROR(SUMPRODUCT('6. Patients'!CK$10:CK$107,OFFSET('6. Patients'!$JB$9,1,MATCH($D35,'6. Patients'!$JC$9:$KZ$9,0),ROWS('6. Patients'!DX$10:DX$107))),0)+
IFERROR(SUMPRODUCT('6. Patients'!CK$10:CK$107,OFFSET('6. Patients'!$LA$9,1,MATCH($D35,'6. Patients'!$LB$9:$LU$9,0),ROWS('6. Patients'!DX$10:DX$107))),0)+
IFERROR(SUMPRODUCT('6. Patients'!CK$10:CK$107,OFFSET('6. Patients'!$LV$9,1,MATCH($D35,'6. Patients'!$LW$9:$NT$9,0),ROWS('6. Patients'!DX$10:DX$107))),0)+
IFERROR(SUMPRODUCT('6. Patients'!CK$10:CK$107,OFFSET('6. Patients'!$NU$9,1,MATCH($D35,'6. Patients'!$NV$9:$OO$9,0),ROWS('6. Patients'!DX$10:DX$107))),0),
IFERROR(SUMPRODUCT('6. Patients'!CK$10:CK$107,OFFSET('6. Patients'!$OP$9,1,MATCH($D35,'6. Patients'!$OQ$9:$QN$9,0),ROWS('6. Patients'!DX$10:DX$107))),0)+
IFERROR(SUMPRODUCT('6. Patients'!CK$10:CK$107,OFFSET('6. Patients'!$QO$9,1,MATCH($D35,'6. Patients'!$QP$9:$RI$9,0),ROWS('6. Patients'!DX$10:DX$107))),0)+
IFERROR(SUMPRODUCT('6. Patients'!CK$10:CK$107,OFFSET('6. Patients'!$RJ$9,1,MATCH($D35,'6. Patients'!$RK$9:$TH$9,0),ROWS('6. Patients'!DX$10:DX$107))),0)+
IFERROR(SUMPRODUCT('6. Patients'!CK$10:CK$107,OFFSET('6. Patients'!$TI$9,1,MATCH($D35,'6. Patients'!$TJ$9:$UC$9,0),ROWS('6. Patients'!DX$10:DX$107))),0))+
IFERROR(VLOOKUP($D35,$H$116:$L$146,COLUMNS($H$115:$J$115)-1+R$7,0)*$E35*$F35*'1. General Inputs'!$J$25,0),0),0)</f>
        <v>0</v>
      </c>
      <c r="S35" s="775">
        <f ca="1">ROUNDUP(IFERROR($F35*$E35*CHOOSE(S$7,
IFERROR(SUMPRODUCT('6. Patients'!CL$10:CL$107,OFFSET('6. Patients'!$DN$9,1,MATCH($D35,'6. Patients'!$DO$9:$FL$9,0),ROWS('6. Patients'!DY$10:DY$107))),0)+
IFERROR(SUMPRODUCT('6. Patients'!CL$10:CL$107,OFFSET('6. Patients'!$FM$9,1,MATCH($D35,'6. Patients'!$FN$9:$GG$9,0),ROWS('6. Patients'!DY$10:DY$107))),0)+
IFERROR(SUMPRODUCT('6. Patients'!CL$10:CL$107,OFFSET('6. Patients'!$GH$9,1,MATCH($D35,'6. Patients'!$GI$9:$IF$9,0),ROWS('6. Patients'!DY$10:DY$107))),0)+
IFERROR(SUMPRODUCT('6. Patients'!CL$10:CL$107,OFFSET('6. Patients'!$IG$9,1,MATCH($D35,'6. Patients'!$IH$9:$JA$9,0),ROWS('6. Patients'!DY$10:DY$107))),0),
IFERROR(SUMPRODUCT('6. Patients'!CL$10:CL$107,OFFSET('6. Patients'!$JB$9,1,MATCH($D35,'6. Patients'!$JC$9:$KZ$9,0),ROWS('6. Patients'!DY$10:DY$107))),0)+
IFERROR(SUMPRODUCT('6. Patients'!CL$10:CL$107,OFFSET('6. Patients'!$LA$9,1,MATCH($D35,'6. Patients'!$LB$9:$LU$9,0),ROWS('6. Patients'!DY$10:DY$107))),0)+
IFERROR(SUMPRODUCT('6. Patients'!CL$10:CL$107,OFFSET('6. Patients'!$LV$9,1,MATCH($D35,'6. Patients'!$LW$9:$NT$9,0),ROWS('6. Patients'!DY$10:DY$107))),0)+
IFERROR(SUMPRODUCT('6. Patients'!CL$10:CL$107,OFFSET('6. Patients'!$NU$9,1,MATCH($D35,'6. Patients'!$NV$9:$OO$9,0),ROWS('6. Patients'!DY$10:DY$107))),0),
IFERROR(SUMPRODUCT('6. Patients'!CL$10:CL$107,OFFSET('6. Patients'!$OP$9,1,MATCH($D35,'6. Patients'!$OQ$9:$QN$9,0),ROWS('6. Patients'!DY$10:DY$107))),0)+
IFERROR(SUMPRODUCT('6. Patients'!CL$10:CL$107,OFFSET('6. Patients'!$QO$9,1,MATCH($D35,'6. Patients'!$QP$9:$RI$9,0),ROWS('6. Patients'!DY$10:DY$107))),0)+
IFERROR(SUMPRODUCT('6. Patients'!CL$10:CL$107,OFFSET('6. Patients'!$RJ$9,1,MATCH($D35,'6. Patients'!$RK$9:$TH$9,0),ROWS('6. Patients'!DY$10:DY$107))),0)+
IFERROR(SUMPRODUCT('6. Patients'!CL$10:CL$107,OFFSET('6. Patients'!$TI$9,1,MATCH($D35,'6. Patients'!$TJ$9:$UC$9,0),ROWS('6. Patients'!DY$10:DY$107))),0))+
IFERROR(VLOOKUP($D35,$H$116:$L$146,COLUMNS($H$115:$J$115)-1+S$7,0)*$E35*$F35*'1. General Inputs'!$J$25,0),0),0)</f>
        <v>0</v>
      </c>
      <c r="T35" s="775">
        <f ca="1">ROUNDUP(IFERROR($F35*$E35*CHOOSE(T$7,
IFERROR(SUMPRODUCT('6. Patients'!CM$10:CM$107,OFFSET('6. Patients'!$DN$9,1,MATCH($D35,'6. Patients'!$DO$9:$FL$9,0),ROWS('6. Patients'!DZ$10:DZ$107))),0)+
IFERROR(SUMPRODUCT('6. Patients'!CM$10:CM$107,OFFSET('6. Patients'!$FM$9,1,MATCH($D35,'6. Patients'!$FN$9:$GG$9,0),ROWS('6. Patients'!DZ$10:DZ$107))),0)+
IFERROR(SUMPRODUCT('6. Patients'!CM$10:CM$107,OFFSET('6. Patients'!$GH$9,1,MATCH($D35,'6. Patients'!$GI$9:$IF$9,0),ROWS('6. Patients'!DZ$10:DZ$107))),0)+
IFERROR(SUMPRODUCT('6. Patients'!CM$10:CM$107,OFFSET('6. Patients'!$IG$9,1,MATCH($D35,'6. Patients'!$IH$9:$JA$9,0),ROWS('6. Patients'!DZ$10:DZ$107))),0),
IFERROR(SUMPRODUCT('6. Patients'!CM$10:CM$107,OFFSET('6. Patients'!$JB$9,1,MATCH($D35,'6. Patients'!$JC$9:$KZ$9,0),ROWS('6. Patients'!DZ$10:DZ$107))),0)+
IFERROR(SUMPRODUCT('6. Patients'!CM$10:CM$107,OFFSET('6. Patients'!$LA$9,1,MATCH($D35,'6. Patients'!$LB$9:$LU$9,0),ROWS('6. Patients'!DZ$10:DZ$107))),0)+
IFERROR(SUMPRODUCT('6. Patients'!CM$10:CM$107,OFFSET('6. Patients'!$LV$9,1,MATCH($D35,'6. Patients'!$LW$9:$NT$9,0),ROWS('6. Patients'!DZ$10:DZ$107))),0)+
IFERROR(SUMPRODUCT('6. Patients'!CM$10:CM$107,OFFSET('6. Patients'!$NU$9,1,MATCH($D35,'6. Patients'!$NV$9:$OO$9,0),ROWS('6. Patients'!DZ$10:DZ$107))),0),
IFERROR(SUMPRODUCT('6. Patients'!CM$10:CM$107,OFFSET('6. Patients'!$OP$9,1,MATCH($D35,'6. Patients'!$OQ$9:$QN$9,0),ROWS('6. Patients'!DZ$10:DZ$107))),0)+
IFERROR(SUMPRODUCT('6. Patients'!CM$10:CM$107,OFFSET('6. Patients'!$QO$9,1,MATCH($D35,'6. Patients'!$QP$9:$RI$9,0),ROWS('6. Patients'!DZ$10:DZ$107))),0)+
IFERROR(SUMPRODUCT('6. Patients'!CM$10:CM$107,OFFSET('6. Patients'!$RJ$9,1,MATCH($D35,'6. Patients'!$RK$9:$TH$9,0),ROWS('6. Patients'!DZ$10:DZ$107))),0)+
IFERROR(SUMPRODUCT('6. Patients'!CM$10:CM$107,OFFSET('6. Patients'!$TI$9,1,MATCH($D35,'6. Patients'!$TJ$9:$UC$9,0),ROWS('6. Patients'!DZ$10:DZ$107))),0))+
IFERROR(VLOOKUP($D35,$H$116:$L$146,COLUMNS($H$115:$J$115)-1+T$7,0)*$E35*$F35*'1. General Inputs'!$J$25,0),0),0)</f>
        <v>0</v>
      </c>
      <c r="U35" s="775">
        <f ca="1">ROUNDUP(IFERROR($F35*$E35*CHOOSE(U$7,
IFERROR(SUMPRODUCT('6. Patients'!CN$10:CN$107,OFFSET('6. Patients'!$DN$9,1,MATCH($D35,'6. Patients'!$DO$9:$FL$9,0),ROWS('6. Patients'!EA$10:EA$107))),0)+
IFERROR(SUMPRODUCT('6. Patients'!CN$10:CN$107,OFFSET('6. Patients'!$FM$9,1,MATCH($D35,'6. Patients'!$FN$9:$GG$9,0),ROWS('6. Patients'!EA$10:EA$107))),0)+
IFERROR(SUMPRODUCT('6. Patients'!CN$10:CN$107,OFFSET('6. Patients'!$GH$9,1,MATCH($D35,'6. Patients'!$GI$9:$IF$9,0),ROWS('6. Patients'!EA$10:EA$107))),0)+
IFERROR(SUMPRODUCT('6. Patients'!CN$10:CN$107,OFFSET('6. Patients'!$IG$9,1,MATCH($D35,'6. Patients'!$IH$9:$JA$9,0),ROWS('6. Patients'!EA$10:EA$107))),0),
IFERROR(SUMPRODUCT('6. Patients'!CN$10:CN$107,OFFSET('6. Patients'!$JB$9,1,MATCH($D35,'6. Patients'!$JC$9:$KZ$9,0),ROWS('6. Patients'!EA$10:EA$107))),0)+
IFERROR(SUMPRODUCT('6. Patients'!CN$10:CN$107,OFFSET('6. Patients'!$LA$9,1,MATCH($D35,'6. Patients'!$LB$9:$LU$9,0),ROWS('6. Patients'!EA$10:EA$107))),0)+
IFERROR(SUMPRODUCT('6. Patients'!CN$10:CN$107,OFFSET('6. Patients'!$LV$9,1,MATCH($D35,'6. Patients'!$LW$9:$NT$9,0),ROWS('6. Patients'!EA$10:EA$107))),0)+
IFERROR(SUMPRODUCT('6. Patients'!CN$10:CN$107,OFFSET('6. Patients'!$NU$9,1,MATCH($D35,'6. Patients'!$NV$9:$OO$9,0),ROWS('6. Patients'!EA$10:EA$107))),0),
IFERROR(SUMPRODUCT('6. Patients'!CN$10:CN$107,OFFSET('6. Patients'!$OP$9,1,MATCH($D35,'6. Patients'!$OQ$9:$QN$9,0),ROWS('6. Patients'!EA$10:EA$107))),0)+
IFERROR(SUMPRODUCT('6. Patients'!CN$10:CN$107,OFFSET('6. Patients'!$QO$9,1,MATCH($D35,'6. Patients'!$QP$9:$RI$9,0),ROWS('6. Patients'!EA$10:EA$107))),0)+
IFERROR(SUMPRODUCT('6. Patients'!CN$10:CN$107,OFFSET('6. Patients'!$RJ$9,1,MATCH($D35,'6. Patients'!$RK$9:$TH$9,0),ROWS('6. Patients'!EA$10:EA$107))),0)+
IFERROR(SUMPRODUCT('6. Patients'!CN$10:CN$107,OFFSET('6. Patients'!$TI$9,1,MATCH($D35,'6. Patients'!$TJ$9:$UC$9,0),ROWS('6. Patients'!EA$10:EA$107))),0))+
IFERROR(VLOOKUP($D35,$H$116:$L$146,COLUMNS($H$115:$J$115)-1+U$7,0)*$E35*$F35*'1. General Inputs'!$J$25,0),0),0)</f>
        <v>0</v>
      </c>
      <c r="V35" s="775">
        <f ca="1">ROUNDUP(IFERROR($F35*$E35*CHOOSE(V$7,
IFERROR(SUMPRODUCT('6. Patients'!CO$10:CO$107,OFFSET('6. Patients'!$DN$9,1,MATCH($D35,'6. Patients'!$DO$9:$FL$9,0),ROWS('6. Patients'!EB$10:EB$107))),0)+
IFERROR(SUMPRODUCT('6. Patients'!CO$10:CO$107,OFFSET('6. Patients'!$FM$9,1,MATCH($D35,'6. Patients'!$FN$9:$GG$9,0),ROWS('6. Patients'!EB$10:EB$107))),0)+
IFERROR(SUMPRODUCT('6. Patients'!CO$10:CO$107,OFFSET('6. Patients'!$GH$9,1,MATCH($D35,'6. Patients'!$GI$9:$IF$9,0),ROWS('6. Patients'!EB$10:EB$107))),0)+
IFERROR(SUMPRODUCT('6. Patients'!CO$10:CO$107,OFFSET('6. Patients'!$IG$9,1,MATCH($D35,'6. Patients'!$IH$9:$JA$9,0),ROWS('6. Patients'!EB$10:EB$107))),0),
IFERROR(SUMPRODUCT('6. Patients'!CO$10:CO$107,OFFSET('6. Patients'!$JB$9,1,MATCH($D35,'6. Patients'!$JC$9:$KZ$9,0),ROWS('6. Patients'!EB$10:EB$107))),0)+
IFERROR(SUMPRODUCT('6. Patients'!CO$10:CO$107,OFFSET('6. Patients'!$LA$9,1,MATCH($D35,'6. Patients'!$LB$9:$LU$9,0),ROWS('6. Patients'!EB$10:EB$107))),0)+
IFERROR(SUMPRODUCT('6. Patients'!CO$10:CO$107,OFFSET('6. Patients'!$LV$9,1,MATCH($D35,'6. Patients'!$LW$9:$NT$9,0),ROWS('6. Patients'!EB$10:EB$107))),0)+
IFERROR(SUMPRODUCT('6. Patients'!CO$10:CO$107,OFFSET('6. Patients'!$NU$9,1,MATCH($D35,'6. Patients'!$NV$9:$OO$9,0),ROWS('6. Patients'!EB$10:EB$107))),0),
IFERROR(SUMPRODUCT('6. Patients'!CO$10:CO$107,OFFSET('6. Patients'!$OP$9,1,MATCH($D35,'6. Patients'!$OQ$9:$QN$9,0),ROWS('6. Patients'!EB$10:EB$107))),0)+
IFERROR(SUMPRODUCT('6. Patients'!CO$10:CO$107,OFFSET('6. Patients'!$QO$9,1,MATCH($D35,'6. Patients'!$QP$9:$RI$9,0),ROWS('6. Patients'!EB$10:EB$107))),0)+
IFERROR(SUMPRODUCT('6. Patients'!CO$10:CO$107,OFFSET('6. Patients'!$RJ$9,1,MATCH($D35,'6. Patients'!$RK$9:$TH$9,0),ROWS('6. Patients'!EB$10:EB$107))),0)+
IFERROR(SUMPRODUCT('6. Patients'!CO$10:CO$107,OFFSET('6. Patients'!$TI$9,1,MATCH($D35,'6. Patients'!$TJ$9:$UC$9,0),ROWS('6. Patients'!EB$10:EB$107))),0))+
IFERROR(VLOOKUP($D35,$H$116:$L$146,COLUMNS($H$115:$J$115)-1+V$7,0)*$E35*$F35*'1. General Inputs'!$J$25,0),0),0)</f>
        <v>0</v>
      </c>
      <c r="W35" s="775">
        <f ca="1">ROUNDUP(IFERROR($F35*$E35*CHOOSE(W$7,
IFERROR(SUMPRODUCT('6. Patients'!CP$10:CP$107,OFFSET('6. Patients'!$DN$9,1,MATCH($D35,'6. Patients'!$DO$9:$FL$9,0),ROWS('6. Patients'!EC$10:EC$107))),0)+
IFERROR(SUMPRODUCT('6. Patients'!CP$10:CP$107,OFFSET('6. Patients'!$FM$9,1,MATCH($D35,'6. Patients'!$FN$9:$GG$9,0),ROWS('6. Patients'!EC$10:EC$107))),0)+
IFERROR(SUMPRODUCT('6. Patients'!CP$10:CP$107,OFFSET('6. Patients'!$GH$9,1,MATCH($D35,'6. Patients'!$GI$9:$IF$9,0),ROWS('6. Patients'!EC$10:EC$107))),0)+
IFERROR(SUMPRODUCT('6. Patients'!CP$10:CP$107,OFFSET('6. Patients'!$IG$9,1,MATCH($D35,'6. Patients'!$IH$9:$JA$9,0),ROWS('6. Patients'!EC$10:EC$107))),0),
IFERROR(SUMPRODUCT('6. Patients'!CP$10:CP$107,OFFSET('6. Patients'!$JB$9,1,MATCH($D35,'6. Patients'!$JC$9:$KZ$9,0),ROWS('6. Patients'!EC$10:EC$107))),0)+
IFERROR(SUMPRODUCT('6. Patients'!CP$10:CP$107,OFFSET('6. Patients'!$LA$9,1,MATCH($D35,'6. Patients'!$LB$9:$LU$9,0),ROWS('6. Patients'!EC$10:EC$107))),0)+
IFERROR(SUMPRODUCT('6. Patients'!CP$10:CP$107,OFFSET('6. Patients'!$LV$9,1,MATCH($D35,'6. Patients'!$LW$9:$NT$9,0),ROWS('6. Patients'!EC$10:EC$107))),0)+
IFERROR(SUMPRODUCT('6. Patients'!CP$10:CP$107,OFFSET('6. Patients'!$NU$9,1,MATCH($D35,'6. Patients'!$NV$9:$OO$9,0),ROWS('6. Patients'!EC$10:EC$107))),0),
IFERROR(SUMPRODUCT('6. Patients'!CP$10:CP$107,OFFSET('6. Patients'!$OP$9,1,MATCH($D35,'6. Patients'!$OQ$9:$QN$9,0),ROWS('6. Patients'!EC$10:EC$107))),0)+
IFERROR(SUMPRODUCT('6. Patients'!CP$10:CP$107,OFFSET('6. Patients'!$QO$9,1,MATCH($D35,'6. Patients'!$QP$9:$RI$9,0),ROWS('6. Patients'!EC$10:EC$107))),0)+
IFERROR(SUMPRODUCT('6. Patients'!CP$10:CP$107,OFFSET('6. Patients'!$RJ$9,1,MATCH($D35,'6. Patients'!$RK$9:$TH$9,0),ROWS('6. Patients'!EC$10:EC$107))),0)+
IFERROR(SUMPRODUCT('6. Patients'!CP$10:CP$107,OFFSET('6. Patients'!$TI$9,1,MATCH($D35,'6. Patients'!$TJ$9:$UC$9,0),ROWS('6. Patients'!EC$10:EC$107))),0))+
IFERROR(VLOOKUP($D35,$H$116:$L$146,COLUMNS($H$115:$J$115)-1+W$7,0)*$E35*$F35*'1. General Inputs'!$J$25,0),0),0)</f>
        <v>0</v>
      </c>
      <c r="X35" s="775">
        <f ca="1">ROUNDUP(IFERROR($F35*$E35*CHOOSE(X$7,
IFERROR(SUMPRODUCT('6. Patients'!CQ$10:CQ$107,OFFSET('6. Patients'!$DN$9,1,MATCH($D35,'6. Patients'!$DO$9:$FL$9,0),ROWS('6. Patients'!ED$10:ED$107))),0)+
IFERROR(SUMPRODUCT('6. Patients'!CQ$10:CQ$107,OFFSET('6. Patients'!$FM$9,1,MATCH($D35,'6. Patients'!$FN$9:$GG$9,0),ROWS('6. Patients'!ED$10:ED$107))),0)+
IFERROR(SUMPRODUCT('6. Patients'!CQ$10:CQ$107,OFFSET('6. Patients'!$GH$9,1,MATCH($D35,'6. Patients'!$GI$9:$IF$9,0),ROWS('6. Patients'!ED$10:ED$107))),0)+
IFERROR(SUMPRODUCT('6. Patients'!CQ$10:CQ$107,OFFSET('6. Patients'!$IG$9,1,MATCH($D35,'6. Patients'!$IH$9:$JA$9,0),ROWS('6. Patients'!ED$10:ED$107))),0),
IFERROR(SUMPRODUCT('6. Patients'!CQ$10:CQ$107,OFFSET('6. Patients'!$JB$9,1,MATCH($D35,'6. Patients'!$JC$9:$KZ$9,0),ROWS('6. Patients'!ED$10:ED$107))),0)+
IFERROR(SUMPRODUCT('6. Patients'!CQ$10:CQ$107,OFFSET('6. Patients'!$LA$9,1,MATCH($D35,'6. Patients'!$LB$9:$LU$9,0),ROWS('6. Patients'!ED$10:ED$107))),0)+
IFERROR(SUMPRODUCT('6. Patients'!CQ$10:CQ$107,OFFSET('6. Patients'!$LV$9,1,MATCH($D35,'6. Patients'!$LW$9:$NT$9,0),ROWS('6. Patients'!ED$10:ED$107))),0)+
IFERROR(SUMPRODUCT('6. Patients'!CQ$10:CQ$107,OFFSET('6. Patients'!$NU$9,1,MATCH($D35,'6. Patients'!$NV$9:$OO$9,0),ROWS('6. Patients'!ED$10:ED$107))),0),
IFERROR(SUMPRODUCT('6. Patients'!CQ$10:CQ$107,OFFSET('6. Patients'!$OP$9,1,MATCH($D35,'6. Patients'!$OQ$9:$QN$9,0),ROWS('6. Patients'!ED$10:ED$107))),0)+
IFERROR(SUMPRODUCT('6. Patients'!CQ$10:CQ$107,OFFSET('6. Patients'!$QO$9,1,MATCH($D35,'6. Patients'!$QP$9:$RI$9,0),ROWS('6. Patients'!ED$10:ED$107))),0)+
IFERROR(SUMPRODUCT('6. Patients'!CQ$10:CQ$107,OFFSET('6. Patients'!$RJ$9,1,MATCH($D35,'6. Patients'!$RK$9:$TH$9,0),ROWS('6. Patients'!ED$10:ED$107))),0)+
IFERROR(SUMPRODUCT('6. Patients'!CQ$10:CQ$107,OFFSET('6. Patients'!$TI$9,1,MATCH($D35,'6. Patients'!$TJ$9:$UC$9,0),ROWS('6. Patients'!ED$10:ED$107))),0))+
IFERROR(VLOOKUP($D35,$H$116:$L$146,COLUMNS($H$115:$J$115)-1+X$7,0)*$E35*$F35*'1. General Inputs'!$J$25,0),0),0)</f>
        <v>0</v>
      </c>
      <c r="Y35" s="775">
        <f ca="1">ROUNDUP(IFERROR($F35*$E35*CHOOSE(Y$7,
IFERROR(SUMPRODUCT('6. Patients'!CR$10:CR$107,OFFSET('6. Patients'!$DN$9,1,MATCH($D35,'6. Patients'!$DO$9:$FL$9,0),ROWS('6. Patients'!EE$10:EE$107))),0)+
IFERROR(SUMPRODUCT('6. Patients'!CR$10:CR$107,OFFSET('6. Patients'!$FM$9,1,MATCH($D35,'6. Patients'!$FN$9:$GG$9,0),ROWS('6. Patients'!EE$10:EE$107))),0)+
IFERROR(SUMPRODUCT('6. Patients'!CR$10:CR$107,OFFSET('6. Patients'!$GH$9,1,MATCH($D35,'6. Patients'!$GI$9:$IF$9,0),ROWS('6. Patients'!EE$10:EE$107))),0)+
IFERROR(SUMPRODUCT('6. Patients'!CR$10:CR$107,OFFSET('6. Patients'!$IG$9,1,MATCH($D35,'6. Patients'!$IH$9:$JA$9,0),ROWS('6. Patients'!EE$10:EE$107))),0),
IFERROR(SUMPRODUCT('6. Patients'!CR$10:CR$107,OFFSET('6. Patients'!$JB$9,1,MATCH($D35,'6. Patients'!$JC$9:$KZ$9,0),ROWS('6. Patients'!EE$10:EE$107))),0)+
IFERROR(SUMPRODUCT('6. Patients'!CR$10:CR$107,OFFSET('6. Patients'!$LA$9,1,MATCH($D35,'6. Patients'!$LB$9:$LU$9,0),ROWS('6. Patients'!EE$10:EE$107))),0)+
IFERROR(SUMPRODUCT('6. Patients'!CR$10:CR$107,OFFSET('6. Patients'!$LV$9,1,MATCH($D35,'6. Patients'!$LW$9:$NT$9,0),ROWS('6. Patients'!EE$10:EE$107))),0)+
IFERROR(SUMPRODUCT('6. Patients'!CR$10:CR$107,OFFSET('6. Patients'!$NU$9,1,MATCH($D35,'6. Patients'!$NV$9:$OO$9,0),ROWS('6. Patients'!EE$10:EE$107))),0),
IFERROR(SUMPRODUCT('6. Patients'!CR$10:CR$107,OFFSET('6. Patients'!$OP$9,1,MATCH($D35,'6. Patients'!$OQ$9:$QN$9,0),ROWS('6. Patients'!EE$10:EE$107))),0)+
IFERROR(SUMPRODUCT('6. Patients'!CR$10:CR$107,OFFSET('6. Patients'!$QO$9,1,MATCH($D35,'6. Patients'!$QP$9:$RI$9,0),ROWS('6. Patients'!EE$10:EE$107))),0)+
IFERROR(SUMPRODUCT('6. Patients'!CR$10:CR$107,OFFSET('6. Patients'!$RJ$9,1,MATCH($D35,'6. Patients'!$RK$9:$TH$9,0),ROWS('6. Patients'!EE$10:EE$107))),0)+
IFERROR(SUMPRODUCT('6. Patients'!CR$10:CR$107,OFFSET('6. Patients'!$TI$9,1,MATCH($D35,'6. Patients'!$TJ$9:$UC$9,0),ROWS('6. Patients'!EE$10:EE$107))),0))+
IFERROR(VLOOKUP($D35,$H$116:$L$146,COLUMNS($H$115:$J$115)-1+Y$7,0)*$E35*$F35*'1. General Inputs'!$J$25,0),0),0)</f>
        <v>0</v>
      </c>
      <c r="Z35" s="775">
        <f ca="1">ROUNDUP(IFERROR($F35*$E35*CHOOSE(Z$7,
IFERROR(SUMPRODUCT('6. Patients'!CS$10:CS$107,OFFSET('6. Patients'!$DN$9,1,MATCH($D35,'6. Patients'!$DO$9:$FL$9,0),ROWS('6. Patients'!EF$10:EF$107))),0)+
IFERROR(SUMPRODUCT('6. Patients'!CS$10:CS$107,OFFSET('6. Patients'!$FM$9,1,MATCH($D35,'6. Patients'!$FN$9:$GG$9,0),ROWS('6. Patients'!EF$10:EF$107))),0)+
IFERROR(SUMPRODUCT('6. Patients'!CS$10:CS$107,OFFSET('6. Patients'!$GH$9,1,MATCH($D35,'6. Patients'!$GI$9:$IF$9,0),ROWS('6. Patients'!EF$10:EF$107))),0)+
IFERROR(SUMPRODUCT('6. Patients'!CS$10:CS$107,OFFSET('6. Patients'!$IG$9,1,MATCH($D35,'6. Patients'!$IH$9:$JA$9,0),ROWS('6. Patients'!EF$10:EF$107))),0),
IFERROR(SUMPRODUCT('6. Patients'!CS$10:CS$107,OFFSET('6. Patients'!$JB$9,1,MATCH($D35,'6. Patients'!$JC$9:$KZ$9,0),ROWS('6. Patients'!EF$10:EF$107))),0)+
IFERROR(SUMPRODUCT('6. Patients'!CS$10:CS$107,OFFSET('6. Patients'!$LA$9,1,MATCH($D35,'6. Patients'!$LB$9:$LU$9,0),ROWS('6. Patients'!EF$10:EF$107))),0)+
IFERROR(SUMPRODUCT('6. Patients'!CS$10:CS$107,OFFSET('6. Patients'!$LV$9,1,MATCH($D35,'6. Patients'!$LW$9:$NT$9,0),ROWS('6. Patients'!EF$10:EF$107))),0)+
IFERROR(SUMPRODUCT('6. Patients'!CS$10:CS$107,OFFSET('6. Patients'!$NU$9,1,MATCH($D35,'6. Patients'!$NV$9:$OO$9,0),ROWS('6. Patients'!EF$10:EF$107))),0),
IFERROR(SUMPRODUCT('6. Patients'!CS$10:CS$107,OFFSET('6. Patients'!$OP$9,1,MATCH($D35,'6. Patients'!$OQ$9:$QN$9,0),ROWS('6. Patients'!EF$10:EF$107))),0)+
IFERROR(SUMPRODUCT('6. Patients'!CS$10:CS$107,OFFSET('6. Patients'!$QO$9,1,MATCH($D35,'6. Patients'!$QP$9:$RI$9,0),ROWS('6. Patients'!EF$10:EF$107))),0)+
IFERROR(SUMPRODUCT('6. Patients'!CS$10:CS$107,OFFSET('6. Patients'!$RJ$9,1,MATCH($D35,'6. Patients'!$RK$9:$TH$9,0),ROWS('6. Patients'!EF$10:EF$107))),0)+
IFERROR(SUMPRODUCT('6. Patients'!CS$10:CS$107,OFFSET('6. Patients'!$TI$9,1,MATCH($D35,'6. Patients'!$TJ$9:$UC$9,0),ROWS('6. Patients'!EF$10:EF$107))),0))+
IFERROR(VLOOKUP($D35,$H$116:$L$146,COLUMNS($H$115:$J$115)-1+Z$7,0)*$E35*$F35*'1. General Inputs'!$J$25,0),0),0)</f>
        <v>0</v>
      </c>
      <c r="AA35" s="775">
        <f ca="1">ROUNDUP(IFERROR($F35*$E35*CHOOSE(AA$7,
IFERROR(SUMPRODUCT('6. Patients'!CT$10:CT$107,OFFSET('6. Patients'!$DN$9,1,MATCH($D35,'6. Patients'!$DO$9:$FL$9,0),ROWS('6. Patients'!EG$10:EG$107))),0)+
IFERROR(SUMPRODUCT('6. Patients'!CT$10:CT$107,OFFSET('6. Patients'!$FM$9,1,MATCH($D35,'6. Patients'!$FN$9:$GG$9,0),ROWS('6. Patients'!EG$10:EG$107))),0)+
IFERROR(SUMPRODUCT('6. Patients'!CT$10:CT$107,OFFSET('6. Patients'!$GH$9,1,MATCH($D35,'6. Patients'!$GI$9:$IF$9,0),ROWS('6. Patients'!EG$10:EG$107))),0)+
IFERROR(SUMPRODUCT('6. Patients'!CT$10:CT$107,OFFSET('6. Patients'!$IG$9,1,MATCH($D35,'6. Patients'!$IH$9:$JA$9,0),ROWS('6. Patients'!EG$10:EG$107))),0),
IFERROR(SUMPRODUCT('6. Patients'!CT$10:CT$107,OFFSET('6. Patients'!$JB$9,1,MATCH($D35,'6. Patients'!$JC$9:$KZ$9,0),ROWS('6. Patients'!EG$10:EG$107))),0)+
IFERROR(SUMPRODUCT('6. Patients'!CT$10:CT$107,OFFSET('6. Patients'!$LA$9,1,MATCH($D35,'6. Patients'!$LB$9:$LU$9,0),ROWS('6. Patients'!EG$10:EG$107))),0)+
IFERROR(SUMPRODUCT('6. Patients'!CT$10:CT$107,OFFSET('6. Patients'!$LV$9,1,MATCH($D35,'6. Patients'!$LW$9:$NT$9,0),ROWS('6. Patients'!EG$10:EG$107))),0)+
IFERROR(SUMPRODUCT('6. Patients'!CT$10:CT$107,OFFSET('6. Patients'!$NU$9,1,MATCH($D35,'6. Patients'!$NV$9:$OO$9,0),ROWS('6. Patients'!EG$10:EG$107))),0),
IFERROR(SUMPRODUCT('6. Patients'!CT$10:CT$107,OFFSET('6. Patients'!$OP$9,1,MATCH($D35,'6. Patients'!$OQ$9:$QN$9,0),ROWS('6. Patients'!EG$10:EG$107))),0)+
IFERROR(SUMPRODUCT('6. Patients'!CT$10:CT$107,OFFSET('6. Patients'!$QO$9,1,MATCH($D35,'6. Patients'!$QP$9:$RI$9,0),ROWS('6. Patients'!EG$10:EG$107))),0)+
IFERROR(SUMPRODUCT('6. Patients'!CT$10:CT$107,OFFSET('6. Patients'!$RJ$9,1,MATCH($D35,'6. Patients'!$RK$9:$TH$9,0),ROWS('6. Patients'!EG$10:EG$107))),0)+
IFERROR(SUMPRODUCT('6. Patients'!CT$10:CT$107,OFFSET('6. Patients'!$TI$9,1,MATCH($D35,'6. Patients'!$TJ$9:$UC$9,0),ROWS('6. Patients'!EG$10:EG$107))),0))+
IFERROR(VLOOKUP($D35,$H$116:$L$146,COLUMNS($H$115:$J$115)-1+AA$7,0)*$E35*$F35*'1. General Inputs'!$J$25,0),0),0)</f>
        <v>0</v>
      </c>
      <c r="AB35" s="775">
        <f ca="1">ROUNDUP(IFERROR($F35*$E35*CHOOSE(AB$7,
IFERROR(SUMPRODUCT('6. Patients'!CU$10:CU$107,OFFSET('6. Patients'!$DN$9,1,MATCH($D35,'6. Patients'!$DO$9:$FL$9,0),ROWS('6. Patients'!EH$10:EH$107))),0)+
IFERROR(SUMPRODUCT('6. Patients'!CU$10:CU$107,OFFSET('6. Patients'!$FM$9,1,MATCH($D35,'6. Patients'!$FN$9:$GG$9,0),ROWS('6. Patients'!EH$10:EH$107))),0)+
IFERROR(SUMPRODUCT('6. Patients'!CU$10:CU$107,OFFSET('6. Patients'!$GH$9,1,MATCH($D35,'6. Patients'!$GI$9:$IF$9,0),ROWS('6. Patients'!EH$10:EH$107))),0)+
IFERROR(SUMPRODUCT('6. Patients'!CU$10:CU$107,OFFSET('6. Patients'!$IG$9,1,MATCH($D35,'6. Patients'!$IH$9:$JA$9,0),ROWS('6. Patients'!EH$10:EH$107))),0),
IFERROR(SUMPRODUCT('6. Patients'!CU$10:CU$107,OFFSET('6. Patients'!$JB$9,1,MATCH($D35,'6. Patients'!$JC$9:$KZ$9,0),ROWS('6. Patients'!EH$10:EH$107))),0)+
IFERROR(SUMPRODUCT('6. Patients'!CU$10:CU$107,OFFSET('6. Patients'!$LA$9,1,MATCH($D35,'6. Patients'!$LB$9:$LU$9,0),ROWS('6. Patients'!EH$10:EH$107))),0)+
IFERROR(SUMPRODUCT('6. Patients'!CU$10:CU$107,OFFSET('6. Patients'!$LV$9,1,MATCH($D35,'6. Patients'!$LW$9:$NT$9,0),ROWS('6. Patients'!EH$10:EH$107))),0)+
IFERROR(SUMPRODUCT('6. Patients'!CU$10:CU$107,OFFSET('6. Patients'!$NU$9,1,MATCH($D35,'6. Patients'!$NV$9:$OO$9,0),ROWS('6. Patients'!EH$10:EH$107))),0),
IFERROR(SUMPRODUCT('6. Patients'!CU$10:CU$107,OFFSET('6. Patients'!$OP$9,1,MATCH($D35,'6. Patients'!$OQ$9:$QN$9,0),ROWS('6. Patients'!EH$10:EH$107))),0)+
IFERROR(SUMPRODUCT('6. Patients'!CU$10:CU$107,OFFSET('6. Patients'!$QO$9,1,MATCH($D35,'6. Patients'!$QP$9:$RI$9,0),ROWS('6. Patients'!EH$10:EH$107))),0)+
IFERROR(SUMPRODUCT('6. Patients'!CU$10:CU$107,OFFSET('6. Patients'!$RJ$9,1,MATCH($D35,'6. Patients'!$RK$9:$TH$9,0),ROWS('6. Patients'!EH$10:EH$107))),0)+
IFERROR(SUMPRODUCT('6. Patients'!CU$10:CU$107,OFFSET('6. Patients'!$TI$9,1,MATCH($D35,'6. Patients'!$TJ$9:$UC$9,0),ROWS('6. Patients'!EH$10:EH$107))),0))+
IFERROR(VLOOKUP($D35,$H$116:$L$146,COLUMNS($H$115:$J$115)-1+AB$7,0)*$E35*$F35*'1. General Inputs'!$J$25,0),0),0)</f>
        <v>0</v>
      </c>
      <c r="AC35" s="775">
        <f ca="1">ROUNDUP(IFERROR($F35*$E35*CHOOSE(AC$7,
IFERROR(SUMPRODUCT('6. Patients'!CV$10:CV$107,OFFSET('6. Patients'!$DN$9,1,MATCH($D35,'6. Patients'!$DO$9:$FL$9,0),ROWS('6. Patients'!EI$10:EI$107))),0)+
IFERROR(SUMPRODUCT('6. Patients'!CV$10:CV$107,OFFSET('6. Patients'!$FM$9,1,MATCH($D35,'6. Patients'!$FN$9:$GG$9,0),ROWS('6. Patients'!EI$10:EI$107))),0)+
IFERROR(SUMPRODUCT('6. Patients'!CV$10:CV$107,OFFSET('6. Patients'!$GH$9,1,MATCH($D35,'6. Patients'!$GI$9:$IF$9,0),ROWS('6. Patients'!EI$10:EI$107))),0)+
IFERROR(SUMPRODUCT('6. Patients'!CV$10:CV$107,OFFSET('6. Patients'!$IG$9,1,MATCH($D35,'6. Patients'!$IH$9:$JA$9,0),ROWS('6. Patients'!EI$10:EI$107))),0),
IFERROR(SUMPRODUCT('6. Patients'!CV$10:CV$107,OFFSET('6. Patients'!$JB$9,1,MATCH($D35,'6. Patients'!$JC$9:$KZ$9,0),ROWS('6. Patients'!EI$10:EI$107))),0)+
IFERROR(SUMPRODUCT('6. Patients'!CV$10:CV$107,OFFSET('6. Patients'!$LA$9,1,MATCH($D35,'6. Patients'!$LB$9:$LU$9,0),ROWS('6. Patients'!EI$10:EI$107))),0)+
IFERROR(SUMPRODUCT('6. Patients'!CV$10:CV$107,OFFSET('6. Patients'!$LV$9,1,MATCH($D35,'6. Patients'!$LW$9:$NT$9,0),ROWS('6. Patients'!EI$10:EI$107))),0)+
IFERROR(SUMPRODUCT('6. Patients'!CV$10:CV$107,OFFSET('6. Patients'!$NU$9,1,MATCH($D35,'6. Patients'!$NV$9:$OO$9,0),ROWS('6. Patients'!EI$10:EI$107))),0),
IFERROR(SUMPRODUCT('6. Patients'!CV$10:CV$107,OFFSET('6. Patients'!$OP$9,1,MATCH($D35,'6. Patients'!$OQ$9:$QN$9,0),ROWS('6. Patients'!EI$10:EI$107))),0)+
IFERROR(SUMPRODUCT('6. Patients'!CV$10:CV$107,OFFSET('6. Patients'!$QO$9,1,MATCH($D35,'6. Patients'!$QP$9:$RI$9,0),ROWS('6. Patients'!EI$10:EI$107))),0)+
IFERROR(SUMPRODUCT('6. Patients'!CV$10:CV$107,OFFSET('6. Patients'!$RJ$9,1,MATCH($D35,'6. Patients'!$RK$9:$TH$9,0),ROWS('6. Patients'!EI$10:EI$107))),0)+
IFERROR(SUMPRODUCT('6. Patients'!CV$10:CV$107,OFFSET('6. Patients'!$TI$9,1,MATCH($D35,'6. Patients'!$TJ$9:$UC$9,0),ROWS('6. Patients'!EI$10:EI$107))),0))+
IFERROR(VLOOKUP($D35,$H$116:$L$146,COLUMNS($H$115:$J$115)-1+AC$7,0)*$E35*$F35*'1. General Inputs'!$J$25,0),0),0)</f>
        <v>0</v>
      </c>
      <c r="AD35" s="775">
        <f ca="1">ROUNDUP(IFERROR($F35*$E35*CHOOSE(AD$7,
IFERROR(SUMPRODUCT('6. Patients'!CW$10:CW$107,OFFSET('6. Patients'!$DN$9,1,MATCH($D35,'6. Patients'!$DO$9:$FL$9,0),ROWS('6. Patients'!EJ$10:EJ$107))),0)+
IFERROR(SUMPRODUCT('6. Patients'!CW$10:CW$107,OFFSET('6. Patients'!$FM$9,1,MATCH($D35,'6. Patients'!$FN$9:$GG$9,0),ROWS('6. Patients'!EJ$10:EJ$107))),0)+
IFERROR(SUMPRODUCT('6. Patients'!CW$10:CW$107,OFFSET('6. Patients'!$GH$9,1,MATCH($D35,'6. Patients'!$GI$9:$IF$9,0),ROWS('6. Patients'!EJ$10:EJ$107))),0)+
IFERROR(SUMPRODUCT('6. Patients'!CW$10:CW$107,OFFSET('6. Patients'!$IG$9,1,MATCH($D35,'6. Patients'!$IH$9:$JA$9,0),ROWS('6. Patients'!EJ$10:EJ$107))),0),
IFERROR(SUMPRODUCT('6. Patients'!CW$10:CW$107,OFFSET('6. Patients'!$JB$9,1,MATCH($D35,'6. Patients'!$JC$9:$KZ$9,0),ROWS('6. Patients'!EJ$10:EJ$107))),0)+
IFERROR(SUMPRODUCT('6. Patients'!CW$10:CW$107,OFFSET('6. Patients'!$LA$9,1,MATCH($D35,'6. Patients'!$LB$9:$LU$9,0),ROWS('6. Patients'!EJ$10:EJ$107))),0)+
IFERROR(SUMPRODUCT('6. Patients'!CW$10:CW$107,OFFSET('6. Patients'!$LV$9,1,MATCH($D35,'6. Patients'!$LW$9:$NT$9,0),ROWS('6. Patients'!EJ$10:EJ$107))),0)+
IFERROR(SUMPRODUCT('6. Patients'!CW$10:CW$107,OFFSET('6. Patients'!$NU$9,1,MATCH($D35,'6. Patients'!$NV$9:$OO$9,0),ROWS('6. Patients'!EJ$10:EJ$107))),0),
IFERROR(SUMPRODUCT('6. Patients'!CW$10:CW$107,OFFSET('6. Patients'!$OP$9,1,MATCH($D35,'6. Patients'!$OQ$9:$QN$9,0),ROWS('6. Patients'!EJ$10:EJ$107))),0)+
IFERROR(SUMPRODUCT('6. Patients'!CW$10:CW$107,OFFSET('6. Patients'!$QO$9,1,MATCH($D35,'6. Patients'!$QP$9:$RI$9,0),ROWS('6. Patients'!EJ$10:EJ$107))),0)+
IFERROR(SUMPRODUCT('6. Patients'!CW$10:CW$107,OFFSET('6. Patients'!$RJ$9,1,MATCH($D35,'6. Patients'!$RK$9:$TH$9,0),ROWS('6. Patients'!EJ$10:EJ$107))),0)+
IFERROR(SUMPRODUCT('6. Patients'!CW$10:CW$107,OFFSET('6. Patients'!$TI$9,1,MATCH($D35,'6. Patients'!$TJ$9:$UC$9,0),ROWS('6. Patients'!EJ$10:EJ$107))),0))+
IFERROR(VLOOKUP($D35,$H$116:$L$146,COLUMNS($H$115:$J$115)-1+AD$7,0)*$E35*$F35*'1. General Inputs'!$J$25,0),0),0)</f>
        <v>0</v>
      </c>
      <c r="AE35" s="775">
        <f ca="1">ROUNDUP(IFERROR($F35*$E35*CHOOSE(AE$7,
IFERROR(SUMPRODUCT('6. Patients'!CX$10:CX$107,OFFSET('6. Patients'!$DN$9,1,MATCH($D35,'6. Patients'!$DO$9:$FL$9,0),ROWS('6. Patients'!EK$10:EK$107))),0)+
IFERROR(SUMPRODUCT('6. Patients'!CX$10:CX$107,OFFSET('6. Patients'!$FM$9,1,MATCH($D35,'6. Patients'!$FN$9:$GG$9,0),ROWS('6. Patients'!EK$10:EK$107))),0)+
IFERROR(SUMPRODUCT('6. Patients'!CX$10:CX$107,OFFSET('6. Patients'!$GH$9,1,MATCH($D35,'6. Patients'!$GI$9:$IF$9,0),ROWS('6. Patients'!EK$10:EK$107))),0)+
IFERROR(SUMPRODUCT('6. Patients'!CX$10:CX$107,OFFSET('6. Patients'!$IG$9,1,MATCH($D35,'6. Patients'!$IH$9:$JA$9,0),ROWS('6. Patients'!EK$10:EK$107))),0),
IFERROR(SUMPRODUCT('6. Patients'!CX$10:CX$107,OFFSET('6. Patients'!$JB$9,1,MATCH($D35,'6. Patients'!$JC$9:$KZ$9,0),ROWS('6. Patients'!EK$10:EK$107))),0)+
IFERROR(SUMPRODUCT('6. Patients'!CX$10:CX$107,OFFSET('6. Patients'!$LA$9,1,MATCH($D35,'6. Patients'!$LB$9:$LU$9,0),ROWS('6. Patients'!EK$10:EK$107))),0)+
IFERROR(SUMPRODUCT('6. Patients'!CX$10:CX$107,OFFSET('6. Patients'!$LV$9,1,MATCH($D35,'6. Patients'!$LW$9:$NT$9,0),ROWS('6. Patients'!EK$10:EK$107))),0)+
IFERROR(SUMPRODUCT('6. Patients'!CX$10:CX$107,OFFSET('6. Patients'!$NU$9,1,MATCH($D35,'6. Patients'!$NV$9:$OO$9,0),ROWS('6. Patients'!EK$10:EK$107))),0),
IFERROR(SUMPRODUCT('6. Patients'!CX$10:CX$107,OFFSET('6. Patients'!$OP$9,1,MATCH($D35,'6. Patients'!$OQ$9:$QN$9,0),ROWS('6. Patients'!EK$10:EK$107))),0)+
IFERROR(SUMPRODUCT('6. Patients'!CX$10:CX$107,OFFSET('6. Patients'!$QO$9,1,MATCH($D35,'6. Patients'!$QP$9:$RI$9,0),ROWS('6. Patients'!EK$10:EK$107))),0)+
IFERROR(SUMPRODUCT('6. Patients'!CX$10:CX$107,OFFSET('6. Patients'!$RJ$9,1,MATCH($D35,'6. Patients'!$RK$9:$TH$9,0),ROWS('6. Patients'!EK$10:EK$107))),0)+
IFERROR(SUMPRODUCT('6. Patients'!CX$10:CX$107,OFFSET('6. Patients'!$TI$9,1,MATCH($D35,'6. Patients'!$TJ$9:$UC$9,0),ROWS('6. Patients'!EK$10:EK$107))),0))+
IFERROR(VLOOKUP($D35,$H$116:$L$146,COLUMNS($H$115:$J$115)-1+AE$7,0)*$E35*$F35*'1. General Inputs'!$J$25,0),0),0)</f>
        <v>0</v>
      </c>
      <c r="AF35" s="775">
        <f ca="1">ROUNDUP(IFERROR($F35*$E35*CHOOSE(AF$7,
IFERROR(SUMPRODUCT('6. Patients'!CY$10:CY$107,OFFSET('6. Patients'!$DN$9,1,MATCH($D35,'6. Patients'!$DO$9:$FL$9,0),ROWS('6. Patients'!EL$10:EL$107))),0)+
IFERROR(SUMPRODUCT('6. Patients'!CY$10:CY$107,OFFSET('6. Patients'!$FM$9,1,MATCH($D35,'6. Patients'!$FN$9:$GG$9,0),ROWS('6. Patients'!EL$10:EL$107))),0)+
IFERROR(SUMPRODUCT('6. Patients'!CY$10:CY$107,OFFSET('6. Patients'!$GH$9,1,MATCH($D35,'6. Patients'!$GI$9:$IF$9,0),ROWS('6. Patients'!EL$10:EL$107))),0)+
IFERROR(SUMPRODUCT('6. Patients'!CY$10:CY$107,OFFSET('6. Patients'!$IG$9,1,MATCH($D35,'6. Patients'!$IH$9:$JA$9,0),ROWS('6. Patients'!EL$10:EL$107))),0),
IFERROR(SUMPRODUCT('6. Patients'!CY$10:CY$107,OFFSET('6. Patients'!$JB$9,1,MATCH($D35,'6. Patients'!$JC$9:$KZ$9,0),ROWS('6. Patients'!EL$10:EL$107))),0)+
IFERROR(SUMPRODUCT('6. Patients'!CY$10:CY$107,OFFSET('6. Patients'!$LA$9,1,MATCH($D35,'6. Patients'!$LB$9:$LU$9,0),ROWS('6. Patients'!EL$10:EL$107))),0)+
IFERROR(SUMPRODUCT('6. Patients'!CY$10:CY$107,OFFSET('6. Patients'!$LV$9,1,MATCH($D35,'6. Patients'!$LW$9:$NT$9,0),ROWS('6. Patients'!EL$10:EL$107))),0)+
IFERROR(SUMPRODUCT('6. Patients'!CY$10:CY$107,OFFSET('6. Patients'!$NU$9,1,MATCH($D35,'6. Patients'!$NV$9:$OO$9,0),ROWS('6. Patients'!EL$10:EL$107))),0),
IFERROR(SUMPRODUCT('6. Patients'!CY$10:CY$107,OFFSET('6. Patients'!$OP$9,1,MATCH($D35,'6. Patients'!$OQ$9:$QN$9,0),ROWS('6. Patients'!EL$10:EL$107))),0)+
IFERROR(SUMPRODUCT('6. Patients'!CY$10:CY$107,OFFSET('6. Patients'!$QO$9,1,MATCH($D35,'6. Patients'!$QP$9:$RI$9,0),ROWS('6. Patients'!EL$10:EL$107))),0)+
IFERROR(SUMPRODUCT('6. Patients'!CY$10:CY$107,OFFSET('6. Patients'!$RJ$9,1,MATCH($D35,'6. Patients'!$RK$9:$TH$9,0),ROWS('6. Patients'!EL$10:EL$107))),0)+
IFERROR(SUMPRODUCT('6. Patients'!CY$10:CY$107,OFFSET('6. Patients'!$TI$9,1,MATCH($D35,'6. Patients'!$TJ$9:$UC$9,0),ROWS('6. Patients'!EL$10:EL$107))),0))+
IFERROR(VLOOKUP($D35,$H$116:$L$146,COLUMNS($H$115:$J$115)-1+AF$7,0)*$E35*$F35*'1. General Inputs'!$J$25,0),0),0)</f>
        <v>0</v>
      </c>
      <c r="AG35" s="775">
        <f ca="1">ROUNDUP(IFERROR($F35*$E35*CHOOSE(AG$7,
IFERROR(SUMPRODUCT('6. Patients'!CZ$10:CZ$107,OFFSET('6. Patients'!$DN$9,1,MATCH($D35,'6. Patients'!$DO$9:$FL$9,0),ROWS('6. Patients'!EM$10:EM$107))),0)+
IFERROR(SUMPRODUCT('6. Patients'!CZ$10:CZ$107,OFFSET('6. Patients'!$FM$9,1,MATCH($D35,'6. Patients'!$FN$9:$GG$9,0),ROWS('6. Patients'!EM$10:EM$107))),0)+
IFERROR(SUMPRODUCT('6. Patients'!CZ$10:CZ$107,OFFSET('6. Patients'!$GH$9,1,MATCH($D35,'6. Patients'!$GI$9:$IF$9,0),ROWS('6. Patients'!EM$10:EM$107))),0)+
IFERROR(SUMPRODUCT('6. Patients'!CZ$10:CZ$107,OFFSET('6. Patients'!$IG$9,1,MATCH($D35,'6. Patients'!$IH$9:$JA$9,0),ROWS('6. Patients'!EM$10:EM$107))),0),
IFERROR(SUMPRODUCT('6. Patients'!CZ$10:CZ$107,OFFSET('6. Patients'!$JB$9,1,MATCH($D35,'6. Patients'!$JC$9:$KZ$9,0),ROWS('6. Patients'!EM$10:EM$107))),0)+
IFERROR(SUMPRODUCT('6. Patients'!CZ$10:CZ$107,OFFSET('6. Patients'!$LA$9,1,MATCH($D35,'6. Patients'!$LB$9:$LU$9,0),ROWS('6. Patients'!EM$10:EM$107))),0)+
IFERROR(SUMPRODUCT('6. Patients'!CZ$10:CZ$107,OFFSET('6. Patients'!$LV$9,1,MATCH($D35,'6. Patients'!$LW$9:$NT$9,0),ROWS('6. Patients'!EM$10:EM$107))),0)+
IFERROR(SUMPRODUCT('6. Patients'!CZ$10:CZ$107,OFFSET('6. Patients'!$NU$9,1,MATCH($D35,'6. Patients'!$NV$9:$OO$9,0),ROWS('6. Patients'!EM$10:EM$107))),0),
IFERROR(SUMPRODUCT('6. Patients'!CZ$10:CZ$107,OFFSET('6. Patients'!$OP$9,1,MATCH($D35,'6. Patients'!$OQ$9:$QN$9,0),ROWS('6. Patients'!EM$10:EM$107))),0)+
IFERROR(SUMPRODUCT('6. Patients'!CZ$10:CZ$107,OFFSET('6. Patients'!$QO$9,1,MATCH($D35,'6. Patients'!$QP$9:$RI$9,0),ROWS('6. Patients'!EM$10:EM$107))),0)+
IFERROR(SUMPRODUCT('6. Patients'!CZ$10:CZ$107,OFFSET('6. Patients'!$RJ$9,1,MATCH($D35,'6. Patients'!$RK$9:$TH$9,0),ROWS('6. Patients'!EM$10:EM$107))),0)+
IFERROR(SUMPRODUCT('6. Patients'!CZ$10:CZ$107,OFFSET('6. Patients'!$TI$9,1,MATCH($D35,'6. Patients'!$TJ$9:$UC$9,0),ROWS('6. Patients'!EM$10:EM$107))),0))+
IFERROR(VLOOKUP($D35,$H$116:$L$146,COLUMNS($H$115:$J$115)-1+AG$7,0)*$E35*$F35*'1. General Inputs'!$J$25,0),0),0)</f>
        <v>0</v>
      </c>
      <c r="AH35" s="775">
        <f ca="1">ROUNDUP(IFERROR($F35*$E35*CHOOSE(AH$7,
IFERROR(SUMPRODUCT('6. Patients'!DA$10:DA$107,OFFSET('6. Patients'!$DN$9,1,MATCH($D35,'6. Patients'!$DO$9:$FL$9,0),ROWS('6. Patients'!EN$10:EN$107))),0)+
IFERROR(SUMPRODUCT('6. Patients'!DA$10:DA$107,OFFSET('6. Patients'!$FM$9,1,MATCH($D35,'6. Patients'!$FN$9:$GG$9,0),ROWS('6. Patients'!EN$10:EN$107))),0)+
IFERROR(SUMPRODUCT('6. Patients'!DA$10:DA$107,OFFSET('6. Patients'!$GH$9,1,MATCH($D35,'6. Patients'!$GI$9:$IF$9,0),ROWS('6. Patients'!EN$10:EN$107))),0)+
IFERROR(SUMPRODUCT('6. Patients'!DA$10:DA$107,OFFSET('6. Patients'!$IG$9,1,MATCH($D35,'6. Patients'!$IH$9:$JA$9,0),ROWS('6. Patients'!EN$10:EN$107))),0),
IFERROR(SUMPRODUCT('6. Patients'!DA$10:DA$107,OFFSET('6. Patients'!$JB$9,1,MATCH($D35,'6. Patients'!$JC$9:$KZ$9,0),ROWS('6. Patients'!EN$10:EN$107))),0)+
IFERROR(SUMPRODUCT('6. Patients'!DA$10:DA$107,OFFSET('6. Patients'!$LA$9,1,MATCH($D35,'6. Patients'!$LB$9:$LU$9,0),ROWS('6. Patients'!EN$10:EN$107))),0)+
IFERROR(SUMPRODUCT('6. Patients'!DA$10:DA$107,OFFSET('6. Patients'!$LV$9,1,MATCH($D35,'6. Patients'!$LW$9:$NT$9,0),ROWS('6. Patients'!EN$10:EN$107))),0)+
IFERROR(SUMPRODUCT('6. Patients'!DA$10:DA$107,OFFSET('6. Patients'!$NU$9,1,MATCH($D35,'6. Patients'!$NV$9:$OO$9,0),ROWS('6. Patients'!EN$10:EN$107))),0),
IFERROR(SUMPRODUCT('6. Patients'!DA$10:DA$107,OFFSET('6. Patients'!$OP$9,1,MATCH($D35,'6. Patients'!$OQ$9:$QN$9,0),ROWS('6. Patients'!EN$10:EN$107))),0)+
IFERROR(SUMPRODUCT('6. Patients'!DA$10:DA$107,OFFSET('6. Patients'!$QO$9,1,MATCH($D35,'6. Patients'!$QP$9:$RI$9,0),ROWS('6. Patients'!EN$10:EN$107))),0)+
IFERROR(SUMPRODUCT('6. Patients'!DA$10:DA$107,OFFSET('6. Patients'!$RJ$9,1,MATCH($D35,'6. Patients'!$RK$9:$TH$9,0),ROWS('6. Patients'!EN$10:EN$107))),0)+
IFERROR(SUMPRODUCT('6. Patients'!DA$10:DA$107,OFFSET('6. Patients'!$TI$9,1,MATCH($D35,'6. Patients'!$TJ$9:$UC$9,0),ROWS('6. Patients'!EN$10:EN$107))),0))+
IFERROR(VLOOKUP($D35,$H$116:$L$146,COLUMNS($H$115:$J$115)-1+AH$7,0)*$E35*$F35*'1. General Inputs'!$J$25,0),0),0)</f>
        <v>0</v>
      </c>
      <c r="AI35" s="775">
        <f ca="1">ROUNDUP(IFERROR($F35*$E35*CHOOSE(AI$7,
IFERROR(SUMPRODUCT('6. Patients'!DB$10:DB$107,OFFSET('6. Patients'!$DN$9,1,MATCH($D35,'6. Patients'!$DO$9:$FL$9,0),ROWS('6. Patients'!EO$10:EO$107))),0)+
IFERROR(SUMPRODUCT('6. Patients'!DB$10:DB$107,OFFSET('6. Patients'!$FM$9,1,MATCH($D35,'6. Patients'!$FN$9:$GG$9,0),ROWS('6. Patients'!EO$10:EO$107))),0)+
IFERROR(SUMPRODUCT('6. Patients'!DB$10:DB$107,OFFSET('6. Patients'!$GH$9,1,MATCH($D35,'6. Patients'!$GI$9:$IF$9,0),ROWS('6. Patients'!EO$10:EO$107))),0)+
IFERROR(SUMPRODUCT('6. Patients'!DB$10:DB$107,OFFSET('6. Patients'!$IG$9,1,MATCH($D35,'6. Patients'!$IH$9:$JA$9,0),ROWS('6. Patients'!EO$10:EO$107))),0),
IFERROR(SUMPRODUCT('6. Patients'!DB$10:DB$107,OFFSET('6. Patients'!$JB$9,1,MATCH($D35,'6. Patients'!$JC$9:$KZ$9,0),ROWS('6. Patients'!EO$10:EO$107))),0)+
IFERROR(SUMPRODUCT('6. Patients'!DB$10:DB$107,OFFSET('6. Patients'!$LA$9,1,MATCH($D35,'6. Patients'!$LB$9:$LU$9,0),ROWS('6. Patients'!EO$10:EO$107))),0)+
IFERROR(SUMPRODUCT('6. Patients'!DB$10:DB$107,OFFSET('6. Patients'!$LV$9,1,MATCH($D35,'6. Patients'!$LW$9:$NT$9,0),ROWS('6. Patients'!EO$10:EO$107))),0)+
IFERROR(SUMPRODUCT('6. Patients'!DB$10:DB$107,OFFSET('6. Patients'!$NU$9,1,MATCH($D35,'6. Patients'!$NV$9:$OO$9,0),ROWS('6. Patients'!EO$10:EO$107))),0),
IFERROR(SUMPRODUCT('6. Patients'!DB$10:DB$107,OFFSET('6. Patients'!$OP$9,1,MATCH($D35,'6. Patients'!$OQ$9:$QN$9,0),ROWS('6. Patients'!EO$10:EO$107))),0)+
IFERROR(SUMPRODUCT('6. Patients'!DB$10:DB$107,OFFSET('6. Patients'!$QO$9,1,MATCH($D35,'6. Patients'!$QP$9:$RI$9,0),ROWS('6. Patients'!EO$10:EO$107))),0)+
IFERROR(SUMPRODUCT('6. Patients'!DB$10:DB$107,OFFSET('6. Patients'!$RJ$9,1,MATCH($D35,'6. Patients'!$RK$9:$TH$9,0),ROWS('6. Patients'!EO$10:EO$107))),0)+
IFERROR(SUMPRODUCT('6. Patients'!DB$10:DB$107,OFFSET('6. Patients'!$TI$9,1,MATCH($D35,'6. Patients'!$TJ$9:$UC$9,0),ROWS('6. Patients'!EO$10:EO$107))),0))+
IFERROR(VLOOKUP($D35,$H$116:$L$146,COLUMNS($H$115:$J$115)-1+AI$7,0)*$E35*$F35*'1. General Inputs'!$J$25,0),0),0)</f>
        <v>0</v>
      </c>
      <c r="AJ35" s="775">
        <f ca="1">ROUNDUP(IFERROR($F35*$E35*CHOOSE(AJ$7,
IFERROR(SUMPRODUCT('6. Patients'!DC$10:DC$107,OFFSET('6. Patients'!$DN$9,1,MATCH($D35,'6. Patients'!$DO$9:$FL$9,0),ROWS('6. Patients'!EP$10:EP$107))),0)+
IFERROR(SUMPRODUCT('6. Patients'!DC$10:DC$107,OFFSET('6. Patients'!$FM$9,1,MATCH($D35,'6. Patients'!$FN$9:$GG$9,0),ROWS('6. Patients'!EP$10:EP$107))),0)+
IFERROR(SUMPRODUCT('6. Patients'!DC$10:DC$107,OFFSET('6. Patients'!$GH$9,1,MATCH($D35,'6. Patients'!$GI$9:$IF$9,0),ROWS('6. Patients'!EP$10:EP$107))),0)+
IFERROR(SUMPRODUCT('6. Patients'!DC$10:DC$107,OFFSET('6. Patients'!$IG$9,1,MATCH($D35,'6. Patients'!$IH$9:$JA$9,0),ROWS('6. Patients'!EP$10:EP$107))),0),
IFERROR(SUMPRODUCT('6. Patients'!DC$10:DC$107,OFFSET('6. Patients'!$JB$9,1,MATCH($D35,'6. Patients'!$JC$9:$KZ$9,0),ROWS('6. Patients'!EP$10:EP$107))),0)+
IFERROR(SUMPRODUCT('6. Patients'!DC$10:DC$107,OFFSET('6. Patients'!$LA$9,1,MATCH($D35,'6. Patients'!$LB$9:$LU$9,0),ROWS('6. Patients'!EP$10:EP$107))),0)+
IFERROR(SUMPRODUCT('6. Patients'!DC$10:DC$107,OFFSET('6. Patients'!$LV$9,1,MATCH($D35,'6. Patients'!$LW$9:$NT$9,0),ROWS('6. Patients'!EP$10:EP$107))),0)+
IFERROR(SUMPRODUCT('6. Patients'!DC$10:DC$107,OFFSET('6. Patients'!$NU$9,1,MATCH($D35,'6. Patients'!$NV$9:$OO$9,0),ROWS('6. Patients'!EP$10:EP$107))),0),
IFERROR(SUMPRODUCT('6. Patients'!DC$10:DC$107,OFFSET('6. Patients'!$OP$9,1,MATCH($D35,'6. Patients'!$OQ$9:$QN$9,0),ROWS('6. Patients'!EP$10:EP$107))),0)+
IFERROR(SUMPRODUCT('6. Patients'!DC$10:DC$107,OFFSET('6. Patients'!$QO$9,1,MATCH($D35,'6. Patients'!$QP$9:$RI$9,0),ROWS('6. Patients'!EP$10:EP$107))),0)+
IFERROR(SUMPRODUCT('6. Patients'!DC$10:DC$107,OFFSET('6. Patients'!$RJ$9,1,MATCH($D35,'6. Patients'!$RK$9:$TH$9,0),ROWS('6. Patients'!EP$10:EP$107))),0)+
IFERROR(SUMPRODUCT('6. Patients'!DC$10:DC$107,OFFSET('6. Patients'!$TI$9,1,MATCH($D35,'6. Patients'!$TJ$9:$UC$9,0),ROWS('6. Patients'!EP$10:EP$107))),0))+
IFERROR(VLOOKUP($D35,$H$116:$L$146,COLUMNS($H$115:$J$115)-1+AJ$7,0)*$E35*$F35*'1. General Inputs'!$J$25,0),0),0)</f>
        <v>0</v>
      </c>
      <c r="AK35" s="775">
        <f ca="1">ROUNDUP(IFERROR($F35*$E35*CHOOSE(AK$7,
IFERROR(SUMPRODUCT('6. Patients'!DD$10:DD$107,OFFSET('6. Patients'!$DN$9,1,MATCH($D35,'6. Patients'!$DO$9:$FL$9,0),ROWS('6. Patients'!EQ$10:EQ$107))),0)+
IFERROR(SUMPRODUCT('6. Patients'!DD$10:DD$107,OFFSET('6. Patients'!$FM$9,1,MATCH($D35,'6. Patients'!$FN$9:$GG$9,0),ROWS('6. Patients'!EQ$10:EQ$107))),0)+
IFERROR(SUMPRODUCT('6. Patients'!DD$10:DD$107,OFFSET('6. Patients'!$GH$9,1,MATCH($D35,'6. Patients'!$GI$9:$IF$9,0),ROWS('6. Patients'!EQ$10:EQ$107))),0)+
IFERROR(SUMPRODUCT('6. Patients'!DD$10:DD$107,OFFSET('6. Patients'!$IG$9,1,MATCH($D35,'6. Patients'!$IH$9:$JA$9,0),ROWS('6. Patients'!EQ$10:EQ$107))),0),
IFERROR(SUMPRODUCT('6. Patients'!DD$10:DD$107,OFFSET('6. Patients'!$JB$9,1,MATCH($D35,'6. Patients'!$JC$9:$KZ$9,0),ROWS('6. Patients'!EQ$10:EQ$107))),0)+
IFERROR(SUMPRODUCT('6. Patients'!DD$10:DD$107,OFFSET('6. Patients'!$LA$9,1,MATCH($D35,'6. Patients'!$LB$9:$LU$9,0),ROWS('6. Patients'!EQ$10:EQ$107))),0)+
IFERROR(SUMPRODUCT('6. Patients'!DD$10:DD$107,OFFSET('6. Patients'!$LV$9,1,MATCH($D35,'6. Patients'!$LW$9:$NT$9,0),ROWS('6. Patients'!EQ$10:EQ$107))),0)+
IFERROR(SUMPRODUCT('6. Patients'!DD$10:DD$107,OFFSET('6. Patients'!$NU$9,1,MATCH($D35,'6. Patients'!$NV$9:$OO$9,0),ROWS('6. Patients'!EQ$10:EQ$107))),0),
IFERROR(SUMPRODUCT('6. Patients'!DD$10:DD$107,OFFSET('6. Patients'!$OP$9,1,MATCH($D35,'6. Patients'!$OQ$9:$QN$9,0),ROWS('6. Patients'!EQ$10:EQ$107))),0)+
IFERROR(SUMPRODUCT('6. Patients'!DD$10:DD$107,OFFSET('6. Patients'!$QO$9,1,MATCH($D35,'6. Patients'!$QP$9:$RI$9,0),ROWS('6. Patients'!EQ$10:EQ$107))),0)+
IFERROR(SUMPRODUCT('6. Patients'!DD$10:DD$107,OFFSET('6. Patients'!$RJ$9,1,MATCH($D35,'6. Patients'!$RK$9:$TH$9,0),ROWS('6. Patients'!EQ$10:EQ$107))),0)+
IFERROR(SUMPRODUCT('6. Patients'!DD$10:DD$107,OFFSET('6. Patients'!$TI$9,1,MATCH($D35,'6. Patients'!$TJ$9:$UC$9,0),ROWS('6. Patients'!EQ$10:EQ$107))),0))+
IFERROR(VLOOKUP($D35,$H$116:$L$146,COLUMNS($H$115:$J$115)-1+AK$7,0)*$E35*$F35*'1. General Inputs'!$J$25,0),0),0)</f>
        <v>0</v>
      </c>
      <c r="AL35" s="775">
        <f ca="1">ROUNDUP(IFERROR($F35*$E35*CHOOSE(AL$7,
IFERROR(SUMPRODUCT('6. Patients'!DE$10:DE$107,OFFSET('6. Patients'!$DN$9,1,MATCH($D35,'6. Patients'!$DO$9:$FL$9,0),ROWS('6. Patients'!ER$10:ER$107))),0)+
IFERROR(SUMPRODUCT('6. Patients'!DE$10:DE$107,OFFSET('6. Patients'!$FM$9,1,MATCH($D35,'6. Patients'!$FN$9:$GG$9,0),ROWS('6. Patients'!ER$10:ER$107))),0)+
IFERROR(SUMPRODUCT('6. Patients'!DE$10:DE$107,OFFSET('6. Patients'!$GH$9,1,MATCH($D35,'6. Patients'!$GI$9:$IF$9,0),ROWS('6. Patients'!ER$10:ER$107))),0)+
IFERROR(SUMPRODUCT('6. Patients'!DE$10:DE$107,OFFSET('6. Patients'!$IG$9,1,MATCH($D35,'6. Patients'!$IH$9:$JA$9,0),ROWS('6. Patients'!ER$10:ER$107))),0),
IFERROR(SUMPRODUCT('6. Patients'!DE$10:DE$107,OFFSET('6. Patients'!$JB$9,1,MATCH($D35,'6. Patients'!$JC$9:$KZ$9,0),ROWS('6. Patients'!ER$10:ER$107))),0)+
IFERROR(SUMPRODUCT('6. Patients'!DE$10:DE$107,OFFSET('6. Patients'!$LA$9,1,MATCH($D35,'6. Patients'!$LB$9:$LU$9,0),ROWS('6. Patients'!ER$10:ER$107))),0)+
IFERROR(SUMPRODUCT('6. Patients'!DE$10:DE$107,OFFSET('6. Patients'!$LV$9,1,MATCH($D35,'6. Patients'!$LW$9:$NT$9,0),ROWS('6. Patients'!ER$10:ER$107))),0)+
IFERROR(SUMPRODUCT('6. Patients'!DE$10:DE$107,OFFSET('6. Patients'!$NU$9,1,MATCH($D35,'6. Patients'!$NV$9:$OO$9,0),ROWS('6. Patients'!ER$10:ER$107))),0),
IFERROR(SUMPRODUCT('6. Patients'!DE$10:DE$107,OFFSET('6. Patients'!$OP$9,1,MATCH($D35,'6. Patients'!$OQ$9:$QN$9,0),ROWS('6. Patients'!ER$10:ER$107))),0)+
IFERROR(SUMPRODUCT('6. Patients'!DE$10:DE$107,OFFSET('6. Patients'!$QO$9,1,MATCH($D35,'6. Patients'!$QP$9:$RI$9,0),ROWS('6. Patients'!ER$10:ER$107))),0)+
IFERROR(SUMPRODUCT('6. Patients'!DE$10:DE$107,OFFSET('6. Patients'!$RJ$9,1,MATCH($D35,'6. Patients'!$RK$9:$TH$9,0),ROWS('6. Patients'!ER$10:ER$107))),0)+
IFERROR(SUMPRODUCT('6. Patients'!DE$10:DE$107,OFFSET('6. Patients'!$TI$9,1,MATCH($D35,'6. Patients'!$TJ$9:$UC$9,0),ROWS('6. Patients'!ER$10:ER$107))),0))+
IFERROR(VLOOKUP($D35,$H$116:$L$146,COLUMNS($H$115:$J$115)-1+AL$7,0)*$E35*$F35*'1. General Inputs'!$J$25,0),0),0)</f>
        <v>0</v>
      </c>
      <c r="AM35" s="775">
        <f ca="1">ROUNDUP(IFERROR($F35*$E35*CHOOSE(AM$7,
IFERROR(SUMPRODUCT('6. Patients'!DF$10:DF$107,OFFSET('6. Patients'!$DN$9,1,MATCH($D35,'6. Patients'!$DO$9:$FL$9,0),ROWS('6. Patients'!ES$10:ES$107))),0)+
IFERROR(SUMPRODUCT('6. Patients'!DF$10:DF$107,OFFSET('6. Patients'!$FM$9,1,MATCH($D35,'6. Patients'!$FN$9:$GG$9,0),ROWS('6. Patients'!ES$10:ES$107))),0)+
IFERROR(SUMPRODUCT('6. Patients'!DF$10:DF$107,OFFSET('6. Patients'!$GH$9,1,MATCH($D35,'6. Patients'!$GI$9:$IF$9,0),ROWS('6. Patients'!ES$10:ES$107))),0)+
IFERROR(SUMPRODUCT('6. Patients'!DF$10:DF$107,OFFSET('6. Patients'!$IG$9,1,MATCH($D35,'6. Patients'!$IH$9:$JA$9,0),ROWS('6. Patients'!ES$10:ES$107))),0),
IFERROR(SUMPRODUCT('6. Patients'!DF$10:DF$107,OFFSET('6. Patients'!$JB$9,1,MATCH($D35,'6. Patients'!$JC$9:$KZ$9,0),ROWS('6. Patients'!ES$10:ES$107))),0)+
IFERROR(SUMPRODUCT('6. Patients'!DF$10:DF$107,OFFSET('6. Patients'!$LA$9,1,MATCH($D35,'6. Patients'!$LB$9:$LU$9,0),ROWS('6. Patients'!ES$10:ES$107))),0)+
IFERROR(SUMPRODUCT('6. Patients'!DF$10:DF$107,OFFSET('6. Patients'!$LV$9,1,MATCH($D35,'6. Patients'!$LW$9:$NT$9,0),ROWS('6. Patients'!ES$10:ES$107))),0)+
IFERROR(SUMPRODUCT('6. Patients'!DF$10:DF$107,OFFSET('6. Patients'!$NU$9,1,MATCH($D35,'6. Patients'!$NV$9:$OO$9,0),ROWS('6. Patients'!ES$10:ES$107))),0),
IFERROR(SUMPRODUCT('6. Patients'!DF$10:DF$107,OFFSET('6. Patients'!$OP$9,1,MATCH($D35,'6. Patients'!$OQ$9:$QN$9,0),ROWS('6. Patients'!ES$10:ES$107))),0)+
IFERROR(SUMPRODUCT('6. Patients'!DF$10:DF$107,OFFSET('6. Patients'!$QO$9,1,MATCH($D35,'6. Patients'!$QP$9:$RI$9,0),ROWS('6. Patients'!ES$10:ES$107))),0)+
IFERROR(SUMPRODUCT('6. Patients'!DF$10:DF$107,OFFSET('6. Patients'!$RJ$9,1,MATCH($D35,'6. Patients'!$RK$9:$TH$9,0),ROWS('6. Patients'!ES$10:ES$107))),0)+
IFERROR(SUMPRODUCT('6. Patients'!DF$10:DF$107,OFFSET('6. Patients'!$TI$9,1,MATCH($D35,'6. Patients'!$TJ$9:$UC$9,0),ROWS('6. Patients'!ES$10:ES$107))),0))+
IFERROR(VLOOKUP($D35,$H$116:$L$146,COLUMNS($H$115:$J$115)-1+AM$7,0)*$E35*$F35*'1. General Inputs'!$J$25,0),0),0)</f>
        <v>0</v>
      </c>
      <c r="AN35" s="775">
        <f ca="1">ROUNDUP(IFERROR($F35*$E35*CHOOSE(AN$7,
IFERROR(SUMPRODUCT('6. Patients'!DG$10:DG$107,OFFSET('6. Patients'!$DN$9,1,MATCH($D35,'6. Patients'!$DO$9:$FL$9,0),ROWS('6. Patients'!ET$10:ET$107))),0)+
IFERROR(SUMPRODUCT('6. Patients'!DG$10:DG$107,OFFSET('6. Patients'!$FM$9,1,MATCH($D35,'6. Patients'!$FN$9:$GG$9,0),ROWS('6. Patients'!ET$10:ET$107))),0)+
IFERROR(SUMPRODUCT('6. Patients'!DG$10:DG$107,OFFSET('6. Patients'!$GH$9,1,MATCH($D35,'6. Patients'!$GI$9:$IF$9,0),ROWS('6. Patients'!ET$10:ET$107))),0)+
IFERROR(SUMPRODUCT('6. Patients'!DG$10:DG$107,OFFSET('6. Patients'!$IG$9,1,MATCH($D35,'6. Patients'!$IH$9:$JA$9,0),ROWS('6. Patients'!ET$10:ET$107))),0),
IFERROR(SUMPRODUCT('6. Patients'!DG$10:DG$107,OFFSET('6. Patients'!$JB$9,1,MATCH($D35,'6. Patients'!$JC$9:$KZ$9,0),ROWS('6. Patients'!ET$10:ET$107))),0)+
IFERROR(SUMPRODUCT('6. Patients'!DG$10:DG$107,OFFSET('6. Patients'!$LA$9,1,MATCH($D35,'6. Patients'!$LB$9:$LU$9,0),ROWS('6. Patients'!ET$10:ET$107))),0)+
IFERROR(SUMPRODUCT('6. Patients'!DG$10:DG$107,OFFSET('6. Patients'!$LV$9,1,MATCH($D35,'6. Patients'!$LW$9:$NT$9,0),ROWS('6. Patients'!ET$10:ET$107))),0)+
IFERROR(SUMPRODUCT('6. Patients'!DG$10:DG$107,OFFSET('6. Patients'!$NU$9,1,MATCH($D35,'6. Patients'!$NV$9:$OO$9,0),ROWS('6. Patients'!ET$10:ET$107))),0),
IFERROR(SUMPRODUCT('6. Patients'!DG$10:DG$107,OFFSET('6. Patients'!$OP$9,1,MATCH($D35,'6. Patients'!$OQ$9:$QN$9,0),ROWS('6. Patients'!ET$10:ET$107))),0)+
IFERROR(SUMPRODUCT('6. Patients'!DG$10:DG$107,OFFSET('6. Patients'!$QO$9,1,MATCH($D35,'6. Patients'!$QP$9:$RI$9,0),ROWS('6. Patients'!ET$10:ET$107))),0)+
IFERROR(SUMPRODUCT('6. Patients'!DG$10:DG$107,OFFSET('6. Patients'!$RJ$9,1,MATCH($D35,'6. Patients'!$RK$9:$TH$9,0),ROWS('6. Patients'!ET$10:ET$107))),0)+
IFERROR(SUMPRODUCT('6. Patients'!DG$10:DG$107,OFFSET('6. Patients'!$TI$9,1,MATCH($D35,'6. Patients'!$TJ$9:$UC$9,0),ROWS('6. Patients'!ET$10:ET$107))),0))+
IFERROR(VLOOKUP($D35,$H$116:$L$146,COLUMNS($H$115:$J$115)-1+AN$7,0)*$E35*$F35*'1. General Inputs'!$J$25,0),0),0)</f>
        <v>0</v>
      </c>
      <c r="AO35" s="775">
        <f ca="1">ROUNDUP(IFERROR($F35*$E35*CHOOSE(AO$7,
IFERROR(SUMPRODUCT('6. Patients'!DH$10:DH$107,OFFSET('6. Patients'!$DN$9,1,MATCH($D35,'6. Patients'!$DO$9:$FL$9,0),ROWS('6. Patients'!EU$10:EU$107))),0)+
IFERROR(SUMPRODUCT('6. Patients'!DH$10:DH$107,OFFSET('6. Patients'!$FM$9,1,MATCH($D35,'6. Patients'!$FN$9:$GG$9,0),ROWS('6. Patients'!EU$10:EU$107))),0)+
IFERROR(SUMPRODUCT('6. Patients'!DH$10:DH$107,OFFSET('6. Patients'!$GH$9,1,MATCH($D35,'6. Patients'!$GI$9:$IF$9,0),ROWS('6. Patients'!EU$10:EU$107))),0)+
IFERROR(SUMPRODUCT('6. Patients'!DH$10:DH$107,OFFSET('6. Patients'!$IG$9,1,MATCH($D35,'6. Patients'!$IH$9:$JA$9,0),ROWS('6. Patients'!EU$10:EU$107))),0),
IFERROR(SUMPRODUCT('6. Patients'!DH$10:DH$107,OFFSET('6. Patients'!$JB$9,1,MATCH($D35,'6. Patients'!$JC$9:$KZ$9,0),ROWS('6. Patients'!EU$10:EU$107))),0)+
IFERROR(SUMPRODUCT('6. Patients'!DH$10:DH$107,OFFSET('6. Patients'!$LA$9,1,MATCH($D35,'6. Patients'!$LB$9:$LU$9,0),ROWS('6. Patients'!EU$10:EU$107))),0)+
IFERROR(SUMPRODUCT('6. Patients'!DH$10:DH$107,OFFSET('6. Patients'!$LV$9,1,MATCH($D35,'6. Patients'!$LW$9:$NT$9,0),ROWS('6. Patients'!EU$10:EU$107))),0)+
IFERROR(SUMPRODUCT('6. Patients'!DH$10:DH$107,OFFSET('6. Patients'!$NU$9,1,MATCH($D35,'6. Patients'!$NV$9:$OO$9,0),ROWS('6. Patients'!EU$10:EU$107))),0),
IFERROR(SUMPRODUCT('6. Patients'!DH$10:DH$107,OFFSET('6. Patients'!$OP$9,1,MATCH($D35,'6. Patients'!$OQ$9:$QN$9,0),ROWS('6. Patients'!EU$10:EU$107))),0)+
IFERROR(SUMPRODUCT('6. Patients'!DH$10:DH$107,OFFSET('6. Patients'!$QO$9,1,MATCH($D35,'6. Patients'!$QP$9:$RI$9,0),ROWS('6. Patients'!EU$10:EU$107))),0)+
IFERROR(SUMPRODUCT('6. Patients'!DH$10:DH$107,OFFSET('6. Patients'!$RJ$9,1,MATCH($D35,'6. Patients'!$RK$9:$TH$9,0),ROWS('6. Patients'!EU$10:EU$107))),0)+
IFERROR(SUMPRODUCT('6. Patients'!DH$10:DH$107,OFFSET('6. Patients'!$TI$9,1,MATCH($D35,'6. Patients'!$TJ$9:$UC$9,0),ROWS('6. Patients'!EU$10:EU$107))),0))+
IFERROR(VLOOKUP($D35,$H$116:$L$146,COLUMNS($H$115:$J$115)-1+AO$7,0)*$E35*$F35*'1. General Inputs'!$J$25,0),0),0)</f>
        <v>0</v>
      </c>
      <c r="AP35" s="775">
        <f ca="1">ROUNDUP(IFERROR($F35*$E35*CHOOSE(AP$7,
IFERROR(SUMPRODUCT('6. Patients'!DI$10:DI$107,OFFSET('6. Patients'!$DN$9,1,MATCH($D35,'6. Patients'!$DO$9:$FL$9,0),ROWS('6. Patients'!EV$10:EV$107))),0)+
IFERROR(SUMPRODUCT('6. Patients'!DI$10:DI$107,OFFSET('6. Patients'!$FM$9,1,MATCH($D35,'6. Patients'!$FN$9:$GG$9,0),ROWS('6. Patients'!EV$10:EV$107))),0)+
IFERROR(SUMPRODUCT('6. Patients'!DI$10:DI$107,OFFSET('6. Patients'!$GH$9,1,MATCH($D35,'6. Patients'!$GI$9:$IF$9,0),ROWS('6. Patients'!EV$10:EV$107))),0)+
IFERROR(SUMPRODUCT('6. Patients'!DI$10:DI$107,OFFSET('6. Patients'!$IG$9,1,MATCH($D35,'6. Patients'!$IH$9:$JA$9,0),ROWS('6. Patients'!EV$10:EV$107))),0),
IFERROR(SUMPRODUCT('6. Patients'!DI$10:DI$107,OFFSET('6. Patients'!$JB$9,1,MATCH($D35,'6. Patients'!$JC$9:$KZ$9,0),ROWS('6. Patients'!EV$10:EV$107))),0)+
IFERROR(SUMPRODUCT('6. Patients'!DI$10:DI$107,OFFSET('6. Patients'!$LA$9,1,MATCH($D35,'6. Patients'!$LB$9:$LU$9,0),ROWS('6. Patients'!EV$10:EV$107))),0)+
IFERROR(SUMPRODUCT('6. Patients'!DI$10:DI$107,OFFSET('6. Patients'!$LV$9,1,MATCH($D35,'6. Patients'!$LW$9:$NT$9,0),ROWS('6. Patients'!EV$10:EV$107))),0)+
IFERROR(SUMPRODUCT('6. Patients'!DI$10:DI$107,OFFSET('6. Patients'!$NU$9,1,MATCH($D35,'6. Patients'!$NV$9:$OO$9,0),ROWS('6. Patients'!EV$10:EV$107))),0),
IFERROR(SUMPRODUCT('6. Patients'!DI$10:DI$107,OFFSET('6. Patients'!$OP$9,1,MATCH($D35,'6. Patients'!$OQ$9:$QN$9,0),ROWS('6. Patients'!EV$10:EV$107))),0)+
IFERROR(SUMPRODUCT('6. Patients'!DI$10:DI$107,OFFSET('6. Patients'!$QO$9,1,MATCH($D35,'6. Patients'!$QP$9:$RI$9,0),ROWS('6. Patients'!EV$10:EV$107))),0)+
IFERROR(SUMPRODUCT('6. Patients'!DI$10:DI$107,OFFSET('6. Patients'!$RJ$9,1,MATCH($D35,'6. Patients'!$RK$9:$TH$9,0),ROWS('6. Patients'!EV$10:EV$107))),0)+
IFERROR(SUMPRODUCT('6. Patients'!DI$10:DI$107,OFFSET('6. Patients'!$TI$9,1,MATCH($D35,'6. Patients'!$TJ$9:$UC$9,0),ROWS('6. Patients'!EV$10:EV$107))),0))+
IFERROR(VLOOKUP($D35,$H$116:$L$146,COLUMNS($H$115:$J$115)-1+AP$7,0)*$E35*$F35*'1. General Inputs'!$J$25,0),0),0)</f>
        <v>0</v>
      </c>
      <c r="AQ35" s="775">
        <f ca="1">ROUNDUP(IFERROR($F35*$E35*CHOOSE(AQ$7,
IFERROR(SUMPRODUCT('6. Patients'!DJ$10:DJ$107,OFFSET('6. Patients'!$DN$9,1,MATCH($D35,'6. Patients'!$DO$9:$FL$9,0),ROWS('6. Patients'!EW$10:EW$107))),0)+
IFERROR(SUMPRODUCT('6. Patients'!DJ$10:DJ$107,OFFSET('6. Patients'!$FM$9,1,MATCH($D35,'6. Patients'!$FN$9:$GG$9,0),ROWS('6. Patients'!EW$10:EW$107))),0)+
IFERROR(SUMPRODUCT('6. Patients'!DJ$10:DJ$107,OFFSET('6. Patients'!$GH$9,1,MATCH($D35,'6. Patients'!$GI$9:$IF$9,0),ROWS('6. Patients'!EW$10:EW$107))),0)+
IFERROR(SUMPRODUCT('6. Patients'!DJ$10:DJ$107,OFFSET('6. Patients'!$IG$9,1,MATCH($D35,'6. Patients'!$IH$9:$JA$9,0),ROWS('6. Patients'!EW$10:EW$107))),0),
IFERROR(SUMPRODUCT('6. Patients'!DJ$10:DJ$107,OFFSET('6. Patients'!$JB$9,1,MATCH($D35,'6. Patients'!$JC$9:$KZ$9,0),ROWS('6. Patients'!EW$10:EW$107))),0)+
IFERROR(SUMPRODUCT('6. Patients'!DJ$10:DJ$107,OFFSET('6. Patients'!$LA$9,1,MATCH($D35,'6. Patients'!$LB$9:$LU$9,0),ROWS('6. Patients'!EW$10:EW$107))),0)+
IFERROR(SUMPRODUCT('6. Patients'!DJ$10:DJ$107,OFFSET('6. Patients'!$LV$9,1,MATCH($D35,'6. Patients'!$LW$9:$NT$9,0),ROWS('6. Patients'!EW$10:EW$107))),0)+
IFERROR(SUMPRODUCT('6. Patients'!DJ$10:DJ$107,OFFSET('6. Patients'!$NU$9,1,MATCH($D35,'6. Patients'!$NV$9:$OO$9,0),ROWS('6. Patients'!EW$10:EW$107))),0),
IFERROR(SUMPRODUCT('6. Patients'!DJ$10:DJ$107,OFFSET('6. Patients'!$OP$9,1,MATCH($D35,'6. Patients'!$OQ$9:$QN$9,0),ROWS('6. Patients'!EW$10:EW$107))),0)+
IFERROR(SUMPRODUCT('6. Patients'!DJ$10:DJ$107,OFFSET('6. Patients'!$QO$9,1,MATCH($D35,'6. Patients'!$QP$9:$RI$9,0),ROWS('6. Patients'!EW$10:EW$107))),0)+
IFERROR(SUMPRODUCT('6. Patients'!DJ$10:DJ$107,OFFSET('6. Patients'!$RJ$9,1,MATCH($D35,'6. Patients'!$RK$9:$TH$9,0),ROWS('6. Patients'!EW$10:EW$107))),0)+
IFERROR(SUMPRODUCT('6. Patients'!DJ$10:DJ$107,OFFSET('6. Patients'!$TI$9,1,MATCH($D35,'6. Patients'!$TJ$9:$UC$9,0),ROWS('6. Patients'!EW$10:EW$107))),0))+
IFERROR(VLOOKUP($D35,$H$116:$L$146,COLUMNS($H$115:$J$115)-1+AQ$7,0)*$E35*$F35*'1. General Inputs'!$J$25,0),0),0)</f>
        <v>0</v>
      </c>
      <c r="AR35" s="342"/>
      <c r="AZ35" s="335">
        <f ca="1">IFERROR(SUM(OFFSET('7. Consumption'!H35,0,1,,MIN('1. General Inputs'!$J$29,COLUMNS('7. Consumption'!H$9:$AQ$9)-1))),0)+MAX(0,$AQ35*('1. General Inputs'!$J$29-COLUMNS('7. Consumption'!H$9:$AQ$9)+1))</f>
        <v>0</v>
      </c>
      <c r="BA35" s="335">
        <f ca="1">IFERROR(SUM(OFFSET('7. Consumption'!I35,0,1,,MIN('1. General Inputs'!$J$29,COLUMNS('7. Consumption'!I$9:$AQ$9)-1))),0)+MAX(0,$AQ35*('1. General Inputs'!$J$29-COLUMNS('7. Consumption'!I$9:$AQ$9)+1))</f>
        <v>0</v>
      </c>
      <c r="BB35" s="335">
        <f ca="1">IFERROR(SUM(OFFSET('7. Consumption'!J35,0,1,,MIN('1. General Inputs'!$J$29,COLUMNS('7. Consumption'!J$9:$AQ$9)-1))),0)+MAX(0,$AQ35*('1. General Inputs'!$J$29-COLUMNS('7. Consumption'!J$9:$AQ$9)+1))</f>
        <v>0</v>
      </c>
      <c r="BC35" s="335">
        <f ca="1">IFERROR(SUM(OFFSET('7. Consumption'!K35,0,1,,MIN('1. General Inputs'!$J$29,COLUMNS('7. Consumption'!K$9:$AQ$9)-1))),0)+MAX(0,$AQ35*('1. General Inputs'!$J$29-COLUMNS('7. Consumption'!K$9:$AQ$9)+1))</f>
        <v>0</v>
      </c>
      <c r="BD35" s="335">
        <f ca="1">IFERROR(SUM(OFFSET('7. Consumption'!L35,0,1,,MIN('1. General Inputs'!$J$29,COLUMNS('7. Consumption'!L$9:$AQ$9)-1))),0)+MAX(0,$AQ35*('1. General Inputs'!$J$29-COLUMNS('7. Consumption'!L$9:$AQ$9)+1))</f>
        <v>0</v>
      </c>
      <c r="BE35" s="335">
        <f ca="1">IFERROR(SUM(OFFSET('7. Consumption'!M35,0,1,,MIN('1. General Inputs'!$J$29,COLUMNS('7. Consumption'!M$9:$AQ$9)-1))),0)+MAX(0,$AQ35*('1. General Inputs'!$J$29-COLUMNS('7. Consumption'!M$9:$AQ$9)+1))</f>
        <v>0</v>
      </c>
      <c r="BF35" s="335">
        <f ca="1">IFERROR(SUM(OFFSET('7. Consumption'!N35,0,1,,MIN('1. General Inputs'!$J$29,COLUMNS('7. Consumption'!N$9:$AQ$9)-1))),0)+MAX(0,$AQ35*('1. General Inputs'!$J$29-COLUMNS('7. Consumption'!N$9:$AQ$9)+1))</f>
        <v>0</v>
      </c>
      <c r="BG35" s="335">
        <f ca="1">IFERROR(SUM(OFFSET('7. Consumption'!O35,0,1,,MIN('1. General Inputs'!$J$29,COLUMNS('7. Consumption'!O$9:$AQ$9)-1))),0)+MAX(0,$AQ35*('1. General Inputs'!$J$29-COLUMNS('7. Consumption'!O$9:$AQ$9)+1))</f>
        <v>0</v>
      </c>
      <c r="BH35" s="335">
        <f ca="1">IFERROR(SUM(OFFSET('7. Consumption'!P35,0,1,,MIN('1. General Inputs'!$J$29,COLUMNS('7. Consumption'!P$9:$AQ$9)-1))),0)+MAX(0,$AQ35*('1. General Inputs'!$J$29-COLUMNS('7. Consumption'!P$9:$AQ$9)+1))</f>
        <v>0</v>
      </c>
      <c r="BI35" s="335">
        <f ca="1">IFERROR(SUM(OFFSET('7. Consumption'!Q35,0,1,,MIN('1. General Inputs'!$J$29,COLUMNS('7. Consumption'!Q$9:$AQ$9)-1))),0)+MAX(0,$AQ35*('1. General Inputs'!$J$29-COLUMNS('7. Consumption'!Q$9:$AQ$9)+1))</f>
        <v>0</v>
      </c>
      <c r="BJ35" s="335">
        <f ca="1">IFERROR(SUM(OFFSET('7. Consumption'!R35,0,1,,MIN('1. General Inputs'!$J$29,COLUMNS('7. Consumption'!R$9:$AQ$9)-1))),0)+MAX(0,$AQ35*('1. General Inputs'!$J$29-COLUMNS('7. Consumption'!R$9:$AQ$9)+1))</f>
        <v>0</v>
      </c>
      <c r="BK35" s="335">
        <f ca="1">IFERROR(SUM(OFFSET('7. Consumption'!S35,0,1,,MIN('1. General Inputs'!$J$29,COLUMNS('7. Consumption'!S$9:$AQ$9)-1))),0)+MAX(0,$AQ35*('1. General Inputs'!$J$29-COLUMNS('7. Consumption'!S$9:$AQ$9)+1))</f>
        <v>0</v>
      </c>
      <c r="BL35" s="335">
        <f ca="1">IFERROR(SUM(OFFSET('7. Consumption'!T35,0,1,,MIN('1. General Inputs'!$J$29,COLUMNS('7. Consumption'!T$9:$AQ$9)-1))),0)+MAX(0,$AQ35*('1. General Inputs'!$J$29-COLUMNS('7. Consumption'!T$9:$AQ$9)+1))</f>
        <v>0</v>
      </c>
      <c r="BM35" s="335">
        <f ca="1">IFERROR(SUM(OFFSET('7. Consumption'!U35,0,1,,MIN('1. General Inputs'!$J$29,COLUMNS('7. Consumption'!U$9:$AQ$9)-1))),0)+MAX(0,$AQ35*('1. General Inputs'!$J$29-COLUMNS('7. Consumption'!U$9:$AQ$9)+1))</f>
        <v>0</v>
      </c>
      <c r="BN35" s="335">
        <f ca="1">IFERROR(SUM(OFFSET('7. Consumption'!V35,0,1,,MIN('1. General Inputs'!$J$29,COLUMNS('7. Consumption'!V$9:$AQ$9)-1))),0)+MAX(0,$AQ35*('1. General Inputs'!$J$29-COLUMNS('7. Consumption'!V$9:$AQ$9)+1))</f>
        <v>0</v>
      </c>
      <c r="BO35" s="335">
        <f ca="1">IFERROR(SUM(OFFSET('7. Consumption'!W35,0,1,,MIN('1. General Inputs'!$J$29,COLUMNS('7. Consumption'!W$9:$AQ$9)-1))),0)+MAX(0,$AQ35*('1. General Inputs'!$J$29-COLUMNS('7. Consumption'!W$9:$AQ$9)+1))</f>
        <v>0</v>
      </c>
      <c r="BP35" s="335">
        <f ca="1">IFERROR(SUM(OFFSET('7. Consumption'!X35,0,1,,MIN('1. General Inputs'!$J$29,COLUMNS('7. Consumption'!X$9:$AQ$9)-1))),0)+MAX(0,$AQ35*('1. General Inputs'!$J$29-COLUMNS('7. Consumption'!X$9:$AQ$9)+1))</f>
        <v>0</v>
      </c>
      <c r="BQ35" s="335">
        <f ca="1">IFERROR(SUM(OFFSET('7. Consumption'!Y35,0,1,,MIN('1. General Inputs'!$J$29,COLUMNS('7. Consumption'!Y$9:$AQ$9)-1))),0)+MAX(0,$AQ35*('1. General Inputs'!$J$29-COLUMNS('7. Consumption'!Y$9:$AQ$9)+1))</f>
        <v>0</v>
      </c>
      <c r="BR35" s="335">
        <f ca="1">IFERROR(SUM(OFFSET('7. Consumption'!Z35,0,1,,MIN('1. General Inputs'!$J$29,COLUMNS('7. Consumption'!Z$9:$AQ$9)-1))),0)+MAX(0,$AQ35*('1. General Inputs'!$J$29-COLUMNS('7. Consumption'!Z$9:$AQ$9)+1))</f>
        <v>0</v>
      </c>
      <c r="BS35" s="335">
        <f ca="1">IFERROR(SUM(OFFSET('7. Consumption'!AA35,0,1,,MIN('1. General Inputs'!$J$29,COLUMNS('7. Consumption'!AA$9:$AQ$9)-1))),0)+MAX(0,$AQ35*('1. General Inputs'!$J$29-COLUMNS('7. Consumption'!AA$9:$AQ$9)+1))</f>
        <v>0</v>
      </c>
      <c r="BT35" s="335">
        <f ca="1">IFERROR(SUM(OFFSET('7. Consumption'!AB35,0,1,,MIN('1. General Inputs'!$J$29,COLUMNS('7. Consumption'!AB$9:$AQ$9)-1))),0)+MAX(0,$AQ35*('1. General Inputs'!$J$29-COLUMNS('7. Consumption'!AB$9:$AQ$9)+1))</f>
        <v>0</v>
      </c>
      <c r="BU35" s="335">
        <f ca="1">IFERROR(SUM(OFFSET('7. Consumption'!AC35,0,1,,MIN('1. General Inputs'!$J$29,COLUMNS('7. Consumption'!AC$9:$AQ$9)-1))),0)+MAX(0,$AQ35*('1. General Inputs'!$J$29-COLUMNS('7. Consumption'!AC$9:$AQ$9)+1))</f>
        <v>0</v>
      </c>
      <c r="BV35" s="335">
        <f ca="1">IFERROR(SUM(OFFSET('7. Consumption'!AD35,0,1,,MIN('1. General Inputs'!$J$29,COLUMNS('7. Consumption'!AD$9:$AQ$9)-1))),0)+MAX(0,$AQ35*('1. General Inputs'!$J$29-COLUMNS('7. Consumption'!AD$9:$AQ$9)+1))</f>
        <v>0</v>
      </c>
      <c r="BW35" s="335">
        <f ca="1">IFERROR(SUM(OFFSET('7. Consumption'!AE35,0,1,,MIN('1. General Inputs'!$J$29,COLUMNS('7. Consumption'!AE$9:$AQ$9)-1))),0)+MAX(0,$AQ35*('1. General Inputs'!$J$29-COLUMNS('7. Consumption'!AE$9:$AQ$9)+1))</f>
        <v>0</v>
      </c>
      <c r="BX35" s="335">
        <f ca="1">IFERROR(SUM(OFFSET('7. Consumption'!AF35,0,1,,MIN('1. General Inputs'!$J$29,COLUMNS('7. Consumption'!AF$9:$AQ$9)-1))),0)+MAX(0,$AQ35*('1. General Inputs'!$J$29-COLUMNS('7. Consumption'!AF$9:$AQ$9)+1))</f>
        <v>0</v>
      </c>
      <c r="BY35" s="335">
        <f ca="1">IFERROR(SUM(OFFSET('7. Consumption'!AG35,0,1,,MIN('1. General Inputs'!$J$29,COLUMNS('7. Consumption'!AG$9:$AQ$9)-1))),0)+MAX(0,$AQ35*('1. General Inputs'!$J$29-COLUMNS('7. Consumption'!AG$9:$AQ$9)+1))</f>
        <v>0</v>
      </c>
      <c r="BZ35" s="335">
        <f ca="1">IFERROR(SUM(OFFSET('7. Consumption'!AH35,0,1,,MIN('1. General Inputs'!$J$29,COLUMNS('7. Consumption'!AH$9:$AQ$9)-1))),0)+MAX(0,$AQ35*('1. General Inputs'!$J$29-COLUMNS('7. Consumption'!AH$9:$AQ$9)+1))</f>
        <v>0</v>
      </c>
      <c r="CA35" s="335">
        <f ca="1">IFERROR(SUM(OFFSET('7. Consumption'!AI35,0,1,,MIN('1. General Inputs'!$J$29,COLUMNS('7. Consumption'!AI$9:$AQ$9)-1))),0)+MAX(0,$AQ35*('1. General Inputs'!$J$29-COLUMNS('7. Consumption'!AI$9:$AQ$9)+1))</f>
        <v>0</v>
      </c>
      <c r="CB35" s="335">
        <f ca="1">IFERROR(SUM(OFFSET('7. Consumption'!AJ35,0,1,,MIN('1. General Inputs'!$J$29,COLUMNS('7. Consumption'!AJ$9:$AQ$9)-1))),0)+MAX(0,$AQ35*('1. General Inputs'!$J$29-COLUMNS('7. Consumption'!AJ$9:$AQ$9)+1))</f>
        <v>0</v>
      </c>
      <c r="CC35" s="335">
        <f ca="1">IFERROR(SUM(OFFSET('7. Consumption'!AK35,0,1,,MIN('1. General Inputs'!$J$29,COLUMNS('7. Consumption'!AK$9:$AQ$9)-1))),0)+MAX(0,$AQ35*('1. General Inputs'!$J$29-COLUMNS('7. Consumption'!AK$9:$AQ$9)+1))</f>
        <v>0</v>
      </c>
      <c r="CD35" s="335">
        <f ca="1">IFERROR(SUM(OFFSET('7. Consumption'!AL35,0,1,,MIN('1. General Inputs'!$J$29,COLUMNS('7. Consumption'!AL$9:$AQ$9)-1))),0)+MAX(0,$AQ35*('1. General Inputs'!$J$29-COLUMNS('7. Consumption'!AL$9:$AQ$9)+1))</f>
        <v>0</v>
      </c>
      <c r="CE35" s="335">
        <f ca="1">IFERROR(SUM(OFFSET('7. Consumption'!AM35,0,1,,MIN('1. General Inputs'!$J$29,COLUMNS('7. Consumption'!AM$9:$AQ$9)-1))),0)+MAX(0,$AQ35*('1. General Inputs'!$J$29-COLUMNS('7. Consumption'!AM$9:$AQ$9)+1))</f>
        <v>0</v>
      </c>
      <c r="CF35" s="335">
        <f ca="1">IFERROR(SUM(OFFSET('7. Consumption'!AN35,0,1,,MIN('1. General Inputs'!$J$29,COLUMNS('7. Consumption'!AN$9:$AQ$9)-1))),0)+MAX(0,$AQ35*('1. General Inputs'!$J$29-COLUMNS('7. Consumption'!AN$9:$AQ$9)+1))</f>
        <v>0</v>
      </c>
      <c r="CG35" s="335">
        <f ca="1">IFERROR(SUM(OFFSET('7. Consumption'!AO35,0,1,,MIN('1. General Inputs'!$J$29,COLUMNS('7. Consumption'!AO$9:$AQ$9)-1))),0)+MAX(0,$AQ35*('1. General Inputs'!$J$29-COLUMNS('7. Consumption'!AO$9:$AQ$9)+1))</f>
        <v>0</v>
      </c>
      <c r="CH35" s="335">
        <f ca="1">IFERROR(SUM(OFFSET('7. Consumption'!AP35,0,1,,MIN('1. General Inputs'!$J$29,COLUMNS('7. Consumption'!AP$9:$AQ$9)-1))),0)+MAX(0,$AQ35*('1. General Inputs'!$J$29-COLUMNS('7. Consumption'!AP$9:$AQ$9)+1))</f>
        <v>0</v>
      </c>
      <c r="CI35" s="335">
        <f ca="1">IFERROR(SUM(OFFSET('7. Consumption'!AQ35,0,1,,MIN('1. General Inputs'!$J$29,COLUMNS('7. Consumption'!AQ$9:$AQ$9)-1))),0)+MAX(0,$AQ35*('1. General Inputs'!$J$29-COLUMNS('7. Consumption'!AQ$9:$AQ$9)+1))</f>
        <v>0</v>
      </c>
    </row>
    <row r="36" spans="2:87" x14ac:dyDescent="0.3">
      <c r="B36" s="772"/>
      <c r="C36" s="772" t="str">
        <f>IFERROR(VLOOKUP(ROWS($C$9:$C36),'5. Form Breakdown'!$AI$11:$AJ$138,COLUMNS('5. Form Breakdown'!$AI$11:$AJ$11),0),"")</f>
        <v>DRV 75 - tab</v>
      </c>
      <c r="D36" s="772" t="str">
        <f>IFERROR(VLOOKUP($C36,'5a. Dosing'!$E$11:$F$138,2,0),"")</f>
        <v>DRV</v>
      </c>
      <c r="E36" s="773" t="str">
        <f>IFERROR(INDEX('5. Form Breakdown'!$AL$11:$BL$138,MATCH('7. Consumption'!$C36,'5. Form Breakdown'!$AK$11:$AK$138,0),MATCH('5. Form Breakdown'!$AX$10,'5. Form Breakdown'!$AL$10:$BL$10,0)),"")</f>
        <v/>
      </c>
      <c r="F36" s="774">
        <f>IFERROR(INDEX('5. Form Breakdown'!$AL$11:$BL$138,MATCH('7. Consumption'!$C36,'5. Form Breakdown'!$AK$11:$AK$138,0),MATCH('5. Form Breakdown'!$BL$10,'5. Form Breakdown'!$AL$10:$BL$10,0)),"")</f>
        <v>0</v>
      </c>
      <c r="H36" s="775">
        <f ca="1">ROUNDUP(IFERROR($F36*$E36*CHOOSE(H$7,
IFERROR(SUMPRODUCT('6. Patients'!CA$10:CA$107,OFFSET('6. Patients'!$DN$9,1,MATCH($D36,'6. Patients'!$DO$9:$FL$9,0),ROWS('6. Patients'!DN$10:DN$107))),0)+
IFERROR(SUMPRODUCT('6. Patients'!CA$10:CA$107,OFFSET('6. Patients'!$FM$9,1,MATCH($D36,'6. Patients'!$FN$9:$GG$9,0),ROWS('6. Patients'!DN$10:DN$107))),0)+
IFERROR(SUMPRODUCT('6. Patients'!CA$10:CA$107,OFFSET('6. Patients'!$GH$9,1,MATCH($D36,'6. Patients'!$GI$9:$IF$9,0),ROWS('6. Patients'!DN$10:DN$107))),0)+
IFERROR(SUMPRODUCT('6. Patients'!CA$10:CA$107,OFFSET('6. Patients'!$IG$9,1,MATCH($D36,'6. Patients'!$IH$9:$JA$9,0),ROWS('6. Patients'!DN$10:DN$107))),0),
IFERROR(SUMPRODUCT('6. Patients'!CA$10:CA$107,OFFSET('6. Patients'!$JB$9,1,MATCH($D36,'6. Patients'!$JC$9:$KZ$9,0),ROWS('6. Patients'!DN$10:DN$107))),0)+
IFERROR(SUMPRODUCT('6. Patients'!CA$10:CA$107,OFFSET('6. Patients'!$LA$9,1,MATCH($D36,'6. Patients'!$LB$9:$LU$9,0),ROWS('6. Patients'!DN$10:DN$107))),0)+
IFERROR(SUMPRODUCT('6. Patients'!CA$10:CA$107,OFFSET('6. Patients'!$LV$9,1,MATCH($D36,'6. Patients'!$LW$9:$NT$9,0),ROWS('6. Patients'!DN$10:DN$107))),0)+
IFERROR(SUMPRODUCT('6. Patients'!CA$10:CA$107,OFFSET('6. Patients'!$NU$9,1,MATCH($D36,'6. Patients'!$NV$9:$OO$9,0),ROWS('6. Patients'!DN$10:DN$107))),0),
IFERROR(SUMPRODUCT('6. Patients'!CA$10:CA$107,OFFSET('6. Patients'!$OP$9,1,MATCH($D36,'6. Patients'!$OQ$9:$QN$9,0),ROWS('6. Patients'!DN$10:DN$107))),0)+
IFERROR(SUMPRODUCT('6. Patients'!CA$10:CA$107,OFFSET('6. Patients'!$QO$9,1,MATCH($D36,'6. Patients'!$QP$9:$RI$9,0),ROWS('6. Patients'!DN$10:DN$107))),0)+
IFERROR(SUMPRODUCT('6. Patients'!CA$10:CA$107,OFFSET('6. Patients'!$RJ$9,1,MATCH($D36,'6. Patients'!$RK$9:$TH$9,0),ROWS('6. Patients'!DN$10:DN$107))),0)+
IFERROR(SUMPRODUCT('6. Patients'!CA$10:CA$107,OFFSET('6. Patients'!$TI$9,1,MATCH($D36,'6. Patients'!$TJ$9:$UC$9,0),ROWS('6. Patients'!DN$10:DN$107))),0))+
IFERROR(VLOOKUP($D36,$H$116:$L$146,COLUMNS($H$115:$J$115)-1+H$7,0)*$E36*$F36*'1. General Inputs'!$J$25,0),0),0)</f>
        <v>0</v>
      </c>
      <c r="I36" s="775">
        <f ca="1">ROUNDUP(IFERROR($F36*$E36*CHOOSE(I$7,
IFERROR(SUMPRODUCT('6. Patients'!CB$10:CB$107,OFFSET('6. Patients'!$DN$9,1,MATCH($D36,'6. Patients'!$DO$9:$FL$9,0),ROWS('6. Patients'!DO$10:DO$107))),0)+
IFERROR(SUMPRODUCT('6. Patients'!CB$10:CB$107,OFFSET('6. Patients'!$FM$9,1,MATCH($D36,'6. Patients'!$FN$9:$GG$9,0),ROWS('6. Patients'!DO$10:DO$107))),0)+
IFERROR(SUMPRODUCT('6. Patients'!CB$10:CB$107,OFFSET('6. Patients'!$GH$9,1,MATCH($D36,'6. Patients'!$GI$9:$IF$9,0),ROWS('6. Patients'!DO$10:DO$107))),0)+
IFERROR(SUMPRODUCT('6. Patients'!CB$10:CB$107,OFFSET('6. Patients'!$IG$9,1,MATCH($D36,'6. Patients'!$IH$9:$JA$9,0),ROWS('6. Patients'!DO$10:DO$107))),0),
IFERROR(SUMPRODUCT('6. Patients'!CB$10:CB$107,OFFSET('6. Patients'!$JB$9,1,MATCH($D36,'6. Patients'!$JC$9:$KZ$9,0),ROWS('6. Patients'!DO$10:DO$107))),0)+
IFERROR(SUMPRODUCT('6. Patients'!CB$10:CB$107,OFFSET('6. Patients'!$LA$9,1,MATCH($D36,'6. Patients'!$LB$9:$LU$9,0),ROWS('6. Patients'!DO$10:DO$107))),0)+
IFERROR(SUMPRODUCT('6. Patients'!CB$10:CB$107,OFFSET('6. Patients'!$LV$9,1,MATCH($D36,'6. Patients'!$LW$9:$NT$9,0),ROWS('6. Patients'!DO$10:DO$107))),0)+
IFERROR(SUMPRODUCT('6. Patients'!CB$10:CB$107,OFFSET('6. Patients'!$NU$9,1,MATCH($D36,'6. Patients'!$NV$9:$OO$9,0),ROWS('6. Patients'!DO$10:DO$107))),0),
IFERROR(SUMPRODUCT('6. Patients'!CB$10:CB$107,OFFSET('6. Patients'!$OP$9,1,MATCH($D36,'6. Patients'!$OQ$9:$QN$9,0),ROWS('6. Patients'!DO$10:DO$107))),0)+
IFERROR(SUMPRODUCT('6. Patients'!CB$10:CB$107,OFFSET('6. Patients'!$QO$9,1,MATCH($D36,'6. Patients'!$QP$9:$RI$9,0),ROWS('6. Patients'!DO$10:DO$107))),0)+
IFERROR(SUMPRODUCT('6. Patients'!CB$10:CB$107,OFFSET('6. Patients'!$RJ$9,1,MATCH($D36,'6. Patients'!$RK$9:$TH$9,0),ROWS('6. Patients'!DO$10:DO$107))),0)+
IFERROR(SUMPRODUCT('6. Patients'!CB$10:CB$107,OFFSET('6. Patients'!$TI$9,1,MATCH($D36,'6. Patients'!$TJ$9:$UC$9,0),ROWS('6. Patients'!DO$10:DO$107))),0))+
IFERROR(VLOOKUP($D36,$H$116:$L$146,COLUMNS($H$115:$J$115)-1+I$7,0)*$E36*$F36*'1. General Inputs'!$J$25,0),0),0)</f>
        <v>0</v>
      </c>
      <c r="J36" s="775">
        <f ca="1">ROUNDUP(IFERROR($F36*$E36*CHOOSE(J$7,
IFERROR(SUMPRODUCT('6. Patients'!CC$10:CC$107,OFFSET('6. Patients'!$DN$9,1,MATCH($D36,'6. Patients'!$DO$9:$FL$9,0),ROWS('6. Patients'!DP$10:DP$107))),0)+
IFERROR(SUMPRODUCT('6. Patients'!CC$10:CC$107,OFFSET('6. Patients'!$FM$9,1,MATCH($D36,'6. Patients'!$FN$9:$GG$9,0),ROWS('6. Patients'!DP$10:DP$107))),0)+
IFERROR(SUMPRODUCT('6. Patients'!CC$10:CC$107,OFFSET('6. Patients'!$GH$9,1,MATCH($D36,'6. Patients'!$GI$9:$IF$9,0),ROWS('6. Patients'!DP$10:DP$107))),0)+
IFERROR(SUMPRODUCT('6. Patients'!CC$10:CC$107,OFFSET('6. Patients'!$IG$9,1,MATCH($D36,'6. Patients'!$IH$9:$JA$9,0),ROWS('6. Patients'!DP$10:DP$107))),0),
IFERROR(SUMPRODUCT('6. Patients'!CC$10:CC$107,OFFSET('6. Patients'!$JB$9,1,MATCH($D36,'6. Patients'!$JC$9:$KZ$9,0),ROWS('6. Patients'!DP$10:DP$107))),0)+
IFERROR(SUMPRODUCT('6. Patients'!CC$10:CC$107,OFFSET('6. Patients'!$LA$9,1,MATCH($D36,'6. Patients'!$LB$9:$LU$9,0),ROWS('6. Patients'!DP$10:DP$107))),0)+
IFERROR(SUMPRODUCT('6. Patients'!CC$10:CC$107,OFFSET('6. Patients'!$LV$9,1,MATCH($D36,'6. Patients'!$LW$9:$NT$9,0),ROWS('6. Patients'!DP$10:DP$107))),0)+
IFERROR(SUMPRODUCT('6. Patients'!CC$10:CC$107,OFFSET('6. Patients'!$NU$9,1,MATCH($D36,'6. Patients'!$NV$9:$OO$9,0),ROWS('6. Patients'!DP$10:DP$107))),0),
IFERROR(SUMPRODUCT('6. Patients'!CC$10:CC$107,OFFSET('6. Patients'!$OP$9,1,MATCH($D36,'6. Patients'!$OQ$9:$QN$9,0),ROWS('6. Patients'!DP$10:DP$107))),0)+
IFERROR(SUMPRODUCT('6. Patients'!CC$10:CC$107,OFFSET('6. Patients'!$QO$9,1,MATCH($D36,'6. Patients'!$QP$9:$RI$9,0),ROWS('6. Patients'!DP$10:DP$107))),0)+
IFERROR(SUMPRODUCT('6. Patients'!CC$10:CC$107,OFFSET('6. Patients'!$RJ$9,1,MATCH($D36,'6. Patients'!$RK$9:$TH$9,0),ROWS('6. Patients'!DP$10:DP$107))),0)+
IFERROR(SUMPRODUCT('6. Patients'!CC$10:CC$107,OFFSET('6. Patients'!$TI$9,1,MATCH($D36,'6. Patients'!$TJ$9:$UC$9,0),ROWS('6. Patients'!DP$10:DP$107))),0))+
IFERROR(VLOOKUP($D36,$H$116:$L$146,COLUMNS($H$115:$J$115)-1+J$7,0)*$E36*$F36*'1. General Inputs'!$J$25,0),0),0)</f>
        <v>0</v>
      </c>
      <c r="K36" s="775">
        <f ca="1">ROUNDUP(IFERROR($F36*$E36*CHOOSE(K$7,
IFERROR(SUMPRODUCT('6. Patients'!CD$10:CD$107,OFFSET('6. Patients'!$DN$9,1,MATCH($D36,'6. Patients'!$DO$9:$FL$9,0),ROWS('6. Patients'!DQ$10:DQ$107))),0)+
IFERROR(SUMPRODUCT('6. Patients'!CD$10:CD$107,OFFSET('6. Patients'!$FM$9,1,MATCH($D36,'6. Patients'!$FN$9:$GG$9,0),ROWS('6. Patients'!DQ$10:DQ$107))),0)+
IFERROR(SUMPRODUCT('6. Patients'!CD$10:CD$107,OFFSET('6. Patients'!$GH$9,1,MATCH($D36,'6. Patients'!$GI$9:$IF$9,0),ROWS('6. Patients'!DQ$10:DQ$107))),0)+
IFERROR(SUMPRODUCT('6. Patients'!CD$10:CD$107,OFFSET('6. Patients'!$IG$9,1,MATCH($D36,'6. Patients'!$IH$9:$JA$9,0),ROWS('6. Patients'!DQ$10:DQ$107))),0),
IFERROR(SUMPRODUCT('6. Patients'!CD$10:CD$107,OFFSET('6. Patients'!$JB$9,1,MATCH($D36,'6. Patients'!$JC$9:$KZ$9,0),ROWS('6. Patients'!DQ$10:DQ$107))),0)+
IFERROR(SUMPRODUCT('6. Patients'!CD$10:CD$107,OFFSET('6. Patients'!$LA$9,1,MATCH($D36,'6. Patients'!$LB$9:$LU$9,0),ROWS('6. Patients'!DQ$10:DQ$107))),0)+
IFERROR(SUMPRODUCT('6. Patients'!CD$10:CD$107,OFFSET('6. Patients'!$LV$9,1,MATCH($D36,'6. Patients'!$LW$9:$NT$9,0),ROWS('6. Patients'!DQ$10:DQ$107))),0)+
IFERROR(SUMPRODUCT('6. Patients'!CD$10:CD$107,OFFSET('6. Patients'!$NU$9,1,MATCH($D36,'6. Patients'!$NV$9:$OO$9,0),ROWS('6. Patients'!DQ$10:DQ$107))),0),
IFERROR(SUMPRODUCT('6. Patients'!CD$10:CD$107,OFFSET('6. Patients'!$OP$9,1,MATCH($D36,'6. Patients'!$OQ$9:$QN$9,0),ROWS('6. Patients'!DQ$10:DQ$107))),0)+
IFERROR(SUMPRODUCT('6. Patients'!CD$10:CD$107,OFFSET('6. Patients'!$QO$9,1,MATCH($D36,'6. Patients'!$QP$9:$RI$9,0),ROWS('6. Patients'!DQ$10:DQ$107))),0)+
IFERROR(SUMPRODUCT('6. Patients'!CD$10:CD$107,OFFSET('6. Patients'!$RJ$9,1,MATCH($D36,'6. Patients'!$RK$9:$TH$9,0),ROWS('6. Patients'!DQ$10:DQ$107))),0)+
IFERROR(SUMPRODUCT('6. Patients'!CD$10:CD$107,OFFSET('6. Patients'!$TI$9,1,MATCH($D36,'6. Patients'!$TJ$9:$UC$9,0),ROWS('6. Patients'!DQ$10:DQ$107))),0))+
IFERROR(VLOOKUP($D36,$H$116:$L$146,COLUMNS($H$115:$J$115)-1+K$7,0)*$E36*$F36*'1. General Inputs'!$J$25,0),0),0)</f>
        <v>0</v>
      </c>
      <c r="L36" s="775">
        <f ca="1">ROUNDUP(IFERROR($F36*$E36*CHOOSE(L$7,
IFERROR(SUMPRODUCT('6. Patients'!CE$10:CE$107,OFFSET('6. Patients'!$DN$9,1,MATCH($D36,'6. Patients'!$DO$9:$FL$9,0),ROWS('6. Patients'!DR$10:DR$107))),0)+
IFERROR(SUMPRODUCT('6. Patients'!CE$10:CE$107,OFFSET('6. Patients'!$FM$9,1,MATCH($D36,'6. Patients'!$FN$9:$GG$9,0),ROWS('6. Patients'!DR$10:DR$107))),0)+
IFERROR(SUMPRODUCT('6. Patients'!CE$10:CE$107,OFFSET('6. Patients'!$GH$9,1,MATCH($D36,'6. Patients'!$GI$9:$IF$9,0),ROWS('6. Patients'!DR$10:DR$107))),0)+
IFERROR(SUMPRODUCT('6. Patients'!CE$10:CE$107,OFFSET('6. Patients'!$IG$9,1,MATCH($D36,'6. Patients'!$IH$9:$JA$9,0),ROWS('6. Patients'!DR$10:DR$107))),0),
IFERROR(SUMPRODUCT('6. Patients'!CE$10:CE$107,OFFSET('6. Patients'!$JB$9,1,MATCH($D36,'6. Patients'!$JC$9:$KZ$9,0),ROWS('6. Patients'!DR$10:DR$107))),0)+
IFERROR(SUMPRODUCT('6. Patients'!CE$10:CE$107,OFFSET('6. Patients'!$LA$9,1,MATCH($D36,'6. Patients'!$LB$9:$LU$9,0),ROWS('6. Patients'!DR$10:DR$107))),0)+
IFERROR(SUMPRODUCT('6. Patients'!CE$10:CE$107,OFFSET('6. Patients'!$LV$9,1,MATCH($D36,'6. Patients'!$LW$9:$NT$9,0),ROWS('6. Patients'!DR$10:DR$107))),0)+
IFERROR(SUMPRODUCT('6. Patients'!CE$10:CE$107,OFFSET('6. Patients'!$NU$9,1,MATCH($D36,'6. Patients'!$NV$9:$OO$9,0),ROWS('6. Patients'!DR$10:DR$107))),0),
IFERROR(SUMPRODUCT('6. Patients'!CE$10:CE$107,OFFSET('6. Patients'!$OP$9,1,MATCH($D36,'6. Patients'!$OQ$9:$QN$9,0),ROWS('6. Patients'!DR$10:DR$107))),0)+
IFERROR(SUMPRODUCT('6. Patients'!CE$10:CE$107,OFFSET('6. Patients'!$QO$9,1,MATCH($D36,'6. Patients'!$QP$9:$RI$9,0),ROWS('6. Patients'!DR$10:DR$107))),0)+
IFERROR(SUMPRODUCT('6. Patients'!CE$10:CE$107,OFFSET('6. Patients'!$RJ$9,1,MATCH($D36,'6. Patients'!$RK$9:$TH$9,0),ROWS('6. Patients'!DR$10:DR$107))),0)+
IFERROR(SUMPRODUCT('6. Patients'!CE$10:CE$107,OFFSET('6. Patients'!$TI$9,1,MATCH($D36,'6. Patients'!$TJ$9:$UC$9,0),ROWS('6. Patients'!DR$10:DR$107))),0))+
IFERROR(VLOOKUP($D36,$H$116:$L$146,COLUMNS($H$115:$J$115)-1+L$7,0)*$E36*$F36*'1. General Inputs'!$J$25,0),0),0)</f>
        <v>0</v>
      </c>
      <c r="M36" s="775">
        <f ca="1">ROUNDUP(IFERROR($F36*$E36*CHOOSE(M$7,
IFERROR(SUMPRODUCT('6. Patients'!CF$10:CF$107,OFFSET('6. Patients'!$DN$9,1,MATCH($D36,'6. Patients'!$DO$9:$FL$9,0),ROWS('6. Patients'!DS$10:DS$107))),0)+
IFERROR(SUMPRODUCT('6. Patients'!CF$10:CF$107,OFFSET('6. Patients'!$FM$9,1,MATCH($D36,'6. Patients'!$FN$9:$GG$9,0),ROWS('6. Patients'!DS$10:DS$107))),0)+
IFERROR(SUMPRODUCT('6. Patients'!CF$10:CF$107,OFFSET('6. Patients'!$GH$9,1,MATCH($D36,'6. Patients'!$GI$9:$IF$9,0),ROWS('6. Patients'!DS$10:DS$107))),0)+
IFERROR(SUMPRODUCT('6. Patients'!CF$10:CF$107,OFFSET('6. Patients'!$IG$9,1,MATCH($D36,'6. Patients'!$IH$9:$JA$9,0),ROWS('6. Patients'!DS$10:DS$107))),0),
IFERROR(SUMPRODUCT('6. Patients'!CF$10:CF$107,OFFSET('6. Patients'!$JB$9,1,MATCH($D36,'6. Patients'!$JC$9:$KZ$9,0),ROWS('6. Patients'!DS$10:DS$107))),0)+
IFERROR(SUMPRODUCT('6. Patients'!CF$10:CF$107,OFFSET('6. Patients'!$LA$9,1,MATCH($D36,'6. Patients'!$LB$9:$LU$9,0),ROWS('6. Patients'!DS$10:DS$107))),0)+
IFERROR(SUMPRODUCT('6. Patients'!CF$10:CF$107,OFFSET('6. Patients'!$LV$9,1,MATCH($D36,'6. Patients'!$LW$9:$NT$9,0),ROWS('6. Patients'!DS$10:DS$107))),0)+
IFERROR(SUMPRODUCT('6. Patients'!CF$10:CF$107,OFFSET('6. Patients'!$NU$9,1,MATCH($D36,'6. Patients'!$NV$9:$OO$9,0),ROWS('6. Patients'!DS$10:DS$107))),0),
IFERROR(SUMPRODUCT('6. Patients'!CF$10:CF$107,OFFSET('6. Patients'!$OP$9,1,MATCH($D36,'6. Patients'!$OQ$9:$QN$9,0),ROWS('6. Patients'!DS$10:DS$107))),0)+
IFERROR(SUMPRODUCT('6. Patients'!CF$10:CF$107,OFFSET('6. Patients'!$QO$9,1,MATCH($D36,'6. Patients'!$QP$9:$RI$9,0),ROWS('6. Patients'!DS$10:DS$107))),0)+
IFERROR(SUMPRODUCT('6. Patients'!CF$10:CF$107,OFFSET('6. Patients'!$RJ$9,1,MATCH($D36,'6. Patients'!$RK$9:$TH$9,0),ROWS('6. Patients'!DS$10:DS$107))),0)+
IFERROR(SUMPRODUCT('6. Patients'!CF$10:CF$107,OFFSET('6. Patients'!$TI$9,1,MATCH($D36,'6. Patients'!$TJ$9:$UC$9,0),ROWS('6. Patients'!DS$10:DS$107))),0))+
IFERROR(VLOOKUP($D36,$H$116:$L$146,COLUMNS($H$115:$J$115)-1+M$7,0)*$E36*$F36*'1. General Inputs'!$J$25,0),0),0)</f>
        <v>0</v>
      </c>
      <c r="N36" s="775">
        <f ca="1">ROUNDUP(IFERROR($F36*$E36*CHOOSE(N$7,
IFERROR(SUMPRODUCT('6. Patients'!CG$10:CG$107,OFFSET('6. Patients'!$DN$9,1,MATCH($D36,'6. Patients'!$DO$9:$FL$9,0),ROWS('6. Patients'!DT$10:DT$107))),0)+
IFERROR(SUMPRODUCT('6. Patients'!CG$10:CG$107,OFFSET('6. Patients'!$FM$9,1,MATCH($D36,'6. Patients'!$FN$9:$GG$9,0),ROWS('6. Patients'!DT$10:DT$107))),0)+
IFERROR(SUMPRODUCT('6. Patients'!CG$10:CG$107,OFFSET('6. Patients'!$GH$9,1,MATCH($D36,'6. Patients'!$GI$9:$IF$9,0),ROWS('6. Patients'!DT$10:DT$107))),0)+
IFERROR(SUMPRODUCT('6. Patients'!CG$10:CG$107,OFFSET('6. Patients'!$IG$9,1,MATCH($D36,'6. Patients'!$IH$9:$JA$9,0),ROWS('6. Patients'!DT$10:DT$107))),0),
IFERROR(SUMPRODUCT('6. Patients'!CG$10:CG$107,OFFSET('6. Patients'!$JB$9,1,MATCH($D36,'6. Patients'!$JC$9:$KZ$9,0),ROWS('6. Patients'!DT$10:DT$107))),0)+
IFERROR(SUMPRODUCT('6. Patients'!CG$10:CG$107,OFFSET('6. Patients'!$LA$9,1,MATCH($D36,'6. Patients'!$LB$9:$LU$9,0),ROWS('6. Patients'!DT$10:DT$107))),0)+
IFERROR(SUMPRODUCT('6. Patients'!CG$10:CG$107,OFFSET('6. Patients'!$LV$9,1,MATCH($D36,'6. Patients'!$LW$9:$NT$9,0),ROWS('6. Patients'!DT$10:DT$107))),0)+
IFERROR(SUMPRODUCT('6. Patients'!CG$10:CG$107,OFFSET('6. Patients'!$NU$9,1,MATCH($D36,'6. Patients'!$NV$9:$OO$9,0),ROWS('6. Patients'!DT$10:DT$107))),0),
IFERROR(SUMPRODUCT('6. Patients'!CG$10:CG$107,OFFSET('6. Patients'!$OP$9,1,MATCH($D36,'6. Patients'!$OQ$9:$QN$9,0),ROWS('6. Patients'!DT$10:DT$107))),0)+
IFERROR(SUMPRODUCT('6. Patients'!CG$10:CG$107,OFFSET('6. Patients'!$QO$9,1,MATCH($D36,'6. Patients'!$QP$9:$RI$9,0),ROWS('6. Patients'!DT$10:DT$107))),0)+
IFERROR(SUMPRODUCT('6. Patients'!CG$10:CG$107,OFFSET('6. Patients'!$RJ$9,1,MATCH($D36,'6. Patients'!$RK$9:$TH$9,0),ROWS('6. Patients'!DT$10:DT$107))),0)+
IFERROR(SUMPRODUCT('6. Patients'!CG$10:CG$107,OFFSET('6. Patients'!$TI$9,1,MATCH($D36,'6. Patients'!$TJ$9:$UC$9,0),ROWS('6. Patients'!DT$10:DT$107))),0))+
IFERROR(VLOOKUP($D36,$H$116:$L$146,COLUMNS($H$115:$J$115)-1+N$7,0)*$E36*$F36*'1. General Inputs'!$J$25,0),0),0)</f>
        <v>0</v>
      </c>
      <c r="O36" s="775">
        <f ca="1">ROUNDUP(IFERROR($F36*$E36*CHOOSE(O$7,
IFERROR(SUMPRODUCT('6. Patients'!CH$10:CH$107,OFFSET('6. Patients'!$DN$9,1,MATCH($D36,'6. Patients'!$DO$9:$FL$9,0),ROWS('6. Patients'!DU$10:DU$107))),0)+
IFERROR(SUMPRODUCT('6. Patients'!CH$10:CH$107,OFFSET('6. Patients'!$FM$9,1,MATCH($D36,'6. Patients'!$FN$9:$GG$9,0),ROWS('6. Patients'!DU$10:DU$107))),0)+
IFERROR(SUMPRODUCT('6. Patients'!CH$10:CH$107,OFFSET('6. Patients'!$GH$9,1,MATCH($D36,'6. Patients'!$GI$9:$IF$9,0),ROWS('6. Patients'!DU$10:DU$107))),0)+
IFERROR(SUMPRODUCT('6. Patients'!CH$10:CH$107,OFFSET('6. Patients'!$IG$9,1,MATCH($D36,'6. Patients'!$IH$9:$JA$9,0),ROWS('6. Patients'!DU$10:DU$107))),0),
IFERROR(SUMPRODUCT('6. Patients'!CH$10:CH$107,OFFSET('6. Patients'!$JB$9,1,MATCH($D36,'6. Patients'!$JC$9:$KZ$9,0),ROWS('6. Patients'!DU$10:DU$107))),0)+
IFERROR(SUMPRODUCT('6. Patients'!CH$10:CH$107,OFFSET('6. Patients'!$LA$9,1,MATCH($D36,'6. Patients'!$LB$9:$LU$9,0),ROWS('6. Patients'!DU$10:DU$107))),0)+
IFERROR(SUMPRODUCT('6. Patients'!CH$10:CH$107,OFFSET('6. Patients'!$LV$9,1,MATCH($D36,'6. Patients'!$LW$9:$NT$9,0),ROWS('6. Patients'!DU$10:DU$107))),0)+
IFERROR(SUMPRODUCT('6. Patients'!CH$10:CH$107,OFFSET('6. Patients'!$NU$9,1,MATCH($D36,'6. Patients'!$NV$9:$OO$9,0),ROWS('6. Patients'!DU$10:DU$107))),0),
IFERROR(SUMPRODUCT('6. Patients'!CH$10:CH$107,OFFSET('6. Patients'!$OP$9,1,MATCH($D36,'6. Patients'!$OQ$9:$QN$9,0),ROWS('6. Patients'!DU$10:DU$107))),0)+
IFERROR(SUMPRODUCT('6. Patients'!CH$10:CH$107,OFFSET('6. Patients'!$QO$9,1,MATCH($D36,'6. Patients'!$QP$9:$RI$9,0),ROWS('6. Patients'!DU$10:DU$107))),0)+
IFERROR(SUMPRODUCT('6. Patients'!CH$10:CH$107,OFFSET('6. Patients'!$RJ$9,1,MATCH($D36,'6. Patients'!$RK$9:$TH$9,0),ROWS('6. Patients'!DU$10:DU$107))),0)+
IFERROR(SUMPRODUCT('6. Patients'!CH$10:CH$107,OFFSET('6. Patients'!$TI$9,1,MATCH($D36,'6. Patients'!$TJ$9:$UC$9,0),ROWS('6. Patients'!DU$10:DU$107))),0))+
IFERROR(VLOOKUP($D36,$H$116:$L$146,COLUMNS($H$115:$J$115)-1+O$7,0)*$E36*$F36*'1. General Inputs'!$J$25,0),0),0)</f>
        <v>0</v>
      </c>
      <c r="P36" s="775">
        <f ca="1">ROUNDUP(IFERROR($F36*$E36*CHOOSE(P$7,
IFERROR(SUMPRODUCT('6. Patients'!CI$10:CI$107,OFFSET('6. Patients'!$DN$9,1,MATCH($D36,'6. Patients'!$DO$9:$FL$9,0),ROWS('6. Patients'!DV$10:DV$107))),0)+
IFERROR(SUMPRODUCT('6. Patients'!CI$10:CI$107,OFFSET('6. Patients'!$FM$9,1,MATCH($D36,'6. Patients'!$FN$9:$GG$9,0),ROWS('6. Patients'!DV$10:DV$107))),0)+
IFERROR(SUMPRODUCT('6. Patients'!CI$10:CI$107,OFFSET('6. Patients'!$GH$9,1,MATCH($D36,'6. Patients'!$GI$9:$IF$9,0),ROWS('6. Patients'!DV$10:DV$107))),0)+
IFERROR(SUMPRODUCT('6. Patients'!CI$10:CI$107,OFFSET('6. Patients'!$IG$9,1,MATCH($D36,'6. Patients'!$IH$9:$JA$9,0),ROWS('6. Patients'!DV$10:DV$107))),0),
IFERROR(SUMPRODUCT('6. Patients'!CI$10:CI$107,OFFSET('6. Patients'!$JB$9,1,MATCH($D36,'6. Patients'!$JC$9:$KZ$9,0),ROWS('6. Patients'!DV$10:DV$107))),0)+
IFERROR(SUMPRODUCT('6. Patients'!CI$10:CI$107,OFFSET('6. Patients'!$LA$9,1,MATCH($D36,'6. Patients'!$LB$9:$LU$9,0),ROWS('6. Patients'!DV$10:DV$107))),0)+
IFERROR(SUMPRODUCT('6. Patients'!CI$10:CI$107,OFFSET('6. Patients'!$LV$9,1,MATCH($D36,'6. Patients'!$LW$9:$NT$9,0),ROWS('6. Patients'!DV$10:DV$107))),0)+
IFERROR(SUMPRODUCT('6. Patients'!CI$10:CI$107,OFFSET('6. Patients'!$NU$9,1,MATCH($D36,'6. Patients'!$NV$9:$OO$9,0),ROWS('6. Patients'!DV$10:DV$107))),0),
IFERROR(SUMPRODUCT('6. Patients'!CI$10:CI$107,OFFSET('6. Patients'!$OP$9,1,MATCH($D36,'6. Patients'!$OQ$9:$QN$9,0),ROWS('6. Patients'!DV$10:DV$107))),0)+
IFERROR(SUMPRODUCT('6. Patients'!CI$10:CI$107,OFFSET('6. Patients'!$QO$9,1,MATCH($D36,'6. Patients'!$QP$9:$RI$9,0),ROWS('6. Patients'!DV$10:DV$107))),0)+
IFERROR(SUMPRODUCT('6. Patients'!CI$10:CI$107,OFFSET('6. Patients'!$RJ$9,1,MATCH($D36,'6. Patients'!$RK$9:$TH$9,0),ROWS('6. Patients'!DV$10:DV$107))),0)+
IFERROR(SUMPRODUCT('6. Patients'!CI$10:CI$107,OFFSET('6. Patients'!$TI$9,1,MATCH($D36,'6. Patients'!$TJ$9:$UC$9,0),ROWS('6. Patients'!DV$10:DV$107))),0))+
IFERROR(VLOOKUP($D36,$H$116:$L$146,COLUMNS($H$115:$J$115)-1+P$7,0)*$E36*$F36*'1. General Inputs'!$J$25,0),0),0)</f>
        <v>0</v>
      </c>
      <c r="Q36" s="775">
        <f ca="1">ROUNDUP(IFERROR($F36*$E36*CHOOSE(Q$7,
IFERROR(SUMPRODUCT('6. Patients'!CJ$10:CJ$107,OFFSET('6. Patients'!$DN$9,1,MATCH($D36,'6. Patients'!$DO$9:$FL$9,0),ROWS('6. Patients'!DW$10:DW$107))),0)+
IFERROR(SUMPRODUCT('6. Patients'!CJ$10:CJ$107,OFFSET('6. Patients'!$FM$9,1,MATCH($D36,'6. Patients'!$FN$9:$GG$9,0),ROWS('6. Patients'!DW$10:DW$107))),0)+
IFERROR(SUMPRODUCT('6. Patients'!CJ$10:CJ$107,OFFSET('6. Patients'!$GH$9,1,MATCH($D36,'6. Patients'!$GI$9:$IF$9,0),ROWS('6. Patients'!DW$10:DW$107))),0)+
IFERROR(SUMPRODUCT('6. Patients'!CJ$10:CJ$107,OFFSET('6. Patients'!$IG$9,1,MATCH($D36,'6. Patients'!$IH$9:$JA$9,0),ROWS('6. Patients'!DW$10:DW$107))),0),
IFERROR(SUMPRODUCT('6. Patients'!CJ$10:CJ$107,OFFSET('6. Patients'!$JB$9,1,MATCH($D36,'6. Patients'!$JC$9:$KZ$9,0),ROWS('6. Patients'!DW$10:DW$107))),0)+
IFERROR(SUMPRODUCT('6. Patients'!CJ$10:CJ$107,OFFSET('6. Patients'!$LA$9,1,MATCH($D36,'6. Patients'!$LB$9:$LU$9,0),ROWS('6. Patients'!DW$10:DW$107))),0)+
IFERROR(SUMPRODUCT('6. Patients'!CJ$10:CJ$107,OFFSET('6. Patients'!$LV$9,1,MATCH($D36,'6. Patients'!$LW$9:$NT$9,0),ROWS('6. Patients'!DW$10:DW$107))),0)+
IFERROR(SUMPRODUCT('6. Patients'!CJ$10:CJ$107,OFFSET('6. Patients'!$NU$9,1,MATCH($D36,'6. Patients'!$NV$9:$OO$9,0),ROWS('6. Patients'!DW$10:DW$107))),0),
IFERROR(SUMPRODUCT('6. Patients'!CJ$10:CJ$107,OFFSET('6. Patients'!$OP$9,1,MATCH($D36,'6. Patients'!$OQ$9:$QN$9,0),ROWS('6. Patients'!DW$10:DW$107))),0)+
IFERROR(SUMPRODUCT('6. Patients'!CJ$10:CJ$107,OFFSET('6. Patients'!$QO$9,1,MATCH($D36,'6. Patients'!$QP$9:$RI$9,0),ROWS('6. Patients'!DW$10:DW$107))),0)+
IFERROR(SUMPRODUCT('6. Patients'!CJ$10:CJ$107,OFFSET('6. Patients'!$RJ$9,1,MATCH($D36,'6. Patients'!$RK$9:$TH$9,0),ROWS('6. Patients'!DW$10:DW$107))),0)+
IFERROR(SUMPRODUCT('6. Patients'!CJ$10:CJ$107,OFFSET('6. Patients'!$TI$9,1,MATCH($D36,'6. Patients'!$TJ$9:$UC$9,0),ROWS('6. Patients'!DW$10:DW$107))),0))+
IFERROR(VLOOKUP($D36,$H$116:$L$146,COLUMNS($H$115:$J$115)-1+Q$7,0)*$E36*$F36*'1. General Inputs'!$J$25,0),0),0)</f>
        <v>0</v>
      </c>
      <c r="R36" s="775">
        <f ca="1">ROUNDUP(IFERROR($F36*$E36*CHOOSE(R$7,
IFERROR(SUMPRODUCT('6. Patients'!CK$10:CK$107,OFFSET('6. Patients'!$DN$9,1,MATCH($D36,'6. Patients'!$DO$9:$FL$9,0),ROWS('6. Patients'!DX$10:DX$107))),0)+
IFERROR(SUMPRODUCT('6. Patients'!CK$10:CK$107,OFFSET('6. Patients'!$FM$9,1,MATCH($D36,'6. Patients'!$FN$9:$GG$9,0),ROWS('6. Patients'!DX$10:DX$107))),0)+
IFERROR(SUMPRODUCT('6. Patients'!CK$10:CK$107,OFFSET('6. Patients'!$GH$9,1,MATCH($D36,'6. Patients'!$GI$9:$IF$9,0),ROWS('6. Patients'!DX$10:DX$107))),0)+
IFERROR(SUMPRODUCT('6. Patients'!CK$10:CK$107,OFFSET('6. Patients'!$IG$9,1,MATCH($D36,'6. Patients'!$IH$9:$JA$9,0),ROWS('6. Patients'!DX$10:DX$107))),0),
IFERROR(SUMPRODUCT('6. Patients'!CK$10:CK$107,OFFSET('6. Patients'!$JB$9,1,MATCH($D36,'6. Patients'!$JC$9:$KZ$9,0),ROWS('6. Patients'!DX$10:DX$107))),0)+
IFERROR(SUMPRODUCT('6. Patients'!CK$10:CK$107,OFFSET('6. Patients'!$LA$9,1,MATCH($D36,'6. Patients'!$LB$9:$LU$9,0),ROWS('6. Patients'!DX$10:DX$107))),0)+
IFERROR(SUMPRODUCT('6. Patients'!CK$10:CK$107,OFFSET('6. Patients'!$LV$9,1,MATCH($D36,'6. Patients'!$LW$9:$NT$9,0),ROWS('6. Patients'!DX$10:DX$107))),0)+
IFERROR(SUMPRODUCT('6. Patients'!CK$10:CK$107,OFFSET('6. Patients'!$NU$9,1,MATCH($D36,'6. Patients'!$NV$9:$OO$9,0),ROWS('6. Patients'!DX$10:DX$107))),0),
IFERROR(SUMPRODUCT('6. Patients'!CK$10:CK$107,OFFSET('6. Patients'!$OP$9,1,MATCH($D36,'6. Patients'!$OQ$9:$QN$9,0),ROWS('6. Patients'!DX$10:DX$107))),0)+
IFERROR(SUMPRODUCT('6. Patients'!CK$10:CK$107,OFFSET('6. Patients'!$QO$9,1,MATCH($D36,'6. Patients'!$QP$9:$RI$9,0),ROWS('6. Patients'!DX$10:DX$107))),0)+
IFERROR(SUMPRODUCT('6. Patients'!CK$10:CK$107,OFFSET('6. Patients'!$RJ$9,1,MATCH($D36,'6. Patients'!$RK$9:$TH$9,0),ROWS('6. Patients'!DX$10:DX$107))),0)+
IFERROR(SUMPRODUCT('6. Patients'!CK$10:CK$107,OFFSET('6. Patients'!$TI$9,1,MATCH($D36,'6. Patients'!$TJ$9:$UC$9,0),ROWS('6. Patients'!DX$10:DX$107))),0))+
IFERROR(VLOOKUP($D36,$H$116:$L$146,COLUMNS($H$115:$J$115)-1+R$7,0)*$E36*$F36*'1. General Inputs'!$J$25,0),0),0)</f>
        <v>0</v>
      </c>
      <c r="S36" s="775">
        <f ca="1">ROUNDUP(IFERROR($F36*$E36*CHOOSE(S$7,
IFERROR(SUMPRODUCT('6. Patients'!CL$10:CL$107,OFFSET('6. Patients'!$DN$9,1,MATCH($D36,'6. Patients'!$DO$9:$FL$9,0),ROWS('6. Patients'!DY$10:DY$107))),0)+
IFERROR(SUMPRODUCT('6. Patients'!CL$10:CL$107,OFFSET('6. Patients'!$FM$9,1,MATCH($D36,'6. Patients'!$FN$9:$GG$9,0),ROWS('6. Patients'!DY$10:DY$107))),0)+
IFERROR(SUMPRODUCT('6. Patients'!CL$10:CL$107,OFFSET('6. Patients'!$GH$9,1,MATCH($D36,'6. Patients'!$GI$9:$IF$9,0),ROWS('6. Patients'!DY$10:DY$107))),0)+
IFERROR(SUMPRODUCT('6. Patients'!CL$10:CL$107,OFFSET('6. Patients'!$IG$9,1,MATCH($D36,'6. Patients'!$IH$9:$JA$9,0),ROWS('6. Patients'!DY$10:DY$107))),0),
IFERROR(SUMPRODUCT('6. Patients'!CL$10:CL$107,OFFSET('6. Patients'!$JB$9,1,MATCH($D36,'6. Patients'!$JC$9:$KZ$9,0),ROWS('6. Patients'!DY$10:DY$107))),0)+
IFERROR(SUMPRODUCT('6. Patients'!CL$10:CL$107,OFFSET('6. Patients'!$LA$9,1,MATCH($D36,'6. Patients'!$LB$9:$LU$9,0),ROWS('6. Patients'!DY$10:DY$107))),0)+
IFERROR(SUMPRODUCT('6. Patients'!CL$10:CL$107,OFFSET('6. Patients'!$LV$9,1,MATCH($D36,'6. Patients'!$LW$9:$NT$9,0),ROWS('6. Patients'!DY$10:DY$107))),0)+
IFERROR(SUMPRODUCT('6. Patients'!CL$10:CL$107,OFFSET('6. Patients'!$NU$9,1,MATCH($D36,'6. Patients'!$NV$9:$OO$9,0),ROWS('6. Patients'!DY$10:DY$107))),0),
IFERROR(SUMPRODUCT('6. Patients'!CL$10:CL$107,OFFSET('6. Patients'!$OP$9,1,MATCH($D36,'6. Patients'!$OQ$9:$QN$9,0),ROWS('6. Patients'!DY$10:DY$107))),0)+
IFERROR(SUMPRODUCT('6. Patients'!CL$10:CL$107,OFFSET('6. Patients'!$QO$9,1,MATCH($D36,'6. Patients'!$QP$9:$RI$9,0),ROWS('6. Patients'!DY$10:DY$107))),0)+
IFERROR(SUMPRODUCT('6. Patients'!CL$10:CL$107,OFFSET('6. Patients'!$RJ$9,1,MATCH($D36,'6. Patients'!$RK$9:$TH$9,0),ROWS('6. Patients'!DY$10:DY$107))),0)+
IFERROR(SUMPRODUCT('6. Patients'!CL$10:CL$107,OFFSET('6. Patients'!$TI$9,1,MATCH($D36,'6. Patients'!$TJ$9:$UC$9,0),ROWS('6. Patients'!DY$10:DY$107))),0))+
IFERROR(VLOOKUP($D36,$H$116:$L$146,COLUMNS($H$115:$J$115)-1+S$7,0)*$E36*$F36*'1. General Inputs'!$J$25,0),0),0)</f>
        <v>0</v>
      </c>
      <c r="T36" s="775">
        <f ca="1">ROUNDUP(IFERROR($F36*$E36*CHOOSE(T$7,
IFERROR(SUMPRODUCT('6. Patients'!CM$10:CM$107,OFFSET('6. Patients'!$DN$9,1,MATCH($D36,'6. Patients'!$DO$9:$FL$9,0),ROWS('6. Patients'!DZ$10:DZ$107))),0)+
IFERROR(SUMPRODUCT('6. Patients'!CM$10:CM$107,OFFSET('6. Patients'!$FM$9,1,MATCH($D36,'6. Patients'!$FN$9:$GG$9,0),ROWS('6. Patients'!DZ$10:DZ$107))),0)+
IFERROR(SUMPRODUCT('6. Patients'!CM$10:CM$107,OFFSET('6. Patients'!$GH$9,1,MATCH($D36,'6. Patients'!$GI$9:$IF$9,0),ROWS('6. Patients'!DZ$10:DZ$107))),0)+
IFERROR(SUMPRODUCT('6. Patients'!CM$10:CM$107,OFFSET('6. Patients'!$IG$9,1,MATCH($D36,'6. Patients'!$IH$9:$JA$9,0),ROWS('6. Patients'!DZ$10:DZ$107))),0),
IFERROR(SUMPRODUCT('6. Patients'!CM$10:CM$107,OFFSET('6. Patients'!$JB$9,1,MATCH($D36,'6. Patients'!$JC$9:$KZ$9,0),ROWS('6. Patients'!DZ$10:DZ$107))),0)+
IFERROR(SUMPRODUCT('6. Patients'!CM$10:CM$107,OFFSET('6. Patients'!$LA$9,1,MATCH($D36,'6. Patients'!$LB$9:$LU$9,0),ROWS('6. Patients'!DZ$10:DZ$107))),0)+
IFERROR(SUMPRODUCT('6. Patients'!CM$10:CM$107,OFFSET('6. Patients'!$LV$9,1,MATCH($D36,'6. Patients'!$LW$9:$NT$9,0),ROWS('6. Patients'!DZ$10:DZ$107))),0)+
IFERROR(SUMPRODUCT('6. Patients'!CM$10:CM$107,OFFSET('6. Patients'!$NU$9,1,MATCH($D36,'6. Patients'!$NV$9:$OO$9,0),ROWS('6. Patients'!DZ$10:DZ$107))),0),
IFERROR(SUMPRODUCT('6. Patients'!CM$10:CM$107,OFFSET('6. Patients'!$OP$9,1,MATCH($D36,'6. Patients'!$OQ$9:$QN$9,0),ROWS('6. Patients'!DZ$10:DZ$107))),0)+
IFERROR(SUMPRODUCT('6. Patients'!CM$10:CM$107,OFFSET('6. Patients'!$QO$9,1,MATCH($D36,'6. Patients'!$QP$9:$RI$9,0),ROWS('6. Patients'!DZ$10:DZ$107))),0)+
IFERROR(SUMPRODUCT('6. Patients'!CM$10:CM$107,OFFSET('6. Patients'!$RJ$9,1,MATCH($D36,'6. Patients'!$RK$9:$TH$9,0),ROWS('6. Patients'!DZ$10:DZ$107))),0)+
IFERROR(SUMPRODUCT('6. Patients'!CM$10:CM$107,OFFSET('6. Patients'!$TI$9,1,MATCH($D36,'6. Patients'!$TJ$9:$UC$9,0),ROWS('6. Patients'!DZ$10:DZ$107))),0))+
IFERROR(VLOOKUP($D36,$H$116:$L$146,COLUMNS($H$115:$J$115)-1+T$7,0)*$E36*$F36*'1. General Inputs'!$J$25,0),0),0)</f>
        <v>0</v>
      </c>
      <c r="U36" s="775">
        <f ca="1">ROUNDUP(IFERROR($F36*$E36*CHOOSE(U$7,
IFERROR(SUMPRODUCT('6. Patients'!CN$10:CN$107,OFFSET('6. Patients'!$DN$9,1,MATCH($D36,'6. Patients'!$DO$9:$FL$9,0),ROWS('6. Patients'!EA$10:EA$107))),0)+
IFERROR(SUMPRODUCT('6. Patients'!CN$10:CN$107,OFFSET('6. Patients'!$FM$9,1,MATCH($D36,'6. Patients'!$FN$9:$GG$9,0),ROWS('6. Patients'!EA$10:EA$107))),0)+
IFERROR(SUMPRODUCT('6. Patients'!CN$10:CN$107,OFFSET('6. Patients'!$GH$9,1,MATCH($D36,'6. Patients'!$GI$9:$IF$9,0),ROWS('6. Patients'!EA$10:EA$107))),0)+
IFERROR(SUMPRODUCT('6. Patients'!CN$10:CN$107,OFFSET('6. Patients'!$IG$9,1,MATCH($D36,'6. Patients'!$IH$9:$JA$9,0),ROWS('6. Patients'!EA$10:EA$107))),0),
IFERROR(SUMPRODUCT('6. Patients'!CN$10:CN$107,OFFSET('6. Patients'!$JB$9,1,MATCH($D36,'6. Patients'!$JC$9:$KZ$9,0),ROWS('6. Patients'!EA$10:EA$107))),0)+
IFERROR(SUMPRODUCT('6. Patients'!CN$10:CN$107,OFFSET('6. Patients'!$LA$9,1,MATCH($D36,'6. Patients'!$LB$9:$LU$9,0),ROWS('6. Patients'!EA$10:EA$107))),0)+
IFERROR(SUMPRODUCT('6. Patients'!CN$10:CN$107,OFFSET('6. Patients'!$LV$9,1,MATCH($D36,'6. Patients'!$LW$9:$NT$9,0),ROWS('6. Patients'!EA$10:EA$107))),0)+
IFERROR(SUMPRODUCT('6. Patients'!CN$10:CN$107,OFFSET('6. Patients'!$NU$9,1,MATCH($D36,'6. Patients'!$NV$9:$OO$9,0),ROWS('6. Patients'!EA$10:EA$107))),0),
IFERROR(SUMPRODUCT('6. Patients'!CN$10:CN$107,OFFSET('6. Patients'!$OP$9,1,MATCH($D36,'6. Patients'!$OQ$9:$QN$9,0),ROWS('6. Patients'!EA$10:EA$107))),0)+
IFERROR(SUMPRODUCT('6. Patients'!CN$10:CN$107,OFFSET('6. Patients'!$QO$9,1,MATCH($D36,'6. Patients'!$QP$9:$RI$9,0),ROWS('6. Patients'!EA$10:EA$107))),0)+
IFERROR(SUMPRODUCT('6. Patients'!CN$10:CN$107,OFFSET('6. Patients'!$RJ$9,1,MATCH($D36,'6. Patients'!$RK$9:$TH$9,0),ROWS('6. Patients'!EA$10:EA$107))),0)+
IFERROR(SUMPRODUCT('6. Patients'!CN$10:CN$107,OFFSET('6. Patients'!$TI$9,1,MATCH($D36,'6. Patients'!$TJ$9:$UC$9,0),ROWS('6. Patients'!EA$10:EA$107))),0))+
IFERROR(VLOOKUP($D36,$H$116:$L$146,COLUMNS($H$115:$J$115)-1+U$7,0)*$E36*$F36*'1. General Inputs'!$J$25,0),0),0)</f>
        <v>0</v>
      </c>
      <c r="V36" s="775">
        <f ca="1">ROUNDUP(IFERROR($F36*$E36*CHOOSE(V$7,
IFERROR(SUMPRODUCT('6. Patients'!CO$10:CO$107,OFFSET('6. Patients'!$DN$9,1,MATCH($D36,'6. Patients'!$DO$9:$FL$9,0),ROWS('6. Patients'!EB$10:EB$107))),0)+
IFERROR(SUMPRODUCT('6. Patients'!CO$10:CO$107,OFFSET('6. Patients'!$FM$9,1,MATCH($D36,'6. Patients'!$FN$9:$GG$9,0),ROWS('6. Patients'!EB$10:EB$107))),0)+
IFERROR(SUMPRODUCT('6. Patients'!CO$10:CO$107,OFFSET('6. Patients'!$GH$9,1,MATCH($D36,'6. Patients'!$GI$9:$IF$9,0),ROWS('6. Patients'!EB$10:EB$107))),0)+
IFERROR(SUMPRODUCT('6. Patients'!CO$10:CO$107,OFFSET('6. Patients'!$IG$9,1,MATCH($D36,'6. Patients'!$IH$9:$JA$9,0),ROWS('6. Patients'!EB$10:EB$107))),0),
IFERROR(SUMPRODUCT('6. Patients'!CO$10:CO$107,OFFSET('6. Patients'!$JB$9,1,MATCH($D36,'6. Patients'!$JC$9:$KZ$9,0),ROWS('6. Patients'!EB$10:EB$107))),0)+
IFERROR(SUMPRODUCT('6. Patients'!CO$10:CO$107,OFFSET('6. Patients'!$LA$9,1,MATCH($D36,'6. Patients'!$LB$9:$LU$9,0),ROWS('6. Patients'!EB$10:EB$107))),0)+
IFERROR(SUMPRODUCT('6. Patients'!CO$10:CO$107,OFFSET('6. Patients'!$LV$9,1,MATCH($D36,'6. Patients'!$LW$9:$NT$9,0),ROWS('6. Patients'!EB$10:EB$107))),0)+
IFERROR(SUMPRODUCT('6. Patients'!CO$10:CO$107,OFFSET('6. Patients'!$NU$9,1,MATCH($D36,'6. Patients'!$NV$9:$OO$9,0),ROWS('6. Patients'!EB$10:EB$107))),0),
IFERROR(SUMPRODUCT('6. Patients'!CO$10:CO$107,OFFSET('6. Patients'!$OP$9,1,MATCH($D36,'6. Patients'!$OQ$9:$QN$9,0),ROWS('6. Patients'!EB$10:EB$107))),0)+
IFERROR(SUMPRODUCT('6. Patients'!CO$10:CO$107,OFFSET('6. Patients'!$QO$9,1,MATCH($D36,'6. Patients'!$QP$9:$RI$9,0),ROWS('6. Patients'!EB$10:EB$107))),0)+
IFERROR(SUMPRODUCT('6. Patients'!CO$10:CO$107,OFFSET('6. Patients'!$RJ$9,1,MATCH($D36,'6. Patients'!$RK$9:$TH$9,0),ROWS('6. Patients'!EB$10:EB$107))),0)+
IFERROR(SUMPRODUCT('6. Patients'!CO$10:CO$107,OFFSET('6. Patients'!$TI$9,1,MATCH($D36,'6. Patients'!$TJ$9:$UC$9,0),ROWS('6. Patients'!EB$10:EB$107))),0))+
IFERROR(VLOOKUP($D36,$H$116:$L$146,COLUMNS($H$115:$J$115)-1+V$7,0)*$E36*$F36*'1. General Inputs'!$J$25,0),0),0)</f>
        <v>0</v>
      </c>
      <c r="W36" s="775">
        <f ca="1">ROUNDUP(IFERROR($F36*$E36*CHOOSE(W$7,
IFERROR(SUMPRODUCT('6. Patients'!CP$10:CP$107,OFFSET('6. Patients'!$DN$9,1,MATCH($D36,'6. Patients'!$DO$9:$FL$9,0),ROWS('6. Patients'!EC$10:EC$107))),0)+
IFERROR(SUMPRODUCT('6. Patients'!CP$10:CP$107,OFFSET('6. Patients'!$FM$9,1,MATCH($D36,'6. Patients'!$FN$9:$GG$9,0),ROWS('6. Patients'!EC$10:EC$107))),0)+
IFERROR(SUMPRODUCT('6. Patients'!CP$10:CP$107,OFFSET('6. Patients'!$GH$9,1,MATCH($D36,'6. Patients'!$GI$9:$IF$9,0),ROWS('6. Patients'!EC$10:EC$107))),0)+
IFERROR(SUMPRODUCT('6. Patients'!CP$10:CP$107,OFFSET('6. Patients'!$IG$9,1,MATCH($D36,'6. Patients'!$IH$9:$JA$9,0),ROWS('6. Patients'!EC$10:EC$107))),0),
IFERROR(SUMPRODUCT('6. Patients'!CP$10:CP$107,OFFSET('6. Patients'!$JB$9,1,MATCH($D36,'6. Patients'!$JC$9:$KZ$9,0),ROWS('6. Patients'!EC$10:EC$107))),0)+
IFERROR(SUMPRODUCT('6. Patients'!CP$10:CP$107,OFFSET('6. Patients'!$LA$9,1,MATCH($D36,'6. Patients'!$LB$9:$LU$9,0),ROWS('6. Patients'!EC$10:EC$107))),0)+
IFERROR(SUMPRODUCT('6. Patients'!CP$10:CP$107,OFFSET('6. Patients'!$LV$9,1,MATCH($D36,'6. Patients'!$LW$9:$NT$9,0),ROWS('6. Patients'!EC$10:EC$107))),0)+
IFERROR(SUMPRODUCT('6. Patients'!CP$10:CP$107,OFFSET('6. Patients'!$NU$9,1,MATCH($D36,'6. Patients'!$NV$9:$OO$9,0),ROWS('6. Patients'!EC$10:EC$107))),0),
IFERROR(SUMPRODUCT('6. Patients'!CP$10:CP$107,OFFSET('6. Patients'!$OP$9,1,MATCH($D36,'6. Patients'!$OQ$9:$QN$9,0),ROWS('6. Patients'!EC$10:EC$107))),0)+
IFERROR(SUMPRODUCT('6. Patients'!CP$10:CP$107,OFFSET('6. Patients'!$QO$9,1,MATCH($D36,'6. Patients'!$QP$9:$RI$9,0),ROWS('6. Patients'!EC$10:EC$107))),0)+
IFERROR(SUMPRODUCT('6. Patients'!CP$10:CP$107,OFFSET('6. Patients'!$RJ$9,1,MATCH($D36,'6. Patients'!$RK$9:$TH$9,0),ROWS('6. Patients'!EC$10:EC$107))),0)+
IFERROR(SUMPRODUCT('6. Patients'!CP$10:CP$107,OFFSET('6. Patients'!$TI$9,1,MATCH($D36,'6. Patients'!$TJ$9:$UC$9,0),ROWS('6. Patients'!EC$10:EC$107))),0))+
IFERROR(VLOOKUP($D36,$H$116:$L$146,COLUMNS($H$115:$J$115)-1+W$7,0)*$E36*$F36*'1. General Inputs'!$J$25,0),0),0)</f>
        <v>0</v>
      </c>
      <c r="X36" s="775">
        <f ca="1">ROUNDUP(IFERROR($F36*$E36*CHOOSE(X$7,
IFERROR(SUMPRODUCT('6. Patients'!CQ$10:CQ$107,OFFSET('6. Patients'!$DN$9,1,MATCH($D36,'6. Patients'!$DO$9:$FL$9,0),ROWS('6. Patients'!ED$10:ED$107))),0)+
IFERROR(SUMPRODUCT('6. Patients'!CQ$10:CQ$107,OFFSET('6. Patients'!$FM$9,1,MATCH($D36,'6. Patients'!$FN$9:$GG$9,0),ROWS('6. Patients'!ED$10:ED$107))),0)+
IFERROR(SUMPRODUCT('6. Patients'!CQ$10:CQ$107,OFFSET('6. Patients'!$GH$9,1,MATCH($D36,'6. Patients'!$GI$9:$IF$9,0),ROWS('6. Patients'!ED$10:ED$107))),0)+
IFERROR(SUMPRODUCT('6. Patients'!CQ$10:CQ$107,OFFSET('6. Patients'!$IG$9,1,MATCH($D36,'6. Patients'!$IH$9:$JA$9,0),ROWS('6. Patients'!ED$10:ED$107))),0),
IFERROR(SUMPRODUCT('6. Patients'!CQ$10:CQ$107,OFFSET('6. Patients'!$JB$9,1,MATCH($D36,'6. Patients'!$JC$9:$KZ$9,0),ROWS('6. Patients'!ED$10:ED$107))),0)+
IFERROR(SUMPRODUCT('6. Patients'!CQ$10:CQ$107,OFFSET('6. Patients'!$LA$9,1,MATCH($D36,'6. Patients'!$LB$9:$LU$9,0),ROWS('6. Patients'!ED$10:ED$107))),0)+
IFERROR(SUMPRODUCT('6. Patients'!CQ$10:CQ$107,OFFSET('6. Patients'!$LV$9,1,MATCH($D36,'6. Patients'!$LW$9:$NT$9,0),ROWS('6. Patients'!ED$10:ED$107))),0)+
IFERROR(SUMPRODUCT('6. Patients'!CQ$10:CQ$107,OFFSET('6. Patients'!$NU$9,1,MATCH($D36,'6. Patients'!$NV$9:$OO$9,0),ROWS('6. Patients'!ED$10:ED$107))),0),
IFERROR(SUMPRODUCT('6. Patients'!CQ$10:CQ$107,OFFSET('6. Patients'!$OP$9,1,MATCH($D36,'6. Patients'!$OQ$9:$QN$9,0),ROWS('6. Patients'!ED$10:ED$107))),0)+
IFERROR(SUMPRODUCT('6. Patients'!CQ$10:CQ$107,OFFSET('6. Patients'!$QO$9,1,MATCH($D36,'6. Patients'!$QP$9:$RI$9,0),ROWS('6. Patients'!ED$10:ED$107))),0)+
IFERROR(SUMPRODUCT('6. Patients'!CQ$10:CQ$107,OFFSET('6. Patients'!$RJ$9,1,MATCH($D36,'6. Patients'!$RK$9:$TH$9,0),ROWS('6. Patients'!ED$10:ED$107))),0)+
IFERROR(SUMPRODUCT('6. Patients'!CQ$10:CQ$107,OFFSET('6. Patients'!$TI$9,1,MATCH($D36,'6. Patients'!$TJ$9:$UC$9,0),ROWS('6. Patients'!ED$10:ED$107))),0))+
IFERROR(VLOOKUP($D36,$H$116:$L$146,COLUMNS($H$115:$J$115)-1+X$7,0)*$E36*$F36*'1. General Inputs'!$J$25,0),0),0)</f>
        <v>0</v>
      </c>
      <c r="Y36" s="775">
        <f ca="1">ROUNDUP(IFERROR($F36*$E36*CHOOSE(Y$7,
IFERROR(SUMPRODUCT('6. Patients'!CR$10:CR$107,OFFSET('6. Patients'!$DN$9,1,MATCH($D36,'6. Patients'!$DO$9:$FL$9,0),ROWS('6. Patients'!EE$10:EE$107))),0)+
IFERROR(SUMPRODUCT('6. Patients'!CR$10:CR$107,OFFSET('6. Patients'!$FM$9,1,MATCH($D36,'6. Patients'!$FN$9:$GG$9,0),ROWS('6. Patients'!EE$10:EE$107))),0)+
IFERROR(SUMPRODUCT('6. Patients'!CR$10:CR$107,OFFSET('6. Patients'!$GH$9,1,MATCH($D36,'6. Patients'!$GI$9:$IF$9,0),ROWS('6. Patients'!EE$10:EE$107))),0)+
IFERROR(SUMPRODUCT('6. Patients'!CR$10:CR$107,OFFSET('6. Patients'!$IG$9,1,MATCH($D36,'6. Patients'!$IH$9:$JA$9,0),ROWS('6. Patients'!EE$10:EE$107))),0),
IFERROR(SUMPRODUCT('6. Patients'!CR$10:CR$107,OFFSET('6. Patients'!$JB$9,1,MATCH($D36,'6. Patients'!$JC$9:$KZ$9,0),ROWS('6. Patients'!EE$10:EE$107))),0)+
IFERROR(SUMPRODUCT('6. Patients'!CR$10:CR$107,OFFSET('6. Patients'!$LA$9,1,MATCH($D36,'6. Patients'!$LB$9:$LU$9,0),ROWS('6. Patients'!EE$10:EE$107))),0)+
IFERROR(SUMPRODUCT('6. Patients'!CR$10:CR$107,OFFSET('6. Patients'!$LV$9,1,MATCH($D36,'6. Patients'!$LW$9:$NT$9,0),ROWS('6. Patients'!EE$10:EE$107))),0)+
IFERROR(SUMPRODUCT('6. Patients'!CR$10:CR$107,OFFSET('6. Patients'!$NU$9,1,MATCH($D36,'6. Patients'!$NV$9:$OO$9,0),ROWS('6. Patients'!EE$10:EE$107))),0),
IFERROR(SUMPRODUCT('6. Patients'!CR$10:CR$107,OFFSET('6. Patients'!$OP$9,1,MATCH($D36,'6. Patients'!$OQ$9:$QN$9,0),ROWS('6. Patients'!EE$10:EE$107))),0)+
IFERROR(SUMPRODUCT('6. Patients'!CR$10:CR$107,OFFSET('6. Patients'!$QO$9,1,MATCH($D36,'6. Patients'!$QP$9:$RI$9,0),ROWS('6. Patients'!EE$10:EE$107))),0)+
IFERROR(SUMPRODUCT('6. Patients'!CR$10:CR$107,OFFSET('6. Patients'!$RJ$9,1,MATCH($D36,'6. Patients'!$RK$9:$TH$9,0),ROWS('6. Patients'!EE$10:EE$107))),0)+
IFERROR(SUMPRODUCT('6. Patients'!CR$10:CR$107,OFFSET('6. Patients'!$TI$9,1,MATCH($D36,'6. Patients'!$TJ$9:$UC$9,0),ROWS('6. Patients'!EE$10:EE$107))),0))+
IFERROR(VLOOKUP($D36,$H$116:$L$146,COLUMNS($H$115:$J$115)-1+Y$7,0)*$E36*$F36*'1. General Inputs'!$J$25,0),0),0)</f>
        <v>0</v>
      </c>
      <c r="Z36" s="775">
        <f ca="1">ROUNDUP(IFERROR($F36*$E36*CHOOSE(Z$7,
IFERROR(SUMPRODUCT('6. Patients'!CS$10:CS$107,OFFSET('6. Patients'!$DN$9,1,MATCH($D36,'6. Patients'!$DO$9:$FL$9,0),ROWS('6. Patients'!EF$10:EF$107))),0)+
IFERROR(SUMPRODUCT('6. Patients'!CS$10:CS$107,OFFSET('6. Patients'!$FM$9,1,MATCH($D36,'6. Patients'!$FN$9:$GG$9,0),ROWS('6. Patients'!EF$10:EF$107))),0)+
IFERROR(SUMPRODUCT('6. Patients'!CS$10:CS$107,OFFSET('6. Patients'!$GH$9,1,MATCH($D36,'6. Patients'!$GI$9:$IF$9,0),ROWS('6. Patients'!EF$10:EF$107))),0)+
IFERROR(SUMPRODUCT('6. Patients'!CS$10:CS$107,OFFSET('6. Patients'!$IG$9,1,MATCH($D36,'6. Patients'!$IH$9:$JA$9,0),ROWS('6. Patients'!EF$10:EF$107))),0),
IFERROR(SUMPRODUCT('6. Patients'!CS$10:CS$107,OFFSET('6. Patients'!$JB$9,1,MATCH($D36,'6. Patients'!$JC$9:$KZ$9,0),ROWS('6. Patients'!EF$10:EF$107))),0)+
IFERROR(SUMPRODUCT('6. Patients'!CS$10:CS$107,OFFSET('6. Patients'!$LA$9,1,MATCH($D36,'6. Patients'!$LB$9:$LU$9,0),ROWS('6. Patients'!EF$10:EF$107))),0)+
IFERROR(SUMPRODUCT('6. Patients'!CS$10:CS$107,OFFSET('6. Patients'!$LV$9,1,MATCH($D36,'6. Patients'!$LW$9:$NT$9,0),ROWS('6. Patients'!EF$10:EF$107))),0)+
IFERROR(SUMPRODUCT('6. Patients'!CS$10:CS$107,OFFSET('6. Patients'!$NU$9,1,MATCH($D36,'6. Patients'!$NV$9:$OO$9,0),ROWS('6. Patients'!EF$10:EF$107))),0),
IFERROR(SUMPRODUCT('6. Patients'!CS$10:CS$107,OFFSET('6. Patients'!$OP$9,1,MATCH($D36,'6. Patients'!$OQ$9:$QN$9,0),ROWS('6. Patients'!EF$10:EF$107))),0)+
IFERROR(SUMPRODUCT('6. Patients'!CS$10:CS$107,OFFSET('6. Patients'!$QO$9,1,MATCH($D36,'6. Patients'!$QP$9:$RI$9,0),ROWS('6. Patients'!EF$10:EF$107))),0)+
IFERROR(SUMPRODUCT('6. Patients'!CS$10:CS$107,OFFSET('6. Patients'!$RJ$9,1,MATCH($D36,'6. Patients'!$RK$9:$TH$9,0),ROWS('6. Patients'!EF$10:EF$107))),0)+
IFERROR(SUMPRODUCT('6. Patients'!CS$10:CS$107,OFFSET('6. Patients'!$TI$9,1,MATCH($D36,'6. Patients'!$TJ$9:$UC$9,0),ROWS('6. Patients'!EF$10:EF$107))),0))+
IFERROR(VLOOKUP($D36,$H$116:$L$146,COLUMNS($H$115:$J$115)-1+Z$7,0)*$E36*$F36*'1. General Inputs'!$J$25,0),0),0)</f>
        <v>0</v>
      </c>
      <c r="AA36" s="775">
        <f ca="1">ROUNDUP(IFERROR($F36*$E36*CHOOSE(AA$7,
IFERROR(SUMPRODUCT('6. Patients'!CT$10:CT$107,OFFSET('6. Patients'!$DN$9,1,MATCH($D36,'6. Patients'!$DO$9:$FL$9,0),ROWS('6. Patients'!EG$10:EG$107))),0)+
IFERROR(SUMPRODUCT('6. Patients'!CT$10:CT$107,OFFSET('6. Patients'!$FM$9,1,MATCH($D36,'6. Patients'!$FN$9:$GG$9,0),ROWS('6. Patients'!EG$10:EG$107))),0)+
IFERROR(SUMPRODUCT('6. Patients'!CT$10:CT$107,OFFSET('6. Patients'!$GH$9,1,MATCH($D36,'6. Patients'!$GI$9:$IF$9,0),ROWS('6. Patients'!EG$10:EG$107))),0)+
IFERROR(SUMPRODUCT('6. Patients'!CT$10:CT$107,OFFSET('6. Patients'!$IG$9,1,MATCH($D36,'6. Patients'!$IH$9:$JA$9,0),ROWS('6. Patients'!EG$10:EG$107))),0),
IFERROR(SUMPRODUCT('6. Patients'!CT$10:CT$107,OFFSET('6. Patients'!$JB$9,1,MATCH($D36,'6. Patients'!$JC$9:$KZ$9,0),ROWS('6. Patients'!EG$10:EG$107))),0)+
IFERROR(SUMPRODUCT('6. Patients'!CT$10:CT$107,OFFSET('6. Patients'!$LA$9,1,MATCH($D36,'6. Patients'!$LB$9:$LU$9,0),ROWS('6. Patients'!EG$10:EG$107))),0)+
IFERROR(SUMPRODUCT('6. Patients'!CT$10:CT$107,OFFSET('6. Patients'!$LV$9,1,MATCH($D36,'6. Patients'!$LW$9:$NT$9,0),ROWS('6. Patients'!EG$10:EG$107))),0)+
IFERROR(SUMPRODUCT('6. Patients'!CT$10:CT$107,OFFSET('6. Patients'!$NU$9,1,MATCH($D36,'6. Patients'!$NV$9:$OO$9,0),ROWS('6. Patients'!EG$10:EG$107))),0),
IFERROR(SUMPRODUCT('6. Patients'!CT$10:CT$107,OFFSET('6. Patients'!$OP$9,1,MATCH($D36,'6. Patients'!$OQ$9:$QN$9,0),ROWS('6. Patients'!EG$10:EG$107))),0)+
IFERROR(SUMPRODUCT('6. Patients'!CT$10:CT$107,OFFSET('6. Patients'!$QO$9,1,MATCH($D36,'6. Patients'!$QP$9:$RI$9,0),ROWS('6. Patients'!EG$10:EG$107))),0)+
IFERROR(SUMPRODUCT('6. Patients'!CT$10:CT$107,OFFSET('6. Patients'!$RJ$9,1,MATCH($D36,'6. Patients'!$RK$9:$TH$9,0),ROWS('6. Patients'!EG$10:EG$107))),0)+
IFERROR(SUMPRODUCT('6. Patients'!CT$10:CT$107,OFFSET('6. Patients'!$TI$9,1,MATCH($D36,'6. Patients'!$TJ$9:$UC$9,0),ROWS('6. Patients'!EG$10:EG$107))),0))+
IFERROR(VLOOKUP($D36,$H$116:$L$146,COLUMNS($H$115:$J$115)-1+AA$7,0)*$E36*$F36*'1. General Inputs'!$J$25,0),0),0)</f>
        <v>0</v>
      </c>
      <c r="AB36" s="775">
        <f ca="1">ROUNDUP(IFERROR($F36*$E36*CHOOSE(AB$7,
IFERROR(SUMPRODUCT('6. Patients'!CU$10:CU$107,OFFSET('6. Patients'!$DN$9,1,MATCH($D36,'6. Patients'!$DO$9:$FL$9,0),ROWS('6. Patients'!EH$10:EH$107))),0)+
IFERROR(SUMPRODUCT('6. Patients'!CU$10:CU$107,OFFSET('6. Patients'!$FM$9,1,MATCH($D36,'6. Patients'!$FN$9:$GG$9,0),ROWS('6. Patients'!EH$10:EH$107))),0)+
IFERROR(SUMPRODUCT('6. Patients'!CU$10:CU$107,OFFSET('6. Patients'!$GH$9,1,MATCH($D36,'6. Patients'!$GI$9:$IF$9,0),ROWS('6. Patients'!EH$10:EH$107))),0)+
IFERROR(SUMPRODUCT('6. Patients'!CU$10:CU$107,OFFSET('6. Patients'!$IG$9,1,MATCH($D36,'6. Patients'!$IH$9:$JA$9,0),ROWS('6. Patients'!EH$10:EH$107))),0),
IFERROR(SUMPRODUCT('6. Patients'!CU$10:CU$107,OFFSET('6. Patients'!$JB$9,1,MATCH($D36,'6. Patients'!$JC$9:$KZ$9,0),ROWS('6. Patients'!EH$10:EH$107))),0)+
IFERROR(SUMPRODUCT('6. Patients'!CU$10:CU$107,OFFSET('6. Patients'!$LA$9,1,MATCH($D36,'6. Patients'!$LB$9:$LU$9,0),ROWS('6. Patients'!EH$10:EH$107))),0)+
IFERROR(SUMPRODUCT('6. Patients'!CU$10:CU$107,OFFSET('6. Patients'!$LV$9,1,MATCH($D36,'6. Patients'!$LW$9:$NT$9,0),ROWS('6. Patients'!EH$10:EH$107))),0)+
IFERROR(SUMPRODUCT('6. Patients'!CU$10:CU$107,OFFSET('6. Patients'!$NU$9,1,MATCH($D36,'6. Patients'!$NV$9:$OO$9,0),ROWS('6. Patients'!EH$10:EH$107))),0),
IFERROR(SUMPRODUCT('6. Patients'!CU$10:CU$107,OFFSET('6. Patients'!$OP$9,1,MATCH($D36,'6. Patients'!$OQ$9:$QN$9,0),ROWS('6. Patients'!EH$10:EH$107))),0)+
IFERROR(SUMPRODUCT('6. Patients'!CU$10:CU$107,OFFSET('6. Patients'!$QO$9,1,MATCH($D36,'6. Patients'!$QP$9:$RI$9,0),ROWS('6. Patients'!EH$10:EH$107))),0)+
IFERROR(SUMPRODUCT('6. Patients'!CU$10:CU$107,OFFSET('6. Patients'!$RJ$9,1,MATCH($D36,'6. Patients'!$RK$9:$TH$9,0),ROWS('6. Patients'!EH$10:EH$107))),0)+
IFERROR(SUMPRODUCT('6. Patients'!CU$10:CU$107,OFFSET('6. Patients'!$TI$9,1,MATCH($D36,'6. Patients'!$TJ$9:$UC$9,0),ROWS('6. Patients'!EH$10:EH$107))),0))+
IFERROR(VLOOKUP($D36,$H$116:$L$146,COLUMNS($H$115:$J$115)-1+AB$7,0)*$E36*$F36*'1. General Inputs'!$J$25,0),0),0)</f>
        <v>0</v>
      </c>
      <c r="AC36" s="775">
        <f ca="1">ROUNDUP(IFERROR($F36*$E36*CHOOSE(AC$7,
IFERROR(SUMPRODUCT('6. Patients'!CV$10:CV$107,OFFSET('6. Patients'!$DN$9,1,MATCH($D36,'6. Patients'!$DO$9:$FL$9,0),ROWS('6. Patients'!EI$10:EI$107))),0)+
IFERROR(SUMPRODUCT('6. Patients'!CV$10:CV$107,OFFSET('6. Patients'!$FM$9,1,MATCH($D36,'6. Patients'!$FN$9:$GG$9,0),ROWS('6. Patients'!EI$10:EI$107))),0)+
IFERROR(SUMPRODUCT('6. Patients'!CV$10:CV$107,OFFSET('6. Patients'!$GH$9,1,MATCH($D36,'6. Patients'!$GI$9:$IF$9,0),ROWS('6. Patients'!EI$10:EI$107))),0)+
IFERROR(SUMPRODUCT('6. Patients'!CV$10:CV$107,OFFSET('6. Patients'!$IG$9,1,MATCH($D36,'6. Patients'!$IH$9:$JA$9,0),ROWS('6. Patients'!EI$10:EI$107))),0),
IFERROR(SUMPRODUCT('6. Patients'!CV$10:CV$107,OFFSET('6. Patients'!$JB$9,1,MATCH($D36,'6. Patients'!$JC$9:$KZ$9,0),ROWS('6. Patients'!EI$10:EI$107))),0)+
IFERROR(SUMPRODUCT('6. Patients'!CV$10:CV$107,OFFSET('6. Patients'!$LA$9,1,MATCH($D36,'6. Patients'!$LB$9:$LU$9,0),ROWS('6. Patients'!EI$10:EI$107))),0)+
IFERROR(SUMPRODUCT('6. Patients'!CV$10:CV$107,OFFSET('6. Patients'!$LV$9,1,MATCH($D36,'6. Patients'!$LW$9:$NT$9,0),ROWS('6. Patients'!EI$10:EI$107))),0)+
IFERROR(SUMPRODUCT('6. Patients'!CV$10:CV$107,OFFSET('6. Patients'!$NU$9,1,MATCH($D36,'6. Patients'!$NV$9:$OO$9,0),ROWS('6. Patients'!EI$10:EI$107))),0),
IFERROR(SUMPRODUCT('6. Patients'!CV$10:CV$107,OFFSET('6. Patients'!$OP$9,1,MATCH($D36,'6. Patients'!$OQ$9:$QN$9,0),ROWS('6. Patients'!EI$10:EI$107))),0)+
IFERROR(SUMPRODUCT('6. Patients'!CV$10:CV$107,OFFSET('6. Patients'!$QO$9,1,MATCH($D36,'6. Patients'!$QP$9:$RI$9,0),ROWS('6. Patients'!EI$10:EI$107))),0)+
IFERROR(SUMPRODUCT('6. Patients'!CV$10:CV$107,OFFSET('6. Patients'!$RJ$9,1,MATCH($D36,'6. Patients'!$RK$9:$TH$9,0),ROWS('6. Patients'!EI$10:EI$107))),0)+
IFERROR(SUMPRODUCT('6. Patients'!CV$10:CV$107,OFFSET('6. Patients'!$TI$9,1,MATCH($D36,'6. Patients'!$TJ$9:$UC$9,0),ROWS('6. Patients'!EI$10:EI$107))),0))+
IFERROR(VLOOKUP($D36,$H$116:$L$146,COLUMNS($H$115:$J$115)-1+AC$7,0)*$E36*$F36*'1. General Inputs'!$J$25,0),0),0)</f>
        <v>0</v>
      </c>
      <c r="AD36" s="775">
        <f ca="1">ROUNDUP(IFERROR($F36*$E36*CHOOSE(AD$7,
IFERROR(SUMPRODUCT('6. Patients'!CW$10:CW$107,OFFSET('6. Patients'!$DN$9,1,MATCH($D36,'6. Patients'!$DO$9:$FL$9,0),ROWS('6. Patients'!EJ$10:EJ$107))),0)+
IFERROR(SUMPRODUCT('6. Patients'!CW$10:CW$107,OFFSET('6. Patients'!$FM$9,1,MATCH($D36,'6. Patients'!$FN$9:$GG$9,0),ROWS('6. Patients'!EJ$10:EJ$107))),0)+
IFERROR(SUMPRODUCT('6. Patients'!CW$10:CW$107,OFFSET('6. Patients'!$GH$9,1,MATCH($D36,'6. Patients'!$GI$9:$IF$9,0),ROWS('6. Patients'!EJ$10:EJ$107))),0)+
IFERROR(SUMPRODUCT('6. Patients'!CW$10:CW$107,OFFSET('6. Patients'!$IG$9,1,MATCH($D36,'6. Patients'!$IH$9:$JA$9,0),ROWS('6. Patients'!EJ$10:EJ$107))),0),
IFERROR(SUMPRODUCT('6. Patients'!CW$10:CW$107,OFFSET('6. Patients'!$JB$9,1,MATCH($D36,'6. Patients'!$JC$9:$KZ$9,0),ROWS('6. Patients'!EJ$10:EJ$107))),0)+
IFERROR(SUMPRODUCT('6. Patients'!CW$10:CW$107,OFFSET('6. Patients'!$LA$9,1,MATCH($D36,'6. Patients'!$LB$9:$LU$9,0),ROWS('6. Patients'!EJ$10:EJ$107))),0)+
IFERROR(SUMPRODUCT('6. Patients'!CW$10:CW$107,OFFSET('6. Patients'!$LV$9,1,MATCH($D36,'6. Patients'!$LW$9:$NT$9,0),ROWS('6. Patients'!EJ$10:EJ$107))),0)+
IFERROR(SUMPRODUCT('6. Patients'!CW$10:CW$107,OFFSET('6. Patients'!$NU$9,1,MATCH($D36,'6. Patients'!$NV$9:$OO$9,0),ROWS('6. Patients'!EJ$10:EJ$107))),0),
IFERROR(SUMPRODUCT('6. Patients'!CW$10:CW$107,OFFSET('6. Patients'!$OP$9,1,MATCH($D36,'6. Patients'!$OQ$9:$QN$9,0),ROWS('6. Patients'!EJ$10:EJ$107))),0)+
IFERROR(SUMPRODUCT('6. Patients'!CW$10:CW$107,OFFSET('6. Patients'!$QO$9,1,MATCH($D36,'6. Patients'!$QP$9:$RI$9,0),ROWS('6. Patients'!EJ$10:EJ$107))),0)+
IFERROR(SUMPRODUCT('6. Patients'!CW$10:CW$107,OFFSET('6. Patients'!$RJ$9,1,MATCH($D36,'6. Patients'!$RK$9:$TH$9,0),ROWS('6. Patients'!EJ$10:EJ$107))),0)+
IFERROR(SUMPRODUCT('6. Patients'!CW$10:CW$107,OFFSET('6. Patients'!$TI$9,1,MATCH($D36,'6. Patients'!$TJ$9:$UC$9,0),ROWS('6. Patients'!EJ$10:EJ$107))),0))+
IFERROR(VLOOKUP($D36,$H$116:$L$146,COLUMNS($H$115:$J$115)-1+AD$7,0)*$E36*$F36*'1. General Inputs'!$J$25,0),0),0)</f>
        <v>0</v>
      </c>
      <c r="AE36" s="775">
        <f ca="1">ROUNDUP(IFERROR($F36*$E36*CHOOSE(AE$7,
IFERROR(SUMPRODUCT('6. Patients'!CX$10:CX$107,OFFSET('6. Patients'!$DN$9,1,MATCH($D36,'6. Patients'!$DO$9:$FL$9,0),ROWS('6. Patients'!EK$10:EK$107))),0)+
IFERROR(SUMPRODUCT('6. Patients'!CX$10:CX$107,OFFSET('6. Patients'!$FM$9,1,MATCH($D36,'6. Patients'!$FN$9:$GG$9,0),ROWS('6. Patients'!EK$10:EK$107))),0)+
IFERROR(SUMPRODUCT('6. Patients'!CX$10:CX$107,OFFSET('6. Patients'!$GH$9,1,MATCH($D36,'6. Patients'!$GI$9:$IF$9,0),ROWS('6. Patients'!EK$10:EK$107))),0)+
IFERROR(SUMPRODUCT('6. Patients'!CX$10:CX$107,OFFSET('6. Patients'!$IG$9,1,MATCH($D36,'6. Patients'!$IH$9:$JA$9,0),ROWS('6. Patients'!EK$10:EK$107))),0),
IFERROR(SUMPRODUCT('6. Patients'!CX$10:CX$107,OFFSET('6. Patients'!$JB$9,1,MATCH($D36,'6. Patients'!$JC$9:$KZ$9,0),ROWS('6. Patients'!EK$10:EK$107))),0)+
IFERROR(SUMPRODUCT('6. Patients'!CX$10:CX$107,OFFSET('6. Patients'!$LA$9,1,MATCH($D36,'6. Patients'!$LB$9:$LU$9,0),ROWS('6. Patients'!EK$10:EK$107))),0)+
IFERROR(SUMPRODUCT('6. Patients'!CX$10:CX$107,OFFSET('6. Patients'!$LV$9,1,MATCH($D36,'6. Patients'!$LW$9:$NT$9,0),ROWS('6. Patients'!EK$10:EK$107))),0)+
IFERROR(SUMPRODUCT('6. Patients'!CX$10:CX$107,OFFSET('6. Patients'!$NU$9,1,MATCH($D36,'6. Patients'!$NV$9:$OO$9,0),ROWS('6. Patients'!EK$10:EK$107))),0),
IFERROR(SUMPRODUCT('6. Patients'!CX$10:CX$107,OFFSET('6. Patients'!$OP$9,1,MATCH($D36,'6. Patients'!$OQ$9:$QN$9,0),ROWS('6. Patients'!EK$10:EK$107))),0)+
IFERROR(SUMPRODUCT('6. Patients'!CX$10:CX$107,OFFSET('6. Patients'!$QO$9,1,MATCH($D36,'6. Patients'!$QP$9:$RI$9,0),ROWS('6. Patients'!EK$10:EK$107))),0)+
IFERROR(SUMPRODUCT('6. Patients'!CX$10:CX$107,OFFSET('6. Patients'!$RJ$9,1,MATCH($D36,'6. Patients'!$RK$9:$TH$9,0),ROWS('6. Patients'!EK$10:EK$107))),0)+
IFERROR(SUMPRODUCT('6. Patients'!CX$10:CX$107,OFFSET('6. Patients'!$TI$9,1,MATCH($D36,'6. Patients'!$TJ$9:$UC$9,0),ROWS('6. Patients'!EK$10:EK$107))),0))+
IFERROR(VLOOKUP($D36,$H$116:$L$146,COLUMNS($H$115:$J$115)-1+AE$7,0)*$E36*$F36*'1. General Inputs'!$J$25,0),0),0)</f>
        <v>0</v>
      </c>
      <c r="AF36" s="775">
        <f ca="1">ROUNDUP(IFERROR($F36*$E36*CHOOSE(AF$7,
IFERROR(SUMPRODUCT('6. Patients'!CY$10:CY$107,OFFSET('6. Patients'!$DN$9,1,MATCH($D36,'6. Patients'!$DO$9:$FL$9,0),ROWS('6. Patients'!EL$10:EL$107))),0)+
IFERROR(SUMPRODUCT('6. Patients'!CY$10:CY$107,OFFSET('6. Patients'!$FM$9,1,MATCH($D36,'6. Patients'!$FN$9:$GG$9,0),ROWS('6. Patients'!EL$10:EL$107))),0)+
IFERROR(SUMPRODUCT('6. Patients'!CY$10:CY$107,OFFSET('6. Patients'!$GH$9,1,MATCH($D36,'6. Patients'!$GI$9:$IF$9,0),ROWS('6. Patients'!EL$10:EL$107))),0)+
IFERROR(SUMPRODUCT('6. Patients'!CY$10:CY$107,OFFSET('6. Patients'!$IG$9,1,MATCH($D36,'6. Patients'!$IH$9:$JA$9,0),ROWS('6. Patients'!EL$10:EL$107))),0),
IFERROR(SUMPRODUCT('6. Patients'!CY$10:CY$107,OFFSET('6. Patients'!$JB$9,1,MATCH($D36,'6. Patients'!$JC$9:$KZ$9,0),ROWS('6. Patients'!EL$10:EL$107))),0)+
IFERROR(SUMPRODUCT('6. Patients'!CY$10:CY$107,OFFSET('6. Patients'!$LA$9,1,MATCH($D36,'6. Patients'!$LB$9:$LU$9,0),ROWS('6. Patients'!EL$10:EL$107))),0)+
IFERROR(SUMPRODUCT('6. Patients'!CY$10:CY$107,OFFSET('6. Patients'!$LV$9,1,MATCH($D36,'6. Patients'!$LW$9:$NT$9,0),ROWS('6. Patients'!EL$10:EL$107))),0)+
IFERROR(SUMPRODUCT('6. Patients'!CY$10:CY$107,OFFSET('6. Patients'!$NU$9,1,MATCH($D36,'6. Patients'!$NV$9:$OO$9,0),ROWS('6. Patients'!EL$10:EL$107))),0),
IFERROR(SUMPRODUCT('6. Patients'!CY$10:CY$107,OFFSET('6. Patients'!$OP$9,1,MATCH($D36,'6. Patients'!$OQ$9:$QN$9,0),ROWS('6. Patients'!EL$10:EL$107))),0)+
IFERROR(SUMPRODUCT('6. Patients'!CY$10:CY$107,OFFSET('6. Patients'!$QO$9,1,MATCH($D36,'6. Patients'!$QP$9:$RI$9,0),ROWS('6. Patients'!EL$10:EL$107))),0)+
IFERROR(SUMPRODUCT('6. Patients'!CY$10:CY$107,OFFSET('6. Patients'!$RJ$9,1,MATCH($D36,'6. Patients'!$RK$9:$TH$9,0),ROWS('6. Patients'!EL$10:EL$107))),0)+
IFERROR(SUMPRODUCT('6. Patients'!CY$10:CY$107,OFFSET('6. Patients'!$TI$9,1,MATCH($D36,'6. Patients'!$TJ$9:$UC$9,0),ROWS('6. Patients'!EL$10:EL$107))),0))+
IFERROR(VLOOKUP($D36,$H$116:$L$146,COLUMNS($H$115:$J$115)-1+AF$7,0)*$E36*$F36*'1. General Inputs'!$J$25,0),0),0)</f>
        <v>0</v>
      </c>
      <c r="AG36" s="775">
        <f ca="1">ROUNDUP(IFERROR($F36*$E36*CHOOSE(AG$7,
IFERROR(SUMPRODUCT('6. Patients'!CZ$10:CZ$107,OFFSET('6. Patients'!$DN$9,1,MATCH($D36,'6. Patients'!$DO$9:$FL$9,0),ROWS('6. Patients'!EM$10:EM$107))),0)+
IFERROR(SUMPRODUCT('6. Patients'!CZ$10:CZ$107,OFFSET('6. Patients'!$FM$9,1,MATCH($D36,'6. Patients'!$FN$9:$GG$9,0),ROWS('6. Patients'!EM$10:EM$107))),0)+
IFERROR(SUMPRODUCT('6. Patients'!CZ$10:CZ$107,OFFSET('6. Patients'!$GH$9,1,MATCH($D36,'6. Patients'!$GI$9:$IF$9,0),ROWS('6. Patients'!EM$10:EM$107))),0)+
IFERROR(SUMPRODUCT('6. Patients'!CZ$10:CZ$107,OFFSET('6. Patients'!$IG$9,1,MATCH($D36,'6. Patients'!$IH$9:$JA$9,0),ROWS('6. Patients'!EM$10:EM$107))),0),
IFERROR(SUMPRODUCT('6. Patients'!CZ$10:CZ$107,OFFSET('6. Patients'!$JB$9,1,MATCH($D36,'6. Patients'!$JC$9:$KZ$9,0),ROWS('6. Patients'!EM$10:EM$107))),0)+
IFERROR(SUMPRODUCT('6. Patients'!CZ$10:CZ$107,OFFSET('6. Patients'!$LA$9,1,MATCH($D36,'6. Patients'!$LB$9:$LU$9,0),ROWS('6. Patients'!EM$10:EM$107))),0)+
IFERROR(SUMPRODUCT('6. Patients'!CZ$10:CZ$107,OFFSET('6. Patients'!$LV$9,1,MATCH($D36,'6. Patients'!$LW$9:$NT$9,0),ROWS('6. Patients'!EM$10:EM$107))),0)+
IFERROR(SUMPRODUCT('6. Patients'!CZ$10:CZ$107,OFFSET('6. Patients'!$NU$9,1,MATCH($D36,'6. Patients'!$NV$9:$OO$9,0),ROWS('6. Patients'!EM$10:EM$107))),0),
IFERROR(SUMPRODUCT('6. Patients'!CZ$10:CZ$107,OFFSET('6. Patients'!$OP$9,1,MATCH($D36,'6. Patients'!$OQ$9:$QN$9,0),ROWS('6. Patients'!EM$10:EM$107))),0)+
IFERROR(SUMPRODUCT('6. Patients'!CZ$10:CZ$107,OFFSET('6. Patients'!$QO$9,1,MATCH($D36,'6. Patients'!$QP$9:$RI$9,0),ROWS('6. Patients'!EM$10:EM$107))),0)+
IFERROR(SUMPRODUCT('6. Patients'!CZ$10:CZ$107,OFFSET('6. Patients'!$RJ$9,1,MATCH($D36,'6. Patients'!$RK$9:$TH$9,0),ROWS('6. Patients'!EM$10:EM$107))),0)+
IFERROR(SUMPRODUCT('6. Patients'!CZ$10:CZ$107,OFFSET('6. Patients'!$TI$9,1,MATCH($D36,'6. Patients'!$TJ$9:$UC$9,0),ROWS('6. Patients'!EM$10:EM$107))),0))+
IFERROR(VLOOKUP($D36,$H$116:$L$146,COLUMNS($H$115:$J$115)-1+AG$7,0)*$E36*$F36*'1. General Inputs'!$J$25,0),0),0)</f>
        <v>0</v>
      </c>
      <c r="AH36" s="775">
        <f ca="1">ROUNDUP(IFERROR($F36*$E36*CHOOSE(AH$7,
IFERROR(SUMPRODUCT('6. Patients'!DA$10:DA$107,OFFSET('6. Patients'!$DN$9,1,MATCH($D36,'6. Patients'!$DO$9:$FL$9,0),ROWS('6. Patients'!EN$10:EN$107))),0)+
IFERROR(SUMPRODUCT('6. Patients'!DA$10:DA$107,OFFSET('6. Patients'!$FM$9,1,MATCH($D36,'6. Patients'!$FN$9:$GG$9,0),ROWS('6. Patients'!EN$10:EN$107))),0)+
IFERROR(SUMPRODUCT('6. Patients'!DA$10:DA$107,OFFSET('6. Patients'!$GH$9,1,MATCH($D36,'6. Patients'!$GI$9:$IF$9,0),ROWS('6. Patients'!EN$10:EN$107))),0)+
IFERROR(SUMPRODUCT('6. Patients'!DA$10:DA$107,OFFSET('6. Patients'!$IG$9,1,MATCH($D36,'6. Patients'!$IH$9:$JA$9,0),ROWS('6. Patients'!EN$10:EN$107))),0),
IFERROR(SUMPRODUCT('6. Patients'!DA$10:DA$107,OFFSET('6. Patients'!$JB$9,1,MATCH($D36,'6. Patients'!$JC$9:$KZ$9,0),ROWS('6. Patients'!EN$10:EN$107))),0)+
IFERROR(SUMPRODUCT('6. Patients'!DA$10:DA$107,OFFSET('6. Patients'!$LA$9,1,MATCH($D36,'6. Patients'!$LB$9:$LU$9,0),ROWS('6. Patients'!EN$10:EN$107))),0)+
IFERROR(SUMPRODUCT('6. Patients'!DA$10:DA$107,OFFSET('6. Patients'!$LV$9,1,MATCH($D36,'6. Patients'!$LW$9:$NT$9,0),ROWS('6. Patients'!EN$10:EN$107))),0)+
IFERROR(SUMPRODUCT('6. Patients'!DA$10:DA$107,OFFSET('6. Patients'!$NU$9,1,MATCH($D36,'6. Patients'!$NV$9:$OO$9,0),ROWS('6. Patients'!EN$10:EN$107))),0),
IFERROR(SUMPRODUCT('6. Patients'!DA$10:DA$107,OFFSET('6. Patients'!$OP$9,1,MATCH($D36,'6. Patients'!$OQ$9:$QN$9,0),ROWS('6. Patients'!EN$10:EN$107))),0)+
IFERROR(SUMPRODUCT('6. Patients'!DA$10:DA$107,OFFSET('6. Patients'!$QO$9,1,MATCH($D36,'6. Patients'!$QP$9:$RI$9,0),ROWS('6. Patients'!EN$10:EN$107))),0)+
IFERROR(SUMPRODUCT('6. Patients'!DA$10:DA$107,OFFSET('6. Patients'!$RJ$9,1,MATCH($D36,'6. Patients'!$RK$9:$TH$9,0),ROWS('6. Patients'!EN$10:EN$107))),0)+
IFERROR(SUMPRODUCT('6. Patients'!DA$10:DA$107,OFFSET('6. Patients'!$TI$9,1,MATCH($D36,'6. Patients'!$TJ$9:$UC$9,0),ROWS('6. Patients'!EN$10:EN$107))),0))+
IFERROR(VLOOKUP($D36,$H$116:$L$146,COLUMNS($H$115:$J$115)-1+AH$7,0)*$E36*$F36*'1. General Inputs'!$J$25,0),0),0)</f>
        <v>0</v>
      </c>
      <c r="AI36" s="775">
        <f ca="1">ROUNDUP(IFERROR($F36*$E36*CHOOSE(AI$7,
IFERROR(SUMPRODUCT('6. Patients'!DB$10:DB$107,OFFSET('6. Patients'!$DN$9,1,MATCH($D36,'6. Patients'!$DO$9:$FL$9,0),ROWS('6. Patients'!EO$10:EO$107))),0)+
IFERROR(SUMPRODUCT('6. Patients'!DB$10:DB$107,OFFSET('6. Patients'!$FM$9,1,MATCH($D36,'6. Patients'!$FN$9:$GG$9,0),ROWS('6. Patients'!EO$10:EO$107))),0)+
IFERROR(SUMPRODUCT('6. Patients'!DB$10:DB$107,OFFSET('6. Patients'!$GH$9,1,MATCH($D36,'6. Patients'!$GI$9:$IF$9,0),ROWS('6. Patients'!EO$10:EO$107))),0)+
IFERROR(SUMPRODUCT('6. Patients'!DB$10:DB$107,OFFSET('6. Patients'!$IG$9,1,MATCH($D36,'6. Patients'!$IH$9:$JA$9,0),ROWS('6. Patients'!EO$10:EO$107))),0),
IFERROR(SUMPRODUCT('6. Patients'!DB$10:DB$107,OFFSET('6. Patients'!$JB$9,1,MATCH($D36,'6. Patients'!$JC$9:$KZ$9,0),ROWS('6. Patients'!EO$10:EO$107))),0)+
IFERROR(SUMPRODUCT('6. Patients'!DB$10:DB$107,OFFSET('6. Patients'!$LA$9,1,MATCH($D36,'6. Patients'!$LB$9:$LU$9,0),ROWS('6. Patients'!EO$10:EO$107))),0)+
IFERROR(SUMPRODUCT('6. Patients'!DB$10:DB$107,OFFSET('6. Patients'!$LV$9,1,MATCH($D36,'6. Patients'!$LW$9:$NT$9,0),ROWS('6. Patients'!EO$10:EO$107))),0)+
IFERROR(SUMPRODUCT('6. Patients'!DB$10:DB$107,OFFSET('6. Patients'!$NU$9,1,MATCH($D36,'6. Patients'!$NV$9:$OO$9,0),ROWS('6. Patients'!EO$10:EO$107))),0),
IFERROR(SUMPRODUCT('6. Patients'!DB$10:DB$107,OFFSET('6. Patients'!$OP$9,1,MATCH($D36,'6. Patients'!$OQ$9:$QN$9,0),ROWS('6. Patients'!EO$10:EO$107))),0)+
IFERROR(SUMPRODUCT('6. Patients'!DB$10:DB$107,OFFSET('6. Patients'!$QO$9,1,MATCH($D36,'6. Patients'!$QP$9:$RI$9,0),ROWS('6. Patients'!EO$10:EO$107))),0)+
IFERROR(SUMPRODUCT('6. Patients'!DB$10:DB$107,OFFSET('6. Patients'!$RJ$9,1,MATCH($D36,'6. Patients'!$RK$9:$TH$9,0),ROWS('6. Patients'!EO$10:EO$107))),0)+
IFERROR(SUMPRODUCT('6. Patients'!DB$10:DB$107,OFFSET('6. Patients'!$TI$9,1,MATCH($D36,'6. Patients'!$TJ$9:$UC$9,0),ROWS('6. Patients'!EO$10:EO$107))),0))+
IFERROR(VLOOKUP($D36,$H$116:$L$146,COLUMNS($H$115:$J$115)-1+AI$7,0)*$E36*$F36*'1. General Inputs'!$J$25,0),0),0)</f>
        <v>0</v>
      </c>
      <c r="AJ36" s="775">
        <f ca="1">ROUNDUP(IFERROR($F36*$E36*CHOOSE(AJ$7,
IFERROR(SUMPRODUCT('6. Patients'!DC$10:DC$107,OFFSET('6. Patients'!$DN$9,1,MATCH($D36,'6. Patients'!$DO$9:$FL$9,0),ROWS('6. Patients'!EP$10:EP$107))),0)+
IFERROR(SUMPRODUCT('6. Patients'!DC$10:DC$107,OFFSET('6. Patients'!$FM$9,1,MATCH($D36,'6. Patients'!$FN$9:$GG$9,0),ROWS('6. Patients'!EP$10:EP$107))),0)+
IFERROR(SUMPRODUCT('6. Patients'!DC$10:DC$107,OFFSET('6. Patients'!$GH$9,1,MATCH($D36,'6. Patients'!$GI$9:$IF$9,0),ROWS('6. Patients'!EP$10:EP$107))),0)+
IFERROR(SUMPRODUCT('6. Patients'!DC$10:DC$107,OFFSET('6. Patients'!$IG$9,1,MATCH($D36,'6. Patients'!$IH$9:$JA$9,0),ROWS('6. Patients'!EP$10:EP$107))),0),
IFERROR(SUMPRODUCT('6. Patients'!DC$10:DC$107,OFFSET('6. Patients'!$JB$9,1,MATCH($D36,'6. Patients'!$JC$9:$KZ$9,0),ROWS('6. Patients'!EP$10:EP$107))),0)+
IFERROR(SUMPRODUCT('6. Patients'!DC$10:DC$107,OFFSET('6. Patients'!$LA$9,1,MATCH($D36,'6. Patients'!$LB$9:$LU$9,0),ROWS('6. Patients'!EP$10:EP$107))),0)+
IFERROR(SUMPRODUCT('6. Patients'!DC$10:DC$107,OFFSET('6. Patients'!$LV$9,1,MATCH($D36,'6. Patients'!$LW$9:$NT$9,0),ROWS('6. Patients'!EP$10:EP$107))),0)+
IFERROR(SUMPRODUCT('6. Patients'!DC$10:DC$107,OFFSET('6. Patients'!$NU$9,1,MATCH($D36,'6. Patients'!$NV$9:$OO$9,0),ROWS('6. Patients'!EP$10:EP$107))),0),
IFERROR(SUMPRODUCT('6. Patients'!DC$10:DC$107,OFFSET('6. Patients'!$OP$9,1,MATCH($D36,'6. Patients'!$OQ$9:$QN$9,0),ROWS('6. Patients'!EP$10:EP$107))),0)+
IFERROR(SUMPRODUCT('6. Patients'!DC$10:DC$107,OFFSET('6. Patients'!$QO$9,1,MATCH($D36,'6. Patients'!$QP$9:$RI$9,0),ROWS('6. Patients'!EP$10:EP$107))),0)+
IFERROR(SUMPRODUCT('6. Patients'!DC$10:DC$107,OFFSET('6. Patients'!$RJ$9,1,MATCH($D36,'6. Patients'!$RK$9:$TH$9,0),ROWS('6. Patients'!EP$10:EP$107))),0)+
IFERROR(SUMPRODUCT('6. Patients'!DC$10:DC$107,OFFSET('6. Patients'!$TI$9,1,MATCH($D36,'6. Patients'!$TJ$9:$UC$9,0),ROWS('6. Patients'!EP$10:EP$107))),0))+
IFERROR(VLOOKUP($D36,$H$116:$L$146,COLUMNS($H$115:$J$115)-1+AJ$7,0)*$E36*$F36*'1. General Inputs'!$J$25,0),0),0)</f>
        <v>0</v>
      </c>
      <c r="AK36" s="775">
        <f ca="1">ROUNDUP(IFERROR($F36*$E36*CHOOSE(AK$7,
IFERROR(SUMPRODUCT('6. Patients'!DD$10:DD$107,OFFSET('6. Patients'!$DN$9,1,MATCH($D36,'6. Patients'!$DO$9:$FL$9,0),ROWS('6. Patients'!EQ$10:EQ$107))),0)+
IFERROR(SUMPRODUCT('6. Patients'!DD$10:DD$107,OFFSET('6. Patients'!$FM$9,1,MATCH($D36,'6. Patients'!$FN$9:$GG$9,0),ROWS('6. Patients'!EQ$10:EQ$107))),0)+
IFERROR(SUMPRODUCT('6. Patients'!DD$10:DD$107,OFFSET('6. Patients'!$GH$9,1,MATCH($D36,'6. Patients'!$GI$9:$IF$9,0),ROWS('6. Patients'!EQ$10:EQ$107))),0)+
IFERROR(SUMPRODUCT('6. Patients'!DD$10:DD$107,OFFSET('6. Patients'!$IG$9,1,MATCH($D36,'6. Patients'!$IH$9:$JA$9,0),ROWS('6. Patients'!EQ$10:EQ$107))),0),
IFERROR(SUMPRODUCT('6. Patients'!DD$10:DD$107,OFFSET('6. Patients'!$JB$9,1,MATCH($D36,'6. Patients'!$JC$9:$KZ$9,0),ROWS('6. Patients'!EQ$10:EQ$107))),0)+
IFERROR(SUMPRODUCT('6. Patients'!DD$10:DD$107,OFFSET('6. Patients'!$LA$9,1,MATCH($D36,'6. Patients'!$LB$9:$LU$9,0),ROWS('6. Patients'!EQ$10:EQ$107))),0)+
IFERROR(SUMPRODUCT('6. Patients'!DD$10:DD$107,OFFSET('6. Patients'!$LV$9,1,MATCH($D36,'6. Patients'!$LW$9:$NT$9,0),ROWS('6. Patients'!EQ$10:EQ$107))),0)+
IFERROR(SUMPRODUCT('6. Patients'!DD$10:DD$107,OFFSET('6. Patients'!$NU$9,1,MATCH($D36,'6. Patients'!$NV$9:$OO$9,0),ROWS('6. Patients'!EQ$10:EQ$107))),0),
IFERROR(SUMPRODUCT('6. Patients'!DD$10:DD$107,OFFSET('6. Patients'!$OP$9,1,MATCH($D36,'6. Patients'!$OQ$9:$QN$9,0),ROWS('6. Patients'!EQ$10:EQ$107))),0)+
IFERROR(SUMPRODUCT('6. Patients'!DD$10:DD$107,OFFSET('6. Patients'!$QO$9,1,MATCH($D36,'6. Patients'!$QP$9:$RI$9,0),ROWS('6. Patients'!EQ$10:EQ$107))),0)+
IFERROR(SUMPRODUCT('6. Patients'!DD$10:DD$107,OFFSET('6. Patients'!$RJ$9,1,MATCH($D36,'6. Patients'!$RK$9:$TH$9,0),ROWS('6. Patients'!EQ$10:EQ$107))),0)+
IFERROR(SUMPRODUCT('6. Patients'!DD$10:DD$107,OFFSET('6. Patients'!$TI$9,1,MATCH($D36,'6. Patients'!$TJ$9:$UC$9,0),ROWS('6. Patients'!EQ$10:EQ$107))),0))+
IFERROR(VLOOKUP($D36,$H$116:$L$146,COLUMNS($H$115:$J$115)-1+AK$7,0)*$E36*$F36*'1. General Inputs'!$J$25,0),0),0)</f>
        <v>0</v>
      </c>
      <c r="AL36" s="775">
        <f ca="1">ROUNDUP(IFERROR($F36*$E36*CHOOSE(AL$7,
IFERROR(SUMPRODUCT('6. Patients'!DE$10:DE$107,OFFSET('6. Patients'!$DN$9,1,MATCH($D36,'6. Patients'!$DO$9:$FL$9,0),ROWS('6. Patients'!ER$10:ER$107))),0)+
IFERROR(SUMPRODUCT('6. Patients'!DE$10:DE$107,OFFSET('6. Patients'!$FM$9,1,MATCH($D36,'6. Patients'!$FN$9:$GG$9,0),ROWS('6. Patients'!ER$10:ER$107))),0)+
IFERROR(SUMPRODUCT('6. Patients'!DE$10:DE$107,OFFSET('6. Patients'!$GH$9,1,MATCH($D36,'6. Patients'!$GI$9:$IF$9,0),ROWS('6. Patients'!ER$10:ER$107))),0)+
IFERROR(SUMPRODUCT('6. Patients'!DE$10:DE$107,OFFSET('6. Patients'!$IG$9,1,MATCH($D36,'6. Patients'!$IH$9:$JA$9,0),ROWS('6. Patients'!ER$10:ER$107))),0),
IFERROR(SUMPRODUCT('6. Patients'!DE$10:DE$107,OFFSET('6. Patients'!$JB$9,1,MATCH($D36,'6. Patients'!$JC$9:$KZ$9,0),ROWS('6. Patients'!ER$10:ER$107))),0)+
IFERROR(SUMPRODUCT('6. Patients'!DE$10:DE$107,OFFSET('6. Patients'!$LA$9,1,MATCH($D36,'6. Patients'!$LB$9:$LU$9,0),ROWS('6. Patients'!ER$10:ER$107))),0)+
IFERROR(SUMPRODUCT('6. Patients'!DE$10:DE$107,OFFSET('6. Patients'!$LV$9,1,MATCH($D36,'6. Patients'!$LW$9:$NT$9,0),ROWS('6. Patients'!ER$10:ER$107))),0)+
IFERROR(SUMPRODUCT('6. Patients'!DE$10:DE$107,OFFSET('6. Patients'!$NU$9,1,MATCH($D36,'6. Patients'!$NV$9:$OO$9,0),ROWS('6. Patients'!ER$10:ER$107))),0),
IFERROR(SUMPRODUCT('6. Patients'!DE$10:DE$107,OFFSET('6. Patients'!$OP$9,1,MATCH($D36,'6. Patients'!$OQ$9:$QN$9,0),ROWS('6. Patients'!ER$10:ER$107))),0)+
IFERROR(SUMPRODUCT('6. Patients'!DE$10:DE$107,OFFSET('6. Patients'!$QO$9,1,MATCH($D36,'6. Patients'!$QP$9:$RI$9,0),ROWS('6. Patients'!ER$10:ER$107))),0)+
IFERROR(SUMPRODUCT('6. Patients'!DE$10:DE$107,OFFSET('6. Patients'!$RJ$9,1,MATCH($D36,'6. Patients'!$RK$9:$TH$9,0),ROWS('6. Patients'!ER$10:ER$107))),0)+
IFERROR(SUMPRODUCT('6. Patients'!DE$10:DE$107,OFFSET('6. Patients'!$TI$9,1,MATCH($D36,'6. Patients'!$TJ$9:$UC$9,0),ROWS('6. Patients'!ER$10:ER$107))),0))+
IFERROR(VLOOKUP($D36,$H$116:$L$146,COLUMNS($H$115:$J$115)-1+AL$7,0)*$E36*$F36*'1. General Inputs'!$J$25,0),0),0)</f>
        <v>0</v>
      </c>
      <c r="AM36" s="775">
        <f ca="1">ROUNDUP(IFERROR($F36*$E36*CHOOSE(AM$7,
IFERROR(SUMPRODUCT('6. Patients'!DF$10:DF$107,OFFSET('6. Patients'!$DN$9,1,MATCH($D36,'6. Patients'!$DO$9:$FL$9,0),ROWS('6. Patients'!ES$10:ES$107))),0)+
IFERROR(SUMPRODUCT('6. Patients'!DF$10:DF$107,OFFSET('6. Patients'!$FM$9,1,MATCH($D36,'6. Patients'!$FN$9:$GG$9,0),ROWS('6. Patients'!ES$10:ES$107))),0)+
IFERROR(SUMPRODUCT('6. Patients'!DF$10:DF$107,OFFSET('6. Patients'!$GH$9,1,MATCH($D36,'6. Patients'!$GI$9:$IF$9,0),ROWS('6. Patients'!ES$10:ES$107))),0)+
IFERROR(SUMPRODUCT('6. Patients'!DF$10:DF$107,OFFSET('6. Patients'!$IG$9,1,MATCH($D36,'6. Patients'!$IH$9:$JA$9,0),ROWS('6. Patients'!ES$10:ES$107))),0),
IFERROR(SUMPRODUCT('6. Patients'!DF$10:DF$107,OFFSET('6. Patients'!$JB$9,1,MATCH($D36,'6. Patients'!$JC$9:$KZ$9,0),ROWS('6. Patients'!ES$10:ES$107))),0)+
IFERROR(SUMPRODUCT('6. Patients'!DF$10:DF$107,OFFSET('6. Patients'!$LA$9,1,MATCH($D36,'6. Patients'!$LB$9:$LU$9,0),ROWS('6. Patients'!ES$10:ES$107))),0)+
IFERROR(SUMPRODUCT('6. Patients'!DF$10:DF$107,OFFSET('6. Patients'!$LV$9,1,MATCH($D36,'6. Patients'!$LW$9:$NT$9,0),ROWS('6. Patients'!ES$10:ES$107))),0)+
IFERROR(SUMPRODUCT('6. Patients'!DF$10:DF$107,OFFSET('6. Patients'!$NU$9,1,MATCH($D36,'6. Patients'!$NV$9:$OO$9,0),ROWS('6. Patients'!ES$10:ES$107))),0),
IFERROR(SUMPRODUCT('6. Patients'!DF$10:DF$107,OFFSET('6. Patients'!$OP$9,1,MATCH($D36,'6. Patients'!$OQ$9:$QN$9,0),ROWS('6. Patients'!ES$10:ES$107))),0)+
IFERROR(SUMPRODUCT('6. Patients'!DF$10:DF$107,OFFSET('6. Patients'!$QO$9,1,MATCH($D36,'6. Patients'!$QP$9:$RI$9,0),ROWS('6. Patients'!ES$10:ES$107))),0)+
IFERROR(SUMPRODUCT('6. Patients'!DF$10:DF$107,OFFSET('6. Patients'!$RJ$9,1,MATCH($D36,'6. Patients'!$RK$9:$TH$9,0),ROWS('6. Patients'!ES$10:ES$107))),0)+
IFERROR(SUMPRODUCT('6. Patients'!DF$10:DF$107,OFFSET('6. Patients'!$TI$9,1,MATCH($D36,'6. Patients'!$TJ$9:$UC$9,0),ROWS('6. Patients'!ES$10:ES$107))),0))+
IFERROR(VLOOKUP($D36,$H$116:$L$146,COLUMNS($H$115:$J$115)-1+AM$7,0)*$E36*$F36*'1. General Inputs'!$J$25,0),0),0)</f>
        <v>0</v>
      </c>
      <c r="AN36" s="775">
        <f ca="1">ROUNDUP(IFERROR($F36*$E36*CHOOSE(AN$7,
IFERROR(SUMPRODUCT('6. Patients'!DG$10:DG$107,OFFSET('6. Patients'!$DN$9,1,MATCH($D36,'6. Patients'!$DO$9:$FL$9,0),ROWS('6. Patients'!ET$10:ET$107))),0)+
IFERROR(SUMPRODUCT('6. Patients'!DG$10:DG$107,OFFSET('6. Patients'!$FM$9,1,MATCH($D36,'6. Patients'!$FN$9:$GG$9,0),ROWS('6. Patients'!ET$10:ET$107))),0)+
IFERROR(SUMPRODUCT('6. Patients'!DG$10:DG$107,OFFSET('6. Patients'!$GH$9,1,MATCH($D36,'6. Patients'!$GI$9:$IF$9,0),ROWS('6. Patients'!ET$10:ET$107))),0)+
IFERROR(SUMPRODUCT('6. Patients'!DG$10:DG$107,OFFSET('6. Patients'!$IG$9,1,MATCH($D36,'6. Patients'!$IH$9:$JA$9,0),ROWS('6. Patients'!ET$10:ET$107))),0),
IFERROR(SUMPRODUCT('6. Patients'!DG$10:DG$107,OFFSET('6. Patients'!$JB$9,1,MATCH($D36,'6. Patients'!$JC$9:$KZ$9,0),ROWS('6. Patients'!ET$10:ET$107))),0)+
IFERROR(SUMPRODUCT('6. Patients'!DG$10:DG$107,OFFSET('6. Patients'!$LA$9,1,MATCH($D36,'6. Patients'!$LB$9:$LU$9,0),ROWS('6. Patients'!ET$10:ET$107))),0)+
IFERROR(SUMPRODUCT('6. Patients'!DG$10:DG$107,OFFSET('6. Patients'!$LV$9,1,MATCH($D36,'6. Patients'!$LW$9:$NT$9,0),ROWS('6. Patients'!ET$10:ET$107))),0)+
IFERROR(SUMPRODUCT('6. Patients'!DG$10:DG$107,OFFSET('6. Patients'!$NU$9,1,MATCH($D36,'6. Patients'!$NV$9:$OO$9,0),ROWS('6. Patients'!ET$10:ET$107))),0),
IFERROR(SUMPRODUCT('6. Patients'!DG$10:DG$107,OFFSET('6. Patients'!$OP$9,1,MATCH($D36,'6. Patients'!$OQ$9:$QN$9,0),ROWS('6. Patients'!ET$10:ET$107))),0)+
IFERROR(SUMPRODUCT('6. Patients'!DG$10:DG$107,OFFSET('6. Patients'!$QO$9,1,MATCH($D36,'6. Patients'!$QP$9:$RI$9,0),ROWS('6. Patients'!ET$10:ET$107))),0)+
IFERROR(SUMPRODUCT('6. Patients'!DG$10:DG$107,OFFSET('6. Patients'!$RJ$9,1,MATCH($D36,'6. Patients'!$RK$9:$TH$9,0),ROWS('6. Patients'!ET$10:ET$107))),0)+
IFERROR(SUMPRODUCT('6. Patients'!DG$10:DG$107,OFFSET('6. Patients'!$TI$9,1,MATCH($D36,'6. Patients'!$TJ$9:$UC$9,0),ROWS('6. Patients'!ET$10:ET$107))),0))+
IFERROR(VLOOKUP($D36,$H$116:$L$146,COLUMNS($H$115:$J$115)-1+AN$7,0)*$E36*$F36*'1. General Inputs'!$J$25,0),0),0)</f>
        <v>0</v>
      </c>
      <c r="AO36" s="775">
        <f ca="1">ROUNDUP(IFERROR($F36*$E36*CHOOSE(AO$7,
IFERROR(SUMPRODUCT('6. Patients'!DH$10:DH$107,OFFSET('6. Patients'!$DN$9,1,MATCH($D36,'6. Patients'!$DO$9:$FL$9,0),ROWS('6. Patients'!EU$10:EU$107))),0)+
IFERROR(SUMPRODUCT('6. Patients'!DH$10:DH$107,OFFSET('6. Patients'!$FM$9,1,MATCH($D36,'6. Patients'!$FN$9:$GG$9,0),ROWS('6. Patients'!EU$10:EU$107))),0)+
IFERROR(SUMPRODUCT('6. Patients'!DH$10:DH$107,OFFSET('6. Patients'!$GH$9,1,MATCH($D36,'6. Patients'!$GI$9:$IF$9,0),ROWS('6. Patients'!EU$10:EU$107))),0)+
IFERROR(SUMPRODUCT('6. Patients'!DH$10:DH$107,OFFSET('6. Patients'!$IG$9,1,MATCH($D36,'6. Patients'!$IH$9:$JA$9,0),ROWS('6. Patients'!EU$10:EU$107))),0),
IFERROR(SUMPRODUCT('6. Patients'!DH$10:DH$107,OFFSET('6. Patients'!$JB$9,1,MATCH($D36,'6. Patients'!$JC$9:$KZ$9,0),ROWS('6. Patients'!EU$10:EU$107))),0)+
IFERROR(SUMPRODUCT('6. Patients'!DH$10:DH$107,OFFSET('6. Patients'!$LA$9,1,MATCH($D36,'6. Patients'!$LB$9:$LU$9,0),ROWS('6. Patients'!EU$10:EU$107))),0)+
IFERROR(SUMPRODUCT('6. Patients'!DH$10:DH$107,OFFSET('6. Patients'!$LV$9,1,MATCH($D36,'6. Patients'!$LW$9:$NT$9,0),ROWS('6. Patients'!EU$10:EU$107))),0)+
IFERROR(SUMPRODUCT('6. Patients'!DH$10:DH$107,OFFSET('6. Patients'!$NU$9,1,MATCH($D36,'6. Patients'!$NV$9:$OO$9,0),ROWS('6. Patients'!EU$10:EU$107))),0),
IFERROR(SUMPRODUCT('6. Patients'!DH$10:DH$107,OFFSET('6. Patients'!$OP$9,1,MATCH($D36,'6. Patients'!$OQ$9:$QN$9,0),ROWS('6. Patients'!EU$10:EU$107))),0)+
IFERROR(SUMPRODUCT('6. Patients'!DH$10:DH$107,OFFSET('6. Patients'!$QO$9,1,MATCH($D36,'6. Patients'!$QP$9:$RI$9,0),ROWS('6. Patients'!EU$10:EU$107))),0)+
IFERROR(SUMPRODUCT('6. Patients'!DH$10:DH$107,OFFSET('6. Patients'!$RJ$9,1,MATCH($D36,'6. Patients'!$RK$9:$TH$9,0),ROWS('6. Patients'!EU$10:EU$107))),0)+
IFERROR(SUMPRODUCT('6. Patients'!DH$10:DH$107,OFFSET('6. Patients'!$TI$9,1,MATCH($D36,'6. Patients'!$TJ$9:$UC$9,0),ROWS('6. Patients'!EU$10:EU$107))),0))+
IFERROR(VLOOKUP($D36,$H$116:$L$146,COLUMNS($H$115:$J$115)-1+AO$7,0)*$E36*$F36*'1. General Inputs'!$J$25,0),0),0)</f>
        <v>0</v>
      </c>
      <c r="AP36" s="775">
        <f ca="1">ROUNDUP(IFERROR($F36*$E36*CHOOSE(AP$7,
IFERROR(SUMPRODUCT('6. Patients'!DI$10:DI$107,OFFSET('6. Patients'!$DN$9,1,MATCH($D36,'6. Patients'!$DO$9:$FL$9,0),ROWS('6. Patients'!EV$10:EV$107))),0)+
IFERROR(SUMPRODUCT('6. Patients'!DI$10:DI$107,OFFSET('6. Patients'!$FM$9,1,MATCH($D36,'6. Patients'!$FN$9:$GG$9,0),ROWS('6. Patients'!EV$10:EV$107))),0)+
IFERROR(SUMPRODUCT('6. Patients'!DI$10:DI$107,OFFSET('6. Patients'!$GH$9,1,MATCH($D36,'6. Patients'!$GI$9:$IF$9,0),ROWS('6. Patients'!EV$10:EV$107))),0)+
IFERROR(SUMPRODUCT('6. Patients'!DI$10:DI$107,OFFSET('6. Patients'!$IG$9,1,MATCH($D36,'6. Patients'!$IH$9:$JA$9,0),ROWS('6. Patients'!EV$10:EV$107))),0),
IFERROR(SUMPRODUCT('6. Patients'!DI$10:DI$107,OFFSET('6. Patients'!$JB$9,1,MATCH($D36,'6. Patients'!$JC$9:$KZ$9,0),ROWS('6. Patients'!EV$10:EV$107))),0)+
IFERROR(SUMPRODUCT('6. Patients'!DI$10:DI$107,OFFSET('6. Patients'!$LA$9,1,MATCH($D36,'6. Patients'!$LB$9:$LU$9,0),ROWS('6. Patients'!EV$10:EV$107))),0)+
IFERROR(SUMPRODUCT('6. Patients'!DI$10:DI$107,OFFSET('6. Patients'!$LV$9,1,MATCH($D36,'6. Patients'!$LW$9:$NT$9,0),ROWS('6. Patients'!EV$10:EV$107))),0)+
IFERROR(SUMPRODUCT('6. Patients'!DI$10:DI$107,OFFSET('6. Patients'!$NU$9,1,MATCH($D36,'6. Patients'!$NV$9:$OO$9,0),ROWS('6. Patients'!EV$10:EV$107))),0),
IFERROR(SUMPRODUCT('6. Patients'!DI$10:DI$107,OFFSET('6. Patients'!$OP$9,1,MATCH($D36,'6. Patients'!$OQ$9:$QN$9,0),ROWS('6. Patients'!EV$10:EV$107))),0)+
IFERROR(SUMPRODUCT('6. Patients'!DI$10:DI$107,OFFSET('6. Patients'!$QO$9,1,MATCH($D36,'6. Patients'!$QP$9:$RI$9,0),ROWS('6. Patients'!EV$10:EV$107))),0)+
IFERROR(SUMPRODUCT('6. Patients'!DI$10:DI$107,OFFSET('6. Patients'!$RJ$9,1,MATCH($D36,'6. Patients'!$RK$9:$TH$9,0),ROWS('6. Patients'!EV$10:EV$107))),0)+
IFERROR(SUMPRODUCT('6. Patients'!DI$10:DI$107,OFFSET('6. Patients'!$TI$9,1,MATCH($D36,'6. Patients'!$TJ$9:$UC$9,0),ROWS('6. Patients'!EV$10:EV$107))),0))+
IFERROR(VLOOKUP($D36,$H$116:$L$146,COLUMNS($H$115:$J$115)-1+AP$7,0)*$E36*$F36*'1. General Inputs'!$J$25,0),0),0)</f>
        <v>0</v>
      </c>
      <c r="AQ36" s="775">
        <f ca="1">ROUNDUP(IFERROR($F36*$E36*CHOOSE(AQ$7,
IFERROR(SUMPRODUCT('6. Patients'!DJ$10:DJ$107,OFFSET('6. Patients'!$DN$9,1,MATCH($D36,'6. Patients'!$DO$9:$FL$9,0),ROWS('6. Patients'!EW$10:EW$107))),0)+
IFERROR(SUMPRODUCT('6. Patients'!DJ$10:DJ$107,OFFSET('6. Patients'!$FM$9,1,MATCH($D36,'6. Patients'!$FN$9:$GG$9,0),ROWS('6. Patients'!EW$10:EW$107))),0)+
IFERROR(SUMPRODUCT('6. Patients'!DJ$10:DJ$107,OFFSET('6. Patients'!$GH$9,1,MATCH($D36,'6. Patients'!$GI$9:$IF$9,0),ROWS('6. Patients'!EW$10:EW$107))),0)+
IFERROR(SUMPRODUCT('6. Patients'!DJ$10:DJ$107,OFFSET('6. Patients'!$IG$9,1,MATCH($D36,'6. Patients'!$IH$9:$JA$9,0),ROWS('6. Patients'!EW$10:EW$107))),0),
IFERROR(SUMPRODUCT('6. Patients'!DJ$10:DJ$107,OFFSET('6. Patients'!$JB$9,1,MATCH($D36,'6. Patients'!$JC$9:$KZ$9,0),ROWS('6. Patients'!EW$10:EW$107))),0)+
IFERROR(SUMPRODUCT('6. Patients'!DJ$10:DJ$107,OFFSET('6. Patients'!$LA$9,1,MATCH($D36,'6. Patients'!$LB$9:$LU$9,0),ROWS('6. Patients'!EW$10:EW$107))),0)+
IFERROR(SUMPRODUCT('6. Patients'!DJ$10:DJ$107,OFFSET('6. Patients'!$LV$9,1,MATCH($D36,'6. Patients'!$LW$9:$NT$9,0),ROWS('6. Patients'!EW$10:EW$107))),0)+
IFERROR(SUMPRODUCT('6. Patients'!DJ$10:DJ$107,OFFSET('6. Patients'!$NU$9,1,MATCH($D36,'6. Patients'!$NV$9:$OO$9,0),ROWS('6. Patients'!EW$10:EW$107))),0),
IFERROR(SUMPRODUCT('6. Patients'!DJ$10:DJ$107,OFFSET('6. Patients'!$OP$9,1,MATCH($D36,'6. Patients'!$OQ$9:$QN$9,0),ROWS('6. Patients'!EW$10:EW$107))),0)+
IFERROR(SUMPRODUCT('6. Patients'!DJ$10:DJ$107,OFFSET('6. Patients'!$QO$9,1,MATCH($D36,'6. Patients'!$QP$9:$RI$9,0),ROWS('6. Patients'!EW$10:EW$107))),0)+
IFERROR(SUMPRODUCT('6. Patients'!DJ$10:DJ$107,OFFSET('6. Patients'!$RJ$9,1,MATCH($D36,'6. Patients'!$RK$9:$TH$9,0),ROWS('6. Patients'!EW$10:EW$107))),0)+
IFERROR(SUMPRODUCT('6. Patients'!DJ$10:DJ$107,OFFSET('6. Patients'!$TI$9,1,MATCH($D36,'6. Patients'!$TJ$9:$UC$9,0),ROWS('6. Patients'!EW$10:EW$107))),0))+
IFERROR(VLOOKUP($D36,$H$116:$L$146,COLUMNS($H$115:$J$115)-1+AQ$7,0)*$E36*$F36*'1. General Inputs'!$J$25,0),0),0)</f>
        <v>0</v>
      </c>
      <c r="AR36" s="342"/>
      <c r="AZ36" s="335">
        <f ca="1">IFERROR(SUM(OFFSET('7. Consumption'!H36,0,1,,MIN('1. General Inputs'!$J$29,COLUMNS('7. Consumption'!H$9:$AQ$9)-1))),0)+MAX(0,$AQ36*('1. General Inputs'!$J$29-COLUMNS('7. Consumption'!H$9:$AQ$9)+1))</f>
        <v>0</v>
      </c>
      <c r="BA36" s="335">
        <f ca="1">IFERROR(SUM(OFFSET('7. Consumption'!I36,0,1,,MIN('1. General Inputs'!$J$29,COLUMNS('7. Consumption'!I$9:$AQ$9)-1))),0)+MAX(0,$AQ36*('1. General Inputs'!$J$29-COLUMNS('7. Consumption'!I$9:$AQ$9)+1))</f>
        <v>0</v>
      </c>
      <c r="BB36" s="335">
        <f ca="1">IFERROR(SUM(OFFSET('7. Consumption'!J36,0,1,,MIN('1. General Inputs'!$J$29,COLUMNS('7. Consumption'!J$9:$AQ$9)-1))),0)+MAX(0,$AQ36*('1. General Inputs'!$J$29-COLUMNS('7. Consumption'!J$9:$AQ$9)+1))</f>
        <v>0</v>
      </c>
      <c r="BC36" s="335">
        <f ca="1">IFERROR(SUM(OFFSET('7. Consumption'!K36,0,1,,MIN('1. General Inputs'!$J$29,COLUMNS('7. Consumption'!K$9:$AQ$9)-1))),0)+MAX(0,$AQ36*('1. General Inputs'!$J$29-COLUMNS('7. Consumption'!K$9:$AQ$9)+1))</f>
        <v>0</v>
      </c>
      <c r="BD36" s="335">
        <f ca="1">IFERROR(SUM(OFFSET('7. Consumption'!L36,0,1,,MIN('1. General Inputs'!$J$29,COLUMNS('7. Consumption'!L$9:$AQ$9)-1))),0)+MAX(0,$AQ36*('1. General Inputs'!$J$29-COLUMNS('7. Consumption'!L$9:$AQ$9)+1))</f>
        <v>0</v>
      </c>
      <c r="BE36" s="335">
        <f ca="1">IFERROR(SUM(OFFSET('7. Consumption'!M36,0,1,,MIN('1. General Inputs'!$J$29,COLUMNS('7. Consumption'!M$9:$AQ$9)-1))),0)+MAX(0,$AQ36*('1. General Inputs'!$J$29-COLUMNS('7. Consumption'!M$9:$AQ$9)+1))</f>
        <v>0</v>
      </c>
      <c r="BF36" s="335">
        <f ca="1">IFERROR(SUM(OFFSET('7. Consumption'!N36,0,1,,MIN('1. General Inputs'!$J$29,COLUMNS('7. Consumption'!N$9:$AQ$9)-1))),0)+MAX(0,$AQ36*('1. General Inputs'!$J$29-COLUMNS('7. Consumption'!N$9:$AQ$9)+1))</f>
        <v>0</v>
      </c>
      <c r="BG36" s="335">
        <f ca="1">IFERROR(SUM(OFFSET('7. Consumption'!O36,0,1,,MIN('1. General Inputs'!$J$29,COLUMNS('7. Consumption'!O$9:$AQ$9)-1))),0)+MAX(0,$AQ36*('1. General Inputs'!$J$29-COLUMNS('7. Consumption'!O$9:$AQ$9)+1))</f>
        <v>0</v>
      </c>
      <c r="BH36" s="335">
        <f ca="1">IFERROR(SUM(OFFSET('7. Consumption'!P36,0,1,,MIN('1. General Inputs'!$J$29,COLUMNS('7. Consumption'!P$9:$AQ$9)-1))),0)+MAX(0,$AQ36*('1. General Inputs'!$J$29-COLUMNS('7. Consumption'!P$9:$AQ$9)+1))</f>
        <v>0</v>
      </c>
      <c r="BI36" s="335">
        <f ca="1">IFERROR(SUM(OFFSET('7. Consumption'!Q36,0,1,,MIN('1. General Inputs'!$J$29,COLUMNS('7. Consumption'!Q$9:$AQ$9)-1))),0)+MAX(0,$AQ36*('1. General Inputs'!$J$29-COLUMNS('7. Consumption'!Q$9:$AQ$9)+1))</f>
        <v>0</v>
      </c>
      <c r="BJ36" s="335">
        <f ca="1">IFERROR(SUM(OFFSET('7. Consumption'!R36,0,1,,MIN('1. General Inputs'!$J$29,COLUMNS('7. Consumption'!R$9:$AQ$9)-1))),0)+MAX(0,$AQ36*('1. General Inputs'!$J$29-COLUMNS('7. Consumption'!R$9:$AQ$9)+1))</f>
        <v>0</v>
      </c>
      <c r="BK36" s="335">
        <f ca="1">IFERROR(SUM(OFFSET('7. Consumption'!S36,0,1,,MIN('1. General Inputs'!$J$29,COLUMNS('7. Consumption'!S$9:$AQ$9)-1))),0)+MAX(0,$AQ36*('1. General Inputs'!$J$29-COLUMNS('7. Consumption'!S$9:$AQ$9)+1))</f>
        <v>0</v>
      </c>
      <c r="BL36" s="335">
        <f ca="1">IFERROR(SUM(OFFSET('7. Consumption'!T36,0,1,,MIN('1. General Inputs'!$J$29,COLUMNS('7. Consumption'!T$9:$AQ$9)-1))),0)+MAX(0,$AQ36*('1. General Inputs'!$J$29-COLUMNS('7. Consumption'!T$9:$AQ$9)+1))</f>
        <v>0</v>
      </c>
      <c r="BM36" s="335">
        <f ca="1">IFERROR(SUM(OFFSET('7. Consumption'!U36,0,1,,MIN('1. General Inputs'!$J$29,COLUMNS('7. Consumption'!U$9:$AQ$9)-1))),0)+MAX(0,$AQ36*('1. General Inputs'!$J$29-COLUMNS('7. Consumption'!U$9:$AQ$9)+1))</f>
        <v>0</v>
      </c>
      <c r="BN36" s="335">
        <f ca="1">IFERROR(SUM(OFFSET('7. Consumption'!V36,0,1,,MIN('1. General Inputs'!$J$29,COLUMNS('7. Consumption'!V$9:$AQ$9)-1))),0)+MAX(0,$AQ36*('1. General Inputs'!$J$29-COLUMNS('7. Consumption'!V$9:$AQ$9)+1))</f>
        <v>0</v>
      </c>
      <c r="BO36" s="335">
        <f ca="1">IFERROR(SUM(OFFSET('7. Consumption'!W36,0,1,,MIN('1. General Inputs'!$J$29,COLUMNS('7. Consumption'!W$9:$AQ$9)-1))),0)+MAX(0,$AQ36*('1. General Inputs'!$J$29-COLUMNS('7. Consumption'!W$9:$AQ$9)+1))</f>
        <v>0</v>
      </c>
      <c r="BP36" s="335">
        <f ca="1">IFERROR(SUM(OFFSET('7. Consumption'!X36,0,1,,MIN('1. General Inputs'!$J$29,COLUMNS('7. Consumption'!X$9:$AQ$9)-1))),0)+MAX(0,$AQ36*('1. General Inputs'!$J$29-COLUMNS('7. Consumption'!X$9:$AQ$9)+1))</f>
        <v>0</v>
      </c>
      <c r="BQ36" s="335">
        <f ca="1">IFERROR(SUM(OFFSET('7. Consumption'!Y36,0,1,,MIN('1. General Inputs'!$J$29,COLUMNS('7. Consumption'!Y$9:$AQ$9)-1))),0)+MAX(0,$AQ36*('1. General Inputs'!$J$29-COLUMNS('7. Consumption'!Y$9:$AQ$9)+1))</f>
        <v>0</v>
      </c>
      <c r="BR36" s="335">
        <f ca="1">IFERROR(SUM(OFFSET('7. Consumption'!Z36,0,1,,MIN('1. General Inputs'!$J$29,COLUMNS('7. Consumption'!Z$9:$AQ$9)-1))),0)+MAX(0,$AQ36*('1. General Inputs'!$J$29-COLUMNS('7. Consumption'!Z$9:$AQ$9)+1))</f>
        <v>0</v>
      </c>
      <c r="BS36" s="335">
        <f ca="1">IFERROR(SUM(OFFSET('7. Consumption'!AA36,0,1,,MIN('1. General Inputs'!$J$29,COLUMNS('7. Consumption'!AA$9:$AQ$9)-1))),0)+MAX(0,$AQ36*('1. General Inputs'!$J$29-COLUMNS('7. Consumption'!AA$9:$AQ$9)+1))</f>
        <v>0</v>
      </c>
      <c r="BT36" s="335">
        <f ca="1">IFERROR(SUM(OFFSET('7. Consumption'!AB36,0,1,,MIN('1. General Inputs'!$J$29,COLUMNS('7. Consumption'!AB$9:$AQ$9)-1))),0)+MAX(0,$AQ36*('1. General Inputs'!$J$29-COLUMNS('7. Consumption'!AB$9:$AQ$9)+1))</f>
        <v>0</v>
      </c>
      <c r="BU36" s="335">
        <f ca="1">IFERROR(SUM(OFFSET('7. Consumption'!AC36,0,1,,MIN('1. General Inputs'!$J$29,COLUMNS('7. Consumption'!AC$9:$AQ$9)-1))),0)+MAX(0,$AQ36*('1. General Inputs'!$J$29-COLUMNS('7. Consumption'!AC$9:$AQ$9)+1))</f>
        <v>0</v>
      </c>
      <c r="BV36" s="335">
        <f ca="1">IFERROR(SUM(OFFSET('7. Consumption'!AD36,0,1,,MIN('1. General Inputs'!$J$29,COLUMNS('7. Consumption'!AD$9:$AQ$9)-1))),0)+MAX(0,$AQ36*('1. General Inputs'!$J$29-COLUMNS('7. Consumption'!AD$9:$AQ$9)+1))</f>
        <v>0</v>
      </c>
      <c r="BW36" s="335">
        <f ca="1">IFERROR(SUM(OFFSET('7. Consumption'!AE36,0,1,,MIN('1. General Inputs'!$J$29,COLUMNS('7. Consumption'!AE$9:$AQ$9)-1))),0)+MAX(0,$AQ36*('1. General Inputs'!$J$29-COLUMNS('7. Consumption'!AE$9:$AQ$9)+1))</f>
        <v>0</v>
      </c>
      <c r="BX36" s="335">
        <f ca="1">IFERROR(SUM(OFFSET('7. Consumption'!AF36,0,1,,MIN('1. General Inputs'!$J$29,COLUMNS('7. Consumption'!AF$9:$AQ$9)-1))),0)+MAX(0,$AQ36*('1. General Inputs'!$J$29-COLUMNS('7. Consumption'!AF$9:$AQ$9)+1))</f>
        <v>0</v>
      </c>
      <c r="BY36" s="335">
        <f ca="1">IFERROR(SUM(OFFSET('7. Consumption'!AG36,0,1,,MIN('1. General Inputs'!$J$29,COLUMNS('7. Consumption'!AG$9:$AQ$9)-1))),0)+MAX(0,$AQ36*('1. General Inputs'!$J$29-COLUMNS('7. Consumption'!AG$9:$AQ$9)+1))</f>
        <v>0</v>
      </c>
      <c r="BZ36" s="335">
        <f ca="1">IFERROR(SUM(OFFSET('7. Consumption'!AH36,0,1,,MIN('1. General Inputs'!$J$29,COLUMNS('7. Consumption'!AH$9:$AQ$9)-1))),0)+MAX(0,$AQ36*('1. General Inputs'!$J$29-COLUMNS('7. Consumption'!AH$9:$AQ$9)+1))</f>
        <v>0</v>
      </c>
      <c r="CA36" s="335">
        <f ca="1">IFERROR(SUM(OFFSET('7. Consumption'!AI36,0,1,,MIN('1. General Inputs'!$J$29,COLUMNS('7. Consumption'!AI$9:$AQ$9)-1))),0)+MAX(0,$AQ36*('1. General Inputs'!$J$29-COLUMNS('7. Consumption'!AI$9:$AQ$9)+1))</f>
        <v>0</v>
      </c>
      <c r="CB36" s="335">
        <f ca="1">IFERROR(SUM(OFFSET('7. Consumption'!AJ36,0,1,,MIN('1. General Inputs'!$J$29,COLUMNS('7. Consumption'!AJ$9:$AQ$9)-1))),0)+MAX(0,$AQ36*('1. General Inputs'!$J$29-COLUMNS('7. Consumption'!AJ$9:$AQ$9)+1))</f>
        <v>0</v>
      </c>
      <c r="CC36" s="335">
        <f ca="1">IFERROR(SUM(OFFSET('7. Consumption'!AK36,0,1,,MIN('1. General Inputs'!$J$29,COLUMNS('7. Consumption'!AK$9:$AQ$9)-1))),0)+MAX(0,$AQ36*('1. General Inputs'!$J$29-COLUMNS('7. Consumption'!AK$9:$AQ$9)+1))</f>
        <v>0</v>
      </c>
      <c r="CD36" s="335">
        <f ca="1">IFERROR(SUM(OFFSET('7. Consumption'!AL36,0,1,,MIN('1. General Inputs'!$J$29,COLUMNS('7. Consumption'!AL$9:$AQ$9)-1))),0)+MAX(0,$AQ36*('1. General Inputs'!$J$29-COLUMNS('7. Consumption'!AL$9:$AQ$9)+1))</f>
        <v>0</v>
      </c>
      <c r="CE36" s="335">
        <f ca="1">IFERROR(SUM(OFFSET('7. Consumption'!AM36,0,1,,MIN('1. General Inputs'!$J$29,COLUMNS('7. Consumption'!AM$9:$AQ$9)-1))),0)+MAX(0,$AQ36*('1. General Inputs'!$J$29-COLUMNS('7. Consumption'!AM$9:$AQ$9)+1))</f>
        <v>0</v>
      </c>
      <c r="CF36" s="335">
        <f ca="1">IFERROR(SUM(OFFSET('7. Consumption'!AN36,0,1,,MIN('1. General Inputs'!$J$29,COLUMNS('7. Consumption'!AN$9:$AQ$9)-1))),0)+MAX(0,$AQ36*('1. General Inputs'!$J$29-COLUMNS('7. Consumption'!AN$9:$AQ$9)+1))</f>
        <v>0</v>
      </c>
      <c r="CG36" s="335">
        <f ca="1">IFERROR(SUM(OFFSET('7. Consumption'!AO36,0,1,,MIN('1. General Inputs'!$J$29,COLUMNS('7. Consumption'!AO$9:$AQ$9)-1))),0)+MAX(0,$AQ36*('1. General Inputs'!$J$29-COLUMNS('7. Consumption'!AO$9:$AQ$9)+1))</f>
        <v>0</v>
      </c>
      <c r="CH36" s="335">
        <f ca="1">IFERROR(SUM(OFFSET('7. Consumption'!AP36,0,1,,MIN('1. General Inputs'!$J$29,COLUMNS('7. Consumption'!AP$9:$AQ$9)-1))),0)+MAX(0,$AQ36*('1. General Inputs'!$J$29-COLUMNS('7. Consumption'!AP$9:$AQ$9)+1))</f>
        <v>0</v>
      </c>
      <c r="CI36" s="335">
        <f ca="1">IFERROR(SUM(OFFSET('7. Consumption'!AQ36,0,1,,MIN('1. General Inputs'!$J$29,COLUMNS('7. Consumption'!AQ$9:$AQ$9)-1))),0)+MAX(0,$AQ36*('1. General Inputs'!$J$29-COLUMNS('7. Consumption'!AQ$9:$AQ$9)+1))</f>
        <v>0</v>
      </c>
    </row>
    <row r="37" spans="2:87" x14ac:dyDescent="0.3">
      <c r="B37" s="772"/>
      <c r="C37" s="772" t="str">
        <f>IFERROR(VLOOKUP(ROWS($C$9:$C37),'5. Form Breakdown'!$AI$11:$AJ$138,COLUMNS('5. Form Breakdown'!$AI$11:$AJ$11),0),"")</f>
        <v>EFV 0 - susp - dose in ml</v>
      </c>
      <c r="D37" s="772" t="str">
        <f>IFERROR(VLOOKUP($C37,'5a. Dosing'!$E$11:$F$138,2,0),"")</f>
        <v>EFV</v>
      </c>
      <c r="E37" s="773" t="str">
        <f>IFERROR(INDEX('5. Form Breakdown'!$AL$11:$BL$138,MATCH('7. Consumption'!$C37,'5. Form Breakdown'!$AK$11:$AK$138,0),MATCH('5. Form Breakdown'!$AX$10,'5. Form Breakdown'!$AL$10:$BL$10,0)),"")</f>
        <v/>
      </c>
      <c r="F37" s="774">
        <f>IFERROR(INDEX('5. Form Breakdown'!$AL$11:$BL$138,MATCH('7. Consumption'!$C37,'5. Form Breakdown'!$AK$11:$AK$138,0),MATCH('5. Form Breakdown'!$BL$10,'5. Form Breakdown'!$AL$10:$BL$10,0)),"")</f>
        <v>0</v>
      </c>
      <c r="H37" s="775">
        <f ca="1">ROUNDUP(IFERROR($F37*$E37*CHOOSE(H$7,
IFERROR(SUMPRODUCT('6. Patients'!CA$10:CA$107,OFFSET('6. Patients'!$DN$9,1,MATCH($D37,'6. Patients'!$DO$9:$FL$9,0),ROWS('6. Patients'!DN$10:DN$107))),0)+
IFERROR(SUMPRODUCT('6. Patients'!CA$10:CA$107,OFFSET('6. Patients'!$FM$9,1,MATCH($D37,'6. Patients'!$FN$9:$GG$9,0),ROWS('6. Patients'!DN$10:DN$107))),0)+
IFERROR(SUMPRODUCT('6. Patients'!CA$10:CA$107,OFFSET('6. Patients'!$GH$9,1,MATCH($D37,'6. Patients'!$GI$9:$IF$9,0),ROWS('6. Patients'!DN$10:DN$107))),0)+
IFERROR(SUMPRODUCT('6. Patients'!CA$10:CA$107,OFFSET('6. Patients'!$IG$9,1,MATCH($D37,'6. Patients'!$IH$9:$JA$9,0),ROWS('6. Patients'!DN$10:DN$107))),0),
IFERROR(SUMPRODUCT('6. Patients'!CA$10:CA$107,OFFSET('6. Patients'!$JB$9,1,MATCH($D37,'6. Patients'!$JC$9:$KZ$9,0),ROWS('6. Patients'!DN$10:DN$107))),0)+
IFERROR(SUMPRODUCT('6. Patients'!CA$10:CA$107,OFFSET('6. Patients'!$LA$9,1,MATCH($D37,'6. Patients'!$LB$9:$LU$9,0),ROWS('6. Patients'!DN$10:DN$107))),0)+
IFERROR(SUMPRODUCT('6. Patients'!CA$10:CA$107,OFFSET('6. Patients'!$LV$9,1,MATCH($D37,'6. Patients'!$LW$9:$NT$9,0),ROWS('6. Patients'!DN$10:DN$107))),0)+
IFERROR(SUMPRODUCT('6. Patients'!CA$10:CA$107,OFFSET('6. Patients'!$NU$9,1,MATCH($D37,'6. Patients'!$NV$9:$OO$9,0),ROWS('6. Patients'!DN$10:DN$107))),0),
IFERROR(SUMPRODUCT('6. Patients'!CA$10:CA$107,OFFSET('6. Patients'!$OP$9,1,MATCH($D37,'6. Patients'!$OQ$9:$QN$9,0),ROWS('6. Patients'!DN$10:DN$107))),0)+
IFERROR(SUMPRODUCT('6. Patients'!CA$10:CA$107,OFFSET('6. Patients'!$QO$9,1,MATCH($D37,'6. Patients'!$QP$9:$RI$9,0),ROWS('6. Patients'!DN$10:DN$107))),0)+
IFERROR(SUMPRODUCT('6. Patients'!CA$10:CA$107,OFFSET('6. Patients'!$RJ$9,1,MATCH($D37,'6. Patients'!$RK$9:$TH$9,0),ROWS('6. Patients'!DN$10:DN$107))),0)+
IFERROR(SUMPRODUCT('6. Patients'!CA$10:CA$107,OFFSET('6. Patients'!$TI$9,1,MATCH($D37,'6. Patients'!$TJ$9:$UC$9,0),ROWS('6. Patients'!DN$10:DN$107))),0))+
IFERROR(VLOOKUP($D37,$H$116:$L$146,COLUMNS($H$115:$J$115)-1+H$7,0)*$E37*$F37*'1. General Inputs'!$J$25,0),0),0)</f>
        <v>0</v>
      </c>
      <c r="I37" s="775">
        <f ca="1">ROUNDUP(IFERROR($F37*$E37*CHOOSE(I$7,
IFERROR(SUMPRODUCT('6. Patients'!CB$10:CB$107,OFFSET('6. Patients'!$DN$9,1,MATCH($D37,'6. Patients'!$DO$9:$FL$9,0),ROWS('6. Patients'!DO$10:DO$107))),0)+
IFERROR(SUMPRODUCT('6. Patients'!CB$10:CB$107,OFFSET('6. Patients'!$FM$9,1,MATCH($D37,'6. Patients'!$FN$9:$GG$9,0),ROWS('6. Patients'!DO$10:DO$107))),0)+
IFERROR(SUMPRODUCT('6. Patients'!CB$10:CB$107,OFFSET('6. Patients'!$GH$9,1,MATCH($D37,'6. Patients'!$GI$9:$IF$9,0),ROWS('6. Patients'!DO$10:DO$107))),0)+
IFERROR(SUMPRODUCT('6. Patients'!CB$10:CB$107,OFFSET('6. Patients'!$IG$9,1,MATCH($D37,'6. Patients'!$IH$9:$JA$9,0),ROWS('6. Patients'!DO$10:DO$107))),0),
IFERROR(SUMPRODUCT('6. Patients'!CB$10:CB$107,OFFSET('6. Patients'!$JB$9,1,MATCH($D37,'6. Patients'!$JC$9:$KZ$9,0),ROWS('6. Patients'!DO$10:DO$107))),0)+
IFERROR(SUMPRODUCT('6. Patients'!CB$10:CB$107,OFFSET('6. Patients'!$LA$9,1,MATCH($D37,'6. Patients'!$LB$9:$LU$9,0),ROWS('6. Patients'!DO$10:DO$107))),0)+
IFERROR(SUMPRODUCT('6. Patients'!CB$10:CB$107,OFFSET('6. Patients'!$LV$9,1,MATCH($D37,'6. Patients'!$LW$9:$NT$9,0),ROWS('6. Patients'!DO$10:DO$107))),0)+
IFERROR(SUMPRODUCT('6. Patients'!CB$10:CB$107,OFFSET('6. Patients'!$NU$9,1,MATCH($D37,'6. Patients'!$NV$9:$OO$9,0),ROWS('6. Patients'!DO$10:DO$107))),0),
IFERROR(SUMPRODUCT('6. Patients'!CB$10:CB$107,OFFSET('6. Patients'!$OP$9,1,MATCH($D37,'6. Patients'!$OQ$9:$QN$9,0),ROWS('6. Patients'!DO$10:DO$107))),0)+
IFERROR(SUMPRODUCT('6. Patients'!CB$10:CB$107,OFFSET('6. Patients'!$QO$9,1,MATCH($D37,'6. Patients'!$QP$9:$RI$9,0),ROWS('6. Patients'!DO$10:DO$107))),0)+
IFERROR(SUMPRODUCT('6. Patients'!CB$10:CB$107,OFFSET('6. Patients'!$RJ$9,1,MATCH($D37,'6. Patients'!$RK$9:$TH$9,0),ROWS('6. Patients'!DO$10:DO$107))),0)+
IFERROR(SUMPRODUCT('6. Patients'!CB$10:CB$107,OFFSET('6. Patients'!$TI$9,1,MATCH($D37,'6. Patients'!$TJ$9:$UC$9,0),ROWS('6. Patients'!DO$10:DO$107))),0))+
IFERROR(VLOOKUP($D37,$H$116:$L$146,COLUMNS($H$115:$J$115)-1+I$7,0)*$E37*$F37*'1. General Inputs'!$J$25,0),0),0)</f>
        <v>0</v>
      </c>
      <c r="J37" s="775">
        <f ca="1">ROUNDUP(IFERROR($F37*$E37*CHOOSE(J$7,
IFERROR(SUMPRODUCT('6. Patients'!CC$10:CC$107,OFFSET('6. Patients'!$DN$9,1,MATCH($D37,'6. Patients'!$DO$9:$FL$9,0),ROWS('6. Patients'!DP$10:DP$107))),0)+
IFERROR(SUMPRODUCT('6. Patients'!CC$10:CC$107,OFFSET('6. Patients'!$FM$9,1,MATCH($D37,'6. Patients'!$FN$9:$GG$9,0),ROWS('6. Patients'!DP$10:DP$107))),0)+
IFERROR(SUMPRODUCT('6. Patients'!CC$10:CC$107,OFFSET('6. Patients'!$GH$9,1,MATCH($D37,'6. Patients'!$GI$9:$IF$9,0),ROWS('6. Patients'!DP$10:DP$107))),0)+
IFERROR(SUMPRODUCT('6. Patients'!CC$10:CC$107,OFFSET('6. Patients'!$IG$9,1,MATCH($D37,'6. Patients'!$IH$9:$JA$9,0),ROWS('6. Patients'!DP$10:DP$107))),0),
IFERROR(SUMPRODUCT('6. Patients'!CC$10:CC$107,OFFSET('6. Patients'!$JB$9,1,MATCH($D37,'6. Patients'!$JC$9:$KZ$9,0),ROWS('6. Patients'!DP$10:DP$107))),0)+
IFERROR(SUMPRODUCT('6. Patients'!CC$10:CC$107,OFFSET('6. Patients'!$LA$9,1,MATCH($D37,'6. Patients'!$LB$9:$LU$9,0),ROWS('6. Patients'!DP$10:DP$107))),0)+
IFERROR(SUMPRODUCT('6. Patients'!CC$10:CC$107,OFFSET('6. Patients'!$LV$9,1,MATCH($D37,'6. Patients'!$LW$9:$NT$9,0),ROWS('6. Patients'!DP$10:DP$107))),0)+
IFERROR(SUMPRODUCT('6. Patients'!CC$10:CC$107,OFFSET('6. Patients'!$NU$9,1,MATCH($D37,'6. Patients'!$NV$9:$OO$9,0),ROWS('6. Patients'!DP$10:DP$107))),0),
IFERROR(SUMPRODUCT('6. Patients'!CC$10:CC$107,OFFSET('6. Patients'!$OP$9,1,MATCH($D37,'6. Patients'!$OQ$9:$QN$9,0),ROWS('6. Patients'!DP$10:DP$107))),0)+
IFERROR(SUMPRODUCT('6. Patients'!CC$10:CC$107,OFFSET('6. Patients'!$QO$9,1,MATCH($D37,'6. Patients'!$QP$9:$RI$9,0),ROWS('6. Patients'!DP$10:DP$107))),0)+
IFERROR(SUMPRODUCT('6. Patients'!CC$10:CC$107,OFFSET('6. Patients'!$RJ$9,1,MATCH($D37,'6. Patients'!$RK$9:$TH$9,0),ROWS('6. Patients'!DP$10:DP$107))),0)+
IFERROR(SUMPRODUCT('6. Patients'!CC$10:CC$107,OFFSET('6. Patients'!$TI$9,1,MATCH($D37,'6. Patients'!$TJ$9:$UC$9,0),ROWS('6. Patients'!DP$10:DP$107))),0))+
IFERROR(VLOOKUP($D37,$H$116:$L$146,COLUMNS($H$115:$J$115)-1+J$7,0)*$E37*$F37*'1. General Inputs'!$J$25,0),0),0)</f>
        <v>0</v>
      </c>
      <c r="K37" s="775">
        <f ca="1">ROUNDUP(IFERROR($F37*$E37*CHOOSE(K$7,
IFERROR(SUMPRODUCT('6. Patients'!CD$10:CD$107,OFFSET('6. Patients'!$DN$9,1,MATCH($D37,'6. Patients'!$DO$9:$FL$9,0),ROWS('6. Patients'!DQ$10:DQ$107))),0)+
IFERROR(SUMPRODUCT('6. Patients'!CD$10:CD$107,OFFSET('6. Patients'!$FM$9,1,MATCH($D37,'6. Patients'!$FN$9:$GG$9,0),ROWS('6. Patients'!DQ$10:DQ$107))),0)+
IFERROR(SUMPRODUCT('6. Patients'!CD$10:CD$107,OFFSET('6. Patients'!$GH$9,1,MATCH($D37,'6. Patients'!$GI$9:$IF$9,0),ROWS('6. Patients'!DQ$10:DQ$107))),0)+
IFERROR(SUMPRODUCT('6. Patients'!CD$10:CD$107,OFFSET('6. Patients'!$IG$9,1,MATCH($D37,'6. Patients'!$IH$9:$JA$9,0),ROWS('6. Patients'!DQ$10:DQ$107))),0),
IFERROR(SUMPRODUCT('6. Patients'!CD$10:CD$107,OFFSET('6. Patients'!$JB$9,1,MATCH($D37,'6. Patients'!$JC$9:$KZ$9,0),ROWS('6. Patients'!DQ$10:DQ$107))),0)+
IFERROR(SUMPRODUCT('6. Patients'!CD$10:CD$107,OFFSET('6. Patients'!$LA$9,1,MATCH($D37,'6. Patients'!$LB$9:$LU$9,0),ROWS('6. Patients'!DQ$10:DQ$107))),0)+
IFERROR(SUMPRODUCT('6. Patients'!CD$10:CD$107,OFFSET('6. Patients'!$LV$9,1,MATCH($D37,'6. Patients'!$LW$9:$NT$9,0),ROWS('6. Patients'!DQ$10:DQ$107))),0)+
IFERROR(SUMPRODUCT('6. Patients'!CD$10:CD$107,OFFSET('6. Patients'!$NU$9,1,MATCH($D37,'6. Patients'!$NV$9:$OO$9,0),ROWS('6. Patients'!DQ$10:DQ$107))),0),
IFERROR(SUMPRODUCT('6. Patients'!CD$10:CD$107,OFFSET('6. Patients'!$OP$9,1,MATCH($D37,'6. Patients'!$OQ$9:$QN$9,0),ROWS('6. Patients'!DQ$10:DQ$107))),0)+
IFERROR(SUMPRODUCT('6. Patients'!CD$10:CD$107,OFFSET('6. Patients'!$QO$9,1,MATCH($D37,'6. Patients'!$QP$9:$RI$9,0),ROWS('6. Patients'!DQ$10:DQ$107))),0)+
IFERROR(SUMPRODUCT('6. Patients'!CD$10:CD$107,OFFSET('6. Patients'!$RJ$9,1,MATCH($D37,'6. Patients'!$RK$9:$TH$9,0),ROWS('6. Patients'!DQ$10:DQ$107))),0)+
IFERROR(SUMPRODUCT('6. Patients'!CD$10:CD$107,OFFSET('6. Patients'!$TI$9,1,MATCH($D37,'6. Patients'!$TJ$9:$UC$9,0),ROWS('6. Patients'!DQ$10:DQ$107))),0))+
IFERROR(VLOOKUP($D37,$H$116:$L$146,COLUMNS($H$115:$J$115)-1+K$7,0)*$E37*$F37*'1. General Inputs'!$J$25,0),0),0)</f>
        <v>0</v>
      </c>
      <c r="L37" s="775">
        <f ca="1">ROUNDUP(IFERROR($F37*$E37*CHOOSE(L$7,
IFERROR(SUMPRODUCT('6. Patients'!CE$10:CE$107,OFFSET('6. Patients'!$DN$9,1,MATCH($D37,'6. Patients'!$DO$9:$FL$9,0),ROWS('6. Patients'!DR$10:DR$107))),0)+
IFERROR(SUMPRODUCT('6. Patients'!CE$10:CE$107,OFFSET('6. Patients'!$FM$9,1,MATCH($D37,'6. Patients'!$FN$9:$GG$9,0),ROWS('6. Patients'!DR$10:DR$107))),0)+
IFERROR(SUMPRODUCT('6. Patients'!CE$10:CE$107,OFFSET('6. Patients'!$GH$9,1,MATCH($D37,'6. Patients'!$GI$9:$IF$9,0),ROWS('6. Patients'!DR$10:DR$107))),0)+
IFERROR(SUMPRODUCT('6. Patients'!CE$10:CE$107,OFFSET('6. Patients'!$IG$9,1,MATCH($D37,'6. Patients'!$IH$9:$JA$9,0),ROWS('6. Patients'!DR$10:DR$107))),0),
IFERROR(SUMPRODUCT('6. Patients'!CE$10:CE$107,OFFSET('6. Patients'!$JB$9,1,MATCH($D37,'6. Patients'!$JC$9:$KZ$9,0),ROWS('6. Patients'!DR$10:DR$107))),0)+
IFERROR(SUMPRODUCT('6. Patients'!CE$10:CE$107,OFFSET('6. Patients'!$LA$9,1,MATCH($D37,'6. Patients'!$LB$9:$LU$9,0),ROWS('6. Patients'!DR$10:DR$107))),0)+
IFERROR(SUMPRODUCT('6. Patients'!CE$10:CE$107,OFFSET('6. Patients'!$LV$9,1,MATCH($D37,'6. Patients'!$LW$9:$NT$9,0),ROWS('6. Patients'!DR$10:DR$107))),0)+
IFERROR(SUMPRODUCT('6. Patients'!CE$10:CE$107,OFFSET('6. Patients'!$NU$9,1,MATCH($D37,'6. Patients'!$NV$9:$OO$9,0),ROWS('6. Patients'!DR$10:DR$107))),0),
IFERROR(SUMPRODUCT('6. Patients'!CE$10:CE$107,OFFSET('6. Patients'!$OP$9,1,MATCH($D37,'6. Patients'!$OQ$9:$QN$9,0),ROWS('6. Patients'!DR$10:DR$107))),0)+
IFERROR(SUMPRODUCT('6. Patients'!CE$10:CE$107,OFFSET('6. Patients'!$QO$9,1,MATCH($D37,'6. Patients'!$QP$9:$RI$9,0),ROWS('6. Patients'!DR$10:DR$107))),0)+
IFERROR(SUMPRODUCT('6. Patients'!CE$10:CE$107,OFFSET('6. Patients'!$RJ$9,1,MATCH($D37,'6. Patients'!$RK$9:$TH$9,0),ROWS('6. Patients'!DR$10:DR$107))),0)+
IFERROR(SUMPRODUCT('6. Patients'!CE$10:CE$107,OFFSET('6. Patients'!$TI$9,1,MATCH($D37,'6. Patients'!$TJ$9:$UC$9,0),ROWS('6. Patients'!DR$10:DR$107))),0))+
IFERROR(VLOOKUP($D37,$H$116:$L$146,COLUMNS($H$115:$J$115)-1+L$7,0)*$E37*$F37*'1. General Inputs'!$J$25,0),0),0)</f>
        <v>0</v>
      </c>
      <c r="M37" s="775">
        <f ca="1">ROUNDUP(IFERROR($F37*$E37*CHOOSE(M$7,
IFERROR(SUMPRODUCT('6. Patients'!CF$10:CF$107,OFFSET('6. Patients'!$DN$9,1,MATCH($D37,'6. Patients'!$DO$9:$FL$9,0),ROWS('6. Patients'!DS$10:DS$107))),0)+
IFERROR(SUMPRODUCT('6. Patients'!CF$10:CF$107,OFFSET('6. Patients'!$FM$9,1,MATCH($D37,'6. Patients'!$FN$9:$GG$9,0),ROWS('6. Patients'!DS$10:DS$107))),0)+
IFERROR(SUMPRODUCT('6. Patients'!CF$10:CF$107,OFFSET('6. Patients'!$GH$9,1,MATCH($D37,'6. Patients'!$GI$9:$IF$9,0),ROWS('6. Patients'!DS$10:DS$107))),0)+
IFERROR(SUMPRODUCT('6. Patients'!CF$10:CF$107,OFFSET('6. Patients'!$IG$9,1,MATCH($D37,'6. Patients'!$IH$9:$JA$9,0),ROWS('6. Patients'!DS$10:DS$107))),0),
IFERROR(SUMPRODUCT('6. Patients'!CF$10:CF$107,OFFSET('6. Patients'!$JB$9,1,MATCH($D37,'6. Patients'!$JC$9:$KZ$9,0),ROWS('6. Patients'!DS$10:DS$107))),0)+
IFERROR(SUMPRODUCT('6. Patients'!CF$10:CF$107,OFFSET('6. Patients'!$LA$9,1,MATCH($D37,'6. Patients'!$LB$9:$LU$9,0),ROWS('6. Patients'!DS$10:DS$107))),0)+
IFERROR(SUMPRODUCT('6. Patients'!CF$10:CF$107,OFFSET('6. Patients'!$LV$9,1,MATCH($D37,'6. Patients'!$LW$9:$NT$9,0),ROWS('6. Patients'!DS$10:DS$107))),0)+
IFERROR(SUMPRODUCT('6. Patients'!CF$10:CF$107,OFFSET('6. Patients'!$NU$9,1,MATCH($D37,'6. Patients'!$NV$9:$OO$9,0),ROWS('6. Patients'!DS$10:DS$107))),0),
IFERROR(SUMPRODUCT('6. Patients'!CF$10:CF$107,OFFSET('6. Patients'!$OP$9,1,MATCH($D37,'6. Patients'!$OQ$9:$QN$9,0),ROWS('6. Patients'!DS$10:DS$107))),0)+
IFERROR(SUMPRODUCT('6. Patients'!CF$10:CF$107,OFFSET('6. Patients'!$QO$9,1,MATCH($D37,'6. Patients'!$QP$9:$RI$9,0),ROWS('6. Patients'!DS$10:DS$107))),0)+
IFERROR(SUMPRODUCT('6. Patients'!CF$10:CF$107,OFFSET('6. Patients'!$RJ$9,1,MATCH($D37,'6. Patients'!$RK$9:$TH$9,0),ROWS('6. Patients'!DS$10:DS$107))),0)+
IFERROR(SUMPRODUCT('6. Patients'!CF$10:CF$107,OFFSET('6. Patients'!$TI$9,1,MATCH($D37,'6. Patients'!$TJ$9:$UC$9,0),ROWS('6. Patients'!DS$10:DS$107))),0))+
IFERROR(VLOOKUP($D37,$H$116:$L$146,COLUMNS($H$115:$J$115)-1+M$7,0)*$E37*$F37*'1. General Inputs'!$J$25,0),0),0)</f>
        <v>0</v>
      </c>
      <c r="N37" s="775">
        <f ca="1">ROUNDUP(IFERROR($F37*$E37*CHOOSE(N$7,
IFERROR(SUMPRODUCT('6. Patients'!CG$10:CG$107,OFFSET('6. Patients'!$DN$9,1,MATCH($D37,'6. Patients'!$DO$9:$FL$9,0),ROWS('6. Patients'!DT$10:DT$107))),0)+
IFERROR(SUMPRODUCT('6. Patients'!CG$10:CG$107,OFFSET('6. Patients'!$FM$9,1,MATCH($D37,'6. Patients'!$FN$9:$GG$9,0),ROWS('6. Patients'!DT$10:DT$107))),0)+
IFERROR(SUMPRODUCT('6. Patients'!CG$10:CG$107,OFFSET('6. Patients'!$GH$9,1,MATCH($D37,'6. Patients'!$GI$9:$IF$9,0),ROWS('6. Patients'!DT$10:DT$107))),0)+
IFERROR(SUMPRODUCT('6. Patients'!CG$10:CG$107,OFFSET('6. Patients'!$IG$9,1,MATCH($D37,'6. Patients'!$IH$9:$JA$9,0),ROWS('6. Patients'!DT$10:DT$107))),0),
IFERROR(SUMPRODUCT('6. Patients'!CG$10:CG$107,OFFSET('6. Patients'!$JB$9,1,MATCH($D37,'6. Patients'!$JC$9:$KZ$9,0),ROWS('6. Patients'!DT$10:DT$107))),0)+
IFERROR(SUMPRODUCT('6. Patients'!CG$10:CG$107,OFFSET('6. Patients'!$LA$9,1,MATCH($D37,'6. Patients'!$LB$9:$LU$9,0),ROWS('6. Patients'!DT$10:DT$107))),0)+
IFERROR(SUMPRODUCT('6. Patients'!CG$10:CG$107,OFFSET('6. Patients'!$LV$9,1,MATCH($D37,'6. Patients'!$LW$9:$NT$9,0),ROWS('6. Patients'!DT$10:DT$107))),0)+
IFERROR(SUMPRODUCT('6. Patients'!CG$10:CG$107,OFFSET('6. Patients'!$NU$9,1,MATCH($D37,'6. Patients'!$NV$9:$OO$9,0),ROWS('6. Patients'!DT$10:DT$107))),0),
IFERROR(SUMPRODUCT('6. Patients'!CG$10:CG$107,OFFSET('6. Patients'!$OP$9,1,MATCH($D37,'6. Patients'!$OQ$9:$QN$9,0),ROWS('6. Patients'!DT$10:DT$107))),0)+
IFERROR(SUMPRODUCT('6. Patients'!CG$10:CG$107,OFFSET('6. Patients'!$QO$9,1,MATCH($D37,'6. Patients'!$QP$9:$RI$9,0),ROWS('6. Patients'!DT$10:DT$107))),0)+
IFERROR(SUMPRODUCT('6. Patients'!CG$10:CG$107,OFFSET('6. Patients'!$RJ$9,1,MATCH($D37,'6. Patients'!$RK$9:$TH$9,0),ROWS('6. Patients'!DT$10:DT$107))),0)+
IFERROR(SUMPRODUCT('6. Patients'!CG$10:CG$107,OFFSET('6. Patients'!$TI$9,1,MATCH($D37,'6. Patients'!$TJ$9:$UC$9,0),ROWS('6. Patients'!DT$10:DT$107))),0))+
IFERROR(VLOOKUP($D37,$H$116:$L$146,COLUMNS($H$115:$J$115)-1+N$7,0)*$E37*$F37*'1. General Inputs'!$J$25,0),0),0)</f>
        <v>0</v>
      </c>
      <c r="O37" s="775">
        <f ca="1">ROUNDUP(IFERROR($F37*$E37*CHOOSE(O$7,
IFERROR(SUMPRODUCT('6. Patients'!CH$10:CH$107,OFFSET('6. Patients'!$DN$9,1,MATCH($D37,'6. Patients'!$DO$9:$FL$9,0),ROWS('6. Patients'!DU$10:DU$107))),0)+
IFERROR(SUMPRODUCT('6. Patients'!CH$10:CH$107,OFFSET('6. Patients'!$FM$9,1,MATCH($D37,'6. Patients'!$FN$9:$GG$9,0),ROWS('6. Patients'!DU$10:DU$107))),0)+
IFERROR(SUMPRODUCT('6. Patients'!CH$10:CH$107,OFFSET('6. Patients'!$GH$9,1,MATCH($D37,'6. Patients'!$GI$9:$IF$9,0),ROWS('6. Patients'!DU$10:DU$107))),0)+
IFERROR(SUMPRODUCT('6. Patients'!CH$10:CH$107,OFFSET('6. Patients'!$IG$9,1,MATCH($D37,'6. Patients'!$IH$9:$JA$9,0),ROWS('6. Patients'!DU$10:DU$107))),0),
IFERROR(SUMPRODUCT('6. Patients'!CH$10:CH$107,OFFSET('6. Patients'!$JB$9,1,MATCH($D37,'6. Patients'!$JC$9:$KZ$9,0),ROWS('6. Patients'!DU$10:DU$107))),0)+
IFERROR(SUMPRODUCT('6. Patients'!CH$10:CH$107,OFFSET('6. Patients'!$LA$9,1,MATCH($D37,'6. Patients'!$LB$9:$LU$9,0),ROWS('6. Patients'!DU$10:DU$107))),0)+
IFERROR(SUMPRODUCT('6. Patients'!CH$10:CH$107,OFFSET('6. Patients'!$LV$9,1,MATCH($D37,'6. Patients'!$LW$9:$NT$9,0),ROWS('6. Patients'!DU$10:DU$107))),0)+
IFERROR(SUMPRODUCT('6. Patients'!CH$10:CH$107,OFFSET('6. Patients'!$NU$9,1,MATCH($D37,'6. Patients'!$NV$9:$OO$9,0),ROWS('6. Patients'!DU$10:DU$107))),0),
IFERROR(SUMPRODUCT('6. Patients'!CH$10:CH$107,OFFSET('6. Patients'!$OP$9,1,MATCH($D37,'6. Patients'!$OQ$9:$QN$9,0),ROWS('6. Patients'!DU$10:DU$107))),0)+
IFERROR(SUMPRODUCT('6. Patients'!CH$10:CH$107,OFFSET('6. Patients'!$QO$9,1,MATCH($D37,'6. Patients'!$QP$9:$RI$9,0),ROWS('6. Patients'!DU$10:DU$107))),0)+
IFERROR(SUMPRODUCT('6. Patients'!CH$10:CH$107,OFFSET('6. Patients'!$RJ$9,1,MATCH($D37,'6. Patients'!$RK$9:$TH$9,0),ROWS('6. Patients'!DU$10:DU$107))),0)+
IFERROR(SUMPRODUCT('6. Patients'!CH$10:CH$107,OFFSET('6. Patients'!$TI$9,1,MATCH($D37,'6. Patients'!$TJ$9:$UC$9,0),ROWS('6. Patients'!DU$10:DU$107))),0))+
IFERROR(VLOOKUP($D37,$H$116:$L$146,COLUMNS($H$115:$J$115)-1+O$7,0)*$E37*$F37*'1. General Inputs'!$J$25,0),0),0)</f>
        <v>0</v>
      </c>
      <c r="P37" s="775">
        <f ca="1">ROUNDUP(IFERROR($F37*$E37*CHOOSE(P$7,
IFERROR(SUMPRODUCT('6. Patients'!CI$10:CI$107,OFFSET('6. Patients'!$DN$9,1,MATCH($D37,'6. Patients'!$DO$9:$FL$9,0),ROWS('6. Patients'!DV$10:DV$107))),0)+
IFERROR(SUMPRODUCT('6. Patients'!CI$10:CI$107,OFFSET('6. Patients'!$FM$9,1,MATCH($D37,'6. Patients'!$FN$9:$GG$9,0),ROWS('6. Patients'!DV$10:DV$107))),0)+
IFERROR(SUMPRODUCT('6. Patients'!CI$10:CI$107,OFFSET('6. Patients'!$GH$9,1,MATCH($D37,'6. Patients'!$GI$9:$IF$9,0),ROWS('6. Patients'!DV$10:DV$107))),0)+
IFERROR(SUMPRODUCT('6. Patients'!CI$10:CI$107,OFFSET('6. Patients'!$IG$9,1,MATCH($D37,'6. Patients'!$IH$9:$JA$9,0),ROWS('6. Patients'!DV$10:DV$107))),0),
IFERROR(SUMPRODUCT('6. Patients'!CI$10:CI$107,OFFSET('6. Patients'!$JB$9,1,MATCH($D37,'6. Patients'!$JC$9:$KZ$9,0),ROWS('6. Patients'!DV$10:DV$107))),0)+
IFERROR(SUMPRODUCT('6. Patients'!CI$10:CI$107,OFFSET('6. Patients'!$LA$9,1,MATCH($D37,'6. Patients'!$LB$9:$LU$9,0),ROWS('6. Patients'!DV$10:DV$107))),0)+
IFERROR(SUMPRODUCT('6. Patients'!CI$10:CI$107,OFFSET('6. Patients'!$LV$9,1,MATCH($D37,'6. Patients'!$LW$9:$NT$9,0),ROWS('6. Patients'!DV$10:DV$107))),0)+
IFERROR(SUMPRODUCT('6. Patients'!CI$10:CI$107,OFFSET('6. Patients'!$NU$9,1,MATCH($D37,'6. Patients'!$NV$9:$OO$9,0),ROWS('6. Patients'!DV$10:DV$107))),0),
IFERROR(SUMPRODUCT('6. Patients'!CI$10:CI$107,OFFSET('6. Patients'!$OP$9,1,MATCH($D37,'6. Patients'!$OQ$9:$QN$9,0),ROWS('6. Patients'!DV$10:DV$107))),0)+
IFERROR(SUMPRODUCT('6. Patients'!CI$10:CI$107,OFFSET('6. Patients'!$QO$9,1,MATCH($D37,'6. Patients'!$QP$9:$RI$9,0),ROWS('6. Patients'!DV$10:DV$107))),0)+
IFERROR(SUMPRODUCT('6. Patients'!CI$10:CI$107,OFFSET('6. Patients'!$RJ$9,1,MATCH($D37,'6. Patients'!$RK$9:$TH$9,0),ROWS('6. Patients'!DV$10:DV$107))),0)+
IFERROR(SUMPRODUCT('6. Patients'!CI$10:CI$107,OFFSET('6. Patients'!$TI$9,1,MATCH($D37,'6. Patients'!$TJ$9:$UC$9,0),ROWS('6. Patients'!DV$10:DV$107))),0))+
IFERROR(VLOOKUP($D37,$H$116:$L$146,COLUMNS($H$115:$J$115)-1+P$7,0)*$E37*$F37*'1. General Inputs'!$J$25,0),0),0)</f>
        <v>0</v>
      </c>
      <c r="Q37" s="775">
        <f ca="1">ROUNDUP(IFERROR($F37*$E37*CHOOSE(Q$7,
IFERROR(SUMPRODUCT('6. Patients'!CJ$10:CJ$107,OFFSET('6. Patients'!$DN$9,1,MATCH($D37,'6. Patients'!$DO$9:$FL$9,0),ROWS('6. Patients'!DW$10:DW$107))),0)+
IFERROR(SUMPRODUCT('6. Patients'!CJ$10:CJ$107,OFFSET('6. Patients'!$FM$9,1,MATCH($D37,'6. Patients'!$FN$9:$GG$9,0),ROWS('6. Patients'!DW$10:DW$107))),0)+
IFERROR(SUMPRODUCT('6. Patients'!CJ$10:CJ$107,OFFSET('6. Patients'!$GH$9,1,MATCH($D37,'6. Patients'!$GI$9:$IF$9,0),ROWS('6. Patients'!DW$10:DW$107))),0)+
IFERROR(SUMPRODUCT('6. Patients'!CJ$10:CJ$107,OFFSET('6. Patients'!$IG$9,1,MATCH($D37,'6. Patients'!$IH$9:$JA$9,0),ROWS('6. Patients'!DW$10:DW$107))),0),
IFERROR(SUMPRODUCT('6. Patients'!CJ$10:CJ$107,OFFSET('6. Patients'!$JB$9,1,MATCH($D37,'6. Patients'!$JC$9:$KZ$9,0),ROWS('6. Patients'!DW$10:DW$107))),0)+
IFERROR(SUMPRODUCT('6. Patients'!CJ$10:CJ$107,OFFSET('6. Patients'!$LA$9,1,MATCH($D37,'6. Patients'!$LB$9:$LU$9,0),ROWS('6. Patients'!DW$10:DW$107))),0)+
IFERROR(SUMPRODUCT('6. Patients'!CJ$10:CJ$107,OFFSET('6. Patients'!$LV$9,1,MATCH($D37,'6. Patients'!$LW$9:$NT$9,0),ROWS('6. Patients'!DW$10:DW$107))),0)+
IFERROR(SUMPRODUCT('6. Patients'!CJ$10:CJ$107,OFFSET('6. Patients'!$NU$9,1,MATCH($D37,'6. Patients'!$NV$9:$OO$9,0),ROWS('6. Patients'!DW$10:DW$107))),0),
IFERROR(SUMPRODUCT('6. Patients'!CJ$10:CJ$107,OFFSET('6. Patients'!$OP$9,1,MATCH($D37,'6. Patients'!$OQ$9:$QN$9,0),ROWS('6. Patients'!DW$10:DW$107))),0)+
IFERROR(SUMPRODUCT('6. Patients'!CJ$10:CJ$107,OFFSET('6. Patients'!$QO$9,1,MATCH($D37,'6. Patients'!$QP$9:$RI$9,0),ROWS('6. Patients'!DW$10:DW$107))),0)+
IFERROR(SUMPRODUCT('6. Patients'!CJ$10:CJ$107,OFFSET('6. Patients'!$RJ$9,1,MATCH($D37,'6. Patients'!$RK$9:$TH$9,0),ROWS('6. Patients'!DW$10:DW$107))),0)+
IFERROR(SUMPRODUCT('6. Patients'!CJ$10:CJ$107,OFFSET('6. Patients'!$TI$9,1,MATCH($D37,'6. Patients'!$TJ$9:$UC$9,0),ROWS('6. Patients'!DW$10:DW$107))),0))+
IFERROR(VLOOKUP($D37,$H$116:$L$146,COLUMNS($H$115:$J$115)-1+Q$7,0)*$E37*$F37*'1. General Inputs'!$J$25,0),0),0)</f>
        <v>0</v>
      </c>
      <c r="R37" s="775">
        <f ca="1">ROUNDUP(IFERROR($F37*$E37*CHOOSE(R$7,
IFERROR(SUMPRODUCT('6. Patients'!CK$10:CK$107,OFFSET('6. Patients'!$DN$9,1,MATCH($D37,'6. Patients'!$DO$9:$FL$9,0),ROWS('6. Patients'!DX$10:DX$107))),0)+
IFERROR(SUMPRODUCT('6. Patients'!CK$10:CK$107,OFFSET('6. Patients'!$FM$9,1,MATCH($D37,'6. Patients'!$FN$9:$GG$9,0),ROWS('6. Patients'!DX$10:DX$107))),0)+
IFERROR(SUMPRODUCT('6. Patients'!CK$10:CK$107,OFFSET('6. Patients'!$GH$9,1,MATCH($D37,'6. Patients'!$GI$9:$IF$9,0),ROWS('6. Patients'!DX$10:DX$107))),0)+
IFERROR(SUMPRODUCT('6. Patients'!CK$10:CK$107,OFFSET('6. Patients'!$IG$9,1,MATCH($D37,'6. Patients'!$IH$9:$JA$9,0),ROWS('6. Patients'!DX$10:DX$107))),0),
IFERROR(SUMPRODUCT('6. Patients'!CK$10:CK$107,OFFSET('6. Patients'!$JB$9,1,MATCH($D37,'6. Patients'!$JC$9:$KZ$9,0),ROWS('6. Patients'!DX$10:DX$107))),0)+
IFERROR(SUMPRODUCT('6. Patients'!CK$10:CK$107,OFFSET('6. Patients'!$LA$9,1,MATCH($D37,'6. Patients'!$LB$9:$LU$9,0),ROWS('6. Patients'!DX$10:DX$107))),0)+
IFERROR(SUMPRODUCT('6. Patients'!CK$10:CK$107,OFFSET('6. Patients'!$LV$9,1,MATCH($D37,'6. Patients'!$LW$9:$NT$9,0),ROWS('6. Patients'!DX$10:DX$107))),0)+
IFERROR(SUMPRODUCT('6. Patients'!CK$10:CK$107,OFFSET('6. Patients'!$NU$9,1,MATCH($D37,'6. Patients'!$NV$9:$OO$9,0),ROWS('6. Patients'!DX$10:DX$107))),0),
IFERROR(SUMPRODUCT('6. Patients'!CK$10:CK$107,OFFSET('6. Patients'!$OP$9,1,MATCH($D37,'6. Patients'!$OQ$9:$QN$9,0),ROWS('6. Patients'!DX$10:DX$107))),0)+
IFERROR(SUMPRODUCT('6. Patients'!CK$10:CK$107,OFFSET('6. Patients'!$QO$9,1,MATCH($D37,'6. Patients'!$QP$9:$RI$9,0),ROWS('6. Patients'!DX$10:DX$107))),0)+
IFERROR(SUMPRODUCT('6. Patients'!CK$10:CK$107,OFFSET('6. Patients'!$RJ$9,1,MATCH($D37,'6. Patients'!$RK$9:$TH$9,0),ROWS('6. Patients'!DX$10:DX$107))),0)+
IFERROR(SUMPRODUCT('6. Patients'!CK$10:CK$107,OFFSET('6. Patients'!$TI$9,1,MATCH($D37,'6. Patients'!$TJ$9:$UC$9,0),ROWS('6. Patients'!DX$10:DX$107))),0))+
IFERROR(VLOOKUP($D37,$H$116:$L$146,COLUMNS($H$115:$J$115)-1+R$7,0)*$E37*$F37*'1. General Inputs'!$J$25,0),0),0)</f>
        <v>0</v>
      </c>
      <c r="S37" s="775">
        <f ca="1">ROUNDUP(IFERROR($F37*$E37*CHOOSE(S$7,
IFERROR(SUMPRODUCT('6. Patients'!CL$10:CL$107,OFFSET('6. Patients'!$DN$9,1,MATCH($D37,'6. Patients'!$DO$9:$FL$9,0),ROWS('6. Patients'!DY$10:DY$107))),0)+
IFERROR(SUMPRODUCT('6. Patients'!CL$10:CL$107,OFFSET('6. Patients'!$FM$9,1,MATCH($D37,'6. Patients'!$FN$9:$GG$9,0),ROWS('6. Patients'!DY$10:DY$107))),0)+
IFERROR(SUMPRODUCT('6. Patients'!CL$10:CL$107,OFFSET('6. Patients'!$GH$9,1,MATCH($D37,'6. Patients'!$GI$9:$IF$9,0),ROWS('6. Patients'!DY$10:DY$107))),0)+
IFERROR(SUMPRODUCT('6. Patients'!CL$10:CL$107,OFFSET('6. Patients'!$IG$9,1,MATCH($D37,'6. Patients'!$IH$9:$JA$9,0),ROWS('6. Patients'!DY$10:DY$107))),0),
IFERROR(SUMPRODUCT('6. Patients'!CL$10:CL$107,OFFSET('6. Patients'!$JB$9,1,MATCH($D37,'6. Patients'!$JC$9:$KZ$9,0),ROWS('6. Patients'!DY$10:DY$107))),0)+
IFERROR(SUMPRODUCT('6. Patients'!CL$10:CL$107,OFFSET('6. Patients'!$LA$9,1,MATCH($D37,'6. Patients'!$LB$9:$LU$9,0),ROWS('6. Patients'!DY$10:DY$107))),0)+
IFERROR(SUMPRODUCT('6. Patients'!CL$10:CL$107,OFFSET('6. Patients'!$LV$9,1,MATCH($D37,'6. Patients'!$LW$9:$NT$9,0),ROWS('6. Patients'!DY$10:DY$107))),0)+
IFERROR(SUMPRODUCT('6. Patients'!CL$10:CL$107,OFFSET('6. Patients'!$NU$9,1,MATCH($D37,'6. Patients'!$NV$9:$OO$9,0),ROWS('6. Patients'!DY$10:DY$107))),0),
IFERROR(SUMPRODUCT('6. Patients'!CL$10:CL$107,OFFSET('6. Patients'!$OP$9,1,MATCH($D37,'6. Patients'!$OQ$9:$QN$9,0),ROWS('6. Patients'!DY$10:DY$107))),0)+
IFERROR(SUMPRODUCT('6. Patients'!CL$10:CL$107,OFFSET('6. Patients'!$QO$9,1,MATCH($D37,'6. Patients'!$QP$9:$RI$9,0),ROWS('6. Patients'!DY$10:DY$107))),0)+
IFERROR(SUMPRODUCT('6. Patients'!CL$10:CL$107,OFFSET('6. Patients'!$RJ$9,1,MATCH($D37,'6. Patients'!$RK$9:$TH$9,0),ROWS('6. Patients'!DY$10:DY$107))),0)+
IFERROR(SUMPRODUCT('6. Patients'!CL$10:CL$107,OFFSET('6. Patients'!$TI$9,1,MATCH($D37,'6. Patients'!$TJ$9:$UC$9,0),ROWS('6. Patients'!DY$10:DY$107))),0))+
IFERROR(VLOOKUP($D37,$H$116:$L$146,COLUMNS($H$115:$J$115)-1+S$7,0)*$E37*$F37*'1. General Inputs'!$J$25,0),0),0)</f>
        <v>0</v>
      </c>
      <c r="T37" s="775">
        <f ca="1">ROUNDUP(IFERROR($F37*$E37*CHOOSE(T$7,
IFERROR(SUMPRODUCT('6. Patients'!CM$10:CM$107,OFFSET('6. Patients'!$DN$9,1,MATCH($D37,'6. Patients'!$DO$9:$FL$9,0),ROWS('6. Patients'!DZ$10:DZ$107))),0)+
IFERROR(SUMPRODUCT('6. Patients'!CM$10:CM$107,OFFSET('6. Patients'!$FM$9,1,MATCH($D37,'6. Patients'!$FN$9:$GG$9,0),ROWS('6. Patients'!DZ$10:DZ$107))),0)+
IFERROR(SUMPRODUCT('6. Patients'!CM$10:CM$107,OFFSET('6. Patients'!$GH$9,1,MATCH($D37,'6. Patients'!$GI$9:$IF$9,0),ROWS('6. Patients'!DZ$10:DZ$107))),0)+
IFERROR(SUMPRODUCT('6. Patients'!CM$10:CM$107,OFFSET('6. Patients'!$IG$9,1,MATCH($D37,'6. Patients'!$IH$9:$JA$9,0),ROWS('6. Patients'!DZ$10:DZ$107))),0),
IFERROR(SUMPRODUCT('6. Patients'!CM$10:CM$107,OFFSET('6. Patients'!$JB$9,1,MATCH($D37,'6. Patients'!$JC$9:$KZ$9,0),ROWS('6. Patients'!DZ$10:DZ$107))),0)+
IFERROR(SUMPRODUCT('6. Patients'!CM$10:CM$107,OFFSET('6. Patients'!$LA$9,1,MATCH($D37,'6. Patients'!$LB$9:$LU$9,0),ROWS('6. Patients'!DZ$10:DZ$107))),0)+
IFERROR(SUMPRODUCT('6. Patients'!CM$10:CM$107,OFFSET('6. Patients'!$LV$9,1,MATCH($D37,'6. Patients'!$LW$9:$NT$9,0),ROWS('6. Patients'!DZ$10:DZ$107))),0)+
IFERROR(SUMPRODUCT('6. Patients'!CM$10:CM$107,OFFSET('6. Patients'!$NU$9,1,MATCH($D37,'6. Patients'!$NV$9:$OO$9,0),ROWS('6. Patients'!DZ$10:DZ$107))),0),
IFERROR(SUMPRODUCT('6. Patients'!CM$10:CM$107,OFFSET('6. Patients'!$OP$9,1,MATCH($D37,'6. Patients'!$OQ$9:$QN$9,0),ROWS('6. Patients'!DZ$10:DZ$107))),0)+
IFERROR(SUMPRODUCT('6. Patients'!CM$10:CM$107,OFFSET('6. Patients'!$QO$9,1,MATCH($D37,'6. Patients'!$QP$9:$RI$9,0),ROWS('6. Patients'!DZ$10:DZ$107))),0)+
IFERROR(SUMPRODUCT('6. Patients'!CM$10:CM$107,OFFSET('6. Patients'!$RJ$9,1,MATCH($D37,'6. Patients'!$RK$9:$TH$9,0),ROWS('6. Patients'!DZ$10:DZ$107))),0)+
IFERROR(SUMPRODUCT('6. Patients'!CM$10:CM$107,OFFSET('6. Patients'!$TI$9,1,MATCH($D37,'6. Patients'!$TJ$9:$UC$9,0),ROWS('6. Patients'!DZ$10:DZ$107))),0))+
IFERROR(VLOOKUP($D37,$H$116:$L$146,COLUMNS($H$115:$J$115)-1+T$7,0)*$E37*$F37*'1. General Inputs'!$J$25,0),0),0)</f>
        <v>0</v>
      </c>
      <c r="U37" s="775">
        <f ca="1">ROUNDUP(IFERROR($F37*$E37*CHOOSE(U$7,
IFERROR(SUMPRODUCT('6. Patients'!CN$10:CN$107,OFFSET('6. Patients'!$DN$9,1,MATCH($D37,'6. Patients'!$DO$9:$FL$9,0),ROWS('6. Patients'!EA$10:EA$107))),0)+
IFERROR(SUMPRODUCT('6. Patients'!CN$10:CN$107,OFFSET('6. Patients'!$FM$9,1,MATCH($D37,'6. Patients'!$FN$9:$GG$9,0),ROWS('6. Patients'!EA$10:EA$107))),0)+
IFERROR(SUMPRODUCT('6. Patients'!CN$10:CN$107,OFFSET('6. Patients'!$GH$9,1,MATCH($D37,'6. Patients'!$GI$9:$IF$9,0),ROWS('6. Patients'!EA$10:EA$107))),0)+
IFERROR(SUMPRODUCT('6. Patients'!CN$10:CN$107,OFFSET('6. Patients'!$IG$9,1,MATCH($D37,'6. Patients'!$IH$9:$JA$9,0),ROWS('6. Patients'!EA$10:EA$107))),0),
IFERROR(SUMPRODUCT('6. Patients'!CN$10:CN$107,OFFSET('6. Patients'!$JB$9,1,MATCH($D37,'6. Patients'!$JC$9:$KZ$9,0),ROWS('6. Patients'!EA$10:EA$107))),0)+
IFERROR(SUMPRODUCT('6. Patients'!CN$10:CN$107,OFFSET('6. Patients'!$LA$9,1,MATCH($D37,'6. Patients'!$LB$9:$LU$9,0),ROWS('6. Patients'!EA$10:EA$107))),0)+
IFERROR(SUMPRODUCT('6. Patients'!CN$10:CN$107,OFFSET('6. Patients'!$LV$9,1,MATCH($D37,'6. Patients'!$LW$9:$NT$9,0),ROWS('6. Patients'!EA$10:EA$107))),0)+
IFERROR(SUMPRODUCT('6. Patients'!CN$10:CN$107,OFFSET('6. Patients'!$NU$9,1,MATCH($D37,'6. Patients'!$NV$9:$OO$9,0),ROWS('6. Patients'!EA$10:EA$107))),0),
IFERROR(SUMPRODUCT('6. Patients'!CN$10:CN$107,OFFSET('6. Patients'!$OP$9,1,MATCH($D37,'6. Patients'!$OQ$9:$QN$9,0),ROWS('6. Patients'!EA$10:EA$107))),0)+
IFERROR(SUMPRODUCT('6. Patients'!CN$10:CN$107,OFFSET('6. Patients'!$QO$9,1,MATCH($D37,'6. Patients'!$QP$9:$RI$9,0),ROWS('6. Patients'!EA$10:EA$107))),0)+
IFERROR(SUMPRODUCT('6. Patients'!CN$10:CN$107,OFFSET('6. Patients'!$RJ$9,1,MATCH($D37,'6. Patients'!$RK$9:$TH$9,0),ROWS('6. Patients'!EA$10:EA$107))),0)+
IFERROR(SUMPRODUCT('6. Patients'!CN$10:CN$107,OFFSET('6. Patients'!$TI$9,1,MATCH($D37,'6. Patients'!$TJ$9:$UC$9,0),ROWS('6. Patients'!EA$10:EA$107))),0))+
IFERROR(VLOOKUP($D37,$H$116:$L$146,COLUMNS($H$115:$J$115)-1+U$7,0)*$E37*$F37*'1. General Inputs'!$J$25,0),0),0)</f>
        <v>0</v>
      </c>
      <c r="V37" s="775">
        <f ca="1">ROUNDUP(IFERROR($F37*$E37*CHOOSE(V$7,
IFERROR(SUMPRODUCT('6. Patients'!CO$10:CO$107,OFFSET('6. Patients'!$DN$9,1,MATCH($D37,'6. Patients'!$DO$9:$FL$9,0),ROWS('6. Patients'!EB$10:EB$107))),0)+
IFERROR(SUMPRODUCT('6. Patients'!CO$10:CO$107,OFFSET('6. Patients'!$FM$9,1,MATCH($D37,'6. Patients'!$FN$9:$GG$9,0),ROWS('6. Patients'!EB$10:EB$107))),0)+
IFERROR(SUMPRODUCT('6. Patients'!CO$10:CO$107,OFFSET('6. Patients'!$GH$9,1,MATCH($D37,'6. Patients'!$GI$9:$IF$9,0),ROWS('6. Patients'!EB$10:EB$107))),0)+
IFERROR(SUMPRODUCT('6. Patients'!CO$10:CO$107,OFFSET('6. Patients'!$IG$9,1,MATCH($D37,'6. Patients'!$IH$9:$JA$9,0),ROWS('6. Patients'!EB$10:EB$107))),0),
IFERROR(SUMPRODUCT('6. Patients'!CO$10:CO$107,OFFSET('6. Patients'!$JB$9,1,MATCH($D37,'6. Patients'!$JC$9:$KZ$9,0),ROWS('6. Patients'!EB$10:EB$107))),0)+
IFERROR(SUMPRODUCT('6. Patients'!CO$10:CO$107,OFFSET('6. Patients'!$LA$9,1,MATCH($D37,'6. Patients'!$LB$9:$LU$9,0),ROWS('6. Patients'!EB$10:EB$107))),0)+
IFERROR(SUMPRODUCT('6. Patients'!CO$10:CO$107,OFFSET('6. Patients'!$LV$9,1,MATCH($D37,'6. Patients'!$LW$9:$NT$9,0),ROWS('6. Patients'!EB$10:EB$107))),0)+
IFERROR(SUMPRODUCT('6. Patients'!CO$10:CO$107,OFFSET('6. Patients'!$NU$9,1,MATCH($D37,'6. Patients'!$NV$9:$OO$9,0),ROWS('6. Patients'!EB$10:EB$107))),0),
IFERROR(SUMPRODUCT('6. Patients'!CO$10:CO$107,OFFSET('6. Patients'!$OP$9,1,MATCH($D37,'6. Patients'!$OQ$9:$QN$9,0),ROWS('6. Patients'!EB$10:EB$107))),0)+
IFERROR(SUMPRODUCT('6. Patients'!CO$10:CO$107,OFFSET('6. Patients'!$QO$9,1,MATCH($D37,'6. Patients'!$QP$9:$RI$9,0),ROWS('6. Patients'!EB$10:EB$107))),0)+
IFERROR(SUMPRODUCT('6. Patients'!CO$10:CO$107,OFFSET('6. Patients'!$RJ$9,1,MATCH($D37,'6. Patients'!$RK$9:$TH$9,0),ROWS('6. Patients'!EB$10:EB$107))),0)+
IFERROR(SUMPRODUCT('6. Patients'!CO$10:CO$107,OFFSET('6. Patients'!$TI$9,1,MATCH($D37,'6. Patients'!$TJ$9:$UC$9,0),ROWS('6. Patients'!EB$10:EB$107))),0))+
IFERROR(VLOOKUP($D37,$H$116:$L$146,COLUMNS($H$115:$J$115)-1+V$7,0)*$E37*$F37*'1. General Inputs'!$J$25,0),0),0)</f>
        <v>0</v>
      </c>
      <c r="W37" s="775">
        <f ca="1">ROUNDUP(IFERROR($F37*$E37*CHOOSE(W$7,
IFERROR(SUMPRODUCT('6. Patients'!CP$10:CP$107,OFFSET('6. Patients'!$DN$9,1,MATCH($D37,'6. Patients'!$DO$9:$FL$9,0),ROWS('6. Patients'!EC$10:EC$107))),0)+
IFERROR(SUMPRODUCT('6. Patients'!CP$10:CP$107,OFFSET('6. Patients'!$FM$9,1,MATCH($D37,'6. Patients'!$FN$9:$GG$9,0),ROWS('6. Patients'!EC$10:EC$107))),0)+
IFERROR(SUMPRODUCT('6. Patients'!CP$10:CP$107,OFFSET('6. Patients'!$GH$9,1,MATCH($D37,'6. Patients'!$GI$9:$IF$9,0),ROWS('6. Patients'!EC$10:EC$107))),0)+
IFERROR(SUMPRODUCT('6. Patients'!CP$10:CP$107,OFFSET('6. Patients'!$IG$9,1,MATCH($D37,'6. Patients'!$IH$9:$JA$9,0),ROWS('6. Patients'!EC$10:EC$107))),0),
IFERROR(SUMPRODUCT('6. Patients'!CP$10:CP$107,OFFSET('6. Patients'!$JB$9,1,MATCH($D37,'6. Patients'!$JC$9:$KZ$9,0),ROWS('6. Patients'!EC$10:EC$107))),0)+
IFERROR(SUMPRODUCT('6. Patients'!CP$10:CP$107,OFFSET('6. Patients'!$LA$9,1,MATCH($D37,'6. Patients'!$LB$9:$LU$9,0),ROWS('6. Patients'!EC$10:EC$107))),0)+
IFERROR(SUMPRODUCT('6. Patients'!CP$10:CP$107,OFFSET('6. Patients'!$LV$9,1,MATCH($D37,'6. Patients'!$LW$9:$NT$9,0),ROWS('6. Patients'!EC$10:EC$107))),0)+
IFERROR(SUMPRODUCT('6. Patients'!CP$10:CP$107,OFFSET('6. Patients'!$NU$9,1,MATCH($D37,'6. Patients'!$NV$9:$OO$9,0),ROWS('6. Patients'!EC$10:EC$107))),0),
IFERROR(SUMPRODUCT('6. Patients'!CP$10:CP$107,OFFSET('6. Patients'!$OP$9,1,MATCH($D37,'6. Patients'!$OQ$9:$QN$9,0),ROWS('6. Patients'!EC$10:EC$107))),0)+
IFERROR(SUMPRODUCT('6. Patients'!CP$10:CP$107,OFFSET('6. Patients'!$QO$9,1,MATCH($D37,'6. Patients'!$QP$9:$RI$9,0),ROWS('6. Patients'!EC$10:EC$107))),0)+
IFERROR(SUMPRODUCT('6. Patients'!CP$10:CP$107,OFFSET('6. Patients'!$RJ$9,1,MATCH($D37,'6. Patients'!$RK$9:$TH$9,0),ROWS('6. Patients'!EC$10:EC$107))),0)+
IFERROR(SUMPRODUCT('6. Patients'!CP$10:CP$107,OFFSET('6. Patients'!$TI$9,1,MATCH($D37,'6. Patients'!$TJ$9:$UC$9,0),ROWS('6. Patients'!EC$10:EC$107))),0))+
IFERROR(VLOOKUP($D37,$H$116:$L$146,COLUMNS($H$115:$J$115)-1+W$7,0)*$E37*$F37*'1. General Inputs'!$J$25,0),0),0)</f>
        <v>0</v>
      </c>
      <c r="X37" s="775">
        <f ca="1">ROUNDUP(IFERROR($F37*$E37*CHOOSE(X$7,
IFERROR(SUMPRODUCT('6. Patients'!CQ$10:CQ$107,OFFSET('6. Patients'!$DN$9,1,MATCH($D37,'6. Patients'!$DO$9:$FL$9,0),ROWS('6. Patients'!ED$10:ED$107))),0)+
IFERROR(SUMPRODUCT('6. Patients'!CQ$10:CQ$107,OFFSET('6. Patients'!$FM$9,1,MATCH($D37,'6. Patients'!$FN$9:$GG$9,0),ROWS('6. Patients'!ED$10:ED$107))),0)+
IFERROR(SUMPRODUCT('6. Patients'!CQ$10:CQ$107,OFFSET('6. Patients'!$GH$9,1,MATCH($D37,'6. Patients'!$GI$9:$IF$9,0),ROWS('6. Patients'!ED$10:ED$107))),0)+
IFERROR(SUMPRODUCT('6. Patients'!CQ$10:CQ$107,OFFSET('6. Patients'!$IG$9,1,MATCH($D37,'6. Patients'!$IH$9:$JA$9,0),ROWS('6. Patients'!ED$10:ED$107))),0),
IFERROR(SUMPRODUCT('6. Patients'!CQ$10:CQ$107,OFFSET('6. Patients'!$JB$9,1,MATCH($D37,'6. Patients'!$JC$9:$KZ$9,0),ROWS('6. Patients'!ED$10:ED$107))),0)+
IFERROR(SUMPRODUCT('6. Patients'!CQ$10:CQ$107,OFFSET('6. Patients'!$LA$9,1,MATCH($D37,'6. Patients'!$LB$9:$LU$9,0),ROWS('6. Patients'!ED$10:ED$107))),0)+
IFERROR(SUMPRODUCT('6. Patients'!CQ$10:CQ$107,OFFSET('6. Patients'!$LV$9,1,MATCH($D37,'6. Patients'!$LW$9:$NT$9,0),ROWS('6. Patients'!ED$10:ED$107))),0)+
IFERROR(SUMPRODUCT('6. Patients'!CQ$10:CQ$107,OFFSET('6. Patients'!$NU$9,1,MATCH($D37,'6. Patients'!$NV$9:$OO$9,0),ROWS('6. Patients'!ED$10:ED$107))),0),
IFERROR(SUMPRODUCT('6. Patients'!CQ$10:CQ$107,OFFSET('6. Patients'!$OP$9,1,MATCH($D37,'6. Patients'!$OQ$9:$QN$9,0),ROWS('6. Patients'!ED$10:ED$107))),0)+
IFERROR(SUMPRODUCT('6. Patients'!CQ$10:CQ$107,OFFSET('6. Patients'!$QO$9,1,MATCH($D37,'6. Patients'!$QP$9:$RI$9,0),ROWS('6. Patients'!ED$10:ED$107))),0)+
IFERROR(SUMPRODUCT('6. Patients'!CQ$10:CQ$107,OFFSET('6. Patients'!$RJ$9,1,MATCH($D37,'6. Patients'!$RK$9:$TH$9,0),ROWS('6. Patients'!ED$10:ED$107))),0)+
IFERROR(SUMPRODUCT('6. Patients'!CQ$10:CQ$107,OFFSET('6. Patients'!$TI$9,1,MATCH($D37,'6. Patients'!$TJ$9:$UC$9,0),ROWS('6. Patients'!ED$10:ED$107))),0))+
IFERROR(VLOOKUP($D37,$H$116:$L$146,COLUMNS($H$115:$J$115)-1+X$7,0)*$E37*$F37*'1. General Inputs'!$J$25,0),0),0)</f>
        <v>0</v>
      </c>
      <c r="Y37" s="775">
        <f ca="1">ROUNDUP(IFERROR($F37*$E37*CHOOSE(Y$7,
IFERROR(SUMPRODUCT('6. Patients'!CR$10:CR$107,OFFSET('6. Patients'!$DN$9,1,MATCH($D37,'6. Patients'!$DO$9:$FL$9,0),ROWS('6. Patients'!EE$10:EE$107))),0)+
IFERROR(SUMPRODUCT('6. Patients'!CR$10:CR$107,OFFSET('6. Patients'!$FM$9,1,MATCH($D37,'6. Patients'!$FN$9:$GG$9,0),ROWS('6. Patients'!EE$10:EE$107))),0)+
IFERROR(SUMPRODUCT('6. Patients'!CR$10:CR$107,OFFSET('6. Patients'!$GH$9,1,MATCH($D37,'6. Patients'!$GI$9:$IF$9,0),ROWS('6. Patients'!EE$10:EE$107))),0)+
IFERROR(SUMPRODUCT('6. Patients'!CR$10:CR$107,OFFSET('6. Patients'!$IG$9,1,MATCH($D37,'6. Patients'!$IH$9:$JA$9,0),ROWS('6. Patients'!EE$10:EE$107))),0),
IFERROR(SUMPRODUCT('6. Patients'!CR$10:CR$107,OFFSET('6. Patients'!$JB$9,1,MATCH($D37,'6. Patients'!$JC$9:$KZ$9,0),ROWS('6. Patients'!EE$10:EE$107))),0)+
IFERROR(SUMPRODUCT('6. Patients'!CR$10:CR$107,OFFSET('6. Patients'!$LA$9,1,MATCH($D37,'6. Patients'!$LB$9:$LU$9,0),ROWS('6. Patients'!EE$10:EE$107))),0)+
IFERROR(SUMPRODUCT('6. Patients'!CR$10:CR$107,OFFSET('6. Patients'!$LV$9,1,MATCH($D37,'6. Patients'!$LW$9:$NT$9,0),ROWS('6. Patients'!EE$10:EE$107))),0)+
IFERROR(SUMPRODUCT('6. Patients'!CR$10:CR$107,OFFSET('6. Patients'!$NU$9,1,MATCH($D37,'6. Patients'!$NV$9:$OO$9,0),ROWS('6. Patients'!EE$10:EE$107))),0),
IFERROR(SUMPRODUCT('6. Patients'!CR$10:CR$107,OFFSET('6. Patients'!$OP$9,1,MATCH($D37,'6. Patients'!$OQ$9:$QN$9,0),ROWS('6. Patients'!EE$10:EE$107))),0)+
IFERROR(SUMPRODUCT('6. Patients'!CR$10:CR$107,OFFSET('6. Patients'!$QO$9,1,MATCH($D37,'6. Patients'!$QP$9:$RI$9,0),ROWS('6. Patients'!EE$10:EE$107))),0)+
IFERROR(SUMPRODUCT('6. Patients'!CR$10:CR$107,OFFSET('6. Patients'!$RJ$9,1,MATCH($D37,'6. Patients'!$RK$9:$TH$9,0),ROWS('6. Patients'!EE$10:EE$107))),0)+
IFERROR(SUMPRODUCT('6. Patients'!CR$10:CR$107,OFFSET('6. Patients'!$TI$9,1,MATCH($D37,'6. Patients'!$TJ$9:$UC$9,0),ROWS('6. Patients'!EE$10:EE$107))),0))+
IFERROR(VLOOKUP($D37,$H$116:$L$146,COLUMNS($H$115:$J$115)-1+Y$7,0)*$E37*$F37*'1. General Inputs'!$J$25,0),0),0)</f>
        <v>0</v>
      </c>
      <c r="Z37" s="775">
        <f ca="1">ROUNDUP(IFERROR($F37*$E37*CHOOSE(Z$7,
IFERROR(SUMPRODUCT('6. Patients'!CS$10:CS$107,OFFSET('6. Patients'!$DN$9,1,MATCH($D37,'6. Patients'!$DO$9:$FL$9,0),ROWS('6. Patients'!EF$10:EF$107))),0)+
IFERROR(SUMPRODUCT('6. Patients'!CS$10:CS$107,OFFSET('6. Patients'!$FM$9,1,MATCH($D37,'6. Patients'!$FN$9:$GG$9,0),ROWS('6. Patients'!EF$10:EF$107))),0)+
IFERROR(SUMPRODUCT('6. Patients'!CS$10:CS$107,OFFSET('6. Patients'!$GH$9,1,MATCH($D37,'6. Patients'!$GI$9:$IF$9,0),ROWS('6. Patients'!EF$10:EF$107))),0)+
IFERROR(SUMPRODUCT('6. Patients'!CS$10:CS$107,OFFSET('6. Patients'!$IG$9,1,MATCH($D37,'6. Patients'!$IH$9:$JA$9,0),ROWS('6. Patients'!EF$10:EF$107))),0),
IFERROR(SUMPRODUCT('6. Patients'!CS$10:CS$107,OFFSET('6. Patients'!$JB$9,1,MATCH($D37,'6. Patients'!$JC$9:$KZ$9,0),ROWS('6. Patients'!EF$10:EF$107))),0)+
IFERROR(SUMPRODUCT('6. Patients'!CS$10:CS$107,OFFSET('6. Patients'!$LA$9,1,MATCH($D37,'6. Patients'!$LB$9:$LU$9,0),ROWS('6. Patients'!EF$10:EF$107))),0)+
IFERROR(SUMPRODUCT('6. Patients'!CS$10:CS$107,OFFSET('6. Patients'!$LV$9,1,MATCH($D37,'6. Patients'!$LW$9:$NT$9,0),ROWS('6. Patients'!EF$10:EF$107))),0)+
IFERROR(SUMPRODUCT('6. Patients'!CS$10:CS$107,OFFSET('6. Patients'!$NU$9,1,MATCH($D37,'6. Patients'!$NV$9:$OO$9,0),ROWS('6. Patients'!EF$10:EF$107))),0),
IFERROR(SUMPRODUCT('6. Patients'!CS$10:CS$107,OFFSET('6. Patients'!$OP$9,1,MATCH($D37,'6. Patients'!$OQ$9:$QN$9,0),ROWS('6. Patients'!EF$10:EF$107))),0)+
IFERROR(SUMPRODUCT('6. Patients'!CS$10:CS$107,OFFSET('6. Patients'!$QO$9,1,MATCH($D37,'6. Patients'!$QP$9:$RI$9,0),ROWS('6. Patients'!EF$10:EF$107))),0)+
IFERROR(SUMPRODUCT('6. Patients'!CS$10:CS$107,OFFSET('6. Patients'!$RJ$9,1,MATCH($D37,'6. Patients'!$RK$9:$TH$9,0),ROWS('6. Patients'!EF$10:EF$107))),0)+
IFERROR(SUMPRODUCT('6. Patients'!CS$10:CS$107,OFFSET('6. Patients'!$TI$9,1,MATCH($D37,'6. Patients'!$TJ$9:$UC$9,0),ROWS('6. Patients'!EF$10:EF$107))),0))+
IFERROR(VLOOKUP($D37,$H$116:$L$146,COLUMNS($H$115:$J$115)-1+Z$7,0)*$E37*$F37*'1. General Inputs'!$J$25,0),0),0)</f>
        <v>0</v>
      </c>
      <c r="AA37" s="775">
        <f ca="1">ROUNDUP(IFERROR($F37*$E37*CHOOSE(AA$7,
IFERROR(SUMPRODUCT('6. Patients'!CT$10:CT$107,OFFSET('6. Patients'!$DN$9,1,MATCH($D37,'6. Patients'!$DO$9:$FL$9,0),ROWS('6. Patients'!EG$10:EG$107))),0)+
IFERROR(SUMPRODUCT('6. Patients'!CT$10:CT$107,OFFSET('6. Patients'!$FM$9,1,MATCH($D37,'6. Patients'!$FN$9:$GG$9,0),ROWS('6. Patients'!EG$10:EG$107))),0)+
IFERROR(SUMPRODUCT('6. Patients'!CT$10:CT$107,OFFSET('6. Patients'!$GH$9,1,MATCH($D37,'6. Patients'!$GI$9:$IF$9,0),ROWS('6. Patients'!EG$10:EG$107))),0)+
IFERROR(SUMPRODUCT('6. Patients'!CT$10:CT$107,OFFSET('6. Patients'!$IG$9,1,MATCH($D37,'6. Patients'!$IH$9:$JA$9,0),ROWS('6. Patients'!EG$10:EG$107))),0),
IFERROR(SUMPRODUCT('6. Patients'!CT$10:CT$107,OFFSET('6. Patients'!$JB$9,1,MATCH($D37,'6. Patients'!$JC$9:$KZ$9,0),ROWS('6. Patients'!EG$10:EG$107))),0)+
IFERROR(SUMPRODUCT('6. Patients'!CT$10:CT$107,OFFSET('6. Patients'!$LA$9,1,MATCH($D37,'6. Patients'!$LB$9:$LU$9,0),ROWS('6. Patients'!EG$10:EG$107))),0)+
IFERROR(SUMPRODUCT('6. Patients'!CT$10:CT$107,OFFSET('6. Patients'!$LV$9,1,MATCH($D37,'6. Patients'!$LW$9:$NT$9,0),ROWS('6. Patients'!EG$10:EG$107))),0)+
IFERROR(SUMPRODUCT('6. Patients'!CT$10:CT$107,OFFSET('6. Patients'!$NU$9,1,MATCH($D37,'6. Patients'!$NV$9:$OO$9,0),ROWS('6. Patients'!EG$10:EG$107))),0),
IFERROR(SUMPRODUCT('6. Patients'!CT$10:CT$107,OFFSET('6. Patients'!$OP$9,1,MATCH($D37,'6. Patients'!$OQ$9:$QN$9,0),ROWS('6. Patients'!EG$10:EG$107))),0)+
IFERROR(SUMPRODUCT('6. Patients'!CT$10:CT$107,OFFSET('6. Patients'!$QO$9,1,MATCH($D37,'6. Patients'!$QP$9:$RI$9,0),ROWS('6. Patients'!EG$10:EG$107))),0)+
IFERROR(SUMPRODUCT('6. Patients'!CT$10:CT$107,OFFSET('6. Patients'!$RJ$9,1,MATCH($D37,'6. Patients'!$RK$9:$TH$9,0),ROWS('6. Patients'!EG$10:EG$107))),0)+
IFERROR(SUMPRODUCT('6. Patients'!CT$10:CT$107,OFFSET('6. Patients'!$TI$9,1,MATCH($D37,'6. Patients'!$TJ$9:$UC$9,0),ROWS('6. Patients'!EG$10:EG$107))),0))+
IFERROR(VLOOKUP($D37,$H$116:$L$146,COLUMNS($H$115:$J$115)-1+AA$7,0)*$E37*$F37*'1. General Inputs'!$J$25,0),0),0)</f>
        <v>0</v>
      </c>
      <c r="AB37" s="775">
        <f ca="1">ROUNDUP(IFERROR($F37*$E37*CHOOSE(AB$7,
IFERROR(SUMPRODUCT('6. Patients'!CU$10:CU$107,OFFSET('6. Patients'!$DN$9,1,MATCH($D37,'6. Patients'!$DO$9:$FL$9,0),ROWS('6. Patients'!EH$10:EH$107))),0)+
IFERROR(SUMPRODUCT('6. Patients'!CU$10:CU$107,OFFSET('6. Patients'!$FM$9,1,MATCH($D37,'6. Patients'!$FN$9:$GG$9,0),ROWS('6. Patients'!EH$10:EH$107))),0)+
IFERROR(SUMPRODUCT('6. Patients'!CU$10:CU$107,OFFSET('6. Patients'!$GH$9,1,MATCH($D37,'6. Patients'!$GI$9:$IF$9,0),ROWS('6. Patients'!EH$10:EH$107))),0)+
IFERROR(SUMPRODUCT('6. Patients'!CU$10:CU$107,OFFSET('6. Patients'!$IG$9,1,MATCH($D37,'6. Patients'!$IH$9:$JA$9,0),ROWS('6. Patients'!EH$10:EH$107))),0),
IFERROR(SUMPRODUCT('6. Patients'!CU$10:CU$107,OFFSET('6. Patients'!$JB$9,1,MATCH($D37,'6. Patients'!$JC$9:$KZ$9,0),ROWS('6. Patients'!EH$10:EH$107))),0)+
IFERROR(SUMPRODUCT('6. Patients'!CU$10:CU$107,OFFSET('6. Patients'!$LA$9,1,MATCH($D37,'6. Patients'!$LB$9:$LU$9,0),ROWS('6. Patients'!EH$10:EH$107))),0)+
IFERROR(SUMPRODUCT('6. Patients'!CU$10:CU$107,OFFSET('6. Patients'!$LV$9,1,MATCH($D37,'6. Patients'!$LW$9:$NT$9,0),ROWS('6. Patients'!EH$10:EH$107))),0)+
IFERROR(SUMPRODUCT('6. Patients'!CU$10:CU$107,OFFSET('6. Patients'!$NU$9,1,MATCH($D37,'6. Patients'!$NV$9:$OO$9,0),ROWS('6. Patients'!EH$10:EH$107))),0),
IFERROR(SUMPRODUCT('6. Patients'!CU$10:CU$107,OFFSET('6. Patients'!$OP$9,1,MATCH($D37,'6. Patients'!$OQ$9:$QN$9,0),ROWS('6. Patients'!EH$10:EH$107))),0)+
IFERROR(SUMPRODUCT('6. Patients'!CU$10:CU$107,OFFSET('6. Patients'!$QO$9,1,MATCH($D37,'6. Patients'!$QP$9:$RI$9,0),ROWS('6. Patients'!EH$10:EH$107))),0)+
IFERROR(SUMPRODUCT('6. Patients'!CU$10:CU$107,OFFSET('6. Patients'!$RJ$9,1,MATCH($D37,'6. Patients'!$RK$9:$TH$9,0),ROWS('6. Patients'!EH$10:EH$107))),0)+
IFERROR(SUMPRODUCT('6. Patients'!CU$10:CU$107,OFFSET('6. Patients'!$TI$9,1,MATCH($D37,'6. Patients'!$TJ$9:$UC$9,0),ROWS('6. Patients'!EH$10:EH$107))),0))+
IFERROR(VLOOKUP($D37,$H$116:$L$146,COLUMNS($H$115:$J$115)-1+AB$7,0)*$E37*$F37*'1. General Inputs'!$J$25,0),0),0)</f>
        <v>0</v>
      </c>
      <c r="AC37" s="775">
        <f ca="1">ROUNDUP(IFERROR($F37*$E37*CHOOSE(AC$7,
IFERROR(SUMPRODUCT('6. Patients'!CV$10:CV$107,OFFSET('6. Patients'!$DN$9,1,MATCH($D37,'6. Patients'!$DO$9:$FL$9,0),ROWS('6. Patients'!EI$10:EI$107))),0)+
IFERROR(SUMPRODUCT('6. Patients'!CV$10:CV$107,OFFSET('6. Patients'!$FM$9,1,MATCH($D37,'6. Patients'!$FN$9:$GG$9,0),ROWS('6. Patients'!EI$10:EI$107))),0)+
IFERROR(SUMPRODUCT('6. Patients'!CV$10:CV$107,OFFSET('6. Patients'!$GH$9,1,MATCH($D37,'6. Patients'!$GI$9:$IF$9,0),ROWS('6. Patients'!EI$10:EI$107))),0)+
IFERROR(SUMPRODUCT('6. Patients'!CV$10:CV$107,OFFSET('6. Patients'!$IG$9,1,MATCH($D37,'6. Patients'!$IH$9:$JA$9,0),ROWS('6. Patients'!EI$10:EI$107))),0),
IFERROR(SUMPRODUCT('6. Patients'!CV$10:CV$107,OFFSET('6. Patients'!$JB$9,1,MATCH($D37,'6. Patients'!$JC$9:$KZ$9,0),ROWS('6. Patients'!EI$10:EI$107))),0)+
IFERROR(SUMPRODUCT('6. Patients'!CV$10:CV$107,OFFSET('6. Patients'!$LA$9,1,MATCH($D37,'6. Patients'!$LB$9:$LU$9,0),ROWS('6. Patients'!EI$10:EI$107))),0)+
IFERROR(SUMPRODUCT('6. Patients'!CV$10:CV$107,OFFSET('6. Patients'!$LV$9,1,MATCH($D37,'6. Patients'!$LW$9:$NT$9,0),ROWS('6. Patients'!EI$10:EI$107))),0)+
IFERROR(SUMPRODUCT('6. Patients'!CV$10:CV$107,OFFSET('6. Patients'!$NU$9,1,MATCH($D37,'6. Patients'!$NV$9:$OO$9,0),ROWS('6. Patients'!EI$10:EI$107))),0),
IFERROR(SUMPRODUCT('6. Patients'!CV$10:CV$107,OFFSET('6. Patients'!$OP$9,1,MATCH($D37,'6. Patients'!$OQ$9:$QN$9,0),ROWS('6. Patients'!EI$10:EI$107))),0)+
IFERROR(SUMPRODUCT('6. Patients'!CV$10:CV$107,OFFSET('6. Patients'!$QO$9,1,MATCH($D37,'6. Patients'!$QP$9:$RI$9,0),ROWS('6. Patients'!EI$10:EI$107))),0)+
IFERROR(SUMPRODUCT('6. Patients'!CV$10:CV$107,OFFSET('6. Patients'!$RJ$9,1,MATCH($D37,'6. Patients'!$RK$9:$TH$9,0),ROWS('6. Patients'!EI$10:EI$107))),0)+
IFERROR(SUMPRODUCT('6. Patients'!CV$10:CV$107,OFFSET('6. Patients'!$TI$9,1,MATCH($D37,'6. Patients'!$TJ$9:$UC$9,0),ROWS('6. Patients'!EI$10:EI$107))),0))+
IFERROR(VLOOKUP($D37,$H$116:$L$146,COLUMNS($H$115:$J$115)-1+AC$7,0)*$E37*$F37*'1. General Inputs'!$J$25,0),0),0)</f>
        <v>0</v>
      </c>
      <c r="AD37" s="775">
        <f ca="1">ROUNDUP(IFERROR($F37*$E37*CHOOSE(AD$7,
IFERROR(SUMPRODUCT('6. Patients'!CW$10:CW$107,OFFSET('6. Patients'!$DN$9,1,MATCH($D37,'6. Patients'!$DO$9:$FL$9,0),ROWS('6. Patients'!EJ$10:EJ$107))),0)+
IFERROR(SUMPRODUCT('6. Patients'!CW$10:CW$107,OFFSET('6. Patients'!$FM$9,1,MATCH($D37,'6. Patients'!$FN$9:$GG$9,0),ROWS('6. Patients'!EJ$10:EJ$107))),0)+
IFERROR(SUMPRODUCT('6. Patients'!CW$10:CW$107,OFFSET('6. Patients'!$GH$9,1,MATCH($D37,'6. Patients'!$GI$9:$IF$9,0),ROWS('6. Patients'!EJ$10:EJ$107))),0)+
IFERROR(SUMPRODUCT('6. Patients'!CW$10:CW$107,OFFSET('6. Patients'!$IG$9,1,MATCH($D37,'6. Patients'!$IH$9:$JA$9,0),ROWS('6. Patients'!EJ$10:EJ$107))),0),
IFERROR(SUMPRODUCT('6. Patients'!CW$10:CW$107,OFFSET('6. Patients'!$JB$9,1,MATCH($D37,'6. Patients'!$JC$9:$KZ$9,0),ROWS('6. Patients'!EJ$10:EJ$107))),0)+
IFERROR(SUMPRODUCT('6. Patients'!CW$10:CW$107,OFFSET('6. Patients'!$LA$9,1,MATCH($D37,'6. Patients'!$LB$9:$LU$9,0),ROWS('6. Patients'!EJ$10:EJ$107))),0)+
IFERROR(SUMPRODUCT('6. Patients'!CW$10:CW$107,OFFSET('6. Patients'!$LV$9,1,MATCH($D37,'6. Patients'!$LW$9:$NT$9,0),ROWS('6. Patients'!EJ$10:EJ$107))),0)+
IFERROR(SUMPRODUCT('6. Patients'!CW$10:CW$107,OFFSET('6. Patients'!$NU$9,1,MATCH($D37,'6. Patients'!$NV$9:$OO$9,0),ROWS('6. Patients'!EJ$10:EJ$107))),0),
IFERROR(SUMPRODUCT('6. Patients'!CW$10:CW$107,OFFSET('6. Patients'!$OP$9,1,MATCH($D37,'6. Patients'!$OQ$9:$QN$9,0),ROWS('6. Patients'!EJ$10:EJ$107))),0)+
IFERROR(SUMPRODUCT('6. Patients'!CW$10:CW$107,OFFSET('6. Patients'!$QO$9,1,MATCH($D37,'6. Patients'!$QP$9:$RI$9,0),ROWS('6. Patients'!EJ$10:EJ$107))),0)+
IFERROR(SUMPRODUCT('6. Patients'!CW$10:CW$107,OFFSET('6. Patients'!$RJ$9,1,MATCH($D37,'6. Patients'!$RK$9:$TH$9,0),ROWS('6. Patients'!EJ$10:EJ$107))),0)+
IFERROR(SUMPRODUCT('6. Patients'!CW$10:CW$107,OFFSET('6. Patients'!$TI$9,1,MATCH($D37,'6. Patients'!$TJ$9:$UC$9,0),ROWS('6. Patients'!EJ$10:EJ$107))),0))+
IFERROR(VLOOKUP($D37,$H$116:$L$146,COLUMNS($H$115:$J$115)-1+AD$7,0)*$E37*$F37*'1. General Inputs'!$J$25,0),0),0)</f>
        <v>0</v>
      </c>
      <c r="AE37" s="775">
        <f ca="1">ROUNDUP(IFERROR($F37*$E37*CHOOSE(AE$7,
IFERROR(SUMPRODUCT('6. Patients'!CX$10:CX$107,OFFSET('6. Patients'!$DN$9,1,MATCH($D37,'6. Patients'!$DO$9:$FL$9,0),ROWS('6. Patients'!EK$10:EK$107))),0)+
IFERROR(SUMPRODUCT('6. Patients'!CX$10:CX$107,OFFSET('6. Patients'!$FM$9,1,MATCH($D37,'6. Patients'!$FN$9:$GG$9,0),ROWS('6. Patients'!EK$10:EK$107))),0)+
IFERROR(SUMPRODUCT('6. Patients'!CX$10:CX$107,OFFSET('6. Patients'!$GH$9,1,MATCH($D37,'6. Patients'!$GI$9:$IF$9,0),ROWS('6. Patients'!EK$10:EK$107))),0)+
IFERROR(SUMPRODUCT('6. Patients'!CX$10:CX$107,OFFSET('6. Patients'!$IG$9,1,MATCH($D37,'6. Patients'!$IH$9:$JA$9,0),ROWS('6. Patients'!EK$10:EK$107))),0),
IFERROR(SUMPRODUCT('6. Patients'!CX$10:CX$107,OFFSET('6. Patients'!$JB$9,1,MATCH($D37,'6. Patients'!$JC$9:$KZ$9,0),ROWS('6. Patients'!EK$10:EK$107))),0)+
IFERROR(SUMPRODUCT('6. Patients'!CX$10:CX$107,OFFSET('6. Patients'!$LA$9,1,MATCH($D37,'6. Patients'!$LB$9:$LU$9,0),ROWS('6. Patients'!EK$10:EK$107))),0)+
IFERROR(SUMPRODUCT('6. Patients'!CX$10:CX$107,OFFSET('6. Patients'!$LV$9,1,MATCH($D37,'6. Patients'!$LW$9:$NT$9,0),ROWS('6. Patients'!EK$10:EK$107))),0)+
IFERROR(SUMPRODUCT('6. Patients'!CX$10:CX$107,OFFSET('6. Patients'!$NU$9,1,MATCH($D37,'6. Patients'!$NV$9:$OO$9,0),ROWS('6. Patients'!EK$10:EK$107))),0),
IFERROR(SUMPRODUCT('6. Patients'!CX$10:CX$107,OFFSET('6. Patients'!$OP$9,1,MATCH($D37,'6. Patients'!$OQ$9:$QN$9,0),ROWS('6. Patients'!EK$10:EK$107))),0)+
IFERROR(SUMPRODUCT('6. Patients'!CX$10:CX$107,OFFSET('6. Patients'!$QO$9,1,MATCH($D37,'6. Patients'!$QP$9:$RI$9,0),ROWS('6. Patients'!EK$10:EK$107))),0)+
IFERROR(SUMPRODUCT('6. Patients'!CX$10:CX$107,OFFSET('6. Patients'!$RJ$9,1,MATCH($D37,'6. Patients'!$RK$9:$TH$9,0),ROWS('6. Patients'!EK$10:EK$107))),0)+
IFERROR(SUMPRODUCT('6. Patients'!CX$10:CX$107,OFFSET('6. Patients'!$TI$9,1,MATCH($D37,'6. Patients'!$TJ$9:$UC$9,0),ROWS('6. Patients'!EK$10:EK$107))),0))+
IFERROR(VLOOKUP($D37,$H$116:$L$146,COLUMNS($H$115:$J$115)-1+AE$7,0)*$E37*$F37*'1. General Inputs'!$J$25,0),0),0)</f>
        <v>0</v>
      </c>
      <c r="AF37" s="775">
        <f ca="1">ROUNDUP(IFERROR($F37*$E37*CHOOSE(AF$7,
IFERROR(SUMPRODUCT('6. Patients'!CY$10:CY$107,OFFSET('6. Patients'!$DN$9,1,MATCH($D37,'6. Patients'!$DO$9:$FL$9,0),ROWS('6. Patients'!EL$10:EL$107))),0)+
IFERROR(SUMPRODUCT('6. Patients'!CY$10:CY$107,OFFSET('6. Patients'!$FM$9,1,MATCH($D37,'6. Patients'!$FN$9:$GG$9,0),ROWS('6. Patients'!EL$10:EL$107))),0)+
IFERROR(SUMPRODUCT('6. Patients'!CY$10:CY$107,OFFSET('6. Patients'!$GH$9,1,MATCH($D37,'6. Patients'!$GI$9:$IF$9,0),ROWS('6. Patients'!EL$10:EL$107))),0)+
IFERROR(SUMPRODUCT('6. Patients'!CY$10:CY$107,OFFSET('6. Patients'!$IG$9,1,MATCH($D37,'6. Patients'!$IH$9:$JA$9,0),ROWS('6. Patients'!EL$10:EL$107))),0),
IFERROR(SUMPRODUCT('6. Patients'!CY$10:CY$107,OFFSET('6. Patients'!$JB$9,1,MATCH($D37,'6. Patients'!$JC$9:$KZ$9,0),ROWS('6. Patients'!EL$10:EL$107))),0)+
IFERROR(SUMPRODUCT('6. Patients'!CY$10:CY$107,OFFSET('6. Patients'!$LA$9,1,MATCH($D37,'6. Patients'!$LB$9:$LU$9,0),ROWS('6. Patients'!EL$10:EL$107))),0)+
IFERROR(SUMPRODUCT('6. Patients'!CY$10:CY$107,OFFSET('6. Patients'!$LV$9,1,MATCH($D37,'6. Patients'!$LW$9:$NT$9,0),ROWS('6. Patients'!EL$10:EL$107))),0)+
IFERROR(SUMPRODUCT('6. Patients'!CY$10:CY$107,OFFSET('6. Patients'!$NU$9,1,MATCH($D37,'6. Patients'!$NV$9:$OO$9,0),ROWS('6. Patients'!EL$10:EL$107))),0),
IFERROR(SUMPRODUCT('6. Patients'!CY$10:CY$107,OFFSET('6. Patients'!$OP$9,1,MATCH($D37,'6. Patients'!$OQ$9:$QN$9,0),ROWS('6. Patients'!EL$10:EL$107))),0)+
IFERROR(SUMPRODUCT('6. Patients'!CY$10:CY$107,OFFSET('6. Patients'!$QO$9,1,MATCH($D37,'6. Patients'!$QP$9:$RI$9,0),ROWS('6. Patients'!EL$10:EL$107))),0)+
IFERROR(SUMPRODUCT('6. Patients'!CY$10:CY$107,OFFSET('6. Patients'!$RJ$9,1,MATCH($D37,'6. Patients'!$RK$9:$TH$9,0),ROWS('6. Patients'!EL$10:EL$107))),0)+
IFERROR(SUMPRODUCT('6. Patients'!CY$10:CY$107,OFFSET('6. Patients'!$TI$9,1,MATCH($D37,'6. Patients'!$TJ$9:$UC$9,0),ROWS('6. Patients'!EL$10:EL$107))),0))+
IFERROR(VLOOKUP($D37,$H$116:$L$146,COLUMNS($H$115:$J$115)-1+AF$7,0)*$E37*$F37*'1. General Inputs'!$J$25,0),0),0)</f>
        <v>0</v>
      </c>
      <c r="AG37" s="775">
        <f ca="1">ROUNDUP(IFERROR($F37*$E37*CHOOSE(AG$7,
IFERROR(SUMPRODUCT('6. Patients'!CZ$10:CZ$107,OFFSET('6. Patients'!$DN$9,1,MATCH($D37,'6. Patients'!$DO$9:$FL$9,0),ROWS('6. Patients'!EM$10:EM$107))),0)+
IFERROR(SUMPRODUCT('6. Patients'!CZ$10:CZ$107,OFFSET('6. Patients'!$FM$9,1,MATCH($D37,'6. Patients'!$FN$9:$GG$9,0),ROWS('6. Patients'!EM$10:EM$107))),0)+
IFERROR(SUMPRODUCT('6. Patients'!CZ$10:CZ$107,OFFSET('6. Patients'!$GH$9,1,MATCH($D37,'6. Patients'!$GI$9:$IF$9,0),ROWS('6. Patients'!EM$10:EM$107))),0)+
IFERROR(SUMPRODUCT('6. Patients'!CZ$10:CZ$107,OFFSET('6. Patients'!$IG$9,1,MATCH($D37,'6. Patients'!$IH$9:$JA$9,0),ROWS('6. Patients'!EM$10:EM$107))),0),
IFERROR(SUMPRODUCT('6. Patients'!CZ$10:CZ$107,OFFSET('6. Patients'!$JB$9,1,MATCH($D37,'6. Patients'!$JC$9:$KZ$9,0),ROWS('6. Patients'!EM$10:EM$107))),0)+
IFERROR(SUMPRODUCT('6. Patients'!CZ$10:CZ$107,OFFSET('6. Patients'!$LA$9,1,MATCH($D37,'6. Patients'!$LB$9:$LU$9,0),ROWS('6. Patients'!EM$10:EM$107))),0)+
IFERROR(SUMPRODUCT('6. Patients'!CZ$10:CZ$107,OFFSET('6. Patients'!$LV$9,1,MATCH($D37,'6. Patients'!$LW$9:$NT$9,0),ROWS('6. Patients'!EM$10:EM$107))),0)+
IFERROR(SUMPRODUCT('6. Patients'!CZ$10:CZ$107,OFFSET('6. Patients'!$NU$9,1,MATCH($D37,'6. Patients'!$NV$9:$OO$9,0),ROWS('6. Patients'!EM$10:EM$107))),0),
IFERROR(SUMPRODUCT('6. Patients'!CZ$10:CZ$107,OFFSET('6. Patients'!$OP$9,1,MATCH($D37,'6. Patients'!$OQ$9:$QN$9,0),ROWS('6. Patients'!EM$10:EM$107))),0)+
IFERROR(SUMPRODUCT('6. Patients'!CZ$10:CZ$107,OFFSET('6. Patients'!$QO$9,1,MATCH($D37,'6. Patients'!$QP$9:$RI$9,0),ROWS('6. Patients'!EM$10:EM$107))),0)+
IFERROR(SUMPRODUCT('6. Patients'!CZ$10:CZ$107,OFFSET('6. Patients'!$RJ$9,1,MATCH($D37,'6. Patients'!$RK$9:$TH$9,0),ROWS('6. Patients'!EM$10:EM$107))),0)+
IFERROR(SUMPRODUCT('6. Patients'!CZ$10:CZ$107,OFFSET('6. Patients'!$TI$9,1,MATCH($D37,'6. Patients'!$TJ$9:$UC$9,0),ROWS('6. Patients'!EM$10:EM$107))),0))+
IFERROR(VLOOKUP($D37,$H$116:$L$146,COLUMNS($H$115:$J$115)-1+AG$7,0)*$E37*$F37*'1. General Inputs'!$J$25,0),0),0)</f>
        <v>0</v>
      </c>
      <c r="AH37" s="775">
        <f ca="1">ROUNDUP(IFERROR($F37*$E37*CHOOSE(AH$7,
IFERROR(SUMPRODUCT('6. Patients'!DA$10:DA$107,OFFSET('6. Patients'!$DN$9,1,MATCH($D37,'6. Patients'!$DO$9:$FL$9,0),ROWS('6. Patients'!EN$10:EN$107))),0)+
IFERROR(SUMPRODUCT('6. Patients'!DA$10:DA$107,OFFSET('6. Patients'!$FM$9,1,MATCH($D37,'6. Patients'!$FN$9:$GG$9,0),ROWS('6. Patients'!EN$10:EN$107))),0)+
IFERROR(SUMPRODUCT('6. Patients'!DA$10:DA$107,OFFSET('6. Patients'!$GH$9,1,MATCH($D37,'6. Patients'!$GI$9:$IF$9,0),ROWS('6. Patients'!EN$10:EN$107))),0)+
IFERROR(SUMPRODUCT('6. Patients'!DA$10:DA$107,OFFSET('6. Patients'!$IG$9,1,MATCH($D37,'6. Patients'!$IH$9:$JA$9,0),ROWS('6. Patients'!EN$10:EN$107))),0),
IFERROR(SUMPRODUCT('6. Patients'!DA$10:DA$107,OFFSET('6. Patients'!$JB$9,1,MATCH($D37,'6. Patients'!$JC$9:$KZ$9,0),ROWS('6. Patients'!EN$10:EN$107))),0)+
IFERROR(SUMPRODUCT('6. Patients'!DA$10:DA$107,OFFSET('6. Patients'!$LA$9,1,MATCH($D37,'6. Patients'!$LB$9:$LU$9,0),ROWS('6. Patients'!EN$10:EN$107))),0)+
IFERROR(SUMPRODUCT('6. Patients'!DA$10:DA$107,OFFSET('6. Patients'!$LV$9,1,MATCH($D37,'6. Patients'!$LW$9:$NT$9,0),ROWS('6. Patients'!EN$10:EN$107))),0)+
IFERROR(SUMPRODUCT('6. Patients'!DA$10:DA$107,OFFSET('6. Patients'!$NU$9,1,MATCH($D37,'6. Patients'!$NV$9:$OO$9,0),ROWS('6. Patients'!EN$10:EN$107))),0),
IFERROR(SUMPRODUCT('6. Patients'!DA$10:DA$107,OFFSET('6. Patients'!$OP$9,1,MATCH($D37,'6. Patients'!$OQ$9:$QN$9,0),ROWS('6. Patients'!EN$10:EN$107))),0)+
IFERROR(SUMPRODUCT('6. Patients'!DA$10:DA$107,OFFSET('6. Patients'!$QO$9,1,MATCH($D37,'6. Patients'!$QP$9:$RI$9,0),ROWS('6. Patients'!EN$10:EN$107))),0)+
IFERROR(SUMPRODUCT('6. Patients'!DA$10:DA$107,OFFSET('6. Patients'!$RJ$9,1,MATCH($D37,'6. Patients'!$RK$9:$TH$9,0),ROWS('6. Patients'!EN$10:EN$107))),0)+
IFERROR(SUMPRODUCT('6. Patients'!DA$10:DA$107,OFFSET('6. Patients'!$TI$9,1,MATCH($D37,'6. Patients'!$TJ$9:$UC$9,0),ROWS('6. Patients'!EN$10:EN$107))),0))+
IFERROR(VLOOKUP($D37,$H$116:$L$146,COLUMNS($H$115:$J$115)-1+AH$7,0)*$E37*$F37*'1. General Inputs'!$J$25,0),0),0)</f>
        <v>0</v>
      </c>
      <c r="AI37" s="775">
        <f ca="1">ROUNDUP(IFERROR($F37*$E37*CHOOSE(AI$7,
IFERROR(SUMPRODUCT('6. Patients'!DB$10:DB$107,OFFSET('6. Patients'!$DN$9,1,MATCH($D37,'6. Patients'!$DO$9:$FL$9,0),ROWS('6. Patients'!EO$10:EO$107))),0)+
IFERROR(SUMPRODUCT('6. Patients'!DB$10:DB$107,OFFSET('6. Patients'!$FM$9,1,MATCH($D37,'6. Patients'!$FN$9:$GG$9,0),ROWS('6. Patients'!EO$10:EO$107))),0)+
IFERROR(SUMPRODUCT('6. Patients'!DB$10:DB$107,OFFSET('6. Patients'!$GH$9,1,MATCH($D37,'6. Patients'!$GI$9:$IF$9,0),ROWS('6. Patients'!EO$10:EO$107))),0)+
IFERROR(SUMPRODUCT('6. Patients'!DB$10:DB$107,OFFSET('6. Patients'!$IG$9,1,MATCH($D37,'6. Patients'!$IH$9:$JA$9,0),ROWS('6. Patients'!EO$10:EO$107))),0),
IFERROR(SUMPRODUCT('6. Patients'!DB$10:DB$107,OFFSET('6. Patients'!$JB$9,1,MATCH($D37,'6. Patients'!$JC$9:$KZ$9,0),ROWS('6. Patients'!EO$10:EO$107))),0)+
IFERROR(SUMPRODUCT('6. Patients'!DB$10:DB$107,OFFSET('6. Patients'!$LA$9,1,MATCH($D37,'6. Patients'!$LB$9:$LU$9,0),ROWS('6. Patients'!EO$10:EO$107))),0)+
IFERROR(SUMPRODUCT('6. Patients'!DB$10:DB$107,OFFSET('6. Patients'!$LV$9,1,MATCH($D37,'6. Patients'!$LW$9:$NT$9,0),ROWS('6. Patients'!EO$10:EO$107))),0)+
IFERROR(SUMPRODUCT('6. Patients'!DB$10:DB$107,OFFSET('6. Patients'!$NU$9,1,MATCH($D37,'6. Patients'!$NV$9:$OO$9,0),ROWS('6. Patients'!EO$10:EO$107))),0),
IFERROR(SUMPRODUCT('6. Patients'!DB$10:DB$107,OFFSET('6. Patients'!$OP$9,1,MATCH($D37,'6. Patients'!$OQ$9:$QN$9,0),ROWS('6. Patients'!EO$10:EO$107))),0)+
IFERROR(SUMPRODUCT('6. Patients'!DB$10:DB$107,OFFSET('6. Patients'!$QO$9,1,MATCH($D37,'6. Patients'!$QP$9:$RI$9,0),ROWS('6. Patients'!EO$10:EO$107))),0)+
IFERROR(SUMPRODUCT('6. Patients'!DB$10:DB$107,OFFSET('6. Patients'!$RJ$9,1,MATCH($D37,'6. Patients'!$RK$9:$TH$9,0),ROWS('6. Patients'!EO$10:EO$107))),0)+
IFERROR(SUMPRODUCT('6. Patients'!DB$10:DB$107,OFFSET('6. Patients'!$TI$9,1,MATCH($D37,'6. Patients'!$TJ$9:$UC$9,0),ROWS('6. Patients'!EO$10:EO$107))),0))+
IFERROR(VLOOKUP($D37,$H$116:$L$146,COLUMNS($H$115:$J$115)-1+AI$7,0)*$E37*$F37*'1. General Inputs'!$J$25,0),0),0)</f>
        <v>0</v>
      </c>
      <c r="AJ37" s="775">
        <f ca="1">ROUNDUP(IFERROR($F37*$E37*CHOOSE(AJ$7,
IFERROR(SUMPRODUCT('6. Patients'!DC$10:DC$107,OFFSET('6. Patients'!$DN$9,1,MATCH($D37,'6. Patients'!$DO$9:$FL$9,0),ROWS('6. Patients'!EP$10:EP$107))),0)+
IFERROR(SUMPRODUCT('6. Patients'!DC$10:DC$107,OFFSET('6. Patients'!$FM$9,1,MATCH($D37,'6. Patients'!$FN$9:$GG$9,0),ROWS('6. Patients'!EP$10:EP$107))),0)+
IFERROR(SUMPRODUCT('6. Patients'!DC$10:DC$107,OFFSET('6. Patients'!$GH$9,1,MATCH($D37,'6. Patients'!$GI$9:$IF$9,0),ROWS('6. Patients'!EP$10:EP$107))),0)+
IFERROR(SUMPRODUCT('6. Patients'!DC$10:DC$107,OFFSET('6. Patients'!$IG$9,1,MATCH($D37,'6. Patients'!$IH$9:$JA$9,0),ROWS('6. Patients'!EP$10:EP$107))),0),
IFERROR(SUMPRODUCT('6. Patients'!DC$10:DC$107,OFFSET('6. Patients'!$JB$9,1,MATCH($D37,'6. Patients'!$JC$9:$KZ$9,0),ROWS('6. Patients'!EP$10:EP$107))),0)+
IFERROR(SUMPRODUCT('6. Patients'!DC$10:DC$107,OFFSET('6. Patients'!$LA$9,1,MATCH($D37,'6. Patients'!$LB$9:$LU$9,0),ROWS('6. Patients'!EP$10:EP$107))),0)+
IFERROR(SUMPRODUCT('6. Patients'!DC$10:DC$107,OFFSET('6. Patients'!$LV$9,1,MATCH($D37,'6. Patients'!$LW$9:$NT$9,0),ROWS('6. Patients'!EP$10:EP$107))),0)+
IFERROR(SUMPRODUCT('6. Patients'!DC$10:DC$107,OFFSET('6. Patients'!$NU$9,1,MATCH($D37,'6. Patients'!$NV$9:$OO$9,0),ROWS('6. Patients'!EP$10:EP$107))),0),
IFERROR(SUMPRODUCT('6. Patients'!DC$10:DC$107,OFFSET('6. Patients'!$OP$9,1,MATCH($D37,'6. Patients'!$OQ$9:$QN$9,0),ROWS('6. Patients'!EP$10:EP$107))),0)+
IFERROR(SUMPRODUCT('6. Patients'!DC$10:DC$107,OFFSET('6. Patients'!$QO$9,1,MATCH($D37,'6. Patients'!$QP$9:$RI$9,0),ROWS('6. Patients'!EP$10:EP$107))),0)+
IFERROR(SUMPRODUCT('6. Patients'!DC$10:DC$107,OFFSET('6. Patients'!$RJ$9,1,MATCH($D37,'6. Patients'!$RK$9:$TH$9,0),ROWS('6. Patients'!EP$10:EP$107))),0)+
IFERROR(SUMPRODUCT('6. Patients'!DC$10:DC$107,OFFSET('6. Patients'!$TI$9,1,MATCH($D37,'6. Patients'!$TJ$9:$UC$9,0),ROWS('6. Patients'!EP$10:EP$107))),0))+
IFERROR(VLOOKUP($D37,$H$116:$L$146,COLUMNS($H$115:$J$115)-1+AJ$7,0)*$E37*$F37*'1. General Inputs'!$J$25,0),0),0)</f>
        <v>0</v>
      </c>
      <c r="AK37" s="775">
        <f ca="1">ROUNDUP(IFERROR($F37*$E37*CHOOSE(AK$7,
IFERROR(SUMPRODUCT('6. Patients'!DD$10:DD$107,OFFSET('6. Patients'!$DN$9,1,MATCH($D37,'6. Patients'!$DO$9:$FL$9,0),ROWS('6. Patients'!EQ$10:EQ$107))),0)+
IFERROR(SUMPRODUCT('6. Patients'!DD$10:DD$107,OFFSET('6. Patients'!$FM$9,1,MATCH($D37,'6. Patients'!$FN$9:$GG$9,0),ROWS('6. Patients'!EQ$10:EQ$107))),0)+
IFERROR(SUMPRODUCT('6. Patients'!DD$10:DD$107,OFFSET('6. Patients'!$GH$9,1,MATCH($D37,'6. Patients'!$GI$9:$IF$9,0),ROWS('6. Patients'!EQ$10:EQ$107))),0)+
IFERROR(SUMPRODUCT('6. Patients'!DD$10:DD$107,OFFSET('6. Patients'!$IG$9,1,MATCH($D37,'6. Patients'!$IH$9:$JA$9,0),ROWS('6. Patients'!EQ$10:EQ$107))),0),
IFERROR(SUMPRODUCT('6. Patients'!DD$10:DD$107,OFFSET('6. Patients'!$JB$9,1,MATCH($D37,'6. Patients'!$JC$9:$KZ$9,0),ROWS('6. Patients'!EQ$10:EQ$107))),0)+
IFERROR(SUMPRODUCT('6. Patients'!DD$10:DD$107,OFFSET('6. Patients'!$LA$9,1,MATCH($D37,'6. Patients'!$LB$9:$LU$9,0),ROWS('6. Patients'!EQ$10:EQ$107))),0)+
IFERROR(SUMPRODUCT('6. Patients'!DD$10:DD$107,OFFSET('6. Patients'!$LV$9,1,MATCH($D37,'6. Patients'!$LW$9:$NT$9,0),ROWS('6. Patients'!EQ$10:EQ$107))),0)+
IFERROR(SUMPRODUCT('6. Patients'!DD$10:DD$107,OFFSET('6. Patients'!$NU$9,1,MATCH($D37,'6. Patients'!$NV$9:$OO$9,0),ROWS('6. Patients'!EQ$10:EQ$107))),0),
IFERROR(SUMPRODUCT('6. Patients'!DD$10:DD$107,OFFSET('6. Patients'!$OP$9,1,MATCH($D37,'6. Patients'!$OQ$9:$QN$9,0),ROWS('6. Patients'!EQ$10:EQ$107))),0)+
IFERROR(SUMPRODUCT('6. Patients'!DD$10:DD$107,OFFSET('6. Patients'!$QO$9,1,MATCH($D37,'6. Patients'!$QP$9:$RI$9,0),ROWS('6. Patients'!EQ$10:EQ$107))),0)+
IFERROR(SUMPRODUCT('6. Patients'!DD$10:DD$107,OFFSET('6. Patients'!$RJ$9,1,MATCH($D37,'6. Patients'!$RK$9:$TH$9,0),ROWS('6. Patients'!EQ$10:EQ$107))),0)+
IFERROR(SUMPRODUCT('6. Patients'!DD$10:DD$107,OFFSET('6. Patients'!$TI$9,1,MATCH($D37,'6. Patients'!$TJ$9:$UC$9,0),ROWS('6. Patients'!EQ$10:EQ$107))),0))+
IFERROR(VLOOKUP($D37,$H$116:$L$146,COLUMNS($H$115:$J$115)-1+AK$7,0)*$E37*$F37*'1. General Inputs'!$J$25,0),0),0)</f>
        <v>0</v>
      </c>
      <c r="AL37" s="775">
        <f ca="1">ROUNDUP(IFERROR($F37*$E37*CHOOSE(AL$7,
IFERROR(SUMPRODUCT('6. Patients'!DE$10:DE$107,OFFSET('6. Patients'!$DN$9,1,MATCH($D37,'6. Patients'!$DO$9:$FL$9,0),ROWS('6. Patients'!ER$10:ER$107))),0)+
IFERROR(SUMPRODUCT('6. Patients'!DE$10:DE$107,OFFSET('6. Patients'!$FM$9,1,MATCH($D37,'6. Patients'!$FN$9:$GG$9,0),ROWS('6. Patients'!ER$10:ER$107))),0)+
IFERROR(SUMPRODUCT('6. Patients'!DE$10:DE$107,OFFSET('6. Patients'!$GH$9,1,MATCH($D37,'6. Patients'!$GI$9:$IF$9,0),ROWS('6. Patients'!ER$10:ER$107))),0)+
IFERROR(SUMPRODUCT('6. Patients'!DE$10:DE$107,OFFSET('6. Patients'!$IG$9,1,MATCH($D37,'6. Patients'!$IH$9:$JA$9,0),ROWS('6. Patients'!ER$10:ER$107))),0),
IFERROR(SUMPRODUCT('6. Patients'!DE$10:DE$107,OFFSET('6. Patients'!$JB$9,1,MATCH($D37,'6. Patients'!$JC$9:$KZ$9,0),ROWS('6. Patients'!ER$10:ER$107))),0)+
IFERROR(SUMPRODUCT('6. Patients'!DE$10:DE$107,OFFSET('6. Patients'!$LA$9,1,MATCH($D37,'6. Patients'!$LB$9:$LU$9,0),ROWS('6. Patients'!ER$10:ER$107))),0)+
IFERROR(SUMPRODUCT('6. Patients'!DE$10:DE$107,OFFSET('6. Patients'!$LV$9,1,MATCH($D37,'6. Patients'!$LW$9:$NT$9,0),ROWS('6. Patients'!ER$10:ER$107))),0)+
IFERROR(SUMPRODUCT('6. Patients'!DE$10:DE$107,OFFSET('6. Patients'!$NU$9,1,MATCH($D37,'6. Patients'!$NV$9:$OO$9,0),ROWS('6. Patients'!ER$10:ER$107))),0),
IFERROR(SUMPRODUCT('6. Patients'!DE$10:DE$107,OFFSET('6. Patients'!$OP$9,1,MATCH($D37,'6. Patients'!$OQ$9:$QN$9,0),ROWS('6. Patients'!ER$10:ER$107))),0)+
IFERROR(SUMPRODUCT('6. Patients'!DE$10:DE$107,OFFSET('6. Patients'!$QO$9,1,MATCH($D37,'6. Patients'!$QP$9:$RI$9,0),ROWS('6. Patients'!ER$10:ER$107))),0)+
IFERROR(SUMPRODUCT('6. Patients'!DE$10:DE$107,OFFSET('6. Patients'!$RJ$9,1,MATCH($D37,'6. Patients'!$RK$9:$TH$9,0),ROWS('6. Patients'!ER$10:ER$107))),0)+
IFERROR(SUMPRODUCT('6. Patients'!DE$10:DE$107,OFFSET('6. Patients'!$TI$9,1,MATCH($D37,'6. Patients'!$TJ$9:$UC$9,0),ROWS('6. Patients'!ER$10:ER$107))),0))+
IFERROR(VLOOKUP($D37,$H$116:$L$146,COLUMNS($H$115:$J$115)-1+AL$7,0)*$E37*$F37*'1. General Inputs'!$J$25,0),0),0)</f>
        <v>0</v>
      </c>
      <c r="AM37" s="775">
        <f ca="1">ROUNDUP(IFERROR($F37*$E37*CHOOSE(AM$7,
IFERROR(SUMPRODUCT('6. Patients'!DF$10:DF$107,OFFSET('6. Patients'!$DN$9,1,MATCH($D37,'6. Patients'!$DO$9:$FL$9,0),ROWS('6. Patients'!ES$10:ES$107))),0)+
IFERROR(SUMPRODUCT('6. Patients'!DF$10:DF$107,OFFSET('6. Patients'!$FM$9,1,MATCH($D37,'6. Patients'!$FN$9:$GG$9,0),ROWS('6. Patients'!ES$10:ES$107))),0)+
IFERROR(SUMPRODUCT('6. Patients'!DF$10:DF$107,OFFSET('6. Patients'!$GH$9,1,MATCH($D37,'6. Patients'!$GI$9:$IF$9,0),ROWS('6. Patients'!ES$10:ES$107))),0)+
IFERROR(SUMPRODUCT('6. Patients'!DF$10:DF$107,OFFSET('6. Patients'!$IG$9,1,MATCH($D37,'6. Patients'!$IH$9:$JA$9,0),ROWS('6. Patients'!ES$10:ES$107))),0),
IFERROR(SUMPRODUCT('6. Patients'!DF$10:DF$107,OFFSET('6. Patients'!$JB$9,1,MATCH($D37,'6. Patients'!$JC$9:$KZ$9,0),ROWS('6. Patients'!ES$10:ES$107))),0)+
IFERROR(SUMPRODUCT('6. Patients'!DF$10:DF$107,OFFSET('6. Patients'!$LA$9,1,MATCH($D37,'6. Patients'!$LB$9:$LU$9,0),ROWS('6. Patients'!ES$10:ES$107))),0)+
IFERROR(SUMPRODUCT('6. Patients'!DF$10:DF$107,OFFSET('6. Patients'!$LV$9,1,MATCH($D37,'6. Patients'!$LW$9:$NT$9,0),ROWS('6. Patients'!ES$10:ES$107))),0)+
IFERROR(SUMPRODUCT('6. Patients'!DF$10:DF$107,OFFSET('6. Patients'!$NU$9,1,MATCH($D37,'6. Patients'!$NV$9:$OO$9,0),ROWS('6. Patients'!ES$10:ES$107))),0),
IFERROR(SUMPRODUCT('6. Patients'!DF$10:DF$107,OFFSET('6. Patients'!$OP$9,1,MATCH($D37,'6. Patients'!$OQ$9:$QN$9,0),ROWS('6. Patients'!ES$10:ES$107))),0)+
IFERROR(SUMPRODUCT('6. Patients'!DF$10:DF$107,OFFSET('6. Patients'!$QO$9,1,MATCH($D37,'6. Patients'!$QP$9:$RI$9,0),ROWS('6. Patients'!ES$10:ES$107))),0)+
IFERROR(SUMPRODUCT('6. Patients'!DF$10:DF$107,OFFSET('6. Patients'!$RJ$9,1,MATCH($D37,'6. Patients'!$RK$9:$TH$9,0),ROWS('6. Patients'!ES$10:ES$107))),0)+
IFERROR(SUMPRODUCT('6. Patients'!DF$10:DF$107,OFFSET('6. Patients'!$TI$9,1,MATCH($D37,'6. Patients'!$TJ$9:$UC$9,0),ROWS('6. Patients'!ES$10:ES$107))),0))+
IFERROR(VLOOKUP($D37,$H$116:$L$146,COLUMNS($H$115:$J$115)-1+AM$7,0)*$E37*$F37*'1. General Inputs'!$J$25,0),0),0)</f>
        <v>0</v>
      </c>
      <c r="AN37" s="775">
        <f ca="1">ROUNDUP(IFERROR($F37*$E37*CHOOSE(AN$7,
IFERROR(SUMPRODUCT('6. Patients'!DG$10:DG$107,OFFSET('6. Patients'!$DN$9,1,MATCH($D37,'6. Patients'!$DO$9:$FL$9,0),ROWS('6. Patients'!ET$10:ET$107))),0)+
IFERROR(SUMPRODUCT('6. Patients'!DG$10:DG$107,OFFSET('6. Patients'!$FM$9,1,MATCH($D37,'6. Patients'!$FN$9:$GG$9,0),ROWS('6. Patients'!ET$10:ET$107))),0)+
IFERROR(SUMPRODUCT('6. Patients'!DG$10:DG$107,OFFSET('6. Patients'!$GH$9,1,MATCH($D37,'6. Patients'!$GI$9:$IF$9,0),ROWS('6. Patients'!ET$10:ET$107))),0)+
IFERROR(SUMPRODUCT('6. Patients'!DG$10:DG$107,OFFSET('6. Patients'!$IG$9,1,MATCH($D37,'6. Patients'!$IH$9:$JA$9,0),ROWS('6. Patients'!ET$10:ET$107))),0),
IFERROR(SUMPRODUCT('6. Patients'!DG$10:DG$107,OFFSET('6. Patients'!$JB$9,1,MATCH($D37,'6. Patients'!$JC$9:$KZ$9,0),ROWS('6. Patients'!ET$10:ET$107))),0)+
IFERROR(SUMPRODUCT('6. Patients'!DG$10:DG$107,OFFSET('6. Patients'!$LA$9,1,MATCH($D37,'6. Patients'!$LB$9:$LU$9,0),ROWS('6. Patients'!ET$10:ET$107))),0)+
IFERROR(SUMPRODUCT('6. Patients'!DG$10:DG$107,OFFSET('6. Patients'!$LV$9,1,MATCH($D37,'6. Patients'!$LW$9:$NT$9,0),ROWS('6. Patients'!ET$10:ET$107))),0)+
IFERROR(SUMPRODUCT('6. Patients'!DG$10:DG$107,OFFSET('6. Patients'!$NU$9,1,MATCH($D37,'6. Patients'!$NV$9:$OO$9,0),ROWS('6. Patients'!ET$10:ET$107))),0),
IFERROR(SUMPRODUCT('6. Patients'!DG$10:DG$107,OFFSET('6. Patients'!$OP$9,1,MATCH($D37,'6. Patients'!$OQ$9:$QN$9,0),ROWS('6. Patients'!ET$10:ET$107))),0)+
IFERROR(SUMPRODUCT('6. Patients'!DG$10:DG$107,OFFSET('6. Patients'!$QO$9,1,MATCH($D37,'6. Patients'!$QP$9:$RI$9,0),ROWS('6. Patients'!ET$10:ET$107))),0)+
IFERROR(SUMPRODUCT('6. Patients'!DG$10:DG$107,OFFSET('6. Patients'!$RJ$9,1,MATCH($D37,'6. Patients'!$RK$9:$TH$9,0),ROWS('6. Patients'!ET$10:ET$107))),0)+
IFERROR(SUMPRODUCT('6. Patients'!DG$10:DG$107,OFFSET('6. Patients'!$TI$9,1,MATCH($D37,'6. Patients'!$TJ$9:$UC$9,0),ROWS('6. Patients'!ET$10:ET$107))),0))+
IFERROR(VLOOKUP($D37,$H$116:$L$146,COLUMNS($H$115:$J$115)-1+AN$7,0)*$E37*$F37*'1. General Inputs'!$J$25,0),0),0)</f>
        <v>0</v>
      </c>
      <c r="AO37" s="775">
        <f ca="1">ROUNDUP(IFERROR($F37*$E37*CHOOSE(AO$7,
IFERROR(SUMPRODUCT('6. Patients'!DH$10:DH$107,OFFSET('6. Patients'!$DN$9,1,MATCH($D37,'6. Patients'!$DO$9:$FL$9,0),ROWS('6. Patients'!EU$10:EU$107))),0)+
IFERROR(SUMPRODUCT('6. Patients'!DH$10:DH$107,OFFSET('6. Patients'!$FM$9,1,MATCH($D37,'6. Patients'!$FN$9:$GG$9,0),ROWS('6. Patients'!EU$10:EU$107))),0)+
IFERROR(SUMPRODUCT('6. Patients'!DH$10:DH$107,OFFSET('6. Patients'!$GH$9,1,MATCH($D37,'6. Patients'!$GI$9:$IF$9,0),ROWS('6. Patients'!EU$10:EU$107))),0)+
IFERROR(SUMPRODUCT('6. Patients'!DH$10:DH$107,OFFSET('6. Patients'!$IG$9,1,MATCH($D37,'6. Patients'!$IH$9:$JA$9,0),ROWS('6. Patients'!EU$10:EU$107))),0),
IFERROR(SUMPRODUCT('6. Patients'!DH$10:DH$107,OFFSET('6. Patients'!$JB$9,1,MATCH($D37,'6. Patients'!$JC$9:$KZ$9,0),ROWS('6. Patients'!EU$10:EU$107))),0)+
IFERROR(SUMPRODUCT('6. Patients'!DH$10:DH$107,OFFSET('6. Patients'!$LA$9,1,MATCH($D37,'6. Patients'!$LB$9:$LU$9,0),ROWS('6. Patients'!EU$10:EU$107))),0)+
IFERROR(SUMPRODUCT('6. Patients'!DH$10:DH$107,OFFSET('6. Patients'!$LV$9,1,MATCH($D37,'6. Patients'!$LW$9:$NT$9,0),ROWS('6. Patients'!EU$10:EU$107))),0)+
IFERROR(SUMPRODUCT('6. Patients'!DH$10:DH$107,OFFSET('6. Patients'!$NU$9,1,MATCH($D37,'6. Patients'!$NV$9:$OO$9,0),ROWS('6. Patients'!EU$10:EU$107))),0),
IFERROR(SUMPRODUCT('6. Patients'!DH$10:DH$107,OFFSET('6. Patients'!$OP$9,1,MATCH($D37,'6. Patients'!$OQ$9:$QN$9,0),ROWS('6. Patients'!EU$10:EU$107))),0)+
IFERROR(SUMPRODUCT('6. Patients'!DH$10:DH$107,OFFSET('6. Patients'!$QO$9,1,MATCH($D37,'6. Patients'!$QP$9:$RI$9,0),ROWS('6. Patients'!EU$10:EU$107))),0)+
IFERROR(SUMPRODUCT('6. Patients'!DH$10:DH$107,OFFSET('6. Patients'!$RJ$9,1,MATCH($D37,'6. Patients'!$RK$9:$TH$9,0),ROWS('6. Patients'!EU$10:EU$107))),0)+
IFERROR(SUMPRODUCT('6. Patients'!DH$10:DH$107,OFFSET('6. Patients'!$TI$9,1,MATCH($D37,'6. Patients'!$TJ$9:$UC$9,0),ROWS('6. Patients'!EU$10:EU$107))),0))+
IFERROR(VLOOKUP($D37,$H$116:$L$146,COLUMNS($H$115:$J$115)-1+AO$7,0)*$E37*$F37*'1. General Inputs'!$J$25,0),0),0)</f>
        <v>0</v>
      </c>
      <c r="AP37" s="775">
        <f ca="1">ROUNDUP(IFERROR($F37*$E37*CHOOSE(AP$7,
IFERROR(SUMPRODUCT('6. Patients'!DI$10:DI$107,OFFSET('6. Patients'!$DN$9,1,MATCH($D37,'6. Patients'!$DO$9:$FL$9,0),ROWS('6. Patients'!EV$10:EV$107))),0)+
IFERROR(SUMPRODUCT('6. Patients'!DI$10:DI$107,OFFSET('6. Patients'!$FM$9,1,MATCH($D37,'6. Patients'!$FN$9:$GG$9,0),ROWS('6. Patients'!EV$10:EV$107))),0)+
IFERROR(SUMPRODUCT('6. Patients'!DI$10:DI$107,OFFSET('6. Patients'!$GH$9,1,MATCH($D37,'6. Patients'!$GI$9:$IF$9,0),ROWS('6. Patients'!EV$10:EV$107))),0)+
IFERROR(SUMPRODUCT('6. Patients'!DI$10:DI$107,OFFSET('6. Patients'!$IG$9,1,MATCH($D37,'6. Patients'!$IH$9:$JA$9,0),ROWS('6. Patients'!EV$10:EV$107))),0),
IFERROR(SUMPRODUCT('6. Patients'!DI$10:DI$107,OFFSET('6. Patients'!$JB$9,1,MATCH($D37,'6. Patients'!$JC$9:$KZ$9,0),ROWS('6. Patients'!EV$10:EV$107))),0)+
IFERROR(SUMPRODUCT('6. Patients'!DI$10:DI$107,OFFSET('6. Patients'!$LA$9,1,MATCH($D37,'6. Patients'!$LB$9:$LU$9,0),ROWS('6. Patients'!EV$10:EV$107))),0)+
IFERROR(SUMPRODUCT('6. Patients'!DI$10:DI$107,OFFSET('6. Patients'!$LV$9,1,MATCH($D37,'6. Patients'!$LW$9:$NT$9,0),ROWS('6. Patients'!EV$10:EV$107))),0)+
IFERROR(SUMPRODUCT('6. Patients'!DI$10:DI$107,OFFSET('6. Patients'!$NU$9,1,MATCH($D37,'6. Patients'!$NV$9:$OO$9,0),ROWS('6. Patients'!EV$10:EV$107))),0),
IFERROR(SUMPRODUCT('6. Patients'!DI$10:DI$107,OFFSET('6. Patients'!$OP$9,1,MATCH($D37,'6. Patients'!$OQ$9:$QN$9,0),ROWS('6. Patients'!EV$10:EV$107))),0)+
IFERROR(SUMPRODUCT('6. Patients'!DI$10:DI$107,OFFSET('6. Patients'!$QO$9,1,MATCH($D37,'6. Patients'!$QP$9:$RI$9,0),ROWS('6. Patients'!EV$10:EV$107))),0)+
IFERROR(SUMPRODUCT('6. Patients'!DI$10:DI$107,OFFSET('6. Patients'!$RJ$9,1,MATCH($D37,'6. Patients'!$RK$9:$TH$9,0),ROWS('6. Patients'!EV$10:EV$107))),0)+
IFERROR(SUMPRODUCT('6. Patients'!DI$10:DI$107,OFFSET('6. Patients'!$TI$9,1,MATCH($D37,'6. Patients'!$TJ$9:$UC$9,0),ROWS('6. Patients'!EV$10:EV$107))),0))+
IFERROR(VLOOKUP($D37,$H$116:$L$146,COLUMNS($H$115:$J$115)-1+AP$7,0)*$E37*$F37*'1. General Inputs'!$J$25,0),0),0)</f>
        <v>0</v>
      </c>
      <c r="AQ37" s="775">
        <f ca="1">ROUNDUP(IFERROR($F37*$E37*CHOOSE(AQ$7,
IFERROR(SUMPRODUCT('6. Patients'!DJ$10:DJ$107,OFFSET('6. Patients'!$DN$9,1,MATCH($D37,'6. Patients'!$DO$9:$FL$9,0),ROWS('6. Patients'!EW$10:EW$107))),0)+
IFERROR(SUMPRODUCT('6. Patients'!DJ$10:DJ$107,OFFSET('6. Patients'!$FM$9,1,MATCH($D37,'6. Patients'!$FN$9:$GG$9,0),ROWS('6. Patients'!EW$10:EW$107))),0)+
IFERROR(SUMPRODUCT('6. Patients'!DJ$10:DJ$107,OFFSET('6. Patients'!$GH$9,1,MATCH($D37,'6. Patients'!$GI$9:$IF$9,0),ROWS('6. Patients'!EW$10:EW$107))),0)+
IFERROR(SUMPRODUCT('6. Patients'!DJ$10:DJ$107,OFFSET('6. Patients'!$IG$9,1,MATCH($D37,'6. Patients'!$IH$9:$JA$9,0),ROWS('6. Patients'!EW$10:EW$107))),0),
IFERROR(SUMPRODUCT('6. Patients'!DJ$10:DJ$107,OFFSET('6. Patients'!$JB$9,1,MATCH($D37,'6. Patients'!$JC$9:$KZ$9,0),ROWS('6. Patients'!EW$10:EW$107))),0)+
IFERROR(SUMPRODUCT('6. Patients'!DJ$10:DJ$107,OFFSET('6. Patients'!$LA$9,1,MATCH($D37,'6. Patients'!$LB$9:$LU$9,0),ROWS('6. Patients'!EW$10:EW$107))),0)+
IFERROR(SUMPRODUCT('6. Patients'!DJ$10:DJ$107,OFFSET('6. Patients'!$LV$9,1,MATCH($D37,'6. Patients'!$LW$9:$NT$9,0),ROWS('6. Patients'!EW$10:EW$107))),0)+
IFERROR(SUMPRODUCT('6. Patients'!DJ$10:DJ$107,OFFSET('6. Patients'!$NU$9,1,MATCH($D37,'6. Patients'!$NV$9:$OO$9,0),ROWS('6. Patients'!EW$10:EW$107))),0),
IFERROR(SUMPRODUCT('6. Patients'!DJ$10:DJ$107,OFFSET('6. Patients'!$OP$9,1,MATCH($D37,'6. Patients'!$OQ$9:$QN$9,0),ROWS('6. Patients'!EW$10:EW$107))),0)+
IFERROR(SUMPRODUCT('6. Patients'!DJ$10:DJ$107,OFFSET('6. Patients'!$QO$9,1,MATCH($D37,'6. Patients'!$QP$9:$RI$9,0),ROWS('6. Patients'!EW$10:EW$107))),0)+
IFERROR(SUMPRODUCT('6. Patients'!DJ$10:DJ$107,OFFSET('6. Patients'!$RJ$9,1,MATCH($D37,'6. Patients'!$RK$9:$TH$9,0),ROWS('6. Patients'!EW$10:EW$107))),0)+
IFERROR(SUMPRODUCT('6. Patients'!DJ$10:DJ$107,OFFSET('6. Patients'!$TI$9,1,MATCH($D37,'6. Patients'!$TJ$9:$UC$9,0),ROWS('6. Patients'!EW$10:EW$107))),0))+
IFERROR(VLOOKUP($D37,$H$116:$L$146,COLUMNS($H$115:$J$115)-1+AQ$7,0)*$E37*$F37*'1. General Inputs'!$J$25,0),0),0)</f>
        <v>0</v>
      </c>
      <c r="AR37" s="342"/>
      <c r="AZ37" s="335">
        <f ca="1">IFERROR(SUM(OFFSET('7. Consumption'!H37,0,1,,MIN('1. General Inputs'!$J$29,COLUMNS('7. Consumption'!H$9:$AQ$9)-1))),0)+MAX(0,$AQ37*('1. General Inputs'!$J$29-COLUMNS('7. Consumption'!H$9:$AQ$9)+1))</f>
        <v>0</v>
      </c>
      <c r="BA37" s="335">
        <f ca="1">IFERROR(SUM(OFFSET('7. Consumption'!I37,0,1,,MIN('1. General Inputs'!$J$29,COLUMNS('7. Consumption'!I$9:$AQ$9)-1))),0)+MAX(0,$AQ37*('1. General Inputs'!$J$29-COLUMNS('7. Consumption'!I$9:$AQ$9)+1))</f>
        <v>0</v>
      </c>
      <c r="BB37" s="335">
        <f ca="1">IFERROR(SUM(OFFSET('7. Consumption'!J37,0,1,,MIN('1. General Inputs'!$J$29,COLUMNS('7. Consumption'!J$9:$AQ$9)-1))),0)+MAX(0,$AQ37*('1. General Inputs'!$J$29-COLUMNS('7. Consumption'!J$9:$AQ$9)+1))</f>
        <v>0</v>
      </c>
      <c r="BC37" s="335">
        <f ca="1">IFERROR(SUM(OFFSET('7. Consumption'!K37,0,1,,MIN('1. General Inputs'!$J$29,COLUMNS('7. Consumption'!K$9:$AQ$9)-1))),0)+MAX(0,$AQ37*('1. General Inputs'!$J$29-COLUMNS('7. Consumption'!K$9:$AQ$9)+1))</f>
        <v>0</v>
      </c>
      <c r="BD37" s="335">
        <f ca="1">IFERROR(SUM(OFFSET('7. Consumption'!L37,0,1,,MIN('1. General Inputs'!$J$29,COLUMNS('7. Consumption'!L$9:$AQ$9)-1))),0)+MAX(0,$AQ37*('1. General Inputs'!$J$29-COLUMNS('7. Consumption'!L$9:$AQ$9)+1))</f>
        <v>0</v>
      </c>
      <c r="BE37" s="335">
        <f ca="1">IFERROR(SUM(OFFSET('7. Consumption'!M37,0,1,,MIN('1. General Inputs'!$J$29,COLUMNS('7. Consumption'!M$9:$AQ$9)-1))),0)+MAX(0,$AQ37*('1. General Inputs'!$J$29-COLUMNS('7. Consumption'!M$9:$AQ$9)+1))</f>
        <v>0</v>
      </c>
      <c r="BF37" s="335">
        <f ca="1">IFERROR(SUM(OFFSET('7. Consumption'!N37,0,1,,MIN('1. General Inputs'!$J$29,COLUMNS('7. Consumption'!N$9:$AQ$9)-1))),0)+MAX(0,$AQ37*('1. General Inputs'!$J$29-COLUMNS('7. Consumption'!N$9:$AQ$9)+1))</f>
        <v>0</v>
      </c>
      <c r="BG37" s="335">
        <f ca="1">IFERROR(SUM(OFFSET('7. Consumption'!O37,0,1,,MIN('1. General Inputs'!$J$29,COLUMNS('7. Consumption'!O$9:$AQ$9)-1))),0)+MAX(0,$AQ37*('1. General Inputs'!$J$29-COLUMNS('7. Consumption'!O$9:$AQ$9)+1))</f>
        <v>0</v>
      </c>
      <c r="BH37" s="335">
        <f ca="1">IFERROR(SUM(OFFSET('7. Consumption'!P37,0,1,,MIN('1. General Inputs'!$J$29,COLUMNS('7. Consumption'!P$9:$AQ$9)-1))),0)+MAX(0,$AQ37*('1. General Inputs'!$J$29-COLUMNS('7. Consumption'!P$9:$AQ$9)+1))</f>
        <v>0</v>
      </c>
      <c r="BI37" s="335">
        <f ca="1">IFERROR(SUM(OFFSET('7. Consumption'!Q37,0,1,,MIN('1. General Inputs'!$J$29,COLUMNS('7. Consumption'!Q$9:$AQ$9)-1))),0)+MAX(0,$AQ37*('1. General Inputs'!$J$29-COLUMNS('7. Consumption'!Q$9:$AQ$9)+1))</f>
        <v>0</v>
      </c>
      <c r="BJ37" s="335">
        <f ca="1">IFERROR(SUM(OFFSET('7. Consumption'!R37,0,1,,MIN('1. General Inputs'!$J$29,COLUMNS('7. Consumption'!R$9:$AQ$9)-1))),0)+MAX(0,$AQ37*('1. General Inputs'!$J$29-COLUMNS('7. Consumption'!R$9:$AQ$9)+1))</f>
        <v>0</v>
      </c>
      <c r="BK37" s="335">
        <f ca="1">IFERROR(SUM(OFFSET('7. Consumption'!S37,0,1,,MIN('1. General Inputs'!$J$29,COLUMNS('7. Consumption'!S$9:$AQ$9)-1))),0)+MAX(0,$AQ37*('1. General Inputs'!$J$29-COLUMNS('7. Consumption'!S$9:$AQ$9)+1))</f>
        <v>0</v>
      </c>
      <c r="BL37" s="335">
        <f ca="1">IFERROR(SUM(OFFSET('7. Consumption'!T37,0,1,,MIN('1. General Inputs'!$J$29,COLUMNS('7. Consumption'!T$9:$AQ$9)-1))),0)+MAX(0,$AQ37*('1. General Inputs'!$J$29-COLUMNS('7. Consumption'!T$9:$AQ$9)+1))</f>
        <v>0</v>
      </c>
      <c r="BM37" s="335">
        <f ca="1">IFERROR(SUM(OFFSET('7. Consumption'!U37,0,1,,MIN('1. General Inputs'!$J$29,COLUMNS('7. Consumption'!U$9:$AQ$9)-1))),0)+MAX(0,$AQ37*('1. General Inputs'!$J$29-COLUMNS('7. Consumption'!U$9:$AQ$9)+1))</f>
        <v>0</v>
      </c>
      <c r="BN37" s="335">
        <f ca="1">IFERROR(SUM(OFFSET('7. Consumption'!V37,0,1,,MIN('1. General Inputs'!$J$29,COLUMNS('7. Consumption'!V$9:$AQ$9)-1))),0)+MAX(0,$AQ37*('1. General Inputs'!$J$29-COLUMNS('7. Consumption'!V$9:$AQ$9)+1))</f>
        <v>0</v>
      </c>
      <c r="BO37" s="335">
        <f ca="1">IFERROR(SUM(OFFSET('7. Consumption'!W37,0,1,,MIN('1. General Inputs'!$J$29,COLUMNS('7. Consumption'!W$9:$AQ$9)-1))),0)+MAX(0,$AQ37*('1. General Inputs'!$J$29-COLUMNS('7. Consumption'!W$9:$AQ$9)+1))</f>
        <v>0</v>
      </c>
      <c r="BP37" s="335">
        <f ca="1">IFERROR(SUM(OFFSET('7. Consumption'!X37,0,1,,MIN('1. General Inputs'!$J$29,COLUMNS('7. Consumption'!X$9:$AQ$9)-1))),0)+MAX(0,$AQ37*('1. General Inputs'!$J$29-COLUMNS('7. Consumption'!X$9:$AQ$9)+1))</f>
        <v>0</v>
      </c>
      <c r="BQ37" s="335">
        <f ca="1">IFERROR(SUM(OFFSET('7. Consumption'!Y37,0,1,,MIN('1. General Inputs'!$J$29,COLUMNS('7. Consumption'!Y$9:$AQ$9)-1))),0)+MAX(0,$AQ37*('1. General Inputs'!$J$29-COLUMNS('7. Consumption'!Y$9:$AQ$9)+1))</f>
        <v>0</v>
      </c>
      <c r="BR37" s="335">
        <f ca="1">IFERROR(SUM(OFFSET('7. Consumption'!Z37,0,1,,MIN('1. General Inputs'!$J$29,COLUMNS('7. Consumption'!Z$9:$AQ$9)-1))),0)+MAX(0,$AQ37*('1. General Inputs'!$J$29-COLUMNS('7. Consumption'!Z$9:$AQ$9)+1))</f>
        <v>0</v>
      </c>
      <c r="BS37" s="335">
        <f ca="1">IFERROR(SUM(OFFSET('7. Consumption'!AA37,0,1,,MIN('1. General Inputs'!$J$29,COLUMNS('7. Consumption'!AA$9:$AQ$9)-1))),0)+MAX(0,$AQ37*('1. General Inputs'!$J$29-COLUMNS('7. Consumption'!AA$9:$AQ$9)+1))</f>
        <v>0</v>
      </c>
      <c r="BT37" s="335">
        <f ca="1">IFERROR(SUM(OFFSET('7. Consumption'!AB37,0,1,,MIN('1. General Inputs'!$J$29,COLUMNS('7. Consumption'!AB$9:$AQ$9)-1))),0)+MAX(0,$AQ37*('1. General Inputs'!$J$29-COLUMNS('7. Consumption'!AB$9:$AQ$9)+1))</f>
        <v>0</v>
      </c>
      <c r="BU37" s="335">
        <f ca="1">IFERROR(SUM(OFFSET('7. Consumption'!AC37,0,1,,MIN('1. General Inputs'!$J$29,COLUMNS('7. Consumption'!AC$9:$AQ$9)-1))),0)+MAX(0,$AQ37*('1. General Inputs'!$J$29-COLUMNS('7. Consumption'!AC$9:$AQ$9)+1))</f>
        <v>0</v>
      </c>
      <c r="BV37" s="335">
        <f ca="1">IFERROR(SUM(OFFSET('7. Consumption'!AD37,0,1,,MIN('1. General Inputs'!$J$29,COLUMNS('7. Consumption'!AD$9:$AQ$9)-1))),0)+MAX(0,$AQ37*('1. General Inputs'!$J$29-COLUMNS('7. Consumption'!AD$9:$AQ$9)+1))</f>
        <v>0</v>
      </c>
      <c r="BW37" s="335">
        <f ca="1">IFERROR(SUM(OFFSET('7. Consumption'!AE37,0,1,,MIN('1. General Inputs'!$J$29,COLUMNS('7. Consumption'!AE$9:$AQ$9)-1))),0)+MAX(0,$AQ37*('1. General Inputs'!$J$29-COLUMNS('7. Consumption'!AE$9:$AQ$9)+1))</f>
        <v>0</v>
      </c>
      <c r="BX37" s="335">
        <f ca="1">IFERROR(SUM(OFFSET('7. Consumption'!AF37,0,1,,MIN('1. General Inputs'!$J$29,COLUMNS('7. Consumption'!AF$9:$AQ$9)-1))),0)+MAX(0,$AQ37*('1. General Inputs'!$J$29-COLUMNS('7. Consumption'!AF$9:$AQ$9)+1))</f>
        <v>0</v>
      </c>
      <c r="BY37" s="335">
        <f ca="1">IFERROR(SUM(OFFSET('7. Consumption'!AG37,0,1,,MIN('1. General Inputs'!$J$29,COLUMNS('7. Consumption'!AG$9:$AQ$9)-1))),0)+MAX(0,$AQ37*('1. General Inputs'!$J$29-COLUMNS('7. Consumption'!AG$9:$AQ$9)+1))</f>
        <v>0</v>
      </c>
      <c r="BZ37" s="335">
        <f ca="1">IFERROR(SUM(OFFSET('7. Consumption'!AH37,0,1,,MIN('1. General Inputs'!$J$29,COLUMNS('7. Consumption'!AH$9:$AQ$9)-1))),0)+MAX(0,$AQ37*('1. General Inputs'!$J$29-COLUMNS('7. Consumption'!AH$9:$AQ$9)+1))</f>
        <v>0</v>
      </c>
      <c r="CA37" s="335">
        <f ca="1">IFERROR(SUM(OFFSET('7. Consumption'!AI37,0,1,,MIN('1. General Inputs'!$J$29,COLUMNS('7. Consumption'!AI$9:$AQ$9)-1))),0)+MAX(0,$AQ37*('1. General Inputs'!$J$29-COLUMNS('7. Consumption'!AI$9:$AQ$9)+1))</f>
        <v>0</v>
      </c>
      <c r="CB37" s="335">
        <f ca="1">IFERROR(SUM(OFFSET('7. Consumption'!AJ37,0,1,,MIN('1. General Inputs'!$J$29,COLUMNS('7. Consumption'!AJ$9:$AQ$9)-1))),0)+MAX(0,$AQ37*('1. General Inputs'!$J$29-COLUMNS('7. Consumption'!AJ$9:$AQ$9)+1))</f>
        <v>0</v>
      </c>
      <c r="CC37" s="335">
        <f ca="1">IFERROR(SUM(OFFSET('7. Consumption'!AK37,0,1,,MIN('1. General Inputs'!$J$29,COLUMNS('7. Consumption'!AK$9:$AQ$9)-1))),0)+MAX(0,$AQ37*('1. General Inputs'!$J$29-COLUMNS('7. Consumption'!AK$9:$AQ$9)+1))</f>
        <v>0</v>
      </c>
      <c r="CD37" s="335">
        <f ca="1">IFERROR(SUM(OFFSET('7. Consumption'!AL37,0,1,,MIN('1. General Inputs'!$J$29,COLUMNS('7. Consumption'!AL$9:$AQ$9)-1))),0)+MAX(0,$AQ37*('1. General Inputs'!$J$29-COLUMNS('7. Consumption'!AL$9:$AQ$9)+1))</f>
        <v>0</v>
      </c>
      <c r="CE37" s="335">
        <f ca="1">IFERROR(SUM(OFFSET('7. Consumption'!AM37,0,1,,MIN('1. General Inputs'!$J$29,COLUMNS('7. Consumption'!AM$9:$AQ$9)-1))),0)+MAX(0,$AQ37*('1. General Inputs'!$J$29-COLUMNS('7. Consumption'!AM$9:$AQ$9)+1))</f>
        <v>0</v>
      </c>
      <c r="CF37" s="335">
        <f ca="1">IFERROR(SUM(OFFSET('7. Consumption'!AN37,0,1,,MIN('1. General Inputs'!$J$29,COLUMNS('7. Consumption'!AN$9:$AQ$9)-1))),0)+MAX(0,$AQ37*('1. General Inputs'!$J$29-COLUMNS('7. Consumption'!AN$9:$AQ$9)+1))</f>
        <v>0</v>
      </c>
      <c r="CG37" s="335">
        <f ca="1">IFERROR(SUM(OFFSET('7. Consumption'!AO37,0,1,,MIN('1. General Inputs'!$J$29,COLUMNS('7. Consumption'!AO$9:$AQ$9)-1))),0)+MAX(0,$AQ37*('1. General Inputs'!$J$29-COLUMNS('7. Consumption'!AO$9:$AQ$9)+1))</f>
        <v>0</v>
      </c>
      <c r="CH37" s="335">
        <f ca="1">IFERROR(SUM(OFFSET('7. Consumption'!AP37,0,1,,MIN('1. General Inputs'!$J$29,COLUMNS('7. Consumption'!AP$9:$AQ$9)-1))),0)+MAX(0,$AQ37*('1. General Inputs'!$J$29-COLUMNS('7. Consumption'!AP$9:$AQ$9)+1))</f>
        <v>0</v>
      </c>
      <c r="CI37" s="335">
        <f ca="1">IFERROR(SUM(OFFSET('7. Consumption'!AQ37,0,1,,MIN('1. General Inputs'!$J$29,COLUMNS('7. Consumption'!AQ$9:$AQ$9)-1))),0)+MAX(0,$AQ37*('1. General Inputs'!$J$29-COLUMNS('7. Consumption'!AQ$9:$AQ$9)+1))</f>
        <v>0</v>
      </c>
    </row>
    <row r="38" spans="2:87" x14ac:dyDescent="0.3">
      <c r="B38" s="772"/>
      <c r="C38" s="772" t="str">
        <f>IFERROR(VLOOKUP(ROWS($C$9:$C38),'5. Form Breakdown'!$AI$11:$AJ$138,COLUMNS('5. Form Breakdown'!$AI$11:$AJ$11),0),"")</f>
        <v>EFV 200 - caps</v>
      </c>
      <c r="D38" s="772" t="str">
        <f>IFERROR(VLOOKUP($C38,'5a. Dosing'!$E$11:$F$138,2,0),"")</f>
        <v>EFV</v>
      </c>
      <c r="E38" s="773" t="str">
        <f>IFERROR(INDEX('5. Form Breakdown'!$AL$11:$BL$138,MATCH('7. Consumption'!$C38,'5. Form Breakdown'!$AK$11:$AK$138,0),MATCH('5. Form Breakdown'!$AX$10,'5. Form Breakdown'!$AL$10:$BL$10,0)),"")</f>
        <v/>
      </c>
      <c r="F38" s="774">
        <f>IFERROR(INDEX('5. Form Breakdown'!$AL$11:$BL$138,MATCH('7. Consumption'!$C38,'5. Form Breakdown'!$AK$11:$AK$138,0),MATCH('5. Form Breakdown'!$BL$10,'5. Form Breakdown'!$AL$10:$BL$10,0)),"")</f>
        <v>0</v>
      </c>
      <c r="H38" s="775">
        <f ca="1">ROUNDUP(IFERROR($F38*$E38*CHOOSE(H$7,
IFERROR(SUMPRODUCT('6. Patients'!CA$10:CA$107,OFFSET('6. Patients'!$DN$9,1,MATCH($D38,'6. Patients'!$DO$9:$FL$9,0),ROWS('6. Patients'!DN$10:DN$107))),0)+
IFERROR(SUMPRODUCT('6. Patients'!CA$10:CA$107,OFFSET('6. Patients'!$FM$9,1,MATCH($D38,'6. Patients'!$FN$9:$GG$9,0),ROWS('6. Patients'!DN$10:DN$107))),0)+
IFERROR(SUMPRODUCT('6. Patients'!CA$10:CA$107,OFFSET('6. Patients'!$GH$9,1,MATCH($D38,'6. Patients'!$GI$9:$IF$9,0),ROWS('6. Patients'!DN$10:DN$107))),0)+
IFERROR(SUMPRODUCT('6. Patients'!CA$10:CA$107,OFFSET('6. Patients'!$IG$9,1,MATCH($D38,'6. Patients'!$IH$9:$JA$9,0),ROWS('6. Patients'!DN$10:DN$107))),0),
IFERROR(SUMPRODUCT('6. Patients'!CA$10:CA$107,OFFSET('6. Patients'!$JB$9,1,MATCH($D38,'6. Patients'!$JC$9:$KZ$9,0),ROWS('6. Patients'!DN$10:DN$107))),0)+
IFERROR(SUMPRODUCT('6. Patients'!CA$10:CA$107,OFFSET('6. Patients'!$LA$9,1,MATCH($D38,'6. Patients'!$LB$9:$LU$9,0),ROWS('6. Patients'!DN$10:DN$107))),0)+
IFERROR(SUMPRODUCT('6. Patients'!CA$10:CA$107,OFFSET('6. Patients'!$LV$9,1,MATCH($D38,'6. Patients'!$LW$9:$NT$9,0),ROWS('6. Patients'!DN$10:DN$107))),0)+
IFERROR(SUMPRODUCT('6. Patients'!CA$10:CA$107,OFFSET('6. Patients'!$NU$9,1,MATCH($D38,'6. Patients'!$NV$9:$OO$9,0),ROWS('6. Patients'!DN$10:DN$107))),0),
IFERROR(SUMPRODUCT('6. Patients'!CA$10:CA$107,OFFSET('6. Patients'!$OP$9,1,MATCH($D38,'6. Patients'!$OQ$9:$QN$9,0),ROWS('6. Patients'!DN$10:DN$107))),0)+
IFERROR(SUMPRODUCT('6. Patients'!CA$10:CA$107,OFFSET('6. Patients'!$QO$9,1,MATCH($D38,'6. Patients'!$QP$9:$RI$9,0),ROWS('6. Patients'!DN$10:DN$107))),0)+
IFERROR(SUMPRODUCT('6. Patients'!CA$10:CA$107,OFFSET('6. Patients'!$RJ$9,1,MATCH($D38,'6. Patients'!$RK$9:$TH$9,0),ROWS('6. Patients'!DN$10:DN$107))),0)+
IFERROR(SUMPRODUCT('6. Patients'!CA$10:CA$107,OFFSET('6. Patients'!$TI$9,1,MATCH($D38,'6. Patients'!$TJ$9:$UC$9,0),ROWS('6. Patients'!DN$10:DN$107))),0))+
IFERROR(VLOOKUP($D38,$H$116:$L$146,COLUMNS($H$115:$J$115)-1+H$7,0)*$E38*$F38*'1. General Inputs'!$J$25,0),0),0)</f>
        <v>0</v>
      </c>
      <c r="I38" s="775">
        <f ca="1">ROUNDUP(IFERROR($F38*$E38*CHOOSE(I$7,
IFERROR(SUMPRODUCT('6. Patients'!CB$10:CB$107,OFFSET('6. Patients'!$DN$9,1,MATCH($D38,'6. Patients'!$DO$9:$FL$9,0),ROWS('6. Patients'!DO$10:DO$107))),0)+
IFERROR(SUMPRODUCT('6. Patients'!CB$10:CB$107,OFFSET('6. Patients'!$FM$9,1,MATCH($D38,'6. Patients'!$FN$9:$GG$9,0),ROWS('6. Patients'!DO$10:DO$107))),0)+
IFERROR(SUMPRODUCT('6. Patients'!CB$10:CB$107,OFFSET('6. Patients'!$GH$9,1,MATCH($D38,'6. Patients'!$GI$9:$IF$9,0),ROWS('6. Patients'!DO$10:DO$107))),0)+
IFERROR(SUMPRODUCT('6. Patients'!CB$10:CB$107,OFFSET('6. Patients'!$IG$9,1,MATCH($D38,'6. Patients'!$IH$9:$JA$9,0),ROWS('6. Patients'!DO$10:DO$107))),0),
IFERROR(SUMPRODUCT('6. Patients'!CB$10:CB$107,OFFSET('6. Patients'!$JB$9,1,MATCH($D38,'6. Patients'!$JC$9:$KZ$9,0),ROWS('6. Patients'!DO$10:DO$107))),0)+
IFERROR(SUMPRODUCT('6. Patients'!CB$10:CB$107,OFFSET('6. Patients'!$LA$9,1,MATCH($D38,'6. Patients'!$LB$9:$LU$9,0),ROWS('6. Patients'!DO$10:DO$107))),0)+
IFERROR(SUMPRODUCT('6. Patients'!CB$10:CB$107,OFFSET('6. Patients'!$LV$9,1,MATCH($D38,'6. Patients'!$LW$9:$NT$9,0),ROWS('6. Patients'!DO$10:DO$107))),0)+
IFERROR(SUMPRODUCT('6. Patients'!CB$10:CB$107,OFFSET('6. Patients'!$NU$9,1,MATCH($D38,'6. Patients'!$NV$9:$OO$9,0),ROWS('6. Patients'!DO$10:DO$107))),0),
IFERROR(SUMPRODUCT('6. Patients'!CB$10:CB$107,OFFSET('6. Patients'!$OP$9,1,MATCH($D38,'6. Patients'!$OQ$9:$QN$9,0),ROWS('6. Patients'!DO$10:DO$107))),0)+
IFERROR(SUMPRODUCT('6. Patients'!CB$10:CB$107,OFFSET('6. Patients'!$QO$9,1,MATCH($D38,'6. Patients'!$QP$9:$RI$9,0),ROWS('6. Patients'!DO$10:DO$107))),0)+
IFERROR(SUMPRODUCT('6. Patients'!CB$10:CB$107,OFFSET('6. Patients'!$RJ$9,1,MATCH($D38,'6. Patients'!$RK$9:$TH$9,0),ROWS('6. Patients'!DO$10:DO$107))),0)+
IFERROR(SUMPRODUCT('6. Patients'!CB$10:CB$107,OFFSET('6. Patients'!$TI$9,1,MATCH($D38,'6. Patients'!$TJ$9:$UC$9,0),ROWS('6. Patients'!DO$10:DO$107))),0))+
IFERROR(VLOOKUP($D38,$H$116:$L$146,COLUMNS($H$115:$J$115)-1+I$7,0)*$E38*$F38*'1. General Inputs'!$J$25,0),0),0)</f>
        <v>0</v>
      </c>
      <c r="J38" s="775">
        <f ca="1">ROUNDUP(IFERROR($F38*$E38*CHOOSE(J$7,
IFERROR(SUMPRODUCT('6. Patients'!CC$10:CC$107,OFFSET('6. Patients'!$DN$9,1,MATCH($D38,'6. Patients'!$DO$9:$FL$9,0),ROWS('6. Patients'!DP$10:DP$107))),0)+
IFERROR(SUMPRODUCT('6. Patients'!CC$10:CC$107,OFFSET('6. Patients'!$FM$9,1,MATCH($D38,'6. Patients'!$FN$9:$GG$9,0),ROWS('6. Patients'!DP$10:DP$107))),0)+
IFERROR(SUMPRODUCT('6. Patients'!CC$10:CC$107,OFFSET('6. Patients'!$GH$9,1,MATCH($D38,'6. Patients'!$GI$9:$IF$9,0),ROWS('6. Patients'!DP$10:DP$107))),0)+
IFERROR(SUMPRODUCT('6. Patients'!CC$10:CC$107,OFFSET('6. Patients'!$IG$9,1,MATCH($D38,'6. Patients'!$IH$9:$JA$9,0),ROWS('6. Patients'!DP$10:DP$107))),0),
IFERROR(SUMPRODUCT('6. Patients'!CC$10:CC$107,OFFSET('6. Patients'!$JB$9,1,MATCH($D38,'6. Patients'!$JC$9:$KZ$9,0),ROWS('6. Patients'!DP$10:DP$107))),0)+
IFERROR(SUMPRODUCT('6. Patients'!CC$10:CC$107,OFFSET('6. Patients'!$LA$9,1,MATCH($D38,'6. Patients'!$LB$9:$LU$9,0),ROWS('6. Patients'!DP$10:DP$107))),0)+
IFERROR(SUMPRODUCT('6. Patients'!CC$10:CC$107,OFFSET('6. Patients'!$LV$9,1,MATCH($D38,'6. Patients'!$LW$9:$NT$9,0),ROWS('6. Patients'!DP$10:DP$107))),0)+
IFERROR(SUMPRODUCT('6. Patients'!CC$10:CC$107,OFFSET('6. Patients'!$NU$9,1,MATCH($D38,'6. Patients'!$NV$9:$OO$9,0),ROWS('6. Patients'!DP$10:DP$107))),0),
IFERROR(SUMPRODUCT('6. Patients'!CC$10:CC$107,OFFSET('6. Patients'!$OP$9,1,MATCH($D38,'6. Patients'!$OQ$9:$QN$9,0),ROWS('6. Patients'!DP$10:DP$107))),0)+
IFERROR(SUMPRODUCT('6. Patients'!CC$10:CC$107,OFFSET('6. Patients'!$QO$9,1,MATCH($D38,'6. Patients'!$QP$9:$RI$9,0),ROWS('6. Patients'!DP$10:DP$107))),0)+
IFERROR(SUMPRODUCT('6. Patients'!CC$10:CC$107,OFFSET('6. Patients'!$RJ$9,1,MATCH($D38,'6. Patients'!$RK$9:$TH$9,0),ROWS('6. Patients'!DP$10:DP$107))),0)+
IFERROR(SUMPRODUCT('6. Patients'!CC$10:CC$107,OFFSET('6. Patients'!$TI$9,1,MATCH($D38,'6. Patients'!$TJ$9:$UC$9,0),ROWS('6. Patients'!DP$10:DP$107))),0))+
IFERROR(VLOOKUP($D38,$H$116:$L$146,COLUMNS($H$115:$J$115)-1+J$7,0)*$E38*$F38*'1. General Inputs'!$J$25,0),0),0)</f>
        <v>0</v>
      </c>
      <c r="K38" s="775">
        <f ca="1">ROUNDUP(IFERROR($F38*$E38*CHOOSE(K$7,
IFERROR(SUMPRODUCT('6. Patients'!CD$10:CD$107,OFFSET('6. Patients'!$DN$9,1,MATCH($D38,'6. Patients'!$DO$9:$FL$9,0),ROWS('6. Patients'!DQ$10:DQ$107))),0)+
IFERROR(SUMPRODUCT('6. Patients'!CD$10:CD$107,OFFSET('6. Patients'!$FM$9,1,MATCH($D38,'6. Patients'!$FN$9:$GG$9,0),ROWS('6. Patients'!DQ$10:DQ$107))),0)+
IFERROR(SUMPRODUCT('6. Patients'!CD$10:CD$107,OFFSET('6. Patients'!$GH$9,1,MATCH($D38,'6. Patients'!$GI$9:$IF$9,0),ROWS('6. Patients'!DQ$10:DQ$107))),0)+
IFERROR(SUMPRODUCT('6. Patients'!CD$10:CD$107,OFFSET('6. Patients'!$IG$9,1,MATCH($D38,'6. Patients'!$IH$9:$JA$9,0),ROWS('6. Patients'!DQ$10:DQ$107))),0),
IFERROR(SUMPRODUCT('6. Patients'!CD$10:CD$107,OFFSET('6. Patients'!$JB$9,1,MATCH($D38,'6. Patients'!$JC$9:$KZ$9,0),ROWS('6. Patients'!DQ$10:DQ$107))),0)+
IFERROR(SUMPRODUCT('6. Patients'!CD$10:CD$107,OFFSET('6. Patients'!$LA$9,1,MATCH($D38,'6. Patients'!$LB$9:$LU$9,0),ROWS('6. Patients'!DQ$10:DQ$107))),0)+
IFERROR(SUMPRODUCT('6. Patients'!CD$10:CD$107,OFFSET('6. Patients'!$LV$9,1,MATCH($D38,'6. Patients'!$LW$9:$NT$9,0),ROWS('6. Patients'!DQ$10:DQ$107))),0)+
IFERROR(SUMPRODUCT('6. Patients'!CD$10:CD$107,OFFSET('6. Patients'!$NU$9,1,MATCH($D38,'6. Patients'!$NV$9:$OO$9,0),ROWS('6. Patients'!DQ$10:DQ$107))),0),
IFERROR(SUMPRODUCT('6. Patients'!CD$10:CD$107,OFFSET('6. Patients'!$OP$9,1,MATCH($D38,'6. Patients'!$OQ$9:$QN$9,0),ROWS('6. Patients'!DQ$10:DQ$107))),0)+
IFERROR(SUMPRODUCT('6. Patients'!CD$10:CD$107,OFFSET('6. Patients'!$QO$9,1,MATCH($D38,'6. Patients'!$QP$9:$RI$9,0),ROWS('6. Patients'!DQ$10:DQ$107))),0)+
IFERROR(SUMPRODUCT('6. Patients'!CD$10:CD$107,OFFSET('6. Patients'!$RJ$9,1,MATCH($D38,'6. Patients'!$RK$9:$TH$9,0),ROWS('6. Patients'!DQ$10:DQ$107))),0)+
IFERROR(SUMPRODUCT('6. Patients'!CD$10:CD$107,OFFSET('6. Patients'!$TI$9,1,MATCH($D38,'6. Patients'!$TJ$9:$UC$9,0),ROWS('6. Patients'!DQ$10:DQ$107))),0))+
IFERROR(VLOOKUP($D38,$H$116:$L$146,COLUMNS($H$115:$J$115)-1+K$7,0)*$E38*$F38*'1. General Inputs'!$J$25,0),0),0)</f>
        <v>0</v>
      </c>
      <c r="L38" s="775">
        <f ca="1">ROUNDUP(IFERROR($F38*$E38*CHOOSE(L$7,
IFERROR(SUMPRODUCT('6. Patients'!CE$10:CE$107,OFFSET('6. Patients'!$DN$9,1,MATCH($D38,'6. Patients'!$DO$9:$FL$9,0),ROWS('6. Patients'!DR$10:DR$107))),0)+
IFERROR(SUMPRODUCT('6. Patients'!CE$10:CE$107,OFFSET('6. Patients'!$FM$9,1,MATCH($D38,'6. Patients'!$FN$9:$GG$9,0),ROWS('6. Patients'!DR$10:DR$107))),0)+
IFERROR(SUMPRODUCT('6. Patients'!CE$10:CE$107,OFFSET('6. Patients'!$GH$9,1,MATCH($D38,'6. Patients'!$GI$9:$IF$9,0),ROWS('6. Patients'!DR$10:DR$107))),0)+
IFERROR(SUMPRODUCT('6. Patients'!CE$10:CE$107,OFFSET('6. Patients'!$IG$9,1,MATCH($D38,'6. Patients'!$IH$9:$JA$9,0),ROWS('6. Patients'!DR$10:DR$107))),0),
IFERROR(SUMPRODUCT('6. Patients'!CE$10:CE$107,OFFSET('6. Patients'!$JB$9,1,MATCH($D38,'6. Patients'!$JC$9:$KZ$9,0),ROWS('6. Patients'!DR$10:DR$107))),0)+
IFERROR(SUMPRODUCT('6. Patients'!CE$10:CE$107,OFFSET('6. Patients'!$LA$9,1,MATCH($D38,'6. Patients'!$LB$9:$LU$9,0),ROWS('6. Patients'!DR$10:DR$107))),0)+
IFERROR(SUMPRODUCT('6. Patients'!CE$10:CE$107,OFFSET('6. Patients'!$LV$9,1,MATCH($D38,'6. Patients'!$LW$9:$NT$9,0),ROWS('6. Patients'!DR$10:DR$107))),0)+
IFERROR(SUMPRODUCT('6. Patients'!CE$10:CE$107,OFFSET('6. Patients'!$NU$9,1,MATCH($D38,'6. Patients'!$NV$9:$OO$9,0),ROWS('6. Patients'!DR$10:DR$107))),0),
IFERROR(SUMPRODUCT('6. Patients'!CE$10:CE$107,OFFSET('6. Patients'!$OP$9,1,MATCH($D38,'6. Patients'!$OQ$9:$QN$9,0),ROWS('6. Patients'!DR$10:DR$107))),0)+
IFERROR(SUMPRODUCT('6. Patients'!CE$10:CE$107,OFFSET('6. Patients'!$QO$9,1,MATCH($D38,'6. Patients'!$QP$9:$RI$9,0),ROWS('6. Patients'!DR$10:DR$107))),0)+
IFERROR(SUMPRODUCT('6. Patients'!CE$10:CE$107,OFFSET('6. Patients'!$RJ$9,1,MATCH($D38,'6. Patients'!$RK$9:$TH$9,0),ROWS('6. Patients'!DR$10:DR$107))),0)+
IFERROR(SUMPRODUCT('6. Patients'!CE$10:CE$107,OFFSET('6. Patients'!$TI$9,1,MATCH($D38,'6. Patients'!$TJ$9:$UC$9,0),ROWS('6. Patients'!DR$10:DR$107))),0))+
IFERROR(VLOOKUP($D38,$H$116:$L$146,COLUMNS($H$115:$J$115)-1+L$7,0)*$E38*$F38*'1. General Inputs'!$J$25,0),0),0)</f>
        <v>0</v>
      </c>
      <c r="M38" s="775">
        <f ca="1">ROUNDUP(IFERROR($F38*$E38*CHOOSE(M$7,
IFERROR(SUMPRODUCT('6. Patients'!CF$10:CF$107,OFFSET('6. Patients'!$DN$9,1,MATCH($D38,'6. Patients'!$DO$9:$FL$9,0),ROWS('6. Patients'!DS$10:DS$107))),0)+
IFERROR(SUMPRODUCT('6. Patients'!CF$10:CF$107,OFFSET('6. Patients'!$FM$9,1,MATCH($D38,'6. Patients'!$FN$9:$GG$9,0),ROWS('6. Patients'!DS$10:DS$107))),0)+
IFERROR(SUMPRODUCT('6. Patients'!CF$10:CF$107,OFFSET('6. Patients'!$GH$9,1,MATCH($D38,'6. Patients'!$GI$9:$IF$9,0),ROWS('6. Patients'!DS$10:DS$107))),0)+
IFERROR(SUMPRODUCT('6. Patients'!CF$10:CF$107,OFFSET('6. Patients'!$IG$9,1,MATCH($D38,'6. Patients'!$IH$9:$JA$9,0),ROWS('6. Patients'!DS$10:DS$107))),0),
IFERROR(SUMPRODUCT('6. Patients'!CF$10:CF$107,OFFSET('6. Patients'!$JB$9,1,MATCH($D38,'6. Patients'!$JC$9:$KZ$9,0),ROWS('6. Patients'!DS$10:DS$107))),0)+
IFERROR(SUMPRODUCT('6. Patients'!CF$10:CF$107,OFFSET('6. Patients'!$LA$9,1,MATCH($D38,'6. Patients'!$LB$9:$LU$9,0),ROWS('6. Patients'!DS$10:DS$107))),0)+
IFERROR(SUMPRODUCT('6. Patients'!CF$10:CF$107,OFFSET('6. Patients'!$LV$9,1,MATCH($D38,'6. Patients'!$LW$9:$NT$9,0),ROWS('6. Patients'!DS$10:DS$107))),0)+
IFERROR(SUMPRODUCT('6. Patients'!CF$10:CF$107,OFFSET('6. Patients'!$NU$9,1,MATCH($D38,'6. Patients'!$NV$9:$OO$9,0),ROWS('6. Patients'!DS$10:DS$107))),0),
IFERROR(SUMPRODUCT('6. Patients'!CF$10:CF$107,OFFSET('6. Patients'!$OP$9,1,MATCH($D38,'6. Patients'!$OQ$9:$QN$9,0),ROWS('6. Patients'!DS$10:DS$107))),0)+
IFERROR(SUMPRODUCT('6. Patients'!CF$10:CF$107,OFFSET('6. Patients'!$QO$9,1,MATCH($D38,'6. Patients'!$QP$9:$RI$9,0),ROWS('6. Patients'!DS$10:DS$107))),0)+
IFERROR(SUMPRODUCT('6. Patients'!CF$10:CF$107,OFFSET('6. Patients'!$RJ$9,1,MATCH($D38,'6. Patients'!$RK$9:$TH$9,0),ROWS('6. Patients'!DS$10:DS$107))),0)+
IFERROR(SUMPRODUCT('6. Patients'!CF$10:CF$107,OFFSET('6. Patients'!$TI$9,1,MATCH($D38,'6. Patients'!$TJ$9:$UC$9,0),ROWS('6. Patients'!DS$10:DS$107))),0))+
IFERROR(VLOOKUP($D38,$H$116:$L$146,COLUMNS($H$115:$J$115)-1+M$7,0)*$E38*$F38*'1. General Inputs'!$J$25,0),0),0)</f>
        <v>0</v>
      </c>
      <c r="N38" s="775">
        <f ca="1">ROUNDUP(IFERROR($F38*$E38*CHOOSE(N$7,
IFERROR(SUMPRODUCT('6. Patients'!CG$10:CG$107,OFFSET('6. Patients'!$DN$9,1,MATCH($D38,'6. Patients'!$DO$9:$FL$9,0),ROWS('6. Patients'!DT$10:DT$107))),0)+
IFERROR(SUMPRODUCT('6. Patients'!CG$10:CG$107,OFFSET('6. Patients'!$FM$9,1,MATCH($D38,'6. Patients'!$FN$9:$GG$9,0),ROWS('6. Patients'!DT$10:DT$107))),0)+
IFERROR(SUMPRODUCT('6. Patients'!CG$10:CG$107,OFFSET('6. Patients'!$GH$9,1,MATCH($D38,'6. Patients'!$GI$9:$IF$9,0),ROWS('6. Patients'!DT$10:DT$107))),0)+
IFERROR(SUMPRODUCT('6. Patients'!CG$10:CG$107,OFFSET('6. Patients'!$IG$9,1,MATCH($D38,'6. Patients'!$IH$9:$JA$9,0),ROWS('6. Patients'!DT$10:DT$107))),0),
IFERROR(SUMPRODUCT('6. Patients'!CG$10:CG$107,OFFSET('6. Patients'!$JB$9,1,MATCH($D38,'6. Patients'!$JC$9:$KZ$9,0),ROWS('6. Patients'!DT$10:DT$107))),0)+
IFERROR(SUMPRODUCT('6. Patients'!CG$10:CG$107,OFFSET('6. Patients'!$LA$9,1,MATCH($D38,'6. Patients'!$LB$9:$LU$9,0),ROWS('6. Patients'!DT$10:DT$107))),0)+
IFERROR(SUMPRODUCT('6. Patients'!CG$10:CG$107,OFFSET('6. Patients'!$LV$9,1,MATCH($D38,'6. Patients'!$LW$9:$NT$9,0),ROWS('6. Patients'!DT$10:DT$107))),0)+
IFERROR(SUMPRODUCT('6. Patients'!CG$10:CG$107,OFFSET('6. Patients'!$NU$9,1,MATCH($D38,'6. Patients'!$NV$9:$OO$9,0),ROWS('6. Patients'!DT$10:DT$107))),0),
IFERROR(SUMPRODUCT('6. Patients'!CG$10:CG$107,OFFSET('6. Patients'!$OP$9,1,MATCH($D38,'6. Patients'!$OQ$9:$QN$9,0),ROWS('6. Patients'!DT$10:DT$107))),0)+
IFERROR(SUMPRODUCT('6. Patients'!CG$10:CG$107,OFFSET('6. Patients'!$QO$9,1,MATCH($D38,'6. Patients'!$QP$9:$RI$9,0),ROWS('6. Patients'!DT$10:DT$107))),0)+
IFERROR(SUMPRODUCT('6. Patients'!CG$10:CG$107,OFFSET('6. Patients'!$RJ$9,1,MATCH($D38,'6. Patients'!$RK$9:$TH$9,0),ROWS('6. Patients'!DT$10:DT$107))),0)+
IFERROR(SUMPRODUCT('6. Patients'!CG$10:CG$107,OFFSET('6. Patients'!$TI$9,1,MATCH($D38,'6. Patients'!$TJ$9:$UC$9,0),ROWS('6. Patients'!DT$10:DT$107))),0))+
IFERROR(VLOOKUP($D38,$H$116:$L$146,COLUMNS($H$115:$J$115)-1+N$7,0)*$E38*$F38*'1. General Inputs'!$J$25,0),0),0)</f>
        <v>0</v>
      </c>
      <c r="O38" s="775">
        <f ca="1">ROUNDUP(IFERROR($F38*$E38*CHOOSE(O$7,
IFERROR(SUMPRODUCT('6. Patients'!CH$10:CH$107,OFFSET('6. Patients'!$DN$9,1,MATCH($D38,'6. Patients'!$DO$9:$FL$9,0),ROWS('6. Patients'!DU$10:DU$107))),0)+
IFERROR(SUMPRODUCT('6. Patients'!CH$10:CH$107,OFFSET('6. Patients'!$FM$9,1,MATCH($D38,'6. Patients'!$FN$9:$GG$9,0),ROWS('6. Patients'!DU$10:DU$107))),0)+
IFERROR(SUMPRODUCT('6. Patients'!CH$10:CH$107,OFFSET('6. Patients'!$GH$9,1,MATCH($D38,'6. Patients'!$GI$9:$IF$9,0),ROWS('6. Patients'!DU$10:DU$107))),0)+
IFERROR(SUMPRODUCT('6. Patients'!CH$10:CH$107,OFFSET('6. Patients'!$IG$9,1,MATCH($D38,'6. Patients'!$IH$9:$JA$9,0),ROWS('6. Patients'!DU$10:DU$107))),0),
IFERROR(SUMPRODUCT('6. Patients'!CH$10:CH$107,OFFSET('6. Patients'!$JB$9,1,MATCH($D38,'6. Patients'!$JC$9:$KZ$9,0),ROWS('6. Patients'!DU$10:DU$107))),0)+
IFERROR(SUMPRODUCT('6. Patients'!CH$10:CH$107,OFFSET('6. Patients'!$LA$9,1,MATCH($D38,'6. Patients'!$LB$9:$LU$9,0),ROWS('6. Patients'!DU$10:DU$107))),0)+
IFERROR(SUMPRODUCT('6. Patients'!CH$10:CH$107,OFFSET('6. Patients'!$LV$9,1,MATCH($D38,'6. Patients'!$LW$9:$NT$9,0),ROWS('6. Patients'!DU$10:DU$107))),0)+
IFERROR(SUMPRODUCT('6. Patients'!CH$10:CH$107,OFFSET('6. Patients'!$NU$9,1,MATCH($D38,'6. Patients'!$NV$9:$OO$9,0),ROWS('6. Patients'!DU$10:DU$107))),0),
IFERROR(SUMPRODUCT('6. Patients'!CH$10:CH$107,OFFSET('6. Patients'!$OP$9,1,MATCH($D38,'6. Patients'!$OQ$9:$QN$9,0),ROWS('6. Patients'!DU$10:DU$107))),0)+
IFERROR(SUMPRODUCT('6. Patients'!CH$10:CH$107,OFFSET('6. Patients'!$QO$9,1,MATCH($D38,'6. Patients'!$QP$9:$RI$9,0),ROWS('6. Patients'!DU$10:DU$107))),0)+
IFERROR(SUMPRODUCT('6. Patients'!CH$10:CH$107,OFFSET('6. Patients'!$RJ$9,1,MATCH($D38,'6. Patients'!$RK$9:$TH$9,0),ROWS('6. Patients'!DU$10:DU$107))),0)+
IFERROR(SUMPRODUCT('6. Patients'!CH$10:CH$107,OFFSET('6. Patients'!$TI$9,1,MATCH($D38,'6. Patients'!$TJ$9:$UC$9,0),ROWS('6. Patients'!DU$10:DU$107))),0))+
IFERROR(VLOOKUP($D38,$H$116:$L$146,COLUMNS($H$115:$J$115)-1+O$7,0)*$E38*$F38*'1. General Inputs'!$J$25,0),0),0)</f>
        <v>0</v>
      </c>
      <c r="P38" s="775">
        <f ca="1">ROUNDUP(IFERROR($F38*$E38*CHOOSE(P$7,
IFERROR(SUMPRODUCT('6. Patients'!CI$10:CI$107,OFFSET('6. Patients'!$DN$9,1,MATCH($D38,'6. Patients'!$DO$9:$FL$9,0),ROWS('6. Patients'!DV$10:DV$107))),0)+
IFERROR(SUMPRODUCT('6. Patients'!CI$10:CI$107,OFFSET('6. Patients'!$FM$9,1,MATCH($D38,'6. Patients'!$FN$9:$GG$9,0),ROWS('6. Patients'!DV$10:DV$107))),0)+
IFERROR(SUMPRODUCT('6. Patients'!CI$10:CI$107,OFFSET('6. Patients'!$GH$9,1,MATCH($D38,'6. Patients'!$GI$9:$IF$9,0),ROWS('6. Patients'!DV$10:DV$107))),0)+
IFERROR(SUMPRODUCT('6. Patients'!CI$10:CI$107,OFFSET('6. Patients'!$IG$9,1,MATCH($D38,'6. Patients'!$IH$9:$JA$9,0),ROWS('6. Patients'!DV$10:DV$107))),0),
IFERROR(SUMPRODUCT('6. Patients'!CI$10:CI$107,OFFSET('6. Patients'!$JB$9,1,MATCH($D38,'6. Patients'!$JC$9:$KZ$9,0),ROWS('6. Patients'!DV$10:DV$107))),0)+
IFERROR(SUMPRODUCT('6. Patients'!CI$10:CI$107,OFFSET('6. Patients'!$LA$9,1,MATCH($D38,'6. Patients'!$LB$9:$LU$9,0),ROWS('6. Patients'!DV$10:DV$107))),0)+
IFERROR(SUMPRODUCT('6. Patients'!CI$10:CI$107,OFFSET('6. Patients'!$LV$9,1,MATCH($D38,'6. Patients'!$LW$9:$NT$9,0),ROWS('6. Patients'!DV$10:DV$107))),0)+
IFERROR(SUMPRODUCT('6. Patients'!CI$10:CI$107,OFFSET('6. Patients'!$NU$9,1,MATCH($D38,'6. Patients'!$NV$9:$OO$9,0),ROWS('6. Patients'!DV$10:DV$107))),0),
IFERROR(SUMPRODUCT('6. Patients'!CI$10:CI$107,OFFSET('6. Patients'!$OP$9,1,MATCH($D38,'6. Patients'!$OQ$9:$QN$9,0),ROWS('6. Patients'!DV$10:DV$107))),0)+
IFERROR(SUMPRODUCT('6. Patients'!CI$10:CI$107,OFFSET('6. Patients'!$QO$9,1,MATCH($D38,'6. Patients'!$QP$9:$RI$9,0),ROWS('6. Patients'!DV$10:DV$107))),0)+
IFERROR(SUMPRODUCT('6. Patients'!CI$10:CI$107,OFFSET('6. Patients'!$RJ$9,1,MATCH($D38,'6. Patients'!$RK$9:$TH$9,0),ROWS('6. Patients'!DV$10:DV$107))),0)+
IFERROR(SUMPRODUCT('6. Patients'!CI$10:CI$107,OFFSET('6. Patients'!$TI$9,1,MATCH($D38,'6. Patients'!$TJ$9:$UC$9,0),ROWS('6. Patients'!DV$10:DV$107))),0))+
IFERROR(VLOOKUP($D38,$H$116:$L$146,COLUMNS($H$115:$J$115)-1+P$7,0)*$E38*$F38*'1. General Inputs'!$J$25,0),0),0)</f>
        <v>0</v>
      </c>
      <c r="Q38" s="775">
        <f ca="1">ROUNDUP(IFERROR($F38*$E38*CHOOSE(Q$7,
IFERROR(SUMPRODUCT('6. Patients'!CJ$10:CJ$107,OFFSET('6. Patients'!$DN$9,1,MATCH($D38,'6. Patients'!$DO$9:$FL$9,0),ROWS('6. Patients'!DW$10:DW$107))),0)+
IFERROR(SUMPRODUCT('6. Patients'!CJ$10:CJ$107,OFFSET('6. Patients'!$FM$9,1,MATCH($D38,'6. Patients'!$FN$9:$GG$9,0),ROWS('6. Patients'!DW$10:DW$107))),0)+
IFERROR(SUMPRODUCT('6. Patients'!CJ$10:CJ$107,OFFSET('6. Patients'!$GH$9,1,MATCH($D38,'6. Patients'!$GI$9:$IF$9,0),ROWS('6. Patients'!DW$10:DW$107))),0)+
IFERROR(SUMPRODUCT('6. Patients'!CJ$10:CJ$107,OFFSET('6. Patients'!$IG$9,1,MATCH($D38,'6. Patients'!$IH$9:$JA$9,0),ROWS('6. Patients'!DW$10:DW$107))),0),
IFERROR(SUMPRODUCT('6. Patients'!CJ$10:CJ$107,OFFSET('6. Patients'!$JB$9,1,MATCH($D38,'6. Patients'!$JC$9:$KZ$9,0),ROWS('6. Patients'!DW$10:DW$107))),0)+
IFERROR(SUMPRODUCT('6. Patients'!CJ$10:CJ$107,OFFSET('6. Patients'!$LA$9,1,MATCH($D38,'6. Patients'!$LB$9:$LU$9,0),ROWS('6. Patients'!DW$10:DW$107))),0)+
IFERROR(SUMPRODUCT('6. Patients'!CJ$10:CJ$107,OFFSET('6. Patients'!$LV$9,1,MATCH($D38,'6. Patients'!$LW$9:$NT$9,0),ROWS('6. Patients'!DW$10:DW$107))),0)+
IFERROR(SUMPRODUCT('6. Patients'!CJ$10:CJ$107,OFFSET('6. Patients'!$NU$9,1,MATCH($D38,'6. Patients'!$NV$9:$OO$9,0),ROWS('6. Patients'!DW$10:DW$107))),0),
IFERROR(SUMPRODUCT('6. Patients'!CJ$10:CJ$107,OFFSET('6. Patients'!$OP$9,1,MATCH($D38,'6. Patients'!$OQ$9:$QN$9,0),ROWS('6. Patients'!DW$10:DW$107))),0)+
IFERROR(SUMPRODUCT('6. Patients'!CJ$10:CJ$107,OFFSET('6. Patients'!$QO$9,1,MATCH($D38,'6. Patients'!$QP$9:$RI$9,0),ROWS('6. Patients'!DW$10:DW$107))),0)+
IFERROR(SUMPRODUCT('6. Patients'!CJ$10:CJ$107,OFFSET('6. Patients'!$RJ$9,1,MATCH($D38,'6. Patients'!$RK$9:$TH$9,0),ROWS('6. Patients'!DW$10:DW$107))),0)+
IFERROR(SUMPRODUCT('6. Patients'!CJ$10:CJ$107,OFFSET('6. Patients'!$TI$9,1,MATCH($D38,'6. Patients'!$TJ$9:$UC$9,0),ROWS('6. Patients'!DW$10:DW$107))),0))+
IFERROR(VLOOKUP($D38,$H$116:$L$146,COLUMNS($H$115:$J$115)-1+Q$7,0)*$E38*$F38*'1. General Inputs'!$J$25,0),0),0)</f>
        <v>0</v>
      </c>
      <c r="R38" s="775">
        <f ca="1">ROUNDUP(IFERROR($F38*$E38*CHOOSE(R$7,
IFERROR(SUMPRODUCT('6. Patients'!CK$10:CK$107,OFFSET('6. Patients'!$DN$9,1,MATCH($D38,'6. Patients'!$DO$9:$FL$9,0),ROWS('6. Patients'!DX$10:DX$107))),0)+
IFERROR(SUMPRODUCT('6. Patients'!CK$10:CK$107,OFFSET('6. Patients'!$FM$9,1,MATCH($D38,'6. Patients'!$FN$9:$GG$9,0),ROWS('6. Patients'!DX$10:DX$107))),0)+
IFERROR(SUMPRODUCT('6. Patients'!CK$10:CK$107,OFFSET('6. Patients'!$GH$9,1,MATCH($D38,'6. Patients'!$GI$9:$IF$9,0),ROWS('6. Patients'!DX$10:DX$107))),0)+
IFERROR(SUMPRODUCT('6. Patients'!CK$10:CK$107,OFFSET('6. Patients'!$IG$9,1,MATCH($D38,'6. Patients'!$IH$9:$JA$9,0),ROWS('6. Patients'!DX$10:DX$107))),0),
IFERROR(SUMPRODUCT('6. Patients'!CK$10:CK$107,OFFSET('6. Patients'!$JB$9,1,MATCH($D38,'6. Patients'!$JC$9:$KZ$9,0),ROWS('6. Patients'!DX$10:DX$107))),0)+
IFERROR(SUMPRODUCT('6. Patients'!CK$10:CK$107,OFFSET('6. Patients'!$LA$9,1,MATCH($D38,'6. Patients'!$LB$9:$LU$9,0),ROWS('6. Patients'!DX$10:DX$107))),0)+
IFERROR(SUMPRODUCT('6. Patients'!CK$10:CK$107,OFFSET('6. Patients'!$LV$9,1,MATCH($D38,'6. Patients'!$LW$9:$NT$9,0),ROWS('6. Patients'!DX$10:DX$107))),0)+
IFERROR(SUMPRODUCT('6. Patients'!CK$10:CK$107,OFFSET('6. Patients'!$NU$9,1,MATCH($D38,'6. Patients'!$NV$9:$OO$9,0),ROWS('6. Patients'!DX$10:DX$107))),0),
IFERROR(SUMPRODUCT('6. Patients'!CK$10:CK$107,OFFSET('6. Patients'!$OP$9,1,MATCH($D38,'6. Patients'!$OQ$9:$QN$9,0),ROWS('6. Patients'!DX$10:DX$107))),0)+
IFERROR(SUMPRODUCT('6. Patients'!CK$10:CK$107,OFFSET('6. Patients'!$QO$9,1,MATCH($D38,'6. Patients'!$QP$9:$RI$9,0),ROWS('6. Patients'!DX$10:DX$107))),0)+
IFERROR(SUMPRODUCT('6. Patients'!CK$10:CK$107,OFFSET('6. Patients'!$RJ$9,1,MATCH($D38,'6. Patients'!$RK$9:$TH$9,0),ROWS('6. Patients'!DX$10:DX$107))),0)+
IFERROR(SUMPRODUCT('6. Patients'!CK$10:CK$107,OFFSET('6. Patients'!$TI$9,1,MATCH($D38,'6. Patients'!$TJ$9:$UC$9,0),ROWS('6. Patients'!DX$10:DX$107))),0))+
IFERROR(VLOOKUP($D38,$H$116:$L$146,COLUMNS($H$115:$J$115)-1+R$7,0)*$E38*$F38*'1. General Inputs'!$J$25,0),0),0)</f>
        <v>0</v>
      </c>
      <c r="S38" s="775">
        <f ca="1">ROUNDUP(IFERROR($F38*$E38*CHOOSE(S$7,
IFERROR(SUMPRODUCT('6. Patients'!CL$10:CL$107,OFFSET('6. Patients'!$DN$9,1,MATCH($D38,'6. Patients'!$DO$9:$FL$9,0),ROWS('6. Patients'!DY$10:DY$107))),0)+
IFERROR(SUMPRODUCT('6. Patients'!CL$10:CL$107,OFFSET('6. Patients'!$FM$9,1,MATCH($D38,'6. Patients'!$FN$9:$GG$9,0),ROWS('6. Patients'!DY$10:DY$107))),0)+
IFERROR(SUMPRODUCT('6. Patients'!CL$10:CL$107,OFFSET('6. Patients'!$GH$9,1,MATCH($D38,'6. Patients'!$GI$9:$IF$9,0),ROWS('6. Patients'!DY$10:DY$107))),0)+
IFERROR(SUMPRODUCT('6. Patients'!CL$10:CL$107,OFFSET('6. Patients'!$IG$9,1,MATCH($D38,'6. Patients'!$IH$9:$JA$9,0),ROWS('6. Patients'!DY$10:DY$107))),0),
IFERROR(SUMPRODUCT('6. Patients'!CL$10:CL$107,OFFSET('6. Patients'!$JB$9,1,MATCH($D38,'6. Patients'!$JC$9:$KZ$9,0),ROWS('6. Patients'!DY$10:DY$107))),0)+
IFERROR(SUMPRODUCT('6. Patients'!CL$10:CL$107,OFFSET('6. Patients'!$LA$9,1,MATCH($D38,'6. Patients'!$LB$9:$LU$9,0),ROWS('6. Patients'!DY$10:DY$107))),0)+
IFERROR(SUMPRODUCT('6. Patients'!CL$10:CL$107,OFFSET('6. Patients'!$LV$9,1,MATCH($D38,'6. Patients'!$LW$9:$NT$9,0),ROWS('6. Patients'!DY$10:DY$107))),0)+
IFERROR(SUMPRODUCT('6. Patients'!CL$10:CL$107,OFFSET('6. Patients'!$NU$9,1,MATCH($D38,'6. Patients'!$NV$9:$OO$9,0),ROWS('6. Patients'!DY$10:DY$107))),0),
IFERROR(SUMPRODUCT('6. Patients'!CL$10:CL$107,OFFSET('6. Patients'!$OP$9,1,MATCH($D38,'6. Patients'!$OQ$9:$QN$9,0),ROWS('6. Patients'!DY$10:DY$107))),0)+
IFERROR(SUMPRODUCT('6. Patients'!CL$10:CL$107,OFFSET('6. Patients'!$QO$9,1,MATCH($D38,'6. Patients'!$QP$9:$RI$9,0),ROWS('6. Patients'!DY$10:DY$107))),0)+
IFERROR(SUMPRODUCT('6. Patients'!CL$10:CL$107,OFFSET('6. Patients'!$RJ$9,1,MATCH($D38,'6. Patients'!$RK$9:$TH$9,0),ROWS('6. Patients'!DY$10:DY$107))),0)+
IFERROR(SUMPRODUCT('6. Patients'!CL$10:CL$107,OFFSET('6. Patients'!$TI$9,1,MATCH($D38,'6. Patients'!$TJ$9:$UC$9,0),ROWS('6. Patients'!DY$10:DY$107))),0))+
IFERROR(VLOOKUP($D38,$H$116:$L$146,COLUMNS($H$115:$J$115)-1+S$7,0)*$E38*$F38*'1. General Inputs'!$J$25,0),0),0)</f>
        <v>0</v>
      </c>
      <c r="T38" s="775">
        <f ca="1">ROUNDUP(IFERROR($F38*$E38*CHOOSE(T$7,
IFERROR(SUMPRODUCT('6. Patients'!CM$10:CM$107,OFFSET('6. Patients'!$DN$9,1,MATCH($D38,'6. Patients'!$DO$9:$FL$9,0),ROWS('6. Patients'!DZ$10:DZ$107))),0)+
IFERROR(SUMPRODUCT('6. Patients'!CM$10:CM$107,OFFSET('6. Patients'!$FM$9,1,MATCH($D38,'6. Patients'!$FN$9:$GG$9,0),ROWS('6. Patients'!DZ$10:DZ$107))),0)+
IFERROR(SUMPRODUCT('6. Patients'!CM$10:CM$107,OFFSET('6. Patients'!$GH$9,1,MATCH($D38,'6. Patients'!$GI$9:$IF$9,0),ROWS('6. Patients'!DZ$10:DZ$107))),0)+
IFERROR(SUMPRODUCT('6. Patients'!CM$10:CM$107,OFFSET('6. Patients'!$IG$9,1,MATCH($D38,'6. Patients'!$IH$9:$JA$9,0),ROWS('6. Patients'!DZ$10:DZ$107))),0),
IFERROR(SUMPRODUCT('6. Patients'!CM$10:CM$107,OFFSET('6. Patients'!$JB$9,1,MATCH($D38,'6. Patients'!$JC$9:$KZ$9,0),ROWS('6. Patients'!DZ$10:DZ$107))),0)+
IFERROR(SUMPRODUCT('6. Patients'!CM$10:CM$107,OFFSET('6. Patients'!$LA$9,1,MATCH($D38,'6. Patients'!$LB$9:$LU$9,0),ROWS('6. Patients'!DZ$10:DZ$107))),0)+
IFERROR(SUMPRODUCT('6. Patients'!CM$10:CM$107,OFFSET('6. Patients'!$LV$9,1,MATCH($D38,'6. Patients'!$LW$9:$NT$9,0),ROWS('6. Patients'!DZ$10:DZ$107))),0)+
IFERROR(SUMPRODUCT('6. Patients'!CM$10:CM$107,OFFSET('6. Patients'!$NU$9,1,MATCH($D38,'6. Patients'!$NV$9:$OO$9,0),ROWS('6. Patients'!DZ$10:DZ$107))),0),
IFERROR(SUMPRODUCT('6. Patients'!CM$10:CM$107,OFFSET('6. Patients'!$OP$9,1,MATCH($D38,'6. Patients'!$OQ$9:$QN$9,0),ROWS('6. Patients'!DZ$10:DZ$107))),0)+
IFERROR(SUMPRODUCT('6. Patients'!CM$10:CM$107,OFFSET('6. Patients'!$QO$9,1,MATCH($D38,'6. Patients'!$QP$9:$RI$9,0),ROWS('6. Patients'!DZ$10:DZ$107))),0)+
IFERROR(SUMPRODUCT('6. Patients'!CM$10:CM$107,OFFSET('6. Patients'!$RJ$9,1,MATCH($D38,'6. Patients'!$RK$9:$TH$9,0),ROWS('6. Patients'!DZ$10:DZ$107))),0)+
IFERROR(SUMPRODUCT('6. Patients'!CM$10:CM$107,OFFSET('6. Patients'!$TI$9,1,MATCH($D38,'6. Patients'!$TJ$9:$UC$9,0),ROWS('6. Patients'!DZ$10:DZ$107))),0))+
IFERROR(VLOOKUP($D38,$H$116:$L$146,COLUMNS($H$115:$J$115)-1+T$7,0)*$E38*$F38*'1. General Inputs'!$J$25,0),0),0)</f>
        <v>0</v>
      </c>
      <c r="U38" s="775">
        <f ca="1">ROUNDUP(IFERROR($F38*$E38*CHOOSE(U$7,
IFERROR(SUMPRODUCT('6. Patients'!CN$10:CN$107,OFFSET('6. Patients'!$DN$9,1,MATCH($D38,'6. Patients'!$DO$9:$FL$9,0),ROWS('6. Patients'!EA$10:EA$107))),0)+
IFERROR(SUMPRODUCT('6. Patients'!CN$10:CN$107,OFFSET('6. Patients'!$FM$9,1,MATCH($D38,'6. Patients'!$FN$9:$GG$9,0),ROWS('6. Patients'!EA$10:EA$107))),0)+
IFERROR(SUMPRODUCT('6. Patients'!CN$10:CN$107,OFFSET('6. Patients'!$GH$9,1,MATCH($D38,'6. Patients'!$GI$9:$IF$9,0),ROWS('6. Patients'!EA$10:EA$107))),0)+
IFERROR(SUMPRODUCT('6. Patients'!CN$10:CN$107,OFFSET('6. Patients'!$IG$9,1,MATCH($D38,'6. Patients'!$IH$9:$JA$9,0),ROWS('6. Patients'!EA$10:EA$107))),0),
IFERROR(SUMPRODUCT('6. Patients'!CN$10:CN$107,OFFSET('6. Patients'!$JB$9,1,MATCH($D38,'6. Patients'!$JC$9:$KZ$9,0),ROWS('6. Patients'!EA$10:EA$107))),0)+
IFERROR(SUMPRODUCT('6. Patients'!CN$10:CN$107,OFFSET('6. Patients'!$LA$9,1,MATCH($D38,'6. Patients'!$LB$9:$LU$9,0),ROWS('6. Patients'!EA$10:EA$107))),0)+
IFERROR(SUMPRODUCT('6. Patients'!CN$10:CN$107,OFFSET('6. Patients'!$LV$9,1,MATCH($D38,'6. Patients'!$LW$9:$NT$9,0),ROWS('6. Patients'!EA$10:EA$107))),0)+
IFERROR(SUMPRODUCT('6. Patients'!CN$10:CN$107,OFFSET('6. Patients'!$NU$9,1,MATCH($D38,'6. Patients'!$NV$9:$OO$9,0),ROWS('6. Patients'!EA$10:EA$107))),0),
IFERROR(SUMPRODUCT('6. Patients'!CN$10:CN$107,OFFSET('6. Patients'!$OP$9,1,MATCH($D38,'6. Patients'!$OQ$9:$QN$9,0),ROWS('6. Patients'!EA$10:EA$107))),0)+
IFERROR(SUMPRODUCT('6. Patients'!CN$10:CN$107,OFFSET('6. Patients'!$QO$9,1,MATCH($D38,'6. Patients'!$QP$9:$RI$9,0),ROWS('6. Patients'!EA$10:EA$107))),0)+
IFERROR(SUMPRODUCT('6. Patients'!CN$10:CN$107,OFFSET('6. Patients'!$RJ$9,1,MATCH($D38,'6. Patients'!$RK$9:$TH$9,0),ROWS('6. Patients'!EA$10:EA$107))),0)+
IFERROR(SUMPRODUCT('6. Patients'!CN$10:CN$107,OFFSET('6. Patients'!$TI$9,1,MATCH($D38,'6. Patients'!$TJ$9:$UC$9,0),ROWS('6. Patients'!EA$10:EA$107))),0))+
IFERROR(VLOOKUP($D38,$H$116:$L$146,COLUMNS($H$115:$J$115)-1+U$7,0)*$E38*$F38*'1. General Inputs'!$J$25,0),0),0)</f>
        <v>0</v>
      </c>
      <c r="V38" s="775">
        <f ca="1">ROUNDUP(IFERROR($F38*$E38*CHOOSE(V$7,
IFERROR(SUMPRODUCT('6. Patients'!CO$10:CO$107,OFFSET('6. Patients'!$DN$9,1,MATCH($D38,'6. Patients'!$DO$9:$FL$9,0),ROWS('6. Patients'!EB$10:EB$107))),0)+
IFERROR(SUMPRODUCT('6. Patients'!CO$10:CO$107,OFFSET('6. Patients'!$FM$9,1,MATCH($D38,'6. Patients'!$FN$9:$GG$9,0),ROWS('6. Patients'!EB$10:EB$107))),0)+
IFERROR(SUMPRODUCT('6. Patients'!CO$10:CO$107,OFFSET('6. Patients'!$GH$9,1,MATCH($D38,'6. Patients'!$GI$9:$IF$9,0),ROWS('6. Patients'!EB$10:EB$107))),0)+
IFERROR(SUMPRODUCT('6. Patients'!CO$10:CO$107,OFFSET('6. Patients'!$IG$9,1,MATCH($D38,'6. Patients'!$IH$9:$JA$9,0),ROWS('6. Patients'!EB$10:EB$107))),0),
IFERROR(SUMPRODUCT('6. Patients'!CO$10:CO$107,OFFSET('6. Patients'!$JB$9,1,MATCH($D38,'6. Patients'!$JC$9:$KZ$9,0),ROWS('6. Patients'!EB$10:EB$107))),0)+
IFERROR(SUMPRODUCT('6. Patients'!CO$10:CO$107,OFFSET('6. Patients'!$LA$9,1,MATCH($D38,'6. Patients'!$LB$9:$LU$9,0),ROWS('6. Patients'!EB$10:EB$107))),0)+
IFERROR(SUMPRODUCT('6. Patients'!CO$10:CO$107,OFFSET('6. Patients'!$LV$9,1,MATCH($D38,'6. Patients'!$LW$9:$NT$9,0),ROWS('6. Patients'!EB$10:EB$107))),0)+
IFERROR(SUMPRODUCT('6. Patients'!CO$10:CO$107,OFFSET('6. Patients'!$NU$9,1,MATCH($D38,'6. Patients'!$NV$9:$OO$9,0),ROWS('6. Patients'!EB$10:EB$107))),0),
IFERROR(SUMPRODUCT('6. Patients'!CO$10:CO$107,OFFSET('6. Patients'!$OP$9,1,MATCH($D38,'6. Patients'!$OQ$9:$QN$9,0),ROWS('6. Patients'!EB$10:EB$107))),0)+
IFERROR(SUMPRODUCT('6. Patients'!CO$10:CO$107,OFFSET('6. Patients'!$QO$9,1,MATCH($D38,'6. Patients'!$QP$9:$RI$9,0),ROWS('6. Patients'!EB$10:EB$107))),0)+
IFERROR(SUMPRODUCT('6. Patients'!CO$10:CO$107,OFFSET('6. Patients'!$RJ$9,1,MATCH($D38,'6. Patients'!$RK$9:$TH$9,0),ROWS('6. Patients'!EB$10:EB$107))),0)+
IFERROR(SUMPRODUCT('6. Patients'!CO$10:CO$107,OFFSET('6. Patients'!$TI$9,1,MATCH($D38,'6. Patients'!$TJ$9:$UC$9,0),ROWS('6. Patients'!EB$10:EB$107))),0))+
IFERROR(VLOOKUP($D38,$H$116:$L$146,COLUMNS($H$115:$J$115)-1+V$7,0)*$E38*$F38*'1. General Inputs'!$J$25,0),0),0)</f>
        <v>0</v>
      </c>
      <c r="W38" s="775">
        <f ca="1">ROUNDUP(IFERROR($F38*$E38*CHOOSE(W$7,
IFERROR(SUMPRODUCT('6. Patients'!CP$10:CP$107,OFFSET('6. Patients'!$DN$9,1,MATCH($D38,'6. Patients'!$DO$9:$FL$9,0),ROWS('6. Patients'!EC$10:EC$107))),0)+
IFERROR(SUMPRODUCT('6. Patients'!CP$10:CP$107,OFFSET('6. Patients'!$FM$9,1,MATCH($D38,'6. Patients'!$FN$9:$GG$9,0),ROWS('6. Patients'!EC$10:EC$107))),0)+
IFERROR(SUMPRODUCT('6. Patients'!CP$10:CP$107,OFFSET('6. Patients'!$GH$9,1,MATCH($D38,'6. Patients'!$GI$9:$IF$9,0),ROWS('6. Patients'!EC$10:EC$107))),0)+
IFERROR(SUMPRODUCT('6. Patients'!CP$10:CP$107,OFFSET('6. Patients'!$IG$9,1,MATCH($D38,'6. Patients'!$IH$9:$JA$9,0),ROWS('6. Patients'!EC$10:EC$107))),0),
IFERROR(SUMPRODUCT('6. Patients'!CP$10:CP$107,OFFSET('6. Patients'!$JB$9,1,MATCH($D38,'6. Patients'!$JC$9:$KZ$9,0),ROWS('6. Patients'!EC$10:EC$107))),0)+
IFERROR(SUMPRODUCT('6. Patients'!CP$10:CP$107,OFFSET('6. Patients'!$LA$9,1,MATCH($D38,'6. Patients'!$LB$9:$LU$9,0),ROWS('6. Patients'!EC$10:EC$107))),0)+
IFERROR(SUMPRODUCT('6. Patients'!CP$10:CP$107,OFFSET('6. Patients'!$LV$9,1,MATCH($D38,'6. Patients'!$LW$9:$NT$9,0),ROWS('6. Patients'!EC$10:EC$107))),0)+
IFERROR(SUMPRODUCT('6. Patients'!CP$10:CP$107,OFFSET('6. Patients'!$NU$9,1,MATCH($D38,'6. Patients'!$NV$9:$OO$9,0),ROWS('6. Patients'!EC$10:EC$107))),0),
IFERROR(SUMPRODUCT('6. Patients'!CP$10:CP$107,OFFSET('6. Patients'!$OP$9,1,MATCH($D38,'6. Patients'!$OQ$9:$QN$9,0),ROWS('6. Patients'!EC$10:EC$107))),0)+
IFERROR(SUMPRODUCT('6. Patients'!CP$10:CP$107,OFFSET('6. Patients'!$QO$9,1,MATCH($D38,'6. Patients'!$QP$9:$RI$9,0),ROWS('6. Patients'!EC$10:EC$107))),0)+
IFERROR(SUMPRODUCT('6. Patients'!CP$10:CP$107,OFFSET('6. Patients'!$RJ$9,1,MATCH($D38,'6. Patients'!$RK$9:$TH$9,0),ROWS('6. Patients'!EC$10:EC$107))),0)+
IFERROR(SUMPRODUCT('6. Patients'!CP$10:CP$107,OFFSET('6. Patients'!$TI$9,1,MATCH($D38,'6. Patients'!$TJ$9:$UC$9,0),ROWS('6. Patients'!EC$10:EC$107))),0))+
IFERROR(VLOOKUP($D38,$H$116:$L$146,COLUMNS($H$115:$J$115)-1+W$7,0)*$E38*$F38*'1. General Inputs'!$J$25,0),0),0)</f>
        <v>0</v>
      </c>
      <c r="X38" s="775">
        <f ca="1">ROUNDUP(IFERROR($F38*$E38*CHOOSE(X$7,
IFERROR(SUMPRODUCT('6. Patients'!CQ$10:CQ$107,OFFSET('6. Patients'!$DN$9,1,MATCH($D38,'6. Patients'!$DO$9:$FL$9,0),ROWS('6. Patients'!ED$10:ED$107))),0)+
IFERROR(SUMPRODUCT('6. Patients'!CQ$10:CQ$107,OFFSET('6. Patients'!$FM$9,1,MATCH($D38,'6. Patients'!$FN$9:$GG$9,0),ROWS('6. Patients'!ED$10:ED$107))),0)+
IFERROR(SUMPRODUCT('6. Patients'!CQ$10:CQ$107,OFFSET('6. Patients'!$GH$9,1,MATCH($D38,'6. Patients'!$GI$9:$IF$9,0),ROWS('6. Patients'!ED$10:ED$107))),0)+
IFERROR(SUMPRODUCT('6. Patients'!CQ$10:CQ$107,OFFSET('6. Patients'!$IG$9,1,MATCH($D38,'6. Patients'!$IH$9:$JA$9,0),ROWS('6. Patients'!ED$10:ED$107))),0),
IFERROR(SUMPRODUCT('6. Patients'!CQ$10:CQ$107,OFFSET('6. Patients'!$JB$9,1,MATCH($D38,'6. Patients'!$JC$9:$KZ$9,0),ROWS('6. Patients'!ED$10:ED$107))),0)+
IFERROR(SUMPRODUCT('6. Patients'!CQ$10:CQ$107,OFFSET('6. Patients'!$LA$9,1,MATCH($D38,'6. Patients'!$LB$9:$LU$9,0),ROWS('6. Patients'!ED$10:ED$107))),0)+
IFERROR(SUMPRODUCT('6. Patients'!CQ$10:CQ$107,OFFSET('6. Patients'!$LV$9,1,MATCH($D38,'6. Patients'!$LW$9:$NT$9,0),ROWS('6. Patients'!ED$10:ED$107))),0)+
IFERROR(SUMPRODUCT('6. Patients'!CQ$10:CQ$107,OFFSET('6. Patients'!$NU$9,1,MATCH($D38,'6. Patients'!$NV$9:$OO$9,0),ROWS('6. Patients'!ED$10:ED$107))),0),
IFERROR(SUMPRODUCT('6. Patients'!CQ$10:CQ$107,OFFSET('6. Patients'!$OP$9,1,MATCH($D38,'6. Patients'!$OQ$9:$QN$9,0),ROWS('6. Patients'!ED$10:ED$107))),0)+
IFERROR(SUMPRODUCT('6. Patients'!CQ$10:CQ$107,OFFSET('6. Patients'!$QO$9,1,MATCH($D38,'6. Patients'!$QP$9:$RI$9,0),ROWS('6. Patients'!ED$10:ED$107))),0)+
IFERROR(SUMPRODUCT('6. Patients'!CQ$10:CQ$107,OFFSET('6. Patients'!$RJ$9,1,MATCH($D38,'6. Patients'!$RK$9:$TH$9,0),ROWS('6. Patients'!ED$10:ED$107))),0)+
IFERROR(SUMPRODUCT('6. Patients'!CQ$10:CQ$107,OFFSET('6. Patients'!$TI$9,1,MATCH($D38,'6. Patients'!$TJ$9:$UC$9,0),ROWS('6. Patients'!ED$10:ED$107))),0))+
IFERROR(VLOOKUP($D38,$H$116:$L$146,COLUMNS($H$115:$J$115)-1+X$7,0)*$E38*$F38*'1. General Inputs'!$J$25,0),0),0)</f>
        <v>0</v>
      </c>
      <c r="Y38" s="775">
        <f ca="1">ROUNDUP(IFERROR($F38*$E38*CHOOSE(Y$7,
IFERROR(SUMPRODUCT('6. Patients'!CR$10:CR$107,OFFSET('6. Patients'!$DN$9,1,MATCH($D38,'6. Patients'!$DO$9:$FL$9,0),ROWS('6. Patients'!EE$10:EE$107))),0)+
IFERROR(SUMPRODUCT('6. Patients'!CR$10:CR$107,OFFSET('6. Patients'!$FM$9,1,MATCH($D38,'6. Patients'!$FN$9:$GG$9,0),ROWS('6. Patients'!EE$10:EE$107))),0)+
IFERROR(SUMPRODUCT('6. Patients'!CR$10:CR$107,OFFSET('6. Patients'!$GH$9,1,MATCH($D38,'6. Patients'!$GI$9:$IF$9,0),ROWS('6. Patients'!EE$10:EE$107))),0)+
IFERROR(SUMPRODUCT('6. Patients'!CR$10:CR$107,OFFSET('6. Patients'!$IG$9,1,MATCH($D38,'6. Patients'!$IH$9:$JA$9,0),ROWS('6. Patients'!EE$10:EE$107))),0),
IFERROR(SUMPRODUCT('6. Patients'!CR$10:CR$107,OFFSET('6. Patients'!$JB$9,1,MATCH($D38,'6. Patients'!$JC$9:$KZ$9,0),ROWS('6. Patients'!EE$10:EE$107))),0)+
IFERROR(SUMPRODUCT('6. Patients'!CR$10:CR$107,OFFSET('6. Patients'!$LA$9,1,MATCH($D38,'6. Patients'!$LB$9:$LU$9,0),ROWS('6. Patients'!EE$10:EE$107))),0)+
IFERROR(SUMPRODUCT('6. Patients'!CR$10:CR$107,OFFSET('6. Patients'!$LV$9,1,MATCH($D38,'6. Patients'!$LW$9:$NT$9,0),ROWS('6. Patients'!EE$10:EE$107))),0)+
IFERROR(SUMPRODUCT('6. Patients'!CR$10:CR$107,OFFSET('6. Patients'!$NU$9,1,MATCH($D38,'6. Patients'!$NV$9:$OO$9,0),ROWS('6. Patients'!EE$10:EE$107))),0),
IFERROR(SUMPRODUCT('6. Patients'!CR$10:CR$107,OFFSET('6. Patients'!$OP$9,1,MATCH($D38,'6. Patients'!$OQ$9:$QN$9,0),ROWS('6. Patients'!EE$10:EE$107))),0)+
IFERROR(SUMPRODUCT('6. Patients'!CR$10:CR$107,OFFSET('6. Patients'!$QO$9,1,MATCH($D38,'6. Patients'!$QP$9:$RI$9,0),ROWS('6. Patients'!EE$10:EE$107))),0)+
IFERROR(SUMPRODUCT('6. Patients'!CR$10:CR$107,OFFSET('6. Patients'!$RJ$9,1,MATCH($D38,'6. Patients'!$RK$9:$TH$9,0),ROWS('6. Patients'!EE$10:EE$107))),0)+
IFERROR(SUMPRODUCT('6. Patients'!CR$10:CR$107,OFFSET('6. Patients'!$TI$9,1,MATCH($D38,'6. Patients'!$TJ$9:$UC$9,0),ROWS('6. Patients'!EE$10:EE$107))),0))+
IFERROR(VLOOKUP($D38,$H$116:$L$146,COLUMNS($H$115:$J$115)-1+Y$7,0)*$E38*$F38*'1. General Inputs'!$J$25,0),0),0)</f>
        <v>0</v>
      </c>
      <c r="Z38" s="775">
        <f ca="1">ROUNDUP(IFERROR($F38*$E38*CHOOSE(Z$7,
IFERROR(SUMPRODUCT('6. Patients'!CS$10:CS$107,OFFSET('6. Patients'!$DN$9,1,MATCH($D38,'6. Patients'!$DO$9:$FL$9,0),ROWS('6. Patients'!EF$10:EF$107))),0)+
IFERROR(SUMPRODUCT('6. Patients'!CS$10:CS$107,OFFSET('6. Patients'!$FM$9,1,MATCH($D38,'6. Patients'!$FN$9:$GG$9,0),ROWS('6. Patients'!EF$10:EF$107))),0)+
IFERROR(SUMPRODUCT('6. Patients'!CS$10:CS$107,OFFSET('6. Patients'!$GH$9,1,MATCH($D38,'6. Patients'!$GI$9:$IF$9,0),ROWS('6. Patients'!EF$10:EF$107))),0)+
IFERROR(SUMPRODUCT('6. Patients'!CS$10:CS$107,OFFSET('6. Patients'!$IG$9,1,MATCH($D38,'6. Patients'!$IH$9:$JA$9,0),ROWS('6. Patients'!EF$10:EF$107))),0),
IFERROR(SUMPRODUCT('6. Patients'!CS$10:CS$107,OFFSET('6. Patients'!$JB$9,1,MATCH($D38,'6. Patients'!$JC$9:$KZ$9,0),ROWS('6. Patients'!EF$10:EF$107))),0)+
IFERROR(SUMPRODUCT('6. Patients'!CS$10:CS$107,OFFSET('6. Patients'!$LA$9,1,MATCH($D38,'6. Patients'!$LB$9:$LU$9,0),ROWS('6. Patients'!EF$10:EF$107))),0)+
IFERROR(SUMPRODUCT('6. Patients'!CS$10:CS$107,OFFSET('6. Patients'!$LV$9,1,MATCH($D38,'6. Patients'!$LW$9:$NT$9,0),ROWS('6. Patients'!EF$10:EF$107))),0)+
IFERROR(SUMPRODUCT('6. Patients'!CS$10:CS$107,OFFSET('6. Patients'!$NU$9,1,MATCH($D38,'6. Patients'!$NV$9:$OO$9,0),ROWS('6. Patients'!EF$10:EF$107))),0),
IFERROR(SUMPRODUCT('6. Patients'!CS$10:CS$107,OFFSET('6. Patients'!$OP$9,1,MATCH($D38,'6. Patients'!$OQ$9:$QN$9,0),ROWS('6. Patients'!EF$10:EF$107))),0)+
IFERROR(SUMPRODUCT('6. Patients'!CS$10:CS$107,OFFSET('6. Patients'!$QO$9,1,MATCH($D38,'6. Patients'!$QP$9:$RI$9,0),ROWS('6. Patients'!EF$10:EF$107))),0)+
IFERROR(SUMPRODUCT('6. Patients'!CS$10:CS$107,OFFSET('6. Patients'!$RJ$9,1,MATCH($D38,'6. Patients'!$RK$9:$TH$9,0),ROWS('6. Patients'!EF$10:EF$107))),0)+
IFERROR(SUMPRODUCT('6. Patients'!CS$10:CS$107,OFFSET('6. Patients'!$TI$9,1,MATCH($D38,'6. Patients'!$TJ$9:$UC$9,0),ROWS('6. Patients'!EF$10:EF$107))),0))+
IFERROR(VLOOKUP($D38,$H$116:$L$146,COLUMNS($H$115:$J$115)-1+Z$7,0)*$E38*$F38*'1. General Inputs'!$J$25,0),0),0)</f>
        <v>0</v>
      </c>
      <c r="AA38" s="775">
        <f ca="1">ROUNDUP(IFERROR($F38*$E38*CHOOSE(AA$7,
IFERROR(SUMPRODUCT('6. Patients'!CT$10:CT$107,OFFSET('6. Patients'!$DN$9,1,MATCH($D38,'6. Patients'!$DO$9:$FL$9,0),ROWS('6. Patients'!EG$10:EG$107))),0)+
IFERROR(SUMPRODUCT('6. Patients'!CT$10:CT$107,OFFSET('6. Patients'!$FM$9,1,MATCH($D38,'6. Patients'!$FN$9:$GG$9,0),ROWS('6. Patients'!EG$10:EG$107))),0)+
IFERROR(SUMPRODUCT('6. Patients'!CT$10:CT$107,OFFSET('6. Patients'!$GH$9,1,MATCH($D38,'6. Patients'!$GI$9:$IF$9,0),ROWS('6. Patients'!EG$10:EG$107))),0)+
IFERROR(SUMPRODUCT('6. Patients'!CT$10:CT$107,OFFSET('6. Patients'!$IG$9,1,MATCH($D38,'6. Patients'!$IH$9:$JA$9,0),ROWS('6. Patients'!EG$10:EG$107))),0),
IFERROR(SUMPRODUCT('6. Patients'!CT$10:CT$107,OFFSET('6. Patients'!$JB$9,1,MATCH($D38,'6. Patients'!$JC$9:$KZ$9,0),ROWS('6. Patients'!EG$10:EG$107))),0)+
IFERROR(SUMPRODUCT('6. Patients'!CT$10:CT$107,OFFSET('6. Patients'!$LA$9,1,MATCH($D38,'6. Patients'!$LB$9:$LU$9,0),ROWS('6. Patients'!EG$10:EG$107))),0)+
IFERROR(SUMPRODUCT('6. Patients'!CT$10:CT$107,OFFSET('6. Patients'!$LV$9,1,MATCH($D38,'6. Patients'!$LW$9:$NT$9,0),ROWS('6. Patients'!EG$10:EG$107))),0)+
IFERROR(SUMPRODUCT('6. Patients'!CT$10:CT$107,OFFSET('6. Patients'!$NU$9,1,MATCH($D38,'6. Patients'!$NV$9:$OO$9,0),ROWS('6. Patients'!EG$10:EG$107))),0),
IFERROR(SUMPRODUCT('6. Patients'!CT$10:CT$107,OFFSET('6. Patients'!$OP$9,1,MATCH($D38,'6. Patients'!$OQ$9:$QN$9,0),ROWS('6. Patients'!EG$10:EG$107))),0)+
IFERROR(SUMPRODUCT('6. Patients'!CT$10:CT$107,OFFSET('6. Patients'!$QO$9,1,MATCH($D38,'6. Patients'!$QP$9:$RI$9,0),ROWS('6. Patients'!EG$10:EG$107))),0)+
IFERROR(SUMPRODUCT('6. Patients'!CT$10:CT$107,OFFSET('6. Patients'!$RJ$9,1,MATCH($D38,'6. Patients'!$RK$9:$TH$9,0),ROWS('6. Patients'!EG$10:EG$107))),0)+
IFERROR(SUMPRODUCT('6. Patients'!CT$10:CT$107,OFFSET('6. Patients'!$TI$9,1,MATCH($D38,'6. Patients'!$TJ$9:$UC$9,0),ROWS('6. Patients'!EG$10:EG$107))),0))+
IFERROR(VLOOKUP($D38,$H$116:$L$146,COLUMNS($H$115:$J$115)-1+AA$7,0)*$E38*$F38*'1. General Inputs'!$J$25,0),0),0)</f>
        <v>0</v>
      </c>
      <c r="AB38" s="775">
        <f ca="1">ROUNDUP(IFERROR($F38*$E38*CHOOSE(AB$7,
IFERROR(SUMPRODUCT('6. Patients'!CU$10:CU$107,OFFSET('6. Patients'!$DN$9,1,MATCH($D38,'6. Patients'!$DO$9:$FL$9,0),ROWS('6. Patients'!EH$10:EH$107))),0)+
IFERROR(SUMPRODUCT('6. Patients'!CU$10:CU$107,OFFSET('6. Patients'!$FM$9,1,MATCH($D38,'6. Patients'!$FN$9:$GG$9,0),ROWS('6. Patients'!EH$10:EH$107))),0)+
IFERROR(SUMPRODUCT('6. Patients'!CU$10:CU$107,OFFSET('6. Patients'!$GH$9,1,MATCH($D38,'6. Patients'!$GI$9:$IF$9,0),ROWS('6. Patients'!EH$10:EH$107))),0)+
IFERROR(SUMPRODUCT('6. Patients'!CU$10:CU$107,OFFSET('6. Patients'!$IG$9,1,MATCH($D38,'6. Patients'!$IH$9:$JA$9,0),ROWS('6. Patients'!EH$10:EH$107))),0),
IFERROR(SUMPRODUCT('6. Patients'!CU$10:CU$107,OFFSET('6. Patients'!$JB$9,1,MATCH($D38,'6. Patients'!$JC$9:$KZ$9,0),ROWS('6. Patients'!EH$10:EH$107))),0)+
IFERROR(SUMPRODUCT('6. Patients'!CU$10:CU$107,OFFSET('6. Patients'!$LA$9,1,MATCH($D38,'6. Patients'!$LB$9:$LU$9,0),ROWS('6. Patients'!EH$10:EH$107))),0)+
IFERROR(SUMPRODUCT('6. Patients'!CU$10:CU$107,OFFSET('6. Patients'!$LV$9,1,MATCH($D38,'6. Patients'!$LW$9:$NT$9,0),ROWS('6. Patients'!EH$10:EH$107))),0)+
IFERROR(SUMPRODUCT('6. Patients'!CU$10:CU$107,OFFSET('6. Patients'!$NU$9,1,MATCH($D38,'6. Patients'!$NV$9:$OO$9,0),ROWS('6. Patients'!EH$10:EH$107))),0),
IFERROR(SUMPRODUCT('6. Patients'!CU$10:CU$107,OFFSET('6. Patients'!$OP$9,1,MATCH($D38,'6. Patients'!$OQ$9:$QN$9,0),ROWS('6. Patients'!EH$10:EH$107))),0)+
IFERROR(SUMPRODUCT('6. Patients'!CU$10:CU$107,OFFSET('6. Patients'!$QO$9,1,MATCH($D38,'6. Patients'!$QP$9:$RI$9,0),ROWS('6. Patients'!EH$10:EH$107))),0)+
IFERROR(SUMPRODUCT('6. Patients'!CU$10:CU$107,OFFSET('6. Patients'!$RJ$9,1,MATCH($D38,'6. Patients'!$RK$9:$TH$9,0),ROWS('6. Patients'!EH$10:EH$107))),0)+
IFERROR(SUMPRODUCT('6. Patients'!CU$10:CU$107,OFFSET('6. Patients'!$TI$9,1,MATCH($D38,'6. Patients'!$TJ$9:$UC$9,0),ROWS('6. Patients'!EH$10:EH$107))),0))+
IFERROR(VLOOKUP($D38,$H$116:$L$146,COLUMNS($H$115:$J$115)-1+AB$7,0)*$E38*$F38*'1. General Inputs'!$J$25,0),0),0)</f>
        <v>0</v>
      </c>
      <c r="AC38" s="775">
        <f ca="1">ROUNDUP(IFERROR($F38*$E38*CHOOSE(AC$7,
IFERROR(SUMPRODUCT('6. Patients'!CV$10:CV$107,OFFSET('6. Patients'!$DN$9,1,MATCH($D38,'6. Patients'!$DO$9:$FL$9,0),ROWS('6. Patients'!EI$10:EI$107))),0)+
IFERROR(SUMPRODUCT('6. Patients'!CV$10:CV$107,OFFSET('6. Patients'!$FM$9,1,MATCH($D38,'6. Patients'!$FN$9:$GG$9,0),ROWS('6. Patients'!EI$10:EI$107))),0)+
IFERROR(SUMPRODUCT('6. Patients'!CV$10:CV$107,OFFSET('6. Patients'!$GH$9,1,MATCH($D38,'6. Patients'!$GI$9:$IF$9,0),ROWS('6. Patients'!EI$10:EI$107))),0)+
IFERROR(SUMPRODUCT('6. Patients'!CV$10:CV$107,OFFSET('6. Patients'!$IG$9,1,MATCH($D38,'6. Patients'!$IH$9:$JA$9,0),ROWS('6. Patients'!EI$10:EI$107))),0),
IFERROR(SUMPRODUCT('6. Patients'!CV$10:CV$107,OFFSET('6. Patients'!$JB$9,1,MATCH($D38,'6. Patients'!$JC$9:$KZ$9,0),ROWS('6. Patients'!EI$10:EI$107))),0)+
IFERROR(SUMPRODUCT('6. Patients'!CV$10:CV$107,OFFSET('6. Patients'!$LA$9,1,MATCH($D38,'6. Patients'!$LB$9:$LU$9,0),ROWS('6. Patients'!EI$10:EI$107))),0)+
IFERROR(SUMPRODUCT('6. Patients'!CV$10:CV$107,OFFSET('6. Patients'!$LV$9,1,MATCH($D38,'6. Patients'!$LW$9:$NT$9,0),ROWS('6. Patients'!EI$10:EI$107))),0)+
IFERROR(SUMPRODUCT('6. Patients'!CV$10:CV$107,OFFSET('6. Patients'!$NU$9,1,MATCH($D38,'6. Patients'!$NV$9:$OO$9,0),ROWS('6. Patients'!EI$10:EI$107))),0),
IFERROR(SUMPRODUCT('6. Patients'!CV$10:CV$107,OFFSET('6. Patients'!$OP$9,1,MATCH($D38,'6. Patients'!$OQ$9:$QN$9,0),ROWS('6. Patients'!EI$10:EI$107))),0)+
IFERROR(SUMPRODUCT('6. Patients'!CV$10:CV$107,OFFSET('6. Patients'!$QO$9,1,MATCH($D38,'6. Patients'!$QP$9:$RI$9,0),ROWS('6. Patients'!EI$10:EI$107))),0)+
IFERROR(SUMPRODUCT('6. Patients'!CV$10:CV$107,OFFSET('6. Patients'!$RJ$9,1,MATCH($D38,'6. Patients'!$RK$9:$TH$9,0),ROWS('6. Patients'!EI$10:EI$107))),0)+
IFERROR(SUMPRODUCT('6. Patients'!CV$10:CV$107,OFFSET('6. Patients'!$TI$9,1,MATCH($D38,'6. Patients'!$TJ$9:$UC$9,0),ROWS('6. Patients'!EI$10:EI$107))),0))+
IFERROR(VLOOKUP($D38,$H$116:$L$146,COLUMNS($H$115:$J$115)-1+AC$7,0)*$E38*$F38*'1. General Inputs'!$J$25,0),0),0)</f>
        <v>0</v>
      </c>
      <c r="AD38" s="775">
        <f ca="1">ROUNDUP(IFERROR($F38*$E38*CHOOSE(AD$7,
IFERROR(SUMPRODUCT('6. Patients'!CW$10:CW$107,OFFSET('6. Patients'!$DN$9,1,MATCH($D38,'6. Patients'!$DO$9:$FL$9,0),ROWS('6. Patients'!EJ$10:EJ$107))),0)+
IFERROR(SUMPRODUCT('6. Patients'!CW$10:CW$107,OFFSET('6. Patients'!$FM$9,1,MATCH($D38,'6. Patients'!$FN$9:$GG$9,0),ROWS('6. Patients'!EJ$10:EJ$107))),0)+
IFERROR(SUMPRODUCT('6. Patients'!CW$10:CW$107,OFFSET('6. Patients'!$GH$9,1,MATCH($D38,'6. Patients'!$GI$9:$IF$9,0),ROWS('6. Patients'!EJ$10:EJ$107))),0)+
IFERROR(SUMPRODUCT('6. Patients'!CW$10:CW$107,OFFSET('6. Patients'!$IG$9,1,MATCH($D38,'6. Patients'!$IH$9:$JA$9,0),ROWS('6. Patients'!EJ$10:EJ$107))),0),
IFERROR(SUMPRODUCT('6. Patients'!CW$10:CW$107,OFFSET('6. Patients'!$JB$9,1,MATCH($D38,'6. Patients'!$JC$9:$KZ$9,0),ROWS('6. Patients'!EJ$10:EJ$107))),0)+
IFERROR(SUMPRODUCT('6. Patients'!CW$10:CW$107,OFFSET('6. Patients'!$LA$9,1,MATCH($D38,'6. Patients'!$LB$9:$LU$9,0),ROWS('6. Patients'!EJ$10:EJ$107))),0)+
IFERROR(SUMPRODUCT('6. Patients'!CW$10:CW$107,OFFSET('6. Patients'!$LV$9,1,MATCH($D38,'6. Patients'!$LW$9:$NT$9,0),ROWS('6. Patients'!EJ$10:EJ$107))),0)+
IFERROR(SUMPRODUCT('6. Patients'!CW$10:CW$107,OFFSET('6. Patients'!$NU$9,1,MATCH($D38,'6. Patients'!$NV$9:$OO$9,0),ROWS('6. Patients'!EJ$10:EJ$107))),0),
IFERROR(SUMPRODUCT('6. Patients'!CW$10:CW$107,OFFSET('6. Patients'!$OP$9,1,MATCH($D38,'6. Patients'!$OQ$9:$QN$9,0),ROWS('6. Patients'!EJ$10:EJ$107))),0)+
IFERROR(SUMPRODUCT('6. Patients'!CW$10:CW$107,OFFSET('6. Patients'!$QO$9,1,MATCH($D38,'6. Patients'!$QP$9:$RI$9,0),ROWS('6. Patients'!EJ$10:EJ$107))),0)+
IFERROR(SUMPRODUCT('6. Patients'!CW$10:CW$107,OFFSET('6. Patients'!$RJ$9,1,MATCH($D38,'6. Patients'!$RK$9:$TH$9,0),ROWS('6. Patients'!EJ$10:EJ$107))),0)+
IFERROR(SUMPRODUCT('6. Patients'!CW$10:CW$107,OFFSET('6. Patients'!$TI$9,1,MATCH($D38,'6. Patients'!$TJ$9:$UC$9,0),ROWS('6. Patients'!EJ$10:EJ$107))),0))+
IFERROR(VLOOKUP($D38,$H$116:$L$146,COLUMNS($H$115:$J$115)-1+AD$7,0)*$E38*$F38*'1. General Inputs'!$J$25,0),0),0)</f>
        <v>0</v>
      </c>
      <c r="AE38" s="775">
        <f ca="1">ROUNDUP(IFERROR($F38*$E38*CHOOSE(AE$7,
IFERROR(SUMPRODUCT('6. Patients'!CX$10:CX$107,OFFSET('6. Patients'!$DN$9,1,MATCH($D38,'6. Patients'!$DO$9:$FL$9,0),ROWS('6. Patients'!EK$10:EK$107))),0)+
IFERROR(SUMPRODUCT('6. Patients'!CX$10:CX$107,OFFSET('6. Patients'!$FM$9,1,MATCH($D38,'6. Patients'!$FN$9:$GG$9,0),ROWS('6. Patients'!EK$10:EK$107))),0)+
IFERROR(SUMPRODUCT('6. Patients'!CX$10:CX$107,OFFSET('6. Patients'!$GH$9,1,MATCH($D38,'6. Patients'!$GI$9:$IF$9,0),ROWS('6. Patients'!EK$10:EK$107))),0)+
IFERROR(SUMPRODUCT('6. Patients'!CX$10:CX$107,OFFSET('6. Patients'!$IG$9,1,MATCH($D38,'6. Patients'!$IH$9:$JA$9,0),ROWS('6. Patients'!EK$10:EK$107))),0),
IFERROR(SUMPRODUCT('6. Patients'!CX$10:CX$107,OFFSET('6. Patients'!$JB$9,1,MATCH($D38,'6. Patients'!$JC$9:$KZ$9,0),ROWS('6. Patients'!EK$10:EK$107))),0)+
IFERROR(SUMPRODUCT('6. Patients'!CX$10:CX$107,OFFSET('6. Patients'!$LA$9,1,MATCH($D38,'6. Patients'!$LB$9:$LU$9,0),ROWS('6. Patients'!EK$10:EK$107))),0)+
IFERROR(SUMPRODUCT('6. Patients'!CX$10:CX$107,OFFSET('6. Patients'!$LV$9,1,MATCH($D38,'6. Patients'!$LW$9:$NT$9,0),ROWS('6. Patients'!EK$10:EK$107))),0)+
IFERROR(SUMPRODUCT('6. Patients'!CX$10:CX$107,OFFSET('6. Patients'!$NU$9,1,MATCH($D38,'6. Patients'!$NV$9:$OO$9,0),ROWS('6. Patients'!EK$10:EK$107))),0),
IFERROR(SUMPRODUCT('6. Patients'!CX$10:CX$107,OFFSET('6. Patients'!$OP$9,1,MATCH($D38,'6. Patients'!$OQ$9:$QN$9,0),ROWS('6. Patients'!EK$10:EK$107))),0)+
IFERROR(SUMPRODUCT('6. Patients'!CX$10:CX$107,OFFSET('6. Patients'!$QO$9,1,MATCH($D38,'6. Patients'!$QP$9:$RI$9,0),ROWS('6. Patients'!EK$10:EK$107))),0)+
IFERROR(SUMPRODUCT('6. Patients'!CX$10:CX$107,OFFSET('6. Patients'!$RJ$9,1,MATCH($D38,'6. Patients'!$RK$9:$TH$9,0),ROWS('6. Patients'!EK$10:EK$107))),0)+
IFERROR(SUMPRODUCT('6. Patients'!CX$10:CX$107,OFFSET('6. Patients'!$TI$9,1,MATCH($D38,'6. Patients'!$TJ$9:$UC$9,0),ROWS('6. Patients'!EK$10:EK$107))),0))+
IFERROR(VLOOKUP($D38,$H$116:$L$146,COLUMNS($H$115:$J$115)-1+AE$7,0)*$E38*$F38*'1. General Inputs'!$J$25,0),0),0)</f>
        <v>0</v>
      </c>
      <c r="AF38" s="775">
        <f ca="1">ROUNDUP(IFERROR($F38*$E38*CHOOSE(AF$7,
IFERROR(SUMPRODUCT('6. Patients'!CY$10:CY$107,OFFSET('6. Patients'!$DN$9,1,MATCH($D38,'6. Patients'!$DO$9:$FL$9,0),ROWS('6. Patients'!EL$10:EL$107))),0)+
IFERROR(SUMPRODUCT('6. Patients'!CY$10:CY$107,OFFSET('6. Patients'!$FM$9,1,MATCH($D38,'6. Patients'!$FN$9:$GG$9,0),ROWS('6. Patients'!EL$10:EL$107))),0)+
IFERROR(SUMPRODUCT('6. Patients'!CY$10:CY$107,OFFSET('6. Patients'!$GH$9,1,MATCH($D38,'6. Patients'!$GI$9:$IF$9,0),ROWS('6. Patients'!EL$10:EL$107))),0)+
IFERROR(SUMPRODUCT('6. Patients'!CY$10:CY$107,OFFSET('6. Patients'!$IG$9,1,MATCH($D38,'6. Patients'!$IH$9:$JA$9,0),ROWS('6. Patients'!EL$10:EL$107))),0),
IFERROR(SUMPRODUCT('6. Patients'!CY$10:CY$107,OFFSET('6. Patients'!$JB$9,1,MATCH($D38,'6. Patients'!$JC$9:$KZ$9,0),ROWS('6. Patients'!EL$10:EL$107))),0)+
IFERROR(SUMPRODUCT('6. Patients'!CY$10:CY$107,OFFSET('6. Patients'!$LA$9,1,MATCH($D38,'6. Patients'!$LB$9:$LU$9,0),ROWS('6. Patients'!EL$10:EL$107))),0)+
IFERROR(SUMPRODUCT('6. Patients'!CY$10:CY$107,OFFSET('6. Patients'!$LV$9,1,MATCH($D38,'6. Patients'!$LW$9:$NT$9,0),ROWS('6. Patients'!EL$10:EL$107))),0)+
IFERROR(SUMPRODUCT('6. Patients'!CY$10:CY$107,OFFSET('6. Patients'!$NU$9,1,MATCH($D38,'6. Patients'!$NV$9:$OO$9,0),ROWS('6. Patients'!EL$10:EL$107))),0),
IFERROR(SUMPRODUCT('6. Patients'!CY$10:CY$107,OFFSET('6. Patients'!$OP$9,1,MATCH($D38,'6. Patients'!$OQ$9:$QN$9,0),ROWS('6. Patients'!EL$10:EL$107))),0)+
IFERROR(SUMPRODUCT('6. Patients'!CY$10:CY$107,OFFSET('6. Patients'!$QO$9,1,MATCH($D38,'6. Patients'!$QP$9:$RI$9,0),ROWS('6. Patients'!EL$10:EL$107))),0)+
IFERROR(SUMPRODUCT('6. Patients'!CY$10:CY$107,OFFSET('6. Patients'!$RJ$9,1,MATCH($D38,'6. Patients'!$RK$9:$TH$9,0),ROWS('6. Patients'!EL$10:EL$107))),0)+
IFERROR(SUMPRODUCT('6. Patients'!CY$10:CY$107,OFFSET('6. Patients'!$TI$9,1,MATCH($D38,'6. Patients'!$TJ$9:$UC$9,0),ROWS('6. Patients'!EL$10:EL$107))),0))+
IFERROR(VLOOKUP($D38,$H$116:$L$146,COLUMNS($H$115:$J$115)-1+AF$7,0)*$E38*$F38*'1. General Inputs'!$J$25,0),0),0)</f>
        <v>0</v>
      </c>
      <c r="AG38" s="775">
        <f ca="1">ROUNDUP(IFERROR($F38*$E38*CHOOSE(AG$7,
IFERROR(SUMPRODUCT('6. Patients'!CZ$10:CZ$107,OFFSET('6. Patients'!$DN$9,1,MATCH($D38,'6. Patients'!$DO$9:$FL$9,0),ROWS('6. Patients'!EM$10:EM$107))),0)+
IFERROR(SUMPRODUCT('6. Patients'!CZ$10:CZ$107,OFFSET('6. Patients'!$FM$9,1,MATCH($D38,'6. Patients'!$FN$9:$GG$9,0),ROWS('6. Patients'!EM$10:EM$107))),0)+
IFERROR(SUMPRODUCT('6. Patients'!CZ$10:CZ$107,OFFSET('6. Patients'!$GH$9,1,MATCH($D38,'6. Patients'!$GI$9:$IF$9,0),ROWS('6. Patients'!EM$10:EM$107))),0)+
IFERROR(SUMPRODUCT('6. Patients'!CZ$10:CZ$107,OFFSET('6. Patients'!$IG$9,1,MATCH($D38,'6. Patients'!$IH$9:$JA$9,0),ROWS('6. Patients'!EM$10:EM$107))),0),
IFERROR(SUMPRODUCT('6. Patients'!CZ$10:CZ$107,OFFSET('6. Patients'!$JB$9,1,MATCH($D38,'6. Patients'!$JC$9:$KZ$9,0),ROWS('6. Patients'!EM$10:EM$107))),0)+
IFERROR(SUMPRODUCT('6. Patients'!CZ$10:CZ$107,OFFSET('6. Patients'!$LA$9,1,MATCH($D38,'6. Patients'!$LB$9:$LU$9,0),ROWS('6. Patients'!EM$10:EM$107))),0)+
IFERROR(SUMPRODUCT('6. Patients'!CZ$10:CZ$107,OFFSET('6. Patients'!$LV$9,1,MATCH($D38,'6. Patients'!$LW$9:$NT$9,0),ROWS('6. Patients'!EM$10:EM$107))),0)+
IFERROR(SUMPRODUCT('6. Patients'!CZ$10:CZ$107,OFFSET('6. Patients'!$NU$9,1,MATCH($D38,'6. Patients'!$NV$9:$OO$9,0),ROWS('6. Patients'!EM$10:EM$107))),0),
IFERROR(SUMPRODUCT('6. Patients'!CZ$10:CZ$107,OFFSET('6. Patients'!$OP$9,1,MATCH($D38,'6. Patients'!$OQ$9:$QN$9,0),ROWS('6. Patients'!EM$10:EM$107))),0)+
IFERROR(SUMPRODUCT('6. Patients'!CZ$10:CZ$107,OFFSET('6. Patients'!$QO$9,1,MATCH($D38,'6. Patients'!$QP$9:$RI$9,0),ROWS('6. Patients'!EM$10:EM$107))),0)+
IFERROR(SUMPRODUCT('6. Patients'!CZ$10:CZ$107,OFFSET('6. Patients'!$RJ$9,1,MATCH($D38,'6. Patients'!$RK$9:$TH$9,0),ROWS('6. Patients'!EM$10:EM$107))),0)+
IFERROR(SUMPRODUCT('6. Patients'!CZ$10:CZ$107,OFFSET('6. Patients'!$TI$9,1,MATCH($D38,'6. Patients'!$TJ$9:$UC$9,0),ROWS('6. Patients'!EM$10:EM$107))),0))+
IFERROR(VLOOKUP($D38,$H$116:$L$146,COLUMNS($H$115:$J$115)-1+AG$7,0)*$E38*$F38*'1. General Inputs'!$J$25,0),0),0)</f>
        <v>0</v>
      </c>
      <c r="AH38" s="775">
        <f ca="1">ROUNDUP(IFERROR($F38*$E38*CHOOSE(AH$7,
IFERROR(SUMPRODUCT('6. Patients'!DA$10:DA$107,OFFSET('6. Patients'!$DN$9,1,MATCH($D38,'6. Patients'!$DO$9:$FL$9,0),ROWS('6. Patients'!EN$10:EN$107))),0)+
IFERROR(SUMPRODUCT('6. Patients'!DA$10:DA$107,OFFSET('6. Patients'!$FM$9,1,MATCH($D38,'6. Patients'!$FN$9:$GG$9,0),ROWS('6. Patients'!EN$10:EN$107))),0)+
IFERROR(SUMPRODUCT('6. Patients'!DA$10:DA$107,OFFSET('6. Patients'!$GH$9,1,MATCH($D38,'6. Patients'!$GI$9:$IF$9,0),ROWS('6. Patients'!EN$10:EN$107))),0)+
IFERROR(SUMPRODUCT('6. Patients'!DA$10:DA$107,OFFSET('6. Patients'!$IG$9,1,MATCH($D38,'6. Patients'!$IH$9:$JA$9,0),ROWS('6. Patients'!EN$10:EN$107))),0),
IFERROR(SUMPRODUCT('6. Patients'!DA$10:DA$107,OFFSET('6. Patients'!$JB$9,1,MATCH($D38,'6. Patients'!$JC$9:$KZ$9,0),ROWS('6. Patients'!EN$10:EN$107))),0)+
IFERROR(SUMPRODUCT('6. Patients'!DA$10:DA$107,OFFSET('6. Patients'!$LA$9,1,MATCH($D38,'6. Patients'!$LB$9:$LU$9,0),ROWS('6. Patients'!EN$10:EN$107))),0)+
IFERROR(SUMPRODUCT('6. Patients'!DA$10:DA$107,OFFSET('6. Patients'!$LV$9,1,MATCH($D38,'6. Patients'!$LW$9:$NT$9,0),ROWS('6. Patients'!EN$10:EN$107))),0)+
IFERROR(SUMPRODUCT('6. Patients'!DA$10:DA$107,OFFSET('6. Patients'!$NU$9,1,MATCH($D38,'6. Patients'!$NV$9:$OO$9,0),ROWS('6. Patients'!EN$10:EN$107))),0),
IFERROR(SUMPRODUCT('6. Patients'!DA$10:DA$107,OFFSET('6. Patients'!$OP$9,1,MATCH($D38,'6. Patients'!$OQ$9:$QN$9,0),ROWS('6. Patients'!EN$10:EN$107))),0)+
IFERROR(SUMPRODUCT('6. Patients'!DA$10:DA$107,OFFSET('6. Patients'!$QO$9,1,MATCH($D38,'6. Patients'!$QP$9:$RI$9,0),ROWS('6. Patients'!EN$10:EN$107))),0)+
IFERROR(SUMPRODUCT('6. Patients'!DA$10:DA$107,OFFSET('6. Patients'!$RJ$9,1,MATCH($D38,'6. Patients'!$RK$9:$TH$9,0),ROWS('6. Patients'!EN$10:EN$107))),0)+
IFERROR(SUMPRODUCT('6. Patients'!DA$10:DA$107,OFFSET('6. Patients'!$TI$9,1,MATCH($D38,'6. Patients'!$TJ$9:$UC$9,0),ROWS('6. Patients'!EN$10:EN$107))),0))+
IFERROR(VLOOKUP($D38,$H$116:$L$146,COLUMNS($H$115:$J$115)-1+AH$7,0)*$E38*$F38*'1. General Inputs'!$J$25,0),0),0)</f>
        <v>0</v>
      </c>
      <c r="AI38" s="775">
        <f ca="1">ROUNDUP(IFERROR($F38*$E38*CHOOSE(AI$7,
IFERROR(SUMPRODUCT('6. Patients'!DB$10:DB$107,OFFSET('6. Patients'!$DN$9,1,MATCH($D38,'6. Patients'!$DO$9:$FL$9,0),ROWS('6. Patients'!EO$10:EO$107))),0)+
IFERROR(SUMPRODUCT('6. Patients'!DB$10:DB$107,OFFSET('6. Patients'!$FM$9,1,MATCH($D38,'6. Patients'!$FN$9:$GG$9,0),ROWS('6. Patients'!EO$10:EO$107))),0)+
IFERROR(SUMPRODUCT('6. Patients'!DB$10:DB$107,OFFSET('6. Patients'!$GH$9,1,MATCH($D38,'6. Patients'!$GI$9:$IF$9,0),ROWS('6. Patients'!EO$10:EO$107))),0)+
IFERROR(SUMPRODUCT('6. Patients'!DB$10:DB$107,OFFSET('6. Patients'!$IG$9,1,MATCH($D38,'6. Patients'!$IH$9:$JA$9,0),ROWS('6. Patients'!EO$10:EO$107))),0),
IFERROR(SUMPRODUCT('6. Patients'!DB$10:DB$107,OFFSET('6. Patients'!$JB$9,1,MATCH($D38,'6. Patients'!$JC$9:$KZ$9,0),ROWS('6. Patients'!EO$10:EO$107))),0)+
IFERROR(SUMPRODUCT('6. Patients'!DB$10:DB$107,OFFSET('6. Patients'!$LA$9,1,MATCH($D38,'6. Patients'!$LB$9:$LU$9,0),ROWS('6. Patients'!EO$10:EO$107))),0)+
IFERROR(SUMPRODUCT('6. Patients'!DB$10:DB$107,OFFSET('6. Patients'!$LV$9,1,MATCH($D38,'6. Patients'!$LW$9:$NT$9,0),ROWS('6. Patients'!EO$10:EO$107))),0)+
IFERROR(SUMPRODUCT('6. Patients'!DB$10:DB$107,OFFSET('6. Patients'!$NU$9,1,MATCH($D38,'6. Patients'!$NV$9:$OO$9,0),ROWS('6. Patients'!EO$10:EO$107))),0),
IFERROR(SUMPRODUCT('6. Patients'!DB$10:DB$107,OFFSET('6. Patients'!$OP$9,1,MATCH($D38,'6. Patients'!$OQ$9:$QN$9,0),ROWS('6. Patients'!EO$10:EO$107))),0)+
IFERROR(SUMPRODUCT('6. Patients'!DB$10:DB$107,OFFSET('6. Patients'!$QO$9,1,MATCH($D38,'6. Patients'!$QP$9:$RI$9,0),ROWS('6. Patients'!EO$10:EO$107))),0)+
IFERROR(SUMPRODUCT('6. Patients'!DB$10:DB$107,OFFSET('6. Patients'!$RJ$9,1,MATCH($D38,'6. Patients'!$RK$9:$TH$9,0),ROWS('6. Patients'!EO$10:EO$107))),0)+
IFERROR(SUMPRODUCT('6. Patients'!DB$10:DB$107,OFFSET('6. Patients'!$TI$9,1,MATCH($D38,'6. Patients'!$TJ$9:$UC$9,0),ROWS('6. Patients'!EO$10:EO$107))),0))+
IFERROR(VLOOKUP($D38,$H$116:$L$146,COLUMNS($H$115:$J$115)-1+AI$7,0)*$E38*$F38*'1. General Inputs'!$J$25,0),0),0)</f>
        <v>0</v>
      </c>
      <c r="AJ38" s="775">
        <f ca="1">ROUNDUP(IFERROR($F38*$E38*CHOOSE(AJ$7,
IFERROR(SUMPRODUCT('6. Patients'!DC$10:DC$107,OFFSET('6. Patients'!$DN$9,1,MATCH($D38,'6. Patients'!$DO$9:$FL$9,0),ROWS('6. Patients'!EP$10:EP$107))),0)+
IFERROR(SUMPRODUCT('6. Patients'!DC$10:DC$107,OFFSET('6. Patients'!$FM$9,1,MATCH($D38,'6. Patients'!$FN$9:$GG$9,0),ROWS('6. Patients'!EP$10:EP$107))),0)+
IFERROR(SUMPRODUCT('6. Patients'!DC$10:DC$107,OFFSET('6. Patients'!$GH$9,1,MATCH($D38,'6. Patients'!$GI$9:$IF$9,0),ROWS('6. Patients'!EP$10:EP$107))),0)+
IFERROR(SUMPRODUCT('6. Patients'!DC$10:DC$107,OFFSET('6. Patients'!$IG$9,1,MATCH($D38,'6. Patients'!$IH$9:$JA$9,0),ROWS('6. Patients'!EP$10:EP$107))),0),
IFERROR(SUMPRODUCT('6. Patients'!DC$10:DC$107,OFFSET('6. Patients'!$JB$9,1,MATCH($D38,'6. Patients'!$JC$9:$KZ$9,0),ROWS('6. Patients'!EP$10:EP$107))),0)+
IFERROR(SUMPRODUCT('6. Patients'!DC$10:DC$107,OFFSET('6. Patients'!$LA$9,1,MATCH($D38,'6. Patients'!$LB$9:$LU$9,0),ROWS('6. Patients'!EP$10:EP$107))),0)+
IFERROR(SUMPRODUCT('6. Patients'!DC$10:DC$107,OFFSET('6. Patients'!$LV$9,1,MATCH($D38,'6. Patients'!$LW$9:$NT$9,0),ROWS('6. Patients'!EP$10:EP$107))),0)+
IFERROR(SUMPRODUCT('6. Patients'!DC$10:DC$107,OFFSET('6. Patients'!$NU$9,1,MATCH($D38,'6. Patients'!$NV$9:$OO$9,0),ROWS('6. Patients'!EP$10:EP$107))),0),
IFERROR(SUMPRODUCT('6. Patients'!DC$10:DC$107,OFFSET('6. Patients'!$OP$9,1,MATCH($D38,'6. Patients'!$OQ$9:$QN$9,0),ROWS('6. Patients'!EP$10:EP$107))),0)+
IFERROR(SUMPRODUCT('6. Patients'!DC$10:DC$107,OFFSET('6. Patients'!$QO$9,1,MATCH($D38,'6. Patients'!$QP$9:$RI$9,0),ROWS('6. Patients'!EP$10:EP$107))),0)+
IFERROR(SUMPRODUCT('6. Patients'!DC$10:DC$107,OFFSET('6. Patients'!$RJ$9,1,MATCH($D38,'6. Patients'!$RK$9:$TH$9,0),ROWS('6. Patients'!EP$10:EP$107))),0)+
IFERROR(SUMPRODUCT('6. Patients'!DC$10:DC$107,OFFSET('6. Patients'!$TI$9,1,MATCH($D38,'6. Patients'!$TJ$9:$UC$9,0),ROWS('6. Patients'!EP$10:EP$107))),0))+
IFERROR(VLOOKUP($D38,$H$116:$L$146,COLUMNS($H$115:$J$115)-1+AJ$7,0)*$E38*$F38*'1. General Inputs'!$J$25,0),0),0)</f>
        <v>0</v>
      </c>
      <c r="AK38" s="775">
        <f ca="1">ROUNDUP(IFERROR($F38*$E38*CHOOSE(AK$7,
IFERROR(SUMPRODUCT('6. Patients'!DD$10:DD$107,OFFSET('6. Patients'!$DN$9,1,MATCH($D38,'6. Patients'!$DO$9:$FL$9,0),ROWS('6. Patients'!EQ$10:EQ$107))),0)+
IFERROR(SUMPRODUCT('6. Patients'!DD$10:DD$107,OFFSET('6. Patients'!$FM$9,1,MATCH($D38,'6. Patients'!$FN$9:$GG$9,0),ROWS('6. Patients'!EQ$10:EQ$107))),0)+
IFERROR(SUMPRODUCT('6. Patients'!DD$10:DD$107,OFFSET('6. Patients'!$GH$9,1,MATCH($D38,'6. Patients'!$GI$9:$IF$9,0),ROWS('6. Patients'!EQ$10:EQ$107))),0)+
IFERROR(SUMPRODUCT('6. Patients'!DD$10:DD$107,OFFSET('6. Patients'!$IG$9,1,MATCH($D38,'6. Patients'!$IH$9:$JA$9,0),ROWS('6. Patients'!EQ$10:EQ$107))),0),
IFERROR(SUMPRODUCT('6. Patients'!DD$10:DD$107,OFFSET('6. Patients'!$JB$9,1,MATCH($D38,'6. Patients'!$JC$9:$KZ$9,0),ROWS('6. Patients'!EQ$10:EQ$107))),0)+
IFERROR(SUMPRODUCT('6. Patients'!DD$10:DD$107,OFFSET('6. Patients'!$LA$9,1,MATCH($D38,'6. Patients'!$LB$9:$LU$9,0),ROWS('6. Patients'!EQ$10:EQ$107))),0)+
IFERROR(SUMPRODUCT('6. Patients'!DD$10:DD$107,OFFSET('6. Patients'!$LV$9,1,MATCH($D38,'6. Patients'!$LW$9:$NT$9,0),ROWS('6. Patients'!EQ$10:EQ$107))),0)+
IFERROR(SUMPRODUCT('6. Patients'!DD$10:DD$107,OFFSET('6. Patients'!$NU$9,1,MATCH($D38,'6. Patients'!$NV$9:$OO$9,0),ROWS('6. Patients'!EQ$10:EQ$107))),0),
IFERROR(SUMPRODUCT('6. Patients'!DD$10:DD$107,OFFSET('6. Patients'!$OP$9,1,MATCH($D38,'6. Patients'!$OQ$9:$QN$9,0),ROWS('6. Patients'!EQ$10:EQ$107))),0)+
IFERROR(SUMPRODUCT('6. Patients'!DD$10:DD$107,OFFSET('6. Patients'!$QO$9,1,MATCH($D38,'6. Patients'!$QP$9:$RI$9,0),ROWS('6. Patients'!EQ$10:EQ$107))),0)+
IFERROR(SUMPRODUCT('6. Patients'!DD$10:DD$107,OFFSET('6. Patients'!$RJ$9,1,MATCH($D38,'6. Patients'!$RK$9:$TH$9,0),ROWS('6. Patients'!EQ$10:EQ$107))),0)+
IFERROR(SUMPRODUCT('6. Patients'!DD$10:DD$107,OFFSET('6. Patients'!$TI$9,1,MATCH($D38,'6. Patients'!$TJ$9:$UC$9,0),ROWS('6. Patients'!EQ$10:EQ$107))),0))+
IFERROR(VLOOKUP($D38,$H$116:$L$146,COLUMNS($H$115:$J$115)-1+AK$7,0)*$E38*$F38*'1. General Inputs'!$J$25,0),0),0)</f>
        <v>0</v>
      </c>
      <c r="AL38" s="775">
        <f ca="1">ROUNDUP(IFERROR($F38*$E38*CHOOSE(AL$7,
IFERROR(SUMPRODUCT('6. Patients'!DE$10:DE$107,OFFSET('6. Patients'!$DN$9,1,MATCH($D38,'6. Patients'!$DO$9:$FL$9,0),ROWS('6. Patients'!ER$10:ER$107))),0)+
IFERROR(SUMPRODUCT('6. Patients'!DE$10:DE$107,OFFSET('6. Patients'!$FM$9,1,MATCH($D38,'6. Patients'!$FN$9:$GG$9,0),ROWS('6. Patients'!ER$10:ER$107))),0)+
IFERROR(SUMPRODUCT('6. Patients'!DE$10:DE$107,OFFSET('6. Patients'!$GH$9,1,MATCH($D38,'6. Patients'!$GI$9:$IF$9,0),ROWS('6. Patients'!ER$10:ER$107))),0)+
IFERROR(SUMPRODUCT('6. Patients'!DE$10:DE$107,OFFSET('6. Patients'!$IG$9,1,MATCH($D38,'6. Patients'!$IH$9:$JA$9,0),ROWS('6. Patients'!ER$10:ER$107))),0),
IFERROR(SUMPRODUCT('6. Patients'!DE$10:DE$107,OFFSET('6. Patients'!$JB$9,1,MATCH($D38,'6. Patients'!$JC$9:$KZ$9,0),ROWS('6. Patients'!ER$10:ER$107))),0)+
IFERROR(SUMPRODUCT('6. Patients'!DE$10:DE$107,OFFSET('6. Patients'!$LA$9,1,MATCH($D38,'6. Patients'!$LB$9:$LU$9,0),ROWS('6. Patients'!ER$10:ER$107))),0)+
IFERROR(SUMPRODUCT('6. Patients'!DE$10:DE$107,OFFSET('6. Patients'!$LV$9,1,MATCH($D38,'6. Patients'!$LW$9:$NT$9,0),ROWS('6. Patients'!ER$10:ER$107))),0)+
IFERROR(SUMPRODUCT('6. Patients'!DE$10:DE$107,OFFSET('6. Patients'!$NU$9,1,MATCH($D38,'6. Patients'!$NV$9:$OO$9,0),ROWS('6. Patients'!ER$10:ER$107))),0),
IFERROR(SUMPRODUCT('6. Patients'!DE$10:DE$107,OFFSET('6. Patients'!$OP$9,1,MATCH($D38,'6. Patients'!$OQ$9:$QN$9,0),ROWS('6. Patients'!ER$10:ER$107))),0)+
IFERROR(SUMPRODUCT('6. Patients'!DE$10:DE$107,OFFSET('6. Patients'!$QO$9,1,MATCH($D38,'6. Patients'!$QP$9:$RI$9,0),ROWS('6. Patients'!ER$10:ER$107))),0)+
IFERROR(SUMPRODUCT('6. Patients'!DE$10:DE$107,OFFSET('6. Patients'!$RJ$9,1,MATCH($D38,'6. Patients'!$RK$9:$TH$9,0),ROWS('6. Patients'!ER$10:ER$107))),0)+
IFERROR(SUMPRODUCT('6. Patients'!DE$10:DE$107,OFFSET('6. Patients'!$TI$9,1,MATCH($D38,'6. Patients'!$TJ$9:$UC$9,0),ROWS('6. Patients'!ER$10:ER$107))),0))+
IFERROR(VLOOKUP($D38,$H$116:$L$146,COLUMNS($H$115:$J$115)-1+AL$7,0)*$E38*$F38*'1. General Inputs'!$J$25,0),0),0)</f>
        <v>0</v>
      </c>
      <c r="AM38" s="775">
        <f ca="1">ROUNDUP(IFERROR($F38*$E38*CHOOSE(AM$7,
IFERROR(SUMPRODUCT('6. Patients'!DF$10:DF$107,OFFSET('6. Patients'!$DN$9,1,MATCH($D38,'6. Patients'!$DO$9:$FL$9,0),ROWS('6. Patients'!ES$10:ES$107))),0)+
IFERROR(SUMPRODUCT('6. Patients'!DF$10:DF$107,OFFSET('6. Patients'!$FM$9,1,MATCH($D38,'6. Patients'!$FN$9:$GG$9,0),ROWS('6. Patients'!ES$10:ES$107))),0)+
IFERROR(SUMPRODUCT('6. Patients'!DF$10:DF$107,OFFSET('6. Patients'!$GH$9,1,MATCH($D38,'6. Patients'!$GI$9:$IF$9,0),ROWS('6. Patients'!ES$10:ES$107))),0)+
IFERROR(SUMPRODUCT('6. Patients'!DF$10:DF$107,OFFSET('6. Patients'!$IG$9,1,MATCH($D38,'6. Patients'!$IH$9:$JA$9,0),ROWS('6. Patients'!ES$10:ES$107))),0),
IFERROR(SUMPRODUCT('6. Patients'!DF$10:DF$107,OFFSET('6. Patients'!$JB$9,1,MATCH($D38,'6. Patients'!$JC$9:$KZ$9,0),ROWS('6. Patients'!ES$10:ES$107))),0)+
IFERROR(SUMPRODUCT('6. Patients'!DF$10:DF$107,OFFSET('6. Patients'!$LA$9,1,MATCH($D38,'6. Patients'!$LB$9:$LU$9,0),ROWS('6. Patients'!ES$10:ES$107))),0)+
IFERROR(SUMPRODUCT('6. Patients'!DF$10:DF$107,OFFSET('6. Patients'!$LV$9,1,MATCH($D38,'6. Patients'!$LW$9:$NT$9,0),ROWS('6. Patients'!ES$10:ES$107))),0)+
IFERROR(SUMPRODUCT('6. Patients'!DF$10:DF$107,OFFSET('6. Patients'!$NU$9,1,MATCH($D38,'6. Patients'!$NV$9:$OO$9,0),ROWS('6. Patients'!ES$10:ES$107))),0),
IFERROR(SUMPRODUCT('6. Patients'!DF$10:DF$107,OFFSET('6. Patients'!$OP$9,1,MATCH($D38,'6. Patients'!$OQ$9:$QN$9,0),ROWS('6. Patients'!ES$10:ES$107))),0)+
IFERROR(SUMPRODUCT('6. Patients'!DF$10:DF$107,OFFSET('6. Patients'!$QO$9,1,MATCH($D38,'6. Patients'!$QP$9:$RI$9,0),ROWS('6. Patients'!ES$10:ES$107))),0)+
IFERROR(SUMPRODUCT('6. Patients'!DF$10:DF$107,OFFSET('6. Patients'!$RJ$9,1,MATCH($D38,'6. Patients'!$RK$9:$TH$9,0),ROWS('6. Patients'!ES$10:ES$107))),0)+
IFERROR(SUMPRODUCT('6. Patients'!DF$10:DF$107,OFFSET('6. Patients'!$TI$9,1,MATCH($D38,'6. Patients'!$TJ$9:$UC$9,0),ROWS('6. Patients'!ES$10:ES$107))),0))+
IFERROR(VLOOKUP($D38,$H$116:$L$146,COLUMNS($H$115:$J$115)-1+AM$7,0)*$E38*$F38*'1. General Inputs'!$J$25,0),0),0)</f>
        <v>0</v>
      </c>
      <c r="AN38" s="775">
        <f ca="1">ROUNDUP(IFERROR($F38*$E38*CHOOSE(AN$7,
IFERROR(SUMPRODUCT('6. Patients'!DG$10:DG$107,OFFSET('6. Patients'!$DN$9,1,MATCH($D38,'6. Patients'!$DO$9:$FL$9,0),ROWS('6. Patients'!ET$10:ET$107))),0)+
IFERROR(SUMPRODUCT('6. Patients'!DG$10:DG$107,OFFSET('6. Patients'!$FM$9,1,MATCH($D38,'6. Patients'!$FN$9:$GG$9,0),ROWS('6. Patients'!ET$10:ET$107))),0)+
IFERROR(SUMPRODUCT('6. Patients'!DG$10:DG$107,OFFSET('6. Patients'!$GH$9,1,MATCH($D38,'6. Patients'!$GI$9:$IF$9,0),ROWS('6. Patients'!ET$10:ET$107))),0)+
IFERROR(SUMPRODUCT('6. Patients'!DG$10:DG$107,OFFSET('6. Patients'!$IG$9,1,MATCH($D38,'6. Patients'!$IH$9:$JA$9,0),ROWS('6. Patients'!ET$10:ET$107))),0),
IFERROR(SUMPRODUCT('6. Patients'!DG$10:DG$107,OFFSET('6. Patients'!$JB$9,1,MATCH($D38,'6. Patients'!$JC$9:$KZ$9,0),ROWS('6. Patients'!ET$10:ET$107))),0)+
IFERROR(SUMPRODUCT('6. Patients'!DG$10:DG$107,OFFSET('6. Patients'!$LA$9,1,MATCH($D38,'6. Patients'!$LB$9:$LU$9,0),ROWS('6. Patients'!ET$10:ET$107))),0)+
IFERROR(SUMPRODUCT('6. Patients'!DG$10:DG$107,OFFSET('6. Patients'!$LV$9,1,MATCH($D38,'6. Patients'!$LW$9:$NT$9,0),ROWS('6. Patients'!ET$10:ET$107))),0)+
IFERROR(SUMPRODUCT('6. Patients'!DG$10:DG$107,OFFSET('6. Patients'!$NU$9,1,MATCH($D38,'6. Patients'!$NV$9:$OO$9,0),ROWS('6. Patients'!ET$10:ET$107))),0),
IFERROR(SUMPRODUCT('6. Patients'!DG$10:DG$107,OFFSET('6. Patients'!$OP$9,1,MATCH($D38,'6. Patients'!$OQ$9:$QN$9,0),ROWS('6. Patients'!ET$10:ET$107))),0)+
IFERROR(SUMPRODUCT('6. Patients'!DG$10:DG$107,OFFSET('6. Patients'!$QO$9,1,MATCH($D38,'6. Patients'!$QP$9:$RI$9,0),ROWS('6. Patients'!ET$10:ET$107))),0)+
IFERROR(SUMPRODUCT('6. Patients'!DG$10:DG$107,OFFSET('6. Patients'!$RJ$9,1,MATCH($D38,'6. Patients'!$RK$9:$TH$9,0),ROWS('6. Patients'!ET$10:ET$107))),0)+
IFERROR(SUMPRODUCT('6. Patients'!DG$10:DG$107,OFFSET('6. Patients'!$TI$9,1,MATCH($D38,'6. Patients'!$TJ$9:$UC$9,0),ROWS('6. Patients'!ET$10:ET$107))),0))+
IFERROR(VLOOKUP($D38,$H$116:$L$146,COLUMNS($H$115:$J$115)-1+AN$7,0)*$E38*$F38*'1. General Inputs'!$J$25,0),0),0)</f>
        <v>0</v>
      </c>
      <c r="AO38" s="775">
        <f ca="1">ROUNDUP(IFERROR($F38*$E38*CHOOSE(AO$7,
IFERROR(SUMPRODUCT('6. Patients'!DH$10:DH$107,OFFSET('6. Patients'!$DN$9,1,MATCH($D38,'6. Patients'!$DO$9:$FL$9,0),ROWS('6. Patients'!EU$10:EU$107))),0)+
IFERROR(SUMPRODUCT('6. Patients'!DH$10:DH$107,OFFSET('6. Patients'!$FM$9,1,MATCH($D38,'6. Patients'!$FN$9:$GG$9,0),ROWS('6. Patients'!EU$10:EU$107))),0)+
IFERROR(SUMPRODUCT('6. Patients'!DH$10:DH$107,OFFSET('6. Patients'!$GH$9,1,MATCH($D38,'6. Patients'!$GI$9:$IF$9,0),ROWS('6. Patients'!EU$10:EU$107))),0)+
IFERROR(SUMPRODUCT('6. Patients'!DH$10:DH$107,OFFSET('6. Patients'!$IG$9,1,MATCH($D38,'6. Patients'!$IH$9:$JA$9,0),ROWS('6. Patients'!EU$10:EU$107))),0),
IFERROR(SUMPRODUCT('6. Patients'!DH$10:DH$107,OFFSET('6. Patients'!$JB$9,1,MATCH($D38,'6. Patients'!$JC$9:$KZ$9,0),ROWS('6. Patients'!EU$10:EU$107))),0)+
IFERROR(SUMPRODUCT('6. Patients'!DH$10:DH$107,OFFSET('6. Patients'!$LA$9,1,MATCH($D38,'6. Patients'!$LB$9:$LU$9,0),ROWS('6. Patients'!EU$10:EU$107))),0)+
IFERROR(SUMPRODUCT('6. Patients'!DH$10:DH$107,OFFSET('6. Patients'!$LV$9,1,MATCH($D38,'6. Patients'!$LW$9:$NT$9,0),ROWS('6. Patients'!EU$10:EU$107))),0)+
IFERROR(SUMPRODUCT('6. Patients'!DH$10:DH$107,OFFSET('6. Patients'!$NU$9,1,MATCH($D38,'6. Patients'!$NV$9:$OO$9,0),ROWS('6. Patients'!EU$10:EU$107))),0),
IFERROR(SUMPRODUCT('6. Patients'!DH$10:DH$107,OFFSET('6. Patients'!$OP$9,1,MATCH($D38,'6. Patients'!$OQ$9:$QN$9,0),ROWS('6. Patients'!EU$10:EU$107))),0)+
IFERROR(SUMPRODUCT('6. Patients'!DH$10:DH$107,OFFSET('6. Patients'!$QO$9,1,MATCH($D38,'6. Patients'!$QP$9:$RI$9,0),ROWS('6. Patients'!EU$10:EU$107))),0)+
IFERROR(SUMPRODUCT('6. Patients'!DH$10:DH$107,OFFSET('6. Patients'!$RJ$9,1,MATCH($D38,'6. Patients'!$RK$9:$TH$9,0),ROWS('6. Patients'!EU$10:EU$107))),0)+
IFERROR(SUMPRODUCT('6. Patients'!DH$10:DH$107,OFFSET('6. Patients'!$TI$9,1,MATCH($D38,'6. Patients'!$TJ$9:$UC$9,0),ROWS('6. Patients'!EU$10:EU$107))),0))+
IFERROR(VLOOKUP($D38,$H$116:$L$146,COLUMNS($H$115:$J$115)-1+AO$7,0)*$E38*$F38*'1. General Inputs'!$J$25,0),0),0)</f>
        <v>0</v>
      </c>
      <c r="AP38" s="775">
        <f ca="1">ROUNDUP(IFERROR($F38*$E38*CHOOSE(AP$7,
IFERROR(SUMPRODUCT('6. Patients'!DI$10:DI$107,OFFSET('6. Patients'!$DN$9,1,MATCH($D38,'6. Patients'!$DO$9:$FL$9,0),ROWS('6. Patients'!EV$10:EV$107))),0)+
IFERROR(SUMPRODUCT('6. Patients'!DI$10:DI$107,OFFSET('6. Patients'!$FM$9,1,MATCH($D38,'6. Patients'!$FN$9:$GG$9,0),ROWS('6. Patients'!EV$10:EV$107))),0)+
IFERROR(SUMPRODUCT('6. Patients'!DI$10:DI$107,OFFSET('6. Patients'!$GH$9,1,MATCH($D38,'6. Patients'!$GI$9:$IF$9,0),ROWS('6. Patients'!EV$10:EV$107))),0)+
IFERROR(SUMPRODUCT('6. Patients'!DI$10:DI$107,OFFSET('6. Patients'!$IG$9,1,MATCH($D38,'6. Patients'!$IH$9:$JA$9,0),ROWS('6. Patients'!EV$10:EV$107))),0),
IFERROR(SUMPRODUCT('6. Patients'!DI$10:DI$107,OFFSET('6. Patients'!$JB$9,1,MATCH($D38,'6. Patients'!$JC$9:$KZ$9,0),ROWS('6. Patients'!EV$10:EV$107))),0)+
IFERROR(SUMPRODUCT('6. Patients'!DI$10:DI$107,OFFSET('6. Patients'!$LA$9,1,MATCH($D38,'6. Patients'!$LB$9:$LU$9,0),ROWS('6. Patients'!EV$10:EV$107))),0)+
IFERROR(SUMPRODUCT('6. Patients'!DI$10:DI$107,OFFSET('6. Patients'!$LV$9,1,MATCH($D38,'6. Patients'!$LW$9:$NT$9,0),ROWS('6. Patients'!EV$10:EV$107))),0)+
IFERROR(SUMPRODUCT('6. Patients'!DI$10:DI$107,OFFSET('6. Patients'!$NU$9,1,MATCH($D38,'6. Patients'!$NV$9:$OO$9,0),ROWS('6. Patients'!EV$10:EV$107))),0),
IFERROR(SUMPRODUCT('6. Patients'!DI$10:DI$107,OFFSET('6. Patients'!$OP$9,1,MATCH($D38,'6. Patients'!$OQ$9:$QN$9,0),ROWS('6. Patients'!EV$10:EV$107))),0)+
IFERROR(SUMPRODUCT('6. Patients'!DI$10:DI$107,OFFSET('6. Patients'!$QO$9,1,MATCH($D38,'6. Patients'!$QP$9:$RI$9,0),ROWS('6. Patients'!EV$10:EV$107))),0)+
IFERROR(SUMPRODUCT('6. Patients'!DI$10:DI$107,OFFSET('6. Patients'!$RJ$9,1,MATCH($D38,'6. Patients'!$RK$9:$TH$9,0),ROWS('6. Patients'!EV$10:EV$107))),0)+
IFERROR(SUMPRODUCT('6. Patients'!DI$10:DI$107,OFFSET('6. Patients'!$TI$9,1,MATCH($D38,'6. Patients'!$TJ$9:$UC$9,0),ROWS('6. Patients'!EV$10:EV$107))),0))+
IFERROR(VLOOKUP($D38,$H$116:$L$146,COLUMNS($H$115:$J$115)-1+AP$7,0)*$E38*$F38*'1. General Inputs'!$J$25,0),0),0)</f>
        <v>0</v>
      </c>
      <c r="AQ38" s="775">
        <f ca="1">ROUNDUP(IFERROR($F38*$E38*CHOOSE(AQ$7,
IFERROR(SUMPRODUCT('6. Patients'!DJ$10:DJ$107,OFFSET('6. Patients'!$DN$9,1,MATCH($D38,'6. Patients'!$DO$9:$FL$9,0),ROWS('6. Patients'!EW$10:EW$107))),0)+
IFERROR(SUMPRODUCT('6. Patients'!DJ$10:DJ$107,OFFSET('6. Patients'!$FM$9,1,MATCH($D38,'6. Patients'!$FN$9:$GG$9,0),ROWS('6. Patients'!EW$10:EW$107))),0)+
IFERROR(SUMPRODUCT('6. Patients'!DJ$10:DJ$107,OFFSET('6. Patients'!$GH$9,1,MATCH($D38,'6. Patients'!$GI$9:$IF$9,0),ROWS('6. Patients'!EW$10:EW$107))),0)+
IFERROR(SUMPRODUCT('6. Patients'!DJ$10:DJ$107,OFFSET('6. Patients'!$IG$9,1,MATCH($D38,'6. Patients'!$IH$9:$JA$9,0),ROWS('6. Patients'!EW$10:EW$107))),0),
IFERROR(SUMPRODUCT('6. Patients'!DJ$10:DJ$107,OFFSET('6. Patients'!$JB$9,1,MATCH($D38,'6. Patients'!$JC$9:$KZ$9,0),ROWS('6. Patients'!EW$10:EW$107))),0)+
IFERROR(SUMPRODUCT('6. Patients'!DJ$10:DJ$107,OFFSET('6. Patients'!$LA$9,1,MATCH($D38,'6. Patients'!$LB$9:$LU$9,0),ROWS('6. Patients'!EW$10:EW$107))),0)+
IFERROR(SUMPRODUCT('6. Patients'!DJ$10:DJ$107,OFFSET('6. Patients'!$LV$9,1,MATCH($D38,'6. Patients'!$LW$9:$NT$9,0),ROWS('6. Patients'!EW$10:EW$107))),0)+
IFERROR(SUMPRODUCT('6. Patients'!DJ$10:DJ$107,OFFSET('6. Patients'!$NU$9,1,MATCH($D38,'6. Patients'!$NV$9:$OO$9,0),ROWS('6. Patients'!EW$10:EW$107))),0),
IFERROR(SUMPRODUCT('6. Patients'!DJ$10:DJ$107,OFFSET('6. Patients'!$OP$9,1,MATCH($D38,'6. Patients'!$OQ$9:$QN$9,0),ROWS('6. Patients'!EW$10:EW$107))),0)+
IFERROR(SUMPRODUCT('6. Patients'!DJ$10:DJ$107,OFFSET('6. Patients'!$QO$9,1,MATCH($D38,'6. Patients'!$QP$9:$RI$9,0),ROWS('6. Patients'!EW$10:EW$107))),0)+
IFERROR(SUMPRODUCT('6. Patients'!DJ$10:DJ$107,OFFSET('6. Patients'!$RJ$9,1,MATCH($D38,'6. Patients'!$RK$9:$TH$9,0),ROWS('6. Patients'!EW$10:EW$107))),0)+
IFERROR(SUMPRODUCT('6. Patients'!DJ$10:DJ$107,OFFSET('6. Patients'!$TI$9,1,MATCH($D38,'6. Patients'!$TJ$9:$UC$9,0),ROWS('6. Patients'!EW$10:EW$107))),0))+
IFERROR(VLOOKUP($D38,$H$116:$L$146,COLUMNS($H$115:$J$115)-1+AQ$7,0)*$E38*$F38*'1. General Inputs'!$J$25,0),0),0)</f>
        <v>0</v>
      </c>
      <c r="AR38" s="342"/>
      <c r="AZ38" s="335">
        <f ca="1">IFERROR(SUM(OFFSET('7. Consumption'!H38,0,1,,MIN('1. General Inputs'!$J$29,COLUMNS('7. Consumption'!H$9:$AQ$9)-1))),0)+MAX(0,$AQ38*('1. General Inputs'!$J$29-COLUMNS('7. Consumption'!H$9:$AQ$9)+1))</f>
        <v>0</v>
      </c>
      <c r="BA38" s="335">
        <f ca="1">IFERROR(SUM(OFFSET('7. Consumption'!I38,0,1,,MIN('1. General Inputs'!$J$29,COLUMNS('7. Consumption'!I$9:$AQ$9)-1))),0)+MAX(0,$AQ38*('1. General Inputs'!$J$29-COLUMNS('7. Consumption'!I$9:$AQ$9)+1))</f>
        <v>0</v>
      </c>
      <c r="BB38" s="335">
        <f ca="1">IFERROR(SUM(OFFSET('7. Consumption'!J38,0,1,,MIN('1. General Inputs'!$J$29,COLUMNS('7. Consumption'!J$9:$AQ$9)-1))),0)+MAX(0,$AQ38*('1. General Inputs'!$J$29-COLUMNS('7. Consumption'!J$9:$AQ$9)+1))</f>
        <v>0</v>
      </c>
      <c r="BC38" s="335">
        <f ca="1">IFERROR(SUM(OFFSET('7. Consumption'!K38,0,1,,MIN('1. General Inputs'!$J$29,COLUMNS('7. Consumption'!K$9:$AQ$9)-1))),0)+MAX(0,$AQ38*('1. General Inputs'!$J$29-COLUMNS('7. Consumption'!K$9:$AQ$9)+1))</f>
        <v>0</v>
      </c>
      <c r="BD38" s="335">
        <f ca="1">IFERROR(SUM(OFFSET('7. Consumption'!L38,0,1,,MIN('1. General Inputs'!$J$29,COLUMNS('7. Consumption'!L$9:$AQ$9)-1))),0)+MAX(0,$AQ38*('1. General Inputs'!$J$29-COLUMNS('7. Consumption'!L$9:$AQ$9)+1))</f>
        <v>0</v>
      </c>
      <c r="BE38" s="335">
        <f ca="1">IFERROR(SUM(OFFSET('7. Consumption'!M38,0,1,,MIN('1. General Inputs'!$J$29,COLUMNS('7. Consumption'!M$9:$AQ$9)-1))),0)+MAX(0,$AQ38*('1. General Inputs'!$J$29-COLUMNS('7. Consumption'!M$9:$AQ$9)+1))</f>
        <v>0</v>
      </c>
      <c r="BF38" s="335">
        <f ca="1">IFERROR(SUM(OFFSET('7. Consumption'!N38,0,1,,MIN('1. General Inputs'!$J$29,COLUMNS('7. Consumption'!N$9:$AQ$9)-1))),0)+MAX(0,$AQ38*('1. General Inputs'!$J$29-COLUMNS('7. Consumption'!N$9:$AQ$9)+1))</f>
        <v>0</v>
      </c>
      <c r="BG38" s="335">
        <f ca="1">IFERROR(SUM(OFFSET('7. Consumption'!O38,0,1,,MIN('1. General Inputs'!$J$29,COLUMNS('7. Consumption'!O$9:$AQ$9)-1))),0)+MAX(0,$AQ38*('1. General Inputs'!$J$29-COLUMNS('7. Consumption'!O$9:$AQ$9)+1))</f>
        <v>0</v>
      </c>
      <c r="BH38" s="335">
        <f ca="1">IFERROR(SUM(OFFSET('7. Consumption'!P38,0,1,,MIN('1. General Inputs'!$J$29,COLUMNS('7. Consumption'!P$9:$AQ$9)-1))),0)+MAX(0,$AQ38*('1. General Inputs'!$J$29-COLUMNS('7. Consumption'!P$9:$AQ$9)+1))</f>
        <v>0</v>
      </c>
      <c r="BI38" s="335">
        <f ca="1">IFERROR(SUM(OFFSET('7. Consumption'!Q38,0,1,,MIN('1. General Inputs'!$J$29,COLUMNS('7. Consumption'!Q$9:$AQ$9)-1))),0)+MAX(0,$AQ38*('1. General Inputs'!$J$29-COLUMNS('7. Consumption'!Q$9:$AQ$9)+1))</f>
        <v>0</v>
      </c>
      <c r="BJ38" s="335">
        <f ca="1">IFERROR(SUM(OFFSET('7. Consumption'!R38,0,1,,MIN('1. General Inputs'!$J$29,COLUMNS('7. Consumption'!R$9:$AQ$9)-1))),0)+MAX(0,$AQ38*('1. General Inputs'!$J$29-COLUMNS('7. Consumption'!R$9:$AQ$9)+1))</f>
        <v>0</v>
      </c>
      <c r="BK38" s="335">
        <f ca="1">IFERROR(SUM(OFFSET('7. Consumption'!S38,0,1,,MIN('1. General Inputs'!$J$29,COLUMNS('7. Consumption'!S$9:$AQ$9)-1))),0)+MAX(0,$AQ38*('1. General Inputs'!$J$29-COLUMNS('7. Consumption'!S$9:$AQ$9)+1))</f>
        <v>0</v>
      </c>
      <c r="BL38" s="335">
        <f ca="1">IFERROR(SUM(OFFSET('7. Consumption'!T38,0,1,,MIN('1. General Inputs'!$J$29,COLUMNS('7. Consumption'!T$9:$AQ$9)-1))),0)+MAX(0,$AQ38*('1. General Inputs'!$J$29-COLUMNS('7. Consumption'!T$9:$AQ$9)+1))</f>
        <v>0</v>
      </c>
      <c r="BM38" s="335">
        <f ca="1">IFERROR(SUM(OFFSET('7. Consumption'!U38,0,1,,MIN('1. General Inputs'!$J$29,COLUMNS('7. Consumption'!U$9:$AQ$9)-1))),0)+MAX(0,$AQ38*('1. General Inputs'!$J$29-COLUMNS('7. Consumption'!U$9:$AQ$9)+1))</f>
        <v>0</v>
      </c>
      <c r="BN38" s="335">
        <f ca="1">IFERROR(SUM(OFFSET('7. Consumption'!V38,0,1,,MIN('1. General Inputs'!$J$29,COLUMNS('7. Consumption'!V$9:$AQ$9)-1))),0)+MAX(0,$AQ38*('1. General Inputs'!$J$29-COLUMNS('7. Consumption'!V$9:$AQ$9)+1))</f>
        <v>0</v>
      </c>
      <c r="BO38" s="335">
        <f ca="1">IFERROR(SUM(OFFSET('7. Consumption'!W38,0,1,,MIN('1. General Inputs'!$J$29,COLUMNS('7. Consumption'!W$9:$AQ$9)-1))),0)+MAX(0,$AQ38*('1. General Inputs'!$J$29-COLUMNS('7. Consumption'!W$9:$AQ$9)+1))</f>
        <v>0</v>
      </c>
      <c r="BP38" s="335">
        <f ca="1">IFERROR(SUM(OFFSET('7. Consumption'!X38,0,1,,MIN('1. General Inputs'!$J$29,COLUMNS('7. Consumption'!X$9:$AQ$9)-1))),0)+MAX(0,$AQ38*('1. General Inputs'!$J$29-COLUMNS('7. Consumption'!X$9:$AQ$9)+1))</f>
        <v>0</v>
      </c>
      <c r="BQ38" s="335">
        <f ca="1">IFERROR(SUM(OFFSET('7. Consumption'!Y38,0,1,,MIN('1. General Inputs'!$J$29,COLUMNS('7. Consumption'!Y$9:$AQ$9)-1))),0)+MAX(0,$AQ38*('1. General Inputs'!$J$29-COLUMNS('7. Consumption'!Y$9:$AQ$9)+1))</f>
        <v>0</v>
      </c>
      <c r="BR38" s="335">
        <f ca="1">IFERROR(SUM(OFFSET('7. Consumption'!Z38,0,1,,MIN('1. General Inputs'!$J$29,COLUMNS('7. Consumption'!Z$9:$AQ$9)-1))),0)+MAX(0,$AQ38*('1. General Inputs'!$J$29-COLUMNS('7. Consumption'!Z$9:$AQ$9)+1))</f>
        <v>0</v>
      </c>
      <c r="BS38" s="335">
        <f ca="1">IFERROR(SUM(OFFSET('7. Consumption'!AA38,0,1,,MIN('1. General Inputs'!$J$29,COLUMNS('7. Consumption'!AA$9:$AQ$9)-1))),0)+MAX(0,$AQ38*('1. General Inputs'!$J$29-COLUMNS('7. Consumption'!AA$9:$AQ$9)+1))</f>
        <v>0</v>
      </c>
      <c r="BT38" s="335">
        <f ca="1">IFERROR(SUM(OFFSET('7. Consumption'!AB38,0,1,,MIN('1. General Inputs'!$J$29,COLUMNS('7. Consumption'!AB$9:$AQ$9)-1))),0)+MAX(0,$AQ38*('1. General Inputs'!$J$29-COLUMNS('7. Consumption'!AB$9:$AQ$9)+1))</f>
        <v>0</v>
      </c>
      <c r="BU38" s="335">
        <f ca="1">IFERROR(SUM(OFFSET('7. Consumption'!AC38,0,1,,MIN('1. General Inputs'!$J$29,COLUMNS('7. Consumption'!AC$9:$AQ$9)-1))),0)+MAX(0,$AQ38*('1. General Inputs'!$J$29-COLUMNS('7. Consumption'!AC$9:$AQ$9)+1))</f>
        <v>0</v>
      </c>
      <c r="BV38" s="335">
        <f ca="1">IFERROR(SUM(OFFSET('7. Consumption'!AD38,0,1,,MIN('1. General Inputs'!$J$29,COLUMNS('7. Consumption'!AD$9:$AQ$9)-1))),0)+MAX(0,$AQ38*('1. General Inputs'!$J$29-COLUMNS('7. Consumption'!AD$9:$AQ$9)+1))</f>
        <v>0</v>
      </c>
      <c r="BW38" s="335">
        <f ca="1">IFERROR(SUM(OFFSET('7. Consumption'!AE38,0,1,,MIN('1. General Inputs'!$J$29,COLUMNS('7. Consumption'!AE$9:$AQ$9)-1))),0)+MAX(0,$AQ38*('1. General Inputs'!$J$29-COLUMNS('7. Consumption'!AE$9:$AQ$9)+1))</f>
        <v>0</v>
      </c>
      <c r="BX38" s="335">
        <f ca="1">IFERROR(SUM(OFFSET('7. Consumption'!AF38,0,1,,MIN('1. General Inputs'!$J$29,COLUMNS('7. Consumption'!AF$9:$AQ$9)-1))),0)+MAX(0,$AQ38*('1. General Inputs'!$J$29-COLUMNS('7. Consumption'!AF$9:$AQ$9)+1))</f>
        <v>0</v>
      </c>
      <c r="BY38" s="335">
        <f ca="1">IFERROR(SUM(OFFSET('7. Consumption'!AG38,0,1,,MIN('1. General Inputs'!$J$29,COLUMNS('7. Consumption'!AG$9:$AQ$9)-1))),0)+MAX(0,$AQ38*('1. General Inputs'!$J$29-COLUMNS('7. Consumption'!AG$9:$AQ$9)+1))</f>
        <v>0</v>
      </c>
      <c r="BZ38" s="335">
        <f ca="1">IFERROR(SUM(OFFSET('7. Consumption'!AH38,0,1,,MIN('1. General Inputs'!$J$29,COLUMNS('7. Consumption'!AH$9:$AQ$9)-1))),0)+MAX(0,$AQ38*('1. General Inputs'!$J$29-COLUMNS('7. Consumption'!AH$9:$AQ$9)+1))</f>
        <v>0</v>
      </c>
      <c r="CA38" s="335">
        <f ca="1">IFERROR(SUM(OFFSET('7. Consumption'!AI38,0,1,,MIN('1. General Inputs'!$J$29,COLUMNS('7. Consumption'!AI$9:$AQ$9)-1))),0)+MAX(0,$AQ38*('1. General Inputs'!$J$29-COLUMNS('7. Consumption'!AI$9:$AQ$9)+1))</f>
        <v>0</v>
      </c>
      <c r="CB38" s="335">
        <f ca="1">IFERROR(SUM(OFFSET('7. Consumption'!AJ38,0,1,,MIN('1. General Inputs'!$J$29,COLUMNS('7. Consumption'!AJ$9:$AQ$9)-1))),0)+MAX(0,$AQ38*('1. General Inputs'!$J$29-COLUMNS('7. Consumption'!AJ$9:$AQ$9)+1))</f>
        <v>0</v>
      </c>
      <c r="CC38" s="335">
        <f ca="1">IFERROR(SUM(OFFSET('7. Consumption'!AK38,0,1,,MIN('1. General Inputs'!$J$29,COLUMNS('7. Consumption'!AK$9:$AQ$9)-1))),0)+MAX(0,$AQ38*('1. General Inputs'!$J$29-COLUMNS('7. Consumption'!AK$9:$AQ$9)+1))</f>
        <v>0</v>
      </c>
      <c r="CD38" s="335">
        <f ca="1">IFERROR(SUM(OFFSET('7. Consumption'!AL38,0,1,,MIN('1. General Inputs'!$J$29,COLUMNS('7. Consumption'!AL$9:$AQ$9)-1))),0)+MAX(0,$AQ38*('1. General Inputs'!$J$29-COLUMNS('7. Consumption'!AL$9:$AQ$9)+1))</f>
        <v>0</v>
      </c>
      <c r="CE38" s="335">
        <f ca="1">IFERROR(SUM(OFFSET('7. Consumption'!AM38,0,1,,MIN('1. General Inputs'!$J$29,COLUMNS('7. Consumption'!AM$9:$AQ$9)-1))),0)+MAX(0,$AQ38*('1. General Inputs'!$J$29-COLUMNS('7. Consumption'!AM$9:$AQ$9)+1))</f>
        <v>0</v>
      </c>
      <c r="CF38" s="335">
        <f ca="1">IFERROR(SUM(OFFSET('7. Consumption'!AN38,0,1,,MIN('1. General Inputs'!$J$29,COLUMNS('7. Consumption'!AN$9:$AQ$9)-1))),0)+MAX(0,$AQ38*('1. General Inputs'!$J$29-COLUMNS('7. Consumption'!AN$9:$AQ$9)+1))</f>
        <v>0</v>
      </c>
      <c r="CG38" s="335">
        <f ca="1">IFERROR(SUM(OFFSET('7. Consumption'!AO38,0,1,,MIN('1. General Inputs'!$J$29,COLUMNS('7. Consumption'!AO$9:$AQ$9)-1))),0)+MAX(0,$AQ38*('1. General Inputs'!$J$29-COLUMNS('7. Consumption'!AO$9:$AQ$9)+1))</f>
        <v>0</v>
      </c>
      <c r="CH38" s="335">
        <f ca="1">IFERROR(SUM(OFFSET('7. Consumption'!AP38,0,1,,MIN('1. General Inputs'!$J$29,COLUMNS('7. Consumption'!AP$9:$AQ$9)-1))),0)+MAX(0,$AQ38*('1. General Inputs'!$J$29-COLUMNS('7. Consumption'!AP$9:$AQ$9)+1))</f>
        <v>0</v>
      </c>
      <c r="CI38" s="335">
        <f ca="1">IFERROR(SUM(OFFSET('7. Consumption'!AQ38,0,1,,MIN('1. General Inputs'!$J$29,COLUMNS('7. Consumption'!AQ$9:$AQ$9)-1))),0)+MAX(0,$AQ38*('1. General Inputs'!$J$29-COLUMNS('7. Consumption'!AQ$9:$AQ$9)+1))</f>
        <v>0</v>
      </c>
    </row>
    <row r="39" spans="2:87" x14ac:dyDescent="0.3">
      <c r="B39" s="772"/>
      <c r="C39" s="772" t="str">
        <f>IFERROR(VLOOKUP(ROWS($C$9:$C39),'5. Form Breakdown'!$AI$11:$AJ$138,COLUMNS('5. Form Breakdown'!$AI$11:$AJ$11),0),"")</f>
        <v>EFV 200 - tab</v>
      </c>
      <c r="D39" s="772" t="str">
        <f>IFERROR(VLOOKUP($C39,'5a. Dosing'!$E$11:$F$138,2,0),"")</f>
        <v>EFV</v>
      </c>
      <c r="E39" s="773" t="str">
        <f>IFERROR(INDEX('5. Form Breakdown'!$AL$11:$BL$138,MATCH('7. Consumption'!$C39,'5. Form Breakdown'!$AK$11:$AK$138,0),MATCH('5. Form Breakdown'!$AX$10,'5. Form Breakdown'!$AL$10:$BL$10,0)),"")</f>
        <v/>
      </c>
      <c r="F39" s="774">
        <f>IFERROR(INDEX('5. Form Breakdown'!$AL$11:$BL$138,MATCH('7. Consumption'!$C39,'5. Form Breakdown'!$AK$11:$AK$138,0),MATCH('5. Form Breakdown'!$BL$10,'5. Form Breakdown'!$AL$10:$BL$10,0)),"")</f>
        <v>0</v>
      </c>
      <c r="H39" s="775">
        <f ca="1">ROUNDDOWN(IFERROR($F39*$E39*CHOOSE(H$7,
IFERROR(SUMPRODUCT('6. Patients'!CA$10:CA$107,OFFSET('6. Patients'!$DN$9,1,MATCH($D39,'6. Patients'!$DO$9:$FL$9,0),ROWS('6. Patients'!DN$10:DN$107))),0)+
IFERROR(SUMPRODUCT('6. Patients'!CA$10:CA$107,OFFSET('6. Patients'!$FM$9,1,MATCH($D39,'6. Patients'!$FN$9:$GG$9,0),ROWS('6. Patients'!DN$10:DN$107))),0)+
IFERROR(SUMPRODUCT('6. Patients'!CA$10:CA$107,OFFSET('6. Patients'!$GH$9,1,MATCH($D39,'6. Patients'!$GI$9:$IF$9,0),ROWS('6. Patients'!DN$10:DN$107))),0)+
IFERROR(SUMPRODUCT('6. Patients'!CA$10:CA$107,OFFSET('6. Patients'!$IG$9,1,MATCH($D39,'6. Patients'!$IH$9:$JA$9,0),ROWS('6. Patients'!DN$10:DN$107))),0),
IFERROR(SUMPRODUCT('6. Patients'!CA$10:CA$107,OFFSET('6. Patients'!$JB$9,1,MATCH($D39,'6. Patients'!$JC$9:$KZ$9,0),ROWS('6. Patients'!DN$10:DN$107))),0)+
IFERROR(SUMPRODUCT('6. Patients'!CA$10:CA$107,OFFSET('6. Patients'!$LA$9,1,MATCH($D39,'6. Patients'!$LB$9:$LU$9,0),ROWS('6. Patients'!DN$10:DN$107))),0)+
IFERROR(SUMPRODUCT('6. Patients'!CA$10:CA$107,OFFSET('6. Patients'!$LV$9,1,MATCH($D39,'6. Patients'!$LW$9:$NT$9,0),ROWS('6. Patients'!DN$10:DN$107))),0)+
IFERROR(SUMPRODUCT('6. Patients'!CA$10:CA$107,OFFSET('6. Patients'!$NU$9,1,MATCH($D39,'6. Patients'!$NV$9:$OO$9,0),ROWS('6. Patients'!DN$10:DN$107))),0),
IFERROR(SUMPRODUCT('6. Patients'!CA$10:CA$107,OFFSET('6. Patients'!$OP$9,1,MATCH($D39,'6. Patients'!$OQ$9:$QN$9,0),ROWS('6. Patients'!DN$10:DN$107))),0)+
IFERROR(SUMPRODUCT('6. Patients'!CA$10:CA$107,OFFSET('6. Patients'!$QO$9,1,MATCH($D39,'6. Patients'!$QP$9:$RI$9,0),ROWS('6. Patients'!DN$10:DN$107))),0)+
IFERROR(SUMPRODUCT('6. Patients'!CA$10:CA$107,OFFSET('6. Patients'!$RJ$9,1,MATCH($D39,'6. Patients'!$RK$9:$TH$9,0),ROWS('6. Patients'!DN$10:DN$107))),0)+
IFERROR(SUMPRODUCT('6. Patients'!CA$10:CA$107,OFFSET('6. Patients'!$TI$9,1,MATCH($D39,'6. Patients'!$TJ$9:$UC$9,0),ROWS('6. Patients'!DN$10:DN$107))),0))+
IFERROR(VLOOKUP($D39,$H$116:$L$146,COLUMNS($H$115:$J$115)-1+H$7,0)*$E39*$F39*'1. General Inputs'!$J$25,0),0),0)</f>
        <v>0</v>
      </c>
      <c r="I39" s="775">
        <f ca="1">ROUNDDOWN(IFERROR($F39*$E39*CHOOSE(I$7,
IFERROR(SUMPRODUCT('6. Patients'!CB$10:CB$107,OFFSET('6. Patients'!$DN$9,1,MATCH($D39,'6. Patients'!$DO$9:$FL$9,0),ROWS('6. Patients'!DO$10:DO$107))),0)+
IFERROR(SUMPRODUCT('6. Patients'!CB$10:CB$107,OFFSET('6. Patients'!$FM$9,1,MATCH($D39,'6. Patients'!$FN$9:$GG$9,0),ROWS('6. Patients'!DO$10:DO$107))),0)+
IFERROR(SUMPRODUCT('6. Patients'!CB$10:CB$107,OFFSET('6. Patients'!$GH$9,1,MATCH($D39,'6. Patients'!$GI$9:$IF$9,0),ROWS('6. Patients'!DO$10:DO$107))),0)+
IFERROR(SUMPRODUCT('6. Patients'!CB$10:CB$107,OFFSET('6. Patients'!$IG$9,1,MATCH($D39,'6. Patients'!$IH$9:$JA$9,0),ROWS('6. Patients'!DO$10:DO$107))),0),
IFERROR(SUMPRODUCT('6. Patients'!CB$10:CB$107,OFFSET('6. Patients'!$JB$9,1,MATCH($D39,'6. Patients'!$JC$9:$KZ$9,0),ROWS('6. Patients'!DO$10:DO$107))),0)+
IFERROR(SUMPRODUCT('6. Patients'!CB$10:CB$107,OFFSET('6. Patients'!$LA$9,1,MATCH($D39,'6. Patients'!$LB$9:$LU$9,0),ROWS('6. Patients'!DO$10:DO$107))),0)+
IFERROR(SUMPRODUCT('6. Patients'!CB$10:CB$107,OFFSET('6. Patients'!$LV$9,1,MATCH($D39,'6. Patients'!$LW$9:$NT$9,0),ROWS('6. Patients'!DO$10:DO$107))),0)+
IFERROR(SUMPRODUCT('6. Patients'!CB$10:CB$107,OFFSET('6. Patients'!$NU$9,1,MATCH($D39,'6. Patients'!$NV$9:$OO$9,0),ROWS('6. Patients'!DO$10:DO$107))),0),
IFERROR(SUMPRODUCT('6. Patients'!CB$10:CB$107,OFFSET('6. Patients'!$OP$9,1,MATCH($D39,'6. Patients'!$OQ$9:$QN$9,0),ROWS('6. Patients'!DO$10:DO$107))),0)+
IFERROR(SUMPRODUCT('6. Patients'!CB$10:CB$107,OFFSET('6. Patients'!$QO$9,1,MATCH($D39,'6. Patients'!$QP$9:$RI$9,0),ROWS('6. Patients'!DO$10:DO$107))),0)+
IFERROR(SUMPRODUCT('6. Patients'!CB$10:CB$107,OFFSET('6. Patients'!$RJ$9,1,MATCH($D39,'6. Patients'!$RK$9:$TH$9,0),ROWS('6. Patients'!DO$10:DO$107))),0)+
IFERROR(SUMPRODUCT('6. Patients'!CB$10:CB$107,OFFSET('6. Patients'!$TI$9,1,MATCH($D39,'6. Patients'!$TJ$9:$UC$9,0),ROWS('6. Patients'!DO$10:DO$107))),0))+
IFERROR(VLOOKUP($D39,$H$116:$L$146,COLUMNS($H$115:$J$115)-1+I$7,0)*$E39*$F39*'1. General Inputs'!$J$25,0),0),0)</f>
        <v>0</v>
      </c>
      <c r="J39" s="775">
        <f ca="1">ROUNDDOWN(IFERROR($F39*$E39*CHOOSE(J$7,
IFERROR(SUMPRODUCT('6. Patients'!CC$10:CC$107,OFFSET('6. Patients'!$DN$9,1,MATCH($D39,'6. Patients'!$DO$9:$FL$9,0),ROWS('6. Patients'!DP$10:DP$107))),0)+
IFERROR(SUMPRODUCT('6. Patients'!CC$10:CC$107,OFFSET('6. Patients'!$FM$9,1,MATCH($D39,'6. Patients'!$FN$9:$GG$9,0),ROWS('6. Patients'!DP$10:DP$107))),0)+
IFERROR(SUMPRODUCT('6. Patients'!CC$10:CC$107,OFFSET('6. Patients'!$GH$9,1,MATCH($D39,'6. Patients'!$GI$9:$IF$9,0),ROWS('6. Patients'!DP$10:DP$107))),0)+
IFERROR(SUMPRODUCT('6. Patients'!CC$10:CC$107,OFFSET('6. Patients'!$IG$9,1,MATCH($D39,'6. Patients'!$IH$9:$JA$9,0),ROWS('6. Patients'!DP$10:DP$107))),0),
IFERROR(SUMPRODUCT('6. Patients'!CC$10:CC$107,OFFSET('6. Patients'!$JB$9,1,MATCH($D39,'6. Patients'!$JC$9:$KZ$9,0),ROWS('6. Patients'!DP$10:DP$107))),0)+
IFERROR(SUMPRODUCT('6. Patients'!CC$10:CC$107,OFFSET('6. Patients'!$LA$9,1,MATCH($D39,'6. Patients'!$LB$9:$LU$9,0),ROWS('6. Patients'!DP$10:DP$107))),0)+
IFERROR(SUMPRODUCT('6. Patients'!CC$10:CC$107,OFFSET('6. Patients'!$LV$9,1,MATCH($D39,'6. Patients'!$LW$9:$NT$9,0),ROWS('6. Patients'!DP$10:DP$107))),0)+
IFERROR(SUMPRODUCT('6. Patients'!CC$10:CC$107,OFFSET('6. Patients'!$NU$9,1,MATCH($D39,'6. Patients'!$NV$9:$OO$9,0),ROWS('6. Patients'!DP$10:DP$107))),0),
IFERROR(SUMPRODUCT('6. Patients'!CC$10:CC$107,OFFSET('6. Patients'!$OP$9,1,MATCH($D39,'6. Patients'!$OQ$9:$QN$9,0),ROWS('6. Patients'!DP$10:DP$107))),0)+
IFERROR(SUMPRODUCT('6. Patients'!CC$10:CC$107,OFFSET('6. Patients'!$QO$9,1,MATCH($D39,'6. Patients'!$QP$9:$RI$9,0),ROWS('6. Patients'!DP$10:DP$107))),0)+
IFERROR(SUMPRODUCT('6. Patients'!CC$10:CC$107,OFFSET('6. Patients'!$RJ$9,1,MATCH($D39,'6. Patients'!$RK$9:$TH$9,0),ROWS('6. Patients'!DP$10:DP$107))),0)+
IFERROR(SUMPRODUCT('6. Patients'!CC$10:CC$107,OFFSET('6. Patients'!$TI$9,1,MATCH($D39,'6. Patients'!$TJ$9:$UC$9,0),ROWS('6. Patients'!DP$10:DP$107))),0))+
IFERROR(VLOOKUP($D39,$H$116:$L$146,COLUMNS($H$115:$J$115)-1+J$7,0)*$E39*$F39*'1. General Inputs'!$J$25,0),0),0)</f>
        <v>0</v>
      </c>
      <c r="K39" s="775">
        <f ca="1">ROUNDDOWN(IFERROR($F39*$E39*CHOOSE(K$7,
IFERROR(SUMPRODUCT('6. Patients'!CD$10:CD$107,OFFSET('6. Patients'!$DN$9,1,MATCH($D39,'6. Patients'!$DO$9:$FL$9,0),ROWS('6. Patients'!DQ$10:DQ$107))),0)+
IFERROR(SUMPRODUCT('6. Patients'!CD$10:CD$107,OFFSET('6. Patients'!$FM$9,1,MATCH($D39,'6. Patients'!$FN$9:$GG$9,0),ROWS('6. Patients'!DQ$10:DQ$107))),0)+
IFERROR(SUMPRODUCT('6. Patients'!CD$10:CD$107,OFFSET('6. Patients'!$GH$9,1,MATCH($D39,'6. Patients'!$GI$9:$IF$9,0),ROWS('6. Patients'!DQ$10:DQ$107))),0)+
IFERROR(SUMPRODUCT('6. Patients'!CD$10:CD$107,OFFSET('6. Patients'!$IG$9,1,MATCH($D39,'6. Patients'!$IH$9:$JA$9,0),ROWS('6. Patients'!DQ$10:DQ$107))),0),
IFERROR(SUMPRODUCT('6. Patients'!CD$10:CD$107,OFFSET('6. Patients'!$JB$9,1,MATCH($D39,'6. Patients'!$JC$9:$KZ$9,0),ROWS('6. Patients'!DQ$10:DQ$107))),0)+
IFERROR(SUMPRODUCT('6. Patients'!CD$10:CD$107,OFFSET('6. Patients'!$LA$9,1,MATCH($D39,'6. Patients'!$LB$9:$LU$9,0),ROWS('6. Patients'!DQ$10:DQ$107))),0)+
IFERROR(SUMPRODUCT('6. Patients'!CD$10:CD$107,OFFSET('6. Patients'!$LV$9,1,MATCH($D39,'6. Patients'!$LW$9:$NT$9,0),ROWS('6. Patients'!DQ$10:DQ$107))),0)+
IFERROR(SUMPRODUCT('6. Patients'!CD$10:CD$107,OFFSET('6. Patients'!$NU$9,1,MATCH($D39,'6. Patients'!$NV$9:$OO$9,0),ROWS('6. Patients'!DQ$10:DQ$107))),0),
IFERROR(SUMPRODUCT('6. Patients'!CD$10:CD$107,OFFSET('6. Patients'!$OP$9,1,MATCH($D39,'6. Patients'!$OQ$9:$QN$9,0),ROWS('6. Patients'!DQ$10:DQ$107))),0)+
IFERROR(SUMPRODUCT('6. Patients'!CD$10:CD$107,OFFSET('6. Patients'!$QO$9,1,MATCH($D39,'6. Patients'!$QP$9:$RI$9,0),ROWS('6. Patients'!DQ$10:DQ$107))),0)+
IFERROR(SUMPRODUCT('6. Patients'!CD$10:CD$107,OFFSET('6. Patients'!$RJ$9,1,MATCH($D39,'6. Patients'!$RK$9:$TH$9,0),ROWS('6. Patients'!DQ$10:DQ$107))),0)+
IFERROR(SUMPRODUCT('6. Patients'!CD$10:CD$107,OFFSET('6. Patients'!$TI$9,1,MATCH($D39,'6. Patients'!$TJ$9:$UC$9,0),ROWS('6. Patients'!DQ$10:DQ$107))),0))+
IFERROR(VLOOKUP($D39,$H$116:$L$146,COLUMNS($H$115:$J$115)-1+K$7,0)*$E39*$F39*'1. General Inputs'!$J$25,0),0),0)</f>
        <v>0</v>
      </c>
      <c r="L39" s="775">
        <f ca="1">ROUNDDOWN(IFERROR($F39*$E39*CHOOSE(L$7,
IFERROR(SUMPRODUCT('6. Patients'!CE$10:CE$107,OFFSET('6. Patients'!$DN$9,1,MATCH($D39,'6. Patients'!$DO$9:$FL$9,0),ROWS('6. Patients'!DR$10:DR$107))),0)+
IFERROR(SUMPRODUCT('6. Patients'!CE$10:CE$107,OFFSET('6. Patients'!$FM$9,1,MATCH($D39,'6. Patients'!$FN$9:$GG$9,0),ROWS('6. Patients'!DR$10:DR$107))),0)+
IFERROR(SUMPRODUCT('6. Patients'!CE$10:CE$107,OFFSET('6. Patients'!$GH$9,1,MATCH($D39,'6. Patients'!$GI$9:$IF$9,0),ROWS('6. Patients'!DR$10:DR$107))),0)+
IFERROR(SUMPRODUCT('6. Patients'!CE$10:CE$107,OFFSET('6. Patients'!$IG$9,1,MATCH($D39,'6. Patients'!$IH$9:$JA$9,0),ROWS('6. Patients'!DR$10:DR$107))),0),
IFERROR(SUMPRODUCT('6. Patients'!CE$10:CE$107,OFFSET('6. Patients'!$JB$9,1,MATCH($D39,'6. Patients'!$JC$9:$KZ$9,0),ROWS('6. Patients'!DR$10:DR$107))),0)+
IFERROR(SUMPRODUCT('6. Patients'!CE$10:CE$107,OFFSET('6. Patients'!$LA$9,1,MATCH($D39,'6. Patients'!$LB$9:$LU$9,0),ROWS('6. Patients'!DR$10:DR$107))),0)+
IFERROR(SUMPRODUCT('6. Patients'!CE$10:CE$107,OFFSET('6. Patients'!$LV$9,1,MATCH($D39,'6. Patients'!$LW$9:$NT$9,0),ROWS('6. Patients'!DR$10:DR$107))),0)+
IFERROR(SUMPRODUCT('6. Patients'!CE$10:CE$107,OFFSET('6. Patients'!$NU$9,1,MATCH($D39,'6. Patients'!$NV$9:$OO$9,0),ROWS('6. Patients'!DR$10:DR$107))),0),
IFERROR(SUMPRODUCT('6. Patients'!CE$10:CE$107,OFFSET('6. Patients'!$OP$9,1,MATCH($D39,'6. Patients'!$OQ$9:$QN$9,0),ROWS('6. Patients'!DR$10:DR$107))),0)+
IFERROR(SUMPRODUCT('6. Patients'!CE$10:CE$107,OFFSET('6. Patients'!$QO$9,1,MATCH($D39,'6. Patients'!$QP$9:$RI$9,0),ROWS('6. Patients'!DR$10:DR$107))),0)+
IFERROR(SUMPRODUCT('6. Patients'!CE$10:CE$107,OFFSET('6. Patients'!$RJ$9,1,MATCH($D39,'6. Patients'!$RK$9:$TH$9,0),ROWS('6. Patients'!DR$10:DR$107))),0)+
IFERROR(SUMPRODUCT('6. Patients'!CE$10:CE$107,OFFSET('6. Patients'!$TI$9,1,MATCH($D39,'6. Patients'!$TJ$9:$UC$9,0),ROWS('6. Patients'!DR$10:DR$107))),0))+
IFERROR(VLOOKUP($D39,$H$116:$L$146,COLUMNS($H$115:$J$115)-1+L$7,0)*$E39*$F39*'1. General Inputs'!$J$25,0),0),0)</f>
        <v>0</v>
      </c>
      <c r="M39" s="775">
        <f ca="1">ROUNDDOWN(IFERROR($F39*$E39*CHOOSE(M$7,
IFERROR(SUMPRODUCT('6. Patients'!CF$10:CF$107,OFFSET('6. Patients'!$DN$9,1,MATCH($D39,'6. Patients'!$DO$9:$FL$9,0),ROWS('6. Patients'!DS$10:DS$107))),0)+
IFERROR(SUMPRODUCT('6. Patients'!CF$10:CF$107,OFFSET('6. Patients'!$FM$9,1,MATCH($D39,'6. Patients'!$FN$9:$GG$9,0),ROWS('6. Patients'!DS$10:DS$107))),0)+
IFERROR(SUMPRODUCT('6. Patients'!CF$10:CF$107,OFFSET('6. Patients'!$GH$9,1,MATCH($D39,'6. Patients'!$GI$9:$IF$9,0),ROWS('6. Patients'!DS$10:DS$107))),0)+
IFERROR(SUMPRODUCT('6. Patients'!CF$10:CF$107,OFFSET('6. Patients'!$IG$9,1,MATCH($D39,'6. Patients'!$IH$9:$JA$9,0),ROWS('6. Patients'!DS$10:DS$107))),0),
IFERROR(SUMPRODUCT('6. Patients'!CF$10:CF$107,OFFSET('6. Patients'!$JB$9,1,MATCH($D39,'6. Patients'!$JC$9:$KZ$9,0),ROWS('6. Patients'!DS$10:DS$107))),0)+
IFERROR(SUMPRODUCT('6. Patients'!CF$10:CF$107,OFFSET('6. Patients'!$LA$9,1,MATCH($D39,'6. Patients'!$LB$9:$LU$9,0),ROWS('6. Patients'!DS$10:DS$107))),0)+
IFERROR(SUMPRODUCT('6. Patients'!CF$10:CF$107,OFFSET('6. Patients'!$LV$9,1,MATCH($D39,'6. Patients'!$LW$9:$NT$9,0),ROWS('6. Patients'!DS$10:DS$107))),0)+
IFERROR(SUMPRODUCT('6. Patients'!CF$10:CF$107,OFFSET('6. Patients'!$NU$9,1,MATCH($D39,'6. Patients'!$NV$9:$OO$9,0),ROWS('6. Patients'!DS$10:DS$107))),0),
IFERROR(SUMPRODUCT('6. Patients'!CF$10:CF$107,OFFSET('6. Patients'!$OP$9,1,MATCH($D39,'6. Patients'!$OQ$9:$QN$9,0),ROWS('6. Patients'!DS$10:DS$107))),0)+
IFERROR(SUMPRODUCT('6. Patients'!CF$10:CF$107,OFFSET('6. Patients'!$QO$9,1,MATCH($D39,'6. Patients'!$QP$9:$RI$9,0),ROWS('6. Patients'!DS$10:DS$107))),0)+
IFERROR(SUMPRODUCT('6. Patients'!CF$10:CF$107,OFFSET('6. Patients'!$RJ$9,1,MATCH($D39,'6. Patients'!$RK$9:$TH$9,0),ROWS('6. Patients'!DS$10:DS$107))),0)+
IFERROR(SUMPRODUCT('6. Patients'!CF$10:CF$107,OFFSET('6. Patients'!$TI$9,1,MATCH($D39,'6. Patients'!$TJ$9:$UC$9,0),ROWS('6. Patients'!DS$10:DS$107))),0))+
IFERROR(VLOOKUP($D39,$H$116:$L$146,COLUMNS($H$115:$J$115)-1+M$7,0)*$E39*$F39*'1. General Inputs'!$J$25,0),0),0)</f>
        <v>0</v>
      </c>
      <c r="N39" s="775">
        <f ca="1">ROUNDDOWN(IFERROR($F39*$E39*CHOOSE(N$7,
IFERROR(SUMPRODUCT('6. Patients'!CG$10:CG$107,OFFSET('6. Patients'!$DN$9,1,MATCH($D39,'6. Patients'!$DO$9:$FL$9,0),ROWS('6. Patients'!DT$10:DT$107))),0)+
IFERROR(SUMPRODUCT('6. Patients'!CG$10:CG$107,OFFSET('6. Patients'!$FM$9,1,MATCH($D39,'6. Patients'!$FN$9:$GG$9,0),ROWS('6. Patients'!DT$10:DT$107))),0)+
IFERROR(SUMPRODUCT('6. Patients'!CG$10:CG$107,OFFSET('6. Patients'!$GH$9,1,MATCH($D39,'6. Patients'!$GI$9:$IF$9,0),ROWS('6. Patients'!DT$10:DT$107))),0)+
IFERROR(SUMPRODUCT('6. Patients'!CG$10:CG$107,OFFSET('6. Patients'!$IG$9,1,MATCH($D39,'6. Patients'!$IH$9:$JA$9,0),ROWS('6. Patients'!DT$10:DT$107))),0),
IFERROR(SUMPRODUCT('6. Patients'!CG$10:CG$107,OFFSET('6. Patients'!$JB$9,1,MATCH($D39,'6. Patients'!$JC$9:$KZ$9,0),ROWS('6. Patients'!DT$10:DT$107))),0)+
IFERROR(SUMPRODUCT('6. Patients'!CG$10:CG$107,OFFSET('6. Patients'!$LA$9,1,MATCH($D39,'6. Patients'!$LB$9:$LU$9,0),ROWS('6. Patients'!DT$10:DT$107))),0)+
IFERROR(SUMPRODUCT('6. Patients'!CG$10:CG$107,OFFSET('6. Patients'!$LV$9,1,MATCH($D39,'6. Patients'!$LW$9:$NT$9,0),ROWS('6. Patients'!DT$10:DT$107))),0)+
IFERROR(SUMPRODUCT('6. Patients'!CG$10:CG$107,OFFSET('6. Patients'!$NU$9,1,MATCH($D39,'6. Patients'!$NV$9:$OO$9,0),ROWS('6. Patients'!DT$10:DT$107))),0),
IFERROR(SUMPRODUCT('6. Patients'!CG$10:CG$107,OFFSET('6. Patients'!$OP$9,1,MATCH($D39,'6. Patients'!$OQ$9:$QN$9,0),ROWS('6. Patients'!DT$10:DT$107))),0)+
IFERROR(SUMPRODUCT('6. Patients'!CG$10:CG$107,OFFSET('6. Patients'!$QO$9,1,MATCH($D39,'6. Patients'!$QP$9:$RI$9,0),ROWS('6. Patients'!DT$10:DT$107))),0)+
IFERROR(SUMPRODUCT('6. Patients'!CG$10:CG$107,OFFSET('6. Patients'!$RJ$9,1,MATCH($D39,'6. Patients'!$RK$9:$TH$9,0),ROWS('6. Patients'!DT$10:DT$107))),0)+
IFERROR(SUMPRODUCT('6. Patients'!CG$10:CG$107,OFFSET('6. Patients'!$TI$9,1,MATCH($D39,'6. Patients'!$TJ$9:$UC$9,0),ROWS('6. Patients'!DT$10:DT$107))),0))+
IFERROR(VLOOKUP($D39,$H$116:$L$146,COLUMNS($H$115:$J$115)-1+N$7,0)*$E39*$F39*'1. General Inputs'!$J$25,0),0),0)</f>
        <v>0</v>
      </c>
      <c r="O39" s="775">
        <f ca="1">ROUNDDOWN(IFERROR($F39*$E39*CHOOSE(O$7,
IFERROR(SUMPRODUCT('6. Patients'!CH$10:CH$107,OFFSET('6. Patients'!$DN$9,1,MATCH($D39,'6. Patients'!$DO$9:$FL$9,0),ROWS('6. Patients'!DU$10:DU$107))),0)+
IFERROR(SUMPRODUCT('6. Patients'!CH$10:CH$107,OFFSET('6. Patients'!$FM$9,1,MATCH($D39,'6. Patients'!$FN$9:$GG$9,0),ROWS('6. Patients'!DU$10:DU$107))),0)+
IFERROR(SUMPRODUCT('6. Patients'!CH$10:CH$107,OFFSET('6. Patients'!$GH$9,1,MATCH($D39,'6. Patients'!$GI$9:$IF$9,0),ROWS('6. Patients'!DU$10:DU$107))),0)+
IFERROR(SUMPRODUCT('6. Patients'!CH$10:CH$107,OFFSET('6. Patients'!$IG$9,1,MATCH($D39,'6. Patients'!$IH$9:$JA$9,0),ROWS('6. Patients'!DU$10:DU$107))),0),
IFERROR(SUMPRODUCT('6. Patients'!CH$10:CH$107,OFFSET('6. Patients'!$JB$9,1,MATCH($D39,'6. Patients'!$JC$9:$KZ$9,0),ROWS('6. Patients'!DU$10:DU$107))),0)+
IFERROR(SUMPRODUCT('6. Patients'!CH$10:CH$107,OFFSET('6. Patients'!$LA$9,1,MATCH($D39,'6. Patients'!$LB$9:$LU$9,0),ROWS('6. Patients'!DU$10:DU$107))),0)+
IFERROR(SUMPRODUCT('6. Patients'!CH$10:CH$107,OFFSET('6. Patients'!$LV$9,1,MATCH($D39,'6. Patients'!$LW$9:$NT$9,0),ROWS('6. Patients'!DU$10:DU$107))),0)+
IFERROR(SUMPRODUCT('6. Patients'!CH$10:CH$107,OFFSET('6. Patients'!$NU$9,1,MATCH($D39,'6. Patients'!$NV$9:$OO$9,0),ROWS('6. Patients'!DU$10:DU$107))),0),
IFERROR(SUMPRODUCT('6. Patients'!CH$10:CH$107,OFFSET('6. Patients'!$OP$9,1,MATCH($D39,'6. Patients'!$OQ$9:$QN$9,0),ROWS('6. Patients'!DU$10:DU$107))),0)+
IFERROR(SUMPRODUCT('6. Patients'!CH$10:CH$107,OFFSET('6. Patients'!$QO$9,1,MATCH($D39,'6. Patients'!$QP$9:$RI$9,0),ROWS('6. Patients'!DU$10:DU$107))),0)+
IFERROR(SUMPRODUCT('6. Patients'!CH$10:CH$107,OFFSET('6. Patients'!$RJ$9,1,MATCH($D39,'6. Patients'!$RK$9:$TH$9,0),ROWS('6. Patients'!DU$10:DU$107))),0)+
IFERROR(SUMPRODUCT('6. Patients'!CH$10:CH$107,OFFSET('6. Patients'!$TI$9,1,MATCH($D39,'6. Patients'!$TJ$9:$UC$9,0),ROWS('6. Patients'!DU$10:DU$107))),0))+
IFERROR(VLOOKUP($D39,$H$116:$L$146,COLUMNS($H$115:$J$115)-1+O$7,0)*$E39*$F39*'1. General Inputs'!$J$25,0),0),0)</f>
        <v>0</v>
      </c>
      <c r="P39" s="775">
        <f ca="1">ROUNDDOWN(IFERROR($F39*$E39*CHOOSE(P$7,
IFERROR(SUMPRODUCT('6. Patients'!CI$10:CI$107,OFFSET('6. Patients'!$DN$9,1,MATCH($D39,'6. Patients'!$DO$9:$FL$9,0),ROWS('6. Patients'!DV$10:DV$107))),0)+
IFERROR(SUMPRODUCT('6. Patients'!CI$10:CI$107,OFFSET('6. Patients'!$FM$9,1,MATCH($D39,'6. Patients'!$FN$9:$GG$9,0),ROWS('6. Patients'!DV$10:DV$107))),0)+
IFERROR(SUMPRODUCT('6. Patients'!CI$10:CI$107,OFFSET('6. Patients'!$GH$9,1,MATCH($D39,'6. Patients'!$GI$9:$IF$9,0),ROWS('6. Patients'!DV$10:DV$107))),0)+
IFERROR(SUMPRODUCT('6. Patients'!CI$10:CI$107,OFFSET('6. Patients'!$IG$9,1,MATCH($D39,'6. Patients'!$IH$9:$JA$9,0),ROWS('6. Patients'!DV$10:DV$107))),0),
IFERROR(SUMPRODUCT('6. Patients'!CI$10:CI$107,OFFSET('6. Patients'!$JB$9,1,MATCH($D39,'6. Patients'!$JC$9:$KZ$9,0),ROWS('6. Patients'!DV$10:DV$107))),0)+
IFERROR(SUMPRODUCT('6. Patients'!CI$10:CI$107,OFFSET('6. Patients'!$LA$9,1,MATCH($D39,'6. Patients'!$LB$9:$LU$9,0),ROWS('6. Patients'!DV$10:DV$107))),0)+
IFERROR(SUMPRODUCT('6. Patients'!CI$10:CI$107,OFFSET('6. Patients'!$LV$9,1,MATCH($D39,'6. Patients'!$LW$9:$NT$9,0),ROWS('6. Patients'!DV$10:DV$107))),0)+
IFERROR(SUMPRODUCT('6. Patients'!CI$10:CI$107,OFFSET('6. Patients'!$NU$9,1,MATCH($D39,'6. Patients'!$NV$9:$OO$9,0),ROWS('6. Patients'!DV$10:DV$107))),0),
IFERROR(SUMPRODUCT('6. Patients'!CI$10:CI$107,OFFSET('6. Patients'!$OP$9,1,MATCH($D39,'6. Patients'!$OQ$9:$QN$9,0),ROWS('6. Patients'!DV$10:DV$107))),0)+
IFERROR(SUMPRODUCT('6. Patients'!CI$10:CI$107,OFFSET('6. Patients'!$QO$9,1,MATCH($D39,'6. Patients'!$QP$9:$RI$9,0),ROWS('6. Patients'!DV$10:DV$107))),0)+
IFERROR(SUMPRODUCT('6. Patients'!CI$10:CI$107,OFFSET('6. Patients'!$RJ$9,1,MATCH($D39,'6. Patients'!$RK$9:$TH$9,0),ROWS('6. Patients'!DV$10:DV$107))),0)+
IFERROR(SUMPRODUCT('6. Patients'!CI$10:CI$107,OFFSET('6. Patients'!$TI$9,1,MATCH($D39,'6. Patients'!$TJ$9:$UC$9,0),ROWS('6. Patients'!DV$10:DV$107))),0))+
IFERROR(VLOOKUP($D39,$H$116:$L$146,COLUMNS($H$115:$J$115)-1+P$7,0)*$E39*$F39*'1. General Inputs'!$J$25,0),0),0)</f>
        <v>0</v>
      </c>
      <c r="Q39" s="775">
        <f ca="1">ROUNDDOWN(IFERROR($F39*$E39*CHOOSE(Q$7,
IFERROR(SUMPRODUCT('6. Patients'!CJ$10:CJ$107,OFFSET('6. Patients'!$DN$9,1,MATCH($D39,'6. Patients'!$DO$9:$FL$9,0),ROWS('6. Patients'!DW$10:DW$107))),0)+
IFERROR(SUMPRODUCT('6. Patients'!CJ$10:CJ$107,OFFSET('6. Patients'!$FM$9,1,MATCH($D39,'6. Patients'!$FN$9:$GG$9,0),ROWS('6. Patients'!DW$10:DW$107))),0)+
IFERROR(SUMPRODUCT('6. Patients'!CJ$10:CJ$107,OFFSET('6. Patients'!$GH$9,1,MATCH($D39,'6. Patients'!$GI$9:$IF$9,0),ROWS('6. Patients'!DW$10:DW$107))),0)+
IFERROR(SUMPRODUCT('6. Patients'!CJ$10:CJ$107,OFFSET('6. Patients'!$IG$9,1,MATCH($D39,'6. Patients'!$IH$9:$JA$9,0),ROWS('6. Patients'!DW$10:DW$107))),0),
IFERROR(SUMPRODUCT('6. Patients'!CJ$10:CJ$107,OFFSET('6. Patients'!$JB$9,1,MATCH($D39,'6. Patients'!$JC$9:$KZ$9,0),ROWS('6. Patients'!DW$10:DW$107))),0)+
IFERROR(SUMPRODUCT('6. Patients'!CJ$10:CJ$107,OFFSET('6. Patients'!$LA$9,1,MATCH($D39,'6. Patients'!$LB$9:$LU$9,0),ROWS('6. Patients'!DW$10:DW$107))),0)+
IFERROR(SUMPRODUCT('6. Patients'!CJ$10:CJ$107,OFFSET('6. Patients'!$LV$9,1,MATCH($D39,'6. Patients'!$LW$9:$NT$9,0),ROWS('6. Patients'!DW$10:DW$107))),0)+
IFERROR(SUMPRODUCT('6. Patients'!CJ$10:CJ$107,OFFSET('6. Patients'!$NU$9,1,MATCH($D39,'6. Patients'!$NV$9:$OO$9,0),ROWS('6. Patients'!DW$10:DW$107))),0),
IFERROR(SUMPRODUCT('6. Patients'!CJ$10:CJ$107,OFFSET('6. Patients'!$OP$9,1,MATCH($D39,'6. Patients'!$OQ$9:$QN$9,0),ROWS('6. Patients'!DW$10:DW$107))),0)+
IFERROR(SUMPRODUCT('6. Patients'!CJ$10:CJ$107,OFFSET('6. Patients'!$QO$9,1,MATCH($D39,'6. Patients'!$QP$9:$RI$9,0),ROWS('6. Patients'!DW$10:DW$107))),0)+
IFERROR(SUMPRODUCT('6. Patients'!CJ$10:CJ$107,OFFSET('6. Patients'!$RJ$9,1,MATCH($D39,'6. Patients'!$RK$9:$TH$9,0),ROWS('6. Patients'!DW$10:DW$107))),0)+
IFERROR(SUMPRODUCT('6. Patients'!CJ$10:CJ$107,OFFSET('6. Patients'!$TI$9,1,MATCH($D39,'6. Patients'!$TJ$9:$UC$9,0),ROWS('6. Patients'!DW$10:DW$107))),0))+
IFERROR(VLOOKUP($D39,$H$116:$L$146,COLUMNS($H$115:$J$115)-1+Q$7,0)*$E39*$F39*'1. General Inputs'!$J$25,0),0),0)</f>
        <v>0</v>
      </c>
      <c r="R39" s="775">
        <f ca="1">ROUNDDOWN(IFERROR($F39*$E39*CHOOSE(R$7,
IFERROR(SUMPRODUCT('6. Patients'!CK$10:CK$107,OFFSET('6. Patients'!$DN$9,1,MATCH($D39,'6. Patients'!$DO$9:$FL$9,0),ROWS('6. Patients'!DX$10:DX$107))),0)+
IFERROR(SUMPRODUCT('6. Patients'!CK$10:CK$107,OFFSET('6. Patients'!$FM$9,1,MATCH($D39,'6. Patients'!$FN$9:$GG$9,0),ROWS('6. Patients'!DX$10:DX$107))),0)+
IFERROR(SUMPRODUCT('6. Patients'!CK$10:CK$107,OFFSET('6. Patients'!$GH$9,1,MATCH($D39,'6. Patients'!$GI$9:$IF$9,0),ROWS('6. Patients'!DX$10:DX$107))),0)+
IFERROR(SUMPRODUCT('6. Patients'!CK$10:CK$107,OFFSET('6. Patients'!$IG$9,1,MATCH($D39,'6. Patients'!$IH$9:$JA$9,0),ROWS('6. Patients'!DX$10:DX$107))),0),
IFERROR(SUMPRODUCT('6. Patients'!CK$10:CK$107,OFFSET('6. Patients'!$JB$9,1,MATCH($D39,'6. Patients'!$JC$9:$KZ$9,0),ROWS('6. Patients'!DX$10:DX$107))),0)+
IFERROR(SUMPRODUCT('6. Patients'!CK$10:CK$107,OFFSET('6. Patients'!$LA$9,1,MATCH($D39,'6. Patients'!$LB$9:$LU$9,0),ROWS('6. Patients'!DX$10:DX$107))),0)+
IFERROR(SUMPRODUCT('6. Patients'!CK$10:CK$107,OFFSET('6. Patients'!$LV$9,1,MATCH($D39,'6. Patients'!$LW$9:$NT$9,0),ROWS('6. Patients'!DX$10:DX$107))),0)+
IFERROR(SUMPRODUCT('6. Patients'!CK$10:CK$107,OFFSET('6. Patients'!$NU$9,1,MATCH($D39,'6. Patients'!$NV$9:$OO$9,0),ROWS('6. Patients'!DX$10:DX$107))),0),
IFERROR(SUMPRODUCT('6. Patients'!CK$10:CK$107,OFFSET('6. Patients'!$OP$9,1,MATCH($D39,'6. Patients'!$OQ$9:$QN$9,0),ROWS('6. Patients'!DX$10:DX$107))),0)+
IFERROR(SUMPRODUCT('6. Patients'!CK$10:CK$107,OFFSET('6. Patients'!$QO$9,1,MATCH($D39,'6. Patients'!$QP$9:$RI$9,0),ROWS('6. Patients'!DX$10:DX$107))),0)+
IFERROR(SUMPRODUCT('6. Patients'!CK$10:CK$107,OFFSET('6. Patients'!$RJ$9,1,MATCH($D39,'6. Patients'!$RK$9:$TH$9,0),ROWS('6. Patients'!DX$10:DX$107))),0)+
IFERROR(SUMPRODUCT('6. Patients'!CK$10:CK$107,OFFSET('6. Patients'!$TI$9,1,MATCH($D39,'6. Patients'!$TJ$9:$UC$9,0),ROWS('6. Patients'!DX$10:DX$107))),0))+
IFERROR(VLOOKUP($D39,$H$116:$L$146,COLUMNS($H$115:$J$115)-1+R$7,0)*$E39*$F39*'1. General Inputs'!$J$25,0),0),0)</f>
        <v>0</v>
      </c>
      <c r="S39" s="775">
        <f ca="1">ROUNDDOWN(IFERROR($F39*$E39*CHOOSE(S$7,
IFERROR(SUMPRODUCT('6. Patients'!CL$10:CL$107,OFFSET('6. Patients'!$DN$9,1,MATCH($D39,'6. Patients'!$DO$9:$FL$9,0),ROWS('6. Patients'!DY$10:DY$107))),0)+
IFERROR(SUMPRODUCT('6. Patients'!CL$10:CL$107,OFFSET('6. Patients'!$FM$9,1,MATCH($D39,'6. Patients'!$FN$9:$GG$9,0),ROWS('6. Patients'!DY$10:DY$107))),0)+
IFERROR(SUMPRODUCT('6. Patients'!CL$10:CL$107,OFFSET('6. Patients'!$GH$9,1,MATCH($D39,'6. Patients'!$GI$9:$IF$9,0),ROWS('6. Patients'!DY$10:DY$107))),0)+
IFERROR(SUMPRODUCT('6. Patients'!CL$10:CL$107,OFFSET('6. Patients'!$IG$9,1,MATCH($D39,'6. Patients'!$IH$9:$JA$9,0),ROWS('6. Patients'!DY$10:DY$107))),0),
IFERROR(SUMPRODUCT('6. Patients'!CL$10:CL$107,OFFSET('6. Patients'!$JB$9,1,MATCH($D39,'6. Patients'!$JC$9:$KZ$9,0),ROWS('6. Patients'!DY$10:DY$107))),0)+
IFERROR(SUMPRODUCT('6. Patients'!CL$10:CL$107,OFFSET('6. Patients'!$LA$9,1,MATCH($D39,'6. Patients'!$LB$9:$LU$9,0),ROWS('6. Patients'!DY$10:DY$107))),0)+
IFERROR(SUMPRODUCT('6. Patients'!CL$10:CL$107,OFFSET('6. Patients'!$LV$9,1,MATCH($D39,'6. Patients'!$LW$9:$NT$9,0),ROWS('6. Patients'!DY$10:DY$107))),0)+
IFERROR(SUMPRODUCT('6. Patients'!CL$10:CL$107,OFFSET('6. Patients'!$NU$9,1,MATCH($D39,'6. Patients'!$NV$9:$OO$9,0),ROWS('6. Patients'!DY$10:DY$107))),0),
IFERROR(SUMPRODUCT('6. Patients'!CL$10:CL$107,OFFSET('6. Patients'!$OP$9,1,MATCH($D39,'6. Patients'!$OQ$9:$QN$9,0),ROWS('6. Patients'!DY$10:DY$107))),0)+
IFERROR(SUMPRODUCT('6. Patients'!CL$10:CL$107,OFFSET('6. Patients'!$QO$9,1,MATCH($D39,'6. Patients'!$QP$9:$RI$9,0),ROWS('6. Patients'!DY$10:DY$107))),0)+
IFERROR(SUMPRODUCT('6. Patients'!CL$10:CL$107,OFFSET('6. Patients'!$RJ$9,1,MATCH($D39,'6. Patients'!$RK$9:$TH$9,0),ROWS('6. Patients'!DY$10:DY$107))),0)+
IFERROR(SUMPRODUCT('6. Patients'!CL$10:CL$107,OFFSET('6. Patients'!$TI$9,1,MATCH($D39,'6. Patients'!$TJ$9:$UC$9,0),ROWS('6. Patients'!DY$10:DY$107))),0))+
IFERROR(VLOOKUP($D39,$H$116:$L$146,COLUMNS($H$115:$J$115)-1+S$7,0)*$E39*$F39*'1. General Inputs'!$J$25,0),0),0)</f>
        <v>0</v>
      </c>
      <c r="T39" s="775">
        <f ca="1">ROUNDDOWN(IFERROR($F39*$E39*CHOOSE(T$7,
IFERROR(SUMPRODUCT('6. Patients'!CM$10:CM$107,OFFSET('6. Patients'!$DN$9,1,MATCH($D39,'6. Patients'!$DO$9:$FL$9,0),ROWS('6. Patients'!DZ$10:DZ$107))),0)+
IFERROR(SUMPRODUCT('6. Patients'!CM$10:CM$107,OFFSET('6. Patients'!$FM$9,1,MATCH($D39,'6. Patients'!$FN$9:$GG$9,0),ROWS('6. Patients'!DZ$10:DZ$107))),0)+
IFERROR(SUMPRODUCT('6. Patients'!CM$10:CM$107,OFFSET('6. Patients'!$GH$9,1,MATCH($D39,'6. Patients'!$GI$9:$IF$9,0),ROWS('6. Patients'!DZ$10:DZ$107))),0)+
IFERROR(SUMPRODUCT('6. Patients'!CM$10:CM$107,OFFSET('6. Patients'!$IG$9,1,MATCH($D39,'6. Patients'!$IH$9:$JA$9,0),ROWS('6. Patients'!DZ$10:DZ$107))),0),
IFERROR(SUMPRODUCT('6. Patients'!CM$10:CM$107,OFFSET('6. Patients'!$JB$9,1,MATCH($D39,'6. Patients'!$JC$9:$KZ$9,0),ROWS('6. Patients'!DZ$10:DZ$107))),0)+
IFERROR(SUMPRODUCT('6. Patients'!CM$10:CM$107,OFFSET('6. Patients'!$LA$9,1,MATCH($D39,'6. Patients'!$LB$9:$LU$9,0),ROWS('6. Patients'!DZ$10:DZ$107))),0)+
IFERROR(SUMPRODUCT('6. Patients'!CM$10:CM$107,OFFSET('6. Patients'!$LV$9,1,MATCH($D39,'6. Patients'!$LW$9:$NT$9,0),ROWS('6. Patients'!DZ$10:DZ$107))),0)+
IFERROR(SUMPRODUCT('6. Patients'!CM$10:CM$107,OFFSET('6. Patients'!$NU$9,1,MATCH($D39,'6. Patients'!$NV$9:$OO$9,0),ROWS('6. Patients'!DZ$10:DZ$107))),0),
IFERROR(SUMPRODUCT('6. Patients'!CM$10:CM$107,OFFSET('6. Patients'!$OP$9,1,MATCH($D39,'6. Patients'!$OQ$9:$QN$9,0),ROWS('6. Patients'!DZ$10:DZ$107))),0)+
IFERROR(SUMPRODUCT('6. Patients'!CM$10:CM$107,OFFSET('6. Patients'!$QO$9,1,MATCH($D39,'6. Patients'!$QP$9:$RI$9,0),ROWS('6. Patients'!DZ$10:DZ$107))),0)+
IFERROR(SUMPRODUCT('6. Patients'!CM$10:CM$107,OFFSET('6. Patients'!$RJ$9,1,MATCH($D39,'6. Patients'!$RK$9:$TH$9,0),ROWS('6. Patients'!DZ$10:DZ$107))),0)+
IFERROR(SUMPRODUCT('6. Patients'!CM$10:CM$107,OFFSET('6. Patients'!$TI$9,1,MATCH($D39,'6. Patients'!$TJ$9:$UC$9,0),ROWS('6. Patients'!DZ$10:DZ$107))),0))+
IFERROR(VLOOKUP($D39,$H$116:$L$146,COLUMNS($H$115:$J$115)-1+T$7,0)*$E39*$F39*'1. General Inputs'!$J$25,0),0),0)</f>
        <v>0</v>
      </c>
      <c r="U39" s="775">
        <f ca="1">ROUNDDOWN(IFERROR($F39*$E39*CHOOSE(U$7,
IFERROR(SUMPRODUCT('6. Patients'!CN$10:CN$107,OFFSET('6. Patients'!$DN$9,1,MATCH($D39,'6. Patients'!$DO$9:$FL$9,0),ROWS('6. Patients'!EA$10:EA$107))),0)+
IFERROR(SUMPRODUCT('6. Patients'!CN$10:CN$107,OFFSET('6. Patients'!$FM$9,1,MATCH($D39,'6. Patients'!$FN$9:$GG$9,0),ROWS('6. Patients'!EA$10:EA$107))),0)+
IFERROR(SUMPRODUCT('6. Patients'!CN$10:CN$107,OFFSET('6. Patients'!$GH$9,1,MATCH($D39,'6. Patients'!$GI$9:$IF$9,0),ROWS('6. Patients'!EA$10:EA$107))),0)+
IFERROR(SUMPRODUCT('6. Patients'!CN$10:CN$107,OFFSET('6. Patients'!$IG$9,1,MATCH($D39,'6. Patients'!$IH$9:$JA$9,0),ROWS('6. Patients'!EA$10:EA$107))),0),
IFERROR(SUMPRODUCT('6. Patients'!CN$10:CN$107,OFFSET('6. Patients'!$JB$9,1,MATCH($D39,'6. Patients'!$JC$9:$KZ$9,0),ROWS('6. Patients'!EA$10:EA$107))),0)+
IFERROR(SUMPRODUCT('6. Patients'!CN$10:CN$107,OFFSET('6. Patients'!$LA$9,1,MATCH($D39,'6. Patients'!$LB$9:$LU$9,0),ROWS('6. Patients'!EA$10:EA$107))),0)+
IFERROR(SUMPRODUCT('6. Patients'!CN$10:CN$107,OFFSET('6. Patients'!$LV$9,1,MATCH($D39,'6. Patients'!$LW$9:$NT$9,0),ROWS('6. Patients'!EA$10:EA$107))),0)+
IFERROR(SUMPRODUCT('6. Patients'!CN$10:CN$107,OFFSET('6. Patients'!$NU$9,1,MATCH($D39,'6. Patients'!$NV$9:$OO$9,0),ROWS('6. Patients'!EA$10:EA$107))),0),
IFERROR(SUMPRODUCT('6. Patients'!CN$10:CN$107,OFFSET('6. Patients'!$OP$9,1,MATCH($D39,'6. Patients'!$OQ$9:$QN$9,0),ROWS('6. Patients'!EA$10:EA$107))),0)+
IFERROR(SUMPRODUCT('6. Patients'!CN$10:CN$107,OFFSET('6. Patients'!$QO$9,1,MATCH($D39,'6. Patients'!$QP$9:$RI$9,0),ROWS('6. Patients'!EA$10:EA$107))),0)+
IFERROR(SUMPRODUCT('6. Patients'!CN$10:CN$107,OFFSET('6. Patients'!$RJ$9,1,MATCH($D39,'6. Patients'!$RK$9:$TH$9,0),ROWS('6. Patients'!EA$10:EA$107))),0)+
IFERROR(SUMPRODUCT('6. Patients'!CN$10:CN$107,OFFSET('6. Patients'!$TI$9,1,MATCH($D39,'6. Patients'!$TJ$9:$UC$9,0),ROWS('6. Patients'!EA$10:EA$107))),0))+
IFERROR(VLOOKUP($D39,$H$116:$L$146,COLUMNS($H$115:$J$115)-1+U$7,0)*$E39*$F39*'1. General Inputs'!$J$25,0),0),0)</f>
        <v>0</v>
      </c>
      <c r="V39" s="775">
        <f ca="1">ROUNDDOWN(IFERROR($F39*$E39*CHOOSE(V$7,
IFERROR(SUMPRODUCT('6. Patients'!CO$10:CO$107,OFFSET('6. Patients'!$DN$9,1,MATCH($D39,'6. Patients'!$DO$9:$FL$9,0),ROWS('6. Patients'!EB$10:EB$107))),0)+
IFERROR(SUMPRODUCT('6. Patients'!CO$10:CO$107,OFFSET('6. Patients'!$FM$9,1,MATCH($D39,'6. Patients'!$FN$9:$GG$9,0),ROWS('6. Patients'!EB$10:EB$107))),0)+
IFERROR(SUMPRODUCT('6. Patients'!CO$10:CO$107,OFFSET('6. Patients'!$GH$9,1,MATCH($D39,'6. Patients'!$GI$9:$IF$9,0),ROWS('6. Patients'!EB$10:EB$107))),0)+
IFERROR(SUMPRODUCT('6. Patients'!CO$10:CO$107,OFFSET('6. Patients'!$IG$9,1,MATCH($D39,'6. Patients'!$IH$9:$JA$9,0),ROWS('6. Patients'!EB$10:EB$107))),0),
IFERROR(SUMPRODUCT('6. Patients'!CO$10:CO$107,OFFSET('6. Patients'!$JB$9,1,MATCH($D39,'6. Patients'!$JC$9:$KZ$9,0),ROWS('6. Patients'!EB$10:EB$107))),0)+
IFERROR(SUMPRODUCT('6. Patients'!CO$10:CO$107,OFFSET('6. Patients'!$LA$9,1,MATCH($D39,'6. Patients'!$LB$9:$LU$9,0),ROWS('6. Patients'!EB$10:EB$107))),0)+
IFERROR(SUMPRODUCT('6. Patients'!CO$10:CO$107,OFFSET('6. Patients'!$LV$9,1,MATCH($D39,'6. Patients'!$LW$9:$NT$9,0),ROWS('6. Patients'!EB$10:EB$107))),0)+
IFERROR(SUMPRODUCT('6. Patients'!CO$10:CO$107,OFFSET('6. Patients'!$NU$9,1,MATCH($D39,'6. Patients'!$NV$9:$OO$9,0),ROWS('6. Patients'!EB$10:EB$107))),0),
IFERROR(SUMPRODUCT('6. Patients'!CO$10:CO$107,OFFSET('6. Patients'!$OP$9,1,MATCH($D39,'6. Patients'!$OQ$9:$QN$9,0),ROWS('6. Patients'!EB$10:EB$107))),0)+
IFERROR(SUMPRODUCT('6. Patients'!CO$10:CO$107,OFFSET('6. Patients'!$QO$9,1,MATCH($D39,'6. Patients'!$QP$9:$RI$9,0),ROWS('6. Patients'!EB$10:EB$107))),0)+
IFERROR(SUMPRODUCT('6. Patients'!CO$10:CO$107,OFFSET('6. Patients'!$RJ$9,1,MATCH($D39,'6. Patients'!$RK$9:$TH$9,0),ROWS('6. Patients'!EB$10:EB$107))),0)+
IFERROR(SUMPRODUCT('6. Patients'!CO$10:CO$107,OFFSET('6. Patients'!$TI$9,1,MATCH($D39,'6. Patients'!$TJ$9:$UC$9,0),ROWS('6. Patients'!EB$10:EB$107))),0))+
IFERROR(VLOOKUP($D39,$H$116:$L$146,COLUMNS($H$115:$J$115)-1+V$7,0)*$E39*$F39*'1. General Inputs'!$J$25,0),0),0)</f>
        <v>0</v>
      </c>
      <c r="W39" s="775">
        <f ca="1">ROUNDDOWN(IFERROR($F39*$E39*CHOOSE(W$7,
IFERROR(SUMPRODUCT('6. Patients'!CP$10:CP$107,OFFSET('6. Patients'!$DN$9,1,MATCH($D39,'6. Patients'!$DO$9:$FL$9,0),ROWS('6. Patients'!EC$10:EC$107))),0)+
IFERROR(SUMPRODUCT('6. Patients'!CP$10:CP$107,OFFSET('6. Patients'!$FM$9,1,MATCH($D39,'6. Patients'!$FN$9:$GG$9,0),ROWS('6. Patients'!EC$10:EC$107))),0)+
IFERROR(SUMPRODUCT('6. Patients'!CP$10:CP$107,OFFSET('6. Patients'!$GH$9,1,MATCH($D39,'6. Patients'!$GI$9:$IF$9,0),ROWS('6. Patients'!EC$10:EC$107))),0)+
IFERROR(SUMPRODUCT('6. Patients'!CP$10:CP$107,OFFSET('6. Patients'!$IG$9,1,MATCH($D39,'6. Patients'!$IH$9:$JA$9,0),ROWS('6. Patients'!EC$10:EC$107))),0),
IFERROR(SUMPRODUCT('6. Patients'!CP$10:CP$107,OFFSET('6. Patients'!$JB$9,1,MATCH($D39,'6. Patients'!$JC$9:$KZ$9,0),ROWS('6. Patients'!EC$10:EC$107))),0)+
IFERROR(SUMPRODUCT('6. Patients'!CP$10:CP$107,OFFSET('6. Patients'!$LA$9,1,MATCH($D39,'6. Patients'!$LB$9:$LU$9,0),ROWS('6. Patients'!EC$10:EC$107))),0)+
IFERROR(SUMPRODUCT('6. Patients'!CP$10:CP$107,OFFSET('6. Patients'!$LV$9,1,MATCH($D39,'6. Patients'!$LW$9:$NT$9,0),ROWS('6. Patients'!EC$10:EC$107))),0)+
IFERROR(SUMPRODUCT('6. Patients'!CP$10:CP$107,OFFSET('6. Patients'!$NU$9,1,MATCH($D39,'6. Patients'!$NV$9:$OO$9,0),ROWS('6. Patients'!EC$10:EC$107))),0),
IFERROR(SUMPRODUCT('6. Patients'!CP$10:CP$107,OFFSET('6. Patients'!$OP$9,1,MATCH($D39,'6. Patients'!$OQ$9:$QN$9,0),ROWS('6. Patients'!EC$10:EC$107))),0)+
IFERROR(SUMPRODUCT('6. Patients'!CP$10:CP$107,OFFSET('6. Patients'!$QO$9,1,MATCH($D39,'6. Patients'!$QP$9:$RI$9,0),ROWS('6. Patients'!EC$10:EC$107))),0)+
IFERROR(SUMPRODUCT('6. Patients'!CP$10:CP$107,OFFSET('6. Patients'!$RJ$9,1,MATCH($D39,'6. Patients'!$RK$9:$TH$9,0),ROWS('6. Patients'!EC$10:EC$107))),0)+
IFERROR(SUMPRODUCT('6. Patients'!CP$10:CP$107,OFFSET('6. Patients'!$TI$9,1,MATCH($D39,'6. Patients'!$TJ$9:$UC$9,0),ROWS('6. Patients'!EC$10:EC$107))),0))+
IFERROR(VLOOKUP($D39,$H$116:$L$146,COLUMNS($H$115:$J$115)-1+W$7,0)*$E39*$F39*'1. General Inputs'!$J$25,0),0),0)</f>
        <v>0</v>
      </c>
      <c r="X39" s="775">
        <f ca="1">ROUNDDOWN(IFERROR($F39*$E39*CHOOSE(X$7,
IFERROR(SUMPRODUCT('6. Patients'!CQ$10:CQ$107,OFFSET('6. Patients'!$DN$9,1,MATCH($D39,'6. Patients'!$DO$9:$FL$9,0),ROWS('6. Patients'!ED$10:ED$107))),0)+
IFERROR(SUMPRODUCT('6. Patients'!CQ$10:CQ$107,OFFSET('6. Patients'!$FM$9,1,MATCH($D39,'6. Patients'!$FN$9:$GG$9,0),ROWS('6. Patients'!ED$10:ED$107))),0)+
IFERROR(SUMPRODUCT('6. Patients'!CQ$10:CQ$107,OFFSET('6. Patients'!$GH$9,1,MATCH($D39,'6. Patients'!$GI$9:$IF$9,0),ROWS('6. Patients'!ED$10:ED$107))),0)+
IFERROR(SUMPRODUCT('6. Patients'!CQ$10:CQ$107,OFFSET('6. Patients'!$IG$9,1,MATCH($D39,'6. Patients'!$IH$9:$JA$9,0),ROWS('6. Patients'!ED$10:ED$107))),0),
IFERROR(SUMPRODUCT('6. Patients'!CQ$10:CQ$107,OFFSET('6. Patients'!$JB$9,1,MATCH($D39,'6. Patients'!$JC$9:$KZ$9,0),ROWS('6. Patients'!ED$10:ED$107))),0)+
IFERROR(SUMPRODUCT('6. Patients'!CQ$10:CQ$107,OFFSET('6. Patients'!$LA$9,1,MATCH($D39,'6. Patients'!$LB$9:$LU$9,0),ROWS('6. Patients'!ED$10:ED$107))),0)+
IFERROR(SUMPRODUCT('6. Patients'!CQ$10:CQ$107,OFFSET('6. Patients'!$LV$9,1,MATCH($D39,'6. Patients'!$LW$9:$NT$9,0),ROWS('6. Patients'!ED$10:ED$107))),0)+
IFERROR(SUMPRODUCT('6. Patients'!CQ$10:CQ$107,OFFSET('6. Patients'!$NU$9,1,MATCH($D39,'6. Patients'!$NV$9:$OO$9,0),ROWS('6. Patients'!ED$10:ED$107))),0),
IFERROR(SUMPRODUCT('6. Patients'!CQ$10:CQ$107,OFFSET('6. Patients'!$OP$9,1,MATCH($D39,'6. Patients'!$OQ$9:$QN$9,0),ROWS('6. Patients'!ED$10:ED$107))),0)+
IFERROR(SUMPRODUCT('6. Patients'!CQ$10:CQ$107,OFFSET('6. Patients'!$QO$9,1,MATCH($D39,'6. Patients'!$QP$9:$RI$9,0),ROWS('6. Patients'!ED$10:ED$107))),0)+
IFERROR(SUMPRODUCT('6. Patients'!CQ$10:CQ$107,OFFSET('6. Patients'!$RJ$9,1,MATCH($D39,'6. Patients'!$RK$9:$TH$9,0),ROWS('6. Patients'!ED$10:ED$107))),0)+
IFERROR(SUMPRODUCT('6. Patients'!CQ$10:CQ$107,OFFSET('6. Patients'!$TI$9,1,MATCH($D39,'6. Patients'!$TJ$9:$UC$9,0),ROWS('6. Patients'!ED$10:ED$107))),0))+
IFERROR(VLOOKUP($D39,$H$116:$L$146,COLUMNS($H$115:$J$115)-1+X$7,0)*$E39*$F39*'1. General Inputs'!$J$25,0),0),0)</f>
        <v>0</v>
      </c>
      <c r="Y39" s="775">
        <f ca="1">ROUNDDOWN(IFERROR($F39*$E39*CHOOSE(Y$7,
IFERROR(SUMPRODUCT('6. Patients'!CR$10:CR$107,OFFSET('6. Patients'!$DN$9,1,MATCH($D39,'6. Patients'!$DO$9:$FL$9,0),ROWS('6. Patients'!EE$10:EE$107))),0)+
IFERROR(SUMPRODUCT('6. Patients'!CR$10:CR$107,OFFSET('6. Patients'!$FM$9,1,MATCH($D39,'6. Patients'!$FN$9:$GG$9,0),ROWS('6. Patients'!EE$10:EE$107))),0)+
IFERROR(SUMPRODUCT('6. Patients'!CR$10:CR$107,OFFSET('6. Patients'!$GH$9,1,MATCH($D39,'6. Patients'!$GI$9:$IF$9,0),ROWS('6. Patients'!EE$10:EE$107))),0)+
IFERROR(SUMPRODUCT('6. Patients'!CR$10:CR$107,OFFSET('6. Patients'!$IG$9,1,MATCH($D39,'6. Patients'!$IH$9:$JA$9,0),ROWS('6. Patients'!EE$10:EE$107))),0),
IFERROR(SUMPRODUCT('6. Patients'!CR$10:CR$107,OFFSET('6. Patients'!$JB$9,1,MATCH($D39,'6. Patients'!$JC$9:$KZ$9,0),ROWS('6. Patients'!EE$10:EE$107))),0)+
IFERROR(SUMPRODUCT('6. Patients'!CR$10:CR$107,OFFSET('6. Patients'!$LA$9,1,MATCH($D39,'6. Patients'!$LB$9:$LU$9,0),ROWS('6. Patients'!EE$10:EE$107))),0)+
IFERROR(SUMPRODUCT('6. Patients'!CR$10:CR$107,OFFSET('6. Patients'!$LV$9,1,MATCH($D39,'6. Patients'!$LW$9:$NT$9,0),ROWS('6. Patients'!EE$10:EE$107))),0)+
IFERROR(SUMPRODUCT('6. Patients'!CR$10:CR$107,OFFSET('6. Patients'!$NU$9,1,MATCH($D39,'6. Patients'!$NV$9:$OO$9,0),ROWS('6. Patients'!EE$10:EE$107))),0),
IFERROR(SUMPRODUCT('6. Patients'!CR$10:CR$107,OFFSET('6. Patients'!$OP$9,1,MATCH($D39,'6. Patients'!$OQ$9:$QN$9,0),ROWS('6. Patients'!EE$10:EE$107))),0)+
IFERROR(SUMPRODUCT('6. Patients'!CR$10:CR$107,OFFSET('6. Patients'!$QO$9,1,MATCH($D39,'6. Patients'!$QP$9:$RI$9,0),ROWS('6. Patients'!EE$10:EE$107))),0)+
IFERROR(SUMPRODUCT('6. Patients'!CR$10:CR$107,OFFSET('6. Patients'!$RJ$9,1,MATCH($D39,'6. Patients'!$RK$9:$TH$9,0),ROWS('6. Patients'!EE$10:EE$107))),0)+
IFERROR(SUMPRODUCT('6. Patients'!CR$10:CR$107,OFFSET('6. Patients'!$TI$9,1,MATCH($D39,'6. Patients'!$TJ$9:$UC$9,0),ROWS('6. Patients'!EE$10:EE$107))),0))+
IFERROR(VLOOKUP($D39,$H$116:$L$146,COLUMNS($H$115:$J$115)-1+Y$7,0)*$E39*$F39*'1. General Inputs'!$J$25,0),0),0)</f>
        <v>0</v>
      </c>
      <c r="Z39" s="775">
        <f ca="1">ROUNDDOWN(IFERROR($F39*$E39*CHOOSE(Z$7,
IFERROR(SUMPRODUCT('6. Patients'!CS$10:CS$107,OFFSET('6. Patients'!$DN$9,1,MATCH($D39,'6. Patients'!$DO$9:$FL$9,0),ROWS('6. Patients'!EF$10:EF$107))),0)+
IFERROR(SUMPRODUCT('6. Patients'!CS$10:CS$107,OFFSET('6. Patients'!$FM$9,1,MATCH($D39,'6. Patients'!$FN$9:$GG$9,0),ROWS('6. Patients'!EF$10:EF$107))),0)+
IFERROR(SUMPRODUCT('6. Patients'!CS$10:CS$107,OFFSET('6. Patients'!$GH$9,1,MATCH($D39,'6. Patients'!$GI$9:$IF$9,0),ROWS('6. Patients'!EF$10:EF$107))),0)+
IFERROR(SUMPRODUCT('6. Patients'!CS$10:CS$107,OFFSET('6. Patients'!$IG$9,1,MATCH($D39,'6. Patients'!$IH$9:$JA$9,0),ROWS('6. Patients'!EF$10:EF$107))),0),
IFERROR(SUMPRODUCT('6. Patients'!CS$10:CS$107,OFFSET('6. Patients'!$JB$9,1,MATCH($D39,'6. Patients'!$JC$9:$KZ$9,0),ROWS('6. Patients'!EF$10:EF$107))),0)+
IFERROR(SUMPRODUCT('6. Patients'!CS$10:CS$107,OFFSET('6. Patients'!$LA$9,1,MATCH($D39,'6. Patients'!$LB$9:$LU$9,0),ROWS('6. Patients'!EF$10:EF$107))),0)+
IFERROR(SUMPRODUCT('6. Patients'!CS$10:CS$107,OFFSET('6. Patients'!$LV$9,1,MATCH($D39,'6. Patients'!$LW$9:$NT$9,0),ROWS('6. Patients'!EF$10:EF$107))),0)+
IFERROR(SUMPRODUCT('6. Patients'!CS$10:CS$107,OFFSET('6. Patients'!$NU$9,1,MATCH($D39,'6. Patients'!$NV$9:$OO$9,0),ROWS('6. Patients'!EF$10:EF$107))),0),
IFERROR(SUMPRODUCT('6. Patients'!CS$10:CS$107,OFFSET('6. Patients'!$OP$9,1,MATCH($D39,'6. Patients'!$OQ$9:$QN$9,0),ROWS('6. Patients'!EF$10:EF$107))),0)+
IFERROR(SUMPRODUCT('6. Patients'!CS$10:CS$107,OFFSET('6. Patients'!$QO$9,1,MATCH($D39,'6. Patients'!$QP$9:$RI$9,0),ROWS('6. Patients'!EF$10:EF$107))),0)+
IFERROR(SUMPRODUCT('6. Patients'!CS$10:CS$107,OFFSET('6. Patients'!$RJ$9,1,MATCH($D39,'6. Patients'!$RK$9:$TH$9,0),ROWS('6. Patients'!EF$10:EF$107))),0)+
IFERROR(SUMPRODUCT('6. Patients'!CS$10:CS$107,OFFSET('6. Patients'!$TI$9,1,MATCH($D39,'6. Patients'!$TJ$9:$UC$9,0),ROWS('6. Patients'!EF$10:EF$107))),0))+
IFERROR(VLOOKUP($D39,$H$116:$L$146,COLUMNS($H$115:$J$115)-1+Z$7,0)*$E39*$F39*'1. General Inputs'!$J$25,0),0),0)</f>
        <v>0</v>
      </c>
      <c r="AA39" s="775">
        <f ca="1">ROUNDDOWN(IFERROR($F39*$E39*CHOOSE(AA$7,
IFERROR(SUMPRODUCT('6. Patients'!CT$10:CT$107,OFFSET('6. Patients'!$DN$9,1,MATCH($D39,'6. Patients'!$DO$9:$FL$9,0),ROWS('6. Patients'!EG$10:EG$107))),0)+
IFERROR(SUMPRODUCT('6. Patients'!CT$10:CT$107,OFFSET('6. Patients'!$FM$9,1,MATCH($D39,'6. Patients'!$FN$9:$GG$9,0),ROWS('6. Patients'!EG$10:EG$107))),0)+
IFERROR(SUMPRODUCT('6. Patients'!CT$10:CT$107,OFFSET('6. Patients'!$GH$9,1,MATCH($D39,'6. Patients'!$GI$9:$IF$9,0),ROWS('6. Patients'!EG$10:EG$107))),0)+
IFERROR(SUMPRODUCT('6. Patients'!CT$10:CT$107,OFFSET('6. Patients'!$IG$9,1,MATCH($D39,'6. Patients'!$IH$9:$JA$9,0),ROWS('6. Patients'!EG$10:EG$107))),0),
IFERROR(SUMPRODUCT('6. Patients'!CT$10:CT$107,OFFSET('6. Patients'!$JB$9,1,MATCH($D39,'6. Patients'!$JC$9:$KZ$9,0),ROWS('6. Patients'!EG$10:EG$107))),0)+
IFERROR(SUMPRODUCT('6. Patients'!CT$10:CT$107,OFFSET('6. Patients'!$LA$9,1,MATCH($D39,'6. Patients'!$LB$9:$LU$9,0),ROWS('6. Patients'!EG$10:EG$107))),0)+
IFERROR(SUMPRODUCT('6. Patients'!CT$10:CT$107,OFFSET('6. Patients'!$LV$9,1,MATCH($D39,'6. Patients'!$LW$9:$NT$9,0),ROWS('6. Patients'!EG$10:EG$107))),0)+
IFERROR(SUMPRODUCT('6. Patients'!CT$10:CT$107,OFFSET('6. Patients'!$NU$9,1,MATCH($D39,'6. Patients'!$NV$9:$OO$9,0),ROWS('6. Patients'!EG$10:EG$107))),0),
IFERROR(SUMPRODUCT('6. Patients'!CT$10:CT$107,OFFSET('6. Patients'!$OP$9,1,MATCH($D39,'6. Patients'!$OQ$9:$QN$9,0),ROWS('6. Patients'!EG$10:EG$107))),0)+
IFERROR(SUMPRODUCT('6. Patients'!CT$10:CT$107,OFFSET('6. Patients'!$QO$9,1,MATCH($D39,'6. Patients'!$QP$9:$RI$9,0),ROWS('6. Patients'!EG$10:EG$107))),0)+
IFERROR(SUMPRODUCT('6. Patients'!CT$10:CT$107,OFFSET('6. Patients'!$RJ$9,1,MATCH($D39,'6. Patients'!$RK$9:$TH$9,0),ROWS('6. Patients'!EG$10:EG$107))),0)+
IFERROR(SUMPRODUCT('6. Patients'!CT$10:CT$107,OFFSET('6. Patients'!$TI$9,1,MATCH($D39,'6. Patients'!$TJ$9:$UC$9,0),ROWS('6. Patients'!EG$10:EG$107))),0))+
IFERROR(VLOOKUP($D39,$H$116:$L$146,COLUMNS($H$115:$J$115)-1+AA$7,0)*$E39*$F39*'1. General Inputs'!$J$25,0),0),0)</f>
        <v>0</v>
      </c>
      <c r="AB39" s="775">
        <f ca="1">ROUNDDOWN(IFERROR($F39*$E39*CHOOSE(AB$7,
IFERROR(SUMPRODUCT('6. Patients'!CU$10:CU$107,OFFSET('6. Patients'!$DN$9,1,MATCH($D39,'6. Patients'!$DO$9:$FL$9,0),ROWS('6. Patients'!EH$10:EH$107))),0)+
IFERROR(SUMPRODUCT('6. Patients'!CU$10:CU$107,OFFSET('6. Patients'!$FM$9,1,MATCH($D39,'6. Patients'!$FN$9:$GG$9,0),ROWS('6. Patients'!EH$10:EH$107))),0)+
IFERROR(SUMPRODUCT('6. Patients'!CU$10:CU$107,OFFSET('6. Patients'!$GH$9,1,MATCH($D39,'6. Patients'!$GI$9:$IF$9,0),ROWS('6. Patients'!EH$10:EH$107))),0)+
IFERROR(SUMPRODUCT('6. Patients'!CU$10:CU$107,OFFSET('6. Patients'!$IG$9,1,MATCH($D39,'6. Patients'!$IH$9:$JA$9,0),ROWS('6. Patients'!EH$10:EH$107))),0),
IFERROR(SUMPRODUCT('6. Patients'!CU$10:CU$107,OFFSET('6. Patients'!$JB$9,1,MATCH($D39,'6. Patients'!$JC$9:$KZ$9,0),ROWS('6. Patients'!EH$10:EH$107))),0)+
IFERROR(SUMPRODUCT('6. Patients'!CU$10:CU$107,OFFSET('6. Patients'!$LA$9,1,MATCH($D39,'6. Patients'!$LB$9:$LU$9,0),ROWS('6. Patients'!EH$10:EH$107))),0)+
IFERROR(SUMPRODUCT('6. Patients'!CU$10:CU$107,OFFSET('6. Patients'!$LV$9,1,MATCH($D39,'6. Patients'!$LW$9:$NT$9,0),ROWS('6. Patients'!EH$10:EH$107))),0)+
IFERROR(SUMPRODUCT('6. Patients'!CU$10:CU$107,OFFSET('6. Patients'!$NU$9,1,MATCH($D39,'6. Patients'!$NV$9:$OO$9,0),ROWS('6. Patients'!EH$10:EH$107))),0),
IFERROR(SUMPRODUCT('6. Patients'!CU$10:CU$107,OFFSET('6. Patients'!$OP$9,1,MATCH($D39,'6. Patients'!$OQ$9:$QN$9,0),ROWS('6. Patients'!EH$10:EH$107))),0)+
IFERROR(SUMPRODUCT('6. Patients'!CU$10:CU$107,OFFSET('6. Patients'!$QO$9,1,MATCH($D39,'6. Patients'!$QP$9:$RI$9,0),ROWS('6. Patients'!EH$10:EH$107))),0)+
IFERROR(SUMPRODUCT('6. Patients'!CU$10:CU$107,OFFSET('6. Patients'!$RJ$9,1,MATCH($D39,'6. Patients'!$RK$9:$TH$9,0),ROWS('6. Patients'!EH$10:EH$107))),0)+
IFERROR(SUMPRODUCT('6. Patients'!CU$10:CU$107,OFFSET('6. Patients'!$TI$9,1,MATCH($D39,'6. Patients'!$TJ$9:$UC$9,0),ROWS('6. Patients'!EH$10:EH$107))),0))+
IFERROR(VLOOKUP($D39,$H$116:$L$146,COLUMNS($H$115:$J$115)-1+AB$7,0)*$E39*$F39*'1. General Inputs'!$J$25,0),0),0)</f>
        <v>0</v>
      </c>
      <c r="AC39" s="775">
        <f ca="1">ROUNDDOWN(IFERROR($F39*$E39*CHOOSE(AC$7,
IFERROR(SUMPRODUCT('6. Patients'!CV$10:CV$107,OFFSET('6. Patients'!$DN$9,1,MATCH($D39,'6. Patients'!$DO$9:$FL$9,0),ROWS('6. Patients'!EI$10:EI$107))),0)+
IFERROR(SUMPRODUCT('6. Patients'!CV$10:CV$107,OFFSET('6. Patients'!$FM$9,1,MATCH($D39,'6. Patients'!$FN$9:$GG$9,0),ROWS('6. Patients'!EI$10:EI$107))),0)+
IFERROR(SUMPRODUCT('6. Patients'!CV$10:CV$107,OFFSET('6. Patients'!$GH$9,1,MATCH($D39,'6. Patients'!$GI$9:$IF$9,0),ROWS('6. Patients'!EI$10:EI$107))),0)+
IFERROR(SUMPRODUCT('6. Patients'!CV$10:CV$107,OFFSET('6. Patients'!$IG$9,1,MATCH($D39,'6. Patients'!$IH$9:$JA$9,0),ROWS('6. Patients'!EI$10:EI$107))),0),
IFERROR(SUMPRODUCT('6. Patients'!CV$10:CV$107,OFFSET('6. Patients'!$JB$9,1,MATCH($D39,'6. Patients'!$JC$9:$KZ$9,0),ROWS('6. Patients'!EI$10:EI$107))),0)+
IFERROR(SUMPRODUCT('6. Patients'!CV$10:CV$107,OFFSET('6. Patients'!$LA$9,1,MATCH($D39,'6. Patients'!$LB$9:$LU$9,0),ROWS('6. Patients'!EI$10:EI$107))),0)+
IFERROR(SUMPRODUCT('6. Patients'!CV$10:CV$107,OFFSET('6. Patients'!$LV$9,1,MATCH($D39,'6. Patients'!$LW$9:$NT$9,0),ROWS('6. Patients'!EI$10:EI$107))),0)+
IFERROR(SUMPRODUCT('6. Patients'!CV$10:CV$107,OFFSET('6. Patients'!$NU$9,1,MATCH($D39,'6. Patients'!$NV$9:$OO$9,0),ROWS('6. Patients'!EI$10:EI$107))),0),
IFERROR(SUMPRODUCT('6. Patients'!CV$10:CV$107,OFFSET('6. Patients'!$OP$9,1,MATCH($D39,'6. Patients'!$OQ$9:$QN$9,0),ROWS('6. Patients'!EI$10:EI$107))),0)+
IFERROR(SUMPRODUCT('6. Patients'!CV$10:CV$107,OFFSET('6. Patients'!$QO$9,1,MATCH($D39,'6. Patients'!$QP$9:$RI$9,0),ROWS('6. Patients'!EI$10:EI$107))),0)+
IFERROR(SUMPRODUCT('6. Patients'!CV$10:CV$107,OFFSET('6. Patients'!$RJ$9,1,MATCH($D39,'6. Patients'!$RK$9:$TH$9,0),ROWS('6. Patients'!EI$10:EI$107))),0)+
IFERROR(SUMPRODUCT('6. Patients'!CV$10:CV$107,OFFSET('6. Patients'!$TI$9,1,MATCH($D39,'6. Patients'!$TJ$9:$UC$9,0),ROWS('6. Patients'!EI$10:EI$107))),0))+
IFERROR(VLOOKUP($D39,$H$116:$L$146,COLUMNS($H$115:$J$115)-1+AC$7,0)*$E39*$F39*'1. General Inputs'!$J$25,0),0),0)</f>
        <v>0</v>
      </c>
      <c r="AD39" s="775">
        <f ca="1">ROUNDDOWN(IFERROR($F39*$E39*CHOOSE(AD$7,
IFERROR(SUMPRODUCT('6. Patients'!CW$10:CW$107,OFFSET('6. Patients'!$DN$9,1,MATCH($D39,'6. Patients'!$DO$9:$FL$9,0),ROWS('6. Patients'!EJ$10:EJ$107))),0)+
IFERROR(SUMPRODUCT('6. Patients'!CW$10:CW$107,OFFSET('6. Patients'!$FM$9,1,MATCH($D39,'6. Patients'!$FN$9:$GG$9,0),ROWS('6. Patients'!EJ$10:EJ$107))),0)+
IFERROR(SUMPRODUCT('6. Patients'!CW$10:CW$107,OFFSET('6. Patients'!$GH$9,1,MATCH($D39,'6. Patients'!$GI$9:$IF$9,0),ROWS('6. Patients'!EJ$10:EJ$107))),0)+
IFERROR(SUMPRODUCT('6. Patients'!CW$10:CW$107,OFFSET('6. Patients'!$IG$9,1,MATCH($D39,'6. Patients'!$IH$9:$JA$9,0),ROWS('6. Patients'!EJ$10:EJ$107))),0),
IFERROR(SUMPRODUCT('6. Patients'!CW$10:CW$107,OFFSET('6. Patients'!$JB$9,1,MATCH($D39,'6. Patients'!$JC$9:$KZ$9,0),ROWS('6. Patients'!EJ$10:EJ$107))),0)+
IFERROR(SUMPRODUCT('6. Patients'!CW$10:CW$107,OFFSET('6. Patients'!$LA$9,1,MATCH($D39,'6. Patients'!$LB$9:$LU$9,0),ROWS('6. Patients'!EJ$10:EJ$107))),0)+
IFERROR(SUMPRODUCT('6. Patients'!CW$10:CW$107,OFFSET('6. Patients'!$LV$9,1,MATCH($D39,'6. Patients'!$LW$9:$NT$9,0),ROWS('6. Patients'!EJ$10:EJ$107))),0)+
IFERROR(SUMPRODUCT('6. Patients'!CW$10:CW$107,OFFSET('6. Patients'!$NU$9,1,MATCH($D39,'6. Patients'!$NV$9:$OO$9,0),ROWS('6. Patients'!EJ$10:EJ$107))),0),
IFERROR(SUMPRODUCT('6. Patients'!CW$10:CW$107,OFFSET('6. Patients'!$OP$9,1,MATCH($D39,'6. Patients'!$OQ$9:$QN$9,0),ROWS('6. Patients'!EJ$10:EJ$107))),0)+
IFERROR(SUMPRODUCT('6. Patients'!CW$10:CW$107,OFFSET('6. Patients'!$QO$9,1,MATCH($D39,'6. Patients'!$QP$9:$RI$9,0),ROWS('6. Patients'!EJ$10:EJ$107))),0)+
IFERROR(SUMPRODUCT('6. Patients'!CW$10:CW$107,OFFSET('6. Patients'!$RJ$9,1,MATCH($D39,'6. Patients'!$RK$9:$TH$9,0),ROWS('6. Patients'!EJ$10:EJ$107))),0)+
IFERROR(SUMPRODUCT('6. Patients'!CW$10:CW$107,OFFSET('6. Patients'!$TI$9,1,MATCH($D39,'6. Patients'!$TJ$9:$UC$9,0),ROWS('6. Patients'!EJ$10:EJ$107))),0))+
IFERROR(VLOOKUP($D39,$H$116:$L$146,COLUMNS($H$115:$J$115)-1+AD$7,0)*$E39*$F39*'1. General Inputs'!$J$25,0),0),0)</f>
        <v>0</v>
      </c>
      <c r="AE39" s="775">
        <f ca="1">ROUNDDOWN(IFERROR($F39*$E39*CHOOSE(AE$7,
IFERROR(SUMPRODUCT('6. Patients'!CX$10:CX$107,OFFSET('6. Patients'!$DN$9,1,MATCH($D39,'6. Patients'!$DO$9:$FL$9,0),ROWS('6. Patients'!EK$10:EK$107))),0)+
IFERROR(SUMPRODUCT('6. Patients'!CX$10:CX$107,OFFSET('6. Patients'!$FM$9,1,MATCH($D39,'6. Patients'!$FN$9:$GG$9,0),ROWS('6. Patients'!EK$10:EK$107))),0)+
IFERROR(SUMPRODUCT('6. Patients'!CX$10:CX$107,OFFSET('6. Patients'!$GH$9,1,MATCH($D39,'6. Patients'!$GI$9:$IF$9,0),ROWS('6. Patients'!EK$10:EK$107))),0)+
IFERROR(SUMPRODUCT('6. Patients'!CX$10:CX$107,OFFSET('6. Patients'!$IG$9,1,MATCH($D39,'6. Patients'!$IH$9:$JA$9,0),ROWS('6. Patients'!EK$10:EK$107))),0),
IFERROR(SUMPRODUCT('6. Patients'!CX$10:CX$107,OFFSET('6. Patients'!$JB$9,1,MATCH($D39,'6. Patients'!$JC$9:$KZ$9,0),ROWS('6. Patients'!EK$10:EK$107))),0)+
IFERROR(SUMPRODUCT('6. Patients'!CX$10:CX$107,OFFSET('6. Patients'!$LA$9,1,MATCH($D39,'6. Patients'!$LB$9:$LU$9,0),ROWS('6. Patients'!EK$10:EK$107))),0)+
IFERROR(SUMPRODUCT('6. Patients'!CX$10:CX$107,OFFSET('6. Patients'!$LV$9,1,MATCH($D39,'6. Patients'!$LW$9:$NT$9,0),ROWS('6. Patients'!EK$10:EK$107))),0)+
IFERROR(SUMPRODUCT('6. Patients'!CX$10:CX$107,OFFSET('6. Patients'!$NU$9,1,MATCH($D39,'6. Patients'!$NV$9:$OO$9,0),ROWS('6. Patients'!EK$10:EK$107))),0),
IFERROR(SUMPRODUCT('6. Patients'!CX$10:CX$107,OFFSET('6. Patients'!$OP$9,1,MATCH($D39,'6. Patients'!$OQ$9:$QN$9,0),ROWS('6. Patients'!EK$10:EK$107))),0)+
IFERROR(SUMPRODUCT('6. Patients'!CX$10:CX$107,OFFSET('6. Patients'!$QO$9,1,MATCH($D39,'6. Patients'!$QP$9:$RI$9,0),ROWS('6. Patients'!EK$10:EK$107))),0)+
IFERROR(SUMPRODUCT('6. Patients'!CX$10:CX$107,OFFSET('6. Patients'!$RJ$9,1,MATCH($D39,'6. Patients'!$RK$9:$TH$9,0),ROWS('6. Patients'!EK$10:EK$107))),0)+
IFERROR(SUMPRODUCT('6. Patients'!CX$10:CX$107,OFFSET('6. Patients'!$TI$9,1,MATCH($D39,'6. Patients'!$TJ$9:$UC$9,0),ROWS('6. Patients'!EK$10:EK$107))),0))+
IFERROR(VLOOKUP($D39,$H$116:$L$146,COLUMNS($H$115:$J$115)-1+AE$7,0)*$E39*$F39*'1. General Inputs'!$J$25,0),0),0)</f>
        <v>0</v>
      </c>
      <c r="AF39" s="775">
        <f ca="1">ROUNDDOWN(IFERROR($F39*$E39*CHOOSE(AF$7,
IFERROR(SUMPRODUCT('6. Patients'!CY$10:CY$107,OFFSET('6. Patients'!$DN$9,1,MATCH($D39,'6. Patients'!$DO$9:$FL$9,0),ROWS('6. Patients'!EL$10:EL$107))),0)+
IFERROR(SUMPRODUCT('6. Patients'!CY$10:CY$107,OFFSET('6. Patients'!$FM$9,1,MATCH($D39,'6. Patients'!$FN$9:$GG$9,0),ROWS('6. Patients'!EL$10:EL$107))),0)+
IFERROR(SUMPRODUCT('6. Patients'!CY$10:CY$107,OFFSET('6. Patients'!$GH$9,1,MATCH($D39,'6. Patients'!$GI$9:$IF$9,0),ROWS('6. Patients'!EL$10:EL$107))),0)+
IFERROR(SUMPRODUCT('6. Patients'!CY$10:CY$107,OFFSET('6. Patients'!$IG$9,1,MATCH($D39,'6. Patients'!$IH$9:$JA$9,0),ROWS('6. Patients'!EL$10:EL$107))),0),
IFERROR(SUMPRODUCT('6. Patients'!CY$10:CY$107,OFFSET('6. Patients'!$JB$9,1,MATCH($D39,'6. Patients'!$JC$9:$KZ$9,0),ROWS('6. Patients'!EL$10:EL$107))),0)+
IFERROR(SUMPRODUCT('6. Patients'!CY$10:CY$107,OFFSET('6. Patients'!$LA$9,1,MATCH($D39,'6. Patients'!$LB$9:$LU$9,0),ROWS('6. Patients'!EL$10:EL$107))),0)+
IFERROR(SUMPRODUCT('6. Patients'!CY$10:CY$107,OFFSET('6. Patients'!$LV$9,1,MATCH($D39,'6. Patients'!$LW$9:$NT$9,0),ROWS('6. Patients'!EL$10:EL$107))),0)+
IFERROR(SUMPRODUCT('6. Patients'!CY$10:CY$107,OFFSET('6. Patients'!$NU$9,1,MATCH($D39,'6. Patients'!$NV$9:$OO$9,0),ROWS('6. Patients'!EL$10:EL$107))),0),
IFERROR(SUMPRODUCT('6. Patients'!CY$10:CY$107,OFFSET('6. Patients'!$OP$9,1,MATCH($D39,'6. Patients'!$OQ$9:$QN$9,0),ROWS('6. Patients'!EL$10:EL$107))),0)+
IFERROR(SUMPRODUCT('6. Patients'!CY$10:CY$107,OFFSET('6. Patients'!$QO$9,1,MATCH($D39,'6. Patients'!$QP$9:$RI$9,0),ROWS('6. Patients'!EL$10:EL$107))),0)+
IFERROR(SUMPRODUCT('6. Patients'!CY$10:CY$107,OFFSET('6. Patients'!$RJ$9,1,MATCH($D39,'6. Patients'!$RK$9:$TH$9,0),ROWS('6. Patients'!EL$10:EL$107))),0)+
IFERROR(SUMPRODUCT('6. Patients'!CY$10:CY$107,OFFSET('6. Patients'!$TI$9,1,MATCH($D39,'6. Patients'!$TJ$9:$UC$9,0),ROWS('6. Patients'!EL$10:EL$107))),0))+
IFERROR(VLOOKUP($D39,$H$116:$L$146,COLUMNS($H$115:$J$115)-1+AF$7,0)*$E39*$F39*'1. General Inputs'!$J$25,0),0),0)</f>
        <v>0</v>
      </c>
      <c r="AG39" s="775">
        <f ca="1">ROUNDDOWN(IFERROR($F39*$E39*CHOOSE(AG$7,
IFERROR(SUMPRODUCT('6. Patients'!CZ$10:CZ$107,OFFSET('6. Patients'!$DN$9,1,MATCH($D39,'6. Patients'!$DO$9:$FL$9,0),ROWS('6. Patients'!EM$10:EM$107))),0)+
IFERROR(SUMPRODUCT('6. Patients'!CZ$10:CZ$107,OFFSET('6. Patients'!$FM$9,1,MATCH($D39,'6. Patients'!$FN$9:$GG$9,0),ROWS('6. Patients'!EM$10:EM$107))),0)+
IFERROR(SUMPRODUCT('6. Patients'!CZ$10:CZ$107,OFFSET('6. Patients'!$GH$9,1,MATCH($D39,'6. Patients'!$GI$9:$IF$9,0),ROWS('6. Patients'!EM$10:EM$107))),0)+
IFERROR(SUMPRODUCT('6. Patients'!CZ$10:CZ$107,OFFSET('6. Patients'!$IG$9,1,MATCH($D39,'6. Patients'!$IH$9:$JA$9,0),ROWS('6. Patients'!EM$10:EM$107))),0),
IFERROR(SUMPRODUCT('6. Patients'!CZ$10:CZ$107,OFFSET('6. Patients'!$JB$9,1,MATCH($D39,'6. Patients'!$JC$9:$KZ$9,0),ROWS('6. Patients'!EM$10:EM$107))),0)+
IFERROR(SUMPRODUCT('6. Patients'!CZ$10:CZ$107,OFFSET('6. Patients'!$LA$9,1,MATCH($D39,'6. Patients'!$LB$9:$LU$9,0),ROWS('6. Patients'!EM$10:EM$107))),0)+
IFERROR(SUMPRODUCT('6. Patients'!CZ$10:CZ$107,OFFSET('6. Patients'!$LV$9,1,MATCH($D39,'6. Patients'!$LW$9:$NT$9,0),ROWS('6. Patients'!EM$10:EM$107))),0)+
IFERROR(SUMPRODUCT('6. Patients'!CZ$10:CZ$107,OFFSET('6. Patients'!$NU$9,1,MATCH($D39,'6. Patients'!$NV$9:$OO$9,0),ROWS('6. Patients'!EM$10:EM$107))),0),
IFERROR(SUMPRODUCT('6. Patients'!CZ$10:CZ$107,OFFSET('6. Patients'!$OP$9,1,MATCH($D39,'6. Patients'!$OQ$9:$QN$9,0),ROWS('6. Patients'!EM$10:EM$107))),0)+
IFERROR(SUMPRODUCT('6. Patients'!CZ$10:CZ$107,OFFSET('6. Patients'!$QO$9,1,MATCH($D39,'6. Patients'!$QP$9:$RI$9,0),ROWS('6. Patients'!EM$10:EM$107))),0)+
IFERROR(SUMPRODUCT('6. Patients'!CZ$10:CZ$107,OFFSET('6. Patients'!$RJ$9,1,MATCH($D39,'6. Patients'!$RK$9:$TH$9,0),ROWS('6. Patients'!EM$10:EM$107))),0)+
IFERROR(SUMPRODUCT('6. Patients'!CZ$10:CZ$107,OFFSET('6. Patients'!$TI$9,1,MATCH($D39,'6. Patients'!$TJ$9:$UC$9,0),ROWS('6. Patients'!EM$10:EM$107))),0))+
IFERROR(VLOOKUP($D39,$H$116:$L$146,COLUMNS($H$115:$J$115)-1+AG$7,0)*$E39*$F39*'1. General Inputs'!$J$25,0),0),0)</f>
        <v>0</v>
      </c>
      <c r="AH39" s="775">
        <f ca="1">ROUNDDOWN(IFERROR($F39*$E39*CHOOSE(AH$7,
IFERROR(SUMPRODUCT('6. Patients'!DA$10:DA$107,OFFSET('6. Patients'!$DN$9,1,MATCH($D39,'6. Patients'!$DO$9:$FL$9,0),ROWS('6. Patients'!EN$10:EN$107))),0)+
IFERROR(SUMPRODUCT('6. Patients'!DA$10:DA$107,OFFSET('6. Patients'!$FM$9,1,MATCH($D39,'6. Patients'!$FN$9:$GG$9,0),ROWS('6. Patients'!EN$10:EN$107))),0)+
IFERROR(SUMPRODUCT('6. Patients'!DA$10:DA$107,OFFSET('6. Patients'!$GH$9,1,MATCH($D39,'6. Patients'!$GI$9:$IF$9,0),ROWS('6. Patients'!EN$10:EN$107))),0)+
IFERROR(SUMPRODUCT('6. Patients'!DA$10:DA$107,OFFSET('6. Patients'!$IG$9,1,MATCH($D39,'6. Patients'!$IH$9:$JA$9,0),ROWS('6. Patients'!EN$10:EN$107))),0),
IFERROR(SUMPRODUCT('6. Patients'!DA$10:DA$107,OFFSET('6. Patients'!$JB$9,1,MATCH($D39,'6. Patients'!$JC$9:$KZ$9,0),ROWS('6. Patients'!EN$10:EN$107))),0)+
IFERROR(SUMPRODUCT('6. Patients'!DA$10:DA$107,OFFSET('6. Patients'!$LA$9,1,MATCH($D39,'6. Patients'!$LB$9:$LU$9,0),ROWS('6. Patients'!EN$10:EN$107))),0)+
IFERROR(SUMPRODUCT('6. Patients'!DA$10:DA$107,OFFSET('6. Patients'!$LV$9,1,MATCH($D39,'6. Patients'!$LW$9:$NT$9,0),ROWS('6. Patients'!EN$10:EN$107))),0)+
IFERROR(SUMPRODUCT('6. Patients'!DA$10:DA$107,OFFSET('6. Patients'!$NU$9,1,MATCH($D39,'6. Patients'!$NV$9:$OO$9,0),ROWS('6. Patients'!EN$10:EN$107))),0),
IFERROR(SUMPRODUCT('6. Patients'!DA$10:DA$107,OFFSET('6. Patients'!$OP$9,1,MATCH($D39,'6. Patients'!$OQ$9:$QN$9,0),ROWS('6. Patients'!EN$10:EN$107))),0)+
IFERROR(SUMPRODUCT('6. Patients'!DA$10:DA$107,OFFSET('6. Patients'!$QO$9,1,MATCH($D39,'6. Patients'!$QP$9:$RI$9,0),ROWS('6. Patients'!EN$10:EN$107))),0)+
IFERROR(SUMPRODUCT('6. Patients'!DA$10:DA$107,OFFSET('6. Patients'!$RJ$9,1,MATCH($D39,'6. Patients'!$RK$9:$TH$9,0),ROWS('6. Patients'!EN$10:EN$107))),0)+
IFERROR(SUMPRODUCT('6. Patients'!DA$10:DA$107,OFFSET('6. Patients'!$TI$9,1,MATCH($D39,'6. Patients'!$TJ$9:$UC$9,0),ROWS('6. Patients'!EN$10:EN$107))),0))+
IFERROR(VLOOKUP($D39,$H$116:$L$146,COLUMNS($H$115:$J$115)-1+AH$7,0)*$E39*$F39*'1. General Inputs'!$J$25,0),0),0)</f>
        <v>0</v>
      </c>
      <c r="AI39" s="775">
        <f ca="1">ROUNDDOWN(IFERROR($F39*$E39*CHOOSE(AI$7,
IFERROR(SUMPRODUCT('6. Patients'!DB$10:DB$107,OFFSET('6. Patients'!$DN$9,1,MATCH($D39,'6. Patients'!$DO$9:$FL$9,0),ROWS('6. Patients'!EO$10:EO$107))),0)+
IFERROR(SUMPRODUCT('6. Patients'!DB$10:DB$107,OFFSET('6. Patients'!$FM$9,1,MATCH($D39,'6. Patients'!$FN$9:$GG$9,0),ROWS('6. Patients'!EO$10:EO$107))),0)+
IFERROR(SUMPRODUCT('6. Patients'!DB$10:DB$107,OFFSET('6. Patients'!$GH$9,1,MATCH($D39,'6. Patients'!$GI$9:$IF$9,0),ROWS('6. Patients'!EO$10:EO$107))),0)+
IFERROR(SUMPRODUCT('6. Patients'!DB$10:DB$107,OFFSET('6. Patients'!$IG$9,1,MATCH($D39,'6. Patients'!$IH$9:$JA$9,0),ROWS('6. Patients'!EO$10:EO$107))),0),
IFERROR(SUMPRODUCT('6. Patients'!DB$10:DB$107,OFFSET('6. Patients'!$JB$9,1,MATCH($D39,'6. Patients'!$JC$9:$KZ$9,0),ROWS('6. Patients'!EO$10:EO$107))),0)+
IFERROR(SUMPRODUCT('6. Patients'!DB$10:DB$107,OFFSET('6. Patients'!$LA$9,1,MATCH($D39,'6. Patients'!$LB$9:$LU$9,0),ROWS('6. Patients'!EO$10:EO$107))),0)+
IFERROR(SUMPRODUCT('6. Patients'!DB$10:DB$107,OFFSET('6. Patients'!$LV$9,1,MATCH($D39,'6. Patients'!$LW$9:$NT$9,0),ROWS('6. Patients'!EO$10:EO$107))),0)+
IFERROR(SUMPRODUCT('6. Patients'!DB$10:DB$107,OFFSET('6. Patients'!$NU$9,1,MATCH($D39,'6. Patients'!$NV$9:$OO$9,0),ROWS('6. Patients'!EO$10:EO$107))),0),
IFERROR(SUMPRODUCT('6. Patients'!DB$10:DB$107,OFFSET('6. Patients'!$OP$9,1,MATCH($D39,'6. Patients'!$OQ$9:$QN$9,0),ROWS('6. Patients'!EO$10:EO$107))),0)+
IFERROR(SUMPRODUCT('6. Patients'!DB$10:DB$107,OFFSET('6. Patients'!$QO$9,1,MATCH($D39,'6. Patients'!$QP$9:$RI$9,0),ROWS('6. Patients'!EO$10:EO$107))),0)+
IFERROR(SUMPRODUCT('6. Patients'!DB$10:DB$107,OFFSET('6. Patients'!$RJ$9,1,MATCH($D39,'6. Patients'!$RK$9:$TH$9,0),ROWS('6. Patients'!EO$10:EO$107))),0)+
IFERROR(SUMPRODUCT('6. Patients'!DB$10:DB$107,OFFSET('6. Patients'!$TI$9,1,MATCH($D39,'6. Patients'!$TJ$9:$UC$9,0),ROWS('6. Patients'!EO$10:EO$107))),0))+
IFERROR(VLOOKUP($D39,$H$116:$L$146,COLUMNS($H$115:$J$115)-1+AI$7,0)*$E39*$F39*'1. General Inputs'!$J$25,0),0),0)</f>
        <v>0</v>
      </c>
      <c r="AJ39" s="775">
        <f ca="1">ROUNDDOWN(IFERROR($F39*$E39*CHOOSE(AJ$7,
IFERROR(SUMPRODUCT('6. Patients'!DC$10:DC$107,OFFSET('6. Patients'!$DN$9,1,MATCH($D39,'6. Patients'!$DO$9:$FL$9,0),ROWS('6. Patients'!EP$10:EP$107))),0)+
IFERROR(SUMPRODUCT('6. Patients'!DC$10:DC$107,OFFSET('6. Patients'!$FM$9,1,MATCH($D39,'6. Patients'!$FN$9:$GG$9,0),ROWS('6. Patients'!EP$10:EP$107))),0)+
IFERROR(SUMPRODUCT('6. Patients'!DC$10:DC$107,OFFSET('6. Patients'!$GH$9,1,MATCH($D39,'6. Patients'!$GI$9:$IF$9,0),ROWS('6. Patients'!EP$10:EP$107))),0)+
IFERROR(SUMPRODUCT('6. Patients'!DC$10:DC$107,OFFSET('6. Patients'!$IG$9,1,MATCH($D39,'6. Patients'!$IH$9:$JA$9,0),ROWS('6. Patients'!EP$10:EP$107))),0),
IFERROR(SUMPRODUCT('6. Patients'!DC$10:DC$107,OFFSET('6. Patients'!$JB$9,1,MATCH($D39,'6. Patients'!$JC$9:$KZ$9,0),ROWS('6. Patients'!EP$10:EP$107))),0)+
IFERROR(SUMPRODUCT('6. Patients'!DC$10:DC$107,OFFSET('6. Patients'!$LA$9,1,MATCH($D39,'6. Patients'!$LB$9:$LU$9,0),ROWS('6. Patients'!EP$10:EP$107))),0)+
IFERROR(SUMPRODUCT('6. Patients'!DC$10:DC$107,OFFSET('6. Patients'!$LV$9,1,MATCH($D39,'6. Patients'!$LW$9:$NT$9,0),ROWS('6. Patients'!EP$10:EP$107))),0)+
IFERROR(SUMPRODUCT('6. Patients'!DC$10:DC$107,OFFSET('6. Patients'!$NU$9,1,MATCH($D39,'6. Patients'!$NV$9:$OO$9,0),ROWS('6. Patients'!EP$10:EP$107))),0),
IFERROR(SUMPRODUCT('6. Patients'!DC$10:DC$107,OFFSET('6. Patients'!$OP$9,1,MATCH($D39,'6. Patients'!$OQ$9:$QN$9,0),ROWS('6. Patients'!EP$10:EP$107))),0)+
IFERROR(SUMPRODUCT('6. Patients'!DC$10:DC$107,OFFSET('6. Patients'!$QO$9,1,MATCH($D39,'6. Patients'!$QP$9:$RI$9,0),ROWS('6. Patients'!EP$10:EP$107))),0)+
IFERROR(SUMPRODUCT('6. Patients'!DC$10:DC$107,OFFSET('6. Patients'!$RJ$9,1,MATCH($D39,'6. Patients'!$RK$9:$TH$9,0),ROWS('6. Patients'!EP$10:EP$107))),0)+
IFERROR(SUMPRODUCT('6. Patients'!DC$10:DC$107,OFFSET('6. Patients'!$TI$9,1,MATCH($D39,'6. Patients'!$TJ$9:$UC$9,0),ROWS('6. Patients'!EP$10:EP$107))),0))+
IFERROR(VLOOKUP($D39,$H$116:$L$146,COLUMNS($H$115:$J$115)-1+AJ$7,0)*$E39*$F39*'1. General Inputs'!$J$25,0),0),0)</f>
        <v>0</v>
      </c>
      <c r="AK39" s="775">
        <f ca="1">ROUNDDOWN(IFERROR($F39*$E39*CHOOSE(AK$7,
IFERROR(SUMPRODUCT('6. Patients'!DD$10:DD$107,OFFSET('6. Patients'!$DN$9,1,MATCH($D39,'6. Patients'!$DO$9:$FL$9,0),ROWS('6. Patients'!EQ$10:EQ$107))),0)+
IFERROR(SUMPRODUCT('6. Patients'!DD$10:DD$107,OFFSET('6. Patients'!$FM$9,1,MATCH($D39,'6. Patients'!$FN$9:$GG$9,0),ROWS('6. Patients'!EQ$10:EQ$107))),0)+
IFERROR(SUMPRODUCT('6. Patients'!DD$10:DD$107,OFFSET('6. Patients'!$GH$9,1,MATCH($D39,'6. Patients'!$GI$9:$IF$9,0),ROWS('6. Patients'!EQ$10:EQ$107))),0)+
IFERROR(SUMPRODUCT('6. Patients'!DD$10:DD$107,OFFSET('6. Patients'!$IG$9,1,MATCH($D39,'6. Patients'!$IH$9:$JA$9,0),ROWS('6. Patients'!EQ$10:EQ$107))),0),
IFERROR(SUMPRODUCT('6. Patients'!DD$10:DD$107,OFFSET('6. Patients'!$JB$9,1,MATCH($D39,'6. Patients'!$JC$9:$KZ$9,0),ROWS('6. Patients'!EQ$10:EQ$107))),0)+
IFERROR(SUMPRODUCT('6. Patients'!DD$10:DD$107,OFFSET('6. Patients'!$LA$9,1,MATCH($D39,'6. Patients'!$LB$9:$LU$9,0),ROWS('6. Patients'!EQ$10:EQ$107))),0)+
IFERROR(SUMPRODUCT('6. Patients'!DD$10:DD$107,OFFSET('6. Patients'!$LV$9,1,MATCH($D39,'6. Patients'!$LW$9:$NT$9,0),ROWS('6. Patients'!EQ$10:EQ$107))),0)+
IFERROR(SUMPRODUCT('6. Patients'!DD$10:DD$107,OFFSET('6. Patients'!$NU$9,1,MATCH($D39,'6. Patients'!$NV$9:$OO$9,0),ROWS('6. Patients'!EQ$10:EQ$107))),0),
IFERROR(SUMPRODUCT('6. Patients'!DD$10:DD$107,OFFSET('6. Patients'!$OP$9,1,MATCH($D39,'6. Patients'!$OQ$9:$QN$9,0),ROWS('6. Patients'!EQ$10:EQ$107))),0)+
IFERROR(SUMPRODUCT('6. Patients'!DD$10:DD$107,OFFSET('6. Patients'!$QO$9,1,MATCH($D39,'6. Patients'!$QP$9:$RI$9,0),ROWS('6. Patients'!EQ$10:EQ$107))),0)+
IFERROR(SUMPRODUCT('6. Patients'!DD$10:DD$107,OFFSET('6. Patients'!$RJ$9,1,MATCH($D39,'6. Patients'!$RK$9:$TH$9,0),ROWS('6. Patients'!EQ$10:EQ$107))),0)+
IFERROR(SUMPRODUCT('6. Patients'!DD$10:DD$107,OFFSET('6. Patients'!$TI$9,1,MATCH($D39,'6. Patients'!$TJ$9:$UC$9,0),ROWS('6. Patients'!EQ$10:EQ$107))),0))+
IFERROR(VLOOKUP($D39,$H$116:$L$146,COLUMNS($H$115:$J$115)-1+AK$7,0)*$E39*$F39*'1. General Inputs'!$J$25,0),0),0)</f>
        <v>0</v>
      </c>
      <c r="AL39" s="775">
        <f ca="1">ROUNDDOWN(IFERROR($F39*$E39*CHOOSE(AL$7,
IFERROR(SUMPRODUCT('6. Patients'!DE$10:DE$107,OFFSET('6. Patients'!$DN$9,1,MATCH($D39,'6. Patients'!$DO$9:$FL$9,0),ROWS('6. Patients'!ER$10:ER$107))),0)+
IFERROR(SUMPRODUCT('6. Patients'!DE$10:DE$107,OFFSET('6. Patients'!$FM$9,1,MATCH($D39,'6. Patients'!$FN$9:$GG$9,0),ROWS('6. Patients'!ER$10:ER$107))),0)+
IFERROR(SUMPRODUCT('6. Patients'!DE$10:DE$107,OFFSET('6. Patients'!$GH$9,1,MATCH($D39,'6. Patients'!$GI$9:$IF$9,0),ROWS('6. Patients'!ER$10:ER$107))),0)+
IFERROR(SUMPRODUCT('6. Patients'!DE$10:DE$107,OFFSET('6. Patients'!$IG$9,1,MATCH($D39,'6. Patients'!$IH$9:$JA$9,0),ROWS('6. Patients'!ER$10:ER$107))),0),
IFERROR(SUMPRODUCT('6. Patients'!DE$10:DE$107,OFFSET('6. Patients'!$JB$9,1,MATCH($D39,'6. Patients'!$JC$9:$KZ$9,0),ROWS('6. Patients'!ER$10:ER$107))),0)+
IFERROR(SUMPRODUCT('6. Patients'!DE$10:DE$107,OFFSET('6. Patients'!$LA$9,1,MATCH($D39,'6. Patients'!$LB$9:$LU$9,0),ROWS('6. Patients'!ER$10:ER$107))),0)+
IFERROR(SUMPRODUCT('6. Patients'!DE$10:DE$107,OFFSET('6. Patients'!$LV$9,1,MATCH($D39,'6. Patients'!$LW$9:$NT$9,0),ROWS('6. Patients'!ER$10:ER$107))),0)+
IFERROR(SUMPRODUCT('6. Patients'!DE$10:DE$107,OFFSET('6. Patients'!$NU$9,1,MATCH($D39,'6. Patients'!$NV$9:$OO$9,0),ROWS('6. Patients'!ER$10:ER$107))),0),
IFERROR(SUMPRODUCT('6. Patients'!DE$10:DE$107,OFFSET('6. Patients'!$OP$9,1,MATCH($D39,'6. Patients'!$OQ$9:$QN$9,0),ROWS('6. Patients'!ER$10:ER$107))),0)+
IFERROR(SUMPRODUCT('6. Patients'!DE$10:DE$107,OFFSET('6. Patients'!$QO$9,1,MATCH($D39,'6. Patients'!$QP$9:$RI$9,0),ROWS('6. Patients'!ER$10:ER$107))),0)+
IFERROR(SUMPRODUCT('6. Patients'!DE$10:DE$107,OFFSET('6. Patients'!$RJ$9,1,MATCH($D39,'6. Patients'!$RK$9:$TH$9,0),ROWS('6. Patients'!ER$10:ER$107))),0)+
IFERROR(SUMPRODUCT('6. Patients'!DE$10:DE$107,OFFSET('6. Patients'!$TI$9,1,MATCH($D39,'6. Patients'!$TJ$9:$UC$9,0),ROWS('6. Patients'!ER$10:ER$107))),0))+
IFERROR(VLOOKUP($D39,$H$116:$L$146,COLUMNS($H$115:$J$115)-1+AL$7,0)*$E39*$F39*'1. General Inputs'!$J$25,0),0),0)</f>
        <v>0</v>
      </c>
      <c r="AM39" s="775">
        <f ca="1">ROUNDDOWN(IFERROR($F39*$E39*CHOOSE(AM$7,
IFERROR(SUMPRODUCT('6. Patients'!DF$10:DF$107,OFFSET('6. Patients'!$DN$9,1,MATCH($D39,'6. Patients'!$DO$9:$FL$9,0),ROWS('6. Patients'!ES$10:ES$107))),0)+
IFERROR(SUMPRODUCT('6. Patients'!DF$10:DF$107,OFFSET('6. Patients'!$FM$9,1,MATCH($D39,'6. Patients'!$FN$9:$GG$9,0),ROWS('6. Patients'!ES$10:ES$107))),0)+
IFERROR(SUMPRODUCT('6. Patients'!DF$10:DF$107,OFFSET('6. Patients'!$GH$9,1,MATCH($D39,'6. Patients'!$GI$9:$IF$9,0),ROWS('6. Patients'!ES$10:ES$107))),0)+
IFERROR(SUMPRODUCT('6. Patients'!DF$10:DF$107,OFFSET('6. Patients'!$IG$9,1,MATCH($D39,'6. Patients'!$IH$9:$JA$9,0),ROWS('6. Patients'!ES$10:ES$107))),0),
IFERROR(SUMPRODUCT('6. Patients'!DF$10:DF$107,OFFSET('6. Patients'!$JB$9,1,MATCH($D39,'6. Patients'!$JC$9:$KZ$9,0),ROWS('6. Patients'!ES$10:ES$107))),0)+
IFERROR(SUMPRODUCT('6. Patients'!DF$10:DF$107,OFFSET('6. Patients'!$LA$9,1,MATCH($D39,'6. Patients'!$LB$9:$LU$9,0),ROWS('6. Patients'!ES$10:ES$107))),0)+
IFERROR(SUMPRODUCT('6. Patients'!DF$10:DF$107,OFFSET('6. Patients'!$LV$9,1,MATCH($D39,'6. Patients'!$LW$9:$NT$9,0),ROWS('6. Patients'!ES$10:ES$107))),0)+
IFERROR(SUMPRODUCT('6. Patients'!DF$10:DF$107,OFFSET('6. Patients'!$NU$9,1,MATCH($D39,'6. Patients'!$NV$9:$OO$9,0),ROWS('6. Patients'!ES$10:ES$107))),0),
IFERROR(SUMPRODUCT('6. Patients'!DF$10:DF$107,OFFSET('6. Patients'!$OP$9,1,MATCH($D39,'6. Patients'!$OQ$9:$QN$9,0),ROWS('6. Patients'!ES$10:ES$107))),0)+
IFERROR(SUMPRODUCT('6. Patients'!DF$10:DF$107,OFFSET('6. Patients'!$QO$9,1,MATCH($D39,'6. Patients'!$QP$9:$RI$9,0),ROWS('6. Patients'!ES$10:ES$107))),0)+
IFERROR(SUMPRODUCT('6. Patients'!DF$10:DF$107,OFFSET('6. Patients'!$RJ$9,1,MATCH($D39,'6. Patients'!$RK$9:$TH$9,0),ROWS('6. Patients'!ES$10:ES$107))),0)+
IFERROR(SUMPRODUCT('6. Patients'!DF$10:DF$107,OFFSET('6. Patients'!$TI$9,1,MATCH($D39,'6. Patients'!$TJ$9:$UC$9,0),ROWS('6. Patients'!ES$10:ES$107))),0))+
IFERROR(VLOOKUP($D39,$H$116:$L$146,COLUMNS($H$115:$J$115)-1+AM$7,0)*$E39*$F39*'1. General Inputs'!$J$25,0),0),0)</f>
        <v>0</v>
      </c>
      <c r="AN39" s="775">
        <f ca="1">ROUNDDOWN(IFERROR($F39*$E39*CHOOSE(AN$7,
IFERROR(SUMPRODUCT('6. Patients'!DG$10:DG$107,OFFSET('6. Patients'!$DN$9,1,MATCH($D39,'6. Patients'!$DO$9:$FL$9,0),ROWS('6. Patients'!ET$10:ET$107))),0)+
IFERROR(SUMPRODUCT('6. Patients'!DG$10:DG$107,OFFSET('6. Patients'!$FM$9,1,MATCH($D39,'6. Patients'!$FN$9:$GG$9,0),ROWS('6. Patients'!ET$10:ET$107))),0)+
IFERROR(SUMPRODUCT('6. Patients'!DG$10:DG$107,OFFSET('6. Patients'!$GH$9,1,MATCH($D39,'6. Patients'!$GI$9:$IF$9,0),ROWS('6. Patients'!ET$10:ET$107))),0)+
IFERROR(SUMPRODUCT('6. Patients'!DG$10:DG$107,OFFSET('6. Patients'!$IG$9,1,MATCH($D39,'6. Patients'!$IH$9:$JA$9,0),ROWS('6. Patients'!ET$10:ET$107))),0),
IFERROR(SUMPRODUCT('6. Patients'!DG$10:DG$107,OFFSET('6. Patients'!$JB$9,1,MATCH($D39,'6. Patients'!$JC$9:$KZ$9,0),ROWS('6. Patients'!ET$10:ET$107))),0)+
IFERROR(SUMPRODUCT('6. Patients'!DG$10:DG$107,OFFSET('6. Patients'!$LA$9,1,MATCH($D39,'6. Patients'!$LB$9:$LU$9,0),ROWS('6. Patients'!ET$10:ET$107))),0)+
IFERROR(SUMPRODUCT('6. Patients'!DG$10:DG$107,OFFSET('6. Patients'!$LV$9,1,MATCH($D39,'6. Patients'!$LW$9:$NT$9,0),ROWS('6. Patients'!ET$10:ET$107))),0)+
IFERROR(SUMPRODUCT('6. Patients'!DG$10:DG$107,OFFSET('6. Patients'!$NU$9,1,MATCH($D39,'6. Patients'!$NV$9:$OO$9,0),ROWS('6. Patients'!ET$10:ET$107))),0),
IFERROR(SUMPRODUCT('6. Patients'!DG$10:DG$107,OFFSET('6. Patients'!$OP$9,1,MATCH($D39,'6. Patients'!$OQ$9:$QN$9,0),ROWS('6. Patients'!ET$10:ET$107))),0)+
IFERROR(SUMPRODUCT('6. Patients'!DG$10:DG$107,OFFSET('6. Patients'!$QO$9,1,MATCH($D39,'6. Patients'!$QP$9:$RI$9,0),ROWS('6. Patients'!ET$10:ET$107))),0)+
IFERROR(SUMPRODUCT('6. Patients'!DG$10:DG$107,OFFSET('6. Patients'!$RJ$9,1,MATCH($D39,'6. Patients'!$RK$9:$TH$9,0),ROWS('6. Patients'!ET$10:ET$107))),0)+
IFERROR(SUMPRODUCT('6. Patients'!DG$10:DG$107,OFFSET('6. Patients'!$TI$9,1,MATCH($D39,'6. Patients'!$TJ$9:$UC$9,0),ROWS('6. Patients'!ET$10:ET$107))),0))+
IFERROR(VLOOKUP($D39,$H$116:$L$146,COLUMNS($H$115:$J$115)-1+AN$7,0)*$E39*$F39*'1. General Inputs'!$J$25,0),0),0)</f>
        <v>0</v>
      </c>
      <c r="AO39" s="775">
        <f ca="1">ROUNDDOWN(IFERROR($F39*$E39*CHOOSE(AO$7,
IFERROR(SUMPRODUCT('6. Patients'!DH$10:DH$107,OFFSET('6. Patients'!$DN$9,1,MATCH($D39,'6. Patients'!$DO$9:$FL$9,0),ROWS('6. Patients'!EU$10:EU$107))),0)+
IFERROR(SUMPRODUCT('6. Patients'!DH$10:DH$107,OFFSET('6. Patients'!$FM$9,1,MATCH($D39,'6. Patients'!$FN$9:$GG$9,0),ROWS('6. Patients'!EU$10:EU$107))),0)+
IFERROR(SUMPRODUCT('6. Patients'!DH$10:DH$107,OFFSET('6. Patients'!$GH$9,1,MATCH($D39,'6. Patients'!$GI$9:$IF$9,0),ROWS('6. Patients'!EU$10:EU$107))),0)+
IFERROR(SUMPRODUCT('6. Patients'!DH$10:DH$107,OFFSET('6. Patients'!$IG$9,1,MATCH($D39,'6. Patients'!$IH$9:$JA$9,0),ROWS('6. Patients'!EU$10:EU$107))),0),
IFERROR(SUMPRODUCT('6. Patients'!DH$10:DH$107,OFFSET('6. Patients'!$JB$9,1,MATCH($D39,'6. Patients'!$JC$9:$KZ$9,0),ROWS('6. Patients'!EU$10:EU$107))),0)+
IFERROR(SUMPRODUCT('6. Patients'!DH$10:DH$107,OFFSET('6. Patients'!$LA$9,1,MATCH($D39,'6. Patients'!$LB$9:$LU$9,0),ROWS('6. Patients'!EU$10:EU$107))),0)+
IFERROR(SUMPRODUCT('6. Patients'!DH$10:DH$107,OFFSET('6. Patients'!$LV$9,1,MATCH($D39,'6. Patients'!$LW$9:$NT$9,0),ROWS('6. Patients'!EU$10:EU$107))),0)+
IFERROR(SUMPRODUCT('6. Patients'!DH$10:DH$107,OFFSET('6. Patients'!$NU$9,1,MATCH($D39,'6. Patients'!$NV$9:$OO$9,0),ROWS('6. Patients'!EU$10:EU$107))),0),
IFERROR(SUMPRODUCT('6. Patients'!DH$10:DH$107,OFFSET('6. Patients'!$OP$9,1,MATCH($D39,'6. Patients'!$OQ$9:$QN$9,0),ROWS('6. Patients'!EU$10:EU$107))),0)+
IFERROR(SUMPRODUCT('6. Patients'!DH$10:DH$107,OFFSET('6. Patients'!$QO$9,1,MATCH($D39,'6. Patients'!$QP$9:$RI$9,0),ROWS('6. Patients'!EU$10:EU$107))),0)+
IFERROR(SUMPRODUCT('6. Patients'!DH$10:DH$107,OFFSET('6. Patients'!$RJ$9,1,MATCH($D39,'6. Patients'!$RK$9:$TH$9,0),ROWS('6. Patients'!EU$10:EU$107))),0)+
IFERROR(SUMPRODUCT('6. Patients'!DH$10:DH$107,OFFSET('6. Patients'!$TI$9,1,MATCH($D39,'6. Patients'!$TJ$9:$UC$9,0),ROWS('6. Patients'!EU$10:EU$107))),0))+
IFERROR(VLOOKUP($D39,$H$116:$L$146,COLUMNS($H$115:$J$115)-1+AO$7,0)*$E39*$F39*'1. General Inputs'!$J$25,0),0),0)</f>
        <v>0</v>
      </c>
      <c r="AP39" s="775">
        <f ca="1">ROUNDDOWN(IFERROR($F39*$E39*CHOOSE(AP$7,
IFERROR(SUMPRODUCT('6. Patients'!DI$10:DI$107,OFFSET('6. Patients'!$DN$9,1,MATCH($D39,'6. Patients'!$DO$9:$FL$9,0),ROWS('6. Patients'!EV$10:EV$107))),0)+
IFERROR(SUMPRODUCT('6. Patients'!DI$10:DI$107,OFFSET('6. Patients'!$FM$9,1,MATCH($D39,'6. Patients'!$FN$9:$GG$9,0),ROWS('6. Patients'!EV$10:EV$107))),0)+
IFERROR(SUMPRODUCT('6. Patients'!DI$10:DI$107,OFFSET('6. Patients'!$GH$9,1,MATCH($D39,'6. Patients'!$GI$9:$IF$9,0),ROWS('6. Patients'!EV$10:EV$107))),0)+
IFERROR(SUMPRODUCT('6. Patients'!DI$10:DI$107,OFFSET('6. Patients'!$IG$9,1,MATCH($D39,'6. Patients'!$IH$9:$JA$9,0),ROWS('6. Patients'!EV$10:EV$107))),0),
IFERROR(SUMPRODUCT('6. Patients'!DI$10:DI$107,OFFSET('6. Patients'!$JB$9,1,MATCH($D39,'6. Patients'!$JC$9:$KZ$9,0),ROWS('6. Patients'!EV$10:EV$107))),0)+
IFERROR(SUMPRODUCT('6. Patients'!DI$10:DI$107,OFFSET('6. Patients'!$LA$9,1,MATCH($D39,'6. Patients'!$LB$9:$LU$9,0),ROWS('6. Patients'!EV$10:EV$107))),0)+
IFERROR(SUMPRODUCT('6. Patients'!DI$10:DI$107,OFFSET('6. Patients'!$LV$9,1,MATCH($D39,'6. Patients'!$LW$9:$NT$9,0),ROWS('6. Patients'!EV$10:EV$107))),0)+
IFERROR(SUMPRODUCT('6. Patients'!DI$10:DI$107,OFFSET('6. Patients'!$NU$9,1,MATCH($D39,'6. Patients'!$NV$9:$OO$9,0),ROWS('6. Patients'!EV$10:EV$107))),0),
IFERROR(SUMPRODUCT('6. Patients'!DI$10:DI$107,OFFSET('6. Patients'!$OP$9,1,MATCH($D39,'6. Patients'!$OQ$9:$QN$9,0),ROWS('6. Patients'!EV$10:EV$107))),0)+
IFERROR(SUMPRODUCT('6. Patients'!DI$10:DI$107,OFFSET('6. Patients'!$QO$9,1,MATCH($D39,'6. Patients'!$QP$9:$RI$9,0),ROWS('6. Patients'!EV$10:EV$107))),0)+
IFERROR(SUMPRODUCT('6. Patients'!DI$10:DI$107,OFFSET('6. Patients'!$RJ$9,1,MATCH($D39,'6. Patients'!$RK$9:$TH$9,0),ROWS('6. Patients'!EV$10:EV$107))),0)+
IFERROR(SUMPRODUCT('6. Patients'!DI$10:DI$107,OFFSET('6. Patients'!$TI$9,1,MATCH($D39,'6. Patients'!$TJ$9:$UC$9,0),ROWS('6. Patients'!EV$10:EV$107))),0))+
IFERROR(VLOOKUP($D39,$H$116:$L$146,COLUMNS($H$115:$J$115)-1+AP$7,0)*$E39*$F39*'1. General Inputs'!$J$25,0),0),0)</f>
        <v>0</v>
      </c>
      <c r="AQ39" s="775">
        <f ca="1">ROUNDDOWN(IFERROR($F39*$E39*CHOOSE(AQ$7,
IFERROR(SUMPRODUCT('6. Patients'!DJ$10:DJ$107,OFFSET('6. Patients'!$DN$9,1,MATCH($D39,'6. Patients'!$DO$9:$FL$9,0),ROWS('6. Patients'!EW$10:EW$107))),0)+
IFERROR(SUMPRODUCT('6. Patients'!DJ$10:DJ$107,OFFSET('6. Patients'!$FM$9,1,MATCH($D39,'6. Patients'!$FN$9:$GG$9,0),ROWS('6. Patients'!EW$10:EW$107))),0)+
IFERROR(SUMPRODUCT('6. Patients'!DJ$10:DJ$107,OFFSET('6. Patients'!$GH$9,1,MATCH($D39,'6. Patients'!$GI$9:$IF$9,0),ROWS('6. Patients'!EW$10:EW$107))),0)+
IFERROR(SUMPRODUCT('6. Patients'!DJ$10:DJ$107,OFFSET('6. Patients'!$IG$9,1,MATCH($D39,'6. Patients'!$IH$9:$JA$9,0),ROWS('6. Patients'!EW$10:EW$107))),0),
IFERROR(SUMPRODUCT('6. Patients'!DJ$10:DJ$107,OFFSET('6. Patients'!$JB$9,1,MATCH($D39,'6. Patients'!$JC$9:$KZ$9,0),ROWS('6. Patients'!EW$10:EW$107))),0)+
IFERROR(SUMPRODUCT('6. Patients'!DJ$10:DJ$107,OFFSET('6. Patients'!$LA$9,1,MATCH($D39,'6. Patients'!$LB$9:$LU$9,0),ROWS('6. Patients'!EW$10:EW$107))),0)+
IFERROR(SUMPRODUCT('6. Patients'!DJ$10:DJ$107,OFFSET('6. Patients'!$LV$9,1,MATCH($D39,'6. Patients'!$LW$9:$NT$9,0),ROWS('6. Patients'!EW$10:EW$107))),0)+
IFERROR(SUMPRODUCT('6. Patients'!DJ$10:DJ$107,OFFSET('6. Patients'!$NU$9,1,MATCH($D39,'6. Patients'!$NV$9:$OO$9,0),ROWS('6. Patients'!EW$10:EW$107))),0),
IFERROR(SUMPRODUCT('6. Patients'!DJ$10:DJ$107,OFFSET('6. Patients'!$OP$9,1,MATCH($D39,'6. Patients'!$OQ$9:$QN$9,0),ROWS('6. Patients'!EW$10:EW$107))),0)+
IFERROR(SUMPRODUCT('6. Patients'!DJ$10:DJ$107,OFFSET('6. Patients'!$QO$9,1,MATCH($D39,'6. Patients'!$QP$9:$RI$9,0),ROWS('6. Patients'!EW$10:EW$107))),0)+
IFERROR(SUMPRODUCT('6. Patients'!DJ$10:DJ$107,OFFSET('6. Patients'!$RJ$9,1,MATCH($D39,'6. Patients'!$RK$9:$TH$9,0),ROWS('6. Patients'!EW$10:EW$107))),0)+
IFERROR(SUMPRODUCT('6. Patients'!DJ$10:DJ$107,OFFSET('6. Patients'!$TI$9,1,MATCH($D39,'6. Patients'!$TJ$9:$UC$9,0),ROWS('6. Patients'!EW$10:EW$107))),0))+
IFERROR(VLOOKUP($D39,$H$116:$L$146,COLUMNS($H$115:$J$115)-1+AQ$7,0)*$E39*$F39*'1. General Inputs'!$J$25,0),0),0)</f>
        <v>0</v>
      </c>
      <c r="AR39" s="342"/>
      <c r="AZ39" s="335">
        <f ca="1">IFERROR(SUM(OFFSET('7. Consumption'!H39,0,1,,MIN('1. General Inputs'!$J$29,COLUMNS('7. Consumption'!H$9:$AQ$9)-1))),0)+MAX(0,$AQ39*('1. General Inputs'!$J$29-COLUMNS('7. Consumption'!H$9:$AQ$9)+1))</f>
        <v>0</v>
      </c>
      <c r="BA39" s="335">
        <f ca="1">IFERROR(SUM(OFFSET('7. Consumption'!I39,0,1,,MIN('1. General Inputs'!$J$29,COLUMNS('7. Consumption'!I$9:$AQ$9)-1))),0)+MAX(0,$AQ39*('1. General Inputs'!$J$29-COLUMNS('7. Consumption'!I$9:$AQ$9)+1))</f>
        <v>0</v>
      </c>
      <c r="BB39" s="335">
        <f ca="1">IFERROR(SUM(OFFSET('7. Consumption'!J39,0,1,,MIN('1. General Inputs'!$J$29,COLUMNS('7. Consumption'!J$9:$AQ$9)-1))),0)+MAX(0,$AQ39*('1. General Inputs'!$J$29-COLUMNS('7. Consumption'!J$9:$AQ$9)+1))</f>
        <v>0</v>
      </c>
      <c r="BC39" s="335">
        <f ca="1">IFERROR(SUM(OFFSET('7. Consumption'!K39,0,1,,MIN('1. General Inputs'!$J$29,COLUMNS('7. Consumption'!K$9:$AQ$9)-1))),0)+MAX(0,$AQ39*('1. General Inputs'!$J$29-COLUMNS('7. Consumption'!K$9:$AQ$9)+1))</f>
        <v>0</v>
      </c>
      <c r="BD39" s="335">
        <f ca="1">IFERROR(SUM(OFFSET('7. Consumption'!L39,0,1,,MIN('1. General Inputs'!$J$29,COLUMNS('7. Consumption'!L$9:$AQ$9)-1))),0)+MAX(0,$AQ39*('1. General Inputs'!$J$29-COLUMNS('7. Consumption'!L$9:$AQ$9)+1))</f>
        <v>0</v>
      </c>
      <c r="BE39" s="335">
        <f ca="1">IFERROR(SUM(OFFSET('7. Consumption'!M39,0,1,,MIN('1. General Inputs'!$J$29,COLUMNS('7. Consumption'!M$9:$AQ$9)-1))),0)+MAX(0,$AQ39*('1. General Inputs'!$J$29-COLUMNS('7. Consumption'!M$9:$AQ$9)+1))</f>
        <v>0</v>
      </c>
      <c r="BF39" s="335">
        <f ca="1">IFERROR(SUM(OFFSET('7. Consumption'!N39,0,1,,MIN('1. General Inputs'!$J$29,COLUMNS('7. Consumption'!N$9:$AQ$9)-1))),0)+MAX(0,$AQ39*('1. General Inputs'!$J$29-COLUMNS('7. Consumption'!N$9:$AQ$9)+1))</f>
        <v>0</v>
      </c>
      <c r="BG39" s="335">
        <f ca="1">IFERROR(SUM(OFFSET('7. Consumption'!O39,0,1,,MIN('1. General Inputs'!$J$29,COLUMNS('7. Consumption'!O$9:$AQ$9)-1))),0)+MAX(0,$AQ39*('1. General Inputs'!$J$29-COLUMNS('7. Consumption'!O$9:$AQ$9)+1))</f>
        <v>0</v>
      </c>
      <c r="BH39" s="335">
        <f ca="1">IFERROR(SUM(OFFSET('7. Consumption'!P39,0,1,,MIN('1. General Inputs'!$J$29,COLUMNS('7. Consumption'!P$9:$AQ$9)-1))),0)+MAX(0,$AQ39*('1. General Inputs'!$J$29-COLUMNS('7. Consumption'!P$9:$AQ$9)+1))</f>
        <v>0</v>
      </c>
      <c r="BI39" s="335">
        <f ca="1">IFERROR(SUM(OFFSET('7. Consumption'!Q39,0,1,,MIN('1. General Inputs'!$J$29,COLUMNS('7. Consumption'!Q$9:$AQ$9)-1))),0)+MAX(0,$AQ39*('1. General Inputs'!$J$29-COLUMNS('7. Consumption'!Q$9:$AQ$9)+1))</f>
        <v>0</v>
      </c>
      <c r="BJ39" s="335">
        <f ca="1">IFERROR(SUM(OFFSET('7. Consumption'!R39,0,1,,MIN('1. General Inputs'!$J$29,COLUMNS('7. Consumption'!R$9:$AQ$9)-1))),0)+MAX(0,$AQ39*('1. General Inputs'!$J$29-COLUMNS('7. Consumption'!R$9:$AQ$9)+1))</f>
        <v>0</v>
      </c>
      <c r="BK39" s="335">
        <f ca="1">IFERROR(SUM(OFFSET('7. Consumption'!S39,0,1,,MIN('1. General Inputs'!$J$29,COLUMNS('7. Consumption'!S$9:$AQ$9)-1))),0)+MAX(0,$AQ39*('1. General Inputs'!$J$29-COLUMNS('7. Consumption'!S$9:$AQ$9)+1))</f>
        <v>0</v>
      </c>
      <c r="BL39" s="335">
        <f ca="1">IFERROR(SUM(OFFSET('7. Consumption'!T39,0,1,,MIN('1. General Inputs'!$J$29,COLUMNS('7. Consumption'!T$9:$AQ$9)-1))),0)+MAX(0,$AQ39*('1. General Inputs'!$J$29-COLUMNS('7. Consumption'!T$9:$AQ$9)+1))</f>
        <v>0</v>
      </c>
      <c r="BM39" s="335">
        <f ca="1">IFERROR(SUM(OFFSET('7. Consumption'!U39,0,1,,MIN('1. General Inputs'!$J$29,COLUMNS('7. Consumption'!U$9:$AQ$9)-1))),0)+MAX(0,$AQ39*('1. General Inputs'!$J$29-COLUMNS('7. Consumption'!U$9:$AQ$9)+1))</f>
        <v>0</v>
      </c>
      <c r="BN39" s="335">
        <f ca="1">IFERROR(SUM(OFFSET('7. Consumption'!V39,0,1,,MIN('1. General Inputs'!$J$29,COLUMNS('7. Consumption'!V$9:$AQ$9)-1))),0)+MAX(0,$AQ39*('1. General Inputs'!$J$29-COLUMNS('7. Consumption'!V$9:$AQ$9)+1))</f>
        <v>0</v>
      </c>
      <c r="BO39" s="335">
        <f ca="1">IFERROR(SUM(OFFSET('7. Consumption'!W39,0,1,,MIN('1. General Inputs'!$J$29,COLUMNS('7. Consumption'!W$9:$AQ$9)-1))),0)+MAX(0,$AQ39*('1. General Inputs'!$J$29-COLUMNS('7. Consumption'!W$9:$AQ$9)+1))</f>
        <v>0</v>
      </c>
      <c r="BP39" s="335">
        <f ca="1">IFERROR(SUM(OFFSET('7. Consumption'!X39,0,1,,MIN('1. General Inputs'!$J$29,COLUMNS('7. Consumption'!X$9:$AQ$9)-1))),0)+MAX(0,$AQ39*('1. General Inputs'!$J$29-COLUMNS('7. Consumption'!X$9:$AQ$9)+1))</f>
        <v>0</v>
      </c>
      <c r="BQ39" s="335">
        <f ca="1">IFERROR(SUM(OFFSET('7. Consumption'!Y39,0,1,,MIN('1. General Inputs'!$J$29,COLUMNS('7. Consumption'!Y$9:$AQ$9)-1))),0)+MAX(0,$AQ39*('1. General Inputs'!$J$29-COLUMNS('7. Consumption'!Y$9:$AQ$9)+1))</f>
        <v>0</v>
      </c>
      <c r="BR39" s="335">
        <f ca="1">IFERROR(SUM(OFFSET('7. Consumption'!Z39,0,1,,MIN('1. General Inputs'!$J$29,COLUMNS('7. Consumption'!Z$9:$AQ$9)-1))),0)+MAX(0,$AQ39*('1. General Inputs'!$J$29-COLUMNS('7. Consumption'!Z$9:$AQ$9)+1))</f>
        <v>0</v>
      </c>
      <c r="BS39" s="335">
        <f ca="1">IFERROR(SUM(OFFSET('7. Consumption'!AA39,0,1,,MIN('1. General Inputs'!$J$29,COLUMNS('7. Consumption'!AA$9:$AQ$9)-1))),0)+MAX(0,$AQ39*('1. General Inputs'!$J$29-COLUMNS('7. Consumption'!AA$9:$AQ$9)+1))</f>
        <v>0</v>
      </c>
      <c r="BT39" s="335">
        <f ca="1">IFERROR(SUM(OFFSET('7. Consumption'!AB39,0,1,,MIN('1. General Inputs'!$J$29,COLUMNS('7. Consumption'!AB$9:$AQ$9)-1))),0)+MAX(0,$AQ39*('1. General Inputs'!$J$29-COLUMNS('7. Consumption'!AB$9:$AQ$9)+1))</f>
        <v>0</v>
      </c>
      <c r="BU39" s="335">
        <f ca="1">IFERROR(SUM(OFFSET('7. Consumption'!AC39,0,1,,MIN('1. General Inputs'!$J$29,COLUMNS('7. Consumption'!AC$9:$AQ$9)-1))),0)+MAX(0,$AQ39*('1. General Inputs'!$J$29-COLUMNS('7. Consumption'!AC$9:$AQ$9)+1))</f>
        <v>0</v>
      </c>
      <c r="BV39" s="335">
        <f ca="1">IFERROR(SUM(OFFSET('7. Consumption'!AD39,0,1,,MIN('1. General Inputs'!$J$29,COLUMNS('7. Consumption'!AD$9:$AQ$9)-1))),0)+MAX(0,$AQ39*('1. General Inputs'!$J$29-COLUMNS('7. Consumption'!AD$9:$AQ$9)+1))</f>
        <v>0</v>
      </c>
      <c r="BW39" s="335">
        <f ca="1">IFERROR(SUM(OFFSET('7. Consumption'!AE39,0,1,,MIN('1. General Inputs'!$J$29,COLUMNS('7. Consumption'!AE$9:$AQ$9)-1))),0)+MAX(0,$AQ39*('1. General Inputs'!$J$29-COLUMNS('7. Consumption'!AE$9:$AQ$9)+1))</f>
        <v>0</v>
      </c>
      <c r="BX39" s="335">
        <f ca="1">IFERROR(SUM(OFFSET('7. Consumption'!AF39,0,1,,MIN('1. General Inputs'!$J$29,COLUMNS('7. Consumption'!AF$9:$AQ$9)-1))),0)+MAX(0,$AQ39*('1. General Inputs'!$J$29-COLUMNS('7. Consumption'!AF$9:$AQ$9)+1))</f>
        <v>0</v>
      </c>
      <c r="BY39" s="335">
        <f ca="1">IFERROR(SUM(OFFSET('7. Consumption'!AG39,0,1,,MIN('1. General Inputs'!$J$29,COLUMNS('7. Consumption'!AG$9:$AQ$9)-1))),0)+MAX(0,$AQ39*('1. General Inputs'!$J$29-COLUMNS('7. Consumption'!AG$9:$AQ$9)+1))</f>
        <v>0</v>
      </c>
      <c r="BZ39" s="335">
        <f ca="1">IFERROR(SUM(OFFSET('7. Consumption'!AH39,0,1,,MIN('1. General Inputs'!$J$29,COLUMNS('7. Consumption'!AH$9:$AQ$9)-1))),0)+MAX(0,$AQ39*('1. General Inputs'!$J$29-COLUMNS('7. Consumption'!AH$9:$AQ$9)+1))</f>
        <v>0</v>
      </c>
      <c r="CA39" s="335">
        <f ca="1">IFERROR(SUM(OFFSET('7. Consumption'!AI39,0,1,,MIN('1. General Inputs'!$J$29,COLUMNS('7. Consumption'!AI$9:$AQ$9)-1))),0)+MAX(0,$AQ39*('1. General Inputs'!$J$29-COLUMNS('7. Consumption'!AI$9:$AQ$9)+1))</f>
        <v>0</v>
      </c>
      <c r="CB39" s="335">
        <f ca="1">IFERROR(SUM(OFFSET('7. Consumption'!AJ39,0,1,,MIN('1. General Inputs'!$J$29,COLUMNS('7. Consumption'!AJ$9:$AQ$9)-1))),0)+MAX(0,$AQ39*('1. General Inputs'!$J$29-COLUMNS('7. Consumption'!AJ$9:$AQ$9)+1))</f>
        <v>0</v>
      </c>
      <c r="CC39" s="335">
        <f ca="1">IFERROR(SUM(OFFSET('7. Consumption'!AK39,0,1,,MIN('1. General Inputs'!$J$29,COLUMNS('7. Consumption'!AK$9:$AQ$9)-1))),0)+MAX(0,$AQ39*('1. General Inputs'!$J$29-COLUMNS('7. Consumption'!AK$9:$AQ$9)+1))</f>
        <v>0</v>
      </c>
      <c r="CD39" s="335">
        <f ca="1">IFERROR(SUM(OFFSET('7. Consumption'!AL39,0,1,,MIN('1. General Inputs'!$J$29,COLUMNS('7. Consumption'!AL$9:$AQ$9)-1))),0)+MAX(0,$AQ39*('1. General Inputs'!$J$29-COLUMNS('7. Consumption'!AL$9:$AQ$9)+1))</f>
        <v>0</v>
      </c>
      <c r="CE39" s="335">
        <f ca="1">IFERROR(SUM(OFFSET('7. Consumption'!AM39,0,1,,MIN('1. General Inputs'!$J$29,COLUMNS('7. Consumption'!AM$9:$AQ$9)-1))),0)+MAX(0,$AQ39*('1. General Inputs'!$J$29-COLUMNS('7. Consumption'!AM$9:$AQ$9)+1))</f>
        <v>0</v>
      </c>
      <c r="CF39" s="335">
        <f ca="1">IFERROR(SUM(OFFSET('7. Consumption'!AN39,0,1,,MIN('1. General Inputs'!$J$29,COLUMNS('7. Consumption'!AN$9:$AQ$9)-1))),0)+MAX(0,$AQ39*('1. General Inputs'!$J$29-COLUMNS('7. Consumption'!AN$9:$AQ$9)+1))</f>
        <v>0</v>
      </c>
      <c r="CG39" s="335">
        <f ca="1">IFERROR(SUM(OFFSET('7. Consumption'!AO39,0,1,,MIN('1. General Inputs'!$J$29,COLUMNS('7. Consumption'!AO$9:$AQ$9)-1))),0)+MAX(0,$AQ39*('1. General Inputs'!$J$29-COLUMNS('7. Consumption'!AO$9:$AQ$9)+1))</f>
        <v>0</v>
      </c>
      <c r="CH39" s="335">
        <f ca="1">IFERROR(SUM(OFFSET('7. Consumption'!AP39,0,1,,MIN('1. General Inputs'!$J$29,COLUMNS('7. Consumption'!AP$9:$AQ$9)-1))),0)+MAX(0,$AQ39*('1. General Inputs'!$J$29-COLUMNS('7. Consumption'!AP$9:$AQ$9)+1))</f>
        <v>0</v>
      </c>
      <c r="CI39" s="335">
        <f ca="1">IFERROR(SUM(OFFSET('7. Consumption'!AQ39,0,1,,MIN('1. General Inputs'!$J$29,COLUMNS('7. Consumption'!AQ$9:$AQ$9)-1))),0)+MAX(0,$AQ39*('1. General Inputs'!$J$29-COLUMNS('7. Consumption'!AQ$9:$AQ$9)+1))</f>
        <v>0</v>
      </c>
    </row>
    <row r="40" spans="2:87" x14ac:dyDescent="0.3">
      <c r="B40" s="772"/>
      <c r="C40" s="772" t="str">
        <f>IFERROR(VLOOKUP(ROWS($C$9:$C40),'5. Form Breakdown'!$AI$11:$AJ$138,COLUMNS('5. Form Breakdown'!$AI$11:$AJ$11),0),"")</f>
        <v>EFV 200 - tab - scored</v>
      </c>
      <c r="D40" s="772" t="str">
        <f>IFERROR(VLOOKUP($C40,'5a. Dosing'!$E$11:$F$138,2,0),"")</f>
        <v>EFV</v>
      </c>
      <c r="E40" s="773" t="str">
        <f>IFERROR(INDEX('5. Form Breakdown'!$AL$11:$BL$138,MATCH('7. Consumption'!$C40,'5. Form Breakdown'!$AK$11:$AK$138,0),MATCH('5. Form Breakdown'!$AX$10,'5. Form Breakdown'!$AL$10:$BL$10,0)),"")</f>
        <v/>
      </c>
      <c r="F40" s="774">
        <f>IFERROR(INDEX('5. Form Breakdown'!$AL$11:$BL$138,MATCH('7. Consumption'!$C40,'5. Form Breakdown'!$AK$11:$AK$138,0),MATCH('5. Form Breakdown'!$BL$10,'5. Form Breakdown'!$AL$10:$BL$10,0)),"")</f>
        <v>0</v>
      </c>
      <c r="H40" s="775">
        <f ca="1">ROUNDDOWN(IFERROR($F40*$E40*CHOOSE(H$7,
IFERROR(SUMPRODUCT('6. Patients'!CA$10:CA$107,OFFSET('6. Patients'!$DN$9,1,MATCH($D40,'6. Patients'!$DO$9:$FL$9,0),ROWS('6. Patients'!DN$10:DN$107))),0)+
IFERROR(SUMPRODUCT('6. Patients'!CA$10:CA$107,OFFSET('6. Patients'!$FM$9,1,MATCH($D40,'6. Patients'!$FN$9:$GG$9,0),ROWS('6. Patients'!DN$10:DN$107))),0)+
IFERROR(SUMPRODUCT('6. Patients'!CA$10:CA$107,OFFSET('6. Patients'!$GH$9,1,MATCH($D40,'6. Patients'!$GI$9:$IF$9,0),ROWS('6. Patients'!DN$10:DN$107))),0)+
IFERROR(SUMPRODUCT('6. Patients'!CA$10:CA$107,OFFSET('6. Patients'!$IG$9,1,MATCH($D40,'6. Patients'!$IH$9:$JA$9,0),ROWS('6. Patients'!DN$10:DN$107))),0),
IFERROR(SUMPRODUCT('6. Patients'!CA$10:CA$107,OFFSET('6. Patients'!$JB$9,1,MATCH($D40,'6. Patients'!$JC$9:$KZ$9,0),ROWS('6. Patients'!DN$10:DN$107))),0)+
IFERROR(SUMPRODUCT('6. Patients'!CA$10:CA$107,OFFSET('6. Patients'!$LA$9,1,MATCH($D40,'6. Patients'!$LB$9:$LU$9,0),ROWS('6. Patients'!DN$10:DN$107))),0)+
IFERROR(SUMPRODUCT('6. Patients'!CA$10:CA$107,OFFSET('6. Patients'!$LV$9,1,MATCH($D40,'6. Patients'!$LW$9:$NT$9,0),ROWS('6. Patients'!DN$10:DN$107))),0)+
IFERROR(SUMPRODUCT('6. Patients'!CA$10:CA$107,OFFSET('6. Patients'!$NU$9,1,MATCH($D40,'6. Patients'!$NV$9:$OO$9,0),ROWS('6. Patients'!DN$10:DN$107))),0),
IFERROR(SUMPRODUCT('6. Patients'!CA$10:CA$107,OFFSET('6. Patients'!$OP$9,1,MATCH($D40,'6. Patients'!$OQ$9:$QN$9,0),ROWS('6. Patients'!DN$10:DN$107))),0)+
IFERROR(SUMPRODUCT('6. Patients'!CA$10:CA$107,OFFSET('6. Patients'!$QO$9,1,MATCH($D40,'6. Patients'!$QP$9:$RI$9,0),ROWS('6. Patients'!DN$10:DN$107))),0)+
IFERROR(SUMPRODUCT('6. Patients'!CA$10:CA$107,OFFSET('6. Patients'!$RJ$9,1,MATCH($D40,'6. Patients'!$RK$9:$TH$9,0),ROWS('6. Patients'!DN$10:DN$107))),0)+
IFERROR(SUMPRODUCT('6. Patients'!CA$10:CA$107,OFFSET('6. Patients'!$TI$9,1,MATCH($D40,'6. Patients'!$TJ$9:$UC$9,0),ROWS('6. Patients'!DN$10:DN$107))),0))+
IFERROR(VLOOKUP($D40,$H$116:$L$146,COLUMNS($H$115:$J$115)-1+H$7,0)*$E40*$F40*'1. General Inputs'!$J$25,0),0),0)</f>
        <v>0</v>
      </c>
      <c r="I40" s="775">
        <f ca="1">ROUNDDOWN(IFERROR($F40*$E40*CHOOSE(I$7,
IFERROR(SUMPRODUCT('6. Patients'!CB$10:CB$107,OFFSET('6. Patients'!$DN$9,1,MATCH($D40,'6. Patients'!$DO$9:$FL$9,0),ROWS('6. Patients'!DO$10:DO$107))),0)+
IFERROR(SUMPRODUCT('6. Patients'!CB$10:CB$107,OFFSET('6. Patients'!$FM$9,1,MATCH($D40,'6. Patients'!$FN$9:$GG$9,0),ROWS('6. Patients'!DO$10:DO$107))),0)+
IFERROR(SUMPRODUCT('6. Patients'!CB$10:CB$107,OFFSET('6. Patients'!$GH$9,1,MATCH($D40,'6. Patients'!$GI$9:$IF$9,0),ROWS('6. Patients'!DO$10:DO$107))),0)+
IFERROR(SUMPRODUCT('6. Patients'!CB$10:CB$107,OFFSET('6. Patients'!$IG$9,1,MATCH($D40,'6. Patients'!$IH$9:$JA$9,0),ROWS('6. Patients'!DO$10:DO$107))),0),
IFERROR(SUMPRODUCT('6. Patients'!CB$10:CB$107,OFFSET('6. Patients'!$JB$9,1,MATCH($D40,'6. Patients'!$JC$9:$KZ$9,0),ROWS('6. Patients'!DO$10:DO$107))),0)+
IFERROR(SUMPRODUCT('6. Patients'!CB$10:CB$107,OFFSET('6. Patients'!$LA$9,1,MATCH($D40,'6. Patients'!$LB$9:$LU$9,0),ROWS('6. Patients'!DO$10:DO$107))),0)+
IFERROR(SUMPRODUCT('6. Patients'!CB$10:CB$107,OFFSET('6. Patients'!$LV$9,1,MATCH($D40,'6. Patients'!$LW$9:$NT$9,0),ROWS('6. Patients'!DO$10:DO$107))),0)+
IFERROR(SUMPRODUCT('6. Patients'!CB$10:CB$107,OFFSET('6. Patients'!$NU$9,1,MATCH($D40,'6. Patients'!$NV$9:$OO$9,0),ROWS('6. Patients'!DO$10:DO$107))),0),
IFERROR(SUMPRODUCT('6. Patients'!CB$10:CB$107,OFFSET('6. Patients'!$OP$9,1,MATCH($D40,'6. Patients'!$OQ$9:$QN$9,0),ROWS('6. Patients'!DO$10:DO$107))),0)+
IFERROR(SUMPRODUCT('6. Patients'!CB$10:CB$107,OFFSET('6. Patients'!$QO$9,1,MATCH($D40,'6. Patients'!$QP$9:$RI$9,0),ROWS('6. Patients'!DO$10:DO$107))),0)+
IFERROR(SUMPRODUCT('6. Patients'!CB$10:CB$107,OFFSET('6. Patients'!$RJ$9,1,MATCH($D40,'6. Patients'!$RK$9:$TH$9,0),ROWS('6. Patients'!DO$10:DO$107))),0)+
IFERROR(SUMPRODUCT('6. Patients'!CB$10:CB$107,OFFSET('6. Patients'!$TI$9,1,MATCH($D40,'6. Patients'!$TJ$9:$UC$9,0),ROWS('6. Patients'!DO$10:DO$107))),0))+
IFERROR(VLOOKUP($D40,$H$116:$L$146,COLUMNS($H$115:$J$115)-1+I$7,0)*$E40*$F40*'1. General Inputs'!$J$25,0),0),0)</f>
        <v>0</v>
      </c>
      <c r="J40" s="775">
        <f ca="1">ROUNDDOWN(IFERROR($F40*$E40*CHOOSE(J$7,
IFERROR(SUMPRODUCT('6. Patients'!CC$10:CC$107,OFFSET('6. Patients'!$DN$9,1,MATCH($D40,'6. Patients'!$DO$9:$FL$9,0),ROWS('6. Patients'!DP$10:DP$107))),0)+
IFERROR(SUMPRODUCT('6. Patients'!CC$10:CC$107,OFFSET('6. Patients'!$FM$9,1,MATCH($D40,'6. Patients'!$FN$9:$GG$9,0),ROWS('6. Patients'!DP$10:DP$107))),0)+
IFERROR(SUMPRODUCT('6. Patients'!CC$10:CC$107,OFFSET('6. Patients'!$GH$9,1,MATCH($D40,'6. Patients'!$GI$9:$IF$9,0),ROWS('6. Patients'!DP$10:DP$107))),0)+
IFERROR(SUMPRODUCT('6. Patients'!CC$10:CC$107,OFFSET('6. Patients'!$IG$9,1,MATCH($D40,'6. Patients'!$IH$9:$JA$9,0),ROWS('6. Patients'!DP$10:DP$107))),0),
IFERROR(SUMPRODUCT('6. Patients'!CC$10:CC$107,OFFSET('6. Patients'!$JB$9,1,MATCH($D40,'6. Patients'!$JC$9:$KZ$9,0),ROWS('6. Patients'!DP$10:DP$107))),0)+
IFERROR(SUMPRODUCT('6. Patients'!CC$10:CC$107,OFFSET('6. Patients'!$LA$9,1,MATCH($D40,'6. Patients'!$LB$9:$LU$9,0),ROWS('6. Patients'!DP$10:DP$107))),0)+
IFERROR(SUMPRODUCT('6. Patients'!CC$10:CC$107,OFFSET('6. Patients'!$LV$9,1,MATCH($D40,'6. Patients'!$LW$9:$NT$9,0),ROWS('6. Patients'!DP$10:DP$107))),0)+
IFERROR(SUMPRODUCT('6. Patients'!CC$10:CC$107,OFFSET('6. Patients'!$NU$9,1,MATCH($D40,'6. Patients'!$NV$9:$OO$9,0),ROWS('6. Patients'!DP$10:DP$107))),0),
IFERROR(SUMPRODUCT('6. Patients'!CC$10:CC$107,OFFSET('6. Patients'!$OP$9,1,MATCH($D40,'6. Patients'!$OQ$9:$QN$9,0),ROWS('6. Patients'!DP$10:DP$107))),0)+
IFERROR(SUMPRODUCT('6. Patients'!CC$10:CC$107,OFFSET('6. Patients'!$QO$9,1,MATCH($D40,'6. Patients'!$QP$9:$RI$9,0),ROWS('6. Patients'!DP$10:DP$107))),0)+
IFERROR(SUMPRODUCT('6. Patients'!CC$10:CC$107,OFFSET('6. Patients'!$RJ$9,1,MATCH($D40,'6. Patients'!$RK$9:$TH$9,0),ROWS('6. Patients'!DP$10:DP$107))),0)+
IFERROR(SUMPRODUCT('6. Patients'!CC$10:CC$107,OFFSET('6. Patients'!$TI$9,1,MATCH($D40,'6. Patients'!$TJ$9:$UC$9,0),ROWS('6. Patients'!DP$10:DP$107))),0))+
IFERROR(VLOOKUP($D40,$H$116:$L$146,COLUMNS($H$115:$J$115)-1+J$7,0)*$E40*$F40*'1. General Inputs'!$J$25,0),0),0)</f>
        <v>0</v>
      </c>
      <c r="K40" s="775">
        <f ca="1">ROUNDDOWN(IFERROR($F40*$E40*CHOOSE(K$7,
IFERROR(SUMPRODUCT('6. Patients'!CD$10:CD$107,OFFSET('6. Patients'!$DN$9,1,MATCH($D40,'6. Patients'!$DO$9:$FL$9,0),ROWS('6. Patients'!DQ$10:DQ$107))),0)+
IFERROR(SUMPRODUCT('6. Patients'!CD$10:CD$107,OFFSET('6. Patients'!$FM$9,1,MATCH($D40,'6. Patients'!$FN$9:$GG$9,0),ROWS('6. Patients'!DQ$10:DQ$107))),0)+
IFERROR(SUMPRODUCT('6. Patients'!CD$10:CD$107,OFFSET('6. Patients'!$GH$9,1,MATCH($D40,'6. Patients'!$GI$9:$IF$9,0),ROWS('6. Patients'!DQ$10:DQ$107))),0)+
IFERROR(SUMPRODUCT('6. Patients'!CD$10:CD$107,OFFSET('6. Patients'!$IG$9,1,MATCH($D40,'6. Patients'!$IH$9:$JA$9,0),ROWS('6. Patients'!DQ$10:DQ$107))),0),
IFERROR(SUMPRODUCT('6. Patients'!CD$10:CD$107,OFFSET('6. Patients'!$JB$9,1,MATCH($D40,'6. Patients'!$JC$9:$KZ$9,0),ROWS('6. Patients'!DQ$10:DQ$107))),0)+
IFERROR(SUMPRODUCT('6. Patients'!CD$10:CD$107,OFFSET('6. Patients'!$LA$9,1,MATCH($D40,'6. Patients'!$LB$9:$LU$9,0),ROWS('6. Patients'!DQ$10:DQ$107))),0)+
IFERROR(SUMPRODUCT('6. Patients'!CD$10:CD$107,OFFSET('6. Patients'!$LV$9,1,MATCH($D40,'6. Patients'!$LW$9:$NT$9,0),ROWS('6. Patients'!DQ$10:DQ$107))),0)+
IFERROR(SUMPRODUCT('6. Patients'!CD$10:CD$107,OFFSET('6. Patients'!$NU$9,1,MATCH($D40,'6. Patients'!$NV$9:$OO$9,0),ROWS('6. Patients'!DQ$10:DQ$107))),0),
IFERROR(SUMPRODUCT('6. Patients'!CD$10:CD$107,OFFSET('6. Patients'!$OP$9,1,MATCH($D40,'6. Patients'!$OQ$9:$QN$9,0),ROWS('6. Patients'!DQ$10:DQ$107))),0)+
IFERROR(SUMPRODUCT('6. Patients'!CD$10:CD$107,OFFSET('6. Patients'!$QO$9,1,MATCH($D40,'6. Patients'!$QP$9:$RI$9,0),ROWS('6. Patients'!DQ$10:DQ$107))),0)+
IFERROR(SUMPRODUCT('6. Patients'!CD$10:CD$107,OFFSET('6. Patients'!$RJ$9,1,MATCH($D40,'6. Patients'!$RK$9:$TH$9,0),ROWS('6. Patients'!DQ$10:DQ$107))),0)+
IFERROR(SUMPRODUCT('6. Patients'!CD$10:CD$107,OFFSET('6. Patients'!$TI$9,1,MATCH($D40,'6. Patients'!$TJ$9:$UC$9,0),ROWS('6. Patients'!DQ$10:DQ$107))),0))+
IFERROR(VLOOKUP($D40,$H$116:$L$146,COLUMNS($H$115:$J$115)-1+K$7,0)*$E40*$F40*'1. General Inputs'!$J$25,0),0),0)</f>
        <v>0</v>
      </c>
      <c r="L40" s="775">
        <f ca="1">ROUNDDOWN(IFERROR($F40*$E40*CHOOSE(L$7,
IFERROR(SUMPRODUCT('6. Patients'!CE$10:CE$107,OFFSET('6. Patients'!$DN$9,1,MATCH($D40,'6. Patients'!$DO$9:$FL$9,0),ROWS('6. Patients'!DR$10:DR$107))),0)+
IFERROR(SUMPRODUCT('6. Patients'!CE$10:CE$107,OFFSET('6. Patients'!$FM$9,1,MATCH($D40,'6. Patients'!$FN$9:$GG$9,0),ROWS('6. Patients'!DR$10:DR$107))),0)+
IFERROR(SUMPRODUCT('6. Patients'!CE$10:CE$107,OFFSET('6. Patients'!$GH$9,1,MATCH($D40,'6. Patients'!$GI$9:$IF$9,0),ROWS('6. Patients'!DR$10:DR$107))),0)+
IFERROR(SUMPRODUCT('6. Patients'!CE$10:CE$107,OFFSET('6. Patients'!$IG$9,1,MATCH($D40,'6. Patients'!$IH$9:$JA$9,0),ROWS('6. Patients'!DR$10:DR$107))),0),
IFERROR(SUMPRODUCT('6. Patients'!CE$10:CE$107,OFFSET('6. Patients'!$JB$9,1,MATCH($D40,'6. Patients'!$JC$9:$KZ$9,0),ROWS('6. Patients'!DR$10:DR$107))),0)+
IFERROR(SUMPRODUCT('6. Patients'!CE$10:CE$107,OFFSET('6. Patients'!$LA$9,1,MATCH($D40,'6. Patients'!$LB$9:$LU$9,0),ROWS('6. Patients'!DR$10:DR$107))),0)+
IFERROR(SUMPRODUCT('6. Patients'!CE$10:CE$107,OFFSET('6. Patients'!$LV$9,1,MATCH($D40,'6. Patients'!$LW$9:$NT$9,0),ROWS('6. Patients'!DR$10:DR$107))),0)+
IFERROR(SUMPRODUCT('6. Patients'!CE$10:CE$107,OFFSET('6. Patients'!$NU$9,1,MATCH($D40,'6. Patients'!$NV$9:$OO$9,0),ROWS('6. Patients'!DR$10:DR$107))),0),
IFERROR(SUMPRODUCT('6. Patients'!CE$10:CE$107,OFFSET('6. Patients'!$OP$9,1,MATCH($D40,'6. Patients'!$OQ$9:$QN$9,0),ROWS('6. Patients'!DR$10:DR$107))),0)+
IFERROR(SUMPRODUCT('6. Patients'!CE$10:CE$107,OFFSET('6. Patients'!$QO$9,1,MATCH($D40,'6. Patients'!$QP$9:$RI$9,0),ROWS('6. Patients'!DR$10:DR$107))),0)+
IFERROR(SUMPRODUCT('6. Patients'!CE$10:CE$107,OFFSET('6. Patients'!$RJ$9,1,MATCH($D40,'6. Patients'!$RK$9:$TH$9,0),ROWS('6. Patients'!DR$10:DR$107))),0)+
IFERROR(SUMPRODUCT('6. Patients'!CE$10:CE$107,OFFSET('6. Patients'!$TI$9,1,MATCH($D40,'6. Patients'!$TJ$9:$UC$9,0),ROWS('6. Patients'!DR$10:DR$107))),0))+
IFERROR(VLOOKUP($D40,$H$116:$L$146,COLUMNS($H$115:$J$115)-1+L$7,0)*$E40*$F40*'1. General Inputs'!$J$25,0),0),0)</f>
        <v>0</v>
      </c>
      <c r="M40" s="775">
        <f ca="1">ROUNDDOWN(IFERROR($F40*$E40*CHOOSE(M$7,
IFERROR(SUMPRODUCT('6. Patients'!CF$10:CF$107,OFFSET('6. Patients'!$DN$9,1,MATCH($D40,'6. Patients'!$DO$9:$FL$9,0),ROWS('6. Patients'!DS$10:DS$107))),0)+
IFERROR(SUMPRODUCT('6. Patients'!CF$10:CF$107,OFFSET('6. Patients'!$FM$9,1,MATCH($D40,'6. Patients'!$FN$9:$GG$9,0),ROWS('6. Patients'!DS$10:DS$107))),0)+
IFERROR(SUMPRODUCT('6. Patients'!CF$10:CF$107,OFFSET('6. Patients'!$GH$9,1,MATCH($D40,'6. Patients'!$GI$9:$IF$9,0),ROWS('6. Patients'!DS$10:DS$107))),0)+
IFERROR(SUMPRODUCT('6. Patients'!CF$10:CF$107,OFFSET('6. Patients'!$IG$9,1,MATCH($D40,'6. Patients'!$IH$9:$JA$9,0),ROWS('6. Patients'!DS$10:DS$107))),0),
IFERROR(SUMPRODUCT('6. Patients'!CF$10:CF$107,OFFSET('6. Patients'!$JB$9,1,MATCH($D40,'6. Patients'!$JC$9:$KZ$9,0),ROWS('6. Patients'!DS$10:DS$107))),0)+
IFERROR(SUMPRODUCT('6. Patients'!CF$10:CF$107,OFFSET('6. Patients'!$LA$9,1,MATCH($D40,'6. Patients'!$LB$9:$LU$9,0),ROWS('6. Patients'!DS$10:DS$107))),0)+
IFERROR(SUMPRODUCT('6. Patients'!CF$10:CF$107,OFFSET('6. Patients'!$LV$9,1,MATCH($D40,'6. Patients'!$LW$9:$NT$9,0),ROWS('6. Patients'!DS$10:DS$107))),0)+
IFERROR(SUMPRODUCT('6. Patients'!CF$10:CF$107,OFFSET('6. Patients'!$NU$9,1,MATCH($D40,'6. Patients'!$NV$9:$OO$9,0),ROWS('6. Patients'!DS$10:DS$107))),0),
IFERROR(SUMPRODUCT('6. Patients'!CF$10:CF$107,OFFSET('6. Patients'!$OP$9,1,MATCH($D40,'6. Patients'!$OQ$9:$QN$9,0),ROWS('6. Patients'!DS$10:DS$107))),0)+
IFERROR(SUMPRODUCT('6. Patients'!CF$10:CF$107,OFFSET('6. Patients'!$QO$9,1,MATCH($D40,'6. Patients'!$QP$9:$RI$9,0),ROWS('6. Patients'!DS$10:DS$107))),0)+
IFERROR(SUMPRODUCT('6. Patients'!CF$10:CF$107,OFFSET('6. Patients'!$RJ$9,1,MATCH($D40,'6. Patients'!$RK$9:$TH$9,0),ROWS('6. Patients'!DS$10:DS$107))),0)+
IFERROR(SUMPRODUCT('6. Patients'!CF$10:CF$107,OFFSET('6. Patients'!$TI$9,1,MATCH($D40,'6. Patients'!$TJ$9:$UC$9,0),ROWS('6. Patients'!DS$10:DS$107))),0))+
IFERROR(VLOOKUP($D40,$H$116:$L$146,COLUMNS($H$115:$J$115)-1+M$7,0)*$E40*$F40*'1. General Inputs'!$J$25,0),0),0)</f>
        <v>0</v>
      </c>
      <c r="N40" s="775">
        <f ca="1">ROUNDDOWN(IFERROR($F40*$E40*CHOOSE(N$7,
IFERROR(SUMPRODUCT('6. Patients'!CG$10:CG$107,OFFSET('6. Patients'!$DN$9,1,MATCH($D40,'6. Patients'!$DO$9:$FL$9,0),ROWS('6. Patients'!DT$10:DT$107))),0)+
IFERROR(SUMPRODUCT('6. Patients'!CG$10:CG$107,OFFSET('6. Patients'!$FM$9,1,MATCH($D40,'6. Patients'!$FN$9:$GG$9,0),ROWS('6. Patients'!DT$10:DT$107))),0)+
IFERROR(SUMPRODUCT('6. Patients'!CG$10:CG$107,OFFSET('6. Patients'!$GH$9,1,MATCH($D40,'6. Patients'!$GI$9:$IF$9,0),ROWS('6. Patients'!DT$10:DT$107))),0)+
IFERROR(SUMPRODUCT('6. Patients'!CG$10:CG$107,OFFSET('6. Patients'!$IG$9,1,MATCH($D40,'6. Patients'!$IH$9:$JA$9,0),ROWS('6. Patients'!DT$10:DT$107))),0),
IFERROR(SUMPRODUCT('6. Patients'!CG$10:CG$107,OFFSET('6. Patients'!$JB$9,1,MATCH($D40,'6. Patients'!$JC$9:$KZ$9,0),ROWS('6. Patients'!DT$10:DT$107))),0)+
IFERROR(SUMPRODUCT('6. Patients'!CG$10:CG$107,OFFSET('6. Patients'!$LA$9,1,MATCH($D40,'6. Patients'!$LB$9:$LU$9,0),ROWS('6. Patients'!DT$10:DT$107))),0)+
IFERROR(SUMPRODUCT('6. Patients'!CG$10:CG$107,OFFSET('6. Patients'!$LV$9,1,MATCH($D40,'6. Patients'!$LW$9:$NT$9,0),ROWS('6. Patients'!DT$10:DT$107))),0)+
IFERROR(SUMPRODUCT('6. Patients'!CG$10:CG$107,OFFSET('6. Patients'!$NU$9,1,MATCH($D40,'6. Patients'!$NV$9:$OO$9,0),ROWS('6. Patients'!DT$10:DT$107))),0),
IFERROR(SUMPRODUCT('6. Patients'!CG$10:CG$107,OFFSET('6. Patients'!$OP$9,1,MATCH($D40,'6. Patients'!$OQ$9:$QN$9,0),ROWS('6. Patients'!DT$10:DT$107))),0)+
IFERROR(SUMPRODUCT('6. Patients'!CG$10:CG$107,OFFSET('6. Patients'!$QO$9,1,MATCH($D40,'6. Patients'!$QP$9:$RI$9,0),ROWS('6. Patients'!DT$10:DT$107))),0)+
IFERROR(SUMPRODUCT('6. Patients'!CG$10:CG$107,OFFSET('6. Patients'!$RJ$9,1,MATCH($D40,'6. Patients'!$RK$9:$TH$9,0),ROWS('6. Patients'!DT$10:DT$107))),0)+
IFERROR(SUMPRODUCT('6. Patients'!CG$10:CG$107,OFFSET('6. Patients'!$TI$9,1,MATCH($D40,'6. Patients'!$TJ$9:$UC$9,0),ROWS('6. Patients'!DT$10:DT$107))),0))+
IFERROR(VLOOKUP($D40,$H$116:$L$146,COLUMNS($H$115:$J$115)-1+N$7,0)*$E40*$F40*'1. General Inputs'!$J$25,0),0),0)</f>
        <v>0</v>
      </c>
      <c r="O40" s="775">
        <f ca="1">ROUNDDOWN(IFERROR($F40*$E40*CHOOSE(O$7,
IFERROR(SUMPRODUCT('6. Patients'!CH$10:CH$107,OFFSET('6. Patients'!$DN$9,1,MATCH($D40,'6. Patients'!$DO$9:$FL$9,0),ROWS('6. Patients'!DU$10:DU$107))),0)+
IFERROR(SUMPRODUCT('6. Patients'!CH$10:CH$107,OFFSET('6. Patients'!$FM$9,1,MATCH($D40,'6. Patients'!$FN$9:$GG$9,0),ROWS('6. Patients'!DU$10:DU$107))),0)+
IFERROR(SUMPRODUCT('6. Patients'!CH$10:CH$107,OFFSET('6. Patients'!$GH$9,1,MATCH($D40,'6. Patients'!$GI$9:$IF$9,0),ROWS('6. Patients'!DU$10:DU$107))),0)+
IFERROR(SUMPRODUCT('6. Patients'!CH$10:CH$107,OFFSET('6. Patients'!$IG$9,1,MATCH($D40,'6. Patients'!$IH$9:$JA$9,0),ROWS('6. Patients'!DU$10:DU$107))),0),
IFERROR(SUMPRODUCT('6. Patients'!CH$10:CH$107,OFFSET('6. Patients'!$JB$9,1,MATCH($D40,'6. Patients'!$JC$9:$KZ$9,0),ROWS('6. Patients'!DU$10:DU$107))),0)+
IFERROR(SUMPRODUCT('6. Patients'!CH$10:CH$107,OFFSET('6. Patients'!$LA$9,1,MATCH($D40,'6. Patients'!$LB$9:$LU$9,0),ROWS('6. Patients'!DU$10:DU$107))),0)+
IFERROR(SUMPRODUCT('6. Patients'!CH$10:CH$107,OFFSET('6. Patients'!$LV$9,1,MATCH($D40,'6. Patients'!$LW$9:$NT$9,0),ROWS('6. Patients'!DU$10:DU$107))),0)+
IFERROR(SUMPRODUCT('6. Patients'!CH$10:CH$107,OFFSET('6. Patients'!$NU$9,1,MATCH($D40,'6. Patients'!$NV$9:$OO$9,0),ROWS('6. Patients'!DU$10:DU$107))),0),
IFERROR(SUMPRODUCT('6. Patients'!CH$10:CH$107,OFFSET('6. Patients'!$OP$9,1,MATCH($D40,'6. Patients'!$OQ$9:$QN$9,0),ROWS('6. Patients'!DU$10:DU$107))),0)+
IFERROR(SUMPRODUCT('6. Patients'!CH$10:CH$107,OFFSET('6. Patients'!$QO$9,1,MATCH($D40,'6. Patients'!$QP$9:$RI$9,0),ROWS('6. Patients'!DU$10:DU$107))),0)+
IFERROR(SUMPRODUCT('6. Patients'!CH$10:CH$107,OFFSET('6. Patients'!$RJ$9,1,MATCH($D40,'6. Patients'!$RK$9:$TH$9,0),ROWS('6. Patients'!DU$10:DU$107))),0)+
IFERROR(SUMPRODUCT('6. Patients'!CH$10:CH$107,OFFSET('6. Patients'!$TI$9,1,MATCH($D40,'6. Patients'!$TJ$9:$UC$9,0),ROWS('6. Patients'!DU$10:DU$107))),0))+
IFERROR(VLOOKUP($D40,$H$116:$L$146,COLUMNS($H$115:$J$115)-1+O$7,0)*$E40*$F40*'1. General Inputs'!$J$25,0),0),0)</f>
        <v>0</v>
      </c>
      <c r="P40" s="775">
        <f ca="1">ROUNDDOWN(IFERROR($F40*$E40*CHOOSE(P$7,
IFERROR(SUMPRODUCT('6. Patients'!CI$10:CI$107,OFFSET('6. Patients'!$DN$9,1,MATCH($D40,'6. Patients'!$DO$9:$FL$9,0),ROWS('6. Patients'!DV$10:DV$107))),0)+
IFERROR(SUMPRODUCT('6. Patients'!CI$10:CI$107,OFFSET('6. Patients'!$FM$9,1,MATCH($D40,'6. Patients'!$FN$9:$GG$9,0),ROWS('6. Patients'!DV$10:DV$107))),0)+
IFERROR(SUMPRODUCT('6. Patients'!CI$10:CI$107,OFFSET('6. Patients'!$GH$9,1,MATCH($D40,'6. Patients'!$GI$9:$IF$9,0),ROWS('6. Patients'!DV$10:DV$107))),0)+
IFERROR(SUMPRODUCT('6. Patients'!CI$10:CI$107,OFFSET('6. Patients'!$IG$9,1,MATCH($D40,'6. Patients'!$IH$9:$JA$9,0),ROWS('6. Patients'!DV$10:DV$107))),0),
IFERROR(SUMPRODUCT('6. Patients'!CI$10:CI$107,OFFSET('6. Patients'!$JB$9,1,MATCH($D40,'6. Patients'!$JC$9:$KZ$9,0),ROWS('6. Patients'!DV$10:DV$107))),0)+
IFERROR(SUMPRODUCT('6. Patients'!CI$10:CI$107,OFFSET('6. Patients'!$LA$9,1,MATCH($D40,'6. Patients'!$LB$9:$LU$9,0),ROWS('6. Patients'!DV$10:DV$107))),0)+
IFERROR(SUMPRODUCT('6. Patients'!CI$10:CI$107,OFFSET('6. Patients'!$LV$9,1,MATCH($D40,'6. Patients'!$LW$9:$NT$9,0),ROWS('6. Patients'!DV$10:DV$107))),0)+
IFERROR(SUMPRODUCT('6. Patients'!CI$10:CI$107,OFFSET('6. Patients'!$NU$9,1,MATCH($D40,'6. Patients'!$NV$9:$OO$9,0),ROWS('6. Patients'!DV$10:DV$107))),0),
IFERROR(SUMPRODUCT('6. Patients'!CI$10:CI$107,OFFSET('6. Patients'!$OP$9,1,MATCH($D40,'6. Patients'!$OQ$9:$QN$9,0),ROWS('6. Patients'!DV$10:DV$107))),0)+
IFERROR(SUMPRODUCT('6. Patients'!CI$10:CI$107,OFFSET('6. Patients'!$QO$9,1,MATCH($D40,'6. Patients'!$QP$9:$RI$9,0),ROWS('6. Patients'!DV$10:DV$107))),0)+
IFERROR(SUMPRODUCT('6. Patients'!CI$10:CI$107,OFFSET('6. Patients'!$RJ$9,1,MATCH($D40,'6. Patients'!$RK$9:$TH$9,0),ROWS('6. Patients'!DV$10:DV$107))),0)+
IFERROR(SUMPRODUCT('6. Patients'!CI$10:CI$107,OFFSET('6. Patients'!$TI$9,1,MATCH($D40,'6. Patients'!$TJ$9:$UC$9,0),ROWS('6. Patients'!DV$10:DV$107))),0))+
IFERROR(VLOOKUP($D40,$H$116:$L$146,COLUMNS($H$115:$J$115)-1+P$7,0)*$E40*$F40*'1. General Inputs'!$J$25,0),0),0)</f>
        <v>0</v>
      </c>
      <c r="Q40" s="775">
        <f ca="1">ROUNDDOWN(IFERROR($F40*$E40*CHOOSE(Q$7,
IFERROR(SUMPRODUCT('6. Patients'!CJ$10:CJ$107,OFFSET('6. Patients'!$DN$9,1,MATCH($D40,'6. Patients'!$DO$9:$FL$9,0),ROWS('6. Patients'!DW$10:DW$107))),0)+
IFERROR(SUMPRODUCT('6. Patients'!CJ$10:CJ$107,OFFSET('6. Patients'!$FM$9,1,MATCH($D40,'6. Patients'!$FN$9:$GG$9,0),ROWS('6. Patients'!DW$10:DW$107))),0)+
IFERROR(SUMPRODUCT('6. Patients'!CJ$10:CJ$107,OFFSET('6. Patients'!$GH$9,1,MATCH($D40,'6. Patients'!$GI$9:$IF$9,0),ROWS('6. Patients'!DW$10:DW$107))),0)+
IFERROR(SUMPRODUCT('6. Patients'!CJ$10:CJ$107,OFFSET('6. Patients'!$IG$9,1,MATCH($D40,'6. Patients'!$IH$9:$JA$9,0),ROWS('6. Patients'!DW$10:DW$107))),0),
IFERROR(SUMPRODUCT('6. Patients'!CJ$10:CJ$107,OFFSET('6. Patients'!$JB$9,1,MATCH($D40,'6. Patients'!$JC$9:$KZ$9,0),ROWS('6. Patients'!DW$10:DW$107))),0)+
IFERROR(SUMPRODUCT('6. Patients'!CJ$10:CJ$107,OFFSET('6. Patients'!$LA$9,1,MATCH($D40,'6. Patients'!$LB$9:$LU$9,0),ROWS('6. Patients'!DW$10:DW$107))),0)+
IFERROR(SUMPRODUCT('6. Patients'!CJ$10:CJ$107,OFFSET('6. Patients'!$LV$9,1,MATCH($D40,'6. Patients'!$LW$9:$NT$9,0),ROWS('6. Patients'!DW$10:DW$107))),0)+
IFERROR(SUMPRODUCT('6. Patients'!CJ$10:CJ$107,OFFSET('6. Patients'!$NU$9,1,MATCH($D40,'6. Patients'!$NV$9:$OO$9,0),ROWS('6. Patients'!DW$10:DW$107))),0),
IFERROR(SUMPRODUCT('6. Patients'!CJ$10:CJ$107,OFFSET('6. Patients'!$OP$9,1,MATCH($D40,'6. Patients'!$OQ$9:$QN$9,0),ROWS('6. Patients'!DW$10:DW$107))),0)+
IFERROR(SUMPRODUCT('6. Patients'!CJ$10:CJ$107,OFFSET('6. Patients'!$QO$9,1,MATCH($D40,'6. Patients'!$QP$9:$RI$9,0),ROWS('6. Patients'!DW$10:DW$107))),0)+
IFERROR(SUMPRODUCT('6. Patients'!CJ$10:CJ$107,OFFSET('6. Patients'!$RJ$9,1,MATCH($D40,'6. Patients'!$RK$9:$TH$9,0),ROWS('6. Patients'!DW$10:DW$107))),0)+
IFERROR(SUMPRODUCT('6. Patients'!CJ$10:CJ$107,OFFSET('6. Patients'!$TI$9,1,MATCH($D40,'6. Patients'!$TJ$9:$UC$9,0),ROWS('6. Patients'!DW$10:DW$107))),0))+
IFERROR(VLOOKUP($D40,$H$116:$L$146,COLUMNS($H$115:$J$115)-1+Q$7,0)*$E40*$F40*'1. General Inputs'!$J$25,0),0),0)</f>
        <v>0</v>
      </c>
      <c r="R40" s="775">
        <f ca="1">ROUNDDOWN(IFERROR($F40*$E40*CHOOSE(R$7,
IFERROR(SUMPRODUCT('6. Patients'!CK$10:CK$107,OFFSET('6. Patients'!$DN$9,1,MATCH($D40,'6. Patients'!$DO$9:$FL$9,0),ROWS('6. Patients'!DX$10:DX$107))),0)+
IFERROR(SUMPRODUCT('6. Patients'!CK$10:CK$107,OFFSET('6. Patients'!$FM$9,1,MATCH($D40,'6. Patients'!$FN$9:$GG$9,0),ROWS('6. Patients'!DX$10:DX$107))),0)+
IFERROR(SUMPRODUCT('6. Patients'!CK$10:CK$107,OFFSET('6. Patients'!$GH$9,1,MATCH($D40,'6. Patients'!$GI$9:$IF$9,0),ROWS('6. Patients'!DX$10:DX$107))),0)+
IFERROR(SUMPRODUCT('6. Patients'!CK$10:CK$107,OFFSET('6. Patients'!$IG$9,1,MATCH($D40,'6. Patients'!$IH$9:$JA$9,0),ROWS('6. Patients'!DX$10:DX$107))),0),
IFERROR(SUMPRODUCT('6. Patients'!CK$10:CK$107,OFFSET('6. Patients'!$JB$9,1,MATCH($D40,'6. Patients'!$JC$9:$KZ$9,0),ROWS('6. Patients'!DX$10:DX$107))),0)+
IFERROR(SUMPRODUCT('6. Patients'!CK$10:CK$107,OFFSET('6. Patients'!$LA$9,1,MATCH($D40,'6. Patients'!$LB$9:$LU$9,0),ROWS('6. Patients'!DX$10:DX$107))),0)+
IFERROR(SUMPRODUCT('6. Patients'!CK$10:CK$107,OFFSET('6. Patients'!$LV$9,1,MATCH($D40,'6. Patients'!$LW$9:$NT$9,0),ROWS('6. Patients'!DX$10:DX$107))),0)+
IFERROR(SUMPRODUCT('6. Patients'!CK$10:CK$107,OFFSET('6. Patients'!$NU$9,1,MATCH($D40,'6. Patients'!$NV$9:$OO$9,0),ROWS('6. Patients'!DX$10:DX$107))),0),
IFERROR(SUMPRODUCT('6. Patients'!CK$10:CK$107,OFFSET('6. Patients'!$OP$9,1,MATCH($D40,'6. Patients'!$OQ$9:$QN$9,0),ROWS('6. Patients'!DX$10:DX$107))),0)+
IFERROR(SUMPRODUCT('6. Patients'!CK$10:CK$107,OFFSET('6. Patients'!$QO$9,1,MATCH($D40,'6. Patients'!$QP$9:$RI$9,0),ROWS('6. Patients'!DX$10:DX$107))),0)+
IFERROR(SUMPRODUCT('6. Patients'!CK$10:CK$107,OFFSET('6. Patients'!$RJ$9,1,MATCH($D40,'6. Patients'!$RK$9:$TH$9,0),ROWS('6. Patients'!DX$10:DX$107))),0)+
IFERROR(SUMPRODUCT('6. Patients'!CK$10:CK$107,OFFSET('6. Patients'!$TI$9,1,MATCH($D40,'6. Patients'!$TJ$9:$UC$9,0),ROWS('6. Patients'!DX$10:DX$107))),0))+
IFERROR(VLOOKUP($D40,$H$116:$L$146,COLUMNS($H$115:$J$115)-1+R$7,0)*$E40*$F40*'1. General Inputs'!$J$25,0),0),0)</f>
        <v>0</v>
      </c>
      <c r="S40" s="775">
        <f ca="1">ROUNDDOWN(IFERROR($F40*$E40*CHOOSE(S$7,
IFERROR(SUMPRODUCT('6. Patients'!CL$10:CL$107,OFFSET('6. Patients'!$DN$9,1,MATCH($D40,'6. Patients'!$DO$9:$FL$9,0),ROWS('6. Patients'!DY$10:DY$107))),0)+
IFERROR(SUMPRODUCT('6. Patients'!CL$10:CL$107,OFFSET('6. Patients'!$FM$9,1,MATCH($D40,'6. Patients'!$FN$9:$GG$9,0),ROWS('6. Patients'!DY$10:DY$107))),0)+
IFERROR(SUMPRODUCT('6. Patients'!CL$10:CL$107,OFFSET('6. Patients'!$GH$9,1,MATCH($D40,'6. Patients'!$GI$9:$IF$9,0),ROWS('6. Patients'!DY$10:DY$107))),0)+
IFERROR(SUMPRODUCT('6. Patients'!CL$10:CL$107,OFFSET('6. Patients'!$IG$9,1,MATCH($D40,'6. Patients'!$IH$9:$JA$9,0),ROWS('6. Patients'!DY$10:DY$107))),0),
IFERROR(SUMPRODUCT('6. Patients'!CL$10:CL$107,OFFSET('6. Patients'!$JB$9,1,MATCH($D40,'6. Patients'!$JC$9:$KZ$9,0),ROWS('6. Patients'!DY$10:DY$107))),0)+
IFERROR(SUMPRODUCT('6. Patients'!CL$10:CL$107,OFFSET('6. Patients'!$LA$9,1,MATCH($D40,'6. Patients'!$LB$9:$LU$9,0),ROWS('6. Patients'!DY$10:DY$107))),0)+
IFERROR(SUMPRODUCT('6. Patients'!CL$10:CL$107,OFFSET('6. Patients'!$LV$9,1,MATCH($D40,'6. Patients'!$LW$9:$NT$9,0),ROWS('6. Patients'!DY$10:DY$107))),0)+
IFERROR(SUMPRODUCT('6. Patients'!CL$10:CL$107,OFFSET('6. Patients'!$NU$9,1,MATCH($D40,'6. Patients'!$NV$9:$OO$9,0),ROWS('6. Patients'!DY$10:DY$107))),0),
IFERROR(SUMPRODUCT('6. Patients'!CL$10:CL$107,OFFSET('6. Patients'!$OP$9,1,MATCH($D40,'6. Patients'!$OQ$9:$QN$9,0),ROWS('6. Patients'!DY$10:DY$107))),0)+
IFERROR(SUMPRODUCT('6. Patients'!CL$10:CL$107,OFFSET('6. Patients'!$QO$9,1,MATCH($D40,'6. Patients'!$QP$9:$RI$9,0),ROWS('6. Patients'!DY$10:DY$107))),0)+
IFERROR(SUMPRODUCT('6. Patients'!CL$10:CL$107,OFFSET('6. Patients'!$RJ$9,1,MATCH($D40,'6. Patients'!$RK$9:$TH$9,0),ROWS('6. Patients'!DY$10:DY$107))),0)+
IFERROR(SUMPRODUCT('6. Patients'!CL$10:CL$107,OFFSET('6. Patients'!$TI$9,1,MATCH($D40,'6. Patients'!$TJ$9:$UC$9,0),ROWS('6. Patients'!DY$10:DY$107))),0))+
IFERROR(VLOOKUP($D40,$H$116:$L$146,COLUMNS($H$115:$J$115)-1+S$7,0)*$E40*$F40*'1. General Inputs'!$J$25,0),0),0)</f>
        <v>0</v>
      </c>
      <c r="T40" s="775">
        <f ca="1">ROUNDDOWN(IFERROR($F40*$E40*CHOOSE(T$7,
IFERROR(SUMPRODUCT('6. Patients'!CM$10:CM$107,OFFSET('6. Patients'!$DN$9,1,MATCH($D40,'6. Patients'!$DO$9:$FL$9,0),ROWS('6. Patients'!DZ$10:DZ$107))),0)+
IFERROR(SUMPRODUCT('6. Patients'!CM$10:CM$107,OFFSET('6. Patients'!$FM$9,1,MATCH($D40,'6. Patients'!$FN$9:$GG$9,0),ROWS('6. Patients'!DZ$10:DZ$107))),0)+
IFERROR(SUMPRODUCT('6. Patients'!CM$10:CM$107,OFFSET('6. Patients'!$GH$9,1,MATCH($D40,'6. Patients'!$GI$9:$IF$9,0),ROWS('6. Patients'!DZ$10:DZ$107))),0)+
IFERROR(SUMPRODUCT('6. Patients'!CM$10:CM$107,OFFSET('6. Patients'!$IG$9,1,MATCH($D40,'6. Patients'!$IH$9:$JA$9,0),ROWS('6. Patients'!DZ$10:DZ$107))),0),
IFERROR(SUMPRODUCT('6. Patients'!CM$10:CM$107,OFFSET('6. Patients'!$JB$9,1,MATCH($D40,'6. Patients'!$JC$9:$KZ$9,0),ROWS('6. Patients'!DZ$10:DZ$107))),0)+
IFERROR(SUMPRODUCT('6. Patients'!CM$10:CM$107,OFFSET('6. Patients'!$LA$9,1,MATCH($D40,'6. Patients'!$LB$9:$LU$9,0),ROWS('6. Patients'!DZ$10:DZ$107))),0)+
IFERROR(SUMPRODUCT('6. Patients'!CM$10:CM$107,OFFSET('6. Patients'!$LV$9,1,MATCH($D40,'6. Patients'!$LW$9:$NT$9,0),ROWS('6. Patients'!DZ$10:DZ$107))),0)+
IFERROR(SUMPRODUCT('6. Patients'!CM$10:CM$107,OFFSET('6. Patients'!$NU$9,1,MATCH($D40,'6. Patients'!$NV$9:$OO$9,0),ROWS('6. Patients'!DZ$10:DZ$107))),0),
IFERROR(SUMPRODUCT('6. Patients'!CM$10:CM$107,OFFSET('6. Patients'!$OP$9,1,MATCH($D40,'6. Patients'!$OQ$9:$QN$9,0),ROWS('6. Patients'!DZ$10:DZ$107))),0)+
IFERROR(SUMPRODUCT('6. Patients'!CM$10:CM$107,OFFSET('6. Patients'!$QO$9,1,MATCH($D40,'6. Patients'!$QP$9:$RI$9,0),ROWS('6. Patients'!DZ$10:DZ$107))),0)+
IFERROR(SUMPRODUCT('6. Patients'!CM$10:CM$107,OFFSET('6. Patients'!$RJ$9,1,MATCH($D40,'6. Patients'!$RK$9:$TH$9,0),ROWS('6. Patients'!DZ$10:DZ$107))),0)+
IFERROR(SUMPRODUCT('6. Patients'!CM$10:CM$107,OFFSET('6. Patients'!$TI$9,1,MATCH($D40,'6. Patients'!$TJ$9:$UC$9,0),ROWS('6. Patients'!DZ$10:DZ$107))),0))+
IFERROR(VLOOKUP($D40,$H$116:$L$146,COLUMNS($H$115:$J$115)-1+T$7,0)*$E40*$F40*'1. General Inputs'!$J$25,0),0),0)</f>
        <v>0</v>
      </c>
      <c r="U40" s="775">
        <f ca="1">ROUNDDOWN(IFERROR($F40*$E40*CHOOSE(U$7,
IFERROR(SUMPRODUCT('6. Patients'!CN$10:CN$107,OFFSET('6. Patients'!$DN$9,1,MATCH($D40,'6. Patients'!$DO$9:$FL$9,0),ROWS('6. Patients'!EA$10:EA$107))),0)+
IFERROR(SUMPRODUCT('6. Patients'!CN$10:CN$107,OFFSET('6. Patients'!$FM$9,1,MATCH($D40,'6. Patients'!$FN$9:$GG$9,0),ROWS('6. Patients'!EA$10:EA$107))),0)+
IFERROR(SUMPRODUCT('6. Patients'!CN$10:CN$107,OFFSET('6. Patients'!$GH$9,1,MATCH($D40,'6. Patients'!$GI$9:$IF$9,0),ROWS('6. Patients'!EA$10:EA$107))),0)+
IFERROR(SUMPRODUCT('6. Patients'!CN$10:CN$107,OFFSET('6. Patients'!$IG$9,1,MATCH($D40,'6. Patients'!$IH$9:$JA$9,0),ROWS('6. Patients'!EA$10:EA$107))),0),
IFERROR(SUMPRODUCT('6. Patients'!CN$10:CN$107,OFFSET('6. Patients'!$JB$9,1,MATCH($D40,'6. Patients'!$JC$9:$KZ$9,0),ROWS('6. Patients'!EA$10:EA$107))),0)+
IFERROR(SUMPRODUCT('6. Patients'!CN$10:CN$107,OFFSET('6. Patients'!$LA$9,1,MATCH($D40,'6. Patients'!$LB$9:$LU$9,0),ROWS('6. Patients'!EA$10:EA$107))),0)+
IFERROR(SUMPRODUCT('6. Patients'!CN$10:CN$107,OFFSET('6. Patients'!$LV$9,1,MATCH($D40,'6. Patients'!$LW$9:$NT$9,0),ROWS('6. Patients'!EA$10:EA$107))),0)+
IFERROR(SUMPRODUCT('6. Patients'!CN$10:CN$107,OFFSET('6. Patients'!$NU$9,1,MATCH($D40,'6. Patients'!$NV$9:$OO$9,0),ROWS('6. Patients'!EA$10:EA$107))),0),
IFERROR(SUMPRODUCT('6. Patients'!CN$10:CN$107,OFFSET('6. Patients'!$OP$9,1,MATCH($D40,'6. Patients'!$OQ$9:$QN$9,0),ROWS('6. Patients'!EA$10:EA$107))),0)+
IFERROR(SUMPRODUCT('6. Patients'!CN$10:CN$107,OFFSET('6. Patients'!$QO$9,1,MATCH($D40,'6. Patients'!$QP$9:$RI$9,0),ROWS('6. Patients'!EA$10:EA$107))),0)+
IFERROR(SUMPRODUCT('6. Patients'!CN$10:CN$107,OFFSET('6. Patients'!$RJ$9,1,MATCH($D40,'6. Patients'!$RK$9:$TH$9,0),ROWS('6. Patients'!EA$10:EA$107))),0)+
IFERROR(SUMPRODUCT('6. Patients'!CN$10:CN$107,OFFSET('6. Patients'!$TI$9,1,MATCH($D40,'6. Patients'!$TJ$9:$UC$9,0),ROWS('6. Patients'!EA$10:EA$107))),0))+
IFERROR(VLOOKUP($D40,$H$116:$L$146,COLUMNS($H$115:$J$115)-1+U$7,0)*$E40*$F40*'1. General Inputs'!$J$25,0),0),0)</f>
        <v>0</v>
      </c>
      <c r="V40" s="775">
        <f ca="1">ROUNDDOWN(IFERROR($F40*$E40*CHOOSE(V$7,
IFERROR(SUMPRODUCT('6. Patients'!CO$10:CO$107,OFFSET('6. Patients'!$DN$9,1,MATCH($D40,'6. Patients'!$DO$9:$FL$9,0),ROWS('6. Patients'!EB$10:EB$107))),0)+
IFERROR(SUMPRODUCT('6. Patients'!CO$10:CO$107,OFFSET('6. Patients'!$FM$9,1,MATCH($D40,'6. Patients'!$FN$9:$GG$9,0),ROWS('6. Patients'!EB$10:EB$107))),0)+
IFERROR(SUMPRODUCT('6. Patients'!CO$10:CO$107,OFFSET('6. Patients'!$GH$9,1,MATCH($D40,'6. Patients'!$GI$9:$IF$9,0),ROWS('6. Patients'!EB$10:EB$107))),0)+
IFERROR(SUMPRODUCT('6. Patients'!CO$10:CO$107,OFFSET('6. Patients'!$IG$9,1,MATCH($D40,'6. Patients'!$IH$9:$JA$9,0),ROWS('6. Patients'!EB$10:EB$107))),0),
IFERROR(SUMPRODUCT('6. Patients'!CO$10:CO$107,OFFSET('6. Patients'!$JB$9,1,MATCH($D40,'6. Patients'!$JC$9:$KZ$9,0),ROWS('6. Patients'!EB$10:EB$107))),0)+
IFERROR(SUMPRODUCT('6. Patients'!CO$10:CO$107,OFFSET('6. Patients'!$LA$9,1,MATCH($D40,'6. Patients'!$LB$9:$LU$9,0),ROWS('6. Patients'!EB$10:EB$107))),0)+
IFERROR(SUMPRODUCT('6. Patients'!CO$10:CO$107,OFFSET('6. Patients'!$LV$9,1,MATCH($D40,'6. Patients'!$LW$9:$NT$9,0),ROWS('6. Patients'!EB$10:EB$107))),0)+
IFERROR(SUMPRODUCT('6. Patients'!CO$10:CO$107,OFFSET('6. Patients'!$NU$9,1,MATCH($D40,'6. Patients'!$NV$9:$OO$9,0),ROWS('6. Patients'!EB$10:EB$107))),0),
IFERROR(SUMPRODUCT('6. Patients'!CO$10:CO$107,OFFSET('6. Patients'!$OP$9,1,MATCH($D40,'6. Patients'!$OQ$9:$QN$9,0),ROWS('6. Patients'!EB$10:EB$107))),0)+
IFERROR(SUMPRODUCT('6. Patients'!CO$10:CO$107,OFFSET('6. Patients'!$QO$9,1,MATCH($D40,'6. Patients'!$QP$9:$RI$9,0),ROWS('6. Patients'!EB$10:EB$107))),0)+
IFERROR(SUMPRODUCT('6. Patients'!CO$10:CO$107,OFFSET('6. Patients'!$RJ$9,1,MATCH($D40,'6. Patients'!$RK$9:$TH$9,0),ROWS('6. Patients'!EB$10:EB$107))),0)+
IFERROR(SUMPRODUCT('6. Patients'!CO$10:CO$107,OFFSET('6. Patients'!$TI$9,1,MATCH($D40,'6. Patients'!$TJ$9:$UC$9,0),ROWS('6. Patients'!EB$10:EB$107))),0))+
IFERROR(VLOOKUP($D40,$H$116:$L$146,COLUMNS($H$115:$J$115)-1+V$7,0)*$E40*$F40*'1. General Inputs'!$J$25,0),0),0)</f>
        <v>0</v>
      </c>
      <c r="W40" s="775">
        <f ca="1">ROUNDDOWN(IFERROR($F40*$E40*CHOOSE(W$7,
IFERROR(SUMPRODUCT('6. Patients'!CP$10:CP$107,OFFSET('6. Patients'!$DN$9,1,MATCH($D40,'6. Patients'!$DO$9:$FL$9,0),ROWS('6. Patients'!EC$10:EC$107))),0)+
IFERROR(SUMPRODUCT('6. Patients'!CP$10:CP$107,OFFSET('6. Patients'!$FM$9,1,MATCH($D40,'6. Patients'!$FN$9:$GG$9,0),ROWS('6. Patients'!EC$10:EC$107))),0)+
IFERROR(SUMPRODUCT('6. Patients'!CP$10:CP$107,OFFSET('6. Patients'!$GH$9,1,MATCH($D40,'6. Patients'!$GI$9:$IF$9,0),ROWS('6. Patients'!EC$10:EC$107))),0)+
IFERROR(SUMPRODUCT('6. Patients'!CP$10:CP$107,OFFSET('6. Patients'!$IG$9,1,MATCH($D40,'6. Patients'!$IH$9:$JA$9,0),ROWS('6. Patients'!EC$10:EC$107))),0),
IFERROR(SUMPRODUCT('6. Patients'!CP$10:CP$107,OFFSET('6. Patients'!$JB$9,1,MATCH($D40,'6. Patients'!$JC$9:$KZ$9,0),ROWS('6. Patients'!EC$10:EC$107))),0)+
IFERROR(SUMPRODUCT('6. Patients'!CP$10:CP$107,OFFSET('6. Patients'!$LA$9,1,MATCH($D40,'6. Patients'!$LB$9:$LU$9,0),ROWS('6. Patients'!EC$10:EC$107))),0)+
IFERROR(SUMPRODUCT('6. Patients'!CP$10:CP$107,OFFSET('6. Patients'!$LV$9,1,MATCH($D40,'6. Patients'!$LW$9:$NT$9,0),ROWS('6. Patients'!EC$10:EC$107))),0)+
IFERROR(SUMPRODUCT('6. Patients'!CP$10:CP$107,OFFSET('6. Patients'!$NU$9,1,MATCH($D40,'6. Patients'!$NV$9:$OO$9,0),ROWS('6. Patients'!EC$10:EC$107))),0),
IFERROR(SUMPRODUCT('6. Patients'!CP$10:CP$107,OFFSET('6. Patients'!$OP$9,1,MATCH($D40,'6. Patients'!$OQ$9:$QN$9,0),ROWS('6. Patients'!EC$10:EC$107))),0)+
IFERROR(SUMPRODUCT('6. Patients'!CP$10:CP$107,OFFSET('6. Patients'!$QO$9,1,MATCH($D40,'6. Patients'!$QP$9:$RI$9,0),ROWS('6. Patients'!EC$10:EC$107))),0)+
IFERROR(SUMPRODUCT('6. Patients'!CP$10:CP$107,OFFSET('6. Patients'!$RJ$9,1,MATCH($D40,'6. Patients'!$RK$9:$TH$9,0),ROWS('6. Patients'!EC$10:EC$107))),0)+
IFERROR(SUMPRODUCT('6. Patients'!CP$10:CP$107,OFFSET('6. Patients'!$TI$9,1,MATCH($D40,'6. Patients'!$TJ$9:$UC$9,0),ROWS('6. Patients'!EC$10:EC$107))),0))+
IFERROR(VLOOKUP($D40,$H$116:$L$146,COLUMNS($H$115:$J$115)-1+W$7,0)*$E40*$F40*'1. General Inputs'!$J$25,0),0),0)</f>
        <v>0</v>
      </c>
      <c r="X40" s="775">
        <f ca="1">ROUNDDOWN(IFERROR($F40*$E40*CHOOSE(X$7,
IFERROR(SUMPRODUCT('6. Patients'!CQ$10:CQ$107,OFFSET('6. Patients'!$DN$9,1,MATCH($D40,'6. Patients'!$DO$9:$FL$9,0),ROWS('6. Patients'!ED$10:ED$107))),0)+
IFERROR(SUMPRODUCT('6. Patients'!CQ$10:CQ$107,OFFSET('6. Patients'!$FM$9,1,MATCH($D40,'6. Patients'!$FN$9:$GG$9,0),ROWS('6. Patients'!ED$10:ED$107))),0)+
IFERROR(SUMPRODUCT('6. Patients'!CQ$10:CQ$107,OFFSET('6. Patients'!$GH$9,1,MATCH($D40,'6. Patients'!$GI$9:$IF$9,0),ROWS('6. Patients'!ED$10:ED$107))),0)+
IFERROR(SUMPRODUCT('6. Patients'!CQ$10:CQ$107,OFFSET('6. Patients'!$IG$9,1,MATCH($D40,'6. Patients'!$IH$9:$JA$9,0),ROWS('6. Patients'!ED$10:ED$107))),0),
IFERROR(SUMPRODUCT('6. Patients'!CQ$10:CQ$107,OFFSET('6. Patients'!$JB$9,1,MATCH($D40,'6. Patients'!$JC$9:$KZ$9,0),ROWS('6. Patients'!ED$10:ED$107))),0)+
IFERROR(SUMPRODUCT('6. Patients'!CQ$10:CQ$107,OFFSET('6. Patients'!$LA$9,1,MATCH($D40,'6. Patients'!$LB$9:$LU$9,0),ROWS('6. Patients'!ED$10:ED$107))),0)+
IFERROR(SUMPRODUCT('6. Patients'!CQ$10:CQ$107,OFFSET('6. Patients'!$LV$9,1,MATCH($D40,'6. Patients'!$LW$9:$NT$9,0),ROWS('6. Patients'!ED$10:ED$107))),0)+
IFERROR(SUMPRODUCT('6. Patients'!CQ$10:CQ$107,OFFSET('6. Patients'!$NU$9,1,MATCH($D40,'6. Patients'!$NV$9:$OO$9,0),ROWS('6. Patients'!ED$10:ED$107))),0),
IFERROR(SUMPRODUCT('6. Patients'!CQ$10:CQ$107,OFFSET('6. Patients'!$OP$9,1,MATCH($D40,'6. Patients'!$OQ$9:$QN$9,0),ROWS('6. Patients'!ED$10:ED$107))),0)+
IFERROR(SUMPRODUCT('6. Patients'!CQ$10:CQ$107,OFFSET('6. Patients'!$QO$9,1,MATCH($D40,'6. Patients'!$QP$9:$RI$9,0),ROWS('6. Patients'!ED$10:ED$107))),0)+
IFERROR(SUMPRODUCT('6. Patients'!CQ$10:CQ$107,OFFSET('6. Patients'!$RJ$9,1,MATCH($D40,'6. Patients'!$RK$9:$TH$9,0),ROWS('6. Patients'!ED$10:ED$107))),0)+
IFERROR(SUMPRODUCT('6. Patients'!CQ$10:CQ$107,OFFSET('6. Patients'!$TI$9,1,MATCH($D40,'6. Patients'!$TJ$9:$UC$9,0),ROWS('6. Patients'!ED$10:ED$107))),0))+
IFERROR(VLOOKUP($D40,$H$116:$L$146,COLUMNS($H$115:$J$115)-1+X$7,0)*$E40*$F40*'1. General Inputs'!$J$25,0),0),0)</f>
        <v>0</v>
      </c>
      <c r="Y40" s="775">
        <f ca="1">ROUNDDOWN(IFERROR($F40*$E40*CHOOSE(Y$7,
IFERROR(SUMPRODUCT('6. Patients'!CR$10:CR$107,OFFSET('6. Patients'!$DN$9,1,MATCH($D40,'6. Patients'!$DO$9:$FL$9,0),ROWS('6. Patients'!EE$10:EE$107))),0)+
IFERROR(SUMPRODUCT('6. Patients'!CR$10:CR$107,OFFSET('6. Patients'!$FM$9,1,MATCH($D40,'6. Patients'!$FN$9:$GG$9,0),ROWS('6. Patients'!EE$10:EE$107))),0)+
IFERROR(SUMPRODUCT('6. Patients'!CR$10:CR$107,OFFSET('6. Patients'!$GH$9,1,MATCH($D40,'6. Patients'!$GI$9:$IF$9,0),ROWS('6. Patients'!EE$10:EE$107))),0)+
IFERROR(SUMPRODUCT('6. Patients'!CR$10:CR$107,OFFSET('6. Patients'!$IG$9,1,MATCH($D40,'6. Patients'!$IH$9:$JA$9,0),ROWS('6. Patients'!EE$10:EE$107))),0),
IFERROR(SUMPRODUCT('6. Patients'!CR$10:CR$107,OFFSET('6. Patients'!$JB$9,1,MATCH($D40,'6. Patients'!$JC$9:$KZ$9,0),ROWS('6. Patients'!EE$10:EE$107))),0)+
IFERROR(SUMPRODUCT('6. Patients'!CR$10:CR$107,OFFSET('6. Patients'!$LA$9,1,MATCH($D40,'6. Patients'!$LB$9:$LU$9,0),ROWS('6. Patients'!EE$10:EE$107))),0)+
IFERROR(SUMPRODUCT('6. Patients'!CR$10:CR$107,OFFSET('6. Patients'!$LV$9,1,MATCH($D40,'6. Patients'!$LW$9:$NT$9,0),ROWS('6. Patients'!EE$10:EE$107))),0)+
IFERROR(SUMPRODUCT('6. Patients'!CR$10:CR$107,OFFSET('6. Patients'!$NU$9,1,MATCH($D40,'6. Patients'!$NV$9:$OO$9,0),ROWS('6. Patients'!EE$10:EE$107))),0),
IFERROR(SUMPRODUCT('6. Patients'!CR$10:CR$107,OFFSET('6. Patients'!$OP$9,1,MATCH($D40,'6. Patients'!$OQ$9:$QN$9,0),ROWS('6. Patients'!EE$10:EE$107))),0)+
IFERROR(SUMPRODUCT('6. Patients'!CR$10:CR$107,OFFSET('6. Patients'!$QO$9,1,MATCH($D40,'6. Patients'!$QP$9:$RI$9,0),ROWS('6. Patients'!EE$10:EE$107))),0)+
IFERROR(SUMPRODUCT('6. Patients'!CR$10:CR$107,OFFSET('6. Patients'!$RJ$9,1,MATCH($D40,'6. Patients'!$RK$9:$TH$9,0),ROWS('6. Patients'!EE$10:EE$107))),0)+
IFERROR(SUMPRODUCT('6. Patients'!CR$10:CR$107,OFFSET('6. Patients'!$TI$9,1,MATCH($D40,'6. Patients'!$TJ$9:$UC$9,0),ROWS('6. Patients'!EE$10:EE$107))),0))+
IFERROR(VLOOKUP($D40,$H$116:$L$146,COLUMNS($H$115:$J$115)-1+Y$7,0)*$E40*$F40*'1. General Inputs'!$J$25,0),0),0)</f>
        <v>0</v>
      </c>
      <c r="Z40" s="775">
        <f ca="1">ROUNDDOWN(IFERROR($F40*$E40*CHOOSE(Z$7,
IFERROR(SUMPRODUCT('6. Patients'!CS$10:CS$107,OFFSET('6. Patients'!$DN$9,1,MATCH($D40,'6. Patients'!$DO$9:$FL$9,0),ROWS('6. Patients'!EF$10:EF$107))),0)+
IFERROR(SUMPRODUCT('6. Patients'!CS$10:CS$107,OFFSET('6. Patients'!$FM$9,1,MATCH($D40,'6. Patients'!$FN$9:$GG$9,0),ROWS('6. Patients'!EF$10:EF$107))),0)+
IFERROR(SUMPRODUCT('6. Patients'!CS$10:CS$107,OFFSET('6. Patients'!$GH$9,1,MATCH($D40,'6. Patients'!$GI$9:$IF$9,0),ROWS('6. Patients'!EF$10:EF$107))),0)+
IFERROR(SUMPRODUCT('6. Patients'!CS$10:CS$107,OFFSET('6. Patients'!$IG$9,1,MATCH($D40,'6. Patients'!$IH$9:$JA$9,0),ROWS('6. Patients'!EF$10:EF$107))),0),
IFERROR(SUMPRODUCT('6. Patients'!CS$10:CS$107,OFFSET('6. Patients'!$JB$9,1,MATCH($D40,'6. Patients'!$JC$9:$KZ$9,0),ROWS('6. Patients'!EF$10:EF$107))),0)+
IFERROR(SUMPRODUCT('6. Patients'!CS$10:CS$107,OFFSET('6. Patients'!$LA$9,1,MATCH($D40,'6. Patients'!$LB$9:$LU$9,0),ROWS('6. Patients'!EF$10:EF$107))),0)+
IFERROR(SUMPRODUCT('6. Patients'!CS$10:CS$107,OFFSET('6. Patients'!$LV$9,1,MATCH($D40,'6. Patients'!$LW$9:$NT$9,0),ROWS('6. Patients'!EF$10:EF$107))),0)+
IFERROR(SUMPRODUCT('6. Patients'!CS$10:CS$107,OFFSET('6. Patients'!$NU$9,1,MATCH($D40,'6. Patients'!$NV$9:$OO$9,0),ROWS('6. Patients'!EF$10:EF$107))),0),
IFERROR(SUMPRODUCT('6. Patients'!CS$10:CS$107,OFFSET('6. Patients'!$OP$9,1,MATCH($D40,'6. Patients'!$OQ$9:$QN$9,0),ROWS('6. Patients'!EF$10:EF$107))),0)+
IFERROR(SUMPRODUCT('6. Patients'!CS$10:CS$107,OFFSET('6. Patients'!$QO$9,1,MATCH($D40,'6. Patients'!$QP$9:$RI$9,0),ROWS('6. Patients'!EF$10:EF$107))),0)+
IFERROR(SUMPRODUCT('6. Patients'!CS$10:CS$107,OFFSET('6. Patients'!$RJ$9,1,MATCH($D40,'6. Patients'!$RK$9:$TH$9,0),ROWS('6. Patients'!EF$10:EF$107))),0)+
IFERROR(SUMPRODUCT('6. Patients'!CS$10:CS$107,OFFSET('6. Patients'!$TI$9,1,MATCH($D40,'6. Patients'!$TJ$9:$UC$9,0),ROWS('6. Patients'!EF$10:EF$107))),0))+
IFERROR(VLOOKUP($D40,$H$116:$L$146,COLUMNS($H$115:$J$115)-1+Z$7,0)*$E40*$F40*'1. General Inputs'!$J$25,0),0),0)</f>
        <v>0</v>
      </c>
      <c r="AA40" s="775">
        <f ca="1">ROUNDDOWN(IFERROR($F40*$E40*CHOOSE(AA$7,
IFERROR(SUMPRODUCT('6. Patients'!CT$10:CT$107,OFFSET('6. Patients'!$DN$9,1,MATCH($D40,'6. Patients'!$DO$9:$FL$9,0),ROWS('6. Patients'!EG$10:EG$107))),0)+
IFERROR(SUMPRODUCT('6. Patients'!CT$10:CT$107,OFFSET('6. Patients'!$FM$9,1,MATCH($D40,'6. Patients'!$FN$9:$GG$9,0),ROWS('6. Patients'!EG$10:EG$107))),0)+
IFERROR(SUMPRODUCT('6. Patients'!CT$10:CT$107,OFFSET('6. Patients'!$GH$9,1,MATCH($D40,'6. Patients'!$GI$9:$IF$9,0),ROWS('6. Patients'!EG$10:EG$107))),0)+
IFERROR(SUMPRODUCT('6. Patients'!CT$10:CT$107,OFFSET('6. Patients'!$IG$9,1,MATCH($D40,'6. Patients'!$IH$9:$JA$9,0),ROWS('6. Patients'!EG$10:EG$107))),0),
IFERROR(SUMPRODUCT('6. Patients'!CT$10:CT$107,OFFSET('6. Patients'!$JB$9,1,MATCH($D40,'6. Patients'!$JC$9:$KZ$9,0),ROWS('6. Patients'!EG$10:EG$107))),0)+
IFERROR(SUMPRODUCT('6. Patients'!CT$10:CT$107,OFFSET('6. Patients'!$LA$9,1,MATCH($D40,'6. Patients'!$LB$9:$LU$9,0),ROWS('6. Patients'!EG$10:EG$107))),0)+
IFERROR(SUMPRODUCT('6. Patients'!CT$10:CT$107,OFFSET('6. Patients'!$LV$9,1,MATCH($D40,'6. Patients'!$LW$9:$NT$9,0),ROWS('6. Patients'!EG$10:EG$107))),0)+
IFERROR(SUMPRODUCT('6. Patients'!CT$10:CT$107,OFFSET('6. Patients'!$NU$9,1,MATCH($D40,'6. Patients'!$NV$9:$OO$9,0),ROWS('6. Patients'!EG$10:EG$107))),0),
IFERROR(SUMPRODUCT('6. Patients'!CT$10:CT$107,OFFSET('6. Patients'!$OP$9,1,MATCH($D40,'6. Patients'!$OQ$9:$QN$9,0),ROWS('6. Patients'!EG$10:EG$107))),0)+
IFERROR(SUMPRODUCT('6. Patients'!CT$10:CT$107,OFFSET('6. Patients'!$QO$9,1,MATCH($D40,'6. Patients'!$QP$9:$RI$9,0),ROWS('6. Patients'!EG$10:EG$107))),0)+
IFERROR(SUMPRODUCT('6. Patients'!CT$10:CT$107,OFFSET('6. Patients'!$RJ$9,1,MATCH($D40,'6. Patients'!$RK$9:$TH$9,0),ROWS('6. Patients'!EG$10:EG$107))),0)+
IFERROR(SUMPRODUCT('6. Patients'!CT$10:CT$107,OFFSET('6. Patients'!$TI$9,1,MATCH($D40,'6. Patients'!$TJ$9:$UC$9,0),ROWS('6. Patients'!EG$10:EG$107))),0))+
IFERROR(VLOOKUP($D40,$H$116:$L$146,COLUMNS($H$115:$J$115)-1+AA$7,0)*$E40*$F40*'1. General Inputs'!$J$25,0),0),0)</f>
        <v>0</v>
      </c>
      <c r="AB40" s="775">
        <f ca="1">ROUNDDOWN(IFERROR($F40*$E40*CHOOSE(AB$7,
IFERROR(SUMPRODUCT('6. Patients'!CU$10:CU$107,OFFSET('6. Patients'!$DN$9,1,MATCH($D40,'6. Patients'!$DO$9:$FL$9,0),ROWS('6. Patients'!EH$10:EH$107))),0)+
IFERROR(SUMPRODUCT('6. Patients'!CU$10:CU$107,OFFSET('6. Patients'!$FM$9,1,MATCH($D40,'6. Patients'!$FN$9:$GG$9,0),ROWS('6. Patients'!EH$10:EH$107))),0)+
IFERROR(SUMPRODUCT('6. Patients'!CU$10:CU$107,OFFSET('6. Patients'!$GH$9,1,MATCH($D40,'6. Patients'!$GI$9:$IF$9,0),ROWS('6. Patients'!EH$10:EH$107))),0)+
IFERROR(SUMPRODUCT('6. Patients'!CU$10:CU$107,OFFSET('6. Patients'!$IG$9,1,MATCH($D40,'6. Patients'!$IH$9:$JA$9,0),ROWS('6. Patients'!EH$10:EH$107))),0),
IFERROR(SUMPRODUCT('6. Patients'!CU$10:CU$107,OFFSET('6. Patients'!$JB$9,1,MATCH($D40,'6. Patients'!$JC$9:$KZ$9,0),ROWS('6. Patients'!EH$10:EH$107))),0)+
IFERROR(SUMPRODUCT('6. Patients'!CU$10:CU$107,OFFSET('6. Patients'!$LA$9,1,MATCH($D40,'6. Patients'!$LB$9:$LU$9,0),ROWS('6. Patients'!EH$10:EH$107))),0)+
IFERROR(SUMPRODUCT('6. Patients'!CU$10:CU$107,OFFSET('6. Patients'!$LV$9,1,MATCH($D40,'6. Patients'!$LW$9:$NT$9,0),ROWS('6. Patients'!EH$10:EH$107))),0)+
IFERROR(SUMPRODUCT('6. Patients'!CU$10:CU$107,OFFSET('6. Patients'!$NU$9,1,MATCH($D40,'6. Patients'!$NV$9:$OO$9,0),ROWS('6. Patients'!EH$10:EH$107))),0),
IFERROR(SUMPRODUCT('6. Patients'!CU$10:CU$107,OFFSET('6. Patients'!$OP$9,1,MATCH($D40,'6. Patients'!$OQ$9:$QN$9,0),ROWS('6. Patients'!EH$10:EH$107))),0)+
IFERROR(SUMPRODUCT('6. Patients'!CU$10:CU$107,OFFSET('6. Patients'!$QO$9,1,MATCH($D40,'6. Patients'!$QP$9:$RI$9,0),ROWS('6. Patients'!EH$10:EH$107))),0)+
IFERROR(SUMPRODUCT('6. Patients'!CU$10:CU$107,OFFSET('6. Patients'!$RJ$9,1,MATCH($D40,'6. Patients'!$RK$9:$TH$9,0),ROWS('6. Patients'!EH$10:EH$107))),0)+
IFERROR(SUMPRODUCT('6. Patients'!CU$10:CU$107,OFFSET('6. Patients'!$TI$9,1,MATCH($D40,'6. Patients'!$TJ$9:$UC$9,0),ROWS('6. Patients'!EH$10:EH$107))),0))+
IFERROR(VLOOKUP($D40,$H$116:$L$146,COLUMNS($H$115:$J$115)-1+AB$7,0)*$E40*$F40*'1. General Inputs'!$J$25,0),0),0)</f>
        <v>0</v>
      </c>
      <c r="AC40" s="775">
        <f ca="1">ROUNDDOWN(IFERROR($F40*$E40*CHOOSE(AC$7,
IFERROR(SUMPRODUCT('6. Patients'!CV$10:CV$107,OFFSET('6. Patients'!$DN$9,1,MATCH($D40,'6. Patients'!$DO$9:$FL$9,0),ROWS('6. Patients'!EI$10:EI$107))),0)+
IFERROR(SUMPRODUCT('6. Patients'!CV$10:CV$107,OFFSET('6. Patients'!$FM$9,1,MATCH($D40,'6. Patients'!$FN$9:$GG$9,0),ROWS('6. Patients'!EI$10:EI$107))),0)+
IFERROR(SUMPRODUCT('6. Patients'!CV$10:CV$107,OFFSET('6. Patients'!$GH$9,1,MATCH($D40,'6. Patients'!$GI$9:$IF$9,0),ROWS('6. Patients'!EI$10:EI$107))),0)+
IFERROR(SUMPRODUCT('6. Patients'!CV$10:CV$107,OFFSET('6. Patients'!$IG$9,1,MATCH($D40,'6. Patients'!$IH$9:$JA$9,0),ROWS('6. Patients'!EI$10:EI$107))),0),
IFERROR(SUMPRODUCT('6. Patients'!CV$10:CV$107,OFFSET('6. Patients'!$JB$9,1,MATCH($D40,'6. Patients'!$JC$9:$KZ$9,0),ROWS('6. Patients'!EI$10:EI$107))),0)+
IFERROR(SUMPRODUCT('6. Patients'!CV$10:CV$107,OFFSET('6. Patients'!$LA$9,1,MATCH($D40,'6. Patients'!$LB$9:$LU$9,0),ROWS('6. Patients'!EI$10:EI$107))),0)+
IFERROR(SUMPRODUCT('6. Patients'!CV$10:CV$107,OFFSET('6. Patients'!$LV$9,1,MATCH($D40,'6. Patients'!$LW$9:$NT$9,0),ROWS('6. Patients'!EI$10:EI$107))),0)+
IFERROR(SUMPRODUCT('6. Patients'!CV$10:CV$107,OFFSET('6. Patients'!$NU$9,1,MATCH($D40,'6. Patients'!$NV$9:$OO$9,0),ROWS('6. Patients'!EI$10:EI$107))),0),
IFERROR(SUMPRODUCT('6. Patients'!CV$10:CV$107,OFFSET('6. Patients'!$OP$9,1,MATCH($D40,'6. Patients'!$OQ$9:$QN$9,0),ROWS('6. Patients'!EI$10:EI$107))),0)+
IFERROR(SUMPRODUCT('6. Patients'!CV$10:CV$107,OFFSET('6. Patients'!$QO$9,1,MATCH($D40,'6. Patients'!$QP$9:$RI$9,0),ROWS('6. Patients'!EI$10:EI$107))),0)+
IFERROR(SUMPRODUCT('6. Patients'!CV$10:CV$107,OFFSET('6. Patients'!$RJ$9,1,MATCH($D40,'6. Patients'!$RK$9:$TH$9,0),ROWS('6. Patients'!EI$10:EI$107))),0)+
IFERROR(SUMPRODUCT('6. Patients'!CV$10:CV$107,OFFSET('6. Patients'!$TI$9,1,MATCH($D40,'6. Patients'!$TJ$9:$UC$9,0),ROWS('6. Patients'!EI$10:EI$107))),0))+
IFERROR(VLOOKUP($D40,$H$116:$L$146,COLUMNS($H$115:$J$115)-1+AC$7,0)*$E40*$F40*'1. General Inputs'!$J$25,0),0),0)</f>
        <v>0</v>
      </c>
      <c r="AD40" s="775">
        <f ca="1">ROUNDDOWN(IFERROR($F40*$E40*CHOOSE(AD$7,
IFERROR(SUMPRODUCT('6. Patients'!CW$10:CW$107,OFFSET('6. Patients'!$DN$9,1,MATCH($D40,'6. Patients'!$DO$9:$FL$9,0),ROWS('6. Patients'!EJ$10:EJ$107))),0)+
IFERROR(SUMPRODUCT('6. Patients'!CW$10:CW$107,OFFSET('6. Patients'!$FM$9,1,MATCH($D40,'6. Patients'!$FN$9:$GG$9,0),ROWS('6. Patients'!EJ$10:EJ$107))),0)+
IFERROR(SUMPRODUCT('6. Patients'!CW$10:CW$107,OFFSET('6. Patients'!$GH$9,1,MATCH($D40,'6. Patients'!$GI$9:$IF$9,0),ROWS('6. Patients'!EJ$10:EJ$107))),0)+
IFERROR(SUMPRODUCT('6. Patients'!CW$10:CW$107,OFFSET('6. Patients'!$IG$9,1,MATCH($D40,'6. Patients'!$IH$9:$JA$9,0),ROWS('6. Patients'!EJ$10:EJ$107))),0),
IFERROR(SUMPRODUCT('6. Patients'!CW$10:CW$107,OFFSET('6. Patients'!$JB$9,1,MATCH($D40,'6. Patients'!$JC$9:$KZ$9,0),ROWS('6. Patients'!EJ$10:EJ$107))),0)+
IFERROR(SUMPRODUCT('6. Patients'!CW$10:CW$107,OFFSET('6. Patients'!$LA$9,1,MATCH($D40,'6. Patients'!$LB$9:$LU$9,0),ROWS('6. Patients'!EJ$10:EJ$107))),0)+
IFERROR(SUMPRODUCT('6. Patients'!CW$10:CW$107,OFFSET('6. Patients'!$LV$9,1,MATCH($D40,'6. Patients'!$LW$9:$NT$9,0),ROWS('6. Patients'!EJ$10:EJ$107))),0)+
IFERROR(SUMPRODUCT('6. Patients'!CW$10:CW$107,OFFSET('6. Patients'!$NU$9,1,MATCH($D40,'6. Patients'!$NV$9:$OO$9,0),ROWS('6. Patients'!EJ$10:EJ$107))),0),
IFERROR(SUMPRODUCT('6. Patients'!CW$10:CW$107,OFFSET('6. Patients'!$OP$9,1,MATCH($D40,'6. Patients'!$OQ$9:$QN$9,0),ROWS('6. Patients'!EJ$10:EJ$107))),0)+
IFERROR(SUMPRODUCT('6. Patients'!CW$10:CW$107,OFFSET('6. Patients'!$QO$9,1,MATCH($D40,'6. Patients'!$QP$9:$RI$9,0),ROWS('6. Patients'!EJ$10:EJ$107))),0)+
IFERROR(SUMPRODUCT('6. Patients'!CW$10:CW$107,OFFSET('6. Patients'!$RJ$9,1,MATCH($D40,'6. Patients'!$RK$9:$TH$9,0),ROWS('6. Patients'!EJ$10:EJ$107))),0)+
IFERROR(SUMPRODUCT('6. Patients'!CW$10:CW$107,OFFSET('6. Patients'!$TI$9,1,MATCH($D40,'6. Patients'!$TJ$9:$UC$9,0),ROWS('6. Patients'!EJ$10:EJ$107))),0))+
IFERROR(VLOOKUP($D40,$H$116:$L$146,COLUMNS($H$115:$J$115)-1+AD$7,0)*$E40*$F40*'1. General Inputs'!$J$25,0),0),0)</f>
        <v>0</v>
      </c>
      <c r="AE40" s="775">
        <f ca="1">ROUNDDOWN(IFERROR($F40*$E40*CHOOSE(AE$7,
IFERROR(SUMPRODUCT('6. Patients'!CX$10:CX$107,OFFSET('6. Patients'!$DN$9,1,MATCH($D40,'6. Patients'!$DO$9:$FL$9,0),ROWS('6. Patients'!EK$10:EK$107))),0)+
IFERROR(SUMPRODUCT('6. Patients'!CX$10:CX$107,OFFSET('6. Patients'!$FM$9,1,MATCH($D40,'6. Patients'!$FN$9:$GG$9,0),ROWS('6. Patients'!EK$10:EK$107))),0)+
IFERROR(SUMPRODUCT('6. Patients'!CX$10:CX$107,OFFSET('6. Patients'!$GH$9,1,MATCH($D40,'6. Patients'!$GI$9:$IF$9,0),ROWS('6. Patients'!EK$10:EK$107))),0)+
IFERROR(SUMPRODUCT('6. Patients'!CX$10:CX$107,OFFSET('6. Patients'!$IG$9,1,MATCH($D40,'6. Patients'!$IH$9:$JA$9,0),ROWS('6. Patients'!EK$10:EK$107))),0),
IFERROR(SUMPRODUCT('6. Patients'!CX$10:CX$107,OFFSET('6. Patients'!$JB$9,1,MATCH($D40,'6. Patients'!$JC$9:$KZ$9,0),ROWS('6. Patients'!EK$10:EK$107))),0)+
IFERROR(SUMPRODUCT('6. Patients'!CX$10:CX$107,OFFSET('6. Patients'!$LA$9,1,MATCH($D40,'6. Patients'!$LB$9:$LU$9,0),ROWS('6. Patients'!EK$10:EK$107))),0)+
IFERROR(SUMPRODUCT('6. Patients'!CX$10:CX$107,OFFSET('6. Patients'!$LV$9,1,MATCH($D40,'6. Patients'!$LW$9:$NT$9,0),ROWS('6. Patients'!EK$10:EK$107))),0)+
IFERROR(SUMPRODUCT('6. Patients'!CX$10:CX$107,OFFSET('6. Patients'!$NU$9,1,MATCH($D40,'6. Patients'!$NV$9:$OO$9,0),ROWS('6. Patients'!EK$10:EK$107))),0),
IFERROR(SUMPRODUCT('6. Patients'!CX$10:CX$107,OFFSET('6. Patients'!$OP$9,1,MATCH($D40,'6. Patients'!$OQ$9:$QN$9,0),ROWS('6. Patients'!EK$10:EK$107))),0)+
IFERROR(SUMPRODUCT('6. Patients'!CX$10:CX$107,OFFSET('6. Patients'!$QO$9,1,MATCH($D40,'6. Patients'!$QP$9:$RI$9,0),ROWS('6. Patients'!EK$10:EK$107))),0)+
IFERROR(SUMPRODUCT('6. Patients'!CX$10:CX$107,OFFSET('6. Patients'!$RJ$9,1,MATCH($D40,'6. Patients'!$RK$9:$TH$9,0),ROWS('6. Patients'!EK$10:EK$107))),0)+
IFERROR(SUMPRODUCT('6. Patients'!CX$10:CX$107,OFFSET('6. Patients'!$TI$9,1,MATCH($D40,'6. Patients'!$TJ$9:$UC$9,0),ROWS('6. Patients'!EK$10:EK$107))),0))+
IFERROR(VLOOKUP($D40,$H$116:$L$146,COLUMNS($H$115:$J$115)-1+AE$7,0)*$E40*$F40*'1. General Inputs'!$J$25,0),0),0)</f>
        <v>0</v>
      </c>
      <c r="AF40" s="775">
        <f ca="1">ROUNDDOWN(IFERROR($F40*$E40*CHOOSE(AF$7,
IFERROR(SUMPRODUCT('6. Patients'!CY$10:CY$107,OFFSET('6. Patients'!$DN$9,1,MATCH($D40,'6. Patients'!$DO$9:$FL$9,0),ROWS('6. Patients'!EL$10:EL$107))),0)+
IFERROR(SUMPRODUCT('6. Patients'!CY$10:CY$107,OFFSET('6. Patients'!$FM$9,1,MATCH($D40,'6. Patients'!$FN$9:$GG$9,0),ROWS('6. Patients'!EL$10:EL$107))),0)+
IFERROR(SUMPRODUCT('6. Patients'!CY$10:CY$107,OFFSET('6. Patients'!$GH$9,1,MATCH($D40,'6. Patients'!$GI$9:$IF$9,0),ROWS('6. Patients'!EL$10:EL$107))),0)+
IFERROR(SUMPRODUCT('6. Patients'!CY$10:CY$107,OFFSET('6. Patients'!$IG$9,1,MATCH($D40,'6. Patients'!$IH$9:$JA$9,0),ROWS('6. Patients'!EL$10:EL$107))),0),
IFERROR(SUMPRODUCT('6. Patients'!CY$10:CY$107,OFFSET('6. Patients'!$JB$9,1,MATCH($D40,'6. Patients'!$JC$9:$KZ$9,0),ROWS('6. Patients'!EL$10:EL$107))),0)+
IFERROR(SUMPRODUCT('6. Patients'!CY$10:CY$107,OFFSET('6. Patients'!$LA$9,1,MATCH($D40,'6. Patients'!$LB$9:$LU$9,0),ROWS('6. Patients'!EL$10:EL$107))),0)+
IFERROR(SUMPRODUCT('6. Patients'!CY$10:CY$107,OFFSET('6. Patients'!$LV$9,1,MATCH($D40,'6. Patients'!$LW$9:$NT$9,0),ROWS('6. Patients'!EL$10:EL$107))),0)+
IFERROR(SUMPRODUCT('6. Patients'!CY$10:CY$107,OFFSET('6. Patients'!$NU$9,1,MATCH($D40,'6. Patients'!$NV$9:$OO$9,0),ROWS('6. Patients'!EL$10:EL$107))),0),
IFERROR(SUMPRODUCT('6. Patients'!CY$10:CY$107,OFFSET('6. Patients'!$OP$9,1,MATCH($D40,'6. Patients'!$OQ$9:$QN$9,0),ROWS('6. Patients'!EL$10:EL$107))),0)+
IFERROR(SUMPRODUCT('6. Patients'!CY$10:CY$107,OFFSET('6. Patients'!$QO$9,1,MATCH($D40,'6. Patients'!$QP$9:$RI$9,0),ROWS('6. Patients'!EL$10:EL$107))),0)+
IFERROR(SUMPRODUCT('6. Patients'!CY$10:CY$107,OFFSET('6. Patients'!$RJ$9,1,MATCH($D40,'6. Patients'!$RK$9:$TH$9,0),ROWS('6. Patients'!EL$10:EL$107))),0)+
IFERROR(SUMPRODUCT('6. Patients'!CY$10:CY$107,OFFSET('6. Patients'!$TI$9,1,MATCH($D40,'6. Patients'!$TJ$9:$UC$9,0),ROWS('6. Patients'!EL$10:EL$107))),0))+
IFERROR(VLOOKUP($D40,$H$116:$L$146,COLUMNS($H$115:$J$115)-1+AF$7,0)*$E40*$F40*'1. General Inputs'!$J$25,0),0),0)</f>
        <v>0</v>
      </c>
      <c r="AG40" s="775">
        <f ca="1">ROUNDDOWN(IFERROR($F40*$E40*CHOOSE(AG$7,
IFERROR(SUMPRODUCT('6. Patients'!CZ$10:CZ$107,OFFSET('6. Patients'!$DN$9,1,MATCH($D40,'6. Patients'!$DO$9:$FL$9,0),ROWS('6. Patients'!EM$10:EM$107))),0)+
IFERROR(SUMPRODUCT('6. Patients'!CZ$10:CZ$107,OFFSET('6. Patients'!$FM$9,1,MATCH($D40,'6. Patients'!$FN$9:$GG$9,0),ROWS('6. Patients'!EM$10:EM$107))),0)+
IFERROR(SUMPRODUCT('6. Patients'!CZ$10:CZ$107,OFFSET('6. Patients'!$GH$9,1,MATCH($D40,'6. Patients'!$GI$9:$IF$9,0),ROWS('6. Patients'!EM$10:EM$107))),0)+
IFERROR(SUMPRODUCT('6. Patients'!CZ$10:CZ$107,OFFSET('6. Patients'!$IG$9,1,MATCH($D40,'6. Patients'!$IH$9:$JA$9,0),ROWS('6. Patients'!EM$10:EM$107))),0),
IFERROR(SUMPRODUCT('6. Patients'!CZ$10:CZ$107,OFFSET('6. Patients'!$JB$9,1,MATCH($D40,'6. Patients'!$JC$9:$KZ$9,0),ROWS('6. Patients'!EM$10:EM$107))),0)+
IFERROR(SUMPRODUCT('6. Patients'!CZ$10:CZ$107,OFFSET('6. Patients'!$LA$9,1,MATCH($D40,'6. Patients'!$LB$9:$LU$9,0),ROWS('6. Patients'!EM$10:EM$107))),0)+
IFERROR(SUMPRODUCT('6. Patients'!CZ$10:CZ$107,OFFSET('6. Patients'!$LV$9,1,MATCH($D40,'6. Patients'!$LW$9:$NT$9,0),ROWS('6. Patients'!EM$10:EM$107))),0)+
IFERROR(SUMPRODUCT('6. Patients'!CZ$10:CZ$107,OFFSET('6. Patients'!$NU$9,1,MATCH($D40,'6. Patients'!$NV$9:$OO$9,0),ROWS('6. Patients'!EM$10:EM$107))),0),
IFERROR(SUMPRODUCT('6. Patients'!CZ$10:CZ$107,OFFSET('6. Patients'!$OP$9,1,MATCH($D40,'6. Patients'!$OQ$9:$QN$9,0),ROWS('6. Patients'!EM$10:EM$107))),0)+
IFERROR(SUMPRODUCT('6. Patients'!CZ$10:CZ$107,OFFSET('6. Patients'!$QO$9,1,MATCH($D40,'6. Patients'!$QP$9:$RI$9,0),ROWS('6. Patients'!EM$10:EM$107))),0)+
IFERROR(SUMPRODUCT('6. Patients'!CZ$10:CZ$107,OFFSET('6. Patients'!$RJ$9,1,MATCH($D40,'6. Patients'!$RK$9:$TH$9,0),ROWS('6. Patients'!EM$10:EM$107))),0)+
IFERROR(SUMPRODUCT('6. Patients'!CZ$10:CZ$107,OFFSET('6. Patients'!$TI$9,1,MATCH($D40,'6. Patients'!$TJ$9:$UC$9,0),ROWS('6. Patients'!EM$10:EM$107))),0))+
IFERROR(VLOOKUP($D40,$H$116:$L$146,COLUMNS($H$115:$J$115)-1+AG$7,0)*$E40*$F40*'1. General Inputs'!$J$25,0),0),0)</f>
        <v>0</v>
      </c>
      <c r="AH40" s="775">
        <f ca="1">ROUNDDOWN(IFERROR($F40*$E40*CHOOSE(AH$7,
IFERROR(SUMPRODUCT('6. Patients'!DA$10:DA$107,OFFSET('6. Patients'!$DN$9,1,MATCH($D40,'6. Patients'!$DO$9:$FL$9,0),ROWS('6. Patients'!EN$10:EN$107))),0)+
IFERROR(SUMPRODUCT('6. Patients'!DA$10:DA$107,OFFSET('6. Patients'!$FM$9,1,MATCH($D40,'6. Patients'!$FN$9:$GG$9,0),ROWS('6. Patients'!EN$10:EN$107))),0)+
IFERROR(SUMPRODUCT('6. Patients'!DA$10:DA$107,OFFSET('6. Patients'!$GH$9,1,MATCH($D40,'6. Patients'!$GI$9:$IF$9,0),ROWS('6. Patients'!EN$10:EN$107))),0)+
IFERROR(SUMPRODUCT('6. Patients'!DA$10:DA$107,OFFSET('6. Patients'!$IG$9,1,MATCH($D40,'6. Patients'!$IH$9:$JA$9,0),ROWS('6. Patients'!EN$10:EN$107))),0),
IFERROR(SUMPRODUCT('6. Patients'!DA$10:DA$107,OFFSET('6. Patients'!$JB$9,1,MATCH($D40,'6. Patients'!$JC$9:$KZ$9,0),ROWS('6. Patients'!EN$10:EN$107))),0)+
IFERROR(SUMPRODUCT('6. Patients'!DA$10:DA$107,OFFSET('6. Patients'!$LA$9,1,MATCH($D40,'6. Patients'!$LB$9:$LU$9,0),ROWS('6. Patients'!EN$10:EN$107))),0)+
IFERROR(SUMPRODUCT('6. Patients'!DA$10:DA$107,OFFSET('6. Patients'!$LV$9,1,MATCH($D40,'6. Patients'!$LW$9:$NT$9,0),ROWS('6. Patients'!EN$10:EN$107))),0)+
IFERROR(SUMPRODUCT('6. Patients'!DA$10:DA$107,OFFSET('6. Patients'!$NU$9,1,MATCH($D40,'6. Patients'!$NV$9:$OO$9,0),ROWS('6. Patients'!EN$10:EN$107))),0),
IFERROR(SUMPRODUCT('6. Patients'!DA$10:DA$107,OFFSET('6. Patients'!$OP$9,1,MATCH($D40,'6. Patients'!$OQ$9:$QN$9,0),ROWS('6. Patients'!EN$10:EN$107))),0)+
IFERROR(SUMPRODUCT('6. Patients'!DA$10:DA$107,OFFSET('6. Patients'!$QO$9,1,MATCH($D40,'6. Patients'!$QP$9:$RI$9,0),ROWS('6. Patients'!EN$10:EN$107))),0)+
IFERROR(SUMPRODUCT('6. Patients'!DA$10:DA$107,OFFSET('6. Patients'!$RJ$9,1,MATCH($D40,'6. Patients'!$RK$9:$TH$9,0),ROWS('6. Patients'!EN$10:EN$107))),0)+
IFERROR(SUMPRODUCT('6. Patients'!DA$10:DA$107,OFFSET('6. Patients'!$TI$9,1,MATCH($D40,'6. Patients'!$TJ$9:$UC$9,0),ROWS('6. Patients'!EN$10:EN$107))),0))+
IFERROR(VLOOKUP($D40,$H$116:$L$146,COLUMNS($H$115:$J$115)-1+AH$7,0)*$E40*$F40*'1. General Inputs'!$J$25,0),0),0)</f>
        <v>0</v>
      </c>
      <c r="AI40" s="775">
        <f ca="1">ROUNDDOWN(IFERROR($F40*$E40*CHOOSE(AI$7,
IFERROR(SUMPRODUCT('6. Patients'!DB$10:DB$107,OFFSET('6. Patients'!$DN$9,1,MATCH($D40,'6. Patients'!$DO$9:$FL$9,0),ROWS('6. Patients'!EO$10:EO$107))),0)+
IFERROR(SUMPRODUCT('6. Patients'!DB$10:DB$107,OFFSET('6. Patients'!$FM$9,1,MATCH($D40,'6. Patients'!$FN$9:$GG$9,0),ROWS('6. Patients'!EO$10:EO$107))),0)+
IFERROR(SUMPRODUCT('6. Patients'!DB$10:DB$107,OFFSET('6. Patients'!$GH$9,1,MATCH($D40,'6. Patients'!$GI$9:$IF$9,0),ROWS('6. Patients'!EO$10:EO$107))),0)+
IFERROR(SUMPRODUCT('6. Patients'!DB$10:DB$107,OFFSET('6. Patients'!$IG$9,1,MATCH($D40,'6. Patients'!$IH$9:$JA$9,0),ROWS('6. Patients'!EO$10:EO$107))),0),
IFERROR(SUMPRODUCT('6. Patients'!DB$10:DB$107,OFFSET('6. Patients'!$JB$9,1,MATCH($D40,'6. Patients'!$JC$9:$KZ$9,0),ROWS('6. Patients'!EO$10:EO$107))),0)+
IFERROR(SUMPRODUCT('6. Patients'!DB$10:DB$107,OFFSET('6. Patients'!$LA$9,1,MATCH($D40,'6. Patients'!$LB$9:$LU$9,0),ROWS('6. Patients'!EO$10:EO$107))),0)+
IFERROR(SUMPRODUCT('6. Patients'!DB$10:DB$107,OFFSET('6. Patients'!$LV$9,1,MATCH($D40,'6. Patients'!$LW$9:$NT$9,0),ROWS('6. Patients'!EO$10:EO$107))),0)+
IFERROR(SUMPRODUCT('6. Patients'!DB$10:DB$107,OFFSET('6. Patients'!$NU$9,1,MATCH($D40,'6. Patients'!$NV$9:$OO$9,0),ROWS('6. Patients'!EO$10:EO$107))),0),
IFERROR(SUMPRODUCT('6. Patients'!DB$10:DB$107,OFFSET('6. Patients'!$OP$9,1,MATCH($D40,'6. Patients'!$OQ$9:$QN$9,0),ROWS('6. Patients'!EO$10:EO$107))),0)+
IFERROR(SUMPRODUCT('6. Patients'!DB$10:DB$107,OFFSET('6. Patients'!$QO$9,1,MATCH($D40,'6. Patients'!$QP$9:$RI$9,0),ROWS('6. Patients'!EO$10:EO$107))),0)+
IFERROR(SUMPRODUCT('6. Patients'!DB$10:DB$107,OFFSET('6. Patients'!$RJ$9,1,MATCH($D40,'6. Patients'!$RK$9:$TH$9,0),ROWS('6. Patients'!EO$10:EO$107))),0)+
IFERROR(SUMPRODUCT('6. Patients'!DB$10:DB$107,OFFSET('6. Patients'!$TI$9,1,MATCH($D40,'6. Patients'!$TJ$9:$UC$9,0),ROWS('6. Patients'!EO$10:EO$107))),0))+
IFERROR(VLOOKUP($D40,$H$116:$L$146,COLUMNS($H$115:$J$115)-1+AI$7,0)*$E40*$F40*'1. General Inputs'!$J$25,0),0),0)</f>
        <v>0</v>
      </c>
      <c r="AJ40" s="775">
        <f ca="1">ROUNDDOWN(IFERROR($F40*$E40*CHOOSE(AJ$7,
IFERROR(SUMPRODUCT('6. Patients'!DC$10:DC$107,OFFSET('6. Patients'!$DN$9,1,MATCH($D40,'6. Patients'!$DO$9:$FL$9,0),ROWS('6. Patients'!EP$10:EP$107))),0)+
IFERROR(SUMPRODUCT('6. Patients'!DC$10:DC$107,OFFSET('6. Patients'!$FM$9,1,MATCH($D40,'6. Patients'!$FN$9:$GG$9,0),ROWS('6. Patients'!EP$10:EP$107))),0)+
IFERROR(SUMPRODUCT('6. Patients'!DC$10:DC$107,OFFSET('6. Patients'!$GH$9,1,MATCH($D40,'6. Patients'!$GI$9:$IF$9,0),ROWS('6. Patients'!EP$10:EP$107))),0)+
IFERROR(SUMPRODUCT('6. Patients'!DC$10:DC$107,OFFSET('6. Patients'!$IG$9,1,MATCH($D40,'6. Patients'!$IH$9:$JA$9,0),ROWS('6. Patients'!EP$10:EP$107))),0),
IFERROR(SUMPRODUCT('6. Patients'!DC$10:DC$107,OFFSET('6. Patients'!$JB$9,1,MATCH($D40,'6. Patients'!$JC$9:$KZ$9,0),ROWS('6. Patients'!EP$10:EP$107))),0)+
IFERROR(SUMPRODUCT('6. Patients'!DC$10:DC$107,OFFSET('6. Patients'!$LA$9,1,MATCH($D40,'6. Patients'!$LB$9:$LU$9,0),ROWS('6. Patients'!EP$10:EP$107))),0)+
IFERROR(SUMPRODUCT('6. Patients'!DC$10:DC$107,OFFSET('6. Patients'!$LV$9,1,MATCH($D40,'6. Patients'!$LW$9:$NT$9,0),ROWS('6. Patients'!EP$10:EP$107))),0)+
IFERROR(SUMPRODUCT('6. Patients'!DC$10:DC$107,OFFSET('6. Patients'!$NU$9,1,MATCH($D40,'6. Patients'!$NV$9:$OO$9,0),ROWS('6. Patients'!EP$10:EP$107))),0),
IFERROR(SUMPRODUCT('6. Patients'!DC$10:DC$107,OFFSET('6. Patients'!$OP$9,1,MATCH($D40,'6. Patients'!$OQ$9:$QN$9,0),ROWS('6. Patients'!EP$10:EP$107))),0)+
IFERROR(SUMPRODUCT('6. Patients'!DC$10:DC$107,OFFSET('6. Patients'!$QO$9,1,MATCH($D40,'6. Patients'!$QP$9:$RI$9,0),ROWS('6. Patients'!EP$10:EP$107))),0)+
IFERROR(SUMPRODUCT('6. Patients'!DC$10:DC$107,OFFSET('6. Patients'!$RJ$9,1,MATCH($D40,'6. Patients'!$RK$9:$TH$9,0),ROWS('6. Patients'!EP$10:EP$107))),0)+
IFERROR(SUMPRODUCT('6. Patients'!DC$10:DC$107,OFFSET('6. Patients'!$TI$9,1,MATCH($D40,'6. Patients'!$TJ$9:$UC$9,0),ROWS('6. Patients'!EP$10:EP$107))),0))+
IFERROR(VLOOKUP($D40,$H$116:$L$146,COLUMNS($H$115:$J$115)-1+AJ$7,0)*$E40*$F40*'1. General Inputs'!$J$25,0),0),0)</f>
        <v>0</v>
      </c>
      <c r="AK40" s="775">
        <f ca="1">ROUNDDOWN(IFERROR($F40*$E40*CHOOSE(AK$7,
IFERROR(SUMPRODUCT('6. Patients'!DD$10:DD$107,OFFSET('6. Patients'!$DN$9,1,MATCH($D40,'6. Patients'!$DO$9:$FL$9,0),ROWS('6. Patients'!EQ$10:EQ$107))),0)+
IFERROR(SUMPRODUCT('6. Patients'!DD$10:DD$107,OFFSET('6. Patients'!$FM$9,1,MATCH($D40,'6. Patients'!$FN$9:$GG$9,0),ROWS('6. Patients'!EQ$10:EQ$107))),0)+
IFERROR(SUMPRODUCT('6. Patients'!DD$10:DD$107,OFFSET('6. Patients'!$GH$9,1,MATCH($D40,'6. Patients'!$GI$9:$IF$9,0),ROWS('6. Patients'!EQ$10:EQ$107))),0)+
IFERROR(SUMPRODUCT('6. Patients'!DD$10:DD$107,OFFSET('6. Patients'!$IG$9,1,MATCH($D40,'6. Patients'!$IH$9:$JA$9,0),ROWS('6. Patients'!EQ$10:EQ$107))),0),
IFERROR(SUMPRODUCT('6. Patients'!DD$10:DD$107,OFFSET('6. Patients'!$JB$9,1,MATCH($D40,'6. Patients'!$JC$9:$KZ$9,0),ROWS('6. Patients'!EQ$10:EQ$107))),0)+
IFERROR(SUMPRODUCT('6. Patients'!DD$10:DD$107,OFFSET('6. Patients'!$LA$9,1,MATCH($D40,'6. Patients'!$LB$9:$LU$9,0),ROWS('6. Patients'!EQ$10:EQ$107))),0)+
IFERROR(SUMPRODUCT('6. Patients'!DD$10:DD$107,OFFSET('6. Patients'!$LV$9,1,MATCH($D40,'6. Patients'!$LW$9:$NT$9,0),ROWS('6. Patients'!EQ$10:EQ$107))),0)+
IFERROR(SUMPRODUCT('6. Patients'!DD$10:DD$107,OFFSET('6. Patients'!$NU$9,1,MATCH($D40,'6. Patients'!$NV$9:$OO$9,0),ROWS('6. Patients'!EQ$10:EQ$107))),0),
IFERROR(SUMPRODUCT('6. Patients'!DD$10:DD$107,OFFSET('6. Patients'!$OP$9,1,MATCH($D40,'6. Patients'!$OQ$9:$QN$9,0),ROWS('6. Patients'!EQ$10:EQ$107))),0)+
IFERROR(SUMPRODUCT('6. Patients'!DD$10:DD$107,OFFSET('6. Patients'!$QO$9,1,MATCH($D40,'6. Patients'!$QP$9:$RI$9,0),ROWS('6. Patients'!EQ$10:EQ$107))),0)+
IFERROR(SUMPRODUCT('6. Patients'!DD$10:DD$107,OFFSET('6. Patients'!$RJ$9,1,MATCH($D40,'6. Patients'!$RK$9:$TH$9,0),ROWS('6. Patients'!EQ$10:EQ$107))),0)+
IFERROR(SUMPRODUCT('6. Patients'!DD$10:DD$107,OFFSET('6. Patients'!$TI$9,1,MATCH($D40,'6. Patients'!$TJ$9:$UC$9,0),ROWS('6. Patients'!EQ$10:EQ$107))),0))+
IFERROR(VLOOKUP($D40,$H$116:$L$146,COLUMNS($H$115:$J$115)-1+AK$7,0)*$E40*$F40*'1. General Inputs'!$J$25,0),0),0)</f>
        <v>0</v>
      </c>
      <c r="AL40" s="775">
        <f ca="1">ROUNDDOWN(IFERROR($F40*$E40*CHOOSE(AL$7,
IFERROR(SUMPRODUCT('6. Patients'!DE$10:DE$107,OFFSET('6. Patients'!$DN$9,1,MATCH($D40,'6. Patients'!$DO$9:$FL$9,0),ROWS('6. Patients'!ER$10:ER$107))),0)+
IFERROR(SUMPRODUCT('6. Patients'!DE$10:DE$107,OFFSET('6. Patients'!$FM$9,1,MATCH($D40,'6. Patients'!$FN$9:$GG$9,0),ROWS('6. Patients'!ER$10:ER$107))),0)+
IFERROR(SUMPRODUCT('6. Patients'!DE$10:DE$107,OFFSET('6. Patients'!$GH$9,1,MATCH($D40,'6. Patients'!$GI$9:$IF$9,0),ROWS('6. Patients'!ER$10:ER$107))),0)+
IFERROR(SUMPRODUCT('6. Patients'!DE$10:DE$107,OFFSET('6. Patients'!$IG$9,1,MATCH($D40,'6. Patients'!$IH$9:$JA$9,0),ROWS('6. Patients'!ER$10:ER$107))),0),
IFERROR(SUMPRODUCT('6. Patients'!DE$10:DE$107,OFFSET('6. Patients'!$JB$9,1,MATCH($D40,'6. Patients'!$JC$9:$KZ$9,0),ROWS('6. Patients'!ER$10:ER$107))),0)+
IFERROR(SUMPRODUCT('6. Patients'!DE$10:DE$107,OFFSET('6. Patients'!$LA$9,1,MATCH($D40,'6. Patients'!$LB$9:$LU$9,0),ROWS('6. Patients'!ER$10:ER$107))),0)+
IFERROR(SUMPRODUCT('6. Patients'!DE$10:DE$107,OFFSET('6. Patients'!$LV$9,1,MATCH($D40,'6. Patients'!$LW$9:$NT$9,0),ROWS('6. Patients'!ER$10:ER$107))),0)+
IFERROR(SUMPRODUCT('6. Patients'!DE$10:DE$107,OFFSET('6. Patients'!$NU$9,1,MATCH($D40,'6. Patients'!$NV$9:$OO$9,0),ROWS('6. Patients'!ER$10:ER$107))),0),
IFERROR(SUMPRODUCT('6. Patients'!DE$10:DE$107,OFFSET('6. Patients'!$OP$9,1,MATCH($D40,'6. Patients'!$OQ$9:$QN$9,0),ROWS('6. Patients'!ER$10:ER$107))),0)+
IFERROR(SUMPRODUCT('6. Patients'!DE$10:DE$107,OFFSET('6. Patients'!$QO$9,1,MATCH($D40,'6. Patients'!$QP$9:$RI$9,0),ROWS('6. Patients'!ER$10:ER$107))),0)+
IFERROR(SUMPRODUCT('6. Patients'!DE$10:DE$107,OFFSET('6. Patients'!$RJ$9,1,MATCH($D40,'6. Patients'!$RK$9:$TH$9,0),ROWS('6. Patients'!ER$10:ER$107))),0)+
IFERROR(SUMPRODUCT('6. Patients'!DE$10:DE$107,OFFSET('6. Patients'!$TI$9,1,MATCH($D40,'6. Patients'!$TJ$9:$UC$9,0),ROWS('6. Patients'!ER$10:ER$107))),0))+
IFERROR(VLOOKUP($D40,$H$116:$L$146,COLUMNS($H$115:$J$115)-1+AL$7,0)*$E40*$F40*'1. General Inputs'!$J$25,0),0),0)</f>
        <v>0</v>
      </c>
      <c r="AM40" s="775">
        <f ca="1">ROUNDDOWN(IFERROR($F40*$E40*CHOOSE(AM$7,
IFERROR(SUMPRODUCT('6. Patients'!DF$10:DF$107,OFFSET('6. Patients'!$DN$9,1,MATCH($D40,'6. Patients'!$DO$9:$FL$9,0),ROWS('6. Patients'!ES$10:ES$107))),0)+
IFERROR(SUMPRODUCT('6. Patients'!DF$10:DF$107,OFFSET('6. Patients'!$FM$9,1,MATCH($D40,'6. Patients'!$FN$9:$GG$9,0),ROWS('6. Patients'!ES$10:ES$107))),0)+
IFERROR(SUMPRODUCT('6. Patients'!DF$10:DF$107,OFFSET('6. Patients'!$GH$9,1,MATCH($D40,'6. Patients'!$GI$9:$IF$9,0),ROWS('6. Patients'!ES$10:ES$107))),0)+
IFERROR(SUMPRODUCT('6. Patients'!DF$10:DF$107,OFFSET('6. Patients'!$IG$9,1,MATCH($D40,'6. Patients'!$IH$9:$JA$9,0),ROWS('6. Patients'!ES$10:ES$107))),0),
IFERROR(SUMPRODUCT('6. Patients'!DF$10:DF$107,OFFSET('6. Patients'!$JB$9,1,MATCH($D40,'6. Patients'!$JC$9:$KZ$9,0),ROWS('6. Patients'!ES$10:ES$107))),0)+
IFERROR(SUMPRODUCT('6. Patients'!DF$10:DF$107,OFFSET('6. Patients'!$LA$9,1,MATCH($D40,'6. Patients'!$LB$9:$LU$9,0),ROWS('6. Patients'!ES$10:ES$107))),0)+
IFERROR(SUMPRODUCT('6. Patients'!DF$10:DF$107,OFFSET('6. Patients'!$LV$9,1,MATCH($D40,'6. Patients'!$LW$9:$NT$9,0),ROWS('6. Patients'!ES$10:ES$107))),0)+
IFERROR(SUMPRODUCT('6. Patients'!DF$10:DF$107,OFFSET('6. Patients'!$NU$9,1,MATCH($D40,'6. Patients'!$NV$9:$OO$9,0),ROWS('6. Patients'!ES$10:ES$107))),0),
IFERROR(SUMPRODUCT('6. Patients'!DF$10:DF$107,OFFSET('6. Patients'!$OP$9,1,MATCH($D40,'6. Patients'!$OQ$9:$QN$9,0),ROWS('6. Patients'!ES$10:ES$107))),0)+
IFERROR(SUMPRODUCT('6. Patients'!DF$10:DF$107,OFFSET('6. Patients'!$QO$9,1,MATCH($D40,'6. Patients'!$QP$9:$RI$9,0),ROWS('6. Patients'!ES$10:ES$107))),0)+
IFERROR(SUMPRODUCT('6. Patients'!DF$10:DF$107,OFFSET('6. Patients'!$RJ$9,1,MATCH($D40,'6. Patients'!$RK$9:$TH$9,0),ROWS('6. Patients'!ES$10:ES$107))),0)+
IFERROR(SUMPRODUCT('6. Patients'!DF$10:DF$107,OFFSET('6. Patients'!$TI$9,1,MATCH($D40,'6. Patients'!$TJ$9:$UC$9,0),ROWS('6. Patients'!ES$10:ES$107))),0))+
IFERROR(VLOOKUP($D40,$H$116:$L$146,COLUMNS($H$115:$J$115)-1+AM$7,0)*$E40*$F40*'1. General Inputs'!$J$25,0),0),0)</f>
        <v>0</v>
      </c>
      <c r="AN40" s="775">
        <f ca="1">ROUNDDOWN(IFERROR($F40*$E40*CHOOSE(AN$7,
IFERROR(SUMPRODUCT('6. Patients'!DG$10:DG$107,OFFSET('6. Patients'!$DN$9,1,MATCH($D40,'6. Patients'!$DO$9:$FL$9,0),ROWS('6. Patients'!ET$10:ET$107))),0)+
IFERROR(SUMPRODUCT('6. Patients'!DG$10:DG$107,OFFSET('6. Patients'!$FM$9,1,MATCH($D40,'6. Patients'!$FN$9:$GG$9,0),ROWS('6. Patients'!ET$10:ET$107))),0)+
IFERROR(SUMPRODUCT('6. Patients'!DG$10:DG$107,OFFSET('6. Patients'!$GH$9,1,MATCH($D40,'6. Patients'!$GI$9:$IF$9,0),ROWS('6. Patients'!ET$10:ET$107))),0)+
IFERROR(SUMPRODUCT('6. Patients'!DG$10:DG$107,OFFSET('6. Patients'!$IG$9,1,MATCH($D40,'6. Patients'!$IH$9:$JA$9,0),ROWS('6. Patients'!ET$10:ET$107))),0),
IFERROR(SUMPRODUCT('6. Patients'!DG$10:DG$107,OFFSET('6. Patients'!$JB$9,1,MATCH($D40,'6. Patients'!$JC$9:$KZ$9,0),ROWS('6. Patients'!ET$10:ET$107))),0)+
IFERROR(SUMPRODUCT('6. Patients'!DG$10:DG$107,OFFSET('6. Patients'!$LA$9,1,MATCH($D40,'6. Patients'!$LB$9:$LU$9,0),ROWS('6. Patients'!ET$10:ET$107))),0)+
IFERROR(SUMPRODUCT('6. Patients'!DG$10:DG$107,OFFSET('6. Patients'!$LV$9,1,MATCH($D40,'6. Patients'!$LW$9:$NT$9,0),ROWS('6. Patients'!ET$10:ET$107))),0)+
IFERROR(SUMPRODUCT('6. Patients'!DG$10:DG$107,OFFSET('6. Patients'!$NU$9,1,MATCH($D40,'6. Patients'!$NV$9:$OO$9,0),ROWS('6. Patients'!ET$10:ET$107))),0),
IFERROR(SUMPRODUCT('6. Patients'!DG$10:DG$107,OFFSET('6. Patients'!$OP$9,1,MATCH($D40,'6. Patients'!$OQ$9:$QN$9,0),ROWS('6. Patients'!ET$10:ET$107))),0)+
IFERROR(SUMPRODUCT('6. Patients'!DG$10:DG$107,OFFSET('6. Patients'!$QO$9,1,MATCH($D40,'6. Patients'!$QP$9:$RI$9,0),ROWS('6. Patients'!ET$10:ET$107))),0)+
IFERROR(SUMPRODUCT('6. Patients'!DG$10:DG$107,OFFSET('6. Patients'!$RJ$9,1,MATCH($D40,'6. Patients'!$RK$9:$TH$9,0),ROWS('6. Patients'!ET$10:ET$107))),0)+
IFERROR(SUMPRODUCT('6. Patients'!DG$10:DG$107,OFFSET('6. Patients'!$TI$9,1,MATCH($D40,'6. Patients'!$TJ$9:$UC$9,0),ROWS('6. Patients'!ET$10:ET$107))),0))+
IFERROR(VLOOKUP($D40,$H$116:$L$146,COLUMNS($H$115:$J$115)-1+AN$7,0)*$E40*$F40*'1. General Inputs'!$J$25,0),0),0)</f>
        <v>0</v>
      </c>
      <c r="AO40" s="775">
        <f ca="1">ROUNDDOWN(IFERROR($F40*$E40*CHOOSE(AO$7,
IFERROR(SUMPRODUCT('6. Patients'!DH$10:DH$107,OFFSET('6. Patients'!$DN$9,1,MATCH($D40,'6. Patients'!$DO$9:$FL$9,0),ROWS('6. Patients'!EU$10:EU$107))),0)+
IFERROR(SUMPRODUCT('6. Patients'!DH$10:DH$107,OFFSET('6. Patients'!$FM$9,1,MATCH($D40,'6. Patients'!$FN$9:$GG$9,0),ROWS('6. Patients'!EU$10:EU$107))),0)+
IFERROR(SUMPRODUCT('6. Patients'!DH$10:DH$107,OFFSET('6. Patients'!$GH$9,1,MATCH($D40,'6. Patients'!$GI$9:$IF$9,0),ROWS('6. Patients'!EU$10:EU$107))),0)+
IFERROR(SUMPRODUCT('6. Patients'!DH$10:DH$107,OFFSET('6. Patients'!$IG$9,1,MATCH($D40,'6. Patients'!$IH$9:$JA$9,0),ROWS('6. Patients'!EU$10:EU$107))),0),
IFERROR(SUMPRODUCT('6. Patients'!DH$10:DH$107,OFFSET('6. Patients'!$JB$9,1,MATCH($D40,'6. Patients'!$JC$9:$KZ$9,0),ROWS('6. Patients'!EU$10:EU$107))),0)+
IFERROR(SUMPRODUCT('6. Patients'!DH$10:DH$107,OFFSET('6. Patients'!$LA$9,1,MATCH($D40,'6. Patients'!$LB$9:$LU$9,0),ROWS('6. Patients'!EU$10:EU$107))),0)+
IFERROR(SUMPRODUCT('6. Patients'!DH$10:DH$107,OFFSET('6. Patients'!$LV$9,1,MATCH($D40,'6. Patients'!$LW$9:$NT$9,0),ROWS('6. Patients'!EU$10:EU$107))),0)+
IFERROR(SUMPRODUCT('6. Patients'!DH$10:DH$107,OFFSET('6. Patients'!$NU$9,1,MATCH($D40,'6. Patients'!$NV$9:$OO$9,0),ROWS('6. Patients'!EU$10:EU$107))),0),
IFERROR(SUMPRODUCT('6. Patients'!DH$10:DH$107,OFFSET('6. Patients'!$OP$9,1,MATCH($D40,'6. Patients'!$OQ$9:$QN$9,0),ROWS('6. Patients'!EU$10:EU$107))),0)+
IFERROR(SUMPRODUCT('6. Patients'!DH$10:DH$107,OFFSET('6. Patients'!$QO$9,1,MATCH($D40,'6. Patients'!$QP$9:$RI$9,0),ROWS('6. Patients'!EU$10:EU$107))),0)+
IFERROR(SUMPRODUCT('6. Patients'!DH$10:DH$107,OFFSET('6. Patients'!$RJ$9,1,MATCH($D40,'6. Patients'!$RK$9:$TH$9,0),ROWS('6. Patients'!EU$10:EU$107))),0)+
IFERROR(SUMPRODUCT('6. Patients'!DH$10:DH$107,OFFSET('6. Patients'!$TI$9,1,MATCH($D40,'6. Patients'!$TJ$9:$UC$9,0),ROWS('6. Patients'!EU$10:EU$107))),0))+
IFERROR(VLOOKUP($D40,$H$116:$L$146,COLUMNS($H$115:$J$115)-1+AO$7,0)*$E40*$F40*'1. General Inputs'!$J$25,0),0),0)</f>
        <v>0</v>
      </c>
      <c r="AP40" s="775">
        <f ca="1">ROUNDDOWN(IFERROR($F40*$E40*CHOOSE(AP$7,
IFERROR(SUMPRODUCT('6. Patients'!DI$10:DI$107,OFFSET('6. Patients'!$DN$9,1,MATCH($D40,'6. Patients'!$DO$9:$FL$9,0),ROWS('6. Patients'!EV$10:EV$107))),0)+
IFERROR(SUMPRODUCT('6. Patients'!DI$10:DI$107,OFFSET('6. Patients'!$FM$9,1,MATCH($D40,'6. Patients'!$FN$9:$GG$9,0),ROWS('6. Patients'!EV$10:EV$107))),0)+
IFERROR(SUMPRODUCT('6. Patients'!DI$10:DI$107,OFFSET('6. Patients'!$GH$9,1,MATCH($D40,'6. Patients'!$GI$9:$IF$9,0),ROWS('6. Patients'!EV$10:EV$107))),0)+
IFERROR(SUMPRODUCT('6. Patients'!DI$10:DI$107,OFFSET('6. Patients'!$IG$9,1,MATCH($D40,'6. Patients'!$IH$9:$JA$9,0),ROWS('6. Patients'!EV$10:EV$107))),0),
IFERROR(SUMPRODUCT('6. Patients'!DI$10:DI$107,OFFSET('6. Patients'!$JB$9,1,MATCH($D40,'6. Patients'!$JC$9:$KZ$9,0),ROWS('6. Patients'!EV$10:EV$107))),0)+
IFERROR(SUMPRODUCT('6. Patients'!DI$10:DI$107,OFFSET('6. Patients'!$LA$9,1,MATCH($D40,'6. Patients'!$LB$9:$LU$9,0),ROWS('6. Patients'!EV$10:EV$107))),0)+
IFERROR(SUMPRODUCT('6. Patients'!DI$10:DI$107,OFFSET('6. Patients'!$LV$9,1,MATCH($D40,'6. Patients'!$LW$9:$NT$9,0),ROWS('6. Patients'!EV$10:EV$107))),0)+
IFERROR(SUMPRODUCT('6. Patients'!DI$10:DI$107,OFFSET('6. Patients'!$NU$9,1,MATCH($D40,'6. Patients'!$NV$9:$OO$9,0),ROWS('6. Patients'!EV$10:EV$107))),0),
IFERROR(SUMPRODUCT('6. Patients'!DI$10:DI$107,OFFSET('6. Patients'!$OP$9,1,MATCH($D40,'6. Patients'!$OQ$9:$QN$9,0),ROWS('6. Patients'!EV$10:EV$107))),0)+
IFERROR(SUMPRODUCT('6. Patients'!DI$10:DI$107,OFFSET('6. Patients'!$QO$9,1,MATCH($D40,'6. Patients'!$QP$9:$RI$9,0),ROWS('6. Patients'!EV$10:EV$107))),0)+
IFERROR(SUMPRODUCT('6. Patients'!DI$10:DI$107,OFFSET('6. Patients'!$RJ$9,1,MATCH($D40,'6. Patients'!$RK$9:$TH$9,0),ROWS('6. Patients'!EV$10:EV$107))),0)+
IFERROR(SUMPRODUCT('6. Patients'!DI$10:DI$107,OFFSET('6. Patients'!$TI$9,1,MATCH($D40,'6. Patients'!$TJ$9:$UC$9,0),ROWS('6. Patients'!EV$10:EV$107))),0))+
IFERROR(VLOOKUP($D40,$H$116:$L$146,COLUMNS($H$115:$J$115)-1+AP$7,0)*$E40*$F40*'1. General Inputs'!$J$25,0),0),0)</f>
        <v>0</v>
      </c>
      <c r="AQ40" s="775">
        <f ca="1">ROUNDDOWN(IFERROR($F40*$E40*CHOOSE(AQ$7,
IFERROR(SUMPRODUCT('6. Patients'!DJ$10:DJ$107,OFFSET('6. Patients'!$DN$9,1,MATCH($D40,'6. Patients'!$DO$9:$FL$9,0),ROWS('6. Patients'!EW$10:EW$107))),0)+
IFERROR(SUMPRODUCT('6. Patients'!DJ$10:DJ$107,OFFSET('6. Patients'!$FM$9,1,MATCH($D40,'6. Patients'!$FN$9:$GG$9,0),ROWS('6. Patients'!EW$10:EW$107))),0)+
IFERROR(SUMPRODUCT('6. Patients'!DJ$10:DJ$107,OFFSET('6. Patients'!$GH$9,1,MATCH($D40,'6. Patients'!$GI$9:$IF$9,0),ROWS('6. Patients'!EW$10:EW$107))),0)+
IFERROR(SUMPRODUCT('6. Patients'!DJ$10:DJ$107,OFFSET('6. Patients'!$IG$9,1,MATCH($D40,'6. Patients'!$IH$9:$JA$9,0),ROWS('6. Patients'!EW$10:EW$107))),0),
IFERROR(SUMPRODUCT('6. Patients'!DJ$10:DJ$107,OFFSET('6. Patients'!$JB$9,1,MATCH($D40,'6. Patients'!$JC$9:$KZ$9,0),ROWS('6. Patients'!EW$10:EW$107))),0)+
IFERROR(SUMPRODUCT('6. Patients'!DJ$10:DJ$107,OFFSET('6. Patients'!$LA$9,1,MATCH($D40,'6. Patients'!$LB$9:$LU$9,0),ROWS('6. Patients'!EW$10:EW$107))),0)+
IFERROR(SUMPRODUCT('6. Patients'!DJ$10:DJ$107,OFFSET('6. Patients'!$LV$9,1,MATCH($D40,'6. Patients'!$LW$9:$NT$9,0),ROWS('6. Patients'!EW$10:EW$107))),0)+
IFERROR(SUMPRODUCT('6. Patients'!DJ$10:DJ$107,OFFSET('6. Patients'!$NU$9,1,MATCH($D40,'6. Patients'!$NV$9:$OO$9,0),ROWS('6. Patients'!EW$10:EW$107))),0),
IFERROR(SUMPRODUCT('6. Patients'!DJ$10:DJ$107,OFFSET('6. Patients'!$OP$9,1,MATCH($D40,'6. Patients'!$OQ$9:$QN$9,0),ROWS('6. Patients'!EW$10:EW$107))),0)+
IFERROR(SUMPRODUCT('6. Patients'!DJ$10:DJ$107,OFFSET('6. Patients'!$QO$9,1,MATCH($D40,'6. Patients'!$QP$9:$RI$9,0),ROWS('6. Patients'!EW$10:EW$107))),0)+
IFERROR(SUMPRODUCT('6. Patients'!DJ$10:DJ$107,OFFSET('6. Patients'!$RJ$9,1,MATCH($D40,'6. Patients'!$RK$9:$TH$9,0),ROWS('6. Patients'!EW$10:EW$107))),0)+
IFERROR(SUMPRODUCT('6. Patients'!DJ$10:DJ$107,OFFSET('6. Patients'!$TI$9,1,MATCH($D40,'6. Patients'!$TJ$9:$UC$9,0),ROWS('6. Patients'!EW$10:EW$107))),0))+
IFERROR(VLOOKUP($D40,$H$116:$L$146,COLUMNS($H$115:$J$115)-1+AQ$7,0)*$E40*$F40*'1. General Inputs'!$J$25,0),0),0)</f>
        <v>0</v>
      </c>
      <c r="AR40" s="342"/>
      <c r="AZ40" s="335">
        <f ca="1">IFERROR(SUM(OFFSET('7. Consumption'!H40,0,1,,MIN('1. General Inputs'!$J$29,COLUMNS('7. Consumption'!H$9:$AQ$9)-1))),0)+MAX(0,$AQ40*('1. General Inputs'!$J$29-COLUMNS('7. Consumption'!H$9:$AQ$9)+1))</f>
        <v>0</v>
      </c>
      <c r="BA40" s="335">
        <f ca="1">IFERROR(SUM(OFFSET('7. Consumption'!I40,0,1,,MIN('1. General Inputs'!$J$29,COLUMNS('7. Consumption'!I$9:$AQ$9)-1))),0)+MAX(0,$AQ40*('1. General Inputs'!$J$29-COLUMNS('7. Consumption'!I$9:$AQ$9)+1))</f>
        <v>0</v>
      </c>
      <c r="BB40" s="335">
        <f ca="1">IFERROR(SUM(OFFSET('7. Consumption'!J40,0,1,,MIN('1. General Inputs'!$J$29,COLUMNS('7. Consumption'!J$9:$AQ$9)-1))),0)+MAX(0,$AQ40*('1. General Inputs'!$J$29-COLUMNS('7. Consumption'!J$9:$AQ$9)+1))</f>
        <v>0</v>
      </c>
      <c r="BC40" s="335">
        <f ca="1">IFERROR(SUM(OFFSET('7. Consumption'!K40,0,1,,MIN('1. General Inputs'!$J$29,COLUMNS('7. Consumption'!K$9:$AQ$9)-1))),0)+MAX(0,$AQ40*('1. General Inputs'!$J$29-COLUMNS('7. Consumption'!K$9:$AQ$9)+1))</f>
        <v>0</v>
      </c>
      <c r="BD40" s="335">
        <f ca="1">IFERROR(SUM(OFFSET('7. Consumption'!L40,0,1,,MIN('1. General Inputs'!$J$29,COLUMNS('7. Consumption'!L$9:$AQ$9)-1))),0)+MAX(0,$AQ40*('1. General Inputs'!$J$29-COLUMNS('7. Consumption'!L$9:$AQ$9)+1))</f>
        <v>0</v>
      </c>
      <c r="BE40" s="335">
        <f ca="1">IFERROR(SUM(OFFSET('7. Consumption'!M40,0,1,,MIN('1. General Inputs'!$J$29,COLUMNS('7. Consumption'!M$9:$AQ$9)-1))),0)+MAX(0,$AQ40*('1. General Inputs'!$J$29-COLUMNS('7. Consumption'!M$9:$AQ$9)+1))</f>
        <v>0</v>
      </c>
      <c r="BF40" s="335">
        <f ca="1">IFERROR(SUM(OFFSET('7. Consumption'!N40,0,1,,MIN('1. General Inputs'!$J$29,COLUMNS('7. Consumption'!N$9:$AQ$9)-1))),0)+MAX(0,$AQ40*('1. General Inputs'!$J$29-COLUMNS('7. Consumption'!N$9:$AQ$9)+1))</f>
        <v>0</v>
      </c>
      <c r="BG40" s="335">
        <f ca="1">IFERROR(SUM(OFFSET('7. Consumption'!O40,0,1,,MIN('1. General Inputs'!$J$29,COLUMNS('7. Consumption'!O$9:$AQ$9)-1))),0)+MAX(0,$AQ40*('1. General Inputs'!$J$29-COLUMNS('7. Consumption'!O$9:$AQ$9)+1))</f>
        <v>0</v>
      </c>
      <c r="BH40" s="335">
        <f ca="1">IFERROR(SUM(OFFSET('7. Consumption'!P40,0,1,,MIN('1. General Inputs'!$J$29,COLUMNS('7. Consumption'!P$9:$AQ$9)-1))),0)+MAX(0,$AQ40*('1. General Inputs'!$J$29-COLUMNS('7. Consumption'!P$9:$AQ$9)+1))</f>
        <v>0</v>
      </c>
      <c r="BI40" s="335">
        <f ca="1">IFERROR(SUM(OFFSET('7. Consumption'!Q40,0,1,,MIN('1. General Inputs'!$J$29,COLUMNS('7. Consumption'!Q$9:$AQ$9)-1))),0)+MAX(0,$AQ40*('1. General Inputs'!$J$29-COLUMNS('7. Consumption'!Q$9:$AQ$9)+1))</f>
        <v>0</v>
      </c>
      <c r="BJ40" s="335">
        <f ca="1">IFERROR(SUM(OFFSET('7. Consumption'!R40,0,1,,MIN('1. General Inputs'!$J$29,COLUMNS('7. Consumption'!R$9:$AQ$9)-1))),0)+MAX(0,$AQ40*('1. General Inputs'!$J$29-COLUMNS('7. Consumption'!R$9:$AQ$9)+1))</f>
        <v>0</v>
      </c>
      <c r="BK40" s="335">
        <f ca="1">IFERROR(SUM(OFFSET('7. Consumption'!S40,0,1,,MIN('1. General Inputs'!$J$29,COLUMNS('7. Consumption'!S$9:$AQ$9)-1))),0)+MAX(0,$AQ40*('1. General Inputs'!$J$29-COLUMNS('7. Consumption'!S$9:$AQ$9)+1))</f>
        <v>0</v>
      </c>
      <c r="BL40" s="335">
        <f ca="1">IFERROR(SUM(OFFSET('7. Consumption'!T40,0,1,,MIN('1. General Inputs'!$J$29,COLUMNS('7. Consumption'!T$9:$AQ$9)-1))),0)+MAX(0,$AQ40*('1. General Inputs'!$J$29-COLUMNS('7. Consumption'!T$9:$AQ$9)+1))</f>
        <v>0</v>
      </c>
      <c r="BM40" s="335">
        <f ca="1">IFERROR(SUM(OFFSET('7. Consumption'!U40,0,1,,MIN('1. General Inputs'!$J$29,COLUMNS('7. Consumption'!U$9:$AQ$9)-1))),0)+MAX(0,$AQ40*('1. General Inputs'!$J$29-COLUMNS('7. Consumption'!U$9:$AQ$9)+1))</f>
        <v>0</v>
      </c>
      <c r="BN40" s="335">
        <f ca="1">IFERROR(SUM(OFFSET('7. Consumption'!V40,0,1,,MIN('1. General Inputs'!$J$29,COLUMNS('7. Consumption'!V$9:$AQ$9)-1))),0)+MAX(0,$AQ40*('1. General Inputs'!$J$29-COLUMNS('7. Consumption'!V$9:$AQ$9)+1))</f>
        <v>0</v>
      </c>
      <c r="BO40" s="335">
        <f ca="1">IFERROR(SUM(OFFSET('7. Consumption'!W40,0,1,,MIN('1. General Inputs'!$J$29,COLUMNS('7. Consumption'!W$9:$AQ$9)-1))),0)+MAX(0,$AQ40*('1. General Inputs'!$J$29-COLUMNS('7. Consumption'!W$9:$AQ$9)+1))</f>
        <v>0</v>
      </c>
      <c r="BP40" s="335">
        <f ca="1">IFERROR(SUM(OFFSET('7. Consumption'!X40,0,1,,MIN('1. General Inputs'!$J$29,COLUMNS('7. Consumption'!X$9:$AQ$9)-1))),0)+MAX(0,$AQ40*('1. General Inputs'!$J$29-COLUMNS('7. Consumption'!X$9:$AQ$9)+1))</f>
        <v>0</v>
      </c>
      <c r="BQ40" s="335">
        <f ca="1">IFERROR(SUM(OFFSET('7. Consumption'!Y40,0,1,,MIN('1. General Inputs'!$J$29,COLUMNS('7. Consumption'!Y$9:$AQ$9)-1))),0)+MAX(0,$AQ40*('1. General Inputs'!$J$29-COLUMNS('7. Consumption'!Y$9:$AQ$9)+1))</f>
        <v>0</v>
      </c>
      <c r="BR40" s="335">
        <f ca="1">IFERROR(SUM(OFFSET('7. Consumption'!Z40,0,1,,MIN('1. General Inputs'!$J$29,COLUMNS('7. Consumption'!Z$9:$AQ$9)-1))),0)+MAX(0,$AQ40*('1. General Inputs'!$J$29-COLUMNS('7. Consumption'!Z$9:$AQ$9)+1))</f>
        <v>0</v>
      </c>
      <c r="BS40" s="335">
        <f ca="1">IFERROR(SUM(OFFSET('7. Consumption'!AA40,0,1,,MIN('1. General Inputs'!$J$29,COLUMNS('7. Consumption'!AA$9:$AQ$9)-1))),0)+MAX(0,$AQ40*('1. General Inputs'!$J$29-COLUMNS('7. Consumption'!AA$9:$AQ$9)+1))</f>
        <v>0</v>
      </c>
      <c r="BT40" s="335">
        <f ca="1">IFERROR(SUM(OFFSET('7. Consumption'!AB40,0,1,,MIN('1. General Inputs'!$J$29,COLUMNS('7. Consumption'!AB$9:$AQ$9)-1))),0)+MAX(0,$AQ40*('1. General Inputs'!$J$29-COLUMNS('7. Consumption'!AB$9:$AQ$9)+1))</f>
        <v>0</v>
      </c>
      <c r="BU40" s="335">
        <f ca="1">IFERROR(SUM(OFFSET('7. Consumption'!AC40,0,1,,MIN('1. General Inputs'!$J$29,COLUMNS('7. Consumption'!AC$9:$AQ$9)-1))),0)+MAX(0,$AQ40*('1. General Inputs'!$J$29-COLUMNS('7. Consumption'!AC$9:$AQ$9)+1))</f>
        <v>0</v>
      </c>
      <c r="BV40" s="335">
        <f ca="1">IFERROR(SUM(OFFSET('7. Consumption'!AD40,0,1,,MIN('1. General Inputs'!$J$29,COLUMNS('7. Consumption'!AD$9:$AQ$9)-1))),0)+MAX(0,$AQ40*('1. General Inputs'!$J$29-COLUMNS('7. Consumption'!AD$9:$AQ$9)+1))</f>
        <v>0</v>
      </c>
      <c r="BW40" s="335">
        <f ca="1">IFERROR(SUM(OFFSET('7. Consumption'!AE40,0,1,,MIN('1. General Inputs'!$J$29,COLUMNS('7. Consumption'!AE$9:$AQ$9)-1))),0)+MAX(0,$AQ40*('1. General Inputs'!$J$29-COLUMNS('7. Consumption'!AE$9:$AQ$9)+1))</f>
        <v>0</v>
      </c>
      <c r="BX40" s="335">
        <f ca="1">IFERROR(SUM(OFFSET('7. Consumption'!AF40,0,1,,MIN('1. General Inputs'!$J$29,COLUMNS('7. Consumption'!AF$9:$AQ$9)-1))),0)+MAX(0,$AQ40*('1. General Inputs'!$J$29-COLUMNS('7. Consumption'!AF$9:$AQ$9)+1))</f>
        <v>0</v>
      </c>
      <c r="BY40" s="335">
        <f ca="1">IFERROR(SUM(OFFSET('7. Consumption'!AG40,0,1,,MIN('1. General Inputs'!$J$29,COLUMNS('7. Consumption'!AG$9:$AQ$9)-1))),0)+MAX(0,$AQ40*('1. General Inputs'!$J$29-COLUMNS('7. Consumption'!AG$9:$AQ$9)+1))</f>
        <v>0</v>
      </c>
      <c r="BZ40" s="335">
        <f ca="1">IFERROR(SUM(OFFSET('7. Consumption'!AH40,0,1,,MIN('1. General Inputs'!$J$29,COLUMNS('7. Consumption'!AH$9:$AQ$9)-1))),0)+MAX(0,$AQ40*('1. General Inputs'!$J$29-COLUMNS('7. Consumption'!AH$9:$AQ$9)+1))</f>
        <v>0</v>
      </c>
      <c r="CA40" s="335">
        <f ca="1">IFERROR(SUM(OFFSET('7. Consumption'!AI40,0,1,,MIN('1. General Inputs'!$J$29,COLUMNS('7. Consumption'!AI$9:$AQ$9)-1))),0)+MAX(0,$AQ40*('1. General Inputs'!$J$29-COLUMNS('7. Consumption'!AI$9:$AQ$9)+1))</f>
        <v>0</v>
      </c>
      <c r="CB40" s="335">
        <f ca="1">IFERROR(SUM(OFFSET('7. Consumption'!AJ40,0,1,,MIN('1. General Inputs'!$J$29,COLUMNS('7. Consumption'!AJ$9:$AQ$9)-1))),0)+MAX(0,$AQ40*('1. General Inputs'!$J$29-COLUMNS('7. Consumption'!AJ$9:$AQ$9)+1))</f>
        <v>0</v>
      </c>
      <c r="CC40" s="335">
        <f ca="1">IFERROR(SUM(OFFSET('7. Consumption'!AK40,0,1,,MIN('1. General Inputs'!$J$29,COLUMNS('7. Consumption'!AK$9:$AQ$9)-1))),0)+MAX(0,$AQ40*('1. General Inputs'!$J$29-COLUMNS('7. Consumption'!AK$9:$AQ$9)+1))</f>
        <v>0</v>
      </c>
      <c r="CD40" s="335">
        <f ca="1">IFERROR(SUM(OFFSET('7. Consumption'!AL40,0,1,,MIN('1. General Inputs'!$J$29,COLUMNS('7. Consumption'!AL$9:$AQ$9)-1))),0)+MAX(0,$AQ40*('1. General Inputs'!$J$29-COLUMNS('7. Consumption'!AL$9:$AQ$9)+1))</f>
        <v>0</v>
      </c>
      <c r="CE40" s="335">
        <f ca="1">IFERROR(SUM(OFFSET('7. Consumption'!AM40,0,1,,MIN('1. General Inputs'!$J$29,COLUMNS('7. Consumption'!AM$9:$AQ$9)-1))),0)+MAX(0,$AQ40*('1. General Inputs'!$J$29-COLUMNS('7. Consumption'!AM$9:$AQ$9)+1))</f>
        <v>0</v>
      </c>
      <c r="CF40" s="335">
        <f ca="1">IFERROR(SUM(OFFSET('7. Consumption'!AN40,0,1,,MIN('1. General Inputs'!$J$29,COLUMNS('7. Consumption'!AN$9:$AQ$9)-1))),0)+MAX(0,$AQ40*('1. General Inputs'!$J$29-COLUMNS('7. Consumption'!AN$9:$AQ$9)+1))</f>
        <v>0</v>
      </c>
      <c r="CG40" s="335">
        <f ca="1">IFERROR(SUM(OFFSET('7. Consumption'!AO40,0,1,,MIN('1. General Inputs'!$J$29,COLUMNS('7. Consumption'!AO$9:$AQ$9)-1))),0)+MAX(0,$AQ40*('1. General Inputs'!$J$29-COLUMNS('7. Consumption'!AO$9:$AQ$9)+1))</f>
        <v>0</v>
      </c>
      <c r="CH40" s="335">
        <f ca="1">IFERROR(SUM(OFFSET('7. Consumption'!AP40,0,1,,MIN('1. General Inputs'!$J$29,COLUMNS('7. Consumption'!AP$9:$AQ$9)-1))),0)+MAX(0,$AQ40*('1. General Inputs'!$J$29-COLUMNS('7. Consumption'!AP$9:$AQ$9)+1))</f>
        <v>0</v>
      </c>
      <c r="CI40" s="335">
        <f ca="1">IFERROR(SUM(OFFSET('7. Consumption'!AQ40,0,1,,MIN('1. General Inputs'!$J$29,COLUMNS('7. Consumption'!AQ$9:$AQ$9)-1))),0)+MAX(0,$AQ40*('1. General Inputs'!$J$29-COLUMNS('7. Consumption'!AQ$9:$AQ$9)+1))</f>
        <v>0</v>
      </c>
    </row>
    <row r="41" spans="2:87" x14ac:dyDescent="0.3">
      <c r="B41" s="772"/>
      <c r="C41" s="772" t="str">
        <f>IFERROR(VLOOKUP(ROWS($C$9:$C41),'5. Form Breakdown'!$AI$11:$AJ$138,COLUMNS('5. Form Breakdown'!$AI$11:$AJ$11),0),"")</f>
        <v>EFV 50 - caps</v>
      </c>
      <c r="D41" s="772" t="str">
        <f>IFERROR(VLOOKUP($C41,'5a. Dosing'!$E$11:$F$138,2,0),"")</f>
        <v>EFV</v>
      </c>
      <c r="E41" s="773" t="str">
        <f>IFERROR(INDEX('5. Form Breakdown'!$AL$11:$BL$138,MATCH('7. Consumption'!$C41,'5. Form Breakdown'!$AK$11:$AK$138,0),MATCH('5. Form Breakdown'!$AX$10,'5. Form Breakdown'!$AL$10:$BL$10,0)),"")</f>
        <v/>
      </c>
      <c r="F41" s="774">
        <f>IFERROR(INDEX('5. Form Breakdown'!$AL$11:$BL$138,MATCH('7. Consumption'!$C41,'5. Form Breakdown'!$AK$11:$AK$138,0),MATCH('5. Form Breakdown'!$BL$10,'5. Form Breakdown'!$AL$10:$BL$10,0)),"")</f>
        <v>0</v>
      </c>
      <c r="H41" s="775">
        <f ca="1">ROUNDDOWN(IFERROR($F41*$E41*CHOOSE(H$7,
IFERROR(SUMPRODUCT('6. Patients'!CA$10:CA$107,OFFSET('6. Patients'!$DN$9,1,MATCH($D41,'6. Patients'!$DO$9:$FL$9,0),ROWS('6. Patients'!DN$10:DN$107))),0)+
IFERROR(SUMPRODUCT('6. Patients'!CA$10:CA$107,OFFSET('6. Patients'!$FM$9,1,MATCH($D41,'6. Patients'!$FN$9:$GG$9,0),ROWS('6. Patients'!DN$10:DN$107))),0)+
IFERROR(SUMPRODUCT('6. Patients'!CA$10:CA$107,OFFSET('6. Patients'!$GH$9,1,MATCH($D41,'6. Patients'!$GI$9:$IF$9,0),ROWS('6. Patients'!DN$10:DN$107))),0)+
IFERROR(SUMPRODUCT('6. Patients'!CA$10:CA$107,OFFSET('6. Patients'!$IG$9,1,MATCH($D41,'6. Patients'!$IH$9:$JA$9,0),ROWS('6. Patients'!DN$10:DN$107))),0),
IFERROR(SUMPRODUCT('6. Patients'!CA$10:CA$107,OFFSET('6. Patients'!$JB$9,1,MATCH($D41,'6. Patients'!$JC$9:$KZ$9,0),ROWS('6. Patients'!DN$10:DN$107))),0)+
IFERROR(SUMPRODUCT('6. Patients'!CA$10:CA$107,OFFSET('6. Patients'!$LA$9,1,MATCH($D41,'6. Patients'!$LB$9:$LU$9,0),ROWS('6. Patients'!DN$10:DN$107))),0)+
IFERROR(SUMPRODUCT('6. Patients'!CA$10:CA$107,OFFSET('6. Patients'!$LV$9,1,MATCH($D41,'6. Patients'!$LW$9:$NT$9,0),ROWS('6. Patients'!DN$10:DN$107))),0)+
IFERROR(SUMPRODUCT('6. Patients'!CA$10:CA$107,OFFSET('6. Patients'!$NU$9,1,MATCH($D41,'6. Patients'!$NV$9:$OO$9,0),ROWS('6. Patients'!DN$10:DN$107))),0),
IFERROR(SUMPRODUCT('6. Patients'!CA$10:CA$107,OFFSET('6. Patients'!$OP$9,1,MATCH($D41,'6. Patients'!$OQ$9:$QN$9,0),ROWS('6. Patients'!DN$10:DN$107))),0)+
IFERROR(SUMPRODUCT('6. Patients'!CA$10:CA$107,OFFSET('6. Patients'!$QO$9,1,MATCH($D41,'6. Patients'!$QP$9:$RI$9,0),ROWS('6. Patients'!DN$10:DN$107))),0)+
IFERROR(SUMPRODUCT('6. Patients'!CA$10:CA$107,OFFSET('6. Patients'!$RJ$9,1,MATCH($D41,'6. Patients'!$RK$9:$TH$9,0),ROWS('6. Patients'!DN$10:DN$107))),0)+
IFERROR(SUMPRODUCT('6. Patients'!CA$10:CA$107,OFFSET('6. Patients'!$TI$9,1,MATCH($D41,'6. Patients'!$TJ$9:$UC$9,0),ROWS('6. Patients'!DN$10:DN$107))),0))+
IFERROR(VLOOKUP($D41,$H$116:$L$146,COLUMNS($H$115:$J$115)-1+H$7,0)*$E41*$F41*'1. General Inputs'!$J$25,0),0),0)</f>
        <v>0</v>
      </c>
      <c r="I41" s="775">
        <f ca="1">ROUNDDOWN(IFERROR($F41*$E41*CHOOSE(I$7,
IFERROR(SUMPRODUCT('6. Patients'!CB$10:CB$107,OFFSET('6. Patients'!$DN$9,1,MATCH($D41,'6. Patients'!$DO$9:$FL$9,0),ROWS('6. Patients'!DO$10:DO$107))),0)+
IFERROR(SUMPRODUCT('6. Patients'!CB$10:CB$107,OFFSET('6. Patients'!$FM$9,1,MATCH($D41,'6. Patients'!$FN$9:$GG$9,0),ROWS('6. Patients'!DO$10:DO$107))),0)+
IFERROR(SUMPRODUCT('6. Patients'!CB$10:CB$107,OFFSET('6. Patients'!$GH$9,1,MATCH($D41,'6. Patients'!$GI$9:$IF$9,0),ROWS('6. Patients'!DO$10:DO$107))),0)+
IFERROR(SUMPRODUCT('6. Patients'!CB$10:CB$107,OFFSET('6. Patients'!$IG$9,1,MATCH($D41,'6. Patients'!$IH$9:$JA$9,0),ROWS('6. Patients'!DO$10:DO$107))),0),
IFERROR(SUMPRODUCT('6. Patients'!CB$10:CB$107,OFFSET('6. Patients'!$JB$9,1,MATCH($D41,'6. Patients'!$JC$9:$KZ$9,0),ROWS('6. Patients'!DO$10:DO$107))),0)+
IFERROR(SUMPRODUCT('6. Patients'!CB$10:CB$107,OFFSET('6. Patients'!$LA$9,1,MATCH($D41,'6. Patients'!$LB$9:$LU$9,0),ROWS('6. Patients'!DO$10:DO$107))),0)+
IFERROR(SUMPRODUCT('6. Patients'!CB$10:CB$107,OFFSET('6. Patients'!$LV$9,1,MATCH($D41,'6. Patients'!$LW$9:$NT$9,0),ROWS('6. Patients'!DO$10:DO$107))),0)+
IFERROR(SUMPRODUCT('6. Patients'!CB$10:CB$107,OFFSET('6. Patients'!$NU$9,1,MATCH($D41,'6. Patients'!$NV$9:$OO$9,0),ROWS('6. Patients'!DO$10:DO$107))),0),
IFERROR(SUMPRODUCT('6. Patients'!CB$10:CB$107,OFFSET('6. Patients'!$OP$9,1,MATCH($D41,'6. Patients'!$OQ$9:$QN$9,0),ROWS('6. Patients'!DO$10:DO$107))),0)+
IFERROR(SUMPRODUCT('6. Patients'!CB$10:CB$107,OFFSET('6. Patients'!$QO$9,1,MATCH($D41,'6. Patients'!$QP$9:$RI$9,0),ROWS('6. Patients'!DO$10:DO$107))),0)+
IFERROR(SUMPRODUCT('6. Patients'!CB$10:CB$107,OFFSET('6. Patients'!$RJ$9,1,MATCH($D41,'6. Patients'!$RK$9:$TH$9,0),ROWS('6. Patients'!DO$10:DO$107))),0)+
IFERROR(SUMPRODUCT('6. Patients'!CB$10:CB$107,OFFSET('6. Patients'!$TI$9,1,MATCH($D41,'6. Patients'!$TJ$9:$UC$9,0),ROWS('6. Patients'!DO$10:DO$107))),0))+
IFERROR(VLOOKUP($D41,$H$116:$L$146,COLUMNS($H$115:$J$115)-1+I$7,0)*$E41*$F41*'1. General Inputs'!$J$25,0),0),0)</f>
        <v>0</v>
      </c>
      <c r="J41" s="775">
        <f ca="1">ROUNDDOWN(IFERROR($F41*$E41*CHOOSE(J$7,
IFERROR(SUMPRODUCT('6. Patients'!CC$10:CC$107,OFFSET('6. Patients'!$DN$9,1,MATCH($D41,'6. Patients'!$DO$9:$FL$9,0),ROWS('6. Patients'!DP$10:DP$107))),0)+
IFERROR(SUMPRODUCT('6. Patients'!CC$10:CC$107,OFFSET('6. Patients'!$FM$9,1,MATCH($D41,'6. Patients'!$FN$9:$GG$9,0),ROWS('6. Patients'!DP$10:DP$107))),0)+
IFERROR(SUMPRODUCT('6. Patients'!CC$10:CC$107,OFFSET('6. Patients'!$GH$9,1,MATCH($D41,'6. Patients'!$GI$9:$IF$9,0),ROWS('6. Patients'!DP$10:DP$107))),0)+
IFERROR(SUMPRODUCT('6. Patients'!CC$10:CC$107,OFFSET('6. Patients'!$IG$9,1,MATCH($D41,'6. Patients'!$IH$9:$JA$9,0),ROWS('6. Patients'!DP$10:DP$107))),0),
IFERROR(SUMPRODUCT('6. Patients'!CC$10:CC$107,OFFSET('6. Patients'!$JB$9,1,MATCH($D41,'6. Patients'!$JC$9:$KZ$9,0),ROWS('6. Patients'!DP$10:DP$107))),0)+
IFERROR(SUMPRODUCT('6. Patients'!CC$10:CC$107,OFFSET('6. Patients'!$LA$9,1,MATCH($D41,'6. Patients'!$LB$9:$LU$9,0),ROWS('6. Patients'!DP$10:DP$107))),0)+
IFERROR(SUMPRODUCT('6. Patients'!CC$10:CC$107,OFFSET('6. Patients'!$LV$9,1,MATCH($D41,'6. Patients'!$LW$9:$NT$9,0),ROWS('6. Patients'!DP$10:DP$107))),0)+
IFERROR(SUMPRODUCT('6. Patients'!CC$10:CC$107,OFFSET('6. Patients'!$NU$9,1,MATCH($D41,'6. Patients'!$NV$9:$OO$9,0),ROWS('6. Patients'!DP$10:DP$107))),0),
IFERROR(SUMPRODUCT('6. Patients'!CC$10:CC$107,OFFSET('6. Patients'!$OP$9,1,MATCH($D41,'6. Patients'!$OQ$9:$QN$9,0),ROWS('6. Patients'!DP$10:DP$107))),0)+
IFERROR(SUMPRODUCT('6. Patients'!CC$10:CC$107,OFFSET('6. Patients'!$QO$9,1,MATCH($D41,'6. Patients'!$QP$9:$RI$9,0),ROWS('6. Patients'!DP$10:DP$107))),0)+
IFERROR(SUMPRODUCT('6. Patients'!CC$10:CC$107,OFFSET('6. Patients'!$RJ$9,1,MATCH($D41,'6. Patients'!$RK$9:$TH$9,0),ROWS('6. Patients'!DP$10:DP$107))),0)+
IFERROR(SUMPRODUCT('6. Patients'!CC$10:CC$107,OFFSET('6. Patients'!$TI$9,1,MATCH($D41,'6. Patients'!$TJ$9:$UC$9,0),ROWS('6. Patients'!DP$10:DP$107))),0))+
IFERROR(VLOOKUP($D41,$H$116:$L$146,COLUMNS($H$115:$J$115)-1+J$7,0)*$E41*$F41*'1. General Inputs'!$J$25,0),0),0)</f>
        <v>0</v>
      </c>
      <c r="K41" s="775">
        <f ca="1">ROUNDDOWN(IFERROR($F41*$E41*CHOOSE(K$7,
IFERROR(SUMPRODUCT('6. Patients'!CD$10:CD$107,OFFSET('6. Patients'!$DN$9,1,MATCH($D41,'6. Patients'!$DO$9:$FL$9,0),ROWS('6. Patients'!DQ$10:DQ$107))),0)+
IFERROR(SUMPRODUCT('6. Patients'!CD$10:CD$107,OFFSET('6. Patients'!$FM$9,1,MATCH($D41,'6. Patients'!$FN$9:$GG$9,0),ROWS('6. Patients'!DQ$10:DQ$107))),0)+
IFERROR(SUMPRODUCT('6. Patients'!CD$10:CD$107,OFFSET('6. Patients'!$GH$9,1,MATCH($D41,'6. Patients'!$GI$9:$IF$9,0),ROWS('6. Patients'!DQ$10:DQ$107))),0)+
IFERROR(SUMPRODUCT('6. Patients'!CD$10:CD$107,OFFSET('6. Patients'!$IG$9,1,MATCH($D41,'6. Patients'!$IH$9:$JA$9,0),ROWS('6. Patients'!DQ$10:DQ$107))),0),
IFERROR(SUMPRODUCT('6. Patients'!CD$10:CD$107,OFFSET('6. Patients'!$JB$9,1,MATCH($D41,'6. Patients'!$JC$9:$KZ$9,0),ROWS('6. Patients'!DQ$10:DQ$107))),0)+
IFERROR(SUMPRODUCT('6. Patients'!CD$10:CD$107,OFFSET('6. Patients'!$LA$9,1,MATCH($D41,'6. Patients'!$LB$9:$LU$9,0),ROWS('6. Patients'!DQ$10:DQ$107))),0)+
IFERROR(SUMPRODUCT('6. Patients'!CD$10:CD$107,OFFSET('6. Patients'!$LV$9,1,MATCH($D41,'6. Patients'!$LW$9:$NT$9,0),ROWS('6. Patients'!DQ$10:DQ$107))),0)+
IFERROR(SUMPRODUCT('6. Patients'!CD$10:CD$107,OFFSET('6. Patients'!$NU$9,1,MATCH($D41,'6. Patients'!$NV$9:$OO$9,0),ROWS('6. Patients'!DQ$10:DQ$107))),0),
IFERROR(SUMPRODUCT('6. Patients'!CD$10:CD$107,OFFSET('6. Patients'!$OP$9,1,MATCH($D41,'6. Patients'!$OQ$9:$QN$9,0),ROWS('6. Patients'!DQ$10:DQ$107))),0)+
IFERROR(SUMPRODUCT('6. Patients'!CD$10:CD$107,OFFSET('6. Patients'!$QO$9,1,MATCH($D41,'6. Patients'!$QP$9:$RI$9,0),ROWS('6. Patients'!DQ$10:DQ$107))),0)+
IFERROR(SUMPRODUCT('6. Patients'!CD$10:CD$107,OFFSET('6. Patients'!$RJ$9,1,MATCH($D41,'6. Patients'!$RK$9:$TH$9,0),ROWS('6. Patients'!DQ$10:DQ$107))),0)+
IFERROR(SUMPRODUCT('6. Patients'!CD$10:CD$107,OFFSET('6. Patients'!$TI$9,1,MATCH($D41,'6. Patients'!$TJ$9:$UC$9,0),ROWS('6. Patients'!DQ$10:DQ$107))),0))+
IFERROR(VLOOKUP($D41,$H$116:$L$146,COLUMNS($H$115:$J$115)-1+K$7,0)*$E41*$F41*'1. General Inputs'!$J$25,0),0),0)</f>
        <v>0</v>
      </c>
      <c r="L41" s="775">
        <f ca="1">ROUNDDOWN(IFERROR($F41*$E41*CHOOSE(L$7,
IFERROR(SUMPRODUCT('6. Patients'!CE$10:CE$107,OFFSET('6. Patients'!$DN$9,1,MATCH($D41,'6. Patients'!$DO$9:$FL$9,0),ROWS('6. Patients'!DR$10:DR$107))),0)+
IFERROR(SUMPRODUCT('6. Patients'!CE$10:CE$107,OFFSET('6. Patients'!$FM$9,1,MATCH($D41,'6. Patients'!$FN$9:$GG$9,0),ROWS('6. Patients'!DR$10:DR$107))),0)+
IFERROR(SUMPRODUCT('6. Patients'!CE$10:CE$107,OFFSET('6. Patients'!$GH$9,1,MATCH($D41,'6. Patients'!$GI$9:$IF$9,0),ROWS('6. Patients'!DR$10:DR$107))),0)+
IFERROR(SUMPRODUCT('6. Patients'!CE$10:CE$107,OFFSET('6. Patients'!$IG$9,1,MATCH($D41,'6. Patients'!$IH$9:$JA$9,0),ROWS('6. Patients'!DR$10:DR$107))),0),
IFERROR(SUMPRODUCT('6. Patients'!CE$10:CE$107,OFFSET('6. Patients'!$JB$9,1,MATCH($D41,'6. Patients'!$JC$9:$KZ$9,0),ROWS('6. Patients'!DR$10:DR$107))),0)+
IFERROR(SUMPRODUCT('6. Patients'!CE$10:CE$107,OFFSET('6. Patients'!$LA$9,1,MATCH($D41,'6. Patients'!$LB$9:$LU$9,0),ROWS('6. Patients'!DR$10:DR$107))),0)+
IFERROR(SUMPRODUCT('6. Patients'!CE$10:CE$107,OFFSET('6. Patients'!$LV$9,1,MATCH($D41,'6. Patients'!$LW$9:$NT$9,0),ROWS('6. Patients'!DR$10:DR$107))),0)+
IFERROR(SUMPRODUCT('6. Patients'!CE$10:CE$107,OFFSET('6. Patients'!$NU$9,1,MATCH($D41,'6. Patients'!$NV$9:$OO$9,0),ROWS('6. Patients'!DR$10:DR$107))),0),
IFERROR(SUMPRODUCT('6. Patients'!CE$10:CE$107,OFFSET('6. Patients'!$OP$9,1,MATCH($D41,'6. Patients'!$OQ$9:$QN$9,0),ROWS('6. Patients'!DR$10:DR$107))),0)+
IFERROR(SUMPRODUCT('6. Patients'!CE$10:CE$107,OFFSET('6. Patients'!$QO$9,1,MATCH($D41,'6. Patients'!$QP$9:$RI$9,0),ROWS('6. Patients'!DR$10:DR$107))),0)+
IFERROR(SUMPRODUCT('6. Patients'!CE$10:CE$107,OFFSET('6. Patients'!$RJ$9,1,MATCH($D41,'6. Patients'!$RK$9:$TH$9,0),ROWS('6. Patients'!DR$10:DR$107))),0)+
IFERROR(SUMPRODUCT('6. Patients'!CE$10:CE$107,OFFSET('6. Patients'!$TI$9,1,MATCH($D41,'6. Patients'!$TJ$9:$UC$9,0),ROWS('6. Patients'!DR$10:DR$107))),0))+
IFERROR(VLOOKUP($D41,$H$116:$L$146,COLUMNS($H$115:$J$115)-1+L$7,0)*$E41*$F41*'1. General Inputs'!$J$25,0),0),0)</f>
        <v>0</v>
      </c>
      <c r="M41" s="775">
        <f ca="1">ROUNDDOWN(IFERROR($F41*$E41*CHOOSE(M$7,
IFERROR(SUMPRODUCT('6. Patients'!CF$10:CF$107,OFFSET('6. Patients'!$DN$9,1,MATCH($D41,'6. Patients'!$DO$9:$FL$9,0),ROWS('6. Patients'!DS$10:DS$107))),0)+
IFERROR(SUMPRODUCT('6. Patients'!CF$10:CF$107,OFFSET('6. Patients'!$FM$9,1,MATCH($D41,'6. Patients'!$FN$9:$GG$9,0),ROWS('6. Patients'!DS$10:DS$107))),0)+
IFERROR(SUMPRODUCT('6. Patients'!CF$10:CF$107,OFFSET('6. Patients'!$GH$9,1,MATCH($D41,'6. Patients'!$GI$9:$IF$9,0),ROWS('6. Patients'!DS$10:DS$107))),0)+
IFERROR(SUMPRODUCT('6. Patients'!CF$10:CF$107,OFFSET('6. Patients'!$IG$9,1,MATCH($D41,'6. Patients'!$IH$9:$JA$9,0),ROWS('6. Patients'!DS$10:DS$107))),0),
IFERROR(SUMPRODUCT('6. Patients'!CF$10:CF$107,OFFSET('6. Patients'!$JB$9,1,MATCH($D41,'6. Patients'!$JC$9:$KZ$9,0),ROWS('6. Patients'!DS$10:DS$107))),0)+
IFERROR(SUMPRODUCT('6. Patients'!CF$10:CF$107,OFFSET('6. Patients'!$LA$9,1,MATCH($D41,'6. Patients'!$LB$9:$LU$9,0),ROWS('6. Patients'!DS$10:DS$107))),0)+
IFERROR(SUMPRODUCT('6. Patients'!CF$10:CF$107,OFFSET('6. Patients'!$LV$9,1,MATCH($D41,'6. Patients'!$LW$9:$NT$9,0),ROWS('6. Patients'!DS$10:DS$107))),0)+
IFERROR(SUMPRODUCT('6. Patients'!CF$10:CF$107,OFFSET('6. Patients'!$NU$9,1,MATCH($D41,'6. Patients'!$NV$9:$OO$9,0),ROWS('6. Patients'!DS$10:DS$107))),0),
IFERROR(SUMPRODUCT('6. Patients'!CF$10:CF$107,OFFSET('6. Patients'!$OP$9,1,MATCH($D41,'6. Patients'!$OQ$9:$QN$9,0),ROWS('6. Patients'!DS$10:DS$107))),0)+
IFERROR(SUMPRODUCT('6. Patients'!CF$10:CF$107,OFFSET('6. Patients'!$QO$9,1,MATCH($D41,'6. Patients'!$QP$9:$RI$9,0),ROWS('6. Patients'!DS$10:DS$107))),0)+
IFERROR(SUMPRODUCT('6. Patients'!CF$10:CF$107,OFFSET('6. Patients'!$RJ$9,1,MATCH($D41,'6. Patients'!$RK$9:$TH$9,0),ROWS('6. Patients'!DS$10:DS$107))),0)+
IFERROR(SUMPRODUCT('6. Patients'!CF$10:CF$107,OFFSET('6. Patients'!$TI$9,1,MATCH($D41,'6. Patients'!$TJ$9:$UC$9,0),ROWS('6. Patients'!DS$10:DS$107))),0))+
IFERROR(VLOOKUP($D41,$H$116:$L$146,COLUMNS($H$115:$J$115)-1+M$7,0)*$E41*$F41*'1. General Inputs'!$J$25,0),0),0)</f>
        <v>0</v>
      </c>
      <c r="N41" s="775">
        <f ca="1">ROUNDDOWN(IFERROR($F41*$E41*CHOOSE(N$7,
IFERROR(SUMPRODUCT('6. Patients'!CG$10:CG$107,OFFSET('6. Patients'!$DN$9,1,MATCH($D41,'6. Patients'!$DO$9:$FL$9,0),ROWS('6. Patients'!DT$10:DT$107))),0)+
IFERROR(SUMPRODUCT('6. Patients'!CG$10:CG$107,OFFSET('6. Patients'!$FM$9,1,MATCH($D41,'6. Patients'!$FN$9:$GG$9,0),ROWS('6. Patients'!DT$10:DT$107))),0)+
IFERROR(SUMPRODUCT('6. Patients'!CG$10:CG$107,OFFSET('6. Patients'!$GH$9,1,MATCH($D41,'6. Patients'!$GI$9:$IF$9,0),ROWS('6. Patients'!DT$10:DT$107))),0)+
IFERROR(SUMPRODUCT('6. Patients'!CG$10:CG$107,OFFSET('6. Patients'!$IG$9,1,MATCH($D41,'6. Patients'!$IH$9:$JA$9,0),ROWS('6. Patients'!DT$10:DT$107))),0),
IFERROR(SUMPRODUCT('6. Patients'!CG$10:CG$107,OFFSET('6. Patients'!$JB$9,1,MATCH($D41,'6. Patients'!$JC$9:$KZ$9,0),ROWS('6. Patients'!DT$10:DT$107))),0)+
IFERROR(SUMPRODUCT('6. Patients'!CG$10:CG$107,OFFSET('6. Patients'!$LA$9,1,MATCH($D41,'6. Patients'!$LB$9:$LU$9,0),ROWS('6. Patients'!DT$10:DT$107))),0)+
IFERROR(SUMPRODUCT('6. Patients'!CG$10:CG$107,OFFSET('6. Patients'!$LV$9,1,MATCH($D41,'6. Patients'!$LW$9:$NT$9,0),ROWS('6. Patients'!DT$10:DT$107))),0)+
IFERROR(SUMPRODUCT('6. Patients'!CG$10:CG$107,OFFSET('6. Patients'!$NU$9,1,MATCH($D41,'6. Patients'!$NV$9:$OO$9,0),ROWS('6. Patients'!DT$10:DT$107))),0),
IFERROR(SUMPRODUCT('6. Patients'!CG$10:CG$107,OFFSET('6. Patients'!$OP$9,1,MATCH($D41,'6. Patients'!$OQ$9:$QN$9,0),ROWS('6. Patients'!DT$10:DT$107))),0)+
IFERROR(SUMPRODUCT('6. Patients'!CG$10:CG$107,OFFSET('6. Patients'!$QO$9,1,MATCH($D41,'6. Patients'!$QP$9:$RI$9,0),ROWS('6. Patients'!DT$10:DT$107))),0)+
IFERROR(SUMPRODUCT('6. Patients'!CG$10:CG$107,OFFSET('6. Patients'!$RJ$9,1,MATCH($D41,'6. Patients'!$RK$9:$TH$9,0),ROWS('6. Patients'!DT$10:DT$107))),0)+
IFERROR(SUMPRODUCT('6. Patients'!CG$10:CG$107,OFFSET('6. Patients'!$TI$9,1,MATCH($D41,'6. Patients'!$TJ$9:$UC$9,0),ROWS('6. Patients'!DT$10:DT$107))),0))+
IFERROR(VLOOKUP($D41,$H$116:$L$146,COLUMNS($H$115:$J$115)-1+N$7,0)*$E41*$F41*'1. General Inputs'!$J$25,0),0),0)</f>
        <v>0</v>
      </c>
      <c r="O41" s="775">
        <f ca="1">ROUNDDOWN(IFERROR($F41*$E41*CHOOSE(O$7,
IFERROR(SUMPRODUCT('6. Patients'!CH$10:CH$107,OFFSET('6. Patients'!$DN$9,1,MATCH($D41,'6. Patients'!$DO$9:$FL$9,0),ROWS('6. Patients'!DU$10:DU$107))),0)+
IFERROR(SUMPRODUCT('6. Patients'!CH$10:CH$107,OFFSET('6. Patients'!$FM$9,1,MATCH($D41,'6. Patients'!$FN$9:$GG$9,0),ROWS('6. Patients'!DU$10:DU$107))),0)+
IFERROR(SUMPRODUCT('6. Patients'!CH$10:CH$107,OFFSET('6. Patients'!$GH$9,1,MATCH($D41,'6. Patients'!$GI$9:$IF$9,0),ROWS('6. Patients'!DU$10:DU$107))),0)+
IFERROR(SUMPRODUCT('6. Patients'!CH$10:CH$107,OFFSET('6. Patients'!$IG$9,1,MATCH($D41,'6. Patients'!$IH$9:$JA$9,0),ROWS('6. Patients'!DU$10:DU$107))),0),
IFERROR(SUMPRODUCT('6. Patients'!CH$10:CH$107,OFFSET('6. Patients'!$JB$9,1,MATCH($D41,'6. Patients'!$JC$9:$KZ$9,0),ROWS('6. Patients'!DU$10:DU$107))),0)+
IFERROR(SUMPRODUCT('6. Patients'!CH$10:CH$107,OFFSET('6. Patients'!$LA$9,1,MATCH($D41,'6. Patients'!$LB$9:$LU$9,0),ROWS('6. Patients'!DU$10:DU$107))),0)+
IFERROR(SUMPRODUCT('6. Patients'!CH$10:CH$107,OFFSET('6. Patients'!$LV$9,1,MATCH($D41,'6. Patients'!$LW$9:$NT$9,0),ROWS('6. Patients'!DU$10:DU$107))),0)+
IFERROR(SUMPRODUCT('6. Patients'!CH$10:CH$107,OFFSET('6. Patients'!$NU$9,1,MATCH($D41,'6. Patients'!$NV$9:$OO$9,0),ROWS('6. Patients'!DU$10:DU$107))),0),
IFERROR(SUMPRODUCT('6. Patients'!CH$10:CH$107,OFFSET('6. Patients'!$OP$9,1,MATCH($D41,'6. Patients'!$OQ$9:$QN$9,0),ROWS('6. Patients'!DU$10:DU$107))),0)+
IFERROR(SUMPRODUCT('6. Patients'!CH$10:CH$107,OFFSET('6. Patients'!$QO$9,1,MATCH($D41,'6. Patients'!$QP$9:$RI$9,0),ROWS('6. Patients'!DU$10:DU$107))),0)+
IFERROR(SUMPRODUCT('6. Patients'!CH$10:CH$107,OFFSET('6. Patients'!$RJ$9,1,MATCH($D41,'6. Patients'!$RK$9:$TH$9,0),ROWS('6. Patients'!DU$10:DU$107))),0)+
IFERROR(SUMPRODUCT('6. Patients'!CH$10:CH$107,OFFSET('6. Patients'!$TI$9,1,MATCH($D41,'6. Patients'!$TJ$9:$UC$9,0),ROWS('6. Patients'!DU$10:DU$107))),0))+
IFERROR(VLOOKUP($D41,$H$116:$L$146,COLUMNS($H$115:$J$115)-1+O$7,0)*$E41*$F41*'1. General Inputs'!$J$25,0),0),0)</f>
        <v>0</v>
      </c>
      <c r="P41" s="775">
        <f ca="1">ROUNDDOWN(IFERROR($F41*$E41*CHOOSE(P$7,
IFERROR(SUMPRODUCT('6. Patients'!CI$10:CI$107,OFFSET('6. Patients'!$DN$9,1,MATCH($D41,'6. Patients'!$DO$9:$FL$9,0),ROWS('6. Patients'!DV$10:DV$107))),0)+
IFERROR(SUMPRODUCT('6. Patients'!CI$10:CI$107,OFFSET('6. Patients'!$FM$9,1,MATCH($D41,'6. Patients'!$FN$9:$GG$9,0),ROWS('6. Patients'!DV$10:DV$107))),0)+
IFERROR(SUMPRODUCT('6. Patients'!CI$10:CI$107,OFFSET('6. Patients'!$GH$9,1,MATCH($D41,'6. Patients'!$GI$9:$IF$9,0),ROWS('6. Patients'!DV$10:DV$107))),0)+
IFERROR(SUMPRODUCT('6. Patients'!CI$10:CI$107,OFFSET('6. Patients'!$IG$9,1,MATCH($D41,'6. Patients'!$IH$9:$JA$9,0),ROWS('6. Patients'!DV$10:DV$107))),0),
IFERROR(SUMPRODUCT('6. Patients'!CI$10:CI$107,OFFSET('6. Patients'!$JB$9,1,MATCH($D41,'6. Patients'!$JC$9:$KZ$9,0),ROWS('6. Patients'!DV$10:DV$107))),0)+
IFERROR(SUMPRODUCT('6. Patients'!CI$10:CI$107,OFFSET('6. Patients'!$LA$9,1,MATCH($D41,'6. Patients'!$LB$9:$LU$9,0),ROWS('6. Patients'!DV$10:DV$107))),0)+
IFERROR(SUMPRODUCT('6. Patients'!CI$10:CI$107,OFFSET('6. Patients'!$LV$9,1,MATCH($D41,'6. Patients'!$LW$9:$NT$9,0),ROWS('6. Patients'!DV$10:DV$107))),0)+
IFERROR(SUMPRODUCT('6. Patients'!CI$10:CI$107,OFFSET('6. Patients'!$NU$9,1,MATCH($D41,'6. Patients'!$NV$9:$OO$9,0),ROWS('6. Patients'!DV$10:DV$107))),0),
IFERROR(SUMPRODUCT('6. Patients'!CI$10:CI$107,OFFSET('6. Patients'!$OP$9,1,MATCH($D41,'6. Patients'!$OQ$9:$QN$9,0),ROWS('6. Patients'!DV$10:DV$107))),0)+
IFERROR(SUMPRODUCT('6. Patients'!CI$10:CI$107,OFFSET('6. Patients'!$QO$9,1,MATCH($D41,'6. Patients'!$QP$9:$RI$9,0),ROWS('6. Patients'!DV$10:DV$107))),0)+
IFERROR(SUMPRODUCT('6. Patients'!CI$10:CI$107,OFFSET('6. Patients'!$RJ$9,1,MATCH($D41,'6. Patients'!$RK$9:$TH$9,0),ROWS('6. Patients'!DV$10:DV$107))),0)+
IFERROR(SUMPRODUCT('6. Patients'!CI$10:CI$107,OFFSET('6. Patients'!$TI$9,1,MATCH($D41,'6. Patients'!$TJ$9:$UC$9,0),ROWS('6. Patients'!DV$10:DV$107))),0))+
IFERROR(VLOOKUP($D41,$H$116:$L$146,COLUMNS($H$115:$J$115)-1+P$7,0)*$E41*$F41*'1. General Inputs'!$J$25,0),0),0)</f>
        <v>0</v>
      </c>
      <c r="Q41" s="775">
        <f ca="1">ROUNDDOWN(IFERROR($F41*$E41*CHOOSE(Q$7,
IFERROR(SUMPRODUCT('6. Patients'!CJ$10:CJ$107,OFFSET('6. Patients'!$DN$9,1,MATCH($D41,'6. Patients'!$DO$9:$FL$9,0),ROWS('6. Patients'!DW$10:DW$107))),0)+
IFERROR(SUMPRODUCT('6. Patients'!CJ$10:CJ$107,OFFSET('6. Patients'!$FM$9,1,MATCH($D41,'6. Patients'!$FN$9:$GG$9,0),ROWS('6. Patients'!DW$10:DW$107))),0)+
IFERROR(SUMPRODUCT('6. Patients'!CJ$10:CJ$107,OFFSET('6. Patients'!$GH$9,1,MATCH($D41,'6. Patients'!$GI$9:$IF$9,0),ROWS('6. Patients'!DW$10:DW$107))),0)+
IFERROR(SUMPRODUCT('6. Patients'!CJ$10:CJ$107,OFFSET('6. Patients'!$IG$9,1,MATCH($D41,'6. Patients'!$IH$9:$JA$9,0),ROWS('6. Patients'!DW$10:DW$107))),0),
IFERROR(SUMPRODUCT('6. Patients'!CJ$10:CJ$107,OFFSET('6. Patients'!$JB$9,1,MATCH($D41,'6. Patients'!$JC$9:$KZ$9,0),ROWS('6. Patients'!DW$10:DW$107))),0)+
IFERROR(SUMPRODUCT('6. Patients'!CJ$10:CJ$107,OFFSET('6. Patients'!$LA$9,1,MATCH($D41,'6. Patients'!$LB$9:$LU$9,0),ROWS('6. Patients'!DW$10:DW$107))),0)+
IFERROR(SUMPRODUCT('6. Patients'!CJ$10:CJ$107,OFFSET('6. Patients'!$LV$9,1,MATCH($D41,'6. Patients'!$LW$9:$NT$9,0),ROWS('6. Patients'!DW$10:DW$107))),0)+
IFERROR(SUMPRODUCT('6. Patients'!CJ$10:CJ$107,OFFSET('6. Patients'!$NU$9,1,MATCH($D41,'6. Patients'!$NV$9:$OO$9,0),ROWS('6. Patients'!DW$10:DW$107))),0),
IFERROR(SUMPRODUCT('6. Patients'!CJ$10:CJ$107,OFFSET('6. Patients'!$OP$9,1,MATCH($D41,'6. Patients'!$OQ$9:$QN$9,0),ROWS('6. Patients'!DW$10:DW$107))),0)+
IFERROR(SUMPRODUCT('6. Patients'!CJ$10:CJ$107,OFFSET('6. Patients'!$QO$9,1,MATCH($D41,'6. Patients'!$QP$9:$RI$9,0),ROWS('6. Patients'!DW$10:DW$107))),0)+
IFERROR(SUMPRODUCT('6. Patients'!CJ$10:CJ$107,OFFSET('6. Patients'!$RJ$9,1,MATCH($D41,'6. Patients'!$RK$9:$TH$9,0),ROWS('6. Patients'!DW$10:DW$107))),0)+
IFERROR(SUMPRODUCT('6. Patients'!CJ$10:CJ$107,OFFSET('6. Patients'!$TI$9,1,MATCH($D41,'6. Patients'!$TJ$9:$UC$9,0),ROWS('6. Patients'!DW$10:DW$107))),0))+
IFERROR(VLOOKUP($D41,$H$116:$L$146,COLUMNS($H$115:$J$115)-1+Q$7,0)*$E41*$F41*'1. General Inputs'!$J$25,0),0),0)</f>
        <v>0</v>
      </c>
      <c r="R41" s="775">
        <f ca="1">ROUNDDOWN(IFERROR($F41*$E41*CHOOSE(R$7,
IFERROR(SUMPRODUCT('6. Patients'!CK$10:CK$107,OFFSET('6. Patients'!$DN$9,1,MATCH($D41,'6. Patients'!$DO$9:$FL$9,0),ROWS('6. Patients'!DX$10:DX$107))),0)+
IFERROR(SUMPRODUCT('6. Patients'!CK$10:CK$107,OFFSET('6. Patients'!$FM$9,1,MATCH($D41,'6. Patients'!$FN$9:$GG$9,0),ROWS('6. Patients'!DX$10:DX$107))),0)+
IFERROR(SUMPRODUCT('6. Patients'!CK$10:CK$107,OFFSET('6. Patients'!$GH$9,1,MATCH($D41,'6. Patients'!$GI$9:$IF$9,0),ROWS('6. Patients'!DX$10:DX$107))),0)+
IFERROR(SUMPRODUCT('6. Patients'!CK$10:CK$107,OFFSET('6. Patients'!$IG$9,1,MATCH($D41,'6. Patients'!$IH$9:$JA$9,0),ROWS('6. Patients'!DX$10:DX$107))),0),
IFERROR(SUMPRODUCT('6. Patients'!CK$10:CK$107,OFFSET('6. Patients'!$JB$9,1,MATCH($D41,'6. Patients'!$JC$9:$KZ$9,0),ROWS('6. Patients'!DX$10:DX$107))),0)+
IFERROR(SUMPRODUCT('6. Patients'!CK$10:CK$107,OFFSET('6. Patients'!$LA$9,1,MATCH($D41,'6. Patients'!$LB$9:$LU$9,0),ROWS('6. Patients'!DX$10:DX$107))),0)+
IFERROR(SUMPRODUCT('6. Patients'!CK$10:CK$107,OFFSET('6. Patients'!$LV$9,1,MATCH($D41,'6. Patients'!$LW$9:$NT$9,0),ROWS('6. Patients'!DX$10:DX$107))),0)+
IFERROR(SUMPRODUCT('6. Patients'!CK$10:CK$107,OFFSET('6. Patients'!$NU$9,1,MATCH($D41,'6. Patients'!$NV$9:$OO$9,0),ROWS('6. Patients'!DX$10:DX$107))),0),
IFERROR(SUMPRODUCT('6. Patients'!CK$10:CK$107,OFFSET('6. Patients'!$OP$9,1,MATCH($D41,'6. Patients'!$OQ$9:$QN$9,0),ROWS('6. Patients'!DX$10:DX$107))),0)+
IFERROR(SUMPRODUCT('6. Patients'!CK$10:CK$107,OFFSET('6. Patients'!$QO$9,1,MATCH($D41,'6. Patients'!$QP$9:$RI$9,0),ROWS('6. Patients'!DX$10:DX$107))),0)+
IFERROR(SUMPRODUCT('6. Patients'!CK$10:CK$107,OFFSET('6. Patients'!$RJ$9,1,MATCH($D41,'6. Patients'!$RK$9:$TH$9,0),ROWS('6. Patients'!DX$10:DX$107))),0)+
IFERROR(SUMPRODUCT('6. Patients'!CK$10:CK$107,OFFSET('6. Patients'!$TI$9,1,MATCH($D41,'6. Patients'!$TJ$9:$UC$9,0),ROWS('6. Patients'!DX$10:DX$107))),0))+
IFERROR(VLOOKUP($D41,$H$116:$L$146,COLUMNS($H$115:$J$115)-1+R$7,0)*$E41*$F41*'1. General Inputs'!$J$25,0),0),0)</f>
        <v>0</v>
      </c>
      <c r="S41" s="775">
        <f ca="1">ROUNDDOWN(IFERROR($F41*$E41*CHOOSE(S$7,
IFERROR(SUMPRODUCT('6. Patients'!CL$10:CL$107,OFFSET('6. Patients'!$DN$9,1,MATCH($D41,'6. Patients'!$DO$9:$FL$9,0),ROWS('6. Patients'!DY$10:DY$107))),0)+
IFERROR(SUMPRODUCT('6. Patients'!CL$10:CL$107,OFFSET('6. Patients'!$FM$9,1,MATCH($D41,'6. Patients'!$FN$9:$GG$9,0),ROWS('6. Patients'!DY$10:DY$107))),0)+
IFERROR(SUMPRODUCT('6. Patients'!CL$10:CL$107,OFFSET('6. Patients'!$GH$9,1,MATCH($D41,'6. Patients'!$GI$9:$IF$9,0),ROWS('6. Patients'!DY$10:DY$107))),0)+
IFERROR(SUMPRODUCT('6. Patients'!CL$10:CL$107,OFFSET('6. Patients'!$IG$9,1,MATCH($D41,'6. Patients'!$IH$9:$JA$9,0),ROWS('6. Patients'!DY$10:DY$107))),0),
IFERROR(SUMPRODUCT('6. Patients'!CL$10:CL$107,OFFSET('6. Patients'!$JB$9,1,MATCH($D41,'6. Patients'!$JC$9:$KZ$9,0),ROWS('6. Patients'!DY$10:DY$107))),0)+
IFERROR(SUMPRODUCT('6. Patients'!CL$10:CL$107,OFFSET('6. Patients'!$LA$9,1,MATCH($D41,'6. Patients'!$LB$9:$LU$9,0),ROWS('6. Patients'!DY$10:DY$107))),0)+
IFERROR(SUMPRODUCT('6. Patients'!CL$10:CL$107,OFFSET('6. Patients'!$LV$9,1,MATCH($D41,'6. Patients'!$LW$9:$NT$9,0),ROWS('6. Patients'!DY$10:DY$107))),0)+
IFERROR(SUMPRODUCT('6. Patients'!CL$10:CL$107,OFFSET('6. Patients'!$NU$9,1,MATCH($D41,'6. Patients'!$NV$9:$OO$9,0),ROWS('6. Patients'!DY$10:DY$107))),0),
IFERROR(SUMPRODUCT('6. Patients'!CL$10:CL$107,OFFSET('6. Patients'!$OP$9,1,MATCH($D41,'6. Patients'!$OQ$9:$QN$9,0),ROWS('6. Patients'!DY$10:DY$107))),0)+
IFERROR(SUMPRODUCT('6. Patients'!CL$10:CL$107,OFFSET('6. Patients'!$QO$9,1,MATCH($D41,'6. Patients'!$QP$9:$RI$9,0),ROWS('6. Patients'!DY$10:DY$107))),0)+
IFERROR(SUMPRODUCT('6. Patients'!CL$10:CL$107,OFFSET('6. Patients'!$RJ$9,1,MATCH($D41,'6. Patients'!$RK$9:$TH$9,0),ROWS('6. Patients'!DY$10:DY$107))),0)+
IFERROR(SUMPRODUCT('6. Patients'!CL$10:CL$107,OFFSET('6. Patients'!$TI$9,1,MATCH($D41,'6. Patients'!$TJ$9:$UC$9,0),ROWS('6. Patients'!DY$10:DY$107))),0))+
IFERROR(VLOOKUP($D41,$H$116:$L$146,COLUMNS($H$115:$J$115)-1+S$7,0)*$E41*$F41*'1. General Inputs'!$J$25,0),0),0)</f>
        <v>0</v>
      </c>
      <c r="T41" s="775">
        <f ca="1">ROUNDDOWN(IFERROR($F41*$E41*CHOOSE(T$7,
IFERROR(SUMPRODUCT('6. Patients'!CM$10:CM$107,OFFSET('6. Patients'!$DN$9,1,MATCH($D41,'6. Patients'!$DO$9:$FL$9,0),ROWS('6. Patients'!DZ$10:DZ$107))),0)+
IFERROR(SUMPRODUCT('6. Patients'!CM$10:CM$107,OFFSET('6. Patients'!$FM$9,1,MATCH($D41,'6. Patients'!$FN$9:$GG$9,0),ROWS('6. Patients'!DZ$10:DZ$107))),0)+
IFERROR(SUMPRODUCT('6. Patients'!CM$10:CM$107,OFFSET('6. Patients'!$GH$9,1,MATCH($D41,'6. Patients'!$GI$9:$IF$9,0),ROWS('6. Patients'!DZ$10:DZ$107))),0)+
IFERROR(SUMPRODUCT('6. Patients'!CM$10:CM$107,OFFSET('6. Patients'!$IG$9,1,MATCH($D41,'6. Patients'!$IH$9:$JA$9,0),ROWS('6. Patients'!DZ$10:DZ$107))),0),
IFERROR(SUMPRODUCT('6. Patients'!CM$10:CM$107,OFFSET('6. Patients'!$JB$9,1,MATCH($D41,'6. Patients'!$JC$9:$KZ$9,0),ROWS('6. Patients'!DZ$10:DZ$107))),0)+
IFERROR(SUMPRODUCT('6. Patients'!CM$10:CM$107,OFFSET('6. Patients'!$LA$9,1,MATCH($D41,'6. Patients'!$LB$9:$LU$9,0),ROWS('6. Patients'!DZ$10:DZ$107))),0)+
IFERROR(SUMPRODUCT('6. Patients'!CM$10:CM$107,OFFSET('6. Patients'!$LV$9,1,MATCH($D41,'6. Patients'!$LW$9:$NT$9,0),ROWS('6. Patients'!DZ$10:DZ$107))),0)+
IFERROR(SUMPRODUCT('6. Patients'!CM$10:CM$107,OFFSET('6. Patients'!$NU$9,1,MATCH($D41,'6. Patients'!$NV$9:$OO$9,0),ROWS('6. Patients'!DZ$10:DZ$107))),0),
IFERROR(SUMPRODUCT('6. Patients'!CM$10:CM$107,OFFSET('6. Patients'!$OP$9,1,MATCH($D41,'6. Patients'!$OQ$9:$QN$9,0),ROWS('6. Patients'!DZ$10:DZ$107))),0)+
IFERROR(SUMPRODUCT('6. Patients'!CM$10:CM$107,OFFSET('6. Patients'!$QO$9,1,MATCH($D41,'6. Patients'!$QP$9:$RI$9,0),ROWS('6. Patients'!DZ$10:DZ$107))),0)+
IFERROR(SUMPRODUCT('6. Patients'!CM$10:CM$107,OFFSET('6. Patients'!$RJ$9,1,MATCH($D41,'6. Patients'!$RK$9:$TH$9,0),ROWS('6. Patients'!DZ$10:DZ$107))),0)+
IFERROR(SUMPRODUCT('6. Patients'!CM$10:CM$107,OFFSET('6. Patients'!$TI$9,1,MATCH($D41,'6. Patients'!$TJ$9:$UC$9,0),ROWS('6. Patients'!DZ$10:DZ$107))),0))+
IFERROR(VLOOKUP($D41,$H$116:$L$146,COLUMNS($H$115:$J$115)-1+T$7,0)*$E41*$F41*'1. General Inputs'!$J$25,0),0),0)</f>
        <v>0</v>
      </c>
      <c r="U41" s="775">
        <f ca="1">ROUNDDOWN(IFERROR($F41*$E41*CHOOSE(U$7,
IFERROR(SUMPRODUCT('6. Patients'!CN$10:CN$107,OFFSET('6. Patients'!$DN$9,1,MATCH($D41,'6. Patients'!$DO$9:$FL$9,0),ROWS('6. Patients'!EA$10:EA$107))),0)+
IFERROR(SUMPRODUCT('6. Patients'!CN$10:CN$107,OFFSET('6. Patients'!$FM$9,1,MATCH($D41,'6. Patients'!$FN$9:$GG$9,0),ROWS('6. Patients'!EA$10:EA$107))),0)+
IFERROR(SUMPRODUCT('6. Patients'!CN$10:CN$107,OFFSET('6. Patients'!$GH$9,1,MATCH($D41,'6. Patients'!$GI$9:$IF$9,0),ROWS('6. Patients'!EA$10:EA$107))),0)+
IFERROR(SUMPRODUCT('6. Patients'!CN$10:CN$107,OFFSET('6. Patients'!$IG$9,1,MATCH($D41,'6. Patients'!$IH$9:$JA$9,0),ROWS('6. Patients'!EA$10:EA$107))),0),
IFERROR(SUMPRODUCT('6. Patients'!CN$10:CN$107,OFFSET('6. Patients'!$JB$9,1,MATCH($D41,'6. Patients'!$JC$9:$KZ$9,0),ROWS('6. Patients'!EA$10:EA$107))),0)+
IFERROR(SUMPRODUCT('6. Patients'!CN$10:CN$107,OFFSET('6. Patients'!$LA$9,1,MATCH($D41,'6. Patients'!$LB$9:$LU$9,0),ROWS('6. Patients'!EA$10:EA$107))),0)+
IFERROR(SUMPRODUCT('6. Patients'!CN$10:CN$107,OFFSET('6. Patients'!$LV$9,1,MATCH($D41,'6. Patients'!$LW$9:$NT$9,0),ROWS('6. Patients'!EA$10:EA$107))),0)+
IFERROR(SUMPRODUCT('6. Patients'!CN$10:CN$107,OFFSET('6. Patients'!$NU$9,1,MATCH($D41,'6. Patients'!$NV$9:$OO$9,0),ROWS('6. Patients'!EA$10:EA$107))),0),
IFERROR(SUMPRODUCT('6. Patients'!CN$10:CN$107,OFFSET('6. Patients'!$OP$9,1,MATCH($D41,'6. Patients'!$OQ$9:$QN$9,0),ROWS('6. Patients'!EA$10:EA$107))),0)+
IFERROR(SUMPRODUCT('6. Patients'!CN$10:CN$107,OFFSET('6. Patients'!$QO$9,1,MATCH($D41,'6. Patients'!$QP$9:$RI$9,0),ROWS('6. Patients'!EA$10:EA$107))),0)+
IFERROR(SUMPRODUCT('6. Patients'!CN$10:CN$107,OFFSET('6. Patients'!$RJ$9,1,MATCH($D41,'6. Patients'!$RK$9:$TH$9,0),ROWS('6. Patients'!EA$10:EA$107))),0)+
IFERROR(SUMPRODUCT('6. Patients'!CN$10:CN$107,OFFSET('6. Patients'!$TI$9,1,MATCH($D41,'6. Patients'!$TJ$9:$UC$9,0),ROWS('6. Patients'!EA$10:EA$107))),0))+
IFERROR(VLOOKUP($D41,$H$116:$L$146,COLUMNS($H$115:$J$115)-1+U$7,0)*$E41*$F41*'1. General Inputs'!$J$25,0),0),0)</f>
        <v>0</v>
      </c>
      <c r="V41" s="775">
        <f ca="1">ROUNDDOWN(IFERROR($F41*$E41*CHOOSE(V$7,
IFERROR(SUMPRODUCT('6. Patients'!CO$10:CO$107,OFFSET('6. Patients'!$DN$9,1,MATCH($D41,'6. Patients'!$DO$9:$FL$9,0),ROWS('6. Patients'!EB$10:EB$107))),0)+
IFERROR(SUMPRODUCT('6. Patients'!CO$10:CO$107,OFFSET('6. Patients'!$FM$9,1,MATCH($D41,'6. Patients'!$FN$9:$GG$9,0),ROWS('6. Patients'!EB$10:EB$107))),0)+
IFERROR(SUMPRODUCT('6. Patients'!CO$10:CO$107,OFFSET('6. Patients'!$GH$9,1,MATCH($D41,'6. Patients'!$GI$9:$IF$9,0),ROWS('6. Patients'!EB$10:EB$107))),0)+
IFERROR(SUMPRODUCT('6. Patients'!CO$10:CO$107,OFFSET('6. Patients'!$IG$9,1,MATCH($D41,'6. Patients'!$IH$9:$JA$9,0),ROWS('6. Patients'!EB$10:EB$107))),0),
IFERROR(SUMPRODUCT('6. Patients'!CO$10:CO$107,OFFSET('6. Patients'!$JB$9,1,MATCH($D41,'6. Patients'!$JC$9:$KZ$9,0),ROWS('6. Patients'!EB$10:EB$107))),0)+
IFERROR(SUMPRODUCT('6. Patients'!CO$10:CO$107,OFFSET('6. Patients'!$LA$9,1,MATCH($D41,'6. Patients'!$LB$9:$LU$9,0),ROWS('6. Patients'!EB$10:EB$107))),0)+
IFERROR(SUMPRODUCT('6. Patients'!CO$10:CO$107,OFFSET('6. Patients'!$LV$9,1,MATCH($D41,'6. Patients'!$LW$9:$NT$9,0),ROWS('6. Patients'!EB$10:EB$107))),0)+
IFERROR(SUMPRODUCT('6. Patients'!CO$10:CO$107,OFFSET('6. Patients'!$NU$9,1,MATCH($D41,'6. Patients'!$NV$9:$OO$9,0),ROWS('6. Patients'!EB$10:EB$107))),0),
IFERROR(SUMPRODUCT('6. Patients'!CO$10:CO$107,OFFSET('6. Patients'!$OP$9,1,MATCH($D41,'6. Patients'!$OQ$9:$QN$9,0),ROWS('6. Patients'!EB$10:EB$107))),0)+
IFERROR(SUMPRODUCT('6. Patients'!CO$10:CO$107,OFFSET('6. Patients'!$QO$9,1,MATCH($D41,'6. Patients'!$QP$9:$RI$9,0),ROWS('6. Patients'!EB$10:EB$107))),0)+
IFERROR(SUMPRODUCT('6. Patients'!CO$10:CO$107,OFFSET('6. Patients'!$RJ$9,1,MATCH($D41,'6. Patients'!$RK$9:$TH$9,0),ROWS('6. Patients'!EB$10:EB$107))),0)+
IFERROR(SUMPRODUCT('6. Patients'!CO$10:CO$107,OFFSET('6. Patients'!$TI$9,1,MATCH($D41,'6. Patients'!$TJ$9:$UC$9,0),ROWS('6. Patients'!EB$10:EB$107))),0))+
IFERROR(VLOOKUP($D41,$H$116:$L$146,COLUMNS($H$115:$J$115)-1+V$7,0)*$E41*$F41*'1. General Inputs'!$J$25,0),0),0)</f>
        <v>0</v>
      </c>
      <c r="W41" s="775">
        <f ca="1">ROUNDDOWN(IFERROR($F41*$E41*CHOOSE(W$7,
IFERROR(SUMPRODUCT('6. Patients'!CP$10:CP$107,OFFSET('6. Patients'!$DN$9,1,MATCH($D41,'6. Patients'!$DO$9:$FL$9,0),ROWS('6. Patients'!EC$10:EC$107))),0)+
IFERROR(SUMPRODUCT('6. Patients'!CP$10:CP$107,OFFSET('6. Patients'!$FM$9,1,MATCH($D41,'6. Patients'!$FN$9:$GG$9,0),ROWS('6. Patients'!EC$10:EC$107))),0)+
IFERROR(SUMPRODUCT('6. Patients'!CP$10:CP$107,OFFSET('6. Patients'!$GH$9,1,MATCH($D41,'6. Patients'!$GI$9:$IF$9,0),ROWS('6. Patients'!EC$10:EC$107))),0)+
IFERROR(SUMPRODUCT('6. Patients'!CP$10:CP$107,OFFSET('6. Patients'!$IG$9,1,MATCH($D41,'6. Patients'!$IH$9:$JA$9,0),ROWS('6. Patients'!EC$10:EC$107))),0),
IFERROR(SUMPRODUCT('6. Patients'!CP$10:CP$107,OFFSET('6. Patients'!$JB$9,1,MATCH($D41,'6. Patients'!$JC$9:$KZ$9,0),ROWS('6. Patients'!EC$10:EC$107))),0)+
IFERROR(SUMPRODUCT('6. Patients'!CP$10:CP$107,OFFSET('6. Patients'!$LA$9,1,MATCH($D41,'6. Patients'!$LB$9:$LU$9,0),ROWS('6. Patients'!EC$10:EC$107))),0)+
IFERROR(SUMPRODUCT('6. Patients'!CP$10:CP$107,OFFSET('6. Patients'!$LV$9,1,MATCH($D41,'6. Patients'!$LW$9:$NT$9,0),ROWS('6. Patients'!EC$10:EC$107))),0)+
IFERROR(SUMPRODUCT('6. Patients'!CP$10:CP$107,OFFSET('6. Patients'!$NU$9,1,MATCH($D41,'6. Patients'!$NV$9:$OO$9,0),ROWS('6. Patients'!EC$10:EC$107))),0),
IFERROR(SUMPRODUCT('6. Patients'!CP$10:CP$107,OFFSET('6. Patients'!$OP$9,1,MATCH($D41,'6. Patients'!$OQ$9:$QN$9,0),ROWS('6. Patients'!EC$10:EC$107))),0)+
IFERROR(SUMPRODUCT('6. Patients'!CP$10:CP$107,OFFSET('6. Patients'!$QO$9,1,MATCH($D41,'6. Patients'!$QP$9:$RI$9,0),ROWS('6. Patients'!EC$10:EC$107))),0)+
IFERROR(SUMPRODUCT('6. Patients'!CP$10:CP$107,OFFSET('6. Patients'!$RJ$9,1,MATCH($D41,'6. Patients'!$RK$9:$TH$9,0),ROWS('6. Patients'!EC$10:EC$107))),0)+
IFERROR(SUMPRODUCT('6. Patients'!CP$10:CP$107,OFFSET('6. Patients'!$TI$9,1,MATCH($D41,'6. Patients'!$TJ$9:$UC$9,0),ROWS('6. Patients'!EC$10:EC$107))),0))+
IFERROR(VLOOKUP($D41,$H$116:$L$146,COLUMNS($H$115:$J$115)-1+W$7,0)*$E41*$F41*'1. General Inputs'!$J$25,0),0),0)</f>
        <v>0</v>
      </c>
      <c r="X41" s="775">
        <f ca="1">ROUNDDOWN(IFERROR($F41*$E41*CHOOSE(X$7,
IFERROR(SUMPRODUCT('6. Patients'!CQ$10:CQ$107,OFFSET('6. Patients'!$DN$9,1,MATCH($D41,'6. Patients'!$DO$9:$FL$9,0),ROWS('6. Patients'!ED$10:ED$107))),0)+
IFERROR(SUMPRODUCT('6. Patients'!CQ$10:CQ$107,OFFSET('6. Patients'!$FM$9,1,MATCH($D41,'6. Patients'!$FN$9:$GG$9,0),ROWS('6. Patients'!ED$10:ED$107))),0)+
IFERROR(SUMPRODUCT('6. Patients'!CQ$10:CQ$107,OFFSET('6. Patients'!$GH$9,1,MATCH($D41,'6. Patients'!$GI$9:$IF$9,0),ROWS('6. Patients'!ED$10:ED$107))),0)+
IFERROR(SUMPRODUCT('6. Patients'!CQ$10:CQ$107,OFFSET('6. Patients'!$IG$9,1,MATCH($D41,'6. Patients'!$IH$9:$JA$9,0),ROWS('6. Patients'!ED$10:ED$107))),0),
IFERROR(SUMPRODUCT('6. Patients'!CQ$10:CQ$107,OFFSET('6. Patients'!$JB$9,1,MATCH($D41,'6. Patients'!$JC$9:$KZ$9,0),ROWS('6. Patients'!ED$10:ED$107))),0)+
IFERROR(SUMPRODUCT('6. Patients'!CQ$10:CQ$107,OFFSET('6. Patients'!$LA$9,1,MATCH($D41,'6. Patients'!$LB$9:$LU$9,0),ROWS('6. Patients'!ED$10:ED$107))),0)+
IFERROR(SUMPRODUCT('6. Patients'!CQ$10:CQ$107,OFFSET('6. Patients'!$LV$9,1,MATCH($D41,'6. Patients'!$LW$9:$NT$9,0),ROWS('6. Patients'!ED$10:ED$107))),0)+
IFERROR(SUMPRODUCT('6. Patients'!CQ$10:CQ$107,OFFSET('6. Patients'!$NU$9,1,MATCH($D41,'6. Patients'!$NV$9:$OO$9,0),ROWS('6. Patients'!ED$10:ED$107))),0),
IFERROR(SUMPRODUCT('6. Patients'!CQ$10:CQ$107,OFFSET('6. Patients'!$OP$9,1,MATCH($D41,'6. Patients'!$OQ$9:$QN$9,0),ROWS('6. Patients'!ED$10:ED$107))),0)+
IFERROR(SUMPRODUCT('6. Patients'!CQ$10:CQ$107,OFFSET('6. Patients'!$QO$9,1,MATCH($D41,'6. Patients'!$QP$9:$RI$9,0),ROWS('6. Patients'!ED$10:ED$107))),0)+
IFERROR(SUMPRODUCT('6. Patients'!CQ$10:CQ$107,OFFSET('6. Patients'!$RJ$9,1,MATCH($D41,'6. Patients'!$RK$9:$TH$9,0),ROWS('6. Patients'!ED$10:ED$107))),0)+
IFERROR(SUMPRODUCT('6. Patients'!CQ$10:CQ$107,OFFSET('6. Patients'!$TI$9,1,MATCH($D41,'6. Patients'!$TJ$9:$UC$9,0),ROWS('6. Patients'!ED$10:ED$107))),0))+
IFERROR(VLOOKUP($D41,$H$116:$L$146,COLUMNS($H$115:$J$115)-1+X$7,0)*$E41*$F41*'1. General Inputs'!$J$25,0),0),0)</f>
        <v>0</v>
      </c>
      <c r="Y41" s="775">
        <f ca="1">ROUNDDOWN(IFERROR($F41*$E41*CHOOSE(Y$7,
IFERROR(SUMPRODUCT('6. Patients'!CR$10:CR$107,OFFSET('6. Patients'!$DN$9,1,MATCH($D41,'6. Patients'!$DO$9:$FL$9,0),ROWS('6. Patients'!EE$10:EE$107))),0)+
IFERROR(SUMPRODUCT('6. Patients'!CR$10:CR$107,OFFSET('6. Patients'!$FM$9,1,MATCH($D41,'6. Patients'!$FN$9:$GG$9,0),ROWS('6. Patients'!EE$10:EE$107))),0)+
IFERROR(SUMPRODUCT('6. Patients'!CR$10:CR$107,OFFSET('6. Patients'!$GH$9,1,MATCH($D41,'6. Patients'!$GI$9:$IF$9,0),ROWS('6. Patients'!EE$10:EE$107))),0)+
IFERROR(SUMPRODUCT('6. Patients'!CR$10:CR$107,OFFSET('6. Patients'!$IG$9,1,MATCH($D41,'6. Patients'!$IH$9:$JA$9,0),ROWS('6. Patients'!EE$10:EE$107))),0),
IFERROR(SUMPRODUCT('6. Patients'!CR$10:CR$107,OFFSET('6. Patients'!$JB$9,1,MATCH($D41,'6. Patients'!$JC$9:$KZ$9,0),ROWS('6. Patients'!EE$10:EE$107))),0)+
IFERROR(SUMPRODUCT('6. Patients'!CR$10:CR$107,OFFSET('6. Patients'!$LA$9,1,MATCH($D41,'6. Patients'!$LB$9:$LU$9,0),ROWS('6. Patients'!EE$10:EE$107))),0)+
IFERROR(SUMPRODUCT('6. Patients'!CR$10:CR$107,OFFSET('6. Patients'!$LV$9,1,MATCH($D41,'6. Patients'!$LW$9:$NT$9,0),ROWS('6. Patients'!EE$10:EE$107))),0)+
IFERROR(SUMPRODUCT('6. Patients'!CR$10:CR$107,OFFSET('6. Patients'!$NU$9,1,MATCH($D41,'6. Patients'!$NV$9:$OO$9,0),ROWS('6. Patients'!EE$10:EE$107))),0),
IFERROR(SUMPRODUCT('6. Patients'!CR$10:CR$107,OFFSET('6. Patients'!$OP$9,1,MATCH($D41,'6. Patients'!$OQ$9:$QN$9,0),ROWS('6. Patients'!EE$10:EE$107))),0)+
IFERROR(SUMPRODUCT('6. Patients'!CR$10:CR$107,OFFSET('6. Patients'!$QO$9,1,MATCH($D41,'6. Patients'!$QP$9:$RI$9,0),ROWS('6. Patients'!EE$10:EE$107))),0)+
IFERROR(SUMPRODUCT('6. Patients'!CR$10:CR$107,OFFSET('6. Patients'!$RJ$9,1,MATCH($D41,'6. Patients'!$RK$9:$TH$9,0),ROWS('6. Patients'!EE$10:EE$107))),0)+
IFERROR(SUMPRODUCT('6. Patients'!CR$10:CR$107,OFFSET('6. Patients'!$TI$9,1,MATCH($D41,'6. Patients'!$TJ$9:$UC$9,0),ROWS('6. Patients'!EE$10:EE$107))),0))+
IFERROR(VLOOKUP($D41,$H$116:$L$146,COLUMNS($H$115:$J$115)-1+Y$7,0)*$E41*$F41*'1. General Inputs'!$J$25,0),0),0)</f>
        <v>0</v>
      </c>
      <c r="Z41" s="775">
        <f ca="1">ROUNDDOWN(IFERROR($F41*$E41*CHOOSE(Z$7,
IFERROR(SUMPRODUCT('6. Patients'!CS$10:CS$107,OFFSET('6. Patients'!$DN$9,1,MATCH($D41,'6. Patients'!$DO$9:$FL$9,0),ROWS('6. Patients'!EF$10:EF$107))),0)+
IFERROR(SUMPRODUCT('6. Patients'!CS$10:CS$107,OFFSET('6. Patients'!$FM$9,1,MATCH($D41,'6. Patients'!$FN$9:$GG$9,0),ROWS('6. Patients'!EF$10:EF$107))),0)+
IFERROR(SUMPRODUCT('6. Patients'!CS$10:CS$107,OFFSET('6. Patients'!$GH$9,1,MATCH($D41,'6. Patients'!$GI$9:$IF$9,0),ROWS('6. Patients'!EF$10:EF$107))),0)+
IFERROR(SUMPRODUCT('6. Patients'!CS$10:CS$107,OFFSET('6. Patients'!$IG$9,1,MATCH($D41,'6. Patients'!$IH$9:$JA$9,0),ROWS('6. Patients'!EF$10:EF$107))),0),
IFERROR(SUMPRODUCT('6. Patients'!CS$10:CS$107,OFFSET('6. Patients'!$JB$9,1,MATCH($D41,'6. Patients'!$JC$9:$KZ$9,0),ROWS('6. Patients'!EF$10:EF$107))),0)+
IFERROR(SUMPRODUCT('6. Patients'!CS$10:CS$107,OFFSET('6. Patients'!$LA$9,1,MATCH($D41,'6. Patients'!$LB$9:$LU$9,0),ROWS('6. Patients'!EF$10:EF$107))),0)+
IFERROR(SUMPRODUCT('6. Patients'!CS$10:CS$107,OFFSET('6. Patients'!$LV$9,1,MATCH($D41,'6. Patients'!$LW$9:$NT$9,0),ROWS('6. Patients'!EF$10:EF$107))),0)+
IFERROR(SUMPRODUCT('6. Patients'!CS$10:CS$107,OFFSET('6. Patients'!$NU$9,1,MATCH($D41,'6. Patients'!$NV$9:$OO$9,0),ROWS('6. Patients'!EF$10:EF$107))),0),
IFERROR(SUMPRODUCT('6. Patients'!CS$10:CS$107,OFFSET('6. Patients'!$OP$9,1,MATCH($D41,'6. Patients'!$OQ$9:$QN$9,0),ROWS('6. Patients'!EF$10:EF$107))),0)+
IFERROR(SUMPRODUCT('6. Patients'!CS$10:CS$107,OFFSET('6. Patients'!$QO$9,1,MATCH($D41,'6. Patients'!$QP$9:$RI$9,0),ROWS('6. Patients'!EF$10:EF$107))),0)+
IFERROR(SUMPRODUCT('6. Patients'!CS$10:CS$107,OFFSET('6. Patients'!$RJ$9,1,MATCH($D41,'6. Patients'!$RK$9:$TH$9,0),ROWS('6. Patients'!EF$10:EF$107))),0)+
IFERROR(SUMPRODUCT('6. Patients'!CS$10:CS$107,OFFSET('6. Patients'!$TI$9,1,MATCH($D41,'6. Patients'!$TJ$9:$UC$9,0),ROWS('6. Patients'!EF$10:EF$107))),0))+
IFERROR(VLOOKUP($D41,$H$116:$L$146,COLUMNS($H$115:$J$115)-1+Z$7,0)*$E41*$F41*'1. General Inputs'!$J$25,0),0),0)</f>
        <v>0</v>
      </c>
      <c r="AA41" s="775">
        <f ca="1">ROUNDDOWN(IFERROR($F41*$E41*CHOOSE(AA$7,
IFERROR(SUMPRODUCT('6. Patients'!CT$10:CT$107,OFFSET('6. Patients'!$DN$9,1,MATCH($D41,'6. Patients'!$DO$9:$FL$9,0),ROWS('6. Patients'!EG$10:EG$107))),0)+
IFERROR(SUMPRODUCT('6. Patients'!CT$10:CT$107,OFFSET('6. Patients'!$FM$9,1,MATCH($D41,'6. Patients'!$FN$9:$GG$9,0),ROWS('6. Patients'!EG$10:EG$107))),0)+
IFERROR(SUMPRODUCT('6. Patients'!CT$10:CT$107,OFFSET('6. Patients'!$GH$9,1,MATCH($D41,'6. Patients'!$GI$9:$IF$9,0),ROWS('6. Patients'!EG$10:EG$107))),0)+
IFERROR(SUMPRODUCT('6. Patients'!CT$10:CT$107,OFFSET('6. Patients'!$IG$9,1,MATCH($D41,'6. Patients'!$IH$9:$JA$9,0),ROWS('6. Patients'!EG$10:EG$107))),0),
IFERROR(SUMPRODUCT('6. Patients'!CT$10:CT$107,OFFSET('6. Patients'!$JB$9,1,MATCH($D41,'6. Patients'!$JC$9:$KZ$9,0),ROWS('6. Patients'!EG$10:EG$107))),0)+
IFERROR(SUMPRODUCT('6. Patients'!CT$10:CT$107,OFFSET('6. Patients'!$LA$9,1,MATCH($D41,'6. Patients'!$LB$9:$LU$9,0),ROWS('6. Patients'!EG$10:EG$107))),0)+
IFERROR(SUMPRODUCT('6. Patients'!CT$10:CT$107,OFFSET('6. Patients'!$LV$9,1,MATCH($D41,'6. Patients'!$LW$9:$NT$9,0),ROWS('6. Patients'!EG$10:EG$107))),0)+
IFERROR(SUMPRODUCT('6. Patients'!CT$10:CT$107,OFFSET('6. Patients'!$NU$9,1,MATCH($D41,'6. Patients'!$NV$9:$OO$9,0),ROWS('6. Patients'!EG$10:EG$107))),0),
IFERROR(SUMPRODUCT('6. Patients'!CT$10:CT$107,OFFSET('6. Patients'!$OP$9,1,MATCH($D41,'6. Patients'!$OQ$9:$QN$9,0),ROWS('6. Patients'!EG$10:EG$107))),0)+
IFERROR(SUMPRODUCT('6. Patients'!CT$10:CT$107,OFFSET('6. Patients'!$QO$9,1,MATCH($D41,'6. Patients'!$QP$9:$RI$9,0),ROWS('6. Patients'!EG$10:EG$107))),0)+
IFERROR(SUMPRODUCT('6. Patients'!CT$10:CT$107,OFFSET('6. Patients'!$RJ$9,1,MATCH($D41,'6. Patients'!$RK$9:$TH$9,0),ROWS('6. Patients'!EG$10:EG$107))),0)+
IFERROR(SUMPRODUCT('6. Patients'!CT$10:CT$107,OFFSET('6. Patients'!$TI$9,1,MATCH($D41,'6. Patients'!$TJ$9:$UC$9,0),ROWS('6. Patients'!EG$10:EG$107))),0))+
IFERROR(VLOOKUP($D41,$H$116:$L$146,COLUMNS($H$115:$J$115)-1+AA$7,0)*$E41*$F41*'1. General Inputs'!$J$25,0),0),0)</f>
        <v>0</v>
      </c>
      <c r="AB41" s="775">
        <f ca="1">ROUNDDOWN(IFERROR($F41*$E41*CHOOSE(AB$7,
IFERROR(SUMPRODUCT('6. Patients'!CU$10:CU$107,OFFSET('6. Patients'!$DN$9,1,MATCH($D41,'6. Patients'!$DO$9:$FL$9,0),ROWS('6. Patients'!EH$10:EH$107))),0)+
IFERROR(SUMPRODUCT('6. Patients'!CU$10:CU$107,OFFSET('6. Patients'!$FM$9,1,MATCH($D41,'6. Patients'!$FN$9:$GG$9,0),ROWS('6. Patients'!EH$10:EH$107))),0)+
IFERROR(SUMPRODUCT('6. Patients'!CU$10:CU$107,OFFSET('6. Patients'!$GH$9,1,MATCH($D41,'6. Patients'!$GI$9:$IF$9,0),ROWS('6. Patients'!EH$10:EH$107))),0)+
IFERROR(SUMPRODUCT('6. Patients'!CU$10:CU$107,OFFSET('6. Patients'!$IG$9,1,MATCH($D41,'6. Patients'!$IH$9:$JA$9,0),ROWS('6. Patients'!EH$10:EH$107))),0),
IFERROR(SUMPRODUCT('6. Patients'!CU$10:CU$107,OFFSET('6. Patients'!$JB$9,1,MATCH($D41,'6. Patients'!$JC$9:$KZ$9,0),ROWS('6. Patients'!EH$10:EH$107))),0)+
IFERROR(SUMPRODUCT('6. Patients'!CU$10:CU$107,OFFSET('6. Patients'!$LA$9,1,MATCH($D41,'6. Patients'!$LB$9:$LU$9,0),ROWS('6. Patients'!EH$10:EH$107))),0)+
IFERROR(SUMPRODUCT('6. Patients'!CU$10:CU$107,OFFSET('6. Patients'!$LV$9,1,MATCH($D41,'6. Patients'!$LW$9:$NT$9,0),ROWS('6. Patients'!EH$10:EH$107))),0)+
IFERROR(SUMPRODUCT('6. Patients'!CU$10:CU$107,OFFSET('6. Patients'!$NU$9,1,MATCH($D41,'6. Patients'!$NV$9:$OO$9,0),ROWS('6. Patients'!EH$10:EH$107))),0),
IFERROR(SUMPRODUCT('6. Patients'!CU$10:CU$107,OFFSET('6. Patients'!$OP$9,1,MATCH($D41,'6. Patients'!$OQ$9:$QN$9,0),ROWS('6. Patients'!EH$10:EH$107))),0)+
IFERROR(SUMPRODUCT('6. Patients'!CU$10:CU$107,OFFSET('6. Patients'!$QO$9,1,MATCH($D41,'6. Patients'!$QP$9:$RI$9,0),ROWS('6. Patients'!EH$10:EH$107))),0)+
IFERROR(SUMPRODUCT('6. Patients'!CU$10:CU$107,OFFSET('6. Patients'!$RJ$9,1,MATCH($D41,'6. Patients'!$RK$9:$TH$9,0),ROWS('6. Patients'!EH$10:EH$107))),0)+
IFERROR(SUMPRODUCT('6. Patients'!CU$10:CU$107,OFFSET('6. Patients'!$TI$9,1,MATCH($D41,'6. Patients'!$TJ$9:$UC$9,0),ROWS('6. Patients'!EH$10:EH$107))),0))+
IFERROR(VLOOKUP($D41,$H$116:$L$146,COLUMNS($H$115:$J$115)-1+AB$7,0)*$E41*$F41*'1. General Inputs'!$J$25,0),0),0)</f>
        <v>0</v>
      </c>
      <c r="AC41" s="775">
        <f ca="1">ROUNDDOWN(IFERROR($F41*$E41*CHOOSE(AC$7,
IFERROR(SUMPRODUCT('6. Patients'!CV$10:CV$107,OFFSET('6. Patients'!$DN$9,1,MATCH($D41,'6. Patients'!$DO$9:$FL$9,0),ROWS('6. Patients'!EI$10:EI$107))),0)+
IFERROR(SUMPRODUCT('6. Patients'!CV$10:CV$107,OFFSET('6. Patients'!$FM$9,1,MATCH($D41,'6. Patients'!$FN$9:$GG$9,0),ROWS('6. Patients'!EI$10:EI$107))),0)+
IFERROR(SUMPRODUCT('6. Patients'!CV$10:CV$107,OFFSET('6. Patients'!$GH$9,1,MATCH($D41,'6. Patients'!$GI$9:$IF$9,0),ROWS('6. Patients'!EI$10:EI$107))),0)+
IFERROR(SUMPRODUCT('6. Patients'!CV$10:CV$107,OFFSET('6. Patients'!$IG$9,1,MATCH($D41,'6. Patients'!$IH$9:$JA$9,0),ROWS('6. Patients'!EI$10:EI$107))),0),
IFERROR(SUMPRODUCT('6. Patients'!CV$10:CV$107,OFFSET('6. Patients'!$JB$9,1,MATCH($D41,'6. Patients'!$JC$9:$KZ$9,0),ROWS('6. Patients'!EI$10:EI$107))),0)+
IFERROR(SUMPRODUCT('6. Patients'!CV$10:CV$107,OFFSET('6. Patients'!$LA$9,1,MATCH($D41,'6. Patients'!$LB$9:$LU$9,0),ROWS('6. Patients'!EI$10:EI$107))),0)+
IFERROR(SUMPRODUCT('6. Patients'!CV$10:CV$107,OFFSET('6. Patients'!$LV$9,1,MATCH($D41,'6. Patients'!$LW$9:$NT$9,0),ROWS('6. Patients'!EI$10:EI$107))),0)+
IFERROR(SUMPRODUCT('6. Patients'!CV$10:CV$107,OFFSET('6. Patients'!$NU$9,1,MATCH($D41,'6. Patients'!$NV$9:$OO$9,0),ROWS('6. Patients'!EI$10:EI$107))),0),
IFERROR(SUMPRODUCT('6. Patients'!CV$10:CV$107,OFFSET('6. Patients'!$OP$9,1,MATCH($D41,'6. Patients'!$OQ$9:$QN$9,0),ROWS('6. Patients'!EI$10:EI$107))),0)+
IFERROR(SUMPRODUCT('6. Patients'!CV$10:CV$107,OFFSET('6. Patients'!$QO$9,1,MATCH($D41,'6. Patients'!$QP$9:$RI$9,0),ROWS('6. Patients'!EI$10:EI$107))),0)+
IFERROR(SUMPRODUCT('6. Patients'!CV$10:CV$107,OFFSET('6. Patients'!$RJ$9,1,MATCH($D41,'6. Patients'!$RK$9:$TH$9,0),ROWS('6. Patients'!EI$10:EI$107))),0)+
IFERROR(SUMPRODUCT('6. Patients'!CV$10:CV$107,OFFSET('6. Patients'!$TI$9,1,MATCH($D41,'6. Patients'!$TJ$9:$UC$9,0),ROWS('6. Patients'!EI$10:EI$107))),0))+
IFERROR(VLOOKUP($D41,$H$116:$L$146,COLUMNS($H$115:$J$115)-1+AC$7,0)*$E41*$F41*'1. General Inputs'!$J$25,0),0),0)</f>
        <v>0</v>
      </c>
      <c r="AD41" s="775">
        <f ca="1">ROUNDDOWN(IFERROR($F41*$E41*CHOOSE(AD$7,
IFERROR(SUMPRODUCT('6. Patients'!CW$10:CW$107,OFFSET('6. Patients'!$DN$9,1,MATCH($D41,'6. Patients'!$DO$9:$FL$9,0),ROWS('6. Patients'!EJ$10:EJ$107))),0)+
IFERROR(SUMPRODUCT('6. Patients'!CW$10:CW$107,OFFSET('6. Patients'!$FM$9,1,MATCH($D41,'6. Patients'!$FN$9:$GG$9,0),ROWS('6. Patients'!EJ$10:EJ$107))),0)+
IFERROR(SUMPRODUCT('6. Patients'!CW$10:CW$107,OFFSET('6. Patients'!$GH$9,1,MATCH($D41,'6. Patients'!$GI$9:$IF$9,0),ROWS('6. Patients'!EJ$10:EJ$107))),0)+
IFERROR(SUMPRODUCT('6. Patients'!CW$10:CW$107,OFFSET('6. Patients'!$IG$9,1,MATCH($D41,'6. Patients'!$IH$9:$JA$9,0),ROWS('6. Patients'!EJ$10:EJ$107))),0),
IFERROR(SUMPRODUCT('6. Patients'!CW$10:CW$107,OFFSET('6. Patients'!$JB$9,1,MATCH($D41,'6. Patients'!$JC$9:$KZ$9,0),ROWS('6. Patients'!EJ$10:EJ$107))),0)+
IFERROR(SUMPRODUCT('6. Patients'!CW$10:CW$107,OFFSET('6. Patients'!$LA$9,1,MATCH($D41,'6. Patients'!$LB$9:$LU$9,0),ROWS('6. Patients'!EJ$10:EJ$107))),0)+
IFERROR(SUMPRODUCT('6. Patients'!CW$10:CW$107,OFFSET('6. Patients'!$LV$9,1,MATCH($D41,'6. Patients'!$LW$9:$NT$9,0),ROWS('6. Patients'!EJ$10:EJ$107))),0)+
IFERROR(SUMPRODUCT('6. Patients'!CW$10:CW$107,OFFSET('6. Patients'!$NU$9,1,MATCH($D41,'6. Patients'!$NV$9:$OO$9,0),ROWS('6. Patients'!EJ$10:EJ$107))),0),
IFERROR(SUMPRODUCT('6. Patients'!CW$10:CW$107,OFFSET('6. Patients'!$OP$9,1,MATCH($D41,'6. Patients'!$OQ$9:$QN$9,0),ROWS('6. Patients'!EJ$10:EJ$107))),0)+
IFERROR(SUMPRODUCT('6. Patients'!CW$10:CW$107,OFFSET('6. Patients'!$QO$9,1,MATCH($D41,'6. Patients'!$QP$9:$RI$9,0),ROWS('6. Patients'!EJ$10:EJ$107))),0)+
IFERROR(SUMPRODUCT('6. Patients'!CW$10:CW$107,OFFSET('6. Patients'!$RJ$9,1,MATCH($D41,'6. Patients'!$RK$9:$TH$9,0),ROWS('6. Patients'!EJ$10:EJ$107))),0)+
IFERROR(SUMPRODUCT('6. Patients'!CW$10:CW$107,OFFSET('6. Patients'!$TI$9,1,MATCH($D41,'6. Patients'!$TJ$9:$UC$9,0),ROWS('6. Patients'!EJ$10:EJ$107))),0))+
IFERROR(VLOOKUP($D41,$H$116:$L$146,COLUMNS($H$115:$J$115)-1+AD$7,0)*$E41*$F41*'1. General Inputs'!$J$25,0),0),0)</f>
        <v>0</v>
      </c>
      <c r="AE41" s="775">
        <f ca="1">ROUNDDOWN(IFERROR($F41*$E41*CHOOSE(AE$7,
IFERROR(SUMPRODUCT('6. Patients'!CX$10:CX$107,OFFSET('6. Patients'!$DN$9,1,MATCH($D41,'6. Patients'!$DO$9:$FL$9,0),ROWS('6. Patients'!EK$10:EK$107))),0)+
IFERROR(SUMPRODUCT('6. Patients'!CX$10:CX$107,OFFSET('6. Patients'!$FM$9,1,MATCH($D41,'6. Patients'!$FN$9:$GG$9,0),ROWS('6. Patients'!EK$10:EK$107))),0)+
IFERROR(SUMPRODUCT('6. Patients'!CX$10:CX$107,OFFSET('6. Patients'!$GH$9,1,MATCH($D41,'6. Patients'!$GI$9:$IF$9,0),ROWS('6. Patients'!EK$10:EK$107))),0)+
IFERROR(SUMPRODUCT('6. Patients'!CX$10:CX$107,OFFSET('6. Patients'!$IG$9,1,MATCH($D41,'6. Patients'!$IH$9:$JA$9,0),ROWS('6. Patients'!EK$10:EK$107))),0),
IFERROR(SUMPRODUCT('6. Patients'!CX$10:CX$107,OFFSET('6. Patients'!$JB$9,1,MATCH($D41,'6. Patients'!$JC$9:$KZ$9,0),ROWS('6. Patients'!EK$10:EK$107))),0)+
IFERROR(SUMPRODUCT('6. Patients'!CX$10:CX$107,OFFSET('6. Patients'!$LA$9,1,MATCH($D41,'6. Patients'!$LB$9:$LU$9,0),ROWS('6. Patients'!EK$10:EK$107))),0)+
IFERROR(SUMPRODUCT('6. Patients'!CX$10:CX$107,OFFSET('6. Patients'!$LV$9,1,MATCH($D41,'6. Patients'!$LW$9:$NT$9,0),ROWS('6. Patients'!EK$10:EK$107))),0)+
IFERROR(SUMPRODUCT('6. Patients'!CX$10:CX$107,OFFSET('6. Patients'!$NU$9,1,MATCH($D41,'6. Patients'!$NV$9:$OO$9,0),ROWS('6. Patients'!EK$10:EK$107))),0),
IFERROR(SUMPRODUCT('6. Patients'!CX$10:CX$107,OFFSET('6. Patients'!$OP$9,1,MATCH($D41,'6. Patients'!$OQ$9:$QN$9,0),ROWS('6. Patients'!EK$10:EK$107))),0)+
IFERROR(SUMPRODUCT('6. Patients'!CX$10:CX$107,OFFSET('6. Patients'!$QO$9,1,MATCH($D41,'6. Patients'!$QP$9:$RI$9,0),ROWS('6. Patients'!EK$10:EK$107))),0)+
IFERROR(SUMPRODUCT('6. Patients'!CX$10:CX$107,OFFSET('6. Patients'!$RJ$9,1,MATCH($D41,'6. Patients'!$RK$9:$TH$9,0),ROWS('6. Patients'!EK$10:EK$107))),0)+
IFERROR(SUMPRODUCT('6. Patients'!CX$10:CX$107,OFFSET('6. Patients'!$TI$9,1,MATCH($D41,'6. Patients'!$TJ$9:$UC$9,0),ROWS('6. Patients'!EK$10:EK$107))),0))+
IFERROR(VLOOKUP($D41,$H$116:$L$146,COLUMNS($H$115:$J$115)-1+AE$7,0)*$E41*$F41*'1. General Inputs'!$J$25,0),0),0)</f>
        <v>0</v>
      </c>
      <c r="AF41" s="775">
        <f ca="1">ROUNDDOWN(IFERROR($F41*$E41*CHOOSE(AF$7,
IFERROR(SUMPRODUCT('6. Patients'!CY$10:CY$107,OFFSET('6. Patients'!$DN$9,1,MATCH($D41,'6. Patients'!$DO$9:$FL$9,0),ROWS('6. Patients'!EL$10:EL$107))),0)+
IFERROR(SUMPRODUCT('6. Patients'!CY$10:CY$107,OFFSET('6. Patients'!$FM$9,1,MATCH($D41,'6. Patients'!$FN$9:$GG$9,0),ROWS('6. Patients'!EL$10:EL$107))),0)+
IFERROR(SUMPRODUCT('6. Patients'!CY$10:CY$107,OFFSET('6. Patients'!$GH$9,1,MATCH($D41,'6. Patients'!$GI$9:$IF$9,0),ROWS('6. Patients'!EL$10:EL$107))),0)+
IFERROR(SUMPRODUCT('6. Patients'!CY$10:CY$107,OFFSET('6. Patients'!$IG$9,1,MATCH($D41,'6. Patients'!$IH$9:$JA$9,0),ROWS('6. Patients'!EL$10:EL$107))),0),
IFERROR(SUMPRODUCT('6. Patients'!CY$10:CY$107,OFFSET('6. Patients'!$JB$9,1,MATCH($D41,'6. Patients'!$JC$9:$KZ$9,0),ROWS('6. Patients'!EL$10:EL$107))),0)+
IFERROR(SUMPRODUCT('6. Patients'!CY$10:CY$107,OFFSET('6. Patients'!$LA$9,1,MATCH($D41,'6. Patients'!$LB$9:$LU$9,0),ROWS('6. Patients'!EL$10:EL$107))),0)+
IFERROR(SUMPRODUCT('6. Patients'!CY$10:CY$107,OFFSET('6. Patients'!$LV$9,1,MATCH($D41,'6. Patients'!$LW$9:$NT$9,0),ROWS('6. Patients'!EL$10:EL$107))),0)+
IFERROR(SUMPRODUCT('6. Patients'!CY$10:CY$107,OFFSET('6. Patients'!$NU$9,1,MATCH($D41,'6. Patients'!$NV$9:$OO$9,0),ROWS('6. Patients'!EL$10:EL$107))),0),
IFERROR(SUMPRODUCT('6. Patients'!CY$10:CY$107,OFFSET('6. Patients'!$OP$9,1,MATCH($D41,'6. Patients'!$OQ$9:$QN$9,0),ROWS('6. Patients'!EL$10:EL$107))),0)+
IFERROR(SUMPRODUCT('6. Patients'!CY$10:CY$107,OFFSET('6. Patients'!$QO$9,1,MATCH($D41,'6. Patients'!$QP$9:$RI$9,0),ROWS('6. Patients'!EL$10:EL$107))),0)+
IFERROR(SUMPRODUCT('6. Patients'!CY$10:CY$107,OFFSET('6. Patients'!$RJ$9,1,MATCH($D41,'6. Patients'!$RK$9:$TH$9,0),ROWS('6. Patients'!EL$10:EL$107))),0)+
IFERROR(SUMPRODUCT('6. Patients'!CY$10:CY$107,OFFSET('6. Patients'!$TI$9,1,MATCH($D41,'6. Patients'!$TJ$9:$UC$9,0),ROWS('6. Patients'!EL$10:EL$107))),0))+
IFERROR(VLOOKUP($D41,$H$116:$L$146,COLUMNS($H$115:$J$115)-1+AF$7,0)*$E41*$F41*'1. General Inputs'!$J$25,0),0),0)</f>
        <v>0</v>
      </c>
      <c r="AG41" s="775">
        <f ca="1">ROUNDDOWN(IFERROR($F41*$E41*CHOOSE(AG$7,
IFERROR(SUMPRODUCT('6. Patients'!CZ$10:CZ$107,OFFSET('6. Patients'!$DN$9,1,MATCH($D41,'6. Patients'!$DO$9:$FL$9,0),ROWS('6. Patients'!EM$10:EM$107))),0)+
IFERROR(SUMPRODUCT('6. Patients'!CZ$10:CZ$107,OFFSET('6. Patients'!$FM$9,1,MATCH($D41,'6. Patients'!$FN$9:$GG$9,0),ROWS('6. Patients'!EM$10:EM$107))),0)+
IFERROR(SUMPRODUCT('6. Patients'!CZ$10:CZ$107,OFFSET('6. Patients'!$GH$9,1,MATCH($D41,'6. Patients'!$GI$9:$IF$9,0),ROWS('6. Patients'!EM$10:EM$107))),0)+
IFERROR(SUMPRODUCT('6. Patients'!CZ$10:CZ$107,OFFSET('6. Patients'!$IG$9,1,MATCH($D41,'6. Patients'!$IH$9:$JA$9,0),ROWS('6. Patients'!EM$10:EM$107))),0),
IFERROR(SUMPRODUCT('6. Patients'!CZ$10:CZ$107,OFFSET('6. Patients'!$JB$9,1,MATCH($D41,'6. Patients'!$JC$9:$KZ$9,0),ROWS('6. Patients'!EM$10:EM$107))),0)+
IFERROR(SUMPRODUCT('6. Patients'!CZ$10:CZ$107,OFFSET('6. Patients'!$LA$9,1,MATCH($D41,'6. Patients'!$LB$9:$LU$9,0),ROWS('6. Patients'!EM$10:EM$107))),0)+
IFERROR(SUMPRODUCT('6. Patients'!CZ$10:CZ$107,OFFSET('6. Patients'!$LV$9,1,MATCH($D41,'6. Patients'!$LW$9:$NT$9,0),ROWS('6. Patients'!EM$10:EM$107))),0)+
IFERROR(SUMPRODUCT('6. Patients'!CZ$10:CZ$107,OFFSET('6. Patients'!$NU$9,1,MATCH($D41,'6. Patients'!$NV$9:$OO$9,0),ROWS('6. Patients'!EM$10:EM$107))),0),
IFERROR(SUMPRODUCT('6. Patients'!CZ$10:CZ$107,OFFSET('6. Patients'!$OP$9,1,MATCH($D41,'6. Patients'!$OQ$9:$QN$9,0),ROWS('6. Patients'!EM$10:EM$107))),0)+
IFERROR(SUMPRODUCT('6. Patients'!CZ$10:CZ$107,OFFSET('6. Patients'!$QO$9,1,MATCH($D41,'6. Patients'!$QP$9:$RI$9,0),ROWS('6. Patients'!EM$10:EM$107))),0)+
IFERROR(SUMPRODUCT('6. Patients'!CZ$10:CZ$107,OFFSET('6. Patients'!$RJ$9,1,MATCH($D41,'6. Patients'!$RK$9:$TH$9,0),ROWS('6. Patients'!EM$10:EM$107))),0)+
IFERROR(SUMPRODUCT('6. Patients'!CZ$10:CZ$107,OFFSET('6. Patients'!$TI$9,1,MATCH($D41,'6. Patients'!$TJ$9:$UC$9,0),ROWS('6. Patients'!EM$10:EM$107))),0))+
IFERROR(VLOOKUP($D41,$H$116:$L$146,COLUMNS($H$115:$J$115)-1+AG$7,0)*$E41*$F41*'1. General Inputs'!$J$25,0),0),0)</f>
        <v>0</v>
      </c>
      <c r="AH41" s="775">
        <f ca="1">ROUNDDOWN(IFERROR($F41*$E41*CHOOSE(AH$7,
IFERROR(SUMPRODUCT('6. Patients'!DA$10:DA$107,OFFSET('6. Patients'!$DN$9,1,MATCH($D41,'6. Patients'!$DO$9:$FL$9,0),ROWS('6. Patients'!EN$10:EN$107))),0)+
IFERROR(SUMPRODUCT('6. Patients'!DA$10:DA$107,OFFSET('6. Patients'!$FM$9,1,MATCH($D41,'6. Patients'!$FN$9:$GG$9,0),ROWS('6. Patients'!EN$10:EN$107))),0)+
IFERROR(SUMPRODUCT('6. Patients'!DA$10:DA$107,OFFSET('6. Patients'!$GH$9,1,MATCH($D41,'6. Patients'!$GI$9:$IF$9,0),ROWS('6. Patients'!EN$10:EN$107))),0)+
IFERROR(SUMPRODUCT('6. Patients'!DA$10:DA$107,OFFSET('6. Patients'!$IG$9,1,MATCH($D41,'6. Patients'!$IH$9:$JA$9,0),ROWS('6. Patients'!EN$10:EN$107))),0),
IFERROR(SUMPRODUCT('6. Patients'!DA$10:DA$107,OFFSET('6. Patients'!$JB$9,1,MATCH($D41,'6. Patients'!$JC$9:$KZ$9,0),ROWS('6. Patients'!EN$10:EN$107))),0)+
IFERROR(SUMPRODUCT('6. Patients'!DA$10:DA$107,OFFSET('6. Patients'!$LA$9,1,MATCH($D41,'6. Patients'!$LB$9:$LU$9,0),ROWS('6. Patients'!EN$10:EN$107))),0)+
IFERROR(SUMPRODUCT('6. Patients'!DA$10:DA$107,OFFSET('6. Patients'!$LV$9,1,MATCH($D41,'6. Patients'!$LW$9:$NT$9,0),ROWS('6. Patients'!EN$10:EN$107))),0)+
IFERROR(SUMPRODUCT('6. Patients'!DA$10:DA$107,OFFSET('6. Patients'!$NU$9,1,MATCH($D41,'6. Patients'!$NV$9:$OO$9,0),ROWS('6. Patients'!EN$10:EN$107))),0),
IFERROR(SUMPRODUCT('6. Patients'!DA$10:DA$107,OFFSET('6. Patients'!$OP$9,1,MATCH($D41,'6. Patients'!$OQ$9:$QN$9,0),ROWS('6. Patients'!EN$10:EN$107))),0)+
IFERROR(SUMPRODUCT('6. Patients'!DA$10:DA$107,OFFSET('6. Patients'!$QO$9,1,MATCH($D41,'6. Patients'!$QP$9:$RI$9,0),ROWS('6. Patients'!EN$10:EN$107))),0)+
IFERROR(SUMPRODUCT('6. Patients'!DA$10:DA$107,OFFSET('6. Patients'!$RJ$9,1,MATCH($D41,'6. Patients'!$RK$9:$TH$9,0),ROWS('6. Patients'!EN$10:EN$107))),0)+
IFERROR(SUMPRODUCT('6. Patients'!DA$10:DA$107,OFFSET('6. Patients'!$TI$9,1,MATCH($D41,'6. Patients'!$TJ$9:$UC$9,0),ROWS('6. Patients'!EN$10:EN$107))),0))+
IFERROR(VLOOKUP($D41,$H$116:$L$146,COLUMNS($H$115:$J$115)-1+AH$7,0)*$E41*$F41*'1. General Inputs'!$J$25,0),0),0)</f>
        <v>0</v>
      </c>
      <c r="AI41" s="775">
        <f ca="1">ROUNDDOWN(IFERROR($F41*$E41*CHOOSE(AI$7,
IFERROR(SUMPRODUCT('6. Patients'!DB$10:DB$107,OFFSET('6. Patients'!$DN$9,1,MATCH($D41,'6. Patients'!$DO$9:$FL$9,0),ROWS('6. Patients'!EO$10:EO$107))),0)+
IFERROR(SUMPRODUCT('6. Patients'!DB$10:DB$107,OFFSET('6. Patients'!$FM$9,1,MATCH($D41,'6. Patients'!$FN$9:$GG$9,0),ROWS('6. Patients'!EO$10:EO$107))),0)+
IFERROR(SUMPRODUCT('6. Patients'!DB$10:DB$107,OFFSET('6. Patients'!$GH$9,1,MATCH($D41,'6. Patients'!$GI$9:$IF$9,0),ROWS('6. Patients'!EO$10:EO$107))),0)+
IFERROR(SUMPRODUCT('6. Patients'!DB$10:DB$107,OFFSET('6. Patients'!$IG$9,1,MATCH($D41,'6. Patients'!$IH$9:$JA$9,0),ROWS('6. Patients'!EO$10:EO$107))),0),
IFERROR(SUMPRODUCT('6. Patients'!DB$10:DB$107,OFFSET('6. Patients'!$JB$9,1,MATCH($D41,'6. Patients'!$JC$9:$KZ$9,0),ROWS('6. Patients'!EO$10:EO$107))),0)+
IFERROR(SUMPRODUCT('6. Patients'!DB$10:DB$107,OFFSET('6. Patients'!$LA$9,1,MATCH($D41,'6. Patients'!$LB$9:$LU$9,0),ROWS('6. Patients'!EO$10:EO$107))),0)+
IFERROR(SUMPRODUCT('6. Patients'!DB$10:DB$107,OFFSET('6. Patients'!$LV$9,1,MATCH($D41,'6. Patients'!$LW$9:$NT$9,0),ROWS('6. Patients'!EO$10:EO$107))),0)+
IFERROR(SUMPRODUCT('6. Patients'!DB$10:DB$107,OFFSET('6. Patients'!$NU$9,1,MATCH($D41,'6. Patients'!$NV$9:$OO$9,0),ROWS('6. Patients'!EO$10:EO$107))),0),
IFERROR(SUMPRODUCT('6. Patients'!DB$10:DB$107,OFFSET('6. Patients'!$OP$9,1,MATCH($D41,'6. Patients'!$OQ$9:$QN$9,0),ROWS('6. Patients'!EO$10:EO$107))),0)+
IFERROR(SUMPRODUCT('6. Patients'!DB$10:DB$107,OFFSET('6. Patients'!$QO$9,1,MATCH($D41,'6. Patients'!$QP$9:$RI$9,0),ROWS('6. Patients'!EO$10:EO$107))),0)+
IFERROR(SUMPRODUCT('6. Patients'!DB$10:DB$107,OFFSET('6. Patients'!$RJ$9,1,MATCH($D41,'6. Patients'!$RK$9:$TH$9,0),ROWS('6. Patients'!EO$10:EO$107))),0)+
IFERROR(SUMPRODUCT('6. Patients'!DB$10:DB$107,OFFSET('6. Patients'!$TI$9,1,MATCH($D41,'6. Patients'!$TJ$9:$UC$9,0),ROWS('6. Patients'!EO$10:EO$107))),0))+
IFERROR(VLOOKUP($D41,$H$116:$L$146,COLUMNS($H$115:$J$115)-1+AI$7,0)*$E41*$F41*'1. General Inputs'!$J$25,0),0),0)</f>
        <v>0</v>
      </c>
      <c r="AJ41" s="775">
        <f ca="1">ROUNDDOWN(IFERROR($F41*$E41*CHOOSE(AJ$7,
IFERROR(SUMPRODUCT('6. Patients'!DC$10:DC$107,OFFSET('6. Patients'!$DN$9,1,MATCH($D41,'6. Patients'!$DO$9:$FL$9,0),ROWS('6. Patients'!EP$10:EP$107))),0)+
IFERROR(SUMPRODUCT('6. Patients'!DC$10:DC$107,OFFSET('6. Patients'!$FM$9,1,MATCH($D41,'6. Patients'!$FN$9:$GG$9,0),ROWS('6. Patients'!EP$10:EP$107))),0)+
IFERROR(SUMPRODUCT('6. Patients'!DC$10:DC$107,OFFSET('6. Patients'!$GH$9,1,MATCH($D41,'6. Patients'!$GI$9:$IF$9,0),ROWS('6. Patients'!EP$10:EP$107))),0)+
IFERROR(SUMPRODUCT('6. Patients'!DC$10:DC$107,OFFSET('6. Patients'!$IG$9,1,MATCH($D41,'6. Patients'!$IH$9:$JA$9,0),ROWS('6. Patients'!EP$10:EP$107))),0),
IFERROR(SUMPRODUCT('6. Patients'!DC$10:DC$107,OFFSET('6. Patients'!$JB$9,1,MATCH($D41,'6. Patients'!$JC$9:$KZ$9,0),ROWS('6. Patients'!EP$10:EP$107))),0)+
IFERROR(SUMPRODUCT('6. Patients'!DC$10:DC$107,OFFSET('6. Patients'!$LA$9,1,MATCH($D41,'6. Patients'!$LB$9:$LU$9,0),ROWS('6. Patients'!EP$10:EP$107))),0)+
IFERROR(SUMPRODUCT('6. Patients'!DC$10:DC$107,OFFSET('6. Patients'!$LV$9,1,MATCH($D41,'6. Patients'!$LW$9:$NT$9,0),ROWS('6. Patients'!EP$10:EP$107))),0)+
IFERROR(SUMPRODUCT('6. Patients'!DC$10:DC$107,OFFSET('6. Patients'!$NU$9,1,MATCH($D41,'6. Patients'!$NV$9:$OO$9,0),ROWS('6. Patients'!EP$10:EP$107))),0),
IFERROR(SUMPRODUCT('6. Patients'!DC$10:DC$107,OFFSET('6. Patients'!$OP$9,1,MATCH($D41,'6. Patients'!$OQ$9:$QN$9,0),ROWS('6. Patients'!EP$10:EP$107))),0)+
IFERROR(SUMPRODUCT('6. Patients'!DC$10:DC$107,OFFSET('6. Patients'!$QO$9,1,MATCH($D41,'6. Patients'!$QP$9:$RI$9,0),ROWS('6. Patients'!EP$10:EP$107))),0)+
IFERROR(SUMPRODUCT('6. Patients'!DC$10:DC$107,OFFSET('6. Patients'!$RJ$9,1,MATCH($D41,'6. Patients'!$RK$9:$TH$9,0),ROWS('6. Patients'!EP$10:EP$107))),0)+
IFERROR(SUMPRODUCT('6. Patients'!DC$10:DC$107,OFFSET('6. Patients'!$TI$9,1,MATCH($D41,'6. Patients'!$TJ$9:$UC$9,0),ROWS('6. Patients'!EP$10:EP$107))),0))+
IFERROR(VLOOKUP($D41,$H$116:$L$146,COLUMNS($H$115:$J$115)-1+AJ$7,0)*$E41*$F41*'1. General Inputs'!$J$25,0),0),0)</f>
        <v>0</v>
      </c>
      <c r="AK41" s="775">
        <f ca="1">ROUNDDOWN(IFERROR($F41*$E41*CHOOSE(AK$7,
IFERROR(SUMPRODUCT('6. Patients'!DD$10:DD$107,OFFSET('6. Patients'!$DN$9,1,MATCH($D41,'6. Patients'!$DO$9:$FL$9,0),ROWS('6. Patients'!EQ$10:EQ$107))),0)+
IFERROR(SUMPRODUCT('6. Patients'!DD$10:DD$107,OFFSET('6. Patients'!$FM$9,1,MATCH($D41,'6. Patients'!$FN$9:$GG$9,0),ROWS('6. Patients'!EQ$10:EQ$107))),0)+
IFERROR(SUMPRODUCT('6. Patients'!DD$10:DD$107,OFFSET('6. Patients'!$GH$9,1,MATCH($D41,'6. Patients'!$GI$9:$IF$9,0),ROWS('6. Patients'!EQ$10:EQ$107))),0)+
IFERROR(SUMPRODUCT('6. Patients'!DD$10:DD$107,OFFSET('6. Patients'!$IG$9,1,MATCH($D41,'6. Patients'!$IH$9:$JA$9,0),ROWS('6. Patients'!EQ$10:EQ$107))),0),
IFERROR(SUMPRODUCT('6. Patients'!DD$10:DD$107,OFFSET('6. Patients'!$JB$9,1,MATCH($D41,'6. Patients'!$JC$9:$KZ$9,0),ROWS('6. Patients'!EQ$10:EQ$107))),0)+
IFERROR(SUMPRODUCT('6. Patients'!DD$10:DD$107,OFFSET('6. Patients'!$LA$9,1,MATCH($D41,'6. Patients'!$LB$9:$LU$9,0),ROWS('6. Patients'!EQ$10:EQ$107))),0)+
IFERROR(SUMPRODUCT('6. Patients'!DD$10:DD$107,OFFSET('6. Patients'!$LV$9,1,MATCH($D41,'6. Patients'!$LW$9:$NT$9,0),ROWS('6. Patients'!EQ$10:EQ$107))),0)+
IFERROR(SUMPRODUCT('6. Patients'!DD$10:DD$107,OFFSET('6. Patients'!$NU$9,1,MATCH($D41,'6. Patients'!$NV$9:$OO$9,0),ROWS('6. Patients'!EQ$10:EQ$107))),0),
IFERROR(SUMPRODUCT('6. Patients'!DD$10:DD$107,OFFSET('6. Patients'!$OP$9,1,MATCH($D41,'6. Patients'!$OQ$9:$QN$9,0),ROWS('6. Patients'!EQ$10:EQ$107))),0)+
IFERROR(SUMPRODUCT('6. Patients'!DD$10:DD$107,OFFSET('6. Patients'!$QO$9,1,MATCH($D41,'6. Patients'!$QP$9:$RI$9,0),ROWS('6. Patients'!EQ$10:EQ$107))),0)+
IFERROR(SUMPRODUCT('6. Patients'!DD$10:DD$107,OFFSET('6. Patients'!$RJ$9,1,MATCH($D41,'6. Patients'!$RK$9:$TH$9,0),ROWS('6. Patients'!EQ$10:EQ$107))),0)+
IFERROR(SUMPRODUCT('6. Patients'!DD$10:DD$107,OFFSET('6. Patients'!$TI$9,1,MATCH($D41,'6. Patients'!$TJ$9:$UC$9,0),ROWS('6. Patients'!EQ$10:EQ$107))),0))+
IFERROR(VLOOKUP($D41,$H$116:$L$146,COLUMNS($H$115:$J$115)-1+AK$7,0)*$E41*$F41*'1. General Inputs'!$J$25,0),0),0)</f>
        <v>0</v>
      </c>
      <c r="AL41" s="775">
        <f ca="1">ROUNDDOWN(IFERROR($F41*$E41*CHOOSE(AL$7,
IFERROR(SUMPRODUCT('6. Patients'!DE$10:DE$107,OFFSET('6. Patients'!$DN$9,1,MATCH($D41,'6. Patients'!$DO$9:$FL$9,0),ROWS('6. Patients'!ER$10:ER$107))),0)+
IFERROR(SUMPRODUCT('6. Patients'!DE$10:DE$107,OFFSET('6. Patients'!$FM$9,1,MATCH($D41,'6. Patients'!$FN$9:$GG$9,0),ROWS('6. Patients'!ER$10:ER$107))),0)+
IFERROR(SUMPRODUCT('6. Patients'!DE$10:DE$107,OFFSET('6. Patients'!$GH$9,1,MATCH($D41,'6. Patients'!$GI$9:$IF$9,0),ROWS('6. Patients'!ER$10:ER$107))),0)+
IFERROR(SUMPRODUCT('6. Patients'!DE$10:DE$107,OFFSET('6. Patients'!$IG$9,1,MATCH($D41,'6. Patients'!$IH$9:$JA$9,0),ROWS('6. Patients'!ER$10:ER$107))),0),
IFERROR(SUMPRODUCT('6. Patients'!DE$10:DE$107,OFFSET('6. Patients'!$JB$9,1,MATCH($D41,'6. Patients'!$JC$9:$KZ$9,0),ROWS('6. Patients'!ER$10:ER$107))),0)+
IFERROR(SUMPRODUCT('6. Patients'!DE$10:DE$107,OFFSET('6. Patients'!$LA$9,1,MATCH($D41,'6. Patients'!$LB$9:$LU$9,0),ROWS('6. Patients'!ER$10:ER$107))),0)+
IFERROR(SUMPRODUCT('6. Patients'!DE$10:DE$107,OFFSET('6. Patients'!$LV$9,1,MATCH($D41,'6. Patients'!$LW$9:$NT$9,0),ROWS('6. Patients'!ER$10:ER$107))),0)+
IFERROR(SUMPRODUCT('6. Patients'!DE$10:DE$107,OFFSET('6. Patients'!$NU$9,1,MATCH($D41,'6. Patients'!$NV$9:$OO$9,0),ROWS('6. Patients'!ER$10:ER$107))),0),
IFERROR(SUMPRODUCT('6. Patients'!DE$10:DE$107,OFFSET('6. Patients'!$OP$9,1,MATCH($D41,'6. Patients'!$OQ$9:$QN$9,0),ROWS('6. Patients'!ER$10:ER$107))),0)+
IFERROR(SUMPRODUCT('6. Patients'!DE$10:DE$107,OFFSET('6. Patients'!$QO$9,1,MATCH($D41,'6. Patients'!$QP$9:$RI$9,0),ROWS('6. Patients'!ER$10:ER$107))),0)+
IFERROR(SUMPRODUCT('6. Patients'!DE$10:DE$107,OFFSET('6. Patients'!$RJ$9,1,MATCH($D41,'6. Patients'!$RK$9:$TH$9,0),ROWS('6. Patients'!ER$10:ER$107))),0)+
IFERROR(SUMPRODUCT('6. Patients'!DE$10:DE$107,OFFSET('6. Patients'!$TI$9,1,MATCH($D41,'6. Patients'!$TJ$9:$UC$9,0),ROWS('6. Patients'!ER$10:ER$107))),0))+
IFERROR(VLOOKUP($D41,$H$116:$L$146,COLUMNS($H$115:$J$115)-1+AL$7,0)*$E41*$F41*'1. General Inputs'!$J$25,0),0),0)</f>
        <v>0</v>
      </c>
      <c r="AM41" s="775">
        <f ca="1">ROUNDDOWN(IFERROR($F41*$E41*CHOOSE(AM$7,
IFERROR(SUMPRODUCT('6. Patients'!DF$10:DF$107,OFFSET('6. Patients'!$DN$9,1,MATCH($D41,'6. Patients'!$DO$9:$FL$9,0),ROWS('6. Patients'!ES$10:ES$107))),0)+
IFERROR(SUMPRODUCT('6. Patients'!DF$10:DF$107,OFFSET('6. Patients'!$FM$9,1,MATCH($D41,'6. Patients'!$FN$9:$GG$9,0),ROWS('6. Patients'!ES$10:ES$107))),0)+
IFERROR(SUMPRODUCT('6. Patients'!DF$10:DF$107,OFFSET('6. Patients'!$GH$9,1,MATCH($D41,'6. Patients'!$GI$9:$IF$9,0),ROWS('6. Patients'!ES$10:ES$107))),0)+
IFERROR(SUMPRODUCT('6. Patients'!DF$10:DF$107,OFFSET('6. Patients'!$IG$9,1,MATCH($D41,'6. Patients'!$IH$9:$JA$9,0),ROWS('6. Patients'!ES$10:ES$107))),0),
IFERROR(SUMPRODUCT('6. Patients'!DF$10:DF$107,OFFSET('6. Patients'!$JB$9,1,MATCH($D41,'6. Patients'!$JC$9:$KZ$9,0),ROWS('6. Patients'!ES$10:ES$107))),0)+
IFERROR(SUMPRODUCT('6. Patients'!DF$10:DF$107,OFFSET('6. Patients'!$LA$9,1,MATCH($D41,'6. Patients'!$LB$9:$LU$9,0),ROWS('6. Patients'!ES$10:ES$107))),0)+
IFERROR(SUMPRODUCT('6. Patients'!DF$10:DF$107,OFFSET('6. Patients'!$LV$9,1,MATCH($D41,'6. Patients'!$LW$9:$NT$9,0),ROWS('6. Patients'!ES$10:ES$107))),0)+
IFERROR(SUMPRODUCT('6. Patients'!DF$10:DF$107,OFFSET('6. Patients'!$NU$9,1,MATCH($D41,'6. Patients'!$NV$9:$OO$9,0),ROWS('6. Patients'!ES$10:ES$107))),0),
IFERROR(SUMPRODUCT('6. Patients'!DF$10:DF$107,OFFSET('6. Patients'!$OP$9,1,MATCH($D41,'6. Patients'!$OQ$9:$QN$9,0),ROWS('6. Patients'!ES$10:ES$107))),0)+
IFERROR(SUMPRODUCT('6. Patients'!DF$10:DF$107,OFFSET('6. Patients'!$QO$9,1,MATCH($D41,'6. Patients'!$QP$9:$RI$9,0),ROWS('6. Patients'!ES$10:ES$107))),0)+
IFERROR(SUMPRODUCT('6. Patients'!DF$10:DF$107,OFFSET('6. Patients'!$RJ$9,1,MATCH($D41,'6. Patients'!$RK$9:$TH$9,0),ROWS('6. Patients'!ES$10:ES$107))),0)+
IFERROR(SUMPRODUCT('6. Patients'!DF$10:DF$107,OFFSET('6. Patients'!$TI$9,1,MATCH($D41,'6. Patients'!$TJ$9:$UC$9,0),ROWS('6. Patients'!ES$10:ES$107))),0))+
IFERROR(VLOOKUP($D41,$H$116:$L$146,COLUMNS($H$115:$J$115)-1+AM$7,0)*$E41*$F41*'1. General Inputs'!$J$25,0),0),0)</f>
        <v>0</v>
      </c>
      <c r="AN41" s="775">
        <f ca="1">ROUNDDOWN(IFERROR($F41*$E41*CHOOSE(AN$7,
IFERROR(SUMPRODUCT('6. Patients'!DG$10:DG$107,OFFSET('6. Patients'!$DN$9,1,MATCH($D41,'6. Patients'!$DO$9:$FL$9,0),ROWS('6. Patients'!ET$10:ET$107))),0)+
IFERROR(SUMPRODUCT('6. Patients'!DG$10:DG$107,OFFSET('6. Patients'!$FM$9,1,MATCH($D41,'6. Patients'!$FN$9:$GG$9,0),ROWS('6. Patients'!ET$10:ET$107))),0)+
IFERROR(SUMPRODUCT('6. Patients'!DG$10:DG$107,OFFSET('6. Patients'!$GH$9,1,MATCH($D41,'6. Patients'!$GI$9:$IF$9,0),ROWS('6. Patients'!ET$10:ET$107))),0)+
IFERROR(SUMPRODUCT('6. Patients'!DG$10:DG$107,OFFSET('6. Patients'!$IG$9,1,MATCH($D41,'6. Patients'!$IH$9:$JA$9,0),ROWS('6. Patients'!ET$10:ET$107))),0),
IFERROR(SUMPRODUCT('6. Patients'!DG$10:DG$107,OFFSET('6. Patients'!$JB$9,1,MATCH($D41,'6. Patients'!$JC$9:$KZ$9,0),ROWS('6. Patients'!ET$10:ET$107))),0)+
IFERROR(SUMPRODUCT('6. Patients'!DG$10:DG$107,OFFSET('6. Patients'!$LA$9,1,MATCH($D41,'6. Patients'!$LB$9:$LU$9,0),ROWS('6. Patients'!ET$10:ET$107))),0)+
IFERROR(SUMPRODUCT('6. Patients'!DG$10:DG$107,OFFSET('6. Patients'!$LV$9,1,MATCH($D41,'6. Patients'!$LW$9:$NT$9,0),ROWS('6. Patients'!ET$10:ET$107))),0)+
IFERROR(SUMPRODUCT('6. Patients'!DG$10:DG$107,OFFSET('6. Patients'!$NU$9,1,MATCH($D41,'6. Patients'!$NV$9:$OO$9,0),ROWS('6. Patients'!ET$10:ET$107))),0),
IFERROR(SUMPRODUCT('6. Patients'!DG$10:DG$107,OFFSET('6. Patients'!$OP$9,1,MATCH($D41,'6. Patients'!$OQ$9:$QN$9,0),ROWS('6. Patients'!ET$10:ET$107))),0)+
IFERROR(SUMPRODUCT('6. Patients'!DG$10:DG$107,OFFSET('6. Patients'!$QO$9,1,MATCH($D41,'6. Patients'!$QP$9:$RI$9,0),ROWS('6. Patients'!ET$10:ET$107))),0)+
IFERROR(SUMPRODUCT('6. Patients'!DG$10:DG$107,OFFSET('6. Patients'!$RJ$9,1,MATCH($D41,'6. Patients'!$RK$9:$TH$9,0),ROWS('6. Patients'!ET$10:ET$107))),0)+
IFERROR(SUMPRODUCT('6. Patients'!DG$10:DG$107,OFFSET('6. Patients'!$TI$9,1,MATCH($D41,'6. Patients'!$TJ$9:$UC$9,0),ROWS('6. Patients'!ET$10:ET$107))),0))+
IFERROR(VLOOKUP($D41,$H$116:$L$146,COLUMNS($H$115:$J$115)-1+AN$7,0)*$E41*$F41*'1. General Inputs'!$J$25,0),0),0)</f>
        <v>0</v>
      </c>
      <c r="AO41" s="775">
        <f ca="1">ROUNDDOWN(IFERROR($F41*$E41*CHOOSE(AO$7,
IFERROR(SUMPRODUCT('6. Patients'!DH$10:DH$107,OFFSET('6. Patients'!$DN$9,1,MATCH($D41,'6. Patients'!$DO$9:$FL$9,0),ROWS('6. Patients'!EU$10:EU$107))),0)+
IFERROR(SUMPRODUCT('6. Patients'!DH$10:DH$107,OFFSET('6. Patients'!$FM$9,1,MATCH($D41,'6. Patients'!$FN$9:$GG$9,0),ROWS('6. Patients'!EU$10:EU$107))),0)+
IFERROR(SUMPRODUCT('6. Patients'!DH$10:DH$107,OFFSET('6. Patients'!$GH$9,1,MATCH($D41,'6. Patients'!$GI$9:$IF$9,0),ROWS('6. Patients'!EU$10:EU$107))),0)+
IFERROR(SUMPRODUCT('6. Patients'!DH$10:DH$107,OFFSET('6. Patients'!$IG$9,1,MATCH($D41,'6. Patients'!$IH$9:$JA$9,0),ROWS('6. Patients'!EU$10:EU$107))),0),
IFERROR(SUMPRODUCT('6. Patients'!DH$10:DH$107,OFFSET('6. Patients'!$JB$9,1,MATCH($D41,'6. Patients'!$JC$9:$KZ$9,0),ROWS('6. Patients'!EU$10:EU$107))),0)+
IFERROR(SUMPRODUCT('6. Patients'!DH$10:DH$107,OFFSET('6. Patients'!$LA$9,1,MATCH($D41,'6. Patients'!$LB$9:$LU$9,0),ROWS('6. Patients'!EU$10:EU$107))),0)+
IFERROR(SUMPRODUCT('6. Patients'!DH$10:DH$107,OFFSET('6. Patients'!$LV$9,1,MATCH($D41,'6. Patients'!$LW$9:$NT$9,0),ROWS('6. Patients'!EU$10:EU$107))),0)+
IFERROR(SUMPRODUCT('6. Patients'!DH$10:DH$107,OFFSET('6. Patients'!$NU$9,1,MATCH($D41,'6. Patients'!$NV$9:$OO$9,0),ROWS('6. Patients'!EU$10:EU$107))),0),
IFERROR(SUMPRODUCT('6. Patients'!DH$10:DH$107,OFFSET('6. Patients'!$OP$9,1,MATCH($D41,'6. Patients'!$OQ$9:$QN$9,0),ROWS('6. Patients'!EU$10:EU$107))),0)+
IFERROR(SUMPRODUCT('6. Patients'!DH$10:DH$107,OFFSET('6. Patients'!$QO$9,1,MATCH($D41,'6. Patients'!$QP$9:$RI$9,0),ROWS('6. Patients'!EU$10:EU$107))),0)+
IFERROR(SUMPRODUCT('6. Patients'!DH$10:DH$107,OFFSET('6. Patients'!$RJ$9,1,MATCH($D41,'6. Patients'!$RK$9:$TH$9,0),ROWS('6. Patients'!EU$10:EU$107))),0)+
IFERROR(SUMPRODUCT('6. Patients'!DH$10:DH$107,OFFSET('6. Patients'!$TI$9,1,MATCH($D41,'6. Patients'!$TJ$9:$UC$9,0),ROWS('6. Patients'!EU$10:EU$107))),0))+
IFERROR(VLOOKUP($D41,$H$116:$L$146,COLUMNS($H$115:$J$115)-1+AO$7,0)*$E41*$F41*'1. General Inputs'!$J$25,0),0),0)</f>
        <v>0</v>
      </c>
      <c r="AP41" s="775">
        <f ca="1">ROUNDDOWN(IFERROR($F41*$E41*CHOOSE(AP$7,
IFERROR(SUMPRODUCT('6. Patients'!DI$10:DI$107,OFFSET('6. Patients'!$DN$9,1,MATCH($D41,'6. Patients'!$DO$9:$FL$9,0),ROWS('6. Patients'!EV$10:EV$107))),0)+
IFERROR(SUMPRODUCT('6. Patients'!DI$10:DI$107,OFFSET('6. Patients'!$FM$9,1,MATCH($D41,'6. Patients'!$FN$9:$GG$9,0),ROWS('6. Patients'!EV$10:EV$107))),0)+
IFERROR(SUMPRODUCT('6. Patients'!DI$10:DI$107,OFFSET('6. Patients'!$GH$9,1,MATCH($D41,'6. Patients'!$GI$9:$IF$9,0),ROWS('6. Patients'!EV$10:EV$107))),0)+
IFERROR(SUMPRODUCT('6. Patients'!DI$10:DI$107,OFFSET('6. Patients'!$IG$9,1,MATCH($D41,'6. Patients'!$IH$9:$JA$9,0),ROWS('6. Patients'!EV$10:EV$107))),0),
IFERROR(SUMPRODUCT('6. Patients'!DI$10:DI$107,OFFSET('6. Patients'!$JB$9,1,MATCH($D41,'6. Patients'!$JC$9:$KZ$9,0),ROWS('6. Patients'!EV$10:EV$107))),0)+
IFERROR(SUMPRODUCT('6. Patients'!DI$10:DI$107,OFFSET('6. Patients'!$LA$9,1,MATCH($D41,'6. Patients'!$LB$9:$LU$9,0),ROWS('6. Patients'!EV$10:EV$107))),0)+
IFERROR(SUMPRODUCT('6. Patients'!DI$10:DI$107,OFFSET('6. Patients'!$LV$9,1,MATCH($D41,'6. Patients'!$LW$9:$NT$9,0),ROWS('6. Patients'!EV$10:EV$107))),0)+
IFERROR(SUMPRODUCT('6. Patients'!DI$10:DI$107,OFFSET('6. Patients'!$NU$9,1,MATCH($D41,'6. Patients'!$NV$9:$OO$9,0),ROWS('6. Patients'!EV$10:EV$107))),0),
IFERROR(SUMPRODUCT('6. Patients'!DI$10:DI$107,OFFSET('6. Patients'!$OP$9,1,MATCH($D41,'6. Patients'!$OQ$9:$QN$9,0),ROWS('6. Patients'!EV$10:EV$107))),0)+
IFERROR(SUMPRODUCT('6. Patients'!DI$10:DI$107,OFFSET('6. Patients'!$QO$9,1,MATCH($D41,'6. Patients'!$QP$9:$RI$9,0),ROWS('6. Patients'!EV$10:EV$107))),0)+
IFERROR(SUMPRODUCT('6. Patients'!DI$10:DI$107,OFFSET('6. Patients'!$RJ$9,1,MATCH($D41,'6. Patients'!$RK$9:$TH$9,0),ROWS('6. Patients'!EV$10:EV$107))),0)+
IFERROR(SUMPRODUCT('6. Patients'!DI$10:DI$107,OFFSET('6. Patients'!$TI$9,1,MATCH($D41,'6. Patients'!$TJ$9:$UC$9,0),ROWS('6. Patients'!EV$10:EV$107))),0))+
IFERROR(VLOOKUP($D41,$H$116:$L$146,COLUMNS($H$115:$J$115)-1+AP$7,0)*$E41*$F41*'1. General Inputs'!$J$25,0),0),0)</f>
        <v>0</v>
      </c>
      <c r="AQ41" s="775">
        <f ca="1">ROUNDDOWN(IFERROR($F41*$E41*CHOOSE(AQ$7,
IFERROR(SUMPRODUCT('6. Patients'!DJ$10:DJ$107,OFFSET('6. Patients'!$DN$9,1,MATCH($D41,'6. Patients'!$DO$9:$FL$9,0),ROWS('6. Patients'!EW$10:EW$107))),0)+
IFERROR(SUMPRODUCT('6. Patients'!DJ$10:DJ$107,OFFSET('6. Patients'!$FM$9,1,MATCH($D41,'6. Patients'!$FN$9:$GG$9,0),ROWS('6. Patients'!EW$10:EW$107))),0)+
IFERROR(SUMPRODUCT('6. Patients'!DJ$10:DJ$107,OFFSET('6. Patients'!$GH$9,1,MATCH($D41,'6. Patients'!$GI$9:$IF$9,0),ROWS('6. Patients'!EW$10:EW$107))),0)+
IFERROR(SUMPRODUCT('6. Patients'!DJ$10:DJ$107,OFFSET('6. Patients'!$IG$9,1,MATCH($D41,'6. Patients'!$IH$9:$JA$9,0),ROWS('6. Patients'!EW$10:EW$107))),0),
IFERROR(SUMPRODUCT('6. Patients'!DJ$10:DJ$107,OFFSET('6. Patients'!$JB$9,1,MATCH($D41,'6. Patients'!$JC$9:$KZ$9,0),ROWS('6. Patients'!EW$10:EW$107))),0)+
IFERROR(SUMPRODUCT('6. Patients'!DJ$10:DJ$107,OFFSET('6. Patients'!$LA$9,1,MATCH($D41,'6. Patients'!$LB$9:$LU$9,0),ROWS('6. Patients'!EW$10:EW$107))),0)+
IFERROR(SUMPRODUCT('6. Patients'!DJ$10:DJ$107,OFFSET('6. Patients'!$LV$9,1,MATCH($D41,'6. Patients'!$LW$9:$NT$9,0),ROWS('6. Patients'!EW$10:EW$107))),0)+
IFERROR(SUMPRODUCT('6. Patients'!DJ$10:DJ$107,OFFSET('6. Patients'!$NU$9,1,MATCH($D41,'6. Patients'!$NV$9:$OO$9,0),ROWS('6. Patients'!EW$10:EW$107))),0),
IFERROR(SUMPRODUCT('6. Patients'!DJ$10:DJ$107,OFFSET('6. Patients'!$OP$9,1,MATCH($D41,'6. Patients'!$OQ$9:$QN$9,0),ROWS('6. Patients'!EW$10:EW$107))),0)+
IFERROR(SUMPRODUCT('6. Patients'!DJ$10:DJ$107,OFFSET('6. Patients'!$QO$9,1,MATCH($D41,'6. Patients'!$QP$9:$RI$9,0),ROWS('6. Patients'!EW$10:EW$107))),0)+
IFERROR(SUMPRODUCT('6. Patients'!DJ$10:DJ$107,OFFSET('6. Patients'!$RJ$9,1,MATCH($D41,'6. Patients'!$RK$9:$TH$9,0),ROWS('6. Patients'!EW$10:EW$107))),0)+
IFERROR(SUMPRODUCT('6. Patients'!DJ$10:DJ$107,OFFSET('6. Patients'!$TI$9,1,MATCH($D41,'6. Patients'!$TJ$9:$UC$9,0),ROWS('6. Patients'!EW$10:EW$107))),0))+
IFERROR(VLOOKUP($D41,$H$116:$L$146,COLUMNS($H$115:$J$115)-1+AQ$7,0)*$E41*$F41*'1. General Inputs'!$J$25,0),0),0)</f>
        <v>0</v>
      </c>
      <c r="AR41" s="342"/>
      <c r="AZ41" s="335">
        <f ca="1">IFERROR(SUM(OFFSET('7. Consumption'!H41,0,1,,MIN('1. General Inputs'!$J$29,COLUMNS('7. Consumption'!H$9:$AQ$9)-1))),0)+MAX(0,$AQ41*('1. General Inputs'!$J$29-COLUMNS('7. Consumption'!H$9:$AQ$9)+1))</f>
        <v>0</v>
      </c>
      <c r="BA41" s="335">
        <f ca="1">IFERROR(SUM(OFFSET('7. Consumption'!I41,0,1,,MIN('1. General Inputs'!$J$29,COLUMNS('7. Consumption'!I$9:$AQ$9)-1))),0)+MAX(0,$AQ41*('1. General Inputs'!$J$29-COLUMNS('7. Consumption'!I$9:$AQ$9)+1))</f>
        <v>0</v>
      </c>
      <c r="BB41" s="335">
        <f ca="1">IFERROR(SUM(OFFSET('7. Consumption'!J41,0,1,,MIN('1. General Inputs'!$J$29,COLUMNS('7. Consumption'!J$9:$AQ$9)-1))),0)+MAX(0,$AQ41*('1. General Inputs'!$J$29-COLUMNS('7. Consumption'!J$9:$AQ$9)+1))</f>
        <v>0</v>
      </c>
      <c r="BC41" s="335">
        <f ca="1">IFERROR(SUM(OFFSET('7. Consumption'!K41,0,1,,MIN('1. General Inputs'!$J$29,COLUMNS('7. Consumption'!K$9:$AQ$9)-1))),0)+MAX(0,$AQ41*('1. General Inputs'!$J$29-COLUMNS('7. Consumption'!K$9:$AQ$9)+1))</f>
        <v>0</v>
      </c>
      <c r="BD41" s="335">
        <f ca="1">IFERROR(SUM(OFFSET('7. Consumption'!L41,0,1,,MIN('1. General Inputs'!$J$29,COLUMNS('7. Consumption'!L$9:$AQ$9)-1))),0)+MAX(0,$AQ41*('1. General Inputs'!$J$29-COLUMNS('7. Consumption'!L$9:$AQ$9)+1))</f>
        <v>0</v>
      </c>
      <c r="BE41" s="335">
        <f ca="1">IFERROR(SUM(OFFSET('7. Consumption'!M41,0,1,,MIN('1. General Inputs'!$J$29,COLUMNS('7. Consumption'!M$9:$AQ$9)-1))),0)+MAX(0,$AQ41*('1. General Inputs'!$J$29-COLUMNS('7. Consumption'!M$9:$AQ$9)+1))</f>
        <v>0</v>
      </c>
      <c r="BF41" s="335">
        <f ca="1">IFERROR(SUM(OFFSET('7. Consumption'!N41,0,1,,MIN('1. General Inputs'!$J$29,COLUMNS('7. Consumption'!N$9:$AQ$9)-1))),0)+MAX(0,$AQ41*('1. General Inputs'!$J$29-COLUMNS('7. Consumption'!N$9:$AQ$9)+1))</f>
        <v>0</v>
      </c>
      <c r="BG41" s="335">
        <f ca="1">IFERROR(SUM(OFFSET('7. Consumption'!O41,0,1,,MIN('1. General Inputs'!$J$29,COLUMNS('7. Consumption'!O$9:$AQ$9)-1))),0)+MAX(0,$AQ41*('1. General Inputs'!$J$29-COLUMNS('7. Consumption'!O$9:$AQ$9)+1))</f>
        <v>0</v>
      </c>
      <c r="BH41" s="335">
        <f ca="1">IFERROR(SUM(OFFSET('7. Consumption'!P41,0,1,,MIN('1. General Inputs'!$J$29,COLUMNS('7. Consumption'!P$9:$AQ$9)-1))),0)+MAX(0,$AQ41*('1. General Inputs'!$J$29-COLUMNS('7. Consumption'!P$9:$AQ$9)+1))</f>
        <v>0</v>
      </c>
      <c r="BI41" s="335">
        <f ca="1">IFERROR(SUM(OFFSET('7. Consumption'!Q41,0,1,,MIN('1. General Inputs'!$J$29,COLUMNS('7. Consumption'!Q$9:$AQ$9)-1))),0)+MAX(0,$AQ41*('1. General Inputs'!$J$29-COLUMNS('7. Consumption'!Q$9:$AQ$9)+1))</f>
        <v>0</v>
      </c>
      <c r="BJ41" s="335">
        <f ca="1">IFERROR(SUM(OFFSET('7. Consumption'!R41,0,1,,MIN('1. General Inputs'!$J$29,COLUMNS('7. Consumption'!R$9:$AQ$9)-1))),0)+MAX(0,$AQ41*('1. General Inputs'!$J$29-COLUMNS('7. Consumption'!R$9:$AQ$9)+1))</f>
        <v>0</v>
      </c>
      <c r="BK41" s="335">
        <f ca="1">IFERROR(SUM(OFFSET('7. Consumption'!S41,0,1,,MIN('1. General Inputs'!$J$29,COLUMNS('7. Consumption'!S$9:$AQ$9)-1))),0)+MAX(0,$AQ41*('1. General Inputs'!$J$29-COLUMNS('7. Consumption'!S$9:$AQ$9)+1))</f>
        <v>0</v>
      </c>
      <c r="BL41" s="335">
        <f ca="1">IFERROR(SUM(OFFSET('7. Consumption'!T41,0,1,,MIN('1. General Inputs'!$J$29,COLUMNS('7. Consumption'!T$9:$AQ$9)-1))),0)+MAX(0,$AQ41*('1. General Inputs'!$J$29-COLUMNS('7. Consumption'!T$9:$AQ$9)+1))</f>
        <v>0</v>
      </c>
      <c r="BM41" s="335">
        <f ca="1">IFERROR(SUM(OFFSET('7. Consumption'!U41,0,1,,MIN('1. General Inputs'!$J$29,COLUMNS('7. Consumption'!U$9:$AQ$9)-1))),0)+MAX(0,$AQ41*('1. General Inputs'!$J$29-COLUMNS('7. Consumption'!U$9:$AQ$9)+1))</f>
        <v>0</v>
      </c>
      <c r="BN41" s="335">
        <f ca="1">IFERROR(SUM(OFFSET('7. Consumption'!V41,0,1,,MIN('1. General Inputs'!$J$29,COLUMNS('7. Consumption'!V$9:$AQ$9)-1))),0)+MAX(0,$AQ41*('1. General Inputs'!$J$29-COLUMNS('7. Consumption'!V$9:$AQ$9)+1))</f>
        <v>0</v>
      </c>
      <c r="BO41" s="335">
        <f ca="1">IFERROR(SUM(OFFSET('7. Consumption'!W41,0,1,,MIN('1. General Inputs'!$J$29,COLUMNS('7. Consumption'!W$9:$AQ$9)-1))),0)+MAX(0,$AQ41*('1. General Inputs'!$J$29-COLUMNS('7. Consumption'!W$9:$AQ$9)+1))</f>
        <v>0</v>
      </c>
      <c r="BP41" s="335">
        <f ca="1">IFERROR(SUM(OFFSET('7. Consumption'!X41,0,1,,MIN('1. General Inputs'!$J$29,COLUMNS('7. Consumption'!X$9:$AQ$9)-1))),0)+MAX(0,$AQ41*('1. General Inputs'!$J$29-COLUMNS('7. Consumption'!X$9:$AQ$9)+1))</f>
        <v>0</v>
      </c>
      <c r="BQ41" s="335">
        <f ca="1">IFERROR(SUM(OFFSET('7. Consumption'!Y41,0,1,,MIN('1. General Inputs'!$J$29,COLUMNS('7. Consumption'!Y$9:$AQ$9)-1))),0)+MAX(0,$AQ41*('1. General Inputs'!$J$29-COLUMNS('7. Consumption'!Y$9:$AQ$9)+1))</f>
        <v>0</v>
      </c>
      <c r="BR41" s="335">
        <f ca="1">IFERROR(SUM(OFFSET('7. Consumption'!Z41,0,1,,MIN('1. General Inputs'!$J$29,COLUMNS('7. Consumption'!Z$9:$AQ$9)-1))),0)+MAX(0,$AQ41*('1. General Inputs'!$J$29-COLUMNS('7. Consumption'!Z$9:$AQ$9)+1))</f>
        <v>0</v>
      </c>
      <c r="BS41" s="335">
        <f ca="1">IFERROR(SUM(OFFSET('7. Consumption'!AA41,0,1,,MIN('1. General Inputs'!$J$29,COLUMNS('7. Consumption'!AA$9:$AQ$9)-1))),0)+MAX(0,$AQ41*('1. General Inputs'!$J$29-COLUMNS('7. Consumption'!AA$9:$AQ$9)+1))</f>
        <v>0</v>
      </c>
      <c r="BT41" s="335">
        <f ca="1">IFERROR(SUM(OFFSET('7. Consumption'!AB41,0,1,,MIN('1. General Inputs'!$J$29,COLUMNS('7. Consumption'!AB$9:$AQ$9)-1))),0)+MAX(0,$AQ41*('1. General Inputs'!$J$29-COLUMNS('7. Consumption'!AB$9:$AQ$9)+1))</f>
        <v>0</v>
      </c>
      <c r="BU41" s="335">
        <f ca="1">IFERROR(SUM(OFFSET('7. Consumption'!AC41,0,1,,MIN('1. General Inputs'!$J$29,COLUMNS('7. Consumption'!AC$9:$AQ$9)-1))),0)+MAX(0,$AQ41*('1. General Inputs'!$J$29-COLUMNS('7. Consumption'!AC$9:$AQ$9)+1))</f>
        <v>0</v>
      </c>
      <c r="BV41" s="335">
        <f ca="1">IFERROR(SUM(OFFSET('7. Consumption'!AD41,0,1,,MIN('1. General Inputs'!$J$29,COLUMNS('7. Consumption'!AD$9:$AQ$9)-1))),0)+MAX(0,$AQ41*('1. General Inputs'!$J$29-COLUMNS('7. Consumption'!AD$9:$AQ$9)+1))</f>
        <v>0</v>
      </c>
      <c r="BW41" s="335">
        <f ca="1">IFERROR(SUM(OFFSET('7. Consumption'!AE41,0,1,,MIN('1. General Inputs'!$J$29,COLUMNS('7. Consumption'!AE$9:$AQ$9)-1))),0)+MAX(0,$AQ41*('1. General Inputs'!$J$29-COLUMNS('7. Consumption'!AE$9:$AQ$9)+1))</f>
        <v>0</v>
      </c>
      <c r="BX41" s="335">
        <f ca="1">IFERROR(SUM(OFFSET('7. Consumption'!AF41,0,1,,MIN('1. General Inputs'!$J$29,COLUMNS('7. Consumption'!AF$9:$AQ$9)-1))),0)+MAX(0,$AQ41*('1. General Inputs'!$J$29-COLUMNS('7. Consumption'!AF$9:$AQ$9)+1))</f>
        <v>0</v>
      </c>
      <c r="BY41" s="335">
        <f ca="1">IFERROR(SUM(OFFSET('7. Consumption'!AG41,0,1,,MIN('1. General Inputs'!$J$29,COLUMNS('7. Consumption'!AG$9:$AQ$9)-1))),0)+MAX(0,$AQ41*('1. General Inputs'!$J$29-COLUMNS('7. Consumption'!AG$9:$AQ$9)+1))</f>
        <v>0</v>
      </c>
      <c r="BZ41" s="335">
        <f ca="1">IFERROR(SUM(OFFSET('7. Consumption'!AH41,0,1,,MIN('1. General Inputs'!$J$29,COLUMNS('7. Consumption'!AH$9:$AQ$9)-1))),0)+MAX(0,$AQ41*('1. General Inputs'!$J$29-COLUMNS('7. Consumption'!AH$9:$AQ$9)+1))</f>
        <v>0</v>
      </c>
      <c r="CA41" s="335">
        <f ca="1">IFERROR(SUM(OFFSET('7. Consumption'!AI41,0,1,,MIN('1. General Inputs'!$J$29,COLUMNS('7. Consumption'!AI$9:$AQ$9)-1))),0)+MAX(0,$AQ41*('1. General Inputs'!$J$29-COLUMNS('7. Consumption'!AI$9:$AQ$9)+1))</f>
        <v>0</v>
      </c>
      <c r="CB41" s="335">
        <f ca="1">IFERROR(SUM(OFFSET('7. Consumption'!AJ41,0,1,,MIN('1. General Inputs'!$J$29,COLUMNS('7. Consumption'!AJ$9:$AQ$9)-1))),0)+MAX(0,$AQ41*('1. General Inputs'!$J$29-COLUMNS('7. Consumption'!AJ$9:$AQ$9)+1))</f>
        <v>0</v>
      </c>
      <c r="CC41" s="335">
        <f ca="1">IFERROR(SUM(OFFSET('7. Consumption'!AK41,0,1,,MIN('1. General Inputs'!$J$29,COLUMNS('7. Consumption'!AK$9:$AQ$9)-1))),0)+MAX(0,$AQ41*('1. General Inputs'!$J$29-COLUMNS('7. Consumption'!AK$9:$AQ$9)+1))</f>
        <v>0</v>
      </c>
      <c r="CD41" s="335">
        <f ca="1">IFERROR(SUM(OFFSET('7. Consumption'!AL41,0,1,,MIN('1. General Inputs'!$J$29,COLUMNS('7. Consumption'!AL$9:$AQ$9)-1))),0)+MAX(0,$AQ41*('1. General Inputs'!$J$29-COLUMNS('7. Consumption'!AL$9:$AQ$9)+1))</f>
        <v>0</v>
      </c>
      <c r="CE41" s="335">
        <f ca="1">IFERROR(SUM(OFFSET('7. Consumption'!AM41,0,1,,MIN('1. General Inputs'!$J$29,COLUMNS('7. Consumption'!AM$9:$AQ$9)-1))),0)+MAX(0,$AQ41*('1. General Inputs'!$J$29-COLUMNS('7. Consumption'!AM$9:$AQ$9)+1))</f>
        <v>0</v>
      </c>
      <c r="CF41" s="335">
        <f ca="1">IFERROR(SUM(OFFSET('7. Consumption'!AN41,0,1,,MIN('1. General Inputs'!$J$29,COLUMNS('7. Consumption'!AN$9:$AQ$9)-1))),0)+MAX(0,$AQ41*('1. General Inputs'!$J$29-COLUMNS('7. Consumption'!AN$9:$AQ$9)+1))</f>
        <v>0</v>
      </c>
      <c r="CG41" s="335">
        <f ca="1">IFERROR(SUM(OFFSET('7. Consumption'!AO41,0,1,,MIN('1. General Inputs'!$J$29,COLUMNS('7. Consumption'!AO$9:$AQ$9)-1))),0)+MAX(0,$AQ41*('1. General Inputs'!$J$29-COLUMNS('7. Consumption'!AO$9:$AQ$9)+1))</f>
        <v>0</v>
      </c>
      <c r="CH41" s="335">
        <f ca="1">IFERROR(SUM(OFFSET('7. Consumption'!AP41,0,1,,MIN('1. General Inputs'!$J$29,COLUMNS('7. Consumption'!AP$9:$AQ$9)-1))),0)+MAX(0,$AQ41*('1. General Inputs'!$J$29-COLUMNS('7. Consumption'!AP$9:$AQ$9)+1))</f>
        <v>0</v>
      </c>
      <c r="CI41" s="335">
        <f ca="1">IFERROR(SUM(OFFSET('7. Consumption'!AQ41,0,1,,MIN('1. General Inputs'!$J$29,COLUMNS('7. Consumption'!AQ$9:$AQ$9)-1))),0)+MAX(0,$AQ41*('1. General Inputs'!$J$29-COLUMNS('7. Consumption'!AQ$9:$AQ$9)+1))</f>
        <v>0</v>
      </c>
    </row>
    <row r="42" spans="2:87" x14ac:dyDescent="0.3">
      <c r="B42" s="772"/>
      <c r="C42" s="772" t="str">
        <f>IFERROR(VLOOKUP(ROWS($C$9:$C42),'5. Form Breakdown'!$AI$11:$AJ$138,COLUMNS('5. Form Breakdown'!$AI$11:$AJ$11),0),"")</f>
        <v>EFV 50 - tab</v>
      </c>
      <c r="D42" s="772" t="str">
        <f>IFERROR(VLOOKUP($C42,'5a. Dosing'!$E$11:$F$138,2,0),"")</f>
        <v>EFV</v>
      </c>
      <c r="E42" s="773" t="str">
        <f>IFERROR(INDEX('5. Form Breakdown'!$AL$11:$BL$138,MATCH('7. Consumption'!$C42,'5. Form Breakdown'!$AK$11:$AK$138,0),MATCH('5. Form Breakdown'!$AX$10,'5. Form Breakdown'!$AL$10:$BL$10,0)),"")</f>
        <v/>
      </c>
      <c r="F42" s="774">
        <f>IFERROR(INDEX('5. Form Breakdown'!$AL$11:$BL$138,MATCH('7. Consumption'!$C42,'5. Form Breakdown'!$AK$11:$AK$138,0),MATCH('5. Form Breakdown'!$BL$10,'5. Form Breakdown'!$AL$10:$BL$10,0)),"")</f>
        <v>0</v>
      </c>
      <c r="H42" s="775">
        <f ca="1">ROUNDDOWN(IFERROR($F42*$E42*CHOOSE(H$7,
IFERROR(SUMPRODUCT('6. Patients'!CA$10:CA$107,OFFSET('6. Patients'!$DN$9,1,MATCH($D42,'6. Patients'!$DO$9:$FL$9,0),ROWS('6. Patients'!DN$10:DN$107))),0)+
IFERROR(SUMPRODUCT('6. Patients'!CA$10:CA$107,OFFSET('6. Patients'!$FM$9,1,MATCH($D42,'6. Patients'!$FN$9:$GG$9,0),ROWS('6. Patients'!DN$10:DN$107))),0)+
IFERROR(SUMPRODUCT('6. Patients'!CA$10:CA$107,OFFSET('6. Patients'!$GH$9,1,MATCH($D42,'6. Patients'!$GI$9:$IF$9,0),ROWS('6. Patients'!DN$10:DN$107))),0)+
IFERROR(SUMPRODUCT('6. Patients'!CA$10:CA$107,OFFSET('6. Patients'!$IG$9,1,MATCH($D42,'6. Patients'!$IH$9:$JA$9,0),ROWS('6. Patients'!DN$10:DN$107))),0),
IFERROR(SUMPRODUCT('6. Patients'!CA$10:CA$107,OFFSET('6. Patients'!$JB$9,1,MATCH($D42,'6. Patients'!$JC$9:$KZ$9,0),ROWS('6. Patients'!DN$10:DN$107))),0)+
IFERROR(SUMPRODUCT('6. Patients'!CA$10:CA$107,OFFSET('6. Patients'!$LA$9,1,MATCH($D42,'6. Patients'!$LB$9:$LU$9,0),ROWS('6. Patients'!DN$10:DN$107))),0)+
IFERROR(SUMPRODUCT('6. Patients'!CA$10:CA$107,OFFSET('6. Patients'!$LV$9,1,MATCH($D42,'6. Patients'!$LW$9:$NT$9,0),ROWS('6. Patients'!DN$10:DN$107))),0)+
IFERROR(SUMPRODUCT('6. Patients'!CA$10:CA$107,OFFSET('6. Patients'!$NU$9,1,MATCH($D42,'6. Patients'!$NV$9:$OO$9,0),ROWS('6. Patients'!DN$10:DN$107))),0),
IFERROR(SUMPRODUCT('6. Patients'!CA$10:CA$107,OFFSET('6. Patients'!$OP$9,1,MATCH($D42,'6. Patients'!$OQ$9:$QN$9,0),ROWS('6. Patients'!DN$10:DN$107))),0)+
IFERROR(SUMPRODUCT('6. Patients'!CA$10:CA$107,OFFSET('6. Patients'!$QO$9,1,MATCH($D42,'6. Patients'!$QP$9:$RI$9,0),ROWS('6. Patients'!DN$10:DN$107))),0)+
IFERROR(SUMPRODUCT('6. Patients'!CA$10:CA$107,OFFSET('6. Patients'!$RJ$9,1,MATCH($D42,'6. Patients'!$RK$9:$TH$9,0),ROWS('6. Patients'!DN$10:DN$107))),0)+
IFERROR(SUMPRODUCT('6. Patients'!CA$10:CA$107,OFFSET('6. Patients'!$TI$9,1,MATCH($D42,'6. Patients'!$TJ$9:$UC$9,0),ROWS('6. Patients'!DN$10:DN$107))),0))+
IFERROR(VLOOKUP($D42,$H$116:$L$146,COLUMNS($H$115:$J$115)-1+H$7,0)*$E42*$F42*'1. General Inputs'!$J$25,0),0),0)</f>
        <v>0</v>
      </c>
      <c r="I42" s="775">
        <f ca="1">ROUNDDOWN(IFERROR($F42*$E42*CHOOSE(I$7,
IFERROR(SUMPRODUCT('6. Patients'!CB$10:CB$107,OFFSET('6. Patients'!$DN$9,1,MATCH($D42,'6. Patients'!$DO$9:$FL$9,0),ROWS('6. Patients'!DO$10:DO$107))),0)+
IFERROR(SUMPRODUCT('6. Patients'!CB$10:CB$107,OFFSET('6. Patients'!$FM$9,1,MATCH($D42,'6. Patients'!$FN$9:$GG$9,0),ROWS('6. Patients'!DO$10:DO$107))),0)+
IFERROR(SUMPRODUCT('6. Patients'!CB$10:CB$107,OFFSET('6. Patients'!$GH$9,1,MATCH($D42,'6. Patients'!$GI$9:$IF$9,0),ROWS('6. Patients'!DO$10:DO$107))),0)+
IFERROR(SUMPRODUCT('6. Patients'!CB$10:CB$107,OFFSET('6. Patients'!$IG$9,1,MATCH($D42,'6. Patients'!$IH$9:$JA$9,0),ROWS('6. Patients'!DO$10:DO$107))),0),
IFERROR(SUMPRODUCT('6. Patients'!CB$10:CB$107,OFFSET('6. Patients'!$JB$9,1,MATCH($D42,'6. Patients'!$JC$9:$KZ$9,0),ROWS('6. Patients'!DO$10:DO$107))),0)+
IFERROR(SUMPRODUCT('6. Patients'!CB$10:CB$107,OFFSET('6. Patients'!$LA$9,1,MATCH($D42,'6. Patients'!$LB$9:$LU$9,0),ROWS('6. Patients'!DO$10:DO$107))),0)+
IFERROR(SUMPRODUCT('6. Patients'!CB$10:CB$107,OFFSET('6. Patients'!$LV$9,1,MATCH($D42,'6. Patients'!$LW$9:$NT$9,0),ROWS('6. Patients'!DO$10:DO$107))),0)+
IFERROR(SUMPRODUCT('6. Patients'!CB$10:CB$107,OFFSET('6. Patients'!$NU$9,1,MATCH($D42,'6. Patients'!$NV$9:$OO$9,0),ROWS('6. Patients'!DO$10:DO$107))),0),
IFERROR(SUMPRODUCT('6. Patients'!CB$10:CB$107,OFFSET('6. Patients'!$OP$9,1,MATCH($D42,'6. Patients'!$OQ$9:$QN$9,0),ROWS('6. Patients'!DO$10:DO$107))),0)+
IFERROR(SUMPRODUCT('6. Patients'!CB$10:CB$107,OFFSET('6. Patients'!$QO$9,1,MATCH($D42,'6. Patients'!$QP$9:$RI$9,0),ROWS('6. Patients'!DO$10:DO$107))),0)+
IFERROR(SUMPRODUCT('6. Patients'!CB$10:CB$107,OFFSET('6. Patients'!$RJ$9,1,MATCH($D42,'6. Patients'!$RK$9:$TH$9,0),ROWS('6. Patients'!DO$10:DO$107))),0)+
IFERROR(SUMPRODUCT('6. Patients'!CB$10:CB$107,OFFSET('6. Patients'!$TI$9,1,MATCH($D42,'6. Patients'!$TJ$9:$UC$9,0),ROWS('6. Patients'!DO$10:DO$107))),0))+
IFERROR(VLOOKUP($D42,$H$116:$L$146,COLUMNS($H$115:$J$115)-1+I$7,0)*$E42*$F42*'1. General Inputs'!$J$25,0),0),0)</f>
        <v>0</v>
      </c>
      <c r="J42" s="775">
        <f ca="1">ROUNDDOWN(IFERROR($F42*$E42*CHOOSE(J$7,
IFERROR(SUMPRODUCT('6. Patients'!CC$10:CC$107,OFFSET('6. Patients'!$DN$9,1,MATCH($D42,'6. Patients'!$DO$9:$FL$9,0),ROWS('6. Patients'!DP$10:DP$107))),0)+
IFERROR(SUMPRODUCT('6. Patients'!CC$10:CC$107,OFFSET('6. Patients'!$FM$9,1,MATCH($D42,'6. Patients'!$FN$9:$GG$9,0),ROWS('6. Patients'!DP$10:DP$107))),0)+
IFERROR(SUMPRODUCT('6. Patients'!CC$10:CC$107,OFFSET('6. Patients'!$GH$9,1,MATCH($D42,'6. Patients'!$GI$9:$IF$9,0),ROWS('6. Patients'!DP$10:DP$107))),0)+
IFERROR(SUMPRODUCT('6. Patients'!CC$10:CC$107,OFFSET('6. Patients'!$IG$9,1,MATCH($D42,'6. Patients'!$IH$9:$JA$9,0),ROWS('6. Patients'!DP$10:DP$107))),0),
IFERROR(SUMPRODUCT('6. Patients'!CC$10:CC$107,OFFSET('6. Patients'!$JB$9,1,MATCH($D42,'6. Patients'!$JC$9:$KZ$9,0),ROWS('6. Patients'!DP$10:DP$107))),0)+
IFERROR(SUMPRODUCT('6. Patients'!CC$10:CC$107,OFFSET('6. Patients'!$LA$9,1,MATCH($D42,'6. Patients'!$LB$9:$LU$9,0),ROWS('6. Patients'!DP$10:DP$107))),0)+
IFERROR(SUMPRODUCT('6. Patients'!CC$10:CC$107,OFFSET('6. Patients'!$LV$9,1,MATCH($D42,'6. Patients'!$LW$9:$NT$9,0),ROWS('6. Patients'!DP$10:DP$107))),0)+
IFERROR(SUMPRODUCT('6. Patients'!CC$10:CC$107,OFFSET('6. Patients'!$NU$9,1,MATCH($D42,'6. Patients'!$NV$9:$OO$9,0),ROWS('6. Patients'!DP$10:DP$107))),0),
IFERROR(SUMPRODUCT('6. Patients'!CC$10:CC$107,OFFSET('6. Patients'!$OP$9,1,MATCH($D42,'6. Patients'!$OQ$9:$QN$9,0),ROWS('6. Patients'!DP$10:DP$107))),0)+
IFERROR(SUMPRODUCT('6. Patients'!CC$10:CC$107,OFFSET('6. Patients'!$QO$9,1,MATCH($D42,'6. Patients'!$QP$9:$RI$9,0),ROWS('6. Patients'!DP$10:DP$107))),0)+
IFERROR(SUMPRODUCT('6. Patients'!CC$10:CC$107,OFFSET('6. Patients'!$RJ$9,1,MATCH($D42,'6. Patients'!$RK$9:$TH$9,0),ROWS('6. Patients'!DP$10:DP$107))),0)+
IFERROR(SUMPRODUCT('6. Patients'!CC$10:CC$107,OFFSET('6. Patients'!$TI$9,1,MATCH($D42,'6. Patients'!$TJ$9:$UC$9,0),ROWS('6. Patients'!DP$10:DP$107))),0))+
IFERROR(VLOOKUP($D42,$H$116:$L$146,COLUMNS($H$115:$J$115)-1+J$7,0)*$E42*$F42*'1. General Inputs'!$J$25,0),0),0)</f>
        <v>0</v>
      </c>
      <c r="K42" s="775">
        <f ca="1">ROUNDDOWN(IFERROR($F42*$E42*CHOOSE(K$7,
IFERROR(SUMPRODUCT('6. Patients'!CD$10:CD$107,OFFSET('6. Patients'!$DN$9,1,MATCH($D42,'6. Patients'!$DO$9:$FL$9,0),ROWS('6. Patients'!DQ$10:DQ$107))),0)+
IFERROR(SUMPRODUCT('6. Patients'!CD$10:CD$107,OFFSET('6. Patients'!$FM$9,1,MATCH($D42,'6. Patients'!$FN$9:$GG$9,0),ROWS('6. Patients'!DQ$10:DQ$107))),0)+
IFERROR(SUMPRODUCT('6. Patients'!CD$10:CD$107,OFFSET('6. Patients'!$GH$9,1,MATCH($D42,'6. Patients'!$GI$9:$IF$9,0),ROWS('6. Patients'!DQ$10:DQ$107))),0)+
IFERROR(SUMPRODUCT('6. Patients'!CD$10:CD$107,OFFSET('6. Patients'!$IG$9,1,MATCH($D42,'6. Patients'!$IH$9:$JA$9,0),ROWS('6. Patients'!DQ$10:DQ$107))),0),
IFERROR(SUMPRODUCT('6. Patients'!CD$10:CD$107,OFFSET('6. Patients'!$JB$9,1,MATCH($D42,'6. Patients'!$JC$9:$KZ$9,0),ROWS('6. Patients'!DQ$10:DQ$107))),0)+
IFERROR(SUMPRODUCT('6. Patients'!CD$10:CD$107,OFFSET('6. Patients'!$LA$9,1,MATCH($D42,'6. Patients'!$LB$9:$LU$9,0),ROWS('6. Patients'!DQ$10:DQ$107))),0)+
IFERROR(SUMPRODUCT('6. Patients'!CD$10:CD$107,OFFSET('6. Patients'!$LV$9,1,MATCH($D42,'6. Patients'!$LW$9:$NT$9,0),ROWS('6. Patients'!DQ$10:DQ$107))),0)+
IFERROR(SUMPRODUCT('6. Patients'!CD$10:CD$107,OFFSET('6. Patients'!$NU$9,1,MATCH($D42,'6. Patients'!$NV$9:$OO$9,0),ROWS('6. Patients'!DQ$10:DQ$107))),0),
IFERROR(SUMPRODUCT('6. Patients'!CD$10:CD$107,OFFSET('6. Patients'!$OP$9,1,MATCH($D42,'6. Patients'!$OQ$9:$QN$9,0),ROWS('6. Patients'!DQ$10:DQ$107))),0)+
IFERROR(SUMPRODUCT('6. Patients'!CD$10:CD$107,OFFSET('6. Patients'!$QO$9,1,MATCH($D42,'6. Patients'!$QP$9:$RI$9,0),ROWS('6. Patients'!DQ$10:DQ$107))),0)+
IFERROR(SUMPRODUCT('6. Patients'!CD$10:CD$107,OFFSET('6. Patients'!$RJ$9,1,MATCH($D42,'6. Patients'!$RK$9:$TH$9,0),ROWS('6. Patients'!DQ$10:DQ$107))),0)+
IFERROR(SUMPRODUCT('6. Patients'!CD$10:CD$107,OFFSET('6. Patients'!$TI$9,1,MATCH($D42,'6. Patients'!$TJ$9:$UC$9,0),ROWS('6. Patients'!DQ$10:DQ$107))),0))+
IFERROR(VLOOKUP($D42,$H$116:$L$146,COLUMNS($H$115:$J$115)-1+K$7,0)*$E42*$F42*'1. General Inputs'!$J$25,0),0),0)</f>
        <v>0</v>
      </c>
      <c r="L42" s="775">
        <f ca="1">ROUNDDOWN(IFERROR($F42*$E42*CHOOSE(L$7,
IFERROR(SUMPRODUCT('6. Patients'!CE$10:CE$107,OFFSET('6. Patients'!$DN$9,1,MATCH($D42,'6. Patients'!$DO$9:$FL$9,0),ROWS('6. Patients'!DR$10:DR$107))),0)+
IFERROR(SUMPRODUCT('6. Patients'!CE$10:CE$107,OFFSET('6. Patients'!$FM$9,1,MATCH($D42,'6. Patients'!$FN$9:$GG$9,0),ROWS('6. Patients'!DR$10:DR$107))),0)+
IFERROR(SUMPRODUCT('6. Patients'!CE$10:CE$107,OFFSET('6. Patients'!$GH$9,1,MATCH($D42,'6. Patients'!$GI$9:$IF$9,0),ROWS('6. Patients'!DR$10:DR$107))),0)+
IFERROR(SUMPRODUCT('6. Patients'!CE$10:CE$107,OFFSET('6. Patients'!$IG$9,1,MATCH($D42,'6. Patients'!$IH$9:$JA$9,0),ROWS('6. Patients'!DR$10:DR$107))),0),
IFERROR(SUMPRODUCT('6. Patients'!CE$10:CE$107,OFFSET('6. Patients'!$JB$9,1,MATCH($D42,'6. Patients'!$JC$9:$KZ$9,0),ROWS('6. Patients'!DR$10:DR$107))),0)+
IFERROR(SUMPRODUCT('6. Patients'!CE$10:CE$107,OFFSET('6. Patients'!$LA$9,1,MATCH($D42,'6. Patients'!$LB$9:$LU$9,0),ROWS('6. Patients'!DR$10:DR$107))),0)+
IFERROR(SUMPRODUCT('6. Patients'!CE$10:CE$107,OFFSET('6. Patients'!$LV$9,1,MATCH($D42,'6. Patients'!$LW$9:$NT$9,0),ROWS('6. Patients'!DR$10:DR$107))),0)+
IFERROR(SUMPRODUCT('6. Patients'!CE$10:CE$107,OFFSET('6. Patients'!$NU$9,1,MATCH($D42,'6. Patients'!$NV$9:$OO$9,0),ROWS('6. Patients'!DR$10:DR$107))),0),
IFERROR(SUMPRODUCT('6. Patients'!CE$10:CE$107,OFFSET('6. Patients'!$OP$9,1,MATCH($D42,'6. Patients'!$OQ$9:$QN$9,0),ROWS('6. Patients'!DR$10:DR$107))),0)+
IFERROR(SUMPRODUCT('6. Patients'!CE$10:CE$107,OFFSET('6. Patients'!$QO$9,1,MATCH($D42,'6. Patients'!$QP$9:$RI$9,0),ROWS('6. Patients'!DR$10:DR$107))),0)+
IFERROR(SUMPRODUCT('6. Patients'!CE$10:CE$107,OFFSET('6. Patients'!$RJ$9,1,MATCH($D42,'6. Patients'!$RK$9:$TH$9,0),ROWS('6. Patients'!DR$10:DR$107))),0)+
IFERROR(SUMPRODUCT('6. Patients'!CE$10:CE$107,OFFSET('6. Patients'!$TI$9,1,MATCH($D42,'6. Patients'!$TJ$9:$UC$9,0),ROWS('6. Patients'!DR$10:DR$107))),0))+
IFERROR(VLOOKUP($D42,$H$116:$L$146,COLUMNS($H$115:$J$115)-1+L$7,0)*$E42*$F42*'1. General Inputs'!$J$25,0),0),0)</f>
        <v>0</v>
      </c>
      <c r="M42" s="775">
        <f ca="1">ROUNDDOWN(IFERROR($F42*$E42*CHOOSE(M$7,
IFERROR(SUMPRODUCT('6. Patients'!CF$10:CF$107,OFFSET('6. Patients'!$DN$9,1,MATCH($D42,'6. Patients'!$DO$9:$FL$9,0),ROWS('6. Patients'!DS$10:DS$107))),0)+
IFERROR(SUMPRODUCT('6. Patients'!CF$10:CF$107,OFFSET('6. Patients'!$FM$9,1,MATCH($D42,'6. Patients'!$FN$9:$GG$9,0),ROWS('6. Patients'!DS$10:DS$107))),0)+
IFERROR(SUMPRODUCT('6. Patients'!CF$10:CF$107,OFFSET('6. Patients'!$GH$9,1,MATCH($D42,'6. Patients'!$GI$9:$IF$9,0),ROWS('6. Patients'!DS$10:DS$107))),0)+
IFERROR(SUMPRODUCT('6. Patients'!CF$10:CF$107,OFFSET('6. Patients'!$IG$9,1,MATCH($D42,'6. Patients'!$IH$9:$JA$9,0),ROWS('6. Patients'!DS$10:DS$107))),0),
IFERROR(SUMPRODUCT('6. Patients'!CF$10:CF$107,OFFSET('6. Patients'!$JB$9,1,MATCH($D42,'6. Patients'!$JC$9:$KZ$9,0),ROWS('6. Patients'!DS$10:DS$107))),0)+
IFERROR(SUMPRODUCT('6. Patients'!CF$10:CF$107,OFFSET('6. Patients'!$LA$9,1,MATCH($D42,'6. Patients'!$LB$9:$LU$9,0),ROWS('6. Patients'!DS$10:DS$107))),0)+
IFERROR(SUMPRODUCT('6. Patients'!CF$10:CF$107,OFFSET('6. Patients'!$LV$9,1,MATCH($D42,'6. Patients'!$LW$9:$NT$9,0),ROWS('6. Patients'!DS$10:DS$107))),0)+
IFERROR(SUMPRODUCT('6. Patients'!CF$10:CF$107,OFFSET('6. Patients'!$NU$9,1,MATCH($D42,'6. Patients'!$NV$9:$OO$9,0),ROWS('6. Patients'!DS$10:DS$107))),0),
IFERROR(SUMPRODUCT('6. Patients'!CF$10:CF$107,OFFSET('6. Patients'!$OP$9,1,MATCH($D42,'6. Patients'!$OQ$9:$QN$9,0),ROWS('6. Patients'!DS$10:DS$107))),0)+
IFERROR(SUMPRODUCT('6. Patients'!CF$10:CF$107,OFFSET('6. Patients'!$QO$9,1,MATCH($D42,'6. Patients'!$QP$9:$RI$9,0),ROWS('6. Patients'!DS$10:DS$107))),0)+
IFERROR(SUMPRODUCT('6. Patients'!CF$10:CF$107,OFFSET('6. Patients'!$RJ$9,1,MATCH($D42,'6. Patients'!$RK$9:$TH$9,0),ROWS('6. Patients'!DS$10:DS$107))),0)+
IFERROR(SUMPRODUCT('6. Patients'!CF$10:CF$107,OFFSET('6. Patients'!$TI$9,1,MATCH($D42,'6. Patients'!$TJ$9:$UC$9,0),ROWS('6. Patients'!DS$10:DS$107))),0))+
IFERROR(VLOOKUP($D42,$H$116:$L$146,COLUMNS($H$115:$J$115)-1+M$7,0)*$E42*$F42*'1. General Inputs'!$J$25,0),0),0)</f>
        <v>0</v>
      </c>
      <c r="N42" s="775">
        <f ca="1">ROUNDDOWN(IFERROR($F42*$E42*CHOOSE(N$7,
IFERROR(SUMPRODUCT('6. Patients'!CG$10:CG$107,OFFSET('6. Patients'!$DN$9,1,MATCH($D42,'6. Patients'!$DO$9:$FL$9,0),ROWS('6. Patients'!DT$10:DT$107))),0)+
IFERROR(SUMPRODUCT('6. Patients'!CG$10:CG$107,OFFSET('6. Patients'!$FM$9,1,MATCH($D42,'6. Patients'!$FN$9:$GG$9,0),ROWS('6. Patients'!DT$10:DT$107))),0)+
IFERROR(SUMPRODUCT('6. Patients'!CG$10:CG$107,OFFSET('6. Patients'!$GH$9,1,MATCH($D42,'6. Patients'!$GI$9:$IF$9,0),ROWS('6. Patients'!DT$10:DT$107))),0)+
IFERROR(SUMPRODUCT('6. Patients'!CG$10:CG$107,OFFSET('6. Patients'!$IG$9,1,MATCH($D42,'6. Patients'!$IH$9:$JA$9,0),ROWS('6. Patients'!DT$10:DT$107))),0),
IFERROR(SUMPRODUCT('6. Patients'!CG$10:CG$107,OFFSET('6. Patients'!$JB$9,1,MATCH($D42,'6. Patients'!$JC$9:$KZ$9,0),ROWS('6. Patients'!DT$10:DT$107))),0)+
IFERROR(SUMPRODUCT('6. Patients'!CG$10:CG$107,OFFSET('6. Patients'!$LA$9,1,MATCH($D42,'6. Patients'!$LB$9:$LU$9,0),ROWS('6. Patients'!DT$10:DT$107))),0)+
IFERROR(SUMPRODUCT('6. Patients'!CG$10:CG$107,OFFSET('6. Patients'!$LV$9,1,MATCH($D42,'6. Patients'!$LW$9:$NT$9,0),ROWS('6. Patients'!DT$10:DT$107))),0)+
IFERROR(SUMPRODUCT('6. Patients'!CG$10:CG$107,OFFSET('6. Patients'!$NU$9,1,MATCH($D42,'6. Patients'!$NV$9:$OO$9,0),ROWS('6. Patients'!DT$10:DT$107))),0),
IFERROR(SUMPRODUCT('6. Patients'!CG$10:CG$107,OFFSET('6. Patients'!$OP$9,1,MATCH($D42,'6. Patients'!$OQ$9:$QN$9,0),ROWS('6. Patients'!DT$10:DT$107))),0)+
IFERROR(SUMPRODUCT('6. Patients'!CG$10:CG$107,OFFSET('6. Patients'!$QO$9,1,MATCH($D42,'6. Patients'!$QP$9:$RI$9,0),ROWS('6. Patients'!DT$10:DT$107))),0)+
IFERROR(SUMPRODUCT('6. Patients'!CG$10:CG$107,OFFSET('6. Patients'!$RJ$9,1,MATCH($D42,'6. Patients'!$RK$9:$TH$9,0),ROWS('6. Patients'!DT$10:DT$107))),0)+
IFERROR(SUMPRODUCT('6. Patients'!CG$10:CG$107,OFFSET('6. Patients'!$TI$9,1,MATCH($D42,'6. Patients'!$TJ$9:$UC$9,0),ROWS('6. Patients'!DT$10:DT$107))),0))+
IFERROR(VLOOKUP($D42,$H$116:$L$146,COLUMNS($H$115:$J$115)-1+N$7,0)*$E42*$F42*'1. General Inputs'!$J$25,0),0),0)</f>
        <v>0</v>
      </c>
      <c r="O42" s="775">
        <f ca="1">ROUNDDOWN(IFERROR($F42*$E42*CHOOSE(O$7,
IFERROR(SUMPRODUCT('6. Patients'!CH$10:CH$107,OFFSET('6. Patients'!$DN$9,1,MATCH($D42,'6. Patients'!$DO$9:$FL$9,0),ROWS('6. Patients'!DU$10:DU$107))),0)+
IFERROR(SUMPRODUCT('6. Patients'!CH$10:CH$107,OFFSET('6. Patients'!$FM$9,1,MATCH($D42,'6. Patients'!$FN$9:$GG$9,0),ROWS('6. Patients'!DU$10:DU$107))),0)+
IFERROR(SUMPRODUCT('6. Patients'!CH$10:CH$107,OFFSET('6. Patients'!$GH$9,1,MATCH($D42,'6. Patients'!$GI$9:$IF$9,0),ROWS('6. Patients'!DU$10:DU$107))),0)+
IFERROR(SUMPRODUCT('6. Patients'!CH$10:CH$107,OFFSET('6. Patients'!$IG$9,1,MATCH($D42,'6. Patients'!$IH$9:$JA$9,0),ROWS('6. Patients'!DU$10:DU$107))),0),
IFERROR(SUMPRODUCT('6. Patients'!CH$10:CH$107,OFFSET('6. Patients'!$JB$9,1,MATCH($D42,'6. Patients'!$JC$9:$KZ$9,0),ROWS('6. Patients'!DU$10:DU$107))),0)+
IFERROR(SUMPRODUCT('6. Patients'!CH$10:CH$107,OFFSET('6. Patients'!$LA$9,1,MATCH($D42,'6. Patients'!$LB$9:$LU$9,0),ROWS('6. Patients'!DU$10:DU$107))),0)+
IFERROR(SUMPRODUCT('6. Patients'!CH$10:CH$107,OFFSET('6. Patients'!$LV$9,1,MATCH($D42,'6. Patients'!$LW$9:$NT$9,0),ROWS('6. Patients'!DU$10:DU$107))),0)+
IFERROR(SUMPRODUCT('6. Patients'!CH$10:CH$107,OFFSET('6. Patients'!$NU$9,1,MATCH($D42,'6. Patients'!$NV$9:$OO$9,0),ROWS('6. Patients'!DU$10:DU$107))),0),
IFERROR(SUMPRODUCT('6. Patients'!CH$10:CH$107,OFFSET('6. Patients'!$OP$9,1,MATCH($D42,'6. Patients'!$OQ$9:$QN$9,0),ROWS('6. Patients'!DU$10:DU$107))),0)+
IFERROR(SUMPRODUCT('6. Patients'!CH$10:CH$107,OFFSET('6. Patients'!$QO$9,1,MATCH($D42,'6. Patients'!$QP$9:$RI$9,0),ROWS('6. Patients'!DU$10:DU$107))),0)+
IFERROR(SUMPRODUCT('6. Patients'!CH$10:CH$107,OFFSET('6. Patients'!$RJ$9,1,MATCH($D42,'6. Patients'!$RK$9:$TH$9,0),ROWS('6. Patients'!DU$10:DU$107))),0)+
IFERROR(SUMPRODUCT('6. Patients'!CH$10:CH$107,OFFSET('6. Patients'!$TI$9,1,MATCH($D42,'6. Patients'!$TJ$9:$UC$9,0),ROWS('6. Patients'!DU$10:DU$107))),0))+
IFERROR(VLOOKUP($D42,$H$116:$L$146,COLUMNS($H$115:$J$115)-1+O$7,0)*$E42*$F42*'1. General Inputs'!$J$25,0),0),0)</f>
        <v>0</v>
      </c>
      <c r="P42" s="775">
        <f ca="1">ROUNDDOWN(IFERROR($F42*$E42*CHOOSE(P$7,
IFERROR(SUMPRODUCT('6. Patients'!CI$10:CI$107,OFFSET('6. Patients'!$DN$9,1,MATCH($D42,'6. Patients'!$DO$9:$FL$9,0),ROWS('6. Patients'!DV$10:DV$107))),0)+
IFERROR(SUMPRODUCT('6. Patients'!CI$10:CI$107,OFFSET('6. Patients'!$FM$9,1,MATCH($D42,'6. Patients'!$FN$9:$GG$9,0),ROWS('6. Patients'!DV$10:DV$107))),0)+
IFERROR(SUMPRODUCT('6. Patients'!CI$10:CI$107,OFFSET('6. Patients'!$GH$9,1,MATCH($D42,'6. Patients'!$GI$9:$IF$9,0),ROWS('6. Patients'!DV$10:DV$107))),0)+
IFERROR(SUMPRODUCT('6. Patients'!CI$10:CI$107,OFFSET('6. Patients'!$IG$9,1,MATCH($D42,'6. Patients'!$IH$9:$JA$9,0),ROWS('6. Patients'!DV$10:DV$107))),0),
IFERROR(SUMPRODUCT('6. Patients'!CI$10:CI$107,OFFSET('6. Patients'!$JB$9,1,MATCH($D42,'6. Patients'!$JC$9:$KZ$9,0),ROWS('6. Patients'!DV$10:DV$107))),0)+
IFERROR(SUMPRODUCT('6. Patients'!CI$10:CI$107,OFFSET('6. Patients'!$LA$9,1,MATCH($D42,'6. Patients'!$LB$9:$LU$9,0),ROWS('6. Patients'!DV$10:DV$107))),0)+
IFERROR(SUMPRODUCT('6. Patients'!CI$10:CI$107,OFFSET('6. Patients'!$LV$9,1,MATCH($D42,'6. Patients'!$LW$9:$NT$9,0),ROWS('6. Patients'!DV$10:DV$107))),0)+
IFERROR(SUMPRODUCT('6. Patients'!CI$10:CI$107,OFFSET('6. Patients'!$NU$9,1,MATCH($D42,'6. Patients'!$NV$9:$OO$9,0),ROWS('6. Patients'!DV$10:DV$107))),0),
IFERROR(SUMPRODUCT('6. Patients'!CI$10:CI$107,OFFSET('6. Patients'!$OP$9,1,MATCH($D42,'6. Patients'!$OQ$9:$QN$9,0),ROWS('6. Patients'!DV$10:DV$107))),0)+
IFERROR(SUMPRODUCT('6. Patients'!CI$10:CI$107,OFFSET('6. Patients'!$QO$9,1,MATCH($D42,'6. Patients'!$QP$9:$RI$9,0),ROWS('6. Patients'!DV$10:DV$107))),0)+
IFERROR(SUMPRODUCT('6. Patients'!CI$10:CI$107,OFFSET('6. Patients'!$RJ$9,1,MATCH($D42,'6. Patients'!$RK$9:$TH$9,0),ROWS('6. Patients'!DV$10:DV$107))),0)+
IFERROR(SUMPRODUCT('6. Patients'!CI$10:CI$107,OFFSET('6. Patients'!$TI$9,1,MATCH($D42,'6. Patients'!$TJ$9:$UC$9,0),ROWS('6. Patients'!DV$10:DV$107))),0))+
IFERROR(VLOOKUP($D42,$H$116:$L$146,COLUMNS($H$115:$J$115)-1+P$7,0)*$E42*$F42*'1. General Inputs'!$J$25,0),0),0)</f>
        <v>0</v>
      </c>
      <c r="Q42" s="775">
        <f ca="1">ROUNDDOWN(IFERROR($F42*$E42*CHOOSE(Q$7,
IFERROR(SUMPRODUCT('6. Patients'!CJ$10:CJ$107,OFFSET('6. Patients'!$DN$9,1,MATCH($D42,'6. Patients'!$DO$9:$FL$9,0),ROWS('6. Patients'!DW$10:DW$107))),0)+
IFERROR(SUMPRODUCT('6. Patients'!CJ$10:CJ$107,OFFSET('6. Patients'!$FM$9,1,MATCH($D42,'6. Patients'!$FN$9:$GG$9,0),ROWS('6. Patients'!DW$10:DW$107))),0)+
IFERROR(SUMPRODUCT('6. Patients'!CJ$10:CJ$107,OFFSET('6. Patients'!$GH$9,1,MATCH($D42,'6. Patients'!$GI$9:$IF$9,0),ROWS('6. Patients'!DW$10:DW$107))),0)+
IFERROR(SUMPRODUCT('6. Patients'!CJ$10:CJ$107,OFFSET('6. Patients'!$IG$9,1,MATCH($D42,'6. Patients'!$IH$9:$JA$9,0),ROWS('6. Patients'!DW$10:DW$107))),0),
IFERROR(SUMPRODUCT('6. Patients'!CJ$10:CJ$107,OFFSET('6. Patients'!$JB$9,1,MATCH($D42,'6. Patients'!$JC$9:$KZ$9,0),ROWS('6. Patients'!DW$10:DW$107))),0)+
IFERROR(SUMPRODUCT('6. Patients'!CJ$10:CJ$107,OFFSET('6. Patients'!$LA$9,1,MATCH($D42,'6. Patients'!$LB$9:$LU$9,0),ROWS('6. Patients'!DW$10:DW$107))),0)+
IFERROR(SUMPRODUCT('6. Patients'!CJ$10:CJ$107,OFFSET('6. Patients'!$LV$9,1,MATCH($D42,'6. Patients'!$LW$9:$NT$9,0),ROWS('6. Patients'!DW$10:DW$107))),0)+
IFERROR(SUMPRODUCT('6. Patients'!CJ$10:CJ$107,OFFSET('6. Patients'!$NU$9,1,MATCH($D42,'6. Patients'!$NV$9:$OO$9,0),ROWS('6. Patients'!DW$10:DW$107))),0),
IFERROR(SUMPRODUCT('6. Patients'!CJ$10:CJ$107,OFFSET('6. Patients'!$OP$9,1,MATCH($D42,'6. Patients'!$OQ$9:$QN$9,0),ROWS('6. Patients'!DW$10:DW$107))),0)+
IFERROR(SUMPRODUCT('6. Patients'!CJ$10:CJ$107,OFFSET('6. Patients'!$QO$9,1,MATCH($D42,'6. Patients'!$QP$9:$RI$9,0),ROWS('6. Patients'!DW$10:DW$107))),0)+
IFERROR(SUMPRODUCT('6. Patients'!CJ$10:CJ$107,OFFSET('6. Patients'!$RJ$9,1,MATCH($D42,'6. Patients'!$RK$9:$TH$9,0),ROWS('6. Patients'!DW$10:DW$107))),0)+
IFERROR(SUMPRODUCT('6. Patients'!CJ$10:CJ$107,OFFSET('6. Patients'!$TI$9,1,MATCH($D42,'6. Patients'!$TJ$9:$UC$9,0),ROWS('6. Patients'!DW$10:DW$107))),0))+
IFERROR(VLOOKUP($D42,$H$116:$L$146,COLUMNS($H$115:$J$115)-1+Q$7,0)*$E42*$F42*'1. General Inputs'!$J$25,0),0),0)</f>
        <v>0</v>
      </c>
      <c r="R42" s="775">
        <f ca="1">ROUNDDOWN(IFERROR($F42*$E42*CHOOSE(R$7,
IFERROR(SUMPRODUCT('6. Patients'!CK$10:CK$107,OFFSET('6. Patients'!$DN$9,1,MATCH($D42,'6. Patients'!$DO$9:$FL$9,0),ROWS('6. Patients'!DX$10:DX$107))),0)+
IFERROR(SUMPRODUCT('6. Patients'!CK$10:CK$107,OFFSET('6. Patients'!$FM$9,1,MATCH($D42,'6. Patients'!$FN$9:$GG$9,0),ROWS('6. Patients'!DX$10:DX$107))),0)+
IFERROR(SUMPRODUCT('6. Patients'!CK$10:CK$107,OFFSET('6. Patients'!$GH$9,1,MATCH($D42,'6. Patients'!$GI$9:$IF$9,0),ROWS('6. Patients'!DX$10:DX$107))),0)+
IFERROR(SUMPRODUCT('6. Patients'!CK$10:CK$107,OFFSET('6. Patients'!$IG$9,1,MATCH($D42,'6. Patients'!$IH$9:$JA$9,0),ROWS('6. Patients'!DX$10:DX$107))),0),
IFERROR(SUMPRODUCT('6. Patients'!CK$10:CK$107,OFFSET('6. Patients'!$JB$9,1,MATCH($D42,'6. Patients'!$JC$9:$KZ$9,0),ROWS('6. Patients'!DX$10:DX$107))),0)+
IFERROR(SUMPRODUCT('6. Patients'!CK$10:CK$107,OFFSET('6. Patients'!$LA$9,1,MATCH($D42,'6. Patients'!$LB$9:$LU$9,0),ROWS('6. Patients'!DX$10:DX$107))),0)+
IFERROR(SUMPRODUCT('6. Patients'!CK$10:CK$107,OFFSET('6. Patients'!$LV$9,1,MATCH($D42,'6. Patients'!$LW$9:$NT$9,0),ROWS('6. Patients'!DX$10:DX$107))),0)+
IFERROR(SUMPRODUCT('6. Patients'!CK$10:CK$107,OFFSET('6. Patients'!$NU$9,1,MATCH($D42,'6. Patients'!$NV$9:$OO$9,0),ROWS('6. Patients'!DX$10:DX$107))),0),
IFERROR(SUMPRODUCT('6. Patients'!CK$10:CK$107,OFFSET('6. Patients'!$OP$9,1,MATCH($D42,'6. Patients'!$OQ$9:$QN$9,0),ROWS('6. Patients'!DX$10:DX$107))),0)+
IFERROR(SUMPRODUCT('6. Patients'!CK$10:CK$107,OFFSET('6. Patients'!$QO$9,1,MATCH($D42,'6. Patients'!$QP$9:$RI$9,0),ROWS('6. Patients'!DX$10:DX$107))),0)+
IFERROR(SUMPRODUCT('6. Patients'!CK$10:CK$107,OFFSET('6. Patients'!$RJ$9,1,MATCH($D42,'6. Patients'!$RK$9:$TH$9,0),ROWS('6. Patients'!DX$10:DX$107))),0)+
IFERROR(SUMPRODUCT('6. Patients'!CK$10:CK$107,OFFSET('6. Patients'!$TI$9,1,MATCH($D42,'6. Patients'!$TJ$9:$UC$9,0),ROWS('6. Patients'!DX$10:DX$107))),0))+
IFERROR(VLOOKUP($D42,$H$116:$L$146,COLUMNS($H$115:$J$115)-1+R$7,0)*$E42*$F42*'1. General Inputs'!$J$25,0),0),0)</f>
        <v>0</v>
      </c>
      <c r="S42" s="775">
        <f ca="1">ROUNDDOWN(IFERROR($F42*$E42*CHOOSE(S$7,
IFERROR(SUMPRODUCT('6. Patients'!CL$10:CL$107,OFFSET('6. Patients'!$DN$9,1,MATCH($D42,'6. Patients'!$DO$9:$FL$9,0),ROWS('6. Patients'!DY$10:DY$107))),0)+
IFERROR(SUMPRODUCT('6. Patients'!CL$10:CL$107,OFFSET('6. Patients'!$FM$9,1,MATCH($D42,'6. Patients'!$FN$9:$GG$9,0),ROWS('6. Patients'!DY$10:DY$107))),0)+
IFERROR(SUMPRODUCT('6. Patients'!CL$10:CL$107,OFFSET('6. Patients'!$GH$9,1,MATCH($D42,'6. Patients'!$GI$9:$IF$9,0),ROWS('6. Patients'!DY$10:DY$107))),0)+
IFERROR(SUMPRODUCT('6. Patients'!CL$10:CL$107,OFFSET('6. Patients'!$IG$9,1,MATCH($D42,'6. Patients'!$IH$9:$JA$9,0),ROWS('6. Patients'!DY$10:DY$107))),0),
IFERROR(SUMPRODUCT('6. Patients'!CL$10:CL$107,OFFSET('6. Patients'!$JB$9,1,MATCH($D42,'6. Patients'!$JC$9:$KZ$9,0),ROWS('6. Patients'!DY$10:DY$107))),0)+
IFERROR(SUMPRODUCT('6. Patients'!CL$10:CL$107,OFFSET('6. Patients'!$LA$9,1,MATCH($D42,'6. Patients'!$LB$9:$LU$9,0),ROWS('6. Patients'!DY$10:DY$107))),0)+
IFERROR(SUMPRODUCT('6. Patients'!CL$10:CL$107,OFFSET('6. Patients'!$LV$9,1,MATCH($D42,'6. Patients'!$LW$9:$NT$9,0),ROWS('6. Patients'!DY$10:DY$107))),0)+
IFERROR(SUMPRODUCT('6. Patients'!CL$10:CL$107,OFFSET('6. Patients'!$NU$9,1,MATCH($D42,'6. Patients'!$NV$9:$OO$9,0),ROWS('6. Patients'!DY$10:DY$107))),0),
IFERROR(SUMPRODUCT('6. Patients'!CL$10:CL$107,OFFSET('6. Patients'!$OP$9,1,MATCH($D42,'6. Patients'!$OQ$9:$QN$9,0),ROWS('6. Patients'!DY$10:DY$107))),0)+
IFERROR(SUMPRODUCT('6. Patients'!CL$10:CL$107,OFFSET('6. Patients'!$QO$9,1,MATCH($D42,'6. Patients'!$QP$9:$RI$9,0),ROWS('6. Patients'!DY$10:DY$107))),0)+
IFERROR(SUMPRODUCT('6. Patients'!CL$10:CL$107,OFFSET('6. Patients'!$RJ$9,1,MATCH($D42,'6. Patients'!$RK$9:$TH$9,0),ROWS('6. Patients'!DY$10:DY$107))),0)+
IFERROR(SUMPRODUCT('6. Patients'!CL$10:CL$107,OFFSET('6. Patients'!$TI$9,1,MATCH($D42,'6. Patients'!$TJ$9:$UC$9,0),ROWS('6. Patients'!DY$10:DY$107))),0))+
IFERROR(VLOOKUP($D42,$H$116:$L$146,COLUMNS($H$115:$J$115)-1+S$7,0)*$E42*$F42*'1. General Inputs'!$J$25,0),0),0)</f>
        <v>0</v>
      </c>
      <c r="T42" s="775">
        <f ca="1">ROUNDDOWN(IFERROR($F42*$E42*CHOOSE(T$7,
IFERROR(SUMPRODUCT('6. Patients'!CM$10:CM$107,OFFSET('6. Patients'!$DN$9,1,MATCH($D42,'6. Patients'!$DO$9:$FL$9,0),ROWS('6. Patients'!DZ$10:DZ$107))),0)+
IFERROR(SUMPRODUCT('6. Patients'!CM$10:CM$107,OFFSET('6. Patients'!$FM$9,1,MATCH($D42,'6. Patients'!$FN$9:$GG$9,0),ROWS('6. Patients'!DZ$10:DZ$107))),0)+
IFERROR(SUMPRODUCT('6. Patients'!CM$10:CM$107,OFFSET('6. Patients'!$GH$9,1,MATCH($D42,'6. Patients'!$GI$9:$IF$9,0),ROWS('6. Patients'!DZ$10:DZ$107))),0)+
IFERROR(SUMPRODUCT('6. Patients'!CM$10:CM$107,OFFSET('6. Patients'!$IG$9,1,MATCH($D42,'6. Patients'!$IH$9:$JA$9,0),ROWS('6. Patients'!DZ$10:DZ$107))),0),
IFERROR(SUMPRODUCT('6. Patients'!CM$10:CM$107,OFFSET('6. Patients'!$JB$9,1,MATCH($D42,'6. Patients'!$JC$9:$KZ$9,0),ROWS('6. Patients'!DZ$10:DZ$107))),0)+
IFERROR(SUMPRODUCT('6. Patients'!CM$10:CM$107,OFFSET('6. Patients'!$LA$9,1,MATCH($D42,'6. Patients'!$LB$9:$LU$9,0),ROWS('6. Patients'!DZ$10:DZ$107))),0)+
IFERROR(SUMPRODUCT('6. Patients'!CM$10:CM$107,OFFSET('6. Patients'!$LV$9,1,MATCH($D42,'6. Patients'!$LW$9:$NT$9,0),ROWS('6. Patients'!DZ$10:DZ$107))),0)+
IFERROR(SUMPRODUCT('6. Patients'!CM$10:CM$107,OFFSET('6. Patients'!$NU$9,1,MATCH($D42,'6. Patients'!$NV$9:$OO$9,0),ROWS('6. Patients'!DZ$10:DZ$107))),0),
IFERROR(SUMPRODUCT('6. Patients'!CM$10:CM$107,OFFSET('6. Patients'!$OP$9,1,MATCH($D42,'6. Patients'!$OQ$9:$QN$9,0),ROWS('6. Patients'!DZ$10:DZ$107))),0)+
IFERROR(SUMPRODUCT('6. Patients'!CM$10:CM$107,OFFSET('6. Patients'!$QO$9,1,MATCH($D42,'6. Patients'!$QP$9:$RI$9,0),ROWS('6. Patients'!DZ$10:DZ$107))),0)+
IFERROR(SUMPRODUCT('6. Patients'!CM$10:CM$107,OFFSET('6. Patients'!$RJ$9,1,MATCH($D42,'6. Patients'!$RK$9:$TH$9,0),ROWS('6. Patients'!DZ$10:DZ$107))),0)+
IFERROR(SUMPRODUCT('6. Patients'!CM$10:CM$107,OFFSET('6. Patients'!$TI$9,1,MATCH($D42,'6. Patients'!$TJ$9:$UC$9,0),ROWS('6. Patients'!DZ$10:DZ$107))),0))+
IFERROR(VLOOKUP($D42,$H$116:$L$146,COLUMNS($H$115:$J$115)-1+T$7,0)*$E42*$F42*'1. General Inputs'!$J$25,0),0),0)</f>
        <v>0</v>
      </c>
      <c r="U42" s="775">
        <f ca="1">ROUNDDOWN(IFERROR($F42*$E42*CHOOSE(U$7,
IFERROR(SUMPRODUCT('6. Patients'!CN$10:CN$107,OFFSET('6. Patients'!$DN$9,1,MATCH($D42,'6. Patients'!$DO$9:$FL$9,0),ROWS('6. Patients'!EA$10:EA$107))),0)+
IFERROR(SUMPRODUCT('6. Patients'!CN$10:CN$107,OFFSET('6. Patients'!$FM$9,1,MATCH($D42,'6. Patients'!$FN$9:$GG$9,0),ROWS('6. Patients'!EA$10:EA$107))),0)+
IFERROR(SUMPRODUCT('6. Patients'!CN$10:CN$107,OFFSET('6. Patients'!$GH$9,1,MATCH($D42,'6. Patients'!$GI$9:$IF$9,0),ROWS('6. Patients'!EA$10:EA$107))),0)+
IFERROR(SUMPRODUCT('6. Patients'!CN$10:CN$107,OFFSET('6. Patients'!$IG$9,1,MATCH($D42,'6. Patients'!$IH$9:$JA$9,0),ROWS('6. Patients'!EA$10:EA$107))),0),
IFERROR(SUMPRODUCT('6. Patients'!CN$10:CN$107,OFFSET('6. Patients'!$JB$9,1,MATCH($D42,'6. Patients'!$JC$9:$KZ$9,0),ROWS('6. Patients'!EA$10:EA$107))),0)+
IFERROR(SUMPRODUCT('6. Patients'!CN$10:CN$107,OFFSET('6. Patients'!$LA$9,1,MATCH($D42,'6. Patients'!$LB$9:$LU$9,0),ROWS('6. Patients'!EA$10:EA$107))),0)+
IFERROR(SUMPRODUCT('6. Patients'!CN$10:CN$107,OFFSET('6. Patients'!$LV$9,1,MATCH($D42,'6. Patients'!$LW$9:$NT$9,0),ROWS('6. Patients'!EA$10:EA$107))),0)+
IFERROR(SUMPRODUCT('6. Patients'!CN$10:CN$107,OFFSET('6. Patients'!$NU$9,1,MATCH($D42,'6. Patients'!$NV$9:$OO$9,0),ROWS('6. Patients'!EA$10:EA$107))),0),
IFERROR(SUMPRODUCT('6. Patients'!CN$10:CN$107,OFFSET('6. Patients'!$OP$9,1,MATCH($D42,'6. Patients'!$OQ$9:$QN$9,0),ROWS('6. Patients'!EA$10:EA$107))),0)+
IFERROR(SUMPRODUCT('6. Patients'!CN$10:CN$107,OFFSET('6. Patients'!$QO$9,1,MATCH($D42,'6. Patients'!$QP$9:$RI$9,0),ROWS('6. Patients'!EA$10:EA$107))),0)+
IFERROR(SUMPRODUCT('6. Patients'!CN$10:CN$107,OFFSET('6. Patients'!$RJ$9,1,MATCH($D42,'6. Patients'!$RK$9:$TH$9,0),ROWS('6. Patients'!EA$10:EA$107))),0)+
IFERROR(SUMPRODUCT('6. Patients'!CN$10:CN$107,OFFSET('6. Patients'!$TI$9,1,MATCH($D42,'6. Patients'!$TJ$9:$UC$9,0),ROWS('6. Patients'!EA$10:EA$107))),0))+
IFERROR(VLOOKUP($D42,$H$116:$L$146,COLUMNS($H$115:$J$115)-1+U$7,0)*$E42*$F42*'1. General Inputs'!$J$25,0),0),0)</f>
        <v>0</v>
      </c>
      <c r="V42" s="775">
        <f ca="1">ROUNDDOWN(IFERROR($F42*$E42*CHOOSE(V$7,
IFERROR(SUMPRODUCT('6. Patients'!CO$10:CO$107,OFFSET('6. Patients'!$DN$9,1,MATCH($D42,'6. Patients'!$DO$9:$FL$9,0),ROWS('6. Patients'!EB$10:EB$107))),0)+
IFERROR(SUMPRODUCT('6. Patients'!CO$10:CO$107,OFFSET('6. Patients'!$FM$9,1,MATCH($D42,'6. Patients'!$FN$9:$GG$9,0),ROWS('6. Patients'!EB$10:EB$107))),0)+
IFERROR(SUMPRODUCT('6. Patients'!CO$10:CO$107,OFFSET('6. Patients'!$GH$9,1,MATCH($D42,'6. Patients'!$GI$9:$IF$9,0),ROWS('6. Patients'!EB$10:EB$107))),0)+
IFERROR(SUMPRODUCT('6. Patients'!CO$10:CO$107,OFFSET('6. Patients'!$IG$9,1,MATCH($D42,'6. Patients'!$IH$9:$JA$9,0),ROWS('6. Patients'!EB$10:EB$107))),0),
IFERROR(SUMPRODUCT('6. Patients'!CO$10:CO$107,OFFSET('6. Patients'!$JB$9,1,MATCH($D42,'6. Patients'!$JC$9:$KZ$9,0),ROWS('6. Patients'!EB$10:EB$107))),0)+
IFERROR(SUMPRODUCT('6. Patients'!CO$10:CO$107,OFFSET('6. Patients'!$LA$9,1,MATCH($D42,'6. Patients'!$LB$9:$LU$9,0),ROWS('6. Patients'!EB$10:EB$107))),0)+
IFERROR(SUMPRODUCT('6. Patients'!CO$10:CO$107,OFFSET('6. Patients'!$LV$9,1,MATCH($D42,'6. Patients'!$LW$9:$NT$9,0),ROWS('6. Patients'!EB$10:EB$107))),0)+
IFERROR(SUMPRODUCT('6. Patients'!CO$10:CO$107,OFFSET('6. Patients'!$NU$9,1,MATCH($D42,'6. Patients'!$NV$9:$OO$9,0),ROWS('6. Patients'!EB$10:EB$107))),0),
IFERROR(SUMPRODUCT('6. Patients'!CO$10:CO$107,OFFSET('6. Patients'!$OP$9,1,MATCH($D42,'6. Patients'!$OQ$9:$QN$9,0),ROWS('6. Patients'!EB$10:EB$107))),0)+
IFERROR(SUMPRODUCT('6. Patients'!CO$10:CO$107,OFFSET('6. Patients'!$QO$9,1,MATCH($D42,'6. Patients'!$QP$9:$RI$9,0),ROWS('6. Patients'!EB$10:EB$107))),0)+
IFERROR(SUMPRODUCT('6. Patients'!CO$10:CO$107,OFFSET('6. Patients'!$RJ$9,1,MATCH($D42,'6. Patients'!$RK$9:$TH$9,0),ROWS('6. Patients'!EB$10:EB$107))),0)+
IFERROR(SUMPRODUCT('6. Patients'!CO$10:CO$107,OFFSET('6. Patients'!$TI$9,1,MATCH($D42,'6. Patients'!$TJ$9:$UC$9,0),ROWS('6. Patients'!EB$10:EB$107))),0))+
IFERROR(VLOOKUP($D42,$H$116:$L$146,COLUMNS($H$115:$J$115)-1+V$7,0)*$E42*$F42*'1. General Inputs'!$J$25,0),0),0)</f>
        <v>0</v>
      </c>
      <c r="W42" s="775">
        <f ca="1">ROUNDDOWN(IFERROR($F42*$E42*CHOOSE(W$7,
IFERROR(SUMPRODUCT('6. Patients'!CP$10:CP$107,OFFSET('6. Patients'!$DN$9,1,MATCH($D42,'6. Patients'!$DO$9:$FL$9,0),ROWS('6. Patients'!EC$10:EC$107))),0)+
IFERROR(SUMPRODUCT('6. Patients'!CP$10:CP$107,OFFSET('6. Patients'!$FM$9,1,MATCH($D42,'6. Patients'!$FN$9:$GG$9,0),ROWS('6. Patients'!EC$10:EC$107))),0)+
IFERROR(SUMPRODUCT('6. Patients'!CP$10:CP$107,OFFSET('6. Patients'!$GH$9,1,MATCH($D42,'6. Patients'!$GI$9:$IF$9,0),ROWS('6. Patients'!EC$10:EC$107))),0)+
IFERROR(SUMPRODUCT('6. Patients'!CP$10:CP$107,OFFSET('6. Patients'!$IG$9,1,MATCH($D42,'6. Patients'!$IH$9:$JA$9,0),ROWS('6. Patients'!EC$10:EC$107))),0),
IFERROR(SUMPRODUCT('6. Patients'!CP$10:CP$107,OFFSET('6. Patients'!$JB$9,1,MATCH($D42,'6. Patients'!$JC$9:$KZ$9,0),ROWS('6. Patients'!EC$10:EC$107))),0)+
IFERROR(SUMPRODUCT('6. Patients'!CP$10:CP$107,OFFSET('6. Patients'!$LA$9,1,MATCH($D42,'6. Patients'!$LB$9:$LU$9,0),ROWS('6. Patients'!EC$10:EC$107))),0)+
IFERROR(SUMPRODUCT('6. Patients'!CP$10:CP$107,OFFSET('6. Patients'!$LV$9,1,MATCH($D42,'6. Patients'!$LW$9:$NT$9,0),ROWS('6. Patients'!EC$10:EC$107))),0)+
IFERROR(SUMPRODUCT('6. Patients'!CP$10:CP$107,OFFSET('6. Patients'!$NU$9,1,MATCH($D42,'6. Patients'!$NV$9:$OO$9,0),ROWS('6. Patients'!EC$10:EC$107))),0),
IFERROR(SUMPRODUCT('6. Patients'!CP$10:CP$107,OFFSET('6. Patients'!$OP$9,1,MATCH($D42,'6. Patients'!$OQ$9:$QN$9,0),ROWS('6. Patients'!EC$10:EC$107))),0)+
IFERROR(SUMPRODUCT('6. Patients'!CP$10:CP$107,OFFSET('6. Patients'!$QO$9,1,MATCH($D42,'6. Patients'!$QP$9:$RI$9,0),ROWS('6. Patients'!EC$10:EC$107))),0)+
IFERROR(SUMPRODUCT('6. Patients'!CP$10:CP$107,OFFSET('6. Patients'!$RJ$9,1,MATCH($D42,'6. Patients'!$RK$9:$TH$9,0),ROWS('6. Patients'!EC$10:EC$107))),0)+
IFERROR(SUMPRODUCT('6. Patients'!CP$10:CP$107,OFFSET('6. Patients'!$TI$9,1,MATCH($D42,'6. Patients'!$TJ$9:$UC$9,0),ROWS('6. Patients'!EC$10:EC$107))),0))+
IFERROR(VLOOKUP($D42,$H$116:$L$146,COLUMNS($H$115:$J$115)-1+W$7,0)*$E42*$F42*'1. General Inputs'!$J$25,0),0),0)</f>
        <v>0</v>
      </c>
      <c r="X42" s="775">
        <f ca="1">ROUNDDOWN(IFERROR($F42*$E42*CHOOSE(X$7,
IFERROR(SUMPRODUCT('6. Patients'!CQ$10:CQ$107,OFFSET('6. Patients'!$DN$9,1,MATCH($D42,'6. Patients'!$DO$9:$FL$9,0),ROWS('6. Patients'!ED$10:ED$107))),0)+
IFERROR(SUMPRODUCT('6. Patients'!CQ$10:CQ$107,OFFSET('6. Patients'!$FM$9,1,MATCH($D42,'6. Patients'!$FN$9:$GG$9,0),ROWS('6. Patients'!ED$10:ED$107))),0)+
IFERROR(SUMPRODUCT('6. Patients'!CQ$10:CQ$107,OFFSET('6. Patients'!$GH$9,1,MATCH($D42,'6. Patients'!$GI$9:$IF$9,0),ROWS('6. Patients'!ED$10:ED$107))),0)+
IFERROR(SUMPRODUCT('6. Patients'!CQ$10:CQ$107,OFFSET('6. Patients'!$IG$9,1,MATCH($D42,'6. Patients'!$IH$9:$JA$9,0),ROWS('6. Patients'!ED$10:ED$107))),0),
IFERROR(SUMPRODUCT('6. Patients'!CQ$10:CQ$107,OFFSET('6. Patients'!$JB$9,1,MATCH($D42,'6. Patients'!$JC$9:$KZ$9,0),ROWS('6. Patients'!ED$10:ED$107))),0)+
IFERROR(SUMPRODUCT('6. Patients'!CQ$10:CQ$107,OFFSET('6. Patients'!$LA$9,1,MATCH($D42,'6. Patients'!$LB$9:$LU$9,0),ROWS('6. Patients'!ED$10:ED$107))),0)+
IFERROR(SUMPRODUCT('6. Patients'!CQ$10:CQ$107,OFFSET('6. Patients'!$LV$9,1,MATCH($D42,'6. Patients'!$LW$9:$NT$9,0),ROWS('6. Patients'!ED$10:ED$107))),0)+
IFERROR(SUMPRODUCT('6. Patients'!CQ$10:CQ$107,OFFSET('6. Patients'!$NU$9,1,MATCH($D42,'6. Patients'!$NV$9:$OO$9,0),ROWS('6. Patients'!ED$10:ED$107))),0),
IFERROR(SUMPRODUCT('6. Patients'!CQ$10:CQ$107,OFFSET('6. Patients'!$OP$9,1,MATCH($D42,'6. Patients'!$OQ$9:$QN$9,0),ROWS('6. Patients'!ED$10:ED$107))),0)+
IFERROR(SUMPRODUCT('6. Patients'!CQ$10:CQ$107,OFFSET('6. Patients'!$QO$9,1,MATCH($D42,'6. Patients'!$QP$9:$RI$9,0),ROWS('6. Patients'!ED$10:ED$107))),0)+
IFERROR(SUMPRODUCT('6. Patients'!CQ$10:CQ$107,OFFSET('6. Patients'!$RJ$9,1,MATCH($D42,'6. Patients'!$RK$9:$TH$9,0),ROWS('6. Patients'!ED$10:ED$107))),0)+
IFERROR(SUMPRODUCT('6. Patients'!CQ$10:CQ$107,OFFSET('6. Patients'!$TI$9,1,MATCH($D42,'6. Patients'!$TJ$9:$UC$9,0),ROWS('6. Patients'!ED$10:ED$107))),0))+
IFERROR(VLOOKUP($D42,$H$116:$L$146,COLUMNS($H$115:$J$115)-1+X$7,0)*$E42*$F42*'1. General Inputs'!$J$25,0),0),0)</f>
        <v>0</v>
      </c>
      <c r="Y42" s="775">
        <f ca="1">ROUNDDOWN(IFERROR($F42*$E42*CHOOSE(Y$7,
IFERROR(SUMPRODUCT('6. Patients'!CR$10:CR$107,OFFSET('6. Patients'!$DN$9,1,MATCH($D42,'6. Patients'!$DO$9:$FL$9,0),ROWS('6. Patients'!EE$10:EE$107))),0)+
IFERROR(SUMPRODUCT('6. Patients'!CR$10:CR$107,OFFSET('6. Patients'!$FM$9,1,MATCH($D42,'6. Patients'!$FN$9:$GG$9,0),ROWS('6. Patients'!EE$10:EE$107))),0)+
IFERROR(SUMPRODUCT('6. Patients'!CR$10:CR$107,OFFSET('6. Patients'!$GH$9,1,MATCH($D42,'6. Patients'!$GI$9:$IF$9,0),ROWS('6. Patients'!EE$10:EE$107))),0)+
IFERROR(SUMPRODUCT('6. Patients'!CR$10:CR$107,OFFSET('6. Patients'!$IG$9,1,MATCH($D42,'6. Patients'!$IH$9:$JA$9,0),ROWS('6. Patients'!EE$10:EE$107))),0),
IFERROR(SUMPRODUCT('6. Patients'!CR$10:CR$107,OFFSET('6. Patients'!$JB$9,1,MATCH($D42,'6. Patients'!$JC$9:$KZ$9,0),ROWS('6. Patients'!EE$10:EE$107))),0)+
IFERROR(SUMPRODUCT('6. Patients'!CR$10:CR$107,OFFSET('6. Patients'!$LA$9,1,MATCH($D42,'6. Patients'!$LB$9:$LU$9,0),ROWS('6. Patients'!EE$10:EE$107))),0)+
IFERROR(SUMPRODUCT('6. Patients'!CR$10:CR$107,OFFSET('6. Patients'!$LV$9,1,MATCH($D42,'6. Patients'!$LW$9:$NT$9,0),ROWS('6. Patients'!EE$10:EE$107))),0)+
IFERROR(SUMPRODUCT('6. Patients'!CR$10:CR$107,OFFSET('6. Patients'!$NU$9,1,MATCH($D42,'6. Patients'!$NV$9:$OO$9,0),ROWS('6. Patients'!EE$10:EE$107))),0),
IFERROR(SUMPRODUCT('6. Patients'!CR$10:CR$107,OFFSET('6. Patients'!$OP$9,1,MATCH($D42,'6. Patients'!$OQ$9:$QN$9,0),ROWS('6. Patients'!EE$10:EE$107))),0)+
IFERROR(SUMPRODUCT('6. Patients'!CR$10:CR$107,OFFSET('6. Patients'!$QO$9,1,MATCH($D42,'6. Patients'!$QP$9:$RI$9,0),ROWS('6. Patients'!EE$10:EE$107))),0)+
IFERROR(SUMPRODUCT('6. Patients'!CR$10:CR$107,OFFSET('6. Patients'!$RJ$9,1,MATCH($D42,'6. Patients'!$RK$9:$TH$9,0),ROWS('6. Patients'!EE$10:EE$107))),0)+
IFERROR(SUMPRODUCT('6. Patients'!CR$10:CR$107,OFFSET('6. Patients'!$TI$9,1,MATCH($D42,'6. Patients'!$TJ$9:$UC$9,0),ROWS('6. Patients'!EE$10:EE$107))),0))+
IFERROR(VLOOKUP($D42,$H$116:$L$146,COLUMNS($H$115:$J$115)-1+Y$7,0)*$E42*$F42*'1. General Inputs'!$J$25,0),0),0)</f>
        <v>0</v>
      </c>
      <c r="Z42" s="775">
        <f ca="1">ROUNDDOWN(IFERROR($F42*$E42*CHOOSE(Z$7,
IFERROR(SUMPRODUCT('6. Patients'!CS$10:CS$107,OFFSET('6. Patients'!$DN$9,1,MATCH($D42,'6. Patients'!$DO$9:$FL$9,0),ROWS('6. Patients'!EF$10:EF$107))),0)+
IFERROR(SUMPRODUCT('6. Patients'!CS$10:CS$107,OFFSET('6. Patients'!$FM$9,1,MATCH($D42,'6. Patients'!$FN$9:$GG$9,0),ROWS('6. Patients'!EF$10:EF$107))),0)+
IFERROR(SUMPRODUCT('6. Patients'!CS$10:CS$107,OFFSET('6. Patients'!$GH$9,1,MATCH($D42,'6. Patients'!$GI$9:$IF$9,0),ROWS('6. Patients'!EF$10:EF$107))),0)+
IFERROR(SUMPRODUCT('6. Patients'!CS$10:CS$107,OFFSET('6. Patients'!$IG$9,1,MATCH($D42,'6. Patients'!$IH$9:$JA$9,0),ROWS('6. Patients'!EF$10:EF$107))),0),
IFERROR(SUMPRODUCT('6. Patients'!CS$10:CS$107,OFFSET('6. Patients'!$JB$9,1,MATCH($D42,'6. Patients'!$JC$9:$KZ$9,0),ROWS('6. Patients'!EF$10:EF$107))),0)+
IFERROR(SUMPRODUCT('6. Patients'!CS$10:CS$107,OFFSET('6. Patients'!$LA$9,1,MATCH($D42,'6. Patients'!$LB$9:$LU$9,0),ROWS('6. Patients'!EF$10:EF$107))),0)+
IFERROR(SUMPRODUCT('6. Patients'!CS$10:CS$107,OFFSET('6. Patients'!$LV$9,1,MATCH($D42,'6. Patients'!$LW$9:$NT$9,0),ROWS('6. Patients'!EF$10:EF$107))),0)+
IFERROR(SUMPRODUCT('6. Patients'!CS$10:CS$107,OFFSET('6. Patients'!$NU$9,1,MATCH($D42,'6. Patients'!$NV$9:$OO$9,0),ROWS('6. Patients'!EF$10:EF$107))),0),
IFERROR(SUMPRODUCT('6. Patients'!CS$10:CS$107,OFFSET('6. Patients'!$OP$9,1,MATCH($D42,'6. Patients'!$OQ$9:$QN$9,0),ROWS('6. Patients'!EF$10:EF$107))),0)+
IFERROR(SUMPRODUCT('6. Patients'!CS$10:CS$107,OFFSET('6. Patients'!$QO$9,1,MATCH($D42,'6. Patients'!$QP$9:$RI$9,0),ROWS('6. Patients'!EF$10:EF$107))),0)+
IFERROR(SUMPRODUCT('6. Patients'!CS$10:CS$107,OFFSET('6. Patients'!$RJ$9,1,MATCH($D42,'6. Patients'!$RK$9:$TH$9,0),ROWS('6. Patients'!EF$10:EF$107))),0)+
IFERROR(SUMPRODUCT('6. Patients'!CS$10:CS$107,OFFSET('6. Patients'!$TI$9,1,MATCH($D42,'6. Patients'!$TJ$9:$UC$9,0),ROWS('6. Patients'!EF$10:EF$107))),0))+
IFERROR(VLOOKUP($D42,$H$116:$L$146,COLUMNS($H$115:$J$115)-1+Z$7,0)*$E42*$F42*'1. General Inputs'!$J$25,0),0),0)</f>
        <v>0</v>
      </c>
      <c r="AA42" s="775">
        <f ca="1">ROUNDDOWN(IFERROR($F42*$E42*CHOOSE(AA$7,
IFERROR(SUMPRODUCT('6. Patients'!CT$10:CT$107,OFFSET('6. Patients'!$DN$9,1,MATCH($D42,'6. Patients'!$DO$9:$FL$9,0),ROWS('6. Patients'!EG$10:EG$107))),0)+
IFERROR(SUMPRODUCT('6. Patients'!CT$10:CT$107,OFFSET('6. Patients'!$FM$9,1,MATCH($D42,'6. Patients'!$FN$9:$GG$9,0),ROWS('6. Patients'!EG$10:EG$107))),0)+
IFERROR(SUMPRODUCT('6. Patients'!CT$10:CT$107,OFFSET('6. Patients'!$GH$9,1,MATCH($D42,'6. Patients'!$GI$9:$IF$9,0),ROWS('6. Patients'!EG$10:EG$107))),0)+
IFERROR(SUMPRODUCT('6. Patients'!CT$10:CT$107,OFFSET('6. Patients'!$IG$9,1,MATCH($D42,'6. Patients'!$IH$9:$JA$9,0),ROWS('6. Patients'!EG$10:EG$107))),0),
IFERROR(SUMPRODUCT('6. Patients'!CT$10:CT$107,OFFSET('6. Patients'!$JB$9,1,MATCH($D42,'6. Patients'!$JC$9:$KZ$9,0),ROWS('6. Patients'!EG$10:EG$107))),0)+
IFERROR(SUMPRODUCT('6. Patients'!CT$10:CT$107,OFFSET('6. Patients'!$LA$9,1,MATCH($D42,'6. Patients'!$LB$9:$LU$9,0),ROWS('6. Patients'!EG$10:EG$107))),0)+
IFERROR(SUMPRODUCT('6. Patients'!CT$10:CT$107,OFFSET('6. Patients'!$LV$9,1,MATCH($D42,'6. Patients'!$LW$9:$NT$9,0),ROWS('6. Patients'!EG$10:EG$107))),0)+
IFERROR(SUMPRODUCT('6. Patients'!CT$10:CT$107,OFFSET('6. Patients'!$NU$9,1,MATCH($D42,'6. Patients'!$NV$9:$OO$9,0),ROWS('6. Patients'!EG$10:EG$107))),0),
IFERROR(SUMPRODUCT('6. Patients'!CT$10:CT$107,OFFSET('6. Patients'!$OP$9,1,MATCH($D42,'6. Patients'!$OQ$9:$QN$9,0),ROWS('6. Patients'!EG$10:EG$107))),0)+
IFERROR(SUMPRODUCT('6. Patients'!CT$10:CT$107,OFFSET('6. Patients'!$QO$9,1,MATCH($D42,'6. Patients'!$QP$9:$RI$9,0),ROWS('6. Patients'!EG$10:EG$107))),0)+
IFERROR(SUMPRODUCT('6. Patients'!CT$10:CT$107,OFFSET('6. Patients'!$RJ$9,1,MATCH($D42,'6. Patients'!$RK$9:$TH$9,0),ROWS('6. Patients'!EG$10:EG$107))),0)+
IFERROR(SUMPRODUCT('6. Patients'!CT$10:CT$107,OFFSET('6. Patients'!$TI$9,1,MATCH($D42,'6. Patients'!$TJ$9:$UC$9,0),ROWS('6. Patients'!EG$10:EG$107))),0))+
IFERROR(VLOOKUP($D42,$H$116:$L$146,COLUMNS($H$115:$J$115)-1+AA$7,0)*$E42*$F42*'1. General Inputs'!$J$25,0),0),0)</f>
        <v>0</v>
      </c>
      <c r="AB42" s="775">
        <f ca="1">ROUNDDOWN(IFERROR($F42*$E42*CHOOSE(AB$7,
IFERROR(SUMPRODUCT('6. Patients'!CU$10:CU$107,OFFSET('6. Patients'!$DN$9,1,MATCH($D42,'6. Patients'!$DO$9:$FL$9,0),ROWS('6. Patients'!EH$10:EH$107))),0)+
IFERROR(SUMPRODUCT('6. Patients'!CU$10:CU$107,OFFSET('6. Patients'!$FM$9,1,MATCH($D42,'6. Patients'!$FN$9:$GG$9,0),ROWS('6. Patients'!EH$10:EH$107))),0)+
IFERROR(SUMPRODUCT('6. Patients'!CU$10:CU$107,OFFSET('6. Patients'!$GH$9,1,MATCH($D42,'6. Patients'!$GI$9:$IF$9,0),ROWS('6. Patients'!EH$10:EH$107))),0)+
IFERROR(SUMPRODUCT('6. Patients'!CU$10:CU$107,OFFSET('6. Patients'!$IG$9,1,MATCH($D42,'6. Patients'!$IH$9:$JA$9,0),ROWS('6. Patients'!EH$10:EH$107))),0),
IFERROR(SUMPRODUCT('6. Patients'!CU$10:CU$107,OFFSET('6. Patients'!$JB$9,1,MATCH($D42,'6. Patients'!$JC$9:$KZ$9,0),ROWS('6. Patients'!EH$10:EH$107))),0)+
IFERROR(SUMPRODUCT('6. Patients'!CU$10:CU$107,OFFSET('6. Patients'!$LA$9,1,MATCH($D42,'6. Patients'!$LB$9:$LU$9,0),ROWS('6. Patients'!EH$10:EH$107))),0)+
IFERROR(SUMPRODUCT('6. Patients'!CU$10:CU$107,OFFSET('6. Patients'!$LV$9,1,MATCH($D42,'6. Patients'!$LW$9:$NT$9,0),ROWS('6. Patients'!EH$10:EH$107))),0)+
IFERROR(SUMPRODUCT('6. Patients'!CU$10:CU$107,OFFSET('6. Patients'!$NU$9,1,MATCH($D42,'6. Patients'!$NV$9:$OO$9,0),ROWS('6. Patients'!EH$10:EH$107))),0),
IFERROR(SUMPRODUCT('6. Patients'!CU$10:CU$107,OFFSET('6. Patients'!$OP$9,1,MATCH($D42,'6. Patients'!$OQ$9:$QN$9,0),ROWS('6. Patients'!EH$10:EH$107))),0)+
IFERROR(SUMPRODUCT('6. Patients'!CU$10:CU$107,OFFSET('6. Patients'!$QO$9,1,MATCH($D42,'6. Patients'!$QP$9:$RI$9,0),ROWS('6. Patients'!EH$10:EH$107))),0)+
IFERROR(SUMPRODUCT('6. Patients'!CU$10:CU$107,OFFSET('6. Patients'!$RJ$9,1,MATCH($D42,'6. Patients'!$RK$9:$TH$9,0),ROWS('6. Patients'!EH$10:EH$107))),0)+
IFERROR(SUMPRODUCT('6. Patients'!CU$10:CU$107,OFFSET('6. Patients'!$TI$9,1,MATCH($D42,'6. Patients'!$TJ$9:$UC$9,0),ROWS('6. Patients'!EH$10:EH$107))),0))+
IFERROR(VLOOKUP($D42,$H$116:$L$146,COLUMNS($H$115:$J$115)-1+AB$7,0)*$E42*$F42*'1. General Inputs'!$J$25,0),0),0)</f>
        <v>0</v>
      </c>
      <c r="AC42" s="775">
        <f ca="1">ROUNDDOWN(IFERROR($F42*$E42*CHOOSE(AC$7,
IFERROR(SUMPRODUCT('6. Patients'!CV$10:CV$107,OFFSET('6. Patients'!$DN$9,1,MATCH($D42,'6. Patients'!$DO$9:$FL$9,0),ROWS('6. Patients'!EI$10:EI$107))),0)+
IFERROR(SUMPRODUCT('6. Patients'!CV$10:CV$107,OFFSET('6. Patients'!$FM$9,1,MATCH($D42,'6. Patients'!$FN$9:$GG$9,0),ROWS('6. Patients'!EI$10:EI$107))),0)+
IFERROR(SUMPRODUCT('6. Patients'!CV$10:CV$107,OFFSET('6. Patients'!$GH$9,1,MATCH($D42,'6. Patients'!$GI$9:$IF$9,0),ROWS('6. Patients'!EI$10:EI$107))),0)+
IFERROR(SUMPRODUCT('6. Patients'!CV$10:CV$107,OFFSET('6. Patients'!$IG$9,1,MATCH($D42,'6. Patients'!$IH$9:$JA$9,0),ROWS('6. Patients'!EI$10:EI$107))),0),
IFERROR(SUMPRODUCT('6. Patients'!CV$10:CV$107,OFFSET('6. Patients'!$JB$9,1,MATCH($D42,'6. Patients'!$JC$9:$KZ$9,0),ROWS('6. Patients'!EI$10:EI$107))),0)+
IFERROR(SUMPRODUCT('6. Patients'!CV$10:CV$107,OFFSET('6. Patients'!$LA$9,1,MATCH($D42,'6. Patients'!$LB$9:$LU$9,0),ROWS('6. Patients'!EI$10:EI$107))),0)+
IFERROR(SUMPRODUCT('6. Patients'!CV$10:CV$107,OFFSET('6. Patients'!$LV$9,1,MATCH($D42,'6. Patients'!$LW$9:$NT$9,0),ROWS('6. Patients'!EI$10:EI$107))),0)+
IFERROR(SUMPRODUCT('6. Patients'!CV$10:CV$107,OFFSET('6. Patients'!$NU$9,1,MATCH($D42,'6. Patients'!$NV$9:$OO$9,0),ROWS('6. Patients'!EI$10:EI$107))),0),
IFERROR(SUMPRODUCT('6. Patients'!CV$10:CV$107,OFFSET('6. Patients'!$OP$9,1,MATCH($D42,'6. Patients'!$OQ$9:$QN$9,0),ROWS('6. Patients'!EI$10:EI$107))),0)+
IFERROR(SUMPRODUCT('6. Patients'!CV$10:CV$107,OFFSET('6. Patients'!$QO$9,1,MATCH($D42,'6. Patients'!$QP$9:$RI$9,0),ROWS('6. Patients'!EI$10:EI$107))),0)+
IFERROR(SUMPRODUCT('6. Patients'!CV$10:CV$107,OFFSET('6. Patients'!$RJ$9,1,MATCH($D42,'6. Patients'!$RK$9:$TH$9,0),ROWS('6. Patients'!EI$10:EI$107))),0)+
IFERROR(SUMPRODUCT('6. Patients'!CV$10:CV$107,OFFSET('6. Patients'!$TI$9,1,MATCH($D42,'6. Patients'!$TJ$9:$UC$9,0),ROWS('6. Patients'!EI$10:EI$107))),0))+
IFERROR(VLOOKUP($D42,$H$116:$L$146,COLUMNS($H$115:$J$115)-1+AC$7,0)*$E42*$F42*'1. General Inputs'!$J$25,0),0),0)</f>
        <v>0</v>
      </c>
      <c r="AD42" s="775">
        <f ca="1">ROUNDDOWN(IFERROR($F42*$E42*CHOOSE(AD$7,
IFERROR(SUMPRODUCT('6. Patients'!CW$10:CW$107,OFFSET('6. Patients'!$DN$9,1,MATCH($D42,'6. Patients'!$DO$9:$FL$9,0),ROWS('6. Patients'!EJ$10:EJ$107))),0)+
IFERROR(SUMPRODUCT('6. Patients'!CW$10:CW$107,OFFSET('6. Patients'!$FM$9,1,MATCH($D42,'6. Patients'!$FN$9:$GG$9,0),ROWS('6. Patients'!EJ$10:EJ$107))),0)+
IFERROR(SUMPRODUCT('6. Patients'!CW$10:CW$107,OFFSET('6. Patients'!$GH$9,1,MATCH($D42,'6. Patients'!$GI$9:$IF$9,0),ROWS('6. Patients'!EJ$10:EJ$107))),0)+
IFERROR(SUMPRODUCT('6. Patients'!CW$10:CW$107,OFFSET('6. Patients'!$IG$9,1,MATCH($D42,'6. Patients'!$IH$9:$JA$9,0),ROWS('6. Patients'!EJ$10:EJ$107))),0),
IFERROR(SUMPRODUCT('6. Patients'!CW$10:CW$107,OFFSET('6. Patients'!$JB$9,1,MATCH($D42,'6. Patients'!$JC$9:$KZ$9,0),ROWS('6. Patients'!EJ$10:EJ$107))),0)+
IFERROR(SUMPRODUCT('6. Patients'!CW$10:CW$107,OFFSET('6. Patients'!$LA$9,1,MATCH($D42,'6. Patients'!$LB$9:$LU$9,0),ROWS('6. Patients'!EJ$10:EJ$107))),0)+
IFERROR(SUMPRODUCT('6. Patients'!CW$10:CW$107,OFFSET('6. Patients'!$LV$9,1,MATCH($D42,'6. Patients'!$LW$9:$NT$9,0),ROWS('6. Patients'!EJ$10:EJ$107))),0)+
IFERROR(SUMPRODUCT('6. Patients'!CW$10:CW$107,OFFSET('6. Patients'!$NU$9,1,MATCH($D42,'6. Patients'!$NV$9:$OO$9,0),ROWS('6. Patients'!EJ$10:EJ$107))),0),
IFERROR(SUMPRODUCT('6. Patients'!CW$10:CW$107,OFFSET('6. Patients'!$OP$9,1,MATCH($D42,'6. Patients'!$OQ$9:$QN$9,0),ROWS('6. Patients'!EJ$10:EJ$107))),0)+
IFERROR(SUMPRODUCT('6. Patients'!CW$10:CW$107,OFFSET('6. Patients'!$QO$9,1,MATCH($D42,'6. Patients'!$QP$9:$RI$9,0),ROWS('6. Patients'!EJ$10:EJ$107))),0)+
IFERROR(SUMPRODUCT('6. Patients'!CW$10:CW$107,OFFSET('6. Patients'!$RJ$9,1,MATCH($D42,'6. Patients'!$RK$9:$TH$9,0),ROWS('6. Patients'!EJ$10:EJ$107))),0)+
IFERROR(SUMPRODUCT('6. Patients'!CW$10:CW$107,OFFSET('6. Patients'!$TI$9,1,MATCH($D42,'6. Patients'!$TJ$9:$UC$9,0),ROWS('6. Patients'!EJ$10:EJ$107))),0))+
IFERROR(VLOOKUP($D42,$H$116:$L$146,COLUMNS($H$115:$J$115)-1+AD$7,0)*$E42*$F42*'1. General Inputs'!$J$25,0),0),0)</f>
        <v>0</v>
      </c>
      <c r="AE42" s="775">
        <f ca="1">ROUNDDOWN(IFERROR($F42*$E42*CHOOSE(AE$7,
IFERROR(SUMPRODUCT('6. Patients'!CX$10:CX$107,OFFSET('6. Patients'!$DN$9,1,MATCH($D42,'6. Patients'!$DO$9:$FL$9,0),ROWS('6. Patients'!EK$10:EK$107))),0)+
IFERROR(SUMPRODUCT('6. Patients'!CX$10:CX$107,OFFSET('6. Patients'!$FM$9,1,MATCH($D42,'6. Patients'!$FN$9:$GG$9,0),ROWS('6. Patients'!EK$10:EK$107))),0)+
IFERROR(SUMPRODUCT('6. Patients'!CX$10:CX$107,OFFSET('6. Patients'!$GH$9,1,MATCH($D42,'6. Patients'!$GI$9:$IF$9,0),ROWS('6. Patients'!EK$10:EK$107))),0)+
IFERROR(SUMPRODUCT('6. Patients'!CX$10:CX$107,OFFSET('6. Patients'!$IG$9,1,MATCH($D42,'6. Patients'!$IH$9:$JA$9,0),ROWS('6. Patients'!EK$10:EK$107))),0),
IFERROR(SUMPRODUCT('6. Patients'!CX$10:CX$107,OFFSET('6. Patients'!$JB$9,1,MATCH($D42,'6. Patients'!$JC$9:$KZ$9,0),ROWS('6. Patients'!EK$10:EK$107))),0)+
IFERROR(SUMPRODUCT('6. Patients'!CX$10:CX$107,OFFSET('6. Patients'!$LA$9,1,MATCH($D42,'6. Patients'!$LB$9:$LU$9,0),ROWS('6. Patients'!EK$10:EK$107))),0)+
IFERROR(SUMPRODUCT('6. Patients'!CX$10:CX$107,OFFSET('6. Patients'!$LV$9,1,MATCH($D42,'6. Patients'!$LW$9:$NT$9,0),ROWS('6. Patients'!EK$10:EK$107))),0)+
IFERROR(SUMPRODUCT('6. Patients'!CX$10:CX$107,OFFSET('6. Patients'!$NU$9,1,MATCH($D42,'6. Patients'!$NV$9:$OO$9,0),ROWS('6. Patients'!EK$10:EK$107))),0),
IFERROR(SUMPRODUCT('6. Patients'!CX$10:CX$107,OFFSET('6. Patients'!$OP$9,1,MATCH($D42,'6. Patients'!$OQ$9:$QN$9,0),ROWS('6. Patients'!EK$10:EK$107))),0)+
IFERROR(SUMPRODUCT('6. Patients'!CX$10:CX$107,OFFSET('6. Patients'!$QO$9,1,MATCH($D42,'6. Patients'!$QP$9:$RI$9,0),ROWS('6. Patients'!EK$10:EK$107))),0)+
IFERROR(SUMPRODUCT('6. Patients'!CX$10:CX$107,OFFSET('6. Patients'!$RJ$9,1,MATCH($D42,'6. Patients'!$RK$9:$TH$9,0),ROWS('6. Patients'!EK$10:EK$107))),0)+
IFERROR(SUMPRODUCT('6. Patients'!CX$10:CX$107,OFFSET('6. Patients'!$TI$9,1,MATCH($D42,'6. Patients'!$TJ$9:$UC$9,0),ROWS('6. Patients'!EK$10:EK$107))),0))+
IFERROR(VLOOKUP($D42,$H$116:$L$146,COLUMNS($H$115:$J$115)-1+AE$7,0)*$E42*$F42*'1. General Inputs'!$J$25,0),0),0)</f>
        <v>0</v>
      </c>
      <c r="AF42" s="775">
        <f ca="1">ROUNDDOWN(IFERROR($F42*$E42*CHOOSE(AF$7,
IFERROR(SUMPRODUCT('6. Patients'!CY$10:CY$107,OFFSET('6. Patients'!$DN$9,1,MATCH($D42,'6. Patients'!$DO$9:$FL$9,0),ROWS('6. Patients'!EL$10:EL$107))),0)+
IFERROR(SUMPRODUCT('6. Patients'!CY$10:CY$107,OFFSET('6. Patients'!$FM$9,1,MATCH($D42,'6. Patients'!$FN$9:$GG$9,0),ROWS('6. Patients'!EL$10:EL$107))),0)+
IFERROR(SUMPRODUCT('6. Patients'!CY$10:CY$107,OFFSET('6. Patients'!$GH$9,1,MATCH($D42,'6. Patients'!$GI$9:$IF$9,0),ROWS('6. Patients'!EL$10:EL$107))),0)+
IFERROR(SUMPRODUCT('6. Patients'!CY$10:CY$107,OFFSET('6. Patients'!$IG$9,1,MATCH($D42,'6. Patients'!$IH$9:$JA$9,0),ROWS('6. Patients'!EL$10:EL$107))),0),
IFERROR(SUMPRODUCT('6. Patients'!CY$10:CY$107,OFFSET('6. Patients'!$JB$9,1,MATCH($D42,'6. Patients'!$JC$9:$KZ$9,0),ROWS('6. Patients'!EL$10:EL$107))),0)+
IFERROR(SUMPRODUCT('6. Patients'!CY$10:CY$107,OFFSET('6. Patients'!$LA$9,1,MATCH($D42,'6. Patients'!$LB$9:$LU$9,0),ROWS('6. Patients'!EL$10:EL$107))),0)+
IFERROR(SUMPRODUCT('6. Patients'!CY$10:CY$107,OFFSET('6. Patients'!$LV$9,1,MATCH($D42,'6. Patients'!$LW$9:$NT$9,0),ROWS('6. Patients'!EL$10:EL$107))),0)+
IFERROR(SUMPRODUCT('6. Patients'!CY$10:CY$107,OFFSET('6. Patients'!$NU$9,1,MATCH($D42,'6. Patients'!$NV$9:$OO$9,0),ROWS('6. Patients'!EL$10:EL$107))),0),
IFERROR(SUMPRODUCT('6. Patients'!CY$10:CY$107,OFFSET('6. Patients'!$OP$9,1,MATCH($D42,'6. Patients'!$OQ$9:$QN$9,0),ROWS('6. Patients'!EL$10:EL$107))),0)+
IFERROR(SUMPRODUCT('6. Patients'!CY$10:CY$107,OFFSET('6. Patients'!$QO$9,1,MATCH($D42,'6. Patients'!$QP$9:$RI$9,0),ROWS('6. Patients'!EL$10:EL$107))),0)+
IFERROR(SUMPRODUCT('6. Patients'!CY$10:CY$107,OFFSET('6. Patients'!$RJ$9,1,MATCH($D42,'6. Patients'!$RK$9:$TH$9,0),ROWS('6. Patients'!EL$10:EL$107))),0)+
IFERROR(SUMPRODUCT('6. Patients'!CY$10:CY$107,OFFSET('6. Patients'!$TI$9,1,MATCH($D42,'6. Patients'!$TJ$9:$UC$9,0),ROWS('6. Patients'!EL$10:EL$107))),0))+
IFERROR(VLOOKUP($D42,$H$116:$L$146,COLUMNS($H$115:$J$115)-1+AF$7,0)*$E42*$F42*'1. General Inputs'!$J$25,0),0),0)</f>
        <v>0</v>
      </c>
      <c r="AG42" s="775">
        <f ca="1">ROUNDDOWN(IFERROR($F42*$E42*CHOOSE(AG$7,
IFERROR(SUMPRODUCT('6. Patients'!CZ$10:CZ$107,OFFSET('6. Patients'!$DN$9,1,MATCH($D42,'6. Patients'!$DO$9:$FL$9,0),ROWS('6. Patients'!EM$10:EM$107))),0)+
IFERROR(SUMPRODUCT('6. Patients'!CZ$10:CZ$107,OFFSET('6. Patients'!$FM$9,1,MATCH($D42,'6. Patients'!$FN$9:$GG$9,0),ROWS('6. Patients'!EM$10:EM$107))),0)+
IFERROR(SUMPRODUCT('6. Patients'!CZ$10:CZ$107,OFFSET('6. Patients'!$GH$9,1,MATCH($D42,'6. Patients'!$GI$9:$IF$9,0),ROWS('6. Patients'!EM$10:EM$107))),0)+
IFERROR(SUMPRODUCT('6. Patients'!CZ$10:CZ$107,OFFSET('6. Patients'!$IG$9,1,MATCH($D42,'6. Patients'!$IH$9:$JA$9,0),ROWS('6. Patients'!EM$10:EM$107))),0),
IFERROR(SUMPRODUCT('6. Patients'!CZ$10:CZ$107,OFFSET('6. Patients'!$JB$9,1,MATCH($D42,'6. Patients'!$JC$9:$KZ$9,0),ROWS('6. Patients'!EM$10:EM$107))),0)+
IFERROR(SUMPRODUCT('6. Patients'!CZ$10:CZ$107,OFFSET('6. Patients'!$LA$9,1,MATCH($D42,'6. Patients'!$LB$9:$LU$9,0),ROWS('6. Patients'!EM$10:EM$107))),0)+
IFERROR(SUMPRODUCT('6. Patients'!CZ$10:CZ$107,OFFSET('6. Patients'!$LV$9,1,MATCH($D42,'6. Patients'!$LW$9:$NT$9,0),ROWS('6. Patients'!EM$10:EM$107))),0)+
IFERROR(SUMPRODUCT('6. Patients'!CZ$10:CZ$107,OFFSET('6. Patients'!$NU$9,1,MATCH($D42,'6. Patients'!$NV$9:$OO$9,0),ROWS('6. Patients'!EM$10:EM$107))),0),
IFERROR(SUMPRODUCT('6. Patients'!CZ$10:CZ$107,OFFSET('6. Patients'!$OP$9,1,MATCH($D42,'6. Patients'!$OQ$9:$QN$9,0),ROWS('6. Patients'!EM$10:EM$107))),0)+
IFERROR(SUMPRODUCT('6. Patients'!CZ$10:CZ$107,OFFSET('6. Patients'!$QO$9,1,MATCH($D42,'6. Patients'!$QP$9:$RI$9,0),ROWS('6. Patients'!EM$10:EM$107))),0)+
IFERROR(SUMPRODUCT('6. Patients'!CZ$10:CZ$107,OFFSET('6. Patients'!$RJ$9,1,MATCH($D42,'6. Patients'!$RK$9:$TH$9,0),ROWS('6. Patients'!EM$10:EM$107))),0)+
IFERROR(SUMPRODUCT('6. Patients'!CZ$10:CZ$107,OFFSET('6. Patients'!$TI$9,1,MATCH($D42,'6. Patients'!$TJ$9:$UC$9,0),ROWS('6. Patients'!EM$10:EM$107))),0))+
IFERROR(VLOOKUP($D42,$H$116:$L$146,COLUMNS($H$115:$J$115)-1+AG$7,0)*$E42*$F42*'1. General Inputs'!$J$25,0),0),0)</f>
        <v>0</v>
      </c>
      <c r="AH42" s="775">
        <f ca="1">ROUNDDOWN(IFERROR($F42*$E42*CHOOSE(AH$7,
IFERROR(SUMPRODUCT('6. Patients'!DA$10:DA$107,OFFSET('6. Patients'!$DN$9,1,MATCH($D42,'6. Patients'!$DO$9:$FL$9,0),ROWS('6. Patients'!EN$10:EN$107))),0)+
IFERROR(SUMPRODUCT('6. Patients'!DA$10:DA$107,OFFSET('6. Patients'!$FM$9,1,MATCH($D42,'6. Patients'!$FN$9:$GG$9,0),ROWS('6. Patients'!EN$10:EN$107))),0)+
IFERROR(SUMPRODUCT('6. Patients'!DA$10:DA$107,OFFSET('6. Patients'!$GH$9,1,MATCH($D42,'6. Patients'!$GI$9:$IF$9,0),ROWS('6. Patients'!EN$10:EN$107))),0)+
IFERROR(SUMPRODUCT('6. Patients'!DA$10:DA$107,OFFSET('6. Patients'!$IG$9,1,MATCH($D42,'6. Patients'!$IH$9:$JA$9,0),ROWS('6. Patients'!EN$10:EN$107))),0),
IFERROR(SUMPRODUCT('6. Patients'!DA$10:DA$107,OFFSET('6. Patients'!$JB$9,1,MATCH($D42,'6. Patients'!$JC$9:$KZ$9,0),ROWS('6. Patients'!EN$10:EN$107))),0)+
IFERROR(SUMPRODUCT('6. Patients'!DA$10:DA$107,OFFSET('6. Patients'!$LA$9,1,MATCH($D42,'6. Patients'!$LB$9:$LU$9,0),ROWS('6. Patients'!EN$10:EN$107))),0)+
IFERROR(SUMPRODUCT('6. Patients'!DA$10:DA$107,OFFSET('6. Patients'!$LV$9,1,MATCH($D42,'6. Patients'!$LW$9:$NT$9,0),ROWS('6. Patients'!EN$10:EN$107))),0)+
IFERROR(SUMPRODUCT('6. Patients'!DA$10:DA$107,OFFSET('6. Patients'!$NU$9,1,MATCH($D42,'6. Patients'!$NV$9:$OO$9,0),ROWS('6. Patients'!EN$10:EN$107))),0),
IFERROR(SUMPRODUCT('6. Patients'!DA$10:DA$107,OFFSET('6. Patients'!$OP$9,1,MATCH($D42,'6. Patients'!$OQ$9:$QN$9,0),ROWS('6. Patients'!EN$10:EN$107))),0)+
IFERROR(SUMPRODUCT('6. Patients'!DA$10:DA$107,OFFSET('6. Patients'!$QO$9,1,MATCH($D42,'6. Patients'!$QP$9:$RI$9,0),ROWS('6. Patients'!EN$10:EN$107))),0)+
IFERROR(SUMPRODUCT('6. Patients'!DA$10:DA$107,OFFSET('6. Patients'!$RJ$9,1,MATCH($D42,'6. Patients'!$RK$9:$TH$9,0),ROWS('6. Patients'!EN$10:EN$107))),0)+
IFERROR(SUMPRODUCT('6. Patients'!DA$10:DA$107,OFFSET('6. Patients'!$TI$9,1,MATCH($D42,'6. Patients'!$TJ$9:$UC$9,0),ROWS('6. Patients'!EN$10:EN$107))),0))+
IFERROR(VLOOKUP($D42,$H$116:$L$146,COLUMNS($H$115:$J$115)-1+AH$7,0)*$E42*$F42*'1. General Inputs'!$J$25,0),0),0)</f>
        <v>0</v>
      </c>
      <c r="AI42" s="775">
        <f ca="1">ROUNDDOWN(IFERROR($F42*$E42*CHOOSE(AI$7,
IFERROR(SUMPRODUCT('6. Patients'!DB$10:DB$107,OFFSET('6. Patients'!$DN$9,1,MATCH($D42,'6. Patients'!$DO$9:$FL$9,0),ROWS('6. Patients'!EO$10:EO$107))),0)+
IFERROR(SUMPRODUCT('6. Patients'!DB$10:DB$107,OFFSET('6. Patients'!$FM$9,1,MATCH($D42,'6. Patients'!$FN$9:$GG$9,0),ROWS('6. Patients'!EO$10:EO$107))),0)+
IFERROR(SUMPRODUCT('6. Patients'!DB$10:DB$107,OFFSET('6. Patients'!$GH$9,1,MATCH($D42,'6. Patients'!$GI$9:$IF$9,0),ROWS('6. Patients'!EO$10:EO$107))),0)+
IFERROR(SUMPRODUCT('6. Patients'!DB$10:DB$107,OFFSET('6. Patients'!$IG$9,1,MATCH($D42,'6. Patients'!$IH$9:$JA$9,0),ROWS('6. Patients'!EO$10:EO$107))),0),
IFERROR(SUMPRODUCT('6. Patients'!DB$10:DB$107,OFFSET('6. Patients'!$JB$9,1,MATCH($D42,'6. Patients'!$JC$9:$KZ$9,0),ROWS('6. Patients'!EO$10:EO$107))),0)+
IFERROR(SUMPRODUCT('6. Patients'!DB$10:DB$107,OFFSET('6. Patients'!$LA$9,1,MATCH($D42,'6. Patients'!$LB$9:$LU$9,0),ROWS('6. Patients'!EO$10:EO$107))),0)+
IFERROR(SUMPRODUCT('6. Patients'!DB$10:DB$107,OFFSET('6. Patients'!$LV$9,1,MATCH($D42,'6. Patients'!$LW$9:$NT$9,0),ROWS('6. Patients'!EO$10:EO$107))),0)+
IFERROR(SUMPRODUCT('6. Patients'!DB$10:DB$107,OFFSET('6. Patients'!$NU$9,1,MATCH($D42,'6. Patients'!$NV$9:$OO$9,0),ROWS('6. Patients'!EO$10:EO$107))),0),
IFERROR(SUMPRODUCT('6. Patients'!DB$10:DB$107,OFFSET('6. Patients'!$OP$9,1,MATCH($D42,'6. Patients'!$OQ$9:$QN$9,0),ROWS('6. Patients'!EO$10:EO$107))),0)+
IFERROR(SUMPRODUCT('6. Patients'!DB$10:DB$107,OFFSET('6. Patients'!$QO$9,1,MATCH($D42,'6. Patients'!$QP$9:$RI$9,0),ROWS('6. Patients'!EO$10:EO$107))),0)+
IFERROR(SUMPRODUCT('6. Patients'!DB$10:DB$107,OFFSET('6. Patients'!$RJ$9,1,MATCH($D42,'6. Patients'!$RK$9:$TH$9,0),ROWS('6. Patients'!EO$10:EO$107))),0)+
IFERROR(SUMPRODUCT('6. Patients'!DB$10:DB$107,OFFSET('6. Patients'!$TI$9,1,MATCH($D42,'6. Patients'!$TJ$9:$UC$9,0),ROWS('6. Patients'!EO$10:EO$107))),0))+
IFERROR(VLOOKUP($D42,$H$116:$L$146,COLUMNS($H$115:$J$115)-1+AI$7,0)*$E42*$F42*'1. General Inputs'!$J$25,0),0),0)</f>
        <v>0</v>
      </c>
      <c r="AJ42" s="775">
        <f ca="1">ROUNDDOWN(IFERROR($F42*$E42*CHOOSE(AJ$7,
IFERROR(SUMPRODUCT('6. Patients'!DC$10:DC$107,OFFSET('6. Patients'!$DN$9,1,MATCH($D42,'6. Patients'!$DO$9:$FL$9,0),ROWS('6. Patients'!EP$10:EP$107))),0)+
IFERROR(SUMPRODUCT('6. Patients'!DC$10:DC$107,OFFSET('6. Patients'!$FM$9,1,MATCH($D42,'6. Patients'!$FN$9:$GG$9,0),ROWS('6. Patients'!EP$10:EP$107))),0)+
IFERROR(SUMPRODUCT('6. Patients'!DC$10:DC$107,OFFSET('6. Patients'!$GH$9,1,MATCH($D42,'6. Patients'!$GI$9:$IF$9,0),ROWS('6. Patients'!EP$10:EP$107))),0)+
IFERROR(SUMPRODUCT('6. Patients'!DC$10:DC$107,OFFSET('6. Patients'!$IG$9,1,MATCH($D42,'6. Patients'!$IH$9:$JA$9,0),ROWS('6. Patients'!EP$10:EP$107))),0),
IFERROR(SUMPRODUCT('6. Patients'!DC$10:DC$107,OFFSET('6. Patients'!$JB$9,1,MATCH($D42,'6. Patients'!$JC$9:$KZ$9,0),ROWS('6. Patients'!EP$10:EP$107))),0)+
IFERROR(SUMPRODUCT('6. Patients'!DC$10:DC$107,OFFSET('6. Patients'!$LA$9,1,MATCH($D42,'6. Patients'!$LB$9:$LU$9,0),ROWS('6. Patients'!EP$10:EP$107))),0)+
IFERROR(SUMPRODUCT('6. Patients'!DC$10:DC$107,OFFSET('6. Patients'!$LV$9,1,MATCH($D42,'6. Patients'!$LW$9:$NT$9,0),ROWS('6. Patients'!EP$10:EP$107))),0)+
IFERROR(SUMPRODUCT('6. Patients'!DC$10:DC$107,OFFSET('6. Patients'!$NU$9,1,MATCH($D42,'6. Patients'!$NV$9:$OO$9,0),ROWS('6. Patients'!EP$10:EP$107))),0),
IFERROR(SUMPRODUCT('6. Patients'!DC$10:DC$107,OFFSET('6. Patients'!$OP$9,1,MATCH($D42,'6. Patients'!$OQ$9:$QN$9,0),ROWS('6. Patients'!EP$10:EP$107))),0)+
IFERROR(SUMPRODUCT('6. Patients'!DC$10:DC$107,OFFSET('6. Patients'!$QO$9,1,MATCH($D42,'6. Patients'!$QP$9:$RI$9,0),ROWS('6. Patients'!EP$10:EP$107))),0)+
IFERROR(SUMPRODUCT('6. Patients'!DC$10:DC$107,OFFSET('6. Patients'!$RJ$9,1,MATCH($D42,'6. Patients'!$RK$9:$TH$9,0),ROWS('6. Patients'!EP$10:EP$107))),0)+
IFERROR(SUMPRODUCT('6. Patients'!DC$10:DC$107,OFFSET('6. Patients'!$TI$9,1,MATCH($D42,'6. Patients'!$TJ$9:$UC$9,0),ROWS('6. Patients'!EP$10:EP$107))),0))+
IFERROR(VLOOKUP($D42,$H$116:$L$146,COLUMNS($H$115:$J$115)-1+AJ$7,0)*$E42*$F42*'1. General Inputs'!$J$25,0),0),0)</f>
        <v>0</v>
      </c>
      <c r="AK42" s="775">
        <f ca="1">ROUNDDOWN(IFERROR($F42*$E42*CHOOSE(AK$7,
IFERROR(SUMPRODUCT('6. Patients'!DD$10:DD$107,OFFSET('6. Patients'!$DN$9,1,MATCH($D42,'6. Patients'!$DO$9:$FL$9,0),ROWS('6. Patients'!EQ$10:EQ$107))),0)+
IFERROR(SUMPRODUCT('6. Patients'!DD$10:DD$107,OFFSET('6. Patients'!$FM$9,1,MATCH($D42,'6. Patients'!$FN$9:$GG$9,0),ROWS('6. Patients'!EQ$10:EQ$107))),0)+
IFERROR(SUMPRODUCT('6. Patients'!DD$10:DD$107,OFFSET('6. Patients'!$GH$9,1,MATCH($D42,'6. Patients'!$GI$9:$IF$9,0),ROWS('6. Patients'!EQ$10:EQ$107))),0)+
IFERROR(SUMPRODUCT('6. Patients'!DD$10:DD$107,OFFSET('6. Patients'!$IG$9,1,MATCH($D42,'6. Patients'!$IH$9:$JA$9,0),ROWS('6. Patients'!EQ$10:EQ$107))),0),
IFERROR(SUMPRODUCT('6. Patients'!DD$10:DD$107,OFFSET('6. Patients'!$JB$9,1,MATCH($D42,'6. Patients'!$JC$9:$KZ$9,0),ROWS('6. Patients'!EQ$10:EQ$107))),0)+
IFERROR(SUMPRODUCT('6. Patients'!DD$10:DD$107,OFFSET('6. Patients'!$LA$9,1,MATCH($D42,'6. Patients'!$LB$9:$LU$9,0),ROWS('6. Patients'!EQ$10:EQ$107))),0)+
IFERROR(SUMPRODUCT('6. Patients'!DD$10:DD$107,OFFSET('6. Patients'!$LV$9,1,MATCH($D42,'6. Patients'!$LW$9:$NT$9,0),ROWS('6. Patients'!EQ$10:EQ$107))),0)+
IFERROR(SUMPRODUCT('6. Patients'!DD$10:DD$107,OFFSET('6. Patients'!$NU$9,1,MATCH($D42,'6. Patients'!$NV$9:$OO$9,0),ROWS('6. Patients'!EQ$10:EQ$107))),0),
IFERROR(SUMPRODUCT('6. Patients'!DD$10:DD$107,OFFSET('6. Patients'!$OP$9,1,MATCH($D42,'6. Patients'!$OQ$9:$QN$9,0),ROWS('6. Patients'!EQ$10:EQ$107))),0)+
IFERROR(SUMPRODUCT('6. Patients'!DD$10:DD$107,OFFSET('6. Patients'!$QO$9,1,MATCH($D42,'6. Patients'!$QP$9:$RI$9,0),ROWS('6. Patients'!EQ$10:EQ$107))),0)+
IFERROR(SUMPRODUCT('6. Patients'!DD$10:DD$107,OFFSET('6. Patients'!$RJ$9,1,MATCH($D42,'6. Patients'!$RK$9:$TH$9,0),ROWS('6. Patients'!EQ$10:EQ$107))),0)+
IFERROR(SUMPRODUCT('6. Patients'!DD$10:DD$107,OFFSET('6. Patients'!$TI$9,1,MATCH($D42,'6. Patients'!$TJ$9:$UC$9,0),ROWS('6. Patients'!EQ$10:EQ$107))),0))+
IFERROR(VLOOKUP($D42,$H$116:$L$146,COLUMNS($H$115:$J$115)-1+AK$7,0)*$E42*$F42*'1. General Inputs'!$J$25,0),0),0)</f>
        <v>0</v>
      </c>
      <c r="AL42" s="775">
        <f ca="1">ROUNDDOWN(IFERROR($F42*$E42*CHOOSE(AL$7,
IFERROR(SUMPRODUCT('6. Patients'!DE$10:DE$107,OFFSET('6. Patients'!$DN$9,1,MATCH($D42,'6. Patients'!$DO$9:$FL$9,0),ROWS('6. Patients'!ER$10:ER$107))),0)+
IFERROR(SUMPRODUCT('6. Patients'!DE$10:DE$107,OFFSET('6. Patients'!$FM$9,1,MATCH($D42,'6. Patients'!$FN$9:$GG$9,0),ROWS('6. Patients'!ER$10:ER$107))),0)+
IFERROR(SUMPRODUCT('6. Patients'!DE$10:DE$107,OFFSET('6. Patients'!$GH$9,1,MATCH($D42,'6. Patients'!$GI$9:$IF$9,0),ROWS('6. Patients'!ER$10:ER$107))),0)+
IFERROR(SUMPRODUCT('6. Patients'!DE$10:DE$107,OFFSET('6. Patients'!$IG$9,1,MATCH($D42,'6. Patients'!$IH$9:$JA$9,0),ROWS('6. Patients'!ER$10:ER$107))),0),
IFERROR(SUMPRODUCT('6. Patients'!DE$10:DE$107,OFFSET('6. Patients'!$JB$9,1,MATCH($D42,'6. Patients'!$JC$9:$KZ$9,0),ROWS('6. Patients'!ER$10:ER$107))),0)+
IFERROR(SUMPRODUCT('6. Patients'!DE$10:DE$107,OFFSET('6. Patients'!$LA$9,1,MATCH($D42,'6. Patients'!$LB$9:$LU$9,0),ROWS('6. Patients'!ER$10:ER$107))),0)+
IFERROR(SUMPRODUCT('6. Patients'!DE$10:DE$107,OFFSET('6. Patients'!$LV$9,1,MATCH($D42,'6. Patients'!$LW$9:$NT$9,0),ROWS('6. Patients'!ER$10:ER$107))),0)+
IFERROR(SUMPRODUCT('6. Patients'!DE$10:DE$107,OFFSET('6. Patients'!$NU$9,1,MATCH($D42,'6. Patients'!$NV$9:$OO$9,0),ROWS('6. Patients'!ER$10:ER$107))),0),
IFERROR(SUMPRODUCT('6. Patients'!DE$10:DE$107,OFFSET('6. Patients'!$OP$9,1,MATCH($D42,'6. Patients'!$OQ$9:$QN$9,0),ROWS('6. Patients'!ER$10:ER$107))),0)+
IFERROR(SUMPRODUCT('6. Patients'!DE$10:DE$107,OFFSET('6. Patients'!$QO$9,1,MATCH($D42,'6. Patients'!$QP$9:$RI$9,0),ROWS('6. Patients'!ER$10:ER$107))),0)+
IFERROR(SUMPRODUCT('6. Patients'!DE$10:DE$107,OFFSET('6. Patients'!$RJ$9,1,MATCH($D42,'6. Patients'!$RK$9:$TH$9,0),ROWS('6. Patients'!ER$10:ER$107))),0)+
IFERROR(SUMPRODUCT('6. Patients'!DE$10:DE$107,OFFSET('6. Patients'!$TI$9,1,MATCH($D42,'6. Patients'!$TJ$9:$UC$9,0),ROWS('6. Patients'!ER$10:ER$107))),0))+
IFERROR(VLOOKUP($D42,$H$116:$L$146,COLUMNS($H$115:$J$115)-1+AL$7,0)*$E42*$F42*'1. General Inputs'!$J$25,0),0),0)</f>
        <v>0</v>
      </c>
      <c r="AM42" s="775">
        <f ca="1">ROUNDDOWN(IFERROR($F42*$E42*CHOOSE(AM$7,
IFERROR(SUMPRODUCT('6. Patients'!DF$10:DF$107,OFFSET('6. Patients'!$DN$9,1,MATCH($D42,'6. Patients'!$DO$9:$FL$9,0),ROWS('6. Patients'!ES$10:ES$107))),0)+
IFERROR(SUMPRODUCT('6. Patients'!DF$10:DF$107,OFFSET('6. Patients'!$FM$9,1,MATCH($D42,'6. Patients'!$FN$9:$GG$9,0),ROWS('6. Patients'!ES$10:ES$107))),0)+
IFERROR(SUMPRODUCT('6. Patients'!DF$10:DF$107,OFFSET('6. Patients'!$GH$9,1,MATCH($D42,'6. Patients'!$GI$9:$IF$9,0),ROWS('6. Patients'!ES$10:ES$107))),0)+
IFERROR(SUMPRODUCT('6. Patients'!DF$10:DF$107,OFFSET('6. Patients'!$IG$9,1,MATCH($D42,'6. Patients'!$IH$9:$JA$9,0),ROWS('6. Patients'!ES$10:ES$107))),0),
IFERROR(SUMPRODUCT('6. Patients'!DF$10:DF$107,OFFSET('6. Patients'!$JB$9,1,MATCH($D42,'6. Patients'!$JC$9:$KZ$9,0),ROWS('6. Patients'!ES$10:ES$107))),0)+
IFERROR(SUMPRODUCT('6. Patients'!DF$10:DF$107,OFFSET('6. Patients'!$LA$9,1,MATCH($D42,'6. Patients'!$LB$9:$LU$9,0),ROWS('6. Patients'!ES$10:ES$107))),0)+
IFERROR(SUMPRODUCT('6. Patients'!DF$10:DF$107,OFFSET('6. Patients'!$LV$9,1,MATCH($D42,'6. Patients'!$LW$9:$NT$9,0),ROWS('6. Patients'!ES$10:ES$107))),0)+
IFERROR(SUMPRODUCT('6. Patients'!DF$10:DF$107,OFFSET('6. Patients'!$NU$9,1,MATCH($D42,'6. Patients'!$NV$9:$OO$9,0),ROWS('6. Patients'!ES$10:ES$107))),0),
IFERROR(SUMPRODUCT('6. Patients'!DF$10:DF$107,OFFSET('6. Patients'!$OP$9,1,MATCH($D42,'6. Patients'!$OQ$9:$QN$9,0),ROWS('6. Patients'!ES$10:ES$107))),0)+
IFERROR(SUMPRODUCT('6. Patients'!DF$10:DF$107,OFFSET('6. Patients'!$QO$9,1,MATCH($D42,'6. Patients'!$QP$9:$RI$9,0),ROWS('6. Patients'!ES$10:ES$107))),0)+
IFERROR(SUMPRODUCT('6. Patients'!DF$10:DF$107,OFFSET('6. Patients'!$RJ$9,1,MATCH($D42,'6. Patients'!$RK$9:$TH$9,0),ROWS('6. Patients'!ES$10:ES$107))),0)+
IFERROR(SUMPRODUCT('6. Patients'!DF$10:DF$107,OFFSET('6. Patients'!$TI$9,1,MATCH($D42,'6. Patients'!$TJ$9:$UC$9,0),ROWS('6. Patients'!ES$10:ES$107))),0))+
IFERROR(VLOOKUP($D42,$H$116:$L$146,COLUMNS($H$115:$J$115)-1+AM$7,0)*$E42*$F42*'1. General Inputs'!$J$25,0),0),0)</f>
        <v>0</v>
      </c>
      <c r="AN42" s="775">
        <f ca="1">ROUNDDOWN(IFERROR($F42*$E42*CHOOSE(AN$7,
IFERROR(SUMPRODUCT('6. Patients'!DG$10:DG$107,OFFSET('6. Patients'!$DN$9,1,MATCH($D42,'6. Patients'!$DO$9:$FL$9,0),ROWS('6. Patients'!ET$10:ET$107))),0)+
IFERROR(SUMPRODUCT('6. Patients'!DG$10:DG$107,OFFSET('6. Patients'!$FM$9,1,MATCH($D42,'6. Patients'!$FN$9:$GG$9,0),ROWS('6. Patients'!ET$10:ET$107))),0)+
IFERROR(SUMPRODUCT('6. Patients'!DG$10:DG$107,OFFSET('6. Patients'!$GH$9,1,MATCH($D42,'6. Patients'!$GI$9:$IF$9,0),ROWS('6. Patients'!ET$10:ET$107))),0)+
IFERROR(SUMPRODUCT('6. Patients'!DG$10:DG$107,OFFSET('6. Patients'!$IG$9,1,MATCH($D42,'6. Patients'!$IH$9:$JA$9,0),ROWS('6. Patients'!ET$10:ET$107))),0),
IFERROR(SUMPRODUCT('6. Patients'!DG$10:DG$107,OFFSET('6. Patients'!$JB$9,1,MATCH($D42,'6. Patients'!$JC$9:$KZ$9,0),ROWS('6. Patients'!ET$10:ET$107))),0)+
IFERROR(SUMPRODUCT('6. Patients'!DG$10:DG$107,OFFSET('6. Patients'!$LA$9,1,MATCH($D42,'6. Patients'!$LB$9:$LU$9,0),ROWS('6. Patients'!ET$10:ET$107))),0)+
IFERROR(SUMPRODUCT('6. Patients'!DG$10:DG$107,OFFSET('6. Patients'!$LV$9,1,MATCH($D42,'6. Patients'!$LW$9:$NT$9,0),ROWS('6. Patients'!ET$10:ET$107))),0)+
IFERROR(SUMPRODUCT('6. Patients'!DG$10:DG$107,OFFSET('6. Patients'!$NU$9,1,MATCH($D42,'6. Patients'!$NV$9:$OO$9,0),ROWS('6. Patients'!ET$10:ET$107))),0),
IFERROR(SUMPRODUCT('6. Patients'!DG$10:DG$107,OFFSET('6. Patients'!$OP$9,1,MATCH($D42,'6. Patients'!$OQ$9:$QN$9,0),ROWS('6. Patients'!ET$10:ET$107))),0)+
IFERROR(SUMPRODUCT('6. Patients'!DG$10:DG$107,OFFSET('6. Patients'!$QO$9,1,MATCH($D42,'6. Patients'!$QP$9:$RI$9,0),ROWS('6. Patients'!ET$10:ET$107))),0)+
IFERROR(SUMPRODUCT('6. Patients'!DG$10:DG$107,OFFSET('6. Patients'!$RJ$9,1,MATCH($D42,'6. Patients'!$RK$9:$TH$9,0),ROWS('6. Patients'!ET$10:ET$107))),0)+
IFERROR(SUMPRODUCT('6. Patients'!DG$10:DG$107,OFFSET('6. Patients'!$TI$9,1,MATCH($D42,'6. Patients'!$TJ$9:$UC$9,0),ROWS('6. Patients'!ET$10:ET$107))),0))+
IFERROR(VLOOKUP($D42,$H$116:$L$146,COLUMNS($H$115:$J$115)-1+AN$7,0)*$E42*$F42*'1. General Inputs'!$J$25,0),0),0)</f>
        <v>0</v>
      </c>
      <c r="AO42" s="775">
        <f ca="1">ROUNDDOWN(IFERROR($F42*$E42*CHOOSE(AO$7,
IFERROR(SUMPRODUCT('6. Patients'!DH$10:DH$107,OFFSET('6. Patients'!$DN$9,1,MATCH($D42,'6. Patients'!$DO$9:$FL$9,0),ROWS('6. Patients'!EU$10:EU$107))),0)+
IFERROR(SUMPRODUCT('6. Patients'!DH$10:DH$107,OFFSET('6. Patients'!$FM$9,1,MATCH($D42,'6. Patients'!$FN$9:$GG$9,0),ROWS('6. Patients'!EU$10:EU$107))),0)+
IFERROR(SUMPRODUCT('6. Patients'!DH$10:DH$107,OFFSET('6. Patients'!$GH$9,1,MATCH($D42,'6. Patients'!$GI$9:$IF$9,0),ROWS('6. Patients'!EU$10:EU$107))),0)+
IFERROR(SUMPRODUCT('6. Patients'!DH$10:DH$107,OFFSET('6. Patients'!$IG$9,1,MATCH($D42,'6. Patients'!$IH$9:$JA$9,0),ROWS('6. Patients'!EU$10:EU$107))),0),
IFERROR(SUMPRODUCT('6. Patients'!DH$10:DH$107,OFFSET('6. Patients'!$JB$9,1,MATCH($D42,'6. Patients'!$JC$9:$KZ$9,0),ROWS('6. Patients'!EU$10:EU$107))),0)+
IFERROR(SUMPRODUCT('6. Patients'!DH$10:DH$107,OFFSET('6. Patients'!$LA$9,1,MATCH($D42,'6. Patients'!$LB$9:$LU$9,0),ROWS('6. Patients'!EU$10:EU$107))),0)+
IFERROR(SUMPRODUCT('6. Patients'!DH$10:DH$107,OFFSET('6. Patients'!$LV$9,1,MATCH($D42,'6. Patients'!$LW$9:$NT$9,0),ROWS('6. Patients'!EU$10:EU$107))),0)+
IFERROR(SUMPRODUCT('6. Patients'!DH$10:DH$107,OFFSET('6. Patients'!$NU$9,1,MATCH($D42,'6. Patients'!$NV$9:$OO$9,0),ROWS('6. Patients'!EU$10:EU$107))),0),
IFERROR(SUMPRODUCT('6. Patients'!DH$10:DH$107,OFFSET('6. Patients'!$OP$9,1,MATCH($D42,'6. Patients'!$OQ$9:$QN$9,0),ROWS('6. Patients'!EU$10:EU$107))),0)+
IFERROR(SUMPRODUCT('6. Patients'!DH$10:DH$107,OFFSET('6. Patients'!$QO$9,1,MATCH($D42,'6. Patients'!$QP$9:$RI$9,0),ROWS('6. Patients'!EU$10:EU$107))),0)+
IFERROR(SUMPRODUCT('6. Patients'!DH$10:DH$107,OFFSET('6. Patients'!$RJ$9,1,MATCH($D42,'6. Patients'!$RK$9:$TH$9,0),ROWS('6. Patients'!EU$10:EU$107))),0)+
IFERROR(SUMPRODUCT('6. Patients'!DH$10:DH$107,OFFSET('6. Patients'!$TI$9,1,MATCH($D42,'6. Patients'!$TJ$9:$UC$9,0),ROWS('6. Patients'!EU$10:EU$107))),0))+
IFERROR(VLOOKUP($D42,$H$116:$L$146,COLUMNS($H$115:$J$115)-1+AO$7,0)*$E42*$F42*'1. General Inputs'!$J$25,0),0),0)</f>
        <v>0</v>
      </c>
      <c r="AP42" s="775">
        <f ca="1">ROUNDDOWN(IFERROR($F42*$E42*CHOOSE(AP$7,
IFERROR(SUMPRODUCT('6. Patients'!DI$10:DI$107,OFFSET('6. Patients'!$DN$9,1,MATCH($D42,'6. Patients'!$DO$9:$FL$9,0),ROWS('6. Patients'!EV$10:EV$107))),0)+
IFERROR(SUMPRODUCT('6. Patients'!DI$10:DI$107,OFFSET('6. Patients'!$FM$9,1,MATCH($D42,'6. Patients'!$FN$9:$GG$9,0),ROWS('6. Patients'!EV$10:EV$107))),0)+
IFERROR(SUMPRODUCT('6. Patients'!DI$10:DI$107,OFFSET('6. Patients'!$GH$9,1,MATCH($D42,'6. Patients'!$GI$9:$IF$9,0),ROWS('6. Patients'!EV$10:EV$107))),0)+
IFERROR(SUMPRODUCT('6. Patients'!DI$10:DI$107,OFFSET('6. Patients'!$IG$9,1,MATCH($D42,'6. Patients'!$IH$9:$JA$9,0),ROWS('6. Patients'!EV$10:EV$107))),0),
IFERROR(SUMPRODUCT('6. Patients'!DI$10:DI$107,OFFSET('6. Patients'!$JB$9,1,MATCH($D42,'6. Patients'!$JC$9:$KZ$9,0),ROWS('6. Patients'!EV$10:EV$107))),0)+
IFERROR(SUMPRODUCT('6. Patients'!DI$10:DI$107,OFFSET('6. Patients'!$LA$9,1,MATCH($D42,'6. Patients'!$LB$9:$LU$9,0),ROWS('6. Patients'!EV$10:EV$107))),0)+
IFERROR(SUMPRODUCT('6. Patients'!DI$10:DI$107,OFFSET('6. Patients'!$LV$9,1,MATCH($D42,'6. Patients'!$LW$9:$NT$9,0),ROWS('6. Patients'!EV$10:EV$107))),0)+
IFERROR(SUMPRODUCT('6. Patients'!DI$10:DI$107,OFFSET('6. Patients'!$NU$9,1,MATCH($D42,'6. Patients'!$NV$9:$OO$9,0),ROWS('6. Patients'!EV$10:EV$107))),0),
IFERROR(SUMPRODUCT('6. Patients'!DI$10:DI$107,OFFSET('6. Patients'!$OP$9,1,MATCH($D42,'6. Patients'!$OQ$9:$QN$9,0),ROWS('6. Patients'!EV$10:EV$107))),0)+
IFERROR(SUMPRODUCT('6. Patients'!DI$10:DI$107,OFFSET('6. Patients'!$QO$9,1,MATCH($D42,'6. Patients'!$QP$9:$RI$9,0),ROWS('6. Patients'!EV$10:EV$107))),0)+
IFERROR(SUMPRODUCT('6. Patients'!DI$10:DI$107,OFFSET('6. Patients'!$RJ$9,1,MATCH($D42,'6. Patients'!$RK$9:$TH$9,0),ROWS('6. Patients'!EV$10:EV$107))),0)+
IFERROR(SUMPRODUCT('6. Patients'!DI$10:DI$107,OFFSET('6. Patients'!$TI$9,1,MATCH($D42,'6. Patients'!$TJ$9:$UC$9,0),ROWS('6. Patients'!EV$10:EV$107))),0))+
IFERROR(VLOOKUP($D42,$H$116:$L$146,COLUMNS($H$115:$J$115)-1+AP$7,0)*$E42*$F42*'1. General Inputs'!$J$25,0),0),0)</f>
        <v>0</v>
      </c>
      <c r="AQ42" s="775">
        <f ca="1">ROUNDDOWN(IFERROR($F42*$E42*CHOOSE(AQ$7,
IFERROR(SUMPRODUCT('6. Patients'!DJ$10:DJ$107,OFFSET('6. Patients'!$DN$9,1,MATCH($D42,'6. Patients'!$DO$9:$FL$9,0),ROWS('6. Patients'!EW$10:EW$107))),0)+
IFERROR(SUMPRODUCT('6. Patients'!DJ$10:DJ$107,OFFSET('6. Patients'!$FM$9,1,MATCH($D42,'6. Patients'!$FN$9:$GG$9,0),ROWS('6. Patients'!EW$10:EW$107))),0)+
IFERROR(SUMPRODUCT('6. Patients'!DJ$10:DJ$107,OFFSET('6. Patients'!$GH$9,1,MATCH($D42,'6. Patients'!$GI$9:$IF$9,0),ROWS('6. Patients'!EW$10:EW$107))),0)+
IFERROR(SUMPRODUCT('6. Patients'!DJ$10:DJ$107,OFFSET('6. Patients'!$IG$9,1,MATCH($D42,'6. Patients'!$IH$9:$JA$9,0),ROWS('6. Patients'!EW$10:EW$107))),0),
IFERROR(SUMPRODUCT('6. Patients'!DJ$10:DJ$107,OFFSET('6. Patients'!$JB$9,1,MATCH($D42,'6. Patients'!$JC$9:$KZ$9,0),ROWS('6. Patients'!EW$10:EW$107))),0)+
IFERROR(SUMPRODUCT('6. Patients'!DJ$10:DJ$107,OFFSET('6. Patients'!$LA$9,1,MATCH($D42,'6. Patients'!$LB$9:$LU$9,0),ROWS('6. Patients'!EW$10:EW$107))),0)+
IFERROR(SUMPRODUCT('6. Patients'!DJ$10:DJ$107,OFFSET('6. Patients'!$LV$9,1,MATCH($D42,'6. Patients'!$LW$9:$NT$9,0),ROWS('6. Patients'!EW$10:EW$107))),0)+
IFERROR(SUMPRODUCT('6. Patients'!DJ$10:DJ$107,OFFSET('6. Patients'!$NU$9,1,MATCH($D42,'6. Patients'!$NV$9:$OO$9,0),ROWS('6. Patients'!EW$10:EW$107))),0),
IFERROR(SUMPRODUCT('6. Patients'!DJ$10:DJ$107,OFFSET('6. Patients'!$OP$9,1,MATCH($D42,'6. Patients'!$OQ$9:$QN$9,0),ROWS('6. Patients'!EW$10:EW$107))),0)+
IFERROR(SUMPRODUCT('6. Patients'!DJ$10:DJ$107,OFFSET('6. Patients'!$QO$9,1,MATCH($D42,'6. Patients'!$QP$9:$RI$9,0),ROWS('6. Patients'!EW$10:EW$107))),0)+
IFERROR(SUMPRODUCT('6. Patients'!DJ$10:DJ$107,OFFSET('6. Patients'!$RJ$9,1,MATCH($D42,'6. Patients'!$RK$9:$TH$9,0),ROWS('6. Patients'!EW$10:EW$107))),0)+
IFERROR(SUMPRODUCT('6. Patients'!DJ$10:DJ$107,OFFSET('6. Patients'!$TI$9,1,MATCH($D42,'6. Patients'!$TJ$9:$UC$9,0),ROWS('6. Patients'!EW$10:EW$107))),0))+
IFERROR(VLOOKUP($D42,$H$116:$L$146,COLUMNS($H$115:$J$115)-1+AQ$7,0)*$E42*$F42*'1. General Inputs'!$J$25,0),0),0)</f>
        <v>0</v>
      </c>
      <c r="AR42" s="342"/>
      <c r="AZ42" s="335">
        <f ca="1">IFERROR(SUM(OFFSET('7. Consumption'!H42,0,1,,MIN('1. General Inputs'!$J$29,COLUMNS('7. Consumption'!H$9:$AQ$9)-1))),0)+MAX(0,$AQ42*('1. General Inputs'!$J$29-COLUMNS('7. Consumption'!H$9:$AQ$9)+1))</f>
        <v>0</v>
      </c>
      <c r="BA42" s="335">
        <f ca="1">IFERROR(SUM(OFFSET('7. Consumption'!I42,0,1,,MIN('1. General Inputs'!$J$29,COLUMNS('7. Consumption'!I$9:$AQ$9)-1))),0)+MAX(0,$AQ42*('1. General Inputs'!$J$29-COLUMNS('7. Consumption'!I$9:$AQ$9)+1))</f>
        <v>0</v>
      </c>
      <c r="BB42" s="335">
        <f ca="1">IFERROR(SUM(OFFSET('7. Consumption'!J42,0,1,,MIN('1. General Inputs'!$J$29,COLUMNS('7. Consumption'!J$9:$AQ$9)-1))),0)+MAX(0,$AQ42*('1. General Inputs'!$J$29-COLUMNS('7. Consumption'!J$9:$AQ$9)+1))</f>
        <v>0</v>
      </c>
      <c r="BC42" s="335">
        <f ca="1">IFERROR(SUM(OFFSET('7. Consumption'!K42,0,1,,MIN('1. General Inputs'!$J$29,COLUMNS('7. Consumption'!K$9:$AQ$9)-1))),0)+MAX(0,$AQ42*('1. General Inputs'!$J$29-COLUMNS('7. Consumption'!K$9:$AQ$9)+1))</f>
        <v>0</v>
      </c>
      <c r="BD42" s="335">
        <f ca="1">IFERROR(SUM(OFFSET('7. Consumption'!L42,0,1,,MIN('1. General Inputs'!$J$29,COLUMNS('7. Consumption'!L$9:$AQ$9)-1))),0)+MAX(0,$AQ42*('1. General Inputs'!$J$29-COLUMNS('7. Consumption'!L$9:$AQ$9)+1))</f>
        <v>0</v>
      </c>
      <c r="BE42" s="335">
        <f ca="1">IFERROR(SUM(OFFSET('7. Consumption'!M42,0,1,,MIN('1. General Inputs'!$J$29,COLUMNS('7. Consumption'!M$9:$AQ$9)-1))),0)+MAX(0,$AQ42*('1. General Inputs'!$J$29-COLUMNS('7. Consumption'!M$9:$AQ$9)+1))</f>
        <v>0</v>
      </c>
      <c r="BF42" s="335">
        <f ca="1">IFERROR(SUM(OFFSET('7. Consumption'!N42,0,1,,MIN('1. General Inputs'!$J$29,COLUMNS('7. Consumption'!N$9:$AQ$9)-1))),0)+MAX(0,$AQ42*('1. General Inputs'!$J$29-COLUMNS('7. Consumption'!N$9:$AQ$9)+1))</f>
        <v>0</v>
      </c>
      <c r="BG42" s="335">
        <f ca="1">IFERROR(SUM(OFFSET('7. Consumption'!O42,0,1,,MIN('1. General Inputs'!$J$29,COLUMNS('7. Consumption'!O$9:$AQ$9)-1))),0)+MAX(0,$AQ42*('1. General Inputs'!$J$29-COLUMNS('7. Consumption'!O$9:$AQ$9)+1))</f>
        <v>0</v>
      </c>
      <c r="BH42" s="335">
        <f ca="1">IFERROR(SUM(OFFSET('7. Consumption'!P42,0,1,,MIN('1. General Inputs'!$J$29,COLUMNS('7. Consumption'!P$9:$AQ$9)-1))),0)+MAX(0,$AQ42*('1. General Inputs'!$J$29-COLUMNS('7. Consumption'!P$9:$AQ$9)+1))</f>
        <v>0</v>
      </c>
      <c r="BI42" s="335">
        <f ca="1">IFERROR(SUM(OFFSET('7. Consumption'!Q42,0,1,,MIN('1. General Inputs'!$J$29,COLUMNS('7. Consumption'!Q$9:$AQ$9)-1))),0)+MAX(0,$AQ42*('1. General Inputs'!$J$29-COLUMNS('7. Consumption'!Q$9:$AQ$9)+1))</f>
        <v>0</v>
      </c>
      <c r="BJ42" s="335">
        <f ca="1">IFERROR(SUM(OFFSET('7. Consumption'!R42,0,1,,MIN('1. General Inputs'!$J$29,COLUMNS('7. Consumption'!R$9:$AQ$9)-1))),0)+MAX(0,$AQ42*('1. General Inputs'!$J$29-COLUMNS('7. Consumption'!R$9:$AQ$9)+1))</f>
        <v>0</v>
      </c>
      <c r="BK42" s="335">
        <f ca="1">IFERROR(SUM(OFFSET('7. Consumption'!S42,0,1,,MIN('1. General Inputs'!$J$29,COLUMNS('7. Consumption'!S$9:$AQ$9)-1))),0)+MAX(0,$AQ42*('1. General Inputs'!$J$29-COLUMNS('7. Consumption'!S$9:$AQ$9)+1))</f>
        <v>0</v>
      </c>
      <c r="BL42" s="335">
        <f ca="1">IFERROR(SUM(OFFSET('7. Consumption'!T42,0,1,,MIN('1. General Inputs'!$J$29,COLUMNS('7. Consumption'!T$9:$AQ$9)-1))),0)+MAX(0,$AQ42*('1. General Inputs'!$J$29-COLUMNS('7. Consumption'!T$9:$AQ$9)+1))</f>
        <v>0</v>
      </c>
      <c r="BM42" s="335">
        <f ca="1">IFERROR(SUM(OFFSET('7. Consumption'!U42,0,1,,MIN('1. General Inputs'!$J$29,COLUMNS('7. Consumption'!U$9:$AQ$9)-1))),0)+MAX(0,$AQ42*('1. General Inputs'!$J$29-COLUMNS('7. Consumption'!U$9:$AQ$9)+1))</f>
        <v>0</v>
      </c>
      <c r="BN42" s="335">
        <f ca="1">IFERROR(SUM(OFFSET('7. Consumption'!V42,0,1,,MIN('1. General Inputs'!$J$29,COLUMNS('7. Consumption'!V$9:$AQ$9)-1))),0)+MAX(0,$AQ42*('1. General Inputs'!$J$29-COLUMNS('7. Consumption'!V$9:$AQ$9)+1))</f>
        <v>0</v>
      </c>
      <c r="BO42" s="335">
        <f ca="1">IFERROR(SUM(OFFSET('7. Consumption'!W42,0,1,,MIN('1. General Inputs'!$J$29,COLUMNS('7. Consumption'!W$9:$AQ$9)-1))),0)+MAX(0,$AQ42*('1. General Inputs'!$J$29-COLUMNS('7. Consumption'!W$9:$AQ$9)+1))</f>
        <v>0</v>
      </c>
      <c r="BP42" s="335">
        <f ca="1">IFERROR(SUM(OFFSET('7. Consumption'!X42,0,1,,MIN('1. General Inputs'!$J$29,COLUMNS('7. Consumption'!X$9:$AQ$9)-1))),0)+MAX(0,$AQ42*('1. General Inputs'!$J$29-COLUMNS('7. Consumption'!X$9:$AQ$9)+1))</f>
        <v>0</v>
      </c>
      <c r="BQ42" s="335">
        <f ca="1">IFERROR(SUM(OFFSET('7. Consumption'!Y42,0,1,,MIN('1. General Inputs'!$J$29,COLUMNS('7. Consumption'!Y$9:$AQ$9)-1))),0)+MAX(0,$AQ42*('1. General Inputs'!$J$29-COLUMNS('7. Consumption'!Y$9:$AQ$9)+1))</f>
        <v>0</v>
      </c>
      <c r="BR42" s="335">
        <f ca="1">IFERROR(SUM(OFFSET('7. Consumption'!Z42,0,1,,MIN('1. General Inputs'!$J$29,COLUMNS('7. Consumption'!Z$9:$AQ$9)-1))),0)+MAX(0,$AQ42*('1. General Inputs'!$J$29-COLUMNS('7. Consumption'!Z$9:$AQ$9)+1))</f>
        <v>0</v>
      </c>
      <c r="BS42" s="335">
        <f ca="1">IFERROR(SUM(OFFSET('7. Consumption'!AA42,0,1,,MIN('1. General Inputs'!$J$29,COLUMNS('7. Consumption'!AA$9:$AQ$9)-1))),0)+MAX(0,$AQ42*('1. General Inputs'!$J$29-COLUMNS('7. Consumption'!AA$9:$AQ$9)+1))</f>
        <v>0</v>
      </c>
      <c r="BT42" s="335">
        <f ca="1">IFERROR(SUM(OFFSET('7. Consumption'!AB42,0,1,,MIN('1. General Inputs'!$J$29,COLUMNS('7. Consumption'!AB$9:$AQ$9)-1))),0)+MAX(0,$AQ42*('1. General Inputs'!$J$29-COLUMNS('7. Consumption'!AB$9:$AQ$9)+1))</f>
        <v>0</v>
      </c>
      <c r="BU42" s="335">
        <f ca="1">IFERROR(SUM(OFFSET('7. Consumption'!AC42,0,1,,MIN('1. General Inputs'!$J$29,COLUMNS('7. Consumption'!AC$9:$AQ$9)-1))),0)+MAX(0,$AQ42*('1. General Inputs'!$J$29-COLUMNS('7. Consumption'!AC$9:$AQ$9)+1))</f>
        <v>0</v>
      </c>
      <c r="BV42" s="335">
        <f ca="1">IFERROR(SUM(OFFSET('7. Consumption'!AD42,0,1,,MIN('1. General Inputs'!$J$29,COLUMNS('7. Consumption'!AD$9:$AQ$9)-1))),0)+MAX(0,$AQ42*('1. General Inputs'!$J$29-COLUMNS('7. Consumption'!AD$9:$AQ$9)+1))</f>
        <v>0</v>
      </c>
      <c r="BW42" s="335">
        <f ca="1">IFERROR(SUM(OFFSET('7. Consumption'!AE42,0,1,,MIN('1. General Inputs'!$J$29,COLUMNS('7. Consumption'!AE$9:$AQ$9)-1))),0)+MAX(0,$AQ42*('1. General Inputs'!$J$29-COLUMNS('7. Consumption'!AE$9:$AQ$9)+1))</f>
        <v>0</v>
      </c>
      <c r="BX42" s="335">
        <f ca="1">IFERROR(SUM(OFFSET('7. Consumption'!AF42,0,1,,MIN('1. General Inputs'!$J$29,COLUMNS('7. Consumption'!AF$9:$AQ$9)-1))),0)+MAX(0,$AQ42*('1. General Inputs'!$J$29-COLUMNS('7. Consumption'!AF$9:$AQ$9)+1))</f>
        <v>0</v>
      </c>
      <c r="BY42" s="335">
        <f ca="1">IFERROR(SUM(OFFSET('7. Consumption'!AG42,0,1,,MIN('1. General Inputs'!$J$29,COLUMNS('7. Consumption'!AG$9:$AQ$9)-1))),0)+MAX(0,$AQ42*('1. General Inputs'!$J$29-COLUMNS('7. Consumption'!AG$9:$AQ$9)+1))</f>
        <v>0</v>
      </c>
      <c r="BZ42" s="335">
        <f ca="1">IFERROR(SUM(OFFSET('7. Consumption'!AH42,0,1,,MIN('1. General Inputs'!$J$29,COLUMNS('7. Consumption'!AH$9:$AQ$9)-1))),0)+MAX(0,$AQ42*('1. General Inputs'!$J$29-COLUMNS('7. Consumption'!AH$9:$AQ$9)+1))</f>
        <v>0</v>
      </c>
      <c r="CA42" s="335">
        <f ca="1">IFERROR(SUM(OFFSET('7. Consumption'!AI42,0,1,,MIN('1. General Inputs'!$J$29,COLUMNS('7. Consumption'!AI$9:$AQ$9)-1))),0)+MAX(0,$AQ42*('1. General Inputs'!$J$29-COLUMNS('7. Consumption'!AI$9:$AQ$9)+1))</f>
        <v>0</v>
      </c>
      <c r="CB42" s="335">
        <f ca="1">IFERROR(SUM(OFFSET('7. Consumption'!AJ42,0,1,,MIN('1. General Inputs'!$J$29,COLUMNS('7. Consumption'!AJ$9:$AQ$9)-1))),0)+MAX(0,$AQ42*('1. General Inputs'!$J$29-COLUMNS('7. Consumption'!AJ$9:$AQ$9)+1))</f>
        <v>0</v>
      </c>
      <c r="CC42" s="335">
        <f ca="1">IFERROR(SUM(OFFSET('7. Consumption'!AK42,0,1,,MIN('1. General Inputs'!$J$29,COLUMNS('7. Consumption'!AK$9:$AQ$9)-1))),0)+MAX(0,$AQ42*('1. General Inputs'!$J$29-COLUMNS('7. Consumption'!AK$9:$AQ$9)+1))</f>
        <v>0</v>
      </c>
      <c r="CD42" s="335">
        <f ca="1">IFERROR(SUM(OFFSET('7. Consumption'!AL42,0,1,,MIN('1. General Inputs'!$J$29,COLUMNS('7. Consumption'!AL$9:$AQ$9)-1))),0)+MAX(0,$AQ42*('1. General Inputs'!$J$29-COLUMNS('7. Consumption'!AL$9:$AQ$9)+1))</f>
        <v>0</v>
      </c>
      <c r="CE42" s="335">
        <f ca="1">IFERROR(SUM(OFFSET('7. Consumption'!AM42,0,1,,MIN('1. General Inputs'!$J$29,COLUMNS('7. Consumption'!AM$9:$AQ$9)-1))),0)+MAX(0,$AQ42*('1. General Inputs'!$J$29-COLUMNS('7. Consumption'!AM$9:$AQ$9)+1))</f>
        <v>0</v>
      </c>
      <c r="CF42" s="335">
        <f ca="1">IFERROR(SUM(OFFSET('7. Consumption'!AN42,0,1,,MIN('1. General Inputs'!$J$29,COLUMNS('7. Consumption'!AN$9:$AQ$9)-1))),0)+MAX(0,$AQ42*('1. General Inputs'!$J$29-COLUMNS('7. Consumption'!AN$9:$AQ$9)+1))</f>
        <v>0</v>
      </c>
      <c r="CG42" s="335">
        <f ca="1">IFERROR(SUM(OFFSET('7. Consumption'!AO42,0,1,,MIN('1. General Inputs'!$J$29,COLUMNS('7. Consumption'!AO$9:$AQ$9)-1))),0)+MAX(0,$AQ42*('1. General Inputs'!$J$29-COLUMNS('7. Consumption'!AO$9:$AQ$9)+1))</f>
        <v>0</v>
      </c>
      <c r="CH42" s="335">
        <f ca="1">IFERROR(SUM(OFFSET('7. Consumption'!AP42,0,1,,MIN('1. General Inputs'!$J$29,COLUMNS('7. Consumption'!AP$9:$AQ$9)-1))),0)+MAX(0,$AQ42*('1. General Inputs'!$J$29-COLUMNS('7. Consumption'!AP$9:$AQ$9)+1))</f>
        <v>0</v>
      </c>
      <c r="CI42" s="335">
        <f ca="1">IFERROR(SUM(OFFSET('7. Consumption'!AQ42,0,1,,MIN('1. General Inputs'!$J$29,COLUMNS('7. Consumption'!AQ$9:$AQ$9)-1))),0)+MAX(0,$AQ42*('1. General Inputs'!$J$29-COLUMNS('7. Consumption'!AQ$9:$AQ$9)+1))</f>
        <v>0</v>
      </c>
    </row>
    <row r="43" spans="2:87" x14ac:dyDescent="0.3">
      <c r="B43" s="772"/>
      <c r="C43" s="772" t="str">
        <f>IFERROR(VLOOKUP(ROWS($C$9:$C43),'5. Form Breakdown'!$AI$11:$AJ$138,COLUMNS('5. Form Breakdown'!$AI$11:$AJ$11),0),"")</f>
        <v>EFV 600 - tab</v>
      </c>
      <c r="D43" s="772" t="str">
        <f>IFERROR(VLOOKUP($C43,'5a. Dosing'!$E$11:$F$138,2,0),"")</f>
        <v>EFV</v>
      </c>
      <c r="E43" s="773" t="str">
        <f>IFERROR(INDEX('5. Form Breakdown'!$AL$11:$BL$138,MATCH('7. Consumption'!$C43,'5. Form Breakdown'!$AK$11:$AK$138,0),MATCH('5. Form Breakdown'!$AX$10,'5. Form Breakdown'!$AL$10:$BL$10,0)),"")</f>
        <v/>
      </c>
      <c r="F43" s="774">
        <f>IFERROR(INDEX('5. Form Breakdown'!$AL$11:$BL$138,MATCH('7. Consumption'!$C43,'5. Form Breakdown'!$AK$11:$AK$138,0),MATCH('5. Form Breakdown'!$BL$10,'5. Form Breakdown'!$AL$10:$BL$10,0)),"")</f>
        <v>0</v>
      </c>
      <c r="H43" s="775">
        <f ca="1">ROUNDDOWN(IFERROR($F43*$E43*CHOOSE(H$7,
IFERROR(SUMPRODUCT('6. Patients'!CA$10:CA$107,OFFSET('6. Patients'!$DN$9,1,MATCH($D43,'6. Patients'!$DO$9:$FL$9,0),ROWS('6. Patients'!DN$10:DN$107))),0)+
IFERROR(SUMPRODUCT('6. Patients'!CA$10:CA$107,OFFSET('6. Patients'!$FM$9,1,MATCH($D43,'6. Patients'!$FN$9:$GG$9,0),ROWS('6. Patients'!DN$10:DN$107))),0)+
IFERROR(SUMPRODUCT('6. Patients'!CA$10:CA$107,OFFSET('6. Patients'!$GH$9,1,MATCH($D43,'6. Patients'!$GI$9:$IF$9,0),ROWS('6. Patients'!DN$10:DN$107))),0)+
IFERROR(SUMPRODUCT('6. Patients'!CA$10:CA$107,OFFSET('6. Patients'!$IG$9,1,MATCH($D43,'6. Patients'!$IH$9:$JA$9,0),ROWS('6. Patients'!DN$10:DN$107))),0),
IFERROR(SUMPRODUCT('6. Patients'!CA$10:CA$107,OFFSET('6. Patients'!$JB$9,1,MATCH($D43,'6. Patients'!$JC$9:$KZ$9,0),ROWS('6. Patients'!DN$10:DN$107))),0)+
IFERROR(SUMPRODUCT('6. Patients'!CA$10:CA$107,OFFSET('6. Patients'!$LA$9,1,MATCH($D43,'6. Patients'!$LB$9:$LU$9,0),ROWS('6. Patients'!DN$10:DN$107))),0)+
IFERROR(SUMPRODUCT('6. Patients'!CA$10:CA$107,OFFSET('6. Patients'!$LV$9,1,MATCH($D43,'6. Patients'!$LW$9:$NT$9,0),ROWS('6. Patients'!DN$10:DN$107))),0)+
IFERROR(SUMPRODUCT('6. Patients'!CA$10:CA$107,OFFSET('6. Patients'!$NU$9,1,MATCH($D43,'6. Patients'!$NV$9:$OO$9,0),ROWS('6. Patients'!DN$10:DN$107))),0),
IFERROR(SUMPRODUCT('6. Patients'!CA$10:CA$107,OFFSET('6. Patients'!$OP$9,1,MATCH($D43,'6. Patients'!$OQ$9:$QN$9,0),ROWS('6. Patients'!DN$10:DN$107))),0)+
IFERROR(SUMPRODUCT('6. Patients'!CA$10:CA$107,OFFSET('6. Patients'!$QO$9,1,MATCH($D43,'6. Patients'!$QP$9:$RI$9,0),ROWS('6. Patients'!DN$10:DN$107))),0)+
IFERROR(SUMPRODUCT('6. Patients'!CA$10:CA$107,OFFSET('6. Patients'!$RJ$9,1,MATCH($D43,'6. Patients'!$RK$9:$TH$9,0),ROWS('6. Patients'!DN$10:DN$107))),0)+
IFERROR(SUMPRODUCT('6. Patients'!CA$10:CA$107,OFFSET('6. Patients'!$TI$9,1,MATCH($D43,'6. Patients'!$TJ$9:$UC$9,0),ROWS('6. Patients'!DN$10:DN$107))),0))+
IFERROR(VLOOKUP($D43,$H$116:$L$146,COLUMNS($H$115:$J$115)-1+H$7,0)*$E43*$F43*'1. General Inputs'!$J$25,0),0),0)</f>
        <v>0</v>
      </c>
      <c r="I43" s="775">
        <f ca="1">ROUNDDOWN(IFERROR($F43*$E43*CHOOSE(I$7,
IFERROR(SUMPRODUCT('6. Patients'!CB$10:CB$107,OFFSET('6. Patients'!$DN$9,1,MATCH($D43,'6. Patients'!$DO$9:$FL$9,0),ROWS('6. Patients'!DO$10:DO$107))),0)+
IFERROR(SUMPRODUCT('6. Patients'!CB$10:CB$107,OFFSET('6. Patients'!$FM$9,1,MATCH($D43,'6. Patients'!$FN$9:$GG$9,0),ROWS('6. Patients'!DO$10:DO$107))),0)+
IFERROR(SUMPRODUCT('6. Patients'!CB$10:CB$107,OFFSET('6. Patients'!$GH$9,1,MATCH($D43,'6. Patients'!$GI$9:$IF$9,0),ROWS('6. Patients'!DO$10:DO$107))),0)+
IFERROR(SUMPRODUCT('6. Patients'!CB$10:CB$107,OFFSET('6. Patients'!$IG$9,1,MATCH($D43,'6. Patients'!$IH$9:$JA$9,0),ROWS('6. Patients'!DO$10:DO$107))),0),
IFERROR(SUMPRODUCT('6. Patients'!CB$10:CB$107,OFFSET('6. Patients'!$JB$9,1,MATCH($D43,'6. Patients'!$JC$9:$KZ$9,0),ROWS('6. Patients'!DO$10:DO$107))),0)+
IFERROR(SUMPRODUCT('6. Patients'!CB$10:CB$107,OFFSET('6. Patients'!$LA$9,1,MATCH($D43,'6. Patients'!$LB$9:$LU$9,0),ROWS('6. Patients'!DO$10:DO$107))),0)+
IFERROR(SUMPRODUCT('6. Patients'!CB$10:CB$107,OFFSET('6. Patients'!$LV$9,1,MATCH($D43,'6. Patients'!$LW$9:$NT$9,0),ROWS('6. Patients'!DO$10:DO$107))),0)+
IFERROR(SUMPRODUCT('6. Patients'!CB$10:CB$107,OFFSET('6. Patients'!$NU$9,1,MATCH($D43,'6. Patients'!$NV$9:$OO$9,0),ROWS('6. Patients'!DO$10:DO$107))),0),
IFERROR(SUMPRODUCT('6. Patients'!CB$10:CB$107,OFFSET('6. Patients'!$OP$9,1,MATCH($D43,'6. Patients'!$OQ$9:$QN$9,0),ROWS('6. Patients'!DO$10:DO$107))),0)+
IFERROR(SUMPRODUCT('6. Patients'!CB$10:CB$107,OFFSET('6. Patients'!$QO$9,1,MATCH($D43,'6. Patients'!$QP$9:$RI$9,0),ROWS('6. Patients'!DO$10:DO$107))),0)+
IFERROR(SUMPRODUCT('6. Patients'!CB$10:CB$107,OFFSET('6. Patients'!$RJ$9,1,MATCH($D43,'6. Patients'!$RK$9:$TH$9,0),ROWS('6. Patients'!DO$10:DO$107))),0)+
IFERROR(SUMPRODUCT('6. Patients'!CB$10:CB$107,OFFSET('6. Patients'!$TI$9,1,MATCH($D43,'6. Patients'!$TJ$9:$UC$9,0),ROWS('6. Patients'!DO$10:DO$107))),0))+
IFERROR(VLOOKUP($D43,$H$116:$L$146,COLUMNS($H$115:$J$115)-1+I$7,0)*$E43*$F43*'1. General Inputs'!$J$25,0),0),0)</f>
        <v>0</v>
      </c>
      <c r="J43" s="775">
        <f ca="1">ROUNDDOWN(IFERROR($F43*$E43*CHOOSE(J$7,
IFERROR(SUMPRODUCT('6. Patients'!CC$10:CC$107,OFFSET('6. Patients'!$DN$9,1,MATCH($D43,'6. Patients'!$DO$9:$FL$9,0),ROWS('6. Patients'!DP$10:DP$107))),0)+
IFERROR(SUMPRODUCT('6. Patients'!CC$10:CC$107,OFFSET('6. Patients'!$FM$9,1,MATCH($D43,'6. Patients'!$FN$9:$GG$9,0),ROWS('6. Patients'!DP$10:DP$107))),0)+
IFERROR(SUMPRODUCT('6. Patients'!CC$10:CC$107,OFFSET('6. Patients'!$GH$9,1,MATCH($D43,'6. Patients'!$GI$9:$IF$9,0),ROWS('6. Patients'!DP$10:DP$107))),0)+
IFERROR(SUMPRODUCT('6. Patients'!CC$10:CC$107,OFFSET('6. Patients'!$IG$9,1,MATCH($D43,'6. Patients'!$IH$9:$JA$9,0),ROWS('6. Patients'!DP$10:DP$107))),0),
IFERROR(SUMPRODUCT('6. Patients'!CC$10:CC$107,OFFSET('6. Patients'!$JB$9,1,MATCH($D43,'6. Patients'!$JC$9:$KZ$9,0),ROWS('6. Patients'!DP$10:DP$107))),0)+
IFERROR(SUMPRODUCT('6. Patients'!CC$10:CC$107,OFFSET('6. Patients'!$LA$9,1,MATCH($D43,'6. Patients'!$LB$9:$LU$9,0),ROWS('6. Patients'!DP$10:DP$107))),0)+
IFERROR(SUMPRODUCT('6. Patients'!CC$10:CC$107,OFFSET('6. Patients'!$LV$9,1,MATCH($D43,'6. Patients'!$LW$9:$NT$9,0),ROWS('6. Patients'!DP$10:DP$107))),0)+
IFERROR(SUMPRODUCT('6. Patients'!CC$10:CC$107,OFFSET('6. Patients'!$NU$9,1,MATCH($D43,'6. Patients'!$NV$9:$OO$9,0),ROWS('6. Patients'!DP$10:DP$107))),0),
IFERROR(SUMPRODUCT('6. Patients'!CC$10:CC$107,OFFSET('6. Patients'!$OP$9,1,MATCH($D43,'6. Patients'!$OQ$9:$QN$9,0),ROWS('6. Patients'!DP$10:DP$107))),0)+
IFERROR(SUMPRODUCT('6. Patients'!CC$10:CC$107,OFFSET('6. Patients'!$QO$9,1,MATCH($D43,'6. Patients'!$QP$9:$RI$9,0),ROWS('6. Patients'!DP$10:DP$107))),0)+
IFERROR(SUMPRODUCT('6. Patients'!CC$10:CC$107,OFFSET('6. Patients'!$RJ$9,1,MATCH($D43,'6. Patients'!$RK$9:$TH$9,0),ROWS('6. Patients'!DP$10:DP$107))),0)+
IFERROR(SUMPRODUCT('6. Patients'!CC$10:CC$107,OFFSET('6. Patients'!$TI$9,1,MATCH($D43,'6. Patients'!$TJ$9:$UC$9,0),ROWS('6. Patients'!DP$10:DP$107))),0))+
IFERROR(VLOOKUP($D43,$H$116:$L$146,COLUMNS($H$115:$J$115)-1+J$7,0)*$E43*$F43*'1. General Inputs'!$J$25,0),0),0)</f>
        <v>0</v>
      </c>
      <c r="K43" s="775">
        <f ca="1">ROUNDDOWN(IFERROR($F43*$E43*CHOOSE(K$7,
IFERROR(SUMPRODUCT('6. Patients'!CD$10:CD$107,OFFSET('6. Patients'!$DN$9,1,MATCH($D43,'6. Patients'!$DO$9:$FL$9,0),ROWS('6. Patients'!DQ$10:DQ$107))),0)+
IFERROR(SUMPRODUCT('6. Patients'!CD$10:CD$107,OFFSET('6. Patients'!$FM$9,1,MATCH($D43,'6. Patients'!$FN$9:$GG$9,0),ROWS('6. Patients'!DQ$10:DQ$107))),0)+
IFERROR(SUMPRODUCT('6. Patients'!CD$10:CD$107,OFFSET('6. Patients'!$GH$9,1,MATCH($D43,'6. Patients'!$GI$9:$IF$9,0),ROWS('6. Patients'!DQ$10:DQ$107))),0)+
IFERROR(SUMPRODUCT('6. Patients'!CD$10:CD$107,OFFSET('6. Patients'!$IG$9,1,MATCH($D43,'6. Patients'!$IH$9:$JA$9,0),ROWS('6. Patients'!DQ$10:DQ$107))),0),
IFERROR(SUMPRODUCT('6. Patients'!CD$10:CD$107,OFFSET('6. Patients'!$JB$9,1,MATCH($D43,'6. Patients'!$JC$9:$KZ$9,0),ROWS('6. Patients'!DQ$10:DQ$107))),0)+
IFERROR(SUMPRODUCT('6. Patients'!CD$10:CD$107,OFFSET('6. Patients'!$LA$9,1,MATCH($D43,'6. Patients'!$LB$9:$LU$9,0),ROWS('6. Patients'!DQ$10:DQ$107))),0)+
IFERROR(SUMPRODUCT('6. Patients'!CD$10:CD$107,OFFSET('6. Patients'!$LV$9,1,MATCH($D43,'6. Patients'!$LW$9:$NT$9,0),ROWS('6. Patients'!DQ$10:DQ$107))),0)+
IFERROR(SUMPRODUCT('6. Patients'!CD$10:CD$107,OFFSET('6. Patients'!$NU$9,1,MATCH($D43,'6. Patients'!$NV$9:$OO$9,0),ROWS('6. Patients'!DQ$10:DQ$107))),0),
IFERROR(SUMPRODUCT('6. Patients'!CD$10:CD$107,OFFSET('6. Patients'!$OP$9,1,MATCH($D43,'6. Patients'!$OQ$9:$QN$9,0),ROWS('6. Patients'!DQ$10:DQ$107))),0)+
IFERROR(SUMPRODUCT('6. Patients'!CD$10:CD$107,OFFSET('6. Patients'!$QO$9,1,MATCH($D43,'6. Patients'!$QP$9:$RI$9,0),ROWS('6. Patients'!DQ$10:DQ$107))),0)+
IFERROR(SUMPRODUCT('6. Patients'!CD$10:CD$107,OFFSET('6. Patients'!$RJ$9,1,MATCH($D43,'6. Patients'!$RK$9:$TH$9,0),ROWS('6. Patients'!DQ$10:DQ$107))),0)+
IFERROR(SUMPRODUCT('6. Patients'!CD$10:CD$107,OFFSET('6. Patients'!$TI$9,1,MATCH($D43,'6. Patients'!$TJ$9:$UC$9,0),ROWS('6. Patients'!DQ$10:DQ$107))),0))+
IFERROR(VLOOKUP($D43,$H$116:$L$146,COLUMNS($H$115:$J$115)-1+K$7,0)*$E43*$F43*'1. General Inputs'!$J$25,0),0),0)</f>
        <v>0</v>
      </c>
      <c r="L43" s="775">
        <f ca="1">ROUNDDOWN(IFERROR($F43*$E43*CHOOSE(L$7,
IFERROR(SUMPRODUCT('6. Patients'!CE$10:CE$107,OFFSET('6. Patients'!$DN$9,1,MATCH($D43,'6. Patients'!$DO$9:$FL$9,0),ROWS('6. Patients'!DR$10:DR$107))),0)+
IFERROR(SUMPRODUCT('6. Patients'!CE$10:CE$107,OFFSET('6. Patients'!$FM$9,1,MATCH($D43,'6. Patients'!$FN$9:$GG$9,0),ROWS('6. Patients'!DR$10:DR$107))),0)+
IFERROR(SUMPRODUCT('6. Patients'!CE$10:CE$107,OFFSET('6. Patients'!$GH$9,1,MATCH($D43,'6. Patients'!$GI$9:$IF$9,0),ROWS('6. Patients'!DR$10:DR$107))),0)+
IFERROR(SUMPRODUCT('6. Patients'!CE$10:CE$107,OFFSET('6. Patients'!$IG$9,1,MATCH($D43,'6. Patients'!$IH$9:$JA$9,0),ROWS('6. Patients'!DR$10:DR$107))),0),
IFERROR(SUMPRODUCT('6. Patients'!CE$10:CE$107,OFFSET('6. Patients'!$JB$9,1,MATCH($D43,'6. Patients'!$JC$9:$KZ$9,0),ROWS('6. Patients'!DR$10:DR$107))),0)+
IFERROR(SUMPRODUCT('6. Patients'!CE$10:CE$107,OFFSET('6. Patients'!$LA$9,1,MATCH($D43,'6. Patients'!$LB$9:$LU$9,0),ROWS('6. Patients'!DR$10:DR$107))),0)+
IFERROR(SUMPRODUCT('6. Patients'!CE$10:CE$107,OFFSET('6. Patients'!$LV$9,1,MATCH($D43,'6. Patients'!$LW$9:$NT$9,0),ROWS('6. Patients'!DR$10:DR$107))),0)+
IFERROR(SUMPRODUCT('6. Patients'!CE$10:CE$107,OFFSET('6. Patients'!$NU$9,1,MATCH($D43,'6. Patients'!$NV$9:$OO$9,0),ROWS('6. Patients'!DR$10:DR$107))),0),
IFERROR(SUMPRODUCT('6. Patients'!CE$10:CE$107,OFFSET('6. Patients'!$OP$9,1,MATCH($D43,'6. Patients'!$OQ$9:$QN$9,0),ROWS('6. Patients'!DR$10:DR$107))),0)+
IFERROR(SUMPRODUCT('6. Patients'!CE$10:CE$107,OFFSET('6. Patients'!$QO$9,1,MATCH($D43,'6. Patients'!$QP$9:$RI$9,0),ROWS('6. Patients'!DR$10:DR$107))),0)+
IFERROR(SUMPRODUCT('6. Patients'!CE$10:CE$107,OFFSET('6. Patients'!$RJ$9,1,MATCH($D43,'6. Patients'!$RK$9:$TH$9,0),ROWS('6. Patients'!DR$10:DR$107))),0)+
IFERROR(SUMPRODUCT('6. Patients'!CE$10:CE$107,OFFSET('6. Patients'!$TI$9,1,MATCH($D43,'6. Patients'!$TJ$9:$UC$9,0),ROWS('6. Patients'!DR$10:DR$107))),0))+
IFERROR(VLOOKUP($D43,$H$116:$L$146,COLUMNS($H$115:$J$115)-1+L$7,0)*$E43*$F43*'1. General Inputs'!$J$25,0),0),0)</f>
        <v>0</v>
      </c>
      <c r="M43" s="775">
        <f ca="1">ROUNDDOWN(IFERROR($F43*$E43*CHOOSE(M$7,
IFERROR(SUMPRODUCT('6. Patients'!CF$10:CF$107,OFFSET('6. Patients'!$DN$9,1,MATCH($D43,'6. Patients'!$DO$9:$FL$9,0),ROWS('6. Patients'!DS$10:DS$107))),0)+
IFERROR(SUMPRODUCT('6. Patients'!CF$10:CF$107,OFFSET('6. Patients'!$FM$9,1,MATCH($D43,'6. Patients'!$FN$9:$GG$9,0),ROWS('6. Patients'!DS$10:DS$107))),0)+
IFERROR(SUMPRODUCT('6. Patients'!CF$10:CF$107,OFFSET('6. Patients'!$GH$9,1,MATCH($D43,'6. Patients'!$GI$9:$IF$9,0),ROWS('6. Patients'!DS$10:DS$107))),0)+
IFERROR(SUMPRODUCT('6. Patients'!CF$10:CF$107,OFFSET('6. Patients'!$IG$9,1,MATCH($D43,'6. Patients'!$IH$9:$JA$9,0),ROWS('6. Patients'!DS$10:DS$107))),0),
IFERROR(SUMPRODUCT('6. Patients'!CF$10:CF$107,OFFSET('6. Patients'!$JB$9,1,MATCH($D43,'6. Patients'!$JC$9:$KZ$9,0),ROWS('6. Patients'!DS$10:DS$107))),0)+
IFERROR(SUMPRODUCT('6. Patients'!CF$10:CF$107,OFFSET('6. Patients'!$LA$9,1,MATCH($D43,'6. Patients'!$LB$9:$LU$9,0),ROWS('6. Patients'!DS$10:DS$107))),0)+
IFERROR(SUMPRODUCT('6. Patients'!CF$10:CF$107,OFFSET('6. Patients'!$LV$9,1,MATCH($D43,'6. Patients'!$LW$9:$NT$9,0),ROWS('6. Patients'!DS$10:DS$107))),0)+
IFERROR(SUMPRODUCT('6. Patients'!CF$10:CF$107,OFFSET('6. Patients'!$NU$9,1,MATCH($D43,'6. Patients'!$NV$9:$OO$9,0),ROWS('6. Patients'!DS$10:DS$107))),0),
IFERROR(SUMPRODUCT('6. Patients'!CF$10:CF$107,OFFSET('6. Patients'!$OP$9,1,MATCH($D43,'6. Patients'!$OQ$9:$QN$9,0),ROWS('6. Patients'!DS$10:DS$107))),0)+
IFERROR(SUMPRODUCT('6. Patients'!CF$10:CF$107,OFFSET('6. Patients'!$QO$9,1,MATCH($D43,'6. Patients'!$QP$9:$RI$9,0),ROWS('6. Patients'!DS$10:DS$107))),0)+
IFERROR(SUMPRODUCT('6. Patients'!CF$10:CF$107,OFFSET('6. Patients'!$RJ$9,1,MATCH($D43,'6. Patients'!$RK$9:$TH$9,0),ROWS('6. Patients'!DS$10:DS$107))),0)+
IFERROR(SUMPRODUCT('6. Patients'!CF$10:CF$107,OFFSET('6. Patients'!$TI$9,1,MATCH($D43,'6. Patients'!$TJ$9:$UC$9,0),ROWS('6. Patients'!DS$10:DS$107))),0))+
IFERROR(VLOOKUP($D43,$H$116:$L$146,COLUMNS($H$115:$J$115)-1+M$7,0)*$E43*$F43*'1. General Inputs'!$J$25,0),0),0)</f>
        <v>0</v>
      </c>
      <c r="N43" s="775">
        <f ca="1">ROUNDDOWN(IFERROR($F43*$E43*CHOOSE(N$7,
IFERROR(SUMPRODUCT('6. Patients'!CG$10:CG$107,OFFSET('6. Patients'!$DN$9,1,MATCH($D43,'6. Patients'!$DO$9:$FL$9,0),ROWS('6. Patients'!DT$10:DT$107))),0)+
IFERROR(SUMPRODUCT('6. Patients'!CG$10:CG$107,OFFSET('6. Patients'!$FM$9,1,MATCH($D43,'6. Patients'!$FN$9:$GG$9,0),ROWS('6. Patients'!DT$10:DT$107))),0)+
IFERROR(SUMPRODUCT('6. Patients'!CG$10:CG$107,OFFSET('6. Patients'!$GH$9,1,MATCH($D43,'6. Patients'!$GI$9:$IF$9,0),ROWS('6. Patients'!DT$10:DT$107))),0)+
IFERROR(SUMPRODUCT('6. Patients'!CG$10:CG$107,OFFSET('6. Patients'!$IG$9,1,MATCH($D43,'6. Patients'!$IH$9:$JA$9,0),ROWS('6. Patients'!DT$10:DT$107))),0),
IFERROR(SUMPRODUCT('6. Patients'!CG$10:CG$107,OFFSET('6. Patients'!$JB$9,1,MATCH($D43,'6. Patients'!$JC$9:$KZ$9,0),ROWS('6. Patients'!DT$10:DT$107))),0)+
IFERROR(SUMPRODUCT('6. Patients'!CG$10:CG$107,OFFSET('6. Patients'!$LA$9,1,MATCH($D43,'6. Patients'!$LB$9:$LU$9,0),ROWS('6. Patients'!DT$10:DT$107))),0)+
IFERROR(SUMPRODUCT('6. Patients'!CG$10:CG$107,OFFSET('6. Patients'!$LV$9,1,MATCH($D43,'6. Patients'!$LW$9:$NT$9,0),ROWS('6. Patients'!DT$10:DT$107))),0)+
IFERROR(SUMPRODUCT('6. Patients'!CG$10:CG$107,OFFSET('6. Patients'!$NU$9,1,MATCH($D43,'6. Patients'!$NV$9:$OO$9,0),ROWS('6. Patients'!DT$10:DT$107))),0),
IFERROR(SUMPRODUCT('6. Patients'!CG$10:CG$107,OFFSET('6. Patients'!$OP$9,1,MATCH($D43,'6. Patients'!$OQ$9:$QN$9,0),ROWS('6. Patients'!DT$10:DT$107))),0)+
IFERROR(SUMPRODUCT('6. Patients'!CG$10:CG$107,OFFSET('6. Patients'!$QO$9,1,MATCH($D43,'6. Patients'!$QP$9:$RI$9,0),ROWS('6. Patients'!DT$10:DT$107))),0)+
IFERROR(SUMPRODUCT('6. Patients'!CG$10:CG$107,OFFSET('6. Patients'!$RJ$9,1,MATCH($D43,'6. Patients'!$RK$9:$TH$9,0),ROWS('6. Patients'!DT$10:DT$107))),0)+
IFERROR(SUMPRODUCT('6. Patients'!CG$10:CG$107,OFFSET('6. Patients'!$TI$9,1,MATCH($D43,'6. Patients'!$TJ$9:$UC$9,0),ROWS('6. Patients'!DT$10:DT$107))),0))+
IFERROR(VLOOKUP($D43,$H$116:$L$146,COLUMNS($H$115:$J$115)-1+N$7,0)*$E43*$F43*'1. General Inputs'!$J$25,0),0),0)</f>
        <v>0</v>
      </c>
      <c r="O43" s="775">
        <f ca="1">ROUNDDOWN(IFERROR($F43*$E43*CHOOSE(O$7,
IFERROR(SUMPRODUCT('6. Patients'!CH$10:CH$107,OFFSET('6. Patients'!$DN$9,1,MATCH($D43,'6. Patients'!$DO$9:$FL$9,0),ROWS('6. Patients'!DU$10:DU$107))),0)+
IFERROR(SUMPRODUCT('6. Patients'!CH$10:CH$107,OFFSET('6. Patients'!$FM$9,1,MATCH($D43,'6. Patients'!$FN$9:$GG$9,0),ROWS('6. Patients'!DU$10:DU$107))),0)+
IFERROR(SUMPRODUCT('6. Patients'!CH$10:CH$107,OFFSET('6. Patients'!$GH$9,1,MATCH($D43,'6. Patients'!$GI$9:$IF$9,0),ROWS('6. Patients'!DU$10:DU$107))),0)+
IFERROR(SUMPRODUCT('6. Patients'!CH$10:CH$107,OFFSET('6. Patients'!$IG$9,1,MATCH($D43,'6. Patients'!$IH$9:$JA$9,0),ROWS('6. Patients'!DU$10:DU$107))),0),
IFERROR(SUMPRODUCT('6. Patients'!CH$10:CH$107,OFFSET('6. Patients'!$JB$9,1,MATCH($D43,'6. Patients'!$JC$9:$KZ$9,0),ROWS('6. Patients'!DU$10:DU$107))),0)+
IFERROR(SUMPRODUCT('6. Patients'!CH$10:CH$107,OFFSET('6. Patients'!$LA$9,1,MATCH($D43,'6. Patients'!$LB$9:$LU$9,0),ROWS('6. Patients'!DU$10:DU$107))),0)+
IFERROR(SUMPRODUCT('6. Patients'!CH$10:CH$107,OFFSET('6. Patients'!$LV$9,1,MATCH($D43,'6. Patients'!$LW$9:$NT$9,0),ROWS('6. Patients'!DU$10:DU$107))),0)+
IFERROR(SUMPRODUCT('6. Patients'!CH$10:CH$107,OFFSET('6. Patients'!$NU$9,1,MATCH($D43,'6. Patients'!$NV$9:$OO$9,0),ROWS('6. Patients'!DU$10:DU$107))),0),
IFERROR(SUMPRODUCT('6. Patients'!CH$10:CH$107,OFFSET('6. Patients'!$OP$9,1,MATCH($D43,'6. Patients'!$OQ$9:$QN$9,0),ROWS('6. Patients'!DU$10:DU$107))),0)+
IFERROR(SUMPRODUCT('6. Patients'!CH$10:CH$107,OFFSET('6. Patients'!$QO$9,1,MATCH($D43,'6. Patients'!$QP$9:$RI$9,0),ROWS('6. Patients'!DU$10:DU$107))),0)+
IFERROR(SUMPRODUCT('6. Patients'!CH$10:CH$107,OFFSET('6. Patients'!$RJ$9,1,MATCH($D43,'6. Patients'!$RK$9:$TH$9,0),ROWS('6. Patients'!DU$10:DU$107))),0)+
IFERROR(SUMPRODUCT('6. Patients'!CH$10:CH$107,OFFSET('6. Patients'!$TI$9,1,MATCH($D43,'6. Patients'!$TJ$9:$UC$9,0),ROWS('6. Patients'!DU$10:DU$107))),0))+
IFERROR(VLOOKUP($D43,$H$116:$L$146,COLUMNS($H$115:$J$115)-1+O$7,0)*$E43*$F43*'1. General Inputs'!$J$25,0),0),0)</f>
        <v>0</v>
      </c>
      <c r="P43" s="775">
        <f ca="1">ROUNDDOWN(IFERROR($F43*$E43*CHOOSE(P$7,
IFERROR(SUMPRODUCT('6. Patients'!CI$10:CI$107,OFFSET('6. Patients'!$DN$9,1,MATCH($D43,'6. Patients'!$DO$9:$FL$9,0),ROWS('6. Patients'!DV$10:DV$107))),0)+
IFERROR(SUMPRODUCT('6. Patients'!CI$10:CI$107,OFFSET('6. Patients'!$FM$9,1,MATCH($D43,'6. Patients'!$FN$9:$GG$9,0),ROWS('6. Patients'!DV$10:DV$107))),0)+
IFERROR(SUMPRODUCT('6. Patients'!CI$10:CI$107,OFFSET('6. Patients'!$GH$9,1,MATCH($D43,'6. Patients'!$GI$9:$IF$9,0),ROWS('6. Patients'!DV$10:DV$107))),0)+
IFERROR(SUMPRODUCT('6. Patients'!CI$10:CI$107,OFFSET('6. Patients'!$IG$9,1,MATCH($D43,'6. Patients'!$IH$9:$JA$9,0),ROWS('6. Patients'!DV$10:DV$107))),0),
IFERROR(SUMPRODUCT('6. Patients'!CI$10:CI$107,OFFSET('6. Patients'!$JB$9,1,MATCH($D43,'6. Patients'!$JC$9:$KZ$9,0),ROWS('6. Patients'!DV$10:DV$107))),0)+
IFERROR(SUMPRODUCT('6. Patients'!CI$10:CI$107,OFFSET('6. Patients'!$LA$9,1,MATCH($D43,'6. Patients'!$LB$9:$LU$9,0),ROWS('6. Patients'!DV$10:DV$107))),0)+
IFERROR(SUMPRODUCT('6. Patients'!CI$10:CI$107,OFFSET('6. Patients'!$LV$9,1,MATCH($D43,'6. Patients'!$LW$9:$NT$9,0),ROWS('6. Patients'!DV$10:DV$107))),0)+
IFERROR(SUMPRODUCT('6. Patients'!CI$10:CI$107,OFFSET('6. Patients'!$NU$9,1,MATCH($D43,'6. Patients'!$NV$9:$OO$9,0),ROWS('6. Patients'!DV$10:DV$107))),0),
IFERROR(SUMPRODUCT('6. Patients'!CI$10:CI$107,OFFSET('6. Patients'!$OP$9,1,MATCH($D43,'6. Patients'!$OQ$9:$QN$9,0),ROWS('6. Patients'!DV$10:DV$107))),0)+
IFERROR(SUMPRODUCT('6. Patients'!CI$10:CI$107,OFFSET('6. Patients'!$QO$9,1,MATCH($D43,'6. Patients'!$QP$9:$RI$9,0),ROWS('6. Patients'!DV$10:DV$107))),0)+
IFERROR(SUMPRODUCT('6. Patients'!CI$10:CI$107,OFFSET('6. Patients'!$RJ$9,1,MATCH($D43,'6. Patients'!$RK$9:$TH$9,0),ROWS('6. Patients'!DV$10:DV$107))),0)+
IFERROR(SUMPRODUCT('6. Patients'!CI$10:CI$107,OFFSET('6. Patients'!$TI$9,1,MATCH($D43,'6. Patients'!$TJ$9:$UC$9,0),ROWS('6. Patients'!DV$10:DV$107))),0))+
IFERROR(VLOOKUP($D43,$H$116:$L$146,COLUMNS($H$115:$J$115)-1+P$7,0)*$E43*$F43*'1. General Inputs'!$J$25,0),0),0)</f>
        <v>0</v>
      </c>
      <c r="Q43" s="775">
        <f ca="1">ROUNDDOWN(IFERROR($F43*$E43*CHOOSE(Q$7,
IFERROR(SUMPRODUCT('6. Patients'!CJ$10:CJ$107,OFFSET('6. Patients'!$DN$9,1,MATCH($D43,'6. Patients'!$DO$9:$FL$9,0),ROWS('6. Patients'!DW$10:DW$107))),0)+
IFERROR(SUMPRODUCT('6. Patients'!CJ$10:CJ$107,OFFSET('6. Patients'!$FM$9,1,MATCH($D43,'6. Patients'!$FN$9:$GG$9,0),ROWS('6. Patients'!DW$10:DW$107))),0)+
IFERROR(SUMPRODUCT('6. Patients'!CJ$10:CJ$107,OFFSET('6. Patients'!$GH$9,1,MATCH($D43,'6. Patients'!$GI$9:$IF$9,0),ROWS('6. Patients'!DW$10:DW$107))),0)+
IFERROR(SUMPRODUCT('6. Patients'!CJ$10:CJ$107,OFFSET('6. Patients'!$IG$9,1,MATCH($D43,'6. Patients'!$IH$9:$JA$9,0),ROWS('6. Patients'!DW$10:DW$107))),0),
IFERROR(SUMPRODUCT('6. Patients'!CJ$10:CJ$107,OFFSET('6. Patients'!$JB$9,1,MATCH($D43,'6. Patients'!$JC$9:$KZ$9,0),ROWS('6. Patients'!DW$10:DW$107))),0)+
IFERROR(SUMPRODUCT('6. Patients'!CJ$10:CJ$107,OFFSET('6. Patients'!$LA$9,1,MATCH($D43,'6. Patients'!$LB$9:$LU$9,0),ROWS('6. Patients'!DW$10:DW$107))),0)+
IFERROR(SUMPRODUCT('6. Patients'!CJ$10:CJ$107,OFFSET('6. Patients'!$LV$9,1,MATCH($D43,'6. Patients'!$LW$9:$NT$9,0),ROWS('6. Patients'!DW$10:DW$107))),0)+
IFERROR(SUMPRODUCT('6. Patients'!CJ$10:CJ$107,OFFSET('6. Patients'!$NU$9,1,MATCH($D43,'6. Patients'!$NV$9:$OO$9,0),ROWS('6. Patients'!DW$10:DW$107))),0),
IFERROR(SUMPRODUCT('6. Patients'!CJ$10:CJ$107,OFFSET('6. Patients'!$OP$9,1,MATCH($D43,'6. Patients'!$OQ$9:$QN$9,0),ROWS('6. Patients'!DW$10:DW$107))),0)+
IFERROR(SUMPRODUCT('6. Patients'!CJ$10:CJ$107,OFFSET('6. Patients'!$QO$9,1,MATCH($D43,'6. Patients'!$QP$9:$RI$9,0),ROWS('6. Patients'!DW$10:DW$107))),0)+
IFERROR(SUMPRODUCT('6. Patients'!CJ$10:CJ$107,OFFSET('6. Patients'!$RJ$9,1,MATCH($D43,'6. Patients'!$RK$9:$TH$9,0),ROWS('6. Patients'!DW$10:DW$107))),0)+
IFERROR(SUMPRODUCT('6. Patients'!CJ$10:CJ$107,OFFSET('6. Patients'!$TI$9,1,MATCH($D43,'6. Patients'!$TJ$9:$UC$9,0),ROWS('6. Patients'!DW$10:DW$107))),0))+
IFERROR(VLOOKUP($D43,$H$116:$L$146,COLUMNS($H$115:$J$115)-1+Q$7,0)*$E43*$F43*'1. General Inputs'!$J$25,0),0),0)</f>
        <v>0</v>
      </c>
      <c r="R43" s="775">
        <f ca="1">ROUNDDOWN(IFERROR($F43*$E43*CHOOSE(R$7,
IFERROR(SUMPRODUCT('6. Patients'!CK$10:CK$107,OFFSET('6. Patients'!$DN$9,1,MATCH($D43,'6. Patients'!$DO$9:$FL$9,0),ROWS('6. Patients'!DX$10:DX$107))),0)+
IFERROR(SUMPRODUCT('6. Patients'!CK$10:CK$107,OFFSET('6. Patients'!$FM$9,1,MATCH($D43,'6. Patients'!$FN$9:$GG$9,0),ROWS('6. Patients'!DX$10:DX$107))),0)+
IFERROR(SUMPRODUCT('6. Patients'!CK$10:CK$107,OFFSET('6. Patients'!$GH$9,1,MATCH($D43,'6. Patients'!$GI$9:$IF$9,0),ROWS('6. Patients'!DX$10:DX$107))),0)+
IFERROR(SUMPRODUCT('6. Patients'!CK$10:CK$107,OFFSET('6. Patients'!$IG$9,1,MATCH($D43,'6. Patients'!$IH$9:$JA$9,0),ROWS('6. Patients'!DX$10:DX$107))),0),
IFERROR(SUMPRODUCT('6. Patients'!CK$10:CK$107,OFFSET('6. Patients'!$JB$9,1,MATCH($D43,'6. Patients'!$JC$9:$KZ$9,0),ROWS('6. Patients'!DX$10:DX$107))),0)+
IFERROR(SUMPRODUCT('6. Patients'!CK$10:CK$107,OFFSET('6. Patients'!$LA$9,1,MATCH($D43,'6. Patients'!$LB$9:$LU$9,0),ROWS('6. Patients'!DX$10:DX$107))),0)+
IFERROR(SUMPRODUCT('6. Patients'!CK$10:CK$107,OFFSET('6. Patients'!$LV$9,1,MATCH($D43,'6. Patients'!$LW$9:$NT$9,0),ROWS('6. Patients'!DX$10:DX$107))),0)+
IFERROR(SUMPRODUCT('6. Patients'!CK$10:CK$107,OFFSET('6. Patients'!$NU$9,1,MATCH($D43,'6. Patients'!$NV$9:$OO$9,0),ROWS('6. Patients'!DX$10:DX$107))),0),
IFERROR(SUMPRODUCT('6. Patients'!CK$10:CK$107,OFFSET('6. Patients'!$OP$9,1,MATCH($D43,'6. Patients'!$OQ$9:$QN$9,0),ROWS('6. Patients'!DX$10:DX$107))),0)+
IFERROR(SUMPRODUCT('6. Patients'!CK$10:CK$107,OFFSET('6. Patients'!$QO$9,1,MATCH($D43,'6. Patients'!$QP$9:$RI$9,0),ROWS('6. Patients'!DX$10:DX$107))),0)+
IFERROR(SUMPRODUCT('6. Patients'!CK$10:CK$107,OFFSET('6. Patients'!$RJ$9,1,MATCH($D43,'6. Patients'!$RK$9:$TH$9,0),ROWS('6. Patients'!DX$10:DX$107))),0)+
IFERROR(SUMPRODUCT('6. Patients'!CK$10:CK$107,OFFSET('6. Patients'!$TI$9,1,MATCH($D43,'6. Patients'!$TJ$9:$UC$9,0),ROWS('6. Patients'!DX$10:DX$107))),0))+
IFERROR(VLOOKUP($D43,$H$116:$L$146,COLUMNS($H$115:$J$115)-1+R$7,0)*$E43*$F43*'1. General Inputs'!$J$25,0),0),0)</f>
        <v>0</v>
      </c>
      <c r="S43" s="775">
        <f ca="1">ROUNDDOWN(IFERROR($F43*$E43*CHOOSE(S$7,
IFERROR(SUMPRODUCT('6. Patients'!CL$10:CL$107,OFFSET('6. Patients'!$DN$9,1,MATCH($D43,'6. Patients'!$DO$9:$FL$9,0),ROWS('6. Patients'!DY$10:DY$107))),0)+
IFERROR(SUMPRODUCT('6. Patients'!CL$10:CL$107,OFFSET('6. Patients'!$FM$9,1,MATCH($D43,'6. Patients'!$FN$9:$GG$9,0),ROWS('6. Patients'!DY$10:DY$107))),0)+
IFERROR(SUMPRODUCT('6. Patients'!CL$10:CL$107,OFFSET('6. Patients'!$GH$9,1,MATCH($D43,'6. Patients'!$GI$9:$IF$9,0),ROWS('6. Patients'!DY$10:DY$107))),0)+
IFERROR(SUMPRODUCT('6. Patients'!CL$10:CL$107,OFFSET('6. Patients'!$IG$9,1,MATCH($D43,'6. Patients'!$IH$9:$JA$9,0),ROWS('6. Patients'!DY$10:DY$107))),0),
IFERROR(SUMPRODUCT('6. Patients'!CL$10:CL$107,OFFSET('6. Patients'!$JB$9,1,MATCH($D43,'6. Patients'!$JC$9:$KZ$9,0),ROWS('6. Patients'!DY$10:DY$107))),0)+
IFERROR(SUMPRODUCT('6. Patients'!CL$10:CL$107,OFFSET('6. Patients'!$LA$9,1,MATCH($D43,'6. Patients'!$LB$9:$LU$9,0),ROWS('6. Patients'!DY$10:DY$107))),0)+
IFERROR(SUMPRODUCT('6. Patients'!CL$10:CL$107,OFFSET('6. Patients'!$LV$9,1,MATCH($D43,'6. Patients'!$LW$9:$NT$9,0),ROWS('6. Patients'!DY$10:DY$107))),0)+
IFERROR(SUMPRODUCT('6. Patients'!CL$10:CL$107,OFFSET('6. Patients'!$NU$9,1,MATCH($D43,'6. Patients'!$NV$9:$OO$9,0),ROWS('6. Patients'!DY$10:DY$107))),0),
IFERROR(SUMPRODUCT('6. Patients'!CL$10:CL$107,OFFSET('6. Patients'!$OP$9,1,MATCH($D43,'6. Patients'!$OQ$9:$QN$9,0),ROWS('6. Patients'!DY$10:DY$107))),0)+
IFERROR(SUMPRODUCT('6. Patients'!CL$10:CL$107,OFFSET('6. Patients'!$QO$9,1,MATCH($D43,'6. Patients'!$QP$9:$RI$9,0),ROWS('6. Patients'!DY$10:DY$107))),0)+
IFERROR(SUMPRODUCT('6. Patients'!CL$10:CL$107,OFFSET('6. Patients'!$RJ$9,1,MATCH($D43,'6. Patients'!$RK$9:$TH$9,0),ROWS('6. Patients'!DY$10:DY$107))),0)+
IFERROR(SUMPRODUCT('6. Patients'!CL$10:CL$107,OFFSET('6. Patients'!$TI$9,1,MATCH($D43,'6. Patients'!$TJ$9:$UC$9,0),ROWS('6. Patients'!DY$10:DY$107))),0))+
IFERROR(VLOOKUP($D43,$H$116:$L$146,COLUMNS($H$115:$J$115)-1+S$7,0)*$E43*$F43*'1. General Inputs'!$J$25,0),0),0)</f>
        <v>0</v>
      </c>
      <c r="T43" s="775">
        <f ca="1">ROUNDDOWN(IFERROR($F43*$E43*CHOOSE(T$7,
IFERROR(SUMPRODUCT('6. Patients'!CM$10:CM$107,OFFSET('6. Patients'!$DN$9,1,MATCH($D43,'6. Patients'!$DO$9:$FL$9,0),ROWS('6. Patients'!DZ$10:DZ$107))),0)+
IFERROR(SUMPRODUCT('6. Patients'!CM$10:CM$107,OFFSET('6. Patients'!$FM$9,1,MATCH($D43,'6. Patients'!$FN$9:$GG$9,0),ROWS('6. Patients'!DZ$10:DZ$107))),0)+
IFERROR(SUMPRODUCT('6. Patients'!CM$10:CM$107,OFFSET('6. Patients'!$GH$9,1,MATCH($D43,'6. Patients'!$GI$9:$IF$9,0),ROWS('6. Patients'!DZ$10:DZ$107))),0)+
IFERROR(SUMPRODUCT('6. Patients'!CM$10:CM$107,OFFSET('6. Patients'!$IG$9,1,MATCH($D43,'6. Patients'!$IH$9:$JA$9,0),ROWS('6. Patients'!DZ$10:DZ$107))),0),
IFERROR(SUMPRODUCT('6. Patients'!CM$10:CM$107,OFFSET('6. Patients'!$JB$9,1,MATCH($D43,'6. Patients'!$JC$9:$KZ$9,0),ROWS('6. Patients'!DZ$10:DZ$107))),0)+
IFERROR(SUMPRODUCT('6. Patients'!CM$10:CM$107,OFFSET('6. Patients'!$LA$9,1,MATCH($D43,'6. Patients'!$LB$9:$LU$9,0),ROWS('6. Patients'!DZ$10:DZ$107))),0)+
IFERROR(SUMPRODUCT('6. Patients'!CM$10:CM$107,OFFSET('6. Patients'!$LV$9,1,MATCH($D43,'6. Patients'!$LW$9:$NT$9,0),ROWS('6. Patients'!DZ$10:DZ$107))),0)+
IFERROR(SUMPRODUCT('6. Patients'!CM$10:CM$107,OFFSET('6. Patients'!$NU$9,1,MATCH($D43,'6. Patients'!$NV$9:$OO$9,0),ROWS('6. Patients'!DZ$10:DZ$107))),0),
IFERROR(SUMPRODUCT('6. Patients'!CM$10:CM$107,OFFSET('6. Patients'!$OP$9,1,MATCH($D43,'6. Patients'!$OQ$9:$QN$9,0),ROWS('6. Patients'!DZ$10:DZ$107))),0)+
IFERROR(SUMPRODUCT('6. Patients'!CM$10:CM$107,OFFSET('6. Patients'!$QO$9,1,MATCH($D43,'6. Patients'!$QP$9:$RI$9,0),ROWS('6. Patients'!DZ$10:DZ$107))),0)+
IFERROR(SUMPRODUCT('6. Patients'!CM$10:CM$107,OFFSET('6. Patients'!$RJ$9,1,MATCH($D43,'6. Patients'!$RK$9:$TH$9,0),ROWS('6. Patients'!DZ$10:DZ$107))),0)+
IFERROR(SUMPRODUCT('6. Patients'!CM$10:CM$107,OFFSET('6. Patients'!$TI$9,1,MATCH($D43,'6. Patients'!$TJ$9:$UC$9,0),ROWS('6. Patients'!DZ$10:DZ$107))),0))+
IFERROR(VLOOKUP($D43,$H$116:$L$146,COLUMNS($H$115:$J$115)-1+T$7,0)*$E43*$F43*'1. General Inputs'!$J$25,0),0),0)</f>
        <v>0</v>
      </c>
      <c r="U43" s="775">
        <f ca="1">ROUNDDOWN(IFERROR($F43*$E43*CHOOSE(U$7,
IFERROR(SUMPRODUCT('6. Patients'!CN$10:CN$107,OFFSET('6. Patients'!$DN$9,1,MATCH($D43,'6. Patients'!$DO$9:$FL$9,0),ROWS('6. Patients'!EA$10:EA$107))),0)+
IFERROR(SUMPRODUCT('6. Patients'!CN$10:CN$107,OFFSET('6. Patients'!$FM$9,1,MATCH($D43,'6. Patients'!$FN$9:$GG$9,0),ROWS('6. Patients'!EA$10:EA$107))),0)+
IFERROR(SUMPRODUCT('6. Patients'!CN$10:CN$107,OFFSET('6. Patients'!$GH$9,1,MATCH($D43,'6. Patients'!$GI$9:$IF$9,0),ROWS('6. Patients'!EA$10:EA$107))),0)+
IFERROR(SUMPRODUCT('6. Patients'!CN$10:CN$107,OFFSET('6. Patients'!$IG$9,1,MATCH($D43,'6. Patients'!$IH$9:$JA$9,0),ROWS('6. Patients'!EA$10:EA$107))),0),
IFERROR(SUMPRODUCT('6. Patients'!CN$10:CN$107,OFFSET('6. Patients'!$JB$9,1,MATCH($D43,'6. Patients'!$JC$9:$KZ$9,0),ROWS('6. Patients'!EA$10:EA$107))),0)+
IFERROR(SUMPRODUCT('6. Patients'!CN$10:CN$107,OFFSET('6. Patients'!$LA$9,1,MATCH($D43,'6. Patients'!$LB$9:$LU$9,0),ROWS('6. Patients'!EA$10:EA$107))),0)+
IFERROR(SUMPRODUCT('6. Patients'!CN$10:CN$107,OFFSET('6. Patients'!$LV$9,1,MATCH($D43,'6. Patients'!$LW$9:$NT$9,0),ROWS('6. Patients'!EA$10:EA$107))),0)+
IFERROR(SUMPRODUCT('6. Patients'!CN$10:CN$107,OFFSET('6. Patients'!$NU$9,1,MATCH($D43,'6. Patients'!$NV$9:$OO$9,0),ROWS('6. Patients'!EA$10:EA$107))),0),
IFERROR(SUMPRODUCT('6. Patients'!CN$10:CN$107,OFFSET('6. Patients'!$OP$9,1,MATCH($D43,'6. Patients'!$OQ$9:$QN$9,0),ROWS('6. Patients'!EA$10:EA$107))),0)+
IFERROR(SUMPRODUCT('6. Patients'!CN$10:CN$107,OFFSET('6. Patients'!$QO$9,1,MATCH($D43,'6. Patients'!$QP$9:$RI$9,0),ROWS('6. Patients'!EA$10:EA$107))),0)+
IFERROR(SUMPRODUCT('6. Patients'!CN$10:CN$107,OFFSET('6. Patients'!$RJ$9,1,MATCH($D43,'6. Patients'!$RK$9:$TH$9,0),ROWS('6. Patients'!EA$10:EA$107))),0)+
IFERROR(SUMPRODUCT('6. Patients'!CN$10:CN$107,OFFSET('6. Patients'!$TI$9,1,MATCH($D43,'6. Patients'!$TJ$9:$UC$9,0),ROWS('6. Patients'!EA$10:EA$107))),0))+
IFERROR(VLOOKUP($D43,$H$116:$L$146,COLUMNS($H$115:$J$115)-1+U$7,0)*$E43*$F43*'1. General Inputs'!$J$25,0),0),0)</f>
        <v>0</v>
      </c>
      <c r="V43" s="775">
        <f ca="1">ROUNDDOWN(IFERROR($F43*$E43*CHOOSE(V$7,
IFERROR(SUMPRODUCT('6. Patients'!CO$10:CO$107,OFFSET('6. Patients'!$DN$9,1,MATCH($D43,'6. Patients'!$DO$9:$FL$9,0),ROWS('6. Patients'!EB$10:EB$107))),0)+
IFERROR(SUMPRODUCT('6. Patients'!CO$10:CO$107,OFFSET('6. Patients'!$FM$9,1,MATCH($D43,'6. Patients'!$FN$9:$GG$9,0),ROWS('6. Patients'!EB$10:EB$107))),0)+
IFERROR(SUMPRODUCT('6. Patients'!CO$10:CO$107,OFFSET('6. Patients'!$GH$9,1,MATCH($D43,'6. Patients'!$GI$9:$IF$9,0),ROWS('6. Patients'!EB$10:EB$107))),0)+
IFERROR(SUMPRODUCT('6. Patients'!CO$10:CO$107,OFFSET('6. Patients'!$IG$9,1,MATCH($D43,'6. Patients'!$IH$9:$JA$9,0),ROWS('6. Patients'!EB$10:EB$107))),0),
IFERROR(SUMPRODUCT('6. Patients'!CO$10:CO$107,OFFSET('6. Patients'!$JB$9,1,MATCH($D43,'6. Patients'!$JC$9:$KZ$9,0),ROWS('6. Patients'!EB$10:EB$107))),0)+
IFERROR(SUMPRODUCT('6. Patients'!CO$10:CO$107,OFFSET('6. Patients'!$LA$9,1,MATCH($D43,'6. Patients'!$LB$9:$LU$9,0),ROWS('6. Patients'!EB$10:EB$107))),0)+
IFERROR(SUMPRODUCT('6. Patients'!CO$10:CO$107,OFFSET('6. Patients'!$LV$9,1,MATCH($D43,'6. Patients'!$LW$9:$NT$9,0),ROWS('6. Patients'!EB$10:EB$107))),0)+
IFERROR(SUMPRODUCT('6. Patients'!CO$10:CO$107,OFFSET('6. Patients'!$NU$9,1,MATCH($D43,'6. Patients'!$NV$9:$OO$9,0),ROWS('6. Patients'!EB$10:EB$107))),0),
IFERROR(SUMPRODUCT('6. Patients'!CO$10:CO$107,OFFSET('6. Patients'!$OP$9,1,MATCH($D43,'6. Patients'!$OQ$9:$QN$9,0),ROWS('6. Patients'!EB$10:EB$107))),0)+
IFERROR(SUMPRODUCT('6. Patients'!CO$10:CO$107,OFFSET('6. Patients'!$QO$9,1,MATCH($D43,'6. Patients'!$QP$9:$RI$9,0),ROWS('6. Patients'!EB$10:EB$107))),0)+
IFERROR(SUMPRODUCT('6. Patients'!CO$10:CO$107,OFFSET('6. Patients'!$RJ$9,1,MATCH($D43,'6. Patients'!$RK$9:$TH$9,0),ROWS('6. Patients'!EB$10:EB$107))),0)+
IFERROR(SUMPRODUCT('6. Patients'!CO$10:CO$107,OFFSET('6. Patients'!$TI$9,1,MATCH($D43,'6. Patients'!$TJ$9:$UC$9,0),ROWS('6. Patients'!EB$10:EB$107))),0))+
IFERROR(VLOOKUP($D43,$H$116:$L$146,COLUMNS($H$115:$J$115)-1+V$7,0)*$E43*$F43*'1. General Inputs'!$J$25,0),0),0)</f>
        <v>0</v>
      </c>
      <c r="W43" s="775">
        <f ca="1">ROUNDDOWN(IFERROR($F43*$E43*CHOOSE(W$7,
IFERROR(SUMPRODUCT('6. Patients'!CP$10:CP$107,OFFSET('6. Patients'!$DN$9,1,MATCH($D43,'6. Patients'!$DO$9:$FL$9,0),ROWS('6. Patients'!EC$10:EC$107))),0)+
IFERROR(SUMPRODUCT('6. Patients'!CP$10:CP$107,OFFSET('6. Patients'!$FM$9,1,MATCH($D43,'6. Patients'!$FN$9:$GG$9,0),ROWS('6. Patients'!EC$10:EC$107))),0)+
IFERROR(SUMPRODUCT('6. Patients'!CP$10:CP$107,OFFSET('6. Patients'!$GH$9,1,MATCH($D43,'6. Patients'!$GI$9:$IF$9,0),ROWS('6. Patients'!EC$10:EC$107))),0)+
IFERROR(SUMPRODUCT('6. Patients'!CP$10:CP$107,OFFSET('6. Patients'!$IG$9,1,MATCH($D43,'6. Patients'!$IH$9:$JA$9,0),ROWS('6. Patients'!EC$10:EC$107))),0),
IFERROR(SUMPRODUCT('6. Patients'!CP$10:CP$107,OFFSET('6. Patients'!$JB$9,1,MATCH($D43,'6. Patients'!$JC$9:$KZ$9,0),ROWS('6. Patients'!EC$10:EC$107))),0)+
IFERROR(SUMPRODUCT('6. Patients'!CP$10:CP$107,OFFSET('6. Patients'!$LA$9,1,MATCH($D43,'6. Patients'!$LB$9:$LU$9,0),ROWS('6. Patients'!EC$10:EC$107))),0)+
IFERROR(SUMPRODUCT('6. Patients'!CP$10:CP$107,OFFSET('6. Patients'!$LV$9,1,MATCH($D43,'6. Patients'!$LW$9:$NT$9,0),ROWS('6. Patients'!EC$10:EC$107))),0)+
IFERROR(SUMPRODUCT('6. Patients'!CP$10:CP$107,OFFSET('6. Patients'!$NU$9,1,MATCH($D43,'6. Patients'!$NV$9:$OO$9,0),ROWS('6. Patients'!EC$10:EC$107))),0),
IFERROR(SUMPRODUCT('6. Patients'!CP$10:CP$107,OFFSET('6. Patients'!$OP$9,1,MATCH($D43,'6. Patients'!$OQ$9:$QN$9,0),ROWS('6. Patients'!EC$10:EC$107))),0)+
IFERROR(SUMPRODUCT('6. Patients'!CP$10:CP$107,OFFSET('6. Patients'!$QO$9,1,MATCH($D43,'6. Patients'!$QP$9:$RI$9,0),ROWS('6. Patients'!EC$10:EC$107))),0)+
IFERROR(SUMPRODUCT('6. Patients'!CP$10:CP$107,OFFSET('6. Patients'!$RJ$9,1,MATCH($D43,'6. Patients'!$RK$9:$TH$9,0),ROWS('6. Patients'!EC$10:EC$107))),0)+
IFERROR(SUMPRODUCT('6. Patients'!CP$10:CP$107,OFFSET('6. Patients'!$TI$9,1,MATCH($D43,'6. Patients'!$TJ$9:$UC$9,0),ROWS('6. Patients'!EC$10:EC$107))),0))+
IFERROR(VLOOKUP($D43,$H$116:$L$146,COLUMNS($H$115:$J$115)-1+W$7,0)*$E43*$F43*'1. General Inputs'!$J$25,0),0),0)</f>
        <v>0</v>
      </c>
      <c r="X43" s="775">
        <f ca="1">ROUNDDOWN(IFERROR($F43*$E43*CHOOSE(X$7,
IFERROR(SUMPRODUCT('6. Patients'!CQ$10:CQ$107,OFFSET('6. Patients'!$DN$9,1,MATCH($D43,'6. Patients'!$DO$9:$FL$9,0),ROWS('6. Patients'!ED$10:ED$107))),0)+
IFERROR(SUMPRODUCT('6. Patients'!CQ$10:CQ$107,OFFSET('6. Patients'!$FM$9,1,MATCH($D43,'6. Patients'!$FN$9:$GG$9,0),ROWS('6. Patients'!ED$10:ED$107))),0)+
IFERROR(SUMPRODUCT('6. Patients'!CQ$10:CQ$107,OFFSET('6. Patients'!$GH$9,1,MATCH($D43,'6. Patients'!$GI$9:$IF$9,0),ROWS('6. Patients'!ED$10:ED$107))),0)+
IFERROR(SUMPRODUCT('6. Patients'!CQ$10:CQ$107,OFFSET('6. Patients'!$IG$9,1,MATCH($D43,'6. Patients'!$IH$9:$JA$9,0),ROWS('6. Patients'!ED$10:ED$107))),0),
IFERROR(SUMPRODUCT('6. Patients'!CQ$10:CQ$107,OFFSET('6. Patients'!$JB$9,1,MATCH($D43,'6. Patients'!$JC$9:$KZ$9,0),ROWS('6. Patients'!ED$10:ED$107))),0)+
IFERROR(SUMPRODUCT('6. Patients'!CQ$10:CQ$107,OFFSET('6. Patients'!$LA$9,1,MATCH($D43,'6. Patients'!$LB$9:$LU$9,0),ROWS('6. Patients'!ED$10:ED$107))),0)+
IFERROR(SUMPRODUCT('6. Patients'!CQ$10:CQ$107,OFFSET('6. Patients'!$LV$9,1,MATCH($D43,'6. Patients'!$LW$9:$NT$9,0),ROWS('6. Patients'!ED$10:ED$107))),0)+
IFERROR(SUMPRODUCT('6. Patients'!CQ$10:CQ$107,OFFSET('6. Patients'!$NU$9,1,MATCH($D43,'6. Patients'!$NV$9:$OO$9,0),ROWS('6. Patients'!ED$10:ED$107))),0),
IFERROR(SUMPRODUCT('6. Patients'!CQ$10:CQ$107,OFFSET('6. Patients'!$OP$9,1,MATCH($D43,'6. Patients'!$OQ$9:$QN$9,0),ROWS('6. Patients'!ED$10:ED$107))),0)+
IFERROR(SUMPRODUCT('6. Patients'!CQ$10:CQ$107,OFFSET('6. Patients'!$QO$9,1,MATCH($D43,'6. Patients'!$QP$9:$RI$9,0),ROWS('6. Patients'!ED$10:ED$107))),0)+
IFERROR(SUMPRODUCT('6. Patients'!CQ$10:CQ$107,OFFSET('6. Patients'!$RJ$9,1,MATCH($D43,'6. Patients'!$RK$9:$TH$9,0),ROWS('6. Patients'!ED$10:ED$107))),0)+
IFERROR(SUMPRODUCT('6. Patients'!CQ$10:CQ$107,OFFSET('6. Patients'!$TI$9,1,MATCH($D43,'6. Patients'!$TJ$9:$UC$9,0),ROWS('6. Patients'!ED$10:ED$107))),0))+
IFERROR(VLOOKUP($D43,$H$116:$L$146,COLUMNS($H$115:$J$115)-1+X$7,0)*$E43*$F43*'1. General Inputs'!$J$25,0),0),0)</f>
        <v>0</v>
      </c>
      <c r="Y43" s="775">
        <f ca="1">ROUNDDOWN(IFERROR($F43*$E43*CHOOSE(Y$7,
IFERROR(SUMPRODUCT('6. Patients'!CR$10:CR$107,OFFSET('6. Patients'!$DN$9,1,MATCH($D43,'6. Patients'!$DO$9:$FL$9,0),ROWS('6. Patients'!EE$10:EE$107))),0)+
IFERROR(SUMPRODUCT('6. Patients'!CR$10:CR$107,OFFSET('6. Patients'!$FM$9,1,MATCH($D43,'6. Patients'!$FN$9:$GG$9,0),ROWS('6. Patients'!EE$10:EE$107))),0)+
IFERROR(SUMPRODUCT('6. Patients'!CR$10:CR$107,OFFSET('6. Patients'!$GH$9,1,MATCH($D43,'6. Patients'!$GI$9:$IF$9,0),ROWS('6. Patients'!EE$10:EE$107))),0)+
IFERROR(SUMPRODUCT('6. Patients'!CR$10:CR$107,OFFSET('6. Patients'!$IG$9,1,MATCH($D43,'6. Patients'!$IH$9:$JA$9,0),ROWS('6. Patients'!EE$10:EE$107))),0),
IFERROR(SUMPRODUCT('6. Patients'!CR$10:CR$107,OFFSET('6. Patients'!$JB$9,1,MATCH($D43,'6. Patients'!$JC$9:$KZ$9,0),ROWS('6. Patients'!EE$10:EE$107))),0)+
IFERROR(SUMPRODUCT('6. Patients'!CR$10:CR$107,OFFSET('6. Patients'!$LA$9,1,MATCH($D43,'6. Patients'!$LB$9:$LU$9,0),ROWS('6. Patients'!EE$10:EE$107))),0)+
IFERROR(SUMPRODUCT('6. Patients'!CR$10:CR$107,OFFSET('6. Patients'!$LV$9,1,MATCH($D43,'6. Patients'!$LW$9:$NT$9,0),ROWS('6. Patients'!EE$10:EE$107))),0)+
IFERROR(SUMPRODUCT('6. Patients'!CR$10:CR$107,OFFSET('6. Patients'!$NU$9,1,MATCH($D43,'6. Patients'!$NV$9:$OO$9,0),ROWS('6. Patients'!EE$10:EE$107))),0),
IFERROR(SUMPRODUCT('6. Patients'!CR$10:CR$107,OFFSET('6. Patients'!$OP$9,1,MATCH($D43,'6. Patients'!$OQ$9:$QN$9,0),ROWS('6. Patients'!EE$10:EE$107))),0)+
IFERROR(SUMPRODUCT('6. Patients'!CR$10:CR$107,OFFSET('6. Patients'!$QO$9,1,MATCH($D43,'6. Patients'!$QP$9:$RI$9,0),ROWS('6. Patients'!EE$10:EE$107))),0)+
IFERROR(SUMPRODUCT('6. Patients'!CR$10:CR$107,OFFSET('6. Patients'!$RJ$9,1,MATCH($D43,'6. Patients'!$RK$9:$TH$9,0),ROWS('6. Patients'!EE$10:EE$107))),0)+
IFERROR(SUMPRODUCT('6. Patients'!CR$10:CR$107,OFFSET('6. Patients'!$TI$9,1,MATCH($D43,'6. Patients'!$TJ$9:$UC$9,0),ROWS('6. Patients'!EE$10:EE$107))),0))+
IFERROR(VLOOKUP($D43,$H$116:$L$146,COLUMNS($H$115:$J$115)-1+Y$7,0)*$E43*$F43*'1. General Inputs'!$J$25,0),0),0)</f>
        <v>0</v>
      </c>
      <c r="Z43" s="775">
        <f ca="1">ROUNDDOWN(IFERROR($F43*$E43*CHOOSE(Z$7,
IFERROR(SUMPRODUCT('6. Patients'!CS$10:CS$107,OFFSET('6. Patients'!$DN$9,1,MATCH($D43,'6. Patients'!$DO$9:$FL$9,0),ROWS('6. Patients'!EF$10:EF$107))),0)+
IFERROR(SUMPRODUCT('6. Patients'!CS$10:CS$107,OFFSET('6. Patients'!$FM$9,1,MATCH($D43,'6. Patients'!$FN$9:$GG$9,0),ROWS('6. Patients'!EF$10:EF$107))),0)+
IFERROR(SUMPRODUCT('6. Patients'!CS$10:CS$107,OFFSET('6. Patients'!$GH$9,1,MATCH($D43,'6. Patients'!$GI$9:$IF$9,0),ROWS('6. Patients'!EF$10:EF$107))),0)+
IFERROR(SUMPRODUCT('6. Patients'!CS$10:CS$107,OFFSET('6. Patients'!$IG$9,1,MATCH($D43,'6. Patients'!$IH$9:$JA$9,0),ROWS('6. Patients'!EF$10:EF$107))),0),
IFERROR(SUMPRODUCT('6. Patients'!CS$10:CS$107,OFFSET('6. Patients'!$JB$9,1,MATCH($D43,'6. Patients'!$JC$9:$KZ$9,0),ROWS('6. Patients'!EF$10:EF$107))),0)+
IFERROR(SUMPRODUCT('6. Patients'!CS$10:CS$107,OFFSET('6. Patients'!$LA$9,1,MATCH($D43,'6. Patients'!$LB$9:$LU$9,0),ROWS('6. Patients'!EF$10:EF$107))),0)+
IFERROR(SUMPRODUCT('6. Patients'!CS$10:CS$107,OFFSET('6. Patients'!$LV$9,1,MATCH($D43,'6. Patients'!$LW$9:$NT$9,0),ROWS('6. Patients'!EF$10:EF$107))),0)+
IFERROR(SUMPRODUCT('6. Patients'!CS$10:CS$107,OFFSET('6. Patients'!$NU$9,1,MATCH($D43,'6. Patients'!$NV$9:$OO$9,0),ROWS('6. Patients'!EF$10:EF$107))),0),
IFERROR(SUMPRODUCT('6. Patients'!CS$10:CS$107,OFFSET('6. Patients'!$OP$9,1,MATCH($D43,'6. Patients'!$OQ$9:$QN$9,0),ROWS('6. Patients'!EF$10:EF$107))),0)+
IFERROR(SUMPRODUCT('6. Patients'!CS$10:CS$107,OFFSET('6. Patients'!$QO$9,1,MATCH($D43,'6. Patients'!$QP$9:$RI$9,0),ROWS('6. Patients'!EF$10:EF$107))),0)+
IFERROR(SUMPRODUCT('6. Patients'!CS$10:CS$107,OFFSET('6. Patients'!$RJ$9,1,MATCH($D43,'6. Patients'!$RK$9:$TH$9,0),ROWS('6. Patients'!EF$10:EF$107))),0)+
IFERROR(SUMPRODUCT('6. Patients'!CS$10:CS$107,OFFSET('6. Patients'!$TI$9,1,MATCH($D43,'6. Patients'!$TJ$9:$UC$9,0),ROWS('6. Patients'!EF$10:EF$107))),0))+
IFERROR(VLOOKUP($D43,$H$116:$L$146,COLUMNS($H$115:$J$115)-1+Z$7,0)*$E43*$F43*'1. General Inputs'!$J$25,0),0),0)</f>
        <v>0</v>
      </c>
      <c r="AA43" s="775">
        <f ca="1">ROUNDDOWN(IFERROR($F43*$E43*CHOOSE(AA$7,
IFERROR(SUMPRODUCT('6. Patients'!CT$10:CT$107,OFFSET('6. Patients'!$DN$9,1,MATCH($D43,'6. Patients'!$DO$9:$FL$9,0),ROWS('6. Patients'!EG$10:EG$107))),0)+
IFERROR(SUMPRODUCT('6. Patients'!CT$10:CT$107,OFFSET('6. Patients'!$FM$9,1,MATCH($D43,'6. Patients'!$FN$9:$GG$9,0),ROWS('6. Patients'!EG$10:EG$107))),0)+
IFERROR(SUMPRODUCT('6. Patients'!CT$10:CT$107,OFFSET('6. Patients'!$GH$9,1,MATCH($D43,'6. Patients'!$GI$9:$IF$9,0),ROWS('6. Patients'!EG$10:EG$107))),0)+
IFERROR(SUMPRODUCT('6. Patients'!CT$10:CT$107,OFFSET('6. Patients'!$IG$9,1,MATCH($D43,'6. Patients'!$IH$9:$JA$9,0),ROWS('6. Patients'!EG$10:EG$107))),0),
IFERROR(SUMPRODUCT('6. Patients'!CT$10:CT$107,OFFSET('6. Patients'!$JB$9,1,MATCH($D43,'6. Patients'!$JC$9:$KZ$9,0),ROWS('6. Patients'!EG$10:EG$107))),0)+
IFERROR(SUMPRODUCT('6. Patients'!CT$10:CT$107,OFFSET('6. Patients'!$LA$9,1,MATCH($D43,'6. Patients'!$LB$9:$LU$9,0),ROWS('6. Patients'!EG$10:EG$107))),0)+
IFERROR(SUMPRODUCT('6. Patients'!CT$10:CT$107,OFFSET('6. Patients'!$LV$9,1,MATCH($D43,'6. Patients'!$LW$9:$NT$9,0),ROWS('6. Patients'!EG$10:EG$107))),0)+
IFERROR(SUMPRODUCT('6. Patients'!CT$10:CT$107,OFFSET('6. Patients'!$NU$9,1,MATCH($D43,'6. Patients'!$NV$9:$OO$9,0),ROWS('6. Patients'!EG$10:EG$107))),0),
IFERROR(SUMPRODUCT('6. Patients'!CT$10:CT$107,OFFSET('6. Patients'!$OP$9,1,MATCH($D43,'6. Patients'!$OQ$9:$QN$9,0),ROWS('6. Patients'!EG$10:EG$107))),0)+
IFERROR(SUMPRODUCT('6. Patients'!CT$10:CT$107,OFFSET('6. Patients'!$QO$9,1,MATCH($D43,'6. Patients'!$QP$9:$RI$9,0),ROWS('6. Patients'!EG$10:EG$107))),0)+
IFERROR(SUMPRODUCT('6. Patients'!CT$10:CT$107,OFFSET('6. Patients'!$RJ$9,1,MATCH($D43,'6. Patients'!$RK$9:$TH$9,0),ROWS('6. Patients'!EG$10:EG$107))),0)+
IFERROR(SUMPRODUCT('6. Patients'!CT$10:CT$107,OFFSET('6. Patients'!$TI$9,1,MATCH($D43,'6. Patients'!$TJ$9:$UC$9,0),ROWS('6. Patients'!EG$10:EG$107))),0))+
IFERROR(VLOOKUP($D43,$H$116:$L$146,COLUMNS($H$115:$J$115)-1+AA$7,0)*$E43*$F43*'1. General Inputs'!$J$25,0),0),0)</f>
        <v>0</v>
      </c>
      <c r="AB43" s="775">
        <f ca="1">ROUNDDOWN(IFERROR($F43*$E43*CHOOSE(AB$7,
IFERROR(SUMPRODUCT('6. Patients'!CU$10:CU$107,OFFSET('6. Patients'!$DN$9,1,MATCH($D43,'6. Patients'!$DO$9:$FL$9,0),ROWS('6. Patients'!EH$10:EH$107))),0)+
IFERROR(SUMPRODUCT('6. Patients'!CU$10:CU$107,OFFSET('6. Patients'!$FM$9,1,MATCH($D43,'6. Patients'!$FN$9:$GG$9,0),ROWS('6. Patients'!EH$10:EH$107))),0)+
IFERROR(SUMPRODUCT('6. Patients'!CU$10:CU$107,OFFSET('6. Patients'!$GH$9,1,MATCH($D43,'6. Patients'!$GI$9:$IF$9,0),ROWS('6. Patients'!EH$10:EH$107))),0)+
IFERROR(SUMPRODUCT('6. Patients'!CU$10:CU$107,OFFSET('6. Patients'!$IG$9,1,MATCH($D43,'6. Patients'!$IH$9:$JA$9,0),ROWS('6. Patients'!EH$10:EH$107))),0),
IFERROR(SUMPRODUCT('6. Patients'!CU$10:CU$107,OFFSET('6. Patients'!$JB$9,1,MATCH($D43,'6. Patients'!$JC$9:$KZ$9,0),ROWS('6. Patients'!EH$10:EH$107))),0)+
IFERROR(SUMPRODUCT('6. Patients'!CU$10:CU$107,OFFSET('6. Patients'!$LA$9,1,MATCH($D43,'6. Patients'!$LB$9:$LU$9,0),ROWS('6. Patients'!EH$10:EH$107))),0)+
IFERROR(SUMPRODUCT('6. Patients'!CU$10:CU$107,OFFSET('6. Patients'!$LV$9,1,MATCH($D43,'6. Patients'!$LW$9:$NT$9,0),ROWS('6. Patients'!EH$10:EH$107))),0)+
IFERROR(SUMPRODUCT('6. Patients'!CU$10:CU$107,OFFSET('6. Patients'!$NU$9,1,MATCH($D43,'6. Patients'!$NV$9:$OO$9,0),ROWS('6. Patients'!EH$10:EH$107))),0),
IFERROR(SUMPRODUCT('6. Patients'!CU$10:CU$107,OFFSET('6. Patients'!$OP$9,1,MATCH($D43,'6. Patients'!$OQ$9:$QN$9,0),ROWS('6. Patients'!EH$10:EH$107))),0)+
IFERROR(SUMPRODUCT('6. Patients'!CU$10:CU$107,OFFSET('6. Patients'!$QO$9,1,MATCH($D43,'6. Patients'!$QP$9:$RI$9,0),ROWS('6. Patients'!EH$10:EH$107))),0)+
IFERROR(SUMPRODUCT('6. Patients'!CU$10:CU$107,OFFSET('6. Patients'!$RJ$9,1,MATCH($D43,'6. Patients'!$RK$9:$TH$9,0),ROWS('6. Patients'!EH$10:EH$107))),0)+
IFERROR(SUMPRODUCT('6. Patients'!CU$10:CU$107,OFFSET('6. Patients'!$TI$9,1,MATCH($D43,'6. Patients'!$TJ$9:$UC$9,0),ROWS('6. Patients'!EH$10:EH$107))),0))+
IFERROR(VLOOKUP($D43,$H$116:$L$146,COLUMNS($H$115:$J$115)-1+AB$7,0)*$E43*$F43*'1. General Inputs'!$J$25,0),0),0)</f>
        <v>0</v>
      </c>
      <c r="AC43" s="775">
        <f ca="1">ROUNDDOWN(IFERROR($F43*$E43*CHOOSE(AC$7,
IFERROR(SUMPRODUCT('6. Patients'!CV$10:CV$107,OFFSET('6. Patients'!$DN$9,1,MATCH($D43,'6. Patients'!$DO$9:$FL$9,0),ROWS('6. Patients'!EI$10:EI$107))),0)+
IFERROR(SUMPRODUCT('6. Patients'!CV$10:CV$107,OFFSET('6. Patients'!$FM$9,1,MATCH($D43,'6. Patients'!$FN$9:$GG$9,0),ROWS('6. Patients'!EI$10:EI$107))),0)+
IFERROR(SUMPRODUCT('6. Patients'!CV$10:CV$107,OFFSET('6. Patients'!$GH$9,1,MATCH($D43,'6. Patients'!$GI$9:$IF$9,0),ROWS('6. Patients'!EI$10:EI$107))),0)+
IFERROR(SUMPRODUCT('6. Patients'!CV$10:CV$107,OFFSET('6. Patients'!$IG$9,1,MATCH($D43,'6. Patients'!$IH$9:$JA$9,0),ROWS('6. Patients'!EI$10:EI$107))),0),
IFERROR(SUMPRODUCT('6. Patients'!CV$10:CV$107,OFFSET('6. Patients'!$JB$9,1,MATCH($D43,'6. Patients'!$JC$9:$KZ$9,0),ROWS('6. Patients'!EI$10:EI$107))),0)+
IFERROR(SUMPRODUCT('6. Patients'!CV$10:CV$107,OFFSET('6. Patients'!$LA$9,1,MATCH($D43,'6. Patients'!$LB$9:$LU$9,0),ROWS('6. Patients'!EI$10:EI$107))),0)+
IFERROR(SUMPRODUCT('6. Patients'!CV$10:CV$107,OFFSET('6. Patients'!$LV$9,1,MATCH($D43,'6. Patients'!$LW$9:$NT$9,0),ROWS('6. Patients'!EI$10:EI$107))),0)+
IFERROR(SUMPRODUCT('6. Patients'!CV$10:CV$107,OFFSET('6. Patients'!$NU$9,1,MATCH($D43,'6. Patients'!$NV$9:$OO$9,0),ROWS('6. Patients'!EI$10:EI$107))),0),
IFERROR(SUMPRODUCT('6. Patients'!CV$10:CV$107,OFFSET('6. Patients'!$OP$9,1,MATCH($D43,'6. Patients'!$OQ$9:$QN$9,0),ROWS('6. Patients'!EI$10:EI$107))),0)+
IFERROR(SUMPRODUCT('6. Patients'!CV$10:CV$107,OFFSET('6. Patients'!$QO$9,1,MATCH($D43,'6. Patients'!$QP$9:$RI$9,0),ROWS('6. Patients'!EI$10:EI$107))),0)+
IFERROR(SUMPRODUCT('6. Patients'!CV$10:CV$107,OFFSET('6. Patients'!$RJ$9,1,MATCH($D43,'6. Patients'!$RK$9:$TH$9,0),ROWS('6. Patients'!EI$10:EI$107))),0)+
IFERROR(SUMPRODUCT('6. Patients'!CV$10:CV$107,OFFSET('6. Patients'!$TI$9,1,MATCH($D43,'6. Patients'!$TJ$9:$UC$9,0),ROWS('6. Patients'!EI$10:EI$107))),0))+
IFERROR(VLOOKUP($D43,$H$116:$L$146,COLUMNS($H$115:$J$115)-1+AC$7,0)*$E43*$F43*'1. General Inputs'!$J$25,0),0),0)</f>
        <v>0</v>
      </c>
      <c r="AD43" s="775">
        <f ca="1">ROUNDDOWN(IFERROR($F43*$E43*CHOOSE(AD$7,
IFERROR(SUMPRODUCT('6. Patients'!CW$10:CW$107,OFFSET('6. Patients'!$DN$9,1,MATCH($D43,'6. Patients'!$DO$9:$FL$9,0),ROWS('6. Patients'!EJ$10:EJ$107))),0)+
IFERROR(SUMPRODUCT('6. Patients'!CW$10:CW$107,OFFSET('6. Patients'!$FM$9,1,MATCH($D43,'6. Patients'!$FN$9:$GG$9,0),ROWS('6. Patients'!EJ$10:EJ$107))),0)+
IFERROR(SUMPRODUCT('6. Patients'!CW$10:CW$107,OFFSET('6. Patients'!$GH$9,1,MATCH($D43,'6. Patients'!$GI$9:$IF$9,0),ROWS('6. Patients'!EJ$10:EJ$107))),0)+
IFERROR(SUMPRODUCT('6. Patients'!CW$10:CW$107,OFFSET('6. Patients'!$IG$9,1,MATCH($D43,'6. Patients'!$IH$9:$JA$9,0),ROWS('6. Patients'!EJ$10:EJ$107))),0),
IFERROR(SUMPRODUCT('6. Patients'!CW$10:CW$107,OFFSET('6. Patients'!$JB$9,1,MATCH($D43,'6. Patients'!$JC$9:$KZ$9,0),ROWS('6. Patients'!EJ$10:EJ$107))),0)+
IFERROR(SUMPRODUCT('6. Patients'!CW$10:CW$107,OFFSET('6. Patients'!$LA$9,1,MATCH($D43,'6. Patients'!$LB$9:$LU$9,0),ROWS('6. Patients'!EJ$10:EJ$107))),0)+
IFERROR(SUMPRODUCT('6. Patients'!CW$10:CW$107,OFFSET('6. Patients'!$LV$9,1,MATCH($D43,'6. Patients'!$LW$9:$NT$9,0),ROWS('6. Patients'!EJ$10:EJ$107))),0)+
IFERROR(SUMPRODUCT('6. Patients'!CW$10:CW$107,OFFSET('6. Patients'!$NU$9,1,MATCH($D43,'6. Patients'!$NV$9:$OO$9,0),ROWS('6. Patients'!EJ$10:EJ$107))),0),
IFERROR(SUMPRODUCT('6. Patients'!CW$10:CW$107,OFFSET('6. Patients'!$OP$9,1,MATCH($D43,'6. Patients'!$OQ$9:$QN$9,0),ROWS('6. Patients'!EJ$10:EJ$107))),0)+
IFERROR(SUMPRODUCT('6. Patients'!CW$10:CW$107,OFFSET('6. Patients'!$QO$9,1,MATCH($D43,'6. Patients'!$QP$9:$RI$9,0),ROWS('6. Patients'!EJ$10:EJ$107))),0)+
IFERROR(SUMPRODUCT('6. Patients'!CW$10:CW$107,OFFSET('6. Patients'!$RJ$9,1,MATCH($D43,'6. Patients'!$RK$9:$TH$9,0),ROWS('6. Patients'!EJ$10:EJ$107))),0)+
IFERROR(SUMPRODUCT('6. Patients'!CW$10:CW$107,OFFSET('6. Patients'!$TI$9,1,MATCH($D43,'6. Patients'!$TJ$9:$UC$9,0),ROWS('6. Patients'!EJ$10:EJ$107))),0))+
IFERROR(VLOOKUP($D43,$H$116:$L$146,COLUMNS($H$115:$J$115)-1+AD$7,0)*$E43*$F43*'1. General Inputs'!$J$25,0),0),0)</f>
        <v>0</v>
      </c>
      <c r="AE43" s="775">
        <f ca="1">ROUNDDOWN(IFERROR($F43*$E43*CHOOSE(AE$7,
IFERROR(SUMPRODUCT('6. Patients'!CX$10:CX$107,OFFSET('6. Patients'!$DN$9,1,MATCH($D43,'6. Patients'!$DO$9:$FL$9,0),ROWS('6. Patients'!EK$10:EK$107))),0)+
IFERROR(SUMPRODUCT('6. Patients'!CX$10:CX$107,OFFSET('6. Patients'!$FM$9,1,MATCH($D43,'6. Patients'!$FN$9:$GG$9,0),ROWS('6. Patients'!EK$10:EK$107))),0)+
IFERROR(SUMPRODUCT('6. Patients'!CX$10:CX$107,OFFSET('6. Patients'!$GH$9,1,MATCH($D43,'6. Patients'!$GI$9:$IF$9,0),ROWS('6. Patients'!EK$10:EK$107))),0)+
IFERROR(SUMPRODUCT('6. Patients'!CX$10:CX$107,OFFSET('6. Patients'!$IG$9,1,MATCH($D43,'6. Patients'!$IH$9:$JA$9,0),ROWS('6. Patients'!EK$10:EK$107))),0),
IFERROR(SUMPRODUCT('6. Patients'!CX$10:CX$107,OFFSET('6. Patients'!$JB$9,1,MATCH($D43,'6. Patients'!$JC$9:$KZ$9,0),ROWS('6. Patients'!EK$10:EK$107))),0)+
IFERROR(SUMPRODUCT('6. Patients'!CX$10:CX$107,OFFSET('6. Patients'!$LA$9,1,MATCH($D43,'6. Patients'!$LB$9:$LU$9,0),ROWS('6. Patients'!EK$10:EK$107))),0)+
IFERROR(SUMPRODUCT('6. Patients'!CX$10:CX$107,OFFSET('6. Patients'!$LV$9,1,MATCH($D43,'6. Patients'!$LW$9:$NT$9,0),ROWS('6. Patients'!EK$10:EK$107))),0)+
IFERROR(SUMPRODUCT('6. Patients'!CX$10:CX$107,OFFSET('6. Patients'!$NU$9,1,MATCH($D43,'6. Patients'!$NV$9:$OO$9,0),ROWS('6. Patients'!EK$10:EK$107))),0),
IFERROR(SUMPRODUCT('6. Patients'!CX$10:CX$107,OFFSET('6. Patients'!$OP$9,1,MATCH($D43,'6. Patients'!$OQ$9:$QN$9,0),ROWS('6. Patients'!EK$10:EK$107))),0)+
IFERROR(SUMPRODUCT('6. Patients'!CX$10:CX$107,OFFSET('6. Patients'!$QO$9,1,MATCH($D43,'6. Patients'!$QP$9:$RI$9,0),ROWS('6. Patients'!EK$10:EK$107))),0)+
IFERROR(SUMPRODUCT('6. Patients'!CX$10:CX$107,OFFSET('6. Patients'!$RJ$9,1,MATCH($D43,'6. Patients'!$RK$9:$TH$9,0),ROWS('6. Patients'!EK$10:EK$107))),0)+
IFERROR(SUMPRODUCT('6. Patients'!CX$10:CX$107,OFFSET('6. Patients'!$TI$9,1,MATCH($D43,'6. Patients'!$TJ$9:$UC$9,0),ROWS('6. Patients'!EK$10:EK$107))),0))+
IFERROR(VLOOKUP($D43,$H$116:$L$146,COLUMNS($H$115:$J$115)-1+AE$7,0)*$E43*$F43*'1. General Inputs'!$J$25,0),0),0)</f>
        <v>0</v>
      </c>
      <c r="AF43" s="775">
        <f ca="1">ROUNDDOWN(IFERROR($F43*$E43*CHOOSE(AF$7,
IFERROR(SUMPRODUCT('6. Patients'!CY$10:CY$107,OFFSET('6. Patients'!$DN$9,1,MATCH($D43,'6. Patients'!$DO$9:$FL$9,0),ROWS('6. Patients'!EL$10:EL$107))),0)+
IFERROR(SUMPRODUCT('6. Patients'!CY$10:CY$107,OFFSET('6. Patients'!$FM$9,1,MATCH($D43,'6. Patients'!$FN$9:$GG$9,0),ROWS('6. Patients'!EL$10:EL$107))),0)+
IFERROR(SUMPRODUCT('6. Patients'!CY$10:CY$107,OFFSET('6. Patients'!$GH$9,1,MATCH($D43,'6. Patients'!$GI$9:$IF$9,0),ROWS('6. Patients'!EL$10:EL$107))),0)+
IFERROR(SUMPRODUCT('6. Patients'!CY$10:CY$107,OFFSET('6. Patients'!$IG$9,1,MATCH($D43,'6. Patients'!$IH$9:$JA$9,0),ROWS('6. Patients'!EL$10:EL$107))),0),
IFERROR(SUMPRODUCT('6. Patients'!CY$10:CY$107,OFFSET('6. Patients'!$JB$9,1,MATCH($D43,'6. Patients'!$JC$9:$KZ$9,0),ROWS('6. Patients'!EL$10:EL$107))),0)+
IFERROR(SUMPRODUCT('6. Patients'!CY$10:CY$107,OFFSET('6. Patients'!$LA$9,1,MATCH($D43,'6. Patients'!$LB$9:$LU$9,0),ROWS('6. Patients'!EL$10:EL$107))),0)+
IFERROR(SUMPRODUCT('6. Patients'!CY$10:CY$107,OFFSET('6. Patients'!$LV$9,1,MATCH($D43,'6. Patients'!$LW$9:$NT$9,0),ROWS('6. Patients'!EL$10:EL$107))),0)+
IFERROR(SUMPRODUCT('6. Patients'!CY$10:CY$107,OFFSET('6. Patients'!$NU$9,1,MATCH($D43,'6. Patients'!$NV$9:$OO$9,0),ROWS('6. Patients'!EL$10:EL$107))),0),
IFERROR(SUMPRODUCT('6. Patients'!CY$10:CY$107,OFFSET('6. Patients'!$OP$9,1,MATCH($D43,'6. Patients'!$OQ$9:$QN$9,0),ROWS('6. Patients'!EL$10:EL$107))),0)+
IFERROR(SUMPRODUCT('6. Patients'!CY$10:CY$107,OFFSET('6. Patients'!$QO$9,1,MATCH($D43,'6. Patients'!$QP$9:$RI$9,0),ROWS('6. Patients'!EL$10:EL$107))),0)+
IFERROR(SUMPRODUCT('6. Patients'!CY$10:CY$107,OFFSET('6. Patients'!$RJ$9,1,MATCH($D43,'6. Patients'!$RK$9:$TH$9,0),ROWS('6. Patients'!EL$10:EL$107))),0)+
IFERROR(SUMPRODUCT('6. Patients'!CY$10:CY$107,OFFSET('6. Patients'!$TI$9,1,MATCH($D43,'6. Patients'!$TJ$9:$UC$9,0),ROWS('6. Patients'!EL$10:EL$107))),0))+
IFERROR(VLOOKUP($D43,$H$116:$L$146,COLUMNS($H$115:$J$115)-1+AF$7,0)*$E43*$F43*'1. General Inputs'!$J$25,0),0),0)</f>
        <v>0</v>
      </c>
      <c r="AG43" s="775">
        <f ca="1">ROUNDDOWN(IFERROR($F43*$E43*CHOOSE(AG$7,
IFERROR(SUMPRODUCT('6. Patients'!CZ$10:CZ$107,OFFSET('6. Patients'!$DN$9,1,MATCH($D43,'6. Patients'!$DO$9:$FL$9,0),ROWS('6. Patients'!EM$10:EM$107))),0)+
IFERROR(SUMPRODUCT('6. Patients'!CZ$10:CZ$107,OFFSET('6. Patients'!$FM$9,1,MATCH($D43,'6. Patients'!$FN$9:$GG$9,0),ROWS('6. Patients'!EM$10:EM$107))),0)+
IFERROR(SUMPRODUCT('6. Patients'!CZ$10:CZ$107,OFFSET('6. Patients'!$GH$9,1,MATCH($D43,'6. Patients'!$GI$9:$IF$9,0),ROWS('6. Patients'!EM$10:EM$107))),0)+
IFERROR(SUMPRODUCT('6. Patients'!CZ$10:CZ$107,OFFSET('6. Patients'!$IG$9,1,MATCH($D43,'6. Patients'!$IH$9:$JA$9,0),ROWS('6. Patients'!EM$10:EM$107))),0),
IFERROR(SUMPRODUCT('6. Patients'!CZ$10:CZ$107,OFFSET('6. Patients'!$JB$9,1,MATCH($D43,'6. Patients'!$JC$9:$KZ$9,0),ROWS('6. Patients'!EM$10:EM$107))),0)+
IFERROR(SUMPRODUCT('6. Patients'!CZ$10:CZ$107,OFFSET('6. Patients'!$LA$9,1,MATCH($D43,'6. Patients'!$LB$9:$LU$9,0),ROWS('6. Patients'!EM$10:EM$107))),0)+
IFERROR(SUMPRODUCT('6. Patients'!CZ$10:CZ$107,OFFSET('6. Patients'!$LV$9,1,MATCH($D43,'6. Patients'!$LW$9:$NT$9,0),ROWS('6. Patients'!EM$10:EM$107))),0)+
IFERROR(SUMPRODUCT('6. Patients'!CZ$10:CZ$107,OFFSET('6. Patients'!$NU$9,1,MATCH($D43,'6. Patients'!$NV$9:$OO$9,0),ROWS('6. Patients'!EM$10:EM$107))),0),
IFERROR(SUMPRODUCT('6. Patients'!CZ$10:CZ$107,OFFSET('6. Patients'!$OP$9,1,MATCH($D43,'6. Patients'!$OQ$9:$QN$9,0),ROWS('6. Patients'!EM$10:EM$107))),0)+
IFERROR(SUMPRODUCT('6. Patients'!CZ$10:CZ$107,OFFSET('6. Patients'!$QO$9,1,MATCH($D43,'6. Patients'!$QP$9:$RI$9,0),ROWS('6. Patients'!EM$10:EM$107))),0)+
IFERROR(SUMPRODUCT('6. Patients'!CZ$10:CZ$107,OFFSET('6. Patients'!$RJ$9,1,MATCH($D43,'6. Patients'!$RK$9:$TH$9,0),ROWS('6. Patients'!EM$10:EM$107))),0)+
IFERROR(SUMPRODUCT('6. Patients'!CZ$10:CZ$107,OFFSET('6. Patients'!$TI$9,1,MATCH($D43,'6. Patients'!$TJ$9:$UC$9,0),ROWS('6. Patients'!EM$10:EM$107))),0))+
IFERROR(VLOOKUP($D43,$H$116:$L$146,COLUMNS($H$115:$J$115)-1+AG$7,0)*$E43*$F43*'1. General Inputs'!$J$25,0),0),0)</f>
        <v>0</v>
      </c>
      <c r="AH43" s="775">
        <f ca="1">ROUNDDOWN(IFERROR($F43*$E43*CHOOSE(AH$7,
IFERROR(SUMPRODUCT('6. Patients'!DA$10:DA$107,OFFSET('6. Patients'!$DN$9,1,MATCH($D43,'6. Patients'!$DO$9:$FL$9,0),ROWS('6. Patients'!EN$10:EN$107))),0)+
IFERROR(SUMPRODUCT('6. Patients'!DA$10:DA$107,OFFSET('6. Patients'!$FM$9,1,MATCH($D43,'6. Patients'!$FN$9:$GG$9,0),ROWS('6. Patients'!EN$10:EN$107))),0)+
IFERROR(SUMPRODUCT('6. Patients'!DA$10:DA$107,OFFSET('6. Patients'!$GH$9,1,MATCH($D43,'6. Patients'!$GI$9:$IF$9,0),ROWS('6. Patients'!EN$10:EN$107))),0)+
IFERROR(SUMPRODUCT('6. Patients'!DA$10:DA$107,OFFSET('6. Patients'!$IG$9,1,MATCH($D43,'6. Patients'!$IH$9:$JA$9,0),ROWS('6. Patients'!EN$10:EN$107))),0),
IFERROR(SUMPRODUCT('6. Patients'!DA$10:DA$107,OFFSET('6. Patients'!$JB$9,1,MATCH($D43,'6. Patients'!$JC$9:$KZ$9,0),ROWS('6. Patients'!EN$10:EN$107))),0)+
IFERROR(SUMPRODUCT('6. Patients'!DA$10:DA$107,OFFSET('6. Patients'!$LA$9,1,MATCH($D43,'6. Patients'!$LB$9:$LU$9,0),ROWS('6. Patients'!EN$10:EN$107))),0)+
IFERROR(SUMPRODUCT('6. Patients'!DA$10:DA$107,OFFSET('6. Patients'!$LV$9,1,MATCH($D43,'6. Patients'!$LW$9:$NT$9,0),ROWS('6. Patients'!EN$10:EN$107))),0)+
IFERROR(SUMPRODUCT('6. Patients'!DA$10:DA$107,OFFSET('6. Patients'!$NU$9,1,MATCH($D43,'6. Patients'!$NV$9:$OO$9,0),ROWS('6. Patients'!EN$10:EN$107))),0),
IFERROR(SUMPRODUCT('6. Patients'!DA$10:DA$107,OFFSET('6. Patients'!$OP$9,1,MATCH($D43,'6. Patients'!$OQ$9:$QN$9,0),ROWS('6. Patients'!EN$10:EN$107))),0)+
IFERROR(SUMPRODUCT('6. Patients'!DA$10:DA$107,OFFSET('6. Patients'!$QO$9,1,MATCH($D43,'6. Patients'!$QP$9:$RI$9,0),ROWS('6. Patients'!EN$10:EN$107))),0)+
IFERROR(SUMPRODUCT('6. Patients'!DA$10:DA$107,OFFSET('6. Patients'!$RJ$9,1,MATCH($D43,'6. Patients'!$RK$9:$TH$9,0),ROWS('6. Patients'!EN$10:EN$107))),0)+
IFERROR(SUMPRODUCT('6. Patients'!DA$10:DA$107,OFFSET('6. Patients'!$TI$9,1,MATCH($D43,'6. Patients'!$TJ$9:$UC$9,0),ROWS('6. Patients'!EN$10:EN$107))),0))+
IFERROR(VLOOKUP($D43,$H$116:$L$146,COLUMNS($H$115:$J$115)-1+AH$7,0)*$E43*$F43*'1. General Inputs'!$J$25,0),0),0)</f>
        <v>0</v>
      </c>
      <c r="AI43" s="775">
        <f ca="1">ROUNDDOWN(IFERROR($F43*$E43*CHOOSE(AI$7,
IFERROR(SUMPRODUCT('6. Patients'!DB$10:DB$107,OFFSET('6. Patients'!$DN$9,1,MATCH($D43,'6. Patients'!$DO$9:$FL$9,0),ROWS('6. Patients'!EO$10:EO$107))),0)+
IFERROR(SUMPRODUCT('6. Patients'!DB$10:DB$107,OFFSET('6. Patients'!$FM$9,1,MATCH($D43,'6. Patients'!$FN$9:$GG$9,0),ROWS('6. Patients'!EO$10:EO$107))),0)+
IFERROR(SUMPRODUCT('6. Patients'!DB$10:DB$107,OFFSET('6. Patients'!$GH$9,1,MATCH($D43,'6. Patients'!$GI$9:$IF$9,0),ROWS('6. Patients'!EO$10:EO$107))),0)+
IFERROR(SUMPRODUCT('6. Patients'!DB$10:DB$107,OFFSET('6. Patients'!$IG$9,1,MATCH($D43,'6. Patients'!$IH$9:$JA$9,0),ROWS('6. Patients'!EO$10:EO$107))),0),
IFERROR(SUMPRODUCT('6. Patients'!DB$10:DB$107,OFFSET('6. Patients'!$JB$9,1,MATCH($D43,'6. Patients'!$JC$9:$KZ$9,0),ROWS('6. Patients'!EO$10:EO$107))),0)+
IFERROR(SUMPRODUCT('6. Patients'!DB$10:DB$107,OFFSET('6. Patients'!$LA$9,1,MATCH($D43,'6. Patients'!$LB$9:$LU$9,0),ROWS('6. Patients'!EO$10:EO$107))),0)+
IFERROR(SUMPRODUCT('6. Patients'!DB$10:DB$107,OFFSET('6. Patients'!$LV$9,1,MATCH($D43,'6. Patients'!$LW$9:$NT$9,0),ROWS('6. Patients'!EO$10:EO$107))),0)+
IFERROR(SUMPRODUCT('6. Patients'!DB$10:DB$107,OFFSET('6. Patients'!$NU$9,1,MATCH($D43,'6. Patients'!$NV$9:$OO$9,0),ROWS('6. Patients'!EO$10:EO$107))),0),
IFERROR(SUMPRODUCT('6. Patients'!DB$10:DB$107,OFFSET('6. Patients'!$OP$9,1,MATCH($D43,'6. Patients'!$OQ$9:$QN$9,0),ROWS('6. Patients'!EO$10:EO$107))),0)+
IFERROR(SUMPRODUCT('6. Patients'!DB$10:DB$107,OFFSET('6. Patients'!$QO$9,1,MATCH($D43,'6. Patients'!$QP$9:$RI$9,0),ROWS('6. Patients'!EO$10:EO$107))),0)+
IFERROR(SUMPRODUCT('6. Patients'!DB$10:DB$107,OFFSET('6. Patients'!$RJ$9,1,MATCH($D43,'6. Patients'!$RK$9:$TH$9,0),ROWS('6. Patients'!EO$10:EO$107))),0)+
IFERROR(SUMPRODUCT('6. Patients'!DB$10:DB$107,OFFSET('6. Patients'!$TI$9,1,MATCH($D43,'6. Patients'!$TJ$9:$UC$9,0),ROWS('6. Patients'!EO$10:EO$107))),0))+
IFERROR(VLOOKUP($D43,$H$116:$L$146,COLUMNS($H$115:$J$115)-1+AI$7,0)*$E43*$F43*'1. General Inputs'!$J$25,0),0),0)</f>
        <v>0</v>
      </c>
      <c r="AJ43" s="775">
        <f ca="1">ROUNDDOWN(IFERROR($F43*$E43*CHOOSE(AJ$7,
IFERROR(SUMPRODUCT('6. Patients'!DC$10:DC$107,OFFSET('6. Patients'!$DN$9,1,MATCH($D43,'6. Patients'!$DO$9:$FL$9,0),ROWS('6. Patients'!EP$10:EP$107))),0)+
IFERROR(SUMPRODUCT('6. Patients'!DC$10:DC$107,OFFSET('6. Patients'!$FM$9,1,MATCH($D43,'6. Patients'!$FN$9:$GG$9,0),ROWS('6. Patients'!EP$10:EP$107))),0)+
IFERROR(SUMPRODUCT('6. Patients'!DC$10:DC$107,OFFSET('6. Patients'!$GH$9,1,MATCH($D43,'6. Patients'!$GI$9:$IF$9,0),ROWS('6. Patients'!EP$10:EP$107))),0)+
IFERROR(SUMPRODUCT('6. Patients'!DC$10:DC$107,OFFSET('6. Patients'!$IG$9,1,MATCH($D43,'6. Patients'!$IH$9:$JA$9,0),ROWS('6. Patients'!EP$10:EP$107))),0),
IFERROR(SUMPRODUCT('6. Patients'!DC$10:DC$107,OFFSET('6. Patients'!$JB$9,1,MATCH($D43,'6. Patients'!$JC$9:$KZ$9,0),ROWS('6. Patients'!EP$10:EP$107))),0)+
IFERROR(SUMPRODUCT('6. Patients'!DC$10:DC$107,OFFSET('6. Patients'!$LA$9,1,MATCH($D43,'6. Patients'!$LB$9:$LU$9,0),ROWS('6. Patients'!EP$10:EP$107))),0)+
IFERROR(SUMPRODUCT('6. Patients'!DC$10:DC$107,OFFSET('6. Patients'!$LV$9,1,MATCH($D43,'6. Patients'!$LW$9:$NT$9,0),ROWS('6. Patients'!EP$10:EP$107))),0)+
IFERROR(SUMPRODUCT('6. Patients'!DC$10:DC$107,OFFSET('6. Patients'!$NU$9,1,MATCH($D43,'6. Patients'!$NV$9:$OO$9,0),ROWS('6. Patients'!EP$10:EP$107))),0),
IFERROR(SUMPRODUCT('6. Patients'!DC$10:DC$107,OFFSET('6. Patients'!$OP$9,1,MATCH($D43,'6. Patients'!$OQ$9:$QN$9,0),ROWS('6. Patients'!EP$10:EP$107))),0)+
IFERROR(SUMPRODUCT('6. Patients'!DC$10:DC$107,OFFSET('6. Patients'!$QO$9,1,MATCH($D43,'6. Patients'!$QP$9:$RI$9,0),ROWS('6. Patients'!EP$10:EP$107))),0)+
IFERROR(SUMPRODUCT('6. Patients'!DC$10:DC$107,OFFSET('6. Patients'!$RJ$9,1,MATCH($D43,'6. Patients'!$RK$9:$TH$9,0),ROWS('6. Patients'!EP$10:EP$107))),0)+
IFERROR(SUMPRODUCT('6. Patients'!DC$10:DC$107,OFFSET('6. Patients'!$TI$9,1,MATCH($D43,'6. Patients'!$TJ$9:$UC$9,0),ROWS('6. Patients'!EP$10:EP$107))),0))+
IFERROR(VLOOKUP($D43,$H$116:$L$146,COLUMNS($H$115:$J$115)-1+AJ$7,0)*$E43*$F43*'1. General Inputs'!$J$25,0),0),0)</f>
        <v>0</v>
      </c>
      <c r="AK43" s="775">
        <f ca="1">ROUNDDOWN(IFERROR($F43*$E43*CHOOSE(AK$7,
IFERROR(SUMPRODUCT('6. Patients'!DD$10:DD$107,OFFSET('6. Patients'!$DN$9,1,MATCH($D43,'6. Patients'!$DO$9:$FL$9,0),ROWS('6. Patients'!EQ$10:EQ$107))),0)+
IFERROR(SUMPRODUCT('6. Patients'!DD$10:DD$107,OFFSET('6. Patients'!$FM$9,1,MATCH($D43,'6. Patients'!$FN$9:$GG$9,0),ROWS('6. Patients'!EQ$10:EQ$107))),0)+
IFERROR(SUMPRODUCT('6. Patients'!DD$10:DD$107,OFFSET('6. Patients'!$GH$9,1,MATCH($D43,'6. Patients'!$GI$9:$IF$9,0),ROWS('6. Patients'!EQ$10:EQ$107))),0)+
IFERROR(SUMPRODUCT('6. Patients'!DD$10:DD$107,OFFSET('6. Patients'!$IG$9,1,MATCH($D43,'6. Patients'!$IH$9:$JA$9,0),ROWS('6. Patients'!EQ$10:EQ$107))),0),
IFERROR(SUMPRODUCT('6. Patients'!DD$10:DD$107,OFFSET('6. Patients'!$JB$9,1,MATCH($D43,'6. Patients'!$JC$9:$KZ$9,0),ROWS('6. Patients'!EQ$10:EQ$107))),0)+
IFERROR(SUMPRODUCT('6. Patients'!DD$10:DD$107,OFFSET('6. Patients'!$LA$9,1,MATCH($D43,'6. Patients'!$LB$9:$LU$9,0),ROWS('6. Patients'!EQ$10:EQ$107))),0)+
IFERROR(SUMPRODUCT('6. Patients'!DD$10:DD$107,OFFSET('6. Patients'!$LV$9,1,MATCH($D43,'6. Patients'!$LW$9:$NT$9,0),ROWS('6. Patients'!EQ$10:EQ$107))),0)+
IFERROR(SUMPRODUCT('6. Patients'!DD$10:DD$107,OFFSET('6. Patients'!$NU$9,1,MATCH($D43,'6. Patients'!$NV$9:$OO$9,0),ROWS('6. Patients'!EQ$10:EQ$107))),0),
IFERROR(SUMPRODUCT('6. Patients'!DD$10:DD$107,OFFSET('6. Patients'!$OP$9,1,MATCH($D43,'6. Patients'!$OQ$9:$QN$9,0),ROWS('6. Patients'!EQ$10:EQ$107))),0)+
IFERROR(SUMPRODUCT('6. Patients'!DD$10:DD$107,OFFSET('6. Patients'!$QO$9,1,MATCH($D43,'6. Patients'!$QP$9:$RI$9,0),ROWS('6. Patients'!EQ$10:EQ$107))),0)+
IFERROR(SUMPRODUCT('6. Patients'!DD$10:DD$107,OFFSET('6. Patients'!$RJ$9,1,MATCH($D43,'6. Patients'!$RK$9:$TH$9,0),ROWS('6. Patients'!EQ$10:EQ$107))),0)+
IFERROR(SUMPRODUCT('6. Patients'!DD$10:DD$107,OFFSET('6. Patients'!$TI$9,1,MATCH($D43,'6. Patients'!$TJ$9:$UC$9,0),ROWS('6. Patients'!EQ$10:EQ$107))),0))+
IFERROR(VLOOKUP($D43,$H$116:$L$146,COLUMNS($H$115:$J$115)-1+AK$7,0)*$E43*$F43*'1. General Inputs'!$J$25,0),0),0)</f>
        <v>0</v>
      </c>
      <c r="AL43" s="775">
        <f ca="1">ROUNDDOWN(IFERROR($F43*$E43*CHOOSE(AL$7,
IFERROR(SUMPRODUCT('6. Patients'!DE$10:DE$107,OFFSET('6. Patients'!$DN$9,1,MATCH($D43,'6. Patients'!$DO$9:$FL$9,0),ROWS('6. Patients'!ER$10:ER$107))),0)+
IFERROR(SUMPRODUCT('6. Patients'!DE$10:DE$107,OFFSET('6. Patients'!$FM$9,1,MATCH($D43,'6. Patients'!$FN$9:$GG$9,0),ROWS('6. Patients'!ER$10:ER$107))),0)+
IFERROR(SUMPRODUCT('6. Patients'!DE$10:DE$107,OFFSET('6. Patients'!$GH$9,1,MATCH($D43,'6. Patients'!$GI$9:$IF$9,0),ROWS('6. Patients'!ER$10:ER$107))),0)+
IFERROR(SUMPRODUCT('6. Patients'!DE$10:DE$107,OFFSET('6. Patients'!$IG$9,1,MATCH($D43,'6. Patients'!$IH$9:$JA$9,0),ROWS('6. Patients'!ER$10:ER$107))),0),
IFERROR(SUMPRODUCT('6. Patients'!DE$10:DE$107,OFFSET('6. Patients'!$JB$9,1,MATCH($D43,'6. Patients'!$JC$9:$KZ$9,0),ROWS('6. Patients'!ER$10:ER$107))),0)+
IFERROR(SUMPRODUCT('6. Patients'!DE$10:DE$107,OFFSET('6. Patients'!$LA$9,1,MATCH($D43,'6. Patients'!$LB$9:$LU$9,0),ROWS('6. Patients'!ER$10:ER$107))),0)+
IFERROR(SUMPRODUCT('6. Patients'!DE$10:DE$107,OFFSET('6. Patients'!$LV$9,1,MATCH($D43,'6. Patients'!$LW$9:$NT$9,0),ROWS('6. Patients'!ER$10:ER$107))),0)+
IFERROR(SUMPRODUCT('6. Patients'!DE$10:DE$107,OFFSET('6. Patients'!$NU$9,1,MATCH($D43,'6. Patients'!$NV$9:$OO$9,0),ROWS('6. Patients'!ER$10:ER$107))),0),
IFERROR(SUMPRODUCT('6. Patients'!DE$10:DE$107,OFFSET('6. Patients'!$OP$9,1,MATCH($D43,'6. Patients'!$OQ$9:$QN$9,0),ROWS('6. Patients'!ER$10:ER$107))),0)+
IFERROR(SUMPRODUCT('6. Patients'!DE$10:DE$107,OFFSET('6. Patients'!$QO$9,1,MATCH($D43,'6. Patients'!$QP$9:$RI$9,0),ROWS('6. Patients'!ER$10:ER$107))),0)+
IFERROR(SUMPRODUCT('6. Patients'!DE$10:DE$107,OFFSET('6. Patients'!$RJ$9,1,MATCH($D43,'6. Patients'!$RK$9:$TH$9,0),ROWS('6. Patients'!ER$10:ER$107))),0)+
IFERROR(SUMPRODUCT('6. Patients'!DE$10:DE$107,OFFSET('6. Patients'!$TI$9,1,MATCH($D43,'6. Patients'!$TJ$9:$UC$9,0),ROWS('6. Patients'!ER$10:ER$107))),0))+
IFERROR(VLOOKUP($D43,$H$116:$L$146,COLUMNS($H$115:$J$115)-1+AL$7,0)*$E43*$F43*'1. General Inputs'!$J$25,0),0),0)</f>
        <v>0</v>
      </c>
      <c r="AM43" s="775">
        <f ca="1">ROUNDDOWN(IFERROR($F43*$E43*CHOOSE(AM$7,
IFERROR(SUMPRODUCT('6. Patients'!DF$10:DF$107,OFFSET('6. Patients'!$DN$9,1,MATCH($D43,'6. Patients'!$DO$9:$FL$9,0),ROWS('6. Patients'!ES$10:ES$107))),0)+
IFERROR(SUMPRODUCT('6. Patients'!DF$10:DF$107,OFFSET('6. Patients'!$FM$9,1,MATCH($D43,'6. Patients'!$FN$9:$GG$9,0),ROWS('6. Patients'!ES$10:ES$107))),0)+
IFERROR(SUMPRODUCT('6. Patients'!DF$10:DF$107,OFFSET('6. Patients'!$GH$9,1,MATCH($D43,'6. Patients'!$GI$9:$IF$9,0),ROWS('6. Patients'!ES$10:ES$107))),0)+
IFERROR(SUMPRODUCT('6. Patients'!DF$10:DF$107,OFFSET('6. Patients'!$IG$9,1,MATCH($D43,'6. Patients'!$IH$9:$JA$9,0),ROWS('6. Patients'!ES$10:ES$107))),0),
IFERROR(SUMPRODUCT('6. Patients'!DF$10:DF$107,OFFSET('6. Patients'!$JB$9,1,MATCH($D43,'6. Patients'!$JC$9:$KZ$9,0),ROWS('6. Patients'!ES$10:ES$107))),0)+
IFERROR(SUMPRODUCT('6. Patients'!DF$10:DF$107,OFFSET('6. Patients'!$LA$9,1,MATCH($D43,'6. Patients'!$LB$9:$LU$9,0),ROWS('6. Patients'!ES$10:ES$107))),0)+
IFERROR(SUMPRODUCT('6. Patients'!DF$10:DF$107,OFFSET('6. Patients'!$LV$9,1,MATCH($D43,'6. Patients'!$LW$9:$NT$9,0),ROWS('6. Patients'!ES$10:ES$107))),0)+
IFERROR(SUMPRODUCT('6. Patients'!DF$10:DF$107,OFFSET('6. Patients'!$NU$9,1,MATCH($D43,'6. Patients'!$NV$9:$OO$9,0),ROWS('6. Patients'!ES$10:ES$107))),0),
IFERROR(SUMPRODUCT('6. Patients'!DF$10:DF$107,OFFSET('6. Patients'!$OP$9,1,MATCH($D43,'6. Patients'!$OQ$9:$QN$9,0),ROWS('6. Patients'!ES$10:ES$107))),0)+
IFERROR(SUMPRODUCT('6. Patients'!DF$10:DF$107,OFFSET('6. Patients'!$QO$9,1,MATCH($D43,'6. Patients'!$QP$9:$RI$9,0),ROWS('6. Patients'!ES$10:ES$107))),0)+
IFERROR(SUMPRODUCT('6. Patients'!DF$10:DF$107,OFFSET('6. Patients'!$RJ$9,1,MATCH($D43,'6. Patients'!$RK$9:$TH$9,0),ROWS('6. Patients'!ES$10:ES$107))),0)+
IFERROR(SUMPRODUCT('6. Patients'!DF$10:DF$107,OFFSET('6. Patients'!$TI$9,1,MATCH($D43,'6. Patients'!$TJ$9:$UC$9,0),ROWS('6. Patients'!ES$10:ES$107))),0))+
IFERROR(VLOOKUP($D43,$H$116:$L$146,COLUMNS($H$115:$J$115)-1+AM$7,0)*$E43*$F43*'1. General Inputs'!$J$25,0),0),0)</f>
        <v>0</v>
      </c>
      <c r="AN43" s="775">
        <f ca="1">ROUNDDOWN(IFERROR($F43*$E43*CHOOSE(AN$7,
IFERROR(SUMPRODUCT('6. Patients'!DG$10:DG$107,OFFSET('6. Patients'!$DN$9,1,MATCH($D43,'6. Patients'!$DO$9:$FL$9,0),ROWS('6. Patients'!ET$10:ET$107))),0)+
IFERROR(SUMPRODUCT('6. Patients'!DG$10:DG$107,OFFSET('6. Patients'!$FM$9,1,MATCH($D43,'6. Patients'!$FN$9:$GG$9,0),ROWS('6. Patients'!ET$10:ET$107))),0)+
IFERROR(SUMPRODUCT('6. Patients'!DG$10:DG$107,OFFSET('6. Patients'!$GH$9,1,MATCH($D43,'6. Patients'!$GI$9:$IF$9,0),ROWS('6. Patients'!ET$10:ET$107))),0)+
IFERROR(SUMPRODUCT('6. Patients'!DG$10:DG$107,OFFSET('6. Patients'!$IG$9,1,MATCH($D43,'6. Patients'!$IH$9:$JA$9,0),ROWS('6. Patients'!ET$10:ET$107))),0),
IFERROR(SUMPRODUCT('6. Patients'!DG$10:DG$107,OFFSET('6. Patients'!$JB$9,1,MATCH($D43,'6. Patients'!$JC$9:$KZ$9,0),ROWS('6. Patients'!ET$10:ET$107))),0)+
IFERROR(SUMPRODUCT('6. Patients'!DG$10:DG$107,OFFSET('6. Patients'!$LA$9,1,MATCH($D43,'6. Patients'!$LB$9:$LU$9,0),ROWS('6. Patients'!ET$10:ET$107))),0)+
IFERROR(SUMPRODUCT('6. Patients'!DG$10:DG$107,OFFSET('6. Patients'!$LV$9,1,MATCH($D43,'6. Patients'!$LW$9:$NT$9,0),ROWS('6. Patients'!ET$10:ET$107))),0)+
IFERROR(SUMPRODUCT('6. Patients'!DG$10:DG$107,OFFSET('6. Patients'!$NU$9,1,MATCH($D43,'6. Patients'!$NV$9:$OO$9,0),ROWS('6. Patients'!ET$10:ET$107))),0),
IFERROR(SUMPRODUCT('6. Patients'!DG$10:DG$107,OFFSET('6. Patients'!$OP$9,1,MATCH($D43,'6. Patients'!$OQ$9:$QN$9,0),ROWS('6. Patients'!ET$10:ET$107))),0)+
IFERROR(SUMPRODUCT('6. Patients'!DG$10:DG$107,OFFSET('6. Patients'!$QO$9,1,MATCH($D43,'6. Patients'!$QP$9:$RI$9,0),ROWS('6. Patients'!ET$10:ET$107))),0)+
IFERROR(SUMPRODUCT('6. Patients'!DG$10:DG$107,OFFSET('6. Patients'!$RJ$9,1,MATCH($D43,'6. Patients'!$RK$9:$TH$9,0),ROWS('6. Patients'!ET$10:ET$107))),0)+
IFERROR(SUMPRODUCT('6. Patients'!DG$10:DG$107,OFFSET('6. Patients'!$TI$9,1,MATCH($D43,'6. Patients'!$TJ$9:$UC$9,0),ROWS('6. Patients'!ET$10:ET$107))),0))+
IFERROR(VLOOKUP($D43,$H$116:$L$146,COLUMNS($H$115:$J$115)-1+AN$7,0)*$E43*$F43*'1. General Inputs'!$J$25,0),0),0)</f>
        <v>0</v>
      </c>
      <c r="AO43" s="775">
        <f ca="1">ROUNDDOWN(IFERROR($F43*$E43*CHOOSE(AO$7,
IFERROR(SUMPRODUCT('6. Patients'!DH$10:DH$107,OFFSET('6. Patients'!$DN$9,1,MATCH($D43,'6. Patients'!$DO$9:$FL$9,0),ROWS('6. Patients'!EU$10:EU$107))),0)+
IFERROR(SUMPRODUCT('6. Patients'!DH$10:DH$107,OFFSET('6. Patients'!$FM$9,1,MATCH($D43,'6. Patients'!$FN$9:$GG$9,0),ROWS('6. Patients'!EU$10:EU$107))),0)+
IFERROR(SUMPRODUCT('6. Patients'!DH$10:DH$107,OFFSET('6. Patients'!$GH$9,1,MATCH($D43,'6. Patients'!$GI$9:$IF$9,0),ROWS('6. Patients'!EU$10:EU$107))),0)+
IFERROR(SUMPRODUCT('6. Patients'!DH$10:DH$107,OFFSET('6. Patients'!$IG$9,1,MATCH($D43,'6. Patients'!$IH$9:$JA$9,0),ROWS('6. Patients'!EU$10:EU$107))),0),
IFERROR(SUMPRODUCT('6. Patients'!DH$10:DH$107,OFFSET('6. Patients'!$JB$9,1,MATCH($D43,'6. Patients'!$JC$9:$KZ$9,0),ROWS('6. Patients'!EU$10:EU$107))),0)+
IFERROR(SUMPRODUCT('6. Patients'!DH$10:DH$107,OFFSET('6. Patients'!$LA$9,1,MATCH($D43,'6. Patients'!$LB$9:$LU$9,0),ROWS('6. Patients'!EU$10:EU$107))),0)+
IFERROR(SUMPRODUCT('6. Patients'!DH$10:DH$107,OFFSET('6. Patients'!$LV$9,1,MATCH($D43,'6. Patients'!$LW$9:$NT$9,0),ROWS('6. Patients'!EU$10:EU$107))),0)+
IFERROR(SUMPRODUCT('6. Patients'!DH$10:DH$107,OFFSET('6. Patients'!$NU$9,1,MATCH($D43,'6. Patients'!$NV$9:$OO$9,0),ROWS('6. Patients'!EU$10:EU$107))),0),
IFERROR(SUMPRODUCT('6. Patients'!DH$10:DH$107,OFFSET('6. Patients'!$OP$9,1,MATCH($D43,'6. Patients'!$OQ$9:$QN$9,0),ROWS('6. Patients'!EU$10:EU$107))),0)+
IFERROR(SUMPRODUCT('6. Patients'!DH$10:DH$107,OFFSET('6. Patients'!$QO$9,1,MATCH($D43,'6. Patients'!$QP$9:$RI$9,0),ROWS('6. Patients'!EU$10:EU$107))),0)+
IFERROR(SUMPRODUCT('6. Patients'!DH$10:DH$107,OFFSET('6. Patients'!$RJ$9,1,MATCH($D43,'6. Patients'!$RK$9:$TH$9,0),ROWS('6. Patients'!EU$10:EU$107))),0)+
IFERROR(SUMPRODUCT('6. Patients'!DH$10:DH$107,OFFSET('6. Patients'!$TI$9,1,MATCH($D43,'6. Patients'!$TJ$9:$UC$9,0),ROWS('6. Patients'!EU$10:EU$107))),0))+
IFERROR(VLOOKUP($D43,$H$116:$L$146,COLUMNS($H$115:$J$115)-1+AO$7,0)*$E43*$F43*'1. General Inputs'!$J$25,0),0),0)</f>
        <v>0</v>
      </c>
      <c r="AP43" s="775">
        <f ca="1">ROUNDDOWN(IFERROR($F43*$E43*CHOOSE(AP$7,
IFERROR(SUMPRODUCT('6. Patients'!DI$10:DI$107,OFFSET('6. Patients'!$DN$9,1,MATCH($D43,'6. Patients'!$DO$9:$FL$9,0),ROWS('6. Patients'!EV$10:EV$107))),0)+
IFERROR(SUMPRODUCT('6. Patients'!DI$10:DI$107,OFFSET('6. Patients'!$FM$9,1,MATCH($D43,'6. Patients'!$FN$9:$GG$9,0),ROWS('6. Patients'!EV$10:EV$107))),0)+
IFERROR(SUMPRODUCT('6. Patients'!DI$10:DI$107,OFFSET('6. Patients'!$GH$9,1,MATCH($D43,'6. Patients'!$GI$9:$IF$9,0),ROWS('6. Patients'!EV$10:EV$107))),0)+
IFERROR(SUMPRODUCT('6. Patients'!DI$10:DI$107,OFFSET('6. Patients'!$IG$9,1,MATCH($D43,'6. Patients'!$IH$9:$JA$9,0),ROWS('6. Patients'!EV$10:EV$107))),0),
IFERROR(SUMPRODUCT('6. Patients'!DI$10:DI$107,OFFSET('6. Patients'!$JB$9,1,MATCH($D43,'6. Patients'!$JC$9:$KZ$9,0),ROWS('6. Patients'!EV$10:EV$107))),0)+
IFERROR(SUMPRODUCT('6. Patients'!DI$10:DI$107,OFFSET('6. Patients'!$LA$9,1,MATCH($D43,'6. Patients'!$LB$9:$LU$9,0),ROWS('6. Patients'!EV$10:EV$107))),0)+
IFERROR(SUMPRODUCT('6. Patients'!DI$10:DI$107,OFFSET('6. Patients'!$LV$9,1,MATCH($D43,'6. Patients'!$LW$9:$NT$9,0),ROWS('6. Patients'!EV$10:EV$107))),0)+
IFERROR(SUMPRODUCT('6. Patients'!DI$10:DI$107,OFFSET('6. Patients'!$NU$9,1,MATCH($D43,'6. Patients'!$NV$9:$OO$9,0),ROWS('6. Patients'!EV$10:EV$107))),0),
IFERROR(SUMPRODUCT('6. Patients'!DI$10:DI$107,OFFSET('6. Patients'!$OP$9,1,MATCH($D43,'6. Patients'!$OQ$9:$QN$9,0),ROWS('6. Patients'!EV$10:EV$107))),0)+
IFERROR(SUMPRODUCT('6. Patients'!DI$10:DI$107,OFFSET('6. Patients'!$QO$9,1,MATCH($D43,'6. Patients'!$QP$9:$RI$9,0),ROWS('6. Patients'!EV$10:EV$107))),0)+
IFERROR(SUMPRODUCT('6. Patients'!DI$10:DI$107,OFFSET('6. Patients'!$RJ$9,1,MATCH($D43,'6. Patients'!$RK$9:$TH$9,0),ROWS('6. Patients'!EV$10:EV$107))),0)+
IFERROR(SUMPRODUCT('6. Patients'!DI$10:DI$107,OFFSET('6. Patients'!$TI$9,1,MATCH($D43,'6. Patients'!$TJ$9:$UC$9,0),ROWS('6. Patients'!EV$10:EV$107))),0))+
IFERROR(VLOOKUP($D43,$H$116:$L$146,COLUMNS($H$115:$J$115)-1+AP$7,0)*$E43*$F43*'1. General Inputs'!$J$25,0),0),0)</f>
        <v>0</v>
      </c>
      <c r="AQ43" s="775">
        <f ca="1">ROUNDDOWN(IFERROR($F43*$E43*CHOOSE(AQ$7,
IFERROR(SUMPRODUCT('6. Patients'!DJ$10:DJ$107,OFFSET('6. Patients'!$DN$9,1,MATCH($D43,'6. Patients'!$DO$9:$FL$9,0),ROWS('6. Patients'!EW$10:EW$107))),0)+
IFERROR(SUMPRODUCT('6. Patients'!DJ$10:DJ$107,OFFSET('6. Patients'!$FM$9,1,MATCH($D43,'6. Patients'!$FN$9:$GG$9,0),ROWS('6. Patients'!EW$10:EW$107))),0)+
IFERROR(SUMPRODUCT('6. Patients'!DJ$10:DJ$107,OFFSET('6. Patients'!$GH$9,1,MATCH($D43,'6. Patients'!$GI$9:$IF$9,0),ROWS('6. Patients'!EW$10:EW$107))),0)+
IFERROR(SUMPRODUCT('6. Patients'!DJ$10:DJ$107,OFFSET('6. Patients'!$IG$9,1,MATCH($D43,'6. Patients'!$IH$9:$JA$9,0),ROWS('6. Patients'!EW$10:EW$107))),0),
IFERROR(SUMPRODUCT('6. Patients'!DJ$10:DJ$107,OFFSET('6. Patients'!$JB$9,1,MATCH($D43,'6. Patients'!$JC$9:$KZ$9,0),ROWS('6. Patients'!EW$10:EW$107))),0)+
IFERROR(SUMPRODUCT('6. Patients'!DJ$10:DJ$107,OFFSET('6. Patients'!$LA$9,1,MATCH($D43,'6. Patients'!$LB$9:$LU$9,0),ROWS('6. Patients'!EW$10:EW$107))),0)+
IFERROR(SUMPRODUCT('6. Patients'!DJ$10:DJ$107,OFFSET('6. Patients'!$LV$9,1,MATCH($D43,'6. Patients'!$LW$9:$NT$9,0),ROWS('6. Patients'!EW$10:EW$107))),0)+
IFERROR(SUMPRODUCT('6. Patients'!DJ$10:DJ$107,OFFSET('6. Patients'!$NU$9,1,MATCH($D43,'6. Patients'!$NV$9:$OO$9,0),ROWS('6. Patients'!EW$10:EW$107))),0),
IFERROR(SUMPRODUCT('6. Patients'!DJ$10:DJ$107,OFFSET('6. Patients'!$OP$9,1,MATCH($D43,'6. Patients'!$OQ$9:$QN$9,0),ROWS('6. Patients'!EW$10:EW$107))),0)+
IFERROR(SUMPRODUCT('6. Patients'!DJ$10:DJ$107,OFFSET('6. Patients'!$QO$9,1,MATCH($D43,'6. Patients'!$QP$9:$RI$9,0),ROWS('6. Patients'!EW$10:EW$107))),0)+
IFERROR(SUMPRODUCT('6. Patients'!DJ$10:DJ$107,OFFSET('6. Patients'!$RJ$9,1,MATCH($D43,'6. Patients'!$RK$9:$TH$9,0),ROWS('6. Patients'!EW$10:EW$107))),0)+
IFERROR(SUMPRODUCT('6. Patients'!DJ$10:DJ$107,OFFSET('6. Patients'!$TI$9,1,MATCH($D43,'6. Patients'!$TJ$9:$UC$9,0),ROWS('6. Patients'!EW$10:EW$107))),0))+
IFERROR(VLOOKUP($D43,$H$116:$L$146,COLUMNS($H$115:$J$115)-1+AQ$7,0)*$E43*$F43*'1. General Inputs'!$J$25,0),0),0)</f>
        <v>0</v>
      </c>
      <c r="AR43" s="342"/>
      <c r="AZ43" s="335">
        <f ca="1">IFERROR(SUM(OFFSET('7. Consumption'!H43,0,1,,MIN('1. General Inputs'!$J$29,COLUMNS('7. Consumption'!H$9:$AQ$9)-1))),0)+MAX(0,$AQ43*('1. General Inputs'!$J$29-COLUMNS('7. Consumption'!H$9:$AQ$9)+1))</f>
        <v>0</v>
      </c>
      <c r="BA43" s="335">
        <f ca="1">IFERROR(SUM(OFFSET('7. Consumption'!I43,0,1,,MIN('1. General Inputs'!$J$29,COLUMNS('7. Consumption'!I$9:$AQ$9)-1))),0)+MAX(0,$AQ43*('1. General Inputs'!$J$29-COLUMNS('7. Consumption'!I$9:$AQ$9)+1))</f>
        <v>0</v>
      </c>
      <c r="BB43" s="335">
        <f ca="1">IFERROR(SUM(OFFSET('7. Consumption'!J43,0,1,,MIN('1. General Inputs'!$J$29,COLUMNS('7. Consumption'!J$9:$AQ$9)-1))),0)+MAX(0,$AQ43*('1. General Inputs'!$J$29-COLUMNS('7. Consumption'!J$9:$AQ$9)+1))</f>
        <v>0</v>
      </c>
      <c r="BC43" s="335">
        <f ca="1">IFERROR(SUM(OFFSET('7. Consumption'!K43,0,1,,MIN('1. General Inputs'!$J$29,COLUMNS('7. Consumption'!K$9:$AQ$9)-1))),0)+MAX(0,$AQ43*('1. General Inputs'!$J$29-COLUMNS('7. Consumption'!K$9:$AQ$9)+1))</f>
        <v>0</v>
      </c>
      <c r="BD43" s="335">
        <f ca="1">IFERROR(SUM(OFFSET('7. Consumption'!L43,0,1,,MIN('1. General Inputs'!$J$29,COLUMNS('7. Consumption'!L$9:$AQ$9)-1))),0)+MAX(0,$AQ43*('1. General Inputs'!$J$29-COLUMNS('7. Consumption'!L$9:$AQ$9)+1))</f>
        <v>0</v>
      </c>
      <c r="BE43" s="335">
        <f ca="1">IFERROR(SUM(OFFSET('7. Consumption'!M43,0,1,,MIN('1. General Inputs'!$J$29,COLUMNS('7. Consumption'!M$9:$AQ$9)-1))),0)+MAX(0,$AQ43*('1. General Inputs'!$J$29-COLUMNS('7. Consumption'!M$9:$AQ$9)+1))</f>
        <v>0</v>
      </c>
      <c r="BF43" s="335">
        <f ca="1">IFERROR(SUM(OFFSET('7. Consumption'!N43,0,1,,MIN('1. General Inputs'!$J$29,COLUMNS('7. Consumption'!N$9:$AQ$9)-1))),0)+MAX(0,$AQ43*('1. General Inputs'!$J$29-COLUMNS('7. Consumption'!N$9:$AQ$9)+1))</f>
        <v>0</v>
      </c>
      <c r="BG43" s="335">
        <f ca="1">IFERROR(SUM(OFFSET('7. Consumption'!O43,0,1,,MIN('1. General Inputs'!$J$29,COLUMNS('7. Consumption'!O$9:$AQ$9)-1))),0)+MAX(0,$AQ43*('1. General Inputs'!$J$29-COLUMNS('7. Consumption'!O$9:$AQ$9)+1))</f>
        <v>0</v>
      </c>
      <c r="BH43" s="335">
        <f ca="1">IFERROR(SUM(OFFSET('7. Consumption'!P43,0,1,,MIN('1. General Inputs'!$J$29,COLUMNS('7. Consumption'!P$9:$AQ$9)-1))),0)+MAX(0,$AQ43*('1. General Inputs'!$J$29-COLUMNS('7. Consumption'!P$9:$AQ$9)+1))</f>
        <v>0</v>
      </c>
      <c r="BI43" s="335">
        <f ca="1">IFERROR(SUM(OFFSET('7. Consumption'!Q43,0,1,,MIN('1. General Inputs'!$J$29,COLUMNS('7. Consumption'!Q$9:$AQ$9)-1))),0)+MAX(0,$AQ43*('1. General Inputs'!$J$29-COLUMNS('7. Consumption'!Q$9:$AQ$9)+1))</f>
        <v>0</v>
      </c>
      <c r="BJ43" s="335">
        <f ca="1">IFERROR(SUM(OFFSET('7. Consumption'!R43,0,1,,MIN('1. General Inputs'!$J$29,COLUMNS('7. Consumption'!R$9:$AQ$9)-1))),0)+MAX(0,$AQ43*('1. General Inputs'!$J$29-COLUMNS('7. Consumption'!R$9:$AQ$9)+1))</f>
        <v>0</v>
      </c>
      <c r="BK43" s="335">
        <f ca="1">IFERROR(SUM(OFFSET('7. Consumption'!S43,0,1,,MIN('1. General Inputs'!$J$29,COLUMNS('7. Consumption'!S$9:$AQ$9)-1))),0)+MAX(0,$AQ43*('1. General Inputs'!$J$29-COLUMNS('7. Consumption'!S$9:$AQ$9)+1))</f>
        <v>0</v>
      </c>
      <c r="BL43" s="335">
        <f ca="1">IFERROR(SUM(OFFSET('7. Consumption'!T43,0,1,,MIN('1. General Inputs'!$J$29,COLUMNS('7. Consumption'!T$9:$AQ$9)-1))),0)+MAX(0,$AQ43*('1. General Inputs'!$J$29-COLUMNS('7. Consumption'!T$9:$AQ$9)+1))</f>
        <v>0</v>
      </c>
      <c r="BM43" s="335">
        <f ca="1">IFERROR(SUM(OFFSET('7. Consumption'!U43,0,1,,MIN('1. General Inputs'!$J$29,COLUMNS('7. Consumption'!U$9:$AQ$9)-1))),0)+MAX(0,$AQ43*('1. General Inputs'!$J$29-COLUMNS('7. Consumption'!U$9:$AQ$9)+1))</f>
        <v>0</v>
      </c>
      <c r="BN43" s="335">
        <f ca="1">IFERROR(SUM(OFFSET('7. Consumption'!V43,0,1,,MIN('1. General Inputs'!$J$29,COLUMNS('7. Consumption'!V$9:$AQ$9)-1))),0)+MAX(0,$AQ43*('1. General Inputs'!$J$29-COLUMNS('7. Consumption'!V$9:$AQ$9)+1))</f>
        <v>0</v>
      </c>
      <c r="BO43" s="335">
        <f ca="1">IFERROR(SUM(OFFSET('7. Consumption'!W43,0,1,,MIN('1. General Inputs'!$J$29,COLUMNS('7. Consumption'!W$9:$AQ$9)-1))),0)+MAX(0,$AQ43*('1. General Inputs'!$J$29-COLUMNS('7. Consumption'!W$9:$AQ$9)+1))</f>
        <v>0</v>
      </c>
      <c r="BP43" s="335">
        <f ca="1">IFERROR(SUM(OFFSET('7. Consumption'!X43,0,1,,MIN('1. General Inputs'!$J$29,COLUMNS('7. Consumption'!X$9:$AQ$9)-1))),0)+MAX(0,$AQ43*('1. General Inputs'!$J$29-COLUMNS('7. Consumption'!X$9:$AQ$9)+1))</f>
        <v>0</v>
      </c>
      <c r="BQ43" s="335">
        <f ca="1">IFERROR(SUM(OFFSET('7. Consumption'!Y43,0,1,,MIN('1. General Inputs'!$J$29,COLUMNS('7. Consumption'!Y$9:$AQ$9)-1))),0)+MAX(0,$AQ43*('1. General Inputs'!$J$29-COLUMNS('7. Consumption'!Y$9:$AQ$9)+1))</f>
        <v>0</v>
      </c>
      <c r="BR43" s="335">
        <f ca="1">IFERROR(SUM(OFFSET('7. Consumption'!Z43,0,1,,MIN('1. General Inputs'!$J$29,COLUMNS('7. Consumption'!Z$9:$AQ$9)-1))),0)+MAX(0,$AQ43*('1. General Inputs'!$J$29-COLUMNS('7. Consumption'!Z$9:$AQ$9)+1))</f>
        <v>0</v>
      </c>
      <c r="BS43" s="335">
        <f ca="1">IFERROR(SUM(OFFSET('7. Consumption'!AA43,0,1,,MIN('1. General Inputs'!$J$29,COLUMNS('7. Consumption'!AA$9:$AQ$9)-1))),0)+MAX(0,$AQ43*('1. General Inputs'!$J$29-COLUMNS('7. Consumption'!AA$9:$AQ$9)+1))</f>
        <v>0</v>
      </c>
      <c r="BT43" s="335">
        <f ca="1">IFERROR(SUM(OFFSET('7. Consumption'!AB43,0,1,,MIN('1. General Inputs'!$J$29,COLUMNS('7. Consumption'!AB$9:$AQ$9)-1))),0)+MAX(0,$AQ43*('1. General Inputs'!$J$29-COLUMNS('7. Consumption'!AB$9:$AQ$9)+1))</f>
        <v>0</v>
      </c>
      <c r="BU43" s="335">
        <f ca="1">IFERROR(SUM(OFFSET('7. Consumption'!AC43,0,1,,MIN('1. General Inputs'!$J$29,COLUMNS('7. Consumption'!AC$9:$AQ$9)-1))),0)+MAX(0,$AQ43*('1. General Inputs'!$J$29-COLUMNS('7. Consumption'!AC$9:$AQ$9)+1))</f>
        <v>0</v>
      </c>
      <c r="BV43" s="335">
        <f ca="1">IFERROR(SUM(OFFSET('7. Consumption'!AD43,0,1,,MIN('1. General Inputs'!$J$29,COLUMNS('7. Consumption'!AD$9:$AQ$9)-1))),0)+MAX(0,$AQ43*('1. General Inputs'!$J$29-COLUMNS('7. Consumption'!AD$9:$AQ$9)+1))</f>
        <v>0</v>
      </c>
      <c r="BW43" s="335">
        <f ca="1">IFERROR(SUM(OFFSET('7. Consumption'!AE43,0,1,,MIN('1. General Inputs'!$J$29,COLUMNS('7. Consumption'!AE$9:$AQ$9)-1))),0)+MAX(0,$AQ43*('1. General Inputs'!$J$29-COLUMNS('7. Consumption'!AE$9:$AQ$9)+1))</f>
        <v>0</v>
      </c>
      <c r="BX43" s="335">
        <f ca="1">IFERROR(SUM(OFFSET('7. Consumption'!AF43,0,1,,MIN('1. General Inputs'!$J$29,COLUMNS('7. Consumption'!AF$9:$AQ$9)-1))),0)+MAX(0,$AQ43*('1. General Inputs'!$J$29-COLUMNS('7. Consumption'!AF$9:$AQ$9)+1))</f>
        <v>0</v>
      </c>
      <c r="BY43" s="335">
        <f ca="1">IFERROR(SUM(OFFSET('7. Consumption'!AG43,0,1,,MIN('1. General Inputs'!$J$29,COLUMNS('7. Consumption'!AG$9:$AQ$9)-1))),0)+MAX(0,$AQ43*('1. General Inputs'!$J$29-COLUMNS('7. Consumption'!AG$9:$AQ$9)+1))</f>
        <v>0</v>
      </c>
      <c r="BZ43" s="335">
        <f ca="1">IFERROR(SUM(OFFSET('7. Consumption'!AH43,0,1,,MIN('1. General Inputs'!$J$29,COLUMNS('7. Consumption'!AH$9:$AQ$9)-1))),0)+MAX(0,$AQ43*('1. General Inputs'!$J$29-COLUMNS('7. Consumption'!AH$9:$AQ$9)+1))</f>
        <v>0</v>
      </c>
      <c r="CA43" s="335">
        <f ca="1">IFERROR(SUM(OFFSET('7. Consumption'!AI43,0,1,,MIN('1. General Inputs'!$J$29,COLUMNS('7. Consumption'!AI$9:$AQ$9)-1))),0)+MAX(0,$AQ43*('1. General Inputs'!$J$29-COLUMNS('7. Consumption'!AI$9:$AQ$9)+1))</f>
        <v>0</v>
      </c>
      <c r="CB43" s="335">
        <f ca="1">IFERROR(SUM(OFFSET('7. Consumption'!AJ43,0,1,,MIN('1. General Inputs'!$J$29,COLUMNS('7. Consumption'!AJ$9:$AQ$9)-1))),0)+MAX(0,$AQ43*('1. General Inputs'!$J$29-COLUMNS('7. Consumption'!AJ$9:$AQ$9)+1))</f>
        <v>0</v>
      </c>
      <c r="CC43" s="335">
        <f ca="1">IFERROR(SUM(OFFSET('7. Consumption'!AK43,0,1,,MIN('1. General Inputs'!$J$29,COLUMNS('7. Consumption'!AK$9:$AQ$9)-1))),0)+MAX(0,$AQ43*('1. General Inputs'!$J$29-COLUMNS('7. Consumption'!AK$9:$AQ$9)+1))</f>
        <v>0</v>
      </c>
      <c r="CD43" s="335">
        <f ca="1">IFERROR(SUM(OFFSET('7. Consumption'!AL43,0,1,,MIN('1. General Inputs'!$J$29,COLUMNS('7. Consumption'!AL$9:$AQ$9)-1))),0)+MAX(0,$AQ43*('1. General Inputs'!$J$29-COLUMNS('7. Consumption'!AL$9:$AQ$9)+1))</f>
        <v>0</v>
      </c>
      <c r="CE43" s="335">
        <f ca="1">IFERROR(SUM(OFFSET('7. Consumption'!AM43,0,1,,MIN('1. General Inputs'!$J$29,COLUMNS('7. Consumption'!AM$9:$AQ$9)-1))),0)+MAX(0,$AQ43*('1. General Inputs'!$J$29-COLUMNS('7. Consumption'!AM$9:$AQ$9)+1))</f>
        <v>0</v>
      </c>
      <c r="CF43" s="335">
        <f ca="1">IFERROR(SUM(OFFSET('7. Consumption'!AN43,0,1,,MIN('1. General Inputs'!$J$29,COLUMNS('7. Consumption'!AN$9:$AQ$9)-1))),0)+MAX(0,$AQ43*('1. General Inputs'!$J$29-COLUMNS('7. Consumption'!AN$9:$AQ$9)+1))</f>
        <v>0</v>
      </c>
      <c r="CG43" s="335">
        <f ca="1">IFERROR(SUM(OFFSET('7. Consumption'!AO43,0,1,,MIN('1. General Inputs'!$J$29,COLUMNS('7. Consumption'!AO$9:$AQ$9)-1))),0)+MAX(0,$AQ43*('1. General Inputs'!$J$29-COLUMNS('7. Consumption'!AO$9:$AQ$9)+1))</f>
        <v>0</v>
      </c>
      <c r="CH43" s="335">
        <f ca="1">IFERROR(SUM(OFFSET('7. Consumption'!AP43,0,1,,MIN('1. General Inputs'!$J$29,COLUMNS('7. Consumption'!AP$9:$AQ$9)-1))),0)+MAX(0,$AQ43*('1. General Inputs'!$J$29-COLUMNS('7. Consumption'!AP$9:$AQ$9)+1))</f>
        <v>0</v>
      </c>
      <c r="CI43" s="335">
        <f ca="1">IFERROR(SUM(OFFSET('7. Consumption'!AQ43,0,1,,MIN('1. General Inputs'!$J$29,COLUMNS('7. Consumption'!AQ$9:$AQ$9)-1))),0)+MAX(0,$AQ43*('1. General Inputs'!$J$29-COLUMNS('7. Consumption'!AQ$9:$AQ$9)+1))</f>
        <v>0</v>
      </c>
    </row>
    <row r="44" spans="2:87" x14ac:dyDescent="0.3">
      <c r="B44" s="772"/>
      <c r="C44" s="772" t="str">
        <f>IFERROR(VLOOKUP(ROWS($C$9:$C44),'5. Form Breakdown'!$AI$11:$AJ$138,COLUMNS('5. Form Breakdown'!$AI$11:$AJ$11),0),"")</f>
        <v>ETV 100 - tab</v>
      </c>
      <c r="D44" s="772" t="str">
        <f>IFERROR(VLOOKUP($C44,'5a. Dosing'!$E$11:$F$138,2,0),"")</f>
        <v>ETV</v>
      </c>
      <c r="E44" s="773" t="str">
        <f>IFERROR(INDEX('5. Form Breakdown'!$AL$11:$BL$138,MATCH('7. Consumption'!$C44,'5. Form Breakdown'!$AK$11:$AK$138,0),MATCH('5. Form Breakdown'!$AX$10,'5. Form Breakdown'!$AL$10:$BL$10,0)),"")</f>
        <v/>
      </c>
      <c r="F44" s="774">
        <f>IFERROR(INDEX('5. Form Breakdown'!$AL$11:$BL$138,MATCH('7. Consumption'!$C44,'5. Form Breakdown'!$AK$11:$AK$138,0),MATCH('5. Form Breakdown'!$BL$10,'5. Form Breakdown'!$AL$10:$BL$10,0)),"")</f>
        <v>0</v>
      </c>
      <c r="H44" s="775">
        <f ca="1">ROUNDDOWN(IFERROR($F44*$E44*CHOOSE(H$7,
IFERROR(SUMPRODUCT('6. Patients'!CA$10:CA$107,OFFSET('6. Patients'!$DN$9,1,MATCH($D44,'6. Patients'!$DO$9:$FL$9,0),ROWS('6. Patients'!DN$10:DN$107))),0)+
IFERROR(SUMPRODUCT('6. Patients'!CA$10:CA$107,OFFSET('6. Patients'!$FM$9,1,MATCH($D44,'6. Patients'!$FN$9:$GG$9,0),ROWS('6. Patients'!DN$10:DN$107))),0)+
IFERROR(SUMPRODUCT('6. Patients'!CA$10:CA$107,OFFSET('6. Patients'!$GH$9,1,MATCH($D44,'6. Patients'!$GI$9:$IF$9,0),ROWS('6. Patients'!DN$10:DN$107))),0)+
IFERROR(SUMPRODUCT('6. Patients'!CA$10:CA$107,OFFSET('6. Patients'!$IG$9,1,MATCH($D44,'6. Patients'!$IH$9:$JA$9,0),ROWS('6. Patients'!DN$10:DN$107))),0),
IFERROR(SUMPRODUCT('6. Patients'!CA$10:CA$107,OFFSET('6. Patients'!$JB$9,1,MATCH($D44,'6. Patients'!$JC$9:$KZ$9,0),ROWS('6. Patients'!DN$10:DN$107))),0)+
IFERROR(SUMPRODUCT('6. Patients'!CA$10:CA$107,OFFSET('6. Patients'!$LA$9,1,MATCH($D44,'6. Patients'!$LB$9:$LU$9,0),ROWS('6. Patients'!DN$10:DN$107))),0)+
IFERROR(SUMPRODUCT('6. Patients'!CA$10:CA$107,OFFSET('6. Patients'!$LV$9,1,MATCH($D44,'6. Patients'!$LW$9:$NT$9,0),ROWS('6. Patients'!DN$10:DN$107))),0)+
IFERROR(SUMPRODUCT('6. Patients'!CA$10:CA$107,OFFSET('6. Patients'!$NU$9,1,MATCH($D44,'6. Patients'!$NV$9:$OO$9,0),ROWS('6. Patients'!DN$10:DN$107))),0),
IFERROR(SUMPRODUCT('6. Patients'!CA$10:CA$107,OFFSET('6. Patients'!$OP$9,1,MATCH($D44,'6. Patients'!$OQ$9:$QN$9,0),ROWS('6. Patients'!DN$10:DN$107))),0)+
IFERROR(SUMPRODUCT('6. Patients'!CA$10:CA$107,OFFSET('6. Patients'!$QO$9,1,MATCH($D44,'6. Patients'!$QP$9:$RI$9,0),ROWS('6. Patients'!DN$10:DN$107))),0)+
IFERROR(SUMPRODUCT('6. Patients'!CA$10:CA$107,OFFSET('6. Patients'!$RJ$9,1,MATCH($D44,'6. Patients'!$RK$9:$TH$9,0),ROWS('6. Patients'!DN$10:DN$107))),0)+
IFERROR(SUMPRODUCT('6. Patients'!CA$10:CA$107,OFFSET('6. Patients'!$TI$9,1,MATCH($D44,'6. Patients'!$TJ$9:$UC$9,0),ROWS('6. Patients'!DN$10:DN$107))),0))+
IFERROR(VLOOKUP($D44,$H$116:$L$146,COLUMNS($H$115:$J$115)-1+H$7,0)*$E44*$F44*'1. General Inputs'!$J$25,0),0),0)</f>
        <v>0</v>
      </c>
      <c r="I44" s="775">
        <f ca="1">ROUNDDOWN(IFERROR($F44*$E44*CHOOSE(I$7,
IFERROR(SUMPRODUCT('6. Patients'!CB$10:CB$107,OFFSET('6. Patients'!$DN$9,1,MATCH($D44,'6. Patients'!$DO$9:$FL$9,0),ROWS('6. Patients'!DO$10:DO$107))),0)+
IFERROR(SUMPRODUCT('6. Patients'!CB$10:CB$107,OFFSET('6. Patients'!$FM$9,1,MATCH($D44,'6. Patients'!$FN$9:$GG$9,0),ROWS('6. Patients'!DO$10:DO$107))),0)+
IFERROR(SUMPRODUCT('6. Patients'!CB$10:CB$107,OFFSET('6. Patients'!$GH$9,1,MATCH($D44,'6. Patients'!$GI$9:$IF$9,0),ROWS('6. Patients'!DO$10:DO$107))),0)+
IFERROR(SUMPRODUCT('6. Patients'!CB$10:CB$107,OFFSET('6. Patients'!$IG$9,1,MATCH($D44,'6. Patients'!$IH$9:$JA$9,0),ROWS('6. Patients'!DO$10:DO$107))),0),
IFERROR(SUMPRODUCT('6. Patients'!CB$10:CB$107,OFFSET('6. Patients'!$JB$9,1,MATCH($D44,'6. Patients'!$JC$9:$KZ$9,0),ROWS('6. Patients'!DO$10:DO$107))),0)+
IFERROR(SUMPRODUCT('6. Patients'!CB$10:CB$107,OFFSET('6. Patients'!$LA$9,1,MATCH($D44,'6. Patients'!$LB$9:$LU$9,0),ROWS('6. Patients'!DO$10:DO$107))),0)+
IFERROR(SUMPRODUCT('6. Patients'!CB$10:CB$107,OFFSET('6. Patients'!$LV$9,1,MATCH($D44,'6. Patients'!$LW$9:$NT$9,0),ROWS('6. Patients'!DO$10:DO$107))),0)+
IFERROR(SUMPRODUCT('6. Patients'!CB$10:CB$107,OFFSET('6. Patients'!$NU$9,1,MATCH($D44,'6. Patients'!$NV$9:$OO$9,0),ROWS('6. Patients'!DO$10:DO$107))),0),
IFERROR(SUMPRODUCT('6. Patients'!CB$10:CB$107,OFFSET('6. Patients'!$OP$9,1,MATCH($D44,'6. Patients'!$OQ$9:$QN$9,0),ROWS('6. Patients'!DO$10:DO$107))),0)+
IFERROR(SUMPRODUCT('6. Patients'!CB$10:CB$107,OFFSET('6. Patients'!$QO$9,1,MATCH($D44,'6. Patients'!$QP$9:$RI$9,0),ROWS('6. Patients'!DO$10:DO$107))),0)+
IFERROR(SUMPRODUCT('6. Patients'!CB$10:CB$107,OFFSET('6. Patients'!$RJ$9,1,MATCH($D44,'6. Patients'!$RK$9:$TH$9,0),ROWS('6. Patients'!DO$10:DO$107))),0)+
IFERROR(SUMPRODUCT('6. Patients'!CB$10:CB$107,OFFSET('6. Patients'!$TI$9,1,MATCH($D44,'6. Patients'!$TJ$9:$UC$9,0),ROWS('6. Patients'!DO$10:DO$107))),0))+
IFERROR(VLOOKUP($D44,$H$116:$L$146,COLUMNS($H$115:$J$115)-1+I$7,0)*$E44*$F44*'1. General Inputs'!$J$25,0),0),0)</f>
        <v>0</v>
      </c>
      <c r="J44" s="775">
        <f ca="1">ROUNDDOWN(IFERROR($F44*$E44*CHOOSE(J$7,
IFERROR(SUMPRODUCT('6. Patients'!CC$10:CC$107,OFFSET('6. Patients'!$DN$9,1,MATCH($D44,'6. Patients'!$DO$9:$FL$9,0),ROWS('6. Patients'!DP$10:DP$107))),0)+
IFERROR(SUMPRODUCT('6. Patients'!CC$10:CC$107,OFFSET('6. Patients'!$FM$9,1,MATCH($D44,'6. Patients'!$FN$9:$GG$9,0),ROWS('6. Patients'!DP$10:DP$107))),0)+
IFERROR(SUMPRODUCT('6. Patients'!CC$10:CC$107,OFFSET('6. Patients'!$GH$9,1,MATCH($D44,'6. Patients'!$GI$9:$IF$9,0),ROWS('6. Patients'!DP$10:DP$107))),0)+
IFERROR(SUMPRODUCT('6. Patients'!CC$10:CC$107,OFFSET('6. Patients'!$IG$9,1,MATCH($D44,'6. Patients'!$IH$9:$JA$9,0),ROWS('6. Patients'!DP$10:DP$107))),0),
IFERROR(SUMPRODUCT('6. Patients'!CC$10:CC$107,OFFSET('6. Patients'!$JB$9,1,MATCH($D44,'6. Patients'!$JC$9:$KZ$9,0),ROWS('6. Patients'!DP$10:DP$107))),0)+
IFERROR(SUMPRODUCT('6. Patients'!CC$10:CC$107,OFFSET('6. Patients'!$LA$9,1,MATCH($D44,'6. Patients'!$LB$9:$LU$9,0),ROWS('6. Patients'!DP$10:DP$107))),0)+
IFERROR(SUMPRODUCT('6. Patients'!CC$10:CC$107,OFFSET('6. Patients'!$LV$9,1,MATCH($D44,'6. Patients'!$LW$9:$NT$9,0),ROWS('6. Patients'!DP$10:DP$107))),0)+
IFERROR(SUMPRODUCT('6. Patients'!CC$10:CC$107,OFFSET('6. Patients'!$NU$9,1,MATCH($D44,'6. Patients'!$NV$9:$OO$9,0),ROWS('6. Patients'!DP$10:DP$107))),0),
IFERROR(SUMPRODUCT('6. Patients'!CC$10:CC$107,OFFSET('6. Patients'!$OP$9,1,MATCH($D44,'6. Patients'!$OQ$9:$QN$9,0),ROWS('6. Patients'!DP$10:DP$107))),0)+
IFERROR(SUMPRODUCT('6. Patients'!CC$10:CC$107,OFFSET('6. Patients'!$QO$9,1,MATCH($D44,'6. Patients'!$QP$9:$RI$9,0),ROWS('6. Patients'!DP$10:DP$107))),0)+
IFERROR(SUMPRODUCT('6. Patients'!CC$10:CC$107,OFFSET('6. Patients'!$RJ$9,1,MATCH($D44,'6. Patients'!$RK$9:$TH$9,0),ROWS('6. Patients'!DP$10:DP$107))),0)+
IFERROR(SUMPRODUCT('6. Patients'!CC$10:CC$107,OFFSET('6. Patients'!$TI$9,1,MATCH($D44,'6. Patients'!$TJ$9:$UC$9,0),ROWS('6. Patients'!DP$10:DP$107))),0))+
IFERROR(VLOOKUP($D44,$H$116:$L$146,COLUMNS($H$115:$J$115)-1+J$7,0)*$E44*$F44*'1. General Inputs'!$J$25,0),0),0)</f>
        <v>0</v>
      </c>
      <c r="K44" s="775">
        <f ca="1">ROUNDDOWN(IFERROR($F44*$E44*CHOOSE(K$7,
IFERROR(SUMPRODUCT('6. Patients'!CD$10:CD$107,OFFSET('6. Patients'!$DN$9,1,MATCH($D44,'6. Patients'!$DO$9:$FL$9,0),ROWS('6. Patients'!DQ$10:DQ$107))),0)+
IFERROR(SUMPRODUCT('6. Patients'!CD$10:CD$107,OFFSET('6. Patients'!$FM$9,1,MATCH($D44,'6. Patients'!$FN$9:$GG$9,0),ROWS('6. Patients'!DQ$10:DQ$107))),0)+
IFERROR(SUMPRODUCT('6. Patients'!CD$10:CD$107,OFFSET('6. Patients'!$GH$9,1,MATCH($D44,'6. Patients'!$GI$9:$IF$9,0),ROWS('6. Patients'!DQ$10:DQ$107))),0)+
IFERROR(SUMPRODUCT('6. Patients'!CD$10:CD$107,OFFSET('6. Patients'!$IG$9,1,MATCH($D44,'6. Patients'!$IH$9:$JA$9,0),ROWS('6. Patients'!DQ$10:DQ$107))),0),
IFERROR(SUMPRODUCT('6. Patients'!CD$10:CD$107,OFFSET('6. Patients'!$JB$9,1,MATCH($D44,'6. Patients'!$JC$9:$KZ$9,0),ROWS('6. Patients'!DQ$10:DQ$107))),0)+
IFERROR(SUMPRODUCT('6. Patients'!CD$10:CD$107,OFFSET('6. Patients'!$LA$9,1,MATCH($D44,'6. Patients'!$LB$9:$LU$9,0),ROWS('6. Patients'!DQ$10:DQ$107))),0)+
IFERROR(SUMPRODUCT('6. Patients'!CD$10:CD$107,OFFSET('6. Patients'!$LV$9,1,MATCH($D44,'6. Patients'!$LW$9:$NT$9,0),ROWS('6. Patients'!DQ$10:DQ$107))),0)+
IFERROR(SUMPRODUCT('6. Patients'!CD$10:CD$107,OFFSET('6. Patients'!$NU$9,1,MATCH($D44,'6. Patients'!$NV$9:$OO$9,0),ROWS('6. Patients'!DQ$10:DQ$107))),0),
IFERROR(SUMPRODUCT('6. Patients'!CD$10:CD$107,OFFSET('6. Patients'!$OP$9,1,MATCH($D44,'6. Patients'!$OQ$9:$QN$9,0),ROWS('6. Patients'!DQ$10:DQ$107))),0)+
IFERROR(SUMPRODUCT('6. Patients'!CD$10:CD$107,OFFSET('6. Patients'!$QO$9,1,MATCH($D44,'6. Patients'!$QP$9:$RI$9,0),ROWS('6. Patients'!DQ$10:DQ$107))),0)+
IFERROR(SUMPRODUCT('6. Patients'!CD$10:CD$107,OFFSET('6. Patients'!$RJ$9,1,MATCH($D44,'6. Patients'!$RK$9:$TH$9,0),ROWS('6. Patients'!DQ$10:DQ$107))),0)+
IFERROR(SUMPRODUCT('6. Patients'!CD$10:CD$107,OFFSET('6. Patients'!$TI$9,1,MATCH($D44,'6. Patients'!$TJ$9:$UC$9,0),ROWS('6. Patients'!DQ$10:DQ$107))),0))+
IFERROR(VLOOKUP($D44,$H$116:$L$146,COLUMNS($H$115:$J$115)-1+K$7,0)*$E44*$F44*'1. General Inputs'!$J$25,0),0),0)</f>
        <v>0</v>
      </c>
      <c r="L44" s="775">
        <f ca="1">ROUNDDOWN(IFERROR($F44*$E44*CHOOSE(L$7,
IFERROR(SUMPRODUCT('6. Patients'!CE$10:CE$107,OFFSET('6. Patients'!$DN$9,1,MATCH($D44,'6. Patients'!$DO$9:$FL$9,0),ROWS('6. Patients'!DR$10:DR$107))),0)+
IFERROR(SUMPRODUCT('6. Patients'!CE$10:CE$107,OFFSET('6. Patients'!$FM$9,1,MATCH($D44,'6. Patients'!$FN$9:$GG$9,0),ROWS('6. Patients'!DR$10:DR$107))),0)+
IFERROR(SUMPRODUCT('6. Patients'!CE$10:CE$107,OFFSET('6. Patients'!$GH$9,1,MATCH($D44,'6. Patients'!$GI$9:$IF$9,0),ROWS('6. Patients'!DR$10:DR$107))),0)+
IFERROR(SUMPRODUCT('6. Patients'!CE$10:CE$107,OFFSET('6. Patients'!$IG$9,1,MATCH($D44,'6. Patients'!$IH$9:$JA$9,0),ROWS('6. Patients'!DR$10:DR$107))),0),
IFERROR(SUMPRODUCT('6. Patients'!CE$10:CE$107,OFFSET('6. Patients'!$JB$9,1,MATCH($D44,'6. Patients'!$JC$9:$KZ$9,0),ROWS('6. Patients'!DR$10:DR$107))),0)+
IFERROR(SUMPRODUCT('6. Patients'!CE$10:CE$107,OFFSET('6. Patients'!$LA$9,1,MATCH($D44,'6. Patients'!$LB$9:$LU$9,0),ROWS('6. Patients'!DR$10:DR$107))),0)+
IFERROR(SUMPRODUCT('6. Patients'!CE$10:CE$107,OFFSET('6. Patients'!$LV$9,1,MATCH($D44,'6. Patients'!$LW$9:$NT$9,0),ROWS('6. Patients'!DR$10:DR$107))),0)+
IFERROR(SUMPRODUCT('6. Patients'!CE$10:CE$107,OFFSET('6. Patients'!$NU$9,1,MATCH($D44,'6. Patients'!$NV$9:$OO$9,0),ROWS('6. Patients'!DR$10:DR$107))),0),
IFERROR(SUMPRODUCT('6. Patients'!CE$10:CE$107,OFFSET('6. Patients'!$OP$9,1,MATCH($D44,'6. Patients'!$OQ$9:$QN$9,0),ROWS('6. Patients'!DR$10:DR$107))),0)+
IFERROR(SUMPRODUCT('6. Patients'!CE$10:CE$107,OFFSET('6. Patients'!$QO$9,1,MATCH($D44,'6. Patients'!$QP$9:$RI$9,0),ROWS('6. Patients'!DR$10:DR$107))),0)+
IFERROR(SUMPRODUCT('6. Patients'!CE$10:CE$107,OFFSET('6. Patients'!$RJ$9,1,MATCH($D44,'6. Patients'!$RK$9:$TH$9,0),ROWS('6. Patients'!DR$10:DR$107))),0)+
IFERROR(SUMPRODUCT('6. Patients'!CE$10:CE$107,OFFSET('6. Patients'!$TI$9,1,MATCH($D44,'6. Patients'!$TJ$9:$UC$9,0),ROWS('6. Patients'!DR$10:DR$107))),0))+
IFERROR(VLOOKUP($D44,$H$116:$L$146,COLUMNS($H$115:$J$115)-1+L$7,0)*$E44*$F44*'1. General Inputs'!$J$25,0),0),0)</f>
        <v>0</v>
      </c>
      <c r="M44" s="775">
        <f ca="1">ROUNDDOWN(IFERROR($F44*$E44*CHOOSE(M$7,
IFERROR(SUMPRODUCT('6. Patients'!CF$10:CF$107,OFFSET('6. Patients'!$DN$9,1,MATCH($D44,'6. Patients'!$DO$9:$FL$9,0),ROWS('6. Patients'!DS$10:DS$107))),0)+
IFERROR(SUMPRODUCT('6. Patients'!CF$10:CF$107,OFFSET('6. Patients'!$FM$9,1,MATCH($D44,'6. Patients'!$FN$9:$GG$9,0),ROWS('6. Patients'!DS$10:DS$107))),0)+
IFERROR(SUMPRODUCT('6. Patients'!CF$10:CF$107,OFFSET('6. Patients'!$GH$9,1,MATCH($D44,'6. Patients'!$GI$9:$IF$9,0),ROWS('6. Patients'!DS$10:DS$107))),0)+
IFERROR(SUMPRODUCT('6. Patients'!CF$10:CF$107,OFFSET('6. Patients'!$IG$9,1,MATCH($D44,'6. Patients'!$IH$9:$JA$9,0),ROWS('6. Patients'!DS$10:DS$107))),0),
IFERROR(SUMPRODUCT('6. Patients'!CF$10:CF$107,OFFSET('6. Patients'!$JB$9,1,MATCH($D44,'6. Patients'!$JC$9:$KZ$9,0),ROWS('6. Patients'!DS$10:DS$107))),0)+
IFERROR(SUMPRODUCT('6. Patients'!CF$10:CF$107,OFFSET('6. Patients'!$LA$9,1,MATCH($D44,'6. Patients'!$LB$9:$LU$9,0),ROWS('6. Patients'!DS$10:DS$107))),0)+
IFERROR(SUMPRODUCT('6. Patients'!CF$10:CF$107,OFFSET('6. Patients'!$LV$9,1,MATCH($D44,'6. Patients'!$LW$9:$NT$9,0),ROWS('6. Patients'!DS$10:DS$107))),0)+
IFERROR(SUMPRODUCT('6. Patients'!CF$10:CF$107,OFFSET('6. Patients'!$NU$9,1,MATCH($D44,'6. Patients'!$NV$9:$OO$9,0),ROWS('6. Patients'!DS$10:DS$107))),0),
IFERROR(SUMPRODUCT('6. Patients'!CF$10:CF$107,OFFSET('6. Patients'!$OP$9,1,MATCH($D44,'6. Patients'!$OQ$9:$QN$9,0),ROWS('6. Patients'!DS$10:DS$107))),0)+
IFERROR(SUMPRODUCT('6. Patients'!CF$10:CF$107,OFFSET('6. Patients'!$QO$9,1,MATCH($D44,'6. Patients'!$QP$9:$RI$9,0),ROWS('6. Patients'!DS$10:DS$107))),0)+
IFERROR(SUMPRODUCT('6. Patients'!CF$10:CF$107,OFFSET('6. Patients'!$RJ$9,1,MATCH($D44,'6. Patients'!$RK$9:$TH$9,0),ROWS('6. Patients'!DS$10:DS$107))),0)+
IFERROR(SUMPRODUCT('6. Patients'!CF$10:CF$107,OFFSET('6. Patients'!$TI$9,1,MATCH($D44,'6. Patients'!$TJ$9:$UC$9,0),ROWS('6. Patients'!DS$10:DS$107))),0))+
IFERROR(VLOOKUP($D44,$H$116:$L$146,COLUMNS($H$115:$J$115)-1+M$7,0)*$E44*$F44*'1. General Inputs'!$J$25,0),0),0)</f>
        <v>0</v>
      </c>
      <c r="N44" s="775">
        <f ca="1">ROUNDDOWN(IFERROR($F44*$E44*CHOOSE(N$7,
IFERROR(SUMPRODUCT('6. Patients'!CG$10:CG$107,OFFSET('6. Patients'!$DN$9,1,MATCH($D44,'6. Patients'!$DO$9:$FL$9,0),ROWS('6. Patients'!DT$10:DT$107))),0)+
IFERROR(SUMPRODUCT('6. Patients'!CG$10:CG$107,OFFSET('6. Patients'!$FM$9,1,MATCH($D44,'6. Patients'!$FN$9:$GG$9,0),ROWS('6. Patients'!DT$10:DT$107))),0)+
IFERROR(SUMPRODUCT('6. Patients'!CG$10:CG$107,OFFSET('6. Patients'!$GH$9,1,MATCH($D44,'6. Patients'!$GI$9:$IF$9,0),ROWS('6. Patients'!DT$10:DT$107))),0)+
IFERROR(SUMPRODUCT('6. Patients'!CG$10:CG$107,OFFSET('6. Patients'!$IG$9,1,MATCH($D44,'6. Patients'!$IH$9:$JA$9,0),ROWS('6. Patients'!DT$10:DT$107))),0),
IFERROR(SUMPRODUCT('6. Patients'!CG$10:CG$107,OFFSET('6. Patients'!$JB$9,1,MATCH($D44,'6. Patients'!$JC$9:$KZ$9,0),ROWS('6. Patients'!DT$10:DT$107))),0)+
IFERROR(SUMPRODUCT('6. Patients'!CG$10:CG$107,OFFSET('6. Patients'!$LA$9,1,MATCH($D44,'6. Patients'!$LB$9:$LU$9,0),ROWS('6. Patients'!DT$10:DT$107))),0)+
IFERROR(SUMPRODUCT('6. Patients'!CG$10:CG$107,OFFSET('6. Patients'!$LV$9,1,MATCH($D44,'6. Patients'!$LW$9:$NT$9,0),ROWS('6. Patients'!DT$10:DT$107))),0)+
IFERROR(SUMPRODUCT('6. Patients'!CG$10:CG$107,OFFSET('6. Patients'!$NU$9,1,MATCH($D44,'6. Patients'!$NV$9:$OO$9,0),ROWS('6. Patients'!DT$10:DT$107))),0),
IFERROR(SUMPRODUCT('6. Patients'!CG$10:CG$107,OFFSET('6. Patients'!$OP$9,1,MATCH($D44,'6. Patients'!$OQ$9:$QN$9,0),ROWS('6. Patients'!DT$10:DT$107))),0)+
IFERROR(SUMPRODUCT('6. Patients'!CG$10:CG$107,OFFSET('6. Patients'!$QO$9,1,MATCH($D44,'6. Patients'!$QP$9:$RI$9,0),ROWS('6. Patients'!DT$10:DT$107))),0)+
IFERROR(SUMPRODUCT('6. Patients'!CG$10:CG$107,OFFSET('6. Patients'!$RJ$9,1,MATCH($D44,'6. Patients'!$RK$9:$TH$9,0),ROWS('6. Patients'!DT$10:DT$107))),0)+
IFERROR(SUMPRODUCT('6. Patients'!CG$10:CG$107,OFFSET('6. Patients'!$TI$9,1,MATCH($D44,'6. Patients'!$TJ$9:$UC$9,0),ROWS('6. Patients'!DT$10:DT$107))),0))+
IFERROR(VLOOKUP($D44,$H$116:$L$146,COLUMNS($H$115:$J$115)-1+N$7,0)*$E44*$F44*'1. General Inputs'!$J$25,0),0),0)</f>
        <v>0</v>
      </c>
      <c r="O44" s="775">
        <f ca="1">ROUNDDOWN(IFERROR($F44*$E44*CHOOSE(O$7,
IFERROR(SUMPRODUCT('6. Patients'!CH$10:CH$107,OFFSET('6. Patients'!$DN$9,1,MATCH($D44,'6. Patients'!$DO$9:$FL$9,0),ROWS('6. Patients'!DU$10:DU$107))),0)+
IFERROR(SUMPRODUCT('6. Patients'!CH$10:CH$107,OFFSET('6. Patients'!$FM$9,1,MATCH($D44,'6. Patients'!$FN$9:$GG$9,0),ROWS('6. Patients'!DU$10:DU$107))),0)+
IFERROR(SUMPRODUCT('6. Patients'!CH$10:CH$107,OFFSET('6. Patients'!$GH$9,1,MATCH($D44,'6. Patients'!$GI$9:$IF$9,0),ROWS('6. Patients'!DU$10:DU$107))),0)+
IFERROR(SUMPRODUCT('6. Patients'!CH$10:CH$107,OFFSET('6. Patients'!$IG$9,1,MATCH($D44,'6. Patients'!$IH$9:$JA$9,0),ROWS('6. Patients'!DU$10:DU$107))),0),
IFERROR(SUMPRODUCT('6. Patients'!CH$10:CH$107,OFFSET('6. Patients'!$JB$9,1,MATCH($D44,'6. Patients'!$JC$9:$KZ$9,0),ROWS('6. Patients'!DU$10:DU$107))),0)+
IFERROR(SUMPRODUCT('6. Patients'!CH$10:CH$107,OFFSET('6. Patients'!$LA$9,1,MATCH($D44,'6. Patients'!$LB$9:$LU$9,0),ROWS('6. Patients'!DU$10:DU$107))),0)+
IFERROR(SUMPRODUCT('6. Patients'!CH$10:CH$107,OFFSET('6. Patients'!$LV$9,1,MATCH($D44,'6. Patients'!$LW$9:$NT$9,0),ROWS('6. Patients'!DU$10:DU$107))),0)+
IFERROR(SUMPRODUCT('6. Patients'!CH$10:CH$107,OFFSET('6. Patients'!$NU$9,1,MATCH($D44,'6. Patients'!$NV$9:$OO$9,0),ROWS('6. Patients'!DU$10:DU$107))),0),
IFERROR(SUMPRODUCT('6. Patients'!CH$10:CH$107,OFFSET('6. Patients'!$OP$9,1,MATCH($D44,'6. Patients'!$OQ$9:$QN$9,0),ROWS('6. Patients'!DU$10:DU$107))),0)+
IFERROR(SUMPRODUCT('6. Patients'!CH$10:CH$107,OFFSET('6. Patients'!$QO$9,1,MATCH($D44,'6. Patients'!$QP$9:$RI$9,0),ROWS('6. Patients'!DU$10:DU$107))),0)+
IFERROR(SUMPRODUCT('6. Patients'!CH$10:CH$107,OFFSET('6. Patients'!$RJ$9,1,MATCH($D44,'6. Patients'!$RK$9:$TH$9,0),ROWS('6. Patients'!DU$10:DU$107))),0)+
IFERROR(SUMPRODUCT('6. Patients'!CH$10:CH$107,OFFSET('6. Patients'!$TI$9,1,MATCH($D44,'6. Patients'!$TJ$9:$UC$9,0),ROWS('6. Patients'!DU$10:DU$107))),0))+
IFERROR(VLOOKUP($D44,$H$116:$L$146,COLUMNS($H$115:$J$115)-1+O$7,0)*$E44*$F44*'1. General Inputs'!$J$25,0),0),0)</f>
        <v>0</v>
      </c>
      <c r="P44" s="775">
        <f ca="1">ROUNDDOWN(IFERROR($F44*$E44*CHOOSE(P$7,
IFERROR(SUMPRODUCT('6. Patients'!CI$10:CI$107,OFFSET('6. Patients'!$DN$9,1,MATCH($D44,'6. Patients'!$DO$9:$FL$9,0),ROWS('6. Patients'!DV$10:DV$107))),0)+
IFERROR(SUMPRODUCT('6. Patients'!CI$10:CI$107,OFFSET('6. Patients'!$FM$9,1,MATCH($D44,'6. Patients'!$FN$9:$GG$9,0),ROWS('6. Patients'!DV$10:DV$107))),0)+
IFERROR(SUMPRODUCT('6. Patients'!CI$10:CI$107,OFFSET('6. Patients'!$GH$9,1,MATCH($D44,'6. Patients'!$GI$9:$IF$9,0),ROWS('6. Patients'!DV$10:DV$107))),0)+
IFERROR(SUMPRODUCT('6. Patients'!CI$10:CI$107,OFFSET('6. Patients'!$IG$9,1,MATCH($D44,'6. Patients'!$IH$9:$JA$9,0),ROWS('6. Patients'!DV$10:DV$107))),0),
IFERROR(SUMPRODUCT('6. Patients'!CI$10:CI$107,OFFSET('6. Patients'!$JB$9,1,MATCH($D44,'6. Patients'!$JC$9:$KZ$9,0),ROWS('6. Patients'!DV$10:DV$107))),0)+
IFERROR(SUMPRODUCT('6. Patients'!CI$10:CI$107,OFFSET('6. Patients'!$LA$9,1,MATCH($D44,'6. Patients'!$LB$9:$LU$9,0),ROWS('6. Patients'!DV$10:DV$107))),0)+
IFERROR(SUMPRODUCT('6. Patients'!CI$10:CI$107,OFFSET('6. Patients'!$LV$9,1,MATCH($D44,'6. Patients'!$LW$9:$NT$9,0),ROWS('6. Patients'!DV$10:DV$107))),0)+
IFERROR(SUMPRODUCT('6. Patients'!CI$10:CI$107,OFFSET('6. Patients'!$NU$9,1,MATCH($D44,'6. Patients'!$NV$9:$OO$9,0),ROWS('6. Patients'!DV$10:DV$107))),0),
IFERROR(SUMPRODUCT('6. Patients'!CI$10:CI$107,OFFSET('6. Patients'!$OP$9,1,MATCH($D44,'6. Patients'!$OQ$9:$QN$9,0),ROWS('6. Patients'!DV$10:DV$107))),0)+
IFERROR(SUMPRODUCT('6. Patients'!CI$10:CI$107,OFFSET('6. Patients'!$QO$9,1,MATCH($D44,'6. Patients'!$QP$9:$RI$9,0),ROWS('6. Patients'!DV$10:DV$107))),0)+
IFERROR(SUMPRODUCT('6. Patients'!CI$10:CI$107,OFFSET('6. Patients'!$RJ$9,1,MATCH($D44,'6. Patients'!$RK$9:$TH$9,0),ROWS('6. Patients'!DV$10:DV$107))),0)+
IFERROR(SUMPRODUCT('6. Patients'!CI$10:CI$107,OFFSET('6. Patients'!$TI$9,1,MATCH($D44,'6. Patients'!$TJ$9:$UC$9,0),ROWS('6. Patients'!DV$10:DV$107))),0))+
IFERROR(VLOOKUP($D44,$H$116:$L$146,COLUMNS($H$115:$J$115)-1+P$7,0)*$E44*$F44*'1. General Inputs'!$J$25,0),0),0)</f>
        <v>0</v>
      </c>
      <c r="Q44" s="775">
        <f ca="1">ROUNDDOWN(IFERROR($F44*$E44*CHOOSE(Q$7,
IFERROR(SUMPRODUCT('6. Patients'!CJ$10:CJ$107,OFFSET('6. Patients'!$DN$9,1,MATCH($D44,'6. Patients'!$DO$9:$FL$9,0),ROWS('6. Patients'!DW$10:DW$107))),0)+
IFERROR(SUMPRODUCT('6. Patients'!CJ$10:CJ$107,OFFSET('6. Patients'!$FM$9,1,MATCH($D44,'6. Patients'!$FN$9:$GG$9,0),ROWS('6. Patients'!DW$10:DW$107))),0)+
IFERROR(SUMPRODUCT('6. Patients'!CJ$10:CJ$107,OFFSET('6. Patients'!$GH$9,1,MATCH($D44,'6. Patients'!$GI$9:$IF$9,0),ROWS('6. Patients'!DW$10:DW$107))),0)+
IFERROR(SUMPRODUCT('6. Patients'!CJ$10:CJ$107,OFFSET('6. Patients'!$IG$9,1,MATCH($D44,'6. Patients'!$IH$9:$JA$9,0),ROWS('6. Patients'!DW$10:DW$107))),0),
IFERROR(SUMPRODUCT('6. Patients'!CJ$10:CJ$107,OFFSET('6. Patients'!$JB$9,1,MATCH($D44,'6. Patients'!$JC$9:$KZ$9,0),ROWS('6. Patients'!DW$10:DW$107))),0)+
IFERROR(SUMPRODUCT('6. Patients'!CJ$10:CJ$107,OFFSET('6. Patients'!$LA$9,1,MATCH($D44,'6. Patients'!$LB$9:$LU$9,0),ROWS('6. Patients'!DW$10:DW$107))),0)+
IFERROR(SUMPRODUCT('6. Patients'!CJ$10:CJ$107,OFFSET('6. Patients'!$LV$9,1,MATCH($D44,'6. Patients'!$LW$9:$NT$9,0),ROWS('6. Patients'!DW$10:DW$107))),0)+
IFERROR(SUMPRODUCT('6. Patients'!CJ$10:CJ$107,OFFSET('6. Patients'!$NU$9,1,MATCH($D44,'6. Patients'!$NV$9:$OO$9,0),ROWS('6. Patients'!DW$10:DW$107))),0),
IFERROR(SUMPRODUCT('6. Patients'!CJ$10:CJ$107,OFFSET('6. Patients'!$OP$9,1,MATCH($D44,'6. Patients'!$OQ$9:$QN$9,0),ROWS('6. Patients'!DW$10:DW$107))),0)+
IFERROR(SUMPRODUCT('6. Patients'!CJ$10:CJ$107,OFFSET('6. Patients'!$QO$9,1,MATCH($D44,'6. Patients'!$QP$9:$RI$9,0),ROWS('6. Patients'!DW$10:DW$107))),0)+
IFERROR(SUMPRODUCT('6. Patients'!CJ$10:CJ$107,OFFSET('6. Patients'!$RJ$9,1,MATCH($D44,'6. Patients'!$RK$9:$TH$9,0),ROWS('6. Patients'!DW$10:DW$107))),0)+
IFERROR(SUMPRODUCT('6. Patients'!CJ$10:CJ$107,OFFSET('6. Patients'!$TI$9,1,MATCH($D44,'6. Patients'!$TJ$9:$UC$9,0),ROWS('6. Patients'!DW$10:DW$107))),0))+
IFERROR(VLOOKUP($D44,$H$116:$L$146,COLUMNS($H$115:$J$115)-1+Q$7,0)*$E44*$F44*'1. General Inputs'!$J$25,0),0),0)</f>
        <v>0</v>
      </c>
      <c r="R44" s="775">
        <f ca="1">ROUNDDOWN(IFERROR($F44*$E44*CHOOSE(R$7,
IFERROR(SUMPRODUCT('6. Patients'!CK$10:CK$107,OFFSET('6. Patients'!$DN$9,1,MATCH($D44,'6. Patients'!$DO$9:$FL$9,0),ROWS('6. Patients'!DX$10:DX$107))),0)+
IFERROR(SUMPRODUCT('6. Patients'!CK$10:CK$107,OFFSET('6. Patients'!$FM$9,1,MATCH($D44,'6. Patients'!$FN$9:$GG$9,0),ROWS('6. Patients'!DX$10:DX$107))),0)+
IFERROR(SUMPRODUCT('6. Patients'!CK$10:CK$107,OFFSET('6. Patients'!$GH$9,1,MATCH($D44,'6. Patients'!$GI$9:$IF$9,0),ROWS('6. Patients'!DX$10:DX$107))),0)+
IFERROR(SUMPRODUCT('6. Patients'!CK$10:CK$107,OFFSET('6. Patients'!$IG$9,1,MATCH($D44,'6. Patients'!$IH$9:$JA$9,0),ROWS('6. Patients'!DX$10:DX$107))),0),
IFERROR(SUMPRODUCT('6. Patients'!CK$10:CK$107,OFFSET('6. Patients'!$JB$9,1,MATCH($D44,'6. Patients'!$JC$9:$KZ$9,0),ROWS('6. Patients'!DX$10:DX$107))),0)+
IFERROR(SUMPRODUCT('6. Patients'!CK$10:CK$107,OFFSET('6. Patients'!$LA$9,1,MATCH($D44,'6. Patients'!$LB$9:$LU$9,0),ROWS('6. Patients'!DX$10:DX$107))),0)+
IFERROR(SUMPRODUCT('6. Patients'!CK$10:CK$107,OFFSET('6. Patients'!$LV$9,1,MATCH($D44,'6. Patients'!$LW$9:$NT$9,0),ROWS('6. Patients'!DX$10:DX$107))),0)+
IFERROR(SUMPRODUCT('6. Patients'!CK$10:CK$107,OFFSET('6. Patients'!$NU$9,1,MATCH($D44,'6. Patients'!$NV$9:$OO$9,0),ROWS('6. Patients'!DX$10:DX$107))),0),
IFERROR(SUMPRODUCT('6. Patients'!CK$10:CK$107,OFFSET('6. Patients'!$OP$9,1,MATCH($D44,'6. Patients'!$OQ$9:$QN$9,0),ROWS('6. Patients'!DX$10:DX$107))),0)+
IFERROR(SUMPRODUCT('6. Patients'!CK$10:CK$107,OFFSET('6. Patients'!$QO$9,1,MATCH($D44,'6. Patients'!$QP$9:$RI$9,0),ROWS('6. Patients'!DX$10:DX$107))),0)+
IFERROR(SUMPRODUCT('6. Patients'!CK$10:CK$107,OFFSET('6. Patients'!$RJ$9,1,MATCH($D44,'6. Patients'!$RK$9:$TH$9,0),ROWS('6. Patients'!DX$10:DX$107))),0)+
IFERROR(SUMPRODUCT('6. Patients'!CK$10:CK$107,OFFSET('6. Patients'!$TI$9,1,MATCH($D44,'6. Patients'!$TJ$9:$UC$9,0),ROWS('6. Patients'!DX$10:DX$107))),0))+
IFERROR(VLOOKUP($D44,$H$116:$L$146,COLUMNS($H$115:$J$115)-1+R$7,0)*$E44*$F44*'1. General Inputs'!$J$25,0),0),0)</f>
        <v>0</v>
      </c>
      <c r="S44" s="775">
        <f ca="1">ROUNDDOWN(IFERROR($F44*$E44*CHOOSE(S$7,
IFERROR(SUMPRODUCT('6. Patients'!CL$10:CL$107,OFFSET('6. Patients'!$DN$9,1,MATCH($D44,'6. Patients'!$DO$9:$FL$9,0),ROWS('6. Patients'!DY$10:DY$107))),0)+
IFERROR(SUMPRODUCT('6. Patients'!CL$10:CL$107,OFFSET('6. Patients'!$FM$9,1,MATCH($D44,'6. Patients'!$FN$9:$GG$9,0),ROWS('6. Patients'!DY$10:DY$107))),0)+
IFERROR(SUMPRODUCT('6. Patients'!CL$10:CL$107,OFFSET('6. Patients'!$GH$9,1,MATCH($D44,'6. Patients'!$GI$9:$IF$9,0),ROWS('6. Patients'!DY$10:DY$107))),0)+
IFERROR(SUMPRODUCT('6. Patients'!CL$10:CL$107,OFFSET('6. Patients'!$IG$9,1,MATCH($D44,'6. Patients'!$IH$9:$JA$9,0),ROWS('6. Patients'!DY$10:DY$107))),0),
IFERROR(SUMPRODUCT('6. Patients'!CL$10:CL$107,OFFSET('6. Patients'!$JB$9,1,MATCH($D44,'6. Patients'!$JC$9:$KZ$9,0),ROWS('6. Patients'!DY$10:DY$107))),0)+
IFERROR(SUMPRODUCT('6. Patients'!CL$10:CL$107,OFFSET('6. Patients'!$LA$9,1,MATCH($D44,'6. Patients'!$LB$9:$LU$9,0),ROWS('6. Patients'!DY$10:DY$107))),0)+
IFERROR(SUMPRODUCT('6. Patients'!CL$10:CL$107,OFFSET('6. Patients'!$LV$9,1,MATCH($D44,'6. Patients'!$LW$9:$NT$9,0),ROWS('6. Patients'!DY$10:DY$107))),0)+
IFERROR(SUMPRODUCT('6. Patients'!CL$10:CL$107,OFFSET('6. Patients'!$NU$9,1,MATCH($D44,'6. Patients'!$NV$9:$OO$9,0),ROWS('6. Patients'!DY$10:DY$107))),0),
IFERROR(SUMPRODUCT('6. Patients'!CL$10:CL$107,OFFSET('6. Patients'!$OP$9,1,MATCH($D44,'6. Patients'!$OQ$9:$QN$9,0),ROWS('6. Patients'!DY$10:DY$107))),0)+
IFERROR(SUMPRODUCT('6. Patients'!CL$10:CL$107,OFFSET('6. Patients'!$QO$9,1,MATCH($D44,'6. Patients'!$QP$9:$RI$9,0),ROWS('6. Patients'!DY$10:DY$107))),0)+
IFERROR(SUMPRODUCT('6. Patients'!CL$10:CL$107,OFFSET('6. Patients'!$RJ$9,1,MATCH($D44,'6. Patients'!$RK$9:$TH$9,0),ROWS('6. Patients'!DY$10:DY$107))),0)+
IFERROR(SUMPRODUCT('6. Patients'!CL$10:CL$107,OFFSET('6. Patients'!$TI$9,1,MATCH($D44,'6. Patients'!$TJ$9:$UC$9,0),ROWS('6. Patients'!DY$10:DY$107))),0))+
IFERROR(VLOOKUP($D44,$H$116:$L$146,COLUMNS($H$115:$J$115)-1+S$7,0)*$E44*$F44*'1. General Inputs'!$J$25,0),0),0)</f>
        <v>0</v>
      </c>
      <c r="T44" s="775">
        <f ca="1">ROUNDDOWN(IFERROR($F44*$E44*CHOOSE(T$7,
IFERROR(SUMPRODUCT('6. Patients'!CM$10:CM$107,OFFSET('6. Patients'!$DN$9,1,MATCH($D44,'6. Patients'!$DO$9:$FL$9,0),ROWS('6. Patients'!DZ$10:DZ$107))),0)+
IFERROR(SUMPRODUCT('6. Patients'!CM$10:CM$107,OFFSET('6. Patients'!$FM$9,1,MATCH($D44,'6. Patients'!$FN$9:$GG$9,0),ROWS('6. Patients'!DZ$10:DZ$107))),0)+
IFERROR(SUMPRODUCT('6. Patients'!CM$10:CM$107,OFFSET('6. Patients'!$GH$9,1,MATCH($D44,'6. Patients'!$GI$9:$IF$9,0),ROWS('6. Patients'!DZ$10:DZ$107))),0)+
IFERROR(SUMPRODUCT('6. Patients'!CM$10:CM$107,OFFSET('6. Patients'!$IG$9,1,MATCH($D44,'6. Patients'!$IH$9:$JA$9,0),ROWS('6. Patients'!DZ$10:DZ$107))),0),
IFERROR(SUMPRODUCT('6. Patients'!CM$10:CM$107,OFFSET('6. Patients'!$JB$9,1,MATCH($D44,'6. Patients'!$JC$9:$KZ$9,0),ROWS('6. Patients'!DZ$10:DZ$107))),0)+
IFERROR(SUMPRODUCT('6. Patients'!CM$10:CM$107,OFFSET('6. Patients'!$LA$9,1,MATCH($D44,'6. Patients'!$LB$9:$LU$9,0),ROWS('6. Patients'!DZ$10:DZ$107))),0)+
IFERROR(SUMPRODUCT('6. Patients'!CM$10:CM$107,OFFSET('6. Patients'!$LV$9,1,MATCH($D44,'6. Patients'!$LW$9:$NT$9,0),ROWS('6. Patients'!DZ$10:DZ$107))),0)+
IFERROR(SUMPRODUCT('6. Patients'!CM$10:CM$107,OFFSET('6. Patients'!$NU$9,1,MATCH($D44,'6. Patients'!$NV$9:$OO$9,0),ROWS('6. Patients'!DZ$10:DZ$107))),0),
IFERROR(SUMPRODUCT('6. Patients'!CM$10:CM$107,OFFSET('6. Patients'!$OP$9,1,MATCH($D44,'6. Patients'!$OQ$9:$QN$9,0),ROWS('6. Patients'!DZ$10:DZ$107))),0)+
IFERROR(SUMPRODUCT('6. Patients'!CM$10:CM$107,OFFSET('6. Patients'!$QO$9,1,MATCH($D44,'6. Patients'!$QP$9:$RI$9,0),ROWS('6. Patients'!DZ$10:DZ$107))),0)+
IFERROR(SUMPRODUCT('6. Patients'!CM$10:CM$107,OFFSET('6. Patients'!$RJ$9,1,MATCH($D44,'6. Patients'!$RK$9:$TH$9,0),ROWS('6. Patients'!DZ$10:DZ$107))),0)+
IFERROR(SUMPRODUCT('6. Patients'!CM$10:CM$107,OFFSET('6. Patients'!$TI$9,1,MATCH($D44,'6. Patients'!$TJ$9:$UC$9,0),ROWS('6. Patients'!DZ$10:DZ$107))),0))+
IFERROR(VLOOKUP($D44,$H$116:$L$146,COLUMNS($H$115:$J$115)-1+T$7,0)*$E44*$F44*'1. General Inputs'!$J$25,0),0),0)</f>
        <v>0</v>
      </c>
      <c r="U44" s="775">
        <f ca="1">ROUNDDOWN(IFERROR($F44*$E44*CHOOSE(U$7,
IFERROR(SUMPRODUCT('6. Patients'!CN$10:CN$107,OFFSET('6. Patients'!$DN$9,1,MATCH($D44,'6. Patients'!$DO$9:$FL$9,0),ROWS('6. Patients'!EA$10:EA$107))),0)+
IFERROR(SUMPRODUCT('6. Patients'!CN$10:CN$107,OFFSET('6. Patients'!$FM$9,1,MATCH($D44,'6. Patients'!$FN$9:$GG$9,0),ROWS('6. Patients'!EA$10:EA$107))),0)+
IFERROR(SUMPRODUCT('6. Patients'!CN$10:CN$107,OFFSET('6. Patients'!$GH$9,1,MATCH($D44,'6. Patients'!$GI$9:$IF$9,0),ROWS('6. Patients'!EA$10:EA$107))),0)+
IFERROR(SUMPRODUCT('6. Patients'!CN$10:CN$107,OFFSET('6. Patients'!$IG$9,1,MATCH($D44,'6. Patients'!$IH$9:$JA$9,0),ROWS('6. Patients'!EA$10:EA$107))),0),
IFERROR(SUMPRODUCT('6. Patients'!CN$10:CN$107,OFFSET('6. Patients'!$JB$9,1,MATCH($D44,'6. Patients'!$JC$9:$KZ$9,0),ROWS('6. Patients'!EA$10:EA$107))),0)+
IFERROR(SUMPRODUCT('6. Patients'!CN$10:CN$107,OFFSET('6. Patients'!$LA$9,1,MATCH($D44,'6. Patients'!$LB$9:$LU$9,0),ROWS('6. Patients'!EA$10:EA$107))),0)+
IFERROR(SUMPRODUCT('6. Patients'!CN$10:CN$107,OFFSET('6. Patients'!$LV$9,1,MATCH($D44,'6. Patients'!$LW$9:$NT$9,0),ROWS('6. Patients'!EA$10:EA$107))),0)+
IFERROR(SUMPRODUCT('6. Patients'!CN$10:CN$107,OFFSET('6. Patients'!$NU$9,1,MATCH($D44,'6. Patients'!$NV$9:$OO$9,0),ROWS('6. Patients'!EA$10:EA$107))),0),
IFERROR(SUMPRODUCT('6. Patients'!CN$10:CN$107,OFFSET('6. Patients'!$OP$9,1,MATCH($D44,'6. Patients'!$OQ$9:$QN$9,0),ROWS('6. Patients'!EA$10:EA$107))),0)+
IFERROR(SUMPRODUCT('6. Patients'!CN$10:CN$107,OFFSET('6. Patients'!$QO$9,1,MATCH($D44,'6. Patients'!$QP$9:$RI$9,0),ROWS('6. Patients'!EA$10:EA$107))),0)+
IFERROR(SUMPRODUCT('6. Patients'!CN$10:CN$107,OFFSET('6. Patients'!$RJ$9,1,MATCH($D44,'6. Patients'!$RK$9:$TH$9,0),ROWS('6. Patients'!EA$10:EA$107))),0)+
IFERROR(SUMPRODUCT('6. Patients'!CN$10:CN$107,OFFSET('6. Patients'!$TI$9,1,MATCH($D44,'6. Patients'!$TJ$9:$UC$9,0),ROWS('6. Patients'!EA$10:EA$107))),0))+
IFERROR(VLOOKUP($D44,$H$116:$L$146,COLUMNS($H$115:$J$115)-1+U$7,0)*$E44*$F44*'1. General Inputs'!$J$25,0),0),0)</f>
        <v>0</v>
      </c>
      <c r="V44" s="775">
        <f ca="1">ROUNDDOWN(IFERROR($F44*$E44*CHOOSE(V$7,
IFERROR(SUMPRODUCT('6. Patients'!CO$10:CO$107,OFFSET('6. Patients'!$DN$9,1,MATCH($D44,'6. Patients'!$DO$9:$FL$9,0),ROWS('6. Patients'!EB$10:EB$107))),0)+
IFERROR(SUMPRODUCT('6. Patients'!CO$10:CO$107,OFFSET('6. Patients'!$FM$9,1,MATCH($D44,'6. Patients'!$FN$9:$GG$9,0),ROWS('6. Patients'!EB$10:EB$107))),0)+
IFERROR(SUMPRODUCT('6. Patients'!CO$10:CO$107,OFFSET('6. Patients'!$GH$9,1,MATCH($D44,'6. Patients'!$GI$9:$IF$9,0),ROWS('6. Patients'!EB$10:EB$107))),0)+
IFERROR(SUMPRODUCT('6. Patients'!CO$10:CO$107,OFFSET('6. Patients'!$IG$9,1,MATCH($D44,'6. Patients'!$IH$9:$JA$9,0),ROWS('6. Patients'!EB$10:EB$107))),0),
IFERROR(SUMPRODUCT('6. Patients'!CO$10:CO$107,OFFSET('6. Patients'!$JB$9,1,MATCH($D44,'6. Patients'!$JC$9:$KZ$9,0),ROWS('6. Patients'!EB$10:EB$107))),0)+
IFERROR(SUMPRODUCT('6. Patients'!CO$10:CO$107,OFFSET('6. Patients'!$LA$9,1,MATCH($D44,'6. Patients'!$LB$9:$LU$9,0),ROWS('6. Patients'!EB$10:EB$107))),0)+
IFERROR(SUMPRODUCT('6. Patients'!CO$10:CO$107,OFFSET('6. Patients'!$LV$9,1,MATCH($D44,'6. Patients'!$LW$9:$NT$9,0),ROWS('6. Patients'!EB$10:EB$107))),0)+
IFERROR(SUMPRODUCT('6. Patients'!CO$10:CO$107,OFFSET('6. Patients'!$NU$9,1,MATCH($D44,'6. Patients'!$NV$9:$OO$9,0),ROWS('6. Patients'!EB$10:EB$107))),0),
IFERROR(SUMPRODUCT('6. Patients'!CO$10:CO$107,OFFSET('6. Patients'!$OP$9,1,MATCH($D44,'6. Patients'!$OQ$9:$QN$9,0),ROWS('6. Patients'!EB$10:EB$107))),0)+
IFERROR(SUMPRODUCT('6. Patients'!CO$10:CO$107,OFFSET('6. Patients'!$QO$9,1,MATCH($D44,'6. Patients'!$QP$9:$RI$9,0),ROWS('6. Patients'!EB$10:EB$107))),0)+
IFERROR(SUMPRODUCT('6. Patients'!CO$10:CO$107,OFFSET('6. Patients'!$RJ$9,1,MATCH($D44,'6. Patients'!$RK$9:$TH$9,0),ROWS('6. Patients'!EB$10:EB$107))),0)+
IFERROR(SUMPRODUCT('6. Patients'!CO$10:CO$107,OFFSET('6. Patients'!$TI$9,1,MATCH($D44,'6. Patients'!$TJ$9:$UC$9,0),ROWS('6. Patients'!EB$10:EB$107))),0))+
IFERROR(VLOOKUP($D44,$H$116:$L$146,COLUMNS($H$115:$J$115)-1+V$7,0)*$E44*$F44*'1. General Inputs'!$J$25,0),0),0)</f>
        <v>0</v>
      </c>
      <c r="W44" s="775">
        <f ca="1">ROUNDDOWN(IFERROR($F44*$E44*CHOOSE(W$7,
IFERROR(SUMPRODUCT('6. Patients'!CP$10:CP$107,OFFSET('6. Patients'!$DN$9,1,MATCH($D44,'6. Patients'!$DO$9:$FL$9,0),ROWS('6. Patients'!EC$10:EC$107))),0)+
IFERROR(SUMPRODUCT('6. Patients'!CP$10:CP$107,OFFSET('6. Patients'!$FM$9,1,MATCH($D44,'6. Patients'!$FN$9:$GG$9,0),ROWS('6. Patients'!EC$10:EC$107))),0)+
IFERROR(SUMPRODUCT('6. Patients'!CP$10:CP$107,OFFSET('6. Patients'!$GH$9,1,MATCH($D44,'6. Patients'!$GI$9:$IF$9,0),ROWS('6. Patients'!EC$10:EC$107))),0)+
IFERROR(SUMPRODUCT('6. Patients'!CP$10:CP$107,OFFSET('6. Patients'!$IG$9,1,MATCH($D44,'6. Patients'!$IH$9:$JA$9,0),ROWS('6. Patients'!EC$10:EC$107))),0),
IFERROR(SUMPRODUCT('6. Patients'!CP$10:CP$107,OFFSET('6. Patients'!$JB$9,1,MATCH($D44,'6. Patients'!$JC$9:$KZ$9,0),ROWS('6. Patients'!EC$10:EC$107))),0)+
IFERROR(SUMPRODUCT('6. Patients'!CP$10:CP$107,OFFSET('6. Patients'!$LA$9,1,MATCH($D44,'6. Patients'!$LB$9:$LU$9,0),ROWS('6. Patients'!EC$10:EC$107))),0)+
IFERROR(SUMPRODUCT('6. Patients'!CP$10:CP$107,OFFSET('6. Patients'!$LV$9,1,MATCH($D44,'6. Patients'!$LW$9:$NT$9,0),ROWS('6. Patients'!EC$10:EC$107))),0)+
IFERROR(SUMPRODUCT('6. Patients'!CP$10:CP$107,OFFSET('6. Patients'!$NU$9,1,MATCH($D44,'6. Patients'!$NV$9:$OO$9,0),ROWS('6. Patients'!EC$10:EC$107))),0),
IFERROR(SUMPRODUCT('6. Patients'!CP$10:CP$107,OFFSET('6. Patients'!$OP$9,1,MATCH($D44,'6. Patients'!$OQ$9:$QN$9,0),ROWS('6. Patients'!EC$10:EC$107))),0)+
IFERROR(SUMPRODUCT('6. Patients'!CP$10:CP$107,OFFSET('6. Patients'!$QO$9,1,MATCH($D44,'6. Patients'!$QP$9:$RI$9,0),ROWS('6. Patients'!EC$10:EC$107))),0)+
IFERROR(SUMPRODUCT('6. Patients'!CP$10:CP$107,OFFSET('6. Patients'!$RJ$9,1,MATCH($D44,'6. Patients'!$RK$9:$TH$9,0),ROWS('6. Patients'!EC$10:EC$107))),0)+
IFERROR(SUMPRODUCT('6. Patients'!CP$10:CP$107,OFFSET('6. Patients'!$TI$9,1,MATCH($D44,'6. Patients'!$TJ$9:$UC$9,0),ROWS('6. Patients'!EC$10:EC$107))),0))+
IFERROR(VLOOKUP($D44,$H$116:$L$146,COLUMNS($H$115:$J$115)-1+W$7,0)*$E44*$F44*'1. General Inputs'!$J$25,0),0),0)</f>
        <v>0</v>
      </c>
      <c r="X44" s="775">
        <f ca="1">ROUNDDOWN(IFERROR($F44*$E44*CHOOSE(X$7,
IFERROR(SUMPRODUCT('6. Patients'!CQ$10:CQ$107,OFFSET('6. Patients'!$DN$9,1,MATCH($D44,'6. Patients'!$DO$9:$FL$9,0),ROWS('6. Patients'!ED$10:ED$107))),0)+
IFERROR(SUMPRODUCT('6. Patients'!CQ$10:CQ$107,OFFSET('6. Patients'!$FM$9,1,MATCH($D44,'6. Patients'!$FN$9:$GG$9,0),ROWS('6. Patients'!ED$10:ED$107))),0)+
IFERROR(SUMPRODUCT('6. Patients'!CQ$10:CQ$107,OFFSET('6. Patients'!$GH$9,1,MATCH($D44,'6. Patients'!$GI$9:$IF$9,0),ROWS('6. Patients'!ED$10:ED$107))),0)+
IFERROR(SUMPRODUCT('6. Patients'!CQ$10:CQ$107,OFFSET('6. Patients'!$IG$9,1,MATCH($D44,'6. Patients'!$IH$9:$JA$9,0),ROWS('6. Patients'!ED$10:ED$107))),0),
IFERROR(SUMPRODUCT('6. Patients'!CQ$10:CQ$107,OFFSET('6. Patients'!$JB$9,1,MATCH($D44,'6. Patients'!$JC$9:$KZ$9,0),ROWS('6. Patients'!ED$10:ED$107))),0)+
IFERROR(SUMPRODUCT('6. Patients'!CQ$10:CQ$107,OFFSET('6. Patients'!$LA$9,1,MATCH($D44,'6. Patients'!$LB$9:$LU$9,0),ROWS('6. Patients'!ED$10:ED$107))),0)+
IFERROR(SUMPRODUCT('6. Patients'!CQ$10:CQ$107,OFFSET('6. Patients'!$LV$9,1,MATCH($D44,'6. Patients'!$LW$9:$NT$9,0),ROWS('6. Patients'!ED$10:ED$107))),0)+
IFERROR(SUMPRODUCT('6. Patients'!CQ$10:CQ$107,OFFSET('6. Patients'!$NU$9,1,MATCH($D44,'6. Patients'!$NV$9:$OO$9,0),ROWS('6. Patients'!ED$10:ED$107))),0),
IFERROR(SUMPRODUCT('6. Patients'!CQ$10:CQ$107,OFFSET('6. Patients'!$OP$9,1,MATCH($D44,'6. Patients'!$OQ$9:$QN$9,0),ROWS('6. Patients'!ED$10:ED$107))),0)+
IFERROR(SUMPRODUCT('6. Patients'!CQ$10:CQ$107,OFFSET('6. Patients'!$QO$9,1,MATCH($D44,'6. Patients'!$QP$9:$RI$9,0),ROWS('6. Patients'!ED$10:ED$107))),0)+
IFERROR(SUMPRODUCT('6. Patients'!CQ$10:CQ$107,OFFSET('6. Patients'!$RJ$9,1,MATCH($D44,'6. Patients'!$RK$9:$TH$9,0),ROWS('6. Patients'!ED$10:ED$107))),0)+
IFERROR(SUMPRODUCT('6. Patients'!CQ$10:CQ$107,OFFSET('6. Patients'!$TI$9,1,MATCH($D44,'6. Patients'!$TJ$9:$UC$9,0),ROWS('6. Patients'!ED$10:ED$107))),0))+
IFERROR(VLOOKUP($D44,$H$116:$L$146,COLUMNS($H$115:$J$115)-1+X$7,0)*$E44*$F44*'1. General Inputs'!$J$25,0),0),0)</f>
        <v>0</v>
      </c>
      <c r="Y44" s="775">
        <f ca="1">ROUNDDOWN(IFERROR($F44*$E44*CHOOSE(Y$7,
IFERROR(SUMPRODUCT('6. Patients'!CR$10:CR$107,OFFSET('6. Patients'!$DN$9,1,MATCH($D44,'6. Patients'!$DO$9:$FL$9,0),ROWS('6. Patients'!EE$10:EE$107))),0)+
IFERROR(SUMPRODUCT('6. Patients'!CR$10:CR$107,OFFSET('6. Patients'!$FM$9,1,MATCH($D44,'6. Patients'!$FN$9:$GG$9,0),ROWS('6. Patients'!EE$10:EE$107))),0)+
IFERROR(SUMPRODUCT('6. Patients'!CR$10:CR$107,OFFSET('6. Patients'!$GH$9,1,MATCH($D44,'6. Patients'!$GI$9:$IF$9,0),ROWS('6. Patients'!EE$10:EE$107))),0)+
IFERROR(SUMPRODUCT('6. Patients'!CR$10:CR$107,OFFSET('6. Patients'!$IG$9,1,MATCH($D44,'6. Patients'!$IH$9:$JA$9,0),ROWS('6. Patients'!EE$10:EE$107))),0),
IFERROR(SUMPRODUCT('6. Patients'!CR$10:CR$107,OFFSET('6. Patients'!$JB$9,1,MATCH($D44,'6. Patients'!$JC$9:$KZ$9,0),ROWS('6. Patients'!EE$10:EE$107))),0)+
IFERROR(SUMPRODUCT('6. Patients'!CR$10:CR$107,OFFSET('6. Patients'!$LA$9,1,MATCH($D44,'6. Patients'!$LB$9:$LU$9,0),ROWS('6. Patients'!EE$10:EE$107))),0)+
IFERROR(SUMPRODUCT('6. Patients'!CR$10:CR$107,OFFSET('6. Patients'!$LV$9,1,MATCH($D44,'6. Patients'!$LW$9:$NT$9,0),ROWS('6. Patients'!EE$10:EE$107))),0)+
IFERROR(SUMPRODUCT('6. Patients'!CR$10:CR$107,OFFSET('6. Patients'!$NU$9,1,MATCH($D44,'6. Patients'!$NV$9:$OO$9,0),ROWS('6. Patients'!EE$10:EE$107))),0),
IFERROR(SUMPRODUCT('6. Patients'!CR$10:CR$107,OFFSET('6. Patients'!$OP$9,1,MATCH($D44,'6. Patients'!$OQ$9:$QN$9,0),ROWS('6. Patients'!EE$10:EE$107))),0)+
IFERROR(SUMPRODUCT('6. Patients'!CR$10:CR$107,OFFSET('6. Patients'!$QO$9,1,MATCH($D44,'6. Patients'!$QP$9:$RI$9,0),ROWS('6. Patients'!EE$10:EE$107))),0)+
IFERROR(SUMPRODUCT('6. Patients'!CR$10:CR$107,OFFSET('6. Patients'!$RJ$9,1,MATCH($D44,'6. Patients'!$RK$9:$TH$9,0),ROWS('6. Patients'!EE$10:EE$107))),0)+
IFERROR(SUMPRODUCT('6. Patients'!CR$10:CR$107,OFFSET('6. Patients'!$TI$9,1,MATCH($D44,'6. Patients'!$TJ$9:$UC$9,0),ROWS('6. Patients'!EE$10:EE$107))),0))+
IFERROR(VLOOKUP($D44,$H$116:$L$146,COLUMNS($H$115:$J$115)-1+Y$7,0)*$E44*$F44*'1. General Inputs'!$J$25,0),0),0)</f>
        <v>0</v>
      </c>
      <c r="Z44" s="775">
        <f ca="1">ROUNDDOWN(IFERROR($F44*$E44*CHOOSE(Z$7,
IFERROR(SUMPRODUCT('6. Patients'!CS$10:CS$107,OFFSET('6. Patients'!$DN$9,1,MATCH($D44,'6. Patients'!$DO$9:$FL$9,0),ROWS('6. Patients'!EF$10:EF$107))),0)+
IFERROR(SUMPRODUCT('6. Patients'!CS$10:CS$107,OFFSET('6. Patients'!$FM$9,1,MATCH($D44,'6. Patients'!$FN$9:$GG$9,0),ROWS('6. Patients'!EF$10:EF$107))),0)+
IFERROR(SUMPRODUCT('6. Patients'!CS$10:CS$107,OFFSET('6. Patients'!$GH$9,1,MATCH($D44,'6. Patients'!$GI$9:$IF$9,0),ROWS('6. Patients'!EF$10:EF$107))),0)+
IFERROR(SUMPRODUCT('6. Patients'!CS$10:CS$107,OFFSET('6. Patients'!$IG$9,1,MATCH($D44,'6. Patients'!$IH$9:$JA$9,0),ROWS('6. Patients'!EF$10:EF$107))),0),
IFERROR(SUMPRODUCT('6. Patients'!CS$10:CS$107,OFFSET('6. Patients'!$JB$9,1,MATCH($D44,'6. Patients'!$JC$9:$KZ$9,0),ROWS('6. Patients'!EF$10:EF$107))),0)+
IFERROR(SUMPRODUCT('6. Patients'!CS$10:CS$107,OFFSET('6. Patients'!$LA$9,1,MATCH($D44,'6. Patients'!$LB$9:$LU$9,0),ROWS('6. Patients'!EF$10:EF$107))),0)+
IFERROR(SUMPRODUCT('6. Patients'!CS$10:CS$107,OFFSET('6. Patients'!$LV$9,1,MATCH($D44,'6. Patients'!$LW$9:$NT$9,0),ROWS('6. Patients'!EF$10:EF$107))),0)+
IFERROR(SUMPRODUCT('6. Patients'!CS$10:CS$107,OFFSET('6. Patients'!$NU$9,1,MATCH($D44,'6. Patients'!$NV$9:$OO$9,0),ROWS('6. Patients'!EF$10:EF$107))),0),
IFERROR(SUMPRODUCT('6. Patients'!CS$10:CS$107,OFFSET('6. Patients'!$OP$9,1,MATCH($D44,'6. Patients'!$OQ$9:$QN$9,0),ROWS('6. Patients'!EF$10:EF$107))),0)+
IFERROR(SUMPRODUCT('6. Patients'!CS$10:CS$107,OFFSET('6. Patients'!$QO$9,1,MATCH($D44,'6. Patients'!$QP$9:$RI$9,0),ROWS('6. Patients'!EF$10:EF$107))),0)+
IFERROR(SUMPRODUCT('6. Patients'!CS$10:CS$107,OFFSET('6. Patients'!$RJ$9,1,MATCH($D44,'6. Patients'!$RK$9:$TH$9,0),ROWS('6. Patients'!EF$10:EF$107))),0)+
IFERROR(SUMPRODUCT('6. Patients'!CS$10:CS$107,OFFSET('6. Patients'!$TI$9,1,MATCH($D44,'6. Patients'!$TJ$9:$UC$9,0),ROWS('6. Patients'!EF$10:EF$107))),0))+
IFERROR(VLOOKUP($D44,$H$116:$L$146,COLUMNS($H$115:$J$115)-1+Z$7,0)*$E44*$F44*'1. General Inputs'!$J$25,0),0),0)</f>
        <v>0</v>
      </c>
      <c r="AA44" s="775">
        <f ca="1">ROUNDDOWN(IFERROR($F44*$E44*CHOOSE(AA$7,
IFERROR(SUMPRODUCT('6. Patients'!CT$10:CT$107,OFFSET('6. Patients'!$DN$9,1,MATCH($D44,'6. Patients'!$DO$9:$FL$9,0),ROWS('6. Patients'!EG$10:EG$107))),0)+
IFERROR(SUMPRODUCT('6. Patients'!CT$10:CT$107,OFFSET('6. Patients'!$FM$9,1,MATCH($D44,'6. Patients'!$FN$9:$GG$9,0),ROWS('6. Patients'!EG$10:EG$107))),0)+
IFERROR(SUMPRODUCT('6. Patients'!CT$10:CT$107,OFFSET('6. Patients'!$GH$9,1,MATCH($D44,'6. Patients'!$GI$9:$IF$9,0),ROWS('6. Patients'!EG$10:EG$107))),0)+
IFERROR(SUMPRODUCT('6. Patients'!CT$10:CT$107,OFFSET('6. Patients'!$IG$9,1,MATCH($D44,'6. Patients'!$IH$9:$JA$9,0),ROWS('6. Patients'!EG$10:EG$107))),0),
IFERROR(SUMPRODUCT('6. Patients'!CT$10:CT$107,OFFSET('6. Patients'!$JB$9,1,MATCH($D44,'6. Patients'!$JC$9:$KZ$9,0),ROWS('6. Patients'!EG$10:EG$107))),0)+
IFERROR(SUMPRODUCT('6. Patients'!CT$10:CT$107,OFFSET('6. Patients'!$LA$9,1,MATCH($D44,'6. Patients'!$LB$9:$LU$9,0),ROWS('6. Patients'!EG$10:EG$107))),0)+
IFERROR(SUMPRODUCT('6. Patients'!CT$10:CT$107,OFFSET('6. Patients'!$LV$9,1,MATCH($D44,'6. Patients'!$LW$9:$NT$9,0),ROWS('6. Patients'!EG$10:EG$107))),0)+
IFERROR(SUMPRODUCT('6. Patients'!CT$10:CT$107,OFFSET('6. Patients'!$NU$9,1,MATCH($D44,'6. Patients'!$NV$9:$OO$9,0),ROWS('6. Patients'!EG$10:EG$107))),0),
IFERROR(SUMPRODUCT('6. Patients'!CT$10:CT$107,OFFSET('6. Patients'!$OP$9,1,MATCH($D44,'6. Patients'!$OQ$9:$QN$9,0),ROWS('6. Patients'!EG$10:EG$107))),0)+
IFERROR(SUMPRODUCT('6. Patients'!CT$10:CT$107,OFFSET('6. Patients'!$QO$9,1,MATCH($D44,'6. Patients'!$QP$9:$RI$9,0),ROWS('6. Patients'!EG$10:EG$107))),0)+
IFERROR(SUMPRODUCT('6. Patients'!CT$10:CT$107,OFFSET('6. Patients'!$RJ$9,1,MATCH($D44,'6. Patients'!$RK$9:$TH$9,0),ROWS('6. Patients'!EG$10:EG$107))),0)+
IFERROR(SUMPRODUCT('6. Patients'!CT$10:CT$107,OFFSET('6. Patients'!$TI$9,1,MATCH($D44,'6. Patients'!$TJ$9:$UC$9,0),ROWS('6. Patients'!EG$10:EG$107))),0))+
IFERROR(VLOOKUP($D44,$H$116:$L$146,COLUMNS($H$115:$J$115)-1+AA$7,0)*$E44*$F44*'1. General Inputs'!$J$25,0),0),0)</f>
        <v>0</v>
      </c>
      <c r="AB44" s="775">
        <f ca="1">ROUNDDOWN(IFERROR($F44*$E44*CHOOSE(AB$7,
IFERROR(SUMPRODUCT('6. Patients'!CU$10:CU$107,OFFSET('6. Patients'!$DN$9,1,MATCH($D44,'6. Patients'!$DO$9:$FL$9,0),ROWS('6. Patients'!EH$10:EH$107))),0)+
IFERROR(SUMPRODUCT('6. Patients'!CU$10:CU$107,OFFSET('6. Patients'!$FM$9,1,MATCH($D44,'6. Patients'!$FN$9:$GG$9,0),ROWS('6. Patients'!EH$10:EH$107))),0)+
IFERROR(SUMPRODUCT('6. Patients'!CU$10:CU$107,OFFSET('6. Patients'!$GH$9,1,MATCH($D44,'6. Patients'!$GI$9:$IF$9,0),ROWS('6. Patients'!EH$10:EH$107))),0)+
IFERROR(SUMPRODUCT('6. Patients'!CU$10:CU$107,OFFSET('6. Patients'!$IG$9,1,MATCH($D44,'6. Patients'!$IH$9:$JA$9,0),ROWS('6. Patients'!EH$10:EH$107))),0),
IFERROR(SUMPRODUCT('6. Patients'!CU$10:CU$107,OFFSET('6. Patients'!$JB$9,1,MATCH($D44,'6. Patients'!$JC$9:$KZ$9,0),ROWS('6. Patients'!EH$10:EH$107))),0)+
IFERROR(SUMPRODUCT('6. Patients'!CU$10:CU$107,OFFSET('6. Patients'!$LA$9,1,MATCH($D44,'6. Patients'!$LB$9:$LU$9,0),ROWS('6. Patients'!EH$10:EH$107))),0)+
IFERROR(SUMPRODUCT('6. Patients'!CU$10:CU$107,OFFSET('6. Patients'!$LV$9,1,MATCH($D44,'6. Patients'!$LW$9:$NT$9,0),ROWS('6. Patients'!EH$10:EH$107))),0)+
IFERROR(SUMPRODUCT('6. Patients'!CU$10:CU$107,OFFSET('6. Patients'!$NU$9,1,MATCH($D44,'6. Patients'!$NV$9:$OO$9,0),ROWS('6. Patients'!EH$10:EH$107))),0),
IFERROR(SUMPRODUCT('6. Patients'!CU$10:CU$107,OFFSET('6. Patients'!$OP$9,1,MATCH($D44,'6. Patients'!$OQ$9:$QN$9,0),ROWS('6. Patients'!EH$10:EH$107))),0)+
IFERROR(SUMPRODUCT('6. Patients'!CU$10:CU$107,OFFSET('6. Patients'!$QO$9,1,MATCH($D44,'6. Patients'!$QP$9:$RI$9,0),ROWS('6. Patients'!EH$10:EH$107))),0)+
IFERROR(SUMPRODUCT('6. Patients'!CU$10:CU$107,OFFSET('6. Patients'!$RJ$9,1,MATCH($D44,'6. Patients'!$RK$9:$TH$9,0),ROWS('6. Patients'!EH$10:EH$107))),0)+
IFERROR(SUMPRODUCT('6. Patients'!CU$10:CU$107,OFFSET('6. Patients'!$TI$9,1,MATCH($D44,'6. Patients'!$TJ$9:$UC$9,0),ROWS('6. Patients'!EH$10:EH$107))),0))+
IFERROR(VLOOKUP($D44,$H$116:$L$146,COLUMNS($H$115:$J$115)-1+AB$7,0)*$E44*$F44*'1. General Inputs'!$J$25,0),0),0)</f>
        <v>0</v>
      </c>
      <c r="AC44" s="775">
        <f ca="1">ROUNDDOWN(IFERROR($F44*$E44*CHOOSE(AC$7,
IFERROR(SUMPRODUCT('6. Patients'!CV$10:CV$107,OFFSET('6. Patients'!$DN$9,1,MATCH($D44,'6. Patients'!$DO$9:$FL$9,0),ROWS('6. Patients'!EI$10:EI$107))),0)+
IFERROR(SUMPRODUCT('6. Patients'!CV$10:CV$107,OFFSET('6. Patients'!$FM$9,1,MATCH($D44,'6. Patients'!$FN$9:$GG$9,0),ROWS('6. Patients'!EI$10:EI$107))),0)+
IFERROR(SUMPRODUCT('6. Patients'!CV$10:CV$107,OFFSET('6. Patients'!$GH$9,1,MATCH($D44,'6. Patients'!$GI$9:$IF$9,0),ROWS('6. Patients'!EI$10:EI$107))),0)+
IFERROR(SUMPRODUCT('6. Patients'!CV$10:CV$107,OFFSET('6. Patients'!$IG$9,1,MATCH($D44,'6. Patients'!$IH$9:$JA$9,0),ROWS('6. Patients'!EI$10:EI$107))),0),
IFERROR(SUMPRODUCT('6. Patients'!CV$10:CV$107,OFFSET('6. Patients'!$JB$9,1,MATCH($D44,'6. Patients'!$JC$9:$KZ$9,0),ROWS('6. Patients'!EI$10:EI$107))),0)+
IFERROR(SUMPRODUCT('6. Patients'!CV$10:CV$107,OFFSET('6. Patients'!$LA$9,1,MATCH($D44,'6. Patients'!$LB$9:$LU$9,0),ROWS('6. Patients'!EI$10:EI$107))),0)+
IFERROR(SUMPRODUCT('6. Patients'!CV$10:CV$107,OFFSET('6. Patients'!$LV$9,1,MATCH($D44,'6. Patients'!$LW$9:$NT$9,0),ROWS('6. Patients'!EI$10:EI$107))),0)+
IFERROR(SUMPRODUCT('6. Patients'!CV$10:CV$107,OFFSET('6. Patients'!$NU$9,1,MATCH($D44,'6. Patients'!$NV$9:$OO$9,0),ROWS('6. Patients'!EI$10:EI$107))),0),
IFERROR(SUMPRODUCT('6. Patients'!CV$10:CV$107,OFFSET('6. Patients'!$OP$9,1,MATCH($D44,'6. Patients'!$OQ$9:$QN$9,0),ROWS('6. Patients'!EI$10:EI$107))),0)+
IFERROR(SUMPRODUCT('6. Patients'!CV$10:CV$107,OFFSET('6. Patients'!$QO$9,1,MATCH($D44,'6. Patients'!$QP$9:$RI$9,0),ROWS('6. Patients'!EI$10:EI$107))),0)+
IFERROR(SUMPRODUCT('6. Patients'!CV$10:CV$107,OFFSET('6. Patients'!$RJ$9,1,MATCH($D44,'6. Patients'!$RK$9:$TH$9,0),ROWS('6. Patients'!EI$10:EI$107))),0)+
IFERROR(SUMPRODUCT('6. Patients'!CV$10:CV$107,OFFSET('6. Patients'!$TI$9,1,MATCH($D44,'6. Patients'!$TJ$9:$UC$9,0),ROWS('6. Patients'!EI$10:EI$107))),0))+
IFERROR(VLOOKUP($D44,$H$116:$L$146,COLUMNS($H$115:$J$115)-1+AC$7,0)*$E44*$F44*'1. General Inputs'!$J$25,0),0),0)</f>
        <v>0</v>
      </c>
      <c r="AD44" s="775">
        <f ca="1">ROUNDDOWN(IFERROR($F44*$E44*CHOOSE(AD$7,
IFERROR(SUMPRODUCT('6. Patients'!CW$10:CW$107,OFFSET('6. Patients'!$DN$9,1,MATCH($D44,'6. Patients'!$DO$9:$FL$9,0),ROWS('6. Patients'!EJ$10:EJ$107))),0)+
IFERROR(SUMPRODUCT('6. Patients'!CW$10:CW$107,OFFSET('6. Patients'!$FM$9,1,MATCH($D44,'6. Patients'!$FN$9:$GG$9,0),ROWS('6. Patients'!EJ$10:EJ$107))),0)+
IFERROR(SUMPRODUCT('6. Patients'!CW$10:CW$107,OFFSET('6. Patients'!$GH$9,1,MATCH($D44,'6. Patients'!$GI$9:$IF$9,0),ROWS('6. Patients'!EJ$10:EJ$107))),0)+
IFERROR(SUMPRODUCT('6. Patients'!CW$10:CW$107,OFFSET('6. Patients'!$IG$9,1,MATCH($D44,'6. Patients'!$IH$9:$JA$9,0),ROWS('6. Patients'!EJ$10:EJ$107))),0),
IFERROR(SUMPRODUCT('6. Patients'!CW$10:CW$107,OFFSET('6. Patients'!$JB$9,1,MATCH($D44,'6. Patients'!$JC$9:$KZ$9,0),ROWS('6. Patients'!EJ$10:EJ$107))),0)+
IFERROR(SUMPRODUCT('6. Patients'!CW$10:CW$107,OFFSET('6. Patients'!$LA$9,1,MATCH($D44,'6. Patients'!$LB$9:$LU$9,0),ROWS('6. Patients'!EJ$10:EJ$107))),0)+
IFERROR(SUMPRODUCT('6. Patients'!CW$10:CW$107,OFFSET('6. Patients'!$LV$9,1,MATCH($D44,'6. Patients'!$LW$9:$NT$9,0),ROWS('6. Patients'!EJ$10:EJ$107))),0)+
IFERROR(SUMPRODUCT('6. Patients'!CW$10:CW$107,OFFSET('6. Patients'!$NU$9,1,MATCH($D44,'6. Patients'!$NV$9:$OO$9,0),ROWS('6. Patients'!EJ$10:EJ$107))),0),
IFERROR(SUMPRODUCT('6. Patients'!CW$10:CW$107,OFFSET('6. Patients'!$OP$9,1,MATCH($D44,'6. Patients'!$OQ$9:$QN$9,0),ROWS('6. Patients'!EJ$10:EJ$107))),0)+
IFERROR(SUMPRODUCT('6. Patients'!CW$10:CW$107,OFFSET('6. Patients'!$QO$9,1,MATCH($D44,'6. Patients'!$QP$9:$RI$9,0),ROWS('6. Patients'!EJ$10:EJ$107))),0)+
IFERROR(SUMPRODUCT('6. Patients'!CW$10:CW$107,OFFSET('6. Patients'!$RJ$9,1,MATCH($D44,'6. Patients'!$RK$9:$TH$9,0),ROWS('6. Patients'!EJ$10:EJ$107))),0)+
IFERROR(SUMPRODUCT('6. Patients'!CW$10:CW$107,OFFSET('6. Patients'!$TI$9,1,MATCH($D44,'6. Patients'!$TJ$9:$UC$9,0),ROWS('6. Patients'!EJ$10:EJ$107))),0))+
IFERROR(VLOOKUP($D44,$H$116:$L$146,COLUMNS($H$115:$J$115)-1+AD$7,0)*$E44*$F44*'1. General Inputs'!$J$25,0),0),0)</f>
        <v>0</v>
      </c>
      <c r="AE44" s="775">
        <f ca="1">ROUNDDOWN(IFERROR($F44*$E44*CHOOSE(AE$7,
IFERROR(SUMPRODUCT('6. Patients'!CX$10:CX$107,OFFSET('6. Patients'!$DN$9,1,MATCH($D44,'6. Patients'!$DO$9:$FL$9,0),ROWS('6. Patients'!EK$10:EK$107))),0)+
IFERROR(SUMPRODUCT('6. Patients'!CX$10:CX$107,OFFSET('6. Patients'!$FM$9,1,MATCH($D44,'6. Patients'!$FN$9:$GG$9,0),ROWS('6. Patients'!EK$10:EK$107))),0)+
IFERROR(SUMPRODUCT('6. Patients'!CX$10:CX$107,OFFSET('6. Patients'!$GH$9,1,MATCH($D44,'6. Patients'!$GI$9:$IF$9,0),ROWS('6. Patients'!EK$10:EK$107))),0)+
IFERROR(SUMPRODUCT('6. Patients'!CX$10:CX$107,OFFSET('6. Patients'!$IG$9,1,MATCH($D44,'6. Patients'!$IH$9:$JA$9,0),ROWS('6. Patients'!EK$10:EK$107))),0),
IFERROR(SUMPRODUCT('6. Patients'!CX$10:CX$107,OFFSET('6. Patients'!$JB$9,1,MATCH($D44,'6. Patients'!$JC$9:$KZ$9,0),ROWS('6. Patients'!EK$10:EK$107))),0)+
IFERROR(SUMPRODUCT('6. Patients'!CX$10:CX$107,OFFSET('6. Patients'!$LA$9,1,MATCH($D44,'6. Patients'!$LB$9:$LU$9,0),ROWS('6. Patients'!EK$10:EK$107))),0)+
IFERROR(SUMPRODUCT('6. Patients'!CX$10:CX$107,OFFSET('6. Patients'!$LV$9,1,MATCH($D44,'6. Patients'!$LW$9:$NT$9,0),ROWS('6. Patients'!EK$10:EK$107))),0)+
IFERROR(SUMPRODUCT('6. Patients'!CX$10:CX$107,OFFSET('6. Patients'!$NU$9,1,MATCH($D44,'6. Patients'!$NV$9:$OO$9,0),ROWS('6. Patients'!EK$10:EK$107))),0),
IFERROR(SUMPRODUCT('6. Patients'!CX$10:CX$107,OFFSET('6. Patients'!$OP$9,1,MATCH($D44,'6. Patients'!$OQ$9:$QN$9,0),ROWS('6. Patients'!EK$10:EK$107))),0)+
IFERROR(SUMPRODUCT('6. Patients'!CX$10:CX$107,OFFSET('6. Patients'!$QO$9,1,MATCH($D44,'6. Patients'!$QP$9:$RI$9,0),ROWS('6. Patients'!EK$10:EK$107))),0)+
IFERROR(SUMPRODUCT('6. Patients'!CX$10:CX$107,OFFSET('6. Patients'!$RJ$9,1,MATCH($D44,'6. Patients'!$RK$9:$TH$9,0),ROWS('6. Patients'!EK$10:EK$107))),0)+
IFERROR(SUMPRODUCT('6. Patients'!CX$10:CX$107,OFFSET('6. Patients'!$TI$9,1,MATCH($D44,'6. Patients'!$TJ$9:$UC$9,0),ROWS('6. Patients'!EK$10:EK$107))),0))+
IFERROR(VLOOKUP($D44,$H$116:$L$146,COLUMNS($H$115:$J$115)-1+AE$7,0)*$E44*$F44*'1. General Inputs'!$J$25,0),0),0)</f>
        <v>0</v>
      </c>
      <c r="AF44" s="775">
        <f ca="1">ROUNDDOWN(IFERROR($F44*$E44*CHOOSE(AF$7,
IFERROR(SUMPRODUCT('6. Patients'!CY$10:CY$107,OFFSET('6. Patients'!$DN$9,1,MATCH($D44,'6. Patients'!$DO$9:$FL$9,0),ROWS('6. Patients'!EL$10:EL$107))),0)+
IFERROR(SUMPRODUCT('6. Patients'!CY$10:CY$107,OFFSET('6. Patients'!$FM$9,1,MATCH($D44,'6. Patients'!$FN$9:$GG$9,0),ROWS('6. Patients'!EL$10:EL$107))),0)+
IFERROR(SUMPRODUCT('6. Patients'!CY$10:CY$107,OFFSET('6. Patients'!$GH$9,1,MATCH($D44,'6. Patients'!$GI$9:$IF$9,0),ROWS('6. Patients'!EL$10:EL$107))),0)+
IFERROR(SUMPRODUCT('6. Patients'!CY$10:CY$107,OFFSET('6. Patients'!$IG$9,1,MATCH($D44,'6. Patients'!$IH$9:$JA$9,0),ROWS('6. Patients'!EL$10:EL$107))),0),
IFERROR(SUMPRODUCT('6. Patients'!CY$10:CY$107,OFFSET('6. Patients'!$JB$9,1,MATCH($D44,'6. Patients'!$JC$9:$KZ$9,0),ROWS('6. Patients'!EL$10:EL$107))),0)+
IFERROR(SUMPRODUCT('6. Patients'!CY$10:CY$107,OFFSET('6. Patients'!$LA$9,1,MATCH($D44,'6. Patients'!$LB$9:$LU$9,0),ROWS('6. Patients'!EL$10:EL$107))),0)+
IFERROR(SUMPRODUCT('6. Patients'!CY$10:CY$107,OFFSET('6. Patients'!$LV$9,1,MATCH($D44,'6. Patients'!$LW$9:$NT$9,0),ROWS('6. Patients'!EL$10:EL$107))),0)+
IFERROR(SUMPRODUCT('6. Patients'!CY$10:CY$107,OFFSET('6. Patients'!$NU$9,1,MATCH($D44,'6. Patients'!$NV$9:$OO$9,0),ROWS('6. Patients'!EL$10:EL$107))),0),
IFERROR(SUMPRODUCT('6. Patients'!CY$10:CY$107,OFFSET('6. Patients'!$OP$9,1,MATCH($D44,'6. Patients'!$OQ$9:$QN$9,0),ROWS('6. Patients'!EL$10:EL$107))),0)+
IFERROR(SUMPRODUCT('6. Patients'!CY$10:CY$107,OFFSET('6. Patients'!$QO$9,1,MATCH($D44,'6. Patients'!$QP$9:$RI$9,0),ROWS('6. Patients'!EL$10:EL$107))),0)+
IFERROR(SUMPRODUCT('6. Patients'!CY$10:CY$107,OFFSET('6. Patients'!$RJ$9,1,MATCH($D44,'6. Patients'!$RK$9:$TH$9,0),ROWS('6. Patients'!EL$10:EL$107))),0)+
IFERROR(SUMPRODUCT('6. Patients'!CY$10:CY$107,OFFSET('6. Patients'!$TI$9,1,MATCH($D44,'6. Patients'!$TJ$9:$UC$9,0),ROWS('6. Patients'!EL$10:EL$107))),0))+
IFERROR(VLOOKUP($D44,$H$116:$L$146,COLUMNS($H$115:$J$115)-1+AF$7,0)*$E44*$F44*'1. General Inputs'!$J$25,0),0),0)</f>
        <v>0</v>
      </c>
      <c r="AG44" s="775">
        <f ca="1">ROUNDDOWN(IFERROR($F44*$E44*CHOOSE(AG$7,
IFERROR(SUMPRODUCT('6. Patients'!CZ$10:CZ$107,OFFSET('6. Patients'!$DN$9,1,MATCH($D44,'6. Patients'!$DO$9:$FL$9,0),ROWS('6. Patients'!EM$10:EM$107))),0)+
IFERROR(SUMPRODUCT('6. Patients'!CZ$10:CZ$107,OFFSET('6. Patients'!$FM$9,1,MATCH($D44,'6. Patients'!$FN$9:$GG$9,0),ROWS('6. Patients'!EM$10:EM$107))),0)+
IFERROR(SUMPRODUCT('6. Patients'!CZ$10:CZ$107,OFFSET('6. Patients'!$GH$9,1,MATCH($D44,'6. Patients'!$GI$9:$IF$9,0),ROWS('6. Patients'!EM$10:EM$107))),0)+
IFERROR(SUMPRODUCT('6. Patients'!CZ$10:CZ$107,OFFSET('6. Patients'!$IG$9,1,MATCH($D44,'6. Patients'!$IH$9:$JA$9,0),ROWS('6. Patients'!EM$10:EM$107))),0),
IFERROR(SUMPRODUCT('6. Patients'!CZ$10:CZ$107,OFFSET('6. Patients'!$JB$9,1,MATCH($D44,'6. Patients'!$JC$9:$KZ$9,0),ROWS('6. Patients'!EM$10:EM$107))),0)+
IFERROR(SUMPRODUCT('6. Patients'!CZ$10:CZ$107,OFFSET('6. Patients'!$LA$9,1,MATCH($D44,'6. Patients'!$LB$9:$LU$9,0),ROWS('6. Patients'!EM$10:EM$107))),0)+
IFERROR(SUMPRODUCT('6. Patients'!CZ$10:CZ$107,OFFSET('6. Patients'!$LV$9,1,MATCH($D44,'6. Patients'!$LW$9:$NT$9,0),ROWS('6. Patients'!EM$10:EM$107))),0)+
IFERROR(SUMPRODUCT('6. Patients'!CZ$10:CZ$107,OFFSET('6. Patients'!$NU$9,1,MATCH($D44,'6. Patients'!$NV$9:$OO$9,0),ROWS('6. Patients'!EM$10:EM$107))),0),
IFERROR(SUMPRODUCT('6. Patients'!CZ$10:CZ$107,OFFSET('6. Patients'!$OP$9,1,MATCH($D44,'6. Patients'!$OQ$9:$QN$9,0),ROWS('6. Patients'!EM$10:EM$107))),0)+
IFERROR(SUMPRODUCT('6. Patients'!CZ$10:CZ$107,OFFSET('6. Patients'!$QO$9,1,MATCH($D44,'6. Patients'!$QP$9:$RI$9,0),ROWS('6. Patients'!EM$10:EM$107))),0)+
IFERROR(SUMPRODUCT('6. Patients'!CZ$10:CZ$107,OFFSET('6. Patients'!$RJ$9,1,MATCH($D44,'6. Patients'!$RK$9:$TH$9,0),ROWS('6. Patients'!EM$10:EM$107))),0)+
IFERROR(SUMPRODUCT('6. Patients'!CZ$10:CZ$107,OFFSET('6. Patients'!$TI$9,1,MATCH($D44,'6. Patients'!$TJ$9:$UC$9,0),ROWS('6. Patients'!EM$10:EM$107))),0))+
IFERROR(VLOOKUP($D44,$H$116:$L$146,COLUMNS($H$115:$J$115)-1+AG$7,0)*$E44*$F44*'1. General Inputs'!$J$25,0),0),0)</f>
        <v>0</v>
      </c>
      <c r="AH44" s="775">
        <f ca="1">ROUNDDOWN(IFERROR($F44*$E44*CHOOSE(AH$7,
IFERROR(SUMPRODUCT('6. Patients'!DA$10:DA$107,OFFSET('6. Patients'!$DN$9,1,MATCH($D44,'6. Patients'!$DO$9:$FL$9,0),ROWS('6. Patients'!EN$10:EN$107))),0)+
IFERROR(SUMPRODUCT('6. Patients'!DA$10:DA$107,OFFSET('6. Patients'!$FM$9,1,MATCH($D44,'6. Patients'!$FN$9:$GG$9,0),ROWS('6. Patients'!EN$10:EN$107))),0)+
IFERROR(SUMPRODUCT('6. Patients'!DA$10:DA$107,OFFSET('6. Patients'!$GH$9,1,MATCH($D44,'6. Patients'!$GI$9:$IF$9,0),ROWS('6. Patients'!EN$10:EN$107))),0)+
IFERROR(SUMPRODUCT('6. Patients'!DA$10:DA$107,OFFSET('6. Patients'!$IG$9,1,MATCH($D44,'6. Patients'!$IH$9:$JA$9,0),ROWS('6. Patients'!EN$10:EN$107))),0),
IFERROR(SUMPRODUCT('6. Patients'!DA$10:DA$107,OFFSET('6. Patients'!$JB$9,1,MATCH($D44,'6. Patients'!$JC$9:$KZ$9,0),ROWS('6. Patients'!EN$10:EN$107))),0)+
IFERROR(SUMPRODUCT('6. Patients'!DA$10:DA$107,OFFSET('6. Patients'!$LA$9,1,MATCH($D44,'6. Patients'!$LB$9:$LU$9,0),ROWS('6. Patients'!EN$10:EN$107))),0)+
IFERROR(SUMPRODUCT('6. Patients'!DA$10:DA$107,OFFSET('6. Patients'!$LV$9,1,MATCH($D44,'6. Patients'!$LW$9:$NT$9,0),ROWS('6. Patients'!EN$10:EN$107))),0)+
IFERROR(SUMPRODUCT('6. Patients'!DA$10:DA$107,OFFSET('6. Patients'!$NU$9,1,MATCH($D44,'6. Patients'!$NV$9:$OO$9,0),ROWS('6. Patients'!EN$10:EN$107))),0),
IFERROR(SUMPRODUCT('6. Patients'!DA$10:DA$107,OFFSET('6. Patients'!$OP$9,1,MATCH($D44,'6. Patients'!$OQ$9:$QN$9,0),ROWS('6. Patients'!EN$10:EN$107))),0)+
IFERROR(SUMPRODUCT('6. Patients'!DA$10:DA$107,OFFSET('6. Patients'!$QO$9,1,MATCH($D44,'6. Patients'!$QP$9:$RI$9,0),ROWS('6. Patients'!EN$10:EN$107))),0)+
IFERROR(SUMPRODUCT('6. Patients'!DA$10:DA$107,OFFSET('6. Patients'!$RJ$9,1,MATCH($D44,'6. Patients'!$RK$9:$TH$9,0),ROWS('6. Patients'!EN$10:EN$107))),0)+
IFERROR(SUMPRODUCT('6. Patients'!DA$10:DA$107,OFFSET('6. Patients'!$TI$9,1,MATCH($D44,'6. Patients'!$TJ$9:$UC$9,0),ROWS('6. Patients'!EN$10:EN$107))),0))+
IFERROR(VLOOKUP($D44,$H$116:$L$146,COLUMNS($H$115:$J$115)-1+AH$7,0)*$E44*$F44*'1. General Inputs'!$J$25,0),0),0)</f>
        <v>0</v>
      </c>
      <c r="AI44" s="775">
        <f ca="1">ROUNDDOWN(IFERROR($F44*$E44*CHOOSE(AI$7,
IFERROR(SUMPRODUCT('6. Patients'!DB$10:DB$107,OFFSET('6. Patients'!$DN$9,1,MATCH($D44,'6. Patients'!$DO$9:$FL$9,0),ROWS('6. Patients'!EO$10:EO$107))),0)+
IFERROR(SUMPRODUCT('6. Patients'!DB$10:DB$107,OFFSET('6. Patients'!$FM$9,1,MATCH($D44,'6. Patients'!$FN$9:$GG$9,0),ROWS('6. Patients'!EO$10:EO$107))),0)+
IFERROR(SUMPRODUCT('6. Patients'!DB$10:DB$107,OFFSET('6. Patients'!$GH$9,1,MATCH($D44,'6. Patients'!$GI$9:$IF$9,0),ROWS('6. Patients'!EO$10:EO$107))),0)+
IFERROR(SUMPRODUCT('6. Patients'!DB$10:DB$107,OFFSET('6. Patients'!$IG$9,1,MATCH($D44,'6. Patients'!$IH$9:$JA$9,0),ROWS('6. Patients'!EO$10:EO$107))),0),
IFERROR(SUMPRODUCT('6. Patients'!DB$10:DB$107,OFFSET('6. Patients'!$JB$9,1,MATCH($D44,'6. Patients'!$JC$9:$KZ$9,0),ROWS('6. Patients'!EO$10:EO$107))),0)+
IFERROR(SUMPRODUCT('6. Patients'!DB$10:DB$107,OFFSET('6. Patients'!$LA$9,1,MATCH($D44,'6. Patients'!$LB$9:$LU$9,0),ROWS('6. Patients'!EO$10:EO$107))),0)+
IFERROR(SUMPRODUCT('6. Patients'!DB$10:DB$107,OFFSET('6. Patients'!$LV$9,1,MATCH($D44,'6. Patients'!$LW$9:$NT$9,0),ROWS('6. Patients'!EO$10:EO$107))),0)+
IFERROR(SUMPRODUCT('6. Patients'!DB$10:DB$107,OFFSET('6. Patients'!$NU$9,1,MATCH($D44,'6. Patients'!$NV$9:$OO$9,0),ROWS('6. Patients'!EO$10:EO$107))),0),
IFERROR(SUMPRODUCT('6. Patients'!DB$10:DB$107,OFFSET('6. Patients'!$OP$9,1,MATCH($D44,'6. Patients'!$OQ$9:$QN$9,0),ROWS('6. Patients'!EO$10:EO$107))),0)+
IFERROR(SUMPRODUCT('6. Patients'!DB$10:DB$107,OFFSET('6. Patients'!$QO$9,1,MATCH($D44,'6. Patients'!$QP$9:$RI$9,0),ROWS('6. Patients'!EO$10:EO$107))),0)+
IFERROR(SUMPRODUCT('6. Patients'!DB$10:DB$107,OFFSET('6. Patients'!$RJ$9,1,MATCH($D44,'6. Patients'!$RK$9:$TH$9,0),ROWS('6. Patients'!EO$10:EO$107))),0)+
IFERROR(SUMPRODUCT('6. Patients'!DB$10:DB$107,OFFSET('6. Patients'!$TI$9,1,MATCH($D44,'6. Patients'!$TJ$9:$UC$9,0),ROWS('6. Patients'!EO$10:EO$107))),0))+
IFERROR(VLOOKUP($D44,$H$116:$L$146,COLUMNS($H$115:$J$115)-1+AI$7,0)*$E44*$F44*'1. General Inputs'!$J$25,0),0),0)</f>
        <v>0</v>
      </c>
      <c r="AJ44" s="775">
        <f ca="1">ROUNDDOWN(IFERROR($F44*$E44*CHOOSE(AJ$7,
IFERROR(SUMPRODUCT('6. Patients'!DC$10:DC$107,OFFSET('6. Patients'!$DN$9,1,MATCH($D44,'6. Patients'!$DO$9:$FL$9,0),ROWS('6. Patients'!EP$10:EP$107))),0)+
IFERROR(SUMPRODUCT('6. Patients'!DC$10:DC$107,OFFSET('6. Patients'!$FM$9,1,MATCH($D44,'6. Patients'!$FN$9:$GG$9,0),ROWS('6. Patients'!EP$10:EP$107))),0)+
IFERROR(SUMPRODUCT('6. Patients'!DC$10:DC$107,OFFSET('6. Patients'!$GH$9,1,MATCH($D44,'6. Patients'!$GI$9:$IF$9,0),ROWS('6. Patients'!EP$10:EP$107))),0)+
IFERROR(SUMPRODUCT('6. Patients'!DC$10:DC$107,OFFSET('6. Patients'!$IG$9,1,MATCH($D44,'6. Patients'!$IH$9:$JA$9,0),ROWS('6. Patients'!EP$10:EP$107))),0),
IFERROR(SUMPRODUCT('6. Patients'!DC$10:DC$107,OFFSET('6. Patients'!$JB$9,1,MATCH($D44,'6. Patients'!$JC$9:$KZ$9,0),ROWS('6. Patients'!EP$10:EP$107))),0)+
IFERROR(SUMPRODUCT('6. Patients'!DC$10:DC$107,OFFSET('6. Patients'!$LA$9,1,MATCH($D44,'6. Patients'!$LB$9:$LU$9,0),ROWS('6. Patients'!EP$10:EP$107))),0)+
IFERROR(SUMPRODUCT('6. Patients'!DC$10:DC$107,OFFSET('6. Patients'!$LV$9,1,MATCH($D44,'6. Patients'!$LW$9:$NT$9,0),ROWS('6. Patients'!EP$10:EP$107))),0)+
IFERROR(SUMPRODUCT('6. Patients'!DC$10:DC$107,OFFSET('6. Patients'!$NU$9,1,MATCH($D44,'6. Patients'!$NV$9:$OO$9,0),ROWS('6. Patients'!EP$10:EP$107))),0),
IFERROR(SUMPRODUCT('6. Patients'!DC$10:DC$107,OFFSET('6. Patients'!$OP$9,1,MATCH($D44,'6. Patients'!$OQ$9:$QN$9,0),ROWS('6. Patients'!EP$10:EP$107))),0)+
IFERROR(SUMPRODUCT('6. Patients'!DC$10:DC$107,OFFSET('6. Patients'!$QO$9,1,MATCH($D44,'6. Patients'!$QP$9:$RI$9,0),ROWS('6. Patients'!EP$10:EP$107))),0)+
IFERROR(SUMPRODUCT('6. Patients'!DC$10:DC$107,OFFSET('6. Patients'!$RJ$9,1,MATCH($D44,'6. Patients'!$RK$9:$TH$9,0),ROWS('6. Patients'!EP$10:EP$107))),0)+
IFERROR(SUMPRODUCT('6. Patients'!DC$10:DC$107,OFFSET('6. Patients'!$TI$9,1,MATCH($D44,'6. Patients'!$TJ$9:$UC$9,0),ROWS('6. Patients'!EP$10:EP$107))),0))+
IFERROR(VLOOKUP($D44,$H$116:$L$146,COLUMNS($H$115:$J$115)-1+AJ$7,0)*$E44*$F44*'1. General Inputs'!$J$25,0),0),0)</f>
        <v>0</v>
      </c>
      <c r="AK44" s="775">
        <f ca="1">ROUNDDOWN(IFERROR($F44*$E44*CHOOSE(AK$7,
IFERROR(SUMPRODUCT('6. Patients'!DD$10:DD$107,OFFSET('6. Patients'!$DN$9,1,MATCH($D44,'6. Patients'!$DO$9:$FL$9,0),ROWS('6. Patients'!EQ$10:EQ$107))),0)+
IFERROR(SUMPRODUCT('6. Patients'!DD$10:DD$107,OFFSET('6. Patients'!$FM$9,1,MATCH($D44,'6. Patients'!$FN$9:$GG$9,0),ROWS('6. Patients'!EQ$10:EQ$107))),0)+
IFERROR(SUMPRODUCT('6. Patients'!DD$10:DD$107,OFFSET('6. Patients'!$GH$9,1,MATCH($D44,'6. Patients'!$GI$9:$IF$9,0),ROWS('6. Patients'!EQ$10:EQ$107))),0)+
IFERROR(SUMPRODUCT('6. Patients'!DD$10:DD$107,OFFSET('6. Patients'!$IG$9,1,MATCH($D44,'6. Patients'!$IH$9:$JA$9,0),ROWS('6. Patients'!EQ$10:EQ$107))),0),
IFERROR(SUMPRODUCT('6. Patients'!DD$10:DD$107,OFFSET('6. Patients'!$JB$9,1,MATCH($D44,'6. Patients'!$JC$9:$KZ$9,0),ROWS('6. Patients'!EQ$10:EQ$107))),0)+
IFERROR(SUMPRODUCT('6. Patients'!DD$10:DD$107,OFFSET('6. Patients'!$LA$9,1,MATCH($D44,'6. Patients'!$LB$9:$LU$9,0),ROWS('6. Patients'!EQ$10:EQ$107))),0)+
IFERROR(SUMPRODUCT('6. Patients'!DD$10:DD$107,OFFSET('6. Patients'!$LV$9,1,MATCH($D44,'6. Patients'!$LW$9:$NT$9,0),ROWS('6. Patients'!EQ$10:EQ$107))),0)+
IFERROR(SUMPRODUCT('6. Patients'!DD$10:DD$107,OFFSET('6. Patients'!$NU$9,1,MATCH($D44,'6. Patients'!$NV$9:$OO$9,0),ROWS('6. Patients'!EQ$10:EQ$107))),0),
IFERROR(SUMPRODUCT('6. Patients'!DD$10:DD$107,OFFSET('6. Patients'!$OP$9,1,MATCH($D44,'6. Patients'!$OQ$9:$QN$9,0),ROWS('6. Patients'!EQ$10:EQ$107))),0)+
IFERROR(SUMPRODUCT('6. Patients'!DD$10:DD$107,OFFSET('6. Patients'!$QO$9,1,MATCH($D44,'6. Patients'!$QP$9:$RI$9,0),ROWS('6. Patients'!EQ$10:EQ$107))),0)+
IFERROR(SUMPRODUCT('6. Patients'!DD$10:DD$107,OFFSET('6. Patients'!$RJ$9,1,MATCH($D44,'6. Patients'!$RK$9:$TH$9,0),ROWS('6. Patients'!EQ$10:EQ$107))),0)+
IFERROR(SUMPRODUCT('6. Patients'!DD$10:DD$107,OFFSET('6. Patients'!$TI$9,1,MATCH($D44,'6. Patients'!$TJ$9:$UC$9,0),ROWS('6. Patients'!EQ$10:EQ$107))),0))+
IFERROR(VLOOKUP($D44,$H$116:$L$146,COLUMNS($H$115:$J$115)-1+AK$7,0)*$E44*$F44*'1. General Inputs'!$J$25,0),0),0)</f>
        <v>0</v>
      </c>
      <c r="AL44" s="775">
        <f ca="1">ROUNDDOWN(IFERROR($F44*$E44*CHOOSE(AL$7,
IFERROR(SUMPRODUCT('6. Patients'!DE$10:DE$107,OFFSET('6. Patients'!$DN$9,1,MATCH($D44,'6. Patients'!$DO$9:$FL$9,0),ROWS('6. Patients'!ER$10:ER$107))),0)+
IFERROR(SUMPRODUCT('6. Patients'!DE$10:DE$107,OFFSET('6. Patients'!$FM$9,1,MATCH($D44,'6. Patients'!$FN$9:$GG$9,0),ROWS('6. Patients'!ER$10:ER$107))),0)+
IFERROR(SUMPRODUCT('6. Patients'!DE$10:DE$107,OFFSET('6. Patients'!$GH$9,1,MATCH($D44,'6. Patients'!$GI$9:$IF$9,0),ROWS('6. Patients'!ER$10:ER$107))),0)+
IFERROR(SUMPRODUCT('6. Patients'!DE$10:DE$107,OFFSET('6. Patients'!$IG$9,1,MATCH($D44,'6. Patients'!$IH$9:$JA$9,0),ROWS('6. Patients'!ER$10:ER$107))),0),
IFERROR(SUMPRODUCT('6. Patients'!DE$10:DE$107,OFFSET('6. Patients'!$JB$9,1,MATCH($D44,'6. Patients'!$JC$9:$KZ$9,0),ROWS('6. Patients'!ER$10:ER$107))),0)+
IFERROR(SUMPRODUCT('6. Patients'!DE$10:DE$107,OFFSET('6. Patients'!$LA$9,1,MATCH($D44,'6. Patients'!$LB$9:$LU$9,0),ROWS('6. Patients'!ER$10:ER$107))),0)+
IFERROR(SUMPRODUCT('6. Patients'!DE$10:DE$107,OFFSET('6. Patients'!$LV$9,1,MATCH($D44,'6. Patients'!$LW$9:$NT$9,0),ROWS('6. Patients'!ER$10:ER$107))),0)+
IFERROR(SUMPRODUCT('6. Patients'!DE$10:DE$107,OFFSET('6. Patients'!$NU$9,1,MATCH($D44,'6. Patients'!$NV$9:$OO$9,0),ROWS('6. Patients'!ER$10:ER$107))),0),
IFERROR(SUMPRODUCT('6. Patients'!DE$10:DE$107,OFFSET('6. Patients'!$OP$9,1,MATCH($D44,'6. Patients'!$OQ$9:$QN$9,0),ROWS('6. Patients'!ER$10:ER$107))),0)+
IFERROR(SUMPRODUCT('6. Patients'!DE$10:DE$107,OFFSET('6. Patients'!$QO$9,1,MATCH($D44,'6. Patients'!$QP$9:$RI$9,0),ROWS('6. Patients'!ER$10:ER$107))),0)+
IFERROR(SUMPRODUCT('6. Patients'!DE$10:DE$107,OFFSET('6. Patients'!$RJ$9,1,MATCH($D44,'6. Patients'!$RK$9:$TH$9,0),ROWS('6. Patients'!ER$10:ER$107))),0)+
IFERROR(SUMPRODUCT('6. Patients'!DE$10:DE$107,OFFSET('6. Patients'!$TI$9,1,MATCH($D44,'6. Patients'!$TJ$9:$UC$9,0),ROWS('6. Patients'!ER$10:ER$107))),0))+
IFERROR(VLOOKUP($D44,$H$116:$L$146,COLUMNS($H$115:$J$115)-1+AL$7,0)*$E44*$F44*'1. General Inputs'!$J$25,0),0),0)</f>
        <v>0</v>
      </c>
      <c r="AM44" s="775">
        <f ca="1">ROUNDDOWN(IFERROR($F44*$E44*CHOOSE(AM$7,
IFERROR(SUMPRODUCT('6. Patients'!DF$10:DF$107,OFFSET('6. Patients'!$DN$9,1,MATCH($D44,'6. Patients'!$DO$9:$FL$9,0),ROWS('6. Patients'!ES$10:ES$107))),0)+
IFERROR(SUMPRODUCT('6. Patients'!DF$10:DF$107,OFFSET('6. Patients'!$FM$9,1,MATCH($D44,'6. Patients'!$FN$9:$GG$9,0),ROWS('6. Patients'!ES$10:ES$107))),0)+
IFERROR(SUMPRODUCT('6. Patients'!DF$10:DF$107,OFFSET('6. Patients'!$GH$9,1,MATCH($D44,'6. Patients'!$GI$9:$IF$9,0),ROWS('6. Patients'!ES$10:ES$107))),0)+
IFERROR(SUMPRODUCT('6. Patients'!DF$10:DF$107,OFFSET('6. Patients'!$IG$9,1,MATCH($D44,'6. Patients'!$IH$9:$JA$9,0),ROWS('6. Patients'!ES$10:ES$107))),0),
IFERROR(SUMPRODUCT('6. Patients'!DF$10:DF$107,OFFSET('6. Patients'!$JB$9,1,MATCH($D44,'6. Patients'!$JC$9:$KZ$9,0),ROWS('6. Patients'!ES$10:ES$107))),0)+
IFERROR(SUMPRODUCT('6. Patients'!DF$10:DF$107,OFFSET('6. Patients'!$LA$9,1,MATCH($D44,'6. Patients'!$LB$9:$LU$9,0),ROWS('6. Patients'!ES$10:ES$107))),0)+
IFERROR(SUMPRODUCT('6. Patients'!DF$10:DF$107,OFFSET('6. Patients'!$LV$9,1,MATCH($D44,'6. Patients'!$LW$9:$NT$9,0),ROWS('6. Patients'!ES$10:ES$107))),0)+
IFERROR(SUMPRODUCT('6. Patients'!DF$10:DF$107,OFFSET('6. Patients'!$NU$9,1,MATCH($D44,'6. Patients'!$NV$9:$OO$9,0),ROWS('6. Patients'!ES$10:ES$107))),0),
IFERROR(SUMPRODUCT('6. Patients'!DF$10:DF$107,OFFSET('6. Patients'!$OP$9,1,MATCH($D44,'6. Patients'!$OQ$9:$QN$9,0),ROWS('6. Patients'!ES$10:ES$107))),0)+
IFERROR(SUMPRODUCT('6. Patients'!DF$10:DF$107,OFFSET('6. Patients'!$QO$9,1,MATCH($D44,'6. Patients'!$QP$9:$RI$9,0),ROWS('6. Patients'!ES$10:ES$107))),0)+
IFERROR(SUMPRODUCT('6. Patients'!DF$10:DF$107,OFFSET('6. Patients'!$RJ$9,1,MATCH($D44,'6. Patients'!$RK$9:$TH$9,0),ROWS('6. Patients'!ES$10:ES$107))),0)+
IFERROR(SUMPRODUCT('6. Patients'!DF$10:DF$107,OFFSET('6. Patients'!$TI$9,1,MATCH($D44,'6. Patients'!$TJ$9:$UC$9,0),ROWS('6. Patients'!ES$10:ES$107))),0))+
IFERROR(VLOOKUP($D44,$H$116:$L$146,COLUMNS($H$115:$J$115)-1+AM$7,0)*$E44*$F44*'1. General Inputs'!$J$25,0),0),0)</f>
        <v>0</v>
      </c>
      <c r="AN44" s="775">
        <f ca="1">ROUNDDOWN(IFERROR($F44*$E44*CHOOSE(AN$7,
IFERROR(SUMPRODUCT('6. Patients'!DG$10:DG$107,OFFSET('6. Patients'!$DN$9,1,MATCH($D44,'6. Patients'!$DO$9:$FL$9,0),ROWS('6. Patients'!ET$10:ET$107))),0)+
IFERROR(SUMPRODUCT('6. Patients'!DG$10:DG$107,OFFSET('6. Patients'!$FM$9,1,MATCH($D44,'6. Patients'!$FN$9:$GG$9,0),ROWS('6. Patients'!ET$10:ET$107))),0)+
IFERROR(SUMPRODUCT('6. Patients'!DG$10:DG$107,OFFSET('6. Patients'!$GH$9,1,MATCH($D44,'6. Patients'!$GI$9:$IF$9,0),ROWS('6. Patients'!ET$10:ET$107))),0)+
IFERROR(SUMPRODUCT('6. Patients'!DG$10:DG$107,OFFSET('6. Patients'!$IG$9,1,MATCH($D44,'6. Patients'!$IH$9:$JA$9,0),ROWS('6. Patients'!ET$10:ET$107))),0),
IFERROR(SUMPRODUCT('6. Patients'!DG$10:DG$107,OFFSET('6. Patients'!$JB$9,1,MATCH($D44,'6. Patients'!$JC$9:$KZ$9,0),ROWS('6. Patients'!ET$10:ET$107))),0)+
IFERROR(SUMPRODUCT('6. Patients'!DG$10:DG$107,OFFSET('6. Patients'!$LA$9,1,MATCH($D44,'6. Patients'!$LB$9:$LU$9,0),ROWS('6. Patients'!ET$10:ET$107))),0)+
IFERROR(SUMPRODUCT('6. Patients'!DG$10:DG$107,OFFSET('6. Patients'!$LV$9,1,MATCH($D44,'6. Patients'!$LW$9:$NT$9,0),ROWS('6. Patients'!ET$10:ET$107))),0)+
IFERROR(SUMPRODUCT('6. Patients'!DG$10:DG$107,OFFSET('6. Patients'!$NU$9,1,MATCH($D44,'6. Patients'!$NV$9:$OO$9,0),ROWS('6. Patients'!ET$10:ET$107))),0),
IFERROR(SUMPRODUCT('6. Patients'!DG$10:DG$107,OFFSET('6. Patients'!$OP$9,1,MATCH($D44,'6. Patients'!$OQ$9:$QN$9,0),ROWS('6. Patients'!ET$10:ET$107))),0)+
IFERROR(SUMPRODUCT('6. Patients'!DG$10:DG$107,OFFSET('6. Patients'!$QO$9,1,MATCH($D44,'6. Patients'!$QP$9:$RI$9,0),ROWS('6. Patients'!ET$10:ET$107))),0)+
IFERROR(SUMPRODUCT('6. Patients'!DG$10:DG$107,OFFSET('6. Patients'!$RJ$9,1,MATCH($D44,'6. Patients'!$RK$9:$TH$9,0),ROWS('6. Patients'!ET$10:ET$107))),0)+
IFERROR(SUMPRODUCT('6. Patients'!DG$10:DG$107,OFFSET('6. Patients'!$TI$9,1,MATCH($D44,'6. Patients'!$TJ$9:$UC$9,0),ROWS('6. Patients'!ET$10:ET$107))),0))+
IFERROR(VLOOKUP($D44,$H$116:$L$146,COLUMNS($H$115:$J$115)-1+AN$7,0)*$E44*$F44*'1. General Inputs'!$J$25,0),0),0)</f>
        <v>0</v>
      </c>
      <c r="AO44" s="775">
        <f ca="1">ROUNDDOWN(IFERROR($F44*$E44*CHOOSE(AO$7,
IFERROR(SUMPRODUCT('6. Patients'!DH$10:DH$107,OFFSET('6. Patients'!$DN$9,1,MATCH($D44,'6. Patients'!$DO$9:$FL$9,0),ROWS('6. Patients'!EU$10:EU$107))),0)+
IFERROR(SUMPRODUCT('6. Patients'!DH$10:DH$107,OFFSET('6. Patients'!$FM$9,1,MATCH($D44,'6. Patients'!$FN$9:$GG$9,0),ROWS('6. Patients'!EU$10:EU$107))),0)+
IFERROR(SUMPRODUCT('6. Patients'!DH$10:DH$107,OFFSET('6. Patients'!$GH$9,1,MATCH($D44,'6. Patients'!$GI$9:$IF$9,0),ROWS('6. Patients'!EU$10:EU$107))),0)+
IFERROR(SUMPRODUCT('6. Patients'!DH$10:DH$107,OFFSET('6. Patients'!$IG$9,1,MATCH($D44,'6. Patients'!$IH$9:$JA$9,0),ROWS('6. Patients'!EU$10:EU$107))),0),
IFERROR(SUMPRODUCT('6. Patients'!DH$10:DH$107,OFFSET('6. Patients'!$JB$9,1,MATCH($D44,'6. Patients'!$JC$9:$KZ$9,0),ROWS('6. Patients'!EU$10:EU$107))),0)+
IFERROR(SUMPRODUCT('6. Patients'!DH$10:DH$107,OFFSET('6. Patients'!$LA$9,1,MATCH($D44,'6. Patients'!$LB$9:$LU$9,0),ROWS('6. Patients'!EU$10:EU$107))),0)+
IFERROR(SUMPRODUCT('6. Patients'!DH$10:DH$107,OFFSET('6. Patients'!$LV$9,1,MATCH($D44,'6. Patients'!$LW$9:$NT$9,0),ROWS('6. Patients'!EU$10:EU$107))),0)+
IFERROR(SUMPRODUCT('6. Patients'!DH$10:DH$107,OFFSET('6. Patients'!$NU$9,1,MATCH($D44,'6. Patients'!$NV$9:$OO$9,0),ROWS('6. Patients'!EU$10:EU$107))),0),
IFERROR(SUMPRODUCT('6. Patients'!DH$10:DH$107,OFFSET('6. Patients'!$OP$9,1,MATCH($D44,'6. Patients'!$OQ$9:$QN$9,0),ROWS('6. Patients'!EU$10:EU$107))),0)+
IFERROR(SUMPRODUCT('6. Patients'!DH$10:DH$107,OFFSET('6. Patients'!$QO$9,1,MATCH($D44,'6. Patients'!$QP$9:$RI$9,0),ROWS('6. Patients'!EU$10:EU$107))),0)+
IFERROR(SUMPRODUCT('6. Patients'!DH$10:DH$107,OFFSET('6. Patients'!$RJ$9,1,MATCH($D44,'6. Patients'!$RK$9:$TH$9,0),ROWS('6. Patients'!EU$10:EU$107))),0)+
IFERROR(SUMPRODUCT('6. Patients'!DH$10:DH$107,OFFSET('6. Patients'!$TI$9,1,MATCH($D44,'6. Patients'!$TJ$9:$UC$9,0),ROWS('6. Patients'!EU$10:EU$107))),0))+
IFERROR(VLOOKUP($D44,$H$116:$L$146,COLUMNS($H$115:$J$115)-1+AO$7,0)*$E44*$F44*'1. General Inputs'!$J$25,0),0),0)</f>
        <v>0</v>
      </c>
      <c r="AP44" s="775">
        <f ca="1">ROUNDDOWN(IFERROR($F44*$E44*CHOOSE(AP$7,
IFERROR(SUMPRODUCT('6. Patients'!DI$10:DI$107,OFFSET('6. Patients'!$DN$9,1,MATCH($D44,'6. Patients'!$DO$9:$FL$9,0),ROWS('6. Patients'!EV$10:EV$107))),0)+
IFERROR(SUMPRODUCT('6. Patients'!DI$10:DI$107,OFFSET('6. Patients'!$FM$9,1,MATCH($D44,'6. Patients'!$FN$9:$GG$9,0),ROWS('6. Patients'!EV$10:EV$107))),0)+
IFERROR(SUMPRODUCT('6. Patients'!DI$10:DI$107,OFFSET('6. Patients'!$GH$9,1,MATCH($D44,'6. Patients'!$GI$9:$IF$9,0),ROWS('6. Patients'!EV$10:EV$107))),0)+
IFERROR(SUMPRODUCT('6. Patients'!DI$10:DI$107,OFFSET('6. Patients'!$IG$9,1,MATCH($D44,'6. Patients'!$IH$9:$JA$9,0),ROWS('6. Patients'!EV$10:EV$107))),0),
IFERROR(SUMPRODUCT('6. Patients'!DI$10:DI$107,OFFSET('6. Patients'!$JB$9,1,MATCH($D44,'6. Patients'!$JC$9:$KZ$9,0),ROWS('6. Patients'!EV$10:EV$107))),0)+
IFERROR(SUMPRODUCT('6. Patients'!DI$10:DI$107,OFFSET('6. Patients'!$LA$9,1,MATCH($D44,'6. Patients'!$LB$9:$LU$9,0),ROWS('6. Patients'!EV$10:EV$107))),0)+
IFERROR(SUMPRODUCT('6. Patients'!DI$10:DI$107,OFFSET('6. Patients'!$LV$9,1,MATCH($D44,'6. Patients'!$LW$9:$NT$9,0),ROWS('6. Patients'!EV$10:EV$107))),0)+
IFERROR(SUMPRODUCT('6. Patients'!DI$10:DI$107,OFFSET('6. Patients'!$NU$9,1,MATCH($D44,'6. Patients'!$NV$9:$OO$9,0),ROWS('6. Patients'!EV$10:EV$107))),0),
IFERROR(SUMPRODUCT('6. Patients'!DI$10:DI$107,OFFSET('6. Patients'!$OP$9,1,MATCH($D44,'6. Patients'!$OQ$9:$QN$9,0),ROWS('6. Patients'!EV$10:EV$107))),0)+
IFERROR(SUMPRODUCT('6. Patients'!DI$10:DI$107,OFFSET('6. Patients'!$QO$9,1,MATCH($D44,'6. Patients'!$QP$9:$RI$9,0),ROWS('6. Patients'!EV$10:EV$107))),0)+
IFERROR(SUMPRODUCT('6. Patients'!DI$10:DI$107,OFFSET('6. Patients'!$RJ$9,1,MATCH($D44,'6. Patients'!$RK$9:$TH$9,0),ROWS('6. Patients'!EV$10:EV$107))),0)+
IFERROR(SUMPRODUCT('6. Patients'!DI$10:DI$107,OFFSET('6. Patients'!$TI$9,1,MATCH($D44,'6. Patients'!$TJ$9:$UC$9,0),ROWS('6. Patients'!EV$10:EV$107))),0))+
IFERROR(VLOOKUP($D44,$H$116:$L$146,COLUMNS($H$115:$J$115)-1+AP$7,0)*$E44*$F44*'1. General Inputs'!$J$25,0),0),0)</f>
        <v>0</v>
      </c>
      <c r="AQ44" s="775">
        <f ca="1">ROUNDDOWN(IFERROR($F44*$E44*CHOOSE(AQ$7,
IFERROR(SUMPRODUCT('6. Patients'!DJ$10:DJ$107,OFFSET('6. Patients'!$DN$9,1,MATCH($D44,'6. Patients'!$DO$9:$FL$9,0),ROWS('6. Patients'!EW$10:EW$107))),0)+
IFERROR(SUMPRODUCT('6. Patients'!DJ$10:DJ$107,OFFSET('6. Patients'!$FM$9,1,MATCH($D44,'6. Patients'!$FN$9:$GG$9,0),ROWS('6. Patients'!EW$10:EW$107))),0)+
IFERROR(SUMPRODUCT('6. Patients'!DJ$10:DJ$107,OFFSET('6. Patients'!$GH$9,1,MATCH($D44,'6. Patients'!$GI$9:$IF$9,0),ROWS('6. Patients'!EW$10:EW$107))),0)+
IFERROR(SUMPRODUCT('6. Patients'!DJ$10:DJ$107,OFFSET('6. Patients'!$IG$9,1,MATCH($D44,'6. Patients'!$IH$9:$JA$9,0),ROWS('6. Patients'!EW$10:EW$107))),0),
IFERROR(SUMPRODUCT('6. Patients'!DJ$10:DJ$107,OFFSET('6. Patients'!$JB$9,1,MATCH($D44,'6. Patients'!$JC$9:$KZ$9,0),ROWS('6. Patients'!EW$10:EW$107))),0)+
IFERROR(SUMPRODUCT('6. Patients'!DJ$10:DJ$107,OFFSET('6. Patients'!$LA$9,1,MATCH($D44,'6. Patients'!$LB$9:$LU$9,0),ROWS('6. Patients'!EW$10:EW$107))),0)+
IFERROR(SUMPRODUCT('6. Patients'!DJ$10:DJ$107,OFFSET('6. Patients'!$LV$9,1,MATCH($D44,'6. Patients'!$LW$9:$NT$9,0),ROWS('6. Patients'!EW$10:EW$107))),0)+
IFERROR(SUMPRODUCT('6. Patients'!DJ$10:DJ$107,OFFSET('6. Patients'!$NU$9,1,MATCH($D44,'6. Patients'!$NV$9:$OO$9,0),ROWS('6. Patients'!EW$10:EW$107))),0),
IFERROR(SUMPRODUCT('6. Patients'!DJ$10:DJ$107,OFFSET('6. Patients'!$OP$9,1,MATCH($D44,'6. Patients'!$OQ$9:$QN$9,0),ROWS('6. Patients'!EW$10:EW$107))),0)+
IFERROR(SUMPRODUCT('6. Patients'!DJ$10:DJ$107,OFFSET('6. Patients'!$QO$9,1,MATCH($D44,'6. Patients'!$QP$9:$RI$9,0),ROWS('6. Patients'!EW$10:EW$107))),0)+
IFERROR(SUMPRODUCT('6. Patients'!DJ$10:DJ$107,OFFSET('6. Patients'!$RJ$9,1,MATCH($D44,'6. Patients'!$RK$9:$TH$9,0),ROWS('6. Patients'!EW$10:EW$107))),0)+
IFERROR(SUMPRODUCT('6. Patients'!DJ$10:DJ$107,OFFSET('6. Patients'!$TI$9,1,MATCH($D44,'6. Patients'!$TJ$9:$UC$9,0),ROWS('6. Patients'!EW$10:EW$107))),0))+
IFERROR(VLOOKUP($D44,$H$116:$L$146,COLUMNS($H$115:$J$115)-1+AQ$7,0)*$E44*$F44*'1. General Inputs'!$J$25,0),0),0)</f>
        <v>0</v>
      </c>
      <c r="AR44" s="342"/>
      <c r="AZ44" s="335">
        <f ca="1">IFERROR(SUM(OFFSET('7. Consumption'!H44,0,1,,MIN('1. General Inputs'!$J$29,COLUMNS('7. Consumption'!H$9:$AQ$9)-1))),0)+MAX(0,$AQ44*('1. General Inputs'!$J$29-COLUMNS('7. Consumption'!H$9:$AQ$9)+1))</f>
        <v>0</v>
      </c>
      <c r="BA44" s="335">
        <f ca="1">IFERROR(SUM(OFFSET('7. Consumption'!I44,0,1,,MIN('1. General Inputs'!$J$29,COLUMNS('7. Consumption'!I$9:$AQ$9)-1))),0)+MAX(0,$AQ44*('1. General Inputs'!$J$29-COLUMNS('7. Consumption'!I$9:$AQ$9)+1))</f>
        <v>0</v>
      </c>
      <c r="BB44" s="335">
        <f ca="1">IFERROR(SUM(OFFSET('7. Consumption'!J44,0,1,,MIN('1. General Inputs'!$J$29,COLUMNS('7. Consumption'!J$9:$AQ$9)-1))),0)+MAX(0,$AQ44*('1. General Inputs'!$J$29-COLUMNS('7. Consumption'!J$9:$AQ$9)+1))</f>
        <v>0</v>
      </c>
      <c r="BC44" s="335">
        <f ca="1">IFERROR(SUM(OFFSET('7. Consumption'!K44,0,1,,MIN('1. General Inputs'!$J$29,COLUMNS('7. Consumption'!K$9:$AQ$9)-1))),0)+MAX(0,$AQ44*('1. General Inputs'!$J$29-COLUMNS('7. Consumption'!K$9:$AQ$9)+1))</f>
        <v>0</v>
      </c>
      <c r="BD44" s="335">
        <f ca="1">IFERROR(SUM(OFFSET('7. Consumption'!L44,0,1,,MIN('1. General Inputs'!$J$29,COLUMNS('7. Consumption'!L$9:$AQ$9)-1))),0)+MAX(0,$AQ44*('1. General Inputs'!$J$29-COLUMNS('7. Consumption'!L$9:$AQ$9)+1))</f>
        <v>0</v>
      </c>
      <c r="BE44" s="335">
        <f ca="1">IFERROR(SUM(OFFSET('7. Consumption'!M44,0,1,,MIN('1. General Inputs'!$J$29,COLUMNS('7. Consumption'!M$9:$AQ$9)-1))),0)+MAX(0,$AQ44*('1. General Inputs'!$J$29-COLUMNS('7. Consumption'!M$9:$AQ$9)+1))</f>
        <v>0</v>
      </c>
      <c r="BF44" s="335">
        <f ca="1">IFERROR(SUM(OFFSET('7. Consumption'!N44,0,1,,MIN('1. General Inputs'!$J$29,COLUMNS('7. Consumption'!N$9:$AQ$9)-1))),0)+MAX(0,$AQ44*('1. General Inputs'!$J$29-COLUMNS('7. Consumption'!N$9:$AQ$9)+1))</f>
        <v>0</v>
      </c>
      <c r="BG44" s="335">
        <f ca="1">IFERROR(SUM(OFFSET('7. Consumption'!O44,0,1,,MIN('1. General Inputs'!$J$29,COLUMNS('7. Consumption'!O$9:$AQ$9)-1))),0)+MAX(0,$AQ44*('1. General Inputs'!$J$29-COLUMNS('7. Consumption'!O$9:$AQ$9)+1))</f>
        <v>0</v>
      </c>
      <c r="BH44" s="335">
        <f ca="1">IFERROR(SUM(OFFSET('7. Consumption'!P44,0,1,,MIN('1. General Inputs'!$J$29,COLUMNS('7. Consumption'!P$9:$AQ$9)-1))),0)+MAX(0,$AQ44*('1. General Inputs'!$J$29-COLUMNS('7. Consumption'!P$9:$AQ$9)+1))</f>
        <v>0</v>
      </c>
      <c r="BI44" s="335">
        <f ca="1">IFERROR(SUM(OFFSET('7. Consumption'!Q44,0,1,,MIN('1. General Inputs'!$J$29,COLUMNS('7. Consumption'!Q$9:$AQ$9)-1))),0)+MAX(0,$AQ44*('1. General Inputs'!$J$29-COLUMNS('7. Consumption'!Q$9:$AQ$9)+1))</f>
        <v>0</v>
      </c>
      <c r="BJ44" s="335">
        <f ca="1">IFERROR(SUM(OFFSET('7. Consumption'!R44,0,1,,MIN('1. General Inputs'!$J$29,COLUMNS('7. Consumption'!R$9:$AQ$9)-1))),0)+MAX(0,$AQ44*('1. General Inputs'!$J$29-COLUMNS('7. Consumption'!R$9:$AQ$9)+1))</f>
        <v>0</v>
      </c>
      <c r="BK44" s="335">
        <f ca="1">IFERROR(SUM(OFFSET('7. Consumption'!S44,0,1,,MIN('1. General Inputs'!$J$29,COLUMNS('7. Consumption'!S$9:$AQ$9)-1))),0)+MAX(0,$AQ44*('1. General Inputs'!$J$29-COLUMNS('7. Consumption'!S$9:$AQ$9)+1))</f>
        <v>0</v>
      </c>
      <c r="BL44" s="335">
        <f ca="1">IFERROR(SUM(OFFSET('7. Consumption'!T44,0,1,,MIN('1. General Inputs'!$J$29,COLUMNS('7. Consumption'!T$9:$AQ$9)-1))),0)+MAX(0,$AQ44*('1. General Inputs'!$J$29-COLUMNS('7. Consumption'!T$9:$AQ$9)+1))</f>
        <v>0</v>
      </c>
      <c r="BM44" s="335">
        <f ca="1">IFERROR(SUM(OFFSET('7. Consumption'!U44,0,1,,MIN('1. General Inputs'!$J$29,COLUMNS('7. Consumption'!U$9:$AQ$9)-1))),0)+MAX(0,$AQ44*('1. General Inputs'!$J$29-COLUMNS('7. Consumption'!U$9:$AQ$9)+1))</f>
        <v>0</v>
      </c>
      <c r="BN44" s="335">
        <f ca="1">IFERROR(SUM(OFFSET('7. Consumption'!V44,0,1,,MIN('1. General Inputs'!$J$29,COLUMNS('7. Consumption'!V$9:$AQ$9)-1))),0)+MAX(0,$AQ44*('1. General Inputs'!$J$29-COLUMNS('7. Consumption'!V$9:$AQ$9)+1))</f>
        <v>0</v>
      </c>
      <c r="BO44" s="335">
        <f ca="1">IFERROR(SUM(OFFSET('7. Consumption'!W44,0,1,,MIN('1. General Inputs'!$J$29,COLUMNS('7. Consumption'!W$9:$AQ$9)-1))),0)+MAX(0,$AQ44*('1. General Inputs'!$J$29-COLUMNS('7. Consumption'!W$9:$AQ$9)+1))</f>
        <v>0</v>
      </c>
      <c r="BP44" s="335">
        <f ca="1">IFERROR(SUM(OFFSET('7. Consumption'!X44,0,1,,MIN('1. General Inputs'!$J$29,COLUMNS('7. Consumption'!X$9:$AQ$9)-1))),0)+MAX(0,$AQ44*('1. General Inputs'!$J$29-COLUMNS('7. Consumption'!X$9:$AQ$9)+1))</f>
        <v>0</v>
      </c>
      <c r="BQ44" s="335">
        <f ca="1">IFERROR(SUM(OFFSET('7. Consumption'!Y44,0,1,,MIN('1. General Inputs'!$J$29,COLUMNS('7. Consumption'!Y$9:$AQ$9)-1))),0)+MAX(0,$AQ44*('1. General Inputs'!$J$29-COLUMNS('7. Consumption'!Y$9:$AQ$9)+1))</f>
        <v>0</v>
      </c>
      <c r="BR44" s="335">
        <f ca="1">IFERROR(SUM(OFFSET('7. Consumption'!Z44,0,1,,MIN('1. General Inputs'!$J$29,COLUMNS('7. Consumption'!Z$9:$AQ$9)-1))),0)+MAX(0,$AQ44*('1. General Inputs'!$J$29-COLUMNS('7. Consumption'!Z$9:$AQ$9)+1))</f>
        <v>0</v>
      </c>
      <c r="BS44" s="335">
        <f ca="1">IFERROR(SUM(OFFSET('7. Consumption'!AA44,0,1,,MIN('1. General Inputs'!$J$29,COLUMNS('7. Consumption'!AA$9:$AQ$9)-1))),0)+MAX(0,$AQ44*('1. General Inputs'!$J$29-COLUMNS('7. Consumption'!AA$9:$AQ$9)+1))</f>
        <v>0</v>
      </c>
      <c r="BT44" s="335">
        <f ca="1">IFERROR(SUM(OFFSET('7. Consumption'!AB44,0,1,,MIN('1. General Inputs'!$J$29,COLUMNS('7. Consumption'!AB$9:$AQ$9)-1))),0)+MAX(0,$AQ44*('1. General Inputs'!$J$29-COLUMNS('7. Consumption'!AB$9:$AQ$9)+1))</f>
        <v>0</v>
      </c>
      <c r="BU44" s="335">
        <f ca="1">IFERROR(SUM(OFFSET('7. Consumption'!AC44,0,1,,MIN('1. General Inputs'!$J$29,COLUMNS('7. Consumption'!AC$9:$AQ$9)-1))),0)+MAX(0,$AQ44*('1. General Inputs'!$J$29-COLUMNS('7. Consumption'!AC$9:$AQ$9)+1))</f>
        <v>0</v>
      </c>
      <c r="BV44" s="335">
        <f ca="1">IFERROR(SUM(OFFSET('7. Consumption'!AD44,0,1,,MIN('1. General Inputs'!$J$29,COLUMNS('7. Consumption'!AD$9:$AQ$9)-1))),0)+MAX(0,$AQ44*('1. General Inputs'!$J$29-COLUMNS('7. Consumption'!AD$9:$AQ$9)+1))</f>
        <v>0</v>
      </c>
      <c r="BW44" s="335">
        <f ca="1">IFERROR(SUM(OFFSET('7. Consumption'!AE44,0,1,,MIN('1. General Inputs'!$J$29,COLUMNS('7. Consumption'!AE$9:$AQ$9)-1))),0)+MAX(0,$AQ44*('1. General Inputs'!$J$29-COLUMNS('7. Consumption'!AE$9:$AQ$9)+1))</f>
        <v>0</v>
      </c>
      <c r="BX44" s="335">
        <f ca="1">IFERROR(SUM(OFFSET('7. Consumption'!AF44,0,1,,MIN('1. General Inputs'!$J$29,COLUMNS('7. Consumption'!AF$9:$AQ$9)-1))),0)+MAX(0,$AQ44*('1. General Inputs'!$J$29-COLUMNS('7. Consumption'!AF$9:$AQ$9)+1))</f>
        <v>0</v>
      </c>
      <c r="BY44" s="335">
        <f ca="1">IFERROR(SUM(OFFSET('7. Consumption'!AG44,0,1,,MIN('1. General Inputs'!$J$29,COLUMNS('7. Consumption'!AG$9:$AQ$9)-1))),0)+MAX(0,$AQ44*('1. General Inputs'!$J$29-COLUMNS('7. Consumption'!AG$9:$AQ$9)+1))</f>
        <v>0</v>
      </c>
      <c r="BZ44" s="335">
        <f ca="1">IFERROR(SUM(OFFSET('7. Consumption'!AH44,0,1,,MIN('1. General Inputs'!$J$29,COLUMNS('7. Consumption'!AH$9:$AQ$9)-1))),0)+MAX(0,$AQ44*('1. General Inputs'!$J$29-COLUMNS('7. Consumption'!AH$9:$AQ$9)+1))</f>
        <v>0</v>
      </c>
      <c r="CA44" s="335">
        <f ca="1">IFERROR(SUM(OFFSET('7. Consumption'!AI44,0,1,,MIN('1. General Inputs'!$J$29,COLUMNS('7. Consumption'!AI$9:$AQ$9)-1))),0)+MAX(0,$AQ44*('1. General Inputs'!$J$29-COLUMNS('7. Consumption'!AI$9:$AQ$9)+1))</f>
        <v>0</v>
      </c>
      <c r="CB44" s="335">
        <f ca="1">IFERROR(SUM(OFFSET('7. Consumption'!AJ44,0,1,,MIN('1. General Inputs'!$J$29,COLUMNS('7. Consumption'!AJ$9:$AQ$9)-1))),0)+MAX(0,$AQ44*('1. General Inputs'!$J$29-COLUMNS('7. Consumption'!AJ$9:$AQ$9)+1))</f>
        <v>0</v>
      </c>
      <c r="CC44" s="335">
        <f ca="1">IFERROR(SUM(OFFSET('7. Consumption'!AK44,0,1,,MIN('1. General Inputs'!$J$29,COLUMNS('7. Consumption'!AK$9:$AQ$9)-1))),0)+MAX(0,$AQ44*('1. General Inputs'!$J$29-COLUMNS('7. Consumption'!AK$9:$AQ$9)+1))</f>
        <v>0</v>
      </c>
      <c r="CD44" s="335">
        <f ca="1">IFERROR(SUM(OFFSET('7. Consumption'!AL44,0,1,,MIN('1. General Inputs'!$J$29,COLUMNS('7. Consumption'!AL$9:$AQ$9)-1))),0)+MAX(0,$AQ44*('1. General Inputs'!$J$29-COLUMNS('7. Consumption'!AL$9:$AQ$9)+1))</f>
        <v>0</v>
      </c>
      <c r="CE44" s="335">
        <f ca="1">IFERROR(SUM(OFFSET('7. Consumption'!AM44,0,1,,MIN('1. General Inputs'!$J$29,COLUMNS('7. Consumption'!AM$9:$AQ$9)-1))),0)+MAX(0,$AQ44*('1. General Inputs'!$J$29-COLUMNS('7. Consumption'!AM$9:$AQ$9)+1))</f>
        <v>0</v>
      </c>
      <c r="CF44" s="335">
        <f ca="1">IFERROR(SUM(OFFSET('7. Consumption'!AN44,0,1,,MIN('1. General Inputs'!$J$29,COLUMNS('7. Consumption'!AN$9:$AQ$9)-1))),0)+MAX(0,$AQ44*('1. General Inputs'!$J$29-COLUMNS('7. Consumption'!AN$9:$AQ$9)+1))</f>
        <v>0</v>
      </c>
      <c r="CG44" s="335">
        <f ca="1">IFERROR(SUM(OFFSET('7. Consumption'!AO44,0,1,,MIN('1. General Inputs'!$J$29,COLUMNS('7. Consumption'!AO$9:$AQ$9)-1))),0)+MAX(0,$AQ44*('1. General Inputs'!$J$29-COLUMNS('7. Consumption'!AO$9:$AQ$9)+1))</f>
        <v>0</v>
      </c>
      <c r="CH44" s="335">
        <f ca="1">IFERROR(SUM(OFFSET('7. Consumption'!AP44,0,1,,MIN('1. General Inputs'!$J$29,COLUMNS('7. Consumption'!AP$9:$AQ$9)-1))),0)+MAX(0,$AQ44*('1. General Inputs'!$J$29-COLUMNS('7. Consumption'!AP$9:$AQ$9)+1))</f>
        <v>0</v>
      </c>
      <c r="CI44" s="335">
        <f ca="1">IFERROR(SUM(OFFSET('7. Consumption'!AQ44,0,1,,MIN('1. General Inputs'!$J$29,COLUMNS('7. Consumption'!AQ$9:$AQ$9)-1))),0)+MAX(0,$AQ44*('1. General Inputs'!$J$29-COLUMNS('7. Consumption'!AQ$9:$AQ$9)+1))</f>
        <v>0</v>
      </c>
    </row>
    <row r="45" spans="2:87" x14ac:dyDescent="0.3">
      <c r="B45" s="772"/>
      <c r="C45" s="772" t="str">
        <f>IFERROR(VLOOKUP(ROWS($C$9:$C45),'5. Form Breakdown'!$AI$11:$AJ$138,COLUMNS('5. Form Breakdown'!$AI$11:$AJ$11),0),"")</f>
        <v>FTC 200 - caps</v>
      </c>
      <c r="D45" s="772" t="str">
        <f>IFERROR(VLOOKUP($C45,'5a. Dosing'!$E$11:$F$138,2,0),"")</f>
        <v>FTC</v>
      </c>
      <c r="E45" s="773" t="str">
        <f>IFERROR(INDEX('5. Form Breakdown'!$AL$11:$BL$138,MATCH('7. Consumption'!$C45,'5. Form Breakdown'!$AK$11:$AK$138,0),MATCH('5. Form Breakdown'!$AX$10,'5. Form Breakdown'!$AL$10:$BL$10,0)),"")</f>
        <v/>
      </c>
      <c r="F45" s="774">
        <f>IFERROR(INDEX('5. Form Breakdown'!$AL$11:$BL$138,MATCH('7. Consumption'!$C45,'5. Form Breakdown'!$AK$11:$AK$138,0),MATCH('5. Form Breakdown'!$BL$10,'5. Form Breakdown'!$AL$10:$BL$10,0)),"")</f>
        <v>0</v>
      </c>
      <c r="H45" s="775">
        <f ca="1">ROUNDDOWN(IFERROR($F45*$E45*CHOOSE(H$7,
IFERROR(SUMPRODUCT('6. Patients'!CA$10:CA$107,OFFSET('6. Patients'!$DN$9,1,MATCH($D45,'6. Patients'!$DO$9:$FL$9,0),ROWS('6. Patients'!DN$10:DN$107))),0)+
IFERROR(SUMPRODUCT('6. Patients'!CA$10:CA$107,OFFSET('6. Patients'!$FM$9,1,MATCH($D45,'6. Patients'!$FN$9:$GG$9,0),ROWS('6. Patients'!DN$10:DN$107))),0)+
IFERROR(SUMPRODUCT('6. Patients'!CA$10:CA$107,OFFSET('6. Patients'!$GH$9,1,MATCH($D45,'6. Patients'!$GI$9:$IF$9,0),ROWS('6. Patients'!DN$10:DN$107))),0)+
IFERROR(SUMPRODUCT('6. Patients'!CA$10:CA$107,OFFSET('6. Patients'!$IG$9,1,MATCH($D45,'6. Patients'!$IH$9:$JA$9,0),ROWS('6. Patients'!DN$10:DN$107))),0),
IFERROR(SUMPRODUCT('6. Patients'!CA$10:CA$107,OFFSET('6. Patients'!$JB$9,1,MATCH($D45,'6. Patients'!$JC$9:$KZ$9,0),ROWS('6. Patients'!DN$10:DN$107))),0)+
IFERROR(SUMPRODUCT('6. Patients'!CA$10:CA$107,OFFSET('6. Patients'!$LA$9,1,MATCH($D45,'6. Patients'!$LB$9:$LU$9,0),ROWS('6. Patients'!DN$10:DN$107))),0)+
IFERROR(SUMPRODUCT('6. Patients'!CA$10:CA$107,OFFSET('6. Patients'!$LV$9,1,MATCH($D45,'6. Patients'!$LW$9:$NT$9,0),ROWS('6. Patients'!DN$10:DN$107))),0)+
IFERROR(SUMPRODUCT('6. Patients'!CA$10:CA$107,OFFSET('6. Patients'!$NU$9,1,MATCH($D45,'6. Patients'!$NV$9:$OO$9,0),ROWS('6. Patients'!DN$10:DN$107))),0),
IFERROR(SUMPRODUCT('6. Patients'!CA$10:CA$107,OFFSET('6. Patients'!$OP$9,1,MATCH($D45,'6. Patients'!$OQ$9:$QN$9,0),ROWS('6. Patients'!DN$10:DN$107))),0)+
IFERROR(SUMPRODUCT('6. Patients'!CA$10:CA$107,OFFSET('6. Patients'!$QO$9,1,MATCH($D45,'6. Patients'!$QP$9:$RI$9,0),ROWS('6. Patients'!DN$10:DN$107))),0)+
IFERROR(SUMPRODUCT('6. Patients'!CA$10:CA$107,OFFSET('6. Patients'!$RJ$9,1,MATCH($D45,'6. Patients'!$RK$9:$TH$9,0),ROWS('6. Patients'!DN$10:DN$107))),0)+
IFERROR(SUMPRODUCT('6. Patients'!CA$10:CA$107,OFFSET('6. Patients'!$TI$9,1,MATCH($D45,'6. Patients'!$TJ$9:$UC$9,0),ROWS('6. Patients'!DN$10:DN$107))),0))+
IFERROR(VLOOKUP($D45,$H$116:$L$146,COLUMNS($H$115:$J$115)-1+H$7,0)*$E45*$F45*'1. General Inputs'!$J$25,0),0),0)</f>
        <v>0</v>
      </c>
      <c r="I45" s="775">
        <f ca="1">ROUNDDOWN(IFERROR($F45*$E45*CHOOSE(I$7,
IFERROR(SUMPRODUCT('6. Patients'!CB$10:CB$107,OFFSET('6. Patients'!$DN$9,1,MATCH($D45,'6. Patients'!$DO$9:$FL$9,0),ROWS('6. Patients'!DO$10:DO$107))),0)+
IFERROR(SUMPRODUCT('6. Patients'!CB$10:CB$107,OFFSET('6. Patients'!$FM$9,1,MATCH($D45,'6. Patients'!$FN$9:$GG$9,0),ROWS('6. Patients'!DO$10:DO$107))),0)+
IFERROR(SUMPRODUCT('6. Patients'!CB$10:CB$107,OFFSET('6. Patients'!$GH$9,1,MATCH($D45,'6. Patients'!$GI$9:$IF$9,0),ROWS('6. Patients'!DO$10:DO$107))),0)+
IFERROR(SUMPRODUCT('6. Patients'!CB$10:CB$107,OFFSET('6. Patients'!$IG$9,1,MATCH($D45,'6. Patients'!$IH$9:$JA$9,0),ROWS('6. Patients'!DO$10:DO$107))),0),
IFERROR(SUMPRODUCT('6. Patients'!CB$10:CB$107,OFFSET('6. Patients'!$JB$9,1,MATCH($D45,'6. Patients'!$JC$9:$KZ$9,0),ROWS('6. Patients'!DO$10:DO$107))),0)+
IFERROR(SUMPRODUCT('6. Patients'!CB$10:CB$107,OFFSET('6. Patients'!$LA$9,1,MATCH($D45,'6. Patients'!$LB$9:$LU$9,0),ROWS('6. Patients'!DO$10:DO$107))),0)+
IFERROR(SUMPRODUCT('6. Patients'!CB$10:CB$107,OFFSET('6. Patients'!$LV$9,1,MATCH($D45,'6. Patients'!$LW$9:$NT$9,0),ROWS('6. Patients'!DO$10:DO$107))),0)+
IFERROR(SUMPRODUCT('6. Patients'!CB$10:CB$107,OFFSET('6. Patients'!$NU$9,1,MATCH($D45,'6. Patients'!$NV$9:$OO$9,0),ROWS('6. Patients'!DO$10:DO$107))),0),
IFERROR(SUMPRODUCT('6. Patients'!CB$10:CB$107,OFFSET('6. Patients'!$OP$9,1,MATCH($D45,'6. Patients'!$OQ$9:$QN$9,0),ROWS('6. Patients'!DO$10:DO$107))),0)+
IFERROR(SUMPRODUCT('6. Patients'!CB$10:CB$107,OFFSET('6. Patients'!$QO$9,1,MATCH($D45,'6. Patients'!$QP$9:$RI$9,0),ROWS('6. Patients'!DO$10:DO$107))),0)+
IFERROR(SUMPRODUCT('6. Patients'!CB$10:CB$107,OFFSET('6. Patients'!$RJ$9,1,MATCH($D45,'6. Patients'!$RK$9:$TH$9,0),ROWS('6. Patients'!DO$10:DO$107))),0)+
IFERROR(SUMPRODUCT('6. Patients'!CB$10:CB$107,OFFSET('6. Patients'!$TI$9,1,MATCH($D45,'6. Patients'!$TJ$9:$UC$9,0),ROWS('6. Patients'!DO$10:DO$107))),0))+
IFERROR(VLOOKUP($D45,$H$116:$L$146,COLUMNS($H$115:$J$115)-1+I$7,0)*$E45*$F45*'1. General Inputs'!$J$25,0),0),0)</f>
        <v>0</v>
      </c>
      <c r="J45" s="775">
        <f ca="1">ROUNDDOWN(IFERROR($F45*$E45*CHOOSE(J$7,
IFERROR(SUMPRODUCT('6. Patients'!CC$10:CC$107,OFFSET('6. Patients'!$DN$9,1,MATCH($D45,'6. Patients'!$DO$9:$FL$9,0),ROWS('6. Patients'!DP$10:DP$107))),0)+
IFERROR(SUMPRODUCT('6. Patients'!CC$10:CC$107,OFFSET('6. Patients'!$FM$9,1,MATCH($D45,'6. Patients'!$FN$9:$GG$9,0),ROWS('6. Patients'!DP$10:DP$107))),0)+
IFERROR(SUMPRODUCT('6. Patients'!CC$10:CC$107,OFFSET('6. Patients'!$GH$9,1,MATCH($D45,'6. Patients'!$GI$9:$IF$9,0),ROWS('6. Patients'!DP$10:DP$107))),0)+
IFERROR(SUMPRODUCT('6. Patients'!CC$10:CC$107,OFFSET('6. Patients'!$IG$9,1,MATCH($D45,'6. Patients'!$IH$9:$JA$9,0),ROWS('6. Patients'!DP$10:DP$107))),0),
IFERROR(SUMPRODUCT('6. Patients'!CC$10:CC$107,OFFSET('6. Patients'!$JB$9,1,MATCH($D45,'6. Patients'!$JC$9:$KZ$9,0),ROWS('6. Patients'!DP$10:DP$107))),0)+
IFERROR(SUMPRODUCT('6. Patients'!CC$10:CC$107,OFFSET('6. Patients'!$LA$9,1,MATCH($D45,'6. Patients'!$LB$9:$LU$9,0),ROWS('6. Patients'!DP$10:DP$107))),0)+
IFERROR(SUMPRODUCT('6. Patients'!CC$10:CC$107,OFFSET('6. Patients'!$LV$9,1,MATCH($D45,'6. Patients'!$LW$9:$NT$9,0),ROWS('6. Patients'!DP$10:DP$107))),0)+
IFERROR(SUMPRODUCT('6. Patients'!CC$10:CC$107,OFFSET('6. Patients'!$NU$9,1,MATCH($D45,'6. Patients'!$NV$9:$OO$9,0),ROWS('6. Patients'!DP$10:DP$107))),0),
IFERROR(SUMPRODUCT('6. Patients'!CC$10:CC$107,OFFSET('6. Patients'!$OP$9,1,MATCH($D45,'6. Patients'!$OQ$9:$QN$9,0),ROWS('6. Patients'!DP$10:DP$107))),0)+
IFERROR(SUMPRODUCT('6. Patients'!CC$10:CC$107,OFFSET('6. Patients'!$QO$9,1,MATCH($D45,'6. Patients'!$QP$9:$RI$9,0),ROWS('6. Patients'!DP$10:DP$107))),0)+
IFERROR(SUMPRODUCT('6. Patients'!CC$10:CC$107,OFFSET('6. Patients'!$RJ$9,1,MATCH($D45,'6. Patients'!$RK$9:$TH$9,0),ROWS('6. Patients'!DP$10:DP$107))),0)+
IFERROR(SUMPRODUCT('6. Patients'!CC$10:CC$107,OFFSET('6. Patients'!$TI$9,1,MATCH($D45,'6. Patients'!$TJ$9:$UC$9,0),ROWS('6. Patients'!DP$10:DP$107))),0))+
IFERROR(VLOOKUP($D45,$H$116:$L$146,COLUMNS($H$115:$J$115)-1+J$7,0)*$E45*$F45*'1. General Inputs'!$J$25,0),0),0)</f>
        <v>0</v>
      </c>
      <c r="K45" s="775">
        <f ca="1">ROUNDDOWN(IFERROR($F45*$E45*CHOOSE(K$7,
IFERROR(SUMPRODUCT('6. Patients'!CD$10:CD$107,OFFSET('6. Patients'!$DN$9,1,MATCH($D45,'6. Patients'!$DO$9:$FL$9,0),ROWS('6. Patients'!DQ$10:DQ$107))),0)+
IFERROR(SUMPRODUCT('6. Patients'!CD$10:CD$107,OFFSET('6. Patients'!$FM$9,1,MATCH($D45,'6. Patients'!$FN$9:$GG$9,0),ROWS('6. Patients'!DQ$10:DQ$107))),0)+
IFERROR(SUMPRODUCT('6. Patients'!CD$10:CD$107,OFFSET('6. Patients'!$GH$9,1,MATCH($D45,'6. Patients'!$GI$9:$IF$9,0),ROWS('6. Patients'!DQ$10:DQ$107))),0)+
IFERROR(SUMPRODUCT('6. Patients'!CD$10:CD$107,OFFSET('6. Patients'!$IG$9,1,MATCH($D45,'6. Patients'!$IH$9:$JA$9,0),ROWS('6. Patients'!DQ$10:DQ$107))),0),
IFERROR(SUMPRODUCT('6. Patients'!CD$10:CD$107,OFFSET('6. Patients'!$JB$9,1,MATCH($D45,'6. Patients'!$JC$9:$KZ$9,0),ROWS('6. Patients'!DQ$10:DQ$107))),0)+
IFERROR(SUMPRODUCT('6. Patients'!CD$10:CD$107,OFFSET('6. Patients'!$LA$9,1,MATCH($D45,'6. Patients'!$LB$9:$LU$9,0),ROWS('6. Patients'!DQ$10:DQ$107))),0)+
IFERROR(SUMPRODUCT('6. Patients'!CD$10:CD$107,OFFSET('6. Patients'!$LV$9,1,MATCH($D45,'6. Patients'!$LW$9:$NT$9,0),ROWS('6. Patients'!DQ$10:DQ$107))),0)+
IFERROR(SUMPRODUCT('6. Patients'!CD$10:CD$107,OFFSET('6. Patients'!$NU$9,1,MATCH($D45,'6. Patients'!$NV$9:$OO$9,0),ROWS('6. Patients'!DQ$10:DQ$107))),0),
IFERROR(SUMPRODUCT('6. Patients'!CD$10:CD$107,OFFSET('6. Patients'!$OP$9,1,MATCH($D45,'6. Patients'!$OQ$9:$QN$9,0),ROWS('6. Patients'!DQ$10:DQ$107))),0)+
IFERROR(SUMPRODUCT('6. Patients'!CD$10:CD$107,OFFSET('6. Patients'!$QO$9,1,MATCH($D45,'6. Patients'!$QP$9:$RI$9,0),ROWS('6. Patients'!DQ$10:DQ$107))),0)+
IFERROR(SUMPRODUCT('6. Patients'!CD$10:CD$107,OFFSET('6. Patients'!$RJ$9,1,MATCH($D45,'6. Patients'!$RK$9:$TH$9,0),ROWS('6. Patients'!DQ$10:DQ$107))),0)+
IFERROR(SUMPRODUCT('6. Patients'!CD$10:CD$107,OFFSET('6. Patients'!$TI$9,1,MATCH($D45,'6. Patients'!$TJ$9:$UC$9,0),ROWS('6. Patients'!DQ$10:DQ$107))),0))+
IFERROR(VLOOKUP($D45,$H$116:$L$146,COLUMNS($H$115:$J$115)-1+K$7,0)*$E45*$F45*'1. General Inputs'!$J$25,0),0),0)</f>
        <v>0</v>
      </c>
      <c r="L45" s="775">
        <f ca="1">ROUNDDOWN(IFERROR($F45*$E45*CHOOSE(L$7,
IFERROR(SUMPRODUCT('6. Patients'!CE$10:CE$107,OFFSET('6. Patients'!$DN$9,1,MATCH($D45,'6. Patients'!$DO$9:$FL$9,0),ROWS('6. Patients'!DR$10:DR$107))),0)+
IFERROR(SUMPRODUCT('6. Patients'!CE$10:CE$107,OFFSET('6. Patients'!$FM$9,1,MATCH($D45,'6. Patients'!$FN$9:$GG$9,0),ROWS('6. Patients'!DR$10:DR$107))),0)+
IFERROR(SUMPRODUCT('6. Patients'!CE$10:CE$107,OFFSET('6. Patients'!$GH$9,1,MATCH($D45,'6. Patients'!$GI$9:$IF$9,0),ROWS('6. Patients'!DR$10:DR$107))),0)+
IFERROR(SUMPRODUCT('6. Patients'!CE$10:CE$107,OFFSET('6. Patients'!$IG$9,1,MATCH($D45,'6. Patients'!$IH$9:$JA$9,0),ROWS('6. Patients'!DR$10:DR$107))),0),
IFERROR(SUMPRODUCT('6. Patients'!CE$10:CE$107,OFFSET('6. Patients'!$JB$9,1,MATCH($D45,'6. Patients'!$JC$9:$KZ$9,0),ROWS('6. Patients'!DR$10:DR$107))),0)+
IFERROR(SUMPRODUCT('6. Patients'!CE$10:CE$107,OFFSET('6. Patients'!$LA$9,1,MATCH($D45,'6. Patients'!$LB$9:$LU$9,0),ROWS('6. Patients'!DR$10:DR$107))),0)+
IFERROR(SUMPRODUCT('6. Patients'!CE$10:CE$107,OFFSET('6. Patients'!$LV$9,1,MATCH($D45,'6. Patients'!$LW$9:$NT$9,0),ROWS('6. Patients'!DR$10:DR$107))),0)+
IFERROR(SUMPRODUCT('6. Patients'!CE$10:CE$107,OFFSET('6. Patients'!$NU$9,1,MATCH($D45,'6. Patients'!$NV$9:$OO$9,0),ROWS('6. Patients'!DR$10:DR$107))),0),
IFERROR(SUMPRODUCT('6. Patients'!CE$10:CE$107,OFFSET('6. Patients'!$OP$9,1,MATCH($D45,'6. Patients'!$OQ$9:$QN$9,0),ROWS('6. Patients'!DR$10:DR$107))),0)+
IFERROR(SUMPRODUCT('6. Patients'!CE$10:CE$107,OFFSET('6. Patients'!$QO$9,1,MATCH($D45,'6. Patients'!$QP$9:$RI$9,0),ROWS('6. Patients'!DR$10:DR$107))),0)+
IFERROR(SUMPRODUCT('6. Patients'!CE$10:CE$107,OFFSET('6. Patients'!$RJ$9,1,MATCH($D45,'6. Patients'!$RK$9:$TH$9,0),ROWS('6. Patients'!DR$10:DR$107))),0)+
IFERROR(SUMPRODUCT('6. Patients'!CE$10:CE$107,OFFSET('6. Patients'!$TI$9,1,MATCH($D45,'6. Patients'!$TJ$9:$UC$9,0),ROWS('6. Patients'!DR$10:DR$107))),0))+
IFERROR(VLOOKUP($D45,$H$116:$L$146,COLUMNS($H$115:$J$115)-1+L$7,0)*$E45*$F45*'1. General Inputs'!$J$25,0),0),0)</f>
        <v>0</v>
      </c>
      <c r="M45" s="775">
        <f ca="1">ROUNDDOWN(IFERROR($F45*$E45*CHOOSE(M$7,
IFERROR(SUMPRODUCT('6. Patients'!CF$10:CF$107,OFFSET('6. Patients'!$DN$9,1,MATCH($D45,'6. Patients'!$DO$9:$FL$9,0),ROWS('6. Patients'!DS$10:DS$107))),0)+
IFERROR(SUMPRODUCT('6. Patients'!CF$10:CF$107,OFFSET('6. Patients'!$FM$9,1,MATCH($D45,'6. Patients'!$FN$9:$GG$9,0),ROWS('6. Patients'!DS$10:DS$107))),0)+
IFERROR(SUMPRODUCT('6. Patients'!CF$10:CF$107,OFFSET('6. Patients'!$GH$9,1,MATCH($D45,'6. Patients'!$GI$9:$IF$9,0),ROWS('6. Patients'!DS$10:DS$107))),0)+
IFERROR(SUMPRODUCT('6. Patients'!CF$10:CF$107,OFFSET('6. Patients'!$IG$9,1,MATCH($D45,'6. Patients'!$IH$9:$JA$9,0),ROWS('6. Patients'!DS$10:DS$107))),0),
IFERROR(SUMPRODUCT('6. Patients'!CF$10:CF$107,OFFSET('6. Patients'!$JB$9,1,MATCH($D45,'6. Patients'!$JC$9:$KZ$9,0),ROWS('6. Patients'!DS$10:DS$107))),0)+
IFERROR(SUMPRODUCT('6. Patients'!CF$10:CF$107,OFFSET('6. Patients'!$LA$9,1,MATCH($D45,'6. Patients'!$LB$9:$LU$9,0),ROWS('6. Patients'!DS$10:DS$107))),0)+
IFERROR(SUMPRODUCT('6. Patients'!CF$10:CF$107,OFFSET('6. Patients'!$LV$9,1,MATCH($D45,'6. Patients'!$LW$9:$NT$9,0),ROWS('6. Patients'!DS$10:DS$107))),0)+
IFERROR(SUMPRODUCT('6. Patients'!CF$10:CF$107,OFFSET('6. Patients'!$NU$9,1,MATCH($D45,'6. Patients'!$NV$9:$OO$9,0),ROWS('6. Patients'!DS$10:DS$107))),0),
IFERROR(SUMPRODUCT('6. Patients'!CF$10:CF$107,OFFSET('6. Patients'!$OP$9,1,MATCH($D45,'6. Patients'!$OQ$9:$QN$9,0),ROWS('6. Patients'!DS$10:DS$107))),0)+
IFERROR(SUMPRODUCT('6. Patients'!CF$10:CF$107,OFFSET('6. Patients'!$QO$9,1,MATCH($D45,'6. Patients'!$QP$9:$RI$9,0),ROWS('6. Patients'!DS$10:DS$107))),0)+
IFERROR(SUMPRODUCT('6. Patients'!CF$10:CF$107,OFFSET('6. Patients'!$RJ$9,1,MATCH($D45,'6. Patients'!$RK$9:$TH$9,0),ROWS('6. Patients'!DS$10:DS$107))),0)+
IFERROR(SUMPRODUCT('6. Patients'!CF$10:CF$107,OFFSET('6. Patients'!$TI$9,1,MATCH($D45,'6. Patients'!$TJ$9:$UC$9,0),ROWS('6. Patients'!DS$10:DS$107))),0))+
IFERROR(VLOOKUP($D45,$H$116:$L$146,COLUMNS($H$115:$J$115)-1+M$7,0)*$E45*$F45*'1. General Inputs'!$J$25,0),0),0)</f>
        <v>0</v>
      </c>
      <c r="N45" s="775">
        <f ca="1">ROUNDDOWN(IFERROR($F45*$E45*CHOOSE(N$7,
IFERROR(SUMPRODUCT('6. Patients'!CG$10:CG$107,OFFSET('6. Patients'!$DN$9,1,MATCH($D45,'6. Patients'!$DO$9:$FL$9,0),ROWS('6. Patients'!DT$10:DT$107))),0)+
IFERROR(SUMPRODUCT('6. Patients'!CG$10:CG$107,OFFSET('6. Patients'!$FM$9,1,MATCH($D45,'6. Patients'!$FN$9:$GG$9,0),ROWS('6. Patients'!DT$10:DT$107))),0)+
IFERROR(SUMPRODUCT('6. Patients'!CG$10:CG$107,OFFSET('6. Patients'!$GH$9,1,MATCH($D45,'6. Patients'!$GI$9:$IF$9,0),ROWS('6. Patients'!DT$10:DT$107))),0)+
IFERROR(SUMPRODUCT('6. Patients'!CG$10:CG$107,OFFSET('6. Patients'!$IG$9,1,MATCH($D45,'6. Patients'!$IH$9:$JA$9,0),ROWS('6. Patients'!DT$10:DT$107))),0),
IFERROR(SUMPRODUCT('6. Patients'!CG$10:CG$107,OFFSET('6. Patients'!$JB$9,1,MATCH($D45,'6. Patients'!$JC$9:$KZ$9,0),ROWS('6. Patients'!DT$10:DT$107))),0)+
IFERROR(SUMPRODUCT('6. Patients'!CG$10:CG$107,OFFSET('6. Patients'!$LA$9,1,MATCH($D45,'6. Patients'!$LB$9:$LU$9,0),ROWS('6. Patients'!DT$10:DT$107))),0)+
IFERROR(SUMPRODUCT('6. Patients'!CG$10:CG$107,OFFSET('6. Patients'!$LV$9,1,MATCH($D45,'6. Patients'!$LW$9:$NT$9,0),ROWS('6. Patients'!DT$10:DT$107))),0)+
IFERROR(SUMPRODUCT('6. Patients'!CG$10:CG$107,OFFSET('6. Patients'!$NU$9,1,MATCH($D45,'6. Patients'!$NV$9:$OO$9,0),ROWS('6. Patients'!DT$10:DT$107))),0),
IFERROR(SUMPRODUCT('6. Patients'!CG$10:CG$107,OFFSET('6. Patients'!$OP$9,1,MATCH($D45,'6. Patients'!$OQ$9:$QN$9,0),ROWS('6. Patients'!DT$10:DT$107))),0)+
IFERROR(SUMPRODUCT('6. Patients'!CG$10:CG$107,OFFSET('6. Patients'!$QO$9,1,MATCH($D45,'6. Patients'!$QP$9:$RI$9,0),ROWS('6. Patients'!DT$10:DT$107))),0)+
IFERROR(SUMPRODUCT('6. Patients'!CG$10:CG$107,OFFSET('6. Patients'!$RJ$9,1,MATCH($D45,'6. Patients'!$RK$9:$TH$9,0),ROWS('6. Patients'!DT$10:DT$107))),0)+
IFERROR(SUMPRODUCT('6. Patients'!CG$10:CG$107,OFFSET('6. Patients'!$TI$9,1,MATCH($D45,'6. Patients'!$TJ$9:$UC$9,0),ROWS('6. Patients'!DT$10:DT$107))),0))+
IFERROR(VLOOKUP($D45,$H$116:$L$146,COLUMNS($H$115:$J$115)-1+N$7,0)*$E45*$F45*'1. General Inputs'!$J$25,0),0),0)</f>
        <v>0</v>
      </c>
      <c r="O45" s="775">
        <f ca="1">ROUNDDOWN(IFERROR($F45*$E45*CHOOSE(O$7,
IFERROR(SUMPRODUCT('6. Patients'!CH$10:CH$107,OFFSET('6. Patients'!$DN$9,1,MATCH($D45,'6. Patients'!$DO$9:$FL$9,0),ROWS('6. Patients'!DU$10:DU$107))),0)+
IFERROR(SUMPRODUCT('6. Patients'!CH$10:CH$107,OFFSET('6. Patients'!$FM$9,1,MATCH($D45,'6. Patients'!$FN$9:$GG$9,0),ROWS('6. Patients'!DU$10:DU$107))),0)+
IFERROR(SUMPRODUCT('6. Patients'!CH$10:CH$107,OFFSET('6. Patients'!$GH$9,1,MATCH($D45,'6. Patients'!$GI$9:$IF$9,0),ROWS('6. Patients'!DU$10:DU$107))),0)+
IFERROR(SUMPRODUCT('6. Patients'!CH$10:CH$107,OFFSET('6. Patients'!$IG$9,1,MATCH($D45,'6. Patients'!$IH$9:$JA$9,0),ROWS('6. Patients'!DU$10:DU$107))),0),
IFERROR(SUMPRODUCT('6. Patients'!CH$10:CH$107,OFFSET('6. Patients'!$JB$9,1,MATCH($D45,'6. Patients'!$JC$9:$KZ$9,0),ROWS('6. Patients'!DU$10:DU$107))),0)+
IFERROR(SUMPRODUCT('6. Patients'!CH$10:CH$107,OFFSET('6. Patients'!$LA$9,1,MATCH($D45,'6. Patients'!$LB$9:$LU$9,0),ROWS('6. Patients'!DU$10:DU$107))),0)+
IFERROR(SUMPRODUCT('6. Patients'!CH$10:CH$107,OFFSET('6. Patients'!$LV$9,1,MATCH($D45,'6. Patients'!$LW$9:$NT$9,0),ROWS('6. Patients'!DU$10:DU$107))),0)+
IFERROR(SUMPRODUCT('6. Patients'!CH$10:CH$107,OFFSET('6. Patients'!$NU$9,1,MATCH($D45,'6. Patients'!$NV$9:$OO$9,0),ROWS('6. Patients'!DU$10:DU$107))),0),
IFERROR(SUMPRODUCT('6. Patients'!CH$10:CH$107,OFFSET('6. Patients'!$OP$9,1,MATCH($D45,'6. Patients'!$OQ$9:$QN$9,0),ROWS('6. Patients'!DU$10:DU$107))),0)+
IFERROR(SUMPRODUCT('6. Patients'!CH$10:CH$107,OFFSET('6. Patients'!$QO$9,1,MATCH($D45,'6. Patients'!$QP$9:$RI$9,0),ROWS('6. Patients'!DU$10:DU$107))),0)+
IFERROR(SUMPRODUCT('6. Patients'!CH$10:CH$107,OFFSET('6. Patients'!$RJ$9,1,MATCH($D45,'6. Patients'!$RK$9:$TH$9,0),ROWS('6. Patients'!DU$10:DU$107))),0)+
IFERROR(SUMPRODUCT('6. Patients'!CH$10:CH$107,OFFSET('6. Patients'!$TI$9,1,MATCH($D45,'6. Patients'!$TJ$9:$UC$9,0),ROWS('6. Patients'!DU$10:DU$107))),0))+
IFERROR(VLOOKUP($D45,$H$116:$L$146,COLUMNS($H$115:$J$115)-1+O$7,0)*$E45*$F45*'1. General Inputs'!$J$25,0),0),0)</f>
        <v>0</v>
      </c>
      <c r="P45" s="775">
        <f ca="1">ROUNDDOWN(IFERROR($F45*$E45*CHOOSE(P$7,
IFERROR(SUMPRODUCT('6. Patients'!CI$10:CI$107,OFFSET('6. Patients'!$DN$9,1,MATCH($D45,'6. Patients'!$DO$9:$FL$9,0),ROWS('6. Patients'!DV$10:DV$107))),0)+
IFERROR(SUMPRODUCT('6. Patients'!CI$10:CI$107,OFFSET('6. Patients'!$FM$9,1,MATCH($D45,'6. Patients'!$FN$9:$GG$9,0),ROWS('6. Patients'!DV$10:DV$107))),0)+
IFERROR(SUMPRODUCT('6. Patients'!CI$10:CI$107,OFFSET('6. Patients'!$GH$9,1,MATCH($D45,'6. Patients'!$GI$9:$IF$9,0),ROWS('6. Patients'!DV$10:DV$107))),0)+
IFERROR(SUMPRODUCT('6. Patients'!CI$10:CI$107,OFFSET('6. Patients'!$IG$9,1,MATCH($D45,'6. Patients'!$IH$9:$JA$9,0),ROWS('6. Patients'!DV$10:DV$107))),0),
IFERROR(SUMPRODUCT('6. Patients'!CI$10:CI$107,OFFSET('6. Patients'!$JB$9,1,MATCH($D45,'6. Patients'!$JC$9:$KZ$9,0),ROWS('6. Patients'!DV$10:DV$107))),0)+
IFERROR(SUMPRODUCT('6. Patients'!CI$10:CI$107,OFFSET('6. Patients'!$LA$9,1,MATCH($D45,'6. Patients'!$LB$9:$LU$9,0),ROWS('6. Patients'!DV$10:DV$107))),0)+
IFERROR(SUMPRODUCT('6. Patients'!CI$10:CI$107,OFFSET('6. Patients'!$LV$9,1,MATCH($D45,'6. Patients'!$LW$9:$NT$9,0),ROWS('6. Patients'!DV$10:DV$107))),0)+
IFERROR(SUMPRODUCT('6. Patients'!CI$10:CI$107,OFFSET('6. Patients'!$NU$9,1,MATCH($D45,'6. Patients'!$NV$9:$OO$9,0),ROWS('6. Patients'!DV$10:DV$107))),0),
IFERROR(SUMPRODUCT('6. Patients'!CI$10:CI$107,OFFSET('6. Patients'!$OP$9,1,MATCH($D45,'6. Patients'!$OQ$9:$QN$9,0),ROWS('6. Patients'!DV$10:DV$107))),0)+
IFERROR(SUMPRODUCT('6. Patients'!CI$10:CI$107,OFFSET('6. Patients'!$QO$9,1,MATCH($D45,'6. Patients'!$QP$9:$RI$9,0),ROWS('6. Patients'!DV$10:DV$107))),0)+
IFERROR(SUMPRODUCT('6. Patients'!CI$10:CI$107,OFFSET('6. Patients'!$RJ$9,1,MATCH($D45,'6. Patients'!$RK$9:$TH$9,0),ROWS('6. Patients'!DV$10:DV$107))),0)+
IFERROR(SUMPRODUCT('6. Patients'!CI$10:CI$107,OFFSET('6. Patients'!$TI$9,1,MATCH($D45,'6. Patients'!$TJ$9:$UC$9,0),ROWS('6. Patients'!DV$10:DV$107))),0))+
IFERROR(VLOOKUP($D45,$H$116:$L$146,COLUMNS($H$115:$J$115)-1+P$7,0)*$E45*$F45*'1. General Inputs'!$J$25,0),0),0)</f>
        <v>0</v>
      </c>
      <c r="Q45" s="775">
        <f ca="1">ROUNDDOWN(IFERROR($F45*$E45*CHOOSE(Q$7,
IFERROR(SUMPRODUCT('6. Patients'!CJ$10:CJ$107,OFFSET('6. Patients'!$DN$9,1,MATCH($D45,'6. Patients'!$DO$9:$FL$9,0),ROWS('6. Patients'!DW$10:DW$107))),0)+
IFERROR(SUMPRODUCT('6. Patients'!CJ$10:CJ$107,OFFSET('6. Patients'!$FM$9,1,MATCH($D45,'6. Patients'!$FN$9:$GG$9,0),ROWS('6. Patients'!DW$10:DW$107))),0)+
IFERROR(SUMPRODUCT('6. Patients'!CJ$10:CJ$107,OFFSET('6. Patients'!$GH$9,1,MATCH($D45,'6. Patients'!$GI$9:$IF$9,0),ROWS('6. Patients'!DW$10:DW$107))),0)+
IFERROR(SUMPRODUCT('6. Patients'!CJ$10:CJ$107,OFFSET('6. Patients'!$IG$9,1,MATCH($D45,'6. Patients'!$IH$9:$JA$9,0),ROWS('6. Patients'!DW$10:DW$107))),0),
IFERROR(SUMPRODUCT('6. Patients'!CJ$10:CJ$107,OFFSET('6. Patients'!$JB$9,1,MATCH($D45,'6. Patients'!$JC$9:$KZ$9,0),ROWS('6. Patients'!DW$10:DW$107))),0)+
IFERROR(SUMPRODUCT('6. Patients'!CJ$10:CJ$107,OFFSET('6. Patients'!$LA$9,1,MATCH($D45,'6. Patients'!$LB$9:$LU$9,0),ROWS('6. Patients'!DW$10:DW$107))),0)+
IFERROR(SUMPRODUCT('6. Patients'!CJ$10:CJ$107,OFFSET('6. Patients'!$LV$9,1,MATCH($D45,'6. Patients'!$LW$9:$NT$9,0),ROWS('6. Patients'!DW$10:DW$107))),0)+
IFERROR(SUMPRODUCT('6. Patients'!CJ$10:CJ$107,OFFSET('6. Patients'!$NU$9,1,MATCH($D45,'6. Patients'!$NV$9:$OO$9,0),ROWS('6. Patients'!DW$10:DW$107))),0),
IFERROR(SUMPRODUCT('6. Patients'!CJ$10:CJ$107,OFFSET('6. Patients'!$OP$9,1,MATCH($D45,'6. Patients'!$OQ$9:$QN$9,0),ROWS('6. Patients'!DW$10:DW$107))),0)+
IFERROR(SUMPRODUCT('6. Patients'!CJ$10:CJ$107,OFFSET('6. Patients'!$QO$9,1,MATCH($D45,'6. Patients'!$QP$9:$RI$9,0),ROWS('6. Patients'!DW$10:DW$107))),0)+
IFERROR(SUMPRODUCT('6. Patients'!CJ$10:CJ$107,OFFSET('6. Patients'!$RJ$9,1,MATCH($D45,'6. Patients'!$RK$9:$TH$9,0),ROWS('6. Patients'!DW$10:DW$107))),0)+
IFERROR(SUMPRODUCT('6. Patients'!CJ$10:CJ$107,OFFSET('6. Patients'!$TI$9,1,MATCH($D45,'6. Patients'!$TJ$9:$UC$9,0),ROWS('6. Patients'!DW$10:DW$107))),0))+
IFERROR(VLOOKUP($D45,$H$116:$L$146,COLUMNS($H$115:$J$115)-1+Q$7,0)*$E45*$F45*'1. General Inputs'!$J$25,0),0),0)</f>
        <v>0</v>
      </c>
      <c r="R45" s="775">
        <f ca="1">ROUNDDOWN(IFERROR($F45*$E45*CHOOSE(R$7,
IFERROR(SUMPRODUCT('6. Patients'!CK$10:CK$107,OFFSET('6. Patients'!$DN$9,1,MATCH($D45,'6. Patients'!$DO$9:$FL$9,0),ROWS('6. Patients'!DX$10:DX$107))),0)+
IFERROR(SUMPRODUCT('6. Patients'!CK$10:CK$107,OFFSET('6. Patients'!$FM$9,1,MATCH($D45,'6. Patients'!$FN$9:$GG$9,0),ROWS('6. Patients'!DX$10:DX$107))),0)+
IFERROR(SUMPRODUCT('6. Patients'!CK$10:CK$107,OFFSET('6. Patients'!$GH$9,1,MATCH($D45,'6. Patients'!$GI$9:$IF$9,0),ROWS('6. Patients'!DX$10:DX$107))),0)+
IFERROR(SUMPRODUCT('6. Patients'!CK$10:CK$107,OFFSET('6. Patients'!$IG$9,1,MATCH($D45,'6. Patients'!$IH$9:$JA$9,0),ROWS('6. Patients'!DX$10:DX$107))),0),
IFERROR(SUMPRODUCT('6. Patients'!CK$10:CK$107,OFFSET('6. Patients'!$JB$9,1,MATCH($D45,'6. Patients'!$JC$9:$KZ$9,0),ROWS('6. Patients'!DX$10:DX$107))),0)+
IFERROR(SUMPRODUCT('6. Patients'!CK$10:CK$107,OFFSET('6. Patients'!$LA$9,1,MATCH($D45,'6. Patients'!$LB$9:$LU$9,0),ROWS('6. Patients'!DX$10:DX$107))),0)+
IFERROR(SUMPRODUCT('6. Patients'!CK$10:CK$107,OFFSET('6. Patients'!$LV$9,1,MATCH($D45,'6. Patients'!$LW$9:$NT$9,0),ROWS('6. Patients'!DX$10:DX$107))),0)+
IFERROR(SUMPRODUCT('6. Patients'!CK$10:CK$107,OFFSET('6. Patients'!$NU$9,1,MATCH($D45,'6. Patients'!$NV$9:$OO$9,0),ROWS('6. Patients'!DX$10:DX$107))),0),
IFERROR(SUMPRODUCT('6. Patients'!CK$10:CK$107,OFFSET('6. Patients'!$OP$9,1,MATCH($D45,'6. Patients'!$OQ$9:$QN$9,0),ROWS('6. Patients'!DX$10:DX$107))),0)+
IFERROR(SUMPRODUCT('6. Patients'!CK$10:CK$107,OFFSET('6. Patients'!$QO$9,1,MATCH($D45,'6. Patients'!$QP$9:$RI$9,0),ROWS('6. Patients'!DX$10:DX$107))),0)+
IFERROR(SUMPRODUCT('6. Patients'!CK$10:CK$107,OFFSET('6. Patients'!$RJ$9,1,MATCH($D45,'6. Patients'!$RK$9:$TH$9,0),ROWS('6. Patients'!DX$10:DX$107))),0)+
IFERROR(SUMPRODUCT('6. Patients'!CK$10:CK$107,OFFSET('6. Patients'!$TI$9,1,MATCH($D45,'6. Patients'!$TJ$9:$UC$9,0),ROWS('6. Patients'!DX$10:DX$107))),0))+
IFERROR(VLOOKUP($D45,$H$116:$L$146,COLUMNS($H$115:$J$115)-1+R$7,0)*$E45*$F45*'1. General Inputs'!$J$25,0),0),0)</f>
        <v>0</v>
      </c>
      <c r="S45" s="775">
        <f ca="1">ROUNDDOWN(IFERROR($F45*$E45*CHOOSE(S$7,
IFERROR(SUMPRODUCT('6. Patients'!CL$10:CL$107,OFFSET('6. Patients'!$DN$9,1,MATCH($D45,'6. Patients'!$DO$9:$FL$9,0),ROWS('6. Patients'!DY$10:DY$107))),0)+
IFERROR(SUMPRODUCT('6. Patients'!CL$10:CL$107,OFFSET('6. Patients'!$FM$9,1,MATCH($D45,'6. Patients'!$FN$9:$GG$9,0),ROWS('6. Patients'!DY$10:DY$107))),0)+
IFERROR(SUMPRODUCT('6. Patients'!CL$10:CL$107,OFFSET('6. Patients'!$GH$9,1,MATCH($D45,'6. Patients'!$GI$9:$IF$9,0),ROWS('6. Patients'!DY$10:DY$107))),0)+
IFERROR(SUMPRODUCT('6. Patients'!CL$10:CL$107,OFFSET('6. Patients'!$IG$9,1,MATCH($D45,'6. Patients'!$IH$9:$JA$9,0),ROWS('6. Patients'!DY$10:DY$107))),0),
IFERROR(SUMPRODUCT('6. Patients'!CL$10:CL$107,OFFSET('6. Patients'!$JB$9,1,MATCH($D45,'6. Patients'!$JC$9:$KZ$9,0),ROWS('6. Patients'!DY$10:DY$107))),0)+
IFERROR(SUMPRODUCT('6. Patients'!CL$10:CL$107,OFFSET('6. Patients'!$LA$9,1,MATCH($D45,'6. Patients'!$LB$9:$LU$9,0),ROWS('6. Patients'!DY$10:DY$107))),0)+
IFERROR(SUMPRODUCT('6. Patients'!CL$10:CL$107,OFFSET('6. Patients'!$LV$9,1,MATCH($D45,'6. Patients'!$LW$9:$NT$9,0),ROWS('6. Patients'!DY$10:DY$107))),0)+
IFERROR(SUMPRODUCT('6. Patients'!CL$10:CL$107,OFFSET('6. Patients'!$NU$9,1,MATCH($D45,'6. Patients'!$NV$9:$OO$9,0),ROWS('6. Patients'!DY$10:DY$107))),0),
IFERROR(SUMPRODUCT('6. Patients'!CL$10:CL$107,OFFSET('6. Patients'!$OP$9,1,MATCH($D45,'6. Patients'!$OQ$9:$QN$9,0),ROWS('6. Patients'!DY$10:DY$107))),0)+
IFERROR(SUMPRODUCT('6. Patients'!CL$10:CL$107,OFFSET('6. Patients'!$QO$9,1,MATCH($D45,'6. Patients'!$QP$9:$RI$9,0),ROWS('6. Patients'!DY$10:DY$107))),0)+
IFERROR(SUMPRODUCT('6. Patients'!CL$10:CL$107,OFFSET('6. Patients'!$RJ$9,1,MATCH($D45,'6. Patients'!$RK$9:$TH$9,0),ROWS('6. Patients'!DY$10:DY$107))),0)+
IFERROR(SUMPRODUCT('6. Patients'!CL$10:CL$107,OFFSET('6. Patients'!$TI$9,1,MATCH($D45,'6. Patients'!$TJ$9:$UC$9,0),ROWS('6. Patients'!DY$10:DY$107))),0))+
IFERROR(VLOOKUP($D45,$H$116:$L$146,COLUMNS($H$115:$J$115)-1+S$7,0)*$E45*$F45*'1. General Inputs'!$J$25,0),0),0)</f>
        <v>0</v>
      </c>
      <c r="T45" s="775">
        <f ca="1">ROUNDDOWN(IFERROR($F45*$E45*CHOOSE(T$7,
IFERROR(SUMPRODUCT('6. Patients'!CM$10:CM$107,OFFSET('6. Patients'!$DN$9,1,MATCH($D45,'6. Patients'!$DO$9:$FL$9,0),ROWS('6. Patients'!DZ$10:DZ$107))),0)+
IFERROR(SUMPRODUCT('6. Patients'!CM$10:CM$107,OFFSET('6. Patients'!$FM$9,1,MATCH($D45,'6. Patients'!$FN$9:$GG$9,0),ROWS('6. Patients'!DZ$10:DZ$107))),0)+
IFERROR(SUMPRODUCT('6. Patients'!CM$10:CM$107,OFFSET('6. Patients'!$GH$9,1,MATCH($D45,'6. Patients'!$GI$9:$IF$9,0),ROWS('6. Patients'!DZ$10:DZ$107))),0)+
IFERROR(SUMPRODUCT('6. Patients'!CM$10:CM$107,OFFSET('6. Patients'!$IG$9,1,MATCH($D45,'6. Patients'!$IH$9:$JA$9,0),ROWS('6. Patients'!DZ$10:DZ$107))),0),
IFERROR(SUMPRODUCT('6. Patients'!CM$10:CM$107,OFFSET('6. Patients'!$JB$9,1,MATCH($D45,'6. Patients'!$JC$9:$KZ$9,0),ROWS('6. Patients'!DZ$10:DZ$107))),0)+
IFERROR(SUMPRODUCT('6. Patients'!CM$10:CM$107,OFFSET('6. Patients'!$LA$9,1,MATCH($D45,'6. Patients'!$LB$9:$LU$9,0),ROWS('6. Patients'!DZ$10:DZ$107))),0)+
IFERROR(SUMPRODUCT('6. Patients'!CM$10:CM$107,OFFSET('6. Patients'!$LV$9,1,MATCH($D45,'6. Patients'!$LW$9:$NT$9,0),ROWS('6. Patients'!DZ$10:DZ$107))),0)+
IFERROR(SUMPRODUCT('6. Patients'!CM$10:CM$107,OFFSET('6. Patients'!$NU$9,1,MATCH($D45,'6. Patients'!$NV$9:$OO$9,0),ROWS('6. Patients'!DZ$10:DZ$107))),0),
IFERROR(SUMPRODUCT('6. Patients'!CM$10:CM$107,OFFSET('6. Patients'!$OP$9,1,MATCH($D45,'6. Patients'!$OQ$9:$QN$9,0),ROWS('6. Patients'!DZ$10:DZ$107))),0)+
IFERROR(SUMPRODUCT('6. Patients'!CM$10:CM$107,OFFSET('6. Patients'!$QO$9,1,MATCH($D45,'6. Patients'!$QP$9:$RI$9,0),ROWS('6. Patients'!DZ$10:DZ$107))),0)+
IFERROR(SUMPRODUCT('6. Patients'!CM$10:CM$107,OFFSET('6. Patients'!$RJ$9,1,MATCH($D45,'6. Patients'!$RK$9:$TH$9,0),ROWS('6. Patients'!DZ$10:DZ$107))),0)+
IFERROR(SUMPRODUCT('6. Patients'!CM$10:CM$107,OFFSET('6. Patients'!$TI$9,1,MATCH($D45,'6. Patients'!$TJ$9:$UC$9,0),ROWS('6. Patients'!DZ$10:DZ$107))),0))+
IFERROR(VLOOKUP($D45,$H$116:$L$146,COLUMNS($H$115:$J$115)-1+T$7,0)*$E45*$F45*'1. General Inputs'!$J$25,0),0),0)</f>
        <v>0</v>
      </c>
      <c r="U45" s="775">
        <f ca="1">ROUNDDOWN(IFERROR($F45*$E45*CHOOSE(U$7,
IFERROR(SUMPRODUCT('6. Patients'!CN$10:CN$107,OFFSET('6. Patients'!$DN$9,1,MATCH($D45,'6. Patients'!$DO$9:$FL$9,0),ROWS('6. Patients'!EA$10:EA$107))),0)+
IFERROR(SUMPRODUCT('6. Patients'!CN$10:CN$107,OFFSET('6. Patients'!$FM$9,1,MATCH($D45,'6. Patients'!$FN$9:$GG$9,0),ROWS('6. Patients'!EA$10:EA$107))),0)+
IFERROR(SUMPRODUCT('6. Patients'!CN$10:CN$107,OFFSET('6. Patients'!$GH$9,1,MATCH($D45,'6. Patients'!$GI$9:$IF$9,0),ROWS('6. Patients'!EA$10:EA$107))),0)+
IFERROR(SUMPRODUCT('6. Patients'!CN$10:CN$107,OFFSET('6. Patients'!$IG$9,1,MATCH($D45,'6. Patients'!$IH$9:$JA$9,0),ROWS('6. Patients'!EA$10:EA$107))),0),
IFERROR(SUMPRODUCT('6. Patients'!CN$10:CN$107,OFFSET('6. Patients'!$JB$9,1,MATCH($D45,'6. Patients'!$JC$9:$KZ$9,0),ROWS('6. Patients'!EA$10:EA$107))),0)+
IFERROR(SUMPRODUCT('6. Patients'!CN$10:CN$107,OFFSET('6. Patients'!$LA$9,1,MATCH($D45,'6. Patients'!$LB$9:$LU$9,0),ROWS('6. Patients'!EA$10:EA$107))),0)+
IFERROR(SUMPRODUCT('6. Patients'!CN$10:CN$107,OFFSET('6. Patients'!$LV$9,1,MATCH($D45,'6. Patients'!$LW$9:$NT$9,0),ROWS('6. Patients'!EA$10:EA$107))),0)+
IFERROR(SUMPRODUCT('6. Patients'!CN$10:CN$107,OFFSET('6. Patients'!$NU$9,1,MATCH($D45,'6. Patients'!$NV$9:$OO$9,0),ROWS('6. Patients'!EA$10:EA$107))),0),
IFERROR(SUMPRODUCT('6. Patients'!CN$10:CN$107,OFFSET('6. Patients'!$OP$9,1,MATCH($D45,'6. Patients'!$OQ$9:$QN$9,0),ROWS('6. Patients'!EA$10:EA$107))),0)+
IFERROR(SUMPRODUCT('6. Patients'!CN$10:CN$107,OFFSET('6. Patients'!$QO$9,1,MATCH($D45,'6. Patients'!$QP$9:$RI$9,0),ROWS('6. Patients'!EA$10:EA$107))),0)+
IFERROR(SUMPRODUCT('6. Patients'!CN$10:CN$107,OFFSET('6. Patients'!$RJ$9,1,MATCH($D45,'6. Patients'!$RK$9:$TH$9,0),ROWS('6. Patients'!EA$10:EA$107))),0)+
IFERROR(SUMPRODUCT('6. Patients'!CN$10:CN$107,OFFSET('6. Patients'!$TI$9,1,MATCH($D45,'6. Patients'!$TJ$9:$UC$9,0),ROWS('6. Patients'!EA$10:EA$107))),0))+
IFERROR(VLOOKUP($D45,$H$116:$L$146,COLUMNS($H$115:$J$115)-1+U$7,0)*$E45*$F45*'1. General Inputs'!$J$25,0),0),0)</f>
        <v>0</v>
      </c>
      <c r="V45" s="775">
        <f ca="1">ROUNDDOWN(IFERROR($F45*$E45*CHOOSE(V$7,
IFERROR(SUMPRODUCT('6. Patients'!CO$10:CO$107,OFFSET('6. Patients'!$DN$9,1,MATCH($D45,'6. Patients'!$DO$9:$FL$9,0),ROWS('6. Patients'!EB$10:EB$107))),0)+
IFERROR(SUMPRODUCT('6. Patients'!CO$10:CO$107,OFFSET('6. Patients'!$FM$9,1,MATCH($D45,'6. Patients'!$FN$9:$GG$9,0),ROWS('6. Patients'!EB$10:EB$107))),0)+
IFERROR(SUMPRODUCT('6. Patients'!CO$10:CO$107,OFFSET('6. Patients'!$GH$9,1,MATCH($D45,'6. Patients'!$GI$9:$IF$9,0),ROWS('6. Patients'!EB$10:EB$107))),0)+
IFERROR(SUMPRODUCT('6. Patients'!CO$10:CO$107,OFFSET('6. Patients'!$IG$9,1,MATCH($D45,'6. Patients'!$IH$9:$JA$9,0),ROWS('6. Patients'!EB$10:EB$107))),0),
IFERROR(SUMPRODUCT('6. Patients'!CO$10:CO$107,OFFSET('6. Patients'!$JB$9,1,MATCH($D45,'6. Patients'!$JC$9:$KZ$9,0),ROWS('6. Patients'!EB$10:EB$107))),0)+
IFERROR(SUMPRODUCT('6. Patients'!CO$10:CO$107,OFFSET('6. Patients'!$LA$9,1,MATCH($D45,'6. Patients'!$LB$9:$LU$9,0),ROWS('6. Patients'!EB$10:EB$107))),0)+
IFERROR(SUMPRODUCT('6. Patients'!CO$10:CO$107,OFFSET('6. Patients'!$LV$9,1,MATCH($D45,'6. Patients'!$LW$9:$NT$9,0),ROWS('6. Patients'!EB$10:EB$107))),0)+
IFERROR(SUMPRODUCT('6. Patients'!CO$10:CO$107,OFFSET('6. Patients'!$NU$9,1,MATCH($D45,'6. Patients'!$NV$9:$OO$9,0),ROWS('6. Patients'!EB$10:EB$107))),0),
IFERROR(SUMPRODUCT('6. Patients'!CO$10:CO$107,OFFSET('6. Patients'!$OP$9,1,MATCH($D45,'6. Patients'!$OQ$9:$QN$9,0),ROWS('6. Patients'!EB$10:EB$107))),0)+
IFERROR(SUMPRODUCT('6. Patients'!CO$10:CO$107,OFFSET('6. Patients'!$QO$9,1,MATCH($D45,'6. Patients'!$QP$9:$RI$9,0),ROWS('6. Patients'!EB$10:EB$107))),0)+
IFERROR(SUMPRODUCT('6. Patients'!CO$10:CO$107,OFFSET('6. Patients'!$RJ$9,1,MATCH($D45,'6. Patients'!$RK$9:$TH$9,0),ROWS('6. Patients'!EB$10:EB$107))),0)+
IFERROR(SUMPRODUCT('6. Patients'!CO$10:CO$107,OFFSET('6. Patients'!$TI$9,1,MATCH($D45,'6. Patients'!$TJ$9:$UC$9,0),ROWS('6. Patients'!EB$10:EB$107))),0))+
IFERROR(VLOOKUP($D45,$H$116:$L$146,COLUMNS($H$115:$J$115)-1+V$7,0)*$E45*$F45*'1. General Inputs'!$J$25,0),0),0)</f>
        <v>0</v>
      </c>
      <c r="W45" s="775">
        <f ca="1">ROUNDDOWN(IFERROR($F45*$E45*CHOOSE(W$7,
IFERROR(SUMPRODUCT('6. Patients'!CP$10:CP$107,OFFSET('6. Patients'!$DN$9,1,MATCH($D45,'6. Patients'!$DO$9:$FL$9,0),ROWS('6. Patients'!EC$10:EC$107))),0)+
IFERROR(SUMPRODUCT('6. Patients'!CP$10:CP$107,OFFSET('6. Patients'!$FM$9,1,MATCH($D45,'6. Patients'!$FN$9:$GG$9,0),ROWS('6. Patients'!EC$10:EC$107))),0)+
IFERROR(SUMPRODUCT('6. Patients'!CP$10:CP$107,OFFSET('6. Patients'!$GH$9,1,MATCH($D45,'6. Patients'!$GI$9:$IF$9,0),ROWS('6. Patients'!EC$10:EC$107))),0)+
IFERROR(SUMPRODUCT('6. Patients'!CP$10:CP$107,OFFSET('6. Patients'!$IG$9,1,MATCH($D45,'6. Patients'!$IH$9:$JA$9,0),ROWS('6. Patients'!EC$10:EC$107))),0),
IFERROR(SUMPRODUCT('6. Patients'!CP$10:CP$107,OFFSET('6. Patients'!$JB$9,1,MATCH($D45,'6. Patients'!$JC$9:$KZ$9,0),ROWS('6. Patients'!EC$10:EC$107))),0)+
IFERROR(SUMPRODUCT('6. Patients'!CP$10:CP$107,OFFSET('6. Patients'!$LA$9,1,MATCH($D45,'6. Patients'!$LB$9:$LU$9,0),ROWS('6. Patients'!EC$10:EC$107))),0)+
IFERROR(SUMPRODUCT('6. Patients'!CP$10:CP$107,OFFSET('6. Patients'!$LV$9,1,MATCH($D45,'6. Patients'!$LW$9:$NT$9,0),ROWS('6. Patients'!EC$10:EC$107))),0)+
IFERROR(SUMPRODUCT('6. Patients'!CP$10:CP$107,OFFSET('6. Patients'!$NU$9,1,MATCH($D45,'6. Patients'!$NV$9:$OO$9,0),ROWS('6. Patients'!EC$10:EC$107))),0),
IFERROR(SUMPRODUCT('6. Patients'!CP$10:CP$107,OFFSET('6. Patients'!$OP$9,1,MATCH($D45,'6. Patients'!$OQ$9:$QN$9,0),ROWS('6. Patients'!EC$10:EC$107))),0)+
IFERROR(SUMPRODUCT('6. Patients'!CP$10:CP$107,OFFSET('6. Patients'!$QO$9,1,MATCH($D45,'6. Patients'!$QP$9:$RI$9,0),ROWS('6. Patients'!EC$10:EC$107))),0)+
IFERROR(SUMPRODUCT('6. Patients'!CP$10:CP$107,OFFSET('6. Patients'!$RJ$9,1,MATCH($D45,'6. Patients'!$RK$9:$TH$9,0),ROWS('6. Patients'!EC$10:EC$107))),0)+
IFERROR(SUMPRODUCT('6. Patients'!CP$10:CP$107,OFFSET('6. Patients'!$TI$9,1,MATCH($D45,'6. Patients'!$TJ$9:$UC$9,0),ROWS('6. Patients'!EC$10:EC$107))),0))+
IFERROR(VLOOKUP($D45,$H$116:$L$146,COLUMNS($H$115:$J$115)-1+W$7,0)*$E45*$F45*'1. General Inputs'!$J$25,0),0),0)</f>
        <v>0</v>
      </c>
      <c r="X45" s="775">
        <f ca="1">ROUNDDOWN(IFERROR($F45*$E45*CHOOSE(X$7,
IFERROR(SUMPRODUCT('6. Patients'!CQ$10:CQ$107,OFFSET('6. Patients'!$DN$9,1,MATCH($D45,'6. Patients'!$DO$9:$FL$9,0),ROWS('6. Patients'!ED$10:ED$107))),0)+
IFERROR(SUMPRODUCT('6. Patients'!CQ$10:CQ$107,OFFSET('6. Patients'!$FM$9,1,MATCH($D45,'6. Patients'!$FN$9:$GG$9,0),ROWS('6. Patients'!ED$10:ED$107))),0)+
IFERROR(SUMPRODUCT('6. Patients'!CQ$10:CQ$107,OFFSET('6. Patients'!$GH$9,1,MATCH($D45,'6. Patients'!$GI$9:$IF$9,0),ROWS('6. Patients'!ED$10:ED$107))),0)+
IFERROR(SUMPRODUCT('6. Patients'!CQ$10:CQ$107,OFFSET('6. Patients'!$IG$9,1,MATCH($D45,'6. Patients'!$IH$9:$JA$9,0),ROWS('6. Patients'!ED$10:ED$107))),0),
IFERROR(SUMPRODUCT('6. Patients'!CQ$10:CQ$107,OFFSET('6. Patients'!$JB$9,1,MATCH($D45,'6. Patients'!$JC$9:$KZ$9,0),ROWS('6. Patients'!ED$10:ED$107))),0)+
IFERROR(SUMPRODUCT('6. Patients'!CQ$10:CQ$107,OFFSET('6. Patients'!$LA$9,1,MATCH($D45,'6. Patients'!$LB$9:$LU$9,0),ROWS('6. Patients'!ED$10:ED$107))),0)+
IFERROR(SUMPRODUCT('6. Patients'!CQ$10:CQ$107,OFFSET('6. Patients'!$LV$9,1,MATCH($D45,'6. Patients'!$LW$9:$NT$9,0),ROWS('6. Patients'!ED$10:ED$107))),0)+
IFERROR(SUMPRODUCT('6. Patients'!CQ$10:CQ$107,OFFSET('6. Patients'!$NU$9,1,MATCH($D45,'6. Patients'!$NV$9:$OO$9,0),ROWS('6. Patients'!ED$10:ED$107))),0),
IFERROR(SUMPRODUCT('6. Patients'!CQ$10:CQ$107,OFFSET('6. Patients'!$OP$9,1,MATCH($D45,'6. Patients'!$OQ$9:$QN$9,0),ROWS('6. Patients'!ED$10:ED$107))),0)+
IFERROR(SUMPRODUCT('6. Patients'!CQ$10:CQ$107,OFFSET('6. Patients'!$QO$9,1,MATCH($D45,'6. Patients'!$QP$9:$RI$9,0),ROWS('6. Patients'!ED$10:ED$107))),0)+
IFERROR(SUMPRODUCT('6. Patients'!CQ$10:CQ$107,OFFSET('6. Patients'!$RJ$9,1,MATCH($D45,'6. Patients'!$RK$9:$TH$9,0),ROWS('6. Patients'!ED$10:ED$107))),0)+
IFERROR(SUMPRODUCT('6. Patients'!CQ$10:CQ$107,OFFSET('6. Patients'!$TI$9,1,MATCH($D45,'6. Patients'!$TJ$9:$UC$9,0),ROWS('6. Patients'!ED$10:ED$107))),0))+
IFERROR(VLOOKUP($D45,$H$116:$L$146,COLUMNS($H$115:$J$115)-1+X$7,0)*$E45*$F45*'1. General Inputs'!$J$25,0),0),0)</f>
        <v>0</v>
      </c>
      <c r="Y45" s="775">
        <f ca="1">ROUNDDOWN(IFERROR($F45*$E45*CHOOSE(Y$7,
IFERROR(SUMPRODUCT('6. Patients'!CR$10:CR$107,OFFSET('6. Patients'!$DN$9,1,MATCH($D45,'6. Patients'!$DO$9:$FL$9,0),ROWS('6. Patients'!EE$10:EE$107))),0)+
IFERROR(SUMPRODUCT('6. Patients'!CR$10:CR$107,OFFSET('6. Patients'!$FM$9,1,MATCH($D45,'6. Patients'!$FN$9:$GG$9,0),ROWS('6. Patients'!EE$10:EE$107))),0)+
IFERROR(SUMPRODUCT('6. Patients'!CR$10:CR$107,OFFSET('6. Patients'!$GH$9,1,MATCH($D45,'6. Patients'!$GI$9:$IF$9,0),ROWS('6. Patients'!EE$10:EE$107))),0)+
IFERROR(SUMPRODUCT('6. Patients'!CR$10:CR$107,OFFSET('6. Patients'!$IG$9,1,MATCH($D45,'6. Patients'!$IH$9:$JA$9,0),ROWS('6. Patients'!EE$10:EE$107))),0),
IFERROR(SUMPRODUCT('6. Patients'!CR$10:CR$107,OFFSET('6. Patients'!$JB$9,1,MATCH($D45,'6. Patients'!$JC$9:$KZ$9,0),ROWS('6. Patients'!EE$10:EE$107))),0)+
IFERROR(SUMPRODUCT('6. Patients'!CR$10:CR$107,OFFSET('6. Patients'!$LA$9,1,MATCH($D45,'6. Patients'!$LB$9:$LU$9,0),ROWS('6. Patients'!EE$10:EE$107))),0)+
IFERROR(SUMPRODUCT('6. Patients'!CR$10:CR$107,OFFSET('6. Patients'!$LV$9,1,MATCH($D45,'6. Patients'!$LW$9:$NT$9,0),ROWS('6. Patients'!EE$10:EE$107))),0)+
IFERROR(SUMPRODUCT('6. Patients'!CR$10:CR$107,OFFSET('6. Patients'!$NU$9,1,MATCH($D45,'6. Patients'!$NV$9:$OO$9,0),ROWS('6. Patients'!EE$10:EE$107))),0),
IFERROR(SUMPRODUCT('6. Patients'!CR$10:CR$107,OFFSET('6. Patients'!$OP$9,1,MATCH($D45,'6. Patients'!$OQ$9:$QN$9,0),ROWS('6. Patients'!EE$10:EE$107))),0)+
IFERROR(SUMPRODUCT('6. Patients'!CR$10:CR$107,OFFSET('6. Patients'!$QO$9,1,MATCH($D45,'6. Patients'!$QP$9:$RI$9,0),ROWS('6. Patients'!EE$10:EE$107))),0)+
IFERROR(SUMPRODUCT('6. Patients'!CR$10:CR$107,OFFSET('6. Patients'!$RJ$9,1,MATCH($D45,'6. Patients'!$RK$9:$TH$9,0),ROWS('6. Patients'!EE$10:EE$107))),0)+
IFERROR(SUMPRODUCT('6. Patients'!CR$10:CR$107,OFFSET('6. Patients'!$TI$9,1,MATCH($D45,'6. Patients'!$TJ$9:$UC$9,0),ROWS('6. Patients'!EE$10:EE$107))),0))+
IFERROR(VLOOKUP($D45,$H$116:$L$146,COLUMNS($H$115:$J$115)-1+Y$7,0)*$E45*$F45*'1. General Inputs'!$J$25,0),0),0)</f>
        <v>0</v>
      </c>
      <c r="Z45" s="775">
        <f ca="1">ROUNDDOWN(IFERROR($F45*$E45*CHOOSE(Z$7,
IFERROR(SUMPRODUCT('6. Patients'!CS$10:CS$107,OFFSET('6. Patients'!$DN$9,1,MATCH($D45,'6. Patients'!$DO$9:$FL$9,0),ROWS('6. Patients'!EF$10:EF$107))),0)+
IFERROR(SUMPRODUCT('6. Patients'!CS$10:CS$107,OFFSET('6. Patients'!$FM$9,1,MATCH($D45,'6. Patients'!$FN$9:$GG$9,0),ROWS('6. Patients'!EF$10:EF$107))),0)+
IFERROR(SUMPRODUCT('6. Patients'!CS$10:CS$107,OFFSET('6. Patients'!$GH$9,1,MATCH($D45,'6. Patients'!$GI$9:$IF$9,0),ROWS('6. Patients'!EF$10:EF$107))),0)+
IFERROR(SUMPRODUCT('6. Patients'!CS$10:CS$107,OFFSET('6. Patients'!$IG$9,1,MATCH($D45,'6. Patients'!$IH$9:$JA$9,0),ROWS('6. Patients'!EF$10:EF$107))),0),
IFERROR(SUMPRODUCT('6. Patients'!CS$10:CS$107,OFFSET('6. Patients'!$JB$9,1,MATCH($D45,'6. Patients'!$JC$9:$KZ$9,0),ROWS('6. Patients'!EF$10:EF$107))),0)+
IFERROR(SUMPRODUCT('6. Patients'!CS$10:CS$107,OFFSET('6. Patients'!$LA$9,1,MATCH($D45,'6. Patients'!$LB$9:$LU$9,0),ROWS('6. Patients'!EF$10:EF$107))),0)+
IFERROR(SUMPRODUCT('6. Patients'!CS$10:CS$107,OFFSET('6. Patients'!$LV$9,1,MATCH($D45,'6. Patients'!$LW$9:$NT$9,0),ROWS('6. Patients'!EF$10:EF$107))),0)+
IFERROR(SUMPRODUCT('6. Patients'!CS$10:CS$107,OFFSET('6. Patients'!$NU$9,1,MATCH($D45,'6. Patients'!$NV$9:$OO$9,0),ROWS('6. Patients'!EF$10:EF$107))),0),
IFERROR(SUMPRODUCT('6. Patients'!CS$10:CS$107,OFFSET('6. Patients'!$OP$9,1,MATCH($D45,'6. Patients'!$OQ$9:$QN$9,0),ROWS('6. Patients'!EF$10:EF$107))),0)+
IFERROR(SUMPRODUCT('6. Patients'!CS$10:CS$107,OFFSET('6. Patients'!$QO$9,1,MATCH($D45,'6. Patients'!$QP$9:$RI$9,0),ROWS('6. Patients'!EF$10:EF$107))),0)+
IFERROR(SUMPRODUCT('6. Patients'!CS$10:CS$107,OFFSET('6. Patients'!$RJ$9,1,MATCH($D45,'6. Patients'!$RK$9:$TH$9,0),ROWS('6. Patients'!EF$10:EF$107))),0)+
IFERROR(SUMPRODUCT('6. Patients'!CS$10:CS$107,OFFSET('6. Patients'!$TI$9,1,MATCH($D45,'6. Patients'!$TJ$9:$UC$9,0),ROWS('6. Patients'!EF$10:EF$107))),0))+
IFERROR(VLOOKUP($D45,$H$116:$L$146,COLUMNS($H$115:$J$115)-1+Z$7,0)*$E45*$F45*'1. General Inputs'!$J$25,0),0),0)</f>
        <v>0</v>
      </c>
      <c r="AA45" s="775">
        <f ca="1">ROUNDDOWN(IFERROR($F45*$E45*CHOOSE(AA$7,
IFERROR(SUMPRODUCT('6. Patients'!CT$10:CT$107,OFFSET('6. Patients'!$DN$9,1,MATCH($D45,'6. Patients'!$DO$9:$FL$9,0),ROWS('6. Patients'!EG$10:EG$107))),0)+
IFERROR(SUMPRODUCT('6. Patients'!CT$10:CT$107,OFFSET('6. Patients'!$FM$9,1,MATCH($D45,'6. Patients'!$FN$9:$GG$9,0),ROWS('6. Patients'!EG$10:EG$107))),0)+
IFERROR(SUMPRODUCT('6. Patients'!CT$10:CT$107,OFFSET('6. Patients'!$GH$9,1,MATCH($D45,'6. Patients'!$GI$9:$IF$9,0),ROWS('6. Patients'!EG$10:EG$107))),0)+
IFERROR(SUMPRODUCT('6. Patients'!CT$10:CT$107,OFFSET('6. Patients'!$IG$9,1,MATCH($D45,'6. Patients'!$IH$9:$JA$9,0),ROWS('6. Patients'!EG$10:EG$107))),0),
IFERROR(SUMPRODUCT('6. Patients'!CT$10:CT$107,OFFSET('6. Patients'!$JB$9,1,MATCH($D45,'6. Patients'!$JC$9:$KZ$9,0),ROWS('6. Patients'!EG$10:EG$107))),0)+
IFERROR(SUMPRODUCT('6. Patients'!CT$10:CT$107,OFFSET('6. Patients'!$LA$9,1,MATCH($D45,'6. Patients'!$LB$9:$LU$9,0),ROWS('6. Patients'!EG$10:EG$107))),0)+
IFERROR(SUMPRODUCT('6. Patients'!CT$10:CT$107,OFFSET('6. Patients'!$LV$9,1,MATCH($D45,'6. Patients'!$LW$9:$NT$9,0),ROWS('6. Patients'!EG$10:EG$107))),0)+
IFERROR(SUMPRODUCT('6. Patients'!CT$10:CT$107,OFFSET('6. Patients'!$NU$9,1,MATCH($D45,'6. Patients'!$NV$9:$OO$9,0),ROWS('6. Patients'!EG$10:EG$107))),0),
IFERROR(SUMPRODUCT('6. Patients'!CT$10:CT$107,OFFSET('6. Patients'!$OP$9,1,MATCH($D45,'6. Patients'!$OQ$9:$QN$9,0),ROWS('6. Patients'!EG$10:EG$107))),0)+
IFERROR(SUMPRODUCT('6. Patients'!CT$10:CT$107,OFFSET('6. Patients'!$QO$9,1,MATCH($D45,'6. Patients'!$QP$9:$RI$9,0),ROWS('6. Patients'!EG$10:EG$107))),0)+
IFERROR(SUMPRODUCT('6. Patients'!CT$10:CT$107,OFFSET('6. Patients'!$RJ$9,1,MATCH($D45,'6. Patients'!$RK$9:$TH$9,0),ROWS('6. Patients'!EG$10:EG$107))),0)+
IFERROR(SUMPRODUCT('6. Patients'!CT$10:CT$107,OFFSET('6. Patients'!$TI$9,1,MATCH($D45,'6. Patients'!$TJ$9:$UC$9,0),ROWS('6. Patients'!EG$10:EG$107))),0))+
IFERROR(VLOOKUP($D45,$H$116:$L$146,COLUMNS($H$115:$J$115)-1+AA$7,0)*$E45*$F45*'1. General Inputs'!$J$25,0),0),0)</f>
        <v>0</v>
      </c>
      <c r="AB45" s="775">
        <f ca="1">ROUNDDOWN(IFERROR($F45*$E45*CHOOSE(AB$7,
IFERROR(SUMPRODUCT('6. Patients'!CU$10:CU$107,OFFSET('6. Patients'!$DN$9,1,MATCH($D45,'6. Patients'!$DO$9:$FL$9,0),ROWS('6. Patients'!EH$10:EH$107))),0)+
IFERROR(SUMPRODUCT('6. Patients'!CU$10:CU$107,OFFSET('6. Patients'!$FM$9,1,MATCH($D45,'6. Patients'!$FN$9:$GG$9,0),ROWS('6. Patients'!EH$10:EH$107))),0)+
IFERROR(SUMPRODUCT('6. Patients'!CU$10:CU$107,OFFSET('6. Patients'!$GH$9,1,MATCH($D45,'6. Patients'!$GI$9:$IF$9,0),ROWS('6. Patients'!EH$10:EH$107))),0)+
IFERROR(SUMPRODUCT('6. Patients'!CU$10:CU$107,OFFSET('6. Patients'!$IG$9,1,MATCH($D45,'6. Patients'!$IH$9:$JA$9,0),ROWS('6. Patients'!EH$10:EH$107))),0),
IFERROR(SUMPRODUCT('6. Patients'!CU$10:CU$107,OFFSET('6. Patients'!$JB$9,1,MATCH($D45,'6. Patients'!$JC$9:$KZ$9,0),ROWS('6. Patients'!EH$10:EH$107))),0)+
IFERROR(SUMPRODUCT('6. Patients'!CU$10:CU$107,OFFSET('6. Patients'!$LA$9,1,MATCH($D45,'6. Patients'!$LB$9:$LU$9,0),ROWS('6. Patients'!EH$10:EH$107))),0)+
IFERROR(SUMPRODUCT('6. Patients'!CU$10:CU$107,OFFSET('6. Patients'!$LV$9,1,MATCH($D45,'6. Patients'!$LW$9:$NT$9,0),ROWS('6. Patients'!EH$10:EH$107))),0)+
IFERROR(SUMPRODUCT('6. Patients'!CU$10:CU$107,OFFSET('6. Patients'!$NU$9,1,MATCH($D45,'6. Patients'!$NV$9:$OO$9,0),ROWS('6. Patients'!EH$10:EH$107))),0),
IFERROR(SUMPRODUCT('6. Patients'!CU$10:CU$107,OFFSET('6. Patients'!$OP$9,1,MATCH($D45,'6. Patients'!$OQ$9:$QN$9,0),ROWS('6. Patients'!EH$10:EH$107))),0)+
IFERROR(SUMPRODUCT('6. Patients'!CU$10:CU$107,OFFSET('6. Patients'!$QO$9,1,MATCH($D45,'6. Patients'!$QP$9:$RI$9,0),ROWS('6. Patients'!EH$10:EH$107))),0)+
IFERROR(SUMPRODUCT('6. Patients'!CU$10:CU$107,OFFSET('6. Patients'!$RJ$9,1,MATCH($D45,'6. Patients'!$RK$9:$TH$9,0),ROWS('6. Patients'!EH$10:EH$107))),0)+
IFERROR(SUMPRODUCT('6. Patients'!CU$10:CU$107,OFFSET('6. Patients'!$TI$9,1,MATCH($D45,'6. Patients'!$TJ$9:$UC$9,0),ROWS('6. Patients'!EH$10:EH$107))),0))+
IFERROR(VLOOKUP($D45,$H$116:$L$146,COLUMNS($H$115:$J$115)-1+AB$7,0)*$E45*$F45*'1. General Inputs'!$J$25,0),0),0)</f>
        <v>0</v>
      </c>
      <c r="AC45" s="775">
        <f ca="1">ROUNDDOWN(IFERROR($F45*$E45*CHOOSE(AC$7,
IFERROR(SUMPRODUCT('6. Patients'!CV$10:CV$107,OFFSET('6. Patients'!$DN$9,1,MATCH($D45,'6. Patients'!$DO$9:$FL$9,0),ROWS('6. Patients'!EI$10:EI$107))),0)+
IFERROR(SUMPRODUCT('6. Patients'!CV$10:CV$107,OFFSET('6. Patients'!$FM$9,1,MATCH($D45,'6. Patients'!$FN$9:$GG$9,0),ROWS('6. Patients'!EI$10:EI$107))),0)+
IFERROR(SUMPRODUCT('6. Patients'!CV$10:CV$107,OFFSET('6. Patients'!$GH$9,1,MATCH($D45,'6. Patients'!$GI$9:$IF$9,0),ROWS('6. Patients'!EI$10:EI$107))),0)+
IFERROR(SUMPRODUCT('6. Patients'!CV$10:CV$107,OFFSET('6. Patients'!$IG$9,1,MATCH($D45,'6. Patients'!$IH$9:$JA$9,0),ROWS('6. Patients'!EI$10:EI$107))),0),
IFERROR(SUMPRODUCT('6. Patients'!CV$10:CV$107,OFFSET('6. Patients'!$JB$9,1,MATCH($D45,'6. Patients'!$JC$9:$KZ$9,0),ROWS('6. Patients'!EI$10:EI$107))),0)+
IFERROR(SUMPRODUCT('6. Patients'!CV$10:CV$107,OFFSET('6. Patients'!$LA$9,1,MATCH($D45,'6. Patients'!$LB$9:$LU$9,0),ROWS('6. Patients'!EI$10:EI$107))),0)+
IFERROR(SUMPRODUCT('6. Patients'!CV$10:CV$107,OFFSET('6. Patients'!$LV$9,1,MATCH($D45,'6. Patients'!$LW$9:$NT$9,0),ROWS('6. Patients'!EI$10:EI$107))),0)+
IFERROR(SUMPRODUCT('6. Patients'!CV$10:CV$107,OFFSET('6. Patients'!$NU$9,1,MATCH($D45,'6. Patients'!$NV$9:$OO$9,0),ROWS('6. Patients'!EI$10:EI$107))),0),
IFERROR(SUMPRODUCT('6. Patients'!CV$10:CV$107,OFFSET('6. Patients'!$OP$9,1,MATCH($D45,'6. Patients'!$OQ$9:$QN$9,0),ROWS('6. Patients'!EI$10:EI$107))),0)+
IFERROR(SUMPRODUCT('6. Patients'!CV$10:CV$107,OFFSET('6. Patients'!$QO$9,1,MATCH($D45,'6. Patients'!$QP$9:$RI$9,0),ROWS('6. Patients'!EI$10:EI$107))),0)+
IFERROR(SUMPRODUCT('6. Patients'!CV$10:CV$107,OFFSET('6. Patients'!$RJ$9,1,MATCH($D45,'6. Patients'!$RK$9:$TH$9,0),ROWS('6. Patients'!EI$10:EI$107))),0)+
IFERROR(SUMPRODUCT('6. Patients'!CV$10:CV$107,OFFSET('6. Patients'!$TI$9,1,MATCH($D45,'6. Patients'!$TJ$9:$UC$9,0),ROWS('6. Patients'!EI$10:EI$107))),0))+
IFERROR(VLOOKUP($D45,$H$116:$L$146,COLUMNS($H$115:$J$115)-1+AC$7,0)*$E45*$F45*'1. General Inputs'!$J$25,0),0),0)</f>
        <v>0</v>
      </c>
      <c r="AD45" s="775">
        <f ca="1">ROUNDDOWN(IFERROR($F45*$E45*CHOOSE(AD$7,
IFERROR(SUMPRODUCT('6. Patients'!CW$10:CW$107,OFFSET('6. Patients'!$DN$9,1,MATCH($D45,'6. Patients'!$DO$9:$FL$9,0),ROWS('6. Patients'!EJ$10:EJ$107))),0)+
IFERROR(SUMPRODUCT('6. Patients'!CW$10:CW$107,OFFSET('6. Patients'!$FM$9,1,MATCH($D45,'6. Patients'!$FN$9:$GG$9,0),ROWS('6. Patients'!EJ$10:EJ$107))),0)+
IFERROR(SUMPRODUCT('6. Patients'!CW$10:CW$107,OFFSET('6. Patients'!$GH$9,1,MATCH($D45,'6. Patients'!$GI$9:$IF$9,0),ROWS('6. Patients'!EJ$10:EJ$107))),0)+
IFERROR(SUMPRODUCT('6. Patients'!CW$10:CW$107,OFFSET('6. Patients'!$IG$9,1,MATCH($D45,'6. Patients'!$IH$9:$JA$9,0),ROWS('6. Patients'!EJ$10:EJ$107))),0),
IFERROR(SUMPRODUCT('6. Patients'!CW$10:CW$107,OFFSET('6. Patients'!$JB$9,1,MATCH($D45,'6. Patients'!$JC$9:$KZ$9,0),ROWS('6. Patients'!EJ$10:EJ$107))),0)+
IFERROR(SUMPRODUCT('6. Patients'!CW$10:CW$107,OFFSET('6. Patients'!$LA$9,1,MATCH($D45,'6. Patients'!$LB$9:$LU$9,0),ROWS('6. Patients'!EJ$10:EJ$107))),0)+
IFERROR(SUMPRODUCT('6. Patients'!CW$10:CW$107,OFFSET('6. Patients'!$LV$9,1,MATCH($D45,'6. Patients'!$LW$9:$NT$9,0),ROWS('6. Patients'!EJ$10:EJ$107))),0)+
IFERROR(SUMPRODUCT('6. Patients'!CW$10:CW$107,OFFSET('6. Patients'!$NU$9,1,MATCH($D45,'6. Patients'!$NV$9:$OO$9,0),ROWS('6. Patients'!EJ$10:EJ$107))),0),
IFERROR(SUMPRODUCT('6. Patients'!CW$10:CW$107,OFFSET('6. Patients'!$OP$9,1,MATCH($D45,'6. Patients'!$OQ$9:$QN$9,0),ROWS('6. Patients'!EJ$10:EJ$107))),0)+
IFERROR(SUMPRODUCT('6. Patients'!CW$10:CW$107,OFFSET('6. Patients'!$QO$9,1,MATCH($D45,'6. Patients'!$QP$9:$RI$9,0),ROWS('6. Patients'!EJ$10:EJ$107))),0)+
IFERROR(SUMPRODUCT('6. Patients'!CW$10:CW$107,OFFSET('6. Patients'!$RJ$9,1,MATCH($D45,'6. Patients'!$RK$9:$TH$9,0),ROWS('6. Patients'!EJ$10:EJ$107))),0)+
IFERROR(SUMPRODUCT('6. Patients'!CW$10:CW$107,OFFSET('6. Patients'!$TI$9,1,MATCH($D45,'6. Patients'!$TJ$9:$UC$9,0),ROWS('6. Patients'!EJ$10:EJ$107))),0))+
IFERROR(VLOOKUP($D45,$H$116:$L$146,COLUMNS($H$115:$J$115)-1+AD$7,0)*$E45*$F45*'1. General Inputs'!$J$25,0),0),0)</f>
        <v>0</v>
      </c>
      <c r="AE45" s="775">
        <f ca="1">ROUNDDOWN(IFERROR($F45*$E45*CHOOSE(AE$7,
IFERROR(SUMPRODUCT('6. Patients'!CX$10:CX$107,OFFSET('6. Patients'!$DN$9,1,MATCH($D45,'6. Patients'!$DO$9:$FL$9,0),ROWS('6. Patients'!EK$10:EK$107))),0)+
IFERROR(SUMPRODUCT('6. Patients'!CX$10:CX$107,OFFSET('6. Patients'!$FM$9,1,MATCH($D45,'6. Patients'!$FN$9:$GG$9,0),ROWS('6. Patients'!EK$10:EK$107))),0)+
IFERROR(SUMPRODUCT('6. Patients'!CX$10:CX$107,OFFSET('6. Patients'!$GH$9,1,MATCH($D45,'6. Patients'!$GI$9:$IF$9,0),ROWS('6. Patients'!EK$10:EK$107))),0)+
IFERROR(SUMPRODUCT('6. Patients'!CX$10:CX$107,OFFSET('6. Patients'!$IG$9,1,MATCH($D45,'6. Patients'!$IH$9:$JA$9,0),ROWS('6. Patients'!EK$10:EK$107))),0),
IFERROR(SUMPRODUCT('6. Patients'!CX$10:CX$107,OFFSET('6. Patients'!$JB$9,1,MATCH($D45,'6. Patients'!$JC$9:$KZ$9,0),ROWS('6. Patients'!EK$10:EK$107))),0)+
IFERROR(SUMPRODUCT('6. Patients'!CX$10:CX$107,OFFSET('6. Patients'!$LA$9,1,MATCH($D45,'6. Patients'!$LB$9:$LU$9,0),ROWS('6. Patients'!EK$10:EK$107))),0)+
IFERROR(SUMPRODUCT('6. Patients'!CX$10:CX$107,OFFSET('6. Patients'!$LV$9,1,MATCH($D45,'6. Patients'!$LW$9:$NT$9,0),ROWS('6. Patients'!EK$10:EK$107))),0)+
IFERROR(SUMPRODUCT('6. Patients'!CX$10:CX$107,OFFSET('6. Patients'!$NU$9,1,MATCH($D45,'6. Patients'!$NV$9:$OO$9,0),ROWS('6. Patients'!EK$10:EK$107))),0),
IFERROR(SUMPRODUCT('6. Patients'!CX$10:CX$107,OFFSET('6. Patients'!$OP$9,1,MATCH($D45,'6. Patients'!$OQ$9:$QN$9,0),ROWS('6. Patients'!EK$10:EK$107))),0)+
IFERROR(SUMPRODUCT('6. Patients'!CX$10:CX$107,OFFSET('6. Patients'!$QO$9,1,MATCH($D45,'6. Patients'!$QP$9:$RI$9,0),ROWS('6. Patients'!EK$10:EK$107))),0)+
IFERROR(SUMPRODUCT('6. Patients'!CX$10:CX$107,OFFSET('6. Patients'!$RJ$9,1,MATCH($D45,'6. Patients'!$RK$9:$TH$9,0),ROWS('6. Patients'!EK$10:EK$107))),0)+
IFERROR(SUMPRODUCT('6. Patients'!CX$10:CX$107,OFFSET('6. Patients'!$TI$9,1,MATCH($D45,'6. Patients'!$TJ$9:$UC$9,0),ROWS('6. Patients'!EK$10:EK$107))),0))+
IFERROR(VLOOKUP($D45,$H$116:$L$146,COLUMNS($H$115:$J$115)-1+AE$7,0)*$E45*$F45*'1. General Inputs'!$J$25,0),0),0)</f>
        <v>0</v>
      </c>
      <c r="AF45" s="775">
        <f ca="1">ROUNDDOWN(IFERROR($F45*$E45*CHOOSE(AF$7,
IFERROR(SUMPRODUCT('6. Patients'!CY$10:CY$107,OFFSET('6. Patients'!$DN$9,1,MATCH($D45,'6. Patients'!$DO$9:$FL$9,0),ROWS('6. Patients'!EL$10:EL$107))),0)+
IFERROR(SUMPRODUCT('6. Patients'!CY$10:CY$107,OFFSET('6. Patients'!$FM$9,1,MATCH($D45,'6. Patients'!$FN$9:$GG$9,0),ROWS('6. Patients'!EL$10:EL$107))),0)+
IFERROR(SUMPRODUCT('6. Patients'!CY$10:CY$107,OFFSET('6. Patients'!$GH$9,1,MATCH($D45,'6. Patients'!$GI$9:$IF$9,0),ROWS('6. Patients'!EL$10:EL$107))),0)+
IFERROR(SUMPRODUCT('6. Patients'!CY$10:CY$107,OFFSET('6. Patients'!$IG$9,1,MATCH($D45,'6. Patients'!$IH$9:$JA$9,0),ROWS('6. Patients'!EL$10:EL$107))),0),
IFERROR(SUMPRODUCT('6. Patients'!CY$10:CY$107,OFFSET('6. Patients'!$JB$9,1,MATCH($D45,'6. Patients'!$JC$9:$KZ$9,0),ROWS('6. Patients'!EL$10:EL$107))),0)+
IFERROR(SUMPRODUCT('6. Patients'!CY$10:CY$107,OFFSET('6. Patients'!$LA$9,1,MATCH($D45,'6. Patients'!$LB$9:$LU$9,0),ROWS('6. Patients'!EL$10:EL$107))),0)+
IFERROR(SUMPRODUCT('6. Patients'!CY$10:CY$107,OFFSET('6. Patients'!$LV$9,1,MATCH($D45,'6. Patients'!$LW$9:$NT$9,0),ROWS('6. Patients'!EL$10:EL$107))),0)+
IFERROR(SUMPRODUCT('6. Patients'!CY$10:CY$107,OFFSET('6. Patients'!$NU$9,1,MATCH($D45,'6. Patients'!$NV$9:$OO$9,0),ROWS('6. Patients'!EL$10:EL$107))),0),
IFERROR(SUMPRODUCT('6. Patients'!CY$10:CY$107,OFFSET('6. Patients'!$OP$9,1,MATCH($D45,'6. Patients'!$OQ$9:$QN$9,0),ROWS('6. Patients'!EL$10:EL$107))),0)+
IFERROR(SUMPRODUCT('6. Patients'!CY$10:CY$107,OFFSET('6. Patients'!$QO$9,1,MATCH($D45,'6. Patients'!$QP$9:$RI$9,0),ROWS('6. Patients'!EL$10:EL$107))),0)+
IFERROR(SUMPRODUCT('6. Patients'!CY$10:CY$107,OFFSET('6. Patients'!$RJ$9,1,MATCH($D45,'6. Patients'!$RK$9:$TH$9,0),ROWS('6. Patients'!EL$10:EL$107))),0)+
IFERROR(SUMPRODUCT('6. Patients'!CY$10:CY$107,OFFSET('6. Patients'!$TI$9,1,MATCH($D45,'6. Patients'!$TJ$9:$UC$9,0),ROWS('6. Patients'!EL$10:EL$107))),0))+
IFERROR(VLOOKUP($D45,$H$116:$L$146,COLUMNS($H$115:$J$115)-1+AF$7,0)*$E45*$F45*'1. General Inputs'!$J$25,0),0),0)</f>
        <v>0</v>
      </c>
      <c r="AG45" s="775">
        <f ca="1">ROUNDDOWN(IFERROR($F45*$E45*CHOOSE(AG$7,
IFERROR(SUMPRODUCT('6. Patients'!CZ$10:CZ$107,OFFSET('6. Patients'!$DN$9,1,MATCH($D45,'6. Patients'!$DO$9:$FL$9,0),ROWS('6. Patients'!EM$10:EM$107))),0)+
IFERROR(SUMPRODUCT('6. Patients'!CZ$10:CZ$107,OFFSET('6. Patients'!$FM$9,1,MATCH($D45,'6. Patients'!$FN$9:$GG$9,0),ROWS('6. Patients'!EM$10:EM$107))),0)+
IFERROR(SUMPRODUCT('6. Patients'!CZ$10:CZ$107,OFFSET('6. Patients'!$GH$9,1,MATCH($D45,'6. Patients'!$GI$9:$IF$9,0),ROWS('6. Patients'!EM$10:EM$107))),0)+
IFERROR(SUMPRODUCT('6. Patients'!CZ$10:CZ$107,OFFSET('6. Patients'!$IG$9,1,MATCH($D45,'6. Patients'!$IH$9:$JA$9,0),ROWS('6. Patients'!EM$10:EM$107))),0),
IFERROR(SUMPRODUCT('6. Patients'!CZ$10:CZ$107,OFFSET('6. Patients'!$JB$9,1,MATCH($D45,'6. Patients'!$JC$9:$KZ$9,0),ROWS('6. Patients'!EM$10:EM$107))),0)+
IFERROR(SUMPRODUCT('6. Patients'!CZ$10:CZ$107,OFFSET('6. Patients'!$LA$9,1,MATCH($D45,'6. Patients'!$LB$9:$LU$9,0),ROWS('6. Patients'!EM$10:EM$107))),0)+
IFERROR(SUMPRODUCT('6. Patients'!CZ$10:CZ$107,OFFSET('6. Patients'!$LV$9,1,MATCH($D45,'6. Patients'!$LW$9:$NT$9,0),ROWS('6. Patients'!EM$10:EM$107))),0)+
IFERROR(SUMPRODUCT('6. Patients'!CZ$10:CZ$107,OFFSET('6. Patients'!$NU$9,1,MATCH($D45,'6. Patients'!$NV$9:$OO$9,0),ROWS('6. Patients'!EM$10:EM$107))),0),
IFERROR(SUMPRODUCT('6. Patients'!CZ$10:CZ$107,OFFSET('6. Patients'!$OP$9,1,MATCH($D45,'6. Patients'!$OQ$9:$QN$9,0),ROWS('6. Patients'!EM$10:EM$107))),0)+
IFERROR(SUMPRODUCT('6. Patients'!CZ$10:CZ$107,OFFSET('6. Patients'!$QO$9,1,MATCH($D45,'6. Patients'!$QP$9:$RI$9,0),ROWS('6. Patients'!EM$10:EM$107))),0)+
IFERROR(SUMPRODUCT('6. Patients'!CZ$10:CZ$107,OFFSET('6. Patients'!$RJ$9,1,MATCH($D45,'6. Patients'!$RK$9:$TH$9,0),ROWS('6. Patients'!EM$10:EM$107))),0)+
IFERROR(SUMPRODUCT('6. Patients'!CZ$10:CZ$107,OFFSET('6. Patients'!$TI$9,1,MATCH($D45,'6. Patients'!$TJ$9:$UC$9,0),ROWS('6. Patients'!EM$10:EM$107))),0))+
IFERROR(VLOOKUP($D45,$H$116:$L$146,COLUMNS($H$115:$J$115)-1+AG$7,0)*$E45*$F45*'1. General Inputs'!$J$25,0),0),0)</f>
        <v>0</v>
      </c>
      <c r="AH45" s="775">
        <f ca="1">ROUNDDOWN(IFERROR($F45*$E45*CHOOSE(AH$7,
IFERROR(SUMPRODUCT('6. Patients'!DA$10:DA$107,OFFSET('6. Patients'!$DN$9,1,MATCH($D45,'6. Patients'!$DO$9:$FL$9,0),ROWS('6. Patients'!EN$10:EN$107))),0)+
IFERROR(SUMPRODUCT('6. Patients'!DA$10:DA$107,OFFSET('6. Patients'!$FM$9,1,MATCH($D45,'6. Patients'!$FN$9:$GG$9,0),ROWS('6. Patients'!EN$10:EN$107))),0)+
IFERROR(SUMPRODUCT('6. Patients'!DA$10:DA$107,OFFSET('6. Patients'!$GH$9,1,MATCH($D45,'6. Patients'!$GI$9:$IF$9,0),ROWS('6. Patients'!EN$10:EN$107))),0)+
IFERROR(SUMPRODUCT('6. Patients'!DA$10:DA$107,OFFSET('6. Patients'!$IG$9,1,MATCH($D45,'6. Patients'!$IH$9:$JA$9,0),ROWS('6. Patients'!EN$10:EN$107))),0),
IFERROR(SUMPRODUCT('6. Patients'!DA$10:DA$107,OFFSET('6. Patients'!$JB$9,1,MATCH($D45,'6. Patients'!$JC$9:$KZ$9,0),ROWS('6. Patients'!EN$10:EN$107))),0)+
IFERROR(SUMPRODUCT('6. Patients'!DA$10:DA$107,OFFSET('6. Patients'!$LA$9,1,MATCH($D45,'6. Patients'!$LB$9:$LU$9,0),ROWS('6. Patients'!EN$10:EN$107))),0)+
IFERROR(SUMPRODUCT('6. Patients'!DA$10:DA$107,OFFSET('6. Patients'!$LV$9,1,MATCH($D45,'6. Patients'!$LW$9:$NT$9,0),ROWS('6. Patients'!EN$10:EN$107))),0)+
IFERROR(SUMPRODUCT('6. Patients'!DA$10:DA$107,OFFSET('6. Patients'!$NU$9,1,MATCH($D45,'6. Patients'!$NV$9:$OO$9,0),ROWS('6. Patients'!EN$10:EN$107))),0),
IFERROR(SUMPRODUCT('6. Patients'!DA$10:DA$107,OFFSET('6. Patients'!$OP$9,1,MATCH($D45,'6. Patients'!$OQ$9:$QN$9,0),ROWS('6. Patients'!EN$10:EN$107))),0)+
IFERROR(SUMPRODUCT('6. Patients'!DA$10:DA$107,OFFSET('6. Patients'!$QO$9,1,MATCH($D45,'6. Patients'!$QP$9:$RI$9,0),ROWS('6. Patients'!EN$10:EN$107))),0)+
IFERROR(SUMPRODUCT('6. Patients'!DA$10:DA$107,OFFSET('6. Patients'!$RJ$9,1,MATCH($D45,'6. Patients'!$RK$9:$TH$9,0),ROWS('6. Patients'!EN$10:EN$107))),0)+
IFERROR(SUMPRODUCT('6. Patients'!DA$10:DA$107,OFFSET('6. Patients'!$TI$9,1,MATCH($D45,'6. Patients'!$TJ$9:$UC$9,0),ROWS('6. Patients'!EN$10:EN$107))),0))+
IFERROR(VLOOKUP($D45,$H$116:$L$146,COLUMNS($H$115:$J$115)-1+AH$7,0)*$E45*$F45*'1. General Inputs'!$J$25,0),0),0)</f>
        <v>0</v>
      </c>
      <c r="AI45" s="775">
        <f ca="1">ROUNDDOWN(IFERROR($F45*$E45*CHOOSE(AI$7,
IFERROR(SUMPRODUCT('6. Patients'!DB$10:DB$107,OFFSET('6. Patients'!$DN$9,1,MATCH($D45,'6. Patients'!$DO$9:$FL$9,0),ROWS('6. Patients'!EO$10:EO$107))),0)+
IFERROR(SUMPRODUCT('6. Patients'!DB$10:DB$107,OFFSET('6. Patients'!$FM$9,1,MATCH($D45,'6. Patients'!$FN$9:$GG$9,0),ROWS('6. Patients'!EO$10:EO$107))),0)+
IFERROR(SUMPRODUCT('6. Patients'!DB$10:DB$107,OFFSET('6. Patients'!$GH$9,1,MATCH($D45,'6. Patients'!$GI$9:$IF$9,0),ROWS('6. Patients'!EO$10:EO$107))),0)+
IFERROR(SUMPRODUCT('6. Patients'!DB$10:DB$107,OFFSET('6. Patients'!$IG$9,1,MATCH($D45,'6. Patients'!$IH$9:$JA$9,0),ROWS('6. Patients'!EO$10:EO$107))),0),
IFERROR(SUMPRODUCT('6. Patients'!DB$10:DB$107,OFFSET('6. Patients'!$JB$9,1,MATCH($D45,'6. Patients'!$JC$9:$KZ$9,0),ROWS('6. Patients'!EO$10:EO$107))),0)+
IFERROR(SUMPRODUCT('6. Patients'!DB$10:DB$107,OFFSET('6. Patients'!$LA$9,1,MATCH($D45,'6. Patients'!$LB$9:$LU$9,0),ROWS('6. Patients'!EO$10:EO$107))),0)+
IFERROR(SUMPRODUCT('6. Patients'!DB$10:DB$107,OFFSET('6. Patients'!$LV$9,1,MATCH($D45,'6. Patients'!$LW$9:$NT$9,0),ROWS('6. Patients'!EO$10:EO$107))),0)+
IFERROR(SUMPRODUCT('6. Patients'!DB$10:DB$107,OFFSET('6. Patients'!$NU$9,1,MATCH($D45,'6. Patients'!$NV$9:$OO$9,0),ROWS('6. Patients'!EO$10:EO$107))),0),
IFERROR(SUMPRODUCT('6. Patients'!DB$10:DB$107,OFFSET('6. Patients'!$OP$9,1,MATCH($D45,'6. Patients'!$OQ$9:$QN$9,0),ROWS('6. Patients'!EO$10:EO$107))),0)+
IFERROR(SUMPRODUCT('6. Patients'!DB$10:DB$107,OFFSET('6. Patients'!$QO$9,1,MATCH($D45,'6. Patients'!$QP$9:$RI$9,0),ROWS('6. Patients'!EO$10:EO$107))),0)+
IFERROR(SUMPRODUCT('6. Patients'!DB$10:DB$107,OFFSET('6. Patients'!$RJ$9,1,MATCH($D45,'6. Patients'!$RK$9:$TH$9,0),ROWS('6. Patients'!EO$10:EO$107))),0)+
IFERROR(SUMPRODUCT('6. Patients'!DB$10:DB$107,OFFSET('6. Patients'!$TI$9,1,MATCH($D45,'6. Patients'!$TJ$9:$UC$9,0),ROWS('6. Patients'!EO$10:EO$107))),0))+
IFERROR(VLOOKUP($D45,$H$116:$L$146,COLUMNS($H$115:$J$115)-1+AI$7,0)*$E45*$F45*'1. General Inputs'!$J$25,0),0),0)</f>
        <v>0</v>
      </c>
      <c r="AJ45" s="775">
        <f ca="1">ROUNDDOWN(IFERROR($F45*$E45*CHOOSE(AJ$7,
IFERROR(SUMPRODUCT('6. Patients'!DC$10:DC$107,OFFSET('6. Patients'!$DN$9,1,MATCH($D45,'6. Patients'!$DO$9:$FL$9,0),ROWS('6. Patients'!EP$10:EP$107))),0)+
IFERROR(SUMPRODUCT('6. Patients'!DC$10:DC$107,OFFSET('6. Patients'!$FM$9,1,MATCH($D45,'6. Patients'!$FN$9:$GG$9,0),ROWS('6. Patients'!EP$10:EP$107))),0)+
IFERROR(SUMPRODUCT('6. Patients'!DC$10:DC$107,OFFSET('6. Patients'!$GH$9,1,MATCH($D45,'6. Patients'!$GI$9:$IF$9,0),ROWS('6. Patients'!EP$10:EP$107))),0)+
IFERROR(SUMPRODUCT('6. Patients'!DC$10:DC$107,OFFSET('6. Patients'!$IG$9,1,MATCH($D45,'6. Patients'!$IH$9:$JA$9,0),ROWS('6. Patients'!EP$10:EP$107))),0),
IFERROR(SUMPRODUCT('6. Patients'!DC$10:DC$107,OFFSET('6. Patients'!$JB$9,1,MATCH($D45,'6. Patients'!$JC$9:$KZ$9,0),ROWS('6. Patients'!EP$10:EP$107))),0)+
IFERROR(SUMPRODUCT('6. Patients'!DC$10:DC$107,OFFSET('6. Patients'!$LA$9,1,MATCH($D45,'6. Patients'!$LB$9:$LU$9,0),ROWS('6. Patients'!EP$10:EP$107))),0)+
IFERROR(SUMPRODUCT('6. Patients'!DC$10:DC$107,OFFSET('6. Patients'!$LV$9,1,MATCH($D45,'6. Patients'!$LW$9:$NT$9,0),ROWS('6. Patients'!EP$10:EP$107))),0)+
IFERROR(SUMPRODUCT('6. Patients'!DC$10:DC$107,OFFSET('6. Patients'!$NU$9,1,MATCH($D45,'6. Patients'!$NV$9:$OO$9,0),ROWS('6. Patients'!EP$10:EP$107))),0),
IFERROR(SUMPRODUCT('6. Patients'!DC$10:DC$107,OFFSET('6. Patients'!$OP$9,1,MATCH($D45,'6. Patients'!$OQ$9:$QN$9,0),ROWS('6. Patients'!EP$10:EP$107))),0)+
IFERROR(SUMPRODUCT('6. Patients'!DC$10:DC$107,OFFSET('6. Patients'!$QO$9,1,MATCH($D45,'6. Patients'!$QP$9:$RI$9,0),ROWS('6. Patients'!EP$10:EP$107))),0)+
IFERROR(SUMPRODUCT('6. Patients'!DC$10:DC$107,OFFSET('6. Patients'!$RJ$9,1,MATCH($D45,'6. Patients'!$RK$9:$TH$9,0),ROWS('6. Patients'!EP$10:EP$107))),0)+
IFERROR(SUMPRODUCT('6. Patients'!DC$10:DC$107,OFFSET('6. Patients'!$TI$9,1,MATCH($D45,'6. Patients'!$TJ$9:$UC$9,0),ROWS('6. Patients'!EP$10:EP$107))),0))+
IFERROR(VLOOKUP($D45,$H$116:$L$146,COLUMNS($H$115:$J$115)-1+AJ$7,0)*$E45*$F45*'1. General Inputs'!$J$25,0),0),0)</f>
        <v>0</v>
      </c>
      <c r="AK45" s="775">
        <f ca="1">ROUNDDOWN(IFERROR($F45*$E45*CHOOSE(AK$7,
IFERROR(SUMPRODUCT('6. Patients'!DD$10:DD$107,OFFSET('6. Patients'!$DN$9,1,MATCH($D45,'6. Patients'!$DO$9:$FL$9,0),ROWS('6. Patients'!EQ$10:EQ$107))),0)+
IFERROR(SUMPRODUCT('6. Patients'!DD$10:DD$107,OFFSET('6. Patients'!$FM$9,1,MATCH($D45,'6. Patients'!$FN$9:$GG$9,0),ROWS('6. Patients'!EQ$10:EQ$107))),0)+
IFERROR(SUMPRODUCT('6. Patients'!DD$10:DD$107,OFFSET('6. Patients'!$GH$9,1,MATCH($D45,'6. Patients'!$GI$9:$IF$9,0),ROWS('6. Patients'!EQ$10:EQ$107))),0)+
IFERROR(SUMPRODUCT('6. Patients'!DD$10:DD$107,OFFSET('6. Patients'!$IG$9,1,MATCH($D45,'6. Patients'!$IH$9:$JA$9,0),ROWS('6. Patients'!EQ$10:EQ$107))),0),
IFERROR(SUMPRODUCT('6. Patients'!DD$10:DD$107,OFFSET('6. Patients'!$JB$9,1,MATCH($D45,'6. Patients'!$JC$9:$KZ$9,0),ROWS('6. Patients'!EQ$10:EQ$107))),0)+
IFERROR(SUMPRODUCT('6. Patients'!DD$10:DD$107,OFFSET('6. Patients'!$LA$9,1,MATCH($D45,'6. Patients'!$LB$9:$LU$9,0),ROWS('6. Patients'!EQ$10:EQ$107))),0)+
IFERROR(SUMPRODUCT('6. Patients'!DD$10:DD$107,OFFSET('6. Patients'!$LV$9,1,MATCH($D45,'6. Patients'!$LW$9:$NT$9,0),ROWS('6. Patients'!EQ$10:EQ$107))),0)+
IFERROR(SUMPRODUCT('6. Patients'!DD$10:DD$107,OFFSET('6. Patients'!$NU$9,1,MATCH($D45,'6. Patients'!$NV$9:$OO$9,0),ROWS('6. Patients'!EQ$10:EQ$107))),0),
IFERROR(SUMPRODUCT('6. Patients'!DD$10:DD$107,OFFSET('6. Patients'!$OP$9,1,MATCH($D45,'6. Patients'!$OQ$9:$QN$9,0),ROWS('6. Patients'!EQ$10:EQ$107))),0)+
IFERROR(SUMPRODUCT('6. Patients'!DD$10:DD$107,OFFSET('6. Patients'!$QO$9,1,MATCH($D45,'6. Patients'!$QP$9:$RI$9,0),ROWS('6. Patients'!EQ$10:EQ$107))),0)+
IFERROR(SUMPRODUCT('6. Patients'!DD$10:DD$107,OFFSET('6. Patients'!$RJ$9,1,MATCH($D45,'6. Patients'!$RK$9:$TH$9,0),ROWS('6. Patients'!EQ$10:EQ$107))),0)+
IFERROR(SUMPRODUCT('6. Patients'!DD$10:DD$107,OFFSET('6. Patients'!$TI$9,1,MATCH($D45,'6. Patients'!$TJ$9:$UC$9,0),ROWS('6. Patients'!EQ$10:EQ$107))),0))+
IFERROR(VLOOKUP($D45,$H$116:$L$146,COLUMNS($H$115:$J$115)-1+AK$7,0)*$E45*$F45*'1. General Inputs'!$J$25,0),0),0)</f>
        <v>0</v>
      </c>
      <c r="AL45" s="775">
        <f ca="1">ROUNDDOWN(IFERROR($F45*$E45*CHOOSE(AL$7,
IFERROR(SUMPRODUCT('6. Patients'!DE$10:DE$107,OFFSET('6. Patients'!$DN$9,1,MATCH($D45,'6. Patients'!$DO$9:$FL$9,0),ROWS('6. Patients'!ER$10:ER$107))),0)+
IFERROR(SUMPRODUCT('6. Patients'!DE$10:DE$107,OFFSET('6. Patients'!$FM$9,1,MATCH($D45,'6. Patients'!$FN$9:$GG$9,0),ROWS('6. Patients'!ER$10:ER$107))),0)+
IFERROR(SUMPRODUCT('6. Patients'!DE$10:DE$107,OFFSET('6. Patients'!$GH$9,1,MATCH($D45,'6. Patients'!$GI$9:$IF$9,0),ROWS('6. Patients'!ER$10:ER$107))),0)+
IFERROR(SUMPRODUCT('6. Patients'!DE$10:DE$107,OFFSET('6. Patients'!$IG$9,1,MATCH($D45,'6. Patients'!$IH$9:$JA$9,0),ROWS('6. Patients'!ER$10:ER$107))),0),
IFERROR(SUMPRODUCT('6. Patients'!DE$10:DE$107,OFFSET('6. Patients'!$JB$9,1,MATCH($D45,'6. Patients'!$JC$9:$KZ$9,0),ROWS('6. Patients'!ER$10:ER$107))),0)+
IFERROR(SUMPRODUCT('6. Patients'!DE$10:DE$107,OFFSET('6. Patients'!$LA$9,1,MATCH($D45,'6. Patients'!$LB$9:$LU$9,0),ROWS('6. Patients'!ER$10:ER$107))),0)+
IFERROR(SUMPRODUCT('6. Patients'!DE$10:DE$107,OFFSET('6. Patients'!$LV$9,1,MATCH($D45,'6. Patients'!$LW$9:$NT$9,0),ROWS('6. Patients'!ER$10:ER$107))),0)+
IFERROR(SUMPRODUCT('6. Patients'!DE$10:DE$107,OFFSET('6. Patients'!$NU$9,1,MATCH($D45,'6. Patients'!$NV$9:$OO$9,0),ROWS('6. Patients'!ER$10:ER$107))),0),
IFERROR(SUMPRODUCT('6. Patients'!DE$10:DE$107,OFFSET('6. Patients'!$OP$9,1,MATCH($D45,'6. Patients'!$OQ$9:$QN$9,0),ROWS('6. Patients'!ER$10:ER$107))),0)+
IFERROR(SUMPRODUCT('6. Patients'!DE$10:DE$107,OFFSET('6. Patients'!$QO$9,1,MATCH($D45,'6. Patients'!$QP$9:$RI$9,0),ROWS('6. Patients'!ER$10:ER$107))),0)+
IFERROR(SUMPRODUCT('6. Patients'!DE$10:DE$107,OFFSET('6. Patients'!$RJ$9,1,MATCH($D45,'6. Patients'!$RK$9:$TH$9,0),ROWS('6. Patients'!ER$10:ER$107))),0)+
IFERROR(SUMPRODUCT('6. Patients'!DE$10:DE$107,OFFSET('6. Patients'!$TI$9,1,MATCH($D45,'6. Patients'!$TJ$9:$UC$9,0),ROWS('6. Patients'!ER$10:ER$107))),0))+
IFERROR(VLOOKUP($D45,$H$116:$L$146,COLUMNS($H$115:$J$115)-1+AL$7,0)*$E45*$F45*'1. General Inputs'!$J$25,0),0),0)</f>
        <v>0</v>
      </c>
      <c r="AM45" s="775">
        <f ca="1">ROUNDDOWN(IFERROR($F45*$E45*CHOOSE(AM$7,
IFERROR(SUMPRODUCT('6. Patients'!DF$10:DF$107,OFFSET('6. Patients'!$DN$9,1,MATCH($D45,'6. Patients'!$DO$9:$FL$9,0),ROWS('6. Patients'!ES$10:ES$107))),0)+
IFERROR(SUMPRODUCT('6. Patients'!DF$10:DF$107,OFFSET('6. Patients'!$FM$9,1,MATCH($D45,'6. Patients'!$FN$9:$GG$9,0),ROWS('6. Patients'!ES$10:ES$107))),0)+
IFERROR(SUMPRODUCT('6. Patients'!DF$10:DF$107,OFFSET('6. Patients'!$GH$9,1,MATCH($D45,'6. Patients'!$GI$9:$IF$9,0),ROWS('6. Patients'!ES$10:ES$107))),0)+
IFERROR(SUMPRODUCT('6. Patients'!DF$10:DF$107,OFFSET('6. Patients'!$IG$9,1,MATCH($D45,'6. Patients'!$IH$9:$JA$9,0),ROWS('6. Patients'!ES$10:ES$107))),0),
IFERROR(SUMPRODUCT('6. Patients'!DF$10:DF$107,OFFSET('6. Patients'!$JB$9,1,MATCH($D45,'6. Patients'!$JC$9:$KZ$9,0),ROWS('6. Patients'!ES$10:ES$107))),0)+
IFERROR(SUMPRODUCT('6. Patients'!DF$10:DF$107,OFFSET('6. Patients'!$LA$9,1,MATCH($D45,'6. Patients'!$LB$9:$LU$9,0),ROWS('6. Patients'!ES$10:ES$107))),0)+
IFERROR(SUMPRODUCT('6. Patients'!DF$10:DF$107,OFFSET('6. Patients'!$LV$9,1,MATCH($D45,'6. Patients'!$LW$9:$NT$9,0),ROWS('6. Patients'!ES$10:ES$107))),0)+
IFERROR(SUMPRODUCT('6. Patients'!DF$10:DF$107,OFFSET('6. Patients'!$NU$9,1,MATCH($D45,'6. Patients'!$NV$9:$OO$9,0),ROWS('6. Patients'!ES$10:ES$107))),0),
IFERROR(SUMPRODUCT('6. Patients'!DF$10:DF$107,OFFSET('6. Patients'!$OP$9,1,MATCH($D45,'6. Patients'!$OQ$9:$QN$9,0),ROWS('6. Patients'!ES$10:ES$107))),0)+
IFERROR(SUMPRODUCT('6. Patients'!DF$10:DF$107,OFFSET('6. Patients'!$QO$9,1,MATCH($D45,'6. Patients'!$QP$9:$RI$9,0),ROWS('6. Patients'!ES$10:ES$107))),0)+
IFERROR(SUMPRODUCT('6. Patients'!DF$10:DF$107,OFFSET('6. Patients'!$RJ$9,1,MATCH($D45,'6. Patients'!$RK$9:$TH$9,0),ROWS('6. Patients'!ES$10:ES$107))),0)+
IFERROR(SUMPRODUCT('6. Patients'!DF$10:DF$107,OFFSET('6. Patients'!$TI$9,1,MATCH($D45,'6. Patients'!$TJ$9:$UC$9,0),ROWS('6. Patients'!ES$10:ES$107))),0))+
IFERROR(VLOOKUP($D45,$H$116:$L$146,COLUMNS($H$115:$J$115)-1+AM$7,0)*$E45*$F45*'1. General Inputs'!$J$25,0),0),0)</f>
        <v>0</v>
      </c>
      <c r="AN45" s="775">
        <f ca="1">ROUNDDOWN(IFERROR($F45*$E45*CHOOSE(AN$7,
IFERROR(SUMPRODUCT('6. Patients'!DG$10:DG$107,OFFSET('6. Patients'!$DN$9,1,MATCH($D45,'6. Patients'!$DO$9:$FL$9,0),ROWS('6. Patients'!ET$10:ET$107))),0)+
IFERROR(SUMPRODUCT('6. Patients'!DG$10:DG$107,OFFSET('6. Patients'!$FM$9,1,MATCH($D45,'6. Patients'!$FN$9:$GG$9,0),ROWS('6. Patients'!ET$10:ET$107))),0)+
IFERROR(SUMPRODUCT('6. Patients'!DG$10:DG$107,OFFSET('6. Patients'!$GH$9,1,MATCH($D45,'6. Patients'!$GI$9:$IF$9,0),ROWS('6. Patients'!ET$10:ET$107))),0)+
IFERROR(SUMPRODUCT('6. Patients'!DG$10:DG$107,OFFSET('6. Patients'!$IG$9,1,MATCH($D45,'6. Patients'!$IH$9:$JA$9,0),ROWS('6. Patients'!ET$10:ET$107))),0),
IFERROR(SUMPRODUCT('6. Patients'!DG$10:DG$107,OFFSET('6. Patients'!$JB$9,1,MATCH($D45,'6. Patients'!$JC$9:$KZ$9,0),ROWS('6. Patients'!ET$10:ET$107))),0)+
IFERROR(SUMPRODUCT('6. Patients'!DG$10:DG$107,OFFSET('6. Patients'!$LA$9,1,MATCH($D45,'6. Patients'!$LB$9:$LU$9,0),ROWS('6. Patients'!ET$10:ET$107))),0)+
IFERROR(SUMPRODUCT('6. Patients'!DG$10:DG$107,OFFSET('6. Patients'!$LV$9,1,MATCH($D45,'6. Patients'!$LW$9:$NT$9,0),ROWS('6. Patients'!ET$10:ET$107))),0)+
IFERROR(SUMPRODUCT('6. Patients'!DG$10:DG$107,OFFSET('6. Patients'!$NU$9,1,MATCH($D45,'6. Patients'!$NV$9:$OO$9,0),ROWS('6. Patients'!ET$10:ET$107))),0),
IFERROR(SUMPRODUCT('6. Patients'!DG$10:DG$107,OFFSET('6. Patients'!$OP$9,1,MATCH($D45,'6. Patients'!$OQ$9:$QN$9,0),ROWS('6. Patients'!ET$10:ET$107))),0)+
IFERROR(SUMPRODUCT('6. Patients'!DG$10:DG$107,OFFSET('6. Patients'!$QO$9,1,MATCH($D45,'6. Patients'!$QP$9:$RI$9,0),ROWS('6. Patients'!ET$10:ET$107))),0)+
IFERROR(SUMPRODUCT('6. Patients'!DG$10:DG$107,OFFSET('6. Patients'!$RJ$9,1,MATCH($D45,'6. Patients'!$RK$9:$TH$9,0),ROWS('6. Patients'!ET$10:ET$107))),0)+
IFERROR(SUMPRODUCT('6. Patients'!DG$10:DG$107,OFFSET('6. Patients'!$TI$9,1,MATCH($D45,'6. Patients'!$TJ$9:$UC$9,0),ROWS('6. Patients'!ET$10:ET$107))),0))+
IFERROR(VLOOKUP($D45,$H$116:$L$146,COLUMNS($H$115:$J$115)-1+AN$7,0)*$E45*$F45*'1. General Inputs'!$J$25,0),0),0)</f>
        <v>0</v>
      </c>
      <c r="AO45" s="775">
        <f ca="1">ROUNDDOWN(IFERROR($F45*$E45*CHOOSE(AO$7,
IFERROR(SUMPRODUCT('6. Patients'!DH$10:DH$107,OFFSET('6. Patients'!$DN$9,1,MATCH($D45,'6. Patients'!$DO$9:$FL$9,0),ROWS('6. Patients'!EU$10:EU$107))),0)+
IFERROR(SUMPRODUCT('6. Patients'!DH$10:DH$107,OFFSET('6. Patients'!$FM$9,1,MATCH($D45,'6. Patients'!$FN$9:$GG$9,0),ROWS('6. Patients'!EU$10:EU$107))),0)+
IFERROR(SUMPRODUCT('6. Patients'!DH$10:DH$107,OFFSET('6. Patients'!$GH$9,1,MATCH($D45,'6. Patients'!$GI$9:$IF$9,0),ROWS('6. Patients'!EU$10:EU$107))),0)+
IFERROR(SUMPRODUCT('6. Patients'!DH$10:DH$107,OFFSET('6. Patients'!$IG$9,1,MATCH($D45,'6. Patients'!$IH$9:$JA$9,0),ROWS('6. Patients'!EU$10:EU$107))),0),
IFERROR(SUMPRODUCT('6. Patients'!DH$10:DH$107,OFFSET('6. Patients'!$JB$9,1,MATCH($D45,'6. Patients'!$JC$9:$KZ$9,0),ROWS('6. Patients'!EU$10:EU$107))),0)+
IFERROR(SUMPRODUCT('6. Patients'!DH$10:DH$107,OFFSET('6. Patients'!$LA$9,1,MATCH($D45,'6. Patients'!$LB$9:$LU$9,0),ROWS('6. Patients'!EU$10:EU$107))),0)+
IFERROR(SUMPRODUCT('6. Patients'!DH$10:DH$107,OFFSET('6. Patients'!$LV$9,1,MATCH($D45,'6. Patients'!$LW$9:$NT$9,0),ROWS('6. Patients'!EU$10:EU$107))),0)+
IFERROR(SUMPRODUCT('6. Patients'!DH$10:DH$107,OFFSET('6. Patients'!$NU$9,1,MATCH($D45,'6. Patients'!$NV$9:$OO$9,0),ROWS('6. Patients'!EU$10:EU$107))),0),
IFERROR(SUMPRODUCT('6. Patients'!DH$10:DH$107,OFFSET('6. Patients'!$OP$9,1,MATCH($D45,'6. Patients'!$OQ$9:$QN$9,0),ROWS('6. Patients'!EU$10:EU$107))),0)+
IFERROR(SUMPRODUCT('6. Patients'!DH$10:DH$107,OFFSET('6. Patients'!$QO$9,1,MATCH($D45,'6. Patients'!$QP$9:$RI$9,0),ROWS('6. Patients'!EU$10:EU$107))),0)+
IFERROR(SUMPRODUCT('6. Patients'!DH$10:DH$107,OFFSET('6. Patients'!$RJ$9,1,MATCH($D45,'6. Patients'!$RK$9:$TH$9,0),ROWS('6. Patients'!EU$10:EU$107))),0)+
IFERROR(SUMPRODUCT('6. Patients'!DH$10:DH$107,OFFSET('6. Patients'!$TI$9,1,MATCH($D45,'6. Patients'!$TJ$9:$UC$9,0),ROWS('6. Patients'!EU$10:EU$107))),0))+
IFERROR(VLOOKUP($D45,$H$116:$L$146,COLUMNS($H$115:$J$115)-1+AO$7,0)*$E45*$F45*'1. General Inputs'!$J$25,0),0),0)</f>
        <v>0</v>
      </c>
      <c r="AP45" s="775">
        <f ca="1">ROUNDDOWN(IFERROR($F45*$E45*CHOOSE(AP$7,
IFERROR(SUMPRODUCT('6. Patients'!DI$10:DI$107,OFFSET('6. Patients'!$DN$9,1,MATCH($D45,'6. Patients'!$DO$9:$FL$9,0),ROWS('6. Patients'!EV$10:EV$107))),0)+
IFERROR(SUMPRODUCT('6. Patients'!DI$10:DI$107,OFFSET('6. Patients'!$FM$9,1,MATCH($D45,'6. Patients'!$FN$9:$GG$9,0),ROWS('6. Patients'!EV$10:EV$107))),0)+
IFERROR(SUMPRODUCT('6. Patients'!DI$10:DI$107,OFFSET('6. Patients'!$GH$9,1,MATCH($D45,'6. Patients'!$GI$9:$IF$9,0),ROWS('6. Patients'!EV$10:EV$107))),0)+
IFERROR(SUMPRODUCT('6. Patients'!DI$10:DI$107,OFFSET('6. Patients'!$IG$9,1,MATCH($D45,'6. Patients'!$IH$9:$JA$9,0),ROWS('6. Patients'!EV$10:EV$107))),0),
IFERROR(SUMPRODUCT('6. Patients'!DI$10:DI$107,OFFSET('6. Patients'!$JB$9,1,MATCH($D45,'6. Patients'!$JC$9:$KZ$9,0),ROWS('6. Patients'!EV$10:EV$107))),0)+
IFERROR(SUMPRODUCT('6. Patients'!DI$10:DI$107,OFFSET('6. Patients'!$LA$9,1,MATCH($D45,'6. Patients'!$LB$9:$LU$9,0),ROWS('6. Patients'!EV$10:EV$107))),0)+
IFERROR(SUMPRODUCT('6. Patients'!DI$10:DI$107,OFFSET('6. Patients'!$LV$9,1,MATCH($D45,'6. Patients'!$LW$9:$NT$9,0),ROWS('6. Patients'!EV$10:EV$107))),0)+
IFERROR(SUMPRODUCT('6. Patients'!DI$10:DI$107,OFFSET('6. Patients'!$NU$9,1,MATCH($D45,'6. Patients'!$NV$9:$OO$9,0),ROWS('6. Patients'!EV$10:EV$107))),0),
IFERROR(SUMPRODUCT('6. Patients'!DI$10:DI$107,OFFSET('6. Patients'!$OP$9,1,MATCH($D45,'6. Patients'!$OQ$9:$QN$9,0),ROWS('6. Patients'!EV$10:EV$107))),0)+
IFERROR(SUMPRODUCT('6. Patients'!DI$10:DI$107,OFFSET('6. Patients'!$QO$9,1,MATCH($D45,'6. Patients'!$QP$9:$RI$9,0),ROWS('6. Patients'!EV$10:EV$107))),0)+
IFERROR(SUMPRODUCT('6. Patients'!DI$10:DI$107,OFFSET('6. Patients'!$RJ$9,1,MATCH($D45,'6. Patients'!$RK$9:$TH$9,0),ROWS('6. Patients'!EV$10:EV$107))),0)+
IFERROR(SUMPRODUCT('6. Patients'!DI$10:DI$107,OFFSET('6. Patients'!$TI$9,1,MATCH($D45,'6. Patients'!$TJ$9:$UC$9,0),ROWS('6. Patients'!EV$10:EV$107))),0))+
IFERROR(VLOOKUP($D45,$H$116:$L$146,COLUMNS($H$115:$J$115)-1+AP$7,0)*$E45*$F45*'1. General Inputs'!$J$25,0),0),0)</f>
        <v>0</v>
      </c>
      <c r="AQ45" s="775">
        <f ca="1">ROUNDDOWN(IFERROR($F45*$E45*CHOOSE(AQ$7,
IFERROR(SUMPRODUCT('6. Patients'!DJ$10:DJ$107,OFFSET('6. Patients'!$DN$9,1,MATCH($D45,'6. Patients'!$DO$9:$FL$9,0),ROWS('6. Patients'!EW$10:EW$107))),0)+
IFERROR(SUMPRODUCT('6. Patients'!DJ$10:DJ$107,OFFSET('6. Patients'!$FM$9,1,MATCH($D45,'6. Patients'!$FN$9:$GG$9,0),ROWS('6. Patients'!EW$10:EW$107))),0)+
IFERROR(SUMPRODUCT('6. Patients'!DJ$10:DJ$107,OFFSET('6. Patients'!$GH$9,1,MATCH($D45,'6. Patients'!$GI$9:$IF$9,0),ROWS('6. Patients'!EW$10:EW$107))),0)+
IFERROR(SUMPRODUCT('6. Patients'!DJ$10:DJ$107,OFFSET('6. Patients'!$IG$9,1,MATCH($D45,'6. Patients'!$IH$9:$JA$9,0),ROWS('6. Patients'!EW$10:EW$107))),0),
IFERROR(SUMPRODUCT('6. Patients'!DJ$10:DJ$107,OFFSET('6. Patients'!$JB$9,1,MATCH($D45,'6. Patients'!$JC$9:$KZ$9,0),ROWS('6. Patients'!EW$10:EW$107))),0)+
IFERROR(SUMPRODUCT('6. Patients'!DJ$10:DJ$107,OFFSET('6. Patients'!$LA$9,1,MATCH($D45,'6. Patients'!$LB$9:$LU$9,0),ROWS('6. Patients'!EW$10:EW$107))),0)+
IFERROR(SUMPRODUCT('6. Patients'!DJ$10:DJ$107,OFFSET('6. Patients'!$LV$9,1,MATCH($D45,'6. Patients'!$LW$9:$NT$9,0),ROWS('6. Patients'!EW$10:EW$107))),0)+
IFERROR(SUMPRODUCT('6. Patients'!DJ$10:DJ$107,OFFSET('6. Patients'!$NU$9,1,MATCH($D45,'6. Patients'!$NV$9:$OO$9,0),ROWS('6. Patients'!EW$10:EW$107))),0),
IFERROR(SUMPRODUCT('6. Patients'!DJ$10:DJ$107,OFFSET('6. Patients'!$OP$9,1,MATCH($D45,'6. Patients'!$OQ$9:$QN$9,0),ROWS('6. Patients'!EW$10:EW$107))),0)+
IFERROR(SUMPRODUCT('6. Patients'!DJ$10:DJ$107,OFFSET('6. Patients'!$QO$9,1,MATCH($D45,'6. Patients'!$QP$9:$RI$9,0),ROWS('6. Patients'!EW$10:EW$107))),0)+
IFERROR(SUMPRODUCT('6. Patients'!DJ$10:DJ$107,OFFSET('6. Patients'!$RJ$9,1,MATCH($D45,'6. Patients'!$RK$9:$TH$9,0),ROWS('6. Patients'!EW$10:EW$107))),0)+
IFERROR(SUMPRODUCT('6. Patients'!DJ$10:DJ$107,OFFSET('6. Patients'!$TI$9,1,MATCH($D45,'6. Patients'!$TJ$9:$UC$9,0),ROWS('6. Patients'!EW$10:EW$107))),0))+
IFERROR(VLOOKUP($D45,$H$116:$L$146,COLUMNS($H$115:$J$115)-1+AQ$7,0)*$E45*$F45*'1. General Inputs'!$J$25,0),0),0)</f>
        <v>0</v>
      </c>
      <c r="AR45" s="342"/>
      <c r="AZ45" s="335">
        <f ca="1">IFERROR(SUM(OFFSET('7. Consumption'!H45,0,1,,MIN('1. General Inputs'!$J$29,COLUMNS('7. Consumption'!H$9:$AQ$9)-1))),0)+MAX(0,$AQ45*('1. General Inputs'!$J$29-COLUMNS('7. Consumption'!H$9:$AQ$9)+1))</f>
        <v>0</v>
      </c>
      <c r="BA45" s="335">
        <f ca="1">IFERROR(SUM(OFFSET('7. Consumption'!I45,0,1,,MIN('1. General Inputs'!$J$29,COLUMNS('7. Consumption'!I$9:$AQ$9)-1))),0)+MAX(0,$AQ45*('1. General Inputs'!$J$29-COLUMNS('7. Consumption'!I$9:$AQ$9)+1))</f>
        <v>0</v>
      </c>
      <c r="BB45" s="335">
        <f ca="1">IFERROR(SUM(OFFSET('7. Consumption'!J45,0,1,,MIN('1. General Inputs'!$J$29,COLUMNS('7. Consumption'!J$9:$AQ$9)-1))),0)+MAX(0,$AQ45*('1. General Inputs'!$J$29-COLUMNS('7. Consumption'!J$9:$AQ$9)+1))</f>
        <v>0</v>
      </c>
      <c r="BC45" s="335">
        <f ca="1">IFERROR(SUM(OFFSET('7. Consumption'!K45,0,1,,MIN('1. General Inputs'!$J$29,COLUMNS('7. Consumption'!K$9:$AQ$9)-1))),0)+MAX(0,$AQ45*('1. General Inputs'!$J$29-COLUMNS('7. Consumption'!K$9:$AQ$9)+1))</f>
        <v>0</v>
      </c>
      <c r="BD45" s="335">
        <f ca="1">IFERROR(SUM(OFFSET('7. Consumption'!L45,0,1,,MIN('1. General Inputs'!$J$29,COLUMNS('7. Consumption'!L$9:$AQ$9)-1))),0)+MAX(0,$AQ45*('1. General Inputs'!$J$29-COLUMNS('7. Consumption'!L$9:$AQ$9)+1))</f>
        <v>0</v>
      </c>
      <c r="BE45" s="335">
        <f ca="1">IFERROR(SUM(OFFSET('7. Consumption'!M45,0,1,,MIN('1. General Inputs'!$J$29,COLUMNS('7. Consumption'!M$9:$AQ$9)-1))),0)+MAX(0,$AQ45*('1. General Inputs'!$J$29-COLUMNS('7. Consumption'!M$9:$AQ$9)+1))</f>
        <v>0</v>
      </c>
      <c r="BF45" s="335">
        <f ca="1">IFERROR(SUM(OFFSET('7. Consumption'!N45,0,1,,MIN('1. General Inputs'!$J$29,COLUMNS('7. Consumption'!N$9:$AQ$9)-1))),0)+MAX(0,$AQ45*('1. General Inputs'!$J$29-COLUMNS('7. Consumption'!N$9:$AQ$9)+1))</f>
        <v>0</v>
      </c>
      <c r="BG45" s="335">
        <f ca="1">IFERROR(SUM(OFFSET('7. Consumption'!O45,0,1,,MIN('1. General Inputs'!$J$29,COLUMNS('7. Consumption'!O$9:$AQ$9)-1))),0)+MAX(0,$AQ45*('1. General Inputs'!$J$29-COLUMNS('7. Consumption'!O$9:$AQ$9)+1))</f>
        <v>0</v>
      </c>
      <c r="BH45" s="335">
        <f ca="1">IFERROR(SUM(OFFSET('7. Consumption'!P45,0,1,,MIN('1. General Inputs'!$J$29,COLUMNS('7. Consumption'!P$9:$AQ$9)-1))),0)+MAX(0,$AQ45*('1. General Inputs'!$J$29-COLUMNS('7. Consumption'!P$9:$AQ$9)+1))</f>
        <v>0</v>
      </c>
      <c r="BI45" s="335">
        <f ca="1">IFERROR(SUM(OFFSET('7. Consumption'!Q45,0,1,,MIN('1. General Inputs'!$J$29,COLUMNS('7. Consumption'!Q$9:$AQ$9)-1))),0)+MAX(0,$AQ45*('1. General Inputs'!$J$29-COLUMNS('7. Consumption'!Q$9:$AQ$9)+1))</f>
        <v>0</v>
      </c>
      <c r="BJ45" s="335">
        <f ca="1">IFERROR(SUM(OFFSET('7. Consumption'!R45,0,1,,MIN('1. General Inputs'!$J$29,COLUMNS('7. Consumption'!R$9:$AQ$9)-1))),0)+MAX(0,$AQ45*('1. General Inputs'!$J$29-COLUMNS('7. Consumption'!R$9:$AQ$9)+1))</f>
        <v>0</v>
      </c>
      <c r="BK45" s="335">
        <f ca="1">IFERROR(SUM(OFFSET('7. Consumption'!S45,0,1,,MIN('1. General Inputs'!$J$29,COLUMNS('7. Consumption'!S$9:$AQ$9)-1))),0)+MAX(0,$AQ45*('1. General Inputs'!$J$29-COLUMNS('7. Consumption'!S$9:$AQ$9)+1))</f>
        <v>0</v>
      </c>
      <c r="BL45" s="335">
        <f ca="1">IFERROR(SUM(OFFSET('7. Consumption'!T45,0,1,,MIN('1. General Inputs'!$J$29,COLUMNS('7. Consumption'!T$9:$AQ$9)-1))),0)+MAX(0,$AQ45*('1. General Inputs'!$J$29-COLUMNS('7. Consumption'!T$9:$AQ$9)+1))</f>
        <v>0</v>
      </c>
      <c r="BM45" s="335">
        <f ca="1">IFERROR(SUM(OFFSET('7. Consumption'!U45,0,1,,MIN('1. General Inputs'!$J$29,COLUMNS('7. Consumption'!U$9:$AQ$9)-1))),0)+MAX(0,$AQ45*('1. General Inputs'!$J$29-COLUMNS('7. Consumption'!U$9:$AQ$9)+1))</f>
        <v>0</v>
      </c>
      <c r="BN45" s="335">
        <f ca="1">IFERROR(SUM(OFFSET('7. Consumption'!V45,0,1,,MIN('1. General Inputs'!$J$29,COLUMNS('7. Consumption'!V$9:$AQ$9)-1))),0)+MAX(0,$AQ45*('1. General Inputs'!$J$29-COLUMNS('7. Consumption'!V$9:$AQ$9)+1))</f>
        <v>0</v>
      </c>
      <c r="BO45" s="335">
        <f ca="1">IFERROR(SUM(OFFSET('7. Consumption'!W45,0,1,,MIN('1. General Inputs'!$J$29,COLUMNS('7. Consumption'!W$9:$AQ$9)-1))),0)+MAX(0,$AQ45*('1. General Inputs'!$J$29-COLUMNS('7. Consumption'!W$9:$AQ$9)+1))</f>
        <v>0</v>
      </c>
      <c r="BP45" s="335">
        <f ca="1">IFERROR(SUM(OFFSET('7. Consumption'!X45,0,1,,MIN('1. General Inputs'!$J$29,COLUMNS('7. Consumption'!X$9:$AQ$9)-1))),0)+MAX(0,$AQ45*('1. General Inputs'!$J$29-COLUMNS('7. Consumption'!X$9:$AQ$9)+1))</f>
        <v>0</v>
      </c>
      <c r="BQ45" s="335">
        <f ca="1">IFERROR(SUM(OFFSET('7. Consumption'!Y45,0,1,,MIN('1. General Inputs'!$J$29,COLUMNS('7. Consumption'!Y$9:$AQ$9)-1))),0)+MAX(0,$AQ45*('1. General Inputs'!$J$29-COLUMNS('7. Consumption'!Y$9:$AQ$9)+1))</f>
        <v>0</v>
      </c>
      <c r="BR45" s="335">
        <f ca="1">IFERROR(SUM(OFFSET('7. Consumption'!Z45,0,1,,MIN('1. General Inputs'!$J$29,COLUMNS('7. Consumption'!Z$9:$AQ$9)-1))),0)+MAX(0,$AQ45*('1. General Inputs'!$J$29-COLUMNS('7. Consumption'!Z$9:$AQ$9)+1))</f>
        <v>0</v>
      </c>
      <c r="BS45" s="335">
        <f ca="1">IFERROR(SUM(OFFSET('7. Consumption'!AA45,0,1,,MIN('1. General Inputs'!$J$29,COLUMNS('7. Consumption'!AA$9:$AQ$9)-1))),0)+MAX(0,$AQ45*('1. General Inputs'!$J$29-COLUMNS('7. Consumption'!AA$9:$AQ$9)+1))</f>
        <v>0</v>
      </c>
      <c r="BT45" s="335">
        <f ca="1">IFERROR(SUM(OFFSET('7. Consumption'!AB45,0,1,,MIN('1. General Inputs'!$J$29,COLUMNS('7. Consumption'!AB$9:$AQ$9)-1))),0)+MAX(0,$AQ45*('1. General Inputs'!$J$29-COLUMNS('7. Consumption'!AB$9:$AQ$9)+1))</f>
        <v>0</v>
      </c>
      <c r="BU45" s="335">
        <f ca="1">IFERROR(SUM(OFFSET('7. Consumption'!AC45,0,1,,MIN('1. General Inputs'!$J$29,COLUMNS('7. Consumption'!AC$9:$AQ$9)-1))),0)+MAX(0,$AQ45*('1. General Inputs'!$J$29-COLUMNS('7. Consumption'!AC$9:$AQ$9)+1))</f>
        <v>0</v>
      </c>
      <c r="BV45" s="335">
        <f ca="1">IFERROR(SUM(OFFSET('7. Consumption'!AD45,0,1,,MIN('1. General Inputs'!$J$29,COLUMNS('7. Consumption'!AD$9:$AQ$9)-1))),0)+MAX(0,$AQ45*('1. General Inputs'!$J$29-COLUMNS('7. Consumption'!AD$9:$AQ$9)+1))</f>
        <v>0</v>
      </c>
      <c r="BW45" s="335">
        <f ca="1">IFERROR(SUM(OFFSET('7. Consumption'!AE45,0,1,,MIN('1. General Inputs'!$J$29,COLUMNS('7. Consumption'!AE$9:$AQ$9)-1))),0)+MAX(0,$AQ45*('1. General Inputs'!$J$29-COLUMNS('7. Consumption'!AE$9:$AQ$9)+1))</f>
        <v>0</v>
      </c>
      <c r="BX45" s="335">
        <f ca="1">IFERROR(SUM(OFFSET('7. Consumption'!AF45,0,1,,MIN('1. General Inputs'!$J$29,COLUMNS('7. Consumption'!AF$9:$AQ$9)-1))),0)+MAX(0,$AQ45*('1. General Inputs'!$J$29-COLUMNS('7. Consumption'!AF$9:$AQ$9)+1))</f>
        <v>0</v>
      </c>
      <c r="BY45" s="335">
        <f ca="1">IFERROR(SUM(OFFSET('7. Consumption'!AG45,0,1,,MIN('1. General Inputs'!$J$29,COLUMNS('7. Consumption'!AG$9:$AQ$9)-1))),0)+MAX(0,$AQ45*('1. General Inputs'!$J$29-COLUMNS('7. Consumption'!AG$9:$AQ$9)+1))</f>
        <v>0</v>
      </c>
      <c r="BZ45" s="335">
        <f ca="1">IFERROR(SUM(OFFSET('7. Consumption'!AH45,0,1,,MIN('1. General Inputs'!$J$29,COLUMNS('7. Consumption'!AH$9:$AQ$9)-1))),0)+MAX(0,$AQ45*('1. General Inputs'!$J$29-COLUMNS('7. Consumption'!AH$9:$AQ$9)+1))</f>
        <v>0</v>
      </c>
      <c r="CA45" s="335">
        <f ca="1">IFERROR(SUM(OFFSET('7. Consumption'!AI45,0,1,,MIN('1. General Inputs'!$J$29,COLUMNS('7. Consumption'!AI$9:$AQ$9)-1))),0)+MAX(0,$AQ45*('1. General Inputs'!$J$29-COLUMNS('7. Consumption'!AI$9:$AQ$9)+1))</f>
        <v>0</v>
      </c>
      <c r="CB45" s="335">
        <f ca="1">IFERROR(SUM(OFFSET('7. Consumption'!AJ45,0,1,,MIN('1. General Inputs'!$J$29,COLUMNS('7. Consumption'!AJ$9:$AQ$9)-1))),0)+MAX(0,$AQ45*('1. General Inputs'!$J$29-COLUMNS('7. Consumption'!AJ$9:$AQ$9)+1))</f>
        <v>0</v>
      </c>
      <c r="CC45" s="335">
        <f ca="1">IFERROR(SUM(OFFSET('7. Consumption'!AK45,0,1,,MIN('1. General Inputs'!$J$29,COLUMNS('7. Consumption'!AK$9:$AQ$9)-1))),0)+MAX(0,$AQ45*('1. General Inputs'!$J$29-COLUMNS('7. Consumption'!AK$9:$AQ$9)+1))</f>
        <v>0</v>
      </c>
      <c r="CD45" s="335">
        <f ca="1">IFERROR(SUM(OFFSET('7. Consumption'!AL45,0,1,,MIN('1. General Inputs'!$J$29,COLUMNS('7. Consumption'!AL$9:$AQ$9)-1))),0)+MAX(0,$AQ45*('1. General Inputs'!$J$29-COLUMNS('7. Consumption'!AL$9:$AQ$9)+1))</f>
        <v>0</v>
      </c>
      <c r="CE45" s="335">
        <f ca="1">IFERROR(SUM(OFFSET('7. Consumption'!AM45,0,1,,MIN('1. General Inputs'!$J$29,COLUMNS('7. Consumption'!AM$9:$AQ$9)-1))),0)+MAX(0,$AQ45*('1. General Inputs'!$J$29-COLUMNS('7. Consumption'!AM$9:$AQ$9)+1))</f>
        <v>0</v>
      </c>
      <c r="CF45" s="335">
        <f ca="1">IFERROR(SUM(OFFSET('7. Consumption'!AN45,0,1,,MIN('1. General Inputs'!$J$29,COLUMNS('7. Consumption'!AN$9:$AQ$9)-1))),0)+MAX(0,$AQ45*('1. General Inputs'!$J$29-COLUMNS('7. Consumption'!AN$9:$AQ$9)+1))</f>
        <v>0</v>
      </c>
      <c r="CG45" s="335">
        <f ca="1">IFERROR(SUM(OFFSET('7. Consumption'!AO45,0,1,,MIN('1. General Inputs'!$J$29,COLUMNS('7. Consumption'!AO$9:$AQ$9)-1))),0)+MAX(0,$AQ45*('1. General Inputs'!$J$29-COLUMNS('7. Consumption'!AO$9:$AQ$9)+1))</f>
        <v>0</v>
      </c>
      <c r="CH45" s="335">
        <f ca="1">IFERROR(SUM(OFFSET('7. Consumption'!AP45,0,1,,MIN('1. General Inputs'!$J$29,COLUMNS('7. Consumption'!AP$9:$AQ$9)-1))),0)+MAX(0,$AQ45*('1. General Inputs'!$J$29-COLUMNS('7. Consumption'!AP$9:$AQ$9)+1))</f>
        <v>0</v>
      </c>
      <c r="CI45" s="335">
        <f ca="1">IFERROR(SUM(OFFSET('7. Consumption'!AQ45,0,1,,MIN('1. General Inputs'!$J$29,COLUMNS('7. Consumption'!AQ$9:$AQ$9)-1))),0)+MAX(0,$AQ45*('1. General Inputs'!$J$29-COLUMNS('7. Consumption'!AQ$9:$AQ$9)+1))</f>
        <v>0</v>
      </c>
    </row>
    <row r="46" spans="2:87" x14ac:dyDescent="0.3">
      <c r="B46" s="772"/>
      <c r="C46" s="772" t="str">
        <f>IFERROR(VLOOKUP(ROWS($C$9:$C46),'5. Form Breakdown'!$AI$11:$AJ$138,COLUMNS('5. Form Breakdown'!$AI$11:$AJ$11),0),"")</f>
        <v>LPV/r 0 - susp</v>
      </c>
      <c r="D46" s="772" t="str">
        <f>IFERROR(VLOOKUP($C46,'5a. Dosing'!$E$11:$F$138,2,0),"")</f>
        <v>LPV/r</v>
      </c>
      <c r="E46" s="773" t="str">
        <f>IFERROR(INDEX('5. Form Breakdown'!$AL$11:$BL$138,MATCH('7. Consumption'!$C46,'5. Form Breakdown'!$AK$11:$AK$138,0),MATCH('5. Form Breakdown'!$AX$10,'5. Form Breakdown'!$AL$10:$BL$10,0)),"")</f>
        <v/>
      </c>
      <c r="F46" s="774">
        <f>IFERROR(INDEX('5. Form Breakdown'!$AL$11:$BL$138,MATCH('7. Consumption'!$C46,'5. Form Breakdown'!$AK$11:$AK$138,0),MATCH('5. Form Breakdown'!$BL$10,'5. Form Breakdown'!$AL$10:$BL$10,0)),"")</f>
        <v>0</v>
      </c>
      <c r="H46" s="775">
        <f ca="1">ROUNDDOWN(IFERROR($F46*$E46*CHOOSE(H$7,
IFERROR(SUMPRODUCT('6. Patients'!CA$10:CA$107,OFFSET('6. Patients'!$DN$9,1,MATCH($D46,'6. Patients'!$DO$9:$FL$9,0),ROWS('6. Patients'!DN$10:DN$107))),0)+
IFERROR(SUMPRODUCT('6. Patients'!CA$10:CA$107,OFFSET('6. Patients'!$FM$9,1,MATCH($D46,'6. Patients'!$FN$9:$GG$9,0),ROWS('6. Patients'!DN$10:DN$107))),0)+
IFERROR(SUMPRODUCT('6. Patients'!CA$10:CA$107,OFFSET('6. Patients'!$GH$9,1,MATCH($D46,'6. Patients'!$GI$9:$IF$9,0),ROWS('6. Patients'!DN$10:DN$107))),0)+
IFERROR(SUMPRODUCT('6. Patients'!CA$10:CA$107,OFFSET('6. Patients'!$IG$9,1,MATCH($D46,'6. Patients'!$IH$9:$JA$9,0),ROWS('6. Patients'!DN$10:DN$107))),0),
IFERROR(SUMPRODUCT('6. Patients'!CA$10:CA$107,OFFSET('6. Patients'!$JB$9,1,MATCH($D46,'6. Patients'!$JC$9:$KZ$9,0),ROWS('6. Patients'!DN$10:DN$107))),0)+
IFERROR(SUMPRODUCT('6. Patients'!CA$10:CA$107,OFFSET('6. Patients'!$LA$9,1,MATCH($D46,'6. Patients'!$LB$9:$LU$9,0),ROWS('6. Patients'!DN$10:DN$107))),0)+
IFERROR(SUMPRODUCT('6. Patients'!CA$10:CA$107,OFFSET('6. Patients'!$LV$9,1,MATCH($D46,'6. Patients'!$LW$9:$NT$9,0),ROWS('6. Patients'!DN$10:DN$107))),0)+
IFERROR(SUMPRODUCT('6. Patients'!CA$10:CA$107,OFFSET('6. Patients'!$NU$9,1,MATCH($D46,'6. Patients'!$NV$9:$OO$9,0),ROWS('6. Patients'!DN$10:DN$107))),0),
IFERROR(SUMPRODUCT('6. Patients'!CA$10:CA$107,OFFSET('6. Patients'!$OP$9,1,MATCH($D46,'6. Patients'!$OQ$9:$QN$9,0),ROWS('6. Patients'!DN$10:DN$107))),0)+
IFERROR(SUMPRODUCT('6. Patients'!CA$10:CA$107,OFFSET('6. Patients'!$QO$9,1,MATCH($D46,'6. Patients'!$QP$9:$RI$9,0),ROWS('6. Patients'!DN$10:DN$107))),0)+
IFERROR(SUMPRODUCT('6. Patients'!CA$10:CA$107,OFFSET('6. Patients'!$RJ$9,1,MATCH($D46,'6. Patients'!$RK$9:$TH$9,0),ROWS('6. Patients'!DN$10:DN$107))),0)+
IFERROR(SUMPRODUCT('6. Patients'!CA$10:CA$107,OFFSET('6. Patients'!$TI$9,1,MATCH($D46,'6. Patients'!$TJ$9:$UC$9,0),ROWS('6. Patients'!DN$10:DN$107))),0))+
IFERROR(VLOOKUP($D46,$H$116:$L$146,COLUMNS($H$115:$J$115)-1+H$7,0)*$E46*$F46*'1. General Inputs'!$J$25,0),0),0)</f>
        <v>0</v>
      </c>
      <c r="I46" s="775">
        <f ca="1">ROUNDDOWN(IFERROR($F46*$E46*CHOOSE(I$7,
IFERROR(SUMPRODUCT('6. Patients'!CB$10:CB$107,OFFSET('6. Patients'!$DN$9,1,MATCH($D46,'6. Patients'!$DO$9:$FL$9,0),ROWS('6. Patients'!DO$10:DO$107))),0)+
IFERROR(SUMPRODUCT('6. Patients'!CB$10:CB$107,OFFSET('6. Patients'!$FM$9,1,MATCH($D46,'6. Patients'!$FN$9:$GG$9,0),ROWS('6. Patients'!DO$10:DO$107))),0)+
IFERROR(SUMPRODUCT('6. Patients'!CB$10:CB$107,OFFSET('6. Patients'!$GH$9,1,MATCH($D46,'6. Patients'!$GI$9:$IF$9,0),ROWS('6. Patients'!DO$10:DO$107))),0)+
IFERROR(SUMPRODUCT('6. Patients'!CB$10:CB$107,OFFSET('6. Patients'!$IG$9,1,MATCH($D46,'6. Patients'!$IH$9:$JA$9,0),ROWS('6. Patients'!DO$10:DO$107))),0),
IFERROR(SUMPRODUCT('6. Patients'!CB$10:CB$107,OFFSET('6. Patients'!$JB$9,1,MATCH($D46,'6. Patients'!$JC$9:$KZ$9,0),ROWS('6. Patients'!DO$10:DO$107))),0)+
IFERROR(SUMPRODUCT('6. Patients'!CB$10:CB$107,OFFSET('6. Patients'!$LA$9,1,MATCH($D46,'6. Patients'!$LB$9:$LU$9,0),ROWS('6. Patients'!DO$10:DO$107))),0)+
IFERROR(SUMPRODUCT('6. Patients'!CB$10:CB$107,OFFSET('6. Patients'!$LV$9,1,MATCH($D46,'6. Patients'!$LW$9:$NT$9,0),ROWS('6. Patients'!DO$10:DO$107))),0)+
IFERROR(SUMPRODUCT('6. Patients'!CB$10:CB$107,OFFSET('6. Patients'!$NU$9,1,MATCH($D46,'6. Patients'!$NV$9:$OO$9,0),ROWS('6. Patients'!DO$10:DO$107))),0),
IFERROR(SUMPRODUCT('6. Patients'!CB$10:CB$107,OFFSET('6. Patients'!$OP$9,1,MATCH($D46,'6. Patients'!$OQ$9:$QN$9,0),ROWS('6. Patients'!DO$10:DO$107))),0)+
IFERROR(SUMPRODUCT('6. Patients'!CB$10:CB$107,OFFSET('6. Patients'!$QO$9,1,MATCH($D46,'6. Patients'!$QP$9:$RI$9,0),ROWS('6. Patients'!DO$10:DO$107))),0)+
IFERROR(SUMPRODUCT('6. Patients'!CB$10:CB$107,OFFSET('6. Patients'!$RJ$9,1,MATCH($D46,'6. Patients'!$RK$9:$TH$9,0),ROWS('6. Patients'!DO$10:DO$107))),0)+
IFERROR(SUMPRODUCT('6. Patients'!CB$10:CB$107,OFFSET('6. Patients'!$TI$9,1,MATCH($D46,'6. Patients'!$TJ$9:$UC$9,0),ROWS('6. Patients'!DO$10:DO$107))),0))+
IFERROR(VLOOKUP($D46,$H$116:$L$146,COLUMNS($H$115:$J$115)-1+I$7,0)*$E46*$F46*'1. General Inputs'!$J$25,0),0),0)</f>
        <v>0</v>
      </c>
      <c r="J46" s="775">
        <f ca="1">ROUNDDOWN(IFERROR($F46*$E46*CHOOSE(J$7,
IFERROR(SUMPRODUCT('6. Patients'!CC$10:CC$107,OFFSET('6. Patients'!$DN$9,1,MATCH($D46,'6. Patients'!$DO$9:$FL$9,0),ROWS('6. Patients'!DP$10:DP$107))),0)+
IFERROR(SUMPRODUCT('6. Patients'!CC$10:CC$107,OFFSET('6. Patients'!$FM$9,1,MATCH($D46,'6. Patients'!$FN$9:$GG$9,0),ROWS('6. Patients'!DP$10:DP$107))),0)+
IFERROR(SUMPRODUCT('6. Patients'!CC$10:CC$107,OFFSET('6. Patients'!$GH$9,1,MATCH($D46,'6. Patients'!$GI$9:$IF$9,0),ROWS('6. Patients'!DP$10:DP$107))),0)+
IFERROR(SUMPRODUCT('6. Patients'!CC$10:CC$107,OFFSET('6. Patients'!$IG$9,1,MATCH($D46,'6. Patients'!$IH$9:$JA$9,0),ROWS('6. Patients'!DP$10:DP$107))),0),
IFERROR(SUMPRODUCT('6. Patients'!CC$10:CC$107,OFFSET('6. Patients'!$JB$9,1,MATCH($D46,'6. Patients'!$JC$9:$KZ$9,0),ROWS('6. Patients'!DP$10:DP$107))),0)+
IFERROR(SUMPRODUCT('6. Patients'!CC$10:CC$107,OFFSET('6. Patients'!$LA$9,1,MATCH($D46,'6. Patients'!$LB$9:$LU$9,0),ROWS('6. Patients'!DP$10:DP$107))),0)+
IFERROR(SUMPRODUCT('6. Patients'!CC$10:CC$107,OFFSET('6. Patients'!$LV$9,1,MATCH($D46,'6. Patients'!$LW$9:$NT$9,0),ROWS('6. Patients'!DP$10:DP$107))),0)+
IFERROR(SUMPRODUCT('6. Patients'!CC$10:CC$107,OFFSET('6. Patients'!$NU$9,1,MATCH($D46,'6. Patients'!$NV$9:$OO$9,0),ROWS('6. Patients'!DP$10:DP$107))),0),
IFERROR(SUMPRODUCT('6. Patients'!CC$10:CC$107,OFFSET('6. Patients'!$OP$9,1,MATCH($D46,'6. Patients'!$OQ$9:$QN$9,0),ROWS('6. Patients'!DP$10:DP$107))),0)+
IFERROR(SUMPRODUCT('6. Patients'!CC$10:CC$107,OFFSET('6. Patients'!$QO$9,1,MATCH($D46,'6. Patients'!$QP$9:$RI$9,0),ROWS('6. Patients'!DP$10:DP$107))),0)+
IFERROR(SUMPRODUCT('6. Patients'!CC$10:CC$107,OFFSET('6. Patients'!$RJ$9,1,MATCH($D46,'6. Patients'!$RK$9:$TH$9,0),ROWS('6. Patients'!DP$10:DP$107))),0)+
IFERROR(SUMPRODUCT('6. Patients'!CC$10:CC$107,OFFSET('6. Patients'!$TI$9,1,MATCH($D46,'6. Patients'!$TJ$9:$UC$9,0),ROWS('6. Patients'!DP$10:DP$107))),0))+
IFERROR(VLOOKUP($D46,$H$116:$L$146,COLUMNS($H$115:$J$115)-1+J$7,0)*$E46*$F46*'1. General Inputs'!$J$25,0),0),0)</f>
        <v>0</v>
      </c>
      <c r="K46" s="775">
        <f ca="1">ROUNDDOWN(IFERROR($F46*$E46*CHOOSE(K$7,
IFERROR(SUMPRODUCT('6. Patients'!CD$10:CD$107,OFFSET('6. Patients'!$DN$9,1,MATCH($D46,'6. Patients'!$DO$9:$FL$9,0),ROWS('6. Patients'!DQ$10:DQ$107))),0)+
IFERROR(SUMPRODUCT('6. Patients'!CD$10:CD$107,OFFSET('6. Patients'!$FM$9,1,MATCH($D46,'6. Patients'!$FN$9:$GG$9,0),ROWS('6. Patients'!DQ$10:DQ$107))),0)+
IFERROR(SUMPRODUCT('6. Patients'!CD$10:CD$107,OFFSET('6. Patients'!$GH$9,1,MATCH($D46,'6. Patients'!$GI$9:$IF$9,0),ROWS('6. Patients'!DQ$10:DQ$107))),0)+
IFERROR(SUMPRODUCT('6. Patients'!CD$10:CD$107,OFFSET('6. Patients'!$IG$9,1,MATCH($D46,'6. Patients'!$IH$9:$JA$9,0),ROWS('6. Patients'!DQ$10:DQ$107))),0),
IFERROR(SUMPRODUCT('6. Patients'!CD$10:CD$107,OFFSET('6. Patients'!$JB$9,1,MATCH($D46,'6. Patients'!$JC$9:$KZ$9,0),ROWS('6. Patients'!DQ$10:DQ$107))),0)+
IFERROR(SUMPRODUCT('6. Patients'!CD$10:CD$107,OFFSET('6. Patients'!$LA$9,1,MATCH($D46,'6. Patients'!$LB$9:$LU$9,0),ROWS('6. Patients'!DQ$10:DQ$107))),0)+
IFERROR(SUMPRODUCT('6. Patients'!CD$10:CD$107,OFFSET('6. Patients'!$LV$9,1,MATCH($D46,'6. Patients'!$LW$9:$NT$9,0),ROWS('6. Patients'!DQ$10:DQ$107))),0)+
IFERROR(SUMPRODUCT('6. Patients'!CD$10:CD$107,OFFSET('6. Patients'!$NU$9,1,MATCH($D46,'6. Patients'!$NV$9:$OO$9,0),ROWS('6. Patients'!DQ$10:DQ$107))),0),
IFERROR(SUMPRODUCT('6. Patients'!CD$10:CD$107,OFFSET('6. Patients'!$OP$9,1,MATCH($D46,'6. Patients'!$OQ$9:$QN$9,0),ROWS('6. Patients'!DQ$10:DQ$107))),0)+
IFERROR(SUMPRODUCT('6. Patients'!CD$10:CD$107,OFFSET('6. Patients'!$QO$9,1,MATCH($D46,'6. Patients'!$QP$9:$RI$9,0),ROWS('6. Patients'!DQ$10:DQ$107))),0)+
IFERROR(SUMPRODUCT('6. Patients'!CD$10:CD$107,OFFSET('6. Patients'!$RJ$9,1,MATCH($D46,'6. Patients'!$RK$9:$TH$9,0),ROWS('6. Patients'!DQ$10:DQ$107))),0)+
IFERROR(SUMPRODUCT('6. Patients'!CD$10:CD$107,OFFSET('6. Patients'!$TI$9,1,MATCH($D46,'6. Patients'!$TJ$9:$UC$9,0),ROWS('6. Patients'!DQ$10:DQ$107))),0))+
IFERROR(VLOOKUP($D46,$H$116:$L$146,COLUMNS($H$115:$J$115)-1+K$7,0)*$E46*$F46*'1. General Inputs'!$J$25,0),0),0)</f>
        <v>0</v>
      </c>
      <c r="L46" s="775">
        <f ca="1">ROUNDDOWN(IFERROR($F46*$E46*CHOOSE(L$7,
IFERROR(SUMPRODUCT('6. Patients'!CE$10:CE$107,OFFSET('6. Patients'!$DN$9,1,MATCH($D46,'6. Patients'!$DO$9:$FL$9,0),ROWS('6. Patients'!DR$10:DR$107))),0)+
IFERROR(SUMPRODUCT('6. Patients'!CE$10:CE$107,OFFSET('6. Patients'!$FM$9,1,MATCH($D46,'6. Patients'!$FN$9:$GG$9,0),ROWS('6. Patients'!DR$10:DR$107))),0)+
IFERROR(SUMPRODUCT('6. Patients'!CE$10:CE$107,OFFSET('6. Patients'!$GH$9,1,MATCH($D46,'6. Patients'!$GI$9:$IF$9,0),ROWS('6. Patients'!DR$10:DR$107))),0)+
IFERROR(SUMPRODUCT('6. Patients'!CE$10:CE$107,OFFSET('6. Patients'!$IG$9,1,MATCH($D46,'6. Patients'!$IH$9:$JA$9,0),ROWS('6. Patients'!DR$10:DR$107))),0),
IFERROR(SUMPRODUCT('6. Patients'!CE$10:CE$107,OFFSET('6. Patients'!$JB$9,1,MATCH($D46,'6. Patients'!$JC$9:$KZ$9,0),ROWS('6. Patients'!DR$10:DR$107))),0)+
IFERROR(SUMPRODUCT('6. Patients'!CE$10:CE$107,OFFSET('6. Patients'!$LA$9,1,MATCH($D46,'6. Patients'!$LB$9:$LU$9,0),ROWS('6. Patients'!DR$10:DR$107))),0)+
IFERROR(SUMPRODUCT('6. Patients'!CE$10:CE$107,OFFSET('6. Patients'!$LV$9,1,MATCH($D46,'6. Patients'!$LW$9:$NT$9,0),ROWS('6. Patients'!DR$10:DR$107))),0)+
IFERROR(SUMPRODUCT('6. Patients'!CE$10:CE$107,OFFSET('6. Patients'!$NU$9,1,MATCH($D46,'6. Patients'!$NV$9:$OO$9,0),ROWS('6. Patients'!DR$10:DR$107))),0),
IFERROR(SUMPRODUCT('6. Patients'!CE$10:CE$107,OFFSET('6. Patients'!$OP$9,1,MATCH($D46,'6. Patients'!$OQ$9:$QN$9,0),ROWS('6. Patients'!DR$10:DR$107))),0)+
IFERROR(SUMPRODUCT('6. Patients'!CE$10:CE$107,OFFSET('6. Patients'!$QO$9,1,MATCH($D46,'6. Patients'!$QP$9:$RI$9,0),ROWS('6. Patients'!DR$10:DR$107))),0)+
IFERROR(SUMPRODUCT('6. Patients'!CE$10:CE$107,OFFSET('6. Patients'!$RJ$9,1,MATCH($D46,'6. Patients'!$RK$9:$TH$9,0),ROWS('6. Patients'!DR$10:DR$107))),0)+
IFERROR(SUMPRODUCT('6. Patients'!CE$10:CE$107,OFFSET('6. Patients'!$TI$9,1,MATCH($D46,'6. Patients'!$TJ$9:$UC$9,0),ROWS('6. Patients'!DR$10:DR$107))),0))+
IFERROR(VLOOKUP($D46,$H$116:$L$146,COLUMNS($H$115:$J$115)-1+L$7,0)*$E46*$F46*'1. General Inputs'!$J$25,0),0),0)</f>
        <v>0</v>
      </c>
      <c r="M46" s="775">
        <f ca="1">ROUNDDOWN(IFERROR($F46*$E46*CHOOSE(M$7,
IFERROR(SUMPRODUCT('6. Patients'!CF$10:CF$107,OFFSET('6. Patients'!$DN$9,1,MATCH($D46,'6. Patients'!$DO$9:$FL$9,0),ROWS('6. Patients'!DS$10:DS$107))),0)+
IFERROR(SUMPRODUCT('6. Patients'!CF$10:CF$107,OFFSET('6. Patients'!$FM$9,1,MATCH($D46,'6. Patients'!$FN$9:$GG$9,0),ROWS('6. Patients'!DS$10:DS$107))),0)+
IFERROR(SUMPRODUCT('6. Patients'!CF$10:CF$107,OFFSET('6. Patients'!$GH$9,1,MATCH($D46,'6. Patients'!$GI$9:$IF$9,0),ROWS('6. Patients'!DS$10:DS$107))),0)+
IFERROR(SUMPRODUCT('6. Patients'!CF$10:CF$107,OFFSET('6. Patients'!$IG$9,1,MATCH($D46,'6. Patients'!$IH$9:$JA$9,0),ROWS('6. Patients'!DS$10:DS$107))),0),
IFERROR(SUMPRODUCT('6. Patients'!CF$10:CF$107,OFFSET('6. Patients'!$JB$9,1,MATCH($D46,'6. Patients'!$JC$9:$KZ$9,0),ROWS('6. Patients'!DS$10:DS$107))),0)+
IFERROR(SUMPRODUCT('6. Patients'!CF$10:CF$107,OFFSET('6. Patients'!$LA$9,1,MATCH($D46,'6. Patients'!$LB$9:$LU$9,0),ROWS('6. Patients'!DS$10:DS$107))),0)+
IFERROR(SUMPRODUCT('6. Patients'!CF$10:CF$107,OFFSET('6. Patients'!$LV$9,1,MATCH($D46,'6. Patients'!$LW$9:$NT$9,0),ROWS('6. Patients'!DS$10:DS$107))),0)+
IFERROR(SUMPRODUCT('6. Patients'!CF$10:CF$107,OFFSET('6. Patients'!$NU$9,1,MATCH($D46,'6. Patients'!$NV$9:$OO$9,0),ROWS('6. Patients'!DS$10:DS$107))),0),
IFERROR(SUMPRODUCT('6. Patients'!CF$10:CF$107,OFFSET('6. Patients'!$OP$9,1,MATCH($D46,'6. Patients'!$OQ$9:$QN$9,0),ROWS('6. Patients'!DS$10:DS$107))),0)+
IFERROR(SUMPRODUCT('6. Patients'!CF$10:CF$107,OFFSET('6. Patients'!$QO$9,1,MATCH($D46,'6. Patients'!$QP$9:$RI$9,0),ROWS('6. Patients'!DS$10:DS$107))),0)+
IFERROR(SUMPRODUCT('6. Patients'!CF$10:CF$107,OFFSET('6. Patients'!$RJ$9,1,MATCH($D46,'6. Patients'!$RK$9:$TH$9,0),ROWS('6. Patients'!DS$10:DS$107))),0)+
IFERROR(SUMPRODUCT('6. Patients'!CF$10:CF$107,OFFSET('6. Patients'!$TI$9,1,MATCH($D46,'6. Patients'!$TJ$9:$UC$9,0),ROWS('6. Patients'!DS$10:DS$107))),0))+
IFERROR(VLOOKUP($D46,$H$116:$L$146,COLUMNS($H$115:$J$115)-1+M$7,0)*$E46*$F46*'1. General Inputs'!$J$25,0),0),0)</f>
        <v>0</v>
      </c>
      <c r="N46" s="775">
        <f ca="1">ROUNDDOWN(IFERROR($F46*$E46*CHOOSE(N$7,
IFERROR(SUMPRODUCT('6. Patients'!CG$10:CG$107,OFFSET('6. Patients'!$DN$9,1,MATCH($D46,'6. Patients'!$DO$9:$FL$9,0),ROWS('6. Patients'!DT$10:DT$107))),0)+
IFERROR(SUMPRODUCT('6. Patients'!CG$10:CG$107,OFFSET('6. Patients'!$FM$9,1,MATCH($D46,'6. Patients'!$FN$9:$GG$9,0),ROWS('6. Patients'!DT$10:DT$107))),0)+
IFERROR(SUMPRODUCT('6. Patients'!CG$10:CG$107,OFFSET('6. Patients'!$GH$9,1,MATCH($D46,'6. Patients'!$GI$9:$IF$9,0),ROWS('6. Patients'!DT$10:DT$107))),0)+
IFERROR(SUMPRODUCT('6. Patients'!CG$10:CG$107,OFFSET('6. Patients'!$IG$9,1,MATCH($D46,'6. Patients'!$IH$9:$JA$9,0),ROWS('6. Patients'!DT$10:DT$107))),0),
IFERROR(SUMPRODUCT('6. Patients'!CG$10:CG$107,OFFSET('6. Patients'!$JB$9,1,MATCH($D46,'6. Patients'!$JC$9:$KZ$9,0),ROWS('6. Patients'!DT$10:DT$107))),0)+
IFERROR(SUMPRODUCT('6. Patients'!CG$10:CG$107,OFFSET('6. Patients'!$LA$9,1,MATCH($D46,'6. Patients'!$LB$9:$LU$9,0),ROWS('6. Patients'!DT$10:DT$107))),0)+
IFERROR(SUMPRODUCT('6. Patients'!CG$10:CG$107,OFFSET('6. Patients'!$LV$9,1,MATCH($D46,'6. Patients'!$LW$9:$NT$9,0),ROWS('6. Patients'!DT$10:DT$107))),0)+
IFERROR(SUMPRODUCT('6. Patients'!CG$10:CG$107,OFFSET('6. Patients'!$NU$9,1,MATCH($D46,'6. Patients'!$NV$9:$OO$9,0),ROWS('6. Patients'!DT$10:DT$107))),0),
IFERROR(SUMPRODUCT('6. Patients'!CG$10:CG$107,OFFSET('6. Patients'!$OP$9,1,MATCH($D46,'6. Patients'!$OQ$9:$QN$9,0),ROWS('6. Patients'!DT$10:DT$107))),0)+
IFERROR(SUMPRODUCT('6. Patients'!CG$10:CG$107,OFFSET('6. Patients'!$QO$9,1,MATCH($D46,'6. Patients'!$QP$9:$RI$9,0),ROWS('6. Patients'!DT$10:DT$107))),0)+
IFERROR(SUMPRODUCT('6. Patients'!CG$10:CG$107,OFFSET('6. Patients'!$RJ$9,1,MATCH($D46,'6. Patients'!$RK$9:$TH$9,0),ROWS('6. Patients'!DT$10:DT$107))),0)+
IFERROR(SUMPRODUCT('6. Patients'!CG$10:CG$107,OFFSET('6. Patients'!$TI$9,1,MATCH($D46,'6. Patients'!$TJ$9:$UC$9,0),ROWS('6. Patients'!DT$10:DT$107))),0))+
IFERROR(VLOOKUP($D46,$H$116:$L$146,COLUMNS($H$115:$J$115)-1+N$7,0)*$E46*$F46*'1. General Inputs'!$J$25,0),0),0)</f>
        <v>0</v>
      </c>
      <c r="O46" s="775">
        <f ca="1">ROUNDDOWN(IFERROR($F46*$E46*CHOOSE(O$7,
IFERROR(SUMPRODUCT('6. Patients'!CH$10:CH$107,OFFSET('6. Patients'!$DN$9,1,MATCH($D46,'6. Patients'!$DO$9:$FL$9,0),ROWS('6. Patients'!DU$10:DU$107))),0)+
IFERROR(SUMPRODUCT('6. Patients'!CH$10:CH$107,OFFSET('6. Patients'!$FM$9,1,MATCH($D46,'6. Patients'!$FN$9:$GG$9,0),ROWS('6. Patients'!DU$10:DU$107))),0)+
IFERROR(SUMPRODUCT('6. Patients'!CH$10:CH$107,OFFSET('6. Patients'!$GH$9,1,MATCH($D46,'6. Patients'!$GI$9:$IF$9,0),ROWS('6. Patients'!DU$10:DU$107))),0)+
IFERROR(SUMPRODUCT('6. Patients'!CH$10:CH$107,OFFSET('6. Patients'!$IG$9,1,MATCH($D46,'6. Patients'!$IH$9:$JA$9,0),ROWS('6. Patients'!DU$10:DU$107))),0),
IFERROR(SUMPRODUCT('6. Patients'!CH$10:CH$107,OFFSET('6. Patients'!$JB$9,1,MATCH($D46,'6. Patients'!$JC$9:$KZ$9,0),ROWS('6. Patients'!DU$10:DU$107))),0)+
IFERROR(SUMPRODUCT('6. Patients'!CH$10:CH$107,OFFSET('6. Patients'!$LA$9,1,MATCH($D46,'6. Patients'!$LB$9:$LU$9,0),ROWS('6. Patients'!DU$10:DU$107))),0)+
IFERROR(SUMPRODUCT('6. Patients'!CH$10:CH$107,OFFSET('6. Patients'!$LV$9,1,MATCH($D46,'6. Patients'!$LW$9:$NT$9,0),ROWS('6. Patients'!DU$10:DU$107))),0)+
IFERROR(SUMPRODUCT('6. Patients'!CH$10:CH$107,OFFSET('6. Patients'!$NU$9,1,MATCH($D46,'6. Patients'!$NV$9:$OO$9,0),ROWS('6. Patients'!DU$10:DU$107))),0),
IFERROR(SUMPRODUCT('6. Patients'!CH$10:CH$107,OFFSET('6. Patients'!$OP$9,1,MATCH($D46,'6. Patients'!$OQ$9:$QN$9,0),ROWS('6. Patients'!DU$10:DU$107))),0)+
IFERROR(SUMPRODUCT('6. Patients'!CH$10:CH$107,OFFSET('6. Patients'!$QO$9,1,MATCH($D46,'6. Patients'!$QP$9:$RI$9,0),ROWS('6. Patients'!DU$10:DU$107))),0)+
IFERROR(SUMPRODUCT('6. Patients'!CH$10:CH$107,OFFSET('6. Patients'!$RJ$9,1,MATCH($D46,'6. Patients'!$RK$9:$TH$9,0),ROWS('6. Patients'!DU$10:DU$107))),0)+
IFERROR(SUMPRODUCT('6. Patients'!CH$10:CH$107,OFFSET('6. Patients'!$TI$9,1,MATCH($D46,'6. Patients'!$TJ$9:$UC$9,0),ROWS('6. Patients'!DU$10:DU$107))),0))+
IFERROR(VLOOKUP($D46,$H$116:$L$146,COLUMNS($H$115:$J$115)-1+O$7,0)*$E46*$F46*'1. General Inputs'!$J$25,0),0),0)</f>
        <v>0</v>
      </c>
      <c r="P46" s="775">
        <f ca="1">ROUNDDOWN(IFERROR($F46*$E46*CHOOSE(P$7,
IFERROR(SUMPRODUCT('6. Patients'!CI$10:CI$107,OFFSET('6. Patients'!$DN$9,1,MATCH($D46,'6. Patients'!$DO$9:$FL$9,0),ROWS('6. Patients'!DV$10:DV$107))),0)+
IFERROR(SUMPRODUCT('6. Patients'!CI$10:CI$107,OFFSET('6. Patients'!$FM$9,1,MATCH($D46,'6. Patients'!$FN$9:$GG$9,0),ROWS('6. Patients'!DV$10:DV$107))),0)+
IFERROR(SUMPRODUCT('6. Patients'!CI$10:CI$107,OFFSET('6. Patients'!$GH$9,1,MATCH($D46,'6. Patients'!$GI$9:$IF$9,0),ROWS('6. Patients'!DV$10:DV$107))),0)+
IFERROR(SUMPRODUCT('6. Patients'!CI$10:CI$107,OFFSET('6. Patients'!$IG$9,1,MATCH($D46,'6. Patients'!$IH$9:$JA$9,0),ROWS('6. Patients'!DV$10:DV$107))),0),
IFERROR(SUMPRODUCT('6. Patients'!CI$10:CI$107,OFFSET('6. Patients'!$JB$9,1,MATCH($D46,'6. Patients'!$JC$9:$KZ$9,0),ROWS('6. Patients'!DV$10:DV$107))),0)+
IFERROR(SUMPRODUCT('6. Patients'!CI$10:CI$107,OFFSET('6. Patients'!$LA$9,1,MATCH($D46,'6. Patients'!$LB$9:$LU$9,0),ROWS('6. Patients'!DV$10:DV$107))),0)+
IFERROR(SUMPRODUCT('6. Patients'!CI$10:CI$107,OFFSET('6. Patients'!$LV$9,1,MATCH($D46,'6. Patients'!$LW$9:$NT$9,0),ROWS('6. Patients'!DV$10:DV$107))),0)+
IFERROR(SUMPRODUCT('6. Patients'!CI$10:CI$107,OFFSET('6. Patients'!$NU$9,1,MATCH($D46,'6. Patients'!$NV$9:$OO$9,0),ROWS('6. Patients'!DV$10:DV$107))),0),
IFERROR(SUMPRODUCT('6. Patients'!CI$10:CI$107,OFFSET('6. Patients'!$OP$9,1,MATCH($D46,'6. Patients'!$OQ$9:$QN$9,0),ROWS('6. Patients'!DV$10:DV$107))),0)+
IFERROR(SUMPRODUCT('6. Patients'!CI$10:CI$107,OFFSET('6. Patients'!$QO$9,1,MATCH($D46,'6. Patients'!$QP$9:$RI$9,0),ROWS('6. Patients'!DV$10:DV$107))),0)+
IFERROR(SUMPRODUCT('6. Patients'!CI$10:CI$107,OFFSET('6. Patients'!$RJ$9,1,MATCH($D46,'6. Patients'!$RK$9:$TH$9,0),ROWS('6. Patients'!DV$10:DV$107))),0)+
IFERROR(SUMPRODUCT('6. Patients'!CI$10:CI$107,OFFSET('6. Patients'!$TI$9,1,MATCH($D46,'6. Patients'!$TJ$9:$UC$9,0),ROWS('6. Patients'!DV$10:DV$107))),0))+
IFERROR(VLOOKUP($D46,$H$116:$L$146,COLUMNS($H$115:$J$115)-1+P$7,0)*$E46*$F46*'1. General Inputs'!$J$25,0),0),0)</f>
        <v>0</v>
      </c>
      <c r="Q46" s="775">
        <f ca="1">ROUNDDOWN(IFERROR($F46*$E46*CHOOSE(Q$7,
IFERROR(SUMPRODUCT('6. Patients'!CJ$10:CJ$107,OFFSET('6. Patients'!$DN$9,1,MATCH($D46,'6. Patients'!$DO$9:$FL$9,0),ROWS('6. Patients'!DW$10:DW$107))),0)+
IFERROR(SUMPRODUCT('6. Patients'!CJ$10:CJ$107,OFFSET('6. Patients'!$FM$9,1,MATCH($D46,'6. Patients'!$FN$9:$GG$9,0),ROWS('6. Patients'!DW$10:DW$107))),0)+
IFERROR(SUMPRODUCT('6. Patients'!CJ$10:CJ$107,OFFSET('6. Patients'!$GH$9,1,MATCH($D46,'6. Patients'!$GI$9:$IF$9,0),ROWS('6. Patients'!DW$10:DW$107))),0)+
IFERROR(SUMPRODUCT('6. Patients'!CJ$10:CJ$107,OFFSET('6. Patients'!$IG$9,1,MATCH($D46,'6. Patients'!$IH$9:$JA$9,0),ROWS('6. Patients'!DW$10:DW$107))),0),
IFERROR(SUMPRODUCT('6. Patients'!CJ$10:CJ$107,OFFSET('6. Patients'!$JB$9,1,MATCH($D46,'6. Patients'!$JC$9:$KZ$9,0),ROWS('6. Patients'!DW$10:DW$107))),0)+
IFERROR(SUMPRODUCT('6. Patients'!CJ$10:CJ$107,OFFSET('6. Patients'!$LA$9,1,MATCH($D46,'6. Patients'!$LB$9:$LU$9,0),ROWS('6. Patients'!DW$10:DW$107))),0)+
IFERROR(SUMPRODUCT('6. Patients'!CJ$10:CJ$107,OFFSET('6. Patients'!$LV$9,1,MATCH($D46,'6. Patients'!$LW$9:$NT$9,0),ROWS('6. Patients'!DW$10:DW$107))),0)+
IFERROR(SUMPRODUCT('6. Patients'!CJ$10:CJ$107,OFFSET('6. Patients'!$NU$9,1,MATCH($D46,'6. Patients'!$NV$9:$OO$9,0),ROWS('6. Patients'!DW$10:DW$107))),0),
IFERROR(SUMPRODUCT('6. Patients'!CJ$10:CJ$107,OFFSET('6. Patients'!$OP$9,1,MATCH($D46,'6. Patients'!$OQ$9:$QN$9,0),ROWS('6. Patients'!DW$10:DW$107))),0)+
IFERROR(SUMPRODUCT('6. Patients'!CJ$10:CJ$107,OFFSET('6. Patients'!$QO$9,1,MATCH($D46,'6. Patients'!$QP$9:$RI$9,0),ROWS('6. Patients'!DW$10:DW$107))),0)+
IFERROR(SUMPRODUCT('6. Patients'!CJ$10:CJ$107,OFFSET('6. Patients'!$RJ$9,1,MATCH($D46,'6. Patients'!$RK$9:$TH$9,0),ROWS('6. Patients'!DW$10:DW$107))),0)+
IFERROR(SUMPRODUCT('6. Patients'!CJ$10:CJ$107,OFFSET('6. Patients'!$TI$9,1,MATCH($D46,'6. Patients'!$TJ$9:$UC$9,0),ROWS('6. Patients'!DW$10:DW$107))),0))+
IFERROR(VLOOKUP($D46,$H$116:$L$146,COLUMNS($H$115:$J$115)-1+Q$7,0)*$E46*$F46*'1. General Inputs'!$J$25,0),0),0)</f>
        <v>0</v>
      </c>
      <c r="R46" s="775">
        <f ca="1">ROUNDDOWN(IFERROR($F46*$E46*CHOOSE(R$7,
IFERROR(SUMPRODUCT('6. Patients'!CK$10:CK$107,OFFSET('6. Patients'!$DN$9,1,MATCH($D46,'6. Patients'!$DO$9:$FL$9,0),ROWS('6. Patients'!DX$10:DX$107))),0)+
IFERROR(SUMPRODUCT('6. Patients'!CK$10:CK$107,OFFSET('6. Patients'!$FM$9,1,MATCH($D46,'6. Patients'!$FN$9:$GG$9,0),ROWS('6. Patients'!DX$10:DX$107))),0)+
IFERROR(SUMPRODUCT('6. Patients'!CK$10:CK$107,OFFSET('6. Patients'!$GH$9,1,MATCH($D46,'6. Patients'!$GI$9:$IF$9,0),ROWS('6. Patients'!DX$10:DX$107))),0)+
IFERROR(SUMPRODUCT('6. Patients'!CK$10:CK$107,OFFSET('6. Patients'!$IG$9,1,MATCH($D46,'6. Patients'!$IH$9:$JA$9,0),ROWS('6. Patients'!DX$10:DX$107))),0),
IFERROR(SUMPRODUCT('6. Patients'!CK$10:CK$107,OFFSET('6. Patients'!$JB$9,1,MATCH($D46,'6. Patients'!$JC$9:$KZ$9,0),ROWS('6. Patients'!DX$10:DX$107))),0)+
IFERROR(SUMPRODUCT('6. Patients'!CK$10:CK$107,OFFSET('6. Patients'!$LA$9,1,MATCH($D46,'6. Patients'!$LB$9:$LU$9,0),ROWS('6. Patients'!DX$10:DX$107))),0)+
IFERROR(SUMPRODUCT('6. Patients'!CK$10:CK$107,OFFSET('6. Patients'!$LV$9,1,MATCH($D46,'6. Patients'!$LW$9:$NT$9,0),ROWS('6. Patients'!DX$10:DX$107))),0)+
IFERROR(SUMPRODUCT('6. Patients'!CK$10:CK$107,OFFSET('6. Patients'!$NU$9,1,MATCH($D46,'6. Patients'!$NV$9:$OO$9,0),ROWS('6. Patients'!DX$10:DX$107))),0),
IFERROR(SUMPRODUCT('6. Patients'!CK$10:CK$107,OFFSET('6. Patients'!$OP$9,1,MATCH($D46,'6. Patients'!$OQ$9:$QN$9,0),ROWS('6. Patients'!DX$10:DX$107))),0)+
IFERROR(SUMPRODUCT('6. Patients'!CK$10:CK$107,OFFSET('6. Patients'!$QO$9,1,MATCH($D46,'6. Patients'!$QP$9:$RI$9,0),ROWS('6. Patients'!DX$10:DX$107))),0)+
IFERROR(SUMPRODUCT('6. Patients'!CK$10:CK$107,OFFSET('6. Patients'!$RJ$9,1,MATCH($D46,'6. Patients'!$RK$9:$TH$9,0),ROWS('6. Patients'!DX$10:DX$107))),0)+
IFERROR(SUMPRODUCT('6. Patients'!CK$10:CK$107,OFFSET('6. Patients'!$TI$9,1,MATCH($D46,'6. Patients'!$TJ$9:$UC$9,0),ROWS('6. Patients'!DX$10:DX$107))),0))+
IFERROR(VLOOKUP($D46,$H$116:$L$146,COLUMNS($H$115:$J$115)-1+R$7,0)*$E46*$F46*'1. General Inputs'!$J$25,0),0),0)</f>
        <v>0</v>
      </c>
      <c r="S46" s="775">
        <f ca="1">ROUNDDOWN(IFERROR($F46*$E46*CHOOSE(S$7,
IFERROR(SUMPRODUCT('6. Patients'!CL$10:CL$107,OFFSET('6. Patients'!$DN$9,1,MATCH($D46,'6. Patients'!$DO$9:$FL$9,0),ROWS('6. Patients'!DY$10:DY$107))),0)+
IFERROR(SUMPRODUCT('6. Patients'!CL$10:CL$107,OFFSET('6. Patients'!$FM$9,1,MATCH($D46,'6. Patients'!$FN$9:$GG$9,0),ROWS('6. Patients'!DY$10:DY$107))),0)+
IFERROR(SUMPRODUCT('6. Patients'!CL$10:CL$107,OFFSET('6. Patients'!$GH$9,1,MATCH($D46,'6. Patients'!$GI$9:$IF$9,0),ROWS('6. Patients'!DY$10:DY$107))),0)+
IFERROR(SUMPRODUCT('6. Patients'!CL$10:CL$107,OFFSET('6. Patients'!$IG$9,1,MATCH($D46,'6. Patients'!$IH$9:$JA$9,0),ROWS('6. Patients'!DY$10:DY$107))),0),
IFERROR(SUMPRODUCT('6. Patients'!CL$10:CL$107,OFFSET('6. Patients'!$JB$9,1,MATCH($D46,'6. Patients'!$JC$9:$KZ$9,0),ROWS('6. Patients'!DY$10:DY$107))),0)+
IFERROR(SUMPRODUCT('6. Patients'!CL$10:CL$107,OFFSET('6. Patients'!$LA$9,1,MATCH($D46,'6. Patients'!$LB$9:$LU$9,0),ROWS('6. Patients'!DY$10:DY$107))),0)+
IFERROR(SUMPRODUCT('6. Patients'!CL$10:CL$107,OFFSET('6. Patients'!$LV$9,1,MATCH($D46,'6. Patients'!$LW$9:$NT$9,0),ROWS('6. Patients'!DY$10:DY$107))),0)+
IFERROR(SUMPRODUCT('6. Patients'!CL$10:CL$107,OFFSET('6. Patients'!$NU$9,1,MATCH($D46,'6. Patients'!$NV$9:$OO$9,0),ROWS('6. Patients'!DY$10:DY$107))),0),
IFERROR(SUMPRODUCT('6. Patients'!CL$10:CL$107,OFFSET('6. Patients'!$OP$9,1,MATCH($D46,'6. Patients'!$OQ$9:$QN$9,0),ROWS('6. Patients'!DY$10:DY$107))),0)+
IFERROR(SUMPRODUCT('6. Patients'!CL$10:CL$107,OFFSET('6. Patients'!$QO$9,1,MATCH($D46,'6. Patients'!$QP$9:$RI$9,0),ROWS('6. Patients'!DY$10:DY$107))),0)+
IFERROR(SUMPRODUCT('6. Patients'!CL$10:CL$107,OFFSET('6. Patients'!$RJ$9,1,MATCH($D46,'6. Patients'!$RK$9:$TH$9,0),ROWS('6. Patients'!DY$10:DY$107))),0)+
IFERROR(SUMPRODUCT('6. Patients'!CL$10:CL$107,OFFSET('6. Patients'!$TI$9,1,MATCH($D46,'6. Patients'!$TJ$9:$UC$9,0),ROWS('6. Patients'!DY$10:DY$107))),0))+
IFERROR(VLOOKUP($D46,$H$116:$L$146,COLUMNS($H$115:$J$115)-1+S$7,0)*$E46*$F46*'1. General Inputs'!$J$25,0),0),0)</f>
        <v>0</v>
      </c>
      <c r="T46" s="775">
        <f ca="1">ROUNDDOWN(IFERROR($F46*$E46*CHOOSE(T$7,
IFERROR(SUMPRODUCT('6. Patients'!CM$10:CM$107,OFFSET('6. Patients'!$DN$9,1,MATCH($D46,'6. Patients'!$DO$9:$FL$9,0),ROWS('6. Patients'!DZ$10:DZ$107))),0)+
IFERROR(SUMPRODUCT('6. Patients'!CM$10:CM$107,OFFSET('6. Patients'!$FM$9,1,MATCH($D46,'6. Patients'!$FN$9:$GG$9,0),ROWS('6. Patients'!DZ$10:DZ$107))),0)+
IFERROR(SUMPRODUCT('6. Patients'!CM$10:CM$107,OFFSET('6. Patients'!$GH$9,1,MATCH($D46,'6. Patients'!$GI$9:$IF$9,0),ROWS('6. Patients'!DZ$10:DZ$107))),0)+
IFERROR(SUMPRODUCT('6. Patients'!CM$10:CM$107,OFFSET('6. Patients'!$IG$9,1,MATCH($D46,'6. Patients'!$IH$9:$JA$9,0),ROWS('6. Patients'!DZ$10:DZ$107))),0),
IFERROR(SUMPRODUCT('6. Patients'!CM$10:CM$107,OFFSET('6. Patients'!$JB$9,1,MATCH($D46,'6. Patients'!$JC$9:$KZ$9,0),ROWS('6. Patients'!DZ$10:DZ$107))),0)+
IFERROR(SUMPRODUCT('6. Patients'!CM$10:CM$107,OFFSET('6. Patients'!$LA$9,1,MATCH($D46,'6. Patients'!$LB$9:$LU$9,0),ROWS('6. Patients'!DZ$10:DZ$107))),0)+
IFERROR(SUMPRODUCT('6. Patients'!CM$10:CM$107,OFFSET('6. Patients'!$LV$9,1,MATCH($D46,'6. Patients'!$LW$9:$NT$9,0),ROWS('6. Patients'!DZ$10:DZ$107))),0)+
IFERROR(SUMPRODUCT('6. Patients'!CM$10:CM$107,OFFSET('6. Patients'!$NU$9,1,MATCH($D46,'6. Patients'!$NV$9:$OO$9,0),ROWS('6. Patients'!DZ$10:DZ$107))),0),
IFERROR(SUMPRODUCT('6. Patients'!CM$10:CM$107,OFFSET('6. Patients'!$OP$9,1,MATCH($D46,'6. Patients'!$OQ$9:$QN$9,0),ROWS('6. Patients'!DZ$10:DZ$107))),0)+
IFERROR(SUMPRODUCT('6. Patients'!CM$10:CM$107,OFFSET('6. Patients'!$QO$9,1,MATCH($D46,'6. Patients'!$QP$9:$RI$9,0),ROWS('6. Patients'!DZ$10:DZ$107))),0)+
IFERROR(SUMPRODUCT('6. Patients'!CM$10:CM$107,OFFSET('6. Patients'!$RJ$9,1,MATCH($D46,'6. Patients'!$RK$9:$TH$9,0),ROWS('6. Patients'!DZ$10:DZ$107))),0)+
IFERROR(SUMPRODUCT('6. Patients'!CM$10:CM$107,OFFSET('6. Patients'!$TI$9,1,MATCH($D46,'6. Patients'!$TJ$9:$UC$9,0),ROWS('6. Patients'!DZ$10:DZ$107))),0))+
IFERROR(VLOOKUP($D46,$H$116:$L$146,COLUMNS($H$115:$J$115)-1+T$7,0)*$E46*$F46*'1. General Inputs'!$J$25,0),0),0)</f>
        <v>0</v>
      </c>
      <c r="U46" s="775">
        <f ca="1">ROUNDDOWN(IFERROR($F46*$E46*CHOOSE(U$7,
IFERROR(SUMPRODUCT('6. Patients'!CN$10:CN$107,OFFSET('6. Patients'!$DN$9,1,MATCH($D46,'6. Patients'!$DO$9:$FL$9,0),ROWS('6. Patients'!EA$10:EA$107))),0)+
IFERROR(SUMPRODUCT('6. Patients'!CN$10:CN$107,OFFSET('6. Patients'!$FM$9,1,MATCH($D46,'6. Patients'!$FN$9:$GG$9,0),ROWS('6. Patients'!EA$10:EA$107))),0)+
IFERROR(SUMPRODUCT('6. Patients'!CN$10:CN$107,OFFSET('6. Patients'!$GH$9,1,MATCH($D46,'6. Patients'!$GI$9:$IF$9,0),ROWS('6. Patients'!EA$10:EA$107))),0)+
IFERROR(SUMPRODUCT('6. Patients'!CN$10:CN$107,OFFSET('6. Patients'!$IG$9,1,MATCH($D46,'6. Patients'!$IH$9:$JA$9,0),ROWS('6. Patients'!EA$10:EA$107))),0),
IFERROR(SUMPRODUCT('6. Patients'!CN$10:CN$107,OFFSET('6. Patients'!$JB$9,1,MATCH($D46,'6. Patients'!$JC$9:$KZ$9,0),ROWS('6. Patients'!EA$10:EA$107))),0)+
IFERROR(SUMPRODUCT('6. Patients'!CN$10:CN$107,OFFSET('6. Patients'!$LA$9,1,MATCH($D46,'6. Patients'!$LB$9:$LU$9,0),ROWS('6. Patients'!EA$10:EA$107))),0)+
IFERROR(SUMPRODUCT('6. Patients'!CN$10:CN$107,OFFSET('6. Patients'!$LV$9,1,MATCH($D46,'6. Patients'!$LW$9:$NT$9,0),ROWS('6. Patients'!EA$10:EA$107))),0)+
IFERROR(SUMPRODUCT('6. Patients'!CN$10:CN$107,OFFSET('6. Patients'!$NU$9,1,MATCH($D46,'6. Patients'!$NV$9:$OO$9,0),ROWS('6. Patients'!EA$10:EA$107))),0),
IFERROR(SUMPRODUCT('6. Patients'!CN$10:CN$107,OFFSET('6. Patients'!$OP$9,1,MATCH($D46,'6. Patients'!$OQ$9:$QN$9,0),ROWS('6. Patients'!EA$10:EA$107))),0)+
IFERROR(SUMPRODUCT('6. Patients'!CN$10:CN$107,OFFSET('6. Patients'!$QO$9,1,MATCH($D46,'6. Patients'!$QP$9:$RI$9,0),ROWS('6. Patients'!EA$10:EA$107))),0)+
IFERROR(SUMPRODUCT('6. Patients'!CN$10:CN$107,OFFSET('6. Patients'!$RJ$9,1,MATCH($D46,'6. Patients'!$RK$9:$TH$9,0),ROWS('6. Patients'!EA$10:EA$107))),0)+
IFERROR(SUMPRODUCT('6. Patients'!CN$10:CN$107,OFFSET('6. Patients'!$TI$9,1,MATCH($D46,'6. Patients'!$TJ$9:$UC$9,0),ROWS('6. Patients'!EA$10:EA$107))),0))+
IFERROR(VLOOKUP($D46,$H$116:$L$146,COLUMNS($H$115:$J$115)-1+U$7,0)*$E46*$F46*'1. General Inputs'!$J$25,0),0),0)</f>
        <v>0</v>
      </c>
      <c r="V46" s="775">
        <f ca="1">ROUNDDOWN(IFERROR($F46*$E46*CHOOSE(V$7,
IFERROR(SUMPRODUCT('6. Patients'!CO$10:CO$107,OFFSET('6. Patients'!$DN$9,1,MATCH($D46,'6. Patients'!$DO$9:$FL$9,0),ROWS('6. Patients'!EB$10:EB$107))),0)+
IFERROR(SUMPRODUCT('6. Patients'!CO$10:CO$107,OFFSET('6. Patients'!$FM$9,1,MATCH($D46,'6. Patients'!$FN$9:$GG$9,0),ROWS('6. Patients'!EB$10:EB$107))),0)+
IFERROR(SUMPRODUCT('6. Patients'!CO$10:CO$107,OFFSET('6. Patients'!$GH$9,1,MATCH($D46,'6. Patients'!$GI$9:$IF$9,0),ROWS('6. Patients'!EB$10:EB$107))),0)+
IFERROR(SUMPRODUCT('6. Patients'!CO$10:CO$107,OFFSET('6. Patients'!$IG$9,1,MATCH($D46,'6. Patients'!$IH$9:$JA$9,0),ROWS('6. Patients'!EB$10:EB$107))),0),
IFERROR(SUMPRODUCT('6. Patients'!CO$10:CO$107,OFFSET('6. Patients'!$JB$9,1,MATCH($D46,'6. Patients'!$JC$9:$KZ$9,0),ROWS('6. Patients'!EB$10:EB$107))),0)+
IFERROR(SUMPRODUCT('6. Patients'!CO$10:CO$107,OFFSET('6. Patients'!$LA$9,1,MATCH($D46,'6. Patients'!$LB$9:$LU$9,0),ROWS('6. Patients'!EB$10:EB$107))),0)+
IFERROR(SUMPRODUCT('6. Patients'!CO$10:CO$107,OFFSET('6. Patients'!$LV$9,1,MATCH($D46,'6. Patients'!$LW$9:$NT$9,0),ROWS('6. Patients'!EB$10:EB$107))),0)+
IFERROR(SUMPRODUCT('6. Patients'!CO$10:CO$107,OFFSET('6. Patients'!$NU$9,1,MATCH($D46,'6. Patients'!$NV$9:$OO$9,0),ROWS('6. Patients'!EB$10:EB$107))),0),
IFERROR(SUMPRODUCT('6. Patients'!CO$10:CO$107,OFFSET('6. Patients'!$OP$9,1,MATCH($D46,'6. Patients'!$OQ$9:$QN$9,0),ROWS('6. Patients'!EB$10:EB$107))),0)+
IFERROR(SUMPRODUCT('6. Patients'!CO$10:CO$107,OFFSET('6. Patients'!$QO$9,1,MATCH($D46,'6. Patients'!$QP$9:$RI$9,0),ROWS('6. Patients'!EB$10:EB$107))),0)+
IFERROR(SUMPRODUCT('6. Patients'!CO$10:CO$107,OFFSET('6. Patients'!$RJ$9,1,MATCH($D46,'6. Patients'!$RK$9:$TH$9,0),ROWS('6. Patients'!EB$10:EB$107))),0)+
IFERROR(SUMPRODUCT('6. Patients'!CO$10:CO$107,OFFSET('6. Patients'!$TI$9,1,MATCH($D46,'6. Patients'!$TJ$9:$UC$9,0),ROWS('6. Patients'!EB$10:EB$107))),0))+
IFERROR(VLOOKUP($D46,$H$116:$L$146,COLUMNS($H$115:$J$115)-1+V$7,0)*$E46*$F46*'1. General Inputs'!$J$25,0),0),0)</f>
        <v>0</v>
      </c>
      <c r="W46" s="775">
        <f ca="1">ROUNDDOWN(IFERROR($F46*$E46*CHOOSE(W$7,
IFERROR(SUMPRODUCT('6. Patients'!CP$10:CP$107,OFFSET('6. Patients'!$DN$9,1,MATCH($D46,'6. Patients'!$DO$9:$FL$9,0),ROWS('6. Patients'!EC$10:EC$107))),0)+
IFERROR(SUMPRODUCT('6. Patients'!CP$10:CP$107,OFFSET('6. Patients'!$FM$9,1,MATCH($D46,'6. Patients'!$FN$9:$GG$9,0),ROWS('6. Patients'!EC$10:EC$107))),0)+
IFERROR(SUMPRODUCT('6. Patients'!CP$10:CP$107,OFFSET('6. Patients'!$GH$9,1,MATCH($D46,'6. Patients'!$GI$9:$IF$9,0),ROWS('6. Patients'!EC$10:EC$107))),0)+
IFERROR(SUMPRODUCT('6. Patients'!CP$10:CP$107,OFFSET('6. Patients'!$IG$9,1,MATCH($D46,'6. Patients'!$IH$9:$JA$9,0),ROWS('6. Patients'!EC$10:EC$107))),0),
IFERROR(SUMPRODUCT('6. Patients'!CP$10:CP$107,OFFSET('6. Patients'!$JB$9,1,MATCH($D46,'6. Patients'!$JC$9:$KZ$9,0),ROWS('6. Patients'!EC$10:EC$107))),0)+
IFERROR(SUMPRODUCT('6. Patients'!CP$10:CP$107,OFFSET('6. Patients'!$LA$9,1,MATCH($D46,'6. Patients'!$LB$9:$LU$9,0),ROWS('6. Patients'!EC$10:EC$107))),0)+
IFERROR(SUMPRODUCT('6. Patients'!CP$10:CP$107,OFFSET('6. Patients'!$LV$9,1,MATCH($D46,'6. Patients'!$LW$9:$NT$9,0),ROWS('6. Patients'!EC$10:EC$107))),0)+
IFERROR(SUMPRODUCT('6. Patients'!CP$10:CP$107,OFFSET('6. Patients'!$NU$9,1,MATCH($D46,'6. Patients'!$NV$9:$OO$9,0),ROWS('6. Patients'!EC$10:EC$107))),0),
IFERROR(SUMPRODUCT('6. Patients'!CP$10:CP$107,OFFSET('6. Patients'!$OP$9,1,MATCH($D46,'6. Patients'!$OQ$9:$QN$9,0),ROWS('6. Patients'!EC$10:EC$107))),0)+
IFERROR(SUMPRODUCT('6. Patients'!CP$10:CP$107,OFFSET('6. Patients'!$QO$9,1,MATCH($D46,'6. Patients'!$QP$9:$RI$9,0),ROWS('6. Patients'!EC$10:EC$107))),0)+
IFERROR(SUMPRODUCT('6. Patients'!CP$10:CP$107,OFFSET('6. Patients'!$RJ$9,1,MATCH($D46,'6. Patients'!$RK$9:$TH$9,0),ROWS('6. Patients'!EC$10:EC$107))),0)+
IFERROR(SUMPRODUCT('6. Patients'!CP$10:CP$107,OFFSET('6. Patients'!$TI$9,1,MATCH($D46,'6. Patients'!$TJ$9:$UC$9,0),ROWS('6. Patients'!EC$10:EC$107))),0))+
IFERROR(VLOOKUP($D46,$H$116:$L$146,COLUMNS($H$115:$J$115)-1+W$7,0)*$E46*$F46*'1. General Inputs'!$J$25,0),0),0)</f>
        <v>0</v>
      </c>
      <c r="X46" s="775">
        <f ca="1">ROUNDDOWN(IFERROR($F46*$E46*CHOOSE(X$7,
IFERROR(SUMPRODUCT('6. Patients'!CQ$10:CQ$107,OFFSET('6. Patients'!$DN$9,1,MATCH($D46,'6. Patients'!$DO$9:$FL$9,0),ROWS('6. Patients'!ED$10:ED$107))),0)+
IFERROR(SUMPRODUCT('6. Patients'!CQ$10:CQ$107,OFFSET('6. Patients'!$FM$9,1,MATCH($D46,'6. Patients'!$FN$9:$GG$9,0),ROWS('6. Patients'!ED$10:ED$107))),0)+
IFERROR(SUMPRODUCT('6. Patients'!CQ$10:CQ$107,OFFSET('6. Patients'!$GH$9,1,MATCH($D46,'6. Patients'!$GI$9:$IF$9,0),ROWS('6. Patients'!ED$10:ED$107))),0)+
IFERROR(SUMPRODUCT('6. Patients'!CQ$10:CQ$107,OFFSET('6. Patients'!$IG$9,1,MATCH($D46,'6. Patients'!$IH$9:$JA$9,0),ROWS('6. Patients'!ED$10:ED$107))),0),
IFERROR(SUMPRODUCT('6. Patients'!CQ$10:CQ$107,OFFSET('6. Patients'!$JB$9,1,MATCH($D46,'6. Patients'!$JC$9:$KZ$9,0),ROWS('6. Patients'!ED$10:ED$107))),0)+
IFERROR(SUMPRODUCT('6. Patients'!CQ$10:CQ$107,OFFSET('6. Patients'!$LA$9,1,MATCH($D46,'6. Patients'!$LB$9:$LU$9,0),ROWS('6. Patients'!ED$10:ED$107))),0)+
IFERROR(SUMPRODUCT('6. Patients'!CQ$10:CQ$107,OFFSET('6. Patients'!$LV$9,1,MATCH($D46,'6. Patients'!$LW$9:$NT$9,0),ROWS('6. Patients'!ED$10:ED$107))),0)+
IFERROR(SUMPRODUCT('6. Patients'!CQ$10:CQ$107,OFFSET('6. Patients'!$NU$9,1,MATCH($D46,'6. Patients'!$NV$9:$OO$9,0),ROWS('6. Patients'!ED$10:ED$107))),0),
IFERROR(SUMPRODUCT('6. Patients'!CQ$10:CQ$107,OFFSET('6. Patients'!$OP$9,1,MATCH($D46,'6. Patients'!$OQ$9:$QN$9,0),ROWS('6. Patients'!ED$10:ED$107))),0)+
IFERROR(SUMPRODUCT('6. Patients'!CQ$10:CQ$107,OFFSET('6. Patients'!$QO$9,1,MATCH($D46,'6. Patients'!$QP$9:$RI$9,0),ROWS('6. Patients'!ED$10:ED$107))),0)+
IFERROR(SUMPRODUCT('6. Patients'!CQ$10:CQ$107,OFFSET('6. Patients'!$RJ$9,1,MATCH($D46,'6. Patients'!$RK$9:$TH$9,0),ROWS('6. Patients'!ED$10:ED$107))),0)+
IFERROR(SUMPRODUCT('6. Patients'!CQ$10:CQ$107,OFFSET('6. Patients'!$TI$9,1,MATCH($D46,'6. Patients'!$TJ$9:$UC$9,0),ROWS('6. Patients'!ED$10:ED$107))),0))+
IFERROR(VLOOKUP($D46,$H$116:$L$146,COLUMNS($H$115:$J$115)-1+X$7,0)*$E46*$F46*'1. General Inputs'!$J$25,0),0),0)</f>
        <v>0</v>
      </c>
      <c r="Y46" s="775">
        <f ca="1">ROUNDDOWN(IFERROR($F46*$E46*CHOOSE(Y$7,
IFERROR(SUMPRODUCT('6. Patients'!CR$10:CR$107,OFFSET('6. Patients'!$DN$9,1,MATCH($D46,'6. Patients'!$DO$9:$FL$9,0),ROWS('6. Patients'!EE$10:EE$107))),0)+
IFERROR(SUMPRODUCT('6. Patients'!CR$10:CR$107,OFFSET('6. Patients'!$FM$9,1,MATCH($D46,'6. Patients'!$FN$9:$GG$9,0),ROWS('6. Patients'!EE$10:EE$107))),0)+
IFERROR(SUMPRODUCT('6. Patients'!CR$10:CR$107,OFFSET('6. Patients'!$GH$9,1,MATCH($D46,'6. Patients'!$GI$9:$IF$9,0),ROWS('6. Patients'!EE$10:EE$107))),0)+
IFERROR(SUMPRODUCT('6. Patients'!CR$10:CR$107,OFFSET('6. Patients'!$IG$9,1,MATCH($D46,'6. Patients'!$IH$9:$JA$9,0),ROWS('6. Patients'!EE$10:EE$107))),0),
IFERROR(SUMPRODUCT('6. Patients'!CR$10:CR$107,OFFSET('6. Patients'!$JB$9,1,MATCH($D46,'6. Patients'!$JC$9:$KZ$9,0),ROWS('6. Patients'!EE$10:EE$107))),0)+
IFERROR(SUMPRODUCT('6. Patients'!CR$10:CR$107,OFFSET('6. Patients'!$LA$9,1,MATCH($D46,'6. Patients'!$LB$9:$LU$9,0),ROWS('6. Patients'!EE$10:EE$107))),0)+
IFERROR(SUMPRODUCT('6. Patients'!CR$10:CR$107,OFFSET('6. Patients'!$LV$9,1,MATCH($D46,'6. Patients'!$LW$9:$NT$9,0),ROWS('6. Patients'!EE$10:EE$107))),0)+
IFERROR(SUMPRODUCT('6. Patients'!CR$10:CR$107,OFFSET('6. Patients'!$NU$9,1,MATCH($D46,'6. Patients'!$NV$9:$OO$9,0),ROWS('6. Patients'!EE$10:EE$107))),0),
IFERROR(SUMPRODUCT('6. Patients'!CR$10:CR$107,OFFSET('6. Patients'!$OP$9,1,MATCH($D46,'6. Patients'!$OQ$9:$QN$9,0),ROWS('6. Patients'!EE$10:EE$107))),0)+
IFERROR(SUMPRODUCT('6. Patients'!CR$10:CR$107,OFFSET('6. Patients'!$QO$9,1,MATCH($D46,'6. Patients'!$QP$9:$RI$9,0),ROWS('6. Patients'!EE$10:EE$107))),0)+
IFERROR(SUMPRODUCT('6. Patients'!CR$10:CR$107,OFFSET('6. Patients'!$RJ$9,1,MATCH($D46,'6. Patients'!$RK$9:$TH$9,0),ROWS('6. Patients'!EE$10:EE$107))),0)+
IFERROR(SUMPRODUCT('6. Patients'!CR$10:CR$107,OFFSET('6. Patients'!$TI$9,1,MATCH($D46,'6. Patients'!$TJ$9:$UC$9,0),ROWS('6. Patients'!EE$10:EE$107))),0))+
IFERROR(VLOOKUP($D46,$H$116:$L$146,COLUMNS($H$115:$J$115)-1+Y$7,0)*$E46*$F46*'1. General Inputs'!$J$25,0),0),0)</f>
        <v>0</v>
      </c>
      <c r="Z46" s="775">
        <f ca="1">ROUNDDOWN(IFERROR($F46*$E46*CHOOSE(Z$7,
IFERROR(SUMPRODUCT('6. Patients'!CS$10:CS$107,OFFSET('6. Patients'!$DN$9,1,MATCH($D46,'6. Patients'!$DO$9:$FL$9,0),ROWS('6. Patients'!EF$10:EF$107))),0)+
IFERROR(SUMPRODUCT('6. Patients'!CS$10:CS$107,OFFSET('6. Patients'!$FM$9,1,MATCH($D46,'6. Patients'!$FN$9:$GG$9,0),ROWS('6. Patients'!EF$10:EF$107))),0)+
IFERROR(SUMPRODUCT('6. Patients'!CS$10:CS$107,OFFSET('6. Patients'!$GH$9,1,MATCH($D46,'6. Patients'!$GI$9:$IF$9,0),ROWS('6. Patients'!EF$10:EF$107))),0)+
IFERROR(SUMPRODUCT('6. Patients'!CS$10:CS$107,OFFSET('6. Patients'!$IG$9,1,MATCH($D46,'6. Patients'!$IH$9:$JA$9,0),ROWS('6. Patients'!EF$10:EF$107))),0),
IFERROR(SUMPRODUCT('6. Patients'!CS$10:CS$107,OFFSET('6. Patients'!$JB$9,1,MATCH($D46,'6. Patients'!$JC$9:$KZ$9,0),ROWS('6. Patients'!EF$10:EF$107))),0)+
IFERROR(SUMPRODUCT('6. Patients'!CS$10:CS$107,OFFSET('6. Patients'!$LA$9,1,MATCH($D46,'6. Patients'!$LB$9:$LU$9,0),ROWS('6. Patients'!EF$10:EF$107))),0)+
IFERROR(SUMPRODUCT('6. Patients'!CS$10:CS$107,OFFSET('6. Patients'!$LV$9,1,MATCH($D46,'6. Patients'!$LW$9:$NT$9,0),ROWS('6. Patients'!EF$10:EF$107))),0)+
IFERROR(SUMPRODUCT('6. Patients'!CS$10:CS$107,OFFSET('6. Patients'!$NU$9,1,MATCH($D46,'6. Patients'!$NV$9:$OO$9,0),ROWS('6. Patients'!EF$10:EF$107))),0),
IFERROR(SUMPRODUCT('6. Patients'!CS$10:CS$107,OFFSET('6. Patients'!$OP$9,1,MATCH($D46,'6. Patients'!$OQ$9:$QN$9,0),ROWS('6. Patients'!EF$10:EF$107))),0)+
IFERROR(SUMPRODUCT('6. Patients'!CS$10:CS$107,OFFSET('6. Patients'!$QO$9,1,MATCH($D46,'6. Patients'!$QP$9:$RI$9,0),ROWS('6. Patients'!EF$10:EF$107))),0)+
IFERROR(SUMPRODUCT('6. Patients'!CS$10:CS$107,OFFSET('6. Patients'!$RJ$9,1,MATCH($D46,'6. Patients'!$RK$9:$TH$9,0),ROWS('6. Patients'!EF$10:EF$107))),0)+
IFERROR(SUMPRODUCT('6. Patients'!CS$10:CS$107,OFFSET('6. Patients'!$TI$9,1,MATCH($D46,'6. Patients'!$TJ$9:$UC$9,0),ROWS('6. Patients'!EF$10:EF$107))),0))+
IFERROR(VLOOKUP($D46,$H$116:$L$146,COLUMNS($H$115:$J$115)-1+Z$7,0)*$E46*$F46*'1. General Inputs'!$J$25,0),0),0)</f>
        <v>0</v>
      </c>
      <c r="AA46" s="775">
        <f ca="1">ROUNDDOWN(IFERROR($F46*$E46*CHOOSE(AA$7,
IFERROR(SUMPRODUCT('6. Patients'!CT$10:CT$107,OFFSET('6. Patients'!$DN$9,1,MATCH($D46,'6. Patients'!$DO$9:$FL$9,0),ROWS('6. Patients'!EG$10:EG$107))),0)+
IFERROR(SUMPRODUCT('6. Patients'!CT$10:CT$107,OFFSET('6. Patients'!$FM$9,1,MATCH($D46,'6. Patients'!$FN$9:$GG$9,0),ROWS('6. Patients'!EG$10:EG$107))),0)+
IFERROR(SUMPRODUCT('6. Patients'!CT$10:CT$107,OFFSET('6. Patients'!$GH$9,1,MATCH($D46,'6. Patients'!$GI$9:$IF$9,0),ROWS('6. Patients'!EG$10:EG$107))),0)+
IFERROR(SUMPRODUCT('6. Patients'!CT$10:CT$107,OFFSET('6. Patients'!$IG$9,1,MATCH($D46,'6. Patients'!$IH$9:$JA$9,0),ROWS('6. Patients'!EG$10:EG$107))),0),
IFERROR(SUMPRODUCT('6. Patients'!CT$10:CT$107,OFFSET('6. Patients'!$JB$9,1,MATCH($D46,'6. Patients'!$JC$9:$KZ$9,0),ROWS('6. Patients'!EG$10:EG$107))),0)+
IFERROR(SUMPRODUCT('6. Patients'!CT$10:CT$107,OFFSET('6. Patients'!$LA$9,1,MATCH($D46,'6. Patients'!$LB$9:$LU$9,0),ROWS('6. Patients'!EG$10:EG$107))),0)+
IFERROR(SUMPRODUCT('6. Patients'!CT$10:CT$107,OFFSET('6. Patients'!$LV$9,1,MATCH($D46,'6. Patients'!$LW$9:$NT$9,0),ROWS('6. Patients'!EG$10:EG$107))),0)+
IFERROR(SUMPRODUCT('6. Patients'!CT$10:CT$107,OFFSET('6. Patients'!$NU$9,1,MATCH($D46,'6. Patients'!$NV$9:$OO$9,0),ROWS('6. Patients'!EG$10:EG$107))),0),
IFERROR(SUMPRODUCT('6. Patients'!CT$10:CT$107,OFFSET('6. Patients'!$OP$9,1,MATCH($D46,'6. Patients'!$OQ$9:$QN$9,0),ROWS('6. Patients'!EG$10:EG$107))),0)+
IFERROR(SUMPRODUCT('6. Patients'!CT$10:CT$107,OFFSET('6. Patients'!$QO$9,1,MATCH($D46,'6. Patients'!$QP$9:$RI$9,0),ROWS('6. Patients'!EG$10:EG$107))),0)+
IFERROR(SUMPRODUCT('6. Patients'!CT$10:CT$107,OFFSET('6. Patients'!$RJ$9,1,MATCH($D46,'6. Patients'!$RK$9:$TH$9,0),ROWS('6. Patients'!EG$10:EG$107))),0)+
IFERROR(SUMPRODUCT('6. Patients'!CT$10:CT$107,OFFSET('6. Patients'!$TI$9,1,MATCH($D46,'6. Patients'!$TJ$9:$UC$9,0),ROWS('6. Patients'!EG$10:EG$107))),0))+
IFERROR(VLOOKUP($D46,$H$116:$L$146,COLUMNS($H$115:$J$115)-1+AA$7,0)*$E46*$F46*'1. General Inputs'!$J$25,0),0),0)</f>
        <v>0</v>
      </c>
      <c r="AB46" s="775">
        <f ca="1">ROUNDDOWN(IFERROR($F46*$E46*CHOOSE(AB$7,
IFERROR(SUMPRODUCT('6. Patients'!CU$10:CU$107,OFFSET('6. Patients'!$DN$9,1,MATCH($D46,'6. Patients'!$DO$9:$FL$9,0),ROWS('6. Patients'!EH$10:EH$107))),0)+
IFERROR(SUMPRODUCT('6. Patients'!CU$10:CU$107,OFFSET('6. Patients'!$FM$9,1,MATCH($D46,'6. Patients'!$FN$9:$GG$9,0),ROWS('6. Patients'!EH$10:EH$107))),0)+
IFERROR(SUMPRODUCT('6. Patients'!CU$10:CU$107,OFFSET('6. Patients'!$GH$9,1,MATCH($D46,'6. Patients'!$GI$9:$IF$9,0),ROWS('6. Patients'!EH$10:EH$107))),0)+
IFERROR(SUMPRODUCT('6. Patients'!CU$10:CU$107,OFFSET('6. Patients'!$IG$9,1,MATCH($D46,'6. Patients'!$IH$9:$JA$9,0),ROWS('6. Patients'!EH$10:EH$107))),0),
IFERROR(SUMPRODUCT('6. Patients'!CU$10:CU$107,OFFSET('6. Patients'!$JB$9,1,MATCH($D46,'6. Patients'!$JC$9:$KZ$9,0),ROWS('6. Patients'!EH$10:EH$107))),0)+
IFERROR(SUMPRODUCT('6. Patients'!CU$10:CU$107,OFFSET('6. Patients'!$LA$9,1,MATCH($D46,'6. Patients'!$LB$9:$LU$9,0),ROWS('6. Patients'!EH$10:EH$107))),0)+
IFERROR(SUMPRODUCT('6. Patients'!CU$10:CU$107,OFFSET('6. Patients'!$LV$9,1,MATCH($D46,'6. Patients'!$LW$9:$NT$9,0),ROWS('6. Patients'!EH$10:EH$107))),0)+
IFERROR(SUMPRODUCT('6. Patients'!CU$10:CU$107,OFFSET('6. Patients'!$NU$9,1,MATCH($D46,'6. Patients'!$NV$9:$OO$9,0),ROWS('6. Patients'!EH$10:EH$107))),0),
IFERROR(SUMPRODUCT('6. Patients'!CU$10:CU$107,OFFSET('6. Patients'!$OP$9,1,MATCH($D46,'6. Patients'!$OQ$9:$QN$9,0),ROWS('6. Patients'!EH$10:EH$107))),0)+
IFERROR(SUMPRODUCT('6. Patients'!CU$10:CU$107,OFFSET('6. Patients'!$QO$9,1,MATCH($D46,'6. Patients'!$QP$9:$RI$9,0),ROWS('6. Patients'!EH$10:EH$107))),0)+
IFERROR(SUMPRODUCT('6. Patients'!CU$10:CU$107,OFFSET('6. Patients'!$RJ$9,1,MATCH($D46,'6. Patients'!$RK$9:$TH$9,0),ROWS('6. Patients'!EH$10:EH$107))),0)+
IFERROR(SUMPRODUCT('6. Patients'!CU$10:CU$107,OFFSET('6. Patients'!$TI$9,1,MATCH($D46,'6. Patients'!$TJ$9:$UC$9,0),ROWS('6. Patients'!EH$10:EH$107))),0))+
IFERROR(VLOOKUP($D46,$H$116:$L$146,COLUMNS($H$115:$J$115)-1+AB$7,0)*$E46*$F46*'1. General Inputs'!$J$25,0),0),0)</f>
        <v>0</v>
      </c>
      <c r="AC46" s="775">
        <f ca="1">ROUNDDOWN(IFERROR($F46*$E46*CHOOSE(AC$7,
IFERROR(SUMPRODUCT('6. Patients'!CV$10:CV$107,OFFSET('6. Patients'!$DN$9,1,MATCH($D46,'6. Patients'!$DO$9:$FL$9,0),ROWS('6. Patients'!EI$10:EI$107))),0)+
IFERROR(SUMPRODUCT('6. Patients'!CV$10:CV$107,OFFSET('6. Patients'!$FM$9,1,MATCH($D46,'6. Patients'!$FN$9:$GG$9,0),ROWS('6. Patients'!EI$10:EI$107))),0)+
IFERROR(SUMPRODUCT('6. Patients'!CV$10:CV$107,OFFSET('6. Patients'!$GH$9,1,MATCH($D46,'6. Patients'!$GI$9:$IF$9,0),ROWS('6. Patients'!EI$10:EI$107))),0)+
IFERROR(SUMPRODUCT('6. Patients'!CV$10:CV$107,OFFSET('6. Patients'!$IG$9,1,MATCH($D46,'6. Patients'!$IH$9:$JA$9,0),ROWS('6. Patients'!EI$10:EI$107))),0),
IFERROR(SUMPRODUCT('6. Patients'!CV$10:CV$107,OFFSET('6. Patients'!$JB$9,1,MATCH($D46,'6. Patients'!$JC$9:$KZ$9,0),ROWS('6. Patients'!EI$10:EI$107))),0)+
IFERROR(SUMPRODUCT('6. Patients'!CV$10:CV$107,OFFSET('6. Patients'!$LA$9,1,MATCH($D46,'6. Patients'!$LB$9:$LU$9,0),ROWS('6. Patients'!EI$10:EI$107))),0)+
IFERROR(SUMPRODUCT('6. Patients'!CV$10:CV$107,OFFSET('6. Patients'!$LV$9,1,MATCH($D46,'6. Patients'!$LW$9:$NT$9,0),ROWS('6. Patients'!EI$10:EI$107))),0)+
IFERROR(SUMPRODUCT('6. Patients'!CV$10:CV$107,OFFSET('6. Patients'!$NU$9,1,MATCH($D46,'6. Patients'!$NV$9:$OO$9,0),ROWS('6. Patients'!EI$10:EI$107))),0),
IFERROR(SUMPRODUCT('6. Patients'!CV$10:CV$107,OFFSET('6. Patients'!$OP$9,1,MATCH($D46,'6. Patients'!$OQ$9:$QN$9,0),ROWS('6. Patients'!EI$10:EI$107))),0)+
IFERROR(SUMPRODUCT('6. Patients'!CV$10:CV$107,OFFSET('6. Patients'!$QO$9,1,MATCH($D46,'6. Patients'!$QP$9:$RI$9,0),ROWS('6. Patients'!EI$10:EI$107))),0)+
IFERROR(SUMPRODUCT('6. Patients'!CV$10:CV$107,OFFSET('6. Patients'!$RJ$9,1,MATCH($D46,'6. Patients'!$RK$9:$TH$9,0),ROWS('6. Patients'!EI$10:EI$107))),0)+
IFERROR(SUMPRODUCT('6. Patients'!CV$10:CV$107,OFFSET('6. Patients'!$TI$9,1,MATCH($D46,'6. Patients'!$TJ$9:$UC$9,0),ROWS('6. Patients'!EI$10:EI$107))),0))+
IFERROR(VLOOKUP($D46,$H$116:$L$146,COLUMNS($H$115:$J$115)-1+AC$7,0)*$E46*$F46*'1. General Inputs'!$J$25,0),0),0)</f>
        <v>0</v>
      </c>
      <c r="AD46" s="775">
        <f ca="1">ROUNDDOWN(IFERROR($F46*$E46*CHOOSE(AD$7,
IFERROR(SUMPRODUCT('6. Patients'!CW$10:CW$107,OFFSET('6. Patients'!$DN$9,1,MATCH($D46,'6. Patients'!$DO$9:$FL$9,0),ROWS('6. Patients'!EJ$10:EJ$107))),0)+
IFERROR(SUMPRODUCT('6. Patients'!CW$10:CW$107,OFFSET('6. Patients'!$FM$9,1,MATCH($D46,'6. Patients'!$FN$9:$GG$9,0),ROWS('6. Patients'!EJ$10:EJ$107))),0)+
IFERROR(SUMPRODUCT('6. Patients'!CW$10:CW$107,OFFSET('6. Patients'!$GH$9,1,MATCH($D46,'6. Patients'!$GI$9:$IF$9,0),ROWS('6. Patients'!EJ$10:EJ$107))),0)+
IFERROR(SUMPRODUCT('6. Patients'!CW$10:CW$107,OFFSET('6. Patients'!$IG$9,1,MATCH($D46,'6. Patients'!$IH$9:$JA$9,0),ROWS('6. Patients'!EJ$10:EJ$107))),0),
IFERROR(SUMPRODUCT('6. Patients'!CW$10:CW$107,OFFSET('6. Patients'!$JB$9,1,MATCH($D46,'6. Patients'!$JC$9:$KZ$9,0),ROWS('6. Patients'!EJ$10:EJ$107))),0)+
IFERROR(SUMPRODUCT('6. Patients'!CW$10:CW$107,OFFSET('6. Patients'!$LA$9,1,MATCH($D46,'6. Patients'!$LB$9:$LU$9,0),ROWS('6. Patients'!EJ$10:EJ$107))),0)+
IFERROR(SUMPRODUCT('6. Patients'!CW$10:CW$107,OFFSET('6. Patients'!$LV$9,1,MATCH($D46,'6. Patients'!$LW$9:$NT$9,0),ROWS('6. Patients'!EJ$10:EJ$107))),0)+
IFERROR(SUMPRODUCT('6. Patients'!CW$10:CW$107,OFFSET('6. Patients'!$NU$9,1,MATCH($D46,'6. Patients'!$NV$9:$OO$9,0),ROWS('6. Patients'!EJ$10:EJ$107))),0),
IFERROR(SUMPRODUCT('6. Patients'!CW$10:CW$107,OFFSET('6. Patients'!$OP$9,1,MATCH($D46,'6. Patients'!$OQ$9:$QN$9,0),ROWS('6. Patients'!EJ$10:EJ$107))),0)+
IFERROR(SUMPRODUCT('6. Patients'!CW$10:CW$107,OFFSET('6. Patients'!$QO$9,1,MATCH($D46,'6. Patients'!$QP$9:$RI$9,0),ROWS('6. Patients'!EJ$10:EJ$107))),0)+
IFERROR(SUMPRODUCT('6. Patients'!CW$10:CW$107,OFFSET('6. Patients'!$RJ$9,1,MATCH($D46,'6. Patients'!$RK$9:$TH$9,0),ROWS('6. Patients'!EJ$10:EJ$107))),0)+
IFERROR(SUMPRODUCT('6. Patients'!CW$10:CW$107,OFFSET('6. Patients'!$TI$9,1,MATCH($D46,'6. Patients'!$TJ$9:$UC$9,0),ROWS('6. Patients'!EJ$10:EJ$107))),0))+
IFERROR(VLOOKUP($D46,$H$116:$L$146,COLUMNS($H$115:$J$115)-1+AD$7,0)*$E46*$F46*'1. General Inputs'!$J$25,0),0),0)</f>
        <v>0</v>
      </c>
      <c r="AE46" s="775">
        <f ca="1">ROUNDDOWN(IFERROR($F46*$E46*CHOOSE(AE$7,
IFERROR(SUMPRODUCT('6. Patients'!CX$10:CX$107,OFFSET('6. Patients'!$DN$9,1,MATCH($D46,'6. Patients'!$DO$9:$FL$9,0),ROWS('6. Patients'!EK$10:EK$107))),0)+
IFERROR(SUMPRODUCT('6. Patients'!CX$10:CX$107,OFFSET('6. Patients'!$FM$9,1,MATCH($D46,'6. Patients'!$FN$9:$GG$9,0),ROWS('6. Patients'!EK$10:EK$107))),0)+
IFERROR(SUMPRODUCT('6. Patients'!CX$10:CX$107,OFFSET('6. Patients'!$GH$9,1,MATCH($D46,'6. Patients'!$GI$9:$IF$9,0),ROWS('6. Patients'!EK$10:EK$107))),0)+
IFERROR(SUMPRODUCT('6. Patients'!CX$10:CX$107,OFFSET('6. Patients'!$IG$9,1,MATCH($D46,'6. Patients'!$IH$9:$JA$9,0),ROWS('6. Patients'!EK$10:EK$107))),0),
IFERROR(SUMPRODUCT('6. Patients'!CX$10:CX$107,OFFSET('6. Patients'!$JB$9,1,MATCH($D46,'6. Patients'!$JC$9:$KZ$9,0),ROWS('6. Patients'!EK$10:EK$107))),0)+
IFERROR(SUMPRODUCT('6. Patients'!CX$10:CX$107,OFFSET('6. Patients'!$LA$9,1,MATCH($D46,'6. Patients'!$LB$9:$LU$9,0),ROWS('6. Patients'!EK$10:EK$107))),0)+
IFERROR(SUMPRODUCT('6. Patients'!CX$10:CX$107,OFFSET('6. Patients'!$LV$9,1,MATCH($D46,'6. Patients'!$LW$9:$NT$9,0),ROWS('6. Patients'!EK$10:EK$107))),0)+
IFERROR(SUMPRODUCT('6. Patients'!CX$10:CX$107,OFFSET('6. Patients'!$NU$9,1,MATCH($D46,'6. Patients'!$NV$9:$OO$9,0),ROWS('6. Patients'!EK$10:EK$107))),0),
IFERROR(SUMPRODUCT('6. Patients'!CX$10:CX$107,OFFSET('6. Patients'!$OP$9,1,MATCH($D46,'6. Patients'!$OQ$9:$QN$9,0),ROWS('6. Patients'!EK$10:EK$107))),0)+
IFERROR(SUMPRODUCT('6. Patients'!CX$10:CX$107,OFFSET('6. Patients'!$QO$9,1,MATCH($D46,'6. Patients'!$QP$9:$RI$9,0),ROWS('6. Patients'!EK$10:EK$107))),0)+
IFERROR(SUMPRODUCT('6. Patients'!CX$10:CX$107,OFFSET('6. Patients'!$RJ$9,1,MATCH($D46,'6. Patients'!$RK$9:$TH$9,0),ROWS('6. Patients'!EK$10:EK$107))),0)+
IFERROR(SUMPRODUCT('6. Patients'!CX$10:CX$107,OFFSET('6. Patients'!$TI$9,1,MATCH($D46,'6. Patients'!$TJ$9:$UC$9,0),ROWS('6. Patients'!EK$10:EK$107))),0))+
IFERROR(VLOOKUP($D46,$H$116:$L$146,COLUMNS($H$115:$J$115)-1+AE$7,0)*$E46*$F46*'1. General Inputs'!$J$25,0),0),0)</f>
        <v>0</v>
      </c>
      <c r="AF46" s="775">
        <f ca="1">ROUNDDOWN(IFERROR($F46*$E46*CHOOSE(AF$7,
IFERROR(SUMPRODUCT('6. Patients'!CY$10:CY$107,OFFSET('6. Patients'!$DN$9,1,MATCH($D46,'6. Patients'!$DO$9:$FL$9,0),ROWS('6. Patients'!EL$10:EL$107))),0)+
IFERROR(SUMPRODUCT('6. Patients'!CY$10:CY$107,OFFSET('6. Patients'!$FM$9,1,MATCH($D46,'6. Patients'!$FN$9:$GG$9,0),ROWS('6. Patients'!EL$10:EL$107))),0)+
IFERROR(SUMPRODUCT('6. Patients'!CY$10:CY$107,OFFSET('6. Patients'!$GH$9,1,MATCH($D46,'6. Patients'!$GI$9:$IF$9,0),ROWS('6. Patients'!EL$10:EL$107))),0)+
IFERROR(SUMPRODUCT('6. Patients'!CY$10:CY$107,OFFSET('6. Patients'!$IG$9,1,MATCH($D46,'6. Patients'!$IH$9:$JA$9,0),ROWS('6. Patients'!EL$10:EL$107))),0),
IFERROR(SUMPRODUCT('6. Patients'!CY$10:CY$107,OFFSET('6. Patients'!$JB$9,1,MATCH($D46,'6. Patients'!$JC$9:$KZ$9,0),ROWS('6. Patients'!EL$10:EL$107))),0)+
IFERROR(SUMPRODUCT('6. Patients'!CY$10:CY$107,OFFSET('6. Patients'!$LA$9,1,MATCH($D46,'6. Patients'!$LB$9:$LU$9,0),ROWS('6. Patients'!EL$10:EL$107))),0)+
IFERROR(SUMPRODUCT('6. Patients'!CY$10:CY$107,OFFSET('6. Patients'!$LV$9,1,MATCH($D46,'6. Patients'!$LW$9:$NT$9,0),ROWS('6. Patients'!EL$10:EL$107))),0)+
IFERROR(SUMPRODUCT('6. Patients'!CY$10:CY$107,OFFSET('6. Patients'!$NU$9,1,MATCH($D46,'6. Patients'!$NV$9:$OO$9,0),ROWS('6. Patients'!EL$10:EL$107))),0),
IFERROR(SUMPRODUCT('6. Patients'!CY$10:CY$107,OFFSET('6. Patients'!$OP$9,1,MATCH($D46,'6. Patients'!$OQ$9:$QN$9,0),ROWS('6. Patients'!EL$10:EL$107))),0)+
IFERROR(SUMPRODUCT('6. Patients'!CY$10:CY$107,OFFSET('6. Patients'!$QO$9,1,MATCH($D46,'6. Patients'!$QP$9:$RI$9,0),ROWS('6. Patients'!EL$10:EL$107))),0)+
IFERROR(SUMPRODUCT('6. Patients'!CY$10:CY$107,OFFSET('6. Patients'!$RJ$9,1,MATCH($D46,'6. Patients'!$RK$9:$TH$9,0),ROWS('6. Patients'!EL$10:EL$107))),0)+
IFERROR(SUMPRODUCT('6. Patients'!CY$10:CY$107,OFFSET('6. Patients'!$TI$9,1,MATCH($D46,'6. Patients'!$TJ$9:$UC$9,0),ROWS('6. Patients'!EL$10:EL$107))),0))+
IFERROR(VLOOKUP($D46,$H$116:$L$146,COLUMNS($H$115:$J$115)-1+AF$7,0)*$E46*$F46*'1. General Inputs'!$J$25,0),0),0)</f>
        <v>0</v>
      </c>
      <c r="AG46" s="775">
        <f ca="1">ROUNDDOWN(IFERROR($F46*$E46*CHOOSE(AG$7,
IFERROR(SUMPRODUCT('6. Patients'!CZ$10:CZ$107,OFFSET('6. Patients'!$DN$9,1,MATCH($D46,'6. Patients'!$DO$9:$FL$9,0),ROWS('6. Patients'!EM$10:EM$107))),0)+
IFERROR(SUMPRODUCT('6. Patients'!CZ$10:CZ$107,OFFSET('6. Patients'!$FM$9,1,MATCH($D46,'6. Patients'!$FN$9:$GG$9,0),ROWS('6. Patients'!EM$10:EM$107))),0)+
IFERROR(SUMPRODUCT('6. Patients'!CZ$10:CZ$107,OFFSET('6. Patients'!$GH$9,1,MATCH($D46,'6. Patients'!$GI$9:$IF$9,0),ROWS('6. Patients'!EM$10:EM$107))),0)+
IFERROR(SUMPRODUCT('6. Patients'!CZ$10:CZ$107,OFFSET('6. Patients'!$IG$9,1,MATCH($D46,'6. Patients'!$IH$9:$JA$9,0),ROWS('6. Patients'!EM$10:EM$107))),0),
IFERROR(SUMPRODUCT('6. Patients'!CZ$10:CZ$107,OFFSET('6. Patients'!$JB$9,1,MATCH($D46,'6. Patients'!$JC$9:$KZ$9,0),ROWS('6. Patients'!EM$10:EM$107))),0)+
IFERROR(SUMPRODUCT('6. Patients'!CZ$10:CZ$107,OFFSET('6. Patients'!$LA$9,1,MATCH($D46,'6. Patients'!$LB$9:$LU$9,0),ROWS('6. Patients'!EM$10:EM$107))),0)+
IFERROR(SUMPRODUCT('6. Patients'!CZ$10:CZ$107,OFFSET('6. Patients'!$LV$9,1,MATCH($D46,'6. Patients'!$LW$9:$NT$9,0),ROWS('6. Patients'!EM$10:EM$107))),0)+
IFERROR(SUMPRODUCT('6. Patients'!CZ$10:CZ$107,OFFSET('6. Patients'!$NU$9,1,MATCH($D46,'6. Patients'!$NV$9:$OO$9,0),ROWS('6. Patients'!EM$10:EM$107))),0),
IFERROR(SUMPRODUCT('6. Patients'!CZ$10:CZ$107,OFFSET('6. Patients'!$OP$9,1,MATCH($D46,'6. Patients'!$OQ$9:$QN$9,0),ROWS('6. Patients'!EM$10:EM$107))),0)+
IFERROR(SUMPRODUCT('6. Patients'!CZ$10:CZ$107,OFFSET('6. Patients'!$QO$9,1,MATCH($D46,'6. Patients'!$QP$9:$RI$9,0),ROWS('6. Patients'!EM$10:EM$107))),0)+
IFERROR(SUMPRODUCT('6. Patients'!CZ$10:CZ$107,OFFSET('6. Patients'!$RJ$9,1,MATCH($D46,'6. Patients'!$RK$9:$TH$9,0),ROWS('6. Patients'!EM$10:EM$107))),0)+
IFERROR(SUMPRODUCT('6. Patients'!CZ$10:CZ$107,OFFSET('6. Patients'!$TI$9,1,MATCH($D46,'6. Patients'!$TJ$9:$UC$9,0),ROWS('6. Patients'!EM$10:EM$107))),0))+
IFERROR(VLOOKUP($D46,$H$116:$L$146,COLUMNS($H$115:$J$115)-1+AG$7,0)*$E46*$F46*'1. General Inputs'!$J$25,0),0),0)</f>
        <v>0</v>
      </c>
      <c r="AH46" s="775">
        <f ca="1">ROUNDDOWN(IFERROR($F46*$E46*CHOOSE(AH$7,
IFERROR(SUMPRODUCT('6. Patients'!DA$10:DA$107,OFFSET('6. Patients'!$DN$9,1,MATCH($D46,'6. Patients'!$DO$9:$FL$9,0),ROWS('6. Patients'!EN$10:EN$107))),0)+
IFERROR(SUMPRODUCT('6. Patients'!DA$10:DA$107,OFFSET('6. Patients'!$FM$9,1,MATCH($D46,'6. Patients'!$FN$9:$GG$9,0),ROWS('6. Patients'!EN$10:EN$107))),0)+
IFERROR(SUMPRODUCT('6. Patients'!DA$10:DA$107,OFFSET('6. Patients'!$GH$9,1,MATCH($D46,'6. Patients'!$GI$9:$IF$9,0),ROWS('6. Patients'!EN$10:EN$107))),0)+
IFERROR(SUMPRODUCT('6. Patients'!DA$10:DA$107,OFFSET('6. Patients'!$IG$9,1,MATCH($D46,'6. Patients'!$IH$9:$JA$9,0),ROWS('6. Patients'!EN$10:EN$107))),0),
IFERROR(SUMPRODUCT('6. Patients'!DA$10:DA$107,OFFSET('6. Patients'!$JB$9,1,MATCH($D46,'6. Patients'!$JC$9:$KZ$9,0),ROWS('6. Patients'!EN$10:EN$107))),0)+
IFERROR(SUMPRODUCT('6. Patients'!DA$10:DA$107,OFFSET('6. Patients'!$LA$9,1,MATCH($D46,'6. Patients'!$LB$9:$LU$9,0),ROWS('6. Patients'!EN$10:EN$107))),0)+
IFERROR(SUMPRODUCT('6. Patients'!DA$10:DA$107,OFFSET('6. Patients'!$LV$9,1,MATCH($D46,'6. Patients'!$LW$9:$NT$9,0),ROWS('6. Patients'!EN$10:EN$107))),0)+
IFERROR(SUMPRODUCT('6. Patients'!DA$10:DA$107,OFFSET('6. Patients'!$NU$9,1,MATCH($D46,'6. Patients'!$NV$9:$OO$9,0),ROWS('6. Patients'!EN$10:EN$107))),0),
IFERROR(SUMPRODUCT('6. Patients'!DA$10:DA$107,OFFSET('6. Patients'!$OP$9,1,MATCH($D46,'6. Patients'!$OQ$9:$QN$9,0),ROWS('6. Patients'!EN$10:EN$107))),0)+
IFERROR(SUMPRODUCT('6. Patients'!DA$10:DA$107,OFFSET('6. Patients'!$QO$9,1,MATCH($D46,'6. Patients'!$QP$9:$RI$9,0),ROWS('6. Patients'!EN$10:EN$107))),0)+
IFERROR(SUMPRODUCT('6. Patients'!DA$10:DA$107,OFFSET('6. Patients'!$RJ$9,1,MATCH($D46,'6. Patients'!$RK$9:$TH$9,0),ROWS('6. Patients'!EN$10:EN$107))),0)+
IFERROR(SUMPRODUCT('6. Patients'!DA$10:DA$107,OFFSET('6. Patients'!$TI$9,1,MATCH($D46,'6. Patients'!$TJ$9:$UC$9,0),ROWS('6. Patients'!EN$10:EN$107))),0))+
IFERROR(VLOOKUP($D46,$H$116:$L$146,COLUMNS($H$115:$J$115)-1+AH$7,0)*$E46*$F46*'1. General Inputs'!$J$25,0),0),0)</f>
        <v>0</v>
      </c>
      <c r="AI46" s="775">
        <f ca="1">ROUNDDOWN(IFERROR($F46*$E46*CHOOSE(AI$7,
IFERROR(SUMPRODUCT('6. Patients'!DB$10:DB$107,OFFSET('6. Patients'!$DN$9,1,MATCH($D46,'6. Patients'!$DO$9:$FL$9,0),ROWS('6. Patients'!EO$10:EO$107))),0)+
IFERROR(SUMPRODUCT('6. Patients'!DB$10:DB$107,OFFSET('6. Patients'!$FM$9,1,MATCH($D46,'6. Patients'!$FN$9:$GG$9,0),ROWS('6. Patients'!EO$10:EO$107))),0)+
IFERROR(SUMPRODUCT('6. Patients'!DB$10:DB$107,OFFSET('6. Patients'!$GH$9,1,MATCH($D46,'6. Patients'!$GI$9:$IF$9,0),ROWS('6. Patients'!EO$10:EO$107))),0)+
IFERROR(SUMPRODUCT('6. Patients'!DB$10:DB$107,OFFSET('6. Patients'!$IG$9,1,MATCH($D46,'6. Patients'!$IH$9:$JA$9,0),ROWS('6. Patients'!EO$10:EO$107))),0),
IFERROR(SUMPRODUCT('6. Patients'!DB$10:DB$107,OFFSET('6. Patients'!$JB$9,1,MATCH($D46,'6. Patients'!$JC$9:$KZ$9,0),ROWS('6. Patients'!EO$10:EO$107))),0)+
IFERROR(SUMPRODUCT('6. Patients'!DB$10:DB$107,OFFSET('6. Patients'!$LA$9,1,MATCH($D46,'6. Patients'!$LB$9:$LU$9,0),ROWS('6. Patients'!EO$10:EO$107))),0)+
IFERROR(SUMPRODUCT('6. Patients'!DB$10:DB$107,OFFSET('6. Patients'!$LV$9,1,MATCH($D46,'6. Patients'!$LW$9:$NT$9,0),ROWS('6. Patients'!EO$10:EO$107))),0)+
IFERROR(SUMPRODUCT('6. Patients'!DB$10:DB$107,OFFSET('6. Patients'!$NU$9,1,MATCH($D46,'6. Patients'!$NV$9:$OO$9,0),ROWS('6. Patients'!EO$10:EO$107))),0),
IFERROR(SUMPRODUCT('6. Patients'!DB$10:DB$107,OFFSET('6. Patients'!$OP$9,1,MATCH($D46,'6. Patients'!$OQ$9:$QN$9,0),ROWS('6. Patients'!EO$10:EO$107))),0)+
IFERROR(SUMPRODUCT('6. Patients'!DB$10:DB$107,OFFSET('6. Patients'!$QO$9,1,MATCH($D46,'6. Patients'!$QP$9:$RI$9,0),ROWS('6. Patients'!EO$10:EO$107))),0)+
IFERROR(SUMPRODUCT('6. Patients'!DB$10:DB$107,OFFSET('6. Patients'!$RJ$9,1,MATCH($D46,'6. Patients'!$RK$9:$TH$9,0),ROWS('6. Patients'!EO$10:EO$107))),0)+
IFERROR(SUMPRODUCT('6. Patients'!DB$10:DB$107,OFFSET('6. Patients'!$TI$9,1,MATCH($D46,'6. Patients'!$TJ$9:$UC$9,0),ROWS('6. Patients'!EO$10:EO$107))),0))+
IFERROR(VLOOKUP($D46,$H$116:$L$146,COLUMNS($H$115:$J$115)-1+AI$7,0)*$E46*$F46*'1. General Inputs'!$J$25,0),0),0)</f>
        <v>0</v>
      </c>
      <c r="AJ46" s="775">
        <f ca="1">ROUNDDOWN(IFERROR($F46*$E46*CHOOSE(AJ$7,
IFERROR(SUMPRODUCT('6. Patients'!DC$10:DC$107,OFFSET('6. Patients'!$DN$9,1,MATCH($D46,'6. Patients'!$DO$9:$FL$9,0),ROWS('6. Patients'!EP$10:EP$107))),0)+
IFERROR(SUMPRODUCT('6. Patients'!DC$10:DC$107,OFFSET('6. Patients'!$FM$9,1,MATCH($D46,'6. Patients'!$FN$9:$GG$9,0),ROWS('6. Patients'!EP$10:EP$107))),0)+
IFERROR(SUMPRODUCT('6. Patients'!DC$10:DC$107,OFFSET('6. Patients'!$GH$9,1,MATCH($D46,'6. Patients'!$GI$9:$IF$9,0),ROWS('6. Patients'!EP$10:EP$107))),0)+
IFERROR(SUMPRODUCT('6. Patients'!DC$10:DC$107,OFFSET('6. Patients'!$IG$9,1,MATCH($D46,'6. Patients'!$IH$9:$JA$9,0),ROWS('6. Patients'!EP$10:EP$107))),0),
IFERROR(SUMPRODUCT('6. Patients'!DC$10:DC$107,OFFSET('6. Patients'!$JB$9,1,MATCH($D46,'6. Patients'!$JC$9:$KZ$9,0),ROWS('6. Patients'!EP$10:EP$107))),0)+
IFERROR(SUMPRODUCT('6. Patients'!DC$10:DC$107,OFFSET('6. Patients'!$LA$9,1,MATCH($D46,'6. Patients'!$LB$9:$LU$9,0),ROWS('6. Patients'!EP$10:EP$107))),0)+
IFERROR(SUMPRODUCT('6. Patients'!DC$10:DC$107,OFFSET('6. Patients'!$LV$9,1,MATCH($D46,'6. Patients'!$LW$9:$NT$9,0),ROWS('6. Patients'!EP$10:EP$107))),0)+
IFERROR(SUMPRODUCT('6. Patients'!DC$10:DC$107,OFFSET('6. Patients'!$NU$9,1,MATCH($D46,'6. Patients'!$NV$9:$OO$9,0),ROWS('6. Patients'!EP$10:EP$107))),0),
IFERROR(SUMPRODUCT('6. Patients'!DC$10:DC$107,OFFSET('6. Patients'!$OP$9,1,MATCH($D46,'6. Patients'!$OQ$9:$QN$9,0),ROWS('6. Patients'!EP$10:EP$107))),0)+
IFERROR(SUMPRODUCT('6. Patients'!DC$10:DC$107,OFFSET('6. Patients'!$QO$9,1,MATCH($D46,'6. Patients'!$QP$9:$RI$9,0),ROWS('6. Patients'!EP$10:EP$107))),0)+
IFERROR(SUMPRODUCT('6. Patients'!DC$10:DC$107,OFFSET('6. Patients'!$RJ$9,1,MATCH($D46,'6. Patients'!$RK$9:$TH$9,0),ROWS('6. Patients'!EP$10:EP$107))),0)+
IFERROR(SUMPRODUCT('6. Patients'!DC$10:DC$107,OFFSET('6. Patients'!$TI$9,1,MATCH($D46,'6. Patients'!$TJ$9:$UC$9,0),ROWS('6. Patients'!EP$10:EP$107))),0))+
IFERROR(VLOOKUP($D46,$H$116:$L$146,COLUMNS($H$115:$J$115)-1+AJ$7,0)*$E46*$F46*'1. General Inputs'!$J$25,0),0),0)</f>
        <v>0</v>
      </c>
      <c r="AK46" s="775">
        <f ca="1">ROUNDDOWN(IFERROR($F46*$E46*CHOOSE(AK$7,
IFERROR(SUMPRODUCT('6. Patients'!DD$10:DD$107,OFFSET('6. Patients'!$DN$9,1,MATCH($D46,'6. Patients'!$DO$9:$FL$9,0),ROWS('6. Patients'!EQ$10:EQ$107))),0)+
IFERROR(SUMPRODUCT('6. Patients'!DD$10:DD$107,OFFSET('6. Patients'!$FM$9,1,MATCH($D46,'6. Patients'!$FN$9:$GG$9,0),ROWS('6. Patients'!EQ$10:EQ$107))),0)+
IFERROR(SUMPRODUCT('6. Patients'!DD$10:DD$107,OFFSET('6. Patients'!$GH$9,1,MATCH($D46,'6. Patients'!$GI$9:$IF$9,0),ROWS('6. Patients'!EQ$10:EQ$107))),0)+
IFERROR(SUMPRODUCT('6. Patients'!DD$10:DD$107,OFFSET('6. Patients'!$IG$9,1,MATCH($D46,'6. Patients'!$IH$9:$JA$9,0),ROWS('6. Patients'!EQ$10:EQ$107))),0),
IFERROR(SUMPRODUCT('6. Patients'!DD$10:DD$107,OFFSET('6. Patients'!$JB$9,1,MATCH($D46,'6. Patients'!$JC$9:$KZ$9,0),ROWS('6. Patients'!EQ$10:EQ$107))),0)+
IFERROR(SUMPRODUCT('6. Patients'!DD$10:DD$107,OFFSET('6. Patients'!$LA$9,1,MATCH($D46,'6. Patients'!$LB$9:$LU$9,0),ROWS('6. Patients'!EQ$10:EQ$107))),0)+
IFERROR(SUMPRODUCT('6. Patients'!DD$10:DD$107,OFFSET('6. Patients'!$LV$9,1,MATCH($D46,'6. Patients'!$LW$9:$NT$9,0),ROWS('6. Patients'!EQ$10:EQ$107))),0)+
IFERROR(SUMPRODUCT('6. Patients'!DD$10:DD$107,OFFSET('6. Patients'!$NU$9,1,MATCH($D46,'6. Patients'!$NV$9:$OO$9,0),ROWS('6. Patients'!EQ$10:EQ$107))),0),
IFERROR(SUMPRODUCT('6. Patients'!DD$10:DD$107,OFFSET('6. Patients'!$OP$9,1,MATCH($D46,'6. Patients'!$OQ$9:$QN$9,0),ROWS('6. Patients'!EQ$10:EQ$107))),0)+
IFERROR(SUMPRODUCT('6. Patients'!DD$10:DD$107,OFFSET('6. Patients'!$QO$9,1,MATCH($D46,'6. Patients'!$QP$9:$RI$9,0),ROWS('6. Patients'!EQ$10:EQ$107))),0)+
IFERROR(SUMPRODUCT('6. Patients'!DD$10:DD$107,OFFSET('6. Patients'!$RJ$9,1,MATCH($D46,'6. Patients'!$RK$9:$TH$9,0),ROWS('6. Patients'!EQ$10:EQ$107))),0)+
IFERROR(SUMPRODUCT('6. Patients'!DD$10:DD$107,OFFSET('6. Patients'!$TI$9,1,MATCH($D46,'6. Patients'!$TJ$9:$UC$9,0),ROWS('6. Patients'!EQ$10:EQ$107))),0))+
IFERROR(VLOOKUP($D46,$H$116:$L$146,COLUMNS($H$115:$J$115)-1+AK$7,0)*$E46*$F46*'1. General Inputs'!$J$25,0),0),0)</f>
        <v>0</v>
      </c>
      <c r="AL46" s="775">
        <f ca="1">ROUNDDOWN(IFERROR($F46*$E46*CHOOSE(AL$7,
IFERROR(SUMPRODUCT('6. Patients'!DE$10:DE$107,OFFSET('6. Patients'!$DN$9,1,MATCH($D46,'6. Patients'!$DO$9:$FL$9,0),ROWS('6. Patients'!ER$10:ER$107))),0)+
IFERROR(SUMPRODUCT('6. Patients'!DE$10:DE$107,OFFSET('6. Patients'!$FM$9,1,MATCH($D46,'6. Patients'!$FN$9:$GG$9,0),ROWS('6. Patients'!ER$10:ER$107))),0)+
IFERROR(SUMPRODUCT('6. Patients'!DE$10:DE$107,OFFSET('6. Patients'!$GH$9,1,MATCH($D46,'6. Patients'!$GI$9:$IF$9,0),ROWS('6. Patients'!ER$10:ER$107))),0)+
IFERROR(SUMPRODUCT('6. Patients'!DE$10:DE$107,OFFSET('6. Patients'!$IG$9,1,MATCH($D46,'6. Patients'!$IH$9:$JA$9,0),ROWS('6. Patients'!ER$10:ER$107))),0),
IFERROR(SUMPRODUCT('6. Patients'!DE$10:DE$107,OFFSET('6. Patients'!$JB$9,1,MATCH($D46,'6. Patients'!$JC$9:$KZ$9,0),ROWS('6. Patients'!ER$10:ER$107))),0)+
IFERROR(SUMPRODUCT('6. Patients'!DE$10:DE$107,OFFSET('6. Patients'!$LA$9,1,MATCH($D46,'6. Patients'!$LB$9:$LU$9,0),ROWS('6. Patients'!ER$10:ER$107))),0)+
IFERROR(SUMPRODUCT('6. Patients'!DE$10:DE$107,OFFSET('6. Patients'!$LV$9,1,MATCH($D46,'6. Patients'!$LW$9:$NT$9,0),ROWS('6. Patients'!ER$10:ER$107))),0)+
IFERROR(SUMPRODUCT('6. Patients'!DE$10:DE$107,OFFSET('6. Patients'!$NU$9,1,MATCH($D46,'6. Patients'!$NV$9:$OO$9,0),ROWS('6. Patients'!ER$10:ER$107))),0),
IFERROR(SUMPRODUCT('6. Patients'!DE$10:DE$107,OFFSET('6. Patients'!$OP$9,1,MATCH($D46,'6. Patients'!$OQ$9:$QN$9,0),ROWS('6. Patients'!ER$10:ER$107))),0)+
IFERROR(SUMPRODUCT('6. Patients'!DE$10:DE$107,OFFSET('6. Patients'!$QO$9,1,MATCH($D46,'6. Patients'!$QP$9:$RI$9,0),ROWS('6. Patients'!ER$10:ER$107))),0)+
IFERROR(SUMPRODUCT('6. Patients'!DE$10:DE$107,OFFSET('6. Patients'!$RJ$9,1,MATCH($D46,'6. Patients'!$RK$9:$TH$9,0),ROWS('6. Patients'!ER$10:ER$107))),0)+
IFERROR(SUMPRODUCT('6. Patients'!DE$10:DE$107,OFFSET('6. Patients'!$TI$9,1,MATCH($D46,'6. Patients'!$TJ$9:$UC$9,0),ROWS('6. Patients'!ER$10:ER$107))),0))+
IFERROR(VLOOKUP($D46,$H$116:$L$146,COLUMNS($H$115:$J$115)-1+AL$7,0)*$E46*$F46*'1. General Inputs'!$J$25,0),0),0)</f>
        <v>0</v>
      </c>
      <c r="AM46" s="775">
        <f ca="1">ROUNDDOWN(IFERROR($F46*$E46*CHOOSE(AM$7,
IFERROR(SUMPRODUCT('6. Patients'!DF$10:DF$107,OFFSET('6. Patients'!$DN$9,1,MATCH($D46,'6. Patients'!$DO$9:$FL$9,0),ROWS('6. Patients'!ES$10:ES$107))),0)+
IFERROR(SUMPRODUCT('6. Patients'!DF$10:DF$107,OFFSET('6. Patients'!$FM$9,1,MATCH($D46,'6. Patients'!$FN$9:$GG$9,0),ROWS('6. Patients'!ES$10:ES$107))),0)+
IFERROR(SUMPRODUCT('6. Patients'!DF$10:DF$107,OFFSET('6. Patients'!$GH$9,1,MATCH($D46,'6. Patients'!$GI$9:$IF$9,0),ROWS('6. Patients'!ES$10:ES$107))),0)+
IFERROR(SUMPRODUCT('6. Patients'!DF$10:DF$107,OFFSET('6. Patients'!$IG$9,1,MATCH($D46,'6. Patients'!$IH$9:$JA$9,0),ROWS('6. Patients'!ES$10:ES$107))),0),
IFERROR(SUMPRODUCT('6. Patients'!DF$10:DF$107,OFFSET('6. Patients'!$JB$9,1,MATCH($D46,'6. Patients'!$JC$9:$KZ$9,0),ROWS('6. Patients'!ES$10:ES$107))),0)+
IFERROR(SUMPRODUCT('6. Patients'!DF$10:DF$107,OFFSET('6. Patients'!$LA$9,1,MATCH($D46,'6. Patients'!$LB$9:$LU$9,0),ROWS('6. Patients'!ES$10:ES$107))),0)+
IFERROR(SUMPRODUCT('6. Patients'!DF$10:DF$107,OFFSET('6. Patients'!$LV$9,1,MATCH($D46,'6. Patients'!$LW$9:$NT$9,0),ROWS('6. Patients'!ES$10:ES$107))),0)+
IFERROR(SUMPRODUCT('6. Patients'!DF$10:DF$107,OFFSET('6. Patients'!$NU$9,1,MATCH($D46,'6. Patients'!$NV$9:$OO$9,0),ROWS('6. Patients'!ES$10:ES$107))),0),
IFERROR(SUMPRODUCT('6. Patients'!DF$10:DF$107,OFFSET('6. Patients'!$OP$9,1,MATCH($D46,'6. Patients'!$OQ$9:$QN$9,0),ROWS('6. Patients'!ES$10:ES$107))),0)+
IFERROR(SUMPRODUCT('6. Patients'!DF$10:DF$107,OFFSET('6. Patients'!$QO$9,1,MATCH($D46,'6. Patients'!$QP$9:$RI$9,0),ROWS('6. Patients'!ES$10:ES$107))),0)+
IFERROR(SUMPRODUCT('6. Patients'!DF$10:DF$107,OFFSET('6. Patients'!$RJ$9,1,MATCH($D46,'6. Patients'!$RK$9:$TH$9,0),ROWS('6. Patients'!ES$10:ES$107))),0)+
IFERROR(SUMPRODUCT('6. Patients'!DF$10:DF$107,OFFSET('6. Patients'!$TI$9,1,MATCH($D46,'6. Patients'!$TJ$9:$UC$9,0),ROWS('6. Patients'!ES$10:ES$107))),0))+
IFERROR(VLOOKUP($D46,$H$116:$L$146,COLUMNS($H$115:$J$115)-1+AM$7,0)*$E46*$F46*'1. General Inputs'!$J$25,0),0),0)</f>
        <v>0</v>
      </c>
      <c r="AN46" s="775">
        <f ca="1">ROUNDDOWN(IFERROR($F46*$E46*CHOOSE(AN$7,
IFERROR(SUMPRODUCT('6. Patients'!DG$10:DG$107,OFFSET('6. Patients'!$DN$9,1,MATCH($D46,'6. Patients'!$DO$9:$FL$9,0),ROWS('6. Patients'!ET$10:ET$107))),0)+
IFERROR(SUMPRODUCT('6. Patients'!DG$10:DG$107,OFFSET('6. Patients'!$FM$9,1,MATCH($D46,'6. Patients'!$FN$9:$GG$9,0),ROWS('6. Patients'!ET$10:ET$107))),0)+
IFERROR(SUMPRODUCT('6. Patients'!DG$10:DG$107,OFFSET('6. Patients'!$GH$9,1,MATCH($D46,'6. Patients'!$GI$9:$IF$9,0),ROWS('6. Patients'!ET$10:ET$107))),0)+
IFERROR(SUMPRODUCT('6. Patients'!DG$10:DG$107,OFFSET('6. Patients'!$IG$9,1,MATCH($D46,'6. Patients'!$IH$9:$JA$9,0),ROWS('6. Patients'!ET$10:ET$107))),0),
IFERROR(SUMPRODUCT('6. Patients'!DG$10:DG$107,OFFSET('6. Patients'!$JB$9,1,MATCH($D46,'6. Patients'!$JC$9:$KZ$9,0),ROWS('6. Patients'!ET$10:ET$107))),0)+
IFERROR(SUMPRODUCT('6. Patients'!DG$10:DG$107,OFFSET('6. Patients'!$LA$9,1,MATCH($D46,'6. Patients'!$LB$9:$LU$9,0),ROWS('6. Patients'!ET$10:ET$107))),0)+
IFERROR(SUMPRODUCT('6. Patients'!DG$10:DG$107,OFFSET('6. Patients'!$LV$9,1,MATCH($D46,'6. Patients'!$LW$9:$NT$9,0),ROWS('6. Patients'!ET$10:ET$107))),0)+
IFERROR(SUMPRODUCT('6. Patients'!DG$10:DG$107,OFFSET('6. Patients'!$NU$9,1,MATCH($D46,'6. Patients'!$NV$9:$OO$9,0),ROWS('6. Patients'!ET$10:ET$107))),0),
IFERROR(SUMPRODUCT('6. Patients'!DG$10:DG$107,OFFSET('6. Patients'!$OP$9,1,MATCH($D46,'6. Patients'!$OQ$9:$QN$9,0),ROWS('6. Patients'!ET$10:ET$107))),0)+
IFERROR(SUMPRODUCT('6. Patients'!DG$10:DG$107,OFFSET('6. Patients'!$QO$9,1,MATCH($D46,'6. Patients'!$QP$9:$RI$9,0),ROWS('6. Patients'!ET$10:ET$107))),0)+
IFERROR(SUMPRODUCT('6. Patients'!DG$10:DG$107,OFFSET('6. Patients'!$RJ$9,1,MATCH($D46,'6. Patients'!$RK$9:$TH$9,0),ROWS('6. Patients'!ET$10:ET$107))),0)+
IFERROR(SUMPRODUCT('6. Patients'!DG$10:DG$107,OFFSET('6. Patients'!$TI$9,1,MATCH($D46,'6. Patients'!$TJ$9:$UC$9,0),ROWS('6. Patients'!ET$10:ET$107))),0))+
IFERROR(VLOOKUP($D46,$H$116:$L$146,COLUMNS($H$115:$J$115)-1+AN$7,0)*$E46*$F46*'1. General Inputs'!$J$25,0),0),0)</f>
        <v>0</v>
      </c>
      <c r="AO46" s="775">
        <f ca="1">ROUNDDOWN(IFERROR($F46*$E46*CHOOSE(AO$7,
IFERROR(SUMPRODUCT('6. Patients'!DH$10:DH$107,OFFSET('6. Patients'!$DN$9,1,MATCH($D46,'6. Patients'!$DO$9:$FL$9,0),ROWS('6. Patients'!EU$10:EU$107))),0)+
IFERROR(SUMPRODUCT('6. Patients'!DH$10:DH$107,OFFSET('6. Patients'!$FM$9,1,MATCH($D46,'6. Patients'!$FN$9:$GG$9,0),ROWS('6. Patients'!EU$10:EU$107))),0)+
IFERROR(SUMPRODUCT('6. Patients'!DH$10:DH$107,OFFSET('6. Patients'!$GH$9,1,MATCH($D46,'6. Patients'!$GI$9:$IF$9,0),ROWS('6. Patients'!EU$10:EU$107))),0)+
IFERROR(SUMPRODUCT('6. Patients'!DH$10:DH$107,OFFSET('6. Patients'!$IG$9,1,MATCH($D46,'6. Patients'!$IH$9:$JA$9,0),ROWS('6. Patients'!EU$10:EU$107))),0),
IFERROR(SUMPRODUCT('6. Patients'!DH$10:DH$107,OFFSET('6. Patients'!$JB$9,1,MATCH($D46,'6. Patients'!$JC$9:$KZ$9,0),ROWS('6. Patients'!EU$10:EU$107))),0)+
IFERROR(SUMPRODUCT('6. Patients'!DH$10:DH$107,OFFSET('6. Patients'!$LA$9,1,MATCH($D46,'6. Patients'!$LB$9:$LU$9,0),ROWS('6. Patients'!EU$10:EU$107))),0)+
IFERROR(SUMPRODUCT('6. Patients'!DH$10:DH$107,OFFSET('6. Patients'!$LV$9,1,MATCH($D46,'6. Patients'!$LW$9:$NT$9,0),ROWS('6. Patients'!EU$10:EU$107))),0)+
IFERROR(SUMPRODUCT('6. Patients'!DH$10:DH$107,OFFSET('6. Patients'!$NU$9,1,MATCH($D46,'6. Patients'!$NV$9:$OO$9,0),ROWS('6. Patients'!EU$10:EU$107))),0),
IFERROR(SUMPRODUCT('6. Patients'!DH$10:DH$107,OFFSET('6. Patients'!$OP$9,1,MATCH($D46,'6. Patients'!$OQ$9:$QN$9,0),ROWS('6. Patients'!EU$10:EU$107))),0)+
IFERROR(SUMPRODUCT('6. Patients'!DH$10:DH$107,OFFSET('6. Patients'!$QO$9,1,MATCH($D46,'6. Patients'!$QP$9:$RI$9,0),ROWS('6. Patients'!EU$10:EU$107))),0)+
IFERROR(SUMPRODUCT('6. Patients'!DH$10:DH$107,OFFSET('6. Patients'!$RJ$9,1,MATCH($D46,'6. Patients'!$RK$9:$TH$9,0),ROWS('6. Patients'!EU$10:EU$107))),0)+
IFERROR(SUMPRODUCT('6. Patients'!DH$10:DH$107,OFFSET('6. Patients'!$TI$9,1,MATCH($D46,'6. Patients'!$TJ$9:$UC$9,0),ROWS('6. Patients'!EU$10:EU$107))),0))+
IFERROR(VLOOKUP($D46,$H$116:$L$146,COLUMNS($H$115:$J$115)-1+AO$7,0)*$E46*$F46*'1. General Inputs'!$J$25,0),0),0)</f>
        <v>0</v>
      </c>
      <c r="AP46" s="775">
        <f ca="1">ROUNDDOWN(IFERROR($F46*$E46*CHOOSE(AP$7,
IFERROR(SUMPRODUCT('6. Patients'!DI$10:DI$107,OFFSET('6. Patients'!$DN$9,1,MATCH($D46,'6. Patients'!$DO$9:$FL$9,0),ROWS('6. Patients'!EV$10:EV$107))),0)+
IFERROR(SUMPRODUCT('6. Patients'!DI$10:DI$107,OFFSET('6. Patients'!$FM$9,1,MATCH($D46,'6. Patients'!$FN$9:$GG$9,0),ROWS('6. Patients'!EV$10:EV$107))),0)+
IFERROR(SUMPRODUCT('6. Patients'!DI$10:DI$107,OFFSET('6. Patients'!$GH$9,1,MATCH($D46,'6. Patients'!$GI$9:$IF$9,0),ROWS('6. Patients'!EV$10:EV$107))),0)+
IFERROR(SUMPRODUCT('6. Patients'!DI$10:DI$107,OFFSET('6. Patients'!$IG$9,1,MATCH($D46,'6. Patients'!$IH$9:$JA$9,0),ROWS('6. Patients'!EV$10:EV$107))),0),
IFERROR(SUMPRODUCT('6. Patients'!DI$10:DI$107,OFFSET('6. Patients'!$JB$9,1,MATCH($D46,'6. Patients'!$JC$9:$KZ$9,0),ROWS('6. Patients'!EV$10:EV$107))),0)+
IFERROR(SUMPRODUCT('6. Patients'!DI$10:DI$107,OFFSET('6. Patients'!$LA$9,1,MATCH($D46,'6. Patients'!$LB$9:$LU$9,0),ROWS('6. Patients'!EV$10:EV$107))),0)+
IFERROR(SUMPRODUCT('6. Patients'!DI$10:DI$107,OFFSET('6. Patients'!$LV$9,1,MATCH($D46,'6. Patients'!$LW$9:$NT$9,0),ROWS('6. Patients'!EV$10:EV$107))),0)+
IFERROR(SUMPRODUCT('6. Patients'!DI$10:DI$107,OFFSET('6. Patients'!$NU$9,1,MATCH($D46,'6. Patients'!$NV$9:$OO$9,0),ROWS('6. Patients'!EV$10:EV$107))),0),
IFERROR(SUMPRODUCT('6. Patients'!DI$10:DI$107,OFFSET('6. Patients'!$OP$9,1,MATCH($D46,'6. Patients'!$OQ$9:$QN$9,0),ROWS('6. Patients'!EV$10:EV$107))),0)+
IFERROR(SUMPRODUCT('6. Patients'!DI$10:DI$107,OFFSET('6. Patients'!$QO$9,1,MATCH($D46,'6. Patients'!$QP$9:$RI$9,0),ROWS('6. Patients'!EV$10:EV$107))),0)+
IFERROR(SUMPRODUCT('6. Patients'!DI$10:DI$107,OFFSET('6. Patients'!$RJ$9,1,MATCH($D46,'6. Patients'!$RK$9:$TH$9,0),ROWS('6. Patients'!EV$10:EV$107))),0)+
IFERROR(SUMPRODUCT('6. Patients'!DI$10:DI$107,OFFSET('6. Patients'!$TI$9,1,MATCH($D46,'6. Patients'!$TJ$9:$UC$9,0),ROWS('6. Patients'!EV$10:EV$107))),0))+
IFERROR(VLOOKUP($D46,$H$116:$L$146,COLUMNS($H$115:$J$115)-1+AP$7,0)*$E46*$F46*'1. General Inputs'!$J$25,0),0),0)</f>
        <v>0</v>
      </c>
      <c r="AQ46" s="775">
        <f ca="1">ROUNDDOWN(IFERROR($F46*$E46*CHOOSE(AQ$7,
IFERROR(SUMPRODUCT('6. Patients'!DJ$10:DJ$107,OFFSET('6. Patients'!$DN$9,1,MATCH($D46,'6. Patients'!$DO$9:$FL$9,0),ROWS('6. Patients'!EW$10:EW$107))),0)+
IFERROR(SUMPRODUCT('6. Patients'!DJ$10:DJ$107,OFFSET('6. Patients'!$FM$9,1,MATCH($D46,'6. Patients'!$FN$9:$GG$9,0),ROWS('6. Patients'!EW$10:EW$107))),0)+
IFERROR(SUMPRODUCT('6. Patients'!DJ$10:DJ$107,OFFSET('6. Patients'!$GH$9,1,MATCH($D46,'6. Patients'!$GI$9:$IF$9,0),ROWS('6. Patients'!EW$10:EW$107))),0)+
IFERROR(SUMPRODUCT('6. Patients'!DJ$10:DJ$107,OFFSET('6. Patients'!$IG$9,1,MATCH($D46,'6. Patients'!$IH$9:$JA$9,0),ROWS('6. Patients'!EW$10:EW$107))),0),
IFERROR(SUMPRODUCT('6. Patients'!DJ$10:DJ$107,OFFSET('6. Patients'!$JB$9,1,MATCH($D46,'6. Patients'!$JC$9:$KZ$9,0),ROWS('6. Patients'!EW$10:EW$107))),0)+
IFERROR(SUMPRODUCT('6. Patients'!DJ$10:DJ$107,OFFSET('6. Patients'!$LA$9,1,MATCH($D46,'6. Patients'!$LB$9:$LU$9,0),ROWS('6. Patients'!EW$10:EW$107))),0)+
IFERROR(SUMPRODUCT('6. Patients'!DJ$10:DJ$107,OFFSET('6. Patients'!$LV$9,1,MATCH($D46,'6. Patients'!$LW$9:$NT$9,0),ROWS('6. Patients'!EW$10:EW$107))),0)+
IFERROR(SUMPRODUCT('6. Patients'!DJ$10:DJ$107,OFFSET('6. Patients'!$NU$9,1,MATCH($D46,'6. Patients'!$NV$9:$OO$9,0),ROWS('6. Patients'!EW$10:EW$107))),0),
IFERROR(SUMPRODUCT('6. Patients'!DJ$10:DJ$107,OFFSET('6. Patients'!$OP$9,1,MATCH($D46,'6. Patients'!$OQ$9:$QN$9,0),ROWS('6. Patients'!EW$10:EW$107))),0)+
IFERROR(SUMPRODUCT('6. Patients'!DJ$10:DJ$107,OFFSET('6. Patients'!$QO$9,1,MATCH($D46,'6. Patients'!$QP$9:$RI$9,0),ROWS('6. Patients'!EW$10:EW$107))),0)+
IFERROR(SUMPRODUCT('6. Patients'!DJ$10:DJ$107,OFFSET('6. Patients'!$RJ$9,1,MATCH($D46,'6. Patients'!$RK$9:$TH$9,0),ROWS('6. Patients'!EW$10:EW$107))),0)+
IFERROR(SUMPRODUCT('6. Patients'!DJ$10:DJ$107,OFFSET('6. Patients'!$TI$9,1,MATCH($D46,'6. Patients'!$TJ$9:$UC$9,0),ROWS('6. Patients'!EW$10:EW$107))),0))+
IFERROR(VLOOKUP($D46,$H$116:$L$146,COLUMNS($H$115:$J$115)-1+AQ$7,0)*$E46*$F46*'1. General Inputs'!$J$25,0),0),0)</f>
        <v>0</v>
      </c>
      <c r="AR46" s="342"/>
      <c r="AZ46" s="335">
        <f ca="1">IFERROR(SUM(OFFSET('7. Consumption'!H46,0,1,,MIN('1. General Inputs'!$J$29,COLUMNS('7. Consumption'!H$9:$AQ$9)-1))),0)+MAX(0,$AQ46*('1. General Inputs'!$J$29-COLUMNS('7. Consumption'!H$9:$AQ$9)+1))</f>
        <v>0</v>
      </c>
      <c r="BA46" s="335">
        <f ca="1">IFERROR(SUM(OFFSET('7. Consumption'!I46,0,1,,MIN('1. General Inputs'!$J$29,COLUMNS('7. Consumption'!I$9:$AQ$9)-1))),0)+MAX(0,$AQ46*('1. General Inputs'!$J$29-COLUMNS('7. Consumption'!I$9:$AQ$9)+1))</f>
        <v>0</v>
      </c>
      <c r="BB46" s="335">
        <f ca="1">IFERROR(SUM(OFFSET('7. Consumption'!J46,0,1,,MIN('1. General Inputs'!$J$29,COLUMNS('7. Consumption'!J$9:$AQ$9)-1))),0)+MAX(0,$AQ46*('1. General Inputs'!$J$29-COLUMNS('7. Consumption'!J$9:$AQ$9)+1))</f>
        <v>0</v>
      </c>
      <c r="BC46" s="335">
        <f ca="1">IFERROR(SUM(OFFSET('7. Consumption'!K46,0,1,,MIN('1. General Inputs'!$J$29,COLUMNS('7. Consumption'!K$9:$AQ$9)-1))),0)+MAX(0,$AQ46*('1. General Inputs'!$J$29-COLUMNS('7. Consumption'!K$9:$AQ$9)+1))</f>
        <v>0</v>
      </c>
      <c r="BD46" s="335">
        <f ca="1">IFERROR(SUM(OFFSET('7. Consumption'!L46,0,1,,MIN('1. General Inputs'!$J$29,COLUMNS('7. Consumption'!L$9:$AQ$9)-1))),0)+MAX(0,$AQ46*('1. General Inputs'!$J$29-COLUMNS('7. Consumption'!L$9:$AQ$9)+1))</f>
        <v>0</v>
      </c>
      <c r="BE46" s="335">
        <f ca="1">IFERROR(SUM(OFFSET('7. Consumption'!M46,0,1,,MIN('1. General Inputs'!$J$29,COLUMNS('7. Consumption'!M$9:$AQ$9)-1))),0)+MAX(0,$AQ46*('1. General Inputs'!$J$29-COLUMNS('7. Consumption'!M$9:$AQ$9)+1))</f>
        <v>0</v>
      </c>
      <c r="BF46" s="335">
        <f ca="1">IFERROR(SUM(OFFSET('7. Consumption'!N46,0,1,,MIN('1. General Inputs'!$J$29,COLUMNS('7. Consumption'!N$9:$AQ$9)-1))),0)+MAX(0,$AQ46*('1. General Inputs'!$J$29-COLUMNS('7. Consumption'!N$9:$AQ$9)+1))</f>
        <v>0</v>
      </c>
      <c r="BG46" s="335">
        <f ca="1">IFERROR(SUM(OFFSET('7. Consumption'!O46,0,1,,MIN('1. General Inputs'!$J$29,COLUMNS('7. Consumption'!O$9:$AQ$9)-1))),0)+MAX(0,$AQ46*('1. General Inputs'!$J$29-COLUMNS('7. Consumption'!O$9:$AQ$9)+1))</f>
        <v>0</v>
      </c>
      <c r="BH46" s="335">
        <f ca="1">IFERROR(SUM(OFFSET('7. Consumption'!P46,0,1,,MIN('1. General Inputs'!$J$29,COLUMNS('7. Consumption'!P$9:$AQ$9)-1))),0)+MAX(0,$AQ46*('1. General Inputs'!$J$29-COLUMNS('7. Consumption'!P$9:$AQ$9)+1))</f>
        <v>0</v>
      </c>
      <c r="BI46" s="335">
        <f ca="1">IFERROR(SUM(OFFSET('7. Consumption'!Q46,0,1,,MIN('1. General Inputs'!$J$29,COLUMNS('7. Consumption'!Q$9:$AQ$9)-1))),0)+MAX(0,$AQ46*('1. General Inputs'!$J$29-COLUMNS('7. Consumption'!Q$9:$AQ$9)+1))</f>
        <v>0</v>
      </c>
      <c r="BJ46" s="335">
        <f ca="1">IFERROR(SUM(OFFSET('7. Consumption'!R46,0,1,,MIN('1. General Inputs'!$J$29,COLUMNS('7. Consumption'!R$9:$AQ$9)-1))),0)+MAX(0,$AQ46*('1. General Inputs'!$J$29-COLUMNS('7. Consumption'!R$9:$AQ$9)+1))</f>
        <v>0</v>
      </c>
      <c r="BK46" s="335">
        <f ca="1">IFERROR(SUM(OFFSET('7. Consumption'!S46,0,1,,MIN('1. General Inputs'!$J$29,COLUMNS('7. Consumption'!S$9:$AQ$9)-1))),0)+MAX(0,$AQ46*('1. General Inputs'!$J$29-COLUMNS('7. Consumption'!S$9:$AQ$9)+1))</f>
        <v>0</v>
      </c>
      <c r="BL46" s="335">
        <f ca="1">IFERROR(SUM(OFFSET('7. Consumption'!T46,0,1,,MIN('1. General Inputs'!$J$29,COLUMNS('7. Consumption'!T$9:$AQ$9)-1))),0)+MAX(0,$AQ46*('1. General Inputs'!$J$29-COLUMNS('7. Consumption'!T$9:$AQ$9)+1))</f>
        <v>0</v>
      </c>
      <c r="BM46" s="335">
        <f ca="1">IFERROR(SUM(OFFSET('7. Consumption'!U46,0,1,,MIN('1. General Inputs'!$J$29,COLUMNS('7. Consumption'!U$9:$AQ$9)-1))),0)+MAX(0,$AQ46*('1. General Inputs'!$J$29-COLUMNS('7. Consumption'!U$9:$AQ$9)+1))</f>
        <v>0</v>
      </c>
      <c r="BN46" s="335">
        <f ca="1">IFERROR(SUM(OFFSET('7. Consumption'!V46,0,1,,MIN('1. General Inputs'!$J$29,COLUMNS('7. Consumption'!V$9:$AQ$9)-1))),0)+MAX(0,$AQ46*('1. General Inputs'!$J$29-COLUMNS('7. Consumption'!V$9:$AQ$9)+1))</f>
        <v>0</v>
      </c>
      <c r="BO46" s="335">
        <f ca="1">IFERROR(SUM(OFFSET('7. Consumption'!W46,0,1,,MIN('1. General Inputs'!$J$29,COLUMNS('7. Consumption'!W$9:$AQ$9)-1))),0)+MAX(0,$AQ46*('1. General Inputs'!$J$29-COLUMNS('7. Consumption'!W$9:$AQ$9)+1))</f>
        <v>0</v>
      </c>
      <c r="BP46" s="335">
        <f ca="1">IFERROR(SUM(OFFSET('7. Consumption'!X46,0,1,,MIN('1. General Inputs'!$J$29,COLUMNS('7. Consumption'!X$9:$AQ$9)-1))),0)+MAX(0,$AQ46*('1. General Inputs'!$J$29-COLUMNS('7. Consumption'!X$9:$AQ$9)+1))</f>
        <v>0</v>
      </c>
      <c r="BQ46" s="335">
        <f ca="1">IFERROR(SUM(OFFSET('7. Consumption'!Y46,0,1,,MIN('1. General Inputs'!$J$29,COLUMNS('7. Consumption'!Y$9:$AQ$9)-1))),0)+MAX(0,$AQ46*('1. General Inputs'!$J$29-COLUMNS('7. Consumption'!Y$9:$AQ$9)+1))</f>
        <v>0</v>
      </c>
      <c r="BR46" s="335">
        <f ca="1">IFERROR(SUM(OFFSET('7. Consumption'!Z46,0,1,,MIN('1. General Inputs'!$J$29,COLUMNS('7. Consumption'!Z$9:$AQ$9)-1))),0)+MAX(0,$AQ46*('1. General Inputs'!$J$29-COLUMNS('7. Consumption'!Z$9:$AQ$9)+1))</f>
        <v>0</v>
      </c>
      <c r="BS46" s="335">
        <f ca="1">IFERROR(SUM(OFFSET('7. Consumption'!AA46,0,1,,MIN('1. General Inputs'!$J$29,COLUMNS('7. Consumption'!AA$9:$AQ$9)-1))),0)+MAX(0,$AQ46*('1. General Inputs'!$J$29-COLUMNS('7. Consumption'!AA$9:$AQ$9)+1))</f>
        <v>0</v>
      </c>
      <c r="BT46" s="335">
        <f ca="1">IFERROR(SUM(OFFSET('7. Consumption'!AB46,0,1,,MIN('1. General Inputs'!$J$29,COLUMNS('7. Consumption'!AB$9:$AQ$9)-1))),0)+MAX(0,$AQ46*('1. General Inputs'!$J$29-COLUMNS('7. Consumption'!AB$9:$AQ$9)+1))</f>
        <v>0</v>
      </c>
      <c r="BU46" s="335">
        <f ca="1">IFERROR(SUM(OFFSET('7. Consumption'!AC46,0,1,,MIN('1. General Inputs'!$J$29,COLUMNS('7. Consumption'!AC$9:$AQ$9)-1))),0)+MAX(0,$AQ46*('1. General Inputs'!$J$29-COLUMNS('7. Consumption'!AC$9:$AQ$9)+1))</f>
        <v>0</v>
      </c>
      <c r="BV46" s="335">
        <f ca="1">IFERROR(SUM(OFFSET('7. Consumption'!AD46,0,1,,MIN('1. General Inputs'!$J$29,COLUMNS('7. Consumption'!AD$9:$AQ$9)-1))),0)+MAX(0,$AQ46*('1. General Inputs'!$J$29-COLUMNS('7. Consumption'!AD$9:$AQ$9)+1))</f>
        <v>0</v>
      </c>
      <c r="BW46" s="335">
        <f ca="1">IFERROR(SUM(OFFSET('7. Consumption'!AE46,0,1,,MIN('1. General Inputs'!$J$29,COLUMNS('7. Consumption'!AE$9:$AQ$9)-1))),0)+MAX(0,$AQ46*('1. General Inputs'!$J$29-COLUMNS('7. Consumption'!AE$9:$AQ$9)+1))</f>
        <v>0</v>
      </c>
      <c r="BX46" s="335">
        <f ca="1">IFERROR(SUM(OFFSET('7. Consumption'!AF46,0,1,,MIN('1. General Inputs'!$J$29,COLUMNS('7. Consumption'!AF$9:$AQ$9)-1))),0)+MAX(0,$AQ46*('1. General Inputs'!$J$29-COLUMNS('7. Consumption'!AF$9:$AQ$9)+1))</f>
        <v>0</v>
      </c>
      <c r="BY46" s="335">
        <f ca="1">IFERROR(SUM(OFFSET('7. Consumption'!AG46,0,1,,MIN('1. General Inputs'!$J$29,COLUMNS('7. Consumption'!AG$9:$AQ$9)-1))),0)+MAX(0,$AQ46*('1. General Inputs'!$J$29-COLUMNS('7. Consumption'!AG$9:$AQ$9)+1))</f>
        <v>0</v>
      </c>
      <c r="BZ46" s="335">
        <f ca="1">IFERROR(SUM(OFFSET('7. Consumption'!AH46,0,1,,MIN('1. General Inputs'!$J$29,COLUMNS('7. Consumption'!AH$9:$AQ$9)-1))),0)+MAX(0,$AQ46*('1. General Inputs'!$J$29-COLUMNS('7. Consumption'!AH$9:$AQ$9)+1))</f>
        <v>0</v>
      </c>
      <c r="CA46" s="335">
        <f ca="1">IFERROR(SUM(OFFSET('7. Consumption'!AI46,0,1,,MIN('1. General Inputs'!$J$29,COLUMNS('7. Consumption'!AI$9:$AQ$9)-1))),0)+MAX(0,$AQ46*('1. General Inputs'!$J$29-COLUMNS('7. Consumption'!AI$9:$AQ$9)+1))</f>
        <v>0</v>
      </c>
      <c r="CB46" s="335">
        <f ca="1">IFERROR(SUM(OFFSET('7. Consumption'!AJ46,0,1,,MIN('1. General Inputs'!$J$29,COLUMNS('7. Consumption'!AJ$9:$AQ$9)-1))),0)+MAX(0,$AQ46*('1. General Inputs'!$J$29-COLUMNS('7. Consumption'!AJ$9:$AQ$9)+1))</f>
        <v>0</v>
      </c>
      <c r="CC46" s="335">
        <f ca="1">IFERROR(SUM(OFFSET('7. Consumption'!AK46,0,1,,MIN('1. General Inputs'!$J$29,COLUMNS('7. Consumption'!AK$9:$AQ$9)-1))),0)+MAX(0,$AQ46*('1. General Inputs'!$J$29-COLUMNS('7. Consumption'!AK$9:$AQ$9)+1))</f>
        <v>0</v>
      </c>
      <c r="CD46" s="335">
        <f ca="1">IFERROR(SUM(OFFSET('7. Consumption'!AL46,0,1,,MIN('1. General Inputs'!$J$29,COLUMNS('7. Consumption'!AL$9:$AQ$9)-1))),0)+MAX(0,$AQ46*('1. General Inputs'!$J$29-COLUMNS('7. Consumption'!AL$9:$AQ$9)+1))</f>
        <v>0</v>
      </c>
      <c r="CE46" s="335">
        <f ca="1">IFERROR(SUM(OFFSET('7. Consumption'!AM46,0,1,,MIN('1. General Inputs'!$J$29,COLUMNS('7. Consumption'!AM$9:$AQ$9)-1))),0)+MAX(0,$AQ46*('1. General Inputs'!$J$29-COLUMNS('7. Consumption'!AM$9:$AQ$9)+1))</f>
        <v>0</v>
      </c>
      <c r="CF46" s="335">
        <f ca="1">IFERROR(SUM(OFFSET('7. Consumption'!AN46,0,1,,MIN('1. General Inputs'!$J$29,COLUMNS('7. Consumption'!AN$9:$AQ$9)-1))),0)+MAX(0,$AQ46*('1. General Inputs'!$J$29-COLUMNS('7. Consumption'!AN$9:$AQ$9)+1))</f>
        <v>0</v>
      </c>
      <c r="CG46" s="335">
        <f ca="1">IFERROR(SUM(OFFSET('7. Consumption'!AO46,0,1,,MIN('1. General Inputs'!$J$29,COLUMNS('7. Consumption'!AO$9:$AQ$9)-1))),0)+MAX(0,$AQ46*('1. General Inputs'!$J$29-COLUMNS('7. Consumption'!AO$9:$AQ$9)+1))</f>
        <v>0</v>
      </c>
      <c r="CH46" s="335">
        <f ca="1">IFERROR(SUM(OFFSET('7. Consumption'!AP46,0,1,,MIN('1. General Inputs'!$J$29,COLUMNS('7. Consumption'!AP$9:$AQ$9)-1))),0)+MAX(0,$AQ46*('1. General Inputs'!$J$29-COLUMNS('7. Consumption'!AP$9:$AQ$9)+1))</f>
        <v>0</v>
      </c>
      <c r="CI46" s="335">
        <f ca="1">IFERROR(SUM(OFFSET('7. Consumption'!AQ46,0,1,,MIN('1. General Inputs'!$J$29,COLUMNS('7. Consumption'!AQ$9:$AQ$9)-1))),0)+MAX(0,$AQ46*('1. General Inputs'!$J$29-COLUMNS('7. Consumption'!AQ$9:$AQ$9)+1))</f>
        <v>0</v>
      </c>
    </row>
    <row r="47" spans="2:87" x14ac:dyDescent="0.3">
      <c r="B47" s="772"/>
      <c r="C47" s="772" t="str">
        <f>IFERROR(VLOOKUP(ROWS($C$9:$C47),'5. Form Breakdown'!$AI$11:$AJ$138,COLUMNS('5. Form Breakdown'!$AI$11:$AJ$11),0),"")</f>
        <v>LPV/r 100/25 - tab - heat stable</v>
      </c>
      <c r="D47" s="772" t="str">
        <f>IFERROR(VLOOKUP($C47,'5a. Dosing'!$E$11:$F$138,2,0),"")</f>
        <v>LPV/r</v>
      </c>
      <c r="E47" s="773" t="str">
        <f>IFERROR(INDEX('5. Form Breakdown'!$AL$11:$BL$138,MATCH('7. Consumption'!$C47,'5. Form Breakdown'!$AK$11:$AK$138,0),MATCH('5. Form Breakdown'!$AX$10,'5. Form Breakdown'!$AL$10:$BL$10,0)),"")</f>
        <v/>
      </c>
      <c r="F47" s="774">
        <f>IFERROR(INDEX('5. Form Breakdown'!$AL$11:$BL$138,MATCH('7. Consumption'!$C47,'5. Form Breakdown'!$AK$11:$AK$138,0),MATCH('5. Form Breakdown'!$BL$10,'5. Form Breakdown'!$AL$10:$BL$10,0)),"")</f>
        <v>0</v>
      </c>
      <c r="H47" s="775">
        <f ca="1">ROUNDDOWN(IFERROR($F47*$E47*CHOOSE(H$7,
IFERROR(SUMPRODUCT('6. Patients'!CA$10:CA$107,OFFSET('6. Patients'!$DN$9,1,MATCH($D47,'6. Patients'!$DO$9:$FL$9,0),ROWS('6. Patients'!DN$10:DN$107))),0)+
IFERROR(SUMPRODUCT('6. Patients'!CA$10:CA$107,OFFSET('6. Patients'!$FM$9,1,MATCH($D47,'6. Patients'!$FN$9:$GG$9,0),ROWS('6. Patients'!DN$10:DN$107))),0)+
IFERROR(SUMPRODUCT('6. Patients'!CA$10:CA$107,OFFSET('6. Patients'!$GH$9,1,MATCH($D47,'6. Patients'!$GI$9:$IF$9,0),ROWS('6. Patients'!DN$10:DN$107))),0)+
IFERROR(SUMPRODUCT('6. Patients'!CA$10:CA$107,OFFSET('6. Patients'!$IG$9,1,MATCH($D47,'6. Patients'!$IH$9:$JA$9,0),ROWS('6. Patients'!DN$10:DN$107))),0),
IFERROR(SUMPRODUCT('6. Patients'!CA$10:CA$107,OFFSET('6. Patients'!$JB$9,1,MATCH($D47,'6. Patients'!$JC$9:$KZ$9,0),ROWS('6. Patients'!DN$10:DN$107))),0)+
IFERROR(SUMPRODUCT('6. Patients'!CA$10:CA$107,OFFSET('6. Patients'!$LA$9,1,MATCH($D47,'6. Patients'!$LB$9:$LU$9,0),ROWS('6. Patients'!DN$10:DN$107))),0)+
IFERROR(SUMPRODUCT('6. Patients'!CA$10:CA$107,OFFSET('6. Patients'!$LV$9,1,MATCH($D47,'6. Patients'!$LW$9:$NT$9,0),ROWS('6. Patients'!DN$10:DN$107))),0)+
IFERROR(SUMPRODUCT('6. Patients'!CA$10:CA$107,OFFSET('6. Patients'!$NU$9,1,MATCH($D47,'6. Patients'!$NV$9:$OO$9,0),ROWS('6. Patients'!DN$10:DN$107))),0),
IFERROR(SUMPRODUCT('6. Patients'!CA$10:CA$107,OFFSET('6. Patients'!$OP$9,1,MATCH($D47,'6. Patients'!$OQ$9:$QN$9,0),ROWS('6. Patients'!DN$10:DN$107))),0)+
IFERROR(SUMPRODUCT('6. Patients'!CA$10:CA$107,OFFSET('6. Patients'!$QO$9,1,MATCH($D47,'6. Patients'!$QP$9:$RI$9,0),ROWS('6. Patients'!DN$10:DN$107))),0)+
IFERROR(SUMPRODUCT('6. Patients'!CA$10:CA$107,OFFSET('6. Patients'!$RJ$9,1,MATCH($D47,'6. Patients'!$RK$9:$TH$9,0),ROWS('6. Patients'!DN$10:DN$107))),0)+
IFERROR(SUMPRODUCT('6. Patients'!CA$10:CA$107,OFFSET('6. Patients'!$TI$9,1,MATCH($D47,'6. Patients'!$TJ$9:$UC$9,0),ROWS('6. Patients'!DN$10:DN$107))),0))+
IFERROR(VLOOKUP($D47,$H$116:$L$146,COLUMNS($H$115:$J$115)-1+H$7,0)*$E47*$F47*'1. General Inputs'!$J$25,0),0),0)</f>
        <v>0</v>
      </c>
      <c r="I47" s="775">
        <f ca="1">ROUNDDOWN(IFERROR($F47*$E47*CHOOSE(I$7,
IFERROR(SUMPRODUCT('6. Patients'!CB$10:CB$107,OFFSET('6. Patients'!$DN$9,1,MATCH($D47,'6. Patients'!$DO$9:$FL$9,0),ROWS('6. Patients'!DO$10:DO$107))),0)+
IFERROR(SUMPRODUCT('6. Patients'!CB$10:CB$107,OFFSET('6. Patients'!$FM$9,1,MATCH($D47,'6. Patients'!$FN$9:$GG$9,0),ROWS('6. Patients'!DO$10:DO$107))),0)+
IFERROR(SUMPRODUCT('6. Patients'!CB$10:CB$107,OFFSET('6. Patients'!$GH$9,1,MATCH($D47,'6. Patients'!$GI$9:$IF$9,0),ROWS('6. Patients'!DO$10:DO$107))),0)+
IFERROR(SUMPRODUCT('6. Patients'!CB$10:CB$107,OFFSET('6. Patients'!$IG$9,1,MATCH($D47,'6. Patients'!$IH$9:$JA$9,0),ROWS('6. Patients'!DO$10:DO$107))),0),
IFERROR(SUMPRODUCT('6. Patients'!CB$10:CB$107,OFFSET('6. Patients'!$JB$9,1,MATCH($D47,'6. Patients'!$JC$9:$KZ$9,0),ROWS('6. Patients'!DO$10:DO$107))),0)+
IFERROR(SUMPRODUCT('6. Patients'!CB$10:CB$107,OFFSET('6. Patients'!$LA$9,1,MATCH($D47,'6. Patients'!$LB$9:$LU$9,0),ROWS('6. Patients'!DO$10:DO$107))),0)+
IFERROR(SUMPRODUCT('6. Patients'!CB$10:CB$107,OFFSET('6. Patients'!$LV$9,1,MATCH($D47,'6. Patients'!$LW$9:$NT$9,0),ROWS('6. Patients'!DO$10:DO$107))),0)+
IFERROR(SUMPRODUCT('6. Patients'!CB$10:CB$107,OFFSET('6. Patients'!$NU$9,1,MATCH($D47,'6. Patients'!$NV$9:$OO$9,0),ROWS('6. Patients'!DO$10:DO$107))),0),
IFERROR(SUMPRODUCT('6. Patients'!CB$10:CB$107,OFFSET('6. Patients'!$OP$9,1,MATCH($D47,'6. Patients'!$OQ$9:$QN$9,0),ROWS('6. Patients'!DO$10:DO$107))),0)+
IFERROR(SUMPRODUCT('6. Patients'!CB$10:CB$107,OFFSET('6. Patients'!$QO$9,1,MATCH($D47,'6. Patients'!$QP$9:$RI$9,0),ROWS('6. Patients'!DO$10:DO$107))),0)+
IFERROR(SUMPRODUCT('6. Patients'!CB$10:CB$107,OFFSET('6. Patients'!$RJ$9,1,MATCH($D47,'6. Patients'!$RK$9:$TH$9,0),ROWS('6. Patients'!DO$10:DO$107))),0)+
IFERROR(SUMPRODUCT('6. Patients'!CB$10:CB$107,OFFSET('6. Patients'!$TI$9,1,MATCH($D47,'6. Patients'!$TJ$9:$UC$9,0),ROWS('6. Patients'!DO$10:DO$107))),0))+
IFERROR(VLOOKUP($D47,$H$116:$L$146,COLUMNS($H$115:$J$115)-1+I$7,0)*$E47*$F47*'1. General Inputs'!$J$25,0),0),0)</f>
        <v>0</v>
      </c>
      <c r="J47" s="775">
        <f ca="1">ROUNDDOWN(IFERROR($F47*$E47*CHOOSE(J$7,
IFERROR(SUMPRODUCT('6. Patients'!CC$10:CC$107,OFFSET('6. Patients'!$DN$9,1,MATCH($D47,'6. Patients'!$DO$9:$FL$9,0),ROWS('6. Patients'!DP$10:DP$107))),0)+
IFERROR(SUMPRODUCT('6. Patients'!CC$10:CC$107,OFFSET('6. Patients'!$FM$9,1,MATCH($D47,'6. Patients'!$FN$9:$GG$9,0),ROWS('6. Patients'!DP$10:DP$107))),0)+
IFERROR(SUMPRODUCT('6. Patients'!CC$10:CC$107,OFFSET('6. Patients'!$GH$9,1,MATCH($D47,'6. Patients'!$GI$9:$IF$9,0),ROWS('6. Patients'!DP$10:DP$107))),0)+
IFERROR(SUMPRODUCT('6. Patients'!CC$10:CC$107,OFFSET('6. Patients'!$IG$9,1,MATCH($D47,'6. Patients'!$IH$9:$JA$9,0),ROWS('6. Patients'!DP$10:DP$107))),0),
IFERROR(SUMPRODUCT('6. Patients'!CC$10:CC$107,OFFSET('6. Patients'!$JB$9,1,MATCH($D47,'6. Patients'!$JC$9:$KZ$9,0),ROWS('6. Patients'!DP$10:DP$107))),0)+
IFERROR(SUMPRODUCT('6. Patients'!CC$10:CC$107,OFFSET('6. Patients'!$LA$9,1,MATCH($D47,'6. Patients'!$LB$9:$LU$9,0),ROWS('6. Patients'!DP$10:DP$107))),0)+
IFERROR(SUMPRODUCT('6. Patients'!CC$10:CC$107,OFFSET('6. Patients'!$LV$9,1,MATCH($D47,'6. Patients'!$LW$9:$NT$9,0),ROWS('6. Patients'!DP$10:DP$107))),0)+
IFERROR(SUMPRODUCT('6. Patients'!CC$10:CC$107,OFFSET('6. Patients'!$NU$9,1,MATCH($D47,'6. Patients'!$NV$9:$OO$9,0),ROWS('6. Patients'!DP$10:DP$107))),0),
IFERROR(SUMPRODUCT('6. Patients'!CC$10:CC$107,OFFSET('6. Patients'!$OP$9,1,MATCH($D47,'6. Patients'!$OQ$9:$QN$9,0),ROWS('6. Patients'!DP$10:DP$107))),0)+
IFERROR(SUMPRODUCT('6. Patients'!CC$10:CC$107,OFFSET('6. Patients'!$QO$9,1,MATCH($D47,'6. Patients'!$QP$9:$RI$9,0),ROWS('6. Patients'!DP$10:DP$107))),0)+
IFERROR(SUMPRODUCT('6. Patients'!CC$10:CC$107,OFFSET('6. Patients'!$RJ$9,1,MATCH($D47,'6. Patients'!$RK$9:$TH$9,0),ROWS('6. Patients'!DP$10:DP$107))),0)+
IFERROR(SUMPRODUCT('6. Patients'!CC$10:CC$107,OFFSET('6. Patients'!$TI$9,1,MATCH($D47,'6. Patients'!$TJ$9:$UC$9,0),ROWS('6. Patients'!DP$10:DP$107))),0))+
IFERROR(VLOOKUP($D47,$H$116:$L$146,COLUMNS($H$115:$J$115)-1+J$7,0)*$E47*$F47*'1. General Inputs'!$J$25,0),0),0)</f>
        <v>0</v>
      </c>
      <c r="K47" s="775">
        <f ca="1">ROUNDDOWN(IFERROR($F47*$E47*CHOOSE(K$7,
IFERROR(SUMPRODUCT('6. Patients'!CD$10:CD$107,OFFSET('6. Patients'!$DN$9,1,MATCH($D47,'6. Patients'!$DO$9:$FL$9,0),ROWS('6. Patients'!DQ$10:DQ$107))),0)+
IFERROR(SUMPRODUCT('6. Patients'!CD$10:CD$107,OFFSET('6. Patients'!$FM$9,1,MATCH($D47,'6. Patients'!$FN$9:$GG$9,0),ROWS('6. Patients'!DQ$10:DQ$107))),0)+
IFERROR(SUMPRODUCT('6. Patients'!CD$10:CD$107,OFFSET('6. Patients'!$GH$9,1,MATCH($D47,'6. Patients'!$GI$9:$IF$9,0),ROWS('6. Patients'!DQ$10:DQ$107))),0)+
IFERROR(SUMPRODUCT('6. Patients'!CD$10:CD$107,OFFSET('6. Patients'!$IG$9,1,MATCH($D47,'6. Patients'!$IH$9:$JA$9,0),ROWS('6. Patients'!DQ$10:DQ$107))),0),
IFERROR(SUMPRODUCT('6. Patients'!CD$10:CD$107,OFFSET('6. Patients'!$JB$9,1,MATCH($D47,'6. Patients'!$JC$9:$KZ$9,0),ROWS('6. Patients'!DQ$10:DQ$107))),0)+
IFERROR(SUMPRODUCT('6. Patients'!CD$10:CD$107,OFFSET('6. Patients'!$LA$9,1,MATCH($D47,'6. Patients'!$LB$9:$LU$9,0),ROWS('6. Patients'!DQ$10:DQ$107))),0)+
IFERROR(SUMPRODUCT('6. Patients'!CD$10:CD$107,OFFSET('6. Patients'!$LV$9,1,MATCH($D47,'6. Patients'!$LW$9:$NT$9,0),ROWS('6. Patients'!DQ$10:DQ$107))),0)+
IFERROR(SUMPRODUCT('6. Patients'!CD$10:CD$107,OFFSET('6. Patients'!$NU$9,1,MATCH($D47,'6. Patients'!$NV$9:$OO$9,0),ROWS('6. Patients'!DQ$10:DQ$107))),0),
IFERROR(SUMPRODUCT('6. Patients'!CD$10:CD$107,OFFSET('6. Patients'!$OP$9,1,MATCH($D47,'6. Patients'!$OQ$9:$QN$9,0),ROWS('6. Patients'!DQ$10:DQ$107))),0)+
IFERROR(SUMPRODUCT('6. Patients'!CD$10:CD$107,OFFSET('6. Patients'!$QO$9,1,MATCH($D47,'6. Patients'!$QP$9:$RI$9,0),ROWS('6. Patients'!DQ$10:DQ$107))),0)+
IFERROR(SUMPRODUCT('6. Patients'!CD$10:CD$107,OFFSET('6. Patients'!$RJ$9,1,MATCH($D47,'6. Patients'!$RK$9:$TH$9,0),ROWS('6. Patients'!DQ$10:DQ$107))),0)+
IFERROR(SUMPRODUCT('6. Patients'!CD$10:CD$107,OFFSET('6. Patients'!$TI$9,1,MATCH($D47,'6. Patients'!$TJ$9:$UC$9,0),ROWS('6. Patients'!DQ$10:DQ$107))),0))+
IFERROR(VLOOKUP($D47,$H$116:$L$146,COLUMNS($H$115:$J$115)-1+K$7,0)*$E47*$F47*'1. General Inputs'!$J$25,0),0),0)</f>
        <v>0</v>
      </c>
      <c r="L47" s="775">
        <f ca="1">ROUNDDOWN(IFERROR($F47*$E47*CHOOSE(L$7,
IFERROR(SUMPRODUCT('6. Patients'!CE$10:CE$107,OFFSET('6. Patients'!$DN$9,1,MATCH($D47,'6. Patients'!$DO$9:$FL$9,0),ROWS('6. Patients'!DR$10:DR$107))),0)+
IFERROR(SUMPRODUCT('6. Patients'!CE$10:CE$107,OFFSET('6. Patients'!$FM$9,1,MATCH($D47,'6. Patients'!$FN$9:$GG$9,0),ROWS('6. Patients'!DR$10:DR$107))),0)+
IFERROR(SUMPRODUCT('6. Patients'!CE$10:CE$107,OFFSET('6. Patients'!$GH$9,1,MATCH($D47,'6. Patients'!$GI$9:$IF$9,0),ROWS('6. Patients'!DR$10:DR$107))),0)+
IFERROR(SUMPRODUCT('6. Patients'!CE$10:CE$107,OFFSET('6. Patients'!$IG$9,1,MATCH($D47,'6. Patients'!$IH$9:$JA$9,0),ROWS('6. Patients'!DR$10:DR$107))),0),
IFERROR(SUMPRODUCT('6. Patients'!CE$10:CE$107,OFFSET('6. Patients'!$JB$9,1,MATCH($D47,'6. Patients'!$JC$9:$KZ$9,0),ROWS('6. Patients'!DR$10:DR$107))),0)+
IFERROR(SUMPRODUCT('6. Patients'!CE$10:CE$107,OFFSET('6. Patients'!$LA$9,1,MATCH($D47,'6. Patients'!$LB$9:$LU$9,0),ROWS('6. Patients'!DR$10:DR$107))),0)+
IFERROR(SUMPRODUCT('6. Patients'!CE$10:CE$107,OFFSET('6. Patients'!$LV$9,1,MATCH($D47,'6. Patients'!$LW$9:$NT$9,0),ROWS('6. Patients'!DR$10:DR$107))),0)+
IFERROR(SUMPRODUCT('6. Patients'!CE$10:CE$107,OFFSET('6. Patients'!$NU$9,1,MATCH($D47,'6. Patients'!$NV$9:$OO$9,0),ROWS('6. Patients'!DR$10:DR$107))),0),
IFERROR(SUMPRODUCT('6. Patients'!CE$10:CE$107,OFFSET('6. Patients'!$OP$9,1,MATCH($D47,'6. Patients'!$OQ$9:$QN$9,0),ROWS('6. Patients'!DR$10:DR$107))),0)+
IFERROR(SUMPRODUCT('6. Patients'!CE$10:CE$107,OFFSET('6. Patients'!$QO$9,1,MATCH($D47,'6. Patients'!$QP$9:$RI$9,0),ROWS('6. Patients'!DR$10:DR$107))),0)+
IFERROR(SUMPRODUCT('6. Patients'!CE$10:CE$107,OFFSET('6. Patients'!$RJ$9,1,MATCH($D47,'6. Patients'!$RK$9:$TH$9,0),ROWS('6. Patients'!DR$10:DR$107))),0)+
IFERROR(SUMPRODUCT('6. Patients'!CE$10:CE$107,OFFSET('6. Patients'!$TI$9,1,MATCH($D47,'6. Patients'!$TJ$9:$UC$9,0),ROWS('6. Patients'!DR$10:DR$107))),0))+
IFERROR(VLOOKUP($D47,$H$116:$L$146,COLUMNS($H$115:$J$115)-1+L$7,0)*$E47*$F47*'1. General Inputs'!$J$25,0),0),0)</f>
        <v>0</v>
      </c>
      <c r="M47" s="775">
        <f ca="1">ROUNDDOWN(IFERROR($F47*$E47*CHOOSE(M$7,
IFERROR(SUMPRODUCT('6. Patients'!CF$10:CF$107,OFFSET('6. Patients'!$DN$9,1,MATCH($D47,'6. Patients'!$DO$9:$FL$9,0),ROWS('6. Patients'!DS$10:DS$107))),0)+
IFERROR(SUMPRODUCT('6. Patients'!CF$10:CF$107,OFFSET('6. Patients'!$FM$9,1,MATCH($D47,'6. Patients'!$FN$9:$GG$9,0),ROWS('6. Patients'!DS$10:DS$107))),0)+
IFERROR(SUMPRODUCT('6. Patients'!CF$10:CF$107,OFFSET('6. Patients'!$GH$9,1,MATCH($D47,'6. Patients'!$GI$9:$IF$9,0),ROWS('6. Patients'!DS$10:DS$107))),0)+
IFERROR(SUMPRODUCT('6. Patients'!CF$10:CF$107,OFFSET('6. Patients'!$IG$9,1,MATCH($D47,'6. Patients'!$IH$9:$JA$9,0),ROWS('6. Patients'!DS$10:DS$107))),0),
IFERROR(SUMPRODUCT('6. Patients'!CF$10:CF$107,OFFSET('6. Patients'!$JB$9,1,MATCH($D47,'6. Patients'!$JC$9:$KZ$9,0),ROWS('6. Patients'!DS$10:DS$107))),0)+
IFERROR(SUMPRODUCT('6. Patients'!CF$10:CF$107,OFFSET('6. Patients'!$LA$9,1,MATCH($D47,'6. Patients'!$LB$9:$LU$9,0),ROWS('6. Patients'!DS$10:DS$107))),0)+
IFERROR(SUMPRODUCT('6. Patients'!CF$10:CF$107,OFFSET('6. Patients'!$LV$9,1,MATCH($D47,'6. Patients'!$LW$9:$NT$9,0),ROWS('6. Patients'!DS$10:DS$107))),0)+
IFERROR(SUMPRODUCT('6. Patients'!CF$10:CF$107,OFFSET('6. Patients'!$NU$9,1,MATCH($D47,'6. Patients'!$NV$9:$OO$9,0),ROWS('6. Patients'!DS$10:DS$107))),0),
IFERROR(SUMPRODUCT('6. Patients'!CF$10:CF$107,OFFSET('6. Patients'!$OP$9,1,MATCH($D47,'6. Patients'!$OQ$9:$QN$9,0),ROWS('6. Patients'!DS$10:DS$107))),0)+
IFERROR(SUMPRODUCT('6. Patients'!CF$10:CF$107,OFFSET('6. Patients'!$QO$9,1,MATCH($D47,'6. Patients'!$QP$9:$RI$9,0),ROWS('6. Patients'!DS$10:DS$107))),0)+
IFERROR(SUMPRODUCT('6. Patients'!CF$10:CF$107,OFFSET('6. Patients'!$RJ$9,1,MATCH($D47,'6. Patients'!$RK$9:$TH$9,0),ROWS('6. Patients'!DS$10:DS$107))),0)+
IFERROR(SUMPRODUCT('6. Patients'!CF$10:CF$107,OFFSET('6. Patients'!$TI$9,1,MATCH($D47,'6. Patients'!$TJ$9:$UC$9,0),ROWS('6. Patients'!DS$10:DS$107))),0))+
IFERROR(VLOOKUP($D47,$H$116:$L$146,COLUMNS($H$115:$J$115)-1+M$7,0)*$E47*$F47*'1. General Inputs'!$J$25,0),0),0)</f>
        <v>0</v>
      </c>
      <c r="N47" s="775">
        <f ca="1">ROUNDDOWN(IFERROR($F47*$E47*CHOOSE(N$7,
IFERROR(SUMPRODUCT('6. Patients'!CG$10:CG$107,OFFSET('6. Patients'!$DN$9,1,MATCH($D47,'6. Patients'!$DO$9:$FL$9,0),ROWS('6. Patients'!DT$10:DT$107))),0)+
IFERROR(SUMPRODUCT('6. Patients'!CG$10:CG$107,OFFSET('6. Patients'!$FM$9,1,MATCH($D47,'6. Patients'!$FN$9:$GG$9,0),ROWS('6. Patients'!DT$10:DT$107))),0)+
IFERROR(SUMPRODUCT('6. Patients'!CG$10:CG$107,OFFSET('6. Patients'!$GH$9,1,MATCH($D47,'6. Patients'!$GI$9:$IF$9,0),ROWS('6. Patients'!DT$10:DT$107))),0)+
IFERROR(SUMPRODUCT('6. Patients'!CG$10:CG$107,OFFSET('6. Patients'!$IG$9,1,MATCH($D47,'6. Patients'!$IH$9:$JA$9,0),ROWS('6. Patients'!DT$10:DT$107))),0),
IFERROR(SUMPRODUCT('6. Patients'!CG$10:CG$107,OFFSET('6. Patients'!$JB$9,1,MATCH($D47,'6. Patients'!$JC$9:$KZ$9,0),ROWS('6. Patients'!DT$10:DT$107))),0)+
IFERROR(SUMPRODUCT('6. Patients'!CG$10:CG$107,OFFSET('6. Patients'!$LA$9,1,MATCH($D47,'6. Patients'!$LB$9:$LU$9,0),ROWS('6. Patients'!DT$10:DT$107))),0)+
IFERROR(SUMPRODUCT('6. Patients'!CG$10:CG$107,OFFSET('6. Patients'!$LV$9,1,MATCH($D47,'6. Patients'!$LW$9:$NT$9,0),ROWS('6. Patients'!DT$10:DT$107))),0)+
IFERROR(SUMPRODUCT('6. Patients'!CG$10:CG$107,OFFSET('6. Patients'!$NU$9,1,MATCH($D47,'6. Patients'!$NV$9:$OO$9,0),ROWS('6. Patients'!DT$10:DT$107))),0),
IFERROR(SUMPRODUCT('6. Patients'!CG$10:CG$107,OFFSET('6. Patients'!$OP$9,1,MATCH($D47,'6. Patients'!$OQ$9:$QN$9,0),ROWS('6. Patients'!DT$10:DT$107))),0)+
IFERROR(SUMPRODUCT('6. Patients'!CG$10:CG$107,OFFSET('6. Patients'!$QO$9,1,MATCH($D47,'6. Patients'!$QP$9:$RI$9,0),ROWS('6. Patients'!DT$10:DT$107))),0)+
IFERROR(SUMPRODUCT('6. Patients'!CG$10:CG$107,OFFSET('6. Patients'!$RJ$9,1,MATCH($D47,'6. Patients'!$RK$9:$TH$9,0),ROWS('6. Patients'!DT$10:DT$107))),0)+
IFERROR(SUMPRODUCT('6. Patients'!CG$10:CG$107,OFFSET('6. Patients'!$TI$9,1,MATCH($D47,'6. Patients'!$TJ$9:$UC$9,0),ROWS('6. Patients'!DT$10:DT$107))),0))+
IFERROR(VLOOKUP($D47,$H$116:$L$146,COLUMNS($H$115:$J$115)-1+N$7,0)*$E47*$F47*'1. General Inputs'!$J$25,0),0),0)</f>
        <v>0</v>
      </c>
      <c r="O47" s="775">
        <f ca="1">ROUNDDOWN(IFERROR($F47*$E47*CHOOSE(O$7,
IFERROR(SUMPRODUCT('6. Patients'!CH$10:CH$107,OFFSET('6. Patients'!$DN$9,1,MATCH($D47,'6. Patients'!$DO$9:$FL$9,0),ROWS('6. Patients'!DU$10:DU$107))),0)+
IFERROR(SUMPRODUCT('6. Patients'!CH$10:CH$107,OFFSET('6. Patients'!$FM$9,1,MATCH($D47,'6. Patients'!$FN$9:$GG$9,0),ROWS('6. Patients'!DU$10:DU$107))),0)+
IFERROR(SUMPRODUCT('6. Patients'!CH$10:CH$107,OFFSET('6. Patients'!$GH$9,1,MATCH($D47,'6. Patients'!$GI$9:$IF$9,0),ROWS('6. Patients'!DU$10:DU$107))),0)+
IFERROR(SUMPRODUCT('6. Patients'!CH$10:CH$107,OFFSET('6. Patients'!$IG$9,1,MATCH($D47,'6. Patients'!$IH$9:$JA$9,0),ROWS('6. Patients'!DU$10:DU$107))),0),
IFERROR(SUMPRODUCT('6. Patients'!CH$10:CH$107,OFFSET('6. Patients'!$JB$9,1,MATCH($D47,'6. Patients'!$JC$9:$KZ$9,0),ROWS('6. Patients'!DU$10:DU$107))),0)+
IFERROR(SUMPRODUCT('6. Patients'!CH$10:CH$107,OFFSET('6. Patients'!$LA$9,1,MATCH($D47,'6. Patients'!$LB$9:$LU$9,0),ROWS('6. Patients'!DU$10:DU$107))),0)+
IFERROR(SUMPRODUCT('6. Patients'!CH$10:CH$107,OFFSET('6. Patients'!$LV$9,1,MATCH($D47,'6. Patients'!$LW$9:$NT$9,0),ROWS('6. Patients'!DU$10:DU$107))),0)+
IFERROR(SUMPRODUCT('6. Patients'!CH$10:CH$107,OFFSET('6. Patients'!$NU$9,1,MATCH($D47,'6. Patients'!$NV$9:$OO$9,0),ROWS('6. Patients'!DU$10:DU$107))),0),
IFERROR(SUMPRODUCT('6. Patients'!CH$10:CH$107,OFFSET('6. Patients'!$OP$9,1,MATCH($D47,'6. Patients'!$OQ$9:$QN$9,0),ROWS('6. Patients'!DU$10:DU$107))),0)+
IFERROR(SUMPRODUCT('6. Patients'!CH$10:CH$107,OFFSET('6. Patients'!$QO$9,1,MATCH($D47,'6. Patients'!$QP$9:$RI$9,0),ROWS('6. Patients'!DU$10:DU$107))),0)+
IFERROR(SUMPRODUCT('6. Patients'!CH$10:CH$107,OFFSET('6. Patients'!$RJ$9,1,MATCH($D47,'6. Patients'!$RK$9:$TH$9,0),ROWS('6. Patients'!DU$10:DU$107))),0)+
IFERROR(SUMPRODUCT('6. Patients'!CH$10:CH$107,OFFSET('6. Patients'!$TI$9,1,MATCH($D47,'6. Patients'!$TJ$9:$UC$9,0),ROWS('6. Patients'!DU$10:DU$107))),0))+
IFERROR(VLOOKUP($D47,$H$116:$L$146,COLUMNS($H$115:$J$115)-1+O$7,0)*$E47*$F47*'1. General Inputs'!$J$25,0),0),0)</f>
        <v>0</v>
      </c>
      <c r="P47" s="775">
        <f ca="1">ROUNDDOWN(IFERROR($F47*$E47*CHOOSE(P$7,
IFERROR(SUMPRODUCT('6. Patients'!CI$10:CI$107,OFFSET('6. Patients'!$DN$9,1,MATCH($D47,'6. Patients'!$DO$9:$FL$9,0),ROWS('6. Patients'!DV$10:DV$107))),0)+
IFERROR(SUMPRODUCT('6. Patients'!CI$10:CI$107,OFFSET('6. Patients'!$FM$9,1,MATCH($D47,'6. Patients'!$FN$9:$GG$9,0),ROWS('6. Patients'!DV$10:DV$107))),0)+
IFERROR(SUMPRODUCT('6. Patients'!CI$10:CI$107,OFFSET('6. Patients'!$GH$9,1,MATCH($D47,'6. Patients'!$GI$9:$IF$9,0),ROWS('6. Patients'!DV$10:DV$107))),0)+
IFERROR(SUMPRODUCT('6. Patients'!CI$10:CI$107,OFFSET('6. Patients'!$IG$9,1,MATCH($D47,'6. Patients'!$IH$9:$JA$9,0),ROWS('6. Patients'!DV$10:DV$107))),0),
IFERROR(SUMPRODUCT('6. Patients'!CI$10:CI$107,OFFSET('6. Patients'!$JB$9,1,MATCH($D47,'6. Patients'!$JC$9:$KZ$9,0),ROWS('6. Patients'!DV$10:DV$107))),0)+
IFERROR(SUMPRODUCT('6. Patients'!CI$10:CI$107,OFFSET('6. Patients'!$LA$9,1,MATCH($D47,'6. Patients'!$LB$9:$LU$9,0),ROWS('6. Patients'!DV$10:DV$107))),0)+
IFERROR(SUMPRODUCT('6. Patients'!CI$10:CI$107,OFFSET('6. Patients'!$LV$9,1,MATCH($D47,'6. Patients'!$LW$9:$NT$9,0),ROWS('6. Patients'!DV$10:DV$107))),0)+
IFERROR(SUMPRODUCT('6. Patients'!CI$10:CI$107,OFFSET('6. Patients'!$NU$9,1,MATCH($D47,'6. Patients'!$NV$9:$OO$9,0),ROWS('6. Patients'!DV$10:DV$107))),0),
IFERROR(SUMPRODUCT('6. Patients'!CI$10:CI$107,OFFSET('6. Patients'!$OP$9,1,MATCH($D47,'6. Patients'!$OQ$9:$QN$9,0),ROWS('6. Patients'!DV$10:DV$107))),0)+
IFERROR(SUMPRODUCT('6. Patients'!CI$10:CI$107,OFFSET('6. Patients'!$QO$9,1,MATCH($D47,'6. Patients'!$QP$9:$RI$9,0),ROWS('6. Patients'!DV$10:DV$107))),0)+
IFERROR(SUMPRODUCT('6. Patients'!CI$10:CI$107,OFFSET('6. Patients'!$RJ$9,1,MATCH($D47,'6. Patients'!$RK$9:$TH$9,0),ROWS('6. Patients'!DV$10:DV$107))),0)+
IFERROR(SUMPRODUCT('6. Patients'!CI$10:CI$107,OFFSET('6. Patients'!$TI$9,1,MATCH($D47,'6. Patients'!$TJ$9:$UC$9,0),ROWS('6. Patients'!DV$10:DV$107))),0))+
IFERROR(VLOOKUP($D47,$H$116:$L$146,COLUMNS($H$115:$J$115)-1+P$7,0)*$E47*$F47*'1. General Inputs'!$J$25,0),0),0)</f>
        <v>0</v>
      </c>
      <c r="Q47" s="775">
        <f ca="1">ROUNDDOWN(IFERROR($F47*$E47*CHOOSE(Q$7,
IFERROR(SUMPRODUCT('6. Patients'!CJ$10:CJ$107,OFFSET('6. Patients'!$DN$9,1,MATCH($D47,'6. Patients'!$DO$9:$FL$9,0),ROWS('6. Patients'!DW$10:DW$107))),0)+
IFERROR(SUMPRODUCT('6. Patients'!CJ$10:CJ$107,OFFSET('6. Patients'!$FM$9,1,MATCH($D47,'6. Patients'!$FN$9:$GG$9,0),ROWS('6. Patients'!DW$10:DW$107))),0)+
IFERROR(SUMPRODUCT('6. Patients'!CJ$10:CJ$107,OFFSET('6. Patients'!$GH$9,1,MATCH($D47,'6. Patients'!$GI$9:$IF$9,0),ROWS('6. Patients'!DW$10:DW$107))),0)+
IFERROR(SUMPRODUCT('6. Patients'!CJ$10:CJ$107,OFFSET('6. Patients'!$IG$9,1,MATCH($D47,'6. Patients'!$IH$9:$JA$9,0),ROWS('6. Patients'!DW$10:DW$107))),0),
IFERROR(SUMPRODUCT('6. Patients'!CJ$10:CJ$107,OFFSET('6. Patients'!$JB$9,1,MATCH($D47,'6. Patients'!$JC$9:$KZ$9,0),ROWS('6. Patients'!DW$10:DW$107))),0)+
IFERROR(SUMPRODUCT('6. Patients'!CJ$10:CJ$107,OFFSET('6. Patients'!$LA$9,1,MATCH($D47,'6. Patients'!$LB$9:$LU$9,0),ROWS('6. Patients'!DW$10:DW$107))),0)+
IFERROR(SUMPRODUCT('6. Patients'!CJ$10:CJ$107,OFFSET('6. Patients'!$LV$9,1,MATCH($D47,'6. Patients'!$LW$9:$NT$9,0),ROWS('6. Patients'!DW$10:DW$107))),0)+
IFERROR(SUMPRODUCT('6. Patients'!CJ$10:CJ$107,OFFSET('6. Patients'!$NU$9,1,MATCH($D47,'6. Patients'!$NV$9:$OO$9,0),ROWS('6. Patients'!DW$10:DW$107))),0),
IFERROR(SUMPRODUCT('6. Patients'!CJ$10:CJ$107,OFFSET('6. Patients'!$OP$9,1,MATCH($D47,'6. Patients'!$OQ$9:$QN$9,0),ROWS('6. Patients'!DW$10:DW$107))),0)+
IFERROR(SUMPRODUCT('6. Patients'!CJ$10:CJ$107,OFFSET('6. Patients'!$QO$9,1,MATCH($D47,'6. Patients'!$QP$9:$RI$9,0),ROWS('6. Patients'!DW$10:DW$107))),0)+
IFERROR(SUMPRODUCT('6. Patients'!CJ$10:CJ$107,OFFSET('6. Patients'!$RJ$9,1,MATCH($D47,'6. Patients'!$RK$9:$TH$9,0),ROWS('6. Patients'!DW$10:DW$107))),0)+
IFERROR(SUMPRODUCT('6. Patients'!CJ$10:CJ$107,OFFSET('6. Patients'!$TI$9,1,MATCH($D47,'6. Patients'!$TJ$9:$UC$9,0),ROWS('6. Patients'!DW$10:DW$107))),0))+
IFERROR(VLOOKUP($D47,$H$116:$L$146,COLUMNS($H$115:$J$115)-1+Q$7,0)*$E47*$F47*'1. General Inputs'!$J$25,0),0),0)</f>
        <v>0</v>
      </c>
      <c r="R47" s="775">
        <f ca="1">ROUNDDOWN(IFERROR($F47*$E47*CHOOSE(R$7,
IFERROR(SUMPRODUCT('6. Patients'!CK$10:CK$107,OFFSET('6. Patients'!$DN$9,1,MATCH($D47,'6. Patients'!$DO$9:$FL$9,0),ROWS('6. Patients'!DX$10:DX$107))),0)+
IFERROR(SUMPRODUCT('6. Patients'!CK$10:CK$107,OFFSET('6. Patients'!$FM$9,1,MATCH($D47,'6. Patients'!$FN$9:$GG$9,0),ROWS('6. Patients'!DX$10:DX$107))),0)+
IFERROR(SUMPRODUCT('6. Patients'!CK$10:CK$107,OFFSET('6. Patients'!$GH$9,1,MATCH($D47,'6. Patients'!$GI$9:$IF$9,0),ROWS('6. Patients'!DX$10:DX$107))),0)+
IFERROR(SUMPRODUCT('6. Patients'!CK$10:CK$107,OFFSET('6. Patients'!$IG$9,1,MATCH($D47,'6. Patients'!$IH$9:$JA$9,0),ROWS('6. Patients'!DX$10:DX$107))),0),
IFERROR(SUMPRODUCT('6. Patients'!CK$10:CK$107,OFFSET('6. Patients'!$JB$9,1,MATCH($D47,'6. Patients'!$JC$9:$KZ$9,0),ROWS('6. Patients'!DX$10:DX$107))),0)+
IFERROR(SUMPRODUCT('6. Patients'!CK$10:CK$107,OFFSET('6. Patients'!$LA$9,1,MATCH($D47,'6. Patients'!$LB$9:$LU$9,0),ROWS('6. Patients'!DX$10:DX$107))),0)+
IFERROR(SUMPRODUCT('6. Patients'!CK$10:CK$107,OFFSET('6. Patients'!$LV$9,1,MATCH($D47,'6. Patients'!$LW$9:$NT$9,0),ROWS('6. Patients'!DX$10:DX$107))),0)+
IFERROR(SUMPRODUCT('6. Patients'!CK$10:CK$107,OFFSET('6. Patients'!$NU$9,1,MATCH($D47,'6. Patients'!$NV$9:$OO$9,0),ROWS('6. Patients'!DX$10:DX$107))),0),
IFERROR(SUMPRODUCT('6. Patients'!CK$10:CK$107,OFFSET('6. Patients'!$OP$9,1,MATCH($D47,'6. Patients'!$OQ$9:$QN$9,0),ROWS('6. Patients'!DX$10:DX$107))),0)+
IFERROR(SUMPRODUCT('6. Patients'!CK$10:CK$107,OFFSET('6. Patients'!$QO$9,1,MATCH($D47,'6. Patients'!$QP$9:$RI$9,0),ROWS('6. Patients'!DX$10:DX$107))),0)+
IFERROR(SUMPRODUCT('6. Patients'!CK$10:CK$107,OFFSET('6. Patients'!$RJ$9,1,MATCH($D47,'6. Patients'!$RK$9:$TH$9,0),ROWS('6. Patients'!DX$10:DX$107))),0)+
IFERROR(SUMPRODUCT('6. Patients'!CK$10:CK$107,OFFSET('6. Patients'!$TI$9,1,MATCH($D47,'6. Patients'!$TJ$9:$UC$9,0),ROWS('6. Patients'!DX$10:DX$107))),0))+
IFERROR(VLOOKUP($D47,$H$116:$L$146,COLUMNS($H$115:$J$115)-1+R$7,0)*$E47*$F47*'1. General Inputs'!$J$25,0),0),0)</f>
        <v>0</v>
      </c>
      <c r="S47" s="775">
        <f ca="1">ROUNDDOWN(IFERROR($F47*$E47*CHOOSE(S$7,
IFERROR(SUMPRODUCT('6. Patients'!CL$10:CL$107,OFFSET('6. Patients'!$DN$9,1,MATCH($D47,'6. Patients'!$DO$9:$FL$9,0),ROWS('6. Patients'!DY$10:DY$107))),0)+
IFERROR(SUMPRODUCT('6. Patients'!CL$10:CL$107,OFFSET('6. Patients'!$FM$9,1,MATCH($D47,'6. Patients'!$FN$9:$GG$9,0),ROWS('6. Patients'!DY$10:DY$107))),0)+
IFERROR(SUMPRODUCT('6. Patients'!CL$10:CL$107,OFFSET('6. Patients'!$GH$9,1,MATCH($D47,'6. Patients'!$GI$9:$IF$9,0),ROWS('6. Patients'!DY$10:DY$107))),0)+
IFERROR(SUMPRODUCT('6. Patients'!CL$10:CL$107,OFFSET('6. Patients'!$IG$9,1,MATCH($D47,'6. Patients'!$IH$9:$JA$9,0),ROWS('6. Patients'!DY$10:DY$107))),0),
IFERROR(SUMPRODUCT('6. Patients'!CL$10:CL$107,OFFSET('6. Patients'!$JB$9,1,MATCH($D47,'6. Patients'!$JC$9:$KZ$9,0),ROWS('6. Patients'!DY$10:DY$107))),0)+
IFERROR(SUMPRODUCT('6. Patients'!CL$10:CL$107,OFFSET('6. Patients'!$LA$9,1,MATCH($D47,'6. Patients'!$LB$9:$LU$9,0),ROWS('6. Patients'!DY$10:DY$107))),0)+
IFERROR(SUMPRODUCT('6. Patients'!CL$10:CL$107,OFFSET('6. Patients'!$LV$9,1,MATCH($D47,'6. Patients'!$LW$9:$NT$9,0),ROWS('6. Patients'!DY$10:DY$107))),0)+
IFERROR(SUMPRODUCT('6. Patients'!CL$10:CL$107,OFFSET('6. Patients'!$NU$9,1,MATCH($D47,'6. Patients'!$NV$9:$OO$9,0),ROWS('6. Patients'!DY$10:DY$107))),0),
IFERROR(SUMPRODUCT('6. Patients'!CL$10:CL$107,OFFSET('6. Patients'!$OP$9,1,MATCH($D47,'6. Patients'!$OQ$9:$QN$9,0),ROWS('6. Patients'!DY$10:DY$107))),0)+
IFERROR(SUMPRODUCT('6. Patients'!CL$10:CL$107,OFFSET('6. Patients'!$QO$9,1,MATCH($D47,'6. Patients'!$QP$9:$RI$9,0),ROWS('6. Patients'!DY$10:DY$107))),0)+
IFERROR(SUMPRODUCT('6. Patients'!CL$10:CL$107,OFFSET('6. Patients'!$RJ$9,1,MATCH($D47,'6. Patients'!$RK$9:$TH$9,0),ROWS('6. Patients'!DY$10:DY$107))),0)+
IFERROR(SUMPRODUCT('6. Patients'!CL$10:CL$107,OFFSET('6. Patients'!$TI$9,1,MATCH($D47,'6. Patients'!$TJ$9:$UC$9,0),ROWS('6. Patients'!DY$10:DY$107))),0))+
IFERROR(VLOOKUP($D47,$H$116:$L$146,COLUMNS($H$115:$J$115)-1+S$7,0)*$E47*$F47*'1. General Inputs'!$J$25,0),0),0)</f>
        <v>0</v>
      </c>
      <c r="T47" s="775">
        <f ca="1">ROUNDDOWN(IFERROR($F47*$E47*CHOOSE(T$7,
IFERROR(SUMPRODUCT('6. Patients'!CM$10:CM$107,OFFSET('6. Patients'!$DN$9,1,MATCH($D47,'6. Patients'!$DO$9:$FL$9,0),ROWS('6. Patients'!DZ$10:DZ$107))),0)+
IFERROR(SUMPRODUCT('6. Patients'!CM$10:CM$107,OFFSET('6. Patients'!$FM$9,1,MATCH($D47,'6. Patients'!$FN$9:$GG$9,0),ROWS('6. Patients'!DZ$10:DZ$107))),0)+
IFERROR(SUMPRODUCT('6. Patients'!CM$10:CM$107,OFFSET('6. Patients'!$GH$9,1,MATCH($D47,'6. Patients'!$GI$9:$IF$9,0),ROWS('6. Patients'!DZ$10:DZ$107))),0)+
IFERROR(SUMPRODUCT('6. Patients'!CM$10:CM$107,OFFSET('6. Patients'!$IG$9,1,MATCH($D47,'6. Patients'!$IH$9:$JA$9,0),ROWS('6. Patients'!DZ$10:DZ$107))),0),
IFERROR(SUMPRODUCT('6. Patients'!CM$10:CM$107,OFFSET('6. Patients'!$JB$9,1,MATCH($D47,'6. Patients'!$JC$9:$KZ$9,0),ROWS('6. Patients'!DZ$10:DZ$107))),0)+
IFERROR(SUMPRODUCT('6. Patients'!CM$10:CM$107,OFFSET('6. Patients'!$LA$9,1,MATCH($D47,'6. Patients'!$LB$9:$LU$9,0),ROWS('6. Patients'!DZ$10:DZ$107))),0)+
IFERROR(SUMPRODUCT('6. Patients'!CM$10:CM$107,OFFSET('6. Patients'!$LV$9,1,MATCH($D47,'6. Patients'!$LW$9:$NT$9,0),ROWS('6. Patients'!DZ$10:DZ$107))),0)+
IFERROR(SUMPRODUCT('6. Patients'!CM$10:CM$107,OFFSET('6. Patients'!$NU$9,1,MATCH($D47,'6. Patients'!$NV$9:$OO$9,0),ROWS('6. Patients'!DZ$10:DZ$107))),0),
IFERROR(SUMPRODUCT('6. Patients'!CM$10:CM$107,OFFSET('6. Patients'!$OP$9,1,MATCH($D47,'6. Patients'!$OQ$9:$QN$9,0),ROWS('6. Patients'!DZ$10:DZ$107))),0)+
IFERROR(SUMPRODUCT('6. Patients'!CM$10:CM$107,OFFSET('6. Patients'!$QO$9,1,MATCH($D47,'6. Patients'!$QP$9:$RI$9,0),ROWS('6. Patients'!DZ$10:DZ$107))),0)+
IFERROR(SUMPRODUCT('6. Patients'!CM$10:CM$107,OFFSET('6. Patients'!$RJ$9,1,MATCH($D47,'6. Patients'!$RK$9:$TH$9,0),ROWS('6. Patients'!DZ$10:DZ$107))),0)+
IFERROR(SUMPRODUCT('6. Patients'!CM$10:CM$107,OFFSET('6. Patients'!$TI$9,1,MATCH($D47,'6. Patients'!$TJ$9:$UC$9,0),ROWS('6. Patients'!DZ$10:DZ$107))),0))+
IFERROR(VLOOKUP($D47,$H$116:$L$146,COLUMNS($H$115:$J$115)-1+T$7,0)*$E47*$F47*'1. General Inputs'!$J$25,0),0),0)</f>
        <v>0</v>
      </c>
      <c r="U47" s="775">
        <f ca="1">ROUNDDOWN(IFERROR($F47*$E47*CHOOSE(U$7,
IFERROR(SUMPRODUCT('6. Patients'!CN$10:CN$107,OFFSET('6. Patients'!$DN$9,1,MATCH($D47,'6. Patients'!$DO$9:$FL$9,0),ROWS('6. Patients'!EA$10:EA$107))),0)+
IFERROR(SUMPRODUCT('6. Patients'!CN$10:CN$107,OFFSET('6. Patients'!$FM$9,1,MATCH($D47,'6. Patients'!$FN$9:$GG$9,0),ROWS('6. Patients'!EA$10:EA$107))),0)+
IFERROR(SUMPRODUCT('6. Patients'!CN$10:CN$107,OFFSET('6. Patients'!$GH$9,1,MATCH($D47,'6. Patients'!$GI$9:$IF$9,0),ROWS('6. Patients'!EA$10:EA$107))),0)+
IFERROR(SUMPRODUCT('6. Patients'!CN$10:CN$107,OFFSET('6. Patients'!$IG$9,1,MATCH($D47,'6. Patients'!$IH$9:$JA$9,0),ROWS('6. Patients'!EA$10:EA$107))),0),
IFERROR(SUMPRODUCT('6. Patients'!CN$10:CN$107,OFFSET('6. Patients'!$JB$9,1,MATCH($D47,'6. Patients'!$JC$9:$KZ$9,0),ROWS('6. Patients'!EA$10:EA$107))),0)+
IFERROR(SUMPRODUCT('6. Patients'!CN$10:CN$107,OFFSET('6. Patients'!$LA$9,1,MATCH($D47,'6. Patients'!$LB$9:$LU$9,0),ROWS('6. Patients'!EA$10:EA$107))),0)+
IFERROR(SUMPRODUCT('6. Patients'!CN$10:CN$107,OFFSET('6. Patients'!$LV$9,1,MATCH($D47,'6. Patients'!$LW$9:$NT$9,0),ROWS('6. Patients'!EA$10:EA$107))),0)+
IFERROR(SUMPRODUCT('6. Patients'!CN$10:CN$107,OFFSET('6. Patients'!$NU$9,1,MATCH($D47,'6. Patients'!$NV$9:$OO$9,0),ROWS('6. Patients'!EA$10:EA$107))),0),
IFERROR(SUMPRODUCT('6. Patients'!CN$10:CN$107,OFFSET('6. Patients'!$OP$9,1,MATCH($D47,'6. Patients'!$OQ$9:$QN$9,0),ROWS('6. Patients'!EA$10:EA$107))),0)+
IFERROR(SUMPRODUCT('6. Patients'!CN$10:CN$107,OFFSET('6. Patients'!$QO$9,1,MATCH($D47,'6. Patients'!$QP$9:$RI$9,0),ROWS('6. Patients'!EA$10:EA$107))),0)+
IFERROR(SUMPRODUCT('6. Patients'!CN$10:CN$107,OFFSET('6. Patients'!$RJ$9,1,MATCH($D47,'6. Patients'!$RK$9:$TH$9,0),ROWS('6. Patients'!EA$10:EA$107))),0)+
IFERROR(SUMPRODUCT('6. Patients'!CN$10:CN$107,OFFSET('6. Patients'!$TI$9,1,MATCH($D47,'6. Patients'!$TJ$9:$UC$9,0),ROWS('6. Patients'!EA$10:EA$107))),0))+
IFERROR(VLOOKUP($D47,$H$116:$L$146,COLUMNS($H$115:$J$115)-1+U$7,0)*$E47*$F47*'1. General Inputs'!$J$25,0),0),0)</f>
        <v>0</v>
      </c>
      <c r="V47" s="775">
        <f ca="1">ROUNDDOWN(IFERROR($F47*$E47*CHOOSE(V$7,
IFERROR(SUMPRODUCT('6. Patients'!CO$10:CO$107,OFFSET('6. Patients'!$DN$9,1,MATCH($D47,'6. Patients'!$DO$9:$FL$9,0),ROWS('6. Patients'!EB$10:EB$107))),0)+
IFERROR(SUMPRODUCT('6. Patients'!CO$10:CO$107,OFFSET('6. Patients'!$FM$9,1,MATCH($D47,'6. Patients'!$FN$9:$GG$9,0),ROWS('6. Patients'!EB$10:EB$107))),0)+
IFERROR(SUMPRODUCT('6. Patients'!CO$10:CO$107,OFFSET('6. Patients'!$GH$9,1,MATCH($D47,'6. Patients'!$GI$9:$IF$9,0),ROWS('6. Patients'!EB$10:EB$107))),0)+
IFERROR(SUMPRODUCT('6. Patients'!CO$10:CO$107,OFFSET('6. Patients'!$IG$9,1,MATCH($D47,'6. Patients'!$IH$9:$JA$9,0),ROWS('6. Patients'!EB$10:EB$107))),0),
IFERROR(SUMPRODUCT('6. Patients'!CO$10:CO$107,OFFSET('6. Patients'!$JB$9,1,MATCH($D47,'6. Patients'!$JC$9:$KZ$9,0),ROWS('6. Patients'!EB$10:EB$107))),0)+
IFERROR(SUMPRODUCT('6. Patients'!CO$10:CO$107,OFFSET('6. Patients'!$LA$9,1,MATCH($D47,'6. Patients'!$LB$9:$LU$9,0),ROWS('6. Patients'!EB$10:EB$107))),0)+
IFERROR(SUMPRODUCT('6. Patients'!CO$10:CO$107,OFFSET('6. Patients'!$LV$9,1,MATCH($D47,'6. Patients'!$LW$9:$NT$9,0),ROWS('6. Patients'!EB$10:EB$107))),0)+
IFERROR(SUMPRODUCT('6. Patients'!CO$10:CO$107,OFFSET('6. Patients'!$NU$9,1,MATCH($D47,'6. Patients'!$NV$9:$OO$9,0),ROWS('6. Patients'!EB$10:EB$107))),0),
IFERROR(SUMPRODUCT('6. Patients'!CO$10:CO$107,OFFSET('6. Patients'!$OP$9,1,MATCH($D47,'6. Patients'!$OQ$9:$QN$9,0),ROWS('6. Patients'!EB$10:EB$107))),0)+
IFERROR(SUMPRODUCT('6. Patients'!CO$10:CO$107,OFFSET('6. Patients'!$QO$9,1,MATCH($D47,'6. Patients'!$QP$9:$RI$9,0),ROWS('6. Patients'!EB$10:EB$107))),0)+
IFERROR(SUMPRODUCT('6. Patients'!CO$10:CO$107,OFFSET('6. Patients'!$RJ$9,1,MATCH($D47,'6. Patients'!$RK$9:$TH$9,0),ROWS('6. Patients'!EB$10:EB$107))),0)+
IFERROR(SUMPRODUCT('6. Patients'!CO$10:CO$107,OFFSET('6. Patients'!$TI$9,1,MATCH($D47,'6. Patients'!$TJ$9:$UC$9,0),ROWS('6. Patients'!EB$10:EB$107))),0))+
IFERROR(VLOOKUP($D47,$H$116:$L$146,COLUMNS($H$115:$J$115)-1+V$7,0)*$E47*$F47*'1. General Inputs'!$J$25,0),0),0)</f>
        <v>0</v>
      </c>
      <c r="W47" s="775">
        <f ca="1">ROUNDDOWN(IFERROR($F47*$E47*CHOOSE(W$7,
IFERROR(SUMPRODUCT('6. Patients'!CP$10:CP$107,OFFSET('6. Patients'!$DN$9,1,MATCH($D47,'6. Patients'!$DO$9:$FL$9,0),ROWS('6. Patients'!EC$10:EC$107))),0)+
IFERROR(SUMPRODUCT('6. Patients'!CP$10:CP$107,OFFSET('6. Patients'!$FM$9,1,MATCH($D47,'6. Patients'!$FN$9:$GG$9,0),ROWS('6. Patients'!EC$10:EC$107))),0)+
IFERROR(SUMPRODUCT('6. Patients'!CP$10:CP$107,OFFSET('6. Patients'!$GH$9,1,MATCH($D47,'6. Patients'!$GI$9:$IF$9,0),ROWS('6. Patients'!EC$10:EC$107))),0)+
IFERROR(SUMPRODUCT('6. Patients'!CP$10:CP$107,OFFSET('6. Patients'!$IG$9,1,MATCH($D47,'6. Patients'!$IH$9:$JA$9,0),ROWS('6. Patients'!EC$10:EC$107))),0),
IFERROR(SUMPRODUCT('6. Patients'!CP$10:CP$107,OFFSET('6. Patients'!$JB$9,1,MATCH($D47,'6. Patients'!$JC$9:$KZ$9,0),ROWS('6. Patients'!EC$10:EC$107))),0)+
IFERROR(SUMPRODUCT('6. Patients'!CP$10:CP$107,OFFSET('6. Patients'!$LA$9,1,MATCH($D47,'6. Patients'!$LB$9:$LU$9,0),ROWS('6. Patients'!EC$10:EC$107))),0)+
IFERROR(SUMPRODUCT('6. Patients'!CP$10:CP$107,OFFSET('6. Patients'!$LV$9,1,MATCH($D47,'6. Patients'!$LW$9:$NT$9,0),ROWS('6. Patients'!EC$10:EC$107))),0)+
IFERROR(SUMPRODUCT('6. Patients'!CP$10:CP$107,OFFSET('6. Patients'!$NU$9,1,MATCH($D47,'6. Patients'!$NV$9:$OO$9,0),ROWS('6. Patients'!EC$10:EC$107))),0),
IFERROR(SUMPRODUCT('6. Patients'!CP$10:CP$107,OFFSET('6. Patients'!$OP$9,1,MATCH($D47,'6. Patients'!$OQ$9:$QN$9,0),ROWS('6. Patients'!EC$10:EC$107))),0)+
IFERROR(SUMPRODUCT('6. Patients'!CP$10:CP$107,OFFSET('6. Patients'!$QO$9,1,MATCH($D47,'6. Patients'!$QP$9:$RI$9,0),ROWS('6. Patients'!EC$10:EC$107))),0)+
IFERROR(SUMPRODUCT('6. Patients'!CP$10:CP$107,OFFSET('6. Patients'!$RJ$9,1,MATCH($D47,'6. Patients'!$RK$9:$TH$9,0),ROWS('6. Patients'!EC$10:EC$107))),0)+
IFERROR(SUMPRODUCT('6. Patients'!CP$10:CP$107,OFFSET('6. Patients'!$TI$9,1,MATCH($D47,'6. Patients'!$TJ$9:$UC$9,0),ROWS('6. Patients'!EC$10:EC$107))),0))+
IFERROR(VLOOKUP($D47,$H$116:$L$146,COLUMNS($H$115:$J$115)-1+W$7,0)*$E47*$F47*'1. General Inputs'!$J$25,0),0),0)</f>
        <v>0</v>
      </c>
      <c r="X47" s="775">
        <f ca="1">ROUNDDOWN(IFERROR($F47*$E47*CHOOSE(X$7,
IFERROR(SUMPRODUCT('6. Patients'!CQ$10:CQ$107,OFFSET('6. Patients'!$DN$9,1,MATCH($D47,'6. Patients'!$DO$9:$FL$9,0),ROWS('6. Patients'!ED$10:ED$107))),0)+
IFERROR(SUMPRODUCT('6. Patients'!CQ$10:CQ$107,OFFSET('6. Patients'!$FM$9,1,MATCH($D47,'6. Patients'!$FN$9:$GG$9,0),ROWS('6. Patients'!ED$10:ED$107))),0)+
IFERROR(SUMPRODUCT('6. Patients'!CQ$10:CQ$107,OFFSET('6. Patients'!$GH$9,1,MATCH($D47,'6. Patients'!$GI$9:$IF$9,0),ROWS('6. Patients'!ED$10:ED$107))),0)+
IFERROR(SUMPRODUCT('6. Patients'!CQ$10:CQ$107,OFFSET('6. Patients'!$IG$9,1,MATCH($D47,'6. Patients'!$IH$9:$JA$9,0),ROWS('6. Patients'!ED$10:ED$107))),0),
IFERROR(SUMPRODUCT('6. Patients'!CQ$10:CQ$107,OFFSET('6. Patients'!$JB$9,1,MATCH($D47,'6. Patients'!$JC$9:$KZ$9,0),ROWS('6. Patients'!ED$10:ED$107))),0)+
IFERROR(SUMPRODUCT('6. Patients'!CQ$10:CQ$107,OFFSET('6. Patients'!$LA$9,1,MATCH($D47,'6. Patients'!$LB$9:$LU$9,0),ROWS('6. Patients'!ED$10:ED$107))),0)+
IFERROR(SUMPRODUCT('6. Patients'!CQ$10:CQ$107,OFFSET('6. Patients'!$LV$9,1,MATCH($D47,'6. Patients'!$LW$9:$NT$9,0),ROWS('6. Patients'!ED$10:ED$107))),0)+
IFERROR(SUMPRODUCT('6. Patients'!CQ$10:CQ$107,OFFSET('6. Patients'!$NU$9,1,MATCH($D47,'6. Patients'!$NV$9:$OO$9,0),ROWS('6. Patients'!ED$10:ED$107))),0),
IFERROR(SUMPRODUCT('6. Patients'!CQ$10:CQ$107,OFFSET('6. Patients'!$OP$9,1,MATCH($D47,'6. Patients'!$OQ$9:$QN$9,0),ROWS('6. Patients'!ED$10:ED$107))),0)+
IFERROR(SUMPRODUCT('6. Patients'!CQ$10:CQ$107,OFFSET('6. Patients'!$QO$9,1,MATCH($D47,'6. Patients'!$QP$9:$RI$9,0),ROWS('6. Patients'!ED$10:ED$107))),0)+
IFERROR(SUMPRODUCT('6. Patients'!CQ$10:CQ$107,OFFSET('6. Patients'!$RJ$9,1,MATCH($D47,'6. Patients'!$RK$9:$TH$9,0),ROWS('6. Patients'!ED$10:ED$107))),0)+
IFERROR(SUMPRODUCT('6. Patients'!CQ$10:CQ$107,OFFSET('6. Patients'!$TI$9,1,MATCH($D47,'6. Patients'!$TJ$9:$UC$9,0),ROWS('6. Patients'!ED$10:ED$107))),0))+
IFERROR(VLOOKUP($D47,$H$116:$L$146,COLUMNS($H$115:$J$115)-1+X$7,0)*$E47*$F47*'1. General Inputs'!$J$25,0),0),0)</f>
        <v>0</v>
      </c>
      <c r="Y47" s="775">
        <f ca="1">ROUNDDOWN(IFERROR($F47*$E47*CHOOSE(Y$7,
IFERROR(SUMPRODUCT('6. Patients'!CR$10:CR$107,OFFSET('6. Patients'!$DN$9,1,MATCH($D47,'6. Patients'!$DO$9:$FL$9,0),ROWS('6. Patients'!EE$10:EE$107))),0)+
IFERROR(SUMPRODUCT('6. Patients'!CR$10:CR$107,OFFSET('6. Patients'!$FM$9,1,MATCH($D47,'6. Patients'!$FN$9:$GG$9,0),ROWS('6. Patients'!EE$10:EE$107))),0)+
IFERROR(SUMPRODUCT('6. Patients'!CR$10:CR$107,OFFSET('6. Patients'!$GH$9,1,MATCH($D47,'6. Patients'!$GI$9:$IF$9,0),ROWS('6. Patients'!EE$10:EE$107))),0)+
IFERROR(SUMPRODUCT('6. Patients'!CR$10:CR$107,OFFSET('6. Patients'!$IG$9,1,MATCH($D47,'6. Patients'!$IH$9:$JA$9,0),ROWS('6. Patients'!EE$10:EE$107))),0),
IFERROR(SUMPRODUCT('6. Patients'!CR$10:CR$107,OFFSET('6. Patients'!$JB$9,1,MATCH($D47,'6. Patients'!$JC$9:$KZ$9,0),ROWS('6. Patients'!EE$10:EE$107))),0)+
IFERROR(SUMPRODUCT('6. Patients'!CR$10:CR$107,OFFSET('6. Patients'!$LA$9,1,MATCH($D47,'6. Patients'!$LB$9:$LU$9,0),ROWS('6. Patients'!EE$10:EE$107))),0)+
IFERROR(SUMPRODUCT('6. Patients'!CR$10:CR$107,OFFSET('6. Patients'!$LV$9,1,MATCH($D47,'6. Patients'!$LW$9:$NT$9,0),ROWS('6. Patients'!EE$10:EE$107))),0)+
IFERROR(SUMPRODUCT('6. Patients'!CR$10:CR$107,OFFSET('6. Patients'!$NU$9,1,MATCH($D47,'6. Patients'!$NV$9:$OO$9,0),ROWS('6. Patients'!EE$10:EE$107))),0),
IFERROR(SUMPRODUCT('6. Patients'!CR$10:CR$107,OFFSET('6. Patients'!$OP$9,1,MATCH($D47,'6. Patients'!$OQ$9:$QN$9,0),ROWS('6. Patients'!EE$10:EE$107))),0)+
IFERROR(SUMPRODUCT('6. Patients'!CR$10:CR$107,OFFSET('6. Patients'!$QO$9,1,MATCH($D47,'6. Patients'!$QP$9:$RI$9,0),ROWS('6. Patients'!EE$10:EE$107))),0)+
IFERROR(SUMPRODUCT('6. Patients'!CR$10:CR$107,OFFSET('6. Patients'!$RJ$9,1,MATCH($D47,'6. Patients'!$RK$9:$TH$9,0),ROWS('6. Patients'!EE$10:EE$107))),0)+
IFERROR(SUMPRODUCT('6. Patients'!CR$10:CR$107,OFFSET('6. Patients'!$TI$9,1,MATCH($D47,'6. Patients'!$TJ$9:$UC$9,0),ROWS('6. Patients'!EE$10:EE$107))),0))+
IFERROR(VLOOKUP($D47,$H$116:$L$146,COLUMNS($H$115:$J$115)-1+Y$7,0)*$E47*$F47*'1. General Inputs'!$J$25,0),0),0)</f>
        <v>0</v>
      </c>
      <c r="Z47" s="775">
        <f ca="1">ROUNDDOWN(IFERROR($F47*$E47*CHOOSE(Z$7,
IFERROR(SUMPRODUCT('6. Patients'!CS$10:CS$107,OFFSET('6. Patients'!$DN$9,1,MATCH($D47,'6. Patients'!$DO$9:$FL$9,0),ROWS('6. Patients'!EF$10:EF$107))),0)+
IFERROR(SUMPRODUCT('6. Patients'!CS$10:CS$107,OFFSET('6. Patients'!$FM$9,1,MATCH($D47,'6. Patients'!$FN$9:$GG$9,0),ROWS('6. Patients'!EF$10:EF$107))),0)+
IFERROR(SUMPRODUCT('6. Patients'!CS$10:CS$107,OFFSET('6. Patients'!$GH$9,1,MATCH($D47,'6. Patients'!$GI$9:$IF$9,0),ROWS('6. Patients'!EF$10:EF$107))),0)+
IFERROR(SUMPRODUCT('6. Patients'!CS$10:CS$107,OFFSET('6. Patients'!$IG$9,1,MATCH($D47,'6. Patients'!$IH$9:$JA$9,0),ROWS('6. Patients'!EF$10:EF$107))),0),
IFERROR(SUMPRODUCT('6. Patients'!CS$10:CS$107,OFFSET('6. Patients'!$JB$9,1,MATCH($D47,'6. Patients'!$JC$9:$KZ$9,0),ROWS('6. Patients'!EF$10:EF$107))),0)+
IFERROR(SUMPRODUCT('6. Patients'!CS$10:CS$107,OFFSET('6. Patients'!$LA$9,1,MATCH($D47,'6. Patients'!$LB$9:$LU$9,0),ROWS('6. Patients'!EF$10:EF$107))),0)+
IFERROR(SUMPRODUCT('6. Patients'!CS$10:CS$107,OFFSET('6. Patients'!$LV$9,1,MATCH($D47,'6. Patients'!$LW$9:$NT$9,0),ROWS('6. Patients'!EF$10:EF$107))),0)+
IFERROR(SUMPRODUCT('6. Patients'!CS$10:CS$107,OFFSET('6. Patients'!$NU$9,1,MATCH($D47,'6. Patients'!$NV$9:$OO$9,0),ROWS('6. Patients'!EF$10:EF$107))),0),
IFERROR(SUMPRODUCT('6. Patients'!CS$10:CS$107,OFFSET('6. Patients'!$OP$9,1,MATCH($D47,'6. Patients'!$OQ$9:$QN$9,0),ROWS('6. Patients'!EF$10:EF$107))),0)+
IFERROR(SUMPRODUCT('6. Patients'!CS$10:CS$107,OFFSET('6. Patients'!$QO$9,1,MATCH($D47,'6. Patients'!$QP$9:$RI$9,0),ROWS('6. Patients'!EF$10:EF$107))),0)+
IFERROR(SUMPRODUCT('6. Patients'!CS$10:CS$107,OFFSET('6. Patients'!$RJ$9,1,MATCH($D47,'6. Patients'!$RK$9:$TH$9,0),ROWS('6. Patients'!EF$10:EF$107))),0)+
IFERROR(SUMPRODUCT('6. Patients'!CS$10:CS$107,OFFSET('6. Patients'!$TI$9,1,MATCH($D47,'6. Patients'!$TJ$9:$UC$9,0),ROWS('6. Patients'!EF$10:EF$107))),0))+
IFERROR(VLOOKUP($D47,$H$116:$L$146,COLUMNS($H$115:$J$115)-1+Z$7,0)*$E47*$F47*'1. General Inputs'!$J$25,0),0),0)</f>
        <v>0</v>
      </c>
      <c r="AA47" s="775">
        <f ca="1">ROUNDDOWN(IFERROR($F47*$E47*CHOOSE(AA$7,
IFERROR(SUMPRODUCT('6. Patients'!CT$10:CT$107,OFFSET('6. Patients'!$DN$9,1,MATCH($D47,'6. Patients'!$DO$9:$FL$9,0),ROWS('6. Patients'!EG$10:EG$107))),0)+
IFERROR(SUMPRODUCT('6. Patients'!CT$10:CT$107,OFFSET('6. Patients'!$FM$9,1,MATCH($D47,'6. Patients'!$FN$9:$GG$9,0),ROWS('6. Patients'!EG$10:EG$107))),0)+
IFERROR(SUMPRODUCT('6. Patients'!CT$10:CT$107,OFFSET('6. Patients'!$GH$9,1,MATCH($D47,'6. Patients'!$GI$9:$IF$9,0),ROWS('6. Patients'!EG$10:EG$107))),0)+
IFERROR(SUMPRODUCT('6. Patients'!CT$10:CT$107,OFFSET('6. Patients'!$IG$9,1,MATCH($D47,'6. Patients'!$IH$9:$JA$9,0),ROWS('6. Patients'!EG$10:EG$107))),0),
IFERROR(SUMPRODUCT('6. Patients'!CT$10:CT$107,OFFSET('6. Patients'!$JB$9,1,MATCH($D47,'6. Patients'!$JC$9:$KZ$9,0),ROWS('6. Patients'!EG$10:EG$107))),0)+
IFERROR(SUMPRODUCT('6. Patients'!CT$10:CT$107,OFFSET('6. Patients'!$LA$9,1,MATCH($D47,'6. Patients'!$LB$9:$LU$9,0),ROWS('6. Patients'!EG$10:EG$107))),0)+
IFERROR(SUMPRODUCT('6. Patients'!CT$10:CT$107,OFFSET('6. Patients'!$LV$9,1,MATCH($D47,'6. Patients'!$LW$9:$NT$9,0),ROWS('6. Patients'!EG$10:EG$107))),0)+
IFERROR(SUMPRODUCT('6. Patients'!CT$10:CT$107,OFFSET('6. Patients'!$NU$9,1,MATCH($D47,'6. Patients'!$NV$9:$OO$9,0),ROWS('6. Patients'!EG$10:EG$107))),0),
IFERROR(SUMPRODUCT('6. Patients'!CT$10:CT$107,OFFSET('6. Patients'!$OP$9,1,MATCH($D47,'6. Patients'!$OQ$9:$QN$9,0),ROWS('6. Patients'!EG$10:EG$107))),0)+
IFERROR(SUMPRODUCT('6. Patients'!CT$10:CT$107,OFFSET('6. Patients'!$QO$9,1,MATCH($D47,'6. Patients'!$QP$9:$RI$9,0),ROWS('6. Patients'!EG$10:EG$107))),0)+
IFERROR(SUMPRODUCT('6. Patients'!CT$10:CT$107,OFFSET('6. Patients'!$RJ$9,1,MATCH($D47,'6. Patients'!$RK$9:$TH$9,0),ROWS('6. Patients'!EG$10:EG$107))),0)+
IFERROR(SUMPRODUCT('6. Patients'!CT$10:CT$107,OFFSET('6. Patients'!$TI$9,1,MATCH($D47,'6. Patients'!$TJ$9:$UC$9,0),ROWS('6. Patients'!EG$10:EG$107))),0))+
IFERROR(VLOOKUP($D47,$H$116:$L$146,COLUMNS($H$115:$J$115)-1+AA$7,0)*$E47*$F47*'1. General Inputs'!$J$25,0),0),0)</f>
        <v>0</v>
      </c>
      <c r="AB47" s="775">
        <f ca="1">ROUNDDOWN(IFERROR($F47*$E47*CHOOSE(AB$7,
IFERROR(SUMPRODUCT('6. Patients'!CU$10:CU$107,OFFSET('6. Patients'!$DN$9,1,MATCH($D47,'6. Patients'!$DO$9:$FL$9,0),ROWS('6. Patients'!EH$10:EH$107))),0)+
IFERROR(SUMPRODUCT('6. Patients'!CU$10:CU$107,OFFSET('6. Patients'!$FM$9,1,MATCH($D47,'6. Patients'!$FN$9:$GG$9,0),ROWS('6. Patients'!EH$10:EH$107))),0)+
IFERROR(SUMPRODUCT('6. Patients'!CU$10:CU$107,OFFSET('6. Patients'!$GH$9,1,MATCH($D47,'6. Patients'!$GI$9:$IF$9,0),ROWS('6. Patients'!EH$10:EH$107))),0)+
IFERROR(SUMPRODUCT('6. Patients'!CU$10:CU$107,OFFSET('6. Patients'!$IG$9,1,MATCH($D47,'6. Patients'!$IH$9:$JA$9,0),ROWS('6. Patients'!EH$10:EH$107))),0),
IFERROR(SUMPRODUCT('6. Patients'!CU$10:CU$107,OFFSET('6. Patients'!$JB$9,1,MATCH($D47,'6. Patients'!$JC$9:$KZ$9,0),ROWS('6. Patients'!EH$10:EH$107))),0)+
IFERROR(SUMPRODUCT('6. Patients'!CU$10:CU$107,OFFSET('6. Patients'!$LA$9,1,MATCH($D47,'6. Patients'!$LB$9:$LU$9,0),ROWS('6. Patients'!EH$10:EH$107))),0)+
IFERROR(SUMPRODUCT('6. Patients'!CU$10:CU$107,OFFSET('6. Patients'!$LV$9,1,MATCH($D47,'6. Patients'!$LW$9:$NT$9,0),ROWS('6. Patients'!EH$10:EH$107))),0)+
IFERROR(SUMPRODUCT('6. Patients'!CU$10:CU$107,OFFSET('6. Patients'!$NU$9,1,MATCH($D47,'6. Patients'!$NV$9:$OO$9,0),ROWS('6. Patients'!EH$10:EH$107))),0),
IFERROR(SUMPRODUCT('6. Patients'!CU$10:CU$107,OFFSET('6. Patients'!$OP$9,1,MATCH($D47,'6. Patients'!$OQ$9:$QN$9,0),ROWS('6. Patients'!EH$10:EH$107))),0)+
IFERROR(SUMPRODUCT('6. Patients'!CU$10:CU$107,OFFSET('6. Patients'!$QO$9,1,MATCH($D47,'6. Patients'!$QP$9:$RI$9,0),ROWS('6. Patients'!EH$10:EH$107))),0)+
IFERROR(SUMPRODUCT('6. Patients'!CU$10:CU$107,OFFSET('6. Patients'!$RJ$9,1,MATCH($D47,'6. Patients'!$RK$9:$TH$9,0),ROWS('6. Patients'!EH$10:EH$107))),0)+
IFERROR(SUMPRODUCT('6. Patients'!CU$10:CU$107,OFFSET('6. Patients'!$TI$9,1,MATCH($D47,'6. Patients'!$TJ$9:$UC$9,0),ROWS('6. Patients'!EH$10:EH$107))),0))+
IFERROR(VLOOKUP($D47,$H$116:$L$146,COLUMNS($H$115:$J$115)-1+AB$7,0)*$E47*$F47*'1. General Inputs'!$J$25,0),0),0)</f>
        <v>0</v>
      </c>
      <c r="AC47" s="775">
        <f ca="1">ROUNDDOWN(IFERROR($F47*$E47*CHOOSE(AC$7,
IFERROR(SUMPRODUCT('6. Patients'!CV$10:CV$107,OFFSET('6. Patients'!$DN$9,1,MATCH($D47,'6. Patients'!$DO$9:$FL$9,0),ROWS('6. Patients'!EI$10:EI$107))),0)+
IFERROR(SUMPRODUCT('6. Patients'!CV$10:CV$107,OFFSET('6. Patients'!$FM$9,1,MATCH($D47,'6. Patients'!$FN$9:$GG$9,0),ROWS('6. Patients'!EI$10:EI$107))),0)+
IFERROR(SUMPRODUCT('6. Patients'!CV$10:CV$107,OFFSET('6. Patients'!$GH$9,1,MATCH($D47,'6. Patients'!$GI$9:$IF$9,0),ROWS('6. Patients'!EI$10:EI$107))),0)+
IFERROR(SUMPRODUCT('6. Patients'!CV$10:CV$107,OFFSET('6. Patients'!$IG$9,1,MATCH($D47,'6. Patients'!$IH$9:$JA$9,0),ROWS('6. Patients'!EI$10:EI$107))),0),
IFERROR(SUMPRODUCT('6. Patients'!CV$10:CV$107,OFFSET('6. Patients'!$JB$9,1,MATCH($D47,'6. Patients'!$JC$9:$KZ$9,0),ROWS('6. Patients'!EI$10:EI$107))),0)+
IFERROR(SUMPRODUCT('6. Patients'!CV$10:CV$107,OFFSET('6. Patients'!$LA$9,1,MATCH($D47,'6. Patients'!$LB$9:$LU$9,0),ROWS('6. Patients'!EI$10:EI$107))),0)+
IFERROR(SUMPRODUCT('6. Patients'!CV$10:CV$107,OFFSET('6. Patients'!$LV$9,1,MATCH($D47,'6. Patients'!$LW$9:$NT$9,0),ROWS('6. Patients'!EI$10:EI$107))),0)+
IFERROR(SUMPRODUCT('6. Patients'!CV$10:CV$107,OFFSET('6. Patients'!$NU$9,1,MATCH($D47,'6. Patients'!$NV$9:$OO$9,0),ROWS('6. Patients'!EI$10:EI$107))),0),
IFERROR(SUMPRODUCT('6. Patients'!CV$10:CV$107,OFFSET('6. Patients'!$OP$9,1,MATCH($D47,'6. Patients'!$OQ$9:$QN$9,0),ROWS('6. Patients'!EI$10:EI$107))),0)+
IFERROR(SUMPRODUCT('6. Patients'!CV$10:CV$107,OFFSET('6. Patients'!$QO$9,1,MATCH($D47,'6. Patients'!$QP$9:$RI$9,0),ROWS('6. Patients'!EI$10:EI$107))),0)+
IFERROR(SUMPRODUCT('6. Patients'!CV$10:CV$107,OFFSET('6. Patients'!$RJ$9,1,MATCH($D47,'6. Patients'!$RK$9:$TH$9,0),ROWS('6. Patients'!EI$10:EI$107))),0)+
IFERROR(SUMPRODUCT('6. Patients'!CV$10:CV$107,OFFSET('6. Patients'!$TI$9,1,MATCH($D47,'6. Patients'!$TJ$9:$UC$9,0),ROWS('6. Patients'!EI$10:EI$107))),0))+
IFERROR(VLOOKUP($D47,$H$116:$L$146,COLUMNS($H$115:$J$115)-1+AC$7,0)*$E47*$F47*'1. General Inputs'!$J$25,0),0),0)</f>
        <v>0</v>
      </c>
      <c r="AD47" s="775">
        <f ca="1">ROUNDDOWN(IFERROR($F47*$E47*CHOOSE(AD$7,
IFERROR(SUMPRODUCT('6. Patients'!CW$10:CW$107,OFFSET('6. Patients'!$DN$9,1,MATCH($D47,'6. Patients'!$DO$9:$FL$9,0),ROWS('6. Patients'!EJ$10:EJ$107))),0)+
IFERROR(SUMPRODUCT('6. Patients'!CW$10:CW$107,OFFSET('6. Patients'!$FM$9,1,MATCH($D47,'6. Patients'!$FN$9:$GG$9,0),ROWS('6. Patients'!EJ$10:EJ$107))),0)+
IFERROR(SUMPRODUCT('6. Patients'!CW$10:CW$107,OFFSET('6. Patients'!$GH$9,1,MATCH($D47,'6. Patients'!$GI$9:$IF$9,0),ROWS('6. Patients'!EJ$10:EJ$107))),0)+
IFERROR(SUMPRODUCT('6. Patients'!CW$10:CW$107,OFFSET('6. Patients'!$IG$9,1,MATCH($D47,'6. Patients'!$IH$9:$JA$9,0),ROWS('6. Patients'!EJ$10:EJ$107))),0),
IFERROR(SUMPRODUCT('6. Patients'!CW$10:CW$107,OFFSET('6. Patients'!$JB$9,1,MATCH($D47,'6. Patients'!$JC$9:$KZ$9,0),ROWS('6. Patients'!EJ$10:EJ$107))),0)+
IFERROR(SUMPRODUCT('6. Patients'!CW$10:CW$107,OFFSET('6. Patients'!$LA$9,1,MATCH($D47,'6. Patients'!$LB$9:$LU$9,0),ROWS('6. Patients'!EJ$10:EJ$107))),0)+
IFERROR(SUMPRODUCT('6. Patients'!CW$10:CW$107,OFFSET('6. Patients'!$LV$9,1,MATCH($D47,'6. Patients'!$LW$9:$NT$9,0),ROWS('6. Patients'!EJ$10:EJ$107))),0)+
IFERROR(SUMPRODUCT('6. Patients'!CW$10:CW$107,OFFSET('6. Patients'!$NU$9,1,MATCH($D47,'6. Patients'!$NV$9:$OO$9,0),ROWS('6. Patients'!EJ$10:EJ$107))),0),
IFERROR(SUMPRODUCT('6. Patients'!CW$10:CW$107,OFFSET('6. Patients'!$OP$9,1,MATCH($D47,'6. Patients'!$OQ$9:$QN$9,0),ROWS('6. Patients'!EJ$10:EJ$107))),0)+
IFERROR(SUMPRODUCT('6. Patients'!CW$10:CW$107,OFFSET('6. Patients'!$QO$9,1,MATCH($D47,'6. Patients'!$QP$9:$RI$9,0),ROWS('6. Patients'!EJ$10:EJ$107))),0)+
IFERROR(SUMPRODUCT('6. Patients'!CW$10:CW$107,OFFSET('6. Patients'!$RJ$9,1,MATCH($D47,'6. Patients'!$RK$9:$TH$9,0),ROWS('6. Patients'!EJ$10:EJ$107))),0)+
IFERROR(SUMPRODUCT('6. Patients'!CW$10:CW$107,OFFSET('6. Patients'!$TI$9,1,MATCH($D47,'6. Patients'!$TJ$9:$UC$9,0),ROWS('6. Patients'!EJ$10:EJ$107))),0))+
IFERROR(VLOOKUP($D47,$H$116:$L$146,COLUMNS($H$115:$J$115)-1+AD$7,0)*$E47*$F47*'1. General Inputs'!$J$25,0),0),0)</f>
        <v>0</v>
      </c>
      <c r="AE47" s="775">
        <f ca="1">ROUNDDOWN(IFERROR($F47*$E47*CHOOSE(AE$7,
IFERROR(SUMPRODUCT('6. Patients'!CX$10:CX$107,OFFSET('6. Patients'!$DN$9,1,MATCH($D47,'6. Patients'!$DO$9:$FL$9,0),ROWS('6. Patients'!EK$10:EK$107))),0)+
IFERROR(SUMPRODUCT('6. Patients'!CX$10:CX$107,OFFSET('6. Patients'!$FM$9,1,MATCH($D47,'6. Patients'!$FN$9:$GG$9,0),ROWS('6. Patients'!EK$10:EK$107))),0)+
IFERROR(SUMPRODUCT('6. Patients'!CX$10:CX$107,OFFSET('6. Patients'!$GH$9,1,MATCH($D47,'6. Patients'!$GI$9:$IF$9,0),ROWS('6. Patients'!EK$10:EK$107))),0)+
IFERROR(SUMPRODUCT('6. Patients'!CX$10:CX$107,OFFSET('6. Patients'!$IG$9,1,MATCH($D47,'6. Patients'!$IH$9:$JA$9,0),ROWS('6. Patients'!EK$10:EK$107))),0),
IFERROR(SUMPRODUCT('6. Patients'!CX$10:CX$107,OFFSET('6. Patients'!$JB$9,1,MATCH($D47,'6. Patients'!$JC$9:$KZ$9,0),ROWS('6. Patients'!EK$10:EK$107))),0)+
IFERROR(SUMPRODUCT('6. Patients'!CX$10:CX$107,OFFSET('6. Patients'!$LA$9,1,MATCH($D47,'6. Patients'!$LB$9:$LU$9,0),ROWS('6. Patients'!EK$10:EK$107))),0)+
IFERROR(SUMPRODUCT('6. Patients'!CX$10:CX$107,OFFSET('6. Patients'!$LV$9,1,MATCH($D47,'6. Patients'!$LW$9:$NT$9,0),ROWS('6. Patients'!EK$10:EK$107))),0)+
IFERROR(SUMPRODUCT('6. Patients'!CX$10:CX$107,OFFSET('6. Patients'!$NU$9,1,MATCH($D47,'6. Patients'!$NV$9:$OO$9,0),ROWS('6. Patients'!EK$10:EK$107))),0),
IFERROR(SUMPRODUCT('6. Patients'!CX$10:CX$107,OFFSET('6. Patients'!$OP$9,1,MATCH($D47,'6. Patients'!$OQ$9:$QN$9,0),ROWS('6. Patients'!EK$10:EK$107))),0)+
IFERROR(SUMPRODUCT('6. Patients'!CX$10:CX$107,OFFSET('6. Patients'!$QO$9,1,MATCH($D47,'6. Patients'!$QP$9:$RI$9,0),ROWS('6. Patients'!EK$10:EK$107))),0)+
IFERROR(SUMPRODUCT('6. Patients'!CX$10:CX$107,OFFSET('6. Patients'!$RJ$9,1,MATCH($D47,'6. Patients'!$RK$9:$TH$9,0),ROWS('6. Patients'!EK$10:EK$107))),0)+
IFERROR(SUMPRODUCT('6. Patients'!CX$10:CX$107,OFFSET('6. Patients'!$TI$9,1,MATCH($D47,'6. Patients'!$TJ$9:$UC$9,0),ROWS('6. Patients'!EK$10:EK$107))),0))+
IFERROR(VLOOKUP($D47,$H$116:$L$146,COLUMNS($H$115:$J$115)-1+AE$7,0)*$E47*$F47*'1. General Inputs'!$J$25,0),0),0)</f>
        <v>0</v>
      </c>
      <c r="AF47" s="775">
        <f ca="1">ROUNDDOWN(IFERROR($F47*$E47*CHOOSE(AF$7,
IFERROR(SUMPRODUCT('6. Patients'!CY$10:CY$107,OFFSET('6. Patients'!$DN$9,1,MATCH($D47,'6. Patients'!$DO$9:$FL$9,0),ROWS('6. Patients'!EL$10:EL$107))),0)+
IFERROR(SUMPRODUCT('6. Patients'!CY$10:CY$107,OFFSET('6. Patients'!$FM$9,1,MATCH($D47,'6. Patients'!$FN$9:$GG$9,0),ROWS('6. Patients'!EL$10:EL$107))),0)+
IFERROR(SUMPRODUCT('6. Patients'!CY$10:CY$107,OFFSET('6. Patients'!$GH$9,1,MATCH($D47,'6. Patients'!$GI$9:$IF$9,0),ROWS('6. Patients'!EL$10:EL$107))),0)+
IFERROR(SUMPRODUCT('6. Patients'!CY$10:CY$107,OFFSET('6. Patients'!$IG$9,1,MATCH($D47,'6. Patients'!$IH$9:$JA$9,0),ROWS('6. Patients'!EL$10:EL$107))),0),
IFERROR(SUMPRODUCT('6. Patients'!CY$10:CY$107,OFFSET('6. Patients'!$JB$9,1,MATCH($D47,'6. Patients'!$JC$9:$KZ$9,0),ROWS('6. Patients'!EL$10:EL$107))),0)+
IFERROR(SUMPRODUCT('6. Patients'!CY$10:CY$107,OFFSET('6. Patients'!$LA$9,1,MATCH($D47,'6. Patients'!$LB$9:$LU$9,0),ROWS('6. Patients'!EL$10:EL$107))),0)+
IFERROR(SUMPRODUCT('6. Patients'!CY$10:CY$107,OFFSET('6. Patients'!$LV$9,1,MATCH($D47,'6. Patients'!$LW$9:$NT$9,0),ROWS('6. Patients'!EL$10:EL$107))),0)+
IFERROR(SUMPRODUCT('6. Patients'!CY$10:CY$107,OFFSET('6. Patients'!$NU$9,1,MATCH($D47,'6. Patients'!$NV$9:$OO$9,0),ROWS('6. Patients'!EL$10:EL$107))),0),
IFERROR(SUMPRODUCT('6. Patients'!CY$10:CY$107,OFFSET('6. Patients'!$OP$9,1,MATCH($D47,'6. Patients'!$OQ$9:$QN$9,0),ROWS('6. Patients'!EL$10:EL$107))),0)+
IFERROR(SUMPRODUCT('6. Patients'!CY$10:CY$107,OFFSET('6. Patients'!$QO$9,1,MATCH($D47,'6. Patients'!$QP$9:$RI$9,0),ROWS('6. Patients'!EL$10:EL$107))),0)+
IFERROR(SUMPRODUCT('6. Patients'!CY$10:CY$107,OFFSET('6. Patients'!$RJ$9,1,MATCH($D47,'6. Patients'!$RK$9:$TH$9,0),ROWS('6. Patients'!EL$10:EL$107))),0)+
IFERROR(SUMPRODUCT('6. Patients'!CY$10:CY$107,OFFSET('6. Patients'!$TI$9,1,MATCH($D47,'6. Patients'!$TJ$9:$UC$9,0),ROWS('6. Patients'!EL$10:EL$107))),0))+
IFERROR(VLOOKUP($D47,$H$116:$L$146,COLUMNS($H$115:$J$115)-1+AF$7,0)*$E47*$F47*'1. General Inputs'!$J$25,0),0),0)</f>
        <v>0</v>
      </c>
      <c r="AG47" s="775">
        <f ca="1">ROUNDDOWN(IFERROR($F47*$E47*CHOOSE(AG$7,
IFERROR(SUMPRODUCT('6. Patients'!CZ$10:CZ$107,OFFSET('6. Patients'!$DN$9,1,MATCH($D47,'6. Patients'!$DO$9:$FL$9,0),ROWS('6. Patients'!EM$10:EM$107))),0)+
IFERROR(SUMPRODUCT('6. Patients'!CZ$10:CZ$107,OFFSET('6. Patients'!$FM$9,1,MATCH($D47,'6. Patients'!$FN$9:$GG$9,0),ROWS('6. Patients'!EM$10:EM$107))),0)+
IFERROR(SUMPRODUCT('6. Patients'!CZ$10:CZ$107,OFFSET('6. Patients'!$GH$9,1,MATCH($D47,'6. Patients'!$GI$9:$IF$9,0),ROWS('6. Patients'!EM$10:EM$107))),0)+
IFERROR(SUMPRODUCT('6. Patients'!CZ$10:CZ$107,OFFSET('6. Patients'!$IG$9,1,MATCH($D47,'6. Patients'!$IH$9:$JA$9,0),ROWS('6. Patients'!EM$10:EM$107))),0),
IFERROR(SUMPRODUCT('6. Patients'!CZ$10:CZ$107,OFFSET('6. Patients'!$JB$9,1,MATCH($D47,'6. Patients'!$JC$9:$KZ$9,0),ROWS('6. Patients'!EM$10:EM$107))),0)+
IFERROR(SUMPRODUCT('6. Patients'!CZ$10:CZ$107,OFFSET('6. Patients'!$LA$9,1,MATCH($D47,'6. Patients'!$LB$9:$LU$9,0),ROWS('6. Patients'!EM$10:EM$107))),0)+
IFERROR(SUMPRODUCT('6. Patients'!CZ$10:CZ$107,OFFSET('6. Patients'!$LV$9,1,MATCH($D47,'6. Patients'!$LW$9:$NT$9,0),ROWS('6. Patients'!EM$10:EM$107))),0)+
IFERROR(SUMPRODUCT('6. Patients'!CZ$10:CZ$107,OFFSET('6. Patients'!$NU$9,1,MATCH($D47,'6. Patients'!$NV$9:$OO$9,0),ROWS('6. Patients'!EM$10:EM$107))),0),
IFERROR(SUMPRODUCT('6. Patients'!CZ$10:CZ$107,OFFSET('6. Patients'!$OP$9,1,MATCH($D47,'6. Patients'!$OQ$9:$QN$9,0),ROWS('6. Patients'!EM$10:EM$107))),0)+
IFERROR(SUMPRODUCT('6. Patients'!CZ$10:CZ$107,OFFSET('6. Patients'!$QO$9,1,MATCH($D47,'6. Patients'!$QP$9:$RI$9,0),ROWS('6. Patients'!EM$10:EM$107))),0)+
IFERROR(SUMPRODUCT('6. Patients'!CZ$10:CZ$107,OFFSET('6. Patients'!$RJ$9,1,MATCH($D47,'6. Patients'!$RK$9:$TH$9,0),ROWS('6. Patients'!EM$10:EM$107))),0)+
IFERROR(SUMPRODUCT('6. Patients'!CZ$10:CZ$107,OFFSET('6. Patients'!$TI$9,1,MATCH($D47,'6. Patients'!$TJ$9:$UC$9,0),ROWS('6. Patients'!EM$10:EM$107))),0))+
IFERROR(VLOOKUP($D47,$H$116:$L$146,COLUMNS($H$115:$J$115)-1+AG$7,0)*$E47*$F47*'1. General Inputs'!$J$25,0),0),0)</f>
        <v>0</v>
      </c>
      <c r="AH47" s="775">
        <f ca="1">ROUNDDOWN(IFERROR($F47*$E47*CHOOSE(AH$7,
IFERROR(SUMPRODUCT('6. Patients'!DA$10:DA$107,OFFSET('6. Patients'!$DN$9,1,MATCH($D47,'6. Patients'!$DO$9:$FL$9,0),ROWS('6. Patients'!EN$10:EN$107))),0)+
IFERROR(SUMPRODUCT('6. Patients'!DA$10:DA$107,OFFSET('6. Patients'!$FM$9,1,MATCH($D47,'6. Patients'!$FN$9:$GG$9,0),ROWS('6. Patients'!EN$10:EN$107))),0)+
IFERROR(SUMPRODUCT('6. Patients'!DA$10:DA$107,OFFSET('6. Patients'!$GH$9,1,MATCH($D47,'6. Patients'!$GI$9:$IF$9,0),ROWS('6. Patients'!EN$10:EN$107))),0)+
IFERROR(SUMPRODUCT('6. Patients'!DA$10:DA$107,OFFSET('6. Patients'!$IG$9,1,MATCH($D47,'6. Patients'!$IH$9:$JA$9,0),ROWS('6. Patients'!EN$10:EN$107))),0),
IFERROR(SUMPRODUCT('6. Patients'!DA$10:DA$107,OFFSET('6. Patients'!$JB$9,1,MATCH($D47,'6. Patients'!$JC$9:$KZ$9,0),ROWS('6. Patients'!EN$10:EN$107))),0)+
IFERROR(SUMPRODUCT('6. Patients'!DA$10:DA$107,OFFSET('6. Patients'!$LA$9,1,MATCH($D47,'6. Patients'!$LB$9:$LU$9,0),ROWS('6. Patients'!EN$10:EN$107))),0)+
IFERROR(SUMPRODUCT('6. Patients'!DA$10:DA$107,OFFSET('6. Patients'!$LV$9,1,MATCH($D47,'6. Patients'!$LW$9:$NT$9,0),ROWS('6. Patients'!EN$10:EN$107))),0)+
IFERROR(SUMPRODUCT('6. Patients'!DA$10:DA$107,OFFSET('6. Patients'!$NU$9,1,MATCH($D47,'6. Patients'!$NV$9:$OO$9,0),ROWS('6. Patients'!EN$10:EN$107))),0),
IFERROR(SUMPRODUCT('6. Patients'!DA$10:DA$107,OFFSET('6. Patients'!$OP$9,1,MATCH($D47,'6. Patients'!$OQ$9:$QN$9,0),ROWS('6. Patients'!EN$10:EN$107))),0)+
IFERROR(SUMPRODUCT('6. Patients'!DA$10:DA$107,OFFSET('6. Patients'!$QO$9,1,MATCH($D47,'6. Patients'!$QP$9:$RI$9,0),ROWS('6. Patients'!EN$10:EN$107))),0)+
IFERROR(SUMPRODUCT('6. Patients'!DA$10:DA$107,OFFSET('6. Patients'!$RJ$9,1,MATCH($D47,'6. Patients'!$RK$9:$TH$9,0),ROWS('6. Patients'!EN$10:EN$107))),0)+
IFERROR(SUMPRODUCT('6. Patients'!DA$10:DA$107,OFFSET('6. Patients'!$TI$9,1,MATCH($D47,'6. Patients'!$TJ$9:$UC$9,0),ROWS('6. Patients'!EN$10:EN$107))),0))+
IFERROR(VLOOKUP($D47,$H$116:$L$146,COLUMNS($H$115:$J$115)-1+AH$7,0)*$E47*$F47*'1. General Inputs'!$J$25,0),0),0)</f>
        <v>0</v>
      </c>
      <c r="AI47" s="775">
        <f ca="1">ROUNDDOWN(IFERROR($F47*$E47*CHOOSE(AI$7,
IFERROR(SUMPRODUCT('6. Patients'!DB$10:DB$107,OFFSET('6. Patients'!$DN$9,1,MATCH($D47,'6. Patients'!$DO$9:$FL$9,0),ROWS('6. Patients'!EO$10:EO$107))),0)+
IFERROR(SUMPRODUCT('6. Patients'!DB$10:DB$107,OFFSET('6. Patients'!$FM$9,1,MATCH($D47,'6. Patients'!$FN$9:$GG$9,0),ROWS('6. Patients'!EO$10:EO$107))),0)+
IFERROR(SUMPRODUCT('6. Patients'!DB$10:DB$107,OFFSET('6. Patients'!$GH$9,1,MATCH($D47,'6. Patients'!$GI$9:$IF$9,0),ROWS('6. Patients'!EO$10:EO$107))),0)+
IFERROR(SUMPRODUCT('6. Patients'!DB$10:DB$107,OFFSET('6. Patients'!$IG$9,1,MATCH($D47,'6. Patients'!$IH$9:$JA$9,0),ROWS('6. Patients'!EO$10:EO$107))),0),
IFERROR(SUMPRODUCT('6. Patients'!DB$10:DB$107,OFFSET('6. Patients'!$JB$9,1,MATCH($D47,'6. Patients'!$JC$9:$KZ$9,0),ROWS('6. Patients'!EO$10:EO$107))),0)+
IFERROR(SUMPRODUCT('6. Patients'!DB$10:DB$107,OFFSET('6. Patients'!$LA$9,1,MATCH($D47,'6. Patients'!$LB$9:$LU$9,0),ROWS('6. Patients'!EO$10:EO$107))),0)+
IFERROR(SUMPRODUCT('6. Patients'!DB$10:DB$107,OFFSET('6. Patients'!$LV$9,1,MATCH($D47,'6. Patients'!$LW$9:$NT$9,0),ROWS('6. Patients'!EO$10:EO$107))),0)+
IFERROR(SUMPRODUCT('6. Patients'!DB$10:DB$107,OFFSET('6. Patients'!$NU$9,1,MATCH($D47,'6. Patients'!$NV$9:$OO$9,0),ROWS('6. Patients'!EO$10:EO$107))),0),
IFERROR(SUMPRODUCT('6. Patients'!DB$10:DB$107,OFFSET('6. Patients'!$OP$9,1,MATCH($D47,'6. Patients'!$OQ$9:$QN$9,0),ROWS('6. Patients'!EO$10:EO$107))),0)+
IFERROR(SUMPRODUCT('6. Patients'!DB$10:DB$107,OFFSET('6. Patients'!$QO$9,1,MATCH($D47,'6. Patients'!$QP$9:$RI$9,0),ROWS('6. Patients'!EO$10:EO$107))),0)+
IFERROR(SUMPRODUCT('6. Patients'!DB$10:DB$107,OFFSET('6. Patients'!$RJ$9,1,MATCH($D47,'6. Patients'!$RK$9:$TH$9,0),ROWS('6. Patients'!EO$10:EO$107))),0)+
IFERROR(SUMPRODUCT('6. Patients'!DB$10:DB$107,OFFSET('6. Patients'!$TI$9,1,MATCH($D47,'6. Patients'!$TJ$9:$UC$9,0),ROWS('6. Patients'!EO$10:EO$107))),0))+
IFERROR(VLOOKUP($D47,$H$116:$L$146,COLUMNS($H$115:$J$115)-1+AI$7,0)*$E47*$F47*'1. General Inputs'!$J$25,0),0),0)</f>
        <v>0</v>
      </c>
      <c r="AJ47" s="775">
        <f ca="1">ROUNDDOWN(IFERROR($F47*$E47*CHOOSE(AJ$7,
IFERROR(SUMPRODUCT('6. Patients'!DC$10:DC$107,OFFSET('6. Patients'!$DN$9,1,MATCH($D47,'6. Patients'!$DO$9:$FL$9,0),ROWS('6. Patients'!EP$10:EP$107))),0)+
IFERROR(SUMPRODUCT('6. Patients'!DC$10:DC$107,OFFSET('6. Patients'!$FM$9,1,MATCH($D47,'6. Patients'!$FN$9:$GG$9,0),ROWS('6. Patients'!EP$10:EP$107))),0)+
IFERROR(SUMPRODUCT('6. Patients'!DC$10:DC$107,OFFSET('6. Patients'!$GH$9,1,MATCH($D47,'6. Patients'!$GI$9:$IF$9,0),ROWS('6. Patients'!EP$10:EP$107))),0)+
IFERROR(SUMPRODUCT('6. Patients'!DC$10:DC$107,OFFSET('6. Patients'!$IG$9,1,MATCH($D47,'6. Patients'!$IH$9:$JA$9,0),ROWS('6. Patients'!EP$10:EP$107))),0),
IFERROR(SUMPRODUCT('6. Patients'!DC$10:DC$107,OFFSET('6. Patients'!$JB$9,1,MATCH($D47,'6. Patients'!$JC$9:$KZ$9,0),ROWS('6. Patients'!EP$10:EP$107))),0)+
IFERROR(SUMPRODUCT('6. Patients'!DC$10:DC$107,OFFSET('6. Patients'!$LA$9,1,MATCH($D47,'6. Patients'!$LB$9:$LU$9,0),ROWS('6. Patients'!EP$10:EP$107))),0)+
IFERROR(SUMPRODUCT('6. Patients'!DC$10:DC$107,OFFSET('6. Patients'!$LV$9,1,MATCH($D47,'6. Patients'!$LW$9:$NT$9,0),ROWS('6. Patients'!EP$10:EP$107))),0)+
IFERROR(SUMPRODUCT('6. Patients'!DC$10:DC$107,OFFSET('6. Patients'!$NU$9,1,MATCH($D47,'6. Patients'!$NV$9:$OO$9,0),ROWS('6. Patients'!EP$10:EP$107))),0),
IFERROR(SUMPRODUCT('6. Patients'!DC$10:DC$107,OFFSET('6. Patients'!$OP$9,1,MATCH($D47,'6. Patients'!$OQ$9:$QN$9,0),ROWS('6. Patients'!EP$10:EP$107))),0)+
IFERROR(SUMPRODUCT('6. Patients'!DC$10:DC$107,OFFSET('6. Patients'!$QO$9,1,MATCH($D47,'6. Patients'!$QP$9:$RI$9,0),ROWS('6. Patients'!EP$10:EP$107))),0)+
IFERROR(SUMPRODUCT('6. Patients'!DC$10:DC$107,OFFSET('6. Patients'!$RJ$9,1,MATCH($D47,'6. Patients'!$RK$9:$TH$9,0),ROWS('6. Patients'!EP$10:EP$107))),0)+
IFERROR(SUMPRODUCT('6. Patients'!DC$10:DC$107,OFFSET('6. Patients'!$TI$9,1,MATCH($D47,'6. Patients'!$TJ$9:$UC$9,0),ROWS('6. Patients'!EP$10:EP$107))),0))+
IFERROR(VLOOKUP($D47,$H$116:$L$146,COLUMNS($H$115:$J$115)-1+AJ$7,0)*$E47*$F47*'1. General Inputs'!$J$25,0),0),0)</f>
        <v>0</v>
      </c>
      <c r="AK47" s="775">
        <f ca="1">ROUNDDOWN(IFERROR($F47*$E47*CHOOSE(AK$7,
IFERROR(SUMPRODUCT('6. Patients'!DD$10:DD$107,OFFSET('6. Patients'!$DN$9,1,MATCH($D47,'6. Patients'!$DO$9:$FL$9,0),ROWS('6. Patients'!EQ$10:EQ$107))),0)+
IFERROR(SUMPRODUCT('6. Patients'!DD$10:DD$107,OFFSET('6. Patients'!$FM$9,1,MATCH($D47,'6. Patients'!$FN$9:$GG$9,0),ROWS('6. Patients'!EQ$10:EQ$107))),0)+
IFERROR(SUMPRODUCT('6. Patients'!DD$10:DD$107,OFFSET('6. Patients'!$GH$9,1,MATCH($D47,'6. Patients'!$GI$9:$IF$9,0),ROWS('6. Patients'!EQ$10:EQ$107))),0)+
IFERROR(SUMPRODUCT('6. Patients'!DD$10:DD$107,OFFSET('6. Patients'!$IG$9,1,MATCH($D47,'6. Patients'!$IH$9:$JA$9,0),ROWS('6. Patients'!EQ$10:EQ$107))),0),
IFERROR(SUMPRODUCT('6. Patients'!DD$10:DD$107,OFFSET('6. Patients'!$JB$9,1,MATCH($D47,'6. Patients'!$JC$9:$KZ$9,0),ROWS('6. Patients'!EQ$10:EQ$107))),0)+
IFERROR(SUMPRODUCT('6. Patients'!DD$10:DD$107,OFFSET('6. Patients'!$LA$9,1,MATCH($D47,'6. Patients'!$LB$9:$LU$9,0),ROWS('6. Patients'!EQ$10:EQ$107))),0)+
IFERROR(SUMPRODUCT('6. Patients'!DD$10:DD$107,OFFSET('6. Patients'!$LV$9,1,MATCH($D47,'6. Patients'!$LW$9:$NT$9,0),ROWS('6. Patients'!EQ$10:EQ$107))),0)+
IFERROR(SUMPRODUCT('6. Patients'!DD$10:DD$107,OFFSET('6. Patients'!$NU$9,1,MATCH($D47,'6. Patients'!$NV$9:$OO$9,0),ROWS('6. Patients'!EQ$10:EQ$107))),0),
IFERROR(SUMPRODUCT('6. Patients'!DD$10:DD$107,OFFSET('6. Patients'!$OP$9,1,MATCH($D47,'6. Patients'!$OQ$9:$QN$9,0),ROWS('6. Patients'!EQ$10:EQ$107))),0)+
IFERROR(SUMPRODUCT('6. Patients'!DD$10:DD$107,OFFSET('6. Patients'!$QO$9,1,MATCH($D47,'6. Patients'!$QP$9:$RI$9,0),ROWS('6. Patients'!EQ$10:EQ$107))),0)+
IFERROR(SUMPRODUCT('6. Patients'!DD$10:DD$107,OFFSET('6. Patients'!$RJ$9,1,MATCH($D47,'6. Patients'!$RK$9:$TH$9,0),ROWS('6. Patients'!EQ$10:EQ$107))),0)+
IFERROR(SUMPRODUCT('6. Patients'!DD$10:DD$107,OFFSET('6. Patients'!$TI$9,1,MATCH($D47,'6. Patients'!$TJ$9:$UC$9,0),ROWS('6. Patients'!EQ$10:EQ$107))),0))+
IFERROR(VLOOKUP($D47,$H$116:$L$146,COLUMNS($H$115:$J$115)-1+AK$7,0)*$E47*$F47*'1. General Inputs'!$J$25,0),0),0)</f>
        <v>0</v>
      </c>
      <c r="AL47" s="775">
        <f ca="1">ROUNDDOWN(IFERROR($F47*$E47*CHOOSE(AL$7,
IFERROR(SUMPRODUCT('6. Patients'!DE$10:DE$107,OFFSET('6. Patients'!$DN$9,1,MATCH($D47,'6. Patients'!$DO$9:$FL$9,0),ROWS('6. Patients'!ER$10:ER$107))),0)+
IFERROR(SUMPRODUCT('6. Patients'!DE$10:DE$107,OFFSET('6. Patients'!$FM$9,1,MATCH($D47,'6. Patients'!$FN$9:$GG$9,0),ROWS('6. Patients'!ER$10:ER$107))),0)+
IFERROR(SUMPRODUCT('6. Patients'!DE$10:DE$107,OFFSET('6. Patients'!$GH$9,1,MATCH($D47,'6. Patients'!$GI$9:$IF$9,0),ROWS('6. Patients'!ER$10:ER$107))),0)+
IFERROR(SUMPRODUCT('6. Patients'!DE$10:DE$107,OFFSET('6. Patients'!$IG$9,1,MATCH($D47,'6. Patients'!$IH$9:$JA$9,0),ROWS('6. Patients'!ER$10:ER$107))),0),
IFERROR(SUMPRODUCT('6. Patients'!DE$10:DE$107,OFFSET('6. Patients'!$JB$9,1,MATCH($D47,'6. Patients'!$JC$9:$KZ$9,0),ROWS('6. Patients'!ER$10:ER$107))),0)+
IFERROR(SUMPRODUCT('6. Patients'!DE$10:DE$107,OFFSET('6. Patients'!$LA$9,1,MATCH($D47,'6. Patients'!$LB$9:$LU$9,0),ROWS('6. Patients'!ER$10:ER$107))),0)+
IFERROR(SUMPRODUCT('6. Patients'!DE$10:DE$107,OFFSET('6. Patients'!$LV$9,1,MATCH($D47,'6. Patients'!$LW$9:$NT$9,0),ROWS('6. Patients'!ER$10:ER$107))),0)+
IFERROR(SUMPRODUCT('6. Patients'!DE$10:DE$107,OFFSET('6. Patients'!$NU$9,1,MATCH($D47,'6. Patients'!$NV$9:$OO$9,0),ROWS('6. Patients'!ER$10:ER$107))),0),
IFERROR(SUMPRODUCT('6. Patients'!DE$10:DE$107,OFFSET('6. Patients'!$OP$9,1,MATCH($D47,'6. Patients'!$OQ$9:$QN$9,0),ROWS('6. Patients'!ER$10:ER$107))),0)+
IFERROR(SUMPRODUCT('6. Patients'!DE$10:DE$107,OFFSET('6. Patients'!$QO$9,1,MATCH($D47,'6. Patients'!$QP$9:$RI$9,0),ROWS('6. Patients'!ER$10:ER$107))),0)+
IFERROR(SUMPRODUCT('6. Patients'!DE$10:DE$107,OFFSET('6. Patients'!$RJ$9,1,MATCH($D47,'6. Patients'!$RK$9:$TH$9,0),ROWS('6. Patients'!ER$10:ER$107))),0)+
IFERROR(SUMPRODUCT('6. Patients'!DE$10:DE$107,OFFSET('6. Patients'!$TI$9,1,MATCH($D47,'6. Patients'!$TJ$9:$UC$9,0),ROWS('6. Patients'!ER$10:ER$107))),0))+
IFERROR(VLOOKUP($D47,$H$116:$L$146,COLUMNS($H$115:$J$115)-1+AL$7,0)*$E47*$F47*'1. General Inputs'!$J$25,0),0),0)</f>
        <v>0</v>
      </c>
      <c r="AM47" s="775">
        <f ca="1">ROUNDDOWN(IFERROR($F47*$E47*CHOOSE(AM$7,
IFERROR(SUMPRODUCT('6. Patients'!DF$10:DF$107,OFFSET('6. Patients'!$DN$9,1,MATCH($D47,'6. Patients'!$DO$9:$FL$9,0),ROWS('6. Patients'!ES$10:ES$107))),0)+
IFERROR(SUMPRODUCT('6. Patients'!DF$10:DF$107,OFFSET('6. Patients'!$FM$9,1,MATCH($D47,'6. Patients'!$FN$9:$GG$9,0),ROWS('6. Patients'!ES$10:ES$107))),0)+
IFERROR(SUMPRODUCT('6. Patients'!DF$10:DF$107,OFFSET('6. Patients'!$GH$9,1,MATCH($D47,'6. Patients'!$GI$9:$IF$9,0),ROWS('6. Patients'!ES$10:ES$107))),0)+
IFERROR(SUMPRODUCT('6. Patients'!DF$10:DF$107,OFFSET('6. Patients'!$IG$9,1,MATCH($D47,'6. Patients'!$IH$9:$JA$9,0),ROWS('6. Patients'!ES$10:ES$107))),0),
IFERROR(SUMPRODUCT('6. Patients'!DF$10:DF$107,OFFSET('6. Patients'!$JB$9,1,MATCH($D47,'6. Patients'!$JC$9:$KZ$9,0),ROWS('6. Patients'!ES$10:ES$107))),0)+
IFERROR(SUMPRODUCT('6. Patients'!DF$10:DF$107,OFFSET('6. Patients'!$LA$9,1,MATCH($D47,'6. Patients'!$LB$9:$LU$9,0),ROWS('6. Patients'!ES$10:ES$107))),0)+
IFERROR(SUMPRODUCT('6. Patients'!DF$10:DF$107,OFFSET('6. Patients'!$LV$9,1,MATCH($D47,'6. Patients'!$LW$9:$NT$9,0),ROWS('6. Patients'!ES$10:ES$107))),0)+
IFERROR(SUMPRODUCT('6. Patients'!DF$10:DF$107,OFFSET('6. Patients'!$NU$9,1,MATCH($D47,'6. Patients'!$NV$9:$OO$9,0),ROWS('6. Patients'!ES$10:ES$107))),0),
IFERROR(SUMPRODUCT('6. Patients'!DF$10:DF$107,OFFSET('6. Patients'!$OP$9,1,MATCH($D47,'6. Patients'!$OQ$9:$QN$9,0),ROWS('6. Patients'!ES$10:ES$107))),0)+
IFERROR(SUMPRODUCT('6. Patients'!DF$10:DF$107,OFFSET('6. Patients'!$QO$9,1,MATCH($D47,'6. Patients'!$QP$9:$RI$9,0),ROWS('6. Patients'!ES$10:ES$107))),0)+
IFERROR(SUMPRODUCT('6. Patients'!DF$10:DF$107,OFFSET('6. Patients'!$RJ$9,1,MATCH($D47,'6. Patients'!$RK$9:$TH$9,0),ROWS('6. Patients'!ES$10:ES$107))),0)+
IFERROR(SUMPRODUCT('6. Patients'!DF$10:DF$107,OFFSET('6. Patients'!$TI$9,1,MATCH($D47,'6. Patients'!$TJ$9:$UC$9,0),ROWS('6. Patients'!ES$10:ES$107))),0))+
IFERROR(VLOOKUP($D47,$H$116:$L$146,COLUMNS($H$115:$J$115)-1+AM$7,0)*$E47*$F47*'1. General Inputs'!$J$25,0),0),0)</f>
        <v>0</v>
      </c>
      <c r="AN47" s="775">
        <f ca="1">ROUNDDOWN(IFERROR($F47*$E47*CHOOSE(AN$7,
IFERROR(SUMPRODUCT('6. Patients'!DG$10:DG$107,OFFSET('6. Patients'!$DN$9,1,MATCH($D47,'6. Patients'!$DO$9:$FL$9,0),ROWS('6. Patients'!ET$10:ET$107))),0)+
IFERROR(SUMPRODUCT('6. Patients'!DG$10:DG$107,OFFSET('6. Patients'!$FM$9,1,MATCH($D47,'6. Patients'!$FN$9:$GG$9,0),ROWS('6. Patients'!ET$10:ET$107))),0)+
IFERROR(SUMPRODUCT('6. Patients'!DG$10:DG$107,OFFSET('6. Patients'!$GH$9,1,MATCH($D47,'6. Patients'!$GI$9:$IF$9,0),ROWS('6. Patients'!ET$10:ET$107))),0)+
IFERROR(SUMPRODUCT('6. Patients'!DG$10:DG$107,OFFSET('6. Patients'!$IG$9,1,MATCH($D47,'6. Patients'!$IH$9:$JA$9,0),ROWS('6. Patients'!ET$10:ET$107))),0),
IFERROR(SUMPRODUCT('6. Patients'!DG$10:DG$107,OFFSET('6. Patients'!$JB$9,1,MATCH($D47,'6. Patients'!$JC$9:$KZ$9,0),ROWS('6. Patients'!ET$10:ET$107))),0)+
IFERROR(SUMPRODUCT('6. Patients'!DG$10:DG$107,OFFSET('6. Patients'!$LA$9,1,MATCH($D47,'6. Patients'!$LB$9:$LU$9,0),ROWS('6. Patients'!ET$10:ET$107))),0)+
IFERROR(SUMPRODUCT('6. Patients'!DG$10:DG$107,OFFSET('6. Patients'!$LV$9,1,MATCH($D47,'6. Patients'!$LW$9:$NT$9,0),ROWS('6. Patients'!ET$10:ET$107))),0)+
IFERROR(SUMPRODUCT('6. Patients'!DG$10:DG$107,OFFSET('6. Patients'!$NU$9,1,MATCH($D47,'6. Patients'!$NV$9:$OO$9,0),ROWS('6. Patients'!ET$10:ET$107))),0),
IFERROR(SUMPRODUCT('6. Patients'!DG$10:DG$107,OFFSET('6. Patients'!$OP$9,1,MATCH($D47,'6. Patients'!$OQ$9:$QN$9,0),ROWS('6. Patients'!ET$10:ET$107))),0)+
IFERROR(SUMPRODUCT('6. Patients'!DG$10:DG$107,OFFSET('6. Patients'!$QO$9,1,MATCH($D47,'6. Patients'!$QP$9:$RI$9,0),ROWS('6. Patients'!ET$10:ET$107))),0)+
IFERROR(SUMPRODUCT('6. Patients'!DG$10:DG$107,OFFSET('6. Patients'!$RJ$9,1,MATCH($D47,'6. Patients'!$RK$9:$TH$9,0),ROWS('6. Patients'!ET$10:ET$107))),0)+
IFERROR(SUMPRODUCT('6. Patients'!DG$10:DG$107,OFFSET('6. Patients'!$TI$9,1,MATCH($D47,'6. Patients'!$TJ$9:$UC$9,0),ROWS('6. Patients'!ET$10:ET$107))),0))+
IFERROR(VLOOKUP($D47,$H$116:$L$146,COLUMNS($H$115:$J$115)-1+AN$7,0)*$E47*$F47*'1. General Inputs'!$J$25,0),0),0)</f>
        <v>0</v>
      </c>
      <c r="AO47" s="775">
        <f ca="1">ROUNDDOWN(IFERROR($F47*$E47*CHOOSE(AO$7,
IFERROR(SUMPRODUCT('6. Patients'!DH$10:DH$107,OFFSET('6. Patients'!$DN$9,1,MATCH($D47,'6. Patients'!$DO$9:$FL$9,0),ROWS('6. Patients'!EU$10:EU$107))),0)+
IFERROR(SUMPRODUCT('6. Patients'!DH$10:DH$107,OFFSET('6. Patients'!$FM$9,1,MATCH($D47,'6. Patients'!$FN$9:$GG$9,0),ROWS('6. Patients'!EU$10:EU$107))),0)+
IFERROR(SUMPRODUCT('6. Patients'!DH$10:DH$107,OFFSET('6. Patients'!$GH$9,1,MATCH($D47,'6. Patients'!$GI$9:$IF$9,0),ROWS('6. Patients'!EU$10:EU$107))),0)+
IFERROR(SUMPRODUCT('6. Patients'!DH$10:DH$107,OFFSET('6. Patients'!$IG$9,1,MATCH($D47,'6. Patients'!$IH$9:$JA$9,0),ROWS('6. Patients'!EU$10:EU$107))),0),
IFERROR(SUMPRODUCT('6. Patients'!DH$10:DH$107,OFFSET('6. Patients'!$JB$9,1,MATCH($D47,'6. Patients'!$JC$9:$KZ$9,0),ROWS('6. Patients'!EU$10:EU$107))),0)+
IFERROR(SUMPRODUCT('6. Patients'!DH$10:DH$107,OFFSET('6. Patients'!$LA$9,1,MATCH($D47,'6. Patients'!$LB$9:$LU$9,0),ROWS('6. Patients'!EU$10:EU$107))),0)+
IFERROR(SUMPRODUCT('6. Patients'!DH$10:DH$107,OFFSET('6. Patients'!$LV$9,1,MATCH($D47,'6. Patients'!$LW$9:$NT$9,0),ROWS('6. Patients'!EU$10:EU$107))),0)+
IFERROR(SUMPRODUCT('6. Patients'!DH$10:DH$107,OFFSET('6. Patients'!$NU$9,1,MATCH($D47,'6. Patients'!$NV$9:$OO$9,0),ROWS('6. Patients'!EU$10:EU$107))),0),
IFERROR(SUMPRODUCT('6. Patients'!DH$10:DH$107,OFFSET('6. Patients'!$OP$9,1,MATCH($D47,'6. Patients'!$OQ$9:$QN$9,0),ROWS('6. Patients'!EU$10:EU$107))),0)+
IFERROR(SUMPRODUCT('6. Patients'!DH$10:DH$107,OFFSET('6. Patients'!$QO$9,1,MATCH($D47,'6. Patients'!$QP$9:$RI$9,0),ROWS('6. Patients'!EU$10:EU$107))),0)+
IFERROR(SUMPRODUCT('6. Patients'!DH$10:DH$107,OFFSET('6. Patients'!$RJ$9,1,MATCH($D47,'6. Patients'!$RK$9:$TH$9,0),ROWS('6. Patients'!EU$10:EU$107))),0)+
IFERROR(SUMPRODUCT('6. Patients'!DH$10:DH$107,OFFSET('6. Patients'!$TI$9,1,MATCH($D47,'6. Patients'!$TJ$9:$UC$9,0),ROWS('6. Patients'!EU$10:EU$107))),0))+
IFERROR(VLOOKUP($D47,$H$116:$L$146,COLUMNS($H$115:$J$115)-1+AO$7,0)*$E47*$F47*'1. General Inputs'!$J$25,0),0),0)</f>
        <v>0</v>
      </c>
      <c r="AP47" s="775">
        <f ca="1">ROUNDDOWN(IFERROR($F47*$E47*CHOOSE(AP$7,
IFERROR(SUMPRODUCT('6. Patients'!DI$10:DI$107,OFFSET('6. Patients'!$DN$9,1,MATCH($D47,'6. Patients'!$DO$9:$FL$9,0),ROWS('6. Patients'!EV$10:EV$107))),0)+
IFERROR(SUMPRODUCT('6. Patients'!DI$10:DI$107,OFFSET('6. Patients'!$FM$9,1,MATCH($D47,'6. Patients'!$FN$9:$GG$9,0),ROWS('6. Patients'!EV$10:EV$107))),0)+
IFERROR(SUMPRODUCT('6. Patients'!DI$10:DI$107,OFFSET('6. Patients'!$GH$9,1,MATCH($D47,'6. Patients'!$GI$9:$IF$9,0),ROWS('6. Patients'!EV$10:EV$107))),0)+
IFERROR(SUMPRODUCT('6. Patients'!DI$10:DI$107,OFFSET('6. Patients'!$IG$9,1,MATCH($D47,'6. Patients'!$IH$9:$JA$9,0),ROWS('6. Patients'!EV$10:EV$107))),0),
IFERROR(SUMPRODUCT('6. Patients'!DI$10:DI$107,OFFSET('6. Patients'!$JB$9,1,MATCH($D47,'6. Patients'!$JC$9:$KZ$9,0),ROWS('6. Patients'!EV$10:EV$107))),0)+
IFERROR(SUMPRODUCT('6. Patients'!DI$10:DI$107,OFFSET('6. Patients'!$LA$9,1,MATCH($D47,'6. Patients'!$LB$9:$LU$9,0),ROWS('6. Patients'!EV$10:EV$107))),0)+
IFERROR(SUMPRODUCT('6. Patients'!DI$10:DI$107,OFFSET('6. Patients'!$LV$9,1,MATCH($D47,'6. Patients'!$LW$9:$NT$9,0),ROWS('6. Patients'!EV$10:EV$107))),0)+
IFERROR(SUMPRODUCT('6. Patients'!DI$10:DI$107,OFFSET('6. Patients'!$NU$9,1,MATCH($D47,'6. Patients'!$NV$9:$OO$9,0),ROWS('6. Patients'!EV$10:EV$107))),0),
IFERROR(SUMPRODUCT('6. Patients'!DI$10:DI$107,OFFSET('6. Patients'!$OP$9,1,MATCH($D47,'6. Patients'!$OQ$9:$QN$9,0),ROWS('6. Patients'!EV$10:EV$107))),0)+
IFERROR(SUMPRODUCT('6. Patients'!DI$10:DI$107,OFFSET('6. Patients'!$QO$9,1,MATCH($D47,'6. Patients'!$QP$9:$RI$9,0),ROWS('6. Patients'!EV$10:EV$107))),0)+
IFERROR(SUMPRODUCT('6. Patients'!DI$10:DI$107,OFFSET('6. Patients'!$RJ$9,1,MATCH($D47,'6. Patients'!$RK$9:$TH$9,0),ROWS('6. Patients'!EV$10:EV$107))),0)+
IFERROR(SUMPRODUCT('6. Patients'!DI$10:DI$107,OFFSET('6. Patients'!$TI$9,1,MATCH($D47,'6. Patients'!$TJ$9:$UC$9,0),ROWS('6. Patients'!EV$10:EV$107))),0))+
IFERROR(VLOOKUP($D47,$H$116:$L$146,COLUMNS($H$115:$J$115)-1+AP$7,0)*$E47*$F47*'1. General Inputs'!$J$25,0),0),0)</f>
        <v>0</v>
      </c>
      <c r="AQ47" s="775">
        <f ca="1">ROUNDDOWN(IFERROR($F47*$E47*CHOOSE(AQ$7,
IFERROR(SUMPRODUCT('6. Patients'!DJ$10:DJ$107,OFFSET('6. Patients'!$DN$9,1,MATCH($D47,'6. Patients'!$DO$9:$FL$9,0),ROWS('6. Patients'!EW$10:EW$107))),0)+
IFERROR(SUMPRODUCT('6. Patients'!DJ$10:DJ$107,OFFSET('6. Patients'!$FM$9,1,MATCH($D47,'6. Patients'!$FN$9:$GG$9,0),ROWS('6. Patients'!EW$10:EW$107))),0)+
IFERROR(SUMPRODUCT('6. Patients'!DJ$10:DJ$107,OFFSET('6. Patients'!$GH$9,1,MATCH($D47,'6. Patients'!$GI$9:$IF$9,0),ROWS('6. Patients'!EW$10:EW$107))),0)+
IFERROR(SUMPRODUCT('6. Patients'!DJ$10:DJ$107,OFFSET('6. Patients'!$IG$9,1,MATCH($D47,'6. Patients'!$IH$9:$JA$9,0),ROWS('6. Patients'!EW$10:EW$107))),0),
IFERROR(SUMPRODUCT('6. Patients'!DJ$10:DJ$107,OFFSET('6. Patients'!$JB$9,1,MATCH($D47,'6. Patients'!$JC$9:$KZ$9,0),ROWS('6. Patients'!EW$10:EW$107))),0)+
IFERROR(SUMPRODUCT('6. Patients'!DJ$10:DJ$107,OFFSET('6. Patients'!$LA$9,1,MATCH($D47,'6. Patients'!$LB$9:$LU$9,0),ROWS('6. Patients'!EW$10:EW$107))),0)+
IFERROR(SUMPRODUCT('6. Patients'!DJ$10:DJ$107,OFFSET('6. Patients'!$LV$9,1,MATCH($D47,'6. Patients'!$LW$9:$NT$9,0),ROWS('6. Patients'!EW$10:EW$107))),0)+
IFERROR(SUMPRODUCT('6. Patients'!DJ$10:DJ$107,OFFSET('6. Patients'!$NU$9,1,MATCH($D47,'6. Patients'!$NV$9:$OO$9,0),ROWS('6. Patients'!EW$10:EW$107))),0),
IFERROR(SUMPRODUCT('6. Patients'!DJ$10:DJ$107,OFFSET('6. Patients'!$OP$9,1,MATCH($D47,'6. Patients'!$OQ$9:$QN$9,0),ROWS('6. Patients'!EW$10:EW$107))),0)+
IFERROR(SUMPRODUCT('6. Patients'!DJ$10:DJ$107,OFFSET('6. Patients'!$QO$9,1,MATCH($D47,'6. Patients'!$QP$9:$RI$9,0),ROWS('6. Patients'!EW$10:EW$107))),0)+
IFERROR(SUMPRODUCT('6. Patients'!DJ$10:DJ$107,OFFSET('6. Patients'!$RJ$9,1,MATCH($D47,'6. Patients'!$RK$9:$TH$9,0),ROWS('6. Patients'!EW$10:EW$107))),0)+
IFERROR(SUMPRODUCT('6. Patients'!DJ$10:DJ$107,OFFSET('6. Patients'!$TI$9,1,MATCH($D47,'6. Patients'!$TJ$9:$UC$9,0),ROWS('6. Patients'!EW$10:EW$107))),0))+
IFERROR(VLOOKUP($D47,$H$116:$L$146,COLUMNS($H$115:$J$115)-1+AQ$7,0)*$E47*$F47*'1. General Inputs'!$J$25,0),0),0)</f>
        <v>0</v>
      </c>
      <c r="AR47" s="342"/>
      <c r="AZ47" s="335">
        <f ca="1">IFERROR(SUM(OFFSET('7. Consumption'!H47,0,1,,MIN('1. General Inputs'!$J$29,COLUMNS('7. Consumption'!H$9:$AQ$9)-1))),0)+MAX(0,$AQ47*('1. General Inputs'!$J$29-COLUMNS('7. Consumption'!H$9:$AQ$9)+1))</f>
        <v>0</v>
      </c>
      <c r="BA47" s="335">
        <f ca="1">IFERROR(SUM(OFFSET('7. Consumption'!I47,0,1,,MIN('1. General Inputs'!$J$29,COLUMNS('7. Consumption'!I$9:$AQ$9)-1))),0)+MAX(0,$AQ47*('1. General Inputs'!$J$29-COLUMNS('7. Consumption'!I$9:$AQ$9)+1))</f>
        <v>0</v>
      </c>
      <c r="BB47" s="335">
        <f ca="1">IFERROR(SUM(OFFSET('7. Consumption'!J47,0,1,,MIN('1. General Inputs'!$J$29,COLUMNS('7. Consumption'!J$9:$AQ$9)-1))),0)+MAX(0,$AQ47*('1. General Inputs'!$J$29-COLUMNS('7. Consumption'!J$9:$AQ$9)+1))</f>
        <v>0</v>
      </c>
      <c r="BC47" s="335">
        <f ca="1">IFERROR(SUM(OFFSET('7. Consumption'!K47,0,1,,MIN('1. General Inputs'!$J$29,COLUMNS('7. Consumption'!K$9:$AQ$9)-1))),0)+MAX(0,$AQ47*('1. General Inputs'!$J$29-COLUMNS('7. Consumption'!K$9:$AQ$9)+1))</f>
        <v>0</v>
      </c>
      <c r="BD47" s="335">
        <f ca="1">IFERROR(SUM(OFFSET('7. Consumption'!L47,0,1,,MIN('1. General Inputs'!$J$29,COLUMNS('7. Consumption'!L$9:$AQ$9)-1))),0)+MAX(0,$AQ47*('1. General Inputs'!$J$29-COLUMNS('7. Consumption'!L$9:$AQ$9)+1))</f>
        <v>0</v>
      </c>
      <c r="BE47" s="335">
        <f ca="1">IFERROR(SUM(OFFSET('7. Consumption'!M47,0,1,,MIN('1. General Inputs'!$J$29,COLUMNS('7. Consumption'!M$9:$AQ$9)-1))),0)+MAX(0,$AQ47*('1. General Inputs'!$J$29-COLUMNS('7. Consumption'!M$9:$AQ$9)+1))</f>
        <v>0</v>
      </c>
      <c r="BF47" s="335">
        <f ca="1">IFERROR(SUM(OFFSET('7. Consumption'!N47,0,1,,MIN('1. General Inputs'!$J$29,COLUMNS('7. Consumption'!N$9:$AQ$9)-1))),0)+MAX(0,$AQ47*('1. General Inputs'!$J$29-COLUMNS('7. Consumption'!N$9:$AQ$9)+1))</f>
        <v>0</v>
      </c>
      <c r="BG47" s="335">
        <f ca="1">IFERROR(SUM(OFFSET('7. Consumption'!O47,0,1,,MIN('1. General Inputs'!$J$29,COLUMNS('7. Consumption'!O$9:$AQ$9)-1))),0)+MAX(0,$AQ47*('1. General Inputs'!$J$29-COLUMNS('7. Consumption'!O$9:$AQ$9)+1))</f>
        <v>0</v>
      </c>
      <c r="BH47" s="335">
        <f ca="1">IFERROR(SUM(OFFSET('7. Consumption'!P47,0,1,,MIN('1. General Inputs'!$J$29,COLUMNS('7. Consumption'!P$9:$AQ$9)-1))),0)+MAX(0,$AQ47*('1. General Inputs'!$J$29-COLUMNS('7. Consumption'!P$9:$AQ$9)+1))</f>
        <v>0</v>
      </c>
      <c r="BI47" s="335">
        <f ca="1">IFERROR(SUM(OFFSET('7. Consumption'!Q47,0,1,,MIN('1. General Inputs'!$J$29,COLUMNS('7. Consumption'!Q$9:$AQ$9)-1))),0)+MAX(0,$AQ47*('1. General Inputs'!$J$29-COLUMNS('7. Consumption'!Q$9:$AQ$9)+1))</f>
        <v>0</v>
      </c>
      <c r="BJ47" s="335">
        <f ca="1">IFERROR(SUM(OFFSET('7. Consumption'!R47,0,1,,MIN('1. General Inputs'!$J$29,COLUMNS('7. Consumption'!R$9:$AQ$9)-1))),0)+MAX(0,$AQ47*('1. General Inputs'!$J$29-COLUMNS('7. Consumption'!R$9:$AQ$9)+1))</f>
        <v>0</v>
      </c>
      <c r="BK47" s="335">
        <f ca="1">IFERROR(SUM(OFFSET('7. Consumption'!S47,0,1,,MIN('1. General Inputs'!$J$29,COLUMNS('7. Consumption'!S$9:$AQ$9)-1))),0)+MAX(0,$AQ47*('1. General Inputs'!$J$29-COLUMNS('7. Consumption'!S$9:$AQ$9)+1))</f>
        <v>0</v>
      </c>
      <c r="BL47" s="335">
        <f ca="1">IFERROR(SUM(OFFSET('7. Consumption'!T47,0,1,,MIN('1. General Inputs'!$J$29,COLUMNS('7. Consumption'!T$9:$AQ$9)-1))),0)+MAX(0,$AQ47*('1. General Inputs'!$J$29-COLUMNS('7. Consumption'!T$9:$AQ$9)+1))</f>
        <v>0</v>
      </c>
      <c r="BM47" s="335">
        <f ca="1">IFERROR(SUM(OFFSET('7. Consumption'!U47,0,1,,MIN('1. General Inputs'!$J$29,COLUMNS('7. Consumption'!U$9:$AQ$9)-1))),0)+MAX(0,$AQ47*('1. General Inputs'!$J$29-COLUMNS('7. Consumption'!U$9:$AQ$9)+1))</f>
        <v>0</v>
      </c>
      <c r="BN47" s="335">
        <f ca="1">IFERROR(SUM(OFFSET('7. Consumption'!V47,0,1,,MIN('1. General Inputs'!$J$29,COLUMNS('7. Consumption'!V$9:$AQ$9)-1))),0)+MAX(0,$AQ47*('1. General Inputs'!$J$29-COLUMNS('7. Consumption'!V$9:$AQ$9)+1))</f>
        <v>0</v>
      </c>
      <c r="BO47" s="335">
        <f ca="1">IFERROR(SUM(OFFSET('7. Consumption'!W47,0,1,,MIN('1. General Inputs'!$J$29,COLUMNS('7. Consumption'!W$9:$AQ$9)-1))),0)+MAX(0,$AQ47*('1. General Inputs'!$J$29-COLUMNS('7. Consumption'!W$9:$AQ$9)+1))</f>
        <v>0</v>
      </c>
      <c r="BP47" s="335">
        <f ca="1">IFERROR(SUM(OFFSET('7. Consumption'!X47,0,1,,MIN('1. General Inputs'!$J$29,COLUMNS('7. Consumption'!X$9:$AQ$9)-1))),0)+MAX(0,$AQ47*('1. General Inputs'!$J$29-COLUMNS('7. Consumption'!X$9:$AQ$9)+1))</f>
        <v>0</v>
      </c>
      <c r="BQ47" s="335">
        <f ca="1">IFERROR(SUM(OFFSET('7. Consumption'!Y47,0,1,,MIN('1. General Inputs'!$J$29,COLUMNS('7. Consumption'!Y$9:$AQ$9)-1))),0)+MAX(0,$AQ47*('1. General Inputs'!$J$29-COLUMNS('7. Consumption'!Y$9:$AQ$9)+1))</f>
        <v>0</v>
      </c>
      <c r="BR47" s="335">
        <f ca="1">IFERROR(SUM(OFFSET('7. Consumption'!Z47,0,1,,MIN('1. General Inputs'!$J$29,COLUMNS('7. Consumption'!Z$9:$AQ$9)-1))),0)+MAX(0,$AQ47*('1. General Inputs'!$J$29-COLUMNS('7. Consumption'!Z$9:$AQ$9)+1))</f>
        <v>0</v>
      </c>
      <c r="BS47" s="335">
        <f ca="1">IFERROR(SUM(OFFSET('7. Consumption'!AA47,0,1,,MIN('1. General Inputs'!$J$29,COLUMNS('7. Consumption'!AA$9:$AQ$9)-1))),0)+MAX(0,$AQ47*('1. General Inputs'!$J$29-COLUMNS('7. Consumption'!AA$9:$AQ$9)+1))</f>
        <v>0</v>
      </c>
      <c r="BT47" s="335">
        <f ca="1">IFERROR(SUM(OFFSET('7. Consumption'!AB47,0,1,,MIN('1. General Inputs'!$J$29,COLUMNS('7. Consumption'!AB$9:$AQ$9)-1))),0)+MAX(0,$AQ47*('1. General Inputs'!$J$29-COLUMNS('7. Consumption'!AB$9:$AQ$9)+1))</f>
        <v>0</v>
      </c>
      <c r="BU47" s="335">
        <f ca="1">IFERROR(SUM(OFFSET('7. Consumption'!AC47,0,1,,MIN('1. General Inputs'!$J$29,COLUMNS('7. Consumption'!AC$9:$AQ$9)-1))),0)+MAX(0,$AQ47*('1. General Inputs'!$J$29-COLUMNS('7. Consumption'!AC$9:$AQ$9)+1))</f>
        <v>0</v>
      </c>
      <c r="BV47" s="335">
        <f ca="1">IFERROR(SUM(OFFSET('7. Consumption'!AD47,0,1,,MIN('1. General Inputs'!$J$29,COLUMNS('7. Consumption'!AD$9:$AQ$9)-1))),0)+MAX(0,$AQ47*('1. General Inputs'!$J$29-COLUMNS('7. Consumption'!AD$9:$AQ$9)+1))</f>
        <v>0</v>
      </c>
      <c r="BW47" s="335">
        <f ca="1">IFERROR(SUM(OFFSET('7. Consumption'!AE47,0,1,,MIN('1. General Inputs'!$J$29,COLUMNS('7. Consumption'!AE$9:$AQ$9)-1))),0)+MAX(0,$AQ47*('1. General Inputs'!$J$29-COLUMNS('7. Consumption'!AE$9:$AQ$9)+1))</f>
        <v>0</v>
      </c>
      <c r="BX47" s="335">
        <f ca="1">IFERROR(SUM(OFFSET('7. Consumption'!AF47,0,1,,MIN('1. General Inputs'!$J$29,COLUMNS('7. Consumption'!AF$9:$AQ$9)-1))),0)+MAX(0,$AQ47*('1. General Inputs'!$J$29-COLUMNS('7. Consumption'!AF$9:$AQ$9)+1))</f>
        <v>0</v>
      </c>
      <c r="BY47" s="335">
        <f ca="1">IFERROR(SUM(OFFSET('7. Consumption'!AG47,0,1,,MIN('1. General Inputs'!$J$29,COLUMNS('7. Consumption'!AG$9:$AQ$9)-1))),0)+MAX(0,$AQ47*('1. General Inputs'!$J$29-COLUMNS('7. Consumption'!AG$9:$AQ$9)+1))</f>
        <v>0</v>
      </c>
      <c r="BZ47" s="335">
        <f ca="1">IFERROR(SUM(OFFSET('7. Consumption'!AH47,0,1,,MIN('1. General Inputs'!$J$29,COLUMNS('7. Consumption'!AH$9:$AQ$9)-1))),0)+MAX(0,$AQ47*('1. General Inputs'!$J$29-COLUMNS('7. Consumption'!AH$9:$AQ$9)+1))</f>
        <v>0</v>
      </c>
      <c r="CA47" s="335">
        <f ca="1">IFERROR(SUM(OFFSET('7. Consumption'!AI47,0,1,,MIN('1. General Inputs'!$J$29,COLUMNS('7. Consumption'!AI$9:$AQ$9)-1))),0)+MAX(0,$AQ47*('1. General Inputs'!$J$29-COLUMNS('7. Consumption'!AI$9:$AQ$9)+1))</f>
        <v>0</v>
      </c>
      <c r="CB47" s="335">
        <f ca="1">IFERROR(SUM(OFFSET('7. Consumption'!AJ47,0,1,,MIN('1. General Inputs'!$J$29,COLUMNS('7. Consumption'!AJ$9:$AQ$9)-1))),0)+MAX(0,$AQ47*('1. General Inputs'!$J$29-COLUMNS('7. Consumption'!AJ$9:$AQ$9)+1))</f>
        <v>0</v>
      </c>
      <c r="CC47" s="335">
        <f ca="1">IFERROR(SUM(OFFSET('7. Consumption'!AK47,0,1,,MIN('1. General Inputs'!$J$29,COLUMNS('7. Consumption'!AK$9:$AQ$9)-1))),0)+MAX(0,$AQ47*('1. General Inputs'!$J$29-COLUMNS('7. Consumption'!AK$9:$AQ$9)+1))</f>
        <v>0</v>
      </c>
      <c r="CD47" s="335">
        <f ca="1">IFERROR(SUM(OFFSET('7. Consumption'!AL47,0,1,,MIN('1. General Inputs'!$J$29,COLUMNS('7. Consumption'!AL$9:$AQ$9)-1))),0)+MAX(0,$AQ47*('1. General Inputs'!$J$29-COLUMNS('7. Consumption'!AL$9:$AQ$9)+1))</f>
        <v>0</v>
      </c>
      <c r="CE47" s="335">
        <f ca="1">IFERROR(SUM(OFFSET('7. Consumption'!AM47,0,1,,MIN('1. General Inputs'!$J$29,COLUMNS('7. Consumption'!AM$9:$AQ$9)-1))),0)+MAX(0,$AQ47*('1. General Inputs'!$J$29-COLUMNS('7. Consumption'!AM$9:$AQ$9)+1))</f>
        <v>0</v>
      </c>
      <c r="CF47" s="335">
        <f ca="1">IFERROR(SUM(OFFSET('7. Consumption'!AN47,0,1,,MIN('1. General Inputs'!$J$29,COLUMNS('7. Consumption'!AN$9:$AQ$9)-1))),0)+MAX(0,$AQ47*('1. General Inputs'!$J$29-COLUMNS('7. Consumption'!AN$9:$AQ$9)+1))</f>
        <v>0</v>
      </c>
      <c r="CG47" s="335">
        <f ca="1">IFERROR(SUM(OFFSET('7. Consumption'!AO47,0,1,,MIN('1. General Inputs'!$J$29,COLUMNS('7. Consumption'!AO$9:$AQ$9)-1))),0)+MAX(0,$AQ47*('1. General Inputs'!$J$29-COLUMNS('7. Consumption'!AO$9:$AQ$9)+1))</f>
        <v>0</v>
      </c>
      <c r="CH47" s="335">
        <f ca="1">IFERROR(SUM(OFFSET('7. Consumption'!AP47,0,1,,MIN('1. General Inputs'!$J$29,COLUMNS('7. Consumption'!AP$9:$AQ$9)-1))),0)+MAX(0,$AQ47*('1. General Inputs'!$J$29-COLUMNS('7. Consumption'!AP$9:$AQ$9)+1))</f>
        <v>0</v>
      </c>
      <c r="CI47" s="335">
        <f ca="1">IFERROR(SUM(OFFSET('7. Consumption'!AQ47,0,1,,MIN('1. General Inputs'!$J$29,COLUMNS('7. Consumption'!AQ$9:$AQ$9)-1))),0)+MAX(0,$AQ47*('1. General Inputs'!$J$29-COLUMNS('7. Consumption'!AQ$9:$AQ$9)+1))</f>
        <v>0</v>
      </c>
    </row>
    <row r="48" spans="2:87" x14ac:dyDescent="0.3">
      <c r="B48" s="772"/>
      <c r="C48" s="772" t="str">
        <f>IFERROR(VLOOKUP(ROWS($C$9:$C48),'5. Form Breakdown'!$AI$11:$AJ$138,COLUMNS('5. Form Breakdown'!$AI$11:$AJ$11),0),"")</f>
        <v>LPV/r 200/50 - tab</v>
      </c>
      <c r="D48" s="772" t="str">
        <f>IFERROR(VLOOKUP($C48,'5a. Dosing'!$E$11:$F$138,2,0),"")</f>
        <v>LPV/r</v>
      </c>
      <c r="E48" s="773" t="str">
        <f>IFERROR(INDEX('5. Form Breakdown'!$AL$11:$BL$138,MATCH('7. Consumption'!$C48,'5. Form Breakdown'!$AK$11:$AK$138,0),MATCH('5. Form Breakdown'!$AX$10,'5. Form Breakdown'!$AL$10:$BL$10,0)),"")</f>
        <v/>
      </c>
      <c r="F48" s="774">
        <f>IFERROR(INDEX('5. Form Breakdown'!$AL$11:$BL$138,MATCH('7. Consumption'!$C48,'5. Form Breakdown'!$AK$11:$AK$138,0),MATCH('5. Form Breakdown'!$BL$10,'5. Form Breakdown'!$AL$10:$BL$10,0)),"")</f>
        <v>0</v>
      </c>
      <c r="H48" s="775">
        <f ca="1">ROUNDDOWN(IFERROR($F48*$E48*CHOOSE(H$7,
IFERROR(SUMPRODUCT('6. Patients'!CA$10:CA$107,OFFSET('6. Patients'!$DN$9,1,MATCH($D48,'6. Patients'!$DO$9:$FL$9,0),ROWS('6. Patients'!DN$10:DN$107))),0)+
IFERROR(SUMPRODUCT('6. Patients'!CA$10:CA$107,OFFSET('6. Patients'!$FM$9,1,MATCH($D48,'6. Patients'!$FN$9:$GG$9,0),ROWS('6. Patients'!DN$10:DN$107))),0)+
IFERROR(SUMPRODUCT('6. Patients'!CA$10:CA$107,OFFSET('6. Patients'!$GH$9,1,MATCH($D48,'6. Patients'!$GI$9:$IF$9,0),ROWS('6. Patients'!DN$10:DN$107))),0)+
IFERROR(SUMPRODUCT('6. Patients'!CA$10:CA$107,OFFSET('6. Patients'!$IG$9,1,MATCH($D48,'6. Patients'!$IH$9:$JA$9,0),ROWS('6. Patients'!DN$10:DN$107))),0),
IFERROR(SUMPRODUCT('6. Patients'!CA$10:CA$107,OFFSET('6. Patients'!$JB$9,1,MATCH($D48,'6. Patients'!$JC$9:$KZ$9,0),ROWS('6. Patients'!DN$10:DN$107))),0)+
IFERROR(SUMPRODUCT('6. Patients'!CA$10:CA$107,OFFSET('6. Patients'!$LA$9,1,MATCH($D48,'6. Patients'!$LB$9:$LU$9,0),ROWS('6. Patients'!DN$10:DN$107))),0)+
IFERROR(SUMPRODUCT('6. Patients'!CA$10:CA$107,OFFSET('6. Patients'!$LV$9,1,MATCH($D48,'6. Patients'!$LW$9:$NT$9,0),ROWS('6. Patients'!DN$10:DN$107))),0)+
IFERROR(SUMPRODUCT('6. Patients'!CA$10:CA$107,OFFSET('6. Patients'!$NU$9,1,MATCH($D48,'6. Patients'!$NV$9:$OO$9,0),ROWS('6. Patients'!DN$10:DN$107))),0),
IFERROR(SUMPRODUCT('6. Patients'!CA$10:CA$107,OFFSET('6. Patients'!$OP$9,1,MATCH($D48,'6. Patients'!$OQ$9:$QN$9,0),ROWS('6. Patients'!DN$10:DN$107))),0)+
IFERROR(SUMPRODUCT('6. Patients'!CA$10:CA$107,OFFSET('6. Patients'!$QO$9,1,MATCH($D48,'6. Patients'!$QP$9:$RI$9,0),ROWS('6. Patients'!DN$10:DN$107))),0)+
IFERROR(SUMPRODUCT('6. Patients'!CA$10:CA$107,OFFSET('6. Patients'!$RJ$9,1,MATCH($D48,'6. Patients'!$RK$9:$TH$9,0),ROWS('6. Patients'!DN$10:DN$107))),0)+
IFERROR(SUMPRODUCT('6. Patients'!CA$10:CA$107,OFFSET('6. Patients'!$TI$9,1,MATCH($D48,'6. Patients'!$TJ$9:$UC$9,0),ROWS('6. Patients'!DN$10:DN$107))),0))+
IFERROR(VLOOKUP($D48,$H$116:$L$146,COLUMNS($H$115:$J$115)-1+H$7,0)*$E48*$F48*'1. General Inputs'!$J$25,0),0),0)</f>
        <v>0</v>
      </c>
      <c r="I48" s="775">
        <f ca="1">ROUNDDOWN(IFERROR($F48*$E48*CHOOSE(I$7,
IFERROR(SUMPRODUCT('6. Patients'!CB$10:CB$107,OFFSET('6. Patients'!$DN$9,1,MATCH($D48,'6. Patients'!$DO$9:$FL$9,0),ROWS('6. Patients'!DO$10:DO$107))),0)+
IFERROR(SUMPRODUCT('6. Patients'!CB$10:CB$107,OFFSET('6. Patients'!$FM$9,1,MATCH($D48,'6. Patients'!$FN$9:$GG$9,0),ROWS('6. Patients'!DO$10:DO$107))),0)+
IFERROR(SUMPRODUCT('6. Patients'!CB$10:CB$107,OFFSET('6. Patients'!$GH$9,1,MATCH($D48,'6. Patients'!$GI$9:$IF$9,0),ROWS('6. Patients'!DO$10:DO$107))),0)+
IFERROR(SUMPRODUCT('6. Patients'!CB$10:CB$107,OFFSET('6. Patients'!$IG$9,1,MATCH($D48,'6. Patients'!$IH$9:$JA$9,0),ROWS('6. Patients'!DO$10:DO$107))),0),
IFERROR(SUMPRODUCT('6. Patients'!CB$10:CB$107,OFFSET('6. Patients'!$JB$9,1,MATCH($D48,'6. Patients'!$JC$9:$KZ$9,0),ROWS('6. Patients'!DO$10:DO$107))),0)+
IFERROR(SUMPRODUCT('6. Patients'!CB$10:CB$107,OFFSET('6. Patients'!$LA$9,1,MATCH($D48,'6. Patients'!$LB$9:$LU$9,0),ROWS('6. Patients'!DO$10:DO$107))),0)+
IFERROR(SUMPRODUCT('6. Patients'!CB$10:CB$107,OFFSET('6. Patients'!$LV$9,1,MATCH($D48,'6. Patients'!$LW$9:$NT$9,0),ROWS('6. Patients'!DO$10:DO$107))),0)+
IFERROR(SUMPRODUCT('6. Patients'!CB$10:CB$107,OFFSET('6. Patients'!$NU$9,1,MATCH($D48,'6. Patients'!$NV$9:$OO$9,0),ROWS('6. Patients'!DO$10:DO$107))),0),
IFERROR(SUMPRODUCT('6. Patients'!CB$10:CB$107,OFFSET('6. Patients'!$OP$9,1,MATCH($D48,'6. Patients'!$OQ$9:$QN$9,0),ROWS('6. Patients'!DO$10:DO$107))),0)+
IFERROR(SUMPRODUCT('6. Patients'!CB$10:CB$107,OFFSET('6. Patients'!$QO$9,1,MATCH($D48,'6. Patients'!$QP$9:$RI$9,0),ROWS('6. Patients'!DO$10:DO$107))),0)+
IFERROR(SUMPRODUCT('6. Patients'!CB$10:CB$107,OFFSET('6. Patients'!$RJ$9,1,MATCH($D48,'6. Patients'!$RK$9:$TH$9,0),ROWS('6. Patients'!DO$10:DO$107))),0)+
IFERROR(SUMPRODUCT('6. Patients'!CB$10:CB$107,OFFSET('6. Patients'!$TI$9,1,MATCH($D48,'6. Patients'!$TJ$9:$UC$9,0),ROWS('6. Patients'!DO$10:DO$107))),0))+
IFERROR(VLOOKUP($D48,$H$116:$L$146,COLUMNS($H$115:$J$115)-1+I$7,0)*$E48*$F48*'1. General Inputs'!$J$25,0),0),0)</f>
        <v>0</v>
      </c>
      <c r="J48" s="775">
        <f ca="1">ROUNDDOWN(IFERROR($F48*$E48*CHOOSE(J$7,
IFERROR(SUMPRODUCT('6. Patients'!CC$10:CC$107,OFFSET('6. Patients'!$DN$9,1,MATCH($D48,'6. Patients'!$DO$9:$FL$9,0),ROWS('6. Patients'!DP$10:DP$107))),0)+
IFERROR(SUMPRODUCT('6. Patients'!CC$10:CC$107,OFFSET('6. Patients'!$FM$9,1,MATCH($D48,'6. Patients'!$FN$9:$GG$9,0),ROWS('6. Patients'!DP$10:DP$107))),0)+
IFERROR(SUMPRODUCT('6. Patients'!CC$10:CC$107,OFFSET('6. Patients'!$GH$9,1,MATCH($D48,'6. Patients'!$GI$9:$IF$9,0),ROWS('6. Patients'!DP$10:DP$107))),0)+
IFERROR(SUMPRODUCT('6. Patients'!CC$10:CC$107,OFFSET('6. Patients'!$IG$9,1,MATCH($D48,'6. Patients'!$IH$9:$JA$9,0),ROWS('6. Patients'!DP$10:DP$107))),0),
IFERROR(SUMPRODUCT('6. Patients'!CC$10:CC$107,OFFSET('6. Patients'!$JB$9,1,MATCH($D48,'6. Patients'!$JC$9:$KZ$9,0),ROWS('6. Patients'!DP$10:DP$107))),0)+
IFERROR(SUMPRODUCT('6. Patients'!CC$10:CC$107,OFFSET('6. Patients'!$LA$9,1,MATCH($D48,'6. Patients'!$LB$9:$LU$9,0),ROWS('6. Patients'!DP$10:DP$107))),0)+
IFERROR(SUMPRODUCT('6. Patients'!CC$10:CC$107,OFFSET('6. Patients'!$LV$9,1,MATCH($D48,'6. Patients'!$LW$9:$NT$9,0),ROWS('6. Patients'!DP$10:DP$107))),0)+
IFERROR(SUMPRODUCT('6. Patients'!CC$10:CC$107,OFFSET('6. Patients'!$NU$9,1,MATCH($D48,'6. Patients'!$NV$9:$OO$9,0),ROWS('6. Patients'!DP$10:DP$107))),0),
IFERROR(SUMPRODUCT('6. Patients'!CC$10:CC$107,OFFSET('6. Patients'!$OP$9,1,MATCH($D48,'6. Patients'!$OQ$9:$QN$9,0),ROWS('6. Patients'!DP$10:DP$107))),0)+
IFERROR(SUMPRODUCT('6. Patients'!CC$10:CC$107,OFFSET('6. Patients'!$QO$9,1,MATCH($D48,'6. Patients'!$QP$9:$RI$9,0),ROWS('6. Patients'!DP$10:DP$107))),0)+
IFERROR(SUMPRODUCT('6. Patients'!CC$10:CC$107,OFFSET('6. Patients'!$RJ$9,1,MATCH($D48,'6. Patients'!$RK$9:$TH$9,0),ROWS('6. Patients'!DP$10:DP$107))),0)+
IFERROR(SUMPRODUCT('6. Patients'!CC$10:CC$107,OFFSET('6. Patients'!$TI$9,1,MATCH($D48,'6. Patients'!$TJ$9:$UC$9,0),ROWS('6. Patients'!DP$10:DP$107))),0))+
IFERROR(VLOOKUP($D48,$H$116:$L$146,COLUMNS($H$115:$J$115)-1+J$7,0)*$E48*$F48*'1. General Inputs'!$J$25,0),0),0)</f>
        <v>0</v>
      </c>
      <c r="K48" s="775">
        <f ca="1">ROUNDDOWN(IFERROR($F48*$E48*CHOOSE(K$7,
IFERROR(SUMPRODUCT('6. Patients'!CD$10:CD$107,OFFSET('6. Patients'!$DN$9,1,MATCH($D48,'6. Patients'!$DO$9:$FL$9,0),ROWS('6. Patients'!DQ$10:DQ$107))),0)+
IFERROR(SUMPRODUCT('6. Patients'!CD$10:CD$107,OFFSET('6. Patients'!$FM$9,1,MATCH($D48,'6. Patients'!$FN$9:$GG$9,0),ROWS('6. Patients'!DQ$10:DQ$107))),0)+
IFERROR(SUMPRODUCT('6. Patients'!CD$10:CD$107,OFFSET('6. Patients'!$GH$9,1,MATCH($D48,'6. Patients'!$GI$9:$IF$9,0),ROWS('6. Patients'!DQ$10:DQ$107))),0)+
IFERROR(SUMPRODUCT('6. Patients'!CD$10:CD$107,OFFSET('6. Patients'!$IG$9,1,MATCH($D48,'6. Patients'!$IH$9:$JA$9,0),ROWS('6. Patients'!DQ$10:DQ$107))),0),
IFERROR(SUMPRODUCT('6. Patients'!CD$10:CD$107,OFFSET('6. Patients'!$JB$9,1,MATCH($D48,'6. Patients'!$JC$9:$KZ$9,0),ROWS('6. Patients'!DQ$10:DQ$107))),0)+
IFERROR(SUMPRODUCT('6. Patients'!CD$10:CD$107,OFFSET('6. Patients'!$LA$9,1,MATCH($D48,'6. Patients'!$LB$9:$LU$9,0),ROWS('6. Patients'!DQ$10:DQ$107))),0)+
IFERROR(SUMPRODUCT('6. Patients'!CD$10:CD$107,OFFSET('6. Patients'!$LV$9,1,MATCH($D48,'6. Patients'!$LW$9:$NT$9,0),ROWS('6. Patients'!DQ$10:DQ$107))),0)+
IFERROR(SUMPRODUCT('6. Patients'!CD$10:CD$107,OFFSET('6. Patients'!$NU$9,1,MATCH($D48,'6. Patients'!$NV$9:$OO$9,0),ROWS('6. Patients'!DQ$10:DQ$107))),0),
IFERROR(SUMPRODUCT('6. Patients'!CD$10:CD$107,OFFSET('6. Patients'!$OP$9,1,MATCH($D48,'6. Patients'!$OQ$9:$QN$9,0),ROWS('6. Patients'!DQ$10:DQ$107))),0)+
IFERROR(SUMPRODUCT('6. Patients'!CD$10:CD$107,OFFSET('6. Patients'!$QO$9,1,MATCH($D48,'6. Patients'!$QP$9:$RI$9,0),ROWS('6. Patients'!DQ$10:DQ$107))),0)+
IFERROR(SUMPRODUCT('6. Patients'!CD$10:CD$107,OFFSET('6. Patients'!$RJ$9,1,MATCH($D48,'6. Patients'!$RK$9:$TH$9,0),ROWS('6. Patients'!DQ$10:DQ$107))),0)+
IFERROR(SUMPRODUCT('6. Patients'!CD$10:CD$107,OFFSET('6. Patients'!$TI$9,1,MATCH($D48,'6. Patients'!$TJ$9:$UC$9,0),ROWS('6. Patients'!DQ$10:DQ$107))),0))+
IFERROR(VLOOKUP($D48,$H$116:$L$146,COLUMNS($H$115:$J$115)-1+K$7,0)*$E48*$F48*'1. General Inputs'!$J$25,0),0),0)</f>
        <v>0</v>
      </c>
      <c r="L48" s="775">
        <f ca="1">ROUNDDOWN(IFERROR($F48*$E48*CHOOSE(L$7,
IFERROR(SUMPRODUCT('6. Patients'!CE$10:CE$107,OFFSET('6. Patients'!$DN$9,1,MATCH($D48,'6. Patients'!$DO$9:$FL$9,0),ROWS('6. Patients'!DR$10:DR$107))),0)+
IFERROR(SUMPRODUCT('6. Patients'!CE$10:CE$107,OFFSET('6. Patients'!$FM$9,1,MATCH($D48,'6. Patients'!$FN$9:$GG$9,0),ROWS('6. Patients'!DR$10:DR$107))),0)+
IFERROR(SUMPRODUCT('6. Patients'!CE$10:CE$107,OFFSET('6. Patients'!$GH$9,1,MATCH($D48,'6. Patients'!$GI$9:$IF$9,0),ROWS('6. Patients'!DR$10:DR$107))),0)+
IFERROR(SUMPRODUCT('6. Patients'!CE$10:CE$107,OFFSET('6. Patients'!$IG$9,1,MATCH($D48,'6. Patients'!$IH$9:$JA$9,0),ROWS('6. Patients'!DR$10:DR$107))),0),
IFERROR(SUMPRODUCT('6. Patients'!CE$10:CE$107,OFFSET('6. Patients'!$JB$9,1,MATCH($D48,'6. Patients'!$JC$9:$KZ$9,0),ROWS('6. Patients'!DR$10:DR$107))),0)+
IFERROR(SUMPRODUCT('6. Patients'!CE$10:CE$107,OFFSET('6. Patients'!$LA$9,1,MATCH($D48,'6. Patients'!$LB$9:$LU$9,0),ROWS('6. Patients'!DR$10:DR$107))),0)+
IFERROR(SUMPRODUCT('6. Patients'!CE$10:CE$107,OFFSET('6. Patients'!$LV$9,1,MATCH($D48,'6. Patients'!$LW$9:$NT$9,0),ROWS('6. Patients'!DR$10:DR$107))),0)+
IFERROR(SUMPRODUCT('6. Patients'!CE$10:CE$107,OFFSET('6. Patients'!$NU$9,1,MATCH($D48,'6. Patients'!$NV$9:$OO$9,0),ROWS('6. Patients'!DR$10:DR$107))),0),
IFERROR(SUMPRODUCT('6. Patients'!CE$10:CE$107,OFFSET('6. Patients'!$OP$9,1,MATCH($D48,'6. Patients'!$OQ$9:$QN$9,0),ROWS('6. Patients'!DR$10:DR$107))),0)+
IFERROR(SUMPRODUCT('6. Patients'!CE$10:CE$107,OFFSET('6. Patients'!$QO$9,1,MATCH($D48,'6. Patients'!$QP$9:$RI$9,0),ROWS('6. Patients'!DR$10:DR$107))),0)+
IFERROR(SUMPRODUCT('6. Patients'!CE$10:CE$107,OFFSET('6. Patients'!$RJ$9,1,MATCH($D48,'6. Patients'!$RK$9:$TH$9,0),ROWS('6. Patients'!DR$10:DR$107))),0)+
IFERROR(SUMPRODUCT('6. Patients'!CE$10:CE$107,OFFSET('6. Patients'!$TI$9,1,MATCH($D48,'6. Patients'!$TJ$9:$UC$9,0),ROWS('6. Patients'!DR$10:DR$107))),0))+
IFERROR(VLOOKUP($D48,$H$116:$L$146,COLUMNS($H$115:$J$115)-1+L$7,0)*$E48*$F48*'1. General Inputs'!$J$25,0),0),0)</f>
        <v>0</v>
      </c>
      <c r="M48" s="775">
        <f ca="1">ROUNDDOWN(IFERROR($F48*$E48*CHOOSE(M$7,
IFERROR(SUMPRODUCT('6. Patients'!CF$10:CF$107,OFFSET('6. Patients'!$DN$9,1,MATCH($D48,'6. Patients'!$DO$9:$FL$9,0),ROWS('6. Patients'!DS$10:DS$107))),0)+
IFERROR(SUMPRODUCT('6. Patients'!CF$10:CF$107,OFFSET('6. Patients'!$FM$9,1,MATCH($D48,'6. Patients'!$FN$9:$GG$9,0),ROWS('6. Patients'!DS$10:DS$107))),0)+
IFERROR(SUMPRODUCT('6. Patients'!CF$10:CF$107,OFFSET('6. Patients'!$GH$9,1,MATCH($D48,'6. Patients'!$GI$9:$IF$9,0),ROWS('6. Patients'!DS$10:DS$107))),0)+
IFERROR(SUMPRODUCT('6. Patients'!CF$10:CF$107,OFFSET('6. Patients'!$IG$9,1,MATCH($D48,'6. Patients'!$IH$9:$JA$9,0),ROWS('6. Patients'!DS$10:DS$107))),0),
IFERROR(SUMPRODUCT('6. Patients'!CF$10:CF$107,OFFSET('6. Patients'!$JB$9,1,MATCH($D48,'6. Patients'!$JC$9:$KZ$9,0),ROWS('6. Patients'!DS$10:DS$107))),0)+
IFERROR(SUMPRODUCT('6. Patients'!CF$10:CF$107,OFFSET('6. Patients'!$LA$9,1,MATCH($D48,'6. Patients'!$LB$9:$LU$9,0),ROWS('6. Patients'!DS$10:DS$107))),0)+
IFERROR(SUMPRODUCT('6. Patients'!CF$10:CF$107,OFFSET('6. Patients'!$LV$9,1,MATCH($D48,'6. Patients'!$LW$9:$NT$9,0),ROWS('6. Patients'!DS$10:DS$107))),0)+
IFERROR(SUMPRODUCT('6. Patients'!CF$10:CF$107,OFFSET('6. Patients'!$NU$9,1,MATCH($D48,'6. Patients'!$NV$9:$OO$9,0),ROWS('6. Patients'!DS$10:DS$107))),0),
IFERROR(SUMPRODUCT('6. Patients'!CF$10:CF$107,OFFSET('6. Patients'!$OP$9,1,MATCH($D48,'6. Patients'!$OQ$9:$QN$9,0),ROWS('6. Patients'!DS$10:DS$107))),0)+
IFERROR(SUMPRODUCT('6. Patients'!CF$10:CF$107,OFFSET('6. Patients'!$QO$9,1,MATCH($D48,'6. Patients'!$QP$9:$RI$9,0),ROWS('6. Patients'!DS$10:DS$107))),0)+
IFERROR(SUMPRODUCT('6. Patients'!CF$10:CF$107,OFFSET('6. Patients'!$RJ$9,1,MATCH($D48,'6. Patients'!$RK$9:$TH$9,0),ROWS('6. Patients'!DS$10:DS$107))),0)+
IFERROR(SUMPRODUCT('6. Patients'!CF$10:CF$107,OFFSET('6. Patients'!$TI$9,1,MATCH($D48,'6. Patients'!$TJ$9:$UC$9,0),ROWS('6. Patients'!DS$10:DS$107))),0))+
IFERROR(VLOOKUP($D48,$H$116:$L$146,COLUMNS($H$115:$J$115)-1+M$7,0)*$E48*$F48*'1. General Inputs'!$J$25,0),0),0)</f>
        <v>0</v>
      </c>
      <c r="N48" s="775">
        <f ca="1">ROUNDDOWN(IFERROR($F48*$E48*CHOOSE(N$7,
IFERROR(SUMPRODUCT('6. Patients'!CG$10:CG$107,OFFSET('6. Patients'!$DN$9,1,MATCH($D48,'6. Patients'!$DO$9:$FL$9,0),ROWS('6. Patients'!DT$10:DT$107))),0)+
IFERROR(SUMPRODUCT('6. Patients'!CG$10:CG$107,OFFSET('6. Patients'!$FM$9,1,MATCH($D48,'6. Patients'!$FN$9:$GG$9,0),ROWS('6. Patients'!DT$10:DT$107))),0)+
IFERROR(SUMPRODUCT('6. Patients'!CG$10:CG$107,OFFSET('6. Patients'!$GH$9,1,MATCH($D48,'6. Patients'!$GI$9:$IF$9,0),ROWS('6. Patients'!DT$10:DT$107))),0)+
IFERROR(SUMPRODUCT('6. Patients'!CG$10:CG$107,OFFSET('6. Patients'!$IG$9,1,MATCH($D48,'6. Patients'!$IH$9:$JA$9,0),ROWS('6. Patients'!DT$10:DT$107))),0),
IFERROR(SUMPRODUCT('6. Patients'!CG$10:CG$107,OFFSET('6. Patients'!$JB$9,1,MATCH($D48,'6. Patients'!$JC$9:$KZ$9,0),ROWS('6. Patients'!DT$10:DT$107))),0)+
IFERROR(SUMPRODUCT('6. Patients'!CG$10:CG$107,OFFSET('6. Patients'!$LA$9,1,MATCH($D48,'6. Patients'!$LB$9:$LU$9,0),ROWS('6. Patients'!DT$10:DT$107))),0)+
IFERROR(SUMPRODUCT('6. Patients'!CG$10:CG$107,OFFSET('6. Patients'!$LV$9,1,MATCH($D48,'6. Patients'!$LW$9:$NT$9,0),ROWS('6. Patients'!DT$10:DT$107))),0)+
IFERROR(SUMPRODUCT('6. Patients'!CG$10:CG$107,OFFSET('6. Patients'!$NU$9,1,MATCH($D48,'6. Patients'!$NV$9:$OO$9,0),ROWS('6. Patients'!DT$10:DT$107))),0),
IFERROR(SUMPRODUCT('6. Patients'!CG$10:CG$107,OFFSET('6. Patients'!$OP$9,1,MATCH($D48,'6. Patients'!$OQ$9:$QN$9,0),ROWS('6. Patients'!DT$10:DT$107))),0)+
IFERROR(SUMPRODUCT('6. Patients'!CG$10:CG$107,OFFSET('6. Patients'!$QO$9,1,MATCH($D48,'6. Patients'!$QP$9:$RI$9,0),ROWS('6. Patients'!DT$10:DT$107))),0)+
IFERROR(SUMPRODUCT('6. Patients'!CG$10:CG$107,OFFSET('6. Patients'!$RJ$9,1,MATCH($D48,'6. Patients'!$RK$9:$TH$9,0),ROWS('6. Patients'!DT$10:DT$107))),0)+
IFERROR(SUMPRODUCT('6. Patients'!CG$10:CG$107,OFFSET('6. Patients'!$TI$9,1,MATCH($D48,'6. Patients'!$TJ$9:$UC$9,0),ROWS('6. Patients'!DT$10:DT$107))),0))+
IFERROR(VLOOKUP($D48,$H$116:$L$146,COLUMNS($H$115:$J$115)-1+N$7,0)*$E48*$F48*'1. General Inputs'!$J$25,0),0),0)</f>
        <v>0</v>
      </c>
      <c r="O48" s="775">
        <f ca="1">ROUNDDOWN(IFERROR($F48*$E48*CHOOSE(O$7,
IFERROR(SUMPRODUCT('6. Patients'!CH$10:CH$107,OFFSET('6. Patients'!$DN$9,1,MATCH($D48,'6. Patients'!$DO$9:$FL$9,0),ROWS('6. Patients'!DU$10:DU$107))),0)+
IFERROR(SUMPRODUCT('6. Patients'!CH$10:CH$107,OFFSET('6. Patients'!$FM$9,1,MATCH($D48,'6. Patients'!$FN$9:$GG$9,0),ROWS('6. Patients'!DU$10:DU$107))),0)+
IFERROR(SUMPRODUCT('6. Patients'!CH$10:CH$107,OFFSET('6. Patients'!$GH$9,1,MATCH($D48,'6. Patients'!$GI$9:$IF$9,0),ROWS('6. Patients'!DU$10:DU$107))),0)+
IFERROR(SUMPRODUCT('6. Patients'!CH$10:CH$107,OFFSET('6. Patients'!$IG$9,1,MATCH($D48,'6. Patients'!$IH$9:$JA$9,0),ROWS('6. Patients'!DU$10:DU$107))),0),
IFERROR(SUMPRODUCT('6. Patients'!CH$10:CH$107,OFFSET('6. Patients'!$JB$9,1,MATCH($D48,'6. Patients'!$JC$9:$KZ$9,0),ROWS('6. Patients'!DU$10:DU$107))),0)+
IFERROR(SUMPRODUCT('6. Patients'!CH$10:CH$107,OFFSET('6. Patients'!$LA$9,1,MATCH($D48,'6. Patients'!$LB$9:$LU$9,0),ROWS('6. Patients'!DU$10:DU$107))),0)+
IFERROR(SUMPRODUCT('6. Patients'!CH$10:CH$107,OFFSET('6. Patients'!$LV$9,1,MATCH($D48,'6. Patients'!$LW$9:$NT$9,0),ROWS('6. Patients'!DU$10:DU$107))),0)+
IFERROR(SUMPRODUCT('6. Patients'!CH$10:CH$107,OFFSET('6. Patients'!$NU$9,1,MATCH($D48,'6. Patients'!$NV$9:$OO$9,0),ROWS('6. Patients'!DU$10:DU$107))),0),
IFERROR(SUMPRODUCT('6. Patients'!CH$10:CH$107,OFFSET('6. Patients'!$OP$9,1,MATCH($D48,'6. Patients'!$OQ$9:$QN$9,0),ROWS('6. Patients'!DU$10:DU$107))),0)+
IFERROR(SUMPRODUCT('6. Patients'!CH$10:CH$107,OFFSET('6. Patients'!$QO$9,1,MATCH($D48,'6. Patients'!$QP$9:$RI$9,0),ROWS('6. Patients'!DU$10:DU$107))),0)+
IFERROR(SUMPRODUCT('6. Patients'!CH$10:CH$107,OFFSET('6. Patients'!$RJ$9,1,MATCH($D48,'6. Patients'!$RK$9:$TH$9,0),ROWS('6. Patients'!DU$10:DU$107))),0)+
IFERROR(SUMPRODUCT('6. Patients'!CH$10:CH$107,OFFSET('6. Patients'!$TI$9,1,MATCH($D48,'6. Patients'!$TJ$9:$UC$9,0),ROWS('6. Patients'!DU$10:DU$107))),0))+
IFERROR(VLOOKUP($D48,$H$116:$L$146,COLUMNS($H$115:$J$115)-1+O$7,0)*$E48*$F48*'1. General Inputs'!$J$25,0),0),0)</f>
        <v>0</v>
      </c>
      <c r="P48" s="775">
        <f ca="1">ROUNDDOWN(IFERROR($F48*$E48*CHOOSE(P$7,
IFERROR(SUMPRODUCT('6. Patients'!CI$10:CI$107,OFFSET('6. Patients'!$DN$9,1,MATCH($D48,'6. Patients'!$DO$9:$FL$9,0),ROWS('6. Patients'!DV$10:DV$107))),0)+
IFERROR(SUMPRODUCT('6. Patients'!CI$10:CI$107,OFFSET('6. Patients'!$FM$9,1,MATCH($D48,'6. Patients'!$FN$9:$GG$9,0),ROWS('6. Patients'!DV$10:DV$107))),0)+
IFERROR(SUMPRODUCT('6. Patients'!CI$10:CI$107,OFFSET('6. Patients'!$GH$9,1,MATCH($D48,'6. Patients'!$GI$9:$IF$9,0),ROWS('6. Patients'!DV$10:DV$107))),0)+
IFERROR(SUMPRODUCT('6. Patients'!CI$10:CI$107,OFFSET('6. Patients'!$IG$9,1,MATCH($D48,'6. Patients'!$IH$9:$JA$9,0),ROWS('6. Patients'!DV$10:DV$107))),0),
IFERROR(SUMPRODUCT('6. Patients'!CI$10:CI$107,OFFSET('6. Patients'!$JB$9,1,MATCH($D48,'6. Patients'!$JC$9:$KZ$9,0),ROWS('6. Patients'!DV$10:DV$107))),0)+
IFERROR(SUMPRODUCT('6. Patients'!CI$10:CI$107,OFFSET('6. Patients'!$LA$9,1,MATCH($D48,'6. Patients'!$LB$9:$LU$9,0),ROWS('6. Patients'!DV$10:DV$107))),0)+
IFERROR(SUMPRODUCT('6. Patients'!CI$10:CI$107,OFFSET('6. Patients'!$LV$9,1,MATCH($D48,'6. Patients'!$LW$9:$NT$9,0),ROWS('6. Patients'!DV$10:DV$107))),0)+
IFERROR(SUMPRODUCT('6. Patients'!CI$10:CI$107,OFFSET('6. Patients'!$NU$9,1,MATCH($D48,'6. Patients'!$NV$9:$OO$9,0),ROWS('6. Patients'!DV$10:DV$107))),0),
IFERROR(SUMPRODUCT('6. Patients'!CI$10:CI$107,OFFSET('6. Patients'!$OP$9,1,MATCH($D48,'6. Patients'!$OQ$9:$QN$9,0),ROWS('6. Patients'!DV$10:DV$107))),0)+
IFERROR(SUMPRODUCT('6. Patients'!CI$10:CI$107,OFFSET('6. Patients'!$QO$9,1,MATCH($D48,'6. Patients'!$QP$9:$RI$9,0),ROWS('6. Patients'!DV$10:DV$107))),0)+
IFERROR(SUMPRODUCT('6. Patients'!CI$10:CI$107,OFFSET('6. Patients'!$RJ$9,1,MATCH($D48,'6. Patients'!$RK$9:$TH$9,0),ROWS('6. Patients'!DV$10:DV$107))),0)+
IFERROR(SUMPRODUCT('6. Patients'!CI$10:CI$107,OFFSET('6. Patients'!$TI$9,1,MATCH($D48,'6. Patients'!$TJ$9:$UC$9,0),ROWS('6. Patients'!DV$10:DV$107))),0))+
IFERROR(VLOOKUP($D48,$H$116:$L$146,COLUMNS($H$115:$J$115)-1+P$7,0)*$E48*$F48*'1. General Inputs'!$J$25,0),0),0)</f>
        <v>0</v>
      </c>
      <c r="Q48" s="775">
        <f ca="1">ROUNDDOWN(IFERROR($F48*$E48*CHOOSE(Q$7,
IFERROR(SUMPRODUCT('6. Patients'!CJ$10:CJ$107,OFFSET('6. Patients'!$DN$9,1,MATCH($D48,'6. Patients'!$DO$9:$FL$9,0),ROWS('6. Patients'!DW$10:DW$107))),0)+
IFERROR(SUMPRODUCT('6. Patients'!CJ$10:CJ$107,OFFSET('6. Patients'!$FM$9,1,MATCH($D48,'6. Patients'!$FN$9:$GG$9,0),ROWS('6. Patients'!DW$10:DW$107))),0)+
IFERROR(SUMPRODUCT('6. Patients'!CJ$10:CJ$107,OFFSET('6. Patients'!$GH$9,1,MATCH($D48,'6. Patients'!$GI$9:$IF$9,0),ROWS('6. Patients'!DW$10:DW$107))),0)+
IFERROR(SUMPRODUCT('6. Patients'!CJ$10:CJ$107,OFFSET('6. Patients'!$IG$9,1,MATCH($D48,'6. Patients'!$IH$9:$JA$9,0),ROWS('6. Patients'!DW$10:DW$107))),0),
IFERROR(SUMPRODUCT('6. Patients'!CJ$10:CJ$107,OFFSET('6. Patients'!$JB$9,1,MATCH($D48,'6. Patients'!$JC$9:$KZ$9,0),ROWS('6. Patients'!DW$10:DW$107))),0)+
IFERROR(SUMPRODUCT('6. Patients'!CJ$10:CJ$107,OFFSET('6. Patients'!$LA$9,1,MATCH($D48,'6. Patients'!$LB$9:$LU$9,0),ROWS('6. Patients'!DW$10:DW$107))),0)+
IFERROR(SUMPRODUCT('6. Patients'!CJ$10:CJ$107,OFFSET('6. Patients'!$LV$9,1,MATCH($D48,'6. Patients'!$LW$9:$NT$9,0),ROWS('6. Patients'!DW$10:DW$107))),0)+
IFERROR(SUMPRODUCT('6. Patients'!CJ$10:CJ$107,OFFSET('6. Patients'!$NU$9,1,MATCH($D48,'6. Patients'!$NV$9:$OO$9,0),ROWS('6. Patients'!DW$10:DW$107))),0),
IFERROR(SUMPRODUCT('6. Patients'!CJ$10:CJ$107,OFFSET('6. Patients'!$OP$9,1,MATCH($D48,'6. Patients'!$OQ$9:$QN$9,0),ROWS('6. Patients'!DW$10:DW$107))),0)+
IFERROR(SUMPRODUCT('6. Patients'!CJ$10:CJ$107,OFFSET('6. Patients'!$QO$9,1,MATCH($D48,'6. Patients'!$QP$9:$RI$9,0),ROWS('6. Patients'!DW$10:DW$107))),0)+
IFERROR(SUMPRODUCT('6. Patients'!CJ$10:CJ$107,OFFSET('6. Patients'!$RJ$9,1,MATCH($D48,'6. Patients'!$RK$9:$TH$9,0),ROWS('6. Patients'!DW$10:DW$107))),0)+
IFERROR(SUMPRODUCT('6. Patients'!CJ$10:CJ$107,OFFSET('6. Patients'!$TI$9,1,MATCH($D48,'6. Patients'!$TJ$9:$UC$9,0),ROWS('6. Patients'!DW$10:DW$107))),0))+
IFERROR(VLOOKUP($D48,$H$116:$L$146,COLUMNS($H$115:$J$115)-1+Q$7,0)*$E48*$F48*'1. General Inputs'!$J$25,0),0),0)</f>
        <v>0</v>
      </c>
      <c r="R48" s="775">
        <f ca="1">ROUNDDOWN(IFERROR($F48*$E48*CHOOSE(R$7,
IFERROR(SUMPRODUCT('6. Patients'!CK$10:CK$107,OFFSET('6. Patients'!$DN$9,1,MATCH($D48,'6. Patients'!$DO$9:$FL$9,0),ROWS('6. Patients'!DX$10:DX$107))),0)+
IFERROR(SUMPRODUCT('6. Patients'!CK$10:CK$107,OFFSET('6. Patients'!$FM$9,1,MATCH($D48,'6. Patients'!$FN$9:$GG$9,0),ROWS('6. Patients'!DX$10:DX$107))),0)+
IFERROR(SUMPRODUCT('6. Patients'!CK$10:CK$107,OFFSET('6. Patients'!$GH$9,1,MATCH($D48,'6. Patients'!$GI$9:$IF$9,0),ROWS('6. Patients'!DX$10:DX$107))),0)+
IFERROR(SUMPRODUCT('6. Patients'!CK$10:CK$107,OFFSET('6. Patients'!$IG$9,1,MATCH($D48,'6. Patients'!$IH$9:$JA$9,0),ROWS('6. Patients'!DX$10:DX$107))),0),
IFERROR(SUMPRODUCT('6. Patients'!CK$10:CK$107,OFFSET('6. Patients'!$JB$9,1,MATCH($D48,'6. Patients'!$JC$9:$KZ$9,0),ROWS('6. Patients'!DX$10:DX$107))),0)+
IFERROR(SUMPRODUCT('6. Patients'!CK$10:CK$107,OFFSET('6. Patients'!$LA$9,1,MATCH($D48,'6. Patients'!$LB$9:$LU$9,0),ROWS('6. Patients'!DX$10:DX$107))),0)+
IFERROR(SUMPRODUCT('6. Patients'!CK$10:CK$107,OFFSET('6. Patients'!$LV$9,1,MATCH($D48,'6. Patients'!$LW$9:$NT$9,0),ROWS('6. Patients'!DX$10:DX$107))),0)+
IFERROR(SUMPRODUCT('6. Patients'!CK$10:CK$107,OFFSET('6. Patients'!$NU$9,1,MATCH($D48,'6. Patients'!$NV$9:$OO$9,0),ROWS('6. Patients'!DX$10:DX$107))),0),
IFERROR(SUMPRODUCT('6. Patients'!CK$10:CK$107,OFFSET('6. Patients'!$OP$9,1,MATCH($D48,'6. Patients'!$OQ$9:$QN$9,0),ROWS('6. Patients'!DX$10:DX$107))),0)+
IFERROR(SUMPRODUCT('6. Patients'!CK$10:CK$107,OFFSET('6. Patients'!$QO$9,1,MATCH($D48,'6. Patients'!$QP$9:$RI$9,0),ROWS('6. Patients'!DX$10:DX$107))),0)+
IFERROR(SUMPRODUCT('6. Patients'!CK$10:CK$107,OFFSET('6. Patients'!$RJ$9,1,MATCH($D48,'6. Patients'!$RK$9:$TH$9,0),ROWS('6. Patients'!DX$10:DX$107))),0)+
IFERROR(SUMPRODUCT('6. Patients'!CK$10:CK$107,OFFSET('6. Patients'!$TI$9,1,MATCH($D48,'6. Patients'!$TJ$9:$UC$9,0),ROWS('6. Patients'!DX$10:DX$107))),0))+
IFERROR(VLOOKUP($D48,$H$116:$L$146,COLUMNS($H$115:$J$115)-1+R$7,0)*$E48*$F48*'1. General Inputs'!$J$25,0),0),0)</f>
        <v>0</v>
      </c>
      <c r="S48" s="775">
        <f ca="1">ROUNDDOWN(IFERROR($F48*$E48*CHOOSE(S$7,
IFERROR(SUMPRODUCT('6. Patients'!CL$10:CL$107,OFFSET('6. Patients'!$DN$9,1,MATCH($D48,'6. Patients'!$DO$9:$FL$9,0),ROWS('6. Patients'!DY$10:DY$107))),0)+
IFERROR(SUMPRODUCT('6. Patients'!CL$10:CL$107,OFFSET('6. Patients'!$FM$9,1,MATCH($D48,'6. Patients'!$FN$9:$GG$9,0),ROWS('6. Patients'!DY$10:DY$107))),0)+
IFERROR(SUMPRODUCT('6. Patients'!CL$10:CL$107,OFFSET('6. Patients'!$GH$9,1,MATCH($D48,'6. Patients'!$GI$9:$IF$9,0),ROWS('6. Patients'!DY$10:DY$107))),0)+
IFERROR(SUMPRODUCT('6. Patients'!CL$10:CL$107,OFFSET('6. Patients'!$IG$9,1,MATCH($D48,'6. Patients'!$IH$9:$JA$9,0),ROWS('6. Patients'!DY$10:DY$107))),0),
IFERROR(SUMPRODUCT('6. Patients'!CL$10:CL$107,OFFSET('6. Patients'!$JB$9,1,MATCH($D48,'6. Patients'!$JC$9:$KZ$9,0),ROWS('6. Patients'!DY$10:DY$107))),0)+
IFERROR(SUMPRODUCT('6. Patients'!CL$10:CL$107,OFFSET('6. Patients'!$LA$9,1,MATCH($D48,'6. Patients'!$LB$9:$LU$9,0),ROWS('6. Patients'!DY$10:DY$107))),0)+
IFERROR(SUMPRODUCT('6. Patients'!CL$10:CL$107,OFFSET('6. Patients'!$LV$9,1,MATCH($D48,'6. Patients'!$LW$9:$NT$9,0),ROWS('6. Patients'!DY$10:DY$107))),0)+
IFERROR(SUMPRODUCT('6. Patients'!CL$10:CL$107,OFFSET('6. Patients'!$NU$9,1,MATCH($D48,'6. Patients'!$NV$9:$OO$9,0),ROWS('6. Patients'!DY$10:DY$107))),0),
IFERROR(SUMPRODUCT('6. Patients'!CL$10:CL$107,OFFSET('6. Patients'!$OP$9,1,MATCH($D48,'6. Patients'!$OQ$9:$QN$9,0),ROWS('6. Patients'!DY$10:DY$107))),0)+
IFERROR(SUMPRODUCT('6. Patients'!CL$10:CL$107,OFFSET('6. Patients'!$QO$9,1,MATCH($D48,'6. Patients'!$QP$9:$RI$9,0),ROWS('6. Patients'!DY$10:DY$107))),0)+
IFERROR(SUMPRODUCT('6. Patients'!CL$10:CL$107,OFFSET('6. Patients'!$RJ$9,1,MATCH($D48,'6. Patients'!$RK$9:$TH$9,0),ROWS('6. Patients'!DY$10:DY$107))),0)+
IFERROR(SUMPRODUCT('6. Patients'!CL$10:CL$107,OFFSET('6. Patients'!$TI$9,1,MATCH($D48,'6. Patients'!$TJ$9:$UC$9,0),ROWS('6. Patients'!DY$10:DY$107))),0))+
IFERROR(VLOOKUP($D48,$H$116:$L$146,COLUMNS($H$115:$J$115)-1+S$7,0)*$E48*$F48*'1. General Inputs'!$J$25,0),0),0)</f>
        <v>0</v>
      </c>
      <c r="T48" s="775">
        <f ca="1">ROUNDDOWN(IFERROR($F48*$E48*CHOOSE(T$7,
IFERROR(SUMPRODUCT('6. Patients'!CM$10:CM$107,OFFSET('6. Patients'!$DN$9,1,MATCH($D48,'6. Patients'!$DO$9:$FL$9,0),ROWS('6. Patients'!DZ$10:DZ$107))),0)+
IFERROR(SUMPRODUCT('6. Patients'!CM$10:CM$107,OFFSET('6. Patients'!$FM$9,1,MATCH($D48,'6. Patients'!$FN$9:$GG$9,0),ROWS('6. Patients'!DZ$10:DZ$107))),0)+
IFERROR(SUMPRODUCT('6. Patients'!CM$10:CM$107,OFFSET('6. Patients'!$GH$9,1,MATCH($D48,'6. Patients'!$GI$9:$IF$9,0),ROWS('6. Patients'!DZ$10:DZ$107))),0)+
IFERROR(SUMPRODUCT('6. Patients'!CM$10:CM$107,OFFSET('6. Patients'!$IG$9,1,MATCH($D48,'6. Patients'!$IH$9:$JA$9,0),ROWS('6. Patients'!DZ$10:DZ$107))),0),
IFERROR(SUMPRODUCT('6. Patients'!CM$10:CM$107,OFFSET('6. Patients'!$JB$9,1,MATCH($D48,'6. Patients'!$JC$9:$KZ$9,0),ROWS('6. Patients'!DZ$10:DZ$107))),0)+
IFERROR(SUMPRODUCT('6. Patients'!CM$10:CM$107,OFFSET('6. Patients'!$LA$9,1,MATCH($D48,'6. Patients'!$LB$9:$LU$9,0),ROWS('6. Patients'!DZ$10:DZ$107))),0)+
IFERROR(SUMPRODUCT('6. Patients'!CM$10:CM$107,OFFSET('6. Patients'!$LV$9,1,MATCH($D48,'6. Patients'!$LW$9:$NT$9,0),ROWS('6. Patients'!DZ$10:DZ$107))),0)+
IFERROR(SUMPRODUCT('6. Patients'!CM$10:CM$107,OFFSET('6. Patients'!$NU$9,1,MATCH($D48,'6. Patients'!$NV$9:$OO$9,0),ROWS('6. Patients'!DZ$10:DZ$107))),0),
IFERROR(SUMPRODUCT('6. Patients'!CM$10:CM$107,OFFSET('6. Patients'!$OP$9,1,MATCH($D48,'6. Patients'!$OQ$9:$QN$9,0),ROWS('6. Patients'!DZ$10:DZ$107))),0)+
IFERROR(SUMPRODUCT('6. Patients'!CM$10:CM$107,OFFSET('6. Patients'!$QO$9,1,MATCH($D48,'6. Patients'!$QP$9:$RI$9,0),ROWS('6. Patients'!DZ$10:DZ$107))),0)+
IFERROR(SUMPRODUCT('6. Patients'!CM$10:CM$107,OFFSET('6. Patients'!$RJ$9,1,MATCH($D48,'6. Patients'!$RK$9:$TH$9,0),ROWS('6. Patients'!DZ$10:DZ$107))),0)+
IFERROR(SUMPRODUCT('6. Patients'!CM$10:CM$107,OFFSET('6. Patients'!$TI$9,1,MATCH($D48,'6. Patients'!$TJ$9:$UC$9,0),ROWS('6. Patients'!DZ$10:DZ$107))),0))+
IFERROR(VLOOKUP($D48,$H$116:$L$146,COLUMNS($H$115:$J$115)-1+T$7,0)*$E48*$F48*'1. General Inputs'!$J$25,0),0),0)</f>
        <v>0</v>
      </c>
      <c r="U48" s="775">
        <f ca="1">ROUNDDOWN(IFERROR($F48*$E48*CHOOSE(U$7,
IFERROR(SUMPRODUCT('6. Patients'!CN$10:CN$107,OFFSET('6. Patients'!$DN$9,1,MATCH($D48,'6. Patients'!$DO$9:$FL$9,0),ROWS('6. Patients'!EA$10:EA$107))),0)+
IFERROR(SUMPRODUCT('6. Patients'!CN$10:CN$107,OFFSET('6. Patients'!$FM$9,1,MATCH($D48,'6. Patients'!$FN$9:$GG$9,0),ROWS('6. Patients'!EA$10:EA$107))),0)+
IFERROR(SUMPRODUCT('6. Patients'!CN$10:CN$107,OFFSET('6. Patients'!$GH$9,1,MATCH($D48,'6. Patients'!$GI$9:$IF$9,0),ROWS('6. Patients'!EA$10:EA$107))),0)+
IFERROR(SUMPRODUCT('6. Patients'!CN$10:CN$107,OFFSET('6. Patients'!$IG$9,1,MATCH($D48,'6. Patients'!$IH$9:$JA$9,0),ROWS('6. Patients'!EA$10:EA$107))),0),
IFERROR(SUMPRODUCT('6. Patients'!CN$10:CN$107,OFFSET('6. Patients'!$JB$9,1,MATCH($D48,'6. Patients'!$JC$9:$KZ$9,0),ROWS('6. Patients'!EA$10:EA$107))),0)+
IFERROR(SUMPRODUCT('6. Patients'!CN$10:CN$107,OFFSET('6. Patients'!$LA$9,1,MATCH($D48,'6. Patients'!$LB$9:$LU$9,0),ROWS('6. Patients'!EA$10:EA$107))),0)+
IFERROR(SUMPRODUCT('6. Patients'!CN$10:CN$107,OFFSET('6. Patients'!$LV$9,1,MATCH($D48,'6. Patients'!$LW$9:$NT$9,0),ROWS('6. Patients'!EA$10:EA$107))),0)+
IFERROR(SUMPRODUCT('6. Patients'!CN$10:CN$107,OFFSET('6. Patients'!$NU$9,1,MATCH($D48,'6. Patients'!$NV$9:$OO$9,0),ROWS('6. Patients'!EA$10:EA$107))),0),
IFERROR(SUMPRODUCT('6. Patients'!CN$10:CN$107,OFFSET('6. Patients'!$OP$9,1,MATCH($D48,'6. Patients'!$OQ$9:$QN$9,0),ROWS('6. Patients'!EA$10:EA$107))),0)+
IFERROR(SUMPRODUCT('6. Patients'!CN$10:CN$107,OFFSET('6. Patients'!$QO$9,1,MATCH($D48,'6. Patients'!$QP$9:$RI$9,0),ROWS('6. Patients'!EA$10:EA$107))),0)+
IFERROR(SUMPRODUCT('6. Patients'!CN$10:CN$107,OFFSET('6. Patients'!$RJ$9,1,MATCH($D48,'6. Patients'!$RK$9:$TH$9,0),ROWS('6. Patients'!EA$10:EA$107))),0)+
IFERROR(SUMPRODUCT('6. Patients'!CN$10:CN$107,OFFSET('6. Patients'!$TI$9,1,MATCH($D48,'6. Patients'!$TJ$9:$UC$9,0),ROWS('6. Patients'!EA$10:EA$107))),0))+
IFERROR(VLOOKUP($D48,$H$116:$L$146,COLUMNS($H$115:$J$115)-1+U$7,0)*$E48*$F48*'1. General Inputs'!$J$25,0),0),0)</f>
        <v>0</v>
      </c>
      <c r="V48" s="775">
        <f ca="1">ROUNDDOWN(IFERROR($F48*$E48*CHOOSE(V$7,
IFERROR(SUMPRODUCT('6. Patients'!CO$10:CO$107,OFFSET('6. Patients'!$DN$9,1,MATCH($D48,'6. Patients'!$DO$9:$FL$9,0),ROWS('6. Patients'!EB$10:EB$107))),0)+
IFERROR(SUMPRODUCT('6. Patients'!CO$10:CO$107,OFFSET('6. Patients'!$FM$9,1,MATCH($D48,'6. Patients'!$FN$9:$GG$9,0),ROWS('6. Patients'!EB$10:EB$107))),0)+
IFERROR(SUMPRODUCT('6. Patients'!CO$10:CO$107,OFFSET('6. Patients'!$GH$9,1,MATCH($D48,'6. Patients'!$GI$9:$IF$9,0),ROWS('6. Patients'!EB$10:EB$107))),0)+
IFERROR(SUMPRODUCT('6. Patients'!CO$10:CO$107,OFFSET('6. Patients'!$IG$9,1,MATCH($D48,'6. Patients'!$IH$9:$JA$9,0),ROWS('6. Patients'!EB$10:EB$107))),0),
IFERROR(SUMPRODUCT('6. Patients'!CO$10:CO$107,OFFSET('6. Patients'!$JB$9,1,MATCH($D48,'6. Patients'!$JC$9:$KZ$9,0),ROWS('6. Patients'!EB$10:EB$107))),0)+
IFERROR(SUMPRODUCT('6. Patients'!CO$10:CO$107,OFFSET('6. Patients'!$LA$9,1,MATCH($D48,'6. Patients'!$LB$9:$LU$9,0),ROWS('6. Patients'!EB$10:EB$107))),0)+
IFERROR(SUMPRODUCT('6. Patients'!CO$10:CO$107,OFFSET('6. Patients'!$LV$9,1,MATCH($D48,'6. Patients'!$LW$9:$NT$9,0),ROWS('6. Patients'!EB$10:EB$107))),0)+
IFERROR(SUMPRODUCT('6. Patients'!CO$10:CO$107,OFFSET('6. Patients'!$NU$9,1,MATCH($D48,'6. Patients'!$NV$9:$OO$9,0),ROWS('6. Patients'!EB$10:EB$107))),0),
IFERROR(SUMPRODUCT('6. Patients'!CO$10:CO$107,OFFSET('6. Patients'!$OP$9,1,MATCH($D48,'6. Patients'!$OQ$9:$QN$9,0),ROWS('6. Patients'!EB$10:EB$107))),0)+
IFERROR(SUMPRODUCT('6. Patients'!CO$10:CO$107,OFFSET('6. Patients'!$QO$9,1,MATCH($D48,'6. Patients'!$QP$9:$RI$9,0),ROWS('6. Patients'!EB$10:EB$107))),0)+
IFERROR(SUMPRODUCT('6. Patients'!CO$10:CO$107,OFFSET('6. Patients'!$RJ$9,1,MATCH($D48,'6. Patients'!$RK$9:$TH$9,0),ROWS('6. Patients'!EB$10:EB$107))),0)+
IFERROR(SUMPRODUCT('6. Patients'!CO$10:CO$107,OFFSET('6. Patients'!$TI$9,1,MATCH($D48,'6. Patients'!$TJ$9:$UC$9,0),ROWS('6. Patients'!EB$10:EB$107))),0))+
IFERROR(VLOOKUP($D48,$H$116:$L$146,COLUMNS($H$115:$J$115)-1+V$7,0)*$E48*$F48*'1. General Inputs'!$J$25,0),0),0)</f>
        <v>0</v>
      </c>
      <c r="W48" s="775">
        <f ca="1">ROUNDDOWN(IFERROR($F48*$E48*CHOOSE(W$7,
IFERROR(SUMPRODUCT('6. Patients'!CP$10:CP$107,OFFSET('6. Patients'!$DN$9,1,MATCH($D48,'6. Patients'!$DO$9:$FL$9,0),ROWS('6. Patients'!EC$10:EC$107))),0)+
IFERROR(SUMPRODUCT('6. Patients'!CP$10:CP$107,OFFSET('6. Patients'!$FM$9,1,MATCH($D48,'6. Patients'!$FN$9:$GG$9,0),ROWS('6. Patients'!EC$10:EC$107))),0)+
IFERROR(SUMPRODUCT('6. Patients'!CP$10:CP$107,OFFSET('6. Patients'!$GH$9,1,MATCH($D48,'6. Patients'!$GI$9:$IF$9,0),ROWS('6. Patients'!EC$10:EC$107))),0)+
IFERROR(SUMPRODUCT('6. Patients'!CP$10:CP$107,OFFSET('6. Patients'!$IG$9,1,MATCH($D48,'6. Patients'!$IH$9:$JA$9,0),ROWS('6. Patients'!EC$10:EC$107))),0),
IFERROR(SUMPRODUCT('6. Patients'!CP$10:CP$107,OFFSET('6. Patients'!$JB$9,1,MATCH($D48,'6. Patients'!$JC$9:$KZ$9,0),ROWS('6. Patients'!EC$10:EC$107))),0)+
IFERROR(SUMPRODUCT('6. Patients'!CP$10:CP$107,OFFSET('6. Patients'!$LA$9,1,MATCH($D48,'6. Patients'!$LB$9:$LU$9,0),ROWS('6. Patients'!EC$10:EC$107))),0)+
IFERROR(SUMPRODUCT('6. Patients'!CP$10:CP$107,OFFSET('6. Patients'!$LV$9,1,MATCH($D48,'6. Patients'!$LW$9:$NT$9,0),ROWS('6. Patients'!EC$10:EC$107))),0)+
IFERROR(SUMPRODUCT('6. Patients'!CP$10:CP$107,OFFSET('6. Patients'!$NU$9,1,MATCH($D48,'6. Patients'!$NV$9:$OO$9,0),ROWS('6. Patients'!EC$10:EC$107))),0),
IFERROR(SUMPRODUCT('6. Patients'!CP$10:CP$107,OFFSET('6. Patients'!$OP$9,1,MATCH($D48,'6. Patients'!$OQ$9:$QN$9,0),ROWS('6. Patients'!EC$10:EC$107))),0)+
IFERROR(SUMPRODUCT('6. Patients'!CP$10:CP$107,OFFSET('6. Patients'!$QO$9,1,MATCH($D48,'6. Patients'!$QP$9:$RI$9,0),ROWS('6. Patients'!EC$10:EC$107))),0)+
IFERROR(SUMPRODUCT('6. Patients'!CP$10:CP$107,OFFSET('6. Patients'!$RJ$9,1,MATCH($D48,'6. Patients'!$RK$9:$TH$9,0),ROWS('6. Patients'!EC$10:EC$107))),0)+
IFERROR(SUMPRODUCT('6. Patients'!CP$10:CP$107,OFFSET('6. Patients'!$TI$9,1,MATCH($D48,'6. Patients'!$TJ$9:$UC$9,0),ROWS('6. Patients'!EC$10:EC$107))),0))+
IFERROR(VLOOKUP($D48,$H$116:$L$146,COLUMNS($H$115:$J$115)-1+W$7,0)*$E48*$F48*'1. General Inputs'!$J$25,0),0),0)</f>
        <v>0</v>
      </c>
      <c r="X48" s="775">
        <f ca="1">ROUNDDOWN(IFERROR($F48*$E48*CHOOSE(X$7,
IFERROR(SUMPRODUCT('6. Patients'!CQ$10:CQ$107,OFFSET('6. Patients'!$DN$9,1,MATCH($D48,'6. Patients'!$DO$9:$FL$9,0),ROWS('6. Patients'!ED$10:ED$107))),0)+
IFERROR(SUMPRODUCT('6. Patients'!CQ$10:CQ$107,OFFSET('6. Patients'!$FM$9,1,MATCH($D48,'6. Patients'!$FN$9:$GG$9,0),ROWS('6. Patients'!ED$10:ED$107))),0)+
IFERROR(SUMPRODUCT('6. Patients'!CQ$10:CQ$107,OFFSET('6. Patients'!$GH$9,1,MATCH($D48,'6. Patients'!$GI$9:$IF$9,0),ROWS('6. Patients'!ED$10:ED$107))),0)+
IFERROR(SUMPRODUCT('6. Patients'!CQ$10:CQ$107,OFFSET('6. Patients'!$IG$9,1,MATCH($D48,'6. Patients'!$IH$9:$JA$9,0),ROWS('6. Patients'!ED$10:ED$107))),0),
IFERROR(SUMPRODUCT('6. Patients'!CQ$10:CQ$107,OFFSET('6. Patients'!$JB$9,1,MATCH($D48,'6. Patients'!$JC$9:$KZ$9,0),ROWS('6. Patients'!ED$10:ED$107))),0)+
IFERROR(SUMPRODUCT('6. Patients'!CQ$10:CQ$107,OFFSET('6. Patients'!$LA$9,1,MATCH($D48,'6. Patients'!$LB$9:$LU$9,0),ROWS('6. Patients'!ED$10:ED$107))),0)+
IFERROR(SUMPRODUCT('6. Patients'!CQ$10:CQ$107,OFFSET('6. Patients'!$LV$9,1,MATCH($D48,'6. Patients'!$LW$9:$NT$9,0),ROWS('6. Patients'!ED$10:ED$107))),0)+
IFERROR(SUMPRODUCT('6. Patients'!CQ$10:CQ$107,OFFSET('6. Patients'!$NU$9,1,MATCH($D48,'6. Patients'!$NV$9:$OO$9,0),ROWS('6. Patients'!ED$10:ED$107))),0),
IFERROR(SUMPRODUCT('6. Patients'!CQ$10:CQ$107,OFFSET('6. Patients'!$OP$9,1,MATCH($D48,'6. Patients'!$OQ$9:$QN$9,0),ROWS('6. Patients'!ED$10:ED$107))),0)+
IFERROR(SUMPRODUCT('6. Patients'!CQ$10:CQ$107,OFFSET('6. Patients'!$QO$9,1,MATCH($D48,'6. Patients'!$QP$9:$RI$9,0),ROWS('6. Patients'!ED$10:ED$107))),0)+
IFERROR(SUMPRODUCT('6. Patients'!CQ$10:CQ$107,OFFSET('6. Patients'!$RJ$9,1,MATCH($D48,'6. Patients'!$RK$9:$TH$9,0),ROWS('6. Patients'!ED$10:ED$107))),0)+
IFERROR(SUMPRODUCT('6. Patients'!CQ$10:CQ$107,OFFSET('6. Patients'!$TI$9,1,MATCH($D48,'6. Patients'!$TJ$9:$UC$9,0),ROWS('6. Patients'!ED$10:ED$107))),0))+
IFERROR(VLOOKUP($D48,$H$116:$L$146,COLUMNS($H$115:$J$115)-1+X$7,0)*$E48*$F48*'1. General Inputs'!$J$25,0),0),0)</f>
        <v>0</v>
      </c>
      <c r="Y48" s="775">
        <f ca="1">ROUNDDOWN(IFERROR($F48*$E48*CHOOSE(Y$7,
IFERROR(SUMPRODUCT('6. Patients'!CR$10:CR$107,OFFSET('6. Patients'!$DN$9,1,MATCH($D48,'6. Patients'!$DO$9:$FL$9,0),ROWS('6. Patients'!EE$10:EE$107))),0)+
IFERROR(SUMPRODUCT('6. Patients'!CR$10:CR$107,OFFSET('6. Patients'!$FM$9,1,MATCH($D48,'6. Patients'!$FN$9:$GG$9,0),ROWS('6. Patients'!EE$10:EE$107))),0)+
IFERROR(SUMPRODUCT('6. Patients'!CR$10:CR$107,OFFSET('6. Patients'!$GH$9,1,MATCH($D48,'6. Patients'!$GI$9:$IF$9,0),ROWS('6. Patients'!EE$10:EE$107))),0)+
IFERROR(SUMPRODUCT('6. Patients'!CR$10:CR$107,OFFSET('6. Patients'!$IG$9,1,MATCH($D48,'6. Patients'!$IH$9:$JA$9,0),ROWS('6. Patients'!EE$10:EE$107))),0),
IFERROR(SUMPRODUCT('6. Patients'!CR$10:CR$107,OFFSET('6. Patients'!$JB$9,1,MATCH($D48,'6. Patients'!$JC$9:$KZ$9,0),ROWS('6. Patients'!EE$10:EE$107))),0)+
IFERROR(SUMPRODUCT('6. Patients'!CR$10:CR$107,OFFSET('6. Patients'!$LA$9,1,MATCH($D48,'6. Patients'!$LB$9:$LU$9,0),ROWS('6. Patients'!EE$10:EE$107))),0)+
IFERROR(SUMPRODUCT('6. Patients'!CR$10:CR$107,OFFSET('6. Patients'!$LV$9,1,MATCH($D48,'6. Patients'!$LW$9:$NT$9,0),ROWS('6. Patients'!EE$10:EE$107))),0)+
IFERROR(SUMPRODUCT('6. Patients'!CR$10:CR$107,OFFSET('6. Patients'!$NU$9,1,MATCH($D48,'6. Patients'!$NV$9:$OO$9,0),ROWS('6. Patients'!EE$10:EE$107))),0),
IFERROR(SUMPRODUCT('6. Patients'!CR$10:CR$107,OFFSET('6. Patients'!$OP$9,1,MATCH($D48,'6. Patients'!$OQ$9:$QN$9,0),ROWS('6. Patients'!EE$10:EE$107))),0)+
IFERROR(SUMPRODUCT('6. Patients'!CR$10:CR$107,OFFSET('6. Patients'!$QO$9,1,MATCH($D48,'6. Patients'!$QP$9:$RI$9,0),ROWS('6. Patients'!EE$10:EE$107))),0)+
IFERROR(SUMPRODUCT('6. Patients'!CR$10:CR$107,OFFSET('6. Patients'!$RJ$9,1,MATCH($D48,'6. Patients'!$RK$9:$TH$9,0),ROWS('6. Patients'!EE$10:EE$107))),0)+
IFERROR(SUMPRODUCT('6. Patients'!CR$10:CR$107,OFFSET('6. Patients'!$TI$9,1,MATCH($D48,'6. Patients'!$TJ$9:$UC$9,0),ROWS('6. Patients'!EE$10:EE$107))),0))+
IFERROR(VLOOKUP($D48,$H$116:$L$146,COLUMNS($H$115:$J$115)-1+Y$7,0)*$E48*$F48*'1. General Inputs'!$J$25,0),0),0)</f>
        <v>0</v>
      </c>
      <c r="Z48" s="775">
        <f ca="1">ROUNDDOWN(IFERROR($F48*$E48*CHOOSE(Z$7,
IFERROR(SUMPRODUCT('6. Patients'!CS$10:CS$107,OFFSET('6. Patients'!$DN$9,1,MATCH($D48,'6. Patients'!$DO$9:$FL$9,0),ROWS('6. Patients'!EF$10:EF$107))),0)+
IFERROR(SUMPRODUCT('6. Patients'!CS$10:CS$107,OFFSET('6. Patients'!$FM$9,1,MATCH($D48,'6. Patients'!$FN$9:$GG$9,0),ROWS('6. Patients'!EF$10:EF$107))),0)+
IFERROR(SUMPRODUCT('6. Patients'!CS$10:CS$107,OFFSET('6. Patients'!$GH$9,1,MATCH($D48,'6. Patients'!$GI$9:$IF$9,0),ROWS('6. Patients'!EF$10:EF$107))),0)+
IFERROR(SUMPRODUCT('6. Patients'!CS$10:CS$107,OFFSET('6. Patients'!$IG$9,1,MATCH($D48,'6. Patients'!$IH$9:$JA$9,0),ROWS('6. Patients'!EF$10:EF$107))),0),
IFERROR(SUMPRODUCT('6. Patients'!CS$10:CS$107,OFFSET('6. Patients'!$JB$9,1,MATCH($D48,'6. Patients'!$JC$9:$KZ$9,0),ROWS('6. Patients'!EF$10:EF$107))),0)+
IFERROR(SUMPRODUCT('6. Patients'!CS$10:CS$107,OFFSET('6. Patients'!$LA$9,1,MATCH($D48,'6. Patients'!$LB$9:$LU$9,0),ROWS('6. Patients'!EF$10:EF$107))),0)+
IFERROR(SUMPRODUCT('6. Patients'!CS$10:CS$107,OFFSET('6. Patients'!$LV$9,1,MATCH($D48,'6. Patients'!$LW$9:$NT$9,0),ROWS('6. Patients'!EF$10:EF$107))),0)+
IFERROR(SUMPRODUCT('6. Patients'!CS$10:CS$107,OFFSET('6. Patients'!$NU$9,1,MATCH($D48,'6. Patients'!$NV$9:$OO$9,0),ROWS('6. Patients'!EF$10:EF$107))),0),
IFERROR(SUMPRODUCT('6. Patients'!CS$10:CS$107,OFFSET('6. Patients'!$OP$9,1,MATCH($D48,'6. Patients'!$OQ$9:$QN$9,0),ROWS('6. Patients'!EF$10:EF$107))),0)+
IFERROR(SUMPRODUCT('6. Patients'!CS$10:CS$107,OFFSET('6. Patients'!$QO$9,1,MATCH($D48,'6. Patients'!$QP$9:$RI$9,0),ROWS('6. Patients'!EF$10:EF$107))),0)+
IFERROR(SUMPRODUCT('6. Patients'!CS$10:CS$107,OFFSET('6. Patients'!$RJ$9,1,MATCH($D48,'6. Patients'!$RK$9:$TH$9,0),ROWS('6. Patients'!EF$10:EF$107))),0)+
IFERROR(SUMPRODUCT('6. Patients'!CS$10:CS$107,OFFSET('6. Patients'!$TI$9,1,MATCH($D48,'6. Patients'!$TJ$9:$UC$9,0),ROWS('6. Patients'!EF$10:EF$107))),0))+
IFERROR(VLOOKUP($D48,$H$116:$L$146,COLUMNS($H$115:$J$115)-1+Z$7,0)*$E48*$F48*'1. General Inputs'!$J$25,0),0),0)</f>
        <v>0</v>
      </c>
      <c r="AA48" s="775">
        <f ca="1">ROUNDDOWN(IFERROR($F48*$E48*CHOOSE(AA$7,
IFERROR(SUMPRODUCT('6. Patients'!CT$10:CT$107,OFFSET('6. Patients'!$DN$9,1,MATCH($D48,'6. Patients'!$DO$9:$FL$9,0),ROWS('6. Patients'!EG$10:EG$107))),0)+
IFERROR(SUMPRODUCT('6. Patients'!CT$10:CT$107,OFFSET('6. Patients'!$FM$9,1,MATCH($D48,'6. Patients'!$FN$9:$GG$9,0),ROWS('6. Patients'!EG$10:EG$107))),0)+
IFERROR(SUMPRODUCT('6. Patients'!CT$10:CT$107,OFFSET('6. Patients'!$GH$9,1,MATCH($D48,'6. Patients'!$GI$9:$IF$9,0),ROWS('6. Patients'!EG$10:EG$107))),0)+
IFERROR(SUMPRODUCT('6. Patients'!CT$10:CT$107,OFFSET('6. Patients'!$IG$9,1,MATCH($D48,'6. Patients'!$IH$9:$JA$9,0),ROWS('6. Patients'!EG$10:EG$107))),0),
IFERROR(SUMPRODUCT('6. Patients'!CT$10:CT$107,OFFSET('6. Patients'!$JB$9,1,MATCH($D48,'6. Patients'!$JC$9:$KZ$9,0),ROWS('6. Patients'!EG$10:EG$107))),0)+
IFERROR(SUMPRODUCT('6. Patients'!CT$10:CT$107,OFFSET('6. Patients'!$LA$9,1,MATCH($D48,'6. Patients'!$LB$9:$LU$9,0),ROWS('6. Patients'!EG$10:EG$107))),0)+
IFERROR(SUMPRODUCT('6. Patients'!CT$10:CT$107,OFFSET('6. Patients'!$LV$9,1,MATCH($D48,'6. Patients'!$LW$9:$NT$9,0),ROWS('6. Patients'!EG$10:EG$107))),0)+
IFERROR(SUMPRODUCT('6. Patients'!CT$10:CT$107,OFFSET('6. Patients'!$NU$9,1,MATCH($D48,'6. Patients'!$NV$9:$OO$9,0),ROWS('6. Patients'!EG$10:EG$107))),0),
IFERROR(SUMPRODUCT('6. Patients'!CT$10:CT$107,OFFSET('6. Patients'!$OP$9,1,MATCH($D48,'6. Patients'!$OQ$9:$QN$9,0),ROWS('6. Patients'!EG$10:EG$107))),0)+
IFERROR(SUMPRODUCT('6. Patients'!CT$10:CT$107,OFFSET('6. Patients'!$QO$9,1,MATCH($D48,'6. Patients'!$QP$9:$RI$9,0),ROWS('6. Patients'!EG$10:EG$107))),0)+
IFERROR(SUMPRODUCT('6. Patients'!CT$10:CT$107,OFFSET('6. Patients'!$RJ$9,1,MATCH($D48,'6. Patients'!$RK$9:$TH$9,0),ROWS('6. Patients'!EG$10:EG$107))),0)+
IFERROR(SUMPRODUCT('6. Patients'!CT$10:CT$107,OFFSET('6. Patients'!$TI$9,1,MATCH($D48,'6. Patients'!$TJ$9:$UC$9,0),ROWS('6. Patients'!EG$10:EG$107))),0))+
IFERROR(VLOOKUP($D48,$H$116:$L$146,COLUMNS($H$115:$J$115)-1+AA$7,0)*$E48*$F48*'1. General Inputs'!$J$25,0),0),0)</f>
        <v>0</v>
      </c>
      <c r="AB48" s="775">
        <f ca="1">ROUNDDOWN(IFERROR($F48*$E48*CHOOSE(AB$7,
IFERROR(SUMPRODUCT('6. Patients'!CU$10:CU$107,OFFSET('6. Patients'!$DN$9,1,MATCH($D48,'6. Patients'!$DO$9:$FL$9,0),ROWS('6. Patients'!EH$10:EH$107))),0)+
IFERROR(SUMPRODUCT('6. Patients'!CU$10:CU$107,OFFSET('6. Patients'!$FM$9,1,MATCH($D48,'6. Patients'!$FN$9:$GG$9,0),ROWS('6. Patients'!EH$10:EH$107))),0)+
IFERROR(SUMPRODUCT('6. Patients'!CU$10:CU$107,OFFSET('6. Patients'!$GH$9,1,MATCH($D48,'6. Patients'!$GI$9:$IF$9,0),ROWS('6. Patients'!EH$10:EH$107))),0)+
IFERROR(SUMPRODUCT('6. Patients'!CU$10:CU$107,OFFSET('6. Patients'!$IG$9,1,MATCH($D48,'6. Patients'!$IH$9:$JA$9,0),ROWS('6. Patients'!EH$10:EH$107))),0),
IFERROR(SUMPRODUCT('6. Patients'!CU$10:CU$107,OFFSET('6. Patients'!$JB$9,1,MATCH($D48,'6. Patients'!$JC$9:$KZ$9,0),ROWS('6. Patients'!EH$10:EH$107))),0)+
IFERROR(SUMPRODUCT('6. Patients'!CU$10:CU$107,OFFSET('6. Patients'!$LA$9,1,MATCH($D48,'6. Patients'!$LB$9:$LU$9,0),ROWS('6. Patients'!EH$10:EH$107))),0)+
IFERROR(SUMPRODUCT('6. Patients'!CU$10:CU$107,OFFSET('6. Patients'!$LV$9,1,MATCH($D48,'6. Patients'!$LW$9:$NT$9,0),ROWS('6. Patients'!EH$10:EH$107))),0)+
IFERROR(SUMPRODUCT('6. Patients'!CU$10:CU$107,OFFSET('6. Patients'!$NU$9,1,MATCH($D48,'6. Patients'!$NV$9:$OO$9,0),ROWS('6. Patients'!EH$10:EH$107))),0),
IFERROR(SUMPRODUCT('6. Patients'!CU$10:CU$107,OFFSET('6. Patients'!$OP$9,1,MATCH($D48,'6. Patients'!$OQ$9:$QN$9,0),ROWS('6. Patients'!EH$10:EH$107))),0)+
IFERROR(SUMPRODUCT('6. Patients'!CU$10:CU$107,OFFSET('6. Patients'!$QO$9,1,MATCH($D48,'6. Patients'!$QP$9:$RI$9,0),ROWS('6. Patients'!EH$10:EH$107))),0)+
IFERROR(SUMPRODUCT('6. Patients'!CU$10:CU$107,OFFSET('6. Patients'!$RJ$9,1,MATCH($D48,'6. Patients'!$RK$9:$TH$9,0),ROWS('6. Patients'!EH$10:EH$107))),0)+
IFERROR(SUMPRODUCT('6. Patients'!CU$10:CU$107,OFFSET('6. Patients'!$TI$9,1,MATCH($D48,'6. Patients'!$TJ$9:$UC$9,0),ROWS('6. Patients'!EH$10:EH$107))),0))+
IFERROR(VLOOKUP($D48,$H$116:$L$146,COLUMNS($H$115:$J$115)-1+AB$7,0)*$E48*$F48*'1. General Inputs'!$J$25,0),0),0)</f>
        <v>0</v>
      </c>
      <c r="AC48" s="775">
        <f ca="1">ROUNDDOWN(IFERROR($F48*$E48*CHOOSE(AC$7,
IFERROR(SUMPRODUCT('6. Patients'!CV$10:CV$107,OFFSET('6. Patients'!$DN$9,1,MATCH($D48,'6. Patients'!$DO$9:$FL$9,0),ROWS('6. Patients'!EI$10:EI$107))),0)+
IFERROR(SUMPRODUCT('6. Patients'!CV$10:CV$107,OFFSET('6. Patients'!$FM$9,1,MATCH($D48,'6. Patients'!$FN$9:$GG$9,0),ROWS('6. Patients'!EI$10:EI$107))),0)+
IFERROR(SUMPRODUCT('6. Patients'!CV$10:CV$107,OFFSET('6. Patients'!$GH$9,1,MATCH($D48,'6. Patients'!$GI$9:$IF$9,0),ROWS('6. Patients'!EI$10:EI$107))),0)+
IFERROR(SUMPRODUCT('6. Patients'!CV$10:CV$107,OFFSET('6. Patients'!$IG$9,1,MATCH($D48,'6. Patients'!$IH$9:$JA$9,0),ROWS('6. Patients'!EI$10:EI$107))),0),
IFERROR(SUMPRODUCT('6. Patients'!CV$10:CV$107,OFFSET('6. Patients'!$JB$9,1,MATCH($D48,'6. Patients'!$JC$9:$KZ$9,0),ROWS('6. Patients'!EI$10:EI$107))),0)+
IFERROR(SUMPRODUCT('6. Patients'!CV$10:CV$107,OFFSET('6. Patients'!$LA$9,1,MATCH($D48,'6. Patients'!$LB$9:$LU$9,0),ROWS('6. Patients'!EI$10:EI$107))),0)+
IFERROR(SUMPRODUCT('6. Patients'!CV$10:CV$107,OFFSET('6. Patients'!$LV$9,1,MATCH($D48,'6. Patients'!$LW$9:$NT$9,0),ROWS('6. Patients'!EI$10:EI$107))),0)+
IFERROR(SUMPRODUCT('6. Patients'!CV$10:CV$107,OFFSET('6. Patients'!$NU$9,1,MATCH($D48,'6. Patients'!$NV$9:$OO$9,0),ROWS('6. Patients'!EI$10:EI$107))),0),
IFERROR(SUMPRODUCT('6. Patients'!CV$10:CV$107,OFFSET('6. Patients'!$OP$9,1,MATCH($D48,'6. Patients'!$OQ$9:$QN$9,0),ROWS('6. Patients'!EI$10:EI$107))),0)+
IFERROR(SUMPRODUCT('6. Patients'!CV$10:CV$107,OFFSET('6. Patients'!$QO$9,1,MATCH($D48,'6. Patients'!$QP$9:$RI$9,0),ROWS('6. Patients'!EI$10:EI$107))),0)+
IFERROR(SUMPRODUCT('6. Patients'!CV$10:CV$107,OFFSET('6. Patients'!$RJ$9,1,MATCH($D48,'6. Patients'!$RK$9:$TH$9,0),ROWS('6. Patients'!EI$10:EI$107))),0)+
IFERROR(SUMPRODUCT('6. Patients'!CV$10:CV$107,OFFSET('6. Patients'!$TI$9,1,MATCH($D48,'6. Patients'!$TJ$9:$UC$9,0),ROWS('6. Patients'!EI$10:EI$107))),0))+
IFERROR(VLOOKUP($D48,$H$116:$L$146,COLUMNS($H$115:$J$115)-1+AC$7,0)*$E48*$F48*'1. General Inputs'!$J$25,0),0),0)</f>
        <v>0</v>
      </c>
      <c r="AD48" s="775">
        <f ca="1">ROUNDDOWN(IFERROR($F48*$E48*CHOOSE(AD$7,
IFERROR(SUMPRODUCT('6. Patients'!CW$10:CW$107,OFFSET('6. Patients'!$DN$9,1,MATCH($D48,'6. Patients'!$DO$9:$FL$9,0),ROWS('6. Patients'!EJ$10:EJ$107))),0)+
IFERROR(SUMPRODUCT('6. Patients'!CW$10:CW$107,OFFSET('6. Patients'!$FM$9,1,MATCH($D48,'6. Patients'!$FN$9:$GG$9,0),ROWS('6. Patients'!EJ$10:EJ$107))),0)+
IFERROR(SUMPRODUCT('6. Patients'!CW$10:CW$107,OFFSET('6. Patients'!$GH$9,1,MATCH($D48,'6. Patients'!$GI$9:$IF$9,0),ROWS('6. Patients'!EJ$10:EJ$107))),0)+
IFERROR(SUMPRODUCT('6. Patients'!CW$10:CW$107,OFFSET('6. Patients'!$IG$9,1,MATCH($D48,'6. Patients'!$IH$9:$JA$9,0),ROWS('6. Patients'!EJ$10:EJ$107))),0),
IFERROR(SUMPRODUCT('6. Patients'!CW$10:CW$107,OFFSET('6. Patients'!$JB$9,1,MATCH($D48,'6. Patients'!$JC$9:$KZ$9,0),ROWS('6. Patients'!EJ$10:EJ$107))),0)+
IFERROR(SUMPRODUCT('6. Patients'!CW$10:CW$107,OFFSET('6. Patients'!$LA$9,1,MATCH($D48,'6. Patients'!$LB$9:$LU$9,0),ROWS('6. Patients'!EJ$10:EJ$107))),0)+
IFERROR(SUMPRODUCT('6. Patients'!CW$10:CW$107,OFFSET('6. Patients'!$LV$9,1,MATCH($D48,'6. Patients'!$LW$9:$NT$9,0),ROWS('6. Patients'!EJ$10:EJ$107))),0)+
IFERROR(SUMPRODUCT('6. Patients'!CW$10:CW$107,OFFSET('6. Patients'!$NU$9,1,MATCH($D48,'6. Patients'!$NV$9:$OO$9,0),ROWS('6. Patients'!EJ$10:EJ$107))),0),
IFERROR(SUMPRODUCT('6. Patients'!CW$10:CW$107,OFFSET('6. Patients'!$OP$9,1,MATCH($D48,'6. Patients'!$OQ$9:$QN$9,0),ROWS('6. Patients'!EJ$10:EJ$107))),0)+
IFERROR(SUMPRODUCT('6. Patients'!CW$10:CW$107,OFFSET('6. Patients'!$QO$9,1,MATCH($D48,'6. Patients'!$QP$9:$RI$9,0),ROWS('6. Patients'!EJ$10:EJ$107))),0)+
IFERROR(SUMPRODUCT('6. Patients'!CW$10:CW$107,OFFSET('6. Patients'!$RJ$9,1,MATCH($D48,'6. Patients'!$RK$9:$TH$9,0),ROWS('6. Patients'!EJ$10:EJ$107))),0)+
IFERROR(SUMPRODUCT('6. Patients'!CW$10:CW$107,OFFSET('6. Patients'!$TI$9,1,MATCH($D48,'6. Patients'!$TJ$9:$UC$9,0),ROWS('6. Patients'!EJ$10:EJ$107))),0))+
IFERROR(VLOOKUP($D48,$H$116:$L$146,COLUMNS($H$115:$J$115)-1+AD$7,0)*$E48*$F48*'1. General Inputs'!$J$25,0),0),0)</f>
        <v>0</v>
      </c>
      <c r="AE48" s="775">
        <f ca="1">ROUNDDOWN(IFERROR($F48*$E48*CHOOSE(AE$7,
IFERROR(SUMPRODUCT('6. Patients'!CX$10:CX$107,OFFSET('6. Patients'!$DN$9,1,MATCH($D48,'6. Patients'!$DO$9:$FL$9,0),ROWS('6. Patients'!EK$10:EK$107))),0)+
IFERROR(SUMPRODUCT('6. Patients'!CX$10:CX$107,OFFSET('6. Patients'!$FM$9,1,MATCH($D48,'6. Patients'!$FN$9:$GG$9,0),ROWS('6. Patients'!EK$10:EK$107))),0)+
IFERROR(SUMPRODUCT('6. Patients'!CX$10:CX$107,OFFSET('6. Patients'!$GH$9,1,MATCH($D48,'6. Patients'!$GI$9:$IF$9,0),ROWS('6. Patients'!EK$10:EK$107))),0)+
IFERROR(SUMPRODUCT('6. Patients'!CX$10:CX$107,OFFSET('6. Patients'!$IG$9,1,MATCH($D48,'6. Patients'!$IH$9:$JA$9,0),ROWS('6. Patients'!EK$10:EK$107))),0),
IFERROR(SUMPRODUCT('6. Patients'!CX$10:CX$107,OFFSET('6. Patients'!$JB$9,1,MATCH($D48,'6. Patients'!$JC$9:$KZ$9,0),ROWS('6. Patients'!EK$10:EK$107))),0)+
IFERROR(SUMPRODUCT('6. Patients'!CX$10:CX$107,OFFSET('6. Patients'!$LA$9,1,MATCH($D48,'6. Patients'!$LB$9:$LU$9,0),ROWS('6. Patients'!EK$10:EK$107))),0)+
IFERROR(SUMPRODUCT('6. Patients'!CX$10:CX$107,OFFSET('6. Patients'!$LV$9,1,MATCH($D48,'6. Patients'!$LW$9:$NT$9,0),ROWS('6. Patients'!EK$10:EK$107))),0)+
IFERROR(SUMPRODUCT('6. Patients'!CX$10:CX$107,OFFSET('6. Patients'!$NU$9,1,MATCH($D48,'6. Patients'!$NV$9:$OO$9,0),ROWS('6. Patients'!EK$10:EK$107))),0),
IFERROR(SUMPRODUCT('6. Patients'!CX$10:CX$107,OFFSET('6. Patients'!$OP$9,1,MATCH($D48,'6. Patients'!$OQ$9:$QN$9,0),ROWS('6. Patients'!EK$10:EK$107))),0)+
IFERROR(SUMPRODUCT('6. Patients'!CX$10:CX$107,OFFSET('6. Patients'!$QO$9,1,MATCH($D48,'6. Patients'!$QP$9:$RI$9,0),ROWS('6. Patients'!EK$10:EK$107))),0)+
IFERROR(SUMPRODUCT('6. Patients'!CX$10:CX$107,OFFSET('6. Patients'!$RJ$9,1,MATCH($D48,'6. Patients'!$RK$9:$TH$9,0),ROWS('6. Patients'!EK$10:EK$107))),0)+
IFERROR(SUMPRODUCT('6. Patients'!CX$10:CX$107,OFFSET('6. Patients'!$TI$9,1,MATCH($D48,'6. Patients'!$TJ$9:$UC$9,0),ROWS('6. Patients'!EK$10:EK$107))),0))+
IFERROR(VLOOKUP($D48,$H$116:$L$146,COLUMNS($H$115:$J$115)-1+AE$7,0)*$E48*$F48*'1. General Inputs'!$J$25,0),0),0)</f>
        <v>0</v>
      </c>
      <c r="AF48" s="775">
        <f ca="1">ROUNDDOWN(IFERROR($F48*$E48*CHOOSE(AF$7,
IFERROR(SUMPRODUCT('6. Patients'!CY$10:CY$107,OFFSET('6. Patients'!$DN$9,1,MATCH($D48,'6. Patients'!$DO$9:$FL$9,0),ROWS('6. Patients'!EL$10:EL$107))),0)+
IFERROR(SUMPRODUCT('6. Patients'!CY$10:CY$107,OFFSET('6. Patients'!$FM$9,1,MATCH($D48,'6. Patients'!$FN$9:$GG$9,0),ROWS('6. Patients'!EL$10:EL$107))),0)+
IFERROR(SUMPRODUCT('6. Patients'!CY$10:CY$107,OFFSET('6. Patients'!$GH$9,1,MATCH($D48,'6. Patients'!$GI$9:$IF$9,0),ROWS('6. Patients'!EL$10:EL$107))),0)+
IFERROR(SUMPRODUCT('6. Patients'!CY$10:CY$107,OFFSET('6. Patients'!$IG$9,1,MATCH($D48,'6. Patients'!$IH$9:$JA$9,0),ROWS('6. Patients'!EL$10:EL$107))),0),
IFERROR(SUMPRODUCT('6. Patients'!CY$10:CY$107,OFFSET('6. Patients'!$JB$9,1,MATCH($D48,'6. Patients'!$JC$9:$KZ$9,0),ROWS('6. Patients'!EL$10:EL$107))),0)+
IFERROR(SUMPRODUCT('6. Patients'!CY$10:CY$107,OFFSET('6. Patients'!$LA$9,1,MATCH($D48,'6. Patients'!$LB$9:$LU$9,0),ROWS('6. Patients'!EL$10:EL$107))),0)+
IFERROR(SUMPRODUCT('6. Patients'!CY$10:CY$107,OFFSET('6. Patients'!$LV$9,1,MATCH($D48,'6. Patients'!$LW$9:$NT$9,0),ROWS('6. Patients'!EL$10:EL$107))),0)+
IFERROR(SUMPRODUCT('6. Patients'!CY$10:CY$107,OFFSET('6. Patients'!$NU$9,1,MATCH($D48,'6. Patients'!$NV$9:$OO$9,0),ROWS('6. Patients'!EL$10:EL$107))),0),
IFERROR(SUMPRODUCT('6. Patients'!CY$10:CY$107,OFFSET('6. Patients'!$OP$9,1,MATCH($D48,'6. Patients'!$OQ$9:$QN$9,0),ROWS('6. Patients'!EL$10:EL$107))),0)+
IFERROR(SUMPRODUCT('6. Patients'!CY$10:CY$107,OFFSET('6. Patients'!$QO$9,1,MATCH($D48,'6. Patients'!$QP$9:$RI$9,0),ROWS('6. Patients'!EL$10:EL$107))),0)+
IFERROR(SUMPRODUCT('6. Patients'!CY$10:CY$107,OFFSET('6. Patients'!$RJ$9,1,MATCH($D48,'6. Patients'!$RK$9:$TH$9,0),ROWS('6. Patients'!EL$10:EL$107))),0)+
IFERROR(SUMPRODUCT('6. Patients'!CY$10:CY$107,OFFSET('6. Patients'!$TI$9,1,MATCH($D48,'6. Patients'!$TJ$9:$UC$9,0),ROWS('6. Patients'!EL$10:EL$107))),0))+
IFERROR(VLOOKUP($D48,$H$116:$L$146,COLUMNS($H$115:$J$115)-1+AF$7,0)*$E48*$F48*'1. General Inputs'!$J$25,0),0),0)</f>
        <v>0</v>
      </c>
      <c r="AG48" s="775">
        <f ca="1">ROUNDDOWN(IFERROR($F48*$E48*CHOOSE(AG$7,
IFERROR(SUMPRODUCT('6. Patients'!CZ$10:CZ$107,OFFSET('6. Patients'!$DN$9,1,MATCH($D48,'6. Patients'!$DO$9:$FL$9,0),ROWS('6. Patients'!EM$10:EM$107))),0)+
IFERROR(SUMPRODUCT('6. Patients'!CZ$10:CZ$107,OFFSET('6. Patients'!$FM$9,1,MATCH($D48,'6. Patients'!$FN$9:$GG$9,0),ROWS('6. Patients'!EM$10:EM$107))),0)+
IFERROR(SUMPRODUCT('6. Patients'!CZ$10:CZ$107,OFFSET('6. Patients'!$GH$9,1,MATCH($D48,'6. Patients'!$GI$9:$IF$9,0),ROWS('6. Patients'!EM$10:EM$107))),0)+
IFERROR(SUMPRODUCT('6. Patients'!CZ$10:CZ$107,OFFSET('6. Patients'!$IG$9,1,MATCH($D48,'6. Patients'!$IH$9:$JA$9,0),ROWS('6. Patients'!EM$10:EM$107))),0),
IFERROR(SUMPRODUCT('6. Patients'!CZ$10:CZ$107,OFFSET('6. Patients'!$JB$9,1,MATCH($D48,'6. Patients'!$JC$9:$KZ$9,0),ROWS('6. Patients'!EM$10:EM$107))),0)+
IFERROR(SUMPRODUCT('6. Patients'!CZ$10:CZ$107,OFFSET('6. Patients'!$LA$9,1,MATCH($D48,'6. Patients'!$LB$9:$LU$9,0),ROWS('6. Patients'!EM$10:EM$107))),0)+
IFERROR(SUMPRODUCT('6. Patients'!CZ$10:CZ$107,OFFSET('6. Patients'!$LV$9,1,MATCH($D48,'6. Patients'!$LW$9:$NT$9,0),ROWS('6. Patients'!EM$10:EM$107))),0)+
IFERROR(SUMPRODUCT('6. Patients'!CZ$10:CZ$107,OFFSET('6. Patients'!$NU$9,1,MATCH($D48,'6. Patients'!$NV$9:$OO$9,0),ROWS('6. Patients'!EM$10:EM$107))),0),
IFERROR(SUMPRODUCT('6. Patients'!CZ$10:CZ$107,OFFSET('6. Patients'!$OP$9,1,MATCH($D48,'6. Patients'!$OQ$9:$QN$9,0),ROWS('6. Patients'!EM$10:EM$107))),0)+
IFERROR(SUMPRODUCT('6. Patients'!CZ$10:CZ$107,OFFSET('6. Patients'!$QO$9,1,MATCH($D48,'6. Patients'!$QP$9:$RI$9,0),ROWS('6. Patients'!EM$10:EM$107))),0)+
IFERROR(SUMPRODUCT('6. Patients'!CZ$10:CZ$107,OFFSET('6. Patients'!$RJ$9,1,MATCH($D48,'6. Patients'!$RK$9:$TH$9,0),ROWS('6. Patients'!EM$10:EM$107))),0)+
IFERROR(SUMPRODUCT('6. Patients'!CZ$10:CZ$107,OFFSET('6. Patients'!$TI$9,1,MATCH($D48,'6. Patients'!$TJ$9:$UC$9,0),ROWS('6. Patients'!EM$10:EM$107))),0))+
IFERROR(VLOOKUP($D48,$H$116:$L$146,COLUMNS($H$115:$J$115)-1+AG$7,0)*$E48*$F48*'1. General Inputs'!$J$25,0),0),0)</f>
        <v>0</v>
      </c>
      <c r="AH48" s="775">
        <f ca="1">ROUNDDOWN(IFERROR($F48*$E48*CHOOSE(AH$7,
IFERROR(SUMPRODUCT('6. Patients'!DA$10:DA$107,OFFSET('6. Patients'!$DN$9,1,MATCH($D48,'6. Patients'!$DO$9:$FL$9,0),ROWS('6. Patients'!EN$10:EN$107))),0)+
IFERROR(SUMPRODUCT('6. Patients'!DA$10:DA$107,OFFSET('6. Patients'!$FM$9,1,MATCH($D48,'6. Patients'!$FN$9:$GG$9,0),ROWS('6. Patients'!EN$10:EN$107))),0)+
IFERROR(SUMPRODUCT('6. Patients'!DA$10:DA$107,OFFSET('6. Patients'!$GH$9,1,MATCH($D48,'6. Patients'!$GI$9:$IF$9,0),ROWS('6. Patients'!EN$10:EN$107))),0)+
IFERROR(SUMPRODUCT('6. Patients'!DA$10:DA$107,OFFSET('6. Patients'!$IG$9,1,MATCH($D48,'6. Patients'!$IH$9:$JA$9,0),ROWS('6. Patients'!EN$10:EN$107))),0),
IFERROR(SUMPRODUCT('6. Patients'!DA$10:DA$107,OFFSET('6. Patients'!$JB$9,1,MATCH($D48,'6. Patients'!$JC$9:$KZ$9,0),ROWS('6. Patients'!EN$10:EN$107))),0)+
IFERROR(SUMPRODUCT('6. Patients'!DA$10:DA$107,OFFSET('6. Patients'!$LA$9,1,MATCH($D48,'6. Patients'!$LB$9:$LU$9,0),ROWS('6. Patients'!EN$10:EN$107))),0)+
IFERROR(SUMPRODUCT('6. Patients'!DA$10:DA$107,OFFSET('6. Patients'!$LV$9,1,MATCH($D48,'6. Patients'!$LW$9:$NT$9,0),ROWS('6. Patients'!EN$10:EN$107))),0)+
IFERROR(SUMPRODUCT('6. Patients'!DA$10:DA$107,OFFSET('6. Patients'!$NU$9,1,MATCH($D48,'6. Patients'!$NV$9:$OO$9,0),ROWS('6. Patients'!EN$10:EN$107))),0),
IFERROR(SUMPRODUCT('6. Patients'!DA$10:DA$107,OFFSET('6. Patients'!$OP$9,1,MATCH($D48,'6. Patients'!$OQ$9:$QN$9,0),ROWS('6. Patients'!EN$10:EN$107))),0)+
IFERROR(SUMPRODUCT('6. Patients'!DA$10:DA$107,OFFSET('6. Patients'!$QO$9,1,MATCH($D48,'6. Patients'!$QP$9:$RI$9,0),ROWS('6. Patients'!EN$10:EN$107))),0)+
IFERROR(SUMPRODUCT('6. Patients'!DA$10:DA$107,OFFSET('6. Patients'!$RJ$9,1,MATCH($D48,'6. Patients'!$RK$9:$TH$9,0),ROWS('6. Patients'!EN$10:EN$107))),0)+
IFERROR(SUMPRODUCT('6. Patients'!DA$10:DA$107,OFFSET('6. Patients'!$TI$9,1,MATCH($D48,'6. Patients'!$TJ$9:$UC$9,0),ROWS('6. Patients'!EN$10:EN$107))),0))+
IFERROR(VLOOKUP($D48,$H$116:$L$146,COLUMNS($H$115:$J$115)-1+AH$7,0)*$E48*$F48*'1. General Inputs'!$J$25,0),0),0)</f>
        <v>0</v>
      </c>
      <c r="AI48" s="775">
        <f ca="1">ROUNDDOWN(IFERROR($F48*$E48*CHOOSE(AI$7,
IFERROR(SUMPRODUCT('6. Patients'!DB$10:DB$107,OFFSET('6. Patients'!$DN$9,1,MATCH($D48,'6. Patients'!$DO$9:$FL$9,0),ROWS('6. Patients'!EO$10:EO$107))),0)+
IFERROR(SUMPRODUCT('6. Patients'!DB$10:DB$107,OFFSET('6. Patients'!$FM$9,1,MATCH($D48,'6. Patients'!$FN$9:$GG$9,0),ROWS('6. Patients'!EO$10:EO$107))),0)+
IFERROR(SUMPRODUCT('6. Patients'!DB$10:DB$107,OFFSET('6. Patients'!$GH$9,1,MATCH($D48,'6. Patients'!$GI$9:$IF$9,0),ROWS('6. Patients'!EO$10:EO$107))),0)+
IFERROR(SUMPRODUCT('6. Patients'!DB$10:DB$107,OFFSET('6. Patients'!$IG$9,1,MATCH($D48,'6. Patients'!$IH$9:$JA$9,0),ROWS('6. Patients'!EO$10:EO$107))),0),
IFERROR(SUMPRODUCT('6. Patients'!DB$10:DB$107,OFFSET('6. Patients'!$JB$9,1,MATCH($D48,'6. Patients'!$JC$9:$KZ$9,0),ROWS('6. Patients'!EO$10:EO$107))),0)+
IFERROR(SUMPRODUCT('6. Patients'!DB$10:DB$107,OFFSET('6. Patients'!$LA$9,1,MATCH($D48,'6. Patients'!$LB$9:$LU$9,0),ROWS('6. Patients'!EO$10:EO$107))),0)+
IFERROR(SUMPRODUCT('6. Patients'!DB$10:DB$107,OFFSET('6. Patients'!$LV$9,1,MATCH($D48,'6. Patients'!$LW$9:$NT$9,0),ROWS('6. Patients'!EO$10:EO$107))),0)+
IFERROR(SUMPRODUCT('6. Patients'!DB$10:DB$107,OFFSET('6. Patients'!$NU$9,1,MATCH($D48,'6. Patients'!$NV$9:$OO$9,0),ROWS('6. Patients'!EO$10:EO$107))),0),
IFERROR(SUMPRODUCT('6. Patients'!DB$10:DB$107,OFFSET('6. Patients'!$OP$9,1,MATCH($D48,'6. Patients'!$OQ$9:$QN$9,0),ROWS('6. Patients'!EO$10:EO$107))),0)+
IFERROR(SUMPRODUCT('6. Patients'!DB$10:DB$107,OFFSET('6. Patients'!$QO$9,1,MATCH($D48,'6. Patients'!$QP$9:$RI$9,0),ROWS('6. Patients'!EO$10:EO$107))),0)+
IFERROR(SUMPRODUCT('6. Patients'!DB$10:DB$107,OFFSET('6. Patients'!$RJ$9,1,MATCH($D48,'6. Patients'!$RK$9:$TH$9,0),ROWS('6. Patients'!EO$10:EO$107))),0)+
IFERROR(SUMPRODUCT('6. Patients'!DB$10:DB$107,OFFSET('6. Patients'!$TI$9,1,MATCH($D48,'6. Patients'!$TJ$9:$UC$9,0),ROWS('6. Patients'!EO$10:EO$107))),0))+
IFERROR(VLOOKUP($D48,$H$116:$L$146,COLUMNS($H$115:$J$115)-1+AI$7,0)*$E48*$F48*'1. General Inputs'!$J$25,0),0),0)</f>
        <v>0</v>
      </c>
      <c r="AJ48" s="775">
        <f ca="1">ROUNDDOWN(IFERROR($F48*$E48*CHOOSE(AJ$7,
IFERROR(SUMPRODUCT('6. Patients'!DC$10:DC$107,OFFSET('6. Patients'!$DN$9,1,MATCH($D48,'6. Patients'!$DO$9:$FL$9,0),ROWS('6. Patients'!EP$10:EP$107))),0)+
IFERROR(SUMPRODUCT('6. Patients'!DC$10:DC$107,OFFSET('6. Patients'!$FM$9,1,MATCH($D48,'6. Patients'!$FN$9:$GG$9,0),ROWS('6. Patients'!EP$10:EP$107))),0)+
IFERROR(SUMPRODUCT('6. Patients'!DC$10:DC$107,OFFSET('6. Patients'!$GH$9,1,MATCH($D48,'6. Patients'!$GI$9:$IF$9,0),ROWS('6. Patients'!EP$10:EP$107))),0)+
IFERROR(SUMPRODUCT('6. Patients'!DC$10:DC$107,OFFSET('6. Patients'!$IG$9,1,MATCH($D48,'6. Patients'!$IH$9:$JA$9,0),ROWS('6. Patients'!EP$10:EP$107))),0),
IFERROR(SUMPRODUCT('6. Patients'!DC$10:DC$107,OFFSET('6. Patients'!$JB$9,1,MATCH($D48,'6. Patients'!$JC$9:$KZ$9,0),ROWS('6. Patients'!EP$10:EP$107))),0)+
IFERROR(SUMPRODUCT('6. Patients'!DC$10:DC$107,OFFSET('6. Patients'!$LA$9,1,MATCH($D48,'6. Patients'!$LB$9:$LU$9,0),ROWS('6. Patients'!EP$10:EP$107))),0)+
IFERROR(SUMPRODUCT('6. Patients'!DC$10:DC$107,OFFSET('6. Patients'!$LV$9,1,MATCH($D48,'6. Patients'!$LW$9:$NT$9,0),ROWS('6. Patients'!EP$10:EP$107))),0)+
IFERROR(SUMPRODUCT('6. Patients'!DC$10:DC$107,OFFSET('6. Patients'!$NU$9,1,MATCH($D48,'6. Patients'!$NV$9:$OO$9,0),ROWS('6. Patients'!EP$10:EP$107))),0),
IFERROR(SUMPRODUCT('6. Patients'!DC$10:DC$107,OFFSET('6. Patients'!$OP$9,1,MATCH($D48,'6. Patients'!$OQ$9:$QN$9,0),ROWS('6. Patients'!EP$10:EP$107))),0)+
IFERROR(SUMPRODUCT('6. Patients'!DC$10:DC$107,OFFSET('6. Patients'!$QO$9,1,MATCH($D48,'6. Patients'!$QP$9:$RI$9,0),ROWS('6. Patients'!EP$10:EP$107))),0)+
IFERROR(SUMPRODUCT('6. Patients'!DC$10:DC$107,OFFSET('6. Patients'!$RJ$9,1,MATCH($D48,'6. Patients'!$RK$9:$TH$9,0),ROWS('6. Patients'!EP$10:EP$107))),0)+
IFERROR(SUMPRODUCT('6. Patients'!DC$10:DC$107,OFFSET('6. Patients'!$TI$9,1,MATCH($D48,'6. Patients'!$TJ$9:$UC$9,0),ROWS('6. Patients'!EP$10:EP$107))),0))+
IFERROR(VLOOKUP($D48,$H$116:$L$146,COLUMNS($H$115:$J$115)-1+AJ$7,0)*$E48*$F48*'1. General Inputs'!$J$25,0),0),0)</f>
        <v>0</v>
      </c>
      <c r="AK48" s="775">
        <f ca="1">ROUNDDOWN(IFERROR($F48*$E48*CHOOSE(AK$7,
IFERROR(SUMPRODUCT('6. Patients'!DD$10:DD$107,OFFSET('6. Patients'!$DN$9,1,MATCH($D48,'6. Patients'!$DO$9:$FL$9,0),ROWS('6. Patients'!EQ$10:EQ$107))),0)+
IFERROR(SUMPRODUCT('6. Patients'!DD$10:DD$107,OFFSET('6. Patients'!$FM$9,1,MATCH($D48,'6. Patients'!$FN$9:$GG$9,0),ROWS('6. Patients'!EQ$10:EQ$107))),0)+
IFERROR(SUMPRODUCT('6. Patients'!DD$10:DD$107,OFFSET('6. Patients'!$GH$9,1,MATCH($D48,'6. Patients'!$GI$9:$IF$9,0),ROWS('6. Patients'!EQ$10:EQ$107))),0)+
IFERROR(SUMPRODUCT('6. Patients'!DD$10:DD$107,OFFSET('6. Patients'!$IG$9,1,MATCH($D48,'6. Patients'!$IH$9:$JA$9,0),ROWS('6. Patients'!EQ$10:EQ$107))),0),
IFERROR(SUMPRODUCT('6. Patients'!DD$10:DD$107,OFFSET('6. Patients'!$JB$9,1,MATCH($D48,'6. Patients'!$JC$9:$KZ$9,0),ROWS('6. Patients'!EQ$10:EQ$107))),0)+
IFERROR(SUMPRODUCT('6. Patients'!DD$10:DD$107,OFFSET('6. Patients'!$LA$9,1,MATCH($D48,'6. Patients'!$LB$9:$LU$9,0),ROWS('6. Patients'!EQ$10:EQ$107))),0)+
IFERROR(SUMPRODUCT('6. Patients'!DD$10:DD$107,OFFSET('6. Patients'!$LV$9,1,MATCH($D48,'6. Patients'!$LW$9:$NT$9,0),ROWS('6. Patients'!EQ$10:EQ$107))),0)+
IFERROR(SUMPRODUCT('6. Patients'!DD$10:DD$107,OFFSET('6. Patients'!$NU$9,1,MATCH($D48,'6. Patients'!$NV$9:$OO$9,0),ROWS('6. Patients'!EQ$10:EQ$107))),0),
IFERROR(SUMPRODUCT('6. Patients'!DD$10:DD$107,OFFSET('6. Patients'!$OP$9,1,MATCH($D48,'6. Patients'!$OQ$9:$QN$9,0),ROWS('6. Patients'!EQ$10:EQ$107))),0)+
IFERROR(SUMPRODUCT('6. Patients'!DD$10:DD$107,OFFSET('6. Patients'!$QO$9,1,MATCH($D48,'6. Patients'!$QP$9:$RI$9,0),ROWS('6. Patients'!EQ$10:EQ$107))),0)+
IFERROR(SUMPRODUCT('6. Patients'!DD$10:DD$107,OFFSET('6. Patients'!$RJ$9,1,MATCH($D48,'6. Patients'!$RK$9:$TH$9,0),ROWS('6. Patients'!EQ$10:EQ$107))),0)+
IFERROR(SUMPRODUCT('6. Patients'!DD$10:DD$107,OFFSET('6. Patients'!$TI$9,1,MATCH($D48,'6. Patients'!$TJ$9:$UC$9,0),ROWS('6. Patients'!EQ$10:EQ$107))),0))+
IFERROR(VLOOKUP($D48,$H$116:$L$146,COLUMNS($H$115:$J$115)-1+AK$7,0)*$E48*$F48*'1. General Inputs'!$J$25,0),0),0)</f>
        <v>0</v>
      </c>
      <c r="AL48" s="775">
        <f ca="1">ROUNDDOWN(IFERROR($F48*$E48*CHOOSE(AL$7,
IFERROR(SUMPRODUCT('6. Patients'!DE$10:DE$107,OFFSET('6. Patients'!$DN$9,1,MATCH($D48,'6. Patients'!$DO$9:$FL$9,0),ROWS('6. Patients'!ER$10:ER$107))),0)+
IFERROR(SUMPRODUCT('6. Patients'!DE$10:DE$107,OFFSET('6. Patients'!$FM$9,1,MATCH($D48,'6. Patients'!$FN$9:$GG$9,0),ROWS('6. Patients'!ER$10:ER$107))),0)+
IFERROR(SUMPRODUCT('6. Patients'!DE$10:DE$107,OFFSET('6. Patients'!$GH$9,1,MATCH($D48,'6. Patients'!$GI$9:$IF$9,0),ROWS('6. Patients'!ER$10:ER$107))),0)+
IFERROR(SUMPRODUCT('6. Patients'!DE$10:DE$107,OFFSET('6. Patients'!$IG$9,1,MATCH($D48,'6. Patients'!$IH$9:$JA$9,0),ROWS('6. Patients'!ER$10:ER$107))),0),
IFERROR(SUMPRODUCT('6. Patients'!DE$10:DE$107,OFFSET('6. Patients'!$JB$9,1,MATCH($D48,'6. Patients'!$JC$9:$KZ$9,0),ROWS('6. Patients'!ER$10:ER$107))),0)+
IFERROR(SUMPRODUCT('6. Patients'!DE$10:DE$107,OFFSET('6. Patients'!$LA$9,1,MATCH($D48,'6. Patients'!$LB$9:$LU$9,0),ROWS('6. Patients'!ER$10:ER$107))),0)+
IFERROR(SUMPRODUCT('6. Patients'!DE$10:DE$107,OFFSET('6. Patients'!$LV$9,1,MATCH($D48,'6. Patients'!$LW$9:$NT$9,0),ROWS('6. Patients'!ER$10:ER$107))),0)+
IFERROR(SUMPRODUCT('6. Patients'!DE$10:DE$107,OFFSET('6. Patients'!$NU$9,1,MATCH($D48,'6. Patients'!$NV$9:$OO$9,0),ROWS('6. Patients'!ER$10:ER$107))),0),
IFERROR(SUMPRODUCT('6. Patients'!DE$10:DE$107,OFFSET('6. Patients'!$OP$9,1,MATCH($D48,'6. Patients'!$OQ$9:$QN$9,0),ROWS('6. Patients'!ER$10:ER$107))),0)+
IFERROR(SUMPRODUCT('6. Patients'!DE$10:DE$107,OFFSET('6. Patients'!$QO$9,1,MATCH($D48,'6. Patients'!$QP$9:$RI$9,0),ROWS('6. Patients'!ER$10:ER$107))),0)+
IFERROR(SUMPRODUCT('6. Patients'!DE$10:DE$107,OFFSET('6. Patients'!$RJ$9,1,MATCH($D48,'6. Patients'!$RK$9:$TH$9,0),ROWS('6. Patients'!ER$10:ER$107))),0)+
IFERROR(SUMPRODUCT('6. Patients'!DE$10:DE$107,OFFSET('6. Patients'!$TI$9,1,MATCH($D48,'6. Patients'!$TJ$9:$UC$9,0),ROWS('6. Patients'!ER$10:ER$107))),0))+
IFERROR(VLOOKUP($D48,$H$116:$L$146,COLUMNS($H$115:$J$115)-1+AL$7,0)*$E48*$F48*'1. General Inputs'!$J$25,0),0),0)</f>
        <v>0</v>
      </c>
      <c r="AM48" s="775">
        <f ca="1">ROUNDDOWN(IFERROR($F48*$E48*CHOOSE(AM$7,
IFERROR(SUMPRODUCT('6. Patients'!DF$10:DF$107,OFFSET('6. Patients'!$DN$9,1,MATCH($D48,'6. Patients'!$DO$9:$FL$9,0),ROWS('6. Patients'!ES$10:ES$107))),0)+
IFERROR(SUMPRODUCT('6. Patients'!DF$10:DF$107,OFFSET('6. Patients'!$FM$9,1,MATCH($D48,'6. Patients'!$FN$9:$GG$9,0),ROWS('6. Patients'!ES$10:ES$107))),0)+
IFERROR(SUMPRODUCT('6. Patients'!DF$10:DF$107,OFFSET('6. Patients'!$GH$9,1,MATCH($D48,'6. Patients'!$GI$9:$IF$9,0),ROWS('6. Patients'!ES$10:ES$107))),0)+
IFERROR(SUMPRODUCT('6. Patients'!DF$10:DF$107,OFFSET('6. Patients'!$IG$9,1,MATCH($D48,'6. Patients'!$IH$9:$JA$9,0),ROWS('6. Patients'!ES$10:ES$107))),0),
IFERROR(SUMPRODUCT('6. Patients'!DF$10:DF$107,OFFSET('6. Patients'!$JB$9,1,MATCH($D48,'6. Patients'!$JC$9:$KZ$9,0),ROWS('6. Patients'!ES$10:ES$107))),0)+
IFERROR(SUMPRODUCT('6. Patients'!DF$10:DF$107,OFFSET('6. Patients'!$LA$9,1,MATCH($D48,'6. Patients'!$LB$9:$LU$9,0),ROWS('6. Patients'!ES$10:ES$107))),0)+
IFERROR(SUMPRODUCT('6. Patients'!DF$10:DF$107,OFFSET('6. Patients'!$LV$9,1,MATCH($D48,'6. Patients'!$LW$9:$NT$9,0),ROWS('6. Patients'!ES$10:ES$107))),0)+
IFERROR(SUMPRODUCT('6. Patients'!DF$10:DF$107,OFFSET('6. Patients'!$NU$9,1,MATCH($D48,'6. Patients'!$NV$9:$OO$9,0),ROWS('6. Patients'!ES$10:ES$107))),0),
IFERROR(SUMPRODUCT('6. Patients'!DF$10:DF$107,OFFSET('6. Patients'!$OP$9,1,MATCH($D48,'6. Patients'!$OQ$9:$QN$9,0),ROWS('6. Patients'!ES$10:ES$107))),0)+
IFERROR(SUMPRODUCT('6. Patients'!DF$10:DF$107,OFFSET('6. Patients'!$QO$9,1,MATCH($D48,'6. Patients'!$QP$9:$RI$9,0),ROWS('6. Patients'!ES$10:ES$107))),0)+
IFERROR(SUMPRODUCT('6. Patients'!DF$10:DF$107,OFFSET('6. Patients'!$RJ$9,1,MATCH($D48,'6. Patients'!$RK$9:$TH$9,0),ROWS('6. Patients'!ES$10:ES$107))),0)+
IFERROR(SUMPRODUCT('6. Patients'!DF$10:DF$107,OFFSET('6. Patients'!$TI$9,1,MATCH($D48,'6. Patients'!$TJ$9:$UC$9,0),ROWS('6. Patients'!ES$10:ES$107))),0))+
IFERROR(VLOOKUP($D48,$H$116:$L$146,COLUMNS($H$115:$J$115)-1+AM$7,0)*$E48*$F48*'1. General Inputs'!$J$25,0),0),0)</f>
        <v>0</v>
      </c>
      <c r="AN48" s="775">
        <f ca="1">ROUNDDOWN(IFERROR($F48*$E48*CHOOSE(AN$7,
IFERROR(SUMPRODUCT('6. Patients'!DG$10:DG$107,OFFSET('6. Patients'!$DN$9,1,MATCH($D48,'6. Patients'!$DO$9:$FL$9,0),ROWS('6. Patients'!ET$10:ET$107))),0)+
IFERROR(SUMPRODUCT('6. Patients'!DG$10:DG$107,OFFSET('6. Patients'!$FM$9,1,MATCH($D48,'6. Patients'!$FN$9:$GG$9,0),ROWS('6. Patients'!ET$10:ET$107))),0)+
IFERROR(SUMPRODUCT('6. Patients'!DG$10:DG$107,OFFSET('6. Patients'!$GH$9,1,MATCH($D48,'6. Patients'!$GI$9:$IF$9,0),ROWS('6. Patients'!ET$10:ET$107))),0)+
IFERROR(SUMPRODUCT('6. Patients'!DG$10:DG$107,OFFSET('6. Patients'!$IG$9,1,MATCH($D48,'6. Patients'!$IH$9:$JA$9,0),ROWS('6. Patients'!ET$10:ET$107))),0),
IFERROR(SUMPRODUCT('6. Patients'!DG$10:DG$107,OFFSET('6. Patients'!$JB$9,1,MATCH($D48,'6. Patients'!$JC$9:$KZ$9,0),ROWS('6. Patients'!ET$10:ET$107))),0)+
IFERROR(SUMPRODUCT('6. Patients'!DG$10:DG$107,OFFSET('6. Patients'!$LA$9,1,MATCH($D48,'6. Patients'!$LB$9:$LU$9,0),ROWS('6. Patients'!ET$10:ET$107))),0)+
IFERROR(SUMPRODUCT('6. Patients'!DG$10:DG$107,OFFSET('6. Patients'!$LV$9,1,MATCH($D48,'6. Patients'!$LW$9:$NT$9,0),ROWS('6. Patients'!ET$10:ET$107))),0)+
IFERROR(SUMPRODUCT('6. Patients'!DG$10:DG$107,OFFSET('6. Patients'!$NU$9,1,MATCH($D48,'6. Patients'!$NV$9:$OO$9,0),ROWS('6. Patients'!ET$10:ET$107))),0),
IFERROR(SUMPRODUCT('6. Patients'!DG$10:DG$107,OFFSET('6. Patients'!$OP$9,1,MATCH($D48,'6. Patients'!$OQ$9:$QN$9,0),ROWS('6. Patients'!ET$10:ET$107))),0)+
IFERROR(SUMPRODUCT('6. Patients'!DG$10:DG$107,OFFSET('6. Patients'!$QO$9,1,MATCH($D48,'6. Patients'!$QP$9:$RI$9,0),ROWS('6. Patients'!ET$10:ET$107))),0)+
IFERROR(SUMPRODUCT('6. Patients'!DG$10:DG$107,OFFSET('6. Patients'!$RJ$9,1,MATCH($D48,'6. Patients'!$RK$9:$TH$9,0),ROWS('6. Patients'!ET$10:ET$107))),0)+
IFERROR(SUMPRODUCT('6. Patients'!DG$10:DG$107,OFFSET('6. Patients'!$TI$9,1,MATCH($D48,'6. Patients'!$TJ$9:$UC$9,0),ROWS('6. Patients'!ET$10:ET$107))),0))+
IFERROR(VLOOKUP($D48,$H$116:$L$146,COLUMNS($H$115:$J$115)-1+AN$7,0)*$E48*$F48*'1. General Inputs'!$J$25,0),0),0)</f>
        <v>0</v>
      </c>
      <c r="AO48" s="775">
        <f ca="1">ROUNDDOWN(IFERROR($F48*$E48*CHOOSE(AO$7,
IFERROR(SUMPRODUCT('6. Patients'!DH$10:DH$107,OFFSET('6. Patients'!$DN$9,1,MATCH($D48,'6. Patients'!$DO$9:$FL$9,0),ROWS('6. Patients'!EU$10:EU$107))),0)+
IFERROR(SUMPRODUCT('6. Patients'!DH$10:DH$107,OFFSET('6. Patients'!$FM$9,1,MATCH($D48,'6. Patients'!$FN$9:$GG$9,0),ROWS('6. Patients'!EU$10:EU$107))),0)+
IFERROR(SUMPRODUCT('6. Patients'!DH$10:DH$107,OFFSET('6. Patients'!$GH$9,1,MATCH($D48,'6. Patients'!$GI$9:$IF$9,0),ROWS('6. Patients'!EU$10:EU$107))),0)+
IFERROR(SUMPRODUCT('6. Patients'!DH$10:DH$107,OFFSET('6. Patients'!$IG$9,1,MATCH($D48,'6. Patients'!$IH$9:$JA$9,0),ROWS('6. Patients'!EU$10:EU$107))),0),
IFERROR(SUMPRODUCT('6. Patients'!DH$10:DH$107,OFFSET('6. Patients'!$JB$9,1,MATCH($D48,'6. Patients'!$JC$9:$KZ$9,0),ROWS('6. Patients'!EU$10:EU$107))),0)+
IFERROR(SUMPRODUCT('6. Patients'!DH$10:DH$107,OFFSET('6. Patients'!$LA$9,1,MATCH($D48,'6. Patients'!$LB$9:$LU$9,0),ROWS('6. Patients'!EU$10:EU$107))),0)+
IFERROR(SUMPRODUCT('6. Patients'!DH$10:DH$107,OFFSET('6. Patients'!$LV$9,1,MATCH($D48,'6. Patients'!$LW$9:$NT$9,0),ROWS('6. Patients'!EU$10:EU$107))),0)+
IFERROR(SUMPRODUCT('6. Patients'!DH$10:DH$107,OFFSET('6. Patients'!$NU$9,1,MATCH($D48,'6. Patients'!$NV$9:$OO$9,0),ROWS('6. Patients'!EU$10:EU$107))),0),
IFERROR(SUMPRODUCT('6. Patients'!DH$10:DH$107,OFFSET('6. Patients'!$OP$9,1,MATCH($D48,'6. Patients'!$OQ$9:$QN$9,0),ROWS('6. Patients'!EU$10:EU$107))),0)+
IFERROR(SUMPRODUCT('6. Patients'!DH$10:DH$107,OFFSET('6. Patients'!$QO$9,1,MATCH($D48,'6. Patients'!$QP$9:$RI$9,0),ROWS('6. Patients'!EU$10:EU$107))),0)+
IFERROR(SUMPRODUCT('6. Patients'!DH$10:DH$107,OFFSET('6. Patients'!$RJ$9,1,MATCH($D48,'6. Patients'!$RK$9:$TH$9,0),ROWS('6. Patients'!EU$10:EU$107))),0)+
IFERROR(SUMPRODUCT('6. Patients'!DH$10:DH$107,OFFSET('6. Patients'!$TI$9,1,MATCH($D48,'6. Patients'!$TJ$9:$UC$9,0),ROWS('6. Patients'!EU$10:EU$107))),0))+
IFERROR(VLOOKUP($D48,$H$116:$L$146,COLUMNS($H$115:$J$115)-1+AO$7,0)*$E48*$F48*'1. General Inputs'!$J$25,0),0),0)</f>
        <v>0</v>
      </c>
      <c r="AP48" s="775">
        <f ca="1">ROUNDDOWN(IFERROR($F48*$E48*CHOOSE(AP$7,
IFERROR(SUMPRODUCT('6. Patients'!DI$10:DI$107,OFFSET('6. Patients'!$DN$9,1,MATCH($D48,'6. Patients'!$DO$9:$FL$9,0),ROWS('6. Patients'!EV$10:EV$107))),0)+
IFERROR(SUMPRODUCT('6. Patients'!DI$10:DI$107,OFFSET('6. Patients'!$FM$9,1,MATCH($D48,'6. Patients'!$FN$9:$GG$9,0),ROWS('6. Patients'!EV$10:EV$107))),0)+
IFERROR(SUMPRODUCT('6. Patients'!DI$10:DI$107,OFFSET('6. Patients'!$GH$9,1,MATCH($D48,'6. Patients'!$GI$9:$IF$9,0),ROWS('6. Patients'!EV$10:EV$107))),0)+
IFERROR(SUMPRODUCT('6. Patients'!DI$10:DI$107,OFFSET('6. Patients'!$IG$9,1,MATCH($D48,'6. Patients'!$IH$9:$JA$9,0),ROWS('6. Patients'!EV$10:EV$107))),0),
IFERROR(SUMPRODUCT('6. Patients'!DI$10:DI$107,OFFSET('6. Patients'!$JB$9,1,MATCH($D48,'6. Patients'!$JC$9:$KZ$9,0),ROWS('6. Patients'!EV$10:EV$107))),0)+
IFERROR(SUMPRODUCT('6. Patients'!DI$10:DI$107,OFFSET('6. Patients'!$LA$9,1,MATCH($D48,'6. Patients'!$LB$9:$LU$9,0),ROWS('6. Patients'!EV$10:EV$107))),0)+
IFERROR(SUMPRODUCT('6. Patients'!DI$10:DI$107,OFFSET('6. Patients'!$LV$9,1,MATCH($D48,'6. Patients'!$LW$9:$NT$9,0),ROWS('6. Patients'!EV$10:EV$107))),0)+
IFERROR(SUMPRODUCT('6. Patients'!DI$10:DI$107,OFFSET('6. Patients'!$NU$9,1,MATCH($D48,'6. Patients'!$NV$9:$OO$9,0),ROWS('6. Patients'!EV$10:EV$107))),0),
IFERROR(SUMPRODUCT('6. Patients'!DI$10:DI$107,OFFSET('6. Patients'!$OP$9,1,MATCH($D48,'6. Patients'!$OQ$9:$QN$9,0),ROWS('6. Patients'!EV$10:EV$107))),0)+
IFERROR(SUMPRODUCT('6. Patients'!DI$10:DI$107,OFFSET('6. Patients'!$QO$9,1,MATCH($D48,'6. Patients'!$QP$9:$RI$9,0),ROWS('6. Patients'!EV$10:EV$107))),0)+
IFERROR(SUMPRODUCT('6. Patients'!DI$10:DI$107,OFFSET('6. Patients'!$RJ$9,1,MATCH($D48,'6. Patients'!$RK$9:$TH$9,0),ROWS('6. Patients'!EV$10:EV$107))),0)+
IFERROR(SUMPRODUCT('6. Patients'!DI$10:DI$107,OFFSET('6. Patients'!$TI$9,1,MATCH($D48,'6. Patients'!$TJ$9:$UC$9,0),ROWS('6. Patients'!EV$10:EV$107))),0))+
IFERROR(VLOOKUP($D48,$H$116:$L$146,COLUMNS($H$115:$J$115)-1+AP$7,0)*$E48*$F48*'1. General Inputs'!$J$25,0),0),0)</f>
        <v>0</v>
      </c>
      <c r="AQ48" s="775">
        <f ca="1">ROUNDDOWN(IFERROR($F48*$E48*CHOOSE(AQ$7,
IFERROR(SUMPRODUCT('6. Patients'!DJ$10:DJ$107,OFFSET('6. Patients'!$DN$9,1,MATCH($D48,'6. Patients'!$DO$9:$FL$9,0),ROWS('6. Patients'!EW$10:EW$107))),0)+
IFERROR(SUMPRODUCT('6. Patients'!DJ$10:DJ$107,OFFSET('6. Patients'!$FM$9,1,MATCH($D48,'6. Patients'!$FN$9:$GG$9,0),ROWS('6. Patients'!EW$10:EW$107))),0)+
IFERROR(SUMPRODUCT('6. Patients'!DJ$10:DJ$107,OFFSET('6. Patients'!$GH$9,1,MATCH($D48,'6. Patients'!$GI$9:$IF$9,0),ROWS('6. Patients'!EW$10:EW$107))),0)+
IFERROR(SUMPRODUCT('6. Patients'!DJ$10:DJ$107,OFFSET('6. Patients'!$IG$9,1,MATCH($D48,'6. Patients'!$IH$9:$JA$9,0),ROWS('6. Patients'!EW$10:EW$107))),0),
IFERROR(SUMPRODUCT('6. Patients'!DJ$10:DJ$107,OFFSET('6. Patients'!$JB$9,1,MATCH($D48,'6. Patients'!$JC$9:$KZ$9,0),ROWS('6. Patients'!EW$10:EW$107))),0)+
IFERROR(SUMPRODUCT('6. Patients'!DJ$10:DJ$107,OFFSET('6. Patients'!$LA$9,1,MATCH($D48,'6. Patients'!$LB$9:$LU$9,0),ROWS('6. Patients'!EW$10:EW$107))),0)+
IFERROR(SUMPRODUCT('6. Patients'!DJ$10:DJ$107,OFFSET('6. Patients'!$LV$9,1,MATCH($D48,'6. Patients'!$LW$9:$NT$9,0),ROWS('6. Patients'!EW$10:EW$107))),0)+
IFERROR(SUMPRODUCT('6. Patients'!DJ$10:DJ$107,OFFSET('6. Patients'!$NU$9,1,MATCH($D48,'6. Patients'!$NV$9:$OO$9,0),ROWS('6. Patients'!EW$10:EW$107))),0),
IFERROR(SUMPRODUCT('6. Patients'!DJ$10:DJ$107,OFFSET('6. Patients'!$OP$9,1,MATCH($D48,'6. Patients'!$OQ$9:$QN$9,0),ROWS('6. Patients'!EW$10:EW$107))),0)+
IFERROR(SUMPRODUCT('6. Patients'!DJ$10:DJ$107,OFFSET('6. Patients'!$QO$9,1,MATCH($D48,'6. Patients'!$QP$9:$RI$9,0),ROWS('6. Patients'!EW$10:EW$107))),0)+
IFERROR(SUMPRODUCT('6. Patients'!DJ$10:DJ$107,OFFSET('6. Patients'!$RJ$9,1,MATCH($D48,'6. Patients'!$RK$9:$TH$9,0),ROWS('6. Patients'!EW$10:EW$107))),0)+
IFERROR(SUMPRODUCT('6. Patients'!DJ$10:DJ$107,OFFSET('6. Patients'!$TI$9,1,MATCH($D48,'6. Patients'!$TJ$9:$UC$9,0),ROWS('6. Patients'!EW$10:EW$107))),0))+
IFERROR(VLOOKUP($D48,$H$116:$L$146,COLUMNS($H$115:$J$115)-1+AQ$7,0)*$E48*$F48*'1. General Inputs'!$J$25,0),0),0)</f>
        <v>0</v>
      </c>
      <c r="AR48" s="342"/>
      <c r="AZ48" s="335">
        <f ca="1">IFERROR(SUM(OFFSET('7. Consumption'!H48,0,1,,MIN('1. General Inputs'!$J$29,COLUMNS('7. Consumption'!H$9:$AQ$9)-1))),0)+MAX(0,$AQ48*('1. General Inputs'!$J$29-COLUMNS('7. Consumption'!H$9:$AQ$9)+1))</f>
        <v>0</v>
      </c>
      <c r="BA48" s="335">
        <f ca="1">IFERROR(SUM(OFFSET('7. Consumption'!I48,0,1,,MIN('1. General Inputs'!$J$29,COLUMNS('7. Consumption'!I$9:$AQ$9)-1))),0)+MAX(0,$AQ48*('1. General Inputs'!$J$29-COLUMNS('7. Consumption'!I$9:$AQ$9)+1))</f>
        <v>0</v>
      </c>
      <c r="BB48" s="335">
        <f ca="1">IFERROR(SUM(OFFSET('7. Consumption'!J48,0,1,,MIN('1. General Inputs'!$J$29,COLUMNS('7. Consumption'!J$9:$AQ$9)-1))),0)+MAX(0,$AQ48*('1. General Inputs'!$J$29-COLUMNS('7. Consumption'!J$9:$AQ$9)+1))</f>
        <v>0</v>
      </c>
      <c r="BC48" s="335">
        <f ca="1">IFERROR(SUM(OFFSET('7. Consumption'!K48,0,1,,MIN('1. General Inputs'!$J$29,COLUMNS('7. Consumption'!K$9:$AQ$9)-1))),0)+MAX(0,$AQ48*('1. General Inputs'!$J$29-COLUMNS('7. Consumption'!K$9:$AQ$9)+1))</f>
        <v>0</v>
      </c>
      <c r="BD48" s="335">
        <f ca="1">IFERROR(SUM(OFFSET('7. Consumption'!L48,0,1,,MIN('1. General Inputs'!$J$29,COLUMNS('7. Consumption'!L$9:$AQ$9)-1))),0)+MAX(0,$AQ48*('1. General Inputs'!$J$29-COLUMNS('7. Consumption'!L$9:$AQ$9)+1))</f>
        <v>0</v>
      </c>
      <c r="BE48" s="335">
        <f ca="1">IFERROR(SUM(OFFSET('7. Consumption'!M48,0,1,,MIN('1. General Inputs'!$J$29,COLUMNS('7. Consumption'!M$9:$AQ$9)-1))),0)+MAX(0,$AQ48*('1. General Inputs'!$J$29-COLUMNS('7. Consumption'!M$9:$AQ$9)+1))</f>
        <v>0</v>
      </c>
      <c r="BF48" s="335">
        <f ca="1">IFERROR(SUM(OFFSET('7. Consumption'!N48,0,1,,MIN('1. General Inputs'!$J$29,COLUMNS('7. Consumption'!N$9:$AQ$9)-1))),0)+MAX(0,$AQ48*('1. General Inputs'!$J$29-COLUMNS('7. Consumption'!N$9:$AQ$9)+1))</f>
        <v>0</v>
      </c>
      <c r="BG48" s="335">
        <f ca="1">IFERROR(SUM(OFFSET('7. Consumption'!O48,0,1,,MIN('1. General Inputs'!$J$29,COLUMNS('7. Consumption'!O$9:$AQ$9)-1))),0)+MAX(0,$AQ48*('1. General Inputs'!$J$29-COLUMNS('7. Consumption'!O$9:$AQ$9)+1))</f>
        <v>0</v>
      </c>
      <c r="BH48" s="335">
        <f ca="1">IFERROR(SUM(OFFSET('7. Consumption'!P48,0,1,,MIN('1. General Inputs'!$J$29,COLUMNS('7. Consumption'!P$9:$AQ$9)-1))),0)+MAX(0,$AQ48*('1. General Inputs'!$J$29-COLUMNS('7. Consumption'!P$9:$AQ$9)+1))</f>
        <v>0</v>
      </c>
      <c r="BI48" s="335">
        <f ca="1">IFERROR(SUM(OFFSET('7. Consumption'!Q48,0,1,,MIN('1. General Inputs'!$J$29,COLUMNS('7. Consumption'!Q$9:$AQ$9)-1))),0)+MAX(0,$AQ48*('1. General Inputs'!$J$29-COLUMNS('7. Consumption'!Q$9:$AQ$9)+1))</f>
        <v>0</v>
      </c>
      <c r="BJ48" s="335">
        <f ca="1">IFERROR(SUM(OFFSET('7. Consumption'!R48,0,1,,MIN('1. General Inputs'!$J$29,COLUMNS('7. Consumption'!R$9:$AQ$9)-1))),0)+MAX(0,$AQ48*('1. General Inputs'!$J$29-COLUMNS('7. Consumption'!R$9:$AQ$9)+1))</f>
        <v>0</v>
      </c>
      <c r="BK48" s="335">
        <f ca="1">IFERROR(SUM(OFFSET('7. Consumption'!S48,0,1,,MIN('1. General Inputs'!$J$29,COLUMNS('7. Consumption'!S$9:$AQ$9)-1))),0)+MAX(0,$AQ48*('1. General Inputs'!$J$29-COLUMNS('7. Consumption'!S$9:$AQ$9)+1))</f>
        <v>0</v>
      </c>
      <c r="BL48" s="335">
        <f ca="1">IFERROR(SUM(OFFSET('7. Consumption'!T48,0,1,,MIN('1. General Inputs'!$J$29,COLUMNS('7. Consumption'!T$9:$AQ$9)-1))),0)+MAX(0,$AQ48*('1. General Inputs'!$J$29-COLUMNS('7. Consumption'!T$9:$AQ$9)+1))</f>
        <v>0</v>
      </c>
      <c r="BM48" s="335">
        <f ca="1">IFERROR(SUM(OFFSET('7. Consumption'!U48,0,1,,MIN('1. General Inputs'!$J$29,COLUMNS('7. Consumption'!U$9:$AQ$9)-1))),0)+MAX(0,$AQ48*('1. General Inputs'!$J$29-COLUMNS('7. Consumption'!U$9:$AQ$9)+1))</f>
        <v>0</v>
      </c>
      <c r="BN48" s="335">
        <f ca="1">IFERROR(SUM(OFFSET('7. Consumption'!V48,0,1,,MIN('1. General Inputs'!$J$29,COLUMNS('7. Consumption'!V$9:$AQ$9)-1))),0)+MAX(0,$AQ48*('1. General Inputs'!$J$29-COLUMNS('7. Consumption'!V$9:$AQ$9)+1))</f>
        <v>0</v>
      </c>
      <c r="BO48" s="335">
        <f ca="1">IFERROR(SUM(OFFSET('7. Consumption'!W48,0,1,,MIN('1. General Inputs'!$J$29,COLUMNS('7. Consumption'!W$9:$AQ$9)-1))),0)+MAX(0,$AQ48*('1. General Inputs'!$J$29-COLUMNS('7. Consumption'!W$9:$AQ$9)+1))</f>
        <v>0</v>
      </c>
      <c r="BP48" s="335">
        <f ca="1">IFERROR(SUM(OFFSET('7. Consumption'!X48,0,1,,MIN('1. General Inputs'!$J$29,COLUMNS('7. Consumption'!X$9:$AQ$9)-1))),0)+MAX(0,$AQ48*('1. General Inputs'!$J$29-COLUMNS('7. Consumption'!X$9:$AQ$9)+1))</f>
        <v>0</v>
      </c>
      <c r="BQ48" s="335">
        <f ca="1">IFERROR(SUM(OFFSET('7. Consumption'!Y48,0,1,,MIN('1. General Inputs'!$J$29,COLUMNS('7. Consumption'!Y$9:$AQ$9)-1))),0)+MAX(0,$AQ48*('1. General Inputs'!$J$29-COLUMNS('7. Consumption'!Y$9:$AQ$9)+1))</f>
        <v>0</v>
      </c>
      <c r="BR48" s="335">
        <f ca="1">IFERROR(SUM(OFFSET('7. Consumption'!Z48,0,1,,MIN('1. General Inputs'!$J$29,COLUMNS('7. Consumption'!Z$9:$AQ$9)-1))),0)+MAX(0,$AQ48*('1. General Inputs'!$J$29-COLUMNS('7. Consumption'!Z$9:$AQ$9)+1))</f>
        <v>0</v>
      </c>
      <c r="BS48" s="335">
        <f ca="1">IFERROR(SUM(OFFSET('7. Consumption'!AA48,0,1,,MIN('1. General Inputs'!$J$29,COLUMNS('7. Consumption'!AA$9:$AQ$9)-1))),0)+MAX(0,$AQ48*('1. General Inputs'!$J$29-COLUMNS('7. Consumption'!AA$9:$AQ$9)+1))</f>
        <v>0</v>
      </c>
      <c r="BT48" s="335">
        <f ca="1">IFERROR(SUM(OFFSET('7. Consumption'!AB48,0,1,,MIN('1. General Inputs'!$J$29,COLUMNS('7. Consumption'!AB$9:$AQ$9)-1))),0)+MAX(0,$AQ48*('1. General Inputs'!$J$29-COLUMNS('7. Consumption'!AB$9:$AQ$9)+1))</f>
        <v>0</v>
      </c>
      <c r="BU48" s="335">
        <f ca="1">IFERROR(SUM(OFFSET('7. Consumption'!AC48,0,1,,MIN('1. General Inputs'!$J$29,COLUMNS('7. Consumption'!AC$9:$AQ$9)-1))),0)+MAX(0,$AQ48*('1. General Inputs'!$J$29-COLUMNS('7. Consumption'!AC$9:$AQ$9)+1))</f>
        <v>0</v>
      </c>
      <c r="BV48" s="335">
        <f ca="1">IFERROR(SUM(OFFSET('7. Consumption'!AD48,0,1,,MIN('1. General Inputs'!$J$29,COLUMNS('7. Consumption'!AD$9:$AQ$9)-1))),0)+MAX(0,$AQ48*('1. General Inputs'!$J$29-COLUMNS('7. Consumption'!AD$9:$AQ$9)+1))</f>
        <v>0</v>
      </c>
      <c r="BW48" s="335">
        <f ca="1">IFERROR(SUM(OFFSET('7. Consumption'!AE48,0,1,,MIN('1. General Inputs'!$J$29,COLUMNS('7. Consumption'!AE$9:$AQ$9)-1))),0)+MAX(0,$AQ48*('1. General Inputs'!$J$29-COLUMNS('7. Consumption'!AE$9:$AQ$9)+1))</f>
        <v>0</v>
      </c>
      <c r="BX48" s="335">
        <f ca="1">IFERROR(SUM(OFFSET('7. Consumption'!AF48,0,1,,MIN('1. General Inputs'!$J$29,COLUMNS('7. Consumption'!AF$9:$AQ$9)-1))),0)+MAX(0,$AQ48*('1. General Inputs'!$J$29-COLUMNS('7. Consumption'!AF$9:$AQ$9)+1))</f>
        <v>0</v>
      </c>
      <c r="BY48" s="335">
        <f ca="1">IFERROR(SUM(OFFSET('7. Consumption'!AG48,0,1,,MIN('1. General Inputs'!$J$29,COLUMNS('7. Consumption'!AG$9:$AQ$9)-1))),0)+MAX(0,$AQ48*('1. General Inputs'!$J$29-COLUMNS('7. Consumption'!AG$9:$AQ$9)+1))</f>
        <v>0</v>
      </c>
      <c r="BZ48" s="335">
        <f ca="1">IFERROR(SUM(OFFSET('7. Consumption'!AH48,0,1,,MIN('1. General Inputs'!$J$29,COLUMNS('7. Consumption'!AH$9:$AQ$9)-1))),0)+MAX(0,$AQ48*('1. General Inputs'!$J$29-COLUMNS('7. Consumption'!AH$9:$AQ$9)+1))</f>
        <v>0</v>
      </c>
      <c r="CA48" s="335">
        <f ca="1">IFERROR(SUM(OFFSET('7. Consumption'!AI48,0,1,,MIN('1. General Inputs'!$J$29,COLUMNS('7. Consumption'!AI$9:$AQ$9)-1))),0)+MAX(0,$AQ48*('1. General Inputs'!$J$29-COLUMNS('7. Consumption'!AI$9:$AQ$9)+1))</f>
        <v>0</v>
      </c>
      <c r="CB48" s="335">
        <f ca="1">IFERROR(SUM(OFFSET('7. Consumption'!AJ48,0,1,,MIN('1. General Inputs'!$J$29,COLUMNS('7. Consumption'!AJ$9:$AQ$9)-1))),0)+MAX(0,$AQ48*('1. General Inputs'!$J$29-COLUMNS('7. Consumption'!AJ$9:$AQ$9)+1))</f>
        <v>0</v>
      </c>
      <c r="CC48" s="335">
        <f ca="1">IFERROR(SUM(OFFSET('7. Consumption'!AK48,0,1,,MIN('1. General Inputs'!$J$29,COLUMNS('7. Consumption'!AK$9:$AQ$9)-1))),0)+MAX(0,$AQ48*('1. General Inputs'!$J$29-COLUMNS('7. Consumption'!AK$9:$AQ$9)+1))</f>
        <v>0</v>
      </c>
      <c r="CD48" s="335">
        <f ca="1">IFERROR(SUM(OFFSET('7. Consumption'!AL48,0,1,,MIN('1. General Inputs'!$J$29,COLUMNS('7. Consumption'!AL$9:$AQ$9)-1))),0)+MAX(0,$AQ48*('1. General Inputs'!$J$29-COLUMNS('7. Consumption'!AL$9:$AQ$9)+1))</f>
        <v>0</v>
      </c>
      <c r="CE48" s="335">
        <f ca="1">IFERROR(SUM(OFFSET('7. Consumption'!AM48,0,1,,MIN('1. General Inputs'!$J$29,COLUMNS('7. Consumption'!AM$9:$AQ$9)-1))),0)+MAX(0,$AQ48*('1. General Inputs'!$J$29-COLUMNS('7. Consumption'!AM$9:$AQ$9)+1))</f>
        <v>0</v>
      </c>
      <c r="CF48" s="335">
        <f ca="1">IFERROR(SUM(OFFSET('7. Consumption'!AN48,0,1,,MIN('1. General Inputs'!$J$29,COLUMNS('7. Consumption'!AN$9:$AQ$9)-1))),0)+MAX(0,$AQ48*('1. General Inputs'!$J$29-COLUMNS('7. Consumption'!AN$9:$AQ$9)+1))</f>
        <v>0</v>
      </c>
      <c r="CG48" s="335">
        <f ca="1">IFERROR(SUM(OFFSET('7. Consumption'!AO48,0,1,,MIN('1. General Inputs'!$J$29,COLUMNS('7. Consumption'!AO$9:$AQ$9)-1))),0)+MAX(0,$AQ48*('1. General Inputs'!$J$29-COLUMNS('7. Consumption'!AO$9:$AQ$9)+1))</f>
        <v>0</v>
      </c>
      <c r="CH48" s="335">
        <f ca="1">IFERROR(SUM(OFFSET('7. Consumption'!AP48,0,1,,MIN('1. General Inputs'!$J$29,COLUMNS('7. Consumption'!AP$9:$AQ$9)-1))),0)+MAX(0,$AQ48*('1. General Inputs'!$J$29-COLUMNS('7. Consumption'!AP$9:$AQ$9)+1))</f>
        <v>0</v>
      </c>
      <c r="CI48" s="335">
        <f ca="1">IFERROR(SUM(OFFSET('7. Consumption'!AQ48,0,1,,MIN('1. General Inputs'!$J$29,COLUMNS('7. Consumption'!AQ$9:$AQ$9)-1))),0)+MAX(0,$AQ48*('1. General Inputs'!$J$29-COLUMNS('7. Consumption'!AQ$9:$AQ$9)+1))</f>
        <v>0</v>
      </c>
    </row>
    <row r="49" spans="2:87" x14ac:dyDescent="0.3">
      <c r="B49" s="772"/>
      <c r="C49" s="772" t="str">
        <f>IFERROR(VLOOKUP(ROWS($C$9:$C49),'5. Form Breakdown'!$AI$11:$AJ$138,COLUMNS('5. Form Breakdown'!$AI$11:$AJ$11),0),"")</f>
        <v>LPV/r 40/10 - pellets/caps - heat stable</v>
      </c>
      <c r="D49" s="772" t="str">
        <f>IFERROR(VLOOKUP($C49,'5a. Dosing'!$E$11:$F$138,2,0),"")</f>
        <v>LPV/r</v>
      </c>
      <c r="E49" s="773" t="str">
        <f>IFERROR(INDEX('5. Form Breakdown'!$AL$11:$BL$138,MATCH('7. Consumption'!$C49,'5. Form Breakdown'!$AK$11:$AK$138,0),MATCH('5. Form Breakdown'!$AX$10,'5. Form Breakdown'!$AL$10:$BL$10,0)),"")</f>
        <v/>
      </c>
      <c r="F49" s="774">
        <f>IFERROR(INDEX('5. Form Breakdown'!$AL$11:$BL$138,MATCH('7. Consumption'!$C49,'5. Form Breakdown'!$AK$11:$AK$138,0),MATCH('5. Form Breakdown'!$BL$10,'5. Form Breakdown'!$AL$10:$BL$10,0)),"")</f>
        <v>0</v>
      </c>
      <c r="H49" s="775">
        <f ca="1">ROUNDDOWN(IFERROR($F49*$E49*CHOOSE(H$7,
IFERROR(SUMPRODUCT('6. Patients'!CA$10:CA$107,OFFSET('6. Patients'!$DN$9,1,MATCH($D49,'6. Patients'!$DO$9:$FL$9,0),ROWS('6. Patients'!DN$10:DN$107))),0)+
IFERROR(SUMPRODUCT('6. Patients'!CA$10:CA$107,OFFSET('6. Patients'!$FM$9,1,MATCH($D49,'6. Patients'!$FN$9:$GG$9,0),ROWS('6. Patients'!DN$10:DN$107))),0)+
IFERROR(SUMPRODUCT('6. Patients'!CA$10:CA$107,OFFSET('6. Patients'!$GH$9,1,MATCH($D49,'6. Patients'!$GI$9:$IF$9,0),ROWS('6. Patients'!DN$10:DN$107))),0)+
IFERROR(SUMPRODUCT('6. Patients'!CA$10:CA$107,OFFSET('6. Patients'!$IG$9,1,MATCH($D49,'6. Patients'!$IH$9:$JA$9,0),ROWS('6. Patients'!DN$10:DN$107))),0),
IFERROR(SUMPRODUCT('6. Patients'!CA$10:CA$107,OFFSET('6. Patients'!$JB$9,1,MATCH($D49,'6. Patients'!$JC$9:$KZ$9,0),ROWS('6. Patients'!DN$10:DN$107))),0)+
IFERROR(SUMPRODUCT('6. Patients'!CA$10:CA$107,OFFSET('6. Patients'!$LA$9,1,MATCH($D49,'6. Patients'!$LB$9:$LU$9,0),ROWS('6. Patients'!DN$10:DN$107))),0)+
IFERROR(SUMPRODUCT('6. Patients'!CA$10:CA$107,OFFSET('6. Patients'!$LV$9,1,MATCH($D49,'6. Patients'!$LW$9:$NT$9,0),ROWS('6. Patients'!DN$10:DN$107))),0)+
IFERROR(SUMPRODUCT('6. Patients'!CA$10:CA$107,OFFSET('6. Patients'!$NU$9,1,MATCH($D49,'6. Patients'!$NV$9:$OO$9,0),ROWS('6. Patients'!DN$10:DN$107))),0),
IFERROR(SUMPRODUCT('6. Patients'!CA$10:CA$107,OFFSET('6. Patients'!$OP$9,1,MATCH($D49,'6. Patients'!$OQ$9:$QN$9,0),ROWS('6. Patients'!DN$10:DN$107))),0)+
IFERROR(SUMPRODUCT('6. Patients'!CA$10:CA$107,OFFSET('6. Patients'!$QO$9,1,MATCH($D49,'6. Patients'!$QP$9:$RI$9,0),ROWS('6. Patients'!DN$10:DN$107))),0)+
IFERROR(SUMPRODUCT('6. Patients'!CA$10:CA$107,OFFSET('6. Patients'!$RJ$9,1,MATCH($D49,'6. Patients'!$RK$9:$TH$9,0),ROWS('6. Patients'!DN$10:DN$107))),0)+
IFERROR(SUMPRODUCT('6. Patients'!CA$10:CA$107,OFFSET('6. Patients'!$TI$9,1,MATCH($D49,'6. Patients'!$TJ$9:$UC$9,0),ROWS('6. Patients'!DN$10:DN$107))),0))+
IFERROR(VLOOKUP($D49,$H$116:$L$146,COLUMNS($H$115:$J$115)-1+H$7,0)*$E49*$F49*'1. General Inputs'!$J$25,0),0),0)</f>
        <v>0</v>
      </c>
      <c r="I49" s="775">
        <f ca="1">ROUNDDOWN(IFERROR($F49*$E49*CHOOSE(I$7,
IFERROR(SUMPRODUCT('6. Patients'!CB$10:CB$107,OFFSET('6. Patients'!$DN$9,1,MATCH($D49,'6. Patients'!$DO$9:$FL$9,0),ROWS('6. Patients'!DO$10:DO$107))),0)+
IFERROR(SUMPRODUCT('6. Patients'!CB$10:CB$107,OFFSET('6. Patients'!$FM$9,1,MATCH($D49,'6. Patients'!$FN$9:$GG$9,0),ROWS('6. Patients'!DO$10:DO$107))),0)+
IFERROR(SUMPRODUCT('6. Patients'!CB$10:CB$107,OFFSET('6. Patients'!$GH$9,1,MATCH($D49,'6. Patients'!$GI$9:$IF$9,0),ROWS('6. Patients'!DO$10:DO$107))),0)+
IFERROR(SUMPRODUCT('6. Patients'!CB$10:CB$107,OFFSET('6. Patients'!$IG$9,1,MATCH($D49,'6. Patients'!$IH$9:$JA$9,0),ROWS('6. Patients'!DO$10:DO$107))),0),
IFERROR(SUMPRODUCT('6. Patients'!CB$10:CB$107,OFFSET('6. Patients'!$JB$9,1,MATCH($D49,'6. Patients'!$JC$9:$KZ$9,0),ROWS('6. Patients'!DO$10:DO$107))),0)+
IFERROR(SUMPRODUCT('6. Patients'!CB$10:CB$107,OFFSET('6. Patients'!$LA$9,1,MATCH($D49,'6. Patients'!$LB$9:$LU$9,0),ROWS('6. Patients'!DO$10:DO$107))),0)+
IFERROR(SUMPRODUCT('6. Patients'!CB$10:CB$107,OFFSET('6. Patients'!$LV$9,1,MATCH($D49,'6. Patients'!$LW$9:$NT$9,0),ROWS('6. Patients'!DO$10:DO$107))),0)+
IFERROR(SUMPRODUCT('6. Patients'!CB$10:CB$107,OFFSET('6. Patients'!$NU$9,1,MATCH($D49,'6. Patients'!$NV$9:$OO$9,0),ROWS('6. Patients'!DO$10:DO$107))),0),
IFERROR(SUMPRODUCT('6. Patients'!CB$10:CB$107,OFFSET('6. Patients'!$OP$9,1,MATCH($D49,'6. Patients'!$OQ$9:$QN$9,0),ROWS('6. Patients'!DO$10:DO$107))),0)+
IFERROR(SUMPRODUCT('6. Patients'!CB$10:CB$107,OFFSET('6. Patients'!$QO$9,1,MATCH($D49,'6. Patients'!$QP$9:$RI$9,0),ROWS('6. Patients'!DO$10:DO$107))),0)+
IFERROR(SUMPRODUCT('6. Patients'!CB$10:CB$107,OFFSET('6. Patients'!$RJ$9,1,MATCH($D49,'6. Patients'!$RK$9:$TH$9,0),ROWS('6. Patients'!DO$10:DO$107))),0)+
IFERROR(SUMPRODUCT('6. Patients'!CB$10:CB$107,OFFSET('6. Patients'!$TI$9,1,MATCH($D49,'6. Patients'!$TJ$9:$UC$9,0),ROWS('6. Patients'!DO$10:DO$107))),0))+
IFERROR(VLOOKUP($D49,$H$116:$L$146,COLUMNS($H$115:$J$115)-1+I$7,0)*$E49*$F49*'1. General Inputs'!$J$25,0),0),0)</f>
        <v>0</v>
      </c>
      <c r="J49" s="775">
        <f ca="1">ROUNDDOWN(IFERROR($F49*$E49*CHOOSE(J$7,
IFERROR(SUMPRODUCT('6. Patients'!CC$10:CC$107,OFFSET('6. Patients'!$DN$9,1,MATCH($D49,'6. Patients'!$DO$9:$FL$9,0),ROWS('6. Patients'!DP$10:DP$107))),0)+
IFERROR(SUMPRODUCT('6. Patients'!CC$10:CC$107,OFFSET('6. Patients'!$FM$9,1,MATCH($D49,'6. Patients'!$FN$9:$GG$9,0),ROWS('6. Patients'!DP$10:DP$107))),0)+
IFERROR(SUMPRODUCT('6. Patients'!CC$10:CC$107,OFFSET('6. Patients'!$GH$9,1,MATCH($D49,'6. Patients'!$GI$9:$IF$9,0),ROWS('6. Patients'!DP$10:DP$107))),0)+
IFERROR(SUMPRODUCT('6. Patients'!CC$10:CC$107,OFFSET('6. Patients'!$IG$9,1,MATCH($D49,'6. Patients'!$IH$9:$JA$9,0),ROWS('6. Patients'!DP$10:DP$107))),0),
IFERROR(SUMPRODUCT('6. Patients'!CC$10:CC$107,OFFSET('6. Patients'!$JB$9,1,MATCH($D49,'6. Patients'!$JC$9:$KZ$9,0),ROWS('6. Patients'!DP$10:DP$107))),0)+
IFERROR(SUMPRODUCT('6. Patients'!CC$10:CC$107,OFFSET('6. Patients'!$LA$9,1,MATCH($D49,'6. Patients'!$LB$9:$LU$9,0),ROWS('6. Patients'!DP$10:DP$107))),0)+
IFERROR(SUMPRODUCT('6. Patients'!CC$10:CC$107,OFFSET('6. Patients'!$LV$9,1,MATCH($D49,'6. Patients'!$LW$9:$NT$9,0),ROWS('6. Patients'!DP$10:DP$107))),0)+
IFERROR(SUMPRODUCT('6. Patients'!CC$10:CC$107,OFFSET('6. Patients'!$NU$9,1,MATCH($D49,'6. Patients'!$NV$9:$OO$9,0),ROWS('6. Patients'!DP$10:DP$107))),0),
IFERROR(SUMPRODUCT('6. Patients'!CC$10:CC$107,OFFSET('6. Patients'!$OP$9,1,MATCH($D49,'6. Patients'!$OQ$9:$QN$9,0),ROWS('6. Patients'!DP$10:DP$107))),0)+
IFERROR(SUMPRODUCT('6. Patients'!CC$10:CC$107,OFFSET('6. Patients'!$QO$9,1,MATCH($D49,'6. Patients'!$QP$9:$RI$9,0),ROWS('6. Patients'!DP$10:DP$107))),0)+
IFERROR(SUMPRODUCT('6. Patients'!CC$10:CC$107,OFFSET('6. Patients'!$RJ$9,1,MATCH($D49,'6. Patients'!$RK$9:$TH$9,0),ROWS('6. Patients'!DP$10:DP$107))),0)+
IFERROR(SUMPRODUCT('6. Patients'!CC$10:CC$107,OFFSET('6. Patients'!$TI$9,1,MATCH($D49,'6. Patients'!$TJ$9:$UC$9,0),ROWS('6. Patients'!DP$10:DP$107))),0))+
IFERROR(VLOOKUP($D49,$H$116:$L$146,COLUMNS($H$115:$J$115)-1+J$7,0)*$E49*$F49*'1. General Inputs'!$J$25,0),0),0)</f>
        <v>0</v>
      </c>
      <c r="K49" s="775">
        <f ca="1">ROUNDDOWN(IFERROR($F49*$E49*CHOOSE(K$7,
IFERROR(SUMPRODUCT('6. Patients'!CD$10:CD$107,OFFSET('6. Patients'!$DN$9,1,MATCH($D49,'6. Patients'!$DO$9:$FL$9,0),ROWS('6. Patients'!DQ$10:DQ$107))),0)+
IFERROR(SUMPRODUCT('6. Patients'!CD$10:CD$107,OFFSET('6. Patients'!$FM$9,1,MATCH($D49,'6. Patients'!$FN$9:$GG$9,0),ROWS('6. Patients'!DQ$10:DQ$107))),0)+
IFERROR(SUMPRODUCT('6. Patients'!CD$10:CD$107,OFFSET('6. Patients'!$GH$9,1,MATCH($D49,'6. Patients'!$GI$9:$IF$9,0),ROWS('6. Patients'!DQ$10:DQ$107))),0)+
IFERROR(SUMPRODUCT('6. Patients'!CD$10:CD$107,OFFSET('6. Patients'!$IG$9,1,MATCH($D49,'6. Patients'!$IH$9:$JA$9,0),ROWS('6. Patients'!DQ$10:DQ$107))),0),
IFERROR(SUMPRODUCT('6. Patients'!CD$10:CD$107,OFFSET('6. Patients'!$JB$9,1,MATCH($D49,'6. Patients'!$JC$9:$KZ$9,0),ROWS('6. Patients'!DQ$10:DQ$107))),0)+
IFERROR(SUMPRODUCT('6. Patients'!CD$10:CD$107,OFFSET('6. Patients'!$LA$9,1,MATCH($D49,'6. Patients'!$LB$9:$LU$9,0),ROWS('6. Patients'!DQ$10:DQ$107))),0)+
IFERROR(SUMPRODUCT('6. Patients'!CD$10:CD$107,OFFSET('6. Patients'!$LV$9,1,MATCH($D49,'6. Patients'!$LW$9:$NT$9,0),ROWS('6. Patients'!DQ$10:DQ$107))),0)+
IFERROR(SUMPRODUCT('6. Patients'!CD$10:CD$107,OFFSET('6. Patients'!$NU$9,1,MATCH($D49,'6. Patients'!$NV$9:$OO$9,0),ROWS('6. Patients'!DQ$10:DQ$107))),0),
IFERROR(SUMPRODUCT('6. Patients'!CD$10:CD$107,OFFSET('6. Patients'!$OP$9,1,MATCH($D49,'6. Patients'!$OQ$9:$QN$9,0),ROWS('6. Patients'!DQ$10:DQ$107))),0)+
IFERROR(SUMPRODUCT('6. Patients'!CD$10:CD$107,OFFSET('6. Patients'!$QO$9,1,MATCH($D49,'6. Patients'!$QP$9:$RI$9,0),ROWS('6. Patients'!DQ$10:DQ$107))),0)+
IFERROR(SUMPRODUCT('6. Patients'!CD$10:CD$107,OFFSET('6. Patients'!$RJ$9,1,MATCH($D49,'6. Patients'!$RK$9:$TH$9,0),ROWS('6. Patients'!DQ$10:DQ$107))),0)+
IFERROR(SUMPRODUCT('6. Patients'!CD$10:CD$107,OFFSET('6. Patients'!$TI$9,1,MATCH($D49,'6. Patients'!$TJ$9:$UC$9,0),ROWS('6. Patients'!DQ$10:DQ$107))),0))+
IFERROR(VLOOKUP($D49,$H$116:$L$146,COLUMNS($H$115:$J$115)-1+K$7,0)*$E49*$F49*'1. General Inputs'!$J$25,0),0),0)</f>
        <v>0</v>
      </c>
      <c r="L49" s="775">
        <f ca="1">ROUNDDOWN(IFERROR($F49*$E49*CHOOSE(L$7,
IFERROR(SUMPRODUCT('6. Patients'!CE$10:CE$107,OFFSET('6. Patients'!$DN$9,1,MATCH($D49,'6. Patients'!$DO$9:$FL$9,0),ROWS('6. Patients'!DR$10:DR$107))),0)+
IFERROR(SUMPRODUCT('6. Patients'!CE$10:CE$107,OFFSET('6. Patients'!$FM$9,1,MATCH($D49,'6. Patients'!$FN$9:$GG$9,0),ROWS('6. Patients'!DR$10:DR$107))),0)+
IFERROR(SUMPRODUCT('6. Patients'!CE$10:CE$107,OFFSET('6. Patients'!$GH$9,1,MATCH($D49,'6. Patients'!$GI$9:$IF$9,0),ROWS('6. Patients'!DR$10:DR$107))),0)+
IFERROR(SUMPRODUCT('6. Patients'!CE$10:CE$107,OFFSET('6. Patients'!$IG$9,1,MATCH($D49,'6. Patients'!$IH$9:$JA$9,0),ROWS('6. Patients'!DR$10:DR$107))),0),
IFERROR(SUMPRODUCT('6. Patients'!CE$10:CE$107,OFFSET('6. Patients'!$JB$9,1,MATCH($D49,'6. Patients'!$JC$9:$KZ$9,0),ROWS('6. Patients'!DR$10:DR$107))),0)+
IFERROR(SUMPRODUCT('6. Patients'!CE$10:CE$107,OFFSET('6. Patients'!$LA$9,1,MATCH($D49,'6. Patients'!$LB$9:$LU$9,0),ROWS('6. Patients'!DR$10:DR$107))),0)+
IFERROR(SUMPRODUCT('6. Patients'!CE$10:CE$107,OFFSET('6. Patients'!$LV$9,1,MATCH($D49,'6. Patients'!$LW$9:$NT$9,0),ROWS('6. Patients'!DR$10:DR$107))),0)+
IFERROR(SUMPRODUCT('6. Patients'!CE$10:CE$107,OFFSET('6. Patients'!$NU$9,1,MATCH($D49,'6. Patients'!$NV$9:$OO$9,0),ROWS('6. Patients'!DR$10:DR$107))),0),
IFERROR(SUMPRODUCT('6. Patients'!CE$10:CE$107,OFFSET('6. Patients'!$OP$9,1,MATCH($D49,'6. Patients'!$OQ$9:$QN$9,0),ROWS('6. Patients'!DR$10:DR$107))),0)+
IFERROR(SUMPRODUCT('6. Patients'!CE$10:CE$107,OFFSET('6. Patients'!$QO$9,1,MATCH($D49,'6. Patients'!$QP$9:$RI$9,0),ROWS('6. Patients'!DR$10:DR$107))),0)+
IFERROR(SUMPRODUCT('6. Patients'!CE$10:CE$107,OFFSET('6. Patients'!$RJ$9,1,MATCH($D49,'6. Patients'!$RK$9:$TH$9,0),ROWS('6. Patients'!DR$10:DR$107))),0)+
IFERROR(SUMPRODUCT('6. Patients'!CE$10:CE$107,OFFSET('6. Patients'!$TI$9,1,MATCH($D49,'6. Patients'!$TJ$9:$UC$9,0),ROWS('6. Patients'!DR$10:DR$107))),0))+
IFERROR(VLOOKUP($D49,$H$116:$L$146,COLUMNS($H$115:$J$115)-1+L$7,0)*$E49*$F49*'1. General Inputs'!$J$25,0),0),0)</f>
        <v>0</v>
      </c>
      <c r="M49" s="775">
        <f ca="1">ROUNDDOWN(IFERROR($F49*$E49*CHOOSE(M$7,
IFERROR(SUMPRODUCT('6. Patients'!CF$10:CF$107,OFFSET('6. Patients'!$DN$9,1,MATCH($D49,'6. Patients'!$DO$9:$FL$9,0),ROWS('6. Patients'!DS$10:DS$107))),0)+
IFERROR(SUMPRODUCT('6. Patients'!CF$10:CF$107,OFFSET('6. Patients'!$FM$9,1,MATCH($D49,'6. Patients'!$FN$9:$GG$9,0),ROWS('6. Patients'!DS$10:DS$107))),0)+
IFERROR(SUMPRODUCT('6. Patients'!CF$10:CF$107,OFFSET('6. Patients'!$GH$9,1,MATCH($D49,'6. Patients'!$GI$9:$IF$9,0),ROWS('6. Patients'!DS$10:DS$107))),0)+
IFERROR(SUMPRODUCT('6. Patients'!CF$10:CF$107,OFFSET('6. Patients'!$IG$9,1,MATCH($D49,'6. Patients'!$IH$9:$JA$9,0),ROWS('6. Patients'!DS$10:DS$107))),0),
IFERROR(SUMPRODUCT('6. Patients'!CF$10:CF$107,OFFSET('6. Patients'!$JB$9,1,MATCH($D49,'6. Patients'!$JC$9:$KZ$9,0),ROWS('6. Patients'!DS$10:DS$107))),0)+
IFERROR(SUMPRODUCT('6. Patients'!CF$10:CF$107,OFFSET('6. Patients'!$LA$9,1,MATCH($D49,'6. Patients'!$LB$9:$LU$9,0),ROWS('6. Patients'!DS$10:DS$107))),0)+
IFERROR(SUMPRODUCT('6. Patients'!CF$10:CF$107,OFFSET('6. Patients'!$LV$9,1,MATCH($D49,'6. Patients'!$LW$9:$NT$9,0),ROWS('6. Patients'!DS$10:DS$107))),0)+
IFERROR(SUMPRODUCT('6. Patients'!CF$10:CF$107,OFFSET('6. Patients'!$NU$9,1,MATCH($D49,'6. Patients'!$NV$9:$OO$9,0),ROWS('6. Patients'!DS$10:DS$107))),0),
IFERROR(SUMPRODUCT('6. Patients'!CF$10:CF$107,OFFSET('6. Patients'!$OP$9,1,MATCH($D49,'6. Patients'!$OQ$9:$QN$9,0),ROWS('6. Patients'!DS$10:DS$107))),0)+
IFERROR(SUMPRODUCT('6. Patients'!CF$10:CF$107,OFFSET('6. Patients'!$QO$9,1,MATCH($D49,'6. Patients'!$QP$9:$RI$9,0),ROWS('6. Patients'!DS$10:DS$107))),0)+
IFERROR(SUMPRODUCT('6. Patients'!CF$10:CF$107,OFFSET('6. Patients'!$RJ$9,1,MATCH($D49,'6. Patients'!$RK$9:$TH$9,0),ROWS('6. Patients'!DS$10:DS$107))),0)+
IFERROR(SUMPRODUCT('6. Patients'!CF$10:CF$107,OFFSET('6. Patients'!$TI$9,1,MATCH($D49,'6. Patients'!$TJ$9:$UC$9,0),ROWS('6. Patients'!DS$10:DS$107))),0))+
IFERROR(VLOOKUP($D49,$H$116:$L$146,COLUMNS($H$115:$J$115)-1+M$7,0)*$E49*$F49*'1. General Inputs'!$J$25,0),0),0)</f>
        <v>0</v>
      </c>
      <c r="N49" s="775">
        <f ca="1">ROUNDDOWN(IFERROR($F49*$E49*CHOOSE(N$7,
IFERROR(SUMPRODUCT('6. Patients'!CG$10:CG$107,OFFSET('6. Patients'!$DN$9,1,MATCH($D49,'6. Patients'!$DO$9:$FL$9,0),ROWS('6. Patients'!DT$10:DT$107))),0)+
IFERROR(SUMPRODUCT('6. Patients'!CG$10:CG$107,OFFSET('6. Patients'!$FM$9,1,MATCH($D49,'6. Patients'!$FN$9:$GG$9,0),ROWS('6. Patients'!DT$10:DT$107))),0)+
IFERROR(SUMPRODUCT('6. Patients'!CG$10:CG$107,OFFSET('6. Patients'!$GH$9,1,MATCH($D49,'6. Patients'!$GI$9:$IF$9,0),ROWS('6. Patients'!DT$10:DT$107))),0)+
IFERROR(SUMPRODUCT('6. Patients'!CG$10:CG$107,OFFSET('6. Patients'!$IG$9,1,MATCH($D49,'6. Patients'!$IH$9:$JA$9,0),ROWS('6. Patients'!DT$10:DT$107))),0),
IFERROR(SUMPRODUCT('6. Patients'!CG$10:CG$107,OFFSET('6. Patients'!$JB$9,1,MATCH($D49,'6. Patients'!$JC$9:$KZ$9,0),ROWS('6. Patients'!DT$10:DT$107))),0)+
IFERROR(SUMPRODUCT('6. Patients'!CG$10:CG$107,OFFSET('6. Patients'!$LA$9,1,MATCH($D49,'6. Patients'!$LB$9:$LU$9,0),ROWS('6. Patients'!DT$10:DT$107))),0)+
IFERROR(SUMPRODUCT('6. Patients'!CG$10:CG$107,OFFSET('6. Patients'!$LV$9,1,MATCH($D49,'6. Patients'!$LW$9:$NT$9,0),ROWS('6. Patients'!DT$10:DT$107))),0)+
IFERROR(SUMPRODUCT('6. Patients'!CG$10:CG$107,OFFSET('6. Patients'!$NU$9,1,MATCH($D49,'6. Patients'!$NV$9:$OO$9,0),ROWS('6. Patients'!DT$10:DT$107))),0),
IFERROR(SUMPRODUCT('6. Patients'!CG$10:CG$107,OFFSET('6. Patients'!$OP$9,1,MATCH($D49,'6. Patients'!$OQ$9:$QN$9,0),ROWS('6. Patients'!DT$10:DT$107))),0)+
IFERROR(SUMPRODUCT('6. Patients'!CG$10:CG$107,OFFSET('6. Patients'!$QO$9,1,MATCH($D49,'6. Patients'!$QP$9:$RI$9,0),ROWS('6. Patients'!DT$10:DT$107))),0)+
IFERROR(SUMPRODUCT('6. Patients'!CG$10:CG$107,OFFSET('6. Patients'!$RJ$9,1,MATCH($D49,'6. Patients'!$RK$9:$TH$9,0),ROWS('6. Patients'!DT$10:DT$107))),0)+
IFERROR(SUMPRODUCT('6. Patients'!CG$10:CG$107,OFFSET('6. Patients'!$TI$9,1,MATCH($D49,'6. Patients'!$TJ$9:$UC$9,0),ROWS('6. Patients'!DT$10:DT$107))),0))+
IFERROR(VLOOKUP($D49,$H$116:$L$146,COLUMNS($H$115:$J$115)-1+N$7,0)*$E49*$F49*'1. General Inputs'!$J$25,0),0),0)</f>
        <v>0</v>
      </c>
      <c r="O49" s="775">
        <f ca="1">ROUNDDOWN(IFERROR($F49*$E49*CHOOSE(O$7,
IFERROR(SUMPRODUCT('6. Patients'!CH$10:CH$107,OFFSET('6. Patients'!$DN$9,1,MATCH($D49,'6. Patients'!$DO$9:$FL$9,0),ROWS('6. Patients'!DU$10:DU$107))),0)+
IFERROR(SUMPRODUCT('6. Patients'!CH$10:CH$107,OFFSET('6. Patients'!$FM$9,1,MATCH($D49,'6. Patients'!$FN$9:$GG$9,0),ROWS('6. Patients'!DU$10:DU$107))),0)+
IFERROR(SUMPRODUCT('6. Patients'!CH$10:CH$107,OFFSET('6. Patients'!$GH$9,1,MATCH($D49,'6. Patients'!$GI$9:$IF$9,0),ROWS('6. Patients'!DU$10:DU$107))),0)+
IFERROR(SUMPRODUCT('6. Patients'!CH$10:CH$107,OFFSET('6. Patients'!$IG$9,1,MATCH($D49,'6. Patients'!$IH$9:$JA$9,0),ROWS('6. Patients'!DU$10:DU$107))),0),
IFERROR(SUMPRODUCT('6. Patients'!CH$10:CH$107,OFFSET('6. Patients'!$JB$9,1,MATCH($D49,'6. Patients'!$JC$9:$KZ$9,0),ROWS('6. Patients'!DU$10:DU$107))),0)+
IFERROR(SUMPRODUCT('6. Patients'!CH$10:CH$107,OFFSET('6. Patients'!$LA$9,1,MATCH($D49,'6. Patients'!$LB$9:$LU$9,0),ROWS('6. Patients'!DU$10:DU$107))),0)+
IFERROR(SUMPRODUCT('6. Patients'!CH$10:CH$107,OFFSET('6. Patients'!$LV$9,1,MATCH($D49,'6. Patients'!$LW$9:$NT$9,0),ROWS('6. Patients'!DU$10:DU$107))),0)+
IFERROR(SUMPRODUCT('6. Patients'!CH$10:CH$107,OFFSET('6. Patients'!$NU$9,1,MATCH($D49,'6. Patients'!$NV$9:$OO$9,0),ROWS('6. Patients'!DU$10:DU$107))),0),
IFERROR(SUMPRODUCT('6. Patients'!CH$10:CH$107,OFFSET('6. Patients'!$OP$9,1,MATCH($D49,'6. Patients'!$OQ$9:$QN$9,0),ROWS('6. Patients'!DU$10:DU$107))),0)+
IFERROR(SUMPRODUCT('6. Patients'!CH$10:CH$107,OFFSET('6. Patients'!$QO$9,1,MATCH($D49,'6. Patients'!$QP$9:$RI$9,0),ROWS('6. Patients'!DU$10:DU$107))),0)+
IFERROR(SUMPRODUCT('6. Patients'!CH$10:CH$107,OFFSET('6. Patients'!$RJ$9,1,MATCH($D49,'6. Patients'!$RK$9:$TH$9,0),ROWS('6. Patients'!DU$10:DU$107))),0)+
IFERROR(SUMPRODUCT('6. Patients'!CH$10:CH$107,OFFSET('6. Patients'!$TI$9,1,MATCH($D49,'6. Patients'!$TJ$9:$UC$9,0),ROWS('6. Patients'!DU$10:DU$107))),0))+
IFERROR(VLOOKUP($D49,$H$116:$L$146,COLUMNS($H$115:$J$115)-1+O$7,0)*$E49*$F49*'1. General Inputs'!$J$25,0),0),0)</f>
        <v>0</v>
      </c>
      <c r="P49" s="775">
        <f ca="1">ROUNDDOWN(IFERROR($F49*$E49*CHOOSE(P$7,
IFERROR(SUMPRODUCT('6. Patients'!CI$10:CI$107,OFFSET('6. Patients'!$DN$9,1,MATCH($D49,'6. Patients'!$DO$9:$FL$9,0),ROWS('6. Patients'!DV$10:DV$107))),0)+
IFERROR(SUMPRODUCT('6. Patients'!CI$10:CI$107,OFFSET('6. Patients'!$FM$9,1,MATCH($D49,'6. Patients'!$FN$9:$GG$9,0),ROWS('6. Patients'!DV$10:DV$107))),0)+
IFERROR(SUMPRODUCT('6. Patients'!CI$10:CI$107,OFFSET('6. Patients'!$GH$9,1,MATCH($D49,'6. Patients'!$GI$9:$IF$9,0),ROWS('6. Patients'!DV$10:DV$107))),0)+
IFERROR(SUMPRODUCT('6. Patients'!CI$10:CI$107,OFFSET('6. Patients'!$IG$9,1,MATCH($D49,'6. Patients'!$IH$9:$JA$9,0),ROWS('6. Patients'!DV$10:DV$107))),0),
IFERROR(SUMPRODUCT('6. Patients'!CI$10:CI$107,OFFSET('6. Patients'!$JB$9,1,MATCH($D49,'6. Patients'!$JC$9:$KZ$9,0),ROWS('6. Patients'!DV$10:DV$107))),0)+
IFERROR(SUMPRODUCT('6. Patients'!CI$10:CI$107,OFFSET('6. Patients'!$LA$9,1,MATCH($D49,'6. Patients'!$LB$9:$LU$9,0),ROWS('6. Patients'!DV$10:DV$107))),0)+
IFERROR(SUMPRODUCT('6. Patients'!CI$10:CI$107,OFFSET('6. Patients'!$LV$9,1,MATCH($D49,'6. Patients'!$LW$9:$NT$9,0),ROWS('6. Patients'!DV$10:DV$107))),0)+
IFERROR(SUMPRODUCT('6. Patients'!CI$10:CI$107,OFFSET('6. Patients'!$NU$9,1,MATCH($D49,'6. Patients'!$NV$9:$OO$9,0),ROWS('6. Patients'!DV$10:DV$107))),0),
IFERROR(SUMPRODUCT('6. Patients'!CI$10:CI$107,OFFSET('6. Patients'!$OP$9,1,MATCH($D49,'6. Patients'!$OQ$9:$QN$9,0),ROWS('6. Patients'!DV$10:DV$107))),0)+
IFERROR(SUMPRODUCT('6. Patients'!CI$10:CI$107,OFFSET('6. Patients'!$QO$9,1,MATCH($D49,'6. Patients'!$QP$9:$RI$9,0),ROWS('6. Patients'!DV$10:DV$107))),0)+
IFERROR(SUMPRODUCT('6. Patients'!CI$10:CI$107,OFFSET('6. Patients'!$RJ$9,1,MATCH($D49,'6. Patients'!$RK$9:$TH$9,0),ROWS('6. Patients'!DV$10:DV$107))),0)+
IFERROR(SUMPRODUCT('6. Patients'!CI$10:CI$107,OFFSET('6. Patients'!$TI$9,1,MATCH($D49,'6. Patients'!$TJ$9:$UC$9,0),ROWS('6. Patients'!DV$10:DV$107))),0))+
IFERROR(VLOOKUP($D49,$H$116:$L$146,COLUMNS($H$115:$J$115)-1+P$7,0)*$E49*$F49*'1. General Inputs'!$J$25,0),0),0)</f>
        <v>0</v>
      </c>
      <c r="Q49" s="775">
        <f ca="1">ROUNDDOWN(IFERROR($F49*$E49*CHOOSE(Q$7,
IFERROR(SUMPRODUCT('6. Patients'!CJ$10:CJ$107,OFFSET('6. Patients'!$DN$9,1,MATCH($D49,'6. Patients'!$DO$9:$FL$9,0),ROWS('6. Patients'!DW$10:DW$107))),0)+
IFERROR(SUMPRODUCT('6. Patients'!CJ$10:CJ$107,OFFSET('6. Patients'!$FM$9,1,MATCH($D49,'6. Patients'!$FN$9:$GG$9,0),ROWS('6. Patients'!DW$10:DW$107))),0)+
IFERROR(SUMPRODUCT('6. Patients'!CJ$10:CJ$107,OFFSET('6. Patients'!$GH$9,1,MATCH($D49,'6. Patients'!$GI$9:$IF$9,0),ROWS('6. Patients'!DW$10:DW$107))),0)+
IFERROR(SUMPRODUCT('6. Patients'!CJ$10:CJ$107,OFFSET('6. Patients'!$IG$9,1,MATCH($D49,'6. Patients'!$IH$9:$JA$9,0),ROWS('6. Patients'!DW$10:DW$107))),0),
IFERROR(SUMPRODUCT('6. Patients'!CJ$10:CJ$107,OFFSET('6. Patients'!$JB$9,1,MATCH($D49,'6. Patients'!$JC$9:$KZ$9,0),ROWS('6. Patients'!DW$10:DW$107))),0)+
IFERROR(SUMPRODUCT('6. Patients'!CJ$10:CJ$107,OFFSET('6. Patients'!$LA$9,1,MATCH($D49,'6. Patients'!$LB$9:$LU$9,0),ROWS('6. Patients'!DW$10:DW$107))),0)+
IFERROR(SUMPRODUCT('6. Patients'!CJ$10:CJ$107,OFFSET('6. Patients'!$LV$9,1,MATCH($D49,'6. Patients'!$LW$9:$NT$9,0),ROWS('6. Patients'!DW$10:DW$107))),0)+
IFERROR(SUMPRODUCT('6. Patients'!CJ$10:CJ$107,OFFSET('6. Patients'!$NU$9,1,MATCH($D49,'6. Patients'!$NV$9:$OO$9,0),ROWS('6. Patients'!DW$10:DW$107))),0),
IFERROR(SUMPRODUCT('6. Patients'!CJ$10:CJ$107,OFFSET('6. Patients'!$OP$9,1,MATCH($D49,'6. Patients'!$OQ$9:$QN$9,0),ROWS('6. Patients'!DW$10:DW$107))),0)+
IFERROR(SUMPRODUCT('6. Patients'!CJ$10:CJ$107,OFFSET('6. Patients'!$QO$9,1,MATCH($D49,'6. Patients'!$QP$9:$RI$9,0),ROWS('6. Patients'!DW$10:DW$107))),0)+
IFERROR(SUMPRODUCT('6. Patients'!CJ$10:CJ$107,OFFSET('6. Patients'!$RJ$9,1,MATCH($D49,'6. Patients'!$RK$9:$TH$9,0),ROWS('6. Patients'!DW$10:DW$107))),0)+
IFERROR(SUMPRODUCT('6. Patients'!CJ$10:CJ$107,OFFSET('6. Patients'!$TI$9,1,MATCH($D49,'6. Patients'!$TJ$9:$UC$9,0),ROWS('6. Patients'!DW$10:DW$107))),0))+
IFERROR(VLOOKUP($D49,$H$116:$L$146,COLUMNS($H$115:$J$115)-1+Q$7,0)*$E49*$F49*'1. General Inputs'!$J$25,0),0),0)</f>
        <v>0</v>
      </c>
      <c r="R49" s="775">
        <f ca="1">ROUNDDOWN(IFERROR($F49*$E49*CHOOSE(R$7,
IFERROR(SUMPRODUCT('6. Patients'!CK$10:CK$107,OFFSET('6. Patients'!$DN$9,1,MATCH($D49,'6. Patients'!$DO$9:$FL$9,0),ROWS('6. Patients'!DX$10:DX$107))),0)+
IFERROR(SUMPRODUCT('6. Patients'!CK$10:CK$107,OFFSET('6. Patients'!$FM$9,1,MATCH($D49,'6. Patients'!$FN$9:$GG$9,0),ROWS('6. Patients'!DX$10:DX$107))),0)+
IFERROR(SUMPRODUCT('6. Patients'!CK$10:CK$107,OFFSET('6. Patients'!$GH$9,1,MATCH($D49,'6. Patients'!$GI$9:$IF$9,0),ROWS('6. Patients'!DX$10:DX$107))),0)+
IFERROR(SUMPRODUCT('6. Patients'!CK$10:CK$107,OFFSET('6. Patients'!$IG$9,1,MATCH($D49,'6. Patients'!$IH$9:$JA$9,0),ROWS('6. Patients'!DX$10:DX$107))),0),
IFERROR(SUMPRODUCT('6. Patients'!CK$10:CK$107,OFFSET('6. Patients'!$JB$9,1,MATCH($D49,'6. Patients'!$JC$9:$KZ$9,0),ROWS('6. Patients'!DX$10:DX$107))),0)+
IFERROR(SUMPRODUCT('6. Patients'!CK$10:CK$107,OFFSET('6. Patients'!$LA$9,1,MATCH($D49,'6. Patients'!$LB$9:$LU$9,0),ROWS('6. Patients'!DX$10:DX$107))),0)+
IFERROR(SUMPRODUCT('6. Patients'!CK$10:CK$107,OFFSET('6. Patients'!$LV$9,1,MATCH($D49,'6. Patients'!$LW$9:$NT$9,0),ROWS('6. Patients'!DX$10:DX$107))),0)+
IFERROR(SUMPRODUCT('6. Patients'!CK$10:CK$107,OFFSET('6. Patients'!$NU$9,1,MATCH($D49,'6. Patients'!$NV$9:$OO$9,0),ROWS('6. Patients'!DX$10:DX$107))),0),
IFERROR(SUMPRODUCT('6. Patients'!CK$10:CK$107,OFFSET('6. Patients'!$OP$9,1,MATCH($D49,'6. Patients'!$OQ$9:$QN$9,0),ROWS('6. Patients'!DX$10:DX$107))),0)+
IFERROR(SUMPRODUCT('6. Patients'!CK$10:CK$107,OFFSET('6. Patients'!$QO$9,1,MATCH($D49,'6. Patients'!$QP$9:$RI$9,0),ROWS('6. Patients'!DX$10:DX$107))),0)+
IFERROR(SUMPRODUCT('6. Patients'!CK$10:CK$107,OFFSET('6. Patients'!$RJ$9,1,MATCH($D49,'6. Patients'!$RK$9:$TH$9,0),ROWS('6. Patients'!DX$10:DX$107))),0)+
IFERROR(SUMPRODUCT('6. Patients'!CK$10:CK$107,OFFSET('6. Patients'!$TI$9,1,MATCH($D49,'6. Patients'!$TJ$9:$UC$9,0),ROWS('6. Patients'!DX$10:DX$107))),0))+
IFERROR(VLOOKUP($D49,$H$116:$L$146,COLUMNS($H$115:$J$115)-1+R$7,0)*$E49*$F49*'1. General Inputs'!$J$25,0),0),0)</f>
        <v>0</v>
      </c>
      <c r="S49" s="775">
        <f ca="1">ROUNDDOWN(IFERROR($F49*$E49*CHOOSE(S$7,
IFERROR(SUMPRODUCT('6. Patients'!CL$10:CL$107,OFFSET('6. Patients'!$DN$9,1,MATCH($D49,'6. Patients'!$DO$9:$FL$9,0),ROWS('6. Patients'!DY$10:DY$107))),0)+
IFERROR(SUMPRODUCT('6. Patients'!CL$10:CL$107,OFFSET('6. Patients'!$FM$9,1,MATCH($D49,'6. Patients'!$FN$9:$GG$9,0),ROWS('6. Patients'!DY$10:DY$107))),0)+
IFERROR(SUMPRODUCT('6. Patients'!CL$10:CL$107,OFFSET('6. Patients'!$GH$9,1,MATCH($D49,'6. Patients'!$GI$9:$IF$9,0),ROWS('6. Patients'!DY$10:DY$107))),0)+
IFERROR(SUMPRODUCT('6. Patients'!CL$10:CL$107,OFFSET('6. Patients'!$IG$9,1,MATCH($D49,'6. Patients'!$IH$9:$JA$9,0),ROWS('6. Patients'!DY$10:DY$107))),0),
IFERROR(SUMPRODUCT('6. Patients'!CL$10:CL$107,OFFSET('6. Patients'!$JB$9,1,MATCH($D49,'6. Patients'!$JC$9:$KZ$9,0),ROWS('6. Patients'!DY$10:DY$107))),0)+
IFERROR(SUMPRODUCT('6. Patients'!CL$10:CL$107,OFFSET('6. Patients'!$LA$9,1,MATCH($D49,'6. Patients'!$LB$9:$LU$9,0),ROWS('6. Patients'!DY$10:DY$107))),0)+
IFERROR(SUMPRODUCT('6. Patients'!CL$10:CL$107,OFFSET('6. Patients'!$LV$9,1,MATCH($D49,'6. Patients'!$LW$9:$NT$9,0),ROWS('6. Patients'!DY$10:DY$107))),0)+
IFERROR(SUMPRODUCT('6. Patients'!CL$10:CL$107,OFFSET('6. Patients'!$NU$9,1,MATCH($D49,'6. Patients'!$NV$9:$OO$9,0),ROWS('6. Patients'!DY$10:DY$107))),0),
IFERROR(SUMPRODUCT('6. Patients'!CL$10:CL$107,OFFSET('6. Patients'!$OP$9,1,MATCH($D49,'6. Patients'!$OQ$9:$QN$9,0),ROWS('6. Patients'!DY$10:DY$107))),0)+
IFERROR(SUMPRODUCT('6. Patients'!CL$10:CL$107,OFFSET('6. Patients'!$QO$9,1,MATCH($D49,'6. Patients'!$QP$9:$RI$9,0),ROWS('6. Patients'!DY$10:DY$107))),0)+
IFERROR(SUMPRODUCT('6. Patients'!CL$10:CL$107,OFFSET('6. Patients'!$RJ$9,1,MATCH($D49,'6. Patients'!$RK$9:$TH$9,0),ROWS('6. Patients'!DY$10:DY$107))),0)+
IFERROR(SUMPRODUCT('6. Patients'!CL$10:CL$107,OFFSET('6. Patients'!$TI$9,1,MATCH($D49,'6. Patients'!$TJ$9:$UC$9,0),ROWS('6. Patients'!DY$10:DY$107))),0))+
IFERROR(VLOOKUP($D49,$H$116:$L$146,COLUMNS($H$115:$J$115)-1+S$7,0)*$E49*$F49*'1. General Inputs'!$J$25,0),0),0)</f>
        <v>0</v>
      </c>
      <c r="T49" s="775">
        <f ca="1">ROUNDDOWN(IFERROR($F49*$E49*CHOOSE(T$7,
IFERROR(SUMPRODUCT('6. Patients'!CM$10:CM$107,OFFSET('6. Patients'!$DN$9,1,MATCH($D49,'6. Patients'!$DO$9:$FL$9,0),ROWS('6. Patients'!DZ$10:DZ$107))),0)+
IFERROR(SUMPRODUCT('6. Patients'!CM$10:CM$107,OFFSET('6. Patients'!$FM$9,1,MATCH($D49,'6. Patients'!$FN$9:$GG$9,0),ROWS('6. Patients'!DZ$10:DZ$107))),0)+
IFERROR(SUMPRODUCT('6. Patients'!CM$10:CM$107,OFFSET('6. Patients'!$GH$9,1,MATCH($D49,'6. Patients'!$GI$9:$IF$9,0),ROWS('6. Patients'!DZ$10:DZ$107))),0)+
IFERROR(SUMPRODUCT('6. Patients'!CM$10:CM$107,OFFSET('6. Patients'!$IG$9,1,MATCH($D49,'6. Patients'!$IH$9:$JA$9,0),ROWS('6. Patients'!DZ$10:DZ$107))),0),
IFERROR(SUMPRODUCT('6. Patients'!CM$10:CM$107,OFFSET('6. Patients'!$JB$9,1,MATCH($D49,'6. Patients'!$JC$9:$KZ$9,0),ROWS('6. Patients'!DZ$10:DZ$107))),0)+
IFERROR(SUMPRODUCT('6. Patients'!CM$10:CM$107,OFFSET('6. Patients'!$LA$9,1,MATCH($D49,'6. Patients'!$LB$9:$LU$9,0),ROWS('6. Patients'!DZ$10:DZ$107))),0)+
IFERROR(SUMPRODUCT('6. Patients'!CM$10:CM$107,OFFSET('6. Patients'!$LV$9,1,MATCH($D49,'6. Patients'!$LW$9:$NT$9,0),ROWS('6. Patients'!DZ$10:DZ$107))),0)+
IFERROR(SUMPRODUCT('6. Patients'!CM$10:CM$107,OFFSET('6. Patients'!$NU$9,1,MATCH($D49,'6. Patients'!$NV$9:$OO$9,0),ROWS('6. Patients'!DZ$10:DZ$107))),0),
IFERROR(SUMPRODUCT('6. Patients'!CM$10:CM$107,OFFSET('6. Patients'!$OP$9,1,MATCH($D49,'6. Patients'!$OQ$9:$QN$9,0),ROWS('6. Patients'!DZ$10:DZ$107))),0)+
IFERROR(SUMPRODUCT('6. Patients'!CM$10:CM$107,OFFSET('6. Patients'!$QO$9,1,MATCH($D49,'6. Patients'!$QP$9:$RI$9,0),ROWS('6. Patients'!DZ$10:DZ$107))),0)+
IFERROR(SUMPRODUCT('6. Patients'!CM$10:CM$107,OFFSET('6. Patients'!$RJ$9,1,MATCH($D49,'6. Patients'!$RK$9:$TH$9,0),ROWS('6. Patients'!DZ$10:DZ$107))),0)+
IFERROR(SUMPRODUCT('6. Patients'!CM$10:CM$107,OFFSET('6. Patients'!$TI$9,1,MATCH($D49,'6. Patients'!$TJ$9:$UC$9,0),ROWS('6. Patients'!DZ$10:DZ$107))),0))+
IFERROR(VLOOKUP($D49,$H$116:$L$146,COLUMNS($H$115:$J$115)-1+T$7,0)*$E49*$F49*'1. General Inputs'!$J$25,0),0),0)</f>
        <v>0</v>
      </c>
      <c r="U49" s="775">
        <f ca="1">ROUNDDOWN(IFERROR($F49*$E49*CHOOSE(U$7,
IFERROR(SUMPRODUCT('6. Patients'!CN$10:CN$107,OFFSET('6. Patients'!$DN$9,1,MATCH($D49,'6. Patients'!$DO$9:$FL$9,0),ROWS('6. Patients'!EA$10:EA$107))),0)+
IFERROR(SUMPRODUCT('6. Patients'!CN$10:CN$107,OFFSET('6. Patients'!$FM$9,1,MATCH($D49,'6. Patients'!$FN$9:$GG$9,0),ROWS('6. Patients'!EA$10:EA$107))),0)+
IFERROR(SUMPRODUCT('6. Patients'!CN$10:CN$107,OFFSET('6. Patients'!$GH$9,1,MATCH($D49,'6. Patients'!$GI$9:$IF$9,0),ROWS('6. Patients'!EA$10:EA$107))),0)+
IFERROR(SUMPRODUCT('6. Patients'!CN$10:CN$107,OFFSET('6. Patients'!$IG$9,1,MATCH($D49,'6. Patients'!$IH$9:$JA$9,0),ROWS('6. Patients'!EA$10:EA$107))),0),
IFERROR(SUMPRODUCT('6. Patients'!CN$10:CN$107,OFFSET('6. Patients'!$JB$9,1,MATCH($D49,'6. Patients'!$JC$9:$KZ$9,0),ROWS('6. Patients'!EA$10:EA$107))),0)+
IFERROR(SUMPRODUCT('6. Patients'!CN$10:CN$107,OFFSET('6. Patients'!$LA$9,1,MATCH($D49,'6. Patients'!$LB$9:$LU$9,0),ROWS('6. Patients'!EA$10:EA$107))),0)+
IFERROR(SUMPRODUCT('6. Patients'!CN$10:CN$107,OFFSET('6. Patients'!$LV$9,1,MATCH($D49,'6. Patients'!$LW$9:$NT$9,0),ROWS('6. Patients'!EA$10:EA$107))),0)+
IFERROR(SUMPRODUCT('6. Patients'!CN$10:CN$107,OFFSET('6. Patients'!$NU$9,1,MATCH($D49,'6. Patients'!$NV$9:$OO$9,0),ROWS('6. Patients'!EA$10:EA$107))),0),
IFERROR(SUMPRODUCT('6. Patients'!CN$10:CN$107,OFFSET('6. Patients'!$OP$9,1,MATCH($D49,'6. Patients'!$OQ$9:$QN$9,0),ROWS('6. Patients'!EA$10:EA$107))),0)+
IFERROR(SUMPRODUCT('6. Patients'!CN$10:CN$107,OFFSET('6. Patients'!$QO$9,1,MATCH($D49,'6. Patients'!$QP$9:$RI$9,0),ROWS('6. Patients'!EA$10:EA$107))),0)+
IFERROR(SUMPRODUCT('6. Patients'!CN$10:CN$107,OFFSET('6. Patients'!$RJ$9,1,MATCH($D49,'6. Patients'!$RK$9:$TH$9,0),ROWS('6. Patients'!EA$10:EA$107))),0)+
IFERROR(SUMPRODUCT('6. Patients'!CN$10:CN$107,OFFSET('6. Patients'!$TI$9,1,MATCH($D49,'6. Patients'!$TJ$9:$UC$9,0),ROWS('6. Patients'!EA$10:EA$107))),0))+
IFERROR(VLOOKUP($D49,$H$116:$L$146,COLUMNS($H$115:$J$115)-1+U$7,0)*$E49*$F49*'1. General Inputs'!$J$25,0),0),0)</f>
        <v>0</v>
      </c>
      <c r="V49" s="775">
        <f ca="1">ROUNDDOWN(IFERROR($F49*$E49*CHOOSE(V$7,
IFERROR(SUMPRODUCT('6. Patients'!CO$10:CO$107,OFFSET('6. Patients'!$DN$9,1,MATCH($D49,'6. Patients'!$DO$9:$FL$9,0),ROWS('6. Patients'!EB$10:EB$107))),0)+
IFERROR(SUMPRODUCT('6. Patients'!CO$10:CO$107,OFFSET('6. Patients'!$FM$9,1,MATCH($D49,'6. Patients'!$FN$9:$GG$9,0),ROWS('6. Patients'!EB$10:EB$107))),0)+
IFERROR(SUMPRODUCT('6. Patients'!CO$10:CO$107,OFFSET('6. Patients'!$GH$9,1,MATCH($D49,'6. Patients'!$GI$9:$IF$9,0),ROWS('6. Patients'!EB$10:EB$107))),0)+
IFERROR(SUMPRODUCT('6. Patients'!CO$10:CO$107,OFFSET('6. Patients'!$IG$9,1,MATCH($D49,'6. Patients'!$IH$9:$JA$9,0),ROWS('6. Patients'!EB$10:EB$107))),0),
IFERROR(SUMPRODUCT('6. Patients'!CO$10:CO$107,OFFSET('6. Patients'!$JB$9,1,MATCH($D49,'6. Patients'!$JC$9:$KZ$9,0),ROWS('6. Patients'!EB$10:EB$107))),0)+
IFERROR(SUMPRODUCT('6. Patients'!CO$10:CO$107,OFFSET('6. Patients'!$LA$9,1,MATCH($D49,'6. Patients'!$LB$9:$LU$9,0),ROWS('6. Patients'!EB$10:EB$107))),0)+
IFERROR(SUMPRODUCT('6. Patients'!CO$10:CO$107,OFFSET('6. Patients'!$LV$9,1,MATCH($D49,'6. Patients'!$LW$9:$NT$9,0),ROWS('6. Patients'!EB$10:EB$107))),0)+
IFERROR(SUMPRODUCT('6. Patients'!CO$10:CO$107,OFFSET('6. Patients'!$NU$9,1,MATCH($D49,'6. Patients'!$NV$9:$OO$9,0),ROWS('6. Patients'!EB$10:EB$107))),0),
IFERROR(SUMPRODUCT('6. Patients'!CO$10:CO$107,OFFSET('6. Patients'!$OP$9,1,MATCH($D49,'6. Patients'!$OQ$9:$QN$9,0),ROWS('6. Patients'!EB$10:EB$107))),0)+
IFERROR(SUMPRODUCT('6. Patients'!CO$10:CO$107,OFFSET('6. Patients'!$QO$9,1,MATCH($D49,'6. Patients'!$QP$9:$RI$9,0),ROWS('6. Patients'!EB$10:EB$107))),0)+
IFERROR(SUMPRODUCT('6. Patients'!CO$10:CO$107,OFFSET('6. Patients'!$RJ$9,1,MATCH($D49,'6. Patients'!$RK$9:$TH$9,0),ROWS('6. Patients'!EB$10:EB$107))),0)+
IFERROR(SUMPRODUCT('6. Patients'!CO$10:CO$107,OFFSET('6. Patients'!$TI$9,1,MATCH($D49,'6. Patients'!$TJ$9:$UC$9,0),ROWS('6. Patients'!EB$10:EB$107))),0))+
IFERROR(VLOOKUP($D49,$H$116:$L$146,COLUMNS($H$115:$J$115)-1+V$7,0)*$E49*$F49*'1. General Inputs'!$J$25,0),0),0)</f>
        <v>0</v>
      </c>
      <c r="W49" s="775">
        <f ca="1">ROUNDDOWN(IFERROR($F49*$E49*CHOOSE(W$7,
IFERROR(SUMPRODUCT('6. Patients'!CP$10:CP$107,OFFSET('6. Patients'!$DN$9,1,MATCH($D49,'6. Patients'!$DO$9:$FL$9,0),ROWS('6. Patients'!EC$10:EC$107))),0)+
IFERROR(SUMPRODUCT('6. Patients'!CP$10:CP$107,OFFSET('6. Patients'!$FM$9,1,MATCH($D49,'6. Patients'!$FN$9:$GG$9,0),ROWS('6. Patients'!EC$10:EC$107))),0)+
IFERROR(SUMPRODUCT('6. Patients'!CP$10:CP$107,OFFSET('6. Patients'!$GH$9,1,MATCH($D49,'6. Patients'!$GI$9:$IF$9,0),ROWS('6. Patients'!EC$10:EC$107))),0)+
IFERROR(SUMPRODUCT('6. Patients'!CP$10:CP$107,OFFSET('6. Patients'!$IG$9,1,MATCH($D49,'6. Patients'!$IH$9:$JA$9,0),ROWS('6. Patients'!EC$10:EC$107))),0),
IFERROR(SUMPRODUCT('6. Patients'!CP$10:CP$107,OFFSET('6. Patients'!$JB$9,1,MATCH($D49,'6. Patients'!$JC$9:$KZ$9,0),ROWS('6. Patients'!EC$10:EC$107))),0)+
IFERROR(SUMPRODUCT('6. Patients'!CP$10:CP$107,OFFSET('6. Patients'!$LA$9,1,MATCH($D49,'6. Patients'!$LB$9:$LU$9,0),ROWS('6. Patients'!EC$10:EC$107))),0)+
IFERROR(SUMPRODUCT('6. Patients'!CP$10:CP$107,OFFSET('6. Patients'!$LV$9,1,MATCH($D49,'6. Patients'!$LW$9:$NT$9,0),ROWS('6. Patients'!EC$10:EC$107))),0)+
IFERROR(SUMPRODUCT('6. Patients'!CP$10:CP$107,OFFSET('6. Patients'!$NU$9,1,MATCH($D49,'6. Patients'!$NV$9:$OO$9,0),ROWS('6. Patients'!EC$10:EC$107))),0),
IFERROR(SUMPRODUCT('6. Patients'!CP$10:CP$107,OFFSET('6. Patients'!$OP$9,1,MATCH($D49,'6. Patients'!$OQ$9:$QN$9,0),ROWS('6. Patients'!EC$10:EC$107))),0)+
IFERROR(SUMPRODUCT('6. Patients'!CP$10:CP$107,OFFSET('6. Patients'!$QO$9,1,MATCH($D49,'6. Patients'!$QP$9:$RI$9,0),ROWS('6. Patients'!EC$10:EC$107))),0)+
IFERROR(SUMPRODUCT('6. Patients'!CP$10:CP$107,OFFSET('6. Patients'!$RJ$9,1,MATCH($D49,'6. Patients'!$RK$9:$TH$9,0),ROWS('6. Patients'!EC$10:EC$107))),0)+
IFERROR(SUMPRODUCT('6. Patients'!CP$10:CP$107,OFFSET('6. Patients'!$TI$9,1,MATCH($D49,'6. Patients'!$TJ$9:$UC$9,0),ROWS('6. Patients'!EC$10:EC$107))),0))+
IFERROR(VLOOKUP($D49,$H$116:$L$146,COLUMNS($H$115:$J$115)-1+W$7,0)*$E49*$F49*'1. General Inputs'!$J$25,0),0),0)</f>
        <v>0</v>
      </c>
      <c r="X49" s="775">
        <f ca="1">ROUNDDOWN(IFERROR($F49*$E49*CHOOSE(X$7,
IFERROR(SUMPRODUCT('6. Patients'!CQ$10:CQ$107,OFFSET('6. Patients'!$DN$9,1,MATCH($D49,'6. Patients'!$DO$9:$FL$9,0),ROWS('6. Patients'!ED$10:ED$107))),0)+
IFERROR(SUMPRODUCT('6. Patients'!CQ$10:CQ$107,OFFSET('6. Patients'!$FM$9,1,MATCH($D49,'6. Patients'!$FN$9:$GG$9,0),ROWS('6. Patients'!ED$10:ED$107))),0)+
IFERROR(SUMPRODUCT('6. Patients'!CQ$10:CQ$107,OFFSET('6. Patients'!$GH$9,1,MATCH($D49,'6. Patients'!$GI$9:$IF$9,0),ROWS('6. Patients'!ED$10:ED$107))),0)+
IFERROR(SUMPRODUCT('6. Patients'!CQ$10:CQ$107,OFFSET('6. Patients'!$IG$9,1,MATCH($D49,'6. Patients'!$IH$9:$JA$9,0),ROWS('6. Patients'!ED$10:ED$107))),0),
IFERROR(SUMPRODUCT('6. Patients'!CQ$10:CQ$107,OFFSET('6. Patients'!$JB$9,1,MATCH($D49,'6. Patients'!$JC$9:$KZ$9,0),ROWS('6. Patients'!ED$10:ED$107))),0)+
IFERROR(SUMPRODUCT('6. Patients'!CQ$10:CQ$107,OFFSET('6. Patients'!$LA$9,1,MATCH($D49,'6. Patients'!$LB$9:$LU$9,0),ROWS('6. Patients'!ED$10:ED$107))),0)+
IFERROR(SUMPRODUCT('6. Patients'!CQ$10:CQ$107,OFFSET('6. Patients'!$LV$9,1,MATCH($D49,'6. Patients'!$LW$9:$NT$9,0),ROWS('6. Patients'!ED$10:ED$107))),0)+
IFERROR(SUMPRODUCT('6. Patients'!CQ$10:CQ$107,OFFSET('6. Patients'!$NU$9,1,MATCH($D49,'6. Patients'!$NV$9:$OO$9,0),ROWS('6. Patients'!ED$10:ED$107))),0),
IFERROR(SUMPRODUCT('6. Patients'!CQ$10:CQ$107,OFFSET('6. Patients'!$OP$9,1,MATCH($D49,'6. Patients'!$OQ$9:$QN$9,0),ROWS('6. Patients'!ED$10:ED$107))),0)+
IFERROR(SUMPRODUCT('6. Patients'!CQ$10:CQ$107,OFFSET('6. Patients'!$QO$9,1,MATCH($D49,'6. Patients'!$QP$9:$RI$9,0),ROWS('6. Patients'!ED$10:ED$107))),0)+
IFERROR(SUMPRODUCT('6. Patients'!CQ$10:CQ$107,OFFSET('6. Patients'!$RJ$9,1,MATCH($D49,'6. Patients'!$RK$9:$TH$9,0),ROWS('6. Patients'!ED$10:ED$107))),0)+
IFERROR(SUMPRODUCT('6. Patients'!CQ$10:CQ$107,OFFSET('6. Patients'!$TI$9,1,MATCH($D49,'6. Patients'!$TJ$9:$UC$9,0),ROWS('6. Patients'!ED$10:ED$107))),0))+
IFERROR(VLOOKUP($D49,$H$116:$L$146,COLUMNS($H$115:$J$115)-1+X$7,0)*$E49*$F49*'1. General Inputs'!$J$25,0),0),0)</f>
        <v>0</v>
      </c>
      <c r="Y49" s="775">
        <f ca="1">ROUNDDOWN(IFERROR($F49*$E49*CHOOSE(Y$7,
IFERROR(SUMPRODUCT('6. Patients'!CR$10:CR$107,OFFSET('6. Patients'!$DN$9,1,MATCH($D49,'6. Patients'!$DO$9:$FL$9,0),ROWS('6. Patients'!EE$10:EE$107))),0)+
IFERROR(SUMPRODUCT('6. Patients'!CR$10:CR$107,OFFSET('6. Patients'!$FM$9,1,MATCH($D49,'6. Patients'!$FN$9:$GG$9,0),ROWS('6. Patients'!EE$10:EE$107))),0)+
IFERROR(SUMPRODUCT('6. Patients'!CR$10:CR$107,OFFSET('6. Patients'!$GH$9,1,MATCH($D49,'6. Patients'!$GI$9:$IF$9,0),ROWS('6. Patients'!EE$10:EE$107))),0)+
IFERROR(SUMPRODUCT('6. Patients'!CR$10:CR$107,OFFSET('6. Patients'!$IG$9,1,MATCH($D49,'6. Patients'!$IH$9:$JA$9,0),ROWS('6. Patients'!EE$10:EE$107))),0),
IFERROR(SUMPRODUCT('6. Patients'!CR$10:CR$107,OFFSET('6. Patients'!$JB$9,1,MATCH($D49,'6. Patients'!$JC$9:$KZ$9,0),ROWS('6. Patients'!EE$10:EE$107))),0)+
IFERROR(SUMPRODUCT('6. Patients'!CR$10:CR$107,OFFSET('6. Patients'!$LA$9,1,MATCH($D49,'6. Patients'!$LB$9:$LU$9,0),ROWS('6. Patients'!EE$10:EE$107))),0)+
IFERROR(SUMPRODUCT('6. Patients'!CR$10:CR$107,OFFSET('6. Patients'!$LV$9,1,MATCH($D49,'6. Patients'!$LW$9:$NT$9,0),ROWS('6. Patients'!EE$10:EE$107))),0)+
IFERROR(SUMPRODUCT('6. Patients'!CR$10:CR$107,OFFSET('6. Patients'!$NU$9,1,MATCH($D49,'6. Patients'!$NV$9:$OO$9,0),ROWS('6. Patients'!EE$10:EE$107))),0),
IFERROR(SUMPRODUCT('6. Patients'!CR$10:CR$107,OFFSET('6. Patients'!$OP$9,1,MATCH($D49,'6. Patients'!$OQ$9:$QN$9,0),ROWS('6. Patients'!EE$10:EE$107))),0)+
IFERROR(SUMPRODUCT('6. Patients'!CR$10:CR$107,OFFSET('6. Patients'!$QO$9,1,MATCH($D49,'6. Patients'!$QP$9:$RI$9,0),ROWS('6. Patients'!EE$10:EE$107))),0)+
IFERROR(SUMPRODUCT('6. Patients'!CR$10:CR$107,OFFSET('6. Patients'!$RJ$9,1,MATCH($D49,'6. Patients'!$RK$9:$TH$9,0),ROWS('6. Patients'!EE$10:EE$107))),0)+
IFERROR(SUMPRODUCT('6. Patients'!CR$10:CR$107,OFFSET('6. Patients'!$TI$9,1,MATCH($D49,'6. Patients'!$TJ$9:$UC$9,0),ROWS('6. Patients'!EE$10:EE$107))),0))+
IFERROR(VLOOKUP($D49,$H$116:$L$146,COLUMNS($H$115:$J$115)-1+Y$7,0)*$E49*$F49*'1. General Inputs'!$J$25,0),0),0)</f>
        <v>0</v>
      </c>
      <c r="Z49" s="775">
        <f ca="1">ROUNDDOWN(IFERROR($F49*$E49*CHOOSE(Z$7,
IFERROR(SUMPRODUCT('6. Patients'!CS$10:CS$107,OFFSET('6. Patients'!$DN$9,1,MATCH($D49,'6. Patients'!$DO$9:$FL$9,0),ROWS('6. Patients'!EF$10:EF$107))),0)+
IFERROR(SUMPRODUCT('6. Patients'!CS$10:CS$107,OFFSET('6. Patients'!$FM$9,1,MATCH($D49,'6. Patients'!$FN$9:$GG$9,0),ROWS('6. Patients'!EF$10:EF$107))),0)+
IFERROR(SUMPRODUCT('6. Patients'!CS$10:CS$107,OFFSET('6. Patients'!$GH$9,1,MATCH($D49,'6. Patients'!$GI$9:$IF$9,0),ROWS('6. Patients'!EF$10:EF$107))),0)+
IFERROR(SUMPRODUCT('6. Patients'!CS$10:CS$107,OFFSET('6. Patients'!$IG$9,1,MATCH($D49,'6. Patients'!$IH$9:$JA$9,0),ROWS('6. Patients'!EF$10:EF$107))),0),
IFERROR(SUMPRODUCT('6. Patients'!CS$10:CS$107,OFFSET('6. Patients'!$JB$9,1,MATCH($D49,'6. Patients'!$JC$9:$KZ$9,0),ROWS('6. Patients'!EF$10:EF$107))),0)+
IFERROR(SUMPRODUCT('6. Patients'!CS$10:CS$107,OFFSET('6. Patients'!$LA$9,1,MATCH($D49,'6. Patients'!$LB$9:$LU$9,0),ROWS('6. Patients'!EF$10:EF$107))),0)+
IFERROR(SUMPRODUCT('6. Patients'!CS$10:CS$107,OFFSET('6. Patients'!$LV$9,1,MATCH($D49,'6. Patients'!$LW$9:$NT$9,0),ROWS('6. Patients'!EF$10:EF$107))),0)+
IFERROR(SUMPRODUCT('6. Patients'!CS$10:CS$107,OFFSET('6. Patients'!$NU$9,1,MATCH($D49,'6. Patients'!$NV$9:$OO$9,0),ROWS('6. Patients'!EF$10:EF$107))),0),
IFERROR(SUMPRODUCT('6. Patients'!CS$10:CS$107,OFFSET('6. Patients'!$OP$9,1,MATCH($D49,'6. Patients'!$OQ$9:$QN$9,0),ROWS('6. Patients'!EF$10:EF$107))),0)+
IFERROR(SUMPRODUCT('6. Patients'!CS$10:CS$107,OFFSET('6. Patients'!$QO$9,1,MATCH($D49,'6. Patients'!$QP$9:$RI$9,0),ROWS('6. Patients'!EF$10:EF$107))),0)+
IFERROR(SUMPRODUCT('6. Patients'!CS$10:CS$107,OFFSET('6. Patients'!$RJ$9,1,MATCH($D49,'6. Patients'!$RK$9:$TH$9,0),ROWS('6. Patients'!EF$10:EF$107))),0)+
IFERROR(SUMPRODUCT('6. Patients'!CS$10:CS$107,OFFSET('6. Patients'!$TI$9,1,MATCH($D49,'6. Patients'!$TJ$9:$UC$9,0),ROWS('6. Patients'!EF$10:EF$107))),0))+
IFERROR(VLOOKUP($D49,$H$116:$L$146,COLUMNS($H$115:$J$115)-1+Z$7,0)*$E49*$F49*'1. General Inputs'!$J$25,0),0),0)</f>
        <v>0</v>
      </c>
      <c r="AA49" s="775">
        <f ca="1">ROUNDDOWN(IFERROR($F49*$E49*CHOOSE(AA$7,
IFERROR(SUMPRODUCT('6. Patients'!CT$10:CT$107,OFFSET('6. Patients'!$DN$9,1,MATCH($D49,'6. Patients'!$DO$9:$FL$9,0),ROWS('6. Patients'!EG$10:EG$107))),0)+
IFERROR(SUMPRODUCT('6. Patients'!CT$10:CT$107,OFFSET('6. Patients'!$FM$9,1,MATCH($D49,'6. Patients'!$FN$9:$GG$9,0),ROWS('6. Patients'!EG$10:EG$107))),0)+
IFERROR(SUMPRODUCT('6. Patients'!CT$10:CT$107,OFFSET('6. Patients'!$GH$9,1,MATCH($D49,'6. Patients'!$GI$9:$IF$9,0),ROWS('6. Patients'!EG$10:EG$107))),0)+
IFERROR(SUMPRODUCT('6. Patients'!CT$10:CT$107,OFFSET('6. Patients'!$IG$9,1,MATCH($D49,'6. Patients'!$IH$9:$JA$9,0),ROWS('6. Patients'!EG$10:EG$107))),0),
IFERROR(SUMPRODUCT('6. Patients'!CT$10:CT$107,OFFSET('6. Patients'!$JB$9,1,MATCH($D49,'6. Patients'!$JC$9:$KZ$9,0),ROWS('6. Patients'!EG$10:EG$107))),0)+
IFERROR(SUMPRODUCT('6. Patients'!CT$10:CT$107,OFFSET('6. Patients'!$LA$9,1,MATCH($D49,'6. Patients'!$LB$9:$LU$9,0),ROWS('6. Patients'!EG$10:EG$107))),0)+
IFERROR(SUMPRODUCT('6. Patients'!CT$10:CT$107,OFFSET('6. Patients'!$LV$9,1,MATCH($D49,'6. Patients'!$LW$9:$NT$9,0),ROWS('6. Patients'!EG$10:EG$107))),0)+
IFERROR(SUMPRODUCT('6. Patients'!CT$10:CT$107,OFFSET('6. Patients'!$NU$9,1,MATCH($D49,'6. Patients'!$NV$9:$OO$9,0),ROWS('6. Patients'!EG$10:EG$107))),0),
IFERROR(SUMPRODUCT('6. Patients'!CT$10:CT$107,OFFSET('6. Patients'!$OP$9,1,MATCH($D49,'6. Patients'!$OQ$9:$QN$9,0),ROWS('6. Patients'!EG$10:EG$107))),0)+
IFERROR(SUMPRODUCT('6. Patients'!CT$10:CT$107,OFFSET('6. Patients'!$QO$9,1,MATCH($D49,'6. Patients'!$QP$9:$RI$9,0),ROWS('6. Patients'!EG$10:EG$107))),0)+
IFERROR(SUMPRODUCT('6. Patients'!CT$10:CT$107,OFFSET('6. Patients'!$RJ$9,1,MATCH($D49,'6. Patients'!$RK$9:$TH$9,0),ROWS('6. Patients'!EG$10:EG$107))),0)+
IFERROR(SUMPRODUCT('6. Patients'!CT$10:CT$107,OFFSET('6. Patients'!$TI$9,1,MATCH($D49,'6. Patients'!$TJ$9:$UC$9,0),ROWS('6. Patients'!EG$10:EG$107))),0))+
IFERROR(VLOOKUP($D49,$H$116:$L$146,COLUMNS($H$115:$J$115)-1+AA$7,0)*$E49*$F49*'1. General Inputs'!$J$25,0),0),0)</f>
        <v>0</v>
      </c>
      <c r="AB49" s="775">
        <f ca="1">ROUNDDOWN(IFERROR($F49*$E49*CHOOSE(AB$7,
IFERROR(SUMPRODUCT('6. Patients'!CU$10:CU$107,OFFSET('6. Patients'!$DN$9,1,MATCH($D49,'6. Patients'!$DO$9:$FL$9,0),ROWS('6. Patients'!EH$10:EH$107))),0)+
IFERROR(SUMPRODUCT('6. Patients'!CU$10:CU$107,OFFSET('6. Patients'!$FM$9,1,MATCH($D49,'6. Patients'!$FN$9:$GG$9,0),ROWS('6. Patients'!EH$10:EH$107))),0)+
IFERROR(SUMPRODUCT('6. Patients'!CU$10:CU$107,OFFSET('6. Patients'!$GH$9,1,MATCH($D49,'6. Patients'!$GI$9:$IF$9,0),ROWS('6. Patients'!EH$10:EH$107))),0)+
IFERROR(SUMPRODUCT('6. Patients'!CU$10:CU$107,OFFSET('6. Patients'!$IG$9,1,MATCH($D49,'6. Patients'!$IH$9:$JA$9,0),ROWS('6. Patients'!EH$10:EH$107))),0),
IFERROR(SUMPRODUCT('6. Patients'!CU$10:CU$107,OFFSET('6. Patients'!$JB$9,1,MATCH($D49,'6. Patients'!$JC$9:$KZ$9,0),ROWS('6. Patients'!EH$10:EH$107))),0)+
IFERROR(SUMPRODUCT('6. Patients'!CU$10:CU$107,OFFSET('6. Patients'!$LA$9,1,MATCH($D49,'6. Patients'!$LB$9:$LU$9,0),ROWS('6. Patients'!EH$10:EH$107))),0)+
IFERROR(SUMPRODUCT('6. Patients'!CU$10:CU$107,OFFSET('6. Patients'!$LV$9,1,MATCH($D49,'6. Patients'!$LW$9:$NT$9,0),ROWS('6. Patients'!EH$10:EH$107))),0)+
IFERROR(SUMPRODUCT('6. Patients'!CU$10:CU$107,OFFSET('6. Patients'!$NU$9,1,MATCH($D49,'6. Patients'!$NV$9:$OO$9,0),ROWS('6. Patients'!EH$10:EH$107))),0),
IFERROR(SUMPRODUCT('6. Patients'!CU$10:CU$107,OFFSET('6. Patients'!$OP$9,1,MATCH($D49,'6. Patients'!$OQ$9:$QN$9,0),ROWS('6. Patients'!EH$10:EH$107))),0)+
IFERROR(SUMPRODUCT('6. Patients'!CU$10:CU$107,OFFSET('6. Patients'!$QO$9,1,MATCH($D49,'6. Patients'!$QP$9:$RI$9,0),ROWS('6. Patients'!EH$10:EH$107))),0)+
IFERROR(SUMPRODUCT('6. Patients'!CU$10:CU$107,OFFSET('6. Patients'!$RJ$9,1,MATCH($D49,'6. Patients'!$RK$9:$TH$9,0),ROWS('6. Patients'!EH$10:EH$107))),0)+
IFERROR(SUMPRODUCT('6. Patients'!CU$10:CU$107,OFFSET('6. Patients'!$TI$9,1,MATCH($D49,'6. Patients'!$TJ$9:$UC$9,0),ROWS('6. Patients'!EH$10:EH$107))),0))+
IFERROR(VLOOKUP($D49,$H$116:$L$146,COLUMNS($H$115:$J$115)-1+AB$7,0)*$E49*$F49*'1. General Inputs'!$J$25,0),0),0)</f>
        <v>0</v>
      </c>
      <c r="AC49" s="775">
        <f ca="1">ROUNDDOWN(IFERROR($F49*$E49*CHOOSE(AC$7,
IFERROR(SUMPRODUCT('6. Patients'!CV$10:CV$107,OFFSET('6. Patients'!$DN$9,1,MATCH($D49,'6. Patients'!$DO$9:$FL$9,0),ROWS('6. Patients'!EI$10:EI$107))),0)+
IFERROR(SUMPRODUCT('6. Patients'!CV$10:CV$107,OFFSET('6. Patients'!$FM$9,1,MATCH($D49,'6. Patients'!$FN$9:$GG$9,0),ROWS('6. Patients'!EI$10:EI$107))),0)+
IFERROR(SUMPRODUCT('6. Patients'!CV$10:CV$107,OFFSET('6. Patients'!$GH$9,1,MATCH($D49,'6. Patients'!$GI$9:$IF$9,0),ROWS('6. Patients'!EI$10:EI$107))),0)+
IFERROR(SUMPRODUCT('6. Patients'!CV$10:CV$107,OFFSET('6. Patients'!$IG$9,1,MATCH($D49,'6. Patients'!$IH$9:$JA$9,0),ROWS('6. Patients'!EI$10:EI$107))),0),
IFERROR(SUMPRODUCT('6. Patients'!CV$10:CV$107,OFFSET('6. Patients'!$JB$9,1,MATCH($D49,'6. Patients'!$JC$9:$KZ$9,0),ROWS('6. Patients'!EI$10:EI$107))),0)+
IFERROR(SUMPRODUCT('6. Patients'!CV$10:CV$107,OFFSET('6. Patients'!$LA$9,1,MATCH($D49,'6. Patients'!$LB$9:$LU$9,0),ROWS('6. Patients'!EI$10:EI$107))),0)+
IFERROR(SUMPRODUCT('6. Patients'!CV$10:CV$107,OFFSET('6. Patients'!$LV$9,1,MATCH($D49,'6. Patients'!$LW$9:$NT$9,0),ROWS('6. Patients'!EI$10:EI$107))),0)+
IFERROR(SUMPRODUCT('6. Patients'!CV$10:CV$107,OFFSET('6. Patients'!$NU$9,1,MATCH($D49,'6. Patients'!$NV$9:$OO$9,0),ROWS('6. Patients'!EI$10:EI$107))),0),
IFERROR(SUMPRODUCT('6. Patients'!CV$10:CV$107,OFFSET('6. Patients'!$OP$9,1,MATCH($D49,'6. Patients'!$OQ$9:$QN$9,0),ROWS('6. Patients'!EI$10:EI$107))),0)+
IFERROR(SUMPRODUCT('6. Patients'!CV$10:CV$107,OFFSET('6. Patients'!$QO$9,1,MATCH($D49,'6. Patients'!$QP$9:$RI$9,0),ROWS('6. Patients'!EI$10:EI$107))),0)+
IFERROR(SUMPRODUCT('6. Patients'!CV$10:CV$107,OFFSET('6. Patients'!$RJ$9,1,MATCH($D49,'6. Patients'!$RK$9:$TH$9,0),ROWS('6. Patients'!EI$10:EI$107))),0)+
IFERROR(SUMPRODUCT('6. Patients'!CV$10:CV$107,OFFSET('6. Patients'!$TI$9,1,MATCH($D49,'6. Patients'!$TJ$9:$UC$9,0),ROWS('6. Patients'!EI$10:EI$107))),0))+
IFERROR(VLOOKUP($D49,$H$116:$L$146,COLUMNS($H$115:$J$115)-1+AC$7,0)*$E49*$F49*'1. General Inputs'!$J$25,0),0),0)</f>
        <v>0</v>
      </c>
      <c r="AD49" s="775">
        <f ca="1">ROUNDDOWN(IFERROR($F49*$E49*CHOOSE(AD$7,
IFERROR(SUMPRODUCT('6. Patients'!CW$10:CW$107,OFFSET('6. Patients'!$DN$9,1,MATCH($D49,'6. Patients'!$DO$9:$FL$9,0),ROWS('6. Patients'!EJ$10:EJ$107))),0)+
IFERROR(SUMPRODUCT('6. Patients'!CW$10:CW$107,OFFSET('6. Patients'!$FM$9,1,MATCH($D49,'6. Patients'!$FN$9:$GG$9,0),ROWS('6. Patients'!EJ$10:EJ$107))),0)+
IFERROR(SUMPRODUCT('6. Patients'!CW$10:CW$107,OFFSET('6. Patients'!$GH$9,1,MATCH($D49,'6. Patients'!$GI$9:$IF$9,0),ROWS('6. Patients'!EJ$10:EJ$107))),0)+
IFERROR(SUMPRODUCT('6. Patients'!CW$10:CW$107,OFFSET('6. Patients'!$IG$9,1,MATCH($D49,'6. Patients'!$IH$9:$JA$9,0),ROWS('6. Patients'!EJ$10:EJ$107))),0),
IFERROR(SUMPRODUCT('6. Patients'!CW$10:CW$107,OFFSET('6. Patients'!$JB$9,1,MATCH($D49,'6. Patients'!$JC$9:$KZ$9,0),ROWS('6. Patients'!EJ$10:EJ$107))),0)+
IFERROR(SUMPRODUCT('6. Patients'!CW$10:CW$107,OFFSET('6. Patients'!$LA$9,1,MATCH($D49,'6. Patients'!$LB$9:$LU$9,0),ROWS('6. Patients'!EJ$10:EJ$107))),0)+
IFERROR(SUMPRODUCT('6. Patients'!CW$10:CW$107,OFFSET('6. Patients'!$LV$9,1,MATCH($D49,'6. Patients'!$LW$9:$NT$9,0),ROWS('6. Patients'!EJ$10:EJ$107))),0)+
IFERROR(SUMPRODUCT('6. Patients'!CW$10:CW$107,OFFSET('6. Patients'!$NU$9,1,MATCH($D49,'6. Patients'!$NV$9:$OO$9,0),ROWS('6. Patients'!EJ$10:EJ$107))),0),
IFERROR(SUMPRODUCT('6. Patients'!CW$10:CW$107,OFFSET('6. Patients'!$OP$9,1,MATCH($D49,'6. Patients'!$OQ$9:$QN$9,0),ROWS('6. Patients'!EJ$10:EJ$107))),0)+
IFERROR(SUMPRODUCT('6. Patients'!CW$10:CW$107,OFFSET('6. Patients'!$QO$9,1,MATCH($D49,'6. Patients'!$QP$9:$RI$9,0),ROWS('6. Patients'!EJ$10:EJ$107))),0)+
IFERROR(SUMPRODUCT('6. Patients'!CW$10:CW$107,OFFSET('6. Patients'!$RJ$9,1,MATCH($D49,'6. Patients'!$RK$9:$TH$9,0),ROWS('6. Patients'!EJ$10:EJ$107))),0)+
IFERROR(SUMPRODUCT('6. Patients'!CW$10:CW$107,OFFSET('6. Patients'!$TI$9,1,MATCH($D49,'6. Patients'!$TJ$9:$UC$9,0),ROWS('6. Patients'!EJ$10:EJ$107))),0))+
IFERROR(VLOOKUP($D49,$H$116:$L$146,COLUMNS($H$115:$J$115)-1+AD$7,0)*$E49*$F49*'1. General Inputs'!$J$25,0),0),0)</f>
        <v>0</v>
      </c>
      <c r="AE49" s="775">
        <f ca="1">ROUNDDOWN(IFERROR($F49*$E49*CHOOSE(AE$7,
IFERROR(SUMPRODUCT('6. Patients'!CX$10:CX$107,OFFSET('6. Patients'!$DN$9,1,MATCH($D49,'6. Patients'!$DO$9:$FL$9,0),ROWS('6. Patients'!EK$10:EK$107))),0)+
IFERROR(SUMPRODUCT('6. Patients'!CX$10:CX$107,OFFSET('6. Patients'!$FM$9,1,MATCH($D49,'6. Patients'!$FN$9:$GG$9,0),ROWS('6. Patients'!EK$10:EK$107))),0)+
IFERROR(SUMPRODUCT('6. Patients'!CX$10:CX$107,OFFSET('6. Patients'!$GH$9,1,MATCH($D49,'6. Patients'!$GI$9:$IF$9,0),ROWS('6. Patients'!EK$10:EK$107))),0)+
IFERROR(SUMPRODUCT('6. Patients'!CX$10:CX$107,OFFSET('6. Patients'!$IG$9,1,MATCH($D49,'6. Patients'!$IH$9:$JA$9,0),ROWS('6. Patients'!EK$10:EK$107))),0),
IFERROR(SUMPRODUCT('6. Patients'!CX$10:CX$107,OFFSET('6. Patients'!$JB$9,1,MATCH($D49,'6. Patients'!$JC$9:$KZ$9,0),ROWS('6. Patients'!EK$10:EK$107))),0)+
IFERROR(SUMPRODUCT('6. Patients'!CX$10:CX$107,OFFSET('6. Patients'!$LA$9,1,MATCH($D49,'6. Patients'!$LB$9:$LU$9,0),ROWS('6. Patients'!EK$10:EK$107))),0)+
IFERROR(SUMPRODUCT('6. Patients'!CX$10:CX$107,OFFSET('6. Patients'!$LV$9,1,MATCH($D49,'6. Patients'!$LW$9:$NT$9,0),ROWS('6. Patients'!EK$10:EK$107))),0)+
IFERROR(SUMPRODUCT('6. Patients'!CX$10:CX$107,OFFSET('6. Patients'!$NU$9,1,MATCH($D49,'6. Patients'!$NV$9:$OO$9,0),ROWS('6. Patients'!EK$10:EK$107))),0),
IFERROR(SUMPRODUCT('6. Patients'!CX$10:CX$107,OFFSET('6. Patients'!$OP$9,1,MATCH($D49,'6. Patients'!$OQ$9:$QN$9,0),ROWS('6. Patients'!EK$10:EK$107))),0)+
IFERROR(SUMPRODUCT('6. Patients'!CX$10:CX$107,OFFSET('6. Patients'!$QO$9,1,MATCH($D49,'6. Patients'!$QP$9:$RI$9,0),ROWS('6. Patients'!EK$10:EK$107))),0)+
IFERROR(SUMPRODUCT('6. Patients'!CX$10:CX$107,OFFSET('6. Patients'!$RJ$9,1,MATCH($D49,'6. Patients'!$RK$9:$TH$9,0),ROWS('6. Patients'!EK$10:EK$107))),0)+
IFERROR(SUMPRODUCT('6. Patients'!CX$10:CX$107,OFFSET('6. Patients'!$TI$9,1,MATCH($D49,'6. Patients'!$TJ$9:$UC$9,0),ROWS('6. Patients'!EK$10:EK$107))),0))+
IFERROR(VLOOKUP($D49,$H$116:$L$146,COLUMNS($H$115:$J$115)-1+AE$7,0)*$E49*$F49*'1. General Inputs'!$J$25,0),0),0)</f>
        <v>0</v>
      </c>
      <c r="AF49" s="775">
        <f ca="1">ROUNDDOWN(IFERROR($F49*$E49*CHOOSE(AF$7,
IFERROR(SUMPRODUCT('6. Patients'!CY$10:CY$107,OFFSET('6. Patients'!$DN$9,1,MATCH($D49,'6. Patients'!$DO$9:$FL$9,0),ROWS('6. Patients'!EL$10:EL$107))),0)+
IFERROR(SUMPRODUCT('6. Patients'!CY$10:CY$107,OFFSET('6. Patients'!$FM$9,1,MATCH($D49,'6. Patients'!$FN$9:$GG$9,0),ROWS('6. Patients'!EL$10:EL$107))),0)+
IFERROR(SUMPRODUCT('6. Patients'!CY$10:CY$107,OFFSET('6. Patients'!$GH$9,1,MATCH($D49,'6. Patients'!$GI$9:$IF$9,0),ROWS('6. Patients'!EL$10:EL$107))),0)+
IFERROR(SUMPRODUCT('6. Patients'!CY$10:CY$107,OFFSET('6. Patients'!$IG$9,1,MATCH($D49,'6. Patients'!$IH$9:$JA$9,0),ROWS('6. Patients'!EL$10:EL$107))),0),
IFERROR(SUMPRODUCT('6. Patients'!CY$10:CY$107,OFFSET('6. Patients'!$JB$9,1,MATCH($D49,'6. Patients'!$JC$9:$KZ$9,0),ROWS('6. Patients'!EL$10:EL$107))),0)+
IFERROR(SUMPRODUCT('6. Patients'!CY$10:CY$107,OFFSET('6. Patients'!$LA$9,1,MATCH($D49,'6. Patients'!$LB$9:$LU$9,0),ROWS('6. Patients'!EL$10:EL$107))),0)+
IFERROR(SUMPRODUCT('6. Patients'!CY$10:CY$107,OFFSET('6. Patients'!$LV$9,1,MATCH($D49,'6. Patients'!$LW$9:$NT$9,0),ROWS('6. Patients'!EL$10:EL$107))),0)+
IFERROR(SUMPRODUCT('6. Patients'!CY$10:CY$107,OFFSET('6. Patients'!$NU$9,1,MATCH($D49,'6. Patients'!$NV$9:$OO$9,0),ROWS('6. Patients'!EL$10:EL$107))),0),
IFERROR(SUMPRODUCT('6. Patients'!CY$10:CY$107,OFFSET('6. Patients'!$OP$9,1,MATCH($D49,'6. Patients'!$OQ$9:$QN$9,0),ROWS('6. Patients'!EL$10:EL$107))),0)+
IFERROR(SUMPRODUCT('6. Patients'!CY$10:CY$107,OFFSET('6. Patients'!$QO$9,1,MATCH($D49,'6. Patients'!$QP$9:$RI$9,0),ROWS('6. Patients'!EL$10:EL$107))),0)+
IFERROR(SUMPRODUCT('6. Patients'!CY$10:CY$107,OFFSET('6. Patients'!$RJ$9,1,MATCH($D49,'6. Patients'!$RK$9:$TH$9,0),ROWS('6. Patients'!EL$10:EL$107))),0)+
IFERROR(SUMPRODUCT('6. Patients'!CY$10:CY$107,OFFSET('6. Patients'!$TI$9,1,MATCH($D49,'6. Patients'!$TJ$9:$UC$9,0),ROWS('6. Patients'!EL$10:EL$107))),0))+
IFERROR(VLOOKUP($D49,$H$116:$L$146,COLUMNS($H$115:$J$115)-1+AF$7,0)*$E49*$F49*'1. General Inputs'!$J$25,0),0),0)</f>
        <v>0</v>
      </c>
      <c r="AG49" s="775">
        <f ca="1">ROUNDDOWN(IFERROR($F49*$E49*CHOOSE(AG$7,
IFERROR(SUMPRODUCT('6. Patients'!CZ$10:CZ$107,OFFSET('6. Patients'!$DN$9,1,MATCH($D49,'6. Patients'!$DO$9:$FL$9,0),ROWS('6. Patients'!EM$10:EM$107))),0)+
IFERROR(SUMPRODUCT('6. Patients'!CZ$10:CZ$107,OFFSET('6. Patients'!$FM$9,1,MATCH($D49,'6. Patients'!$FN$9:$GG$9,0),ROWS('6. Patients'!EM$10:EM$107))),0)+
IFERROR(SUMPRODUCT('6. Patients'!CZ$10:CZ$107,OFFSET('6. Patients'!$GH$9,1,MATCH($D49,'6. Patients'!$GI$9:$IF$9,0),ROWS('6. Patients'!EM$10:EM$107))),0)+
IFERROR(SUMPRODUCT('6. Patients'!CZ$10:CZ$107,OFFSET('6. Patients'!$IG$9,1,MATCH($D49,'6. Patients'!$IH$9:$JA$9,0),ROWS('6. Patients'!EM$10:EM$107))),0),
IFERROR(SUMPRODUCT('6. Patients'!CZ$10:CZ$107,OFFSET('6. Patients'!$JB$9,1,MATCH($D49,'6. Patients'!$JC$9:$KZ$9,0),ROWS('6. Patients'!EM$10:EM$107))),0)+
IFERROR(SUMPRODUCT('6. Patients'!CZ$10:CZ$107,OFFSET('6. Patients'!$LA$9,1,MATCH($D49,'6. Patients'!$LB$9:$LU$9,0),ROWS('6. Patients'!EM$10:EM$107))),0)+
IFERROR(SUMPRODUCT('6. Patients'!CZ$10:CZ$107,OFFSET('6. Patients'!$LV$9,1,MATCH($D49,'6. Patients'!$LW$9:$NT$9,0),ROWS('6. Patients'!EM$10:EM$107))),0)+
IFERROR(SUMPRODUCT('6. Patients'!CZ$10:CZ$107,OFFSET('6. Patients'!$NU$9,1,MATCH($D49,'6. Patients'!$NV$9:$OO$9,0),ROWS('6. Patients'!EM$10:EM$107))),0),
IFERROR(SUMPRODUCT('6. Patients'!CZ$10:CZ$107,OFFSET('6. Patients'!$OP$9,1,MATCH($D49,'6. Patients'!$OQ$9:$QN$9,0),ROWS('6. Patients'!EM$10:EM$107))),0)+
IFERROR(SUMPRODUCT('6. Patients'!CZ$10:CZ$107,OFFSET('6. Patients'!$QO$9,1,MATCH($D49,'6. Patients'!$QP$9:$RI$9,0),ROWS('6. Patients'!EM$10:EM$107))),0)+
IFERROR(SUMPRODUCT('6. Patients'!CZ$10:CZ$107,OFFSET('6. Patients'!$RJ$9,1,MATCH($D49,'6. Patients'!$RK$9:$TH$9,0),ROWS('6. Patients'!EM$10:EM$107))),0)+
IFERROR(SUMPRODUCT('6. Patients'!CZ$10:CZ$107,OFFSET('6. Patients'!$TI$9,1,MATCH($D49,'6. Patients'!$TJ$9:$UC$9,0),ROWS('6. Patients'!EM$10:EM$107))),0))+
IFERROR(VLOOKUP($D49,$H$116:$L$146,COLUMNS($H$115:$J$115)-1+AG$7,0)*$E49*$F49*'1. General Inputs'!$J$25,0),0),0)</f>
        <v>0</v>
      </c>
      <c r="AH49" s="775">
        <f ca="1">ROUNDDOWN(IFERROR($F49*$E49*CHOOSE(AH$7,
IFERROR(SUMPRODUCT('6. Patients'!DA$10:DA$107,OFFSET('6. Patients'!$DN$9,1,MATCH($D49,'6. Patients'!$DO$9:$FL$9,0),ROWS('6. Patients'!EN$10:EN$107))),0)+
IFERROR(SUMPRODUCT('6. Patients'!DA$10:DA$107,OFFSET('6. Patients'!$FM$9,1,MATCH($D49,'6. Patients'!$FN$9:$GG$9,0),ROWS('6. Patients'!EN$10:EN$107))),0)+
IFERROR(SUMPRODUCT('6. Patients'!DA$10:DA$107,OFFSET('6. Patients'!$GH$9,1,MATCH($D49,'6. Patients'!$GI$9:$IF$9,0),ROWS('6. Patients'!EN$10:EN$107))),0)+
IFERROR(SUMPRODUCT('6. Patients'!DA$10:DA$107,OFFSET('6. Patients'!$IG$9,1,MATCH($D49,'6. Patients'!$IH$9:$JA$9,0),ROWS('6. Patients'!EN$10:EN$107))),0),
IFERROR(SUMPRODUCT('6. Patients'!DA$10:DA$107,OFFSET('6. Patients'!$JB$9,1,MATCH($D49,'6. Patients'!$JC$9:$KZ$9,0),ROWS('6. Patients'!EN$10:EN$107))),0)+
IFERROR(SUMPRODUCT('6. Patients'!DA$10:DA$107,OFFSET('6. Patients'!$LA$9,1,MATCH($D49,'6. Patients'!$LB$9:$LU$9,0),ROWS('6. Patients'!EN$10:EN$107))),0)+
IFERROR(SUMPRODUCT('6. Patients'!DA$10:DA$107,OFFSET('6. Patients'!$LV$9,1,MATCH($D49,'6. Patients'!$LW$9:$NT$9,0),ROWS('6. Patients'!EN$10:EN$107))),0)+
IFERROR(SUMPRODUCT('6. Patients'!DA$10:DA$107,OFFSET('6. Patients'!$NU$9,1,MATCH($D49,'6. Patients'!$NV$9:$OO$9,0),ROWS('6. Patients'!EN$10:EN$107))),0),
IFERROR(SUMPRODUCT('6. Patients'!DA$10:DA$107,OFFSET('6. Patients'!$OP$9,1,MATCH($D49,'6. Patients'!$OQ$9:$QN$9,0),ROWS('6. Patients'!EN$10:EN$107))),0)+
IFERROR(SUMPRODUCT('6. Patients'!DA$10:DA$107,OFFSET('6. Patients'!$QO$9,1,MATCH($D49,'6. Patients'!$QP$9:$RI$9,0),ROWS('6. Patients'!EN$10:EN$107))),0)+
IFERROR(SUMPRODUCT('6. Patients'!DA$10:DA$107,OFFSET('6. Patients'!$RJ$9,1,MATCH($D49,'6. Patients'!$RK$9:$TH$9,0),ROWS('6. Patients'!EN$10:EN$107))),0)+
IFERROR(SUMPRODUCT('6. Patients'!DA$10:DA$107,OFFSET('6. Patients'!$TI$9,1,MATCH($D49,'6. Patients'!$TJ$9:$UC$9,0),ROWS('6. Patients'!EN$10:EN$107))),0))+
IFERROR(VLOOKUP($D49,$H$116:$L$146,COLUMNS($H$115:$J$115)-1+AH$7,0)*$E49*$F49*'1. General Inputs'!$J$25,0),0),0)</f>
        <v>0</v>
      </c>
      <c r="AI49" s="775">
        <f ca="1">ROUNDDOWN(IFERROR($F49*$E49*CHOOSE(AI$7,
IFERROR(SUMPRODUCT('6. Patients'!DB$10:DB$107,OFFSET('6. Patients'!$DN$9,1,MATCH($D49,'6. Patients'!$DO$9:$FL$9,0),ROWS('6. Patients'!EO$10:EO$107))),0)+
IFERROR(SUMPRODUCT('6. Patients'!DB$10:DB$107,OFFSET('6. Patients'!$FM$9,1,MATCH($D49,'6. Patients'!$FN$9:$GG$9,0),ROWS('6. Patients'!EO$10:EO$107))),0)+
IFERROR(SUMPRODUCT('6. Patients'!DB$10:DB$107,OFFSET('6. Patients'!$GH$9,1,MATCH($D49,'6. Patients'!$GI$9:$IF$9,0),ROWS('6. Patients'!EO$10:EO$107))),0)+
IFERROR(SUMPRODUCT('6. Patients'!DB$10:DB$107,OFFSET('6. Patients'!$IG$9,1,MATCH($D49,'6. Patients'!$IH$9:$JA$9,0),ROWS('6. Patients'!EO$10:EO$107))),0),
IFERROR(SUMPRODUCT('6. Patients'!DB$10:DB$107,OFFSET('6. Patients'!$JB$9,1,MATCH($D49,'6. Patients'!$JC$9:$KZ$9,0),ROWS('6. Patients'!EO$10:EO$107))),0)+
IFERROR(SUMPRODUCT('6. Patients'!DB$10:DB$107,OFFSET('6. Patients'!$LA$9,1,MATCH($D49,'6. Patients'!$LB$9:$LU$9,0),ROWS('6. Patients'!EO$10:EO$107))),0)+
IFERROR(SUMPRODUCT('6. Patients'!DB$10:DB$107,OFFSET('6. Patients'!$LV$9,1,MATCH($D49,'6. Patients'!$LW$9:$NT$9,0),ROWS('6. Patients'!EO$10:EO$107))),0)+
IFERROR(SUMPRODUCT('6. Patients'!DB$10:DB$107,OFFSET('6. Patients'!$NU$9,1,MATCH($D49,'6. Patients'!$NV$9:$OO$9,0),ROWS('6. Patients'!EO$10:EO$107))),0),
IFERROR(SUMPRODUCT('6. Patients'!DB$10:DB$107,OFFSET('6. Patients'!$OP$9,1,MATCH($D49,'6. Patients'!$OQ$9:$QN$9,0),ROWS('6. Patients'!EO$10:EO$107))),0)+
IFERROR(SUMPRODUCT('6. Patients'!DB$10:DB$107,OFFSET('6. Patients'!$QO$9,1,MATCH($D49,'6. Patients'!$QP$9:$RI$9,0),ROWS('6. Patients'!EO$10:EO$107))),0)+
IFERROR(SUMPRODUCT('6. Patients'!DB$10:DB$107,OFFSET('6. Patients'!$RJ$9,1,MATCH($D49,'6. Patients'!$RK$9:$TH$9,0),ROWS('6. Patients'!EO$10:EO$107))),0)+
IFERROR(SUMPRODUCT('6. Patients'!DB$10:DB$107,OFFSET('6. Patients'!$TI$9,1,MATCH($D49,'6. Patients'!$TJ$9:$UC$9,0),ROWS('6. Patients'!EO$10:EO$107))),0))+
IFERROR(VLOOKUP($D49,$H$116:$L$146,COLUMNS($H$115:$J$115)-1+AI$7,0)*$E49*$F49*'1. General Inputs'!$J$25,0),0),0)</f>
        <v>0</v>
      </c>
      <c r="AJ49" s="775">
        <f ca="1">ROUNDDOWN(IFERROR($F49*$E49*CHOOSE(AJ$7,
IFERROR(SUMPRODUCT('6. Patients'!DC$10:DC$107,OFFSET('6. Patients'!$DN$9,1,MATCH($D49,'6. Patients'!$DO$9:$FL$9,0),ROWS('6. Patients'!EP$10:EP$107))),0)+
IFERROR(SUMPRODUCT('6. Patients'!DC$10:DC$107,OFFSET('6. Patients'!$FM$9,1,MATCH($D49,'6. Patients'!$FN$9:$GG$9,0),ROWS('6. Patients'!EP$10:EP$107))),0)+
IFERROR(SUMPRODUCT('6. Patients'!DC$10:DC$107,OFFSET('6. Patients'!$GH$9,1,MATCH($D49,'6. Patients'!$GI$9:$IF$9,0),ROWS('6. Patients'!EP$10:EP$107))),0)+
IFERROR(SUMPRODUCT('6. Patients'!DC$10:DC$107,OFFSET('6. Patients'!$IG$9,1,MATCH($D49,'6. Patients'!$IH$9:$JA$9,0),ROWS('6. Patients'!EP$10:EP$107))),0),
IFERROR(SUMPRODUCT('6. Patients'!DC$10:DC$107,OFFSET('6. Patients'!$JB$9,1,MATCH($D49,'6. Patients'!$JC$9:$KZ$9,0),ROWS('6. Patients'!EP$10:EP$107))),0)+
IFERROR(SUMPRODUCT('6. Patients'!DC$10:DC$107,OFFSET('6. Patients'!$LA$9,1,MATCH($D49,'6. Patients'!$LB$9:$LU$9,0),ROWS('6. Patients'!EP$10:EP$107))),0)+
IFERROR(SUMPRODUCT('6. Patients'!DC$10:DC$107,OFFSET('6. Patients'!$LV$9,1,MATCH($D49,'6. Patients'!$LW$9:$NT$9,0),ROWS('6. Patients'!EP$10:EP$107))),0)+
IFERROR(SUMPRODUCT('6. Patients'!DC$10:DC$107,OFFSET('6. Patients'!$NU$9,1,MATCH($D49,'6. Patients'!$NV$9:$OO$9,0),ROWS('6. Patients'!EP$10:EP$107))),0),
IFERROR(SUMPRODUCT('6. Patients'!DC$10:DC$107,OFFSET('6. Patients'!$OP$9,1,MATCH($D49,'6. Patients'!$OQ$9:$QN$9,0),ROWS('6. Patients'!EP$10:EP$107))),0)+
IFERROR(SUMPRODUCT('6. Patients'!DC$10:DC$107,OFFSET('6. Patients'!$QO$9,1,MATCH($D49,'6. Patients'!$QP$9:$RI$9,0),ROWS('6. Patients'!EP$10:EP$107))),0)+
IFERROR(SUMPRODUCT('6. Patients'!DC$10:DC$107,OFFSET('6. Patients'!$RJ$9,1,MATCH($D49,'6. Patients'!$RK$9:$TH$9,0),ROWS('6. Patients'!EP$10:EP$107))),0)+
IFERROR(SUMPRODUCT('6. Patients'!DC$10:DC$107,OFFSET('6. Patients'!$TI$9,1,MATCH($D49,'6. Patients'!$TJ$9:$UC$9,0),ROWS('6. Patients'!EP$10:EP$107))),0))+
IFERROR(VLOOKUP($D49,$H$116:$L$146,COLUMNS($H$115:$J$115)-1+AJ$7,0)*$E49*$F49*'1. General Inputs'!$J$25,0),0),0)</f>
        <v>0</v>
      </c>
      <c r="AK49" s="775">
        <f ca="1">ROUNDDOWN(IFERROR($F49*$E49*CHOOSE(AK$7,
IFERROR(SUMPRODUCT('6. Patients'!DD$10:DD$107,OFFSET('6. Patients'!$DN$9,1,MATCH($D49,'6. Patients'!$DO$9:$FL$9,0),ROWS('6. Patients'!EQ$10:EQ$107))),0)+
IFERROR(SUMPRODUCT('6. Patients'!DD$10:DD$107,OFFSET('6. Patients'!$FM$9,1,MATCH($D49,'6. Patients'!$FN$9:$GG$9,0),ROWS('6. Patients'!EQ$10:EQ$107))),0)+
IFERROR(SUMPRODUCT('6. Patients'!DD$10:DD$107,OFFSET('6. Patients'!$GH$9,1,MATCH($D49,'6. Patients'!$GI$9:$IF$9,0),ROWS('6. Patients'!EQ$10:EQ$107))),0)+
IFERROR(SUMPRODUCT('6. Patients'!DD$10:DD$107,OFFSET('6. Patients'!$IG$9,1,MATCH($D49,'6. Patients'!$IH$9:$JA$9,0),ROWS('6. Patients'!EQ$10:EQ$107))),0),
IFERROR(SUMPRODUCT('6. Patients'!DD$10:DD$107,OFFSET('6. Patients'!$JB$9,1,MATCH($D49,'6. Patients'!$JC$9:$KZ$9,0),ROWS('6. Patients'!EQ$10:EQ$107))),0)+
IFERROR(SUMPRODUCT('6. Patients'!DD$10:DD$107,OFFSET('6. Patients'!$LA$9,1,MATCH($D49,'6. Patients'!$LB$9:$LU$9,0),ROWS('6. Patients'!EQ$10:EQ$107))),0)+
IFERROR(SUMPRODUCT('6. Patients'!DD$10:DD$107,OFFSET('6. Patients'!$LV$9,1,MATCH($D49,'6. Patients'!$LW$9:$NT$9,0),ROWS('6. Patients'!EQ$10:EQ$107))),0)+
IFERROR(SUMPRODUCT('6. Patients'!DD$10:DD$107,OFFSET('6. Patients'!$NU$9,1,MATCH($D49,'6. Patients'!$NV$9:$OO$9,0),ROWS('6. Patients'!EQ$10:EQ$107))),0),
IFERROR(SUMPRODUCT('6. Patients'!DD$10:DD$107,OFFSET('6. Patients'!$OP$9,1,MATCH($D49,'6. Patients'!$OQ$9:$QN$9,0),ROWS('6. Patients'!EQ$10:EQ$107))),0)+
IFERROR(SUMPRODUCT('6. Patients'!DD$10:DD$107,OFFSET('6. Patients'!$QO$9,1,MATCH($D49,'6. Patients'!$QP$9:$RI$9,0),ROWS('6. Patients'!EQ$10:EQ$107))),0)+
IFERROR(SUMPRODUCT('6. Patients'!DD$10:DD$107,OFFSET('6. Patients'!$RJ$9,1,MATCH($D49,'6. Patients'!$RK$9:$TH$9,0),ROWS('6. Patients'!EQ$10:EQ$107))),0)+
IFERROR(SUMPRODUCT('6. Patients'!DD$10:DD$107,OFFSET('6. Patients'!$TI$9,1,MATCH($D49,'6. Patients'!$TJ$9:$UC$9,0),ROWS('6. Patients'!EQ$10:EQ$107))),0))+
IFERROR(VLOOKUP($D49,$H$116:$L$146,COLUMNS($H$115:$J$115)-1+AK$7,0)*$E49*$F49*'1. General Inputs'!$J$25,0),0),0)</f>
        <v>0</v>
      </c>
      <c r="AL49" s="775">
        <f ca="1">ROUNDDOWN(IFERROR($F49*$E49*CHOOSE(AL$7,
IFERROR(SUMPRODUCT('6. Patients'!DE$10:DE$107,OFFSET('6. Patients'!$DN$9,1,MATCH($D49,'6. Patients'!$DO$9:$FL$9,0),ROWS('6. Patients'!ER$10:ER$107))),0)+
IFERROR(SUMPRODUCT('6. Patients'!DE$10:DE$107,OFFSET('6. Patients'!$FM$9,1,MATCH($D49,'6. Patients'!$FN$9:$GG$9,0),ROWS('6. Patients'!ER$10:ER$107))),0)+
IFERROR(SUMPRODUCT('6. Patients'!DE$10:DE$107,OFFSET('6. Patients'!$GH$9,1,MATCH($D49,'6. Patients'!$GI$9:$IF$9,0),ROWS('6. Patients'!ER$10:ER$107))),0)+
IFERROR(SUMPRODUCT('6. Patients'!DE$10:DE$107,OFFSET('6. Patients'!$IG$9,1,MATCH($D49,'6. Patients'!$IH$9:$JA$9,0),ROWS('6. Patients'!ER$10:ER$107))),0),
IFERROR(SUMPRODUCT('6. Patients'!DE$10:DE$107,OFFSET('6. Patients'!$JB$9,1,MATCH($D49,'6. Patients'!$JC$9:$KZ$9,0),ROWS('6. Patients'!ER$10:ER$107))),0)+
IFERROR(SUMPRODUCT('6. Patients'!DE$10:DE$107,OFFSET('6. Patients'!$LA$9,1,MATCH($D49,'6. Patients'!$LB$9:$LU$9,0),ROWS('6. Patients'!ER$10:ER$107))),0)+
IFERROR(SUMPRODUCT('6. Patients'!DE$10:DE$107,OFFSET('6. Patients'!$LV$9,1,MATCH($D49,'6. Patients'!$LW$9:$NT$9,0),ROWS('6. Patients'!ER$10:ER$107))),0)+
IFERROR(SUMPRODUCT('6. Patients'!DE$10:DE$107,OFFSET('6. Patients'!$NU$9,1,MATCH($D49,'6. Patients'!$NV$9:$OO$9,0),ROWS('6. Patients'!ER$10:ER$107))),0),
IFERROR(SUMPRODUCT('6. Patients'!DE$10:DE$107,OFFSET('6. Patients'!$OP$9,1,MATCH($D49,'6. Patients'!$OQ$9:$QN$9,0),ROWS('6. Patients'!ER$10:ER$107))),0)+
IFERROR(SUMPRODUCT('6. Patients'!DE$10:DE$107,OFFSET('6. Patients'!$QO$9,1,MATCH($D49,'6. Patients'!$QP$9:$RI$9,0),ROWS('6. Patients'!ER$10:ER$107))),0)+
IFERROR(SUMPRODUCT('6. Patients'!DE$10:DE$107,OFFSET('6. Patients'!$RJ$9,1,MATCH($D49,'6. Patients'!$RK$9:$TH$9,0),ROWS('6. Patients'!ER$10:ER$107))),0)+
IFERROR(SUMPRODUCT('6. Patients'!DE$10:DE$107,OFFSET('6. Patients'!$TI$9,1,MATCH($D49,'6. Patients'!$TJ$9:$UC$9,0),ROWS('6. Patients'!ER$10:ER$107))),0))+
IFERROR(VLOOKUP($D49,$H$116:$L$146,COLUMNS($H$115:$J$115)-1+AL$7,0)*$E49*$F49*'1. General Inputs'!$J$25,0),0),0)</f>
        <v>0</v>
      </c>
      <c r="AM49" s="775">
        <f ca="1">ROUNDDOWN(IFERROR($F49*$E49*CHOOSE(AM$7,
IFERROR(SUMPRODUCT('6. Patients'!DF$10:DF$107,OFFSET('6. Patients'!$DN$9,1,MATCH($D49,'6. Patients'!$DO$9:$FL$9,0),ROWS('6. Patients'!ES$10:ES$107))),0)+
IFERROR(SUMPRODUCT('6. Patients'!DF$10:DF$107,OFFSET('6. Patients'!$FM$9,1,MATCH($D49,'6. Patients'!$FN$9:$GG$9,0),ROWS('6. Patients'!ES$10:ES$107))),0)+
IFERROR(SUMPRODUCT('6. Patients'!DF$10:DF$107,OFFSET('6. Patients'!$GH$9,1,MATCH($D49,'6. Patients'!$GI$9:$IF$9,0),ROWS('6. Patients'!ES$10:ES$107))),0)+
IFERROR(SUMPRODUCT('6. Patients'!DF$10:DF$107,OFFSET('6. Patients'!$IG$9,1,MATCH($D49,'6. Patients'!$IH$9:$JA$9,0),ROWS('6. Patients'!ES$10:ES$107))),0),
IFERROR(SUMPRODUCT('6. Patients'!DF$10:DF$107,OFFSET('6. Patients'!$JB$9,1,MATCH($D49,'6. Patients'!$JC$9:$KZ$9,0),ROWS('6. Patients'!ES$10:ES$107))),0)+
IFERROR(SUMPRODUCT('6. Patients'!DF$10:DF$107,OFFSET('6. Patients'!$LA$9,1,MATCH($D49,'6. Patients'!$LB$9:$LU$9,0),ROWS('6. Patients'!ES$10:ES$107))),0)+
IFERROR(SUMPRODUCT('6. Patients'!DF$10:DF$107,OFFSET('6. Patients'!$LV$9,1,MATCH($D49,'6. Patients'!$LW$9:$NT$9,0),ROWS('6. Patients'!ES$10:ES$107))),0)+
IFERROR(SUMPRODUCT('6. Patients'!DF$10:DF$107,OFFSET('6. Patients'!$NU$9,1,MATCH($D49,'6. Patients'!$NV$9:$OO$9,0),ROWS('6. Patients'!ES$10:ES$107))),0),
IFERROR(SUMPRODUCT('6. Patients'!DF$10:DF$107,OFFSET('6. Patients'!$OP$9,1,MATCH($D49,'6. Patients'!$OQ$9:$QN$9,0),ROWS('6. Patients'!ES$10:ES$107))),0)+
IFERROR(SUMPRODUCT('6. Patients'!DF$10:DF$107,OFFSET('6. Patients'!$QO$9,1,MATCH($D49,'6. Patients'!$QP$9:$RI$9,0),ROWS('6. Patients'!ES$10:ES$107))),0)+
IFERROR(SUMPRODUCT('6. Patients'!DF$10:DF$107,OFFSET('6. Patients'!$RJ$9,1,MATCH($D49,'6. Patients'!$RK$9:$TH$9,0),ROWS('6. Patients'!ES$10:ES$107))),0)+
IFERROR(SUMPRODUCT('6. Patients'!DF$10:DF$107,OFFSET('6. Patients'!$TI$9,1,MATCH($D49,'6. Patients'!$TJ$9:$UC$9,0),ROWS('6. Patients'!ES$10:ES$107))),0))+
IFERROR(VLOOKUP($D49,$H$116:$L$146,COLUMNS($H$115:$J$115)-1+AM$7,0)*$E49*$F49*'1. General Inputs'!$J$25,0),0),0)</f>
        <v>0</v>
      </c>
      <c r="AN49" s="775">
        <f ca="1">ROUNDDOWN(IFERROR($F49*$E49*CHOOSE(AN$7,
IFERROR(SUMPRODUCT('6. Patients'!DG$10:DG$107,OFFSET('6. Patients'!$DN$9,1,MATCH($D49,'6. Patients'!$DO$9:$FL$9,0),ROWS('6. Patients'!ET$10:ET$107))),0)+
IFERROR(SUMPRODUCT('6. Patients'!DG$10:DG$107,OFFSET('6. Patients'!$FM$9,1,MATCH($D49,'6. Patients'!$FN$9:$GG$9,0),ROWS('6. Patients'!ET$10:ET$107))),0)+
IFERROR(SUMPRODUCT('6. Patients'!DG$10:DG$107,OFFSET('6. Patients'!$GH$9,1,MATCH($D49,'6. Patients'!$GI$9:$IF$9,0),ROWS('6. Patients'!ET$10:ET$107))),0)+
IFERROR(SUMPRODUCT('6. Patients'!DG$10:DG$107,OFFSET('6. Patients'!$IG$9,1,MATCH($D49,'6. Patients'!$IH$9:$JA$9,0),ROWS('6. Patients'!ET$10:ET$107))),0),
IFERROR(SUMPRODUCT('6. Patients'!DG$10:DG$107,OFFSET('6. Patients'!$JB$9,1,MATCH($D49,'6. Patients'!$JC$9:$KZ$9,0),ROWS('6. Patients'!ET$10:ET$107))),0)+
IFERROR(SUMPRODUCT('6. Patients'!DG$10:DG$107,OFFSET('6. Patients'!$LA$9,1,MATCH($D49,'6. Patients'!$LB$9:$LU$9,0),ROWS('6. Patients'!ET$10:ET$107))),0)+
IFERROR(SUMPRODUCT('6. Patients'!DG$10:DG$107,OFFSET('6. Patients'!$LV$9,1,MATCH($D49,'6. Patients'!$LW$9:$NT$9,0),ROWS('6. Patients'!ET$10:ET$107))),0)+
IFERROR(SUMPRODUCT('6. Patients'!DG$10:DG$107,OFFSET('6. Patients'!$NU$9,1,MATCH($D49,'6. Patients'!$NV$9:$OO$9,0),ROWS('6. Patients'!ET$10:ET$107))),0),
IFERROR(SUMPRODUCT('6. Patients'!DG$10:DG$107,OFFSET('6. Patients'!$OP$9,1,MATCH($D49,'6. Patients'!$OQ$9:$QN$9,0),ROWS('6. Patients'!ET$10:ET$107))),0)+
IFERROR(SUMPRODUCT('6. Patients'!DG$10:DG$107,OFFSET('6. Patients'!$QO$9,1,MATCH($D49,'6. Patients'!$QP$9:$RI$9,0),ROWS('6. Patients'!ET$10:ET$107))),0)+
IFERROR(SUMPRODUCT('6. Patients'!DG$10:DG$107,OFFSET('6. Patients'!$RJ$9,1,MATCH($D49,'6. Patients'!$RK$9:$TH$9,0),ROWS('6. Patients'!ET$10:ET$107))),0)+
IFERROR(SUMPRODUCT('6. Patients'!DG$10:DG$107,OFFSET('6. Patients'!$TI$9,1,MATCH($D49,'6. Patients'!$TJ$9:$UC$9,0),ROWS('6. Patients'!ET$10:ET$107))),0))+
IFERROR(VLOOKUP($D49,$H$116:$L$146,COLUMNS($H$115:$J$115)-1+AN$7,0)*$E49*$F49*'1. General Inputs'!$J$25,0),0),0)</f>
        <v>0</v>
      </c>
      <c r="AO49" s="775">
        <f ca="1">ROUNDDOWN(IFERROR($F49*$E49*CHOOSE(AO$7,
IFERROR(SUMPRODUCT('6. Patients'!DH$10:DH$107,OFFSET('6. Patients'!$DN$9,1,MATCH($D49,'6. Patients'!$DO$9:$FL$9,0),ROWS('6. Patients'!EU$10:EU$107))),0)+
IFERROR(SUMPRODUCT('6. Patients'!DH$10:DH$107,OFFSET('6. Patients'!$FM$9,1,MATCH($D49,'6. Patients'!$FN$9:$GG$9,0),ROWS('6. Patients'!EU$10:EU$107))),0)+
IFERROR(SUMPRODUCT('6. Patients'!DH$10:DH$107,OFFSET('6. Patients'!$GH$9,1,MATCH($D49,'6. Patients'!$GI$9:$IF$9,0),ROWS('6. Patients'!EU$10:EU$107))),0)+
IFERROR(SUMPRODUCT('6. Patients'!DH$10:DH$107,OFFSET('6. Patients'!$IG$9,1,MATCH($D49,'6. Patients'!$IH$9:$JA$9,0),ROWS('6. Patients'!EU$10:EU$107))),0),
IFERROR(SUMPRODUCT('6. Patients'!DH$10:DH$107,OFFSET('6. Patients'!$JB$9,1,MATCH($D49,'6. Patients'!$JC$9:$KZ$9,0),ROWS('6. Patients'!EU$10:EU$107))),0)+
IFERROR(SUMPRODUCT('6. Patients'!DH$10:DH$107,OFFSET('6. Patients'!$LA$9,1,MATCH($D49,'6. Patients'!$LB$9:$LU$9,0),ROWS('6. Patients'!EU$10:EU$107))),0)+
IFERROR(SUMPRODUCT('6. Patients'!DH$10:DH$107,OFFSET('6. Patients'!$LV$9,1,MATCH($D49,'6. Patients'!$LW$9:$NT$9,0),ROWS('6. Patients'!EU$10:EU$107))),0)+
IFERROR(SUMPRODUCT('6. Patients'!DH$10:DH$107,OFFSET('6. Patients'!$NU$9,1,MATCH($D49,'6. Patients'!$NV$9:$OO$9,0),ROWS('6. Patients'!EU$10:EU$107))),0),
IFERROR(SUMPRODUCT('6. Patients'!DH$10:DH$107,OFFSET('6. Patients'!$OP$9,1,MATCH($D49,'6. Patients'!$OQ$9:$QN$9,0),ROWS('6. Patients'!EU$10:EU$107))),0)+
IFERROR(SUMPRODUCT('6. Patients'!DH$10:DH$107,OFFSET('6. Patients'!$QO$9,1,MATCH($D49,'6. Patients'!$QP$9:$RI$9,0),ROWS('6. Patients'!EU$10:EU$107))),0)+
IFERROR(SUMPRODUCT('6. Patients'!DH$10:DH$107,OFFSET('6. Patients'!$RJ$9,1,MATCH($D49,'6. Patients'!$RK$9:$TH$9,0),ROWS('6. Patients'!EU$10:EU$107))),0)+
IFERROR(SUMPRODUCT('6. Patients'!DH$10:DH$107,OFFSET('6. Patients'!$TI$9,1,MATCH($D49,'6. Patients'!$TJ$9:$UC$9,0),ROWS('6. Patients'!EU$10:EU$107))),0))+
IFERROR(VLOOKUP($D49,$H$116:$L$146,COLUMNS($H$115:$J$115)-1+AO$7,0)*$E49*$F49*'1. General Inputs'!$J$25,0),0),0)</f>
        <v>0</v>
      </c>
      <c r="AP49" s="775">
        <f ca="1">ROUNDDOWN(IFERROR($F49*$E49*CHOOSE(AP$7,
IFERROR(SUMPRODUCT('6. Patients'!DI$10:DI$107,OFFSET('6. Patients'!$DN$9,1,MATCH($D49,'6. Patients'!$DO$9:$FL$9,0),ROWS('6. Patients'!EV$10:EV$107))),0)+
IFERROR(SUMPRODUCT('6. Patients'!DI$10:DI$107,OFFSET('6. Patients'!$FM$9,1,MATCH($D49,'6. Patients'!$FN$9:$GG$9,0),ROWS('6. Patients'!EV$10:EV$107))),0)+
IFERROR(SUMPRODUCT('6. Patients'!DI$10:DI$107,OFFSET('6. Patients'!$GH$9,1,MATCH($D49,'6. Patients'!$GI$9:$IF$9,0),ROWS('6. Patients'!EV$10:EV$107))),0)+
IFERROR(SUMPRODUCT('6. Patients'!DI$10:DI$107,OFFSET('6. Patients'!$IG$9,1,MATCH($D49,'6. Patients'!$IH$9:$JA$9,0),ROWS('6. Patients'!EV$10:EV$107))),0),
IFERROR(SUMPRODUCT('6. Patients'!DI$10:DI$107,OFFSET('6. Patients'!$JB$9,1,MATCH($D49,'6. Patients'!$JC$9:$KZ$9,0),ROWS('6. Patients'!EV$10:EV$107))),0)+
IFERROR(SUMPRODUCT('6. Patients'!DI$10:DI$107,OFFSET('6. Patients'!$LA$9,1,MATCH($D49,'6. Patients'!$LB$9:$LU$9,0),ROWS('6. Patients'!EV$10:EV$107))),0)+
IFERROR(SUMPRODUCT('6. Patients'!DI$10:DI$107,OFFSET('6. Patients'!$LV$9,1,MATCH($D49,'6. Patients'!$LW$9:$NT$9,0),ROWS('6. Patients'!EV$10:EV$107))),0)+
IFERROR(SUMPRODUCT('6. Patients'!DI$10:DI$107,OFFSET('6. Patients'!$NU$9,1,MATCH($D49,'6. Patients'!$NV$9:$OO$9,0),ROWS('6. Patients'!EV$10:EV$107))),0),
IFERROR(SUMPRODUCT('6. Patients'!DI$10:DI$107,OFFSET('6. Patients'!$OP$9,1,MATCH($D49,'6. Patients'!$OQ$9:$QN$9,0),ROWS('6. Patients'!EV$10:EV$107))),0)+
IFERROR(SUMPRODUCT('6. Patients'!DI$10:DI$107,OFFSET('6. Patients'!$QO$9,1,MATCH($D49,'6. Patients'!$QP$9:$RI$9,0),ROWS('6. Patients'!EV$10:EV$107))),0)+
IFERROR(SUMPRODUCT('6. Patients'!DI$10:DI$107,OFFSET('6. Patients'!$RJ$9,1,MATCH($D49,'6. Patients'!$RK$9:$TH$9,0),ROWS('6. Patients'!EV$10:EV$107))),0)+
IFERROR(SUMPRODUCT('6. Patients'!DI$10:DI$107,OFFSET('6. Patients'!$TI$9,1,MATCH($D49,'6. Patients'!$TJ$9:$UC$9,0),ROWS('6. Patients'!EV$10:EV$107))),0))+
IFERROR(VLOOKUP($D49,$H$116:$L$146,COLUMNS($H$115:$J$115)-1+AP$7,0)*$E49*$F49*'1. General Inputs'!$J$25,0),0),0)</f>
        <v>0</v>
      </c>
      <c r="AQ49" s="775">
        <f ca="1">ROUNDDOWN(IFERROR($F49*$E49*CHOOSE(AQ$7,
IFERROR(SUMPRODUCT('6. Patients'!DJ$10:DJ$107,OFFSET('6. Patients'!$DN$9,1,MATCH($D49,'6. Patients'!$DO$9:$FL$9,0),ROWS('6. Patients'!EW$10:EW$107))),0)+
IFERROR(SUMPRODUCT('6. Patients'!DJ$10:DJ$107,OFFSET('6. Patients'!$FM$9,1,MATCH($D49,'6. Patients'!$FN$9:$GG$9,0),ROWS('6. Patients'!EW$10:EW$107))),0)+
IFERROR(SUMPRODUCT('6. Patients'!DJ$10:DJ$107,OFFSET('6. Patients'!$GH$9,1,MATCH($D49,'6. Patients'!$GI$9:$IF$9,0),ROWS('6. Patients'!EW$10:EW$107))),0)+
IFERROR(SUMPRODUCT('6. Patients'!DJ$10:DJ$107,OFFSET('6. Patients'!$IG$9,1,MATCH($D49,'6. Patients'!$IH$9:$JA$9,0),ROWS('6. Patients'!EW$10:EW$107))),0),
IFERROR(SUMPRODUCT('6. Patients'!DJ$10:DJ$107,OFFSET('6. Patients'!$JB$9,1,MATCH($D49,'6. Patients'!$JC$9:$KZ$9,0),ROWS('6. Patients'!EW$10:EW$107))),0)+
IFERROR(SUMPRODUCT('6. Patients'!DJ$10:DJ$107,OFFSET('6. Patients'!$LA$9,1,MATCH($D49,'6. Patients'!$LB$9:$LU$9,0),ROWS('6. Patients'!EW$10:EW$107))),0)+
IFERROR(SUMPRODUCT('6. Patients'!DJ$10:DJ$107,OFFSET('6. Patients'!$LV$9,1,MATCH($D49,'6. Patients'!$LW$9:$NT$9,0),ROWS('6. Patients'!EW$10:EW$107))),0)+
IFERROR(SUMPRODUCT('6. Patients'!DJ$10:DJ$107,OFFSET('6. Patients'!$NU$9,1,MATCH($D49,'6. Patients'!$NV$9:$OO$9,0),ROWS('6. Patients'!EW$10:EW$107))),0),
IFERROR(SUMPRODUCT('6. Patients'!DJ$10:DJ$107,OFFSET('6. Patients'!$OP$9,1,MATCH($D49,'6. Patients'!$OQ$9:$QN$9,0),ROWS('6. Patients'!EW$10:EW$107))),0)+
IFERROR(SUMPRODUCT('6. Patients'!DJ$10:DJ$107,OFFSET('6. Patients'!$QO$9,1,MATCH($D49,'6. Patients'!$QP$9:$RI$9,0),ROWS('6. Patients'!EW$10:EW$107))),0)+
IFERROR(SUMPRODUCT('6. Patients'!DJ$10:DJ$107,OFFSET('6. Patients'!$RJ$9,1,MATCH($D49,'6. Patients'!$RK$9:$TH$9,0),ROWS('6. Patients'!EW$10:EW$107))),0)+
IFERROR(SUMPRODUCT('6. Patients'!DJ$10:DJ$107,OFFSET('6. Patients'!$TI$9,1,MATCH($D49,'6. Patients'!$TJ$9:$UC$9,0),ROWS('6. Patients'!EW$10:EW$107))),0))+
IFERROR(VLOOKUP($D49,$H$116:$L$146,COLUMNS($H$115:$J$115)-1+AQ$7,0)*$E49*$F49*'1. General Inputs'!$J$25,0),0),0)</f>
        <v>0</v>
      </c>
      <c r="AR49" s="342"/>
      <c r="AZ49" s="335">
        <f ca="1">IFERROR(SUM(OFFSET('7. Consumption'!H49,0,1,,MIN('1. General Inputs'!$J$29,COLUMNS('7. Consumption'!H$9:$AQ$9)-1))),0)+MAX(0,$AQ49*('1. General Inputs'!$J$29-COLUMNS('7. Consumption'!H$9:$AQ$9)+1))</f>
        <v>0</v>
      </c>
      <c r="BA49" s="335">
        <f ca="1">IFERROR(SUM(OFFSET('7. Consumption'!I49,0,1,,MIN('1. General Inputs'!$J$29,COLUMNS('7. Consumption'!I$9:$AQ$9)-1))),0)+MAX(0,$AQ49*('1. General Inputs'!$J$29-COLUMNS('7. Consumption'!I$9:$AQ$9)+1))</f>
        <v>0</v>
      </c>
      <c r="BB49" s="335">
        <f ca="1">IFERROR(SUM(OFFSET('7. Consumption'!J49,0,1,,MIN('1. General Inputs'!$J$29,COLUMNS('7. Consumption'!J$9:$AQ$9)-1))),0)+MAX(0,$AQ49*('1. General Inputs'!$J$29-COLUMNS('7. Consumption'!J$9:$AQ$9)+1))</f>
        <v>0</v>
      </c>
      <c r="BC49" s="335">
        <f ca="1">IFERROR(SUM(OFFSET('7. Consumption'!K49,0,1,,MIN('1. General Inputs'!$J$29,COLUMNS('7. Consumption'!K$9:$AQ$9)-1))),0)+MAX(0,$AQ49*('1. General Inputs'!$J$29-COLUMNS('7. Consumption'!K$9:$AQ$9)+1))</f>
        <v>0</v>
      </c>
      <c r="BD49" s="335">
        <f ca="1">IFERROR(SUM(OFFSET('7. Consumption'!L49,0,1,,MIN('1. General Inputs'!$J$29,COLUMNS('7. Consumption'!L$9:$AQ$9)-1))),0)+MAX(0,$AQ49*('1. General Inputs'!$J$29-COLUMNS('7. Consumption'!L$9:$AQ$9)+1))</f>
        <v>0</v>
      </c>
      <c r="BE49" s="335">
        <f ca="1">IFERROR(SUM(OFFSET('7. Consumption'!M49,0,1,,MIN('1. General Inputs'!$J$29,COLUMNS('7. Consumption'!M$9:$AQ$9)-1))),0)+MAX(0,$AQ49*('1. General Inputs'!$J$29-COLUMNS('7. Consumption'!M$9:$AQ$9)+1))</f>
        <v>0</v>
      </c>
      <c r="BF49" s="335">
        <f ca="1">IFERROR(SUM(OFFSET('7. Consumption'!N49,0,1,,MIN('1. General Inputs'!$J$29,COLUMNS('7. Consumption'!N$9:$AQ$9)-1))),0)+MAX(0,$AQ49*('1. General Inputs'!$J$29-COLUMNS('7. Consumption'!N$9:$AQ$9)+1))</f>
        <v>0</v>
      </c>
      <c r="BG49" s="335">
        <f ca="1">IFERROR(SUM(OFFSET('7. Consumption'!O49,0,1,,MIN('1. General Inputs'!$J$29,COLUMNS('7. Consumption'!O$9:$AQ$9)-1))),0)+MAX(0,$AQ49*('1. General Inputs'!$J$29-COLUMNS('7. Consumption'!O$9:$AQ$9)+1))</f>
        <v>0</v>
      </c>
      <c r="BH49" s="335">
        <f ca="1">IFERROR(SUM(OFFSET('7. Consumption'!P49,0,1,,MIN('1. General Inputs'!$J$29,COLUMNS('7. Consumption'!P$9:$AQ$9)-1))),0)+MAX(0,$AQ49*('1. General Inputs'!$J$29-COLUMNS('7. Consumption'!P$9:$AQ$9)+1))</f>
        <v>0</v>
      </c>
      <c r="BI49" s="335">
        <f ca="1">IFERROR(SUM(OFFSET('7. Consumption'!Q49,0,1,,MIN('1. General Inputs'!$J$29,COLUMNS('7. Consumption'!Q$9:$AQ$9)-1))),0)+MAX(0,$AQ49*('1. General Inputs'!$J$29-COLUMNS('7. Consumption'!Q$9:$AQ$9)+1))</f>
        <v>0</v>
      </c>
      <c r="BJ49" s="335">
        <f ca="1">IFERROR(SUM(OFFSET('7. Consumption'!R49,0,1,,MIN('1. General Inputs'!$J$29,COLUMNS('7. Consumption'!R$9:$AQ$9)-1))),0)+MAX(0,$AQ49*('1. General Inputs'!$J$29-COLUMNS('7. Consumption'!R$9:$AQ$9)+1))</f>
        <v>0</v>
      </c>
      <c r="BK49" s="335">
        <f ca="1">IFERROR(SUM(OFFSET('7. Consumption'!S49,0,1,,MIN('1. General Inputs'!$J$29,COLUMNS('7. Consumption'!S$9:$AQ$9)-1))),0)+MAX(0,$AQ49*('1. General Inputs'!$J$29-COLUMNS('7. Consumption'!S$9:$AQ$9)+1))</f>
        <v>0</v>
      </c>
      <c r="BL49" s="335">
        <f ca="1">IFERROR(SUM(OFFSET('7. Consumption'!T49,0,1,,MIN('1. General Inputs'!$J$29,COLUMNS('7. Consumption'!T$9:$AQ$9)-1))),0)+MAX(0,$AQ49*('1. General Inputs'!$J$29-COLUMNS('7. Consumption'!T$9:$AQ$9)+1))</f>
        <v>0</v>
      </c>
      <c r="BM49" s="335">
        <f ca="1">IFERROR(SUM(OFFSET('7. Consumption'!U49,0,1,,MIN('1. General Inputs'!$J$29,COLUMNS('7. Consumption'!U$9:$AQ$9)-1))),0)+MAX(0,$AQ49*('1. General Inputs'!$J$29-COLUMNS('7. Consumption'!U$9:$AQ$9)+1))</f>
        <v>0</v>
      </c>
      <c r="BN49" s="335">
        <f ca="1">IFERROR(SUM(OFFSET('7. Consumption'!V49,0,1,,MIN('1. General Inputs'!$J$29,COLUMNS('7. Consumption'!V$9:$AQ$9)-1))),0)+MAX(0,$AQ49*('1. General Inputs'!$J$29-COLUMNS('7. Consumption'!V$9:$AQ$9)+1))</f>
        <v>0</v>
      </c>
      <c r="BO49" s="335">
        <f ca="1">IFERROR(SUM(OFFSET('7. Consumption'!W49,0,1,,MIN('1. General Inputs'!$J$29,COLUMNS('7. Consumption'!W$9:$AQ$9)-1))),0)+MAX(0,$AQ49*('1. General Inputs'!$J$29-COLUMNS('7. Consumption'!W$9:$AQ$9)+1))</f>
        <v>0</v>
      </c>
      <c r="BP49" s="335">
        <f ca="1">IFERROR(SUM(OFFSET('7. Consumption'!X49,0,1,,MIN('1. General Inputs'!$J$29,COLUMNS('7. Consumption'!X$9:$AQ$9)-1))),0)+MAX(0,$AQ49*('1. General Inputs'!$J$29-COLUMNS('7. Consumption'!X$9:$AQ$9)+1))</f>
        <v>0</v>
      </c>
      <c r="BQ49" s="335">
        <f ca="1">IFERROR(SUM(OFFSET('7. Consumption'!Y49,0,1,,MIN('1. General Inputs'!$J$29,COLUMNS('7. Consumption'!Y$9:$AQ$9)-1))),0)+MAX(0,$AQ49*('1. General Inputs'!$J$29-COLUMNS('7. Consumption'!Y$9:$AQ$9)+1))</f>
        <v>0</v>
      </c>
      <c r="BR49" s="335">
        <f ca="1">IFERROR(SUM(OFFSET('7. Consumption'!Z49,0,1,,MIN('1. General Inputs'!$J$29,COLUMNS('7. Consumption'!Z$9:$AQ$9)-1))),0)+MAX(0,$AQ49*('1. General Inputs'!$J$29-COLUMNS('7. Consumption'!Z$9:$AQ$9)+1))</f>
        <v>0</v>
      </c>
      <c r="BS49" s="335">
        <f ca="1">IFERROR(SUM(OFFSET('7. Consumption'!AA49,0,1,,MIN('1. General Inputs'!$J$29,COLUMNS('7. Consumption'!AA$9:$AQ$9)-1))),0)+MAX(0,$AQ49*('1. General Inputs'!$J$29-COLUMNS('7. Consumption'!AA$9:$AQ$9)+1))</f>
        <v>0</v>
      </c>
      <c r="BT49" s="335">
        <f ca="1">IFERROR(SUM(OFFSET('7. Consumption'!AB49,0,1,,MIN('1. General Inputs'!$J$29,COLUMNS('7. Consumption'!AB$9:$AQ$9)-1))),0)+MAX(0,$AQ49*('1. General Inputs'!$J$29-COLUMNS('7. Consumption'!AB$9:$AQ$9)+1))</f>
        <v>0</v>
      </c>
      <c r="BU49" s="335">
        <f ca="1">IFERROR(SUM(OFFSET('7. Consumption'!AC49,0,1,,MIN('1. General Inputs'!$J$29,COLUMNS('7. Consumption'!AC$9:$AQ$9)-1))),0)+MAX(0,$AQ49*('1. General Inputs'!$J$29-COLUMNS('7. Consumption'!AC$9:$AQ$9)+1))</f>
        <v>0</v>
      </c>
      <c r="BV49" s="335">
        <f ca="1">IFERROR(SUM(OFFSET('7. Consumption'!AD49,0,1,,MIN('1. General Inputs'!$J$29,COLUMNS('7. Consumption'!AD$9:$AQ$9)-1))),0)+MAX(0,$AQ49*('1. General Inputs'!$J$29-COLUMNS('7. Consumption'!AD$9:$AQ$9)+1))</f>
        <v>0</v>
      </c>
      <c r="BW49" s="335">
        <f ca="1">IFERROR(SUM(OFFSET('7. Consumption'!AE49,0,1,,MIN('1. General Inputs'!$J$29,COLUMNS('7. Consumption'!AE$9:$AQ$9)-1))),0)+MAX(0,$AQ49*('1. General Inputs'!$J$29-COLUMNS('7. Consumption'!AE$9:$AQ$9)+1))</f>
        <v>0</v>
      </c>
      <c r="BX49" s="335">
        <f ca="1">IFERROR(SUM(OFFSET('7. Consumption'!AF49,0,1,,MIN('1. General Inputs'!$J$29,COLUMNS('7. Consumption'!AF$9:$AQ$9)-1))),0)+MAX(0,$AQ49*('1. General Inputs'!$J$29-COLUMNS('7. Consumption'!AF$9:$AQ$9)+1))</f>
        <v>0</v>
      </c>
      <c r="BY49" s="335">
        <f ca="1">IFERROR(SUM(OFFSET('7. Consumption'!AG49,0,1,,MIN('1. General Inputs'!$J$29,COLUMNS('7. Consumption'!AG$9:$AQ$9)-1))),0)+MAX(0,$AQ49*('1. General Inputs'!$J$29-COLUMNS('7. Consumption'!AG$9:$AQ$9)+1))</f>
        <v>0</v>
      </c>
      <c r="BZ49" s="335">
        <f ca="1">IFERROR(SUM(OFFSET('7. Consumption'!AH49,0,1,,MIN('1. General Inputs'!$J$29,COLUMNS('7. Consumption'!AH$9:$AQ$9)-1))),0)+MAX(0,$AQ49*('1. General Inputs'!$J$29-COLUMNS('7. Consumption'!AH$9:$AQ$9)+1))</f>
        <v>0</v>
      </c>
      <c r="CA49" s="335">
        <f ca="1">IFERROR(SUM(OFFSET('7. Consumption'!AI49,0,1,,MIN('1. General Inputs'!$J$29,COLUMNS('7. Consumption'!AI$9:$AQ$9)-1))),0)+MAX(0,$AQ49*('1. General Inputs'!$J$29-COLUMNS('7. Consumption'!AI$9:$AQ$9)+1))</f>
        <v>0</v>
      </c>
      <c r="CB49" s="335">
        <f ca="1">IFERROR(SUM(OFFSET('7. Consumption'!AJ49,0,1,,MIN('1. General Inputs'!$J$29,COLUMNS('7. Consumption'!AJ$9:$AQ$9)-1))),0)+MAX(0,$AQ49*('1. General Inputs'!$J$29-COLUMNS('7. Consumption'!AJ$9:$AQ$9)+1))</f>
        <v>0</v>
      </c>
      <c r="CC49" s="335">
        <f ca="1">IFERROR(SUM(OFFSET('7. Consumption'!AK49,0,1,,MIN('1. General Inputs'!$J$29,COLUMNS('7. Consumption'!AK$9:$AQ$9)-1))),0)+MAX(0,$AQ49*('1. General Inputs'!$J$29-COLUMNS('7. Consumption'!AK$9:$AQ$9)+1))</f>
        <v>0</v>
      </c>
      <c r="CD49" s="335">
        <f ca="1">IFERROR(SUM(OFFSET('7. Consumption'!AL49,0,1,,MIN('1. General Inputs'!$J$29,COLUMNS('7. Consumption'!AL$9:$AQ$9)-1))),0)+MAX(0,$AQ49*('1. General Inputs'!$J$29-COLUMNS('7. Consumption'!AL$9:$AQ$9)+1))</f>
        <v>0</v>
      </c>
      <c r="CE49" s="335">
        <f ca="1">IFERROR(SUM(OFFSET('7. Consumption'!AM49,0,1,,MIN('1. General Inputs'!$J$29,COLUMNS('7. Consumption'!AM$9:$AQ$9)-1))),0)+MAX(0,$AQ49*('1. General Inputs'!$J$29-COLUMNS('7. Consumption'!AM$9:$AQ$9)+1))</f>
        <v>0</v>
      </c>
      <c r="CF49" s="335">
        <f ca="1">IFERROR(SUM(OFFSET('7. Consumption'!AN49,0,1,,MIN('1. General Inputs'!$J$29,COLUMNS('7. Consumption'!AN$9:$AQ$9)-1))),0)+MAX(0,$AQ49*('1. General Inputs'!$J$29-COLUMNS('7. Consumption'!AN$9:$AQ$9)+1))</f>
        <v>0</v>
      </c>
      <c r="CG49" s="335">
        <f ca="1">IFERROR(SUM(OFFSET('7. Consumption'!AO49,0,1,,MIN('1. General Inputs'!$J$29,COLUMNS('7. Consumption'!AO$9:$AQ$9)-1))),0)+MAX(0,$AQ49*('1. General Inputs'!$J$29-COLUMNS('7. Consumption'!AO$9:$AQ$9)+1))</f>
        <v>0</v>
      </c>
      <c r="CH49" s="335">
        <f ca="1">IFERROR(SUM(OFFSET('7. Consumption'!AP49,0,1,,MIN('1. General Inputs'!$J$29,COLUMNS('7. Consumption'!AP$9:$AQ$9)-1))),0)+MAX(0,$AQ49*('1. General Inputs'!$J$29-COLUMNS('7. Consumption'!AP$9:$AQ$9)+1))</f>
        <v>0</v>
      </c>
      <c r="CI49" s="335">
        <f ca="1">IFERROR(SUM(OFFSET('7. Consumption'!AQ49,0,1,,MIN('1. General Inputs'!$J$29,COLUMNS('7. Consumption'!AQ$9:$AQ$9)-1))),0)+MAX(0,$AQ49*('1. General Inputs'!$J$29-COLUMNS('7. Consumption'!AQ$9:$AQ$9)+1))</f>
        <v>0</v>
      </c>
    </row>
    <row r="50" spans="2:87" x14ac:dyDescent="0.3">
      <c r="B50" s="772"/>
      <c r="C50" s="772" t="str">
        <f>IFERROR(VLOOKUP(ROWS($C$9:$C50),'5. Form Breakdown'!$AI$11:$AJ$138,COLUMNS('5. Form Breakdown'!$AI$11:$AJ$11),0),"")</f>
        <v>NVP 0 - susp - dose in ml</v>
      </c>
      <c r="D50" s="772" t="str">
        <f>IFERROR(VLOOKUP($C50,'5a. Dosing'!$E$11:$F$138,2,0),"")</f>
        <v>NVP</v>
      </c>
      <c r="E50" s="773" t="str">
        <f>IFERROR(INDEX('5. Form Breakdown'!$AL$11:$BL$138,MATCH('7. Consumption'!$C50,'5. Form Breakdown'!$AK$11:$AK$138,0),MATCH('5. Form Breakdown'!$AX$10,'5. Form Breakdown'!$AL$10:$BL$10,0)),"")</f>
        <v/>
      </c>
      <c r="F50" s="774">
        <f>IFERROR(INDEX('5. Form Breakdown'!$AL$11:$BL$138,MATCH('7. Consumption'!$C50,'5. Form Breakdown'!$AK$11:$AK$138,0),MATCH('5. Form Breakdown'!$BL$10,'5. Form Breakdown'!$AL$10:$BL$10,0)),"")</f>
        <v>0</v>
      </c>
      <c r="H50" s="775">
        <f ca="1">ROUNDDOWN(IFERROR($F50*$E50*CHOOSE(H$7,
IFERROR(SUMPRODUCT('6. Patients'!CA$10:CA$107,OFFSET('6. Patients'!$DN$9,1,MATCH($D50,'6. Patients'!$DO$9:$FL$9,0),ROWS('6. Patients'!DN$10:DN$107))),0)+
IFERROR(SUMPRODUCT('6. Patients'!CA$10:CA$107,OFFSET('6. Patients'!$FM$9,1,MATCH($D50,'6. Patients'!$FN$9:$GG$9,0),ROWS('6. Patients'!DN$10:DN$107))),0)+
IFERROR(SUMPRODUCT('6. Patients'!CA$10:CA$107,OFFSET('6. Patients'!$GH$9,1,MATCH($D50,'6. Patients'!$GI$9:$IF$9,0),ROWS('6. Patients'!DN$10:DN$107))),0)+
IFERROR(SUMPRODUCT('6. Patients'!CA$10:CA$107,OFFSET('6. Patients'!$IG$9,1,MATCH($D50,'6. Patients'!$IH$9:$JA$9,0),ROWS('6. Patients'!DN$10:DN$107))),0),
IFERROR(SUMPRODUCT('6. Patients'!CA$10:CA$107,OFFSET('6. Patients'!$JB$9,1,MATCH($D50,'6. Patients'!$JC$9:$KZ$9,0),ROWS('6. Patients'!DN$10:DN$107))),0)+
IFERROR(SUMPRODUCT('6. Patients'!CA$10:CA$107,OFFSET('6. Patients'!$LA$9,1,MATCH($D50,'6. Patients'!$LB$9:$LU$9,0),ROWS('6. Patients'!DN$10:DN$107))),0)+
IFERROR(SUMPRODUCT('6. Patients'!CA$10:CA$107,OFFSET('6. Patients'!$LV$9,1,MATCH($D50,'6. Patients'!$LW$9:$NT$9,0),ROWS('6. Patients'!DN$10:DN$107))),0)+
IFERROR(SUMPRODUCT('6. Patients'!CA$10:CA$107,OFFSET('6. Patients'!$NU$9,1,MATCH($D50,'6. Patients'!$NV$9:$OO$9,0),ROWS('6. Patients'!DN$10:DN$107))),0),
IFERROR(SUMPRODUCT('6. Patients'!CA$10:CA$107,OFFSET('6. Patients'!$OP$9,1,MATCH($D50,'6. Patients'!$OQ$9:$QN$9,0),ROWS('6. Patients'!DN$10:DN$107))),0)+
IFERROR(SUMPRODUCT('6. Patients'!CA$10:CA$107,OFFSET('6. Patients'!$QO$9,1,MATCH($D50,'6. Patients'!$QP$9:$RI$9,0),ROWS('6. Patients'!DN$10:DN$107))),0)+
IFERROR(SUMPRODUCT('6. Patients'!CA$10:CA$107,OFFSET('6. Patients'!$RJ$9,1,MATCH($D50,'6. Patients'!$RK$9:$TH$9,0),ROWS('6. Patients'!DN$10:DN$107))),0)+
IFERROR(SUMPRODUCT('6. Patients'!CA$10:CA$107,OFFSET('6. Patients'!$TI$9,1,MATCH($D50,'6. Patients'!$TJ$9:$UC$9,0),ROWS('6. Patients'!DN$10:DN$107))),0))+
IFERROR(VLOOKUP($D50,$H$116:$L$146,COLUMNS($H$115:$J$115)-1+H$7,0)*$E50*$F50*'1. General Inputs'!$J$25,0),0),0)</f>
        <v>0</v>
      </c>
      <c r="I50" s="775">
        <f ca="1">ROUNDDOWN(IFERROR($F50*$E50*CHOOSE(I$7,
IFERROR(SUMPRODUCT('6. Patients'!CB$10:CB$107,OFFSET('6. Patients'!$DN$9,1,MATCH($D50,'6. Patients'!$DO$9:$FL$9,0),ROWS('6. Patients'!DO$10:DO$107))),0)+
IFERROR(SUMPRODUCT('6. Patients'!CB$10:CB$107,OFFSET('6. Patients'!$FM$9,1,MATCH($D50,'6. Patients'!$FN$9:$GG$9,0),ROWS('6. Patients'!DO$10:DO$107))),0)+
IFERROR(SUMPRODUCT('6. Patients'!CB$10:CB$107,OFFSET('6. Patients'!$GH$9,1,MATCH($D50,'6. Patients'!$GI$9:$IF$9,0),ROWS('6. Patients'!DO$10:DO$107))),0)+
IFERROR(SUMPRODUCT('6. Patients'!CB$10:CB$107,OFFSET('6. Patients'!$IG$9,1,MATCH($D50,'6. Patients'!$IH$9:$JA$9,0),ROWS('6. Patients'!DO$10:DO$107))),0),
IFERROR(SUMPRODUCT('6. Patients'!CB$10:CB$107,OFFSET('6. Patients'!$JB$9,1,MATCH($D50,'6. Patients'!$JC$9:$KZ$9,0),ROWS('6. Patients'!DO$10:DO$107))),0)+
IFERROR(SUMPRODUCT('6. Patients'!CB$10:CB$107,OFFSET('6. Patients'!$LA$9,1,MATCH($D50,'6. Patients'!$LB$9:$LU$9,0),ROWS('6. Patients'!DO$10:DO$107))),0)+
IFERROR(SUMPRODUCT('6. Patients'!CB$10:CB$107,OFFSET('6. Patients'!$LV$9,1,MATCH($D50,'6. Patients'!$LW$9:$NT$9,0),ROWS('6. Patients'!DO$10:DO$107))),0)+
IFERROR(SUMPRODUCT('6. Patients'!CB$10:CB$107,OFFSET('6. Patients'!$NU$9,1,MATCH($D50,'6. Patients'!$NV$9:$OO$9,0),ROWS('6. Patients'!DO$10:DO$107))),0),
IFERROR(SUMPRODUCT('6. Patients'!CB$10:CB$107,OFFSET('6. Patients'!$OP$9,1,MATCH($D50,'6. Patients'!$OQ$9:$QN$9,0),ROWS('6. Patients'!DO$10:DO$107))),0)+
IFERROR(SUMPRODUCT('6. Patients'!CB$10:CB$107,OFFSET('6. Patients'!$QO$9,1,MATCH($D50,'6. Patients'!$QP$9:$RI$9,0),ROWS('6. Patients'!DO$10:DO$107))),0)+
IFERROR(SUMPRODUCT('6. Patients'!CB$10:CB$107,OFFSET('6. Patients'!$RJ$9,1,MATCH($D50,'6. Patients'!$RK$9:$TH$9,0),ROWS('6. Patients'!DO$10:DO$107))),0)+
IFERROR(SUMPRODUCT('6. Patients'!CB$10:CB$107,OFFSET('6. Patients'!$TI$9,1,MATCH($D50,'6. Patients'!$TJ$9:$UC$9,0),ROWS('6. Patients'!DO$10:DO$107))),0))+
IFERROR(VLOOKUP($D50,$H$116:$L$146,COLUMNS($H$115:$J$115)-1+I$7,0)*$E50*$F50*'1. General Inputs'!$J$25,0),0),0)</f>
        <v>0</v>
      </c>
      <c r="J50" s="775">
        <f ca="1">ROUNDDOWN(IFERROR($F50*$E50*CHOOSE(J$7,
IFERROR(SUMPRODUCT('6. Patients'!CC$10:CC$107,OFFSET('6. Patients'!$DN$9,1,MATCH($D50,'6. Patients'!$DO$9:$FL$9,0),ROWS('6. Patients'!DP$10:DP$107))),0)+
IFERROR(SUMPRODUCT('6. Patients'!CC$10:CC$107,OFFSET('6. Patients'!$FM$9,1,MATCH($D50,'6. Patients'!$FN$9:$GG$9,0),ROWS('6. Patients'!DP$10:DP$107))),0)+
IFERROR(SUMPRODUCT('6. Patients'!CC$10:CC$107,OFFSET('6. Patients'!$GH$9,1,MATCH($D50,'6. Patients'!$GI$9:$IF$9,0),ROWS('6. Patients'!DP$10:DP$107))),0)+
IFERROR(SUMPRODUCT('6. Patients'!CC$10:CC$107,OFFSET('6. Patients'!$IG$9,1,MATCH($D50,'6. Patients'!$IH$9:$JA$9,0),ROWS('6. Patients'!DP$10:DP$107))),0),
IFERROR(SUMPRODUCT('6. Patients'!CC$10:CC$107,OFFSET('6. Patients'!$JB$9,1,MATCH($D50,'6. Patients'!$JC$9:$KZ$9,0),ROWS('6. Patients'!DP$10:DP$107))),0)+
IFERROR(SUMPRODUCT('6. Patients'!CC$10:CC$107,OFFSET('6. Patients'!$LA$9,1,MATCH($D50,'6. Patients'!$LB$9:$LU$9,0),ROWS('6. Patients'!DP$10:DP$107))),0)+
IFERROR(SUMPRODUCT('6. Patients'!CC$10:CC$107,OFFSET('6. Patients'!$LV$9,1,MATCH($D50,'6. Patients'!$LW$9:$NT$9,0),ROWS('6. Patients'!DP$10:DP$107))),0)+
IFERROR(SUMPRODUCT('6. Patients'!CC$10:CC$107,OFFSET('6. Patients'!$NU$9,1,MATCH($D50,'6. Patients'!$NV$9:$OO$9,0),ROWS('6. Patients'!DP$10:DP$107))),0),
IFERROR(SUMPRODUCT('6. Patients'!CC$10:CC$107,OFFSET('6. Patients'!$OP$9,1,MATCH($D50,'6. Patients'!$OQ$9:$QN$9,0),ROWS('6. Patients'!DP$10:DP$107))),0)+
IFERROR(SUMPRODUCT('6. Patients'!CC$10:CC$107,OFFSET('6. Patients'!$QO$9,1,MATCH($D50,'6. Patients'!$QP$9:$RI$9,0),ROWS('6. Patients'!DP$10:DP$107))),0)+
IFERROR(SUMPRODUCT('6. Patients'!CC$10:CC$107,OFFSET('6. Patients'!$RJ$9,1,MATCH($D50,'6. Patients'!$RK$9:$TH$9,0),ROWS('6. Patients'!DP$10:DP$107))),0)+
IFERROR(SUMPRODUCT('6. Patients'!CC$10:CC$107,OFFSET('6. Patients'!$TI$9,1,MATCH($D50,'6. Patients'!$TJ$9:$UC$9,0),ROWS('6. Patients'!DP$10:DP$107))),0))+
IFERROR(VLOOKUP($D50,$H$116:$L$146,COLUMNS($H$115:$J$115)-1+J$7,0)*$E50*$F50*'1. General Inputs'!$J$25,0),0),0)</f>
        <v>0</v>
      </c>
      <c r="K50" s="775">
        <f ca="1">ROUNDDOWN(IFERROR($F50*$E50*CHOOSE(K$7,
IFERROR(SUMPRODUCT('6. Patients'!CD$10:CD$107,OFFSET('6. Patients'!$DN$9,1,MATCH($D50,'6. Patients'!$DO$9:$FL$9,0),ROWS('6. Patients'!DQ$10:DQ$107))),0)+
IFERROR(SUMPRODUCT('6. Patients'!CD$10:CD$107,OFFSET('6. Patients'!$FM$9,1,MATCH($D50,'6. Patients'!$FN$9:$GG$9,0),ROWS('6. Patients'!DQ$10:DQ$107))),0)+
IFERROR(SUMPRODUCT('6. Patients'!CD$10:CD$107,OFFSET('6. Patients'!$GH$9,1,MATCH($D50,'6. Patients'!$GI$9:$IF$9,0),ROWS('6. Patients'!DQ$10:DQ$107))),0)+
IFERROR(SUMPRODUCT('6. Patients'!CD$10:CD$107,OFFSET('6. Patients'!$IG$9,1,MATCH($D50,'6. Patients'!$IH$9:$JA$9,0),ROWS('6. Patients'!DQ$10:DQ$107))),0),
IFERROR(SUMPRODUCT('6. Patients'!CD$10:CD$107,OFFSET('6. Patients'!$JB$9,1,MATCH($D50,'6. Patients'!$JC$9:$KZ$9,0),ROWS('6. Patients'!DQ$10:DQ$107))),0)+
IFERROR(SUMPRODUCT('6. Patients'!CD$10:CD$107,OFFSET('6. Patients'!$LA$9,1,MATCH($D50,'6. Patients'!$LB$9:$LU$9,0),ROWS('6. Patients'!DQ$10:DQ$107))),0)+
IFERROR(SUMPRODUCT('6. Patients'!CD$10:CD$107,OFFSET('6. Patients'!$LV$9,1,MATCH($D50,'6. Patients'!$LW$9:$NT$9,0),ROWS('6. Patients'!DQ$10:DQ$107))),0)+
IFERROR(SUMPRODUCT('6. Patients'!CD$10:CD$107,OFFSET('6. Patients'!$NU$9,1,MATCH($D50,'6. Patients'!$NV$9:$OO$9,0),ROWS('6. Patients'!DQ$10:DQ$107))),0),
IFERROR(SUMPRODUCT('6. Patients'!CD$10:CD$107,OFFSET('6. Patients'!$OP$9,1,MATCH($D50,'6. Patients'!$OQ$9:$QN$9,0),ROWS('6. Patients'!DQ$10:DQ$107))),0)+
IFERROR(SUMPRODUCT('6. Patients'!CD$10:CD$107,OFFSET('6. Patients'!$QO$9,1,MATCH($D50,'6. Patients'!$QP$9:$RI$9,0),ROWS('6. Patients'!DQ$10:DQ$107))),0)+
IFERROR(SUMPRODUCT('6. Patients'!CD$10:CD$107,OFFSET('6. Patients'!$RJ$9,1,MATCH($D50,'6. Patients'!$RK$9:$TH$9,0),ROWS('6. Patients'!DQ$10:DQ$107))),0)+
IFERROR(SUMPRODUCT('6. Patients'!CD$10:CD$107,OFFSET('6. Patients'!$TI$9,1,MATCH($D50,'6. Patients'!$TJ$9:$UC$9,0),ROWS('6. Patients'!DQ$10:DQ$107))),0))+
IFERROR(VLOOKUP($D50,$H$116:$L$146,COLUMNS($H$115:$J$115)-1+K$7,0)*$E50*$F50*'1. General Inputs'!$J$25,0),0),0)</f>
        <v>0</v>
      </c>
      <c r="L50" s="775">
        <f ca="1">ROUNDDOWN(IFERROR($F50*$E50*CHOOSE(L$7,
IFERROR(SUMPRODUCT('6. Patients'!CE$10:CE$107,OFFSET('6. Patients'!$DN$9,1,MATCH($D50,'6. Patients'!$DO$9:$FL$9,0),ROWS('6. Patients'!DR$10:DR$107))),0)+
IFERROR(SUMPRODUCT('6. Patients'!CE$10:CE$107,OFFSET('6. Patients'!$FM$9,1,MATCH($D50,'6. Patients'!$FN$9:$GG$9,0),ROWS('6. Patients'!DR$10:DR$107))),0)+
IFERROR(SUMPRODUCT('6. Patients'!CE$10:CE$107,OFFSET('6. Patients'!$GH$9,1,MATCH($D50,'6. Patients'!$GI$9:$IF$9,0),ROWS('6. Patients'!DR$10:DR$107))),0)+
IFERROR(SUMPRODUCT('6. Patients'!CE$10:CE$107,OFFSET('6. Patients'!$IG$9,1,MATCH($D50,'6. Patients'!$IH$9:$JA$9,0),ROWS('6. Patients'!DR$10:DR$107))),0),
IFERROR(SUMPRODUCT('6. Patients'!CE$10:CE$107,OFFSET('6. Patients'!$JB$9,1,MATCH($D50,'6. Patients'!$JC$9:$KZ$9,0),ROWS('6. Patients'!DR$10:DR$107))),0)+
IFERROR(SUMPRODUCT('6. Patients'!CE$10:CE$107,OFFSET('6. Patients'!$LA$9,1,MATCH($D50,'6. Patients'!$LB$9:$LU$9,0),ROWS('6. Patients'!DR$10:DR$107))),0)+
IFERROR(SUMPRODUCT('6. Patients'!CE$10:CE$107,OFFSET('6. Patients'!$LV$9,1,MATCH($D50,'6. Patients'!$LW$9:$NT$9,0),ROWS('6. Patients'!DR$10:DR$107))),0)+
IFERROR(SUMPRODUCT('6. Patients'!CE$10:CE$107,OFFSET('6. Patients'!$NU$9,1,MATCH($D50,'6. Patients'!$NV$9:$OO$9,0),ROWS('6. Patients'!DR$10:DR$107))),0),
IFERROR(SUMPRODUCT('6. Patients'!CE$10:CE$107,OFFSET('6. Patients'!$OP$9,1,MATCH($D50,'6. Patients'!$OQ$9:$QN$9,0),ROWS('6. Patients'!DR$10:DR$107))),0)+
IFERROR(SUMPRODUCT('6. Patients'!CE$10:CE$107,OFFSET('6. Patients'!$QO$9,1,MATCH($D50,'6. Patients'!$QP$9:$RI$9,0),ROWS('6. Patients'!DR$10:DR$107))),0)+
IFERROR(SUMPRODUCT('6. Patients'!CE$10:CE$107,OFFSET('6. Patients'!$RJ$9,1,MATCH($D50,'6. Patients'!$RK$9:$TH$9,0),ROWS('6. Patients'!DR$10:DR$107))),0)+
IFERROR(SUMPRODUCT('6. Patients'!CE$10:CE$107,OFFSET('6. Patients'!$TI$9,1,MATCH($D50,'6. Patients'!$TJ$9:$UC$9,0),ROWS('6. Patients'!DR$10:DR$107))),0))+
IFERROR(VLOOKUP($D50,$H$116:$L$146,COLUMNS($H$115:$J$115)-1+L$7,0)*$E50*$F50*'1. General Inputs'!$J$25,0),0),0)</f>
        <v>0</v>
      </c>
      <c r="M50" s="775">
        <f ca="1">ROUNDDOWN(IFERROR($F50*$E50*CHOOSE(M$7,
IFERROR(SUMPRODUCT('6. Patients'!CF$10:CF$107,OFFSET('6. Patients'!$DN$9,1,MATCH($D50,'6. Patients'!$DO$9:$FL$9,0),ROWS('6. Patients'!DS$10:DS$107))),0)+
IFERROR(SUMPRODUCT('6. Patients'!CF$10:CF$107,OFFSET('6. Patients'!$FM$9,1,MATCH($D50,'6. Patients'!$FN$9:$GG$9,0),ROWS('6. Patients'!DS$10:DS$107))),0)+
IFERROR(SUMPRODUCT('6. Patients'!CF$10:CF$107,OFFSET('6. Patients'!$GH$9,1,MATCH($D50,'6. Patients'!$GI$9:$IF$9,0),ROWS('6. Patients'!DS$10:DS$107))),0)+
IFERROR(SUMPRODUCT('6. Patients'!CF$10:CF$107,OFFSET('6. Patients'!$IG$9,1,MATCH($D50,'6. Patients'!$IH$9:$JA$9,0),ROWS('6. Patients'!DS$10:DS$107))),0),
IFERROR(SUMPRODUCT('6. Patients'!CF$10:CF$107,OFFSET('6. Patients'!$JB$9,1,MATCH($D50,'6. Patients'!$JC$9:$KZ$9,0),ROWS('6. Patients'!DS$10:DS$107))),0)+
IFERROR(SUMPRODUCT('6. Patients'!CF$10:CF$107,OFFSET('6. Patients'!$LA$9,1,MATCH($D50,'6. Patients'!$LB$9:$LU$9,0),ROWS('6. Patients'!DS$10:DS$107))),0)+
IFERROR(SUMPRODUCT('6. Patients'!CF$10:CF$107,OFFSET('6. Patients'!$LV$9,1,MATCH($D50,'6. Patients'!$LW$9:$NT$9,0),ROWS('6. Patients'!DS$10:DS$107))),0)+
IFERROR(SUMPRODUCT('6. Patients'!CF$10:CF$107,OFFSET('6. Patients'!$NU$9,1,MATCH($D50,'6. Patients'!$NV$9:$OO$9,0),ROWS('6. Patients'!DS$10:DS$107))),0),
IFERROR(SUMPRODUCT('6. Patients'!CF$10:CF$107,OFFSET('6. Patients'!$OP$9,1,MATCH($D50,'6. Patients'!$OQ$9:$QN$9,0),ROWS('6. Patients'!DS$10:DS$107))),0)+
IFERROR(SUMPRODUCT('6. Patients'!CF$10:CF$107,OFFSET('6. Patients'!$QO$9,1,MATCH($D50,'6. Patients'!$QP$9:$RI$9,0),ROWS('6. Patients'!DS$10:DS$107))),0)+
IFERROR(SUMPRODUCT('6. Patients'!CF$10:CF$107,OFFSET('6. Patients'!$RJ$9,1,MATCH($D50,'6. Patients'!$RK$9:$TH$9,0),ROWS('6. Patients'!DS$10:DS$107))),0)+
IFERROR(SUMPRODUCT('6. Patients'!CF$10:CF$107,OFFSET('6. Patients'!$TI$9,1,MATCH($D50,'6. Patients'!$TJ$9:$UC$9,0),ROWS('6. Patients'!DS$10:DS$107))),0))+
IFERROR(VLOOKUP($D50,$H$116:$L$146,COLUMNS($H$115:$J$115)-1+M$7,0)*$E50*$F50*'1. General Inputs'!$J$25,0),0),0)</f>
        <v>0</v>
      </c>
      <c r="N50" s="775">
        <f ca="1">ROUNDDOWN(IFERROR($F50*$E50*CHOOSE(N$7,
IFERROR(SUMPRODUCT('6. Patients'!CG$10:CG$107,OFFSET('6. Patients'!$DN$9,1,MATCH($D50,'6. Patients'!$DO$9:$FL$9,0),ROWS('6. Patients'!DT$10:DT$107))),0)+
IFERROR(SUMPRODUCT('6. Patients'!CG$10:CG$107,OFFSET('6. Patients'!$FM$9,1,MATCH($D50,'6. Patients'!$FN$9:$GG$9,0),ROWS('6. Patients'!DT$10:DT$107))),0)+
IFERROR(SUMPRODUCT('6. Patients'!CG$10:CG$107,OFFSET('6. Patients'!$GH$9,1,MATCH($D50,'6. Patients'!$GI$9:$IF$9,0),ROWS('6. Patients'!DT$10:DT$107))),0)+
IFERROR(SUMPRODUCT('6. Patients'!CG$10:CG$107,OFFSET('6. Patients'!$IG$9,1,MATCH($D50,'6. Patients'!$IH$9:$JA$9,0),ROWS('6. Patients'!DT$10:DT$107))),0),
IFERROR(SUMPRODUCT('6. Patients'!CG$10:CG$107,OFFSET('6. Patients'!$JB$9,1,MATCH($D50,'6. Patients'!$JC$9:$KZ$9,0),ROWS('6. Patients'!DT$10:DT$107))),0)+
IFERROR(SUMPRODUCT('6. Patients'!CG$10:CG$107,OFFSET('6. Patients'!$LA$9,1,MATCH($D50,'6. Patients'!$LB$9:$LU$9,0),ROWS('6. Patients'!DT$10:DT$107))),0)+
IFERROR(SUMPRODUCT('6. Patients'!CG$10:CG$107,OFFSET('6. Patients'!$LV$9,1,MATCH($D50,'6. Patients'!$LW$9:$NT$9,0),ROWS('6. Patients'!DT$10:DT$107))),0)+
IFERROR(SUMPRODUCT('6. Patients'!CG$10:CG$107,OFFSET('6. Patients'!$NU$9,1,MATCH($D50,'6. Patients'!$NV$9:$OO$9,0),ROWS('6. Patients'!DT$10:DT$107))),0),
IFERROR(SUMPRODUCT('6. Patients'!CG$10:CG$107,OFFSET('6. Patients'!$OP$9,1,MATCH($D50,'6. Patients'!$OQ$9:$QN$9,0),ROWS('6. Patients'!DT$10:DT$107))),0)+
IFERROR(SUMPRODUCT('6. Patients'!CG$10:CG$107,OFFSET('6. Patients'!$QO$9,1,MATCH($D50,'6. Patients'!$QP$9:$RI$9,0),ROWS('6. Patients'!DT$10:DT$107))),0)+
IFERROR(SUMPRODUCT('6. Patients'!CG$10:CG$107,OFFSET('6. Patients'!$RJ$9,1,MATCH($D50,'6. Patients'!$RK$9:$TH$9,0),ROWS('6. Patients'!DT$10:DT$107))),0)+
IFERROR(SUMPRODUCT('6. Patients'!CG$10:CG$107,OFFSET('6. Patients'!$TI$9,1,MATCH($D50,'6. Patients'!$TJ$9:$UC$9,0),ROWS('6. Patients'!DT$10:DT$107))),0))+
IFERROR(VLOOKUP($D50,$H$116:$L$146,COLUMNS($H$115:$J$115)-1+N$7,0)*$E50*$F50*'1. General Inputs'!$J$25,0),0),0)</f>
        <v>0</v>
      </c>
      <c r="O50" s="775">
        <f ca="1">ROUNDDOWN(IFERROR($F50*$E50*CHOOSE(O$7,
IFERROR(SUMPRODUCT('6. Patients'!CH$10:CH$107,OFFSET('6. Patients'!$DN$9,1,MATCH($D50,'6. Patients'!$DO$9:$FL$9,0),ROWS('6. Patients'!DU$10:DU$107))),0)+
IFERROR(SUMPRODUCT('6. Patients'!CH$10:CH$107,OFFSET('6. Patients'!$FM$9,1,MATCH($D50,'6. Patients'!$FN$9:$GG$9,0),ROWS('6. Patients'!DU$10:DU$107))),0)+
IFERROR(SUMPRODUCT('6. Patients'!CH$10:CH$107,OFFSET('6. Patients'!$GH$9,1,MATCH($D50,'6. Patients'!$GI$9:$IF$9,0),ROWS('6. Patients'!DU$10:DU$107))),0)+
IFERROR(SUMPRODUCT('6. Patients'!CH$10:CH$107,OFFSET('6. Patients'!$IG$9,1,MATCH($D50,'6. Patients'!$IH$9:$JA$9,0),ROWS('6. Patients'!DU$10:DU$107))),0),
IFERROR(SUMPRODUCT('6. Patients'!CH$10:CH$107,OFFSET('6. Patients'!$JB$9,1,MATCH($D50,'6. Patients'!$JC$9:$KZ$9,0),ROWS('6. Patients'!DU$10:DU$107))),0)+
IFERROR(SUMPRODUCT('6. Patients'!CH$10:CH$107,OFFSET('6. Patients'!$LA$9,1,MATCH($D50,'6. Patients'!$LB$9:$LU$9,0),ROWS('6. Patients'!DU$10:DU$107))),0)+
IFERROR(SUMPRODUCT('6. Patients'!CH$10:CH$107,OFFSET('6. Patients'!$LV$9,1,MATCH($D50,'6. Patients'!$LW$9:$NT$9,0),ROWS('6. Patients'!DU$10:DU$107))),0)+
IFERROR(SUMPRODUCT('6. Patients'!CH$10:CH$107,OFFSET('6. Patients'!$NU$9,1,MATCH($D50,'6. Patients'!$NV$9:$OO$9,0),ROWS('6. Patients'!DU$10:DU$107))),0),
IFERROR(SUMPRODUCT('6. Patients'!CH$10:CH$107,OFFSET('6. Patients'!$OP$9,1,MATCH($D50,'6. Patients'!$OQ$9:$QN$9,0),ROWS('6. Patients'!DU$10:DU$107))),0)+
IFERROR(SUMPRODUCT('6. Patients'!CH$10:CH$107,OFFSET('6. Patients'!$QO$9,1,MATCH($D50,'6. Patients'!$QP$9:$RI$9,0),ROWS('6. Patients'!DU$10:DU$107))),0)+
IFERROR(SUMPRODUCT('6. Patients'!CH$10:CH$107,OFFSET('6. Patients'!$RJ$9,1,MATCH($D50,'6. Patients'!$RK$9:$TH$9,0),ROWS('6. Patients'!DU$10:DU$107))),0)+
IFERROR(SUMPRODUCT('6. Patients'!CH$10:CH$107,OFFSET('6. Patients'!$TI$9,1,MATCH($D50,'6. Patients'!$TJ$9:$UC$9,0),ROWS('6. Patients'!DU$10:DU$107))),0))+
IFERROR(VLOOKUP($D50,$H$116:$L$146,COLUMNS($H$115:$J$115)-1+O$7,0)*$E50*$F50*'1. General Inputs'!$J$25,0),0),0)</f>
        <v>0</v>
      </c>
      <c r="P50" s="775">
        <f ca="1">ROUNDDOWN(IFERROR($F50*$E50*CHOOSE(P$7,
IFERROR(SUMPRODUCT('6. Patients'!CI$10:CI$107,OFFSET('6. Patients'!$DN$9,1,MATCH($D50,'6. Patients'!$DO$9:$FL$9,0),ROWS('6. Patients'!DV$10:DV$107))),0)+
IFERROR(SUMPRODUCT('6. Patients'!CI$10:CI$107,OFFSET('6. Patients'!$FM$9,1,MATCH($D50,'6. Patients'!$FN$9:$GG$9,0),ROWS('6. Patients'!DV$10:DV$107))),0)+
IFERROR(SUMPRODUCT('6. Patients'!CI$10:CI$107,OFFSET('6. Patients'!$GH$9,1,MATCH($D50,'6. Patients'!$GI$9:$IF$9,0),ROWS('6. Patients'!DV$10:DV$107))),0)+
IFERROR(SUMPRODUCT('6. Patients'!CI$10:CI$107,OFFSET('6. Patients'!$IG$9,1,MATCH($D50,'6. Patients'!$IH$9:$JA$9,0),ROWS('6. Patients'!DV$10:DV$107))),0),
IFERROR(SUMPRODUCT('6. Patients'!CI$10:CI$107,OFFSET('6. Patients'!$JB$9,1,MATCH($D50,'6. Patients'!$JC$9:$KZ$9,0),ROWS('6. Patients'!DV$10:DV$107))),0)+
IFERROR(SUMPRODUCT('6. Patients'!CI$10:CI$107,OFFSET('6. Patients'!$LA$9,1,MATCH($D50,'6. Patients'!$LB$9:$LU$9,0),ROWS('6. Patients'!DV$10:DV$107))),0)+
IFERROR(SUMPRODUCT('6. Patients'!CI$10:CI$107,OFFSET('6. Patients'!$LV$9,1,MATCH($D50,'6. Patients'!$LW$9:$NT$9,0),ROWS('6. Patients'!DV$10:DV$107))),0)+
IFERROR(SUMPRODUCT('6. Patients'!CI$10:CI$107,OFFSET('6. Patients'!$NU$9,1,MATCH($D50,'6. Patients'!$NV$9:$OO$9,0),ROWS('6. Patients'!DV$10:DV$107))),0),
IFERROR(SUMPRODUCT('6. Patients'!CI$10:CI$107,OFFSET('6. Patients'!$OP$9,1,MATCH($D50,'6. Patients'!$OQ$9:$QN$9,0),ROWS('6. Patients'!DV$10:DV$107))),0)+
IFERROR(SUMPRODUCT('6. Patients'!CI$10:CI$107,OFFSET('6. Patients'!$QO$9,1,MATCH($D50,'6. Patients'!$QP$9:$RI$9,0),ROWS('6. Patients'!DV$10:DV$107))),0)+
IFERROR(SUMPRODUCT('6. Patients'!CI$10:CI$107,OFFSET('6. Patients'!$RJ$9,1,MATCH($D50,'6. Patients'!$RK$9:$TH$9,0),ROWS('6. Patients'!DV$10:DV$107))),0)+
IFERROR(SUMPRODUCT('6. Patients'!CI$10:CI$107,OFFSET('6. Patients'!$TI$9,1,MATCH($D50,'6. Patients'!$TJ$9:$UC$9,0),ROWS('6. Patients'!DV$10:DV$107))),0))+
IFERROR(VLOOKUP($D50,$H$116:$L$146,COLUMNS($H$115:$J$115)-1+P$7,0)*$E50*$F50*'1. General Inputs'!$J$25,0),0),0)</f>
        <v>0</v>
      </c>
      <c r="Q50" s="775">
        <f ca="1">ROUNDDOWN(IFERROR($F50*$E50*CHOOSE(Q$7,
IFERROR(SUMPRODUCT('6. Patients'!CJ$10:CJ$107,OFFSET('6. Patients'!$DN$9,1,MATCH($D50,'6. Patients'!$DO$9:$FL$9,0),ROWS('6. Patients'!DW$10:DW$107))),0)+
IFERROR(SUMPRODUCT('6. Patients'!CJ$10:CJ$107,OFFSET('6. Patients'!$FM$9,1,MATCH($D50,'6. Patients'!$FN$9:$GG$9,0),ROWS('6. Patients'!DW$10:DW$107))),0)+
IFERROR(SUMPRODUCT('6. Patients'!CJ$10:CJ$107,OFFSET('6. Patients'!$GH$9,1,MATCH($D50,'6. Patients'!$GI$9:$IF$9,0),ROWS('6. Patients'!DW$10:DW$107))),0)+
IFERROR(SUMPRODUCT('6. Patients'!CJ$10:CJ$107,OFFSET('6. Patients'!$IG$9,1,MATCH($D50,'6. Patients'!$IH$9:$JA$9,0),ROWS('6. Patients'!DW$10:DW$107))),0),
IFERROR(SUMPRODUCT('6. Patients'!CJ$10:CJ$107,OFFSET('6. Patients'!$JB$9,1,MATCH($D50,'6. Patients'!$JC$9:$KZ$9,0),ROWS('6. Patients'!DW$10:DW$107))),0)+
IFERROR(SUMPRODUCT('6. Patients'!CJ$10:CJ$107,OFFSET('6. Patients'!$LA$9,1,MATCH($D50,'6. Patients'!$LB$9:$LU$9,0),ROWS('6. Patients'!DW$10:DW$107))),0)+
IFERROR(SUMPRODUCT('6. Patients'!CJ$10:CJ$107,OFFSET('6. Patients'!$LV$9,1,MATCH($D50,'6. Patients'!$LW$9:$NT$9,0),ROWS('6. Patients'!DW$10:DW$107))),0)+
IFERROR(SUMPRODUCT('6. Patients'!CJ$10:CJ$107,OFFSET('6. Patients'!$NU$9,1,MATCH($D50,'6. Patients'!$NV$9:$OO$9,0),ROWS('6. Patients'!DW$10:DW$107))),0),
IFERROR(SUMPRODUCT('6. Patients'!CJ$10:CJ$107,OFFSET('6. Patients'!$OP$9,1,MATCH($D50,'6. Patients'!$OQ$9:$QN$9,0),ROWS('6. Patients'!DW$10:DW$107))),0)+
IFERROR(SUMPRODUCT('6. Patients'!CJ$10:CJ$107,OFFSET('6. Patients'!$QO$9,1,MATCH($D50,'6. Patients'!$QP$9:$RI$9,0),ROWS('6. Patients'!DW$10:DW$107))),0)+
IFERROR(SUMPRODUCT('6. Patients'!CJ$10:CJ$107,OFFSET('6. Patients'!$RJ$9,1,MATCH($D50,'6. Patients'!$RK$9:$TH$9,0),ROWS('6. Patients'!DW$10:DW$107))),0)+
IFERROR(SUMPRODUCT('6. Patients'!CJ$10:CJ$107,OFFSET('6. Patients'!$TI$9,1,MATCH($D50,'6. Patients'!$TJ$9:$UC$9,0),ROWS('6. Patients'!DW$10:DW$107))),0))+
IFERROR(VLOOKUP($D50,$H$116:$L$146,COLUMNS($H$115:$J$115)-1+Q$7,0)*$E50*$F50*'1. General Inputs'!$J$25,0),0),0)</f>
        <v>0</v>
      </c>
      <c r="R50" s="775">
        <f ca="1">ROUNDDOWN(IFERROR($F50*$E50*CHOOSE(R$7,
IFERROR(SUMPRODUCT('6. Patients'!CK$10:CK$107,OFFSET('6. Patients'!$DN$9,1,MATCH($D50,'6. Patients'!$DO$9:$FL$9,0),ROWS('6. Patients'!DX$10:DX$107))),0)+
IFERROR(SUMPRODUCT('6. Patients'!CK$10:CK$107,OFFSET('6. Patients'!$FM$9,1,MATCH($D50,'6. Patients'!$FN$9:$GG$9,0),ROWS('6. Patients'!DX$10:DX$107))),0)+
IFERROR(SUMPRODUCT('6. Patients'!CK$10:CK$107,OFFSET('6. Patients'!$GH$9,1,MATCH($D50,'6. Patients'!$GI$9:$IF$9,0),ROWS('6. Patients'!DX$10:DX$107))),0)+
IFERROR(SUMPRODUCT('6. Patients'!CK$10:CK$107,OFFSET('6. Patients'!$IG$9,1,MATCH($D50,'6. Patients'!$IH$9:$JA$9,0),ROWS('6. Patients'!DX$10:DX$107))),0),
IFERROR(SUMPRODUCT('6. Patients'!CK$10:CK$107,OFFSET('6. Patients'!$JB$9,1,MATCH($D50,'6. Patients'!$JC$9:$KZ$9,0),ROWS('6. Patients'!DX$10:DX$107))),0)+
IFERROR(SUMPRODUCT('6. Patients'!CK$10:CK$107,OFFSET('6. Patients'!$LA$9,1,MATCH($D50,'6. Patients'!$LB$9:$LU$9,0),ROWS('6. Patients'!DX$10:DX$107))),0)+
IFERROR(SUMPRODUCT('6. Patients'!CK$10:CK$107,OFFSET('6. Patients'!$LV$9,1,MATCH($D50,'6. Patients'!$LW$9:$NT$9,0),ROWS('6. Patients'!DX$10:DX$107))),0)+
IFERROR(SUMPRODUCT('6. Patients'!CK$10:CK$107,OFFSET('6. Patients'!$NU$9,1,MATCH($D50,'6. Patients'!$NV$9:$OO$9,0),ROWS('6. Patients'!DX$10:DX$107))),0),
IFERROR(SUMPRODUCT('6. Patients'!CK$10:CK$107,OFFSET('6. Patients'!$OP$9,1,MATCH($D50,'6. Patients'!$OQ$9:$QN$9,0),ROWS('6. Patients'!DX$10:DX$107))),0)+
IFERROR(SUMPRODUCT('6. Patients'!CK$10:CK$107,OFFSET('6. Patients'!$QO$9,1,MATCH($D50,'6. Patients'!$QP$9:$RI$9,0),ROWS('6. Patients'!DX$10:DX$107))),0)+
IFERROR(SUMPRODUCT('6. Patients'!CK$10:CK$107,OFFSET('6. Patients'!$RJ$9,1,MATCH($D50,'6. Patients'!$RK$9:$TH$9,0),ROWS('6. Patients'!DX$10:DX$107))),0)+
IFERROR(SUMPRODUCT('6. Patients'!CK$10:CK$107,OFFSET('6. Patients'!$TI$9,1,MATCH($D50,'6. Patients'!$TJ$9:$UC$9,0),ROWS('6. Patients'!DX$10:DX$107))),0))+
IFERROR(VLOOKUP($D50,$H$116:$L$146,COLUMNS($H$115:$J$115)-1+R$7,0)*$E50*$F50*'1. General Inputs'!$J$25,0),0),0)</f>
        <v>0</v>
      </c>
      <c r="S50" s="775">
        <f ca="1">ROUNDDOWN(IFERROR($F50*$E50*CHOOSE(S$7,
IFERROR(SUMPRODUCT('6. Patients'!CL$10:CL$107,OFFSET('6. Patients'!$DN$9,1,MATCH($D50,'6. Patients'!$DO$9:$FL$9,0),ROWS('6. Patients'!DY$10:DY$107))),0)+
IFERROR(SUMPRODUCT('6. Patients'!CL$10:CL$107,OFFSET('6. Patients'!$FM$9,1,MATCH($D50,'6. Patients'!$FN$9:$GG$9,0),ROWS('6. Patients'!DY$10:DY$107))),0)+
IFERROR(SUMPRODUCT('6. Patients'!CL$10:CL$107,OFFSET('6. Patients'!$GH$9,1,MATCH($D50,'6. Patients'!$GI$9:$IF$9,0),ROWS('6. Patients'!DY$10:DY$107))),0)+
IFERROR(SUMPRODUCT('6. Patients'!CL$10:CL$107,OFFSET('6. Patients'!$IG$9,1,MATCH($D50,'6. Patients'!$IH$9:$JA$9,0),ROWS('6. Patients'!DY$10:DY$107))),0),
IFERROR(SUMPRODUCT('6. Patients'!CL$10:CL$107,OFFSET('6. Patients'!$JB$9,1,MATCH($D50,'6. Patients'!$JC$9:$KZ$9,0),ROWS('6. Patients'!DY$10:DY$107))),0)+
IFERROR(SUMPRODUCT('6. Patients'!CL$10:CL$107,OFFSET('6. Patients'!$LA$9,1,MATCH($D50,'6. Patients'!$LB$9:$LU$9,0),ROWS('6. Patients'!DY$10:DY$107))),0)+
IFERROR(SUMPRODUCT('6. Patients'!CL$10:CL$107,OFFSET('6. Patients'!$LV$9,1,MATCH($D50,'6. Patients'!$LW$9:$NT$9,0),ROWS('6. Patients'!DY$10:DY$107))),0)+
IFERROR(SUMPRODUCT('6. Patients'!CL$10:CL$107,OFFSET('6. Patients'!$NU$9,1,MATCH($D50,'6. Patients'!$NV$9:$OO$9,0),ROWS('6. Patients'!DY$10:DY$107))),0),
IFERROR(SUMPRODUCT('6. Patients'!CL$10:CL$107,OFFSET('6. Patients'!$OP$9,1,MATCH($D50,'6. Patients'!$OQ$9:$QN$9,0),ROWS('6. Patients'!DY$10:DY$107))),0)+
IFERROR(SUMPRODUCT('6. Patients'!CL$10:CL$107,OFFSET('6. Patients'!$QO$9,1,MATCH($D50,'6. Patients'!$QP$9:$RI$9,0),ROWS('6. Patients'!DY$10:DY$107))),0)+
IFERROR(SUMPRODUCT('6. Patients'!CL$10:CL$107,OFFSET('6. Patients'!$RJ$9,1,MATCH($D50,'6. Patients'!$RK$9:$TH$9,0),ROWS('6. Patients'!DY$10:DY$107))),0)+
IFERROR(SUMPRODUCT('6. Patients'!CL$10:CL$107,OFFSET('6. Patients'!$TI$9,1,MATCH($D50,'6. Patients'!$TJ$9:$UC$9,0),ROWS('6. Patients'!DY$10:DY$107))),0))+
IFERROR(VLOOKUP($D50,$H$116:$L$146,COLUMNS($H$115:$J$115)-1+S$7,0)*$E50*$F50*'1. General Inputs'!$J$25,0),0),0)</f>
        <v>0</v>
      </c>
      <c r="T50" s="775">
        <f ca="1">ROUNDDOWN(IFERROR($F50*$E50*CHOOSE(T$7,
IFERROR(SUMPRODUCT('6. Patients'!CM$10:CM$107,OFFSET('6. Patients'!$DN$9,1,MATCH($D50,'6. Patients'!$DO$9:$FL$9,0),ROWS('6. Patients'!DZ$10:DZ$107))),0)+
IFERROR(SUMPRODUCT('6. Patients'!CM$10:CM$107,OFFSET('6. Patients'!$FM$9,1,MATCH($D50,'6. Patients'!$FN$9:$GG$9,0),ROWS('6. Patients'!DZ$10:DZ$107))),0)+
IFERROR(SUMPRODUCT('6. Patients'!CM$10:CM$107,OFFSET('6. Patients'!$GH$9,1,MATCH($D50,'6. Patients'!$GI$9:$IF$9,0),ROWS('6. Patients'!DZ$10:DZ$107))),0)+
IFERROR(SUMPRODUCT('6. Patients'!CM$10:CM$107,OFFSET('6. Patients'!$IG$9,1,MATCH($D50,'6. Patients'!$IH$9:$JA$9,0),ROWS('6. Patients'!DZ$10:DZ$107))),0),
IFERROR(SUMPRODUCT('6. Patients'!CM$10:CM$107,OFFSET('6. Patients'!$JB$9,1,MATCH($D50,'6. Patients'!$JC$9:$KZ$9,0),ROWS('6. Patients'!DZ$10:DZ$107))),0)+
IFERROR(SUMPRODUCT('6. Patients'!CM$10:CM$107,OFFSET('6. Patients'!$LA$9,1,MATCH($D50,'6. Patients'!$LB$9:$LU$9,0),ROWS('6. Patients'!DZ$10:DZ$107))),0)+
IFERROR(SUMPRODUCT('6. Patients'!CM$10:CM$107,OFFSET('6. Patients'!$LV$9,1,MATCH($D50,'6. Patients'!$LW$9:$NT$9,0),ROWS('6. Patients'!DZ$10:DZ$107))),0)+
IFERROR(SUMPRODUCT('6. Patients'!CM$10:CM$107,OFFSET('6. Patients'!$NU$9,1,MATCH($D50,'6. Patients'!$NV$9:$OO$9,0),ROWS('6. Patients'!DZ$10:DZ$107))),0),
IFERROR(SUMPRODUCT('6. Patients'!CM$10:CM$107,OFFSET('6. Patients'!$OP$9,1,MATCH($D50,'6. Patients'!$OQ$9:$QN$9,0),ROWS('6. Patients'!DZ$10:DZ$107))),0)+
IFERROR(SUMPRODUCT('6. Patients'!CM$10:CM$107,OFFSET('6. Patients'!$QO$9,1,MATCH($D50,'6. Patients'!$QP$9:$RI$9,0),ROWS('6. Patients'!DZ$10:DZ$107))),0)+
IFERROR(SUMPRODUCT('6. Patients'!CM$10:CM$107,OFFSET('6. Patients'!$RJ$9,1,MATCH($D50,'6. Patients'!$RK$9:$TH$9,0),ROWS('6. Patients'!DZ$10:DZ$107))),0)+
IFERROR(SUMPRODUCT('6. Patients'!CM$10:CM$107,OFFSET('6. Patients'!$TI$9,1,MATCH($D50,'6. Patients'!$TJ$9:$UC$9,0),ROWS('6. Patients'!DZ$10:DZ$107))),0))+
IFERROR(VLOOKUP($D50,$H$116:$L$146,COLUMNS($H$115:$J$115)-1+T$7,0)*$E50*$F50*'1. General Inputs'!$J$25,0),0),0)</f>
        <v>0</v>
      </c>
      <c r="U50" s="775">
        <f ca="1">ROUNDDOWN(IFERROR($F50*$E50*CHOOSE(U$7,
IFERROR(SUMPRODUCT('6. Patients'!CN$10:CN$107,OFFSET('6. Patients'!$DN$9,1,MATCH($D50,'6. Patients'!$DO$9:$FL$9,0),ROWS('6. Patients'!EA$10:EA$107))),0)+
IFERROR(SUMPRODUCT('6. Patients'!CN$10:CN$107,OFFSET('6. Patients'!$FM$9,1,MATCH($D50,'6. Patients'!$FN$9:$GG$9,0),ROWS('6. Patients'!EA$10:EA$107))),0)+
IFERROR(SUMPRODUCT('6. Patients'!CN$10:CN$107,OFFSET('6. Patients'!$GH$9,1,MATCH($D50,'6. Patients'!$GI$9:$IF$9,0),ROWS('6. Patients'!EA$10:EA$107))),0)+
IFERROR(SUMPRODUCT('6. Patients'!CN$10:CN$107,OFFSET('6. Patients'!$IG$9,1,MATCH($D50,'6. Patients'!$IH$9:$JA$9,0),ROWS('6. Patients'!EA$10:EA$107))),0),
IFERROR(SUMPRODUCT('6. Patients'!CN$10:CN$107,OFFSET('6. Patients'!$JB$9,1,MATCH($D50,'6. Patients'!$JC$9:$KZ$9,0),ROWS('6. Patients'!EA$10:EA$107))),0)+
IFERROR(SUMPRODUCT('6. Patients'!CN$10:CN$107,OFFSET('6. Patients'!$LA$9,1,MATCH($D50,'6. Patients'!$LB$9:$LU$9,0),ROWS('6. Patients'!EA$10:EA$107))),0)+
IFERROR(SUMPRODUCT('6. Patients'!CN$10:CN$107,OFFSET('6. Patients'!$LV$9,1,MATCH($D50,'6. Patients'!$LW$9:$NT$9,0),ROWS('6. Patients'!EA$10:EA$107))),0)+
IFERROR(SUMPRODUCT('6. Patients'!CN$10:CN$107,OFFSET('6. Patients'!$NU$9,1,MATCH($D50,'6. Patients'!$NV$9:$OO$9,0),ROWS('6. Patients'!EA$10:EA$107))),0),
IFERROR(SUMPRODUCT('6. Patients'!CN$10:CN$107,OFFSET('6. Patients'!$OP$9,1,MATCH($D50,'6. Patients'!$OQ$9:$QN$9,0),ROWS('6. Patients'!EA$10:EA$107))),0)+
IFERROR(SUMPRODUCT('6. Patients'!CN$10:CN$107,OFFSET('6. Patients'!$QO$9,1,MATCH($D50,'6. Patients'!$QP$9:$RI$9,0),ROWS('6. Patients'!EA$10:EA$107))),0)+
IFERROR(SUMPRODUCT('6. Patients'!CN$10:CN$107,OFFSET('6. Patients'!$RJ$9,1,MATCH($D50,'6. Patients'!$RK$9:$TH$9,0),ROWS('6. Patients'!EA$10:EA$107))),0)+
IFERROR(SUMPRODUCT('6. Patients'!CN$10:CN$107,OFFSET('6. Patients'!$TI$9,1,MATCH($D50,'6. Patients'!$TJ$9:$UC$9,0),ROWS('6. Patients'!EA$10:EA$107))),0))+
IFERROR(VLOOKUP($D50,$H$116:$L$146,COLUMNS($H$115:$J$115)-1+U$7,0)*$E50*$F50*'1. General Inputs'!$J$25,0),0),0)</f>
        <v>0</v>
      </c>
      <c r="V50" s="775">
        <f ca="1">ROUNDDOWN(IFERROR($F50*$E50*CHOOSE(V$7,
IFERROR(SUMPRODUCT('6. Patients'!CO$10:CO$107,OFFSET('6. Patients'!$DN$9,1,MATCH($D50,'6. Patients'!$DO$9:$FL$9,0),ROWS('6. Patients'!EB$10:EB$107))),0)+
IFERROR(SUMPRODUCT('6. Patients'!CO$10:CO$107,OFFSET('6. Patients'!$FM$9,1,MATCH($D50,'6. Patients'!$FN$9:$GG$9,0),ROWS('6. Patients'!EB$10:EB$107))),0)+
IFERROR(SUMPRODUCT('6. Patients'!CO$10:CO$107,OFFSET('6. Patients'!$GH$9,1,MATCH($D50,'6. Patients'!$GI$9:$IF$9,0),ROWS('6. Patients'!EB$10:EB$107))),0)+
IFERROR(SUMPRODUCT('6. Patients'!CO$10:CO$107,OFFSET('6. Patients'!$IG$9,1,MATCH($D50,'6. Patients'!$IH$9:$JA$9,0),ROWS('6. Patients'!EB$10:EB$107))),0),
IFERROR(SUMPRODUCT('6. Patients'!CO$10:CO$107,OFFSET('6. Patients'!$JB$9,1,MATCH($D50,'6. Patients'!$JC$9:$KZ$9,0),ROWS('6. Patients'!EB$10:EB$107))),0)+
IFERROR(SUMPRODUCT('6. Patients'!CO$10:CO$107,OFFSET('6. Patients'!$LA$9,1,MATCH($D50,'6. Patients'!$LB$9:$LU$9,0),ROWS('6. Patients'!EB$10:EB$107))),0)+
IFERROR(SUMPRODUCT('6. Patients'!CO$10:CO$107,OFFSET('6. Patients'!$LV$9,1,MATCH($D50,'6. Patients'!$LW$9:$NT$9,0),ROWS('6. Patients'!EB$10:EB$107))),0)+
IFERROR(SUMPRODUCT('6. Patients'!CO$10:CO$107,OFFSET('6. Patients'!$NU$9,1,MATCH($D50,'6. Patients'!$NV$9:$OO$9,0),ROWS('6. Patients'!EB$10:EB$107))),0),
IFERROR(SUMPRODUCT('6. Patients'!CO$10:CO$107,OFFSET('6. Patients'!$OP$9,1,MATCH($D50,'6. Patients'!$OQ$9:$QN$9,0),ROWS('6. Patients'!EB$10:EB$107))),0)+
IFERROR(SUMPRODUCT('6. Patients'!CO$10:CO$107,OFFSET('6. Patients'!$QO$9,1,MATCH($D50,'6. Patients'!$QP$9:$RI$9,0),ROWS('6. Patients'!EB$10:EB$107))),0)+
IFERROR(SUMPRODUCT('6. Patients'!CO$10:CO$107,OFFSET('6. Patients'!$RJ$9,1,MATCH($D50,'6. Patients'!$RK$9:$TH$9,0),ROWS('6. Patients'!EB$10:EB$107))),0)+
IFERROR(SUMPRODUCT('6. Patients'!CO$10:CO$107,OFFSET('6. Patients'!$TI$9,1,MATCH($D50,'6. Patients'!$TJ$9:$UC$9,0),ROWS('6. Patients'!EB$10:EB$107))),0))+
IFERROR(VLOOKUP($D50,$H$116:$L$146,COLUMNS($H$115:$J$115)-1+V$7,0)*$E50*$F50*'1. General Inputs'!$J$25,0),0),0)</f>
        <v>0</v>
      </c>
      <c r="W50" s="775">
        <f ca="1">ROUNDDOWN(IFERROR($F50*$E50*CHOOSE(W$7,
IFERROR(SUMPRODUCT('6. Patients'!CP$10:CP$107,OFFSET('6. Patients'!$DN$9,1,MATCH($D50,'6. Patients'!$DO$9:$FL$9,0),ROWS('6. Patients'!EC$10:EC$107))),0)+
IFERROR(SUMPRODUCT('6. Patients'!CP$10:CP$107,OFFSET('6. Patients'!$FM$9,1,MATCH($D50,'6. Patients'!$FN$9:$GG$9,0),ROWS('6. Patients'!EC$10:EC$107))),0)+
IFERROR(SUMPRODUCT('6. Patients'!CP$10:CP$107,OFFSET('6. Patients'!$GH$9,1,MATCH($D50,'6. Patients'!$GI$9:$IF$9,0),ROWS('6. Patients'!EC$10:EC$107))),0)+
IFERROR(SUMPRODUCT('6. Patients'!CP$10:CP$107,OFFSET('6. Patients'!$IG$9,1,MATCH($D50,'6. Patients'!$IH$9:$JA$9,0),ROWS('6. Patients'!EC$10:EC$107))),0),
IFERROR(SUMPRODUCT('6. Patients'!CP$10:CP$107,OFFSET('6. Patients'!$JB$9,1,MATCH($D50,'6. Patients'!$JC$9:$KZ$9,0),ROWS('6. Patients'!EC$10:EC$107))),0)+
IFERROR(SUMPRODUCT('6. Patients'!CP$10:CP$107,OFFSET('6. Patients'!$LA$9,1,MATCH($D50,'6. Patients'!$LB$9:$LU$9,0),ROWS('6. Patients'!EC$10:EC$107))),0)+
IFERROR(SUMPRODUCT('6. Patients'!CP$10:CP$107,OFFSET('6. Patients'!$LV$9,1,MATCH($D50,'6. Patients'!$LW$9:$NT$9,0),ROWS('6. Patients'!EC$10:EC$107))),0)+
IFERROR(SUMPRODUCT('6. Patients'!CP$10:CP$107,OFFSET('6. Patients'!$NU$9,1,MATCH($D50,'6. Patients'!$NV$9:$OO$9,0),ROWS('6. Patients'!EC$10:EC$107))),0),
IFERROR(SUMPRODUCT('6. Patients'!CP$10:CP$107,OFFSET('6. Patients'!$OP$9,1,MATCH($D50,'6. Patients'!$OQ$9:$QN$9,0),ROWS('6. Patients'!EC$10:EC$107))),0)+
IFERROR(SUMPRODUCT('6. Patients'!CP$10:CP$107,OFFSET('6. Patients'!$QO$9,1,MATCH($D50,'6. Patients'!$QP$9:$RI$9,0),ROWS('6. Patients'!EC$10:EC$107))),0)+
IFERROR(SUMPRODUCT('6. Patients'!CP$10:CP$107,OFFSET('6. Patients'!$RJ$9,1,MATCH($D50,'6. Patients'!$RK$9:$TH$9,0),ROWS('6. Patients'!EC$10:EC$107))),0)+
IFERROR(SUMPRODUCT('6. Patients'!CP$10:CP$107,OFFSET('6. Patients'!$TI$9,1,MATCH($D50,'6. Patients'!$TJ$9:$UC$9,0),ROWS('6. Patients'!EC$10:EC$107))),0))+
IFERROR(VLOOKUP($D50,$H$116:$L$146,COLUMNS($H$115:$J$115)-1+W$7,0)*$E50*$F50*'1. General Inputs'!$J$25,0),0),0)</f>
        <v>0</v>
      </c>
      <c r="X50" s="775">
        <f ca="1">ROUNDDOWN(IFERROR($F50*$E50*CHOOSE(X$7,
IFERROR(SUMPRODUCT('6. Patients'!CQ$10:CQ$107,OFFSET('6. Patients'!$DN$9,1,MATCH($D50,'6. Patients'!$DO$9:$FL$9,0),ROWS('6. Patients'!ED$10:ED$107))),0)+
IFERROR(SUMPRODUCT('6. Patients'!CQ$10:CQ$107,OFFSET('6. Patients'!$FM$9,1,MATCH($D50,'6. Patients'!$FN$9:$GG$9,0),ROWS('6. Patients'!ED$10:ED$107))),0)+
IFERROR(SUMPRODUCT('6. Patients'!CQ$10:CQ$107,OFFSET('6. Patients'!$GH$9,1,MATCH($D50,'6. Patients'!$GI$9:$IF$9,0),ROWS('6. Patients'!ED$10:ED$107))),0)+
IFERROR(SUMPRODUCT('6. Patients'!CQ$10:CQ$107,OFFSET('6. Patients'!$IG$9,1,MATCH($D50,'6. Patients'!$IH$9:$JA$9,0),ROWS('6. Patients'!ED$10:ED$107))),0),
IFERROR(SUMPRODUCT('6. Patients'!CQ$10:CQ$107,OFFSET('6. Patients'!$JB$9,1,MATCH($D50,'6. Patients'!$JC$9:$KZ$9,0),ROWS('6. Patients'!ED$10:ED$107))),0)+
IFERROR(SUMPRODUCT('6. Patients'!CQ$10:CQ$107,OFFSET('6. Patients'!$LA$9,1,MATCH($D50,'6. Patients'!$LB$9:$LU$9,0),ROWS('6. Patients'!ED$10:ED$107))),0)+
IFERROR(SUMPRODUCT('6. Patients'!CQ$10:CQ$107,OFFSET('6. Patients'!$LV$9,1,MATCH($D50,'6. Patients'!$LW$9:$NT$9,0),ROWS('6. Patients'!ED$10:ED$107))),0)+
IFERROR(SUMPRODUCT('6. Patients'!CQ$10:CQ$107,OFFSET('6. Patients'!$NU$9,1,MATCH($D50,'6. Patients'!$NV$9:$OO$9,0),ROWS('6. Patients'!ED$10:ED$107))),0),
IFERROR(SUMPRODUCT('6. Patients'!CQ$10:CQ$107,OFFSET('6. Patients'!$OP$9,1,MATCH($D50,'6. Patients'!$OQ$9:$QN$9,0),ROWS('6. Patients'!ED$10:ED$107))),0)+
IFERROR(SUMPRODUCT('6. Patients'!CQ$10:CQ$107,OFFSET('6. Patients'!$QO$9,1,MATCH($D50,'6. Patients'!$QP$9:$RI$9,0),ROWS('6. Patients'!ED$10:ED$107))),0)+
IFERROR(SUMPRODUCT('6. Patients'!CQ$10:CQ$107,OFFSET('6. Patients'!$RJ$9,1,MATCH($D50,'6. Patients'!$RK$9:$TH$9,0),ROWS('6. Patients'!ED$10:ED$107))),0)+
IFERROR(SUMPRODUCT('6. Patients'!CQ$10:CQ$107,OFFSET('6. Patients'!$TI$9,1,MATCH($D50,'6. Patients'!$TJ$9:$UC$9,0),ROWS('6. Patients'!ED$10:ED$107))),0))+
IFERROR(VLOOKUP($D50,$H$116:$L$146,COLUMNS($H$115:$J$115)-1+X$7,0)*$E50*$F50*'1. General Inputs'!$J$25,0),0),0)</f>
        <v>0</v>
      </c>
      <c r="Y50" s="775">
        <f ca="1">ROUNDDOWN(IFERROR($F50*$E50*CHOOSE(Y$7,
IFERROR(SUMPRODUCT('6. Patients'!CR$10:CR$107,OFFSET('6. Patients'!$DN$9,1,MATCH($D50,'6. Patients'!$DO$9:$FL$9,0),ROWS('6. Patients'!EE$10:EE$107))),0)+
IFERROR(SUMPRODUCT('6. Patients'!CR$10:CR$107,OFFSET('6. Patients'!$FM$9,1,MATCH($D50,'6. Patients'!$FN$9:$GG$9,0),ROWS('6. Patients'!EE$10:EE$107))),0)+
IFERROR(SUMPRODUCT('6. Patients'!CR$10:CR$107,OFFSET('6. Patients'!$GH$9,1,MATCH($D50,'6. Patients'!$GI$9:$IF$9,0),ROWS('6. Patients'!EE$10:EE$107))),0)+
IFERROR(SUMPRODUCT('6. Patients'!CR$10:CR$107,OFFSET('6. Patients'!$IG$9,1,MATCH($D50,'6. Patients'!$IH$9:$JA$9,0),ROWS('6. Patients'!EE$10:EE$107))),0),
IFERROR(SUMPRODUCT('6. Patients'!CR$10:CR$107,OFFSET('6. Patients'!$JB$9,1,MATCH($D50,'6. Patients'!$JC$9:$KZ$9,0),ROWS('6. Patients'!EE$10:EE$107))),0)+
IFERROR(SUMPRODUCT('6. Patients'!CR$10:CR$107,OFFSET('6. Patients'!$LA$9,1,MATCH($D50,'6. Patients'!$LB$9:$LU$9,0),ROWS('6. Patients'!EE$10:EE$107))),0)+
IFERROR(SUMPRODUCT('6. Patients'!CR$10:CR$107,OFFSET('6. Patients'!$LV$9,1,MATCH($D50,'6. Patients'!$LW$9:$NT$9,0),ROWS('6. Patients'!EE$10:EE$107))),0)+
IFERROR(SUMPRODUCT('6. Patients'!CR$10:CR$107,OFFSET('6. Patients'!$NU$9,1,MATCH($D50,'6. Patients'!$NV$9:$OO$9,0),ROWS('6. Patients'!EE$10:EE$107))),0),
IFERROR(SUMPRODUCT('6. Patients'!CR$10:CR$107,OFFSET('6. Patients'!$OP$9,1,MATCH($D50,'6. Patients'!$OQ$9:$QN$9,0),ROWS('6. Patients'!EE$10:EE$107))),0)+
IFERROR(SUMPRODUCT('6. Patients'!CR$10:CR$107,OFFSET('6. Patients'!$QO$9,1,MATCH($D50,'6. Patients'!$QP$9:$RI$9,0),ROWS('6. Patients'!EE$10:EE$107))),0)+
IFERROR(SUMPRODUCT('6. Patients'!CR$10:CR$107,OFFSET('6. Patients'!$RJ$9,1,MATCH($D50,'6. Patients'!$RK$9:$TH$9,0),ROWS('6. Patients'!EE$10:EE$107))),0)+
IFERROR(SUMPRODUCT('6. Patients'!CR$10:CR$107,OFFSET('6. Patients'!$TI$9,1,MATCH($D50,'6. Patients'!$TJ$9:$UC$9,0),ROWS('6. Patients'!EE$10:EE$107))),0))+
IFERROR(VLOOKUP($D50,$H$116:$L$146,COLUMNS($H$115:$J$115)-1+Y$7,0)*$E50*$F50*'1. General Inputs'!$J$25,0),0),0)</f>
        <v>0</v>
      </c>
      <c r="Z50" s="775">
        <f ca="1">ROUNDDOWN(IFERROR($F50*$E50*CHOOSE(Z$7,
IFERROR(SUMPRODUCT('6. Patients'!CS$10:CS$107,OFFSET('6. Patients'!$DN$9,1,MATCH($D50,'6. Patients'!$DO$9:$FL$9,0),ROWS('6. Patients'!EF$10:EF$107))),0)+
IFERROR(SUMPRODUCT('6. Patients'!CS$10:CS$107,OFFSET('6. Patients'!$FM$9,1,MATCH($D50,'6. Patients'!$FN$9:$GG$9,0),ROWS('6. Patients'!EF$10:EF$107))),0)+
IFERROR(SUMPRODUCT('6. Patients'!CS$10:CS$107,OFFSET('6. Patients'!$GH$9,1,MATCH($D50,'6. Patients'!$GI$9:$IF$9,0),ROWS('6. Patients'!EF$10:EF$107))),0)+
IFERROR(SUMPRODUCT('6. Patients'!CS$10:CS$107,OFFSET('6. Patients'!$IG$9,1,MATCH($D50,'6. Patients'!$IH$9:$JA$9,0),ROWS('6. Patients'!EF$10:EF$107))),0),
IFERROR(SUMPRODUCT('6. Patients'!CS$10:CS$107,OFFSET('6. Patients'!$JB$9,1,MATCH($D50,'6. Patients'!$JC$9:$KZ$9,0),ROWS('6. Patients'!EF$10:EF$107))),0)+
IFERROR(SUMPRODUCT('6. Patients'!CS$10:CS$107,OFFSET('6. Patients'!$LA$9,1,MATCH($D50,'6. Patients'!$LB$9:$LU$9,0),ROWS('6. Patients'!EF$10:EF$107))),0)+
IFERROR(SUMPRODUCT('6. Patients'!CS$10:CS$107,OFFSET('6. Patients'!$LV$9,1,MATCH($D50,'6. Patients'!$LW$9:$NT$9,0),ROWS('6. Patients'!EF$10:EF$107))),0)+
IFERROR(SUMPRODUCT('6. Patients'!CS$10:CS$107,OFFSET('6. Patients'!$NU$9,1,MATCH($D50,'6. Patients'!$NV$9:$OO$9,0),ROWS('6. Patients'!EF$10:EF$107))),0),
IFERROR(SUMPRODUCT('6. Patients'!CS$10:CS$107,OFFSET('6. Patients'!$OP$9,1,MATCH($D50,'6. Patients'!$OQ$9:$QN$9,0),ROWS('6. Patients'!EF$10:EF$107))),0)+
IFERROR(SUMPRODUCT('6. Patients'!CS$10:CS$107,OFFSET('6. Patients'!$QO$9,1,MATCH($D50,'6. Patients'!$QP$9:$RI$9,0),ROWS('6. Patients'!EF$10:EF$107))),0)+
IFERROR(SUMPRODUCT('6. Patients'!CS$10:CS$107,OFFSET('6. Patients'!$RJ$9,1,MATCH($D50,'6. Patients'!$RK$9:$TH$9,0),ROWS('6. Patients'!EF$10:EF$107))),0)+
IFERROR(SUMPRODUCT('6. Patients'!CS$10:CS$107,OFFSET('6. Patients'!$TI$9,1,MATCH($D50,'6. Patients'!$TJ$9:$UC$9,0),ROWS('6. Patients'!EF$10:EF$107))),0))+
IFERROR(VLOOKUP($D50,$H$116:$L$146,COLUMNS($H$115:$J$115)-1+Z$7,0)*$E50*$F50*'1. General Inputs'!$J$25,0),0),0)</f>
        <v>0</v>
      </c>
      <c r="AA50" s="775">
        <f ca="1">ROUNDDOWN(IFERROR($F50*$E50*CHOOSE(AA$7,
IFERROR(SUMPRODUCT('6. Patients'!CT$10:CT$107,OFFSET('6. Patients'!$DN$9,1,MATCH($D50,'6. Patients'!$DO$9:$FL$9,0),ROWS('6. Patients'!EG$10:EG$107))),0)+
IFERROR(SUMPRODUCT('6. Patients'!CT$10:CT$107,OFFSET('6. Patients'!$FM$9,1,MATCH($D50,'6. Patients'!$FN$9:$GG$9,0),ROWS('6. Patients'!EG$10:EG$107))),0)+
IFERROR(SUMPRODUCT('6. Patients'!CT$10:CT$107,OFFSET('6. Patients'!$GH$9,1,MATCH($D50,'6. Patients'!$GI$9:$IF$9,0),ROWS('6. Patients'!EG$10:EG$107))),0)+
IFERROR(SUMPRODUCT('6. Patients'!CT$10:CT$107,OFFSET('6. Patients'!$IG$9,1,MATCH($D50,'6. Patients'!$IH$9:$JA$9,0),ROWS('6. Patients'!EG$10:EG$107))),0),
IFERROR(SUMPRODUCT('6. Patients'!CT$10:CT$107,OFFSET('6. Patients'!$JB$9,1,MATCH($D50,'6. Patients'!$JC$9:$KZ$9,0),ROWS('6. Patients'!EG$10:EG$107))),0)+
IFERROR(SUMPRODUCT('6. Patients'!CT$10:CT$107,OFFSET('6. Patients'!$LA$9,1,MATCH($D50,'6. Patients'!$LB$9:$LU$9,0),ROWS('6. Patients'!EG$10:EG$107))),0)+
IFERROR(SUMPRODUCT('6. Patients'!CT$10:CT$107,OFFSET('6. Patients'!$LV$9,1,MATCH($D50,'6. Patients'!$LW$9:$NT$9,0),ROWS('6. Patients'!EG$10:EG$107))),0)+
IFERROR(SUMPRODUCT('6. Patients'!CT$10:CT$107,OFFSET('6. Patients'!$NU$9,1,MATCH($D50,'6. Patients'!$NV$9:$OO$9,0),ROWS('6. Patients'!EG$10:EG$107))),0),
IFERROR(SUMPRODUCT('6. Patients'!CT$10:CT$107,OFFSET('6. Patients'!$OP$9,1,MATCH($D50,'6. Patients'!$OQ$9:$QN$9,0),ROWS('6. Patients'!EG$10:EG$107))),0)+
IFERROR(SUMPRODUCT('6. Patients'!CT$10:CT$107,OFFSET('6. Patients'!$QO$9,1,MATCH($D50,'6. Patients'!$QP$9:$RI$9,0),ROWS('6. Patients'!EG$10:EG$107))),0)+
IFERROR(SUMPRODUCT('6. Patients'!CT$10:CT$107,OFFSET('6. Patients'!$RJ$9,1,MATCH($D50,'6. Patients'!$RK$9:$TH$9,0),ROWS('6. Patients'!EG$10:EG$107))),0)+
IFERROR(SUMPRODUCT('6. Patients'!CT$10:CT$107,OFFSET('6. Patients'!$TI$9,1,MATCH($D50,'6. Patients'!$TJ$9:$UC$9,0),ROWS('6. Patients'!EG$10:EG$107))),0))+
IFERROR(VLOOKUP($D50,$H$116:$L$146,COLUMNS($H$115:$J$115)-1+AA$7,0)*$E50*$F50*'1. General Inputs'!$J$25,0),0),0)</f>
        <v>0</v>
      </c>
      <c r="AB50" s="775">
        <f ca="1">ROUNDDOWN(IFERROR($F50*$E50*CHOOSE(AB$7,
IFERROR(SUMPRODUCT('6. Patients'!CU$10:CU$107,OFFSET('6. Patients'!$DN$9,1,MATCH($D50,'6. Patients'!$DO$9:$FL$9,0),ROWS('6. Patients'!EH$10:EH$107))),0)+
IFERROR(SUMPRODUCT('6. Patients'!CU$10:CU$107,OFFSET('6. Patients'!$FM$9,1,MATCH($D50,'6. Patients'!$FN$9:$GG$9,0),ROWS('6. Patients'!EH$10:EH$107))),0)+
IFERROR(SUMPRODUCT('6. Patients'!CU$10:CU$107,OFFSET('6. Patients'!$GH$9,1,MATCH($D50,'6. Patients'!$GI$9:$IF$9,0),ROWS('6. Patients'!EH$10:EH$107))),0)+
IFERROR(SUMPRODUCT('6. Patients'!CU$10:CU$107,OFFSET('6. Patients'!$IG$9,1,MATCH($D50,'6. Patients'!$IH$9:$JA$9,0),ROWS('6. Patients'!EH$10:EH$107))),0),
IFERROR(SUMPRODUCT('6. Patients'!CU$10:CU$107,OFFSET('6. Patients'!$JB$9,1,MATCH($D50,'6. Patients'!$JC$9:$KZ$9,0),ROWS('6. Patients'!EH$10:EH$107))),0)+
IFERROR(SUMPRODUCT('6. Patients'!CU$10:CU$107,OFFSET('6. Patients'!$LA$9,1,MATCH($D50,'6. Patients'!$LB$9:$LU$9,0),ROWS('6. Patients'!EH$10:EH$107))),0)+
IFERROR(SUMPRODUCT('6. Patients'!CU$10:CU$107,OFFSET('6. Patients'!$LV$9,1,MATCH($D50,'6. Patients'!$LW$9:$NT$9,0),ROWS('6. Patients'!EH$10:EH$107))),0)+
IFERROR(SUMPRODUCT('6. Patients'!CU$10:CU$107,OFFSET('6. Patients'!$NU$9,1,MATCH($D50,'6. Patients'!$NV$9:$OO$9,0),ROWS('6. Patients'!EH$10:EH$107))),0),
IFERROR(SUMPRODUCT('6. Patients'!CU$10:CU$107,OFFSET('6. Patients'!$OP$9,1,MATCH($D50,'6. Patients'!$OQ$9:$QN$9,0),ROWS('6. Patients'!EH$10:EH$107))),0)+
IFERROR(SUMPRODUCT('6. Patients'!CU$10:CU$107,OFFSET('6. Patients'!$QO$9,1,MATCH($D50,'6. Patients'!$QP$9:$RI$9,0),ROWS('6. Patients'!EH$10:EH$107))),0)+
IFERROR(SUMPRODUCT('6. Patients'!CU$10:CU$107,OFFSET('6. Patients'!$RJ$9,1,MATCH($D50,'6. Patients'!$RK$9:$TH$9,0),ROWS('6. Patients'!EH$10:EH$107))),0)+
IFERROR(SUMPRODUCT('6. Patients'!CU$10:CU$107,OFFSET('6. Patients'!$TI$9,1,MATCH($D50,'6. Patients'!$TJ$9:$UC$9,0),ROWS('6. Patients'!EH$10:EH$107))),0))+
IFERROR(VLOOKUP($D50,$H$116:$L$146,COLUMNS($H$115:$J$115)-1+AB$7,0)*$E50*$F50*'1. General Inputs'!$J$25,0),0),0)</f>
        <v>0</v>
      </c>
      <c r="AC50" s="775">
        <f ca="1">ROUNDDOWN(IFERROR($F50*$E50*CHOOSE(AC$7,
IFERROR(SUMPRODUCT('6. Patients'!CV$10:CV$107,OFFSET('6. Patients'!$DN$9,1,MATCH($D50,'6. Patients'!$DO$9:$FL$9,0),ROWS('6. Patients'!EI$10:EI$107))),0)+
IFERROR(SUMPRODUCT('6. Patients'!CV$10:CV$107,OFFSET('6. Patients'!$FM$9,1,MATCH($D50,'6. Patients'!$FN$9:$GG$9,0),ROWS('6. Patients'!EI$10:EI$107))),0)+
IFERROR(SUMPRODUCT('6. Patients'!CV$10:CV$107,OFFSET('6. Patients'!$GH$9,1,MATCH($D50,'6. Patients'!$GI$9:$IF$9,0),ROWS('6. Patients'!EI$10:EI$107))),0)+
IFERROR(SUMPRODUCT('6. Patients'!CV$10:CV$107,OFFSET('6. Patients'!$IG$9,1,MATCH($D50,'6. Patients'!$IH$9:$JA$9,0),ROWS('6. Patients'!EI$10:EI$107))),0),
IFERROR(SUMPRODUCT('6. Patients'!CV$10:CV$107,OFFSET('6. Patients'!$JB$9,1,MATCH($D50,'6. Patients'!$JC$9:$KZ$9,0),ROWS('6. Patients'!EI$10:EI$107))),0)+
IFERROR(SUMPRODUCT('6. Patients'!CV$10:CV$107,OFFSET('6. Patients'!$LA$9,1,MATCH($D50,'6. Patients'!$LB$9:$LU$9,0),ROWS('6. Patients'!EI$10:EI$107))),0)+
IFERROR(SUMPRODUCT('6. Patients'!CV$10:CV$107,OFFSET('6. Patients'!$LV$9,1,MATCH($D50,'6. Patients'!$LW$9:$NT$9,0),ROWS('6. Patients'!EI$10:EI$107))),0)+
IFERROR(SUMPRODUCT('6. Patients'!CV$10:CV$107,OFFSET('6. Patients'!$NU$9,1,MATCH($D50,'6. Patients'!$NV$9:$OO$9,0),ROWS('6. Patients'!EI$10:EI$107))),0),
IFERROR(SUMPRODUCT('6. Patients'!CV$10:CV$107,OFFSET('6. Patients'!$OP$9,1,MATCH($D50,'6. Patients'!$OQ$9:$QN$9,0),ROWS('6. Patients'!EI$10:EI$107))),0)+
IFERROR(SUMPRODUCT('6. Patients'!CV$10:CV$107,OFFSET('6. Patients'!$QO$9,1,MATCH($D50,'6. Patients'!$QP$9:$RI$9,0),ROWS('6. Patients'!EI$10:EI$107))),0)+
IFERROR(SUMPRODUCT('6. Patients'!CV$10:CV$107,OFFSET('6. Patients'!$RJ$9,1,MATCH($D50,'6. Patients'!$RK$9:$TH$9,0),ROWS('6. Patients'!EI$10:EI$107))),0)+
IFERROR(SUMPRODUCT('6. Patients'!CV$10:CV$107,OFFSET('6. Patients'!$TI$9,1,MATCH($D50,'6. Patients'!$TJ$9:$UC$9,0),ROWS('6. Patients'!EI$10:EI$107))),0))+
IFERROR(VLOOKUP($D50,$H$116:$L$146,COLUMNS($H$115:$J$115)-1+AC$7,0)*$E50*$F50*'1. General Inputs'!$J$25,0),0),0)</f>
        <v>0</v>
      </c>
      <c r="AD50" s="775">
        <f ca="1">ROUNDDOWN(IFERROR($F50*$E50*CHOOSE(AD$7,
IFERROR(SUMPRODUCT('6. Patients'!CW$10:CW$107,OFFSET('6. Patients'!$DN$9,1,MATCH($D50,'6. Patients'!$DO$9:$FL$9,0),ROWS('6. Patients'!EJ$10:EJ$107))),0)+
IFERROR(SUMPRODUCT('6. Patients'!CW$10:CW$107,OFFSET('6. Patients'!$FM$9,1,MATCH($D50,'6. Patients'!$FN$9:$GG$9,0),ROWS('6. Patients'!EJ$10:EJ$107))),0)+
IFERROR(SUMPRODUCT('6. Patients'!CW$10:CW$107,OFFSET('6. Patients'!$GH$9,1,MATCH($D50,'6. Patients'!$GI$9:$IF$9,0),ROWS('6. Patients'!EJ$10:EJ$107))),0)+
IFERROR(SUMPRODUCT('6. Patients'!CW$10:CW$107,OFFSET('6. Patients'!$IG$9,1,MATCH($D50,'6. Patients'!$IH$9:$JA$9,0),ROWS('6. Patients'!EJ$10:EJ$107))),0),
IFERROR(SUMPRODUCT('6. Patients'!CW$10:CW$107,OFFSET('6. Patients'!$JB$9,1,MATCH($D50,'6. Patients'!$JC$9:$KZ$9,0),ROWS('6. Patients'!EJ$10:EJ$107))),0)+
IFERROR(SUMPRODUCT('6. Patients'!CW$10:CW$107,OFFSET('6. Patients'!$LA$9,1,MATCH($D50,'6. Patients'!$LB$9:$LU$9,0),ROWS('6. Patients'!EJ$10:EJ$107))),0)+
IFERROR(SUMPRODUCT('6. Patients'!CW$10:CW$107,OFFSET('6. Patients'!$LV$9,1,MATCH($D50,'6. Patients'!$LW$9:$NT$9,0),ROWS('6. Patients'!EJ$10:EJ$107))),0)+
IFERROR(SUMPRODUCT('6. Patients'!CW$10:CW$107,OFFSET('6. Patients'!$NU$9,1,MATCH($D50,'6. Patients'!$NV$9:$OO$9,0),ROWS('6. Patients'!EJ$10:EJ$107))),0),
IFERROR(SUMPRODUCT('6. Patients'!CW$10:CW$107,OFFSET('6. Patients'!$OP$9,1,MATCH($D50,'6. Patients'!$OQ$9:$QN$9,0),ROWS('6. Patients'!EJ$10:EJ$107))),0)+
IFERROR(SUMPRODUCT('6. Patients'!CW$10:CW$107,OFFSET('6. Patients'!$QO$9,1,MATCH($D50,'6. Patients'!$QP$9:$RI$9,0),ROWS('6. Patients'!EJ$10:EJ$107))),0)+
IFERROR(SUMPRODUCT('6. Patients'!CW$10:CW$107,OFFSET('6. Patients'!$RJ$9,1,MATCH($D50,'6. Patients'!$RK$9:$TH$9,0),ROWS('6. Patients'!EJ$10:EJ$107))),0)+
IFERROR(SUMPRODUCT('6. Patients'!CW$10:CW$107,OFFSET('6. Patients'!$TI$9,1,MATCH($D50,'6. Patients'!$TJ$9:$UC$9,0),ROWS('6. Patients'!EJ$10:EJ$107))),0))+
IFERROR(VLOOKUP($D50,$H$116:$L$146,COLUMNS($H$115:$J$115)-1+AD$7,0)*$E50*$F50*'1. General Inputs'!$J$25,0),0),0)</f>
        <v>0</v>
      </c>
      <c r="AE50" s="775">
        <f ca="1">ROUNDDOWN(IFERROR($F50*$E50*CHOOSE(AE$7,
IFERROR(SUMPRODUCT('6. Patients'!CX$10:CX$107,OFFSET('6. Patients'!$DN$9,1,MATCH($D50,'6. Patients'!$DO$9:$FL$9,0),ROWS('6. Patients'!EK$10:EK$107))),0)+
IFERROR(SUMPRODUCT('6. Patients'!CX$10:CX$107,OFFSET('6. Patients'!$FM$9,1,MATCH($D50,'6. Patients'!$FN$9:$GG$9,0),ROWS('6. Patients'!EK$10:EK$107))),0)+
IFERROR(SUMPRODUCT('6. Patients'!CX$10:CX$107,OFFSET('6. Patients'!$GH$9,1,MATCH($D50,'6. Patients'!$GI$9:$IF$9,0),ROWS('6. Patients'!EK$10:EK$107))),0)+
IFERROR(SUMPRODUCT('6. Patients'!CX$10:CX$107,OFFSET('6. Patients'!$IG$9,1,MATCH($D50,'6. Patients'!$IH$9:$JA$9,0),ROWS('6. Patients'!EK$10:EK$107))),0),
IFERROR(SUMPRODUCT('6. Patients'!CX$10:CX$107,OFFSET('6. Patients'!$JB$9,1,MATCH($D50,'6. Patients'!$JC$9:$KZ$9,0),ROWS('6. Patients'!EK$10:EK$107))),0)+
IFERROR(SUMPRODUCT('6. Patients'!CX$10:CX$107,OFFSET('6. Patients'!$LA$9,1,MATCH($D50,'6. Patients'!$LB$9:$LU$9,0),ROWS('6. Patients'!EK$10:EK$107))),0)+
IFERROR(SUMPRODUCT('6. Patients'!CX$10:CX$107,OFFSET('6. Patients'!$LV$9,1,MATCH($D50,'6. Patients'!$LW$9:$NT$9,0),ROWS('6. Patients'!EK$10:EK$107))),0)+
IFERROR(SUMPRODUCT('6. Patients'!CX$10:CX$107,OFFSET('6. Patients'!$NU$9,1,MATCH($D50,'6. Patients'!$NV$9:$OO$9,0),ROWS('6. Patients'!EK$10:EK$107))),0),
IFERROR(SUMPRODUCT('6. Patients'!CX$10:CX$107,OFFSET('6. Patients'!$OP$9,1,MATCH($D50,'6. Patients'!$OQ$9:$QN$9,0),ROWS('6. Patients'!EK$10:EK$107))),0)+
IFERROR(SUMPRODUCT('6. Patients'!CX$10:CX$107,OFFSET('6. Patients'!$QO$9,1,MATCH($D50,'6. Patients'!$QP$9:$RI$9,0),ROWS('6. Patients'!EK$10:EK$107))),0)+
IFERROR(SUMPRODUCT('6. Patients'!CX$10:CX$107,OFFSET('6. Patients'!$RJ$9,1,MATCH($D50,'6. Patients'!$RK$9:$TH$9,0),ROWS('6. Patients'!EK$10:EK$107))),0)+
IFERROR(SUMPRODUCT('6. Patients'!CX$10:CX$107,OFFSET('6. Patients'!$TI$9,1,MATCH($D50,'6. Patients'!$TJ$9:$UC$9,0),ROWS('6. Patients'!EK$10:EK$107))),0))+
IFERROR(VLOOKUP($D50,$H$116:$L$146,COLUMNS($H$115:$J$115)-1+AE$7,0)*$E50*$F50*'1. General Inputs'!$J$25,0),0),0)</f>
        <v>0</v>
      </c>
      <c r="AF50" s="775">
        <f ca="1">ROUNDDOWN(IFERROR($F50*$E50*CHOOSE(AF$7,
IFERROR(SUMPRODUCT('6. Patients'!CY$10:CY$107,OFFSET('6. Patients'!$DN$9,1,MATCH($D50,'6. Patients'!$DO$9:$FL$9,0),ROWS('6. Patients'!EL$10:EL$107))),0)+
IFERROR(SUMPRODUCT('6. Patients'!CY$10:CY$107,OFFSET('6. Patients'!$FM$9,1,MATCH($D50,'6. Patients'!$FN$9:$GG$9,0),ROWS('6. Patients'!EL$10:EL$107))),0)+
IFERROR(SUMPRODUCT('6. Patients'!CY$10:CY$107,OFFSET('6. Patients'!$GH$9,1,MATCH($D50,'6. Patients'!$GI$9:$IF$9,0),ROWS('6. Patients'!EL$10:EL$107))),0)+
IFERROR(SUMPRODUCT('6. Patients'!CY$10:CY$107,OFFSET('6. Patients'!$IG$9,1,MATCH($D50,'6. Patients'!$IH$9:$JA$9,0),ROWS('6. Patients'!EL$10:EL$107))),0),
IFERROR(SUMPRODUCT('6. Patients'!CY$10:CY$107,OFFSET('6. Patients'!$JB$9,1,MATCH($D50,'6. Patients'!$JC$9:$KZ$9,0),ROWS('6. Patients'!EL$10:EL$107))),0)+
IFERROR(SUMPRODUCT('6. Patients'!CY$10:CY$107,OFFSET('6. Patients'!$LA$9,1,MATCH($D50,'6. Patients'!$LB$9:$LU$9,0),ROWS('6. Patients'!EL$10:EL$107))),0)+
IFERROR(SUMPRODUCT('6. Patients'!CY$10:CY$107,OFFSET('6. Patients'!$LV$9,1,MATCH($D50,'6. Patients'!$LW$9:$NT$9,0),ROWS('6. Patients'!EL$10:EL$107))),0)+
IFERROR(SUMPRODUCT('6. Patients'!CY$10:CY$107,OFFSET('6. Patients'!$NU$9,1,MATCH($D50,'6. Patients'!$NV$9:$OO$9,0),ROWS('6. Patients'!EL$10:EL$107))),0),
IFERROR(SUMPRODUCT('6. Patients'!CY$10:CY$107,OFFSET('6. Patients'!$OP$9,1,MATCH($D50,'6. Patients'!$OQ$9:$QN$9,0),ROWS('6. Patients'!EL$10:EL$107))),0)+
IFERROR(SUMPRODUCT('6. Patients'!CY$10:CY$107,OFFSET('6. Patients'!$QO$9,1,MATCH($D50,'6. Patients'!$QP$9:$RI$9,0),ROWS('6. Patients'!EL$10:EL$107))),0)+
IFERROR(SUMPRODUCT('6. Patients'!CY$10:CY$107,OFFSET('6. Patients'!$RJ$9,1,MATCH($D50,'6. Patients'!$RK$9:$TH$9,0),ROWS('6. Patients'!EL$10:EL$107))),0)+
IFERROR(SUMPRODUCT('6. Patients'!CY$10:CY$107,OFFSET('6. Patients'!$TI$9,1,MATCH($D50,'6. Patients'!$TJ$9:$UC$9,0),ROWS('6. Patients'!EL$10:EL$107))),0))+
IFERROR(VLOOKUP($D50,$H$116:$L$146,COLUMNS($H$115:$J$115)-1+AF$7,0)*$E50*$F50*'1. General Inputs'!$J$25,0),0),0)</f>
        <v>0</v>
      </c>
      <c r="AG50" s="775">
        <f ca="1">ROUNDDOWN(IFERROR($F50*$E50*CHOOSE(AG$7,
IFERROR(SUMPRODUCT('6. Patients'!CZ$10:CZ$107,OFFSET('6. Patients'!$DN$9,1,MATCH($D50,'6. Patients'!$DO$9:$FL$9,0),ROWS('6. Patients'!EM$10:EM$107))),0)+
IFERROR(SUMPRODUCT('6. Patients'!CZ$10:CZ$107,OFFSET('6. Patients'!$FM$9,1,MATCH($D50,'6. Patients'!$FN$9:$GG$9,0),ROWS('6. Patients'!EM$10:EM$107))),0)+
IFERROR(SUMPRODUCT('6. Patients'!CZ$10:CZ$107,OFFSET('6. Patients'!$GH$9,1,MATCH($D50,'6. Patients'!$GI$9:$IF$9,0),ROWS('6. Patients'!EM$10:EM$107))),0)+
IFERROR(SUMPRODUCT('6. Patients'!CZ$10:CZ$107,OFFSET('6. Patients'!$IG$9,1,MATCH($D50,'6. Patients'!$IH$9:$JA$9,0),ROWS('6. Patients'!EM$10:EM$107))),0),
IFERROR(SUMPRODUCT('6. Patients'!CZ$10:CZ$107,OFFSET('6. Patients'!$JB$9,1,MATCH($D50,'6. Patients'!$JC$9:$KZ$9,0),ROWS('6. Patients'!EM$10:EM$107))),0)+
IFERROR(SUMPRODUCT('6. Patients'!CZ$10:CZ$107,OFFSET('6. Patients'!$LA$9,1,MATCH($D50,'6. Patients'!$LB$9:$LU$9,0),ROWS('6. Patients'!EM$10:EM$107))),0)+
IFERROR(SUMPRODUCT('6. Patients'!CZ$10:CZ$107,OFFSET('6. Patients'!$LV$9,1,MATCH($D50,'6. Patients'!$LW$9:$NT$9,0),ROWS('6. Patients'!EM$10:EM$107))),0)+
IFERROR(SUMPRODUCT('6. Patients'!CZ$10:CZ$107,OFFSET('6. Patients'!$NU$9,1,MATCH($D50,'6. Patients'!$NV$9:$OO$9,0),ROWS('6. Patients'!EM$10:EM$107))),0),
IFERROR(SUMPRODUCT('6. Patients'!CZ$10:CZ$107,OFFSET('6. Patients'!$OP$9,1,MATCH($D50,'6. Patients'!$OQ$9:$QN$9,0),ROWS('6. Patients'!EM$10:EM$107))),0)+
IFERROR(SUMPRODUCT('6. Patients'!CZ$10:CZ$107,OFFSET('6. Patients'!$QO$9,1,MATCH($D50,'6. Patients'!$QP$9:$RI$9,0),ROWS('6. Patients'!EM$10:EM$107))),0)+
IFERROR(SUMPRODUCT('6. Patients'!CZ$10:CZ$107,OFFSET('6. Patients'!$RJ$9,1,MATCH($D50,'6. Patients'!$RK$9:$TH$9,0),ROWS('6. Patients'!EM$10:EM$107))),0)+
IFERROR(SUMPRODUCT('6. Patients'!CZ$10:CZ$107,OFFSET('6. Patients'!$TI$9,1,MATCH($D50,'6. Patients'!$TJ$9:$UC$9,0),ROWS('6. Patients'!EM$10:EM$107))),0))+
IFERROR(VLOOKUP($D50,$H$116:$L$146,COLUMNS($H$115:$J$115)-1+AG$7,0)*$E50*$F50*'1. General Inputs'!$J$25,0),0),0)</f>
        <v>0</v>
      </c>
      <c r="AH50" s="775">
        <f ca="1">ROUNDDOWN(IFERROR($F50*$E50*CHOOSE(AH$7,
IFERROR(SUMPRODUCT('6. Patients'!DA$10:DA$107,OFFSET('6. Patients'!$DN$9,1,MATCH($D50,'6. Patients'!$DO$9:$FL$9,0),ROWS('6. Patients'!EN$10:EN$107))),0)+
IFERROR(SUMPRODUCT('6. Patients'!DA$10:DA$107,OFFSET('6. Patients'!$FM$9,1,MATCH($D50,'6. Patients'!$FN$9:$GG$9,0),ROWS('6. Patients'!EN$10:EN$107))),0)+
IFERROR(SUMPRODUCT('6. Patients'!DA$10:DA$107,OFFSET('6. Patients'!$GH$9,1,MATCH($D50,'6. Patients'!$GI$9:$IF$9,0),ROWS('6. Patients'!EN$10:EN$107))),0)+
IFERROR(SUMPRODUCT('6. Patients'!DA$10:DA$107,OFFSET('6. Patients'!$IG$9,1,MATCH($D50,'6. Patients'!$IH$9:$JA$9,0),ROWS('6. Patients'!EN$10:EN$107))),0),
IFERROR(SUMPRODUCT('6. Patients'!DA$10:DA$107,OFFSET('6. Patients'!$JB$9,1,MATCH($D50,'6. Patients'!$JC$9:$KZ$9,0),ROWS('6. Patients'!EN$10:EN$107))),0)+
IFERROR(SUMPRODUCT('6. Patients'!DA$10:DA$107,OFFSET('6. Patients'!$LA$9,1,MATCH($D50,'6. Patients'!$LB$9:$LU$9,0),ROWS('6. Patients'!EN$10:EN$107))),0)+
IFERROR(SUMPRODUCT('6. Patients'!DA$10:DA$107,OFFSET('6. Patients'!$LV$9,1,MATCH($D50,'6. Patients'!$LW$9:$NT$9,0),ROWS('6. Patients'!EN$10:EN$107))),0)+
IFERROR(SUMPRODUCT('6. Patients'!DA$10:DA$107,OFFSET('6. Patients'!$NU$9,1,MATCH($D50,'6. Patients'!$NV$9:$OO$9,0),ROWS('6. Patients'!EN$10:EN$107))),0),
IFERROR(SUMPRODUCT('6. Patients'!DA$10:DA$107,OFFSET('6. Patients'!$OP$9,1,MATCH($D50,'6. Patients'!$OQ$9:$QN$9,0),ROWS('6. Patients'!EN$10:EN$107))),0)+
IFERROR(SUMPRODUCT('6. Patients'!DA$10:DA$107,OFFSET('6. Patients'!$QO$9,1,MATCH($D50,'6. Patients'!$QP$9:$RI$9,0),ROWS('6. Patients'!EN$10:EN$107))),0)+
IFERROR(SUMPRODUCT('6. Patients'!DA$10:DA$107,OFFSET('6. Patients'!$RJ$9,1,MATCH($D50,'6. Patients'!$RK$9:$TH$9,0),ROWS('6. Patients'!EN$10:EN$107))),0)+
IFERROR(SUMPRODUCT('6. Patients'!DA$10:DA$107,OFFSET('6. Patients'!$TI$9,1,MATCH($D50,'6. Patients'!$TJ$9:$UC$9,0),ROWS('6. Patients'!EN$10:EN$107))),0))+
IFERROR(VLOOKUP($D50,$H$116:$L$146,COLUMNS($H$115:$J$115)-1+AH$7,0)*$E50*$F50*'1. General Inputs'!$J$25,0),0),0)</f>
        <v>0</v>
      </c>
      <c r="AI50" s="775">
        <f ca="1">ROUNDDOWN(IFERROR($F50*$E50*CHOOSE(AI$7,
IFERROR(SUMPRODUCT('6. Patients'!DB$10:DB$107,OFFSET('6. Patients'!$DN$9,1,MATCH($D50,'6. Patients'!$DO$9:$FL$9,0),ROWS('6. Patients'!EO$10:EO$107))),0)+
IFERROR(SUMPRODUCT('6. Patients'!DB$10:DB$107,OFFSET('6. Patients'!$FM$9,1,MATCH($D50,'6. Patients'!$FN$9:$GG$9,0),ROWS('6. Patients'!EO$10:EO$107))),0)+
IFERROR(SUMPRODUCT('6. Patients'!DB$10:DB$107,OFFSET('6. Patients'!$GH$9,1,MATCH($D50,'6. Patients'!$GI$9:$IF$9,0),ROWS('6. Patients'!EO$10:EO$107))),0)+
IFERROR(SUMPRODUCT('6. Patients'!DB$10:DB$107,OFFSET('6. Patients'!$IG$9,1,MATCH($D50,'6. Patients'!$IH$9:$JA$9,0),ROWS('6. Patients'!EO$10:EO$107))),0),
IFERROR(SUMPRODUCT('6. Patients'!DB$10:DB$107,OFFSET('6. Patients'!$JB$9,1,MATCH($D50,'6. Patients'!$JC$9:$KZ$9,0),ROWS('6. Patients'!EO$10:EO$107))),0)+
IFERROR(SUMPRODUCT('6. Patients'!DB$10:DB$107,OFFSET('6. Patients'!$LA$9,1,MATCH($D50,'6. Patients'!$LB$9:$LU$9,0),ROWS('6. Patients'!EO$10:EO$107))),0)+
IFERROR(SUMPRODUCT('6. Patients'!DB$10:DB$107,OFFSET('6. Patients'!$LV$9,1,MATCH($D50,'6. Patients'!$LW$9:$NT$9,0),ROWS('6. Patients'!EO$10:EO$107))),0)+
IFERROR(SUMPRODUCT('6. Patients'!DB$10:DB$107,OFFSET('6. Patients'!$NU$9,1,MATCH($D50,'6. Patients'!$NV$9:$OO$9,0),ROWS('6. Patients'!EO$10:EO$107))),0),
IFERROR(SUMPRODUCT('6. Patients'!DB$10:DB$107,OFFSET('6. Patients'!$OP$9,1,MATCH($D50,'6. Patients'!$OQ$9:$QN$9,0),ROWS('6. Patients'!EO$10:EO$107))),0)+
IFERROR(SUMPRODUCT('6. Patients'!DB$10:DB$107,OFFSET('6. Patients'!$QO$9,1,MATCH($D50,'6. Patients'!$QP$9:$RI$9,0),ROWS('6. Patients'!EO$10:EO$107))),0)+
IFERROR(SUMPRODUCT('6. Patients'!DB$10:DB$107,OFFSET('6. Patients'!$RJ$9,1,MATCH($D50,'6. Patients'!$RK$9:$TH$9,0),ROWS('6. Patients'!EO$10:EO$107))),0)+
IFERROR(SUMPRODUCT('6. Patients'!DB$10:DB$107,OFFSET('6. Patients'!$TI$9,1,MATCH($D50,'6. Patients'!$TJ$9:$UC$9,0),ROWS('6. Patients'!EO$10:EO$107))),0))+
IFERROR(VLOOKUP($D50,$H$116:$L$146,COLUMNS($H$115:$J$115)-1+AI$7,0)*$E50*$F50*'1. General Inputs'!$J$25,0),0),0)</f>
        <v>0</v>
      </c>
      <c r="AJ50" s="775">
        <f ca="1">ROUNDDOWN(IFERROR($F50*$E50*CHOOSE(AJ$7,
IFERROR(SUMPRODUCT('6. Patients'!DC$10:DC$107,OFFSET('6. Patients'!$DN$9,1,MATCH($D50,'6. Patients'!$DO$9:$FL$9,0),ROWS('6. Patients'!EP$10:EP$107))),0)+
IFERROR(SUMPRODUCT('6. Patients'!DC$10:DC$107,OFFSET('6. Patients'!$FM$9,1,MATCH($D50,'6. Patients'!$FN$9:$GG$9,0),ROWS('6. Patients'!EP$10:EP$107))),0)+
IFERROR(SUMPRODUCT('6. Patients'!DC$10:DC$107,OFFSET('6. Patients'!$GH$9,1,MATCH($D50,'6. Patients'!$GI$9:$IF$9,0),ROWS('6. Patients'!EP$10:EP$107))),0)+
IFERROR(SUMPRODUCT('6. Patients'!DC$10:DC$107,OFFSET('6. Patients'!$IG$9,1,MATCH($D50,'6. Patients'!$IH$9:$JA$9,0),ROWS('6. Patients'!EP$10:EP$107))),0),
IFERROR(SUMPRODUCT('6. Patients'!DC$10:DC$107,OFFSET('6. Patients'!$JB$9,1,MATCH($D50,'6. Patients'!$JC$9:$KZ$9,0),ROWS('6. Patients'!EP$10:EP$107))),0)+
IFERROR(SUMPRODUCT('6. Patients'!DC$10:DC$107,OFFSET('6. Patients'!$LA$9,1,MATCH($D50,'6. Patients'!$LB$9:$LU$9,0),ROWS('6. Patients'!EP$10:EP$107))),0)+
IFERROR(SUMPRODUCT('6. Patients'!DC$10:DC$107,OFFSET('6. Patients'!$LV$9,1,MATCH($D50,'6. Patients'!$LW$9:$NT$9,0),ROWS('6. Patients'!EP$10:EP$107))),0)+
IFERROR(SUMPRODUCT('6. Patients'!DC$10:DC$107,OFFSET('6. Patients'!$NU$9,1,MATCH($D50,'6. Patients'!$NV$9:$OO$9,0),ROWS('6. Patients'!EP$10:EP$107))),0),
IFERROR(SUMPRODUCT('6. Patients'!DC$10:DC$107,OFFSET('6. Patients'!$OP$9,1,MATCH($D50,'6. Patients'!$OQ$9:$QN$9,0),ROWS('6. Patients'!EP$10:EP$107))),0)+
IFERROR(SUMPRODUCT('6. Patients'!DC$10:DC$107,OFFSET('6. Patients'!$QO$9,1,MATCH($D50,'6. Patients'!$QP$9:$RI$9,0),ROWS('6. Patients'!EP$10:EP$107))),0)+
IFERROR(SUMPRODUCT('6. Patients'!DC$10:DC$107,OFFSET('6. Patients'!$RJ$9,1,MATCH($D50,'6. Patients'!$RK$9:$TH$9,0),ROWS('6. Patients'!EP$10:EP$107))),0)+
IFERROR(SUMPRODUCT('6. Patients'!DC$10:DC$107,OFFSET('6. Patients'!$TI$9,1,MATCH($D50,'6. Patients'!$TJ$9:$UC$9,0),ROWS('6. Patients'!EP$10:EP$107))),0))+
IFERROR(VLOOKUP($D50,$H$116:$L$146,COLUMNS($H$115:$J$115)-1+AJ$7,0)*$E50*$F50*'1. General Inputs'!$J$25,0),0),0)</f>
        <v>0</v>
      </c>
      <c r="AK50" s="775">
        <f ca="1">ROUNDDOWN(IFERROR($F50*$E50*CHOOSE(AK$7,
IFERROR(SUMPRODUCT('6. Patients'!DD$10:DD$107,OFFSET('6. Patients'!$DN$9,1,MATCH($D50,'6. Patients'!$DO$9:$FL$9,0),ROWS('6. Patients'!EQ$10:EQ$107))),0)+
IFERROR(SUMPRODUCT('6. Patients'!DD$10:DD$107,OFFSET('6. Patients'!$FM$9,1,MATCH($D50,'6. Patients'!$FN$9:$GG$9,0),ROWS('6. Patients'!EQ$10:EQ$107))),0)+
IFERROR(SUMPRODUCT('6. Patients'!DD$10:DD$107,OFFSET('6. Patients'!$GH$9,1,MATCH($D50,'6. Patients'!$GI$9:$IF$9,0),ROWS('6. Patients'!EQ$10:EQ$107))),0)+
IFERROR(SUMPRODUCT('6. Patients'!DD$10:DD$107,OFFSET('6. Patients'!$IG$9,1,MATCH($D50,'6. Patients'!$IH$9:$JA$9,0),ROWS('6. Patients'!EQ$10:EQ$107))),0),
IFERROR(SUMPRODUCT('6. Patients'!DD$10:DD$107,OFFSET('6. Patients'!$JB$9,1,MATCH($D50,'6. Patients'!$JC$9:$KZ$9,0),ROWS('6. Patients'!EQ$10:EQ$107))),0)+
IFERROR(SUMPRODUCT('6. Patients'!DD$10:DD$107,OFFSET('6. Patients'!$LA$9,1,MATCH($D50,'6. Patients'!$LB$9:$LU$9,0),ROWS('6. Patients'!EQ$10:EQ$107))),0)+
IFERROR(SUMPRODUCT('6. Patients'!DD$10:DD$107,OFFSET('6. Patients'!$LV$9,1,MATCH($D50,'6. Patients'!$LW$9:$NT$9,0),ROWS('6. Patients'!EQ$10:EQ$107))),0)+
IFERROR(SUMPRODUCT('6. Patients'!DD$10:DD$107,OFFSET('6. Patients'!$NU$9,1,MATCH($D50,'6. Patients'!$NV$9:$OO$9,0),ROWS('6. Patients'!EQ$10:EQ$107))),0),
IFERROR(SUMPRODUCT('6. Patients'!DD$10:DD$107,OFFSET('6. Patients'!$OP$9,1,MATCH($D50,'6. Patients'!$OQ$9:$QN$9,0),ROWS('6. Patients'!EQ$10:EQ$107))),0)+
IFERROR(SUMPRODUCT('6. Patients'!DD$10:DD$107,OFFSET('6. Patients'!$QO$9,1,MATCH($D50,'6. Patients'!$QP$9:$RI$9,0),ROWS('6. Patients'!EQ$10:EQ$107))),0)+
IFERROR(SUMPRODUCT('6. Patients'!DD$10:DD$107,OFFSET('6. Patients'!$RJ$9,1,MATCH($D50,'6. Patients'!$RK$9:$TH$9,0),ROWS('6. Patients'!EQ$10:EQ$107))),0)+
IFERROR(SUMPRODUCT('6. Patients'!DD$10:DD$107,OFFSET('6. Patients'!$TI$9,1,MATCH($D50,'6. Patients'!$TJ$9:$UC$9,0),ROWS('6. Patients'!EQ$10:EQ$107))),0))+
IFERROR(VLOOKUP($D50,$H$116:$L$146,COLUMNS($H$115:$J$115)-1+AK$7,0)*$E50*$F50*'1. General Inputs'!$J$25,0),0),0)</f>
        <v>0</v>
      </c>
      <c r="AL50" s="775">
        <f ca="1">ROUNDDOWN(IFERROR($F50*$E50*CHOOSE(AL$7,
IFERROR(SUMPRODUCT('6. Patients'!DE$10:DE$107,OFFSET('6. Patients'!$DN$9,1,MATCH($D50,'6. Patients'!$DO$9:$FL$9,0),ROWS('6. Patients'!ER$10:ER$107))),0)+
IFERROR(SUMPRODUCT('6. Patients'!DE$10:DE$107,OFFSET('6. Patients'!$FM$9,1,MATCH($D50,'6. Patients'!$FN$9:$GG$9,0),ROWS('6. Patients'!ER$10:ER$107))),0)+
IFERROR(SUMPRODUCT('6. Patients'!DE$10:DE$107,OFFSET('6. Patients'!$GH$9,1,MATCH($D50,'6. Patients'!$GI$9:$IF$9,0),ROWS('6. Patients'!ER$10:ER$107))),0)+
IFERROR(SUMPRODUCT('6. Patients'!DE$10:DE$107,OFFSET('6. Patients'!$IG$9,1,MATCH($D50,'6. Patients'!$IH$9:$JA$9,0),ROWS('6. Patients'!ER$10:ER$107))),0),
IFERROR(SUMPRODUCT('6. Patients'!DE$10:DE$107,OFFSET('6. Patients'!$JB$9,1,MATCH($D50,'6. Patients'!$JC$9:$KZ$9,0),ROWS('6. Patients'!ER$10:ER$107))),0)+
IFERROR(SUMPRODUCT('6. Patients'!DE$10:DE$107,OFFSET('6. Patients'!$LA$9,1,MATCH($D50,'6. Patients'!$LB$9:$LU$9,0),ROWS('6. Patients'!ER$10:ER$107))),0)+
IFERROR(SUMPRODUCT('6. Patients'!DE$10:DE$107,OFFSET('6. Patients'!$LV$9,1,MATCH($D50,'6. Patients'!$LW$9:$NT$9,0),ROWS('6. Patients'!ER$10:ER$107))),0)+
IFERROR(SUMPRODUCT('6. Patients'!DE$10:DE$107,OFFSET('6. Patients'!$NU$9,1,MATCH($D50,'6. Patients'!$NV$9:$OO$9,0),ROWS('6. Patients'!ER$10:ER$107))),0),
IFERROR(SUMPRODUCT('6. Patients'!DE$10:DE$107,OFFSET('6. Patients'!$OP$9,1,MATCH($D50,'6. Patients'!$OQ$9:$QN$9,0),ROWS('6. Patients'!ER$10:ER$107))),0)+
IFERROR(SUMPRODUCT('6. Patients'!DE$10:DE$107,OFFSET('6. Patients'!$QO$9,1,MATCH($D50,'6. Patients'!$QP$9:$RI$9,0),ROWS('6. Patients'!ER$10:ER$107))),0)+
IFERROR(SUMPRODUCT('6. Patients'!DE$10:DE$107,OFFSET('6. Patients'!$RJ$9,1,MATCH($D50,'6. Patients'!$RK$9:$TH$9,0),ROWS('6. Patients'!ER$10:ER$107))),0)+
IFERROR(SUMPRODUCT('6. Patients'!DE$10:DE$107,OFFSET('6. Patients'!$TI$9,1,MATCH($D50,'6. Patients'!$TJ$9:$UC$9,0),ROWS('6. Patients'!ER$10:ER$107))),0))+
IFERROR(VLOOKUP($D50,$H$116:$L$146,COLUMNS($H$115:$J$115)-1+AL$7,0)*$E50*$F50*'1. General Inputs'!$J$25,0),0),0)</f>
        <v>0</v>
      </c>
      <c r="AM50" s="775">
        <f ca="1">ROUNDDOWN(IFERROR($F50*$E50*CHOOSE(AM$7,
IFERROR(SUMPRODUCT('6. Patients'!DF$10:DF$107,OFFSET('6. Patients'!$DN$9,1,MATCH($D50,'6. Patients'!$DO$9:$FL$9,0),ROWS('6. Patients'!ES$10:ES$107))),0)+
IFERROR(SUMPRODUCT('6. Patients'!DF$10:DF$107,OFFSET('6. Patients'!$FM$9,1,MATCH($D50,'6. Patients'!$FN$9:$GG$9,0),ROWS('6. Patients'!ES$10:ES$107))),0)+
IFERROR(SUMPRODUCT('6. Patients'!DF$10:DF$107,OFFSET('6. Patients'!$GH$9,1,MATCH($D50,'6. Patients'!$GI$9:$IF$9,0),ROWS('6. Patients'!ES$10:ES$107))),0)+
IFERROR(SUMPRODUCT('6. Patients'!DF$10:DF$107,OFFSET('6. Patients'!$IG$9,1,MATCH($D50,'6. Patients'!$IH$9:$JA$9,0),ROWS('6. Patients'!ES$10:ES$107))),0),
IFERROR(SUMPRODUCT('6. Patients'!DF$10:DF$107,OFFSET('6. Patients'!$JB$9,1,MATCH($D50,'6. Patients'!$JC$9:$KZ$9,0),ROWS('6. Patients'!ES$10:ES$107))),0)+
IFERROR(SUMPRODUCT('6. Patients'!DF$10:DF$107,OFFSET('6. Patients'!$LA$9,1,MATCH($D50,'6. Patients'!$LB$9:$LU$9,0),ROWS('6. Patients'!ES$10:ES$107))),0)+
IFERROR(SUMPRODUCT('6. Patients'!DF$10:DF$107,OFFSET('6. Patients'!$LV$9,1,MATCH($D50,'6. Patients'!$LW$9:$NT$9,0),ROWS('6. Patients'!ES$10:ES$107))),0)+
IFERROR(SUMPRODUCT('6. Patients'!DF$10:DF$107,OFFSET('6. Patients'!$NU$9,1,MATCH($D50,'6. Patients'!$NV$9:$OO$9,0),ROWS('6. Patients'!ES$10:ES$107))),0),
IFERROR(SUMPRODUCT('6. Patients'!DF$10:DF$107,OFFSET('6. Patients'!$OP$9,1,MATCH($D50,'6. Patients'!$OQ$9:$QN$9,0),ROWS('6. Patients'!ES$10:ES$107))),0)+
IFERROR(SUMPRODUCT('6. Patients'!DF$10:DF$107,OFFSET('6. Patients'!$QO$9,1,MATCH($D50,'6. Patients'!$QP$9:$RI$9,0),ROWS('6. Patients'!ES$10:ES$107))),0)+
IFERROR(SUMPRODUCT('6. Patients'!DF$10:DF$107,OFFSET('6. Patients'!$RJ$9,1,MATCH($D50,'6. Patients'!$RK$9:$TH$9,0),ROWS('6. Patients'!ES$10:ES$107))),0)+
IFERROR(SUMPRODUCT('6. Patients'!DF$10:DF$107,OFFSET('6. Patients'!$TI$9,1,MATCH($D50,'6. Patients'!$TJ$9:$UC$9,0),ROWS('6. Patients'!ES$10:ES$107))),0))+
IFERROR(VLOOKUP($D50,$H$116:$L$146,COLUMNS($H$115:$J$115)-1+AM$7,0)*$E50*$F50*'1. General Inputs'!$J$25,0),0),0)</f>
        <v>0</v>
      </c>
      <c r="AN50" s="775">
        <f ca="1">ROUNDDOWN(IFERROR($F50*$E50*CHOOSE(AN$7,
IFERROR(SUMPRODUCT('6. Patients'!DG$10:DG$107,OFFSET('6. Patients'!$DN$9,1,MATCH($D50,'6. Patients'!$DO$9:$FL$9,0),ROWS('6. Patients'!ET$10:ET$107))),0)+
IFERROR(SUMPRODUCT('6. Patients'!DG$10:DG$107,OFFSET('6. Patients'!$FM$9,1,MATCH($D50,'6. Patients'!$FN$9:$GG$9,0),ROWS('6. Patients'!ET$10:ET$107))),0)+
IFERROR(SUMPRODUCT('6. Patients'!DG$10:DG$107,OFFSET('6. Patients'!$GH$9,1,MATCH($D50,'6. Patients'!$GI$9:$IF$9,0),ROWS('6. Patients'!ET$10:ET$107))),0)+
IFERROR(SUMPRODUCT('6. Patients'!DG$10:DG$107,OFFSET('6. Patients'!$IG$9,1,MATCH($D50,'6. Patients'!$IH$9:$JA$9,0),ROWS('6. Patients'!ET$10:ET$107))),0),
IFERROR(SUMPRODUCT('6. Patients'!DG$10:DG$107,OFFSET('6. Patients'!$JB$9,1,MATCH($D50,'6. Patients'!$JC$9:$KZ$9,0),ROWS('6. Patients'!ET$10:ET$107))),0)+
IFERROR(SUMPRODUCT('6. Patients'!DG$10:DG$107,OFFSET('6. Patients'!$LA$9,1,MATCH($D50,'6. Patients'!$LB$9:$LU$9,0),ROWS('6. Patients'!ET$10:ET$107))),0)+
IFERROR(SUMPRODUCT('6. Patients'!DG$10:DG$107,OFFSET('6. Patients'!$LV$9,1,MATCH($D50,'6. Patients'!$LW$9:$NT$9,0),ROWS('6. Patients'!ET$10:ET$107))),0)+
IFERROR(SUMPRODUCT('6. Patients'!DG$10:DG$107,OFFSET('6. Patients'!$NU$9,1,MATCH($D50,'6. Patients'!$NV$9:$OO$9,0),ROWS('6. Patients'!ET$10:ET$107))),0),
IFERROR(SUMPRODUCT('6. Patients'!DG$10:DG$107,OFFSET('6. Patients'!$OP$9,1,MATCH($D50,'6. Patients'!$OQ$9:$QN$9,0),ROWS('6. Patients'!ET$10:ET$107))),0)+
IFERROR(SUMPRODUCT('6. Patients'!DG$10:DG$107,OFFSET('6. Patients'!$QO$9,1,MATCH($D50,'6. Patients'!$QP$9:$RI$9,0),ROWS('6. Patients'!ET$10:ET$107))),0)+
IFERROR(SUMPRODUCT('6. Patients'!DG$10:DG$107,OFFSET('6. Patients'!$RJ$9,1,MATCH($D50,'6. Patients'!$RK$9:$TH$9,0),ROWS('6. Patients'!ET$10:ET$107))),0)+
IFERROR(SUMPRODUCT('6. Patients'!DG$10:DG$107,OFFSET('6. Patients'!$TI$9,1,MATCH($D50,'6. Patients'!$TJ$9:$UC$9,0),ROWS('6. Patients'!ET$10:ET$107))),0))+
IFERROR(VLOOKUP($D50,$H$116:$L$146,COLUMNS($H$115:$J$115)-1+AN$7,0)*$E50*$F50*'1. General Inputs'!$J$25,0),0),0)</f>
        <v>0</v>
      </c>
      <c r="AO50" s="775">
        <f ca="1">ROUNDDOWN(IFERROR($F50*$E50*CHOOSE(AO$7,
IFERROR(SUMPRODUCT('6. Patients'!DH$10:DH$107,OFFSET('6. Patients'!$DN$9,1,MATCH($D50,'6. Patients'!$DO$9:$FL$9,0),ROWS('6. Patients'!EU$10:EU$107))),0)+
IFERROR(SUMPRODUCT('6. Patients'!DH$10:DH$107,OFFSET('6. Patients'!$FM$9,1,MATCH($D50,'6. Patients'!$FN$9:$GG$9,0),ROWS('6. Patients'!EU$10:EU$107))),0)+
IFERROR(SUMPRODUCT('6. Patients'!DH$10:DH$107,OFFSET('6. Patients'!$GH$9,1,MATCH($D50,'6. Patients'!$GI$9:$IF$9,0),ROWS('6. Patients'!EU$10:EU$107))),0)+
IFERROR(SUMPRODUCT('6. Patients'!DH$10:DH$107,OFFSET('6. Patients'!$IG$9,1,MATCH($D50,'6. Patients'!$IH$9:$JA$9,0),ROWS('6. Patients'!EU$10:EU$107))),0),
IFERROR(SUMPRODUCT('6. Patients'!DH$10:DH$107,OFFSET('6. Patients'!$JB$9,1,MATCH($D50,'6. Patients'!$JC$9:$KZ$9,0),ROWS('6. Patients'!EU$10:EU$107))),0)+
IFERROR(SUMPRODUCT('6. Patients'!DH$10:DH$107,OFFSET('6. Patients'!$LA$9,1,MATCH($D50,'6. Patients'!$LB$9:$LU$9,0),ROWS('6. Patients'!EU$10:EU$107))),0)+
IFERROR(SUMPRODUCT('6. Patients'!DH$10:DH$107,OFFSET('6. Patients'!$LV$9,1,MATCH($D50,'6. Patients'!$LW$9:$NT$9,0),ROWS('6. Patients'!EU$10:EU$107))),0)+
IFERROR(SUMPRODUCT('6. Patients'!DH$10:DH$107,OFFSET('6. Patients'!$NU$9,1,MATCH($D50,'6. Patients'!$NV$9:$OO$9,0),ROWS('6. Patients'!EU$10:EU$107))),0),
IFERROR(SUMPRODUCT('6. Patients'!DH$10:DH$107,OFFSET('6. Patients'!$OP$9,1,MATCH($D50,'6. Patients'!$OQ$9:$QN$9,0),ROWS('6. Patients'!EU$10:EU$107))),0)+
IFERROR(SUMPRODUCT('6. Patients'!DH$10:DH$107,OFFSET('6. Patients'!$QO$9,1,MATCH($D50,'6. Patients'!$QP$9:$RI$9,0),ROWS('6. Patients'!EU$10:EU$107))),0)+
IFERROR(SUMPRODUCT('6. Patients'!DH$10:DH$107,OFFSET('6. Patients'!$RJ$9,1,MATCH($D50,'6. Patients'!$RK$9:$TH$9,0),ROWS('6. Patients'!EU$10:EU$107))),0)+
IFERROR(SUMPRODUCT('6. Patients'!DH$10:DH$107,OFFSET('6. Patients'!$TI$9,1,MATCH($D50,'6. Patients'!$TJ$9:$UC$9,0),ROWS('6. Patients'!EU$10:EU$107))),0))+
IFERROR(VLOOKUP($D50,$H$116:$L$146,COLUMNS($H$115:$J$115)-1+AO$7,0)*$E50*$F50*'1. General Inputs'!$J$25,0),0),0)</f>
        <v>0</v>
      </c>
      <c r="AP50" s="775">
        <f ca="1">ROUNDDOWN(IFERROR($F50*$E50*CHOOSE(AP$7,
IFERROR(SUMPRODUCT('6. Patients'!DI$10:DI$107,OFFSET('6. Patients'!$DN$9,1,MATCH($D50,'6. Patients'!$DO$9:$FL$9,0),ROWS('6. Patients'!EV$10:EV$107))),0)+
IFERROR(SUMPRODUCT('6. Patients'!DI$10:DI$107,OFFSET('6. Patients'!$FM$9,1,MATCH($D50,'6. Patients'!$FN$9:$GG$9,0),ROWS('6. Patients'!EV$10:EV$107))),0)+
IFERROR(SUMPRODUCT('6. Patients'!DI$10:DI$107,OFFSET('6. Patients'!$GH$9,1,MATCH($D50,'6. Patients'!$GI$9:$IF$9,0),ROWS('6. Patients'!EV$10:EV$107))),0)+
IFERROR(SUMPRODUCT('6. Patients'!DI$10:DI$107,OFFSET('6. Patients'!$IG$9,1,MATCH($D50,'6. Patients'!$IH$9:$JA$9,0),ROWS('6. Patients'!EV$10:EV$107))),0),
IFERROR(SUMPRODUCT('6. Patients'!DI$10:DI$107,OFFSET('6. Patients'!$JB$9,1,MATCH($D50,'6. Patients'!$JC$9:$KZ$9,0),ROWS('6. Patients'!EV$10:EV$107))),0)+
IFERROR(SUMPRODUCT('6. Patients'!DI$10:DI$107,OFFSET('6. Patients'!$LA$9,1,MATCH($D50,'6. Patients'!$LB$9:$LU$9,0),ROWS('6. Patients'!EV$10:EV$107))),0)+
IFERROR(SUMPRODUCT('6. Patients'!DI$10:DI$107,OFFSET('6. Patients'!$LV$9,1,MATCH($D50,'6. Patients'!$LW$9:$NT$9,0),ROWS('6. Patients'!EV$10:EV$107))),0)+
IFERROR(SUMPRODUCT('6. Patients'!DI$10:DI$107,OFFSET('6. Patients'!$NU$9,1,MATCH($D50,'6. Patients'!$NV$9:$OO$9,0),ROWS('6. Patients'!EV$10:EV$107))),0),
IFERROR(SUMPRODUCT('6. Patients'!DI$10:DI$107,OFFSET('6. Patients'!$OP$9,1,MATCH($D50,'6. Patients'!$OQ$9:$QN$9,0),ROWS('6. Patients'!EV$10:EV$107))),0)+
IFERROR(SUMPRODUCT('6. Patients'!DI$10:DI$107,OFFSET('6. Patients'!$QO$9,1,MATCH($D50,'6. Patients'!$QP$9:$RI$9,0),ROWS('6. Patients'!EV$10:EV$107))),0)+
IFERROR(SUMPRODUCT('6. Patients'!DI$10:DI$107,OFFSET('6. Patients'!$RJ$9,1,MATCH($D50,'6. Patients'!$RK$9:$TH$9,0),ROWS('6. Patients'!EV$10:EV$107))),0)+
IFERROR(SUMPRODUCT('6. Patients'!DI$10:DI$107,OFFSET('6. Patients'!$TI$9,1,MATCH($D50,'6. Patients'!$TJ$9:$UC$9,0),ROWS('6. Patients'!EV$10:EV$107))),0))+
IFERROR(VLOOKUP($D50,$H$116:$L$146,COLUMNS($H$115:$J$115)-1+AP$7,0)*$E50*$F50*'1. General Inputs'!$J$25,0),0),0)</f>
        <v>0</v>
      </c>
      <c r="AQ50" s="775">
        <f ca="1">ROUNDDOWN(IFERROR($F50*$E50*CHOOSE(AQ$7,
IFERROR(SUMPRODUCT('6. Patients'!DJ$10:DJ$107,OFFSET('6. Patients'!$DN$9,1,MATCH($D50,'6. Patients'!$DO$9:$FL$9,0),ROWS('6. Patients'!EW$10:EW$107))),0)+
IFERROR(SUMPRODUCT('6. Patients'!DJ$10:DJ$107,OFFSET('6. Patients'!$FM$9,1,MATCH($D50,'6. Patients'!$FN$9:$GG$9,0),ROWS('6. Patients'!EW$10:EW$107))),0)+
IFERROR(SUMPRODUCT('6. Patients'!DJ$10:DJ$107,OFFSET('6. Patients'!$GH$9,1,MATCH($D50,'6. Patients'!$GI$9:$IF$9,0),ROWS('6. Patients'!EW$10:EW$107))),0)+
IFERROR(SUMPRODUCT('6. Patients'!DJ$10:DJ$107,OFFSET('6. Patients'!$IG$9,1,MATCH($D50,'6. Patients'!$IH$9:$JA$9,0),ROWS('6. Patients'!EW$10:EW$107))),0),
IFERROR(SUMPRODUCT('6. Patients'!DJ$10:DJ$107,OFFSET('6. Patients'!$JB$9,1,MATCH($D50,'6. Patients'!$JC$9:$KZ$9,0),ROWS('6. Patients'!EW$10:EW$107))),0)+
IFERROR(SUMPRODUCT('6. Patients'!DJ$10:DJ$107,OFFSET('6. Patients'!$LA$9,1,MATCH($D50,'6. Patients'!$LB$9:$LU$9,0),ROWS('6. Patients'!EW$10:EW$107))),0)+
IFERROR(SUMPRODUCT('6. Patients'!DJ$10:DJ$107,OFFSET('6. Patients'!$LV$9,1,MATCH($D50,'6. Patients'!$LW$9:$NT$9,0),ROWS('6. Patients'!EW$10:EW$107))),0)+
IFERROR(SUMPRODUCT('6. Patients'!DJ$10:DJ$107,OFFSET('6. Patients'!$NU$9,1,MATCH($D50,'6. Patients'!$NV$9:$OO$9,0),ROWS('6. Patients'!EW$10:EW$107))),0),
IFERROR(SUMPRODUCT('6. Patients'!DJ$10:DJ$107,OFFSET('6. Patients'!$OP$9,1,MATCH($D50,'6. Patients'!$OQ$9:$QN$9,0),ROWS('6. Patients'!EW$10:EW$107))),0)+
IFERROR(SUMPRODUCT('6. Patients'!DJ$10:DJ$107,OFFSET('6. Patients'!$QO$9,1,MATCH($D50,'6. Patients'!$QP$9:$RI$9,0),ROWS('6. Patients'!EW$10:EW$107))),0)+
IFERROR(SUMPRODUCT('6. Patients'!DJ$10:DJ$107,OFFSET('6. Patients'!$RJ$9,1,MATCH($D50,'6. Patients'!$RK$9:$TH$9,0),ROWS('6. Patients'!EW$10:EW$107))),0)+
IFERROR(SUMPRODUCT('6. Patients'!DJ$10:DJ$107,OFFSET('6. Patients'!$TI$9,1,MATCH($D50,'6. Patients'!$TJ$9:$UC$9,0),ROWS('6. Patients'!EW$10:EW$107))),0))+
IFERROR(VLOOKUP($D50,$H$116:$L$146,COLUMNS($H$115:$J$115)-1+AQ$7,0)*$E50*$F50*'1. General Inputs'!$J$25,0),0),0)</f>
        <v>0</v>
      </c>
      <c r="AR50" s="342"/>
      <c r="AZ50" s="335">
        <f ca="1">IFERROR(SUM(OFFSET('7. Consumption'!H50,0,1,,MIN('1. General Inputs'!$J$29,COLUMNS('7. Consumption'!H$9:$AQ$9)-1))),0)+MAX(0,$AQ50*('1. General Inputs'!$J$29-COLUMNS('7. Consumption'!H$9:$AQ$9)+1))</f>
        <v>0</v>
      </c>
      <c r="BA50" s="335">
        <f ca="1">IFERROR(SUM(OFFSET('7. Consumption'!I50,0,1,,MIN('1. General Inputs'!$J$29,COLUMNS('7. Consumption'!I$9:$AQ$9)-1))),0)+MAX(0,$AQ50*('1. General Inputs'!$J$29-COLUMNS('7. Consumption'!I$9:$AQ$9)+1))</f>
        <v>0</v>
      </c>
      <c r="BB50" s="335">
        <f ca="1">IFERROR(SUM(OFFSET('7. Consumption'!J50,0,1,,MIN('1. General Inputs'!$J$29,COLUMNS('7. Consumption'!J$9:$AQ$9)-1))),0)+MAX(0,$AQ50*('1. General Inputs'!$J$29-COLUMNS('7. Consumption'!J$9:$AQ$9)+1))</f>
        <v>0</v>
      </c>
      <c r="BC50" s="335">
        <f ca="1">IFERROR(SUM(OFFSET('7. Consumption'!K50,0,1,,MIN('1. General Inputs'!$J$29,COLUMNS('7. Consumption'!K$9:$AQ$9)-1))),0)+MAX(0,$AQ50*('1. General Inputs'!$J$29-COLUMNS('7. Consumption'!K$9:$AQ$9)+1))</f>
        <v>0</v>
      </c>
      <c r="BD50" s="335">
        <f ca="1">IFERROR(SUM(OFFSET('7. Consumption'!L50,0,1,,MIN('1. General Inputs'!$J$29,COLUMNS('7. Consumption'!L$9:$AQ$9)-1))),0)+MAX(0,$AQ50*('1. General Inputs'!$J$29-COLUMNS('7. Consumption'!L$9:$AQ$9)+1))</f>
        <v>0</v>
      </c>
      <c r="BE50" s="335">
        <f ca="1">IFERROR(SUM(OFFSET('7. Consumption'!M50,0,1,,MIN('1. General Inputs'!$J$29,COLUMNS('7. Consumption'!M$9:$AQ$9)-1))),0)+MAX(0,$AQ50*('1. General Inputs'!$J$29-COLUMNS('7. Consumption'!M$9:$AQ$9)+1))</f>
        <v>0</v>
      </c>
      <c r="BF50" s="335">
        <f ca="1">IFERROR(SUM(OFFSET('7. Consumption'!N50,0,1,,MIN('1. General Inputs'!$J$29,COLUMNS('7. Consumption'!N$9:$AQ$9)-1))),0)+MAX(0,$AQ50*('1. General Inputs'!$J$29-COLUMNS('7. Consumption'!N$9:$AQ$9)+1))</f>
        <v>0</v>
      </c>
      <c r="BG50" s="335">
        <f ca="1">IFERROR(SUM(OFFSET('7. Consumption'!O50,0,1,,MIN('1. General Inputs'!$J$29,COLUMNS('7. Consumption'!O$9:$AQ$9)-1))),0)+MAX(0,$AQ50*('1. General Inputs'!$J$29-COLUMNS('7. Consumption'!O$9:$AQ$9)+1))</f>
        <v>0</v>
      </c>
      <c r="BH50" s="335">
        <f ca="1">IFERROR(SUM(OFFSET('7. Consumption'!P50,0,1,,MIN('1. General Inputs'!$J$29,COLUMNS('7. Consumption'!P$9:$AQ$9)-1))),0)+MAX(0,$AQ50*('1. General Inputs'!$J$29-COLUMNS('7. Consumption'!P$9:$AQ$9)+1))</f>
        <v>0</v>
      </c>
      <c r="BI50" s="335">
        <f ca="1">IFERROR(SUM(OFFSET('7. Consumption'!Q50,0,1,,MIN('1. General Inputs'!$J$29,COLUMNS('7. Consumption'!Q$9:$AQ$9)-1))),0)+MAX(0,$AQ50*('1. General Inputs'!$J$29-COLUMNS('7. Consumption'!Q$9:$AQ$9)+1))</f>
        <v>0</v>
      </c>
      <c r="BJ50" s="335">
        <f ca="1">IFERROR(SUM(OFFSET('7. Consumption'!R50,0,1,,MIN('1. General Inputs'!$J$29,COLUMNS('7. Consumption'!R$9:$AQ$9)-1))),0)+MAX(0,$AQ50*('1. General Inputs'!$J$29-COLUMNS('7. Consumption'!R$9:$AQ$9)+1))</f>
        <v>0</v>
      </c>
      <c r="BK50" s="335">
        <f ca="1">IFERROR(SUM(OFFSET('7. Consumption'!S50,0,1,,MIN('1. General Inputs'!$J$29,COLUMNS('7. Consumption'!S$9:$AQ$9)-1))),0)+MAX(0,$AQ50*('1. General Inputs'!$J$29-COLUMNS('7. Consumption'!S$9:$AQ$9)+1))</f>
        <v>0</v>
      </c>
      <c r="BL50" s="335">
        <f ca="1">IFERROR(SUM(OFFSET('7. Consumption'!T50,0,1,,MIN('1. General Inputs'!$J$29,COLUMNS('7. Consumption'!T$9:$AQ$9)-1))),0)+MAX(0,$AQ50*('1. General Inputs'!$J$29-COLUMNS('7. Consumption'!T$9:$AQ$9)+1))</f>
        <v>0</v>
      </c>
      <c r="BM50" s="335">
        <f ca="1">IFERROR(SUM(OFFSET('7. Consumption'!U50,0,1,,MIN('1. General Inputs'!$J$29,COLUMNS('7. Consumption'!U$9:$AQ$9)-1))),0)+MAX(0,$AQ50*('1. General Inputs'!$J$29-COLUMNS('7. Consumption'!U$9:$AQ$9)+1))</f>
        <v>0</v>
      </c>
      <c r="BN50" s="335">
        <f ca="1">IFERROR(SUM(OFFSET('7. Consumption'!V50,0,1,,MIN('1. General Inputs'!$J$29,COLUMNS('7. Consumption'!V$9:$AQ$9)-1))),0)+MAX(0,$AQ50*('1. General Inputs'!$J$29-COLUMNS('7. Consumption'!V$9:$AQ$9)+1))</f>
        <v>0</v>
      </c>
      <c r="BO50" s="335">
        <f ca="1">IFERROR(SUM(OFFSET('7. Consumption'!W50,0,1,,MIN('1. General Inputs'!$J$29,COLUMNS('7. Consumption'!W$9:$AQ$9)-1))),0)+MAX(0,$AQ50*('1. General Inputs'!$J$29-COLUMNS('7. Consumption'!W$9:$AQ$9)+1))</f>
        <v>0</v>
      </c>
      <c r="BP50" s="335">
        <f ca="1">IFERROR(SUM(OFFSET('7. Consumption'!X50,0,1,,MIN('1. General Inputs'!$J$29,COLUMNS('7. Consumption'!X$9:$AQ$9)-1))),0)+MAX(0,$AQ50*('1. General Inputs'!$J$29-COLUMNS('7. Consumption'!X$9:$AQ$9)+1))</f>
        <v>0</v>
      </c>
      <c r="BQ50" s="335">
        <f ca="1">IFERROR(SUM(OFFSET('7. Consumption'!Y50,0,1,,MIN('1. General Inputs'!$J$29,COLUMNS('7. Consumption'!Y$9:$AQ$9)-1))),0)+MAX(0,$AQ50*('1. General Inputs'!$J$29-COLUMNS('7. Consumption'!Y$9:$AQ$9)+1))</f>
        <v>0</v>
      </c>
      <c r="BR50" s="335">
        <f ca="1">IFERROR(SUM(OFFSET('7. Consumption'!Z50,0,1,,MIN('1. General Inputs'!$J$29,COLUMNS('7. Consumption'!Z$9:$AQ$9)-1))),0)+MAX(0,$AQ50*('1. General Inputs'!$J$29-COLUMNS('7. Consumption'!Z$9:$AQ$9)+1))</f>
        <v>0</v>
      </c>
      <c r="BS50" s="335">
        <f ca="1">IFERROR(SUM(OFFSET('7. Consumption'!AA50,0,1,,MIN('1. General Inputs'!$J$29,COLUMNS('7. Consumption'!AA$9:$AQ$9)-1))),0)+MAX(0,$AQ50*('1. General Inputs'!$J$29-COLUMNS('7. Consumption'!AA$9:$AQ$9)+1))</f>
        <v>0</v>
      </c>
      <c r="BT50" s="335">
        <f ca="1">IFERROR(SUM(OFFSET('7. Consumption'!AB50,0,1,,MIN('1. General Inputs'!$J$29,COLUMNS('7. Consumption'!AB$9:$AQ$9)-1))),0)+MAX(0,$AQ50*('1. General Inputs'!$J$29-COLUMNS('7. Consumption'!AB$9:$AQ$9)+1))</f>
        <v>0</v>
      </c>
      <c r="BU50" s="335">
        <f ca="1">IFERROR(SUM(OFFSET('7. Consumption'!AC50,0,1,,MIN('1. General Inputs'!$J$29,COLUMNS('7. Consumption'!AC$9:$AQ$9)-1))),0)+MAX(0,$AQ50*('1. General Inputs'!$J$29-COLUMNS('7. Consumption'!AC$9:$AQ$9)+1))</f>
        <v>0</v>
      </c>
      <c r="BV50" s="335">
        <f ca="1">IFERROR(SUM(OFFSET('7. Consumption'!AD50,0,1,,MIN('1. General Inputs'!$J$29,COLUMNS('7. Consumption'!AD$9:$AQ$9)-1))),0)+MAX(0,$AQ50*('1. General Inputs'!$J$29-COLUMNS('7. Consumption'!AD$9:$AQ$9)+1))</f>
        <v>0</v>
      </c>
      <c r="BW50" s="335">
        <f ca="1">IFERROR(SUM(OFFSET('7. Consumption'!AE50,0,1,,MIN('1. General Inputs'!$J$29,COLUMNS('7. Consumption'!AE$9:$AQ$9)-1))),0)+MAX(0,$AQ50*('1. General Inputs'!$J$29-COLUMNS('7. Consumption'!AE$9:$AQ$9)+1))</f>
        <v>0</v>
      </c>
      <c r="BX50" s="335">
        <f ca="1">IFERROR(SUM(OFFSET('7. Consumption'!AF50,0,1,,MIN('1. General Inputs'!$J$29,COLUMNS('7. Consumption'!AF$9:$AQ$9)-1))),0)+MAX(0,$AQ50*('1. General Inputs'!$J$29-COLUMNS('7. Consumption'!AF$9:$AQ$9)+1))</f>
        <v>0</v>
      </c>
      <c r="BY50" s="335">
        <f ca="1">IFERROR(SUM(OFFSET('7. Consumption'!AG50,0,1,,MIN('1. General Inputs'!$J$29,COLUMNS('7. Consumption'!AG$9:$AQ$9)-1))),0)+MAX(0,$AQ50*('1. General Inputs'!$J$29-COLUMNS('7. Consumption'!AG$9:$AQ$9)+1))</f>
        <v>0</v>
      </c>
      <c r="BZ50" s="335">
        <f ca="1">IFERROR(SUM(OFFSET('7. Consumption'!AH50,0,1,,MIN('1. General Inputs'!$J$29,COLUMNS('7. Consumption'!AH$9:$AQ$9)-1))),0)+MAX(0,$AQ50*('1. General Inputs'!$J$29-COLUMNS('7. Consumption'!AH$9:$AQ$9)+1))</f>
        <v>0</v>
      </c>
      <c r="CA50" s="335">
        <f ca="1">IFERROR(SUM(OFFSET('7. Consumption'!AI50,0,1,,MIN('1. General Inputs'!$J$29,COLUMNS('7. Consumption'!AI$9:$AQ$9)-1))),0)+MAX(0,$AQ50*('1. General Inputs'!$J$29-COLUMNS('7. Consumption'!AI$9:$AQ$9)+1))</f>
        <v>0</v>
      </c>
      <c r="CB50" s="335">
        <f ca="1">IFERROR(SUM(OFFSET('7. Consumption'!AJ50,0,1,,MIN('1. General Inputs'!$J$29,COLUMNS('7. Consumption'!AJ$9:$AQ$9)-1))),0)+MAX(0,$AQ50*('1. General Inputs'!$J$29-COLUMNS('7. Consumption'!AJ$9:$AQ$9)+1))</f>
        <v>0</v>
      </c>
      <c r="CC50" s="335">
        <f ca="1">IFERROR(SUM(OFFSET('7. Consumption'!AK50,0,1,,MIN('1. General Inputs'!$J$29,COLUMNS('7. Consumption'!AK$9:$AQ$9)-1))),0)+MAX(0,$AQ50*('1. General Inputs'!$J$29-COLUMNS('7. Consumption'!AK$9:$AQ$9)+1))</f>
        <v>0</v>
      </c>
      <c r="CD50" s="335">
        <f ca="1">IFERROR(SUM(OFFSET('7. Consumption'!AL50,0,1,,MIN('1. General Inputs'!$J$29,COLUMNS('7. Consumption'!AL$9:$AQ$9)-1))),0)+MAX(0,$AQ50*('1. General Inputs'!$J$29-COLUMNS('7. Consumption'!AL$9:$AQ$9)+1))</f>
        <v>0</v>
      </c>
      <c r="CE50" s="335">
        <f ca="1">IFERROR(SUM(OFFSET('7. Consumption'!AM50,0,1,,MIN('1. General Inputs'!$J$29,COLUMNS('7. Consumption'!AM$9:$AQ$9)-1))),0)+MAX(0,$AQ50*('1. General Inputs'!$J$29-COLUMNS('7. Consumption'!AM$9:$AQ$9)+1))</f>
        <v>0</v>
      </c>
      <c r="CF50" s="335">
        <f ca="1">IFERROR(SUM(OFFSET('7. Consumption'!AN50,0,1,,MIN('1. General Inputs'!$J$29,COLUMNS('7. Consumption'!AN$9:$AQ$9)-1))),0)+MAX(0,$AQ50*('1. General Inputs'!$J$29-COLUMNS('7. Consumption'!AN$9:$AQ$9)+1))</f>
        <v>0</v>
      </c>
      <c r="CG50" s="335">
        <f ca="1">IFERROR(SUM(OFFSET('7. Consumption'!AO50,0,1,,MIN('1. General Inputs'!$J$29,COLUMNS('7. Consumption'!AO$9:$AQ$9)-1))),0)+MAX(0,$AQ50*('1. General Inputs'!$J$29-COLUMNS('7. Consumption'!AO$9:$AQ$9)+1))</f>
        <v>0</v>
      </c>
      <c r="CH50" s="335">
        <f ca="1">IFERROR(SUM(OFFSET('7. Consumption'!AP50,0,1,,MIN('1. General Inputs'!$J$29,COLUMNS('7. Consumption'!AP$9:$AQ$9)-1))),0)+MAX(0,$AQ50*('1. General Inputs'!$J$29-COLUMNS('7. Consumption'!AP$9:$AQ$9)+1))</f>
        <v>0</v>
      </c>
      <c r="CI50" s="335">
        <f ca="1">IFERROR(SUM(OFFSET('7. Consumption'!AQ50,0,1,,MIN('1. General Inputs'!$J$29,COLUMNS('7. Consumption'!AQ$9:$AQ$9)-1))),0)+MAX(0,$AQ50*('1. General Inputs'!$J$29-COLUMNS('7. Consumption'!AQ$9:$AQ$9)+1))</f>
        <v>0</v>
      </c>
    </row>
    <row r="51" spans="2:87" x14ac:dyDescent="0.3">
      <c r="B51" s="772"/>
      <c r="C51" s="772" t="str">
        <f>IFERROR(VLOOKUP(ROWS($C$9:$C51),'5. Form Breakdown'!$AI$11:$AJ$138,COLUMNS('5. Form Breakdown'!$AI$11:$AJ$11),0),"")</f>
        <v>NVP 200 - tab</v>
      </c>
      <c r="D51" s="772" t="str">
        <f>IFERROR(VLOOKUP($C51,'5a. Dosing'!$E$11:$F$138,2,0),"")</f>
        <v>NVP</v>
      </c>
      <c r="E51" s="773" t="str">
        <f>IFERROR(INDEX('5. Form Breakdown'!$AL$11:$BL$138,MATCH('7. Consumption'!$C51,'5. Form Breakdown'!$AK$11:$AK$138,0),MATCH('5. Form Breakdown'!$AX$10,'5. Form Breakdown'!$AL$10:$BL$10,0)),"")</f>
        <v/>
      </c>
      <c r="F51" s="774">
        <f>IFERROR(INDEX('5. Form Breakdown'!$AL$11:$BL$138,MATCH('7. Consumption'!$C51,'5. Form Breakdown'!$AK$11:$AK$138,0),MATCH('5. Form Breakdown'!$BL$10,'5. Form Breakdown'!$AL$10:$BL$10,0)),"")</f>
        <v>0</v>
      </c>
      <c r="H51" s="775">
        <f ca="1">ROUNDDOWN(IFERROR($F51*$E51*CHOOSE(H$7,
IFERROR(SUMPRODUCT('6. Patients'!CA$10:CA$107,OFFSET('6. Patients'!$DN$9,1,MATCH($D51,'6. Patients'!$DO$9:$FL$9,0),ROWS('6. Patients'!DN$10:DN$107))),0)+
IFERROR(SUMPRODUCT('6. Patients'!CA$10:CA$107,OFFSET('6. Patients'!$FM$9,1,MATCH($D51,'6. Patients'!$FN$9:$GG$9,0),ROWS('6. Patients'!DN$10:DN$107))),0)+
IFERROR(SUMPRODUCT('6. Patients'!CA$10:CA$107,OFFSET('6. Patients'!$GH$9,1,MATCH($D51,'6. Patients'!$GI$9:$IF$9,0),ROWS('6. Patients'!DN$10:DN$107))),0)+
IFERROR(SUMPRODUCT('6. Patients'!CA$10:CA$107,OFFSET('6. Patients'!$IG$9,1,MATCH($D51,'6. Patients'!$IH$9:$JA$9,0),ROWS('6. Patients'!DN$10:DN$107))),0),
IFERROR(SUMPRODUCT('6. Patients'!CA$10:CA$107,OFFSET('6. Patients'!$JB$9,1,MATCH($D51,'6. Patients'!$JC$9:$KZ$9,0),ROWS('6. Patients'!DN$10:DN$107))),0)+
IFERROR(SUMPRODUCT('6. Patients'!CA$10:CA$107,OFFSET('6. Patients'!$LA$9,1,MATCH($D51,'6. Patients'!$LB$9:$LU$9,0),ROWS('6. Patients'!DN$10:DN$107))),0)+
IFERROR(SUMPRODUCT('6. Patients'!CA$10:CA$107,OFFSET('6. Patients'!$LV$9,1,MATCH($D51,'6. Patients'!$LW$9:$NT$9,0),ROWS('6. Patients'!DN$10:DN$107))),0)+
IFERROR(SUMPRODUCT('6. Patients'!CA$10:CA$107,OFFSET('6. Patients'!$NU$9,1,MATCH($D51,'6. Patients'!$NV$9:$OO$9,0),ROWS('6. Patients'!DN$10:DN$107))),0),
IFERROR(SUMPRODUCT('6. Patients'!CA$10:CA$107,OFFSET('6. Patients'!$OP$9,1,MATCH($D51,'6. Patients'!$OQ$9:$QN$9,0),ROWS('6. Patients'!DN$10:DN$107))),0)+
IFERROR(SUMPRODUCT('6. Patients'!CA$10:CA$107,OFFSET('6. Patients'!$QO$9,1,MATCH($D51,'6. Patients'!$QP$9:$RI$9,0),ROWS('6. Patients'!DN$10:DN$107))),0)+
IFERROR(SUMPRODUCT('6. Patients'!CA$10:CA$107,OFFSET('6. Patients'!$RJ$9,1,MATCH($D51,'6. Patients'!$RK$9:$TH$9,0),ROWS('6. Patients'!DN$10:DN$107))),0)+
IFERROR(SUMPRODUCT('6. Patients'!CA$10:CA$107,OFFSET('6. Patients'!$TI$9,1,MATCH($D51,'6. Patients'!$TJ$9:$UC$9,0),ROWS('6. Patients'!DN$10:DN$107))),0))+
IFERROR(VLOOKUP($D51,$H$116:$L$146,COLUMNS($H$115:$J$115)-1+H$7,0)*$E51*$F51*'1. General Inputs'!$J$25,0),0),0)</f>
        <v>0</v>
      </c>
      <c r="I51" s="775">
        <f ca="1">ROUNDDOWN(IFERROR($F51*$E51*CHOOSE(I$7,
IFERROR(SUMPRODUCT('6. Patients'!CB$10:CB$107,OFFSET('6. Patients'!$DN$9,1,MATCH($D51,'6. Patients'!$DO$9:$FL$9,0),ROWS('6. Patients'!DO$10:DO$107))),0)+
IFERROR(SUMPRODUCT('6. Patients'!CB$10:CB$107,OFFSET('6. Patients'!$FM$9,1,MATCH($D51,'6. Patients'!$FN$9:$GG$9,0),ROWS('6. Patients'!DO$10:DO$107))),0)+
IFERROR(SUMPRODUCT('6. Patients'!CB$10:CB$107,OFFSET('6. Patients'!$GH$9,1,MATCH($D51,'6. Patients'!$GI$9:$IF$9,0),ROWS('6. Patients'!DO$10:DO$107))),0)+
IFERROR(SUMPRODUCT('6. Patients'!CB$10:CB$107,OFFSET('6. Patients'!$IG$9,1,MATCH($D51,'6. Patients'!$IH$9:$JA$9,0),ROWS('6. Patients'!DO$10:DO$107))),0),
IFERROR(SUMPRODUCT('6. Patients'!CB$10:CB$107,OFFSET('6. Patients'!$JB$9,1,MATCH($D51,'6. Patients'!$JC$9:$KZ$9,0),ROWS('6. Patients'!DO$10:DO$107))),0)+
IFERROR(SUMPRODUCT('6. Patients'!CB$10:CB$107,OFFSET('6. Patients'!$LA$9,1,MATCH($D51,'6. Patients'!$LB$9:$LU$9,0),ROWS('6. Patients'!DO$10:DO$107))),0)+
IFERROR(SUMPRODUCT('6. Patients'!CB$10:CB$107,OFFSET('6. Patients'!$LV$9,1,MATCH($D51,'6. Patients'!$LW$9:$NT$9,0),ROWS('6. Patients'!DO$10:DO$107))),0)+
IFERROR(SUMPRODUCT('6. Patients'!CB$10:CB$107,OFFSET('6. Patients'!$NU$9,1,MATCH($D51,'6. Patients'!$NV$9:$OO$9,0),ROWS('6. Patients'!DO$10:DO$107))),0),
IFERROR(SUMPRODUCT('6. Patients'!CB$10:CB$107,OFFSET('6. Patients'!$OP$9,1,MATCH($D51,'6. Patients'!$OQ$9:$QN$9,0),ROWS('6. Patients'!DO$10:DO$107))),0)+
IFERROR(SUMPRODUCT('6. Patients'!CB$10:CB$107,OFFSET('6. Patients'!$QO$9,1,MATCH($D51,'6. Patients'!$QP$9:$RI$9,0),ROWS('6. Patients'!DO$10:DO$107))),0)+
IFERROR(SUMPRODUCT('6. Patients'!CB$10:CB$107,OFFSET('6. Patients'!$RJ$9,1,MATCH($D51,'6. Patients'!$RK$9:$TH$9,0),ROWS('6. Patients'!DO$10:DO$107))),0)+
IFERROR(SUMPRODUCT('6. Patients'!CB$10:CB$107,OFFSET('6. Patients'!$TI$9,1,MATCH($D51,'6. Patients'!$TJ$9:$UC$9,0),ROWS('6. Patients'!DO$10:DO$107))),0))+
IFERROR(VLOOKUP($D51,$H$116:$L$146,COLUMNS($H$115:$J$115)-1+I$7,0)*$E51*$F51*'1. General Inputs'!$J$25,0),0),0)</f>
        <v>0</v>
      </c>
      <c r="J51" s="775">
        <f ca="1">ROUNDDOWN(IFERROR($F51*$E51*CHOOSE(J$7,
IFERROR(SUMPRODUCT('6. Patients'!CC$10:CC$107,OFFSET('6. Patients'!$DN$9,1,MATCH($D51,'6. Patients'!$DO$9:$FL$9,0),ROWS('6. Patients'!DP$10:DP$107))),0)+
IFERROR(SUMPRODUCT('6. Patients'!CC$10:CC$107,OFFSET('6. Patients'!$FM$9,1,MATCH($D51,'6. Patients'!$FN$9:$GG$9,0),ROWS('6. Patients'!DP$10:DP$107))),0)+
IFERROR(SUMPRODUCT('6. Patients'!CC$10:CC$107,OFFSET('6. Patients'!$GH$9,1,MATCH($D51,'6. Patients'!$GI$9:$IF$9,0),ROWS('6. Patients'!DP$10:DP$107))),0)+
IFERROR(SUMPRODUCT('6. Patients'!CC$10:CC$107,OFFSET('6. Patients'!$IG$9,1,MATCH($D51,'6. Patients'!$IH$9:$JA$9,0),ROWS('6. Patients'!DP$10:DP$107))),0),
IFERROR(SUMPRODUCT('6. Patients'!CC$10:CC$107,OFFSET('6. Patients'!$JB$9,1,MATCH($D51,'6. Patients'!$JC$9:$KZ$9,0),ROWS('6. Patients'!DP$10:DP$107))),0)+
IFERROR(SUMPRODUCT('6. Patients'!CC$10:CC$107,OFFSET('6. Patients'!$LA$9,1,MATCH($D51,'6. Patients'!$LB$9:$LU$9,0),ROWS('6. Patients'!DP$10:DP$107))),0)+
IFERROR(SUMPRODUCT('6. Patients'!CC$10:CC$107,OFFSET('6. Patients'!$LV$9,1,MATCH($D51,'6. Patients'!$LW$9:$NT$9,0),ROWS('6. Patients'!DP$10:DP$107))),0)+
IFERROR(SUMPRODUCT('6. Patients'!CC$10:CC$107,OFFSET('6. Patients'!$NU$9,1,MATCH($D51,'6. Patients'!$NV$9:$OO$9,0),ROWS('6. Patients'!DP$10:DP$107))),0),
IFERROR(SUMPRODUCT('6. Patients'!CC$10:CC$107,OFFSET('6. Patients'!$OP$9,1,MATCH($D51,'6. Patients'!$OQ$9:$QN$9,0),ROWS('6. Patients'!DP$10:DP$107))),0)+
IFERROR(SUMPRODUCT('6. Patients'!CC$10:CC$107,OFFSET('6. Patients'!$QO$9,1,MATCH($D51,'6. Patients'!$QP$9:$RI$9,0),ROWS('6. Patients'!DP$10:DP$107))),0)+
IFERROR(SUMPRODUCT('6. Patients'!CC$10:CC$107,OFFSET('6. Patients'!$RJ$9,1,MATCH($D51,'6. Patients'!$RK$9:$TH$9,0),ROWS('6. Patients'!DP$10:DP$107))),0)+
IFERROR(SUMPRODUCT('6. Patients'!CC$10:CC$107,OFFSET('6. Patients'!$TI$9,1,MATCH($D51,'6. Patients'!$TJ$9:$UC$9,0),ROWS('6. Patients'!DP$10:DP$107))),0))+
IFERROR(VLOOKUP($D51,$H$116:$L$146,COLUMNS($H$115:$J$115)-1+J$7,0)*$E51*$F51*'1. General Inputs'!$J$25,0),0),0)</f>
        <v>0</v>
      </c>
      <c r="K51" s="775">
        <f ca="1">ROUNDDOWN(IFERROR($F51*$E51*CHOOSE(K$7,
IFERROR(SUMPRODUCT('6. Patients'!CD$10:CD$107,OFFSET('6. Patients'!$DN$9,1,MATCH($D51,'6. Patients'!$DO$9:$FL$9,0),ROWS('6. Patients'!DQ$10:DQ$107))),0)+
IFERROR(SUMPRODUCT('6. Patients'!CD$10:CD$107,OFFSET('6. Patients'!$FM$9,1,MATCH($D51,'6. Patients'!$FN$9:$GG$9,0),ROWS('6. Patients'!DQ$10:DQ$107))),0)+
IFERROR(SUMPRODUCT('6. Patients'!CD$10:CD$107,OFFSET('6. Patients'!$GH$9,1,MATCH($D51,'6. Patients'!$GI$9:$IF$9,0),ROWS('6. Patients'!DQ$10:DQ$107))),0)+
IFERROR(SUMPRODUCT('6. Patients'!CD$10:CD$107,OFFSET('6. Patients'!$IG$9,1,MATCH($D51,'6. Patients'!$IH$9:$JA$9,0),ROWS('6. Patients'!DQ$10:DQ$107))),0),
IFERROR(SUMPRODUCT('6. Patients'!CD$10:CD$107,OFFSET('6. Patients'!$JB$9,1,MATCH($D51,'6. Patients'!$JC$9:$KZ$9,0),ROWS('6. Patients'!DQ$10:DQ$107))),0)+
IFERROR(SUMPRODUCT('6. Patients'!CD$10:CD$107,OFFSET('6. Patients'!$LA$9,1,MATCH($D51,'6. Patients'!$LB$9:$LU$9,0),ROWS('6. Patients'!DQ$10:DQ$107))),0)+
IFERROR(SUMPRODUCT('6. Patients'!CD$10:CD$107,OFFSET('6. Patients'!$LV$9,1,MATCH($D51,'6. Patients'!$LW$9:$NT$9,0),ROWS('6. Patients'!DQ$10:DQ$107))),0)+
IFERROR(SUMPRODUCT('6. Patients'!CD$10:CD$107,OFFSET('6. Patients'!$NU$9,1,MATCH($D51,'6. Patients'!$NV$9:$OO$9,0),ROWS('6. Patients'!DQ$10:DQ$107))),0),
IFERROR(SUMPRODUCT('6. Patients'!CD$10:CD$107,OFFSET('6. Patients'!$OP$9,1,MATCH($D51,'6. Patients'!$OQ$9:$QN$9,0),ROWS('6. Patients'!DQ$10:DQ$107))),0)+
IFERROR(SUMPRODUCT('6. Patients'!CD$10:CD$107,OFFSET('6. Patients'!$QO$9,1,MATCH($D51,'6. Patients'!$QP$9:$RI$9,0),ROWS('6. Patients'!DQ$10:DQ$107))),0)+
IFERROR(SUMPRODUCT('6. Patients'!CD$10:CD$107,OFFSET('6. Patients'!$RJ$9,1,MATCH($D51,'6. Patients'!$RK$9:$TH$9,0),ROWS('6. Patients'!DQ$10:DQ$107))),0)+
IFERROR(SUMPRODUCT('6. Patients'!CD$10:CD$107,OFFSET('6. Patients'!$TI$9,1,MATCH($D51,'6. Patients'!$TJ$9:$UC$9,0),ROWS('6. Patients'!DQ$10:DQ$107))),0))+
IFERROR(VLOOKUP($D51,$H$116:$L$146,COLUMNS($H$115:$J$115)-1+K$7,0)*$E51*$F51*'1. General Inputs'!$J$25,0),0),0)</f>
        <v>0</v>
      </c>
      <c r="L51" s="775">
        <f ca="1">ROUNDDOWN(IFERROR($F51*$E51*CHOOSE(L$7,
IFERROR(SUMPRODUCT('6. Patients'!CE$10:CE$107,OFFSET('6. Patients'!$DN$9,1,MATCH($D51,'6. Patients'!$DO$9:$FL$9,0),ROWS('6. Patients'!DR$10:DR$107))),0)+
IFERROR(SUMPRODUCT('6. Patients'!CE$10:CE$107,OFFSET('6. Patients'!$FM$9,1,MATCH($D51,'6. Patients'!$FN$9:$GG$9,0),ROWS('6. Patients'!DR$10:DR$107))),0)+
IFERROR(SUMPRODUCT('6. Patients'!CE$10:CE$107,OFFSET('6. Patients'!$GH$9,1,MATCH($D51,'6. Patients'!$GI$9:$IF$9,0),ROWS('6. Patients'!DR$10:DR$107))),0)+
IFERROR(SUMPRODUCT('6. Patients'!CE$10:CE$107,OFFSET('6. Patients'!$IG$9,1,MATCH($D51,'6. Patients'!$IH$9:$JA$9,0),ROWS('6. Patients'!DR$10:DR$107))),0),
IFERROR(SUMPRODUCT('6. Patients'!CE$10:CE$107,OFFSET('6. Patients'!$JB$9,1,MATCH($D51,'6. Patients'!$JC$9:$KZ$9,0),ROWS('6. Patients'!DR$10:DR$107))),0)+
IFERROR(SUMPRODUCT('6. Patients'!CE$10:CE$107,OFFSET('6. Patients'!$LA$9,1,MATCH($D51,'6. Patients'!$LB$9:$LU$9,0),ROWS('6. Patients'!DR$10:DR$107))),0)+
IFERROR(SUMPRODUCT('6. Patients'!CE$10:CE$107,OFFSET('6. Patients'!$LV$9,1,MATCH($D51,'6. Patients'!$LW$9:$NT$9,0),ROWS('6. Patients'!DR$10:DR$107))),0)+
IFERROR(SUMPRODUCT('6. Patients'!CE$10:CE$107,OFFSET('6. Patients'!$NU$9,1,MATCH($D51,'6. Patients'!$NV$9:$OO$9,0),ROWS('6. Patients'!DR$10:DR$107))),0),
IFERROR(SUMPRODUCT('6. Patients'!CE$10:CE$107,OFFSET('6. Patients'!$OP$9,1,MATCH($D51,'6. Patients'!$OQ$9:$QN$9,0),ROWS('6. Patients'!DR$10:DR$107))),0)+
IFERROR(SUMPRODUCT('6. Patients'!CE$10:CE$107,OFFSET('6. Patients'!$QO$9,1,MATCH($D51,'6. Patients'!$QP$9:$RI$9,0),ROWS('6. Patients'!DR$10:DR$107))),0)+
IFERROR(SUMPRODUCT('6. Patients'!CE$10:CE$107,OFFSET('6. Patients'!$RJ$9,1,MATCH($D51,'6. Patients'!$RK$9:$TH$9,0),ROWS('6. Patients'!DR$10:DR$107))),0)+
IFERROR(SUMPRODUCT('6. Patients'!CE$10:CE$107,OFFSET('6. Patients'!$TI$9,1,MATCH($D51,'6. Patients'!$TJ$9:$UC$9,0),ROWS('6. Patients'!DR$10:DR$107))),0))+
IFERROR(VLOOKUP($D51,$H$116:$L$146,COLUMNS($H$115:$J$115)-1+L$7,0)*$E51*$F51*'1. General Inputs'!$J$25,0),0),0)</f>
        <v>0</v>
      </c>
      <c r="M51" s="775">
        <f ca="1">ROUNDDOWN(IFERROR($F51*$E51*CHOOSE(M$7,
IFERROR(SUMPRODUCT('6. Patients'!CF$10:CF$107,OFFSET('6. Patients'!$DN$9,1,MATCH($D51,'6. Patients'!$DO$9:$FL$9,0),ROWS('6. Patients'!DS$10:DS$107))),0)+
IFERROR(SUMPRODUCT('6. Patients'!CF$10:CF$107,OFFSET('6. Patients'!$FM$9,1,MATCH($D51,'6. Patients'!$FN$9:$GG$9,0),ROWS('6. Patients'!DS$10:DS$107))),0)+
IFERROR(SUMPRODUCT('6. Patients'!CF$10:CF$107,OFFSET('6. Patients'!$GH$9,1,MATCH($D51,'6. Patients'!$GI$9:$IF$9,0),ROWS('6. Patients'!DS$10:DS$107))),0)+
IFERROR(SUMPRODUCT('6. Patients'!CF$10:CF$107,OFFSET('6. Patients'!$IG$9,1,MATCH($D51,'6. Patients'!$IH$9:$JA$9,0),ROWS('6. Patients'!DS$10:DS$107))),0),
IFERROR(SUMPRODUCT('6. Patients'!CF$10:CF$107,OFFSET('6. Patients'!$JB$9,1,MATCH($D51,'6. Patients'!$JC$9:$KZ$9,0),ROWS('6. Patients'!DS$10:DS$107))),0)+
IFERROR(SUMPRODUCT('6. Patients'!CF$10:CF$107,OFFSET('6. Patients'!$LA$9,1,MATCH($D51,'6. Patients'!$LB$9:$LU$9,0),ROWS('6. Patients'!DS$10:DS$107))),0)+
IFERROR(SUMPRODUCT('6. Patients'!CF$10:CF$107,OFFSET('6. Patients'!$LV$9,1,MATCH($D51,'6. Patients'!$LW$9:$NT$9,0),ROWS('6. Patients'!DS$10:DS$107))),0)+
IFERROR(SUMPRODUCT('6. Patients'!CF$10:CF$107,OFFSET('6. Patients'!$NU$9,1,MATCH($D51,'6. Patients'!$NV$9:$OO$9,0),ROWS('6. Patients'!DS$10:DS$107))),0),
IFERROR(SUMPRODUCT('6. Patients'!CF$10:CF$107,OFFSET('6. Patients'!$OP$9,1,MATCH($D51,'6. Patients'!$OQ$9:$QN$9,0),ROWS('6. Patients'!DS$10:DS$107))),0)+
IFERROR(SUMPRODUCT('6. Patients'!CF$10:CF$107,OFFSET('6. Patients'!$QO$9,1,MATCH($D51,'6. Patients'!$QP$9:$RI$9,0),ROWS('6. Patients'!DS$10:DS$107))),0)+
IFERROR(SUMPRODUCT('6. Patients'!CF$10:CF$107,OFFSET('6. Patients'!$RJ$9,1,MATCH($D51,'6. Patients'!$RK$9:$TH$9,0),ROWS('6. Patients'!DS$10:DS$107))),0)+
IFERROR(SUMPRODUCT('6. Patients'!CF$10:CF$107,OFFSET('6. Patients'!$TI$9,1,MATCH($D51,'6. Patients'!$TJ$9:$UC$9,0),ROWS('6. Patients'!DS$10:DS$107))),0))+
IFERROR(VLOOKUP($D51,$H$116:$L$146,COLUMNS($H$115:$J$115)-1+M$7,0)*$E51*$F51*'1. General Inputs'!$J$25,0),0),0)</f>
        <v>0</v>
      </c>
      <c r="N51" s="775">
        <f ca="1">ROUNDDOWN(IFERROR($F51*$E51*CHOOSE(N$7,
IFERROR(SUMPRODUCT('6. Patients'!CG$10:CG$107,OFFSET('6. Patients'!$DN$9,1,MATCH($D51,'6. Patients'!$DO$9:$FL$9,0),ROWS('6. Patients'!DT$10:DT$107))),0)+
IFERROR(SUMPRODUCT('6. Patients'!CG$10:CG$107,OFFSET('6. Patients'!$FM$9,1,MATCH($D51,'6. Patients'!$FN$9:$GG$9,0),ROWS('6. Patients'!DT$10:DT$107))),0)+
IFERROR(SUMPRODUCT('6. Patients'!CG$10:CG$107,OFFSET('6. Patients'!$GH$9,1,MATCH($D51,'6. Patients'!$GI$9:$IF$9,0),ROWS('6. Patients'!DT$10:DT$107))),0)+
IFERROR(SUMPRODUCT('6. Patients'!CG$10:CG$107,OFFSET('6. Patients'!$IG$9,1,MATCH($D51,'6. Patients'!$IH$9:$JA$9,0),ROWS('6. Patients'!DT$10:DT$107))),0),
IFERROR(SUMPRODUCT('6. Patients'!CG$10:CG$107,OFFSET('6. Patients'!$JB$9,1,MATCH($D51,'6. Patients'!$JC$9:$KZ$9,0),ROWS('6. Patients'!DT$10:DT$107))),0)+
IFERROR(SUMPRODUCT('6. Patients'!CG$10:CG$107,OFFSET('6. Patients'!$LA$9,1,MATCH($D51,'6. Patients'!$LB$9:$LU$9,0),ROWS('6. Patients'!DT$10:DT$107))),0)+
IFERROR(SUMPRODUCT('6. Patients'!CG$10:CG$107,OFFSET('6. Patients'!$LV$9,1,MATCH($D51,'6. Patients'!$LW$9:$NT$9,0),ROWS('6. Patients'!DT$10:DT$107))),0)+
IFERROR(SUMPRODUCT('6. Patients'!CG$10:CG$107,OFFSET('6. Patients'!$NU$9,1,MATCH($D51,'6. Patients'!$NV$9:$OO$9,0),ROWS('6. Patients'!DT$10:DT$107))),0),
IFERROR(SUMPRODUCT('6. Patients'!CG$10:CG$107,OFFSET('6. Patients'!$OP$9,1,MATCH($D51,'6. Patients'!$OQ$9:$QN$9,0),ROWS('6. Patients'!DT$10:DT$107))),0)+
IFERROR(SUMPRODUCT('6. Patients'!CG$10:CG$107,OFFSET('6. Patients'!$QO$9,1,MATCH($D51,'6. Patients'!$QP$9:$RI$9,0),ROWS('6. Patients'!DT$10:DT$107))),0)+
IFERROR(SUMPRODUCT('6. Patients'!CG$10:CG$107,OFFSET('6. Patients'!$RJ$9,1,MATCH($D51,'6. Patients'!$RK$9:$TH$9,0),ROWS('6. Patients'!DT$10:DT$107))),0)+
IFERROR(SUMPRODUCT('6. Patients'!CG$10:CG$107,OFFSET('6. Patients'!$TI$9,1,MATCH($D51,'6. Patients'!$TJ$9:$UC$9,0),ROWS('6. Patients'!DT$10:DT$107))),0))+
IFERROR(VLOOKUP($D51,$H$116:$L$146,COLUMNS($H$115:$J$115)-1+N$7,0)*$E51*$F51*'1. General Inputs'!$J$25,0),0),0)</f>
        <v>0</v>
      </c>
      <c r="O51" s="775">
        <f ca="1">ROUNDDOWN(IFERROR($F51*$E51*CHOOSE(O$7,
IFERROR(SUMPRODUCT('6. Patients'!CH$10:CH$107,OFFSET('6. Patients'!$DN$9,1,MATCH($D51,'6. Patients'!$DO$9:$FL$9,0),ROWS('6. Patients'!DU$10:DU$107))),0)+
IFERROR(SUMPRODUCT('6. Patients'!CH$10:CH$107,OFFSET('6. Patients'!$FM$9,1,MATCH($D51,'6. Patients'!$FN$9:$GG$9,0),ROWS('6. Patients'!DU$10:DU$107))),0)+
IFERROR(SUMPRODUCT('6. Patients'!CH$10:CH$107,OFFSET('6. Patients'!$GH$9,1,MATCH($D51,'6. Patients'!$GI$9:$IF$9,0),ROWS('6. Patients'!DU$10:DU$107))),0)+
IFERROR(SUMPRODUCT('6. Patients'!CH$10:CH$107,OFFSET('6. Patients'!$IG$9,1,MATCH($D51,'6. Patients'!$IH$9:$JA$9,0),ROWS('6. Patients'!DU$10:DU$107))),0),
IFERROR(SUMPRODUCT('6. Patients'!CH$10:CH$107,OFFSET('6. Patients'!$JB$9,1,MATCH($D51,'6. Patients'!$JC$9:$KZ$9,0),ROWS('6. Patients'!DU$10:DU$107))),0)+
IFERROR(SUMPRODUCT('6. Patients'!CH$10:CH$107,OFFSET('6. Patients'!$LA$9,1,MATCH($D51,'6. Patients'!$LB$9:$LU$9,0),ROWS('6. Patients'!DU$10:DU$107))),0)+
IFERROR(SUMPRODUCT('6. Patients'!CH$10:CH$107,OFFSET('6. Patients'!$LV$9,1,MATCH($D51,'6. Patients'!$LW$9:$NT$9,0),ROWS('6. Patients'!DU$10:DU$107))),0)+
IFERROR(SUMPRODUCT('6. Patients'!CH$10:CH$107,OFFSET('6. Patients'!$NU$9,1,MATCH($D51,'6. Patients'!$NV$9:$OO$9,0),ROWS('6. Patients'!DU$10:DU$107))),0),
IFERROR(SUMPRODUCT('6. Patients'!CH$10:CH$107,OFFSET('6. Patients'!$OP$9,1,MATCH($D51,'6. Patients'!$OQ$9:$QN$9,0),ROWS('6. Patients'!DU$10:DU$107))),0)+
IFERROR(SUMPRODUCT('6. Patients'!CH$10:CH$107,OFFSET('6. Patients'!$QO$9,1,MATCH($D51,'6. Patients'!$QP$9:$RI$9,0),ROWS('6. Patients'!DU$10:DU$107))),0)+
IFERROR(SUMPRODUCT('6. Patients'!CH$10:CH$107,OFFSET('6. Patients'!$RJ$9,1,MATCH($D51,'6. Patients'!$RK$9:$TH$9,0),ROWS('6. Patients'!DU$10:DU$107))),0)+
IFERROR(SUMPRODUCT('6. Patients'!CH$10:CH$107,OFFSET('6. Patients'!$TI$9,1,MATCH($D51,'6. Patients'!$TJ$9:$UC$9,0),ROWS('6. Patients'!DU$10:DU$107))),0))+
IFERROR(VLOOKUP($D51,$H$116:$L$146,COLUMNS($H$115:$J$115)-1+O$7,0)*$E51*$F51*'1. General Inputs'!$J$25,0),0),0)</f>
        <v>0</v>
      </c>
      <c r="P51" s="775">
        <f ca="1">ROUNDDOWN(IFERROR($F51*$E51*CHOOSE(P$7,
IFERROR(SUMPRODUCT('6. Patients'!CI$10:CI$107,OFFSET('6. Patients'!$DN$9,1,MATCH($D51,'6. Patients'!$DO$9:$FL$9,0),ROWS('6. Patients'!DV$10:DV$107))),0)+
IFERROR(SUMPRODUCT('6. Patients'!CI$10:CI$107,OFFSET('6. Patients'!$FM$9,1,MATCH($D51,'6. Patients'!$FN$9:$GG$9,0),ROWS('6. Patients'!DV$10:DV$107))),0)+
IFERROR(SUMPRODUCT('6. Patients'!CI$10:CI$107,OFFSET('6. Patients'!$GH$9,1,MATCH($D51,'6. Patients'!$GI$9:$IF$9,0),ROWS('6. Patients'!DV$10:DV$107))),0)+
IFERROR(SUMPRODUCT('6. Patients'!CI$10:CI$107,OFFSET('6. Patients'!$IG$9,1,MATCH($D51,'6. Patients'!$IH$9:$JA$9,0),ROWS('6. Patients'!DV$10:DV$107))),0),
IFERROR(SUMPRODUCT('6. Patients'!CI$10:CI$107,OFFSET('6. Patients'!$JB$9,1,MATCH($D51,'6. Patients'!$JC$9:$KZ$9,0),ROWS('6. Patients'!DV$10:DV$107))),0)+
IFERROR(SUMPRODUCT('6. Patients'!CI$10:CI$107,OFFSET('6. Patients'!$LA$9,1,MATCH($D51,'6. Patients'!$LB$9:$LU$9,0),ROWS('6. Patients'!DV$10:DV$107))),0)+
IFERROR(SUMPRODUCT('6. Patients'!CI$10:CI$107,OFFSET('6. Patients'!$LV$9,1,MATCH($D51,'6. Patients'!$LW$9:$NT$9,0),ROWS('6. Patients'!DV$10:DV$107))),0)+
IFERROR(SUMPRODUCT('6. Patients'!CI$10:CI$107,OFFSET('6. Patients'!$NU$9,1,MATCH($D51,'6. Patients'!$NV$9:$OO$9,0),ROWS('6. Patients'!DV$10:DV$107))),0),
IFERROR(SUMPRODUCT('6. Patients'!CI$10:CI$107,OFFSET('6. Patients'!$OP$9,1,MATCH($D51,'6. Patients'!$OQ$9:$QN$9,0),ROWS('6. Patients'!DV$10:DV$107))),0)+
IFERROR(SUMPRODUCT('6. Patients'!CI$10:CI$107,OFFSET('6. Patients'!$QO$9,1,MATCH($D51,'6. Patients'!$QP$9:$RI$9,0),ROWS('6. Patients'!DV$10:DV$107))),0)+
IFERROR(SUMPRODUCT('6. Patients'!CI$10:CI$107,OFFSET('6. Patients'!$RJ$9,1,MATCH($D51,'6. Patients'!$RK$9:$TH$9,0),ROWS('6. Patients'!DV$10:DV$107))),0)+
IFERROR(SUMPRODUCT('6. Patients'!CI$10:CI$107,OFFSET('6. Patients'!$TI$9,1,MATCH($D51,'6. Patients'!$TJ$9:$UC$9,0),ROWS('6. Patients'!DV$10:DV$107))),0))+
IFERROR(VLOOKUP($D51,$H$116:$L$146,COLUMNS($H$115:$J$115)-1+P$7,0)*$E51*$F51*'1. General Inputs'!$J$25,0),0),0)</f>
        <v>0</v>
      </c>
      <c r="Q51" s="775">
        <f ca="1">ROUNDDOWN(IFERROR($F51*$E51*CHOOSE(Q$7,
IFERROR(SUMPRODUCT('6. Patients'!CJ$10:CJ$107,OFFSET('6. Patients'!$DN$9,1,MATCH($D51,'6. Patients'!$DO$9:$FL$9,0),ROWS('6. Patients'!DW$10:DW$107))),0)+
IFERROR(SUMPRODUCT('6. Patients'!CJ$10:CJ$107,OFFSET('6. Patients'!$FM$9,1,MATCH($D51,'6. Patients'!$FN$9:$GG$9,0),ROWS('6. Patients'!DW$10:DW$107))),0)+
IFERROR(SUMPRODUCT('6. Patients'!CJ$10:CJ$107,OFFSET('6. Patients'!$GH$9,1,MATCH($D51,'6. Patients'!$GI$9:$IF$9,0),ROWS('6. Patients'!DW$10:DW$107))),0)+
IFERROR(SUMPRODUCT('6. Patients'!CJ$10:CJ$107,OFFSET('6. Patients'!$IG$9,1,MATCH($D51,'6. Patients'!$IH$9:$JA$9,0),ROWS('6. Patients'!DW$10:DW$107))),0),
IFERROR(SUMPRODUCT('6. Patients'!CJ$10:CJ$107,OFFSET('6. Patients'!$JB$9,1,MATCH($D51,'6. Patients'!$JC$9:$KZ$9,0),ROWS('6. Patients'!DW$10:DW$107))),0)+
IFERROR(SUMPRODUCT('6. Patients'!CJ$10:CJ$107,OFFSET('6. Patients'!$LA$9,1,MATCH($D51,'6. Patients'!$LB$9:$LU$9,0),ROWS('6. Patients'!DW$10:DW$107))),0)+
IFERROR(SUMPRODUCT('6. Patients'!CJ$10:CJ$107,OFFSET('6. Patients'!$LV$9,1,MATCH($D51,'6. Patients'!$LW$9:$NT$9,0),ROWS('6. Patients'!DW$10:DW$107))),0)+
IFERROR(SUMPRODUCT('6. Patients'!CJ$10:CJ$107,OFFSET('6. Patients'!$NU$9,1,MATCH($D51,'6. Patients'!$NV$9:$OO$9,0),ROWS('6. Patients'!DW$10:DW$107))),0),
IFERROR(SUMPRODUCT('6. Patients'!CJ$10:CJ$107,OFFSET('6. Patients'!$OP$9,1,MATCH($D51,'6. Patients'!$OQ$9:$QN$9,0),ROWS('6. Patients'!DW$10:DW$107))),0)+
IFERROR(SUMPRODUCT('6. Patients'!CJ$10:CJ$107,OFFSET('6. Patients'!$QO$9,1,MATCH($D51,'6. Patients'!$QP$9:$RI$9,0),ROWS('6. Patients'!DW$10:DW$107))),0)+
IFERROR(SUMPRODUCT('6. Patients'!CJ$10:CJ$107,OFFSET('6. Patients'!$RJ$9,1,MATCH($D51,'6. Patients'!$RK$9:$TH$9,0),ROWS('6. Patients'!DW$10:DW$107))),0)+
IFERROR(SUMPRODUCT('6. Patients'!CJ$10:CJ$107,OFFSET('6. Patients'!$TI$9,1,MATCH($D51,'6. Patients'!$TJ$9:$UC$9,0),ROWS('6. Patients'!DW$10:DW$107))),0))+
IFERROR(VLOOKUP($D51,$H$116:$L$146,COLUMNS($H$115:$J$115)-1+Q$7,0)*$E51*$F51*'1. General Inputs'!$J$25,0),0),0)</f>
        <v>0</v>
      </c>
      <c r="R51" s="775">
        <f ca="1">ROUNDDOWN(IFERROR($F51*$E51*CHOOSE(R$7,
IFERROR(SUMPRODUCT('6. Patients'!CK$10:CK$107,OFFSET('6. Patients'!$DN$9,1,MATCH($D51,'6. Patients'!$DO$9:$FL$9,0),ROWS('6. Patients'!DX$10:DX$107))),0)+
IFERROR(SUMPRODUCT('6. Patients'!CK$10:CK$107,OFFSET('6. Patients'!$FM$9,1,MATCH($D51,'6. Patients'!$FN$9:$GG$9,0),ROWS('6. Patients'!DX$10:DX$107))),0)+
IFERROR(SUMPRODUCT('6. Patients'!CK$10:CK$107,OFFSET('6. Patients'!$GH$9,1,MATCH($D51,'6. Patients'!$GI$9:$IF$9,0),ROWS('6. Patients'!DX$10:DX$107))),0)+
IFERROR(SUMPRODUCT('6. Patients'!CK$10:CK$107,OFFSET('6. Patients'!$IG$9,1,MATCH($D51,'6. Patients'!$IH$9:$JA$9,0),ROWS('6. Patients'!DX$10:DX$107))),0),
IFERROR(SUMPRODUCT('6. Patients'!CK$10:CK$107,OFFSET('6. Patients'!$JB$9,1,MATCH($D51,'6. Patients'!$JC$9:$KZ$9,0),ROWS('6. Patients'!DX$10:DX$107))),0)+
IFERROR(SUMPRODUCT('6. Patients'!CK$10:CK$107,OFFSET('6. Patients'!$LA$9,1,MATCH($D51,'6. Patients'!$LB$9:$LU$9,0),ROWS('6. Patients'!DX$10:DX$107))),0)+
IFERROR(SUMPRODUCT('6. Patients'!CK$10:CK$107,OFFSET('6. Patients'!$LV$9,1,MATCH($D51,'6. Patients'!$LW$9:$NT$9,0),ROWS('6. Patients'!DX$10:DX$107))),0)+
IFERROR(SUMPRODUCT('6. Patients'!CK$10:CK$107,OFFSET('6. Patients'!$NU$9,1,MATCH($D51,'6. Patients'!$NV$9:$OO$9,0),ROWS('6. Patients'!DX$10:DX$107))),0),
IFERROR(SUMPRODUCT('6. Patients'!CK$10:CK$107,OFFSET('6. Patients'!$OP$9,1,MATCH($D51,'6. Patients'!$OQ$9:$QN$9,0),ROWS('6. Patients'!DX$10:DX$107))),0)+
IFERROR(SUMPRODUCT('6. Patients'!CK$10:CK$107,OFFSET('6. Patients'!$QO$9,1,MATCH($D51,'6. Patients'!$QP$9:$RI$9,0),ROWS('6. Patients'!DX$10:DX$107))),0)+
IFERROR(SUMPRODUCT('6. Patients'!CK$10:CK$107,OFFSET('6. Patients'!$RJ$9,1,MATCH($D51,'6. Patients'!$RK$9:$TH$9,0),ROWS('6. Patients'!DX$10:DX$107))),0)+
IFERROR(SUMPRODUCT('6. Patients'!CK$10:CK$107,OFFSET('6. Patients'!$TI$9,1,MATCH($D51,'6. Patients'!$TJ$9:$UC$9,0),ROWS('6. Patients'!DX$10:DX$107))),0))+
IFERROR(VLOOKUP($D51,$H$116:$L$146,COLUMNS($H$115:$J$115)-1+R$7,0)*$E51*$F51*'1. General Inputs'!$J$25,0),0),0)</f>
        <v>0</v>
      </c>
      <c r="S51" s="775">
        <f ca="1">ROUNDDOWN(IFERROR($F51*$E51*CHOOSE(S$7,
IFERROR(SUMPRODUCT('6. Patients'!CL$10:CL$107,OFFSET('6. Patients'!$DN$9,1,MATCH($D51,'6. Patients'!$DO$9:$FL$9,0),ROWS('6. Patients'!DY$10:DY$107))),0)+
IFERROR(SUMPRODUCT('6. Patients'!CL$10:CL$107,OFFSET('6. Patients'!$FM$9,1,MATCH($D51,'6. Patients'!$FN$9:$GG$9,0),ROWS('6. Patients'!DY$10:DY$107))),0)+
IFERROR(SUMPRODUCT('6. Patients'!CL$10:CL$107,OFFSET('6. Patients'!$GH$9,1,MATCH($D51,'6. Patients'!$GI$9:$IF$9,0),ROWS('6. Patients'!DY$10:DY$107))),0)+
IFERROR(SUMPRODUCT('6. Patients'!CL$10:CL$107,OFFSET('6. Patients'!$IG$9,1,MATCH($D51,'6. Patients'!$IH$9:$JA$9,0),ROWS('6. Patients'!DY$10:DY$107))),0),
IFERROR(SUMPRODUCT('6. Patients'!CL$10:CL$107,OFFSET('6. Patients'!$JB$9,1,MATCH($D51,'6. Patients'!$JC$9:$KZ$9,0),ROWS('6. Patients'!DY$10:DY$107))),0)+
IFERROR(SUMPRODUCT('6. Patients'!CL$10:CL$107,OFFSET('6. Patients'!$LA$9,1,MATCH($D51,'6. Patients'!$LB$9:$LU$9,0),ROWS('6. Patients'!DY$10:DY$107))),0)+
IFERROR(SUMPRODUCT('6. Patients'!CL$10:CL$107,OFFSET('6. Patients'!$LV$9,1,MATCH($D51,'6. Patients'!$LW$9:$NT$9,0),ROWS('6. Patients'!DY$10:DY$107))),0)+
IFERROR(SUMPRODUCT('6. Patients'!CL$10:CL$107,OFFSET('6. Patients'!$NU$9,1,MATCH($D51,'6. Patients'!$NV$9:$OO$9,0),ROWS('6. Patients'!DY$10:DY$107))),0),
IFERROR(SUMPRODUCT('6. Patients'!CL$10:CL$107,OFFSET('6. Patients'!$OP$9,1,MATCH($D51,'6. Patients'!$OQ$9:$QN$9,0),ROWS('6. Patients'!DY$10:DY$107))),0)+
IFERROR(SUMPRODUCT('6. Patients'!CL$10:CL$107,OFFSET('6. Patients'!$QO$9,1,MATCH($D51,'6. Patients'!$QP$9:$RI$9,0),ROWS('6. Patients'!DY$10:DY$107))),0)+
IFERROR(SUMPRODUCT('6. Patients'!CL$10:CL$107,OFFSET('6. Patients'!$RJ$9,1,MATCH($D51,'6. Patients'!$RK$9:$TH$9,0),ROWS('6. Patients'!DY$10:DY$107))),0)+
IFERROR(SUMPRODUCT('6. Patients'!CL$10:CL$107,OFFSET('6. Patients'!$TI$9,1,MATCH($D51,'6. Patients'!$TJ$9:$UC$9,0),ROWS('6. Patients'!DY$10:DY$107))),0))+
IFERROR(VLOOKUP($D51,$H$116:$L$146,COLUMNS($H$115:$J$115)-1+S$7,0)*$E51*$F51*'1. General Inputs'!$J$25,0),0),0)</f>
        <v>0</v>
      </c>
      <c r="T51" s="775">
        <f ca="1">ROUNDDOWN(IFERROR($F51*$E51*CHOOSE(T$7,
IFERROR(SUMPRODUCT('6. Patients'!CM$10:CM$107,OFFSET('6. Patients'!$DN$9,1,MATCH($D51,'6. Patients'!$DO$9:$FL$9,0),ROWS('6. Patients'!DZ$10:DZ$107))),0)+
IFERROR(SUMPRODUCT('6. Patients'!CM$10:CM$107,OFFSET('6. Patients'!$FM$9,1,MATCH($D51,'6. Patients'!$FN$9:$GG$9,0),ROWS('6. Patients'!DZ$10:DZ$107))),0)+
IFERROR(SUMPRODUCT('6. Patients'!CM$10:CM$107,OFFSET('6. Patients'!$GH$9,1,MATCH($D51,'6. Patients'!$GI$9:$IF$9,0),ROWS('6. Patients'!DZ$10:DZ$107))),0)+
IFERROR(SUMPRODUCT('6. Patients'!CM$10:CM$107,OFFSET('6. Patients'!$IG$9,1,MATCH($D51,'6. Patients'!$IH$9:$JA$9,0),ROWS('6. Patients'!DZ$10:DZ$107))),0),
IFERROR(SUMPRODUCT('6. Patients'!CM$10:CM$107,OFFSET('6. Patients'!$JB$9,1,MATCH($D51,'6. Patients'!$JC$9:$KZ$9,0),ROWS('6. Patients'!DZ$10:DZ$107))),0)+
IFERROR(SUMPRODUCT('6. Patients'!CM$10:CM$107,OFFSET('6. Patients'!$LA$9,1,MATCH($D51,'6. Patients'!$LB$9:$LU$9,0),ROWS('6. Patients'!DZ$10:DZ$107))),0)+
IFERROR(SUMPRODUCT('6. Patients'!CM$10:CM$107,OFFSET('6. Patients'!$LV$9,1,MATCH($D51,'6. Patients'!$LW$9:$NT$9,0),ROWS('6. Patients'!DZ$10:DZ$107))),0)+
IFERROR(SUMPRODUCT('6. Patients'!CM$10:CM$107,OFFSET('6. Patients'!$NU$9,1,MATCH($D51,'6. Patients'!$NV$9:$OO$9,0),ROWS('6. Patients'!DZ$10:DZ$107))),0),
IFERROR(SUMPRODUCT('6. Patients'!CM$10:CM$107,OFFSET('6. Patients'!$OP$9,1,MATCH($D51,'6. Patients'!$OQ$9:$QN$9,0),ROWS('6. Patients'!DZ$10:DZ$107))),0)+
IFERROR(SUMPRODUCT('6. Patients'!CM$10:CM$107,OFFSET('6. Patients'!$QO$9,1,MATCH($D51,'6. Patients'!$QP$9:$RI$9,0),ROWS('6. Patients'!DZ$10:DZ$107))),0)+
IFERROR(SUMPRODUCT('6. Patients'!CM$10:CM$107,OFFSET('6. Patients'!$RJ$9,1,MATCH($D51,'6. Patients'!$RK$9:$TH$9,0),ROWS('6. Patients'!DZ$10:DZ$107))),0)+
IFERROR(SUMPRODUCT('6. Patients'!CM$10:CM$107,OFFSET('6. Patients'!$TI$9,1,MATCH($D51,'6. Patients'!$TJ$9:$UC$9,0),ROWS('6. Patients'!DZ$10:DZ$107))),0))+
IFERROR(VLOOKUP($D51,$H$116:$L$146,COLUMNS($H$115:$J$115)-1+T$7,0)*$E51*$F51*'1. General Inputs'!$J$25,0),0),0)</f>
        <v>0</v>
      </c>
      <c r="U51" s="775">
        <f ca="1">ROUNDDOWN(IFERROR($F51*$E51*CHOOSE(U$7,
IFERROR(SUMPRODUCT('6. Patients'!CN$10:CN$107,OFFSET('6. Patients'!$DN$9,1,MATCH($D51,'6. Patients'!$DO$9:$FL$9,0),ROWS('6. Patients'!EA$10:EA$107))),0)+
IFERROR(SUMPRODUCT('6. Patients'!CN$10:CN$107,OFFSET('6. Patients'!$FM$9,1,MATCH($D51,'6. Patients'!$FN$9:$GG$9,0),ROWS('6. Patients'!EA$10:EA$107))),0)+
IFERROR(SUMPRODUCT('6. Patients'!CN$10:CN$107,OFFSET('6. Patients'!$GH$9,1,MATCH($D51,'6. Patients'!$GI$9:$IF$9,0),ROWS('6. Patients'!EA$10:EA$107))),0)+
IFERROR(SUMPRODUCT('6. Patients'!CN$10:CN$107,OFFSET('6. Patients'!$IG$9,1,MATCH($D51,'6. Patients'!$IH$9:$JA$9,0),ROWS('6. Patients'!EA$10:EA$107))),0),
IFERROR(SUMPRODUCT('6. Patients'!CN$10:CN$107,OFFSET('6. Patients'!$JB$9,1,MATCH($D51,'6. Patients'!$JC$9:$KZ$9,0),ROWS('6. Patients'!EA$10:EA$107))),0)+
IFERROR(SUMPRODUCT('6. Patients'!CN$10:CN$107,OFFSET('6. Patients'!$LA$9,1,MATCH($D51,'6. Patients'!$LB$9:$LU$9,0),ROWS('6. Patients'!EA$10:EA$107))),0)+
IFERROR(SUMPRODUCT('6. Patients'!CN$10:CN$107,OFFSET('6. Patients'!$LV$9,1,MATCH($D51,'6. Patients'!$LW$9:$NT$9,0),ROWS('6. Patients'!EA$10:EA$107))),0)+
IFERROR(SUMPRODUCT('6. Patients'!CN$10:CN$107,OFFSET('6. Patients'!$NU$9,1,MATCH($D51,'6. Patients'!$NV$9:$OO$9,0),ROWS('6. Patients'!EA$10:EA$107))),0),
IFERROR(SUMPRODUCT('6. Patients'!CN$10:CN$107,OFFSET('6. Patients'!$OP$9,1,MATCH($D51,'6. Patients'!$OQ$9:$QN$9,0),ROWS('6. Patients'!EA$10:EA$107))),0)+
IFERROR(SUMPRODUCT('6. Patients'!CN$10:CN$107,OFFSET('6. Patients'!$QO$9,1,MATCH($D51,'6. Patients'!$QP$9:$RI$9,0),ROWS('6. Patients'!EA$10:EA$107))),0)+
IFERROR(SUMPRODUCT('6. Patients'!CN$10:CN$107,OFFSET('6. Patients'!$RJ$9,1,MATCH($D51,'6. Patients'!$RK$9:$TH$9,0),ROWS('6. Patients'!EA$10:EA$107))),0)+
IFERROR(SUMPRODUCT('6. Patients'!CN$10:CN$107,OFFSET('6. Patients'!$TI$9,1,MATCH($D51,'6. Patients'!$TJ$9:$UC$9,0),ROWS('6. Patients'!EA$10:EA$107))),0))+
IFERROR(VLOOKUP($D51,$H$116:$L$146,COLUMNS($H$115:$J$115)-1+U$7,0)*$E51*$F51*'1. General Inputs'!$J$25,0),0),0)</f>
        <v>0</v>
      </c>
      <c r="V51" s="775">
        <f ca="1">ROUNDDOWN(IFERROR($F51*$E51*CHOOSE(V$7,
IFERROR(SUMPRODUCT('6. Patients'!CO$10:CO$107,OFFSET('6. Patients'!$DN$9,1,MATCH($D51,'6. Patients'!$DO$9:$FL$9,0),ROWS('6. Patients'!EB$10:EB$107))),0)+
IFERROR(SUMPRODUCT('6. Patients'!CO$10:CO$107,OFFSET('6. Patients'!$FM$9,1,MATCH($D51,'6. Patients'!$FN$9:$GG$9,0),ROWS('6. Patients'!EB$10:EB$107))),0)+
IFERROR(SUMPRODUCT('6. Patients'!CO$10:CO$107,OFFSET('6. Patients'!$GH$9,1,MATCH($D51,'6. Patients'!$GI$9:$IF$9,0),ROWS('6. Patients'!EB$10:EB$107))),0)+
IFERROR(SUMPRODUCT('6. Patients'!CO$10:CO$107,OFFSET('6. Patients'!$IG$9,1,MATCH($D51,'6. Patients'!$IH$9:$JA$9,0),ROWS('6. Patients'!EB$10:EB$107))),0),
IFERROR(SUMPRODUCT('6. Patients'!CO$10:CO$107,OFFSET('6. Patients'!$JB$9,1,MATCH($D51,'6. Patients'!$JC$9:$KZ$9,0),ROWS('6. Patients'!EB$10:EB$107))),0)+
IFERROR(SUMPRODUCT('6. Patients'!CO$10:CO$107,OFFSET('6. Patients'!$LA$9,1,MATCH($D51,'6. Patients'!$LB$9:$LU$9,0),ROWS('6. Patients'!EB$10:EB$107))),0)+
IFERROR(SUMPRODUCT('6. Patients'!CO$10:CO$107,OFFSET('6. Patients'!$LV$9,1,MATCH($D51,'6. Patients'!$LW$9:$NT$9,0),ROWS('6. Patients'!EB$10:EB$107))),0)+
IFERROR(SUMPRODUCT('6. Patients'!CO$10:CO$107,OFFSET('6. Patients'!$NU$9,1,MATCH($D51,'6. Patients'!$NV$9:$OO$9,0),ROWS('6. Patients'!EB$10:EB$107))),0),
IFERROR(SUMPRODUCT('6. Patients'!CO$10:CO$107,OFFSET('6. Patients'!$OP$9,1,MATCH($D51,'6. Patients'!$OQ$9:$QN$9,0),ROWS('6. Patients'!EB$10:EB$107))),0)+
IFERROR(SUMPRODUCT('6. Patients'!CO$10:CO$107,OFFSET('6. Patients'!$QO$9,1,MATCH($D51,'6. Patients'!$QP$9:$RI$9,0),ROWS('6. Patients'!EB$10:EB$107))),0)+
IFERROR(SUMPRODUCT('6. Patients'!CO$10:CO$107,OFFSET('6. Patients'!$RJ$9,1,MATCH($D51,'6. Patients'!$RK$9:$TH$9,0),ROWS('6. Patients'!EB$10:EB$107))),0)+
IFERROR(SUMPRODUCT('6. Patients'!CO$10:CO$107,OFFSET('6. Patients'!$TI$9,1,MATCH($D51,'6. Patients'!$TJ$9:$UC$9,0),ROWS('6. Patients'!EB$10:EB$107))),0))+
IFERROR(VLOOKUP($D51,$H$116:$L$146,COLUMNS($H$115:$J$115)-1+V$7,0)*$E51*$F51*'1. General Inputs'!$J$25,0),0),0)</f>
        <v>0</v>
      </c>
      <c r="W51" s="775">
        <f ca="1">ROUNDDOWN(IFERROR($F51*$E51*CHOOSE(W$7,
IFERROR(SUMPRODUCT('6. Patients'!CP$10:CP$107,OFFSET('6. Patients'!$DN$9,1,MATCH($D51,'6. Patients'!$DO$9:$FL$9,0),ROWS('6. Patients'!EC$10:EC$107))),0)+
IFERROR(SUMPRODUCT('6. Patients'!CP$10:CP$107,OFFSET('6. Patients'!$FM$9,1,MATCH($D51,'6. Patients'!$FN$9:$GG$9,0),ROWS('6. Patients'!EC$10:EC$107))),0)+
IFERROR(SUMPRODUCT('6. Patients'!CP$10:CP$107,OFFSET('6. Patients'!$GH$9,1,MATCH($D51,'6. Patients'!$GI$9:$IF$9,0),ROWS('6. Patients'!EC$10:EC$107))),0)+
IFERROR(SUMPRODUCT('6. Patients'!CP$10:CP$107,OFFSET('6. Patients'!$IG$9,1,MATCH($D51,'6. Patients'!$IH$9:$JA$9,0),ROWS('6. Patients'!EC$10:EC$107))),0),
IFERROR(SUMPRODUCT('6. Patients'!CP$10:CP$107,OFFSET('6. Patients'!$JB$9,1,MATCH($D51,'6. Patients'!$JC$9:$KZ$9,0),ROWS('6. Patients'!EC$10:EC$107))),0)+
IFERROR(SUMPRODUCT('6. Patients'!CP$10:CP$107,OFFSET('6. Patients'!$LA$9,1,MATCH($D51,'6. Patients'!$LB$9:$LU$9,0),ROWS('6. Patients'!EC$10:EC$107))),0)+
IFERROR(SUMPRODUCT('6. Patients'!CP$10:CP$107,OFFSET('6. Patients'!$LV$9,1,MATCH($D51,'6. Patients'!$LW$9:$NT$9,0),ROWS('6. Patients'!EC$10:EC$107))),0)+
IFERROR(SUMPRODUCT('6. Patients'!CP$10:CP$107,OFFSET('6. Patients'!$NU$9,1,MATCH($D51,'6. Patients'!$NV$9:$OO$9,0),ROWS('6. Patients'!EC$10:EC$107))),0),
IFERROR(SUMPRODUCT('6. Patients'!CP$10:CP$107,OFFSET('6. Patients'!$OP$9,1,MATCH($D51,'6. Patients'!$OQ$9:$QN$9,0),ROWS('6. Patients'!EC$10:EC$107))),0)+
IFERROR(SUMPRODUCT('6. Patients'!CP$10:CP$107,OFFSET('6. Patients'!$QO$9,1,MATCH($D51,'6. Patients'!$QP$9:$RI$9,0),ROWS('6. Patients'!EC$10:EC$107))),0)+
IFERROR(SUMPRODUCT('6. Patients'!CP$10:CP$107,OFFSET('6. Patients'!$RJ$9,1,MATCH($D51,'6. Patients'!$RK$9:$TH$9,0),ROWS('6. Patients'!EC$10:EC$107))),0)+
IFERROR(SUMPRODUCT('6. Patients'!CP$10:CP$107,OFFSET('6. Patients'!$TI$9,1,MATCH($D51,'6. Patients'!$TJ$9:$UC$9,0),ROWS('6. Patients'!EC$10:EC$107))),0))+
IFERROR(VLOOKUP($D51,$H$116:$L$146,COLUMNS($H$115:$J$115)-1+W$7,0)*$E51*$F51*'1. General Inputs'!$J$25,0),0),0)</f>
        <v>0</v>
      </c>
      <c r="X51" s="775">
        <f ca="1">ROUNDDOWN(IFERROR($F51*$E51*CHOOSE(X$7,
IFERROR(SUMPRODUCT('6. Patients'!CQ$10:CQ$107,OFFSET('6. Patients'!$DN$9,1,MATCH($D51,'6. Patients'!$DO$9:$FL$9,0),ROWS('6. Patients'!ED$10:ED$107))),0)+
IFERROR(SUMPRODUCT('6. Patients'!CQ$10:CQ$107,OFFSET('6. Patients'!$FM$9,1,MATCH($D51,'6. Patients'!$FN$9:$GG$9,0),ROWS('6. Patients'!ED$10:ED$107))),0)+
IFERROR(SUMPRODUCT('6. Patients'!CQ$10:CQ$107,OFFSET('6. Patients'!$GH$9,1,MATCH($D51,'6. Patients'!$GI$9:$IF$9,0),ROWS('6. Patients'!ED$10:ED$107))),0)+
IFERROR(SUMPRODUCT('6. Patients'!CQ$10:CQ$107,OFFSET('6. Patients'!$IG$9,1,MATCH($D51,'6. Patients'!$IH$9:$JA$9,0),ROWS('6. Patients'!ED$10:ED$107))),0),
IFERROR(SUMPRODUCT('6. Patients'!CQ$10:CQ$107,OFFSET('6. Patients'!$JB$9,1,MATCH($D51,'6. Patients'!$JC$9:$KZ$9,0),ROWS('6. Patients'!ED$10:ED$107))),0)+
IFERROR(SUMPRODUCT('6. Patients'!CQ$10:CQ$107,OFFSET('6. Patients'!$LA$9,1,MATCH($D51,'6. Patients'!$LB$9:$LU$9,0),ROWS('6. Patients'!ED$10:ED$107))),0)+
IFERROR(SUMPRODUCT('6. Patients'!CQ$10:CQ$107,OFFSET('6. Patients'!$LV$9,1,MATCH($D51,'6. Patients'!$LW$9:$NT$9,0),ROWS('6. Patients'!ED$10:ED$107))),0)+
IFERROR(SUMPRODUCT('6. Patients'!CQ$10:CQ$107,OFFSET('6. Patients'!$NU$9,1,MATCH($D51,'6. Patients'!$NV$9:$OO$9,0),ROWS('6. Patients'!ED$10:ED$107))),0),
IFERROR(SUMPRODUCT('6. Patients'!CQ$10:CQ$107,OFFSET('6. Patients'!$OP$9,1,MATCH($D51,'6. Patients'!$OQ$9:$QN$9,0),ROWS('6. Patients'!ED$10:ED$107))),0)+
IFERROR(SUMPRODUCT('6. Patients'!CQ$10:CQ$107,OFFSET('6. Patients'!$QO$9,1,MATCH($D51,'6. Patients'!$QP$9:$RI$9,0),ROWS('6. Patients'!ED$10:ED$107))),0)+
IFERROR(SUMPRODUCT('6. Patients'!CQ$10:CQ$107,OFFSET('6. Patients'!$RJ$9,1,MATCH($D51,'6. Patients'!$RK$9:$TH$9,0),ROWS('6. Patients'!ED$10:ED$107))),0)+
IFERROR(SUMPRODUCT('6. Patients'!CQ$10:CQ$107,OFFSET('6. Patients'!$TI$9,1,MATCH($D51,'6. Patients'!$TJ$9:$UC$9,0),ROWS('6. Patients'!ED$10:ED$107))),0))+
IFERROR(VLOOKUP($D51,$H$116:$L$146,COLUMNS($H$115:$J$115)-1+X$7,0)*$E51*$F51*'1. General Inputs'!$J$25,0),0),0)</f>
        <v>0</v>
      </c>
      <c r="Y51" s="775">
        <f ca="1">ROUNDDOWN(IFERROR($F51*$E51*CHOOSE(Y$7,
IFERROR(SUMPRODUCT('6. Patients'!CR$10:CR$107,OFFSET('6. Patients'!$DN$9,1,MATCH($D51,'6. Patients'!$DO$9:$FL$9,0),ROWS('6. Patients'!EE$10:EE$107))),0)+
IFERROR(SUMPRODUCT('6. Patients'!CR$10:CR$107,OFFSET('6. Patients'!$FM$9,1,MATCH($D51,'6. Patients'!$FN$9:$GG$9,0),ROWS('6. Patients'!EE$10:EE$107))),0)+
IFERROR(SUMPRODUCT('6. Patients'!CR$10:CR$107,OFFSET('6. Patients'!$GH$9,1,MATCH($D51,'6. Patients'!$GI$9:$IF$9,0),ROWS('6. Patients'!EE$10:EE$107))),0)+
IFERROR(SUMPRODUCT('6. Patients'!CR$10:CR$107,OFFSET('6. Patients'!$IG$9,1,MATCH($D51,'6. Patients'!$IH$9:$JA$9,0),ROWS('6. Patients'!EE$10:EE$107))),0),
IFERROR(SUMPRODUCT('6. Patients'!CR$10:CR$107,OFFSET('6. Patients'!$JB$9,1,MATCH($D51,'6. Patients'!$JC$9:$KZ$9,0),ROWS('6. Patients'!EE$10:EE$107))),0)+
IFERROR(SUMPRODUCT('6. Patients'!CR$10:CR$107,OFFSET('6. Patients'!$LA$9,1,MATCH($D51,'6. Patients'!$LB$9:$LU$9,0),ROWS('6. Patients'!EE$10:EE$107))),0)+
IFERROR(SUMPRODUCT('6. Patients'!CR$10:CR$107,OFFSET('6. Patients'!$LV$9,1,MATCH($D51,'6. Patients'!$LW$9:$NT$9,0),ROWS('6. Patients'!EE$10:EE$107))),0)+
IFERROR(SUMPRODUCT('6. Patients'!CR$10:CR$107,OFFSET('6. Patients'!$NU$9,1,MATCH($D51,'6. Patients'!$NV$9:$OO$9,0),ROWS('6. Patients'!EE$10:EE$107))),0),
IFERROR(SUMPRODUCT('6. Patients'!CR$10:CR$107,OFFSET('6. Patients'!$OP$9,1,MATCH($D51,'6. Patients'!$OQ$9:$QN$9,0),ROWS('6. Patients'!EE$10:EE$107))),0)+
IFERROR(SUMPRODUCT('6. Patients'!CR$10:CR$107,OFFSET('6. Patients'!$QO$9,1,MATCH($D51,'6. Patients'!$QP$9:$RI$9,0),ROWS('6. Patients'!EE$10:EE$107))),0)+
IFERROR(SUMPRODUCT('6. Patients'!CR$10:CR$107,OFFSET('6. Patients'!$RJ$9,1,MATCH($D51,'6. Patients'!$RK$9:$TH$9,0),ROWS('6. Patients'!EE$10:EE$107))),0)+
IFERROR(SUMPRODUCT('6. Patients'!CR$10:CR$107,OFFSET('6. Patients'!$TI$9,1,MATCH($D51,'6. Patients'!$TJ$9:$UC$9,0),ROWS('6. Patients'!EE$10:EE$107))),0))+
IFERROR(VLOOKUP($D51,$H$116:$L$146,COLUMNS($H$115:$J$115)-1+Y$7,0)*$E51*$F51*'1. General Inputs'!$J$25,0),0),0)</f>
        <v>0</v>
      </c>
      <c r="Z51" s="775">
        <f ca="1">ROUNDDOWN(IFERROR($F51*$E51*CHOOSE(Z$7,
IFERROR(SUMPRODUCT('6. Patients'!CS$10:CS$107,OFFSET('6. Patients'!$DN$9,1,MATCH($D51,'6. Patients'!$DO$9:$FL$9,0),ROWS('6. Patients'!EF$10:EF$107))),0)+
IFERROR(SUMPRODUCT('6. Patients'!CS$10:CS$107,OFFSET('6. Patients'!$FM$9,1,MATCH($D51,'6. Patients'!$FN$9:$GG$9,0),ROWS('6. Patients'!EF$10:EF$107))),0)+
IFERROR(SUMPRODUCT('6. Patients'!CS$10:CS$107,OFFSET('6. Patients'!$GH$9,1,MATCH($D51,'6. Patients'!$GI$9:$IF$9,0),ROWS('6. Patients'!EF$10:EF$107))),0)+
IFERROR(SUMPRODUCT('6. Patients'!CS$10:CS$107,OFFSET('6. Patients'!$IG$9,1,MATCH($D51,'6. Patients'!$IH$9:$JA$9,0),ROWS('6. Patients'!EF$10:EF$107))),0),
IFERROR(SUMPRODUCT('6. Patients'!CS$10:CS$107,OFFSET('6. Patients'!$JB$9,1,MATCH($D51,'6. Patients'!$JC$9:$KZ$9,0),ROWS('6. Patients'!EF$10:EF$107))),0)+
IFERROR(SUMPRODUCT('6. Patients'!CS$10:CS$107,OFFSET('6. Patients'!$LA$9,1,MATCH($D51,'6. Patients'!$LB$9:$LU$9,0),ROWS('6. Patients'!EF$10:EF$107))),0)+
IFERROR(SUMPRODUCT('6. Patients'!CS$10:CS$107,OFFSET('6. Patients'!$LV$9,1,MATCH($D51,'6. Patients'!$LW$9:$NT$9,0),ROWS('6. Patients'!EF$10:EF$107))),0)+
IFERROR(SUMPRODUCT('6. Patients'!CS$10:CS$107,OFFSET('6. Patients'!$NU$9,1,MATCH($D51,'6. Patients'!$NV$9:$OO$9,0),ROWS('6. Patients'!EF$10:EF$107))),0),
IFERROR(SUMPRODUCT('6. Patients'!CS$10:CS$107,OFFSET('6. Patients'!$OP$9,1,MATCH($D51,'6. Patients'!$OQ$9:$QN$9,0),ROWS('6. Patients'!EF$10:EF$107))),0)+
IFERROR(SUMPRODUCT('6. Patients'!CS$10:CS$107,OFFSET('6. Patients'!$QO$9,1,MATCH($D51,'6. Patients'!$QP$9:$RI$9,0),ROWS('6. Patients'!EF$10:EF$107))),0)+
IFERROR(SUMPRODUCT('6. Patients'!CS$10:CS$107,OFFSET('6. Patients'!$RJ$9,1,MATCH($D51,'6. Patients'!$RK$9:$TH$9,0),ROWS('6. Patients'!EF$10:EF$107))),0)+
IFERROR(SUMPRODUCT('6. Patients'!CS$10:CS$107,OFFSET('6. Patients'!$TI$9,1,MATCH($D51,'6. Patients'!$TJ$9:$UC$9,0),ROWS('6. Patients'!EF$10:EF$107))),0))+
IFERROR(VLOOKUP($D51,$H$116:$L$146,COLUMNS($H$115:$J$115)-1+Z$7,0)*$E51*$F51*'1. General Inputs'!$J$25,0),0),0)</f>
        <v>0</v>
      </c>
      <c r="AA51" s="775">
        <f ca="1">ROUNDDOWN(IFERROR($F51*$E51*CHOOSE(AA$7,
IFERROR(SUMPRODUCT('6. Patients'!CT$10:CT$107,OFFSET('6. Patients'!$DN$9,1,MATCH($D51,'6. Patients'!$DO$9:$FL$9,0),ROWS('6. Patients'!EG$10:EG$107))),0)+
IFERROR(SUMPRODUCT('6. Patients'!CT$10:CT$107,OFFSET('6. Patients'!$FM$9,1,MATCH($D51,'6. Patients'!$FN$9:$GG$9,0),ROWS('6. Patients'!EG$10:EG$107))),0)+
IFERROR(SUMPRODUCT('6. Patients'!CT$10:CT$107,OFFSET('6. Patients'!$GH$9,1,MATCH($D51,'6. Patients'!$GI$9:$IF$9,0),ROWS('6. Patients'!EG$10:EG$107))),0)+
IFERROR(SUMPRODUCT('6. Patients'!CT$10:CT$107,OFFSET('6. Patients'!$IG$9,1,MATCH($D51,'6. Patients'!$IH$9:$JA$9,0),ROWS('6. Patients'!EG$10:EG$107))),0),
IFERROR(SUMPRODUCT('6. Patients'!CT$10:CT$107,OFFSET('6. Patients'!$JB$9,1,MATCH($D51,'6. Patients'!$JC$9:$KZ$9,0),ROWS('6. Patients'!EG$10:EG$107))),0)+
IFERROR(SUMPRODUCT('6. Patients'!CT$10:CT$107,OFFSET('6. Patients'!$LA$9,1,MATCH($D51,'6. Patients'!$LB$9:$LU$9,0),ROWS('6. Patients'!EG$10:EG$107))),0)+
IFERROR(SUMPRODUCT('6. Patients'!CT$10:CT$107,OFFSET('6. Patients'!$LV$9,1,MATCH($D51,'6. Patients'!$LW$9:$NT$9,0),ROWS('6. Patients'!EG$10:EG$107))),0)+
IFERROR(SUMPRODUCT('6. Patients'!CT$10:CT$107,OFFSET('6. Patients'!$NU$9,1,MATCH($D51,'6. Patients'!$NV$9:$OO$9,0),ROWS('6. Patients'!EG$10:EG$107))),0),
IFERROR(SUMPRODUCT('6. Patients'!CT$10:CT$107,OFFSET('6. Patients'!$OP$9,1,MATCH($D51,'6. Patients'!$OQ$9:$QN$9,0),ROWS('6. Patients'!EG$10:EG$107))),0)+
IFERROR(SUMPRODUCT('6. Patients'!CT$10:CT$107,OFFSET('6. Patients'!$QO$9,1,MATCH($D51,'6. Patients'!$QP$9:$RI$9,0),ROWS('6. Patients'!EG$10:EG$107))),0)+
IFERROR(SUMPRODUCT('6. Patients'!CT$10:CT$107,OFFSET('6. Patients'!$RJ$9,1,MATCH($D51,'6. Patients'!$RK$9:$TH$9,0),ROWS('6. Patients'!EG$10:EG$107))),0)+
IFERROR(SUMPRODUCT('6. Patients'!CT$10:CT$107,OFFSET('6. Patients'!$TI$9,1,MATCH($D51,'6. Patients'!$TJ$9:$UC$9,0),ROWS('6. Patients'!EG$10:EG$107))),0))+
IFERROR(VLOOKUP($D51,$H$116:$L$146,COLUMNS($H$115:$J$115)-1+AA$7,0)*$E51*$F51*'1. General Inputs'!$J$25,0),0),0)</f>
        <v>0</v>
      </c>
      <c r="AB51" s="775">
        <f ca="1">ROUNDDOWN(IFERROR($F51*$E51*CHOOSE(AB$7,
IFERROR(SUMPRODUCT('6. Patients'!CU$10:CU$107,OFFSET('6. Patients'!$DN$9,1,MATCH($D51,'6. Patients'!$DO$9:$FL$9,0),ROWS('6. Patients'!EH$10:EH$107))),0)+
IFERROR(SUMPRODUCT('6. Patients'!CU$10:CU$107,OFFSET('6. Patients'!$FM$9,1,MATCH($D51,'6. Patients'!$FN$9:$GG$9,0),ROWS('6. Patients'!EH$10:EH$107))),0)+
IFERROR(SUMPRODUCT('6. Patients'!CU$10:CU$107,OFFSET('6. Patients'!$GH$9,1,MATCH($D51,'6. Patients'!$GI$9:$IF$9,0),ROWS('6. Patients'!EH$10:EH$107))),0)+
IFERROR(SUMPRODUCT('6. Patients'!CU$10:CU$107,OFFSET('6. Patients'!$IG$9,1,MATCH($D51,'6. Patients'!$IH$9:$JA$9,0),ROWS('6. Patients'!EH$10:EH$107))),0),
IFERROR(SUMPRODUCT('6. Patients'!CU$10:CU$107,OFFSET('6. Patients'!$JB$9,1,MATCH($D51,'6. Patients'!$JC$9:$KZ$9,0),ROWS('6. Patients'!EH$10:EH$107))),0)+
IFERROR(SUMPRODUCT('6. Patients'!CU$10:CU$107,OFFSET('6. Patients'!$LA$9,1,MATCH($D51,'6. Patients'!$LB$9:$LU$9,0),ROWS('6. Patients'!EH$10:EH$107))),0)+
IFERROR(SUMPRODUCT('6. Patients'!CU$10:CU$107,OFFSET('6. Patients'!$LV$9,1,MATCH($D51,'6. Patients'!$LW$9:$NT$9,0),ROWS('6. Patients'!EH$10:EH$107))),0)+
IFERROR(SUMPRODUCT('6. Patients'!CU$10:CU$107,OFFSET('6. Patients'!$NU$9,1,MATCH($D51,'6. Patients'!$NV$9:$OO$9,0),ROWS('6. Patients'!EH$10:EH$107))),0),
IFERROR(SUMPRODUCT('6. Patients'!CU$10:CU$107,OFFSET('6. Patients'!$OP$9,1,MATCH($D51,'6. Patients'!$OQ$9:$QN$9,0),ROWS('6. Patients'!EH$10:EH$107))),0)+
IFERROR(SUMPRODUCT('6. Patients'!CU$10:CU$107,OFFSET('6. Patients'!$QO$9,1,MATCH($D51,'6. Patients'!$QP$9:$RI$9,0),ROWS('6. Patients'!EH$10:EH$107))),0)+
IFERROR(SUMPRODUCT('6. Patients'!CU$10:CU$107,OFFSET('6. Patients'!$RJ$9,1,MATCH($D51,'6. Patients'!$RK$9:$TH$9,0),ROWS('6. Patients'!EH$10:EH$107))),0)+
IFERROR(SUMPRODUCT('6. Patients'!CU$10:CU$107,OFFSET('6. Patients'!$TI$9,1,MATCH($D51,'6. Patients'!$TJ$9:$UC$9,0),ROWS('6. Patients'!EH$10:EH$107))),0))+
IFERROR(VLOOKUP($D51,$H$116:$L$146,COLUMNS($H$115:$J$115)-1+AB$7,0)*$E51*$F51*'1. General Inputs'!$J$25,0),0),0)</f>
        <v>0</v>
      </c>
      <c r="AC51" s="775">
        <f ca="1">ROUNDDOWN(IFERROR($F51*$E51*CHOOSE(AC$7,
IFERROR(SUMPRODUCT('6. Patients'!CV$10:CV$107,OFFSET('6. Patients'!$DN$9,1,MATCH($D51,'6. Patients'!$DO$9:$FL$9,0),ROWS('6. Patients'!EI$10:EI$107))),0)+
IFERROR(SUMPRODUCT('6. Patients'!CV$10:CV$107,OFFSET('6. Patients'!$FM$9,1,MATCH($D51,'6. Patients'!$FN$9:$GG$9,0),ROWS('6. Patients'!EI$10:EI$107))),0)+
IFERROR(SUMPRODUCT('6. Patients'!CV$10:CV$107,OFFSET('6. Patients'!$GH$9,1,MATCH($D51,'6. Patients'!$GI$9:$IF$9,0),ROWS('6. Patients'!EI$10:EI$107))),0)+
IFERROR(SUMPRODUCT('6. Patients'!CV$10:CV$107,OFFSET('6. Patients'!$IG$9,1,MATCH($D51,'6. Patients'!$IH$9:$JA$9,0),ROWS('6. Patients'!EI$10:EI$107))),0),
IFERROR(SUMPRODUCT('6. Patients'!CV$10:CV$107,OFFSET('6. Patients'!$JB$9,1,MATCH($D51,'6. Patients'!$JC$9:$KZ$9,0),ROWS('6. Patients'!EI$10:EI$107))),0)+
IFERROR(SUMPRODUCT('6. Patients'!CV$10:CV$107,OFFSET('6. Patients'!$LA$9,1,MATCH($D51,'6. Patients'!$LB$9:$LU$9,0),ROWS('6. Patients'!EI$10:EI$107))),0)+
IFERROR(SUMPRODUCT('6. Patients'!CV$10:CV$107,OFFSET('6. Patients'!$LV$9,1,MATCH($D51,'6. Patients'!$LW$9:$NT$9,0),ROWS('6. Patients'!EI$10:EI$107))),0)+
IFERROR(SUMPRODUCT('6. Patients'!CV$10:CV$107,OFFSET('6. Patients'!$NU$9,1,MATCH($D51,'6. Patients'!$NV$9:$OO$9,0),ROWS('6. Patients'!EI$10:EI$107))),0),
IFERROR(SUMPRODUCT('6. Patients'!CV$10:CV$107,OFFSET('6. Patients'!$OP$9,1,MATCH($D51,'6. Patients'!$OQ$9:$QN$9,0),ROWS('6. Patients'!EI$10:EI$107))),0)+
IFERROR(SUMPRODUCT('6. Patients'!CV$10:CV$107,OFFSET('6. Patients'!$QO$9,1,MATCH($D51,'6. Patients'!$QP$9:$RI$9,0),ROWS('6. Patients'!EI$10:EI$107))),0)+
IFERROR(SUMPRODUCT('6. Patients'!CV$10:CV$107,OFFSET('6. Patients'!$RJ$9,1,MATCH($D51,'6. Patients'!$RK$9:$TH$9,0),ROWS('6. Patients'!EI$10:EI$107))),0)+
IFERROR(SUMPRODUCT('6. Patients'!CV$10:CV$107,OFFSET('6. Patients'!$TI$9,1,MATCH($D51,'6. Patients'!$TJ$9:$UC$9,0),ROWS('6. Patients'!EI$10:EI$107))),0))+
IFERROR(VLOOKUP($D51,$H$116:$L$146,COLUMNS($H$115:$J$115)-1+AC$7,0)*$E51*$F51*'1. General Inputs'!$J$25,0),0),0)</f>
        <v>0</v>
      </c>
      <c r="AD51" s="775">
        <f ca="1">ROUNDDOWN(IFERROR($F51*$E51*CHOOSE(AD$7,
IFERROR(SUMPRODUCT('6. Patients'!CW$10:CW$107,OFFSET('6. Patients'!$DN$9,1,MATCH($D51,'6. Patients'!$DO$9:$FL$9,0),ROWS('6. Patients'!EJ$10:EJ$107))),0)+
IFERROR(SUMPRODUCT('6. Patients'!CW$10:CW$107,OFFSET('6. Patients'!$FM$9,1,MATCH($D51,'6. Patients'!$FN$9:$GG$9,0),ROWS('6. Patients'!EJ$10:EJ$107))),0)+
IFERROR(SUMPRODUCT('6. Patients'!CW$10:CW$107,OFFSET('6. Patients'!$GH$9,1,MATCH($D51,'6. Patients'!$GI$9:$IF$9,0),ROWS('6. Patients'!EJ$10:EJ$107))),0)+
IFERROR(SUMPRODUCT('6. Patients'!CW$10:CW$107,OFFSET('6. Patients'!$IG$9,1,MATCH($D51,'6. Patients'!$IH$9:$JA$9,0),ROWS('6. Patients'!EJ$10:EJ$107))),0),
IFERROR(SUMPRODUCT('6. Patients'!CW$10:CW$107,OFFSET('6. Patients'!$JB$9,1,MATCH($D51,'6. Patients'!$JC$9:$KZ$9,0),ROWS('6. Patients'!EJ$10:EJ$107))),0)+
IFERROR(SUMPRODUCT('6. Patients'!CW$10:CW$107,OFFSET('6. Patients'!$LA$9,1,MATCH($D51,'6. Patients'!$LB$9:$LU$9,0),ROWS('6. Patients'!EJ$10:EJ$107))),0)+
IFERROR(SUMPRODUCT('6. Patients'!CW$10:CW$107,OFFSET('6. Patients'!$LV$9,1,MATCH($D51,'6. Patients'!$LW$9:$NT$9,0),ROWS('6. Patients'!EJ$10:EJ$107))),0)+
IFERROR(SUMPRODUCT('6. Patients'!CW$10:CW$107,OFFSET('6. Patients'!$NU$9,1,MATCH($D51,'6. Patients'!$NV$9:$OO$9,0),ROWS('6. Patients'!EJ$10:EJ$107))),0),
IFERROR(SUMPRODUCT('6. Patients'!CW$10:CW$107,OFFSET('6. Patients'!$OP$9,1,MATCH($D51,'6. Patients'!$OQ$9:$QN$9,0),ROWS('6. Patients'!EJ$10:EJ$107))),0)+
IFERROR(SUMPRODUCT('6. Patients'!CW$10:CW$107,OFFSET('6. Patients'!$QO$9,1,MATCH($D51,'6. Patients'!$QP$9:$RI$9,0),ROWS('6. Patients'!EJ$10:EJ$107))),0)+
IFERROR(SUMPRODUCT('6. Patients'!CW$10:CW$107,OFFSET('6. Patients'!$RJ$9,1,MATCH($D51,'6. Patients'!$RK$9:$TH$9,0),ROWS('6. Patients'!EJ$10:EJ$107))),0)+
IFERROR(SUMPRODUCT('6. Patients'!CW$10:CW$107,OFFSET('6. Patients'!$TI$9,1,MATCH($D51,'6. Patients'!$TJ$9:$UC$9,0),ROWS('6. Patients'!EJ$10:EJ$107))),0))+
IFERROR(VLOOKUP($D51,$H$116:$L$146,COLUMNS($H$115:$J$115)-1+AD$7,0)*$E51*$F51*'1. General Inputs'!$J$25,0),0),0)</f>
        <v>0</v>
      </c>
      <c r="AE51" s="775">
        <f ca="1">ROUNDDOWN(IFERROR($F51*$E51*CHOOSE(AE$7,
IFERROR(SUMPRODUCT('6. Patients'!CX$10:CX$107,OFFSET('6. Patients'!$DN$9,1,MATCH($D51,'6. Patients'!$DO$9:$FL$9,0),ROWS('6. Patients'!EK$10:EK$107))),0)+
IFERROR(SUMPRODUCT('6. Patients'!CX$10:CX$107,OFFSET('6. Patients'!$FM$9,1,MATCH($D51,'6. Patients'!$FN$9:$GG$9,0),ROWS('6. Patients'!EK$10:EK$107))),0)+
IFERROR(SUMPRODUCT('6. Patients'!CX$10:CX$107,OFFSET('6. Patients'!$GH$9,1,MATCH($D51,'6. Patients'!$GI$9:$IF$9,0),ROWS('6. Patients'!EK$10:EK$107))),0)+
IFERROR(SUMPRODUCT('6. Patients'!CX$10:CX$107,OFFSET('6. Patients'!$IG$9,1,MATCH($D51,'6. Patients'!$IH$9:$JA$9,0),ROWS('6. Patients'!EK$10:EK$107))),0),
IFERROR(SUMPRODUCT('6. Patients'!CX$10:CX$107,OFFSET('6. Patients'!$JB$9,1,MATCH($D51,'6. Patients'!$JC$9:$KZ$9,0),ROWS('6. Patients'!EK$10:EK$107))),0)+
IFERROR(SUMPRODUCT('6. Patients'!CX$10:CX$107,OFFSET('6. Patients'!$LA$9,1,MATCH($D51,'6. Patients'!$LB$9:$LU$9,0),ROWS('6. Patients'!EK$10:EK$107))),0)+
IFERROR(SUMPRODUCT('6. Patients'!CX$10:CX$107,OFFSET('6. Patients'!$LV$9,1,MATCH($D51,'6. Patients'!$LW$9:$NT$9,0),ROWS('6. Patients'!EK$10:EK$107))),0)+
IFERROR(SUMPRODUCT('6. Patients'!CX$10:CX$107,OFFSET('6. Patients'!$NU$9,1,MATCH($D51,'6. Patients'!$NV$9:$OO$9,0),ROWS('6. Patients'!EK$10:EK$107))),0),
IFERROR(SUMPRODUCT('6. Patients'!CX$10:CX$107,OFFSET('6. Patients'!$OP$9,1,MATCH($D51,'6. Patients'!$OQ$9:$QN$9,0),ROWS('6. Patients'!EK$10:EK$107))),0)+
IFERROR(SUMPRODUCT('6. Patients'!CX$10:CX$107,OFFSET('6. Patients'!$QO$9,1,MATCH($D51,'6. Patients'!$QP$9:$RI$9,0),ROWS('6. Patients'!EK$10:EK$107))),0)+
IFERROR(SUMPRODUCT('6. Patients'!CX$10:CX$107,OFFSET('6. Patients'!$RJ$9,1,MATCH($D51,'6. Patients'!$RK$9:$TH$9,0),ROWS('6. Patients'!EK$10:EK$107))),0)+
IFERROR(SUMPRODUCT('6. Patients'!CX$10:CX$107,OFFSET('6. Patients'!$TI$9,1,MATCH($D51,'6. Patients'!$TJ$9:$UC$9,0),ROWS('6. Patients'!EK$10:EK$107))),0))+
IFERROR(VLOOKUP($D51,$H$116:$L$146,COLUMNS($H$115:$J$115)-1+AE$7,0)*$E51*$F51*'1. General Inputs'!$J$25,0),0),0)</f>
        <v>0</v>
      </c>
      <c r="AF51" s="775">
        <f ca="1">ROUNDDOWN(IFERROR($F51*$E51*CHOOSE(AF$7,
IFERROR(SUMPRODUCT('6. Patients'!CY$10:CY$107,OFFSET('6. Patients'!$DN$9,1,MATCH($D51,'6. Patients'!$DO$9:$FL$9,0),ROWS('6. Patients'!EL$10:EL$107))),0)+
IFERROR(SUMPRODUCT('6. Patients'!CY$10:CY$107,OFFSET('6. Patients'!$FM$9,1,MATCH($D51,'6. Patients'!$FN$9:$GG$9,0),ROWS('6. Patients'!EL$10:EL$107))),0)+
IFERROR(SUMPRODUCT('6. Patients'!CY$10:CY$107,OFFSET('6. Patients'!$GH$9,1,MATCH($D51,'6. Patients'!$GI$9:$IF$9,0),ROWS('6. Patients'!EL$10:EL$107))),0)+
IFERROR(SUMPRODUCT('6. Patients'!CY$10:CY$107,OFFSET('6. Patients'!$IG$9,1,MATCH($D51,'6. Patients'!$IH$9:$JA$9,0),ROWS('6. Patients'!EL$10:EL$107))),0),
IFERROR(SUMPRODUCT('6. Patients'!CY$10:CY$107,OFFSET('6. Patients'!$JB$9,1,MATCH($D51,'6. Patients'!$JC$9:$KZ$9,0),ROWS('6. Patients'!EL$10:EL$107))),0)+
IFERROR(SUMPRODUCT('6. Patients'!CY$10:CY$107,OFFSET('6. Patients'!$LA$9,1,MATCH($D51,'6. Patients'!$LB$9:$LU$9,0),ROWS('6. Patients'!EL$10:EL$107))),0)+
IFERROR(SUMPRODUCT('6. Patients'!CY$10:CY$107,OFFSET('6. Patients'!$LV$9,1,MATCH($D51,'6. Patients'!$LW$9:$NT$9,0),ROWS('6. Patients'!EL$10:EL$107))),0)+
IFERROR(SUMPRODUCT('6. Patients'!CY$10:CY$107,OFFSET('6. Patients'!$NU$9,1,MATCH($D51,'6. Patients'!$NV$9:$OO$9,0),ROWS('6. Patients'!EL$10:EL$107))),0),
IFERROR(SUMPRODUCT('6. Patients'!CY$10:CY$107,OFFSET('6. Patients'!$OP$9,1,MATCH($D51,'6. Patients'!$OQ$9:$QN$9,0),ROWS('6. Patients'!EL$10:EL$107))),0)+
IFERROR(SUMPRODUCT('6. Patients'!CY$10:CY$107,OFFSET('6. Patients'!$QO$9,1,MATCH($D51,'6. Patients'!$QP$9:$RI$9,0),ROWS('6. Patients'!EL$10:EL$107))),0)+
IFERROR(SUMPRODUCT('6. Patients'!CY$10:CY$107,OFFSET('6. Patients'!$RJ$9,1,MATCH($D51,'6. Patients'!$RK$9:$TH$9,0),ROWS('6. Patients'!EL$10:EL$107))),0)+
IFERROR(SUMPRODUCT('6. Patients'!CY$10:CY$107,OFFSET('6. Patients'!$TI$9,1,MATCH($D51,'6. Patients'!$TJ$9:$UC$9,0),ROWS('6. Patients'!EL$10:EL$107))),0))+
IFERROR(VLOOKUP($D51,$H$116:$L$146,COLUMNS($H$115:$J$115)-1+AF$7,0)*$E51*$F51*'1. General Inputs'!$J$25,0),0),0)</f>
        <v>0</v>
      </c>
      <c r="AG51" s="775">
        <f ca="1">ROUNDDOWN(IFERROR($F51*$E51*CHOOSE(AG$7,
IFERROR(SUMPRODUCT('6. Patients'!CZ$10:CZ$107,OFFSET('6. Patients'!$DN$9,1,MATCH($D51,'6. Patients'!$DO$9:$FL$9,0),ROWS('6. Patients'!EM$10:EM$107))),0)+
IFERROR(SUMPRODUCT('6. Patients'!CZ$10:CZ$107,OFFSET('6. Patients'!$FM$9,1,MATCH($D51,'6. Patients'!$FN$9:$GG$9,0),ROWS('6. Patients'!EM$10:EM$107))),0)+
IFERROR(SUMPRODUCT('6. Patients'!CZ$10:CZ$107,OFFSET('6. Patients'!$GH$9,1,MATCH($D51,'6. Patients'!$GI$9:$IF$9,0),ROWS('6. Patients'!EM$10:EM$107))),0)+
IFERROR(SUMPRODUCT('6. Patients'!CZ$10:CZ$107,OFFSET('6. Patients'!$IG$9,1,MATCH($D51,'6. Patients'!$IH$9:$JA$9,0),ROWS('6. Patients'!EM$10:EM$107))),0),
IFERROR(SUMPRODUCT('6. Patients'!CZ$10:CZ$107,OFFSET('6. Patients'!$JB$9,1,MATCH($D51,'6. Patients'!$JC$9:$KZ$9,0),ROWS('6. Patients'!EM$10:EM$107))),0)+
IFERROR(SUMPRODUCT('6. Patients'!CZ$10:CZ$107,OFFSET('6. Patients'!$LA$9,1,MATCH($D51,'6. Patients'!$LB$9:$LU$9,0),ROWS('6. Patients'!EM$10:EM$107))),0)+
IFERROR(SUMPRODUCT('6. Patients'!CZ$10:CZ$107,OFFSET('6. Patients'!$LV$9,1,MATCH($D51,'6. Patients'!$LW$9:$NT$9,0),ROWS('6. Patients'!EM$10:EM$107))),0)+
IFERROR(SUMPRODUCT('6. Patients'!CZ$10:CZ$107,OFFSET('6. Patients'!$NU$9,1,MATCH($D51,'6. Patients'!$NV$9:$OO$9,0),ROWS('6. Patients'!EM$10:EM$107))),0),
IFERROR(SUMPRODUCT('6. Patients'!CZ$10:CZ$107,OFFSET('6. Patients'!$OP$9,1,MATCH($D51,'6. Patients'!$OQ$9:$QN$9,0),ROWS('6. Patients'!EM$10:EM$107))),0)+
IFERROR(SUMPRODUCT('6. Patients'!CZ$10:CZ$107,OFFSET('6. Patients'!$QO$9,1,MATCH($D51,'6. Patients'!$QP$9:$RI$9,0),ROWS('6. Patients'!EM$10:EM$107))),0)+
IFERROR(SUMPRODUCT('6. Patients'!CZ$10:CZ$107,OFFSET('6. Patients'!$RJ$9,1,MATCH($D51,'6. Patients'!$RK$9:$TH$9,0),ROWS('6. Patients'!EM$10:EM$107))),0)+
IFERROR(SUMPRODUCT('6. Patients'!CZ$10:CZ$107,OFFSET('6. Patients'!$TI$9,1,MATCH($D51,'6. Patients'!$TJ$9:$UC$9,0),ROWS('6. Patients'!EM$10:EM$107))),0))+
IFERROR(VLOOKUP($D51,$H$116:$L$146,COLUMNS($H$115:$J$115)-1+AG$7,0)*$E51*$F51*'1. General Inputs'!$J$25,0),0),0)</f>
        <v>0</v>
      </c>
      <c r="AH51" s="775">
        <f ca="1">ROUNDDOWN(IFERROR($F51*$E51*CHOOSE(AH$7,
IFERROR(SUMPRODUCT('6. Patients'!DA$10:DA$107,OFFSET('6. Patients'!$DN$9,1,MATCH($D51,'6. Patients'!$DO$9:$FL$9,0),ROWS('6. Patients'!EN$10:EN$107))),0)+
IFERROR(SUMPRODUCT('6. Patients'!DA$10:DA$107,OFFSET('6. Patients'!$FM$9,1,MATCH($D51,'6. Patients'!$FN$9:$GG$9,0),ROWS('6. Patients'!EN$10:EN$107))),0)+
IFERROR(SUMPRODUCT('6. Patients'!DA$10:DA$107,OFFSET('6. Patients'!$GH$9,1,MATCH($D51,'6. Patients'!$GI$9:$IF$9,0),ROWS('6. Patients'!EN$10:EN$107))),0)+
IFERROR(SUMPRODUCT('6. Patients'!DA$10:DA$107,OFFSET('6. Patients'!$IG$9,1,MATCH($D51,'6. Patients'!$IH$9:$JA$9,0),ROWS('6. Patients'!EN$10:EN$107))),0),
IFERROR(SUMPRODUCT('6. Patients'!DA$10:DA$107,OFFSET('6. Patients'!$JB$9,1,MATCH($D51,'6. Patients'!$JC$9:$KZ$9,0),ROWS('6. Patients'!EN$10:EN$107))),0)+
IFERROR(SUMPRODUCT('6. Patients'!DA$10:DA$107,OFFSET('6. Patients'!$LA$9,1,MATCH($D51,'6. Patients'!$LB$9:$LU$9,0),ROWS('6. Patients'!EN$10:EN$107))),0)+
IFERROR(SUMPRODUCT('6. Patients'!DA$10:DA$107,OFFSET('6. Patients'!$LV$9,1,MATCH($D51,'6. Patients'!$LW$9:$NT$9,0),ROWS('6. Patients'!EN$10:EN$107))),0)+
IFERROR(SUMPRODUCT('6. Patients'!DA$10:DA$107,OFFSET('6. Patients'!$NU$9,1,MATCH($D51,'6. Patients'!$NV$9:$OO$9,0),ROWS('6. Patients'!EN$10:EN$107))),0),
IFERROR(SUMPRODUCT('6. Patients'!DA$10:DA$107,OFFSET('6. Patients'!$OP$9,1,MATCH($D51,'6. Patients'!$OQ$9:$QN$9,0),ROWS('6. Patients'!EN$10:EN$107))),0)+
IFERROR(SUMPRODUCT('6. Patients'!DA$10:DA$107,OFFSET('6. Patients'!$QO$9,1,MATCH($D51,'6. Patients'!$QP$9:$RI$9,0),ROWS('6. Patients'!EN$10:EN$107))),0)+
IFERROR(SUMPRODUCT('6. Patients'!DA$10:DA$107,OFFSET('6. Patients'!$RJ$9,1,MATCH($D51,'6. Patients'!$RK$9:$TH$9,0),ROWS('6. Patients'!EN$10:EN$107))),0)+
IFERROR(SUMPRODUCT('6. Patients'!DA$10:DA$107,OFFSET('6. Patients'!$TI$9,1,MATCH($D51,'6. Patients'!$TJ$9:$UC$9,0),ROWS('6. Patients'!EN$10:EN$107))),0))+
IFERROR(VLOOKUP($D51,$H$116:$L$146,COLUMNS($H$115:$J$115)-1+AH$7,0)*$E51*$F51*'1. General Inputs'!$J$25,0),0),0)</f>
        <v>0</v>
      </c>
      <c r="AI51" s="775">
        <f ca="1">ROUNDDOWN(IFERROR($F51*$E51*CHOOSE(AI$7,
IFERROR(SUMPRODUCT('6. Patients'!DB$10:DB$107,OFFSET('6. Patients'!$DN$9,1,MATCH($D51,'6. Patients'!$DO$9:$FL$9,0),ROWS('6. Patients'!EO$10:EO$107))),0)+
IFERROR(SUMPRODUCT('6. Patients'!DB$10:DB$107,OFFSET('6. Patients'!$FM$9,1,MATCH($D51,'6. Patients'!$FN$9:$GG$9,0),ROWS('6. Patients'!EO$10:EO$107))),0)+
IFERROR(SUMPRODUCT('6. Patients'!DB$10:DB$107,OFFSET('6. Patients'!$GH$9,1,MATCH($D51,'6. Patients'!$GI$9:$IF$9,0),ROWS('6. Patients'!EO$10:EO$107))),0)+
IFERROR(SUMPRODUCT('6. Patients'!DB$10:DB$107,OFFSET('6. Patients'!$IG$9,1,MATCH($D51,'6. Patients'!$IH$9:$JA$9,0),ROWS('6. Patients'!EO$10:EO$107))),0),
IFERROR(SUMPRODUCT('6. Patients'!DB$10:DB$107,OFFSET('6. Patients'!$JB$9,1,MATCH($D51,'6. Patients'!$JC$9:$KZ$9,0),ROWS('6. Patients'!EO$10:EO$107))),0)+
IFERROR(SUMPRODUCT('6. Patients'!DB$10:DB$107,OFFSET('6. Patients'!$LA$9,1,MATCH($D51,'6. Patients'!$LB$9:$LU$9,0),ROWS('6. Patients'!EO$10:EO$107))),0)+
IFERROR(SUMPRODUCT('6. Patients'!DB$10:DB$107,OFFSET('6. Patients'!$LV$9,1,MATCH($D51,'6. Patients'!$LW$9:$NT$9,0),ROWS('6. Patients'!EO$10:EO$107))),0)+
IFERROR(SUMPRODUCT('6. Patients'!DB$10:DB$107,OFFSET('6. Patients'!$NU$9,1,MATCH($D51,'6. Patients'!$NV$9:$OO$9,0),ROWS('6. Patients'!EO$10:EO$107))),0),
IFERROR(SUMPRODUCT('6. Patients'!DB$10:DB$107,OFFSET('6. Patients'!$OP$9,1,MATCH($D51,'6. Patients'!$OQ$9:$QN$9,0),ROWS('6. Patients'!EO$10:EO$107))),0)+
IFERROR(SUMPRODUCT('6. Patients'!DB$10:DB$107,OFFSET('6. Patients'!$QO$9,1,MATCH($D51,'6. Patients'!$QP$9:$RI$9,0),ROWS('6. Patients'!EO$10:EO$107))),0)+
IFERROR(SUMPRODUCT('6. Patients'!DB$10:DB$107,OFFSET('6. Patients'!$RJ$9,1,MATCH($D51,'6. Patients'!$RK$9:$TH$9,0),ROWS('6. Patients'!EO$10:EO$107))),0)+
IFERROR(SUMPRODUCT('6. Patients'!DB$10:DB$107,OFFSET('6. Patients'!$TI$9,1,MATCH($D51,'6. Patients'!$TJ$9:$UC$9,0),ROWS('6. Patients'!EO$10:EO$107))),0))+
IFERROR(VLOOKUP($D51,$H$116:$L$146,COLUMNS($H$115:$J$115)-1+AI$7,0)*$E51*$F51*'1. General Inputs'!$J$25,0),0),0)</f>
        <v>0</v>
      </c>
      <c r="AJ51" s="775">
        <f ca="1">ROUNDDOWN(IFERROR($F51*$E51*CHOOSE(AJ$7,
IFERROR(SUMPRODUCT('6. Patients'!DC$10:DC$107,OFFSET('6. Patients'!$DN$9,1,MATCH($D51,'6. Patients'!$DO$9:$FL$9,0),ROWS('6. Patients'!EP$10:EP$107))),0)+
IFERROR(SUMPRODUCT('6. Patients'!DC$10:DC$107,OFFSET('6. Patients'!$FM$9,1,MATCH($D51,'6. Patients'!$FN$9:$GG$9,0),ROWS('6. Patients'!EP$10:EP$107))),0)+
IFERROR(SUMPRODUCT('6. Patients'!DC$10:DC$107,OFFSET('6. Patients'!$GH$9,1,MATCH($D51,'6. Patients'!$GI$9:$IF$9,0),ROWS('6. Patients'!EP$10:EP$107))),0)+
IFERROR(SUMPRODUCT('6. Patients'!DC$10:DC$107,OFFSET('6. Patients'!$IG$9,1,MATCH($D51,'6. Patients'!$IH$9:$JA$9,0),ROWS('6. Patients'!EP$10:EP$107))),0),
IFERROR(SUMPRODUCT('6. Patients'!DC$10:DC$107,OFFSET('6. Patients'!$JB$9,1,MATCH($D51,'6. Patients'!$JC$9:$KZ$9,0),ROWS('6. Patients'!EP$10:EP$107))),0)+
IFERROR(SUMPRODUCT('6. Patients'!DC$10:DC$107,OFFSET('6. Patients'!$LA$9,1,MATCH($D51,'6. Patients'!$LB$9:$LU$9,0),ROWS('6. Patients'!EP$10:EP$107))),0)+
IFERROR(SUMPRODUCT('6. Patients'!DC$10:DC$107,OFFSET('6. Patients'!$LV$9,1,MATCH($D51,'6. Patients'!$LW$9:$NT$9,0),ROWS('6. Patients'!EP$10:EP$107))),0)+
IFERROR(SUMPRODUCT('6. Patients'!DC$10:DC$107,OFFSET('6. Patients'!$NU$9,1,MATCH($D51,'6. Patients'!$NV$9:$OO$9,0),ROWS('6. Patients'!EP$10:EP$107))),0),
IFERROR(SUMPRODUCT('6. Patients'!DC$10:DC$107,OFFSET('6. Patients'!$OP$9,1,MATCH($D51,'6. Patients'!$OQ$9:$QN$9,0),ROWS('6. Patients'!EP$10:EP$107))),0)+
IFERROR(SUMPRODUCT('6. Patients'!DC$10:DC$107,OFFSET('6. Patients'!$QO$9,1,MATCH($D51,'6. Patients'!$QP$9:$RI$9,0),ROWS('6. Patients'!EP$10:EP$107))),0)+
IFERROR(SUMPRODUCT('6. Patients'!DC$10:DC$107,OFFSET('6. Patients'!$RJ$9,1,MATCH($D51,'6. Patients'!$RK$9:$TH$9,0),ROWS('6. Patients'!EP$10:EP$107))),0)+
IFERROR(SUMPRODUCT('6. Patients'!DC$10:DC$107,OFFSET('6. Patients'!$TI$9,1,MATCH($D51,'6. Patients'!$TJ$9:$UC$9,0),ROWS('6. Patients'!EP$10:EP$107))),0))+
IFERROR(VLOOKUP($D51,$H$116:$L$146,COLUMNS($H$115:$J$115)-1+AJ$7,0)*$E51*$F51*'1. General Inputs'!$J$25,0),0),0)</f>
        <v>0</v>
      </c>
      <c r="AK51" s="775">
        <f ca="1">ROUNDDOWN(IFERROR($F51*$E51*CHOOSE(AK$7,
IFERROR(SUMPRODUCT('6. Patients'!DD$10:DD$107,OFFSET('6. Patients'!$DN$9,1,MATCH($D51,'6. Patients'!$DO$9:$FL$9,0),ROWS('6. Patients'!EQ$10:EQ$107))),0)+
IFERROR(SUMPRODUCT('6. Patients'!DD$10:DD$107,OFFSET('6. Patients'!$FM$9,1,MATCH($D51,'6. Patients'!$FN$9:$GG$9,0),ROWS('6. Patients'!EQ$10:EQ$107))),0)+
IFERROR(SUMPRODUCT('6. Patients'!DD$10:DD$107,OFFSET('6. Patients'!$GH$9,1,MATCH($D51,'6. Patients'!$GI$9:$IF$9,0),ROWS('6. Patients'!EQ$10:EQ$107))),0)+
IFERROR(SUMPRODUCT('6. Patients'!DD$10:DD$107,OFFSET('6. Patients'!$IG$9,1,MATCH($D51,'6. Patients'!$IH$9:$JA$9,0),ROWS('6. Patients'!EQ$10:EQ$107))),0),
IFERROR(SUMPRODUCT('6. Patients'!DD$10:DD$107,OFFSET('6. Patients'!$JB$9,1,MATCH($D51,'6. Patients'!$JC$9:$KZ$9,0),ROWS('6. Patients'!EQ$10:EQ$107))),0)+
IFERROR(SUMPRODUCT('6. Patients'!DD$10:DD$107,OFFSET('6. Patients'!$LA$9,1,MATCH($D51,'6. Patients'!$LB$9:$LU$9,0),ROWS('6. Patients'!EQ$10:EQ$107))),0)+
IFERROR(SUMPRODUCT('6. Patients'!DD$10:DD$107,OFFSET('6. Patients'!$LV$9,1,MATCH($D51,'6. Patients'!$LW$9:$NT$9,0),ROWS('6. Patients'!EQ$10:EQ$107))),0)+
IFERROR(SUMPRODUCT('6. Patients'!DD$10:DD$107,OFFSET('6. Patients'!$NU$9,1,MATCH($D51,'6. Patients'!$NV$9:$OO$9,0),ROWS('6. Patients'!EQ$10:EQ$107))),0),
IFERROR(SUMPRODUCT('6. Patients'!DD$10:DD$107,OFFSET('6. Patients'!$OP$9,1,MATCH($D51,'6. Patients'!$OQ$9:$QN$9,0),ROWS('6. Patients'!EQ$10:EQ$107))),0)+
IFERROR(SUMPRODUCT('6. Patients'!DD$10:DD$107,OFFSET('6. Patients'!$QO$9,1,MATCH($D51,'6. Patients'!$QP$9:$RI$9,0),ROWS('6. Patients'!EQ$10:EQ$107))),0)+
IFERROR(SUMPRODUCT('6. Patients'!DD$10:DD$107,OFFSET('6. Patients'!$RJ$9,1,MATCH($D51,'6. Patients'!$RK$9:$TH$9,0),ROWS('6. Patients'!EQ$10:EQ$107))),0)+
IFERROR(SUMPRODUCT('6. Patients'!DD$10:DD$107,OFFSET('6. Patients'!$TI$9,1,MATCH($D51,'6. Patients'!$TJ$9:$UC$9,0),ROWS('6. Patients'!EQ$10:EQ$107))),0))+
IFERROR(VLOOKUP($D51,$H$116:$L$146,COLUMNS($H$115:$J$115)-1+AK$7,0)*$E51*$F51*'1. General Inputs'!$J$25,0),0),0)</f>
        <v>0</v>
      </c>
      <c r="AL51" s="775">
        <f ca="1">ROUNDDOWN(IFERROR($F51*$E51*CHOOSE(AL$7,
IFERROR(SUMPRODUCT('6. Patients'!DE$10:DE$107,OFFSET('6. Patients'!$DN$9,1,MATCH($D51,'6. Patients'!$DO$9:$FL$9,0),ROWS('6. Patients'!ER$10:ER$107))),0)+
IFERROR(SUMPRODUCT('6. Patients'!DE$10:DE$107,OFFSET('6. Patients'!$FM$9,1,MATCH($D51,'6. Patients'!$FN$9:$GG$9,0),ROWS('6. Patients'!ER$10:ER$107))),0)+
IFERROR(SUMPRODUCT('6. Patients'!DE$10:DE$107,OFFSET('6. Patients'!$GH$9,1,MATCH($D51,'6. Patients'!$GI$9:$IF$9,0),ROWS('6. Patients'!ER$10:ER$107))),0)+
IFERROR(SUMPRODUCT('6. Patients'!DE$10:DE$107,OFFSET('6. Patients'!$IG$9,1,MATCH($D51,'6. Patients'!$IH$9:$JA$9,0),ROWS('6. Patients'!ER$10:ER$107))),0),
IFERROR(SUMPRODUCT('6. Patients'!DE$10:DE$107,OFFSET('6. Patients'!$JB$9,1,MATCH($D51,'6. Patients'!$JC$9:$KZ$9,0),ROWS('6. Patients'!ER$10:ER$107))),0)+
IFERROR(SUMPRODUCT('6. Patients'!DE$10:DE$107,OFFSET('6. Patients'!$LA$9,1,MATCH($D51,'6. Patients'!$LB$9:$LU$9,0),ROWS('6. Patients'!ER$10:ER$107))),0)+
IFERROR(SUMPRODUCT('6. Patients'!DE$10:DE$107,OFFSET('6. Patients'!$LV$9,1,MATCH($D51,'6. Patients'!$LW$9:$NT$9,0),ROWS('6. Patients'!ER$10:ER$107))),0)+
IFERROR(SUMPRODUCT('6. Patients'!DE$10:DE$107,OFFSET('6. Patients'!$NU$9,1,MATCH($D51,'6. Patients'!$NV$9:$OO$9,0),ROWS('6. Patients'!ER$10:ER$107))),0),
IFERROR(SUMPRODUCT('6. Patients'!DE$10:DE$107,OFFSET('6. Patients'!$OP$9,1,MATCH($D51,'6. Patients'!$OQ$9:$QN$9,0),ROWS('6. Patients'!ER$10:ER$107))),0)+
IFERROR(SUMPRODUCT('6. Patients'!DE$10:DE$107,OFFSET('6. Patients'!$QO$9,1,MATCH($D51,'6. Patients'!$QP$9:$RI$9,0),ROWS('6. Patients'!ER$10:ER$107))),0)+
IFERROR(SUMPRODUCT('6. Patients'!DE$10:DE$107,OFFSET('6. Patients'!$RJ$9,1,MATCH($D51,'6. Patients'!$RK$9:$TH$9,0),ROWS('6. Patients'!ER$10:ER$107))),0)+
IFERROR(SUMPRODUCT('6. Patients'!DE$10:DE$107,OFFSET('6. Patients'!$TI$9,1,MATCH($D51,'6. Patients'!$TJ$9:$UC$9,0),ROWS('6. Patients'!ER$10:ER$107))),0))+
IFERROR(VLOOKUP($D51,$H$116:$L$146,COLUMNS($H$115:$J$115)-1+AL$7,0)*$E51*$F51*'1. General Inputs'!$J$25,0),0),0)</f>
        <v>0</v>
      </c>
      <c r="AM51" s="775">
        <f ca="1">ROUNDDOWN(IFERROR($F51*$E51*CHOOSE(AM$7,
IFERROR(SUMPRODUCT('6. Patients'!DF$10:DF$107,OFFSET('6. Patients'!$DN$9,1,MATCH($D51,'6. Patients'!$DO$9:$FL$9,0),ROWS('6. Patients'!ES$10:ES$107))),0)+
IFERROR(SUMPRODUCT('6. Patients'!DF$10:DF$107,OFFSET('6. Patients'!$FM$9,1,MATCH($D51,'6. Patients'!$FN$9:$GG$9,0),ROWS('6. Patients'!ES$10:ES$107))),0)+
IFERROR(SUMPRODUCT('6. Patients'!DF$10:DF$107,OFFSET('6. Patients'!$GH$9,1,MATCH($D51,'6. Patients'!$GI$9:$IF$9,0),ROWS('6. Patients'!ES$10:ES$107))),0)+
IFERROR(SUMPRODUCT('6. Patients'!DF$10:DF$107,OFFSET('6. Patients'!$IG$9,1,MATCH($D51,'6. Patients'!$IH$9:$JA$9,0),ROWS('6. Patients'!ES$10:ES$107))),0),
IFERROR(SUMPRODUCT('6. Patients'!DF$10:DF$107,OFFSET('6. Patients'!$JB$9,1,MATCH($D51,'6. Patients'!$JC$9:$KZ$9,0),ROWS('6. Patients'!ES$10:ES$107))),0)+
IFERROR(SUMPRODUCT('6. Patients'!DF$10:DF$107,OFFSET('6. Patients'!$LA$9,1,MATCH($D51,'6. Patients'!$LB$9:$LU$9,0),ROWS('6. Patients'!ES$10:ES$107))),0)+
IFERROR(SUMPRODUCT('6. Patients'!DF$10:DF$107,OFFSET('6. Patients'!$LV$9,1,MATCH($D51,'6. Patients'!$LW$9:$NT$9,0),ROWS('6. Patients'!ES$10:ES$107))),0)+
IFERROR(SUMPRODUCT('6. Patients'!DF$10:DF$107,OFFSET('6. Patients'!$NU$9,1,MATCH($D51,'6. Patients'!$NV$9:$OO$9,0),ROWS('6. Patients'!ES$10:ES$107))),0),
IFERROR(SUMPRODUCT('6. Patients'!DF$10:DF$107,OFFSET('6. Patients'!$OP$9,1,MATCH($D51,'6. Patients'!$OQ$9:$QN$9,0),ROWS('6. Patients'!ES$10:ES$107))),0)+
IFERROR(SUMPRODUCT('6. Patients'!DF$10:DF$107,OFFSET('6. Patients'!$QO$9,1,MATCH($D51,'6. Patients'!$QP$9:$RI$9,0),ROWS('6. Patients'!ES$10:ES$107))),0)+
IFERROR(SUMPRODUCT('6. Patients'!DF$10:DF$107,OFFSET('6. Patients'!$RJ$9,1,MATCH($D51,'6. Patients'!$RK$9:$TH$9,0),ROWS('6. Patients'!ES$10:ES$107))),0)+
IFERROR(SUMPRODUCT('6. Patients'!DF$10:DF$107,OFFSET('6. Patients'!$TI$9,1,MATCH($D51,'6. Patients'!$TJ$9:$UC$9,0),ROWS('6. Patients'!ES$10:ES$107))),0))+
IFERROR(VLOOKUP($D51,$H$116:$L$146,COLUMNS($H$115:$J$115)-1+AM$7,0)*$E51*$F51*'1. General Inputs'!$J$25,0),0),0)</f>
        <v>0</v>
      </c>
      <c r="AN51" s="775">
        <f ca="1">ROUNDDOWN(IFERROR($F51*$E51*CHOOSE(AN$7,
IFERROR(SUMPRODUCT('6. Patients'!DG$10:DG$107,OFFSET('6. Patients'!$DN$9,1,MATCH($D51,'6. Patients'!$DO$9:$FL$9,0),ROWS('6. Patients'!ET$10:ET$107))),0)+
IFERROR(SUMPRODUCT('6. Patients'!DG$10:DG$107,OFFSET('6. Patients'!$FM$9,1,MATCH($D51,'6. Patients'!$FN$9:$GG$9,0),ROWS('6. Patients'!ET$10:ET$107))),0)+
IFERROR(SUMPRODUCT('6. Patients'!DG$10:DG$107,OFFSET('6. Patients'!$GH$9,1,MATCH($D51,'6. Patients'!$GI$9:$IF$9,0),ROWS('6. Patients'!ET$10:ET$107))),0)+
IFERROR(SUMPRODUCT('6. Patients'!DG$10:DG$107,OFFSET('6. Patients'!$IG$9,1,MATCH($D51,'6. Patients'!$IH$9:$JA$9,0),ROWS('6. Patients'!ET$10:ET$107))),0),
IFERROR(SUMPRODUCT('6. Patients'!DG$10:DG$107,OFFSET('6. Patients'!$JB$9,1,MATCH($D51,'6. Patients'!$JC$9:$KZ$9,0),ROWS('6. Patients'!ET$10:ET$107))),0)+
IFERROR(SUMPRODUCT('6. Patients'!DG$10:DG$107,OFFSET('6. Patients'!$LA$9,1,MATCH($D51,'6. Patients'!$LB$9:$LU$9,0),ROWS('6. Patients'!ET$10:ET$107))),0)+
IFERROR(SUMPRODUCT('6. Patients'!DG$10:DG$107,OFFSET('6. Patients'!$LV$9,1,MATCH($D51,'6. Patients'!$LW$9:$NT$9,0),ROWS('6. Patients'!ET$10:ET$107))),0)+
IFERROR(SUMPRODUCT('6. Patients'!DG$10:DG$107,OFFSET('6. Patients'!$NU$9,1,MATCH($D51,'6. Patients'!$NV$9:$OO$9,0),ROWS('6. Patients'!ET$10:ET$107))),0),
IFERROR(SUMPRODUCT('6. Patients'!DG$10:DG$107,OFFSET('6. Patients'!$OP$9,1,MATCH($D51,'6. Patients'!$OQ$9:$QN$9,0),ROWS('6. Patients'!ET$10:ET$107))),0)+
IFERROR(SUMPRODUCT('6. Patients'!DG$10:DG$107,OFFSET('6. Patients'!$QO$9,1,MATCH($D51,'6. Patients'!$QP$9:$RI$9,0),ROWS('6. Patients'!ET$10:ET$107))),0)+
IFERROR(SUMPRODUCT('6. Patients'!DG$10:DG$107,OFFSET('6. Patients'!$RJ$9,1,MATCH($D51,'6. Patients'!$RK$9:$TH$9,0),ROWS('6. Patients'!ET$10:ET$107))),0)+
IFERROR(SUMPRODUCT('6. Patients'!DG$10:DG$107,OFFSET('6. Patients'!$TI$9,1,MATCH($D51,'6. Patients'!$TJ$9:$UC$9,0),ROWS('6. Patients'!ET$10:ET$107))),0))+
IFERROR(VLOOKUP($D51,$H$116:$L$146,COLUMNS($H$115:$J$115)-1+AN$7,0)*$E51*$F51*'1. General Inputs'!$J$25,0),0),0)</f>
        <v>0</v>
      </c>
      <c r="AO51" s="775">
        <f ca="1">ROUNDDOWN(IFERROR($F51*$E51*CHOOSE(AO$7,
IFERROR(SUMPRODUCT('6. Patients'!DH$10:DH$107,OFFSET('6. Patients'!$DN$9,1,MATCH($D51,'6. Patients'!$DO$9:$FL$9,0),ROWS('6. Patients'!EU$10:EU$107))),0)+
IFERROR(SUMPRODUCT('6. Patients'!DH$10:DH$107,OFFSET('6. Patients'!$FM$9,1,MATCH($D51,'6. Patients'!$FN$9:$GG$9,0),ROWS('6. Patients'!EU$10:EU$107))),0)+
IFERROR(SUMPRODUCT('6. Patients'!DH$10:DH$107,OFFSET('6. Patients'!$GH$9,1,MATCH($D51,'6. Patients'!$GI$9:$IF$9,0),ROWS('6. Patients'!EU$10:EU$107))),0)+
IFERROR(SUMPRODUCT('6. Patients'!DH$10:DH$107,OFFSET('6. Patients'!$IG$9,1,MATCH($D51,'6. Patients'!$IH$9:$JA$9,0),ROWS('6. Patients'!EU$10:EU$107))),0),
IFERROR(SUMPRODUCT('6. Patients'!DH$10:DH$107,OFFSET('6. Patients'!$JB$9,1,MATCH($D51,'6. Patients'!$JC$9:$KZ$9,0),ROWS('6. Patients'!EU$10:EU$107))),0)+
IFERROR(SUMPRODUCT('6. Patients'!DH$10:DH$107,OFFSET('6. Patients'!$LA$9,1,MATCH($D51,'6. Patients'!$LB$9:$LU$9,0),ROWS('6. Patients'!EU$10:EU$107))),0)+
IFERROR(SUMPRODUCT('6. Patients'!DH$10:DH$107,OFFSET('6. Patients'!$LV$9,1,MATCH($D51,'6. Patients'!$LW$9:$NT$9,0),ROWS('6. Patients'!EU$10:EU$107))),0)+
IFERROR(SUMPRODUCT('6. Patients'!DH$10:DH$107,OFFSET('6. Patients'!$NU$9,1,MATCH($D51,'6. Patients'!$NV$9:$OO$9,0),ROWS('6. Patients'!EU$10:EU$107))),0),
IFERROR(SUMPRODUCT('6. Patients'!DH$10:DH$107,OFFSET('6. Patients'!$OP$9,1,MATCH($D51,'6. Patients'!$OQ$9:$QN$9,0),ROWS('6. Patients'!EU$10:EU$107))),0)+
IFERROR(SUMPRODUCT('6. Patients'!DH$10:DH$107,OFFSET('6. Patients'!$QO$9,1,MATCH($D51,'6. Patients'!$QP$9:$RI$9,0),ROWS('6. Patients'!EU$10:EU$107))),0)+
IFERROR(SUMPRODUCT('6. Patients'!DH$10:DH$107,OFFSET('6. Patients'!$RJ$9,1,MATCH($D51,'6. Patients'!$RK$9:$TH$9,0),ROWS('6. Patients'!EU$10:EU$107))),0)+
IFERROR(SUMPRODUCT('6. Patients'!DH$10:DH$107,OFFSET('6. Patients'!$TI$9,1,MATCH($D51,'6. Patients'!$TJ$9:$UC$9,0),ROWS('6. Patients'!EU$10:EU$107))),0))+
IFERROR(VLOOKUP($D51,$H$116:$L$146,COLUMNS($H$115:$J$115)-1+AO$7,0)*$E51*$F51*'1. General Inputs'!$J$25,0),0),0)</f>
        <v>0</v>
      </c>
      <c r="AP51" s="775">
        <f ca="1">ROUNDDOWN(IFERROR($F51*$E51*CHOOSE(AP$7,
IFERROR(SUMPRODUCT('6. Patients'!DI$10:DI$107,OFFSET('6. Patients'!$DN$9,1,MATCH($D51,'6. Patients'!$DO$9:$FL$9,0),ROWS('6. Patients'!EV$10:EV$107))),0)+
IFERROR(SUMPRODUCT('6. Patients'!DI$10:DI$107,OFFSET('6. Patients'!$FM$9,1,MATCH($D51,'6. Patients'!$FN$9:$GG$9,0),ROWS('6. Patients'!EV$10:EV$107))),0)+
IFERROR(SUMPRODUCT('6. Patients'!DI$10:DI$107,OFFSET('6. Patients'!$GH$9,1,MATCH($D51,'6. Patients'!$GI$9:$IF$9,0),ROWS('6. Patients'!EV$10:EV$107))),0)+
IFERROR(SUMPRODUCT('6. Patients'!DI$10:DI$107,OFFSET('6. Patients'!$IG$9,1,MATCH($D51,'6. Patients'!$IH$9:$JA$9,0),ROWS('6. Patients'!EV$10:EV$107))),0),
IFERROR(SUMPRODUCT('6. Patients'!DI$10:DI$107,OFFSET('6. Patients'!$JB$9,1,MATCH($D51,'6. Patients'!$JC$9:$KZ$9,0),ROWS('6. Patients'!EV$10:EV$107))),0)+
IFERROR(SUMPRODUCT('6. Patients'!DI$10:DI$107,OFFSET('6. Patients'!$LA$9,1,MATCH($D51,'6. Patients'!$LB$9:$LU$9,0),ROWS('6. Patients'!EV$10:EV$107))),0)+
IFERROR(SUMPRODUCT('6. Patients'!DI$10:DI$107,OFFSET('6. Patients'!$LV$9,1,MATCH($D51,'6. Patients'!$LW$9:$NT$9,0),ROWS('6. Patients'!EV$10:EV$107))),0)+
IFERROR(SUMPRODUCT('6. Patients'!DI$10:DI$107,OFFSET('6. Patients'!$NU$9,1,MATCH($D51,'6. Patients'!$NV$9:$OO$9,0),ROWS('6. Patients'!EV$10:EV$107))),0),
IFERROR(SUMPRODUCT('6. Patients'!DI$10:DI$107,OFFSET('6. Patients'!$OP$9,1,MATCH($D51,'6. Patients'!$OQ$9:$QN$9,0),ROWS('6. Patients'!EV$10:EV$107))),0)+
IFERROR(SUMPRODUCT('6. Patients'!DI$10:DI$107,OFFSET('6. Patients'!$QO$9,1,MATCH($D51,'6. Patients'!$QP$9:$RI$9,0),ROWS('6. Patients'!EV$10:EV$107))),0)+
IFERROR(SUMPRODUCT('6. Patients'!DI$10:DI$107,OFFSET('6. Patients'!$RJ$9,1,MATCH($D51,'6. Patients'!$RK$9:$TH$9,0),ROWS('6. Patients'!EV$10:EV$107))),0)+
IFERROR(SUMPRODUCT('6. Patients'!DI$10:DI$107,OFFSET('6. Patients'!$TI$9,1,MATCH($D51,'6. Patients'!$TJ$9:$UC$9,0),ROWS('6. Patients'!EV$10:EV$107))),0))+
IFERROR(VLOOKUP($D51,$H$116:$L$146,COLUMNS($H$115:$J$115)-1+AP$7,0)*$E51*$F51*'1. General Inputs'!$J$25,0),0),0)</f>
        <v>0</v>
      </c>
      <c r="AQ51" s="775">
        <f ca="1">ROUNDDOWN(IFERROR($F51*$E51*CHOOSE(AQ$7,
IFERROR(SUMPRODUCT('6. Patients'!DJ$10:DJ$107,OFFSET('6. Patients'!$DN$9,1,MATCH($D51,'6. Patients'!$DO$9:$FL$9,0),ROWS('6. Patients'!EW$10:EW$107))),0)+
IFERROR(SUMPRODUCT('6. Patients'!DJ$10:DJ$107,OFFSET('6. Patients'!$FM$9,1,MATCH($D51,'6. Patients'!$FN$9:$GG$9,0),ROWS('6. Patients'!EW$10:EW$107))),0)+
IFERROR(SUMPRODUCT('6. Patients'!DJ$10:DJ$107,OFFSET('6. Patients'!$GH$9,1,MATCH($D51,'6. Patients'!$GI$9:$IF$9,0),ROWS('6. Patients'!EW$10:EW$107))),0)+
IFERROR(SUMPRODUCT('6. Patients'!DJ$10:DJ$107,OFFSET('6. Patients'!$IG$9,1,MATCH($D51,'6. Patients'!$IH$9:$JA$9,0),ROWS('6. Patients'!EW$10:EW$107))),0),
IFERROR(SUMPRODUCT('6. Patients'!DJ$10:DJ$107,OFFSET('6. Patients'!$JB$9,1,MATCH($D51,'6. Patients'!$JC$9:$KZ$9,0),ROWS('6. Patients'!EW$10:EW$107))),0)+
IFERROR(SUMPRODUCT('6. Patients'!DJ$10:DJ$107,OFFSET('6. Patients'!$LA$9,1,MATCH($D51,'6. Patients'!$LB$9:$LU$9,0),ROWS('6. Patients'!EW$10:EW$107))),0)+
IFERROR(SUMPRODUCT('6. Patients'!DJ$10:DJ$107,OFFSET('6. Patients'!$LV$9,1,MATCH($D51,'6. Patients'!$LW$9:$NT$9,0),ROWS('6. Patients'!EW$10:EW$107))),0)+
IFERROR(SUMPRODUCT('6. Patients'!DJ$10:DJ$107,OFFSET('6. Patients'!$NU$9,1,MATCH($D51,'6. Patients'!$NV$9:$OO$9,0),ROWS('6. Patients'!EW$10:EW$107))),0),
IFERROR(SUMPRODUCT('6. Patients'!DJ$10:DJ$107,OFFSET('6. Patients'!$OP$9,1,MATCH($D51,'6. Patients'!$OQ$9:$QN$9,0),ROWS('6. Patients'!EW$10:EW$107))),0)+
IFERROR(SUMPRODUCT('6. Patients'!DJ$10:DJ$107,OFFSET('6. Patients'!$QO$9,1,MATCH($D51,'6. Patients'!$QP$9:$RI$9,0),ROWS('6. Patients'!EW$10:EW$107))),0)+
IFERROR(SUMPRODUCT('6. Patients'!DJ$10:DJ$107,OFFSET('6. Patients'!$RJ$9,1,MATCH($D51,'6. Patients'!$RK$9:$TH$9,0),ROWS('6. Patients'!EW$10:EW$107))),0)+
IFERROR(SUMPRODUCT('6. Patients'!DJ$10:DJ$107,OFFSET('6. Patients'!$TI$9,1,MATCH($D51,'6. Patients'!$TJ$9:$UC$9,0),ROWS('6. Patients'!EW$10:EW$107))),0))+
IFERROR(VLOOKUP($D51,$H$116:$L$146,COLUMNS($H$115:$J$115)-1+AQ$7,0)*$E51*$F51*'1. General Inputs'!$J$25,0),0),0)</f>
        <v>0</v>
      </c>
      <c r="AR51" s="342"/>
      <c r="AZ51" s="335">
        <f ca="1">IFERROR(SUM(OFFSET('7. Consumption'!H51,0,1,,MIN('1. General Inputs'!$J$29,COLUMNS('7. Consumption'!H$9:$AQ$9)-1))),0)+MAX(0,$AQ51*('1. General Inputs'!$J$29-COLUMNS('7. Consumption'!H$9:$AQ$9)+1))</f>
        <v>0</v>
      </c>
      <c r="BA51" s="335">
        <f ca="1">IFERROR(SUM(OFFSET('7. Consumption'!I51,0,1,,MIN('1. General Inputs'!$J$29,COLUMNS('7. Consumption'!I$9:$AQ$9)-1))),0)+MAX(0,$AQ51*('1. General Inputs'!$J$29-COLUMNS('7. Consumption'!I$9:$AQ$9)+1))</f>
        <v>0</v>
      </c>
      <c r="BB51" s="335">
        <f ca="1">IFERROR(SUM(OFFSET('7. Consumption'!J51,0,1,,MIN('1. General Inputs'!$J$29,COLUMNS('7. Consumption'!J$9:$AQ$9)-1))),0)+MAX(0,$AQ51*('1. General Inputs'!$J$29-COLUMNS('7. Consumption'!J$9:$AQ$9)+1))</f>
        <v>0</v>
      </c>
      <c r="BC51" s="335">
        <f ca="1">IFERROR(SUM(OFFSET('7. Consumption'!K51,0,1,,MIN('1. General Inputs'!$J$29,COLUMNS('7. Consumption'!K$9:$AQ$9)-1))),0)+MAX(0,$AQ51*('1. General Inputs'!$J$29-COLUMNS('7. Consumption'!K$9:$AQ$9)+1))</f>
        <v>0</v>
      </c>
      <c r="BD51" s="335">
        <f ca="1">IFERROR(SUM(OFFSET('7. Consumption'!L51,0,1,,MIN('1. General Inputs'!$J$29,COLUMNS('7. Consumption'!L$9:$AQ$9)-1))),0)+MAX(0,$AQ51*('1. General Inputs'!$J$29-COLUMNS('7. Consumption'!L$9:$AQ$9)+1))</f>
        <v>0</v>
      </c>
      <c r="BE51" s="335">
        <f ca="1">IFERROR(SUM(OFFSET('7. Consumption'!M51,0,1,,MIN('1. General Inputs'!$J$29,COLUMNS('7. Consumption'!M$9:$AQ$9)-1))),0)+MAX(0,$AQ51*('1. General Inputs'!$J$29-COLUMNS('7. Consumption'!M$9:$AQ$9)+1))</f>
        <v>0</v>
      </c>
      <c r="BF51" s="335">
        <f ca="1">IFERROR(SUM(OFFSET('7. Consumption'!N51,0,1,,MIN('1. General Inputs'!$J$29,COLUMNS('7. Consumption'!N$9:$AQ$9)-1))),0)+MAX(0,$AQ51*('1. General Inputs'!$J$29-COLUMNS('7. Consumption'!N$9:$AQ$9)+1))</f>
        <v>0</v>
      </c>
      <c r="BG51" s="335">
        <f ca="1">IFERROR(SUM(OFFSET('7. Consumption'!O51,0,1,,MIN('1. General Inputs'!$J$29,COLUMNS('7. Consumption'!O$9:$AQ$9)-1))),0)+MAX(0,$AQ51*('1. General Inputs'!$J$29-COLUMNS('7. Consumption'!O$9:$AQ$9)+1))</f>
        <v>0</v>
      </c>
      <c r="BH51" s="335">
        <f ca="1">IFERROR(SUM(OFFSET('7. Consumption'!P51,0,1,,MIN('1. General Inputs'!$J$29,COLUMNS('7. Consumption'!P$9:$AQ$9)-1))),0)+MAX(0,$AQ51*('1. General Inputs'!$J$29-COLUMNS('7. Consumption'!P$9:$AQ$9)+1))</f>
        <v>0</v>
      </c>
      <c r="BI51" s="335">
        <f ca="1">IFERROR(SUM(OFFSET('7. Consumption'!Q51,0,1,,MIN('1. General Inputs'!$J$29,COLUMNS('7. Consumption'!Q$9:$AQ$9)-1))),0)+MAX(0,$AQ51*('1. General Inputs'!$J$29-COLUMNS('7. Consumption'!Q$9:$AQ$9)+1))</f>
        <v>0</v>
      </c>
      <c r="BJ51" s="335">
        <f ca="1">IFERROR(SUM(OFFSET('7. Consumption'!R51,0,1,,MIN('1. General Inputs'!$J$29,COLUMNS('7. Consumption'!R$9:$AQ$9)-1))),0)+MAX(0,$AQ51*('1. General Inputs'!$J$29-COLUMNS('7. Consumption'!R$9:$AQ$9)+1))</f>
        <v>0</v>
      </c>
      <c r="BK51" s="335">
        <f ca="1">IFERROR(SUM(OFFSET('7. Consumption'!S51,0,1,,MIN('1. General Inputs'!$J$29,COLUMNS('7. Consumption'!S$9:$AQ$9)-1))),0)+MAX(0,$AQ51*('1. General Inputs'!$J$29-COLUMNS('7. Consumption'!S$9:$AQ$9)+1))</f>
        <v>0</v>
      </c>
      <c r="BL51" s="335">
        <f ca="1">IFERROR(SUM(OFFSET('7. Consumption'!T51,0,1,,MIN('1. General Inputs'!$J$29,COLUMNS('7. Consumption'!T$9:$AQ$9)-1))),0)+MAX(0,$AQ51*('1. General Inputs'!$J$29-COLUMNS('7. Consumption'!T$9:$AQ$9)+1))</f>
        <v>0</v>
      </c>
      <c r="BM51" s="335">
        <f ca="1">IFERROR(SUM(OFFSET('7. Consumption'!U51,0,1,,MIN('1. General Inputs'!$J$29,COLUMNS('7. Consumption'!U$9:$AQ$9)-1))),0)+MAX(0,$AQ51*('1. General Inputs'!$J$29-COLUMNS('7. Consumption'!U$9:$AQ$9)+1))</f>
        <v>0</v>
      </c>
      <c r="BN51" s="335">
        <f ca="1">IFERROR(SUM(OFFSET('7. Consumption'!V51,0,1,,MIN('1. General Inputs'!$J$29,COLUMNS('7. Consumption'!V$9:$AQ$9)-1))),0)+MAX(0,$AQ51*('1. General Inputs'!$J$29-COLUMNS('7. Consumption'!V$9:$AQ$9)+1))</f>
        <v>0</v>
      </c>
      <c r="BO51" s="335">
        <f ca="1">IFERROR(SUM(OFFSET('7. Consumption'!W51,0,1,,MIN('1. General Inputs'!$J$29,COLUMNS('7. Consumption'!W$9:$AQ$9)-1))),0)+MAX(0,$AQ51*('1. General Inputs'!$J$29-COLUMNS('7. Consumption'!W$9:$AQ$9)+1))</f>
        <v>0</v>
      </c>
      <c r="BP51" s="335">
        <f ca="1">IFERROR(SUM(OFFSET('7. Consumption'!X51,0,1,,MIN('1. General Inputs'!$J$29,COLUMNS('7. Consumption'!X$9:$AQ$9)-1))),0)+MAX(0,$AQ51*('1. General Inputs'!$J$29-COLUMNS('7. Consumption'!X$9:$AQ$9)+1))</f>
        <v>0</v>
      </c>
      <c r="BQ51" s="335">
        <f ca="1">IFERROR(SUM(OFFSET('7. Consumption'!Y51,0,1,,MIN('1. General Inputs'!$J$29,COLUMNS('7. Consumption'!Y$9:$AQ$9)-1))),0)+MAX(0,$AQ51*('1. General Inputs'!$J$29-COLUMNS('7. Consumption'!Y$9:$AQ$9)+1))</f>
        <v>0</v>
      </c>
      <c r="BR51" s="335">
        <f ca="1">IFERROR(SUM(OFFSET('7. Consumption'!Z51,0,1,,MIN('1. General Inputs'!$J$29,COLUMNS('7. Consumption'!Z$9:$AQ$9)-1))),0)+MAX(0,$AQ51*('1. General Inputs'!$J$29-COLUMNS('7. Consumption'!Z$9:$AQ$9)+1))</f>
        <v>0</v>
      </c>
      <c r="BS51" s="335">
        <f ca="1">IFERROR(SUM(OFFSET('7. Consumption'!AA51,0,1,,MIN('1. General Inputs'!$J$29,COLUMNS('7. Consumption'!AA$9:$AQ$9)-1))),0)+MAX(0,$AQ51*('1. General Inputs'!$J$29-COLUMNS('7. Consumption'!AA$9:$AQ$9)+1))</f>
        <v>0</v>
      </c>
      <c r="BT51" s="335">
        <f ca="1">IFERROR(SUM(OFFSET('7. Consumption'!AB51,0,1,,MIN('1. General Inputs'!$J$29,COLUMNS('7. Consumption'!AB$9:$AQ$9)-1))),0)+MAX(0,$AQ51*('1. General Inputs'!$J$29-COLUMNS('7. Consumption'!AB$9:$AQ$9)+1))</f>
        <v>0</v>
      </c>
      <c r="BU51" s="335">
        <f ca="1">IFERROR(SUM(OFFSET('7. Consumption'!AC51,0,1,,MIN('1. General Inputs'!$J$29,COLUMNS('7. Consumption'!AC$9:$AQ$9)-1))),0)+MAX(0,$AQ51*('1. General Inputs'!$J$29-COLUMNS('7. Consumption'!AC$9:$AQ$9)+1))</f>
        <v>0</v>
      </c>
      <c r="BV51" s="335">
        <f ca="1">IFERROR(SUM(OFFSET('7. Consumption'!AD51,0,1,,MIN('1. General Inputs'!$J$29,COLUMNS('7. Consumption'!AD$9:$AQ$9)-1))),0)+MAX(0,$AQ51*('1. General Inputs'!$J$29-COLUMNS('7. Consumption'!AD$9:$AQ$9)+1))</f>
        <v>0</v>
      </c>
      <c r="BW51" s="335">
        <f ca="1">IFERROR(SUM(OFFSET('7. Consumption'!AE51,0,1,,MIN('1. General Inputs'!$J$29,COLUMNS('7. Consumption'!AE$9:$AQ$9)-1))),0)+MAX(0,$AQ51*('1. General Inputs'!$J$29-COLUMNS('7. Consumption'!AE$9:$AQ$9)+1))</f>
        <v>0</v>
      </c>
      <c r="BX51" s="335">
        <f ca="1">IFERROR(SUM(OFFSET('7. Consumption'!AF51,0,1,,MIN('1. General Inputs'!$J$29,COLUMNS('7. Consumption'!AF$9:$AQ$9)-1))),0)+MAX(0,$AQ51*('1. General Inputs'!$J$29-COLUMNS('7. Consumption'!AF$9:$AQ$9)+1))</f>
        <v>0</v>
      </c>
      <c r="BY51" s="335">
        <f ca="1">IFERROR(SUM(OFFSET('7. Consumption'!AG51,0,1,,MIN('1. General Inputs'!$J$29,COLUMNS('7. Consumption'!AG$9:$AQ$9)-1))),0)+MAX(0,$AQ51*('1. General Inputs'!$J$29-COLUMNS('7. Consumption'!AG$9:$AQ$9)+1))</f>
        <v>0</v>
      </c>
      <c r="BZ51" s="335">
        <f ca="1">IFERROR(SUM(OFFSET('7. Consumption'!AH51,0,1,,MIN('1. General Inputs'!$J$29,COLUMNS('7. Consumption'!AH$9:$AQ$9)-1))),0)+MAX(0,$AQ51*('1. General Inputs'!$J$29-COLUMNS('7. Consumption'!AH$9:$AQ$9)+1))</f>
        <v>0</v>
      </c>
      <c r="CA51" s="335">
        <f ca="1">IFERROR(SUM(OFFSET('7. Consumption'!AI51,0,1,,MIN('1. General Inputs'!$J$29,COLUMNS('7. Consumption'!AI$9:$AQ$9)-1))),0)+MAX(0,$AQ51*('1. General Inputs'!$J$29-COLUMNS('7. Consumption'!AI$9:$AQ$9)+1))</f>
        <v>0</v>
      </c>
      <c r="CB51" s="335">
        <f ca="1">IFERROR(SUM(OFFSET('7. Consumption'!AJ51,0,1,,MIN('1. General Inputs'!$J$29,COLUMNS('7. Consumption'!AJ$9:$AQ$9)-1))),0)+MAX(0,$AQ51*('1. General Inputs'!$J$29-COLUMNS('7. Consumption'!AJ$9:$AQ$9)+1))</f>
        <v>0</v>
      </c>
      <c r="CC51" s="335">
        <f ca="1">IFERROR(SUM(OFFSET('7. Consumption'!AK51,0,1,,MIN('1. General Inputs'!$J$29,COLUMNS('7. Consumption'!AK$9:$AQ$9)-1))),0)+MAX(0,$AQ51*('1. General Inputs'!$J$29-COLUMNS('7. Consumption'!AK$9:$AQ$9)+1))</f>
        <v>0</v>
      </c>
      <c r="CD51" s="335">
        <f ca="1">IFERROR(SUM(OFFSET('7. Consumption'!AL51,0,1,,MIN('1. General Inputs'!$J$29,COLUMNS('7. Consumption'!AL$9:$AQ$9)-1))),0)+MAX(0,$AQ51*('1. General Inputs'!$J$29-COLUMNS('7. Consumption'!AL$9:$AQ$9)+1))</f>
        <v>0</v>
      </c>
      <c r="CE51" s="335">
        <f ca="1">IFERROR(SUM(OFFSET('7. Consumption'!AM51,0,1,,MIN('1. General Inputs'!$J$29,COLUMNS('7. Consumption'!AM$9:$AQ$9)-1))),0)+MAX(0,$AQ51*('1. General Inputs'!$J$29-COLUMNS('7. Consumption'!AM$9:$AQ$9)+1))</f>
        <v>0</v>
      </c>
      <c r="CF51" s="335">
        <f ca="1">IFERROR(SUM(OFFSET('7. Consumption'!AN51,0,1,,MIN('1. General Inputs'!$J$29,COLUMNS('7. Consumption'!AN$9:$AQ$9)-1))),0)+MAX(0,$AQ51*('1. General Inputs'!$J$29-COLUMNS('7. Consumption'!AN$9:$AQ$9)+1))</f>
        <v>0</v>
      </c>
      <c r="CG51" s="335">
        <f ca="1">IFERROR(SUM(OFFSET('7. Consumption'!AO51,0,1,,MIN('1. General Inputs'!$J$29,COLUMNS('7. Consumption'!AO$9:$AQ$9)-1))),0)+MAX(0,$AQ51*('1. General Inputs'!$J$29-COLUMNS('7. Consumption'!AO$9:$AQ$9)+1))</f>
        <v>0</v>
      </c>
      <c r="CH51" s="335">
        <f ca="1">IFERROR(SUM(OFFSET('7. Consumption'!AP51,0,1,,MIN('1. General Inputs'!$J$29,COLUMNS('7. Consumption'!AP$9:$AQ$9)-1))),0)+MAX(0,$AQ51*('1. General Inputs'!$J$29-COLUMNS('7. Consumption'!AP$9:$AQ$9)+1))</f>
        <v>0</v>
      </c>
      <c r="CI51" s="335">
        <f ca="1">IFERROR(SUM(OFFSET('7. Consumption'!AQ51,0,1,,MIN('1. General Inputs'!$J$29,COLUMNS('7. Consumption'!AQ$9:$AQ$9)-1))),0)+MAX(0,$AQ51*('1. General Inputs'!$J$29-COLUMNS('7. Consumption'!AQ$9:$AQ$9)+1))</f>
        <v>0</v>
      </c>
    </row>
    <row r="52" spans="2:87" x14ac:dyDescent="0.3">
      <c r="B52" s="772"/>
      <c r="C52" s="772" t="str">
        <f>IFERROR(VLOOKUP(ROWS($C$9:$C52),'5. Form Breakdown'!$AI$11:$AJ$138,COLUMNS('5. Form Breakdown'!$AI$11:$AJ$11),0),"")</f>
        <v>NVP 50 - tab - dispersible</v>
      </c>
      <c r="D52" s="772" t="str">
        <f>IFERROR(VLOOKUP($C52,'5a. Dosing'!$E$11:$F$138,2,0),"")</f>
        <v>NVP</v>
      </c>
      <c r="E52" s="773" t="str">
        <f>IFERROR(INDEX('5. Form Breakdown'!$AL$11:$BL$138,MATCH('7. Consumption'!$C52,'5. Form Breakdown'!$AK$11:$AK$138,0),MATCH('5. Form Breakdown'!$AX$10,'5. Form Breakdown'!$AL$10:$BL$10,0)),"")</f>
        <v/>
      </c>
      <c r="F52" s="774">
        <f>IFERROR(INDEX('5. Form Breakdown'!$AL$11:$BL$138,MATCH('7. Consumption'!$C52,'5. Form Breakdown'!$AK$11:$AK$138,0),MATCH('5. Form Breakdown'!$BL$10,'5. Form Breakdown'!$AL$10:$BL$10,0)),"")</f>
        <v>0</v>
      </c>
      <c r="H52" s="775">
        <f ca="1">ROUNDDOWN(IFERROR($F52*$E52*CHOOSE(H$7,
IFERROR(SUMPRODUCT('6. Patients'!CA$10:CA$107,OFFSET('6. Patients'!$DN$9,1,MATCH($D52,'6. Patients'!$DO$9:$FL$9,0),ROWS('6. Patients'!DN$10:DN$107))),0)+
IFERROR(SUMPRODUCT('6. Patients'!CA$10:CA$107,OFFSET('6. Patients'!$FM$9,1,MATCH($D52,'6. Patients'!$FN$9:$GG$9,0),ROWS('6. Patients'!DN$10:DN$107))),0)+
IFERROR(SUMPRODUCT('6. Patients'!CA$10:CA$107,OFFSET('6. Patients'!$GH$9,1,MATCH($D52,'6. Patients'!$GI$9:$IF$9,0),ROWS('6. Patients'!DN$10:DN$107))),0)+
IFERROR(SUMPRODUCT('6. Patients'!CA$10:CA$107,OFFSET('6. Patients'!$IG$9,1,MATCH($D52,'6. Patients'!$IH$9:$JA$9,0),ROWS('6. Patients'!DN$10:DN$107))),0),
IFERROR(SUMPRODUCT('6. Patients'!CA$10:CA$107,OFFSET('6. Patients'!$JB$9,1,MATCH($D52,'6. Patients'!$JC$9:$KZ$9,0),ROWS('6. Patients'!DN$10:DN$107))),0)+
IFERROR(SUMPRODUCT('6. Patients'!CA$10:CA$107,OFFSET('6. Patients'!$LA$9,1,MATCH($D52,'6. Patients'!$LB$9:$LU$9,0),ROWS('6. Patients'!DN$10:DN$107))),0)+
IFERROR(SUMPRODUCT('6. Patients'!CA$10:CA$107,OFFSET('6. Patients'!$LV$9,1,MATCH($D52,'6. Patients'!$LW$9:$NT$9,0),ROWS('6. Patients'!DN$10:DN$107))),0)+
IFERROR(SUMPRODUCT('6. Patients'!CA$10:CA$107,OFFSET('6. Patients'!$NU$9,1,MATCH($D52,'6. Patients'!$NV$9:$OO$9,0),ROWS('6. Patients'!DN$10:DN$107))),0),
IFERROR(SUMPRODUCT('6. Patients'!CA$10:CA$107,OFFSET('6. Patients'!$OP$9,1,MATCH($D52,'6. Patients'!$OQ$9:$QN$9,0),ROWS('6. Patients'!DN$10:DN$107))),0)+
IFERROR(SUMPRODUCT('6. Patients'!CA$10:CA$107,OFFSET('6. Patients'!$QO$9,1,MATCH($D52,'6. Patients'!$QP$9:$RI$9,0),ROWS('6. Patients'!DN$10:DN$107))),0)+
IFERROR(SUMPRODUCT('6. Patients'!CA$10:CA$107,OFFSET('6. Patients'!$RJ$9,1,MATCH($D52,'6. Patients'!$RK$9:$TH$9,0),ROWS('6. Patients'!DN$10:DN$107))),0)+
IFERROR(SUMPRODUCT('6. Patients'!CA$10:CA$107,OFFSET('6. Patients'!$TI$9,1,MATCH($D52,'6. Patients'!$TJ$9:$UC$9,0),ROWS('6. Patients'!DN$10:DN$107))),0))+
IFERROR(VLOOKUP($D52,$H$116:$L$146,COLUMNS($H$115:$J$115)-1+H$7,0)*$E52*$F52*'1. General Inputs'!$J$25,0),0),0)</f>
        <v>0</v>
      </c>
      <c r="I52" s="775">
        <f ca="1">ROUNDDOWN(IFERROR($F52*$E52*CHOOSE(I$7,
IFERROR(SUMPRODUCT('6. Patients'!CB$10:CB$107,OFFSET('6. Patients'!$DN$9,1,MATCH($D52,'6. Patients'!$DO$9:$FL$9,0),ROWS('6. Patients'!DO$10:DO$107))),0)+
IFERROR(SUMPRODUCT('6. Patients'!CB$10:CB$107,OFFSET('6. Patients'!$FM$9,1,MATCH($D52,'6. Patients'!$FN$9:$GG$9,0),ROWS('6. Patients'!DO$10:DO$107))),0)+
IFERROR(SUMPRODUCT('6. Patients'!CB$10:CB$107,OFFSET('6. Patients'!$GH$9,1,MATCH($D52,'6. Patients'!$GI$9:$IF$9,0),ROWS('6. Patients'!DO$10:DO$107))),0)+
IFERROR(SUMPRODUCT('6. Patients'!CB$10:CB$107,OFFSET('6. Patients'!$IG$9,1,MATCH($D52,'6. Patients'!$IH$9:$JA$9,0),ROWS('6. Patients'!DO$10:DO$107))),0),
IFERROR(SUMPRODUCT('6. Patients'!CB$10:CB$107,OFFSET('6. Patients'!$JB$9,1,MATCH($D52,'6. Patients'!$JC$9:$KZ$9,0),ROWS('6. Patients'!DO$10:DO$107))),0)+
IFERROR(SUMPRODUCT('6. Patients'!CB$10:CB$107,OFFSET('6. Patients'!$LA$9,1,MATCH($D52,'6. Patients'!$LB$9:$LU$9,0),ROWS('6. Patients'!DO$10:DO$107))),0)+
IFERROR(SUMPRODUCT('6. Patients'!CB$10:CB$107,OFFSET('6. Patients'!$LV$9,1,MATCH($D52,'6. Patients'!$LW$9:$NT$9,0),ROWS('6. Patients'!DO$10:DO$107))),0)+
IFERROR(SUMPRODUCT('6. Patients'!CB$10:CB$107,OFFSET('6. Patients'!$NU$9,1,MATCH($D52,'6. Patients'!$NV$9:$OO$9,0),ROWS('6. Patients'!DO$10:DO$107))),0),
IFERROR(SUMPRODUCT('6. Patients'!CB$10:CB$107,OFFSET('6. Patients'!$OP$9,1,MATCH($D52,'6. Patients'!$OQ$9:$QN$9,0),ROWS('6. Patients'!DO$10:DO$107))),0)+
IFERROR(SUMPRODUCT('6. Patients'!CB$10:CB$107,OFFSET('6. Patients'!$QO$9,1,MATCH($D52,'6. Patients'!$QP$9:$RI$9,0),ROWS('6. Patients'!DO$10:DO$107))),0)+
IFERROR(SUMPRODUCT('6. Patients'!CB$10:CB$107,OFFSET('6. Patients'!$RJ$9,1,MATCH($D52,'6. Patients'!$RK$9:$TH$9,0),ROWS('6. Patients'!DO$10:DO$107))),0)+
IFERROR(SUMPRODUCT('6. Patients'!CB$10:CB$107,OFFSET('6. Patients'!$TI$9,1,MATCH($D52,'6. Patients'!$TJ$9:$UC$9,0),ROWS('6. Patients'!DO$10:DO$107))),0))+
IFERROR(VLOOKUP($D52,$H$116:$L$146,COLUMNS($H$115:$J$115)-1+I$7,0)*$E52*$F52*'1. General Inputs'!$J$25,0),0),0)</f>
        <v>0</v>
      </c>
      <c r="J52" s="775">
        <f ca="1">ROUNDDOWN(IFERROR($F52*$E52*CHOOSE(J$7,
IFERROR(SUMPRODUCT('6. Patients'!CC$10:CC$107,OFFSET('6. Patients'!$DN$9,1,MATCH($D52,'6. Patients'!$DO$9:$FL$9,0),ROWS('6. Patients'!DP$10:DP$107))),0)+
IFERROR(SUMPRODUCT('6. Patients'!CC$10:CC$107,OFFSET('6. Patients'!$FM$9,1,MATCH($D52,'6. Patients'!$FN$9:$GG$9,0),ROWS('6. Patients'!DP$10:DP$107))),0)+
IFERROR(SUMPRODUCT('6. Patients'!CC$10:CC$107,OFFSET('6. Patients'!$GH$9,1,MATCH($D52,'6. Patients'!$GI$9:$IF$9,0),ROWS('6. Patients'!DP$10:DP$107))),0)+
IFERROR(SUMPRODUCT('6. Patients'!CC$10:CC$107,OFFSET('6. Patients'!$IG$9,1,MATCH($D52,'6. Patients'!$IH$9:$JA$9,0),ROWS('6. Patients'!DP$10:DP$107))),0),
IFERROR(SUMPRODUCT('6. Patients'!CC$10:CC$107,OFFSET('6. Patients'!$JB$9,1,MATCH($D52,'6. Patients'!$JC$9:$KZ$9,0),ROWS('6. Patients'!DP$10:DP$107))),0)+
IFERROR(SUMPRODUCT('6. Patients'!CC$10:CC$107,OFFSET('6. Patients'!$LA$9,1,MATCH($D52,'6. Patients'!$LB$9:$LU$9,0),ROWS('6. Patients'!DP$10:DP$107))),0)+
IFERROR(SUMPRODUCT('6. Patients'!CC$10:CC$107,OFFSET('6. Patients'!$LV$9,1,MATCH($D52,'6. Patients'!$LW$9:$NT$9,0),ROWS('6. Patients'!DP$10:DP$107))),0)+
IFERROR(SUMPRODUCT('6. Patients'!CC$10:CC$107,OFFSET('6. Patients'!$NU$9,1,MATCH($D52,'6. Patients'!$NV$9:$OO$9,0),ROWS('6. Patients'!DP$10:DP$107))),0),
IFERROR(SUMPRODUCT('6. Patients'!CC$10:CC$107,OFFSET('6. Patients'!$OP$9,1,MATCH($D52,'6. Patients'!$OQ$9:$QN$9,0),ROWS('6. Patients'!DP$10:DP$107))),0)+
IFERROR(SUMPRODUCT('6. Patients'!CC$10:CC$107,OFFSET('6. Patients'!$QO$9,1,MATCH($D52,'6. Patients'!$QP$9:$RI$9,0),ROWS('6. Patients'!DP$10:DP$107))),0)+
IFERROR(SUMPRODUCT('6. Patients'!CC$10:CC$107,OFFSET('6. Patients'!$RJ$9,1,MATCH($D52,'6. Patients'!$RK$9:$TH$9,0),ROWS('6. Patients'!DP$10:DP$107))),0)+
IFERROR(SUMPRODUCT('6. Patients'!CC$10:CC$107,OFFSET('6. Patients'!$TI$9,1,MATCH($D52,'6. Patients'!$TJ$9:$UC$9,0),ROWS('6. Patients'!DP$10:DP$107))),0))+
IFERROR(VLOOKUP($D52,$H$116:$L$146,COLUMNS($H$115:$J$115)-1+J$7,0)*$E52*$F52*'1. General Inputs'!$J$25,0),0),0)</f>
        <v>0</v>
      </c>
      <c r="K52" s="775">
        <f ca="1">ROUNDDOWN(IFERROR($F52*$E52*CHOOSE(K$7,
IFERROR(SUMPRODUCT('6. Patients'!CD$10:CD$107,OFFSET('6. Patients'!$DN$9,1,MATCH($D52,'6. Patients'!$DO$9:$FL$9,0),ROWS('6. Patients'!DQ$10:DQ$107))),0)+
IFERROR(SUMPRODUCT('6. Patients'!CD$10:CD$107,OFFSET('6. Patients'!$FM$9,1,MATCH($D52,'6. Patients'!$FN$9:$GG$9,0),ROWS('6. Patients'!DQ$10:DQ$107))),0)+
IFERROR(SUMPRODUCT('6. Patients'!CD$10:CD$107,OFFSET('6. Patients'!$GH$9,1,MATCH($D52,'6. Patients'!$GI$9:$IF$9,0),ROWS('6. Patients'!DQ$10:DQ$107))),0)+
IFERROR(SUMPRODUCT('6. Patients'!CD$10:CD$107,OFFSET('6. Patients'!$IG$9,1,MATCH($D52,'6. Patients'!$IH$9:$JA$9,0),ROWS('6. Patients'!DQ$10:DQ$107))),0),
IFERROR(SUMPRODUCT('6. Patients'!CD$10:CD$107,OFFSET('6. Patients'!$JB$9,1,MATCH($D52,'6. Patients'!$JC$9:$KZ$9,0),ROWS('6. Patients'!DQ$10:DQ$107))),0)+
IFERROR(SUMPRODUCT('6. Patients'!CD$10:CD$107,OFFSET('6. Patients'!$LA$9,1,MATCH($D52,'6. Patients'!$LB$9:$LU$9,0),ROWS('6. Patients'!DQ$10:DQ$107))),0)+
IFERROR(SUMPRODUCT('6. Patients'!CD$10:CD$107,OFFSET('6. Patients'!$LV$9,1,MATCH($D52,'6. Patients'!$LW$9:$NT$9,0),ROWS('6. Patients'!DQ$10:DQ$107))),0)+
IFERROR(SUMPRODUCT('6. Patients'!CD$10:CD$107,OFFSET('6. Patients'!$NU$9,1,MATCH($D52,'6. Patients'!$NV$9:$OO$9,0),ROWS('6. Patients'!DQ$10:DQ$107))),0),
IFERROR(SUMPRODUCT('6. Patients'!CD$10:CD$107,OFFSET('6. Patients'!$OP$9,1,MATCH($D52,'6. Patients'!$OQ$9:$QN$9,0),ROWS('6. Patients'!DQ$10:DQ$107))),0)+
IFERROR(SUMPRODUCT('6. Patients'!CD$10:CD$107,OFFSET('6. Patients'!$QO$9,1,MATCH($D52,'6. Patients'!$QP$9:$RI$9,0),ROWS('6. Patients'!DQ$10:DQ$107))),0)+
IFERROR(SUMPRODUCT('6. Patients'!CD$10:CD$107,OFFSET('6. Patients'!$RJ$9,1,MATCH($D52,'6. Patients'!$RK$9:$TH$9,0),ROWS('6. Patients'!DQ$10:DQ$107))),0)+
IFERROR(SUMPRODUCT('6. Patients'!CD$10:CD$107,OFFSET('6. Patients'!$TI$9,1,MATCH($D52,'6. Patients'!$TJ$9:$UC$9,0),ROWS('6. Patients'!DQ$10:DQ$107))),0))+
IFERROR(VLOOKUP($D52,$H$116:$L$146,COLUMNS($H$115:$J$115)-1+K$7,0)*$E52*$F52*'1. General Inputs'!$J$25,0),0),0)</f>
        <v>0</v>
      </c>
      <c r="L52" s="775">
        <f ca="1">ROUNDDOWN(IFERROR($F52*$E52*CHOOSE(L$7,
IFERROR(SUMPRODUCT('6. Patients'!CE$10:CE$107,OFFSET('6. Patients'!$DN$9,1,MATCH($D52,'6. Patients'!$DO$9:$FL$9,0),ROWS('6. Patients'!DR$10:DR$107))),0)+
IFERROR(SUMPRODUCT('6. Patients'!CE$10:CE$107,OFFSET('6. Patients'!$FM$9,1,MATCH($D52,'6. Patients'!$FN$9:$GG$9,0),ROWS('6. Patients'!DR$10:DR$107))),0)+
IFERROR(SUMPRODUCT('6. Patients'!CE$10:CE$107,OFFSET('6. Patients'!$GH$9,1,MATCH($D52,'6. Patients'!$GI$9:$IF$9,0),ROWS('6. Patients'!DR$10:DR$107))),0)+
IFERROR(SUMPRODUCT('6. Patients'!CE$10:CE$107,OFFSET('6. Patients'!$IG$9,1,MATCH($D52,'6. Patients'!$IH$9:$JA$9,0),ROWS('6. Patients'!DR$10:DR$107))),0),
IFERROR(SUMPRODUCT('6. Patients'!CE$10:CE$107,OFFSET('6. Patients'!$JB$9,1,MATCH($D52,'6. Patients'!$JC$9:$KZ$9,0),ROWS('6. Patients'!DR$10:DR$107))),0)+
IFERROR(SUMPRODUCT('6. Patients'!CE$10:CE$107,OFFSET('6. Patients'!$LA$9,1,MATCH($D52,'6. Patients'!$LB$9:$LU$9,0),ROWS('6. Patients'!DR$10:DR$107))),0)+
IFERROR(SUMPRODUCT('6. Patients'!CE$10:CE$107,OFFSET('6. Patients'!$LV$9,1,MATCH($D52,'6. Patients'!$LW$9:$NT$9,0),ROWS('6. Patients'!DR$10:DR$107))),0)+
IFERROR(SUMPRODUCT('6. Patients'!CE$10:CE$107,OFFSET('6. Patients'!$NU$9,1,MATCH($D52,'6. Patients'!$NV$9:$OO$9,0),ROWS('6. Patients'!DR$10:DR$107))),0),
IFERROR(SUMPRODUCT('6. Patients'!CE$10:CE$107,OFFSET('6. Patients'!$OP$9,1,MATCH($D52,'6. Patients'!$OQ$9:$QN$9,0),ROWS('6. Patients'!DR$10:DR$107))),0)+
IFERROR(SUMPRODUCT('6. Patients'!CE$10:CE$107,OFFSET('6. Patients'!$QO$9,1,MATCH($D52,'6. Patients'!$QP$9:$RI$9,0),ROWS('6. Patients'!DR$10:DR$107))),0)+
IFERROR(SUMPRODUCT('6. Patients'!CE$10:CE$107,OFFSET('6. Patients'!$RJ$9,1,MATCH($D52,'6. Patients'!$RK$9:$TH$9,0),ROWS('6. Patients'!DR$10:DR$107))),0)+
IFERROR(SUMPRODUCT('6. Patients'!CE$10:CE$107,OFFSET('6. Patients'!$TI$9,1,MATCH($D52,'6. Patients'!$TJ$9:$UC$9,0),ROWS('6. Patients'!DR$10:DR$107))),0))+
IFERROR(VLOOKUP($D52,$H$116:$L$146,COLUMNS($H$115:$J$115)-1+L$7,0)*$E52*$F52*'1. General Inputs'!$J$25,0),0),0)</f>
        <v>0</v>
      </c>
      <c r="M52" s="775">
        <f ca="1">ROUNDDOWN(IFERROR($F52*$E52*CHOOSE(M$7,
IFERROR(SUMPRODUCT('6. Patients'!CF$10:CF$107,OFFSET('6. Patients'!$DN$9,1,MATCH($D52,'6. Patients'!$DO$9:$FL$9,0),ROWS('6. Patients'!DS$10:DS$107))),0)+
IFERROR(SUMPRODUCT('6. Patients'!CF$10:CF$107,OFFSET('6. Patients'!$FM$9,1,MATCH($D52,'6. Patients'!$FN$9:$GG$9,0),ROWS('6. Patients'!DS$10:DS$107))),0)+
IFERROR(SUMPRODUCT('6. Patients'!CF$10:CF$107,OFFSET('6. Patients'!$GH$9,1,MATCH($D52,'6. Patients'!$GI$9:$IF$9,0),ROWS('6. Patients'!DS$10:DS$107))),0)+
IFERROR(SUMPRODUCT('6. Patients'!CF$10:CF$107,OFFSET('6. Patients'!$IG$9,1,MATCH($D52,'6. Patients'!$IH$9:$JA$9,0),ROWS('6. Patients'!DS$10:DS$107))),0),
IFERROR(SUMPRODUCT('6. Patients'!CF$10:CF$107,OFFSET('6. Patients'!$JB$9,1,MATCH($D52,'6. Patients'!$JC$9:$KZ$9,0),ROWS('6. Patients'!DS$10:DS$107))),0)+
IFERROR(SUMPRODUCT('6. Patients'!CF$10:CF$107,OFFSET('6. Patients'!$LA$9,1,MATCH($D52,'6. Patients'!$LB$9:$LU$9,0),ROWS('6. Patients'!DS$10:DS$107))),0)+
IFERROR(SUMPRODUCT('6. Patients'!CF$10:CF$107,OFFSET('6. Patients'!$LV$9,1,MATCH($D52,'6. Patients'!$LW$9:$NT$9,0),ROWS('6. Patients'!DS$10:DS$107))),0)+
IFERROR(SUMPRODUCT('6. Patients'!CF$10:CF$107,OFFSET('6. Patients'!$NU$9,1,MATCH($D52,'6. Patients'!$NV$9:$OO$9,0),ROWS('6. Patients'!DS$10:DS$107))),0),
IFERROR(SUMPRODUCT('6. Patients'!CF$10:CF$107,OFFSET('6. Patients'!$OP$9,1,MATCH($D52,'6. Patients'!$OQ$9:$QN$9,0),ROWS('6. Patients'!DS$10:DS$107))),0)+
IFERROR(SUMPRODUCT('6. Patients'!CF$10:CF$107,OFFSET('6. Patients'!$QO$9,1,MATCH($D52,'6. Patients'!$QP$9:$RI$9,0),ROWS('6. Patients'!DS$10:DS$107))),0)+
IFERROR(SUMPRODUCT('6. Patients'!CF$10:CF$107,OFFSET('6. Patients'!$RJ$9,1,MATCH($D52,'6. Patients'!$RK$9:$TH$9,0),ROWS('6. Patients'!DS$10:DS$107))),0)+
IFERROR(SUMPRODUCT('6. Patients'!CF$10:CF$107,OFFSET('6. Patients'!$TI$9,1,MATCH($D52,'6. Patients'!$TJ$9:$UC$9,0),ROWS('6. Patients'!DS$10:DS$107))),0))+
IFERROR(VLOOKUP($D52,$H$116:$L$146,COLUMNS($H$115:$J$115)-1+M$7,0)*$E52*$F52*'1. General Inputs'!$J$25,0),0),0)</f>
        <v>0</v>
      </c>
      <c r="N52" s="775">
        <f ca="1">ROUNDDOWN(IFERROR($F52*$E52*CHOOSE(N$7,
IFERROR(SUMPRODUCT('6. Patients'!CG$10:CG$107,OFFSET('6. Patients'!$DN$9,1,MATCH($D52,'6. Patients'!$DO$9:$FL$9,0),ROWS('6. Patients'!DT$10:DT$107))),0)+
IFERROR(SUMPRODUCT('6. Patients'!CG$10:CG$107,OFFSET('6. Patients'!$FM$9,1,MATCH($D52,'6. Patients'!$FN$9:$GG$9,0),ROWS('6. Patients'!DT$10:DT$107))),0)+
IFERROR(SUMPRODUCT('6. Patients'!CG$10:CG$107,OFFSET('6. Patients'!$GH$9,1,MATCH($D52,'6. Patients'!$GI$9:$IF$9,0),ROWS('6. Patients'!DT$10:DT$107))),0)+
IFERROR(SUMPRODUCT('6. Patients'!CG$10:CG$107,OFFSET('6. Patients'!$IG$9,1,MATCH($D52,'6. Patients'!$IH$9:$JA$9,0),ROWS('6. Patients'!DT$10:DT$107))),0),
IFERROR(SUMPRODUCT('6. Patients'!CG$10:CG$107,OFFSET('6. Patients'!$JB$9,1,MATCH($D52,'6. Patients'!$JC$9:$KZ$9,0),ROWS('6. Patients'!DT$10:DT$107))),0)+
IFERROR(SUMPRODUCT('6. Patients'!CG$10:CG$107,OFFSET('6. Patients'!$LA$9,1,MATCH($D52,'6. Patients'!$LB$9:$LU$9,0),ROWS('6. Patients'!DT$10:DT$107))),0)+
IFERROR(SUMPRODUCT('6. Patients'!CG$10:CG$107,OFFSET('6. Patients'!$LV$9,1,MATCH($D52,'6. Patients'!$LW$9:$NT$9,0),ROWS('6. Patients'!DT$10:DT$107))),0)+
IFERROR(SUMPRODUCT('6. Patients'!CG$10:CG$107,OFFSET('6. Patients'!$NU$9,1,MATCH($D52,'6. Patients'!$NV$9:$OO$9,0),ROWS('6. Patients'!DT$10:DT$107))),0),
IFERROR(SUMPRODUCT('6. Patients'!CG$10:CG$107,OFFSET('6. Patients'!$OP$9,1,MATCH($D52,'6. Patients'!$OQ$9:$QN$9,0),ROWS('6. Patients'!DT$10:DT$107))),0)+
IFERROR(SUMPRODUCT('6. Patients'!CG$10:CG$107,OFFSET('6. Patients'!$QO$9,1,MATCH($D52,'6. Patients'!$QP$9:$RI$9,0),ROWS('6. Patients'!DT$10:DT$107))),0)+
IFERROR(SUMPRODUCT('6. Patients'!CG$10:CG$107,OFFSET('6. Patients'!$RJ$9,1,MATCH($D52,'6. Patients'!$RK$9:$TH$9,0),ROWS('6. Patients'!DT$10:DT$107))),0)+
IFERROR(SUMPRODUCT('6. Patients'!CG$10:CG$107,OFFSET('6. Patients'!$TI$9,1,MATCH($D52,'6. Patients'!$TJ$9:$UC$9,0),ROWS('6. Patients'!DT$10:DT$107))),0))+
IFERROR(VLOOKUP($D52,$H$116:$L$146,COLUMNS($H$115:$J$115)-1+N$7,0)*$E52*$F52*'1. General Inputs'!$J$25,0),0),0)</f>
        <v>0</v>
      </c>
      <c r="O52" s="775">
        <f ca="1">ROUNDDOWN(IFERROR($F52*$E52*CHOOSE(O$7,
IFERROR(SUMPRODUCT('6. Patients'!CH$10:CH$107,OFFSET('6. Patients'!$DN$9,1,MATCH($D52,'6. Patients'!$DO$9:$FL$9,0),ROWS('6. Patients'!DU$10:DU$107))),0)+
IFERROR(SUMPRODUCT('6. Patients'!CH$10:CH$107,OFFSET('6. Patients'!$FM$9,1,MATCH($D52,'6. Patients'!$FN$9:$GG$9,0),ROWS('6. Patients'!DU$10:DU$107))),0)+
IFERROR(SUMPRODUCT('6. Patients'!CH$10:CH$107,OFFSET('6. Patients'!$GH$9,1,MATCH($D52,'6. Patients'!$GI$9:$IF$9,0),ROWS('6. Patients'!DU$10:DU$107))),0)+
IFERROR(SUMPRODUCT('6. Patients'!CH$10:CH$107,OFFSET('6. Patients'!$IG$9,1,MATCH($D52,'6. Patients'!$IH$9:$JA$9,0),ROWS('6. Patients'!DU$10:DU$107))),0),
IFERROR(SUMPRODUCT('6. Patients'!CH$10:CH$107,OFFSET('6. Patients'!$JB$9,1,MATCH($D52,'6. Patients'!$JC$9:$KZ$9,0),ROWS('6. Patients'!DU$10:DU$107))),0)+
IFERROR(SUMPRODUCT('6. Patients'!CH$10:CH$107,OFFSET('6. Patients'!$LA$9,1,MATCH($D52,'6. Patients'!$LB$9:$LU$9,0),ROWS('6. Patients'!DU$10:DU$107))),0)+
IFERROR(SUMPRODUCT('6. Patients'!CH$10:CH$107,OFFSET('6. Patients'!$LV$9,1,MATCH($D52,'6. Patients'!$LW$9:$NT$9,0),ROWS('6. Patients'!DU$10:DU$107))),0)+
IFERROR(SUMPRODUCT('6. Patients'!CH$10:CH$107,OFFSET('6. Patients'!$NU$9,1,MATCH($D52,'6. Patients'!$NV$9:$OO$9,0),ROWS('6. Patients'!DU$10:DU$107))),0),
IFERROR(SUMPRODUCT('6. Patients'!CH$10:CH$107,OFFSET('6. Patients'!$OP$9,1,MATCH($D52,'6. Patients'!$OQ$9:$QN$9,0),ROWS('6. Patients'!DU$10:DU$107))),0)+
IFERROR(SUMPRODUCT('6. Patients'!CH$10:CH$107,OFFSET('6. Patients'!$QO$9,1,MATCH($D52,'6. Patients'!$QP$9:$RI$9,0),ROWS('6. Patients'!DU$10:DU$107))),0)+
IFERROR(SUMPRODUCT('6. Patients'!CH$10:CH$107,OFFSET('6. Patients'!$RJ$9,1,MATCH($D52,'6. Patients'!$RK$9:$TH$9,0),ROWS('6. Patients'!DU$10:DU$107))),0)+
IFERROR(SUMPRODUCT('6. Patients'!CH$10:CH$107,OFFSET('6. Patients'!$TI$9,1,MATCH($D52,'6. Patients'!$TJ$9:$UC$9,0),ROWS('6. Patients'!DU$10:DU$107))),0))+
IFERROR(VLOOKUP($D52,$H$116:$L$146,COLUMNS($H$115:$J$115)-1+O$7,0)*$E52*$F52*'1. General Inputs'!$J$25,0),0),0)</f>
        <v>0</v>
      </c>
      <c r="P52" s="775">
        <f ca="1">ROUNDDOWN(IFERROR($F52*$E52*CHOOSE(P$7,
IFERROR(SUMPRODUCT('6. Patients'!CI$10:CI$107,OFFSET('6. Patients'!$DN$9,1,MATCH($D52,'6. Patients'!$DO$9:$FL$9,0),ROWS('6. Patients'!DV$10:DV$107))),0)+
IFERROR(SUMPRODUCT('6. Patients'!CI$10:CI$107,OFFSET('6. Patients'!$FM$9,1,MATCH($D52,'6. Patients'!$FN$9:$GG$9,0),ROWS('6. Patients'!DV$10:DV$107))),0)+
IFERROR(SUMPRODUCT('6. Patients'!CI$10:CI$107,OFFSET('6. Patients'!$GH$9,1,MATCH($D52,'6. Patients'!$GI$9:$IF$9,0),ROWS('6. Patients'!DV$10:DV$107))),0)+
IFERROR(SUMPRODUCT('6. Patients'!CI$10:CI$107,OFFSET('6. Patients'!$IG$9,1,MATCH($D52,'6. Patients'!$IH$9:$JA$9,0),ROWS('6. Patients'!DV$10:DV$107))),0),
IFERROR(SUMPRODUCT('6. Patients'!CI$10:CI$107,OFFSET('6. Patients'!$JB$9,1,MATCH($D52,'6. Patients'!$JC$9:$KZ$9,0),ROWS('6. Patients'!DV$10:DV$107))),0)+
IFERROR(SUMPRODUCT('6. Patients'!CI$10:CI$107,OFFSET('6. Patients'!$LA$9,1,MATCH($D52,'6. Patients'!$LB$9:$LU$9,0),ROWS('6. Patients'!DV$10:DV$107))),0)+
IFERROR(SUMPRODUCT('6. Patients'!CI$10:CI$107,OFFSET('6. Patients'!$LV$9,1,MATCH($D52,'6. Patients'!$LW$9:$NT$9,0),ROWS('6. Patients'!DV$10:DV$107))),0)+
IFERROR(SUMPRODUCT('6. Patients'!CI$10:CI$107,OFFSET('6. Patients'!$NU$9,1,MATCH($D52,'6. Patients'!$NV$9:$OO$9,0),ROWS('6. Patients'!DV$10:DV$107))),0),
IFERROR(SUMPRODUCT('6. Patients'!CI$10:CI$107,OFFSET('6. Patients'!$OP$9,1,MATCH($D52,'6. Patients'!$OQ$9:$QN$9,0),ROWS('6. Patients'!DV$10:DV$107))),0)+
IFERROR(SUMPRODUCT('6. Patients'!CI$10:CI$107,OFFSET('6. Patients'!$QO$9,1,MATCH($D52,'6. Patients'!$QP$9:$RI$9,0),ROWS('6. Patients'!DV$10:DV$107))),0)+
IFERROR(SUMPRODUCT('6. Patients'!CI$10:CI$107,OFFSET('6. Patients'!$RJ$9,1,MATCH($D52,'6. Patients'!$RK$9:$TH$9,0),ROWS('6. Patients'!DV$10:DV$107))),0)+
IFERROR(SUMPRODUCT('6. Patients'!CI$10:CI$107,OFFSET('6. Patients'!$TI$9,1,MATCH($D52,'6. Patients'!$TJ$9:$UC$9,0),ROWS('6. Patients'!DV$10:DV$107))),0))+
IFERROR(VLOOKUP($D52,$H$116:$L$146,COLUMNS($H$115:$J$115)-1+P$7,0)*$E52*$F52*'1. General Inputs'!$J$25,0),0),0)</f>
        <v>0</v>
      </c>
      <c r="Q52" s="775">
        <f ca="1">ROUNDDOWN(IFERROR($F52*$E52*CHOOSE(Q$7,
IFERROR(SUMPRODUCT('6. Patients'!CJ$10:CJ$107,OFFSET('6. Patients'!$DN$9,1,MATCH($D52,'6. Patients'!$DO$9:$FL$9,0),ROWS('6. Patients'!DW$10:DW$107))),0)+
IFERROR(SUMPRODUCT('6. Patients'!CJ$10:CJ$107,OFFSET('6. Patients'!$FM$9,1,MATCH($D52,'6. Patients'!$FN$9:$GG$9,0),ROWS('6. Patients'!DW$10:DW$107))),0)+
IFERROR(SUMPRODUCT('6. Patients'!CJ$10:CJ$107,OFFSET('6. Patients'!$GH$9,1,MATCH($D52,'6. Patients'!$GI$9:$IF$9,0),ROWS('6. Patients'!DW$10:DW$107))),0)+
IFERROR(SUMPRODUCT('6. Patients'!CJ$10:CJ$107,OFFSET('6. Patients'!$IG$9,1,MATCH($D52,'6. Patients'!$IH$9:$JA$9,0),ROWS('6. Patients'!DW$10:DW$107))),0),
IFERROR(SUMPRODUCT('6. Patients'!CJ$10:CJ$107,OFFSET('6. Patients'!$JB$9,1,MATCH($D52,'6. Patients'!$JC$9:$KZ$9,0),ROWS('6. Patients'!DW$10:DW$107))),0)+
IFERROR(SUMPRODUCT('6. Patients'!CJ$10:CJ$107,OFFSET('6. Patients'!$LA$9,1,MATCH($D52,'6. Patients'!$LB$9:$LU$9,0),ROWS('6. Patients'!DW$10:DW$107))),0)+
IFERROR(SUMPRODUCT('6. Patients'!CJ$10:CJ$107,OFFSET('6. Patients'!$LV$9,1,MATCH($D52,'6. Patients'!$LW$9:$NT$9,0),ROWS('6. Patients'!DW$10:DW$107))),0)+
IFERROR(SUMPRODUCT('6. Patients'!CJ$10:CJ$107,OFFSET('6. Patients'!$NU$9,1,MATCH($D52,'6. Patients'!$NV$9:$OO$9,0),ROWS('6. Patients'!DW$10:DW$107))),0),
IFERROR(SUMPRODUCT('6. Patients'!CJ$10:CJ$107,OFFSET('6. Patients'!$OP$9,1,MATCH($D52,'6. Patients'!$OQ$9:$QN$9,0),ROWS('6. Patients'!DW$10:DW$107))),0)+
IFERROR(SUMPRODUCT('6. Patients'!CJ$10:CJ$107,OFFSET('6. Patients'!$QO$9,1,MATCH($D52,'6. Patients'!$QP$9:$RI$9,0),ROWS('6. Patients'!DW$10:DW$107))),0)+
IFERROR(SUMPRODUCT('6. Patients'!CJ$10:CJ$107,OFFSET('6. Patients'!$RJ$9,1,MATCH($D52,'6. Patients'!$RK$9:$TH$9,0),ROWS('6. Patients'!DW$10:DW$107))),0)+
IFERROR(SUMPRODUCT('6. Patients'!CJ$10:CJ$107,OFFSET('6. Patients'!$TI$9,1,MATCH($D52,'6. Patients'!$TJ$9:$UC$9,0),ROWS('6. Patients'!DW$10:DW$107))),0))+
IFERROR(VLOOKUP($D52,$H$116:$L$146,COLUMNS($H$115:$J$115)-1+Q$7,0)*$E52*$F52*'1. General Inputs'!$J$25,0),0),0)</f>
        <v>0</v>
      </c>
      <c r="R52" s="775">
        <f ca="1">ROUNDDOWN(IFERROR($F52*$E52*CHOOSE(R$7,
IFERROR(SUMPRODUCT('6. Patients'!CK$10:CK$107,OFFSET('6. Patients'!$DN$9,1,MATCH($D52,'6. Patients'!$DO$9:$FL$9,0),ROWS('6. Patients'!DX$10:DX$107))),0)+
IFERROR(SUMPRODUCT('6. Patients'!CK$10:CK$107,OFFSET('6. Patients'!$FM$9,1,MATCH($D52,'6. Patients'!$FN$9:$GG$9,0),ROWS('6. Patients'!DX$10:DX$107))),0)+
IFERROR(SUMPRODUCT('6. Patients'!CK$10:CK$107,OFFSET('6. Patients'!$GH$9,1,MATCH($D52,'6. Patients'!$GI$9:$IF$9,0),ROWS('6. Patients'!DX$10:DX$107))),0)+
IFERROR(SUMPRODUCT('6. Patients'!CK$10:CK$107,OFFSET('6. Patients'!$IG$9,1,MATCH($D52,'6. Patients'!$IH$9:$JA$9,0),ROWS('6. Patients'!DX$10:DX$107))),0),
IFERROR(SUMPRODUCT('6. Patients'!CK$10:CK$107,OFFSET('6. Patients'!$JB$9,1,MATCH($D52,'6. Patients'!$JC$9:$KZ$9,0),ROWS('6. Patients'!DX$10:DX$107))),0)+
IFERROR(SUMPRODUCT('6. Patients'!CK$10:CK$107,OFFSET('6. Patients'!$LA$9,1,MATCH($D52,'6. Patients'!$LB$9:$LU$9,0),ROWS('6. Patients'!DX$10:DX$107))),0)+
IFERROR(SUMPRODUCT('6. Patients'!CK$10:CK$107,OFFSET('6. Patients'!$LV$9,1,MATCH($D52,'6. Patients'!$LW$9:$NT$9,0),ROWS('6. Patients'!DX$10:DX$107))),0)+
IFERROR(SUMPRODUCT('6. Patients'!CK$10:CK$107,OFFSET('6. Patients'!$NU$9,1,MATCH($D52,'6. Patients'!$NV$9:$OO$9,0),ROWS('6. Patients'!DX$10:DX$107))),0),
IFERROR(SUMPRODUCT('6. Patients'!CK$10:CK$107,OFFSET('6. Patients'!$OP$9,1,MATCH($D52,'6. Patients'!$OQ$9:$QN$9,0),ROWS('6. Patients'!DX$10:DX$107))),0)+
IFERROR(SUMPRODUCT('6. Patients'!CK$10:CK$107,OFFSET('6. Patients'!$QO$9,1,MATCH($D52,'6. Patients'!$QP$9:$RI$9,0),ROWS('6. Patients'!DX$10:DX$107))),0)+
IFERROR(SUMPRODUCT('6. Patients'!CK$10:CK$107,OFFSET('6. Patients'!$RJ$9,1,MATCH($D52,'6. Patients'!$RK$9:$TH$9,0),ROWS('6. Patients'!DX$10:DX$107))),0)+
IFERROR(SUMPRODUCT('6. Patients'!CK$10:CK$107,OFFSET('6. Patients'!$TI$9,1,MATCH($D52,'6. Patients'!$TJ$9:$UC$9,0),ROWS('6. Patients'!DX$10:DX$107))),0))+
IFERROR(VLOOKUP($D52,$H$116:$L$146,COLUMNS($H$115:$J$115)-1+R$7,0)*$E52*$F52*'1. General Inputs'!$J$25,0),0),0)</f>
        <v>0</v>
      </c>
      <c r="S52" s="775">
        <f ca="1">ROUNDDOWN(IFERROR($F52*$E52*CHOOSE(S$7,
IFERROR(SUMPRODUCT('6. Patients'!CL$10:CL$107,OFFSET('6. Patients'!$DN$9,1,MATCH($D52,'6. Patients'!$DO$9:$FL$9,0),ROWS('6. Patients'!DY$10:DY$107))),0)+
IFERROR(SUMPRODUCT('6. Patients'!CL$10:CL$107,OFFSET('6. Patients'!$FM$9,1,MATCH($D52,'6. Patients'!$FN$9:$GG$9,0),ROWS('6. Patients'!DY$10:DY$107))),0)+
IFERROR(SUMPRODUCT('6. Patients'!CL$10:CL$107,OFFSET('6. Patients'!$GH$9,1,MATCH($D52,'6. Patients'!$GI$9:$IF$9,0),ROWS('6. Patients'!DY$10:DY$107))),0)+
IFERROR(SUMPRODUCT('6. Patients'!CL$10:CL$107,OFFSET('6. Patients'!$IG$9,1,MATCH($D52,'6. Patients'!$IH$9:$JA$9,0),ROWS('6. Patients'!DY$10:DY$107))),0),
IFERROR(SUMPRODUCT('6. Patients'!CL$10:CL$107,OFFSET('6. Patients'!$JB$9,1,MATCH($D52,'6. Patients'!$JC$9:$KZ$9,0),ROWS('6. Patients'!DY$10:DY$107))),0)+
IFERROR(SUMPRODUCT('6. Patients'!CL$10:CL$107,OFFSET('6. Patients'!$LA$9,1,MATCH($D52,'6. Patients'!$LB$9:$LU$9,0),ROWS('6. Patients'!DY$10:DY$107))),0)+
IFERROR(SUMPRODUCT('6. Patients'!CL$10:CL$107,OFFSET('6. Patients'!$LV$9,1,MATCH($D52,'6. Patients'!$LW$9:$NT$9,0),ROWS('6. Patients'!DY$10:DY$107))),0)+
IFERROR(SUMPRODUCT('6. Patients'!CL$10:CL$107,OFFSET('6. Patients'!$NU$9,1,MATCH($D52,'6. Patients'!$NV$9:$OO$9,0),ROWS('6. Patients'!DY$10:DY$107))),0),
IFERROR(SUMPRODUCT('6. Patients'!CL$10:CL$107,OFFSET('6. Patients'!$OP$9,1,MATCH($D52,'6. Patients'!$OQ$9:$QN$9,0),ROWS('6. Patients'!DY$10:DY$107))),0)+
IFERROR(SUMPRODUCT('6. Patients'!CL$10:CL$107,OFFSET('6. Patients'!$QO$9,1,MATCH($D52,'6. Patients'!$QP$9:$RI$9,0),ROWS('6. Patients'!DY$10:DY$107))),0)+
IFERROR(SUMPRODUCT('6. Patients'!CL$10:CL$107,OFFSET('6. Patients'!$RJ$9,1,MATCH($D52,'6. Patients'!$RK$9:$TH$9,0),ROWS('6. Patients'!DY$10:DY$107))),0)+
IFERROR(SUMPRODUCT('6. Patients'!CL$10:CL$107,OFFSET('6. Patients'!$TI$9,1,MATCH($D52,'6. Patients'!$TJ$9:$UC$9,0),ROWS('6. Patients'!DY$10:DY$107))),0))+
IFERROR(VLOOKUP($D52,$H$116:$L$146,COLUMNS($H$115:$J$115)-1+S$7,0)*$E52*$F52*'1. General Inputs'!$J$25,0),0),0)</f>
        <v>0</v>
      </c>
      <c r="T52" s="775">
        <f ca="1">ROUNDDOWN(IFERROR($F52*$E52*CHOOSE(T$7,
IFERROR(SUMPRODUCT('6. Patients'!CM$10:CM$107,OFFSET('6. Patients'!$DN$9,1,MATCH($D52,'6. Patients'!$DO$9:$FL$9,0),ROWS('6. Patients'!DZ$10:DZ$107))),0)+
IFERROR(SUMPRODUCT('6. Patients'!CM$10:CM$107,OFFSET('6. Patients'!$FM$9,1,MATCH($D52,'6. Patients'!$FN$9:$GG$9,0),ROWS('6. Patients'!DZ$10:DZ$107))),0)+
IFERROR(SUMPRODUCT('6. Patients'!CM$10:CM$107,OFFSET('6. Patients'!$GH$9,1,MATCH($D52,'6. Patients'!$GI$9:$IF$9,0),ROWS('6. Patients'!DZ$10:DZ$107))),0)+
IFERROR(SUMPRODUCT('6. Patients'!CM$10:CM$107,OFFSET('6. Patients'!$IG$9,1,MATCH($D52,'6. Patients'!$IH$9:$JA$9,0),ROWS('6. Patients'!DZ$10:DZ$107))),0),
IFERROR(SUMPRODUCT('6. Patients'!CM$10:CM$107,OFFSET('6. Patients'!$JB$9,1,MATCH($D52,'6. Patients'!$JC$9:$KZ$9,0),ROWS('6. Patients'!DZ$10:DZ$107))),0)+
IFERROR(SUMPRODUCT('6. Patients'!CM$10:CM$107,OFFSET('6. Patients'!$LA$9,1,MATCH($D52,'6. Patients'!$LB$9:$LU$9,0),ROWS('6. Patients'!DZ$10:DZ$107))),0)+
IFERROR(SUMPRODUCT('6. Patients'!CM$10:CM$107,OFFSET('6. Patients'!$LV$9,1,MATCH($D52,'6. Patients'!$LW$9:$NT$9,0),ROWS('6. Patients'!DZ$10:DZ$107))),0)+
IFERROR(SUMPRODUCT('6. Patients'!CM$10:CM$107,OFFSET('6. Patients'!$NU$9,1,MATCH($D52,'6. Patients'!$NV$9:$OO$9,0),ROWS('6. Patients'!DZ$10:DZ$107))),0),
IFERROR(SUMPRODUCT('6. Patients'!CM$10:CM$107,OFFSET('6. Patients'!$OP$9,1,MATCH($D52,'6. Patients'!$OQ$9:$QN$9,0),ROWS('6. Patients'!DZ$10:DZ$107))),0)+
IFERROR(SUMPRODUCT('6. Patients'!CM$10:CM$107,OFFSET('6. Patients'!$QO$9,1,MATCH($D52,'6. Patients'!$QP$9:$RI$9,0),ROWS('6. Patients'!DZ$10:DZ$107))),0)+
IFERROR(SUMPRODUCT('6. Patients'!CM$10:CM$107,OFFSET('6. Patients'!$RJ$9,1,MATCH($D52,'6. Patients'!$RK$9:$TH$9,0),ROWS('6. Patients'!DZ$10:DZ$107))),0)+
IFERROR(SUMPRODUCT('6. Patients'!CM$10:CM$107,OFFSET('6. Patients'!$TI$9,1,MATCH($D52,'6. Patients'!$TJ$9:$UC$9,0),ROWS('6. Patients'!DZ$10:DZ$107))),0))+
IFERROR(VLOOKUP($D52,$H$116:$L$146,COLUMNS($H$115:$J$115)-1+T$7,0)*$E52*$F52*'1. General Inputs'!$J$25,0),0),0)</f>
        <v>0</v>
      </c>
      <c r="U52" s="775">
        <f ca="1">ROUNDDOWN(IFERROR($F52*$E52*CHOOSE(U$7,
IFERROR(SUMPRODUCT('6. Patients'!CN$10:CN$107,OFFSET('6. Patients'!$DN$9,1,MATCH($D52,'6. Patients'!$DO$9:$FL$9,0),ROWS('6. Patients'!EA$10:EA$107))),0)+
IFERROR(SUMPRODUCT('6. Patients'!CN$10:CN$107,OFFSET('6. Patients'!$FM$9,1,MATCH($D52,'6. Patients'!$FN$9:$GG$9,0),ROWS('6. Patients'!EA$10:EA$107))),0)+
IFERROR(SUMPRODUCT('6. Patients'!CN$10:CN$107,OFFSET('6. Patients'!$GH$9,1,MATCH($D52,'6. Patients'!$GI$9:$IF$9,0),ROWS('6. Patients'!EA$10:EA$107))),0)+
IFERROR(SUMPRODUCT('6. Patients'!CN$10:CN$107,OFFSET('6. Patients'!$IG$9,1,MATCH($D52,'6. Patients'!$IH$9:$JA$9,0),ROWS('6. Patients'!EA$10:EA$107))),0),
IFERROR(SUMPRODUCT('6. Patients'!CN$10:CN$107,OFFSET('6. Patients'!$JB$9,1,MATCH($D52,'6. Patients'!$JC$9:$KZ$9,0),ROWS('6. Patients'!EA$10:EA$107))),0)+
IFERROR(SUMPRODUCT('6. Patients'!CN$10:CN$107,OFFSET('6. Patients'!$LA$9,1,MATCH($D52,'6. Patients'!$LB$9:$LU$9,0),ROWS('6. Patients'!EA$10:EA$107))),0)+
IFERROR(SUMPRODUCT('6. Patients'!CN$10:CN$107,OFFSET('6. Patients'!$LV$9,1,MATCH($D52,'6. Patients'!$LW$9:$NT$9,0),ROWS('6. Patients'!EA$10:EA$107))),0)+
IFERROR(SUMPRODUCT('6. Patients'!CN$10:CN$107,OFFSET('6. Patients'!$NU$9,1,MATCH($D52,'6. Patients'!$NV$9:$OO$9,0),ROWS('6. Patients'!EA$10:EA$107))),0),
IFERROR(SUMPRODUCT('6. Patients'!CN$10:CN$107,OFFSET('6. Patients'!$OP$9,1,MATCH($D52,'6. Patients'!$OQ$9:$QN$9,0),ROWS('6. Patients'!EA$10:EA$107))),0)+
IFERROR(SUMPRODUCT('6. Patients'!CN$10:CN$107,OFFSET('6. Patients'!$QO$9,1,MATCH($D52,'6. Patients'!$QP$9:$RI$9,0),ROWS('6. Patients'!EA$10:EA$107))),0)+
IFERROR(SUMPRODUCT('6. Patients'!CN$10:CN$107,OFFSET('6. Patients'!$RJ$9,1,MATCH($D52,'6. Patients'!$RK$9:$TH$9,0),ROWS('6. Patients'!EA$10:EA$107))),0)+
IFERROR(SUMPRODUCT('6. Patients'!CN$10:CN$107,OFFSET('6. Patients'!$TI$9,1,MATCH($D52,'6. Patients'!$TJ$9:$UC$9,0),ROWS('6. Patients'!EA$10:EA$107))),0))+
IFERROR(VLOOKUP($D52,$H$116:$L$146,COLUMNS($H$115:$J$115)-1+U$7,0)*$E52*$F52*'1. General Inputs'!$J$25,0),0),0)</f>
        <v>0</v>
      </c>
      <c r="V52" s="775">
        <f ca="1">ROUNDDOWN(IFERROR($F52*$E52*CHOOSE(V$7,
IFERROR(SUMPRODUCT('6. Patients'!CO$10:CO$107,OFFSET('6. Patients'!$DN$9,1,MATCH($D52,'6. Patients'!$DO$9:$FL$9,0),ROWS('6. Patients'!EB$10:EB$107))),0)+
IFERROR(SUMPRODUCT('6. Patients'!CO$10:CO$107,OFFSET('6. Patients'!$FM$9,1,MATCH($D52,'6. Patients'!$FN$9:$GG$9,0),ROWS('6. Patients'!EB$10:EB$107))),0)+
IFERROR(SUMPRODUCT('6. Patients'!CO$10:CO$107,OFFSET('6. Patients'!$GH$9,1,MATCH($D52,'6. Patients'!$GI$9:$IF$9,0),ROWS('6. Patients'!EB$10:EB$107))),0)+
IFERROR(SUMPRODUCT('6. Patients'!CO$10:CO$107,OFFSET('6. Patients'!$IG$9,1,MATCH($D52,'6. Patients'!$IH$9:$JA$9,0),ROWS('6. Patients'!EB$10:EB$107))),0),
IFERROR(SUMPRODUCT('6. Patients'!CO$10:CO$107,OFFSET('6. Patients'!$JB$9,1,MATCH($D52,'6. Patients'!$JC$9:$KZ$9,0),ROWS('6. Patients'!EB$10:EB$107))),0)+
IFERROR(SUMPRODUCT('6. Patients'!CO$10:CO$107,OFFSET('6. Patients'!$LA$9,1,MATCH($D52,'6. Patients'!$LB$9:$LU$9,0),ROWS('6. Patients'!EB$10:EB$107))),0)+
IFERROR(SUMPRODUCT('6. Patients'!CO$10:CO$107,OFFSET('6. Patients'!$LV$9,1,MATCH($D52,'6. Patients'!$LW$9:$NT$9,0),ROWS('6. Patients'!EB$10:EB$107))),0)+
IFERROR(SUMPRODUCT('6. Patients'!CO$10:CO$107,OFFSET('6. Patients'!$NU$9,1,MATCH($D52,'6. Patients'!$NV$9:$OO$9,0),ROWS('6. Patients'!EB$10:EB$107))),0),
IFERROR(SUMPRODUCT('6. Patients'!CO$10:CO$107,OFFSET('6. Patients'!$OP$9,1,MATCH($D52,'6. Patients'!$OQ$9:$QN$9,0),ROWS('6. Patients'!EB$10:EB$107))),0)+
IFERROR(SUMPRODUCT('6. Patients'!CO$10:CO$107,OFFSET('6. Patients'!$QO$9,1,MATCH($D52,'6. Patients'!$QP$9:$RI$9,0),ROWS('6. Patients'!EB$10:EB$107))),0)+
IFERROR(SUMPRODUCT('6. Patients'!CO$10:CO$107,OFFSET('6. Patients'!$RJ$9,1,MATCH($D52,'6. Patients'!$RK$9:$TH$9,0),ROWS('6. Patients'!EB$10:EB$107))),0)+
IFERROR(SUMPRODUCT('6. Patients'!CO$10:CO$107,OFFSET('6. Patients'!$TI$9,1,MATCH($D52,'6. Patients'!$TJ$9:$UC$9,0),ROWS('6. Patients'!EB$10:EB$107))),0))+
IFERROR(VLOOKUP($D52,$H$116:$L$146,COLUMNS($H$115:$J$115)-1+V$7,0)*$E52*$F52*'1. General Inputs'!$J$25,0),0),0)</f>
        <v>0</v>
      </c>
      <c r="W52" s="775">
        <f ca="1">ROUNDDOWN(IFERROR($F52*$E52*CHOOSE(W$7,
IFERROR(SUMPRODUCT('6. Patients'!CP$10:CP$107,OFFSET('6. Patients'!$DN$9,1,MATCH($D52,'6. Patients'!$DO$9:$FL$9,0),ROWS('6. Patients'!EC$10:EC$107))),0)+
IFERROR(SUMPRODUCT('6. Patients'!CP$10:CP$107,OFFSET('6. Patients'!$FM$9,1,MATCH($D52,'6. Patients'!$FN$9:$GG$9,0),ROWS('6. Patients'!EC$10:EC$107))),0)+
IFERROR(SUMPRODUCT('6. Patients'!CP$10:CP$107,OFFSET('6. Patients'!$GH$9,1,MATCH($D52,'6. Patients'!$GI$9:$IF$9,0),ROWS('6. Patients'!EC$10:EC$107))),0)+
IFERROR(SUMPRODUCT('6. Patients'!CP$10:CP$107,OFFSET('6. Patients'!$IG$9,1,MATCH($D52,'6. Patients'!$IH$9:$JA$9,0),ROWS('6. Patients'!EC$10:EC$107))),0),
IFERROR(SUMPRODUCT('6. Patients'!CP$10:CP$107,OFFSET('6. Patients'!$JB$9,1,MATCH($D52,'6. Patients'!$JC$9:$KZ$9,0),ROWS('6. Patients'!EC$10:EC$107))),0)+
IFERROR(SUMPRODUCT('6. Patients'!CP$10:CP$107,OFFSET('6. Patients'!$LA$9,1,MATCH($D52,'6. Patients'!$LB$9:$LU$9,0),ROWS('6. Patients'!EC$10:EC$107))),0)+
IFERROR(SUMPRODUCT('6. Patients'!CP$10:CP$107,OFFSET('6. Patients'!$LV$9,1,MATCH($D52,'6. Patients'!$LW$9:$NT$9,0),ROWS('6. Patients'!EC$10:EC$107))),0)+
IFERROR(SUMPRODUCT('6. Patients'!CP$10:CP$107,OFFSET('6. Patients'!$NU$9,1,MATCH($D52,'6. Patients'!$NV$9:$OO$9,0),ROWS('6. Patients'!EC$10:EC$107))),0),
IFERROR(SUMPRODUCT('6. Patients'!CP$10:CP$107,OFFSET('6. Patients'!$OP$9,1,MATCH($D52,'6. Patients'!$OQ$9:$QN$9,0),ROWS('6. Patients'!EC$10:EC$107))),0)+
IFERROR(SUMPRODUCT('6. Patients'!CP$10:CP$107,OFFSET('6. Patients'!$QO$9,1,MATCH($D52,'6. Patients'!$QP$9:$RI$9,0),ROWS('6. Patients'!EC$10:EC$107))),0)+
IFERROR(SUMPRODUCT('6. Patients'!CP$10:CP$107,OFFSET('6. Patients'!$RJ$9,1,MATCH($D52,'6. Patients'!$RK$9:$TH$9,0),ROWS('6. Patients'!EC$10:EC$107))),0)+
IFERROR(SUMPRODUCT('6. Patients'!CP$10:CP$107,OFFSET('6. Patients'!$TI$9,1,MATCH($D52,'6. Patients'!$TJ$9:$UC$9,0),ROWS('6. Patients'!EC$10:EC$107))),0))+
IFERROR(VLOOKUP($D52,$H$116:$L$146,COLUMNS($H$115:$J$115)-1+W$7,0)*$E52*$F52*'1. General Inputs'!$J$25,0),0),0)</f>
        <v>0</v>
      </c>
      <c r="X52" s="775">
        <f ca="1">ROUNDDOWN(IFERROR($F52*$E52*CHOOSE(X$7,
IFERROR(SUMPRODUCT('6. Patients'!CQ$10:CQ$107,OFFSET('6. Patients'!$DN$9,1,MATCH($D52,'6. Patients'!$DO$9:$FL$9,0),ROWS('6. Patients'!ED$10:ED$107))),0)+
IFERROR(SUMPRODUCT('6. Patients'!CQ$10:CQ$107,OFFSET('6. Patients'!$FM$9,1,MATCH($D52,'6. Patients'!$FN$9:$GG$9,0),ROWS('6. Patients'!ED$10:ED$107))),0)+
IFERROR(SUMPRODUCT('6. Patients'!CQ$10:CQ$107,OFFSET('6. Patients'!$GH$9,1,MATCH($D52,'6. Patients'!$GI$9:$IF$9,0),ROWS('6. Patients'!ED$10:ED$107))),0)+
IFERROR(SUMPRODUCT('6. Patients'!CQ$10:CQ$107,OFFSET('6. Patients'!$IG$9,1,MATCH($D52,'6. Patients'!$IH$9:$JA$9,0),ROWS('6. Patients'!ED$10:ED$107))),0),
IFERROR(SUMPRODUCT('6. Patients'!CQ$10:CQ$107,OFFSET('6. Patients'!$JB$9,1,MATCH($D52,'6. Patients'!$JC$9:$KZ$9,0),ROWS('6. Patients'!ED$10:ED$107))),0)+
IFERROR(SUMPRODUCT('6. Patients'!CQ$10:CQ$107,OFFSET('6. Patients'!$LA$9,1,MATCH($D52,'6. Patients'!$LB$9:$LU$9,0),ROWS('6. Patients'!ED$10:ED$107))),0)+
IFERROR(SUMPRODUCT('6. Patients'!CQ$10:CQ$107,OFFSET('6. Patients'!$LV$9,1,MATCH($D52,'6. Patients'!$LW$9:$NT$9,0),ROWS('6. Patients'!ED$10:ED$107))),0)+
IFERROR(SUMPRODUCT('6. Patients'!CQ$10:CQ$107,OFFSET('6. Patients'!$NU$9,1,MATCH($D52,'6. Patients'!$NV$9:$OO$9,0),ROWS('6. Patients'!ED$10:ED$107))),0),
IFERROR(SUMPRODUCT('6. Patients'!CQ$10:CQ$107,OFFSET('6. Patients'!$OP$9,1,MATCH($D52,'6. Patients'!$OQ$9:$QN$9,0),ROWS('6. Patients'!ED$10:ED$107))),0)+
IFERROR(SUMPRODUCT('6. Patients'!CQ$10:CQ$107,OFFSET('6. Patients'!$QO$9,1,MATCH($D52,'6. Patients'!$QP$9:$RI$9,0),ROWS('6. Patients'!ED$10:ED$107))),0)+
IFERROR(SUMPRODUCT('6. Patients'!CQ$10:CQ$107,OFFSET('6. Patients'!$RJ$9,1,MATCH($D52,'6. Patients'!$RK$9:$TH$9,0),ROWS('6. Patients'!ED$10:ED$107))),0)+
IFERROR(SUMPRODUCT('6. Patients'!CQ$10:CQ$107,OFFSET('6. Patients'!$TI$9,1,MATCH($D52,'6. Patients'!$TJ$9:$UC$9,0),ROWS('6. Patients'!ED$10:ED$107))),0))+
IFERROR(VLOOKUP($D52,$H$116:$L$146,COLUMNS($H$115:$J$115)-1+X$7,0)*$E52*$F52*'1. General Inputs'!$J$25,0),0),0)</f>
        <v>0</v>
      </c>
      <c r="Y52" s="775">
        <f ca="1">ROUNDDOWN(IFERROR($F52*$E52*CHOOSE(Y$7,
IFERROR(SUMPRODUCT('6. Patients'!CR$10:CR$107,OFFSET('6. Patients'!$DN$9,1,MATCH($D52,'6. Patients'!$DO$9:$FL$9,0),ROWS('6. Patients'!EE$10:EE$107))),0)+
IFERROR(SUMPRODUCT('6. Patients'!CR$10:CR$107,OFFSET('6. Patients'!$FM$9,1,MATCH($D52,'6. Patients'!$FN$9:$GG$9,0),ROWS('6. Patients'!EE$10:EE$107))),0)+
IFERROR(SUMPRODUCT('6. Patients'!CR$10:CR$107,OFFSET('6. Patients'!$GH$9,1,MATCH($D52,'6. Patients'!$GI$9:$IF$9,0),ROWS('6. Patients'!EE$10:EE$107))),0)+
IFERROR(SUMPRODUCT('6. Patients'!CR$10:CR$107,OFFSET('6. Patients'!$IG$9,1,MATCH($D52,'6. Patients'!$IH$9:$JA$9,0),ROWS('6. Patients'!EE$10:EE$107))),0),
IFERROR(SUMPRODUCT('6. Patients'!CR$10:CR$107,OFFSET('6. Patients'!$JB$9,1,MATCH($D52,'6. Patients'!$JC$9:$KZ$9,0),ROWS('6. Patients'!EE$10:EE$107))),0)+
IFERROR(SUMPRODUCT('6. Patients'!CR$10:CR$107,OFFSET('6. Patients'!$LA$9,1,MATCH($D52,'6. Patients'!$LB$9:$LU$9,0),ROWS('6. Patients'!EE$10:EE$107))),0)+
IFERROR(SUMPRODUCT('6. Patients'!CR$10:CR$107,OFFSET('6. Patients'!$LV$9,1,MATCH($D52,'6. Patients'!$LW$9:$NT$9,0),ROWS('6. Patients'!EE$10:EE$107))),0)+
IFERROR(SUMPRODUCT('6. Patients'!CR$10:CR$107,OFFSET('6. Patients'!$NU$9,1,MATCH($D52,'6. Patients'!$NV$9:$OO$9,0),ROWS('6. Patients'!EE$10:EE$107))),0),
IFERROR(SUMPRODUCT('6. Patients'!CR$10:CR$107,OFFSET('6. Patients'!$OP$9,1,MATCH($D52,'6. Patients'!$OQ$9:$QN$9,0),ROWS('6. Patients'!EE$10:EE$107))),0)+
IFERROR(SUMPRODUCT('6. Patients'!CR$10:CR$107,OFFSET('6. Patients'!$QO$9,1,MATCH($D52,'6. Patients'!$QP$9:$RI$9,0),ROWS('6. Patients'!EE$10:EE$107))),0)+
IFERROR(SUMPRODUCT('6. Patients'!CR$10:CR$107,OFFSET('6. Patients'!$RJ$9,1,MATCH($D52,'6. Patients'!$RK$9:$TH$9,0),ROWS('6. Patients'!EE$10:EE$107))),0)+
IFERROR(SUMPRODUCT('6. Patients'!CR$10:CR$107,OFFSET('6. Patients'!$TI$9,1,MATCH($D52,'6. Patients'!$TJ$9:$UC$9,0),ROWS('6. Patients'!EE$10:EE$107))),0))+
IFERROR(VLOOKUP($D52,$H$116:$L$146,COLUMNS($H$115:$J$115)-1+Y$7,0)*$E52*$F52*'1. General Inputs'!$J$25,0),0),0)</f>
        <v>0</v>
      </c>
      <c r="Z52" s="775">
        <f ca="1">ROUNDDOWN(IFERROR($F52*$E52*CHOOSE(Z$7,
IFERROR(SUMPRODUCT('6. Patients'!CS$10:CS$107,OFFSET('6. Patients'!$DN$9,1,MATCH($D52,'6. Patients'!$DO$9:$FL$9,0),ROWS('6. Patients'!EF$10:EF$107))),0)+
IFERROR(SUMPRODUCT('6. Patients'!CS$10:CS$107,OFFSET('6. Patients'!$FM$9,1,MATCH($D52,'6. Patients'!$FN$9:$GG$9,0),ROWS('6. Patients'!EF$10:EF$107))),0)+
IFERROR(SUMPRODUCT('6. Patients'!CS$10:CS$107,OFFSET('6. Patients'!$GH$9,1,MATCH($D52,'6. Patients'!$GI$9:$IF$9,0),ROWS('6. Patients'!EF$10:EF$107))),0)+
IFERROR(SUMPRODUCT('6. Patients'!CS$10:CS$107,OFFSET('6. Patients'!$IG$9,1,MATCH($D52,'6. Patients'!$IH$9:$JA$9,0),ROWS('6. Patients'!EF$10:EF$107))),0),
IFERROR(SUMPRODUCT('6. Patients'!CS$10:CS$107,OFFSET('6. Patients'!$JB$9,1,MATCH($D52,'6. Patients'!$JC$9:$KZ$9,0),ROWS('6. Patients'!EF$10:EF$107))),0)+
IFERROR(SUMPRODUCT('6. Patients'!CS$10:CS$107,OFFSET('6. Patients'!$LA$9,1,MATCH($D52,'6. Patients'!$LB$9:$LU$9,0),ROWS('6. Patients'!EF$10:EF$107))),0)+
IFERROR(SUMPRODUCT('6. Patients'!CS$10:CS$107,OFFSET('6. Patients'!$LV$9,1,MATCH($D52,'6. Patients'!$LW$9:$NT$9,0),ROWS('6. Patients'!EF$10:EF$107))),0)+
IFERROR(SUMPRODUCT('6. Patients'!CS$10:CS$107,OFFSET('6. Patients'!$NU$9,1,MATCH($D52,'6. Patients'!$NV$9:$OO$9,0),ROWS('6. Patients'!EF$10:EF$107))),0),
IFERROR(SUMPRODUCT('6. Patients'!CS$10:CS$107,OFFSET('6. Patients'!$OP$9,1,MATCH($D52,'6. Patients'!$OQ$9:$QN$9,0),ROWS('6. Patients'!EF$10:EF$107))),0)+
IFERROR(SUMPRODUCT('6. Patients'!CS$10:CS$107,OFFSET('6. Patients'!$QO$9,1,MATCH($D52,'6. Patients'!$QP$9:$RI$9,0),ROWS('6. Patients'!EF$10:EF$107))),0)+
IFERROR(SUMPRODUCT('6. Patients'!CS$10:CS$107,OFFSET('6. Patients'!$RJ$9,1,MATCH($D52,'6. Patients'!$RK$9:$TH$9,0),ROWS('6. Patients'!EF$10:EF$107))),0)+
IFERROR(SUMPRODUCT('6. Patients'!CS$10:CS$107,OFFSET('6. Patients'!$TI$9,1,MATCH($D52,'6. Patients'!$TJ$9:$UC$9,0),ROWS('6. Patients'!EF$10:EF$107))),0))+
IFERROR(VLOOKUP($D52,$H$116:$L$146,COLUMNS($H$115:$J$115)-1+Z$7,0)*$E52*$F52*'1. General Inputs'!$J$25,0),0),0)</f>
        <v>0</v>
      </c>
      <c r="AA52" s="775">
        <f ca="1">ROUNDDOWN(IFERROR($F52*$E52*CHOOSE(AA$7,
IFERROR(SUMPRODUCT('6. Patients'!CT$10:CT$107,OFFSET('6. Patients'!$DN$9,1,MATCH($D52,'6. Patients'!$DO$9:$FL$9,0),ROWS('6. Patients'!EG$10:EG$107))),0)+
IFERROR(SUMPRODUCT('6. Patients'!CT$10:CT$107,OFFSET('6. Patients'!$FM$9,1,MATCH($D52,'6. Patients'!$FN$9:$GG$9,0),ROWS('6. Patients'!EG$10:EG$107))),0)+
IFERROR(SUMPRODUCT('6. Patients'!CT$10:CT$107,OFFSET('6. Patients'!$GH$9,1,MATCH($D52,'6. Patients'!$GI$9:$IF$9,0),ROWS('6. Patients'!EG$10:EG$107))),0)+
IFERROR(SUMPRODUCT('6. Patients'!CT$10:CT$107,OFFSET('6. Patients'!$IG$9,1,MATCH($D52,'6. Patients'!$IH$9:$JA$9,0),ROWS('6. Patients'!EG$10:EG$107))),0),
IFERROR(SUMPRODUCT('6. Patients'!CT$10:CT$107,OFFSET('6. Patients'!$JB$9,1,MATCH($D52,'6. Patients'!$JC$9:$KZ$9,0),ROWS('6. Patients'!EG$10:EG$107))),0)+
IFERROR(SUMPRODUCT('6. Patients'!CT$10:CT$107,OFFSET('6. Patients'!$LA$9,1,MATCH($D52,'6. Patients'!$LB$9:$LU$9,0),ROWS('6. Patients'!EG$10:EG$107))),0)+
IFERROR(SUMPRODUCT('6. Patients'!CT$10:CT$107,OFFSET('6. Patients'!$LV$9,1,MATCH($D52,'6. Patients'!$LW$9:$NT$9,0),ROWS('6. Patients'!EG$10:EG$107))),0)+
IFERROR(SUMPRODUCT('6. Patients'!CT$10:CT$107,OFFSET('6. Patients'!$NU$9,1,MATCH($D52,'6. Patients'!$NV$9:$OO$9,0),ROWS('6. Patients'!EG$10:EG$107))),0),
IFERROR(SUMPRODUCT('6. Patients'!CT$10:CT$107,OFFSET('6. Patients'!$OP$9,1,MATCH($D52,'6. Patients'!$OQ$9:$QN$9,0),ROWS('6. Patients'!EG$10:EG$107))),0)+
IFERROR(SUMPRODUCT('6. Patients'!CT$10:CT$107,OFFSET('6. Patients'!$QO$9,1,MATCH($D52,'6. Patients'!$QP$9:$RI$9,0),ROWS('6. Patients'!EG$10:EG$107))),0)+
IFERROR(SUMPRODUCT('6. Patients'!CT$10:CT$107,OFFSET('6. Patients'!$RJ$9,1,MATCH($D52,'6. Patients'!$RK$9:$TH$9,0),ROWS('6. Patients'!EG$10:EG$107))),0)+
IFERROR(SUMPRODUCT('6. Patients'!CT$10:CT$107,OFFSET('6. Patients'!$TI$9,1,MATCH($D52,'6. Patients'!$TJ$9:$UC$9,0),ROWS('6. Patients'!EG$10:EG$107))),0))+
IFERROR(VLOOKUP($D52,$H$116:$L$146,COLUMNS($H$115:$J$115)-1+AA$7,0)*$E52*$F52*'1. General Inputs'!$J$25,0),0),0)</f>
        <v>0</v>
      </c>
      <c r="AB52" s="775">
        <f ca="1">ROUNDDOWN(IFERROR($F52*$E52*CHOOSE(AB$7,
IFERROR(SUMPRODUCT('6. Patients'!CU$10:CU$107,OFFSET('6. Patients'!$DN$9,1,MATCH($D52,'6. Patients'!$DO$9:$FL$9,0),ROWS('6. Patients'!EH$10:EH$107))),0)+
IFERROR(SUMPRODUCT('6. Patients'!CU$10:CU$107,OFFSET('6. Patients'!$FM$9,1,MATCH($D52,'6. Patients'!$FN$9:$GG$9,0),ROWS('6. Patients'!EH$10:EH$107))),0)+
IFERROR(SUMPRODUCT('6. Patients'!CU$10:CU$107,OFFSET('6. Patients'!$GH$9,1,MATCH($D52,'6. Patients'!$GI$9:$IF$9,0),ROWS('6. Patients'!EH$10:EH$107))),0)+
IFERROR(SUMPRODUCT('6. Patients'!CU$10:CU$107,OFFSET('6. Patients'!$IG$9,1,MATCH($D52,'6. Patients'!$IH$9:$JA$9,0),ROWS('6. Patients'!EH$10:EH$107))),0),
IFERROR(SUMPRODUCT('6. Patients'!CU$10:CU$107,OFFSET('6. Patients'!$JB$9,1,MATCH($D52,'6. Patients'!$JC$9:$KZ$9,0),ROWS('6. Patients'!EH$10:EH$107))),0)+
IFERROR(SUMPRODUCT('6. Patients'!CU$10:CU$107,OFFSET('6. Patients'!$LA$9,1,MATCH($D52,'6. Patients'!$LB$9:$LU$9,0),ROWS('6. Patients'!EH$10:EH$107))),0)+
IFERROR(SUMPRODUCT('6. Patients'!CU$10:CU$107,OFFSET('6. Patients'!$LV$9,1,MATCH($D52,'6. Patients'!$LW$9:$NT$9,0),ROWS('6. Patients'!EH$10:EH$107))),0)+
IFERROR(SUMPRODUCT('6. Patients'!CU$10:CU$107,OFFSET('6. Patients'!$NU$9,1,MATCH($D52,'6. Patients'!$NV$9:$OO$9,0),ROWS('6. Patients'!EH$10:EH$107))),0),
IFERROR(SUMPRODUCT('6. Patients'!CU$10:CU$107,OFFSET('6. Patients'!$OP$9,1,MATCH($D52,'6. Patients'!$OQ$9:$QN$9,0),ROWS('6. Patients'!EH$10:EH$107))),0)+
IFERROR(SUMPRODUCT('6. Patients'!CU$10:CU$107,OFFSET('6. Patients'!$QO$9,1,MATCH($D52,'6. Patients'!$QP$9:$RI$9,0),ROWS('6. Patients'!EH$10:EH$107))),0)+
IFERROR(SUMPRODUCT('6. Patients'!CU$10:CU$107,OFFSET('6. Patients'!$RJ$9,1,MATCH($D52,'6. Patients'!$RK$9:$TH$9,0),ROWS('6. Patients'!EH$10:EH$107))),0)+
IFERROR(SUMPRODUCT('6. Patients'!CU$10:CU$107,OFFSET('6. Patients'!$TI$9,1,MATCH($D52,'6. Patients'!$TJ$9:$UC$9,0),ROWS('6. Patients'!EH$10:EH$107))),0))+
IFERROR(VLOOKUP($D52,$H$116:$L$146,COLUMNS($H$115:$J$115)-1+AB$7,0)*$E52*$F52*'1. General Inputs'!$J$25,0),0),0)</f>
        <v>0</v>
      </c>
      <c r="AC52" s="775">
        <f ca="1">ROUNDDOWN(IFERROR($F52*$E52*CHOOSE(AC$7,
IFERROR(SUMPRODUCT('6. Patients'!CV$10:CV$107,OFFSET('6. Patients'!$DN$9,1,MATCH($D52,'6. Patients'!$DO$9:$FL$9,0),ROWS('6. Patients'!EI$10:EI$107))),0)+
IFERROR(SUMPRODUCT('6. Patients'!CV$10:CV$107,OFFSET('6. Patients'!$FM$9,1,MATCH($D52,'6. Patients'!$FN$9:$GG$9,0),ROWS('6. Patients'!EI$10:EI$107))),0)+
IFERROR(SUMPRODUCT('6. Patients'!CV$10:CV$107,OFFSET('6. Patients'!$GH$9,1,MATCH($D52,'6. Patients'!$GI$9:$IF$9,0),ROWS('6. Patients'!EI$10:EI$107))),0)+
IFERROR(SUMPRODUCT('6. Patients'!CV$10:CV$107,OFFSET('6. Patients'!$IG$9,1,MATCH($D52,'6. Patients'!$IH$9:$JA$9,0),ROWS('6. Patients'!EI$10:EI$107))),0),
IFERROR(SUMPRODUCT('6. Patients'!CV$10:CV$107,OFFSET('6. Patients'!$JB$9,1,MATCH($D52,'6. Patients'!$JC$9:$KZ$9,0),ROWS('6. Patients'!EI$10:EI$107))),0)+
IFERROR(SUMPRODUCT('6. Patients'!CV$10:CV$107,OFFSET('6. Patients'!$LA$9,1,MATCH($D52,'6. Patients'!$LB$9:$LU$9,0),ROWS('6. Patients'!EI$10:EI$107))),0)+
IFERROR(SUMPRODUCT('6. Patients'!CV$10:CV$107,OFFSET('6. Patients'!$LV$9,1,MATCH($D52,'6. Patients'!$LW$9:$NT$9,0),ROWS('6. Patients'!EI$10:EI$107))),0)+
IFERROR(SUMPRODUCT('6. Patients'!CV$10:CV$107,OFFSET('6. Patients'!$NU$9,1,MATCH($D52,'6. Patients'!$NV$9:$OO$9,0),ROWS('6. Patients'!EI$10:EI$107))),0),
IFERROR(SUMPRODUCT('6. Patients'!CV$10:CV$107,OFFSET('6. Patients'!$OP$9,1,MATCH($D52,'6. Patients'!$OQ$9:$QN$9,0),ROWS('6. Patients'!EI$10:EI$107))),0)+
IFERROR(SUMPRODUCT('6. Patients'!CV$10:CV$107,OFFSET('6. Patients'!$QO$9,1,MATCH($D52,'6. Patients'!$QP$9:$RI$9,0),ROWS('6. Patients'!EI$10:EI$107))),0)+
IFERROR(SUMPRODUCT('6. Patients'!CV$10:CV$107,OFFSET('6. Patients'!$RJ$9,1,MATCH($D52,'6. Patients'!$RK$9:$TH$9,0),ROWS('6. Patients'!EI$10:EI$107))),0)+
IFERROR(SUMPRODUCT('6. Patients'!CV$10:CV$107,OFFSET('6. Patients'!$TI$9,1,MATCH($D52,'6. Patients'!$TJ$9:$UC$9,0),ROWS('6. Patients'!EI$10:EI$107))),0))+
IFERROR(VLOOKUP($D52,$H$116:$L$146,COLUMNS($H$115:$J$115)-1+AC$7,0)*$E52*$F52*'1. General Inputs'!$J$25,0),0),0)</f>
        <v>0</v>
      </c>
      <c r="AD52" s="775">
        <f ca="1">ROUNDDOWN(IFERROR($F52*$E52*CHOOSE(AD$7,
IFERROR(SUMPRODUCT('6. Patients'!CW$10:CW$107,OFFSET('6. Patients'!$DN$9,1,MATCH($D52,'6. Patients'!$DO$9:$FL$9,0),ROWS('6. Patients'!EJ$10:EJ$107))),0)+
IFERROR(SUMPRODUCT('6. Patients'!CW$10:CW$107,OFFSET('6. Patients'!$FM$9,1,MATCH($D52,'6. Patients'!$FN$9:$GG$9,0),ROWS('6. Patients'!EJ$10:EJ$107))),0)+
IFERROR(SUMPRODUCT('6. Patients'!CW$10:CW$107,OFFSET('6. Patients'!$GH$9,1,MATCH($D52,'6. Patients'!$GI$9:$IF$9,0),ROWS('6. Patients'!EJ$10:EJ$107))),0)+
IFERROR(SUMPRODUCT('6. Patients'!CW$10:CW$107,OFFSET('6. Patients'!$IG$9,1,MATCH($D52,'6. Patients'!$IH$9:$JA$9,0),ROWS('6. Patients'!EJ$10:EJ$107))),0),
IFERROR(SUMPRODUCT('6. Patients'!CW$10:CW$107,OFFSET('6. Patients'!$JB$9,1,MATCH($D52,'6. Patients'!$JC$9:$KZ$9,0),ROWS('6. Patients'!EJ$10:EJ$107))),0)+
IFERROR(SUMPRODUCT('6. Patients'!CW$10:CW$107,OFFSET('6. Patients'!$LA$9,1,MATCH($D52,'6. Patients'!$LB$9:$LU$9,0),ROWS('6. Patients'!EJ$10:EJ$107))),0)+
IFERROR(SUMPRODUCT('6. Patients'!CW$10:CW$107,OFFSET('6. Patients'!$LV$9,1,MATCH($D52,'6. Patients'!$LW$9:$NT$9,0),ROWS('6. Patients'!EJ$10:EJ$107))),0)+
IFERROR(SUMPRODUCT('6. Patients'!CW$10:CW$107,OFFSET('6. Patients'!$NU$9,1,MATCH($D52,'6. Patients'!$NV$9:$OO$9,0),ROWS('6. Patients'!EJ$10:EJ$107))),0),
IFERROR(SUMPRODUCT('6. Patients'!CW$10:CW$107,OFFSET('6. Patients'!$OP$9,1,MATCH($D52,'6. Patients'!$OQ$9:$QN$9,0),ROWS('6. Patients'!EJ$10:EJ$107))),0)+
IFERROR(SUMPRODUCT('6. Patients'!CW$10:CW$107,OFFSET('6. Patients'!$QO$9,1,MATCH($D52,'6. Patients'!$QP$9:$RI$9,0),ROWS('6. Patients'!EJ$10:EJ$107))),0)+
IFERROR(SUMPRODUCT('6. Patients'!CW$10:CW$107,OFFSET('6. Patients'!$RJ$9,1,MATCH($D52,'6. Patients'!$RK$9:$TH$9,0),ROWS('6. Patients'!EJ$10:EJ$107))),0)+
IFERROR(SUMPRODUCT('6. Patients'!CW$10:CW$107,OFFSET('6. Patients'!$TI$9,1,MATCH($D52,'6. Patients'!$TJ$9:$UC$9,0),ROWS('6. Patients'!EJ$10:EJ$107))),0))+
IFERROR(VLOOKUP($D52,$H$116:$L$146,COLUMNS($H$115:$J$115)-1+AD$7,0)*$E52*$F52*'1. General Inputs'!$J$25,0),0),0)</f>
        <v>0</v>
      </c>
      <c r="AE52" s="775">
        <f ca="1">ROUNDDOWN(IFERROR($F52*$E52*CHOOSE(AE$7,
IFERROR(SUMPRODUCT('6. Patients'!CX$10:CX$107,OFFSET('6. Patients'!$DN$9,1,MATCH($D52,'6. Patients'!$DO$9:$FL$9,0),ROWS('6. Patients'!EK$10:EK$107))),0)+
IFERROR(SUMPRODUCT('6. Patients'!CX$10:CX$107,OFFSET('6. Patients'!$FM$9,1,MATCH($D52,'6. Patients'!$FN$9:$GG$9,0),ROWS('6. Patients'!EK$10:EK$107))),0)+
IFERROR(SUMPRODUCT('6. Patients'!CX$10:CX$107,OFFSET('6. Patients'!$GH$9,1,MATCH($D52,'6. Patients'!$GI$9:$IF$9,0),ROWS('6. Patients'!EK$10:EK$107))),0)+
IFERROR(SUMPRODUCT('6. Patients'!CX$10:CX$107,OFFSET('6. Patients'!$IG$9,1,MATCH($D52,'6. Patients'!$IH$9:$JA$9,0),ROWS('6. Patients'!EK$10:EK$107))),0),
IFERROR(SUMPRODUCT('6. Patients'!CX$10:CX$107,OFFSET('6. Patients'!$JB$9,1,MATCH($D52,'6. Patients'!$JC$9:$KZ$9,0),ROWS('6. Patients'!EK$10:EK$107))),0)+
IFERROR(SUMPRODUCT('6. Patients'!CX$10:CX$107,OFFSET('6. Patients'!$LA$9,1,MATCH($D52,'6. Patients'!$LB$9:$LU$9,0),ROWS('6. Patients'!EK$10:EK$107))),0)+
IFERROR(SUMPRODUCT('6. Patients'!CX$10:CX$107,OFFSET('6. Patients'!$LV$9,1,MATCH($D52,'6. Patients'!$LW$9:$NT$9,0),ROWS('6. Patients'!EK$10:EK$107))),0)+
IFERROR(SUMPRODUCT('6. Patients'!CX$10:CX$107,OFFSET('6. Patients'!$NU$9,1,MATCH($D52,'6. Patients'!$NV$9:$OO$9,0),ROWS('6. Patients'!EK$10:EK$107))),0),
IFERROR(SUMPRODUCT('6. Patients'!CX$10:CX$107,OFFSET('6. Patients'!$OP$9,1,MATCH($D52,'6. Patients'!$OQ$9:$QN$9,0),ROWS('6. Patients'!EK$10:EK$107))),0)+
IFERROR(SUMPRODUCT('6. Patients'!CX$10:CX$107,OFFSET('6. Patients'!$QO$9,1,MATCH($D52,'6. Patients'!$QP$9:$RI$9,0),ROWS('6. Patients'!EK$10:EK$107))),0)+
IFERROR(SUMPRODUCT('6. Patients'!CX$10:CX$107,OFFSET('6. Patients'!$RJ$9,1,MATCH($D52,'6. Patients'!$RK$9:$TH$9,0),ROWS('6. Patients'!EK$10:EK$107))),0)+
IFERROR(SUMPRODUCT('6. Patients'!CX$10:CX$107,OFFSET('6. Patients'!$TI$9,1,MATCH($D52,'6. Patients'!$TJ$9:$UC$9,0),ROWS('6. Patients'!EK$10:EK$107))),0))+
IFERROR(VLOOKUP($D52,$H$116:$L$146,COLUMNS($H$115:$J$115)-1+AE$7,0)*$E52*$F52*'1. General Inputs'!$J$25,0),0),0)</f>
        <v>0</v>
      </c>
      <c r="AF52" s="775">
        <f ca="1">ROUNDDOWN(IFERROR($F52*$E52*CHOOSE(AF$7,
IFERROR(SUMPRODUCT('6. Patients'!CY$10:CY$107,OFFSET('6. Patients'!$DN$9,1,MATCH($D52,'6. Patients'!$DO$9:$FL$9,0),ROWS('6. Patients'!EL$10:EL$107))),0)+
IFERROR(SUMPRODUCT('6. Patients'!CY$10:CY$107,OFFSET('6. Patients'!$FM$9,1,MATCH($D52,'6. Patients'!$FN$9:$GG$9,0),ROWS('6. Patients'!EL$10:EL$107))),0)+
IFERROR(SUMPRODUCT('6. Patients'!CY$10:CY$107,OFFSET('6. Patients'!$GH$9,1,MATCH($D52,'6. Patients'!$GI$9:$IF$9,0),ROWS('6. Patients'!EL$10:EL$107))),0)+
IFERROR(SUMPRODUCT('6. Patients'!CY$10:CY$107,OFFSET('6. Patients'!$IG$9,1,MATCH($D52,'6. Patients'!$IH$9:$JA$9,0),ROWS('6. Patients'!EL$10:EL$107))),0),
IFERROR(SUMPRODUCT('6. Patients'!CY$10:CY$107,OFFSET('6. Patients'!$JB$9,1,MATCH($D52,'6. Patients'!$JC$9:$KZ$9,0),ROWS('6. Patients'!EL$10:EL$107))),0)+
IFERROR(SUMPRODUCT('6. Patients'!CY$10:CY$107,OFFSET('6. Patients'!$LA$9,1,MATCH($D52,'6. Patients'!$LB$9:$LU$9,0),ROWS('6. Patients'!EL$10:EL$107))),0)+
IFERROR(SUMPRODUCT('6. Patients'!CY$10:CY$107,OFFSET('6. Patients'!$LV$9,1,MATCH($D52,'6. Patients'!$LW$9:$NT$9,0),ROWS('6. Patients'!EL$10:EL$107))),0)+
IFERROR(SUMPRODUCT('6. Patients'!CY$10:CY$107,OFFSET('6. Patients'!$NU$9,1,MATCH($D52,'6. Patients'!$NV$9:$OO$9,0),ROWS('6. Patients'!EL$10:EL$107))),0),
IFERROR(SUMPRODUCT('6. Patients'!CY$10:CY$107,OFFSET('6. Patients'!$OP$9,1,MATCH($D52,'6. Patients'!$OQ$9:$QN$9,0),ROWS('6. Patients'!EL$10:EL$107))),0)+
IFERROR(SUMPRODUCT('6. Patients'!CY$10:CY$107,OFFSET('6. Patients'!$QO$9,1,MATCH($D52,'6. Patients'!$QP$9:$RI$9,0),ROWS('6. Patients'!EL$10:EL$107))),0)+
IFERROR(SUMPRODUCT('6. Patients'!CY$10:CY$107,OFFSET('6. Patients'!$RJ$9,1,MATCH($D52,'6. Patients'!$RK$9:$TH$9,0),ROWS('6. Patients'!EL$10:EL$107))),0)+
IFERROR(SUMPRODUCT('6. Patients'!CY$10:CY$107,OFFSET('6. Patients'!$TI$9,1,MATCH($D52,'6. Patients'!$TJ$9:$UC$9,0),ROWS('6. Patients'!EL$10:EL$107))),0))+
IFERROR(VLOOKUP($D52,$H$116:$L$146,COLUMNS($H$115:$J$115)-1+AF$7,0)*$E52*$F52*'1. General Inputs'!$J$25,0),0),0)</f>
        <v>0</v>
      </c>
      <c r="AG52" s="775">
        <f ca="1">ROUNDDOWN(IFERROR($F52*$E52*CHOOSE(AG$7,
IFERROR(SUMPRODUCT('6. Patients'!CZ$10:CZ$107,OFFSET('6. Patients'!$DN$9,1,MATCH($D52,'6. Patients'!$DO$9:$FL$9,0),ROWS('6. Patients'!EM$10:EM$107))),0)+
IFERROR(SUMPRODUCT('6. Patients'!CZ$10:CZ$107,OFFSET('6. Patients'!$FM$9,1,MATCH($D52,'6. Patients'!$FN$9:$GG$9,0),ROWS('6. Patients'!EM$10:EM$107))),0)+
IFERROR(SUMPRODUCT('6. Patients'!CZ$10:CZ$107,OFFSET('6. Patients'!$GH$9,1,MATCH($D52,'6. Patients'!$GI$9:$IF$9,0),ROWS('6. Patients'!EM$10:EM$107))),0)+
IFERROR(SUMPRODUCT('6. Patients'!CZ$10:CZ$107,OFFSET('6. Patients'!$IG$9,1,MATCH($D52,'6. Patients'!$IH$9:$JA$9,0),ROWS('6. Patients'!EM$10:EM$107))),0),
IFERROR(SUMPRODUCT('6. Patients'!CZ$10:CZ$107,OFFSET('6. Patients'!$JB$9,1,MATCH($D52,'6. Patients'!$JC$9:$KZ$9,0),ROWS('6. Patients'!EM$10:EM$107))),0)+
IFERROR(SUMPRODUCT('6. Patients'!CZ$10:CZ$107,OFFSET('6. Patients'!$LA$9,1,MATCH($D52,'6. Patients'!$LB$9:$LU$9,0),ROWS('6. Patients'!EM$10:EM$107))),0)+
IFERROR(SUMPRODUCT('6. Patients'!CZ$10:CZ$107,OFFSET('6. Patients'!$LV$9,1,MATCH($D52,'6. Patients'!$LW$9:$NT$9,0),ROWS('6. Patients'!EM$10:EM$107))),0)+
IFERROR(SUMPRODUCT('6. Patients'!CZ$10:CZ$107,OFFSET('6. Patients'!$NU$9,1,MATCH($D52,'6. Patients'!$NV$9:$OO$9,0),ROWS('6. Patients'!EM$10:EM$107))),0),
IFERROR(SUMPRODUCT('6. Patients'!CZ$10:CZ$107,OFFSET('6. Patients'!$OP$9,1,MATCH($D52,'6. Patients'!$OQ$9:$QN$9,0),ROWS('6. Patients'!EM$10:EM$107))),0)+
IFERROR(SUMPRODUCT('6. Patients'!CZ$10:CZ$107,OFFSET('6. Patients'!$QO$9,1,MATCH($D52,'6. Patients'!$QP$9:$RI$9,0),ROWS('6. Patients'!EM$10:EM$107))),0)+
IFERROR(SUMPRODUCT('6. Patients'!CZ$10:CZ$107,OFFSET('6. Patients'!$RJ$9,1,MATCH($D52,'6. Patients'!$RK$9:$TH$9,0),ROWS('6. Patients'!EM$10:EM$107))),0)+
IFERROR(SUMPRODUCT('6. Patients'!CZ$10:CZ$107,OFFSET('6. Patients'!$TI$9,1,MATCH($D52,'6. Patients'!$TJ$9:$UC$9,0),ROWS('6. Patients'!EM$10:EM$107))),0))+
IFERROR(VLOOKUP($D52,$H$116:$L$146,COLUMNS($H$115:$J$115)-1+AG$7,0)*$E52*$F52*'1. General Inputs'!$J$25,0),0),0)</f>
        <v>0</v>
      </c>
      <c r="AH52" s="775">
        <f ca="1">ROUNDDOWN(IFERROR($F52*$E52*CHOOSE(AH$7,
IFERROR(SUMPRODUCT('6. Patients'!DA$10:DA$107,OFFSET('6. Patients'!$DN$9,1,MATCH($D52,'6. Patients'!$DO$9:$FL$9,0),ROWS('6. Patients'!EN$10:EN$107))),0)+
IFERROR(SUMPRODUCT('6. Patients'!DA$10:DA$107,OFFSET('6. Patients'!$FM$9,1,MATCH($D52,'6. Patients'!$FN$9:$GG$9,0),ROWS('6. Patients'!EN$10:EN$107))),0)+
IFERROR(SUMPRODUCT('6. Patients'!DA$10:DA$107,OFFSET('6. Patients'!$GH$9,1,MATCH($D52,'6. Patients'!$GI$9:$IF$9,0),ROWS('6. Patients'!EN$10:EN$107))),0)+
IFERROR(SUMPRODUCT('6. Patients'!DA$10:DA$107,OFFSET('6. Patients'!$IG$9,1,MATCH($D52,'6. Patients'!$IH$9:$JA$9,0),ROWS('6. Patients'!EN$10:EN$107))),0),
IFERROR(SUMPRODUCT('6. Patients'!DA$10:DA$107,OFFSET('6. Patients'!$JB$9,1,MATCH($D52,'6. Patients'!$JC$9:$KZ$9,0),ROWS('6. Patients'!EN$10:EN$107))),0)+
IFERROR(SUMPRODUCT('6. Patients'!DA$10:DA$107,OFFSET('6. Patients'!$LA$9,1,MATCH($D52,'6. Patients'!$LB$9:$LU$9,0),ROWS('6. Patients'!EN$10:EN$107))),0)+
IFERROR(SUMPRODUCT('6. Patients'!DA$10:DA$107,OFFSET('6. Patients'!$LV$9,1,MATCH($D52,'6. Patients'!$LW$9:$NT$9,0),ROWS('6. Patients'!EN$10:EN$107))),0)+
IFERROR(SUMPRODUCT('6. Patients'!DA$10:DA$107,OFFSET('6. Patients'!$NU$9,1,MATCH($D52,'6. Patients'!$NV$9:$OO$9,0),ROWS('6. Patients'!EN$10:EN$107))),0),
IFERROR(SUMPRODUCT('6. Patients'!DA$10:DA$107,OFFSET('6. Patients'!$OP$9,1,MATCH($D52,'6. Patients'!$OQ$9:$QN$9,0),ROWS('6. Patients'!EN$10:EN$107))),0)+
IFERROR(SUMPRODUCT('6. Patients'!DA$10:DA$107,OFFSET('6. Patients'!$QO$9,1,MATCH($D52,'6. Patients'!$QP$9:$RI$9,0),ROWS('6. Patients'!EN$10:EN$107))),0)+
IFERROR(SUMPRODUCT('6. Patients'!DA$10:DA$107,OFFSET('6. Patients'!$RJ$9,1,MATCH($D52,'6. Patients'!$RK$9:$TH$9,0),ROWS('6. Patients'!EN$10:EN$107))),0)+
IFERROR(SUMPRODUCT('6. Patients'!DA$10:DA$107,OFFSET('6. Patients'!$TI$9,1,MATCH($D52,'6. Patients'!$TJ$9:$UC$9,0),ROWS('6. Patients'!EN$10:EN$107))),0))+
IFERROR(VLOOKUP($D52,$H$116:$L$146,COLUMNS($H$115:$J$115)-1+AH$7,0)*$E52*$F52*'1. General Inputs'!$J$25,0),0),0)</f>
        <v>0</v>
      </c>
      <c r="AI52" s="775">
        <f ca="1">ROUNDDOWN(IFERROR($F52*$E52*CHOOSE(AI$7,
IFERROR(SUMPRODUCT('6. Patients'!DB$10:DB$107,OFFSET('6. Patients'!$DN$9,1,MATCH($D52,'6. Patients'!$DO$9:$FL$9,0),ROWS('6. Patients'!EO$10:EO$107))),0)+
IFERROR(SUMPRODUCT('6. Patients'!DB$10:DB$107,OFFSET('6. Patients'!$FM$9,1,MATCH($D52,'6. Patients'!$FN$9:$GG$9,0),ROWS('6. Patients'!EO$10:EO$107))),0)+
IFERROR(SUMPRODUCT('6. Patients'!DB$10:DB$107,OFFSET('6. Patients'!$GH$9,1,MATCH($D52,'6. Patients'!$GI$9:$IF$9,0),ROWS('6. Patients'!EO$10:EO$107))),0)+
IFERROR(SUMPRODUCT('6. Patients'!DB$10:DB$107,OFFSET('6. Patients'!$IG$9,1,MATCH($D52,'6. Patients'!$IH$9:$JA$9,0),ROWS('6. Patients'!EO$10:EO$107))),0),
IFERROR(SUMPRODUCT('6. Patients'!DB$10:DB$107,OFFSET('6. Patients'!$JB$9,1,MATCH($D52,'6. Patients'!$JC$9:$KZ$9,0),ROWS('6. Patients'!EO$10:EO$107))),0)+
IFERROR(SUMPRODUCT('6. Patients'!DB$10:DB$107,OFFSET('6. Patients'!$LA$9,1,MATCH($D52,'6. Patients'!$LB$9:$LU$9,0),ROWS('6. Patients'!EO$10:EO$107))),0)+
IFERROR(SUMPRODUCT('6. Patients'!DB$10:DB$107,OFFSET('6. Patients'!$LV$9,1,MATCH($D52,'6. Patients'!$LW$9:$NT$9,0),ROWS('6. Patients'!EO$10:EO$107))),0)+
IFERROR(SUMPRODUCT('6. Patients'!DB$10:DB$107,OFFSET('6. Patients'!$NU$9,1,MATCH($D52,'6. Patients'!$NV$9:$OO$9,0),ROWS('6. Patients'!EO$10:EO$107))),0),
IFERROR(SUMPRODUCT('6. Patients'!DB$10:DB$107,OFFSET('6. Patients'!$OP$9,1,MATCH($D52,'6. Patients'!$OQ$9:$QN$9,0),ROWS('6. Patients'!EO$10:EO$107))),0)+
IFERROR(SUMPRODUCT('6. Patients'!DB$10:DB$107,OFFSET('6. Patients'!$QO$9,1,MATCH($D52,'6. Patients'!$QP$9:$RI$9,0),ROWS('6. Patients'!EO$10:EO$107))),0)+
IFERROR(SUMPRODUCT('6. Patients'!DB$10:DB$107,OFFSET('6. Patients'!$RJ$9,1,MATCH($D52,'6. Patients'!$RK$9:$TH$9,0),ROWS('6. Patients'!EO$10:EO$107))),0)+
IFERROR(SUMPRODUCT('6. Patients'!DB$10:DB$107,OFFSET('6. Patients'!$TI$9,1,MATCH($D52,'6. Patients'!$TJ$9:$UC$9,0),ROWS('6. Patients'!EO$10:EO$107))),0))+
IFERROR(VLOOKUP($D52,$H$116:$L$146,COLUMNS($H$115:$J$115)-1+AI$7,0)*$E52*$F52*'1. General Inputs'!$J$25,0),0),0)</f>
        <v>0</v>
      </c>
      <c r="AJ52" s="775">
        <f ca="1">ROUNDDOWN(IFERROR($F52*$E52*CHOOSE(AJ$7,
IFERROR(SUMPRODUCT('6. Patients'!DC$10:DC$107,OFFSET('6. Patients'!$DN$9,1,MATCH($D52,'6. Patients'!$DO$9:$FL$9,0),ROWS('6. Patients'!EP$10:EP$107))),0)+
IFERROR(SUMPRODUCT('6. Patients'!DC$10:DC$107,OFFSET('6. Patients'!$FM$9,1,MATCH($D52,'6. Patients'!$FN$9:$GG$9,0),ROWS('6. Patients'!EP$10:EP$107))),0)+
IFERROR(SUMPRODUCT('6. Patients'!DC$10:DC$107,OFFSET('6. Patients'!$GH$9,1,MATCH($D52,'6. Patients'!$GI$9:$IF$9,0),ROWS('6. Patients'!EP$10:EP$107))),0)+
IFERROR(SUMPRODUCT('6. Patients'!DC$10:DC$107,OFFSET('6. Patients'!$IG$9,1,MATCH($D52,'6. Patients'!$IH$9:$JA$9,0),ROWS('6. Patients'!EP$10:EP$107))),0),
IFERROR(SUMPRODUCT('6. Patients'!DC$10:DC$107,OFFSET('6. Patients'!$JB$9,1,MATCH($D52,'6. Patients'!$JC$9:$KZ$9,0),ROWS('6. Patients'!EP$10:EP$107))),0)+
IFERROR(SUMPRODUCT('6. Patients'!DC$10:DC$107,OFFSET('6. Patients'!$LA$9,1,MATCH($D52,'6. Patients'!$LB$9:$LU$9,0),ROWS('6. Patients'!EP$10:EP$107))),0)+
IFERROR(SUMPRODUCT('6. Patients'!DC$10:DC$107,OFFSET('6. Patients'!$LV$9,1,MATCH($D52,'6. Patients'!$LW$9:$NT$9,0),ROWS('6. Patients'!EP$10:EP$107))),0)+
IFERROR(SUMPRODUCT('6. Patients'!DC$10:DC$107,OFFSET('6. Patients'!$NU$9,1,MATCH($D52,'6. Patients'!$NV$9:$OO$9,0),ROWS('6. Patients'!EP$10:EP$107))),0),
IFERROR(SUMPRODUCT('6. Patients'!DC$10:DC$107,OFFSET('6. Patients'!$OP$9,1,MATCH($D52,'6. Patients'!$OQ$9:$QN$9,0),ROWS('6. Patients'!EP$10:EP$107))),0)+
IFERROR(SUMPRODUCT('6. Patients'!DC$10:DC$107,OFFSET('6. Patients'!$QO$9,1,MATCH($D52,'6. Patients'!$QP$9:$RI$9,0),ROWS('6. Patients'!EP$10:EP$107))),0)+
IFERROR(SUMPRODUCT('6. Patients'!DC$10:DC$107,OFFSET('6. Patients'!$RJ$9,1,MATCH($D52,'6. Patients'!$RK$9:$TH$9,0),ROWS('6. Patients'!EP$10:EP$107))),0)+
IFERROR(SUMPRODUCT('6. Patients'!DC$10:DC$107,OFFSET('6. Patients'!$TI$9,1,MATCH($D52,'6. Patients'!$TJ$9:$UC$9,0),ROWS('6. Patients'!EP$10:EP$107))),0))+
IFERROR(VLOOKUP($D52,$H$116:$L$146,COLUMNS($H$115:$J$115)-1+AJ$7,0)*$E52*$F52*'1. General Inputs'!$J$25,0),0),0)</f>
        <v>0</v>
      </c>
      <c r="AK52" s="775">
        <f ca="1">ROUNDDOWN(IFERROR($F52*$E52*CHOOSE(AK$7,
IFERROR(SUMPRODUCT('6. Patients'!DD$10:DD$107,OFFSET('6. Patients'!$DN$9,1,MATCH($D52,'6. Patients'!$DO$9:$FL$9,0),ROWS('6. Patients'!EQ$10:EQ$107))),0)+
IFERROR(SUMPRODUCT('6. Patients'!DD$10:DD$107,OFFSET('6. Patients'!$FM$9,1,MATCH($D52,'6. Patients'!$FN$9:$GG$9,0),ROWS('6. Patients'!EQ$10:EQ$107))),0)+
IFERROR(SUMPRODUCT('6. Patients'!DD$10:DD$107,OFFSET('6. Patients'!$GH$9,1,MATCH($D52,'6. Patients'!$GI$9:$IF$9,0),ROWS('6. Patients'!EQ$10:EQ$107))),0)+
IFERROR(SUMPRODUCT('6. Patients'!DD$10:DD$107,OFFSET('6. Patients'!$IG$9,1,MATCH($D52,'6. Patients'!$IH$9:$JA$9,0),ROWS('6. Patients'!EQ$10:EQ$107))),0),
IFERROR(SUMPRODUCT('6. Patients'!DD$10:DD$107,OFFSET('6. Patients'!$JB$9,1,MATCH($D52,'6. Patients'!$JC$9:$KZ$9,0),ROWS('6. Patients'!EQ$10:EQ$107))),0)+
IFERROR(SUMPRODUCT('6. Patients'!DD$10:DD$107,OFFSET('6. Patients'!$LA$9,1,MATCH($D52,'6. Patients'!$LB$9:$LU$9,0),ROWS('6. Patients'!EQ$10:EQ$107))),0)+
IFERROR(SUMPRODUCT('6. Patients'!DD$10:DD$107,OFFSET('6. Patients'!$LV$9,1,MATCH($D52,'6. Patients'!$LW$9:$NT$9,0),ROWS('6. Patients'!EQ$10:EQ$107))),0)+
IFERROR(SUMPRODUCT('6. Patients'!DD$10:DD$107,OFFSET('6. Patients'!$NU$9,1,MATCH($D52,'6. Patients'!$NV$9:$OO$9,0),ROWS('6. Patients'!EQ$10:EQ$107))),0),
IFERROR(SUMPRODUCT('6. Patients'!DD$10:DD$107,OFFSET('6. Patients'!$OP$9,1,MATCH($D52,'6. Patients'!$OQ$9:$QN$9,0),ROWS('6. Patients'!EQ$10:EQ$107))),0)+
IFERROR(SUMPRODUCT('6. Patients'!DD$10:DD$107,OFFSET('6. Patients'!$QO$9,1,MATCH($D52,'6. Patients'!$QP$9:$RI$9,0),ROWS('6. Patients'!EQ$10:EQ$107))),0)+
IFERROR(SUMPRODUCT('6. Patients'!DD$10:DD$107,OFFSET('6. Patients'!$RJ$9,1,MATCH($D52,'6. Patients'!$RK$9:$TH$9,0),ROWS('6. Patients'!EQ$10:EQ$107))),0)+
IFERROR(SUMPRODUCT('6. Patients'!DD$10:DD$107,OFFSET('6. Patients'!$TI$9,1,MATCH($D52,'6. Patients'!$TJ$9:$UC$9,0),ROWS('6. Patients'!EQ$10:EQ$107))),0))+
IFERROR(VLOOKUP($D52,$H$116:$L$146,COLUMNS($H$115:$J$115)-1+AK$7,0)*$E52*$F52*'1. General Inputs'!$J$25,0),0),0)</f>
        <v>0</v>
      </c>
      <c r="AL52" s="775">
        <f ca="1">ROUNDDOWN(IFERROR($F52*$E52*CHOOSE(AL$7,
IFERROR(SUMPRODUCT('6. Patients'!DE$10:DE$107,OFFSET('6. Patients'!$DN$9,1,MATCH($D52,'6. Patients'!$DO$9:$FL$9,0),ROWS('6. Patients'!ER$10:ER$107))),0)+
IFERROR(SUMPRODUCT('6. Patients'!DE$10:DE$107,OFFSET('6. Patients'!$FM$9,1,MATCH($D52,'6. Patients'!$FN$9:$GG$9,0),ROWS('6. Patients'!ER$10:ER$107))),0)+
IFERROR(SUMPRODUCT('6. Patients'!DE$10:DE$107,OFFSET('6. Patients'!$GH$9,1,MATCH($D52,'6. Patients'!$GI$9:$IF$9,0),ROWS('6. Patients'!ER$10:ER$107))),0)+
IFERROR(SUMPRODUCT('6. Patients'!DE$10:DE$107,OFFSET('6. Patients'!$IG$9,1,MATCH($D52,'6. Patients'!$IH$9:$JA$9,0),ROWS('6. Patients'!ER$10:ER$107))),0),
IFERROR(SUMPRODUCT('6. Patients'!DE$10:DE$107,OFFSET('6. Patients'!$JB$9,1,MATCH($D52,'6. Patients'!$JC$9:$KZ$9,0),ROWS('6. Patients'!ER$10:ER$107))),0)+
IFERROR(SUMPRODUCT('6. Patients'!DE$10:DE$107,OFFSET('6. Patients'!$LA$9,1,MATCH($D52,'6. Patients'!$LB$9:$LU$9,0),ROWS('6. Patients'!ER$10:ER$107))),0)+
IFERROR(SUMPRODUCT('6. Patients'!DE$10:DE$107,OFFSET('6. Patients'!$LV$9,1,MATCH($D52,'6. Patients'!$LW$9:$NT$9,0),ROWS('6. Patients'!ER$10:ER$107))),0)+
IFERROR(SUMPRODUCT('6. Patients'!DE$10:DE$107,OFFSET('6. Patients'!$NU$9,1,MATCH($D52,'6. Patients'!$NV$9:$OO$9,0),ROWS('6. Patients'!ER$10:ER$107))),0),
IFERROR(SUMPRODUCT('6. Patients'!DE$10:DE$107,OFFSET('6. Patients'!$OP$9,1,MATCH($D52,'6. Patients'!$OQ$9:$QN$9,0),ROWS('6. Patients'!ER$10:ER$107))),0)+
IFERROR(SUMPRODUCT('6. Patients'!DE$10:DE$107,OFFSET('6. Patients'!$QO$9,1,MATCH($D52,'6. Patients'!$QP$9:$RI$9,0),ROWS('6. Patients'!ER$10:ER$107))),0)+
IFERROR(SUMPRODUCT('6. Patients'!DE$10:DE$107,OFFSET('6. Patients'!$RJ$9,1,MATCH($D52,'6. Patients'!$RK$9:$TH$9,0),ROWS('6. Patients'!ER$10:ER$107))),0)+
IFERROR(SUMPRODUCT('6. Patients'!DE$10:DE$107,OFFSET('6. Patients'!$TI$9,1,MATCH($D52,'6. Patients'!$TJ$9:$UC$9,0),ROWS('6. Patients'!ER$10:ER$107))),0))+
IFERROR(VLOOKUP($D52,$H$116:$L$146,COLUMNS($H$115:$J$115)-1+AL$7,0)*$E52*$F52*'1. General Inputs'!$J$25,0),0),0)</f>
        <v>0</v>
      </c>
      <c r="AM52" s="775">
        <f ca="1">ROUNDDOWN(IFERROR($F52*$E52*CHOOSE(AM$7,
IFERROR(SUMPRODUCT('6. Patients'!DF$10:DF$107,OFFSET('6. Patients'!$DN$9,1,MATCH($D52,'6. Patients'!$DO$9:$FL$9,0),ROWS('6. Patients'!ES$10:ES$107))),0)+
IFERROR(SUMPRODUCT('6. Patients'!DF$10:DF$107,OFFSET('6. Patients'!$FM$9,1,MATCH($D52,'6. Patients'!$FN$9:$GG$9,0),ROWS('6. Patients'!ES$10:ES$107))),0)+
IFERROR(SUMPRODUCT('6. Patients'!DF$10:DF$107,OFFSET('6. Patients'!$GH$9,1,MATCH($D52,'6. Patients'!$GI$9:$IF$9,0),ROWS('6. Patients'!ES$10:ES$107))),0)+
IFERROR(SUMPRODUCT('6. Patients'!DF$10:DF$107,OFFSET('6. Patients'!$IG$9,1,MATCH($D52,'6. Patients'!$IH$9:$JA$9,0),ROWS('6. Patients'!ES$10:ES$107))),0),
IFERROR(SUMPRODUCT('6. Patients'!DF$10:DF$107,OFFSET('6. Patients'!$JB$9,1,MATCH($D52,'6. Patients'!$JC$9:$KZ$9,0),ROWS('6. Patients'!ES$10:ES$107))),0)+
IFERROR(SUMPRODUCT('6. Patients'!DF$10:DF$107,OFFSET('6. Patients'!$LA$9,1,MATCH($D52,'6. Patients'!$LB$9:$LU$9,0),ROWS('6. Patients'!ES$10:ES$107))),0)+
IFERROR(SUMPRODUCT('6. Patients'!DF$10:DF$107,OFFSET('6. Patients'!$LV$9,1,MATCH($D52,'6. Patients'!$LW$9:$NT$9,0),ROWS('6. Patients'!ES$10:ES$107))),0)+
IFERROR(SUMPRODUCT('6. Patients'!DF$10:DF$107,OFFSET('6. Patients'!$NU$9,1,MATCH($D52,'6. Patients'!$NV$9:$OO$9,0),ROWS('6. Patients'!ES$10:ES$107))),0),
IFERROR(SUMPRODUCT('6. Patients'!DF$10:DF$107,OFFSET('6. Patients'!$OP$9,1,MATCH($D52,'6. Patients'!$OQ$9:$QN$9,0),ROWS('6. Patients'!ES$10:ES$107))),0)+
IFERROR(SUMPRODUCT('6. Patients'!DF$10:DF$107,OFFSET('6. Patients'!$QO$9,1,MATCH($D52,'6. Patients'!$QP$9:$RI$9,0),ROWS('6. Patients'!ES$10:ES$107))),0)+
IFERROR(SUMPRODUCT('6. Patients'!DF$10:DF$107,OFFSET('6. Patients'!$RJ$9,1,MATCH($D52,'6. Patients'!$RK$9:$TH$9,0),ROWS('6. Patients'!ES$10:ES$107))),0)+
IFERROR(SUMPRODUCT('6. Patients'!DF$10:DF$107,OFFSET('6. Patients'!$TI$9,1,MATCH($D52,'6. Patients'!$TJ$9:$UC$9,0),ROWS('6. Patients'!ES$10:ES$107))),0))+
IFERROR(VLOOKUP($D52,$H$116:$L$146,COLUMNS($H$115:$J$115)-1+AM$7,0)*$E52*$F52*'1. General Inputs'!$J$25,0),0),0)</f>
        <v>0</v>
      </c>
      <c r="AN52" s="775">
        <f ca="1">ROUNDDOWN(IFERROR($F52*$E52*CHOOSE(AN$7,
IFERROR(SUMPRODUCT('6. Patients'!DG$10:DG$107,OFFSET('6. Patients'!$DN$9,1,MATCH($D52,'6. Patients'!$DO$9:$FL$9,0),ROWS('6. Patients'!ET$10:ET$107))),0)+
IFERROR(SUMPRODUCT('6. Patients'!DG$10:DG$107,OFFSET('6. Patients'!$FM$9,1,MATCH($D52,'6. Patients'!$FN$9:$GG$9,0),ROWS('6. Patients'!ET$10:ET$107))),0)+
IFERROR(SUMPRODUCT('6. Patients'!DG$10:DG$107,OFFSET('6. Patients'!$GH$9,1,MATCH($D52,'6. Patients'!$GI$9:$IF$9,0),ROWS('6. Patients'!ET$10:ET$107))),0)+
IFERROR(SUMPRODUCT('6. Patients'!DG$10:DG$107,OFFSET('6. Patients'!$IG$9,1,MATCH($D52,'6. Patients'!$IH$9:$JA$9,0),ROWS('6. Patients'!ET$10:ET$107))),0),
IFERROR(SUMPRODUCT('6. Patients'!DG$10:DG$107,OFFSET('6. Patients'!$JB$9,1,MATCH($D52,'6. Patients'!$JC$9:$KZ$9,0),ROWS('6. Patients'!ET$10:ET$107))),0)+
IFERROR(SUMPRODUCT('6. Patients'!DG$10:DG$107,OFFSET('6. Patients'!$LA$9,1,MATCH($D52,'6. Patients'!$LB$9:$LU$9,0),ROWS('6. Patients'!ET$10:ET$107))),0)+
IFERROR(SUMPRODUCT('6. Patients'!DG$10:DG$107,OFFSET('6. Patients'!$LV$9,1,MATCH($D52,'6. Patients'!$LW$9:$NT$9,0),ROWS('6. Patients'!ET$10:ET$107))),0)+
IFERROR(SUMPRODUCT('6. Patients'!DG$10:DG$107,OFFSET('6. Patients'!$NU$9,1,MATCH($D52,'6. Patients'!$NV$9:$OO$9,0),ROWS('6. Patients'!ET$10:ET$107))),0),
IFERROR(SUMPRODUCT('6. Patients'!DG$10:DG$107,OFFSET('6. Patients'!$OP$9,1,MATCH($D52,'6. Patients'!$OQ$9:$QN$9,0),ROWS('6. Patients'!ET$10:ET$107))),0)+
IFERROR(SUMPRODUCT('6. Patients'!DG$10:DG$107,OFFSET('6. Patients'!$QO$9,1,MATCH($D52,'6. Patients'!$QP$9:$RI$9,0),ROWS('6. Patients'!ET$10:ET$107))),0)+
IFERROR(SUMPRODUCT('6. Patients'!DG$10:DG$107,OFFSET('6. Patients'!$RJ$9,1,MATCH($D52,'6. Patients'!$RK$9:$TH$9,0),ROWS('6. Patients'!ET$10:ET$107))),0)+
IFERROR(SUMPRODUCT('6. Patients'!DG$10:DG$107,OFFSET('6. Patients'!$TI$9,1,MATCH($D52,'6. Patients'!$TJ$9:$UC$9,0),ROWS('6. Patients'!ET$10:ET$107))),0))+
IFERROR(VLOOKUP($D52,$H$116:$L$146,COLUMNS($H$115:$J$115)-1+AN$7,0)*$E52*$F52*'1. General Inputs'!$J$25,0),0),0)</f>
        <v>0</v>
      </c>
      <c r="AO52" s="775">
        <f ca="1">ROUNDDOWN(IFERROR($F52*$E52*CHOOSE(AO$7,
IFERROR(SUMPRODUCT('6. Patients'!DH$10:DH$107,OFFSET('6. Patients'!$DN$9,1,MATCH($D52,'6. Patients'!$DO$9:$FL$9,0),ROWS('6. Patients'!EU$10:EU$107))),0)+
IFERROR(SUMPRODUCT('6. Patients'!DH$10:DH$107,OFFSET('6. Patients'!$FM$9,1,MATCH($D52,'6. Patients'!$FN$9:$GG$9,0),ROWS('6. Patients'!EU$10:EU$107))),0)+
IFERROR(SUMPRODUCT('6. Patients'!DH$10:DH$107,OFFSET('6. Patients'!$GH$9,1,MATCH($D52,'6. Patients'!$GI$9:$IF$9,0),ROWS('6. Patients'!EU$10:EU$107))),0)+
IFERROR(SUMPRODUCT('6. Patients'!DH$10:DH$107,OFFSET('6. Patients'!$IG$9,1,MATCH($D52,'6. Patients'!$IH$9:$JA$9,0),ROWS('6. Patients'!EU$10:EU$107))),0),
IFERROR(SUMPRODUCT('6. Patients'!DH$10:DH$107,OFFSET('6. Patients'!$JB$9,1,MATCH($D52,'6. Patients'!$JC$9:$KZ$9,0),ROWS('6. Patients'!EU$10:EU$107))),0)+
IFERROR(SUMPRODUCT('6. Patients'!DH$10:DH$107,OFFSET('6. Patients'!$LA$9,1,MATCH($D52,'6. Patients'!$LB$9:$LU$9,0),ROWS('6. Patients'!EU$10:EU$107))),0)+
IFERROR(SUMPRODUCT('6. Patients'!DH$10:DH$107,OFFSET('6. Patients'!$LV$9,1,MATCH($D52,'6. Patients'!$LW$9:$NT$9,0),ROWS('6. Patients'!EU$10:EU$107))),0)+
IFERROR(SUMPRODUCT('6. Patients'!DH$10:DH$107,OFFSET('6. Patients'!$NU$9,1,MATCH($D52,'6. Patients'!$NV$9:$OO$9,0),ROWS('6. Patients'!EU$10:EU$107))),0),
IFERROR(SUMPRODUCT('6. Patients'!DH$10:DH$107,OFFSET('6. Patients'!$OP$9,1,MATCH($D52,'6. Patients'!$OQ$9:$QN$9,0),ROWS('6. Patients'!EU$10:EU$107))),0)+
IFERROR(SUMPRODUCT('6. Patients'!DH$10:DH$107,OFFSET('6. Patients'!$QO$9,1,MATCH($D52,'6. Patients'!$QP$9:$RI$9,0),ROWS('6. Patients'!EU$10:EU$107))),0)+
IFERROR(SUMPRODUCT('6. Patients'!DH$10:DH$107,OFFSET('6. Patients'!$RJ$9,1,MATCH($D52,'6. Patients'!$RK$9:$TH$9,0),ROWS('6. Patients'!EU$10:EU$107))),0)+
IFERROR(SUMPRODUCT('6. Patients'!DH$10:DH$107,OFFSET('6. Patients'!$TI$9,1,MATCH($D52,'6. Patients'!$TJ$9:$UC$9,0),ROWS('6. Patients'!EU$10:EU$107))),0))+
IFERROR(VLOOKUP($D52,$H$116:$L$146,COLUMNS($H$115:$J$115)-1+AO$7,0)*$E52*$F52*'1. General Inputs'!$J$25,0),0),0)</f>
        <v>0</v>
      </c>
      <c r="AP52" s="775">
        <f ca="1">ROUNDDOWN(IFERROR($F52*$E52*CHOOSE(AP$7,
IFERROR(SUMPRODUCT('6. Patients'!DI$10:DI$107,OFFSET('6. Patients'!$DN$9,1,MATCH($D52,'6. Patients'!$DO$9:$FL$9,0),ROWS('6. Patients'!EV$10:EV$107))),0)+
IFERROR(SUMPRODUCT('6. Patients'!DI$10:DI$107,OFFSET('6. Patients'!$FM$9,1,MATCH($D52,'6. Patients'!$FN$9:$GG$9,0),ROWS('6. Patients'!EV$10:EV$107))),0)+
IFERROR(SUMPRODUCT('6. Patients'!DI$10:DI$107,OFFSET('6. Patients'!$GH$9,1,MATCH($D52,'6. Patients'!$GI$9:$IF$9,0),ROWS('6. Patients'!EV$10:EV$107))),0)+
IFERROR(SUMPRODUCT('6. Patients'!DI$10:DI$107,OFFSET('6. Patients'!$IG$9,1,MATCH($D52,'6. Patients'!$IH$9:$JA$9,0),ROWS('6. Patients'!EV$10:EV$107))),0),
IFERROR(SUMPRODUCT('6. Patients'!DI$10:DI$107,OFFSET('6. Patients'!$JB$9,1,MATCH($D52,'6. Patients'!$JC$9:$KZ$9,0),ROWS('6. Patients'!EV$10:EV$107))),0)+
IFERROR(SUMPRODUCT('6. Patients'!DI$10:DI$107,OFFSET('6. Patients'!$LA$9,1,MATCH($D52,'6. Patients'!$LB$9:$LU$9,0),ROWS('6. Patients'!EV$10:EV$107))),0)+
IFERROR(SUMPRODUCT('6. Patients'!DI$10:DI$107,OFFSET('6. Patients'!$LV$9,1,MATCH($D52,'6. Patients'!$LW$9:$NT$9,0),ROWS('6. Patients'!EV$10:EV$107))),0)+
IFERROR(SUMPRODUCT('6. Patients'!DI$10:DI$107,OFFSET('6. Patients'!$NU$9,1,MATCH($D52,'6. Patients'!$NV$9:$OO$9,0),ROWS('6. Patients'!EV$10:EV$107))),0),
IFERROR(SUMPRODUCT('6. Patients'!DI$10:DI$107,OFFSET('6. Patients'!$OP$9,1,MATCH($D52,'6. Patients'!$OQ$9:$QN$9,0),ROWS('6. Patients'!EV$10:EV$107))),0)+
IFERROR(SUMPRODUCT('6. Patients'!DI$10:DI$107,OFFSET('6. Patients'!$QO$9,1,MATCH($D52,'6. Patients'!$QP$9:$RI$9,0),ROWS('6. Patients'!EV$10:EV$107))),0)+
IFERROR(SUMPRODUCT('6. Patients'!DI$10:DI$107,OFFSET('6. Patients'!$RJ$9,1,MATCH($D52,'6. Patients'!$RK$9:$TH$9,0),ROWS('6. Patients'!EV$10:EV$107))),0)+
IFERROR(SUMPRODUCT('6. Patients'!DI$10:DI$107,OFFSET('6. Patients'!$TI$9,1,MATCH($D52,'6. Patients'!$TJ$9:$UC$9,0),ROWS('6. Patients'!EV$10:EV$107))),0))+
IFERROR(VLOOKUP($D52,$H$116:$L$146,COLUMNS($H$115:$J$115)-1+AP$7,0)*$E52*$F52*'1. General Inputs'!$J$25,0),0),0)</f>
        <v>0</v>
      </c>
      <c r="AQ52" s="775">
        <f ca="1">ROUNDDOWN(IFERROR($F52*$E52*CHOOSE(AQ$7,
IFERROR(SUMPRODUCT('6. Patients'!DJ$10:DJ$107,OFFSET('6. Patients'!$DN$9,1,MATCH($D52,'6. Patients'!$DO$9:$FL$9,0),ROWS('6. Patients'!EW$10:EW$107))),0)+
IFERROR(SUMPRODUCT('6. Patients'!DJ$10:DJ$107,OFFSET('6. Patients'!$FM$9,1,MATCH($D52,'6. Patients'!$FN$9:$GG$9,0),ROWS('6. Patients'!EW$10:EW$107))),0)+
IFERROR(SUMPRODUCT('6. Patients'!DJ$10:DJ$107,OFFSET('6. Patients'!$GH$9,1,MATCH($D52,'6. Patients'!$GI$9:$IF$9,0),ROWS('6. Patients'!EW$10:EW$107))),0)+
IFERROR(SUMPRODUCT('6. Patients'!DJ$10:DJ$107,OFFSET('6. Patients'!$IG$9,1,MATCH($D52,'6. Patients'!$IH$9:$JA$9,0),ROWS('6. Patients'!EW$10:EW$107))),0),
IFERROR(SUMPRODUCT('6. Patients'!DJ$10:DJ$107,OFFSET('6. Patients'!$JB$9,1,MATCH($D52,'6. Patients'!$JC$9:$KZ$9,0),ROWS('6. Patients'!EW$10:EW$107))),0)+
IFERROR(SUMPRODUCT('6. Patients'!DJ$10:DJ$107,OFFSET('6. Patients'!$LA$9,1,MATCH($D52,'6. Patients'!$LB$9:$LU$9,0),ROWS('6. Patients'!EW$10:EW$107))),0)+
IFERROR(SUMPRODUCT('6. Patients'!DJ$10:DJ$107,OFFSET('6. Patients'!$LV$9,1,MATCH($D52,'6. Patients'!$LW$9:$NT$9,0),ROWS('6. Patients'!EW$10:EW$107))),0)+
IFERROR(SUMPRODUCT('6. Patients'!DJ$10:DJ$107,OFFSET('6. Patients'!$NU$9,1,MATCH($D52,'6. Patients'!$NV$9:$OO$9,0),ROWS('6. Patients'!EW$10:EW$107))),0),
IFERROR(SUMPRODUCT('6. Patients'!DJ$10:DJ$107,OFFSET('6. Patients'!$OP$9,1,MATCH($D52,'6. Patients'!$OQ$9:$QN$9,0),ROWS('6. Patients'!EW$10:EW$107))),0)+
IFERROR(SUMPRODUCT('6. Patients'!DJ$10:DJ$107,OFFSET('6. Patients'!$QO$9,1,MATCH($D52,'6. Patients'!$QP$9:$RI$9,0),ROWS('6. Patients'!EW$10:EW$107))),0)+
IFERROR(SUMPRODUCT('6. Patients'!DJ$10:DJ$107,OFFSET('6. Patients'!$RJ$9,1,MATCH($D52,'6. Patients'!$RK$9:$TH$9,0),ROWS('6. Patients'!EW$10:EW$107))),0)+
IFERROR(SUMPRODUCT('6. Patients'!DJ$10:DJ$107,OFFSET('6. Patients'!$TI$9,1,MATCH($D52,'6. Patients'!$TJ$9:$UC$9,0),ROWS('6. Patients'!EW$10:EW$107))),0))+
IFERROR(VLOOKUP($D52,$H$116:$L$146,COLUMNS($H$115:$J$115)-1+AQ$7,0)*$E52*$F52*'1. General Inputs'!$J$25,0),0),0)</f>
        <v>0</v>
      </c>
      <c r="AR52" s="342"/>
      <c r="AZ52" s="335">
        <f ca="1">IFERROR(SUM(OFFSET('7. Consumption'!H52,0,1,,MIN('1. General Inputs'!$J$29,COLUMNS('7. Consumption'!H$9:$AQ$9)-1))),0)+MAX(0,$AQ52*('1. General Inputs'!$J$29-COLUMNS('7. Consumption'!H$9:$AQ$9)+1))</f>
        <v>0</v>
      </c>
      <c r="BA52" s="335">
        <f ca="1">IFERROR(SUM(OFFSET('7. Consumption'!I52,0,1,,MIN('1. General Inputs'!$J$29,COLUMNS('7. Consumption'!I$9:$AQ$9)-1))),0)+MAX(0,$AQ52*('1. General Inputs'!$J$29-COLUMNS('7. Consumption'!I$9:$AQ$9)+1))</f>
        <v>0</v>
      </c>
      <c r="BB52" s="335">
        <f ca="1">IFERROR(SUM(OFFSET('7. Consumption'!J52,0,1,,MIN('1. General Inputs'!$J$29,COLUMNS('7. Consumption'!J$9:$AQ$9)-1))),0)+MAX(0,$AQ52*('1. General Inputs'!$J$29-COLUMNS('7. Consumption'!J$9:$AQ$9)+1))</f>
        <v>0</v>
      </c>
      <c r="BC52" s="335">
        <f ca="1">IFERROR(SUM(OFFSET('7. Consumption'!K52,0,1,,MIN('1. General Inputs'!$J$29,COLUMNS('7. Consumption'!K$9:$AQ$9)-1))),0)+MAX(0,$AQ52*('1. General Inputs'!$J$29-COLUMNS('7. Consumption'!K$9:$AQ$9)+1))</f>
        <v>0</v>
      </c>
      <c r="BD52" s="335">
        <f ca="1">IFERROR(SUM(OFFSET('7. Consumption'!L52,0,1,,MIN('1. General Inputs'!$J$29,COLUMNS('7. Consumption'!L$9:$AQ$9)-1))),0)+MAX(0,$AQ52*('1. General Inputs'!$J$29-COLUMNS('7. Consumption'!L$9:$AQ$9)+1))</f>
        <v>0</v>
      </c>
      <c r="BE52" s="335">
        <f ca="1">IFERROR(SUM(OFFSET('7. Consumption'!M52,0,1,,MIN('1. General Inputs'!$J$29,COLUMNS('7. Consumption'!M$9:$AQ$9)-1))),0)+MAX(0,$AQ52*('1. General Inputs'!$J$29-COLUMNS('7. Consumption'!M$9:$AQ$9)+1))</f>
        <v>0</v>
      </c>
      <c r="BF52" s="335">
        <f ca="1">IFERROR(SUM(OFFSET('7. Consumption'!N52,0,1,,MIN('1. General Inputs'!$J$29,COLUMNS('7. Consumption'!N$9:$AQ$9)-1))),0)+MAX(0,$AQ52*('1. General Inputs'!$J$29-COLUMNS('7. Consumption'!N$9:$AQ$9)+1))</f>
        <v>0</v>
      </c>
      <c r="BG52" s="335">
        <f ca="1">IFERROR(SUM(OFFSET('7. Consumption'!O52,0,1,,MIN('1. General Inputs'!$J$29,COLUMNS('7. Consumption'!O$9:$AQ$9)-1))),0)+MAX(0,$AQ52*('1. General Inputs'!$J$29-COLUMNS('7. Consumption'!O$9:$AQ$9)+1))</f>
        <v>0</v>
      </c>
      <c r="BH52" s="335">
        <f ca="1">IFERROR(SUM(OFFSET('7. Consumption'!P52,0,1,,MIN('1. General Inputs'!$J$29,COLUMNS('7. Consumption'!P$9:$AQ$9)-1))),0)+MAX(0,$AQ52*('1. General Inputs'!$J$29-COLUMNS('7. Consumption'!P$9:$AQ$9)+1))</f>
        <v>0</v>
      </c>
      <c r="BI52" s="335">
        <f ca="1">IFERROR(SUM(OFFSET('7. Consumption'!Q52,0,1,,MIN('1. General Inputs'!$J$29,COLUMNS('7. Consumption'!Q$9:$AQ$9)-1))),0)+MAX(0,$AQ52*('1. General Inputs'!$J$29-COLUMNS('7. Consumption'!Q$9:$AQ$9)+1))</f>
        <v>0</v>
      </c>
      <c r="BJ52" s="335">
        <f ca="1">IFERROR(SUM(OFFSET('7. Consumption'!R52,0,1,,MIN('1. General Inputs'!$J$29,COLUMNS('7. Consumption'!R$9:$AQ$9)-1))),0)+MAX(0,$AQ52*('1. General Inputs'!$J$29-COLUMNS('7. Consumption'!R$9:$AQ$9)+1))</f>
        <v>0</v>
      </c>
      <c r="BK52" s="335">
        <f ca="1">IFERROR(SUM(OFFSET('7. Consumption'!S52,0,1,,MIN('1. General Inputs'!$J$29,COLUMNS('7. Consumption'!S$9:$AQ$9)-1))),0)+MAX(0,$AQ52*('1. General Inputs'!$J$29-COLUMNS('7. Consumption'!S$9:$AQ$9)+1))</f>
        <v>0</v>
      </c>
      <c r="BL52" s="335">
        <f ca="1">IFERROR(SUM(OFFSET('7. Consumption'!T52,0,1,,MIN('1. General Inputs'!$J$29,COLUMNS('7. Consumption'!T$9:$AQ$9)-1))),0)+MAX(0,$AQ52*('1. General Inputs'!$J$29-COLUMNS('7. Consumption'!T$9:$AQ$9)+1))</f>
        <v>0</v>
      </c>
      <c r="BM52" s="335">
        <f ca="1">IFERROR(SUM(OFFSET('7. Consumption'!U52,0,1,,MIN('1. General Inputs'!$J$29,COLUMNS('7. Consumption'!U$9:$AQ$9)-1))),0)+MAX(0,$AQ52*('1. General Inputs'!$J$29-COLUMNS('7. Consumption'!U$9:$AQ$9)+1))</f>
        <v>0</v>
      </c>
      <c r="BN52" s="335">
        <f ca="1">IFERROR(SUM(OFFSET('7. Consumption'!V52,0,1,,MIN('1. General Inputs'!$J$29,COLUMNS('7. Consumption'!V$9:$AQ$9)-1))),0)+MAX(0,$AQ52*('1. General Inputs'!$J$29-COLUMNS('7. Consumption'!V$9:$AQ$9)+1))</f>
        <v>0</v>
      </c>
      <c r="BO52" s="335">
        <f ca="1">IFERROR(SUM(OFFSET('7. Consumption'!W52,0,1,,MIN('1. General Inputs'!$J$29,COLUMNS('7. Consumption'!W$9:$AQ$9)-1))),0)+MAX(0,$AQ52*('1. General Inputs'!$J$29-COLUMNS('7. Consumption'!W$9:$AQ$9)+1))</f>
        <v>0</v>
      </c>
      <c r="BP52" s="335">
        <f ca="1">IFERROR(SUM(OFFSET('7. Consumption'!X52,0,1,,MIN('1. General Inputs'!$J$29,COLUMNS('7. Consumption'!X$9:$AQ$9)-1))),0)+MAX(0,$AQ52*('1. General Inputs'!$J$29-COLUMNS('7. Consumption'!X$9:$AQ$9)+1))</f>
        <v>0</v>
      </c>
      <c r="BQ52" s="335">
        <f ca="1">IFERROR(SUM(OFFSET('7. Consumption'!Y52,0,1,,MIN('1. General Inputs'!$J$29,COLUMNS('7. Consumption'!Y$9:$AQ$9)-1))),0)+MAX(0,$AQ52*('1. General Inputs'!$J$29-COLUMNS('7. Consumption'!Y$9:$AQ$9)+1))</f>
        <v>0</v>
      </c>
      <c r="BR52" s="335">
        <f ca="1">IFERROR(SUM(OFFSET('7. Consumption'!Z52,0,1,,MIN('1. General Inputs'!$J$29,COLUMNS('7. Consumption'!Z$9:$AQ$9)-1))),0)+MAX(0,$AQ52*('1. General Inputs'!$J$29-COLUMNS('7. Consumption'!Z$9:$AQ$9)+1))</f>
        <v>0</v>
      </c>
      <c r="BS52" s="335">
        <f ca="1">IFERROR(SUM(OFFSET('7. Consumption'!AA52,0,1,,MIN('1. General Inputs'!$J$29,COLUMNS('7. Consumption'!AA$9:$AQ$9)-1))),0)+MAX(0,$AQ52*('1. General Inputs'!$J$29-COLUMNS('7. Consumption'!AA$9:$AQ$9)+1))</f>
        <v>0</v>
      </c>
      <c r="BT52" s="335">
        <f ca="1">IFERROR(SUM(OFFSET('7. Consumption'!AB52,0,1,,MIN('1. General Inputs'!$J$29,COLUMNS('7. Consumption'!AB$9:$AQ$9)-1))),0)+MAX(0,$AQ52*('1. General Inputs'!$J$29-COLUMNS('7. Consumption'!AB$9:$AQ$9)+1))</f>
        <v>0</v>
      </c>
      <c r="BU52" s="335">
        <f ca="1">IFERROR(SUM(OFFSET('7. Consumption'!AC52,0,1,,MIN('1. General Inputs'!$J$29,COLUMNS('7. Consumption'!AC$9:$AQ$9)-1))),0)+MAX(0,$AQ52*('1. General Inputs'!$J$29-COLUMNS('7. Consumption'!AC$9:$AQ$9)+1))</f>
        <v>0</v>
      </c>
      <c r="BV52" s="335">
        <f ca="1">IFERROR(SUM(OFFSET('7. Consumption'!AD52,0,1,,MIN('1. General Inputs'!$J$29,COLUMNS('7. Consumption'!AD$9:$AQ$9)-1))),0)+MAX(0,$AQ52*('1. General Inputs'!$J$29-COLUMNS('7. Consumption'!AD$9:$AQ$9)+1))</f>
        <v>0</v>
      </c>
      <c r="BW52" s="335">
        <f ca="1">IFERROR(SUM(OFFSET('7. Consumption'!AE52,0,1,,MIN('1. General Inputs'!$J$29,COLUMNS('7. Consumption'!AE$9:$AQ$9)-1))),0)+MAX(0,$AQ52*('1. General Inputs'!$J$29-COLUMNS('7. Consumption'!AE$9:$AQ$9)+1))</f>
        <v>0</v>
      </c>
      <c r="BX52" s="335">
        <f ca="1">IFERROR(SUM(OFFSET('7. Consumption'!AF52,0,1,,MIN('1. General Inputs'!$J$29,COLUMNS('7. Consumption'!AF$9:$AQ$9)-1))),0)+MAX(0,$AQ52*('1. General Inputs'!$J$29-COLUMNS('7. Consumption'!AF$9:$AQ$9)+1))</f>
        <v>0</v>
      </c>
      <c r="BY52" s="335">
        <f ca="1">IFERROR(SUM(OFFSET('7. Consumption'!AG52,0,1,,MIN('1. General Inputs'!$J$29,COLUMNS('7. Consumption'!AG$9:$AQ$9)-1))),0)+MAX(0,$AQ52*('1. General Inputs'!$J$29-COLUMNS('7. Consumption'!AG$9:$AQ$9)+1))</f>
        <v>0</v>
      </c>
      <c r="BZ52" s="335">
        <f ca="1">IFERROR(SUM(OFFSET('7. Consumption'!AH52,0,1,,MIN('1. General Inputs'!$J$29,COLUMNS('7. Consumption'!AH$9:$AQ$9)-1))),0)+MAX(0,$AQ52*('1. General Inputs'!$J$29-COLUMNS('7. Consumption'!AH$9:$AQ$9)+1))</f>
        <v>0</v>
      </c>
      <c r="CA52" s="335">
        <f ca="1">IFERROR(SUM(OFFSET('7. Consumption'!AI52,0,1,,MIN('1. General Inputs'!$J$29,COLUMNS('7. Consumption'!AI$9:$AQ$9)-1))),0)+MAX(0,$AQ52*('1. General Inputs'!$J$29-COLUMNS('7. Consumption'!AI$9:$AQ$9)+1))</f>
        <v>0</v>
      </c>
      <c r="CB52" s="335">
        <f ca="1">IFERROR(SUM(OFFSET('7. Consumption'!AJ52,0,1,,MIN('1. General Inputs'!$J$29,COLUMNS('7. Consumption'!AJ$9:$AQ$9)-1))),0)+MAX(0,$AQ52*('1. General Inputs'!$J$29-COLUMNS('7. Consumption'!AJ$9:$AQ$9)+1))</f>
        <v>0</v>
      </c>
      <c r="CC52" s="335">
        <f ca="1">IFERROR(SUM(OFFSET('7. Consumption'!AK52,0,1,,MIN('1. General Inputs'!$J$29,COLUMNS('7. Consumption'!AK$9:$AQ$9)-1))),0)+MAX(0,$AQ52*('1. General Inputs'!$J$29-COLUMNS('7. Consumption'!AK$9:$AQ$9)+1))</f>
        <v>0</v>
      </c>
      <c r="CD52" s="335">
        <f ca="1">IFERROR(SUM(OFFSET('7. Consumption'!AL52,0,1,,MIN('1. General Inputs'!$J$29,COLUMNS('7. Consumption'!AL$9:$AQ$9)-1))),0)+MAX(0,$AQ52*('1. General Inputs'!$J$29-COLUMNS('7. Consumption'!AL$9:$AQ$9)+1))</f>
        <v>0</v>
      </c>
      <c r="CE52" s="335">
        <f ca="1">IFERROR(SUM(OFFSET('7. Consumption'!AM52,0,1,,MIN('1. General Inputs'!$J$29,COLUMNS('7. Consumption'!AM$9:$AQ$9)-1))),0)+MAX(0,$AQ52*('1. General Inputs'!$J$29-COLUMNS('7. Consumption'!AM$9:$AQ$9)+1))</f>
        <v>0</v>
      </c>
      <c r="CF52" s="335">
        <f ca="1">IFERROR(SUM(OFFSET('7. Consumption'!AN52,0,1,,MIN('1. General Inputs'!$J$29,COLUMNS('7. Consumption'!AN$9:$AQ$9)-1))),0)+MAX(0,$AQ52*('1. General Inputs'!$J$29-COLUMNS('7. Consumption'!AN$9:$AQ$9)+1))</f>
        <v>0</v>
      </c>
      <c r="CG52" s="335">
        <f ca="1">IFERROR(SUM(OFFSET('7. Consumption'!AO52,0,1,,MIN('1. General Inputs'!$J$29,COLUMNS('7. Consumption'!AO$9:$AQ$9)-1))),0)+MAX(0,$AQ52*('1. General Inputs'!$J$29-COLUMNS('7. Consumption'!AO$9:$AQ$9)+1))</f>
        <v>0</v>
      </c>
      <c r="CH52" s="335">
        <f ca="1">IFERROR(SUM(OFFSET('7. Consumption'!AP52,0,1,,MIN('1. General Inputs'!$J$29,COLUMNS('7. Consumption'!AP$9:$AQ$9)-1))),0)+MAX(0,$AQ52*('1. General Inputs'!$J$29-COLUMNS('7. Consumption'!AP$9:$AQ$9)+1))</f>
        <v>0</v>
      </c>
      <c r="CI52" s="335">
        <f ca="1">IFERROR(SUM(OFFSET('7. Consumption'!AQ52,0,1,,MIN('1. General Inputs'!$J$29,COLUMNS('7. Consumption'!AQ$9:$AQ$9)-1))),0)+MAX(0,$AQ52*('1. General Inputs'!$J$29-COLUMNS('7. Consumption'!AQ$9:$AQ$9)+1))</f>
        <v>0</v>
      </c>
    </row>
    <row r="53" spans="2:87" x14ac:dyDescent="0.3">
      <c r="B53" s="772"/>
      <c r="C53" s="772" t="str">
        <f>IFERROR(VLOOKUP(ROWS($C$9:$C53),'5. Form Breakdown'!$AI$11:$AJ$138,COLUMNS('5. Form Breakdown'!$AI$11:$AJ$11),0),"")</f>
        <v>RAL 100 - tab - chew scored</v>
      </c>
      <c r="D53" s="772" t="str">
        <f>IFERROR(VLOOKUP($C53,'5a. Dosing'!$E$11:$F$138,2,0),"")</f>
        <v>RAL</v>
      </c>
      <c r="E53" s="773" t="str">
        <f>IFERROR(INDEX('5. Form Breakdown'!$AL$11:$BL$138,MATCH('7. Consumption'!$C53,'5. Form Breakdown'!$AK$11:$AK$138,0),MATCH('5. Form Breakdown'!$AX$10,'5. Form Breakdown'!$AL$10:$BL$10,0)),"")</f>
        <v/>
      </c>
      <c r="F53" s="774">
        <f>IFERROR(INDEX('5. Form Breakdown'!$AL$11:$BL$138,MATCH('7. Consumption'!$C53,'5. Form Breakdown'!$AK$11:$AK$138,0),MATCH('5. Form Breakdown'!$BL$10,'5. Form Breakdown'!$AL$10:$BL$10,0)),"")</f>
        <v>0</v>
      </c>
      <c r="H53" s="775">
        <f ca="1">ROUNDUP(IFERROR($F53*$E53*CHOOSE(H$7,
IFERROR(SUMPRODUCT('6. Patients'!CA$10:CA$107,OFFSET('6. Patients'!$DN$9,1,MATCH($D53,'6. Patients'!$DO$9:$FL$9,0),ROWS('6. Patients'!DN$10:DN$107))),0)+
IFERROR(SUMPRODUCT('6. Patients'!CA$10:CA$107,OFFSET('6. Patients'!$FM$9,1,MATCH($D53,'6. Patients'!$FN$9:$GG$9,0),ROWS('6. Patients'!DN$10:DN$107))),0)+
IFERROR(SUMPRODUCT('6. Patients'!CA$10:CA$107,OFFSET('6. Patients'!$GH$9,1,MATCH($D53,'6. Patients'!$GI$9:$IF$9,0),ROWS('6. Patients'!DN$10:DN$107))),0)+
IFERROR(SUMPRODUCT('6. Patients'!CA$10:CA$107,OFFSET('6. Patients'!$IG$9,1,MATCH($D53,'6. Patients'!$IH$9:$JA$9,0),ROWS('6. Patients'!DN$10:DN$107))),0),
IFERROR(SUMPRODUCT('6. Patients'!CA$10:CA$107,OFFSET('6. Patients'!$JB$9,1,MATCH($D53,'6. Patients'!$JC$9:$KZ$9,0),ROWS('6. Patients'!DN$10:DN$107))),0)+
IFERROR(SUMPRODUCT('6. Patients'!CA$10:CA$107,OFFSET('6. Patients'!$LA$9,1,MATCH($D53,'6. Patients'!$LB$9:$LU$9,0),ROWS('6. Patients'!DN$10:DN$107))),0)+
IFERROR(SUMPRODUCT('6. Patients'!CA$10:CA$107,OFFSET('6. Patients'!$LV$9,1,MATCH($D53,'6. Patients'!$LW$9:$NT$9,0),ROWS('6. Patients'!DN$10:DN$107))),0)+
IFERROR(SUMPRODUCT('6. Patients'!CA$10:CA$107,OFFSET('6. Patients'!$NU$9,1,MATCH($D53,'6. Patients'!$NV$9:$OO$9,0),ROWS('6. Patients'!DN$10:DN$107))),0),
IFERROR(SUMPRODUCT('6. Patients'!CA$10:CA$107,OFFSET('6. Patients'!$OP$9,1,MATCH($D53,'6. Patients'!$OQ$9:$QN$9,0),ROWS('6. Patients'!DN$10:DN$107))),0)+
IFERROR(SUMPRODUCT('6. Patients'!CA$10:CA$107,OFFSET('6. Patients'!$QO$9,1,MATCH($D53,'6. Patients'!$QP$9:$RI$9,0),ROWS('6. Patients'!DN$10:DN$107))),0)+
IFERROR(SUMPRODUCT('6. Patients'!CA$10:CA$107,OFFSET('6. Patients'!$RJ$9,1,MATCH($D53,'6. Patients'!$RK$9:$TH$9,0),ROWS('6. Patients'!DN$10:DN$107))),0)+
IFERROR(SUMPRODUCT('6. Patients'!CA$10:CA$107,OFFSET('6. Patients'!$TI$9,1,MATCH($D53,'6. Patients'!$TJ$9:$UC$9,0),ROWS('6. Patients'!DN$10:DN$107))),0))+
IFERROR(VLOOKUP($D53,$H$116:$L$146,COLUMNS($H$115:$J$115)-1+H$7,0)*$E53*$F53*'1. General Inputs'!$J$25,0),0),0)</f>
        <v>0</v>
      </c>
      <c r="I53" s="775">
        <f ca="1">ROUNDUP(IFERROR($F53*$E53*CHOOSE(I$7,
IFERROR(SUMPRODUCT('6. Patients'!CB$10:CB$107,OFFSET('6. Patients'!$DN$9,1,MATCH($D53,'6. Patients'!$DO$9:$FL$9,0),ROWS('6. Patients'!DO$10:DO$107))),0)+
IFERROR(SUMPRODUCT('6. Patients'!CB$10:CB$107,OFFSET('6. Patients'!$FM$9,1,MATCH($D53,'6. Patients'!$FN$9:$GG$9,0),ROWS('6. Patients'!DO$10:DO$107))),0)+
IFERROR(SUMPRODUCT('6. Patients'!CB$10:CB$107,OFFSET('6. Patients'!$GH$9,1,MATCH($D53,'6. Patients'!$GI$9:$IF$9,0),ROWS('6. Patients'!DO$10:DO$107))),0)+
IFERROR(SUMPRODUCT('6. Patients'!CB$10:CB$107,OFFSET('6. Patients'!$IG$9,1,MATCH($D53,'6. Patients'!$IH$9:$JA$9,0),ROWS('6. Patients'!DO$10:DO$107))),0),
IFERROR(SUMPRODUCT('6. Patients'!CB$10:CB$107,OFFSET('6. Patients'!$JB$9,1,MATCH($D53,'6. Patients'!$JC$9:$KZ$9,0),ROWS('6. Patients'!DO$10:DO$107))),0)+
IFERROR(SUMPRODUCT('6. Patients'!CB$10:CB$107,OFFSET('6. Patients'!$LA$9,1,MATCH($D53,'6. Patients'!$LB$9:$LU$9,0),ROWS('6. Patients'!DO$10:DO$107))),0)+
IFERROR(SUMPRODUCT('6. Patients'!CB$10:CB$107,OFFSET('6. Patients'!$LV$9,1,MATCH($D53,'6. Patients'!$LW$9:$NT$9,0),ROWS('6. Patients'!DO$10:DO$107))),0)+
IFERROR(SUMPRODUCT('6. Patients'!CB$10:CB$107,OFFSET('6. Patients'!$NU$9,1,MATCH($D53,'6. Patients'!$NV$9:$OO$9,0),ROWS('6. Patients'!DO$10:DO$107))),0),
IFERROR(SUMPRODUCT('6. Patients'!CB$10:CB$107,OFFSET('6. Patients'!$OP$9,1,MATCH($D53,'6. Patients'!$OQ$9:$QN$9,0),ROWS('6. Patients'!DO$10:DO$107))),0)+
IFERROR(SUMPRODUCT('6. Patients'!CB$10:CB$107,OFFSET('6. Patients'!$QO$9,1,MATCH($D53,'6. Patients'!$QP$9:$RI$9,0),ROWS('6. Patients'!DO$10:DO$107))),0)+
IFERROR(SUMPRODUCT('6. Patients'!CB$10:CB$107,OFFSET('6. Patients'!$RJ$9,1,MATCH($D53,'6. Patients'!$RK$9:$TH$9,0),ROWS('6. Patients'!DO$10:DO$107))),0)+
IFERROR(SUMPRODUCT('6. Patients'!CB$10:CB$107,OFFSET('6. Patients'!$TI$9,1,MATCH($D53,'6. Patients'!$TJ$9:$UC$9,0),ROWS('6. Patients'!DO$10:DO$107))),0))+
IFERROR(VLOOKUP($D53,$H$116:$L$146,COLUMNS($H$115:$J$115)-1+I$7,0)*$E53*$F53*'1. General Inputs'!$J$25,0),0),0)</f>
        <v>0</v>
      </c>
      <c r="J53" s="775">
        <f ca="1">ROUNDUP(IFERROR($F53*$E53*CHOOSE(J$7,
IFERROR(SUMPRODUCT('6. Patients'!CC$10:CC$107,OFFSET('6. Patients'!$DN$9,1,MATCH($D53,'6. Patients'!$DO$9:$FL$9,0),ROWS('6. Patients'!DP$10:DP$107))),0)+
IFERROR(SUMPRODUCT('6. Patients'!CC$10:CC$107,OFFSET('6. Patients'!$FM$9,1,MATCH($D53,'6. Patients'!$FN$9:$GG$9,0),ROWS('6. Patients'!DP$10:DP$107))),0)+
IFERROR(SUMPRODUCT('6. Patients'!CC$10:CC$107,OFFSET('6. Patients'!$GH$9,1,MATCH($D53,'6. Patients'!$GI$9:$IF$9,0),ROWS('6. Patients'!DP$10:DP$107))),0)+
IFERROR(SUMPRODUCT('6. Patients'!CC$10:CC$107,OFFSET('6. Patients'!$IG$9,1,MATCH($D53,'6. Patients'!$IH$9:$JA$9,0),ROWS('6. Patients'!DP$10:DP$107))),0),
IFERROR(SUMPRODUCT('6. Patients'!CC$10:CC$107,OFFSET('6. Patients'!$JB$9,1,MATCH($D53,'6. Patients'!$JC$9:$KZ$9,0),ROWS('6. Patients'!DP$10:DP$107))),0)+
IFERROR(SUMPRODUCT('6. Patients'!CC$10:CC$107,OFFSET('6. Patients'!$LA$9,1,MATCH($D53,'6. Patients'!$LB$9:$LU$9,0),ROWS('6. Patients'!DP$10:DP$107))),0)+
IFERROR(SUMPRODUCT('6. Patients'!CC$10:CC$107,OFFSET('6. Patients'!$LV$9,1,MATCH($D53,'6. Patients'!$LW$9:$NT$9,0),ROWS('6. Patients'!DP$10:DP$107))),0)+
IFERROR(SUMPRODUCT('6. Patients'!CC$10:CC$107,OFFSET('6. Patients'!$NU$9,1,MATCH($D53,'6. Patients'!$NV$9:$OO$9,0),ROWS('6. Patients'!DP$10:DP$107))),0),
IFERROR(SUMPRODUCT('6. Patients'!CC$10:CC$107,OFFSET('6. Patients'!$OP$9,1,MATCH($D53,'6. Patients'!$OQ$9:$QN$9,0),ROWS('6. Patients'!DP$10:DP$107))),0)+
IFERROR(SUMPRODUCT('6. Patients'!CC$10:CC$107,OFFSET('6. Patients'!$QO$9,1,MATCH($D53,'6. Patients'!$QP$9:$RI$9,0),ROWS('6. Patients'!DP$10:DP$107))),0)+
IFERROR(SUMPRODUCT('6. Patients'!CC$10:CC$107,OFFSET('6. Patients'!$RJ$9,1,MATCH($D53,'6. Patients'!$RK$9:$TH$9,0),ROWS('6. Patients'!DP$10:DP$107))),0)+
IFERROR(SUMPRODUCT('6. Patients'!CC$10:CC$107,OFFSET('6. Patients'!$TI$9,1,MATCH($D53,'6. Patients'!$TJ$9:$UC$9,0),ROWS('6. Patients'!DP$10:DP$107))),0))+
IFERROR(VLOOKUP($D53,$H$116:$L$146,COLUMNS($H$115:$J$115)-1+J$7,0)*$E53*$F53*'1. General Inputs'!$J$25,0),0),0)</f>
        <v>0</v>
      </c>
      <c r="K53" s="775">
        <f ca="1">ROUNDUP(IFERROR($F53*$E53*CHOOSE(K$7,
IFERROR(SUMPRODUCT('6. Patients'!CD$10:CD$107,OFFSET('6. Patients'!$DN$9,1,MATCH($D53,'6. Patients'!$DO$9:$FL$9,0),ROWS('6. Patients'!DQ$10:DQ$107))),0)+
IFERROR(SUMPRODUCT('6. Patients'!CD$10:CD$107,OFFSET('6. Patients'!$FM$9,1,MATCH($D53,'6. Patients'!$FN$9:$GG$9,0),ROWS('6. Patients'!DQ$10:DQ$107))),0)+
IFERROR(SUMPRODUCT('6. Patients'!CD$10:CD$107,OFFSET('6. Patients'!$GH$9,1,MATCH($D53,'6. Patients'!$GI$9:$IF$9,0),ROWS('6. Patients'!DQ$10:DQ$107))),0)+
IFERROR(SUMPRODUCT('6. Patients'!CD$10:CD$107,OFFSET('6. Patients'!$IG$9,1,MATCH($D53,'6. Patients'!$IH$9:$JA$9,0),ROWS('6. Patients'!DQ$10:DQ$107))),0),
IFERROR(SUMPRODUCT('6. Patients'!CD$10:CD$107,OFFSET('6. Patients'!$JB$9,1,MATCH($D53,'6. Patients'!$JC$9:$KZ$9,0),ROWS('6. Patients'!DQ$10:DQ$107))),0)+
IFERROR(SUMPRODUCT('6. Patients'!CD$10:CD$107,OFFSET('6. Patients'!$LA$9,1,MATCH($D53,'6. Patients'!$LB$9:$LU$9,0),ROWS('6. Patients'!DQ$10:DQ$107))),0)+
IFERROR(SUMPRODUCT('6. Patients'!CD$10:CD$107,OFFSET('6. Patients'!$LV$9,1,MATCH($D53,'6. Patients'!$LW$9:$NT$9,0),ROWS('6. Patients'!DQ$10:DQ$107))),0)+
IFERROR(SUMPRODUCT('6. Patients'!CD$10:CD$107,OFFSET('6. Patients'!$NU$9,1,MATCH($D53,'6. Patients'!$NV$9:$OO$9,0),ROWS('6. Patients'!DQ$10:DQ$107))),0),
IFERROR(SUMPRODUCT('6. Patients'!CD$10:CD$107,OFFSET('6. Patients'!$OP$9,1,MATCH($D53,'6. Patients'!$OQ$9:$QN$9,0),ROWS('6. Patients'!DQ$10:DQ$107))),0)+
IFERROR(SUMPRODUCT('6. Patients'!CD$10:CD$107,OFFSET('6. Patients'!$QO$9,1,MATCH($D53,'6. Patients'!$QP$9:$RI$9,0),ROWS('6. Patients'!DQ$10:DQ$107))),0)+
IFERROR(SUMPRODUCT('6. Patients'!CD$10:CD$107,OFFSET('6. Patients'!$RJ$9,1,MATCH($D53,'6. Patients'!$RK$9:$TH$9,0),ROWS('6. Patients'!DQ$10:DQ$107))),0)+
IFERROR(SUMPRODUCT('6. Patients'!CD$10:CD$107,OFFSET('6. Patients'!$TI$9,1,MATCH($D53,'6. Patients'!$TJ$9:$UC$9,0),ROWS('6. Patients'!DQ$10:DQ$107))),0))+
IFERROR(VLOOKUP($D53,$H$116:$L$146,COLUMNS($H$115:$J$115)-1+K$7,0)*$E53*$F53*'1. General Inputs'!$J$25,0),0),0)</f>
        <v>0</v>
      </c>
      <c r="L53" s="775">
        <f ca="1">ROUNDUP(IFERROR($F53*$E53*CHOOSE(L$7,
IFERROR(SUMPRODUCT('6. Patients'!CE$10:CE$107,OFFSET('6. Patients'!$DN$9,1,MATCH($D53,'6. Patients'!$DO$9:$FL$9,0),ROWS('6. Patients'!DR$10:DR$107))),0)+
IFERROR(SUMPRODUCT('6. Patients'!CE$10:CE$107,OFFSET('6. Patients'!$FM$9,1,MATCH($D53,'6. Patients'!$FN$9:$GG$9,0),ROWS('6. Patients'!DR$10:DR$107))),0)+
IFERROR(SUMPRODUCT('6. Patients'!CE$10:CE$107,OFFSET('6. Patients'!$GH$9,1,MATCH($D53,'6. Patients'!$GI$9:$IF$9,0),ROWS('6. Patients'!DR$10:DR$107))),0)+
IFERROR(SUMPRODUCT('6. Patients'!CE$10:CE$107,OFFSET('6. Patients'!$IG$9,1,MATCH($D53,'6. Patients'!$IH$9:$JA$9,0),ROWS('6. Patients'!DR$10:DR$107))),0),
IFERROR(SUMPRODUCT('6. Patients'!CE$10:CE$107,OFFSET('6. Patients'!$JB$9,1,MATCH($D53,'6. Patients'!$JC$9:$KZ$9,0),ROWS('6. Patients'!DR$10:DR$107))),0)+
IFERROR(SUMPRODUCT('6. Patients'!CE$10:CE$107,OFFSET('6. Patients'!$LA$9,1,MATCH($D53,'6. Patients'!$LB$9:$LU$9,0),ROWS('6. Patients'!DR$10:DR$107))),0)+
IFERROR(SUMPRODUCT('6. Patients'!CE$10:CE$107,OFFSET('6. Patients'!$LV$9,1,MATCH($D53,'6. Patients'!$LW$9:$NT$9,0),ROWS('6. Patients'!DR$10:DR$107))),0)+
IFERROR(SUMPRODUCT('6. Patients'!CE$10:CE$107,OFFSET('6. Patients'!$NU$9,1,MATCH($D53,'6. Patients'!$NV$9:$OO$9,0),ROWS('6. Patients'!DR$10:DR$107))),0),
IFERROR(SUMPRODUCT('6. Patients'!CE$10:CE$107,OFFSET('6. Patients'!$OP$9,1,MATCH($D53,'6. Patients'!$OQ$9:$QN$9,0),ROWS('6. Patients'!DR$10:DR$107))),0)+
IFERROR(SUMPRODUCT('6. Patients'!CE$10:CE$107,OFFSET('6. Patients'!$QO$9,1,MATCH($D53,'6. Patients'!$QP$9:$RI$9,0),ROWS('6. Patients'!DR$10:DR$107))),0)+
IFERROR(SUMPRODUCT('6. Patients'!CE$10:CE$107,OFFSET('6. Patients'!$RJ$9,1,MATCH($D53,'6. Patients'!$RK$9:$TH$9,0),ROWS('6. Patients'!DR$10:DR$107))),0)+
IFERROR(SUMPRODUCT('6. Patients'!CE$10:CE$107,OFFSET('6. Patients'!$TI$9,1,MATCH($D53,'6. Patients'!$TJ$9:$UC$9,0),ROWS('6. Patients'!DR$10:DR$107))),0))+
IFERROR(VLOOKUP($D53,$H$116:$L$146,COLUMNS($H$115:$J$115)-1+L$7,0)*$E53*$F53*'1. General Inputs'!$J$25,0),0),0)</f>
        <v>0</v>
      </c>
      <c r="M53" s="775">
        <f ca="1">ROUNDUP(IFERROR($F53*$E53*CHOOSE(M$7,
IFERROR(SUMPRODUCT('6. Patients'!CF$10:CF$107,OFFSET('6. Patients'!$DN$9,1,MATCH($D53,'6. Patients'!$DO$9:$FL$9,0),ROWS('6. Patients'!DS$10:DS$107))),0)+
IFERROR(SUMPRODUCT('6. Patients'!CF$10:CF$107,OFFSET('6. Patients'!$FM$9,1,MATCH($D53,'6. Patients'!$FN$9:$GG$9,0),ROWS('6. Patients'!DS$10:DS$107))),0)+
IFERROR(SUMPRODUCT('6. Patients'!CF$10:CF$107,OFFSET('6. Patients'!$GH$9,1,MATCH($D53,'6. Patients'!$GI$9:$IF$9,0),ROWS('6. Patients'!DS$10:DS$107))),0)+
IFERROR(SUMPRODUCT('6. Patients'!CF$10:CF$107,OFFSET('6. Patients'!$IG$9,1,MATCH($D53,'6. Patients'!$IH$9:$JA$9,0),ROWS('6. Patients'!DS$10:DS$107))),0),
IFERROR(SUMPRODUCT('6. Patients'!CF$10:CF$107,OFFSET('6. Patients'!$JB$9,1,MATCH($D53,'6. Patients'!$JC$9:$KZ$9,0),ROWS('6. Patients'!DS$10:DS$107))),0)+
IFERROR(SUMPRODUCT('6. Patients'!CF$10:CF$107,OFFSET('6. Patients'!$LA$9,1,MATCH($D53,'6. Patients'!$LB$9:$LU$9,0),ROWS('6. Patients'!DS$10:DS$107))),0)+
IFERROR(SUMPRODUCT('6. Patients'!CF$10:CF$107,OFFSET('6. Patients'!$LV$9,1,MATCH($D53,'6. Patients'!$LW$9:$NT$9,0),ROWS('6. Patients'!DS$10:DS$107))),0)+
IFERROR(SUMPRODUCT('6. Patients'!CF$10:CF$107,OFFSET('6. Patients'!$NU$9,1,MATCH($D53,'6. Patients'!$NV$9:$OO$9,0),ROWS('6. Patients'!DS$10:DS$107))),0),
IFERROR(SUMPRODUCT('6. Patients'!CF$10:CF$107,OFFSET('6. Patients'!$OP$9,1,MATCH($D53,'6. Patients'!$OQ$9:$QN$9,0),ROWS('6. Patients'!DS$10:DS$107))),0)+
IFERROR(SUMPRODUCT('6. Patients'!CF$10:CF$107,OFFSET('6. Patients'!$QO$9,1,MATCH($D53,'6. Patients'!$QP$9:$RI$9,0),ROWS('6. Patients'!DS$10:DS$107))),0)+
IFERROR(SUMPRODUCT('6. Patients'!CF$10:CF$107,OFFSET('6. Patients'!$RJ$9,1,MATCH($D53,'6. Patients'!$RK$9:$TH$9,0),ROWS('6. Patients'!DS$10:DS$107))),0)+
IFERROR(SUMPRODUCT('6. Patients'!CF$10:CF$107,OFFSET('6. Patients'!$TI$9,1,MATCH($D53,'6. Patients'!$TJ$9:$UC$9,0),ROWS('6. Patients'!DS$10:DS$107))),0))+
IFERROR(VLOOKUP($D53,$H$116:$L$146,COLUMNS($H$115:$J$115)-1+M$7,0)*$E53*$F53*'1. General Inputs'!$J$25,0),0),0)</f>
        <v>0</v>
      </c>
      <c r="N53" s="775">
        <f ca="1">ROUNDUP(IFERROR($F53*$E53*CHOOSE(N$7,
IFERROR(SUMPRODUCT('6. Patients'!CG$10:CG$107,OFFSET('6. Patients'!$DN$9,1,MATCH($D53,'6. Patients'!$DO$9:$FL$9,0),ROWS('6. Patients'!DT$10:DT$107))),0)+
IFERROR(SUMPRODUCT('6. Patients'!CG$10:CG$107,OFFSET('6. Patients'!$FM$9,1,MATCH($D53,'6. Patients'!$FN$9:$GG$9,0),ROWS('6. Patients'!DT$10:DT$107))),0)+
IFERROR(SUMPRODUCT('6. Patients'!CG$10:CG$107,OFFSET('6. Patients'!$GH$9,1,MATCH($D53,'6. Patients'!$GI$9:$IF$9,0),ROWS('6. Patients'!DT$10:DT$107))),0)+
IFERROR(SUMPRODUCT('6. Patients'!CG$10:CG$107,OFFSET('6. Patients'!$IG$9,1,MATCH($D53,'6. Patients'!$IH$9:$JA$9,0),ROWS('6. Patients'!DT$10:DT$107))),0),
IFERROR(SUMPRODUCT('6. Patients'!CG$10:CG$107,OFFSET('6. Patients'!$JB$9,1,MATCH($D53,'6. Patients'!$JC$9:$KZ$9,0),ROWS('6. Patients'!DT$10:DT$107))),0)+
IFERROR(SUMPRODUCT('6. Patients'!CG$10:CG$107,OFFSET('6. Patients'!$LA$9,1,MATCH($D53,'6. Patients'!$LB$9:$LU$9,0),ROWS('6. Patients'!DT$10:DT$107))),0)+
IFERROR(SUMPRODUCT('6. Patients'!CG$10:CG$107,OFFSET('6. Patients'!$LV$9,1,MATCH($D53,'6. Patients'!$LW$9:$NT$9,0),ROWS('6. Patients'!DT$10:DT$107))),0)+
IFERROR(SUMPRODUCT('6. Patients'!CG$10:CG$107,OFFSET('6. Patients'!$NU$9,1,MATCH($D53,'6. Patients'!$NV$9:$OO$9,0),ROWS('6. Patients'!DT$10:DT$107))),0),
IFERROR(SUMPRODUCT('6. Patients'!CG$10:CG$107,OFFSET('6. Patients'!$OP$9,1,MATCH($D53,'6. Patients'!$OQ$9:$QN$9,0),ROWS('6. Patients'!DT$10:DT$107))),0)+
IFERROR(SUMPRODUCT('6. Patients'!CG$10:CG$107,OFFSET('6. Patients'!$QO$9,1,MATCH($D53,'6. Patients'!$QP$9:$RI$9,0),ROWS('6. Patients'!DT$10:DT$107))),0)+
IFERROR(SUMPRODUCT('6. Patients'!CG$10:CG$107,OFFSET('6. Patients'!$RJ$9,1,MATCH($D53,'6. Patients'!$RK$9:$TH$9,0),ROWS('6. Patients'!DT$10:DT$107))),0)+
IFERROR(SUMPRODUCT('6. Patients'!CG$10:CG$107,OFFSET('6. Patients'!$TI$9,1,MATCH($D53,'6. Patients'!$TJ$9:$UC$9,0),ROWS('6. Patients'!DT$10:DT$107))),0))+
IFERROR(VLOOKUP($D53,$H$116:$L$146,COLUMNS($H$115:$J$115)-1+N$7,0)*$E53*$F53*'1. General Inputs'!$J$25,0),0),0)</f>
        <v>0</v>
      </c>
      <c r="O53" s="775">
        <f ca="1">ROUNDUP(IFERROR($F53*$E53*CHOOSE(O$7,
IFERROR(SUMPRODUCT('6. Patients'!CH$10:CH$107,OFFSET('6. Patients'!$DN$9,1,MATCH($D53,'6. Patients'!$DO$9:$FL$9,0),ROWS('6. Patients'!DU$10:DU$107))),0)+
IFERROR(SUMPRODUCT('6. Patients'!CH$10:CH$107,OFFSET('6. Patients'!$FM$9,1,MATCH($D53,'6. Patients'!$FN$9:$GG$9,0),ROWS('6. Patients'!DU$10:DU$107))),0)+
IFERROR(SUMPRODUCT('6. Patients'!CH$10:CH$107,OFFSET('6. Patients'!$GH$9,1,MATCH($D53,'6. Patients'!$GI$9:$IF$9,0),ROWS('6. Patients'!DU$10:DU$107))),0)+
IFERROR(SUMPRODUCT('6. Patients'!CH$10:CH$107,OFFSET('6. Patients'!$IG$9,1,MATCH($D53,'6. Patients'!$IH$9:$JA$9,0),ROWS('6. Patients'!DU$10:DU$107))),0),
IFERROR(SUMPRODUCT('6. Patients'!CH$10:CH$107,OFFSET('6. Patients'!$JB$9,1,MATCH($D53,'6. Patients'!$JC$9:$KZ$9,0),ROWS('6. Patients'!DU$10:DU$107))),0)+
IFERROR(SUMPRODUCT('6. Patients'!CH$10:CH$107,OFFSET('6. Patients'!$LA$9,1,MATCH($D53,'6. Patients'!$LB$9:$LU$9,0),ROWS('6. Patients'!DU$10:DU$107))),0)+
IFERROR(SUMPRODUCT('6. Patients'!CH$10:CH$107,OFFSET('6. Patients'!$LV$9,1,MATCH($D53,'6. Patients'!$LW$9:$NT$9,0),ROWS('6. Patients'!DU$10:DU$107))),0)+
IFERROR(SUMPRODUCT('6. Patients'!CH$10:CH$107,OFFSET('6. Patients'!$NU$9,1,MATCH($D53,'6. Patients'!$NV$9:$OO$9,0),ROWS('6. Patients'!DU$10:DU$107))),0),
IFERROR(SUMPRODUCT('6. Patients'!CH$10:CH$107,OFFSET('6. Patients'!$OP$9,1,MATCH($D53,'6. Patients'!$OQ$9:$QN$9,0),ROWS('6. Patients'!DU$10:DU$107))),0)+
IFERROR(SUMPRODUCT('6. Patients'!CH$10:CH$107,OFFSET('6. Patients'!$QO$9,1,MATCH($D53,'6. Patients'!$QP$9:$RI$9,0),ROWS('6. Patients'!DU$10:DU$107))),0)+
IFERROR(SUMPRODUCT('6. Patients'!CH$10:CH$107,OFFSET('6. Patients'!$RJ$9,1,MATCH($D53,'6. Patients'!$RK$9:$TH$9,0),ROWS('6. Patients'!DU$10:DU$107))),0)+
IFERROR(SUMPRODUCT('6. Patients'!CH$10:CH$107,OFFSET('6. Patients'!$TI$9,1,MATCH($D53,'6. Patients'!$TJ$9:$UC$9,0),ROWS('6. Patients'!DU$10:DU$107))),0))+
IFERROR(VLOOKUP($D53,$H$116:$L$146,COLUMNS($H$115:$J$115)-1+O$7,0)*$E53*$F53*'1. General Inputs'!$J$25,0),0),0)</f>
        <v>0</v>
      </c>
      <c r="P53" s="775">
        <f ca="1">ROUNDUP(IFERROR($F53*$E53*CHOOSE(P$7,
IFERROR(SUMPRODUCT('6. Patients'!CI$10:CI$107,OFFSET('6. Patients'!$DN$9,1,MATCH($D53,'6. Patients'!$DO$9:$FL$9,0),ROWS('6. Patients'!DV$10:DV$107))),0)+
IFERROR(SUMPRODUCT('6. Patients'!CI$10:CI$107,OFFSET('6. Patients'!$FM$9,1,MATCH($D53,'6. Patients'!$FN$9:$GG$9,0),ROWS('6. Patients'!DV$10:DV$107))),0)+
IFERROR(SUMPRODUCT('6. Patients'!CI$10:CI$107,OFFSET('6. Patients'!$GH$9,1,MATCH($D53,'6. Patients'!$GI$9:$IF$9,0),ROWS('6. Patients'!DV$10:DV$107))),0)+
IFERROR(SUMPRODUCT('6. Patients'!CI$10:CI$107,OFFSET('6. Patients'!$IG$9,1,MATCH($D53,'6. Patients'!$IH$9:$JA$9,0),ROWS('6. Patients'!DV$10:DV$107))),0),
IFERROR(SUMPRODUCT('6. Patients'!CI$10:CI$107,OFFSET('6. Patients'!$JB$9,1,MATCH($D53,'6. Patients'!$JC$9:$KZ$9,0),ROWS('6. Patients'!DV$10:DV$107))),0)+
IFERROR(SUMPRODUCT('6. Patients'!CI$10:CI$107,OFFSET('6. Patients'!$LA$9,1,MATCH($D53,'6. Patients'!$LB$9:$LU$9,0),ROWS('6. Patients'!DV$10:DV$107))),0)+
IFERROR(SUMPRODUCT('6. Patients'!CI$10:CI$107,OFFSET('6. Patients'!$LV$9,1,MATCH($D53,'6. Patients'!$LW$9:$NT$9,0),ROWS('6. Patients'!DV$10:DV$107))),0)+
IFERROR(SUMPRODUCT('6. Patients'!CI$10:CI$107,OFFSET('6. Patients'!$NU$9,1,MATCH($D53,'6. Patients'!$NV$9:$OO$9,0),ROWS('6. Patients'!DV$10:DV$107))),0),
IFERROR(SUMPRODUCT('6. Patients'!CI$10:CI$107,OFFSET('6. Patients'!$OP$9,1,MATCH($D53,'6. Patients'!$OQ$9:$QN$9,0),ROWS('6. Patients'!DV$10:DV$107))),0)+
IFERROR(SUMPRODUCT('6. Patients'!CI$10:CI$107,OFFSET('6. Patients'!$QO$9,1,MATCH($D53,'6. Patients'!$QP$9:$RI$9,0),ROWS('6. Patients'!DV$10:DV$107))),0)+
IFERROR(SUMPRODUCT('6. Patients'!CI$10:CI$107,OFFSET('6. Patients'!$RJ$9,1,MATCH($D53,'6. Patients'!$RK$9:$TH$9,0),ROWS('6. Patients'!DV$10:DV$107))),0)+
IFERROR(SUMPRODUCT('6. Patients'!CI$10:CI$107,OFFSET('6. Patients'!$TI$9,1,MATCH($D53,'6. Patients'!$TJ$9:$UC$9,0),ROWS('6. Patients'!DV$10:DV$107))),0))+
IFERROR(VLOOKUP($D53,$H$116:$L$146,COLUMNS($H$115:$J$115)-1+P$7,0)*$E53*$F53*'1. General Inputs'!$J$25,0),0),0)</f>
        <v>0</v>
      </c>
      <c r="Q53" s="775">
        <f ca="1">ROUNDUP(IFERROR($F53*$E53*CHOOSE(Q$7,
IFERROR(SUMPRODUCT('6. Patients'!CJ$10:CJ$107,OFFSET('6. Patients'!$DN$9,1,MATCH($D53,'6. Patients'!$DO$9:$FL$9,0),ROWS('6. Patients'!DW$10:DW$107))),0)+
IFERROR(SUMPRODUCT('6. Patients'!CJ$10:CJ$107,OFFSET('6. Patients'!$FM$9,1,MATCH($D53,'6. Patients'!$FN$9:$GG$9,0),ROWS('6. Patients'!DW$10:DW$107))),0)+
IFERROR(SUMPRODUCT('6. Patients'!CJ$10:CJ$107,OFFSET('6. Patients'!$GH$9,1,MATCH($D53,'6. Patients'!$GI$9:$IF$9,0),ROWS('6. Patients'!DW$10:DW$107))),0)+
IFERROR(SUMPRODUCT('6. Patients'!CJ$10:CJ$107,OFFSET('6. Patients'!$IG$9,1,MATCH($D53,'6. Patients'!$IH$9:$JA$9,0),ROWS('6. Patients'!DW$10:DW$107))),0),
IFERROR(SUMPRODUCT('6. Patients'!CJ$10:CJ$107,OFFSET('6. Patients'!$JB$9,1,MATCH($D53,'6. Patients'!$JC$9:$KZ$9,0),ROWS('6. Patients'!DW$10:DW$107))),0)+
IFERROR(SUMPRODUCT('6. Patients'!CJ$10:CJ$107,OFFSET('6. Patients'!$LA$9,1,MATCH($D53,'6. Patients'!$LB$9:$LU$9,0),ROWS('6. Patients'!DW$10:DW$107))),0)+
IFERROR(SUMPRODUCT('6. Patients'!CJ$10:CJ$107,OFFSET('6. Patients'!$LV$9,1,MATCH($D53,'6. Patients'!$LW$9:$NT$9,0),ROWS('6. Patients'!DW$10:DW$107))),0)+
IFERROR(SUMPRODUCT('6. Patients'!CJ$10:CJ$107,OFFSET('6. Patients'!$NU$9,1,MATCH($D53,'6. Patients'!$NV$9:$OO$9,0),ROWS('6. Patients'!DW$10:DW$107))),0),
IFERROR(SUMPRODUCT('6. Patients'!CJ$10:CJ$107,OFFSET('6. Patients'!$OP$9,1,MATCH($D53,'6. Patients'!$OQ$9:$QN$9,0),ROWS('6. Patients'!DW$10:DW$107))),0)+
IFERROR(SUMPRODUCT('6. Patients'!CJ$10:CJ$107,OFFSET('6. Patients'!$QO$9,1,MATCH($D53,'6. Patients'!$QP$9:$RI$9,0),ROWS('6. Patients'!DW$10:DW$107))),0)+
IFERROR(SUMPRODUCT('6. Patients'!CJ$10:CJ$107,OFFSET('6. Patients'!$RJ$9,1,MATCH($D53,'6. Patients'!$RK$9:$TH$9,0),ROWS('6. Patients'!DW$10:DW$107))),0)+
IFERROR(SUMPRODUCT('6. Patients'!CJ$10:CJ$107,OFFSET('6. Patients'!$TI$9,1,MATCH($D53,'6. Patients'!$TJ$9:$UC$9,0),ROWS('6. Patients'!DW$10:DW$107))),0))+
IFERROR(VLOOKUP($D53,$H$116:$L$146,COLUMNS($H$115:$J$115)-1+Q$7,0)*$E53*$F53*'1. General Inputs'!$J$25,0),0),0)</f>
        <v>0</v>
      </c>
      <c r="R53" s="775">
        <f ca="1">ROUNDUP(IFERROR($F53*$E53*CHOOSE(R$7,
IFERROR(SUMPRODUCT('6. Patients'!CK$10:CK$107,OFFSET('6. Patients'!$DN$9,1,MATCH($D53,'6. Patients'!$DO$9:$FL$9,0),ROWS('6. Patients'!DX$10:DX$107))),0)+
IFERROR(SUMPRODUCT('6. Patients'!CK$10:CK$107,OFFSET('6. Patients'!$FM$9,1,MATCH($D53,'6. Patients'!$FN$9:$GG$9,0),ROWS('6. Patients'!DX$10:DX$107))),0)+
IFERROR(SUMPRODUCT('6. Patients'!CK$10:CK$107,OFFSET('6. Patients'!$GH$9,1,MATCH($D53,'6. Patients'!$GI$9:$IF$9,0),ROWS('6. Patients'!DX$10:DX$107))),0)+
IFERROR(SUMPRODUCT('6. Patients'!CK$10:CK$107,OFFSET('6. Patients'!$IG$9,1,MATCH($D53,'6. Patients'!$IH$9:$JA$9,0),ROWS('6. Patients'!DX$10:DX$107))),0),
IFERROR(SUMPRODUCT('6. Patients'!CK$10:CK$107,OFFSET('6. Patients'!$JB$9,1,MATCH($D53,'6. Patients'!$JC$9:$KZ$9,0),ROWS('6. Patients'!DX$10:DX$107))),0)+
IFERROR(SUMPRODUCT('6. Patients'!CK$10:CK$107,OFFSET('6. Patients'!$LA$9,1,MATCH($D53,'6. Patients'!$LB$9:$LU$9,0),ROWS('6. Patients'!DX$10:DX$107))),0)+
IFERROR(SUMPRODUCT('6. Patients'!CK$10:CK$107,OFFSET('6. Patients'!$LV$9,1,MATCH($D53,'6. Patients'!$LW$9:$NT$9,0),ROWS('6. Patients'!DX$10:DX$107))),0)+
IFERROR(SUMPRODUCT('6. Patients'!CK$10:CK$107,OFFSET('6. Patients'!$NU$9,1,MATCH($D53,'6. Patients'!$NV$9:$OO$9,0),ROWS('6. Patients'!DX$10:DX$107))),0),
IFERROR(SUMPRODUCT('6. Patients'!CK$10:CK$107,OFFSET('6. Patients'!$OP$9,1,MATCH($D53,'6. Patients'!$OQ$9:$QN$9,0),ROWS('6. Patients'!DX$10:DX$107))),0)+
IFERROR(SUMPRODUCT('6. Patients'!CK$10:CK$107,OFFSET('6. Patients'!$QO$9,1,MATCH($D53,'6. Patients'!$QP$9:$RI$9,0),ROWS('6. Patients'!DX$10:DX$107))),0)+
IFERROR(SUMPRODUCT('6. Patients'!CK$10:CK$107,OFFSET('6. Patients'!$RJ$9,1,MATCH($D53,'6. Patients'!$RK$9:$TH$9,0),ROWS('6. Patients'!DX$10:DX$107))),0)+
IFERROR(SUMPRODUCT('6. Patients'!CK$10:CK$107,OFFSET('6. Patients'!$TI$9,1,MATCH($D53,'6. Patients'!$TJ$9:$UC$9,0),ROWS('6. Patients'!DX$10:DX$107))),0))+
IFERROR(VLOOKUP($D53,$H$116:$L$146,COLUMNS($H$115:$J$115)-1+R$7,0)*$E53*$F53*'1. General Inputs'!$J$25,0),0),0)</f>
        <v>0</v>
      </c>
      <c r="S53" s="775">
        <f ca="1">ROUNDUP(IFERROR($F53*$E53*CHOOSE(S$7,
IFERROR(SUMPRODUCT('6. Patients'!CL$10:CL$107,OFFSET('6. Patients'!$DN$9,1,MATCH($D53,'6. Patients'!$DO$9:$FL$9,0),ROWS('6. Patients'!DY$10:DY$107))),0)+
IFERROR(SUMPRODUCT('6. Patients'!CL$10:CL$107,OFFSET('6. Patients'!$FM$9,1,MATCH($D53,'6. Patients'!$FN$9:$GG$9,0),ROWS('6. Patients'!DY$10:DY$107))),0)+
IFERROR(SUMPRODUCT('6. Patients'!CL$10:CL$107,OFFSET('6. Patients'!$GH$9,1,MATCH($D53,'6. Patients'!$GI$9:$IF$9,0),ROWS('6. Patients'!DY$10:DY$107))),0)+
IFERROR(SUMPRODUCT('6. Patients'!CL$10:CL$107,OFFSET('6. Patients'!$IG$9,1,MATCH($D53,'6. Patients'!$IH$9:$JA$9,0),ROWS('6. Patients'!DY$10:DY$107))),0),
IFERROR(SUMPRODUCT('6. Patients'!CL$10:CL$107,OFFSET('6. Patients'!$JB$9,1,MATCH($D53,'6. Patients'!$JC$9:$KZ$9,0),ROWS('6. Patients'!DY$10:DY$107))),0)+
IFERROR(SUMPRODUCT('6. Patients'!CL$10:CL$107,OFFSET('6. Patients'!$LA$9,1,MATCH($D53,'6. Patients'!$LB$9:$LU$9,0),ROWS('6. Patients'!DY$10:DY$107))),0)+
IFERROR(SUMPRODUCT('6. Patients'!CL$10:CL$107,OFFSET('6. Patients'!$LV$9,1,MATCH($D53,'6. Patients'!$LW$9:$NT$9,0),ROWS('6. Patients'!DY$10:DY$107))),0)+
IFERROR(SUMPRODUCT('6. Patients'!CL$10:CL$107,OFFSET('6. Patients'!$NU$9,1,MATCH($D53,'6. Patients'!$NV$9:$OO$9,0),ROWS('6. Patients'!DY$10:DY$107))),0),
IFERROR(SUMPRODUCT('6. Patients'!CL$10:CL$107,OFFSET('6. Patients'!$OP$9,1,MATCH($D53,'6. Patients'!$OQ$9:$QN$9,0),ROWS('6. Patients'!DY$10:DY$107))),0)+
IFERROR(SUMPRODUCT('6. Patients'!CL$10:CL$107,OFFSET('6. Patients'!$QO$9,1,MATCH($D53,'6. Patients'!$QP$9:$RI$9,0),ROWS('6. Patients'!DY$10:DY$107))),0)+
IFERROR(SUMPRODUCT('6. Patients'!CL$10:CL$107,OFFSET('6. Patients'!$RJ$9,1,MATCH($D53,'6. Patients'!$RK$9:$TH$9,0),ROWS('6. Patients'!DY$10:DY$107))),0)+
IFERROR(SUMPRODUCT('6. Patients'!CL$10:CL$107,OFFSET('6. Patients'!$TI$9,1,MATCH($D53,'6. Patients'!$TJ$9:$UC$9,0),ROWS('6. Patients'!DY$10:DY$107))),0))+
IFERROR(VLOOKUP($D53,$H$116:$L$146,COLUMNS($H$115:$J$115)-1+S$7,0)*$E53*$F53*'1. General Inputs'!$J$25,0),0),0)</f>
        <v>0</v>
      </c>
      <c r="T53" s="775">
        <f ca="1">ROUNDUP(IFERROR($F53*$E53*CHOOSE(T$7,
IFERROR(SUMPRODUCT('6. Patients'!CM$10:CM$107,OFFSET('6. Patients'!$DN$9,1,MATCH($D53,'6. Patients'!$DO$9:$FL$9,0),ROWS('6. Patients'!DZ$10:DZ$107))),0)+
IFERROR(SUMPRODUCT('6. Patients'!CM$10:CM$107,OFFSET('6. Patients'!$FM$9,1,MATCH($D53,'6. Patients'!$FN$9:$GG$9,0),ROWS('6. Patients'!DZ$10:DZ$107))),0)+
IFERROR(SUMPRODUCT('6. Patients'!CM$10:CM$107,OFFSET('6. Patients'!$GH$9,1,MATCH($D53,'6. Patients'!$GI$9:$IF$9,0),ROWS('6. Patients'!DZ$10:DZ$107))),0)+
IFERROR(SUMPRODUCT('6. Patients'!CM$10:CM$107,OFFSET('6. Patients'!$IG$9,1,MATCH($D53,'6. Patients'!$IH$9:$JA$9,0),ROWS('6. Patients'!DZ$10:DZ$107))),0),
IFERROR(SUMPRODUCT('6. Patients'!CM$10:CM$107,OFFSET('6. Patients'!$JB$9,1,MATCH($D53,'6. Patients'!$JC$9:$KZ$9,0),ROWS('6. Patients'!DZ$10:DZ$107))),0)+
IFERROR(SUMPRODUCT('6. Patients'!CM$10:CM$107,OFFSET('6. Patients'!$LA$9,1,MATCH($D53,'6. Patients'!$LB$9:$LU$9,0),ROWS('6. Patients'!DZ$10:DZ$107))),0)+
IFERROR(SUMPRODUCT('6. Patients'!CM$10:CM$107,OFFSET('6. Patients'!$LV$9,1,MATCH($D53,'6. Patients'!$LW$9:$NT$9,0),ROWS('6. Patients'!DZ$10:DZ$107))),0)+
IFERROR(SUMPRODUCT('6. Patients'!CM$10:CM$107,OFFSET('6. Patients'!$NU$9,1,MATCH($D53,'6. Patients'!$NV$9:$OO$9,0),ROWS('6. Patients'!DZ$10:DZ$107))),0),
IFERROR(SUMPRODUCT('6. Patients'!CM$10:CM$107,OFFSET('6. Patients'!$OP$9,1,MATCH($D53,'6. Patients'!$OQ$9:$QN$9,0),ROWS('6. Patients'!DZ$10:DZ$107))),0)+
IFERROR(SUMPRODUCT('6. Patients'!CM$10:CM$107,OFFSET('6. Patients'!$QO$9,1,MATCH($D53,'6. Patients'!$QP$9:$RI$9,0),ROWS('6. Patients'!DZ$10:DZ$107))),0)+
IFERROR(SUMPRODUCT('6. Patients'!CM$10:CM$107,OFFSET('6. Patients'!$RJ$9,1,MATCH($D53,'6. Patients'!$RK$9:$TH$9,0),ROWS('6. Patients'!DZ$10:DZ$107))),0)+
IFERROR(SUMPRODUCT('6. Patients'!CM$10:CM$107,OFFSET('6. Patients'!$TI$9,1,MATCH($D53,'6. Patients'!$TJ$9:$UC$9,0),ROWS('6. Patients'!DZ$10:DZ$107))),0))+
IFERROR(VLOOKUP($D53,$H$116:$L$146,COLUMNS($H$115:$J$115)-1+T$7,0)*$E53*$F53*'1. General Inputs'!$J$25,0),0),0)</f>
        <v>0</v>
      </c>
      <c r="U53" s="775">
        <f ca="1">ROUNDUP(IFERROR($F53*$E53*CHOOSE(U$7,
IFERROR(SUMPRODUCT('6. Patients'!CN$10:CN$107,OFFSET('6. Patients'!$DN$9,1,MATCH($D53,'6. Patients'!$DO$9:$FL$9,0),ROWS('6. Patients'!EA$10:EA$107))),0)+
IFERROR(SUMPRODUCT('6. Patients'!CN$10:CN$107,OFFSET('6. Patients'!$FM$9,1,MATCH($D53,'6. Patients'!$FN$9:$GG$9,0),ROWS('6. Patients'!EA$10:EA$107))),0)+
IFERROR(SUMPRODUCT('6. Patients'!CN$10:CN$107,OFFSET('6. Patients'!$GH$9,1,MATCH($D53,'6. Patients'!$GI$9:$IF$9,0),ROWS('6. Patients'!EA$10:EA$107))),0)+
IFERROR(SUMPRODUCT('6. Patients'!CN$10:CN$107,OFFSET('6. Patients'!$IG$9,1,MATCH($D53,'6. Patients'!$IH$9:$JA$9,0),ROWS('6. Patients'!EA$10:EA$107))),0),
IFERROR(SUMPRODUCT('6. Patients'!CN$10:CN$107,OFFSET('6. Patients'!$JB$9,1,MATCH($D53,'6. Patients'!$JC$9:$KZ$9,0),ROWS('6. Patients'!EA$10:EA$107))),0)+
IFERROR(SUMPRODUCT('6. Patients'!CN$10:CN$107,OFFSET('6. Patients'!$LA$9,1,MATCH($D53,'6. Patients'!$LB$9:$LU$9,0),ROWS('6. Patients'!EA$10:EA$107))),0)+
IFERROR(SUMPRODUCT('6. Patients'!CN$10:CN$107,OFFSET('6. Patients'!$LV$9,1,MATCH($D53,'6. Patients'!$LW$9:$NT$9,0),ROWS('6. Patients'!EA$10:EA$107))),0)+
IFERROR(SUMPRODUCT('6. Patients'!CN$10:CN$107,OFFSET('6. Patients'!$NU$9,1,MATCH($D53,'6. Patients'!$NV$9:$OO$9,0),ROWS('6. Patients'!EA$10:EA$107))),0),
IFERROR(SUMPRODUCT('6. Patients'!CN$10:CN$107,OFFSET('6. Patients'!$OP$9,1,MATCH($D53,'6. Patients'!$OQ$9:$QN$9,0),ROWS('6. Patients'!EA$10:EA$107))),0)+
IFERROR(SUMPRODUCT('6. Patients'!CN$10:CN$107,OFFSET('6. Patients'!$QO$9,1,MATCH($D53,'6. Patients'!$QP$9:$RI$9,0),ROWS('6. Patients'!EA$10:EA$107))),0)+
IFERROR(SUMPRODUCT('6. Patients'!CN$10:CN$107,OFFSET('6. Patients'!$RJ$9,1,MATCH($D53,'6. Patients'!$RK$9:$TH$9,0),ROWS('6. Patients'!EA$10:EA$107))),0)+
IFERROR(SUMPRODUCT('6. Patients'!CN$10:CN$107,OFFSET('6. Patients'!$TI$9,1,MATCH($D53,'6. Patients'!$TJ$9:$UC$9,0),ROWS('6. Patients'!EA$10:EA$107))),0))+
IFERROR(VLOOKUP($D53,$H$116:$L$146,COLUMNS($H$115:$J$115)-1+U$7,0)*$E53*$F53*'1. General Inputs'!$J$25,0),0),0)</f>
        <v>0</v>
      </c>
      <c r="V53" s="775">
        <f ca="1">ROUNDUP(IFERROR($F53*$E53*CHOOSE(V$7,
IFERROR(SUMPRODUCT('6. Patients'!CO$10:CO$107,OFFSET('6. Patients'!$DN$9,1,MATCH($D53,'6. Patients'!$DO$9:$FL$9,0),ROWS('6. Patients'!EB$10:EB$107))),0)+
IFERROR(SUMPRODUCT('6. Patients'!CO$10:CO$107,OFFSET('6. Patients'!$FM$9,1,MATCH($D53,'6. Patients'!$FN$9:$GG$9,0),ROWS('6. Patients'!EB$10:EB$107))),0)+
IFERROR(SUMPRODUCT('6. Patients'!CO$10:CO$107,OFFSET('6. Patients'!$GH$9,1,MATCH($D53,'6. Patients'!$GI$9:$IF$9,0),ROWS('6. Patients'!EB$10:EB$107))),0)+
IFERROR(SUMPRODUCT('6. Patients'!CO$10:CO$107,OFFSET('6. Patients'!$IG$9,1,MATCH($D53,'6. Patients'!$IH$9:$JA$9,0),ROWS('6. Patients'!EB$10:EB$107))),0),
IFERROR(SUMPRODUCT('6. Patients'!CO$10:CO$107,OFFSET('6. Patients'!$JB$9,1,MATCH($D53,'6. Patients'!$JC$9:$KZ$9,0),ROWS('6. Patients'!EB$10:EB$107))),0)+
IFERROR(SUMPRODUCT('6. Patients'!CO$10:CO$107,OFFSET('6. Patients'!$LA$9,1,MATCH($D53,'6. Patients'!$LB$9:$LU$9,0),ROWS('6. Patients'!EB$10:EB$107))),0)+
IFERROR(SUMPRODUCT('6. Patients'!CO$10:CO$107,OFFSET('6. Patients'!$LV$9,1,MATCH($D53,'6. Patients'!$LW$9:$NT$9,0),ROWS('6. Patients'!EB$10:EB$107))),0)+
IFERROR(SUMPRODUCT('6. Patients'!CO$10:CO$107,OFFSET('6. Patients'!$NU$9,1,MATCH($D53,'6. Patients'!$NV$9:$OO$9,0),ROWS('6. Patients'!EB$10:EB$107))),0),
IFERROR(SUMPRODUCT('6. Patients'!CO$10:CO$107,OFFSET('6. Patients'!$OP$9,1,MATCH($D53,'6. Patients'!$OQ$9:$QN$9,0),ROWS('6. Patients'!EB$10:EB$107))),0)+
IFERROR(SUMPRODUCT('6. Patients'!CO$10:CO$107,OFFSET('6. Patients'!$QO$9,1,MATCH($D53,'6. Patients'!$QP$9:$RI$9,0),ROWS('6. Patients'!EB$10:EB$107))),0)+
IFERROR(SUMPRODUCT('6. Patients'!CO$10:CO$107,OFFSET('6. Patients'!$RJ$9,1,MATCH($D53,'6. Patients'!$RK$9:$TH$9,0),ROWS('6. Patients'!EB$10:EB$107))),0)+
IFERROR(SUMPRODUCT('6. Patients'!CO$10:CO$107,OFFSET('6. Patients'!$TI$9,1,MATCH($D53,'6. Patients'!$TJ$9:$UC$9,0),ROWS('6. Patients'!EB$10:EB$107))),0))+
IFERROR(VLOOKUP($D53,$H$116:$L$146,COLUMNS($H$115:$J$115)-1+V$7,0)*$E53*$F53*'1. General Inputs'!$J$25,0),0),0)</f>
        <v>0</v>
      </c>
      <c r="W53" s="775">
        <f ca="1">ROUNDUP(IFERROR($F53*$E53*CHOOSE(W$7,
IFERROR(SUMPRODUCT('6. Patients'!CP$10:CP$107,OFFSET('6. Patients'!$DN$9,1,MATCH($D53,'6. Patients'!$DO$9:$FL$9,0),ROWS('6. Patients'!EC$10:EC$107))),0)+
IFERROR(SUMPRODUCT('6. Patients'!CP$10:CP$107,OFFSET('6. Patients'!$FM$9,1,MATCH($D53,'6. Patients'!$FN$9:$GG$9,0),ROWS('6. Patients'!EC$10:EC$107))),0)+
IFERROR(SUMPRODUCT('6. Patients'!CP$10:CP$107,OFFSET('6. Patients'!$GH$9,1,MATCH($D53,'6. Patients'!$GI$9:$IF$9,0),ROWS('6. Patients'!EC$10:EC$107))),0)+
IFERROR(SUMPRODUCT('6. Patients'!CP$10:CP$107,OFFSET('6. Patients'!$IG$9,1,MATCH($D53,'6. Patients'!$IH$9:$JA$9,0),ROWS('6. Patients'!EC$10:EC$107))),0),
IFERROR(SUMPRODUCT('6. Patients'!CP$10:CP$107,OFFSET('6. Patients'!$JB$9,1,MATCH($D53,'6. Patients'!$JC$9:$KZ$9,0),ROWS('6. Patients'!EC$10:EC$107))),0)+
IFERROR(SUMPRODUCT('6. Patients'!CP$10:CP$107,OFFSET('6. Patients'!$LA$9,1,MATCH($D53,'6. Patients'!$LB$9:$LU$9,0),ROWS('6. Patients'!EC$10:EC$107))),0)+
IFERROR(SUMPRODUCT('6. Patients'!CP$10:CP$107,OFFSET('6. Patients'!$LV$9,1,MATCH($D53,'6. Patients'!$LW$9:$NT$9,0),ROWS('6. Patients'!EC$10:EC$107))),0)+
IFERROR(SUMPRODUCT('6. Patients'!CP$10:CP$107,OFFSET('6. Patients'!$NU$9,1,MATCH($D53,'6. Patients'!$NV$9:$OO$9,0),ROWS('6. Patients'!EC$10:EC$107))),0),
IFERROR(SUMPRODUCT('6. Patients'!CP$10:CP$107,OFFSET('6. Patients'!$OP$9,1,MATCH($D53,'6. Patients'!$OQ$9:$QN$9,0),ROWS('6. Patients'!EC$10:EC$107))),0)+
IFERROR(SUMPRODUCT('6. Patients'!CP$10:CP$107,OFFSET('6. Patients'!$QO$9,1,MATCH($D53,'6. Patients'!$QP$9:$RI$9,0),ROWS('6. Patients'!EC$10:EC$107))),0)+
IFERROR(SUMPRODUCT('6. Patients'!CP$10:CP$107,OFFSET('6. Patients'!$RJ$9,1,MATCH($D53,'6. Patients'!$RK$9:$TH$9,0),ROWS('6. Patients'!EC$10:EC$107))),0)+
IFERROR(SUMPRODUCT('6. Patients'!CP$10:CP$107,OFFSET('6. Patients'!$TI$9,1,MATCH($D53,'6. Patients'!$TJ$9:$UC$9,0),ROWS('6. Patients'!EC$10:EC$107))),0))+
IFERROR(VLOOKUP($D53,$H$116:$L$146,COLUMNS($H$115:$J$115)-1+W$7,0)*$E53*$F53*'1. General Inputs'!$J$25,0),0),0)</f>
        <v>0</v>
      </c>
      <c r="X53" s="775">
        <f ca="1">ROUNDUP(IFERROR($F53*$E53*CHOOSE(X$7,
IFERROR(SUMPRODUCT('6. Patients'!CQ$10:CQ$107,OFFSET('6. Patients'!$DN$9,1,MATCH($D53,'6. Patients'!$DO$9:$FL$9,0),ROWS('6. Patients'!ED$10:ED$107))),0)+
IFERROR(SUMPRODUCT('6. Patients'!CQ$10:CQ$107,OFFSET('6. Patients'!$FM$9,1,MATCH($D53,'6. Patients'!$FN$9:$GG$9,0),ROWS('6. Patients'!ED$10:ED$107))),0)+
IFERROR(SUMPRODUCT('6. Patients'!CQ$10:CQ$107,OFFSET('6. Patients'!$GH$9,1,MATCH($D53,'6. Patients'!$GI$9:$IF$9,0),ROWS('6. Patients'!ED$10:ED$107))),0)+
IFERROR(SUMPRODUCT('6. Patients'!CQ$10:CQ$107,OFFSET('6. Patients'!$IG$9,1,MATCH($D53,'6. Patients'!$IH$9:$JA$9,0),ROWS('6. Patients'!ED$10:ED$107))),0),
IFERROR(SUMPRODUCT('6. Patients'!CQ$10:CQ$107,OFFSET('6. Patients'!$JB$9,1,MATCH($D53,'6. Patients'!$JC$9:$KZ$9,0),ROWS('6. Patients'!ED$10:ED$107))),0)+
IFERROR(SUMPRODUCT('6. Patients'!CQ$10:CQ$107,OFFSET('6. Patients'!$LA$9,1,MATCH($D53,'6. Patients'!$LB$9:$LU$9,0),ROWS('6. Patients'!ED$10:ED$107))),0)+
IFERROR(SUMPRODUCT('6. Patients'!CQ$10:CQ$107,OFFSET('6. Patients'!$LV$9,1,MATCH($D53,'6. Patients'!$LW$9:$NT$9,0),ROWS('6. Patients'!ED$10:ED$107))),0)+
IFERROR(SUMPRODUCT('6. Patients'!CQ$10:CQ$107,OFFSET('6. Patients'!$NU$9,1,MATCH($D53,'6. Patients'!$NV$9:$OO$9,0),ROWS('6. Patients'!ED$10:ED$107))),0),
IFERROR(SUMPRODUCT('6. Patients'!CQ$10:CQ$107,OFFSET('6. Patients'!$OP$9,1,MATCH($D53,'6. Patients'!$OQ$9:$QN$9,0),ROWS('6. Patients'!ED$10:ED$107))),0)+
IFERROR(SUMPRODUCT('6. Patients'!CQ$10:CQ$107,OFFSET('6. Patients'!$QO$9,1,MATCH($D53,'6. Patients'!$QP$9:$RI$9,0),ROWS('6. Patients'!ED$10:ED$107))),0)+
IFERROR(SUMPRODUCT('6. Patients'!CQ$10:CQ$107,OFFSET('6. Patients'!$RJ$9,1,MATCH($D53,'6. Patients'!$RK$9:$TH$9,0),ROWS('6. Patients'!ED$10:ED$107))),0)+
IFERROR(SUMPRODUCT('6. Patients'!CQ$10:CQ$107,OFFSET('6. Patients'!$TI$9,1,MATCH($D53,'6. Patients'!$TJ$9:$UC$9,0),ROWS('6. Patients'!ED$10:ED$107))),0))+
IFERROR(VLOOKUP($D53,$H$116:$L$146,COLUMNS($H$115:$J$115)-1+X$7,0)*$E53*$F53*'1. General Inputs'!$J$25,0),0),0)</f>
        <v>0</v>
      </c>
      <c r="Y53" s="775">
        <f ca="1">ROUNDUP(IFERROR($F53*$E53*CHOOSE(Y$7,
IFERROR(SUMPRODUCT('6. Patients'!CR$10:CR$107,OFFSET('6. Patients'!$DN$9,1,MATCH($D53,'6. Patients'!$DO$9:$FL$9,0),ROWS('6. Patients'!EE$10:EE$107))),0)+
IFERROR(SUMPRODUCT('6. Patients'!CR$10:CR$107,OFFSET('6. Patients'!$FM$9,1,MATCH($D53,'6. Patients'!$FN$9:$GG$9,0),ROWS('6. Patients'!EE$10:EE$107))),0)+
IFERROR(SUMPRODUCT('6. Patients'!CR$10:CR$107,OFFSET('6. Patients'!$GH$9,1,MATCH($D53,'6. Patients'!$GI$9:$IF$9,0),ROWS('6. Patients'!EE$10:EE$107))),0)+
IFERROR(SUMPRODUCT('6. Patients'!CR$10:CR$107,OFFSET('6. Patients'!$IG$9,1,MATCH($D53,'6. Patients'!$IH$9:$JA$9,0),ROWS('6. Patients'!EE$10:EE$107))),0),
IFERROR(SUMPRODUCT('6. Patients'!CR$10:CR$107,OFFSET('6. Patients'!$JB$9,1,MATCH($D53,'6. Patients'!$JC$9:$KZ$9,0),ROWS('6. Patients'!EE$10:EE$107))),0)+
IFERROR(SUMPRODUCT('6. Patients'!CR$10:CR$107,OFFSET('6. Patients'!$LA$9,1,MATCH($D53,'6. Patients'!$LB$9:$LU$9,0),ROWS('6. Patients'!EE$10:EE$107))),0)+
IFERROR(SUMPRODUCT('6. Patients'!CR$10:CR$107,OFFSET('6. Patients'!$LV$9,1,MATCH($D53,'6. Patients'!$LW$9:$NT$9,0),ROWS('6. Patients'!EE$10:EE$107))),0)+
IFERROR(SUMPRODUCT('6. Patients'!CR$10:CR$107,OFFSET('6. Patients'!$NU$9,1,MATCH($D53,'6. Patients'!$NV$9:$OO$9,0),ROWS('6. Patients'!EE$10:EE$107))),0),
IFERROR(SUMPRODUCT('6. Patients'!CR$10:CR$107,OFFSET('6. Patients'!$OP$9,1,MATCH($D53,'6. Patients'!$OQ$9:$QN$9,0),ROWS('6. Patients'!EE$10:EE$107))),0)+
IFERROR(SUMPRODUCT('6. Patients'!CR$10:CR$107,OFFSET('6. Patients'!$QO$9,1,MATCH($D53,'6. Patients'!$QP$9:$RI$9,0),ROWS('6. Patients'!EE$10:EE$107))),0)+
IFERROR(SUMPRODUCT('6. Patients'!CR$10:CR$107,OFFSET('6. Patients'!$RJ$9,1,MATCH($D53,'6. Patients'!$RK$9:$TH$9,0),ROWS('6. Patients'!EE$10:EE$107))),0)+
IFERROR(SUMPRODUCT('6. Patients'!CR$10:CR$107,OFFSET('6. Patients'!$TI$9,1,MATCH($D53,'6. Patients'!$TJ$9:$UC$9,0),ROWS('6. Patients'!EE$10:EE$107))),0))+
IFERROR(VLOOKUP($D53,$H$116:$L$146,COLUMNS($H$115:$J$115)-1+Y$7,0)*$E53*$F53*'1. General Inputs'!$J$25,0),0),0)</f>
        <v>0</v>
      </c>
      <c r="Z53" s="775">
        <f ca="1">ROUNDUP(IFERROR($F53*$E53*CHOOSE(Z$7,
IFERROR(SUMPRODUCT('6. Patients'!CS$10:CS$107,OFFSET('6. Patients'!$DN$9,1,MATCH($D53,'6. Patients'!$DO$9:$FL$9,0),ROWS('6. Patients'!EF$10:EF$107))),0)+
IFERROR(SUMPRODUCT('6. Patients'!CS$10:CS$107,OFFSET('6. Patients'!$FM$9,1,MATCH($D53,'6. Patients'!$FN$9:$GG$9,0),ROWS('6. Patients'!EF$10:EF$107))),0)+
IFERROR(SUMPRODUCT('6. Patients'!CS$10:CS$107,OFFSET('6. Patients'!$GH$9,1,MATCH($D53,'6. Patients'!$GI$9:$IF$9,0),ROWS('6. Patients'!EF$10:EF$107))),0)+
IFERROR(SUMPRODUCT('6. Patients'!CS$10:CS$107,OFFSET('6. Patients'!$IG$9,1,MATCH($D53,'6. Patients'!$IH$9:$JA$9,0),ROWS('6. Patients'!EF$10:EF$107))),0),
IFERROR(SUMPRODUCT('6. Patients'!CS$10:CS$107,OFFSET('6. Patients'!$JB$9,1,MATCH($D53,'6. Patients'!$JC$9:$KZ$9,0),ROWS('6. Patients'!EF$10:EF$107))),0)+
IFERROR(SUMPRODUCT('6. Patients'!CS$10:CS$107,OFFSET('6. Patients'!$LA$9,1,MATCH($D53,'6. Patients'!$LB$9:$LU$9,0),ROWS('6. Patients'!EF$10:EF$107))),0)+
IFERROR(SUMPRODUCT('6. Patients'!CS$10:CS$107,OFFSET('6. Patients'!$LV$9,1,MATCH($D53,'6. Patients'!$LW$9:$NT$9,0),ROWS('6. Patients'!EF$10:EF$107))),0)+
IFERROR(SUMPRODUCT('6. Patients'!CS$10:CS$107,OFFSET('6. Patients'!$NU$9,1,MATCH($D53,'6. Patients'!$NV$9:$OO$9,0),ROWS('6. Patients'!EF$10:EF$107))),0),
IFERROR(SUMPRODUCT('6. Patients'!CS$10:CS$107,OFFSET('6. Patients'!$OP$9,1,MATCH($D53,'6. Patients'!$OQ$9:$QN$9,0),ROWS('6. Patients'!EF$10:EF$107))),0)+
IFERROR(SUMPRODUCT('6. Patients'!CS$10:CS$107,OFFSET('6. Patients'!$QO$9,1,MATCH($D53,'6. Patients'!$QP$9:$RI$9,0),ROWS('6. Patients'!EF$10:EF$107))),0)+
IFERROR(SUMPRODUCT('6. Patients'!CS$10:CS$107,OFFSET('6. Patients'!$RJ$9,1,MATCH($D53,'6. Patients'!$RK$9:$TH$9,0),ROWS('6. Patients'!EF$10:EF$107))),0)+
IFERROR(SUMPRODUCT('6. Patients'!CS$10:CS$107,OFFSET('6. Patients'!$TI$9,1,MATCH($D53,'6. Patients'!$TJ$9:$UC$9,0),ROWS('6. Patients'!EF$10:EF$107))),0))+
IFERROR(VLOOKUP($D53,$H$116:$L$146,COLUMNS($H$115:$J$115)-1+Z$7,0)*$E53*$F53*'1. General Inputs'!$J$25,0),0),0)</f>
        <v>0</v>
      </c>
      <c r="AA53" s="775">
        <f ca="1">ROUNDUP(IFERROR($F53*$E53*CHOOSE(AA$7,
IFERROR(SUMPRODUCT('6. Patients'!CT$10:CT$107,OFFSET('6. Patients'!$DN$9,1,MATCH($D53,'6. Patients'!$DO$9:$FL$9,0),ROWS('6. Patients'!EG$10:EG$107))),0)+
IFERROR(SUMPRODUCT('6. Patients'!CT$10:CT$107,OFFSET('6. Patients'!$FM$9,1,MATCH($D53,'6. Patients'!$FN$9:$GG$9,0),ROWS('6. Patients'!EG$10:EG$107))),0)+
IFERROR(SUMPRODUCT('6. Patients'!CT$10:CT$107,OFFSET('6. Patients'!$GH$9,1,MATCH($D53,'6. Patients'!$GI$9:$IF$9,0),ROWS('6. Patients'!EG$10:EG$107))),0)+
IFERROR(SUMPRODUCT('6. Patients'!CT$10:CT$107,OFFSET('6. Patients'!$IG$9,1,MATCH($D53,'6. Patients'!$IH$9:$JA$9,0),ROWS('6. Patients'!EG$10:EG$107))),0),
IFERROR(SUMPRODUCT('6. Patients'!CT$10:CT$107,OFFSET('6. Patients'!$JB$9,1,MATCH($D53,'6. Patients'!$JC$9:$KZ$9,0),ROWS('6. Patients'!EG$10:EG$107))),0)+
IFERROR(SUMPRODUCT('6. Patients'!CT$10:CT$107,OFFSET('6. Patients'!$LA$9,1,MATCH($D53,'6. Patients'!$LB$9:$LU$9,0),ROWS('6. Patients'!EG$10:EG$107))),0)+
IFERROR(SUMPRODUCT('6. Patients'!CT$10:CT$107,OFFSET('6. Patients'!$LV$9,1,MATCH($D53,'6. Patients'!$LW$9:$NT$9,0),ROWS('6. Patients'!EG$10:EG$107))),0)+
IFERROR(SUMPRODUCT('6. Patients'!CT$10:CT$107,OFFSET('6. Patients'!$NU$9,1,MATCH($D53,'6. Patients'!$NV$9:$OO$9,0),ROWS('6. Patients'!EG$10:EG$107))),0),
IFERROR(SUMPRODUCT('6. Patients'!CT$10:CT$107,OFFSET('6. Patients'!$OP$9,1,MATCH($D53,'6. Patients'!$OQ$9:$QN$9,0),ROWS('6. Patients'!EG$10:EG$107))),0)+
IFERROR(SUMPRODUCT('6. Patients'!CT$10:CT$107,OFFSET('6. Patients'!$QO$9,1,MATCH($D53,'6. Patients'!$QP$9:$RI$9,0),ROWS('6. Patients'!EG$10:EG$107))),0)+
IFERROR(SUMPRODUCT('6. Patients'!CT$10:CT$107,OFFSET('6. Patients'!$RJ$9,1,MATCH($D53,'6. Patients'!$RK$9:$TH$9,0),ROWS('6. Patients'!EG$10:EG$107))),0)+
IFERROR(SUMPRODUCT('6. Patients'!CT$10:CT$107,OFFSET('6. Patients'!$TI$9,1,MATCH($D53,'6. Patients'!$TJ$9:$UC$9,0),ROWS('6. Patients'!EG$10:EG$107))),0))+
IFERROR(VLOOKUP($D53,$H$116:$L$146,COLUMNS($H$115:$J$115)-1+AA$7,0)*$E53*$F53*'1. General Inputs'!$J$25,0),0),0)</f>
        <v>0</v>
      </c>
      <c r="AB53" s="775">
        <f ca="1">ROUNDUP(IFERROR($F53*$E53*CHOOSE(AB$7,
IFERROR(SUMPRODUCT('6. Patients'!CU$10:CU$107,OFFSET('6. Patients'!$DN$9,1,MATCH($D53,'6. Patients'!$DO$9:$FL$9,0),ROWS('6. Patients'!EH$10:EH$107))),0)+
IFERROR(SUMPRODUCT('6. Patients'!CU$10:CU$107,OFFSET('6. Patients'!$FM$9,1,MATCH($D53,'6. Patients'!$FN$9:$GG$9,0),ROWS('6. Patients'!EH$10:EH$107))),0)+
IFERROR(SUMPRODUCT('6. Patients'!CU$10:CU$107,OFFSET('6. Patients'!$GH$9,1,MATCH($D53,'6. Patients'!$GI$9:$IF$9,0),ROWS('6. Patients'!EH$10:EH$107))),0)+
IFERROR(SUMPRODUCT('6. Patients'!CU$10:CU$107,OFFSET('6. Patients'!$IG$9,1,MATCH($D53,'6. Patients'!$IH$9:$JA$9,0),ROWS('6. Patients'!EH$10:EH$107))),0),
IFERROR(SUMPRODUCT('6. Patients'!CU$10:CU$107,OFFSET('6. Patients'!$JB$9,1,MATCH($D53,'6. Patients'!$JC$9:$KZ$9,0),ROWS('6. Patients'!EH$10:EH$107))),0)+
IFERROR(SUMPRODUCT('6. Patients'!CU$10:CU$107,OFFSET('6. Patients'!$LA$9,1,MATCH($D53,'6. Patients'!$LB$9:$LU$9,0),ROWS('6. Patients'!EH$10:EH$107))),0)+
IFERROR(SUMPRODUCT('6. Patients'!CU$10:CU$107,OFFSET('6. Patients'!$LV$9,1,MATCH($D53,'6. Patients'!$LW$9:$NT$9,0),ROWS('6. Patients'!EH$10:EH$107))),0)+
IFERROR(SUMPRODUCT('6. Patients'!CU$10:CU$107,OFFSET('6. Patients'!$NU$9,1,MATCH($D53,'6. Patients'!$NV$9:$OO$9,0),ROWS('6. Patients'!EH$10:EH$107))),0),
IFERROR(SUMPRODUCT('6. Patients'!CU$10:CU$107,OFFSET('6. Patients'!$OP$9,1,MATCH($D53,'6. Patients'!$OQ$9:$QN$9,0),ROWS('6. Patients'!EH$10:EH$107))),0)+
IFERROR(SUMPRODUCT('6. Patients'!CU$10:CU$107,OFFSET('6. Patients'!$QO$9,1,MATCH($D53,'6. Patients'!$QP$9:$RI$9,0),ROWS('6. Patients'!EH$10:EH$107))),0)+
IFERROR(SUMPRODUCT('6. Patients'!CU$10:CU$107,OFFSET('6. Patients'!$RJ$9,1,MATCH($D53,'6. Patients'!$RK$9:$TH$9,0),ROWS('6. Patients'!EH$10:EH$107))),0)+
IFERROR(SUMPRODUCT('6. Patients'!CU$10:CU$107,OFFSET('6. Patients'!$TI$9,1,MATCH($D53,'6. Patients'!$TJ$9:$UC$9,0),ROWS('6. Patients'!EH$10:EH$107))),0))+
IFERROR(VLOOKUP($D53,$H$116:$L$146,COLUMNS($H$115:$J$115)-1+AB$7,0)*$E53*$F53*'1. General Inputs'!$J$25,0),0),0)</f>
        <v>0</v>
      </c>
      <c r="AC53" s="775">
        <f ca="1">ROUNDUP(IFERROR($F53*$E53*CHOOSE(AC$7,
IFERROR(SUMPRODUCT('6. Patients'!CV$10:CV$107,OFFSET('6. Patients'!$DN$9,1,MATCH($D53,'6. Patients'!$DO$9:$FL$9,0),ROWS('6. Patients'!EI$10:EI$107))),0)+
IFERROR(SUMPRODUCT('6. Patients'!CV$10:CV$107,OFFSET('6. Patients'!$FM$9,1,MATCH($D53,'6. Patients'!$FN$9:$GG$9,0),ROWS('6. Patients'!EI$10:EI$107))),0)+
IFERROR(SUMPRODUCT('6. Patients'!CV$10:CV$107,OFFSET('6. Patients'!$GH$9,1,MATCH($D53,'6. Patients'!$GI$9:$IF$9,0),ROWS('6. Patients'!EI$10:EI$107))),0)+
IFERROR(SUMPRODUCT('6. Patients'!CV$10:CV$107,OFFSET('6. Patients'!$IG$9,1,MATCH($D53,'6. Patients'!$IH$9:$JA$9,0),ROWS('6. Patients'!EI$10:EI$107))),0),
IFERROR(SUMPRODUCT('6. Patients'!CV$10:CV$107,OFFSET('6. Patients'!$JB$9,1,MATCH($D53,'6. Patients'!$JC$9:$KZ$9,0),ROWS('6. Patients'!EI$10:EI$107))),0)+
IFERROR(SUMPRODUCT('6. Patients'!CV$10:CV$107,OFFSET('6. Patients'!$LA$9,1,MATCH($D53,'6. Patients'!$LB$9:$LU$9,0),ROWS('6. Patients'!EI$10:EI$107))),0)+
IFERROR(SUMPRODUCT('6. Patients'!CV$10:CV$107,OFFSET('6. Patients'!$LV$9,1,MATCH($D53,'6. Patients'!$LW$9:$NT$9,0),ROWS('6. Patients'!EI$10:EI$107))),0)+
IFERROR(SUMPRODUCT('6. Patients'!CV$10:CV$107,OFFSET('6. Patients'!$NU$9,1,MATCH($D53,'6. Patients'!$NV$9:$OO$9,0),ROWS('6. Patients'!EI$10:EI$107))),0),
IFERROR(SUMPRODUCT('6. Patients'!CV$10:CV$107,OFFSET('6. Patients'!$OP$9,1,MATCH($D53,'6. Patients'!$OQ$9:$QN$9,0),ROWS('6. Patients'!EI$10:EI$107))),0)+
IFERROR(SUMPRODUCT('6. Patients'!CV$10:CV$107,OFFSET('6. Patients'!$QO$9,1,MATCH($D53,'6. Patients'!$QP$9:$RI$9,0),ROWS('6. Patients'!EI$10:EI$107))),0)+
IFERROR(SUMPRODUCT('6. Patients'!CV$10:CV$107,OFFSET('6. Patients'!$RJ$9,1,MATCH($D53,'6. Patients'!$RK$9:$TH$9,0),ROWS('6. Patients'!EI$10:EI$107))),0)+
IFERROR(SUMPRODUCT('6. Patients'!CV$10:CV$107,OFFSET('6. Patients'!$TI$9,1,MATCH($D53,'6. Patients'!$TJ$9:$UC$9,0),ROWS('6. Patients'!EI$10:EI$107))),0))+
IFERROR(VLOOKUP($D53,$H$116:$L$146,COLUMNS($H$115:$J$115)-1+AC$7,0)*$E53*$F53*'1. General Inputs'!$J$25,0),0),0)</f>
        <v>0</v>
      </c>
      <c r="AD53" s="775">
        <f ca="1">ROUNDUP(IFERROR($F53*$E53*CHOOSE(AD$7,
IFERROR(SUMPRODUCT('6. Patients'!CW$10:CW$107,OFFSET('6. Patients'!$DN$9,1,MATCH($D53,'6. Patients'!$DO$9:$FL$9,0),ROWS('6. Patients'!EJ$10:EJ$107))),0)+
IFERROR(SUMPRODUCT('6. Patients'!CW$10:CW$107,OFFSET('6. Patients'!$FM$9,1,MATCH($D53,'6. Patients'!$FN$9:$GG$9,0),ROWS('6. Patients'!EJ$10:EJ$107))),0)+
IFERROR(SUMPRODUCT('6. Patients'!CW$10:CW$107,OFFSET('6. Patients'!$GH$9,1,MATCH($D53,'6. Patients'!$GI$9:$IF$9,0),ROWS('6. Patients'!EJ$10:EJ$107))),0)+
IFERROR(SUMPRODUCT('6. Patients'!CW$10:CW$107,OFFSET('6. Patients'!$IG$9,1,MATCH($D53,'6. Patients'!$IH$9:$JA$9,0),ROWS('6. Patients'!EJ$10:EJ$107))),0),
IFERROR(SUMPRODUCT('6. Patients'!CW$10:CW$107,OFFSET('6. Patients'!$JB$9,1,MATCH($D53,'6. Patients'!$JC$9:$KZ$9,0),ROWS('6. Patients'!EJ$10:EJ$107))),0)+
IFERROR(SUMPRODUCT('6. Patients'!CW$10:CW$107,OFFSET('6. Patients'!$LA$9,1,MATCH($D53,'6. Patients'!$LB$9:$LU$9,0),ROWS('6. Patients'!EJ$10:EJ$107))),0)+
IFERROR(SUMPRODUCT('6. Patients'!CW$10:CW$107,OFFSET('6. Patients'!$LV$9,1,MATCH($D53,'6. Patients'!$LW$9:$NT$9,0),ROWS('6. Patients'!EJ$10:EJ$107))),0)+
IFERROR(SUMPRODUCT('6. Patients'!CW$10:CW$107,OFFSET('6. Patients'!$NU$9,1,MATCH($D53,'6. Patients'!$NV$9:$OO$9,0),ROWS('6. Patients'!EJ$10:EJ$107))),0),
IFERROR(SUMPRODUCT('6. Patients'!CW$10:CW$107,OFFSET('6. Patients'!$OP$9,1,MATCH($D53,'6. Patients'!$OQ$9:$QN$9,0),ROWS('6. Patients'!EJ$10:EJ$107))),0)+
IFERROR(SUMPRODUCT('6. Patients'!CW$10:CW$107,OFFSET('6. Patients'!$QO$9,1,MATCH($D53,'6. Patients'!$QP$9:$RI$9,0),ROWS('6. Patients'!EJ$10:EJ$107))),0)+
IFERROR(SUMPRODUCT('6. Patients'!CW$10:CW$107,OFFSET('6. Patients'!$RJ$9,1,MATCH($D53,'6. Patients'!$RK$9:$TH$9,0),ROWS('6. Patients'!EJ$10:EJ$107))),0)+
IFERROR(SUMPRODUCT('6. Patients'!CW$10:CW$107,OFFSET('6. Patients'!$TI$9,1,MATCH($D53,'6. Patients'!$TJ$9:$UC$9,0),ROWS('6. Patients'!EJ$10:EJ$107))),0))+
IFERROR(VLOOKUP($D53,$H$116:$L$146,COLUMNS($H$115:$J$115)-1+AD$7,0)*$E53*$F53*'1. General Inputs'!$J$25,0),0),0)</f>
        <v>0</v>
      </c>
      <c r="AE53" s="775">
        <f ca="1">ROUNDUP(IFERROR($F53*$E53*CHOOSE(AE$7,
IFERROR(SUMPRODUCT('6. Patients'!CX$10:CX$107,OFFSET('6. Patients'!$DN$9,1,MATCH($D53,'6. Patients'!$DO$9:$FL$9,0),ROWS('6. Patients'!EK$10:EK$107))),0)+
IFERROR(SUMPRODUCT('6. Patients'!CX$10:CX$107,OFFSET('6. Patients'!$FM$9,1,MATCH($D53,'6. Patients'!$FN$9:$GG$9,0),ROWS('6. Patients'!EK$10:EK$107))),0)+
IFERROR(SUMPRODUCT('6. Patients'!CX$10:CX$107,OFFSET('6. Patients'!$GH$9,1,MATCH($D53,'6. Patients'!$GI$9:$IF$9,0),ROWS('6. Patients'!EK$10:EK$107))),0)+
IFERROR(SUMPRODUCT('6. Patients'!CX$10:CX$107,OFFSET('6. Patients'!$IG$9,1,MATCH($D53,'6. Patients'!$IH$9:$JA$9,0),ROWS('6. Patients'!EK$10:EK$107))),0),
IFERROR(SUMPRODUCT('6. Patients'!CX$10:CX$107,OFFSET('6. Patients'!$JB$9,1,MATCH($D53,'6. Patients'!$JC$9:$KZ$9,0),ROWS('6. Patients'!EK$10:EK$107))),0)+
IFERROR(SUMPRODUCT('6. Patients'!CX$10:CX$107,OFFSET('6. Patients'!$LA$9,1,MATCH($D53,'6. Patients'!$LB$9:$LU$9,0),ROWS('6. Patients'!EK$10:EK$107))),0)+
IFERROR(SUMPRODUCT('6. Patients'!CX$10:CX$107,OFFSET('6. Patients'!$LV$9,1,MATCH($D53,'6. Patients'!$LW$9:$NT$9,0),ROWS('6. Patients'!EK$10:EK$107))),0)+
IFERROR(SUMPRODUCT('6. Patients'!CX$10:CX$107,OFFSET('6. Patients'!$NU$9,1,MATCH($D53,'6. Patients'!$NV$9:$OO$9,0),ROWS('6. Patients'!EK$10:EK$107))),0),
IFERROR(SUMPRODUCT('6. Patients'!CX$10:CX$107,OFFSET('6. Patients'!$OP$9,1,MATCH($D53,'6. Patients'!$OQ$9:$QN$9,0),ROWS('6. Patients'!EK$10:EK$107))),0)+
IFERROR(SUMPRODUCT('6. Patients'!CX$10:CX$107,OFFSET('6. Patients'!$QO$9,1,MATCH($D53,'6. Patients'!$QP$9:$RI$9,0),ROWS('6. Patients'!EK$10:EK$107))),0)+
IFERROR(SUMPRODUCT('6. Patients'!CX$10:CX$107,OFFSET('6. Patients'!$RJ$9,1,MATCH($D53,'6. Patients'!$RK$9:$TH$9,0),ROWS('6. Patients'!EK$10:EK$107))),0)+
IFERROR(SUMPRODUCT('6. Patients'!CX$10:CX$107,OFFSET('6. Patients'!$TI$9,1,MATCH($D53,'6. Patients'!$TJ$9:$UC$9,0),ROWS('6. Patients'!EK$10:EK$107))),0))+
IFERROR(VLOOKUP($D53,$H$116:$L$146,COLUMNS($H$115:$J$115)-1+AE$7,0)*$E53*$F53*'1. General Inputs'!$J$25,0),0),0)</f>
        <v>0</v>
      </c>
      <c r="AF53" s="775">
        <f ca="1">ROUNDUP(IFERROR($F53*$E53*CHOOSE(AF$7,
IFERROR(SUMPRODUCT('6. Patients'!CY$10:CY$107,OFFSET('6. Patients'!$DN$9,1,MATCH($D53,'6. Patients'!$DO$9:$FL$9,0),ROWS('6. Patients'!EL$10:EL$107))),0)+
IFERROR(SUMPRODUCT('6. Patients'!CY$10:CY$107,OFFSET('6. Patients'!$FM$9,1,MATCH($D53,'6. Patients'!$FN$9:$GG$9,0),ROWS('6. Patients'!EL$10:EL$107))),0)+
IFERROR(SUMPRODUCT('6. Patients'!CY$10:CY$107,OFFSET('6. Patients'!$GH$9,1,MATCH($D53,'6. Patients'!$GI$9:$IF$9,0),ROWS('6. Patients'!EL$10:EL$107))),0)+
IFERROR(SUMPRODUCT('6. Patients'!CY$10:CY$107,OFFSET('6. Patients'!$IG$9,1,MATCH($D53,'6. Patients'!$IH$9:$JA$9,0),ROWS('6. Patients'!EL$10:EL$107))),0),
IFERROR(SUMPRODUCT('6. Patients'!CY$10:CY$107,OFFSET('6. Patients'!$JB$9,1,MATCH($D53,'6. Patients'!$JC$9:$KZ$9,0),ROWS('6. Patients'!EL$10:EL$107))),0)+
IFERROR(SUMPRODUCT('6. Patients'!CY$10:CY$107,OFFSET('6. Patients'!$LA$9,1,MATCH($D53,'6. Patients'!$LB$9:$LU$9,0),ROWS('6. Patients'!EL$10:EL$107))),0)+
IFERROR(SUMPRODUCT('6. Patients'!CY$10:CY$107,OFFSET('6. Patients'!$LV$9,1,MATCH($D53,'6. Patients'!$LW$9:$NT$9,0),ROWS('6. Patients'!EL$10:EL$107))),0)+
IFERROR(SUMPRODUCT('6. Patients'!CY$10:CY$107,OFFSET('6. Patients'!$NU$9,1,MATCH($D53,'6. Patients'!$NV$9:$OO$9,0),ROWS('6. Patients'!EL$10:EL$107))),0),
IFERROR(SUMPRODUCT('6. Patients'!CY$10:CY$107,OFFSET('6. Patients'!$OP$9,1,MATCH($D53,'6. Patients'!$OQ$9:$QN$9,0),ROWS('6. Patients'!EL$10:EL$107))),0)+
IFERROR(SUMPRODUCT('6. Patients'!CY$10:CY$107,OFFSET('6. Patients'!$QO$9,1,MATCH($D53,'6. Patients'!$QP$9:$RI$9,0),ROWS('6. Patients'!EL$10:EL$107))),0)+
IFERROR(SUMPRODUCT('6. Patients'!CY$10:CY$107,OFFSET('6. Patients'!$RJ$9,1,MATCH($D53,'6. Patients'!$RK$9:$TH$9,0),ROWS('6. Patients'!EL$10:EL$107))),0)+
IFERROR(SUMPRODUCT('6. Patients'!CY$10:CY$107,OFFSET('6. Patients'!$TI$9,1,MATCH($D53,'6. Patients'!$TJ$9:$UC$9,0),ROWS('6. Patients'!EL$10:EL$107))),0))+
IFERROR(VLOOKUP($D53,$H$116:$L$146,COLUMNS($H$115:$J$115)-1+AF$7,0)*$E53*$F53*'1. General Inputs'!$J$25,0),0),0)</f>
        <v>0</v>
      </c>
      <c r="AG53" s="775">
        <f ca="1">ROUNDUP(IFERROR($F53*$E53*CHOOSE(AG$7,
IFERROR(SUMPRODUCT('6. Patients'!CZ$10:CZ$107,OFFSET('6. Patients'!$DN$9,1,MATCH($D53,'6. Patients'!$DO$9:$FL$9,0),ROWS('6. Patients'!EM$10:EM$107))),0)+
IFERROR(SUMPRODUCT('6. Patients'!CZ$10:CZ$107,OFFSET('6. Patients'!$FM$9,1,MATCH($D53,'6. Patients'!$FN$9:$GG$9,0),ROWS('6. Patients'!EM$10:EM$107))),0)+
IFERROR(SUMPRODUCT('6. Patients'!CZ$10:CZ$107,OFFSET('6. Patients'!$GH$9,1,MATCH($D53,'6. Patients'!$GI$9:$IF$9,0),ROWS('6. Patients'!EM$10:EM$107))),0)+
IFERROR(SUMPRODUCT('6. Patients'!CZ$10:CZ$107,OFFSET('6. Patients'!$IG$9,1,MATCH($D53,'6. Patients'!$IH$9:$JA$9,0),ROWS('6. Patients'!EM$10:EM$107))),0),
IFERROR(SUMPRODUCT('6. Patients'!CZ$10:CZ$107,OFFSET('6. Patients'!$JB$9,1,MATCH($D53,'6. Patients'!$JC$9:$KZ$9,0),ROWS('6. Patients'!EM$10:EM$107))),0)+
IFERROR(SUMPRODUCT('6. Patients'!CZ$10:CZ$107,OFFSET('6. Patients'!$LA$9,1,MATCH($D53,'6. Patients'!$LB$9:$LU$9,0),ROWS('6. Patients'!EM$10:EM$107))),0)+
IFERROR(SUMPRODUCT('6. Patients'!CZ$10:CZ$107,OFFSET('6. Patients'!$LV$9,1,MATCH($D53,'6. Patients'!$LW$9:$NT$9,0),ROWS('6. Patients'!EM$10:EM$107))),0)+
IFERROR(SUMPRODUCT('6. Patients'!CZ$10:CZ$107,OFFSET('6. Patients'!$NU$9,1,MATCH($D53,'6. Patients'!$NV$9:$OO$9,0),ROWS('6. Patients'!EM$10:EM$107))),0),
IFERROR(SUMPRODUCT('6. Patients'!CZ$10:CZ$107,OFFSET('6. Patients'!$OP$9,1,MATCH($D53,'6. Patients'!$OQ$9:$QN$9,0),ROWS('6. Patients'!EM$10:EM$107))),0)+
IFERROR(SUMPRODUCT('6. Patients'!CZ$10:CZ$107,OFFSET('6. Patients'!$QO$9,1,MATCH($D53,'6. Patients'!$QP$9:$RI$9,0),ROWS('6. Patients'!EM$10:EM$107))),0)+
IFERROR(SUMPRODUCT('6. Patients'!CZ$10:CZ$107,OFFSET('6. Patients'!$RJ$9,1,MATCH($D53,'6. Patients'!$RK$9:$TH$9,0),ROWS('6. Patients'!EM$10:EM$107))),0)+
IFERROR(SUMPRODUCT('6. Patients'!CZ$10:CZ$107,OFFSET('6. Patients'!$TI$9,1,MATCH($D53,'6. Patients'!$TJ$9:$UC$9,0),ROWS('6. Patients'!EM$10:EM$107))),0))+
IFERROR(VLOOKUP($D53,$H$116:$L$146,COLUMNS($H$115:$J$115)-1+AG$7,0)*$E53*$F53*'1. General Inputs'!$J$25,0),0),0)</f>
        <v>0</v>
      </c>
      <c r="AH53" s="775">
        <f ca="1">ROUNDUP(IFERROR($F53*$E53*CHOOSE(AH$7,
IFERROR(SUMPRODUCT('6. Patients'!DA$10:DA$107,OFFSET('6. Patients'!$DN$9,1,MATCH($D53,'6. Patients'!$DO$9:$FL$9,0),ROWS('6. Patients'!EN$10:EN$107))),0)+
IFERROR(SUMPRODUCT('6. Patients'!DA$10:DA$107,OFFSET('6. Patients'!$FM$9,1,MATCH($D53,'6. Patients'!$FN$9:$GG$9,0),ROWS('6. Patients'!EN$10:EN$107))),0)+
IFERROR(SUMPRODUCT('6. Patients'!DA$10:DA$107,OFFSET('6. Patients'!$GH$9,1,MATCH($D53,'6. Patients'!$GI$9:$IF$9,0),ROWS('6. Patients'!EN$10:EN$107))),0)+
IFERROR(SUMPRODUCT('6. Patients'!DA$10:DA$107,OFFSET('6. Patients'!$IG$9,1,MATCH($D53,'6. Patients'!$IH$9:$JA$9,0),ROWS('6. Patients'!EN$10:EN$107))),0),
IFERROR(SUMPRODUCT('6. Patients'!DA$10:DA$107,OFFSET('6. Patients'!$JB$9,1,MATCH($D53,'6. Patients'!$JC$9:$KZ$9,0),ROWS('6. Patients'!EN$10:EN$107))),0)+
IFERROR(SUMPRODUCT('6. Patients'!DA$10:DA$107,OFFSET('6. Patients'!$LA$9,1,MATCH($D53,'6. Patients'!$LB$9:$LU$9,0),ROWS('6. Patients'!EN$10:EN$107))),0)+
IFERROR(SUMPRODUCT('6. Patients'!DA$10:DA$107,OFFSET('6. Patients'!$LV$9,1,MATCH($D53,'6. Patients'!$LW$9:$NT$9,0),ROWS('6. Patients'!EN$10:EN$107))),0)+
IFERROR(SUMPRODUCT('6. Patients'!DA$10:DA$107,OFFSET('6. Patients'!$NU$9,1,MATCH($D53,'6. Patients'!$NV$9:$OO$9,0),ROWS('6. Patients'!EN$10:EN$107))),0),
IFERROR(SUMPRODUCT('6. Patients'!DA$10:DA$107,OFFSET('6. Patients'!$OP$9,1,MATCH($D53,'6. Patients'!$OQ$9:$QN$9,0),ROWS('6. Patients'!EN$10:EN$107))),0)+
IFERROR(SUMPRODUCT('6. Patients'!DA$10:DA$107,OFFSET('6. Patients'!$QO$9,1,MATCH($D53,'6. Patients'!$QP$9:$RI$9,0),ROWS('6. Patients'!EN$10:EN$107))),0)+
IFERROR(SUMPRODUCT('6. Patients'!DA$10:DA$107,OFFSET('6. Patients'!$RJ$9,1,MATCH($D53,'6. Patients'!$RK$9:$TH$9,0),ROWS('6. Patients'!EN$10:EN$107))),0)+
IFERROR(SUMPRODUCT('6. Patients'!DA$10:DA$107,OFFSET('6. Patients'!$TI$9,1,MATCH($D53,'6. Patients'!$TJ$9:$UC$9,0),ROWS('6. Patients'!EN$10:EN$107))),0))+
IFERROR(VLOOKUP($D53,$H$116:$L$146,COLUMNS($H$115:$J$115)-1+AH$7,0)*$E53*$F53*'1. General Inputs'!$J$25,0),0),0)</f>
        <v>0</v>
      </c>
      <c r="AI53" s="775">
        <f ca="1">ROUNDUP(IFERROR($F53*$E53*CHOOSE(AI$7,
IFERROR(SUMPRODUCT('6. Patients'!DB$10:DB$107,OFFSET('6. Patients'!$DN$9,1,MATCH($D53,'6. Patients'!$DO$9:$FL$9,0),ROWS('6. Patients'!EO$10:EO$107))),0)+
IFERROR(SUMPRODUCT('6. Patients'!DB$10:DB$107,OFFSET('6. Patients'!$FM$9,1,MATCH($D53,'6. Patients'!$FN$9:$GG$9,0),ROWS('6. Patients'!EO$10:EO$107))),0)+
IFERROR(SUMPRODUCT('6. Patients'!DB$10:DB$107,OFFSET('6. Patients'!$GH$9,1,MATCH($D53,'6. Patients'!$GI$9:$IF$9,0),ROWS('6. Patients'!EO$10:EO$107))),0)+
IFERROR(SUMPRODUCT('6. Patients'!DB$10:DB$107,OFFSET('6. Patients'!$IG$9,1,MATCH($D53,'6. Patients'!$IH$9:$JA$9,0),ROWS('6. Patients'!EO$10:EO$107))),0),
IFERROR(SUMPRODUCT('6. Patients'!DB$10:DB$107,OFFSET('6. Patients'!$JB$9,1,MATCH($D53,'6. Patients'!$JC$9:$KZ$9,0),ROWS('6. Patients'!EO$10:EO$107))),0)+
IFERROR(SUMPRODUCT('6. Patients'!DB$10:DB$107,OFFSET('6. Patients'!$LA$9,1,MATCH($D53,'6. Patients'!$LB$9:$LU$9,0),ROWS('6. Patients'!EO$10:EO$107))),0)+
IFERROR(SUMPRODUCT('6. Patients'!DB$10:DB$107,OFFSET('6. Patients'!$LV$9,1,MATCH($D53,'6. Patients'!$LW$9:$NT$9,0),ROWS('6. Patients'!EO$10:EO$107))),0)+
IFERROR(SUMPRODUCT('6. Patients'!DB$10:DB$107,OFFSET('6. Patients'!$NU$9,1,MATCH($D53,'6. Patients'!$NV$9:$OO$9,0),ROWS('6. Patients'!EO$10:EO$107))),0),
IFERROR(SUMPRODUCT('6. Patients'!DB$10:DB$107,OFFSET('6. Patients'!$OP$9,1,MATCH($D53,'6. Patients'!$OQ$9:$QN$9,0),ROWS('6. Patients'!EO$10:EO$107))),0)+
IFERROR(SUMPRODUCT('6. Patients'!DB$10:DB$107,OFFSET('6. Patients'!$QO$9,1,MATCH($D53,'6. Patients'!$QP$9:$RI$9,0),ROWS('6. Patients'!EO$10:EO$107))),0)+
IFERROR(SUMPRODUCT('6. Patients'!DB$10:DB$107,OFFSET('6. Patients'!$RJ$9,1,MATCH($D53,'6. Patients'!$RK$9:$TH$9,0),ROWS('6. Patients'!EO$10:EO$107))),0)+
IFERROR(SUMPRODUCT('6. Patients'!DB$10:DB$107,OFFSET('6. Patients'!$TI$9,1,MATCH($D53,'6. Patients'!$TJ$9:$UC$9,0),ROWS('6. Patients'!EO$10:EO$107))),0))+
IFERROR(VLOOKUP($D53,$H$116:$L$146,COLUMNS($H$115:$J$115)-1+AI$7,0)*$E53*$F53*'1. General Inputs'!$J$25,0),0),0)</f>
        <v>0</v>
      </c>
      <c r="AJ53" s="775">
        <f ca="1">ROUNDUP(IFERROR($F53*$E53*CHOOSE(AJ$7,
IFERROR(SUMPRODUCT('6. Patients'!DC$10:DC$107,OFFSET('6. Patients'!$DN$9,1,MATCH($D53,'6. Patients'!$DO$9:$FL$9,0),ROWS('6. Patients'!EP$10:EP$107))),0)+
IFERROR(SUMPRODUCT('6. Patients'!DC$10:DC$107,OFFSET('6. Patients'!$FM$9,1,MATCH($D53,'6. Patients'!$FN$9:$GG$9,0),ROWS('6. Patients'!EP$10:EP$107))),0)+
IFERROR(SUMPRODUCT('6. Patients'!DC$10:DC$107,OFFSET('6. Patients'!$GH$9,1,MATCH($D53,'6. Patients'!$GI$9:$IF$9,0),ROWS('6. Patients'!EP$10:EP$107))),0)+
IFERROR(SUMPRODUCT('6. Patients'!DC$10:DC$107,OFFSET('6. Patients'!$IG$9,1,MATCH($D53,'6. Patients'!$IH$9:$JA$9,0),ROWS('6. Patients'!EP$10:EP$107))),0),
IFERROR(SUMPRODUCT('6. Patients'!DC$10:DC$107,OFFSET('6. Patients'!$JB$9,1,MATCH($D53,'6. Patients'!$JC$9:$KZ$9,0),ROWS('6. Patients'!EP$10:EP$107))),0)+
IFERROR(SUMPRODUCT('6. Patients'!DC$10:DC$107,OFFSET('6. Patients'!$LA$9,1,MATCH($D53,'6. Patients'!$LB$9:$LU$9,0),ROWS('6. Patients'!EP$10:EP$107))),0)+
IFERROR(SUMPRODUCT('6. Patients'!DC$10:DC$107,OFFSET('6. Patients'!$LV$9,1,MATCH($D53,'6. Patients'!$LW$9:$NT$9,0),ROWS('6. Patients'!EP$10:EP$107))),0)+
IFERROR(SUMPRODUCT('6. Patients'!DC$10:DC$107,OFFSET('6. Patients'!$NU$9,1,MATCH($D53,'6. Patients'!$NV$9:$OO$9,0),ROWS('6. Patients'!EP$10:EP$107))),0),
IFERROR(SUMPRODUCT('6. Patients'!DC$10:DC$107,OFFSET('6. Patients'!$OP$9,1,MATCH($D53,'6. Patients'!$OQ$9:$QN$9,0),ROWS('6. Patients'!EP$10:EP$107))),0)+
IFERROR(SUMPRODUCT('6. Patients'!DC$10:DC$107,OFFSET('6. Patients'!$QO$9,1,MATCH($D53,'6. Patients'!$QP$9:$RI$9,0),ROWS('6. Patients'!EP$10:EP$107))),0)+
IFERROR(SUMPRODUCT('6. Patients'!DC$10:DC$107,OFFSET('6. Patients'!$RJ$9,1,MATCH($D53,'6. Patients'!$RK$9:$TH$9,0),ROWS('6. Patients'!EP$10:EP$107))),0)+
IFERROR(SUMPRODUCT('6. Patients'!DC$10:DC$107,OFFSET('6. Patients'!$TI$9,1,MATCH($D53,'6. Patients'!$TJ$9:$UC$9,0),ROWS('6. Patients'!EP$10:EP$107))),0))+
IFERROR(VLOOKUP($D53,$H$116:$L$146,COLUMNS($H$115:$J$115)-1+AJ$7,0)*$E53*$F53*'1. General Inputs'!$J$25,0),0),0)</f>
        <v>0</v>
      </c>
      <c r="AK53" s="775">
        <f ca="1">ROUNDUP(IFERROR($F53*$E53*CHOOSE(AK$7,
IFERROR(SUMPRODUCT('6. Patients'!DD$10:DD$107,OFFSET('6. Patients'!$DN$9,1,MATCH($D53,'6. Patients'!$DO$9:$FL$9,0),ROWS('6. Patients'!EQ$10:EQ$107))),0)+
IFERROR(SUMPRODUCT('6. Patients'!DD$10:DD$107,OFFSET('6. Patients'!$FM$9,1,MATCH($D53,'6. Patients'!$FN$9:$GG$9,0),ROWS('6. Patients'!EQ$10:EQ$107))),0)+
IFERROR(SUMPRODUCT('6. Patients'!DD$10:DD$107,OFFSET('6. Patients'!$GH$9,1,MATCH($D53,'6. Patients'!$GI$9:$IF$9,0),ROWS('6. Patients'!EQ$10:EQ$107))),0)+
IFERROR(SUMPRODUCT('6. Patients'!DD$10:DD$107,OFFSET('6. Patients'!$IG$9,1,MATCH($D53,'6. Patients'!$IH$9:$JA$9,0),ROWS('6. Patients'!EQ$10:EQ$107))),0),
IFERROR(SUMPRODUCT('6. Patients'!DD$10:DD$107,OFFSET('6. Patients'!$JB$9,1,MATCH($D53,'6. Patients'!$JC$9:$KZ$9,0),ROWS('6. Patients'!EQ$10:EQ$107))),0)+
IFERROR(SUMPRODUCT('6. Patients'!DD$10:DD$107,OFFSET('6. Patients'!$LA$9,1,MATCH($D53,'6. Patients'!$LB$9:$LU$9,0),ROWS('6. Patients'!EQ$10:EQ$107))),0)+
IFERROR(SUMPRODUCT('6. Patients'!DD$10:DD$107,OFFSET('6. Patients'!$LV$9,1,MATCH($D53,'6. Patients'!$LW$9:$NT$9,0),ROWS('6. Patients'!EQ$10:EQ$107))),0)+
IFERROR(SUMPRODUCT('6. Patients'!DD$10:DD$107,OFFSET('6. Patients'!$NU$9,1,MATCH($D53,'6. Patients'!$NV$9:$OO$9,0),ROWS('6. Patients'!EQ$10:EQ$107))),0),
IFERROR(SUMPRODUCT('6. Patients'!DD$10:DD$107,OFFSET('6. Patients'!$OP$9,1,MATCH($D53,'6. Patients'!$OQ$9:$QN$9,0),ROWS('6. Patients'!EQ$10:EQ$107))),0)+
IFERROR(SUMPRODUCT('6. Patients'!DD$10:DD$107,OFFSET('6. Patients'!$QO$9,1,MATCH($D53,'6. Patients'!$QP$9:$RI$9,0),ROWS('6. Patients'!EQ$10:EQ$107))),0)+
IFERROR(SUMPRODUCT('6. Patients'!DD$10:DD$107,OFFSET('6. Patients'!$RJ$9,1,MATCH($D53,'6. Patients'!$RK$9:$TH$9,0),ROWS('6. Patients'!EQ$10:EQ$107))),0)+
IFERROR(SUMPRODUCT('6. Patients'!DD$10:DD$107,OFFSET('6. Patients'!$TI$9,1,MATCH($D53,'6. Patients'!$TJ$9:$UC$9,0),ROWS('6. Patients'!EQ$10:EQ$107))),0))+
IFERROR(VLOOKUP($D53,$H$116:$L$146,COLUMNS($H$115:$J$115)-1+AK$7,0)*$E53*$F53*'1. General Inputs'!$J$25,0),0),0)</f>
        <v>0</v>
      </c>
      <c r="AL53" s="775">
        <f ca="1">ROUNDUP(IFERROR($F53*$E53*CHOOSE(AL$7,
IFERROR(SUMPRODUCT('6. Patients'!DE$10:DE$107,OFFSET('6. Patients'!$DN$9,1,MATCH($D53,'6. Patients'!$DO$9:$FL$9,0),ROWS('6. Patients'!ER$10:ER$107))),0)+
IFERROR(SUMPRODUCT('6. Patients'!DE$10:DE$107,OFFSET('6. Patients'!$FM$9,1,MATCH($D53,'6. Patients'!$FN$9:$GG$9,0),ROWS('6. Patients'!ER$10:ER$107))),0)+
IFERROR(SUMPRODUCT('6. Patients'!DE$10:DE$107,OFFSET('6. Patients'!$GH$9,1,MATCH($D53,'6. Patients'!$GI$9:$IF$9,0),ROWS('6. Patients'!ER$10:ER$107))),0)+
IFERROR(SUMPRODUCT('6. Patients'!DE$10:DE$107,OFFSET('6. Patients'!$IG$9,1,MATCH($D53,'6. Patients'!$IH$9:$JA$9,0),ROWS('6. Patients'!ER$10:ER$107))),0),
IFERROR(SUMPRODUCT('6. Patients'!DE$10:DE$107,OFFSET('6. Patients'!$JB$9,1,MATCH($D53,'6. Patients'!$JC$9:$KZ$9,0),ROWS('6. Patients'!ER$10:ER$107))),0)+
IFERROR(SUMPRODUCT('6. Patients'!DE$10:DE$107,OFFSET('6. Patients'!$LA$9,1,MATCH($D53,'6. Patients'!$LB$9:$LU$9,0),ROWS('6. Patients'!ER$10:ER$107))),0)+
IFERROR(SUMPRODUCT('6. Patients'!DE$10:DE$107,OFFSET('6. Patients'!$LV$9,1,MATCH($D53,'6. Patients'!$LW$9:$NT$9,0),ROWS('6. Patients'!ER$10:ER$107))),0)+
IFERROR(SUMPRODUCT('6. Patients'!DE$10:DE$107,OFFSET('6. Patients'!$NU$9,1,MATCH($D53,'6. Patients'!$NV$9:$OO$9,0),ROWS('6. Patients'!ER$10:ER$107))),0),
IFERROR(SUMPRODUCT('6. Patients'!DE$10:DE$107,OFFSET('6. Patients'!$OP$9,1,MATCH($D53,'6. Patients'!$OQ$9:$QN$9,0),ROWS('6. Patients'!ER$10:ER$107))),0)+
IFERROR(SUMPRODUCT('6. Patients'!DE$10:DE$107,OFFSET('6. Patients'!$QO$9,1,MATCH($D53,'6. Patients'!$QP$9:$RI$9,0),ROWS('6. Patients'!ER$10:ER$107))),0)+
IFERROR(SUMPRODUCT('6. Patients'!DE$10:DE$107,OFFSET('6. Patients'!$RJ$9,1,MATCH($D53,'6. Patients'!$RK$9:$TH$9,0),ROWS('6. Patients'!ER$10:ER$107))),0)+
IFERROR(SUMPRODUCT('6. Patients'!DE$10:DE$107,OFFSET('6. Patients'!$TI$9,1,MATCH($D53,'6. Patients'!$TJ$9:$UC$9,0),ROWS('6. Patients'!ER$10:ER$107))),0))+
IFERROR(VLOOKUP($D53,$H$116:$L$146,COLUMNS($H$115:$J$115)-1+AL$7,0)*$E53*$F53*'1. General Inputs'!$J$25,0),0),0)</f>
        <v>0</v>
      </c>
      <c r="AM53" s="775">
        <f ca="1">ROUNDUP(IFERROR($F53*$E53*CHOOSE(AM$7,
IFERROR(SUMPRODUCT('6. Patients'!DF$10:DF$107,OFFSET('6. Patients'!$DN$9,1,MATCH($D53,'6. Patients'!$DO$9:$FL$9,0),ROWS('6. Patients'!ES$10:ES$107))),0)+
IFERROR(SUMPRODUCT('6. Patients'!DF$10:DF$107,OFFSET('6. Patients'!$FM$9,1,MATCH($D53,'6. Patients'!$FN$9:$GG$9,0),ROWS('6. Patients'!ES$10:ES$107))),0)+
IFERROR(SUMPRODUCT('6. Patients'!DF$10:DF$107,OFFSET('6. Patients'!$GH$9,1,MATCH($D53,'6. Patients'!$GI$9:$IF$9,0),ROWS('6. Patients'!ES$10:ES$107))),0)+
IFERROR(SUMPRODUCT('6. Patients'!DF$10:DF$107,OFFSET('6. Patients'!$IG$9,1,MATCH($D53,'6. Patients'!$IH$9:$JA$9,0),ROWS('6. Patients'!ES$10:ES$107))),0),
IFERROR(SUMPRODUCT('6. Patients'!DF$10:DF$107,OFFSET('6. Patients'!$JB$9,1,MATCH($D53,'6. Patients'!$JC$9:$KZ$9,0),ROWS('6. Patients'!ES$10:ES$107))),0)+
IFERROR(SUMPRODUCT('6. Patients'!DF$10:DF$107,OFFSET('6. Patients'!$LA$9,1,MATCH($D53,'6. Patients'!$LB$9:$LU$9,0),ROWS('6. Patients'!ES$10:ES$107))),0)+
IFERROR(SUMPRODUCT('6. Patients'!DF$10:DF$107,OFFSET('6. Patients'!$LV$9,1,MATCH($D53,'6. Patients'!$LW$9:$NT$9,0),ROWS('6. Patients'!ES$10:ES$107))),0)+
IFERROR(SUMPRODUCT('6. Patients'!DF$10:DF$107,OFFSET('6. Patients'!$NU$9,1,MATCH($D53,'6. Patients'!$NV$9:$OO$9,0),ROWS('6. Patients'!ES$10:ES$107))),0),
IFERROR(SUMPRODUCT('6. Patients'!DF$10:DF$107,OFFSET('6. Patients'!$OP$9,1,MATCH($D53,'6. Patients'!$OQ$9:$QN$9,0),ROWS('6. Patients'!ES$10:ES$107))),0)+
IFERROR(SUMPRODUCT('6. Patients'!DF$10:DF$107,OFFSET('6. Patients'!$QO$9,1,MATCH($D53,'6. Patients'!$QP$9:$RI$9,0),ROWS('6. Patients'!ES$10:ES$107))),0)+
IFERROR(SUMPRODUCT('6. Patients'!DF$10:DF$107,OFFSET('6. Patients'!$RJ$9,1,MATCH($D53,'6. Patients'!$RK$9:$TH$9,0),ROWS('6. Patients'!ES$10:ES$107))),0)+
IFERROR(SUMPRODUCT('6. Patients'!DF$10:DF$107,OFFSET('6. Patients'!$TI$9,1,MATCH($D53,'6. Patients'!$TJ$9:$UC$9,0),ROWS('6. Patients'!ES$10:ES$107))),0))+
IFERROR(VLOOKUP($D53,$H$116:$L$146,COLUMNS($H$115:$J$115)-1+AM$7,0)*$E53*$F53*'1. General Inputs'!$J$25,0),0),0)</f>
        <v>0</v>
      </c>
      <c r="AN53" s="775">
        <f ca="1">ROUNDUP(IFERROR($F53*$E53*CHOOSE(AN$7,
IFERROR(SUMPRODUCT('6. Patients'!DG$10:DG$107,OFFSET('6. Patients'!$DN$9,1,MATCH($D53,'6. Patients'!$DO$9:$FL$9,0),ROWS('6. Patients'!ET$10:ET$107))),0)+
IFERROR(SUMPRODUCT('6. Patients'!DG$10:DG$107,OFFSET('6. Patients'!$FM$9,1,MATCH($D53,'6. Patients'!$FN$9:$GG$9,0),ROWS('6. Patients'!ET$10:ET$107))),0)+
IFERROR(SUMPRODUCT('6. Patients'!DG$10:DG$107,OFFSET('6. Patients'!$GH$9,1,MATCH($D53,'6. Patients'!$GI$9:$IF$9,0),ROWS('6. Patients'!ET$10:ET$107))),0)+
IFERROR(SUMPRODUCT('6. Patients'!DG$10:DG$107,OFFSET('6. Patients'!$IG$9,1,MATCH($D53,'6. Patients'!$IH$9:$JA$9,0),ROWS('6. Patients'!ET$10:ET$107))),0),
IFERROR(SUMPRODUCT('6. Patients'!DG$10:DG$107,OFFSET('6. Patients'!$JB$9,1,MATCH($D53,'6. Patients'!$JC$9:$KZ$9,0),ROWS('6. Patients'!ET$10:ET$107))),0)+
IFERROR(SUMPRODUCT('6. Patients'!DG$10:DG$107,OFFSET('6. Patients'!$LA$9,1,MATCH($D53,'6. Patients'!$LB$9:$LU$9,0),ROWS('6. Patients'!ET$10:ET$107))),0)+
IFERROR(SUMPRODUCT('6. Patients'!DG$10:DG$107,OFFSET('6. Patients'!$LV$9,1,MATCH($D53,'6. Patients'!$LW$9:$NT$9,0),ROWS('6. Patients'!ET$10:ET$107))),0)+
IFERROR(SUMPRODUCT('6. Patients'!DG$10:DG$107,OFFSET('6. Patients'!$NU$9,1,MATCH($D53,'6. Patients'!$NV$9:$OO$9,0),ROWS('6. Patients'!ET$10:ET$107))),0),
IFERROR(SUMPRODUCT('6. Patients'!DG$10:DG$107,OFFSET('6. Patients'!$OP$9,1,MATCH($D53,'6. Patients'!$OQ$9:$QN$9,0),ROWS('6. Patients'!ET$10:ET$107))),0)+
IFERROR(SUMPRODUCT('6. Patients'!DG$10:DG$107,OFFSET('6. Patients'!$QO$9,1,MATCH($D53,'6. Patients'!$QP$9:$RI$9,0),ROWS('6. Patients'!ET$10:ET$107))),0)+
IFERROR(SUMPRODUCT('6. Patients'!DG$10:DG$107,OFFSET('6. Patients'!$RJ$9,1,MATCH($D53,'6. Patients'!$RK$9:$TH$9,0),ROWS('6. Patients'!ET$10:ET$107))),0)+
IFERROR(SUMPRODUCT('6. Patients'!DG$10:DG$107,OFFSET('6. Patients'!$TI$9,1,MATCH($D53,'6. Patients'!$TJ$9:$UC$9,0),ROWS('6. Patients'!ET$10:ET$107))),0))+
IFERROR(VLOOKUP($D53,$H$116:$L$146,COLUMNS($H$115:$J$115)-1+AN$7,0)*$E53*$F53*'1. General Inputs'!$J$25,0),0),0)</f>
        <v>0</v>
      </c>
      <c r="AO53" s="775">
        <f ca="1">ROUNDUP(IFERROR($F53*$E53*CHOOSE(AO$7,
IFERROR(SUMPRODUCT('6. Patients'!DH$10:DH$107,OFFSET('6. Patients'!$DN$9,1,MATCH($D53,'6. Patients'!$DO$9:$FL$9,0),ROWS('6. Patients'!EU$10:EU$107))),0)+
IFERROR(SUMPRODUCT('6. Patients'!DH$10:DH$107,OFFSET('6. Patients'!$FM$9,1,MATCH($D53,'6. Patients'!$FN$9:$GG$9,0),ROWS('6. Patients'!EU$10:EU$107))),0)+
IFERROR(SUMPRODUCT('6. Patients'!DH$10:DH$107,OFFSET('6. Patients'!$GH$9,1,MATCH($D53,'6. Patients'!$GI$9:$IF$9,0),ROWS('6. Patients'!EU$10:EU$107))),0)+
IFERROR(SUMPRODUCT('6. Patients'!DH$10:DH$107,OFFSET('6. Patients'!$IG$9,1,MATCH($D53,'6. Patients'!$IH$9:$JA$9,0),ROWS('6. Patients'!EU$10:EU$107))),0),
IFERROR(SUMPRODUCT('6. Patients'!DH$10:DH$107,OFFSET('6. Patients'!$JB$9,1,MATCH($D53,'6. Patients'!$JC$9:$KZ$9,0),ROWS('6. Patients'!EU$10:EU$107))),0)+
IFERROR(SUMPRODUCT('6. Patients'!DH$10:DH$107,OFFSET('6. Patients'!$LA$9,1,MATCH($D53,'6. Patients'!$LB$9:$LU$9,0),ROWS('6. Patients'!EU$10:EU$107))),0)+
IFERROR(SUMPRODUCT('6. Patients'!DH$10:DH$107,OFFSET('6. Patients'!$LV$9,1,MATCH($D53,'6. Patients'!$LW$9:$NT$9,0),ROWS('6. Patients'!EU$10:EU$107))),0)+
IFERROR(SUMPRODUCT('6. Patients'!DH$10:DH$107,OFFSET('6. Patients'!$NU$9,1,MATCH($D53,'6. Patients'!$NV$9:$OO$9,0),ROWS('6. Patients'!EU$10:EU$107))),0),
IFERROR(SUMPRODUCT('6. Patients'!DH$10:DH$107,OFFSET('6. Patients'!$OP$9,1,MATCH($D53,'6. Patients'!$OQ$9:$QN$9,0),ROWS('6. Patients'!EU$10:EU$107))),0)+
IFERROR(SUMPRODUCT('6. Patients'!DH$10:DH$107,OFFSET('6. Patients'!$QO$9,1,MATCH($D53,'6. Patients'!$QP$9:$RI$9,0),ROWS('6. Patients'!EU$10:EU$107))),0)+
IFERROR(SUMPRODUCT('6. Patients'!DH$10:DH$107,OFFSET('6. Patients'!$RJ$9,1,MATCH($D53,'6. Patients'!$RK$9:$TH$9,0),ROWS('6. Patients'!EU$10:EU$107))),0)+
IFERROR(SUMPRODUCT('6. Patients'!DH$10:DH$107,OFFSET('6. Patients'!$TI$9,1,MATCH($D53,'6. Patients'!$TJ$9:$UC$9,0),ROWS('6. Patients'!EU$10:EU$107))),0))+
IFERROR(VLOOKUP($D53,$H$116:$L$146,COLUMNS($H$115:$J$115)-1+AO$7,0)*$E53*$F53*'1. General Inputs'!$J$25,0),0),0)</f>
        <v>0</v>
      </c>
      <c r="AP53" s="775">
        <f ca="1">ROUNDUP(IFERROR($F53*$E53*CHOOSE(AP$7,
IFERROR(SUMPRODUCT('6. Patients'!DI$10:DI$107,OFFSET('6. Patients'!$DN$9,1,MATCH($D53,'6. Patients'!$DO$9:$FL$9,0),ROWS('6. Patients'!EV$10:EV$107))),0)+
IFERROR(SUMPRODUCT('6. Patients'!DI$10:DI$107,OFFSET('6. Patients'!$FM$9,1,MATCH($D53,'6. Patients'!$FN$9:$GG$9,0),ROWS('6. Patients'!EV$10:EV$107))),0)+
IFERROR(SUMPRODUCT('6. Patients'!DI$10:DI$107,OFFSET('6. Patients'!$GH$9,1,MATCH($D53,'6. Patients'!$GI$9:$IF$9,0),ROWS('6. Patients'!EV$10:EV$107))),0)+
IFERROR(SUMPRODUCT('6. Patients'!DI$10:DI$107,OFFSET('6. Patients'!$IG$9,1,MATCH($D53,'6. Patients'!$IH$9:$JA$9,0),ROWS('6. Patients'!EV$10:EV$107))),0),
IFERROR(SUMPRODUCT('6. Patients'!DI$10:DI$107,OFFSET('6. Patients'!$JB$9,1,MATCH($D53,'6. Patients'!$JC$9:$KZ$9,0),ROWS('6. Patients'!EV$10:EV$107))),0)+
IFERROR(SUMPRODUCT('6. Patients'!DI$10:DI$107,OFFSET('6. Patients'!$LA$9,1,MATCH($D53,'6. Patients'!$LB$9:$LU$9,0),ROWS('6. Patients'!EV$10:EV$107))),0)+
IFERROR(SUMPRODUCT('6. Patients'!DI$10:DI$107,OFFSET('6. Patients'!$LV$9,1,MATCH($D53,'6. Patients'!$LW$9:$NT$9,0),ROWS('6. Patients'!EV$10:EV$107))),0)+
IFERROR(SUMPRODUCT('6. Patients'!DI$10:DI$107,OFFSET('6. Patients'!$NU$9,1,MATCH($D53,'6. Patients'!$NV$9:$OO$9,0),ROWS('6. Patients'!EV$10:EV$107))),0),
IFERROR(SUMPRODUCT('6. Patients'!DI$10:DI$107,OFFSET('6. Patients'!$OP$9,1,MATCH($D53,'6. Patients'!$OQ$9:$QN$9,0),ROWS('6. Patients'!EV$10:EV$107))),0)+
IFERROR(SUMPRODUCT('6. Patients'!DI$10:DI$107,OFFSET('6. Patients'!$QO$9,1,MATCH($D53,'6. Patients'!$QP$9:$RI$9,0),ROWS('6. Patients'!EV$10:EV$107))),0)+
IFERROR(SUMPRODUCT('6. Patients'!DI$10:DI$107,OFFSET('6. Patients'!$RJ$9,1,MATCH($D53,'6. Patients'!$RK$9:$TH$9,0),ROWS('6. Patients'!EV$10:EV$107))),0)+
IFERROR(SUMPRODUCT('6. Patients'!DI$10:DI$107,OFFSET('6. Patients'!$TI$9,1,MATCH($D53,'6. Patients'!$TJ$9:$UC$9,0),ROWS('6. Patients'!EV$10:EV$107))),0))+
IFERROR(VLOOKUP($D53,$H$116:$L$146,COLUMNS($H$115:$J$115)-1+AP$7,0)*$E53*$F53*'1. General Inputs'!$J$25,0),0),0)</f>
        <v>0</v>
      </c>
      <c r="AQ53" s="775">
        <f ca="1">ROUNDUP(IFERROR($F53*$E53*CHOOSE(AQ$7,
IFERROR(SUMPRODUCT('6. Patients'!DJ$10:DJ$107,OFFSET('6. Patients'!$DN$9,1,MATCH($D53,'6. Patients'!$DO$9:$FL$9,0),ROWS('6. Patients'!EW$10:EW$107))),0)+
IFERROR(SUMPRODUCT('6. Patients'!DJ$10:DJ$107,OFFSET('6. Patients'!$FM$9,1,MATCH($D53,'6. Patients'!$FN$9:$GG$9,0),ROWS('6. Patients'!EW$10:EW$107))),0)+
IFERROR(SUMPRODUCT('6. Patients'!DJ$10:DJ$107,OFFSET('6. Patients'!$GH$9,1,MATCH($D53,'6. Patients'!$GI$9:$IF$9,0),ROWS('6. Patients'!EW$10:EW$107))),0)+
IFERROR(SUMPRODUCT('6. Patients'!DJ$10:DJ$107,OFFSET('6. Patients'!$IG$9,1,MATCH($D53,'6. Patients'!$IH$9:$JA$9,0),ROWS('6. Patients'!EW$10:EW$107))),0),
IFERROR(SUMPRODUCT('6. Patients'!DJ$10:DJ$107,OFFSET('6. Patients'!$JB$9,1,MATCH($D53,'6. Patients'!$JC$9:$KZ$9,0),ROWS('6. Patients'!EW$10:EW$107))),0)+
IFERROR(SUMPRODUCT('6. Patients'!DJ$10:DJ$107,OFFSET('6. Patients'!$LA$9,1,MATCH($D53,'6. Patients'!$LB$9:$LU$9,0),ROWS('6. Patients'!EW$10:EW$107))),0)+
IFERROR(SUMPRODUCT('6. Patients'!DJ$10:DJ$107,OFFSET('6. Patients'!$LV$9,1,MATCH($D53,'6. Patients'!$LW$9:$NT$9,0),ROWS('6. Patients'!EW$10:EW$107))),0)+
IFERROR(SUMPRODUCT('6. Patients'!DJ$10:DJ$107,OFFSET('6. Patients'!$NU$9,1,MATCH($D53,'6. Patients'!$NV$9:$OO$9,0),ROWS('6. Patients'!EW$10:EW$107))),0),
IFERROR(SUMPRODUCT('6. Patients'!DJ$10:DJ$107,OFFSET('6. Patients'!$OP$9,1,MATCH($D53,'6. Patients'!$OQ$9:$QN$9,0),ROWS('6. Patients'!EW$10:EW$107))),0)+
IFERROR(SUMPRODUCT('6. Patients'!DJ$10:DJ$107,OFFSET('6. Patients'!$QO$9,1,MATCH($D53,'6. Patients'!$QP$9:$RI$9,0),ROWS('6. Patients'!EW$10:EW$107))),0)+
IFERROR(SUMPRODUCT('6. Patients'!DJ$10:DJ$107,OFFSET('6. Patients'!$RJ$9,1,MATCH($D53,'6. Patients'!$RK$9:$TH$9,0),ROWS('6. Patients'!EW$10:EW$107))),0)+
IFERROR(SUMPRODUCT('6. Patients'!DJ$10:DJ$107,OFFSET('6. Patients'!$TI$9,1,MATCH($D53,'6. Patients'!$TJ$9:$UC$9,0),ROWS('6. Patients'!EW$10:EW$107))),0))+
IFERROR(VLOOKUP($D53,$H$116:$L$146,COLUMNS($H$115:$J$115)-1+AQ$7,0)*$E53*$F53*'1. General Inputs'!$J$25,0),0),0)</f>
        <v>0</v>
      </c>
      <c r="AR53" s="342"/>
      <c r="AZ53" s="335">
        <f ca="1">IFERROR(SUM(OFFSET('7. Consumption'!H53,0,1,,MIN('1. General Inputs'!$J$29,COLUMNS('7. Consumption'!H$9:$AQ$9)-1))),0)+MAX(0,$AQ53*('1. General Inputs'!$J$29-COLUMNS('7. Consumption'!H$9:$AQ$9)+1))</f>
        <v>0</v>
      </c>
      <c r="BA53" s="335">
        <f ca="1">IFERROR(SUM(OFFSET('7. Consumption'!I53,0,1,,MIN('1. General Inputs'!$J$29,COLUMNS('7. Consumption'!I$9:$AQ$9)-1))),0)+MAX(0,$AQ53*('1. General Inputs'!$J$29-COLUMNS('7. Consumption'!I$9:$AQ$9)+1))</f>
        <v>0</v>
      </c>
      <c r="BB53" s="335">
        <f ca="1">IFERROR(SUM(OFFSET('7. Consumption'!J53,0,1,,MIN('1. General Inputs'!$J$29,COLUMNS('7. Consumption'!J$9:$AQ$9)-1))),0)+MAX(0,$AQ53*('1. General Inputs'!$J$29-COLUMNS('7. Consumption'!J$9:$AQ$9)+1))</f>
        <v>0</v>
      </c>
      <c r="BC53" s="335">
        <f ca="1">IFERROR(SUM(OFFSET('7. Consumption'!K53,0,1,,MIN('1. General Inputs'!$J$29,COLUMNS('7. Consumption'!K$9:$AQ$9)-1))),0)+MAX(0,$AQ53*('1. General Inputs'!$J$29-COLUMNS('7. Consumption'!K$9:$AQ$9)+1))</f>
        <v>0</v>
      </c>
      <c r="BD53" s="335">
        <f ca="1">IFERROR(SUM(OFFSET('7. Consumption'!L53,0,1,,MIN('1. General Inputs'!$J$29,COLUMNS('7. Consumption'!L$9:$AQ$9)-1))),0)+MAX(0,$AQ53*('1. General Inputs'!$J$29-COLUMNS('7. Consumption'!L$9:$AQ$9)+1))</f>
        <v>0</v>
      </c>
      <c r="BE53" s="335">
        <f ca="1">IFERROR(SUM(OFFSET('7. Consumption'!M53,0,1,,MIN('1. General Inputs'!$J$29,COLUMNS('7. Consumption'!M$9:$AQ$9)-1))),0)+MAX(0,$AQ53*('1. General Inputs'!$J$29-COLUMNS('7. Consumption'!M$9:$AQ$9)+1))</f>
        <v>0</v>
      </c>
      <c r="BF53" s="335">
        <f ca="1">IFERROR(SUM(OFFSET('7. Consumption'!N53,0,1,,MIN('1. General Inputs'!$J$29,COLUMNS('7. Consumption'!N$9:$AQ$9)-1))),0)+MAX(0,$AQ53*('1. General Inputs'!$J$29-COLUMNS('7. Consumption'!N$9:$AQ$9)+1))</f>
        <v>0</v>
      </c>
      <c r="BG53" s="335">
        <f ca="1">IFERROR(SUM(OFFSET('7. Consumption'!O53,0,1,,MIN('1. General Inputs'!$J$29,COLUMNS('7. Consumption'!O$9:$AQ$9)-1))),0)+MAX(0,$AQ53*('1. General Inputs'!$J$29-COLUMNS('7. Consumption'!O$9:$AQ$9)+1))</f>
        <v>0</v>
      </c>
      <c r="BH53" s="335">
        <f ca="1">IFERROR(SUM(OFFSET('7. Consumption'!P53,0,1,,MIN('1. General Inputs'!$J$29,COLUMNS('7. Consumption'!P$9:$AQ$9)-1))),0)+MAX(0,$AQ53*('1. General Inputs'!$J$29-COLUMNS('7. Consumption'!P$9:$AQ$9)+1))</f>
        <v>0</v>
      </c>
      <c r="BI53" s="335">
        <f ca="1">IFERROR(SUM(OFFSET('7. Consumption'!Q53,0,1,,MIN('1. General Inputs'!$J$29,COLUMNS('7. Consumption'!Q$9:$AQ$9)-1))),0)+MAX(0,$AQ53*('1. General Inputs'!$J$29-COLUMNS('7. Consumption'!Q$9:$AQ$9)+1))</f>
        <v>0</v>
      </c>
      <c r="BJ53" s="335">
        <f ca="1">IFERROR(SUM(OFFSET('7. Consumption'!R53,0,1,,MIN('1. General Inputs'!$J$29,COLUMNS('7. Consumption'!R$9:$AQ$9)-1))),0)+MAX(0,$AQ53*('1. General Inputs'!$J$29-COLUMNS('7. Consumption'!R$9:$AQ$9)+1))</f>
        <v>0</v>
      </c>
      <c r="BK53" s="335">
        <f ca="1">IFERROR(SUM(OFFSET('7. Consumption'!S53,0,1,,MIN('1. General Inputs'!$J$29,COLUMNS('7. Consumption'!S$9:$AQ$9)-1))),0)+MAX(0,$AQ53*('1. General Inputs'!$J$29-COLUMNS('7. Consumption'!S$9:$AQ$9)+1))</f>
        <v>0</v>
      </c>
      <c r="BL53" s="335">
        <f ca="1">IFERROR(SUM(OFFSET('7. Consumption'!T53,0,1,,MIN('1. General Inputs'!$J$29,COLUMNS('7. Consumption'!T$9:$AQ$9)-1))),0)+MAX(0,$AQ53*('1. General Inputs'!$J$29-COLUMNS('7. Consumption'!T$9:$AQ$9)+1))</f>
        <v>0</v>
      </c>
      <c r="BM53" s="335">
        <f ca="1">IFERROR(SUM(OFFSET('7. Consumption'!U53,0,1,,MIN('1. General Inputs'!$J$29,COLUMNS('7. Consumption'!U$9:$AQ$9)-1))),0)+MAX(0,$AQ53*('1. General Inputs'!$J$29-COLUMNS('7. Consumption'!U$9:$AQ$9)+1))</f>
        <v>0</v>
      </c>
      <c r="BN53" s="335">
        <f ca="1">IFERROR(SUM(OFFSET('7. Consumption'!V53,0,1,,MIN('1. General Inputs'!$J$29,COLUMNS('7. Consumption'!V$9:$AQ$9)-1))),0)+MAX(0,$AQ53*('1. General Inputs'!$J$29-COLUMNS('7. Consumption'!V$9:$AQ$9)+1))</f>
        <v>0</v>
      </c>
      <c r="BO53" s="335">
        <f ca="1">IFERROR(SUM(OFFSET('7. Consumption'!W53,0,1,,MIN('1. General Inputs'!$J$29,COLUMNS('7. Consumption'!W$9:$AQ$9)-1))),0)+MAX(0,$AQ53*('1. General Inputs'!$J$29-COLUMNS('7. Consumption'!W$9:$AQ$9)+1))</f>
        <v>0</v>
      </c>
      <c r="BP53" s="335">
        <f ca="1">IFERROR(SUM(OFFSET('7. Consumption'!X53,0,1,,MIN('1. General Inputs'!$J$29,COLUMNS('7. Consumption'!X$9:$AQ$9)-1))),0)+MAX(0,$AQ53*('1. General Inputs'!$J$29-COLUMNS('7. Consumption'!X$9:$AQ$9)+1))</f>
        <v>0</v>
      </c>
      <c r="BQ53" s="335">
        <f ca="1">IFERROR(SUM(OFFSET('7. Consumption'!Y53,0,1,,MIN('1. General Inputs'!$J$29,COLUMNS('7. Consumption'!Y$9:$AQ$9)-1))),0)+MAX(0,$AQ53*('1. General Inputs'!$J$29-COLUMNS('7. Consumption'!Y$9:$AQ$9)+1))</f>
        <v>0</v>
      </c>
      <c r="BR53" s="335">
        <f ca="1">IFERROR(SUM(OFFSET('7. Consumption'!Z53,0,1,,MIN('1. General Inputs'!$J$29,COLUMNS('7. Consumption'!Z$9:$AQ$9)-1))),0)+MAX(0,$AQ53*('1. General Inputs'!$J$29-COLUMNS('7. Consumption'!Z$9:$AQ$9)+1))</f>
        <v>0</v>
      </c>
      <c r="BS53" s="335">
        <f ca="1">IFERROR(SUM(OFFSET('7. Consumption'!AA53,0,1,,MIN('1. General Inputs'!$J$29,COLUMNS('7. Consumption'!AA$9:$AQ$9)-1))),0)+MAX(0,$AQ53*('1. General Inputs'!$J$29-COLUMNS('7. Consumption'!AA$9:$AQ$9)+1))</f>
        <v>0</v>
      </c>
      <c r="BT53" s="335">
        <f ca="1">IFERROR(SUM(OFFSET('7. Consumption'!AB53,0,1,,MIN('1. General Inputs'!$J$29,COLUMNS('7. Consumption'!AB$9:$AQ$9)-1))),0)+MAX(0,$AQ53*('1. General Inputs'!$J$29-COLUMNS('7. Consumption'!AB$9:$AQ$9)+1))</f>
        <v>0</v>
      </c>
      <c r="BU53" s="335">
        <f ca="1">IFERROR(SUM(OFFSET('7. Consumption'!AC53,0,1,,MIN('1. General Inputs'!$J$29,COLUMNS('7. Consumption'!AC$9:$AQ$9)-1))),0)+MAX(0,$AQ53*('1. General Inputs'!$J$29-COLUMNS('7. Consumption'!AC$9:$AQ$9)+1))</f>
        <v>0</v>
      </c>
      <c r="BV53" s="335">
        <f ca="1">IFERROR(SUM(OFFSET('7. Consumption'!AD53,0,1,,MIN('1. General Inputs'!$J$29,COLUMNS('7. Consumption'!AD$9:$AQ$9)-1))),0)+MAX(0,$AQ53*('1. General Inputs'!$J$29-COLUMNS('7. Consumption'!AD$9:$AQ$9)+1))</f>
        <v>0</v>
      </c>
      <c r="BW53" s="335">
        <f ca="1">IFERROR(SUM(OFFSET('7. Consumption'!AE53,0,1,,MIN('1. General Inputs'!$J$29,COLUMNS('7. Consumption'!AE$9:$AQ$9)-1))),0)+MAX(0,$AQ53*('1. General Inputs'!$J$29-COLUMNS('7. Consumption'!AE$9:$AQ$9)+1))</f>
        <v>0</v>
      </c>
      <c r="BX53" s="335">
        <f ca="1">IFERROR(SUM(OFFSET('7. Consumption'!AF53,0,1,,MIN('1. General Inputs'!$J$29,COLUMNS('7. Consumption'!AF$9:$AQ$9)-1))),0)+MAX(0,$AQ53*('1. General Inputs'!$J$29-COLUMNS('7. Consumption'!AF$9:$AQ$9)+1))</f>
        <v>0</v>
      </c>
      <c r="BY53" s="335">
        <f ca="1">IFERROR(SUM(OFFSET('7. Consumption'!AG53,0,1,,MIN('1. General Inputs'!$J$29,COLUMNS('7. Consumption'!AG$9:$AQ$9)-1))),0)+MAX(0,$AQ53*('1. General Inputs'!$J$29-COLUMNS('7. Consumption'!AG$9:$AQ$9)+1))</f>
        <v>0</v>
      </c>
      <c r="BZ53" s="335">
        <f ca="1">IFERROR(SUM(OFFSET('7. Consumption'!AH53,0,1,,MIN('1. General Inputs'!$J$29,COLUMNS('7. Consumption'!AH$9:$AQ$9)-1))),0)+MAX(0,$AQ53*('1. General Inputs'!$J$29-COLUMNS('7. Consumption'!AH$9:$AQ$9)+1))</f>
        <v>0</v>
      </c>
      <c r="CA53" s="335">
        <f ca="1">IFERROR(SUM(OFFSET('7. Consumption'!AI53,0,1,,MIN('1. General Inputs'!$J$29,COLUMNS('7. Consumption'!AI$9:$AQ$9)-1))),0)+MAX(0,$AQ53*('1. General Inputs'!$J$29-COLUMNS('7. Consumption'!AI$9:$AQ$9)+1))</f>
        <v>0</v>
      </c>
      <c r="CB53" s="335">
        <f ca="1">IFERROR(SUM(OFFSET('7. Consumption'!AJ53,0,1,,MIN('1. General Inputs'!$J$29,COLUMNS('7. Consumption'!AJ$9:$AQ$9)-1))),0)+MAX(0,$AQ53*('1. General Inputs'!$J$29-COLUMNS('7. Consumption'!AJ$9:$AQ$9)+1))</f>
        <v>0</v>
      </c>
      <c r="CC53" s="335">
        <f ca="1">IFERROR(SUM(OFFSET('7. Consumption'!AK53,0,1,,MIN('1. General Inputs'!$J$29,COLUMNS('7. Consumption'!AK$9:$AQ$9)-1))),0)+MAX(0,$AQ53*('1. General Inputs'!$J$29-COLUMNS('7. Consumption'!AK$9:$AQ$9)+1))</f>
        <v>0</v>
      </c>
      <c r="CD53" s="335">
        <f ca="1">IFERROR(SUM(OFFSET('7. Consumption'!AL53,0,1,,MIN('1. General Inputs'!$J$29,COLUMNS('7. Consumption'!AL$9:$AQ$9)-1))),0)+MAX(0,$AQ53*('1. General Inputs'!$J$29-COLUMNS('7. Consumption'!AL$9:$AQ$9)+1))</f>
        <v>0</v>
      </c>
      <c r="CE53" s="335">
        <f ca="1">IFERROR(SUM(OFFSET('7. Consumption'!AM53,0,1,,MIN('1. General Inputs'!$J$29,COLUMNS('7. Consumption'!AM$9:$AQ$9)-1))),0)+MAX(0,$AQ53*('1. General Inputs'!$J$29-COLUMNS('7. Consumption'!AM$9:$AQ$9)+1))</f>
        <v>0</v>
      </c>
      <c r="CF53" s="335">
        <f ca="1">IFERROR(SUM(OFFSET('7. Consumption'!AN53,0,1,,MIN('1. General Inputs'!$J$29,COLUMNS('7. Consumption'!AN$9:$AQ$9)-1))),0)+MAX(0,$AQ53*('1. General Inputs'!$J$29-COLUMNS('7. Consumption'!AN$9:$AQ$9)+1))</f>
        <v>0</v>
      </c>
      <c r="CG53" s="335">
        <f ca="1">IFERROR(SUM(OFFSET('7. Consumption'!AO53,0,1,,MIN('1. General Inputs'!$J$29,COLUMNS('7. Consumption'!AO$9:$AQ$9)-1))),0)+MAX(0,$AQ53*('1. General Inputs'!$J$29-COLUMNS('7. Consumption'!AO$9:$AQ$9)+1))</f>
        <v>0</v>
      </c>
      <c r="CH53" s="335">
        <f ca="1">IFERROR(SUM(OFFSET('7. Consumption'!AP53,0,1,,MIN('1. General Inputs'!$J$29,COLUMNS('7. Consumption'!AP$9:$AQ$9)-1))),0)+MAX(0,$AQ53*('1. General Inputs'!$J$29-COLUMNS('7. Consumption'!AP$9:$AQ$9)+1))</f>
        <v>0</v>
      </c>
      <c r="CI53" s="335">
        <f ca="1">IFERROR(SUM(OFFSET('7. Consumption'!AQ53,0,1,,MIN('1. General Inputs'!$J$29,COLUMNS('7. Consumption'!AQ$9:$AQ$9)-1))),0)+MAX(0,$AQ53*('1. General Inputs'!$J$29-COLUMNS('7. Consumption'!AQ$9:$AQ$9)+1))</f>
        <v>0</v>
      </c>
    </row>
    <row r="54" spans="2:87" x14ac:dyDescent="0.3">
      <c r="B54" s="772"/>
      <c r="C54" s="772" t="str">
        <f>IFERROR(VLOOKUP(ROWS($C$9:$C54),'5. Form Breakdown'!$AI$11:$AJ$138,COLUMNS('5. Form Breakdown'!$AI$11:$AJ$11),0),"")</f>
        <v>RAL 25 - tab - chew scored</v>
      </c>
      <c r="D54" s="772" t="str">
        <f>IFERROR(VLOOKUP($C54,'5a. Dosing'!$E$11:$F$138,2,0),"")</f>
        <v>RAL</v>
      </c>
      <c r="E54" s="773" t="str">
        <f>IFERROR(INDEX('5. Form Breakdown'!$AL$11:$BL$138,MATCH('7. Consumption'!$C54,'5. Form Breakdown'!$AK$11:$AK$138,0),MATCH('5. Form Breakdown'!$AX$10,'5. Form Breakdown'!$AL$10:$BL$10,0)),"")</f>
        <v/>
      </c>
      <c r="F54" s="774">
        <f>IFERROR(INDEX('5. Form Breakdown'!$AL$11:$BL$138,MATCH('7. Consumption'!$C54,'5. Form Breakdown'!$AK$11:$AK$138,0),MATCH('5. Form Breakdown'!$BL$10,'5. Form Breakdown'!$AL$10:$BL$10,0)),"")</f>
        <v>0</v>
      </c>
      <c r="H54" s="775">
        <f ca="1">ROUNDUP(IFERROR($F54*$E54*CHOOSE(H$7,
IFERROR(SUMPRODUCT('6. Patients'!CA$10:CA$107,OFFSET('6. Patients'!$DN$9,1,MATCH($D54,'6. Patients'!$DO$9:$FL$9,0),ROWS('6. Patients'!DN$10:DN$107))),0)+
IFERROR(SUMPRODUCT('6. Patients'!CA$10:CA$107,OFFSET('6. Patients'!$FM$9,1,MATCH($D54,'6. Patients'!$FN$9:$GG$9,0),ROWS('6. Patients'!DN$10:DN$107))),0)+
IFERROR(SUMPRODUCT('6. Patients'!CA$10:CA$107,OFFSET('6. Patients'!$GH$9,1,MATCH($D54,'6. Patients'!$GI$9:$IF$9,0),ROWS('6. Patients'!DN$10:DN$107))),0)+
IFERROR(SUMPRODUCT('6. Patients'!CA$10:CA$107,OFFSET('6. Patients'!$IG$9,1,MATCH($D54,'6. Patients'!$IH$9:$JA$9,0),ROWS('6. Patients'!DN$10:DN$107))),0),
IFERROR(SUMPRODUCT('6. Patients'!CA$10:CA$107,OFFSET('6. Patients'!$JB$9,1,MATCH($D54,'6. Patients'!$JC$9:$KZ$9,0),ROWS('6. Patients'!DN$10:DN$107))),0)+
IFERROR(SUMPRODUCT('6. Patients'!CA$10:CA$107,OFFSET('6. Patients'!$LA$9,1,MATCH($D54,'6. Patients'!$LB$9:$LU$9,0),ROWS('6. Patients'!DN$10:DN$107))),0)+
IFERROR(SUMPRODUCT('6. Patients'!CA$10:CA$107,OFFSET('6. Patients'!$LV$9,1,MATCH($D54,'6. Patients'!$LW$9:$NT$9,0),ROWS('6. Patients'!DN$10:DN$107))),0)+
IFERROR(SUMPRODUCT('6. Patients'!CA$10:CA$107,OFFSET('6. Patients'!$NU$9,1,MATCH($D54,'6. Patients'!$NV$9:$OO$9,0),ROWS('6. Patients'!DN$10:DN$107))),0),
IFERROR(SUMPRODUCT('6. Patients'!CA$10:CA$107,OFFSET('6. Patients'!$OP$9,1,MATCH($D54,'6. Patients'!$OQ$9:$QN$9,0),ROWS('6. Patients'!DN$10:DN$107))),0)+
IFERROR(SUMPRODUCT('6. Patients'!CA$10:CA$107,OFFSET('6. Patients'!$QO$9,1,MATCH($D54,'6. Patients'!$QP$9:$RI$9,0),ROWS('6. Patients'!DN$10:DN$107))),0)+
IFERROR(SUMPRODUCT('6. Patients'!CA$10:CA$107,OFFSET('6. Patients'!$RJ$9,1,MATCH($D54,'6. Patients'!$RK$9:$TH$9,0),ROWS('6. Patients'!DN$10:DN$107))),0)+
IFERROR(SUMPRODUCT('6. Patients'!CA$10:CA$107,OFFSET('6. Patients'!$TI$9,1,MATCH($D54,'6. Patients'!$TJ$9:$UC$9,0),ROWS('6. Patients'!DN$10:DN$107))),0))+
IFERROR(VLOOKUP($D54,$H$116:$L$146,COLUMNS($H$115:$J$115)-1+H$7,0)*$E54*$F54*'1. General Inputs'!$J$25,0),0),0)</f>
        <v>0</v>
      </c>
      <c r="I54" s="775">
        <f ca="1">ROUNDUP(IFERROR($F54*$E54*CHOOSE(I$7,
IFERROR(SUMPRODUCT('6. Patients'!CB$10:CB$107,OFFSET('6. Patients'!$DN$9,1,MATCH($D54,'6. Patients'!$DO$9:$FL$9,0),ROWS('6. Patients'!DO$10:DO$107))),0)+
IFERROR(SUMPRODUCT('6. Patients'!CB$10:CB$107,OFFSET('6. Patients'!$FM$9,1,MATCH($D54,'6. Patients'!$FN$9:$GG$9,0),ROWS('6. Patients'!DO$10:DO$107))),0)+
IFERROR(SUMPRODUCT('6. Patients'!CB$10:CB$107,OFFSET('6. Patients'!$GH$9,1,MATCH($D54,'6. Patients'!$GI$9:$IF$9,0),ROWS('6. Patients'!DO$10:DO$107))),0)+
IFERROR(SUMPRODUCT('6. Patients'!CB$10:CB$107,OFFSET('6. Patients'!$IG$9,1,MATCH($D54,'6. Patients'!$IH$9:$JA$9,0),ROWS('6. Patients'!DO$10:DO$107))),0),
IFERROR(SUMPRODUCT('6. Patients'!CB$10:CB$107,OFFSET('6. Patients'!$JB$9,1,MATCH($D54,'6. Patients'!$JC$9:$KZ$9,0),ROWS('6. Patients'!DO$10:DO$107))),0)+
IFERROR(SUMPRODUCT('6. Patients'!CB$10:CB$107,OFFSET('6. Patients'!$LA$9,1,MATCH($D54,'6. Patients'!$LB$9:$LU$9,0),ROWS('6. Patients'!DO$10:DO$107))),0)+
IFERROR(SUMPRODUCT('6. Patients'!CB$10:CB$107,OFFSET('6. Patients'!$LV$9,1,MATCH($D54,'6. Patients'!$LW$9:$NT$9,0),ROWS('6. Patients'!DO$10:DO$107))),0)+
IFERROR(SUMPRODUCT('6. Patients'!CB$10:CB$107,OFFSET('6. Patients'!$NU$9,1,MATCH($D54,'6. Patients'!$NV$9:$OO$9,0),ROWS('6. Patients'!DO$10:DO$107))),0),
IFERROR(SUMPRODUCT('6. Patients'!CB$10:CB$107,OFFSET('6. Patients'!$OP$9,1,MATCH($D54,'6. Patients'!$OQ$9:$QN$9,0),ROWS('6. Patients'!DO$10:DO$107))),0)+
IFERROR(SUMPRODUCT('6. Patients'!CB$10:CB$107,OFFSET('6. Patients'!$QO$9,1,MATCH($D54,'6. Patients'!$QP$9:$RI$9,0),ROWS('6. Patients'!DO$10:DO$107))),0)+
IFERROR(SUMPRODUCT('6. Patients'!CB$10:CB$107,OFFSET('6. Patients'!$RJ$9,1,MATCH($D54,'6. Patients'!$RK$9:$TH$9,0),ROWS('6. Patients'!DO$10:DO$107))),0)+
IFERROR(SUMPRODUCT('6. Patients'!CB$10:CB$107,OFFSET('6. Patients'!$TI$9,1,MATCH($D54,'6. Patients'!$TJ$9:$UC$9,0),ROWS('6. Patients'!DO$10:DO$107))),0))+
IFERROR(VLOOKUP($D54,$H$116:$L$146,COLUMNS($H$115:$J$115)-1+I$7,0)*$E54*$F54*'1. General Inputs'!$J$25,0),0),0)</f>
        <v>0</v>
      </c>
      <c r="J54" s="775">
        <f ca="1">ROUNDUP(IFERROR($F54*$E54*CHOOSE(J$7,
IFERROR(SUMPRODUCT('6. Patients'!CC$10:CC$107,OFFSET('6. Patients'!$DN$9,1,MATCH($D54,'6. Patients'!$DO$9:$FL$9,0),ROWS('6. Patients'!DP$10:DP$107))),0)+
IFERROR(SUMPRODUCT('6. Patients'!CC$10:CC$107,OFFSET('6. Patients'!$FM$9,1,MATCH($D54,'6. Patients'!$FN$9:$GG$9,0),ROWS('6. Patients'!DP$10:DP$107))),0)+
IFERROR(SUMPRODUCT('6. Patients'!CC$10:CC$107,OFFSET('6. Patients'!$GH$9,1,MATCH($D54,'6. Patients'!$GI$9:$IF$9,0),ROWS('6. Patients'!DP$10:DP$107))),0)+
IFERROR(SUMPRODUCT('6. Patients'!CC$10:CC$107,OFFSET('6. Patients'!$IG$9,1,MATCH($D54,'6. Patients'!$IH$9:$JA$9,0),ROWS('6. Patients'!DP$10:DP$107))),0),
IFERROR(SUMPRODUCT('6. Patients'!CC$10:CC$107,OFFSET('6. Patients'!$JB$9,1,MATCH($D54,'6. Patients'!$JC$9:$KZ$9,0),ROWS('6. Patients'!DP$10:DP$107))),0)+
IFERROR(SUMPRODUCT('6. Patients'!CC$10:CC$107,OFFSET('6. Patients'!$LA$9,1,MATCH($D54,'6. Patients'!$LB$9:$LU$9,0),ROWS('6. Patients'!DP$10:DP$107))),0)+
IFERROR(SUMPRODUCT('6. Patients'!CC$10:CC$107,OFFSET('6. Patients'!$LV$9,1,MATCH($D54,'6. Patients'!$LW$9:$NT$9,0),ROWS('6. Patients'!DP$10:DP$107))),0)+
IFERROR(SUMPRODUCT('6. Patients'!CC$10:CC$107,OFFSET('6. Patients'!$NU$9,1,MATCH($D54,'6. Patients'!$NV$9:$OO$9,0),ROWS('6. Patients'!DP$10:DP$107))),0),
IFERROR(SUMPRODUCT('6. Patients'!CC$10:CC$107,OFFSET('6. Patients'!$OP$9,1,MATCH($D54,'6. Patients'!$OQ$9:$QN$9,0),ROWS('6. Patients'!DP$10:DP$107))),0)+
IFERROR(SUMPRODUCT('6. Patients'!CC$10:CC$107,OFFSET('6. Patients'!$QO$9,1,MATCH($D54,'6. Patients'!$QP$9:$RI$9,0),ROWS('6. Patients'!DP$10:DP$107))),0)+
IFERROR(SUMPRODUCT('6. Patients'!CC$10:CC$107,OFFSET('6. Patients'!$RJ$9,1,MATCH($D54,'6. Patients'!$RK$9:$TH$9,0),ROWS('6. Patients'!DP$10:DP$107))),0)+
IFERROR(SUMPRODUCT('6. Patients'!CC$10:CC$107,OFFSET('6. Patients'!$TI$9,1,MATCH($D54,'6. Patients'!$TJ$9:$UC$9,0),ROWS('6. Patients'!DP$10:DP$107))),0))+
IFERROR(VLOOKUP($D54,$H$116:$L$146,COLUMNS($H$115:$J$115)-1+J$7,0)*$E54*$F54*'1. General Inputs'!$J$25,0),0),0)</f>
        <v>0</v>
      </c>
      <c r="K54" s="775">
        <f ca="1">ROUNDUP(IFERROR($F54*$E54*CHOOSE(K$7,
IFERROR(SUMPRODUCT('6. Patients'!CD$10:CD$107,OFFSET('6. Patients'!$DN$9,1,MATCH($D54,'6. Patients'!$DO$9:$FL$9,0),ROWS('6. Patients'!DQ$10:DQ$107))),0)+
IFERROR(SUMPRODUCT('6. Patients'!CD$10:CD$107,OFFSET('6. Patients'!$FM$9,1,MATCH($D54,'6. Patients'!$FN$9:$GG$9,0),ROWS('6. Patients'!DQ$10:DQ$107))),0)+
IFERROR(SUMPRODUCT('6. Patients'!CD$10:CD$107,OFFSET('6. Patients'!$GH$9,1,MATCH($D54,'6. Patients'!$GI$9:$IF$9,0),ROWS('6. Patients'!DQ$10:DQ$107))),0)+
IFERROR(SUMPRODUCT('6. Patients'!CD$10:CD$107,OFFSET('6. Patients'!$IG$9,1,MATCH($D54,'6. Patients'!$IH$9:$JA$9,0),ROWS('6. Patients'!DQ$10:DQ$107))),0),
IFERROR(SUMPRODUCT('6. Patients'!CD$10:CD$107,OFFSET('6. Patients'!$JB$9,1,MATCH($D54,'6. Patients'!$JC$9:$KZ$9,0),ROWS('6. Patients'!DQ$10:DQ$107))),0)+
IFERROR(SUMPRODUCT('6. Patients'!CD$10:CD$107,OFFSET('6. Patients'!$LA$9,1,MATCH($D54,'6. Patients'!$LB$9:$LU$9,0),ROWS('6. Patients'!DQ$10:DQ$107))),0)+
IFERROR(SUMPRODUCT('6. Patients'!CD$10:CD$107,OFFSET('6. Patients'!$LV$9,1,MATCH($D54,'6. Patients'!$LW$9:$NT$9,0),ROWS('6. Patients'!DQ$10:DQ$107))),0)+
IFERROR(SUMPRODUCT('6. Patients'!CD$10:CD$107,OFFSET('6. Patients'!$NU$9,1,MATCH($D54,'6. Patients'!$NV$9:$OO$9,0),ROWS('6. Patients'!DQ$10:DQ$107))),0),
IFERROR(SUMPRODUCT('6. Patients'!CD$10:CD$107,OFFSET('6. Patients'!$OP$9,1,MATCH($D54,'6. Patients'!$OQ$9:$QN$9,0),ROWS('6. Patients'!DQ$10:DQ$107))),0)+
IFERROR(SUMPRODUCT('6. Patients'!CD$10:CD$107,OFFSET('6. Patients'!$QO$9,1,MATCH($D54,'6. Patients'!$QP$9:$RI$9,0),ROWS('6. Patients'!DQ$10:DQ$107))),0)+
IFERROR(SUMPRODUCT('6. Patients'!CD$10:CD$107,OFFSET('6. Patients'!$RJ$9,1,MATCH($D54,'6. Patients'!$RK$9:$TH$9,0),ROWS('6. Patients'!DQ$10:DQ$107))),0)+
IFERROR(SUMPRODUCT('6. Patients'!CD$10:CD$107,OFFSET('6. Patients'!$TI$9,1,MATCH($D54,'6. Patients'!$TJ$9:$UC$9,0),ROWS('6. Patients'!DQ$10:DQ$107))),0))+
IFERROR(VLOOKUP($D54,$H$116:$L$146,COLUMNS($H$115:$J$115)-1+K$7,0)*$E54*$F54*'1. General Inputs'!$J$25,0),0),0)</f>
        <v>0</v>
      </c>
      <c r="L54" s="775">
        <f ca="1">ROUNDUP(IFERROR($F54*$E54*CHOOSE(L$7,
IFERROR(SUMPRODUCT('6. Patients'!CE$10:CE$107,OFFSET('6. Patients'!$DN$9,1,MATCH($D54,'6. Patients'!$DO$9:$FL$9,0),ROWS('6. Patients'!DR$10:DR$107))),0)+
IFERROR(SUMPRODUCT('6. Patients'!CE$10:CE$107,OFFSET('6. Patients'!$FM$9,1,MATCH($D54,'6. Patients'!$FN$9:$GG$9,0),ROWS('6. Patients'!DR$10:DR$107))),0)+
IFERROR(SUMPRODUCT('6. Patients'!CE$10:CE$107,OFFSET('6. Patients'!$GH$9,1,MATCH($D54,'6. Patients'!$GI$9:$IF$9,0),ROWS('6. Patients'!DR$10:DR$107))),0)+
IFERROR(SUMPRODUCT('6. Patients'!CE$10:CE$107,OFFSET('6. Patients'!$IG$9,1,MATCH($D54,'6. Patients'!$IH$9:$JA$9,0),ROWS('6. Patients'!DR$10:DR$107))),0),
IFERROR(SUMPRODUCT('6. Patients'!CE$10:CE$107,OFFSET('6. Patients'!$JB$9,1,MATCH($D54,'6. Patients'!$JC$9:$KZ$9,0),ROWS('6. Patients'!DR$10:DR$107))),0)+
IFERROR(SUMPRODUCT('6. Patients'!CE$10:CE$107,OFFSET('6. Patients'!$LA$9,1,MATCH($D54,'6. Patients'!$LB$9:$LU$9,0),ROWS('6. Patients'!DR$10:DR$107))),0)+
IFERROR(SUMPRODUCT('6. Patients'!CE$10:CE$107,OFFSET('6. Patients'!$LV$9,1,MATCH($D54,'6. Patients'!$LW$9:$NT$9,0),ROWS('6. Patients'!DR$10:DR$107))),0)+
IFERROR(SUMPRODUCT('6. Patients'!CE$10:CE$107,OFFSET('6. Patients'!$NU$9,1,MATCH($D54,'6. Patients'!$NV$9:$OO$9,0),ROWS('6. Patients'!DR$10:DR$107))),0),
IFERROR(SUMPRODUCT('6. Patients'!CE$10:CE$107,OFFSET('6. Patients'!$OP$9,1,MATCH($D54,'6. Patients'!$OQ$9:$QN$9,0),ROWS('6. Patients'!DR$10:DR$107))),0)+
IFERROR(SUMPRODUCT('6. Patients'!CE$10:CE$107,OFFSET('6. Patients'!$QO$9,1,MATCH($D54,'6. Patients'!$QP$9:$RI$9,0),ROWS('6. Patients'!DR$10:DR$107))),0)+
IFERROR(SUMPRODUCT('6. Patients'!CE$10:CE$107,OFFSET('6. Patients'!$RJ$9,1,MATCH($D54,'6. Patients'!$RK$9:$TH$9,0),ROWS('6. Patients'!DR$10:DR$107))),0)+
IFERROR(SUMPRODUCT('6. Patients'!CE$10:CE$107,OFFSET('6. Patients'!$TI$9,1,MATCH($D54,'6. Patients'!$TJ$9:$UC$9,0),ROWS('6. Patients'!DR$10:DR$107))),0))+
IFERROR(VLOOKUP($D54,$H$116:$L$146,COLUMNS($H$115:$J$115)-1+L$7,0)*$E54*$F54*'1. General Inputs'!$J$25,0),0),0)</f>
        <v>0</v>
      </c>
      <c r="M54" s="775">
        <f ca="1">ROUNDUP(IFERROR($F54*$E54*CHOOSE(M$7,
IFERROR(SUMPRODUCT('6. Patients'!CF$10:CF$107,OFFSET('6. Patients'!$DN$9,1,MATCH($D54,'6. Patients'!$DO$9:$FL$9,0),ROWS('6. Patients'!DS$10:DS$107))),0)+
IFERROR(SUMPRODUCT('6. Patients'!CF$10:CF$107,OFFSET('6. Patients'!$FM$9,1,MATCH($D54,'6. Patients'!$FN$9:$GG$9,0),ROWS('6. Patients'!DS$10:DS$107))),0)+
IFERROR(SUMPRODUCT('6. Patients'!CF$10:CF$107,OFFSET('6. Patients'!$GH$9,1,MATCH($D54,'6. Patients'!$GI$9:$IF$9,0),ROWS('6. Patients'!DS$10:DS$107))),0)+
IFERROR(SUMPRODUCT('6. Patients'!CF$10:CF$107,OFFSET('6. Patients'!$IG$9,1,MATCH($D54,'6. Patients'!$IH$9:$JA$9,0),ROWS('6. Patients'!DS$10:DS$107))),0),
IFERROR(SUMPRODUCT('6. Patients'!CF$10:CF$107,OFFSET('6. Patients'!$JB$9,1,MATCH($D54,'6. Patients'!$JC$9:$KZ$9,0),ROWS('6. Patients'!DS$10:DS$107))),0)+
IFERROR(SUMPRODUCT('6. Patients'!CF$10:CF$107,OFFSET('6. Patients'!$LA$9,1,MATCH($D54,'6. Patients'!$LB$9:$LU$9,0),ROWS('6. Patients'!DS$10:DS$107))),0)+
IFERROR(SUMPRODUCT('6. Patients'!CF$10:CF$107,OFFSET('6. Patients'!$LV$9,1,MATCH($D54,'6. Patients'!$LW$9:$NT$9,0),ROWS('6. Patients'!DS$10:DS$107))),0)+
IFERROR(SUMPRODUCT('6. Patients'!CF$10:CF$107,OFFSET('6. Patients'!$NU$9,1,MATCH($D54,'6. Patients'!$NV$9:$OO$9,0),ROWS('6. Patients'!DS$10:DS$107))),0),
IFERROR(SUMPRODUCT('6. Patients'!CF$10:CF$107,OFFSET('6. Patients'!$OP$9,1,MATCH($D54,'6. Patients'!$OQ$9:$QN$9,0),ROWS('6. Patients'!DS$10:DS$107))),0)+
IFERROR(SUMPRODUCT('6. Patients'!CF$10:CF$107,OFFSET('6. Patients'!$QO$9,1,MATCH($D54,'6. Patients'!$QP$9:$RI$9,0),ROWS('6. Patients'!DS$10:DS$107))),0)+
IFERROR(SUMPRODUCT('6. Patients'!CF$10:CF$107,OFFSET('6. Patients'!$RJ$9,1,MATCH($D54,'6. Patients'!$RK$9:$TH$9,0),ROWS('6. Patients'!DS$10:DS$107))),0)+
IFERROR(SUMPRODUCT('6. Patients'!CF$10:CF$107,OFFSET('6. Patients'!$TI$9,1,MATCH($D54,'6. Patients'!$TJ$9:$UC$9,0),ROWS('6. Patients'!DS$10:DS$107))),0))+
IFERROR(VLOOKUP($D54,$H$116:$L$146,COLUMNS($H$115:$J$115)-1+M$7,0)*$E54*$F54*'1. General Inputs'!$J$25,0),0),0)</f>
        <v>0</v>
      </c>
      <c r="N54" s="775">
        <f ca="1">ROUNDUP(IFERROR($F54*$E54*CHOOSE(N$7,
IFERROR(SUMPRODUCT('6. Patients'!CG$10:CG$107,OFFSET('6. Patients'!$DN$9,1,MATCH($D54,'6. Patients'!$DO$9:$FL$9,0),ROWS('6. Patients'!DT$10:DT$107))),0)+
IFERROR(SUMPRODUCT('6. Patients'!CG$10:CG$107,OFFSET('6. Patients'!$FM$9,1,MATCH($D54,'6. Patients'!$FN$9:$GG$9,0),ROWS('6. Patients'!DT$10:DT$107))),0)+
IFERROR(SUMPRODUCT('6. Patients'!CG$10:CG$107,OFFSET('6. Patients'!$GH$9,1,MATCH($D54,'6. Patients'!$GI$9:$IF$9,0),ROWS('6. Patients'!DT$10:DT$107))),0)+
IFERROR(SUMPRODUCT('6. Patients'!CG$10:CG$107,OFFSET('6. Patients'!$IG$9,1,MATCH($D54,'6. Patients'!$IH$9:$JA$9,0),ROWS('6. Patients'!DT$10:DT$107))),0),
IFERROR(SUMPRODUCT('6. Patients'!CG$10:CG$107,OFFSET('6. Patients'!$JB$9,1,MATCH($D54,'6. Patients'!$JC$9:$KZ$9,0),ROWS('6. Patients'!DT$10:DT$107))),0)+
IFERROR(SUMPRODUCT('6. Patients'!CG$10:CG$107,OFFSET('6. Patients'!$LA$9,1,MATCH($D54,'6. Patients'!$LB$9:$LU$9,0),ROWS('6. Patients'!DT$10:DT$107))),0)+
IFERROR(SUMPRODUCT('6. Patients'!CG$10:CG$107,OFFSET('6. Patients'!$LV$9,1,MATCH($D54,'6. Patients'!$LW$9:$NT$9,0),ROWS('6. Patients'!DT$10:DT$107))),0)+
IFERROR(SUMPRODUCT('6. Patients'!CG$10:CG$107,OFFSET('6. Patients'!$NU$9,1,MATCH($D54,'6. Patients'!$NV$9:$OO$9,0),ROWS('6. Patients'!DT$10:DT$107))),0),
IFERROR(SUMPRODUCT('6. Patients'!CG$10:CG$107,OFFSET('6. Patients'!$OP$9,1,MATCH($D54,'6. Patients'!$OQ$9:$QN$9,0),ROWS('6. Patients'!DT$10:DT$107))),0)+
IFERROR(SUMPRODUCT('6. Patients'!CG$10:CG$107,OFFSET('6. Patients'!$QO$9,1,MATCH($D54,'6. Patients'!$QP$9:$RI$9,0),ROWS('6. Patients'!DT$10:DT$107))),0)+
IFERROR(SUMPRODUCT('6. Patients'!CG$10:CG$107,OFFSET('6. Patients'!$RJ$9,1,MATCH($D54,'6. Patients'!$RK$9:$TH$9,0),ROWS('6. Patients'!DT$10:DT$107))),0)+
IFERROR(SUMPRODUCT('6. Patients'!CG$10:CG$107,OFFSET('6. Patients'!$TI$9,1,MATCH($D54,'6. Patients'!$TJ$9:$UC$9,0),ROWS('6. Patients'!DT$10:DT$107))),0))+
IFERROR(VLOOKUP($D54,$H$116:$L$146,COLUMNS($H$115:$J$115)-1+N$7,0)*$E54*$F54*'1. General Inputs'!$J$25,0),0),0)</f>
        <v>0</v>
      </c>
      <c r="O54" s="775">
        <f ca="1">ROUNDUP(IFERROR($F54*$E54*CHOOSE(O$7,
IFERROR(SUMPRODUCT('6. Patients'!CH$10:CH$107,OFFSET('6. Patients'!$DN$9,1,MATCH($D54,'6. Patients'!$DO$9:$FL$9,0),ROWS('6. Patients'!DU$10:DU$107))),0)+
IFERROR(SUMPRODUCT('6. Patients'!CH$10:CH$107,OFFSET('6. Patients'!$FM$9,1,MATCH($D54,'6. Patients'!$FN$9:$GG$9,0),ROWS('6. Patients'!DU$10:DU$107))),0)+
IFERROR(SUMPRODUCT('6. Patients'!CH$10:CH$107,OFFSET('6. Patients'!$GH$9,1,MATCH($D54,'6. Patients'!$GI$9:$IF$9,0),ROWS('6. Patients'!DU$10:DU$107))),0)+
IFERROR(SUMPRODUCT('6. Patients'!CH$10:CH$107,OFFSET('6. Patients'!$IG$9,1,MATCH($D54,'6. Patients'!$IH$9:$JA$9,0),ROWS('6. Patients'!DU$10:DU$107))),0),
IFERROR(SUMPRODUCT('6. Patients'!CH$10:CH$107,OFFSET('6. Patients'!$JB$9,1,MATCH($D54,'6. Patients'!$JC$9:$KZ$9,0),ROWS('6. Patients'!DU$10:DU$107))),0)+
IFERROR(SUMPRODUCT('6. Patients'!CH$10:CH$107,OFFSET('6. Patients'!$LA$9,1,MATCH($D54,'6. Patients'!$LB$9:$LU$9,0),ROWS('6. Patients'!DU$10:DU$107))),0)+
IFERROR(SUMPRODUCT('6. Patients'!CH$10:CH$107,OFFSET('6. Patients'!$LV$9,1,MATCH($D54,'6. Patients'!$LW$9:$NT$9,0),ROWS('6. Patients'!DU$10:DU$107))),0)+
IFERROR(SUMPRODUCT('6. Patients'!CH$10:CH$107,OFFSET('6. Patients'!$NU$9,1,MATCH($D54,'6. Patients'!$NV$9:$OO$9,0),ROWS('6. Patients'!DU$10:DU$107))),0),
IFERROR(SUMPRODUCT('6. Patients'!CH$10:CH$107,OFFSET('6. Patients'!$OP$9,1,MATCH($D54,'6. Patients'!$OQ$9:$QN$9,0),ROWS('6. Patients'!DU$10:DU$107))),0)+
IFERROR(SUMPRODUCT('6. Patients'!CH$10:CH$107,OFFSET('6. Patients'!$QO$9,1,MATCH($D54,'6. Patients'!$QP$9:$RI$9,0),ROWS('6. Patients'!DU$10:DU$107))),0)+
IFERROR(SUMPRODUCT('6. Patients'!CH$10:CH$107,OFFSET('6. Patients'!$RJ$9,1,MATCH($D54,'6. Patients'!$RK$9:$TH$9,0),ROWS('6. Patients'!DU$10:DU$107))),0)+
IFERROR(SUMPRODUCT('6. Patients'!CH$10:CH$107,OFFSET('6. Patients'!$TI$9,1,MATCH($D54,'6. Patients'!$TJ$9:$UC$9,0),ROWS('6. Patients'!DU$10:DU$107))),0))+
IFERROR(VLOOKUP($D54,$H$116:$L$146,COLUMNS($H$115:$J$115)-1+O$7,0)*$E54*$F54*'1. General Inputs'!$J$25,0),0),0)</f>
        <v>0</v>
      </c>
      <c r="P54" s="775">
        <f ca="1">ROUNDUP(IFERROR($F54*$E54*CHOOSE(P$7,
IFERROR(SUMPRODUCT('6. Patients'!CI$10:CI$107,OFFSET('6. Patients'!$DN$9,1,MATCH($D54,'6. Patients'!$DO$9:$FL$9,0),ROWS('6. Patients'!DV$10:DV$107))),0)+
IFERROR(SUMPRODUCT('6. Patients'!CI$10:CI$107,OFFSET('6. Patients'!$FM$9,1,MATCH($D54,'6. Patients'!$FN$9:$GG$9,0),ROWS('6. Patients'!DV$10:DV$107))),0)+
IFERROR(SUMPRODUCT('6. Patients'!CI$10:CI$107,OFFSET('6. Patients'!$GH$9,1,MATCH($D54,'6. Patients'!$GI$9:$IF$9,0),ROWS('6. Patients'!DV$10:DV$107))),0)+
IFERROR(SUMPRODUCT('6. Patients'!CI$10:CI$107,OFFSET('6. Patients'!$IG$9,1,MATCH($D54,'6. Patients'!$IH$9:$JA$9,0),ROWS('6. Patients'!DV$10:DV$107))),0),
IFERROR(SUMPRODUCT('6. Patients'!CI$10:CI$107,OFFSET('6. Patients'!$JB$9,1,MATCH($D54,'6. Patients'!$JC$9:$KZ$9,0),ROWS('6. Patients'!DV$10:DV$107))),0)+
IFERROR(SUMPRODUCT('6. Patients'!CI$10:CI$107,OFFSET('6. Patients'!$LA$9,1,MATCH($D54,'6. Patients'!$LB$9:$LU$9,0),ROWS('6. Patients'!DV$10:DV$107))),0)+
IFERROR(SUMPRODUCT('6. Patients'!CI$10:CI$107,OFFSET('6. Patients'!$LV$9,1,MATCH($D54,'6. Patients'!$LW$9:$NT$9,0),ROWS('6. Patients'!DV$10:DV$107))),0)+
IFERROR(SUMPRODUCT('6. Patients'!CI$10:CI$107,OFFSET('6. Patients'!$NU$9,1,MATCH($D54,'6. Patients'!$NV$9:$OO$9,0),ROWS('6. Patients'!DV$10:DV$107))),0),
IFERROR(SUMPRODUCT('6. Patients'!CI$10:CI$107,OFFSET('6. Patients'!$OP$9,1,MATCH($D54,'6. Patients'!$OQ$9:$QN$9,0),ROWS('6. Patients'!DV$10:DV$107))),0)+
IFERROR(SUMPRODUCT('6. Patients'!CI$10:CI$107,OFFSET('6. Patients'!$QO$9,1,MATCH($D54,'6. Patients'!$QP$9:$RI$9,0),ROWS('6. Patients'!DV$10:DV$107))),0)+
IFERROR(SUMPRODUCT('6. Patients'!CI$10:CI$107,OFFSET('6. Patients'!$RJ$9,1,MATCH($D54,'6. Patients'!$RK$9:$TH$9,0),ROWS('6. Patients'!DV$10:DV$107))),0)+
IFERROR(SUMPRODUCT('6. Patients'!CI$10:CI$107,OFFSET('6. Patients'!$TI$9,1,MATCH($D54,'6. Patients'!$TJ$9:$UC$9,0),ROWS('6. Patients'!DV$10:DV$107))),0))+
IFERROR(VLOOKUP($D54,$H$116:$L$146,COLUMNS($H$115:$J$115)-1+P$7,0)*$E54*$F54*'1. General Inputs'!$J$25,0),0),0)</f>
        <v>0</v>
      </c>
      <c r="Q54" s="775">
        <f ca="1">ROUNDUP(IFERROR($F54*$E54*CHOOSE(Q$7,
IFERROR(SUMPRODUCT('6. Patients'!CJ$10:CJ$107,OFFSET('6. Patients'!$DN$9,1,MATCH($D54,'6. Patients'!$DO$9:$FL$9,0),ROWS('6. Patients'!DW$10:DW$107))),0)+
IFERROR(SUMPRODUCT('6. Patients'!CJ$10:CJ$107,OFFSET('6. Patients'!$FM$9,1,MATCH($D54,'6. Patients'!$FN$9:$GG$9,0),ROWS('6. Patients'!DW$10:DW$107))),0)+
IFERROR(SUMPRODUCT('6. Patients'!CJ$10:CJ$107,OFFSET('6. Patients'!$GH$9,1,MATCH($D54,'6. Patients'!$GI$9:$IF$9,0),ROWS('6. Patients'!DW$10:DW$107))),0)+
IFERROR(SUMPRODUCT('6. Patients'!CJ$10:CJ$107,OFFSET('6. Patients'!$IG$9,1,MATCH($D54,'6. Patients'!$IH$9:$JA$9,0),ROWS('6. Patients'!DW$10:DW$107))),0),
IFERROR(SUMPRODUCT('6. Patients'!CJ$10:CJ$107,OFFSET('6. Patients'!$JB$9,1,MATCH($D54,'6. Patients'!$JC$9:$KZ$9,0),ROWS('6. Patients'!DW$10:DW$107))),0)+
IFERROR(SUMPRODUCT('6. Patients'!CJ$10:CJ$107,OFFSET('6. Patients'!$LA$9,1,MATCH($D54,'6. Patients'!$LB$9:$LU$9,0),ROWS('6. Patients'!DW$10:DW$107))),0)+
IFERROR(SUMPRODUCT('6. Patients'!CJ$10:CJ$107,OFFSET('6. Patients'!$LV$9,1,MATCH($D54,'6. Patients'!$LW$9:$NT$9,0),ROWS('6. Patients'!DW$10:DW$107))),0)+
IFERROR(SUMPRODUCT('6. Patients'!CJ$10:CJ$107,OFFSET('6. Patients'!$NU$9,1,MATCH($D54,'6. Patients'!$NV$9:$OO$9,0),ROWS('6. Patients'!DW$10:DW$107))),0),
IFERROR(SUMPRODUCT('6. Patients'!CJ$10:CJ$107,OFFSET('6. Patients'!$OP$9,1,MATCH($D54,'6. Patients'!$OQ$9:$QN$9,0),ROWS('6. Patients'!DW$10:DW$107))),0)+
IFERROR(SUMPRODUCT('6. Patients'!CJ$10:CJ$107,OFFSET('6. Patients'!$QO$9,1,MATCH($D54,'6. Patients'!$QP$9:$RI$9,0),ROWS('6. Patients'!DW$10:DW$107))),0)+
IFERROR(SUMPRODUCT('6. Patients'!CJ$10:CJ$107,OFFSET('6. Patients'!$RJ$9,1,MATCH($D54,'6. Patients'!$RK$9:$TH$9,0),ROWS('6. Patients'!DW$10:DW$107))),0)+
IFERROR(SUMPRODUCT('6. Patients'!CJ$10:CJ$107,OFFSET('6. Patients'!$TI$9,1,MATCH($D54,'6. Patients'!$TJ$9:$UC$9,0),ROWS('6. Patients'!DW$10:DW$107))),0))+
IFERROR(VLOOKUP($D54,$H$116:$L$146,COLUMNS($H$115:$J$115)-1+Q$7,0)*$E54*$F54*'1. General Inputs'!$J$25,0),0),0)</f>
        <v>0</v>
      </c>
      <c r="R54" s="775">
        <f ca="1">ROUNDUP(IFERROR($F54*$E54*CHOOSE(R$7,
IFERROR(SUMPRODUCT('6. Patients'!CK$10:CK$107,OFFSET('6. Patients'!$DN$9,1,MATCH($D54,'6. Patients'!$DO$9:$FL$9,0),ROWS('6. Patients'!DX$10:DX$107))),0)+
IFERROR(SUMPRODUCT('6. Patients'!CK$10:CK$107,OFFSET('6. Patients'!$FM$9,1,MATCH($D54,'6. Patients'!$FN$9:$GG$9,0),ROWS('6. Patients'!DX$10:DX$107))),0)+
IFERROR(SUMPRODUCT('6. Patients'!CK$10:CK$107,OFFSET('6. Patients'!$GH$9,1,MATCH($D54,'6. Patients'!$GI$9:$IF$9,0),ROWS('6. Patients'!DX$10:DX$107))),0)+
IFERROR(SUMPRODUCT('6. Patients'!CK$10:CK$107,OFFSET('6. Patients'!$IG$9,1,MATCH($D54,'6. Patients'!$IH$9:$JA$9,0),ROWS('6. Patients'!DX$10:DX$107))),0),
IFERROR(SUMPRODUCT('6. Patients'!CK$10:CK$107,OFFSET('6. Patients'!$JB$9,1,MATCH($D54,'6. Patients'!$JC$9:$KZ$9,0),ROWS('6. Patients'!DX$10:DX$107))),0)+
IFERROR(SUMPRODUCT('6. Patients'!CK$10:CK$107,OFFSET('6. Patients'!$LA$9,1,MATCH($D54,'6. Patients'!$LB$9:$LU$9,0),ROWS('6. Patients'!DX$10:DX$107))),0)+
IFERROR(SUMPRODUCT('6. Patients'!CK$10:CK$107,OFFSET('6. Patients'!$LV$9,1,MATCH($D54,'6. Patients'!$LW$9:$NT$9,0),ROWS('6. Patients'!DX$10:DX$107))),0)+
IFERROR(SUMPRODUCT('6. Patients'!CK$10:CK$107,OFFSET('6. Patients'!$NU$9,1,MATCH($D54,'6. Patients'!$NV$9:$OO$9,0),ROWS('6. Patients'!DX$10:DX$107))),0),
IFERROR(SUMPRODUCT('6. Patients'!CK$10:CK$107,OFFSET('6. Patients'!$OP$9,1,MATCH($D54,'6. Patients'!$OQ$9:$QN$9,0),ROWS('6. Patients'!DX$10:DX$107))),0)+
IFERROR(SUMPRODUCT('6. Patients'!CK$10:CK$107,OFFSET('6. Patients'!$QO$9,1,MATCH($D54,'6. Patients'!$QP$9:$RI$9,0),ROWS('6. Patients'!DX$10:DX$107))),0)+
IFERROR(SUMPRODUCT('6. Patients'!CK$10:CK$107,OFFSET('6. Patients'!$RJ$9,1,MATCH($D54,'6. Patients'!$RK$9:$TH$9,0),ROWS('6. Patients'!DX$10:DX$107))),0)+
IFERROR(SUMPRODUCT('6. Patients'!CK$10:CK$107,OFFSET('6. Patients'!$TI$9,1,MATCH($D54,'6. Patients'!$TJ$9:$UC$9,0),ROWS('6. Patients'!DX$10:DX$107))),0))+
IFERROR(VLOOKUP($D54,$H$116:$L$146,COLUMNS($H$115:$J$115)-1+R$7,0)*$E54*$F54*'1. General Inputs'!$J$25,0),0),0)</f>
        <v>0</v>
      </c>
      <c r="S54" s="775">
        <f ca="1">ROUNDUP(IFERROR($F54*$E54*CHOOSE(S$7,
IFERROR(SUMPRODUCT('6. Patients'!CL$10:CL$107,OFFSET('6. Patients'!$DN$9,1,MATCH($D54,'6. Patients'!$DO$9:$FL$9,0),ROWS('6. Patients'!DY$10:DY$107))),0)+
IFERROR(SUMPRODUCT('6. Patients'!CL$10:CL$107,OFFSET('6. Patients'!$FM$9,1,MATCH($D54,'6. Patients'!$FN$9:$GG$9,0),ROWS('6. Patients'!DY$10:DY$107))),0)+
IFERROR(SUMPRODUCT('6. Patients'!CL$10:CL$107,OFFSET('6. Patients'!$GH$9,1,MATCH($D54,'6. Patients'!$GI$9:$IF$9,0),ROWS('6. Patients'!DY$10:DY$107))),0)+
IFERROR(SUMPRODUCT('6. Patients'!CL$10:CL$107,OFFSET('6. Patients'!$IG$9,1,MATCH($D54,'6. Patients'!$IH$9:$JA$9,0),ROWS('6. Patients'!DY$10:DY$107))),0),
IFERROR(SUMPRODUCT('6. Patients'!CL$10:CL$107,OFFSET('6. Patients'!$JB$9,1,MATCH($D54,'6. Patients'!$JC$9:$KZ$9,0),ROWS('6. Patients'!DY$10:DY$107))),0)+
IFERROR(SUMPRODUCT('6. Patients'!CL$10:CL$107,OFFSET('6. Patients'!$LA$9,1,MATCH($D54,'6. Patients'!$LB$9:$LU$9,0),ROWS('6. Patients'!DY$10:DY$107))),0)+
IFERROR(SUMPRODUCT('6. Patients'!CL$10:CL$107,OFFSET('6. Patients'!$LV$9,1,MATCH($D54,'6. Patients'!$LW$9:$NT$9,0),ROWS('6. Patients'!DY$10:DY$107))),0)+
IFERROR(SUMPRODUCT('6. Patients'!CL$10:CL$107,OFFSET('6. Patients'!$NU$9,1,MATCH($D54,'6. Patients'!$NV$9:$OO$9,0),ROWS('6. Patients'!DY$10:DY$107))),0),
IFERROR(SUMPRODUCT('6. Patients'!CL$10:CL$107,OFFSET('6. Patients'!$OP$9,1,MATCH($D54,'6. Patients'!$OQ$9:$QN$9,0),ROWS('6. Patients'!DY$10:DY$107))),0)+
IFERROR(SUMPRODUCT('6. Patients'!CL$10:CL$107,OFFSET('6. Patients'!$QO$9,1,MATCH($D54,'6. Patients'!$QP$9:$RI$9,0),ROWS('6. Patients'!DY$10:DY$107))),0)+
IFERROR(SUMPRODUCT('6. Patients'!CL$10:CL$107,OFFSET('6. Patients'!$RJ$9,1,MATCH($D54,'6. Patients'!$RK$9:$TH$9,0),ROWS('6. Patients'!DY$10:DY$107))),0)+
IFERROR(SUMPRODUCT('6. Patients'!CL$10:CL$107,OFFSET('6. Patients'!$TI$9,1,MATCH($D54,'6. Patients'!$TJ$9:$UC$9,0),ROWS('6. Patients'!DY$10:DY$107))),0))+
IFERROR(VLOOKUP($D54,$H$116:$L$146,COLUMNS($H$115:$J$115)-1+S$7,0)*$E54*$F54*'1. General Inputs'!$J$25,0),0),0)</f>
        <v>0</v>
      </c>
      <c r="T54" s="775">
        <f ca="1">ROUNDUP(IFERROR($F54*$E54*CHOOSE(T$7,
IFERROR(SUMPRODUCT('6. Patients'!CM$10:CM$107,OFFSET('6. Patients'!$DN$9,1,MATCH($D54,'6. Patients'!$DO$9:$FL$9,0),ROWS('6. Patients'!DZ$10:DZ$107))),0)+
IFERROR(SUMPRODUCT('6. Patients'!CM$10:CM$107,OFFSET('6. Patients'!$FM$9,1,MATCH($D54,'6. Patients'!$FN$9:$GG$9,0),ROWS('6. Patients'!DZ$10:DZ$107))),0)+
IFERROR(SUMPRODUCT('6. Patients'!CM$10:CM$107,OFFSET('6. Patients'!$GH$9,1,MATCH($D54,'6. Patients'!$GI$9:$IF$9,0),ROWS('6. Patients'!DZ$10:DZ$107))),0)+
IFERROR(SUMPRODUCT('6. Patients'!CM$10:CM$107,OFFSET('6. Patients'!$IG$9,1,MATCH($D54,'6. Patients'!$IH$9:$JA$9,0),ROWS('6. Patients'!DZ$10:DZ$107))),0),
IFERROR(SUMPRODUCT('6. Patients'!CM$10:CM$107,OFFSET('6. Patients'!$JB$9,1,MATCH($D54,'6. Patients'!$JC$9:$KZ$9,0),ROWS('6. Patients'!DZ$10:DZ$107))),0)+
IFERROR(SUMPRODUCT('6. Patients'!CM$10:CM$107,OFFSET('6. Patients'!$LA$9,1,MATCH($D54,'6. Patients'!$LB$9:$LU$9,0),ROWS('6. Patients'!DZ$10:DZ$107))),0)+
IFERROR(SUMPRODUCT('6. Patients'!CM$10:CM$107,OFFSET('6. Patients'!$LV$9,1,MATCH($D54,'6. Patients'!$LW$9:$NT$9,0),ROWS('6. Patients'!DZ$10:DZ$107))),0)+
IFERROR(SUMPRODUCT('6. Patients'!CM$10:CM$107,OFFSET('6. Patients'!$NU$9,1,MATCH($D54,'6. Patients'!$NV$9:$OO$9,0),ROWS('6. Patients'!DZ$10:DZ$107))),0),
IFERROR(SUMPRODUCT('6. Patients'!CM$10:CM$107,OFFSET('6. Patients'!$OP$9,1,MATCH($D54,'6. Patients'!$OQ$9:$QN$9,0),ROWS('6. Patients'!DZ$10:DZ$107))),0)+
IFERROR(SUMPRODUCT('6. Patients'!CM$10:CM$107,OFFSET('6. Patients'!$QO$9,1,MATCH($D54,'6. Patients'!$QP$9:$RI$9,0),ROWS('6. Patients'!DZ$10:DZ$107))),0)+
IFERROR(SUMPRODUCT('6. Patients'!CM$10:CM$107,OFFSET('6. Patients'!$RJ$9,1,MATCH($D54,'6. Patients'!$RK$9:$TH$9,0),ROWS('6. Patients'!DZ$10:DZ$107))),0)+
IFERROR(SUMPRODUCT('6. Patients'!CM$10:CM$107,OFFSET('6. Patients'!$TI$9,1,MATCH($D54,'6. Patients'!$TJ$9:$UC$9,0),ROWS('6. Patients'!DZ$10:DZ$107))),0))+
IFERROR(VLOOKUP($D54,$H$116:$L$146,COLUMNS($H$115:$J$115)-1+T$7,0)*$E54*$F54*'1. General Inputs'!$J$25,0),0),0)</f>
        <v>0</v>
      </c>
      <c r="U54" s="775">
        <f ca="1">ROUNDUP(IFERROR($F54*$E54*CHOOSE(U$7,
IFERROR(SUMPRODUCT('6. Patients'!CN$10:CN$107,OFFSET('6. Patients'!$DN$9,1,MATCH($D54,'6. Patients'!$DO$9:$FL$9,0),ROWS('6. Patients'!EA$10:EA$107))),0)+
IFERROR(SUMPRODUCT('6. Patients'!CN$10:CN$107,OFFSET('6. Patients'!$FM$9,1,MATCH($D54,'6. Patients'!$FN$9:$GG$9,0),ROWS('6. Patients'!EA$10:EA$107))),0)+
IFERROR(SUMPRODUCT('6. Patients'!CN$10:CN$107,OFFSET('6. Patients'!$GH$9,1,MATCH($D54,'6. Patients'!$GI$9:$IF$9,0),ROWS('6. Patients'!EA$10:EA$107))),0)+
IFERROR(SUMPRODUCT('6. Patients'!CN$10:CN$107,OFFSET('6. Patients'!$IG$9,1,MATCH($D54,'6. Patients'!$IH$9:$JA$9,0),ROWS('6. Patients'!EA$10:EA$107))),0),
IFERROR(SUMPRODUCT('6. Patients'!CN$10:CN$107,OFFSET('6. Patients'!$JB$9,1,MATCH($D54,'6. Patients'!$JC$9:$KZ$9,0),ROWS('6. Patients'!EA$10:EA$107))),0)+
IFERROR(SUMPRODUCT('6. Patients'!CN$10:CN$107,OFFSET('6. Patients'!$LA$9,1,MATCH($D54,'6. Patients'!$LB$9:$LU$9,0),ROWS('6. Patients'!EA$10:EA$107))),0)+
IFERROR(SUMPRODUCT('6. Patients'!CN$10:CN$107,OFFSET('6. Patients'!$LV$9,1,MATCH($D54,'6. Patients'!$LW$9:$NT$9,0),ROWS('6. Patients'!EA$10:EA$107))),0)+
IFERROR(SUMPRODUCT('6. Patients'!CN$10:CN$107,OFFSET('6. Patients'!$NU$9,1,MATCH($D54,'6. Patients'!$NV$9:$OO$9,0),ROWS('6. Patients'!EA$10:EA$107))),0),
IFERROR(SUMPRODUCT('6. Patients'!CN$10:CN$107,OFFSET('6. Patients'!$OP$9,1,MATCH($D54,'6. Patients'!$OQ$9:$QN$9,0),ROWS('6. Patients'!EA$10:EA$107))),0)+
IFERROR(SUMPRODUCT('6. Patients'!CN$10:CN$107,OFFSET('6. Patients'!$QO$9,1,MATCH($D54,'6. Patients'!$QP$9:$RI$9,0),ROWS('6. Patients'!EA$10:EA$107))),0)+
IFERROR(SUMPRODUCT('6. Patients'!CN$10:CN$107,OFFSET('6. Patients'!$RJ$9,1,MATCH($D54,'6. Patients'!$RK$9:$TH$9,0),ROWS('6. Patients'!EA$10:EA$107))),0)+
IFERROR(SUMPRODUCT('6. Patients'!CN$10:CN$107,OFFSET('6. Patients'!$TI$9,1,MATCH($D54,'6. Patients'!$TJ$9:$UC$9,0),ROWS('6. Patients'!EA$10:EA$107))),0))+
IFERROR(VLOOKUP($D54,$H$116:$L$146,COLUMNS($H$115:$J$115)-1+U$7,0)*$E54*$F54*'1. General Inputs'!$J$25,0),0),0)</f>
        <v>0</v>
      </c>
      <c r="V54" s="775">
        <f ca="1">ROUNDUP(IFERROR($F54*$E54*CHOOSE(V$7,
IFERROR(SUMPRODUCT('6. Patients'!CO$10:CO$107,OFFSET('6. Patients'!$DN$9,1,MATCH($D54,'6. Patients'!$DO$9:$FL$9,0),ROWS('6. Patients'!EB$10:EB$107))),0)+
IFERROR(SUMPRODUCT('6. Patients'!CO$10:CO$107,OFFSET('6. Patients'!$FM$9,1,MATCH($D54,'6. Patients'!$FN$9:$GG$9,0),ROWS('6. Patients'!EB$10:EB$107))),0)+
IFERROR(SUMPRODUCT('6. Patients'!CO$10:CO$107,OFFSET('6. Patients'!$GH$9,1,MATCH($D54,'6. Patients'!$GI$9:$IF$9,0),ROWS('6. Patients'!EB$10:EB$107))),0)+
IFERROR(SUMPRODUCT('6. Patients'!CO$10:CO$107,OFFSET('6. Patients'!$IG$9,1,MATCH($D54,'6. Patients'!$IH$9:$JA$9,0),ROWS('6. Patients'!EB$10:EB$107))),0),
IFERROR(SUMPRODUCT('6. Patients'!CO$10:CO$107,OFFSET('6. Patients'!$JB$9,1,MATCH($D54,'6. Patients'!$JC$9:$KZ$9,0),ROWS('6. Patients'!EB$10:EB$107))),0)+
IFERROR(SUMPRODUCT('6. Patients'!CO$10:CO$107,OFFSET('6. Patients'!$LA$9,1,MATCH($D54,'6. Patients'!$LB$9:$LU$9,0),ROWS('6. Patients'!EB$10:EB$107))),0)+
IFERROR(SUMPRODUCT('6. Patients'!CO$10:CO$107,OFFSET('6. Patients'!$LV$9,1,MATCH($D54,'6. Patients'!$LW$9:$NT$9,0),ROWS('6. Patients'!EB$10:EB$107))),0)+
IFERROR(SUMPRODUCT('6. Patients'!CO$10:CO$107,OFFSET('6. Patients'!$NU$9,1,MATCH($D54,'6. Patients'!$NV$9:$OO$9,0),ROWS('6. Patients'!EB$10:EB$107))),0),
IFERROR(SUMPRODUCT('6. Patients'!CO$10:CO$107,OFFSET('6. Patients'!$OP$9,1,MATCH($D54,'6. Patients'!$OQ$9:$QN$9,0),ROWS('6. Patients'!EB$10:EB$107))),0)+
IFERROR(SUMPRODUCT('6. Patients'!CO$10:CO$107,OFFSET('6. Patients'!$QO$9,1,MATCH($D54,'6. Patients'!$QP$9:$RI$9,0),ROWS('6. Patients'!EB$10:EB$107))),0)+
IFERROR(SUMPRODUCT('6. Patients'!CO$10:CO$107,OFFSET('6. Patients'!$RJ$9,1,MATCH($D54,'6. Patients'!$RK$9:$TH$9,0),ROWS('6. Patients'!EB$10:EB$107))),0)+
IFERROR(SUMPRODUCT('6. Patients'!CO$10:CO$107,OFFSET('6. Patients'!$TI$9,1,MATCH($D54,'6. Patients'!$TJ$9:$UC$9,0),ROWS('6. Patients'!EB$10:EB$107))),0))+
IFERROR(VLOOKUP($D54,$H$116:$L$146,COLUMNS($H$115:$J$115)-1+V$7,0)*$E54*$F54*'1. General Inputs'!$J$25,0),0),0)</f>
        <v>0</v>
      </c>
      <c r="W54" s="775">
        <f ca="1">ROUNDUP(IFERROR($F54*$E54*CHOOSE(W$7,
IFERROR(SUMPRODUCT('6. Patients'!CP$10:CP$107,OFFSET('6. Patients'!$DN$9,1,MATCH($D54,'6. Patients'!$DO$9:$FL$9,0),ROWS('6. Patients'!EC$10:EC$107))),0)+
IFERROR(SUMPRODUCT('6. Patients'!CP$10:CP$107,OFFSET('6. Patients'!$FM$9,1,MATCH($D54,'6. Patients'!$FN$9:$GG$9,0),ROWS('6. Patients'!EC$10:EC$107))),0)+
IFERROR(SUMPRODUCT('6. Patients'!CP$10:CP$107,OFFSET('6. Patients'!$GH$9,1,MATCH($D54,'6. Patients'!$GI$9:$IF$9,0),ROWS('6. Patients'!EC$10:EC$107))),0)+
IFERROR(SUMPRODUCT('6. Patients'!CP$10:CP$107,OFFSET('6. Patients'!$IG$9,1,MATCH($D54,'6. Patients'!$IH$9:$JA$9,0),ROWS('6. Patients'!EC$10:EC$107))),0),
IFERROR(SUMPRODUCT('6. Patients'!CP$10:CP$107,OFFSET('6. Patients'!$JB$9,1,MATCH($D54,'6. Patients'!$JC$9:$KZ$9,0),ROWS('6. Patients'!EC$10:EC$107))),0)+
IFERROR(SUMPRODUCT('6. Patients'!CP$10:CP$107,OFFSET('6. Patients'!$LA$9,1,MATCH($D54,'6. Patients'!$LB$9:$LU$9,0),ROWS('6. Patients'!EC$10:EC$107))),0)+
IFERROR(SUMPRODUCT('6. Patients'!CP$10:CP$107,OFFSET('6. Patients'!$LV$9,1,MATCH($D54,'6. Patients'!$LW$9:$NT$9,0),ROWS('6. Patients'!EC$10:EC$107))),0)+
IFERROR(SUMPRODUCT('6. Patients'!CP$10:CP$107,OFFSET('6. Patients'!$NU$9,1,MATCH($D54,'6. Patients'!$NV$9:$OO$9,0),ROWS('6. Patients'!EC$10:EC$107))),0),
IFERROR(SUMPRODUCT('6. Patients'!CP$10:CP$107,OFFSET('6. Patients'!$OP$9,1,MATCH($D54,'6. Patients'!$OQ$9:$QN$9,0),ROWS('6. Patients'!EC$10:EC$107))),0)+
IFERROR(SUMPRODUCT('6. Patients'!CP$10:CP$107,OFFSET('6. Patients'!$QO$9,1,MATCH($D54,'6. Patients'!$QP$9:$RI$9,0),ROWS('6. Patients'!EC$10:EC$107))),0)+
IFERROR(SUMPRODUCT('6. Patients'!CP$10:CP$107,OFFSET('6. Patients'!$RJ$9,1,MATCH($D54,'6. Patients'!$RK$9:$TH$9,0),ROWS('6. Patients'!EC$10:EC$107))),0)+
IFERROR(SUMPRODUCT('6. Patients'!CP$10:CP$107,OFFSET('6. Patients'!$TI$9,1,MATCH($D54,'6. Patients'!$TJ$9:$UC$9,0),ROWS('6. Patients'!EC$10:EC$107))),0))+
IFERROR(VLOOKUP($D54,$H$116:$L$146,COLUMNS($H$115:$J$115)-1+W$7,0)*$E54*$F54*'1. General Inputs'!$J$25,0),0),0)</f>
        <v>0</v>
      </c>
      <c r="X54" s="775">
        <f ca="1">ROUNDUP(IFERROR($F54*$E54*CHOOSE(X$7,
IFERROR(SUMPRODUCT('6. Patients'!CQ$10:CQ$107,OFFSET('6. Patients'!$DN$9,1,MATCH($D54,'6. Patients'!$DO$9:$FL$9,0),ROWS('6. Patients'!ED$10:ED$107))),0)+
IFERROR(SUMPRODUCT('6. Patients'!CQ$10:CQ$107,OFFSET('6. Patients'!$FM$9,1,MATCH($D54,'6. Patients'!$FN$9:$GG$9,0),ROWS('6. Patients'!ED$10:ED$107))),0)+
IFERROR(SUMPRODUCT('6. Patients'!CQ$10:CQ$107,OFFSET('6. Patients'!$GH$9,1,MATCH($D54,'6. Patients'!$GI$9:$IF$9,0),ROWS('6. Patients'!ED$10:ED$107))),0)+
IFERROR(SUMPRODUCT('6. Patients'!CQ$10:CQ$107,OFFSET('6. Patients'!$IG$9,1,MATCH($D54,'6. Patients'!$IH$9:$JA$9,0),ROWS('6. Patients'!ED$10:ED$107))),0),
IFERROR(SUMPRODUCT('6. Patients'!CQ$10:CQ$107,OFFSET('6. Patients'!$JB$9,1,MATCH($D54,'6. Patients'!$JC$9:$KZ$9,0),ROWS('6. Patients'!ED$10:ED$107))),0)+
IFERROR(SUMPRODUCT('6. Patients'!CQ$10:CQ$107,OFFSET('6. Patients'!$LA$9,1,MATCH($D54,'6. Patients'!$LB$9:$LU$9,0),ROWS('6. Patients'!ED$10:ED$107))),0)+
IFERROR(SUMPRODUCT('6. Patients'!CQ$10:CQ$107,OFFSET('6. Patients'!$LV$9,1,MATCH($D54,'6. Patients'!$LW$9:$NT$9,0),ROWS('6. Patients'!ED$10:ED$107))),0)+
IFERROR(SUMPRODUCT('6. Patients'!CQ$10:CQ$107,OFFSET('6. Patients'!$NU$9,1,MATCH($D54,'6. Patients'!$NV$9:$OO$9,0),ROWS('6. Patients'!ED$10:ED$107))),0),
IFERROR(SUMPRODUCT('6. Patients'!CQ$10:CQ$107,OFFSET('6. Patients'!$OP$9,1,MATCH($D54,'6. Patients'!$OQ$9:$QN$9,0),ROWS('6. Patients'!ED$10:ED$107))),0)+
IFERROR(SUMPRODUCT('6. Patients'!CQ$10:CQ$107,OFFSET('6. Patients'!$QO$9,1,MATCH($D54,'6. Patients'!$QP$9:$RI$9,0),ROWS('6. Patients'!ED$10:ED$107))),0)+
IFERROR(SUMPRODUCT('6. Patients'!CQ$10:CQ$107,OFFSET('6. Patients'!$RJ$9,1,MATCH($D54,'6. Patients'!$RK$9:$TH$9,0),ROWS('6. Patients'!ED$10:ED$107))),0)+
IFERROR(SUMPRODUCT('6. Patients'!CQ$10:CQ$107,OFFSET('6. Patients'!$TI$9,1,MATCH($D54,'6. Patients'!$TJ$9:$UC$9,0),ROWS('6. Patients'!ED$10:ED$107))),0))+
IFERROR(VLOOKUP($D54,$H$116:$L$146,COLUMNS($H$115:$J$115)-1+X$7,0)*$E54*$F54*'1. General Inputs'!$J$25,0),0),0)</f>
        <v>0</v>
      </c>
      <c r="Y54" s="775">
        <f ca="1">ROUNDUP(IFERROR($F54*$E54*CHOOSE(Y$7,
IFERROR(SUMPRODUCT('6. Patients'!CR$10:CR$107,OFFSET('6. Patients'!$DN$9,1,MATCH($D54,'6. Patients'!$DO$9:$FL$9,0),ROWS('6. Patients'!EE$10:EE$107))),0)+
IFERROR(SUMPRODUCT('6. Patients'!CR$10:CR$107,OFFSET('6. Patients'!$FM$9,1,MATCH($D54,'6. Patients'!$FN$9:$GG$9,0),ROWS('6. Patients'!EE$10:EE$107))),0)+
IFERROR(SUMPRODUCT('6. Patients'!CR$10:CR$107,OFFSET('6. Patients'!$GH$9,1,MATCH($D54,'6. Patients'!$GI$9:$IF$9,0),ROWS('6. Patients'!EE$10:EE$107))),0)+
IFERROR(SUMPRODUCT('6. Patients'!CR$10:CR$107,OFFSET('6. Patients'!$IG$9,1,MATCH($D54,'6. Patients'!$IH$9:$JA$9,0),ROWS('6. Patients'!EE$10:EE$107))),0),
IFERROR(SUMPRODUCT('6. Patients'!CR$10:CR$107,OFFSET('6. Patients'!$JB$9,1,MATCH($D54,'6. Patients'!$JC$9:$KZ$9,0),ROWS('6. Patients'!EE$10:EE$107))),0)+
IFERROR(SUMPRODUCT('6. Patients'!CR$10:CR$107,OFFSET('6. Patients'!$LA$9,1,MATCH($D54,'6. Patients'!$LB$9:$LU$9,0),ROWS('6. Patients'!EE$10:EE$107))),0)+
IFERROR(SUMPRODUCT('6. Patients'!CR$10:CR$107,OFFSET('6. Patients'!$LV$9,1,MATCH($D54,'6. Patients'!$LW$9:$NT$9,0),ROWS('6. Patients'!EE$10:EE$107))),0)+
IFERROR(SUMPRODUCT('6. Patients'!CR$10:CR$107,OFFSET('6. Patients'!$NU$9,1,MATCH($D54,'6. Patients'!$NV$9:$OO$9,0),ROWS('6. Patients'!EE$10:EE$107))),0),
IFERROR(SUMPRODUCT('6. Patients'!CR$10:CR$107,OFFSET('6. Patients'!$OP$9,1,MATCH($D54,'6. Patients'!$OQ$9:$QN$9,0),ROWS('6. Patients'!EE$10:EE$107))),0)+
IFERROR(SUMPRODUCT('6. Patients'!CR$10:CR$107,OFFSET('6. Patients'!$QO$9,1,MATCH($D54,'6. Patients'!$QP$9:$RI$9,0),ROWS('6. Patients'!EE$10:EE$107))),0)+
IFERROR(SUMPRODUCT('6. Patients'!CR$10:CR$107,OFFSET('6. Patients'!$RJ$9,1,MATCH($D54,'6. Patients'!$RK$9:$TH$9,0),ROWS('6. Patients'!EE$10:EE$107))),0)+
IFERROR(SUMPRODUCT('6. Patients'!CR$10:CR$107,OFFSET('6. Patients'!$TI$9,1,MATCH($D54,'6. Patients'!$TJ$9:$UC$9,0),ROWS('6. Patients'!EE$10:EE$107))),0))+
IFERROR(VLOOKUP($D54,$H$116:$L$146,COLUMNS($H$115:$J$115)-1+Y$7,0)*$E54*$F54*'1. General Inputs'!$J$25,0),0),0)</f>
        <v>0</v>
      </c>
      <c r="Z54" s="775">
        <f ca="1">ROUNDUP(IFERROR($F54*$E54*CHOOSE(Z$7,
IFERROR(SUMPRODUCT('6. Patients'!CS$10:CS$107,OFFSET('6. Patients'!$DN$9,1,MATCH($D54,'6. Patients'!$DO$9:$FL$9,0),ROWS('6. Patients'!EF$10:EF$107))),0)+
IFERROR(SUMPRODUCT('6. Patients'!CS$10:CS$107,OFFSET('6. Patients'!$FM$9,1,MATCH($D54,'6. Patients'!$FN$9:$GG$9,0),ROWS('6. Patients'!EF$10:EF$107))),0)+
IFERROR(SUMPRODUCT('6. Patients'!CS$10:CS$107,OFFSET('6. Patients'!$GH$9,1,MATCH($D54,'6. Patients'!$GI$9:$IF$9,0),ROWS('6. Patients'!EF$10:EF$107))),0)+
IFERROR(SUMPRODUCT('6. Patients'!CS$10:CS$107,OFFSET('6. Patients'!$IG$9,1,MATCH($D54,'6. Patients'!$IH$9:$JA$9,0),ROWS('6. Patients'!EF$10:EF$107))),0),
IFERROR(SUMPRODUCT('6. Patients'!CS$10:CS$107,OFFSET('6. Patients'!$JB$9,1,MATCH($D54,'6. Patients'!$JC$9:$KZ$9,0),ROWS('6. Patients'!EF$10:EF$107))),0)+
IFERROR(SUMPRODUCT('6. Patients'!CS$10:CS$107,OFFSET('6. Patients'!$LA$9,1,MATCH($D54,'6. Patients'!$LB$9:$LU$9,0),ROWS('6. Patients'!EF$10:EF$107))),0)+
IFERROR(SUMPRODUCT('6. Patients'!CS$10:CS$107,OFFSET('6. Patients'!$LV$9,1,MATCH($D54,'6. Patients'!$LW$9:$NT$9,0),ROWS('6. Patients'!EF$10:EF$107))),0)+
IFERROR(SUMPRODUCT('6. Patients'!CS$10:CS$107,OFFSET('6. Patients'!$NU$9,1,MATCH($D54,'6. Patients'!$NV$9:$OO$9,0),ROWS('6. Patients'!EF$10:EF$107))),0),
IFERROR(SUMPRODUCT('6. Patients'!CS$10:CS$107,OFFSET('6. Patients'!$OP$9,1,MATCH($D54,'6. Patients'!$OQ$9:$QN$9,0),ROWS('6. Patients'!EF$10:EF$107))),0)+
IFERROR(SUMPRODUCT('6. Patients'!CS$10:CS$107,OFFSET('6. Patients'!$QO$9,1,MATCH($D54,'6. Patients'!$QP$9:$RI$9,0),ROWS('6. Patients'!EF$10:EF$107))),0)+
IFERROR(SUMPRODUCT('6. Patients'!CS$10:CS$107,OFFSET('6. Patients'!$RJ$9,1,MATCH($D54,'6. Patients'!$RK$9:$TH$9,0),ROWS('6. Patients'!EF$10:EF$107))),0)+
IFERROR(SUMPRODUCT('6. Patients'!CS$10:CS$107,OFFSET('6. Patients'!$TI$9,1,MATCH($D54,'6. Patients'!$TJ$9:$UC$9,0),ROWS('6. Patients'!EF$10:EF$107))),0))+
IFERROR(VLOOKUP($D54,$H$116:$L$146,COLUMNS($H$115:$J$115)-1+Z$7,0)*$E54*$F54*'1. General Inputs'!$J$25,0),0),0)</f>
        <v>0</v>
      </c>
      <c r="AA54" s="775">
        <f ca="1">ROUNDUP(IFERROR($F54*$E54*CHOOSE(AA$7,
IFERROR(SUMPRODUCT('6. Patients'!CT$10:CT$107,OFFSET('6. Patients'!$DN$9,1,MATCH($D54,'6. Patients'!$DO$9:$FL$9,0),ROWS('6. Patients'!EG$10:EG$107))),0)+
IFERROR(SUMPRODUCT('6. Patients'!CT$10:CT$107,OFFSET('6. Patients'!$FM$9,1,MATCH($D54,'6. Patients'!$FN$9:$GG$9,0),ROWS('6. Patients'!EG$10:EG$107))),0)+
IFERROR(SUMPRODUCT('6. Patients'!CT$10:CT$107,OFFSET('6. Patients'!$GH$9,1,MATCH($D54,'6. Patients'!$GI$9:$IF$9,0),ROWS('6. Patients'!EG$10:EG$107))),0)+
IFERROR(SUMPRODUCT('6. Patients'!CT$10:CT$107,OFFSET('6. Patients'!$IG$9,1,MATCH($D54,'6. Patients'!$IH$9:$JA$9,0),ROWS('6. Patients'!EG$10:EG$107))),0),
IFERROR(SUMPRODUCT('6. Patients'!CT$10:CT$107,OFFSET('6. Patients'!$JB$9,1,MATCH($D54,'6. Patients'!$JC$9:$KZ$9,0),ROWS('6. Patients'!EG$10:EG$107))),0)+
IFERROR(SUMPRODUCT('6. Patients'!CT$10:CT$107,OFFSET('6. Patients'!$LA$9,1,MATCH($D54,'6. Patients'!$LB$9:$LU$9,0),ROWS('6. Patients'!EG$10:EG$107))),0)+
IFERROR(SUMPRODUCT('6. Patients'!CT$10:CT$107,OFFSET('6. Patients'!$LV$9,1,MATCH($D54,'6. Patients'!$LW$9:$NT$9,0),ROWS('6. Patients'!EG$10:EG$107))),0)+
IFERROR(SUMPRODUCT('6. Patients'!CT$10:CT$107,OFFSET('6. Patients'!$NU$9,1,MATCH($D54,'6. Patients'!$NV$9:$OO$9,0),ROWS('6. Patients'!EG$10:EG$107))),0),
IFERROR(SUMPRODUCT('6. Patients'!CT$10:CT$107,OFFSET('6. Patients'!$OP$9,1,MATCH($D54,'6. Patients'!$OQ$9:$QN$9,0),ROWS('6. Patients'!EG$10:EG$107))),0)+
IFERROR(SUMPRODUCT('6. Patients'!CT$10:CT$107,OFFSET('6. Patients'!$QO$9,1,MATCH($D54,'6. Patients'!$QP$9:$RI$9,0),ROWS('6. Patients'!EG$10:EG$107))),0)+
IFERROR(SUMPRODUCT('6. Patients'!CT$10:CT$107,OFFSET('6. Patients'!$RJ$9,1,MATCH($D54,'6. Patients'!$RK$9:$TH$9,0),ROWS('6. Patients'!EG$10:EG$107))),0)+
IFERROR(SUMPRODUCT('6. Patients'!CT$10:CT$107,OFFSET('6. Patients'!$TI$9,1,MATCH($D54,'6. Patients'!$TJ$9:$UC$9,0),ROWS('6. Patients'!EG$10:EG$107))),0))+
IFERROR(VLOOKUP($D54,$H$116:$L$146,COLUMNS($H$115:$J$115)-1+AA$7,0)*$E54*$F54*'1. General Inputs'!$J$25,0),0),0)</f>
        <v>0</v>
      </c>
      <c r="AB54" s="775">
        <f ca="1">ROUNDUP(IFERROR($F54*$E54*CHOOSE(AB$7,
IFERROR(SUMPRODUCT('6. Patients'!CU$10:CU$107,OFFSET('6. Patients'!$DN$9,1,MATCH($D54,'6. Patients'!$DO$9:$FL$9,0),ROWS('6. Patients'!EH$10:EH$107))),0)+
IFERROR(SUMPRODUCT('6. Patients'!CU$10:CU$107,OFFSET('6. Patients'!$FM$9,1,MATCH($D54,'6. Patients'!$FN$9:$GG$9,0),ROWS('6. Patients'!EH$10:EH$107))),0)+
IFERROR(SUMPRODUCT('6. Patients'!CU$10:CU$107,OFFSET('6. Patients'!$GH$9,1,MATCH($D54,'6. Patients'!$GI$9:$IF$9,0),ROWS('6. Patients'!EH$10:EH$107))),0)+
IFERROR(SUMPRODUCT('6. Patients'!CU$10:CU$107,OFFSET('6. Patients'!$IG$9,1,MATCH($D54,'6. Patients'!$IH$9:$JA$9,0),ROWS('6. Patients'!EH$10:EH$107))),0),
IFERROR(SUMPRODUCT('6. Patients'!CU$10:CU$107,OFFSET('6. Patients'!$JB$9,1,MATCH($D54,'6. Patients'!$JC$9:$KZ$9,0),ROWS('6. Patients'!EH$10:EH$107))),0)+
IFERROR(SUMPRODUCT('6. Patients'!CU$10:CU$107,OFFSET('6. Patients'!$LA$9,1,MATCH($D54,'6. Patients'!$LB$9:$LU$9,0),ROWS('6. Patients'!EH$10:EH$107))),0)+
IFERROR(SUMPRODUCT('6. Patients'!CU$10:CU$107,OFFSET('6. Patients'!$LV$9,1,MATCH($D54,'6. Patients'!$LW$9:$NT$9,0),ROWS('6. Patients'!EH$10:EH$107))),0)+
IFERROR(SUMPRODUCT('6. Patients'!CU$10:CU$107,OFFSET('6. Patients'!$NU$9,1,MATCH($D54,'6. Patients'!$NV$9:$OO$9,0),ROWS('6. Patients'!EH$10:EH$107))),0),
IFERROR(SUMPRODUCT('6. Patients'!CU$10:CU$107,OFFSET('6. Patients'!$OP$9,1,MATCH($D54,'6. Patients'!$OQ$9:$QN$9,0),ROWS('6. Patients'!EH$10:EH$107))),0)+
IFERROR(SUMPRODUCT('6. Patients'!CU$10:CU$107,OFFSET('6. Patients'!$QO$9,1,MATCH($D54,'6. Patients'!$QP$9:$RI$9,0),ROWS('6. Patients'!EH$10:EH$107))),0)+
IFERROR(SUMPRODUCT('6. Patients'!CU$10:CU$107,OFFSET('6. Patients'!$RJ$9,1,MATCH($D54,'6. Patients'!$RK$9:$TH$9,0),ROWS('6. Patients'!EH$10:EH$107))),0)+
IFERROR(SUMPRODUCT('6. Patients'!CU$10:CU$107,OFFSET('6. Patients'!$TI$9,1,MATCH($D54,'6. Patients'!$TJ$9:$UC$9,0),ROWS('6. Patients'!EH$10:EH$107))),0))+
IFERROR(VLOOKUP($D54,$H$116:$L$146,COLUMNS($H$115:$J$115)-1+AB$7,0)*$E54*$F54*'1. General Inputs'!$J$25,0),0),0)</f>
        <v>0</v>
      </c>
      <c r="AC54" s="775">
        <f ca="1">ROUNDUP(IFERROR($F54*$E54*CHOOSE(AC$7,
IFERROR(SUMPRODUCT('6. Patients'!CV$10:CV$107,OFFSET('6. Patients'!$DN$9,1,MATCH($D54,'6. Patients'!$DO$9:$FL$9,0),ROWS('6. Patients'!EI$10:EI$107))),0)+
IFERROR(SUMPRODUCT('6. Patients'!CV$10:CV$107,OFFSET('6. Patients'!$FM$9,1,MATCH($D54,'6. Patients'!$FN$9:$GG$9,0),ROWS('6. Patients'!EI$10:EI$107))),0)+
IFERROR(SUMPRODUCT('6. Patients'!CV$10:CV$107,OFFSET('6. Patients'!$GH$9,1,MATCH($D54,'6. Patients'!$GI$9:$IF$9,0),ROWS('6. Patients'!EI$10:EI$107))),0)+
IFERROR(SUMPRODUCT('6. Patients'!CV$10:CV$107,OFFSET('6. Patients'!$IG$9,1,MATCH($D54,'6. Patients'!$IH$9:$JA$9,0),ROWS('6. Patients'!EI$10:EI$107))),0),
IFERROR(SUMPRODUCT('6. Patients'!CV$10:CV$107,OFFSET('6. Patients'!$JB$9,1,MATCH($D54,'6. Patients'!$JC$9:$KZ$9,0),ROWS('6. Patients'!EI$10:EI$107))),0)+
IFERROR(SUMPRODUCT('6. Patients'!CV$10:CV$107,OFFSET('6. Patients'!$LA$9,1,MATCH($D54,'6. Patients'!$LB$9:$LU$9,0),ROWS('6. Patients'!EI$10:EI$107))),0)+
IFERROR(SUMPRODUCT('6. Patients'!CV$10:CV$107,OFFSET('6. Patients'!$LV$9,1,MATCH($D54,'6. Patients'!$LW$9:$NT$9,0),ROWS('6. Patients'!EI$10:EI$107))),0)+
IFERROR(SUMPRODUCT('6. Patients'!CV$10:CV$107,OFFSET('6. Patients'!$NU$9,1,MATCH($D54,'6. Patients'!$NV$9:$OO$9,0),ROWS('6. Patients'!EI$10:EI$107))),0),
IFERROR(SUMPRODUCT('6. Patients'!CV$10:CV$107,OFFSET('6. Patients'!$OP$9,1,MATCH($D54,'6. Patients'!$OQ$9:$QN$9,0),ROWS('6. Patients'!EI$10:EI$107))),0)+
IFERROR(SUMPRODUCT('6. Patients'!CV$10:CV$107,OFFSET('6. Patients'!$QO$9,1,MATCH($D54,'6. Patients'!$QP$9:$RI$9,0),ROWS('6. Patients'!EI$10:EI$107))),0)+
IFERROR(SUMPRODUCT('6. Patients'!CV$10:CV$107,OFFSET('6. Patients'!$RJ$9,1,MATCH($D54,'6. Patients'!$RK$9:$TH$9,0),ROWS('6. Patients'!EI$10:EI$107))),0)+
IFERROR(SUMPRODUCT('6. Patients'!CV$10:CV$107,OFFSET('6. Patients'!$TI$9,1,MATCH($D54,'6. Patients'!$TJ$9:$UC$9,0),ROWS('6. Patients'!EI$10:EI$107))),0))+
IFERROR(VLOOKUP($D54,$H$116:$L$146,COLUMNS($H$115:$J$115)-1+AC$7,0)*$E54*$F54*'1. General Inputs'!$J$25,0),0),0)</f>
        <v>0</v>
      </c>
      <c r="AD54" s="775">
        <f ca="1">ROUNDUP(IFERROR($F54*$E54*CHOOSE(AD$7,
IFERROR(SUMPRODUCT('6. Patients'!CW$10:CW$107,OFFSET('6. Patients'!$DN$9,1,MATCH($D54,'6. Patients'!$DO$9:$FL$9,0),ROWS('6. Patients'!EJ$10:EJ$107))),0)+
IFERROR(SUMPRODUCT('6. Patients'!CW$10:CW$107,OFFSET('6. Patients'!$FM$9,1,MATCH($D54,'6. Patients'!$FN$9:$GG$9,0),ROWS('6. Patients'!EJ$10:EJ$107))),0)+
IFERROR(SUMPRODUCT('6. Patients'!CW$10:CW$107,OFFSET('6. Patients'!$GH$9,1,MATCH($D54,'6. Patients'!$GI$9:$IF$9,0),ROWS('6. Patients'!EJ$10:EJ$107))),0)+
IFERROR(SUMPRODUCT('6. Patients'!CW$10:CW$107,OFFSET('6. Patients'!$IG$9,1,MATCH($D54,'6. Patients'!$IH$9:$JA$9,0),ROWS('6. Patients'!EJ$10:EJ$107))),0),
IFERROR(SUMPRODUCT('6. Patients'!CW$10:CW$107,OFFSET('6. Patients'!$JB$9,1,MATCH($D54,'6. Patients'!$JC$9:$KZ$9,0),ROWS('6. Patients'!EJ$10:EJ$107))),0)+
IFERROR(SUMPRODUCT('6. Patients'!CW$10:CW$107,OFFSET('6. Patients'!$LA$9,1,MATCH($D54,'6. Patients'!$LB$9:$LU$9,0),ROWS('6. Patients'!EJ$10:EJ$107))),0)+
IFERROR(SUMPRODUCT('6. Patients'!CW$10:CW$107,OFFSET('6. Patients'!$LV$9,1,MATCH($D54,'6. Patients'!$LW$9:$NT$9,0),ROWS('6. Patients'!EJ$10:EJ$107))),0)+
IFERROR(SUMPRODUCT('6. Patients'!CW$10:CW$107,OFFSET('6. Patients'!$NU$9,1,MATCH($D54,'6. Patients'!$NV$9:$OO$9,0),ROWS('6. Patients'!EJ$10:EJ$107))),0),
IFERROR(SUMPRODUCT('6. Patients'!CW$10:CW$107,OFFSET('6. Patients'!$OP$9,1,MATCH($D54,'6. Patients'!$OQ$9:$QN$9,0),ROWS('6. Patients'!EJ$10:EJ$107))),0)+
IFERROR(SUMPRODUCT('6. Patients'!CW$10:CW$107,OFFSET('6. Patients'!$QO$9,1,MATCH($D54,'6. Patients'!$QP$9:$RI$9,0),ROWS('6. Patients'!EJ$10:EJ$107))),0)+
IFERROR(SUMPRODUCT('6. Patients'!CW$10:CW$107,OFFSET('6. Patients'!$RJ$9,1,MATCH($D54,'6. Patients'!$RK$9:$TH$9,0),ROWS('6. Patients'!EJ$10:EJ$107))),0)+
IFERROR(SUMPRODUCT('6. Patients'!CW$10:CW$107,OFFSET('6. Patients'!$TI$9,1,MATCH($D54,'6. Patients'!$TJ$9:$UC$9,0),ROWS('6. Patients'!EJ$10:EJ$107))),0))+
IFERROR(VLOOKUP($D54,$H$116:$L$146,COLUMNS($H$115:$J$115)-1+AD$7,0)*$E54*$F54*'1. General Inputs'!$J$25,0),0),0)</f>
        <v>0</v>
      </c>
      <c r="AE54" s="775">
        <f ca="1">ROUNDUP(IFERROR($F54*$E54*CHOOSE(AE$7,
IFERROR(SUMPRODUCT('6. Patients'!CX$10:CX$107,OFFSET('6. Patients'!$DN$9,1,MATCH($D54,'6. Patients'!$DO$9:$FL$9,0),ROWS('6. Patients'!EK$10:EK$107))),0)+
IFERROR(SUMPRODUCT('6. Patients'!CX$10:CX$107,OFFSET('6. Patients'!$FM$9,1,MATCH($D54,'6. Patients'!$FN$9:$GG$9,0),ROWS('6. Patients'!EK$10:EK$107))),0)+
IFERROR(SUMPRODUCT('6. Patients'!CX$10:CX$107,OFFSET('6. Patients'!$GH$9,1,MATCH($D54,'6. Patients'!$GI$9:$IF$9,0),ROWS('6. Patients'!EK$10:EK$107))),0)+
IFERROR(SUMPRODUCT('6. Patients'!CX$10:CX$107,OFFSET('6. Patients'!$IG$9,1,MATCH($D54,'6. Patients'!$IH$9:$JA$9,0),ROWS('6. Patients'!EK$10:EK$107))),0),
IFERROR(SUMPRODUCT('6. Patients'!CX$10:CX$107,OFFSET('6. Patients'!$JB$9,1,MATCH($D54,'6. Patients'!$JC$9:$KZ$9,0),ROWS('6. Patients'!EK$10:EK$107))),0)+
IFERROR(SUMPRODUCT('6. Patients'!CX$10:CX$107,OFFSET('6. Patients'!$LA$9,1,MATCH($D54,'6. Patients'!$LB$9:$LU$9,0),ROWS('6. Patients'!EK$10:EK$107))),0)+
IFERROR(SUMPRODUCT('6. Patients'!CX$10:CX$107,OFFSET('6. Patients'!$LV$9,1,MATCH($D54,'6. Patients'!$LW$9:$NT$9,0),ROWS('6. Patients'!EK$10:EK$107))),0)+
IFERROR(SUMPRODUCT('6. Patients'!CX$10:CX$107,OFFSET('6. Patients'!$NU$9,1,MATCH($D54,'6. Patients'!$NV$9:$OO$9,0),ROWS('6. Patients'!EK$10:EK$107))),0),
IFERROR(SUMPRODUCT('6. Patients'!CX$10:CX$107,OFFSET('6. Patients'!$OP$9,1,MATCH($D54,'6. Patients'!$OQ$9:$QN$9,0),ROWS('6. Patients'!EK$10:EK$107))),0)+
IFERROR(SUMPRODUCT('6. Patients'!CX$10:CX$107,OFFSET('6. Patients'!$QO$9,1,MATCH($D54,'6. Patients'!$QP$9:$RI$9,0),ROWS('6. Patients'!EK$10:EK$107))),0)+
IFERROR(SUMPRODUCT('6. Patients'!CX$10:CX$107,OFFSET('6. Patients'!$RJ$9,1,MATCH($D54,'6. Patients'!$RK$9:$TH$9,0),ROWS('6. Patients'!EK$10:EK$107))),0)+
IFERROR(SUMPRODUCT('6. Patients'!CX$10:CX$107,OFFSET('6. Patients'!$TI$9,1,MATCH($D54,'6. Patients'!$TJ$9:$UC$9,0),ROWS('6. Patients'!EK$10:EK$107))),0))+
IFERROR(VLOOKUP($D54,$H$116:$L$146,COLUMNS($H$115:$J$115)-1+AE$7,0)*$E54*$F54*'1. General Inputs'!$J$25,0),0),0)</f>
        <v>0</v>
      </c>
      <c r="AF54" s="775">
        <f ca="1">ROUNDUP(IFERROR($F54*$E54*CHOOSE(AF$7,
IFERROR(SUMPRODUCT('6. Patients'!CY$10:CY$107,OFFSET('6. Patients'!$DN$9,1,MATCH($D54,'6. Patients'!$DO$9:$FL$9,0),ROWS('6. Patients'!EL$10:EL$107))),0)+
IFERROR(SUMPRODUCT('6. Patients'!CY$10:CY$107,OFFSET('6. Patients'!$FM$9,1,MATCH($D54,'6. Patients'!$FN$9:$GG$9,0),ROWS('6. Patients'!EL$10:EL$107))),0)+
IFERROR(SUMPRODUCT('6. Patients'!CY$10:CY$107,OFFSET('6. Patients'!$GH$9,1,MATCH($D54,'6. Patients'!$GI$9:$IF$9,0),ROWS('6. Patients'!EL$10:EL$107))),0)+
IFERROR(SUMPRODUCT('6. Patients'!CY$10:CY$107,OFFSET('6. Patients'!$IG$9,1,MATCH($D54,'6. Patients'!$IH$9:$JA$9,0),ROWS('6. Patients'!EL$10:EL$107))),0),
IFERROR(SUMPRODUCT('6. Patients'!CY$10:CY$107,OFFSET('6. Patients'!$JB$9,1,MATCH($D54,'6. Patients'!$JC$9:$KZ$9,0),ROWS('6. Patients'!EL$10:EL$107))),0)+
IFERROR(SUMPRODUCT('6. Patients'!CY$10:CY$107,OFFSET('6. Patients'!$LA$9,1,MATCH($D54,'6. Patients'!$LB$9:$LU$9,0),ROWS('6. Patients'!EL$10:EL$107))),0)+
IFERROR(SUMPRODUCT('6. Patients'!CY$10:CY$107,OFFSET('6. Patients'!$LV$9,1,MATCH($D54,'6. Patients'!$LW$9:$NT$9,0),ROWS('6. Patients'!EL$10:EL$107))),0)+
IFERROR(SUMPRODUCT('6. Patients'!CY$10:CY$107,OFFSET('6. Patients'!$NU$9,1,MATCH($D54,'6. Patients'!$NV$9:$OO$9,0),ROWS('6. Patients'!EL$10:EL$107))),0),
IFERROR(SUMPRODUCT('6. Patients'!CY$10:CY$107,OFFSET('6. Patients'!$OP$9,1,MATCH($D54,'6. Patients'!$OQ$9:$QN$9,0),ROWS('6. Patients'!EL$10:EL$107))),0)+
IFERROR(SUMPRODUCT('6. Patients'!CY$10:CY$107,OFFSET('6. Patients'!$QO$9,1,MATCH($D54,'6. Patients'!$QP$9:$RI$9,0),ROWS('6. Patients'!EL$10:EL$107))),0)+
IFERROR(SUMPRODUCT('6. Patients'!CY$10:CY$107,OFFSET('6. Patients'!$RJ$9,1,MATCH($D54,'6. Patients'!$RK$9:$TH$9,0),ROWS('6. Patients'!EL$10:EL$107))),0)+
IFERROR(SUMPRODUCT('6. Patients'!CY$10:CY$107,OFFSET('6. Patients'!$TI$9,1,MATCH($D54,'6. Patients'!$TJ$9:$UC$9,0),ROWS('6. Patients'!EL$10:EL$107))),0))+
IFERROR(VLOOKUP($D54,$H$116:$L$146,COLUMNS($H$115:$J$115)-1+AF$7,0)*$E54*$F54*'1. General Inputs'!$J$25,0),0),0)</f>
        <v>0</v>
      </c>
      <c r="AG54" s="775">
        <f ca="1">ROUNDUP(IFERROR($F54*$E54*CHOOSE(AG$7,
IFERROR(SUMPRODUCT('6. Patients'!CZ$10:CZ$107,OFFSET('6. Patients'!$DN$9,1,MATCH($D54,'6. Patients'!$DO$9:$FL$9,0),ROWS('6. Patients'!EM$10:EM$107))),0)+
IFERROR(SUMPRODUCT('6. Patients'!CZ$10:CZ$107,OFFSET('6. Patients'!$FM$9,1,MATCH($D54,'6. Patients'!$FN$9:$GG$9,0),ROWS('6. Patients'!EM$10:EM$107))),0)+
IFERROR(SUMPRODUCT('6. Patients'!CZ$10:CZ$107,OFFSET('6. Patients'!$GH$9,1,MATCH($D54,'6. Patients'!$GI$9:$IF$9,0),ROWS('6. Patients'!EM$10:EM$107))),0)+
IFERROR(SUMPRODUCT('6. Patients'!CZ$10:CZ$107,OFFSET('6. Patients'!$IG$9,1,MATCH($D54,'6. Patients'!$IH$9:$JA$9,0),ROWS('6. Patients'!EM$10:EM$107))),0),
IFERROR(SUMPRODUCT('6. Patients'!CZ$10:CZ$107,OFFSET('6. Patients'!$JB$9,1,MATCH($D54,'6. Patients'!$JC$9:$KZ$9,0),ROWS('6. Patients'!EM$10:EM$107))),0)+
IFERROR(SUMPRODUCT('6. Patients'!CZ$10:CZ$107,OFFSET('6. Patients'!$LA$9,1,MATCH($D54,'6. Patients'!$LB$9:$LU$9,0),ROWS('6. Patients'!EM$10:EM$107))),0)+
IFERROR(SUMPRODUCT('6. Patients'!CZ$10:CZ$107,OFFSET('6. Patients'!$LV$9,1,MATCH($D54,'6. Patients'!$LW$9:$NT$9,0),ROWS('6. Patients'!EM$10:EM$107))),0)+
IFERROR(SUMPRODUCT('6. Patients'!CZ$10:CZ$107,OFFSET('6. Patients'!$NU$9,1,MATCH($D54,'6. Patients'!$NV$9:$OO$9,0),ROWS('6. Patients'!EM$10:EM$107))),0),
IFERROR(SUMPRODUCT('6. Patients'!CZ$10:CZ$107,OFFSET('6. Patients'!$OP$9,1,MATCH($D54,'6. Patients'!$OQ$9:$QN$9,0),ROWS('6. Patients'!EM$10:EM$107))),0)+
IFERROR(SUMPRODUCT('6. Patients'!CZ$10:CZ$107,OFFSET('6. Patients'!$QO$9,1,MATCH($D54,'6. Patients'!$QP$9:$RI$9,0),ROWS('6. Patients'!EM$10:EM$107))),0)+
IFERROR(SUMPRODUCT('6. Patients'!CZ$10:CZ$107,OFFSET('6. Patients'!$RJ$9,1,MATCH($D54,'6. Patients'!$RK$9:$TH$9,0),ROWS('6. Patients'!EM$10:EM$107))),0)+
IFERROR(SUMPRODUCT('6. Patients'!CZ$10:CZ$107,OFFSET('6. Patients'!$TI$9,1,MATCH($D54,'6. Patients'!$TJ$9:$UC$9,0),ROWS('6. Patients'!EM$10:EM$107))),0))+
IFERROR(VLOOKUP($D54,$H$116:$L$146,COLUMNS($H$115:$J$115)-1+AG$7,0)*$E54*$F54*'1. General Inputs'!$J$25,0),0),0)</f>
        <v>0</v>
      </c>
      <c r="AH54" s="775">
        <f ca="1">ROUNDUP(IFERROR($F54*$E54*CHOOSE(AH$7,
IFERROR(SUMPRODUCT('6. Patients'!DA$10:DA$107,OFFSET('6. Patients'!$DN$9,1,MATCH($D54,'6. Patients'!$DO$9:$FL$9,0),ROWS('6. Patients'!EN$10:EN$107))),0)+
IFERROR(SUMPRODUCT('6. Patients'!DA$10:DA$107,OFFSET('6. Patients'!$FM$9,1,MATCH($D54,'6. Patients'!$FN$9:$GG$9,0),ROWS('6. Patients'!EN$10:EN$107))),0)+
IFERROR(SUMPRODUCT('6. Patients'!DA$10:DA$107,OFFSET('6. Patients'!$GH$9,1,MATCH($D54,'6. Patients'!$GI$9:$IF$9,0),ROWS('6. Patients'!EN$10:EN$107))),0)+
IFERROR(SUMPRODUCT('6. Patients'!DA$10:DA$107,OFFSET('6. Patients'!$IG$9,1,MATCH($D54,'6. Patients'!$IH$9:$JA$9,0),ROWS('6. Patients'!EN$10:EN$107))),0),
IFERROR(SUMPRODUCT('6. Patients'!DA$10:DA$107,OFFSET('6. Patients'!$JB$9,1,MATCH($D54,'6. Patients'!$JC$9:$KZ$9,0),ROWS('6. Patients'!EN$10:EN$107))),0)+
IFERROR(SUMPRODUCT('6. Patients'!DA$10:DA$107,OFFSET('6. Patients'!$LA$9,1,MATCH($D54,'6. Patients'!$LB$9:$LU$9,0),ROWS('6. Patients'!EN$10:EN$107))),0)+
IFERROR(SUMPRODUCT('6. Patients'!DA$10:DA$107,OFFSET('6. Patients'!$LV$9,1,MATCH($D54,'6. Patients'!$LW$9:$NT$9,0),ROWS('6. Patients'!EN$10:EN$107))),0)+
IFERROR(SUMPRODUCT('6. Patients'!DA$10:DA$107,OFFSET('6. Patients'!$NU$9,1,MATCH($D54,'6. Patients'!$NV$9:$OO$9,0),ROWS('6. Patients'!EN$10:EN$107))),0),
IFERROR(SUMPRODUCT('6. Patients'!DA$10:DA$107,OFFSET('6. Patients'!$OP$9,1,MATCH($D54,'6. Patients'!$OQ$9:$QN$9,0),ROWS('6. Patients'!EN$10:EN$107))),0)+
IFERROR(SUMPRODUCT('6. Patients'!DA$10:DA$107,OFFSET('6. Patients'!$QO$9,1,MATCH($D54,'6. Patients'!$QP$9:$RI$9,0),ROWS('6. Patients'!EN$10:EN$107))),0)+
IFERROR(SUMPRODUCT('6. Patients'!DA$10:DA$107,OFFSET('6. Patients'!$RJ$9,1,MATCH($D54,'6. Patients'!$RK$9:$TH$9,0),ROWS('6. Patients'!EN$10:EN$107))),0)+
IFERROR(SUMPRODUCT('6. Patients'!DA$10:DA$107,OFFSET('6. Patients'!$TI$9,1,MATCH($D54,'6. Patients'!$TJ$9:$UC$9,0),ROWS('6. Patients'!EN$10:EN$107))),0))+
IFERROR(VLOOKUP($D54,$H$116:$L$146,COLUMNS($H$115:$J$115)-1+AH$7,0)*$E54*$F54*'1. General Inputs'!$J$25,0),0),0)</f>
        <v>0</v>
      </c>
      <c r="AI54" s="775">
        <f ca="1">ROUNDUP(IFERROR($F54*$E54*CHOOSE(AI$7,
IFERROR(SUMPRODUCT('6. Patients'!DB$10:DB$107,OFFSET('6. Patients'!$DN$9,1,MATCH($D54,'6. Patients'!$DO$9:$FL$9,0),ROWS('6. Patients'!EO$10:EO$107))),0)+
IFERROR(SUMPRODUCT('6. Patients'!DB$10:DB$107,OFFSET('6. Patients'!$FM$9,1,MATCH($D54,'6. Patients'!$FN$9:$GG$9,0),ROWS('6. Patients'!EO$10:EO$107))),0)+
IFERROR(SUMPRODUCT('6. Patients'!DB$10:DB$107,OFFSET('6. Patients'!$GH$9,1,MATCH($D54,'6. Patients'!$GI$9:$IF$9,0),ROWS('6. Patients'!EO$10:EO$107))),0)+
IFERROR(SUMPRODUCT('6. Patients'!DB$10:DB$107,OFFSET('6. Patients'!$IG$9,1,MATCH($D54,'6. Patients'!$IH$9:$JA$9,0),ROWS('6. Patients'!EO$10:EO$107))),0),
IFERROR(SUMPRODUCT('6. Patients'!DB$10:DB$107,OFFSET('6. Patients'!$JB$9,1,MATCH($D54,'6. Patients'!$JC$9:$KZ$9,0),ROWS('6. Patients'!EO$10:EO$107))),0)+
IFERROR(SUMPRODUCT('6. Patients'!DB$10:DB$107,OFFSET('6. Patients'!$LA$9,1,MATCH($D54,'6. Patients'!$LB$9:$LU$9,0),ROWS('6. Patients'!EO$10:EO$107))),0)+
IFERROR(SUMPRODUCT('6. Patients'!DB$10:DB$107,OFFSET('6. Patients'!$LV$9,1,MATCH($D54,'6. Patients'!$LW$9:$NT$9,0),ROWS('6. Patients'!EO$10:EO$107))),0)+
IFERROR(SUMPRODUCT('6. Patients'!DB$10:DB$107,OFFSET('6. Patients'!$NU$9,1,MATCH($D54,'6. Patients'!$NV$9:$OO$9,0),ROWS('6. Patients'!EO$10:EO$107))),0),
IFERROR(SUMPRODUCT('6. Patients'!DB$10:DB$107,OFFSET('6. Patients'!$OP$9,1,MATCH($D54,'6. Patients'!$OQ$9:$QN$9,0),ROWS('6. Patients'!EO$10:EO$107))),0)+
IFERROR(SUMPRODUCT('6. Patients'!DB$10:DB$107,OFFSET('6. Patients'!$QO$9,1,MATCH($D54,'6. Patients'!$QP$9:$RI$9,0),ROWS('6. Patients'!EO$10:EO$107))),0)+
IFERROR(SUMPRODUCT('6. Patients'!DB$10:DB$107,OFFSET('6. Patients'!$RJ$9,1,MATCH($D54,'6. Patients'!$RK$9:$TH$9,0),ROWS('6. Patients'!EO$10:EO$107))),0)+
IFERROR(SUMPRODUCT('6. Patients'!DB$10:DB$107,OFFSET('6. Patients'!$TI$9,1,MATCH($D54,'6. Patients'!$TJ$9:$UC$9,0),ROWS('6. Patients'!EO$10:EO$107))),0))+
IFERROR(VLOOKUP($D54,$H$116:$L$146,COLUMNS($H$115:$J$115)-1+AI$7,0)*$E54*$F54*'1. General Inputs'!$J$25,0),0),0)</f>
        <v>0</v>
      </c>
      <c r="AJ54" s="775">
        <f ca="1">ROUNDUP(IFERROR($F54*$E54*CHOOSE(AJ$7,
IFERROR(SUMPRODUCT('6. Patients'!DC$10:DC$107,OFFSET('6. Patients'!$DN$9,1,MATCH($D54,'6. Patients'!$DO$9:$FL$9,0),ROWS('6. Patients'!EP$10:EP$107))),0)+
IFERROR(SUMPRODUCT('6. Patients'!DC$10:DC$107,OFFSET('6. Patients'!$FM$9,1,MATCH($D54,'6. Patients'!$FN$9:$GG$9,0),ROWS('6. Patients'!EP$10:EP$107))),0)+
IFERROR(SUMPRODUCT('6. Patients'!DC$10:DC$107,OFFSET('6. Patients'!$GH$9,1,MATCH($D54,'6. Patients'!$GI$9:$IF$9,0),ROWS('6. Patients'!EP$10:EP$107))),0)+
IFERROR(SUMPRODUCT('6. Patients'!DC$10:DC$107,OFFSET('6. Patients'!$IG$9,1,MATCH($D54,'6. Patients'!$IH$9:$JA$9,0),ROWS('6. Patients'!EP$10:EP$107))),0),
IFERROR(SUMPRODUCT('6. Patients'!DC$10:DC$107,OFFSET('6. Patients'!$JB$9,1,MATCH($D54,'6. Patients'!$JC$9:$KZ$9,0),ROWS('6. Patients'!EP$10:EP$107))),0)+
IFERROR(SUMPRODUCT('6. Patients'!DC$10:DC$107,OFFSET('6. Patients'!$LA$9,1,MATCH($D54,'6. Patients'!$LB$9:$LU$9,0),ROWS('6. Patients'!EP$10:EP$107))),0)+
IFERROR(SUMPRODUCT('6. Patients'!DC$10:DC$107,OFFSET('6. Patients'!$LV$9,1,MATCH($D54,'6. Patients'!$LW$9:$NT$9,0),ROWS('6. Patients'!EP$10:EP$107))),0)+
IFERROR(SUMPRODUCT('6. Patients'!DC$10:DC$107,OFFSET('6. Patients'!$NU$9,1,MATCH($D54,'6. Patients'!$NV$9:$OO$9,0),ROWS('6. Patients'!EP$10:EP$107))),0),
IFERROR(SUMPRODUCT('6. Patients'!DC$10:DC$107,OFFSET('6. Patients'!$OP$9,1,MATCH($D54,'6. Patients'!$OQ$9:$QN$9,0),ROWS('6. Patients'!EP$10:EP$107))),0)+
IFERROR(SUMPRODUCT('6. Patients'!DC$10:DC$107,OFFSET('6. Patients'!$QO$9,1,MATCH($D54,'6. Patients'!$QP$9:$RI$9,0),ROWS('6. Patients'!EP$10:EP$107))),0)+
IFERROR(SUMPRODUCT('6. Patients'!DC$10:DC$107,OFFSET('6. Patients'!$RJ$9,1,MATCH($D54,'6. Patients'!$RK$9:$TH$9,0),ROWS('6. Patients'!EP$10:EP$107))),0)+
IFERROR(SUMPRODUCT('6. Patients'!DC$10:DC$107,OFFSET('6. Patients'!$TI$9,1,MATCH($D54,'6. Patients'!$TJ$9:$UC$9,0),ROWS('6. Patients'!EP$10:EP$107))),0))+
IFERROR(VLOOKUP($D54,$H$116:$L$146,COLUMNS($H$115:$J$115)-1+AJ$7,0)*$E54*$F54*'1. General Inputs'!$J$25,0),0),0)</f>
        <v>0</v>
      </c>
      <c r="AK54" s="775">
        <f ca="1">ROUNDUP(IFERROR($F54*$E54*CHOOSE(AK$7,
IFERROR(SUMPRODUCT('6. Patients'!DD$10:DD$107,OFFSET('6. Patients'!$DN$9,1,MATCH($D54,'6. Patients'!$DO$9:$FL$9,0),ROWS('6. Patients'!EQ$10:EQ$107))),0)+
IFERROR(SUMPRODUCT('6. Patients'!DD$10:DD$107,OFFSET('6. Patients'!$FM$9,1,MATCH($D54,'6. Patients'!$FN$9:$GG$9,0),ROWS('6. Patients'!EQ$10:EQ$107))),0)+
IFERROR(SUMPRODUCT('6. Patients'!DD$10:DD$107,OFFSET('6. Patients'!$GH$9,1,MATCH($D54,'6. Patients'!$GI$9:$IF$9,0),ROWS('6. Patients'!EQ$10:EQ$107))),0)+
IFERROR(SUMPRODUCT('6. Patients'!DD$10:DD$107,OFFSET('6. Patients'!$IG$9,1,MATCH($D54,'6. Patients'!$IH$9:$JA$9,0),ROWS('6. Patients'!EQ$10:EQ$107))),0),
IFERROR(SUMPRODUCT('6. Patients'!DD$10:DD$107,OFFSET('6. Patients'!$JB$9,1,MATCH($D54,'6. Patients'!$JC$9:$KZ$9,0),ROWS('6. Patients'!EQ$10:EQ$107))),0)+
IFERROR(SUMPRODUCT('6. Patients'!DD$10:DD$107,OFFSET('6. Patients'!$LA$9,1,MATCH($D54,'6. Patients'!$LB$9:$LU$9,0),ROWS('6. Patients'!EQ$10:EQ$107))),0)+
IFERROR(SUMPRODUCT('6. Patients'!DD$10:DD$107,OFFSET('6. Patients'!$LV$9,1,MATCH($D54,'6. Patients'!$LW$9:$NT$9,0),ROWS('6. Patients'!EQ$10:EQ$107))),0)+
IFERROR(SUMPRODUCT('6. Patients'!DD$10:DD$107,OFFSET('6. Patients'!$NU$9,1,MATCH($D54,'6. Patients'!$NV$9:$OO$9,0),ROWS('6. Patients'!EQ$10:EQ$107))),0),
IFERROR(SUMPRODUCT('6. Patients'!DD$10:DD$107,OFFSET('6. Patients'!$OP$9,1,MATCH($D54,'6. Patients'!$OQ$9:$QN$9,0),ROWS('6. Patients'!EQ$10:EQ$107))),0)+
IFERROR(SUMPRODUCT('6. Patients'!DD$10:DD$107,OFFSET('6. Patients'!$QO$9,1,MATCH($D54,'6. Patients'!$QP$9:$RI$9,0),ROWS('6. Patients'!EQ$10:EQ$107))),0)+
IFERROR(SUMPRODUCT('6. Patients'!DD$10:DD$107,OFFSET('6. Patients'!$RJ$9,1,MATCH($D54,'6. Patients'!$RK$9:$TH$9,0),ROWS('6. Patients'!EQ$10:EQ$107))),0)+
IFERROR(SUMPRODUCT('6. Patients'!DD$10:DD$107,OFFSET('6. Patients'!$TI$9,1,MATCH($D54,'6. Patients'!$TJ$9:$UC$9,0),ROWS('6. Patients'!EQ$10:EQ$107))),0))+
IFERROR(VLOOKUP($D54,$H$116:$L$146,COLUMNS($H$115:$J$115)-1+AK$7,0)*$E54*$F54*'1. General Inputs'!$J$25,0),0),0)</f>
        <v>0</v>
      </c>
      <c r="AL54" s="775">
        <f ca="1">ROUNDUP(IFERROR($F54*$E54*CHOOSE(AL$7,
IFERROR(SUMPRODUCT('6. Patients'!DE$10:DE$107,OFFSET('6. Patients'!$DN$9,1,MATCH($D54,'6. Patients'!$DO$9:$FL$9,0),ROWS('6. Patients'!ER$10:ER$107))),0)+
IFERROR(SUMPRODUCT('6. Patients'!DE$10:DE$107,OFFSET('6. Patients'!$FM$9,1,MATCH($D54,'6. Patients'!$FN$9:$GG$9,0),ROWS('6. Patients'!ER$10:ER$107))),0)+
IFERROR(SUMPRODUCT('6. Patients'!DE$10:DE$107,OFFSET('6. Patients'!$GH$9,1,MATCH($D54,'6. Patients'!$GI$9:$IF$9,0),ROWS('6. Patients'!ER$10:ER$107))),0)+
IFERROR(SUMPRODUCT('6. Patients'!DE$10:DE$107,OFFSET('6. Patients'!$IG$9,1,MATCH($D54,'6. Patients'!$IH$9:$JA$9,0),ROWS('6. Patients'!ER$10:ER$107))),0),
IFERROR(SUMPRODUCT('6. Patients'!DE$10:DE$107,OFFSET('6. Patients'!$JB$9,1,MATCH($D54,'6. Patients'!$JC$9:$KZ$9,0),ROWS('6. Patients'!ER$10:ER$107))),0)+
IFERROR(SUMPRODUCT('6. Patients'!DE$10:DE$107,OFFSET('6. Patients'!$LA$9,1,MATCH($D54,'6. Patients'!$LB$9:$LU$9,0),ROWS('6. Patients'!ER$10:ER$107))),0)+
IFERROR(SUMPRODUCT('6. Patients'!DE$10:DE$107,OFFSET('6. Patients'!$LV$9,1,MATCH($D54,'6. Patients'!$LW$9:$NT$9,0),ROWS('6. Patients'!ER$10:ER$107))),0)+
IFERROR(SUMPRODUCT('6. Patients'!DE$10:DE$107,OFFSET('6. Patients'!$NU$9,1,MATCH($D54,'6. Patients'!$NV$9:$OO$9,0),ROWS('6. Patients'!ER$10:ER$107))),0),
IFERROR(SUMPRODUCT('6. Patients'!DE$10:DE$107,OFFSET('6. Patients'!$OP$9,1,MATCH($D54,'6. Patients'!$OQ$9:$QN$9,0),ROWS('6. Patients'!ER$10:ER$107))),0)+
IFERROR(SUMPRODUCT('6. Patients'!DE$10:DE$107,OFFSET('6. Patients'!$QO$9,1,MATCH($D54,'6. Patients'!$QP$9:$RI$9,0),ROWS('6. Patients'!ER$10:ER$107))),0)+
IFERROR(SUMPRODUCT('6. Patients'!DE$10:DE$107,OFFSET('6. Patients'!$RJ$9,1,MATCH($D54,'6. Patients'!$RK$9:$TH$9,0),ROWS('6. Patients'!ER$10:ER$107))),0)+
IFERROR(SUMPRODUCT('6. Patients'!DE$10:DE$107,OFFSET('6. Patients'!$TI$9,1,MATCH($D54,'6. Patients'!$TJ$9:$UC$9,0),ROWS('6. Patients'!ER$10:ER$107))),0))+
IFERROR(VLOOKUP($D54,$H$116:$L$146,COLUMNS($H$115:$J$115)-1+AL$7,0)*$E54*$F54*'1. General Inputs'!$J$25,0),0),0)</f>
        <v>0</v>
      </c>
      <c r="AM54" s="775">
        <f ca="1">ROUNDUP(IFERROR($F54*$E54*CHOOSE(AM$7,
IFERROR(SUMPRODUCT('6. Patients'!DF$10:DF$107,OFFSET('6. Patients'!$DN$9,1,MATCH($D54,'6. Patients'!$DO$9:$FL$9,0),ROWS('6. Patients'!ES$10:ES$107))),0)+
IFERROR(SUMPRODUCT('6. Patients'!DF$10:DF$107,OFFSET('6. Patients'!$FM$9,1,MATCH($D54,'6. Patients'!$FN$9:$GG$9,0),ROWS('6. Patients'!ES$10:ES$107))),0)+
IFERROR(SUMPRODUCT('6. Patients'!DF$10:DF$107,OFFSET('6. Patients'!$GH$9,1,MATCH($D54,'6. Patients'!$GI$9:$IF$9,0),ROWS('6. Patients'!ES$10:ES$107))),0)+
IFERROR(SUMPRODUCT('6. Patients'!DF$10:DF$107,OFFSET('6. Patients'!$IG$9,1,MATCH($D54,'6. Patients'!$IH$9:$JA$9,0),ROWS('6. Patients'!ES$10:ES$107))),0),
IFERROR(SUMPRODUCT('6. Patients'!DF$10:DF$107,OFFSET('6. Patients'!$JB$9,1,MATCH($D54,'6. Patients'!$JC$9:$KZ$9,0),ROWS('6. Patients'!ES$10:ES$107))),0)+
IFERROR(SUMPRODUCT('6. Patients'!DF$10:DF$107,OFFSET('6. Patients'!$LA$9,1,MATCH($D54,'6. Patients'!$LB$9:$LU$9,0),ROWS('6. Patients'!ES$10:ES$107))),0)+
IFERROR(SUMPRODUCT('6. Patients'!DF$10:DF$107,OFFSET('6. Patients'!$LV$9,1,MATCH($D54,'6. Patients'!$LW$9:$NT$9,0),ROWS('6. Patients'!ES$10:ES$107))),0)+
IFERROR(SUMPRODUCT('6. Patients'!DF$10:DF$107,OFFSET('6. Patients'!$NU$9,1,MATCH($D54,'6. Patients'!$NV$9:$OO$9,0),ROWS('6. Patients'!ES$10:ES$107))),0),
IFERROR(SUMPRODUCT('6. Patients'!DF$10:DF$107,OFFSET('6. Patients'!$OP$9,1,MATCH($D54,'6. Patients'!$OQ$9:$QN$9,0),ROWS('6. Patients'!ES$10:ES$107))),0)+
IFERROR(SUMPRODUCT('6. Patients'!DF$10:DF$107,OFFSET('6. Patients'!$QO$9,1,MATCH($D54,'6. Patients'!$QP$9:$RI$9,0),ROWS('6. Patients'!ES$10:ES$107))),0)+
IFERROR(SUMPRODUCT('6. Patients'!DF$10:DF$107,OFFSET('6. Patients'!$RJ$9,1,MATCH($D54,'6. Patients'!$RK$9:$TH$9,0),ROWS('6. Patients'!ES$10:ES$107))),0)+
IFERROR(SUMPRODUCT('6. Patients'!DF$10:DF$107,OFFSET('6. Patients'!$TI$9,1,MATCH($D54,'6. Patients'!$TJ$9:$UC$9,0),ROWS('6. Patients'!ES$10:ES$107))),0))+
IFERROR(VLOOKUP($D54,$H$116:$L$146,COLUMNS($H$115:$J$115)-1+AM$7,0)*$E54*$F54*'1. General Inputs'!$J$25,0),0),0)</f>
        <v>0</v>
      </c>
      <c r="AN54" s="775">
        <f ca="1">ROUNDUP(IFERROR($F54*$E54*CHOOSE(AN$7,
IFERROR(SUMPRODUCT('6. Patients'!DG$10:DG$107,OFFSET('6. Patients'!$DN$9,1,MATCH($D54,'6. Patients'!$DO$9:$FL$9,0),ROWS('6. Patients'!ET$10:ET$107))),0)+
IFERROR(SUMPRODUCT('6. Patients'!DG$10:DG$107,OFFSET('6. Patients'!$FM$9,1,MATCH($D54,'6. Patients'!$FN$9:$GG$9,0),ROWS('6. Patients'!ET$10:ET$107))),0)+
IFERROR(SUMPRODUCT('6. Patients'!DG$10:DG$107,OFFSET('6. Patients'!$GH$9,1,MATCH($D54,'6. Patients'!$GI$9:$IF$9,0),ROWS('6. Patients'!ET$10:ET$107))),0)+
IFERROR(SUMPRODUCT('6. Patients'!DG$10:DG$107,OFFSET('6. Patients'!$IG$9,1,MATCH($D54,'6. Patients'!$IH$9:$JA$9,0),ROWS('6. Patients'!ET$10:ET$107))),0),
IFERROR(SUMPRODUCT('6. Patients'!DG$10:DG$107,OFFSET('6. Patients'!$JB$9,1,MATCH($D54,'6. Patients'!$JC$9:$KZ$9,0),ROWS('6. Patients'!ET$10:ET$107))),0)+
IFERROR(SUMPRODUCT('6. Patients'!DG$10:DG$107,OFFSET('6. Patients'!$LA$9,1,MATCH($D54,'6. Patients'!$LB$9:$LU$9,0),ROWS('6. Patients'!ET$10:ET$107))),0)+
IFERROR(SUMPRODUCT('6. Patients'!DG$10:DG$107,OFFSET('6. Patients'!$LV$9,1,MATCH($D54,'6. Patients'!$LW$9:$NT$9,0),ROWS('6. Patients'!ET$10:ET$107))),0)+
IFERROR(SUMPRODUCT('6. Patients'!DG$10:DG$107,OFFSET('6. Patients'!$NU$9,1,MATCH($D54,'6. Patients'!$NV$9:$OO$9,0),ROWS('6. Patients'!ET$10:ET$107))),0),
IFERROR(SUMPRODUCT('6. Patients'!DG$10:DG$107,OFFSET('6. Patients'!$OP$9,1,MATCH($D54,'6. Patients'!$OQ$9:$QN$9,0),ROWS('6. Patients'!ET$10:ET$107))),0)+
IFERROR(SUMPRODUCT('6. Patients'!DG$10:DG$107,OFFSET('6. Patients'!$QO$9,1,MATCH($D54,'6. Patients'!$QP$9:$RI$9,0),ROWS('6. Patients'!ET$10:ET$107))),0)+
IFERROR(SUMPRODUCT('6. Patients'!DG$10:DG$107,OFFSET('6. Patients'!$RJ$9,1,MATCH($D54,'6. Patients'!$RK$9:$TH$9,0),ROWS('6. Patients'!ET$10:ET$107))),0)+
IFERROR(SUMPRODUCT('6. Patients'!DG$10:DG$107,OFFSET('6. Patients'!$TI$9,1,MATCH($D54,'6. Patients'!$TJ$9:$UC$9,0),ROWS('6. Patients'!ET$10:ET$107))),0))+
IFERROR(VLOOKUP($D54,$H$116:$L$146,COLUMNS($H$115:$J$115)-1+AN$7,0)*$E54*$F54*'1. General Inputs'!$J$25,0),0),0)</f>
        <v>0</v>
      </c>
      <c r="AO54" s="775">
        <f ca="1">ROUNDUP(IFERROR($F54*$E54*CHOOSE(AO$7,
IFERROR(SUMPRODUCT('6. Patients'!DH$10:DH$107,OFFSET('6. Patients'!$DN$9,1,MATCH($D54,'6. Patients'!$DO$9:$FL$9,0),ROWS('6. Patients'!EU$10:EU$107))),0)+
IFERROR(SUMPRODUCT('6. Patients'!DH$10:DH$107,OFFSET('6. Patients'!$FM$9,1,MATCH($D54,'6. Patients'!$FN$9:$GG$9,0),ROWS('6. Patients'!EU$10:EU$107))),0)+
IFERROR(SUMPRODUCT('6. Patients'!DH$10:DH$107,OFFSET('6. Patients'!$GH$9,1,MATCH($D54,'6. Patients'!$GI$9:$IF$9,0),ROWS('6. Patients'!EU$10:EU$107))),0)+
IFERROR(SUMPRODUCT('6. Patients'!DH$10:DH$107,OFFSET('6. Patients'!$IG$9,1,MATCH($D54,'6. Patients'!$IH$9:$JA$9,0),ROWS('6. Patients'!EU$10:EU$107))),0),
IFERROR(SUMPRODUCT('6. Patients'!DH$10:DH$107,OFFSET('6. Patients'!$JB$9,1,MATCH($D54,'6. Patients'!$JC$9:$KZ$9,0),ROWS('6. Patients'!EU$10:EU$107))),0)+
IFERROR(SUMPRODUCT('6. Patients'!DH$10:DH$107,OFFSET('6. Patients'!$LA$9,1,MATCH($D54,'6. Patients'!$LB$9:$LU$9,0),ROWS('6. Patients'!EU$10:EU$107))),0)+
IFERROR(SUMPRODUCT('6. Patients'!DH$10:DH$107,OFFSET('6. Patients'!$LV$9,1,MATCH($D54,'6. Patients'!$LW$9:$NT$9,0),ROWS('6. Patients'!EU$10:EU$107))),0)+
IFERROR(SUMPRODUCT('6. Patients'!DH$10:DH$107,OFFSET('6. Patients'!$NU$9,1,MATCH($D54,'6. Patients'!$NV$9:$OO$9,0),ROWS('6. Patients'!EU$10:EU$107))),0),
IFERROR(SUMPRODUCT('6. Patients'!DH$10:DH$107,OFFSET('6. Patients'!$OP$9,1,MATCH($D54,'6. Patients'!$OQ$9:$QN$9,0),ROWS('6. Patients'!EU$10:EU$107))),0)+
IFERROR(SUMPRODUCT('6. Patients'!DH$10:DH$107,OFFSET('6. Patients'!$QO$9,1,MATCH($D54,'6. Patients'!$QP$9:$RI$9,0),ROWS('6. Patients'!EU$10:EU$107))),0)+
IFERROR(SUMPRODUCT('6. Patients'!DH$10:DH$107,OFFSET('6. Patients'!$RJ$9,1,MATCH($D54,'6. Patients'!$RK$9:$TH$9,0),ROWS('6. Patients'!EU$10:EU$107))),0)+
IFERROR(SUMPRODUCT('6. Patients'!DH$10:DH$107,OFFSET('6. Patients'!$TI$9,1,MATCH($D54,'6. Patients'!$TJ$9:$UC$9,0),ROWS('6. Patients'!EU$10:EU$107))),0))+
IFERROR(VLOOKUP($D54,$H$116:$L$146,COLUMNS($H$115:$J$115)-1+AO$7,0)*$E54*$F54*'1. General Inputs'!$J$25,0),0),0)</f>
        <v>0</v>
      </c>
      <c r="AP54" s="775">
        <f ca="1">ROUNDUP(IFERROR($F54*$E54*CHOOSE(AP$7,
IFERROR(SUMPRODUCT('6. Patients'!DI$10:DI$107,OFFSET('6. Patients'!$DN$9,1,MATCH($D54,'6. Patients'!$DO$9:$FL$9,0),ROWS('6. Patients'!EV$10:EV$107))),0)+
IFERROR(SUMPRODUCT('6. Patients'!DI$10:DI$107,OFFSET('6. Patients'!$FM$9,1,MATCH($D54,'6. Patients'!$FN$9:$GG$9,0),ROWS('6. Patients'!EV$10:EV$107))),0)+
IFERROR(SUMPRODUCT('6. Patients'!DI$10:DI$107,OFFSET('6. Patients'!$GH$9,1,MATCH($D54,'6. Patients'!$GI$9:$IF$9,0),ROWS('6. Patients'!EV$10:EV$107))),0)+
IFERROR(SUMPRODUCT('6. Patients'!DI$10:DI$107,OFFSET('6. Patients'!$IG$9,1,MATCH($D54,'6. Patients'!$IH$9:$JA$9,0),ROWS('6. Patients'!EV$10:EV$107))),0),
IFERROR(SUMPRODUCT('6. Patients'!DI$10:DI$107,OFFSET('6. Patients'!$JB$9,1,MATCH($D54,'6. Patients'!$JC$9:$KZ$9,0),ROWS('6. Patients'!EV$10:EV$107))),0)+
IFERROR(SUMPRODUCT('6. Patients'!DI$10:DI$107,OFFSET('6. Patients'!$LA$9,1,MATCH($D54,'6. Patients'!$LB$9:$LU$9,0),ROWS('6. Patients'!EV$10:EV$107))),0)+
IFERROR(SUMPRODUCT('6. Patients'!DI$10:DI$107,OFFSET('6. Patients'!$LV$9,1,MATCH($D54,'6. Patients'!$LW$9:$NT$9,0),ROWS('6. Patients'!EV$10:EV$107))),0)+
IFERROR(SUMPRODUCT('6. Patients'!DI$10:DI$107,OFFSET('6. Patients'!$NU$9,1,MATCH($D54,'6. Patients'!$NV$9:$OO$9,0),ROWS('6. Patients'!EV$10:EV$107))),0),
IFERROR(SUMPRODUCT('6. Patients'!DI$10:DI$107,OFFSET('6. Patients'!$OP$9,1,MATCH($D54,'6. Patients'!$OQ$9:$QN$9,0),ROWS('6. Patients'!EV$10:EV$107))),0)+
IFERROR(SUMPRODUCT('6. Patients'!DI$10:DI$107,OFFSET('6. Patients'!$QO$9,1,MATCH($D54,'6. Patients'!$QP$9:$RI$9,0),ROWS('6. Patients'!EV$10:EV$107))),0)+
IFERROR(SUMPRODUCT('6. Patients'!DI$10:DI$107,OFFSET('6. Patients'!$RJ$9,1,MATCH($D54,'6. Patients'!$RK$9:$TH$9,0),ROWS('6. Patients'!EV$10:EV$107))),0)+
IFERROR(SUMPRODUCT('6. Patients'!DI$10:DI$107,OFFSET('6. Patients'!$TI$9,1,MATCH($D54,'6. Patients'!$TJ$9:$UC$9,0),ROWS('6. Patients'!EV$10:EV$107))),0))+
IFERROR(VLOOKUP($D54,$H$116:$L$146,COLUMNS($H$115:$J$115)-1+AP$7,0)*$E54*$F54*'1. General Inputs'!$J$25,0),0),0)</f>
        <v>0</v>
      </c>
      <c r="AQ54" s="775">
        <f ca="1">ROUNDUP(IFERROR($F54*$E54*CHOOSE(AQ$7,
IFERROR(SUMPRODUCT('6. Patients'!DJ$10:DJ$107,OFFSET('6. Patients'!$DN$9,1,MATCH($D54,'6. Patients'!$DO$9:$FL$9,0),ROWS('6. Patients'!EW$10:EW$107))),0)+
IFERROR(SUMPRODUCT('6. Patients'!DJ$10:DJ$107,OFFSET('6. Patients'!$FM$9,1,MATCH($D54,'6. Patients'!$FN$9:$GG$9,0),ROWS('6. Patients'!EW$10:EW$107))),0)+
IFERROR(SUMPRODUCT('6. Patients'!DJ$10:DJ$107,OFFSET('6. Patients'!$GH$9,1,MATCH($D54,'6. Patients'!$GI$9:$IF$9,0),ROWS('6. Patients'!EW$10:EW$107))),0)+
IFERROR(SUMPRODUCT('6. Patients'!DJ$10:DJ$107,OFFSET('6. Patients'!$IG$9,1,MATCH($D54,'6. Patients'!$IH$9:$JA$9,0),ROWS('6. Patients'!EW$10:EW$107))),0),
IFERROR(SUMPRODUCT('6. Patients'!DJ$10:DJ$107,OFFSET('6. Patients'!$JB$9,1,MATCH($D54,'6. Patients'!$JC$9:$KZ$9,0),ROWS('6. Patients'!EW$10:EW$107))),0)+
IFERROR(SUMPRODUCT('6. Patients'!DJ$10:DJ$107,OFFSET('6. Patients'!$LA$9,1,MATCH($D54,'6. Patients'!$LB$9:$LU$9,0),ROWS('6. Patients'!EW$10:EW$107))),0)+
IFERROR(SUMPRODUCT('6. Patients'!DJ$10:DJ$107,OFFSET('6. Patients'!$LV$9,1,MATCH($D54,'6. Patients'!$LW$9:$NT$9,0),ROWS('6. Patients'!EW$10:EW$107))),0)+
IFERROR(SUMPRODUCT('6. Patients'!DJ$10:DJ$107,OFFSET('6. Patients'!$NU$9,1,MATCH($D54,'6. Patients'!$NV$9:$OO$9,0),ROWS('6. Patients'!EW$10:EW$107))),0),
IFERROR(SUMPRODUCT('6. Patients'!DJ$10:DJ$107,OFFSET('6. Patients'!$OP$9,1,MATCH($D54,'6. Patients'!$OQ$9:$QN$9,0),ROWS('6. Patients'!EW$10:EW$107))),0)+
IFERROR(SUMPRODUCT('6. Patients'!DJ$10:DJ$107,OFFSET('6. Patients'!$QO$9,1,MATCH($D54,'6. Patients'!$QP$9:$RI$9,0),ROWS('6. Patients'!EW$10:EW$107))),0)+
IFERROR(SUMPRODUCT('6. Patients'!DJ$10:DJ$107,OFFSET('6. Patients'!$RJ$9,1,MATCH($D54,'6. Patients'!$RK$9:$TH$9,0),ROWS('6. Patients'!EW$10:EW$107))),0)+
IFERROR(SUMPRODUCT('6. Patients'!DJ$10:DJ$107,OFFSET('6. Patients'!$TI$9,1,MATCH($D54,'6. Patients'!$TJ$9:$UC$9,0),ROWS('6. Patients'!EW$10:EW$107))),0))+
IFERROR(VLOOKUP($D54,$H$116:$L$146,COLUMNS($H$115:$J$115)-1+AQ$7,0)*$E54*$F54*'1. General Inputs'!$J$25,0),0),0)</f>
        <v>0</v>
      </c>
      <c r="AT54" s="309"/>
      <c r="AZ54" s="335">
        <f ca="1">IFERROR(SUM(OFFSET('7. Consumption'!H54,0,1,,MIN('1. General Inputs'!$J$29,COLUMNS('7. Consumption'!H$9:$AQ$9)-1))),0)+MAX(0,$AQ54*('1. General Inputs'!$J$29-COLUMNS('7. Consumption'!H$9:$AQ$9)+1))</f>
        <v>0</v>
      </c>
      <c r="BA54" s="335">
        <f ca="1">IFERROR(SUM(OFFSET('7. Consumption'!I54,0,1,,MIN('1. General Inputs'!$J$29,COLUMNS('7. Consumption'!I$9:$AQ$9)-1))),0)+MAX(0,$AQ54*('1. General Inputs'!$J$29-COLUMNS('7. Consumption'!I$9:$AQ$9)+1))</f>
        <v>0</v>
      </c>
      <c r="BB54" s="335">
        <f ca="1">IFERROR(SUM(OFFSET('7. Consumption'!J54,0,1,,MIN('1. General Inputs'!$J$29,COLUMNS('7. Consumption'!J$9:$AQ$9)-1))),0)+MAX(0,$AQ54*('1. General Inputs'!$J$29-COLUMNS('7. Consumption'!J$9:$AQ$9)+1))</f>
        <v>0</v>
      </c>
      <c r="BC54" s="335">
        <f ca="1">IFERROR(SUM(OFFSET('7. Consumption'!K54,0,1,,MIN('1. General Inputs'!$J$29,COLUMNS('7. Consumption'!K$9:$AQ$9)-1))),0)+MAX(0,$AQ54*('1. General Inputs'!$J$29-COLUMNS('7. Consumption'!K$9:$AQ$9)+1))</f>
        <v>0</v>
      </c>
      <c r="BD54" s="335">
        <f ca="1">IFERROR(SUM(OFFSET('7. Consumption'!L54,0,1,,MIN('1. General Inputs'!$J$29,COLUMNS('7. Consumption'!L$9:$AQ$9)-1))),0)+MAX(0,$AQ54*('1. General Inputs'!$J$29-COLUMNS('7. Consumption'!L$9:$AQ$9)+1))</f>
        <v>0</v>
      </c>
      <c r="BE54" s="335">
        <f ca="1">IFERROR(SUM(OFFSET('7. Consumption'!M54,0,1,,MIN('1. General Inputs'!$J$29,COLUMNS('7. Consumption'!M$9:$AQ$9)-1))),0)+MAX(0,$AQ54*('1. General Inputs'!$J$29-COLUMNS('7. Consumption'!M$9:$AQ$9)+1))</f>
        <v>0</v>
      </c>
      <c r="BF54" s="335">
        <f ca="1">IFERROR(SUM(OFFSET('7. Consumption'!N54,0,1,,MIN('1. General Inputs'!$J$29,COLUMNS('7. Consumption'!N$9:$AQ$9)-1))),0)+MAX(0,$AQ54*('1. General Inputs'!$J$29-COLUMNS('7. Consumption'!N$9:$AQ$9)+1))</f>
        <v>0</v>
      </c>
      <c r="BG54" s="335">
        <f ca="1">IFERROR(SUM(OFFSET('7. Consumption'!O54,0,1,,MIN('1. General Inputs'!$J$29,COLUMNS('7. Consumption'!O$9:$AQ$9)-1))),0)+MAX(0,$AQ54*('1. General Inputs'!$J$29-COLUMNS('7. Consumption'!O$9:$AQ$9)+1))</f>
        <v>0</v>
      </c>
      <c r="BH54" s="335">
        <f ca="1">IFERROR(SUM(OFFSET('7. Consumption'!P54,0,1,,MIN('1. General Inputs'!$J$29,COLUMNS('7. Consumption'!P$9:$AQ$9)-1))),0)+MAX(0,$AQ54*('1. General Inputs'!$J$29-COLUMNS('7. Consumption'!P$9:$AQ$9)+1))</f>
        <v>0</v>
      </c>
      <c r="BI54" s="335">
        <f ca="1">IFERROR(SUM(OFFSET('7. Consumption'!Q54,0,1,,MIN('1. General Inputs'!$J$29,COLUMNS('7. Consumption'!Q$9:$AQ$9)-1))),0)+MAX(0,$AQ54*('1. General Inputs'!$J$29-COLUMNS('7. Consumption'!Q$9:$AQ$9)+1))</f>
        <v>0</v>
      </c>
      <c r="BJ54" s="335">
        <f ca="1">IFERROR(SUM(OFFSET('7. Consumption'!R54,0,1,,MIN('1. General Inputs'!$J$29,COLUMNS('7. Consumption'!R$9:$AQ$9)-1))),0)+MAX(0,$AQ54*('1. General Inputs'!$J$29-COLUMNS('7. Consumption'!R$9:$AQ$9)+1))</f>
        <v>0</v>
      </c>
      <c r="BK54" s="335">
        <f ca="1">IFERROR(SUM(OFFSET('7. Consumption'!S54,0,1,,MIN('1. General Inputs'!$J$29,COLUMNS('7. Consumption'!S$9:$AQ$9)-1))),0)+MAX(0,$AQ54*('1. General Inputs'!$J$29-COLUMNS('7. Consumption'!S$9:$AQ$9)+1))</f>
        <v>0</v>
      </c>
      <c r="BL54" s="335">
        <f ca="1">IFERROR(SUM(OFFSET('7. Consumption'!T54,0,1,,MIN('1. General Inputs'!$J$29,COLUMNS('7. Consumption'!T$9:$AQ$9)-1))),0)+MAX(0,$AQ54*('1. General Inputs'!$J$29-COLUMNS('7. Consumption'!T$9:$AQ$9)+1))</f>
        <v>0</v>
      </c>
      <c r="BM54" s="335">
        <f ca="1">IFERROR(SUM(OFFSET('7. Consumption'!U54,0,1,,MIN('1. General Inputs'!$J$29,COLUMNS('7. Consumption'!U$9:$AQ$9)-1))),0)+MAX(0,$AQ54*('1. General Inputs'!$J$29-COLUMNS('7. Consumption'!U$9:$AQ$9)+1))</f>
        <v>0</v>
      </c>
      <c r="BN54" s="335">
        <f ca="1">IFERROR(SUM(OFFSET('7. Consumption'!V54,0,1,,MIN('1. General Inputs'!$J$29,COLUMNS('7. Consumption'!V$9:$AQ$9)-1))),0)+MAX(0,$AQ54*('1. General Inputs'!$J$29-COLUMNS('7. Consumption'!V$9:$AQ$9)+1))</f>
        <v>0</v>
      </c>
      <c r="BO54" s="335">
        <f ca="1">IFERROR(SUM(OFFSET('7. Consumption'!W54,0,1,,MIN('1. General Inputs'!$J$29,COLUMNS('7. Consumption'!W$9:$AQ$9)-1))),0)+MAX(0,$AQ54*('1. General Inputs'!$J$29-COLUMNS('7. Consumption'!W$9:$AQ$9)+1))</f>
        <v>0</v>
      </c>
      <c r="BP54" s="335">
        <f ca="1">IFERROR(SUM(OFFSET('7. Consumption'!X54,0,1,,MIN('1. General Inputs'!$J$29,COLUMNS('7. Consumption'!X$9:$AQ$9)-1))),0)+MAX(0,$AQ54*('1. General Inputs'!$J$29-COLUMNS('7. Consumption'!X$9:$AQ$9)+1))</f>
        <v>0</v>
      </c>
      <c r="BQ54" s="335">
        <f ca="1">IFERROR(SUM(OFFSET('7. Consumption'!Y54,0,1,,MIN('1. General Inputs'!$J$29,COLUMNS('7. Consumption'!Y$9:$AQ$9)-1))),0)+MAX(0,$AQ54*('1. General Inputs'!$J$29-COLUMNS('7. Consumption'!Y$9:$AQ$9)+1))</f>
        <v>0</v>
      </c>
      <c r="BR54" s="335">
        <f ca="1">IFERROR(SUM(OFFSET('7. Consumption'!Z54,0,1,,MIN('1. General Inputs'!$J$29,COLUMNS('7. Consumption'!Z$9:$AQ$9)-1))),0)+MAX(0,$AQ54*('1. General Inputs'!$J$29-COLUMNS('7. Consumption'!Z$9:$AQ$9)+1))</f>
        <v>0</v>
      </c>
      <c r="BS54" s="335">
        <f ca="1">IFERROR(SUM(OFFSET('7. Consumption'!AA54,0,1,,MIN('1. General Inputs'!$J$29,COLUMNS('7. Consumption'!AA$9:$AQ$9)-1))),0)+MAX(0,$AQ54*('1. General Inputs'!$J$29-COLUMNS('7. Consumption'!AA$9:$AQ$9)+1))</f>
        <v>0</v>
      </c>
      <c r="BT54" s="335">
        <f ca="1">IFERROR(SUM(OFFSET('7. Consumption'!AB54,0,1,,MIN('1. General Inputs'!$J$29,COLUMNS('7. Consumption'!AB$9:$AQ$9)-1))),0)+MAX(0,$AQ54*('1. General Inputs'!$J$29-COLUMNS('7. Consumption'!AB$9:$AQ$9)+1))</f>
        <v>0</v>
      </c>
      <c r="BU54" s="335">
        <f ca="1">IFERROR(SUM(OFFSET('7. Consumption'!AC54,0,1,,MIN('1. General Inputs'!$J$29,COLUMNS('7. Consumption'!AC$9:$AQ$9)-1))),0)+MAX(0,$AQ54*('1. General Inputs'!$J$29-COLUMNS('7. Consumption'!AC$9:$AQ$9)+1))</f>
        <v>0</v>
      </c>
      <c r="BV54" s="335">
        <f ca="1">IFERROR(SUM(OFFSET('7. Consumption'!AD54,0,1,,MIN('1. General Inputs'!$J$29,COLUMNS('7. Consumption'!AD$9:$AQ$9)-1))),0)+MAX(0,$AQ54*('1. General Inputs'!$J$29-COLUMNS('7. Consumption'!AD$9:$AQ$9)+1))</f>
        <v>0</v>
      </c>
      <c r="BW54" s="335">
        <f ca="1">IFERROR(SUM(OFFSET('7. Consumption'!AE54,0,1,,MIN('1. General Inputs'!$J$29,COLUMNS('7. Consumption'!AE$9:$AQ$9)-1))),0)+MAX(0,$AQ54*('1. General Inputs'!$J$29-COLUMNS('7. Consumption'!AE$9:$AQ$9)+1))</f>
        <v>0</v>
      </c>
      <c r="BX54" s="335">
        <f ca="1">IFERROR(SUM(OFFSET('7. Consumption'!AF54,0,1,,MIN('1. General Inputs'!$J$29,COLUMNS('7. Consumption'!AF$9:$AQ$9)-1))),0)+MAX(0,$AQ54*('1. General Inputs'!$J$29-COLUMNS('7. Consumption'!AF$9:$AQ$9)+1))</f>
        <v>0</v>
      </c>
      <c r="BY54" s="335">
        <f ca="1">IFERROR(SUM(OFFSET('7. Consumption'!AG54,0,1,,MIN('1. General Inputs'!$J$29,COLUMNS('7. Consumption'!AG$9:$AQ$9)-1))),0)+MAX(0,$AQ54*('1. General Inputs'!$J$29-COLUMNS('7. Consumption'!AG$9:$AQ$9)+1))</f>
        <v>0</v>
      </c>
      <c r="BZ54" s="335">
        <f ca="1">IFERROR(SUM(OFFSET('7. Consumption'!AH54,0,1,,MIN('1. General Inputs'!$J$29,COLUMNS('7. Consumption'!AH$9:$AQ$9)-1))),0)+MAX(0,$AQ54*('1. General Inputs'!$J$29-COLUMNS('7. Consumption'!AH$9:$AQ$9)+1))</f>
        <v>0</v>
      </c>
      <c r="CA54" s="335">
        <f ca="1">IFERROR(SUM(OFFSET('7. Consumption'!AI54,0,1,,MIN('1. General Inputs'!$J$29,COLUMNS('7. Consumption'!AI$9:$AQ$9)-1))),0)+MAX(0,$AQ54*('1. General Inputs'!$J$29-COLUMNS('7. Consumption'!AI$9:$AQ$9)+1))</f>
        <v>0</v>
      </c>
      <c r="CB54" s="335">
        <f ca="1">IFERROR(SUM(OFFSET('7. Consumption'!AJ54,0,1,,MIN('1. General Inputs'!$J$29,COLUMNS('7. Consumption'!AJ$9:$AQ$9)-1))),0)+MAX(0,$AQ54*('1. General Inputs'!$J$29-COLUMNS('7. Consumption'!AJ$9:$AQ$9)+1))</f>
        <v>0</v>
      </c>
      <c r="CC54" s="335">
        <f ca="1">IFERROR(SUM(OFFSET('7. Consumption'!AK54,0,1,,MIN('1. General Inputs'!$J$29,COLUMNS('7. Consumption'!AK$9:$AQ$9)-1))),0)+MAX(0,$AQ54*('1. General Inputs'!$J$29-COLUMNS('7. Consumption'!AK$9:$AQ$9)+1))</f>
        <v>0</v>
      </c>
      <c r="CD54" s="335">
        <f ca="1">IFERROR(SUM(OFFSET('7. Consumption'!AL54,0,1,,MIN('1. General Inputs'!$J$29,COLUMNS('7. Consumption'!AL$9:$AQ$9)-1))),0)+MAX(0,$AQ54*('1. General Inputs'!$J$29-COLUMNS('7. Consumption'!AL$9:$AQ$9)+1))</f>
        <v>0</v>
      </c>
      <c r="CE54" s="335">
        <f ca="1">IFERROR(SUM(OFFSET('7. Consumption'!AM54,0,1,,MIN('1. General Inputs'!$J$29,COLUMNS('7. Consumption'!AM$9:$AQ$9)-1))),0)+MAX(0,$AQ54*('1. General Inputs'!$J$29-COLUMNS('7. Consumption'!AM$9:$AQ$9)+1))</f>
        <v>0</v>
      </c>
      <c r="CF54" s="335">
        <f ca="1">IFERROR(SUM(OFFSET('7. Consumption'!AN54,0,1,,MIN('1. General Inputs'!$J$29,COLUMNS('7. Consumption'!AN$9:$AQ$9)-1))),0)+MAX(0,$AQ54*('1. General Inputs'!$J$29-COLUMNS('7. Consumption'!AN$9:$AQ$9)+1))</f>
        <v>0</v>
      </c>
      <c r="CG54" s="335">
        <f ca="1">IFERROR(SUM(OFFSET('7. Consumption'!AO54,0,1,,MIN('1. General Inputs'!$J$29,COLUMNS('7. Consumption'!AO$9:$AQ$9)-1))),0)+MAX(0,$AQ54*('1. General Inputs'!$J$29-COLUMNS('7. Consumption'!AO$9:$AQ$9)+1))</f>
        <v>0</v>
      </c>
      <c r="CH54" s="335">
        <f ca="1">IFERROR(SUM(OFFSET('7. Consumption'!AP54,0,1,,MIN('1. General Inputs'!$J$29,COLUMNS('7. Consumption'!AP$9:$AQ$9)-1))),0)+MAX(0,$AQ54*('1. General Inputs'!$J$29-COLUMNS('7. Consumption'!AP$9:$AQ$9)+1))</f>
        <v>0</v>
      </c>
      <c r="CI54" s="335">
        <f ca="1">IFERROR(SUM(OFFSET('7. Consumption'!AQ54,0,1,,MIN('1. General Inputs'!$J$29,COLUMNS('7. Consumption'!AQ$9:$AQ$9)-1))),0)+MAX(0,$AQ54*('1. General Inputs'!$J$29-COLUMNS('7. Consumption'!AQ$9:$AQ$9)+1))</f>
        <v>0</v>
      </c>
    </row>
    <row r="55" spans="2:87" x14ac:dyDescent="0.3">
      <c r="B55" s="772"/>
      <c r="C55" s="772" t="str">
        <f>IFERROR(VLOOKUP(ROWS($C$9:$C55),'5. Form Breakdown'!$AI$11:$AJ$138,COLUMNS('5. Form Breakdown'!$AI$11:$AJ$11),0),"")</f>
        <v>RAL 400 - tab</v>
      </c>
      <c r="D55" s="772" t="str">
        <f>IFERROR(VLOOKUP($C55,'5a. Dosing'!$E$11:$F$138,2,0),"")</f>
        <v>RAL</v>
      </c>
      <c r="E55" s="773" t="str">
        <f>IFERROR(INDEX('5. Form Breakdown'!$AL$11:$BL$138,MATCH('7. Consumption'!$C55,'5. Form Breakdown'!$AK$11:$AK$138,0),MATCH('5. Form Breakdown'!$AX$10,'5. Form Breakdown'!$AL$10:$BL$10,0)),"")</f>
        <v/>
      </c>
      <c r="F55" s="774">
        <f>IFERROR(INDEX('5. Form Breakdown'!$AL$11:$BL$138,MATCH('7. Consumption'!$C55,'5. Form Breakdown'!$AK$11:$AK$138,0),MATCH('5. Form Breakdown'!$BL$10,'5. Form Breakdown'!$AL$10:$BL$10,0)),"")</f>
        <v>0</v>
      </c>
      <c r="H55" s="775">
        <f ca="1">ROUNDUP(IFERROR($F55*$E55*CHOOSE(H$7,
IFERROR(SUMPRODUCT('6. Patients'!CA$10:CA$107,OFFSET('6. Patients'!$DN$9,1,MATCH($D55,'6. Patients'!$DO$9:$FL$9,0),ROWS('6. Patients'!DN$10:DN$107))),0)+
IFERROR(SUMPRODUCT('6. Patients'!CA$10:CA$107,OFFSET('6. Patients'!$FM$9,1,MATCH($D55,'6. Patients'!$FN$9:$GG$9,0),ROWS('6. Patients'!DN$10:DN$107))),0)+
IFERROR(SUMPRODUCT('6. Patients'!CA$10:CA$107,OFFSET('6. Patients'!$GH$9,1,MATCH($D55,'6. Patients'!$GI$9:$IF$9,0),ROWS('6. Patients'!DN$10:DN$107))),0)+
IFERROR(SUMPRODUCT('6. Patients'!CA$10:CA$107,OFFSET('6. Patients'!$IG$9,1,MATCH($D55,'6. Patients'!$IH$9:$JA$9,0),ROWS('6. Patients'!DN$10:DN$107))),0),
IFERROR(SUMPRODUCT('6. Patients'!CA$10:CA$107,OFFSET('6. Patients'!$JB$9,1,MATCH($D55,'6. Patients'!$JC$9:$KZ$9,0),ROWS('6. Patients'!DN$10:DN$107))),0)+
IFERROR(SUMPRODUCT('6. Patients'!CA$10:CA$107,OFFSET('6. Patients'!$LA$9,1,MATCH($D55,'6. Patients'!$LB$9:$LU$9,0),ROWS('6. Patients'!DN$10:DN$107))),0)+
IFERROR(SUMPRODUCT('6. Patients'!CA$10:CA$107,OFFSET('6. Patients'!$LV$9,1,MATCH($D55,'6. Patients'!$LW$9:$NT$9,0),ROWS('6. Patients'!DN$10:DN$107))),0)+
IFERROR(SUMPRODUCT('6. Patients'!CA$10:CA$107,OFFSET('6. Patients'!$NU$9,1,MATCH($D55,'6. Patients'!$NV$9:$OO$9,0),ROWS('6. Patients'!DN$10:DN$107))),0),
IFERROR(SUMPRODUCT('6. Patients'!CA$10:CA$107,OFFSET('6. Patients'!$OP$9,1,MATCH($D55,'6. Patients'!$OQ$9:$QN$9,0),ROWS('6. Patients'!DN$10:DN$107))),0)+
IFERROR(SUMPRODUCT('6. Patients'!CA$10:CA$107,OFFSET('6. Patients'!$QO$9,1,MATCH($D55,'6. Patients'!$QP$9:$RI$9,0),ROWS('6. Patients'!DN$10:DN$107))),0)+
IFERROR(SUMPRODUCT('6. Patients'!CA$10:CA$107,OFFSET('6. Patients'!$RJ$9,1,MATCH($D55,'6. Patients'!$RK$9:$TH$9,0),ROWS('6. Patients'!DN$10:DN$107))),0)+
IFERROR(SUMPRODUCT('6. Patients'!CA$10:CA$107,OFFSET('6. Patients'!$TI$9,1,MATCH($D55,'6. Patients'!$TJ$9:$UC$9,0),ROWS('6. Patients'!DN$10:DN$107))),0))+
IFERROR(VLOOKUP($D55,$H$116:$L$146,COLUMNS($H$115:$J$115)-1+H$7,0)*$E55*$F55*'1. General Inputs'!$J$25,0),0),0)</f>
        <v>0</v>
      </c>
      <c r="I55" s="775">
        <f ca="1">ROUNDUP(IFERROR($F55*$E55*CHOOSE(I$7,
IFERROR(SUMPRODUCT('6. Patients'!CB$10:CB$107,OFFSET('6. Patients'!$DN$9,1,MATCH($D55,'6. Patients'!$DO$9:$FL$9,0),ROWS('6. Patients'!DO$10:DO$107))),0)+
IFERROR(SUMPRODUCT('6. Patients'!CB$10:CB$107,OFFSET('6. Patients'!$FM$9,1,MATCH($D55,'6. Patients'!$FN$9:$GG$9,0),ROWS('6. Patients'!DO$10:DO$107))),0)+
IFERROR(SUMPRODUCT('6. Patients'!CB$10:CB$107,OFFSET('6. Patients'!$GH$9,1,MATCH($D55,'6. Patients'!$GI$9:$IF$9,0),ROWS('6. Patients'!DO$10:DO$107))),0)+
IFERROR(SUMPRODUCT('6. Patients'!CB$10:CB$107,OFFSET('6. Patients'!$IG$9,1,MATCH($D55,'6. Patients'!$IH$9:$JA$9,0),ROWS('6. Patients'!DO$10:DO$107))),0),
IFERROR(SUMPRODUCT('6. Patients'!CB$10:CB$107,OFFSET('6. Patients'!$JB$9,1,MATCH($D55,'6. Patients'!$JC$9:$KZ$9,0),ROWS('6. Patients'!DO$10:DO$107))),0)+
IFERROR(SUMPRODUCT('6. Patients'!CB$10:CB$107,OFFSET('6. Patients'!$LA$9,1,MATCH($D55,'6. Patients'!$LB$9:$LU$9,0),ROWS('6. Patients'!DO$10:DO$107))),0)+
IFERROR(SUMPRODUCT('6. Patients'!CB$10:CB$107,OFFSET('6. Patients'!$LV$9,1,MATCH($D55,'6. Patients'!$LW$9:$NT$9,0),ROWS('6. Patients'!DO$10:DO$107))),0)+
IFERROR(SUMPRODUCT('6. Patients'!CB$10:CB$107,OFFSET('6. Patients'!$NU$9,1,MATCH($D55,'6. Patients'!$NV$9:$OO$9,0),ROWS('6. Patients'!DO$10:DO$107))),0),
IFERROR(SUMPRODUCT('6. Patients'!CB$10:CB$107,OFFSET('6. Patients'!$OP$9,1,MATCH($D55,'6. Patients'!$OQ$9:$QN$9,0),ROWS('6. Patients'!DO$10:DO$107))),0)+
IFERROR(SUMPRODUCT('6. Patients'!CB$10:CB$107,OFFSET('6. Patients'!$QO$9,1,MATCH($D55,'6. Patients'!$QP$9:$RI$9,0),ROWS('6. Patients'!DO$10:DO$107))),0)+
IFERROR(SUMPRODUCT('6. Patients'!CB$10:CB$107,OFFSET('6. Patients'!$RJ$9,1,MATCH($D55,'6. Patients'!$RK$9:$TH$9,0),ROWS('6. Patients'!DO$10:DO$107))),0)+
IFERROR(SUMPRODUCT('6. Patients'!CB$10:CB$107,OFFSET('6. Patients'!$TI$9,1,MATCH($D55,'6. Patients'!$TJ$9:$UC$9,0),ROWS('6. Patients'!DO$10:DO$107))),0))+
IFERROR(VLOOKUP($D55,$H$116:$L$146,COLUMNS($H$115:$J$115)-1+I$7,0)*$E55*$F55*'1. General Inputs'!$J$25,0),0),0)</f>
        <v>0</v>
      </c>
      <c r="J55" s="775">
        <f ca="1">ROUNDUP(IFERROR($F55*$E55*CHOOSE(J$7,
IFERROR(SUMPRODUCT('6. Patients'!CC$10:CC$107,OFFSET('6. Patients'!$DN$9,1,MATCH($D55,'6. Patients'!$DO$9:$FL$9,0),ROWS('6. Patients'!DP$10:DP$107))),0)+
IFERROR(SUMPRODUCT('6. Patients'!CC$10:CC$107,OFFSET('6. Patients'!$FM$9,1,MATCH($D55,'6. Patients'!$FN$9:$GG$9,0),ROWS('6. Patients'!DP$10:DP$107))),0)+
IFERROR(SUMPRODUCT('6. Patients'!CC$10:CC$107,OFFSET('6. Patients'!$GH$9,1,MATCH($D55,'6. Patients'!$GI$9:$IF$9,0),ROWS('6. Patients'!DP$10:DP$107))),0)+
IFERROR(SUMPRODUCT('6. Patients'!CC$10:CC$107,OFFSET('6. Patients'!$IG$9,1,MATCH($D55,'6. Patients'!$IH$9:$JA$9,0),ROWS('6. Patients'!DP$10:DP$107))),0),
IFERROR(SUMPRODUCT('6. Patients'!CC$10:CC$107,OFFSET('6. Patients'!$JB$9,1,MATCH($D55,'6. Patients'!$JC$9:$KZ$9,0),ROWS('6. Patients'!DP$10:DP$107))),0)+
IFERROR(SUMPRODUCT('6. Patients'!CC$10:CC$107,OFFSET('6. Patients'!$LA$9,1,MATCH($D55,'6. Patients'!$LB$9:$LU$9,0),ROWS('6. Patients'!DP$10:DP$107))),0)+
IFERROR(SUMPRODUCT('6. Patients'!CC$10:CC$107,OFFSET('6. Patients'!$LV$9,1,MATCH($D55,'6. Patients'!$LW$9:$NT$9,0),ROWS('6. Patients'!DP$10:DP$107))),0)+
IFERROR(SUMPRODUCT('6. Patients'!CC$10:CC$107,OFFSET('6. Patients'!$NU$9,1,MATCH($D55,'6. Patients'!$NV$9:$OO$9,0),ROWS('6. Patients'!DP$10:DP$107))),0),
IFERROR(SUMPRODUCT('6. Patients'!CC$10:CC$107,OFFSET('6. Patients'!$OP$9,1,MATCH($D55,'6. Patients'!$OQ$9:$QN$9,0),ROWS('6. Patients'!DP$10:DP$107))),0)+
IFERROR(SUMPRODUCT('6. Patients'!CC$10:CC$107,OFFSET('6. Patients'!$QO$9,1,MATCH($D55,'6. Patients'!$QP$9:$RI$9,0),ROWS('6. Patients'!DP$10:DP$107))),0)+
IFERROR(SUMPRODUCT('6. Patients'!CC$10:CC$107,OFFSET('6. Patients'!$RJ$9,1,MATCH($D55,'6. Patients'!$RK$9:$TH$9,0),ROWS('6. Patients'!DP$10:DP$107))),0)+
IFERROR(SUMPRODUCT('6. Patients'!CC$10:CC$107,OFFSET('6. Patients'!$TI$9,1,MATCH($D55,'6. Patients'!$TJ$9:$UC$9,0),ROWS('6. Patients'!DP$10:DP$107))),0))+
IFERROR(VLOOKUP($D55,$H$116:$L$146,COLUMNS($H$115:$J$115)-1+J$7,0)*$E55*$F55*'1. General Inputs'!$J$25,0),0),0)</f>
        <v>0</v>
      </c>
      <c r="K55" s="775">
        <f ca="1">ROUNDUP(IFERROR($F55*$E55*CHOOSE(K$7,
IFERROR(SUMPRODUCT('6. Patients'!CD$10:CD$107,OFFSET('6. Patients'!$DN$9,1,MATCH($D55,'6. Patients'!$DO$9:$FL$9,0),ROWS('6. Patients'!DQ$10:DQ$107))),0)+
IFERROR(SUMPRODUCT('6. Patients'!CD$10:CD$107,OFFSET('6. Patients'!$FM$9,1,MATCH($D55,'6. Patients'!$FN$9:$GG$9,0),ROWS('6. Patients'!DQ$10:DQ$107))),0)+
IFERROR(SUMPRODUCT('6. Patients'!CD$10:CD$107,OFFSET('6. Patients'!$GH$9,1,MATCH($D55,'6. Patients'!$GI$9:$IF$9,0),ROWS('6. Patients'!DQ$10:DQ$107))),0)+
IFERROR(SUMPRODUCT('6. Patients'!CD$10:CD$107,OFFSET('6. Patients'!$IG$9,1,MATCH($D55,'6. Patients'!$IH$9:$JA$9,0),ROWS('6. Patients'!DQ$10:DQ$107))),0),
IFERROR(SUMPRODUCT('6. Patients'!CD$10:CD$107,OFFSET('6. Patients'!$JB$9,1,MATCH($D55,'6. Patients'!$JC$9:$KZ$9,0),ROWS('6. Patients'!DQ$10:DQ$107))),0)+
IFERROR(SUMPRODUCT('6. Patients'!CD$10:CD$107,OFFSET('6. Patients'!$LA$9,1,MATCH($D55,'6. Patients'!$LB$9:$LU$9,0),ROWS('6. Patients'!DQ$10:DQ$107))),0)+
IFERROR(SUMPRODUCT('6. Patients'!CD$10:CD$107,OFFSET('6. Patients'!$LV$9,1,MATCH($D55,'6. Patients'!$LW$9:$NT$9,0),ROWS('6. Patients'!DQ$10:DQ$107))),0)+
IFERROR(SUMPRODUCT('6. Patients'!CD$10:CD$107,OFFSET('6. Patients'!$NU$9,1,MATCH($D55,'6. Patients'!$NV$9:$OO$9,0),ROWS('6. Patients'!DQ$10:DQ$107))),0),
IFERROR(SUMPRODUCT('6. Patients'!CD$10:CD$107,OFFSET('6. Patients'!$OP$9,1,MATCH($D55,'6. Patients'!$OQ$9:$QN$9,0),ROWS('6. Patients'!DQ$10:DQ$107))),0)+
IFERROR(SUMPRODUCT('6. Patients'!CD$10:CD$107,OFFSET('6. Patients'!$QO$9,1,MATCH($D55,'6. Patients'!$QP$9:$RI$9,0),ROWS('6. Patients'!DQ$10:DQ$107))),0)+
IFERROR(SUMPRODUCT('6. Patients'!CD$10:CD$107,OFFSET('6. Patients'!$RJ$9,1,MATCH($D55,'6. Patients'!$RK$9:$TH$9,0),ROWS('6. Patients'!DQ$10:DQ$107))),0)+
IFERROR(SUMPRODUCT('6. Patients'!CD$10:CD$107,OFFSET('6. Patients'!$TI$9,1,MATCH($D55,'6. Patients'!$TJ$9:$UC$9,0),ROWS('6. Patients'!DQ$10:DQ$107))),0))+
IFERROR(VLOOKUP($D55,$H$116:$L$146,COLUMNS($H$115:$J$115)-1+K$7,0)*$E55*$F55*'1. General Inputs'!$J$25,0),0),0)</f>
        <v>0</v>
      </c>
      <c r="L55" s="775">
        <f ca="1">ROUNDUP(IFERROR($F55*$E55*CHOOSE(L$7,
IFERROR(SUMPRODUCT('6. Patients'!CE$10:CE$107,OFFSET('6. Patients'!$DN$9,1,MATCH($D55,'6. Patients'!$DO$9:$FL$9,0),ROWS('6. Patients'!DR$10:DR$107))),0)+
IFERROR(SUMPRODUCT('6. Patients'!CE$10:CE$107,OFFSET('6. Patients'!$FM$9,1,MATCH($D55,'6. Patients'!$FN$9:$GG$9,0),ROWS('6. Patients'!DR$10:DR$107))),0)+
IFERROR(SUMPRODUCT('6. Patients'!CE$10:CE$107,OFFSET('6. Patients'!$GH$9,1,MATCH($D55,'6. Patients'!$GI$9:$IF$9,0),ROWS('6. Patients'!DR$10:DR$107))),0)+
IFERROR(SUMPRODUCT('6. Patients'!CE$10:CE$107,OFFSET('6. Patients'!$IG$9,1,MATCH($D55,'6. Patients'!$IH$9:$JA$9,0),ROWS('6. Patients'!DR$10:DR$107))),0),
IFERROR(SUMPRODUCT('6. Patients'!CE$10:CE$107,OFFSET('6. Patients'!$JB$9,1,MATCH($D55,'6. Patients'!$JC$9:$KZ$9,0),ROWS('6. Patients'!DR$10:DR$107))),0)+
IFERROR(SUMPRODUCT('6. Patients'!CE$10:CE$107,OFFSET('6. Patients'!$LA$9,1,MATCH($D55,'6. Patients'!$LB$9:$LU$9,0),ROWS('6. Patients'!DR$10:DR$107))),0)+
IFERROR(SUMPRODUCT('6. Patients'!CE$10:CE$107,OFFSET('6. Patients'!$LV$9,1,MATCH($D55,'6. Patients'!$LW$9:$NT$9,0),ROWS('6. Patients'!DR$10:DR$107))),0)+
IFERROR(SUMPRODUCT('6. Patients'!CE$10:CE$107,OFFSET('6. Patients'!$NU$9,1,MATCH($D55,'6. Patients'!$NV$9:$OO$9,0),ROWS('6. Patients'!DR$10:DR$107))),0),
IFERROR(SUMPRODUCT('6. Patients'!CE$10:CE$107,OFFSET('6. Patients'!$OP$9,1,MATCH($D55,'6. Patients'!$OQ$9:$QN$9,0),ROWS('6. Patients'!DR$10:DR$107))),0)+
IFERROR(SUMPRODUCT('6. Patients'!CE$10:CE$107,OFFSET('6. Patients'!$QO$9,1,MATCH($D55,'6. Patients'!$QP$9:$RI$9,0),ROWS('6. Patients'!DR$10:DR$107))),0)+
IFERROR(SUMPRODUCT('6. Patients'!CE$10:CE$107,OFFSET('6. Patients'!$RJ$9,1,MATCH($D55,'6. Patients'!$RK$9:$TH$9,0),ROWS('6. Patients'!DR$10:DR$107))),0)+
IFERROR(SUMPRODUCT('6. Patients'!CE$10:CE$107,OFFSET('6. Patients'!$TI$9,1,MATCH($D55,'6. Patients'!$TJ$9:$UC$9,0),ROWS('6. Patients'!DR$10:DR$107))),0))+
IFERROR(VLOOKUP($D55,$H$116:$L$146,COLUMNS($H$115:$J$115)-1+L$7,0)*$E55*$F55*'1. General Inputs'!$J$25,0),0),0)</f>
        <v>0</v>
      </c>
      <c r="M55" s="775">
        <f ca="1">ROUNDUP(IFERROR($F55*$E55*CHOOSE(M$7,
IFERROR(SUMPRODUCT('6. Patients'!CF$10:CF$107,OFFSET('6. Patients'!$DN$9,1,MATCH($D55,'6. Patients'!$DO$9:$FL$9,0),ROWS('6. Patients'!DS$10:DS$107))),0)+
IFERROR(SUMPRODUCT('6. Patients'!CF$10:CF$107,OFFSET('6. Patients'!$FM$9,1,MATCH($D55,'6. Patients'!$FN$9:$GG$9,0),ROWS('6. Patients'!DS$10:DS$107))),0)+
IFERROR(SUMPRODUCT('6. Patients'!CF$10:CF$107,OFFSET('6. Patients'!$GH$9,1,MATCH($D55,'6. Patients'!$GI$9:$IF$9,0),ROWS('6. Patients'!DS$10:DS$107))),0)+
IFERROR(SUMPRODUCT('6. Patients'!CF$10:CF$107,OFFSET('6. Patients'!$IG$9,1,MATCH($D55,'6. Patients'!$IH$9:$JA$9,0),ROWS('6. Patients'!DS$10:DS$107))),0),
IFERROR(SUMPRODUCT('6. Patients'!CF$10:CF$107,OFFSET('6. Patients'!$JB$9,1,MATCH($D55,'6. Patients'!$JC$9:$KZ$9,0),ROWS('6. Patients'!DS$10:DS$107))),0)+
IFERROR(SUMPRODUCT('6. Patients'!CF$10:CF$107,OFFSET('6. Patients'!$LA$9,1,MATCH($D55,'6. Patients'!$LB$9:$LU$9,0),ROWS('6. Patients'!DS$10:DS$107))),0)+
IFERROR(SUMPRODUCT('6. Patients'!CF$10:CF$107,OFFSET('6. Patients'!$LV$9,1,MATCH($D55,'6. Patients'!$LW$9:$NT$9,0),ROWS('6. Patients'!DS$10:DS$107))),0)+
IFERROR(SUMPRODUCT('6. Patients'!CF$10:CF$107,OFFSET('6. Patients'!$NU$9,1,MATCH($D55,'6. Patients'!$NV$9:$OO$9,0),ROWS('6. Patients'!DS$10:DS$107))),0),
IFERROR(SUMPRODUCT('6. Patients'!CF$10:CF$107,OFFSET('6. Patients'!$OP$9,1,MATCH($D55,'6. Patients'!$OQ$9:$QN$9,0),ROWS('6. Patients'!DS$10:DS$107))),0)+
IFERROR(SUMPRODUCT('6. Patients'!CF$10:CF$107,OFFSET('6. Patients'!$QO$9,1,MATCH($D55,'6. Patients'!$QP$9:$RI$9,0),ROWS('6. Patients'!DS$10:DS$107))),0)+
IFERROR(SUMPRODUCT('6. Patients'!CF$10:CF$107,OFFSET('6. Patients'!$RJ$9,1,MATCH($D55,'6. Patients'!$RK$9:$TH$9,0),ROWS('6. Patients'!DS$10:DS$107))),0)+
IFERROR(SUMPRODUCT('6. Patients'!CF$10:CF$107,OFFSET('6. Patients'!$TI$9,1,MATCH($D55,'6. Patients'!$TJ$9:$UC$9,0),ROWS('6. Patients'!DS$10:DS$107))),0))+
IFERROR(VLOOKUP($D55,$H$116:$L$146,COLUMNS($H$115:$J$115)-1+M$7,0)*$E55*$F55*'1. General Inputs'!$J$25,0),0),0)</f>
        <v>0</v>
      </c>
      <c r="N55" s="775">
        <f ca="1">ROUNDUP(IFERROR($F55*$E55*CHOOSE(N$7,
IFERROR(SUMPRODUCT('6. Patients'!CG$10:CG$107,OFFSET('6. Patients'!$DN$9,1,MATCH($D55,'6. Patients'!$DO$9:$FL$9,0),ROWS('6. Patients'!DT$10:DT$107))),0)+
IFERROR(SUMPRODUCT('6. Patients'!CG$10:CG$107,OFFSET('6. Patients'!$FM$9,1,MATCH($D55,'6. Patients'!$FN$9:$GG$9,0),ROWS('6. Patients'!DT$10:DT$107))),0)+
IFERROR(SUMPRODUCT('6. Patients'!CG$10:CG$107,OFFSET('6. Patients'!$GH$9,1,MATCH($D55,'6. Patients'!$GI$9:$IF$9,0),ROWS('6. Patients'!DT$10:DT$107))),0)+
IFERROR(SUMPRODUCT('6. Patients'!CG$10:CG$107,OFFSET('6. Patients'!$IG$9,1,MATCH($D55,'6. Patients'!$IH$9:$JA$9,0),ROWS('6. Patients'!DT$10:DT$107))),0),
IFERROR(SUMPRODUCT('6. Patients'!CG$10:CG$107,OFFSET('6. Patients'!$JB$9,1,MATCH($D55,'6. Patients'!$JC$9:$KZ$9,0),ROWS('6. Patients'!DT$10:DT$107))),0)+
IFERROR(SUMPRODUCT('6. Patients'!CG$10:CG$107,OFFSET('6. Patients'!$LA$9,1,MATCH($D55,'6. Patients'!$LB$9:$LU$9,0),ROWS('6. Patients'!DT$10:DT$107))),0)+
IFERROR(SUMPRODUCT('6. Patients'!CG$10:CG$107,OFFSET('6. Patients'!$LV$9,1,MATCH($D55,'6. Patients'!$LW$9:$NT$9,0),ROWS('6. Patients'!DT$10:DT$107))),0)+
IFERROR(SUMPRODUCT('6. Patients'!CG$10:CG$107,OFFSET('6. Patients'!$NU$9,1,MATCH($D55,'6. Patients'!$NV$9:$OO$9,0),ROWS('6. Patients'!DT$10:DT$107))),0),
IFERROR(SUMPRODUCT('6. Patients'!CG$10:CG$107,OFFSET('6. Patients'!$OP$9,1,MATCH($D55,'6. Patients'!$OQ$9:$QN$9,0),ROWS('6. Patients'!DT$10:DT$107))),0)+
IFERROR(SUMPRODUCT('6. Patients'!CG$10:CG$107,OFFSET('6. Patients'!$QO$9,1,MATCH($D55,'6. Patients'!$QP$9:$RI$9,0),ROWS('6. Patients'!DT$10:DT$107))),0)+
IFERROR(SUMPRODUCT('6. Patients'!CG$10:CG$107,OFFSET('6. Patients'!$RJ$9,1,MATCH($D55,'6. Patients'!$RK$9:$TH$9,0),ROWS('6. Patients'!DT$10:DT$107))),0)+
IFERROR(SUMPRODUCT('6. Patients'!CG$10:CG$107,OFFSET('6. Patients'!$TI$9,1,MATCH($D55,'6. Patients'!$TJ$9:$UC$9,0),ROWS('6. Patients'!DT$10:DT$107))),0))+
IFERROR(VLOOKUP($D55,$H$116:$L$146,COLUMNS($H$115:$J$115)-1+N$7,0)*$E55*$F55*'1. General Inputs'!$J$25,0),0),0)</f>
        <v>0</v>
      </c>
      <c r="O55" s="775">
        <f ca="1">ROUNDUP(IFERROR($F55*$E55*CHOOSE(O$7,
IFERROR(SUMPRODUCT('6. Patients'!CH$10:CH$107,OFFSET('6. Patients'!$DN$9,1,MATCH($D55,'6. Patients'!$DO$9:$FL$9,0),ROWS('6. Patients'!DU$10:DU$107))),0)+
IFERROR(SUMPRODUCT('6. Patients'!CH$10:CH$107,OFFSET('6. Patients'!$FM$9,1,MATCH($D55,'6. Patients'!$FN$9:$GG$9,0),ROWS('6. Patients'!DU$10:DU$107))),0)+
IFERROR(SUMPRODUCT('6. Patients'!CH$10:CH$107,OFFSET('6. Patients'!$GH$9,1,MATCH($D55,'6. Patients'!$GI$9:$IF$9,0),ROWS('6. Patients'!DU$10:DU$107))),0)+
IFERROR(SUMPRODUCT('6. Patients'!CH$10:CH$107,OFFSET('6. Patients'!$IG$9,1,MATCH($D55,'6. Patients'!$IH$9:$JA$9,0),ROWS('6. Patients'!DU$10:DU$107))),0),
IFERROR(SUMPRODUCT('6. Patients'!CH$10:CH$107,OFFSET('6. Patients'!$JB$9,1,MATCH($D55,'6. Patients'!$JC$9:$KZ$9,0),ROWS('6. Patients'!DU$10:DU$107))),0)+
IFERROR(SUMPRODUCT('6. Patients'!CH$10:CH$107,OFFSET('6. Patients'!$LA$9,1,MATCH($D55,'6. Patients'!$LB$9:$LU$9,0),ROWS('6. Patients'!DU$10:DU$107))),0)+
IFERROR(SUMPRODUCT('6. Patients'!CH$10:CH$107,OFFSET('6. Patients'!$LV$9,1,MATCH($D55,'6. Patients'!$LW$9:$NT$9,0),ROWS('6. Patients'!DU$10:DU$107))),0)+
IFERROR(SUMPRODUCT('6. Patients'!CH$10:CH$107,OFFSET('6. Patients'!$NU$9,1,MATCH($D55,'6. Patients'!$NV$9:$OO$9,0),ROWS('6. Patients'!DU$10:DU$107))),0),
IFERROR(SUMPRODUCT('6. Patients'!CH$10:CH$107,OFFSET('6. Patients'!$OP$9,1,MATCH($D55,'6. Patients'!$OQ$9:$QN$9,0),ROWS('6. Patients'!DU$10:DU$107))),0)+
IFERROR(SUMPRODUCT('6. Patients'!CH$10:CH$107,OFFSET('6. Patients'!$QO$9,1,MATCH($D55,'6. Patients'!$QP$9:$RI$9,0),ROWS('6. Patients'!DU$10:DU$107))),0)+
IFERROR(SUMPRODUCT('6. Patients'!CH$10:CH$107,OFFSET('6. Patients'!$RJ$9,1,MATCH($D55,'6. Patients'!$RK$9:$TH$9,0),ROWS('6. Patients'!DU$10:DU$107))),0)+
IFERROR(SUMPRODUCT('6. Patients'!CH$10:CH$107,OFFSET('6. Patients'!$TI$9,1,MATCH($D55,'6. Patients'!$TJ$9:$UC$9,0),ROWS('6. Patients'!DU$10:DU$107))),0))+
IFERROR(VLOOKUP($D55,$H$116:$L$146,COLUMNS($H$115:$J$115)-1+O$7,0)*$E55*$F55*'1. General Inputs'!$J$25,0),0),0)</f>
        <v>0</v>
      </c>
      <c r="P55" s="775">
        <f ca="1">ROUNDUP(IFERROR($F55*$E55*CHOOSE(P$7,
IFERROR(SUMPRODUCT('6. Patients'!CI$10:CI$107,OFFSET('6. Patients'!$DN$9,1,MATCH($D55,'6. Patients'!$DO$9:$FL$9,0),ROWS('6. Patients'!DV$10:DV$107))),0)+
IFERROR(SUMPRODUCT('6. Patients'!CI$10:CI$107,OFFSET('6. Patients'!$FM$9,1,MATCH($D55,'6. Patients'!$FN$9:$GG$9,0),ROWS('6. Patients'!DV$10:DV$107))),0)+
IFERROR(SUMPRODUCT('6. Patients'!CI$10:CI$107,OFFSET('6. Patients'!$GH$9,1,MATCH($D55,'6. Patients'!$GI$9:$IF$9,0),ROWS('6. Patients'!DV$10:DV$107))),0)+
IFERROR(SUMPRODUCT('6. Patients'!CI$10:CI$107,OFFSET('6. Patients'!$IG$9,1,MATCH($D55,'6. Patients'!$IH$9:$JA$9,0),ROWS('6. Patients'!DV$10:DV$107))),0),
IFERROR(SUMPRODUCT('6. Patients'!CI$10:CI$107,OFFSET('6. Patients'!$JB$9,1,MATCH($D55,'6. Patients'!$JC$9:$KZ$9,0),ROWS('6. Patients'!DV$10:DV$107))),0)+
IFERROR(SUMPRODUCT('6. Patients'!CI$10:CI$107,OFFSET('6. Patients'!$LA$9,1,MATCH($D55,'6. Patients'!$LB$9:$LU$9,0),ROWS('6. Patients'!DV$10:DV$107))),0)+
IFERROR(SUMPRODUCT('6. Patients'!CI$10:CI$107,OFFSET('6. Patients'!$LV$9,1,MATCH($D55,'6. Patients'!$LW$9:$NT$9,0),ROWS('6. Patients'!DV$10:DV$107))),0)+
IFERROR(SUMPRODUCT('6. Patients'!CI$10:CI$107,OFFSET('6. Patients'!$NU$9,1,MATCH($D55,'6. Patients'!$NV$9:$OO$9,0),ROWS('6. Patients'!DV$10:DV$107))),0),
IFERROR(SUMPRODUCT('6. Patients'!CI$10:CI$107,OFFSET('6. Patients'!$OP$9,1,MATCH($D55,'6. Patients'!$OQ$9:$QN$9,0),ROWS('6. Patients'!DV$10:DV$107))),0)+
IFERROR(SUMPRODUCT('6. Patients'!CI$10:CI$107,OFFSET('6. Patients'!$QO$9,1,MATCH($D55,'6. Patients'!$QP$9:$RI$9,0),ROWS('6. Patients'!DV$10:DV$107))),0)+
IFERROR(SUMPRODUCT('6. Patients'!CI$10:CI$107,OFFSET('6. Patients'!$RJ$9,1,MATCH($D55,'6. Patients'!$RK$9:$TH$9,0),ROWS('6. Patients'!DV$10:DV$107))),0)+
IFERROR(SUMPRODUCT('6. Patients'!CI$10:CI$107,OFFSET('6. Patients'!$TI$9,1,MATCH($D55,'6. Patients'!$TJ$9:$UC$9,0),ROWS('6. Patients'!DV$10:DV$107))),0))+
IFERROR(VLOOKUP($D55,$H$116:$L$146,COLUMNS($H$115:$J$115)-1+P$7,0)*$E55*$F55*'1. General Inputs'!$J$25,0),0),0)</f>
        <v>0</v>
      </c>
      <c r="Q55" s="775">
        <f ca="1">ROUNDUP(IFERROR($F55*$E55*CHOOSE(Q$7,
IFERROR(SUMPRODUCT('6. Patients'!CJ$10:CJ$107,OFFSET('6. Patients'!$DN$9,1,MATCH($D55,'6. Patients'!$DO$9:$FL$9,0),ROWS('6. Patients'!DW$10:DW$107))),0)+
IFERROR(SUMPRODUCT('6. Patients'!CJ$10:CJ$107,OFFSET('6. Patients'!$FM$9,1,MATCH($D55,'6. Patients'!$FN$9:$GG$9,0),ROWS('6. Patients'!DW$10:DW$107))),0)+
IFERROR(SUMPRODUCT('6. Patients'!CJ$10:CJ$107,OFFSET('6. Patients'!$GH$9,1,MATCH($D55,'6. Patients'!$GI$9:$IF$9,0),ROWS('6. Patients'!DW$10:DW$107))),0)+
IFERROR(SUMPRODUCT('6. Patients'!CJ$10:CJ$107,OFFSET('6. Patients'!$IG$9,1,MATCH($D55,'6. Patients'!$IH$9:$JA$9,0),ROWS('6. Patients'!DW$10:DW$107))),0),
IFERROR(SUMPRODUCT('6. Patients'!CJ$10:CJ$107,OFFSET('6. Patients'!$JB$9,1,MATCH($D55,'6. Patients'!$JC$9:$KZ$9,0),ROWS('6. Patients'!DW$10:DW$107))),0)+
IFERROR(SUMPRODUCT('6. Patients'!CJ$10:CJ$107,OFFSET('6. Patients'!$LA$9,1,MATCH($D55,'6. Patients'!$LB$9:$LU$9,0),ROWS('6. Patients'!DW$10:DW$107))),0)+
IFERROR(SUMPRODUCT('6. Patients'!CJ$10:CJ$107,OFFSET('6. Patients'!$LV$9,1,MATCH($D55,'6. Patients'!$LW$9:$NT$9,0),ROWS('6. Patients'!DW$10:DW$107))),0)+
IFERROR(SUMPRODUCT('6. Patients'!CJ$10:CJ$107,OFFSET('6. Patients'!$NU$9,1,MATCH($D55,'6. Patients'!$NV$9:$OO$9,0),ROWS('6. Patients'!DW$10:DW$107))),0),
IFERROR(SUMPRODUCT('6. Patients'!CJ$10:CJ$107,OFFSET('6. Patients'!$OP$9,1,MATCH($D55,'6. Patients'!$OQ$9:$QN$9,0),ROWS('6. Patients'!DW$10:DW$107))),0)+
IFERROR(SUMPRODUCT('6. Patients'!CJ$10:CJ$107,OFFSET('6. Patients'!$QO$9,1,MATCH($D55,'6. Patients'!$QP$9:$RI$9,0),ROWS('6. Patients'!DW$10:DW$107))),0)+
IFERROR(SUMPRODUCT('6. Patients'!CJ$10:CJ$107,OFFSET('6. Patients'!$RJ$9,1,MATCH($D55,'6. Patients'!$RK$9:$TH$9,0),ROWS('6. Patients'!DW$10:DW$107))),0)+
IFERROR(SUMPRODUCT('6. Patients'!CJ$10:CJ$107,OFFSET('6. Patients'!$TI$9,1,MATCH($D55,'6. Patients'!$TJ$9:$UC$9,0),ROWS('6. Patients'!DW$10:DW$107))),0))+
IFERROR(VLOOKUP($D55,$H$116:$L$146,COLUMNS($H$115:$J$115)-1+Q$7,0)*$E55*$F55*'1. General Inputs'!$J$25,0),0),0)</f>
        <v>0</v>
      </c>
      <c r="R55" s="775">
        <f ca="1">ROUNDUP(IFERROR($F55*$E55*CHOOSE(R$7,
IFERROR(SUMPRODUCT('6. Patients'!CK$10:CK$107,OFFSET('6. Patients'!$DN$9,1,MATCH($D55,'6. Patients'!$DO$9:$FL$9,0),ROWS('6. Patients'!DX$10:DX$107))),0)+
IFERROR(SUMPRODUCT('6. Patients'!CK$10:CK$107,OFFSET('6. Patients'!$FM$9,1,MATCH($D55,'6. Patients'!$FN$9:$GG$9,0),ROWS('6. Patients'!DX$10:DX$107))),0)+
IFERROR(SUMPRODUCT('6. Patients'!CK$10:CK$107,OFFSET('6. Patients'!$GH$9,1,MATCH($D55,'6. Patients'!$GI$9:$IF$9,0),ROWS('6. Patients'!DX$10:DX$107))),0)+
IFERROR(SUMPRODUCT('6. Patients'!CK$10:CK$107,OFFSET('6. Patients'!$IG$9,1,MATCH($D55,'6. Patients'!$IH$9:$JA$9,0),ROWS('6. Patients'!DX$10:DX$107))),0),
IFERROR(SUMPRODUCT('6. Patients'!CK$10:CK$107,OFFSET('6. Patients'!$JB$9,1,MATCH($D55,'6. Patients'!$JC$9:$KZ$9,0),ROWS('6. Patients'!DX$10:DX$107))),0)+
IFERROR(SUMPRODUCT('6. Patients'!CK$10:CK$107,OFFSET('6. Patients'!$LA$9,1,MATCH($D55,'6. Patients'!$LB$9:$LU$9,0),ROWS('6. Patients'!DX$10:DX$107))),0)+
IFERROR(SUMPRODUCT('6. Patients'!CK$10:CK$107,OFFSET('6. Patients'!$LV$9,1,MATCH($D55,'6. Patients'!$LW$9:$NT$9,0),ROWS('6. Patients'!DX$10:DX$107))),0)+
IFERROR(SUMPRODUCT('6. Patients'!CK$10:CK$107,OFFSET('6. Patients'!$NU$9,1,MATCH($D55,'6. Patients'!$NV$9:$OO$9,0),ROWS('6. Patients'!DX$10:DX$107))),0),
IFERROR(SUMPRODUCT('6. Patients'!CK$10:CK$107,OFFSET('6. Patients'!$OP$9,1,MATCH($D55,'6. Patients'!$OQ$9:$QN$9,0),ROWS('6. Patients'!DX$10:DX$107))),0)+
IFERROR(SUMPRODUCT('6. Patients'!CK$10:CK$107,OFFSET('6. Patients'!$QO$9,1,MATCH($D55,'6. Patients'!$QP$9:$RI$9,0),ROWS('6. Patients'!DX$10:DX$107))),0)+
IFERROR(SUMPRODUCT('6. Patients'!CK$10:CK$107,OFFSET('6. Patients'!$RJ$9,1,MATCH($D55,'6. Patients'!$RK$9:$TH$9,0),ROWS('6. Patients'!DX$10:DX$107))),0)+
IFERROR(SUMPRODUCT('6. Patients'!CK$10:CK$107,OFFSET('6. Patients'!$TI$9,1,MATCH($D55,'6. Patients'!$TJ$9:$UC$9,0),ROWS('6. Patients'!DX$10:DX$107))),0))+
IFERROR(VLOOKUP($D55,$H$116:$L$146,COLUMNS($H$115:$J$115)-1+R$7,0)*$E55*$F55*'1. General Inputs'!$J$25,0),0),0)</f>
        <v>0</v>
      </c>
      <c r="S55" s="775">
        <f ca="1">ROUNDUP(IFERROR($F55*$E55*CHOOSE(S$7,
IFERROR(SUMPRODUCT('6. Patients'!CL$10:CL$107,OFFSET('6. Patients'!$DN$9,1,MATCH($D55,'6. Patients'!$DO$9:$FL$9,0),ROWS('6. Patients'!DY$10:DY$107))),0)+
IFERROR(SUMPRODUCT('6. Patients'!CL$10:CL$107,OFFSET('6. Patients'!$FM$9,1,MATCH($D55,'6. Patients'!$FN$9:$GG$9,0),ROWS('6. Patients'!DY$10:DY$107))),0)+
IFERROR(SUMPRODUCT('6. Patients'!CL$10:CL$107,OFFSET('6. Patients'!$GH$9,1,MATCH($D55,'6. Patients'!$GI$9:$IF$9,0),ROWS('6. Patients'!DY$10:DY$107))),0)+
IFERROR(SUMPRODUCT('6. Patients'!CL$10:CL$107,OFFSET('6. Patients'!$IG$9,1,MATCH($D55,'6. Patients'!$IH$9:$JA$9,0),ROWS('6. Patients'!DY$10:DY$107))),0),
IFERROR(SUMPRODUCT('6. Patients'!CL$10:CL$107,OFFSET('6. Patients'!$JB$9,1,MATCH($D55,'6. Patients'!$JC$9:$KZ$9,0),ROWS('6. Patients'!DY$10:DY$107))),0)+
IFERROR(SUMPRODUCT('6. Patients'!CL$10:CL$107,OFFSET('6. Patients'!$LA$9,1,MATCH($D55,'6. Patients'!$LB$9:$LU$9,0),ROWS('6. Patients'!DY$10:DY$107))),0)+
IFERROR(SUMPRODUCT('6. Patients'!CL$10:CL$107,OFFSET('6. Patients'!$LV$9,1,MATCH($D55,'6. Patients'!$LW$9:$NT$9,0),ROWS('6. Patients'!DY$10:DY$107))),0)+
IFERROR(SUMPRODUCT('6. Patients'!CL$10:CL$107,OFFSET('6. Patients'!$NU$9,1,MATCH($D55,'6. Patients'!$NV$9:$OO$9,0),ROWS('6. Patients'!DY$10:DY$107))),0),
IFERROR(SUMPRODUCT('6. Patients'!CL$10:CL$107,OFFSET('6. Patients'!$OP$9,1,MATCH($D55,'6. Patients'!$OQ$9:$QN$9,0),ROWS('6. Patients'!DY$10:DY$107))),0)+
IFERROR(SUMPRODUCT('6. Patients'!CL$10:CL$107,OFFSET('6. Patients'!$QO$9,1,MATCH($D55,'6. Patients'!$QP$9:$RI$9,0),ROWS('6. Patients'!DY$10:DY$107))),0)+
IFERROR(SUMPRODUCT('6. Patients'!CL$10:CL$107,OFFSET('6. Patients'!$RJ$9,1,MATCH($D55,'6. Patients'!$RK$9:$TH$9,0),ROWS('6. Patients'!DY$10:DY$107))),0)+
IFERROR(SUMPRODUCT('6. Patients'!CL$10:CL$107,OFFSET('6. Patients'!$TI$9,1,MATCH($D55,'6. Patients'!$TJ$9:$UC$9,0),ROWS('6. Patients'!DY$10:DY$107))),0))+
IFERROR(VLOOKUP($D55,$H$116:$L$146,COLUMNS($H$115:$J$115)-1+S$7,0)*$E55*$F55*'1. General Inputs'!$J$25,0),0),0)</f>
        <v>0</v>
      </c>
      <c r="T55" s="775">
        <f ca="1">ROUNDUP(IFERROR($F55*$E55*CHOOSE(T$7,
IFERROR(SUMPRODUCT('6. Patients'!CM$10:CM$107,OFFSET('6. Patients'!$DN$9,1,MATCH($D55,'6. Patients'!$DO$9:$FL$9,0),ROWS('6. Patients'!DZ$10:DZ$107))),0)+
IFERROR(SUMPRODUCT('6. Patients'!CM$10:CM$107,OFFSET('6. Patients'!$FM$9,1,MATCH($D55,'6. Patients'!$FN$9:$GG$9,0),ROWS('6. Patients'!DZ$10:DZ$107))),0)+
IFERROR(SUMPRODUCT('6. Patients'!CM$10:CM$107,OFFSET('6. Patients'!$GH$9,1,MATCH($D55,'6. Patients'!$GI$9:$IF$9,0),ROWS('6. Patients'!DZ$10:DZ$107))),0)+
IFERROR(SUMPRODUCT('6. Patients'!CM$10:CM$107,OFFSET('6. Patients'!$IG$9,1,MATCH($D55,'6. Patients'!$IH$9:$JA$9,0),ROWS('6. Patients'!DZ$10:DZ$107))),0),
IFERROR(SUMPRODUCT('6. Patients'!CM$10:CM$107,OFFSET('6. Patients'!$JB$9,1,MATCH($D55,'6. Patients'!$JC$9:$KZ$9,0),ROWS('6. Patients'!DZ$10:DZ$107))),0)+
IFERROR(SUMPRODUCT('6. Patients'!CM$10:CM$107,OFFSET('6. Patients'!$LA$9,1,MATCH($D55,'6. Patients'!$LB$9:$LU$9,0),ROWS('6. Patients'!DZ$10:DZ$107))),0)+
IFERROR(SUMPRODUCT('6. Patients'!CM$10:CM$107,OFFSET('6. Patients'!$LV$9,1,MATCH($D55,'6. Patients'!$LW$9:$NT$9,0),ROWS('6. Patients'!DZ$10:DZ$107))),0)+
IFERROR(SUMPRODUCT('6. Patients'!CM$10:CM$107,OFFSET('6. Patients'!$NU$9,1,MATCH($D55,'6. Patients'!$NV$9:$OO$9,0),ROWS('6. Patients'!DZ$10:DZ$107))),0),
IFERROR(SUMPRODUCT('6. Patients'!CM$10:CM$107,OFFSET('6. Patients'!$OP$9,1,MATCH($D55,'6. Patients'!$OQ$9:$QN$9,0),ROWS('6. Patients'!DZ$10:DZ$107))),0)+
IFERROR(SUMPRODUCT('6. Patients'!CM$10:CM$107,OFFSET('6. Patients'!$QO$9,1,MATCH($D55,'6. Patients'!$QP$9:$RI$9,0),ROWS('6. Patients'!DZ$10:DZ$107))),0)+
IFERROR(SUMPRODUCT('6. Patients'!CM$10:CM$107,OFFSET('6. Patients'!$RJ$9,1,MATCH($D55,'6. Patients'!$RK$9:$TH$9,0),ROWS('6. Patients'!DZ$10:DZ$107))),0)+
IFERROR(SUMPRODUCT('6. Patients'!CM$10:CM$107,OFFSET('6. Patients'!$TI$9,1,MATCH($D55,'6. Patients'!$TJ$9:$UC$9,0),ROWS('6. Patients'!DZ$10:DZ$107))),0))+
IFERROR(VLOOKUP($D55,$H$116:$L$146,COLUMNS($H$115:$J$115)-1+T$7,0)*$E55*$F55*'1. General Inputs'!$J$25,0),0),0)</f>
        <v>0</v>
      </c>
      <c r="U55" s="775">
        <f ca="1">ROUNDUP(IFERROR($F55*$E55*CHOOSE(U$7,
IFERROR(SUMPRODUCT('6. Patients'!CN$10:CN$107,OFFSET('6. Patients'!$DN$9,1,MATCH($D55,'6. Patients'!$DO$9:$FL$9,0),ROWS('6. Patients'!EA$10:EA$107))),0)+
IFERROR(SUMPRODUCT('6. Patients'!CN$10:CN$107,OFFSET('6. Patients'!$FM$9,1,MATCH($D55,'6. Patients'!$FN$9:$GG$9,0),ROWS('6. Patients'!EA$10:EA$107))),0)+
IFERROR(SUMPRODUCT('6. Patients'!CN$10:CN$107,OFFSET('6. Patients'!$GH$9,1,MATCH($D55,'6. Patients'!$GI$9:$IF$9,0),ROWS('6. Patients'!EA$10:EA$107))),0)+
IFERROR(SUMPRODUCT('6. Patients'!CN$10:CN$107,OFFSET('6. Patients'!$IG$9,1,MATCH($D55,'6. Patients'!$IH$9:$JA$9,0),ROWS('6. Patients'!EA$10:EA$107))),0),
IFERROR(SUMPRODUCT('6. Patients'!CN$10:CN$107,OFFSET('6. Patients'!$JB$9,1,MATCH($D55,'6. Patients'!$JC$9:$KZ$9,0),ROWS('6. Patients'!EA$10:EA$107))),0)+
IFERROR(SUMPRODUCT('6. Patients'!CN$10:CN$107,OFFSET('6. Patients'!$LA$9,1,MATCH($D55,'6. Patients'!$LB$9:$LU$9,0),ROWS('6. Patients'!EA$10:EA$107))),0)+
IFERROR(SUMPRODUCT('6. Patients'!CN$10:CN$107,OFFSET('6. Patients'!$LV$9,1,MATCH($D55,'6. Patients'!$LW$9:$NT$9,0),ROWS('6. Patients'!EA$10:EA$107))),0)+
IFERROR(SUMPRODUCT('6. Patients'!CN$10:CN$107,OFFSET('6. Patients'!$NU$9,1,MATCH($D55,'6. Patients'!$NV$9:$OO$9,0),ROWS('6. Patients'!EA$10:EA$107))),0),
IFERROR(SUMPRODUCT('6. Patients'!CN$10:CN$107,OFFSET('6. Patients'!$OP$9,1,MATCH($D55,'6. Patients'!$OQ$9:$QN$9,0),ROWS('6. Patients'!EA$10:EA$107))),0)+
IFERROR(SUMPRODUCT('6. Patients'!CN$10:CN$107,OFFSET('6. Patients'!$QO$9,1,MATCH($D55,'6. Patients'!$QP$9:$RI$9,0),ROWS('6. Patients'!EA$10:EA$107))),0)+
IFERROR(SUMPRODUCT('6. Patients'!CN$10:CN$107,OFFSET('6. Patients'!$RJ$9,1,MATCH($D55,'6. Patients'!$RK$9:$TH$9,0),ROWS('6. Patients'!EA$10:EA$107))),0)+
IFERROR(SUMPRODUCT('6. Patients'!CN$10:CN$107,OFFSET('6. Patients'!$TI$9,1,MATCH($D55,'6. Patients'!$TJ$9:$UC$9,0),ROWS('6. Patients'!EA$10:EA$107))),0))+
IFERROR(VLOOKUP($D55,$H$116:$L$146,COLUMNS($H$115:$J$115)-1+U$7,0)*$E55*$F55*'1. General Inputs'!$J$25,0),0),0)</f>
        <v>0</v>
      </c>
      <c r="V55" s="775">
        <f ca="1">ROUNDUP(IFERROR($F55*$E55*CHOOSE(V$7,
IFERROR(SUMPRODUCT('6. Patients'!CO$10:CO$107,OFFSET('6. Patients'!$DN$9,1,MATCH($D55,'6. Patients'!$DO$9:$FL$9,0),ROWS('6. Patients'!EB$10:EB$107))),0)+
IFERROR(SUMPRODUCT('6. Patients'!CO$10:CO$107,OFFSET('6. Patients'!$FM$9,1,MATCH($D55,'6. Patients'!$FN$9:$GG$9,0),ROWS('6. Patients'!EB$10:EB$107))),0)+
IFERROR(SUMPRODUCT('6. Patients'!CO$10:CO$107,OFFSET('6. Patients'!$GH$9,1,MATCH($D55,'6. Patients'!$GI$9:$IF$9,0),ROWS('6. Patients'!EB$10:EB$107))),0)+
IFERROR(SUMPRODUCT('6. Patients'!CO$10:CO$107,OFFSET('6. Patients'!$IG$9,1,MATCH($D55,'6. Patients'!$IH$9:$JA$9,0),ROWS('6. Patients'!EB$10:EB$107))),0),
IFERROR(SUMPRODUCT('6. Patients'!CO$10:CO$107,OFFSET('6. Patients'!$JB$9,1,MATCH($D55,'6. Patients'!$JC$9:$KZ$9,0),ROWS('6. Patients'!EB$10:EB$107))),0)+
IFERROR(SUMPRODUCT('6. Patients'!CO$10:CO$107,OFFSET('6. Patients'!$LA$9,1,MATCH($D55,'6. Patients'!$LB$9:$LU$9,0),ROWS('6. Patients'!EB$10:EB$107))),0)+
IFERROR(SUMPRODUCT('6. Patients'!CO$10:CO$107,OFFSET('6. Patients'!$LV$9,1,MATCH($D55,'6. Patients'!$LW$9:$NT$9,0),ROWS('6. Patients'!EB$10:EB$107))),0)+
IFERROR(SUMPRODUCT('6. Patients'!CO$10:CO$107,OFFSET('6. Patients'!$NU$9,1,MATCH($D55,'6. Patients'!$NV$9:$OO$9,0),ROWS('6. Patients'!EB$10:EB$107))),0),
IFERROR(SUMPRODUCT('6. Patients'!CO$10:CO$107,OFFSET('6. Patients'!$OP$9,1,MATCH($D55,'6. Patients'!$OQ$9:$QN$9,0),ROWS('6. Patients'!EB$10:EB$107))),0)+
IFERROR(SUMPRODUCT('6. Patients'!CO$10:CO$107,OFFSET('6. Patients'!$QO$9,1,MATCH($D55,'6. Patients'!$QP$9:$RI$9,0),ROWS('6. Patients'!EB$10:EB$107))),0)+
IFERROR(SUMPRODUCT('6. Patients'!CO$10:CO$107,OFFSET('6. Patients'!$RJ$9,1,MATCH($D55,'6. Patients'!$RK$9:$TH$9,0),ROWS('6. Patients'!EB$10:EB$107))),0)+
IFERROR(SUMPRODUCT('6. Patients'!CO$10:CO$107,OFFSET('6. Patients'!$TI$9,1,MATCH($D55,'6. Patients'!$TJ$9:$UC$9,0),ROWS('6. Patients'!EB$10:EB$107))),0))+
IFERROR(VLOOKUP($D55,$H$116:$L$146,COLUMNS($H$115:$J$115)-1+V$7,0)*$E55*$F55*'1. General Inputs'!$J$25,0),0),0)</f>
        <v>0</v>
      </c>
      <c r="W55" s="775">
        <f ca="1">ROUNDUP(IFERROR($F55*$E55*CHOOSE(W$7,
IFERROR(SUMPRODUCT('6. Patients'!CP$10:CP$107,OFFSET('6. Patients'!$DN$9,1,MATCH($D55,'6. Patients'!$DO$9:$FL$9,0),ROWS('6. Patients'!EC$10:EC$107))),0)+
IFERROR(SUMPRODUCT('6. Patients'!CP$10:CP$107,OFFSET('6. Patients'!$FM$9,1,MATCH($D55,'6. Patients'!$FN$9:$GG$9,0),ROWS('6. Patients'!EC$10:EC$107))),0)+
IFERROR(SUMPRODUCT('6. Patients'!CP$10:CP$107,OFFSET('6. Patients'!$GH$9,1,MATCH($D55,'6. Patients'!$GI$9:$IF$9,0),ROWS('6. Patients'!EC$10:EC$107))),0)+
IFERROR(SUMPRODUCT('6. Patients'!CP$10:CP$107,OFFSET('6. Patients'!$IG$9,1,MATCH($D55,'6. Patients'!$IH$9:$JA$9,0),ROWS('6. Patients'!EC$10:EC$107))),0),
IFERROR(SUMPRODUCT('6. Patients'!CP$10:CP$107,OFFSET('6. Patients'!$JB$9,1,MATCH($D55,'6. Patients'!$JC$9:$KZ$9,0),ROWS('6. Patients'!EC$10:EC$107))),0)+
IFERROR(SUMPRODUCT('6. Patients'!CP$10:CP$107,OFFSET('6. Patients'!$LA$9,1,MATCH($D55,'6. Patients'!$LB$9:$LU$9,0),ROWS('6. Patients'!EC$10:EC$107))),0)+
IFERROR(SUMPRODUCT('6. Patients'!CP$10:CP$107,OFFSET('6. Patients'!$LV$9,1,MATCH($D55,'6. Patients'!$LW$9:$NT$9,0),ROWS('6. Patients'!EC$10:EC$107))),0)+
IFERROR(SUMPRODUCT('6. Patients'!CP$10:CP$107,OFFSET('6. Patients'!$NU$9,1,MATCH($D55,'6. Patients'!$NV$9:$OO$9,0),ROWS('6. Patients'!EC$10:EC$107))),0),
IFERROR(SUMPRODUCT('6. Patients'!CP$10:CP$107,OFFSET('6. Patients'!$OP$9,1,MATCH($D55,'6. Patients'!$OQ$9:$QN$9,0),ROWS('6. Patients'!EC$10:EC$107))),0)+
IFERROR(SUMPRODUCT('6. Patients'!CP$10:CP$107,OFFSET('6. Patients'!$QO$9,1,MATCH($D55,'6. Patients'!$QP$9:$RI$9,0),ROWS('6. Patients'!EC$10:EC$107))),0)+
IFERROR(SUMPRODUCT('6. Patients'!CP$10:CP$107,OFFSET('6. Patients'!$RJ$9,1,MATCH($D55,'6. Patients'!$RK$9:$TH$9,0),ROWS('6. Patients'!EC$10:EC$107))),0)+
IFERROR(SUMPRODUCT('6. Patients'!CP$10:CP$107,OFFSET('6. Patients'!$TI$9,1,MATCH($D55,'6. Patients'!$TJ$9:$UC$9,0),ROWS('6. Patients'!EC$10:EC$107))),0))+
IFERROR(VLOOKUP($D55,$H$116:$L$146,COLUMNS($H$115:$J$115)-1+W$7,0)*$E55*$F55*'1. General Inputs'!$J$25,0),0),0)</f>
        <v>0</v>
      </c>
      <c r="X55" s="775">
        <f ca="1">ROUNDUP(IFERROR($F55*$E55*CHOOSE(X$7,
IFERROR(SUMPRODUCT('6. Patients'!CQ$10:CQ$107,OFFSET('6. Patients'!$DN$9,1,MATCH($D55,'6. Patients'!$DO$9:$FL$9,0),ROWS('6. Patients'!ED$10:ED$107))),0)+
IFERROR(SUMPRODUCT('6. Patients'!CQ$10:CQ$107,OFFSET('6. Patients'!$FM$9,1,MATCH($D55,'6. Patients'!$FN$9:$GG$9,0),ROWS('6. Patients'!ED$10:ED$107))),0)+
IFERROR(SUMPRODUCT('6. Patients'!CQ$10:CQ$107,OFFSET('6. Patients'!$GH$9,1,MATCH($D55,'6. Patients'!$GI$9:$IF$9,0),ROWS('6. Patients'!ED$10:ED$107))),0)+
IFERROR(SUMPRODUCT('6. Patients'!CQ$10:CQ$107,OFFSET('6. Patients'!$IG$9,1,MATCH($D55,'6. Patients'!$IH$9:$JA$9,0),ROWS('6. Patients'!ED$10:ED$107))),0),
IFERROR(SUMPRODUCT('6. Patients'!CQ$10:CQ$107,OFFSET('6. Patients'!$JB$9,1,MATCH($D55,'6. Patients'!$JC$9:$KZ$9,0),ROWS('6. Patients'!ED$10:ED$107))),0)+
IFERROR(SUMPRODUCT('6. Patients'!CQ$10:CQ$107,OFFSET('6. Patients'!$LA$9,1,MATCH($D55,'6. Patients'!$LB$9:$LU$9,0),ROWS('6. Patients'!ED$10:ED$107))),0)+
IFERROR(SUMPRODUCT('6. Patients'!CQ$10:CQ$107,OFFSET('6. Patients'!$LV$9,1,MATCH($D55,'6. Patients'!$LW$9:$NT$9,0),ROWS('6. Patients'!ED$10:ED$107))),0)+
IFERROR(SUMPRODUCT('6. Patients'!CQ$10:CQ$107,OFFSET('6. Patients'!$NU$9,1,MATCH($D55,'6. Patients'!$NV$9:$OO$9,0),ROWS('6. Patients'!ED$10:ED$107))),0),
IFERROR(SUMPRODUCT('6. Patients'!CQ$10:CQ$107,OFFSET('6. Patients'!$OP$9,1,MATCH($D55,'6. Patients'!$OQ$9:$QN$9,0),ROWS('6. Patients'!ED$10:ED$107))),0)+
IFERROR(SUMPRODUCT('6. Patients'!CQ$10:CQ$107,OFFSET('6. Patients'!$QO$9,1,MATCH($D55,'6. Patients'!$QP$9:$RI$9,0),ROWS('6. Patients'!ED$10:ED$107))),0)+
IFERROR(SUMPRODUCT('6. Patients'!CQ$10:CQ$107,OFFSET('6. Patients'!$RJ$9,1,MATCH($D55,'6. Patients'!$RK$9:$TH$9,0),ROWS('6. Patients'!ED$10:ED$107))),0)+
IFERROR(SUMPRODUCT('6. Patients'!CQ$10:CQ$107,OFFSET('6. Patients'!$TI$9,1,MATCH($D55,'6. Patients'!$TJ$9:$UC$9,0),ROWS('6. Patients'!ED$10:ED$107))),0))+
IFERROR(VLOOKUP($D55,$H$116:$L$146,COLUMNS($H$115:$J$115)-1+X$7,0)*$E55*$F55*'1. General Inputs'!$J$25,0),0),0)</f>
        <v>0</v>
      </c>
      <c r="Y55" s="775">
        <f ca="1">ROUNDUP(IFERROR($F55*$E55*CHOOSE(Y$7,
IFERROR(SUMPRODUCT('6. Patients'!CR$10:CR$107,OFFSET('6. Patients'!$DN$9,1,MATCH($D55,'6. Patients'!$DO$9:$FL$9,0),ROWS('6. Patients'!EE$10:EE$107))),0)+
IFERROR(SUMPRODUCT('6. Patients'!CR$10:CR$107,OFFSET('6. Patients'!$FM$9,1,MATCH($D55,'6. Patients'!$FN$9:$GG$9,0),ROWS('6. Patients'!EE$10:EE$107))),0)+
IFERROR(SUMPRODUCT('6. Patients'!CR$10:CR$107,OFFSET('6. Patients'!$GH$9,1,MATCH($D55,'6. Patients'!$GI$9:$IF$9,0),ROWS('6. Patients'!EE$10:EE$107))),0)+
IFERROR(SUMPRODUCT('6. Patients'!CR$10:CR$107,OFFSET('6. Patients'!$IG$9,1,MATCH($D55,'6. Patients'!$IH$9:$JA$9,0),ROWS('6. Patients'!EE$10:EE$107))),0),
IFERROR(SUMPRODUCT('6. Patients'!CR$10:CR$107,OFFSET('6. Patients'!$JB$9,1,MATCH($D55,'6. Patients'!$JC$9:$KZ$9,0),ROWS('6. Patients'!EE$10:EE$107))),0)+
IFERROR(SUMPRODUCT('6. Patients'!CR$10:CR$107,OFFSET('6. Patients'!$LA$9,1,MATCH($D55,'6. Patients'!$LB$9:$LU$9,0),ROWS('6. Patients'!EE$10:EE$107))),0)+
IFERROR(SUMPRODUCT('6. Patients'!CR$10:CR$107,OFFSET('6. Patients'!$LV$9,1,MATCH($D55,'6. Patients'!$LW$9:$NT$9,0),ROWS('6. Patients'!EE$10:EE$107))),0)+
IFERROR(SUMPRODUCT('6. Patients'!CR$10:CR$107,OFFSET('6. Patients'!$NU$9,1,MATCH($D55,'6. Patients'!$NV$9:$OO$9,0),ROWS('6. Patients'!EE$10:EE$107))),0),
IFERROR(SUMPRODUCT('6. Patients'!CR$10:CR$107,OFFSET('6. Patients'!$OP$9,1,MATCH($D55,'6. Patients'!$OQ$9:$QN$9,0),ROWS('6. Patients'!EE$10:EE$107))),0)+
IFERROR(SUMPRODUCT('6. Patients'!CR$10:CR$107,OFFSET('6. Patients'!$QO$9,1,MATCH($D55,'6. Patients'!$QP$9:$RI$9,0),ROWS('6. Patients'!EE$10:EE$107))),0)+
IFERROR(SUMPRODUCT('6. Patients'!CR$10:CR$107,OFFSET('6. Patients'!$RJ$9,1,MATCH($D55,'6. Patients'!$RK$9:$TH$9,0),ROWS('6. Patients'!EE$10:EE$107))),0)+
IFERROR(SUMPRODUCT('6. Patients'!CR$10:CR$107,OFFSET('6. Patients'!$TI$9,1,MATCH($D55,'6. Patients'!$TJ$9:$UC$9,0),ROWS('6. Patients'!EE$10:EE$107))),0))+
IFERROR(VLOOKUP($D55,$H$116:$L$146,COLUMNS($H$115:$J$115)-1+Y$7,0)*$E55*$F55*'1. General Inputs'!$J$25,0),0),0)</f>
        <v>0</v>
      </c>
      <c r="Z55" s="775">
        <f ca="1">ROUNDUP(IFERROR($F55*$E55*CHOOSE(Z$7,
IFERROR(SUMPRODUCT('6. Patients'!CS$10:CS$107,OFFSET('6. Patients'!$DN$9,1,MATCH($D55,'6. Patients'!$DO$9:$FL$9,0),ROWS('6. Patients'!EF$10:EF$107))),0)+
IFERROR(SUMPRODUCT('6. Patients'!CS$10:CS$107,OFFSET('6. Patients'!$FM$9,1,MATCH($D55,'6. Patients'!$FN$9:$GG$9,0),ROWS('6. Patients'!EF$10:EF$107))),0)+
IFERROR(SUMPRODUCT('6. Patients'!CS$10:CS$107,OFFSET('6. Patients'!$GH$9,1,MATCH($D55,'6. Patients'!$GI$9:$IF$9,0),ROWS('6. Patients'!EF$10:EF$107))),0)+
IFERROR(SUMPRODUCT('6. Patients'!CS$10:CS$107,OFFSET('6. Patients'!$IG$9,1,MATCH($D55,'6. Patients'!$IH$9:$JA$9,0),ROWS('6. Patients'!EF$10:EF$107))),0),
IFERROR(SUMPRODUCT('6. Patients'!CS$10:CS$107,OFFSET('6. Patients'!$JB$9,1,MATCH($D55,'6. Patients'!$JC$9:$KZ$9,0),ROWS('6. Patients'!EF$10:EF$107))),0)+
IFERROR(SUMPRODUCT('6. Patients'!CS$10:CS$107,OFFSET('6. Patients'!$LA$9,1,MATCH($D55,'6. Patients'!$LB$9:$LU$9,0),ROWS('6. Patients'!EF$10:EF$107))),0)+
IFERROR(SUMPRODUCT('6. Patients'!CS$10:CS$107,OFFSET('6. Patients'!$LV$9,1,MATCH($D55,'6. Patients'!$LW$9:$NT$9,0),ROWS('6. Patients'!EF$10:EF$107))),0)+
IFERROR(SUMPRODUCT('6. Patients'!CS$10:CS$107,OFFSET('6. Patients'!$NU$9,1,MATCH($D55,'6. Patients'!$NV$9:$OO$9,0),ROWS('6. Patients'!EF$10:EF$107))),0),
IFERROR(SUMPRODUCT('6. Patients'!CS$10:CS$107,OFFSET('6. Patients'!$OP$9,1,MATCH($D55,'6. Patients'!$OQ$9:$QN$9,0),ROWS('6. Patients'!EF$10:EF$107))),0)+
IFERROR(SUMPRODUCT('6. Patients'!CS$10:CS$107,OFFSET('6. Patients'!$QO$9,1,MATCH($D55,'6. Patients'!$QP$9:$RI$9,0),ROWS('6. Patients'!EF$10:EF$107))),0)+
IFERROR(SUMPRODUCT('6. Patients'!CS$10:CS$107,OFFSET('6. Patients'!$RJ$9,1,MATCH($D55,'6. Patients'!$RK$9:$TH$9,0),ROWS('6. Patients'!EF$10:EF$107))),0)+
IFERROR(SUMPRODUCT('6. Patients'!CS$10:CS$107,OFFSET('6. Patients'!$TI$9,1,MATCH($D55,'6. Patients'!$TJ$9:$UC$9,0),ROWS('6. Patients'!EF$10:EF$107))),0))+
IFERROR(VLOOKUP($D55,$H$116:$L$146,COLUMNS($H$115:$J$115)-1+Z$7,0)*$E55*$F55*'1. General Inputs'!$J$25,0),0),0)</f>
        <v>0</v>
      </c>
      <c r="AA55" s="775">
        <f ca="1">ROUNDUP(IFERROR($F55*$E55*CHOOSE(AA$7,
IFERROR(SUMPRODUCT('6. Patients'!CT$10:CT$107,OFFSET('6. Patients'!$DN$9,1,MATCH($D55,'6. Patients'!$DO$9:$FL$9,0),ROWS('6. Patients'!EG$10:EG$107))),0)+
IFERROR(SUMPRODUCT('6. Patients'!CT$10:CT$107,OFFSET('6. Patients'!$FM$9,1,MATCH($D55,'6. Patients'!$FN$9:$GG$9,0),ROWS('6. Patients'!EG$10:EG$107))),0)+
IFERROR(SUMPRODUCT('6. Patients'!CT$10:CT$107,OFFSET('6. Patients'!$GH$9,1,MATCH($D55,'6. Patients'!$GI$9:$IF$9,0),ROWS('6. Patients'!EG$10:EG$107))),0)+
IFERROR(SUMPRODUCT('6. Patients'!CT$10:CT$107,OFFSET('6. Patients'!$IG$9,1,MATCH($D55,'6. Patients'!$IH$9:$JA$9,0),ROWS('6. Patients'!EG$10:EG$107))),0),
IFERROR(SUMPRODUCT('6. Patients'!CT$10:CT$107,OFFSET('6. Patients'!$JB$9,1,MATCH($D55,'6. Patients'!$JC$9:$KZ$9,0),ROWS('6. Patients'!EG$10:EG$107))),0)+
IFERROR(SUMPRODUCT('6. Patients'!CT$10:CT$107,OFFSET('6. Patients'!$LA$9,1,MATCH($D55,'6. Patients'!$LB$9:$LU$9,0),ROWS('6. Patients'!EG$10:EG$107))),0)+
IFERROR(SUMPRODUCT('6. Patients'!CT$10:CT$107,OFFSET('6. Patients'!$LV$9,1,MATCH($D55,'6. Patients'!$LW$9:$NT$9,0),ROWS('6. Patients'!EG$10:EG$107))),0)+
IFERROR(SUMPRODUCT('6. Patients'!CT$10:CT$107,OFFSET('6. Patients'!$NU$9,1,MATCH($D55,'6. Patients'!$NV$9:$OO$9,0),ROWS('6. Patients'!EG$10:EG$107))),0),
IFERROR(SUMPRODUCT('6. Patients'!CT$10:CT$107,OFFSET('6. Patients'!$OP$9,1,MATCH($D55,'6. Patients'!$OQ$9:$QN$9,0),ROWS('6. Patients'!EG$10:EG$107))),0)+
IFERROR(SUMPRODUCT('6. Patients'!CT$10:CT$107,OFFSET('6. Patients'!$QO$9,1,MATCH($D55,'6. Patients'!$QP$9:$RI$9,0),ROWS('6. Patients'!EG$10:EG$107))),0)+
IFERROR(SUMPRODUCT('6. Patients'!CT$10:CT$107,OFFSET('6. Patients'!$RJ$9,1,MATCH($D55,'6. Patients'!$RK$9:$TH$9,0),ROWS('6. Patients'!EG$10:EG$107))),0)+
IFERROR(SUMPRODUCT('6. Patients'!CT$10:CT$107,OFFSET('6. Patients'!$TI$9,1,MATCH($D55,'6. Patients'!$TJ$9:$UC$9,0),ROWS('6. Patients'!EG$10:EG$107))),0))+
IFERROR(VLOOKUP($D55,$H$116:$L$146,COLUMNS($H$115:$J$115)-1+AA$7,0)*$E55*$F55*'1. General Inputs'!$J$25,0),0),0)</f>
        <v>0</v>
      </c>
      <c r="AB55" s="775">
        <f ca="1">ROUNDUP(IFERROR($F55*$E55*CHOOSE(AB$7,
IFERROR(SUMPRODUCT('6. Patients'!CU$10:CU$107,OFFSET('6. Patients'!$DN$9,1,MATCH($D55,'6. Patients'!$DO$9:$FL$9,0),ROWS('6. Patients'!EH$10:EH$107))),0)+
IFERROR(SUMPRODUCT('6. Patients'!CU$10:CU$107,OFFSET('6. Patients'!$FM$9,1,MATCH($D55,'6. Patients'!$FN$9:$GG$9,0),ROWS('6. Patients'!EH$10:EH$107))),0)+
IFERROR(SUMPRODUCT('6. Patients'!CU$10:CU$107,OFFSET('6. Patients'!$GH$9,1,MATCH($D55,'6. Patients'!$GI$9:$IF$9,0),ROWS('6. Patients'!EH$10:EH$107))),0)+
IFERROR(SUMPRODUCT('6. Patients'!CU$10:CU$107,OFFSET('6. Patients'!$IG$9,1,MATCH($D55,'6. Patients'!$IH$9:$JA$9,0),ROWS('6. Patients'!EH$10:EH$107))),0),
IFERROR(SUMPRODUCT('6. Patients'!CU$10:CU$107,OFFSET('6. Patients'!$JB$9,1,MATCH($D55,'6. Patients'!$JC$9:$KZ$9,0),ROWS('6. Patients'!EH$10:EH$107))),0)+
IFERROR(SUMPRODUCT('6. Patients'!CU$10:CU$107,OFFSET('6. Patients'!$LA$9,1,MATCH($D55,'6. Patients'!$LB$9:$LU$9,0),ROWS('6. Patients'!EH$10:EH$107))),0)+
IFERROR(SUMPRODUCT('6. Patients'!CU$10:CU$107,OFFSET('6. Patients'!$LV$9,1,MATCH($D55,'6. Patients'!$LW$9:$NT$9,0),ROWS('6. Patients'!EH$10:EH$107))),0)+
IFERROR(SUMPRODUCT('6. Patients'!CU$10:CU$107,OFFSET('6. Patients'!$NU$9,1,MATCH($D55,'6. Patients'!$NV$9:$OO$9,0),ROWS('6. Patients'!EH$10:EH$107))),0),
IFERROR(SUMPRODUCT('6. Patients'!CU$10:CU$107,OFFSET('6. Patients'!$OP$9,1,MATCH($D55,'6. Patients'!$OQ$9:$QN$9,0),ROWS('6. Patients'!EH$10:EH$107))),0)+
IFERROR(SUMPRODUCT('6. Patients'!CU$10:CU$107,OFFSET('6. Patients'!$QO$9,1,MATCH($D55,'6. Patients'!$QP$9:$RI$9,0),ROWS('6. Patients'!EH$10:EH$107))),0)+
IFERROR(SUMPRODUCT('6. Patients'!CU$10:CU$107,OFFSET('6. Patients'!$RJ$9,1,MATCH($D55,'6. Patients'!$RK$9:$TH$9,0),ROWS('6. Patients'!EH$10:EH$107))),0)+
IFERROR(SUMPRODUCT('6. Patients'!CU$10:CU$107,OFFSET('6. Patients'!$TI$9,1,MATCH($D55,'6. Patients'!$TJ$9:$UC$9,0),ROWS('6. Patients'!EH$10:EH$107))),0))+
IFERROR(VLOOKUP($D55,$H$116:$L$146,COLUMNS($H$115:$J$115)-1+AB$7,0)*$E55*$F55*'1. General Inputs'!$J$25,0),0),0)</f>
        <v>0</v>
      </c>
      <c r="AC55" s="775">
        <f ca="1">ROUNDUP(IFERROR($F55*$E55*CHOOSE(AC$7,
IFERROR(SUMPRODUCT('6. Patients'!CV$10:CV$107,OFFSET('6. Patients'!$DN$9,1,MATCH($D55,'6. Patients'!$DO$9:$FL$9,0),ROWS('6. Patients'!EI$10:EI$107))),0)+
IFERROR(SUMPRODUCT('6. Patients'!CV$10:CV$107,OFFSET('6. Patients'!$FM$9,1,MATCH($D55,'6. Patients'!$FN$9:$GG$9,0),ROWS('6. Patients'!EI$10:EI$107))),0)+
IFERROR(SUMPRODUCT('6. Patients'!CV$10:CV$107,OFFSET('6. Patients'!$GH$9,1,MATCH($D55,'6. Patients'!$GI$9:$IF$9,0),ROWS('6. Patients'!EI$10:EI$107))),0)+
IFERROR(SUMPRODUCT('6. Patients'!CV$10:CV$107,OFFSET('6. Patients'!$IG$9,1,MATCH($D55,'6. Patients'!$IH$9:$JA$9,0),ROWS('6. Patients'!EI$10:EI$107))),0),
IFERROR(SUMPRODUCT('6. Patients'!CV$10:CV$107,OFFSET('6. Patients'!$JB$9,1,MATCH($D55,'6. Patients'!$JC$9:$KZ$9,0),ROWS('6. Patients'!EI$10:EI$107))),0)+
IFERROR(SUMPRODUCT('6. Patients'!CV$10:CV$107,OFFSET('6. Patients'!$LA$9,1,MATCH($D55,'6. Patients'!$LB$9:$LU$9,0),ROWS('6. Patients'!EI$10:EI$107))),0)+
IFERROR(SUMPRODUCT('6. Patients'!CV$10:CV$107,OFFSET('6. Patients'!$LV$9,1,MATCH($D55,'6. Patients'!$LW$9:$NT$9,0),ROWS('6. Patients'!EI$10:EI$107))),0)+
IFERROR(SUMPRODUCT('6. Patients'!CV$10:CV$107,OFFSET('6. Patients'!$NU$9,1,MATCH($D55,'6. Patients'!$NV$9:$OO$9,0),ROWS('6. Patients'!EI$10:EI$107))),0),
IFERROR(SUMPRODUCT('6. Patients'!CV$10:CV$107,OFFSET('6. Patients'!$OP$9,1,MATCH($D55,'6. Patients'!$OQ$9:$QN$9,0),ROWS('6. Patients'!EI$10:EI$107))),0)+
IFERROR(SUMPRODUCT('6. Patients'!CV$10:CV$107,OFFSET('6. Patients'!$QO$9,1,MATCH($D55,'6. Patients'!$QP$9:$RI$9,0),ROWS('6. Patients'!EI$10:EI$107))),0)+
IFERROR(SUMPRODUCT('6. Patients'!CV$10:CV$107,OFFSET('6. Patients'!$RJ$9,1,MATCH($D55,'6. Patients'!$RK$9:$TH$9,0),ROWS('6. Patients'!EI$10:EI$107))),0)+
IFERROR(SUMPRODUCT('6. Patients'!CV$10:CV$107,OFFSET('6. Patients'!$TI$9,1,MATCH($D55,'6. Patients'!$TJ$9:$UC$9,0),ROWS('6. Patients'!EI$10:EI$107))),0))+
IFERROR(VLOOKUP($D55,$H$116:$L$146,COLUMNS($H$115:$J$115)-1+AC$7,0)*$E55*$F55*'1. General Inputs'!$J$25,0),0),0)</f>
        <v>0</v>
      </c>
      <c r="AD55" s="775">
        <f ca="1">ROUNDUP(IFERROR($F55*$E55*CHOOSE(AD$7,
IFERROR(SUMPRODUCT('6. Patients'!CW$10:CW$107,OFFSET('6. Patients'!$DN$9,1,MATCH($D55,'6. Patients'!$DO$9:$FL$9,0),ROWS('6. Patients'!EJ$10:EJ$107))),0)+
IFERROR(SUMPRODUCT('6. Patients'!CW$10:CW$107,OFFSET('6. Patients'!$FM$9,1,MATCH($D55,'6. Patients'!$FN$9:$GG$9,0),ROWS('6. Patients'!EJ$10:EJ$107))),0)+
IFERROR(SUMPRODUCT('6. Patients'!CW$10:CW$107,OFFSET('6. Patients'!$GH$9,1,MATCH($D55,'6. Patients'!$GI$9:$IF$9,0),ROWS('6. Patients'!EJ$10:EJ$107))),0)+
IFERROR(SUMPRODUCT('6. Patients'!CW$10:CW$107,OFFSET('6. Patients'!$IG$9,1,MATCH($D55,'6. Patients'!$IH$9:$JA$9,0),ROWS('6. Patients'!EJ$10:EJ$107))),0),
IFERROR(SUMPRODUCT('6. Patients'!CW$10:CW$107,OFFSET('6. Patients'!$JB$9,1,MATCH($D55,'6. Patients'!$JC$9:$KZ$9,0),ROWS('6. Patients'!EJ$10:EJ$107))),0)+
IFERROR(SUMPRODUCT('6. Patients'!CW$10:CW$107,OFFSET('6. Patients'!$LA$9,1,MATCH($D55,'6. Patients'!$LB$9:$LU$9,0),ROWS('6. Patients'!EJ$10:EJ$107))),0)+
IFERROR(SUMPRODUCT('6. Patients'!CW$10:CW$107,OFFSET('6. Patients'!$LV$9,1,MATCH($D55,'6. Patients'!$LW$9:$NT$9,0),ROWS('6. Patients'!EJ$10:EJ$107))),0)+
IFERROR(SUMPRODUCT('6. Patients'!CW$10:CW$107,OFFSET('6. Patients'!$NU$9,1,MATCH($D55,'6. Patients'!$NV$9:$OO$9,0),ROWS('6. Patients'!EJ$10:EJ$107))),0),
IFERROR(SUMPRODUCT('6. Patients'!CW$10:CW$107,OFFSET('6. Patients'!$OP$9,1,MATCH($D55,'6. Patients'!$OQ$9:$QN$9,0),ROWS('6. Patients'!EJ$10:EJ$107))),0)+
IFERROR(SUMPRODUCT('6. Patients'!CW$10:CW$107,OFFSET('6. Patients'!$QO$9,1,MATCH($D55,'6. Patients'!$QP$9:$RI$9,0),ROWS('6. Patients'!EJ$10:EJ$107))),0)+
IFERROR(SUMPRODUCT('6. Patients'!CW$10:CW$107,OFFSET('6. Patients'!$RJ$9,1,MATCH($D55,'6. Patients'!$RK$9:$TH$9,0),ROWS('6. Patients'!EJ$10:EJ$107))),0)+
IFERROR(SUMPRODUCT('6. Patients'!CW$10:CW$107,OFFSET('6. Patients'!$TI$9,1,MATCH($D55,'6. Patients'!$TJ$9:$UC$9,0),ROWS('6. Patients'!EJ$10:EJ$107))),0))+
IFERROR(VLOOKUP($D55,$H$116:$L$146,COLUMNS($H$115:$J$115)-1+AD$7,0)*$E55*$F55*'1. General Inputs'!$J$25,0),0),0)</f>
        <v>0</v>
      </c>
      <c r="AE55" s="775">
        <f ca="1">ROUNDUP(IFERROR($F55*$E55*CHOOSE(AE$7,
IFERROR(SUMPRODUCT('6. Patients'!CX$10:CX$107,OFFSET('6. Patients'!$DN$9,1,MATCH($D55,'6. Patients'!$DO$9:$FL$9,0),ROWS('6. Patients'!EK$10:EK$107))),0)+
IFERROR(SUMPRODUCT('6. Patients'!CX$10:CX$107,OFFSET('6. Patients'!$FM$9,1,MATCH($D55,'6. Patients'!$FN$9:$GG$9,0),ROWS('6. Patients'!EK$10:EK$107))),0)+
IFERROR(SUMPRODUCT('6. Patients'!CX$10:CX$107,OFFSET('6. Patients'!$GH$9,1,MATCH($D55,'6. Patients'!$GI$9:$IF$9,0),ROWS('6. Patients'!EK$10:EK$107))),0)+
IFERROR(SUMPRODUCT('6. Patients'!CX$10:CX$107,OFFSET('6. Patients'!$IG$9,1,MATCH($D55,'6. Patients'!$IH$9:$JA$9,0),ROWS('6. Patients'!EK$10:EK$107))),0),
IFERROR(SUMPRODUCT('6. Patients'!CX$10:CX$107,OFFSET('6. Patients'!$JB$9,1,MATCH($D55,'6. Patients'!$JC$9:$KZ$9,0),ROWS('6. Patients'!EK$10:EK$107))),0)+
IFERROR(SUMPRODUCT('6. Patients'!CX$10:CX$107,OFFSET('6. Patients'!$LA$9,1,MATCH($D55,'6. Patients'!$LB$9:$LU$9,0),ROWS('6. Patients'!EK$10:EK$107))),0)+
IFERROR(SUMPRODUCT('6. Patients'!CX$10:CX$107,OFFSET('6. Patients'!$LV$9,1,MATCH($D55,'6. Patients'!$LW$9:$NT$9,0),ROWS('6. Patients'!EK$10:EK$107))),0)+
IFERROR(SUMPRODUCT('6. Patients'!CX$10:CX$107,OFFSET('6. Patients'!$NU$9,1,MATCH($D55,'6. Patients'!$NV$9:$OO$9,0),ROWS('6. Patients'!EK$10:EK$107))),0),
IFERROR(SUMPRODUCT('6. Patients'!CX$10:CX$107,OFFSET('6. Patients'!$OP$9,1,MATCH($D55,'6. Patients'!$OQ$9:$QN$9,0),ROWS('6. Patients'!EK$10:EK$107))),0)+
IFERROR(SUMPRODUCT('6. Patients'!CX$10:CX$107,OFFSET('6. Patients'!$QO$9,1,MATCH($D55,'6. Patients'!$QP$9:$RI$9,0),ROWS('6. Patients'!EK$10:EK$107))),0)+
IFERROR(SUMPRODUCT('6. Patients'!CX$10:CX$107,OFFSET('6. Patients'!$RJ$9,1,MATCH($D55,'6. Patients'!$RK$9:$TH$9,0),ROWS('6. Patients'!EK$10:EK$107))),0)+
IFERROR(SUMPRODUCT('6. Patients'!CX$10:CX$107,OFFSET('6. Patients'!$TI$9,1,MATCH($D55,'6. Patients'!$TJ$9:$UC$9,0),ROWS('6. Patients'!EK$10:EK$107))),0))+
IFERROR(VLOOKUP($D55,$H$116:$L$146,COLUMNS($H$115:$J$115)-1+AE$7,0)*$E55*$F55*'1. General Inputs'!$J$25,0),0),0)</f>
        <v>0</v>
      </c>
      <c r="AF55" s="775">
        <f ca="1">ROUNDUP(IFERROR($F55*$E55*CHOOSE(AF$7,
IFERROR(SUMPRODUCT('6. Patients'!CY$10:CY$107,OFFSET('6. Patients'!$DN$9,1,MATCH($D55,'6. Patients'!$DO$9:$FL$9,0),ROWS('6. Patients'!EL$10:EL$107))),0)+
IFERROR(SUMPRODUCT('6. Patients'!CY$10:CY$107,OFFSET('6. Patients'!$FM$9,1,MATCH($D55,'6. Patients'!$FN$9:$GG$9,0),ROWS('6. Patients'!EL$10:EL$107))),0)+
IFERROR(SUMPRODUCT('6. Patients'!CY$10:CY$107,OFFSET('6. Patients'!$GH$9,1,MATCH($D55,'6. Patients'!$GI$9:$IF$9,0),ROWS('6. Patients'!EL$10:EL$107))),0)+
IFERROR(SUMPRODUCT('6. Patients'!CY$10:CY$107,OFFSET('6. Patients'!$IG$9,1,MATCH($D55,'6. Patients'!$IH$9:$JA$9,0),ROWS('6. Patients'!EL$10:EL$107))),0),
IFERROR(SUMPRODUCT('6. Patients'!CY$10:CY$107,OFFSET('6. Patients'!$JB$9,1,MATCH($D55,'6. Patients'!$JC$9:$KZ$9,0),ROWS('6. Patients'!EL$10:EL$107))),0)+
IFERROR(SUMPRODUCT('6. Patients'!CY$10:CY$107,OFFSET('6. Patients'!$LA$9,1,MATCH($D55,'6. Patients'!$LB$9:$LU$9,0),ROWS('6. Patients'!EL$10:EL$107))),0)+
IFERROR(SUMPRODUCT('6. Patients'!CY$10:CY$107,OFFSET('6. Patients'!$LV$9,1,MATCH($D55,'6. Patients'!$LW$9:$NT$9,0),ROWS('6. Patients'!EL$10:EL$107))),0)+
IFERROR(SUMPRODUCT('6. Patients'!CY$10:CY$107,OFFSET('6. Patients'!$NU$9,1,MATCH($D55,'6. Patients'!$NV$9:$OO$9,0),ROWS('6. Patients'!EL$10:EL$107))),0),
IFERROR(SUMPRODUCT('6. Patients'!CY$10:CY$107,OFFSET('6. Patients'!$OP$9,1,MATCH($D55,'6. Patients'!$OQ$9:$QN$9,0),ROWS('6. Patients'!EL$10:EL$107))),0)+
IFERROR(SUMPRODUCT('6. Patients'!CY$10:CY$107,OFFSET('6. Patients'!$QO$9,1,MATCH($D55,'6. Patients'!$QP$9:$RI$9,0),ROWS('6. Patients'!EL$10:EL$107))),0)+
IFERROR(SUMPRODUCT('6. Patients'!CY$10:CY$107,OFFSET('6. Patients'!$RJ$9,1,MATCH($D55,'6. Patients'!$RK$9:$TH$9,0),ROWS('6. Patients'!EL$10:EL$107))),0)+
IFERROR(SUMPRODUCT('6. Patients'!CY$10:CY$107,OFFSET('6. Patients'!$TI$9,1,MATCH($D55,'6. Patients'!$TJ$9:$UC$9,0),ROWS('6. Patients'!EL$10:EL$107))),0))+
IFERROR(VLOOKUP($D55,$H$116:$L$146,COLUMNS($H$115:$J$115)-1+AF$7,0)*$E55*$F55*'1. General Inputs'!$J$25,0),0),0)</f>
        <v>0</v>
      </c>
      <c r="AG55" s="775">
        <f ca="1">ROUNDUP(IFERROR($F55*$E55*CHOOSE(AG$7,
IFERROR(SUMPRODUCT('6. Patients'!CZ$10:CZ$107,OFFSET('6. Patients'!$DN$9,1,MATCH($D55,'6. Patients'!$DO$9:$FL$9,0),ROWS('6. Patients'!EM$10:EM$107))),0)+
IFERROR(SUMPRODUCT('6. Patients'!CZ$10:CZ$107,OFFSET('6. Patients'!$FM$9,1,MATCH($D55,'6. Patients'!$FN$9:$GG$9,0),ROWS('6. Patients'!EM$10:EM$107))),0)+
IFERROR(SUMPRODUCT('6. Patients'!CZ$10:CZ$107,OFFSET('6. Patients'!$GH$9,1,MATCH($D55,'6. Patients'!$GI$9:$IF$9,0),ROWS('6. Patients'!EM$10:EM$107))),0)+
IFERROR(SUMPRODUCT('6. Patients'!CZ$10:CZ$107,OFFSET('6. Patients'!$IG$9,1,MATCH($D55,'6. Patients'!$IH$9:$JA$9,0),ROWS('6. Patients'!EM$10:EM$107))),0),
IFERROR(SUMPRODUCT('6. Patients'!CZ$10:CZ$107,OFFSET('6. Patients'!$JB$9,1,MATCH($D55,'6. Patients'!$JC$9:$KZ$9,0),ROWS('6. Patients'!EM$10:EM$107))),0)+
IFERROR(SUMPRODUCT('6. Patients'!CZ$10:CZ$107,OFFSET('6. Patients'!$LA$9,1,MATCH($D55,'6. Patients'!$LB$9:$LU$9,0),ROWS('6. Patients'!EM$10:EM$107))),0)+
IFERROR(SUMPRODUCT('6. Patients'!CZ$10:CZ$107,OFFSET('6. Patients'!$LV$9,1,MATCH($D55,'6. Patients'!$LW$9:$NT$9,0),ROWS('6. Patients'!EM$10:EM$107))),0)+
IFERROR(SUMPRODUCT('6. Patients'!CZ$10:CZ$107,OFFSET('6. Patients'!$NU$9,1,MATCH($D55,'6. Patients'!$NV$9:$OO$9,0),ROWS('6. Patients'!EM$10:EM$107))),0),
IFERROR(SUMPRODUCT('6. Patients'!CZ$10:CZ$107,OFFSET('6. Patients'!$OP$9,1,MATCH($D55,'6. Patients'!$OQ$9:$QN$9,0),ROWS('6. Patients'!EM$10:EM$107))),0)+
IFERROR(SUMPRODUCT('6. Patients'!CZ$10:CZ$107,OFFSET('6. Patients'!$QO$9,1,MATCH($D55,'6. Patients'!$QP$9:$RI$9,0),ROWS('6. Patients'!EM$10:EM$107))),0)+
IFERROR(SUMPRODUCT('6. Patients'!CZ$10:CZ$107,OFFSET('6. Patients'!$RJ$9,1,MATCH($D55,'6. Patients'!$RK$9:$TH$9,0),ROWS('6. Patients'!EM$10:EM$107))),0)+
IFERROR(SUMPRODUCT('6. Patients'!CZ$10:CZ$107,OFFSET('6. Patients'!$TI$9,1,MATCH($D55,'6. Patients'!$TJ$9:$UC$9,0),ROWS('6. Patients'!EM$10:EM$107))),0))+
IFERROR(VLOOKUP($D55,$H$116:$L$146,COLUMNS($H$115:$J$115)-1+AG$7,0)*$E55*$F55*'1. General Inputs'!$J$25,0),0),0)</f>
        <v>0</v>
      </c>
      <c r="AH55" s="775">
        <f ca="1">ROUNDUP(IFERROR($F55*$E55*CHOOSE(AH$7,
IFERROR(SUMPRODUCT('6. Patients'!DA$10:DA$107,OFFSET('6. Patients'!$DN$9,1,MATCH($D55,'6. Patients'!$DO$9:$FL$9,0),ROWS('6. Patients'!EN$10:EN$107))),0)+
IFERROR(SUMPRODUCT('6. Patients'!DA$10:DA$107,OFFSET('6. Patients'!$FM$9,1,MATCH($D55,'6. Patients'!$FN$9:$GG$9,0),ROWS('6. Patients'!EN$10:EN$107))),0)+
IFERROR(SUMPRODUCT('6. Patients'!DA$10:DA$107,OFFSET('6. Patients'!$GH$9,1,MATCH($D55,'6. Patients'!$GI$9:$IF$9,0),ROWS('6. Patients'!EN$10:EN$107))),0)+
IFERROR(SUMPRODUCT('6. Patients'!DA$10:DA$107,OFFSET('6. Patients'!$IG$9,1,MATCH($D55,'6. Patients'!$IH$9:$JA$9,0),ROWS('6. Patients'!EN$10:EN$107))),0),
IFERROR(SUMPRODUCT('6. Patients'!DA$10:DA$107,OFFSET('6. Patients'!$JB$9,1,MATCH($D55,'6. Patients'!$JC$9:$KZ$9,0),ROWS('6. Patients'!EN$10:EN$107))),0)+
IFERROR(SUMPRODUCT('6. Patients'!DA$10:DA$107,OFFSET('6. Patients'!$LA$9,1,MATCH($D55,'6. Patients'!$LB$9:$LU$9,0),ROWS('6. Patients'!EN$10:EN$107))),0)+
IFERROR(SUMPRODUCT('6. Patients'!DA$10:DA$107,OFFSET('6. Patients'!$LV$9,1,MATCH($D55,'6. Patients'!$LW$9:$NT$9,0),ROWS('6. Patients'!EN$10:EN$107))),0)+
IFERROR(SUMPRODUCT('6. Patients'!DA$10:DA$107,OFFSET('6. Patients'!$NU$9,1,MATCH($D55,'6. Patients'!$NV$9:$OO$9,0),ROWS('6. Patients'!EN$10:EN$107))),0),
IFERROR(SUMPRODUCT('6. Patients'!DA$10:DA$107,OFFSET('6. Patients'!$OP$9,1,MATCH($D55,'6. Patients'!$OQ$9:$QN$9,0),ROWS('6. Patients'!EN$10:EN$107))),0)+
IFERROR(SUMPRODUCT('6. Patients'!DA$10:DA$107,OFFSET('6. Patients'!$QO$9,1,MATCH($D55,'6. Patients'!$QP$9:$RI$9,0),ROWS('6. Patients'!EN$10:EN$107))),0)+
IFERROR(SUMPRODUCT('6. Patients'!DA$10:DA$107,OFFSET('6. Patients'!$RJ$9,1,MATCH($D55,'6. Patients'!$RK$9:$TH$9,0),ROWS('6. Patients'!EN$10:EN$107))),0)+
IFERROR(SUMPRODUCT('6. Patients'!DA$10:DA$107,OFFSET('6. Patients'!$TI$9,1,MATCH($D55,'6. Patients'!$TJ$9:$UC$9,0),ROWS('6. Patients'!EN$10:EN$107))),0))+
IFERROR(VLOOKUP($D55,$H$116:$L$146,COLUMNS($H$115:$J$115)-1+AH$7,0)*$E55*$F55*'1. General Inputs'!$J$25,0),0),0)</f>
        <v>0</v>
      </c>
      <c r="AI55" s="775">
        <f ca="1">ROUNDUP(IFERROR($F55*$E55*CHOOSE(AI$7,
IFERROR(SUMPRODUCT('6. Patients'!DB$10:DB$107,OFFSET('6. Patients'!$DN$9,1,MATCH($D55,'6. Patients'!$DO$9:$FL$9,0),ROWS('6. Patients'!EO$10:EO$107))),0)+
IFERROR(SUMPRODUCT('6. Patients'!DB$10:DB$107,OFFSET('6. Patients'!$FM$9,1,MATCH($D55,'6. Patients'!$FN$9:$GG$9,0),ROWS('6. Patients'!EO$10:EO$107))),0)+
IFERROR(SUMPRODUCT('6. Patients'!DB$10:DB$107,OFFSET('6. Patients'!$GH$9,1,MATCH($D55,'6. Patients'!$GI$9:$IF$9,0),ROWS('6. Patients'!EO$10:EO$107))),0)+
IFERROR(SUMPRODUCT('6. Patients'!DB$10:DB$107,OFFSET('6. Patients'!$IG$9,1,MATCH($D55,'6. Patients'!$IH$9:$JA$9,0),ROWS('6. Patients'!EO$10:EO$107))),0),
IFERROR(SUMPRODUCT('6. Patients'!DB$10:DB$107,OFFSET('6. Patients'!$JB$9,1,MATCH($D55,'6. Patients'!$JC$9:$KZ$9,0),ROWS('6. Patients'!EO$10:EO$107))),0)+
IFERROR(SUMPRODUCT('6. Patients'!DB$10:DB$107,OFFSET('6. Patients'!$LA$9,1,MATCH($D55,'6. Patients'!$LB$9:$LU$9,0),ROWS('6. Patients'!EO$10:EO$107))),0)+
IFERROR(SUMPRODUCT('6. Patients'!DB$10:DB$107,OFFSET('6. Patients'!$LV$9,1,MATCH($D55,'6. Patients'!$LW$9:$NT$9,0),ROWS('6. Patients'!EO$10:EO$107))),0)+
IFERROR(SUMPRODUCT('6. Patients'!DB$10:DB$107,OFFSET('6. Patients'!$NU$9,1,MATCH($D55,'6. Patients'!$NV$9:$OO$9,0),ROWS('6. Patients'!EO$10:EO$107))),0),
IFERROR(SUMPRODUCT('6. Patients'!DB$10:DB$107,OFFSET('6. Patients'!$OP$9,1,MATCH($D55,'6. Patients'!$OQ$9:$QN$9,0),ROWS('6. Patients'!EO$10:EO$107))),0)+
IFERROR(SUMPRODUCT('6. Patients'!DB$10:DB$107,OFFSET('6. Patients'!$QO$9,1,MATCH($D55,'6. Patients'!$QP$9:$RI$9,0),ROWS('6. Patients'!EO$10:EO$107))),0)+
IFERROR(SUMPRODUCT('6. Patients'!DB$10:DB$107,OFFSET('6. Patients'!$RJ$9,1,MATCH($D55,'6. Patients'!$RK$9:$TH$9,0),ROWS('6. Patients'!EO$10:EO$107))),0)+
IFERROR(SUMPRODUCT('6. Patients'!DB$10:DB$107,OFFSET('6. Patients'!$TI$9,1,MATCH($D55,'6. Patients'!$TJ$9:$UC$9,0),ROWS('6. Patients'!EO$10:EO$107))),0))+
IFERROR(VLOOKUP($D55,$H$116:$L$146,COLUMNS($H$115:$J$115)-1+AI$7,0)*$E55*$F55*'1. General Inputs'!$J$25,0),0),0)</f>
        <v>0</v>
      </c>
      <c r="AJ55" s="775">
        <f ca="1">ROUNDUP(IFERROR($F55*$E55*CHOOSE(AJ$7,
IFERROR(SUMPRODUCT('6. Patients'!DC$10:DC$107,OFFSET('6. Patients'!$DN$9,1,MATCH($D55,'6. Patients'!$DO$9:$FL$9,0),ROWS('6. Patients'!EP$10:EP$107))),0)+
IFERROR(SUMPRODUCT('6. Patients'!DC$10:DC$107,OFFSET('6. Patients'!$FM$9,1,MATCH($D55,'6. Patients'!$FN$9:$GG$9,0),ROWS('6. Patients'!EP$10:EP$107))),0)+
IFERROR(SUMPRODUCT('6. Patients'!DC$10:DC$107,OFFSET('6. Patients'!$GH$9,1,MATCH($D55,'6. Patients'!$GI$9:$IF$9,0),ROWS('6. Patients'!EP$10:EP$107))),0)+
IFERROR(SUMPRODUCT('6. Patients'!DC$10:DC$107,OFFSET('6. Patients'!$IG$9,1,MATCH($D55,'6. Patients'!$IH$9:$JA$9,0),ROWS('6. Patients'!EP$10:EP$107))),0),
IFERROR(SUMPRODUCT('6. Patients'!DC$10:DC$107,OFFSET('6. Patients'!$JB$9,1,MATCH($D55,'6. Patients'!$JC$9:$KZ$9,0),ROWS('6. Patients'!EP$10:EP$107))),0)+
IFERROR(SUMPRODUCT('6. Patients'!DC$10:DC$107,OFFSET('6. Patients'!$LA$9,1,MATCH($D55,'6. Patients'!$LB$9:$LU$9,0),ROWS('6. Patients'!EP$10:EP$107))),0)+
IFERROR(SUMPRODUCT('6. Patients'!DC$10:DC$107,OFFSET('6. Patients'!$LV$9,1,MATCH($D55,'6. Patients'!$LW$9:$NT$9,0),ROWS('6. Patients'!EP$10:EP$107))),0)+
IFERROR(SUMPRODUCT('6. Patients'!DC$10:DC$107,OFFSET('6. Patients'!$NU$9,1,MATCH($D55,'6. Patients'!$NV$9:$OO$9,0),ROWS('6. Patients'!EP$10:EP$107))),0),
IFERROR(SUMPRODUCT('6. Patients'!DC$10:DC$107,OFFSET('6. Patients'!$OP$9,1,MATCH($D55,'6. Patients'!$OQ$9:$QN$9,0),ROWS('6. Patients'!EP$10:EP$107))),0)+
IFERROR(SUMPRODUCT('6. Patients'!DC$10:DC$107,OFFSET('6. Patients'!$QO$9,1,MATCH($D55,'6. Patients'!$QP$9:$RI$9,0),ROWS('6. Patients'!EP$10:EP$107))),0)+
IFERROR(SUMPRODUCT('6. Patients'!DC$10:DC$107,OFFSET('6. Patients'!$RJ$9,1,MATCH($D55,'6. Patients'!$RK$9:$TH$9,0),ROWS('6. Patients'!EP$10:EP$107))),0)+
IFERROR(SUMPRODUCT('6. Patients'!DC$10:DC$107,OFFSET('6. Patients'!$TI$9,1,MATCH($D55,'6. Patients'!$TJ$9:$UC$9,0),ROWS('6. Patients'!EP$10:EP$107))),0))+
IFERROR(VLOOKUP($D55,$H$116:$L$146,COLUMNS($H$115:$J$115)-1+AJ$7,0)*$E55*$F55*'1. General Inputs'!$J$25,0),0),0)</f>
        <v>0</v>
      </c>
      <c r="AK55" s="775">
        <f ca="1">ROUNDUP(IFERROR($F55*$E55*CHOOSE(AK$7,
IFERROR(SUMPRODUCT('6. Patients'!DD$10:DD$107,OFFSET('6. Patients'!$DN$9,1,MATCH($D55,'6. Patients'!$DO$9:$FL$9,0),ROWS('6. Patients'!EQ$10:EQ$107))),0)+
IFERROR(SUMPRODUCT('6. Patients'!DD$10:DD$107,OFFSET('6. Patients'!$FM$9,1,MATCH($D55,'6. Patients'!$FN$9:$GG$9,0),ROWS('6. Patients'!EQ$10:EQ$107))),0)+
IFERROR(SUMPRODUCT('6. Patients'!DD$10:DD$107,OFFSET('6. Patients'!$GH$9,1,MATCH($D55,'6. Patients'!$GI$9:$IF$9,0),ROWS('6. Patients'!EQ$10:EQ$107))),0)+
IFERROR(SUMPRODUCT('6. Patients'!DD$10:DD$107,OFFSET('6. Patients'!$IG$9,1,MATCH($D55,'6. Patients'!$IH$9:$JA$9,0),ROWS('6. Patients'!EQ$10:EQ$107))),0),
IFERROR(SUMPRODUCT('6. Patients'!DD$10:DD$107,OFFSET('6. Patients'!$JB$9,1,MATCH($D55,'6. Patients'!$JC$9:$KZ$9,0),ROWS('6. Patients'!EQ$10:EQ$107))),0)+
IFERROR(SUMPRODUCT('6. Patients'!DD$10:DD$107,OFFSET('6. Patients'!$LA$9,1,MATCH($D55,'6. Patients'!$LB$9:$LU$9,0),ROWS('6. Patients'!EQ$10:EQ$107))),0)+
IFERROR(SUMPRODUCT('6. Patients'!DD$10:DD$107,OFFSET('6. Patients'!$LV$9,1,MATCH($D55,'6. Patients'!$LW$9:$NT$9,0),ROWS('6. Patients'!EQ$10:EQ$107))),0)+
IFERROR(SUMPRODUCT('6. Patients'!DD$10:DD$107,OFFSET('6. Patients'!$NU$9,1,MATCH($D55,'6. Patients'!$NV$9:$OO$9,0),ROWS('6. Patients'!EQ$10:EQ$107))),0),
IFERROR(SUMPRODUCT('6. Patients'!DD$10:DD$107,OFFSET('6. Patients'!$OP$9,1,MATCH($D55,'6. Patients'!$OQ$9:$QN$9,0),ROWS('6. Patients'!EQ$10:EQ$107))),0)+
IFERROR(SUMPRODUCT('6. Patients'!DD$10:DD$107,OFFSET('6. Patients'!$QO$9,1,MATCH($D55,'6. Patients'!$QP$9:$RI$9,0),ROWS('6. Patients'!EQ$10:EQ$107))),0)+
IFERROR(SUMPRODUCT('6. Patients'!DD$10:DD$107,OFFSET('6. Patients'!$RJ$9,1,MATCH($D55,'6. Patients'!$RK$9:$TH$9,0),ROWS('6. Patients'!EQ$10:EQ$107))),0)+
IFERROR(SUMPRODUCT('6. Patients'!DD$10:DD$107,OFFSET('6. Patients'!$TI$9,1,MATCH($D55,'6. Patients'!$TJ$9:$UC$9,0),ROWS('6. Patients'!EQ$10:EQ$107))),0))+
IFERROR(VLOOKUP($D55,$H$116:$L$146,COLUMNS($H$115:$J$115)-1+AK$7,0)*$E55*$F55*'1. General Inputs'!$J$25,0),0),0)</f>
        <v>0</v>
      </c>
      <c r="AL55" s="775">
        <f ca="1">ROUNDUP(IFERROR($F55*$E55*CHOOSE(AL$7,
IFERROR(SUMPRODUCT('6. Patients'!DE$10:DE$107,OFFSET('6. Patients'!$DN$9,1,MATCH($D55,'6. Patients'!$DO$9:$FL$9,0),ROWS('6. Patients'!ER$10:ER$107))),0)+
IFERROR(SUMPRODUCT('6. Patients'!DE$10:DE$107,OFFSET('6. Patients'!$FM$9,1,MATCH($D55,'6. Patients'!$FN$9:$GG$9,0),ROWS('6. Patients'!ER$10:ER$107))),0)+
IFERROR(SUMPRODUCT('6. Patients'!DE$10:DE$107,OFFSET('6. Patients'!$GH$9,1,MATCH($D55,'6. Patients'!$GI$9:$IF$9,0),ROWS('6. Patients'!ER$10:ER$107))),0)+
IFERROR(SUMPRODUCT('6. Patients'!DE$10:DE$107,OFFSET('6. Patients'!$IG$9,1,MATCH($D55,'6. Patients'!$IH$9:$JA$9,0),ROWS('6. Patients'!ER$10:ER$107))),0),
IFERROR(SUMPRODUCT('6. Patients'!DE$10:DE$107,OFFSET('6. Patients'!$JB$9,1,MATCH($D55,'6. Patients'!$JC$9:$KZ$9,0),ROWS('6. Patients'!ER$10:ER$107))),0)+
IFERROR(SUMPRODUCT('6. Patients'!DE$10:DE$107,OFFSET('6. Patients'!$LA$9,1,MATCH($D55,'6. Patients'!$LB$9:$LU$9,0),ROWS('6. Patients'!ER$10:ER$107))),0)+
IFERROR(SUMPRODUCT('6. Patients'!DE$10:DE$107,OFFSET('6. Patients'!$LV$9,1,MATCH($D55,'6. Patients'!$LW$9:$NT$9,0),ROWS('6. Patients'!ER$10:ER$107))),0)+
IFERROR(SUMPRODUCT('6. Patients'!DE$10:DE$107,OFFSET('6. Patients'!$NU$9,1,MATCH($D55,'6. Patients'!$NV$9:$OO$9,0),ROWS('6. Patients'!ER$10:ER$107))),0),
IFERROR(SUMPRODUCT('6. Patients'!DE$10:DE$107,OFFSET('6. Patients'!$OP$9,1,MATCH($D55,'6. Patients'!$OQ$9:$QN$9,0),ROWS('6. Patients'!ER$10:ER$107))),0)+
IFERROR(SUMPRODUCT('6. Patients'!DE$10:DE$107,OFFSET('6. Patients'!$QO$9,1,MATCH($D55,'6. Patients'!$QP$9:$RI$9,0),ROWS('6. Patients'!ER$10:ER$107))),0)+
IFERROR(SUMPRODUCT('6. Patients'!DE$10:DE$107,OFFSET('6. Patients'!$RJ$9,1,MATCH($D55,'6. Patients'!$RK$9:$TH$9,0),ROWS('6. Patients'!ER$10:ER$107))),0)+
IFERROR(SUMPRODUCT('6. Patients'!DE$10:DE$107,OFFSET('6. Patients'!$TI$9,1,MATCH($D55,'6. Patients'!$TJ$9:$UC$9,0),ROWS('6. Patients'!ER$10:ER$107))),0))+
IFERROR(VLOOKUP($D55,$H$116:$L$146,COLUMNS($H$115:$J$115)-1+AL$7,0)*$E55*$F55*'1. General Inputs'!$J$25,0),0),0)</f>
        <v>0</v>
      </c>
      <c r="AM55" s="775">
        <f ca="1">ROUNDUP(IFERROR($F55*$E55*CHOOSE(AM$7,
IFERROR(SUMPRODUCT('6. Patients'!DF$10:DF$107,OFFSET('6. Patients'!$DN$9,1,MATCH($D55,'6. Patients'!$DO$9:$FL$9,0),ROWS('6. Patients'!ES$10:ES$107))),0)+
IFERROR(SUMPRODUCT('6. Patients'!DF$10:DF$107,OFFSET('6. Patients'!$FM$9,1,MATCH($D55,'6. Patients'!$FN$9:$GG$9,0),ROWS('6. Patients'!ES$10:ES$107))),0)+
IFERROR(SUMPRODUCT('6. Patients'!DF$10:DF$107,OFFSET('6. Patients'!$GH$9,1,MATCH($D55,'6. Patients'!$GI$9:$IF$9,0),ROWS('6. Patients'!ES$10:ES$107))),0)+
IFERROR(SUMPRODUCT('6. Patients'!DF$10:DF$107,OFFSET('6. Patients'!$IG$9,1,MATCH($D55,'6. Patients'!$IH$9:$JA$9,0),ROWS('6. Patients'!ES$10:ES$107))),0),
IFERROR(SUMPRODUCT('6. Patients'!DF$10:DF$107,OFFSET('6. Patients'!$JB$9,1,MATCH($D55,'6. Patients'!$JC$9:$KZ$9,0),ROWS('6. Patients'!ES$10:ES$107))),0)+
IFERROR(SUMPRODUCT('6. Patients'!DF$10:DF$107,OFFSET('6. Patients'!$LA$9,1,MATCH($D55,'6. Patients'!$LB$9:$LU$9,0),ROWS('6. Patients'!ES$10:ES$107))),0)+
IFERROR(SUMPRODUCT('6. Patients'!DF$10:DF$107,OFFSET('6. Patients'!$LV$9,1,MATCH($D55,'6. Patients'!$LW$9:$NT$9,0),ROWS('6. Patients'!ES$10:ES$107))),0)+
IFERROR(SUMPRODUCT('6. Patients'!DF$10:DF$107,OFFSET('6. Patients'!$NU$9,1,MATCH($D55,'6. Patients'!$NV$9:$OO$9,0),ROWS('6. Patients'!ES$10:ES$107))),0),
IFERROR(SUMPRODUCT('6. Patients'!DF$10:DF$107,OFFSET('6. Patients'!$OP$9,1,MATCH($D55,'6. Patients'!$OQ$9:$QN$9,0),ROWS('6. Patients'!ES$10:ES$107))),0)+
IFERROR(SUMPRODUCT('6. Patients'!DF$10:DF$107,OFFSET('6. Patients'!$QO$9,1,MATCH($D55,'6. Patients'!$QP$9:$RI$9,0),ROWS('6. Patients'!ES$10:ES$107))),0)+
IFERROR(SUMPRODUCT('6. Patients'!DF$10:DF$107,OFFSET('6. Patients'!$RJ$9,1,MATCH($D55,'6. Patients'!$RK$9:$TH$9,0),ROWS('6. Patients'!ES$10:ES$107))),0)+
IFERROR(SUMPRODUCT('6. Patients'!DF$10:DF$107,OFFSET('6. Patients'!$TI$9,1,MATCH($D55,'6. Patients'!$TJ$9:$UC$9,0),ROWS('6. Patients'!ES$10:ES$107))),0))+
IFERROR(VLOOKUP($D55,$H$116:$L$146,COLUMNS($H$115:$J$115)-1+AM$7,0)*$E55*$F55*'1. General Inputs'!$J$25,0),0),0)</f>
        <v>0</v>
      </c>
      <c r="AN55" s="775">
        <f ca="1">ROUNDUP(IFERROR($F55*$E55*CHOOSE(AN$7,
IFERROR(SUMPRODUCT('6. Patients'!DG$10:DG$107,OFFSET('6. Patients'!$DN$9,1,MATCH($D55,'6. Patients'!$DO$9:$FL$9,0),ROWS('6. Patients'!ET$10:ET$107))),0)+
IFERROR(SUMPRODUCT('6. Patients'!DG$10:DG$107,OFFSET('6. Patients'!$FM$9,1,MATCH($D55,'6. Patients'!$FN$9:$GG$9,0),ROWS('6. Patients'!ET$10:ET$107))),0)+
IFERROR(SUMPRODUCT('6. Patients'!DG$10:DG$107,OFFSET('6. Patients'!$GH$9,1,MATCH($D55,'6. Patients'!$GI$9:$IF$9,0),ROWS('6. Patients'!ET$10:ET$107))),0)+
IFERROR(SUMPRODUCT('6. Patients'!DG$10:DG$107,OFFSET('6. Patients'!$IG$9,1,MATCH($D55,'6. Patients'!$IH$9:$JA$9,0),ROWS('6. Patients'!ET$10:ET$107))),0),
IFERROR(SUMPRODUCT('6. Patients'!DG$10:DG$107,OFFSET('6. Patients'!$JB$9,1,MATCH($D55,'6. Patients'!$JC$9:$KZ$9,0),ROWS('6. Patients'!ET$10:ET$107))),0)+
IFERROR(SUMPRODUCT('6. Patients'!DG$10:DG$107,OFFSET('6. Patients'!$LA$9,1,MATCH($D55,'6. Patients'!$LB$9:$LU$9,0),ROWS('6. Patients'!ET$10:ET$107))),0)+
IFERROR(SUMPRODUCT('6. Patients'!DG$10:DG$107,OFFSET('6. Patients'!$LV$9,1,MATCH($D55,'6. Patients'!$LW$9:$NT$9,0),ROWS('6. Patients'!ET$10:ET$107))),0)+
IFERROR(SUMPRODUCT('6. Patients'!DG$10:DG$107,OFFSET('6. Patients'!$NU$9,1,MATCH($D55,'6. Patients'!$NV$9:$OO$9,0),ROWS('6. Patients'!ET$10:ET$107))),0),
IFERROR(SUMPRODUCT('6. Patients'!DG$10:DG$107,OFFSET('6. Patients'!$OP$9,1,MATCH($D55,'6. Patients'!$OQ$9:$QN$9,0),ROWS('6. Patients'!ET$10:ET$107))),0)+
IFERROR(SUMPRODUCT('6. Patients'!DG$10:DG$107,OFFSET('6. Patients'!$QO$9,1,MATCH($D55,'6. Patients'!$QP$9:$RI$9,0),ROWS('6. Patients'!ET$10:ET$107))),0)+
IFERROR(SUMPRODUCT('6. Patients'!DG$10:DG$107,OFFSET('6. Patients'!$RJ$9,1,MATCH($D55,'6. Patients'!$RK$9:$TH$9,0),ROWS('6. Patients'!ET$10:ET$107))),0)+
IFERROR(SUMPRODUCT('6. Patients'!DG$10:DG$107,OFFSET('6. Patients'!$TI$9,1,MATCH($D55,'6. Patients'!$TJ$9:$UC$9,0),ROWS('6. Patients'!ET$10:ET$107))),0))+
IFERROR(VLOOKUP($D55,$H$116:$L$146,COLUMNS($H$115:$J$115)-1+AN$7,0)*$E55*$F55*'1. General Inputs'!$J$25,0),0),0)</f>
        <v>0</v>
      </c>
      <c r="AO55" s="775">
        <f ca="1">ROUNDUP(IFERROR($F55*$E55*CHOOSE(AO$7,
IFERROR(SUMPRODUCT('6. Patients'!DH$10:DH$107,OFFSET('6. Patients'!$DN$9,1,MATCH($D55,'6. Patients'!$DO$9:$FL$9,0),ROWS('6. Patients'!EU$10:EU$107))),0)+
IFERROR(SUMPRODUCT('6. Patients'!DH$10:DH$107,OFFSET('6. Patients'!$FM$9,1,MATCH($D55,'6. Patients'!$FN$9:$GG$9,0),ROWS('6. Patients'!EU$10:EU$107))),0)+
IFERROR(SUMPRODUCT('6. Patients'!DH$10:DH$107,OFFSET('6. Patients'!$GH$9,1,MATCH($D55,'6. Patients'!$GI$9:$IF$9,0),ROWS('6. Patients'!EU$10:EU$107))),0)+
IFERROR(SUMPRODUCT('6. Patients'!DH$10:DH$107,OFFSET('6. Patients'!$IG$9,1,MATCH($D55,'6. Patients'!$IH$9:$JA$9,0),ROWS('6. Patients'!EU$10:EU$107))),0),
IFERROR(SUMPRODUCT('6. Patients'!DH$10:DH$107,OFFSET('6. Patients'!$JB$9,1,MATCH($D55,'6. Patients'!$JC$9:$KZ$9,0),ROWS('6. Patients'!EU$10:EU$107))),0)+
IFERROR(SUMPRODUCT('6. Patients'!DH$10:DH$107,OFFSET('6. Patients'!$LA$9,1,MATCH($D55,'6. Patients'!$LB$9:$LU$9,0),ROWS('6. Patients'!EU$10:EU$107))),0)+
IFERROR(SUMPRODUCT('6. Patients'!DH$10:DH$107,OFFSET('6. Patients'!$LV$9,1,MATCH($D55,'6. Patients'!$LW$9:$NT$9,0),ROWS('6. Patients'!EU$10:EU$107))),0)+
IFERROR(SUMPRODUCT('6. Patients'!DH$10:DH$107,OFFSET('6. Patients'!$NU$9,1,MATCH($D55,'6. Patients'!$NV$9:$OO$9,0),ROWS('6. Patients'!EU$10:EU$107))),0),
IFERROR(SUMPRODUCT('6. Patients'!DH$10:DH$107,OFFSET('6. Patients'!$OP$9,1,MATCH($D55,'6. Patients'!$OQ$9:$QN$9,0),ROWS('6. Patients'!EU$10:EU$107))),0)+
IFERROR(SUMPRODUCT('6. Patients'!DH$10:DH$107,OFFSET('6. Patients'!$QO$9,1,MATCH($D55,'6. Patients'!$QP$9:$RI$9,0),ROWS('6. Patients'!EU$10:EU$107))),0)+
IFERROR(SUMPRODUCT('6. Patients'!DH$10:DH$107,OFFSET('6. Patients'!$RJ$9,1,MATCH($D55,'6. Patients'!$RK$9:$TH$9,0),ROWS('6. Patients'!EU$10:EU$107))),0)+
IFERROR(SUMPRODUCT('6. Patients'!DH$10:DH$107,OFFSET('6. Patients'!$TI$9,1,MATCH($D55,'6. Patients'!$TJ$9:$UC$9,0),ROWS('6. Patients'!EU$10:EU$107))),0))+
IFERROR(VLOOKUP($D55,$H$116:$L$146,COLUMNS($H$115:$J$115)-1+AO$7,0)*$E55*$F55*'1. General Inputs'!$J$25,0),0),0)</f>
        <v>0</v>
      </c>
      <c r="AP55" s="775">
        <f ca="1">ROUNDUP(IFERROR($F55*$E55*CHOOSE(AP$7,
IFERROR(SUMPRODUCT('6. Patients'!DI$10:DI$107,OFFSET('6. Patients'!$DN$9,1,MATCH($D55,'6. Patients'!$DO$9:$FL$9,0),ROWS('6. Patients'!EV$10:EV$107))),0)+
IFERROR(SUMPRODUCT('6. Patients'!DI$10:DI$107,OFFSET('6. Patients'!$FM$9,1,MATCH($D55,'6. Patients'!$FN$9:$GG$9,0),ROWS('6. Patients'!EV$10:EV$107))),0)+
IFERROR(SUMPRODUCT('6. Patients'!DI$10:DI$107,OFFSET('6. Patients'!$GH$9,1,MATCH($D55,'6. Patients'!$GI$9:$IF$9,0),ROWS('6. Patients'!EV$10:EV$107))),0)+
IFERROR(SUMPRODUCT('6. Patients'!DI$10:DI$107,OFFSET('6. Patients'!$IG$9,1,MATCH($D55,'6. Patients'!$IH$9:$JA$9,0),ROWS('6. Patients'!EV$10:EV$107))),0),
IFERROR(SUMPRODUCT('6. Patients'!DI$10:DI$107,OFFSET('6. Patients'!$JB$9,1,MATCH($D55,'6. Patients'!$JC$9:$KZ$9,0),ROWS('6. Patients'!EV$10:EV$107))),0)+
IFERROR(SUMPRODUCT('6. Patients'!DI$10:DI$107,OFFSET('6. Patients'!$LA$9,1,MATCH($D55,'6. Patients'!$LB$9:$LU$9,0),ROWS('6. Patients'!EV$10:EV$107))),0)+
IFERROR(SUMPRODUCT('6. Patients'!DI$10:DI$107,OFFSET('6. Patients'!$LV$9,1,MATCH($D55,'6. Patients'!$LW$9:$NT$9,0),ROWS('6. Patients'!EV$10:EV$107))),0)+
IFERROR(SUMPRODUCT('6. Patients'!DI$10:DI$107,OFFSET('6. Patients'!$NU$9,1,MATCH($D55,'6. Patients'!$NV$9:$OO$9,0),ROWS('6. Patients'!EV$10:EV$107))),0),
IFERROR(SUMPRODUCT('6. Patients'!DI$10:DI$107,OFFSET('6. Patients'!$OP$9,1,MATCH($D55,'6. Patients'!$OQ$9:$QN$9,0),ROWS('6. Patients'!EV$10:EV$107))),0)+
IFERROR(SUMPRODUCT('6. Patients'!DI$10:DI$107,OFFSET('6. Patients'!$QO$9,1,MATCH($D55,'6. Patients'!$QP$9:$RI$9,0),ROWS('6. Patients'!EV$10:EV$107))),0)+
IFERROR(SUMPRODUCT('6. Patients'!DI$10:DI$107,OFFSET('6. Patients'!$RJ$9,1,MATCH($D55,'6. Patients'!$RK$9:$TH$9,0),ROWS('6. Patients'!EV$10:EV$107))),0)+
IFERROR(SUMPRODUCT('6. Patients'!DI$10:DI$107,OFFSET('6. Patients'!$TI$9,1,MATCH($D55,'6. Patients'!$TJ$9:$UC$9,0),ROWS('6. Patients'!EV$10:EV$107))),0))+
IFERROR(VLOOKUP($D55,$H$116:$L$146,COLUMNS($H$115:$J$115)-1+AP$7,0)*$E55*$F55*'1. General Inputs'!$J$25,0),0),0)</f>
        <v>0</v>
      </c>
      <c r="AQ55" s="775">
        <f ca="1">ROUNDUP(IFERROR($F55*$E55*CHOOSE(AQ$7,
IFERROR(SUMPRODUCT('6. Patients'!DJ$10:DJ$107,OFFSET('6. Patients'!$DN$9,1,MATCH($D55,'6. Patients'!$DO$9:$FL$9,0),ROWS('6. Patients'!EW$10:EW$107))),0)+
IFERROR(SUMPRODUCT('6. Patients'!DJ$10:DJ$107,OFFSET('6. Patients'!$FM$9,1,MATCH($D55,'6. Patients'!$FN$9:$GG$9,0),ROWS('6. Patients'!EW$10:EW$107))),0)+
IFERROR(SUMPRODUCT('6. Patients'!DJ$10:DJ$107,OFFSET('6. Patients'!$GH$9,1,MATCH($D55,'6. Patients'!$GI$9:$IF$9,0),ROWS('6. Patients'!EW$10:EW$107))),0)+
IFERROR(SUMPRODUCT('6. Patients'!DJ$10:DJ$107,OFFSET('6. Patients'!$IG$9,1,MATCH($D55,'6. Patients'!$IH$9:$JA$9,0),ROWS('6. Patients'!EW$10:EW$107))),0),
IFERROR(SUMPRODUCT('6. Patients'!DJ$10:DJ$107,OFFSET('6. Patients'!$JB$9,1,MATCH($D55,'6. Patients'!$JC$9:$KZ$9,0),ROWS('6. Patients'!EW$10:EW$107))),0)+
IFERROR(SUMPRODUCT('6. Patients'!DJ$10:DJ$107,OFFSET('6. Patients'!$LA$9,1,MATCH($D55,'6. Patients'!$LB$9:$LU$9,0),ROWS('6. Patients'!EW$10:EW$107))),0)+
IFERROR(SUMPRODUCT('6. Patients'!DJ$10:DJ$107,OFFSET('6. Patients'!$LV$9,1,MATCH($D55,'6. Patients'!$LW$9:$NT$9,0),ROWS('6. Patients'!EW$10:EW$107))),0)+
IFERROR(SUMPRODUCT('6. Patients'!DJ$10:DJ$107,OFFSET('6. Patients'!$NU$9,1,MATCH($D55,'6. Patients'!$NV$9:$OO$9,0),ROWS('6. Patients'!EW$10:EW$107))),0),
IFERROR(SUMPRODUCT('6. Patients'!DJ$10:DJ$107,OFFSET('6. Patients'!$OP$9,1,MATCH($D55,'6. Patients'!$OQ$9:$QN$9,0),ROWS('6. Patients'!EW$10:EW$107))),0)+
IFERROR(SUMPRODUCT('6. Patients'!DJ$10:DJ$107,OFFSET('6. Patients'!$QO$9,1,MATCH($D55,'6. Patients'!$QP$9:$RI$9,0),ROWS('6. Patients'!EW$10:EW$107))),0)+
IFERROR(SUMPRODUCT('6. Patients'!DJ$10:DJ$107,OFFSET('6. Patients'!$RJ$9,1,MATCH($D55,'6. Patients'!$RK$9:$TH$9,0),ROWS('6. Patients'!EW$10:EW$107))),0)+
IFERROR(SUMPRODUCT('6. Patients'!DJ$10:DJ$107,OFFSET('6. Patients'!$TI$9,1,MATCH($D55,'6. Patients'!$TJ$9:$UC$9,0),ROWS('6. Patients'!EW$10:EW$107))),0))+
IFERROR(VLOOKUP($D55,$H$116:$L$146,COLUMNS($H$115:$J$115)-1+AQ$7,0)*$E55*$F55*'1. General Inputs'!$J$25,0),0),0)</f>
        <v>0</v>
      </c>
      <c r="AT55" s="309"/>
      <c r="AZ55" s="335">
        <f ca="1">IFERROR(SUM(OFFSET('7. Consumption'!H55,0,1,,MIN('1. General Inputs'!$J$29,COLUMNS('7. Consumption'!H$9:$AQ$9)-1))),0)+MAX(0,$AQ55*('1. General Inputs'!$J$29-COLUMNS('7. Consumption'!H$9:$AQ$9)+1))</f>
        <v>0</v>
      </c>
      <c r="BA55" s="335">
        <f ca="1">IFERROR(SUM(OFFSET('7. Consumption'!I55,0,1,,MIN('1. General Inputs'!$J$29,COLUMNS('7. Consumption'!I$9:$AQ$9)-1))),0)+MAX(0,$AQ55*('1. General Inputs'!$J$29-COLUMNS('7. Consumption'!I$9:$AQ$9)+1))</f>
        <v>0</v>
      </c>
      <c r="BB55" s="335">
        <f ca="1">IFERROR(SUM(OFFSET('7. Consumption'!J55,0,1,,MIN('1. General Inputs'!$J$29,COLUMNS('7. Consumption'!J$9:$AQ$9)-1))),0)+MAX(0,$AQ55*('1. General Inputs'!$J$29-COLUMNS('7. Consumption'!J$9:$AQ$9)+1))</f>
        <v>0</v>
      </c>
      <c r="BC55" s="335">
        <f ca="1">IFERROR(SUM(OFFSET('7. Consumption'!K55,0,1,,MIN('1. General Inputs'!$J$29,COLUMNS('7. Consumption'!K$9:$AQ$9)-1))),0)+MAX(0,$AQ55*('1. General Inputs'!$J$29-COLUMNS('7. Consumption'!K$9:$AQ$9)+1))</f>
        <v>0</v>
      </c>
      <c r="BD55" s="335">
        <f ca="1">IFERROR(SUM(OFFSET('7. Consumption'!L55,0,1,,MIN('1. General Inputs'!$J$29,COLUMNS('7. Consumption'!L$9:$AQ$9)-1))),0)+MAX(0,$AQ55*('1. General Inputs'!$J$29-COLUMNS('7. Consumption'!L$9:$AQ$9)+1))</f>
        <v>0</v>
      </c>
      <c r="BE55" s="335">
        <f ca="1">IFERROR(SUM(OFFSET('7. Consumption'!M55,0,1,,MIN('1. General Inputs'!$J$29,COLUMNS('7. Consumption'!M$9:$AQ$9)-1))),0)+MAX(0,$AQ55*('1. General Inputs'!$J$29-COLUMNS('7. Consumption'!M$9:$AQ$9)+1))</f>
        <v>0</v>
      </c>
      <c r="BF55" s="335">
        <f ca="1">IFERROR(SUM(OFFSET('7. Consumption'!N55,0,1,,MIN('1. General Inputs'!$J$29,COLUMNS('7. Consumption'!N$9:$AQ$9)-1))),0)+MAX(0,$AQ55*('1. General Inputs'!$J$29-COLUMNS('7. Consumption'!N$9:$AQ$9)+1))</f>
        <v>0</v>
      </c>
      <c r="BG55" s="335">
        <f ca="1">IFERROR(SUM(OFFSET('7. Consumption'!O55,0,1,,MIN('1. General Inputs'!$J$29,COLUMNS('7. Consumption'!O$9:$AQ$9)-1))),0)+MAX(0,$AQ55*('1. General Inputs'!$J$29-COLUMNS('7. Consumption'!O$9:$AQ$9)+1))</f>
        <v>0</v>
      </c>
      <c r="BH55" s="335">
        <f ca="1">IFERROR(SUM(OFFSET('7. Consumption'!P55,0,1,,MIN('1. General Inputs'!$J$29,COLUMNS('7. Consumption'!P$9:$AQ$9)-1))),0)+MAX(0,$AQ55*('1. General Inputs'!$J$29-COLUMNS('7. Consumption'!P$9:$AQ$9)+1))</f>
        <v>0</v>
      </c>
      <c r="BI55" s="335">
        <f ca="1">IFERROR(SUM(OFFSET('7. Consumption'!Q55,0,1,,MIN('1. General Inputs'!$J$29,COLUMNS('7. Consumption'!Q$9:$AQ$9)-1))),0)+MAX(0,$AQ55*('1. General Inputs'!$J$29-COLUMNS('7. Consumption'!Q$9:$AQ$9)+1))</f>
        <v>0</v>
      </c>
      <c r="BJ55" s="335">
        <f ca="1">IFERROR(SUM(OFFSET('7. Consumption'!R55,0,1,,MIN('1. General Inputs'!$J$29,COLUMNS('7. Consumption'!R$9:$AQ$9)-1))),0)+MAX(0,$AQ55*('1. General Inputs'!$J$29-COLUMNS('7. Consumption'!R$9:$AQ$9)+1))</f>
        <v>0</v>
      </c>
      <c r="BK55" s="335">
        <f ca="1">IFERROR(SUM(OFFSET('7. Consumption'!S55,0,1,,MIN('1. General Inputs'!$J$29,COLUMNS('7. Consumption'!S$9:$AQ$9)-1))),0)+MAX(0,$AQ55*('1. General Inputs'!$J$29-COLUMNS('7. Consumption'!S$9:$AQ$9)+1))</f>
        <v>0</v>
      </c>
      <c r="BL55" s="335">
        <f ca="1">IFERROR(SUM(OFFSET('7. Consumption'!T55,0,1,,MIN('1. General Inputs'!$J$29,COLUMNS('7. Consumption'!T$9:$AQ$9)-1))),0)+MAX(0,$AQ55*('1. General Inputs'!$J$29-COLUMNS('7. Consumption'!T$9:$AQ$9)+1))</f>
        <v>0</v>
      </c>
      <c r="BM55" s="335">
        <f ca="1">IFERROR(SUM(OFFSET('7. Consumption'!U55,0,1,,MIN('1. General Inputs'!$J$29,COLUMNS('7. Consumption'!U$9:$AQ$9)-1))),0)+MAX(0,$AQ55*('1. General Inputs'!$J$29-COLUMNS('7. Consumption'!U$9:$AQ$9)+1))</f>
        <v>0</v>
      </c>
      <c r="BN55" s="335">
        <f ca="1">IFERROR(SUM(OFFSET('7. Consumption'!V55,0,1,,MIN('1. General Inputs'!$J$29,COLUMNS('7. Consumption'!V$9:$AQ$9)-1))),0)+MAX(0,$AQ55*('1. General Inputs'!$J$29-COLUMNS('7. Consumption'!V$9:$AQ$9)+1))</f>
        <v>0</v>
      </c>
      <c r="BO55" s="335">
        <f ca="1">IFERROR(SUM(OFFSET('7. Consumption'!W55,0,1,,MIN('1. General Inputs'!$J$29,COLUMNS('7. Consumption'!W$9:$AQ$9)-1))),0)+MAX(0,$AQ55*('1. General Inputs'!$J$29-COLUMNS('7. Consumption'!W$9:$AQ$9)+1))</f>
        <v>0</v>
      </c>
      <c r="BP55" s="335">
        <f ca="1">IFERROR(SUM(OFFSET('7. Consumption'!X55,0,1,,MIN('1. General Inputs'!$J$29,COLUMNS('7. Consumption'!X$9:$AQ$9)-1))),0)+MAX(0,$AQ55*('1. General Inputs'!$J$29-COLUMNS('7. Consumption'!X$9:$AQ$9)+1))</f>
        <v>0</v>
      </c>
      <c r="BQ55" s="335">
        <f ca="1">IFERROR(SUM(OFFSET('7. Consumption'!Y55,0,1,,MIN('1. General Inputs'!$J$29,COLUMNS('7. Consumption'!Y$9:$AQ$9)-1))),0)+MAX(0,$AQ55*('1. General Inputs'!$J$29-COLUMNS('7. Consumption'!Y$9:$AQ$9)+1))</f>
        <v>0</v>
      </c>
      <c r="BR55" s="335">
        <f ca="1">IFERROR(SUM(OFFSET('7. Consumption'!Z55,0,1,,MIN('1. General Inputs'!$J$29,COLUMNS('7. Consumption'!Z$9:$AQ$9)-1))),0)+MAX(0,$AQ55*('1. General Inputs'!$J$29-COLUMNS('7. Consumption'!Z$9:$AQ$9)+1))</f>
        <v>0</v>
      </c>
      <c r="BS55" s="335">
        <f ca="1">IFERROR(SUM(OFFSET('7. Consumption'!AA55,0,1,,MIN('1. General Inputs'!$J$29,COLUMNS('7. Consumption'!AA$9:$AQ$9)-1))),0)+MAX(0,$AQ55*('1. General Inputs'!$J$29-COLUMNS('7. Consumption'!AA$9:$AQ$9)+1))</f>
        <v>0</v>
      </c>
      <c r="BT55" s="335">
        <f ca="1">IFERROR(SUM(OFFSET('7. Consumption'!AB55,0,1,,MIN('1. General Inputs'!$J$29,COLUMNS('7. Consumption'!AB$9:$AQ$9)-1))),0)+MAX(0,$AQ55*('1. General Inputs'!$J$29-COLUMNS('7. Consumption'!AB$9:$AQ$9)+1))</f>
        <v>0</v>
      </c>
      <c r="BU55" s="335">
        <f ca="1">IFERROR(SUM(OFFSET('7. Consumption'!AC55,0,1,,MIN('1. General Inputs'!$J$29,COLUMNS('7. Consumption'!AC$9:$AQ$9)-1))),0)+MAX(0,$AQ55*('1. General Inputs'!$J$29-COLUMNS('7. Consumption'!AC$9:$AQ$9)+1))</f>
        <v>0</v>
      </c>
      <c r="BV55" s="335">
        <f ca="1">IFERROR(SUM(OFFSET('7. Consumption'!AD55,0,1,,MIN('1. General Inputs'!$J$29,COLUMNS('7. Consumption'!AD$9:$AQ$9)-1))),0)+MAX(0,$AQ55*('1. General Inputs'!$J$29-COLUMNS('7. Consumption'!AD$9:$AQ$9)+1))</f>
        <v>0</v>
      </c>
      <c r="BW55" s="335">
        <f ca="1">IFERROR(SUM(OFFSET('7. Consumption'!AE55,0,1,,MIN('1. General Inputs'!$J$29,COLUMNS('7. Consumption'!AE$9:$AQ$9)-1))),0)+MAX(0,$AQ55*('1. General Inputs'!$J$29-COLUMNS('7. Consumption'!AE$9:$AQ$9)+1))</f>
        <v>0</v>
      </c>
      <c r="BX55" s="335">
        <f ca="1">IFERROR(SUM(OFFSET('7. Consumption'!AF55,0,1,,MIN('1. General Inputs'!$J$29,COLUMNS('7. Consumption'!AF$9:$AQ$9)-1))),0)+MAX(0,$AQ55*('1. General Inputs'!$J$29-COLUMNS('7. Consumption'!AF$9:$AQ$9)+1))</f>
        <v>0</v>
      </c>
      <c r="BY55" s="335">
        <f ca="1">IFERROR(SUM(OFFSET('7. Consumption'!AG55,0,1,,MIN('1. General Inputs'!$J$29,COLUMNS('7. Consumption'!AG$9:$AQ$9)-1))),0)+MAX(0,$AQ55*('1. General Inputs'!$J$29-COLUMNS('7. Consumption'!AG$9:$AQ$9)+1))</f>
        <v>0</v>
      </c>
      <c r="BZ55" s="335">
        <f ca="1">IFERROR(SUM(OFFSET('7. Consumption'!AH55,0,1,,MIN('1. General Inputs'!$J$29,COLUMNS('7. Consumption'!AH$9:$AQ$9)-1))),0)+MAX(0,$AQ55*('1. General Inputs'!$J$29-COLUMNS('7. Consumption'!AH$9:$AQ$9)+1))</f>
        <v>0</v>
      </c>
      <c r="CA55" s="335">
        <f ca="1">IFERROR(SUM(OFFSET('7. Consumption'!AI55,0,1,,MIN('1. General Inputs'!$J$29,COLUMNS('7. Consumption'!AI$9:$AQ$9)-1))),0)+MAX(0,$AQ55*('1. General Inputs'!$J$29-COLUMNS('7. Consumption'!AI$9:$AQ$9)+1))</f>
        <v>0</v>
      </c>
      <c r="CB55" s="335">
        <f ca="1">IFERROR(SUM(OFFSET('7. Consumption'!AJ55,0,1,,MIN('1. General Inputs'!$J$29,COLUMNS('7. Consumption'!AJ$9:$AQ$9)-1))),0)+MAX(0,$AQ55*('1. General Inputs'!$J$29-COLUMNS('7. Consumption'!AJ$9:$AQ$9)+1))</f>
        <v>0</v>
      </c>
      <c r="CC55" s="335">
        <f ca="1">IFERROR(SUM(OFFSET('7. Consumption'!AK55,0,1,,MIN('1. General Inputs'!$J$29,COLUMNS('7. Consumption'!AK$9:$AQ$9)-1))),0)+MAX(0,$AQ55*('1. General Inputs'!$J$29-COLUMNS('7. Consumption'!AK$9:$AQ$9)+1))</f>
        <v>0</v>
      </c>
      <c r="CD55" s="335">
        <f ca="1">IFERROR(SUM(OFFSET('7. Consumption'!AL55,0,1,,MIN('1. General Inputs'!$J$29,COLUMNS('7. Consumption'!AL$9:$AQ$9)-1))),0)+MAX(0,$AQ55*('1. General Inputs'!$J$29-COLUMNS('7. Consumption'!AL$9:$AQ$9)+1))</f>
        <v>0</v>
      </c>
      <c r="CE55" s="335">
        <f ca="1">IFERROR(SUM(OFFSET('7. Consumption'!AM55,0,1,,MIN('1. General Inputs'!$J$29,COLUMNS('7. Consumption'!AM$9:$AQ$9)-1))),0)+MAX(0,$AQ55*('1. General Inputs'!$J$29-COLUMNS('7. Consumption'!AM$9:$AQ$9)+1))</f>
        <v>0</v>
      </c>
      <c r="CF55" s="335">
        <f ca="1">IFERROR(SUM(OFFSET('7. Consumption'!AN55,0,1,,MIN('1. General Inputs'!$J$29,COLUMNS('7. Consumption'!AN$9:$AQ$9)-1))),0)+MAX(0,$AQ55*('1. General Inputs'!$J$29-COLUMNS('7. Consumption'!AN$9:$AQ$9)+1))</f>
        <v>0</v>
      </c>
      <c r="CG55" s="335">
        <f ca="1">IFERROR(SUM(OFFSET('7. Consumption'!AO55,0,1,,MIN('1. General Inputs'!$J$29,COLUMNS('7. Consumption'!AO$9:$AQ$9)-1))),0)+MAX(0,$AQ55*('1. General Inputs'!$J$29-COLUMNS('7. Consumption'!AO$9:$AQ$9)+1))</f>
        <v>0</v>
      </c>
      <c r="CH55" s="335">
        <f ca="1">IFERROR(SUM(OFFSET('7. Consumption'!AP55,0,1,,MIN('1. General Inputs'!$J$29,COLUMNS('7. Consumption'!AP$9:$AQ$9)-1))),0)+MAX(0,$AQ55*('1. General Inputs'!$J$29-COLUMNS('7. Consumption'!AP$9:$AQ$9)+1))</f>
        <v>0</v>
      </c>
      <c r="CI55" s="335">
        <f ca="1">IFERROR(SUM(OFFSET('7. Consumption'!AQ55,0,1,,MIN('1. General Inputs'!$J$29,COLUMNS('7. Consumption'!AQ$9:$AQ$9)-1))),0)+MAX(0,$AQ55*('1. General Inputs'!$J$29-COLUMNS('7. Consumption'!AQ$9:$AQ$9)+1))</f>
        <v>0</v>
      </c>
    </row>
    <row r="56" spans="2:87" x14ac:dyDescent="0.3">
      <c r="B56" s="772"/>
      <c r="C56" s="772" t="str">
        <f>IFERROR(VLOOKUP(ROWS($C$9:$C56),'5. Form Breakdown'!$AI$11:$AJ$138,COLUMNS('5. Form Breakdown'!$AI$11:$AJ$11),0),"")</f>
        <v>RTV 0 - susp - dose in ml</v>
      </c>
      <c r="D56" s="772" t="str">
        <f>IFERROR(VLOOKUP($C56,'5a. Dosing'!$E$11:$F$138,2,0),"")</f>
        <v>RTV</v>
      </c>
      <c r="E56" s="773" t="str">
        <f>IFERROR(INDEX('5. Form Breakdown'!$AL$11:$BL$138,MATCH('7. Consumption'!$C56,'5. Form Breakdown'!$AK$11:$AK$138,0),MATCH('5. Form Breakdown'!$AX$10,'5. Form Breakdown'!$AL$10:$BL$10,0)),"")</f>
        <v/>
      </c>
      <c r="F56" s="774">
        <f>IFERROR(INDEX('5. Form Breakdown'!$AL$11:$BL$138,MATCH('7. Consumption'!$C56,'5. Form Breakdown'!$AK$11:$AK$138,0),MATCH('5. Form Breakdown'!$BL$10,'5. Form Breakdown'!$AL$10:$BL$10,0)),"")</f>
        <v>0</v>
      </c>
      <c r="H56" s="775">
        <f ca="1">ROUNDUP(IFERROR($F56*$E56*CHOOSE(H$7,
IFERROR(SUMPRODUCT('6. Patients'!CA$10:CA$107,OFFSET('6. Patients'!$DN$9,1,MATCH($D56,'6. Patients'!$DO$9:$FL$9,0),ROWS('6. Patients'!DN$10:DN$107))),0)+
IFERROR(SUMPRODUCT('6. Patients'!CA$10:CA$107,OFFSET('6. Patients'!$FM$9,1,MATCH($D56,'6. Patients'!$FN$9:$GG$9,0),ROWS('6. Patients'!DN$10:DN$107))),0)+
IFERROR(SUMPRODUCT('6. Patients'!CA$10:CA$107,OFFSET('6. Patients'!$GH$9,1,MATCH($D56,'6. Patients'!$GI$9:$IF$9,0),ROWS('6. Patients'!DN$10:DN$107))),0)+
IFERROR(SUMPRODUCT('6. Patients'!CA$10:CA$107,OFFSET('6. Patients'!$IG$9,1,MATCH($D56,'6. Patients'!$IH$9:$JA$9,0),ROWS('6. Patients'!DN$10:DN$107))),0),
IFERROR(SUMPRODUCT('6. Patients'!CA$10:CA$107,OFFSET('6. Patients'!$JB$9,1,MATCH($D56,'6. Patients'!$JC$9:$KZ$9,0),ROWS('6. Patients'!DN$10:DN$107))),0)+
IFERROR(SUMPRODUCT('6. Patients'!CA$10:CA$107,OFFSET('6. Patients'!$LA$9,1,MATCH($D56,'6. Patients'!$LB$9:$LU$9,0),ROWS('6. Patients'!DN$10:DN$107))),0)+
IFERROR(SUMPRODUCT('6. Patients'!CA$10:CA$107,OFFSET('6. Patients'!$LV$9,1,MATCH($D56,'6. Patients'!$LW$9:$NT$9,0),ROWS('6. Patients'!DN$10:DN$107))),0)+
IFERROR(SUMPRODUCT('6. Patients'!CA$10:CA$107,OFFSET('6. Patients'!$NU$9,1,MATCH($D56,'6. Patients'!$NV$9:$OO$9,0),ROWS('6. Patients'!DN$10:DN$107))),0),
IFERROR(SUMPRODUCT('6. Patients'!CA$10:CA$107,OFFSET('6. Patients'!$OP$9,1,MATCH($D56,'6. Patients'!$OQ$9:$QN$9,0),ROWS('6. Patients'!DN$10:DN$107))),0)+
IFERROR(SUMPRODUCT('6. Patients'!CA$10:CA$107,OFFSET('6. Patients'!$QO$9,1,MATCH($D56,'6. Patients'!$QP$9:$RI$9,0),ROWS('6. Patients'!DN$10:DN$107))),0)+
IFERROR(SUMPRODUCT('6. Patients'!CA$10:CA$107,OFFSET('6. Patients'!$RJ$9,1,MATCH($D56,'6. Patients'!$RK$9:$TH$9,0),ROWS('6. Patients'!DN$10:DN$107))),0)+
IFERROR(SUMPRODUCT('6. Patients'!CA$10:CA$107,OFFSET('6. Patients'!$TI$9,1,MATCH($D56,'6. Patients'!$TJ$9:$UC$9,0),ROWS('6. Patients'!DN$10:DN$107))),0))+
IFERROR(VLOOKUP($D56,$H$116:$L$146,COLUMNS($H$115:$J$115)-1+H$7,0)*$E56*$F56*'1. General Inputs'!$J$25,0),0),0)</f>
        <v>0</v>
      </c>
      <c r="I56" s="775">
        <f ca="1">ROUNDUP(IFERROR($F56*$E56*CHOOSE(I$7,
IFERROR(SUMPRODUCT('6. Patients'!CB$10:CB$107,OFFSET('6. Patients'!$DN$9,1,MATCH($D56,'6. Patients'!$DO$9:$FL$9,0),ROWS('6. Patients'!DO$10:DO$107))),0)+
IFERROR(SUMPRODUCT('6. Patients'!CB$10:CB$107,OFFSET('6. Patients'!$FM$9,1,MATCH($D56,'6. Patients'!$FN$9:$GG$9,0),ROWS('6. Patients'!DO$10:DO$107))),0)+
IFERROR(SUMPRODUCT('6. Patients'!CB$10:CB$107,OFFSET('6. Patients'!$GH$9,1,MATCH($D56,'6. Patients'!$GI$9:$IF$9,0),ROWS('6. Patients'!DO$10:DO$107))),0)+
IFERROR(SUMPRODUCT('6. Patients'!CB$10:CB$107,OFFSET('6. Patients'!$IG$9,1,MATCH($D56,'6. Patients'!$IH$9:$JA$9,0),ROWS('6. Patients'!DO$10:DO$107))),0),
IFERROR(SUMPRODUCT('6. Patients'!CB$10:CB$107,OFFSET('6. Patients'!$JB$9,1,MATCH($D56,'6. Patients'!$JC$9:$KZ$9,0),ROWS('6. Patients'!DO$10:DO$107))),0)+
IFERROR(SUMPRODUCT('6. Patients'!CB$10:CB$107,OFFSET('6. Patients'!$LA$9,1,MATCH($D56,'6. Patients'!$LB$9:$LU$9,0),ROWS('6. Patients'!DO$10:DO$107))),0)+
IFERROR(SUMPRODUCT('6. Patients'!CB$10:CB$107,OFFSET('6. Patients'!$LV$9,1,MATCH($D56,'6. Patients'!$LW$9:$NT$9,0),ROWS('6. Patients'!DO$10:DO$107))),0)+
IFERROR(SUMPRODUCT('6. Patients'!CB$10:CB$107,OFFSET('6. Patients'!$NU$9,1,MATCH($D56,'6. Patients'!$NV$9:$OO$9,0),ROWS('6. Patients'!DO$10:DO$107))),0),
IFERROR(SUMPRODUCT('6. Patients'!CB$10:CB$107,OFFSET('6. Patients'!$OP$9,1,MATCH($D56,'6. Patients'!$OQ$9:$QN$9,0),ROWS('6. Patients'!DO$10:DO$107))),0)+
IFERROR(SUMPRODUCT('6. Patients'!CB$10:CB$107,OFFSET('6. Patients'!$QO$9,1,MATCH($D56,'6. Patients'!$QP$9:$RI$9,0),ROWS('6. Patients'!DO$10:DO$107))),0)+
IFERROR(SUMPRODUCT('6. Patients'!CB$10:CB$107,OFFSET('6. Patients'!$RJ$9,1,MATCH($D56,'6. Patients'!$RK$9:$TH$9,0),ROWS('6. Patients'!DO$10:DO$107))),0)+
IFERROR(SUMPRODUCT('6. Patients'!CB$10:CB$107,OFFSET('6. Patients'!$TI$9,1,MATCH($D56,'6. Patients'!$TJ$9:$UC$9,0),ROWS('6. Patients'!DO$10:DO$107))),0))+
IFERROR(VLOOKUP($D56,$H$116:$L$146,COLUMNS($H$115:$J$115)-1+I$7,0)*$E56*$F56*'1. General Inputs'!$J$25,0),0),0)</f>
        <v>0</v>
      </c>
      <c r="J56" s="775">
        <f ca="1">ROUNDUP(IFERROR($F56*$E56*CHOOSE(J$7,
IFERROR(SUMPRODUCT('6. Patients'!CC$10:CC$107,OFFSET('6. Patients'!$DN$9,1,MATCH($D56,'6. Patients'!$DO$9:$FL$9,0),ROWS('6. Patients'!DP$10:DP$107))),0)+
IFERROR(SUMPRODUCT('6. Patients'!CC$10:CC$107,OFFSET('6. Patients'!$FM$9,1,MATCH($D56,'6. Patients'!$FN$9:$GG$9,0),ROWS('6. Patients'!DP$10:DP$107))),0)+
IFERROR(SUMPRODUCT('6. Patients'!CC$10:CC$107,OFFSET('6. Patients'!$GH$9,1,MATCH($D56,'6. Patients'!$GI$9:$IF$9,0),ROWS('6. Patients'!DP$10:DP$107))),0)+
IFERROR(SUMPRODUCT('6. Patients'!CC$10:CC$107,OFFSET('6. Patients'!$IG$9,1,MATCH($D56,'6. Patients'!$IH$9:$JA$9,0),ROWS('6. Patients'!DP$10:DP$107))),0),
IFERROR(SUMPRODUCT('6. Patients'!CC$10:CC$107,OFFSET('6. Patients'!$JB$9,1,MATCH($D56,'6. Patients'!$JC$9:$KZ$9,0),ROWS('6. Patients'!DP$10:DP$107))),0)+
IFERROR(SUMPRODUCT('6. Patients'!CC$10:CC$107,OFFSET('6. Patients'!$LA$9,1,MATCH($D56,'6. Patients'!$LB$9:$LU$9,0),ROWS('6. Patients'!DP$10:DP$107))),0)+
IFERROR(SUMPRODUCT('6. Patients'!CC$10:CC$107,OFFSET('6. Patients'!$LV$9,1,MATCH($D56,'6. Patients'!$LW$9:$NT$9,0),ROWS('6. Patients'!DP$10:DP$107))),0)+
IFERROR(SUMPRODUCT('6. Patients'!CC$10:CC$107,OFFSET('6. Patients'!$NU$9,1,MATCH($D56,'6. Patients'!$NV$9:$OO$9,0),ROWS('6. Patients'!DP$10:DP$107))),0),
IFERROR(SUMPRODUCT('6. Patients'!CC$10:CC$107,OFFSET('6. Patients'!$OP$9,1,MATCH($D56,'6. Patients'!$OQ$9:$QN$9,0),ROWS('6. Patients'!DP$10:DP$107))),0)+
IFERROR(SUMPRODUCT('6. Patients'!CC$10:CC$107,OFFSET('6. Patients'!$QO$9,1,MATCH($D56,'6. Patients'!$QP$9:$RI$9,0),ROWS('6. Patients'!DP$10:DP$107))),0)+
IFERROR(SUMPRODUCT('6. Patients'!CC$10:CC$107,OFFSET('6. Patients'!$RJ$9,1,MATCH($D56,'6. Patients'!$RK$9:$TH$9,0),ROWS('6. Patients'!DP$10:DP$107))),0)+
IFERROR(SUMPRODUCT('6. Patients'!CC$10:CC$107,OFFSET('6. Patients'!$TI$9,1,MATCH($D56,'6. Patients'!$TJ$9:$UC$9,0),ROWS('6. Patients'!DP$10:DP$107))),0))+
IFERROR(VLOOKUP($D56,$H$116:$L$146,COLUMNS($H$115:$J$115)-1+J$7,0)*$E56*$F56*'1. General Inputs'!$J$25,0),0),0)</f>
        <v>0</v>
      </c>
      <c r="K56" s="775">
        <f ca="1">ROUNDUP(IFERROR($F56*$E56*CHOOSE(K$7,
IFERROR(SUMPRODUCT('6. Patients'!CD$10:CD$107,OFFSET('6. Patients'!$DN$9,1,MATCH($D56,'6. Patients'!$DO$9:$FL$9,0),ROWS('6. Patients'!DQ$10:DQ$107))),0)+
IFERROR(SUMPRODUCT('6. Patients'!CD$10:CD$107,OFFSET('6. Patients'!$FM$9,1,MATCH($D56,'6. Patients'!$FN$9:$GG$9,0),ROWS('6. Patients'!DQ$10:DQ$107))),0)+
IFERROR(SUMPRODUCT('6. Patients'!CD$10:CD$107,OFFSET('6. Patients'!$GH$9,1,MATCH($D56,'6. Patients'!$GI$9:$IF$9,0),ROWS('6. Patients'!DQ$10:DQ$107))),0)+
IFERROR(SUMPRODUCT('6. Patients'!CD$10:CD$107,OFFSET('6. Patients'!$IG$9,1,MATCH($D56,'6. Patients'!$IH$9:$JA$9,0),ROWS('6. Patients'!DQ$10:DQ$107))),0),
IFERROR(SUMPRODUCT('6. Patients'!CD$10:CD$107,OFFSET('6. Patients'!$JB$9,1,MATCH($D56,'6. Patients'!$JC$9:$KZ$9,0),ROWS('6. Patients'!DQ$10:DQ$107))),0)+
IFERROR(SUMPRODUCT('6. Patients'!CD$10:CD$107,OFFSET('6. Patients'!$LA$9,1,MATCH($D56,'6. Patients'!$LB$9:$LU$9,0),ROWS('6. Patients'!DQ$10:DQ$107))),0)+
IFERROR(SUMPRODUCT('6. Patients'!CD$10:CD$107,OFFSET('6. Patients'!$LV$9,1,MATCH($D56,'6. Patients'!$LW$9:$NT$9,0),ROWS('6. Patients'!DQ$10:DQ$107))),0)+
IFERROR(SUMPRODUCT('6. Patients'!CD$10:CD$107,OFFSET('6. Patients'!$NU$9,1,MATCH($D56,'6. Patients'!$NV$9:$OO$9,0),ROWS('6. Patients'!DQ$10:DQ$107))),0),
IFERROR(SUMPRODUCT('6. Patients'!CD$10:CD$107,OFFSET('6. Patients'!$OP$9,1,MATCH($D56,'6. Patients'!$OQ$9:$QN$9,0),ROWS('6. Patients'!DQ$10:DQ$107))),0)+
IFERROR(SUMPRODUCT('6. Patients'!CD$10:CD$107,OFFSET('6. Patients'!$QO$9,1,MATCH($D56,'6. Patients'!$QP$9:$RI$9,0),ROWS('6. Patients'!DQ$10:DQ$107))),0)+
IFERROR(SUMPRODUCT('6. Patients'!CD$10:CD$107,OFFSET('6. Patients'!$RJ$9,1,MATCH($D56,'6. Patients'!$RK$9:$TH$9,0),ROWS('6. Patients'!DQ$10:DQ$107))),0)+
IFERROR(SUMPRODUCT('6. Patients'!CD$10:CD$107,OFFSET('6. Patients'!$TI$9,1,MATCH($D56,'6. Patients'!$TJ$9:$UC$9,0),ROWS('6. Patients'!DQ$10:DQ$107))),0))+
IFERROR(VLOOKUP($D56,$H$116:$L$146,COLUMNS($H$115:$J$115)-1+K$7,0)*$E56*$F56*'1. General Inputs'!$J$25,0),0),0)</f>
        <v>0</v>
      </c>
      <c r="L56" s="775">
        <f ca="1">ROUNDUP(IFERROR($F56*$E56*CHOOSE(L$7,
IFERROR(SUMPRODUCT('6. Patients'!CE$10:CE$107,OFFSET('6. Patients'!$DN$9,1,MATCH($D56,'6. Patients'!$DO$9:$FL$9,0),ROWS('6. Patients'!DR$10:DR$107))),0)+
IFERROR(SUMPRODUCT('6. Patients'!CE$10:CE$107,OFFSET('6. Patients'!$FM$9,1,MATCH($D56,'6. Patients'!$FN$9:$GG$9,0),ROWS('6. Patients'!DR$10:DR$107))),0)+
IFERROR(SUMPRODUCT('6. Patients'!CE$10:CE$107,OFFSET('6. Patients'!$GH$9,1,MATCH($D56,'6. Patients'!$GI$9:$IF$9,0),ROWS('6. Patients'!DR$10:DR$107))),0)+
IFERROR(SUMPRODUCT('6. Patients'!CE$10:CE$107,OFFSET('6. Patients'!$IG$9,1,MATCH($D56,'6. Patients'!$IH$9:$JA$9,0),ROWS('6. Patients'!DR$10:DR$107))),0),
IFERROR(SUMPRODUCT('6. Patients'!CE$10:CE$107,OFFSET('6. Patients'!$JB$9,1,MATCH($D56,'6. Patients'!$JC$9:$KZ$9,0),ROWS('6. Patients'!DR$10:DR$107))),0)+
IFERROR(SUMPRODUCT('6. Patients'!CE$10:CE$107,OFFSET('6. Patients'!$LA$9,1,MATCH($D56,'6. Patients'!$LB$9:$LU$9,0),ROWS('6. Patients'!DR$10:DR$107))),0)+
IFERROR(SUMPRODUCT('6. Patients'!CE$10:CE$107,OFFSET('6. Patients'!$LV$9,1,MATCH($D56,'6. Patients'!$LW$9:$NT$9,0),ROWS('6. Patients'!DR$10:DR$107))),0)+
IFERROR(SUMPRODUCT('6. Patients'!CE$10:CE$107,OFFSET('6. Patients'!$NU$9,1,MATCH($D56,'6. Patients'!$NV$9:$OO$9,0),ROWS('6. Patients'!DR$10:DR$107))),0),
IFERROR(SUMPRODUCT('6. Patients'!CE$10:CE$107,OFFSET('6. Patients'!$OP$9,1,MATCH($D56,'6. Patients'!$OQ$9:$QN$9,0),ROWS('6. Patients'!DR$10:DR$107))),0)+
IFERROR(SUMPRODUCT('6. Patients'!CE$10:CE$107,OFFSET('6. Patients'!$QO$9,1,MATCH($D56,'6. Patients'!$QP$9:$RI$9,0),ROWS('6. Patients'!DR$10:DR$107))),0)+
IFERROR(SUMPRODUCT('6. Patients'!CE$10:CE$107,OFFSET('6. Patients'!$RJ$9,1,MATCH($D56,'6. Patients'!$RK$9:$TH$9,0),ROWS('6. Patients'!DR$10:DR$107))),0)+
IFERROR(SUMPRODUCT('6. Patients'!CE$10:CE$107,OFFSET('6. Patients'!$TI$9,1,MATCH($D56,'6. Patients'!$TJ$9:$UC$9,0),ROWS('6. Patients'!DR$10:DR$107))),0))+
IFERROR(VLOOKUP($D56,$H$116:$L$146,COLUMNS($H$115:$J$115)-1+L$7,0)*$E56*$F56*'1. General Inputs'!$J$25,0),0),0)</f>
        <v>0</v>
      </c>
      <c r="M56" s="775">
        <f ca="1">ROUNDUP(IFERROR($F56*$E56*CHOOSE(M$7,
IFERROR(SUMPRODUCT('6. Patients'!CF$10:CF$107,OFFSET('6. Patients'!$DN$9,1,MATCH($D56,'6. Patients'!$DO$9:$FL$9,0),ROWS('6. Patients'!DS$10:DS$107))),0)+
IFERROR(SUMPRODUCT('6. Patients'!CF$10:CF$107,OFFSET('6. Patients'!$FM$9,1,MATCH($D56,'6. Patients'!$FN$9:$GG$9,0),ROWS('6. Patients'!DS$10:DS$107))),0)+
IFERROR(SUMPRODUCT('6. Patients'!CF$10:CF$107,OFFSET('6. Patients'!$GH$9,1,MATCH($D56,'6. Patients'!$GI$9:$IF$9,0),ROWS('6. Patients'!DS$10:DS$107))),0)+
IFERROR(SUMPRODUCT('6. Patients'!CF$10:CF$107,OFFSET('6. Patients'!$IG$9,1,MATCH($D56,'6. Patients'!$IH$9:$JA$9,0),ROWS('6. Patients'!DS$10:DS$107))),0),
IFERROR(SUMPRODUCT('6. Patients'!CF$10:CF$107,OFFSET('6. Patients'!$JB$9,1,MATCH($D56,'6. Patients'!$JC$9:$KZ$9,0),ROWS('6. Patients'!DS$10:DS$107))),0)+
IFERROR(SUMPRODUCT('6. Patients'!CF$10:CF$107,OFFSET('6. Patients'!$LA$9,1,MATCH($D56,'6. Patients'!$LB$9:$LU$9,0),ROWS('6. Patients'!DS$10:DS$107))),0)+
IFERROR(SUMPRODUCT('6. Patients'!CF$10:CF$107,OFFSET('6. Patients'!$LV$9,1,MATCH($D56,'6. Patients'!$LW$9:$NT$9,0),ROWS('6. Patients'!DS$10:DS$107))),0)+
IFERROR(SUMPRODUCT('6. Patients'!CF$10:CF$107,OFFSET('6. Patients'!$NU$9,1,MATCH($D56,'6. Patients'!$NV$9:$OO$9,0),ROWS('6. Patients'!DS$10:DS$107))),0),
IFERROR(SUMPRODUCT('6. Patients'!CF$10:CF$107,OFFSET('6. Patients'!$OP$9,1,MATCH($D56,'6. Patients'!$OQ$9:$QN$9,0),ROWS('6. Patients'!DS$10:DS$107))),0)+
IFERROR(SUMPRODUCT('6. Patients'!CF$10:CF$107,OFFSET('6. Patients'!$QO$9,1,MATCH($D56,'6. Patients'!$QP$9:$RI$9,0),ROWS('6. Patients'!DS$10:DS$107))),0)+
IFERROR(SUMPRODUCT('6. Patients'!CF$10:CF$107,OFFSET('6. Patients'!$RJ$9,1,MATCH($D56,'6. Patients'!$RK$9:$TH$9,0),ROWS('6. Patients'!DS$10:DS$107))),0)+
IFERROR(SUMPRODUCT('6. Patients'!CF$10:CF$107,OFFSET('6. Patients'!$TI$9,1,MATCH($D56,'6. Patients'!$TJ$9:$UC$9,0),ROWS('6. Patients'!DS$10:DS$107))),0))+
IFERROR(VLOOKUP($D56,$H$116:$L$146,COLUMNS($H$115:$J$115)-1+M$7,0)*$E56*$F56*'1. General Inputs'!$J$25,0),0),0)</f>
        <v>0</v>
      </c>
      <c r="N56" s="775">
        <f ca="1">ROUNDUP(IFERROR($F56*$E56*CHOOSE(N$7,
IFERROR(SUMPRODUCT('6. Patients'!CG$10:CG$107,OFFSET('6. Patients'!$DN$9,1,MATCH($D56,'6. Patients'!$DO$9:$FL$9,0),ROWS('6. Patients'!DT$10:DT$107))),0)+
IFERROR(SUMPRODUCT('6. Patients'!CG$10:CG$107,OFFSET('6. Patients'!$FM$9,1,MATCH($D56,'6. Patients'!$FN$9:$GG$9,0),ROWS('6. Patients'!DT$10:DT$107))),0)+
IFERROR(SUMPRODUCT('6. Patients'!CG$10:CG$107,OFFSET('6. Patients'!$GH$9,1,MATCH($D56,'6. Patients'!$GI$9:$IF$9,0),ROWS('6. Patients'!DT$10:DT$107))),0)+
IFERROR(SUMPRODUCT('6. Patients'!CG$10:CG$107,OFFSET('6. Patients'!$IG$9,1,MATCH($D56,'6. Patients'!$IH$9:$JA$9,0),ROWS('6. Patients'!DT$10:DT$107))),0),
IFERROR(SUMPRODUCT('6. Patients'!CG$10:CG$107,OFFSET('6. Patients'!$JB$9,1,MATCH($D56,'6. Patients'!$JC$9:$KZ$9,0),ROWS('6. Patients'!DT$10:DT$107))),0)+
IFERROR(SUMPRODUCT('6. Patients'!CG$10:CG$107,OFFSET('6. Patients'!$LA$9,1,MATCH($D56,'6. Patients'!$LB$9:$LU$9,0),ROWS('6. Patients'!DT$10:DT$107))),0)+
IFERROR(SUMPRODUCT('6. Patients'!CG$10:CG$107,OFFSET('6. Patients'!$LV$9,1,MATCH($D56,'6. Patients'!$LW$9:$NT$9,0),ROWS('6. Patients'!DT$10:DT$107))),0)+
IFERROR(SUMPRODUCT('6. Patients'!CG$10:CG$107,OFFSET('6. Patients'!$NU$9,1,MATCH($D56,'6. Patients'!$NV$9:$OO$9,0),ROWS('6. Patients'!DT$10:DT$107))),0),
IFERROR(SUMPRODUCT('6. Patients'!CG$10:CG$107,OFFSET('6. Patients'!$OP$9,1,MATCH($D56,'6. Patients'!$OQ$9:$QN$9,0),ROWS('6. Patients'!DT$10:DT$107))),0)+
IFERROR(SUMPRODUCT('6. Patients'!CG$10:CG$107,OFFSET('6. Patients'!$QO$9,1,MATCH($D56,'6. Patients'!$QP$9:$RI$9,0),ROWS('6. Patients'!DT$10:DT$107))),0)+
IFERROR(SUMPRODUCT('6. Patients'!CG$10:CG$107,OFFSET('6. Patients'!$RJ$9,1,MATCH($D56,'6. Patients'!$RK$9:$TH$9,0),ROWS('6. Patients'!DT$10:DT$107))),0)+
IFERROR(SUMPRODUCT('6. Patients'!CG$10:CG$107,OFFSET('6. Patients'!$TI$9,1,MATCH($D56,'6. Patients'!$TJ$9:$UC$9,0),ROWS('6. Patients'!DT$10:DT$107))),0))+
IFERROR(VLOOKUP($D56,$H$116:$L$146,COLUMNS($H$115:$J$115)-1+N$7,0)*$E56*$F56*'1. General Inputs'!$J$25,0),0),0)</f>
        <v>0</v>
      </c>
      <c r="O56" s="775">
        <f ca="1">ROUNDUP(IFERROR($F56*$E56*CHOOSE(O$7,
IFERROR(SUMPRODUCT('6. Patients'!CH$10:CH$107,OFFSET('6. Patients'!$DN$9,1,MATCH($D56,'6. Patients'!$DO$9:$FL$9,0),ROWS('6. Patients'!DU$10:DU$107))),0)+
IFERROR(SUMPRODUCT('6. Patients'!CH$10:CH$107,OFFSET('6. Patients'!$FM$9,1,MATCH($D56,'6. Patients'!$FN$9:$GG$9,0),ROWS('6. Patients'!DU$10:DU$107))),0)+
IFERROR(SUMPRODUCT('6. Patients'!CH$10:CH$107,OFFSET('6. Patients'!$GH$9,1,MATCH($D56,'6. Patients'!$GI$9:$IF$9,0),ROWS('6. Patients'!DU$10:DU$107))),0)+
IFERROR(SUMPRODUCT('6. Patients'!CH$10:CH$107,OFFSET('6. Patients'!$IG$9,1,MATCH($D56,'6. Patients'!$IH$9:$JA$9,0),ROWS('6. Patients'!DU$10:DU$107))),0),
IFERROR(SUMPRODUCT('6. Patients'!CH$10:CH$107,OFFSET('6. Patients'!$JB$9,1,MATCH($D56,'6. Patients'!$JC$9:$KZ$9,0),ROWS('6. Patients'!DU$10:DU$107))),0)+
IFERROR(SUMPRODUCT('6. Patients'!CH$10:CH$107,OFFSET('6. Patients'!$LA$9,1,MATCH($D56,'6. Patients'!$LB$9:$LU$9,0),ROWS('6. Patients'!DU$10:DU$107))),0)+
IFERROR(SUMPRODUCT('6. Patients'!CH$10:CH$107,OFFSET('6. Patients'!$LV$9,1,MATCH($D56,'6. Patients'!$LW$9:$NT$9,0),ROWS('6. Patients'!DU$10:DU$107))),0)+
IFERROR(SUMPRODUCT('6. Patients'!CH$10:CH$107,OFFSET('6. Patients'!$NU$9,1,MATCH($D56,'6. Patients'!$NV$9:$OO$9,0),ROWS('6. Patients'!DU$10:DU$107))),0),
IFERROR(SUMPRODUCT('6. Patients'!CH$10:CH$107,OFFSET('6. Patients'!$OP$9,1,MATCH($D56,'6. Patients'!$OQ$9:$QN$9,0),ROWS('6. Patients'!DU$10:DU$107))),0)+
IFERROR(SUMPRODUCT('6. Patients'!CH$10:CH$107,OFFSET('6. Patients'!$QO$9,1,MATCH($D56,'6. Patients'!$QP$9:$RI$9,0),ROWS('6. Patients'!DU$10:DU$107))),0)+
IFERROR(SUMPRODUCT('6. Patients'!CH$10:CH$107,OFFSET('6. Patients'!$RJ$9,1,MATCH($D56,'6. Patients'!$RK$9:$TH$9,0),ROWS('6. Patients'!DU$10:DU$107))),0)+
IFERROR(SUMPRODUCT('6. Patients'!CH$10:CH$107,OFFSET('6. Patients'!$TI$9,1,MATCH($D56,'6. Patients'!$TJ$9:$UC$9,0),ROWS('6. Patients'!DU$10:DU$107))),0))+
IFERROR(VLOOKUP($D56,$H$116:$L$146,COLUMNS($H$115:$J$115)-1+O$7,0)*$E56*$F56*'1. General Inputs'!$J$25,0),0),0)</f>
        <v>0</v>
      </c>
      <c r="P56" s="775">
        <f ca="1">ROUNDUP(IFERROR($F56*$E56*CHOOSE(P$7,
IFERROR(SUMPRODUCT('6. Patients'!CI$10:CI$107,OFFSET('6. Patients'!$DN$9,1,MATCH($D56,'6. Patients'!$DO$9:$FL$9,0),ROWS('6. Patients'!DV$10:DV$107))),0)+
IFERROR(SUMPRODUCT('6. Patients'!CI$10:CI$107,OFFSET('6. Patients'!$FM$9,1,MATCH($D56,'6. Patients'!$FN$9:$GG$9,0),ROWS('6. Patients'!DV$10:DV$107))),0)+
IFERROR(SUMPRODUCT('6. Patients'!CI$10:CI$107,OFFSET('6. Patients'!$GH$9,1,MATCH($D56,'6. Patients'!$GI$9:$IF$9,0),ROWS('6. Patients'!DV$10:DV$107))),0)+
IFERROR(SUMPRODUCT('6. Patients'!CI$10:CI$107,OFFSET('6. Patients'!$IG$9,1,MATCH($D56,'6. Patients'!$IH$9:$JA$9,0),ROWS('6. Patients'!DV$10:DV$107))),0),
IFERROR(SUMPRODUCT('6. Patients'!CI$10:CI$107,OFFSET('6. Patients'!$JB$9,1,MATCH($D56,'6. Patients'!$JC$9:$KZ$9,0),ROWS('6. Patients'!DV$10:DV$107))),0)+
IFERROR(SUMPRODUCT('6. Patients'!CI$10:CI$107,OFFSET('6. Patients'!$LA$9,1,MATCH($D56,'6. Patients'!$LB$9:$LU$9,0),ROWS('6. Patients'!DV$10:DV$107))),0)+
IFERROR(SUMPRODUCT('6. Patients'!CI$10:CI$107,OFFSET('6. Patients'!$LV$9,1,MATCH($D56,'6. Patients'!$LW$9:$NT$9,0),ROWS('6. Patients'!DV$10:DV$107))),0)+
IFERROR(SUMPRODUCT('6. Patients'!CI$10:CI$107,OFFSET('6. Patients'!$NU$9,1,MATCH($D56,'6. Patients'!$NV$9:$OO$9,0),ROWS('6. Patients'!DV$10:DV$107))),0),
IFERROR(SUMPRODUCT('6. Patients'!CI$10:CI$107,OFFSET('6. Patients'!$OP$9,1,MATCH($D56,'6. Patients'!$OQ$9:$QN$9,0),ROWS('6. Patients'!DV$10:DV$107))),0)+
IFERROR(SUMPRODUCT('6. Patients'!CI$10:CI$107,OFFSET('6. Patients'!$QO$9,1,MATCH($D56,'6. Patients'!$QP$9:$RI$9,0),ROWS('6. Patients'!DV$10:DV$107))),0)+
IFERROR(SUMPRODUCT('6. Patients'!CI$10:CI$107,OFFSET('6. Patients'!$RJ$9,1,MATCH($D56,'6. Patients'!$RK$9:$TH$9,0),ROWS('6. Patients'!DV$10:DV$107))),0)+
IFERROR(SUMPRODUCT('6. Patients'!CI$10:CI$107,OFFSET('6. Patients'!$TI$9,1,MATCH($D56,'6. Patients'!$TJ$9:$UC$9,0),ROWS('6. Patients'!DV$10:DV$107))),0))+
IFERROR(VLOOKUP($D56,$H$116:$L$146,COLUMNS($H$115:$J$115)-1+P$7,0)*$E56*$F56*'1. General Inputs'!$J$25,0),0),0)</f>
        <v>0</v>
      </c>
      <c r="Q56" s="775">
        <f ca="1">ROUNDUP(IFERROR($F56*$E56*CHOOSE(Q$7,
IFERROR(SUMPRODUCT('6. Patients'!CJ$10:CJ$107,OFFSET('6. Patients'!$DN$9,1,MATCH($D56,'6. Patients'!$DO$9:$FL$9,0),ROWS('6. Patients'!DW$10:DW$107))),0)+
IFERROR(SUMPRODUCT('6. Patients'!CJ$10:CJ$107,OFFSET('6. Patients'!$FM$9,1,MATCH($D56,'6. Patients'!$FN$9:$GG$9,0),ROWS('6. Patients'!DW$10:DW$107))),0)+
IFERROR(SUMPRODUCT('6. Patients'!CJ$10:CJ$107,OFFSET('6. Patients'!$GH$9,1,MATCH($D56,'6. Patients'!$GI$9:$IF$9,0),ROWS('6. Patients'!DW$10:DW$107))),0)+
IFERROR(SUMPRODUCT('6. Patients'!CJ$10:CJ$107,OFFSET('6. Patients'!$IG$9,1,MATCH($D56,'6. Patients'!$IH$9:$JA$9,0),ROWS('6. Patients'!DW$10:DW$107))),0),
IFERROR(SUMPRODUCT('6. Patients'!CJ$10:CJ$107,OFFSET('6. Patients'!$JB$9,1,MATCH($D56,'6. Patients'!$JC$9:$KZ$9,0),ROWS('6. Patients'!DW$10:DW$107))),0)+
IFERROR(SUMPRODUCT('6. Patients'!CJ$10:CJ$107,OFFSET('6. Patients'!$LA$9,1,MATCH($D56,'6. Patients'!$LB$9:$LU$9,0),ROWS('6. Patients'!DW$10:DW$107))),0)+
IFERROR(SUMPRODUCT('6. Patients'!CJ$10:CJ$107,OFFSET('6. Patients'!$LV$9,1,MATCH($D56,'6. Patients'!$LW$9:$NT$9,0),ROWS('6. Patients'!DW$10:DW$107))),0)+
IFERROR(SUMPRODUCT('6. Patients'!CJ$10:CJ$107,OFFSET('6. Patients'!$NU$9,1,MATCH($D56,'6. Patients'!$NV$9:$OO$9,0),ROWS('6. Patients'!DW$10:DW$107))),0),
IFERROR(SUMPRODUCT('6. Patients'!CJ$10:CJ$107,OFFSET('6. Patients'!$OP$9,1,MATCH($D56,'6. Patients'!$OQ$9:$QN$9,0),ROWS('6. Patients'!DW$10:DW$107))),0)+
IFERROR(SUMPRODUCT('6. Patients'!CJ$10:CJ$107,OFFSET('6. Patients'!$QO$9,1,MATCH($D56,'6. Patients'!$QP$9:$RI$9,0),ROWS('6. Patients'!DW$10:DW$107))),0)+
IFERROR(SUMPRODUCT('6. Patients'!CJ$10:CJ$107,OFFSET('6. Patients'!$RJ$9,1,MATCH($D56,'6. Patients'!$RK$9:$TH$9,0),ROWS('6. Patients'!DW$10:DW$107))),0)+
IFERROR(SUMPRODUCT('6. Patients'!CJ$10:CJ$107,OFFSET('6. Patients'!$TI$9,1,MATCH($D56,'6. Patients'!$TJ$9:$UC$9,0),ROWS('6. Patients'!DW$10:DW$107))),0))+
IFERROR(VLOOKUP($D56,$H$116:$L$146,COLUMNS($H$115:$J$115)-1+Q$7,0)*$E56*$F56*'1. General Inputs'!$J$25,0),0),0)</f>
        <v>0</v>
      </c>
      <c r="R56" s="775">
        <f ca="1">ROUNDUP(IFERROR($F56*$E56*CHOOSE(R$7,
IFERROR(SUMPRODUCT('6. Patients'!CK$10:CK$107,OFFSET('6. Patients'!$DN$9,1,MATCH($D56,'6. Patients'!$DO$9:$FL$9,0),ROWS('6. Patients'!DX$10:DX$107))),0)+
IFERROR(SUMPRODUCT('6. Patients'!CK$10:CK$107,OFFSET('6. Patients'!$FM$9,1,MATCH($D56,'6. Patients'!$FN$9:$GG$9,0),ROWS('6. Patients'!DX$10:DX$107))),0)+
IFERROR(SUMPRODUCT('6. Patients'!CK$10:CK$107,OFFSET('6. Patients'!$GH$9,1,MATCH($D56,'6. Patients'!$GI$9:$IF$9,0),ROWS('6. Patients'!DX$10:DX$107))),0)+
IFERROR(SUMPRODUCT('6. Patients'!CK$10:CK$107,OFFSET('6. Patients'!$IG$9,1,MATCH($D56,'6. Patients'!$IH$9:$JA$9,0),ROWS('6. Patients'!DX$10:DX$107))),0),
IFERROR(SUMPRODUCT('6. Patients'!CK$10:CK$107,OFFSET('6. Patients'!$JB$9,1,MATCH($D56,'6. Patients'!$JC$9:$KZ$9,0),ROWS('6. Patients'!DX$10:DX$107))),0)+
IFERROR(SUMPRODUCT('6. Patients'!CK$10:CK$107,OFFSET('6. Patients'!$LA$9,1,MATCH($D56,'6. Patients'!$LB$9:$LU$9,0),ROWS('6. Patients'!DX$10:DX$107))),0)+
IFERROR(SUMPRODUCT('6. Patients'!CK$10:CK$107,OFFSET('6. Patients'!$LV$9,1,MATCH($D56,'6. Patients'!$LW$9:$NT$9,0),ROWS('6. Patients'!DX$10:DX$107))),0)+
IFERROR(SUMPRODUCT('6. Patients'!CK$10:CK$107,OFFSET('6. Patients'!$NU$9,1,MATCH($D56,'6. Patients'!$NV$9:$OO$9,0),ROWS('6. Patients'!DX$10:DX$107))),0),
IFERROR(SUMPRODUCT('6. Patients'!CK$10:CK$107,OFFSET('6. Patients'!$OP$9,1,MATCH($D56,'6. Patients'!$OQ$9:$QN$9,0),ROWS('6. Patients'!DX$10:DX$107))),0)+
IFERROR(SUMPRODUCT('6. Patients'!CK$10:CK$107,OFFSET('6. Patients'!$QO$9,1,MATCH($D56,'6. Patients'!$QP$9:$RI$9,0),ROWS('6. Patients'!DX$10:DX$107))),0)+
IFERROR(SUMPRODUCT('6. Patients'!CK$10:CK$107,OFFSET('6. Patients'!$RJ$9,1,MATCH($D56,'6. Patients'!$RK$9:$TH$9,0),ROWS('6. Patients'!DX$10:DX$107))),0)+
IFERROR(SUMPRODUCT('6. Patients'!CK$10:CK$107,OFFSET('6. Patients'!$TI$9,1,MATCH($D56,'6. Patients'!$TJ$9:$UC$9,0),ROWS('6. Patients'!DX$10:DX$107))),0))+
IFERROR(VLOOKUP($D56,$H$116:$L$146,COLUMNS($H$115:$J$115)-1+R$7,0)*$E56*$F56*'1. General Inputs'!$J$25,0),0),0)</f>
        <v>0</v>
      </c>
      <c r="S56" s="775">
        <f ca="1">ROUNDUP(IFERROR($F56*$E56*CHOOSE(S$7,
IFERROR(SUMPRODUCT('6. Patients'!CL$10:CL$107,OFFSET('6. Patients'!$DN$9,1,MATCH($D56,'6. Patients'!$DO$9:$FL$9,0),ROWS('6. Patients'!DY$10:DY$107))),0)+
IFERROR(SUMPRODUCT('6. Patients'!CL$10:CL$107,OFFSET('6. Patients'!$FM$9,1,MATCH($D56,'6. Patients'!$FN$9:$GG$9,0),ROWS('6. Patients'!DY$10:DY$107))),0)+
IFERROR(SUMPRODUCT('6. Patients'!CL$10:CL$107,OFFSET('6. Patients'!$GH$9,1,MATCH($D56,'6. Patients'!$GI$9:$IF$9,0),ROWS('6. Patients'!DY$10:DY$107))),0)+
IFERROR(SUMPRODUCT('6. Patients'!CL$10:CL$107,OFFSET('6. Patients'!$IG$9,1,MATCH($D56,'6. Patients'!$IH$9:$JA$9,0),ROWS('6. Patients'!DY$10:DY$107))),0),
IFERROR(SUMPRODUCT('6. Patients'!CL$10:CL$107,OFFSET('6. Patients'!$JB$9,1,MATCH($D56,'6. Patients'!$JC$9:$KZ$9,0),ROWS('6. Patients'!DY$10:DY$107))),0)+
IFERROR(SUMPRODUCT('6. Patients'!CL$10:CL$107,OFFSET('6. Patients'!$LA$9,1,MATCH($D56,'6. Patients'!$LB$9:$LU$9,0),ROWS('6. Patients'!DY$10:DY$107))),0)+
IFERROR(SUMPRODUCT('6. Patients'!CL$10:CL$107,OFFSET('6. Patients'!$LV$9,1,MATCH($D56,'6. Patients'!$LW$9:$NT$9,0),ROWS('6. Patients'!DY$10:DY$107))),0)+
IFERROR(SUMPRODUCT('6. Patients'!CL$10:CL$107,OFFSET('6. Patients'!$NU$9,1,MATCH($D56,'6. Patients'!$NV$9:$OO$9,0),ROWS('6. Patients'!DY$10:DY$107))),0),
IFERROR(SUMPRODUCT('6. Patients'!CL$10:CL$107,OFFSET('6. Patients'!$OP$9,1,MATCH($D56,'6. Patients'!$OQ$9:$QN$9,0),ROWS('6. Patients'!DY$10:DY$107))),0)+
IFERROR(SUMPRODUCT('6. Patients'!CL$10:CL$107,OFFSET('6. Patients'!$QO$9,1,MATCH($D56,'6. Patients'!$QP$9:$RI$9,0),ROWS('6. Patients'!DY$10:DY$107))),0)+
IFERROR(SUMPRODUCT('6. Patients'!CL$10:CL$107,OFFSET('6. Patients'!$RJ$9,1,MATCH($D56,'6. Patients'!$RK$9:$TH$9,0),ROWS('6. Patients'!DY$10:DY$107))),0)+
IFERROR(SUMPRODUCT('6. Patients'!CL$10:CL$107,OFFSET('6. Patients'!$TI$9,1,MATCH($D56,'6. Patients'!$TJ$9:$UC$9,0),ROWS('6. Patients'!DY$10:DY$107))),0))+
IFERROR(VLOOKUP($D56,$H$116:$L$146,COLUMNS($H$115:$J$115)-1+S$7,0)*$E56*$F56*'1. General Inputs'!$J$25,0),0),0)</f>
        <v>0</v>
      </c>
      <c r="T56" s="775">
        <f ca="1">ROUNDUP(IFERROR($F56*$E56*CHOOSE(T$7,
IFERROR(SUMPRODUCT('6. Patients'!CM$10:CM$107,OFFSET('6. Patients'!$DN$9,1,MATCH($D56,'6. Patients'!$DO$9:$FL$9,0),ROWS('6. Patients'!DZ$10:DZ$107))),0)+
IFERROR(SUMPRODUCT('6. Patients'!CM$10:CM$107,OFFSET('6. Patients'!$FM$9,1,MATCH($D56,'6. Patients'!$FN$9:$GG$9,0),ROWS('6. Patients'!DZ$10:DZ$107))),0)+
IFERROR(SUMPRODUCT('6. Patients'!CM$10:CM$107,OFFSET('6. Patients'!$GH$9,1,MATCH($D56,'6. Patients'!$GI$9:$IF$9,0),ROWS('6. Patients'!DZ$10:DZ$107))),0)+
IFERROR(SUMPRODUCT('6. Patients'!CM$10:CM$107,OFFSET('6. Patients'!$IG$9,1,MATCH($D56,'6. Patients'!$IH$9:$JA$9,0),ROWS('6. Patients'!DZ$10:DZ$107))),0),
IFERROR(SUMPRODUCT('6. Patients'!CM$10:CM$107,OFFSET('6. Patients'!$JB$9,1,MATCH($D56,'6. Patients'!$JC$9:$KZ$9,0),ROWS('6. Patients'!DZ$10:DZ$107))),0)+
IFERROR(SUMPRODUCT('6. Patients'!CM$10:CM$107,OFFSET('6. Patients'!$LA$9,1,MATCH($D56,'6. Patients'!$LB$9:$LU$9,0),ROWS('6. Patients'!DZ$10:DZ$107))),0)+
IFERROR(SUMPRODUCT('6. Patients'!CM$10:CM$107,OFFSET('6. Patients'!$LV$9,1,MATCH($D56,'6. Patients'!$LW$9:$NT$9,0),ROWS('6. Patients'!DZ$10:DZ$107))),0)+
IFERROR(SUMPRODUCT('6. Patients'!CM$10:CM$107,OFFSET('6. Patients'!$NU$9,1,MATCH($D56,'6. Patients'!$NV$9:$OO$9,0),ROWS('6. Patients'!DZ$10:DZ$107))),0),
IFERROR(SUMPRODUCT('6. Patients'!CM$10:CM$107,OFFSET('6. Patients'!$OP$9,1,MATCH($D56,'6. Patients'!$OQ$9:$QN$9,0),ROWS('6. Patients'!DZ$10:DZ$107))),0)+
IFERROR(SUMPRODUCT('6. Patients'!CM$10:CM$107,OFFSET('6. Patients'!$QO$9,1,MATCH($D56,'6. Patients'!$QP$9:$RI$9,0),ROWS('6. Patients'!DZ$10:DZ$107))),0)+
IFERROR(SUMPRODUCT('6. Patients'!CM$10:CM$107,OFFSET('6. Patients'!$RJ$9,1,MATCH($D56,'6. Patients'!$RK$9:$TH$9,0),ROWS('6. Patients'!DZ$10:DZ$107))),0)+
IFERROR(SUMPRODUCT('6. Patients'!CM$10:CM$107,OFFSET('6. Patients'!$TI$9,1,MATCH($D56,'6. Patients'!$TJ$9:$UC$9,0),ROWS('6. Patients'!DZ$10:DZ$107))),0))+
IFERROR(VLOOKUP($D56,$H$116:$L$146,COLUMNS($H$115:$J$115)-1+T$7,0)*$E56*$F56*'1. General Inputs'!$J$25,0),0),0)</f>
        <v>0</v>
      </c>
      <c r="U56" s="775">
        <f ca="1">ROUNDUP(IFERROR($F56*$E56*CHOOSE(U$7,
IFERROR(SUMPRODUCT('6. Patients'!CN$10:CN$107,OFFSET('6. Patients'!$DN$9,1,MATCH($D56,'6. Patients'!$DO$9:$FL$9,0),ROWS('6. Patients'!EA$10:EA$107))),0)+
IFERROR(SUMPRODUCT('6. Patients'!CN$10:CN$107,OFFSET('6. Patients'!$FM$9,1,MATCH($D56,'6. Patients'!$FN$9:$GG$9,0),ROWS('6. Patients'!EA$10:EA$107))),0)+
IFERROR(SUMPRODUCT('6. Patients'!CN$10:CN$107,OFFSET('6. Patients'!$GH$9,1,MATCH($D56,'6. Patients'!$GI$9:$IF$9,0),ROWS('6. Patients'!EA$10:EA$107))),0)+
IFERROR(SUMPRODUCT('6. Patients'!CN$10:CN$107,OFFSET('6. Patients'!$IG$9,1,MATCH($D56,'6. Patients'!$IH$9:$JA$9,0),ROWS('6. Patients'!EA$10:EA$107))),0),
IFERROR(SUMPRODUCT('6. Patients'!CN$10:CN$107,OFFSET('6. Patients'!$JB$9,1,MATCH($D56,'6. Patients'!$JC$9:$KZ$9,0),ROWS('6. Patients'!EA$10:EA$107))),0)+
IFERROR(SUMPRODUCT('6. Patients'!CN$10:CN$107,OFFSET('6. Patients'!$LA$9,1,MATCH($D56,'6. Patients'!$LB$9:$LU$9,0),ROWS('6. Patients'!EA$10:EA$107))),0)+
IFERROR(SUMPRODUCT('6. Patients'!CN$10:CN$107,OFFSET('6. Patients'!$LV$9,1,MATCH($D56,'6. Patients'!$LW$9:$NT$9,0),ROWS('6. Patients'!EA$10:EA$107))),0)+
IFERROR(SUMPRODUCT('6. Patients'!CN$10:CN$107,OFFSET('6. Patients'!$NU$9,1,MATCH($D56,'6. Patients'!$NV$9:$OO$9,0),ROWS('6. Patients'!EA$10:EA$107))),0),
IFERROR(SUMPRODUCT('6. Patients'!CN$10:CN$107,OFFSET('6. Patients'!$OP$9,1,MATCH($D56,'6. Patients'!$OQ$9:$QN$9,0),ROWS('6. Patients'!EA$10:EA$107))),0)+
IFERROR(SUMPRODUCT('6. Patients'!CN$10:CN$107,OFFSET('6. Patients'!$QO$9,1,MATCH($D56,'6. Patients'!$QP$9:$RI$9,0),ROWS('6. Patients'!EA$10:EA$107))),0)+
IFERROR(SUMPRODUCT('6. Patients'!CN$10:CN$107,OFFSET('6. Patients'!$RJ$9,1,MATCH($D56,'6. Patients'!$RK$9:$TH$9,0),ROWS('6. Patients'!EA$10:EA$107))),0)+
IFERROR(SUMPRODUCT('6. Patients'!CN$10:CN$107,OFFSET('6. Patients'!$TI$9,1,MATCH($D56,'6. Patients'!$TJ$9:$UC$9,0),ROWS('6. Patients'!EA$10:EA$107))),0))+
IFERROR(VLOOKUP($D56,$H$116:$L$146,COLUMNS($H$115:$J$115)-1+U$7,0)*$E56*$F56*'1. General Inputs'!$J$25,0),0),0)</f>
        <v>0</v>
      </c>
      <c r="V56" s="775">
        <f ca="1">ROUNDUP(IFERROR($F56*$E56*CHOOSE(V$7,
IFERROR(SUMPRODUCT('6. Patients'!CO$10:CO$107,OFFSET('6. Patients'!$DN$9,1,MATCH($D56,'6. Patients'!$DO$9:$FL$9,0),ROWS('6. Patients'!EB$10:EB$107))),0)+
IFERROR(SUMPRODUCT('6. Patients'!CO$10:CO$107,OFFSET('6. Patients'!$FM$9,1,MATCH($D56,'6. Patients'!$FN$9:$GG$9,0),ROWS('6. Patients'!EB$10:EB$107))),0)+
IFERROR(SUMPRODUCT('6. Patients'!CO$10:CO$107,OFFSET('6. Patients'!$GH$9,1,MATCH($D56,'6. Patients'!$GI$9:$IF$9,0),ROWS('6. Patients'!EB$10:EB$107))),0)+
IFERROR(SUMPRODUCT('6. Patients'!CO$10:CO$107,OFFSET('6. Patients'!$IG$9,1,MATCH($D56,'6. Patients'!$IH$9:$JA$9,0),ROWS('6. Patients'!EB$10:EB$107))),0),
IFERROR(SUMPRODUCT('6. Patients'!CO$10:CO$107,OFFSET('6. Patients'!$JB$9,1,MATCH($D56,'6. Patients'!$JC$9:$KZ$9,0),ROWS('6. Patients'!EB$10:EB$107))),0)+
IFERROR(SUMPRODUCT('6. Patients'!CO$10:CO$107,OFFSET('6. Patients'!$LA$9,1,MATCH($D56,'6. Patients'!$LB$9:$LU$9,0),ROWS('6. Patients'!EB$10:EB$107))),0)+
IFERROR(SUMPRODUCT('6. Patients'!CO$10:CO$107,OFFSET('6. Patients'!$LV$9,1,MATCH($D56,'6. Patients'!$LW$9:$NT$9,0),ROWS('6. Patients'!EB$10:EB$107))),0)+
IFERROR(SUMPRODUCT('6. Patients'!CO$10:CO$107,OFFSET('6. Patients'!$NU$9,1,MATCH($D56,'6. Patients'!$NV$9:$OO$9,0),ROWS('6. Patients'!EB$10:EB$107))),0),
IFERROR(SUMPRODUCT('6. Patients'!CO$10:CO$107,OFFSET('6. Patients'!$OP$9,1,MATCH($D56,'6. Patients'!$OQ$9:$QN$9,0),ROWS('6. Patients'!EB$10:EB$107))),0)+
IFERROR(SUMPRODUCT('6. Patients'!CO$10:CO$107,OFFSET('6. Patients'!$QO$9,1,MATCH($D56,'6. Patients'!$QP$9:$RI$9,0),ROWS('6. Patients'!EB$10:EB$107))),0)+
IFERROR(SUMPRODUCT('6. Patients'!CO$10:CO$107,OFFSET('6. Patients'!$RJ$9,1,MATCH($D56,'6. Patients'!$RK$9:$TH$9,0),ROWS('6. Patients'!EB$10:EB$107))),0)+
IFERROR(SUMPRODUCT('6. Patients'!CO$10:CO$107,OFFSET('6. Patients'!$TI$9,1,MATCH($D56,'6. Patients'!$TJ$9:$UC$9,0),ROWS('6. Patients'!EB$10:EB$107))),0))+
IFERROR(VLOOKUP($D56,$H$116:$L$146,COLUMNS($H$115:$J$115)-1+V$7,0)*$E56*$F56*'1. General Inputs'!$J$25,0),0),0)</f>
        <v>0</v>
      </c>
      <c r="W56" s="775">
        <f ca="1">ROUNDUP(IFERROR($F56*$E56*CHOOSE(W$7,
IFERROR(SUMPRODUCT('6. Patients'!CP$10:CP$107,OFFSET('6. Patients'!$DN$9,1,MATCH($D56,'6. Patients'!$DO$9:$FL$9,0),ROWS('6. Patients'!EC$10:EC$107))),0)+
IFERROR(SUMPRODUCT('6. Patients'!CP$10:CP$107,OFFSET('6. Patients'!$FM$9,1,MATCH($D56,'6. Patients'!$FN$9:$GG$9,0),ROWS('6. Patients'!EC$10:EC$107))),0)+
IFERROR(SUMPRODUCT('6. Patients'!CP$10:CP$107,OFFSET('6. Patients'!$GH$9,1,MATCH($D56,'6. Patients'!$GI$9:$IF$9,0),ROWS('6. Patients'!EC$10:EC$107))),0)+
IFERROR(SUMPRODUCT('6. Patients'!CP$10:CP$107,OFFSET('6. Patients'!$IG$9,1,MATCH($D56,'6. Patients'!$IH$9:$JA$9,0),ROWS('6. Patients'!EC$10:EC$107))),0),
IFERROR(SUMPRODUCT('6. Patients'!CP$10:CP$107,OFFSET('6. Patients'!$JB$9,1,MATCH($D56,'6. Patients'!$JC$9:$KZ$9,0),ROWS('6. Patients'!EC$10:EC$107))),0)+
IFERROR(SUMPRODUCT('6. Patients'!CP$10:CP$107,OFFSET('6. Patients'!$LA$9,1,MATCH($D56,'6. Patients'!$LB$9:$LU$9,0),ROWS('6. Patients'!EC$10:EC$107))),0)+
IFERROR(SUMPRODUCT('6. Patients'!CP$10:CP$107,OFFSET('6. Patients'!$LV$9,1,MATCH($D56,'6. Patients'!$LW$9:$NT$9,0),ROWS('6. Patients'!EC$10:EC$107))),0)+
IFERROR(SUMPRODUCT('6. Patients'!CP$10:CP$107,OFFSET('6. Patients'!$NU$9,1,MATCH($D56,'6. Patients'!$NV$9:$OO$9,0),ROWS('6. Patients'!EC$10:EC$107))),0),
IFERROR(SUMPRODUCT('6. Patients'!CP$10:CP$107,OFFSET('6. Patients'!$OP$9,1,MATCH($D56,'6. Patients'!$OQ$9:$QN$9,0),ROWS('6. Patients'!EC$10:EC$107))),0)+
IFERROR(SUMPRODUCT('6. Patients'!CP$10:CP$107,OFFSET('6. Patients'!$QO$9,1,MATCH($D56,'6. Patients'!$QP$9:$RI$9,0),ROWS('6. Patients'!EC$10:EC$107))),0)+
IFERROR(SUMPRODUCT('6. Patients'!CP$10:CP$107,OFFSET('6. Patients'!$RJ$9,1,MATCH($D56,'6. Patients'!$RK$9:$TH$9,0),ROWS('6. Patients'!EC$10:EC$107))),0)+
IFERROR(SUMPRODUCT('6. Patients'!CP$10:CP$107,OFFSET('6. Patients'!$TI$9,1,MATCH($D56,'6. Patients'!$TJ$9:$UC$9,0),ROWS('6. Patients'!EC$10:EC$107))),0))+
IFERROR(VLOOKUP($D56,$H$116:$L$146,COLUMNS($H$115:$J$115)-1+W$7,0)*$E56*$F56*'1. General Inputs'!$J$25,0),0),0)</f>
        <v>0</v>
      </c>
      <c r="X56" s="775">
        <f ca="1">ROUNDUP(IFERROR($F56*$E56*CHOOSE(X$7,
IFERROR(SUMPRODUCT('6. Patients'!CQ$10:CQ$107,OFFSET('6. Patients'!$DN$9,1,MATCH($D56,'6. Patients'!$DO$9:$FL$9,0),ROWS('6. Patients'!ED$10:ED$107))),0)+
IFERROR(SUMPRODUCT('6. Patients'!CQ$10:CQ$107,OFFSET('6. Patients'!$FM$9,1,MATCH($D56,'6. Patients'!$FN$9:$GG$9,0),ROWS('6. Patients'!ED$10:ED$107))),0)+
IFERROR(SUMPRODUCT('6. Patients'!CQ$10:CQ$107,OFFSET('6. Patients'!$GH$9,1,MATCH($D56,'6. Patients'!$GI$9:$IF$9,0),ROWS('6. Patients'!ED$10:ED$107))),0)+
IFERROR(SUMPRODUCT('6. Patients'!CQ$10:CQ$107,OFFSET('6. Patients'!$IG$9,1,MATCH($D56,'6. Patients'!$IH$9:$JA$9,0),ROWS('6. Patients'!ED$10:ED$107))),0),
IFERROR(SUMPRODUCT('6. Patients'!CQ$10:CQ$107,OFFSET('6. Patients'!$JB$9,1,MATCH($D56,'6. Patients'!$JC$9:$KZ$9,0),ROWS('6. Patients'!ED$10:ED$107))),0)+
IFERROR(SUMPRODUCT('6. Patients'!CQ$10:CQ$107,OFFSET('6. Patients'!$LA$9,1,MATCH($D56,'6. Patients'!$LB$9:$LU$9,0),ROWS('6. Patients'!ED$10:ED$107))),0)+
IFERROR(SUMPRODUCT('6. Patients'!CQ$10:CQ$107,OFFSET('6. Patients'!$LV$9,1,MATCH($D56,'6. Patients'!$LW$9:$NT$9,0),ROWS('6. Patients'!ED$10:ED$107))),0)+
IFERROR(SUMPRODUCT('6. Patients'!CQ$10:CQ$107,OFFSET('6. Patients'!$NU$9,1,MATCH($D56,'6. Patients'!$NV$9:$OO$9,0),ROWS('6. Patients'!ED$10:ED$107))),0),
IFERROR(SUMPRODUCT('6. Patients'!CQ$10:CQ$107,OFFSET('6. Patients'!$OP$9,1,MATCH($D56,'6. Patients'!$OQ$9:$QN$9,0),ROWS('6. Patients'!ED$10:ED$107))),0)+
IFERROR(SUMPRODUCT('6. Patients'!CQ$10:CQ$107,OFFSET('6. Patients'!$QO$9,1,MATCH($D56,'6. Patients'!$QP$9:$RI$9,0),ROWS('6. Patients'!ED$10:ED$107))),0)+
IFERROR(SUMPRODUCT('6. Patients'!CQ$10:CQ$107,OFFSET('6. Patients'!$RJ$9,1,MATCH($D56,'6. Patients'!$RK$9:$TH$9,0),ROWS('6. Patients'!ED$10:ED$107))),0)+
IFERROR(SUMPRODUCT('6. Patients'!CQ$10:CQ$107,OFFSET('6. Patients'!$TI$9,1,MATCH($D56,'6. Patients'!$TJ$9:$UC$9,0),ROWS('6. Patients'!ED$10:ED$107))),0))+
IFERROR(VLOOKUP($D56,$H$116:$L$146,COLUMNS($H$115:$J$115)-1+X$7,0)*$E56*$F56*'1. General Inputs'!$J$25,0),0),0)</f>
        <v>0</v>
      </c>
      <c r="Y56" s="775">
        <f ca="1">ROUNDUP(IFERROR($F56*$E56*CHOOSE(Y$7,
IFERROR(SUMPRODUCT('6. Patients'!CR$10:CR$107,OFFSET('6. Patients'!$DN$9,1,MATCH($D56,'6. Patients'!$DO$9:$FL$9,0),ROWS('6. Patients'!EE$10:EE$107))),0)+
IFERROR(SUMPRODUCT('6. Patients'!CR$10:CR$107,OFFSET('6. Patients'!$FM$9,1,MATCH($D56,'6. Patients'!$FN$9:$GG$9,0),ROWS('6. Patients'!EE$10:EE$107))),0)+
IFERROR(SUMPRODUCT('6. Patients'!CR$10:CR$107,OFFSET('6. Patients'!$GH$9,1,MATCH($D56,'6. Patients'!$GI$9:$IF$9,0),ROWS('6. Patients'!EE$10:EE$107))),0)+
IFERROR(SUMPRODUCT('6. Patients'!CR$10:CR$107,OFFSET('6. Patients'!$IG$9,1,MATCH($D56,'6. Patients'!$IH$9:$JA$9,0),ROWS('6. Patients'!EE$10:EE$107))),0),
IFERROR(SUMPRODUCT('6. Patients'!CR$10:CR$107,OFFSET('6. Patients'!$JB$9,1,MATCH($D56,'6. Patients'!$JC$9:$KZ$9,0),ROWS('6. Patients'!EE$10:EE$107))),0)+
IFERROR(SUMPRODUCT('6. Patients'!CR$10:CR$107,OFFSET('6. Patients'!$LA$9,1,MATCH($D56,'6. Patients'!$LB$9:$LU$9,0),ROWS('6. Patients'!EE$10:EE$107))),0)+
IFERROR(SUMPRODUCT('6. Patients'!CR$10:CR$107,OFFSET('6. Patients'!$LV$9,1,MATCH($D56,'6. Patients'!$LW$9:$NT$9,0),ROWS('6. Patients'!EE$10:EE$107))),0)+
IFERROR(SUMPRODUCT('6. Patients'!CR$10:CR$107,OFFSET('6. Patients'!$NU$9,1,MATCH($D56,'6. Patients'!$NV$9:$OO$9,0),ROWS('6. Patients'!EE$10:EE$107))),0),
IFERROR(SUMPRODUCT('6. Patients'!CR$10:CR$107,OFFSET('6. Patients'!$OP$9,1,MATCH($D56,'6. Patients'!$OQ$9:$QN$9,0),ROWS('6. Patients'!EE$10:EE$107))),0)+
IFERROR(SUMPRODUCT('6. Patients'!CR$10:CR$107,OFFSET('6. Patients'!$QO$9,1,MATCH($D56,'6. Patients'!$QP$9:$RI$9,0),ROWS('6. Patients'!EE$10:EE$107))),0)+
IFERROR(SUMPRODUCT('6. Patients'!CR$10:CR$107,OFFSET('6. Patients'!$RJ$9,1,MATCH($D56,'6. Patients'!$RK$9:$TH$9,0),ROWS('6. Patients'!EE$10:EE$107))),0)+
IFERROR(SUMPRODUCT('6. Patients'!CR$10:CR$107,OFFSET('6. Patients'!$TI$9,1,MATCH($D56,'6. Patients'!$TJ$9:$UC$9,0),ROWS('6. Patients'!EE$10:EE$107))),0))+
IFERROR(VLOOKUP($D56,$H$116:$L$146,COLUMNS($H$115:$J$115)-1+Y$7,0)*$E56*$F56*'1. General Inputs'!$J$25,0),0),0)</f>
        <v>0</v>
      </c>
      <c r="Z56" s="775">
        <f ca="1">ROUNDUP(IFERROR($F56*$E56*CHOOSE(Z$7,
IFERROR(SUMPRODUCT('6. Patients'!CS$10:CS$107,OFFSET('6. Patients'!$DN$9,1,MATCH($D56,'6. Patients'!$DO$9:$FL$9,0),ROWS('6. Patients'!EF$10:EF$107))),0)+
IFERROR(SUMPRODUCT('6. Patients'!CS$10:CS$107,OFFSET('6. Patients'!$FM$9,1,MATCH($D56,'6. Patients'!$FN$9:$GG$9,0),ROWS('6. Patients'!EF$10:EF$107))),0)+
IFERROR(SUMPRODUCT('6. Patients'!CS$10:CS$107,OFFSET('6. Patients'!$GH$9,1,MATCH($D56,'6. Patients'!$GI$9:$IF$9,0),ROWS('6. Patients'!EF$10:EF$107))),0)+
IFERROR(SUMPRODUCT('6. Patients'!CS$10:CS$107,OFFSET('6. Patients'!$IG$9,1,MATCH($D56,'6. Patients'!$IH$9:$JA$9,0),ROWS('6. Patients'!EF$10:EF$107))),0),
IFERROR(SUMPRODUCT('6. Patients'!CS$10:CS$107,OFFSET('6. Patients'!$JB$9,1,MATCH($D56,'6. Patients'!$JC$9:$KZ$9,0),ROWS('6. Patients'!EF$10:EF$107))),0)+
IFERROR(SUMPRODUCT('6. Patients'!CS$10:CS$107,OFFSET('6. Patients'!$LA$9,1,MATCH($D56,'6. Patients'!$LB$9:$LU$9,0),ROWS('6. Patients'!EF$10:EF$107))),0)+
IFERROR(SUMPRODUCT('6. Patients'!CS$10:CS$107,OFFSET('6. Patients'!$LV$9,1,MATCH($D56,'6. Patients'!$LW$9:$NT$9,0),ROWS('6. Patients'!EF$10:EF$107))),0)+
IFERROR(SUMPRODUCT('6. Patients'!CS$10:CS$107,OFFSET('6. Patients'!$NU$9,1,MATCH($D56,'6. Patients'!$NV$9:$OO$9,0),ROWS('6. Patients'!EF$10:EF$107))),0),
IFERROR(SUMPRODUCT('6. Patients'!CS$10:CS$107,OFFSET('6. Patients'!$OP$9,1,MATCH($D56,'6. Patients'!$OQ$9:$QN$9,0),ROWS('6. Patients'!EF$10:EF$107))),0)+
IFERROR(SUMPRODUCT('6. Patients'!CS$10:CS$107,OFFSET('6. Patients'!$QO$9,1,MATCH($D56,'6. Patients'!$QP$9:$RI$9,0),ROWS('6. Patients'!EF$10:EF$107))),0)+
IFERROR(SUMPRODUCT('6. Patients'!CS$10:CS$107,OFFSET('6. Patients'!$RJ$9,1,MATCH($D56,'6. Patients'!$RK$9:$TH$9,0),ROWS('6. Patients'!EF$10:EF$107))),0)+
IFERROR(SUMPRODUCT('6. Patients'!CS$10:CS$107,OFFSET('6. Patients'!$TI$9,1,MATCH($D56,'6. Patients'!$TJ$9:$UC$9,0),ROWS('6. Patients'!EF$10:EF$107))),0))+
IFERROR(VLOOKUP($D56,$H$116:$L$146,COLUMNS($H$115:$J$115)-1+Z$7,0)*$E56*$F56*'1. General Inputs'!$J$25,0),0),0)</f>
        <v>0</v>
      </c>
      <c r="AA56" s="775">
        <f ca="1">ROUNDUP(IFERROR($F56*$E56*CHOOSE(AA$7,
IFERROR(SUMPRODUCT('6. Patients'!CT$10:CT$107,OFFSET('6. Patients'!$DN$9,1,MATCH($D56,'6. Patients'!$DO$9:$FL$9,0),ROWS('6. Patients'!EG$10:EG$107))),0)+
IFERROR(SUMPRODUCT('6. Patients'!CT$10:CT$107,OFFSET('6. Patients'!$FM$9,1,MATCH($D56,'6. Patients'!$FN$9:$GG$9,0),ROWS('6. Patients'!EG$10:EG$107))),0)+
IFERROR(SUMPRODUCT('6. Patients'!CT$10:CT$107,OFFSET('6. Patients'!$GH$9,1,MATCH($D56,'6. Patients'!$GI$9:$IF$9,0),ROWS('6. Patients'!EG$10:EG$107))),0)+
IFERROR(SUMPRODUCT('6. Patients'!CT$10:CT$107,OFFSET('6. Patients'!$IG$9,1,MATCH($D56,'6. Patients'!$IH$9:$JA$9,0),ROWS('6. Patients'!EG$10:EG$107))),0),
IFERROR(SUMPRODUCT('6. Patients'!CT$10:CT$107,OFFSET('6. Patients'!$JB$9,1,MATCH($D56,'6. Patients'!$JC$9:$KZ$9,0),ROWS('6. Patients'!EG$10:EG$107))),0)+
IFERROR(SUMPRODUCT('6. Patients'!CT$10:CT$107,OFFSET('6. Patients'!$LA$9,1,MATCH($D56,'6. Patients'!$LB$9:$LU$9,0),ROWS('6. Patients'!EG$10:EG$107))),0)+
IFERROR(SUMPRODUCT('6. Patients'!CT$10:CT$107,OFFSET('6. Patients'!$LV$9,1,MATCH($D56,'6. Patients'!$LW$9:$NT$9,0),ROWS('6. Patients'!EG$10:EG$107))),0)+
IFERROR(SUMPRODUCT('6. Patients'!CT$10:CT$107,OFFSET('6. Patients'!$NU$9,1,MATCH($D56,'6. Patients'!$NV$9:$OO$9,0),ROWS('6. Patients'!EG$10:EG$107))),0),
IFERROR(SUMPRODUCT('6. Patients'!CT$10:CT$107,OFFSET('6. Patients'!$OP$9,1,MATCH($D56,'6. Patients'!$OQ$9:$QN$9,0),ROWS('6. Patients'!EG$10:EG$107))),0)+
IFERROR(SUMPRODUCT('6. Patients'!CT$10:CT$107,OFFSET('6. Patients'!$QO$9,1,MATCH($D56,'6. Patients'!$QP$9:$RI$9,0),ROWS('6. Patients'!EG$10:EG$107))),0)+
IFERROR(SUMPRODUCT('6. Patients'!CT$10:CT$107,OFFSET('6. Patients'!$RJ$9,1,MATCH($D56,'6. Patients'!$RK$9:$TH$9,0),ROWS('6. Patients'!EG$10:EG$107))),0)+
IFERROR(SUMPRODUCT('6. Patients'!CT$10:CT$107,OFFSET('6. Patients'!$TI$9,1,MATCH($D56,'6. Patients'!$TJ$9:$UC$9,0),ROWS('6. Patients'!EG$10:EG$107))),0))+
IFERROR(VLOOKUP($D56,$H$116:$L$146,COLUMNS($H$115:$J$115)-1+AA$7,0)*$E56*$F56*'1. General Inputs'!$J$25,0),0),0)</f>
        <v>0</v>
      </c>
      <c r="AB56" s="775">
        <f ca="1">ROUNDUP(IFERROR($F56*$E56*CHOOSE(AB$7,
IFERROR(SUMPRODUCT('6. Patients'!CU$10:CU$107,OFFSET('6. Patients'!$DN$9,1,MATCH($D56,'6. Patients'!$DO$9:$FL$9,0),ROWS('6. Patients'!EH$10:EH$107))),0)+
IFERROR(SUMPRODUCT('6. Patients'!CU$10:CU$107,OFFSET('6. Patients'!$FM$9,1,MATCH($D56,'6. Patients'!$FN$9:$GG$9,0),ROWS('6. Patients'!EH$10:EH$107))),0)+
IFERROR(SUMPRODUCT('6. Patients'!CU$10:CU$107,OFFSET('6. Patients'!$GH$9,1,MATCH($D56,'6. Patients'!$GI$9:$IF$9,0),ROWS('6. Patients'!EH$10:EH$107))),0)+
IFERROR(SUMPRODUCT('6. Patients'!CU$10:CU$107,OFFSET('6. Patients'!$IG$9,1,MATCH($D56,'6. Patients'!$IH$9:$JA$9,0),ROWS('6. Patients'!EH$10:EH$107))),0),
IFERROR(SUMPRODUCT('6. Patients'!CU$10:CU$107,OFFSET('6. Patients'!$JB$9,1,MATCH($D56,'6. Patients'!$JC$9:$KZ$9,0),ROWS('6. Patients'!EH$10:EH$107))),0)+
IFERROR(SUMPRODUCT('6. Patients'!CU$10:CU$107,OFFSET('6. Patients'!$LA$9,1,MATCH($D56,'6. Patients'!$LB$9:$LU$9,0),ROWS('6. Patients'!EH$10:EH$107))),0)+
IFERROR(SUMPRODUCT('6. Patients'!CU$10:CU$107,OFFSET('6. Patients'!$LV$9,1,MATCH($D56,'6. Patients'!$LW$9:$NT$9,0),ROWS('6. Patients'!EH$10:EH$107))),0)+
IFERROR(SUMPRODUCT('6. Patients'!CU$10:CU$107,OFFSET('6. Patients'!$NU$9,1,MATCH($D56,'6. Patients'!$NV$9:$OO$9,0),ROWS('6. Patients'!EH$10:EH$107))),0),
IFERROR(SUMPRODUCT('6. Patients'!CU$10:CU$107,OFFSET('6. Patients'!$OP$9,1,MATCH($D56,'6. Patients'!$OQ$9:$QN$9,0),ROWS('6. Patients'!EH$10:EH$107))),0)+
IFERROR(SUMPRODUCT('6. Patients'!CU$10:CU$107,OFFSET('6. Patients'!$QO$9,1,MATCH($D56,'6. Patients'!$QP$9:$RI$9,0),ROWS('6. Patients'!EH$10:EH$107))),0)+
IFERROR(SUMPRODUCT('6. Patients'!CU$10:CU$107,OFFSET('6. Patients'!$RJ$9,1,MATCH($D56,'6. Patients'!$RK$9:$TH$9,0),ROWS('6. Patients'!EH$10:EH$107))),0)+
IFERROR(SUMPRODUCT('6. Patients'!CU$10:CU$107,OFFSET('6. Patients'!$TI$9,1,MATCH($D56,'6. Patients'!$TJ$9:$UC$9,0),ROWS('6. Patients'!EH$10:EH$107))),0))+
IFERROR(VLOOKUP($D56,$H$116:$L$146,COLUMNS($H$115:$J$115)-1+AB$7,0)*$E56*$F56*'1. General Inputs'!$J$25,0),0),0)</f>
        <v>0</v>
      </c>
      <c r="AC56" s="775">
        <f ca="1">ROUNDUP(IFERROR($F56*$E56*CHOOSE(AC$7,
IFERROR(SUMPRODUCT('6. Patients'!CV$10:CV$107,OFFSET('6. Patients'!$DN$9,1,MATCH($D56,'6. Patients'!$DO$9:$FL$9,0),ROWS('6. Patients'!EI$10:EI$107))),0)+
IFERROR(SUMPRODUCT('6. Patients'!CV$10:CV$107,OFFSET('6. Patients'!$FM$9,1,MATCH($D56,'6. Patients'!$FN$9:$GG$9,0),ROWS('6. Patients'!EI$10:EI$107))),0)+
IFERROR(SUMPRODUCT('6. Patients'!CV$10:CV$107,OFFSET('6. Patients'!$GH$9,1,MATCH($D56,'6. Patients'!$GI$9:$IF$9,0),ROWS('6. Patients'!EI$10:EI$107))),0)+
IFERROR(SUMPRODUCT('6. Patients'!CV$10:CV$107,OFFSET('6. Patients'!$IG$9,1,MATCH($D56,'6. Patients'!$IH$9:$JA$9,0),ROWS('6. Patients'!EI$10:EI$107))),0),
IFERROR(SUMPRODUCT('6. Patients'!CV$10:CV$107,OFFSET('6. Patients'!$JB$9,1,MATCH($D56,'6. Patients'!$JC$9:$KZ$9,0),ROWS('6. Patients'!EI$10:EI$107))),0)+
IFERROR(SUMPRODUCT('6. Patients'!CV$10:CV$107,OFFSET('6. Patients'!$LA$9,1,MATCH($D56,'6. Patients'!$LB$9:$LU$9,0),ROWS('6. Patients'!EI$10:EI$107))),0)+
IFERROR(SUMPRODUCT('6. Patients'!CV$10:CV$107,OFFSET('6. Patients'!$LV$9,1,MATCH($D56,'6. Patients'!$LW$9:$NT$9,0),ROWS('6. Patients'!EI$10:EI$107))),0)+
IFERROR(SUMPRODUCT('6. Patients'!CV$10:CV$107,OFFSET('6. Patients'!$NU$9,1,MATCH($D56,'6. Patients'!$NV$9:$OO$9,0),ROWS('6. Patients'!EI$10:EI$107))),0),
IFERROR(SUMPRODUCT('6. Patients'!CV$10:CV$107,OFFSET('6. Patients'!$OP$9,1,MATCH($D56,'6. Patients'!$OQ$9:$QN$9,0),ROWS('6. Patients'!EI$10:EI$107))),0)+
IFERROR(SUMPRODUCT('6. Patients'!CV$10:CV$107,OFFSET('6. Patients'!$QO$9,1,MATCH($D56,'6. Patients'!$QP$9:$RI$9,0),ROWS('6. Patients'!EI$10:EI$107))),0)+
IFERROR(SUMPRODUCT('6. Patients'!CV$10:CV$107,OFFSET('6. Patients'!$RJ$9,1,MATCH($D56,'6. Patients'!$RK$9:$TH$9,0),ROWS('6. Patients'!EI$10:EI$107))),0)+
IFERROR(SUMPRODUCT('6. Patients'!CV$10:CV$107,OFFSET('6. Patients'!$TI$9,1,MATCH($D56,'6. Patients'!$TJ$9:$UC$9,0),ROWS('6. Patients'!EI$10:EI$107))),0))+
IFERROR(VLOOKUP($D56,$H$116:$L$146,COLUMNS($H$115:$J$115)-1+AC$7,0)*$E56*$F56*'1. General Inputs'!$J$25,0),0),0)</f>
        <v>0</v>
      </c>
      <c r="AD56" s="775">
        <f ca="1">ROUNDUP(IFERROR($F56*$E56*CHOOSE(AD$7,
IFERROR(SUMPRODUCT('6. Patients'!CW$10:CW$107,OFFSET('6. Patients'!$DN$9,1,MATCH($D56,'6. Patients'!$DO$9:$FL$9,0),ROWS('6. Patients'!EJ$10:EJ$107))),0)+
IFERROR(SUMPRODUCT('6. Patients'!CW$10:CW$107,OFFSET('6. Patients'!$FM$9,1,MATCH($D56,'6. Patients'!$FN$9:$GG$9,0),ROWS('6. Patients'!EJ$10:EJ$107))),0)+
IFERROR(SUMPRODUCT('6. Patients'!CW$10:CW$107,OFFSET('6. Patients'!$GH$9,1,MATCH($D56,'6. Patients'!$GI$9:$IF$9,0),ROWS('6. Patients'!EJ$10:EJ$107))),0)+
IFERROR(SUMPRODUCT('6. Patients'!CW$10:CW$107,OFFSET('6. Patients'!$IG$9,1,MATCH($D56,'6. Patients'!$IH$9:$JA$9,0),ROWS('6. Patients'!EJ$10:EJ$107))),0),
IFERROR(SUMPRODUCT('6. Patients'!CW$10:CW$107,OFFSET('6. Patients'!$JB$9,1,MATCH($D56,'6. Patients'!$JC$9:$KZ$9,0),ROWS('6. Patients'!EJ$10:EJ$107))),0)+
IFERROR(SUMPRODUCT('6. Patients'!CW$10:CW$107,OFFSET('6. Patients'!$LA$9,1,MATCH($D56,'6. Patients'!$LB$9:$LU$9,0),ROWS('6. Patients'!EJ$10:EJ$107))),0)+
IFERROR(SUMPRODUCT('6. Patients'!CW$10:CW$107,OFFSET('6. Patients'!$LV$9,1,MATCH($D56,'6. Patients'!$LW$9:$NT$9,0),ROWS('6. Patients'!EJ$10:EJ$107))),0)+
IFERROR(SUMPRODUCT('6. Patients'!CW$10:CW$107,OFFSET('6. Patients'!$NU$9,1,MATCH($D56,'6. Patients'!$NV$9:$OO$9,0),ROWS('6. Patients'!EJ$10:EJ$107))),0),
IFERROR(SUMPRODUCT('6. Patients'!CW$10:CW$107,OFFSET('6. Patients'!$OP$9,1,MATCH($D56,'6. Patients'!$OQ$9:$QN$9,0),ROWS('6. Patients'!EJ$10:EJ$107))),0)+
IFERROR(SUMPRODUCT('6. Patients'!CW$10:CW$107,OFFSET('6. Patients'!$QO$9,1,MATCH($D56,'6. Patients'!$QP$9:$RI$9,0),ROWS('6. Patients'!EJ$10:EJ$107))),0)+
IFERROR(SUMPRODUCT('6. Patients'!CW$10:CW$107,OFFSET('6. Patients'!$RJ$9,1,MATCH($D56,'6. Patients'!$RK$9:$TH$9,0),ROWS('6. Patients'!EJ$10:EJ$107))),0)+
IFERROR(SUMPRODUCT('6. Patients'!CW$10:CW$107,OFFSET('6. Patients'!$TI$9,1,MATCH($D56,'6. Patients'!$TJ$9:$UC$9,0),ROWS('6. Patients'!EJ$10:EJ$107))),0))+
IFERROR(VLOOKUP($D56,$H$116:$L$146,COLUMNS($H$115:$J$115)-1+AD$7,0)*$E56*$F56*'1. General Inputs'!$J$25,0),0),0)</f>
        <v>0</v>
      </c>
      <c r="AE56" s="775">
        <f ca="1">ROUNDUP(IFERROR($F56*$E56*CHOOSE(AE$7,
IFERROR(SUMPRODUCT('6. Patients'!CX$10:CX$107,OFFSET('6. Patients'!$DN$9,1,MATCH($D56,'6. Patients'!$DO$9:$FL$9,0),ROWS('6. Patients'!EK$10:EK$107))),0)+
IFERROR(SUMPRODUCT('6. Patients'!CX$10:CX$107,OFFSET('6. Patients'!$FM$9,1,MATCH($D56,'6. Patients'!$FN$9:$GG$9,0),ROWS('6. Patients'!EK$10:EK$107))),0)+
IFERROR(SUMPRODUCT('6. Patients'!CX$10:CX$107,OFFSET('6. Patients'!$GH$9,1,MATCH($D56,'6. Patients'!$GI$9:$IF$9,0),ROWS('6. Patients'!EK$10:EK$107))),0)+
IFERROR(SUMPRODUCT('6. Patients'!CX$10:CX$107,OFFSET('6. Patients'!$IG$9,1,MATCH($D56,'6. Patients'!$IH$9:$JA$9,0),ROWS('6. Patients'!EK$10:EK$107))),0),
IFERROR(SUMPRODUCT('6. Patients'!CX$10:CX$107,OFFSET('6. Patients'!$JB$9,1,MATCH($D56,'6. Patients'!$JC$9:$KZ$9,0),ROWS('6. Patients'!EK$10:EK$107))),0)+
IFERROR(SUMPRODUCT('6. Patients'!CX$10:CX$107,OFFSET('6. Patients'!$LA$9,1,MATCH($D56,'6. Patients'!$LB$9:$LU$9,0),ROWS('6. Patients'!EK$10:EK$107))),0)+
IFERROR(SUMPRODUCT('6. Patients'!CX$10:CX$107,OFFSET('6. Patients'!$LV$9,1,MATCH($D56,'6. Patients'!$LW$9:$NT$9,0),ROWS('6. Patients'!EK$10:EK$107))),0)+
IFERROR(SUMPRODUCT('6. Patients'!CX$10:CX$107,OFFSET('6. Patients'!$NU$9,1,MATCH($D56,'6. Patients'!$NV$9:$OO$9,0),ROWS('6. Patients'!EK$10:EK$107))),0),
IFERROR(SUMPRODUCT('6. Patients'!CX$10:CX$107,OFFSET('6. Patients'!$OP$9,1,MATCH($D56,'6. Patients'!$OQ$9:$QN$9,0),ROWS('6. Patients'!EK$10:EK$107))),0)+
IFERROR(SUMPRODUCT('6. Patients'!CX$10:CX$107,OFFSET('6. Patients'!$QO$9,1,MATCH($D56,'6. Patients'!$QP$9:$RI$9,0),ROWS('6. Patients'!EK$10:EK$107))),0)+
IFERROR(SUMPRODUCT('6. Patients'!CX$10:CX$107,OFFSET('6. Patients'!$RJ$9,1,MATCH($D56,'6. Patients'!$RK$9:$TH$9,0),ROWS('6. Patients'!EK$10:EK$107))),0)+
IFERROR(SUMPRODUCT('6. Patients'!CX$10:CX$107,OFFSET('6. Patients'!$TI$9,1,MATCH($D56,'6. Patients'!$TJ$9:$UC$9,0),ROWS('6. Patients'!EK$10:EK$107))),0))+
IFERROR(VLOOKUP($D56,$H$116:$L$146,COLUMNS($H$115:$J$115)-1+AE$7,0)*$E56*$F56*'1. General Inputs'!$J$25,0),0),0)</f>
        <v>0</v>
      </c>
      <c r="AF56" s="775">
        <f ca="1">ROUNDUP(IFERROR($F56*$E56*CHOOSE(AF$7,
IFERROR(SUMPRODUCT('6. Patients'!CY$10:CY$107,OFFSET('6. Patients'!$DN$9,1,MATCH($D56,'6. Patients'!$DO$9:$FL$9,0),ROWS('6. Patients'!EL$10:EL$107))),0)+
IFERROR(SUMPRODUCT('6. Patients'!CY$10:CY$107,OFFSET('6. Patients'!$FM$9,1,MATCH($D56,'6. Patients'!$FN$9:$GG$9,0),ROWS('6. Patients'!EL$10:EL$107))),0)+
IFERROR(SUMPRODUCT('6. Patients'!CY$10:CY$107,OFFSET('6. Patients'!$GH$9,1,MATCH($D56,'6. Patients'!$GI$9:$IF$9,0),ROWS('6. Patients'!EL$10:EL$107))),0)+
IFERROR(SUMPRODUCT('6. Patients'!CY$10:CY$107,OFFSET('6. Patients'!$IG$9,1,MATCH($D56,'6. Patients'!$IH$9:$JA$9,0),ROWS('6. Patients'!EL$10:EL$107))),0),
IFERROR(SUMPRODUCT('6. Patients'!CY$10:CY$107,OFFSET('6. Patients'!$JB$9,1,MATCH($D56,'6. Patients'!$JC$9:$KZ$9,0),ROWS('6. Patients'!EL$10:EL$107))),0)+
IFERROR(SUMPRODUCT('6. Patients'!CY$10:CY$107,OFFSET('6. Patients'!$LA$9,1,MATCH($D56,'6. Patients'!$LB$9:$LU$9,0),ROWS('6. Patients'!EL$10:EL$107))),0)+
IFERROR(SUMPRODUCT('6. Patients'!CY$10:CY$107,OFFSET('6. Patients'!$LV$9,1,MATCH($D56,'6. Patients'!$LW$9:$NT$9,0),ROWS('6. Patients'!EL$10:EL$107))),0)+
IFERROR(SUMPRODUCT('6. Patients'!CY$10:CY$107,OFFSET('6. Patients'!$NU$9,1,MATCH($D56,'6. Patients'!$NV$9:$OO$9,0),ROWS('6. Patients'!EL$10:EL$107))),0),
IFERROR(SUMPRODUCT('6. Patients'!CY$10:CY$107,OFFSET('6. Patients'!$OP$9,1,MATCH($D56,'6. Patients'!$OQ$9:$QN$9,0),ROWS('6. Patients'!EL$10:EL$107))),0)+
IFERROR(SUMPRODUCT('6. Patients'!CY$10:CY$107,OFFSET('6. Patients'!$QO$9,1,MATCH($D56,'6. Patients'!$QP$9:$RI$9,0),ROWS('6. Patients'!EL$10:EL$107))),0)+
IFERROR(SUMPRODUCT('6. Patients'!CY$10:CY$107,OFFSET('6. Patients'!$RJ$9,1,MATCH($D56,'6. Patients'!$RK$9:$TH$9,0),ROWS('6. Patients'!EL$10:EL$107))),0)+
IFERROR(SUMPRODUCT('6. Patients'!CY$10:CY$107,OFFSET('6. Patients'!$TI$9,1,MATCH($D56,'6. Patients'!$TJ$9:$UC$9,0),ROWS('6. Patients'!EL$10:EL$107))),0))+
IFERROR(VLOOKUP($D56,$H$116:$L$146,COLUMNS($H$115:$J$115)-1+AF$7,0)*$E56*$F56*'1. General Inputs'!$J$25,0),0),0)</f>
        <v>0</v>
      </c>
      <c r="AG56" s="775">
        <f ca="1">ROUNDUP(IFERROR($F56*$E56*CHOOSE(AG$7,
IFERROR(SUMPRODUCT('6. Patients'!CZ$10:CZ$107,OFFSET('6. Patients'!$DN$9,1,MATCH($D56,'6. Patients'!$DO$9:$FL$9,0),ROWS('6. Patients'!EM$10:EM$107))),0)+
IFERROR(SUMPRODUCT('6. Patients'!CZ$10:CZ$107,OFFSET('6. Patients'!$FM$9,1,MATCH($D56,'6. Patients'!$FN$9:$GG$9,0),ROWS('6. Patients'!EM$10:EM$107))),0)+
IFERROR(SUMPRODUCT('6. Patients'!CZ$10:CZ$107,OFFSET('6. Patients'!$GH$9,1,MATCH($D56,'6. Patients'!$GI$9:$IF$9,0),ROWS('6. Patients'!EM$10:EM$107))),0)+
IFERROR(SUMPRODUCT('6. Patients'!CZ$10:CZ$107,OFFSET('6. Patients'!$IG$9,1,MATCH($D56,'6. Patients'!$IH$9:$JA$9,0),ROWS('6. Patients'!EM$10:EM$107))),0),
IFERROR(SUMPRODUCT('6. Patients'!CZ$10:CZ$107,OFFSET('6. Patients'!$JB$9,1,MATCH($D56,'6. Patients'!$JC$9:$KZ$9,0),ROWS('6. Patients'!EM$10:EM$107))),0)+
IFERROR(SUMPRODUCT('6. Patients'!CZ$10:CZ$107,OFFSET('6. Patients'!$LA$9,1,MATCH($D56,'6. Patients'!$LB$9:$LU$9,0),ROWS('6. Patients'!EM$10:EM$107))),0)+
IFERROR(SUMPRODUCT('6. Patients'!CZ$10:CZ$107,OFFSET('6. Patients'!$LV$9,1,MATCH($D56,'6. Patients'!$LW$9:$NT$9,0),ROWS('6. Patients'!EM$10:EM$107))),0)+
IFERROR(SUMPRODUCT('6. Patients'!CZ$10:CZ$107,OFFSET('6. Patients'!$NU$9,1,MATCH($D56,'6. Patients'!$NV$9:$OO$9,0),ROWS('6. Patients'!EM$10:EM$107))),0),
IFERROR(SUMPRODUCT('6. Patients'!CZ$10:CZ$107,OFFSET('6. Patients'!$OP$9,1,MATCH($D56,'6. Patients'!$OQ$9:$QN$9,0),ROWS('6. Patients'!EM$10:EM$107))),0)+
IFERROR(SUMPRODUCT('6. Patients'!CZ$10:CZ$107,OFFSET('6. Patients'!$QO$9,1,MATCH($D56,'6. Patients'!$QP$9:$RI$9,0),ROWS('6. Patients'!EM$10:EM$107))),0)+
IFERROR(SUMPRODUCT('6. Patients'!CZ$10:CZ$107,OFFSET('6. Patients'!$RJ$9,1,MATCH($D56,'6. Patients'!$RK$9:$TH$9,0),ROWS('6. Patients'!EM$10:EM$107))),0)+
IFERROR(SUMPRODUCT('6. Patients'!CZ$10:CZ$107,OFFSET('6. Patients'!$TI$9,1,MATCH($D56,'6. Patients'!$TJ$9:$UC$9,0),ROWS('6. Patients'!EM$10:EM$107))),0))+
IFERROR(VLOOKUP($D56,$H$116:$L$146,COLUMNS($H$115:$J$115)-1+AG$7,0)*$E56*$F56*'1. General Inputs'!$J$25,0),0),0)</f>
        <v>0</v>
      </c>
      <c r="AH56" s="775">
        <f ca="1">ROUNDUP(IFERROR($F56*$E56*CHOOSE(AH$7,
IFERROR(SUMPRODUCT('6. Patients'!DA$10:DA$107,OFFSET('6. Patients'!$DN$9,1,MATCH($D56,'6. Patients'!$DO$9:$FL$9,0),ROWS('6. Patients'!EN$10:EN$107))),0)+
IFERROR(SUMPRODUCT('6. Patients'!DA$10:DA$107,OFFSET('6. Patients'!$FM$9,1,MATCH($D56,'6. Patients'!$FN$9:$GG$9,0),ROWS('6. Patients'!EN$10:EN$107))),0)+
IFERROR(SUMPRODUCT('6. Patients'!DA$10:DA$107,OFFSET('6. Patients'!$GH$9,1,MATCH($D56,'6. Patients'!$GI$9:$IF$9,0),ROWS('6. Patients'!EN$10:EN$107))),0)+
IFERROR(SUMPRODUCT('6. Patients'!DA$10:DA$107,OFFSET('6. Patients'!$IG$9,1,MATCH($D56,'6. Patients'!$IH$9:$JA$9,0),ROWS('6. Patients'!EN$10:EN$107))),0),
IFERROR(SUMPRODUCT('6. Patients'!DA$10:DA$107,OFFSET('6. Patients'!$JB$9,1,MATCH($D56,'6. Patients'!$JC$9:$KZ$9,0),ROWS('6. Patients'!EN$10:EN$107))),0)+
IFERROR(SUMPRODUCT('6. Patients'!DA$10:DA$107,OFFSET('6. Patients'!$LA$9,1,MATCH($D56,'6. Patients'!$LB$9:$LU$9,0),ROWS('6. Patients'!EN$10:EN$107))),0)+
IFERROR(SUMPRODUCT('6. Patients'!DA$10:DA$107,OFFSET('6. Patients'!$LV$9,1,MATCH($D56,'6. Patients'!$LW$9:$NT$9,0),ROWS('6. Patients'!EN$10:EN$107))),0)+
IFERROR(SUMPRODUCT('6. Patients'!DA$10:DA$107,OFFSET('6. Patients'!$NU$9,1,MATCH($D56,'6. Patients'!$NV$9:$OO$9,0),ROWS('6. Patients'!EN$10:EN$107))),0),
IFERROR(SUMPRODUCT('6. Patients'!DA$10:DA$107,OFFSET('6. Patients'!$OP$9,1,MATCH($D56,'6. Patients'!$OQ$9:$QN$9,0),ROWS('6. Patients'!EN$10:EN$107))),0)+
IFERROR(SUMPRODUCT('6. Patients'!DA$10:DA$107,OFFSET('6. Patients'!$QO$9,1,MATCH($D56,'6. Patients'!$QP$9:$RI$9,0),ROWS('6. Patients'!EN$10:EN$107))),0)+
IFERROR(SUMPRODUCT('6. Patients'!DA$10:DA$107,OFFSET('6. Patients'!$RJ$9,1,MATCH($D56,'6. Patients'!$RK$9:$TH$9,0),ROWS('6. Patients'!EN$10:EN$107))),0)+
IFERROR(SUMPRODUCT('6. Patients'!DA$10:DA$107,OFFSET('6. Patients'!$TI$9,1,MATCH($D56,'6. Patients'!$TJ$9:$UC$9,0),ROWS('6. Patients'!EN$10:EN$107))),0))+
IFERROR(VLOOKUP($D56,$H$116:$L$146,COLUMNS($H$115:$J$115)-1+AH$7,0)*$E56*$F56*'1. General Inputs'!$J$25,0),0),0)</f>
        <v>0</v>
      </c>
      <c r="AI56" s="775">
        <f ca="1">ROUNDUP(IFERROR($F56*$E56*CHOOSE(AI$7,
IFERROR(SUMPRODUCT('6. Patients'!DB$10:DB$107,OFFSET('6. Patients'!$DN$9,1,MATCH($D56,'6. Patients'!$DO$9:$FL$9,0),ROWS('6. Patients'!EO$10:EO$107))),0)+
IFERROR(SUMPRODUCT('6. Patients'!DB$10:DB$107,OFFSET('6. Patients'!$FM$9,1,MATCH($D56,'6. Patients'!$FN$9:$GG$9,0),ROWS('6. Patients'!EO$10:EO$107))),0)+
IFERROR(SUMPRODUCT('6. Patients'!DB$10:DB$107,OFFSET('6. Patients'!$GH$9,1,MATCH($D56,'6. Patients'!$GI$9:$IF$9,0),ROWS('6. Patients'!EO$10:EO$107))),0)+
IFERROR(SUMPRODUCT('6. Patients'!DB$10:DB$107,OFFSET('6. Patients'!$IG$9,1,MATCH($D56,'6. Patients'!$IH$9:$JA$9,0),ROWS('6. Patients'!EO$10:EO$107))),0),
IFERROR(SUMPRODUCT('6. Patients'!DB$10:DB$107,OFFSET('6. Patients'!$JB$9,1,MATCH($D56,'6. Patients'!$JC$9:$KZ$9,0),ROWS('6. Patients'!EO$10:EO$107))),0)+
IFERROR(SUMPRODUCT('6. Patients'!DB$10:DB$107,OFFSET('6. Patients'!$LA$9,1,MATCH($D56,'6. Patients'!$LB$9:$LU$9,0),ROWS('6. Patients'!EO$10:EO$107))),0)+
IFERROR(SUMPRODUCT('6. Patients'!DB$10:DB$107,OFFSET('6. Patients'!$LV$9,1,MATCH($D56,'6. Patients'!$LW$9:$NT$9,0),ROWS('6. Patients'!EO$10:EO$107))),0)+
IFERROR(SUMPRODUCT('6. Patients'!DB$10:DB$107,OFFSET('6. Patients'!$NU$9,1,MATCH($D56,'6. Patients'!$NV$9:$OO$9,0),ROWS('6. Patients'!EO$10:EO$107))),0),
IFERROR(SUMPRODUCT('6. Patients'!DB$10:DB$107,OFFSET('6. Patients'!$OP$9,1,MATCH($D56,'6. Patients'!$OQ$9:$QN$9,0),ROWS('6. Patients'!EO$10:EO$107))),0)+
IFERROR(SUMPRODUCT('6. Patients'!DB$10:DB$107,OFFSET('6. Patients'!$QO$9,1,MATCH($D56,'6. Patients'!$QP$9:$RI$9,0),ROWS('6. Patients'!EO$10:EO$107))),0)+
IFERROR(SUMPRODUCT('6. Patients'!DB$10:DB$107,OFFSET('6. Patients'!$RJ$9,1,MATCH($D56,'6. Patients'!$RK$9:$TH$9,0),ROWS('6. Patients'!EO$10:EO$107))),0)+
IFERROR(SUMPRODUCT('6. Patients'!DB$10:DB$107,OFFSET('6. Patients'!$TI$9,1,MATCH($D56,'6. Patients'!$TJ$9:$UC$9,0),ROWS('6. Patients'!EO$10:EO$107))),0))+
IFERROR(VLOOKUP($D56,$H$116:$L$146,COLUMNS($H$115:$J$115)-1+AI$7,0)*$E56*$F56*'1. General Inputs'!$J$25,0),0),0)</f>
        <v>0</v>
      </c>
      <c r="AJ56" s="775">
        <f ca="1">ROUNDUP(IFERROR($F56*$E56*CHOOSE(AJ$7,
IFERROR(SUMPRODUCT('6. Patients'!DC$10:DC$107,OFFSET('6. Patients'!$DN$9,1,MATCH($D56,'6. Patients'!$DO$9:$FL$9,0),ROWS('6. Patients'!EP$10:EP$107))),0)+
IFERROR(SUMPRODUCT('6. Patients'!DC$10:DC$107,OFFSET('6. Patients'!$FM$9,1,MATCH($D56,'6. Patients'!$FN$9:$GG$9,0),ROWS('6. Patients'!EP$10:EP$107))),0)+
IFERROR(SUMPRODUCT('6. Patients'!DC$10:DC$107,OFFSET('6. Patients'!$GH$9,1,MATCH($D56,'6. Patients'!$GI$9:$IF$9,0),ROWS('6. Patients'!EP$10:EP$107))),0)+
IFERROR(SUMPRODUCT('6. Patients'!DC$10:DC$107,OFFSET('6. Patients'!$IG$9,1,MATCH($D56,'6. Patients'!$IH$9:$JA$9,0),ROWS('6. Patients'!EP$10:EP$107))),0),
IFERROR(SUMPRODUCT('6. Patients'!DC$10:DC$107,OFFSET('6. Patients'!$JB$9,1,MATCH($D56,'6. Patients'!$JC$9:$KZ$9,0),ROWS('6. Patients'!EP$10:EP$107))),0)+
IFERROR(SUMPRODUCT('6. Patients'!DC$10:DC$107,OFFSET('6. Patients'!$LA$9,1,MATCH($D56,'6. Patients'!$LB$9:$LU$9,0),ROWS('6. Patients'!EP$10:EP$107))),0)+
IFERROR(SUMPRODUCT('6. Patients'!DC$10:DC$107,OFFSET('6. Patients'!$LV$9,1,MATCH($D56,'6. Patients'!$LW$9:$NT$9,0),ROWS('6. Patients'!EP$10:EP$107))),0)+
IFERROR(SUMPRODUCT('6. Patients'!DC$10:DC$107,OFFSET('6. Patients'!$NU$9,1,MATCH($D56,'6. Patients'!$NV$9:$OO$9,0),ROWS('6. Patients'!EP$10:EP$107))),0),
IFERROR(SUMPRODUCT('6. Patients'!DC$10:DC$107,OFFSET('6. Patients'!$OP$9,1,MATCH($D56,'6. Patients'!$OQ$9:$QN$9,0),ROWS('6. Patients'!EP$10:EP$107))),0)+
IFERROR(SUMPRODUCT('6. Patients'!DC$10:DC$107,OFFSET('6. Patients'!$QO$9,1,MATCH($D56,'6. Patients'!$QP$9:$RI$9,0),ROWS('6. Patients'!EP$10:EP$107))),0)+
IFERROR(SUMPRODUCT('6. Patients'!DC$10:DC$107,OFFSET('6. Patients'!$RJ$9,1,MATCH($D56,'6. Patients'!$RK$9:$TH$9,0),ROWS('6. Patients'!EP$10:EP$107))),0)+
IFERROR(SUMPRODUCT('6. Patients'!DC$10:DC$107,OFFSET('6. Patients'!$TI$9,1,MATCH($D56,'6. Patients'!$TJ$9:$UC$9,0),ROWS('6. Patients'!EP$10:EP$107))),0))+
IFERROR(VLOOKUP($D56,$H$116:$L$146,COLUMNS($H$115:$J$115)-1+AJ$7,0)*$E56*$F56*'1. General Inputs'!$J$25,0),0),0)</f>
        <v>0</v>
      </c>
      <c r="AK56" s="775">
        <f ca="1">ROUNDUP(IFERROR($F56*$E56*CHOOSE(AK$7,
IFERROR(SUMPRODUCT('6. Patients'!DD$10:DD$107,OFFSET('6. Patients'!$DN$9,1,MATCH($D56,'6. Patients'!$DO$9:$FL$9,0),ROWS('6. Patients'!EQ$10:EQ$107))),0)+
IFERROR(SUMPRODUCT('6. Patients'!DD$10:DD$107,OFFSET('6. Patients'!$FM$9,1,MATCH($D56,'6. Patients'!$FN$9:$GG$9,0),ROWS('6. Patients'!EQ$10:EQ$107))),0)+
IFERROR(SUMPRODUCT('6. Patients'!DD$10:DD$107,OFFSET('6. Patients'!$GH$9,1,MATCH($D56,'6. Patients'!$GI$9:$IF$9,0),ROWS('6. Patients'!EQ$10:EQ$107))),0)+
IFERROR(SUMPRODUCT('6. Patients'!DD$10:DD$107,OFFSET('6. Patients'!$IG$9,1,MATCH($D56,'6. Patients'!$IH$9:$JA$9,0),ROWS('6. Patients'!EQ$10:EQ$107))),0),
IFERROR(SUMPRODUCT('6. Patients'!DD$10:DD$107,OFFSET('6. Patients'!$JB$9,1,MATCH($D56,'6. Patients'!$JC$9:$KZ$9,0),ROWS('6. Patients'!EQ$10:EQ$107))),0)+
IFERROR(SUMPRODUCT('6. Patients'!DD$10:DD$107,OFFSET('6. Patients'!$LA$9,1,MATCH($D56,'6. Patients'!$LB$9:$LU$9,0),ROWS('6. Patients'!EQ$10:EQ$107))),0)+
IFERROR(SUMPRODUCT('6. Patients'!DD$10:DD$107,OFFSET('6. Patients'!$LV$9,1,MATCH($D56,'6. Patients'!$LW$9:$NT$9,0),ROWS('6. Patients'!EQ$10:EQ$107))),0)+
IFERROR(SUMPRODUCT('6. Patients'!DD$10:DD$107,OFFSET('6. Patients'!$NU$9,1,MATCH($D56,'6. Patients'!$NV$9:$OO$9,0),ROWS('6. Patients'!EQ$10:EQ$107))),0),
IFERROR(SUMPRODUCT('6. Patients'!DD$10:DD$107,OFFSET('6. Patients'!$OP$9,1,MATCH($D56,'6. Patients'!$OQ$9:$QN$9,0),ROWS('6. Patients'!EQ$10:EQ$107))),0)+
IFERROR(SUMPRODUCT('6. Patients'!DD$10:DD$107,OFFSET('6. Patients'!$QO$9,1,MATCH($D56,'6. Patients'!$QP$9:$RI$9,0),ROWS('6. Patients'!EQ$10:EQ$107))),0)+
IFERROR(SUMPRODUCT('6. Patients'!DD$10:DD$107,OFFSET('6. Patients'!$RJ$9,1,MATCH($D56,'6. Patients'!$RK$9:$TH$9,0),ROWS('6. Patients'!EQ$10:EQ$107))),0)+
IFERROR(SUMPRODUCT('6. Patients'!DD$10:DD$107,OFFSET('6. Patients'!$TI$9,1,MATCH($D56,'6. Patients'!$TJ$9:$UC$9,0),ROWS('6. Patients'!EQ$10:EQ$107))),0))+
IFERROR(VLOOKUP($D56,$H$116:$L$146,COLUMNS($H$115:$J$115)-1+AK$7,0)*$E56*$F56*'1. General Inputs'!$J$25,0),0),0)</f>
        <v>0</v>
      </c>
      <c r="AL56" s="775">
        <f ca="1">ROUNDUP(IFERROR($F56*$E56*CHOOSE(AL$7,
IFERROR(SUMPRODUCT('6. Patients'!DE$10:DE$107,OFFSET('6. Patients'!$DN$9,1,MATCH($D56,'6. Patients'!$DO$9:$FL$9,0),ROWS('6. Patients'!ER$10:ER$107))),0)+
IFERROR(SUMPRODUCT('6. Patients'!DE$10:DE$107,OFFSET('6. Patients'!$FM$9,1,MATCH($D56,'6. Patients'!$FN$9:$GG$9,0),ROWS('6. Patients'!ER$10:ER$107))),0)+
IFERROR(SUMPRODUCT('6. Patients'!DE$10:DE$107,OFFSET('6. Patients'!$GH$9,1,MATCH($D56,'6. Patients'!$GI$9:$IF$9,0),ROWS('6. Patients'!ER$10:ER$107))),0)+
IFERROR(SUMPRODUCT('6. Patients'!DE$10:DE$107,OFFSET('6. Patients'!$IG$9,1,MATCH($D56,'6. Patients'!$IH$9:$JA$9,0),ROWS('6. Patients'!ER$10:ER$107))),0),
IFERROR(SUMPRODUCT('6. Patients'!DE$10:DE$107,OFFSET('6. Patients'!$JB$9,1,MATCH($D56,'6. Patients'!$JC$9:$KZ$9,0),ROWS('6. Patients'!ER$10:ER$107))),0)+
IFERROR(SUMPRODUCT('6. Patients'!DE$10:DE$107,OFFSET('6. Patients'!$LA$9,1,MATCH($D56,'6. Patients'!$LB$9:$LU$9,0),ROWS('6. Patients'!ER$10:ER$107))),0)+
IFERROR(SUMPRODUCT('6. Patients'!DE$10:DE$107,OFFSET('6. Patients'!$LV$9,1,MATCH($D56,'6. Patients'!$LW$9:$NT$9,0),ROWS('6. Patients'!ER$10:ER$107))),0)+
IFERROR(SUMPRODUCT('6. Patients'!DE$10:DE$107,OFFSET('6. Patients'!$NU$9,1,MATCH($D56,'6. Patients'!$NV$9:$OO$9,0),ROWS('6. Patients'!ER$10:ER$107))),0),
IFERROR(SUMPRODUCT('6. Patients'!DE$10:DE$107,OFFSET('6. Patients'!$OP$9,1,MATCH($D56,'6. Patients'!$OQ$9:$QN$9,0),ROWS('6. Patients'!ER$10:ER$107))),0)+
IFERROR(SUMPRODUCT('6. Patients'!DE$10:DE$107,OFFSET('6. Patients'!$QO$9,1,MATCH($D56,'6. Patients'!$QP$9:$RI$9,0),ROWS('6. Patients'!ER$10:ER$107))),0)+
IFERROR(SUMPRODUCT('6. Patients'!DE$10:DE$107,OFFSET('6. Patients'!$RJ$9,1,MATCH($D56,'6. Patients'!$RK$9:$TH$9,0),ROWS('6. Patients'!ER$10:ER$107))),0)+
IFERROR(SUMPRODUCT('6. Patients'!DE$10:DE$107,OFFSET('6. Patients'!$TI$9,1,MATCH($D56,'6. Patients'!$TJ$9:$UC$9,0),ROWS('6. Patients'!ER$10:ER$107))),0))+
IFERROR(VLOOKUP($D56,$H$116:$L$146,COLUMNS($H$115:$J$115)-1+AL$7,0)*$E56*$F56*'1. General Inputs'!$J$25,0),0),0)</f>
        <v>0</v>
      </c>
      <c r="AM56" s="775">
        <f ca="1">ROUNDUP(IFERROR($F56*$E56*CHOOSE(AM$7,
IFERROR(SUMPRODUCT('6. Patients'!DF$10:DF$107,OFFSET('6. Patients'!$DN$9,1,MATCH($D56,'6. Patients'!$DO$9:$FL$9,0),ROWS('6. Patients'!ES$10:ES$107))),0)+
IFERROR(SUMPRODUCT('6. Patients'!DF$10:DF$107,OFFSET('6. Patients'!$FM$9,1,MATCH($D56,'6. Patients'!$FN$9:$GG$9,0),ROWS('6. Patients'!ES$10:ES$107))),0)+
IFERROR(SUMPRODUCT('6. Patients'!DF$10:DF$107,OFFSET('6. Patients'!$GH$9,1,MATCH($D56,'6. Patients'!$GI$9:$IF$9,0),ROWS('6. Patients'!ES$10:ES$107))),0)+
IFERROR(SUMPRODUCT('6. Patients'!DF$10:DF$107,OFFSET('6. Patients'!$IG$9,1,MATCH($D56,'6. Patients'!$IH$9:$JA$9,0),ROWS('6. Patients'!ES$10:ES$107))),0),
IFERROR(SUMPRODUCT('6. Patients'!DF$10:DF$107,OFFSET('6. Patients'!$JB$9,1,MATCH($D56,'6. Patients'!$JC$9:$KZ$9,0),ROWS('6. Patients'!ES$10:ES$107))),0)+
IFERROR(SUMPRODUCT('6. Patients'!DF$10:DF$107,OFFSET('6. Patients'!$LA$9,1,MATCH($D56,'6. Patients'!$LB$9:$LU$9,0),ROWS('6. Patients'!ES$10:ES$107))),0)+
IFERROR(SUMPRODUCT('6. Patients'!DF$10:DF$107,OFFSET('6. Patients'!$LV$9,1,MATCH($D56,'6. Patients'!$LW$9:$NT$9,0),ROWS('6. Patients'!ES$10:ES$107))),0)+
IFERROR(SUMPRODUCT('6. Patients'!DF$10:DF$107,OFFSET('6. Patients'!$NU$9,1,MATCH($D56,'6. Patients'!$NV$9:$OO$9,0),ROWS('6. Patients'!ES$10:ES$107))),0),
IFERROR(SUMPRODUCT('6. Patients'!DF$10:DF$107,OFFSET('6. Patients'!$OP$9,1,MATCH($D56,'6. Patients'!$OQ$9:$QN$9,0),ROWS('6. Patients'!ES$10:ES$107))),0)+
IFERROR(SUMPRODUCT('6. Patients'!DF$10:DF$107,OFFSET('6. Patients'!$QO$9,1,MATCH($D56,'6. Patients'!$QP$9:$RI$9,0),ROWS('6. Patients'!ES$10:ES$107))),0)+
IFERROR(SUMPRODUCT('6. Patients'!DF$10:DF$107,OFFSET('6. Patients'!$RJ$9,1,MATCH($D56,'6. Patients'!$RK$9:$TH$9,0),ROWS('6. Patients'!ES$10:ES$107))),0)+
IFERROR(SUMPRODUCT('6. Patients'!DF$10:DF$107,OFFSET('6. Patients'!$TI$9,1,MATCH($D56,'6. Patients'!$TJ$9:$UC$9,0),ROWS('6. Patients'!ES$10:ES$107))),0))+
IFERROR(VLOOKUP($D56,$H$116:$L$146,COLUMNS($H$115:$J$115)-1+AM$7,0)*$E56*$F56*'1. General Inputs'!$J$25,0),0),0)</f>
        <v>0</v>
      </c>
      <c r="AN56" s="775">
        <f ca="1">ROUNDUP(IFERROR($F56*$E56*CHOOSE(AN$7,
IFERROR(SUMPRODUCT('6. Patients'!DG$10:DG$107,OFFSET('6. Patients'!$DN$9,1,MATCH($D56,'6. Patients'!$DO$9:$FL$9,0),ROWS('6. Patients'!ET$10:ET$107))),0)+
IFERROR(SUMPRODUCT('6. Patients'!DG$10:DG$107,OFFSET('6. Patients'!$FM$9,1,MATCH($D56,'6. Patients'!$FN$9:$GG$9,0),ROWS('6. Patients'!ET$10:ET$107))),0)+
IFERROR(SUMPRODUCT('6. Patients'!DG$10:DG$107,OFFSET('6. Patients'!$GH$9,1,MATCH($D56,'6. Patients'!$GI$9:$IF$9,0),ROWS('6. Patients'!ET$10:ET$107))),0)+
IFERROR(SUMPRODUCT('6. Patients'!DG$10:DG$107,OFFSET('6. Patients'!$IG$9,1,MATCH($D56,'6. Patients'!$IH$9:$JA$9,0),ROWS('6. Patients'!ET$10:ET$107))),0),
IFERROR(SUMPRODUCT('6. Patients'!DG$10:DG$107,OFFSET('6. Patients'!$JB$9,1,MATCH($D56,'6. Patients'!$JC$9:$KZ$9,0),ROWS('6. Patients'!ET$10:ET$107))),0)+
IFERROR(SUMPRODUCT('6. Patients'!DG$10:DG$107,OFFSET('6. Patients'!$LA$9,1,MATCH($D56,'6. Patients'!$LB$9:$LU$9,0),ROWS('6. Patients'!ET$10:ET$107))),0)+
IFERROR(SUMPRODUCT('6. Patients'!DG$10:DG$107,OFFSET('6. Patients'!$LV$9,1,MATCH($D56,'6. Patients'!$LW$9:$NT$9,0),ROWS('6. Patients'!ET$10:ET$107))),0)+
IFERROR(SUMPRODUCT('6. Patients'!DG$10:DG$107,OFFSET('6. Patients'!$NU$9,1,MATCH($D56,'6. Patients'!$NV$9:$OO$9,0),ROWS('6. Patients'!ET$10:ET$107))),0),
IFERROR(SUMPRODUCT('6. Patients'!DG$10:DG$107,OFFSET('6. Patients'!$OP$9,1,MATCH($D56,'6. Patients'!$OQ$9:$QN$9,0),ROWS('6. Patients'!ET$10:ET$107))),0)+
IFERROR(SUMPRODUCT('6. Patients'!DG$10:DG$107,OFFSET('6. Patients'!$QO$9,1,MATCH($D56,'6. Patients'!$QP$9:$RI$9,0),ROWS('6. Patients'!ET$10:ET$107))),0)+
IFERROR(SUMPRODUCT('6. Patients'!DG$10:DG$107,OFFSET('6. Patients'!$RJ$9,1,MATCH($D56,'6. Patients'!$RK$9:$TH$9,0),ROWS('6. Patients'!ET$10:ET$107))),0)+
IFERROR(SUMPRODUCT('6. Patients'!DG$10:DG$107,OFFSET('6. Patients'!$TI$9,1,MATCH($D56,'6. Patients'!$TJ$9:$UC$9,0),ROWS('6. Patients'!ET$10:ET$107))),0))+
IFERROR(VLOOKUP($D56,$H$116:$L$146,COLUMNS($H$115:$J$115)-1+AN$7,0)*$E56*$F56*'1. General Inputs'!$J$25,0),0),0)</f>
        <v>0</v>
      </c>
      <c r="AO56" s="775">
        <f ca="1">ROUNDUP(IFERROR($F56*$E56*CHOOSE(AO$7,
IFERROR(SUMPRODUCT('6. Patients'!DH$10:DH$107,OFFSET('6. Patients'!$DN$9,1,MATCH($D56,'6. Patients'!$DO$9:$FL$9,0),ROWS('6. Patients'!EU$10:EU$107))),0)+
IFERROR(SUMPRODUCT('6. Patients'!DH$10:DH$107,OFFSET('6. Patients'!$FM$9,1,MATCH($D56,'6. Patients'!$FN$9:$GG$9,0),ROWS('6. Patients'!EU$10:EU$107))),0)+
IFERROR(SUMPRODUCT('6. Patients'!DH$10:DH$107,OFFSET('6. Patients'!$GH$9,1,MATCH($D56,'6. Patients'!$GI$9:$IF$9,0),ROWS('6. Patients'!EU$10:EU$107))),0)+
IFERROR(SUMPRODUCT('6. Patients'!DH$10:DH$107,OFFSET('6. Patients'!$IG$9,1,MATCH($D56,'6. Patients'!$IH$9:$JA$9,0),ROWS('6. Patients'!EU$10:EU$107))),0),
IFERROR(SUMPRODUCT('6. Patients'!DH$10:DH$107,OFFSET('6. Patients'!$JB$9,1,MATCH($D56,'6. Patients'!$JC$9:$KZ$9,0),ROWS('6. Patients'!EU$10:EU$107))),0)+
IFERROR(SUMPRODUCT('6. Patients'!DH$10:DH$107,OFFSET('6. Patients'!$LA$9,1,MATCH($D56,'6. Patients'!$LB$9:$LU$9,0),ROWS('6. Patients'!EU$10:EU$107))),0)+
IFERROR(SUMPRODUCT('6. Patients'!DH$10:DH$107,OFFSET('6. Patients'!$LV$9,1,MATCH($D56,'6. Patients'!$LW$9:$NT$9,0),ROWS('6. Patients'!EU$10:EU$107))),0)+
IFERROR(SUMPRODUCT('6. Patients'!DH$10:DH$107,OFFSET('6. Patients'!$NU$9,1,MATCH($D56,'6. Patients'!$NV$9:$OO$9,0),ROWS('6. Patients'!EU$10:EU$107))),0),
IFERROR(SUMPRODUCT('6. Patients'!DH$10:DH$107,OFFSET('6. Patients'!$OP$9,1,MATCH($D56,'6. Patients'!$OQ$9:$QN$9,0),ROWS('6. Patients'!EU$10:EU$107))),0)+
IFERROR(SUMPRODUCT('6. Patients'!DH$10:DH$107,OFFSET('6. Patients'!$QO$9,1,MATCH($D56,'6. Patients'!$QP$9:$RI$9,0),ROWS('6. Patients'!EU$10:EU$107))),0)+
IFERROR(SUMPRODUCT('6. Patients'!DH$10:DH$107,OFFSET('6. Patients'!$RJ$9,1,MATCH($D56,'6. Patients'!$RK$9:$TH$9,0),ROWS('6. Patients'!EU$10:EU$107))),0)+
IFERROR(SUMPRODUCT('6. Patients'!DH$10:DH$107,OFFSET('6. Patients'!$TI$9,1,MATCH($D56,'6. Patients'!$TJ$9:$UC$9,0),ROWS('6. Patients'!EU$10:EU$107))),0))+
IFERROR(VLOOKUP($D56,$H$116:$L$146,COLUMNS($H$115:$J$115)-1+AO$7,0)*$E56*$F56*'1. General Inputs'!$J$25,0),0),0)</f>
        <v>0</v>
      </c>
      <c r="AP56" s="775">
        <f ca="1">ROUNDUP(IFERROR($F56*$E56*CHOOSE(AP$7,
IFERROR(SUMPRODUCT('6. Patients'!DI$10:DI$107,OFFSET('6. Patients'!$DN$9,1,MATCH($D56,'6. Patients'!$DO$9:$FL$9,0),ROWS('6. Patients'!EV$10:EV$107))),0)+
IFERROR(SUMPRODUCT('6. Patients'!DI$10:DI$107,OFFSET('6. Patients'!$FM$9,1,MATCH($D56,'6. Patients'!$FN$9:$GG$9,0),ROWS('6. Patients'!EV$10:EV$107))),0)+
IFERROR(SUMPRODUCT('6. Patients'!DI$10:DI$107,OFFSET('6. Patients'!$GH$9,1,MATCH($D56,'6. Patients'!$GI$9:$IF$9,0),ROWS('6. Patients'!EV$10:EV$107))),0)+
IFERROR(SUMPRODUCT('6. Patients'!DI$10:DI$107,OFFSET('6. Patients'!$IG$9,1,MATCH($D56,'6. Patients'!$IH$9:$JA$9,0),ROWS('6. Patients'!EV$10:EV$107))),0),
IFERROR(SUMPRODUCT('6. Patients'!DI$10:DI$107,OFFSET('6. Patients'!$JB$9,1,MATCH($D56,'6. Patients'!$JC$9:$KZ$9,0),ROWS('6. Patients'!EV$10:EV$107))),0)+
IFERROR(SUMPRODUCT('6. Patients'!DI$10:DI$107,OFFSET('6. Patients'!$LA$9,1,MATCH($D56,'6. Patients'!$LB$9:$LU$9,0),ROWS('6. Patients'!EV$10:EV$107))),0)+
IFERROR(SUMPRODUCT('6. Patients'!DI$10:DI$107,OFFSET('6. Patients'!$LV$9,1,MATCH($D56,'6. Patients'!$LW$9:$NT$9,0),ROWS('6. Patients'!EV$10:EV$107))),0)+
IFERROR(SUMPRODUCT('6. Patients'!DI$10:DI$107,OFFSET('6. Patients'!$NU$9,1,MATCH($D56,'6. Patients'!$NV$9:$OO$9,0),ROWS('6. Patients'!EV$10:EV$107))),0),
IFERROR(SUMPRODUCT('6. Patients'!DI$10:DI$107,OFFSET('6. Patients'!$OP$9,1,MATCH($D56,'6. Patients'!$OQ$9:$QN$9,0),ROWS('6. Patients'!EV$10:EV$107))),0)+
IFERROR(SUMPRODUCT('6. Patients'!DI$10:DI$107,OFFSET('6. Patients'!$QO$9,1,MATCH($D56,'6. Patients'!$QP$9:$RI$9,0),ROWS('6. Patients'!EV$10:EV$107))),0)+
IFERROR(SUMPRODUCT('6. Patients'!DI$10:DI$107,OFFSET('6. Patients'!$RJ$9,1,MATCH($D56,'6. Patients'!$RK$9:$TH$9,0),ROWS('6. Patients'!EV$10:EV$107))),0)+
IFERROR(SUMPRODUCT('6. Patients'!DI$10:DI$107,OFFSET('6. Patients'!$TI$9,1,MATCH($D56,'6. Patients'!$TJ$9:$UC$9,0),ROWS('6. Patients'!EV$10:EV$107))),0))+
IFERROR(VLOOKUP($D56,$H$116:$L$146,COLUMNS($H$115:$J$115)-1+AP$7,0)*$E56*$F56*'1. General Inputs'!$J$25,0),0),0)</f>
        <v>0</v>
      </c>
      <c r="AQ56" s="775">
        <f ca="1">ROUNDUP(IFERROR($F56*$E56*CHOOSE(AQ$7,
IFERROR(SUMPRODUCT('6. Patients'!DJ$10:DJ$107,OFFSET('6. Patients'!$DN$9,1,MATCH($D56,'6. Patients'!$DO$9:$FL$9,0),ROWS('6. Patients'!EW$10:EW$107))),0)+
IFERROR(SUMPRODUCT('6. Patients'!DJ$10:DJ$107,OFFSET('6. Patients'!$FM$9,1,MATCH($D56,'6. Patients'!$FN$9:$GG$9,0),ROWS('6. Patients'!EW$10:EW$107))),0)+
IFERROR(SUMPRODUCT('6. Patients'!DJ$10:DJ$107,OFFSET('6. Patients'!$GH$9,1,MATCH($D56,'6. Patients'!$GI$9:$IF$9,0),ROWS('6. Patients'!EW$10:EW$107))),0)+
IFERROR(SUMPRODUCT('6. Patients'!DJ$10:DJ$107,OFFSET('6. Patients'!$IG$9,1,MATCH($D56,'6. Patients'!$IH$9:$JA$9,0),ROWS('6. Patients'!EW$10:EW$107))),0),
IFERROR(SUMPRODUCT('6. Patients'!DJ$10:DJ$107,OFFSET('6. Patients'!$JB$9,1,MATCH($D56,'6. Patients'!$JC$9:$KZ$9,0),ROWS('6. Patients'!EW$10:EW$107))),0)+
IFERROR(SUMPRODUCT('6. Patients'!DJ$10:DJ$107,OFFSET('6. Patients'!$LA$9,1,MATCH($D56,'6. Patients'!$LB$9:$LU$9,0),ROWS('6. Patients'!EW$10:EW$107))),0)+
IFERROR(SUMPRODUCT('6. Patients'!DJ$10:DJ$107,OFFSET('6. Patients'!$LV$9,1,MATCH($D56,'6. Patients'!$LW$9:$NT$9,0),ROWS('6. Patients'!EW$10:EW$107))),0)+
IFERROR(SUMPRODUCT('6. Patients'!DJ$10:DJ$107,OFFSET('6. Patients'!$NU$9,1,MATCH($D56,'6. Patients'!$NV$9:$OO$9,0),ROWS('6. Patients'!EW$10:EW$107))),0),
IFERROR(SUMPRODUCT('6. Patients'!DJ$10:DJ$107,OFFSET('6. Patients'!$OP$9,1,MATCH($D56,'6. Patients'!$OQ$9:$QN$9,0),ROWS('6. Patients'!EW$10:EW$107))),0)+
IFERROR(SUMPRODUCT('6. Patients'!DJ$10:DJ$107,OFFSET('6. Patients'!$QO$9,1,MATCH($D56,'6. Patients'!$QP$9:$RI$9,0),ROWS('6. Patients'!EW$10:EW$107))),0)+
IFERROR(SUMPRODUCT('6. Patients'!DJ$10:DJ$107,OFFSET('6. Patients'!$RJ$9,1,MATCH($D56,'6. Patients'!$RK$9:$TH$9,0),ROWS('6. Patients'!EW$10:EW$107))),0)+
IFERROR(SUMPRODUCT('6. Patients'!DJ$10:DJ$107,OFFSET('6. Patients'!$TI$9,1,MATCH($D56,'6. Patients'!$TJ$9:$UC$9,0),ROWS('6. Patients'!EW$10:EW$107))),0))+
IFERROR(VLOOKUP($D56,$H$116:$L$146,COLUMNS($H$115:$J$115)-1+AQ$7,0)*$E56*$F56*'1. General Inputs'!$J$25,0),0),0)</f>
        <v>0</v>
      </c>
      <c r="AT56" s="309"/>
      <c r="AZ56" s="335">
        <f ca="1">IFERROR(SUM(OFFSET('7. Consumption'!H56,0,1,,MIN('1. General Inputs'!$J$29,COLUMNS('7. Consumption'!H$9:$AQ$9)-1))),0)+MAX(0,$AQ56*('1. General Inputs'!$J$29-COLUMNS('7. Consumption'!H$9:$AQ$9)+1))</f>
        <v>0</v>
      </c>
      <c r="BA56" s="335">
        <f ca="1">IFERROR(SUM(OFFSET('7. Consumption'!I56,0,1,,MIN('1. General Inputs'!$J$29,COLUMNS('7. Consumption'!I$9:$AQ$9)-1))),0)+MAX(0,$AQ56*('1. General Inputs'!$J$29-COLUMNS('7. Consumption'!I$9:$AQ$9)+1))</f>
        <v>0</v>
      </c>
      <c r="BB56" s="335">
        <f ca="1">IFERROR(SUM(OFFSET('7. Consumption'!J56,0,1,,MIN('1. General Inputs'!$J$29,COLUMNS('7. Consumption'!J$9:$AQ$9)-1))),0)+MAX(0,$AQ56*('1. General Inputs'!$J$29-COLUMNS('7. Consumption'!J$9:$AQ$9)+1))</f>
        <v>0</v>
      </c>
      <c r="BC56" s="335">
        <f ca="1">IFERROR(SUM(OFFSET('7. Consumption'!K56,0,1,,MIN('1. General Inputs'!$J$29,COLUMNS('7. Consumption'!K$9:$AQ$9)-1))),0)+MAX(0,$AQ56*('1. General Inputs'!$J$29-COLUMNS('7. Consumption'!K$9:$AQ$9)+1))</f>
        <v>0</v>
      </c>
      <c r="BD56" s="335">
        <f ca="1">IFERROR(SUM(OFFSET('7. Consumption'!L56,0,1,,MIN('1. General Inputs'!$J$29,COLUMNS('7. Consumption'!L$9:$AQ$9)-1))),0)+MAX(0,$AQ56*('1. General Inputs'!$J$29-COLUMNS('7. Consumption'!L$9:$AQ$9)+1))</f>
        <v>0</v>
      </c>
      <c r="BE56" s="335">
        <f ca="1">IFERROR(SUM(OFFSET('7. Consumption'!M56,0,1,,MIN('1. General Inputs'!$J$29,COLUMNS('7. Consumption'!M$9:$AQ$9)-1))),0)+MAX(0,$AQ56*('1. General Inputs'!$J$29-COLUMNS('7. Consumption'!M$9:$AQ$9)+1))</f>
        <v>0</v>
      </c>
      <c r="BF56" s="335">
        <f ca="1">IFERROR(SUM(OFFSET('7. Consumption'!N56,0,1,,MIN('1. General Inputs'!$J$29,COLUMNS('7. Consumption'!N$9:$AQ$9)-1))),0)+MAX(0,$AQ56*('1. General Inputs'!$J$29-COLUMNS('7. Consumption'!N$9:$AQ$9)+1))</f>
        <v>0</v>
      </c>
      <c r="BG56" s="335">
        <f ca="1">IFERROR(SUM(OFFSET('7. Consumption'!O56,0,1,,MIN('1. General Inputs'!$J$29,COLUMNS('7. Consumption'!O$9:$AQ$9)-1))),0)+MAX(0,$AQ56*('1. General Inputs'!$J$29-COLUMNS('7. Consumption'!O$9:$AQ$9)+1))</f>
        <v>0</v>
      </c>
      <c r="BH56" s="335">
        <f ca="1">IFERROR(SUM(OFFSET('7. Consumption'!P56,0,1,,MIN('1. General Inputs'!$J$29,COLUMNS('7. Consumption'!P$9:$AQ$9)-1))),0)+MAX(0,$AQ56*('1. General Inputs'!$J$29-COLUMNS('7. Consumption'!P$9:$AQ$9)+1))</f>
        <v>0</v>
      </c>
      <c r="BI56" s="335">
        <f ca="1">IFERROR(SUM(OFFSET('7. Consumption'!Q56,0,1,,MIN('1. General Inputs'!$J$29,COLUMNS('7. Consumption'!Q$9:$AQ$9)-1))),0)+MAX(0,$AQ56*('1. General Inputs'!$J$29-COLUMNS('7. Consumption'!Q$9:$AQ$9)+1))</f>
        <v>0</v>
      </c>
      <c r="BJ56" s="335">
        <f ca="1">IFERROR(SUM(OFFSET('7. Consumption'!R56,0,1,,MIN('1. General Inputs'!$J$29,COLUMNS('7. Consumption'!R$9:$AQ$9)-1))),0)+MAX(0,$AQ56*('1. General Inputs'!$J$29-COLUMNS('7. Consumption'!R$9:$AQ$9)+1))</f>
        <v>0</v>
      </c>
      <c r="BK56" s="335">
        <f ca="1">IFERROR(SUM(OFFSET('7. Consumption'!S56,0,1,,MIN('1. General Inputs'!$J$29,COLUMNS('7. Consumption'!S$9:$AQ$9)-1))),0)+MAX(0,$AQ56*('1. General Inputs'!$J$29-COLUMNS('7. Consumption'!S$9:$AQ$9)+1))</f>
        <v>0</v>
      </c>
      <c r="BL56" s="335">
        <f ca="1">IFERROR(SUM(OFFSET('7. Consumption'!T56,0,1,,MIN('1. General Inputs'!$J$29,COLUMNS('7. Consumption'!T$9:$AQ$9)-1))),0)+MAX(0,$AQ56*('1. General Inputs'!$J$29-COLUMNS('7. Consumption'!T$9:$AQ$9)+1))</f>
        <v>0</v>
      </c>
      <c r="BM56" s="335">
        <f ca="1">IFERROR(SUM(OFFSET('7. Consumption'!U56,0,1,,MIN('1. General Inputs'!$J$29,COLUMNS('7. Consumption'!U$9:$AQ$9)-1))),0)+MAX(0,$AQ56*('1. General Inputs'!$J$29-COLUMNS('7. Consumption'!U$9:$AQ$9)+1))</f>
        <v>0</v>
      </c>
      <c r="BN56" s="335">
        <f ca="1">IFERROR(SUM(OFFSET('7. Consumption'!V56,0,1,,MIN('1. General Inputs'!$J$29,COLUMNS('7. Consumption'!V$9:$AQ$9)-1))),0)+MAX(0,$AQ56*('1. General Inputs'!$J$29-COLUMNS('7. Consumption'!V$9:$AQ$9)+1))</f>
        <v>0</v>
      </c>
      <c r="BO56" s="335">
        <f ca="1">IFERROR(SUM(OFFSET('7. Consumption'!W56,0,1,,MIN('1. General Inputs'!$J$29,COLUMNS('7. Consumption'!W$9:$AQ$9)-1))),0)+MAX(0,$AQ56*('1. General Inputs'!$J$29-COLUMNS('7. Consumption'!W$9:$AQ$9)+1))</f>
        <v>0</v>
      </c>
      <c r="BP56" s="335">
        <f ca="1">IFERROR(SUM(OFFSET('7. Consumption'!X56,0,1,,MIN('1. General Inputs'!$J$29,COLUMNS('7. Consumption'!X$9:$AQ$9)-1))),0)+MAX(0,$AQ56*('1. General Inputs'!$J$29-COLUMNS('7. Consumption'!X$9:$AQ$9)+1))</f>
        <v>0</v>
      </c>
      <c r="BQ56" s="335">
        <f ca="1">IFERROR(SUM(OFFSET('7. Consumption'!Y56,0,1,,MIN('1. General Inputs'!$J$29,COLUMNS('7. Consumption'!Y$9:$AQ$9)-1))),0)+MAX(0,$AQ56*('1. General Inputs'!$J$29-COLUMNS('7. Consumption'!Y$9:$AQ$9)+1))</f>
        <v>0</v>
      </c>
      <c r="BR56" s="335">
        <f ca="1">IFERROR(SUM(OFFSET('7. Consumption'!Z56,0,1,,MIN('1. General Inputs'!$J$29,COLUMNS('7. Consumption'!Z$9:$AQ$9)-1))),0)+MAX(0,$AQ56*('1. General Inputs'!$J$29-COLUMNS('7. Consumption'!Z$9:$AQ$9)+1))</f>
        <v>0</v>
      </c>
      <c r="BS56" s="335">
        <f ca="1">IFERROR(SUM(OFFSET('7. Consumption'!AA56,0,1,,MIN('1. General Inputs'!$J$29,COLUMNS('7. Consumption'!AA$9:$AQ$9)-1))),0)+MAX(0,$AQ56*('1. General Inputs'!$J$29-COLUMNS('7. Consumption'!AA$9:$AQ$9)+1))</f>
        <v>0</v>
      </c>
      <c r="BT56" s="335">
        <f ca="1">IFERROR(SUM(OFFSET('7. Consumption'!AB56,0,1,,MIN('1. General Inputs'!$J$29,COLUMNS('7. Consumption'!AB$9:$AQ$9)-1))),0)+MAX(0,$AQ56*('1. General Inputs'!$J$29-COLUMNS('7. Consumption'!AB$9:$AQ$9)+1))</f>
        <v>0</v>
      </c>
      <c r="BU56" s="335">
        <f ca="1">IFERROR(SUM(OFFSET('7. Consumption'!AC56,0,1,,MIN('1. General Inputs'!$J$29,COLUMNS('7. Consumption'!AC$9:$AQ$9)-1))),0)+MAX(0,$AQ56*('1. General Inputs'!$J$29-COLUMNS('7. Consumption'!AC$9:$AQ$9)+1))</f>
        <v>0</v>
      </c>
      <c r="BV56" s="335">
        <f ca="1">IFERROR(SUM(OFFSET('7. Consumption'!AD56,0,1,,MIN('1. General Inputs'!$J$29,COLUMNS('7. Consumption'!AD$9:$AQ$9)-1))),0)+MAX(0,$AQ56*('1. General Inputs'!$J$29-COLUMNS('7. Consumption'!AD$9:$AQ$9)+1))</f>
        <v>0</v>
      </c>
      <c r="BW56" s="335">
        <f ca="1">IFERROR(SUM(OFFSET('7. Consumption'!AE56,0,1,,MIN('1. General Inputs'!$J$29,COLUMNS('7. Consumption'!AE$9:$AQ$9)-1))),0)+MAX(0,$AQ56*('1. General Inputs'!$J$29-COLUMNS('7. Consumption'!AE$9:$AQ$9)+1))</f>
        <v>0</v>
      </c>
      <c r="BX56" s="335">
        <f ca="1">IFERROR(SUM(OFFSET('7. Consumption'!AF56,0,1,,MIN('1. General Inputs'!$J$29,COLUMNS('7. Consumption'!AF$9:$AQ$9)-1))),0)+MAX(0,$AQ56*('1. General Inputs'!$J$29-COLUMNS('7. Consumption'!AF$9:$AQ$9)+1))</f>
        <v>0</v>
      </c>
      <c r="BY56" s="335">
        <f ca="1">IFERROR(SUM(OFFSET('7. Consumption'!AG56,0,1,,MIN('1. General Inputs'!$J$29,COLUMNS('7. Consumption'!AG$9:$AQ$9)-1))),0)+MAX(0,$AQ56*('1. General Inputs'!$J$29-COLUMNS('7. Consumption'!AG$9:$AQ$9)+1))</f>
        <v>0</v>
      </c>
      <c r="BZ56" s="335">
        <f ca="1">IFERROR(SUM(OFFSET('7. Consumption'!AH56,0,1,,MIN('1. General Inputs'!$J$29,COLUMNS('7. Consumption'!AH$9:$AQ$9)-1))),0)+MAX(0,$AQ56*('1. General Inputs'!$J$29-COLUMNS('7. Consumption'!AH$9:$AQ$9)+1))</f>
        <v>0</v>
      </c>
      <c r="CA56" s="335">
        <f ca="1">IFERROR(SUM(OFFSET('7. Consumption'!AI56,0,1,,MIN('1. General Inputs'!$J$29,COLUMNS('7. Consumption'!AI$9:$AQ$9)-1))),0)+MAX(0,$AQ56*('1. General Inputs'!$J$29-COLUMNS('7. Consumption'!AI$9:$AQ$9)+1))</f>
        <v>0</v>
      </c>
      <c r="CB56" s="335">
        <f ca="1">IFERROR(SUM(OFFSET('7. Consumption'!AJ56,0,1,,MIN('1. General Inputs'!$J$29,COLUMNS('7. Consumption'!AJ$9:$AQ$9)-1))),0)+MAX(0,$AQ56*('1. General Inputs'!$J$29-COLUMNS('7. Consumption'!AJ$9:$AQ$9)+1))</f>
        <v>0</v>
      </c>
      <c r="CC56" s="335">
        <f ca="1">IFERROR(SUM(OFFSET('7. Consumption'!AK56,0,1,,MIN('1. General Inputs'!$J$29,COLUMNS('7. Consumption'!AK$9:$AQ$9)-1))),0)+MAX(0,$AQ56*('1. General Inputs'!$J$29-COLUMNS('7. Consumption'!AK$9:$AQ$9)+1))</f>
        <v>0</v>
      </c>
      <c r="CD56" s="335">
        <f ca="1">IFERROR(SUM(OFFSET('7. Consumption'!AL56,0,1,,MIN('1. General Inputs'!$J$29,COLUMNS('7. Consumption'!AL$9:$AQ$9)-1))),0)+MAX(0,$AQ56*('1. General Inputs'!$J$29-COLUMNS('7. Consumption'!AL$9:$AQ$9)+1))</f>
        <v>0</v>
      </c>
      <c r="CE56" s="335">
        <f ca="1">IFERROR(SUM(OFFSET('7. Consumption'!AM56,0,1,,MIN('1. General Inputs'!$J$29,COLUMNS('7. Consumption'!AM$9:$AQ$9)-1))),0)+MAX(0,$AQ56*('1. General Inputs'!$J$29-COLUMNS('7. Consumption'!AM$9:$AQ$9)+1))</f>
        <v>0</v>
      </c>
      <c r="CF56" s="335">
        <f ca="1">IFERROR(SUM(OFFSET('7. Consumption'!AN56,0,1,,MIN('1. General Inputs'!$J$29,COLUMNS('7. Consumption'!AN$9:$AQ$9)-1))),0)+MAX(0,$AQ56*('1. General Inputs'!$J$29-COLUMNS('7. Consumption'!AN$9:$AQ$9)+1))</f>
        <v>0</v>
      </c>
      <c r="CG56" s="335">
        <f ca="1">IFERROR(SUM(OFFSET('7. Consumption'!AO56,0,1,,MIN('1. General Inputs'!$J$29,COLUMNS('7. Consumption'!AO$9:$AQ$9)-1))),0)+MAX(0,$AQ56*('1. General Inputs'!$J$29-COLUMNS('7. Consumption'!AO$9:$AQ$9)+1))</f>
        <v>0</v>
      </c>
      <c r="CH56" s="335">
        <f ca="1">IFERROR(SUM(OFFSET('7. Consumption'!AP56,0,1,,MIN('1. General Inputs'!$J$29,COLUMNS('7. Consumption'!AP$9:$AQ$9)-1))),0)+MAX(0,$AQ56*('1. General Inputs'!$J$29-COLUMNS('7. Consumption'!AP$9:$AQ$9)+1))</f>
        <v>0</v>
      </c>
      <c r="CI56" s="335">
        <f ca="1">IFERROR(SUM(OFFSET('7. Consumption'!AQ56,0,1,,MIN('1. General Inputs'!$J$29,COLUMNS('7. Consumption'!AQ$9:$AQ$9)-1))),0)+MAX(0,$AQ56*('1. General Inputs'!$J$29-COLUMNS('7. Consumption'!AQ$9:$AQ$9)+1))</f>
        <v>0</v>
      </c>
    </row>
    <row r="57" spans="2:87" x14ac:dyDescent="0.3">
      <c r="B57" s="772"/>
      <c r="C57" s="772" t="str">
        <f>IFERROR(VLOOKUP(ROWS($C$9:$C57),'5. Form Breakdown'!$AI$11:$AJ$138,COLUMNS('5. Form Breakdown'!$AI$11:$AJ$11),0),"")</f>
        <v>RTV 100 - tab - heat stable</v>
      </c>
      <c r="D57" s="772" t="str">
        <f>IFERROR(VLOOKUP($C57,'5a. Dosing'!$E$11:$F$138,2,0),"")</f>
        <v>RTV</v>
      </c>
      <c r="E57" s="773" t="str">
        <f>IFERROR(INDEX('5. Form Breakdown'!$AL$11:$BL$138,MATCH('7. Consumption'!$C57,'5. Form Breakdown'!$AK$11:$AK$138,0),MATCH('5. Form Breakdown'!$AX$10,'5. Form Breakdown'!$AL$10:$BL$10,0)),"")</f>
        <v/>
      </c>
      <c r="F57" s="774">
        <f>IFERROR(INDEX('5. Form Breakdown'!$AL$11:$BL$138,MATCH('7. Consumption'!$C57,'5. Form Breakdown'!$AK$11:$AK$138,0),MATCH('5. Form Breakdown'!$BL$10,'5. Form Breakdown'!$AL$10:$BL$10,0)),"")</f>
        <v>0</v>
      </c>
      <c r="H57" s="775">
        <f ca="1">ROUNDUP(IFERROR($F57*$E57*CHOOSE(H$7,
IFERROR(SUMPRODUCT('6. Patients'!CA$10:CA$107,OFFSET('6. Patients'!$DN$9,1,MATCH($D57,'6. Patients'!$DO$9:$FL$9,0),ROWS('6. Patients'!DN$10:DN$107))),0)+
IFERROR(SUMPRODUCT('6. Patients'!CA$10:CA$107,OFFSET('6. Patients'!$FM$9,1,MATCH($D57,'6. Patients'!$FN$9:$GG$9,0),ROWS('6. Patients'!DN$10:DN$107))),0)+
IFERROR(SUMPRODUCT('6. Patients'!CA$10:CA$107,OFFSET('6. Patients'!$GH$9,1,MATCH($D57,'6. Patients'!$GI$9:$IF$9,0),ROWS('6. Patients'!DN$10:DN$107))),0)+
IFERROR(SUMPRODUCT('6. Patients'!CA$10:CA$107,OFFSET('6. Patients'!$IG$9,1,MATCH($D57,'6. Patients'!$IH$9:$JA$9,0),ROWS('6. Patients'!DN$10:DN$107))),0),
IFERROR(SUMPRODUCT('6. Patients'!CA$10:CA$107,OFFSET('6. Patients'!$JB$9,1,MATCH($D57,'6. Patients'!$JC$9:$KZ$9,0),ROWS('6. Patients'!DN$10:DN$107))),0)+
IFERROR(SUMPRODUCT('6. Patients'!CA$10:CA$107,OFFSET('6. Patients'!$LA$9,1,MATCH($D57,'6. Patients'!$LB$9:$LU$9,0),ROWS('6. Patients'!DN$10:DN$107))),0)+
IFERROR(SUMPRODUCT('6. Patients'!CA$10:CA$107,OFFSET('6. Patients'!$LV$9,1,MATCH($D57,'6. Patients'!$LW$9:$NT$9,0),ROWS('6. Patients'!DN$10:DN$107))),0)+
IFERROR(SUMPRODUCT('6. Patients'!CA$10:CA$107,OFFSET('6. Patients'!$NU$9,1,MATCH($D57,'6. Patients'!$NV$9:$OO$9,0),ROWS('6. Patients'!DN$10:DN$107))),0),
IFERROR(SUMPRODUCT('6. Patients'!CA$10:CA$107,OFFSET('6. Patients'!$OP$9,1,MATCH($D57,'6. Patients'!$OQ$9:$QN$9,0),ROWS('6. Patients'!DN$10:DN$107))),0)+
IFERROR(SUMPRODUCT('6. Patients'!CA$10:CA$107,OFFSET('6. Patients'!$QO$9,1,MATCH($D57,'6. Patients'!$QP$9:$RI$9,0),ROWS('6. Patients'!DN$10:DN$107))),0)+
IFERROR(SUMPRODUCT('6. Patients'!CA$10:CA$107,OFFSET('6. Patients'!$RJ$9,1,MATCH($D57,'6. Patients'!$RK$9:$TH$9,0),ROWS('6. Patients'!DN$10:DN$107))),0)+
IFERROR(SUMPRODUCT('6. Patients'!CA$10:CA$107,OFFSET('6. Patients'!$TI$9,1,MATCH($D57,'6. Patients'!$TJ$9:$UC$9,0),ROWS('6. Patients'!DN$10:DN$107))),0))+
IFERROR(VLOOKUP($D57,$H$116:$L$146,COLUMNS($H$115:$J$115)-1+H$7,0)*$E57*$F57*'1. General Inputs'!$J$25,0),0),0)</f>
        <v>0</v>
      </c>
      <c r="I57" s="775">
        <f ca="1">ROUNDUP(IFERROR($F57*$E57*CHOOSE(I$7,
IFERROR(SUMPRODUCT('6. Patients'!CB$10:CB$107,OFFSET('6. Patients'!$DN$9,1,MATCH($D57,'6. Patients'!$DO$9:$FL$9,0),ROWS('6. Patients'!DO$10:DO$107))),0)+
IFERROR(SUMPRODUCT('6. Patients'!CB$10:CB$107,OFFSET('6. Patients'!$FM$9,1,MATCH($D57,'6. Patients'!$FN$9:$GG$9,0),ROWS('6. Patients'!DO$10:DO$107))),0)+
IFERROR(SUMPRODUCT('6. Patients'!CB$10:CB$107,OFFSET('6. Patients'!$GH$9,1,MATCH($D57,'6. Patients'!$GI$9:$IF$9,0),ROWS('6. Patients'!DO$10:DO$107))),0)+
IFERROR(SUMPRODUCT('6. Patients'!CB$10:CB$107,OFFSET('6. Patients'!$IG$9,1,MATCH($D57,'6. Patients'!$IH$9:$JA$9,0),ROWS('6. Patients'!DO$10:DO$107))),0),
IFERROR(SUMPRODUCT('6. Patients'!CB$10:CB$107,OFFSET('6. Patients'!$JB$9,1,MATCH($D57,'6. Patients'!$JC$9:$KZ$9,0),ROWS('6. Patients'!DO$10:DO$107))),0)+
IFERROR(SUMPRODUCT('6. Patients'!CB$10:CB$107,OFFSET('6. Patients'!$LA$9,1,MATCH($D57,'6. Patients'!$LB$9:$LU$9,0),ROWS('6. Patients'!DO$10:DO$107))),0)+
IFERROR(SUMPRODUCT('6. Patients'!CB$10:CB$107,OFFSET('6. Patients'!$LV$9,1,MATCH($D57,'6. Patients'!$LW$9:$NT$9,0),ROWS('6. Patients'!DO$10:DO$107))),0)+
IFERROR(SUMPRODUCT('6. Patients'!CB$10:CB$107,OFFSET('6. Patients'!$NU$9,1,MATCH($D57,'6. Patients'!$NV$9:$OO$9,0),ROWS('6. Patients'!DO$10:DO$107))),0),
IFERROR(SUMPRODUCT('6. Patients'!CB$10:CB$107,OFFSET('6. Patients'!$OP$9,1,MATCH($D57,'6. Patients'!$OQ$9:$QN$9,0),ROWS('6. Patients'!DO$10:DO$107))),0)+
IFERROR(SUMPRODUCT('6. Patients'!CB$10:CB$107,OFFSET('6. Patients'!$QO$9,1,MATCH($D57,'6. Patients'!$QP$9:$RI$9,0),ROWS('6. Patients'!DO$10:DO$107))),0)+
IFERROR(SUMPRODUCT('6. Patients'!CB$10:CB$107,OFFSET('6. Patients'!$RJ$9,1,MATCH($D57,'6. Patients'!$RK$9:$TH$9,0),ROWS('6. Patients'!DO$10:DO$107))),0)+
IFERROR(SUMPRODUCT('6. Patients'!CB$10:CB$107,OFFSET('6. Patients'!$TI$9,1,MATCH($D57,'6. Patients'!$TJ$9:$UC$9,0),ROWS('6. Patients'!DO$10:DO$107))),0))+
IFERROR(VLOOKUP($D57,$H$116:$L$146,COLUMNS($H$115:$J$115)-1+I$7,0)*$E57*$F57*'1. General Inputs'!$J$25,0),0),0)</f>
        <v>0</v>
      </c>
      <c r="J57" s="775">
        <f ca="1">ROUNDUP(IFERROR($F57*$E57*CHOOSE(J$7,
IFERROR(SUMPRODUCT('6. Patients'!CC$10:CC$107,OFFSET('6. Patients'!$DN$9,1,MATCH($D57,'6. Patients'!$DO$9:$FL$9,0),ROWS('6. Patients'!DP$10:DP$107))),0)+
IFERROR(SUMPRODUCT('6. Patients'!CC$10:CC$107,OFFSET('6. Patients'!$FM$9,1,MATCH($D57,'6. Patients'!$FN$9:$GG$9,0),ROWS('6. Patients'!DP$10:DP$107))),0)+
IFERROR(SUMPRODUCT('6. Patients'!CC$10:CC$107,OFFSET('6. Patients'!$GH$9,1,MATCH($D57,'6. Patients'!$GI$9:$IF$9,0),ROWS('6. Patients'!DP$10:DP$107))),0)+
IFERROR(SUMPRODUCT('6. Patients'!CC$10:CC$107,OFFSET('6. Patients'!$IG$9,1,MATCH($D57,'6. Patients'!$IH$9:$JA$9,0),ROWS('6. Patients'!DP$10:DP$107))),0),
IFERROR(SUMPRODUCT('6. Patients'!CC$10:CC$107,OFFSET('6. Patients'!$JB$9,1,MATCH($D57,'6. Patients'!$JC$9:$KZ$9,0),ROWS('6. Patients'!DP$10:DP$107))),0)+
IFERROR(SUMPRODUCT('6. Patients'!CC$10:CC$107,OFFSET('6. Patients'!$LA$9,1,MATCH($D57,'6. Patients'!$LB$9:$LU$9,0),ROWS('6. Patients'!DP$10:DP$107))),0)+
IFERROR(SUMPRODUCT('6. Patients'!CC$10:CC$107,OFFSET('6. Patients'!$LV$9,1,MATCH($D57,'6. Patients'!$LW$9:$NT$9,0),ROWS('6. Patients'!DP$10:DP$107))),0)+
IFERROR(SUMPRODUCT('6. Patients'!CC$10:CC$107,OFFSET('6. Patients'!$NU$9,1,MATCH($D57,'6. Patients'!$NV$9:$OO$9,0),ROWS('6. Patients'!DP$10:DP$107))),0),
IFERROR(SUMPRODUCT('6. Patients'!CC$10:CC$107,OFFSET('6. Patients'!$OP$9,1,MATCH($D57,'6. Patients'!$OQ$9:$QN$9,0),ROWS('6. Patients'!DP$10:DP$107))),0)+
IFERROR(SUMPRODUCT('6. Patients'!CC$10:CC$107,OFFSET('6. Patients'!$QO$9,1,MATCH($D57,'6. Patients'!$QP$9:$RI$9,0),ROWS('6. Patients'!DP$10:DP$107))),0)+
IFERROR(SUMPRODUCT('6. Patients'!CC$10:CC$107,OFFSET('6. Patients'!$RJ$9,1,MATCH($D57,'6. Patients'!$RK$9:$TH$9,0),ROWS('6. Patients'!DP$10:DP$107))),0)+
IFERROR(SUMPRODUCT('6. Patients'!CC$10:CC$107,OFFSET('6. Patients'!$TI$9,1,MATCH($D57,'6. Patients'!$TJ$9:$UC$9,0),ROWS('6. Patients'!DP$10:DP$107))),0))+
IFERROR(VLOOKUP($D57,$H$116:$L$146,COLUMNS($H$115:$J$115)-1+J$7,0)*$E57*$F57*'1. General Inputs'!$J$25,0),0),0)</f>
        <v>0</v>
      </c>
      <c r="K57" s="775">
        <f ca="1">ROUNDUP(IFERROR($F57*$E57*CHOOSE(K$7,
IFERROR(SUMPRODUCT('6. Patients'!CD$10:CD$107,OFFSET('6. Patients'!$DN$9,1,MATCH($D57,'6. Patients'!$DO$9:$FL$9,0),ROWS('6. Patients'!DQ$10:DQ$107))),0)+
IFERROR(SUMPRODUCT('6. Patients'!CD$10:CD$107,OFFSET('6. Patients'!$FM$9,1,MATCH($D57,'6. Patients'!$FN$9:$GG$9,0),ROWS('6. Patients'!DQ$10:DQ$107))),0)+
IFERROR(SUMPRODUCT('6. Patients'!CD$10:CD$107,OFFSET('6. Patients'!$GH$9,1,MATCH($D57,'6. Patients'!$GI$9:$IF$9,0),ROWS('6. Patients'!DQ$10:DQ$107))),0)+
IFERROR(SUMPRODUCT('6. Patients'!CD$10:CD$107,OFFSET('6. Patients'!$IG$9,1,MATCH($D57,'6. Patients'!$IH$9:$JA$9,0),ROWS('6. Patients'!DQ$10:DQ$107))),0),
IFERROR(SUMPRODUCT('6. Patients'!CD$10:CD$107,OFFSET('6. Patients'!$JB$9,1,MATCH($D57,'6. Patients'!$JC$9:$KZ$9,0),ROWS('6. Patients'!DQ$10:DQ$107))),0)+
IFERROR(SUMPRODUCT('6. Patients'!CD$10:CD$107,OFFSET('6. Patients'!$LA$9,1,MATCH($D57,'6. Patients'!$LB$9:$LU$9,0),ROWS('6. Patients'!DQ$10:DQ$107))),0)+
IFERROR(SUMPRODUCT('6. Patients'!CD$10:CD$107,OFFSET('6. Patients'!$LV$9,1,MATCH($D57,'6. Patients'!$LW$9:$NT$9,0),ROWS('6. Patients'!DQ$10:DQ$107))),0)+
IFERROR(SUMPRODUCT('6. Patients'!CD$10:CD$107,OFFSET('6. Patients'!$NU$9,1,MATCH($D57,'6. Patients'!$NV$9:$OO$9,0),ROWS('6. Patients'!DQ$10:DQ$107))),0),
IFERROR(SUMPRODUCT('6. Patients'!CD$10:CD$107,OFFSET('6. Patients'!$OP$9,1,MATCH($D57,'6. Patients'!$OQ$9:$QN$9,0),ROWS('6. Patients'!DQ$10:DQ$107))),0)+
IFERROR(SUMPRODUCT('6. Patients'!CD$10:CD$107,OFFSET('6. Patients'!$QO$9,1,MATCH($D57,'6. Patients'!$QP$9:$RI$9,0),ROWS('6. Patients'!DQ$10:DQ$107))),0)+
IFERROR(SUMPRODUCT('6. Patients'!CD$10:CD$107,OFFSET('6. Patients'!$RJ$9,1,MATCH($D57,'6. Patients'!$RK$9:$TH$9,0),ROWS('6. Patients'!DQ$10:DQ$107))),0)+
IFERROR(SUMPRODUCT('6. Patients'!CD$10:CD$107,OFFSET('6. Patients'!$TI$9,1,MATCH($D57,'6. Patients'!$TJ$9:$UC$9,0),ROWS('6. Patients'!DQ$10:DQ$107))),0))+
IFERROR(VLOOKUP($D57,$H$116:$L$146,COLUMNS($H$115:$J$115)-1+K$7,0)*$E57*$F57*'1. General Inputs'!$J$25,0),0),0)</f>
        <v>0</v>
      </c>
      <c r="L57" s="775">
        <f ca="1">ROUNDUP(IFERROR($F57*$E57*CHOOSE(L$7,
IFERROR(SUMPRODUCT('6. Patients'!CE$10:CE$107,OFFSET('6. Patients'!$DN$9,1,MATCH($D57,'6. Patients'!$DO$9:$FL$9,0),ROWS('6. Patients'!DR$10:DR$107))),0)+
IFERROR(SUMPRODUCT('6. Patients'!CE$10:CE$107,OFFSET('6. Patients'!$FM$9,1,MATCH($D57,'6. Patients'!$FN$9:$GG$9,0),ROWS('6. Patients'!DR$10:DR$107))),0)+
IFERROR(SUMPRODUCT('6. Patients'!CE$10:CE$107,OFFSET('6. Patients'!$GH$9,1,MATCH($D57,'6. Patients'!$GI$9:$IF$9,0),ROWS('6. Patients'!DR$10:DR$107))),0)+
IFERROR(SUMPRODUCT('6. Patients'!CE$10:CE$107,OFFSET('6. Patients'!$IG$9,1,MATCH($D57,'6. Patients'!$IH$9:$JA$9,0),ROWS('6. Patients'!DR$10:DR$107))),0),
IFERROR(SUMPRODUCT('6. Patients'!CE$10:CE$107,OFFSET('6. Patients'!$JB$9,1,MATCH($D57,'6. Patients'!$JC$9:$KZ$9,0),ROWS('6. Patients'!DR$10:DR$107))),0)+
IFERROR(SUMPRODUCT('6. Patients'!CE$10:CE$107,OFFSET('6. Patients'!$LA$9,1,MATCH($D57,'6. Patients'!$LB$9:$LU$9,0),ROWS('6. Patients'!DR$10:DR$107))),0)+
IFERROR(SUMPRODUCT('6. Patients'!CE$10:CE$107,OFFSET('6. Patients'!$LV$9,1,MATCH($D57,'6. Patients'!$LW$9:$NT$9,0),ROWS('6. Patients'!DR$10:DR$107))),0)+
IFERROR(SUMPRODUCT('6. Patients'!CE$10:CE$107,OFFSET('6. Patients'!$NU$9,1,MATCH($D57,'6. Patients'!$NV$9:$OO$9,0),ROWS('6. Patients'!DR$10:DR$107))),0),
IFERROR(SUMPRODUCT('6. Patients'!CE$10:CE$107,OFFSET('6. Patients'!$OP$9,1,MATCH($D57,'6. Patients'!$OQ$9:$QN$9,0),ROWS('6. Patients'!DR$10:DR$107))),0)+
IFERROR(SUMPRODUCT('6. Patients'!CE$10:CE$107,OFFSET('6. Patients'!$QO$9,1,MATCH($D57,'6. Patients'!$QP$9:$RI$9,0),ROWS('6. Patients'!DR$10:DR$107))),0)+
IFERROR(SUMPRODUCT('6. Patients'!CE$10:CE$107,OFFSET('6. Patients'!$RJ$9,1,MATCH($D57,'6. Patients'!$RK$9:$TH$9,0),ROWS('6. Patients'!DR$10:DR$107))),0)+
IFERROR(SUMPRODUCT('6. Patients'!CE$10:CE$107,OFFSET('6. Patients'!$TI$9,1,MATCH($D57,'6. Patients'!$TJ$9:$UC$9,0),ROWS('6. Patients'!DR$10:DR$107))),0))+
IFERROR(VLOOKUP($D57,$H$116:$L$146,COLUMNS($H$115:$J$115)-1+L$7,0)*$E57*$F57*'1. General Inputs'!$J$25,0),0),0)</f>
        <v>0</v>
      </c>
      <c r="M57" s="775">
        <f ca="1">ROUNDUP(IFERROR($F57*$E57*CHOOSE(M$7,
IFERROR(SUMPRODUCT('6. Patients'!CF$10:CF$107,OFFSET('6. Patients'!$DN$9,1,MATCH($D57,'6. Patients'!$DO$9:$FL$9,0),ROWS('6. Patients'!DS$10:DS$107))),0)+
IFERROR(SUMPRODUCT('6. Patients'!CF$10:CF$107,OFFSET('6. Patients'!$FM$9,1,MATCH($D57,'6. Patients'!$FN$9:$GG$9,0),ROWS('6. Patients'!DS$10:DS$107))),0)+
IFERROR(SUMPRODUCT('6. Patients'!CF$10:CF$107,OFFSET('6. Patients'!$GH$9,1,MATCH($D57,'6. Patients'!$GI$9:$IF$9,0),ROWS('6. Patients'!DS$10:DS$107))),0)+
IFERROR(SUMPRODUCT('6. Patients'!CF$10:CF$107,OFFSET('6. Patients'!$IG$9,1,MATCH($D57,'6. Patients'!$IH$9:$JA$9,0),ROWS('6. Patients'!DS$10:DS$107))),0),
IFERROR(SUMPRODUCT('6. Patients'!CF$10:CF$107,OFFSET('6. Patients'!$JB$9,1,MATCH($D57,'6. Patients'!$JC$9:$KZ$9,0),ROWS('6. Patients'!DS$10:DS$107))),0)+
IFERROR(SUMPRODUCT('6. Patients'!CF$10:CF$107,OFFSET('6. Patients'!$LA$9,1,MATCH($D57,'6. Patients'!$LB$9:$LU$9,0),ROWS('6. Patients'!DS$10:DS$107))),0)+
IFERROR(SUMPRODUCT('6. Patients'!CF$10:CF$107,OFFSET('6. Patients'!$LV$9,1,MATCH($D57,'6. Patients'!$LW$9:$NT$9,0),ROWS('6. Patients'!DS$10:DS$107))),0)+
IFERROR(SUMPRODUCT('6. Patients'!CF$10:CF$107,OFFSET('6. Patients'!$NU$9,1,MATCH($D57,'6. Patients'!$NV$9:$OO$9,0),ROWS('6. Patients'!DS$10:DS$107))),0),
IFERROR(SUMPRODUCT('6. Patients'!CF$10:CF$107,OFFSET('6. Patients'!$OP$9,1,MATCH($D57,'6. Patients'!$OQ$9:$QN$9,0),ROWS('6. Patients'!DS$10:DS$107))),0)+
IFERROR(SUMPRODUCT('6. Patients'!CF$10:CF$107,OFFSET('6. Patients'!$QO$9,1,MATCH($D57,'6. Patients'!$QP$9:$RI$9,0),ROWS('6. Patients'!DS$10:DS$107))),0)+
IFERROR(SUMPRODUCT('6. Patients'!CF$10:CF$107,OFFSET('6. Patients'!$RJ$9,1,MATCH($D57,'6. Patients'!$RK$9:$TH$9,0),ROWS('6. Patients'!DS$10:DS$107))),0)+
IFERROR(SUMPRODUCT('6. Patients'!CF$10:CF$107,OFFSET('6. Patients'!$TI$9,1,MATCH($D57,'6. Patients'!$TJ$9:$UC$9,0),ROWS('6. Patients'!DS$10:DS$107))),0))+
IFERROR(VLOOKUP($D57,$H$116:$L$146,COLUMNS($H$115:$J$115)-1+M$7,0)*$E57*$F57*'1. General Inputs'!$J$25,0),0),0)</f>
        <v>0</v>
      </c>
      <c r="N57" s="775">
        <f ca="1">ROUNDUP(IFERROR($F57*$E57*CHOOSE(N$7,
IFERROR(SUMPRODUCT('6. Patients'!CG$10:CG$107,OFFSET('6. Patients'!$DN$9,1,MATCH($D57,'6. Patients'!$DO$9:$FL$9,0),ROWS('6. Patients'!DT$10:DT$107))),0)+
IFERROR(SUMPRODUCT('6. Patients'!CG$10:CG$107,OFFSET('6. Patients'!$FM$9,1,MATCH($D57,'6. Patients'!$FN$9:$GG$9,0),ROWS('6. Patients'!DT$10:DT$107))),0)+
IFERROR(SUMPRODUCT('6. Patients'!CG$10:CG$107,OFFSET('6. Patients'!$GH$9,1,MATCH($D57,'6. Patients'!$GI$9:$IF$9,0),ROWS('6. Patients'!DT$10:DT$107))),0)+
IFERROR(SUMPRODUCT('6. Patients'!CG$10:CG$107,OFFSET('6. Patients'!$IG$9,1,MATCH($D57,'6. Patients'!$IH$9:$JA$9,0),ROWS('6. Patients'!DT$10:DT$107))),0),
IFERROR(SUMPRODUCT('6. Patients'!CG$10:CG$107,OFFSET('6. Patients'!$JB$9,1,MATCH($D57,'6. Patients'!$JC$9:$KZ$9,0),ROWS('6. Patients'!DT$10:DT$107))),0)+
IFERROR(SUMPRODUCT('6. Patients'!CG$10:CG$107,OFFSET('6. Patients'!$LA$9,1,MATCH($D57,'6. Patients'!$LB$9:$LU$9,0),ROWS('6. Patients'!DT$10:DT$107))),0)+
IFERROR(SUMPRODUCT('6. Patients'!CG$10:CG$107,OFFSET('6. Patients'!$LV$9,1,MATCH($D57,'6. Patients'!$LW$9:$NT$9,0),ROWS('6. Patients'!DT$10:DT$107))),0)+
IFERROR(SUMPRODUCT('6. Patients'!CG$10:CG$107,OFFSET('6. Patients'!$NU$9,1,MATCH($D57,'6. Patients'!$NV$9:$OO$9,0),ROWS('6. Patients'!DT$10:DT$107))),0),
IFERROR(SUMPRODUCT('6. Patients'!CG$10:CG$107,OFFSET('6. Patients'!$OP$9,1,MATCH($D57,'6. Patients'!$OQ$9:$QN$9,0),ROWS('6. Patients'!DT$10:DT$107))),0)+
IFERROR(SUMPRODUCT('6. Patients'!CG$10:CG$107,OFFSET('6. Patients'!$QO$9,1,MATCH($D57,'6. Patients'!$QP$9:$RI$9,0),ROWS('6. Patients'!DT$10:DT$107))),0)+
IFERROR(SUMPRODUCT('6. Patients'!CG$10:CG$107,OFFSET('6. Patients'!$RJ$9,1,MATCH($D57,'6. Patients'!$RK$9:$TH$9,0),ROWS('6. Patients'!DT$10:DT$107))),0)+
IFERROR(SUMPRODUCT('6. Patients'!CG$10:CG$107,OFFSET('6. Patients'!$TI$9,1,MATCH($D57,'6. Patients'!$TJ$9:$UC$9,0),ROWS('6. Patients'!DT$10:DT$107))),0))+
IFERROR(VLOOKUP($D57,$H$116:$L$146,COLUMNS($H$115:$J$115)-1+N$7,0)*$E57*$F57*'1. General Inputs'!$J$25,0),0),0)</f>
        <v>0</v>
      </c>
      <c r="O57" s="775">
        <f ca="1">ROUNDUP(IFERROR($F57*$E57*CHOOSE(O$7,
IFERROR(SUMPRODUCT('6. Patients'!CH$10:CH$107,OFFSET('6. Patients'!$DN$9,1,MATCH($D57,'6. Patients'!$DO$9:$FL$9,0),ROWS('6. Patients'!DU$10:DU$107))),0)+
IFERROR(SUMPRODUCT('6. Patients'!CH$10:CH$107,OFFSET('6. Patients'!$FM$9,1,MATCH($D57,'6. Patients'!$FN$9:$GG$9,0),ROWS('6. Patients'!DU$10:DU$107))),0)+
IFERROR(SUMPRODUCT('6. Patients'!CH$10:CH$107,OFFSET('6. Patients'!$GH$9,1,MATCH($D57,'6. Patients'!$GI$9:$IF$9,0),ROWS('6. Patients'!DU$10:DU$107))),0)+
IFERROR(SUMPRODUCT('6. Patients'!CH$10:CH$107,OFFSET('6. Patients'!$IG$9,1,MATCH($D57,'6. Patients'!$IH$9:$JA$9,0),ROWS('6. Patients'!DU$10:DU$107))),0),
IFERROR(SUMPRODUCT('6. Patients'!CH$10:CH$107,OFFSET('6. Patients'!$JB$9,1,MATCH($D57,'6. Patients'!$JC$9:$KZ$9,0),ROWS('6. Patients'!DU$10:DU$107))),0)+
IFERROR(SUMPRODUCT('6. Patients'!CH$10:CH$107,OFFSET('6. Patients'!$LA$9,1,MATCH($D57,'6. Patients'!$LB$9:$LU$9,0),ROWS('6. Patients'!DU$10:DU$107))),0)+
IFERROR(SUMPRODUCT('6. Patients'!CH$10:CH$107,OFFSET('6. Patients'!$LV$9,1,MATCH($D57,'6. Patients'!$LW$9:$NT$9,0),ROWS('6. Patients'!DU$10:DU$107))),0)+
IFERROR(SUMPRODUCT('6. Patients'!CH$10:CH$107,OFFSET('6. Patients'!$NU$9,1,MATCH($D57,'6. Patients'!$NV$9:$OO$9,0),ROWS('6. Patients'!DU$10:DU$107))),0),
IFERROR(SUMPRODUCT('6. Patients'!CH$10:CH$107,OFFSET('6. Patients'!$OP$9,1,MATCH($D57,'6. Patients'!$OQ$9:$QN$9,0),ROWS('6. Patients'!DU$10:DU$107))),0)+
IFERROR(SUMPRODUCT('6. Patients'!CH$10:CH$107,OFFSET('6. Patients'!$QO$9,1,MATCH($D57,'6. Patients'!$QP$9:$RI$9,0),ROWS('6. Patients'!DU$10:DU$107))),0)+
IFERROR(SUMPRODUCT('6. Patients'!CH$10:CH$107,OFFSET('6. Patients'!$RJ$9,1,MATCH($D57,'6. Patients'!$RK$9:$TH$9,0),ROWS('6. Patients'!DU$10:DU$107))),0)+
IFERROR(SUMPRODUCT('6. Patients'!CH$10:CH$107,OFFSET('6. Patients'!$TI$9,1,MATCH($D57,'6. Patients'!$TJ$9:$UC$9,0),ROWS('6. Patients'!DU$10:DU$107))),0))+
IFERROR(VLOOKUP($D57,$H$116:$L$146,COLUMNS($H$115:$J$115)-1+O$7,0)*$E57*$F57*'1. General Inputs'!$J$25,0),0),0)</f>
        <v>0</v>
      </c>
      <c r="P57" s="775">
        <f ca="1">ROUNDUP(IFERROR($F57*$E57*CHOOSE(P$7,
IFERROR(SUMPRODUCT('6. Patients'!CI$10:CI$107,OFFSET('6. Patients'!$DN$9,1,MATCH($D57,'6. Patients'!$DO$9:$FL$9,0),ROWS('6. Patients'!DV$10:DV$107))),0)+
IFERROR(SUMPRODUCT('6. Patients'!CI$10:CI$107,OFFSET('6. Patients'!$FM$9,1,MATCH($D57,'6. Patients'!$FN$9:$GG$9,0),ROWS('6. Patients'!DV$10:DV$107))),0)+
IFERROR(SUMPRODUCT('6. Patients'!CI$10:CI$107,OFFSET('6. Patients'!$GH$9,1,MATCH($D57,'6. Patients'!$GI$9:$IF$9,0),ROWS('6. Patients'!DV$10:DV$107))),0)+
IFERROR(SUMPRODUCT('6. Patients'!CI$10:CI$107,OFFSET('6. Patients'!$IG$9,1,MATCH($D57,'6. Patients'!$IH$9:$JA$9,0),ROWS('6. Patients'!DV$10:DV$107))),0),
IFERROR(SUMPRODUCT('6. Patients'!CI$10:CI$107,OFFSET('6. Patients'!$JB$9,1,MATCH($D57,'6. Patients'!$JC$9:$KZ$9,0),ROWS('6. Patients'!DV$10:DV$107))),0)+
IFERROR(SUMPRODUCT('6. Patients'!CI$10:CI$107,OFFSET('6. Patients'!$LA$9,1,MATCH($D57,'6. Patients'!$LB$9:$LU$9,0),ROWS('6. Patients'!DV$10:DV$107))),0)+
IFERROR(SUMPRODUCT('6. Patients'!CI$10:CI$107,OFFSET('6. Patients'!$LV$9,1,MATCH($D57,'6. Patients'!$LW$9:$NT$9,0),ROWS('6. Patients'!DV$10:DV$107))),0)+
IFERROR(SUMPRODUCT('6. Patients'!CI$10:CI$107,OFFSET('6. Patients'!$NU$9,1,MATCH($D57,'6. Patients'!$NV$9:$OO$9,0),ROWS('6. Patients'!DV$10:DV$107))),0),
IFERROR(SUMPRODUCT('6. Patients'!CI$10:CI$107,OFFSET('6. Patients'!$OP$9,1,MATCH($D57,'6. Patients'!$OQ$9:$QN$9,0),ROWS('6. Patients'!DV$10:DV$107))),0)+
IFERROR(SUMPRODUCT('6. Patients'!CI$10:CI$107,OFFSET('6. Patients'!$QO$9,1,MATCH($D57,'6. Patients'!$QP$9:$RI$9,0),ROWS('6. Patients'!DV$10:DV$107))),0)+
IFERROR(SUMPRODUCT('6. Patients'!CI$10:CI$107,OFFSET('6. Patients'!$RJ$9,1,MATCH($D57,'6. Patients'!$RK$9:$TH$9,0),ROWS('6. Patients'!DV$10:DV$107))),0)+
IFERROR(SUMPRODUCT('6. Patients'!CI$10:CI$107,OFFSET('6. Patients'!$TI$9,1,MATCH($D57,'6. Patients'!$TJ$9:$UC$9,0),ROWS('6. Patients'!DV$10:DV$107))),0))+
IFERROR(VLOOKUP($D57,$H$116:$L$146,COLUMNS($H$115:$J$115)-1+P$7,0)*$E57*$F57*'1. General Inputs'!$J$25,0),0),0)</f>
        <v>0</v>
      </c>
      <c r="Q57" s="775">
        <f ca="1">ROUNDUP(IFERROR($F57*$E57*CHOOSE(Q$7,
IFERROR(SUMPRODUCT('6. Patients'!CJ$10:CJ$107,OFFSET('6. Patients'!$DN$9,1,MATCH($D57,'6. Patients'!$DO$9:$FL$9,0),ROWS('6. Patients'!DW$10:DW$107))),0)+
IFERROR(SUMPRODUCT('6. Patients'!CJ$10:CJ$107,OFFSET('6. Patients'!$FM$9,1,MATCH($D57,'6. Patients'!$FN$9:$GG$9,0),ROWS('6. Patients'!DW$10:DW$107))),0)+
IFERROR(SUMPRODUCT('6. Patients'!CJ$10:CJ$107,OFFSET('6. Patients'!$GH$9,1,MATCH($D57,'6. Patients'!$GI$9:$IF$9,0),ROWS('6. Patients'!DW$10:DW$107))),0)+
IFERROR(SUMPRODUCT('6. Patients'!CJ$10:CJ$107,OFFSET('6. Patients'!$IG$9,1,MATCH($D57,'6. Patients'!$IH$9:$JA$9,0),ROWS('6. Patients'!DW$10:DW$107))),0),
IFERROR(SUMPRODUCT('6. Patients'!CJ$10:CJ$107,OFFSET('6. Patients'!$JB$9,1,MATCH($D57,'6. Patients'!$JC$9:$KZ$9,0),ROWS('6. Patients'!DW$10:DW$107))),0)+
IFERROR(SUMPRODUCT('6. Patients'!CJ$10:CJ$107,OFFSET('6. Patients'!$LA$9,1,MATCH($D57,'6. Patients'!$LB$9:$LU$9,0),ROWS('6. Patients'!DW$10:DW$107))),0)+
IFERROR(SUMPRODUCT('6. Patients'!CJ$10:CJ$107,OFFSET('6. Patients'!$LV$9,1,MATCH($D57,'6. Patients'!$LW$9:$NT$9,0),ROWS('6. Patients'!DW$10:DW$107))),0)+
IFERROR(SUMPRODUCT('6. Patients'!CJ$10:CJ$107,OFFSET('6. Patients'!$NU$9,1,MATCH($D57,'6. Patients'!$NV$9:$OO$9,0),ROWS('6. Patients'!DW$10:DW$107))),0),
IFERROR(SUMPRODUCT('6. Patients'!CJ$10:CJ$107,OFFSET('6. Patients'!$OP$9,1,MATCH($D57,'6. Patients'!$OQ$9:$QN$9,0),ROWS('6. Patients'!DW$10:DW$107))),0)+
IFERROR(SUMPRODUCT('6. Patients'!CJ$10:CJ$107,OFFSET('6. Patients'!$QO$9,1,MATCH($D57,'6. Patients'!$QP$9:$RI$9,0),ROWS('6. Patients'!DW$10:DW$107))),0)+
IFERROR(SUMPRODUCT('6. Patients'!CJ$10:CJ$107,OFFSET('6. Patients'!$RJ$9,1,MATCH($D57,'6. Patients'!$RK$9:$TH$9,0),ROWS('6. Patients'!DW$10:DW$107))),0)+
IFERROR(SUMPRODUCT('6. Patients'!CJ$10:CJ$107,OFFSET('6. Patients'!$TI$9,1,MATCH($D57,'6. Patients'!$TJ$9:$UC$9,0),ROWS('6. Patients'!DW$10:DW$107))),0))+
IFERROR(VLOOKUP($D57,$H$116:$L$146,COLUMNS($H$115:$J$115)-1+Q$7,0)*$E57*$F57*'1. General Inputs'!$J$25,0),0),0)</f>
        <v>0</v>
      </c>
      <c r="R57" s="775">
        <f ca="1">ROUNDUP(IFERROR($F57*$E57*CHOOSE(R$7,
IFERROR(SUMPRODUCT('6. Patients'!CK$10:CK$107,OFFSET('6. Patients'!$DN$9,1,MATCH($D57,'6. Patients'!$DO$9:$FL$9,0),ROWS('6. Patients'!DX$10:DX$107))),0)+
IFERROR(SUMPRODUCT('6. Patients'!CK$10:CK$107,OFFSET('6. Patients'!$FM$9,1,MATCH($D57,'6. Patients'!$FN$9:$GG$9,0),ROWS('6. Patients'!DX$10:DX$107))),0)+
IFERROR(SUMPRODUCT('6. Patients'!CK$10:CK$107,OFFSET('6. Patients'!$GH$9,1,MATCH($D57,'6. Patients'!$GI$9:$IF$9,0),ROWS('6. Patients'!DX$10:DX$107))),0)+
IFERROR(SUMPRODUCT('6. Patients'!CK$10:CK$107,OFFSET('6. Patients'!$IG$9,1,MATCH($D57,'6. Patients'!$IH$9:$JA$9,0),ROWS('6. Patients'!DX$10:DX$107))),0),
IFERROR(SUMPRODUCT('6. Patients'!CK$10:CK$107,OFFSET('6. Patients'!$JB$9,1,MATCH($D57,'6. Patients'!$JC$9:$KZ$9,0),ROWS('6. Patients'!DX$10:DX$107))),0)+
IFERROR(SUMPRODUCT('6. Patients'!CK$10:CK$107,OFFSET('6. Patients'!$LA$9,1,MATCH($D57,'6. Patients'!$LB$9:$LU$9,0),ROWS('6. Patients'!DX$10:DX$107))),0)+
IFERROR(SUMPRODUCT('6. Patients'!CK$10:CK$107,OFFSET('6. Patients'!$LV$9,1,MATCH($D57,'6. Patients'!$LW$9:$NT$9,0),ROWS('6. Patients'!DX$10:DX$107))),0)+
IFERROR(SUMPRODUCT('6. Patients'!CK$10:CK$107,OFFSET('6. Patients'!$NU$9,1,MATCH($D57,'6. Patients'!$NV$9:$OO$9,0),ROWS('6. Patients'!DX$10:DX$107))),0),
IFERROR(SUMPRODUCT('6. Patients'!CK$10:CK$107,OFFSET('6. Patients'!$OP$9,1,MATCH($D57,'6. Patients'!$OQ$9:$QN$9,0),ROWS('6. Patients'!DX$10:DX$107))),0)+
IFERROR(SUMPRODUCT('6. Patients'!CK$10:CK$107,OFFSET('6. Patients'!$QO$9,1,MATCH($D57,'6. Patients'!$QP$9:$RI$9,0),ROWS('6. Patients'!DX$10:DX$107))),0)+
IFERROR(SUMPRODUCT('6. Patients'!CK$10:CK$107,OFFSET('6. Patients'!$RJ$9,1,MATCH($D57,'6. Patients'!$RK$9:$TH$9,0),ROWS('6. Patients'!DX$10:DX$107))),0)+
IFERROR(SUMPRODUCT('6. Patients'!CK$10:CK$107,OFFSET('6. Patients'!$TI$9,1,MATCH($D57,'6. Patients'!$TJ$9:$UC$9,0),ROWS('6. Patients'!DX$10:DX$107))),0))+
IFERROR(VLOOKUP($D57,$H$116:$L$146,COLUMNS($H$115:$J$115)-1+R$7,0)*$E57*$F57*'1. General Inputs'!$J$25,0),0),0)</f>
        <v>0</v>
      </c>
      <c r="S57" s="775">
        <f ca="1">ROUNDUP(IFERROR($F57*$E57*CHOOSE(S$7,
IFERROR(SUMPRODUCT('6. Patients'!CL$10:CL$107,OFFSET('6. Patients'!$DN$9,1,MATCH($D57,'6. Patients'!$DO$9:$FL$9,0),ROWS('6. Patients'!DY$10:DY$107))),0)+
IFERROR(SUMPRODUCT('6. Patients'!CL$10:CL$107,OFFSET('6. Patients'!$FM$9,1,MATCH($D57,'6. Patients'!$FN$9:$GG$9,0),ROWS('6. Patients'!DY$10:DY$107))),0)+
IFERROR(SUMPRODUCT('6. Patients'!CL$10:CL$107,OFFSET('6. Patients'!$GH$9,1,MATCH($D57,'6. Patients'!$GI$9:$IF$9,0),ROWS('6. Patients'!DY$10:DY$107))),0)+
IFERROR(SUMPRODUCT('6. Patients'!CL$10:CL$107,OFFSET('6. Patients'!$IG$9,1,MATCH($D57,'6. Patients'!$IH$9:$JA$9,0),ROWS('6. Patients'!DY$10:DY$107))),0),
IFERROR(SUMPRODUCT('6. Patients'!CL$10:CL$107,OFFSET('6. Patients'!$JB$9,1,MATCH($D57,'6. Patients'!$JC$9:$KZ$9,0),ROWS('6. Patients'!DY$10:DY$107))),0)+
IFERROR(SUMPRODUCT('6. Patients'!CL$10:CL$107,OFFSET('6. Patients'!$LA$9,1,MATCH($D57,'6. Patients'!$LB$9:$LU$9,0),ROWS('6. Patients'!DY$10:DY$107))),0)+
IFERROR(SUMPRODUCT('6. Patients'!CL$10:CL$107,OFFSET('6. Patients'!$LV$9,1,MATCH($D57,'6. Patients'!$LW$9:$NT$9,0),ROWS('6. Patients'!DY$10:DY$107))),0)+
IFERROR(SUMPRODUCT('6. Patients'!CL$10:CL$107,OFFSET('6. Patients'!$NU$9,1,MATCH($D57,'6. Patients'!$NV$9:$OO$9,0),ROWS('6. Patients'!DY$10:DY$107))),0),
IFERROR(SUMPRODUCT('6. Patients'!CL$10:CL$107,OFFSET('6. Patients'!$OP$9,1,MATCH($D57,'6. Patients'!$OQ$9:$QN$9,0),ROWS('6. Patients'!DY$10:DY$107))),0)+
IFERROR(SUMPRODUCT('6. Patients'!CL$10:CL$107,OFFSET('6. Patients'!$QO$9,1,MATCH($D57,'6. Patients'!$QP$9:$RI$9,0),ROWS('6. Patients'!DY$10:DY$107))),0)+
IFERROR(SUMPRODUCT('6. Patients'!CL$10:CL$107,OFFSET('6. Patients'!$RJ$9,1,MATCH($D57,'6. Patients'!$RK$9:$TH$9,0),ROWS('6. Patients'!DY$10:DY$107))),0)+
IFERROR(SUMPRODUCT('6. Patients'!CL$10:CL$107,OFFSET('6. Patients'!$TI$9,1,MATCH($D57,'6. Patients'!$TJ$9:$UC$9,0),ROWS('6. Patients'!DY$10:DY$107))),0))+
IFERROR(VLOOKUP($D57,$H$116:$L$146,COLUMNS($H$115:$J$115)-1+S$7,0)*$E57*$F57*'1. General Inputs'!$J$25,0),0),0)</f>
        <v>0</v>
      </c>
      <c r="T57" s="775">
        <f ca="1">ROUNDUP(IFERROR($F57*$E57*CHOOSE(T$7,
IFERROR(SUMPRODUCT('6. Patients'!CM$10:CM$107,OFFSET('6. Patients'!$DN$9,1,MATCH($D57,'6. Patients'!$DO$9:$FL$9,0),ROWS('6. Patients'!DZ$10:DZ$107))),0)+
IFERROR(SUMPRODUCT('6. Patients'!CM$10:CM$107,OFFSET('6. Patients'!$FM$9,1,MATCH($D57,'6. Patients'!$FN$9:$GG$9,0),ROWS('6. Patients'!DZ$10:DZ$107))),0)+
IFERROR(SUMPRODUCT('6. Patients'!CM$10:CM$107,OFFSET('6. Patients'!$GH$9,1,MATCH($D57,'6. Patients'!$GI$9:$IF$9,0),ROWS('6. Patients'!DZ$10:DZ$107))),0)+
IFERROR(SUMPRODUCT('6. Patients'!CM$10:CM$107,OFFSET('6. Patients'!$IG$9,1,MATCH($D57,'6. Patients'!$IH$9:$JA$9,0),ROWS('6. Patients'!DZ$10:DZ$107))),0),
IFERROR(SUMPRODUCT('6. Patients'!CM$10:CM$107,OFFSET('6. Patients'!$JB$9,1,MATCH($D57,'6. Patients'!$JC$9:$KZ$9,0),ROWS('6. Patients'!DZ$10:DZ$107))),0)+
IFERROR(SUMPRODUCT('6. Patients'!CM$10:CM$107,OFFSET('6. Patients'!$LA$9,1,MATCH($D57,'6. Patients'!$LB$9:$LU$9,0),ROWS('6. Patients'!DZ$10:DZ$107))),0)+
IFERROR(SUMPRODUCT('6. Patients'!CM$10:CM$107,OFFSET('6. Patients'!$LV$9,1,MATCH($D57,'6. Patients'!$LW$9:$NT$9,0),ROWS('6. Patients'!DZ$10:DZ$107))),0)+
IFERROR(SUMPRODUCT('6. Patients'!CM$10:CM$107,OFFSET('6. Patients'!$NU$9,1,MATCH($D57,'6. Patients'!$NV$9:$OO$9,0),ROWS('6. Patients'!DZ$10:DZ$107))),0),
IFERROR(SUMPRODUCT('6. Patients'!CM$10:CM$107,OFFSET('6. Patients'!$OP$9,1,MATCH($D57,'6. Patients'!$OQ$9:$QN$9,0),ROWS('6. Patients'!DZ$10:DZ$107))),0)+
IFERROR(SUMPRODUCT('6. Patients'!CM$10:CM$107,OFFSET('6. Patients'!$QO$9,1,MATCH($D57,'6. Patients'!$QP$9:$RI$9,0),ROWS('6. Patients'!DZ$10:DZ$107))),0)+
IFERROR(SUMPRODUCT('6. Patients'!CM$10:CM$107,OFFSET('6. Patients'!$RJ$9,1,MATCH($D57,'6. Patients'!$RK$9:$TH$9,0),ROWS('6. Patients'!DZ$10:DZ$107))),0)+
IFERROR(SUMPRODUCT('6. Patients'!CM$10:CM$107,OFFSET('6. Patients'!$TI$9,1,MATCH($D57,'6. Patients'!$TJ$9:$UC$9,0),ROWS('6. Patients'!DZ$10:DZ$107))),0))+
IFERROR(VLOOKUP($D57,$H$116:$L$146,COLUMNS($H$115:$J$115)-1+T$7,0)*$E57*$F57*'1. General Inputs'!$J$25,0),0),0)</f>
        <v>0</v>
      </c>
      <c r="U57" s="775">
        <f ca="1">ROUNDUP(IFERROR($F57*$E57*CHOOSE(U$7,
IFERROR(SUMPRODUCT('6. Patients'!CN$10:CN$107,OFFSET('6. Patients'!$DN$9,1,MATCH($D57,'6. Patients'!$DO$9:$FL$9,0),ROWS('6. Patients'!EA$10:EA$107))),0)+
IFERROR(SUMPRODUCT('6. Patients'!CN$10:CN$107,OFFSET('6. Patients'!$FM$9,1,MATCH($D57,'6. Patients'!$FN$9:$GG$9,0),ROWS('6. Patients'!EA$10:EA$107))),0)+
IFERROR(SUMPRODUCT('6. Patients'!CN$10:CN$107,OFFSET('6. Patients'!$GH$9,1,MATCH($D57,'6. Patients'!$GI$9:$IF$9,0),ROWS('6. Patients'!EA$10:EA$107))),0)+
IFERROR(SUMPRODUCT('6. Patients'!CN$10:CN$107,OFFSET('6. Patients'!$IG$9,1,MATCH($D57,'6. Patients'!$IH$9:$JA$9,0),ROWS('6. Patients'!EA$10:EA$107))),0),
IFERROR(SUMPRODUCT('6. Patients'!CN$10:CN$107,OFFSET('6. Patients'!$JB$9,1,MATCH($D57,'6. Patients'!$JC$9:$KZ$9,0),ROWS('6. Patients'!EA$10:EA$107))),0)+
IFERROR(SUMPRODUCT('6. Patients'!CN$10:CN$107,OFFSET('6. Patients'!$LA$9,1,MATCH($D57,'6. Patients'!$LB$9:$LU$9,0),ROWS('6. Patients'!EA$10:EA$107))),0)+
IFERROR(SUMPRODUCT('6. Patients'!CN$10:CN$107,OFFSET('6. Patients'!$LV$9,1,MATCH($D57,'6. Patients'!$LW$9:$NT$9,0),ROWS('6. Patients'!EA$10:EA$107))),0)+
IFERROR(SUMPRODUCT('6. Patients'!CN$10:CN$107,OFFSET('6. Patients'!$NU$9,1,MATCH($D57,'6. Patients'!$NV$9:$OO$9,0),ROWS('6. Patients'!EA$10:EA$107))),0),
IFERROR(SUMPRODUCT('6. Patients'!CN$10:CN$107,OFFSET('6. Patients'!$OP$9,1,MATCH($D57,'6. Patients'!$OQ$9:$QN$9,0),ROWS('6. Patients'!EA$10:EA$107))),0)+
IFERROR(SUMPRODUCT('6. Patients'!CN$10:CN$107,OFFSET('6. Patients'!$QO$9,1,MATCH($D57,'6. Patients'!$QP$9:$RI$9,0),ROWS('6. Patients'!EA$10:EA$107))),0)+
IFERROR(SUMPRODUCT('6. Patients'!CN$10:CN$107,OFFSET('6. Patients'!$RJ$9,1,MATCH($D57,'6. Patients'!$RK$9:$TH$9,0),ROWS('6. Patients'!EA$10:EA$107))),0)+
IFERROR(SUMPRODUCT('6. Patients'!CN$10:CN$107,OFFSET('6. Patients'!$TI$9,1,MATCH($D57,'6. Patients'!$TJ$9:$UC$9,0),ROWS('6. Patients'!EA$10:EA$107))),0))+
IFERROR(VLOOKUP($D57,$H$116:$L$146,COLUMNS($H$115:$J$115)-1+U$7,0)*$E57*$F57*'1. General Inputs'!$J$25,0),0),0)</f>
        <v>0</v>
      </c>
      <c r="V57" s="775">
        <f ca="1">ROUNDUP(IFERROR($F57*$E57*CHOOSE(V$7,
IFERROR(SUMPRODUCT('6. Patients'!CO$10:CO$107,OFFSET('6. Patients'!$DN$9,1,MATCH($D57,'6. Patients'!$DO$9:$FL$9,0),ROWS('6. Patients'!EB$10:EB$107))),0)+
IFERROR(SUMPRODUCT('6. Patients'!CO$10:CO$107,OFFSET('6. Patients'!$FM$9,1,MATCH($D57,'6. Patients'!$FN$9:$GG$9,0),ROWS('6. Patients'!EB$10:EB$107))),0)+
IFERROR(SUMPRODUCT('6. Patients'!CO$10:CO$107,OFFSET('6. Patients'!$GH$9,1,MATCH($D57,'6. Patients'!$GI$9:$IF$9,0),ROWS('6. Patients'!EB$10:EB$107))),0)+
IFERROR(SUMPRODUCT('6. Patients'!CO$10:CO$107,OFFSET('6. Patients'!$IG$9,1,MATCH($D57,'6. Patients'!$IH$9:$JA$9,0),ROWS('6. Patients'!EB$10:EB$107))),0),
IFERROR(SUMPRODUCT('6. Patients'!CO$10:CO$107,OFFSET('6. Patients'!$JB$9,1,MATCH($D57,'6. Patients'!$JC$9:$KZ$9,0),ROWS('6. Patients'!EB$10:EB$107))),0)+
IFERROR(SUMPRODUCT('6. Patients'!CO$10:CO$107,OFFSET('6. Patients'!$LA$9,1,MATCH($D57,'6. Patients'!$LB$9:$LU$9,0),ROWS('6. Patients'!EB$10:EB$107))),0)+
IFERROR(SUMPRODUCT('6. Patients'!CO$10:CO$107,OFFSET('6. Patients'!$LV$9,1,MATCH($D57,'6. Patients'!$LW$9:$NT$9,0),ROWS('6. Patients'!EB$10:EB$107))),0)+
IFERROR(SUMPRODUCT('6. Patients'!CO$10:CO$107,OFFSET('6. Patients'!$NU$9,1,MATCH($D57,'6. Patients'!$NV$9:$OO$9,0),ROWS('6. Patients'!EB$10:EB$107))),0),
IFERROR(SUMPRODUCT('6. Patients'!CO$10:CO$107,OFFSET('6. Patients'!$OP$9,1,MATCH($D57,'6. Patients'!$OQ$9:$QN$9,0),ROWS('6. Patients'!EB$10:EB$107))),0)+
IFERROR(SUMPRODUCT('6. Patients'!CO$10:CO$107,OFFSET('6. Patients'!$QO$9,1,MATCH($D57,'6. Patients'!$QP$9:$RI$9,0),ROWS('6. Patients'!EB$10:EB$107))),0)+
IFERROR(SUMPRODUCT('6. Patients'!CO$10:CO$107,OFFSET('6. Patients'!$RJ$9,1,MATCH($D57,'6. Patients'!$RK$9:$TH$9,0),ROWS('6. Patients'!EB$10:EB$107))),0)+
IFERROR(SUMPRODUCT('6. Patients'!CO$10:CO$107,OFFSET('6. Patients'!$TI$9,1,MATCH($D57,'6. Patients'!$TJ$9:$UC$9,0),ROWS('6. Patients'!EB$10:EB$107))),0))+
IFERROR(VLOOKUP($D57,$H$116:$L$146,COLUMNS($H$115:$J$115)-1+V$7,0)*$E57*$F57*'1. General Inputs'!$J$25,0),0),0)</f>
        <v>0</v>
      </c>
      <c r="W57" s="775">
        <f ca="1">ROUNDUP(IFERROR($F57*$E57*CHOOSE(W$7,
IFERROR(SUMPRODUCT('6. Patients'!CP$10:CP$107,OFFSET('6. Patients'!$DN$9,1,MATCH($D57,'6. Patients'!$DO$9:$FL$9,0),ROWS('6. Patients'!EC$10:EC$107))),0)+
IFERROR(SUMPRODUCT('6. Patients'!CP$10:CP$107,OFFSET('6. Patients'!$FM$9,1,MATCH($D57,'6. Patients'!$FN$9:$GG$9,0),ROWS('6. Patients'!EC$10:EC$107))),0)+
IFERROR(SUMPRODUCT('6. Patients'!CP$10:CP$107,OFFSET('6. Patients'!$GH$9,1,MATCH($D57,'6. Patients'!$GI$9:$IF$9,0),ROWS('6. Patients'!EC$10:EC$107))),0)+
IFERROR(SUMPRODUCT('6. Patients'!CP$10:CP$107,OFFSET('6. Patients'!$IG$9,1,MATCH($D57,'6. Patients'!$IH$9:$JA$9,0),ROWS('6. Patients'!EC$10:EC$107))),0),
IFERROR(SUMPRODUCT('6. Patients'!CP$10:CP$107,OFFSET('6. Patients'!$JB$9,1,MATCH($D57,'6. Patients'!$JC$9:$KZ$9,0),ROWS('6. Patients'!EC$10:EC$107))),0)+
IFERROR(SUMPRODUCT('6. Patients'!CP$10:CP$107,OFFSET('6. Patients'!$LA$9,1,MATCH($D57,'6. Patients'!$LB$9:$LU$9,0),ROWS('6. Patients'!EC$10:EC$107))),0)+
IFERROR(SUMPRODUCT('6. Patients'!CP$10:CP$107,OFFSET('6. Patients'!$LV$9,1,MATCH($D57,'6. Patients'!$LW$9:$NT$9,0),ROWS('6. Patients'!EC$10:EC$107))),0)+
IFERROR(SUMPRODUCT('6. Patients'!CP$10:CP$107,OFFSET('6. Patients'!$NU$9,1,MATCH($D57,'6. Patients'!$NV$9:$OO$9,0),ROWS('6. Patients'!EC$10:EC$107))),0),
IFERROR(SUMPRODUCT('6. Patients'!CP$10:CP$107,OFFSET('6. Patients'!$OP$9,1,MATCH($D57,'6. Patients'!$OQ$9:$QN$9,0),ROWS('6. Patients'!EC$10:EC$107))),0)+
IFERROR(SUMPRODUCT('6. Patients'!CP$10:CP$107,OFFSET('6. Patients'!$QO$9,1,MATCH($D57,'6. Patients'!$QP$9:$RI$9,0),ROWS('6. Patients'!EC$10:EC$107))),0)+
IFERROR(SUMPRODUCT('6. Patients'!CP$10:CP$107,OFFSET('6. Patients'!$RJ$9,1,MATCH($D57,'6. Patients'!$RK$9:$TH$9,0),ROWS('6. Patients'!EC$10:EC$107))),0)+
IFERROR(SUMPRODUCT('6. Patients'!CP$10:CP$107,OFFSET('6. Patients'!$TI$9,1,MATCH($D57,'6. Patients'!$TJ$9:$UC$9,0),ROWS('6. Patients'!EC$10:EC$107))),0))+
IFERROR(VLOOKUP($D57,$H$116:$L$146,COLUMNS($H$115:$J$115)-1+W$7,0)*$E57*$F57*'1. General Inputs'!$J$25,0),0),0)</f>
        <v>0</v>
      </c>
      <c r="X57" s="775">
        <f ca="1">ROUNDUP(IFERROR($F57*$E57*CHOOSE(X$7,
IFERROR(SUMPRODUCT('6. Patients'!CQ$10:CQ$107,OFFSET('6. Patients'!$DN$9,1,MATCH($D57,'6. Patients'!$DO$9:$FL$9,0),ROWS('6. Patients'!ED$10:ED$107))),0)+
IFERROR(SUMPRODUCT('6. Patients'!CQ$10:CQ$107,OFFSET('6. Patients'!$FM$9,1,MATCH($D57,'6. Patients'!$FN$9:$GG$9,0),ROWS('6. Patients'!ED$10:ED$107))),0)+
IFERROR(SUMPRODUCT('6. Patients'!CQ$10:CQ$107,OFFSET('6. Patients'!$GH$9,1,MATCH($D57,'6. Patients'!$GI$9:$IF$9,0),ROWS('6. Patients'!ED$10:ED$107))),0)+
IFERROR(SUMPRODUCT('6. Patients'!CQ$10:CQ$107,OFFSET('6. Patients'!$IG$9,1,MATCH($D57,'6. Patients'!$IH$9:$JA$9,0),ROWS('6. Patients'!ED$10:ED$107))),0),
IFERROR(SUMPRODUCT('6. Patients'!CQ$10:CQ$107,OFFSET('6. Patients'!$JB$9,1,MATCH($D57,'6. Patients'!$JC$9:$KZ$9,0),ROWS('6. Patients'!ED$10:ED$107))),0)+
IFERROR(SUMPRODUCT('6. Patients'!CQ$10:CQ$107,OFFSET('6. Patients'!$LA$9,1,MATCH($D57,'6. Patients'!$LB$9:$LU$9,0),ROWS('6. Patients'!ED$10:ED$107))),0)+
IFERROR(SUMPRODUCT('6. Patients'!CQ$10:CQ$107,OFFSET('6. Patients'!$LV$9,1,MATCH($D57,'6. Patients'!$LW$9:$NT$9,0),ROWS('6. Patients'!ED$10:ED$107))),0)+
IFERROR(SUMPRODUCT('6. Patients'!CQ$10:CQ$107,OFFSET('6. Patients'!$NU$9,1,MATCH($D57,'6. Patients'!$NV$9:$OO$9,0),ROWS('6. Patients'!ED$10:ED$107))),0),
IFERROR(SUMPRODUCT('6. Patients'!CQ$10:CQ$107,OFFSET('6. Patients'!$OP$9,1,MATCH($D57,'6. Patients'!$OQ$9:$QN$9,0),ROWS('6. Patients'!ED$10:ED$107))),0)+
IFERROR(SUMPRODUCT('6. Patients'!CQ$10:CQ$107,OFFSET('6. Patients'!$QO$9,1,MATCH($D57,'6. Patients'!$QP$9:$RI$9,0),ROWS('6. Patients'!ED$10:ED$107))),0)+
IFERROR(SUMPRODUCT('6. Patients'!CQ$10:CQ$107,OFFSET('6. Patients'!$RJ$9,1,MATCH($D57,'6. Patients'!$RK$9:$TH$9,0),ROWS('6. Patients'!ED$10:ED$107))),0)+
IFERROR(SUMPRODUCT('6. Patients'!CQ$10:CQ$107,OFFSET('6. Patients'!$TI$9,1,MATCH($D57,'6. Patients'!$TJ$9:$UC$9,0),ROWS('6. Patients'!ED$10:ED$107))),0))+
IFERROR(VLOOKUP($D57,$H$116:$L$146,COLUMNS($H$115:$J$115)-1+X$7,0)*$E57*$F57*'1. General Inputs'!$J$25,0),0),0)</f>
        <v>0</v>
      </c>
      <c r="Y57" s="775">
        <f ca="1">ROUNDUP(IFERROR($F57*$E57*CHOOSE(Y$7,
IFERROR(SUMPRODUCT('6. Patients'!CR$10:CR$107,OFFSET('6. Patients'!$DN$9,1,MATCH($D57,'6. Patients'!$DO$9:$FL$9,0),ROWS('6. Patients'!EE$10:EE$107))),0)+
IFERROR(SUMPRODUCT('6. Patients'!CR$10:CR$107,OFFSET('6. Patients'!$FM$9,1,MATCH($D57,'6. Patients'!$FN$9:$GG$9,0),ROWS('6. Patients'!EE$10:EE$107))),0)+
IFERROR(SUMPRODUCT('6. Patients'!CR$10:CR$107,OFFSET('6. Patients'!$GH$9,1,MATCH($D57,'6. Patients'!$GI$9:$IF$9,0),ROWS('6. Patients'!EE$10:EE$107))),0)+
IFERROR(SUMPRODUCT('6. Patients'!CR$10:CR$107,OFFSET('6. Patients'!$IG$9,1,MATCH($D57,'6. Patients'!$IH$9:$JA$9,0),ROWS('6. Patients'!EE$10:EE$107))),0),
IFERROR(SUMPRODUCT('6. Patients'!CR$10:CR$107,OFFSET('6. Patients'!$JB$9,1,MATCH($D57,'6. Patients'!$JC$9:$KZ$9,0),ROWS('6. Patients'!EE$10:EE$107))),0)+
IFERROR(SUMPRODUCT('6. Patients'!CR$10:CR$107,OFFSET('6. Patients'!$LA$9,1,MATCH($D57,'6. Patients'!$LB$9:$LU$9,0),ROWS('6. Patients'!EE$10:EE$107))),0)+
IFERROR(SUMPRODUCT('6. Patients'!CR$10:CR$107,OFFSET('6. Patients'!$LV$9,1,MATCH($D57,'6. Patients'!$LW$9:$NT$9,0),ROWS('6. Patients'!EE$10:EE$107))),0)+
IFERROR(SUMPRODUCT('6. Patients'!CR$10:CR$107,OFFSET('6. Patients'!$NU$9,1,MATCH($D57,'6. Patients'!$NV$9:$OO$9,0),ROWS('6. Patients'!EE$10:EE$107))),0),
IFERROR(SUMPRODUCT('6. Patients'!CR$10:CR$107,OFFSET('6. Patients'!$OP$9,1,MATCH($D57,'6. Patients'!$OQ$9:$QN$9,0),ROWS('6. Patients'!EE$10:EE$107))),0)+
IFERROR(SUMPRODUCT('6. Patients'!CR$10:CR$107,OFFSET('6. Patients'!$QO$9,1,MATCH($D57,'6. Patients'!$QP$9:$RI$9,0),ROWS('6. Patients'!EE$10:EE$107))),0)+
IFERROR(SUMPRODUCT('6. Patients'!CR$10:CR$107,OFFSET('6. Patients'!$RJ$9,1,MATCH($D57,'6. Patients'!$RK$9:$TH$9,0),ROWS('6. Patients'!EE$10:EE$107))),0)+
IFERROR(SUMPRODUCT('6. Patients'!CR$10:CR$107,OFFSET('6. Patients'!$TI$9,1,MATCH($D57,'6. Patients'!$TJ$9:$UC$9,0),ROWS('6. Patients'!EE$10:EE$107))),0))+
IFERROR(VLOOKUP($D57,$H$116:$L$146,COLUMNS($H$115:$J$115)-1+Y$7,0)*$E57*$F57*'1. General Inputs'!$J$25,0),0),0)</f>
        <v>0</v>
      </c>
      <c r="Z57" s="775">
        <f ca="1">ROUNDUP(IFERROR($F57*$E57*CHOOSE(Z$7,
IFERROR(SUMPRODUCT('6. Patients'!CS$10:CS$107,OFFSET('6. Patients'!$DN$9,1,MATCH($D57,'6. Patients'!$DO$9:$FL$9,0),ROWS('6. Patients'!EF$10:EF$107))),0)+
IFERROR(SUMPRODUCT('6. Patients'!CS$10:CS$107,OFFSET('6. Patients'!$FM$9,1,MATCH($D57,'6. Patients'!$FN$9:$GG$9,0),ROWS('6. Patients'!EF$10:EF$107))),0)+
IFERROR(SUMPRODUCT('6. Patients'!CS$10:CS$107,OFFSET('6. Patients'!$GH$9,1,MATCH($D57,'6. Patients'!$GI$9:$IF$9,0),ROWS('6. Patients'!EF$10:EF$107))),0)+
IFERROR(SUMPRODUCT('6. Patients'!CS$10:CS$107,OFFSET('6. Patients'!$IG$9,1,MATCH($D57,'6. Patients'!$IH$9:$JA$9,0),ROWS('6. Patients'!EF$10:EF$107))),0),
IFERROR(SUMPRODUCT('6. Patients'!CS$10:CS$107,OFFSET('6. Patients'!$JB$9,1,MATCH($D57,'6. Patients'!$JC$9:$KZ$9,0),ROWS('6. Patients'!EF$10:EF$107))),0)+
IFERROR(SUMPRODUCT('6. Patients'!CS$10:CS$107,OFFSET('6. Patients'!$LA$9,1,MATCH($D57,'6. Patients'!$LB$9:$LU$9,0),ROWS('6. Patients'!EF$10:EF$107))),0)+
IFERROR(SUMPRODUCT('6. Patients'!CS$10:CS$107,OFFSET('6. Patients'!$LV$9,1,MATCH($D57,'6. Patients'!$LW$9:$NT$9,0),ROWS('6. Patients'!EF$10:EF$107))),0)+
IFERROR(SUMPRODUCT('6. Patients'!CS$10:CS$107,OFFSET('6. Patients'!$NU$9,1,MATCH($D57,'6. Patients'!$NV$9:$OO$9,0),ROWS('6. Patients'!EF$10:EF$107))),0),
IFERROR(SUMPRODUCT('6. Patients'!CS$10:CS$107,OFFSET('6. Patients'!$OP$9,1,MATCH($D57,'6. Patients'!$OQ$9:$QN$9,0),ROWS('6. Patients'!EF$10:EF$107))),0)+
IFERROR(SUMPRODUCT('6. Patients'!CS$10:CS$107,OFFSET('6. Patients'!$QO$9,1,MATCH($D57,'6. Patients'!$QP$9:$RI$9,0),ROWS('6. Patients'!EF$10:EF$107))),0)+
IFERROR(SUMPRODUCT('6. Patients'!CS$10:CS$107,OFFSET('6. Patients'!$RJ$9,1,MATCH($D57,'6. Patients'!$RK$9:$TH$9,0),ROWS('6. Patients'!EF$10:EF$107))),0)+
IFERROR(SUMPRODUCT('6. Patients'!CS$10:CS$107,OFFSET('6. Patients'!$TI$9,1,MATCH($D57,'6. Patients'!$TJ$9:$UC$9,0),ROWS('6. Patients'!EF$10:EF$107))),0))+
IFERROR(VLOOKUP($D57,$H$116:$L$146,COLUMNS($H$115:$J$115)-1+Z$7,0)*$E57*$F57*'1. General Inputs'!$J$25,0),0),0)</f>
        <v>0</v>
      </c>
      <c r="AA57" s="775">
        <f ca="1">ROUNDUP(IFERROR($F57*$E57*CHOOSE(AA$7,
IFERROR(SUMPRODUCT('6. Patients'!CT$10:CT$107,OFFSET('6. Patients'!$DN$9,1,MATCH($D57,'6. Patients'!$DO$9:$FL$9,0),ROWS('6. Patients'!EG$10:EG$107))),0)+
IFERROR(SUMPRODUCT('6. Patients'!CT$10:CT$107,OFFSET('6. Patients'!$FM$9,1,MATCH($D57,'6. Patients'!$FN$9:$GG$9,0),ROWS('6. Patients'!EG$10:EG$107))),0)+
IFERROR(SUMPRODUCT('6. Patients'!CT$10:CT$107,OFFSET('6. Patients'!$GH$9,1,MATCH($D57,'6. Patients'!$GI$9:$IF$9,0),ROWS('6. Patients'!EG$10:EG$107))),0)+
IFERROR(SUMPRODUCT('6. Patients'!CT$10:CT$107,OFFSET('6. Patients'!$IG$9,1,MATCH($D57,'6. Patients'!$IH$9:$JA$9,0),ROWS('6. Patients'!EG$10:EG$107))),0),
IFERROR(SUMPRODUCT('6. Patients'!CT$10:CT$107,OFFSET('6. Patients'!$JB$9,1,MATCH($D57,'6. Patients'!$JC$9:$KZ$9,0),ROWS('6. Patients'!EG$10:EG$107))),0)+
IFERROR(SUMPRODUCT('6. Patients'!CT$10:CT$107,OFFSET('6. Patients'!$LA$9,1,MATCH($D57,'6. Patients'!$LB$9:$LU$9,0),ROWS('6. Patients'!EG$10:EG$107))),0)+
IFERROR(SUMPRODUCT('6. Patients'!CT$10:CT$107,OFFSET('6. Patients'!$LV$9,1,MATCH($D57,'6. Patients'!$LW$9:$NT$9,0),ROWS('6. Patients'!EG$10:EG$107))),0)+
IFERROR(SUMPRODUCT('6. Patients'!CT$10:CT$107,OFFSET('6. Patients'!$NU$9,1,MATCH($D57,'6. Patients'!$NV$9:$OO$9,0),ROWS('6. Patients'!EG$10:EG$107))),0),
IFERROR(SUMPRODUCT('6. Patients'!CT$10:CT$107,OFFSET('6. Patients'!$OP$9,1,MATCH($D57,'6. Patients'!$OQ$9:$QN$9,0),ROWS('6. Patients'!EG$10:EG$107))),0)+
IFERROR(SUMPRODUCT('6. Patients'!CT$10:CT$107,OFFSET('6. Patients'!$QO$9,1,MATCH($D57,'6. Patients'!$QP$9:$RI$9,0),ROWS('6. Patients'!EG$10:EG$107))),0)+
IFERROR(SUMPRODUCT('6. Patients'!CT$10:CT$107,OFFSET('6. Patients'!$RJ$9,1,MATCH($D57,'6. Patients'!$RK$9:$TH$9,0),ROWS('6. Patients'!EG$10:EG$107))),0)+
IFERROR(SUMPRODUCT('6. Patients'!CT$10:CT$107,OFFSET('6. Patients'!$TI$9,1,MATCH($D57,'6. Patients'!$TJ$9:$UC$9,0),ROWS('6. Patients'!EG$10:EG$107))),0))+
IFERROR(VLOOKUP($D57,$H$116:$L$146,COLUMNS($H$115:$J$115)-1+AA$7,0)*$E57*$F57*'1. General Inputs'!$J$25,0),0),0)</f>
        <v>0</v>
      </c>
      <c r="AB57" s="775">
        <f ca="1">ROUNDUP(IFERROR($F57*$E57*CHOOSE(AB$7,
IFERROR(SUMPRODUCT('6. Patients'!CU$10:CU$107,OFFSET('6. Patients'!$DN$9,1,MATCH($D57,'6. Patients'!$DO$9:$FL$9,0),ROWS('6. Patients'!EH$10:EH$107))),0)+
IFERROR(SUMPRODUCT('6. Patients'!CU$10:CU$107,OFFSET('6. Patients'!$FM$9,1,MATCH($D57,'6. Patients'!$FN$9:$GG$9,0),ROWS('6. Patients'!EH$10:EH$107))),0)+
IFERROR(SUMPRODUCT('6. Patients'!CU$10:CU$107,OFFSET('6. Patients'!$GH$9,1,MATCH($D57,'6. Patients'!$GI$9:$IF$9,0),ROWS('6. Patients'!EH$10:EH$107))),0)+
IFERROR(SUMPRODUCT('6. Patients'!CU$10:CU$107,OFFSET('6. Patients'!$IG$9,1,MATCH($D57,'6. Patients'!$IH$9:$JA$9,0),ROWS('6. Patients'!EH$10:EH$107))),0),
IFERROR(SUMPRODUCT('6. Patients'!CU$10:CU$107,OFFSET('6. Patients'!$JB$9,1,MATCH($D57,'6. Patients'!$JC$9:$KZ$9,0),ROWS('6. Patients'!EH$10:EH$107))),0)+
IFERROR(SUMPRODUCT('6. Patients'!CU$10:CU$107,OFFSET('6. Patients'!$LA$9,1,MATCH($D57,'6. Patients'!$LB$9:$LU$9,0),ROWS('6. Patients'!EH$10:EH$107))),0)+
IFERROR(SUMPRODUCT('6. Patients'!CU$10:CU$107,OFFSET('6. Patients'!$LV$9,1,MATCH($D57,'6. Patients'!$LW$9:$NT$9,0),ROWS('6. Patients'!EH$10:EH$107))),0)+
IFERROR(SUMPRODUCT('6. Patients'!CU$10:CU$107,OFFSET('6. Patients'!$NU$9,1,MATCH($D57,'6. Patients'!$NV$9:$OO$9,0),ROWS('6. Patients'!EH$10:EH$107))),0),
IFERROR(SUMPRODUCT('6. Patients'!CU$10:CU$107,OFFSET('6. Patients'!$OP$9,1,MATCH($D57,'6. Patients'!$OQ$9:$QN$9,0),ROWS('6. Patients'!EH$10:EH$107))),0)+
IFERROR(SUMPRODUCT('6. Patients'!CU$10:CU$107,OFFSET('6. Patients'!$QO$9,1,MATCH($D57,'6. Patients'!$QP$9:$RI$9,0),ROWS('6. Patients'!EH$10:EH$107))),0)+
IFERROR(SUMPRODUCT('6. Patients'!CU$10:CU$107,OFFSET('6. Patients'!$RJ$9,1,MATCH($D57,'6. Patients'!$RK$9:$TH$9,0),ROWS('6. Patients'!EH$10:EH$107))),0)+
IFERROR(SUMPRODUCT('6. Patients'!CU$10:CU$107,OFFSET('6. Patients'!$TI$9,1,MATCH($D57,'6. Patients'!$TJ$9:$UC$9,0),ROWS('6. Patients'!EH$10:EH$107))),0))+
IFERROR(VLOOKUP($D57,$H$116:$L$146,COLUMNS($H$115:$J$115)-1+AB$7,0)*$E57*$F57*'1. General Inputs'!$J$25,0),0),0)</f>
        <v>0</v>
      </c>
      <c r="AC57" s="775">
        <f ca="1">ROUNDUP(IFERROR($F57*$E57*CHOOSE(AC$7,
IFERROR(SUMPRODUCT('6. Patients'!CV$10:CV$107,OFFSET('6. Patients'!$DN$9,1,MATCH($D57,'6. Patients'!$DO$9:$FL$9,0),ROWS('6. Patients'!EI$10:EI$107))),0)+
IFERROR(SUMPRODUCT('6. Patients'!CV$10:CV$107,OFFSET('6. Patients'!$FM$9,1,MATCH($D57,'6. Patients'!$FN$9:$GG$9,0),ROWS('6. Patients'!EI$10:EI$107))),0)+
IFERROR(SUMPRODUCT('6. Patients'!CV$10:CV$107,OFFSET('6. Patients'!$GH$9,1,MATCH($D57,'6. Patients'!$GI$9:$IF$9,0),ROWS('6. Patients'!EI$10:EI$107))),0)+
IFERROR(SUMPRODUCT('6. Patients'!CV$10:CV$107,OFFSET('6. Patients'!$IG$9,1,MATCH($D57,'6. Patients'!$IH$9:$JA$9,0),ROWS('6. Patients'!EI$10:EI$107))),0),
IFERROR(SUMPRODUCT('6. Patients'!CV$10:CV$107,OFFSET('6. Patients'!$JB$9,1,MATCH($D57,'6. Patients'!$JC$9:$KZ$9,0),ROWS('6. Patients'!EI$10:EI$107))),0)+
IFERROR(SUMPRODUCT('6. Patients'!CV$10:CV$107,OFFSET('6. Patients'!$LA$9,1,MATCH($D57,'6. Patients'!$LB$9:$LU$9,0),ROWS('6. Patients'!EI$10:EI$107))),0)+
IFERROR(SUMPRODUCT('6. Patients'!CV$10:CV$107,OFFSET('6. Patients'!$LV$9,1,MATCH($D57,'6. Patients'!$LW$9:$NT$9,0),ROWS('6. Patients'!EI$10:EI$107))),0)+
IFERROR(SUMPRODUCT('6. Patients'!CV$10:CV$107,OFFSET('6. Patients'!$NU$9,1,MATCH($D57,'6. Patients'!$NV$9:$OO$9,0),ROWS('6. Patients'!EI$10:EI$107))),0),
IFERROR(SUMPRODUCT('6. Patients'!CV$10:CV$107,OFFSET('6. Patients'!$OP$9,1,MATCH($D57,'6. Patients'!$OQ$9:$QN$9,0),ROWS('6. Patients'!EI$10:EI$107))),0)+
IFERROR(SUMPRODUCT('6. Patients'!CV$10:CV$107,OFFSET('6. Patients'!$QO$9,1,MATCH($D57,'6. Patients'!$QP$9:$RI$9,0),ROWS('6. Patients'!EI$10:EI$107))),0)+
IFERROR(SUMPRODUCT('6. Patients'!CV$10:CV$107,OFFSET('6. Patients'!$RJ$9,1,MATCH($D57,'6. Patients'!$RK$9:$TH$9,0),ROWS('6. Patients'!EI$10:EI$107))),0)+
IFERROR(SUMPRODUCT('6. Patients'!CV$10:CV$107,OFFSET('6. Patients'!$TI$9,1,MATCH($D57,'6. Patients'!$TJ$9:$UC$9,0),ROWS('6. Patients'!EI$10:EI$107))),0))+
IFERROR(VLOOKUP($D57,$H$116:$L$146,COLUMNS($H$115:$J$115)-1+AC$7,0)*$E57*$F57*'1. General Inputs'!$J$25,0),0),0)</f>
        <v>0</v>
      </c>
      <c r="AD57" s="775">
        <f ca="1">ROUNDUP(IFERROR($F57*$E57*CHOOSE(AD$7,
IFERROR(SUMPRODUCT('6. Patients'!CW$10:CW$107,OFFSET('6. Patients'!$DN$9,1,MATCH($D57,'6. Patients'!$DO$9:$FL$9,0),ROWS('6. Patients'!EJ$10:EJ$107))),0)+
IFERROR(SUMPRODUCT('6. Patients'!CW$10:CW$107,OFFSET('6. Patients'!$FM$9,1,MATCH($D57,'6. Patients'!$FN$9:$GG$9,0),ROWS('6. Patients'!EJ$10:EJ$107))),0)+
IFERROR(SUMPRODUCT('6. Patients'!CW$10:CW$107,OFFSET('6. Patients'!$GH$9,1,MATCH($D57,'6. Patients'!$GI$9:$IF$9,0),ROWS('6. Patients'!EJ$10:EJ$107))),0)+
IFERROR(SUMPRODUCT('6. Patients'!CW$10:CW$107,OFFSET('6. Patients'!$IG$9,1,MATCH($D57,'6. Patients'!$IH$9:$JA$9,0),ROWS('6. Patients'!EJ$10:EJ$107))),0),
IFERROR(SUMPRODUCT('6. Patients'!CW$10:CW$107,OFFSET('6. Patients'!$JB$9,1,MATCH($D57,'6. Patients'!$JC$9:$KZ$9,0),ROWS('6. Patients'!EJ$10:EJ$107))),0)+
IFERROR(SUMPRODUCT('6. Patients'!CW$10:CW$107,OFFSET('6. Patients'!$LA$9,1,MATCH($D57,'6. Patients'!$LB$9:$LU$9,0),ROWS('6. Patients'!EJ$10:EJ$107))),0)+
IFERROR(SUMPRODUCT('6. Patients'!CW$10:CW$107,OFFSET('6. Patients'!$LV$9,1,MATCH($D57,'6. Patients'!$LW$9:$NT$9,0),ROWS('6. Patients'!EJ$10:EJ$107))),0)+
IFERROR(SUMPRODUCT('6. Patients'!CW$10:CW$107,OFFSET('6. Patients'!$NU$9,1,MATCH($D57,'6. Patients'!$NV$9:$OO$9,0),ROWS('6. Patients'!EJ$10:EJ$107))),0),
IFERROR(SUMPRODUCT('6. Patients'!CW$10:CW$107,OFFSET('6. Patients'!$OP$9,1,MATCH($D57,'6. Patients'!$OQ$9:$QN$9,0),ROWS('6. Patients'!EJ$10:EJ$107))),0)+
IFERROR(SUMPRODUCT('6. Patients'!CW$10:CW$107,OFFSET('6. Patients'!$QO$9,1,MATCH($D57,'6. Patients'!$QP$9:$RI$9,0),ROWS('6. Patients'!EJ$10:EJ$107))),0)+
IFERROR(SUMPRODUCT('6. Patients'!CW$10:CW$107,OFFSET('6. Patients'!$RJ$9,1,MATCH($D57,'6. Patients'!$RK$9:$TH$9,0),ROWS('6. Patients'!EJ$10:EJ$107))),0)+
IFERROR(SUMPRODUCT('6. Patients'!CW$10:CW$107,OFFSET('6. Patients'!$TI$9,1,MATCH($D57,'6. Patients'!$TJ$9:$UC$9,0),ROWS('6. Patients'!EJ$10:EJ$107))),0))+
IFERROR(VLOOKUP($D57,$H$116:$L$146,COLUMNS($H$115:$J$115)-1+AD$7,0)*$E57*$F57*'1. General Inputs'!$J$25,0),0),0)</f>
        <v>0</v>
      </c>
      <c r="AE57" s="775">
        <f ca="1">ROUNDUP(IFERROR($F57*$E57*CHOOSE(AE$7,
IFERROR(SUMPRODUCT('6. Patients'!CX$10:CX$107,OFFSET('6. Patients'!$DN$9,1,MATCH($D57,'6. Patients'!$DO$9:$FL$9,0),ROWS('6. Patients'!EK$10:EK$107))),0)+
IFERROR(SUMPRODUCT('6. Patients'!CX$10:CX$107,OFFSET('6. Patients'!$FM$9,1,MATCH($D57,'6. Patients'!$FN$9:$GG$9,0),ROWS('6. Patients'!EK$10:EK$107))),0)+
IFERROR(SUMPRODUCT('6. Patients'!CX$10:CX$107,OFFSET('6. Patients'!$GH$9,1,MATCH($D57,'6. Patients'!$GI$9:$IF$9,0),ROWS('6. Patients'!EK$10:EK$107))),0)+
IFERROR(SUMPRODUCT('6. Patients'!CX$10:CX$107,OFFSET('6. Patients'!$IG$9,1,MATCH($D57,'6. Patients'!$IH$9:$JA$9,0),ROWS('6. Patients'!EK$10:EK$107))),0),
IFERROR(SUMPRODUCT('6. Patients'!CX$10:CX$107,OFFSET('6. Patients'!$JB$9,1,MATCH($D57,'6. Patients'!$JC$9:$KZ$9,0),ROWS('6. Patients'!EK$10:EK$107))),0)+
IFERROR(SUMPRODUCT('6. Patients'!CX$10:CX$107,OFFSET('6. Patients'!$LA$9,1,MATCH($D57,'6. Patients'!$LB$9:$LU$9,0),ROWS('6. Patients'!EK$10:EK$107))),0)+
IFERROR(SUMPRODUCT('6. Patients'!CX$10:CX$107,OFFSET('6. Patients'!$LV$9,1,MATCH($D57,'6. Patients'!$LW$9:$NT$9,0),ROWS('6. Patients'!EK$10:EK$107))),0)+
IFERROR(SUMPRODUCT('6. Patients'!CX$10:CX$107,OFFSET('6. Patients'!$NU$9,1,MATCH($D57,'6. Patients'!$NV$9:$OO$9,0),ROWS('6. Patients'!EK$10:EK$107))),0),
IFERROR(SUMPRODUCT('6. Patients'!CX$10:CX$107,OFFSET('6. Patients'!$OP$9,1,MATCH($D57,'6. Patients'!$OQ$9:$QN$9,0),ROWS('6. Patients'!EK$10:EK$107))),0)+
IFERROR(SUMPRODUCT('6. Patients'!CX$10:CX$107,OFFSET('6. Patients'!$QO$9,1,MATCH($D57,'6. Patients'!$QP$9:$RI$9,0),ROWS('6. Patients'!EK$10:EK$107))),0)+
IFERROR(SUMPRODUCT('6. Patients'!CX$10:CX$107,OFFSET('6. Patients'!$RJ$9,1,MATCH($D57,'6. Patients'!$RK$9:$TH$9,0),ROWS('6. Patients'!EK$10:EK$107))),0)+
IFERROR(SUMPRODUCT('6. Patients'!CX$10:CX$107,OFFSET('6. Patients'!$TI$9,1,MATCH($D57,'6. Patients'!$TJ$9:$UC$9,0),ROWS('6. Patients'!EK$10:EK$107))),0))+
IFERROR(VLOOKUP($D57,$H$116:$L$146,COLUMNS($H$115:$J$115)-1+AE$7,0)*$E57*$F57*'1. General Inputs'!$J$25,0),0),0)</f>
        <v>0</v>
      </c>
      <c r="AF57" s="775">
        <f ca="1">ROUNDUP(IFERROR($F57*$E57*CHOOSE(AF$7,
IFERROR(SUMPRODUCT('6. Patients'!CY$10:CY$107,OFFSET('6. Patients'!$DN$9,1,MATCH($D57,'6. Patients'!$DO$9:$FL$9,0),ROWS('6. Patients'!EL$10:EL$107))),0)+
IFERROR(SUMPRODUCT('6. Patients'!CY$10:CY$107,OFFSET('6. Patients'!$FM$9,1,MATCH($D57,'6. Patients'!$FN$9:$GG$9,0),ROWS('6. Patients'!EL$10:EL$107))),0)+
IFERROR(SUMPRODUCT('6. Patients'!CY$10:CY$107,OFFSET('6. Patients'!$GH$9,1,MATCH($D57,'6. Patients'!$GI$9:$IF$9,0),ROWS('6. Patients'!EL$10:EL$107))),0)+
IFERROR(SUMPRODUCT('6. Patients'!CY$10:CY$107,OFFSET('6. Patients'!$IG$9,1,MATCH($D57,'6. Patients'!$IH$9:$JA$9,0),ROWS('6. Patients'!EL$10:EL$107))),0),
IFERROR(SUMPRODUCT('6. Patients'!CY$10:CY$107,OFFSET('6. Patients'!$JB$9,1,MATCH($D57,'6. Patients'!$JC$9:$KZ$9,0),ROWS('6. Patients'!EL$10:EL$107))),0)+
IFERROR(SUMPRODUCT('6. Patients'!CY$10:CY$107,OFFSET('6. Patients'!$LA$9,1,MATCH($D57,'6. Patients'!$LB$9:$LU$9,0),ROWS('6. Patients'!EL$10:EL$107))),0)+
IFERROR(SUMPRODUCT('6. Patients'!CY$10:CY$107,OFFSET('6. Patients'!$LV$9,1,MATCH($D57,'6. Patients'!$LW$9:$NT$9,0),ROWS('6. Patients'!EL$10:EL$107))),0)+
IFERROR(SUMPRODUCT('6. Patients'!CY$10:CY$107,OFFSET('6. Patients'!$NU$9,1,MATCH($D57,'6. Patients'!$NV$9:$OO$9,0),ROWS('6. Patients'!EL$10:EL$107))),0),
IFERROR(SUMPRODUCT('6. Patients'!CY$10:CY$107,OFFSET('6. Patients'!$OP$9,1,MATCH($D57,'6. Patients'!$OQ$9:$QN$9,0),ROWS('6. Patients'!EL$10:EL$107))),0)+
IFERROR(SUMPRODUCT('6. Patients'!CY$10:CY$107,OFFSET('6. Patients'!$QO$9,1,MATCH($D57,'6. Patients'!$QP$9:$RI$9,0),ROWS('6. Patients'!EL$10:EL$107))),0)+
IFERROR(SUMPRODUCT('6. Patients'!CY$10:CY$107,OFFSET('6. Patients'!$RJ$9,1,MATCH($D57,'6. Patients'!$RK$9:$TH$9,0),ROWS('6. Patients'!EL$10:EL$107))),0)+
IFERROR(SUMPRODUCT('6. Patients'!CY$10:CY$107,OFFSET('6. Patients'!$TI$9,1,MATCH($D57,'6. Patients'!$TJ$9:$UC$9,0),ROWS('6. Patients'!EL$10:EL$107))),0))+
IFERROR(VLOOKUP($D57,$H$116:$L$146,COLUMNS($H$115:$J$115)-1+AF$7,0)*$E57*$F57*'1. General Inputs'!$J$25,0),0),0)</f>
        <v>0</v>
      </c>
      <c r="AG57" s="775">
        <f ca="1">ROUNDUP(IFERROR($F57*$E57*CHOOSE(AG$7,
IFERROR(SUMPRODUCT('6. Patients'!CZ$10:CZ$107,OFFSET('6. Patients'!$DN$9,1,MATCH($D57,'6. Patients'!$DO$9:$FL$9,0),ROWS('6. Patients'!EM$10:EM$107))),0)+
IFERROR(SUMPRODUCT('6. Patients'!CZ$10:CZ$107,OFFSET('6. Patients'!$FM$9,1,MATCH($D57,'6. Patients'!$FN$9:$GG$9,0),ROWS('6. Patients'!EM$10:EM$107))),0)+
IFERROR(SUMPRODUCT('6. Patients'!CZ$10:CZ$107,OFFSET('6. Patients'!$GH$9,1,MATCH($D57,'6. Patients'!$GI$9:$IF$9,0),ROWS('6. Patients'!EM$10:EM$107))),0)+
IFERROR(SUMPRODUCT('6. Patients'!CZ$10:CZ$107,OFFSET('6. Patients'!$IG$9,1,MATCH($D57,'6. Patients'!$IH$9:$JA$9,0),ROWS('6. Patients'!EM$10:EM$107))),0),
IFERROR(SUMPRODUCT('6. Patients'!CZ$10:CZ$107,OFFSET('6. Patients'!$JB$9,1,MATCH($D57,'6. Patients'!$JC$9:$KZ$9,0),ROWS('6. Patients'!EM$10:EM$107))),0)+
IFERROR(SUMPRODUCT('6. Patients'!CZ$10:CZ$107,OFFSET('6. Patients'!$LA$9,1,MATCH($D57,'6. Patients'!$LB$9:$LU$9,0),ROWS('6. Patients'!EM$10:EM$107))),0)+
IFERROR(SUMPRODUCT('6. Patients'!CZ$10:CZ$107,OFFSET('6. Patients'!$LV$9,1,MATCH($D57,'6. Patients'!$LW$9:$NT$9,0),ROWS('6. Patients'!EM$10:EM$107))),0)+
IFERROR(SUMPRODUCT('6. Patients'!CZ$10:CZ$107,OFFSET('6. Patients'!$NU$9,1,MATCH($D57,'6. Patients'!$NV$9:$OO$9,0),ROWS('6. Patients'!EM$10:EM$107))),0),
IFERROR(SUMPRODUCT('6. Patients'!CZ$10:CZ$107,OFFSET('6. Patients'!$OP$9,1,MATCH($D57,'6. Patients'!$OQ$9:$QN$9,0),ROWS('6. Patients'!EM$10:EM$107))),0)+
IFERROR(SUMPRODUCT('6. Patients'!CZ$10:CZ$107,OFFSET('6. Patients'!$QO$9,1,MATCH($D57,'6. Patients'!$QP$9:$RI$9,0),ROWS('6. Patients'!EM$10:EM$107))),0)+
IFERROR(SUMPRODUCT('6. Patients'!CZ$10:CZ$107,OFFSET('6. Patients'!$RJ$9,1,MATCH($D57,'6. Patients'!$RK$9:$TH$9,0),ROWS('6. Patients'!EM$10:EM$107))),0)+
IFERROR(SUMPRODUCT('6. Patients'!CZ$10:CZ$107,OFFSET('6. Patients'!$TI$9,1,MATCH($D57,'6. Patients'!$TJ$9:$UC$9,0),ROWS('6. Patients'!EM$10:EM$107))),0))+
IFERROR(VLOOKUP($D57,$H$116:$L$146,COLUMNS($H$115:$J$115)-1+AG$7,0)*$E57*$F57*'1. General Inputs'!$J$25,0),0),0)</f>
        <v>0</v>
      </c>
      <c r="AH57" s="775">
        <f ca="1">ROUNDUP(IFERROR($F57*$E57*CHOOSE(AH$7,
IFERROR(SUMPRODUCT('6. Patients'!DA$10:DA$107,OFFSET('6. Patients'!$DN$9,1,MATCH($D57,'6. Patients'!$DO$9:$FL$9,0),ROWS('6. Patients'!EN$10:EN$107))),0)+
IFERROR(SUMPRODUCT('6. Patients'!DA$10:DA$107,OFFSET('6. Patients'!$FM$9,1,MATCH($D57,'6. Patients'!$FN$9:$GG$9,0),ROWS('6. Patients'!EN$10:EN$107))),0)+
IFERROR(SUMPRODUCT('6. Patients'!DA$10:DA$107,OFFSET('6. Patients'!$GH$9,1,MATCH($D57,'6. Patients'!$GI$9:$IF$9,0),ROWS('6. Patients'!EN$10:EN$107))),0)+
IFERROR(SUMPRODUCT('6. Patients'!DA$10:DA$107,OFFSET('6. Patients'!$IG$9,1,MATCH($D57,'6. Patients'!$IH$9:$JA$9,0),ROWS('6. Patients'!EN$10:EN$107))),0),
IFERROR(SUMPRODUCT('6. Patients'!DA$10:DA$107,OFFSET('6. Patients'!$JB$9,1,MATCH($D57,'6. Patients'!$JC$9:$KZ$9,0),ROWS('6. Patients'!EN$10:EN$107))),0)+
IFERROR(SUMPRODUCT('6. Patients'!DA$10:DA$107,OFFSET('6. Patients'!$LA$9,1,MATCH($D57,'6. Patients'!$LB$9:$LU$9,0),ROWS('6. Patients'!EN$10:EN$107))),0)+
IFERROR(SUMPRODUCT('6. Patients'!DA$10:DA$107,OFFSET('6. Patients'!$LV$9,1,MATCH($D57,'6. Patients'!$LW$9:$NT$9,0),ROWS('6. Patients'!EN$10:EN$107))),0)+
IFERROR(SUMPRODUCT('6. Patients'!DA$10:DA$107,OFFSET('6. Patients'!$NU$9,1,MATCH($D57,'6. Patients'!$NV$9:$OO$9,0),ROWS('6. Patients'!EN$10:EN$107))),0),
IFERROR(SUMPRODUCT('6. Patients'!DA$10:DA$107,OFFSET('6. Patients'!$OP$9,1,MATCH($D57,'6. Patients'!$OQ$9:$QN$9,0),ROWS('6. Patients'!EN$10:EN$107))),0)+
IFERROR(SUMPRODUCT('6. Patients'!DA$10:DA$107,OFFSET('6. Patients'!$QO$9,1,MATCH($D57,'6. Patients'!$QP$9:$RI$9,0),ROWS('6. Patients'!EN$10:EN$107))),0)+
IFERROR(SUMPRODUCT('6. Patients'!DA$10:DA$107,OFFSET('6. Patients'!$RJ$9,1,MATCH($D57,'6. Patients'!$RK$9:$TH$9,0),ROWS('6. Patients'!EN$10:EN$107))),0)+
IFERROR(SUMPRODUCT('6. Patients'!DA$10:DA$107,OFFSET('6. Patients'!$TI$9,1,MATCH($D57,'6. Patients'!$TJ$9:$UC$9,0),ROWS('6. Patients'!EN$10:EN$107))),0))+
IFERROR(VLOOKUP($D57,$H$116:$L$146,COLUMNS($H$115:$J$115)-1+AH$7,0)*$E57*$F57*'1. General Inputs'!$J$25,0),0),0)</f>
        <v>0</v>
      </c>
      <c r="AI57" s="775">
        <f ca="1">ROUNDUP(IFERROR($F57*$E57*CHOOSE(AI$7,
IFERROR(SUMPRODUCT('6. Patients'!DB$10:DB$107,OFFSET('6. Patients'!$DN$9,1,MATCH($D57,'6. Patients'!$DO$9:$FL$9,0),ROWS('6. Patients'!EO$10:EO$107))),0)+
IFERROR(SUMPRODUCT('6. Patients'!DB$10:DB$107,OFFSET('6. Patients'!$FM$9,1,MATCH($D57,'6. Patients'!$FN$9:$GG$9,0),ROWS('6. Patients'!EO$10:EO$107))),0)+
IFERROR(SUMPRODUCT('6. Patients'!DB$10:DB$107,OFFSET('6. Patients'!$GH$9,1,MATCH($D57,'6. Patients'!$GI$9:$IF$9,0),ROWS('6. Patients'!EO$10:EO$107))),0)+
IFERROR(SUMPRODUCT('6. Patients'!DB$10:DB$107,OFFSET('6. Patients'!$IG$9,1,MATCH($D57,'6. Patients'!$IH$9:$JA$9,0),ROWS('6. Patients'!EO$10:EO$107))),0),
IFERROR(SUMPRODUCT('6. Patients'!DB$10:DB$107,OFFSET('6. Patients'!$JB$9,1,MATCH($D57,'6. Patients'!$JC$9:$KZ$9,0),ROWS('6. Patients'!EO$10:EO$107))),0)+
IFERROR(SUMPRODUCT('6. Patients'!DB$10:DB$107,OFFSET('6. Patients'!$LA$9,1,MATCH($D57,'6. Patients'!$LB$9:$LU$9,0),ROWS('6. Patients'!EO$10:EO$107))),0)+
IFERROR(SUMPRODUCT('6. Patients'!DB$10:DB$107,OFFSET('6. Patients'!$LV$9,1,MATCH($D57,'6. Patients'!$LW$9:$NT$9,0),ROWS('6. Patients'!EO$10:EO$107))),0)+
IFERROR(SUMPRODUCT('6. Patients'!DB$10:DB$107,OFFSET('6. Patients'!$NU$9,1,MATCH($D57,'6. Patients'!$NV$9:$OO$9,0),ROWS('6. Patients'!EO$10:EO$107))),0),
IFERROR(SUMPRODUCT('6. Patients'!DB$10:DB$107,OFFSET('6. Patients'!$OP$9,1,MATCH($D57,'6. Patients'!$OQ$9:$QN$9,0),ROWS('6. Patients'!EO$10:EO$107))),0)+
IFERROR(SUMPRODUCT('6. Patients'!DB$10:DB$107,OFFSET('6. Patients'!$QO$9,1,MATCH($D57,'6. Patients'!$QP$9:$RI$9,0),ROWS('6. Patients'!EO$10:EO$107))),0)+
IFERROR(SUMPRODUCT('6. Patients'!DB$10:DB$107,OFFSET('6. Patients'!$RJ$9,1,MATCH($D57,'6. Patients'!$RK$9:$TH$9,0),ROWS('6. Patients'!EO$10:EO$107))),0)+
IFERROR(SUMPRODUCT('6. Patients'!DB$10:DB$107,OFFSET('6. Patients'!$TI$9,1,MATCH($D57,'6. Patients'!$TJ$9:$UC$9,0),ROWS('6. Patients'!EO$10:EO$107))),0))+
IFERROR(VLOOKUP($D57,$H$116:$L$146,COLUMNS($H$115:$J$115)-1+AI$7,0)*$E57*$F57*'1. General Inputs'!$J$25,0),0),0)</f>
        <v>0</v>
      </c>
      <c r="AJ57" s="775">
        <f ca="1">ROUNDUP(IFERROR($F57*$E57*CHOOSE(AJ$7,
IFERROR(SUMPRODUCT('6. Patients'!DC$10:DC$107,OFFSET('6. Patients'!$DN$9,1,MATCH($D57,'6. Patients'!$DO$9:$FL$9,0),ROWS('6. Patients'!EP$10:EP$107))),0)+
IFERROR(SUMPRODUCT('6. Patients'!DC$10:DC$107,OFFSET('6. Patients'!$FM$9,1,MATCH($D57,'6. Patients'!$FN$9:$GG$9,0),ROWS('6. Patients'!EP$10:EP$107))),0)+
IFERROR(SUMPRODUCT('6. Patients'!DC$10:DC$107,OFFSET('6. Patients'!$GH$9,1,MATCH($D57,'6. Patients'!$GI$9:$IF$9,0),ROWS('6. Patients'!EP$10:EP$107))),0)+
IFERROR(SUMPRODUCT('6. Patients'!DC$10:DC$107,OFFSET('6. Patients'!$IG$9,1,MATCH($D57,'6. Patients'!$IH$9:$JA$9,0),ROWS('6. Patients'!EP$10:EP$107))),0),
IFERROR(SUMPRODUCT('6. Patients'!DC$10:DC$107,OFFSET('6. Patients'!$JB$9,1,MATCH($D57,'6. Patients'!$JC$9:$KZ$9,0),ROWS('6. Patients'!EP$10:EP$107))),0)+
IFERROR(SUMPRODUCT('6. Patients'!DC$10:DC$107,OFFSET('6. Patients'!$LA$9,1,MATCH($D57,'6. Patients'!$LB$9:$LU$9,0),ROWS('6. Patients'!EP$10:EP$107))),0)+
IFERROR(SUMPRODUCT('6. Patients'!DC$10:DC$107,OFFSET('6. Patients'!$LV$9,1,MATCH($D57,'6. Patients'!$LW$9:$NT$9,0),ROWS('6. Patients'!EP$10:EP$107))),0)+
IFERROR(SUMPRODUCT('6. Patients'!DC$10:DC$107,OFFSET('6. Patients'!$NU$9,1,MATCH($D57,'6. Patients'!$NV$9:$OO$9,0),ROWS('6. Patients'!EP$10:EP$107))),0),
IFERROR(SUMPRODUCT('6. Patients'!DC$10:DC$107,OFFSET('6. Patients'!$OP$9,1,MATCH($D57,'6. Patients'!$OQ$9:$QN$9,0),ROWS('6. Patients'!EP$10:EP$107))),0)+
IFERROR(SUMPRODUCT('6. Patients'!DC$10:DC$107,OFFSET('6. Patients'!$QO$9,1,MATCH($D57,'6. Patients'!$QP$9:$RI$9,0),ROWS('6. Patients'!EP$10:EP$107))),0)+
IFERROR(SUMPRODUCT('6. Patients'!DC$10:DC$107,OFFSET('6. Patients'!$RJ$9,1,MATCH($D57,'6. Patients'!$RK$9:$TH$9,0),ROWS('6. Patients'!EP$10:EP$107))),0)+
IFERROR(SUMPRODUCT('6. Patients'!DC$10:DC$107,OFFSET('6. Patients'!$TI$9,1,MATCH($D57,'6. Patients'!$TJ$9:$UC$9,0),ROWS('6. Patients'!EP$10:EP$107))),0))+
IFERROR(VLOOKUP($D57,$H$116:$L$146,COLUMNS($H$115:$J$115)-1+AJ$7,0)*$E57*$F57*'1. General Inputs'!$J$25,0),0),0)</f>
        <v>0</v>
      </c>
      <c r="AK57" s="775">
        <f ca="1">ROUNDUP(IFERROR($F57*$E57*CHOOSE(AK$7,
IFERROR(SUMPRODUCT('6. Patients'!DD$10:DD$107,OFFSET('6. Patients'!$DN$9,1,MATCH($D57,'6. Patients'!$DO$9:$FL$9,0),ROWS('6. Patients'!EQ$10:EQ$107))),0)+
IFERROR(SUMPRODUCT('6. Patients'!DD$10:DD$107,OFFSET('6. Patients'!$FM$9,1,MATCH($D57,'6. Patients'!$FN$9:$GG$9,0),ROWS('6. Patients'!EQ$10:EQ$107))),0)+
IFERROR(SUMPRODUCT('6. Patients'!DD$10:DD$107,OFFSET('6. Patients'!$GH$9,1,MATCH($D57,'6. Patients'!$GI$9:$IF$9,0),ROWS('6. Patients'!EQ$10:EQ$107))),0)+
IFERROR(SUMPRODUCT('6. Patients'!DD$10:DD$107,OFFSET('6. Patients'!$IG$9,1,MATCH($D57,'6. Patients'!$IH$9:$JA$9,0),ROWS('6. Patients'!EQ$10:EQ$107))),0),
IFERROR(SUMPRODUCT('6. Patients'!DD$10:DD$107,OFFSET('6. Patients'!$JB$9,1,MATCH($D57,'6. Patients'!$JC$9:$KZ$9,0),ROWS('6. Patients'!EQ$10:EQ$107))),0)+
IFERROR(SUMPRODUCT('6. Patients'!DD$10:DD$107,OFFSET('6. Patients'!$LA$9,1,MATCH($D57,'6. Patients'!$LB$9:$LU$9,0),ROWS('6. Patients'!EQ$10:EQ$107))),0)+
IFERROR(SUMPRODUCT('6. Patients'!DD$10:DD$107,OFFSET('6. Patients'!$LV$9,1,MATCH($D57,'6. Patients'!$LW$9:$NT$9,0),ROWS('6. Patients'!EQ$10:EQ$107))),0)+
IFERROR(SUMPRODUCT('6. Patients'!DD$10:DD$107,OFFSET('6. Patients'!$NU$9,1,MATCH($D57,'6. Patients'!$NV$9:$OO$9,0),ROWS('6. Patients'!EQ$10:EQ$107))),0),
IFERROR(SUMPRODUCT('6. Patients'!DD$10:DD$107,OFFSET('6. Patients'!$OP$9,1,MATCH($D57,'6. Patients'!$OQ$9:$QN$9,0),ROWS('6. Patients'!EQ$10:EQ$107))),0)+
IFERROR(SUMPRODUCT('6. Patients'!DD$10:DD$107,OFFSET('6. Patients'!$QO$9,1,MATCH($D57,'6. Patients'!$QP$9:$RI$9,0),ROWS('6. Patients'!EQ$10:EQ$107))),0)+
IFERROR(SUMPRODUCT('6. Patients'!DD$10:DD$107,OFFSET('6. Patients'!$RJ$9,1,MATCH($D57,'6. Patients'!$RK$9:$TH$9,0),ROWS('6. Patients'!EQ$10:EQ$107))),0)+
IFERROR(SUMPRODUCT('6. Patients'!DD$10:DD$107,OFFSET('6. Patients'!$TI$9,1,MATCH($D57,'6. Patients'!$TJ$9:$UC$9,0),ROWS('6. Patients'!EQ$10:EQ$107))),0))+
IFERROR(VLOOKUP($D57,$H$116:$L$146,COLUMNS($H$115:$J$115)-1+AK$7,0)*$E57*$F57*'1. General Inputs'!$J$25,0),0),0)</f>
        <v>0</v>
      </c>
      <c r="AL57" s="775">
        <f ca="1">ROUNDUP(IFERROR($F57*$E57*CHOOSE(AL$7,
IFERROR(SUMPRODUCT('6. Patients'!DE$10:DE$107,OFFSET('6. Patients'!$DN$9,1,MATCH($D57,'6. Patients'!$DO$9:$FL$9,0),ROWS('6. Patients'!ER$10:ER$107))),0)+
IFERROR(SUMPRODUCT('6. Patients'!DE$10:DE$107,OFFSET('6. Patients'!$FM$9,1,MATCH($D57,'6. Patients'!$FN$9:$GG$9,0),ROWS('6. Patients'!ER$10:ER$107))),0)+
IFERROR(SUMPRODUCT('6. Patients'!DE$10:DE$107,OFFSET('6. Patients'!$GH$9,1,MATCH($D57,'6. Patients'!$GI$9:$IF$9,0),ROWS('6. Patients'!ER$10:ER$107))),0)+
IFERROR(SUMPRODUCT('6. Patients'!DE$10:DE$107,OFFSET('6. Patients'!$IG$9,1,MATCH($D57,'6. Patients'!$IH$9:$JA$9,0),ROWS('6. Patients'!ER$10:ER$107))),0),
IFERROR(SUMPRODUCT('6. Patients'!DE$10:DE$107,OFFSET('6. Patients'!$JB$9,1,MATCH($D57,'6. Patients'!$JC$9:$KZ$9,0),ROWS('6. Patients'!ER$10:ER$107))),0)+
IFERROR(SUMPRODUCT('6. Patients'!DE$10:DE$107,OFFSET('6. Patients'!$LA$9,1,MATCH($D57,'6. Patients'!$LB$9:$LU$9,0),ROWS('6. Patients'!ER$10:ER$107))),0)+
IFERROR(SUMPRODUCT('6. Patients'!DE$10:DE$107,OFFSET('6. Patients'!$LV$9,1,MATCH($D57,'6. Patients'!$LW$9:$NT$9,0),ROWS('6. Patients'!ER$10:ER$107))),0)+
IFERROR(SUMPRODUCT('6. Patients'!DE$10:DE$107,OFFSET('6. Patients'!$NU$9,1,MATCH($D57,'6. Patients'!$NV$9:$OO$9,0),ROWS('6. Patients'!ER$10:ER$107))),0),
IFERROR(SUMPRODUCT('6. Patients'!DE$10:DE$107,OFFSET('6. Patients'!$OP$9,1,MATCH($D57,'6. Patients'!$OQ$9:$QN$9,0),ROWS('6. Patients'!ER$10:ER$107))),0)+
IFERROR(SUMPRODUCT('6. Patients'!DE$10:DE$107,OFFSET('6. Patients'!$QO$9,1,MATCH($D57,'6. Patients'!$QP$9:$RI$9,0),ROWS('6. Patients'!ER$10:ER$107))),0)+
IFERROR(SUMPRODUCT('6. Patients'!DE$10:DE$107,OFFSET('6. Patients'!$RJ$9,1,MATCH($D57,'6. Patients'!$RK$9:$TH$9,0),ROWS('6. Patients'!ER$10:ER$107))),0)+
IFERROR(SUMPRODUCT('6. Patients'!DE$10:DE$107,OFFSET('6. Patients'!$TI$9,1,MATCH($D57,'6. Patients'!$TJ$9:$UC$9,0),ROWS('6. Patients'!ER$10:ER$107))),0))+
IFERROR(VLOOKUP($D57,$H$116:$L$146,COLUMNS($H$115:$J$115)-1+AL$7,0)*$E57*$F57*'1. General Inputs'!$J$25,0),0),0)</f>
        <v>0</v>
      </c>
      <c r="AM57" s="775">
        <f ca="1">ROUNDUP(IFERROR($F57*$E57*CHOOSE(AM$7,
IFERROR(SUMPRODUCT('6. Patients'!DF$10:DF$107,OFFSET('6. Patients'!$DN$9,1,MATCH($D57,'6. Patients'!$DO$9:$FL$9,0),ROWS('6. Patients'!ES$10:ES$107))),0)+
IFERROR(SUMPRODUCT('6. Patients'!DF$10:DF$107,OFFSET('6. Patients'!$FM$9,1,MATCH($D57,'6. Patients'!$FN$9:$GG$9,0),ROWS('6. Patients'!ES$10:ES$107))),0)+
IFERROR(SUMPRODUCT('6. Patients'!DF$10:DF$107,OFFSET('6. Patients'!$GH$9,1,MATCH($D57,'6. Patients'!$GI$9:$IF$9,0),ROWS('6. Patients'!ES$10:ES$107))),0)+
IFERROR(SUMPRODUCT('6. Patients'!DF$10:DF$107,OFFSET('6. Patients'!$IG$9,1,MATCH($D57,'6. Patients'!$IH$9:$JA$9,0),ROWS('6. Patients'!ES$10:ES$107))),0),
IFERROR(SUMPRODUCT('6. Patients'!DF$10:DF$107,OFFSET('6. Patients'!$JB$9,1,MATCH($D57,'6. Patients'!$JC$9:$KZ$9,0),ROWS('6. Patients'!ES$10:ES$107))),0)+
IFERROR(SUMPRODUCT('6. Patients'!DF$10:DF$107,OFFSET('6. Patients'!$LA$9,1,MATCH($D57,'6. Patients'!$LB$9:$LU$9,0),ROWS('6. Patients'!ES$10:ES$107))),0)+
IFERROR(SUMPRODUCT('6. Patients'!DF$10:DF$107,OFFSET('6. Patients'!$LV$9,1,MATCH($D57,'6. Patients'!$LW$9:$NT$9,0),ROWS('6. Patients'!ES$10:ES$107))),0)+
IFERROR(SUMPRODUCT('6. Patients'!DF$10:DF$107,OFFSET('6. Patients'!$NU$9,1,MATCH($D57,'6. Patients'!$NV$9:$OO$9,0),ROWS('6. Patients'!ES$10:ES$107))),0),
IFERROR(SUMPRODUCT('6. Patients'!DF$10:DF$107,OFFSET('6. Patients'!$OP$9,1,MATCH($D57,'6. Patients'!$OQ$9:$QN$9,0),ROWS('6. Patients'!ES$10:ES$107))),0)+
IFERROR(SUMPRODUCT('6. Patients'!DF$10:DF$107,OFFSET('6. Patients'!$QO$9,1,MATCH($D57,'6. Patients'!$QP$9:$RI$9,0),ROWS('6. Patients'!ES$10:ES$107))),0)+
IFERROR(SUMPRODUCT('6. Patients'!DF$10:DF$107,OFFSET('6. Patients'!$RJ$9,1,MATCH($D57,'6. Patients'!$RK$9:$TH$9,0),ROWS('6. Patients'!ES$10:ES$107))),0)+
IFERROR(SUMPRODUCT('6. Patients'!DF$10:DF$107,OFFSET('6. Patients'!$TI$9,1,MATCH($D57,'6. Patients'!$TJ$9:$UC$9,0),ROWS('6. Patients'!ES$10:ES$107))),0))+
IFERROR(VLOOKUP($D57,$H$116:$L$146,COLUMNS($H$115:$J$115)-1+AM$7,0)*$E57*$F57*'1. General Inputs'!$J$25,0),0),0)</f>
        <v>0</v>
      </c>
      <c r="AN57" s="775">
        <f ca="1">ROUNDUP(IFERROR($F57*$E57*CHOOSE(AN$7,
IFERROR(SUMPRODUCT('6. Patients'!DG$10:DG$107,OFFSET('6. Patients'!$DN$9,1,MATCH($D57,'6. Patients'!$DO$9:$FL$9,0),ROWS('6. Patients'!ET$10:ET$107))),0)+
IFERROR(SUMPRODUCT('6. Patients'!DG$10:DG$107,OFFSET('6. Patients'!$FM$9,1,MATCH($D57,'6. Patients'!$FN$9:$GG$9,0),ROWS('6. Patients'!ET$10:ET$107))),0)+
IFERROR(SUMPRODUCT('6. Patients'!DG$10:DG$107,OFFSET('6. Patients'!$GH$9,1,MATCH($D57,'6. Patients'!$GI$9:$IF$9,0),ROWS('6. Patients'!ET$10:ET$107))),0)+
IFERROR(SUMPRODUCT('6. Patients'!DG$10:DG$107,OFFSET('6. Patients'!$IG$9,1,MATCH($D57,'6. Patients'!$IH$9:$JA$9,0),ROWS('6. Patients'!ET$10:ET$107))),0),
IFERROR(SUMPRODUCT('6. Patients'!DG$10:DG$107,OFFSET('6. Patients'!$JB$9,1,MATCH($D57,'6. Patients'!$JC$9:$KZ$9,0),ROWS('6. Patients'!ET$10:ET$107))),0)+
IFERROR(SUMPRODUCT('6. Patients'!DG$10:DG$107,OFFSET('6. Patients'!$LA$9,1,MATCH($D57,'6. Patients'!$LB$9:$LU$9,0),ROWS('6. Patients'!ET$10:ET$107))),0)+
IFERROR(SUMPRODUCT('6. Patients'!DG$10:DG$107,OFFSET('6. Patients'!$LV$9,1,MATCH($D57,'6. Patients'!$LW$9:$NT$9,0),ROWS('6. Patients'!ET$10:ET$107))),0)+
IFERROR(SUMPRODUCT('6. Patients'!DG$10:DG$107,OFFSET('6. Patients'!$NU$9,1,MATCH($D57,'6. Patients'!$NV$9:$OO$9,0),ROWS('6. Patients'!ET$10:ET$107))),0),
IFERROR(SUMPRODUCT('6. Patients'!DG$10:DG$107,OFFSET('6. Patients'!$OP$9,1,MATCH($D57,'6. Patients'!$OQ$9:$QN$9,0),ROWS('6. Patients'!ET$10:ET$107))),0)+
IFERROR(SUMPRODUCT('6. Patients'!DG$10:DG$107,OFFSET('6. Patients'!$QO$9,1,MATCH($D57,'6. Patients'!$QP$9:$RI$9,0),ROWS('6. Patients'!ET$10:ET$107))),0)+
IFERROR(SUMPRODUCT('6. Patients'!DG$10:DG$107,OFFSET('6. Patients'!$RJ$9,1,MATCH($D57,'6. Patients'!$RK$9:$TH$9,0),ROWS('6. Patients'!ET$10:ET$107))),0)+
IFERROR(SUMPRODUCT('6. Patients'!DG$10:DG$107,OFFSET('6. Patients'!$TI$9,1,MATCH($D57,'6. Patients'!$TJ$9:$UC$9,0),ROWS('6. Patients'!ET$10:ET$107))),0))+
IFERROR(VLOOKUP($D57,$H$116:$L$146,COLUMNS($H$115:$J$115)-1+AN$7,0)*$E57*$F57*'1. General Inputs'!$J$25,0),0),0)</f>
        <v>0</v>
      </c>
      <c r="AO57" s="775">
        <f ca="1">ROUNDUP(IFERROR($F57*$E57*CHOOSE(AO$7,
IFERROR(SUMPRODUCT('6. Patients'!DH$10:DH$107,OFFSET('6. Patients'!$DN$9,1,MATCH($D57,'6. Patients'!$DO$9:$FL$9,0),ROWS('6. Patients'!EU$10:EU$107))),0)+
IFERROR(SUMPRODUCT('6. Patients'!DH$10:DH$107,OFFSET('6. Patients'!$FM$9,1,MATCH($D57,'6. Patients'!$FN$9:$GG$9,0),ROWS('6. Patients'!EU$10:EU$107))),0)+
IFERROR(SUMPRODUCT('6. Patients'!DH$10:DH$107,OFFSET('6. Patients'!$GH$9,1,MATCH($D57,'6. Patients'!$GI$9:$IF$9,0),ROWS('6. Patients'!EU$10:EU$107))),0)+
IFERROR(SUMPRODUCT('6. Patients'!DH$10:DH$107,OFFSET('6. Patients'!$IG$9,1,MATCH($D57,'6. Patients'!$IH$9:$JA$9,0),ROWS('6. Patients'!EU$10:EU$107))),0),
IFERROR(SUMPRODUCT('6. Patients'!DH$10:DH$107,OFFSET('6. Patients'!$JB$9,1,MATCH($D57,'6. Patients'!$JC$9:$KZ$9,0),ROWS('6. Patients'!EU$10:EU$107))),0)+
IFERROR(SUMPRODUCT('6. Patients'!DH$10:DH$107,OFFSET('6. Patients'!$LA$9,1,MATCH($D57,'6. Patients'!$LB$9:$LU$9,0),ROWS('6. Patients'!EU$10:EU$107))),0)+
IFERROR(SUMPRODUCT('6. Patients'!DH$10:DH$107,OFFSET('6. Patients'!$LV$9,1,MATCH($D57,'6. Patients'!$LW$9:$NT$9,0),ROWS('6. Patients'!EU$10:EU$107))),0)+
IFERROR(SUMPRODUCT('6. Patients'!DH$10:DH$107,OFFSET('6. Patients'!$NU$9,1,MATCH($D57,'6. Patients'!$NV$9:$OO$9,0),ROWS('6. Patients'!EU$10:EU$107))),0),
IFERROR(SUMPRODUCT('6. Patients'!DH$10:DH$107,OFFSET('6. Patients'!$OP$9,1,MATCH($D57,'6. Patients'!$OQ$9:$QN$9,0),ROWS('6. Patients'!EU$10:EU$107))),0)+
IFERROR(SUMPRODUCT('6. Patients'!DH$10:DH$107,OFFSET('6. Patients'!$QO$9,1,MATCH($D57,'6. Patients'!$QP$9:$RI$9,0),ROWS('6. Patients'!EU$10:EU$107))),0)+
IFERROR(SUMPRODUCT('6. Patients'!DH$10:DH$107,OFFSET('6. Patients'!$RJ$9,1,MATCH($D57,'6. Patients'!$RK$9:$TH$9,0),ROWS('6. Patients'!EU$10:EU$107))),0)+
IFERROR(SUMPRODUCT('6. Patients'!DH$10:DH$107,OFFSET('6. Patients'!$TI$9,1,MATCH($D57,'6. Patients'!$TJ$9:$UC$9,0),ROWS('6. Patients'!EU$10:EU$107))),0))+
IFERROR(VLOOKUP($D57,$H$116:$L$146,COLUMNS($H$115:$J$115)-1+AO$7,0)*$E57*$F57*'1. General Inputs'!$J$25,0),0),0)</f>
        <v>0</v>
      </c>
      <c r="AP57" s="775">
        <f ca="1">ROUNDUP(IFERROR($F57*$E57*CHOOSE(AP$7,
IFERROR(SUMPRODUCT('6. Patients'!DI$10:DI$107,OFFSET('6. Patients'!$DN$9,1,MATCH($D57,'6. Patients'!$DO$9:$FL$9,0),ROWS('6. Patients'!EV$10:EV$107))),0)+
IFERROR(SUMPRODUCT('6. Patients'!DI$10:DI$107,OFFSET('6. Patients'!$FM$9,1,MATCH($D57,'6. Patients'!$FN$9:$GG$9,0),ROWS('6. Patients'!EV$10:EV$107))),0)+
IFERROR(SUMPRODUCT('6. Patients'!DI$10:DI$107,OFFSET('6. Patients'!$GH$9,1,MATCH($D57,'6. Patients'!$GI$9:$IF$9,0),ROWS('6. Patients'!EV$10:EV$107))),0)+
IFERROR(SUMPRODUCT('6. Patients'!DI$10:DI$107,OFFSET('6. Patients'!$IG$9,1,MATCH($D57,'6. Patients'!$IH$9:$JA$9,0),ROWS('6. Patients'!EV$10:EV$107))),0),
IFERROR(SUMPRODUCT('6. Patients'!DI$10:DI$107,OFFSET('6. Patients'!$JB$9,1,MATCH($D57,'6. Patients'!$JC$9:$KZ$9,0),ROWS('6. Patients'!EV$10:EV$107))),0)+
IFERROR(SUMPRODUCT('6. Patients'!DI$10:DI$107,OFFSET('6. Patients'!$LA$9,1,MATCH($D57,'6. Patients'!$LB$9:$LU$9,0),ROWS('6. Patients'!EV$10:EV$107))),0)+
IFERROR(SUMPRODUCT('6. Patients'!DI$10:DI$107,OFFSET('6. Patients'!$LV$9,1,MATCH($D57,'6. Patients'!$LW$9:$NT$9,0),ROWS('6. Patients'!EV$10:EV$107))),0)+
IFERROR(SUMPRODUCT('6. Patients'!DI$10:DI$107,OFFSET('6. Patients'!$NU$9,1,MATCH($D57,'6. Patients'!$NV$9:$OO$9,0),ROWS('6. Patients'!EV$10:EV$107))),0),
IFERROR(SUMPRODUCT('6. Patients'!DI$10:DI$107,OFFSET('6. Patients'!$OP$9,1,MATCH($D57,'6. Patients'!$OQ$9:$QN$9,0),ROWS('6. Patients'!EV$10:EV$107))),0)+
IFERROR(SUMPRODUCT('6. Patients'!DI$10:DI$107,OFFSET('6. Patients'!$QO$9,1,MATCH($D57,'6. Patients'!$QP$9:$RI$9,0),ROWS('6. Patients'!EV$10:EV$107))),0)+
IFERROR(SUMPRODUCT('6. Patients'!DI$10:DI$107,OFFSET('6. Patients'!$RJ$9,1,MATCH($D57,'6. Patients'!$RK$9:$TH$9,0),ROWS('6. Patients'!EV$10:EV$107))),0)+
IFERROR(SUMPRODUCT('6. Patients'!DI$10:DI$107,OFFSET('6. Patients'!$TI$9,1,MATCH($D57,'6. Patients'!$TJ$9:$UC$9,0),ROWS('6. Patients'!EV$10:EV$107))),0))+
IFERROR(VLOOKUP($D57,$H$116:$L$146,COLUMNS($H$115:$J$115)-1+AP$7,0)*$E57*$F57*'1. General Inputs'!$J$25,0),0),0)</f>
        <v>0</v>
      </c>
      <c r="AQ57" s="775">
        <f ca="1">ROUNDUP(IFERROR($F57*$E57*CHOOSE(AQ$7,
IFERROR(SUMPRODUCT('6. Patients'!DJ$10:DJ$107,OFFSET('6. Patients'!$DN$9,1,MATCH($D57,'6. Patients'!$DO$9:$FL$9,0),ROWS('6. Patients'!EW$10:EW$107))),0)+
IFERROR(SUMPRODUCT('6. Patients'!DJ$10:DJ$107,OFFSET('6. Patients'!$FM$9,1,MATCH($D57,'6. Patients'!$FN$9:$GG$9,0),ROWS('6. Patients'!EW$10:EW$107))),0)+
IFERROR(SUMPRODUCT('6. Patients'!DJ$10:DJ$107,OFFSET('6. Patients'!$GH$9,1,MATCH($D57,'6. Patients'!$GI$9:$IF$9,0),ROWS('6. Patients'!EW$10:EW$107))),0)+
IFERROR(SUMPRODUCT('6. Patients'!DJ$10:DJ$107,OFFSET('6. Patients'!$IG$9,1,MATCH($D57,'6. Patients'!$IH$9:$JA$9,0),ROWS('6. Patients'!EW$10:EW$107))),0),
IFERROR(SUMPRODUCT('6. Patients'!DJ$10:DJ$107,OFFSET('6. Patients'!$JB$9,1,MATCH($D57,'6. Patients'!$JC$9:$KZ$9,0),ROWS('6. Patients'!EW$10:EW$107))),0)+
IFERROR(SUMPRODUCT('6. Patients'!DJ$10:DJ$107,OFFSET('6. Patients'!$LA$9,1,MATCH($D57,'6. Patients'!$LB$9:$LU$9,0),ROWS('6. Patients'!EW$10:EW$107))),0)+
IFERROR(SUMPRODUCT('6. Patients'!DJ$10:DJ$107,OFFSET('6. Patients'!$LV$9,1,MATCH($D57,'6. Patients'!$LW$9:$NT$9,0),ROWS('6. Patients'!EW$10:EW$107))),0)+
IFERROR(SUMPRODUCT('6. Patients'!DJ$10:DJ$107,OFFSET('6. Patients'!$NU$9,1,MATCH($D57,'6. Patients'!$NV$9:$OO$9,0),ROWS('6. Patients'!EW$10:EW$107))),0),
IFERROR(SUMPRODUCT('6. Patients'!DJ$10:DJ$107,OFFSET('6. Patients'!$OP$9,1,MATCH($D57,'6. Patients'!$OQ$9:$QN$9,0),ROWS('6. Patients'!EW$10:EW$107))),0)+
IFERROR(SUMPRODUCT('6. Patients'!DJ$10:DJ$107,OFFSET('6. Patients'!$QO$9,1,MATCH($D57,'6. Patients'!$QP$9:$RI$9,0),ROWS('6. Patients'!EW$10:EW$107))),0)+
IFERROR(SUMPRODUCT('6. Patients'!DJ$10:DJ$107,OFFSET('6. Patients'!$RJ$9,1,MATCH($D57,'6. Patients'!$RK$9:$TH$9,0),ROWS('6. Patients'!EW$10:EW$107))),0)+
IFERROR(SUMPRODUCT('6. Patients'!DJ$10:DJ$107,OFFSET('6. Patients'!$TI$9,1,MATCH($D57,'6. Patients'!$TJ$9:$UC$9,0),ROWS('6. Patients'!EW$10:EW$107))),0))+
IFERROR(VLOOKUP($D57,$H$116:$L$146,COLUMNS($H$115:$J$115)-1+AQ$7,0)*$E57*$F57*'1. General Inputs'!$J$25,0),0),0)</f>
        <v>0</v>
      </c>
      <c r="AT57" s="309"/>
      <c r="AZ57" s="335">
        <f ca="1">IFERROR(SUM(OFFSET('7. Consumption'!H57,0,1,,MIN('1. General Inputs'!$J$29,COLUMNS('7. Consumption'!H$9:$AQ$9)-1))),0)+MAX(0,$AQ57*('1. General Inputs'!$J$29-COLUMNS('7. Consumption'!H$9:$AQ$9)+1))</f>
        <v>0</v>
      </c>
      <c r="BA57" s="335">
        <f ca="1">IFERROR(SUM(OFFSET('7. Consumption'!I57,0,1,,MIN('1. General Inputs'!$J$29,COLUMNS('7. Consumption'!I$9:$AQ$9)-1))),0)+MAX(0,$AQ57*('1. General Inputs'!$J$29-COLUMNS('7. Consumption'!I$9:$AQ$9)+1))</f>
        <v>0</v>
      </c>
      <c r="BB57" s="335">
        <f ca="1">IFERROR(SUM(OFFSET('7. Consumption'!J57,0,1,,MIN('1. General Inputs'!$J$29,COLUMNS('7. Consumption'!J$9:$AQ$9)-1))),0)+MAX(0,$AQ57*('1. General Inputs'!$J$29-COLUMNS('7. Consumption'!J$9:$AQ$9)+1))</f>
        <v>0</v>
      </c>
      <c r="BC57" s="335">
        <f ca="1">IFERROR(SUM(OFFSET('7. Consumption'!K57,0,1,,MIN('1. General Inputs'!$J$29,COLUMNS('7. Consumption'!K$9:$AQ$9)-1))),0)+MAX(0,$AQ57*('1. General Inputs'!$J$29-COLUMNS('7. Consumption'!K$9:$AQ$9)+1))</f>
        <v>0</v>
      </c>
      <c r="BD57" s="335">
        <f ca="1">IFERROR(SUM(OFFSET('7. Consumption'!L57,0,1,,MIN('1. General Inputs'!$J$29,COLUMNS('7. Consumption'!L$9:$AQ$9)-1))),0)+MAX(0,$AQ57*('1. General Inputs'!$J$29-COLUMNS('7. Consumption'!L$9:$AQ$9)+1))</f>
        <v>0</v>
      </c>
      <c r="BE57" s="335">
        <f ca="1">IFERROR(SUM(OFFSET('7. Consumption'!M57,0,1,,MIN('1. General Inputs'!$J$29,COLUMNS('7. Consumption'!M$9:$AQ$9)-1))),0)+MAX(0,$AQ57*('1. General Inputs'!$J$29-COLUMNS('7. Consumption'!M$9:$AQ$9)+1))</f>
        <v>0</v>
      </c>
      <c r="BF57" s="335">
        <f ca="1">IFERROR(SUM(OFFSET('7. Consumption'!N57,0,1,,MIN('1. General Inputs'!$J$29,COLUMNS('7. Consumption'!N$9:$AQ$9)-1))),0)+MAX(0,$AQ57*('1. General Inputs'!$J$29-COLUMNS('7. Consumption'!N$9:$AQ$9)+1))</f>
        <v>0</v>
      </c>
      <c r="BG57" s="335">
        <f ca="1">IFERROR(SUM(OFFSET('7. Consumption'!O57,0,1,,MIN('1. General Inputs'!$J$29,COLUMNS('7. Consumption'!O$9:$AQ$9)-1))),0)+MAX(0,$AQ57*('1. General Inputs'!$J$29-COLUMNS('7. Consumption'!O$9:$AQ$9)+1))</f>
        <v>0</v>
      </c>
      <c r="BH57" s="335">
        <f ca="1">IFERROR(SUM(OFFSET('7. Consumption'!P57,0,1,,MIN('1. General Inputs'!$J$29,COLUMNS('7. Consumption'!P$9:$AQ$9)-1))),0)+MAX(0,$AQ57*('1. General Inputs'!$J$29-COLUMNS('7. Consumption'!P$9:$AQ$9)+1))</f>
        <v>0</v>
      </c>
      <c r="BI57" s="335">
        <f ca="1">IFERROR(SUM(OFFSET('7. Consumption'!Q57,0,1,,MIN('1. General Inputs'!$J$29,COLUMNS('7. Consumption'!Q$9:$AQ$9)-1))),0)+MAX(0,$AQ57*('1. General Inputs'!$J$29-COLUMNS('7. Consumption'!Q$9:$AQ$9)+1))</f>
        <v>0</v>
      </c>
      <c r="BJ57" s="335">
        <f ca="1">IFERROR(SUM(OFFSET('7. Consumption'!R57,0,1,,MIN('1. General Inputs'!$J$29,COLUMNS('7. Consumption'!R$9:$AQ$9)-1))),0)+MAX(0,$AQ57*('1. General Inputs'!$J$29-COLUMNS('7. Consumption'!R$9:$AQ$9)+1))</f>
        <v>0</v>
      </c>
      <c r="BK57" s="335">
        <f ca="1">IFERROR(SUM(OFFSET('7. Consumption'!S57,0,1,,MIN('1. General Inputs'!$J$29,COLUMNS('7. Consumption'!S$9:$AQ$9)-1))),0)+MAX(0,$AQ57*('1. General Inputs'!$J$29-COLUMNS('7. Consumption'!S$9:$AQ$9)+1))</f>
        <v>0</v>
      </c>
      <c r="BL57" s="335">
        <f ca="1">IFERROR(SUM(OFFSET('7. Consumption'!T57,0,1,,MIN('1. General Inputs'!$J$29,COLUMNS('7. Consumption'!T$9:$AQ$9)-1))),0)+MAX(0,$AQ57*('1. General Inputs'!$J$29-COLUMNS('7. Consumption'!T$9:$AQ$9)+1))</f>
        <v>0</v>
      </c>
      <c r="BM57" s="335">
        <f ca="1">IFERROR(SUM(OFFSET('7. Consumption'!U57,0,1,,MIN('1. General Inputs'!$J$29,COLUMNS('7. Consumption'!U$9:$AQ$9)-1))),0)+MAX(0,$AQ57*('1. General Inputs'!$J$29-COLUMNS('7. Consumption'!U$9:$AQ$9)+1))</f>
        <v>0</v>
      </c>
      <c r="BN57" s="335">
        <f ca="1">IFERROR(SUM(OFFSET('7. Consumption'!V57,0,1,,MIN('1. General Inputs'!$J$29,COLUMNS('7. Consumption'!V$9:$AQ$9)-1))),0)+MAX(0,$AQ57*('1. General Inputs'!$J$29-COLUMNS('7. Consumption'!V$9:$AQ$9)+1))</f>
        <v>0</v>
      </c>
      <c r="BO57" s="335">
        <f ca="1">IFERROR(SUM(OFFSET('7. Consumption'!W57,0,1,,MIN('1. General Inputs'!$J$29,COLUMNS('7. Consumption'!W$9:$AQ$9)-1))),0)+MAX(0,$AQ57*('1. General Inputs'!$J$29-COLUMNS('7. Consumption'!W$9:$AQ$9)+1))</f>
        <v>0</v>
      </c>
      <c r="BP57" s="335">
        <f ca="1">IFERROR(SUM(OFFSET('7. Consumption'!X57,0,1,,MIN('1. General Inputs'!$J$29,COLUMNS('7. Consumption'!X$9:$AQ$9)-1))),0)+MAX(0,$AQ57*('1. General Inputs'!$J$29-COLUMNS('7. Consumption'!X$9:$AQ$9)+1))</f>
        <v>0</v>
      </c>
      <c r="BQ57" s="335">
        <f ca="1">IFERROR(SUM(OFFSET('7. Consumption'!Y57,0,1,,MIN('1. General Inputs'!$J$29,COLUMNS('7. Consumption'!Y$9:$AQ$9)-1))),0)+MAX(0,$AQ57*('1. General Inputs'!$J$29-COLUMNS('7. Consumption'!Y$9:$AQ$9)+1))</f>
        <v>0</v>
      </c>
      <c r="BR57" s="335">
        <f ca="1">IFERROR(SUM(OFFSET('7. Consumption'!Z57,0,1,,MIN('1. General Inputs'!$J$29,COLUMNS('7. Consumption'!Z$9:$AQ$9)-1))),0)+MAX(0,$AQ57*('1. General Inputs'!$J$29-COLUMNS('7. Consumption'!Z$9:$AQ$9)+1))</f>
        <v>0</v>
      </c>
      <c r="BS57" s="335">
        <f ca="1">IFERROR(SUM(OFFSET('7. Consumption'!AA57,0,1,,MIN('1. General Inputs'!$J$29,COLUMNS('7. Consumption'!AA$9:$AQ$9)-1))),0)+MAX(0,$AQ57*('1. General Inputs'!$J$29-COLUMNS('7. Consumption'!AA$9:$AQ$9)+1))</f>
        <v>0</v>
      </c>
      <c r="BT57" s="335">
        <f ca="1">IFERROR(SUM(OFFSET('7. Consumption'!AB57,0,1,,MIN('1. General Inputs'!$J$29,COLUMNS('7. Consumption'!AB$9:$AQ$9)-1))),0)+MAX(0,$AQ57*('1. General Inputs'!$J$29-COLUMNS('7. Consumption'!AB$9:$AQ$9)+1))</f>
        <v>0</v>
      </c>
      <c r="BU57" s="335">
        <f ca="1">IFERROR(SUM(OFFSET('7. Consumption'!AC57,0,1,,MIN('1. General Inputs'!$J$29,COLUMNS('7. Consumption'!AC$9:$AQ$9)-1))),0)+MAX(0,$AQ57*('1. General Inputs'!$J$29-COLUMNS('7. Consumption'!AC$9:$AQ$9)+1))</f>
        <v>0</v>
      </c>
      <c r="BV57" s="335">
        <f ca="1">IFERROR(SUM(OFFSET('7. Consumption'!AD57,0,1,,MIN('1. General Inputs'!$J$29,COLUMNS('7. Consumption'!AD$9:$AQ$9)-1))),0)+MAX(0,$AQ57*('1. General Inputs'!$J$29-COLUMNS('7. Consumption'!AD$9:$AQ$9)+1))</f>
        <v>0</v>
      </c>
      <c r="BW57" s="335">
        <f ca="1">IFERROR(SUM(OFFSET('7. Consumption'!AE57,0,1,,MIN('1. General Inputs'!$J$29,COLUMNS('7. Consumption'!AE$9:$AQ$9)-1))),0)+MAX(0,$AQ57*('1. General Inputs'!$J$29-COLUMNS('7. Consumption'!AE$9:$AQ$9)+1))</f>
        <v>0</v>
      </c>
      <c r="BX57" s="335">
        <f ca="1">IFERROR(SUM(OFFSET('7. Consumption'!AF57,0,1,,MIN('1. General Inputs'!$J$29,COLUMNS('7. Consumption'!AF$9:$AQ$9)-1))),0)+MAX(0,$AQ57*('1. General Inputs'!$J$29-COLUMNS('7. Consumption'!AF$9:$AQ$9)+1))</f>
        <v>0</v>
      </c>
      <c r="BY57" s="335">
        <f ca="1">IFERROR(SUM(OFFSET('7. Consumption'!AG57,0,1,,MIN('1. General Inputs'!$J$29,COLUMNS('7. Consumption'!AG$9:$AQ$9)-1))),0)+MAX(0,$AQ57*('1. General Inputs'!$J$29-COLUMNS('7. Consumption'!AG$9:$AQ$9)+1))</f>
        <v>0</v>
      </c>
      <c r="BZ57" s="335">
        <f ca="1">IFERROR(SUM(OFFSET('7. Consumption'!AH57,0,1,,MIN('1. General Inputs'!$J$29,COLUMNS('7. Consumption'!AH$9:$AQ$9)-1))),0)+MAX(0,$AQ57*('1. General Inputs'!$J$29-COLUMNS('7. Consumption'!AH$9:$AQ$9)+1))</f>
        <v>0</v>
      </c>
      <c r="CA57" s="335">
        <f ca="1">IFERROR(SUM(OFFSET('7. Consumption'!AI57,0,1,,MIN('1. General Inputs'!$J$29,COLUMNS('7. Consumption'!AI$9:$AQ$9)-1))),0)+MAX(0,$AQ57*('1. General Inputs'!$J$29-COLUMNS('7. Consumption'!AI$9:$AQ$9)+1))</f>
        <v>0</v>
      </c>
      <c r="CB57" s="335">
        <f ca="1">IFERROR(SUM(OFFSET('7. Consumption'!AJ57,0,1,,MIN('1. General Inputs'!$J$29,COLUMNS('7. Consumption'!AJ$9:$AQ$9)-1))),0)+MAX(0,$AQ57*('1. General Inputs'!$J$29-COLUMNS('7. Consumption'!AJ$9:$AQ$9)+1))</f>
        <v>0</v>
      </c>
      <c r="CC57" s="335">
        <f ca="1">IFERROR(SUM(OFFSET('7. Consumption'!AK57,0,1,,MIN('1. General Inputs'!$J$29,COLUMNS('7. Consumption'!AK$9:$AQ$9)-1))),0)+MAX(0,$AQ57*('1. General Inputs'!$J$29-COLUMNS('7. Consumption'!AK$9:$AQ$9)+1))</f>
        <v>0</v>
      </c>
      <c r="CD57" s="335">
        <f ca="1">IFERROR(SUM(OFFSET('7. Consumption'!AL57,0,1,,MIN('1. General Inputs'!$J$29,COLUMNS('7. Consumption'!AL$9:$AQ$9)-1))),0)+MAX(0,$AQ57*('1. General Inputs'!$J$29-COLUMNS('7. Consumption'!AL$9:$AQ$9)+1))</f>
        <v>0</v>
      </c>
      <c r="CE57" s="335">
        <f ca="1">IFERROR(SUM(OFFSET('7. Consumption'!AM57,0,1,,MIN('1. General Inputs'!$J$29,COLUMNS('7. Consumption'!AM$9:$AQ$9)-1))),0)+MAX(0,$AQ57*('1. General Inputs'!$J$29-COLUMNS('7. Consumption'!AM$9:$AQ$9)+1))</f>
        <v>0</v>
      </c>
      <c r="CF57" s="335">
        <f ca="1">IFERROR(SUM(OFFSET('7. Consumption'!AN57,0,1,,MIN('1. General Inputs'!$J$29,COLUMNS('7. Consumption'!AN$9:$AQ$9)-1))),0)+MAX(0,$AQ57*('1. General Inputs'!$J$29-COLUMNS('7. Consumption'!AN$9:$AQ$9)+1))</f>
        <v>0</v>
      </c>
      <c r="CG57" s="335">
        <f ca="1">IFERROR(SUM(OFFSET('7. Consumption'!AO57,0,1,,MIN('1. General Inputs'!$J$29,COLUMNS('7. Consumption'!AO$9:$AQ$9)-1))),0)+MAX(0,$AQ57*('1. General Inputs'!$J$29-COLUMNS('7. Consumption'!AO$9:$AQ$9)+1))</f>
        <v>0</v>
      </c>
      <c r="CH57" s="335">
        <f ca="1">IFERROR(SUM(OFFSET('7. Consumption'!AP57,0,1,,MIN('1. General Inputs'!$J$29,COLUMNS('7. Consumption'!AP$9:$AQ$9)-1))),0)+MAX(0,$AQ57*('1. General Inputs'!$J$29-COLUMNS('7. Consumption'!AP$9:$AQ$9)+1))</f>
        <v>0</v>
      </c>
      <c r="CI57" s="335">
        <f ca="1">IFERROR(SUM(OFFSET('7. Consumption'!AQ57,0,1,,MIN('1. General Inputs'!$J$29,COLUMNS('7. Consumption'!AQ$9:$AQ$9)-1))),0)+MAX(0,$AQ57*('1. General Inputs'!$J$29-COLUMNS('7. Consumption'!AQ$9:$AQ$9)+1))</f>
        <v>0</v>
      </c>
    </row>
    <row r="58" spans="2:87" x14ac:dyDescent="0.3">
      <c r="B58" s="772"/>
      <c r="C58" s="772" t="str">
        <f>IFERROR(VLOOKUP(ROWS($C$9:$C58),'5. Form Breakdown'!$AI$11:$AJ$138,COLUMNS('5. Form Breakdown'!$AI$11:$AJ$11),0),"")</f>
        <v>RTV 25 - tab - heat stable</v>
      </c>
      <c r="D58" s="772" t="str">
        <f>IFERROR(VLOOKUP($C58,'5a. Dosing'!$E$11:$F$138,2,0),"")</f>
        <v>RTV</v>
      </c>
      <c r="E58" s="773" t="str">
        <f>IFERROR(INDEX('5. Form Breakdown'!$AL$11:$BL$138,MATCH('7. Consumption'!$C58,'5. Form Breakdown'!$AK$11:$AK$138,0),MATCH('5. Form Breakdown'!$AX$10,'5. Form Breakdown'!$AL$10:$BL$10,0)),"")</f>
        <v/>
      </c>
      <c r="F58" s="774">
        <f>IFERROR(INDEX('5. Form Breakdown'!$AL$11:$BL$138,MATCH('7. Consumption'!$C58,'5. Form Breakdown'!$AK$11:$AK$138,0),MATCH('5. Form Breakdown'!$BL$10,'5. Form Breakdown'!$AL$10:$BL$10,0)),"")</f>
        <v>0</v>
      </c>
      <c r="H58" s="775">
        <f ca="1">ROUNDUP(IFERROR($F58*$E58*CHOOSE(H$7,
IFERROR(SUMPRODUCT('6. Patients'!CA$10:CA$107,OFFSET('6. Patients'!$DN$9,1,MATCH($D58,'6. Patients'!$DO$9:$FL$9,0),ROWS('6. Patients'!DN$10:DN$107))),0)+
IFERROR(SUMPRODUCT('6. Patients'!CA$10:CA$107,OFFSET('6. Patients'!$FM$9,1,MATCH($D58,'6. Patients'!$FN$9:$GG$9,0),ROWS('6. Patients'!DN$10:DN$107))),0)+
IFERROR(SUMPRODUCT('6. Patients'!CA$10:CA$107,OFFSET('6. Patients'!$GH$9,1,MATCH($D58,'6. Patients'!$GI$9:$IF$9,0),ROWS('6. Patients'!DN$10:DN$107))),0)+
IFERROR(SUMPRODUCT('6. Patients'!CA$10:CA$107,OFFSET('6. Patients'!$IG$9,1,MATCH($D58,'6. Patients'!$IH$9:$JA$9,0),ROWS('6. Patients'!DN$10:DN$107))),0),
IFERROR(SUMPRODUCT('6. Patients'!CA$10:CA$107,OFFSET('6. Patients'!$JB$9,1,MATCH($D58,'6. Patients'!$JC$9:$KZ$9,0),ROWS('6. Patients'!DN$10:DN$107))),0)+
IFERROR(SUMPRODUCT('6. Patients'!CA$10:CA$107,OFFSET('6. Patients'!$LA$9,1,MATCH($D58,'6. Patients'!$LB$9:$LU$9,0),ROWS('6. Patients'!DN$10:DN$107))),0)+
IFERROR(SUMPRODUCT('6. Patients'!CA$10:CA$107,OFFSET('6. Patients'!$LV$9,1,MATCH($D58,'6. Patients'!$LW$9:$NT$9,0),ROWS('6. Patients'!DN$10:DN$107))),0)+
IFERROR(SUMPRODUCT('6. Patients'!CA$10:CA$107,OFFSET('6. Patients'!$NU$9,1,MATCH($D58,'6. Patients'!$NV$9:$OO$9,0),ROWS('6. Patients'!DN$10:DN$107))),0),
IFERROR(SUMPRODUCT('6. Patients'!CA$10:CA$107,OFFSET('6. Patients'!$OP$9,1,MATCH($D58,'6. Patients'!$OQ$9:$QN$9,0),ROWS('6. Patients'!DN$10:DN$107))),0)+
IFERROR(SUMPRODUCT('6. Patients'!CA$10:CA$107,OFFSET('6. Patients'!$QO$9,1,MATCH($D58,'6. Patients'!$QP$9:$RI$9,0),ROWS('6. Patients'!DN$10:DN$107))),0)+
IFERROR(SUMPRODUCT('6. Patients'!CA$10:CA$107,OFFSET('6. Patients'!$RJ$9,1,MATCH($D58,'6. Patients'!$RK$9:$TH$9,0),ROWS('6. Patients'!DN$10:DN$107))),0)+
IFERROR(SUMPRODUCT('6. Patients'!CA$10:CA$107,OFFSET('6. Patients'!$TI$9,1,MATCH($D58,'6. Patients'!$TJ$9:$UC$9,0),ROWS('6. Patients'!DN$10:DN$107))),0))+
IFERROR(VLOOKUP($D58,$H$116:$L$146,COLUMNS($H$115:$J$115)-1+H$7,0)*$E58*$F58*'1. General Inputs'!$J$25,0),0),0)</f>
        <v>0</v>
      </c>
      <c r="I58" s="775">
        <f ca="1">ROUNDUP(IFERROR($F58*$E58*CHOOSE(I$7,
IFERROR(SUMPRODUCT('6. Patients'!CB$10:CB$107,OFFSET('6. Patients'!$DN$9,1,MATCH($D58,'6. Patients'!$DO$9:$FL$9,0),ROWS('6. Patients'!DO$10:DO$107))),0)+
IFERROR(SUMPRODUCT('6. Patients'!CB$10:CB$107,OFFSET('6. Patients'!$FM$9,1,MATCH($D58,'6. Patients'!$FN$9:$GG$9,0),ROWS('6. Patients'!DO$10:DO$107))),0)+
IFERROR(SUMPRODUCT('6. Patients'!CB$10:CB$107,OFFSET('6. Patients'!$GH$9,1,MATCH($D58,'6. Patients'!$GI$9:$IF$9,0),ROWS('6. Patients'!DO$10:DO$107))),0)+
IFERROR(SUMPRODUCT('6. Patients'!CB$10:CB$107,OFFSET('6. Patients'!$IG$9,1,MATCH($D58,'6. Patients'!$IH$9:$JA$9,0),ROWS('6. Patients'!DO$10:DO$107))),0),
IFERROR(SUMPRODUCT('6. Patients'!CB$10:CB$107,OFFSET('6. Patients'!$JB$9,1,MATCH($D58,'6. Patients'!$JC$9:$KZ$9,0),ROWS('6. Patients'!DO$10:DO$107))),0)+
IFERROR(SUMPRODUCT('6. Patients'!CB$10:CB$107,OFFSET('6. Patients'!$LA$9,1,MATCH($D58,'6. Patients'!$LB$9:$LU$9,0),ROWS('6. Patients'!DO$10:DO$107))),0)+
IFERROR(SUMPRODUCT('6. Patients'!CB$10:CB$107,OFFSET('6. Patients'!$LV$9,1,MATCH($D58,'6. Patients'!$LW$9:$NT$9,0),ROWS('6. Patients'!DO$10:DO$107))),0)+
IFERROR(SUMPRODUCT('6. Patients'!CB$10:CB$107,OFFSET('6. Patients'!$NU$9,1,MATCH($D58,'6. Patients'!$NV$9:$OO$9,0),ROWS('6. Patients'!DO$10:DO$107))),0),
IFERROR(SUMPRODUCT('6. Patients'!CB$10:CB$107,OFFSET('6. Patients'!$OP$9,1,MATCH($D58,'6. Patients'!$OQ$9:$QN$9,0),ROWS('6. Patients'!DO$10:DO$107))),0)+
IFERROR(SUMPRODUCT('6. Patients'!CB$10:CB$107,OFFSET('6. Patients'!$QO$9,1,MATCH($D58,'6. Patients'!$QP$9:$RI$9,0),ROWS('6. Patients'!DO$10:DO$107))),0)+
IFERROR(SUMPRODUCT('6. Patients'!CB$10:CB$107,OFFSET('6. Patients'!$RJ$9,1,MATCH($D58,'6. Patients'!$RK$9:$TH$9,0),ROWS('6. Patients'!DO$10:DO$107))),0)+
IFERROR(SUMPRODUCT('6. Patients'!CB$10:CB$107,OFFSET('6. Patients'!$TI$9,1,MATCH($D58,'6. Patients'!$TJ$9:$UC$9,0),ROWS('6. Patients'!DO$10:DO$107))),0))+
IFERROR(VLOOKUP($D58,$H$116:$L$146,COLUMNS($H$115:$J$115)-1+I$7,0)*$E58*$F58*'1. General Inputs'!$J$25,0),0),0)</f>
        <v>0</v>
      </c>
      <c r="J58" s="775">
        <f ca="1">ROUNDUP(IFERROR($F58*$E58*CHOOSE(J$7,
IFERROR(SUMPRODUCT('6. Patients'!CC$10:CC$107,OFFSET('6. Patients'!$DN$9,1,MATCH($D58,'6. Patients'!$DO$9:$FL$9,0),ROWS('6. Patients'!DP$10:DP$107))),0)+
IFERROR(SUMPRODUCT('6. Patients'!CC$10:CC$107,OFFSET('6. Patients'!$FM$9,1,MATCH($D58,'6. Patients'!$FN$9:$GG$9,0),ROWS('6. Patients'!DP$10:DP$107))),0)+
IFERROR(SUMPRODUCT('6. Patients'!CC$10:CC$107,OFFSET('6. Patients'!$GH$9,1,MATCH($D58,'6. Patients'!$GI$9:$IF$9,0),ROWS('6. Patients'!DP$10:DP$107))),0)+
IFERROR(SUMPRODUCT('6. Patients'!CC$10:CC$107,OFFSET('6. Patients'!$IG$9,1,MATCH($D58,'6. Patients'!$IH$9:$JA$9,0),ROWS('6. Patients'!DP$10:DP$107))),0),
IFERROR(SUMPRODUCT('6. Patients'!CC$10:CC$107,OFFSET('6. Patients'!$JB$9,1,MATCH($D58,'6. Patients'!$JC$9:$KZ$9,0),ROWS('6. Patients'!DP$10:DP$107))),0)+
IFERROR(SUMPRODUCT('6. Patients'!CC$10:CC$107,OFFSET('6. Patients'!$LA$9,1,MATCH($D58,'6. Patients'!$LB$9:$LU$9,0),ROWS('6. Patients'!DP$10:DP$107))),0)+
IFERROR(SUMPRODUCT('6. Patients'!CC$10:CC$107,OFFSET('6. Patients'!$LV$9,1,MATCH($D58,'6. Patients'!$LW$9:$NT$9,0),ROWS('6. Patients'!DP$10:DP$107))),0)+
IFERROR(SUMPRODUCT('6. Patients'!CC$10:CC$107,OFFSET('6. Patients'!$NU$9,1,MATCH($D58,'6. Patients'!$NV$9:$OO$9,0),ROWS('6. Patients'!DP$10:DP$107))),0),
IFERROR(SUMPRODUCT('6. Patients'!CC$10:CC$107,OFFSET('6. Patients'!$OP$9,1,MATCH($D58,'6. Patients'!$OQ$9:$QN$9,0),ROWS('6. Patients'!DP$10:DP$107))),0)+
IFERROR(SUMPRODUCT('6. Patients'!CC$10:CC$107,OFFSET('6. Patients'!$QO$9,1,MATCH($D58,'6. Patients'!$QP$9:$RI$9,0),ROWS('6. Patients'!DP$10:DP$107))),0)+
IFERROR(SUMPRODUCT('6. Patients'!CC$10:CC$107,OFFSET('6. Patients'!$RJ$9,1,MATCH($D58,'6. Patients'!$RK$9:$TH$9,0),ROWS('6. Patients'!DP$10:DP$107))),0)+
IFERROR(SUMPRODUCT('6. Patients'!CC$10:CC$107,OFFSET('6. Patients'!$TI$9,1,MATCH($D58,'6. Patients'!$TJ$9:$UC$9,0),ROWS('6. Patients'!DP$10:DP$107))),0))+
IFERROR(VLOOKUP($D58,$H$116:$L$146,COLUMNS($H$115:$J$115)-1+J$7,0)*$E58*$F58*'1. General Inputs'!$J$25,0),0),0)</f>
        <v>0</v>
      </c>
      <c r="K58" s="775">
        <f ca="1">ROUNDUP(IFERROR($F58*$E58*CHOOSE(K$7,
IFERROR(SUMPRODUCT('6. Patients'!CD$10:CD$107,OFFSET('6. Patients'!$DN$9,1,MATCH($D58,'6. Patients'!$DO$9:$FL$9,0),ROWS('6. Patients'!DQ$10:DQ$107))),0)+
IFERROR(SUMPRODUCT('6. Patients'!CD$10:CD$107,OFFSET('6. Patients'!$FM$9,1,MATCH($D58,'6. Patients'!$FN$9:$GG$9,0),ROWS('6. Patients'!DQ$10:DQ$107))),0)+
IFERROR(SUMPRODUCT('6. Patients'!CD$10:CD$107,OFFSET('6. Patients'!$GH$9,1,MATCH($D58,'6. Patients'!$GI$9:$IF$9,0),ROWS('6. Patients'!DQ$10:DQ$107))),0)+
IFERROR(SUMPRODUCT('6. Patients'!CD$10:CD$107,OFFSET('6. Patients'!$IG$9,1,MATCH($D58,'6. Patients'!$IH$9:$JA$9,0),ROWS('6. Patients'!DQ$10:DQ$107))),0),
IFERROR(SUMPRODUCT('6. Patients'!CD$10:CD$107,OFFSET('6. Patients'!$JB$9,1,MATCH($D58,'6. Patients'!$JC$9:$KZ$9,0),ROWS('6. Patients'!DQ$10:DQ$107))),0)+
IFERROR(SUMPRODUCT('6. Patients'!CD$10:CD$107,OFFSET('6. Patients'!$LA$9,1,MATCH($D58,'6. Patients'!$LB$9:$LU$9,0),ROWS('6. Patients'!DQ$10:DQ$107))),0)+
IFERROR(SUMPRODUCT('6. Patients'!CD$10:CD$107,OFFSET('6. Patients'!$LV$9,1,MATCH($D58,'6. Patients'!$LW$9:$NT$9,0),ROWS('6. Patients'!DQ$10:DQ$107))),0)+
IFERROR(SUMPRODUCT('6. Patients'!CD$10:CD$107,OFFSET('6. Patients'!$NU$9,1,MATCH($D58,'6. Patients'!$NV$9:$OO$9,0),ROWS('6. Patients'!DQ$10:DQ$107))),0),
IFERROR(SUMPRODUCT('6. Patients'!CD$10:CD$107,OFFSET('6. Patients'!$OP$9,1,MATCH($D58,'6. Patients'!$OQ$9:$QN$9,0),ROWS('6. Patients'!DQ$10:DQ$107))),0)+
IFERROR(SUMPRODUCT('6. Patients'!CD$10:CD$107,OFFSET('6. Patients'!$QO$9,1,MATCH($D58,'6. Patients'!$QP$9:$RI$9,0),ROWS('6. Patients'!DQ$10:DQ$107))),0)+
IFERROR(SUMPRODUCT('6. Patients'!CD$10:CD$107,OFFSET('6. Patients'!$RJ$9,1,MATCH($D58,'6. Patients'!$RK$9:$TH$9,0),ROWS('6. Patients'!DQ$10:DQ$107))),0)+
IFERROR(SUMPRODUCT('6. Patients'!CD$10:CD$107,OFFSET('6. Patients'!$TI$9,1,MATCH($D58,'6. Patients'!$TJ$9:$UC$9,0),ROWS('6. Patients'!DQ$10:DQ$107))),0))+
IFERROR(VLOOKUP($D58,$H$116:$L$146,COLUMNS($H$115:$J$115)-1+K$7,0)*$E58*$F58*'1. General Inputs'!$J$25,0),0),0)</f>
        <v>0</v>
      </c>
      <c r="L58" s="775">
        <f ca="1">ROUNDUP(IFERROR($F58*$E58*CHOOSE(L$7,
IFERROR(SUMPRODUCT('6. Patients'!CE$10:CE$107,OFFSET('6. Patients'!$DN$9,1,MATCH($D58,'6. Patients'!$DO$9:$FL$9,0),ROWS('6. Patients'!DR$10:DR$107))),0)+
IFERROR(SUMPRODUCT('6. Patients'!CE$10:CE$107,OFFSET('6. Patients'!$FM$9,1,MATCH($D58,'6. Patients'!$FN$9:$GG$9,0),ROWS('6. Patients'!DR$10:DR$107))),0)+
IFERROR(SUMPRODUCT('6. Patients'!CE$10:CE$107,OFFSET('6. Patients'!$GH$9,1,MATCH($D58,'6. Patients'!$GI$9:$IF$9,0),ROWS('6. Patients'!DR$10:DR$107))),0)+
IFERROR(SUMPRODUCT('6. Patients'!CE$10:CE$107,OFFSET('6. Patients'!$IG$9,1,MATCH($D58,'6. Patients'!$IH$9:$JA$9,0),ROWS('6. Patients'!DR$10:DR$107))),0),
IFERROR(SUMPRODUCT('6. Patients'!CE$10:CE$107,OFFSET('6. Patients'!$JB$9,1,MATCH($D58,'6. Patients'!$JC$9:$KZ$9,0),ROWS('6. Patients'!DR$10:DR$107))),0)+
IFERROR(SUMPRODUCT('6. Patients'!CE$10:CE$107,OFFSET('6. Patients'!$LA$9,1,MATCH($D58,'6. Patients'!$LB$9:$LU$9,0),ROWS('6. Patients'!DR$10:DR$107))),0)+
IFERROR(SUMPRODUCT('6. Patients'!CE$10:CE$107,OFFSET('6. Patients'!$LV$9,1,MATCH($D58,'6. Patients'!$LW$9:$NT$9,0),ROWS('6. Patients'!DR$10:DR$107))),0)+
IFERROR(SUMPRODUCT('6. Patients'!CE$10:CE$107,OFFSET('6. Patients'!$NU$9,1,MATCH($D58,'6. Patients'!$NV$9:$OO$9,0),ROWS('6. Patients'!DR$10:DR$107))),0),
IFERROR(SUMPRODUCT('6. Patients'!CE$10:CE$107,OFFSET('6. Patients'!$OP$9,1,MATCH($D58,'6. Patients'!$OQ$9:$QN$9,0),ROWS('6. Patients'!DR$10:DR$107))),0)+
IFERROR(SUMPRODUCT('6. Patients'!CE$10:CE$107,OFFSET('6. Patients'!$QO$9,1,MATCH($D58,'6. Patients'!$QP$9:$RI$9,0),ROWS('6. Patients'!DR$10:DR$107))),0)+
IFERROR(SUMPRODUCT('6. Patients'!CE$10:CE$107,OFFSET('6. Patients'!$RJ$9,1,MATCH($D58,'6. Patients'!$RK$9:$TH$9,0),ROWS('6. Patients'!DR$10:DR$107))),0)+
IFERROR(SUMPRODUCT('6. Patients'!CE$10:CE$107,OFFSET('6. Patients'!$TI$9,1,MATCH($D58,'6. Patients'!$TJ$9:$UC$9,0),ROWS('6. Patients'!DR$10:DR$107))),0))+
IFERROR(VLOOKUP($D58,$H$116:$L$146,COLUMNS($H$115:$J$115)-1+L$7,0)*$E58*$F58*'1. General Inputs'!$J$25,0),0),0)</f>
        <v>0</v>
      </c>
      <c r="M58" s="775">
        <f ca="1">ROUNDUP(IFERROR($F58*$E58*CHOOSE(M$7,
IFERROR(SUMPRODUCT('6. Patients'!CF$10:CF$107,OFFSET('6. Patients'!$DN$9,1,MATCH($D58,'6. Patients'!$DO$9:$FL$9,0),ROWS('6. Patients'!DS$10:DS$107))),0)+
IFERROR(SUMPRODUCT('6. Patients'!CF$10:CF$107,OFFSET('6. Patients'!$FM$9,1,MATCH($D58,'6. Patients'!$FN$9:$GG$9,0),ROWS('6. Patients'!DS$10:DS$107))),0)+
IFERROR(SUMPRODUCT('6. Patients'!CF$10:CF$107,OFFSET('6. Patients'!$GH$9,1,MATCH($D58,'6. Patients'!$GI$9:$IF$9,0),ROWS('6. Patients'!DS$10:DS$107))),0)+
IFERROR(SUMPRODUCT('6. Patients'!CF$10:CF$107,OFFSET('6. Patients'!$IG$9,1,MATCH($D58,'6. Patients'!$IH$9:$JA$9,0),ROWS('6. Patients'!DS$10:DS$107))),0),
IFERROR(SUMPRODUCT('6. Patients'!CF$10:CF$107,OFFSET('6. Patients'!$JB$9,1,MATCH($D58,'6. Patients'!$JC$9:$KZ$9,0),ROWS('6. Patients'!DS$10:DS$107))),0)+
IFERROR(SUMPRODUCT('6. Patients'!CF$10:CF$107,OFFSET('6. Patients'!$LA$9,1,MATCH($D58,'6. Patients'!$LB$9:$LU$9,0),ROWS('6. Patients'!DS$10:DS$107))),0)+
IFERROR(SUMPRODUCT('6. Patients'!CF$10:CF$107,OFFSET('6. Patients'!$LV$9,1,MATCH($D58,'6. Patients'!$LW$9:$NT$9,0),ROWS('6. Patients'!DS$10:DS$107))),0)+
IFERROR(SUMPRODUCT('6. Patients'!CF$10:CF$107,OFFSET('6. Patients'!$NU$9,1,MATCH($D58,'6. Patients'!$NV$9:$OO$9,0),ROWS('6. Patients'!DS$10:DS$107))),0),
IFERROR(SUMPRODUCT('6. Patients'!CF$10:CF$107,OFFSET('6. Patients'!$OP$9,1,MATCH($D58,'6. Patients'!$OQ$9:$QN$9,0),ROWS('6. Patients'!DS$10:DS$107))),0)+
IFERROR(SUMPRODUCT('6. Patients'!CF$10:CF$107,OFFSET('6. Patients'!$QO$9,1,MATCH($D58,'6. Patients'!$QP$9:$RI$9,0),ROWS('6. Patients'!DS$10:DS$107))),0)+
IFERROR(SUMPRODUCT('6. Patients'!CF$10:CF$107,OFFSET('6. Patients'!$RJ$9,1,MATCH($D58,'6. Patients'!$RK$9:$TH$9,0),ROWS('6. Patients'!DS$10:DS$107))),0)+
IFERROR(SUMPRODUCT('6. Patients'!CF$10:CF$107,OFFSET('6. Patients'!$TI$9,1,MATCH($D58,'6. Patients'!$TJ$9:$UC$9,0),ROWS('6. Patients'!DS$10:DS$107))),0))+
IFERROR(VLOOKUP($D58,$H$116:$L$146,COLUMNS($H$115:$J$115)-1+M$7,0)*$E58*$F58*'1. General Inputs'!$J$25,0),0),0)</f>
        <v>0</v>
      </c>
      <c r="N58" s="775">
        <f ca="1">ROUNDUP(IFERROR($F58*$E58*CHOOSE(N$7,
IFERROR(SUMPRODUCT('6. Patients'!CG$10:CG$107,OFFSET('6. Patients'!$DN$9,1,MATCH($D58,'6. Patients'!$DO$9:$FL$9,0),ROWS('6. Patients'!DT$10:DT$107))),0)+
IFERROR(SUMPRODUCT('6. Patients'!CG$10:CG$107,OFFSET('6. Patients'!$FM$9,1,MATCH($D58,'6. Patients'!$FN$9:$GG$9,0),ROWS('6. Patients'!DT$10:DT$107))),0)+
IFERROR(SUMPRODUCT('6. Patients'!CG$10:CG$107,OFFSET('6. Patients'!$GH$9,1,MATCH($D58,'6. Patients'!$GI$9:$IF$9,0),ROWS('6. Patients'!DT$10:DT$107))),0)+
IFERROR(SUMPRODUCT('6. Patients'!CG$10:CG$107,OFFSET('6. Patients'!$IG$9,1,MATCH($D58,'6. Patients'!$IH$9:$JA$9,0),ROWS('6. Patients'!DT$10:DT$107))),0),
IFERROR(SUMPRODUCT('6. Patients'!CG$10:CG$107,OFFSET('6. Patients'!$JB$9,1,MATCH($D58,'6. Patients'!$JC$9:$KZ$9,0),ROWS('6. Patients'!DT$10:DT$107))),0)+
IFERROR(SUMPRODUCT('6. Patients'!CG$10:CG$107,OFFSET('6. Patients'!$LA$9,1,MATCH($D58,'6. Patients'!$LB$9:$LU$9,0),ROWS('6. Patients'!DT$10:DT$107))),0)+
IFERROR(SUMPRODUCT('6. Patients'!CG$10:CG$107,OFFSET('6. Patients'!$LV$9,1,MATCH($D58,'6. Patients'!$LW$9:$NT$9,0),ROWS('6. Patients'!DT$10:DT$107))),0)+
IFERROR(SUMPRODUCT('6. Patients'!CG$10:CG$107,OFFSET('6. Patients'!$NU$9,1,MATCH($D58,'6. Patients'!$NV$9:$OO$9,0),ROWS('6. Patients'!DT$10:DT$107))),0),
IFERROR(SUMPRODUCT('6. Patients'!CG$10:CG$107,OFFSET('6. Patients'!$OP$9,1,MATCH($D58,'6. Patients'!$OQ$9:$QN$9,0),ROWS('6. Patients'!DT$10:DT$107))),0)+
IFERROR(SUMPRODUCT('6. Patients'!CG$10:CG$107,OFFSET('6. Patients'!$QO$9,1,MATCH($D58,'6. Patients'!$QP$9:$RI$9,0),ROWS('6. Patients'!DT$10:DT$107))),0)+
IFERROR(SUMPRODUCT('6. Patients'!CG$10:CG$107,OFFSET('6. Patients'!$RJ$9,1,MATCH($D58,'6. Patients'!$RK$9:$TH$9,0),ROWS('6. Patients'!DT$10:DT$107))),0)+
IFERROR(SUMPRODUCT('6. Patients'!CG$10:CG$107,OFFSET('6. Patients'!$TI$9,1,MATCH($D58,'6. Patients'!$TJ$9:$UC$9,0),ROWS('6. Patients'!DT$10:DT$107))),0))+
IFERROR(VLOOKUP($D58,$H$116:$L$146,COLUMNS($H$115:$J$115)-1+N$7,0)*$E58*$F58*'1. General Inputs'!$J$25,0),0),0)</f>
        <v>0</v>
      </c>
      <c r="O58" s="775">
        <f ca="1">ROUNDUP(IFERROR($F58*$E58*CHOOSE(O$7,
IFERROR(SUMPRODUCT('6. Patients'!CH$10:CH$107,OFFSET('6. Patients'!$DN$9,1,MATCH($D58,'6. Patients'!$DO$9:$FL$9,0),ROWS('6. Patients'!DU$10:DU$107))),0)+
IFERROR(SUMPRODUCT('6. Patients'!CH$10:CH$107,OFFSET('6. Patients'!$FM$9,1,MATCH($D58,'6. Patients'!$FN$9:$GG$9,0),ROWS('6. Patients'!DU$10:DU$107))),0)+
IFERROR(SUMPRODUCT('6. Patients'!CH$10:CH$107,OFFSET('6. Patients'!$GH$9,1,MATCH($D58,'6. Patients'!$GI$9:$IF$9,0),ROWS('6. Patients'!DU$10:DU$107))),0)+
IFERROR(SUMPRODUCT('6. Patients'!CH$10:CH$107,OFFSET('6. Patients'!$IG$9,1,MATCH($D58,'6. Patients'!$IH$9:$JA$9,0),ROWS('6. Patients'!DU$10:DU$107))),0),
IFERROR(SUMPRODUCT('6. Patients'!CH$10:CH$107,OFFSET('6. Patients'!$JB$9,1,MATCH($D58,'6. Patients'!$JC$9:$KZ$9,0),ROWS('6. Patients'!DU$10:DU$107))),0)+
IFERROR(SUMPRODUCT('6. Patients'!CH$10:CH$107,OFFSET('6. Patients'!$LA$9,1,MATCH($D58,'6. Patients'!$LB$9:$LU$9,0),ROWS('6. Patients'!DU$10:DU$107))),0)+
IFERROR(SUMPRODUCT('6. Patients'!CH$10:CH$107,OFFSET('6. Patients'!$LV$9,1,MATCH($D58,'6. Patients'!$LW$9:$NT$9,0),ROWS('6. Patients'!DU$10:DU$107))),0)+
IFERROR(SUMPRODUCT('6. Patients'!CH$10:CH$107,OFFSET('6. Patients'!$NU$9,1,MATCH($D58,'6. Patients'!$NV$9:$OO$9,0),ROWS('6. Patients'!DU$10:DU$107))),0),
IFERROR(SUMPRODUCT('6. Patients'!CH$10:CH$107,OFFSET('6. Patients'!$OP$9,1,MATCH($D58,'6. Patients'!$OQ$9:$QN$9,0),ROWS('6. Patients'!DU$10:DU$107))),0)+
IFERROR(SUMPRODUCT('6. Patients'!CH$10:CH$107,OFFSET('6. Patients'!$QO$9,1,MATCH($D58,'6. Patients'!$QP$9:$RI$9,0),ROWS('6. Patients'!DU$10:DU$107))),0)+
IFERROR(SUMPRODUCT('6. Patients'!CH$10:CH$107,OFFSET('6. Patients'!$RJ$9,1,MATCH($D58,'6. Patients'!$RK$9:$TH$9,0),ROWS('6. Patients'!DU$10:DU$107))),0)+
IFERROR(SUMPRODUCT('6. Patients'!CH$10:CH$107,OFFSET('6. Patients'!$TI$9,1,MATCH($D58,'6. Patients'!$TJ$9:$UC$9,0),ROWS('6. Patients'!DU$10:DU$107))),0))+
IFERROR(VLOOKUP($D58,$H$116:$L$146,COLUMNS($H$115:$J$115)-1+O$7,0)*$E58*$F58*'1. General Inputs'!$J$25,0),0),0)</f>
        <v>0</v>
      </c>
      <c r="P58" s="775">
        <f ca="1">ROUNDUP(IFERROR($F58*$E58*CHOOSE(P$7,
IFERROR(SUMPRODUCT('6. Patients'!CI$10:CI$107,OFFSET('6. Patients'!$DN$9,1,MATCH($D58,'6. Patients'!$DO$9:$FL$9,0),ROWS('6. Patients'!DV$10:DV$107))),0)+
IFERROR(SUMPRODUCT('6. Patients'!CI$10:CI$107,OFFSET('6. Patients'!$FM$9,1,MATCH($D58,'6. Patients'!$FN$9:$GG$9,0),ROWS('6. Patients'!DV$10:DV$107))),0)+
IFERROR(SUMPRODUCT('6. Patients'!CI$10:CI$107,OFFSET('6. Patients'!$GH$9,1,MATCH($D58,'6. Patients'!$GI$9:$IF$9,0),ROWS('6. Patients'!DV$10:DV$107))),0)+
IFERROR(SUMPRODUCT('6. Patients'!CI$10:CI$107,OFFSET('6. Patients'!$IG$9,1,MATCH($D58,'6. Patients'!$IH$9:$JA$9,0),ROWS('6. Patients'!DV$10:DV$107))),0),
IFERROR(SUMPRODUCT('6. Patients'!CI$10:CI$107,OFFSET('6. Patients'!$JB$9,1,MATCH($D58,'6. Patients'!$JC$9:$KZ$9,0),ROWS('6. Patients'!DV$10:DV$107))),0)+
IFERROR(SUMPRODUCT('6. Patients'!CI$10:CI$107,OFFSET('6. Patients'!$LA$9,1,MATCH($D58,'6. Patients'!$LB$9:$LU$9,0),ROWS('6. Patients'!DV$10:DV$107))),0)+
IFERROR(SUMPRODUCT('6. Patients'!CI$10:CI$107,OFFSET('6. Patients'!$LV$9,1,MATCH($D58,'6. Patients'!$LW$9:$NT$9,0),ROWS('6. Patients'!DV$10:DV$107))),0)+
IFERROR(SUMPRODUCT('6. Patients'!CI$10:CI$107,OFFSET('6. Patients'!$NU$9,1,MATCH($D58,'6. Patients'!$NV$9:$OO$9,0),ROWS('6. Patients'!DV$10:DV$107))),0),
IFERROR(SUMPRODUCT('6. Patients'!CI$10:CI$107,OFFSET('6. Patients'!$OP$9,1,MATCH($D58,'6. Patients'!$OQ$9:$QN$9,0),ROWS('6. Patients'!DV$10:DV$107))),0)+
IFERROR(SUMPRODUCT('6. Patients'!CI$10:CI$107,OFFSET('6. Patients'!$QO$9,1,MATCH($D58,'6. Patients'!$QP$9:$RI$9,0),ROWS('6. Patients'!DV$10:DV$107))),0)+
IFERROR(SUMPRODUCT('6. Patients'!CI$10:CI$107,OFFSET('6. Patients'!$RJ$9,1,MATCH($D58,'6. Patients'!$RK$9:$TH$9,0),ROWS('6. Patients'!DV$10:DV$107))),0)+
IFERROR(SUMPRODUCT('6. Patients'!CI$10:CI$107,OFFSET('6. Patients'!$TI$9,1,MATCH($D58,'6. Patients'!$TJ$9:$UC$9,0),ROWS('6. Patients'!DV$10:DV$107))),0))+
IFERROR(VLOOKUP($D58,$H$116:$L$146,COLUMNS($H$115:$J$115)-1+P$7,0)*$E58*$F58*'1. General Inputs'!$J$25,0),0),0)</f>
        <v>0</v>
      </c>
      <c r="Q58" s="775">
        <f ca="1">ROUNDUP(IFERROR($F58*$E58*CHOOSE(Q$7,
IFERROR(SUMPRODUCT('6. Patients'!CJ$10:CJ$107,OFFSET('6. Patients'!$DN$9,1,MATCH($D58,'6. Patients'!$DO$9:$FL$9,0),ROWS('6. Patients'!DW$10:DW$107))),0)+
IFERROR(SUMPRODUCT('6. Patients'!CJ$10:CJ$107,OFFSET('6. Patients'!$FM$9,1,MATCH($D58,'6. Patients'!$FN$9:$GG$9,0),ROWS('6. Patients'!DW$10:DW$107))),0)+
IFERROR(SUMPRODUCT('6. Patients'!CJ$10:CJ$107,OFFSET('6. Patients'!$GH$9,1,MATCH($D58,'6. Patients'!$GI$9:$IF$9,0),ROWS('6. Patients'!DW$10:DW$107))),0)+
IFERROR(SUMPRODUCT('6. Patients'!CJ$10:CJ$107,OFFSET('6. Patients'!$IG$9,1,MATCH($D58,'6. Patients'!$IH$9:$JA$9,0),ROWS('6. Patients'!DW$10:DW$107))),0),
IFERROR(SUMPRODUCT('6. Patients'!CJ$10:CJ$107,OFFSET('6. Patients'!$JB$9,1,MATCH($D58,'6. Patients'!$JC$9:$KZ$9,0),ROWS('6. Patients'!DW$10:DW$107))),0)+
IFERROR(SUMPRODUCT('6. Patients'!CJ$10:CJ$107,OFFSET('6. Patients'!$LA$9,1,MATCH($D58,'6. Patients'!$LB$9:$LU$9,0),ROWS('6. Patients'!DW$10:DW$107))),0)+
IFERROR(SUMPRODUCT('6. Patients'!CJ$10:CJ$107,OFFSET('6. Patients'!$LV$9,1,MATCH($D58,'6. Patients'!$LW$9:$NT$9,0),ROWS('6. Patients'!DW$10:DW$107))),0)+
IFERROR(SUMPRODUCT('6. Patients'!CJ$10:CJ$107,OFFSET('6. Patients'!$NU$9,1,MATCH($D58,'6. Patients'!$NV$9:$OO$9,0),ROWS('6. Patients'!DW$10:DW$107))),0),
IFERROR(SUMPRODUCT('6. Patients'!CJ$10:CJ$107,OFFSET('6. Patients'!$OP$9,1,MATCH($D58,'6. Patients'!$OQ$9:$QN$9,0),ROWS('6. Patients'!DW$10:DW$107))),0)+
IFERROR(SUMPRODUCT('6. Patients'!CJ$10:CJ$107,OFFSET('6. Patients'!$QO$9,1,MATCH($D58,'6. Patients'!$QP$9:$RI$9,0),ROWS('6. Patients'!DW$10:DW$107))),0)+
IFERROR(SUMPRODUCT('6. Patients'!CJ$10:CJ$107,OFFSET('6. Patients'!$RJ$9,1,MATCH($D58,'6. Patients'!$RK$9:$TH$9,0),ROWS('6. Patients'!DW$10:DW$107))),0)+
IFERROR(SUMPRODUCT('6. Patients'!CJ$10:CJ$107,OFFSET('6. Patients'!$TI$9,1,MATCH($D58,'6. Patients'!$TJ$9:$UC$9,0),ROWS('6. Patients'!DW$10:DW$107))),0))+
IFERROR(VLOOKUP($D58,$H$116:$L$146,COLUMNS($H$115:$J$115)-1+Q$7,0)*$E58*$F58*'1. General Inputs'!$J$25,0),0),0)</f>
        <v>0</v>
      </c>
      <c r="R58" s="775">
        <f ca="1">ROUNDUP(IFERROR($F58*$E58*CHOOSE(R$7,
IFERROR(SUMPRODUCT('6. Patients'!CK$10:CK$107,OFFSET('6. Patients'!$DN$9,1,MATCH($D58,'6. Patients'!$DO$9:$FL$9,0),ROWS('6. Patients'!DX$10:DX$107))),0)+
IFERROR(SUMPRODUCT('6. Patients'!CK$10:CK$107,OFFSET('6. Patients'!$FM$9,1,MATCH($D58,'6. Patients'!$FN$9:$GG$9,0),ROWS('6. Patients'!DX$10:DX$107))),0)+
IFERROR(SUMPRODUCT('6. Patients'!CK$10:CK$107,OFFSET('6. Patients'!$GH$9,1,MATCH($D58,'6. Patients'!$GI$9:$IF$9,0),ROWS('6. Patients'!DX$10:DX$107))),0)+
IFERROR(SUMPRODUCT('6. Patients'!CK$10:CK$107,OFFSET('6. Patients'!$IG$9,1,MATCH($D58,'6. Patients'!$IH$9:$JA$9,0),ROWS('6. Patients'!DX$10:DX$107))),0),
IFERROR(SUMPRODUCT('6. Patients'!CK$10:CK$107,OFFSET('6. Patients'!$JB$9,1,MATCH($D58,'6. Patients'!$JC$9:$KZ$9,0),ROWS('6. Patients'!DX$10:DX$107))),0)+
IFERROR(SUMPRODUCT('6. Patients'!CK$10:CK$107,OFFSET('6. Patients'!$LA$9,1,MATCH($D58,'6. Patients'!$LB$9:$LU$9,0),ROWS('6. Patients'!DX$10:DX$107))),0)+
IFERROR(SUMPRODUCT('6. Patients'!CK$10:CK$107,OFFSET('6. Patients'!$LV$9,1,MATCH($D58,'6. Patients'!$LW$9:$NT$9,0),ROWS('6. Patients'!DX$10:DX$107))),0)+
IFERROR(SUMPRODUCT('6. Patients'!CK$10:CK$107,OFFSET('6. Patients'!$NU$9,1,MATCH($D58,'6. Patients'!$NV$9:$OO$9,0),ROWS('6. Patients'!DX$10:DX$107))),0),
IFERROR(SUMPRODUCT('6. Patients'!CK$10:CK$107,OFFSET('6. Patients'!$OP$9,1,MATCH($D58,'6. Patients'!$OQ$9:$QN$9,0),ROWS('6. Patients'!DX$10:DX$107))),0)+
IFERROR(SUMPRODUCT('6. Patients'!CK$10:CK$107,OFFSET('6. Patients'!$QO$9,1,MATCH($D58,'6. Patients'!$QP$9:$RI$9,0),ROWS('6. Patients'!DX$10:DX$107))),0)+
IFERROR(SUMPRODUCT('6. Patients'!CK$10:CK$107,OFFSET('6. Patients'!$RJ$9,1,MATCH($D58,'6. Patients'!$RK$9:$TH$9,0),ROWS('6. Patients'!DX$10:DX$107))),0)+
IFERROR(SUMPRODUCT('6. Patients'!CK$10:CK$107,OFFSET('6. Patients'!$TI$9,1,MATCH($D58,'6. Patients'!$TJ$9:$UC$9,0),ROWS('6. Patients'!DX$10:DX$107))),0))+
IFERROR(VLOOKUP($D58,$H$116:$L$146,COLUMNS($H$115:$J$115)-1+R$7,0)*$E58*$F58*'1. General Inputs'!$J$25,0),0),0)</f>
        <v>0</v>
      </c>
      <c r="S58" s="775">
        <f ca="1">ROUNDUP(IFERROR($F58*$E58*CHOOSE(S$7,
IFERROR(SUMPRODUCT('6. Patients'!CL$10:CL$107,OFFSET('6. Patients'!$DN$9,1,MATCH($D58,'6. Patients'!$DO$9:$FL$9,0),ROWS('6. Patients'!DY$10:DY$107))),0)+
IFERROR(SUMPRODUCT('6. Patients'!CL$10:CL$107,OFFSET('6. Patients'!$FM$9,1,MATCH($D58,'6. Patients'!$FN$9:$GG$9,0),ROWS('6. Patients'!DY$10:DY$107))),0)+
IFERROR(SUMPRODUCT('6. Patients'!CL$10:CL$107,OFFSET('6. Patients'!$GH$9,1,MATCH($D58,'6. Patients'!$GI$9:$IF$9,0),ROWS('6. Patients'!DY$10:DY$107))),0)+
IFERROR(SUMPRODUCT('6. Patients'!CL$10:CL$107,OFFSET('6. Patients'!$IG$9,1,MATCH($D58,'6. Patients'!$IH$9:$JA$9,0),ROWS('6. Patients'!DY$10:DY$107))),0),
IFERROR(SUMPRODUCT('6. Patients'!CL$10:CL$107,OFFSET('6. Patients'!$JB$9,1,MATCH($D58,'6. Patients'!$JC$9:$KZ$9,0),ROWS('6. Patients'!DY$10:DY$107))),0)+
IFERROR(SUMPRODUCT('6. Patients'!CL$10:CL$107,OFFSET('6. Patients'!$LA$9,1,MATCH($D58,'6. Patients'!$LB$9:$LU$9,0),ROWS('6. Patients'!DY$10:DY$107))),0)+
IFERROR(SUMPRODUCT('6. Patients'!CL$10:CL$107,OFFSET('6. Patients'!$LV$9,1,MATCH($D58,'6. Patients'!$LW$9:$NT$9,0),ROWS('6. Patients'!DY$10:DY$107))),0)+
IFERROR(SUMPRODUCT('6. Patients'!CL$10:CL$107,OFFSET('6. Patients'!$NU$9,1,MATCH($D58,'6. Patients'!$NV$9:$OO$9,0),ROWS('6. Patients'!DY$10:DY$107))),0),
IFERROR(SUMPRODUCT('6. Patients'!CL$10:CL$107,OFFSET('6. Patients'!$OP$9,1,MATCH($D58,'6. Patients'!$OQ$9:$QN$9,0),ROWS('6. Patients'!DY$10:DY$107))),0)+
IFERROR(SUMPRODUCT('6. Patients'!CL$10:CL$107,OFFSET('6. Patients'!$QO$9,1,MATCH($D58,'6. Patients'!$QP$9:$RI$9,0),ROWS('6. Patients'!DY$10:DY$107))),0)+
IFERROR(SUMPRODUCT('6. Patients'!CL$10:CL$107,OFFSET('6. Patients'!$RJ$9,1,MATCH($D58,'6. Patients'!$RK$9:$TH$9,0),ROWS('6. Patients'!DY$10:DY$107))),0)+
IFERROR(SUMPRODUCT('6. Patients'!CL$10:CL$107,OFFSET('6. Patients'!$TI$9,1,MATCH($D58,'6. Patients'!$TJ$9:$UC$9,0),ROWS('6. Patients'!DY$10:DY$107))),0))+
IFERROR(VLOOKUP($D58,$H$116:$L$146,COLUMNS($H$115:$J$115)-1+S$7,0)*$E58*$F58*'1. General Inputs'!$J$25,0),0),0)</f>
        <v>0</v>
      </c>
      <c r="T58" s="775">
        <f ca="1">ROUNDUP(IFERROR($F58*$E58*CHOOSE(T$7,
IFERROR(SUMPRODUCT('6. Patients'!CM$10:CM$107,OFFSET('6. Patients'!$DN$9,1,MATCH($D58,'6. Patients'!$DO$9:$FL$9,0),ROWS('6. Patients'!DZ$10:DZ$107))),0)+
IFERROR(SUMPRODUCT('6. Patients'!CM$10:CM$107,OFFSET('6. Patients'!$FM$9,1,MATCH($D58,'6. Patients'!$FN$9:$GG$9,0),ROWS('6. Patients'!DZ$10:DZ$107))),0)+
IFERROR(SUMPRODUCT('6. Patients'!CM$10:CM$107,OFFSET('6. Patients'!$GH$9,1,MATCH($D58,'6. Patients'!$GI$9:$IF$9,0),ROWS('6. Patients'!DZ$10:DZ$107))),0)+
IFERROR(SUMPRODUCT('6. Patients'!CM$10:CM$107,OFFSET('6. Patients'!$IG$9,1,MATCH($D58,'6. Patients'!$IH$9:$JA$9,0),ROWS('6. Patients'!DZ$10:DZ$107))),0),
IFERROR(SUMPRODUCT('6. Patients'!CM$10:CM$107,OFFSET('6. Patients'!$JB$9,1,MATCH($D58,'6. Patients'!$JC$9:$KZ$9,0),ROWS('6. Patients'!DZ$10:DZ$107))),0)+
IFERROR(SUMPRODUCT('6. Patients'!CM$10:CM$107,OFFSET('6. Patients'!$LA$9,1,MATCH($D58,'6. Patients'!$LB$9:$LU$9,0),ROWS('6. Patients'!DZ$10:DZ$107))),0)+
IFERROR(SUMPRODUCT('6. Patients'!CM$10:CM$107,OFFSET('6. Patients'!$LV$9,1,MATCH($D58,'6. Patients'!$LW$9:$NT$9,0),ROWS('6. Patients'!DZ$10:DZ$107))),0)+
IFERROR(SUMPRODUCT('6. Patients'!CM$10:CM$107,OFFSET('6. Patients'!$NU$9,1,MATCH($D58,'6. Patients'!$NV$9:$OO$9,0),ROWS('6. Patients'!DZ$10:DZ$107))),0),
IFERROR(SUMPRODUCT('6. Patients'!CM$10:CM$107,OFFSET('6. Patients'!$OP$9,1,MATCH($D58,'6. Patients'!$OQ$9:$QN$9,0),ROWS('6. Patients'!DZ$10:DZ$107))),0)+
IFERROR(SUMPRODUCT('6. Patients'!CM$10:CM$107,OFFSET('6. Patients'!$QO$9,1,MATCH($D58,'6. Patients'!$QP$9:$RI$9,0),ROWS('6. Patients'!DZ$10:DZ$107))),0)+
IFERROR(SUMPRODUCT('6. Patients'!CM$10:CM$107,OFFSET('6. Patients'!$RJ$9,1,MATCH($D58,'6. Patients'!$RK$9:$TH$9,0),ROWS('6. Patients'!DZ$10:DZ$107))),0)+
IFERROR(SUMPRODUCT('6. Patients'!CM$10:CM$107,OFFSET('6. Patients'!$TI$9,1,MATCH($D58,'6. Patients'!$TJ$9:$UC$9,0),ROWS('6. Patients'!DZ$10:DZ$107))),0))+
IFERROR(VLOOKUP($D58,$H$116:$L$146,COLUMNS($H$115:$J$115)-1+T$7,0)*$E58*$F58*'1. General Inputs'!$J$25,0),0),0)</f>
        <v>0</v>
      </c>
      <c r="U58" s="775">
        <f ca="1">ROUNDUP(IFERROR($F58*$E58*CHOOSE(U$7,
IFERROR(SUMPRODUCT('6. Patients'!CN$10:CN$107,OFFSET('6. Patients'!$DN$9,1,MATCH($D58,'6. Patients'!$DO$9:$FL$9,0),ROWS('6. Patients'!EA$10:EA$107))),0)+
IFERROR(SUMPRODUCT('6. Patients'!CN$10:CN$107,OFFSET('6. Patients'!$FM$9,1,MATCH($D58,'6. Patients'!$FN$9:$GG$9,0),ROWS('6. Patients'!EA$10:EA$107))),0)+
IFERROR(SUMPRODUCT('6. Patients'!CN$10:CN$107,OFFSET('6. Patients'!$GH$9,1,MATCH($D58,'6. Patients'!$GI$9:$IF$9,0),ROWS('6. Patients'!EA$10:EA$107))),0)+
IFERROR(SUMPRODUCT('6. Patients'!CN$10:CN$107,OFFSET('6. Patients'!$IG$9,1,MATCH($D58,'6. Patients'!$IH$9:$JA$9,0),ROWS('6. Patients'!EA$10:EA$107))),0),
IFERROR(SUMPRODUCT('6. Patients'!CN$10:CN$107,OFFSET('6. Patients'!$JB$9,1,MATCH($D58,'6. Patients'!$JC$9:$KZ$9,0),ROWS('6. Patients'!EA$10:EA$107))),0)+
IFERROR(SUMPRODUCT('6. Patients'!CN$10:CN$107,OFFSET('6. Patients'!$LA$9,1,MATCH($D58,'6. Patients'!$LB$9:$LU$9,0),ROWS('6. Patients'!EA$10:EA$107))),0)+
IFERROR(SUMPRODUCT('6. Patients'!CN$10:CN$107,OFFSET('6. Patients'!$LV$9,1,MATCH($D58,'6. Patients'!$LW$9:$NT$9,0),ROWS('6. Patients'!EA$10:EA$107))),0)+
IFERROR(SUMPRODUCT('6. Patients'!CN$10:CN$107,OFFSET('6. Patients'!$NU$9,1,MATCH($D58,'6. Patients'!$NV$9:$OO$9,0),ROWS('6. Patients'!EA$10:EA$107))),0),
IFERROR(SUMPRODUCT('6. Patients'!CN$10:CN$107,OFFSET('6. Patients'!$OP$9,1,MATCH($D58,'6. Patients'!$OQ$9:$QN$9,0),ROWS('6. Patients'!EA$10:EA$107))),0)+
IFERROR(SUMPRODUCT('6. Patients'!CN$10:CN$107,OFFSET('6. Patients'!$QO$9,1,MATCH($D58,'6. Patients'!$QP$9:$RI$9,0),ROWS('6. Patients'!EA$10:EA$107))),0)+
IFERROR(SUMPRODUCT('6. Patients'!CN$10:CN$107,OFFSET('6. Patients'!$RJ$9,1,MATCH($D58,'6. Patients'!$RK$9:$TH$9,0),ROWS('6. Patients'!EA$10:EA$107))),0)+
IFERROR(SUMPRODUCT('6. Patients'!CN$10:CN$107,OFFSET('6. Patients'!$TI$9,1,MATCH($D58,'6. Patients'!$TJ$9:$UC$9,0),ROWS('6. Patients'!EA$10:EA$107))),0))+
IFERROR(VLOOKUP($D58,$H$116:$L$146,COLUMNS($H$115:$J$115)-1+U$7,0)*$E58*$F58*'1. General Inputs'!$J$25,0),0),0)</f>
        <v>0</v>
      </c>
      <c r="V58" s="775">
        <f ca="1">ROUNDUP(IFERROR($F58*$E58*CHOOSE(V$7,
IFERROR(SUMPRODUCT('6. Patients'!CO$10:CO$107,OFFSET('6. Patients'!$DN$9,1,MATCH($D58,'6. Patients'!$DO$9:$FL$9,0),ROWS('6. Patients'!EB$10:EB$107))),0)+
IFERROR(SUMPRODUCT('6. Patients'!CO$10:CO$107,OFFSET('6. Patients'!$FM$9,1,MATCH($D58,'6. Patients'!$FN$9:$GG$9,0),ROWS('6. Patients'!EB$10:EB$107))),0)+
IFERROR(SUMPRODUCT('6. Patients'!CO$10:CO$107,OFFSET('6. Patients'!$GH$9,1,MATCH($D58,'6. Patients'!$GI$9:$IF$9,0),ROWS('6. Patients'!EB$10:EB$107))),0)+
IFERROR(SUMPRODUCT('6. Patients'!CO$10:CO$107,OFFSET('6. Patients'!$IG$9,1,MATCH($D58,'6. Patients'!$IH$9:$JA$9,0),ROWS('6. Patients'!EB$10:EB$107))),0),
IFERROR(SUMPRODUCT('6. Patients'!CO$10:CO$107,OFFSET('6. Patients'!$JB$9,1,MATCH($D58,'6. Patients'!$JC$9:$KZ$9,0),ROWS('6. Patients'!EB$10:EB$107))),0)+
IFERROR(SUMPRODUCT('6. Patients'!CO$10:CO$107,OFFSET('6. Patients'!$LA$9,1,MATCH($D58,'6. Patients'!$LB$9:$LU$9,0),ROWS('6. Patients'!EB$10:EB$107))),0)+
IFERROR(SUMPRODUCT('6. Patients'!CO$10:CO$107,OFFSET('6. Patients'!$LV$9,1,MATCH($D58,'6. Patients'!$LW$9:$NT$9,0),ROWS('6. Patients'!EB$10:EB$107))),0)+
IFERROR(SUMPRODUCT('6. Patients'!CO$10:CO$107,OFFSET('6. Patients'!$NU$9,1,MATCH($D58,'6. Patients'!$NV$9:$OO$9,0),ROWS('6. Patients'!EB$10:EB$107))),0),
IFERROR(SUMPRODUCT('6. Patients'!CO$10:CO$107,OFFSET('6. Patients'!$OP$9,1,MATCH($D58,'6. Patients'!$OQ$9:$QN$9,0),ROWS('6. Patients'!EB$10:EB$107))),0)+
IFERROR(SUMPRODUCT('6. Patients'!CO$10:CO$107,OFFSET('6. Patients'!$QO$9,1,MATCH($D58,'6. Patients'!$QP$9:$RI$9,0),ROWS('6. Patients'!EB$10:EB$107))),0)+
IFERROR(SUMPRODUCT('6. Patients'!CO$10:CO$107,OFFSET('6. Patients'!$RJ$9,1,MATCH($D58,'6. Patients'!$RK$9:$TH$9,0),ROWS('6. Patients'!EB$10:EB$107))),0)+
IFERROR(SUMPRODUCT('6. Patients'!CO$10:CO$107,OFFSET('6. Patients'!$TI$9,1,MATCH($D58,'6. Patients'!$TJ$9:$UC$9,0),ROWS('6. Patients'!EB$10:EB$107))),0))+
IFERROR(VLOOKUP($D58,$H$116:$L$146,COLUMNS($H$115:$J$115)-1+V$7,0)*$E58*$F58*'1. General Inputs'!$J$25,0),0),0)</f>
        <v>0</v>
      </c>
      <c r="W58" s="775">
        <f ca="1">ROUNDUP(IFERROR($F58*$E58*CHOOSE(W$7,
IFERROR(SUMPRODUCT('6. Patients'!CP$10:CP$107,OFFSET('6. Patients'!$DN$9,1,MATCH($D58,'6. Patients'!$DO$9:$FL$9,0),ROWS('6. Patients'!EC$10:EC$107))),0)+
IFERROR(SUMPRODUCT('6. Patients'!CP$10:CP$107,OFFSET('6. Patients'!$FM$9,1,MATCH($D58,'6. Patients'!$FN$9:$GG$9,0),ROWS('6. Patients'!EC$10:EC$107))),0)+
IFERROR(SUMPRODUCT('6. Patients'!CP$10:CP$107,OFFSET('6. Patients'!$GH$9,1,MATCH($D58,'6. Patients'!$GI$9:$IF$9,0),ROWS('6. Patients'!EC$10:EC$107))),0)+
IFERROR(SUMPRODUCT('6. Patients'!CP$10:CP$107,OFFSET('6. Patients'!$IG$9,1,MATCH($D58,'6. Patients'!$IH$9:$JA$9,0),ROWS('6. Patients'!EC$10:EC$107))),0),
IFERROR(SUMPRODUCT('6. Patients'!CP$10:CP$107,OFFSET('6. Patients'!$JB$9,1,MATCH($D58,'6. Patients'!$JC$9:$KZ$9,0),ROWS('6. Patients'!EC$10:EC$107))),0)+
IFERROR(SUMPRODUCT('6. Patients'!CP$10:CP$107,OFFSET('6. Patients'!$LA$9,1,MATCH($D58,'6. Patients'!$LB$9:$LU$9,0),ROWS('6. Patients'!EC$10:EC$107))),0)+
IFERROR(SUMPRODUCT('6. Patients'!CP$10:CP$107,OFFSET('6. Patients'!$LV$9,1,MATCH($D58,'6. Patients'!$LW$9:$NT$9,0),ROWS('6. Patients'!EC$10:EC$107))),0)+
IFERROR(SUMPRODUCT('6. Patients'!CP$10:CP$107,OFFSET('6. Patients'!$NU$9,1,MATCH($D58,'6. Patients'!$NV$9:$OO$9,0),ROWS('6. Patients'!EC$10:EC$107))),0),
IFERROR(SUMPRODUCT('6. Patients'!CP$10:CP$107,OFFSET('6. Patients'!$OP$9,1,MATCH($D58,'6. Patients'!$OQ$9:$QN$9,0),ROWS('6. Patients'!EC$10:EC$107))),0)+
IFERROR(SUMPRODUCT('6. Patients'!CP$10:CP$107,OFFSET('6. Patients'!$QO$9,1,MATCH($D58,'6. Patients'!$QP$9:$RI$9,0),ROWS('6. Patients'!EC$10:EC$107))),0)+
IFERROR(SUMPRODUCT('6. Patients'!CP$10:CP$107,OFFSET('6. Patients'!$RJ$9,1,MATCH($D58,'6. Patients'!$RK$9:$TH$9,0),ROWS('6. Patients'!EC$10:EC$107))),0)+
IFERROR(SUMPRODUCT('6. Patients'!CP$10:CP$107,OFFSET('6. Patients'!$TI$9,1,MATCH($D58,'6. Patients'!$TJ$9:$UC$9,0),ROWS('6. Patients'!EC$10:EC$107))),0))+
IFERROR(VLOOKUP($D58,$H$116:$L$146,COLUMNS($H$115:$J$115)-1+W$7,0)*$E58*$F58*'1. General Inputs'!$J$25,0),0),0)</f>
        <v>0</v>
      </c>
      <c r="X58" s="775">
        <f ca="1">ROUNDUP(IFERROR($F58*$E58*CHOOSE(X$7,
IFERROR(SUMPRODUCT('6. Patients'!CQ$10:CQ$107,OFFSET('6. Patients'!$DN$9,1,MATCH($D58,'6. Patients'!$DO$9:$FL$9,0),ROWS('6. Patients'!ED$10:ED$107))),0)+
IFERROR(SUMPRODUCT('6. Patients'!CQ$10:CQ$107,OFFSET('6. Patients'!$FM$9,1,MATCH($D58,'6. Patients'!$FN$9:$GG$9,0),ROWS('6. Patients'!ED$10:ED$107))),0)+
IFERROR(SUMPRODUCT('6. Patients'!CQ$10:CQ$107,OFFSET('6. Patients'!$GH$9,1,MATCH($D58,'6. Patients'!$GI$9:$IF$9,0),ROWS('6. Patients'!ED$10:ED$107))),0)+
IFERROR(SUMPRODUCT('6. Patients'!CQ$10:CQ$107,OFFSET('6. Patients'!$IG$9,1,MATCH($D58,'6. Patients'!$IH$9:$JA$9,0),ROWS('6. Patients'!ED$10:ED$107))),0),
IFERROR(SUMPRODUCT('6. Patients'!CQ$10:CQ$107,OFFSET('6. Patients'!$JB$9,1,MATCH($D58,'6. Patients'!$JC$9:$KZ$9,0),ROWS('6. Patients'!ED$10:ED$107))),0)+
IFERROR(SUMPRODUCT('6. Patients'!CQ$10:CQ$107,OFFSET('6. Patients'!$LA$9,1,MATCH($D58,'6. Patients'!$LB$9:$LU$9,0),ROWS('6. Patients'!ED$10:ED$107))),0)+
IFERROR(SUMPRODUCT('6. Patients'!CQ$10:CQ$107,OFFSET('6. Patients'!$LV$9,1,MATCH($D58,'6. Patients'!$LW$9:$NT$9,0),ROWS('6. Patients'!ED$10:ED$107))),0)+
IFERROR(SUMPRODUCT('6. Patients'!CQ$10:CQ$107,OFFSET('6. Patients'!$NU$9,1,MATCH($D58,'6. Patients'!$NV$9:$OO$9,0),ROWS('6. Patients'!ED$10:ED$107))),0),
IFERROR(SUMPRODUCT('6. Patients'!CQ$10:CQ$107,OFFSET('6. Patients'!$OP$9,1,MATCH($D58,'6. Patients'!$OQ$9:$QN$9,0),ROWS('6. Patients'!ED$10:ED$107))),0)+
IFERROR(SUMPRODUCT('6. Patients'!CQ$10:CQ$107,OFFSET('6. Patients'!$QO$9,1,MATCH($D58,'6. Patients'!$QP$9:$RI$9,0),ROWS('6. Patients'!ED$10:ED$107))),0)+
IFERROR(SUMPRODUCT('6. Patients'!CQ$10:CQ$107,OFFSET('6. Patients'!$RJ$9,1,MATCH($D58,'6. Patients'!$RK$9:$TH$9,0),ROWS('6. Patients'!ED$10:ED$107))),0)+
IFERROR(SUMPRODUCT('6. Patients'!CQ$10:CQ$107,OFFSET('6. Patients'!$TI$9,1,MATCH($D58,'6. Patients'!$TJ$9:$UC$9,0),ROWS('6. Patients'!ED$10:ED$107))),0))+
IFERROR(VLOOKUP($D58,$H$116:$L$146,COLUMNS($H$115:$J$115)-1+X$7,0)*$E58*$F58*'1. General Inputs'!$J$25,0),0),0)</f>
        <v>0</v>
      </c>
      <c r="Y58" s="775">
        <f ca="1">ROUNDUP(IFERROR($F58*$E58*CHOOSE(Y$7,
IFERROR(SUMPRODUCT('6. Patients'!CR$10:CR$107,OFFSET('6. Patients'!$DN$9,1,MATCH($D58,'6. Patients'!$DO$9:$FL$9,0),ROWS('6. Patients'!EE$10:EE$107))),0)+
IFERROR(SUMPRODUCT('6. Patients'!CR$10:CR$107,OFFSET('6. Patients'!$FM$9,1,MATCH($D58,'6. Patients'!$FN$9:$GG$9,0),ROWS('6. Patients'!EE$10:EE$107))),0)+
IFERROR(SUMPRODUCT('6. Patients'!CR$10:CR$107,OFFSET('6. Patients'!$GH$9,1,MATCH($D58,'6. Patients'!$GI$9:$IF$9,0),ROWS('6. Patients'!EE$10:EE$107))),0)+
IFERROR(SUMPRODUCT('6. Patients'!CR$10:CR$107,OFFSET('6. Patients'!$IG$9,1,MATCH($D58,'6. Patients'!$IH$9:$JA$9,0),ROWS('6. Patients'!EE$10:EE$107))),0),
IFERROR(SUMPRODUCT('6. Patients'!CR$10:CR$107,OFFSET('6. Patients'!$JB$9,1,MATCH($D58,'6. Patients'!$JC$9:$KZ$9,0),ROWS('6. Patients'!EE$10:EE$107))),0)+
IFERROR(SUMPRODUCT('6. Patients'!CR$10:CR$107,OFFSET('6. Patients'!$LA$9,1,MATCH($D58,'6. Patients'!$LB$9:$LU$9,0),ROWS('6. Patients'!EE$10:EE$107))),0)+
IFERROR(SUMPRODUCT('6. Patients'!CR$10:CR$107,OFFSET('6. Patients'!$LV$9,1,MATCH($D58,'6. Patients'!$LW$9:$NT$9,0),ROWS('6. Patients'!EE$10:EE$107))),0)+
IFERROR(SUMPRODUCT('6. Patients'!CR$10:CR$107,OFFSET('6. Patients'!$NU$9,1,MATCH($D58,'6. Patients'!$NV$9:$OO$9,0),ROWS('6. Patients'!EE$10:EE$107))),0),
IFERROR(SUMPRODUCT('6. Patients'!CR$10:CR$107,OFFSET('6. Patients'!$OP$9,1,MATCH($D58,'6. Patients'!$OQ$9:$QN$9,0),ROWS('6. Patients'!EE$10:EE$107))),0)+
IFERROR(SUMPRODUCT('6. Patients'!CR$10:CR$107,OFFSET('6. Patients'!$QO$9,1,MATCH($D58,'6. Patients'!$QP$9:$RI$9,0),ROWS('6. Patients'!EE$10:EE$107))),0)+
IFERROR(SUMPRODUCT('6. Patients'!CR$10:CR$107,OFFSET('6. Patients'!$RJ$9,1,MATCH($D58,'6. Patients'!$RK$9:$TH$9,0),ROWS('6. Patients'!EE$10:EE$107))),0)+
IFERROR(SUMPRODUCT('6. Patients'!CR$10:CR$107,OFFSET('6. Patients'!$TI$9,1,MATCH($D58,'6. Patients'!$TJ$9:$UC$9,0),ROWS('6. Patients'!EE$10:EE$107))),0))+
IFERROR(VLOOKUP($D58,$H$116:$L$146,COLUMNS($H$115:$J$115)-1+Y$7,0)*$E58*$F58*'1. General Inputs'!$J$25,0),0),0)</f>
        <v>0</v>
      </c>
      <c r="Z58" s="775">
        <f ca="1">ROUNDUP(IFERROR($F58*$E58*CHOOSE(Z$7,
IFERROR(SUMPRODUCT('6. Patients'!CS$10:CS$107,OFFSET('6. Patients'!$DN$9,1,MATCH($D58,'6. Patients'!$DO$9:$FL$9,0),ROWS('6. Patients'!EF$10:EF$107))),0)+
IFERROR(SUMPRODUCT('6. Patients'!CS$10:CS$107,OFFSET('6. Patients'!$FM$9,1,MATCH($D58,'6. Patients'!$FN$9:$GG$9,0),ROWS('6. Patients'!EF$10:EF$107))),0)+
IFERROR(SUMPRODUCT('6. Patients'!CS$10:CS$107,OFFSET('6. Patients'!$GH$9,1,MATCH($D58,'6. Patients'!$GI$9:$IF$9,0),ROWS('6. Patients'!EF$10:EF$107))),0)+
IFERROR(SUMPRODUCT('6. Patients'!CS$10:CS$107,OFFSET('6. Patients'!$IG$9,1,MATCH($D58,'6. Patients'!$IH$9:$JA$9,0),ROWS('6. Patients'!EF$10:EF$107))),0),
IFERROR(SUMPRODUCT('6. Patients'!CS$10:CS$107,OFFSET('6. Patients'!$JB$9,1,MATCH($D58,'6. Patients'!$JC$9:$KZ$9,0),ROWS('6. Patients'!EF$10:EF$107))),0)+
IFERROR(SUMPRODUCT('6. Patients'!CS$10:CS$107,OFFSET('6. Patients'!$LA$9,1,MATCH($D58,'6. Patients'!$LB$9:$LU$9,0),ROWS('6. Patients'!EF$10:EF$107))),0)+
IFERROR(SUMPRODUCT('6. Patients'!CS$10:CS$107,OFFSET('6. Patients'!$LV$9,1,MATCH($D58,'6. Patients'!$LW$9:$NT$9,0),ROWS('6. Patients'!EF$10:EF$107))),0)+
IFERROR(SUMPRODUCT('6. Patients'!CS$10:CS$107,OFFSET('6. Patients'!$NU$9,1,MATCH($D58,'6. Patients'!$NV$9:$OO$9,0),ROWS('6. Patients'!EF$10:EF$107))),0),
IFERROR(SUMPRODUCT('6. Patients'!CS$10:CS$107,OFFSET('6. Patients'!$OP$9,1,MATCH($D58,'6. Patients'!$OQ$9:$QN$9,0),ROWS('6. Patients'!EF$10:EF$107))),0)+
IFERROR(SUMPRODUCT('6. Patients'!CS$10:CS$107,OFFSET('6. Patients'!$QO$9,1,MATCH($D58,'6. Patients'!$QP$9:$RI$9,0),ROWS('6. Patients'!EF$10:EF$107))),0)+
IFERROR(SUMPRODUCT('6. Patients'!CS$10:CS$107,OFFSET('6. Patients'!$RJ$9,1,MATCH($D58,'6. Patients'!$RK$9:$TH$9,0),ROWS('6. Patients'!EF$10:EF$107))),0)+
IFERROR(SUMPRODUCT('6. Patients'!CS$10:CS$107,OFFSET('6. Patients'!$TI$9,1,MATCH($D58,'6. Patients'!$TJ$9:$UC$9,0),ROWS('6. Patients'!EF$10:EF$107))),0))+
IFERROR(VLOOKUP($D58,$H$116:$L$146,COLUMNS($H$115:$J$115)-1+Z$7,0)*$E58*$F58*'1. General Inputs'!$J$25,0),0),0)</f>
        <v>0</v>
      </c>
      <c r="AA58" s="775">
        <f ca="1">ROUNDUP(IFERROR($F58*$E58*CHOOSE(AA$7,
IFERROR(SUMPRODUCT('6. Patients'!CT$10:CT$107,OFFSET('6. Patients'!$DN$9,1,MATCH($D58,'6. Patients'!$DO$9:$FL$9,0),ROWS('6. Patients'!EG$10:EG$107))),0)+
IFERROR(SUMPRODUCT('6. Patients'!CT$10:CT$107,OFFSET('6. Patients'!$FM$9,1,MATCH($D58,'6. Patients'!$FN$9:$GG$9,0),ROWS('6. Patients'!EG$10:EG$107))),0)+
IFERROR(SUMPRODUCT('6. Patients'!CT$10:CT$107,OFFSET('6. Patients'!$GH$9,1,MATCH($D58,'6. Patients'!$GI$9:$IF$9,0),ROWS('6. Patients'!EG$10:EG$107))),0)+
IFERROR(SUMPRODUCT('6. Patients'!CT$10:CT$107,OFFSET('6. Patients'!$IG$9,1,MATCH($D58,'6. Patients'!$IH$9:$JA$9,0),ROWS('6. Patients'!EG$10:EG$107))),0),
IFERROR(SUMPRODUCT('6. Patients'!CT$10:CT$107,OFFSET('6. Patients'!$JB$9,1,MATCH($D58,'6. Patients'!$JC$9:$KZ$9,0),ROWS('6. Patients'!EG$10:EG$107))),0)+
IFERROR(SUMPRODUCT('6. Patients'!CT$10:CT$107,OFFSET('6. Patients'!$LA$9,1,MATCH($D58,'6. Patients'!$LB$9:$LU$9,0),ROWS('6. Patients'!EG$10:EG$107))),0)+
IFERROR(SUMPRODUCT('6. Patients'!CT$10:CT$107,OFFSET('6. Patients'!$LV$9,1,MATCH($D58,'6. Patients'!$LW$9:$NT$9,0),ROWS('6. Patients'!EG$10:EG$107))),0)+
IFERROR(SUMPRODUCT('6. Patients'!CT$10:CT$107,OFFSET('6. Patients'!$NU$9,1,MATCH($D58,'6. Patients'!$NV$9:$OO$9,0),ROWS('6. Patients'!EG$10:EG$107))),0),
IFERROR(SUMPRODUCT('6. Patients'!CT$10:CT$107,OFFSET('6. Patients'!$OP$9,1,MATCH($D58,'6. Patients'!$OQ$9:$QN$9,0),ROWS('6. Patients'!EG$10:EG$107))),0)+
IFERROR(SUMPRODUCT('6. Patients'!CT$10:CT$107,OFFSET('6. Patients'!$QO$9,1,MATCH($D58,'6. Patients'!$QP$9:$RI$9,0),ROWS('6. Patients'!EG$10:EG$107))),0)+
IFERROR(SUMPRODUCT('6. Patients'!CT$10:CT$107,OFFSET('6. Patients'!$RJ$9,1,MATCH($D58,'6. Patients'!$RK$9:$TH$9,0),ROWS('6. Patients'!EG$10:EG$107))),0)+
IFERROR(SUMPRODUCT('6. Patients'!CT$10:CT$107,OFFSET('6. Patients'!$TI$9,1,MATCH($D58,'6. Patients'!$TJ$9:$UC$9,0),ROWS('6. Patients'!EG$10:EG$107))),0))+
IFERROR(VLOOKUP($D58,$H$116:$L$146,COLUMNS($H$115:$J$115)-1+AA$7,0)*$E58*$F58*'1. General Inputs'!$J$25,0),0),0)</f>
        <v>0</v>
      </c>
      <c r="AB58" s="775">
        <f ca="1">ROUNDUP(IFERROR($F58*$E58*CHOOSE(AB$7,
IFERROR(SUMPRODUCT('6. Patients'!CU$10:CU$107,OFFSET('6. Patients'!$DN$9,1,MATCH($D58,'6. Patients'!$DO$9:$FL$9,0),ROWS('6. Patients'!EH$10:EH$107))),0)+
IFERROR(SUMPRODUCT('6. Patients'!CU$10:CU$107,OFFSET('6. Patients'!$FM$9,1,MATCH($D58,'6. Patients'!$FN$9:$GG$9,0),ROWS('6. Patients'!EH$10:EH$107))),0)+
IFERROR(SUMPRODUCT('6. Patients'!CU$10:CU$107,OFFSET('6. Patients'!$GH$9,1,MATCH($D58,'6. Patients'!$GI$9:$IF$9,0),ROWS('6. Patients'!EH$10:EH$107))),0)+
IFERROR(SUMPRODUCT('6. Patients'!CU$10:CU$107,OFFSET('6. Patients'!$IG$9,1,MATCH($D58,'6. Patients'!$IH$9:$JA$9,0),ROWS('6. Patients'!EH$10:EH$107))),0),
IFERROR(SUMPRODUCT('6. Patients'!CU$10:CU$107,OFFSET('6. Patients'!$JB$9,1,MATCH($D58,'6. Patients'!$JC$9:$KZ$9,0),ROWS('6. Patients'!EH$10:EH$107))),0)+
IFERROR(SUMPRODUCT('6. Patients'!CU$10:CU$107,OFFSET('6. Patients'!$LA$9,1,MATCH($D58,'6. Patients'!$LB$9:$LU$9,0),ROWS('6. Patients'!EH$10:EH$107))),0)+
IFERROR(SUMPRODUCT('6. Patients'!CU$10:CU$107,OFFSET('6. Patients'!$LV$9,1,MATCH($D58,'6. Patients'!$LW$9:$NT$9,0),ROWS('6. Patients'!EH$10:EH$107))),0)+
IFERROR(SUMPRODUCT('6. Patients'!CU$10:CU$107,OFFSET('6. Patients'!$NU$9,1,MATCH($D58,'6. Patients'!$NV$9:$OO$9,0),ROWS('6. Patients'!EH$10:EH$107))),0),
IFERROR(SUMPRODUCT('6. Patients'!CU$10:CU$107,OFFSET('6. Patients'!$OP$9,1,MATCH($D58,'6. Patients'!$OQ$9:$QN$9,0),ROWS('6. Patients'!EH$10:EH$107))),0)+
IFERROR(SUMPRODUCT('6. Patients'!CU$10:CU$107,OFFSET('6. Patients'!$QO$9,1,MATCH($D58,'6. Patients'!$QP$9:$RI$9,0),ROWS('6. Patients'!EH$10:EH$107))),0)+
IFERROR(SUMPRODUCT('6. Patients'!CU$10:CU$107,OFFSET('6. Patients'!$RJ$9,1,MATCH($D58,'6. Patients'!$RK$9:$TH$9,0),ROWS('6. Patients'!EH$10:EH$107))),0)+
IFERROR(SUMPRODUCT('6. Patients'!CU$10:CU$107,OFFSET('6. Patients'!$TI$9,1,MATCH($D58,'6. Patients'!$TJ$9:$UC$9,0),ROWS('6. Patients'!EH$10:EH$107))),0))+
IFERROR(VLOOKUP($D58,$H$116:$L$146,COLUMNS($H$115:$J$115)-1+AB$7,0)*$E58*$F58*'1. General Inputs'!$J$25,0),0),0)</f>
        <v>0</v>
      </c>
      <c r="AC58" s="775">
        <f ca="1">ROUNDUP(IFERROR($F58*$E58*CHOOSE(AC$7,
IFERROR(SUMPRODUCT('6. Patients'!CV$10:CV$107,OFFSET('6. Patients'!$DN$9,1,MATCH($D58,'6. Patients'!$DO$9:$FL$9,0),ROWS('6. Patients'!EI$10:EI$107))),0)+
IFERROR(SUMPRODUCT('6. Patients'!CV$10:CV$107,OFFSET('6. Patients'!$FM$9,1,MATCH($D58,'6. Patients'!$FN$9:$GG$9,0),ROWS('6. Patients'!EI$10:EI$107))),0)+
IFERROR(SUMPRODUCT('6. Patients'!CV$10:CV$107,OFFSET('6. Patients'!$GH$9,1,MATCH($D58,'6. Patients'!$GI$9:$IF$9,0),ROWS('6. Patients'!EI$10:EI$107))),0)+
IFERROR(SUMPRODUCT('6. Patients'!CV$10:CV$107,OFFSET('6. Patients'!$IG$9,1,MATCH($D58,'6. Patients'!$IH$9:$JA$9,0),ROWS('6. Patients'!EI$10:EI$107))),0),
IFERROR(SUMPRODUCT('6. Patients'!CV$10:CV$107,OFFSET('6. Patients'!$JB$9,1,MATCH($D58,'6. Patients'!$JC$9:$KZ$9,0),ROWS('6. Patients'!EI$10:EI$107))),0)+
IFERROR(SUMPRODUCT('6. Patients'!CV$10:CV$107,OFFSET('6. Patients'!$LA$9,1,MATCH($D58,'6. Patients'!$LB$9:$LU$9,0),ROWS('6. Patients'!EI$10:EI$107))),0)+
IFERROR(SUMPRODUCT('6. Patients'!CV$10:CV$107,OFFSET('6. Patients'!$LV$9,1,MATCH($D58,'6. Patients'!$LW$9:$NT$9,0),ROWS('6. Patients'!EI$10:EI$107))),0)+
IFERROR(SUMPRODUCT('6. Patients'!CV$10:CV$107,OFFSET('6. Patients'!$NU$9,1,MATCH($D58,'6. Patients'!$NV$9:$OO$9,0),ROWS('6. Patients'!EI$10:EI$107))),0),
IFERROR(SUMPRODUCT('6. Patients'!CV$10:CV$107,OFFSET('6. Patients'!$OP$9,1,MATCH($D58,'6. Patients'!$OQ$9:$QN$9,0),ROWS('6. Patients'!EI$10:EI$107))),0)+
IFERROR(SUMPRODUCT('6. Patients'!CV$10:CV$107,OFFSET('6. Patients'!$QO$9,1,MATCH($D58,'6. Patients'!$QP$9:$RI$9,0),ROWS('6. Patients'!EI$10:EI$107))),0)+
IFERROR(SUMPRODUCT('6. Patients'!CV$10:CV$107,OFFSET('6. Patients'!$RJ$9,1,MATCH($D58,'6. Patients'!$RK$9:$TH$9,0),ROWS('6. Patients'!EI$10:EI$107))),0)+
IFERROR(SUMPRODUCT('6. Patients'!CV$10:CV$107,OFFSET('6. Patients'!$TI$9,1,MATCH($D58,'6. Patients'!$TJ$9:$UC$9,0),ROWS('6. Patients'!EI$10:EI$107))),0))+
IFERROR(VLOOKUP($D58,$H$116:$L$146,COLUMNS($H$115:$J$115)-1+AC$7,0)*$E58*$F58*'1. General Inputs'!$J$25,0),0),0)</f>
        <v>0</v>
      </c>
      <c r="AD58" s="775">
        <f ca="1">ROUNDUP(IFERROR($F58*$E58*CHOOSE(AD$7,
IFERROR(SUMPRODUCT('6. Patients'!CW$10:CW$107,OFFSET('6. Patients'!$DN$9,1,MATCH($D58,'6. Patients'!$DO$9:$FL$9,0),ROWS('6. Patients'!EJ$10:EJ$107))),0)+
IFERROR(SUMPRODUCT('6. Patients'!CW$10:CW$107,OFFSET('6. Patients'!$FM$9,1,MATCH($D58,'6. Patients'!$FN$9:$GG$9,0),ROWS('6. Patients'!EJ$10:EJ$107))),0)+
IFERROR(SUMPRODUCT('6. Patients'!CW$10:CW$107,OFFSET('6. Patients'!$GH$9,1,MATCH($D58,'6. Patients'!$GI$9:$IF$9,0),ROWS('6. Patients'!EJ$10:EJ$107))),0)+
IFERROR(SUMPRODUCT('6. Patients'!CW$10:CW$107,OFFSET('6. Patients'!$IG$9,1,MATCH($D58,'6. Patients'!$IH$9:$JA$9,0),ROWS('6. Patients'!EJ$10:EJ$107))),0),
IFERROR(SUMPRODUCT('6. Patients'!CW$10:CW$107,OFFSET('6. Patients'!$JB$9,1,MATCH($D58,'6. Patients'!$JC$9:$KZ$9,0),ROWS('6. Patients'!EJ$10:EJ$107))),0)+
IFERROR(SUMPRODUCT('6. Patients'!CW$10:CW$107,OFFSET('6. Patients'!$LA$9,1,MATCH($D58,'6. Patients'!$LB$9:$LU$9,0),ROWS('6. Patients'!EJ$10:EJ$107))),0)+
IFERROR(SUMPRODUCT('6. Patients'!CW$10:CW$107,OFFSET('6. Patients'!$LV$9,1,MATCH($D58,'6. Patients'!$LW$9:$NT$9,0),ROWS('6. Patients'!EJ$10:EJ$107))),0)+
IFERROR(SUMPRODUCT('6. Patients'!CW$10:CW$107,OFFSET('6. Patients'!$NU$9,1,MATCH($D58,'6. Patients'!$NV$9:$OO$9,0),ROWS('6. Patients'!EJ$10:EJ$107))),0),
IFERROR(SUMPRODUCT('6. Patients'!CW$10:CW$107,OFFSET('6. Patients'!$OP$9,1,MATCH($D58,'6. Patients'!$OQ$9:$QN$9,0),ROWS('6. Patients'!EJ$10:EJ$107))),0)+
IFERROR(SUMPRODUCT('6. Patients'!CW$10:CW$107,OFFSET('6. Patients'!$QO$9,1,MATCH($D58,'6. Patients'!$QP$9:$RI$9,0),ROWS('6. Patients'!EJ$10:EJ$107))),0)+
IFERROR(SUMPRODUCT('6. Patients'!CW$10:CW$107,OFFSET('6. Patients'!$RJ$9,1,MATCH($D58,'6. Patients'!$RK$9:$TH$9,0),ROWS('6. Patients'!EJ$10:EJ$107))),0)+
IFERROR(SUMPRODUCT('6. Patients'!CW$10:CW$107,OFFSET('6. Patients'!$TI$9,1,MATCH($D58,'6. Patients'!$TJ$9:$UC$9,0),ROWS('6. Patients'!EJ$10:EJ$107))),0))+
IFERROR(VLOOKUP($D58,$H$116:$L$146,COLUMNS($H$115:$J$115)-1+AD$7,0)*$E58*$F58*'1. General Inputs'!$J$25,0),0),0)</f>
        <v>0</v>
      </c>
      <c r="AE58" s="775">
        <f ca="1">ROUNDUP(IFERROR($F58*$E58*CHOOSE(AE$7,
IFERROR(SUMPRODUCT('6. Patients'!CX$10:CX$107,OFFSET('6. Patients'!$DN$9,1,MATCH($D58,'6. Patients'!$DO$9:$FL$9,0),ROWS('6. Patients'!EK$10:EK$107))),0)+
IFERROR(SUMPRODUCT('6. Patients'!CX$10:CX$107,OFFSET('6. Patients'!$FM$9,1,MATCH($D58,'6. Patients'!$FN$9:$GG$9,0),ROWS('6. Patients'!EK$10:EK$107))),0)+
IFERROR(SUMPRODUCT('6. Patients'!CX$10:CX$107,OFFSET('6. Patients'!$GH$9,1,MATCH($D58,'6. Patients'!$GI$9:$IF$9,0),ROWS('6. Patients'!EK$10:EK$107))),0)+
IFERROR(SUMPRODUCT('6. Patients'!CX$10:CX$107,OFFSET('6. Patients'!$IG$9,1,MATCH($D58,'6. Patients'!$IH$9:$JA$9,0),ROWS('6. Patients'!EK$10:EK$107))),0),
IFERROR(SUMPRODUCT('6. Patients'!CX$10:CX$107,OFFSET('6. Patients'!$JB$9,1,MATCH($D58,'6. Patients'!$JC$9:$KZ$9,0),ROWS('6. Patients'!EK$10:EK$107))),0)+
IFERROR(SUMPRODUCT('6. Patients'!CX$10:CX$107,OFFSET('6. Patients'!$LA$9,1,MATCH($D58,'6. Patients'!$LB$9:$LU$9,0),ROWS('6. Patients'!EK$10:EK$107))),0)+
IFERROR(SUMPRODUCT('6. Patients'!CX$10:CX$107,OFFSET('6. Patients'!$LV$9,1,MATCH($D58,'6. Patients'!$LW$9:$NT$9,0),ROWS('6. Patients'!EK$10:EK$107))),0)+
IFERROR(SUMPRODUCT('6. Patients'!CX$10:CX$107,OFFSET('6. Patients'!$NU$9,1,MATCH($D58,'6. Patients'!$NV$9:$OO$9,0),ROWS('6. Patients'!EK$10:EK$107))),0),
IFERROR(SUMPRODUCT('6. Patients'!CX$10:CX$107,OFFSET('6. Patients'!$OP$9,1,MATCH($D58,'6. Patients'!$OQ$9:$QN$9,0),ROWS('6. Patients'!EK$10:EK$107))),0)+
IFERROR(SUMPRODUCT('6. Patients'!CX$10:CX$107,OFFSET('6. Patients'!$QO$9,1,MATCH($D58,'6. Patients'!$QP$9:$RI$9,0),ROWS('6. Patients'!EK$10:EK$107))),0)+
IFERROR(SUMPRODUCT('6. Patients'!CX$10:CX$107,OFFSET('6. Patients'!$RJ$9,1,MATCH($D58,'6. Patients'!$RK$9:$TH$9,0),ROWS('6. Patients'!EK$10:EK$107))),0)+
IFERROR(SUMPRODUCT('6. Patients'!CX$10:CX$107,OFFSET('6. Patients'!$TI$9,1,MATCH($D58,'6. Patients'!$TJ$9:$UC$9,0),ROWS('6. Patients'!EK$10:EK$107))),0))+
IFERROR(VLOOKUP($D58,$H$116:$L$146,COLUMNS($H$115:$J$115)-1+AE$7,0)*$E58*$F58*'1. General Inputs'!$J$25,0),0),0)</f>
        <v>0</v>
      </c>
      <c r="AF58" s="775">
        <f ca="1">ROUNDUP(IFERROR($F58*$E58*CHOOSE(AF$7,
IFERROR(SUMPRODUCT('6. Patients'!CY$10:CY$107,OFFSET('6. Patients'!$DN$9,1,MATCH($D58,'6. Patients'!$DO$9:$FL$9,0),ROWS('6. Patients'!EL$10:EL$107))),0)+
IFERROR(SUMPRODUCT('6. Patients'!CY$10:CY$107,OFFSET('6. Patients'!$FM$9,1,MATCH($D58,'6. Patients'!$FN$9:$GG$9,0),ROWS('6. Patients'!EL$10:EL$107))),0)+
IFERROR(SUMPRODUCT('6. Patients'!CY$10:CY$107,OFFSET('6. Patients'!$GH$9,1,MATCH($D58,'6. Patients'!$GI$9:$IF$9,0),ROWS('6. Patients'!EL$10:EL$107))),0)+
IFERROR(SUMPRODUCT('6. Patients'!CY$10:CY$107,OFFSET('6. Patients'!$IG$9,1,MATCH($D58,'6. Patients'!$IH$9:$JA$9,0),ROWS('6. Patients'!EL$10:EL$107))),0),
IFERROR(SUMPRODUCT('6. Patients'!CY$10:CY$107,OFFSET('6. Patients'!$JB$9,1,MATCH($D58,'6. Patients'!$JC$9:$KZ$9,0),ROWS('6. Patients'!EL$10:EL$107))),0)+
IFERROR(SUMPRODUCT('6. Patients'!CY$10:CY$107,OFFSET('6. Patients'!$LA$9,1,MATCH($D58,'6. Patients'!$LB$9:$LU$9,0),ROWS('6. Patients'!EL$10:EL$107))),0)+
IFERROR(SUMPRODUCT('6. Patients'!CY$10:CY$107,OFFSET('6. Patients'!$LV$9,1,MATCH($D58,'6. Patients'!$LW$9:$NT$9,0),ROWS('6. Patients'!EL$10:EL$107))),0)+
IFERROR(SUMPRODUCT('6. Patients'!CY$10:CY$107,OFFSET('6. Patients'!$NU$9,1,MATCH($D58,'6. Patients'!$NV$9:$OO$9,0),ROWS('6. Patients'!EL$10:EL$107))),0),
IFERROR(SUMPRODUCT('6. Patients'!CY$10:CY$107,OFFSET('6. Patients'!$OP$9,1,MATCH($D58,'6. Patients'!$OQ$9:$QN$9,0),ROWS('6. Patients'!EL$10:EL$107))),0)+
IFERROR(SUMPRODUCT('6. Patients'!CY$10:CY$107,OFFSET('6. Patients'!$QO$9,1,MATCH($D58,'6. Patients'!$QP$9:$RI$9,0),ROWS('6. Patients'!EL$10:EL$107))),0)+
IFERROR(SUMPRODUCT('6. Patients'!CY$10:CY$107,OFFSET('6. Patients'!$RJ$9,1,MATCH($D58,'6. Patients'!$RK$9:$TH$9,0),ROWS('6. Patients'!EL$10:EL$107))),0)+
IFERROR(SUMPRODUCT('6. Patients'!CY$10:CY$107,OFFSET('6. Patients'!$TI$9,1,MATCH($D58,'6. Patients'!$TJ$9:$UC$9,0),ROWS('6. Patients'!EL$10:EL$107))),0))+
IFERROR(VLOOKUP($D58,$H$116:$L$146,COLUMNS($H$115:$J$115)-1+AF$7,0)*$E58*$F58*'1. General Inputs'!$J$25,0),0),0)</f>
        <v>0</v>
      </c>
      <c r="AG58" s="775">
        <f ca="1">ROUNDUP(IFERROR($F58*$E58*CHOOSE(AG$7,
IFERROR(SUMPRODUCT('6. Patients'!CZ$10:CZ$107,OFFSET('6. Patients'!$DN$9,1,MATCH($D58,'6. Patients'!$DO$9:$FL$9,0),ROWS('6. Patients'!EM$10:EM$107))),0)+
IFERROR(SUMPRODUCT('6. Patients'!CZ$10:CZ$107,OFFSET('6. Patients'!$FM$9,1,MATCH($D58,'6. Patients'!$FN$9:$GG$9,0),ROWS('6. Patients'!EM$10:EM$107))),0)+
IFERROR(SUMPRODUCT('6. Patients'!CZ$10:CZ$107,OFFSET('6. Patients'!$GH$9,1,MATCH($D58,'6. Patients'!$GI$9:$IF$9,0),ROWS('6. Patients'!EM$10:EM$107))),0)+
IFERROR(SUMPRODUCT('6. Patients'!CZ$10:CZ$107,OFFSET('6. Patients'!$IG$9,1,MATCH($D58,'6. Patients'!$IH$9:$JA$9,0),ROWS('6. Patients'!EM$10:EM$107))),0),
IFERROR(SUMPRODUCT('6. Patients'!CZ$10:CZ$107,OFFSET('6. Patients'!$JB$9,1,MATCH($D58,'6. Patients'!$JC$9:$KZ$9,0),ROWS('6. Patients'!EM$10:EM$107))),0)+
IFERROR(SUMPRODUCT('6. Patients'!CZ$10:CZ$107,OFFSET('6. Patients'!$LA$9,1,MATCH($D58,'6. Patients'!$LB$9:$LU$9,0),ROWS('6. Patients'!EM$10:EM$107))),0)+
IFERROR(SUMPRODUCT('6. Patients'!CZ$10:CZ$107,OFFSET('6. Patients'!$LV$9,1,MATCH($D58,'6. Patients'!$LW$9:$NT$9,0),ROWS('6. Patients'!EM$10:EM$107))),0)+
IFERROR(SUMPRODUCT('6. Patients'!CZ$10:CZ$107,OFFSET('6. Patients'!$NU$9,1,MATCH($D58,'6. Patients'!$NV$9:$OO$9,0),ROWS('6. Patients'!EM$10:EM$107))),0),
IFERROR(SUMPRODUCT('6. Patients'!CZ$10:CZ$107,OFFSET('6. Patients'!$OP$9,1,MATCH($D58,'6. Patients'!$OQ$9:$QN$9,0),ROWS('6. Patients'!EM$10:EM$107))),0)+
IFERROR(SUMPRODUCT('6. Patients'!CZ$10:CZ$107,OFFSET('6. Patients'!$QO$9,1,MATCH($D58,'6. Patients'!$QP$9:$RI$9,0),ROWS('6. Patients'!EM$10:EM$107))),0)+
IFERROR(SUMPRODUCT('6. Patients'!CZ$10:CZ$107,OFFSET('6. Patients'!$RJ$9,1,MATCH($D58,'6. Patients'!$RK$9:$TH$9,0),ROWS('6. Patients'!EM$10:EM$107))),0)+
IFERROR(SUMPRODUCT('6. Patients'!CZ$10:CZ$107,OFFSET('6. Patients'!$TI$9,1,MATCH($D58,'6. Patients'!$TJ$9:$UC$9,0),ROWS('6. Patients'!EM$10:EM$107))),0))+
IFERROR(VLOOKUP($D58,$H$116:$L$146,COLUMNS($H$115:$J$115)-1+AG$7,0)*$E58*$F58*'1. General Inputs'!$J$25,0),0),0)</f>
        <v>0</v>
      </c>
      <c r="AH58" s="775">
        <f ca="1">ROUNDUP(IFERROR($F58*$E58*CHOOSE(AH$7,
IFERROR(SUMPRODUCT('6. Patients'!DA$10:DA$107,OFFSET('6. Patients'!$DN$9,1,MATCH($D58,'6. Patients'!$DO$9:$FL$9,0),ROWS('6. Patients'!EN$10:EN$107))),0)+
IFERROR(SUMPRODUCT('6. Patients'!DA$10:DA$107,OFFSET('6. Patients'!$FM$9,1,MATCH($D58,'6. Patients'!$FN$9:$GG$9,0),ROWS('6. Patients'!EN$10:EN$107))),0)+
IFERROR(SUMPRODUCT('6. Patients'!DA$10:DA$107,OFFSET('6. Patients'!$GH$9,1,MATCH($D58,'6. Patients'!$GI$9:$IF$9,0),ROWS('6. Patients'!EN$10:EN$107))),0)+
IFERROR(SUMPRODUCT('6. Patients'!DA$10:DA$107,OFFSET('6. Patients'!$IG$9,1,MATCH($D58,'6. Patients'!$IH$9:$JA$9,0),ROWS('6. Patients'!EN$10:EN$107))),0),
IFERROR(SUMPRODUCT('6. Patients'!DA$10:DA$107,OFFSET('6. Patients'!$JB$9,1,MATCH($D58,'6. Patients'!$JC$9:$KZ$9,0),ROWS('6. Patients'!EN$10:EN$107))),0)+
IFERROR(SUMPRODUCT('6. Patients'!DA$10:DA$107,OFFSET('6. Patients'!$LA$9,1,MATCH($D58,'6. Patients'!$LB$9:$LU$9,0),ROWS('6. Patients'!EN$10:EN$107))),0)+
IFERROR(SUMPRODUCT('6. Patients'!DA$10:DA$107,OFFSET('6. Patients'!$LV$9,1,MATCH($D58,'6. Patients'!$LW$9:$NT$9,0),ROWS('6. Patients'!EN$10:EN$107))),0)+
IFERROR(SUMPRODUCT('6. Patients'!DA$10:DA$107,OFFSET('6. Patients'!$NU$9,1,MATCH($D58,'6. Patients'!$NV$9:$OO$9,0),ROWS('6. Patients'!EN$10:EN$107))),0),
IFERROR(SUMPRODUCT('6. Patients'!DA$10:DA$107,OFFSET('6. Patients'!$OP$9,1,MATCH($D58,'6. Patients'!$OQ$9:$QN$9,0),ROWS('6. Patients'!EN$10:EN$107))),0)+
IFERROR(SUMPRODUCT('6. Patients'!DA$10:DA$107,OFFSET('6. Patients'!$QO$9,1,MATCH($D58,'6. Patients'!$QP$9:$RI$9,0),ROWS('6. Patients'!EN$10:EN$107))),0)+
IFERROR(SUMPRODUCT('6. Patients'!DA$10:DA$107,OFFSET('6. Patients'!$RJ$9,1,MATCH($D58,'6. Patients'!$RK$9:$TH$9,0),ROWS('6. Patients'!EN$10:EN$107))),0)+
IFERROR(SUMPRODUCT('6. Patients'!DA$10:DA$107,OFFSET('6. Patients'!$TI$9,1,MATCH($D58,'6. Patients'!$TJ$9:$UC$9,0),ROWS('6. Patients'!EN$10:EN$107))),0))+
IFERROR(VLOOKUP($D58,$H$116:$L$146,COLUMNS($H$115:$J$115)-1+AH$7,0)*$E58*$F58*'1. General Inputs'!$J$25,0),0),0)</f>
        <v>0</v>
      </c>
      <c r="AI58" s="775">
        <f ca="1">ROUNDUP(IFERROR($F58*$E58*CHOOSE(AI$7,
IFERROR(SUMPRODUCT('6. Patients'!DB$10:DB$107,OFFSET('6. Patients'!$DN$9,1,MATCH($D58,'6. Patients'!$DO$9:$FL$9,0),ROWS('6. Patients'!EO$10:EO$107))),0)+
IFERROR(SUMPRODUCT('6. Patients'!DB$10:DB$107,OFFSET('6. Patients'!$FM$9,1,MATCH($D58,'6. Patients'!$FN$9:$GG$9,0),ROWS('6. Patients'!EO$10:EO$107))),0)+
IFERROR(SUMPRODUCT('6. Patients'!DB$10:DB$107,OFFSET('6. Patients'!$GH$9,1,MATCH($D58,'6. Patients'!$GI$9:$IF$9,0),ROWS('6. Patients'!EO$10:EO$107))),0)+
IFERROR(SUMPRODUCT('6. Patients'!DB$10:DB$107,OFFSET('6. Patients'!$IG$9,1,MATCH($D58,'6. Patients'!$IH$9:$JA$9,0),ROWS('6. Patients'!EO$10:EO$107))),0),
IFERROR(SUMPRODUCT('6. Patients'!DB$10:DB$107,OFFSET('6. Patients'!$JB$9,1,MATCH($D58,'6. Patients'!$JC$9:$KZ$9,0),ROWS('6. Patients'!EO$10:EO$107))),0)+
IFERROR(SUMPRODUCT('6. Patients'!DB$10:DB$107,OFFSET('6. Patients'!$LA$9,1,MATCH($D58,'6. Patients'!$LB$9:$LU$9,0),ROWS('6. Patients'!EO$10:EO$107))),0)+
IFERROR(SUMPRODUCT('6. Patients'!DB$10:DB$107,OFFSET('6. Patients'!$LV$9,1,MATCH($D58,'6. Patients'!$LW$9:$NT$9,0),ROWS('6. Patients'!EO$10:EO$107))),0)+
IFERROR(SUMPRODUCT('6. Patients'!DB$10:DB$107,OFFSET('6. Patients'!$NU$9,1,MATCH($D58,'6. Patients'!$NV$9:$OO$9,0),ROWS('6. Patients'!EO$10:EO$107))),0),
IFERROR(SUMPRODUCT('6. Patients'!DB$10:DB$107,OFFSET('6. Patients'!$OP$9,1,MATCH($D58,'6. Patients'!$OQ$9:$QN$9,0),ROWS('6. Patients'!EO$10:EO$107))),0)+
IFERROR(SUMPRODUCT('6. Patients'!DB$10:DB$107,OFFSET('6. Patients'!$QO$9,1,MATCH($D58,'6. Patients'!$QP$9:$RI$9,0),ROWS('6. Patients'!EO$10:EO$107))),0)+
IFERROR(SUMPRODUCT('6. Patients'!DB$10:DB$107,OFFSET('6. Patients'!$RJ$9,1,MATCH($D58,'6. Patients'!$RK$9:$TH$9,0),ROWS('6. Patients'!EO$10:EO$107))),0)+
IFERROR(SUMPRODUCT('6. Patients'!DB$10:DB$107,OFFSET('6. Patients'!$TI$9,1,MATCH($D58,'6. Patients'!$TJ$9:$UC$9,0),ROWS('6. Patients'!EO$10:EO$107))),0))+
IFERROR(VLOOKUP($D58,$H$116:$L$146,COLUMNS($H$115:$J$115)-1+AI$7,0)*$E58*$F58*'1. General Inputs'!$J$25,0),0),0)</f>
        <v>0</v>
      </c>
      <c r="AJ58" s="775">
        <f ca="1">ROUNDUP(IFERROR($F58*$E58*CHOOSE(AJ$7,
IFERROR(SUMPRODUCT('6. Patients'!DC$10:DC$107,OFFSET('6. Patients'!$DN$9,1,MATCH($D58,'6. Patients'!$DO$9:$FL$9,0),ROWS('6. Patients'!EP$10:EP$107))),0)+
IFERROR(SUMPRODUCT('6. Patients'!DC$10:DC$107,OFFSET('6. Patients'!$FM$9,1,MATCH($D58,'6. Patients'!$FN$9:$GG$9,0),ROWS('6. Patients'!EP$10:EP$107))),0)+
IFERROR(SUMPRODUCT('6. Patients'!DC$10:DC$107,OFFSET('6. Patients'!$GH$9,1,MATCH($D58,'6. Patients'!$GI$9:$IF$9,0),ROWS('6. Patients'!EP$10:EP$107))),0)+
IFERROR(SUMPRODUCT('6. Patients'!DC$10:DC$107,OFFSET('6. Patients'!$IG$9,1,MATCH($D58,'6. Patients'!$IH$9:$JA$9,0),ROWS('6. Patients'!EP$10:EP$107))),0),
IFERROR(SUMPRODUCT('6. Patients'!DC$10:DC$107,OFFSET('6. Patients'!$JB$9,1,MATCH($D58,'6. Patients'!$JC$9:$KZ$9,0),ROWS('6. Patients'!EP$10:EP$107))),0)+
IFERROR(SUMPRODUCT('6. Patients'!DC$10:DC$107,OFFSET('6. Patients'!$LA$9,1,MATCH($D58,'6. Patients'!$LB$9:$LU$9,0),ROWS('6. Patients'!EP$10:EP$107))),0)+
IFERROR(SUMPRODUCT('6. Patients'!DC$10:DC$107,OFFSET('6. Patients'!$LV$9,1,MATCH($D58,'6. Patients'!$LW$9:$NT$9,0),ROWS('6. Patients'!EP$10:EP$107))),0)+
IFERROR(SUMPRODUCT('6. Patients'!DC$10:DC$107,OFFSET('6. Patients'!$NU$9,1,MATCH($D58,'6. Patients'!$NV$9:$OO$9,0),ROWS('6. Patients'!EP$10:EP$107))),0),
IFERROR(SUMPRODUCT('6. Patients'!DC$10:DC$107,OFFSET('6. Patients'!$OP$9,1,MATCH($D58,'6. Patients'!$OQ$9:$QN$9,0),ROWS('6. Patients'!EP$10:EP$107))),0)+
IFERROR(SUMPRODUCT('6. Patients'!DC$10:DC$107,OFFSET('6. Patients'!$QO$9,1,MATCH($D58,'6. Patients'!$QP$9:$RI$9,0),ROWS('6. Patients'!EP$10:EP$107))),0)+
IFERROR(SUMPRODUCT('6. Patients'!DC$10:DC$107,OFFSET('6. Patients'!$RJ$9,1,MATCH($D58,'6. Patients'!$RK$9:$TH$9,0),ROWS('6. Patients'!EP$10:EP$107))),0)+
IFERROR(SUMPRODUCT('6. Patients'!DC$10:DC$107,OFFSET('6. Patients'!$TI$9,1,MATCH($D58,'6. Patients'!$TJ$9:$UC$9,0),ROWS('6. Patients'!EP$10:EP$107))),0))+
IFERROR(VLOOKUP($D58,$H$116:$L$146,COLUMNS($H$115:$J$115)-1+AJ$7,0)*$E58*$F58*'1. General Inputs'!$J$25,0),0),0)</f>
        <v>0</v>
      </c>
      <c r="AK58" s="775">
        <f ca="1">ROUNDUP(IFERROR($F58*$E58*CHOOSE(AK$7,
IFERROR(SUMPRODUCT('6. Patients'!DD$10:DD$107,OFFSET('6. Patients'!$DN$9,1,MATCH($D58,'6. Patients'!$DO$9:$FL$9,0),ROWS('6. Patients'!EQ$10:EQ$107))),0)+
IFERROR(SUMPRODUCT('6. Patients'!DD$10:DD$107,OFFSET('6. Patients'!$FM$9,1,MATCH($D58,'6. Patients'!$FN$9:$GG$9,0),ROWS('6. Patients'!EQ$10:EQ$107))),0)+
IFERROR(SUMPRODUCT('6. Patients'!DD$10:DD$107,OFFSET('6. Patients'!$GH$9,1,MATCH($D58,'6. Patients'!$GI$9:$IF$9,0),ROWS('6. Patients'!EQ$10:EQ$107))),0)+
IFERROR(SUMPRODUCT('6. Patients'!DD$10:DD$107,OFFSET('6. Patients'!$IG$9,1,MATCH($D58,'6. Patients'!$IH$9:$JA$9,0),ROWS('6. Patients'!EQ$10:EQ$107))),0),
IFERROR(SUMPRODUCT('6. Patients'!DD$10:DD$107,OFFSET('6. Patients'!$JB$9,1,MATCH($D58,'6. Patients'!$JC$9:$KZ$9,0),ROWS('6. Patients'!EQ$10:EQ$107))),0)+
IFERROR(SUMPRODUCT('6. Patients'!DD$10:DD$107,OFFSET('6. Patients'!$LA$9,1,MATCH($D58,'6. Patients'!$LB$9:$LU$9,0),ROWS('6. Patients'!EQ$10:EQ$107))),0)+
IFERROR(SUMPRODUCT('6. Patients'!DD$10:DD$107,OFFSET('6. Patients'!$LV$9,1,MATCH($D58,'6. Patients'!$LW$9:$NT$9,0),ROWS('6. Patients'!EQ$10:EQ$107))),0)+
IFERROR(SUMPRODUCT('6. Patients'!DD$10:DD$107,OFFSET('6. Patients'!$NU$9,1,MATCH($D58,'6. Patients'!$NV$9:$OO$9,0),ROWS('6. Patients'!EQ$10:EQ$107))),0),
IFERROR(SUMPRODUCT('6. Patients'!DD$10:DD$107,OFFSET('6. Patients'!$OP$9,1,MATCH($D58,'6. Patients'!$OQ$9:$QN$9,0),ROWS('6. Patients'!EQ$10:EQ$107))),0)+
IFERROR(SUMPRODUCT('6. Patients'!DD$10:DD$107,OFFSET('6. Patients'!$QO$9,1,MATCH($D58,'6. Patients'!$QP$9:$RI$9,0),ROWS('6. Patients'!EQ$10:EQ$107))),0)+
IFERROR(SUMPRODUCT('6. Patients'!DD$10:DD$107,OFFSET('6. Patients'!$RJ$9,1,MATCH($D58,'6. Patients'!$RK$9:$TH$9,0),ROWS('6. Patients'!EQ$10:EQ$107))),0)+
IFERROR(SUMPRODUCT('6. Patients'!DD$10:DD$107,OFFSET('6. Patients'!$TI$9,1,MATCH($D58,'6. Patients'!$TJ$9:$UC$9,0),ROWS('6. Patients'!EQ$10:EQ$107))),0))+
IFERROR(VLOOKUP($D58,$H$116:$L$146,COLUMNS($H$115:$J$115)-1+AK$7,0)*$E58*$F58*'1. General Inputs'!$J$25,0),0),0)</f>
        <v>0</v>
      </c>
      <c r="AL58" s="775">
        <f ca="1">ROUNDUP(IFERROR($F58*$E58*CHOOSE(AL$7,
IFERROR(SUMPRODUCT('6. Patients'!DE$10:DE$107,OFFSET('6. Patients'!$DN$9,1,MATCH($D58,'6. Patients'!$DO$9:$FL$9,0),ROWS('6. Patients'!ER$10:ER$107))),0)+
IFERROR(SUMPRODUCT('6. Patients'!DE$10:DE$107,OFFSET('6. Patients'!$FM$9,1,MATCH($D58,'6. Patients'!$FN$9:$GG$9,0),ROWS('6. Patients'!ER$10:ER$107))),0)+
IFERROR(SUMPRODUCT('6. Patients'!DE$10:DE$107,OFFSET('6. Patients'!$GH$9,1,MATCH($D58,'6. Patients'!$GI$9:$IF$9,0),ROWS('6. Patients'!ER$10:ER$107))),0)+
IFERROR(SUMPRODUCT('6. Patients'!DE$10:DE$107,OFFSET('6. Patients'!$IG$9,1,MATCH($D58,'6. Patients'!$IH$9:$JA$9,0),ROWS('6. Patients'!ER$10:ER$107))),0),
IFERROR(SUMPRODUCT('6. Patients'!DE$10:DE$107,OFFSET('6. Patients'!$JB$9,1,MATCH($D58,'6. Patients'!$JC$9:$KZ$9,0),ROWS('6. Patients'!ER$10:ER$107))),0)+
IFERROR(SUMPRODUCT('6. Patients'!DE$10:DE$107,OFFSET('6. Patients'!$LA$9,1,MATCH($D58,'6. Patients'!$LB$9:$LU$9,0),ROWS('6. Patients'!ER$10:ER$107))),0)+
IFERROR(SUMPRODUCT('6. Patients'!DE$10:DE$107,OFFSET('6. Patients'!$LV$9,1,MATCH($D58,'6. Patients'!$LW$9:$NT$9,0),ROWS('6. Patients'!ER$10:ER$107))),0)+
IFERROR(SUMPRODUCT('6. Patients'!DE$10:DE$107,OFFSET('6. Patients'!$NU$9,1,MATCH($D58,'6. Patients'!$NV$9:$OO$9,0),ROWS('6. Patients'!ER$10:ER$107))),0),
IFERROR(SUMPRODUCT('6. Patients'!DE$10:DE$107,OFFSET('6. Patients'!$OP$9,1,MATCH($D58,'6. Patients'!$OQ$9:$QN$9,0),ROWS('6. Patients'!ER$10:ER$107))),0)+
IFERROR(SUMPRODUCT('6. Patients'!DE$10:DE$107,OFFSET('6. Patients'!$QO$9,1,MATCH($D58,'6. Patients'!$QP$9:$RI$9,0),ROWS('6. Patients'!ER$10:ER$107))),0)+
IFERROR(SUMPRODUCT('6. Patients'!DE$10:DE$107,OFFSET('6. Patients'!$RJ$9,1,MATCH($D58,'6. Patients'!$RK$9:$TH$9,0),ROWS('6. Patients'!ER$10:ER$107))),0)+
IFERROR(SUMPRODUCT('6. Patients'!DE$10:DE$107,OFFSET('6. Patients'!$TI$9,1,MATCH($D58,'6. Patients'!$TJ$9:$UC$9,0),ROWS('6. Patients'!ER$10:ER$107))),0))+
IFERROR(VLOOKUP($D58,$H$116:$L$146,COLUMNS($H$115:$J$115)-1+AL$7,0)*$E58*$F58*'1. General Inputs'!$J$25,0),0),0)</f>
        <v>0</v>
      </c>
      <c r="AM58" s="775">
        <f ca="1">ROUNDUP(IFERROR($F58*$E58*CHOOSE(AM$7,
IFERROR(SUMPRODUCT('6. Patients'!DF$10:DF$107,OFFSET('6. Patients'!$DN$9,1,MATCH($D58,'6. Patients'!$DO$9:$FL$9,0),ROWS('6. Patients'!ES$10:ES$107))),0)+
IFERROR(SUMPRODUCT('6. Patients'!DF$10:DF$107,OFFSET('6. Patients'!$FM$9,1,MATCH($D58,'6. Patients'!$FN$9:$GG$9,0),ROWS('6. Patients'!ES$10:ES$107))),0)+
IFERROR(SUMPRODUCT('6. Patients'!DF$10:DF$107,OFFSET('6. Patients'!$GH$9,1,MATCH($D58,'6. Patients'!$GI$9:$IF$9,0),ROWS('6. Patients'!ES$10:ES$107))),0)+
IFERROR(SUMPRODUCT('6. Patients'!DF$10:DF$107,OFFSET('6. Patients'!$IG$9,1,MATCH($D58,'6. Patients'!$IH$9:$JA$9,0),ROWS('6. Patients'!ES$10:ES$107))),0),
IFERROR(SUMPRODUCT('6. Patients'!DF$10:DF$107,OFFSET('6. Patients'!$JB$9,1,MATCH($D58,'6. Patients'!$JC$9:$KZ$9,0),ROWS('6. Patients'!ES$10:ES$107))),0)+
IFERROR(SUMPRODUCT('6. Patients'!DF$10:DF$107,OFFSET('6. Patients'!$LA$9,1,MATCH($D58,'6. Patients'!$LB$9:$LU$9,0),ROWS('6. Patients'!ES$10:ES$107))),0)+
IFERROR(SUMPRODUCT('6. Patients'!DF$10:DF$107,OFFSET('6. Patients'!$LV$9,1,MATCH($D58,'6. Patients'!$LW$9:$NT$9,0),ROWS('6. Patients'!ES$10:ES$107))),0)+
IFERROR(SUMPRODUCT('6. Patients'!DF$10:DF$107,OFFSET('6. Patients'!$NU$9,1,MATCH($D58,'6. Patients'!$NV$9:$OO$9,0),ROWS('6. Patients'!ES$10:ES$107))),0),
IFERROR(SUMPRODUCT('6. Patients'!DF$10:DF$107,OFFSET('6. Patients'!$OP$9,1,MATCH($D58,'6. Patients'!$OQ$9:$QN$9,0),ROWS('6. Patients'!ES$10:ES$107))),0)+
IFERROR(SUMPRODUCT('6. Patients'!DF$10:DF$107,OFFSET('6. Patients'!$QO$9,1,MATCH($D58,'6. Patients'!$QP$9:$RI$9,0),ROWS('6. Patients'!ES$10:ES$107))),0)+
IFERROR(SUMPRODUCT('6. Patients'!DF$10:DF$107,OFFSET('6. Patients'!$RJ$9,1,MATCH($D58,'6. Patients'!$RK$9:$TH$9,0),ROWS('6. Patients'!ES$10:ES$107))),0)+
IFERROR(SUMPRODUCT('6. Patients'!DF$10:DF$107,OFFSET('6. Patients'!$TI$9,1,MATCH($D58,'6. Patients'!$TJ$9:$UC$9,0),ROWS('6. Patients'!ES$10:ES$107))),0))+
IFERROR(VLOOKUP($D58,$H$116:$L$146,COLUMNS($H$115:$J$115)-1+AM$7,0)*$E58*$F58*'1. General Inputs'!$J$25,0),0),0)</f>
        <v>0</v>
      </c>
      <c r="AN58" s="775">
        <f ca="1">ROUNDUP(IFERROR($F58*$E58*CHOOSE(AN$7,
IFERROR(SUMPRODUCT('6. Patients'!DG$10:DG$107,OFFSET('6. Patients'!$DN$9,1,MATCH($D58,'6. Patients'!$DO$9:$FL$9,0),ROWS('6. Patients'!ET$10:ET$107))),0)+
IFERROR(SUMPRODUCT('6. Patients'!DG$10:DG$107,OFFSET('6. Patients'!$FM$9,1,MATCH($D58,'6. Patients'!$FN$9:$GG$9,0),ROWS('6. Patients'!ET$10:ET$107))),0)+
IFERROR(SUMPRODUCT('6. Patients'!DG$10:DG$107,OFFSET('6. Patients'!$GH$9,1,MATCH($D58,'6. Patients'!$GI$9:$IF$9,0),ROWS('6. Patients'!ET$10:ET$107))),0)+
IFERROR(SUMPRODUCT('6. Patients'!DG$10:DG$107,OFFSET('6. Patients'!$IG$9,1,MATCH($D58,'6. Patients'!$IH$9:$JA$9,0),ROWS('6. Patients'!ET$10:ET$107))),0),
IFERROR(SUMPRODUCT('6. Patients'!DG$10:DG$107,OFFSET('6. Patients'!$JB$9,1,MATCH($D58,'6. Patients'!$JC$9:$KZ$9,0),ROWS('6. Patients'!ET$10:ET$107))),0)+
IFERROR(SUMPRODUCT('6. Patients'!DG$10:DG$107,OFFSET('6. Patients'!$LA$9,1,MATCH($D58,'6. Patients'!$LB$9:$LU$9,0),ROWS('6. Patients'!ET$10:ET$107))),0)+
IFERROR(SUMPRODUCT('6. Patients'!DG$10:DG$107,OFFSET('6. Patients'!$LV$9,1,MATCH($D58,'6. Patients'!$LW$9:$NT$9,0),ROWS('6. Patients'!ET$10:ET$107))),0)+
IFERROR(SUMPRODUCT('6. Patients'!DG$10:DG$107,OFFSET('6. Patients'!$NU$9,1,MATCH($D58,'6. Patients'!$NV$9:$OO$9,0),ROWS('6. Patients'!ET$10:ET$107))),0),
IFERROR(SUMPRODUCT('6. Patients'!DG$10:DG$107,OFFSET('6. Patients'!$OP$9,1,MATCH($D58,'6. Patients'!$OQ$9:$QN$9,0),ROWS('6. Patients'!ET$10:ET$107))),0)+
IFERROR(SUMPRODUCT('6. Patients'!DG$10:DG$107,OFFSET('6. Patients'!$QO$9,1,MATCH($D58,'6. Patients'!$QP$9:$RI$9,0),ROWS('6. Patients'!ET$10:ET$107))),0)+
IFERROR(SUMPRODUCT('6. Patients'!DG$10:DG$107,OFFSET('6. Patients'!$RJ$9,1,MATCH($D58,'6. Patients'!$RK$9:$TH$9,0),ROWS('6. Patients'!ET$10:ET$107))),0)+
IFERROR(SUMPRODUCT('6. Patients'!DG$10:DG$107,OFFSET('6. Patients'!$TI$9,1,MATCH($D58,'6. Patients'!$TJ$9:$UC$9,0),ROWS('6. Patients'!ET$10:ET$107))),0))+
IFERROR(VLOOKUP($D58,$H$116:$L$146,COLUMNS($H$115:$J$115)-1+AN$7,0)*$E58*$F58*'1. General Inputs'!$J$25,0),0),0)</f>
        <v>0</v>
      </c>
      <c r="AO58" s="775">
        <f ca="1">ROUNDUP(IFERROR($F58*$E58*CHOOSE(AO$7,
IFERROR(SUMPRODUCT('6. Patients'!DH$10:DH$107,OFFSET('6. Patients'!$DN$9,1,MATCH($D58,'6. Patients'!$DO$9:$FL$9,0),ROWS('6. Patients'!EU$10:EU$107))),0)+
IFERROR(SUMPRODUCT('6. Patients'!DH$10:DH$107,OFFSET('6. Patients'!$FM$9,1,MATCH($D58,'6. Patients'!$FN$9:$GG$9,0),ROWS('6. Patients'!EU$10:EU$107))),0)+
IFERROR(SUMPRODUCT('6. Patients'!DH$10:DH$107,OFFSET('6. Patients'!$GH$9,1,MATCH($D58,'6. Patients'!$GI$9:$IF$9,0),ROWS('6. Patients'!EU$10:EU$107))),0)+
IFERROR(SUMPRODUCT('6. Patients'!DH$10:DH$107,OFFSET('6. Patients'!$IG$9,1,MATCH($D58,'6. Patients'!$IH$9:$JA$9,0),ROWS('6. Patients'!EU$10:EU$107))),0),
IFERROR(SUMPRODUCT('6. Patients'!DH$10:DH$107,OFFSET('6. Patients'!$JB$9,1,MATCH($D58,'6. Patients'!$JC$9:$KZ$9,0),ROWS('6. Patients'!EU$10:EU$107))),0)+
IFERROR(SUMPRODUCT('6. Patients'!DH$10:DH$107,OFFSET('6. Patients'!$LA$9,1,MATCH($D58,'6. Patients'!$LB$9:$LU$9,0),ROWS('6. Patients'!EU$10:EU$107))),0)+
IFERROR(SUMPRODUCT('6. Patients'!DH$10:DH$107,OFFSET('6. Patients'!$LV$9,1,MATCH($D58,'6. Patients'!$LW$9:$NT$9,0),ROWS('6. Patients'!EU$10:EU$107))),0)+
IFERROR(SUMPRODUCT('6. Patients'!DH$10:DH$107,OFFSET('6. Patients'!$NU$9,1,MATCH($D58,'6. Patients'!$NV$9:$OO$9,0),ROWS('6. Patients'!EU$10:EU$107))),0),
IFERROR(SUMPRODUCT('6. Patients'!DH$10:DH$107,OFFSET('6. Patients'!$OP$9,1,MATCH($D58,'6. Patients'!$OQ$9:$QN$9,0),ROWS('6. Patients'!EU$10:EU$107))),0)+
IFERROR(SUMPRODUCT('6. Patients'!DH$10:DH$107,OFFSET('6. Patients'!$QO$9,1,MATCH($D58,'6. Patients'!$QP$9:$RI$9,0),ROWS('6. Patients'!EU$10:EU$107))),0)+
IFERROR(SUMPRODUCT('6. Patients'!DH$10:DH$107,OFFSET('6. Patients'!$RJ$9,1,MATCH($D58,'6. Patients'!$RK$9:$TH$9,0),ROWS('6. Patients'!EU$10:EU$107))),0)+
IFERROR(SUMPRODUCT('6. Patients'!DH$10:DH$107,OFFSET('6. Patients'!$TI$9,1,MATCH($D58,'6. Patients'!$TJ$9:$UC$9,0),ROWS('6. Patients'!EU$10:EU$107))),0))+
IFERROR(VLOOKUP($D58,$H$116:$L$146,COLUMNS($H$115:$J$115)-1+AO$7,0)*$E58*$F58*'1. General Inputs'!$J$25,0),0),0)</f>
        <v>0</v>
      </c>
      <c r="AP58" s="775">
        <f ca="1">ROUNDUP(IFERROR($F58*$E58*CHOOSE(AP$7,
IFERROR(SUMPRODUCT('6. Patients'!DI$10:DI$107,OFFSET('6. Patients'!$DN$9,1,MATCH($D58,'6. Patients'!$DO$9:$FL$9,0),ROWS('6. Patients'!EV$10:EV$107))),0)+
IFERROR(SUMPRODUCT('6. Patients'!DI$10:DI$107,OFFSET('6. Patients'!$FM$9,1,MATCH($D58,'6. Patients'!$FN$9:$GG$9,0),ROWS('6. Patients'!EV$10:EV$107))),0)+
IFERROR(SUMPRODUCT('6. Patients'!DI$10:DI$107,OFFSET('6. Patients'!$GH$9,1,MATCH($D58,'6. Patients'!$GI$9:$IF$9,0),ROWS('6. Patients'!EV$10:EV$107))),0)+
IFERROR(SUMPRODUCT('6. Patients'!DI$10:DI$107,OFFSET('6. Patients'!$IG$9,1,MATCH($D58,'6. Patients'!$IH$9:$JA$9,0),ROWS('6. Patients'!EV$10:EV$107))),0),
IFERROR(SUMPRODUCT('6. Patients'!DI$10:DI$107,OFFSET('6. Patients'!$JB$9,1,MATCH($D58,'6. Patients'!$JC$9:$KZ$9,0),ROWS('6. Patients'!EV$10:EV$107))),0)+
IFERROR(SUMPRODUCT('6. Patients'!DI$10:DI$107,OFFSET('6. Patients'!$LA$9,1,MATCH($D58,'6. Patients'!$LB$9:$LU$9,0),ROWS('6. Patients'!EV$10:EV$107))),0)+
IFERROR(SUMPRODUCT('6. Patients'!DI$10:DI$107,OFFSET('6. Patients'!$LV$9,1,MATCH($D58,'6. Patients'!$LW$9:$NT$9,0),ROWS('6. Patients'!EV$10:EV$107))),0)+
IFERROR(SUMPRODUCT('6. Patients'!DI$10:DI$107,OFFSET('6. Patients'!$NU$9,1,MATCH($D58,'6. Patients'!$NV$9:$OO$9,0),ROWS('6. Patients'!EV$10:EV$107))),0),
IFERROR(SUMPRODUCT('6. Patients'!DI$10:DI$107,OFFSET('6. Patients'!$OP$9,1,MATCH($D58,'6. Patients'!$OQ$9:$QN$9,0),ROWS('6. Patients'!EV$10:EV$107))),0)+
IFERROR(SUMPRODUCT('6. Patients'!DI$10:DI$107,OFFSET('6. Patients'!$QO$9,1,MATCH($D58,'6. Patients'!$QP$9:$RI$9,0),ROWS('6. Patients'!EV$10:EV$107))),0)+
IFERROR(SUMPRODUCT('6. Patients'!DI$10:DI$107,OFFSET('6. Patients'!$RJ$9,1,MATCH($D58,'6. Patients'!$RK$9:$TH$9,0),ROWS('6. Patients'!EV$10:EV$107))),0)+
IFERROR(SUMPRODUCT('6. Patients'!DI$10:DI$107,OFFSET('6. Patients'!$TI$9,1,MATCH($D58,'6. Patients'!$TJ$9:$UC$9,0),ROWS('6. Patients'!EV$10:EV$107))),0))+
IFERROR(VLOOKUP($D58,$H$116:$L$146,COLUMNS($H$115:$J$115)-1+AP$7,0)*$E58*$F58*'1. General Inputs'!$J$25,0),0),0)</f>
        <v>0</v>
      </c>
      <c r="AQ58" s="775">
        <f ca="1">ROUNDUP(IFERROR($F58*$E58*CHOOSE(AQ$7,
IFERROR(SUMPRODUCT('6. Patients'!DJ$10:DJ$107,OFFSET('6. Patients'!$DN$9,1,MATCH($D58,'6. Patients'!$DO$9:$FL$9,0),ROWS('6. Patients'!EW$10:EW$107))),0)+
IFERROR(SUMPRODUCT('6. Patients'!DJ$10:DJ$107,OFFSET('6. Patients'!$FM$9,1,MATCH($D58,'6. Patients'!$FN$9:$GG$9,0),ROWS('6. Patients'!EW$10:EW$107))),0)+
IFERROR(SUMPRODUCT('6. Patients'!DJ$10:DJ$107,OFFSET('6. Patients'!$GH$9,1,MATCH($D58,'6. Patients'!$GI$9:$IF$9,0),ROWS('6. Patients'!EW$10:EW$107))),0)+
IFERROR(SUMPRODUCT('6. Patients'!DJ$10:DJ$107,OFFSET('6. Patients'!$IG$9,1,MATCH($D58,'6. Patients'!$IH$9:$JA$9,0),ROWS('6. Patients'!EW$10:EW$107))),0),
IFERROR(SUMPRODUCT('6. Patients'!DJ$10:DJ$107,OFFSET('6. Patients'!$JB$9,1,MATCH($D58,'6. Patients'!$JC$9:$KZ$9,0),ROWS('6. Patients'!EW$10:EW$107))),0)+
IFERROR(SUMPRODUCT('6. Patients'!DJ$10:DJ$107,OFFSET('6. Patients'!$LA$9,1,MATCH($D58,'6. Patients'!$LB$9:$LU$9,0),ROWS('6. Patients'!EW$10:EW$107))),0)+
IFERROR(SUMPRODUCT('6. Patients'!DJ$10:DJ$107,OFFSET('6. Patients'!$LV$9,1,MATCH($D58,'6. Patients'!$LW$9:$NT$9,0),ROWS('6. Patients'!EW$10:EW$107))),0)+
IFERROR(SUMPRODUCT('6. Patients'!DJ$10:DJ$107,OFFSET('6. Patients'!$NU$9,1,MATCH($D58,'6. Patients'!$NV$9:$OO$9,0),ROWS('6. Patients'!EW$10:EW$107))),0),
IFERROR(SUMPRODUCT('6. Patients'!DJ$10:DJ$107,OFFSET('6. Patients'!$OP$9,1,MATCH($D58,'6. Patients'!$OQ$9:$QN$9,0),ROWS('6. Patients'!EW$10:EW$107))),0)+
IFERROR(SUMPRODUCT('6. Patients'!DJ$10:DJ$107,OFFSET('6. Patients'!$QO$9,1,MATCH($D58,'6. Patients'!$QP$9:$RI$9,0),ROWS('6. Patients'!EW$10:EW$107))),0)+
IFERROR(SUMPRODUCT('6. Patients'!DJ$10:DJ$107,OFFSET('6. Patients'!$RJ$9,1,MATCH($D58,'6. Patients'!$RK$9:$TH$9,0),ROWS('6. Patients'!EW$10:EW$107))),0)+
IFERROR(SUMPRODUCT('6. Patients'!DJ$10:DJ$107,OFFSET('6. Patients'!$TI$9,1,MATCH($D58,'6. Patients'!$TJ$9:$UC$9,0),ROWS('6. Patients'!EW$10:EW$107))),0))+
IFERROR(VLOOKUP($D58,$H$116:$L$146,COLUMNS($H$115:$J$115)-1+AQ$7,0)*$E58*$F58*'1. General Inputs'!$J$25,0),0),0)</f>
        <v>0</v>
      </c>
      <c r="AT58" s="309"/>
      <c r="AZ58" s="335">
        <f ca="1">IFERROR(SUM(OFFSET('7. Consumption'!H58,0,1,,MIN('1. General Inputs'!$J$29,COLUMNS('7. Consumption'!H$9:$AQ$9)-1))),0)+MAX(0,$AQ58*('1. General Inputs'!$J$29-COLUMNS('7. Consumption'!H$9:$AQ$9)+1))</f>
        <v>0</v>
      </c>
      <c r="BA58" s="335">
        <f ca="1">IFERROR(SUM(OFFSET('7. Consumption'!I58,0,1,,MIN('1. General Inputs'!$J$29,COLUMNS('7. Consumption'!I$9:$AQ$9)-1))),0)+MAX(0,$AQ58*('1. General Inputs'!$J$29-COLUMNS('7. Consumption'!I$9:$AQ$9)+1))</f>
        <v>0</v>
      </c>
      <c r="BB58" s="335">
        <f ca="1">IFERROR(SUM(OFFSET('7. Consumption'!J58,0,1,,MIN('1. General Inputs'!$J$29,COLUMNS('7. Consumption'!J$9:$AQ$9)-1))),0)+MAX(0,$AQ58*('1. General Inputs'!$J$29-COLUMNS('7. Consumption'!J$9:$AQ$9)+1))</f>
        <v>0</v>
      </c>
      <c r="BC58" s="335">
        <f ca="1">IFERROR(SUM(OFFSET('7. Consumption'!K58,0,1,,MIN('1. General Inputs'!$J$29,COLUMNS('7. Consumption'!K$9:$AQ$9)-1))),0)+MAX(0,$AQ58*('1. General Inputs'!$J$29-COLUMNS('7. Consumption'!K$9:$AQ$9)+1))</f>
        <v>0</v>
      </c>
      <c r="BD58" s="335">
        <f ca="1">IFERROR(SUM(OFFSET('7. Consumption'!L58,0,1,,MIN('1. General Inputs'!$J$29,COLUMNS('7. Consumption'!L$9:$AQ$9)-1))),0)+MAX(0,$AQ58*('1. General Inputs'!$J$29-COLUMNS('7. Consumption'!L$9:$AQ$9)+1))</f>
        <v>0</v>
      </c>
      <c r="BE58" s="335">
        <f ca="1">IFERROR(SUM(OFFSET('7. Consumption'!M58,0,1,,MIN('1. General Inputs'!$J$29,COLUMNS('7. Consumption'!M$9:$AQ$9)-1))),0)+MAX(0,$AQ58*('1. General Inputs'!$J$29-COLUMNS('7. Consumption'!M$9:$AQ$9)+1))</f>
        <v>0</v>
      </c>
      <c r="BF58" s="335">
        <f ca="1">IFERROR(SUM(OFFSET('7. Consumption'!N58,0,1,,MIN('1. General Inputs'!$J$29,COLUMNS('7. Consumption'!N$9:$AQ$9)-1))),0)+MAX(0,$AQ58*('1. General Inputs'!$J$29-COLUMNS('7. Consumption'!N$9:$AQ$9)+1))</f>
        <v>0</v>
      </c>
      <c r="BG58" s="335">
        <f ca="1">IFERROR(SUM(OFFSET('7. Consumption'!O58,0,1,,MIN('1. General Inputs'!$J$29,COLUMNS('7. Consumption'!O$9:$AQ$9)-1))),0)+MAX(0,$AQ58*('1. General Inputs'!$J$29-COLUMNS('7. Consumption'!O$9:$AQ$9)+1))</f>
        <v>0</v>
      </c>
      <c r="BH58" s="335">
        <f ca="1">IFERROR(SUM(OFFSET('7. Consumption'!P58,0,1,,MIN('1. General Inputs'!$J$29,COLUMNS('7. Consumption'!P$9:$AQ$9)-1))),0)+MAX(0,$AQ58*('1. General Inputs'!$J$29-COLUMNS('7. Consumption'!P$9:$AQ$9)+1))</f>
        <v>0</v>
      </c>
      <c r="BI58" s="335">
        <f ca="1">IFERROR(SUM(OFFSET('7. Consumption'!Q58,0,1,,MIN('1. General Inputs'!$J$29,COLUMNS('7. Consumption'!Q$9:$AQ$9)-1))),0)+MAX(0,$AQ58*('1. General Inputs'!$J$29-COLUMNS('7. Consumption'!Q$9:$AQ$9)+1))</f>
        <v>0</v>
      </c>
      <c r="BJ58" s="335">
        <f ca="1">IFERROR(SUM(OFFSET('7. Consumption'!R58,0,1,,MIN('1. General Inputs'!$J$29,COLUMNS('7. Consumption'!R$9:$AQ$9)-1))),0)+MAX(0,$AQ58*('1. General Inputs'!$J$29-COLUMNS('7. Consumption'!R$9:$AQ$9)+1))</f>
        <v>0</v>
      </c>
      <c r="BK58" s="335">
        <f ca="1">IFERROR(SUM(OFFSET('7. Consumption'!S58,0,1,,MIN('1. General Inputs'!$J$29,COLUMNS('7. Consumption'!S$9:$AQ$9)-1))),0)+MAX(0,$AQ58*('1. General Inputs'!$J$29-COLUMNS('7. Consumption'!S$9:$AQ$9)+1))</f>
        <v>0</v>
      </c>
      <c r="BL58" s="335">
        <f ca="1">IFERROR(SUM(OFFSET('7. Consumption'!T58,0,1,,MIN('1. General Inputs'!$J$29,COLUMNS('7. Consumption'!T$9:$AQ$9)-1))),0)+MAX(0,$AQ58*('1. General Inputs'!$J$29-COLUMNS('7. Consumption'!T$9:$AQ$9)+1))</f>
        <v>0</v>
      </c>
      <c r="BM58" s="335">
        <f ca="1">IFERROR(SUM(OFFSET('7. Consumption'!U58,0,1,,MIN('1. General Inputs'!$J$29,COLUMNS('7. Consumption'!U$9:$AQ$9)-1))),0)+MAX(0,$AQ58*('1. General Inputs'!$J$29-COLUMNS('7. Consumption'!U$9:$AQ$9)+1))</f>
        <v>0</v>
      </c>
      <c r="BN58" s="335">
        <f ca="1">IFERROR(SUM(OFFSET('7. Consumption'!V58,0,1,,MIN('1. General Inputs'!$J$29,COLUMNS('7. Consumption'!V$9:$AQ$9)-1))),0)+MAX(0,$AQ58*('1. General Inputs'!$J$29-COLUMNS('7. Consumption'!V$9:$AQ$9)+1))</f>
        <v>0</v>
      </c>
      <c r="BO58" s="335">
        <f ca="1">IFERROR(SUM(OFFSET('7. Consumption'!W58,0,1,,MIN('1. General Inputs'!$J$29,COLUMNS('7. Consumption'!W$9:$AQ$9)-1))),0)+MAX(0,$AQ58*('1. General Inputs'!$J$29-COLUMNS('7. Consumption'!W$9:$AQ$9)+1))</f>
        <v>0</v>
      </c>
      <c r="BP58" s="335">
        <f ca="1">IFERROR(SUM(OFFSET('7. Consumption'!X58,0,1,,MIN('1. General Inputs'!$J$29,COLUMNS('7. Consumption'!X$9:$AQ$9)-1))),0)+MAX(0,$AQ58*('1. General Inputs'!$J$29-COLUMNS('7. Consumption'!X$9:$AQ$9)+1))</f>
        <v>0</v>
      </c>
      <c r="BQ58" s="335">
        <f ca="1">IFERROR(SUM(OFFSET('7. Consumption'!Y58,0,1,,MIN('1. General Inputs'!$J$29,COLUMNS('7. Consumption'!Y$9:$AQ$9)-1))),0)+MAX(0,$AQ58*('1. General Inputs'!$J$29-COLUMNS('7. Consumption'!Y$9:$AQ$9)+1))</f>
        <v>0</v>
      </c>
      <c r="BR58" s="335">
        <f ca="1">IFERROR(SUM(OFFSET('7. Consumption'!Z58,0,1,,MIN('1. General Inputs'!$J$29,COLUMNS('7. Consumption'!Z$9:$AQ$9)-1))),0)+MAX(0,$AQ58*('1. General Inputs'!$J$29-COLUMNS('7. Consumption'!Z$9:$AQ$9)+1))</f>
        <v>0</v>
      </c>
      <c r="BS58" s="335">
        <f ca="1">IFERROR(SUM(OFFSET('7. Consumption'!AA58,0,1,,MIN('1. General Inputs'!$J$29,COLUMNS('7. Consumption'!AA$9:$AQ$9)-1))),0)+MAX(0,$AQ58*('1. General Inputs'!$J$29-COLUMNS('7. Consumption'!AA$9:$AQ$9)+1))</f>
        <v>0</v>
      </c>
      <c r="BT58" s="335">
        <f ca="1">IFERROR(SUM(OFFSET('7. Consumption'!AB58,0,1,,MIN('1. General Inputs'!$J$29,COLUMNS('7. Consumption'!AB$9:$AQ$9)-1))),0)+MAX(0,$AQ58*('1. General Inputs'!$J$29-COLUMNS('7. Consumption'!AB$9:$AQ$9)+1))</f>
        <v>0</v>
      </c>
      <c r="BU58" s="335">
        <f ca="1">IFERROR(SUM(OFFSET('7. Consumption'!AC58,0,1,,MIN('1. General Inputs'!$J$29,COLUMNS('7. Consumption'!AC$9:$AQ$9)-1))),0)+MAX(0,$AQ58*('1. General Inputs'!$J$29-COLUMNS('7. Consumption'!AC$9:$AQ$9)+1))</f>
        <v>0</v>
      </c>
      <c r="BV58" s="335">
        <f ca="1">IFERROR(SUM(OFFSET('7. Consumption'!AD58,0,1,,MIN('1. General Inputs'!$J$29,COLUMNS('7. Consumption'!AD$9:$AQ$9)-1))),0)+MAX(0,$AQ58*('1. General Inputs'!$J$29-COLUMNS('7. Consumption'!AD$9:$AQ$9)+1))</f>
        <v>0</v>
      </c>
      <c r="BW58" s="335">
        <f ca="1">IFERROR(SUM(OFFSET('7. Consumption'!AE58,0,1,,MIN('1. General Inputs'!$J$29,COLUMNS('7. Consumption'!AE$9:$AQ$9)-1))),0)+MAX(0,$AQ58*('1. General Inputs'!$J$29-COLUMNS('7. Consumption'!AE$9:$AQ$9)+1))</f>
        <v>0</v>
      </c>
      <c r="BX58" s="335">
        <f ca="1">IFERROR(SUM(OFFSET('7. Consumption'!AF58,0,1,,MIN('1. General Inputs'!$J$29,COLUMNS('7. Consumption'!AF$9:$AQ$9)-1))),0)+MAX(0,$AQ58*('1. General Inputs'!$J$29-COLUMNS('7. Consumption'!AF$9:$AQ$9)+1))</f>
        <v>0</v>
      </c>
      <c r="BY58" s="335">
        <f ca="1">IFERROR(SUM(OFFSET('7. Consumption'!AG58,0,1,,MIN('1. General Inputs'!$J$29,COLUMNS('7. Consumption'!AG$9:$AQ$9)-1))),0)+MAX(0,$AQ58*('1. General Inputs'!$J$29-COLUMNS('7. Consumption'!AG$9:$AQ$9)+1))</f>
        <v>0</v>
      </c>
      <c r="BZ58" s="335">
        <f ca="1">IFERROR(SUM(OFFSET('7. Consumption'!AH58,0,1,,MIN('1. General Inputs'!$J$29,COLUMNS('7. Consumption'!AH$9:$AQ$9)-1))),0)+MAX(0,$AQ58*('1. General Inputs'!$J$29-COLUMNS('7. Consumption'!AH$9:$AQ$9)+1))</f>
        <v>0</v>
      </c>
      <c r="CA58" s="335">
        <f ca="1">IFERROR(SUM(OFFSET('7. Consumption'!AI58,0,1,,MIN('1. General Inputs'!$J$29,COLUMNS('7. Consumption'!AI$9:$AQ$9)-1))),0)+MAX(0,$AQ58*('1. General Inputs'!$J$29-COLUMNS('7. Consumption'!AI$9:$AQ$9)+1))</f>
        <v>0</v>
      </c>
      <c r="CB58" s="335">
        <f ca="1">IFERROR(SUM(OFFSET('7. Consumption'!AJ58,0,1,,MIN('1. General Inputs'!$J$29,COLUMNS('7. Consumption'!AJ$9:$AQ$9)-1))),0)+MAX(0,$AQ58*('1. General Inputs'!$J$29-COLUMNS('7. Consumption'!AJ$9:$AQ$9)+1))</f>
        <v>0</v>
      </c>
      <c r="CC58" s="335">
        <f ca="1">IFERROR(SUM(OFFSET('7. Consumption'!AK58,0,1,,MIN('1. General Inputs'!$J$29,COLUMNS('7. Consumption'!AK$9:$AQ$9)-1))),0)+MAX(0,$AQ58*('1. General Inputs'!$J$29-COLUMNS('7. Consumption'!AK$9:$AQ$9)+1))</f>
        <v>0</v>
      </c>
      <c r="CD58" s="335">
        <f ca="1">IFERROR(SUM(OFFSET('7. Consumption'!AL58,0,1,,MIN('1. General Inputs'!$J$29,COLUMNS('7. Consumption'!AL$9:$AQ$9)-1))),0)+MAX(0,$AQ58*('1. General Inputs'!$J$29-COLUMNS('7. Consumption'!AL$9:$AQ$9)+1))</f>
        <v>0</v>
      </c>
      <c r="CE58" s="335">
        <f ca="1">IFERROR(SUM(OFFSET('7. Consumption'!AM58,0,1,,MIN('1. General Inputs'!$J$29,COLUMNS('7. Consumption'!AM$9:$AQ$9)-1))),0)+MAX(0,$AQ58*('1. General Inputs'!$J$29-COLUMNS('7. Consumption'!AM$9:$AQ$9)+1))</f>
        <v>0</v>
      </c>
      <c r="CF58" s="335">
        <f ca="1">IFERROR(SUM(OFFSET('7. Consumption'!AN58,0,1,,MIN('1. General Inputs'!$J$29,COLUMNS('7. Consumption'!AN$9:$AQ$9)-1))),0)+MAX(0,$AQ58*('1. General Inputs'!$J$29-COLUMNS('7. Consumption'!AN$9:$AQ$9)+1))</f>
        <v>0</v>
      </c>
      <c r="CG58" s="335">
        <f ca="1">IFERROR(SUM(OFFSET('7. Consumption'!AO58,0,1,,MIN('1. General Inputs'!$J$29,COLUMNS('7. Consumption'!AO$9:$AQ$9)-1))),0)+MAX(0,$AQ58*('1. General Inputs'!$J$29-COLUMNS('7. Consumption'!AO$9:$AQ$9)+1))</f>
        <v>0</v>
      </c>
      <c r="CH58" s="335">
        <f ca="1">IFERROR(SUM(OFFSET('7. Consumption'!AP58,0,1,,MIN('1. General Inputs'!$J$29,COLUMNS('7. Consumption'!AP$9:$AQ$9)-1))),0)+MAX(0,$AQ58*('1. General Inputs'!$J$29-COLUMNS('7. Consumption'!AP$9:$AQ$9)+1))</f>
        <v>0</v>
      </c>
      <c r="CI58" s="335">
        <f ca="1">IFERROR(SUM(OFFSET('7. Consumption'!AQ58,0,1,,MIN('1. General Inputs'!$J$29,COLUMNS('7. Consumption'!AQ$9:$AQ$9)-1))),0)+MAX(0,$AQ58*('1. General Inputs'!$J$29-COLUMNS('7. Consumption'!AQ$9:$AQ$9)+1))</f>
        <v>0</v>
      </c>
    </row>
    <row r="59" spans="2:87" x14ac:dyDescent="0.3">
      <c r="B59" s="772"/>
      <c r="C59" s="772" t="str">
        <f>IFERROR(VLOOKUP(ROWS($C$9:$C59),'5. Form Breakdown'!$AI$11:$AJ$138,COLUMNS('5. Form Breakdown'!$AI$11:$AJ$11),0),"")</f>
        <v>TDF 300 - tab</v>
      </c>
      <c r="D59" s="772" t="str">
        <f>IFERROR(VLOOKUP($C59,'5a. Dosing'!$E$11:$F$138,2,0),"")</f>
        <v>TDF</v>
      </c>
      <c r="E59" s="773" t="str">
        <f>IFERROR(INDEX('5. Form Breakdown'!$AL$11:$BL$138,MATCH('7. Consumption'!$C59,'5. Form Breakdown'!$AK$11:$AK$138,0),MATCH('5. Form Breakdown'!$AX$10,'5. Form Breakdown'!$AL$10:$BL$10,0)),"")</f>
        <v/>
      </c>
      <c r="F59" s="774">
        <f>IFERROR(INDEX('5. Form Breakdown'!$AL$11:$BL$138,MATCH('7. Consumption'!$C59,'5. Form Breakdown'!$AK$11:$AK$138,0),MATCH('5. Form Breakdown'!$BL$10,'5. Form Breakdown'!$AL$10:$BL$10,0)),"")</f>
        <v>0</v>
      </c>
      <c r="H59" s="775">
        <f ca="1">ROUNDUP(IFERROR($F59*$E59*CHOOSE(H$7,
IFERROR(SUMPRODUCT('6. Patients'!CA$10:CA$107,OFFSET('6. Patients'!$DN$9,1,MATCH($D59,'6. Patients'!$DO$9:$FL$9,0),ROWS('6. Patients'!DN$10:DN$107))),0)+
IFERROR(SUMPRODUCT('6. Patients'!CA$10:CA$107,OFFSET('6. Patients'!$FM$9,1,MATCH($D59,'6. Patients'!$FN$9:$GG$9,0),ROWS('6. Patients'!DN$10:DN$107))),0)+
IFERROR(SUMPRODUCT('6. Patients'!CA$10:CA$107,OFFSET('6. Patients'!$GH$9,1,MATCH($D59,'6. Patients'!$GI$9:$IF$9,0),ROWS('6. Patients'!DN$10:DN$107))),0)+
IFERROR(SUMPRODUCT('6. Patients'!CA$10:CA$107,OFFSET('6. Patients'!$IG$9,1,MATCH($D59,'6. Patients'!$IH$9:$JA$9,0),ROWS('6. Patients'!DN$10:DN$107))),0),
IFERROR(SUMPRODUCT('6. Patients'!CA$10:CA$107,OFFSET('6. Patients'!$JB$9,1,MATCH($D59,'6. Patients'!$JC$9:$KZ$9,0),ROWS('6. Patients'!DN$10:DN$107))),0)+
IFERROR(SUMPRODUCT('6. Patients'!CA$10:CA$107,OFFSET('6. Patients'!$LA$9,1,MATCH($D59,'6. Patients'!$LB$9:$LU$9,0),ROWS('6. Patients'!DN$10:DN$107))),0)+
IFERROR(SUMPRODUCT('6. Patients'!CA$10:CA$107,OFFSET('6. Patients'!$LV$9,1,MATCH($D59,'6. Patients'!$LW$9:$NT$9,0),ROWS('6. Patients'!DN$10:DN$107))),0)+
IFERROR(SUMPRODUCT('6. Patients'!CA$10:CA$107,OFFSET('6. Patients'!$NU$9,1,MATCH($D59,'6. Patients'!$NV$9:$OO$9,0),ROWS('6. Patients'!DN$10:DN$107))),0),
IFERROR(SUMPRODUCT('6. Patients'!CA$10:CA$107,OFFSET('6. Patients'!$OP$9,1,MATCH($D59,'6. Patients'!$OQ$9:$QN$9,0),ROWS('6. Patients'!DN$10:DN$107))),0)+
IFERROR(SUMPRODUCT('6. Patients'!CA$10:CA$107,OFFSET('6. Patients'!$QO$9,1,MATCH($D59,'6. Patients'!$QP$9:$RI$9,0),ROWS('6. Patients'!DN$10:DN$107))),0)+
IFERROR(SUMPRODUCT('6. Patients'!CA$10:CA$107,OFFSET('6. Patients'!$RJ$9,1,MATCH($D59,'6. Patients'!$RK$9:$TH$9,0),ROWS('6. Patients'!DN$10:DN$107))),0)+
IFERROR(SUMPRODUCT('6. Patients'!CA$10:CA$107,OFFSET('6. Patients'!$TI$9,1,MATCH($D59,'6. Patients'!$TJ$9:$UC$9,0),ROWS('6. Patients'!DN$10:DN$107))),0))+
IFERROR(VLOOKUP($D59,$H$116:$L$146,COLUMNS($H$115:$J$115)-1+H$7,0)*$E59*$F59*'1. General Inputs'!$J$25,0),0),0)</f>
        <v>0</v>
      </c>
      <c r="I59" s="775">
        <f ca="1">ROUNDUP(IFERROR($F59*$E59*CHOOSE(I$7,
IFERROR(SUMPRODUCT('6. Patients'!CB$10:CB$107,OFFSET('6. Patients'!$DN$9,1,MATCH($D59,'6. Patients'!$DO$9:$FL$9,0),ROWS('6. Patients'!DO$10:DO$107))),0)+
IFERROR(SUMPRODUCT('6. Patients'!CB$10:CB$107,OFFSET('6. Patients'!$FM$9,1,MATCH($D59,'6. Patients'!$FN$9:$GG$9,0),ROWS('6. Patients'!DO$10:DO$107))),0)+
IFERROR(SUMPRODUCT('6. Patients'!CB$10:CB$107,OFFSET('6. Patients'!$GH$9,1,MATCH($D59,'6. Patients'!$GI$9:$IF$9,0),ROWS('6. Patients'!DO$10:DO$107))),0)+
IFERROR(SUMPRODUCT('6. Patients'!CB$10:CB$107,OFFSET('6. Patients'!$IG$9,1,MATCH($D59,'6. Patients'!$IH$9:$JA$9,0),ROWS('6. Patients'!DO$10:DO$107))),0),
IFERROR(SUMPRODUCT('6. Patients'!CB$10:CB$107,OFFSET('6. Patients'!$JB$9,1,MATCH($D59,'6. Patients'!$JC$9:$KZ$9,0),ROWS('6. Patients'!DO$10:DO$107))),0)+
IFERROR(SUMPRODUCT('6. Patients'!CB$10:CB$107,OFFSET('6. Patients'!$LA$9,1,MATCH($D59,'6. Patients'!$LB$9:$LU$9,0),ROWS('6. Patients'!DO$10:DO$107))),0)+
IFERROR(SUMPRODUCT('6. Patients'!CB$10:CB$107,OFFSET('6. Patients'!$LV$9,1,MATCH($D59,'6. Patients'!$LW$9:$NT$9,0),ROWS('6. Patients'!DO$10:DO$107))),0)+
IFERROR(SUMPRODUCT('6. Patients'!CB$10:CB$107,OFFSET('6. Patients'!$NU$9,1,MATCH($D59,'6. Patients'!$NV$9:$OO$9,0),ROWS('6. Patients'!DO$10:DO$107))),0),
IFERROR(SUMPRODUCT('6. Patients'!CB$10:CB$107,OFFSET('6. Patients'!$OP$9,1,MATCH($D59,'6. Patients'!$OQ$9:$QN$9,0),ROWS('6. Patients'!DO$10:DO$107))),0)+
IFERROR(SUMPRODUCT('6. Patients'!CB$10:CB$107,OFFSET('6. Patients'!$QO$9,1,MATCH($D59,'6. Patients'!$QP$9:$RI$9,0),ROWS('6. Patients'!DO$10:DO$107))),0)+
IFERROR(SUMPRODUCT('6. Patients'!CB$10:CB$107,OFFSET('6. Patients'!$RJ$9,1,MATCH($D59,'6. Patients'!$RK$9:$TH$9,0),ROWS('6. Patients'!DO$10:DO$107))),0)+
IFERROR(SUMPRODUCT('6. Patients'!CB$10:CB$107,OFFSET('6. Patients'!$TI$9,1,MATCH($D59,'6. Patients'!$TJ$9:$UC$9,0),ROWS('6. Patients'!DO$10:DO$107))),0))+
IFERROR(VLOOKUP($D59,$H$116:$L$146,COLUMNS($H$115:$J$115)-1+I$7,0)*$E59*$F59*'1. General Inputs'!$J$25,0),0),0)</f>
        <v>0</v>
      </c>
      <c r="J59" s="775">
        <f ca="1">ROUNDUP(IFERROR($F59*$E59*CHOOSE(J$7,
IFERROR(SUMPRODUCT('6. Patients'!CC$10:CC$107,OFFSET('6. Patients'!$DN$9,1,MATCH($D59,'6. Patients'!$DO$9:$FL$9,0),ROWS('6. Patients'!DP$10:DP$107))),0)+
IFERROR(SUMPRODUCT('6. Patients'!CC$10:CC$107,OFFSET('6. Patients'!$FM$9,1,MATCH($D59,'6. Patients'!$FN$9:$GG$9,0),ROWS('6. Patients'!DP$10:DP$107))),0)+
IFERROR(SUMPRODUCT('6. Patients'!CC$10:CC$107,OFFSET('6. Patients'!$GH$9,1,MATCH($D59,'6. Patients'!$GI$9:$IF$9,0),ROWS('6. Patients'!DP$10:DP$107))),0)+
IFERROR(SUMPRODUCT('6. Patients'!CC$10:CC$107,OFFSET('6. Patients'!$IG$9,1,MATCH($D59,'6. Patients'!$IH$9:$JA$9,0),ROWS('6. Patients'!DP$10:DP$107))),0),
IFERROR(SUMPRODUCT('6. Patients'!CC$10:CC$107,OFFSET('6. Patients'!$JB$9,1,MATCH($D59,'6. Patients'!$JC$9:$KZ$9,0),ROWS('6. Patients'!DP$10:DP$107))),0)+
IFERROR(SUMPRODUCT('6. Patients'!CC$10:CC$107,OFFSET('6. Patients'!$LA$9,1,MATCH($D59,'6. Patients'!$LB$9:$LU$9,0),ROWS('6. Patients'!DP$10:DP$107))),0)+
IFERROR(SUMPRODUCT('6. Patients'!CC$10:CC$107,OFFSET('6. Patients'!$LV$9,1,MATCH($D59,'6. Patients'!$LW$9:$NT$9,0),ROWS('6. Patients'!DP$10:DP$107))),0)+
IFERROR(SUMPRODUCT('6. Patients'!CC$10:CC$107,OFFSET('6. Patients'!$NU$9,1,MATCH($D59,'6. Patients'!$NV$9:$OO$9,0),ROWS('6. Patients'!DP$10:DP$107))),0),
IFERROR(SUMPRODUCT('6. Patients'!CC$10:CC$107,OFFSET('6. Patients'!$OP$9,1,MATCH($D59,'6. Patients'!$OQ$9:$QN$9,0),ROWS('6. Patients'!DP$10:DP$107))),0)+
IFERROR(SUMPRODUCT('6. Patients'!CC$10:CC$107,OFFSET('6. Patients'!$QO$9,1,MATCH($D59,'6. Patients'!$QP$9:$RI$9,0),ROWS('6. Patients'!DP$10:DP$107))),0)+
IFERROR(SUMPRODUCT('6. Patients'!CC$10:CC$107,OFFSET('6. Patients'!$RJ$9,1,MATCH($D59,'6. Patients'!$RK$9:$TH$9,0),ROWS('6. Patients'!DP$10:DP$107))),0)+
IFERROR(SUMPRODUCT('6. Patients'!CC$10:CC$107,OFFSET('6. Patients'!$TI$9,1,MATCH($D59,'6. Patients'!$TJ$9:$UC$9,0),ROWS('6. Patients'!DP$10:DP$107))),0))+
IFERROR(VLOOKUP($D59,$H$116:$L$146,COLUMNS($H$115:$J$115)-1+J$7,0)*$E59*$F59*'1. General Inputs'!$J$25,0),0),0)</f>
        <v>0</v>
      </c>
      <c r="K59" s="775">
        <f ca="1">ROUNDUP(IFERROR($F59*$E59*CHOOSE(K$7,
IFERROR(SUMPRODUCT('6. Patients'!CD$10:CD$107,OFFSET('6. Patients'!$DN$9,1,MATCH($D59,'6. Patients'!$DO$9:$FL$9,0),ROWS('6. Patients'!DQ$10:DQ$107))),0)+
IFERROR(SUMPRODUCT('6. Patients'!CD$10:CD$107,OFFSET('6. Patients'!$FM$9,1,MATCH($D59,'6. Patients'!$FN$9:$GG$9,0),ROWS('6. Patients'!DQ$10:DQ$107))),0)+
IFERROR(SUMPRODUCT('6. Patients'!CD$10:CD$107,OFFSET('6. Patients'!$GH$9,1,MATCH($D59,'6. Patients'!$GI$9:$IF$9,0),ROWS('6. Patients'!DQ$10:DQ$107))),0)+
IFERROR(SUMPRODUCT('6. Patients'!CD$10:CD$107,OFFSET('6. Patients'!$IG$9,1,MATCH($D59,'6. Patients'!$IH$9:$JA$9,0),ROWS('6. Patients'!DQ$10:DQ$107))),0),
IFERROR(SUMPRODUCT('6. Patients'!CD$10:CD$107,OFFSET('6. Patients'!$JB$9,1,MATCH($D59,'6. Patients'!$JC$9:$KZ$9,0),ROWS('6. Patients'!DQ$10:DQ$107))),0)+
IFERROR(SUMPRODUCT('6. Patients'!CD$10:CD$107,OFFSET('6. Patients'!$LA$9,1,MATCH($D59,'6. Patients'!$LB$9:$LU$9,0),ROWS('6. Patients'!DQ$10:DQ$107))),0)+
IFERROR(SUMPRODUCT('6. Patients'!CD$10:CD$107,OFFSET('6. Patients'!$LV$9,1,MATCH($D59,'6. Patients'!$LW$9:$NT$9,0),ROWS('6. Patients'!DQ$10:DQ$107))),0)+
IFERROR(SUMPRODUCT('6. Patients'!CD$10:CD$107,OFFSET('6. Patients'!$NU$9,1,MATCH($D59,'6. Patients'!$NV$9:$OO$9,0),ROWS('6. Patients'!DQ$10:DQ$107))),0),
IFERROR(SUMPRODUCT('6. Patients'!CD$10:CD$107,OFFSET('6. Patients'!$OP$9,1,MATCH($D59,'6. Patients'!$OQ$9:$QN$9,0),ROWS('6. Patients'!DQ$10:DQ$107))),0)+
IFERROR(SUMPRODUCT('6. Patients'!CD$10:CD$107,OFFSET('6. Patients'!$QO$9,1,MATCH($D59,'6. Patients'!$QP$9:$RI$9,0),ROWS('6. Patients'!DQ$10:DQ$107))),0)+
IFERROR(SUMPRODUCT('6. Patients'!CD$10:CD$107,OFFSET('6. Patients'!$RJ$9,1,MATCH($D59,'6. Patients'!$RK$9:$TH$9,0),ROWS('6. Patients'!DQ$10:DQ$107))),0)+
IFERROR(SUMPRODUCT('6. Patients'!CD$10:CD$107,OFFSET('6. Patients'!$TI$9,1,MATCH($D59,'6. Patients'!$TJ$9:$UC$9,0),ROWS('6. Patients'!DQ$10:DQ$107))),0))+
IFERROR(VLOOKUP($D59,$H$116:$L$146,COLUMNS($H$115:$J$115)-1+K$7,0)*$E59*$F59*'1. General Inputs'!$J$25,0),0),0)</f>
        <v>0</v>
      </c>
      <c r="L59" s="775">
        <f ca="1">ROUNDUP(IFERROR($F59*$E59*CHOOSE(L$7,
IFERROR(SUMPRODUCT('6. Patients'!CE$10:CE$107,OFFSET('6. Patients'!$DN$9,1,MATCH($D59,'6. Patients'!$DO$9:$FL$9,0),ROWS('6. Patients'!DR$10:DR$107))),0)+
IFERROR(SUMPRODUCT('6. Patients'!CE$10:CE$107,OFFSET('6. Patients'!$FM$9,1,MATCH($D59,'6. Patients'!$FN$9:$GG$9,0),ROWS('6. Patients'!DR$10:DR$107))),0)+
IFERROR(SUMPRODUCT('6. Patients'!CE$10:CE$107,OFFSET('6. Patients'!$GH$9,1,MATCH($D59,'6. Patients'!$GI$9:$IF$9,0),ROWS('6. Patients'!DR$10:DR$107))),0)+
IFERROR(SUMPRODUCT('6. Patients'!CE$10:CE$107,OFFSET('6. Patients'!$IG$9,1,MATCH($D59,'6. Patients'!$IH$9:$JA$9,0),ROWS('6. Patients'!DR$10:DR$107))),0),
IFERROR(SUMPRODUCT('6. Patients'!CE$10:CE$107,OFFSET('6. Patients'!$JB$9,1,MATCH($D59,'6. Patients'!$JC$9:$KZ$9,0),ROWS('6. Patients'!DR$10:DR$107))),0)+
IFERROR(SUMPRODUCT('6. Patients'!CE$10:CE$107,OFFSET('6. Patients'!$LA$9,1,MATCH($D59,'6. Patients'!$LB$9:$LU$9,0),ROWS('6. Patients'!DR$10:DR$107))),0)+
IFERROR(SUMPRODUCT('6. Patients'!CE$10:CE$107,OFFSET('6. Patients'!$LV$9,1,MATCH($D59,'6. Patients'!$LW$9:$NT$9,0),ROWS('6. Patients'!DR$10:DR$107))),0)+
IFERROR(SUMPRODUCT('6. Patients'!CE$10:CE$107,OFFSET('6. Patients'!$NU$9,1,MATCH($D59,'6. Patients'!$NV$9:$OO$9,0),ROWS('6. Patients'!DR$10:DR$107))),0),
IFERROR(SUMPRODUCT('6. Patients'!CE$10:CE$107,OFFSET('6. Patients'!$OP$9,1,MATCH($D59,'6. Patients'!$OQ$9:$QN$9,0),ROWS('6. Patients'!DR$10:DR$107))),0)+
IFERROR(SUMPRODUCT('6. Patients'!CE$10:CE$107,OFFSET('6. Patients'!$QO$9,1,MATCH($D59,'6. Patients'!$QP$9:$RI$9,0),ROWS('6. Patients'!DR$10:DR$107))),0)+
IFERROR(SUMPRODUCT('6. Patients'!CE$10:CE$107,OFFSET('6. Patients'!$RJ$9,1,MATCH($D59,'6. Patients'!$RK$9:$TH$9,0),ROWS('6. Patients'!DR$10:DR$107))),0)+
IFERROR(SUMPRODUCT('6. Patients'!CE$10:CE$107,OFFSET('6. Patients'!$TI$9,1,MATCH($D59,'6. Patients'!$TJ$9:$UC$9,0),ROWS('6. Patients'!DR$10:DR$107))),0))+
IFERROR(VLOOKUP($D59,$H$116:$L$146,COLUMNS($H$115:$J$115)-1+L$7,0)*$E59*$F59*'1. General Inputs'!$J$25,0),0),0)</f>
        <v>0</v>
      </c>
      <c r="M59" s="775">
        <f ca="1">ROUNDUP(IFERROR($F59*$E59*CHOOSE(M$7,
IFERROR(SUMPRODUCT('6. Patients'!CF$10:CF$107,OFFSET('6. Patients'!$DN$9,1,MATCH($D59,'6. Patients'!$DO$9:$FL$9,0),ROWS('6. Patients'!DS$10:DS$107))),0)+
IFERROR(SUMPRODUCT('6. Patients'!CF$10:CF$107,OFFSET('6. Patients'!$FM$9,1,MATCH($D59,'6. Patients'!$FN$9:$GG$9,0),ROWS('6. Patients'!DS$10:DS$107))),0)+
IFERROR(SUMPRODUCT('6. Patients'!CF$10:CF$107,OFFSET('6. Patients'!$GH$9,1,MATCH($D59,'6. Patients'!$GI$9:$IF$9,0),ROWS('6. Patients'!DS$10:DS$107))),0)+
IFERROR(SUMPRODUCT('6. Patients'!CF$10:CF$107,OFFSET('6. Patients'!$IG$9,1,MATCH($D59,'6. Patients'!$IH$9:$JA$9,0),ROWS('6. Patients'!DS$10:DS$107))),0),
IFERROR(SUMPRODUCT('6. Patients'!CF$10:CF$107,OFFSET('6. Patients'!$JB$9,1,MATCH($D59,'6. Patients'!$JC$9:$KZ$9,0),ROWS('6. Patients'!DS$10:DS$107))),0)+
IFERROR(SUMPRODUCT('6. Patients'!CF$10:CF$107,OFFSET('6. Patients'!$LA$9,1,MATCH($D59,'6. Patients'!$LB$9:$LU$9,0),ROWS('6. Patients'!DS$10:DS$107))),0)+
IFERROR(SUMPRODUCT('6. Patients'!CF$10:CF$107,OFFSET('6. Patients'!$LV$9,1,MATCH($D59,'6. Patients'!$LW$9:$NT$9,0),ROWS('6. Patients'!DS$10:DS$107))),0)+
IFERROR(SUMPRODUCT('6. Patients'!CF$10:CF$107,OFFSET('6. Patients'!$NU$9,1,MATCH($D59,'6. Patients'!$NV$9:$OO$9,0),ROWS('6. Patients'!DS$10:DS$107))),0),
IFERROR(SUMPRODUCT('6. Patients'!CF$10:CF$107,OFFSET('6. Patients'!$OP$9,1,MATCH($D59,'6. Patients'!$OQ$9:$QN$9,0),ROWS('6. Patients'!DS$10:DS$107))),0)+
IFERROR(SUMPRODUCT('6. Patients'!CF$10:CF$107,OFFSET('6. Patients'!$QO$9,1,MATCH($D59,'6. Patients'!$QP$9:$RI$9,0),ROWS('6. Patients'!DS$10:DS$107))),0)+
IFERROR(SUMPRODUCT('6. Patients'!CF$10:CF$107,OFFSET('6. Patients'!$RJ$9,1,MATCH($D59,'6. Patients'!$RK$9:$TH$9,0),ROWS('6. Patients'!DS$10:DS$107))),0)+
IFERROR(SUMPRODUCT('6. Patients'!CF$10:CF$107,OFFSET('6. Patients'!$TI$9,1,MATCH($D59,'6. Patients'!$TJ$9:$UC$9,0),ROWS('6. Patients'!DS$10:DS$107))),0))+
IFERROR(VLOOKUP($D59,$H$116:$L$146,COLUMNS($H$115:$J$115)-1+M$7,0)*$E59*$F59*'1. General Inputs'!$J$25,0),0),0)</f>
        <v>0</v>
      </c>
      <c r="N59" s="775">
        <f ca="1">ROUNDUP(IFERROR($F59*$E59*CHOOSE(N$7,
IFERROR(SUMPRODUCT('6. Patients'!CG$10:CG$107,OFFSET('6. Patients'!$DN$9,1,MATCH($D59,'6. Patients'!$DO$9:$FL$9,0),ROWS('6. Patients'!DT$10:DT$107))),0)+
IFERROR(SUMPRODUCT('6. Patients'!CG$10:CG$107,OFFSET('6. Patients'!$FM$9,1,MATCH($D59,'6. Patients'!$FN$9:$GG$9,0),ROWS('6. Patients'!DT$10:DT$107))),0)+
IFERROR(SUMPRODUCT('6. Patients'!CG$10:CG$107,OFFSET('6. Patients'!$GH$9,1,MATCH($D59,'6. Patients'!$GI$9:$IF$9,0),ROWS('6. Patients'!DT$10:DT$107))),0)+
IFERROR(SUMPRODUCT('6. Patients'!CG$10:CG$107,OFFSET('6. Patients'!$IG$9,1,MATCH($D59,'6. Patients'!$IH$9:$JA$9,0),ROWS('6. Patients'!DT$10:DT$107))),0),
IFERROR(SUMPRODUCT('6. Patients'!CG$10:CG$107,OFFSET('6. Patients'!$JB$9,1,MATCH($D59,'6. Patients'!$JC$9:$KZ$9,0),ROWS('6. Patients'!DT$10:DT$107))),0)+
IFERROR(SUMPRODUCT('6. Patients'!CG$10:CG$107,OFFSET('6. Patients'!$LA$9,1,MATCH($D59,'6. Patients'!$LB$9:$LU$9,0),ROWS('6. Patients'!DT$10:DT$107))),0)+
IFERROR(SUMPRODUCT('6. Patients'!CG$10:CG$107,OFFSET('6. Patients'!$LV$9,1,MATCH($D59,'6. Patients'!$LW$9:$NT$9,0),ROWS('6. Patients'!DT$10:DT$107))),0)+
IFERROR(SUMPRODUCT('6. Patients'!CG$10:CG$107,OFFSET('6. Patients'!$NU$9,1,MATCH($D59,'6. Patients'!$NV$9:$OO$9,0),ROWS('6. Patients'!DT$10:DT$107))),0),
IFERROR(SUMPRODUCT('6. Patients'!CG$10:CG$107,OFFSET('6. Patients'!$OP$9,1,MATCH($D59,'6. Patients'!$OQ$9:$QN$9,0),ROWS('6. Patients'!DT$10:DT$107))),0)+
IFERROR(SUMPRODUCT('6. Patients'!CG$10:CG$107,OFFSET('6. Patients'!$QO$9,1,MATCH($D59,'6. Patients'!$QP$9:$RI$9,0),ROWS('6. Patients'!DT$10:DT$107))),0)+
IFERROR(SUMPRODUCT('6. Patients'!CG$10:CG$107,OFFSET('6. Patients'!$RJ$9,1,MATCH($D59,'6. Patients'!$RK$9:$TH$9,0),ROWS('6. Patients'!DT$10:DT$107))),0)+
IFERROR(SUMPRODUCT('6. Patients'!CG$10:CG$107,OFFSET('6. Patients'!$TI$9,1,MATCH($D59,'6. Patients'!$TJ$9:$UC$9,0),ROWS('6. Patients'!DT$10:DT$107))),0))+
IFERROR(VLOOKUP($D59,$H$116:$L$146,COLUMNS($H$115:$J$115)-1+N$7,0)*$E59*$F59*'1. General Inputs'!$J$25,0),0),0)</f>
        <v>0</v>
      </c>
      <c r="O59" s="775">
        <f ca="1">ROUNDUP(IFERROR($F59*$E59*CHOOSE(O$7,
IFERROR(SUMPRODUCT('6. Patients'!CH$10:CH$107,OFFSET('6. Patients'!$DN$9,1,MATCH($D59,'6. Patients'!$DO$9:$FL$9,0),ROWS('6. Patients'!DU$10:DU$107))),0)+
IFERROR(SUMPRODUCT('6. Patients'!CH$10:CH$107,OFFSET('6. Patients'!$FM$9,1,MATCH($D59,'6. Patients'!$FN$9:$GG$9,0),ROWS('6. Patients'!DU$10:DU$107))),0)+
IFERROR(SUMPRODUCT('6. Patients'!CH$10:CH$107,OFFSET('6. Patients'!$GH$9,1,MATCH($D59,'6. Patients'!$GI$9:$IF$9,0),ROWS('6. Patients'!DU$10:DU$107))),0)+
IFERROR(SUMPRODUCT('6. Patients'!CH$10:CH$107,OFFSET('6. Patients'!$IG$9,1,MATCH($D59,'6. Patients'!$IH$9:$JA$9,0),ROWS('6. Patients'!DU$10:DU$107))),0),
IFERROR(SUMPRODUCT('6. Patients'!CH$10:CH$107,OFFSET('6. Patients'!$JB$9,1,MATCH($D59,'6. Patients'!$JC$9:$KZ$9,0),ROWS('6. Patients'!DU$10:DU$107))),0)+
IFERROR(SUMPRODUCT('6. Patients'!CH$10:CH$107,OFFSET('6. Patients'!$LA$9,1,MATCH($D59,'6. Patients'!$LB$9:$LU$9,0),ROWS('6. Patients'!DU$10:DU$107))),0)+
IFERROR(SUMPRODUCT('6. Patients'!CH$10:CH$107,OFFSET('6. Patients'!$LV$9,1,MATCH($D59,'6. Patients'!$LW$9:$NT$9,0),ROWS('6. Patients'!DU$10:DU$107))),0)+
IFERROR(SUMPRODUCT('6. Patients'!CH$10:CH$107,OFFSET('6. Patients'!$NU$9,1,MATCH($D59,'6. Patients'!$NV$9:$OO$9,0),ROWS('6. Patients'!DU$10:DU$107))),0),
IFERROR(SUMPRODUCT('6. Patients'!CH$10:CH$107,OFFSET('6. Patients'!$OP$9,1,MATCH($D59,'6. Patients'!$OQ$9:$QN$9,0),ROWS('6. Patients'!DU$10:DU$107))),0)+
IFERROR(SUMPRODUCT('6. Patients'!CH$10:CH$107,OFFSET('6. Patients'!$QO$9,1,MATCH($D59,'6. Patients'!$QP$9:$RI$9,0),ROWS('6. Patients'!DU$10:DU$107))),0)+
IFERROR(SUMPRODUCT('6. Patients'!CH$10:CH$107,OFFSET('6. Patients'!$RJ$9,1,MATCH($D59,'6. Patients'!$RK$9:$TH$9,0),ROWS('6. Patients'!DU$10:DU$107))),0)+
IFERROR(SUMPRODUCT('6. Patients'!CH$10:CH$107,OFFSET('6. Patients'!$TI$9,1,MATCH($D59,'6. Patients'!$TJ$9:$UC$9,0),ROWS('6. Patients'!DU$10:DU$107))),0))+
IFERROR(VLOOKUP($D59,$H$116:$L$146,COLUMNS($H$115:$J$115)-1+O$7,0)*$E59*$F59*'1. General Inputs'!$J$25,0),0),0)</f>
        <v>0</v>
      </c>
      <c r="P59" s="775">
        <f ca="1">ROUNDUP(IFERROR($F59*$E59*CHOOSE(P$7,
IFERROR(SUMPRODUCT('6. Patients'!CI$10:CI$107,OFFSET('6. Patients'!$DN$9,1,MATCH($D59,'6. Patients'!$DO$9:$FL$9,0),ROWS('6. Patients'!DV$10:DV$107))),0)+
IFERROR(SUMPRODUCT('6. Patients'!CI$10:CI$107,OFFSET('6. Patients'!$FM$9,1,MATCH($D59,'6. Patients'!$FN$9:$GG$9,0),ROWS('6. Patients'!DV$10:DV$107))),0)+
IFERROR(SUMPRODUCT('6. Patients'!CI$10:CI$107,OFFSET('6. Patients'!$GH$9,1,MATCH($D59,'6. Patients'!$GI$9:$IF$9,0),ROWS('6. Patients'!DV$10:DV$107))),0)+
IFERROR(SUMPRODUCT('6. Patients'!CI$10:CI$107,OFFSET('6. Patients'!$IG$9,1,MATCH($D59,'6. Patients'!$IH$9:$JA$9,0),ROWS('6. Patients'!DV$10:DV$107))),0),
IFERROR(SUMPRODUCT('6. Patients'!CI$10:CI$107,OFFSET('6. Patients'!$JB$9,1,MATCH($D59,'6. Patients'!$JC$9:$KZ$9,0),ROWS('6. Patients'!DV$10:DV$107))),0)+
IFERROR(SUMPRODUCT('6. Patients'!CI$10:CI$107,OFFSET('6. Patients'!$LA$9,1,MATCH($D59,'6. Patients'!$LB$9:$LU$9,0),ROWS('6. Patients'!DV$10:DV$107))),0)+
IFERROR(SUMPRODUCT('6. Patients'!CI$10:CI$107,OFFSET('6. Patients'!$LV$9,1,MATCH($D59,'6. Patients'!$LW$9:$NT$9,0),ROWS('6. Patients'!DV$10:DV$107))),0)+
IFERROR(SUMPRODUCT('6. Patients'!CI$10:CI$107,OFFSET('6. Patients'!$NU$9,1,MATCH($D59,'6. Patients'!$NV$9:$OO$9,0),ROWS('6. Patients'!DV$10:DV$107))),0),
IFERROR(SUMPRODUCT('6. Patients'!CI$10:CI$107,OFFSET('6. Patients'!$OP$9,1,MATCH($D59,'6. Patients'!$OQ$9:$QN$9,0),ROWS('6. Patients'!DV$10:DV$107))),0)+
IFERROR(SUMPRODUCT('6. Patients'!CI$10:CI$107,OFFSET('6. Patients'!$QO$9,1,MATCH($D59,'6. Patients'!$QP$9:$RI$9,0),ROWS('6. Patients'!DV$10:DV$107))),0)+
IFERROR(SUMPRODUCT('6. Patients'!CI$10:CI$107,OFFSET('6. Patients'!$RJ$9,1,MATCH($D59,'6. Patients'!$RK$9:$TH$9,0),ROWS('6. Patients'!DV$10:DV$107))),0)+
IFERROR(SUMPRODUCT('6. Patients'!CI$10:CI$107,OFFSET('6. Patients'!$TI$9,1,MATCH($D59,'6. Patients'!$TJ$9:$UC$9,0),ROWS('6. Patients'!DV$10:DV$107))),0))+
IFERROR(VLOOKUP($D59,$H$116:$L$146,COLUMNS($H$115:$J$115)-1+P$7,0)*$E59*$F59*'1. General Inputs'!$J$25,0),0),0)</f>
        <v>0</v>
      </c>
      <c r="Q59" s="775">
        <f ca="1">ROUNDUP(IFERROR($F59*$E59*CHOOSE(Q$7,
IFERROR(SUMPRODUCT('6. Patients'!CJ$10:CJ$107,OFFSET('6. Patients'!$DN$9,1,MATCH($D59,'6. Patients'!$DO$9:$FL$9,0),ROWS('6. Patients'!DW$10:DW$107))),0)+
IFERROR(SUMPRODUCT('6. Patients'!CJ$10:CJ$107,OFFSET('6. Patients'!$FM$9,1,MATCH($D59,'6. Patients'!$FN$9:$GG$9,0),ROWS('6. Patients'!DW$10:DW$107))),0)+
IFERROR(SUMPRODUCT('6. Patients'!CJ$10:CJ$107,OFFSET('6. Patients'!$GH$9,1,MATCH($D59,'6. Patients'!$GI$9:$IF$9,0),ROWS('6. Patients'!DW$10:DW$107))),0)+
IFERROR(SUMPRODUCT('6. Patients'!CJ$10:CJ$107,OFFSET('6. Patients'!$IG$9,1,MATCH($D59,'6. Patients'!$IH$9:$JA$9,0),ROWS('6. Patients'!DW$10:DW$107))),0),
IFERROR(SUMPRODUCT('6. Patients'!CJ$10:CJ$107,OFFSET('6. Patients'!$JB$9,1,MATCH($D59,'6. Patients'!$JC$9:$KZ$9,0),ROWS('6. Patients'!DW$10:DW$107))),0)+
IFERROR(SUMPRODUCT('6. Patients'!CJ$10:CJ$107,OFFSET('6. Patients'!$LA$9,1,MATCH($D59,'6. Patients'!$LB$9:$LU$9,0),ROWS('6. Patients'!DW$10:DW$107))),0)+
IFERROR(SUMPRODUCT('6. Patients'!CJ$10:CJ$107,OFFSET('6. Patients'!$LV$9,1,MATCH($D59,'6. Patients'!$LW$9:$NT$9,0),ROWS('6. Patients'!DW$10:DW$107))),0)+
IFERROR(SUMPRODUCT('6. Patients'!CJ$10:CJ$107,OFFSET('6. Patients'!$NU$9,1,MATCH($D59,'6. Patients'!$NV$9:$OO$9,0),ROWS('6. Patients'!DW$10:DW$107))),0),
IFERROR(SUMPRODUCT('6. Patients'!CJ$10:CJ$107,OFFSET('6. Patients'!$OP$9,1,MATCH($D59,'6. Patients'!$OQ$9:$QN$9,0),ROWS('6. Patients'!DW$10:DW$107))),0)+
IFERROR(SUMPRODUCT('6. Patients'!CJ$10:CJ$107,OFFSET('6. Patients'!$QO$9,1,MATCH($D59,'6. Patients'!$QP$9:$RI$9,0),ROWS('6. Patients'!DW$10:DW$107))),0)+
IFERROR(SUMPRODUCT('6. Patients'!CJ$10:CJ$107,OFFSET('6. Patients'!$RJ$9,1,MATCH($D59,'6. Patients'!$RK$9:$TH$9,0),ROWS('6. Patients'!DW$10:DW$107))),0)+
IFERROR(SUMPRODUCT('6. Patients'!CJ$10:CJ$107,OFFSET('6. Patients'!$TI$9,1,MATCH($D59,'6. Patients'!$TJ$9:$UC$9,0),ROWS('6. Patients'!DW$10:DW$107))),0))+
IFERROR(VLOOKUP($D59,$H$116:$L$146,COLUMNS($H$115:$J$115)-1+Q$7,0)*$E59*$F59*'1. General Inputs'!$J$25,0),0),0)</f>
        <v>0</v>
      </c>
      <c r="R59" s="775">
        <f ca="1">ROUNDUP(IFERROR($F59*$E59*CHOOSE(R$7,
IFERROR(SUMPRODUCT('6. Patients'!CK$10:CK$107,OFFSET('6. Patients'!$DN$9,1,MATCH($D59,'6. Patients'!$DO$9:$FL$9,0),ROWS('6. Patients'!DX$10:DX$107))),0)+
IFERROR(SUMPRODUCT('6. Patients'!CK$10:CK$107,OFFSET('6. Patients'!$FM$9,1,MATCH($D59,'6. Patients'!$FN$9:$GG$9,0),ROWS('6. Patients'!DX$10:DX$107))),0)+
IFERROR(SUMPRODUCT('6. Patients'!CK$10:CK$107,OFFSET('6. Patients'!$GH$9,1,MATCH($D59,'6. Patients'!$GI$9:$IF$9,0),ROWS('6. Patients'!DX$10:DX$107))),0)+
IFERROR(SUMPRODUCT('6. Patients'!CK$10:CK$107,OFFSET('6. Patients'!$IG$9,1,MATCH($D59,'6. Patients'!$IH$9:$JA$9,0),ROWS('6. Patients'!DX$10:DX$107))),0),
IFERROR(SUMPRODUCT('6. Patients'!CK$10:CK$107,OFFSET('6. Patients'!$JB$9,1,MATCH($D59,'6. Patients'!$JC$9:$KZ$9,0),ROWS('6. Patients'!DX$10:DX$107))),0)+
IFERROR(SUMPRODUCT('6. Patients'!CK$10:CK$107,OFFSET('6. Patients'!$LA$9,1,MATCH($D59,'6. Patients'!$LB$9:$LU$9,0),ROWS('6. Patients'!DX$10:DX$107))),0)+
IFERROR(SUMPRODUCT('6. Patients'!CK$10:CK$107,OFFSET('6. Patients'!$LV$9,1,MATCH($D59,'6. Patients'!$LW$9:$NT$9,0),ROWS('6. Patients'!DX$10:DX$107))),0)+
IFERROR(SUMPRODUCT('6. Patients'!CK$10:CK$107,OFFSET('6. Patients'!$NU$9,1,MATCH($D59,'6. Patients'!$NV$9:$OO$9,0),ROWS('6. Patients'!DX$10:DX$107))),0),
IFERROR(SUMPRODUCT('6. Patients'!CK$10:CK$107,OFFSET('6. Patients'!$OP$9,1,MATCH($D59,'6. Patients'!$OQ$9:$QN$9,0),ROWS('6. Patients'!DX$10:DX$107))),0)+
IFERROR(SUMPRODUCT('6. Patients'!CK$10:CK$107,OFFSET('6. Patients'!$QO$9,1,MATCH($D59,'6. Patients'!$QP$9:$RI$9,0),ROWS('6. Patients'!DX$10:DX$107))),0)+
IFERROR(SUMPRODUCT('6. Patients'!CK$10:CK$107,OFFSET('6. Patients'!$RJ$9,1,MATCH($D59,'6. Patients'!$RK$9:$TH$9,0),ROWS('6. Patients'!DX$10:DX$107))),0)+
IFERROR(SUMPRODUCT('6. Patients'!CK$10:CK$107,OFFSET('6. Patients'!$TI$9,1,MATCH($D59,'6. Patients'!$TJ$9:$UC$9,0),ROWS('6. Patients'!DX$10:DX$107))),0))+
IFERROR(VLOOKUP($D59,$H$116:$L$146,COLUMNS($H$115:$J$115)-1+R$7,0)*$E59*$F59*'1. General Inputs'!$J$25,0),0),0)</f>
        <v>0</v>
      </c>
      <c r="S59" s="775">
        <f ca="1">ROUNDUP(IFERROR($F59*$E59*CHOOSE(S$7,
IFERROR(SUMPRODUCT('6. Patients'!CL$10:CL$107,OFFSET('6. Patients'!$DN$9,1,MATCH($D59,'6. Patients'!$DO$9:$FL$9,0),ROWS('6. Patients'!DY$10:DY$107))),0)+
IFERROR(SUMPRODUCT('6. Patients'!CL$10:CL$107,OFFSET('6. Patients'!$FM$9,1,MATCH($D59,'6. Patients'!$FN$9:$GG$9,0),ROWS('6. Patients'!DY$10:DY$107))),0)+
IFERROR(SUMPRODUCT('6. Patients'!CL$10:CL$107,OFFSET('6. Patients'!$GH$9,1,MATCH($D59,'6. Patients'!$GI$9:$IF$9,0),ROWS('6. Patients'!DY$10:DY$107))),0)+
IFERROR(SUMPRODUCT('6. Patients'!CL$10:CL$107,OFFSET('6. Patients'!$IG$9,1,MATCH($D59,'6. Patients'!$IH$9:$JA$9,0),ROWS('6. Patients'!DY$10:DY$107))),0),
IFERROR(SUMPRODUCT('6. Patients'!CL$10:CL$107,OFFSET('6. Patients'!$JB$9,1,MATCH($D59,'6. Patients'!$JC$9:$KZ$9,0),ROWS('6. Patients'!DY$10:DY$107))),0)+
IFERROR(SUMPRODUCT('6. Patients'!CL$10:CL$107,OFFSET('6. Patients'!$LA$9,1,MATCH($D59,'6. Patients'!$LB$9:$LU$9,0),ROWS('6. Patients'!DY$10:DY$107))),0)+
IFERROR(SUMPRODUCT('6. Patients'!CL$10:CL$107,OFFSET('6. Patients'!$LV$9,1,MATCH($D59,'6. Patients'!$LW$9:$NT$9,0),ROWS('6. Patients'!DY$10:DY$107))),0)+
IFERROR(SUMPRODUCT('6. Patients'!CL$10:CL$107,OFFSET('6. Patients'!$NU$9,1,MATCH($D59,'6. Patients'!$NV$9:$OO$9,0),ROWS('6. Patients'!DY$10:DY$107))),0),
IFERROR(SUMPRODUCT('6. Patients'!CL$10:CL$107,OFFSET('6. Patients'!$OP$9,1,MATCH($D59,'6. Patients'!$OQ$9:$QN$9,0),ROWS('6. Patients'!DY$10:DY$107))),0)+
IFERROR(SUMPRODUCT('6. Patients'!CL$10:CL$107,OFFSET('6. Patients'!$QO$9,1,MATCH($D59,'6. Patients'!$QP$9:$RI$9,0),ROWS('6. Patients'!DY$10:DY$107))),0)+
IFERROR(SUMPRODUCT('6. Patients'!CL$10:CL$107,OFFSET('6. Patients'!$RJ$9,1,MATCH($D59,'6. Patients'!$RK$9:$TH$9,0),ROWS('6. Patients'!DY$10:DY$107))),0)+
IFERROR(SUMPRODUCT('6. Patients'!CL$10:CL$107,OFFSET('6. Patients'!$TI$9,1,MATCH($D59,'6. Patients'!$TJ$9:$UC$9,0),ROWS('6. Patients'!DY$10:DY$107))),0))+
IFERROR(VLOOKUP($D59,$H$116:$L$146,COLUMNS($H$115:$J$115)-1+S$7,0)*$E59*$F59*'1. General Inputs'!$J$25,0),0),0)</f>
        <v>0</v>
      </c>
      <c r="T59" s="775">
        <f ca="1">ROUNDUP(IFERROR($F59*$E59*CHOOSE(T$7,
IFERROR(SUMPRODUCT('6. Patients'!CM$10:CM$107,OFFSET('6. Patients'!$DN$9,1,MATCH($D59,'6. Patients'!$DO$9:$FL$9,0),ROWS('6. Patients'!DZ$10:DZ$107))),0)+
IFERROR(SUMPRODUCT('6. Patients'!CM$10:CM$107,OFFSET('6. Patients'!$FM$9,1,MATCH($D59,'6. Patients'!$FN$9:$GG$9,0),ROWS('6. Patients'!DZ$10:DZ$107))),0)+
IFERROR(SUMPRODUCT('6. Patients'!CM$10:CM$107,OFFSET('6. Patients'!$GH$9,1,MATCH($D59,'6. Patients'!$GI$9:$IF$9,0),ROWS('6. Patients'!DZ$10:DZ$107))),0)+
IFERROR(SUMPRODUCT('6. Patients'!CM$10:CM$107,OFFSET('6. Patients'!$IG$9,1,MATCH($D59,'6. Patients'!$IH$9:$JA$9,0),ROWS('6. Patients'!DZ$10:DZ$107))),0),
IFERROR(SUMPRODUCT('6. Patients'!CM$10:CM$107,OFFSET('6. Patients'!$JB$9,1,MATCH($D59,'6. Patients'!$JC$9:$KZ$9,0),ROWS('6. Patients'!DZ$10:DZ$107))),0)+
IFERROR(SUMPRODUCT('6. Patients'!CM$10:CM$107,OFFSET('6. Patients'!$LA$9,1,MATCH($D59,'6. Patients'!$LB$9:$LU$9,0),ROWS('6. Patients'!DZ$10:DZ$107))),0)+
IFERROR(SUMPRODUCT('6. Patients'!CM$10:CM$107,OFFSET('6. Patients'!$LV$9,1,MATCH($D59,'6. Patients'!$LW$9:$NT$9,0),ROWS('6. Patients'!DZ$10:DZ$107))),0)+
IFERROR(SUMPRODUCT('6. Patients'!CM$10:CM$107,OFFSET('6. Patients'!$NU$9,1,MATCH($D59,'6. Patients'!$NV$9:$OO$9,0),ROWS('6. Patients'!DZ$10:DZ$107))),0),
IFERROR(SUMPRODUCT('6. Patients'!CM$10:CM$107,OFFSET('6. Patients'!$OP$9,1,MATCH($D59,'6. Patients'!$OQ$9:$QN$9,0),ROWS('6. Patients'!DZ$10:DZ$107))),0)+
IFERROR(SUMPRODUCT('6. Patients'!CM$10:CM$107,OFFSET('6. Patients'!$QO$9,1,MATCH($D59,'6. Patients'!$QP$9:$RI$9,0),ROWS('6. Patients'!DZ$10:DZ$107))),0)+
IFERROR(SUMPRODUCT('6. Patients'!CM$10:CM$107,OFFSET('6. Patients'!$RJ$9,1,MATCH($D59,'6. Patients'!$RK$9:$TH$9,0),ROWS('6. Patients'!DZ$10:DZ$107))),0)+
IFERROR(SUMPRODUCT('6. Patients'!CM$10:CM$107,OFFSET('6. Patients'!$TI$9,1,MATCH($D59,'6. Patients'!$TJ$9:$UC$9,0),ROWS('6. Patients'!DZ$10:DZ$107))),0))+
IFERROR(VLOOKUP($D59,$H$116:$L$146,COLUMNS($H$115:$J$115)-1+T$7,0)*$E59*$F59*'1. General Inputs'!$J$25,0),0),0)</f>
        <v>0</v>
      </c>
      <c r="U59" s="775">
        <f ca="1">ROUNDUP(IFERROR($F59*$E59*CHOOSE(U$7,
IFERROR(SUMPRODUCT('6. Patients'!CN$10:CN$107,OFFSET('6. Patients'!$DN$9,1,MATCH($D59,'6. Patients'!$DO$9:$FL$9,0),ROWS('6. Patients'!EA$10:EA$107))),0)+
IFERROR(SUMPRODUCT('6. Patients'!CN$10:CN$107,OFFSET('6. Patients'!$FM$9,1,MATCH($D59,'6. Patients'!$FN$9:$GG$9,0),ROWS('6. Patients'!EA$10:EA$107))),0)+
IFERROR(SUMPRODUCT('6. Patients'!CN$10:CN$107,OFFSET('6. Patients'!$GH$9,1,MATCH($D59,'6. Patients'!$GI$9:$IF$9,0),ROWS('6. Patients'!EA$10:EA$107))),0)+
IFERROR(SUMPRODUCT('6. Patients'!CN$10:CN$107,OFFSET('6. Patients'!$IG$9,1,MATCH($D59,'6. Patients'!$IH$9:$JA$9,0),ROWS('6. Patients'!EA$10:EA$107))),0),
IFERROR(SUMPRODUCT('6. Patients'!CN$10:CN$107,OFFSET('6. Patients'!$JB$9,1,MATCH($D59,'6. Patients'!$JC$9:$KZ$9,0),ROWS('6. Patients'!EA$10:EA$107))),0)+
IFERROR(SUMPRODUCT('6. Patients'!CN$10:CN$107,OFFSET('6. Patients'!$LA$9,1,MATCH($D59,'6. Patients'!$LB$9:$LU$9,0),ROWS('6. Patients'!EA$10:EA$107))),0)+
IFERROR(SUMPRODUCT('6. Patients'!CN$10:CN$107,OFFSET('6. Patients'!$LV$9,1,MATCH($D59,'6. Patients'!$LW$9:$NT$9,0),ROWS('6. Patients'!EA$10:EA$107))),0)+
IFERROR(SUMPRODUCT('6. Patients'!CN$10:CN$107,OFFSET('6. Patients'!$NU$9,1,MATCH($D59,'6. Patients'!$NV$9:$OO$9,0),ROWS('6. Patients'!EA$10:EA$107))),0),
IFERROR(SUMPRODUCT('6. Patients'!CN$10:CN$107,OFFSET('6. Patients'!$OP$9,1,MATCH($D59,'6. Patients'!$OQ$9:$QN$9,0),ROWS('6. Patients'!EA$10:EA$107))),0)+
IFERROR(SUMPRODUCT('6. Patients'!CN$10:CN$107,OFFSET('6. Patients'!$QO$9,1,MATCH($D59,'6. Patients'!$QP$9:$RI$9,0),ROWS('6. Patients'!EA$10:EA$107))),0)+
IFERROR(SUMPRODUCT('6. Patients'!CN$10:CN$107,OFFSET('6. Patients'!$RJ$9,1,MATCH($D59,'6. Patients'!$RK$9:$TH$9,0),ROWS('6. Patients'!EA$10:EA$107))),0)+
IFERROR(SUMPRODUCT('6. Patients'!CN$10:CN$107,OFFSET('6. Patients'!$TI$9,1,MATCH($D59,'6. Patients'!$TJ$9:$UC$9,0),ROWS('6. Patients'!EA$10:EA$107))),0))+
IFERROR(VLOOKUP($D59,$H$116:$L$146,COLUMNS($H$115:$J$115)-1+U$7,0)*$E59*$F59*'1. General Inputs'!$J$25,0),0),0)</f>
        <v>0</v>
      </c>
      <c r="V59" s="775">
        <f ca="1">ROUNDUP(IFERROR($F59*$E59*CHOOSE(V$7,
IFERROR(SUMPRODUCT('6. Patients'!CO$10:CO$107,OFFSET('6. Patients'!$DN$9,1,MATCH($D59,'6. Patients'!$DO$9:$FL$9,0),ROWS('6. Patients'!EB$10:EB$107))),0)+
IFERROR(SUMPRODUCT('6. Patients'!CO$10:CO$107,OFFSET('6. Patients'!$FM$9,1,MATCH($D59,'6. Patients'!$FN$9:$GG$9,0),ROWS('6. Patients'!EB$10:EB$107))),0)+
IFERROR(SUMPRODUCT('6. Patients'!CO$10:CO$107,OFFSET('6. Patients'!$GH$9,1,MATCH($D59,'6. Patients'!$GI$9:$IF$9,0),ROWS('6. Patients'!EB$10:EB$107))),0)+
IFERROR(SUMPRODUCT('6. Patients'!CO$10:CO$107,OFFSET('6. Patients'!$IG$9,1,MATCH($D59,'6. Patients'!$IH$9:$JA$9,0),ROWS('6. Patients'!EB$10:EB$107))),0),
IFERROR(SUMPRODUCT('6. Patients'!CO$10:CO$107,OFFSET('6. Patients'!$JB$9,1,MATCH($D59,'6. Patients'!$JC$9:$KZ$9,0),ROWS('6. Patients'!EB$10:EB$107))),0)+
IFERROR(SUMPRODUCT('6. Patients'!CO$10:CO$107,OFFSET('6. Patients'!$LA$9,1,MATCH($D59,'6. Patients'!$LB$9:$LU$9,0),ROWS('6. Patients'!EB$10:EB$107))),0)+
IFERROR(SUMPRODUCT('6. Patients'!CO$10:CO$107,OFFSET('6. Patients'!$LV$9,1,MATCH($D59,'6. Patients'!$LW$9:$NT$9,0),ROWS('6. Patients'!EB$10:EB$107))),0)+
IFERROR(SUMPRODUCT('6. Patients'!CO$10:CO$107,OFFSET('6. Patients'!$NU$9,1,MATCH($D59,'6. Patients'!$NV$9:$OO$9,0),ROWS('6. Patients'!EB$10:EB$107))),0),
IFERROR(SUMPRODUCT('6. Patients'!CO$10:CO$107,OFFSET('6. Patients'!$OP$9,1,MATCH($D59,'6. Patients'!$OQ$9:$QN$9,0),ROWS('6. Patients'!EB$10:EB$107))),0)+
IFERROR(SUMPRODUCT('6. Patients'!CO$10:CO$107,OFFSET('6. Patients'!$QO$9,1,MATCH($D59,'6. Patients'!$QP$9:$RI$9,0),ROWS('6. Patients'!EB$10:EB$107))),0)+
IFERROR(SUMPRODUCT('6. Patients'!CO$10:CO$107,OFFSET('6. Patients'!$RJ$9,1,MATCH($D59,'6. Patients'!$RK$9:$TH$9,0),ROWS('6. Patients'!EB$10:EB$107))),0)+
IFERROR(SUMPRODUCT('6. Patients'!CO$10:CO$107,OFFSET('6. Patients'!$TI$9,1,MATCH($D59,'6. Patients'!$TJ$9:$UC$9,0),ROWS('6. Patients'!EB$10:EB$107))),0))+
IFERROR(VLOOKUP($D59,$H$116:$L$146,COLUMNS($H$115:$J$115)-1+V$7,0)*$E59*$F59*'1. General Inputs'!$J$25,0),0),0)</f>
        <v>0</v>
      </c>
      <c r="W59" s="775">
        <f ca="1">ROUNDUP(IFERROR($F59*$E59*CHOOSE(W$7,
IFERROR(SUMPRODUCT('6. Patients'!CP$10:CP$107,OFFSET('6. Patients'!$DN$9,1,MATCH($D59,'6. Patients'!$DO$9:$FL$9,0),ROWS('6. Patients'!EC$10:EC$107))),0)+
IFERROR(SUMPRODUCT('6. Patients'!CP$10:CP$107,OFFSET('6. Patients'!$FM$9,1,MATCH($D59,'6. Patients'!$FN$9:$GG$9,0),ROWS('6. Patients'!EC$10:EC$107))),0)+
IFERROR(SUMPRODUCT('6. Patients'!CP$10:CP$107,OFFSET('6. Patients'!$GH$9,1,MATCH($D59,'6. Patients'!$GI$9:$IF$9,0),ROWS('6. Patients'!EC$10:EC$107))),0)+
IFERROR(SUMPRODUCT('6. Patients'!CP$10:CP$107,OFFSET('6. Patients'!$IG$9,1,MATCH($D59,'6. Patients'!$IH$9:$JA$9,0),ROWS('6. Patients'!EC$10:EC$107))),0),
IFERROR(SUMPRODUCT('6. Patients'!CP$10:CP$107,OFFSET('6. Patients'!$JB$9,1,MATCH($D59,'6. Patients'!$JC$9:$KZ$9,0),ROWS('6. Patients'!EC$10:EC$107))),0)+
IFERROR(SUMPRODUCT('6. Patients'!CP$10:CP$107,OFFSET('6. Patients'!$LA$9,1,MATCH($D59,'6. Patients'!$LB$9:$LU$9,0),ROWS('6. Patients'!EC$10:EC$107))),0)+
IFERROR(SUMPRODUCT('6. Patients'!CP$10:CP$107,OFFSET('6. Patients'!$LV$9,1,MATCH($D59,'6. Patients'!$LW$9:$NT$9,0),ROWS('6. Patients'!EC$10:EC$107))),0)+
IFERROR(SUMPRODUCT('6. Patients'!CP$10:CP$107,OFFSET('6. Patients'!$NU$9,1,MATCH($D59,'6. Patients'!$NV$9:$OO$9,0),ROWS('6. Patients'!EC$10:EC$107))),0),
IFERROR(SUMPRODUCT('6. Patients'!CP$10:CP$107,OFFSET('6. Patients'!$OP$9,1,MATCH($D59,'6. Patients'!$OQ$9:$QN$9,0),ROWS('6. Patients'!EC$10:EC$107))),0)+
IFERROR(SUMPRODUCT('6. Patients'!CP$10:CP$107,OFFSET('6. Patients'!$QO$9,1,MATCH($D59,'6. Patients'!$QP$9:$RI$9,0),ROWS('6. Patients'!EC$10:EC$107))),0)+
IFERROR(SUMPRODUCT('6. Patients'!CP$10:CP$107,OFFSET('6. Patients'!$RJ$9,1,MATCH($D59,'6. Patients'!$RK$9:$TH$9,0),ROWS('6. Patients'!EC$10:EC$107))),0)+
IFERROR(SUMPRODUCT('6. Patients'!CP$10:CP$107,OFFSET('6. Patients'!$TI$9,1,MATCH($D59,'6. Patients'!$TJ$9:$UC$9,0),ROWS('6. Patients'!EC$10:EC$107))),0))+
IFERROR(VLOOKUP($D59,$H$116:$L$146,COLUMNS($H$115:$J$115)-1+W$7,0)*$E59*$F59*'1. General Inputs'!$J$25,0),0),0)</f>
        <v>0</v>
      </c>
      <c r="X59" s="775">
        <f ca="1">ROUNDUP(IFERROR($F59*$E59*CHOOSE(X$7,
IFERROR(SUMPRODUCT('6. Patients'!CQ$10:CQ$107,OFFSET('6. Patients'!$DN$9,1,MATCH($D59,'6. Patients'!$DO$9:$FL$9,0),ROWS('6. Patients'!ED$10:ED$107))),0)+
IFERROR(SUMPRODUCT('6. Patients'!CQ$10:CQ$107,OFFSET('6. Patients'!$FM$9,1,MATCH($D59,'6. Patients'!$FN$9:$GG$9,0),ROWS('6. Patients'!ED$10:ED$107))),0)+
IFERROR(SUMPRODUCT('6. Patients'!CQ$10:CQ$107,OFFSET('6. Patients'!$GH$9,1,MATCH($D59,'6. Patients'!$GI$9:$IF$9,0),ROWS('6. Patients'!ED$10:ED$107))),0)+
IFERROR(SUMPRODUCT('6. Patients'!CQ$10:CQ$107,OFFSET('6. Patients'!$IG$9,1,MATCH($D59,'6. Patients'!$IH$9:$JA$9,0),ROWS('6. Patients'!ED$10:ED$107))),0),
IFERROR(SUMPRODUCT('6. Patients'!CQ$10:CQ$107,OFFSET('6. Patients'!$JB$9,1,MATCH($D59,'6. Patients'!$JC$9:$KZ$9,0),ROWS('6. Patients'!ED$10:ED$107))),0)+
IFERROR(SUMPRODUCT('6. Patients'!CQ$10:CQ$107,OFFSET('6. Patients'!$LA$9,1,MATCH($D59,'6. Patients'!$LB$9:$LU$9,0),ROWS('6. Patients'!ED$10:ED$107))),0)+
IFERROR(SUMPRODUCT('6. Patients'!CQ$10:CQ$107,OFFSET('6. Patients'!$LV$9,1,MATCH($D59,'6. Patients'!$LW$9:$NT$9,0),ROWS('6. Patients'!ED$10:ED$107))),0)+
IFERROR(SUMPRODUCT('6. Patients'!CQ$10:CQ$107,OFFSET('6. Patients'!$NU$9,1,MATCH($D59,'6. Patients'!$NV$9:$OO$9,0),ROWS('6. Patients'!ED$10:ED$107))),0),
IFERROR(SUMPRODUCT('6. Patients'!CQ$10:CQ$107,OFFSET('6. Patients'!$OP$9,1,MATCH($D59,'6. Patients'!$OQ$9:$QN$9,0),ROWS('6. Patients'!ED$10:ED$107))),0)+
IFERROR(SUMPRODUCT('6. Patients'!CQ$10:CQ$107,OFFSET('6. Patients'!$QO$9,1,MATCH($D59,'6. Patients'!$QP$9:$RI$9,0),ROWS('6. Patients'!ED$10:ED$107))),0)+
IFERROR(SUMPRODUCT('6. Patients'!CQ$10:CQ$107,OFFSET('6. Patients'!$RJ$9,1,MATCH($D59,'6. Patients'!$RK$9:$TH$9,0),ROWS('6. Patients'!ED$10:ED$107))),0)+
IFERROR(SUMPRODUCT('6. Patients'!CQ$10:CQ$107,OFFSET('6. Patients'!$TI$9,1,MATCH($D59,'6. Patients'!$TJ$9:$UC$9,0),ROWS('6. Patients'!ED$10:ED$107))),0))+
IFERROR(VLOOKUP($D59,$H$116:$L$146,COLUMNS($H$115:$J$115)-1+X$7,0)*$E59*$F59*'1. General Inputs'!$J$25,0),0),0)</f>
        <v>0</v>
      </c>
      <c r="Y59" s="775">
        <f ca="1">ROUNDUP(IFERROR($F59*$E59*CHOOSE(Y$7,
IFERROR(SUMPRODUCT('6. Patients'!CR$10:CR$107,OFFSET('6. Patients'!$DN$9,1,MATCH($D59,'6. Patients'!$DO$9:$FL$9,0),ROWS('6. Patients'!EE$10:EE$107))),0)+
IFERROR(SUMPRODUCT('6. Patients'!CR$10:CR$107,OFFSET('6. Patients'!$FM$9,1,MATCH($D59,'6. Patients'!$FN$9:$GG$9,0),ROWS('6. Patients'!EE$10:EE$107))),0)+
IFERROR(SUMPRODUCT('6. Patients'!CR$10:CR$107,OFFSET('6. Patients'!$GH$9,1,MATCH($D59,'6. Patients'!$GI$9:$IF$9,0),ROWS('6. Patients'!EE$10:EE$107))),0)+
IFERROR(SUMPRODUCT('6. Patients'!CR$10:CR$107,OFFSET('6. Patients'!$IG$9,1,MATCH($D59,'6. Patients'!$IH$9:$JA$9,0),ROWS('6. Patients'!EE$10:EE$107))),0),
IFERROR(SUMPRODUCT('6. Patients'!CR$10:CR$107,OFFSET('6. Patients'!$JB$9,1,MATCH($D59,'6. Patients'!$JC$9:$KZ$9,0),ROWS('6. Patients'!EE$10:EE$107))),0)+
IFERROR(SUMPRODUCT('6. Patients'!CR$10:CR$107,OFFSET('6. Patients'!$LA$9,1,MATCH($D59,'6. Patients'!$LB$9:$LU$9,0),ROWS('6. Patients'!EE$10:EE$107))),0)+
IFERROR(SUMPRODUCT('6. Patients'!CR$10:CR$107,OFFSET('6. Patients'!$LV$9,1,MATCH($D59,'6. Patients'!$LW$9:$NT$9,0),ROWS('6. Patients'!EE$10:EE$107))),0)+
IFERROR(SUMPRODUCT('6. Patients'!CR$10:CR$107,OFFSET('6. Patients'!$NU$9,1,MATCH($D59,'6. Patients'!$NV$9:$OO$9,0),ROWS('6. Patients'!EE$10:EE$107))),0),
IFERROR(SUMPRODUCT('6. Patients'!CR$10:CR$107,OFFSET('6. Patients'!$OP$9,1,MATCH($D59,'6. Patients'!$OQ$9:$QN$9,0),ROWS('6. Patients'!EE$10:EE$107))),0)+
IFERROR(SUMPRODUCT('6. Patients'!CR$10:CR$107,OFFSET('6. Patients'!$QO$9,1,MATCH($D59,'6. Patients'!$QP$9:$RI$9,0),ROWS('6. Patients'!EE$10:EE$107))),0)+
IFERROR(SUMPRODUCT('6. Patients'!CR$10:CR$107,OFFSET('6. Patients'!$RJ$9,1,MATCH($D59,'6. Patients'!$RK$9:$TH$9,0),ROWS('6. Patients'!EE$10:EE$107))),0)+
IFERROR(SUMPRODUCT('6. Patients'!CR$10:CR$107,OFFSET('6. Patients'!$TI$9,1,MATCH($D59,'6. Patients'!$TJ$9:$UC$9,0),ROWS('6. Patients'!EE$10:EE$107))),0))+
IFERROR(VLOOKUP($D59,$H$116:$L$146,COLUMNS($H$115:$J$115)-1+Y$7,0)*$E59*$F59*'1. General Inputs'!$J$25,0),0),0)</f>
        <v>0</v>
      </c>
      <c r="Z59" s="775">
        <f ca="1">ROUNDUP(IFERROR($F59*$E59*CHOOSE(Z$7,
IFERROR(SUMPRODUCT('6. Patients'!CS$10:CS$107,OFFSET('6. Patients'!$DN$9,1,MATCH($D59,'6. Patients'!$DO$9:$FL$9,0),ROWS('6. Patients'!EF$10:EF$107))),0)+
IFERROR(SUMPRODUCT('6. Patients'!CS$10:CS$107,OFFSET('6. Patients'!$FM$9,1,MATCH($D59,'6. Patients'!$FN$9:$GG$9,0),ROWS('6. Patients'!EF$10:EF$107))),0)+
IFERROR(SUMPRODUCT('6. Patients'!CS$10:CS$107,OFFSET('6. Patients'!$GH$9,1,MATCH($D59,'6. Patients'!$GI$9:$IF$9,0),ROWS('6. Patients'!EF$10:EF$107))),0)+
IFERROR(SUMPRODUCT('6. Patients'!CS$10:CS$107,OFFSET('6. Patients'!$IG$9,1,MATCH($D59,'6. Patients'!$IH$9:$JA$9,0),ROWS('6. Patients'!EF$10:EF$107))),0),
IFERROR(SUMPRODUCT('6. Patients'!CS$10:CS$107,OFFSET('6. Patients'!$JB$9,1,MATCH($D59,'6. Patients'!$JC$9:$KZ$9,0),ROWS('6. Patients'!EF$10:EF$107))),0)+
IFERROR(SUMPRODUCT('6. Patients'!CS$10:CS$107,OFFSET('6. Patients'!$LA$9,1,MATCH($D59,'6. Patients'!$LB$9:$LU$9,0),ROWS('6. Patients'!EF$10:EF$107))),0)+
IFERROR(SUMPRODUCT('6. Patients'!CS$10:CS$107,OFFSET('6. Patients'!$LV$9,1,MATCH($D59,'6. Patients'!$LW$9:$NT$9,0),ROWS('6. Patients'!EF$10:EF$107))),0)+
IFERROR(SUMPRODUCT('6. Patients'!CS$10:CS$107,OFFSET('6. Patients'!$NU$9,1,MATCH($D59,'6. Patients'!$NV$9:$OO$9,0),ROWS('6. Patients'!EF$10:EF$107))),0),
IFERROR(SUMPRODUCT('6. Patients'!CS$10:CS$107,OFFSET('6. Patients'!$OP$9,1,MATCH($D59,'6. Patients'!$OQ$9:$QN$9,0),ROWS('6. Patients'!EF$10:EF$107))),0)+
IFERROR(SUMPRODUCT('6. Patients'!CS$10:CS$107,OFFSET('6. Patients'!$QO$9,1,MATCH($D59,'6. Patients'!$QP$9:$RI$9,0),ROWS('6. Patients'!EF$10:EF$107))),0)+
IFERROR(SUMPRODUCT('6. Patients'!CS$10:CS$107,OFFSET('6. Patients'!$RJ$9,1,MATCH($D59,'6. Patients'!$RK$9:$TH$9,0),ROWS('6. Patients'!EF$10:EF$107))),0)+
IFERROR(SUMPRODUCT('6. Patients'!CS$10:CS$107,OFFSET('6. Patients'!$TI$9,1,MATCH($D59,'6. Patients'!$TJ$9:$UC$9,0),ROWS('6. Patients'!EF$10:EF$107))),0))+
IFERROR(VLOOKUP($D59,$H$116:$L$146,COLUMNS($H$115:$J$115)-1+Z$7,0)*$E59*$F59*'1. General Inputs'!$J$25,0),0),0)</f>
        <v>0</v>
      </c>
      <c r="AA59" s="775">
        <f ca="1">ROUNDUP(IFERROR($F59*$E59*CHOOSE(AA$7,
IFERROR(SUMPRODUCT('6. Patients'!CT$10:CT$107,OFFSET('6. Patients'!$DN$9,1,MATCH($D59,'6. Patients'!$DO$9:$FL$9,0),ROWS('6. Patients'!EG$10:EG$107))),0)+
IFERROR(SUMPRODUCT('6. Patients'!CT$10:CT$107,OFFSET('6. Patients'!$FM$9,1,MATCH($D59,'6. Patients'!$FN$9:$GG$9,0),ROWS('6. Patients'!EG$10:EG$107))),0)+
IFERROR(SUMPRODUCT('6. Patients'!CT$10:CT$107,OFFSET('6. Patients'!$GH$9,1,MATCH($D59,'6. Patients'!$GI$9:$IF$9,0),ROWS('6. Patients'!EG$10:EG$107))),0)+
IFERROR(SUMPRODUCT('6. Patients'!CT$10:CT$107,OFFSET('6. Patients'!$IG$9,1,MATCH($D59,'6. Patients'!$IH$9:$JA$9,0),ROWS('6. Patients'!EG$10:EG$107))),0),
IFERROR(SUMPRODUCT('6. Patients'!CT$10:CT$107,OFFSET('6. Patients'!$JB$9,1,MATCH($D59,'6. Patients'!$JC$9:$KZ$9,0),ROWS('6. Patients'!EG$10:EG$107))),0)+
IFERROR(SUMPRODUCT('6. Patients'!CT$10:CT$107,OFFSET('6. Patients'!$LA$9,1,MATCH($D59,'6. Patients'!$LB$9:$LU$9,0),ROWS('6. Patients'!EG$10:EG$107))),0)+
IFERROR(SUMPRODUCT('6. Patients'!CT$10:CT$107,OFFSET('6. Patients'!$LV$9,1,MATCH($D59,'6. Patients'!$LW$9:$NT$9,0),ROWS('6. Patients'!EG$10:EG$107))),0)+
IFERROR(SUMPRODUCT('6. Patients'!CT$10:CT$107,OFFSET('6. Patients'!$NU$9,1,MATCH($D59,'6. Patients'!$NV$9:$OO$9,0),ROWS('6. Patients'!EG$10:EG$107))),0),
IFERROR(SUMPRODUCT('6. Patients'!CT$10:CT$107,OFFSET('6. Patients'!$OP$9,1,MATCH($D59,'6. Patients'!$OQ$9:$QN$9,0),ROWS('6. Patients'!EG$10:EG$107))),0)+
IFERROR(SUMPRODUCT('6. Patients'!CT$10:CT$107,OFFSET('6. Patients'!$QO$9,1,MATCH($D59,'6. Patients'!$QP$9:$RI$9,0),ROWS('6. Patients'!EG$10:EG$107))),0)+
IFERROR(SUMPRODUCT('6. Patients'!CT$10:CT$107,OFFSET('6. Patients'!$RJ$9,1,MATCH($D59,'6. Patients'!$RK$9:$TH$9,0),ROWS('6. Patients'!EG$10:EG$107))),0)+
IFERROR(SUMPRODUCT('6. Patients'!CT$10:CT$107,OFFSET('6. Patients'!$TI$9,1,MATCH($D59,'6. Patients'!$TJ$9:$UC$9,0),ROWS('6. Patients'!EG$10:EG$107))),0))+
IFERROR(VLOOKUP($D59,$H$116:$L$146,COLUMNS($H$115:$J$115)-1+AA$7,0)*$E59*$F59*'1. General Inputs'!$J$25,0),0),0)</f>
        <v>0</v>
      </c>
      <c r="AB59" s="775">
        <f ca="1">ROUNDUP(IFERROR($F59*$E59*CHOOSE(AB$7,
IFERROR(SUMPRODUCT('6. Patients'!CU$10:CU$107,OFFSET('6. Patients'!$DN$9,1,MATCH($D59,'6. Patients'!$DO$9:$FL$9,0),ROWS('6. Patients'!EH$10:EH$107))),0)+
IFERROR(SUMPRODUCT('6. Patients'!CU$10:CU$107,OFFSET('6. Patients'!$FM$9,1,MATCH($D59,'6. Patients'!$FN$9:$GG$9,0),ROWS('6. Patients'!EH$10:EH$107))),0)+
IFERROR(SUMPRODUCT('6. Patients'!CU$10:CU$107,OFFSET('6. Patients'!$GH$9,1,MATCH($D59,'6. Patients'!$GI$9:$IF$9,0),ROWS('6. Patients'!EH$10:EH$107))),0)+
IFERROR(SUMPRODUCT('6. Patients'!CU$10:CU$107,OFFSET('6. Patients'!$IG$9,1,MATCH($D59,'6. Patients'!$IH$9:$JA$9,0),ROWS('6. Patients'!EH$10:EH$107))),0),
IFERROR(SUMPRODUCT('6. Patients'!CU$10:CU$107,OFFSET('6. Patients'!$JB$9,1,MATCH($D59,'6. Patients'!$JC$9:$KZ$9,0),ROWS('6. Patients'!EH$10:EH$107))),0)+
IFERROR(SUMPRODUCT('6. Patients'!CU$10:CU$107,OFFSET('6. Patients'!$LA$9,1,MATCH($D59,'6. Patients'!$LB$9:$LU$9,0),ROWS('6. Patients'!EH$10:EH$107))),0)+
IFERROR(SUMPRODUCT('6. Patients'!CU$10:CU$107,OFFSET('6. Patients'!$LV$9,1,MATCH($D59,'6. Patients'!$LW$9:$NT$9,0),ROWS('6. Patients'!EH$10:EH$107))),0)+
IFERROR(SUMPRODUCT('6. Patients'!CU$10:CU$107,OFFSET('6. Patients'!$NU$9,1,MATCH($D59,'6. Patients'!$NV$9:$OO$9,0),ROWS('6. Patients'!EH$10:EH$107))),0),
IFERROR(SUMPRODUCT('6. Patients'!CU$10:CU$107,OFFSET('6. Patients'!$OP$9,1,MATCH($D59,'6. Patients'!$OQ$9:$QN$9,0),ROWS('6. Patients'!EH$10:EH$107))),0)+
IFERROR(SUMPRODUCT('6. Patients'!CU$10:CU$107,OFFSET('6. Patients'!$QO$9,1,MATCH($D59,'6. Patients'!$QP$9:$RI$9,0),ROWS('6. Patients'!EH$10:EH$107))),0)+
IFERROR(SUMPRODUCT('6. Patients'!CU$10:CU$107,OFFSET('6. Patients'!$RJ$9,1,MATCH($D59,'6. Patients'!$RK$9:$TH$9,0),ROWS('6. Patients'!EH$10:EH$107))),0)+
IFERROR(SUMPRODUCT('6. Patients'!CU$10:CU$107,OFFSET('6. Patients'!$TI$9,1,MATCH($D59,'6. Patients'!$TJ$9:$UC$9,0),ROWS('6. Patients'!EH$10:EH$107))),0))+
IFERROR(VLOOKUP($D59,$H$116:$L$146,COLUMNS($H$115:$J$115)-1+AB$7,0)*$E59*$F59*'1. General Inputs'!$J$25,0),0),0)</f>
        <v>0</v>
      </c>
      <c r="AC59" s="775">
        <f ca="1">ROUNDUP(IFERROR($F59*$E59*CHOOSE(AC$7,
IFERROR(SUMPRODUCT('6. Patients'!CV$10:CV$107,OFFSET('6. Patients'!$DN$9,1,MATCH($D59,'6. Patients'!$DO$9:$FL$9,0),ROWS('6. Patients'!EI$10:EI$107))),0)+
IFERROR(SUMPRODUCT('6. Patients'!CV$10:CV$107,OFFSET('6. Patients'!$FM$9,1,MATCH($D59,'6. Patients'!$FN$9:$GG$9,0),ROWS('6. Patients'!EI$10:EI$107))),0)+
IFERROR(SUMPRODUCT('6. Patients'!CV$10:CV$107,OFFSET('6. Patients'!$GH$9,1,MATCH($D59,'6. Patients'!$GI$9:$IF$9,0),ROWS('6. Patients'!EI$10:EI$107))),0)+
IFERROR(SUMPRODUCT('6. Patients'!CV$10:CV$107,OFFSET('6. Patients'!$IG$9,1,MATCH($D59,'6. Patients'!$IH$9:$JA$9,0),ROWS('6. Patients'!EI$10:EI$107))),0),
IFERROR(SUMPRODUCT('6. Patients'!CV$10:CV$107,OFFSET('6. Patients'!$JB$9,1,MATCH($D59,'6. Patients'!$JC$9:$KZ$9,0),ROWS('6. Patients'!EI$10:EI$107))),0)+
IFERROR(SUMPRODUCT('6. Patients'!CV$10:CV$107,OFFSET('6. Patients'!$LA$9,1,MATCH($D59,'6. Patients'!$LB$9:$LU$9,0),ROWS('6. Patients'!EI$10:EI$107))),0)+
IFERROR(SUMPRODUCT('6. Patients'!CV$10:CV$107,OFFSET('6. Patients'!$LV$9,1,MATCH($D59,'6. Patients'!$LW$9:$NT$9,0),ROWS('6. Patients'!EI$10:EI$107))),0)+
IFERROR(SUMPRODUCT('6. Patients'!CV$10:CV$107,OFFSET('6. Patients'!$NU$9,1,MATCH($D59,'6. Patients'!$NV$9:$OO$9,0),ROWS('6. Patients'!EI$10:EI$107))),0),
IFERROR(SUMPRODUCT('6. Patients'!CV$10:CV$107,OFFSET('6. Patients'!$OP$9,1,MATCH($D59,'6. Patients'!$OQ$9:$QN$9,0),ROWS('6. Patients'!EI$10:EI$107))),0)+
IFERROR(SUMPRODUCT('6. Patients'!CV$10:CV$107,OFFSET('6. Patients'!$QO$9,1,MATCH($D59,'6. Patients'!$QP$9:$RI$9,0),ROWS('6. Patients'!EI$10:EI$107))),0)+
IFERROR(SUMPRODUCT('6. Patients'!CV$10:CV$107,OFFSET('6. Patients'!$RJ$9,1,MATCH($D59,'6. Patients'!$RK$9:$TH$9,0),ROWS('6. Patients'!EI$10:EI$107))),0)+
IFERROR(SUMPRODUCT('6. Patients'!CV$10:CV$107,OFFSET('6. Patients'!$TI$9,1,MATCH($D59,'6. Patients'!$TJ$9:$UC$9,0),ROWS('6. Patients'!EI$10:EI$107))),0))+
IFERROR(VLOOKUP($D59,$H$116:$L$146,COLUMNS($H$115:$J$115)-1+AC$7,0)*$E59*$F59*'1. General Inputs'!$J$25,0),0),0)</f>
        <v>0</v>
      </c>
      <c r="AD59" s="775">
        <f ca="1">ROUNDUP(IFERROR($F59*$E59*CHOOSE(AD$7,
IFERROR(SUMPRODUCT('6. Patients'!CW$10:CW$107,OFFSET('6. Patients'!$DN$9,1,MATCH($D59,'6. Patients'!$DO$9:$FL$9,0),ROWS('6. Patients'!EJ$10:EJ$107))),0)+
IFERROR(SUMPRODUCT('6. Patients'!CW$10:CW$107,OFFSET('6. Patients'!$FM$9,1,MATCH($D59,'6. Patients'!$FN$9:$GG$9,0),ROWS('6. Patients'!EJ$10:EJ$107))),0)+
IFERROR(SUMPRODUCT('6. Patients'!CW$10:CW$107,OFFSET('6. Patients'!$GH$9,1,MATCH($D59,'6. Patients'!$GI$9:$IF$9,0),ROWS('6. Patients'!EJ$10:EJ$107))),0)+
IFERROR(SUMPRODUCT('6. Patients'!CW$10:CW$107,OFFSET('6. Patients'!$IG$9,1,MATCH($D59,'6. Patients'!$IH$9:$JA$9,0),ROWS('6. Patients'!EJ$10:EJ$107))),0),
IFERROR(SUMPRODUCT('6. Patients'!CW$10:CW$107,OFFSET('6. Patients'!$JB$9,1,MATCH($D59,'6. Patients'!$JC$9:$KZ$9,0),ROWS('6. Patients'!EJ$10:EJ$107))),0)+
IFERROR(SUMPRODUCT('6. Patients'!CW$10:CW$107,OFFSET('6. Patients'!$LA$9,1,MATCH($D59,'6. Patients'!$LB$9:$LU$9,0),ROWS('6. Patients'!EJ$10:EJ$107))),0)+
IFERROR(SUMPRODUCT('6. Patients'!CW$10:CW$107,OFFSET('6. Patients'!$LV$9,1,MATCH($D59,'6. Patients'!$LW$9:$NT$9,0),ROWS('6. Patients'!EJ$10:EJ$107))),0)+
IFERROR(SUMPRODUCT('6. Patients'!CW$10:CW$107,OFFSET('6. Patients'!$NU$9,1,MATCH($D59,'6. Patients'!$NV$9:$OO$9,0),ROWS('6. Patients'!EJ$10:EJ$107))),0),
IFERROR(SUMPRODUCT('6. Patients'!CW$10:CW$107,OFFSET('6. Patients'!$OP$9,1,MATCH($D59,'6. Patients'!$OQ$9:$QN$9,0),ROWS('6. Patients'!EJ$10:EJ$107))),0)+
IFERROR(SUMPRODUCT('6. Patients'!CW$10:CW$107,OFFSET('6. Patients'!$QO$9,1,MATCH($D59,'6. Patients'!$QP$9:$RI$9,0),ROWS('6. Patients'!EJ$10:EJ$107))),0)+
IFERROR(SUMPRODUCT('6. Patients'!CW$10:CW$107,OFFSET('6. Patients'!$RJ$9,1,MATCH($D59,'6. Patients'!$RK$9:$TH$9,0),ROWS('6. Patients'!EJ$10:EJ$107))),0)+
IFERROR(SUMPRODUCT('6. Patients'!CW$10:CW$107,OFFSET('6. Patients'!$TI$9,1,MATCH($D59,'6. Patients'!$TJ$9:$UC$9,0),ROWS('6. Patients'!EJ$10:EJ$107))),0))+
IFERROR(VLOOKUP($D59,$H$116:$L$146,COLUMNS($H$115:$J$115)-1+AD$7,0)*$E59*$F59*'1. General Inputs'!$J$25,0),0),0)</f>
        <v>0</v>
      </c>
      <c r="AE59" s="775">
        <f ca="1">ROUNDUP(IFERROR($F59*$E59*CHOOSE(AE$7,
IFERROR(SUMPRODUCT('6. Patients'!CX$10:CX$107,OFFSET('6. Patients'!$DN$9,1,MATCH($D59,'6. Patients'!$DO$9:$FL$9,0),ROWS('6. Patients'!EK$10:EK$107))),0)+
IFERROR(SUMPRODUCT('6. Patients'!CX$10:CX$107,OFFSET('6. Patients'!$FM$9,1,MATCH($D59,'6. Patients'!$FN$9:$GG$9,0),ROWS('6. Patients'!EK$10:EK$107))),0)+
IFERROR(SUMPRODUCT('6. Patients'!CX$10:CX$107,OFFSET('6. Patients'!$GH$9,1,MATCH($D59,'6. Patients'!$GI$9:$IF$9,0),ROWS('6. Patients'!EK$10:EK$107))),0)+
IFERROR(SUMPRODUCT('6. Patients'!CX$10:CX$107,OFFSET('6. Patients'!$IG$9,1,MATCH($D59,'6. Patients'!$IH$9:$JA$9,0),ROWS('6. Patients'!EK$10:EK$107))),0),
IFERROR(SUMPRODUCT('6. Patients'!CX$10:CX$107,OFFSET('6. Patients'!$JB$9,1,MATCH($D59,'6. Patients'!$JC$9:$KZ$9,0),ROWS('6. Patients'!EK$10:EK$107))),0)+
IFERROR(SUMPRODUCT('6. Patients'!CX$10:CX$107,OFFSET('6. Patients'!$LA$9,1,MATCH($D59,'6. Patients'!$LB$9:$LU$9,0),ROWS('6. Patients'!EK$10:EK$107))),0)+
IFERROR(SUMPRODUCT('6. Patients'!CX$10:CX$107,OFFSET('6. Patients'!$LV$9,1,MATCH($D59,'6. Patients'!$LW$9:$NT$9,0),ROWS('6. Patients'!EK$10:EK$107))),0)+
IFERROR(SUMPRODUCT('6. Patients'!CX$10:CX$107,OFFSET('6. Patients'!$NU$9,1,MATCH($D59,'6. Patients'!$NV$9:$OO$9,0),ROWS('6. Patients'!EK$10:EK$107))),0),
IFERROR(SUMPRODUCT('6. Patients'!CX$10:CX$107,OFFSET('6. Patients'!$OP$9,1,MATCH($D59,'6. Patients'!$OQ$9:$QN$9,0),ROWS('6. Patients'!EK$10:EK$107))),0)+
IFERROR(SUMPRODUCT('6. Patients'!CX$10:CX$107,OFFSET('6. Patients'!$QO$9,1,MATCH($D59,'6. Patients'!$QP$9:$RI$9,0),ROWS('6. Patients'!EK$10:EK$107))),0)+
IFERROR(SUMPRODUCT('6. Patients'!CX$10:CX$107,OFFSET('6. Patients'!$RJ$9,1,MATCH($D59,'6. Patients'!$RK$9:$TH$9,0),ROWS('6. Patients'!EK$10:EK$107))),0)+
IFERROR(SUMPRODUCT('6. Patients'!CX$10:CX$107,OFFSET('6. Patients'!$TI$9,1,MATCH($D59,'6. Patients'!$TJ$9:$UC$9,0),ROWS('6. Patients'!EK$10:EK$107))),0))+
IFERROR(VLOOKUP($D59,$H$116:$L$146,COLUMNS($H$115:$J$115)-1+AE$7,0)*$E59*$F59*'1. General Inputs'!$J$25,0),0),0)</f>
        <v>0</v>
      </c>
      <c r="AF59" s="775">
        <f ca="1">ROUNDUP(IFERROR($F59*$E59*CHOOSE(AF$7,
IFERROR(SUMPRODUCT('6. Patients'!CY$10:CY$107,OFFSET('6. Patients'!$DN$9,1,MATCH($D59,'6. Patients'!$DO$9:$FL$9,0),ROWS('6. Patients'!EL$10:EL$107))),0)+
IFERROR(SUMPRODUCT('6. Patients'!CY$10:CY$107,OFFSET('6. Patients'!$FM$9,1,MATCH($D59,'6. Patients'!$FN$9:$GG$9,0),ROWS('6. Patients'!EL$10:EL$107))),0)+
IFERROR(SUMPRODUCT('6. Patients'!CY$10:CY$107,OFFSET('6. Patients'!$GH$9,1,MATCH($D59,'6. Patients'!$GI$9:$IF$9,0),ROWS('6. Patients'!EL$10:EL$107))),0)+
IFERROR(SUMPRODUCT('6. Patients'!CY$10:CY$107,OFFSET('6. Patients'!$IG$9,1,MATCH($D59,'6. Patients'!$IH$9:$JA$9,0),ROWS('6. Patients'!EL$10:EL$107))),0),
IFERROR(SUMPRODUCT('6. Patients'!CY$10:CY$107,OFFSET('6. Patients'!$JB$9,1,MATCH($D59,'6. Patients'!$JC$9:$KZ$9,0),ROWS('6. Patients'!EL$10:EL$107))),0)+
IFERROR(SUMPRODUCT('6. Patients'!CY$10:CY$107,OFFSET('6. Patients'!$LA$9,1,MATCH($D59,'6. Patients'!$LB$9:$LU$9,0),ROWS('6. Patients'!EL$10:EL$107))),0)+
IFERROR(SUMPRODUCT('6. Patients'!CY$10:CY$107,OFFSET('6. Patients'!$LV$9,1,MATCH($D59,'6. Patients'!$LW$9:$NT$9,0),ROWS('6. Patients'!EL$10:EL$107))),0)+
IFERROR(SUMPRODUCT('6. Patients'!CY$10:CY$107,OFFSET('6. Patients'!$NU$9,1,MATCH($D59,'6. Patients'!$NV$9:$OO$9,0),ROWS('6. Patients'!EL$10:EL$107))),0),
IFERROR(SUMPRODUCT('6. Patients'!CY$10:CY$107,OFFSET('6. Patients'!$OP$9,1,MATCH($D59,'6. Patients'!$OQ$9:$QN$9,0),ROWS('6. Patients'!EL$10:EL$107))),0)+
IFERROR(SUMPRODUCT('6. Patients'!CY$10:CY$107,OFFSET('6. Patients'!$QO$9,1,MATCH($D59,'6. Patients'!$QP$9:$RI$9,0),ROWS('6. Patients'!EL$10:EL$107))),0)+
IFERROR(SUMPRODUCT('6. Patients'!CY$10:CY$107,OFFSET('6. Patients'!$RJ$9,1,MATCH($D59,'6. Patients'!$RK$9:$TH$9,0),ROWS('6. Patients'!EL$10:EL$107))),0)+
IFERROR(SUMPRODUCT('6. Patients'!CY$10:CY$107,OFFSET('6. Patients'!$TI$9,1,MATCH($D59,'6. Patients'!$TJ$9:$UC$9,0),ROWS('6. Patients'!EL$10:EL$107))),0))+
IFERROR(VLOOKUP($D59,$H$116:$L$146,COLUMNS($H$115:$J$115)-1+AF$7,0)*$E59*$F59*'1. General Inputs'!$J$25,0),0),0)</f>
        <v>0</v>
      </c>
      <c r="AG59" s="775">
        <f ca="1">ROUNDUP(IFERROR($F59*$E59*CHOOSE(AG$7,
IFERROR(SUMPRODUCT('6. Patients'!CZ$10:CZ$107,OFFSET('6. Patients'!$DN$9,1,MATCH($D59,'6. Patients'!$DO$9:$FL$9,0),ROWS('6. Patients'!EM$10:EM$107))),0)+
IFERROR(SUMPRODUCT('6. Patients'!CZ$10:CZ$107,OFFSET('6. Patients'!$FM$9,1,MATCH($D59,'6. Patients'!$FN$9:$GG$9,0),ROWS('6. Patients'!EM$10:EM$107))),0)+
IFERROR(SUMPRODUCT('6. Patients'!CZ$10:CZ$107,OFFSET('6. Patients'!$GH$9,1,MATCH($D59,'6. Patients'!$GI$9:$IF$9,0),ROWS('6. Patients'!EM$10:EM$107))),0)+
IFERROR(SUMPRODUCT('6. Patients'!CZ$10:CZ$107,OFFSET('6. Patients'!$IG$9,1,MATCH($D59,'6. Patients'!$IH$9:$JA$9,0),ROWS('6. Patients'!EM$10:EM$107))),0),
IFERROR(SUMPRODUCT('6. Patients'!CZ$10:CZ$107,OFFSET('6. Patients'!$JB$9,1,MATCH($D59,'6. Patients'!$JC$9:$KZ$9,0),ROWS('6. Patients'!EM$10:EM$107))),0)+
IFERROR(SUMPRODUCT('6. Patients'!CZ$10:CZ$107,OFFSET('6. Patients'!$LA$9,1,MATCH($D59,'6. Patients'!$LB$9:$LU$9,0),ROWS('6. Patients'!EM$10:EM$107))),0)+
IFERROR(SUMPRODUCT('6. Patients'!CZ$10:CZ$107,OFFSET('6. Patients'!$LV$9,1,MATCH($D59,'6. Patients'!$LW$9:$NT$9,0),ROWS('6. Patients'!EM$10:EM$107))),0)+
IFERROR(SUMPRODUCT('6. Patients'!CZ$10:CZ$107,OFFSET('6. Patients'!$NU$9,1,MATCH($D59,'6. Patients'!$NV$9:$OO$9,0),ROWS('6. Patients'!EM$10:EM$107))),0),
IFERROR(SUMPRODUCT('6. Patients'!CZ$10:CZ$107,OFFSET('6. Patients'!$OP$9,1,MATCH($D59,'6. Patients'!$OQ$9:$QN$9,0),ROWS('6. Patients'!EM$10:EM$107))),0)+
IFERROR(SUMPRODUCT('6. Patients'!CZ$10:CZ$107,OFFSET('6. Patients'!$QO$9,1,MATCH($D59,'6. Patients'!$QP$9:$RI$9,0),ROWS('6. Patients'!EM$10:EM$107))),0)+
IFERROR(SUMPRODUCT('6. Patients'!CZ$10:CZ$107,OFFSET('6. Patients'!$RJ$9,1,MATCH($D59,'6. Patients'!$RK$9:$TH$9,0),ROWS('6. Patients'!EM$10:EM$107))),0)+
IFERROR(SUMPRODUCT('6. Patients'!CZ$10:CZ$107,OFFSET('6. Patients'!$TI$9,1,MATCH($D59,'6. Patients'!$TJ$9:$UC$9,0),ROWS('6. Patients'!EM$10:EM$107))),0))+
IFERROR(VLOOKUP($D59,$H$116:$L$146,COLUMNS($H$115:$J$115)-1+AG$7,0)*$E59*$F59*'1. General Inputs'!$J$25,0),0),0)</f>
        <v>0</v>
      </c>
      <c r="AH59" s="775">
        <f ca="1">ROUNDUP(IFERROR($F59*$E59*CHOOSE(AH$7,
IFERROR(SUMPRODUCT('6. Patients'!DA$10:DA$107,OFFSET('6. Patients'!$DN$9,1,MATCH($D59,'6. Patients'!$DO$9:$FL$9,0),ROWS('6. Patients'!EN$10:EN$107))),0)+
IFERROR(SUMPRODUCT('6. Patients'!DA$10:DA$107,OFFSET('6. Patients'!$FM$9,1,MATCH($D59,'6. Patients'!$FN$9:$GG$9,0),ROWS('6. Patients'!EN$10:EN$107))),0)+
IFERROR(SUMPRODUCT('6. Patients'!DA$10:DA$107,OFFSET('6. Patients'!$GH$9,1,MATCH($D59,'6. Patients'!$GI$9:$IF$9,0),ROWS('6. Patients'!EN$10:EN$107))),0)+
IFERROR(SUMPRODUCT('6. Patients'!DA$10:DA$107,OFFSET('6. Patients'!$IG$9,1,MATCH($D59,'6. Patients'!$IH$9:$JA$9,0),ROWS('6. Patients'!EN$10:EN$107))),0),
IFERROR(SUMPRODUCT('6. Patients'!DA$10:DA$107,OFFSET('6. Patients'!$JB$9,1,MATCH($D59,'6. Patients'!$JC$9:$KZ$9,0),ROWS('6. Patients'!EN$10:EN$107))),0)+
IFERROR(SUMPRODUCT('6. Patients'!DA$10:DA$107,OFFSET('6. Patients'!$LA$9,1,MATCH($D59,'6. Patients'!$LB$9:$LU$9,0),ROWS('6. Patients'!EN$10:EN$107))),0)+
IFERROR(SUMPRODUCT('6. Patients'!DA$10:DA$107,OFFSET('6. Patients'!$LV$9,1,MATCH($D59,'6. Patients'!$LW$9:$NT$9,0),ROWS('6. Patients'!EN$10:EN$107))),0)+
IFERROR(SUMPRODUCT('6. Patients'!DA$10:DA$107,OFFSET('6. Patients'!$NU$9,1,MATCH($D59,'6. Patients'!$NV$9:$OO$9,0),ROWS('6. Patients'!EN$10:EN$107))),0),
IFERROR(SUMPRODUCT('6. Patients'!DA$10:DA$107,OFFSET('6. Patients'!$OP$9,1,MATCH($D59,'6. Patients'!$OQ$9:$QN$9,0),ROWS('6. Patients'!EN$10:EN$107))),0)+
IFERROR(SUMPRODUCT('6. Patients'!DA$10:DA$107,OFFSET('6. Patients'!$QO$9,1,MATCH($D59,'6. Patients'!$QP$9:$RI$9,0),ROWS('6. Patients'!EN$10:EN$107))),0)+
IFERROR(SUMPRODUCT('6. Patients'!DA$10:DA$107,OFFSET('6. Patients'!$RJ$9,1,MATCH($D59,'6. Patients'!$RK$9:$TH$9,0),ROWS('6. Patients'!EN$10:EN$107))),0)+
IFERROR(SUMPRODUCT('6. Patients'!DA$10:DA$107,OFFSET('6. Patients'!$TI$9,1,MATCH($D59,'6. Patients'!$TJ$9:$UC$9,0),ROWS('6. Patients'!EN$10:EN$107))),0))+
IFERROR(VLOOKUP($D59,$H$116:$L$146,COLUMNS($H$115:$J$115)-1+AH$7,0)*$E59*$F59*'1. General Inputs'!$J$25,0),0),0)</f>
        <v>0</v>
      </c>
      <c r="AI59" s="775">
        <f ca="1">ROUNDUP(IFERROR($F59*$E59*CHOOSE(AI$7,
IFERROR(SUMPRODUCT('6. Patients'!DB$10:DB$107,OFFSET('6. Patients'!$DN$9,1,MATCH($D59,'6. Patients'!$DO$9:$FL$9,0),ROWS('6. Patients'!EO$10:EO$107))),0)+
IFERROR(SUMPRODUCT('6. Patients'!DB$10:DB$107,OFFSET('6. Patients'!$FM$9,1,MATCH($D59,'6. Patients'!$FN$9:$GG$9,0),ROWS('6. Patients'!EO$10:EO$107))),0)+
IFERROR(SUMPRODUCT('6. Patients'!DB$10:DB$107,OFFSET('6. Patients'!$GH$9,1,MATCH($D59,'6. Patients'!$GI$9:$IF$9,0),ROWS('6. Patients'!EO$10:EO$107))),0)+
IFERROR(SUMPRODUCT('6. Patients'!DB$10:DB$107,OFFSET('6. Patients'!$IG$9,1,MATCH($D59,'6. Patients'!$IH$9:$JA$9,0),ROWS('6. Patients'!EO$10:EO$107))),0),
IFERROR(SUMPRODUCT('6. Patients'!DB$10:DB$107,OFFSET('6. Patients'!$JB$9,1,MATCH($D59,'6. Patients'!$JC$9:$KZ$9,0),ROWS('6. Patients'!EO$10:EO$107))),0)+
IFERROR(SUMPRODUCT('6. Patients'!DB$10:DB$107,OFFSET('6. Patients'!$LA$9,1,MATCH($D59,'6. Patients'!$LB$9:$LU$9,0),ROWS('6. Patients'!EO$10:EO$107))),0)+
IFERROR(SUMPRODUCT('6. Patients'!DB$10:DB$107,OFFSET('6. Patients'!$LV$9,1,MATCH($D59,'6. Patients'!$LW$9:$NT$9,0),ROWS('6. Patients'!EO$10:EO$107))),0)+
IFERROR(SUMPRODUCT('6. Patients'!DB$10:DB$107,OFFSET('6. Patients'!$NU$9,1,MATCH($D59,'6. Patients'!$NV$9:$OO$9,0),ROWS('6. Patients'!EO$10:EO$107))),0),
IFERROR(SUMPRODUCT('6. Patients'!DB$10:DB$107,OFFSET('6. Patients'!$OP$9,1,MATCH($D59,'6. Patients'!$OQ$9:$QN$9,0),ROWS('6. Patients'!EO$10:EO$107))),0)+
IFERROR(SUMPRODUCT('6. Patients'!DB$10:DB$107,OFFSET('6. Patients'!$QO$9,1,MATCH($D59,'6. Patients'!$QP$9:$RI$9,0),ROWS('6. Patients'!EO$10:EO$107))),0)+
IFERROR(SUMPRODUCT('6. Patients'!DB$10:DB$107,OFFSET('6. Patients'!$RJ$9,1,MATCH($D59,'6. Patients'!$RK$9:$TH$9,0),ROWS('6. Patients'!EO$10:EO$107))),0)+
IFERROR(SUMPRODUCT('6. Patients'!DB$10:DB$107,OFFSET('6. Patients'!$TI$9,1,MATCH($D59,'6. Patients'!$TJ$9:$UC$9,0),ROWS('6. Patients'!EO$10:EO$107))),0))+
IFERROR(VLOOKUP($D59,$H$116:$L$146,COLUMNS($H$115:$J$115)-1+AI$7,0)*$E59*$F59*'1. General Inputs'!$J$25,0),0),0)</f>
        <v>0</v>
      </c>
      <c r="AJ59" s="775">
        <f ca="1">ROUNDUP(IFERROR($F59*$E59*CHOOSE(AJ$7,
IFERROR(SUMPRODUCT('6. Patients'!DC$10:DC$107,OFFSET('6. Patients'!$DN$9,1,MATCH($D59,'6. Patients'!$DO$9:$FL$9,0),ROWS('6. Patients'!EP$10:EP$107))),0)+
IFERROR(SUMPRODUCT('6. Patients'!DC$10:DC$107,OFFSET('6. Patients'!$FM$9,1,MATCH($D59,'6. Patients'!$FN$9:$GG$9,0),ROWS('6. Patients'!EP$10:EP$107))),0)+
IFERROR(SUMPRODUCT('6. Patients'!DC$10:DC$107,OFFSET('6. Patients'!$GH$9,1,MATCH($D59,'6. Patients'!$GI$9:$IF$9,0),ROWS('6. Patients'!EP$10:EP$107))),0)+
IFERROR(SUMPRODUCT('6. Patients'!DC$10:DC$107,OFFSET('6. Patients'!$IG$9,1,MATCH($D59,'6. Patients'!$IH$9:$JA$9,0),ROWS('6. Patients'!EP$10:EP$107))),0),
IFERROR(SUMPRODUCT('6. Patients'!DC$10:DC$107,OFFSET('6. Patients'!$JB$9,1,MATCH($D59,'6. Patients'!$JC$9:$KZ$9,0),ROWS('6. Patients'!EP$10:EP$107))),0)+
IFERROR(SUMPRODUCT('6. Patients'!DC$10:DC$107,OFFSET('6. Patients'!$LA$9,1,MATCH($D59,'6. Patients'!$LB$9:$LU$9,0),ROWS('6. Patients'!EP$10:EP$107))),0)+
IFERROR(SUMPRODUCT('6. Patients'!DC$10:DC$107,OFFSET('6. Patients'!$LV$9,1,MATCH($D59,'6. Patients'!$LW$9:$NT$9,0),ROWS('6. Patients'!EP$10:EP$107))),0)+
IFERROR(SUMPRODUCT('6. Patients'!DC$10:DC$107,OFFSET('6. Patients'!$NU$9,1,MATCH($D59,'6. Patients'!$NV$9:$OO$9,0),ROWS('6. Patients'!EP$10:EP$107))),0),
IFERROR(SUMPRODUCT('6. Patients'!DC$10:DC$107,OFFSET('6. Patients'!$OP$9,1,MATCH($D59,'6. Patients'!$OQ$9:$QN$9,0),ROWS('6. Patients'!EP$10:EP$107))),0)+
IFERROR(SUMPRODUCT('6. Patients'!DC$10:DC$107,OFFSET('6. Patients'!$QO$9,1,MATCH($D59,'6. Patients'!$QP$9:$RI$9,0),ROWS('6. Patients'!EP$10:EP$107))),0)+
IFERROR(SUMPRODUCT('6. Patients'!DC$10:DC$107,OFFSET('6. Patients'!$RJ$9,1,MATCH($D59,'6. Patients'!$RK$9:$TH$9,0),ROWS('6. Patients'!EP$10:EP$107))),0)+
IFERROR(SUMPRODUCT('6. Patients'!DC$10:DC$107,OFFSET('6. Patients'!$TI$9,1,MATCH($D59,'6. Patients'!$TJ$9:$UC$9,0),ROWS('6. Patients'!EP$10:EP$107))),0))+
IFERROR(VLOOKUP($D59,$H$116:$L$146,COLUMNS($H$115:$J$115)-1+AJ$7,0)*$E59*$F59*'1. General Inputs'!$J$25,0),0),0)</f>
        <v>0</v>
      </c>
      <c r="AK59" s="775">
        <f ca="1">ROUNDUP(IFERROR($F59*$E59*CHOOSE(AK$7,
IFERROR(SUMPRODUCT('6. Patients'!DD$10:DD$107,OFFSET('6. Patients'!$DN$9,1,MATCH($D59,'6. Patients'!$DO$9:$FL$9,0),ROWS('6. Patients'!EQ$10:EQ$107))),0)+
IFERROR(SUMPRODUCT('6. Patients'!DD$10:DD$107,OFFSET('6. Patients'!$FM$9,1,MATCH($D59,'6. Patients'!$FN$9:$GG$9,0),ROWS('6. Patients'!EQ$10:EQ$107))),0)+
IFERROR(SUMPRODUCT('6. Patients'!DD$10:DD$107,OFFSET('6. Patients'!$GH$9,1,MATCH($D59,'6. Patients'!$GI$9:$IF$9,0),ROWS('6. Patients'!EQ$10:EQ$107))),0)+
IFERROR(SUMPRODUCT('6. Patients'!DD$10:DD$107,OFFSET('6. Patients'!$IG$9,1,MATCH($D59,'6. Patients'!$IH$9:$JA$9,0),ROWS('6. Patients'!EQ$10:EQ$107))),0),
IFERROR(SUMPRODUCT('6. Patients'!DD$10:DD$107,OFFSET('6. Patients'!$JB$9,1,MATCH($D59,'6. Patients'!$JC$9:$KZ$9,0),ROWS('6. Patients'!EQ$10:EQ$107))),0)+
IFERROR(SUMPRODUCT('6. Patients'!DD$10:DD$107,OFFSET('6. Patients'!$LA$9,1,MATCH($D59,'6. Patients'!$LB$9:$LU$9,0),ROWS('6. Patients'!EQ$10:EQ$107))),0)+
IFERROR(SUMPRODUCT('6. Patients'!DD$10:DD$107,OFFSET('6. Patients'!$LV$9,1,MATCH($D59,'6. Patients'!$LW$9:$NT$9,0),ROWS('6. Patients'!EQ$10:EQ$107))),0)+
IFERROR(SUMPRODUCT('6. Patients'!DD$10:DD$107,OFFSET('6. Patients'!$NU$9,1,MATCH($D59,'6. Patients'!$NV$9:$OO$9,0),ROWS('6. Patients'!EQ$10:EQ$107))),0),
IFERROR(SUMPRODUCT('6. Patients'!DD$10:DD$107,OFFSET('6. Patients'!$OP$9,1,MATCH($D59,'6. Patients'!$OQ$9:$QN$9,0),ROWS('6. Patients'!EQ$10:EQ$107))),0)+
IFERROR(SUMPRODUCT('6. Patients'!DD$10:DD$107,OFFSET('6. Patients'!$QO$9,1,MATCH($D59,'6. Patients'!$QP$9:$RI$9,0),ROWS('6. Patients'!EQ$10:EQ$107))),0)+
IFERROR(SUMPRODUCT('6. Patients'!DD$10:DD$107,OFFSET('6. Patients'!$RJ$9,1,MATCH($D59,'6. Patients'!$RK$9:$TH$9,0),ROWS('6. Patients'!EQ$10:EQ$107))),0)+
IFERROR(SUMPRODUCT('6. Patients'!DD$10:DD$107,OFFSET('6. Patients'!$TI$9,1,MATCH($D59,'6. Patients'!$TJ$9:$UC$9,0),ROWS('6. Patients'!EQ$10:EQ$107))),0))+
IFERROR(VLOOKUP($D59,$H$116:$L$146,COLUMNS($H$115:$J$115)-1+AK$7,0)*$E59*$F59*'1. General Inputs'!$J$25,0),0),0)</f>
        <v>0</v>
      </c>
      <c r="AL59" s="775">
        <f ca="1">ROUNDUP(IFERROR($F59*$E59*CHOOSE(AL$7,
IFERROR(SUMPRODUCT('6. Patients'!DE$10:DE$107,OFFSET('6. Patients'!$DN$9,1,MATCH($D59,'6. Patients'!$DO$9:$FL$9,0),ROWS('6. Patients'!ER$10:ER$107))),0)+
IFERROR(SUMPRODUCT('6. Patients'!DE$10:DE$107,OFFSET('6. Patients'!$FM$9,1,MATCH($D59,'6. Patients'!$FN$9:$GG$9,0),ROWS('6. Patients'!ER$10:ER$107))),0)+
IFERROR(SUMPRODUCT('6. Patients'!DE$10:DE$107,OFFSET('6. Patients'!$GH$9,1,MATCH($D59,'6. Patients'!$GI$9:$IF$9,0),ROWS('6. Patients'!ER$10:ER$107))),0)+
IFERROR(SUMPRODUCT('6. Patients'!DE$10:DE$107,OFFSET('6. Patients'!$IG$9,1,MATCH($D59,'6. Patients'!$IH$9:$JA$9,0),ROWS('6. Patients'!ER$10:ER$107))),0),
IFERROR(SUMPRODUCT('6. Patients'!DE$10:DE$107,OFFSET('6. Patients'!$JB$9,1,MATCH($D59,'6. Patients'!$JC$9:$KZ$9,0),ROWS('6. Patients'!ER$10:ER$107))),0)+
IFERROR(SUMPRODUCT('6. Patients'!DE$10:DE$107,OFFSET('6. Patients'!$LA$9,1,MATCH($D59,'6. Patients'!$LB$9:$LU$9,0),ROWS('6. Patients'!ER$10:ER$107))),0)+
IFERROR(SUMPRODUCT('6. Patients'!DE$10:DE$107,OFFSET('6. Patients'!$LV$9,1,MATCH($D59,'6. Patients'!$LW$9:$NT$9,0),ROWS('6. Patients'!ER$10:ER$107))),0)+
IFERROR(SUMPRODUCT('6. Patients'!DE$10:DE$107,OFFSET('6. Patients'!$NU$9,1,MATCH($D59,'6. Patients'!$NV$9:$OO$9,0),ROWS('6. Patients'!ER$10:ER$107))),0),
IFERROR(SUMPRODUCT('6. Patients'!DE$10:DE$107,OFFSET('6. Patients'!$OP$9,1,MATCH($D59,'6. Patients'!$OQ$9:$QN$9,0),ROWS('6. Patients'!ER$10:ER$107))),0)+
IFERROR(SUMPRODUCT('6. Patients'!DE$10:DE$107,OFFSET('6. Patients'!$QO$9,1,MATCH($D59,'6. Patients'!$QP$9:$RI$9,0),ROWS('6. Patients'!ER$10:ER$107))),0)+
IFERROR(SUMPRODUCT('6. Patients'!DE$10:DE$107,OFFSET('6. Patients'!$RJ$9,1,MATCH($D59,'6. Patients'!$RK$9:$TH$9,0),ROWS('6. Patients'!ER$10:ER$107))),0)+
IFERROR(SUMPRODUCT('6. Patients'!DE$10:DE$107,OFFSET('6. Patients'!$TI$9,1,MATCH($D59,'6. Patients'!$TJ$9:$UC$9,0),ROWS('6. Patients'!ER$10:ER$107))),0))+
IFERROR(VLOOKUP($D59,$H$116:$L$146,COLUMNS($H$115:$J$115)-1+AL$7,0)*$E59*$F59*'1. General Inputs'!$J$25,0),0),0)</f>
        <v>0</v>
      </c>
      <c r="AM59" s="775">
        <f ca="1">ROUNDUP(IFERROR($F59*$E59*CHOOSE(AM$7,
IFERROR(SUMPRODUCT('6. Patients'!DF$10:DF$107,OFFSET('6. Patients'!$DN$9,1,MATCH($D59,'6. Patients'!$DO$9:$FL$9,0),ROWS('6. Patients'!ES$10:ES$107))),0)+
IFERROR(SUMPRODUCT('6. Patients'!DF$10:DF$107,OFFSET('6. Patients'!$FM$9,1,MATCH($D59,'6. Patients'!$FN$9:$GG$9,0),ROWS('6. Patients'!ES$10:ES$107))),0)+
IFERROR(SUMPRODUCT('6. Patients'!DF$10:DF$107,OFFSET('6. Patients'!$GH$9,1,MATCH($D59,'6. Patients'!$GI$9:$IF$9,0),ROWS('6. Patients'!ES$10:ES$107))),0)+
IFERROR(SUMPRODUCT('6. Patients'!DF$10:DF$107,OFFSET('6. Patients'!$IG$9,1,MATCH($D59,'6. Patients'!$IH$9:$JA$9,0),ROWS('6. Patients'!ES$10:ES$107))),0),
IFERROR(SUMPRODUCT('6. Patients'!DF$10:DF$107,OFFSET('6. Patients'!$JB$9,1,MATCH($D59,'6. Patients'!$JC$9:$KZ$9,0),ROWS('6. Patients'!ES$10:ES$107))),0)+
IFERROR(SUMPRODUCT('6. Patients'!DF$10:DF$107,OFFSET('6. Patients'!$LA$9,1,MATCH($D59,'6. Patients'!$LB$9:$LU$9,0),ROWS('6. Patients'!ES$10:ES$107))),0)+
IFERROR(SUMPRODUCT('6. Patients'!DF$10:DF$107,OFFSET('6. Patients'!$LV$9,1,MATCH($D59,'6. Patients'!$LW$9:$NT$9,0),ROWS('6. Patients'!ES$10:ES$107))),0)+
IFERROR(SUMPRODUCT('6. Patients'!DF$10:DF$107,OFFSET('6. Patients'!$NU$9,1,MATCH($D59,'6. Patients'!$NV$9:$OO$9,0),ROWS('6. Patients'!ES$10:ES$107))),0),
IFERROR(SUMPRODUCT('6. Patients'!DF$10:DF$107,OFFSET('6. Patients'!$OP$9,1,MATCH($D59,'6. Patients'!$OQ$9:$QN$9,0),ROWS('6. Patients'!ES$10:ES$107))),0)+
IFERROR(SUMPRODUCT('6. Patients'!DF$10:DF$107,OFFSET('6. Patients'!$QO$9,1,MATCH($D59,'6. Patients'!$QP$9:$RI$9,0),ROWS('6. Patients'!ES$10:ES$107))),0)+
IFERROR(SUMPRODUCT('6. Patients'!DF$10:DF$107,OFFSET('6. Patients'!$RJ$9,1,MATCH($D59,'6. Patients'!$RK$9:$TH$9,0),ROWS('6. Patients'!ES$10:ES$107))),0)+
IFERROR(SUMPRODUCT('6. Patients'!DF$10:DF$107,OFFSET('6. Patients'!$TI$9,1,MATCH($D59,'6. Patients'!$TJ$9:$UC$9,0),ROWS('6. Patients'!ES$10:ES$107))),0))+
IFERROR(VLOOKUP($D59,$H$116:$L$146,COLUMNS($H$115:$J$115)-1+AM$7,0)*$E59*$F59*'1. General Inputs'!$J$25,0),0),0)</f>
        <v>0</v>
      </c>
      <c r="AN59" s="775">
        <f ca="1">ROUNDUP(IFERROR($F59*$E59*CHOOSE(AN$7,
IFERROR(SUMPRODUCT('6. Patients'!DG$10:DG$107,OFFSET('6. Patients'!$DN$9,1,MATCH($D59,'6. Patients'!$DO$9:$FL$9,0),ROWS('6. Patients'!ET$10:ET$107))),0)+
IFERROR(SUMPRODUCT('6. Patients'!DG$10:DG$107,OFFSET('6. Patients'!$FM$9,1,MATCH($D59,'6. Patients'!$FN$9:$GG$9,0),ROWS('6. Patients'!ET$10:ET$107))),0)+
IFERROR(SUMPRODUCT('6. Patients'!DG$10:DG$107,OFFSET('6. Patients'!$GH$9,1,MATCH($D59,'6. Patients'!$GI$9:$IF$9,0),ROWS('6. Patients'!ET$10:ET$107))),0)+
IFERROR(SUMPRODUCT('6. Patients'!DG$10:DG$107,OFFSET('6. Patients'!$IG$9,1,MATCH($D59,'6. Patients'!$IH$9:$JA$9,0),ROWS('6. Patients'!ET$10:ET$107))),0),
IFERROR(SUMPRODUCT('6. Patients'!DG$10:DG$107,OFFSET('6. Patients'!$JB$9,1,MATCH($D59,'6. Patients'!$JC$9:$KZ$9,0),ROWS('6. Patients'!ET$10:ET$107))),0)+
IFERROR(SUMPRODUCT('6. Patients'!DG$10:DG$107,OFFSET('6. Patients'!$LA$9,1,MATCH($D59,'6. Patients'!$LB$9:$LU$9,0),ROWS('6. Patients'!ET$10:ET$107))),0)+
IFERROR(SUMPRODUCT('6. Patients'!DG$10:DG$107,OFFSET('6. Patients'!$LV$9,1,MATCH($D59,'6. Patients'!$LW$9:$NT$9,0),ROWS('6. Patients'!ET$10:ET$107))),0)+
IFERROR(SUMPRODUCT('6. Patients'!DG$10:DG$107,OFFSET('6. Patients'!$NU$9,1,MATCH($D59,'6. Patients'!$NV$9:$OO$9,0),ROWS('6. Patients'!ET$10:ET$107))),0),
IFERROR(SUMPRODUCT('6. Patients'!DG$10:DG$107,OFFSET('6. Patients'!$OP$9,1,MATCH($D59,'6. Patients'!$OQ$9:$QN$9,0),ROWS('6. Patients'!ET$10:ET$107))),0)+
IFERROR(SUMPRODUCT('6. Patients'!DG$10:DG$107,OFFSET('6. Patients'!$QO$9,1,MATCH($D59,'6. Patients'!$QP$9:$RI$9,0),ROWS('6. Patients'!ET$10:ET$107))),0)+
IFERROR(SUMPRODUCT('6. Patients'!DG$10:DG$107,OFFSET('6. Patients'!$RJ$9,1,MATCH($D59,'6. Patients'!$RK$9:$TH$9,0),ROWS('6. Patients'!ET$10:ET$107))),0)+
IFERROR(SUMPRODUCT('6. Patients'!DG$10:DG$107,OFFSET('6. Patients'!$TI$9,1,MATCH($D59,'6. Patients'!$TJ$9:$UC$9,0),ROWS('6. Patients'!ET$10:ET$107))),0))+
IFERROR(VLOOKUP($D59,$H$116:$L$146,COLUMNS($H$115:$J$115)-1+AN$7,0)*$E59*$F59*'1. General Inputs'!$J$25,0),0),0)</f>
        <v>0</v>
      </c>
      <c r="AO59" s="775">
        <f ca="1">ROUNDUP(IFERROR($F59*$E59*CHOOSE(AO$7,
IFERROR(SUMPRODUCT('6. Patients'!DH$10:DH$107,OFFSET('6. Patients'!$DN$9,1,MATCH($D59,'6. Patients'!$DO$9:$FL$9,0),ROWS('6. Patients'!EU$10:EU$107))),0)+
IFERROR(SUMPRODUCT('6. Patients'!DH$10:DH$107,OFFSET('6. Patients'!$FM$9,1,MATCH($D59,'6. Patients'!$FN$9:$GG$9,0),ROWS('6. Patients'!EU$10:EU$107))),0)+
IFERROR(SUMPRODUCT('6. Patients'!DH$10:DH$107,OFFSET('6. Patients'!$GH$9,1,MATCH($D59,'6. Patients'!$GI$9:$IF$9,0),ROWS('6. Patients'!EU$10:EU$107))),0)+
IFERROR(SUMPRODUCT('6. Patients'!DH$10:DH$107,OFFSET('6. Patients'!$IG$9,1,MATCH($D59,'6. Patients'!$IH$9:$JA$9,0),ROWS('6. Patients'!EU$10:EU$107))),0),
IFERROR(SUMPRODUCT('6. Patients'!DH$10:DH$107,OFFSET('6. Patients'!$JB$9,1,MATCH($D59,'6. Patients'!$JC$9:$KZ$9,0),ROWS('6. Patients'!EU$10:EU$107))),0)+
IFERROR(SUMPRODUCT('6. Patients'!DH$10:DH$107,OFFSET('6. Patients'!$LA$9,1,MATCH($D59,'6. Patients'!$LB$9:$LU$9,0),ROWS('6. Patients'!EU$10:EU$107))),0)+
IFERROR(SUMPRODUCT('6. Patients'!DH$10:DH$107,OFFSET('6. Patients'!$LV$9,1,MATCH($D59,'6. Patients'!$LW$9:$NT$9,0),ROWS('6. Patients'!EU$10:EU$107))),0)+
IFERROR(SUMPRODUCT('6. Patients'!DH$10:DH$107,OFFSET('6. Patients'!$NU$9,1,MATCH($D59,'6. Patients'!$NV$9:$OO$9,0),ROWS('6. Patients'!EU$10:EU$107))),0),
IFERROR(SUMPRODUCT('6. Patients'!DH$10:DH$107,OFFSET('6. Patients'!$OP$9,1,MATCH($D59,'6. Patients'!$OQ$9:$QN$9,0),ROWS('6. Patients'!EU$10:EU$107))),0)+
IFERROR(SUMPRODUCT('6. Patients'!DH$10:DH$107,OFFSET('6. Patients'!$QO$9,1,MATCH($D59,'6. Patients'!$QP$9:$RI$9,0),ROWS('6. Patients'!EU$10:EU$107))),0)+
IFERROR(SUMPRODUCT('6. Patients'!DH$10:DH$107,OFFSET('6. Patients'!$RJ$9,1,MATCH($D59,'6. Patients'!$RK$9:$TH$9,0),ROWS('6. Patients'!EU$10:EU$107))),0)+
IFERROR(SUMPRODUCT('6. Patients'!DH$10:DH$107,OFFSET('6. Patients'!$TI$9,1,MATCH($D59,'6. Patients'!$TJ$9:$UC$9,0),ROWS('6. Patients'!EU$10:EU$107))),0))+
IFERROR(VLOOKUP($D59,$H$116:$L$146,COLUMNS($H$115:$J$115)-1+AO$7,0)*$E59*$F59*'1. General Inputs'!$J$25,0),0),0)</f>
        <v>0</v>
      </c>
      <c r="AP59" s="775">
        <f ca="1">ROUNDUP(IFERROR($F59*$E59*CHOOSE(AP$7,
IFERROR(SUMPRODUCT('6. Patients'!DI$10:DI$107,OFFSET('6. Patients'!$DN$9,1,MATCH($D59,'6. Patients'!$DO$9:$FL$9,0),ROWS('6. Patients'!EV$10:EV$107))),0)+
IFERROR(SUMPRODUCT('6. Patients'!DI$10:DI$107,OFFSET('6. Patients'!$FM$9,1,MATCH($D59,'6. Patients'!$FN$9:$GG$9,0),ROWS('6. Patients'!EV$10:EV$107))),0)+
IFERROR(SUMPRODUCT('6. Patients'!DI$10:DI$107,OFFSET('6. Patients'!$GH$9,1,MATCH($D59,'6. Patients'!$GI$9:$IF$9,0),ROWS('6. Patients'!EV$10:EV$107))),0)+
IFERROR(SUMPRODUCT('6. Patients'!DI$10:DI$107,OFFSET('6. Patients'!$IG$9,1,MATCH($D59,'6. Patients'!$IH$9:$JA$9,0),ROWS('6. Patients'!EV$10:EV$107))),0),
IFERROR(SUMPRODUCT('6. Patients'!DI$10:DI$107,OFFSET('6. Patients'!$JB$9,1,MATCH($D59,'6. Patients'!$JC$9:$KZ$9,0),ROWS('6. Patients'!EV$10:EV$107))),0)+
IFERROR(SUMPRODUCT('6. Patients'!DI$10:DI$107,OFFSET('6. Patients'!$LA$9,1,MATCH($D59,'6. Patients'!$LB$9:$LU$9,0),ROWS('6. Patients'!EV$10:EV$107))),0)+
IFERROR(SUMPRODUCT('6. Patients'!DI$10:DI$107,OFFSET('6. Patients'!$LV$9,1,MATCH($D59,'6. Patients'!$LW$9:$NT$9,0),ROWS('6. Patients'!EV$10:EV$107))),0)+
IFERROR(SUMPRODUCT('6. Patients'!DI$10:DI$107,OFFSET('6. Patients'!$NU$9,1,MATCH($D59,'6. Patients'!$NV$9:$OO$9,0),ROWS('6. Patients'!EV$10:EV$107))),0),
IFERROR(SUMPRODUCT('6. Patients'!DI$10:DI$107,OFFSET('6. Patients'!$OP$9,1,MATCH($D59,'6. Patients'!$OQ$9:$QN$9,0),ROWS('6. Patients'!EV$10:EV$107))),0)+
IFERROR(SUMPRODUCT('6. Patients'!DI$10:DI$107,OFFSET('6. Patients'!$QO$9,1,MATCH($D59,'6. Patients'!$QP$9:$RI$9,0),ROWS('6. Patients'!EV$10:EV$107))),0)+
IFERROR(SUMPRODUCT('6. Patients'!DI$10:DI$107,OFFSET('6. Patients'!$RJ$9,1,MATCH($D59,'6. Patients'!$RK$9:$TH$9,0),ROWS('6. Patients'!EV$10:EV$107))),0)+
IFERROR(SUMPRODUCT('6. Patients'!DI$10:DI$107,OFFSET('6. Patients'!$TI$9,1,MATCH($D59,'6. Patients'!$TJ$9:$UC$9,0),ROWS('6. Patients'!EV$10:EV$107))),0))+
IFERROR(VLOOKUP($D59,$H$116:$L$146,COLUMNS($H$115:$J$115)-1+AP$7,0)*$E59*$F59*'1. General Inputs'!$J$25,0),0),0)</f>
        <v>0</v>
      </c>
      <c r="AQ59" s="775">
        <f ca="1">ROUNDUP(IFERROR($F59*$E59*CHOOSE(AQ$7,
IFERROR(SUMPRODUCT('6. Patients'!DJ$10:DJ$107,OFFSET('6. Patients'!$DN$9,1,MATCH($D59,'6. Patients'!$DO$9:$FL$9,0),ROWS('6. Patients'!EW$10:EW$107))),0)+
IFERROR(SUMPRODUCT('6. Patients'!DJ$10:DJ$107,OFFSET('6. Patients'!$FM$9,1,MATCH($D59,'6. Patients'!$FN$9:$GG$9,0),ROWS('6. Patients'!EW$10:EW$107))),0)+
IFERROR(SUMPRODUCT('6. Patients'!DJ$10:DJ$107,OFFSET('6. Patients'!$GH$9,1,MATCH($D59,'6. Patients'!$GI$9:$IF$9,0),ROWS('6. Patients'!EW$10:EW$107))),0)+
IFERROR(SUMPRODUCT('6. Patients'!DJ$10:DJ$107,OFFSET('6. Patients'!$IG$9,1,MATCH($D59,'6. Patients'!$IH$9:$JA$9,0),ROWS('6. Patients'!EW$10:EW$107))),0),
IFERROR(SUMPRODUCT('6. Patients'!DJ$10:DJ$107,OFFSET('6. Patients'!$JB$9,1,MATCH($D59,'6. Patients'!$JC$9:$KZ$9,0),ROWS('6. Patients'!EW$10:EW$107))),0)+
IFERROR(SUMPRODUCT('6. Patients'!DJ$10:DJ$107,OFFSET('6. Patients'!$LA$9,1,MATCH($D59,'6. Patients'!$LB$9:$LU$9,0),ROWS('6. Patients'!EW$10:EW$107))),0)+
IFERROR(SUMPRODUCT('6. Patients'!DJ$10:DJ$107,OFFSET('6. Patients'!$LV$9,1,MATCH($D59,'6. Patients'!$LW$9:$NT$9,0),ROWS('6. Patients'!EW$10:EW$107))),0)+
IFERROR(SUMPRODUCT('6. Patients'!DJ$10:DJ$107,OFFSET('6. Patients'!$NU$9,1,MATCH($D59,'6. Patients'!$NV$9:$OO$9,0),ROWS('6. Patients'!EW$10:EW$107))),0),
IFERROR(SUMPRODUCT('6. Patients'!DJ$10:DJ$107,OFFSET('6. Patients'!$OP$9,1,MATCH($D59,'6. Patients'!$OQ$9:$QN$9,0),ROWS('6. Patients'!EW$10:EW$107))),0)+
IFERROR(SUMPRODUCT('6. Patients'!DJ$10:DJ$107,OFFSET('6. Patients'!$QO$9,1,MATCH($D59,'6. Patients'!$QP$9:$RI$9,0),ROWS('6. Patients'!EW$10:EW$107))),0)+
IFERROR(SUMPRODUCT('6. Patients'!DJ$10:DJ$107,OFFSET('6. Patients'!$RJ$9,1,MATCH($D59,'6. Patients'!$RK$9:$TH$9,0),ROWS('6. Patients'!EW$10:EW$107))),0)+
IFERROR(SUMPRODUCT('6. Patients'!DJ$10:DJ$107,OFFSET('6. Patients'!$TI$9,1,MATCH($D59,'6. Patients'!$TJ$9:$UC$9,0),ROWS('6. Patients'!EW$10:EW$107))),0))+
IFERROR(VLOOKUP($D59,$H$116:$L$146,COLUMNS($H$115:$J$115)-1+AQ$7,0)*$E59*$F59*'1. General Inputs'!$J$25,0),0),0)</f>
        <v>0</v>
      </c>
      <c r="AT59" s="309"/>
      <c r="AZ59" s="335">
        <f ca="1">IFERROR(SUM(OFFSET('7. Consumption'!H59,0,1,,MIN('1. General Inputs'!$J$29,COLUMNS('7. Consumption'!H$9:$AQ$9)-1))),0)+MAX(0,$AQ59*('1. General Inputs'!$J$29-COLUMNS('7. Consumption'!H$9:$AQ$9)+1))</f>
        <v>0</v>
      </c>
      <c r="BA59" s="335">
        <f ca="1">IFERROR(SUM(OFFSET('7. Consumption'!I59,0,1,,MIN('1. General Inputs'!$J$29,COLUMNS('7. Consumption'!I$9:$AQ$9)-1))),0)+MAX(0,$AQ59*('1. General Inputs'!$J$29-COLUMNS('7. Consumption'!I$9:$AQ$9)+1))</f>
        <v>0</v>
      </c>
      <c r="BB59" s="335">
        <f ca="1">IFERROR(SUM(OFFSET('7. Consumption'!J59,0,1,,MIN('1. General Inputs'!$J$29,COLUMNS('7. Consumption'!J$9:$AQ$9)-1))),0)+MAX(0,$AQ59*('1. General Inputs'!$J$29-COLUMNS('7. Consumption'!J$9:$AQ$9)+1))</f>
        <v>0</v>
      </c>
      <c r="BC59" s="335">
        <f ca="1">IFERROR(SUM(OFFSET('7. Consumption'!K59,0,1,,MIN('1. General Inputs'!$J$29,COLUMNS('7. Consumption'!K$9:$AQ$9)-1))),0)+MAX(0,$AQ59*('1. General Inputs'!$J$29-COLUMNS('7. Consumption'!K$9:$AQ$9)+1))</f>
        <v>0</v>
      </c>
      <c r="BD59" s="335">
        <f ca="1">IFERROR(SUM(OFFSET('7. Consumption'!L59,0,1,,MIN('1. General Inputs'!$J$29,COLUMNS('7. Consumption'!L$9:$AQ$9)-1))),0)+MAX(0,$AQ59*('1. General Inputs'!$J$29-COLUMNS('7. Consumption'!L$9:$AQ$9)+1))</f>
        <v>0</v>
      </c>
      <c r="BE59" s="335">
        <f ca="1">IFERROR(SUM(OFFSET('7. Consumption'!M59,0,1,,MIN('1. General Inputs'!$J$29,COLUMNS('7. Consumption'!M$9:$AQ$9)-1))),0)+MAX(0,$AQ59*('1. General Inputs'!$J$29-COLUMNS('7. Consumption'!M$9:$AQ$9)+1))</f>
        <v>0</v>
      </c>
      <c r="BF59" s="335">
        <f ca="1">IFERROR(SUM(OFFSET('7. Consumption'!N59,0,1,,MIN('1. General Inputs'!$J$29,COLUMNS('7. Consumption'!N$9:$AQ$9)-1))),0)+MAX(0,$AQ59*('1. General Inputs'!$J$29-COLUMNS('7. Consumption'!N$9:$AQ$9)+1))</f>
        <v>0</v>
      </c>
      <c r="BG59" s="335">
        <f ca="1">IFERROR(SUM(OFFSET('7. Consumption'!O59,0,1,,MIN('1. General Inputs'!$J$29,COLUMNS('7. Consumption'!O$9:$AQ$9)-1))),0)+MAX(0,$AQ59*('1. General Inputs'!$J$29-COLUMNS('7. Consumption'!O$9:$AQ$9)+1))</f>
        <v>0</v>
      </c>
      <c r="BH59" s="335">
        <f ca="1">IFERROR(SUM(OFFSET('7. Consumption'!P59,0,1,,MIN('1. General Inputs'!$J$29,COLUMNS('7. Consumption'!P$9:$AQ$9)-1))),0)+MAX(0,$AQ59*('1. General Inputs'!$J$29-COLUMNS('7. Consumption'!P$9:$AQ$9)+1))</f>
        <v>0</v>
      </c>
      <c r="BI59" s="335">
        <f ca="1">IFERROR(SUM(OFFSET('7. Consumption'!Q59,0,1,,MIN('1. General Inputs'!$J$29,COLUMNS('7. Consumption'!Q$9:$AQ$9)-1))),0)+MAX(0,$AQ59*('1. General Inputs'!$J$29-COLUMNS('7. Consumption'!Q$9:$AQ$9)+1))</f>
        <v>0</v>
      </c>
      <c r="BJ59" s="335">
        <f ca="1">IFERROR(SUM(OFFSET('7. Consumption'!R59,0,1,,MIN('1. General Inputs'!$J$29,COLUMNS('7. Consumption'!R$9:$AQ$9)-1))),0)+MAX(0,$AQ59*('1. General Inputs'!$J$29-COLUMNS('7. Consumption'!R$9:$AQ$9)+1))</f>
        <v>0</v>
      </c>
      <c r="BK59" s="335">
        <f ca="1">IFERROR(SUM(OFFSET('7. Consumption'!S59,0,1,,MIN('1. General Inputs'!$J$29,COLUMNS('7. Consumption'!S$9:$AQ$9)-1))),0)+MAX(0,$AQ59*('1. General Inputs'!$J$29-COLUMNS('7. Consumption'!S$9:$AQ$9)+1))</f>
        <v>0</v>
      </c>
      <c r="BL59" s="335">
        <f ca="1">IFERROR(SUM(OFFSET('7. Consumption'!T59,0,1,,MIN('1. General Inputs'!$J$29,COLUMNS('7. Consumption'!T$9:$AQ$9)-1))),0)+MAX(0,$AQ59*('1. General Inputs'!$J$29-COLUMNS('7. Consumption'!T$9:$AQ$9)+1))</f>
        <v>0</v>
      </c>
      <c r="BM59" s="335">
        <f ca="1">IFERROR(SUM(OFFSET('7. Consumption'!U59,0,1,,MIN('1. General Inputs'!$J$29,COLUMNS('7. Consumption'!U$9:$AQ$9)-1))),0)+MAX(0,$AQ59*('1. General Inputs'!$J$29-COLUMNS('7. Consumption'!U$9:$AQ$9)+1))</f>
        <v>0</v>
      </c>
      <c r="BN59" s="335">
        <f ca="1">IFERROR(SUM(OFFSET('7. Consumption'!V59,0,1,,MIN('1. General Inputs'!$J$29,COLUMNS('7. Consumption'!V$9:$AQ$9)-1))),0)+MAX(0,$AQ59*('1. General Inputs'!$J$29-COLUMNS('7. Consumption'!V$9:$AQ$9)+1))</f>
        <v>0</v>
      </c>
      <c r="BO59" s="335">
        <f ca="1">IFERROR(SUM(OFFSET('7. Consumption'!W59,0,1,,MIN('1. General Inputs'!$J$29,COLUMNS('7. Consumption'!W$9:$AQ$9)-1))),0)+MAX(0,$AQ59*('1. General Inputs'!$J$29-COLUMNS('7. Consumption'!W$9:$AQ$9)+1))</f>
        <v>0</v>
      </c>
      <c r="BP59" s="335">
        <f ca="1">IFERROR(SUM(OFFSET('7. Consumption'!X59,0,1,,MIN('1. General Inputs'!$J$29,COLUMNS('7. Consumption'!X$9:$AQ$9)-1))),0)+MAX(0,$AQ59*('1. General Inputs'!$J$29-COLUMNS('7. Consumption'!X$9:$AQ$9)+1))</f>
        <v>0</v>
      </c>
      <c r="BQ59" s="335">
        <f ca="1">IFERROR(SUM(OFFSET('7. Consumption'!Y59,0,1,,MIN('1. General Inputs'!$J$29,COLUMNS('7. Consumption'!Y$9:$AQ$9)-1))),0)+MAX(0,$AQ59*('1. General Inputs'!$J$29-COLUMNS('7. Consumption'!Y$9:$AQ$9)+1))</f>
        <v>0</v>
      </c>
      <c r="BR59" s="335">
        <f ca="1">IFERROR(SUM(OFFSET('7. Consumption'!Z59,0,1,,MIN('1. General Inputs'!$J$29,COLUMNS('7. Consumption'!Z$9:$AQ$9)-1))),0)+MAX(0,$AQ59*('1. General Inputs'!$J$29-COLUMNS('7. Consumption'!Z$9:$AQ$9)+1))</f>
        <v>0</v>
      </c>
      <c r="BS59" s="335">
        <f ca="1">IFERROR(SUM(OFFSET('7. Consumption'!AA59,0,1,,MIN('1. General Inputs'!$J$29,COLUMNS('7. Consumption'!AA$9:$AQ$9)-1))),0)+MAX(0,$AQ59*('1. General Inputs'!$J$29-COLUMNS('7. Consumption'!AA$9:$AQ$9)+1))</f>
        <v>0</v>
      </c>
      <c r="BT59" s="335">
        <f ca="1">IFERROR(SUM(OFFSET('7. Consumption'!AB59,0,1,,MIN('1. General Inputs'!$J$29,COLUMNS('7. Consumption'!AB$9:$AQ$9)-1))),0)+MAX(0,$AQ59*('1. General Inputs'!$J$29-COLUMNS('7. Consumption'!AB$9:$AQ$9)+1))</f>
        <v>0</v>
      </c>
      <c r="BU59" s="335">
        <f ca="1">IFERROR(SUM(OFFSET('7. Consumption'!AC59,0,1,,MIN('1. General Inputs'!$J$29,COLUMNS('7. Consumption'!AC$9:$AQ$9)-1))),0)+MAX(0,$AQ59*('1. General Inputs'!$J$29-COLUMNS('7. Consumption'!AC$9:$AQ$9)+1))</f>
        <v>0</v>
      </c>
      <c r="BV59" s="335">
        <f ca="1">IFERROR(SUM(OFFSET('7. Consumption'!AD59,0,1,,MIN('1. General Inputs'!$J$29,COLUMNS('7. Consumption'!AD$9:$AQ$9)-1))),0)+MAX(0,$AQ59*('1. General Inputs'!$J$29-COLUMNS('7. Consumption'!AD$9:$AQ$9)+1))</f>
        <v>0</v>
      </c>
      <c r="BW59" s="335">
        <f ca="1">IFERROR(SUM(OFFSET('7. Consumption'!AE59,0,1,,MIN('1. General Inputs'!$J$29,COLUMNS('7. Consumption'!AE$9:$AQ$9)-1))),0)+MAX(0,$AQ59*('1. General Inputs'!$J$29-COLUMNS('7. Consumption'!AE$9:$AQ$9)+1))</f>
        <v>0</v>
      </c>
      <c r="BX59" s="335">
        <f ca="1">IFERROR(SUM(OFFSET('7. Consumption'!AF59,0,1,,MIN('1. General Inputs'!$J$29,COLUMNS('7. Consumption'!AF$9:$AQ$9)-1))),0)+MAX(0,$AQ59*('1. General Inputs'!$J$29-COLUMNS('7. Consumption'!AF$9:$AQ$9)+1))</f>
        <v>0</v>
      </c>
      <c r="BY59" s="335">
        <f ca="1">IFERROR(SUM(OFFSET('7. Consumption'!AG59,0,1,,MIN('1. General Inputs'!$J$29,COLUMNS('7. Consumption'!AG$9:$AQ$9)-1))),0)+MAX(0,$AQ59*('1. General Inputs'!$J$29-COLUMNS('7. Consumption'!AG$9:$AQ$9)+1))</f>
        <v>0</v>
      </c>
      <c r="BZ59" s="335">
        <f ca="1">IFERROR(SUM(OFFSET('7. Consumption'!AH59,0,1,,MIN('1. General Inputs'!$J$29,COLUMNS('7. Consumption'!AH$9:$AQ$9)-1))),0)+MAX(0,$AQ59*('1. General Inputs'!$J$29-COLUMNS('7. Consumption'!AH$9:$AQ$9)+1))</f>
        <v>0</v>
      </c>
      <c r="CA59" s="335">
        <f ca="1">IFERROR(SUM(OFFSET('7. Consumption'!AI59,0,1,,MIN('1. General Inputs'!$J$29,COLUMNS('7. Consumption'!AI$9:$AQ$9)-1))),0)+MAX(0,$AQ59*('1. General Inputs'!$J$29-COLUMNS('7. Consumption'!AI$9:$AQ$9)+1))</f>
        <v>0</v>
      </c>
      <c r="CB59" s="335">
        <f ca="1">IFERROR(SUM(OFFSET('7. Consumption'!AJ59,0,1,,MIN('1. General Inputs'!$J$29,COLUMNS('7. Consumption'!AJ$9:$AQ$9)-1))),0)+MAX(0,$AQ59*('1. General Inputs'!$J$29-COLUMNS('7. Consumption'!AJ$9:$AQ$9)+1))</f>
        <v>0</v>
      </c>
      <c r="CC59" s="335">
        <f ca="1">IFERROR(SUM(OFFSET('7. Consumption'!AK59,0,1,,MIN('1. General Inputs'!$J$29,COLUMNS('7. Consumption'!AK$9:$AQ$9)-1))),0)+MAX(0,$AQ59*('1. General Inputs'!$J$29-COLUMNS('7. Consumption'!AK$9:$AQ$9)+1))</f>
        <v>0</v>
      </c>
      <c r="CD59" s="335">
        <f ca="1">IFERROR(SUM(OFFSET('7. Consumption'!AL59,0,1,,MIN('1. General Inputs'!$J$29,COLUMNS('7. Consumption'!AL$9:$AQ$9)-1))),0)+MAX(0,$AQ59*('1. General Inputs'!$J$29-COLUMNS('7. Consumption'!AL$9:$AQ$9)+1))</f>
        <v>0</v>
      </c>
      <c r="CE59" s="335">
        <f ca="1">IFERROR(SUM(OFFSET('7. Consumption'!AM59,0,1,,MIN('1. General Inputs'!$J$29,COLUMNS('7. Consumption'!AM$9:$AQ$9)-1))),0)+MAX(0,$AQ59*('1. General Inputs'!$J$29-COLUMNS('7. Consumption'!AM$9:$AQ$9)+1))</f>
        <v>0</v>
      </c>
      <c r="CF59" s="335">
        <f ca="1">IFERROR(SUM(OFFSET('7. Consumption'!AN59,0,1,,MIN('1. General Inputs'!$J$29,COLUMNS('7. Consumption'!AN$9:$AQ$9)-1))),0)+MAX(0,$AQ59*('1. General Inputs'!$J$29-COLUMNS('7. Consumption'!AN$9:$AQ$9)+1))</f>
        <v>0</v>
      </c>
      <c r="CG59" s="335">
        <f ca="1">IFERROR(SUM(OFFSET('7. Consumption'!AO59,0,1,,MIN('1. General Inputs'!$J$29,COLUMNS('7. Consumption'!AO$9:$AQ$9)-1))),0)+MAX(0,$AQ59*('1. General Inputs'!$J$29-COLUMNS('7. Consumption'!AO$9:$AQ$9)+1))</f>
        <v>0</v>
      </c>
      <c r="CH59" s="335">
        <f ca="1">IFERROR(SUM(OFFSET('7. Consumption'!AP59,0,1,,MIN('1. General Inputs'!$J$29,COLUMNS('7. Consumption'!AP$9:$AQ$9)-1))),0)+MAX(0,$AQ59*('1. General Inputs'!$J$29-COLUMNS('7. Consumption'!AP$9:$AQ$9)+1))</f>
        <v>0</v>
      </c>
      <c r="CI59" s="335">
        <f ca="1">IFERROR(SUM(OFFSET('7. Consumption'!AQ59,0,1,,MIN('1. General Inputs'!$J$29,COLUMNS('7. Consumption'!AQ$9:$AQ$9)-1))),0)+MAX(0,$AQ59*('1. General Inputs'!$J$29-COLUMNS('7. Consumption'!AQ$9:$AQ$9)+1))</f>
        <v>0</v>
      </c>
    </row>
    <row r="60" spans="2:87" x14ac:dyDescent="0.3">
      <c r="B60" s="772"/>
      <c r="C60" s="772" t="str">
        <f>IFERROR(VLOOKUP(ROWS($C$9:$C60),'5. Form Breakdown'!$AI$11:$AJ$138,COLUMNS('5. Form Breakdown'!$AI$11:$AJ$11),0),"")</f>
        <v>TDF 40 - scoop</v>
      </c>
      <c r="D60" s="772" t="str">
        <f>IFERROR(VLOOKUP($C60,'5a. Dosing'!$E$11:$F$138,2,0),"")</f>
        <v>TDF</v>
      </c>
      <c r="E60" s="773" t="str">
        <f>IFERROR(INDEX('5. Form Breakdown'!$AL$11:$BL$138,MATCH('7. Consumption'!$C60,'5. Form Breakdown'!$AK$11:$AK$138,0),MATCH('5. Form Breakdown'!$AX$10,'5. Form Breakdown'!$AL$10:$BL$10,0)),"")</f>
        <v/>
      </c>
      <c r="F60" s="774">
        <f>IFERROR(INDEX('5. Form Breakdown'!$AL$11:$BL$138,MATCH('7. Consumption'!$C60,'5. Form Breakdown'!$AK$11:$AK$138,0),MATCH('5. Form Breakdown'!$BL$10,'5. Form Breakdown'!$AL$10:$BL$10,0)),"")</f>
        <v>0</v>
      </c>
      <c r="H60" s="775">
        <f ca="1">ROUNDUP(IFERROR($F60*$E60*CHOOSE(H$7,
IFERROR(SUMPRODUCT('6. Patients'!CA$10:CA$107,OFFSET('6. Patients'!$DN$9,1,MATCH($D60,'6. Patients'!$DO$9:$FL$9,0),ROWS('6. Patients'!DN$10:DN$107))),0)+
IFERROR(SUMPRODUCT('6. Patients'!CA$10:CA$107,OFFSET('6. Patients'!$FM$9,1,MATCH($D60,'6. Patients'!$FN$9:$GG$9,0),ROWS('6. Patients'!DN$10:DN$107))),0)+
IFERROR(SUMPRODUCT('6. Patients'!CA$10:CA$107,OFFSET('6. Patients'!$GH$9,1,MATCH($D60,'6. Patients'!$GI$9:$IF$9,0),ROWS('6. Patients'!DN$10:DN$107))),0)+
IFERROR(SUMPRODUCT('6. Patients'!CA$10:CA$107,OFFSET('6. Patients'!$IG$9,1,MATCH($D60,'6. Patients'!$IH$9:$JA$9,0),ROWS('6. Patients'!DN$10:DN$107))),0),
IFERROR(SUMPRODUCT('6. Patients'!CA$10:CA$107,OFFSET('6. Patients'!$JB$9,1,MATCH($D60,'6. Patients'!$JC$9:$KZ$9,0),ROWS('6. Patients'!DN$10:DN$107))),0)+
IFERROR(SUMPRODUCT('6. Patients'!CA$10:CA$107,OFFSET('6. Patients'!$LA$9,1,MATCH($D60,'6. Patients'!$LB$9:$LU$9,0),ROWS('6. Patients'!DN$10:DN$107))),0)+
IFERROR(SUMPRODUCT('6. Patients'!CA$10:CA$107,OFFSET('6. Patients'!$LV$9,1,MATCH($D60,'6. Patients'!$LW$9:$NT$9,0),ROWS('6. Patients'!DN$10:DN$107))),0)+
IFERROR(SUMPRODUCT('6. Patients'!CA$10:CA$107,OFFSET('6. Patients'!$NU$9,1,MATCH($D60,'6. Patients'!$NV$9:$OO$9,0),ROWS('6. Patients'!DN$10:DN$107))),0),
IFERROR(SUMPRODUCT('6. Patients'!CA$10:CA$107,OFFSET('6. Patients'!$OP$9,1,MATCH($D60,'6. Patients'!$OQ$9:$QN$9,0),ROWS('6. Patients'!DN$10:DN$107))),0)+
IFERROR(SUMPRODUCT('6. Patients'!CA$10:CA$107,OFFSET('6. Patients'!$QO$9,1,MATCH($D60,'6. Patients'!$QP$9:$RI$9,0),ROWS('6. Patients'!DN$10:DN$107))),0)+
IFERROR(SUMPRODUCT('6. Patients'!CA$10:CA$107,OFFSET('6. Patients'!$RJ$9,1,MATCH($D60,'6. Patients'!$RK$9:$TH$9,0),ROWS('6. Patients'!DN$10:DN$107))),0)+
IFERROR(SUMPRODUCT('6. Patients'!CA$10:CA$107,OFFSET('6. Patients'!$TI$9,1,MATCH($D60,'6. Patients'!$TJ$9:$UC$9,0),ROWS('6. Patients'!DN$10:DN$107))),0))+
IFERROR(VLOOKUP($D60,$H$116:$L$146,COLUMNS($H$115:$J$115)-1+H$7,0)*$E60*$F60*'1. General Inputs'!$J$25,0),0),0)</f>
        <v>0</v>
      </c>
      <c r="I60" s="775">
        <f ca="1">ROUNDUP(IFERROR($F60*$E60*CHOOSE(I$7,
IFERROR(SUMPRODUCT('6. Patients'!CB$10:CB$107,OFFSET('6. Patients'!$DN$9,1,MATCH($D60,'6. Patients'!$DO$9:$FL$9,0),ROWS('6. Patients'!DO$10:DO$107))),0)+
IFERROR(SUMPRODUCT('6. Patients'!CB$10:CB$107,OFFSET('6. Patients'!$FM$9,1,MATCH($D60,'6. Patients'!$FN$9:$GG$9,0),ROWS('6. Patients'!DO$10:DO$107))),0)+
IFERROR(SUMPRODUCT('6. Patients'!CB$10:CB$107,OFFSET('6. Patients'!$GH$9,1,MATCH($D60,'6. Patients'!$GI$9:$IF$9,0),ROWS('6. Patients'!DO$10:DO$107))),0)+
IFERROR(SUMPRODUCT('6. Patients'!CB$10:CB$107,OFFSET('6. Patients'!$IG$9,1,MATCH($D60,'6. Patients'!$IH$9:$JA$9,0),ROWS('6. Patients'!DO$10:DO$107))),0),
IFERROR(SUMPRODUCT('6. Patients'!CB$10:CB$107,OFFSET('6. Patients'!$JB$9,1,MATCH($D60,'6. Patients'!$JC$9:$KZ$9,0),ROWS('6. Patients'!DO$10:DO$107))),0)+
IFERROR(SUMPRODUCT('6. Patients'!CB$10:CB$107,OFFSET('6. Patients'!$LA$9,1,MATCH($D60,'6. Patients'!$LB$9:$LU$9,0),ROWS('6. Patients'!DO$10:DO$107))),0)+
IFERROR(SUMPRODUCT('6. Patients'!CB$10:CB$107,OFFSET('6. Patients'!$LV$9,1,MATCH($D60,'6. Patients'!$LW$9:$NT$9,0),ROWS('6. Patients'!DO$10:DO$107))),0)+
IFERROR(SUMPRODUCT('6. Patients'!CB$10:CB$107,OFFSET('6. Patients'!$NU$9,1,MATCH($D60,'6. Patients'!$NV$9:$OO$9,0),ROWS('6. Patients'!DO$10:DO$107))),0),
IFERROR(SUMPRODUCT('6. Patients'!CB$10:CB$107,OFFSET('6. Patients'!$OP$9,1,MATCH($D60,'6. Patients'!$OQ$9:$QN$9,0),ROWS('6. Patients'!DO$10:DO$107))),0)+
IFERROR(SUMPRODUCT('6. Patients'!CB$10:CB$107,OFFSET('6. Patients'!$QO$9,1,MATCH($D60,'6. Patients'!$QP$9:$RI$9,0),ROWS('6. Patients'!DO$10:DO$107))),0)+
IFERROR(SUMPRODUCT('6. Patients'!CB$10:CB$107,OFFSET('6. Patients'!$RJ$9,1,MATCH($D60,'6. Patients'!$RK$9:$TH$9,0),ROWS('6. Patients'!DO$10:DO$107))),0)+
IFERROR(SUMPRODUCT('6. Patients'!CB$10:CB$107,OFFSET('6. Patients'!$TI$9,1,MATCH($D60,'6. Patients'!$TJ$9:$UC$9,0),ROWS('6. Patients'!DO$10:DO$107))),0))+
IFERROR(VLOOKUP($D60,$H$116:$L$146,COLUMNS($H$115:$J$115)-1+I$7,0)*$E60*$F60*'1. General Inputs'!$J$25,0),0),0)</f>
        <v>0</v>
      </c>
      <c r="J60" s="775">
        <f ca="1">ROUNDUP(IFERROR($F60*$E60*CHOOSE(J$7,
IFERROR(SUMPRODUCT('6. Patients'!CC$10:CC$107,OFFSET('6. Patients'!$DN$9,1,MATCH($D60,'6. Patients'!$DO$9:$FL$9,0),ROWS('6. Patients'!DP$10:DP$107))),0)+
IFERROR(SUMPRODUCT('6. Patients'!CC$10:CC$107,OFFSET('6. Patients'!$FM$9,1,MATCH($D60,'6. Patients'!$FN$9:$GG$9,0),ROWS('6. Patients'!DP$10:DP$107))),0)+
IFERROR(SUMPRODUCT('6. Patients'!CC$10:CC$107,OFFSET('6. Patients'!$GH$9,1,MATCH($D60,'6. Patients'!$GI$9:$IF$9,0),ROWS('6. Patients'!DP$10:DP$107))),0)+
IFERROR(SUMPRODUCT('6. Patients'!CC$10:CC$107,OFFSET('6. Patients'!$IG$9,1,MATCH($D60,'6. Patients'!$IH$9:$JA$9,0),ROWS('6. Patients'!DP$10:DP$107))),0),
IFERROR(SUMPRODUCT('6. Patients'!CC$10:CC$107,OFFSET('6. Patients'!$JB$9,1,MATCH($D60,'6. Patients'!$JC$9:$KZ$9,0),ROWS('6. Patients'!DP$10:DP$107))),0)+
IFERROR(SUMPRODUCT('6. Patients'!CC$10:CC$107,OFFSET('6. Patients'!$LA$9,1,MATCH($D60,'6. Patients'!$LB$9:$LU$9,0),ROWS('6. Patients'!DP$10:DP$107))),0)+
IFERROR(SUMPRODUCT('6. Patients'!CC$10:CC$107,OFFSET('6. Patients'!$LV$9,1,MATCH($D60,'6. Patients'!$LW$9:$NT$9,0),ROWS('6. Patients'!DP$10:DP$107))),0)+
IFERROR(SUMPRODUCT('6. Patients'!CC$10:CC$107,OFFSET('6. Patients'!$NU$9,1,MATCH($D60,'6. Patients'!$NV$9:$OO$9,0),ROWS('6. Patients'!DP$10:DP$107))),0),
IFERROR(SUMPRODUCT('6. Patients'!CC$10:CC$107,OFFSET('6. Patients'!$OP$9,1,MATCH($D60,'6. Patients'!$OQ$9:$QN$9,0),ROWS('6. Patients'!DP$10:DP$107))),0)+
IFERROR(SUMPRODUCT('6. Patients'!CC$10:CC$107,OFFSET('6. Patients'!$QO$9,1,MATCH($D60,'6. Patients'!$QP$9:$RI$9,0),ROWS('6. Patients'!DP$10:DP$107))),0)+
IFERROR(SUMPRODUCT('6. Patients'!CC$10:CC$107,OFFSET('6. Patients'!$RJ$9,1,MATCH($D60,'6. Patients'!$RK$9:$TH$9,0),ROWS('6. Patients'!DP$10:DP$107))),0)+
IFERROR(SUMPRODUCT('6. Patients'!CC$10:CC$107,OFFSET('6. Patients'!$TI$9,1,MATCH($D60,'6. Patients'!$TJ$9:$UC$9,0),ROWS('6. Patients'!DP$10:DP$107))),0))+
IFERROR(VLOOKUP($D60,$H$116:$L$146,COLUMNS($H$115:$J$115)-1+J$7,0)*$E60*$F60*'1. General Inputs'!$J$25,0),0),0)</f>
        <v>0</v>
      </c>
      <c r="K60" s="775">
        <f ca="1">ROUNDUP(IFERROR($F60*$E60*CHOOSE(K$7,
IFERROR(SUMPRODUCT('6. Patients'!CD$10:CD$107,OFFSET('6. Patients'!$DN$9,1,MATCH($D60,'6. Patients'!$DO$9:$FL$9,0),ROWS('6. Patients'!DQ$10:DQ$107))),0)+
IFERROR(SUMPRODUCT('6. Patients'!CD$10:CD$107,OFFSET('6. Patients'!$FM$9,1,MATCH($D60,'6. Patients'!$FN$9:$GG$9,0),ROWS('6. Patients'!DQ$10:DQ$107))),0)+
IFERROR(SUMPRODUCT('6. Patients'!CD$10:CD$107,OFFSET('6. Patients'!$GH$9,1,MATCH($D60,'6. Patients'!$GI$9:$IF$9,0),ROWS('6. Patients'!DQ$10:DQ$107))),0)+
IFERROR(SUMPRODUCT('6. Patients'!CD$10:CD$107,OFFSET('6. Patients'!$IG$9,1,MATCH($D60,'6. Patients'!$IH$9:$JA$9,0),ROWS('6. Patients'!DQ$10:DQ$107))),0),
IFERROR(SUMPRODUCT('6. Patients'!CD$10:CD$107,OFFSET('6. Patients'!$JB$9,1,MATCH($D60,'6. Patients'!$JC$9:$KZ$9,0),ROWS('6. Patients'!DQ$10:DQ$107))),0)+
IFERROR(SUMPRODUCT('6. Patients'!CD$10:CD$107,OFFSET('6. Patients'!$LA$9,1,MATCH($D60,'6. Patients'!$LB$9:$LU$9,0),ROWS('6. Patients'!DQ$10:DQ$107))),0)+
IFERROR(SUMPRODUCT('6. Patients'!CD$10:CD$107,OFFSET('6. Patients'!$LV$9,1,MATCH($D60,'6. Patients'!$LW$9:$NT$9,0),ROWS('6. Patients'!DQ$10:DQ$107))),0)+
IFERROR(SUMPRODUCT('6. Patients'!CD$10:CD$107,OFFSET('6. Patients'!$NU$9,1,MATCH($D60,'6. Patients'!$NV$9:$OO$9,0),ROWS('6. Patients'!DQ$10:DQ$107))),0),
IFERROR(SUMPRODUCT('6. Patients'!CD$10:CD$107,OFFSET('6. Patients'!$OP$9,1,MATCH($D60,'6. Patients'!$OQ$9:$QN$9,0),ROWS('6. Patients'!DQ$10:DQ$107))),0)+
IFERROR(SUMPRODUCT('6. Patients'!CD$10:CD$107,OFFSET('6. Patients'!$QO$9,1,MATCH($D60,'6. Patients'!$QP$9:$RI$9,0),ROWS('6. Patients'!DQ$10:DQ$107))),0)+
IFERROR(SUMPRODUCT('6. Patients'!CD$10:CD$107,OFFSET('6. Patients'!$RJ$9,1,MATCH($D60,'6. Patients'!$RK$9:$TH$9,0),ROWS('6. Patients'!DQ$10:DQ$107))),0)+
IFERROR(SUMPRODUCT('6. Patients'!CD$10:CD$107,OFFSET('6. Patients'!$TI$9,1,MATCH($D60,'6. Patients'!$TJ$9:$UC$9,0),ROWS('6. Patients'!DQ$10:DQ$107))),0))+
IFERROR(VLOOKUP($D60,$H$116:$L$146,COLUMNS($H$115:$J$115)-1+K$7,0)*$E60*$F60*'1. General Inputs'!$J$25,0),0),0)</f>
        <v>0</v>
      </c>
      <c r="L60" s="775">
        <f ca="1">ROUNDUP(IFERROR($F60*$E60*CHOOSE(L$7,
IFERROR(SUMPRODUCT('6. Patients'!CE$10:CE$107,OFFSET('6. Patients'!$DN$9,1,MATCH($D60,'6. Patients'!$DO$9:$FL$9,0),ROWS('6. Patients'!DR$10:DR$107))),0)+
IFERROR(SUMPRODUCT('6. Patients'!CE$10:CE$107,OFFSET('6. Patients'!$FM$9,1,MATCH($D60,'6. Patients'!$FN$9:$GG$9,0),ROWS('6. Patients'!DR$10:DR$107))),0)+
IFERROR(SUMPRODUCT('6. Patients'!CE$10:CE$107,OFFSET('6. Patients'!$GH$9,1,MATCH($D60,'6. Patients'!$GI$9:$IF$9,0),ROWS('6. Patients'!DR$10:DR$107))),0)+
IFERROR(SUMPRODUCT('6. Patients'!CE$10:CE$107,OFFSET('6. Patients'!$IG$9,1,MATCH($D60,'6. Patients'!$IH$9:$JA$9,0),ROWS('6. Patients'!DR$10:DR$107))),0),
IFERROR(SUMPRODUCT('6. Patients'!CE$10:CE$107,OFFSET('6. Patients'!$JB$9,1,MATCH($D60,'6. Patients'!$JC$9:$KZ$9,0),ROWS('6. Patients'!DR$10:DR$107))),0)+
IFERROR(SUMPRODUCT('6. Patients'!CE$10:CE$107,OFFSET('6. Patients'!$LA$9,1,MATCH($D60,'6. Patients'!$LB$9:$LU$9,0),ROWS('6. Patients'!DR$10:DR$107))),0)+
IFERROR(SUMPRODUCT('6. Patients'!CE$10:CE$107,OFFSET('6. Patients'!$LV$9,1,MATCH($D60,'6. Patients'!$LW$9:$NT$9,0),ROWS('6. Patients'!DR$10:DR$107))),0)+
IFERROR(SUMPRODUCT('6. Patients'!CE$10:CE$107,OFFSET('6. Patients'!$NU$9,1,MATCH($D60,'6. Patients'!$NV$9:$OO$9,0),ROWS('6. Patients'!DR$10:DR$107))),0),
IFERROR(SUMPRODUCT('6. Patients'!CE$10:CE$107,OFFSET('6. Patients'!$OP$9,1,MATCH($D60,'6. Patients'!$OQ$9:$QN$9,0),ROWS('6. Patients'!DR$10:DR$107))),0)+
IFERROR(SUMPRODUCT('6. Patients'!CE$10:CE$107,OFFSET('6. Patients'!$QO$9,1,MATCH($D60,'6. Patients'!$QP$9:$RI$9,0),ROWS('6. Patients'!DR$10:DR$107))),0)+
IFERROR(SUMPRODUCT('6. Patients'!CE$10:CE$107,OFFSET('6. Patients'!$RJ$9,1,MATCH($D60,'6. Patients'!$RK$9:$TH$9,0),ROWS('6. Patients'!DR$10:DR$107))),0)+
IFERROR(SUMPRODUCT('6. Patients'!CE$10:CE$107,OFFSET('6. Patients'!$TI$9,1,MATCH($D60,'6. Patients'!$TJ$9:$UC$9,0),ROWS('6. Patients'!DR$10:DR$107))),0))+
IFERROR(VLOOKUP($D60,$H$116:$L$146,COLUMNS($H$115:$J$115)-1+L$7,0)*$E60*$F60*'1. General Inputs'!$J$25,0),0),0)</f>
        <v>0</v>
      </c>
      <c r="M60" s="775">
        <f ca="1">ROUNDUP(IFERROR($F60*$E60*CHOOSE(M$7,
IFERROR(SUMPRODUCT('6. Patients'!CF$10:CF$107,OFFSET('6. Patients'!$DN$9,1,MATCH($D60,'6. Patients'!$DO$9:$FL$9,0),ROWS('6. Patients'!DS$10:DS$107))),0)+
IFERROR(SUMPRODUCT('6. Patients'!CF$10:CF$107,OFFSET('6. Patients'!$FM$9,1,MATCH($D60,'6. Patients'!$FN$9:$GG$9,0),ROWS('6. Patients'!DS$10:DS$107))),0)+
IFERROR(SUMPRODUCT('6. Patients'!CF$10:CF$107,OFFSET('6. Patients'!$GH$9,1,MATCH($D60,'6. Patients'!$GI$9:$IF$9,0),ROWS('6. Patients'!DS$10:DS$107))),0)+
IFERROR(SUMPRODUCT('6. Patients'!CF$10:CF$107,OFFSET('6. Patients'!$IG$9,1,MATCH($D60,'6. Patients'!$IH$9:$JA$9,0),ROWS('6. Patients'!DS$10:DS$107))),0),
IFERROR(SUMPRODUCT('6. Patients'!CF$10:CF$107,OFFSET('6. Patients'!$JB$9,1,MATCH($D60,'6. Patients'!$JC$9:$KZ$9,0),ROWS('6. Patients'!DS$10:DS$107))),0)+
IFERROR(SUMPRODUCT('6. Patients'!CF$10:CF$107,OFFSET('6. Patients'!$LA$9,1,MATCH($D60,'6. Patients'!$LB$9:$LU$9,0),ROWS('6. Patients'!DS$10:DS$107))),0)+
IFERROR(SUMPRODUCT('6. Patients'!CF$10:CF$107,OFFSET('6. Patients'!$LV$9,1,MATCH($D60,'6. Patients'!$LW$9:$NT$9,0),ROWS('6. Patients'!DS$10:DS$107))),0)+
IFERROR(SUMPRODUCT('6. Patients'!CF$10:CF$107,OFFSET('6. Patients'!$NU$9,1,MATCH($D60,'6. Patients'!$NV$9:$OO$9,0),ROWS('6. Patients'!DS$10:DS$107))),0),
IFERROR(SUMPRODUCT('6. Patients'!CF$10:CF$107,OFFSET('6. Patients'!$OP$9,1,MATCH($D60,'6. Patients'!$OQ$9:$QN$9,0),ROWS('6. Patients'!DS$10:DS$107))),0)+
IFERROR(SUMPRODUCT('6. Patients'!CF$10:CF$107,OFFSET('6. Patients'!$QO$9,1,MATCH($D60,'6. Patients'!$QP$9:$RI$9,0),ROWS('6. Patients'!DS$10:DS$107))),0)+
IFERROR(SUMPRODUCT('6. Patients'!CF$10:CF$107,OFFSET('6. Patients'!$RJ$9,1,MATCH($D60,'6. Patients'!$RK$9:$TH$9,0),ROWS('6. Patients'!DS$10:DS$107))),0)+
IFERROR(SUMPRODUCT('6. Patients'!CF$10:CF$107,OFFSET('6. Patients'!$TI$9,1,MATCH($D60,'6. Patients'!$TJ$9:$UC$9,0),ROWS('6. Patients'!DS$10:DS$107))),0))+
IFERROR(VLOOKUP($D60,$H$116:$L$146,COLUMNS($H$115:$J$115)-1+M$7,0)*$E60*$F60*'1. General Inputs'!$J$25,0),0),0)</f>
        <v>0</v>
      </c>
      <c r="N60" s="775">
        <f ca="1">ROUNDUP(IFERROR($F60*$E60*CHOOSE(N$7,
IFERROR(SUMPRODUCT('6. Patients'!CG$10:CG$107,OFFSET('6. Patients'!$DN$9,1,MATCH($D60,'6. Patients'!$DO$9:$FL$9,0),ROWS('6. Patients'!DT$10:DT$107))),0)+
IFERROR(SUMPRODUCT('6. Patients'!CG$10:CG$107,OFFSET('6. Patients'!$FM$9,1,MATCH($D60,'6. Patients'!$FN$9:$GG$9,0),ROWS('6. Patients'!DT$10:DT$107))),0)+
IFERROR(SUMPRODUCT('6. Patients'!CG$10:CG$107,OFFSET('6. Patients'!$GH$9,1,MATCH($D60,'6. Patients'!$GI$9:$IF$9,0),ROWS('6. Patients'!DT$10:DT$107))),0)+
IFERROR(SUMPRODUCT('6. Patients'!CG$10:CG$107,OFFSET('6. Patients'!$IG$9,1,MATCH($D60,'6. Patients'!$IH$9:$JA$9,0),ROWS('6. Patients'!DT$10:DT$107))),0),
IFERROR(SUMPRODUCT('6. Patients'!CG$10:CG$107,OFFSET('6. Patients'!$JB$9,1,MATCH($D60,'6. Patients'!$JC$9:$KZ$9,0),ROWS('6. Patients'!DT$10:DT$107))),0)+
IFERROR(SUMPRODUCT('6. Patients'!CG$10:CG$107,OFFSET('6. Patients'!$LA$9,1,MATCH($D60,'6. Patients'!$LB$9:$LU$9,0),ROWS('6. Patients'!DT$10:DT$107))),0)+
IFERROR(SUMPRODUCT('6. Patients'!CG$10:CG$107,OFFSET('6. Patients'!$LV$9,1,MATCH($D60,'6. Patients'!$LW$9:$NT$9,0),ROWS('6. Patients'!DT$10:DT$107))),0)+
IFERROR(SUMPRODUCT('6. Patients'!CG$10:CG$107,OFFSET('6. Patients'!$NU$9,1,MATCH($D60,'6. Patients'!$NV$9:$OO$9,0),ROWS('6. Patients'!DT$10:DT$107))),0),
IFERROR(SUMPRODUCT('6. Patients'!CG$10:CG$107,OFFSET('6. Patients'!$OP$9,1,MATCH($D60,'6. Patients'!$OQ$9:$QN$9,0),ROWS('6. Patients'!DT$10:DT$107))),0)+
IFERROR(SUMPRODUCT('6. Patients'!CG$10:CG$107,OFFSET('6. Patients'!$QO$9,1,MATCH($D60,'6. Patients'!$QP$9:$RI$9,0),ROWS('6. Patients'!DT$10:DT$107))),0)+
IFERROR(SUMPRODUCT('6. Patients'!CG$10:CG$107,OFFSET('6. Patients'!$RJ$9,1,MATCH($D60,'6. Patients'!$RK$9:$TH$9,0),ROWS('6. Patients'!DT$10:DT$107))),0)+
IFERROR(SUMPRODUCT('6. Patients'!CG$10:CG$107,OFFSET('6. Patients'!$TI$9,1,MATCH($D60,'6. Patients'!$TJ$9:$UC$9,0),ROWS('6. Patients'!DT$10:DT$107))),0))+
IFERROR(VLOOKUP($D60,$H$116:$L$146,COLUMNS($H$115:$J$115)-1+N$7,0)*$E60*$F60*'1. General Inputs'!$J$25,0),0),0)</f>
        <v>0</v>
      </c>
      <c r="O60" s="775">
        <f ca="1">ROUNDUP(IFERROR($F60*$E60*CHOOSE(O$7,
IFERROR(SUMPRODUCT('6. Patients'!CH$10:CH$107,OFFSET('6. Patients'!$DN$9,1,MATCH($D60,'6. Patients'!$DO$9:$FL$9,0),ROWS('6. Patients'!DU$10:DU$107))),0)+
IFERROR(SUMPRODUCT('6. Patients'!CH$10:CH$107,OFFSET('6. Patients'!$FM$9,1,MATCH($D60,'6. Patients'!$FN$9:$GG$9,0),ROWS('6. Patients'!DU$10:DU$107))),0)+
IFERROR(SUMPRODUCT('6. Patients'!CH$10:CH$107,OFFSET('6. Patients'!$GH$9,1,MATCH($D60,'6. Patients'!$GI$9:$IF$9,0),ROWS('6. Patients'!DU$10:DU$107))),0)+
IFERROR(SUMPRODUCT('6. Patients'!CH$10:CH$107,OFFSET('6. Patients'!$IG$9,1,MATCH($D60,'6. Patients'!$IH$9:$JA$9,0),ROWS('6. Patients'!DU$10:DU$107))),0),
IFERROR(SUMPRODUCT('6. Patients'!CH$10:CH$107,OFFSET('6. Patients'!$JB$9,1,MATCH($D60,'6. Patients'!$JC$9:$KZ$9,0),ROWS('6. Patients'!DU$10:DU$107))),0)+
IFERROR(SUMPRODUCT('6. Patients'!CH$10:CH$107,OFFSET('6. Patients'!$LA$9,1,MATCH($D60,'6. Patients'!$LB$9:$LU$9,0),ROWS('6. Patients'!DU$10:DU$107))),0)+
IFERROR(SUMPRODUCT('6. Patients'!CH$10:CH$107,OFFSET('6. Patients'!$LV$9,1,MATCH($D60,'6. Patients'!$LW$9:$NT$9,0),ROWS('6. Patients'!DU$10:DU$107))),0)+
IFERROR(SUMPRODUCT('6. Patients'!CH$10:CH$107,OFFSET('6. Patients'!$NU$9,1,MATCH($D60,'6. Patients'!$NV$9:$OO$9,0),ROWS('6. Patients'!DU$10:DU$107))),0),
IFERROR(SUMPRODUCT('6. Patients'!CH$10:CH$107,OFFSET('6. Patients'!$OP$9,1,MATCH($D60,'6. Patients'!$OQ$9:$QN$9,0),ROWS('6. Patients'!DU$10:DU$107))),0)+
IFERROR(SUMPRODUCT('6. Patients'!CH$10:CH$107,OFFSET('6. Patients'!$QO$9,1,MATCH($D60,'6. Patients'!$QP$9:$RI$9,0),ROWS('6. Patients'!DU$10:DU$107))),0)+
IFERROR(SUMPRODUCT('6. Patients'!CH$10:CH$107,OFFSET('6. Patients'!$RJ$9,1,MATCH($D60,'6. Patients'!$RK$9:$TH$9,0),ROWS('6. Patients'!DU$10:DU$107))),0)+
IFERROR(SUMPRODUCT('6. Patients'!CH$10:CH$107,OFFSET('6. Patients'!$TI$9,1,MATCH($D60,'6. Patients'!$TJ$9:$UC$9,0),ROWS('6. Patients'!DU$10:DU$107))),0))+
IFERROR(VLOOKUP($D60,$H$116:$L$146,COLUMNS($H$115:$J$115)-1+O$7,0)*$E60*$F60*'1. General Inputs'!$J$25,0),0),0)</f>
        <v>0</v>
      </c>
      <c r="P60" s="775">
        <f ca="1">ROUNDUP(IFERROR($F60*$E60*CHOOSE(P$7,
IFERROR(SUMPRODUCT('6. Patients'!CI$10:CI$107,OFFSET('6. Patients'!$DN$9,1,MATCH($D60,'6. Patients'!$DO$9:$FL$9,0),ROWS('6. Patients'!DV$10:DV$107))),0)+
IFERROR(SUMPRODUCT('6. Patients'!CI$10:CI$107,OFFSET('6. Patients'!$FM$9,1,MATCH($D60,'6. Patients'!$FN$9:$GG$9,0),ROWS('6. Patients'!DV$10:DV$107))),0)+
IFERROR(SUMPRODUCT('6. Patients'!CI$10:CI$107,OFFSET('6. Patients'!$GH$9,1,MATCH($D60,'6. Patients'!$GI$9:$IF$9,0),ROWS('6. Patients'!DV$10:DV$107))),0)+
IFERROR(SUMPRODUCT('6. Patients'!CI$10:CI$107,OFFSET('6. Patients'!$IG$9,1,MATCH($D60,'6. Patients'!$IH$9:$JA$9,0),ROWS('6. Patients'!DV$10:DV$107))),0),
IFERROR(SUMPRODUCT('6. Patients'!CI$10:CI$107,OFFSET('6. Patients'!$JB$9,1,MATCH($D60,'6. Patients'!$JC$9:$KZ$9,0),ROWS('6. Patients'!DV$10:DV$107))),0)+
IFERROR(SUMPRODUCT('6. Patients'!CI$10:CI$107,OFFSET('6. Patients'!$LA$9,1,MATCH($D60,'6. Patients'!$LB$9:$LU$9,0),ROWS('6. Patients'!DV$10:DV$107))),0)+
IFERROR(SUMPRODUCT('6. Patients'!CI$10:CI$107,OFFSET('6. Patients'!$LV$9,1,MATCH($D60,'6. Patients'!$LW$9:$NT$9,0),ROWS('6. Patients'!DV$10:DV$107))),0)+
IFERROR(SUMPRODUCT('6. Patients'!CI$10:CI$107,OFFSET('6. Patients'!$NU$9,1,MATCH($D60,'6. Patients'!$NV$9:$OO$9,0),ROWS('6. Patients'!DV$10:DV$107))),0),
IFERROR(SUMPRODUCT('6. Patients'!CI$10:CI$107,OFFSET('6. Patients'!$OP$9,1,MATCH($D60,'6. Patients'!$OQ$9:$QN$9,0),ROWS('6. Patients'!DV$10:DV$107))),0)+
IFERROR(SUMPRODUCT('6. Patients'!CI$10:CI$107,OFFSET('6. Patients'!$QO$9,1,MATCH($D60,'6. Patients'!$QP$9:$RI$9,0),ROWS('6. Patients'!DV$10:DV$107))),0)+
IFERROR(SUMPRODUCT('6. Patients'!CI$10:CI$107,OFFSET('6. Patients'!$RJ$9,1,MATCH($D60,'6. Patients'!$RK$9:$TH$9,0),ROWS('6. Patients'!DV$10:DV$107))),0)+
IFERROR(SUMPRODUCT('6. Patients'!CI$10:CI$107,OFFSET('6. Patients'!$TI$9,1,MATCH($D60,'6. Patients'!$TJ$9:$UC$9,0),ROWS('6. Patients'!DV$10:DV$107))),0))+
IFERROR(VLOOKUP($D60,$H$116:$L$146,COLUMNS($H$115:$J$115)-1+P$7,0)*$E60*$F60*'1. General Inputs'!$J$25,0),0),0)</f>
        <v>0</v>
      </c>
      <c r="Q60" s="775">
        <f ca="1">ROUNDUP(IFERROR($F60*$E60*CHOOSE(Q$7,
IFERROR(SUMPRODUCT('6. Patients'!CJ$10:CJ$107,OFFSET('6. Patients'!$DN$9,1,MATCH($D60,'6. Patients'!$DO$9:$FL$9,0),ROWS('6. Patients'!DW$10:DW$107))),0)+
IFERROR(SUMPRODUCT('6. Patients'!CJ$10:CJ$107,OFFSET('6. Patients'!$FM$9,1,MATCH($D60,'6. Patients'!$FN$9:$GG$9,0),ROWS('6. Patients'!DW$10:DW$107))),0)+
IFERROR(SUMPRODUCT('6. Patients'!CJ$10:CJ$107,OFFSET('6. Patients'!$GH$9,1,MATCH($D60,'6. Patients'!$GI$9:$IF$9,0),ROWS('6. Patients'!DW$10:DW$107))),0)+
IFERROR(SUMPRODUCT('6. Patients'!CJ$10:CJ$107,OFFSET('6. Patients'!$IG$9,1,MATCH($D60,'6. Patients'!$IH$9:$JA$9,0),ROWS('6. Patients'!DW$10:DW$107))),0),
IFERROR(SUMPRODUCT('6. Patients'!CJ$10:CJ$107,OFFSET('6. Patients'!$JB$9,1,MATCH($D60,'6. Patients'!$JC$9:$KZ$9,0),ROWS('6. Patients'!DW$10:DW$107))),0)+
IFERROR(SUMPRODUCT('6. Patients'!CJ$10:CJ$107,OFFSET('6. Patients'!$LA$9,1,MATCH($D60,'6. Patients'!$LB$9:$LU$9,0),ROWS('6. Patients'!DW$10:DW$107))),0)+
IFERROR(SUMPRODUCT('6. Patients'!CJ$10:CJ$107,OFFSET('6. Patients'!$LV$9,1,MATCH($D60,'6. Patients'!$LW$9:$NT$9,0),ROWS('6. Patients'!DW$10:DW$107))),0)+
IFERROR(SUMPRODUCT('6. Patients'!CJ$10:CJ$107,OFFSET('6. Patients'!$NU$9,1,MATCH($D60,'6. Patients'!$NV$9:$OO$9,0),ROWS('6. Patients'!DW$10:DW$107))),0),
IFERROR(SUMPRODUCT('6. Patients'!CJ$10:CJ$107,OFFSET('6. Patients'!$OP$9,1,MATCH($D60,'6. Patients'!$OQ$9:$QN$9,0),ROWS('6. Patients'!DW$10:DW$107))),0)+
IFERROR(SUMPRODUCT('6. Patients'!CJ$10:CJ$107,OFFSET('6. Patients'!$QO$9,1,MATCH($D60,'6. Patients'!$QP$9:$RI$9,0),ROWS('6. Patients'!DW$10:DW$107))),0)+
IFERROR(SUMPRODUCT('6. Patients'!CJ$10:CJ$107,OFFSET('6. Patients'!$RJ$9,1,MATCH($D60,'6. Patients'!$RK$9:$TH$9,0),ROWS('6. Patients'!DW$10:DW$107))),0)+
IFERROR(SUMPRODUCT('6. Patients'!CJ$10:CJ$107,OFFSET('6. Patients'!$TI$9,1,MATCH($D60,'6. Patients'!$TJ$9:$UC$9,0),ROWS('6. Patients'!DW$10:DW$107))),0))+
IFERROR(VLOOKUP($D60,$H$116:$L$146,COLUMNS($H$115:$J$115)-1+Q$7,0)*$E60*$F60*'1. General Inputs'!$J$25,0),0),0)</f>
        <v>0</v>
      </c>
      <c r="R60" s="775">
        <f ca="1">ROUNDUP(IFERROR($F60*$E60*CHOOSE(R$7,
IFERROR(SUMPRODUCT('6. Patients'!CK$10:CK$107,OFFSET('6. Patients'!$DN$9,1,MATCH($D60,'6. Patients'!$DO$9:$FL$9,0),ROWS('6. Patients'!DX$10:DX$107))),0)+
IFERROR(SUMPRODUCT('6. Patients'!CK$10:CK$107,OFFSET('6. Patients'!$FM$9,1,MATCH($D60,'6. Patients'!$FN$9:$GG$9,0),ROWS('6. Patients'!DX$10:DX$107))),0)+
IFERROR(SUMPRODUCT('6. Patients'!CK$10:CK$107,OFFSET('6. Patients'!$GH$9,1,MATCH($D60,'6. Patients'!$GI$9:$IF$9,0),ROWS('6. Patients'!DX$10:DX$107))),0)+
IFERROR(SUMPRODUCT('6. Patients'!CK$10:CK$107,OFFSET('6. Patients'!$IG$9,1,MATCH($D60,'6. Patients'!$IH$9:$JA$9,0),ROWS('6. Patients'!DX$10:DX$107))),0),
IFERROR(SUMPRODUCT('6. Patients'!CK$10:CK$107,OFFSET('6. Patients'!$JB$9,1,MATCH($D60,'6. Patients'!$JC$9:$KZ$9,0),ROWS('6. Patients'!DX$10:DX$107))),0)+
IFERROR(SUMPRODUCT('6. Patients'!CK$10:CK$107,OFFSET('6. Patients'!$LA$9,1,MATCH($D60,'6. Patients'!$LB$9:$LU$9,0),ROWS('6. Patients'!DX$10:DX$107))),0)+
IFERROR(SUMPRODUCT('6. Patients'!CK$10:CK$107,OFFSET('6. Patients'!$LV$9,1,MATCH($D60,'6. Patients'!$LW$9:$NT$9,0),ROWS('6. Patients'!DX$10:DX$107))),0)+
IFERROR(SUMPRODUCT('6. Patients'!CK$10:CK$107,OFFSET('6. Patients'!$NU$9,1,MATCH($D60,'6. Patients'!$NV$9:$OO$9,0),ROWS('6. Patients'!DX$10:DX$107))),0),
IFERROR(SUMPRODUCT('6. Patients'!CK$10:CK$107,OFFSET('6. Patients'!$OP$9,1,MATCH($D60,'6. Patients'!$OQ$9:$QN$9,0),ROWS('6. Patients'!DX$10:DX$107))),0)+
IFERROR(SUMPRODUCT('6. Patients'!CK$10:CK$107,OFFSET('6. Patients'!$QO$9,1,MATCH($D60,'6. Patients'!$QP$9:$RI$9,0),ROWS('6. Patients'!DX$10:DX$107))),0)+
IFERROR(SUMPRODUCT('6. Patients'!CK$10:CK$107,OFFSET('6. Patients'!$RJ$9,1,MATCH($D60,'6. Patients'!$RK$9:$TH$9,0),ROWS('6. Patients'!DX$10:DX$107))),0)+
IFERROR(SUMPRODUCT('6. Patients'!CK$10:CK$107,OFFSET('6. Patients'!$TI$9,1,MATCH($D60,'6. Patients'!$TJ$9:$UC$9,0),ROWS('6. Patients'!DX$10:DX$107))),0))+
IFERROR(VLOOKUP($D60,$H$116:$L$146,COLUMNS($H$115:$J$115)-1+R$7,0)*$E60*$F60*'1. General Inputs'!$J$25,0),0),0)</f>
        <v>0</v>
      </c>
      <c r="S60" s="775">
        <f ca="1">ROUNDUP(IFERROR($F60*$E60*CHOOSE(S$7,
IFERROR(SUMPRODUCT('6. Patients'!CL$10:CL$107,OFFSET('6. Patients'!$DN$9,1,MATCH($D60,'6. Patients'!$DO$9:$FL$9,0),ROWS('6. Patients'!DY$10:DY$107))),0)+
IFERROR(SUMPRODUCT('6. Patients'!CL$10:CL$107,OFFSET('6. Patients'!$FM$9,1,MATCH($D60,'6. Patients'!$FN$9:$GG$9,0),ROWS('6. Patients'!DY$10:DY$107))),0)+
IFERROR(SUMPRODUCT('6. Patients'!CL$10:CL$107,OFFSET('6. Patients'!$GH$9,1,MATCH($D60,'6. Patients'!$GI$9:$IF$9,0),ROWS('6. Patients'!DY$10:DY$107))),0)+
IFERROR(SUMPRODUCT('6. Patients'!CL$10:CL$107,OFFSET('6. Patients'!$IG$9,1,MATCH($D60,'6. Patients'!$IH$9:$JA$9,0),ROWS('6. Patients'!DY$10:DY$107))),0),
IFERROR(SUMPRODUCT('6. Patients'!CL$10:CL$107,OFFSET('6. Patients'!$JB$9,1,MATCH($D60,'6. Patients'!$JC$9:$KZ$9,0),ROWS('6. Patients'!DY$10:DY$107))),0)+
IFERROR(SUMPRODUCT('6. Patients'!CL$10:CL$107,OFFSET('6. Patients'!$LA$9,1,MATCH($D60,'6. Patients'!$LB$9:$LU$9,0),ROWS('6. Patients'!DY$10:DY$107))),0)+
IFERROR(SUMPRODUCT('6. Patients'!CL$10:CL$107,OFFSET('6. Patients'!$LV$9,1,MATCH($D60,'6. Patients'!$LW$9:$NT$9,0),ROWS('6. Patients'!DY$10:DY$107))),0)+
IFERROR(SUMPRODUCT('6. Patients'!CL$10:CL$107,OFFSET('6. Patients'!$NU$9,1,MATCH($D60,'6. Patients'!$NV$9:$OO$9,0),ROWS('6. Patients'!DY$10:DY$107))),0),
IFERROR(SUMPRODUCT('6. Patients'!CL$10:CL$107,OFFSET('6. Patients'!$OP$9,1,MATCH($D60,'6. Patients'!$OQ$9:$QN$9,0),ROWS('6. Patients'!DY$10:DY$107))),0)+
IFERROR(SUMPRODUCT('6. Patients'!CL$10:CL$107,OFFSET('6. Patients'!$QO$9,1,MATCH($D60,'6. Patients'!$QP$9:$RI$9,0),ROWS('6. Patients'!DY$10:DY$107))),0)+
IFERROR(SUMPRODUCT('6. Patients'!CL$10:CL$107,OFFSET('6. Patients'!$RJ$9,1,MATCH($D60,'6. Patients'!$RK$9:$TH$9,0),ROWS('6. Patients'!DY$10:DY$107))),0)+
IFERROR(SUMPRODUCT('6. Patients'!CL$10:CL$107,OFFSET('6. Patients'!$TI$9,1,MATCH($D60,'6. Patients'!$TJ$9:$UC$9,0),ROWS('6. Patients'!DY$10:DY$107))),0))+
IFERROR(VLOOKUP($D60,$H$116:$L$146,COLUMNS($H$115:$J$115)-1+S$7,0)*$E60*$F60*'1. General Inputs'!$J$25,0),0),0)</f>
        <v>0</v>
      </c>
      <c r="T60" s="775">
        <f ca="1">ROUNDUP(IFERROR($F60*$E60*CHOOSE(T$7,
IFERROR(SUMPRODUCT('6. Patients'!CM$10:CM$107,OFFSET('6. Patients'!$DN$9,1,MATCH($D60,'6. Patients'!$DO$9:$FL$9,0),ROWS('6. Patients'!DZ$10:DZ$107))),0)+
IFERROR(SUMPRODUCT('6. Patients'!CM$10:CM$107,OFFSET('6. Patients'!$FM$9,1,MATCH($D60,'6. Patients'!$FN$9:$GG$9,0),ROWS('6. Patients'!DZ$10:DZ$107))),0)+
IFERROR(SUMPRODUCT('6. Patients'!CM$10:CM$107,OFFSET('6. Patients'!$GH$9,1,MATCH($D60,'6. Patients'!$GI$9:$IF$9,0),ROWS('6. Patients'!DZ$10:DZ$107))),0)+
IFERROR(SUMPRODUCT('6. Patients'!CM$10:CM$107,OFFSET('6. Patients'!$IG$9,1,MATCH($D60,'6. Patients'!$IH$9:$JA$9,0),ROWS('6. Patients'!DZ$10:DZ$107))),0),
IFERROR(SUMPRODUCT('6. Patients'!CM$10:CM$107,OFFSET('6. Patients'!$JB$9,1,MATCH($D60,'6. Patients'!$JC$9:$KZ$9,0),ROWS('6. Patients'!DZ$10:DZ$107))),0)+
IFERROR(SUMPRODUCT('6. Patients'!CM$10:CM$107,OFFSET('6. Patients'!$LA$9,1,MATCH($D60,'6. Patients'!$LB$9:$LU$9,0),ROWS('6. Patients'!DZ$10:DZ$107))),0)+
IFERROR(SUMPRODUCT('6. Patients'!CM$10:CM$107,OFFSET('6. Patients'!$LV$9,1,MATCH($D60,'6. Patients'!$LW$9:$NT$9,0),ROWS('6. Patients'!DZ$10:DZ$107))),0)+
IFERROR(SUMPRODUCT('6. Patients'!CM$10:CM$107,OFFSET('6. Patients'!$NU$9,1,MATCH($D60,'6. Patients'!$NV$9:$OO$9,0),ROWS('6. Patients'!DZ$10:DZ$107))),0),
IFERROR(SUMPRODUCT('6. Patients'!CM$10:CM$107,OFFSET('6. Patients'!$OP$9,1,MATCH($D60,'6. Patients'!$OQ$9:$QN$9,0),ROWS('6. Patients'!DZ$10:DZ$107))),0)+
IFERROR(SUMPRODUCT('6. Patients'!CM$10:CM$107,OFFSET('6. Patients'!$QO$9,1,MATCH($D60,'6. Patients'!$QP$9:$RI$9,0),ROWS('6. Patients'!DZ$10:DZ$107))),0)+
IFERROR(SUMPRODUCT('6. Patients'!CM$10:CM$107,OFFSET('6. Patients'!$RJ$9,1,MATCH($D60,'6. Patients'!$RK$9:$TH$9,0),ROWS('6. Patients'!DZ$10:DZ$107))),0)+
IFERROR(SUMPRODUCT('6. Patients'!CM$10:CM$107,OFFSET('6. Patients'!$TI$9,1,MATCH($D60,'6. Patients'!$TJ$9:$UC$9,0),ROWS('6. Patients'!DZ$10:DZ$107))),0))+
IFERROR(VLOOKUP($D60,$H$116:$L$146,COLUMNS($H$115:$J$115)-1+T$7,0)*$E60*$F60*'1. General Inputs'!$J$25,0),0),0)</f>
        <v>0</v>
      </c>
      <c r="U60" s="775">
        <f ca="1">ROUNDUP(IFERROR($F60*$E60*CHOOSE(U$7,
IFERROR(SUMPRODUCT('6. Patients'!CN$10:CN$107,OFFSET('6. Patients'!$DN$9,1,MATCH($D60,'6. Patients'!$DO$9:$FL$9,0),ROWS('6. Patients'!EA$10:EA$107))),0)+
IFERROR(SUMPRODUCT('6. Patients'!CN$10:CN$107,OFFSET('6. Patients'!$FM$9,1,MATCH($D60,'6. Patients'!$FN$9:$GG$9,0),ROWS('6. Patients'!EA$10:EA$107))),0)+
IFERROR(SUMPRODUCT('6. Patients'!CN$10:CN$107,OFFSET('6. Patients'!$GH$9,1,MATCH($D60,'6. Patients'!$GI$9:$IF$9,0),ROWS('6. Patients'!EA$10:EA$107))),0)+
IFERROR(SUMPRODUCT('6. Patients'!CN$10:CN$107,OFFSET('6. Patients'!$IG$9,1,MATCH($D60,'6. Patients'!$IH$9:$JA$9,0),ROWS('6. Patients'!EA$10:EA$107))),0),
IFERROR(SUMPRODUCT('6. Patients'!CN$10:CN$107,OFFSET('6. Patients'!$JB$9,1,MATCH($D60,'6. Patients'!$JC$9:$KZ$9,0),ROWS('6. Patients'!EA$10:EA$107))),0)+
IFERROR(SUMPRODUCT('6. Patients'!CN$10:CN$107,OFFSET('6. Patients'!$LA$9,1,MATCH($D60,'6. Patients'!$LB$9:$LU$9,0),ROWS('6. Patients'!EA$10:EA$107))),0)+
IFERROR(SUMPRODUCT('6. Patients'!CN$10:CN$107,OFFSET('6. Patients'!$LV$9,1,MATCH($D60,'6. Patients'!$LW$9:$NT$9,0),ROWS('6. Patients'!EA$10:EA$107))),0)+
IFERROR(SUMPRODUCT('6. Patients'!CN$10:CN$107,OFFSET('6. Patients'!$NU$9,1,MATCH($D60,'6. Patients'!$NV$9:$OO$9,0),ROWS('6. Patients'!EA$10:EA$107))),0),
IFERROR(SUMPRODUCT('6. Patients'!CN$10:CN$107,OFFSET('6. Patients'!$OP$9,1,MATCH($D60,'6. Patients'!$OQ$9:$QN$9,0),ROWS('6. Patients'!EA$10:EA$107))),0)+
IFERROR(SUMPRODUCT('6. Patients'!CN$10:CN$107,OFFSET('6. Patients'!$QO$9,1,MATCH($D60,'6. Patients'!$QP$9:$RI$9,0),ROWS('6. Patients'!EA$10:EA$107))),0)+
IFERROR(SUMPRODUCT('6. Patients'!CN$10:CN$107,OFFSET('6. Patients'!$RJ$9,1,MATCH($D60,'6. Patients'!$RK$9:$TH$9,0),ROWS('6. Patients'!EA$10:EA$107))),0)+
IFERROR(SUMPRODUCT('6. Patients'!CN$10:CN$107,OFFSET('6. Patients'!$TI$9,1,MATCH($D60,'6. Patients'!$TJ$9:$UC$9,0),ROWS('6. Patients'!EA$10:EA$107))),0))+
IFERROR(VLOOKUP($D60,$H$116:$L$146,COLUMNS($H$115:$J$115)-1+U$7,0)*$E60*$F60*'1. General Inputs'!$J$25,0),0),0)</f>
        <v>0</v>
      </c>
      <c r="V60" s="775">
        <f ca="1">ROUNDUP(IFERROR($F60*$E60*CHOOSE(V$7,
IFERROR(SUMPRODUCT('6. Patients'!CO$10:CO$107,OFFSET('6. Patients'!$DN$9,1,MATCH($D60,'6. Patients'!$DO$9:$FL$9,0),ROWS('6. Patients'!EB$10:EB$107))),0)+
IFERROR(SUMPRODUCT('6. Patients'!CO$10:CO$107,OFFSET('6. Patients'!$FM$9,1,MATCH($D60,'6. Patients'!$FN$9:$GG$9,0),ROWS('6. Patients'!EB$10:EB$107))),0)+
IFERROR(SUMPRODUCT('6. Patients'!CO$10:CO$107,OFFSET('6. Patients'!$GH$9,1,MATCH($D60,'6. Patients'!$GI$9:$IF$9,0),ROWS('6. Patients'!EB$10:EB$107))),0)+
IFERROR(SUMPRODUCT('6. Patients'!CO$10:CO$107,OFFSET('6. Patients'!$IG$9,1,MATCH($D60,'6. Patients'!$IH$9:$JA$9,0),ROWS('6. Patients'!EB$10:EB$107))),0),
IFERROR(SUMPRODUCT('6. Patients'!CO$10:CO$107,OFFSET('6. Patients'!$JB$9,1,MATCH($D60,'6. Patients'!$JC$9:$KZ$9,0),ROWS('6. Patients'!EB$10:EB$107))),0)+
IFERROR(SUMPRODUCT('6. Patients'!CO$10:CO$107,OFFSET('6. Patients'!$LA$9,1,MATCH($D60,'6. Patients'!$LB$9:$LU$9,0),ROWS('6. Patients'!EB$10:EB$107))),0)+
IFERROR(SUMPRODUCT('6. Patients'!CO$10:CO$107,OFFSET('6. Patients'!$LV$9,1,MATCH($D60,'6. Patients'!$LW$9:$NT$9,0),ROWS('6. Patients'!EB$10:EB$107))),0)+
IFERROR(SUMPRODUCT('6. Patients'!CO$10:CO$107,OFFSET('6. Patients'!$NU$9,1,MATCH($D60,'6. Patients'!$NV$9:$OO$9,0),ROWS('6. Patients'!EB$10:EB$107))),0),
IFERROR(SUMPRODUCT('6. Patients'!CO$10:CO$107,OFFSET('6. Patients'!$OP$9,1,MATCH($D60,'6. Patients'!$OQ$9:$QN$9,0),ROWS('6. Patients'!EB$10:EB$107))),0)+
IFERROR(SUMPRODUCT('6. Patients'!CO$10:CO$107,OFFSET('6. Patients'!$QO$9,1,MATCH($D60,'6. Patients'!$QP$9:$RI$9,0),ROWS('6. Patients'!EB$10:EB$107))),0)+
IFERROR(SUMPRODUCT('6. Patients'!CO$10:CO$107,OFFSET('6. Patients'!$RJ$9,1,MATCH($D60,'6. Patients'!$RK$9:$TH$9,0),ROWS('6. Patients'!EB$10:EB$107))),0)+
IFERROR(SUMPRODUCT('6. Patients'!CO$10:CO$107,OFFSET('6. Patients'!$TI$9,1,MATCH($D60,'6. Patients'!$TJ$9:$UC$9,0),ROWS('6. Patients'!EB$10:EB$107))),0))+
IFERROR(VLOOKUP($D60,$H$116:$L$146,COLUMNS($H$115:$J$115)-1+V$7,0)*$E60*$F60*'1. General Inputs'!$J$25,0),0),0)</f>
        <v>0</v>
      </c>
      <c r="W60" s="775">
        <f ca="1">ROUNDUP(IFERROR($F60*$E60*CHOOSE(W$7,
IFERROR(SUMPRODUCT('6. Patients'!CP$10:CP$107,OFFSET('6. Patients'!$DN$9,1,MATCH($D60,'6. Patients'!$DO$9:$FL$9,0),ROWS('6. Patients'!EC$10:EC$107))),0)+
IFERROR(SUMPRODUCT('6. Patients'!CP$10:CP$107,OFFSET('6. Patients'!$FM$9,1,MATCH($D60,'6. Patients'!$FN$9:$GG$9,0),ROWS('6. Patients'!EC$10:EC$107))),0)+
IFERROR(SUMPRODUCT('6. Patients'!CP$10:CP$107,OFFSET('6. Patients'!$GH$9,1,MATCH($D60,'6. Patients'!$GI$9:$IF$9,0),ROWS('6. Patients'!EC$10:EC$107))),0)+
IFERROR(SUMPRODUCT('6. Patients'!CP$10:CP$107,OFFSET('6. Patients'!$IG$9,1,MATCH($D60,'6. Patients'!$IH$9:$JA$9,0),ROWS('6. Patients'!EC$10:EC$107))),0),
IFERROR(SUMPRODUCT('6. Patients'!CP$10:CP$107,OFFSET('6. Patients'!$JB$9,1,MATCH($D60,'6. Patients'!$JC$9:$KZ$9,0),ROWS('6. Patients'!EC$10:EC$107))),0)+
IFERROR(SUMPRODUCT('6. Patients'!CP$10:CP$107,OFFSET('6. Patients'!$LA$9,1,MATCH($D60,'6. Patients'!$LB$9:$LU$9,0),ROWS('6. Patients'!EC$10:EC$107))),0)+
IFERROR(SUMPRODUCT('6. Patients'!CP$10:CP$107,OFFSET('6. Patients'!$LV$9,1,MATCH($D60,'6. Patients'!$LW$9:$NT$9,0),ROWS('6. Patients'!EC$10:EC$107))),0)+
IFERROR(SUMPRODUCT('6. Patients'!CP$10:CP$107,OFFSET('6. Patients'!$NU$9,1,MATCH($D60,'6. Patients'!$NV$9:$OO$9,0),ROWS('6. Patients'!EC$10:EC$107))),0),
IFERROR(SUMPRODUCT('6. Patients'!CP$10:CP$107,OFFSET('6. Patients'!$OP$9,1,MATCH($D60,'6. Patients'!$OQ$9:$QN$9,0),ROWS('6. Patients'!EC$10:EC$107))),0)+
IFERROR(SUMPRODUCT('6. Patients'!CP$10:CP$107,OFFSET('6. Patients'!$QO$9,1,MATCH($D60,'6. Patients'!$QP$9:$RI$9,0),ROWS('6. Patients'!EC$10:EC$107))),0)+
IFERROR(SUMPRODUCT('6. Patients'!CP$10:CP$107,OFFSET('6. Patients'!$RJ$9,1,MATCH($D60,'6. Patients'!$RK$9:$TH$9,0),ROWS('6. Patients'!EC$10:EC$107))),0)+
IFERROR(SUMPRODUCT('6. Patients'!CP$10:CP$107,OFFSET('6. Patients'!$TI$9,1,MATCH($D60,'6. Patients'!$TJ$9:$UC$9,0),ROWS('6. Patients'!EC$10:EC$107))),0))+
IFERROR(VLOOKUP($D60,$H$116:$L$146,COLUMNS($H$115:$J$115)-1+W$7,0)*$E60*$F60*'1. General Inputs'!$J$25,0),0),0)</f>
        <v>0</v>
      </c>
      <c r="X60" s="775">
        <f ca="1">ROUNDUP(IFERROR($F60*$E60*CHOOSE(X$7,
IFERROR(SUMPRODUCT('6. Patients'!CQ$10:CQ$107,OFFSET('6. Patients'!$DN$9,1,MATCH($D60,'6. Patients'!$DO$9:$FL$9,0),ROWS('6. Patients'!ED$10:ED$107))),0)+
IFERROR(SUMPRODUCT('6. Patients'!CQ$10:CQ$107,OFFSET('6. Patients'!$FM$9,1,MATCH($D60,'6. Patients'!$FN$9:$GG$9,0),ROWS('6. Patients'!ED$10:ED$107))),0)+
IFERROR(SUMPRODUCT('6. Patients'!CQ$10:CQ$107,OFFSET('6. Patients'!$GH$9,1,MATCH($D60,'6. Patients'!$GI$9:$IF$9,0),ROWS('6. Patients'!ED$10:ED$107))),0)+
IFERROR(SUMPRODUCT('6. Patients'!CQ$10:CQ$107,OFFSET('6. Patients'!$IG$9,1,MATCH($D60,'6. Patients'!$IH$9:$JA$9,0),ROWS('6. Patients'!ED$10:ED$107))),0),
IFERROR(SUMPRODUCT('6. Patients'!CQ$10:CQ$107,OFFSET('6. Patients'!$JB$9,1,MATCH($D60,'6. Patients'!$JC$9:$KZ$9,0),ROWS('6. Patients'!ED$10:ED$107))),0)+
IFERROR(SUMPRODUCT('6. Patients'!CQ$10:CQ$107,OFFSET('6. Patients'!$LA$9,1,MATCH($D60,'6. Patients'!$LB$9:$LU$9,0),ROWS('6. Patients'!ED$10:ED$107))),0)+
IFERROR(SUMPRODUCT('6. Patients'!CQ$10:CQ$107,OFFSET('6. Patients'!$LV$9,1,MATCH($D60,'6. Patients'!$LW$9:$NT$9,0),ROWS('6. Patients'!ED$10:ED$107))),0)+
IFERROR(SUMPRODUCT('6. Patients'!CQ$10:CQ$107,OFFSET('6. Patients'!$NU$9,1,MATCH($D60,'6. Patients'!$NV$9:$OO$9,0),ROWS('6. Patients'!ED$10:ED$107))),0),
IFERROR(SUMPRODUCT('6. Patients'!CQ$10:CQ$107,OFFSET('6. Patients'!$OP$9,1,MATCH($D60,'6. Patients'!$OQ$9:$QN$9,0),ROWS('6. Patients'!ED$10:ED$107))),0)+
IFERROR(SUMPRODUCT('6. Patients'!CQ$10:CQ$107,OFFSET('6. Patients'!$QO$9,1,MATCH($D60,'6. Patients'!$QP$9:$RI$9,0),ROWS('6. Patients'!ED$10:ED$107))),0)+
IFERROR(SUMPRODUCT('6. Patients'!CQ$10:CQ$107,OFFSET('6. Patients'!$RJ$9,1,MATCH($D60,'6. Patients'!$RK$9:$TH$9,0),ROWS('6. Patients'!ED$10:ED$107))),0)+
IFERROR(SUMPRODUCT('6. Patients'!CQ$10:CQ$107,OFFSET('6. Patients'!$TI$9,1,MATCH($D60,'6. Patients'!$TJ$9:$UC$9,0),ROWS('6. Patients'!ED$10:ED$107))),0))+
IFERROR(VLOOKUP($D60,$H$116:$L$146,COLUMNS($H$115:$J$115)-1+X$7,0)*$E60*$F60*'1. General Inputs'!$J$25,0),0),0)</f>
        <v>0</v>
      </c>
      <c r="Y60" s="775">
        <f ca="1">ROUNDUP(IFERROR($F60*$E60*CHOOSE(Y$7,
IFERROR(SUMPRODUCT('6. Patients'!CR$10:CR$107,OFFSET('6. Patients'!$DN$9,1,MATCH($D60,'6. Patients'!$DO$9:$FL$9,0),ROWS('6. Patients'!EE$10:EE$107))),0)+
IFERROR(SUMPRODUCT('6. Patients'!CR$10:CR$107,OFFSET('6. Patients'!$FM$9,1,MATCH($D60,'6. Patients'!$FN$9:$GG$9,0),ROWS('6. Patients'!EE$10:EE$107))),0)+
IFERROR(SUMPRODUCT('6. Patients'!CR$10:CR$107,OFFSET('6. Patients'!$GH$9,1,MATCH($D60,'6. Patients'!$GI$9:$IF$9,0),ROWS('6. Patients'!EE$10:EE$107))),0)+
IFERROR(SUMPRODUCT('6. Patients'!CR$10:CR$107,OFFSET('6. Patients'!$IG$9,1,MATCH($D60,'6. Patients'!$IH$9:$JA$9,0),ROWS('6. Patients'!EE$10:EE$107))),0),
IFERROR(SUMPRODUCT('6. Patients'!CR$10:CR$107,OFFSET('6. Patients'!$JB$9,1,MATCH($D60,'6. Patients'!$JC$9:$KZ$9,0),ROWS('6. Patients'!EE$10:EE$107))),0)+
IFERROR(SUMPRODUCT('6. Patients'!CR$10:CR$107,OFFSET('6. Patients'!$LA$9,1,MATCH($D60,'6. Patients'!$LB$9:$LU$9,0),ROWS('6. Patients'!EE$10:EE$107))),0)+
IFERROR(SUMPRODUCT('6. Patients'!CR$10:CR$107,OFFSET('6. Patients'!$LV$9,1,MATCH($D60,'6. Patients'!$LW$9:$NT$9,0),ROWS('6. Patients'!EE$10:EE$107))),0)+
IFERROR(SUMPRODUCT('6. Patients'!CR$10:CR$107,OFFSET('6. Patients'!$NU$9,1,MATCH($D60,'6. Patients'!$NV$9:$OO$9,0),ROWS('6. Patients'!EE$10:EE$107))),0),
IFERROR(SUMPRODUCT('6. Patients'!CR$10:CR$107,OFFSET('6. Patients'!$OP$9,1,MATCH($D60,'6. Patients'!$OQ$9:$QN$9,0),ROWS('6. Patients'!EE$10:EE$107))),0)+
IFERROR(SUMPRODUCT('6. Patients'!CR$10:CR$107,OFFSET('6. Patients'!$QO$9,1,MATCH($D60,'6. Patients'!$QP$9:$RI$9,0),ROWS('6. Patients'!EE$10:EE$107))),0)+
IFERROR(SUMPRODUCT('6. Patients'!CR$10:CR$107,OFFSET('6. Patients'!$RJ$9,1,MATCH($D60,'6. Patients'!$RK$9:$TH$9,0),ROWS('6. Patients'!EE$10:EE$107))),0)+
IFERROR(SUMPRODUCT('6. Patients'!CR$10:CR$107,OFFSET('6. Patients'!$TI$9,1,MATCH($D60,'6. Patients'!$TJ$9:$UC$9,0),ROWS('6. Patients'!EE$10:EE$107))),0))+
IFERROR(VLOOKUP($D60,$H$116:$L$146,COLUMNS($H$115:$J$115)-1+Y$7,0)*$E60*$F60*'1. General Inputs'!$J$25,0),0),0)</f>
        <v>0</v>
      </c>
      <c r="Z60" s="775">
        <f ca="1">ROUNDUP(IFERROR($F60*$E60*CHOOSE(Z$7,
IFERROR(SUMPRODUCT('6. Patients'!CS$10:CS$107,OFFSET('6. Patients'!$DN$9,1,MATCH($D60,'6. Patients'!$DO$9:$FL$9,0),ROWS('6. Patients'!EF$10:EF$107))),0)+
IFERROR(SUMPRODUCT('6. Patients'!CS$10:CS$107,OFFSET('6. Patients'!$FM$9,1,MATCH($D60,'6. Patients'!$FN$9:$GG$9,0),ROWS('6. Patients'!EF$10:EF$107))),0)+
IFERROR(SUMPRODUCT('6. Patients'!CS$10:CS$107,OFFSET('6. Patients'!$GH$9,1,MATCH($D60,'6. Patients'!$GI$9:$IF$9,0),ROWS('6. Patients'!EF$10:EF$107))),0)+
IFERROR(SUMPRODUCT('6. Patients'!CS$10:CS$107,OFFSET('6. Patients'!$IG$9,1,MATCH($D60,'6. Patients'!$IH$9:$JA$9,0),ROWS('6. Patients'!EF$10:EF$107))),0),
IFERROR(SUMPRODUCT('6. Patients'!CS$10:CS$107,OFFSET('6. Patients'!$JB$9,1,MATCH($D60,'6. Patients'!$JC$9:$KZ$9,0),ROWS('6. Patients'!EF$10:EF$107))),0)+
IFERROR(SUMPRODUCT('6. Patients'!CS$10:CS$107,OFFSET('6. Patients'!$LA$9,1,MATCH($D60,'6. Patients'!$LB$9:$LU$9,0),ROWS('6. Patients'!EF$10:EF$107))),0)+
IFERROR(SUMPRODUCT('6. Patients'!CS$10:CS$107,OFFSET('6. Patients'!$LV$9,1,MATCH($D60,'6. Patients'!$LW$9:$NT$9,0),ROWS('6. Patients'!EF$10:EF$107))),0)+
IFERROR(SUMPRODUCT('6. Patients'!CS$10:CS$107,OFFSET('6. Patients'!$NU$9,1,MATCH($D60,'6. Patients'!$NV$9:$OO$9,0),ROWS('6. Patients'!EF$10:EF$107))),0),
IFERROR(SUMPRODUCT('6. Patients'!CS$10:CS$107,OFFSET('6. Patients'!$OP$9,1,MATCH($D60,'6. Patients'!$OQ$9:$QN$9,0),ROWS('6. Patients'!EF$10:EF$107))),0)+
IFERROR(SUMPRODUCT('6. Patients'!CS$10:CS$107,OFFSET('6. Patients'!$QO$9,1,MATCH($D60,'6. Patients'!$QP$9:$RI$9,0),ROWS('6. Patients'!EF$10:EF$107))),0)+
IFERROR(SUMPRODUCT('6. Patients'!CS$10:CS$107,OFFSET('6. Patients'!$RJ$9,1,MATCH($D60,'6. Patients'!$RK$9:$TH$9,0),ROWS('6. Patients'!EF$10:EF$107))),0)+
IFERROR(SUMPRODUCT('6. Patients'!CS$10:CS$107,OFFSET('6. Patients'!$TI$9,1,MATCH($D60,'6. Patients'!$TJ$9:$UC$9,0),ROWS('6. Patients'!EF$10:EF$107))),0))+
IFERROR(VLOOKUP($D60,$H$116:$L$146,COLUMNS($H$115:$J$115)-1+Z$7,0)*$E60*$F60*'1. General Inputs'!$J$25,0),0),0)</f>
        <v>0</v>
      </c>
      <c r="AA60" s="775">
        <f ca="1">ROUNDUP(IFERROR($F60*$E60*CHOOSE(AA$7,
IFERROR(SUMPRODUCT('6. Patients'!CT$10:CT$107,OFFSET('6. Patients'!$DN$9,1,MATCH($D60,'6. Patients'!$DO$9:$FL$9,0),ROWS('6. Patients'!EG$10:EG$107))),0)+
IFERROR(SUMPRODUCT('6. Patients'!CT$10:CT$107,OFFSET('6. Patients'!$FM$9,1,MATCH($D60,'6. Patients'!$FN$9:$GG$9,0),ROWS('6. Patients'!EG$10:EG$107))),0)+
IFERROR(SUMPRODUCT('6. Patients'!CT$10:CT$107,OFFSET('6. Patients'!$GH$9,1,MATCH($D60,'6. Patients'!$GI$9:$IF$9,0),ROWS('6. Patients'!EG$10:EG$107))),0)+
IFERROR(SUMPRODUCT('6. Patients'!CT$10:CT$107,OFFSET('6. Patients'!$IG$9,1,MATCH($D60,'6. Patients'!$IH$9:$JA$9,0),ROWS('6. Patients'!EG$10:EG$107))),0),
IFERROR(SUMPRODUCT('6. Patients'!CT$10:CT$107,OFFSET('6. Patients'!$JB$9,1,MATCH($D60,'6. Patients'!$JC$9:$KZ$9,0),ROWS('6. Patients'!EG$10:EG$107))),0)+
IFERROR(SUMPRODUCT('6. Patients'!CT$10:CT$107,OFFSET('6. Patients'!$LA$9,1,MATCH($D60,'6. Patients'!$LB$9:$LU$9,0),ROWS('6. Patients'!EG$10:EG$107))),0)+
IFERROR(SUMPRODUCT('6. Patients'!CT$10:CT$107,OFFSET('6. Patients'!$LV$9,1,MATCH($D60,'6. Patients'!$LW$9:$NT$9,0),ROWS('6. Patients'!EG$10:EG$107))),0)+
IFERROR(SUMPRODUCT('6. Patients'!CT$10:CT$107,OFFSET('6. Patients'!$NU$9,1,MATCH($D60,'6. Patients'!$NV$9:$OO$9,0),ROWS('6. Patients'!EG$10:EG$107))),0),
IFERROR(SUMPRODUCT('6. Patients'!CT$10:CT$107,OFFSET('6. Patients'!$OP$9,1,MATCH($D60,'6. Patients'!$OQ$9:$QN$9,0),ROWS('6. Patients'!EG$10:EG$107))),0)+
IFERROR(SUMPRODUCT('6. Patients'!CT$10:CT$107,OFFSET('6. Patients'!$QO$9,1,MATCH($D60,'6. Patients'!$QP$9:$RI$9,0),ROWS('6. Patients'!EG$10:EG$107))),0)+
IFERROR(SUMPRODUCT('6. Patients'!CT$10:CT$107,OFFSET('6. Patients'!$RJ$9,1,MATCH($D60,'6. Patients'!$RK$9:$TH$9,0),ROWS('6. Patients'!EG$10:EG$107))),0)+
IFERROR(SUMPRODUCT('6. Patients'!CT$10:CT$107,OFFSET('6. Patients'!$TI$9,1,MATCH($D60,'6. Patients'!$TJ$9:$UC$9,0),ROWS('6. Patients'!EG$10:EG$107))),0))+
IFERROR(VLOOKUP($D60,$H$116:$L$146,COLUMNS($H$115:$J$115)-1+AA$7,0)*$E60*$F60*'1. General Inputs'!$J$25,0),0),0)</f>
        <v>0</v>
      </c>
      <c r="AB60" s="775">
        <f ca="1">ROUNDUP(IFERROR($F60*$E60*CHOOSE(AB$7,
IFERROR(SUMPRODUCT('6. Patients'!CU$10:CU$107,OFFSET('6. Patients'!$DN$9,1,MATCH($D60,'6. Patients'!$DO$9:$FL$9,0),ROWS('6. Patients'!EH$10:EH$107))),0)+
IFERROR(SUMPRODUCT('6. Patients'!CU$10:CU$107,OFFSET('6. Patients'!$FM$9,1,MATCH($D60,'6. Patients'!$FN$9:$GG$9,0),ROWS('6. Patients'!EH$10:EH$107))),0)+
IFERROR(SUMPRODUCT('6. Patients'!CU$10:CU$107,OFFSET('6. Patients'!$GH$9,1,MATCH($D60,'6. Patients'!$GI$9:$IF$9,0),ROWS('6. Patients'!EH$10:EH$107))),0)+
IFERROR(SUMPRODUCT('6. Patients'!CU$10:CU$107,OFFSET('6. Patients'!$IG$9,1,MATCH($D60,'6. Patients'!$IH$9:$JA$9,0),ROWS('6. Patients'!EH$10:EH$107))),0),
IFERROR(SUMPRODUCT('6. Patients'!CU$10:CU$107,OFFSET('6. Patients'!$JB$9,1,MATCH($D60,'6. Patients'!$JC$9:$KZ$9,0),ROWS('6. Patients'!EH$10:EH$107))),0)+
IFERROR(SUMPRODUCT('6. Patients'!CU$10:CU$107,OFFSET('6. Patients'!$LA$9,1,MATCH($D60,'6. Patients'!$LB$9:$LU$9,0),ROWS('6. Patients'!EH$10:EH$107))),0)+
IFERROR(SUMPRODUCT('6. Patients'!CU$10:CU$107,OFFSET('6. Patients'!$LV$9,1,MATCH($D60,'6. Patients'!$LW$9:$NT$9,0),ROWS('6. Patients'!EH$10:EH$107))),0)+
IFERROR(SUMPRODUCT('6. Patients'!CU$10:CU$107,OFFSET('6. Patients'!$NU$9,1,MATCH($D60,'6. Patients'!$NV$9:$OO$9,0),ROWS('6. Patients'!EH$10:EH$107))),0),
IFERROR(SUMPRODUCT('6. Patients'!CU$10:CU$107,OFFSET('6. Patients'!$OP$9,1,MATCH($D60,'6. Patients'!$OQ$9:$QN$9,0),ROWS('6. Patients'!EH$10:EH$107))),0)+
IFERROR(SUMPRODUCT('6. Patients'!CU$10:CU$107,OFFSET('6. Patients'!$QO$9,1,MATCH($D60,'6. Patients'!$QP$9:$RI$9,0),ROWS('6. Patients'!EH$10:EH$107))),0)+
IFERROR(SUMPRODUCT('6. Patients'!CU$10:CU$107,OFFSET('6. Patients'!$RJ$9,1,MATCH($D60,'6. Patients'!$RK$9:$TH$9,0),ROWS('6. Patients'!EH$10:EH$107))),0)+
IFERROR(SUMPRODUCT('6. Patients'!CU$10:CU$107,OFFSET('6. Patients'!$TI$9,1,MATCH($D60,'6. Patients'!$TJ$9:$UC$9,0),ROWS('6. Patients'!EH$10:EH$107))),0))+
IFERROR(VLOOKUP($D60,$H$116:$L$146,COLUMNS($H$115:$J$115)-1+AB$7,0)*$E60*$F60*'1. General Inputs'!$J$25,0),0),0)</f>
        <v>0</v>
      </c>
      <c r="AC60" s="775">
        <f ca="1">ROUNDUP(IFERROR($F60*$E60*CHOOSE(AC$7,
IFERROR(SUMPRODUCT('6. Patients'!CV$10:CV$107,OFFSET('6. Patients'!$DN$9,1,MATCH($D60,'6. Patients'!$DO$9:$FL$9,0),ROWS('6. Patients'!EI$10:EI$107))),0)+
IFERROR(SUMPRODUCT('6. Patients'!CV$10:CV$107,OFFSET('6. Patients'!$FM$9,1,MATCH($D60,'6. Patients'!$FN$9:$GG$9,0),ROWS('6. Patients'!EI$10:EI$107))),0)+
IFERROR(SUMPRODUCT('6. Patients'!CV$10:CV$107,OFFSET('6. Patients'!$GH$9,1,MATCH($D60,'6. Patients'!$GI$9:$IF$9,0),ROWS('6. Patients'!EI$10:EI$107))),0)+
IFERROR(SUMPRODUCT('6. Patients'!CV$10:CV$107,OFFSET('6. Patients'!$IG$9,1,MATCH($D60,'6. Patients'!$IH$9:$JA$9,0),ROWS('6. Patients'!EI$10:EI$107))),0),
IFERROR(SUMPRODUCT('6. Patients'!CV$10:CV$107,OFFSET('6. Patients'!$JB$9,1,MATCH($D60,'6. Patients'!$JC$9:$KZ$9,0),ROWS('6. Patients'!EI$10:EI$107))),0)+
IFERROR(SUMPRODUCT('6. Patients'!CV$10:CV$107,OFFSET('6. Patients'!$LA$9,1,MATCH($D60,'6. Patients'!$LB$9:$LU$9,0),ROWS('6. Patients'!EI$10:EI$107))),0)+
IFERROR(SUMPRODUCT('6. Patients'!CV$10:CV$107,OFFSET('6. Patients'!$LV$9,1,MATCH($D60,'6. Patients'!$LW$9:$NT$9,0),ROWS('6. Patients'!EI$10:EI$107))),0)+
IFERROR(SUMPRODUCT('6. Patients'!CV$10:CV$107,OFFSET('6. Patients'!$NU$9,1,MATCH($D60,'6. Patients'!$NV$9:$OO$9,0),ROWS('6. Patients'!EI$10:EI$107))),0),
IFERROR(SUMPRODUCT('6. Patients'!CV$10:CV$107,OFFSET('6. Patients'!$OP$9,1,MATCH($D60,'6. Patients'!$OQ$9:$QN$9,0),ROWS('6. Patients'!EI$10:EI$107))),0)+
IFERROR(SUMPRODUCT('6. Patients'!CV$10:CV$107,OFFSET('6. Patients'!$QO$9,1,MATCH($D60,'6. Patients'!$QP$9:$RI$9,0),ROWS('6. Patients'!EI$10:EI$107))),0)+
IFERROR(SUMPRODUCT('6. Patients'!CV$10:CV$107,OFFSET('6. Patients'!$RJ$9,1,MATCH($D60,'6. Patients'!$RK$9:$TH$9,0),ROWS('6. Patients'!EI$10:EI$107))),0)+
IFERROR(SUMPRODUCT('6. Patients'!CV$10:CV$107,OFFSET('6. Patients'!$TI$9,1,MATCH($D60,'6. Patients'!$TJ$9:$UC$9,0),ROWS('6. Patients'!EI$10:EI$107))),0))+
IFERROR(VLOOKUP($D60,$H$116:$L$146,COLUMNS($H$115:$J$115)-1+AC$7,0)*$E60*$F60*'1. General Inputs'!$J$25,0),0),0)</f>
        <v>0</v>
      </c>
      <c r="AD60" s="775">
        <f ca="1">ROUNDUP(IFERROR($F60*$E60*CHOOSE(AD$7,
IFERROR(SUMPRODUCT('6. Patients'!CW$10:CW$107,OFFSET('6. Patients'!$DN$9,1,MATCH($D60,'6. Patients'!$DO$9:$FL$9,0),ROWS('6. Patients'!EJ$10:EJ$107))),0)+
IFERROR(SUMPRODUCT('6. Patients'!CW$10:CW$107,OFFSET('6. Patients'!$FM$9,1,MATCH($D60,'6. Patients'!$FN$9:$GG$9,0),ROWS('6. Patients'!EJ$10:EJ$107))),0)+
IFERROR(SUMPRODUCT('6. Patients'!CW$10:CW$107,OFFSET('6. Patients'!$GH$9,1,MATCH($D60,'6. Patients'!$GI$9:$IF$9,0),ROWS('6. Patients'!EJ$10:EJ$107))),0)+
IFERROR(SUMPRODUCT('6. Patients'!CW$10:CW$107,OFFSET('6. Patients'!$IG$9,1,MATCH($D60,'6. Patients'!$IH$9:$JA$9,0),ROWS('6. Patients'!EJ$10:EJ$107))),0),
IFERROR(SUMPRODUCT('6. Patients'!CW$10:CW$107,OFFSET('6. Patients'!$JB$9,1,MATCH($D60,'6. Patients'!$JC$9:$KZ$9,0),ROWS('6. Patients'!EJ$10:EJ$107))),0)+
IFERROR(SUMPRODUCT('6. Patients'!CW$10:CW$107,OFFSET('6. Patients'!$LA$9,1,MATCH($D60,'6. Patients'!$LB$9:$LU$9,0),ROWS('6. Patients'!EJ$10:EJ$107))),0)+
IFERROR(SUMPRODUCT('6. Patients'!CW$10:CW$107,OFFSET('6. Patients'!$LV$9,1,MATCH($D60,'6. Patients'!$LW$9:$NT$9,0),ROWS('6. Patients'!EJ$10:EJ$107))),0)+
IFERROR(SUMPRODUCT('6. Patients'!CW$10:CW$107,OFFSET('6. Patients'!$NU$9,1,MATCH($D60,'6. Patients'!$NV$9:$OO$9,0),ROWS('6. Patients'!EJ$10:EJ$107))),0),
IFERROR(SUMPRODUCT('6. Patients'!CW$10:CW$107,OFFSET('6. Patients'!$OP$9,1,MATCH($D60,'6. Patients'!$OQ$9:$QN$9,0),ROWS('6. Patients'!EJ$10:EJ$107))),0)+
IFERROR(SUMPRODUCT('6. Patients'!CW$10:CW$107,OFFSET('6. Patients'!$QO$9,1,MATCH($D60,'6. Patients'!$QP$9:$RI$9,0),ROWS('6. Patients'!EJ$10:EJ$107))),0)+
IFERROR(SUMPRODUCT('6. Patients'!CW$10:CW$107,OFFSET('6. Patients'!$RJ$9,1,MATCH($D60,'6. Patients'!$RK$9:$TH$9,0),ROWS('6. Patients'!EJ$10:EJ$107))),0)+
IFERROR(SUMPRODUCT('6. Patients'!CW$10:CW$107,OFFSET('6. Patients'!$TI$9,1,MATCH($D60,'6. Patients'!$TJ$9:$UC$9,0),ROWS('6. Patients'!EJ$10:EJ$107))),0))+
IFERROR(VLOOKUP($D60,$H$116:$L$146,COLUMNS($H$115:$J$115)-1+AD$7,0)*$E60*$F60*'1. General Inputs'!$J$25,0),0),0)</f>
        <v>0</v>
      </c>
      <c r="AE60" s="775">
        <f ca="1">ROUNDUP(IFERROR($F60*$E60*CHOOSE(AE$7,
IFERROR(SUMPRODUCT('6. Patients'!CX$10:CX$107,OFFSET('6. Patients'!$DN$9,1,MATCH($D60,'6. Patients'!$DO$9:$FL$9,0),ROWS('6. Patients'!EK$10:EK$107))),0)+
IFERROR(SUMPRODUCT('6. Patients'!CX$10:CX$107,OFFSET('6. Patients'!$FM$9,1,MATCH($D60,'6. Patients'!$FN$9:$GG$9,0),ROWS('6. Patients'!EK$10:EK$107))),0)+
IFERROR(SUMPRODUCT('6. Patients'!CX$10:CX$107,OFFSET('6. Patients'!$GH$9,1,MATCH($D60,'6. Patients'!$GI$9:$IF$9,0),ROWS('6. Patients'!EK$10:EK$107))),0)+
IFERROR(SUMPRODUCT('6. Patients'!CX$10:CX$107,OFFSET('6. Patients'!$IG$9,1,MATCH($D60,'6. Patients'!$IH$9:$JA$9,0),ROWS('6. Patients'!EK$10:EK$107))),0),
IFERROR(SUMPRODUCT('6. Patients'!CX$10:CX$107,OFFSET('6. Patients'!$JB$9,1,MATCH($D60,'6. Patients'!$JC$9:$KZ$9,0),ROWS('6. Patients'!EK$10:EK$107))),0)+
IFERROR(SUMPRODUCT('6. Patients'!CX$10:CX$107,OFFSET('6. Patients'!$LA$9,1,MATCH($D60,'6. Patients'!$LB$9:$LU$9,0),ROWS('6. Patients'!EK$10:EK$107))),0)+
IFERROR(SUMPRODUCT('6. Patients'!CX$10:CX$107,OFFSET('6. Patients'!$LV$9,1,MATCH($D60,'6. Patients'!$LW$9:$NT$9,0),ROWS('6. Patients'!EK$10:EK$107))),0)+
IFERROR(SUMPRODUCT('6. Patients'!CX$10:CX$107,OFFSET('6. Patients'!$NU$9,1,MATCH($D60,'6. Patients'!$NV$9:$OO$9,0),ROWS('6. Patients'!EK$10:EK$107))),0),
IFERROR(SUMPRODUCT('6. Patients'!CX$10:CX$107,OFFSET('6. Patients'!$OP$9,1,MATCH($D60,'6. Patients'!$OQ$9:$QN$9,0),ROWS('6. Patients'!EK$10:EK$107))),0)+
IFERROR(SUMPRODUCT('6. Patients'!CX$10:CX$107,OFFSET('6. Patients'!$QO$9,1,MATCH($D60,'6. Patients'!$QP$9:$RI$9,0),ROWS('6. Patients'!EK$10:EK$107))),0)+
IFERROR(SUMPRODUCT('6. Patients'!CX$10:CX$107,OFFSET('6. Patients'!$RJ$9,1,MATCH($D60,'6. Patients'!$RK$9:$TH$9,0),ROWS('6. Patients'!EK$10:EK$107))),0)+
IFERROR(SUMPRODUCT('6. Patients'!CX$10:CX$107,OFFSET('6. Patients'!$TI$9,1,MATCH($D60,'6. Patients'!$TJ$9:$UC$9,0),ROWS('6. Patients'!EK$10:EK$107))),0))+
IFERROR(VLOOKUP($D60,$H$116:$L$146,COLUMNS($H$115:$J$115)-1+AE$7,0)*$E60*$F60*'1. General Inputs'!$J$25,0),0),0)</f>
        <v>0</v>
      </c>
      <c r="AF60" s="775">
        <f ca="1">ROUNDUP(IFERROR($F60*$E60*CHOOSE(AF$7,
IFERROR(SUMPRODUCT('6. Patients'!CY$10:CY$107,OFFSET('6. Patients'!$DN$9,1,MATCH($D60,'6. Patients'!$DO$9:$FL$9,0),ROWS('6. Patients'!EL$10:EL$107))),0)+
IFERROR(SUMPRODUCT('6. Patients'!CY$10:CY$107,OFFSET('6. Patients'!$FM$9,1,MATCH($D60,'6. Patients'!$FN$9:$GG$9,0),ROWS('6. Patients'!EL$10:EL$107))),0)+
IFERROR(SUMPRODUCT('6. Patients'!CY$10:CY$107,OFFSET('6. Patients'!$GH$9,1,MATCH($D60,'6. Patients'!$GI$9:$IF$9,0),ROWS('6. Patients'!EL$10:EL$107))),0)+
IFERROR(SUMPRODUCT('6. Patients'!CY$10:CY$107,OFFSET('6. Patients'!$IG$9,1,MATCH($D60,'6. Patients'!$IH$9:$JA$9,0),ROWS('6. Patients'!EL$10:EL$107))),0),
IFERROR(SUMPRODUCT('6. Patients'!CY$10:CY$107,OFFSET('6. Patients'!$JB$9,1,MATCH($D60,'6. Patients'!$JC$9:$KZ$9,0),ROWS('6. Patients'!EL$10:EL$107))),0)+
IFERROR(SUMPRODUCT('6. Patients'!CY$10:CY$107,OFFSET('6. Patients'!$LA$9,1,MATCH($D60,'6. Patients'!$LB$9:$LU$9,0),ROWS('6. Patients'!EL$10:EL$107))),0)+
IFERROR(SUMPRODUCT('6. Patients'!CY$10:CY$107,OFFSET('6. Patients'!$LV$9,1,MATCH($D60,'6. Patients'!$LW$9:$NT$9,0),ROWS('6. Patients'!EL$10:EL$107))),0)+
IFERROR(SUMPRODUCT('6. Patients'!CY$10:CY$107,OFFSET('6. Patients'!$NU$9,1,MATCH($D60,'6. Patients'!$NV$9:$OO$9,0),ROWS('6. Patients'!EL$10:EL$107))),0),
IFERROR(SUMPRODUCT('6. Patients'!CY$10:CY$107,OFFSET('6. Patients'!$OP$9,1,MATCH($D60,'6. Patients'!$OQ$9:$QN$9,0),ROWS('6. Patients'!EL$10:EL$107))),0)+
IFERROR(SUMPRODUCT('6. Patients'!CY$10:CY$107,OFFSET('6. Patients'!$QO$9,1,MATCH($D60,'6. Patients'!$QP$9:$RI$9,0),ROWS('6. Patients'!EL$10:EL$107))),0)+
IFERROR(SUMPRODUCT('6. Patients'!CY$10:CY$107,OFFSET('6. Patients'!$RJ$9,1,MATCH($D60,'6. Patients'!$RK$9:$TH$9,0),ROWS('6. Patients'!EL$10:EL$107))),0)+
IFERROR(SUMPRODUCT('6. Patients'!CY$10:CY$107,OFFSET('6. Patients'!$TI$9,1,MATCH($D60,'6. Patients'!$TJ$9:$UC$9,0),ROWS('6. Patients'!EL$10:EL$107))),0))+
IFERROR(VLOOKUP($D60,$H$116:$L$146,COLUMNS($H$115:$J$115)-1+AF$7,0)*$E60*$F60*'1. General Inputs'!$J$25,0),0),0)</f>
        <v>0</v>
      </c>
      <c r="AG60" s="775">
        <f ca="1">ROUNDUP(IFERROR($F60*$E60*CHOOSE(AG$7,
IFERROR(SUMPRODUCT('6. Patients'!CZ$10:CZ$107,OFFSET('6. Patients'!$DN$9,1,MATCH($D60,'6. Patients'!$DO$9:$FL$9,0),ROWS('6. Patients'!EM$10:EM$107))),0)+
IFERROR(SUMPRODUCT('6. Patients'!CZ$10:CZ$107,OFFSET('6. Patients'!$FM$9,1,MATCH($D60,'6. Patients'!$FN$9:$GG$9,0),ROWS('6. Patients'!EM$10:EM$107))),0)+
IFERROR(SUMPRODUCT('6. Patients'!CZ$10:CZ$107,OFFSET('6. Patients'!$GH$9,1,MATCH($D60,'6. Patients'!$GI$9:$IF$9,0),ROWS('6. Patients'!EM$10:EM$107))),0)+
IFERROR(SUMPRODUCT('6. Patients'!CZ$10:CZ$107,OFFSET('6. Patients'!$IG$9,1,MATCH($D60,'6. Patients'!$IH$9:$JA$9,0),ROWS('6. Patients'!EM$10:EM$107))),0),
IFERROR(SUMPRODUCT('6. Patients'!CZ$10:CZ$107,OFFSET('6. Patients'!$JB$9,1,MATCH($D60,'6. Patients'!$JC$9:$KZ$9,0),ROWS('6. Patients'!EM$10:EM$107))),0)+
IFERROR(SUMPRODUCT('6. Patients'!CZ$10:CZ$107,OFFSET('6. Patients'!$LA$9,1,MATCH($D60,'6. Patients'!$LB$9:$LU$9,0),ROWS('6. Patients'!EM$10:EM$107))),0)+
IFERROR(SUMPRODUCT('6. Patients'!CZ$10:CZ$107,OFFSET('6. Patients'!$LV$9,1,MATCH($D60,'6. Patients'!$LW$9:$NT$9,0),ROWS('6. Patients'!EM$10:EM$107))),0)+
IFERROR(SUMPRODUCT('6. Patients'!CZ$10:CZ$107,OFFSET('6. Patients'!$NU$9,1,MATCH($D60,'6. Patients'!$NV$9:$OO$9,0),ROWS('6. Patients'!EM$10:EM$107))),0),
IFERROR(SUMPRODUCT('6. Patients'!CZ$10:CZ$107,OFFSET('6. Patients'!$OP$9,1,MATCH($D60,'6. Patients'!$OQ$9:$QN$9,0),ROWS('6. Patients'!EM$10:EM$107))),0)+
IFERROR(SUMPRODUCT('6. Patients'!CZ$10:CZ$107,OFFSET('6. Patients'!$QO$9,1,MATCH($D60,'6. Patients'!$QP$9:$RI$9,0),ROWS('6. Patients'!EM$10:EM$107))),0)+
IFERROR(SUMPRODUCT('6. Patients'!CZ$10:CZ$107,OFFSET('6. Patients'!$RJ$9,1,MATCH($D60,'6. Patients'!$RK$9:$TH$9,0),ROWS('6. Patients'!EM$10:EM$107))),0)+
IFERROR(SUMPRODUCT('6. Patients'!CZ$10:CZ$107,OFFSET('6. Patients'!$TI$9,1,MATCH($D60,'6. Patients'!$TJ$9:$UC$9,0),ROWS('6. Patients'!EM$10:EM$107))),0))+
IFERROR(VLOOKUP($D60,$H$116:$L$146,COLUMNS($H$115:$J$115)-1+AG$7,0)*$E60*$F60*'1. General Inputs'!$J$25,0),0),0)</f>
        <v>0</v>
      </c>
      <c r="AH60" s="775">
        <f ca="1">ROUNDUP(IFERROR($F60*$E60*CHOOSE(AH$7,
IFERROR(SUMPRODUCT('6. Patients'!DA$10:DA$107,OFFSET('6. Patients'!$DN$9,1,MATCH($D60,'6. Patients'!$DO$9:$FL$9,0),ROWS('6. Patients'!EN$10:EN$107))),0)+
IFERROR(SUMPRODUCT('6. Patients'!DA$10:DA$107,OFFSET('6. Patients'!$FM$9,1,MATCH($D60,'6. Patients'!$FN$9:$GG$9,0),ROWS('6. Patients'!EN$10:EN$107))),0)+
IFERROR(SUMPRODUCT('6. Patients'!DA$10:DA$107,OFFSET('6. Patients'!$GH$9,1,MATCH($D60,'6. Patients'!$GI$9:$IF$9,0),ROWS('6. Patients'!EN$10:EN$107))),0)+
IFERROR(SUMPRODUCT('6. Patients'!DA$10:DA$107,OFFSET('6. Patients'!$IG$9,1,MATCH($D60,'6. Patients'!$IH$9:$JA$9,0),ROWS('6. Patients'!EN$10:EN$107))),0),
IFERROR(SUMPRODUCT('6. Patients'!DA$10:DA$107,OFFSET('6. Patients'!$JB$9,1,MATCH($D60,'6. Patients'!$JC$9:$KZ$9,0),ROWS('6. Patients'!EN$10:EN$107))),0)+
IFERROR(SUMPRODUCT('6. Patients'!DA$10:DA$107,OFFSET('6. Patients'!$LA$9,1,MATCH($D60,'6. Patients'!$LB$9:$LU$9,0),ROWS('6. Patients'!EN$10:EN$107))),0)+
IFERROR(SUMPRODUCT('6. Patients'!DA$10:DA$107,OFFSET('6. Patients'!$LV$9,1,MATCH($D60,'6. Patients'!$LW$9:$NT$9,0),ROWS('6. Patients'!EN$10:EN$107))),0)+
IFERROR(SUMPRODUCT('6. Patients'!DA$10:DA$107,OFFSET('6. Patients'!$NU$9,1,MATCH($D60,'6. Patients'!$NV$9:$OO$9,0),ROWS('6. Patients'!EN$10:EN$107))),0),
IFERROR(SUMPRODUCT('6. Patients'!DA$10:DA$107,OFFSET('6. Patients'!$OP$9,1,MATCH($D60,'6. Patients'!$OQ$9:$QN$9,0),ROWS('6. Patients'!EN$10:EN$107))),0)+
IFERROR(SUMPRODUCT('6. Patients'!DA$10:DA$107,OFFSET('6. Patients'!$QO$9,1,MATCH($D60,'6. Patients'!$QP$9:$RI$9,0),ROWS('6. Patients'!EN$10:EN$107))),0)+
IFERROR(SUMPRODUCT('6. Patients'!DA$10:DA$107,OFFSET('6. Patients'!$RJ$9,1,MATCH($D60,'6. Patients'!$RK$9:$TH$9,0),ROWS('6. Patients'!EN$10:EN$107))),0)+
IFERROR(SUMPRODUCT('6. Patients'!DA$10:DA$107,OFFSET('6. Patients'!$TI$9,1,MATCH($D60,'6. Patients'!$TJ$9:$UC$9,0),ROWS('6. Patients'!EN$10:EN$107))),0))+
IFERROR(VLOOKUP($D60,$H$116:$L$146,COLUMNS($H$115:$J$115)-1+AH$7,0)*$E60*$F60*'1. General Inputs'!$J$25,0),0),0)</f>
        <v>0</v>
      </c>
      <c r="AI60" s="775">
        <f ca="1">ROUNDUP(IFERROR($F60*$E60*CHOOSE(AI$7,
IFERROR(SUMPRODUCT('6. Patients'!DB$10:DB$107,OFFSET('6. Patients'!$DN$9,1,MATCH($D60,'6. Patients'!$DO$9:$FL$9,0),ROWS('6. Patients'!EO$10:EO$107))),0)+
IFERROR(SUMPRODUCT('6. Patients'!DB$10:DB$107,OFFSET('6. Patients'!$FM$9,1,MATCH($D60,'6. Patients'!$FN$9:$GG$9,0),ROWS('6. Patients'!EO$10:EO$107))),0)+
IFERROR(SUMPRODUCT('6. Patients'!DB$10:DB$107,OFFSET('6. Patients'!$GH$9,1,MATCH($D60,'6. Patients'!$GI$9:$IF$9,0),ROWS('6. Patients'!EO$10:EO$107))),0)+
IFERROR(SUMPRODUCT('6. Patients'!DB$10:DB$107,OFFSET('6. Patients'!$IG$9,1,MATCH($D60,'6. Patients'!$IH$9:$JA$9,0),ROWS('6. Patients'!EO$10:EO$107))),0),
IFERROR(SUMPRODUCT('6. Patients'!DB$10:DB$107,OFFSET('6. Patients'!$JB$9,1,MATCH($D60,'6. Patients'!$JC$9:$KZ$9,0),ROWS('6. Patients'!EO$10:EO$107))),0)+
IFERROR(SUMPRODUCT('6. Patients'!DB$10:DB$107,OFFSET('6. Patients'!$LA$9,1,MATCH($D60,'6. Patients'!$LB$9:$LU$9,0),ROWS('6. Patients'!EO$10:EO$107))),0)+
IFERROR(SUMPRODUCT('6. Patients'!DB$10:DB$107,OFFSET('6. Patients'!$LV$9,1,MATCH($D60,'6. Patients'!$LW$9:$NT$9,0),ROWS('6. Patients'!EO$10:EO$107))),0)+
IFERROR(SUMPRODUCT('6. Patients'!DB$10:DB$107,OFFSET('6. Patients'!$NU$9,1,MATCH($D60,'6. Patients'!$NV$9:$OO$9,0),ROWS('6. Patients'!EO$10:EO$107))),0),
IFERROR(SUMPRODUCT('6. Patients'!DB$10:DB$107,OFFSET('6. Patients'!$OP$9,1,MATCH($D60,'6. Patients'!$OQ$9:$QN$9,0),ROWS('6. Patients'!EO$10:EO$107))),0)+
IFERROR(SUMPRODUCT('6. Patients'!DB$10:DB$107,OFFSET('6. Patients'!$QO$9,1,MATCH($D60,'6. Patients'!$QP$9:$RI$9,0),ROWS('6. Patients'!EO$10:EO$107))),0)+
IFERROR(SUMPRODUCT('6. Patients'!DB$10:DB$107,OFFSET('6. Patients'!$RJ$9,1,MATCH($D60,'6. Patients'!$RK$9:$TH$9,0),ROWS('6. Patients'!EO$10:EO$107))),0)+
IFERROR(SUMPRODUCT('6. Patients'!DB$10:DB$107,OFFSET('6. Patients'!$TI$9,1,MATCH($D60,'6. Patients'!$TJ$9:$UC$9,0),ROWS('6. Patients'!EO$10:EO$107))),0))+
IFERROR(VLOOKUP($D60,$H$116:$L$146,COLUMNS($H$115:$J$115)-1+AI$7,0)*$E60*$F60*'1. General Inputs'!$J$25,0),0),0)</f>
        <v>0</v>
      </c>
      <c r="AJ60" s="775">
        <f ca="1">ROUNDUP(IFERROR($F60*$E60*CHOOSE(AJ$7,
IFERROR(SUMPRODUCT('6. Patients'!DC$10:DC$107,OFFSET('6. Patients'!$DN$9,1,MATCH($D60,'6. Patients'!$DO$9:$FL$9,0),ROWS('6. Patients'!EP$10:EP$107))),0)+
IFERROR(SUMPRODUCT('6. Patients'!DC$10:DC$107,OFFSET('6. Patients'!$FM$9,1,MATCH($D60,'6. Patients'!$FN$9:$GG$9,0),ROWS('6. Patients'!EP$10:EP$107))),0)+
IFERROR(SUMPRODUCT('6. Patients'!DC$10:DC$107,OFFSET('6. Patients'!$GH$9,1,MATCH($D60,'6. Patients'!$GI$9:$IF$9,0),ROWS('6. Patients'!EP$10:EP$107))),0)+
IFERROR(SUMPRODUCT('6. Patients'!DC$10:DC$107,OFFSET('6. Patients'!$IG$9,1,MATCH($D60,'6. Patients'!$IH$9:$JA$9,0),ROWS('6. Patients'!EP$10:EP$107))),0),
IFERROR(SUMPRODUCT('6. Patients'!DC$10:DC$107,OFFSET('6. Patients'!$JB$9,1,MATCH($D60,'6. Patients'!$JC$9:$KZ$9,0),ROWS('6. Patients'!EP$10:EP$107))),0)+
IFERROR(SUMPRODUCT('6. Patients'!DC$10:DC$107,OFFSET('6. Patients'!$LA$9,1,MATCH($D60,'6. Patients'!$LB$9:$LU$9,0),ROWS('6. Patients'!EP$10:EP$107))),0)+
IFERROR(SUMPRODUCT('6. Patients'!DC$10:DC$107,OFFSET('6. Patients'!$LV$9,1,MATCH($D60,'6. Patients'!$LW$9:$NT$9,0),ROWS('6. Patients'!EP$10:EP$107))),0)+
IFERROR(SUMPRODUCT('6. Patients'!DC$10:DC$107,OFFSET('6. Patients'!$NU$9,1,MATCH($D60,'6. Patients'!$NV$9:$OO$9,0),ROWS('6. Patients'!EP$10:EP$107))),0),
IFERROR(SUMPRODUCT('6. Patients'!DC$10:DC$107,OFFSET('6. Patients'!$OP$9,1,MATCH($D60,'6. Patients'!$OQ$9:$QN$9,0),ROWS('6. Patients'!EP$10:EP$107))),0)+
IFERROR(SUMPRODUCT('6. Patients'!DC$10:DC$107,OFFSET('6. Patients'!$QO$9,1,MATCH($D60,'6. Patients'!$QP$9:$RI$9,0),ROWS('6. Patients'!EP$10:EP$107))),0)+
IFERROR(SUMPRODUCT('6. Patients'!DC$10:DC$107,OFFSET('6. Patients'!$RJ$9,1,MATCH($D60,'6. Patients'!$RK$9:$TH$9,0),ROWS('6. Patients'!EP$10:EP$107))),0)+
IFERROR(SUMPRODUCT('6. Patients'!DC$10:DC$107,OFFSET('6. Patients'!$TI$9,1,MATCH($D60,'6. Patients'!$TJ$9:$UC$9,0),ROWS('6. Patients'!EP$10:EP$107))),0))+
IFERROR(VLOOKUP($D60,$H$116:$L$146,COLUMNS($H$115:$J$115)-1+AJ$7,0)*$E60*$F60*'1. General Inputs'!$J$25,0),0),0)</f>
        <v>0</v>
      </c>
      <c r="AK60" s="775">
        <f ca="1">ROUNDUP(IFERROR($F60*$E60*CHOOSE(AK$7,
IFERROR(SUMPRODUCT('6. Patients'!DD$10:DD$107,OFFSET('6. Patients'!$DN$9,1,MATCH($D60,'6. Patients'!$DO$9:$FL$9,0),ROWS('6. Patients'!EQ$10:EQ$107))),0)+
IFERROR(SUMPRODUCT('6. Patients'!DD$10:DD$107,OFFSET('6. Patients'!$FM$9,1,MATCH($D60,'6. Patients'!$FN$9:$GG$9,0),ROWS('6. Patients'!EQ$10:EQ$107))),0)+
IFERROR(SUMPRODUCT('6. Patients'!DD$10:DD$107,OFFSET('6. Patients'!$GH$9,1,MATCH($D60,'6. Patients'!$GI$9:$IF$9,0),ROWS('6. Patients'!EQ$10:EQ$107))),0)+
IFERROR(SUMPRODUCT('6. Patients'!DD$10:DD$107,OFFSET('6. Patients'!$IG$9,1,MATCH($D60,'6. Patients'!$IH$9:$JA$9,0),ROWS('6. Patients'!EQ$10:EQ$107))),0),
IFERROR(SUMPRODUCT('6. Patients'!DD$10:DD$107,OFFSET('6. Patients'!$JB$9,1,MATCH($D60,'6. Patients'!$JC$9:$KZ$9,0),ROWS('6. Patients'!EQ$10:EQ$107))),0)+
IFERROR(SUMPRODUCT('6. Patients'!DD$10:DD$107,OFFSET('6. Patients'!$LA$9,1,MATCH($D60,'6. Patients'!$LB$9:$LU$9,0),ROWS('6. Patients'!EQ$10:EQ$107))),0)+
IFERROR(SUMPRODUCT('6. Patients'!DD$10:DD$107,OFFSET('6. Patients'!$LV$9,1,MATCH($D60,'6. Patients'!$LW$9:$NT$9,0),ROWS('6. Patients'!EQ$10:EQ$107))),0)+
IFERROR(SUMPRODUCT('6. Patients'!DD$10:DD$107,OFFSET('6. Patients'!$NU$9,1,MATCH($D60,'6. Patients'!$NV$9:$OO$9,0),ROWS('6. Patients'!EQ$10:EQ$107))),0),
IFERROR(SUMPRODUCT('6. Patients'!DD$10:DD$107,OFFSET('6. Patients'!$OP$9,1,MATCH($D60,'6. Patients'!$OQ$9:$QN$9,0),ROWS('6. Patients'!EQ$10:EQ$107))),0)+
IFERROR(SUMPRODUCT('6. Patients'!DD$10:DD$107,OFFSET('6. Patients'!$QO$9,1,MATCH($D60,'6. Patients'!$QP$9:$RI$9,0),ROWS('6. Patients'!EQ$10:EQ$107))),0)+
IFERROR(SUMPRODUCT('6. Patients'!DD$10:DD$107,OFFSET('6. Patients'!$RJ$9,1,MATCH($D60,'6. Patients'!$RK$9:$TH$9,0),ROWS('6. Patients'!EQ$10:EQ$107))),0)+
IFERROR(SUMPRODUCT('6. Patients'!DD$10:DD$107,OFFSET('6. Patients'!$TI$9,1,MATCH($D60,'6. Patients'!$TJ$9:$UC$9,0),ROWS('6. Patients'!EQ$10:EQ$107))),0))+
IFERROR(VLOOKUP($D60,$H$116:$L$146,COLUMNS($H$115:$J$115)-1+AK$7,0)*$E60*$F60*'1. General Inputs'!$J$25,0),0),0)</f>
        <v>0</v>
      </c>
      <c r="AL60" s="775">
        <f ca="1">ROUNDUP(IFERROR($F60*$E60*CHOOSE(AL$7,
IFERROR(SUMPRODUCT('6. Patients'!DE$10:DE$107,OFFSET('6. Patients'!$DN$9,1,MATCH($D60,'6. Patients'!$DO$9:$FL$9,0),ROWS('6. Patients'!ER$10:ER$107))),0)+
IFERROR(SUMPRODUCT('6. Patients'!DE$10:DE$107,OFFSET('6. Patients'!$FM$9,1,MATCH($D60,'6. Patients'!$FN$9:$GG$9,0),ROWS('6. Patients'!ER$10:ER$107))),0)+
IFERROR(SUMPRODUCT('6. Patients'!DE$10:DE$107,OFFSET('6. Patients'!$GH$9,1,MATCH($D60,'6. Patients'!$GI$9:$IF$9,0),ROWS('6. Patients'!ER$10:ER$107))),0)+
IFERROR(SUMPRODUCT('6. Patients'!DE$10:DE$107,OFFSET('6. Patients'!$IG$9,1,MATCH($D60,'6. Patients'!$IH$9:$JA$9,0),ROWS('6. Patients'!ER$10:ER$107))),0),
IFERROR(SUMPRODUCT('6. Patients'!DE$10:DE$107,OFFSET('6. Patients'!$JB$9,1,MATCH($D60,'6. Patients'!$JC$9:$KZ$9,0),ROWS('6. Patients'!ER$10:ER$107))),0)+
IFERROR(SUMPRODUCT('6. Patients'!DE$10:DE$107,OFFSET('6. Patients'!$LA$9,1,MATCH($D60,'6. Patients'!$LB$9:$LU$9,0),ROWS('6. Patients'!ER$10:ER$107))),0)+
IFERROR(SUMPRODUCT('6. Patients'!DE$10:DE$107,OFFSET('6. Patients'!$LV$9,1,MATCH($D60,'6. Patients'!$LW$9:$NT$9,0),ROWS('6. Patients'!ER$10:ER$107))),0)+
IFERROR(SUMPRODUCT('6. Patients'!DE$10:DE$107,OFFSET('6. Patients'!$NU$9,1,MATCH($D60,'6. Patients'!$NV$9:$OO$9,0),ROWS('6. Patients'!ER$10:ER$107))),0),
IFERROR(SUMPRODUCT('6. Patients'!DE$10:DE$107,OFFSET('6. Patients'!$OP$9,1,MATCH($D60,'6. Patients'!$OQ$9:$QN$9,0),ROWS('6. Patients'!ER$10:ER$107))),0)+
IFERROR(SUMPRODUCT('6. Patients'!DE$10:DE$107,OFFSET('6. Patients'!$QO$9,1,MATCH($D60,'6. Patients'!$QP$9:$RI$9,0),ROWS('6. Patients'!ER$10:ER$107))),0)+
IFERROR(SUMPRODUCT('6. Patients'!DE$10:DE$107,OFFSET('6. Patients'!$RJ$9,1,MATCH($D60,'6. Patients'!$RK$9:$TH$9,0),ROWS('6. Patients'!ER$10:ER$107))),0)+
IFERROR(SUMPRODUCT('6. Patients'!DE$10:DE$107,OFFSET('6. Patients'!$TI$9,1,MATCH($D60,'6. Patients'!$TJ$9:$UC$9,0),ROWS('6. Patients'!ER$10:ER$107))),0))+
IFERROR(VLOOKUP($D60,$H$116:$L$146,COLUMNS($H$115:$J$115)-1+AL$7,0)*$E60*$F60*'1. General Inputs'!$J$25,0),0),0)</f>
        <v>0</v>
      </c>
      <c r="AM60" s="775">
        <f ca="1">ROUNDUP(IFERROR($F60*$E60*CHOOSE(AM$7,
IFERROR(SUMPRODUCT('6. Patients'!DF$10:DF$107,OFFSET('6. Patients'!$DN$9,1,MATCH($D60,'6. Patients'!$DO$9:$FL$9,0),ROWS('6. Patients'!ES$10:ES$107))),0)+
IFERROR(SUMPRODUCT('6. Patients'!DF$10:DF$107,OFFSET('6. Patients'!$FM$9,1,MATCH($D60,'6. Patients'!$FN$9:$GG$9,0),ROWS('6. Patients'!ES$10:ES$107))),0)+
IFERROR(SUMPRODUCT('6. Patients'!DF$10:DF$107,OFFSET('6. Patients'!$GH$9,1,MATCH($D60,'6. Patients'!$GI$9:$IF$9,0),ROWS('6. Patients'!ES$10:ES$107))),0)+
IFERROR(SUMPRODUCT('6. Patients'!DF$10:DF$107,OFFSET('6. Patients'!$IG$9,1,MATCH($D60,'6. Patients'!$IH$9:$JA$9,0),ROWS('6. Patients'!ES$10:ES$107))),0),
IFERROR(SUMPRODUCT('6. Patients'!DF$10:DF$107,OFFSET('6. Patients'!$JB$9,1,MATCH($D60,'6. Patients'!$JC$9:$KZ$9,0),ROWS('6. Patients'!ES$10:ES$107))),0)+
IFERROR(SUMPRODUCT('6. Patients'!DF$10:DF$107,OFFSET('6. Patients'!$LA$9,1,MATCH($D60,'6. Patients'!$LB$9:$LU$9,0),ROWS('6. Patients'!ES$10:ES$107))),0)+
IFERROR(SUMPRODUCT('6. Patients'!DF$10:DF$107,OFFSET('6. Patients'!$LV$9,1,MATCH($D60,'6. Patients'!$LW$9:$NT$9,0),ROWS('6. Patients'!ES$10:ES$107))),0)+
IFERROR(SUMPRODUCT('6. Patients'!DF$10:DF$107,OFFSET('6. Patients'!$NU$9,1,MATCH($D60,'6. Patients'!$NV$9:$OO$9,0),ROWS('6. Patients'!ES$10:ES$107))),0),
IFERROR(SUMPRODUCT('6. Patients'!DF$10:DF$107,OFFSET('6. Patients'!$OP$9,1,MATCH($D60,'6. Patients'!$OQ$9:$QN$9,0),ROWS('6. Patients'!ES$10:ES$107))),0)+
IFERROR(SUMPRODUCT('6. Patients'!DF$10:DF$107,OFFSET('6. Patients'!$QO$9,1,MATCH($D60,'6. Patients'!$QP$9:$RI$9,0),ROWS('6. Patients'!ES$10:ES$107))),0)+
IFERROR(SUMPRODUCT('6. Patients'!DF$10:DF$107,OFFSET('6. Patients'!$RJ$9,1,MATCH($D60,'6. Patients'!$RK$9:$TH$9,0),ROWS('6. Patients'!ES$10:ES$107))),0)+
IFERROR(SUMPRODUCT('6. Patients'!DF$10:DF$107,OFFSET('6. Patients'!$TI$9,1,MATCH($D60,'6. Patients'!$TJ$9:$UC$9,0),ROWS('6. Patients'!ES$10:ES$107))),0))+
IFERROR(VLOOKUP($D60,$H$116:$L$146,COLUMNS($H$115:$J$115)-1+AM$7,0)*$E60*$F60*'1. General Inputs'!$J$25,0),0),0)</f>
        <v>0</v>
      </c>
      <c r="AN60" s="775">
        <f ca="1">ROUNDUP(IFERROR($F60*$E60*CHOOSE(AN$7,
IFERROR(SUMPRODUCT('6. Patients'!DG$10:DG$107,OFFSET('6. Patients'!$DN$9,1,MATCH($D60,'6. Patients'!$DO$9:$FL$9,0),ROWS('6. Patients'!ET$10:ET$107))),0)+
IFERROR(SUMPRODUCT('6. Patients'!DG$10:DG$107,OFFSET('6. Patients'!$FM$9,1,MATCH($D60,'6. Patients'!$FN$9:$GG$9,0),ROWS('6. Patients'!ET$10:ET$107))),0)+
IFERROR(SUMPRODUCT('6. Patients'!DG$10:DG$107,OFFSET('6. Patients'!$GH$9,1,MATCH($D60,'6. Patients'!$GI$9:$IF$9,0),ROWS('6. Patients'!ET$10:ET$107))),0)+
IFERROR(SUMPRODUCT('6. Patients'!DG$10:DG$107,OFFSET('6. Patients'!$IG$9,1,MATCH($D60,'6. Patients'!$IH$9:$JA$9,0),ROWS('6. Patients'!ET$10:ET$107))),0),
IFERROR(SUMPRODUCT('6. Patients'!DG$10:DG$107,OFFSET('6. Patients'!$JB$9,1,MATCH($D60,'6. Patients'!$JC$9:$KZ$9,0),ROWS('6. Patients'!ET$10:ET$107))),0)+
IFERROR(SUMPRODUCT('6. Patients'!DG$10:DG$107,OFFSET('6. Patients'!$LA$9,1,MATCH($D60,'6. Patients'!$LB$9:$LU$9,0),ROWS('6. Patients'!ET$10:ET$107))),0)+
IFERROR(SUMPRODUCT('6. Patients'!DG$10:DG$107,OFFSET('6. Patients'!$LV$9,1,MATCH($D60,'6. Patients'!$LW$9:$NT$9,0),ROWS('6. Patients'!ET$10:ET$107))),0)+
IFERROR(SUMPRODUCT('6. Patients'!DG$10:DG$107,OFFSET('6. Patients'!$NU$9,1,MATCH($D60,'6. Patients'!$NV$9:$OO$9,0),ROWS('6. Patients'!ET$10:ET$107))),0),
IFERROR(SUMPRODUCT('6. Patients'!DG$10:DG$107,OFFSET('6. Patients'!$OP$9,1,MATCH($D60,'6. Patients'!$OQ$9:$QN$9,0),ROWS('6. Patients'!ET$10:ET$107))),0)+
IFERROR(SUMPRODUCT('6. Patients'!DG$10:DG$107,OFFSET('6. Patients'!$QO$9,1,MATCH($D60,'6. Patients'!$QP$9:$RI$9,0),ROWS('6. Patients'!ET$10:ET$107))),0)+
IFERROR(SUMPRODUCT('6. Patients'!DG$10:DG$107,OFFSET('6. Patients'!$RJ$9,1,MATCH($D60,'6. Patients'!$RK$9:$TH$9,0),ROWS('6. Patients'!ET$10:ET$107))),0)+
IFERROR(SUMPRODUCT('6. Patients'!DG$10:DG$107,OFFSET('6. Patients'!$TI$9,1,MATCH($D60,'6. Patients'!$TJ$9:$UC$9,0),ROWS('6. Patients'!ET$10:ET$107))),0))+
IFERROR(VLOOKUP($D60,$H$116:$L$146,COLUMNS($H$115:$J$115)-1+AN$7,0)*$E60*$F60*'1. General Inputs'!$J$25,0),0),0)</f>
        <v>0</v>
      </c>
      <c r="AO60" s="775">
        <f ca="1">ROUNDUP(IFERROR($F60*$E60*CHOOSE(AO$7,
IFERROR(SUMPRODUCT('6. Patients'!DH$10:DH$107,OFFSET('6. Patients'!$DN$9,1,MATCH($D60,'6. Patients'!$DO$9:$FL$9,0),ROWS('6. Patients'!EU$10:EU$107))),0)+
IFERROR(SUMPRODUCT('6. Patients'!DH$10:DH$107,OFFSET('6. Patients'!$FM$9,1,MATCH($D60,'6. Patients'!$FN$9:$GG$9,0),ROWS('6. Patients'!EU$10:EU$107))),0)+
IFERROR(SUMPRODUCT('6. Patients'!DH$10:DH$107,OFFSET('6. Patients'!$GH$9,1,MATCH($D60,'6. Patients'!$GI$9:$IF$9,0),ROWS('6. Patients'!EU$10:EU$107))),0)+
IFERROR(SUMPRODUCT('6. Patients'!DH$10:DH$107,OFFSET('6. Patients'!$IG$9,1,MATCH($D60,'6. Patients'!$IH$9:$JA$9,0),ROWS('6. Patients'!EU$10:EU$107))),0),
IFERROR(SUMPRODUCT('6. Patients'!DH$10:DH$107,OFFSET('6. Patients'!$JB$9,1,MATCH($D60,'6. Patients'!$JC$9:$KZ$9,0),ROWS('6. Patients'!EU$10:EU$107))),0)+
IFERROR(SUMPRODUCT('6. Patients'!DH$10:DH$107,OFFSET('6. Patients'!$LA$9,1,MATCH($D60,'6. Patients'!$LB$9:$LU$9,0),ROWS('6. Patients'!EU$10:EU$107))),0)+
IFERROR(SUMPRODUCT('6. Patients'!DH$10:DH$107,OFFSET('6. Patients'!$LV$9,1,MATCH($D60,'6. Patients'!$LW$9:$NT$9,0),ROWS('6. Patients'!EU$10:EU$107))),0)+
IFERROR(SUMPRODUCT('6. Patients'!DH$10:DH$107,OFFSET('6. Patients'!$NU$9,1,MATCH($D60,'6. Patients'!$NV$9:$OO$9,0),ROWS('6. Patients'!EU$10:EU$107))),0),
IFERROR(SUMPRODUCT('6. Patients'!DH$10:DH$107,OFFSET('6. Patients'!$OP$9,1,MATCH($D60,'6. Patients'!$OQ$9:$QN$9,0),ROWS('6. Patients'!EU$10:EU$107))),0)+
IFERROR(SUMPRODUCT('6. Patients'!DH$10:DH$107,OFFSET('6. Patients'!$QO$9,1,MATCH($D60,'6. Patients'!$QP$9:$RI$9,0),ROWS('6. Patients'!EU$10:EU$107))),0)+
IFERROR(SUMPRODUCT('6. Patients'!DH$10:DH$107,OFFSET('6. Patients'!$RJ$9,1,MATCH($D60,'6. Patients'!$RK$9:$TH$9,0),ROWS('6. Patients'!EU$10:EU$107))),0)+
IFERROR(SUMPRODUCT('6. Patients'!DH$10:DH$107,OFFSET('6. Patients'!$TI$9,1,MATCH($D60,'6. Patients'!$TJ$9:$UC$9,0),ROWS('6. Patients'!EU$10:EU$107))),0))+
IFERROR(VLOOKUP($D60,$H$116:$L$146,COLUMNS($H$115:$J$115)-1+AO$7,0)*$E60*$F60*'1. General Inputs'!$J$25,0),0),0)</f>
        <v>0</v>
      </c>
      <c r="AP60" s="775">
        <f ca="1">ROUNDUP(IFERROR($F60*$E60*CHOOSE(AP$7,
IFERROR(SUMPRODUCT('6. Patients'!DI$10:DI$107,OFFSET('6. Patients'!$DN$9,1,MATCH($D60,'6. Patients'!$DO$9:$FL$9,0),ROWS('6. Patients'!EV$10:EV$107))),0)+
IFERROR(SUMPRODUCT('6. Patients'!DI$10:DI$107,OFFSET('6. Patients'!$FM$9,1,MATCH($D60,'6. Patients'!$FN$9:$GG$9,0),ROWS('6. Patients'!EV$10:EV$107))),0)+
IFERROR(SUMPRODUCT('6. Patients'!DI$10:DI$107,OFFSET('6. Patients'!$GH$9,1,MATCH($D60,'6. Patients'!$GI$9:$IF$9,0),ROWS('6. Patients'!EV$10:EV$107))),0)+
IFERROR(SUMPRODUCT('6. Patients'!DI$10:DI$107,OFFSET('6. Patients'!$IG$9,1,MATCH($D60,'6. Patients'!$IH$9:$JA$9,0),ROWS('6. Patients'!EV$10:EV$107))),0),
IFERROR(SUMPRODUCT('6. Patients'!DI$10:DI$107,OFFSET('6. Patients'!$JB$9,1,MATCH($D60,'6. Patients'!$JC$9:$KZ$9,0),ROWS('6. Patients'!EV$10:EV$107))),0)+
IFERROR(SUMPRODUCT('6. Patients'!DI$10:DI$107,OFFSET('6. Patients'!$LA$9,1,MATCH($D60,'6. Patients'!$LB$9:$LU$9,0),ROWS('6. Patients'!EV$10:EV$107))),0)+
IFERROR(SUMPRODUCT('6. Patients'!DI$10:DI$107,OFFSET('6. Patients'!$LV$9,1,MATCH($D60,'6. Patients'!$LW$9:$NT$9,0),ROWS('6. Patients'!EV$10:EV$107))),0)+
IFERROR(SUMPRODUCT('6. Patients'!DI$10:DI$107,OFFSET('6. Patients'!$NU$9,1,MATCH($D60,'6. Patients'!$NV$9:$OO$9,0),ROWS('6. Patients'!EV$10:EV$107))),0),
IFERROR(SUMPRODUCT('6. Patients'!DI$10:DI$107,OFFSET('6. Patients'!$OP$9,1,MATCH($D60,'6. Patients'!$OQ$9:$QN$9,0),ROWS('6. Patients'!EV$10:EV$107))),0)+
IFERROR(SUMPRODUCT('6. Patients'!DI$10:DI$107,OFFSET('6. Patients'!$QO$9,1,MATCH($D60,'6. Patients'!$QP$9:$RI$9,0),ROWS('6. Patients'!EV$10:EV$107))),0)+
IFERROR(SUMPRODUCT('6. Patients'!DI$10:DI$107,OFFSET('6. Patients'!$RJ$9,1,MATCH($D60,'6. Patients'!$RK$9:$TH$9,0),ROWS('6. Patients'!EV$10:EV$107))),0)+
IFERROR(SUMPRODUCT('6. Patients'!DI$10:DI$107,OFFSET('6. Patients'!$TI$9,1,MATCH($D60,'6. Patients'!$TJ$9:$UC$9,0),ROWS('6. Patients'!EV$10:EV$107))),0))+
IFERROR(VLOOKUP($D60,$H$116:$L$146,COLUMNS($H$115:$J$115)-1+AP$7,0)*$E60*$F60*'1. General Inputs'!$J$25,0),0),0)</f>
        <v>0</v>
      </c>
      <c r="AQ60" s="775">
        <f ca="1">ROUNDUP(IFERROR($F60*$E60*CHOOSE(AQ$7,
IFERROR(SUMPRODUCT('6. Patients'!DJ$10:DJ$107,OFFSET('6. Patients'!$DN$9,1,MATCH($D60,'6. Patients'!$DO$9:$FL$9,0),ROWS('6. Patients'!EW$10:EW$107))),0)+
IFERROR(SUMPRODUCT('6. Patients'!DJ$10:DJ$107,OFFSET('6. Patients'!$FM$9,1,MATCH($D60,'6. Patients'!$FN$9:$GG$9,0),ROWS('6. Patients'!EW$10:EW$107))),0)+
IFERROR(SUMPRODUCT('6. Patients'!DJ$10:DJ$107,OFFSET('6. Patients'!$GH$9,1,MATCH($D60,'6. Patients'!$GI$9:$IF$9,0),ROWS('6. Patients'!EW$10:EW$107))),0)+
IFERROR(SUMPRODUCT('6. Patients'!DJ$10:DJ$107,OFFSET('6. Patients'!$IG$9,1,MATCH($D60,'6. Patients'!$IH$9:$JA$9,0),ROWS('6. Patients'!EW$10:EW$107))),0),
IFERROR(SUMPRODUCT('6. Patients'!DJ$10:DJ$107,OFFSET('6. Patients'!$JB$9,1,MATCH($D60,'6. Patients'!$JC$9:$KZ$9,0),ROWS('6. Patients'!EW$10:EW$107))),0)+
IFERROR(SUMPRODUCT('6. Patients'!DJ$10:DJ$107,OFFSET('6. Patients'!$LA$9,1,MATCH($D60,'6. Patients'!$LB$9:$LU$9,0),ROWS('6. Patients'!EW$10:EW$107))),0)+
IFERROR(SUMPRODUCT('6. Patients'!DJ$10:DJ$107,OFFSET('6. Patients'!$LV$9,1,MATCH($D60,'6. Patients'!$LW$9:$NT$9,0),ROWS('6. Patients'!EW$10:EW$107))),0)+
IFERROR(SUMPRODUCT('6. Patients'!DJ$10:DJ$107,OFFSET('6. Patients'!$NU$9,1,MATCH($D60,'6. Patients'!$NV$9:$OO$9,0),ROWS('6. Patients'!EW$10:EW$107))),0),
IFERROR(SUMPRODUCT('6. Patients'!DJ$10:DJ$107,OFFSET('6. Patients'!$OP$9,1,MATCH($D60,'6. Patients'!$OQ$9:$QN$9,0),ROWS('6. Patients'!EW$10:EW$107))),0)+
IFERROR(SUMPRODUCT('6. Patients'!DJ$10:DJ$107,OFFSET('6. Patients'!$QO$9,1,MATCH($D60,'6. Patients'!$QP$9:$RI$9,0),ROWS('6. Patients'!EW$10:EW$107))),0)+
IFERROR(SUMPRODUCT('6. Patients'!DJ$10:DJ$107,OFFSET('6. Patients'!$RJ$9,1,MATCH($D60,'6. Patients'!$RK$9:$TH$9,0),ROWS('6. Patients'!EW$10:EW$107))),0)+
IFERROR(SUMPRODUCT('6. Patients'!DJ$10:DJ$107,OFFSET('6. Patients'!$TI$9,1,MATCH($D60,'6. Patients'!$TJ$9:$UC$9,0),ROWS('6. Patients'!EW$10:EW$107))),0))+
IFERROR(VLOOKUP($D60,$H$116:$L$146,COLUMNS($H$115:$J$115)-1+AQ$7,0)*$E60*$F60*'1. General Inputs'!$J$25,0),0),0)</f>
        <v>0</v>
      </c>
      <c r="AT60" s="309"/>
      <c r="AZ60" s="335">
        <f ca="1">IFERROR(SUM(OFFSET('7. Consumption'!H60,0,1,,MIN('1. General Inputs'!$J$29,COLUMNS('7. Consumption'!H$9:$AQ$9)-1))),0)+MAX(0,$AQ60*('1. General Inputs'!$J$29-COLUMNS('7. Consumption'!H$9:$AQ$9)+1))</f>
        <v>0</v>
      </c>
      <c r="BA60" s="335">
        <f ca="1">IFERROR(SUM(OFFSET('7. Consumption'!I60,0,1,,MIN('1. General Inputs'!$J$29,COLUMNS('7. Consumption'!I$9:$AQ$9)-1))),0)+MAX(0,$AQ60*('1. General Inputs'!$J$29-COLUMNS('7. Consumption'!I$9:$AQ$9)+1))</f>
        <v>0</v>
      </c>
      <c r="BB60" s="335">
        <f ca="1">IFERROR(SUM(OFFSET('7. Consumption'!J60,0,1,,MIN('1. General Inputs'!$J$29,COLUMNS('7. Consumption'!J$9:$AQ$9)-1))),0)+MAX(0,$AQ60*('1. General Inputs'!$J$29-COLUMNS('7. Consumption'!J$9:$AQ$9)+1))</f>
        <v>0</v>
      </c>
      <c r="BC60" s="335">
        <f ca="1">IFERROR(SUM(OFFSET('7. Consumption'!K60,0,1,,MIN('1. General Inputs'!$J$29,COLUMNS('7. Consumption'!K$9:$AQ$9)-1))),0)+MAX(0,$AQ60*('1. General Inputs'!$J$29-COLUMNS('7. Consumption'!K$9:$AQ$9)+1))</f>
        <v>0</v>
      </c>
      <c r="BD60" s="335">
        <f ca="1">IFERROR(SUM(OFFSET('7. Consumption'!L60,0,1,,MIN('1. General Inputs'!$J$29,COLUMNS('7. Consumption'!L$9:$AQ$9)-1))),0)+MAX(0,$AQ60*('1. General Inputs'!$J$29-COLUMNS('7. Consumption'!L$9:$AQ$9)+1))</f>
        <v>0</v>
      </c>
      <c r="BE60" s="335">
        <f ca="1">IFERROR(SUM(OFFSET('7. Consumption'!M60,0,1,,MIN('1. General Inputs'!$J$29,COLUMNS('7. Consumption'!M$9:$AQ$9)-1))),0)+MAX(0,$AQ60*('1. General Inputs'!$J$29-COLUMNS('7. Consumption'!M$9:$AQ$9)+1))</f>
        <v>0</v>
      </c>
      <c r="BF60" s="335">
        <f ca="1">IFERROR(SUM(OFFSET('7. Consumption'!N60,0,1,,MIN('1. General Inputs'!$J$29,COLUMNS('7. Consumption'!N$9:$AQ$9)-1))),0)+MAX(0,$AQ60*('1. General Inputs'!$J$29-COLUMNS('7. Consumption'!N$9:$AQ$9)+1))</f>
        <v>0</v>
      </c>
      <c r="BG60" s="335">
        <f ca="1">IFERROR(SUM(OFFSET('7. Consumption'!O60,0,1,,MIN('1. General Inputs'!$J$29,COLUMNS('7. Consumption'!O$9:$AQ$9)-1))),0)+MAX(0,$AQ60*('1. General Inputs'!$J$29-COLUMNS('7. Consumption'!O$9:$AQ$9)+1))</f>
        <v>0</v>
      </c>
      <c r="BH60" s="335">
        <f ca="1">IFERROR(SUM(OFFSET('7. Consumption'!P60,0,1,,MIN('1. General Inputs'!$J$29,COLUMNS('7. Consumption'!P$9:$AQ$9)-1))),0)+MAX(0,$AQ60*('1. General Inputs'!$J$29-COLUMNS('7. Consumption'!P$9:$AQ$9)+1))</f>
        <v>0</v>
      </c>
      <c r="BI60" s="335">
        <f ca="1">IFERROR(SUM(OFFSET('7. Consumption'!Q60,0,1,,MIN('1. General Inputs'!$J$29,COLUMNS('7. Consumption'!Q$9:$AQ$9)-1))),0)+MAX(0,$AQ60*('1. General Inputs'!$J$29-COLUMNS('7. Consumption'!Q$9:$AQ$9)+1))</f>
        <v>0</v>
      </c>
      <c r="BJ60" s="335">
        <f ca="1">IFERROR(SUM(OFFSET('7. Consumption'!R60,0,1,,MIN('1. General Inputs'!$J$29,COLUMNS('7. Consumption'!R$9:$AQ$9)-1))),0)+MAX(0,$AQ60*('1. General Inputs'!$J$29-COLUMNS('7. Consumption'!R$9:$AQ$9)+1))</f>
        <v>0</v>
      </c>
      <c r="BK60" s="335">
        <f ca="1">IFERROR(SUM(OFFSET('7. Consumption'!S60,0,1,,MIN('1. General Inputs'!$J$29,COLUMNS('7. Consumption'!S$9:$AQ$9)-1))),0)+MAX(0,$AQ60*('1. General Inputs'!$J$29-COLUMNS('7. Consumption'!S$9:$AQ$9)+1))</f>
        <v>0</v>
      </c>
      <c r="BL60" s="335">
        <f ca="1">IFERROR(SUM(OFFSET('7. Consumption'!T60,0,1,,MIN('1. General Inputs'!$J$29,COLUMNS('7. Consumption'!T$9:$AQ$9)-1))),0)+MAX(0,$AQ60*('1. General Inputs'!$J$29-COLUMNS('7. Consumption'!T$9:$AQ$9)+1))</f>
        <v>0</v>
      </c>
      <c r="BM60" s="335">
        <f ca="1">IFERROR(SUM(OFFSET('7. Consumption'!U60,0,1,,MIN('1. General Inputs'!$J$29,COLUMNS('7. Consumption'!U$9:$AQ$9)-1))),0)+MAX(0,$AQ60*('1. General Inputs'!$J$29-COLUMNS('7. Consumption'!U$9:$AQ$9)+1))</f>
        <v>0</v>
      </c>
      <c r="BN60" s="335">
        <f ca="1">IFERROR(SUM(OFFSET('7. Consumption'!V60,0,1,,MIN('1. General Inputs'!$J$29,COLUMNS('7. Consumption'!V$9:$AQ$9)-1))),0)+MAX(0,$AQ60*('1. General Inputs'!$J$29-COLUMNS('7. Consumption'!V$9:$AQ$9)+1))</f>
        <v>0</v>
      </c>
      <c r="BO60" s="335">
        <f ca="1">IFERROR(SUM(OFFSET('7. Consumption'!W60,0,1,,MIN('1. General Inputs'!$J$29,COLUMNS('7. Consumption'!W$9:$AQ$9)-1))),0)+MAX(0,$AQ60*('1. General Inputs'!$J$29-COLUMNS('7. Consumption'!W$9:$AQ$9)+1))</f>
        <v>0</v>
      </c>
      <c r="BP60" s="335">
        <f ca="1">IFERROR(SUM(OFFSET('7. Consumption'!X60,0,1,,MIN('1. General Inputs'!$J$29,COLUMNS('7. Consumption'!X$9:$AQ$9)-1))),0)+MAX(0,$AQ60*('1. General Inputs'!$J$29-COLUMNS('7. Consumption'!X$9:$AQ$9)+1))</f>
        <v>0</v>
      </c>
      <c r="BQ60" s="335">
        <f ca="1">IFERROR(SUM(OFFSET('7. Consumption'!Y60,0,1,,MIN('1. General Inputs'!$J$29,COLUMNS('7. Consumption'!Y$9:$AQ$9)-1))),0)+MAX(0,$AQ60*('1. General Inputs'!$J$29-COLUMNS('7. Consumption'!Y$9:$AQ$9)+1))</f>
        <v>0</v>
      </c>
      <c r="BR60" s="335">
        <f ca="1">IFERROR(SUM(OFFSET('7. Consumption'!Z60,0,1,,MIN('1. General Inputs'!$J$29,COLUMNS('7. Consumption'!Z$9:$AQ$9)-1))),0)+MAX(0,$AQ60*('1. General Inputs'!$J$29-COLUMNS('7. Consumption'!Z$9:$AQ$9)+1))</f>
        <v>0</v>
      </c>
      <c r="BS60" s="335">
        <f ca="1">IFERROR(SUM(OFFSET('7. Consumption'!AA60,0,1,,MIN('1. General Inputs'!$J$29,COLUMNS('7. Consumption'!AA$9:$AQ$9)-1))),0)+MAX(0,$AQ60*('1. General Inputs'!$J$29-COLUMNS('7. Consumption'!AA$9:$AQ$9)+1))</f>
        <v>0</v>
      </c>
      <c r="BT60" s="335">
        <f ca="1">IFERROR(SUM(OFFSET('7. Consumption'!AB60,0,1,,MIN('1. General Inputs'!$J$29,COLUMNS('7. Consumption'!AB$9:$AQ$9)-1))),0)+MAX(0,$AQ60*('1. General Inputs'!$J$29-COLUMNS('7. Consumption'!AB$9:$AQ$9)+1))</f>
        <v>0</v>
      </c>
      <c r="BU60" s="335">
        <f ca="1">IFERROR(SUM(OFFSET('7. Consumption'!AC60,0,1,,MIN('1. General Inputs'!$J$29,COLUMNS('7. Consumption'!AC$9:$AQ$9)-1))),0)+MAX(0,$AQ60*('1. General Inputs'!$J$29-COLUMNS('7. Consumption'!AC$9:$AQ$9)+1))</f>
        <v>0</v>
      </c>
      <c r="BV60" s="335">
        <f ca="1">IFERROR(SUM(OFFSET('7. Consumption'!AD60,0,1,,MIN('1. General Inputs'!$J$29,COLUMNS('7. Consumption'!AD$9:$AQ$9)-1))),0)+MAX(0,$AQ60*('1. General Inputs'!$J$29-COLUMNS('7. Consumption'!AD$9:$AQ$9)+1))</f>
        <v>0</v>
      </c>
      <c r="BW60" s="335">
        <f ca="1">IFERROR(SUM(OFFSET('7. Consumption'!AE60,0,1,,MIN('1. General Inputs'!$J$29,COLUMNS('7. Consumption'!AE$9:$AQ$9)-1))),0)+MAX(0,$AQ60*('1. General Inputs'!$J$29-COLUMNS('7. Consumption'!AE$9:$AQ$9)+1))</f>
        <v>0</v>
      </c>
      <c r="BX60" s="335">
        <f ca="1">IFERROR(SUM(OFFSET('7. Consumption'!AF60,0,1,,MIN('1. General Inputs'!$J$29,COLUMNS('7. Consumption'!AF$9:$AQ$9)-1))),0)+MAX(0,$AQ60*('1. General Inputs'!$J$29-COLUMNS('7. Consumption'!AF$9:$AQ$9)+1))</f>
        <v>0</v>
      </c>
      <c r="BY60" s="335">
        <f ca="1">IFERROR(SUM(OFFSET('7. Consumption'!AG60,0,1,,MIN('1. General Inputs'!$J$29,COLUMNS('7. Consumption'!AG$9:$AQ$9)-1))),0)+MAX(0,$AQ60*('1. General Inputs'!$J$29-COLUMNS('7. Consumption'!AG$9:$AQ$9)+1))</f>
        <v>0</v>
      </c>
      <c r="BZ60" s="335">
        <f ca="1">IFERROR(SUM(OFFSET('7. Consumption'!AH60,0,1,,MIN('1. General Inputs'!$J$29,COLUMNS('7. Consumption'!AH$9:$AQ$9)-1))),0)+MAX(0,$AQ60*('1. General Inputs'!$J$29-COLUMNS('7. Consumption'!AH$9:$AQ$9)+1))</f>
        <v>0</v>
      </c>
      <c r="CA60" s="335">
        <f ca="1">IFERROR(SUM(OFFSET('7. Consumption'!AI60,0,1,,MIN('1. General Inputs'!$J$29,COLUMNS('7. Consumption'!AI$9:$AQ$9)-1))),0)+MAX(0,$AQ60*('1. General Inputs'!$J$29-COLUMNS('7. Consumption'!AI$9:$AQ$9)+1))</f>
        <v>0</v>
      </c>
      <c r="CB60" s="335">
        <f ca="1">IFERROR(SUM(OFFSET('7. Consumption'!AJ60,0,1,,MIN('1. General Inputs'!$J$29,COLUMNS('7. Consumption'!AJ$9:$AQ$9)-1))),0)+MAX(0,$AQ60*('1. General Inputs'!$J$29-COLUMNS('7. Consumption'!AJ$9:$AQ$9)+1))</f>
        <v>0</v>
      </c>
      <c r="CC60" s="335">
        <f ca="1">IFERROR(SUM(OFFSET('7. Consumption'!AK60,0,1,,MIN('1. General Inputs'!$J$29,COLUMNS('7. Consumption'!AK$9:$AQ$9)-1))),0)+MAX(0,$AQ60*('1. General Inputs'!$J$29-COLUMNS('7. Consumption'!AK$9:$AQ$9)+1))</f>
        <v>0</v>
      </c>
      <c r="CD60" s="335">
        <f ca="1">IFERROR(SUM(OFFSET('7. Consumption'!AL60,0,1,,MIN('1. General Inputs'!$J$29,COLUMNS('7. Consumption'!AL$9:$AQ$9)-1))),0)+MAX(0,$AQ60*('1. General Inputs'!$J$29-COLUMNS('7. Consumption'!AL$9:$AQ$9)+1))</f>
        <v>0</v>
      </c>
      <c r="CE60" s="335">
        <f ca="1">IFERROR(SUM(OFFSET('7. Consumption'!AM60,0,1,,MIN('1. General Inputs'!$J$29,COLUMNS('7. Consumption'!AM$9:$AQ$9)-1))),0)+MAX(0,$AQ60*('1. General Inputs'!$J$29-COLUMNS('7. Consumption'!AM$9:$AQ$9)+1))</f>
        <v>0</v>
      </c>
      <c r="CF60" s="335">
        <f ca="1">IFERROR(SUM(OFFSET('7. Consumption'!AN60,0,1,,MIN('1. General Inputs'!$J$29,COLUMNS('7. Consumption'!AN$9:$AQ$9)-1))),0)+MAX(0,$AQ60*('1. General Inputs'!$J$29-COLUMNS('7. Consumption'!AN$9:$AQ$9)+1))</f>
        <v>0</v>
      </c>
      <c r="CG60" s="335">
        <f ca="1">IFERROR(SUM(OFFSET('7. Consumption'!AO60,0,1,,MIN('1. General Inputs'!$J$29,COLUMNS('7. Consumption'!AO$9:$AQ$9)-1))),0)+MAX(0,$AQ60*('1. General Inputs'!$J$29-COLUMNS('7. Consumption'!AO$9:$AQ$9)+1))</f>
        <v>0</v>
      </c>
      <c r="CH60" s="335">
        <f ca="1">IFERROR(SUM(OFFSET('7. Consumption'!AP60,0,1,,MIN('1. General Inputs'!$J$29,COLUMNS('7. Consumption'!AP$9:$AQ$9)-1))),0)+MAX(0,$AQ60*('1. General Inputs'!$J$29-COLUMNS('7. Consumption'!AP$9:$AQ$9)+1))</f>
        <v>0</v>
      </c>
      <c r="CI60" s="335">
        <f ca="1">IFERROR(SUM(OFFSET('7. Consumption'!AQ60,0,1,,MIN('1. General Inputs'!$J$29,COLUMNS('7. Consumption'!AQ$9:$AQ$9)-1))),0)+MAX(0,$AQ60*('1. General Inputs'!$J$29-COLUMNS('7. Consumption'!AQ$9:$AQ$9)+1))</f>
        <v>0</v>
      </c>
    </row>
    <row r="61" spans="2:87" x14ac:dyDescent="0.3">
      <c r="B61" s="772"/>
      <c r="C61" s="772" t="str">
        <f>IFERROR(VLOOKUP(ROWS($C$9:$C61),'5. Form Breakdown'!$AI$11:$AJ$138,COLUMNS('5. Form Breakdown'!$AI$11:$AJ$11),0),"")</f>
        <v>TDF+3TC 300/300 - tab</v>
      </c>
      <c r="D61" s="772" t="str">
        <f>IFERROR(VLOOKUP($C61,'5a. Dosing'!$E$11:$F$138,2,0),"")</f>
        <v>TDF+3TC</v>
      </c>
      <c r="E61" s="773" t="str">
        <f>IFERROR(INDEX('5. Form Breakdown'!$AL$11:$BL$138,MATCH('7. Consumption'!$C61,'5. Form Breakdown'!$AK$11:$AK$138,0),MATCH('5. Form Breakdown'!$AX$10,'5. Form Breakdown'!$AL$10:$BL$10,0)),"")</f>
        <v/>
      </c>
      <c r="F61" s="774">
        <f>IFERROR(INDEX('5. Form Breakdown'!$AL$11:$BL$138,MATCH('7. Consumption'!$C61,'5. Form Breakdown'!$AK$11:$AK$138,0),MATCH('5. Form Breakdown'!$BL$10,'5. Form Breakdown'!$AL$10:$BL$10,0)),"")</f>
        <v>0</v>
      </c>
      <c r="H61" s="775">
        <f ca="1">ROUNDUP(IFERROR($F61*$E61*CHOOSE(H$7,
IFERROR(SUMPRODUCT('6. Patients'!CA$10:CA$107,OFFSET('6. Patients'!$DN$9,1,MATCH($D61,'6. Patients'!$DO$9:$FL$9,0),ROWS('6. Patients'!DN$10:DN$107))),0)+
IFERROR(SUMPRODUCT('6. Patients'!CA$10:CA$107,OFFSET('6. Patients'!$FM$9,1,MATCH($D61,'6. Patients'!$FN$9:$GG$9,0),ROWS('6. Patients'!DN$10:DN$107))),0)+
IFERROR(SUMPRODUCT('6. Patients'!CA$10:CA$107,OFFSET('6. Patients'!$GH$9,1,MATCH($D61,'6. Patients'!$GI$9:$IF$9,0),ROWS('6. Patients'!DN$10:DN$107))),0)+
IFERROR(SUMPRODUCT('6. Patients'!CA$10:CA$107,OFFSET('6. Patients'!$IG$9,1,MATCH($D61,'6. Patients'!$IH$9:$JA$9,0),ROWS('6. Patients'!DN$10:DN$107))),0),
IFERROR(SUMPRODUCT('6. Patients'!CA$10:CA$107,OFFSET('6. Patients'!$JB$9,1,MATCH($D61,'6. Patients'!$JC$9:$KZ$9,0),ROWS('6. Patients'!DN$10:DN$107))),0)+
IFERROR(SUMPRODUCT('6. Patients'!CA$10:CA$107,OFFSET('6. Patients'!$LA$9,1,MATCH($D61,'6. Patients'!$LB$9:$LU$9,0),ROWS('6. Patients'!DN$10:DN$107))),0)+
IFERROR(SUMPRODUCT('6. Patients'!CA$10:CA$107,OFFSET('6. Patients'!$LV$9,1,MATCH($D61,'6. Patients'!$LW$9:$NT$9,0),ROWS('6. Patients'!DN$10:DN$107))),0)+
IFERROR(SUMPRODUCT('6. Patients'!CA$10:CA$107,OFFSET('6. Patients'!$NU$9,1,MATCH($D61,'6. Patients'!$NV$9:$OO$9,0),ROWS('6. Patients'!DN$10:DN$107))),0),
IFERROR(SUMPRODUCT('6. Patients'!CA$10:CA$107,OFFSET('6. Patients'!$OP$9,1,MATCH($D61,'6. Patients'!$OQ$9:$QN$9,0),ROWS('6. Patients'!DN$10:DN$107))),0)+
IFERROR(SUMPRODUCT('6. Patients'!CA$10:CA$107,OFFSET('6. Patients'!$QO$9,1,MATCH($D61,'6. Patients'!$QP$9:$RI$9,0),ROWS('6. Patients'!DN$10:DN$107))),0)+
IFERROR(SUMPRODUCT('6. Patients'!CA$10:CA$107,OFFSET('6. Patients'!$RJ$9,1,MATCH($D61,'6. Patients'!$RK$9:$TH$9,0),ROWS('6. Patients'!DN$10:DN$107))),0)+
IFERROR(SUMPRODUCT('6. Patients'!CA$10:CA$107,OFFSET('6. Patients'!$TI$9,1,MATCH($D61,'6. Patients'!$TJ$9:$UC$9,0),ROWS('6. Patients'!DN$10:DN$107))),0))+
IFERROR(VLOOKUP($D61,$H$116:$L$146,COLUMNS($H$115:$J$115)-1+H$7,0)*$E61*$F61*'1. General Inputs'!$J$25,0),0),0)</f>
        <v>0</v>
      </c>
      <c r="I61" s="775">
        <f ca="1">ROUNDUP(IFERROR($F61*$E61*CHOOSE(I$7,
IFERROR(SUMPRODUCT('6. Patients'!CB$10:CB$107,OFFSET('6. Patients'!$DN$9,1,MATCH($D61,'6. Patients'!$DO$9:$FL$9,0),ROWS('6. Patients'!DO$10:DO$107))),0)+
IFERROR(SUMPRODUCT('6. Patients'!CB$10:CB$107,OFFSET('6. Patients'!$FM$9,1,MATCH($D61,'6. Patients'!$FN$9:$GG$9,0),ROWS('6. Patients'!DO$10:DO$107))),0)+
IFERROR(SUMPRODUCT('6. Patients'!CB$10:CB$107,OFFSET('6. Patients'!$GH$9,1,MATCH($D61,'6. Patients'!$GI$9:$IF$9,0),ROWS('6. Patients'!DO$10:DO$107))),0)+
IFERROR(SUMPRODUCT('6. Patients'!CB$10:CB$107,OFFSET('6. Patients'!$IG$9,1,MATCH($D61,'6. Patients'!$IH$9:$JA$9,0),ROWS('6. Patients'!DO$10:DO$107))),0),
IFERROR(SUMPRODUCT('6. Patients'!CB$10:CB$107,OFFSET('6. Patients'!$JB$9,1,MATCH($D61,'6. Patients'!$JC$9:$KZ$9,0),ROWS('6. Patients'!DO$10:DO$107))),0)+
IFERROR(SUMPRODUCT('6. Patients'!CB$10:CB$107,OFFSET('6. Patients'!$LA$9,1,MATCH($D61,'6. Patients'!$LB$9:$LU$9,0),ROWS('6. Patients'!DO$10:DO$107))),0)+
IFERROR(SUMPRODUCT('6. Patients'!CB$10:CB$107,OFFSET('6. Patients'!$LV$9,1,MATCH($D61,'6. Patients'!$LW$9:$NT$9,0),ROWS('6. Patients'!DO$10:DO$107))),0)+
IFERROR(SUMPRODUCT('6. Patients'!CB$10:CB$107,OFFSET('6. Patients'!$NU$9,1,MATCH($D61,'6. Patients'!$NV$9:$OO$9,0),ROWS('6. Patients'!DO$10:DO$107))),0),
IFERROR(SUMPRODUCT('6. Patients'!CB$10:CB$107,OFFSET('6. Patients'!$OP$9,1,MATCH($D61,'6. Patients'!$OQ$9:$QN$9,0),ROWS('6. Patients'!DO$10:DO$107))),0)+
IFERROR(SUMPRODUCT('6. Patients'!CB$10:CB$107,OFFSET('6. Patients'!$QO$9,1,MATCH($D61,'6. Patients'!$QP$9:$RI$9,0),ROWS('6. Patients'!DO$10:DO$107))),0)+
IFERROR(SUMPRODUCT('6. Patients'!CB$10:CB$107,OFFSET('6. Patients'!$RJ$9,1,MATCH($D61,'6. Patients'!$RK$9:$TH$9,0),ROWS('6. Patients'!DO$10:DO$107))),0)+
IFERROR(SUMPRODUCT('6. Patients'!CB$10:CB$107,OFFSET('6. Patients'!$TI$9,1,MATCH($D61,'6. Patients'!$TJ$9:$UC$9,0),ROWS('6. Patients'!DO$10:DO$107))),0))+
IFERROR(VLOOKUP($D61,$H$116:$L$146,COLUMNS($H$115:$J$115)-1+I$7,0)*$E61*$F61*'1. General Inputs'!$J$25,0),0),0)</f>
        <v>0</v>
      </c>
      <c r="J61" s="775">
        <f ca="1">ROUNDUP(IFERROR($F61*$E61*CHOOSE(J$7,
IFERROR(SUMPRODUCT('6. Patients'!CC$10:CC$107,OFFSET('6. Patients'!$DN$9,1,MATCH($D61,'6. Patients'!$DO$9:$FL$9,0),ROWS('6. Patients'!DP$10:DP$107))),0)+
IFERROR(SUMPRODUCT('6. Patients'!CC$10:CC$107,OFFSET('6. Patients'!$FM$9,1,MATCH($D61,'6. Patients'!$FN$9:$GG$9,0),ROWS('6. Patients'!DP$10:DP$107))),0)+
IFERROR(SUMPRODUCT('6. Patients'!CC$10:CC$107,OFFSET('6. Patients'!$GH$9,1,MATCH($D61,'6. Patients'!$GI$9:$IF$9,0),ROWS('6. Patients'!DP$10:DP$107))),0)+
IFERROR(SUMPRODUCT('6. Patients'!CC$10:CC$107,OFFSET('6. Patients'!$IG$9,1,MATCH($D61,'6. Patients'!$IH$9:$JA$9,0),ROWS('6. Patients'!DP$10:DP$107))),0),
IFERROR(SUMPRODUCT('6. Patients'!CC$10:CC$107,OFFSET('6. Patients'!$JB$9,1,MATCH($D61,'6. Patients'!$JC$9:$KZ$9,0),ROWS('6. Patients'!DP$10:DP$107))),0)+
IFERROR(SUMPRODUCT('6. Patients'!CC$10:CC$107,OFFSET('6. Patients'!$LA$9,1,MATCH($D61,'6. Patients'!$LB$9:$LU$9,0),ROWS('6. Patients'!DP$10:DP$107))),0)+
IFERROR(SUMPRODUCT('6. Patients'!CC$10:CC$107,OFFSET('6. Patients'!$LV$9,1,MATCH($D61,'6. Patients'!$LW$9:$NT$9,0),ROWS('6. Patients'!DP$10:DP$107))),0)+
IFERROR(SUMPRODUCT('6. Patients'!CC$10:CC$107,OFFSET('6. Patients'!$NU$9,1,MATCH($D61,'6. Patients'!$NV$9:$OO$9,0),ROWS('6. Patients'!DP$10:DP$107))),0),
IFERROR(SUMPRODUCT('6. Patients'!CC$10:CC$107,OFFSET('6. Patients'!$OP$9,1,MATCH($D61,'6. Patients'!$OQ$9:$QN$9,0),ROWS('6. Patients'!DP$10:DP$107))),0)+
IFERROR(SUMPRODUCT('6. Patients'!CC$10:CC$107,OFFSET('6. Patients'!$QO$9,1,MATCH($D61,'6. Patients'!$QP$9:$RI$9,0),ROWS('6. Patients'!DP$10:DP$107))),0)+
IFERROR(SUMPRODUCT('6. Patients'!CC$10:CC$107,OFFSET('6. Patients'!$RJ$9,1,MATCH($D61,'6. Patients'!$RK$9:$TH$9,0),ROWS('6. Patients'!DP$10:DP$107))),0)+
IFERROR(SUMPRODUCT('6. Patients'!CC$10:CC$107,OFFSET('6. Patients'!$TI$9,1,MATCH($D61,'6. Patients'!$TJ$9:$UC$9,0),ROWS('6. Patients'!DP$10:DP$107))),0))+
IFERROR(VLOOKUP($D61,$H$116:$L$146,COLUMNS($H$115:$J$115)-1+J$7,0)*$E61*$F61*'1. General Inputs'!$J$25,0),0),0)</f>
        <v>0</v>
      </c>
      <c r="K61" s="775">
        <f ca="1">ROUNDUP(IFERROR($F61*$E61*CHOOSE(K$7,
IFERROR(SUMPRODUCT('6. Patients'!CD$10:CD$107,OFFSET('6. Patients'!$DN$9,1,MATCH($D61,'6. Patients'!$DO$9:$FL$9,0),ROWS('6. Patients'!DQ$10:DQ$107))),0)+
IFERROR(SUMPRODUCT('6. Patients'!CD$10:CD$107,OFFSET('6. Patients'!$FM$9,1,MATCH($D61,'6. Patients'!$FN$9:$GG$9,0),ROWS('6. Patients'!DQ$10:DQ$107))),0)+
IFERROR(SUMPRODUCT('6. Patients'!CD$10:CD$107,OFFSET('6. Patients'!$GH$9,1,MATCH($D61,'6. Patients'!$GI$9:$IF$9,0),ROWS('6. Patients'!DQ$10:DQ$107))),0)+
IFERROR(SUMPRODUCT('6. Patients'!CD$10:CD$107,OFFSET('6. Patients'!$IG$9,1,MATCH($D61,'6. Patients'!$IH$9:$JA$9,0),ROWS('6. Patients'!DQ$10:DQ$107))),0),
IFERROR(SUMPRODUCT('6. Patients'!CD$10:CD$107,OFFSET('6. Patients'!$JB$9,1,MATCH($D61,'6. Patients'!$JC$9:$KZ$9,0),ROWS('6. Patients'!DQ$10:DQ$107))),0)+
IFERROR(SUMPRODUCT('6. Patients'!CD$10:CD$107,OFFSET('6. Patients'!$LA$9,1,MATCH($D61,'6. Patients'!$LB$9:$LU$9,0),ROWS('6. Patients'!DQ$10:DQ$107))),0)+
IFERROR(SUMPRODUCT('6. Patients'!CD$10:CD$107,OFFSET('6. Patients'!$LV$9,1,MATCH($D61,'6. Patients'!$LW$9:$NT$9,0),ROWS('6. Patients'!DQ$10:DQ$107))),0)+
IFERROR(SUMPRODUCT('6. Patients'!CD$10:CD$107,OFFSET('6. Patients'!$NU$9,1,MATCH($D61,'6. Patients'!$NV$9:$OO$9,0),ROWS('6. Patients'!DQ$10:DQ$107))),0),
IFERROR(SUMPRODUCT('6. Patients'!CD$10:CD$107,OFFSET('6. Patients'!$OP$9,1,MATCH($D61,'6. Patients'!$OQ$9:$QN$9,0),ROWS('6. Patients'!DQ$10:DQ$107))),0)+
IFERROR(SUMPRODUCT('6. Patients'!CD$10:CD$107,OFFSET('6. Patients'!$QO$9,1,MATCH($D61,'6. Patients'!$QP$9:$RI$9,0),ROWS('6. Patients'!DQ$10:DQ$107))),0)+
IFERROR(SUMPRODUCT('6. Patients'!CD$10:CD$107,OFFSET('6. Patients'!$RJ$9,1,MATCH($D61,'6. Patients'!$RK$9:$TH$9,0),ROWS('6. Patients'!DQ$10:DQ$107))),0)+
IFERROR(SUMPRODUCT('6. Patients'!CD$10:CD$107,OFFSET('6. Patients'!$TI$9,1,MATCH($D61,'6. Patients'!$TJ$9:$UC$9,0),ROWS('6. Patients'!DQ$10:DQ$107))),0))+
IFERROR(VLOOKUP($D61,$H$116:$L$146,COLUMNS($H$115:$J$115)-1+K$7,0)*$E61*$F61*'1. General Inputs'!$J$25,0),0),0)</f>
        <v>0</v>
      </c>
      <c r="L61" s="775">
        <f ca="1">ROUNDUP(IFERROR($F61*$E61*CHOOSE(L$7,
IFERROR(SUMPRODUCT('6. Patients'!CE$10:CE$107,OFFSET('6. Patients'!$DN$9,1,MATCH($D61,'6. Patients'!$DO$9:$FL$9,0),ROWS('6. Patients'!DR$10:DR$107))),0)+
IFERROR(SUMPRODUCT('6. Patients'!CE$10:CE$107,OFFSET('6. Patients'!$FM$9,1,MATCH($D61,'6. Patients'!$FN$9:$GG$9,0),ROWS('6. Patients'!DR$10:DR$107))),0)+
IFERROR(SUMPRODUCT('6. Patients'!CE$10:CE$107,OFFSET('6. Patients'!$GH$9,1,MATCH($D61,'6. Patients'!$GI$9:$IF$9,0),ROWS('6. Patients'!DR$10:DR$107))),0)+
IFERROR(SUMPRODUCT('6. Patients'!CE$10:CE$107,OFFSET('6. Patients'!$IG$9,1,MATCH($D61,'6. Patients'!$IH$9:$JA$9,0),ROWS('6. Patients'!DR$10:DR$107))),0),
IFERROR(SUMPRODUCT('6. Patients'!CE$10:CE$107,OFFSET('6. Patients'!$JB$9,1,MATCH($D61,'6. Patients'!$JC$9:$KZ$9,0),ROWS('6. Patients'!DR$10:DR$107))),0)+
IFERROR(SUMPRODUCT('6. Patients'!CE$10:CE$107,OFFSET('6. Patients'!$LA$9,1,MATCH($D61,'6. Patients'!$LB$9:$LU$9,0),ROWS('6. Patients'!DR$10:DR$107))),0)+
IFERROR(SUMPRODUCT('6. Patients'!CE$10:CE$107,OFFSET('6. Patients'!$LV$9,1,MATCH($D61,'6. Patients'!$LW$9:$NT$9,0),ROWS('6. Patients'!DR$10:DR$107))),0)+
IFERROR(SUMPRODUCT('6. Patients'!CE$10:CE$107,OFFSET('6. Patients'!$NU$9,1,MATCH($D61,'6. Patients'!$NV$9:$OO$9,0),ROWS('6. Patients'!DR$10:DR$107))),0),
IFERROR(SUMPRODUCT('6. Patients'!CE$10:CE$107,OFFSET('6. Patients'!$OP$9,1,MATCH($D61,'6. Patients'!$OQ$9:$QN$9,0),ROWS('6. Patients'!DR$10:DR$107))),0)+
IFERROR(SUMPRODUCT('6. Patients'!CE$10:CE$107,OFFSET('6. Patients'!$QO$9,1,MATCH($D61,'6. Patients'!$QP$9:$RI$9,0),ROWS('6. Patients'!DR$10:DR$107))),0)+
IFERROR(SUMPRODUCT('6. Patients'!CE$10:CE$107,OFFSET('6. Patients'!$RJ$9,1,MATCH($D61,'6. Patients'!$RK$9:$TH$9,0),ROWS('6. Patients'!DR$10:DR$107))),0)+
IFERROR(SUMPRODUCT('6. Patients'!CE$10:CE$107,OFFSET('6. Patients'!$TI$9,1,MATCH($D61,'6. Patients'!$TJ$9:$UC$9,0),ROWS('6. Patients'!DR$10:DR$107))),0))+
IFERROR(VLOOKUP($D61,$H$116:$L$146,COLUMNS($H$115:$J$115)-1+L$7,0)*$E61*$F61*'1. General Inputs'!$J$25,0),0),0)</f>
        <v>0</v>
      </c>
      <c r="M61" s="775">
        <f ca="1">ROUNDUP(IFERROR($F61*$E61*CHOOSE(M$7,
IFERROR(SUMPRODUCT('6. Patients'!CF$10:CF$107,OFFSET('6. Patients'!$DN$9,1,MATCH($D61,'6. Patients'!$DO$9:$FL$9,0),ROWS('6. Patients'!DS$10:DS$107))),0)+
IFERROR(SUMPRODUCT('6. Patients'!CF$10:CF$107,OFFSET('6. Patients'!$FM$9,1,MATCH($D61,'6. Patients'!$FN$9:$GG$9,0),ROWS('6. Patients'!DS$10:DS$107))),0)+
IFERROR(SUMPRODUCT('6. Patients'!CF$10:CF$107,OFFSET('6. Patients'!$GH$9,1,MATCH($D61,'6. Patients'!$GI$9:$IF$9,0),ROWS('6. Patients'!DS$10:DS$107))),0)+
IFERROR(SUMPRODUCT('6. Patients'!CF$10:CF$107,OFFSET('6. Patients'!$IG$9,1,MATCH($D61,'6. Patients'!$IH$9:$JA$9,0),ROWS('6. Patients'!DS$10:DS$107))),0),
IFERROR(SUMPRODUCT('6. Patients'!CF$10:CF$107,OFFSET('6. Patients'!$JB$9,1,MATCH($D61,'6. Patients'!$JC$9:$KZ$9,0),ROWS('6. Patients'!DS$10:DS$107))),0)+
IFERROR(SUMPRODUCT('6. Patients'!CF$10:CF$107,OFFSET('6. Patients'!$LA$9,1,MATCH($D61,'6. Patients'!$LB$9:$LU$9,0),ROWS('6. Patients'!DS$10:DS$107))),0)+
IFERROR(SUMPRODUCT('6. Patients'!CF$10:CF$107,OFFSET('6. Patients'!$LV$9,1,MATCH($D61,'6. Patients'!$LW$9:$NT$9,0),ROWS('6. Patients'!DS$10:DS$107))),0)+
IFERROR(SUMPRODUCT('6. Patients'!CF$10:CF$107,OFFSET('6. Patients'!$NU$9,1,MATCH($D61,'6. Patients'!$NV$9:$OO$9,0),ROWS('6. Patients'!DS$10:DS$107))),0),
IFERROR(SUMPRODUCT('6. Patients'!CF$10:CF$107,OFFSET('6. Patients'!$OP$9,1,MATCH($D61,'6. Patients'!$OQ$9:$QN$9,0),ROWS('6. Patients'!DS$10:DS$107))),0)+
IFERROR(SUMPRODUCT('6. Patients'!CF$10:CF$107,OFFSET('6. Patients'!$QO$9,1,MATCH($D61,'6. Patients'!$QP$9:$RI$9,0),ROWS('6. Patients'!DS$10:DS$107))),0)+
IFERROR(SUMPRODUCT('6. Patients'!CF$10:CF$107,OFFSET('6. Patients'!$RJ$9,1,MATCH($D61,'6. Patients'!$RK$9:$TH$9,0),ROWS('6. Patients'!DS$10:DS$107))),0)+
IFERROR(SUMPRODUCT('6. Patients'!CF$10:CF$107,OFFSET('6. Patients'!$TI$9,1,MATCH($D61,'6. Patients'!$TJ$9:$UC$9,0),ROWS('6. Patients'!DS$10:DS$107))),0))+
IFERROR(VLOOKUP($D61,$H$116:$L$146,COLUMNS($H$115:$J$115)-1+M$7,0)*$E61*$F61*'1. General Inputs'!$J$25,0),0),0)</f>
        <v>0</v>
      </c>
      <c r="N61" s="775">
        <f ca="1">ROUNDUP(IFERROR($F61*$E61*CHOOSE(N$7,
IFERROR(SUMPRODUCT('6. Patients'!CG$10:CG$107,OFFSET('6. Patients'!$DN$9,1,MATCH($D61,'6. Patients'!$DO$9:$FL$9,0),ROWS('6. Patients'!DT$10:DT$107))),0)+
IFERROR(SUMPRODUCT('6. Patients'!CG$10:CG$107,OFFSET('6. Patients'!$FM$9,1,MATCH($D61,'6. Patients'!$FN$9:$GG$9,0),ROWS('6. Patients'!DT$10:DT$107))),0)+
IFERROR(SUMPRODUCT('6. Patients'!CG$10:CG$107,OFFSET('6. Patients'!$GH$9,1,MATCH($D61,'6. Patients'!$GI$9:$IF$9,0),ROWS('6. Patients'!DT$10:DT$107))),0)+
IFERROR(SUMPRODUCT('6. Patients'!CG$10:CG$107,OFFSET('6. Patients'!$IG$9,1,MATCH($D61,'6. Patients'!$IH$9:$JA$9,0),ROWS('6. Patients'!DT$10:DT$107))),0),
IFERROR(SUMPRODUCT('6. Patients'!CG$10:CG$107,OFFSET('6. Patients'!$JB$9,1,MATCH($D61,'6. Patients'!$JC$9:$KZ$9,0),ROWS('6. Patients'!DT$10:DT$107))),0)+
IFERROR(SUMPRODUCT('6. Patients'!CG$10:CG$107,OFFSET('6. Patients'!$LA$9,1,MATCH($D61,'6. Patients'!$LB$9:$LU$9,0),ROWS('6. Patients'!DT$10:DT$107))),0)+
IFERROR(SUMPRODUCT('6. Patients'!CG$10:CG$107,OFFSET('6. Patients'!$LV$9,1,MATCH($D61,'6. Patients'!$LW$9:$NT$9,0),ROWS('6. Patients'!DT$10:DT$107))),0)+
IFERROR(SUMPRODUCT('6. Patients'!CG$10:CG$107,OFFSET('6. Patients'!$NU$9,1,MATCH($D61,'6. Patients'!$NV$9:$OO$9,0),ROWS('6. Patients'!DT$10:DT$107))),0),
IFERROR(SUMPRODUCT('6. Patients'!CG$10:CG$107,OFFSET('6. Patients'!$OP$9,1,MATCH($D61,'6. Patients'!$OQ$9:$QN$9,0),ROWS('6. Patients'!DT$10:DT$107))),0)+
IFERROR(SUMPRODUCT('6. Patients'!CG$10:CG$107,OFFSET('6. Patients'!$QO$9,1,MATCH($D61,'6. Patients'!$QP$9:$RI$9,0),ROWS('6. Patients'!DT$10:DT$107))),0)+
IFERROR(SUMPRODUCT('6. Patients'!CG$10:CG$107,OFFSET('6. Patients'!$RJ$9,1,MATCH($D61,'6. Patients'!$RK$9:$TH$9,0),ROWS('6. Patients'!DT$10:DT$107))),0)+
IFERROR(SUMPRODUCT('6. Patients'!CG$10:CG$107,OFFSET('6. Patients'!$TI$9,1,MATCH($D61,'6. Patients'!$TJ$9:$UC$9,0),ROWS('6. Patients'!DT$10:DT$107))),0))+
IFERROR(VLOOKUP($D61,$H$116:$L$146,COLUMNS($H$115:$J$115)-1+N$7,0)*$E61*$F61*'1. General Inputs'!$J$25,0),0),0)</f>
        <v>0</v>
      </c>
      <c r="O61" s="775">
        <f ca="1">ROUNDUP(IFERROR($F61*$E61*CHOOSE(O$7,
IFERROR(SUMPRODUCT('6. Patients'!CH$10:CH$107,OFFSET('6. Patients'!$DN$9,1,MATCH($D61,'6. Patients'!$DO$9:$FL$9,0),ROWS('6. Patients'!DU$10:DU$107))),0)+
IFERROR(SUMPRODUCT('6. Patients'!CH$10:CH$107,OFFSET('6. Patients'!$FM$9,1,MATCH($D61,'6. Patients'!$FN$9:$GG$9,0),ROWS('6. Patients'!DU$10:DU$107))),0)+
IFERROR(SUMPRODUCT('6. Patients'!CH$10:CH$107,OFFSET('6. Patients'!$GH$9,1,MATCH($D61,'6. Patients'!$GI$9:$IF$9,0),ROWS('6. Patients'!DU$10:DU$107))),0)+
IFERROR(SUMPRODUCT('6. Patients'!CH$10:CH$107,OFFSET('6. Patients'!$IG$9,1,MATCH($D61,'6. Patients'!$IH$9:$JA$9,0),ROWS('6. Patients'!DU$10:DU$107))),0),
IFERROR(SUMPRODUCT('6. Patients'!CH$10:CH$107,OFFSET('6. Patients'!$JB$9,1,MATCH($D61,'6. Patients'!$JC$9:$KZ$9,0),ROWS('6. Patients'!DU$10:DU$107))),0)+
IFERROR(SUMPRODUCT('6. Patients'!CH$10:CH$107,OFFSET('6. Patients'!$LA$9,1,MATCH($D61,'6. Patients'!$LB$9:$LU$9,0),ROWS('6. Patients'!DU$10:DU$107))),0)+
IFERROR(SUMPRODUCT('6. Patients'!CH$10:CH$107,OFFSET('6. Patients'!$LV$9,1,MATCH($D61,'6. Patients'!$LW$9:$NT$9,0),ROWS('6. Patients'!DU$10:DU$107))),0)+
IFERROR(SUMPRODUCT('6. Patients'!CH$10:CH$107,OFFSET('6. Patients'!$NU$9,1,MATCH($D61,'6. Patients'!$NV$9:$OO$9,0),ROWS('6. Patients'!DU$10:DU$107))),0),
IFERROR(SUMPRODUCT('6. Patients'!CH$10:CH$107,OFFSET('6. Patients'!$OP$9,1,MATCH($D61,'6. Patients'!$OQ$9:$QN$9,0),ROWS('6. Patients'!DU$10:DU$107))),0)+
IFERROR(SUMPRODUCT('6. Patients'!CH$10:CH$107,OFFSET('6. Patients'!$QO$9,1,MATCH($D61,'6. Patients'!$QP$9:$RI$9,0),ROWS('6. Patients'!DU$10:DU$107))),0)+
IFERROR(SUMPRODUCT('6. Patients'!CH$10:CH$107,OFFSET('6. Patients'!$RJ$9,1,MATCH($D61,'6. Patients'!$RK$9:$TH$9,0),ROWS('6. Patients'!DU$10:DU$107))),0)+
IFERROR(SUMPRODUCT('6. Patients'!CH$10:CH$107,OFFSET('6. Patients'!$TI$9,1,MATCH($D61,'6. Patients'!$TJ$9:$UC$9,0),ROWS('6. Patients'!DU$10:DU$107))),0))+
IFERROR(VLOOKUP($D61,$H$116:$L$146,COLUMNS($H$115:$J$115)-1+O$7,0)*$E61*$F61*'1. General Inputs'!$J$25,0),0),0)</f>
        <v>0</v>
      </c>
      <c r="P61" s="775">
        <f ca="1">ROUNDUP(IFERROR($F61*$E61*CHOOSE(P$7,
IFERROR(SUMPRODUCT('6. Patients'!CI$10:CI$107,OFFSET('6. Patients'!$DN$9,1,MATCH($D61,'6. Patients'!$DO$9:$FL$9,0),ROWS('6. Patients'!DV$10:DV$107))),0)+
IFERROR(SUMPRODUCT('6. Patients'!CI$10:CI$107,OFFSET('6. Patients'!$FM$9,1,MATCH($D61,'6. Patients'!$FN$9:$GG$9,0),ROWS('6. Patients'!DV$10:DV$107))),0)+
IFERROR(SUMPRODUCT('6. Patients'!CI$10:CI$107,OFFSET('6. Patients'!$GH$9,1,MATCH($D61,'6. Patients'!$GI$9:$IF$9,0),ROWS('6. Patients'!DV$10:DV$107))),0)+
IFERROR(SUMPRODUCT('6. Patients'!CI$10:CI$107,OFFSET('6. Patients'!$IG$9,1,MATCH($D61,'6. Patients'!$IH$9:$JA$9,0),ROWS('6. Patients'!DV$10:DV$107))),0),
IFERROR(SUMPRODUCT('6. Patients'!CI$10:CI$107,OFFSET('6. Patients'!$JB$9,1,MATCH($D61,'6. Patients'!$JC$9:$KZ$9,0),ROWS('6. Patients'!DV$10:DV$107))),0)+
IFERROR(SUMPRODUCT('6. Patients'!CI$10:CI$107,OFFSET('6. Patients'!$LA$9,1,MATCH($D61,'6. Patients'!$LB$9:$LU$9,0),ROWS('6. Patients'!DV$10:DV$107))),0)+
IFERROR(SUMPRODUCT('6. Patients'!CI$10:CI$107,OFFSET('6. Patients'!$LV$9,1,MATCH($D61,'6. Patients'!$LW$9:$NT$9,0),ROWS('6. Patients'!DV$10:DV$107))),0)+
IFERROR(SUMPRODUCT('6. Patients'!CI$10:CI$107,OFFSET('6. Patients'!$NU$9,1,MATCH($D61,'6. Patients'!$NV$9:$OO$9,0),ROWS('6. Patients'!DV$10:DV$107))),0),
IFERROR(SUMPRODUCT('6. Patients'!CI$10:CI$107,OFFSET('6. Patients'!$OP$9,1,MATCH($D61,'6. Patients'!$OQ$9:$QN$9,0),ROWS('6. Patients'!DV$10:DV$107))),0)+
IFERROR(SUMPRODUCT('6. Patients'!CI$10:CI$107,OFFSET('6. Patients'!$QO$9,1,MATCH($D61,'6. Patients'!$QP$9:$RI$9,0),ROWS('6. Patients'!DV$10:DV$107))),0)+
IFERROR(SUMPRODUCT('6. Patients'!CI$10:CI$107,OFFSET('6. Patients'!$RJ$9,1,MATCH($D61,'6. Patients'!$RK$9:$TH$9,0),ROWS('6. Patients'!DV$10:DV$107))),0)+
IFERROR(SUMPRODUCT('6. Patients'!CI$10:CI$107,OFFSET('6. Patients'!$TI$9,1,MATCH($D61,'6. Patients'!$TJ$9:$UC$9,0),ROWS('6. Patients'!DV$10:DV$107))),0))+
IFERROR(VLOOKUP($D61,$H$116:$L$146,COLUMNS($H$115:$J$115)-1+P$7,0)*$E61*$F61*'1. General Inputs'!$J$25,0),0),0)</f>
        <v>0</v>
      </c>
      <c r="Q61" s="775">
        <f ca="1">ROUNDUP(IFERROR($F61*$E61*CHOOSE(Q$7,
IFERROR(SUMPRODUCT('6. Patients'!CJ$10:CJ$107,OFFSET('6. Patients'!$DN$9,1,MATCH($D61,'6. Patients'!$DO$9:$FL$9,0),ROWS('6. Patients'!DW$10:DW$107))),0)+
IFERROR(SUMPRODUCT('6. Patients'!CJ$10:CJ$107,OFFSET('6. Patients'!$FM$9,1,MATCH($D61,'6. Patients'!$FN$9:$GG$9,0),ROWS('6. Patients'!DW$10:DW$107))),0)+
IFERROR(SUMPRODUCT('6. Patients'!CJ$10:CJ$107,OFFSET('6. Patients'!$GH$9,1,MATCH($D61,'6. Patients'!$GI$9:$IF$9,0),ROWS('6. Patients'!DW$10:DW$107))),0)+
IFERROR(SUMPRODUCT('6. Patients'!CJ$10:CJ$107,OFFSET('6. Patients'!$IG$9,1,MATCH($D61,'6. Patients'!$IH$9:$JA$9,0),ROWS('6. Patients'!DW$10:DW$107))),0),
IFERROR(SUMPRODUCT('6. Patients'!CJ$10:CJ$107,OFFSET('6. Patients'!$JB$9,1,MATCH($D61,'6. Patients'!$JC$9:$KZ$9,0),ROWS('6. Patients'!DW$10:DW$107))),0)+
IFERROR(SUMPRODUCT('6. Patients'!CJ$10:CJ$107,OFFSET('6. Patients'!$LA$9,1,MATCH($D61,'6. Patients'!$LB$9:$LU$9,0),ROWS('6. Patients'!DW$10:DW$107))),0)+
IFERROR(SUMPRODUCT('6. Patients'!CJ$10:CJ$107,OFFSET('6. Patients'!$LV$9,1,MATCH($D61,'6. Patients'!$LW$9:$NT$9,0),ROWS('6. Patients'!DW$10:DW$107))),0)+
IFERROR(SUMPRODUCT('6. Patients'!CJ$10:CJ$107,OFFSET('6. Patients'!$NU$9,1,MATCH($D61,'6. Patients'!$NV$9:$OO$9,0),ROWS('6. Patients'!DW$10:DW$107))),0),
IFERROR(SUMPRODUCT('6. Patients'!CJ$10:CJ$107,OFFSET('6. Patients'!$OP$9,1,MATCH($D61,'6. Patients'!$OQ$9:$QN$9,0),ROWS('6. Patients'!DW$10:DW$107))),0)+
IFERROR(SUMPRODUCT('6. Patients'!CJ$10:CJ$107,OFFSET('6. Patients'!$QO$9,1,MATCH($D61,'6. Patients'!$QP$9:$RI$9,0),ROWS('6. Patients'!DW$10:DW$107))),0)+
IFERROR(SUMPRODUCT('6. Patients'!CJ$10:CJ$107,OFFSET('6. Patients'!$RJ$9,1,MATCH($D61,'6. Patients'!$RK$9:$TH$9,0),ROWS('6. Patients'!DW$10:DW$107))),0)+
IFERROR(SUMPRODUCT('6. Patients'!CJ$10:CJ$107,OFFSET('6. Patients'!$TI$9,1,MATCH($D61,'6. Patients'!$TJ$9:$UC$9,0),ROWS('6. Patients'!DW$10:DW$107))),0))+
IFERROR(VLOOKUP($D61,$H$116:$L$146,COLUMNS($H$115:$J$115)-1+Q$7,0)*$E61*$F61*'1. General Inputs'!$J$25,0),0),0)</f>
        <v>0</v>
      </c>
      <c r="R61" s="775">
        <f ca="1">ROUNDUP(IFERROR($F61*$E61*CHOOSE(R$7,
IFERROR(SUMPRODUCT('6. Patients'!CK$10:CK$107,OFFSET('6. Patients'!$DN$9,1,MATCH($D61,'6. Patients'!$DO$9:$FL$9,0),ROWS('6. Patients'!DX$10:DX$107))),0)+
IFERROR(SUMPRODUCT('6. Patients'!CK$10:CK$107,OFFSET('6. Patients'!$FM$9,1,MATCH($D61,'6. Patients'!$FN$9:$GG$9,0),ROWS('6. Patients'!DX$10:DX$107))),0)+
IFERROR(SUMPRODUCT('6. Patients'!CK$10:CK$107,OFFSET('6. Patients'!$GH$9,1,MATCH($D61,'6. Patients'!$GI$9:$IF$9,0),ROWS('6. Patients'!DX$10:DX$107))),0)+
IFERROR(SUMPRODUCT('6. Patients'!CK$10:CK$107,OFFSET('6. Patients'!$IG$9,1,MATCH($D61,'6. Patients'!$IH$9:$JA$9,0),ROWS('6. Patients'!DX$10:DX$107))),0),
IFERROR(SUMPRODUCT('6. Patients'!CK$10:CK$107,OFFSET('6. Patients'!$JB$9,1,MATCH($D61,'6. Patients'!$JC$9:$KZ$9,0),ROWS('6. Patients'!DX$10:DX$107))),0)+
IFERROR(SUMPRODUCT('6. Patients'!CK$10:CK$107,OFFSET('6. Patients'!$LA$9,1,MATCH($D61,'6. Patients'!$LB$9:$LU$9,0),ROWS('6. Patients'!DX$10:DX$107))),0)+
IFERROR(SUMPRODUCT('6. Patients'!CK$10:CK$107,OFFSET('6. Patients'!$LV$9,1,MATCH($D61,'6. Patients'!$LW$9:$NT$9,0),ROWS('6. Patients'!DX$10:DX$107))),0)+
IFERROR(SUMPRODUCT('6. Patients'!CK$10:CK$107,OFFSET('6. Patients'!$NU$9,1,MATCH($D61,'6. Patients'!$NV$9:$OO$9,0),ROWS('6. Patients'!DX$10:DX$107))),0),
IFERROR(SUMPRODUCT('6. Patients'!CK$10:CK$107,OFFSET('6. Patients'!$OP$9,1,MATCH($D61,'6. Patients'!$OQ$9:$QN$9,0),ROWS('6. Patients'!DX$10:DX$107))),0)+
IFERROR(SUMPRODUCT('6. Patients'!CK$10:CK$107,OFFSET('6. Patients'!$QO$9,1,MATCH($D61,'6. Patients'!$QP$9:$RI$9,0),ROWS('6. Patients'!DX$10:DX$107))),0)+
IFERROR(SUMPRODUCT('6. Patients'!CK$10:CK$107,OFFSET('6. Patients'!$RJ$9,1,MATCH($D61,'6. Patients'!$RK$9:$TH$9,0),ROWS('6. Patients'!DX$10:DX$107))),0)+
IFERROR(SUMPRODUCT('6. Patients'!CK$10:CK$107,OFFSET('6. Patients'!$TI$9,1,MATCH($D61,'6. Patients'!$TJ$9:$UC$9,0),ROWS('6. Patients'!DX$10:DX$107))),0))+
IFERROR(VLOOKUP($D61,$H$116:$L$146,COLUMNS($H$115:$J$115)-1+R$7,0)*$E61*$F61*'1. General Inputs'!$J$25,0),0),0)</f>
        <v>0</v>
      </c>
      <c r="S61" s="775">
        <f ca="1">ROUNDUP(IFERROR($F61*$E61*CHOOSE(S$7,
IFERROR(SUMPRODUCT('6. Patients'!CL$10:CL$107,OFFSET('6. Patients'!$DN$9,1,MATCH($D61,'6. Patients'!$DO$9:$FL$9,0),ROWS('6. Patients'!DY$10:DY$107))),0)+
IFERROR(SUMPRODUCT('6. Patients'!CL$10:CL$107,OFFSET('6. Patients'!$FM$9,1,MATCH($D61,'6. Patients'!$FN$9:$GG$9,0),ROWS('6. Patients'!DY$10:DY$107))),0)+
IFERROR(SUMPRODUCT('6. Patients'!CL$10:CL$107,OFFSET('6. Patients'!$GH$9,1,MATCH($D61,'6. Patients'!$GI$9:$IF$9,0),ROWS('6. Patients'!DY$10:DY$107))),0)+
IFERROR(SUMPRODUCT('6. Patients'!CL$10:CL$107,OFFSET('6. Patients'!$IG$9,1,MATCH($D61,'6. Patients'!$IH$9:$JA$9,0),ROWS('6. Patients'!DY$10:DY$107))),0),
IFERROR(SUMPRODUCT('6. Patients'!CL$10:CL$107,OFFSET('6. Patients'!$JB$9,1,MATCH($D61,'6. Patients'!$JC$9:$KZ$9,0),ROWS('6. Patients'!DY$10:DY$107))),0)+
IFERROR(SUMPRODUCT('6. Patients'!CL$10:CL$107,OFFSET('6. Patients'!$LA$9,1,MATCH($D61,'6. Patients'!$LB$9:$LU$9,0),ROWS('6. Patients'!DY$10:DY$107))),0)+
IFERROR(SUMPRODUCT('6. Patients'!CL$10:CL$107,OFFSET('6. Patients'!$LV$9,1,MATCH($D61,'6. Patients'!$LW$9:$NT$9,0),ROWS('6. Patients'!DY$10:DY$107))),0)+
IFERROR(SUMPRODUCT('6. Patients'!CL$10:CL$107,OFFSET('6. Patients'!$NU$9,1,MATCH($D61,'6. Patients'!$NV$9:$OO$9,0),ROWS('6. Patients'!DY$10:DY$107))),0),
IFERROR(SUMPRODUCT('6. Patients'!CL$10:CL$107,OFFSET('6. Patients'!$OP$9,1,MATCH($D61,'6. Patients'!$OQ$9:$QN$9,0),ROWS('6. Patients'!DY$10:DY$107))),0)+
IFERROR(SUMPRODUCT('6. Patients'!CL$10:CL$107,OFFSET('6. Patients'!$QO$9,1,MATCH($D61,'6. Patients'!$QP$9:$RI$9,0),ROWS('6. Patients'!DY$10:DY$107))),0)+
IFERROR(SUMPRODUCT('6. Patients'!CL$10:CL$107,OFFSET('6. Patients'!$RJ$9,1,MATCH($D61,'6. Patients'!$RK$9:$TH$9,0),ROWS('6. Patients'!DY$10:DY$107))),0)+
IFERROR(SUMPRODUCT('6. Patients'!CL$10:CL$107,OFFSET('6. Patients'!$TI$9,1,MATCH($D61,'6. Patients'!$TJ$9:$UC$9,0),ROWS('6. Patients'!DY$10:DY$107))),0))+
IFERROR(VLOOKUP($D61,$H$116:$L$146,COLUMNS($H$115:$J$115)-1+S$7,0)*$E61*$F61*'1. General Inputs'!$J$25,0),0),0)</f>
        <v>0</v>
      </c>
      <c r="T61" s="775">
        <f ca="1">ROUNDUP(IFERROR($F61*$E61*CHOOSE(T$7,
IFERROR(SUMPRODUCT('6. Patients'!CM$10:CM$107,OFFSET('6. Patients'!$DN$9,1,MATCH($D61,'6. Patients'!$DO$9:$FL$9,0),ROWS('6. Patients'!DZ$10:DZ$107))),0)+
IFERROR(SUMPRODUCT('6. Patients'!CM$10:CM$107,OFFSET('6. Patients'!$FM$9,1,MATCH($D61,'6. Patients'!$FN$9:$GG$9,0),ROWS('6. Patients'!DZ$10:DZ$107))),0)+
IFERROR(SUMPRODUCT('6. Patients'!CM$10:CM$107,OFFSET('6. Patients'!$GH$9,1,MATCH($D61,'6. Patients'!$GI$9:$IF$9,0),ROWS('6. Patients'!DZ$10:DZ$107))),0)+
IFERROR(SUMPRODUCT('6. Patients'!CM$10:CM$107,OFFSET('6. Patients'!$IG$9,1,MATCH($D61,'6. Patients'!$IH$9:$JA$9,0),ROWS('6. Patients'!DZ$10:DZ$107))),0),
IFERROR(SUMPRODUCT('6. Patients'!CM$10:CM$107,OFFSET('6. Patients'!$JB$9,1,MATCH($D61,'6. Patients'!$JC$9:$KZ$9,0),ROWS('6. Patients'!DZ$10:DZ$107))),0)+
IFERROR(SUMPRODUCT('6. Patients'!CM$10:CM$107,OFFSET('6. Patients'!$LA$9,1,MATCH($D61,'6. Patients'!$LB$9:$LU$9,0),ROWS('6. Patients'!DZ$10:DZ$107))),0)+
IFERROR(SUMPRODUCT('6. Patients'!CM$10:CM$107,OFFSET('6. Patients'!$LV$9,1,MATCH($D61,'6. Patients'!$LW$9:$NT$9,0),ROWS('6. Patients'!DZ$10:DZ$107))),0)+
IFERROR(SUMPRODUCT('6. Patients'!CM$10:CM$107,OFFSET('6. Patients'!$NU$9,1,MATCH($D61,'6. Patients'!$NV$9:$OO$9,0),ROWS('6. Patients'!DZ$10:DZ$107))),0),
IFERROR(SUMPRODUCT('6. Patients'!CM$10:CM$107,OFFSET('6. Patients'!$OP$9,1,MATCH($D61,'6. Patients'!$OQ$9:$QN$9,0),ROWS('6. Patients'!DZ$10:DZ$107))),0)+
IFERROR(SUMPRODUCT('6. Patients'!CM$10:CM$107,OFFSET('6. Patients'!$QO$9,1,MATCH($D61,'6. Patients'!$QP$9:$RI$9,0),ROWS('6. Patients'!DZ$10:DZ$107))),0)+
IFERROR(SUMPRODUCT('6. Patients'!CM$10:CM$107,OFFSET('6. Patients'!$RJ$9,1,MATCH($D61,'6. Patients'!$RK$9:$TH$9,0),ROWS('6. Patients'!DZ$10:DZ$107))),0)+
IFERROR(SUMPRODUCT('6. Patients'!CM$10:CM$107,OFFSET('6. Patients'!$TI$9,1,MATCH($D61,'6. Patients'!$TJ$9:$UC$9,0),ROWS('6. Patients'!DZ$10:DZ$107))),0))+
IFERROR(VLOOKUP($D61,$H$116:$L$146,COLUMNS($H$115:$J$115)-1+T$7,0)*$E61*$F61*'1. General Inputs'!$J$25,0),0),0)</f>
        <v>0</v>
      </c>
      <c r="U61" s="775">
        <f ca="1">ROUNDUP(IFERROR($F61*$E61*CHOOSE(U$7,
IFERROR(SUMPRODUCT('6. Patients'!CN$10:CN$107,OFFSET('6. Patients'!$DN$9,1,MATCH($D61,'6. Patients'!$DO$9:$FL$9,0),ROWS('6. Patients'!EA$10:EA$107))),0)+
IFERROR(SUMPRODUCT('6. Patients'!CN$10:CN$107,OFFSET('6. Patients'!$FM$9,1,MATCH($D61,'6. Patients'!$FN$9:$GG$9,0),ROWS('6. Patients'!EA$10:EA$107))),0)+
IFERROR(SUMPRODUCT('6. Patients'!CN$10:CN$107,OFFSET('6. Patients'!$GH$9,1,MATCH($D61,'6. Patients'!$GI$9:$IF$9,0),ROWS('6. Patients'!EA$10:EA$107))),0)+
IFERROR(SUMPRODUCT('6. Patients'!CN$10:CN$107,OFFSET('6. Patients'!$IG$9,1,MATCH($D61,'6. Patients'!$IH$9:$JA$9,0),ROWS('6. Patients'!EA$10:EA$107))),0),
IFERROR(SUMPRODUCT('6. Patients'!CN$10:CN$107,OFFSET('6. Patients'!$JB$9,1,MATCH($D61,'6. Patients'!$JC$9:$KZ$9,0),ROWS('6. Patients'!EA$10:EA$107))),0)+
IFERROR(SUMPRODUCT('6. Patients'!CN$10:CN$107,OFFSET('6. Patients'!$LA$9,1,MATCH($D61,'6. Patients'!$LB$9:$LU$9,0),ROWS('6. Patients'!EA$10:EA$107))),0)+
IFERROR(SUMPRODUCT('6. Patients'!CN$10:CN$107,OFFSET('6. Patients'!$LV$9,1,MATCH($D61,'6. Patients'!$LW$9:$NT$9,0),ROWS('6. Patients'!EA$10:EA$107))),0)+
IFERROR(SUMPRODUCT('6. Patients'!CN$10:CN$107,OFFSET('6. Patients'!$NU$9,1,MATCH($D61,'6. Patients'!$NV$9:$OO$9,0),ROWS('6. Patients'!EA$10:EA$107))),0),
IFERROR(SUMPRODUCT('6. Patients'!CN$10:CN$107,OFFSET('6. Patients'!$OP$9,1,MATCH($D61,'6. Patients'!$OQ$9:$QN$9,0),ROWS('6. Patients'!EA$10:EA$107))),0)+
IFERROR(SUMPRODUCT('6. Patients'!CN$10:CN$107,OFFSET('6. Patients'!$QO$9,1,MATCH($D61,'6. Patients'!$QP$9:$RI$9,0),ROWS('6. Patients'!EA$10:EA$107))),0)+
IFERROR(SUMPRODUCT('6. Patients'!CN$10:CN$107,OFFSET('6. Patients'!$RJ$9,1,MATCH($D61,'6. Patients'!$RK$9:$TH$9,0),ROWS('6. Patients'!EA$10:EA$107))),0)+
IFERROR(SUMPRODUCT('6. Patients'!CN$10:CN$107,OFFSET('6. Patients'!$TI$9,1,MATCH($D61,'6. Patients'!$TJ$9:$UC$9,0),ROWS('6. Patients'!EA$10:EA$107))),0))+
IFERROR(VLOOKUP($D61,$H$116:$L$146,COLUMNS($H$115:$J$115)-1+U$7,0)*$E61*$F61*'1. General Inputs'!$J$25,0),0),0)</f>
        <v>0</v>
      </c>
      <c r="V61" s="775">
        <f ca="1">ROUNDUP(IFERROR($F61*$E61*CHOOSE(V$7,
IFERROR(SUMPRODUCT('6. Patients'!CO$10:CO$107,OFFSET('6. Patients'!$DN$9,1,MATCH($D61,'6. Patients'!$DO$9:$FL$9,0),ROWS('6. Patients'!EB$10:EB$107))),0)+
IFERROR(SUMPRODUCT('6. Patients'!CO$10:CO$107,OFFSET('6. Patients'!$FM$9,1,MATCH($D61,'6. Patients'!$FN$9:$GG$9,0),ROWS('6. Patients'!EB$10:EB$107))),0)+
IFERROR(SUMPRODUCT('6. Patients'!CO$10:CO$107,OFFSET('6. Patients'!$GH$9,1,MATCH($D61,'6. Patients'!$GI$9:$IF$9,0),ROWS('6. Patients'!EB$10:EB$107))),0)+
IFERROR(SUMPRODUCT('6. Patients'!CO$10:CO$107,OFFSET('6. Patients'!$IG$9,1,MATCH($D61,'6. Patients'!$IH$9:$JA$9,0),ROWS('6. Patients'!EB$10:EB$107))),0),
IFERROR(SUMPRODUCT('6. Patients'!CO$10:CO$107,OFFSET('6. Patients'!$JB$9,1,MATCH($D61,'6. Patients'!$JC$9:$KZ$9,0),ROWS('6. Patients'!EB$10:EB$107))),0)+
IFERROR(SUMPRODUCT('6. Patients'!CO$10:CO$107,OFFSET('6. Patients'!$LA$9,1,MATCH($D61,'6. Patients'!$LB$9:$LU$9,0),ROWS('6. Patients'!EB$10:EB$107))),0)+
IFERROR(SUMPRODUCT('6. Patients'!CO$10:CO$107,OFFSET('6. Patients'!$LV$9,1,MATCH($D61,'6. Patients'!$LW$9:$NT$9,0),ROWS('6. Patients'!EB$10:EB$107))),0)+
IFERROR(SUMPRODUCT('6. Patients'!CO$10:CO$107,OFFSET('6. Patients'!$NU$9,1,MATCH($D61,'6. Patients'!$NV$9:$OO$9,0),ROWS('6. Patients'!EB$10:EB$107))),0),
IFERROR(SUMPRODUCT('6. Patients'!CO$10:CO$107,OFFSET('6. Patients'!$OP$9,1,MATCH($D61,'6. Patients'!$OQ$9:$QN$9,0),ROWS('6. Patients'!EB$10:EB$107))),0)+
IFERROR(SUMPRODUCT('6. Patients'!CO$10:CO$107,OFFSET('6. Patients'!$QO$9,1,MATCH($D61,'6. Patients'!$QP$9:$RI$9,0),ROWS('6. Patients'!EB$10:EB$107))),0)+
IFERROR(SUMPRODUCT('6. Patients'!CO$10:CO$107,OFFSET('6. Patients'!$RJ$9,1,MATCH($D61,'6. Patients'!$RK$9:$TH$9,0),ROWS('6. Patients'!EB$10:EB$107))),0)+
IFERROR(SUMPRODUCT('6. Patients'!CO$10:CO$107,OFFSET('6. Patients'!$TI$9,1,MATCH($D61,'6. Patients'!$TJ$9:$UC$9,0),ROWS('6. Patients'!EB$10:EB$107))),0))+
IFERROR(VLOOKUP($D61,$H$116:$L$146,COLUMNS($H$115:$J$115)-1+V$7,0)*$E61*$F61*'1. General Inputs'!$J$25,0),0),0)</f>
        <v>0</v>
      </c>
      <c r="W61" s="775">
        <f ca="1">ROUNDUP(IFERROR($F61*$E61*CHOOSE(W$7,
IFERROR(SUMPRODUCT('6. Patients'!CP$10:CP$107,OFFSET('6. Patients'!$DN$9,1,MATCH($D61,'6. Patients'!$DO$9:$FL$9,0),ROWS('6. Patients'!EC$10:EC$107))),0)+
IFERROR(SUMPRODUCT('6. Patients'!CP$10:CP$107,OFFSET('6. Patients'!$FM$9,1,MATCH($D61,'6. Patients'!$FN$9:$GG$9,0),ROWS('6. Patients'!EC$10:EC$107))),0)+
IFERROR(SUMPRODUCT('6. Patients'!CP$10:CP$107,OFFSET('6. Patients'!$GH$9,1,MATCH($D61,'6. Patients'!$GI$9:$IF$9,0),ROWS('6. Patients'!EC$10:EC$107))),0)+
IFERROR(SUMPRODUCT('6. Patients'!CP$10:CP$107,OFFSET('6. Patients'!$IG$9,1,MATCH($D61,'6. Patients'!$IH$9:$JA$9,0),ROWS('6. Patients'!EC$10:EC$107))),0),
IFERROR(SUMPRODUCT('6. Patients'!CP$10:CP$107,OFFSET('6. Patients'!$JB$9,1,MATCH($D61,'6. Patients'!$JC$9:$KZ$9,0),ROWS('6. Patients'!EC$10:EC$107))),0)+
IFERROR(SUMPRODUCT('6. Patients'!CP$10:CP$107,OFFSET('6. Patients'!$LA$9,1,MATCH($D61,'6. Patients'!$LB$9:$LU$9,0),ROWS('6. Patients'!EC$10:EC$107))),0)+
IFERROR(SUMPRODUCT('6. Patients'!CP$10:CP$107,OFFSET('6. Patients'!$LV$9,1,MATCH($D61,'6. Patients'!$LW$9:$NT$9,0),ROWS('6. Patients'!EC$10:EC$107))),0)+
IFERROR(SUMPRODUCT('6. Patients'!CP$10:CP$107,OFFSET('6. Patients'!$NU$9,1,MATCH($D61,'6. Patients'!$NV$9:$OO$9,0),ROWS('6. Patients'!EC$10:EC$107))),0),
IFERROR(SUMPRODUCT('6. Patients'!CP$10:CP$107,OFFSET('6. Patients'!$OP$9,1,MATCH($D61,'6. Patients'!$OQ$9:$QN$9,0),ROWS('6. Patients'!EC$10:EC$107))),0)+
IFERROR(SUMPRODUCT('6. Patients'!CP$10:CP$107,OFFSET('6. Patients'!$QO$9,1,MATCH($D61,'6. Patients'!$QP$9:$RI$9,0),ROWS('6. Patients'!EC$10:EC$107))),0)+
IFERROR(SUMPRODUCT('6. Patients'!CP$10:CP$107,OFFSET('6. Patients'!$RJ$9,1,MATCH($D61,'6. Patients'!$RK$9:$TH$9,0),ROWS('6. Patients'!EC$10:EC$107))),0)+
IFERROR(SUMPRODUCT('6. Patients'!CP$10:CP$107,OFFSET('6. Patients'!$TI$9,1,MATCH($D61,'6. Patients'!$TJ$9:$UC$9,0),ROWS('6. Patients'!EC$10:EC$107))),0))+
IFERROR(VLOOKUP($D61,$H$116:$L$146,COLUMNS($H$115:$J$115)-1+W$7,0)*$E61*$F61*'1. General Inputs'!$J$25,0),0),0)</f>
        <v>0</v>
      </c>
      <c r="X61" s="775">
        <f ca="1">ROUNDUP(IFERROR($F61*$E61*CHOOSE(X$7,
IFERROR(SUMPRODUCT('6. Patients'!CQ$10:CQ$107,OFFSET('6. Patients'!$DN$9,1,MATCH($D61,'6. Patients'!$DO$9:$FL$9,0),ROWS('6. Patients'!ED$10:ED$107))),0)+
IFERROR(SUMPRODUCT('6. Patients'!CQ$10:CQ$107,OFFSET('6. Patients'!$FM$9,1,MATCH($D61,'6. Patients'!$FN$9:$GG$9,0),ROWS('6. Patients'!ED$10:ED$107))),0)+
IFERROR(SUMPRODUCT('6. Patients'!CQ$10:CQ$107,OFFSET('6. Patients'!$GH$9,1,MATCH($D61,'6. Patients'!$GI$9:$IF$9,0),ROWS('6. Patients'!ED$10:ED$107))),0)+
IFERROR(SUMPRODUCT('6. Patients'!CQ$10:CQ$107,OFFSET('6. Patients'!$IG$9,1,MATCH($D61,'6. Patients'!$IH$9:$JA$9,0),ROWS('6. Patients'!ED$10:ED$107))),0),
IFERROR(SUMPRODUCT('6. Patients'!CQ$10:CQ$107,OFFSET('6. Patients'!$JB$9,1,MATCH($D61,'6. Patients'!$JC$9:$KZ$9,0),ROWS('6. Patients'!ED$10:ED$107))),0)+
IFERROR(SUMPRODUCT('6. Patients'!CQ$10:CQ$107,OFFSET('6. Patients'!$LA$9,1,MATCH($D61,'6. Patients'!$LB$9:$LU$9,0),ROWS('6. Patients'!ED$10:ED$107))),0)+
IFERROR(SUMPRODUCT('6. Patients'!CQ$10:CQ$107,OFFSET('6. Patients'!$LV$9,1,MATCH($D61,'6. Patients'!$LW$9:$NT$9,0),ROWS('6. Patients'!ED$10:ED$107))),0)+
IFERROR(SUMPRODUCT('6. Patients'!CQ$10:CQ$107,OFFSET('6. Patients'!$NU$9,1,MATCH($D61,'6. Patients'!$NV$9:$OO$9,0),ROWS('6. Patients'!ED$10:ED$107))),0),
IFERROR(SUMPRODUCT('6. Patients'!CQ$10:CQ$107,OFFSET('6. Patients'!$OP$9,1,MATCH($D61,'6. Patients'!$OQ$9:$QN$9,0),ROWS('6. Patients'!ED$10:ED$107))),0)+
IFERROR(SUMPRODUCT('6. Patients'!CQ$10:CQ$107,OFFSET('6. Patients'!$QO$9,1,MATCH($D61,'6. Patients'!$QP$9:$RI$9,0),ROWS('6. Patients'!ED$10:ED$107))),0)+
IFERROR(SUMPRODUCT('6. Patients'!CQ$10:CQ$107,OFFSET('6. Patients'!$RJ$9,1,MATCH($D61,'6. Patients'!$RK$9:$TH$9,0),ROWS('6. Patients'!ED$10:ED$107))),0)+
IFERROR(SUMPRODUCT('6. Patients'!CQ$10:CQ$107,OFFSET('6. Patients'!$TI$9,1,MATCH($D61,'6. Patients'!$TJ$9:$UC$9,0),ROWS('6. Patients'!ED$10:ED$107))),0))+
IFERROR(VLOOKUP($D61,$H$116:$L$146,COLUMNS($H$115:$J$115)-1+X$7,0)*$E61*$F61*'1. General Inputs'!$J$25,0),0),0)</f>
        <v>0</v>
      </c>
      <c r="Y61" s="775">
        <f ca="1">ROUNDUP(IFERROR($F61*$E61*CHOOSE(Y$7,
IFERROR(SUMPRODUCT('6. Patients'!CR$10:CR$107,OFFSET('6. Patients'!$DN$9,1,MATCH($D61,'6. Patients'!$DO$9:$FL$9,0),ROWS('6. Patients'!EE$10:EE$107))),0)+
IFERROR(SUMPRODUCT('6. Patients'!CR$10:CR$107,OFFSET('6. Patients'!$FM$9,1,MATCH($D61,'6. Patients'!$FN$9:$GG$9,0),ROWS('6. Patients'!EE$10:EE$107))),0)+
IFERROR(SUMPRODUCT('6. Patients'!CR$10:CR$107,OFFSET('6. Patients'!$GH$9,1,MATCH($D61,'6. Patients'!$GI$9:$IF$9,0),ROWS('6. Patients'!EE$10:EE$107))),0)+
IFERROR(SUMPRODUCT('6. Patients'!CR$10:CR$107,OFFSET('6. Patients'!$IG$9,1,MATCH($D61,'6. Patients'!$IH$9:$JA$9,0),ROWS('6. Patients'!EE$10:EE$107))),0),
IFERROR(SUMPRODUCT('6. Patients'!CR$10:CR$107,OFFSET('6. Patients'!$JB$9,1,MATCH($D61,'6. Patients'!$JC$9:$KZ$9,0),ROWS('6. Patients'!EE$10:EE$107))),0)+
IFERROR(SUMPRODUCT('6. Patients'!CR$10:CR$107,OFFSET('6. Patients'!$LA$9,1,MATCH($D61,'6. Patients'!$LB$9:$LU$9,0),ROWS('6. Patients'!EE$10:EE$107))),0)+
IFERROR(SUMPRODUCT('6. Patients'!CR$10:CR$107,OFFSET('6. Patients'!$LV$9,1,MATCH($D61,'6. Patients'!$LW$9:$NT$9,0),ROWS('6. Patients'!EE$10:EE$107))),0)+
IFERROR(SUMPRODUCT('6. Patients'!CR$10:CR$107,OFFSET('6. Patients'!$NU$9,1,MATCH($D61,'6. Patients'!$NV$9:$OO$9,0),ROWS('6. Patients'!EE$10:EE$107))),0),
IFERROR(SUMPRODUCT('6. Patients'!CR$10:CR$107,OFFSET('6. Patients'!$OP$9,1,MATCH($D61,'6. Patients'!$OQ$9:$QN$9,0),ROWS('6. Patients'!EE$10:EE$107))),0)+
IFERROR(SUMPRODUCT('6. Patients'!CR$10:CR$107,OFFSET('6. Patients'!$QO$9,1,MATCH($D61,'6. Patients'!$QP$9:$RI$9,0),ROWS('6. Patients'!EE$10:EE$107))),0)+
IFERROR(SUMPRODUCT('6. Patients'!CR$10:CR$107,OFFSET('6. Patients'!$RJ$9,1,MATCH($D61,'6. Patients'!$RK$9:$TH$9,0),ROWS('6. Patients'!EE$10:EE$107))),0)+
IFERROR(SUMPRODUCT('6. Patients'!CR$10:CR$107,OFFSET('6. Patients'!$TI$9,1,MATCH($D61,'6. Patients'!$TJ$9:$UC$9,0),ROWS('6. Patients'!EE$10:EE$107))),0))+
IFERROR(VLOOKUP($D61,$H$116:$L$146,COLUMNS($H$115:$J$115)-1+Y$7,0)*$E61*$F61*'1. General Inputs'!$J$25,0),0),0)</f>
        <v>0</v>
      </c>
      <c r="Z61" s="775">
        <f ca="1">ROUNDUP(IFERROR($F61*$E61*CHOOSE(Z$7,
IFERROR(SUMPRODUCT('6. Patients'!CS$10:CS$107,OFFSET('6. Patients'!$DN$9,1,MATCH($D61,'6. Patients'!$DO$9:$FL$9,0),ROWS('6. Patients'!EF$10:EF$107))),0)+
IFERROR(SUMPRODUCT('6. Patients'!CS$10:CS$107,OFFSET('6. Patients'!$FM$9,1,MATCH($D61,'6. Patients'!$FN$9:$GG$9,0),ROWS('6. Patients'!EF$10:EF$107))),0)+
IFERROR(SUMPRODUCT('6. Patients'!CS$10:CS$107,OFFSET('6. Patients'!$GH$9,1,MATCH($D61,'6. Patients'!$GI$9:$IF$9,0),ROWS('6. Patients'!EF$10:EF$107))),0)+
IFERROR(SUMPRODUCT('6. Patients'!CS$10:CS$107,OFFSET('6. Patients'!$IG$9,1,MATCH($D61,'6. Patients'!$IH$9:$JA$9,0),ROWS('6. Patients'!EF$10:EF$107))),0),
IFERROR(SUMPRODUCT('6. Patients'!CS$10:CS$107,OFFSET('6. Patients'!$JB$9,1,MATCH($D61,'6. Patients'!$JC$9:$KZ$9,0),ROWS('6. Patients'!EF$10:EF$107))),0)+
IFERROR(SUMPRODUCT('6. Patients'!CS$10:CS$107,OFFSET('6. Patients'!$LA$9,1,MATCH($D61,'6. Patients'!$LB$9:$LU$9,0),ROWS('6. Patients'!EF$10:EF$107))),0)+
IFERROR(SUMPRODUCT('6. Patients'!CS$10:CS$107,OFFSET('6. Patients'!$LV$9,1,MATCH($D61,'6. Patients'!$LW$9:$NT$9,0),ROWS('6. Patients'!EF$10:EF$107))),0)+
IFERROR(SUMPRODUCT('6. Patients'!CS$10:CS$107,OFFSET('6. Patients'!$NU$9,1,MATCH($D61,'6. Patients'!$NV$9:$OO$9,0),ROWS('6. Patients'!EF$10:EF$107))),0),
IFERROR(SUMPRODUCT('6. Patients'!CS$10:CS$107,OFFSET('6. Patients'!$OP$9,1,MATCH($D61,'6. Patients'!$OQ$9:$QN$9,0),ROWS('6. Patients'!EF$10:EF$107))),0)+
IFERROR(SUMPRODUCT('6. Patients'!CS$10:CS$107,OFFSET('6. Patients'!$QO$9,1,MATCH($D61,'6. Patients'!$QP$9:$RI$9,0),ROWS('6. Patients'!EF$10:EF$107))),0)+
IFERROR(SUMPRODUCT('6. Patients'!CS$10:CS$107,OFFSET('6. Patients'!$RJ$9,1,MATCH($D61,'6. Patients'!$RK$9:$TH$9,0),ROWS('6. Patients'!EF$10:EF$107))),0)+
IFERROR(SUMPRODUCT('6. Patients'!CS$10:CS$107,OFFSET('6. Patients'!$TI$9,1,MATCH($D61,'6. Patients'!$TJ$9:$UC$9,0),ROWS('6. Patients'!EF$10:EF$107))),0))+
IFERROR(VLOOKUP($D61,$H$116:$L$146,COLUMNS($H$115:$J$115)-1+Z$7,0)*$E61*$F61*'1. General Inputs'!$J$25,0),0),0)</f>
        <v>0</v>
      </c>
      <c r="AA61" s="775">
        <f ca="1">ROUNDUP(IFERROR($F61*$E61*CHOOSE(AA$7,
IFERROR(SUMPRODUCT('6. Patients'!CT$10:CT$107,OFFSET('6. Patients'!$DN$9,1,MATCH($D61,'6. Patients'!$DO$9:$FL$9,0),ROWS('6. Patients'!EG$10:EG$107))),0)+
IFERROR(SUMPRODUCT('6. Patients'!CT$10:CT$107,OFFSET('6. Patients'!$FM$9,1,MATCH($D61,'6. Patients'!$FN$9:$GG$9,0),ROWS('6. Patients'!EG$10:EG$107))),0)+
IFERROR(SUMPRODUCT('6. Patients'!CT$10:CT$107,OFFSET('6. Patients'!$GH$9,1,MATCH($D61,'6. Patients'!$GI$9:$IF$9,0),ROWS('6. Patients'!EG$10:EG$107))),0)+
IFERROR(SUMPRODUCT('6. Patients'!CT$10:CT$107,OFFSET('6. Patients'!$IG$9,1,MATCH($D61,'6. Patients'!$IH$9:$JA$9,0),ROWS('6. Patients'!EG$10:EG$107))),0),
IFERROR(SUMPRODUCT('6. Patients'!CT$10:CT$107,OFFSET('6. Patients'!$JB$9,1,MATCH($D61,'6. Patients'!$JC$9:$KZ$9,0),ROWS('6. Patients'!EG$10:EG$107))),0)+
IFERROR(SUMPRODUCT('6. Patients'!CT$10:CT$107,OFFSET('6. Patients'!$LA$9,1,MATCH($D61,'6. Patients'!$LB$9:$LU$9,0),ROWS('6. Patients'!EG$10:EG$107))),0)+
IFERROR(SUMPRODUCT('6. Patients'!CT$10:CT$107,OFFSET('6. Patients'!$LV$9,1,MATCH($D61,'6. Patients'!$LW$9:$NT$9,0),ROWS('6. Patients'!EG$10:EG$107))),0)+
IFERROR(SUMPRODUCT('6. Patients'!CT$10:CT$107,OFFSET('6. Patients'!$NU$9,1,MATCH($D61,'6. Patients'!$NV$9:$OO$9,0),ROWS('6. Patients'!EG$10:EG$107))),0),
IFERROR(SUMPRODUCT('6. Patients'!CT$10:CT$107,OFFSET('6. Patients'!$OP$9,1,MATCH($D61,'6. Patients'!$OQ$9:$QN$9,0),ROWS('6. Patients'!EG$10:EG$107))),0)+
IFERROR(SUMPRODUCT('6. Patients'!CT$10:CT$107,OFFSET('6. Patients'!$QO$9,1,MATCH($D61,'6. Patients'!$QP$9:$RI$9,0),ROWS('6. Patients'!EG$10:EG$107))),0)+
IFERROR(SUMPRODUCT('6. Patients'!CT$10:CT$107,OFFSET('6. Patients'!$RJ$9,1,MATCH($D61,'6. Patients'!$RK$9:$TH$9,0),ROWS('6. Patients'!EG$10:EG$107))),0)+
IFERROR(SUMPRODUCT('6. Patients'!CT$10:CT$107,OFFSET('6. Patients'!$TI$9,1,MATCH($D61,'6. Patients'!$TJ$9:$UC$9,0),ROWS('6. Patients'!EG$10:EG$107))),0))+
IFERROR(VLOOKUP($D61,$H$116:$L$146,COLUMNS($H$115:$J$115)-1+AA$7,0)*$E61*$F61*'1. General Inputs'!$J$25,0),0),0)</f>
        <v>0</v>
      </c>
      <c r="AB61" s="775">
        <f ca="1">ROUNDUP(IFERROR($F61*$E61*CHOOSE(AB$7,
IFERROR(SUMPRODUCT('6. Patients'!CU$10:CU$107,OFFSET('6. Patients'!$DN$9,1,MATCH($D61,'6. Patients'!$DO$9:$FL$9,0),ROWS('6. Patients'!EH$10:EH$107))),0)+
IFERROR(SUMPRODUCT('6. Patients'!CU$10:CU$107,OFFSET('6. Patients'!$FM$9,1,MATCH($D61,'6. Patients'!$FN$9:$GG$9,0),ROWS('6. Patients'!EH$10:EH$107))),0)+
IFERROR(SUMPRODUCT('6. Patients'!CU$10:CU$107,OFFSET('6. Patients'!$GH$9,1,MATCH($D61,'6. Patients'!$GI$9:$IF$9,0),ROWS('6. Patients'!EH$10:EH$107))),0)+
IFERROR(SUMPRODUCT('6. Patients'!CU$10:CU$107,OFFSET('6. Patients'!$IG$9,1,MATCH($D61,'6. Patients'!$IH$9:$JA$9,0),ROWS('6. Patients'!EH$10:EH$107))),0),
IFERROR(SUMPRODUCT('6. Patients'!CU$10:CU$107,OFFSET('6. Patients'!$JB$9,1,MATCH($D61,'6. Patients'!$JC$9:$KZ$9,0),ROWS('6. Patients'!EH$10:EH$107))),0)+
IFERROR(SUMPRODUCT('6. Patients'!CU$10:CU$107,OFFSET('6. Patients'!$LA$9,1,MATCH($D61,'6. Patients'!$LB$9:$LU$9,0),ROWS('6. Patients'!EH$10:EH$107))),0)+
IFERROR(SUMPRODUCT('6. Patients'!CU$10:CU$107,OFFSET('6. Patients'!$LV$9,1,MATCH($D61,'6. Patients'!$LW$9:$NT$9,0),ROWS('6. Patients'!EH$10:EH$107))),0)+
IFERROR(SUMPRODUCT('6. Patients'!CU$10:CU$107,OFFSET('6. Patients'!$NU$9,1,MATCH($D61,'6. Patients'!$NV$9:$OO$9,0),ROWS('6. Patients'!EH$10:EH$107))),0),
IFERROR(SUMPRODUCT('6. Patients'!CU$10:CU$107,OFFSET('6. Patients'!$OP$9,1,MATCH($D61,'6. Patients'!$OQ$9:$QN$9,0),ROWS('6. Patients'!EH$10:EH$107))),0)+
IFERROR(SUMPRODUCT('6. Patients'!CU$10:CU$107,OFFSET('6. Patients'!$QO$9,1,MATCH($D61,'6. Patients'!$QP$9:$RI$9,0),ROWS('6. Patients'!EH$10:EH$107))),0)+
IFERROR(SUMPRODUCT('6. Patients'!CU$10:CU$107,OFFSET('6. Patients'!$RJ$9,1,MATCH($D61,'6. Patients'!$RK$9:$TH$9,0),ROWS('6. Patients'!EH$10:EH$107))),0)+
IFERROR(SUMPRODUCT('6. Patients'!CU$10:CU$107,OFFSET('6. Patients'!$TI$9,1,MATCH($D61,'6. Patients'!$TJ$9:$UC$9,0),ROWS('6. Patients'!EH$10:EH$107))),0))+
IFERROR(VLOOKUP($D61,$H$116:$L$146,COLUMNS($H$115:$J$115)-1+AB$7,0)*$E61*$F61*'1. General Inputs'!$J$25,0),0),0)</f>
        <v>0</v>
      </c>
      <c r="AC61" s="775">
        <f ca="1">ROUNDUP(IFERROR($F61*$E61*CHOOSE(AC$7,
IFERROR(SUMPRODUCT('6. Patients'!CV$10:CV$107,OFFSET('6. Patients'!$DN$9,1,MATCH($D61,'6. Patients'!$DO$9:$FL$9,0),ROWS('6. Patients'!EI$10:EI$107))),0)+
IFERROR(SUMPRODUCT('6. Patients'!CV$10:CV$107,OFFSET('6. Patients'!$FM$9,1,MATCH($D61,'6. Patients'!$FN$9:$GG$9,0),ROWS('6. Patients'!EI$10:EI$107))),0)+
IFERROR(SUMPRODUCT('6. Patients'!CV$10:CV$107,OFFSET('6. Patients'!$GH$9,1,MATCH($D61,'6. Patients'!$GI$9:$IF$9,0),ROWS('6. Patients'!EI$10:EI$107))),0)+
IFERROR(SUMPRODUCT('6. Patients'!CV$10:CV$107,OFFSET('6. Patients'!$IG$9,1,MATCH($D61,'6. Patients'!$IH$9:$JA$9,0),ROWS('6. Patients'!EI$10:EI$107))),0),
IFERROR(SUMPRODUCT('6. Patients'!CV$10:CV$107,OFFSET('6. Patients'!$JB$9,1,MATCH($D61,'6. Patients'!$JC$9:$KZ$9,0),ROWS('6. Patients'!EI$10:EI$107))),0)+
IFERROR(SUMPRODUCT('6. Patients'!CV$10:CV$107,OFFSET('6. Patients'!$LA$9,1,MATCH($D61,'6. Patients'!$LB$9:$LU$9,0),ROWS('6. Patients'!EI$10:EI$107))),0)+
IFERROR(SUMPRODUCT('6. Patients'!CV$10:CV$107,OFFSET('6. Patients'!$LV$9,1,MATCH($D61,'6. Patients'!$LW$9:$NT$9,0),ROWS('6. Patients'!EI$10:EI$107))),0)+
IFERROR(SUMPRODUCT('6. Patients'!CV$10:CV$107,OFFSET('6. Patients'!$NU$9,1,MATCH($D61,'6. Patients'!$NV$9:$OO$9,0),ROWS('6. Patients'!EI$10:EI$107))),0),
IFERROR(SUMPRODUCT('6. Patients'!CV$10:CV$107,OFFSET('6. Patients'!$OP$9,1,MATCH($D61,'6. Patients'!$OQ$9:$QN$9,0),ROWS('6. Patients'!EI$10:EI$107))),0)+
IFERROR(SUMPRODUCT('6. Patients'!CV$10:CV$107,OFFSET('6. Patients'!$QO$9,1,MATCH($D61,'6. Patients'!$QP$9:$RI$9,0),ROWS('6. Patients'!EI$10:EI$107))),0)+
IFERROR(SUMPRODUCT('6. Patients'!CV$10:CV$107,OFFSET('6. Patients'!$RJ$9,1,MATCH($D61,'6. Patients'!$RK$9:$TH$9,0),ROWS('6. Patients'!EI$10:EI$107))),0)+
IFERROR(SUMPRODUCT('6. Patients'!CV$10:CV$107,OFFSET('6. Patients'!$TI$9,1,MATCH($D61,'6. Patients'!$TJ$9:$UC$9,0),ROWS('6. Patients'!EI$10:EI$107))),0))+
IFERROR(VLOOKUP($D61,$H$116:$L$146,COLUMNS($H$115:$J$115)-1+AC$7,0)*$E61*$F61*'1. General Inputs'!$J$25,0),0),0)</f>
        <v>0</v>
      </c>
      <c r="AD61" s="775">
        <f ca="1">ROUNDUP(IFERROR($F61*$E61*CHOOSE(AD$7,
IFERROR(SUMPRODUCT('6. Patients'!CW$10:CW$107,OFFSET('6. Patients'!$DN$9,1,MATCH($D61,'6. Patients'!$DO$9:$FL$9,0),ROWS('6. Patients'!EJ$10:EJ$107))),0)+
IFERROR(SUMPRODUCT('6. Patients'!CW$10:CW$107,OFFSET('6. Patients'!$FM$9,1,MATCH($D61,'6. Patients'!$FN$9:$GG$9,0),ROWS('6. Patients'!EJ$10:EJ$107))),0)+
IFERROR(SUMPRODUCT('6. Patients'!CW$10:CW$107,OFFSET('6. Patients'!$GH$9,1,MATCH($D61,'6. Patients'!$GI$9:$IF$9,0),ROWS('6. Patients'!EJ$10:EJ$107))),0)+
IFERROR(SUMPRODUCT('6. Patients'!CW$10:CW$107,OFFSET('6. Patients'!$IG$9,1,MATCH($D61,'6. Patients'!$IH$9:$JA$9,0),ROWS('6. Patients'!EJ$10:EJ$107))),0),
IFERROR(SUMPRODUCT('6. Patients'!CW$10:CW$107,OFFSET('6. Patients'!$JB$9,1,MATCH($D61,'6. Patients'!$JC$9:$KZ$9,0),ROWS('6. Patients'!EJ$10:EJ$107))),0)+
IFERROR(SUMPRODUCT('6. Patients'!CW$10:CW$107,OFFSET('6. Patients'!$LA$9,1,MATCH($D61,'6. Patients'!$LB$9:$LU$9,0),ROWS('6. Patients'!EJ$10:EJ$107))),0)+
IFERROR(SUMPRODUCT('6. Patients'!CW$10:CW$107,OFFSET('6. Patients'!$LV$9,1,MATCH($D61,'6. Patients'!$LW$9:$NT$9,0),ROWS('6. Patients'!EJ$10:EJ$107))),0)+
IFERROR(SUMPRODUCT('6. Patients'!CW$10:CW$107,OFFSET('6. Patients'!$NU$9,1,MATCH($D61,'6. Patients'!$NV$9:$OO$9,0),ROWS('6. Patients'!EJ$10:EJ$107))),0),
IFERROR(SUMPRODUCT('6. Patients'!CW$10:CW$107,OFFSET('6. Patients'!$OP$9,1,MATCH($D61,'6. Patients'!$OQ$9:$QN$9,0),ROWS('6. Patients'!EJ$10:EJ$107))),0)+
IFERROR(SUMPRODUCT('6. Patients'!CW$10:CW$107,OFFSET('6. Patients'!$QO$9,1,MATCH($D61,'6. Patients'!$QP$9:$RI$9,0),ROWS('6. Patients'!EJ$10:EJ$107))),0)+
IFERROR(SUMPRODUCT('6. Patients'!CW$10:CW$107,OFFSET('6. Patients'!$RJ$9,1,MATCH($D61,'6. Patients'!$RK$9:$TH$9,0),ROWS('6. Patients'!EJ$10:EJ$107))),0)+
IFERROR(SUMPRODUCT('6. Patients'!CW$10:CW$107,OFFSET('6. Patients'!$TI$9,1,MATCH($D61,'6. Patients'!$TJ$9:$UC$9,0),ROWS('6. Patients'!EJ$10:EJ$107))),0))+
IFERROR(VLOOKUP($D61,$H$116:$L$146,COLUMNS($H$115:$J$115)-1+AD$7,0)*$E61*$F61*'1. General Inputs'!$J$25,0),0),0)</f>
        <v>0</v>
      </c>
      <c r="AE61" s="775">
        <f ca="1">ROUNDUP(IFERROR($F61*$E61*CHOOSE(AE$7,
IFERROR(SUMPRODUCT('6. Patients'!CX$10:CX$107,OFFSET('6. Patients'!$DN$9,1,MATCH($D61,'6. Patients'!$DO$9:$FL$9,0),ROWS('6. Patients'!EK$10:EK$107))),0)+
IFERROR(SUMPRODUCT('6. Patients'!CX$10:CX$107,OFFSET('6. Patients'!$FM$9,1,MATCH($D61,'6. Patients'!$FN$9:$GG$9,0),ROWS('6. Patients'!EK$10:EK$107))),0)+
IFERROR(SUMPRODUCT('6. Patients'!CX$10:CX$107,OFFSET('6. Patients'!$GH$9,1,MATCH($D61,'6. Patients'!$GI$9:$IF$9,0),ROWS('6. Patients'!EK$10:EK$107))),0)+
IFERROR(SUMPRODUCT('6. Patients'!CX$10:CX$107,OFFSET('6. Patients'!$IG$9,1,MATCH($D61,'6. Patients'!$IH$9:$JA$9,0),ROWS('6. Patients'!EK$10:EK$107))),0),
IFERROR(SUMPRODUCT('6. Patients'!CX$10:CX$107,OFFSET('6. Patients'!$JB$9,1,MATCH($D61,'6. Patients'!$JC$9:$KZ$9,0),ROWS('6. Patients'!EK$10:EK$107))),0)+
IFERROR(SUMPRODUCT('6. Patients'!CX$10:CX$107,OFFSET('6. Patients'!$LA$9,1,MATCH($D61,'6. Patients'!$LB$9:$LU$9,0),ROWS('6. Patients'!EK$10:EK$107))),0)+
IFERROR(SUMPRODUCT('6. Patients'!CX$10:CX$107,OFFSET('6. Patients'!$LV$9,1,MATCH($D61,'6. Patients'!$LW$9:$NT$9,0),ROWS('6. Patients'!EK$10:EK$107))),0)+
IFERROR(SUMPRODUCT('6. Patients'!CX$10:CX$107,OFFSET('6. Patients'!$NU$9,1,MATCH($D61,'6. Patients'!$NV$9:$OO$9,0),ROWS('6. Patients'!EK$10:EK$107))),0),
IFERROR(SUMPRODUCT('6. Patients'!CX$10:CX$107,OFFSET('6. Patients'!$OP$9,1,MATCH($D61,'6. Patients'!$OQ$9:$QN$9,0),ROWS('6. Patients'!EK$10:EK$107))),0)+
IFERROR(SUMPRODUCT('6. Patients'!CX$10:CX$107,OFFSET('6. Patients'!$QO$9,1,MATCH($D61,'6. Patients'!$QP$9:$RI$9,0),ROWS('6. Patients'!EK$10:EK$107))),0)+
IFERROR(SUMPRODUCT('6. Patients'!CX$10:CX$107,OFFSET('6. Patients'!$RJ$9,1,MATCH($D61,'6. Patients'!$RK$9:$TH$9,0),ROWS('6. Patients'!EK$10:EK$107))),0)+
IFERROR(SUMPRODUCT('6. Patients'!CX$10:CX$107,OFFSET('6. Patients'!$TI$9,1,MATCH($D61,'6. Patients'!$TJ$9:$UC$9,0),ROWS('6. Patients'!EK$10:EK$107))),0))+
IFERROR(VLOOKUP($D61,$H$116:$L$146,COLUMNS($H$115:$J$115)-1+AE$7,0)*$E61*$F61*'1. General Inputs'!$J$25,0),0),0)</f>
        <v>0</v>
      </c>
      <c r="AF61" s="775">
        <f ca="1">ROUNDUP(IFERROR($F61*$E61*CHOOSE(AF$7,
IFERROR(SUMPRODUCT('6. Patients'!CY$10:CY$107,OFFSET('6. Patients'!$DN$9,1,MATCH($D61,'6. Patients'!$DO$9:$FL$9,0),ROWS('6. Patients'!EL$10:EL$107))),0)+
IFERROR(SUMPRODUCT('6. Patients'!CY$10:CY$107,OFFSET('6. Patients'!$FM$9,1,MATCH($D61,'6. Patients'!$FN$9:$GG$9,0),ROWS('6. Patients'!EL$10:EL$107))),0)+
IFERROR(SUMPRODUCT('6. Patients'!CY$10:CY$107,OFFSET('6. Patients'!$GH$9,1,MATCH($D61,'6. Patients'!$GI$9:$IF$9,0),ROWS('6. Patients'!EL$10:EL$107))),0)+
IFERROR(SUMPRODUCT('6. Patients'!CY$10:CY$107,OFFSET('6. Patients'!$IG$9,1,MATCH($D61,'6. Patients'!$IH$9:$JA$9,0),ROWS('6. Patients'!EL$10:EL$107))),0),
IFERROR(SUMPRODUCT('6. Patients'!CY$10:CY$107,OFFSET('6. Patients'!$JB$9,1,MATCH($D61,'6. Patients'!$JC$9:$KZ$9,0),ROWS('6. Patients'!EL$10:EL$107))),0)+
IFERROR(SUMPRODUCT('6. Patients'!CY$10:CY$107,OFFSET('6. Patients'!$LA$9,1,MATCH($D61,'6. Patients'!$LB$9:$LU$9,0),ROWS('6. Patients'!EL$10:EL$107))),0)+
IFERROR(SUMPRODUCT('6. Patients'!CY$10:CY$107,OFFSET('6. Patients'!$LV$9,1,MATCH($D61,'6. Patients'!$LW$9:$NT$9,0),ROWS('6. Patients'!EL$10:EL$107))),0)+
IFERROR(SUMPRODUCT('6. Patients'!CY$10:CY$107,OFFSET('6. Patients'!$NU$9,1,MATCH($D61,'6. Patients'!$NV$9:$OO$9,0),ROWS('6. Patients'!EL$10:EL$107))),0),
IFERROR(SUMPRODUCT('6. Patients'!CY$10:CY$107,OFFSET('6. Patients'!$OP$9,1,MATCH($D61,'6. Patients'!$OQ$9:$QN$9,0),ROWS('6. Patients'!EL$10:EL$107))),0)+
IFERROR(SUMPRODUCT('6. Patients'!CY$10:CY$107,OFFSET('6. Patients'!$QO$9,1,MATCH($D61,'6. Patients'!$QP$9:$RI$9,0),ROWS('6. Patients'!EL$10:EL$107))),0)+
IFERROR(SUMPRODUCT('6. Patients'!CY$10:CY$107,OFFSET('6. Patients'!$RJ$9,1,MATCH($D61,'6. Patients'!$RK$9:$TH$9,0),ROWS('6. Patients'!EL$10:EL$107))),0)+
IFERROR(SUMPRODUCT('6. Patients'!CY$10:CY$107,OFFSET('6. Patients'!$TI$9,1,MATCH($D61,'6. Patients'!$TJ$9:$UC$9,0),ROWS('6. Patients'!EL$10:EL$107))),0))+
IFERROR(VLOOKUP($D61,$H$116:$L$146,COLUMNS($H$115:$J$115)-1+AF$7,0)*$E61*$F61*'1. General Inputs'!$J$25,0),0),0)</f>
        <v>0</v>
      </c>
      <c r="AG61" s="775">
        <f ca="1">ROUNDUP(IFERROR($F61*$E61*CHOOSE(AG$7,
IFERROR(SUMPRODUCT('6. Patients'!CZ$10:CZ$107,OFFSET('6. Patients'!$DN$9,1,MATCH($D61,'6. Patients'!$DO$9:$FL$9,0),ROWS('6. Patients'!EM$10:EM$107))),0)+
IFERROR(SUMPRODUCT('6. Patients'!CZ$10:CZ$107,OFFSET('6. Patients'!$FM$9,1,MATCH($D61,'6. Patients'!$FN$9:$GG$9,0),ROWS('6. Patients'!EM$10:EM$107))),0)+
IFERROR(SUMPRODUCT('6. Patients'!CZ$10:CZ$107,OFFSET('6. Patients'!$GH$9,1,MATCH($D61,'6. Patients'!$GI$9:$IF$9,0),ROWS('6. Patients'!EM$10:EM$107))),0)+
IFERROR(SUMPRODUCT('6. Patients'!CZ$10:CZ$107,OFFSET('6. Patients'!$IG$9,1,MATCH($D61,'6. Patients'!$IH$9:$JA$9,0),ROWS('6. Patients'!EM$10:EM$107))),0),
IFERROR(SUMPRODUCT('6. Patients'!CZ$10:CZ$107,OFFSET('6. Patients'!$JB$9,1,MATCH($D61,'6. Patients'!$JC$9:$KZ$9,0),ROWS('6. Patients'!EM$10:EM$107))),0)+
IFERROR(SUMPRODUCT('6. Patients'!CZ$10:CZ$107,OFFSET('6. Patients'!$LA$9,1,MATCH($D61,'6. Patients'!$LB$9:$LU$9,0),ROWS('6. Patients'!EM$10:EM$107))),0)+
IFERROR(SUMPRODUCT('6. Patients'!CZ$10:CZ$107,OFFSET('6. Patients'!$LV$9,1,MATCH($D61,'6. Patients'!$LW$9:$NT$9,0),ROWS('6. Patients'!EM$10:EM$107))),0)+
IFERROR(SUMPRODUCT('6. Patients'!CZ$10:CZ$107,OFFSET('6. Patients'!$NU$9,1,MATCH($D61,'6. Patients'!$NV$9:$OO$9,0),ROWS('6. Patients'!EM$10:EM$107))),0),
IFERROR(SUMPRODUCT('6. Patients'!CZ$10:CZ$107,OFFSET('6. Patients'!$OP$9,1,MATCH($D61,'6. Patients'!$OQ$9:$QN$9,0),ROWS('6. Patients'!EM$10:EM$107))),0)+
IFERROR(SUMPRODUCT('6. Patients'!CZ$10:CZ$107,OFFSET('6. Patients'!$QO$9,1,MATCH($D61,'6. Patients'!$QP$9:$RI$9,0),ROWS('6. Patients'!EM$10:EM$107))),0)+
IFERROR(SUMPRODUCT('6. Patients'!CZ$10:CZ$107,OFFSET('6. Patients'!$RJ$9,1,MATCH($D61,'6. Patients'!$RK$9:$TH$9,0),ROWS('6. Patients'!EM$10:EM$107))),0)+
IFERROR(SUMPRODUCT('6. Patients'!CZ$10:CZ$107,OFFSET('6. Patients'!$TI$9,1,MATCH($D61,'6. Patients'!$TJ$9:$UC$9,0),ROWS('6. Patients'!EM$10:EM$107))),0))+
IFERROR(VLOOKUP($D61,$H$116:$L$146,COLUMNS($H$115:$J$115)-1+AG$7,0)*$E61*$F61*'1. General Inputs'!$J$25,0),0),0)</f>
        <v>0</v>
      </c>
      <c r="AH61" s="775">
        <f ca="1">ROUNDUP(IFERROR($F61*$E61*CHOOSE(AH$7,
IFERROR(SUMPRODUCT('6. Patients'!DA$10:DA$107,OFFSET('6. Patients'!$DN$9,1,MATCH($D61,'6. Patients'!$DO$9:$FL$9,0),ROWS('6. Patients'!EN$10:EN$107))),0)+
IFERROR(SUMPRODUCT('6. Patients'!DA$10:DA$107,OFFSET('6. Patients'!$FM$9,1,MATCH($D61,'6. Patients'!$FN$9:$GG$9,0),ROWS('6. Patients'!EN$10:EN$107))),0)+
IFERROR(SUMPRODUCT('6. Patients'!DA$10:DA$107,OFFSET('6. Patients'!$GH$9,1,MATCH($D61,'6. Patients'!$GI$9:$IF$9,0),ROWS('6. Patients'!EN$10:EN$107))),0)+
IFERROR(SUMPRODUCT('6. Patients'!DA$10:DA$107,OFFSET('6. Patients'!$IG$9,1,MATCH($D61,'6. Patients'!$IH$9:$JA$9,0),ROWS('6. Patients'!EN$10:EN$107))),0),
IFERROR(SUMPRODUCT('6. Patients'!DA$10:DA$107,OFFSET('6. Patients'!$JB$9,1,MATCH($D61,'6. Patients'!$JC$9:$KZ$9,0),ROWS('6. Patients'!EN$10:EN$107))),0)+
IFERROR(SUMPRODUCT('6. Patients'!DA$10:DA$107,OFFSET('6. Patients'!$LA$9,1,MATCH($D61,'6. Patients'!$LB$9:$LU$9,0),ROWS('6. Patients'!EN$10:EN$107))),0)+
IFERROR(SUMPRODUCT('6. Patients'!DA$10:DA$107,OFFSET('6. Patients'!$LV$9,1,MATCH($D61,'6. Patients'!$LW$9:$NT$9,0),ROWS('6. Patients'!EN$10:EN$107))),0)+
IFERROR(SUMPRODUCT('6. Patients'!DA$10:DA$107,OFFSET('6. Patients'!$NU$9,1,MATCH($D61,'6. Patients'!$NV$9:$OO$9,0),ROWS('6. Patients'!EN$10:EN$107))),0),
IFERROR(SUMPRODUCT('6. Patients'!DA$10:DA$107,OFFSET('6. Patients'!$OP$9,1,MATCH($D61,'6. Patients'!$OQ$9:$QN$9,0),ROWS('6. Patients'!EN$10:EN$107))),0)+
IFERROR(SUMPRODUCT('6. Patients'!DA$10:DA$107,OFFSET('6. Patients'!$QO$9,1,MATCH($D61,'6. Patients'!$QP$9:$RI$9,0),ROWS('6. Patients'!EN$10:EN$107))),0)+
IFERROR(SUMPRODUCT('6. Patients'!DA$10:DA$107,OFFSET('6. Patients'!$RJ$9,1,MATCH($D61,'6. Patients'!$RK$9:$TH$9,0),ROWS('6. Patients'!EN$10:EN$107))),0)+
IFERROR(SUMPRODUCT('6. Patients'!DA$10:DA$107,OFFSET('6. Patients'!$TI$9,1,MATCH($D61,'6. Patients'!$TJ$9:$UC$9,0),ROWS('6. Patients'!EN$10:EN$107))),0))+
IFERROR(VLOOKUP($D61,$H$116:$L$146,COLUMNS($H$115:$J$115)-1+AH$7,0)*$E61*$F61*'1. General Inputs'!$J$25,0),0),0)</f>
        <v>0</v>
      </c>
      <c r="AI61" s="775">
        <f ca="1">ROUNDUP(IFERROR($F61*$E61*CHOOSE(AI$7,
IFERROR(SUMPRODUCT('6. Patients'!DB$10:DB$107,OFFSET('6. Patients'!$DN$9,1,MATCH($D61,'6. Patients'!$DO$9:$FL$9,0),ROWS('6. Patients'!EO$10:EO$107))),0)+
IFERROR(SUMPRODUCT('6. Patients'!DB$10:DB$107,OFFSET('6. Patients'!$FM$9,1,MATCH($D61,'6. Patients'!$FN$9:$GG$9,0),ROWS('6. Patients'!EO$10:EO$107))),0)+
IFERROR(SUMPRODUCT('6. Patients'!DB$10:DB$107,OFFSET('6. Patients'!$GH$9,1,MATCH($D61,'6. Patients'!$GI$9:$IF$9,0),ROWS('6. Patients'!EO$10:EO$107))),0)+
IFERROR(SUMPRODUCT('6. Patients'!DB$10:DB$107,OFFSET('6. Patients'!$IG$9,1,MATCH($D61,'6. Patients'!$IH$9:$JA$9,0),ROWS('6. Patients'!EO$10:EO$107))),0),
IFERROR(SUMPRODUCT('6. Patients'!DB$10:DB$107,OFFSET('6. Patients'!$JB$9,1,MATCH($D61,'6. Patients'!$JC$9:$KZ$9,0),ROWS('6. Patients'!EO$10:EO$107))),0)+
IFERROR(SUMPRODUCT('6. Patients'!DB$10:DB$107,OFFSET('6. Patients'!$LA$9,1,MATCH($D61,'6. Patients'!$LB$9:$LU$9,0),ROWS('6. Patients'!EO$10:EO$107))),0)+
IFERROR(SUMPRODUCT('6. Patients'!DB$10:DB$107,OFFSET('6. Patients'!$LV$9,1,MATCH($D61,'6. Patients'!$LW$9:$NT$9,0),ROWS('6. Patients'!EO$10:EO$107))),0)+
IFERROR(SUMPRODUCT('6. Patients'!DB$10:DB$107,OFFSET('6. Patients'!$NU$9,1,MATCH($D61,'6. Patients'!$NV$9:$OO$9,0),ROWS('6. Patients'!EO$10:EO$107))),0),
IFERROR(SUMPRODUCT('6. Patients'!DB$10:DB$107,OFFSET('6. Patients'!$OP$9,1,MATCH($D61,'6. Patients'!$OQ$9:$QN$9,0),ROWS('6. Patients'!EO$10:EO$107))),0)+
IFERROR(SUMPRODUCT('6. Patients'!DB$10:DB$107,OFFSET('6. Patients'!$QO$9,1,MATCH($D61,'6. Patients'!$QP$9:$RI$9,0),ROWS('6. Patients'!EO$10:EO$107))),0)+
IFERROR(SUMPRODUCT('6. Patients'!DB$10:DB$107,OFFSET('6. Patients'!$RJ$9,1,MATCH($D61,'6. Patients'!$RK$9:$TH$9,0),ROWS('6. Patients'!EO$10:EO$107))),0)+
IFERROR(SUMPRODUCT('6. Patients'!DB$10:DB$107,OFFSET('6. Patients'!$TI$9,1,MATCH($D61,'6. Patients'!$TJ$9:$UC$9,0),ROWS('6. Patients'!EO$10:EO$107))),0))+
IFERROR(VLOOKUP($D61,$H$116:$L$146,COLUMNS($H$115:$J$115)-1+AI$7,0)*$E61*$F61*'1. General Inputs'!$J$25,0),0),0)</f>
        <v>0</v>
      </c>
      <c r="AJ61" s="775">
        <f ca="1">ROUNDUP(IFERROR($F61*$E61*CHOOSE(AJ$7,
IFERROR(SUMPRODUCT('6. Patients'!DC$10:DC$107,OFFSET('6. Patients'!$DN$9,1,MATCH($D61,'6. Patients'!$DO$9:$FL$9,0),ROWS('6. Patients'!EP$10:EP$107))),0)+
IFERROR(SUMPRODUCT('6. Patients'!DC$10:DC$107,OFFSET('6. Patients'!$FM$9,1,MATCH($D61,'6. Patients'!$FN$9:$GG$9,0),ROWS('6. Patients'!EP$10:EP$107))),0)+
IFERROR(SUMPRODUCT('6. Patients'!DC$10:DC$107,OFFSET('6. Patients'!$GH$9,1,MATCH($D61,'6. Patients'!$GI$9:$IF$9,0),ROWS('6. Patients'!EP$10:EP$107))),0)+
IFERROR(SUMPRODUCT('6. Patients'!DC$10:DC$107,OFFSET('6. Patients'!$IG$9,1,MATCH($D61,'6. Patients'!$IH$9:$JA$9,0),ROWS('6. Patients'!EP$10:EP$107))),0),
IFERROR(SUMPRODUCT('6. Patients'!DC$10:DC$107,OFFSET('6. Patients'!$JB$9,1,MATCH($D61,'6. Patients'!$JC$9:$KZ$9,0),ROWS('6. Patients'!EP$10:EP$107))),0)+
IFERROR(SUMPRODUCT('6. Patients'!DC$10:DC$107,OFFSET('6. Patients'!$LA$9,1,MATCH($D61,'6. Patients'!$LB$9:$LU$9,0),ROWS('6. Patients'!EP$10:EP$107))),0)+
IFERROR(SUMPRODUCT('6. Patients'!DC$10:DC$107,OFFSET('6. Patients'!$LV$9,1,MATCH($D61,'6. Patients'!$LW$9:$NT$9,0),ROWS('6. Patients'!EP$10:EP$107))),0)+
IFERROR(SUMPRODUCT('6. Patients'!DC$10:DC$107,OFFSET('6. Patients'!$NU$9,1,MATCH($D61,'6. Patients'!$NV$9:$OO$9,0),ROWS('6. Patients'!EP$10:EP$107))),0),
IFERROR(SUMPRODUCT('6. Patients'!DC$10:DC$107,OFFSET('6. Patients'!$OP$9,1,MATCH($D61,'6. Patients'!$OQ$9:$QN$9,0),ROWS('6. Patients'!EP$10:EP$107))),0)+
IFERROR(SUMPRODUCT('6. Patients'!DC$10:DC$107,OFFSET('6. Patients'!$QO$9,1,MATCH($D61,'6. Patients'!$QP$9:$RI$9,0),ROWS('6. Patients'!EP$10:EP$107))),0)+
IFERROR(SUMPRODUCT('6. Patients'!DC$10:DC$107,OFFSET('6. Patients'!$RJ$9,1,MATCH($D61,'6. Patients'!$RK$9:$TH$9,0),ROWS('6. Patients'!EP$10:EP$107))),0)+
IFERROR(SUMPRODUCT('6. Patients'!DC$10:DC$107,OFFSET('6. Patients'!$TI$9,1,MATCH($D61,'6. Patients'!$TJ$9:$UC$9,0),ROWS('6. Patients'!EP$10:EP$107))),0))+
IFERROR(VLOOKUP($D61,$H$116:$L$146,COLUMNS($H$115:$J$115)-1+AJ$7,0)*$E61*$F61*'1. General Inputs'!$J$25,0),0),0)</f>
        <v>0</v>
      </c>
      <c r="AK61" s="775">
        <f ca="1">ROUNDUP(IFERROR($F61*$E61*CHOOSE(AK$7,
IFERROR(SUMPRODUCT('6. Patients'!DD$10:DD$107,OFFSET('6. Patients'!$DN$9,1,MATCH($D61,'6. Patients'!$DO$9:$FL$9,0),ROWS('6. Patients'!EQ$10:EQ$107))),0)+
IFERROR(SUMPRODUCT('6. Patients'!DD$10:DD$107,OFFSET('6. Patients'!$FM$9,1,MATCH($D61,'6. Patients'!$FN$9:$GG$9,0),ROWS('6. Patients'!EQ$10:EQ$107))),0)+
IFERROR(SUMPRODUCT('6. Patients'!DD$10:DD$107,OFFSET('6. Patients'!$GH$9,1,MATCH($D61,'6. Patients'!$GI$9:$IF$9,0),ROWS('6. Patients'!EQ$10:EQ$107))),0)+
IFERROR(SUMPRODUCT('6. Patients'!DD$10:DD$107,OFFSET('6. Patients'!$IG$9,1,MATCH($D61,'6. Patients'!$IH$9:$JA$9,0),ROWS('6. Patients'!EQ$10:EQ$107))),0),
IFERROR(SUMPRODUCT('6. Patients'!DD$10:DD$107,OFFSET('6. Patients'!$JB$9,1,MATCH($D61,'6. Patients'!$JC$9:$KZ$9,0),ROWS('6. Patients'!EQ$10:EQ$107))),0)+
IFERROR(SUMPRODUCT('6. Patients'!DD$10:DD$107,OFFSET('6. Patients'!$LA$9,1,MATCH($D61,'6. Patients'!$LB$9:$LU$9,0),ROWS('6. Patients'!EQ$10:EQ$107))),0)+
IFERROR(SUMPRODUCT('6. Patients'!DD$10:DD$107,OFFSET('6. Patients'!$LV$9,1,MATCH($D61,'6. Patients'!$LW$9:$NT$9,0),ROWS('6. Patients'!EQ$10:EQ$107))),0)+
IFERROR(SUMPRODUCT('6. Patients'!DD$10:DD$107,OFFSET('6. Patients'!$NU$9,1,MATCH($D61,'6. Patients'!$NV$9:$OO$9,0),ROWS('6. Patients'!EQ$10:EQ$107))),0),
IFERROR(SUMPRODUCT('6. Patients'!DD$10:DD$107,OFFSET('6. Patients'!$OP$9,1,MATCH($D61,'6. Patients'!$OQ$9:$QN$9,0),ROWS('6. Patients'!EQ$10:EQ$107))),0)+
IFERROR(SUMPRODUCT('6. Patients'!DD$10:DD$107,OFFSET('6. Patients'!$QO$9,1,MATCH($D61,'6. Patients'!$QP$9:$RI$9,0),ROWS('6. Patients'!EQ$10:EQ$107))),0)+
IFERROR(SUMPRODUCT('6. Patients'!DD$10:DD$107,OFFSET('6. Patients'!$RJ$9,1,MATCH($D61,'6. Patients'!$RK$9:$TH$9,0),ROWS('6. Patients'!EQ$10:EQ$107))),0)+
IFERROR(SUMPRODUCT('6. Patients'!DD$10:DD$107,OFFSET('6. Patients'!$TI$9,1,MATCH($D61,'6. Patients'!$TJ$9:$UC$9,0),ROWS('6. Patients'!EQ$10:EQ$107))),0))+
IFERROR(VLOOKUP($D61,$H$116:$L$146,COLUMNS($H$115:$J$115)-1+AK$7,0)*$E61*$F61*'1. General Inputs'!$J$25,0),0),0)</f>
        <v>0</v>
      </c>
      <c r="AL61" s="775">
        <f ca="1">ROUNDUP(IFERROR($F61*$E61*CHOOSE(AL$7,
IFERROR(SUMPRODUCT('6. Patients'!DE$10:DE$107,OFFSET('6. Patients'!$DN$9,1,MATCH($D61,'6. Patients'!$DO$9:$FL$9,0),ROWS('6. Patients'!ER$10:ER$107))),0)+
IFERROR(SUMPRODUCT('6. Patients'!DE$10:DE$107,OFFSET('6. Patients'!$FM$9,1,MATCH($D61,'6. Patients'!$FN$9:$GG$9,0),ROWS('6. Patients'!ER$10:ER$107))),0)+
IFERROR(SUMPRODUCT('6. Patients'!DE$10:DE$107,OFFSET('6. Patients'!$GH$9,1,MATCH($D61,'6. Patients'!$GI$9:$IF$9,0),ROWS('6. Patients'!ER$10:ER$107))),0)+
IFERROR(SUMPRODUCT('6. Patients'!DE$10:DE$107,OFFSET('6. Patients'!$IG$9,1,MATCH($D61,'6. Patients'!$IH$9:$JA$9,0),ROWS('6. Patients'!ER$10:ER$107))),0),
IFERROR(SUMPRODUCT('6. Patients'!DE$10:DE$107,OFFSET('6. Patients'!$JB$9,1,MATCH($D61,'6. Patients'!$JC$9:$KZ$9,0),ROWS('6. Patients'!ER$10:ER$107))),0)+
IFERROR(SUMPRODUCT('6. Patients'!DE$10:DE$107,OFFSET('6. Patients'!$LA$9,1,MATCH($D61,'6. Patients'!$LB$9:$LU$9,0),ROWS('6. Patients'!ER$10:ER$107))),0)+
IFERROR(SUMPRODUCT('6. Patients'!DE$10:DE$107,OFFSET('6. Patients'!$LV$9,1,MATCH($D61,'6. Patients'!$LW$9:$NT$9,0),ROWS('6. Patients'!ER$10:ER$107))),0)+
IFERROR(SUMPRODUCT('6. Patients'!DE$10:DE$107,OFFSET('6. Patients'!$NU$9,1,MATCH($D61,'6. Patients'!$NV$9:$OO$9,0),ROWS('6. Patients'!ER$10:ER$107))),0),
IFERROR(SUMPRODUCT('6. Patients'!DE$10:DE$107,OFFSET('6. Patients'!$OP$9,1,MATCH($D61,'6. Patients'!$OQ$9:$QN$9,0),ROWS('6. Patients'!ER$10:ER$107))),0)+
IFERROR(SUMPRODUCT('6. Patients'!DE$10:DE$107,OFFSET('6. Patients'!$QO$9,1,MATCH($D61,'6. Patients'!$QP$9:$RI$9,0),ROWS('6. Patients'!ER$10:ER$107))),0)+
IFERROR(SUMPRODUCT('6. Patients'!DE$10:DE$107,OFFSET('6. Patients'!$RJ$9,1,MATCH($D61,'6. Patients'!$RK$9:$TH$9,0),ROWS('6. Patients'!ER$10:ER$107))),0)+
IFERROR(SUMPRODUCT('6. Patients'!DE$10:DE$107,OFFSET('6. Patients'!$TI$9,1,MATCH($D61,'6. Patients'!$TJ$9:$UC$9,0),ROWS('6. Patients'!ER$10:ER$107))),0))+
IFERROR(VLOOKUP($D61,$H$116:$L$146,COLUMNS($H$115:$J$115)-1+AL$7,0)*$E61*$F61*'1. General Inputs'!$J$25,0),0),0)</f>
        <v>0</v>
      </c>
      <c r="AM61" s="775">
        <f ca="1">ROUNDUP(IFERROR($F61*$E61*CHOOSE(AM$7,
IFERROR(SUMPRODUCT('6. Patients'!DF$10:DF$107,OFFSET('6. Patients'!$DN$9,1,MATCH($D61,'6. Patients'!$DO$9:$FL$9,0),ROWS('6. Patients'!ES$10:ES$107))),0)+
IFERROR(SUMPRODUCT('6. Patients'!DF$10:DF$107,OFFSET('6. Patients'!$FM$9,1,MATCH($D61,'6. Patients'!$FN$9:$GG$9,0),ROWS('6. Patients'!ES$10:ES$107))),0)+
IFERROR(SUMPRODUCT('6. Patients'!DF$10:DF$107,OFFSET('6. Patients'!$GH$9,1,MATCH($D61,'6. Patients'!$GI$9:$IF$9,0),ROWS('6. Patients'!ES$10:ES$107))),0)+
IFERROR(SUMPRODUCT('6. Patients'!DF$10:DF$107,OFFSET('6. Patients'!$IG$9,1,MATCH($D61,'6. Patients'!$IH$9:$JA$9,0),ROWS('6. Patients'!ES$10:ES$107))),0),
IFERROR(SUMPRODUCT('6. Patients'!DF$10:DF$107,OFFSET('6. Patients'!$JB$9,1,MATCH($D61,'6. Patients'!$JC$9:$KZ$9,0),ROWS('6. Patients'!ES$10:ES$107))),0)+
IFERROR(SUMPRODUCT('6. Patients'!DF$10:DF$107,OFFSET('6. Patients'!$LA$9,1,MATCH($D61,'6. Patients'!$LB$9:$LU$9,0),ROWS('6. Patients'!ES$10:ES$107))),0)+
IFERROR(SUMPRODUCT('6. Patients'!DF$10:DF$107,OFFSET('6. Patients'!$LV$9,1,MATCH($D61,'6. Patients'!$LW$9:$NT$9,0),ROWS('6. Patients'!ES$10:ES$107))),0)+
IFERROR(SUMPRODUCT('6. Patients'!DF$10:DF$107,OFFSET('6. Patients'!$NU$9,1,MATCH($D61,'6. Patients'!$NV$9:$OO$9,0),ROWS('6. Patients'!ES$10:ES$107))),0),
IFERROR(SUMPRODUCT('6. Patients'!DF$10:DF$107,OFFSET('6. Patients'!$OP$9,1,MATCH($D61,'6. Patients'!$OQ$9:$QN$9,0),ROWS('6. Patients'!ES$10:ES$107))),0)+
IFERROR(SUMPRODUCT('6. Patients'!DF$10:DF$107,OFFSET('6. Patients'!$QO$9,1,MATCH($D61,'6. Patients'!$QP$9:$RI$9,0),ROWS('6. Patients'!ES$10:ES$107))),0)+
IFERROR(SUMPRODUCT('6. Patients'!DF$10:DF$107,OFFSET('6. Patients'!$RJ$9,1,MATCH($D61,'6. Patients'!$RK$9:$TH$9,0),ROWS('6. Patients'!ES$10:ES$107))),0)+
IFERROR(SUMPRODUCT('6. Patients'!DF$10:DF$107,OFFSET('6. Patients'!$TI$9,1,MATCH($D61,'6. Patients'!$TJ$9:$UC$9,0),ROWS('6. Patients'!ES$10:ES$107))),0))+
IFERROR(VLOOKUP($D61,$H$116:$L$146,COLUMNS($H$115:$J$115)-1+AM$7,0)*$E61*$F61*'1. General Inputs'!$J$25,0),0),0)</f>
        <v>0</v>
      </c>
      <c r="AN61" s="775">
        <f ca="1">ROUNDUP(IFERROR($F61*$E61*CHOOSE(AN$7,
IFERROR(SUMPRODUCT('6. Patients'!DG$10:DG$107,OFFSET('6. Patients'!$DN$9,1,MATCH($D61,'6. Patients'!$DO$9:$FL$9,0),ROWS('6. Patients'!ET$10:ET$107))),0)+
IFERROR(SUMPRODUCT('6. Patients'!DG$10:DG$107,OFFSET('6. Patients'!$FM$9,1,MATCH($D61,'6. Patients'!$FN$9:$GG$9,0),ROWS('6. Patients'!ET$10:ET$107))),0)+
IFERROR(SUMPRODUCT('6. Patients'!DG$10:DG$107,OFFSET('6. Patients'!$GH$9,1,MATCH($D61,'6. Patients'!$GI$9:$IF$9,0),ROWS('6. Patients'!ET$10:ET$107))),0)+
IFERROR(SUMPRODUCT('6. Patients'!DG$10:DG$107,OFFSET('6. Patients'!$IG$9,1,MATCH($D61,'6. Patients'!$IH$9:$JA$9,0),ROWS('6. Patients'!ET$10:ET$107))),0),
IFERROR(SUMPRODUCT('6. Patients'!DG$10:DG$107,OFFSET('6. Patients'!$JB$9,1,MATCH($D61,'6. Patients'!$JC$9:$KZ$9,0),ROWS('6. Patients'!ET$10:ET$107))),0)+
IFERROR(SUMPRODUCT('6. Patients'!DG$10:DG$107,OFFSET('6. Patients'!$LA$9,1,MATCH($D61,'6. Patients'!$LB$9:$LU$9,0),ROWS('6. Patients'!ET$10:ET$107))),0)+
IFERROR(SUMPRODUCT('6. Patients'!DG$10:DG$107,OFFSET('6. Patients'!$LV$9,1,MATCH($D61,'6. Patients'!$LW$9:$NT$9,0),ROWS('6. Patients'!ET$10:ET$107))),0)+
IFERROR(SUMPRODUCT('6. Patients'!DG$10:DG$107,OFFSET('6. Patients'!$NU$9,1,MATCH($D61,'6. Patients'!$NV$9:$OO$9,0),ROWS('6. Patients'!ET$10:ET$107))),0),
IFERROR(SUMPRODUCT('6. Patients'!DG$10:DG$107,OFFSET('6. Patients'!$OP$9,1,MATCH($D61,'6. Patients'!$OQ$9:$QN$9,0),ROWS('6. Patients'!ET$10:ET$107))),0)+
IFERROR(SUMPRODUCT('6. Patients'!DG$10:DG$107,OFFSET('6. Patients'!$QO$9,1,MATCH($D61,'6. Patients'!$QP$9:$RI$9,0),ROWS('6. Patients'!ET$10:ET$107))),0)+
IFERROR(SUMPRODUCT('6. Patients'!DG$10:DG$107,OFFSET('6. Patients'!$RJ$9,1,MATCH($D61,'6. Patients'!$RK$9:$TH$9,0),ROWS('6. Patients'!ET$10:ET$107))),0)+
IFERROR(SUMPRODUCT('6. Patients'!DG$10:DG$107,OFFSET('6. Patients'!$TI$9,1,MATCH($D61,'6. Patients'!$TJ$9:$UC$9,0),ROWS('6. Patients'!ET$10:ET$107))),0))+
IFERROR(VLOOKUP($D61,$H$116:$L$146,COLUMNS($H$115:$J$115)-1+AN$7,0)*$E61*$F61*'1. General Inputs'!$J$25,0),0),0)</f>
        <v>0</v>
      </c>
      <c r="AO61" s="775">
        <f ca="1">ROUNDUP(IFERROR($F61*$E61*CHOOSE(AO$7,
IFERROR(SUMPRODUCT('6. Patients'!DH$10:DH$107,OFFSET('6. Patients'!$DN$9,1,MATCH($D61,'6. Patients'!$DO$9:$FL$9,0),ROWS('6. Patients'!EU$10:EU$107))),0)+
IFERROR(SUMPRODUCT('6. Patients'!DH$10:DH$107,OFFSET('6. Patients'!$FM$9,1,MATCH($D61,'6. Patients'!$FN$9:$GG$9,0),ROWS('6. Patients'!EU$10:EU$107))),0)+
IFERROR(SUMPRODUCT('6. Patients'!DH$10:DH$107,OFFSET('6. Patients'!$GH$9,1,MATCH($D61,'6. Patients'!$GI$9:$IF$9,0),ROWS('6. Patients'!EU$10:EU$107))),0)+
IFERROR(SUMPRODUCT('6. Patients'!DH$10:DH$107,OFFSET('6. Patients'!$IG$9,1,MATCH($D61,'6. Patients'!$IH$9:$JA$9,0),ROWS('6. Patients'!EU$10:EU$107))),0),
IFERROR(SUMPRODUCT('6. Patients'!DH$10:DH$107,OFFSET('6. Patients'!$JB$9,1,MATCH($D61,'6. Patients'!$JC$9:$KZ$9,0),ROWS('6. Patients'!EU$10:EU$107))),0)+
IFERROR(SUMPRODUCT('6. Patients'!DH$10:DH$107,OFFSET('6. Patients'!$LA$9,1,MATCH($D61,'6. Patients'!$LB$9:$LU$9,0),ROWS('6. Patients'!EU$10:EU$107))),0)+
IFERROR(SUMPRODUCT('6. Patients'!DH$10:DH$107,OFFSET('6. Patients'!$LV$9,1,MATCH($D61,'6. Patients'!$LW$9:$NT$9,0),ROWS('6. Patients'!EU$10:EU$107))),0)+
IFERROR(SUMPRODUCT('6. Patients'!DH$10:DH$107,OFFSET('6. Patients'!$NU$9,1,MATCH($D61,'6. Patients'!$NV$9:$OO$9,0),ROWS('6. Patients'!EU$10:EU$107))),0),
IFERROR(SUMPRODUCT('6. Patients'!DH$10:DH$107,OFFSET('6. Patients'!$OP$9,1,MATCH($D61,'6. Patients'!$OQ$9:$QN$9,0),ROWS('6. Patients'!EU$10:EU$107))),0)+
IFERROR(SUMPRODUCT('6. Patients'!DH$10:DH$107,OFFSET('6. Patients'!$QO$9,1,MATCH($D61,'6. Patients'!$QP$9:$RI$9,0),ROWS('6. Patients'!EU$10:EU$107))),0)+
IFERROR(SUMPRODUCT('6. Patients'!DH$10:DH$107,OFFSET('6. Patients'!$RJ$9,1,MATCH($D61,'6. Patients'!$RK$9:$TH$9,0),ROWS('6. Patients'!EU$10:EU$107))),0)+
IFERROR(SUMPRODUCT('6. Patients'!DH$10:DH$107,OFFSET('6. Patients'!$TI$9,1,MATCH($D61,'6. Patients'!$TJ$9:$UC$9,0),ROWS('6. Patients'!EU$10:EU$107))),0))+
IFERROR(VLOOKUP($D61,$H$116:$L$146,COLUMNS($H$115:$J$115)-1+AO$7,0)*$E61*$F61*'1. General Inputs'!$J$25,0),0),0)</f>
        <v>0</v>
      </c>
      <c r="AP61" s="775">
        <f ca="1">ROUNDUP(IFERROR($F61*$E61*CHOOSE(AP$7,
IFERROR(SUMPRODUCT('6. Patients'!DI$10:DI$107,OFFSET('6. Patients'!$DN$9,1,MATCH($D61,'6. Patients'!$DO$9:$FL$9,0),ROWS('6. Patients'!EV$10:EV$107))),0)+
IFERROR(SUMPRODUCT('6. Patients'!DI$10:DI$107,OFFSET('6. Patients'!$FM$9,1,MATCH($D61,'6. Patients'!$FN$9:$GG$9,0),ROWS('6. Patients'!EV$10:EV$107))),0)+
IFERROR(SUMPRODUCT('6. Patients'!DI$10:DI$107,OFFSET('6. Patients'!$GH$9,1,MATCH($D61,'6. Patients'!$GI$9:$IF$9,0),ROWS('6. Patients'!EV$10:EV$107))),0)+
IFERROR(SUMPRODUCT('6. Patients'!DI$10:DI$107,OFFSET('6. Patients'!$IG$9,1,MATCH($D61,'6. Patients'!$IH$9:$JA$9,0),ROWS('6. Patients'!EV$10:EV$107))),0),
IFERROR(SUMPRODUCT('6. Patients'!DI$10:DI$107,OFFSET('6. Patients'!$JB$9,1,MATCH($D61,'6. Patients'!$JC$9:$KZ$9,0),ROWS('6. Patients'!EV$10:EV$107))),0)+
IFERROR(SUMPRODUCT('6. Patients'!DI$10:DI$107,OFFSET('6. Patients'!$LA$9,1,MATCH($D61,'6. Patients'!$LB$9:$LU$9,0),ROWS('6. Patients'!EV$10:EV$107))),0)+
IFERROR(SUMPRODUCT('6. Patients'!DI$10:DI$107,OFFSET('6. Patients'!$LV$9,1,MATCH($D61,'6. Patients'!$LW$9:$NT$9,0),ROWS('6. Patients'!EV$10:EV$107))),0)+
IFERROR(SUMPRODUCT('6. Patients'!DI$10:DI$107,OFFSET('6. Patients'!$NU$9,1,MATCH($D61,'6. Patients'!$NV$9:$OO$9,0),ROWS('6. Patients'!EV$10:EV$107))),0),
IFERROR(SUMPRODUCT('6. Patients'!DI$10:DI$107,OFFSET('6. Patients'!$OP$9,1,MATCH($D61,'6. Patients'!$OQ$9:$QN$9,0),ROWS('6. Patients'!EV$10:EV$107))),0)+
IFERROR(SUMPRODUCT('6. Patients'!DI$10:DI$107,OFFSET('6. Patients'!$QO$9,1,MATCH($D61,'6. Patients'!$QP$9:$RI$9,0),ROWS('6. Patients'!EV$10:EV$107))),0)+
IFERROR(SUMPRODUCT('6. Patients'!DI$10:DI$107,OFFSET('6. Patients'!$RJ$9,1,MATCH($D61,'6. Patients'!$RK$9:$TH$9,0),ROWS('6. Patients'!EV$10:EV$107))),0)+
IFERROR(SUMPRODUCT('6. Patients'!DI$10:DI$107,OFFSET('6. Patients'!$TI$9,1,MATCH($D61,'6. Patients'!$TJ$9:$UC$9,0),ROWS('6. Patients'!EV$10:EV$107))),0))+
IFERROR(VLOOKUP($D61,$H$116:$L$146,COLUMNS($H$115:$J$115)-1+AP$7,0)*$E61*$F61*'1. General Inputs'!$J$25,0),0),0)</f>
        <v>0</v>
      </c>
      <c r="AQ61" s="775">
        <f ca="1">ROUNDUP(IFERROR($F61*$E61*CHOOSE(AQ$7,
IFERROR(SUMPRODUCT('6. Patients'!DJ$10:DJ$107,OFFSET('6. Patients'!$DN$9,1,MATCH($D61,'6. Patients'!$DO$9:$FL$9,0),ROWS('6. Patients'!EW$10:EW$107))),0)+
IFERROR(SUMPRODUCT('6. Patients'!DJ$10:DJ$107,OFFSET('6. Patients'!$FM$9,1,MATCH($D61,'6. Patients'!$FN$9:$GG$9,0),ROWS('6. Patients'!EW$10:EW$107))),0)+
IFERROR(SUMPRODUCT('6. Patients'!DJ$10:DJ$107,OFFSET('6. Patients'!$GH$9,1,MATCH($D61,'6. Patients'!$GI$9:$IF$9,0),ROWS('6. Patients'!EW$10:EW$107))),0)+
IFERROR(SUMPRODUCT('6. Patients'!DJ$10:DJ$107,OFFSET('6. Patients'!$IG$9,1,MATCH($D61,'6. Patients'!$IH$9:$JA$9,0),ROWS('6. Patients'!EW$10:EW$107))),0),
IFERROR(SUMPRODUCT('6. Patients'!DJ$10:DJ$107,OFFSET('6. Patients'!$JB$9,1,MATCH($D61,'6. Patients'!$JC$9:$KZ$9,0),ROWS('6. Patients'!EW$10:EW$107))),0)+
IFERROR(SUMPRODUCT('6. Patients'!DJ$10:DJ$107,OFFSET('6. Patients'!$LA$9,1,MATCH($D61,'6. Patients'!$LB$9:$LU$9,0),ROWS('6. Patients'!EW$10:EW$107))),0)+
IFERROR(SUMPRODUCT('6. Patients'!DJ$10:DJ$107,OFFSET('6. Patients'!$LV$9,1,MATCH($D61,'6. Patients'!$LW$9:$NT$9,0),ROWS('6. Patients'!EW$10:EW$107))),0)+
IFERROR(SUMPRODUCT('6. Patients'!DJ$10:DJ$107,OFFSET('6. Patients'!$NU$9,1,MATCH($D61,'6. Patients'!$NV$9:$OO$9,0),ROWS('6. Patients'!EW$10:EW$107))),0),
IFERROR(SUMPRODUCT('6. Patients'!DJ$10:DJ$107,OFFSET('6. Patients'!$OP$9,1,MATCH($D61,'6. Patients'!$OQ$9:$QN$9,0),ROWS('6. Patients'!EW$10:EW$107))),0)+
IFERROR(SUMPRODUCT('6. Patients'!DJ$10:DJ$107,OFFSET('6. Patients'!$QO$9,1,MATCH($D61,'6. Patients'!$QP$9:$RI$9,0),ROWS('6. Patients'!EW$10:EW$107))),0)+
IFERROR(SUMPRODUCT('6. Patients'!DJ$10:DJ$107,OFFSET('6. Patients'!$RJ$9,1,MATCH($D61,'6. Patients'!$RK$9:$TH$9,0),ROWS('6. Patients'!EW$10:EW$107))),0)+
IFERROR(SUMPRODUCT('6. Patients'!DJ$10:DJ$107,OFFSET('6. Patients'!$TI$9,1,MATCH($D61,'6. Patients'!$TJ$9:$UC$9,0),ROWS('6. Patients'!EW$10:EW$107))),0))+
IFERROR(VLOOKUP($D61,$H$116:$L$146,COLUMNS($H$115:$J$115)-1+AQ$7,0)*$E61*$F61*'1. General Inputs'!$J$25,0),0),0)</f>
        <v>0</v>
      </c>
      <c r="AT61" s="309"/>
      <c r="AZ61" s="335">
        <f ca="1">IFERROR(SUM(OFFSET('7. Consumption'!H61,0,1,,MIN('1. General Inputs'!$J$29,COLUMNS('7. Consumption'!H$9:$AQ$9)-1))),0)+MAX(0,$AQ61*('1. General Inputs'!$J$29-COLUMNS('7. Consumption'!H$9:$AQ$9)+1))</f>
        <v>0</v>
      </c>
      <c r="BA61" s="335">
        <f ca="1">IFERROR(SUM(OFFSET('7. Consumption'!I61,0,1,,MIN('1. General Inputs'!$J$29,COLUMNS('7. Consumption'!I$9:$AQ$9)-1))),0)+MAX(0,$AQ61*('1. General Inputs'!$J$29-COLUMNS('7. Consumption'!I$9:$AQ$9)+1))</f>
        <v>0</v>
      </c>
      <c r="BB61" s="335">
        <f ca="1">IFERROR(SUM(OFFSET('7. Consumption'!J61,0,1,,MIN('1. General Inputs'!$J$29,COLUMNS('7. Consumption'!J$9:$AQ$9)-1))),0)+MAX(0,$AQ61*('1. General Inputs'!$J$29-COLUMNS('7. Consumption'!J$9:$AQ$9)+1))</f>
        <v>0</v>
      </c>
      <c r="BC61" s="335">
        <f ca="1">IFERROR(SUM(OFFSET('7. Consumption'!K61,0,1,,MIN('1. General Inputs'!$J$29,COLUMNS('7. Consumption'!K$9:$AQ$9)-1))),0)+MAX(0,$AQ61*('1. General Inputs'!$J$29-COLUMNS('7. Consumption'!K$9:$AQ$9)+1))</f>
        <v>0</v>
      </c>
      <c r="BD61" s="335">
        <f ca="1">IFERROR(SUM(OFFSET('7. Consumption'!L61,0,1,,MIN('1. General Inputs'!$J$29,COLUMNS('7. Consumption'!L$9:$AQ$9)-1))),0)+MAX(0,$AQ61*('1. General Inputs'!$J$29-COLUMNS('7. Consumption'!L$9:$AQ$9)+1))</f>
        <v>0</v>
      </c>
      <c r="BE61" s="335">
        <f ca="1">IFERROR(SUM(OFFSET('7. Consumption'!M61,0,1,,MIN('1. General Inputs'!$J$29,COLUMNS('7. Consumption'!M$9:$AQ$9)-1))),0)+MAX(0,$AQ61*('1. General Inputs'!$J$29-COLUMNS('7. Consumption'!M$9:$AQ$9)+1))</f>
        <v>0</v>
      </c>
      <c r="BF61" s="335">
        <f ca="1">IFERROR(SUM(OFFSET('7. Consumption'!N61,0,1,,MIN('1. General Inputs'!$J$29,COLUMNS('7. Consumption'!N$9:$AQ$9)-1))),0)+MAX(0,$AQ61*('1. General Inputs'!$J$29-COLUMNS('7. Consumption'!N$9:$AQ$9)+1))</f>
        <v>0</v>
      </c>
      <c r="BG61" s="335">
        <f ca="1">IFERROR(SUM(OFFSET('7. Consumption'!O61,0,1,,MIN('1. General Inputs'!$J$29,COLUMNS('7. Consumption'!O$9:$AQ$9)-1))),0)+MAX(0,$AQ61*('1. General Inputs'!$J$29-COLUMNS('7. Consumption'!O$9:$AQ$9)+1))</f>
        <v>0</v>
      </c>
      <c r="BH61" s="335">
        <f ca="1">IFERROR(SUM(OFFSET('7. Consumption'!P61,0,1,,MIN('1. General Inputs'!$J$29,COLUMNS('7. Consumption'!P$9:$AQ$9)-1))),0)+MAX(0,$AQ61*('1. General Inputs'!$J$29-COLUMNS('7. Consumption'!P$9:$AQ$9)+1))</f>
        <v>0</v>
      </c>
      <c r="BI61" s="335">
        <f ca="1">IFERROR(SUM(OFFSET('7. Consumption'!Q61,0,1,,MIN('1. General Inputs'!$J$29,COLUMNS('7. Consumption'!Q$9:$AQ$9)-1))),0)+MAX(0,$AQ61*('1. General Inputs'!$J$29-COLUMNS('7. Consumption'!Q$9:$AQ$9)+1))</f>
        <v>0</v>
      </c>
      <c r="BJ61" s="335">
        <f ca="1">IFERROR(SUM(OFFSET('7. Consumption'!R61,0,1,,MIN('1. General Inputs'!$J$29,COLUMNS('7. Consumption'!R$9:$AQ$9)-1))),0)+MAX(0,$AQ61*('1. General Inputs'!$J$29-COLUMNS('7. Consumption'!R$9:$AQ$9)+1))</f>
        <v>0</v>
      </c>
      <c r="BK61" s="335">
        <f ca="1">IFERROR(SUM(OFFSET('7. Consumption'!S61,0,1,,MIN('1. General Inputs'!$J$29,COLUMNS('7. Consumption'!S$9:$AQ$9)-1))),0)+MAX(0,$AQ61*('1. General Inputs'!$J$29-COLUMNS('7. Consumption'!S$9:$AQ$9)+1))</f>
        <v>0</v>
      </c>
      <c r="BL61" s="335">
        <f ca="1">IFERROR(SUM(OFFSET('7. Consumption'!T61,0,1,,MIN('1. General Inputs'!$J$29,COLUMNS('7. Consumption'!T$9:$AQ$9)-1))),0)+MAX(0,$AQ61*('1. General Inputs'!$J$29-COLUMNS('7. Consumption'!T$9:$AQ$9)+1))</f>
        <v>0</v>
      </c>
      <c r="BM61" s="335">
        <f ca="1">IFERROR(SUM(OFFSET('7. Consumption'!U61,0,1,,MIN('1. General Inputs'!$J$29,COLUMNS('7. Consumption'!U$9:$AQ$9)-1))),0)+MAX(0,$AQ61*('1. General Inputs'!$J$29-COLUMNS('7. Consumption'!U$9:$AQ$9)+1))</f>
        <v>0</v>
      </c>
      <c r="BN61" s="335">
        <f ca="1">IFERROR(SUM(OFFSET('7. Consumption'!V61,0,1,,MIN('1. General Inputs'!$J$29,COLUMNS('7. Consumption'!V$9:$AQ$9)-1))),0)+MAX(0,$AQ61*('1. General Inputs'!$J$29-COLUMNS('7. Consumption'!V$9:$AQ$9)+1))</f>
        <v>0</v>
      </c>
      <c r="BO61" s="335">
        <f ca="1">IFERROR(SUM(OFFSET('7. Consumption'!W61,0,1,,MIN('1. General Inputs'!$J$29,COLUMNS('7. Consumption'!W$9:$AQ$9)-1))),0)+MAX(0,$AQ61*('1. General Inputs'!$J$29-COLUMNS('7. Consumption'!W$9:$AQ$9)+1))</f>
        <v>0</v>
      </c>
      <c r="BP61" s="335">
        <f ca="1">IFERROR(SUM(OFFSET('7. Consumption'!X61,0,1,,MIN('1. General Inputs'!$J$29,COLUMNS('7. Consumption'!X$9:$AQ$9)-1))),0)+MAX(0,$AQ61*('1. General Inputs'!$J$29-COLUMNS('7. Consumption'!X$9:$AQ$9)+1))</f>
        <v>0</v>
      </c>
      <c r="BQ61" s="335">
        <f ca="1">IFERROR(SUM(OFFSET('7. Consumption'!Y61,0,1,,MIN('1. General Inputs'!$J$29,COLUMNS('7. Consumption'!Y$9:$AQ$9)-1))),0)+MAX(0,$AQ61*('1. General Inputs'!$J$29-COLUMNS('7. Consumption'!Y$9:$AQ$9)+1))</f>
        <v>0</v>
      </c>
      <c r="BR61" s="335">
        <f ca="1">IFERROR(SUM(OFFSET('7. Consumption'!Z61,0,1,,MIN('1. General Inputs'!$J$29,COLUMNS('7. Consumption'!Z$9:$AQ$9)-1))),0)+MAX(0,$AQ61*('1. General Inputs'!$J$29-COLUMNS('7. Consumption'!Z$9:$AQ$9)+1))</f>
        <v>0</v>
      </c>
      <c r="BS61" s="335">
        <f ca="1">IFERROR(SUM(OFFSET('7. Consumption'!AA61,0,1,,MIN('1. General Inputs'!$J$29,COLUMNS('7. Consumption'!AA$9:$AQ$9)-1))),0)+MAX(0,$AQ61*('1. General Inputs'!$J$29-COLUMNS('7. Consumption'!AA$9:$AQ$9)+1))</f>
        <v>0</v>
      </c>
      <c r="BT61" s="335">
        <f ca="1">IFERROR(SUM(OFFSET('7. Consumption'!AB61,0,1,,MIN('1. General Inputs'!$J$29,COLUMNS('7. Consumption'!AB$9:$AQ$9)-1))),0)+MAX(0,$AQ61*('1. General Inputs'!$J$29-COLUMNS('7. Consumption'!AB$9:$AQ$9)+1))</f>
        <v>0</v>
      </c>
      <c r="BU61" s="335">
        <f ca="1">IFERROR(SUM(OFFSET('7. Consumption'!AC61,0,1,,MIN('1. General Inputs'!$J$29,COLUMNS('7. Consumption'!AC$9:$AQ$9)-1))),0)+MAX(0,$AQ61*('1. General Inputs'!$J$29-COLUMNS('7. Consumption'!AC$9:$AQ$9)+1))</f>
        <v>0</v>
      </c>
      <c r="BV61" s="335">
        <f ca="1">IFERROR(SUM(OFFSET('7. Consumption'!AD61,0,1,,MIN('1. General Inputs'!$J$29,COLUMNS('7. Consumption'!AD$9:$AQ$9)-1))),0)+MAX(0,$AQ61*('1. General Inputs'!$J$29-COLUMNS('7. Consumption'!AD$9:$AQ$9)+1))</f>
        <v>0</v>
      </c>
      <c r="BW61" s="335">
        <f ca="1">IFERROR(SUM(OFFSET('7. Consumption'!AE61,0,1,,MIN('1. General Inputs'!$J$29,COLUMNS('7. Consumption'!AE$9:$AQ$9)-1))),0)+MAX(0,$AQ61*('1. General Inputs'!$J$29-COLUMNS('7. Consumption'!AE$9:$AQ$9)+1))</f>
        <v>0</v>
      </c>
      <c r="BX61" s="335">
        <f ca="1">IFERROR(SUM(OFFSET('7. Consumption'!AF61,0,1,,MIN('1. General Inputs'!$J$29,COLUMNS('7. Consumption'!AF$9:$AQ$9)-1))),0)+MAX(0,$AQ61*('1. General Inputs'!$J$29-COLUMNS('7. Consumption'!AF$9:$AQ$9)+1))</f>
        <v>0</v>
      </c>
      <c r="BY61" s="335">
        <f ca="1">IFERROR(SUM(OFFSET('7. Consumption'!AG61,0,1,,MIN('1. General Inputs'!$J$29,COLUMNS('7. Consumption'!AG$9:$AQ$9)-1))),0)+MAX(0,$AQ61*('1. General Inputs'!$J$29-COLUMNS('7. Consumption'!AG$9:$AQ$9)+1))</f>
        <v>0</v>
      </c>
      <c r="BZ61" s="335">
        <f ca="1">IFERROR(SUM(OFFSET('7. Consumption'!AH61,0,1,,MIN('1. General Inputs'!$J$29,COLUMNS('7. Consumption'!AH$9:$AQ$9)-1))),0)+MAX(0,$AQ61*('1. General Inputs'!$J$29-COLUMNS('7. Consumption'!AH$9:$AQ$9)+1))</f>
        <v>0</v>
      </c>
      <c r="CA61" s="335">
        <f ca="1">IFERROR(SUM(OFFSET('7. Consumption'!AI61,0,1,,MIN('1. General Inputs'!$J$29,COLUMNS('7. Consumption'!AI$9:$AQ$9)-1))),0)+MAX(0,$AQ61*('1. General Inputs'!$J$29-COLUMNS('7. Consumption'!AI$9:$AQ$9)+1))</f>
        <v>0</v>
      </c>
      <c r="CB61" s="335">
        <f ca="1">IFERROR(SUM(OFFSET('7. Consumption'!AJ61,0,1,,MIN('1. General Inputs'!$J$29,COLUMNS('7. Consumption'!AJ$9:$AQ$9)-1))),0)+MAX(0,$AQ61*('1. General Inputs'!$J$29-COLUMNS('7. Consumption'!AJ$9:$AQ$9)+1))</f>
        <v>0</v>
      </c>
      <c r="CC61" s="335">
        <f ca="1">IFERROR(SUM(OFFSET('7. Consumption'!AK61,0,1,,MIN('1. General Inputs'!$J$29,COLUMNS('7. Consumption'!AK$9:$AQ$9)-1))),0)+MAX(0,$AQ61*('1. General Inputs'!$J$29-COLUMNS('7. Consumption'!AK$9:$AQ$9)+1))</f>
        <v>0</v>
      </c>
      <c r="CD61" s="335">
        <f ca="1">IFERROR(SUM(OFFSET('7. Consumption'!AL61,0,1,,MIN('1. General Inputs'!$J$29,COLUMNS('7. Consumption'!AL$9:$AQ$9)-1))),0)+MAX(0,$AQ61*('1. General Inputs'!$J$29-COLUMNS('7. Consumption'!AL$9:$AQ$9)+1))</f>
        <v>0</v>
      </c>
      <c r="CE61" s="335">
        <f ca="1">IFERROR(SUM(OFFSET('7. Consumption'!AM61,0,1,,MIN('1. General Inputs'!$J$29,COLUMNS('7. Consumption'!AM$9:$AQ$9)-1))),0)+MAX(0,$AQ61*('1. General Inputs'!$J$29-COLUMNS('7. Consumption'!AM$9:$AQ$9)+1))</f>
        <v>0</v>
      </c>
      <c r="CF61" s="335">
        <f ca="1">IFERROR(SUM(OFFSET('7. Consumption'!AN61,0,1,,MIN('1. General Inputs'!$J$29,COLUMNS('7. Consumption'!AN$9:$AQ$9)-1))),0)+MAX(0,$AQ61*('1. General Inputs'!$J$29-COLUMNS('7. Consumption'!AN$9:$AQ$9)+1))</f>
        <v>0</v>
      </c>
      <c r="CG61" s="335">
        <f ca="1">IFERROR(SUM(OFFSET('7. Consumption'!AO61,0,1,,MIN('1. General Inputs'!$J$29,COLUMNS('7. Consumption'!AO$9:$AQ$9)-1))),0)+MAX(0,$AQ61*('1. General Inputs'!$J$29-COLUMNS('7. Consumption'!AO$9:$AQ$9)+1))</f>
        <v>0</v>
      </c>
      <c r="CH61" s="335">
        <f ca="1">IFERROR(SUM(OFFSET('7. Consumption'!AP61,0,1,,MIN('1. General Inputs'!$J$29,COLUMNS('7. Consumption'!AP$9:$AQ$9)-1))),0)+MAX(0,$AQ61*('1. General Inputs'!$J$29-COLUMNS('7. Consumption'!AP$9:$AQ$9)+1))</f>
        <v>0</v>
      </c>
      <c r="CI61" s="335">
        <f ca="1">IFERROR(SUM(OFFSET('7. Consumption'!AQ61,0,1,,MIN('1. General Inputs'!$J$29,COLUMNS('7. Consumption'!AQ$9:$AQ$9)-1))),0)+MAX(0,$AQ61*('1. General Inputs'!$J$29-COLUMNS('7. Consumption'!AQ$9:$AQ$9)+1))</f>
        <v>0</v>
      </c>
    </row>
    <row r="62" spans="2:87" x14ac:dyDescent="0.3">
      <c r="B62" s="772"/>
      <c r="C62" s="772" t="str">
        <f>IFERROR(VLOOKUP(ROWS($C$9:$C62),'5. Form Breakdown'!$AI$11:$AJ$138,COLUMNS('5. Form Breakdown'!$AI$11:$AJ$11),0),"")</f>
        <v>TDF+3TC+EFV 300/300/600 - tab</v>
      </c>
      <c r="D62" s="772" t="str">
        <f>IFERROR(VLOOKUP($C62,'5a. Dosing'!$E$11:$F$138,2,0),"")</f>
        <v>TDF+3TC+EFV</v>
      </c>
      <c r="E62" s="773" t="str">
        <f>IFERROR(INDEX('5. Form Breakdown'!$AL$11:$BL$138,MATCH('7. Consumption'!$C62,'5. Form Breakdown'!$AK$11:$AK$138,0),MATCH('5. Form Breakdown'!$AX$10,'5. Form Breakdown'!$AL$10:$BL$10,0)),"")</f>
        <v/>
      </c>
      <c r="F62" s="774">
        <f>IFERROR(INDEX('5. Form Breakdown'!$AL$11:$BL$138,MATCH('7. Consumption'!$C62,'5. Form Breakdown'!$AK$11:$AK$138,0),MATCH('5. Form Breakdown'!$BL$10,'5. Form Breakdown'!$AL$10:$BL$10,0)),"")</f>
        <v>0</v>
      </c>
      <c r="H62" s="775">
        <f ca="1">ROUNDUP(IFERROR($F62*$E62*CHOOSE(H$7,
IFERROR(SUMPRODUCT('6. Patients'!CA$10:CA$107,OFFSET('6. Patients'!$DN$9,1,MATCH($D62,'6. Patients'!$DO$9:$FL$9,0),ROWS('6. Patients'!DN$10:DN$107))),0)+
IFERROR(SUMPRODUCT('6. Patients'!CA$10:CA$107,OFFSET('6. Patients'!$FM$9,1,MATCH($D62,'6. Patients'!$FN$9:$GG$9,0),ROWS('6. Patients'!DN$10:DN$107))),0)+
IFERROR(SUMPRODUCT('6. Patients'!CA$10:CA$107,OFFSET('6. Patients'!$GH$9,1,MATCH($D62,'6. Patients'!$GI$9:$IF$9,0),ROWS('6. Patients'!DN$10:DN$107))),0)+
IFERROR(SUMPRODUCT('6. Patients'!CA$10:CA$107,OFFSET('6. Patients'!$IG$9,1,MATCH($D62,'6. Patients'!$IH$9:$JA$9,0),ROWS('6. Patients'!DN$10:DN$107))),0),
IFERROR(SUMPRODUCT('6. Patients'!CA$10:CA$107,OFFSET('6. Patients'!$JB$9,1,MATCH($D62,'6. Patients'!$JC$9:$KZ$9,0),ROWS('6. Patients'!DN$10:DN$107))),0)+
IFERROR(SUMPRODUCT('6. Patients'!CA$10:CA$107,OFFSET('6. Patients'!$LA$9,1,MATCH($D62,'6. Patients'!$LB$9:$LU$9,0),ROWS('6. Patients'!DN$10:DN$107))),0)+
IFERROR(SUMPRODUCT('6. Patients'!CA$10:CA$107,OFFSET('6. Patients'!$LV$9,1,MATCH($D62,'6. Patients'!$LW$9:$NT$9,0),ROWS('6. Patients'!DN$10:DN$107))),0)+
IFERROR(SUMPRODUCT('6. Patients'!CA$10:CA$107,OFFSET('6. Patients'!$NU$9,1,MATCH($D62,'6. Patients'!$NV$9:$OO$9,0),ROWS('6. Patients'!DN$10:DN$107))),0),
IFERROR(SUMPRODUCT('6. Patients'!CA$10:CA$107,OFFSET('6. Patients'!$OP$9,1,MATCH($D62,'6. Patients'!$OQ$9:$QN$9,0),ROWS('6. Patients'!DN$10:DN$107))),0)+
IFERROR(SUMPRODUCT('6. Patients'!CA$10:CA$107,OFFSET('6. Patients'!$QO$9,1,MATCH($D62,'6. Patients'!$QP$9:$RI$9,0),ROWS('6. Patients'!DN$10:DN$107))),0)+
IFERROR(SUMPRODUCT('6. Patients'!CA$10:CA$107,OFFSET('6. Patients'!$RJ$9,1,MATCH($D62,'6. Patients'!$RK$9:$TH$9,0),ROWS('6. Patients'!DN$10:DN$107))),0)+
IFERROR(SUMPRODUCT('6. Patients'!CA$10:CA$107,OFFSET('6. Patients'!$TI$9,1,MATCH($D62,'6. Patients'!$TJ$9:$UC$9,0),ROWS('6. Patients'!DN$10:DN$107))),0))+
IFERROR(VLOOKUP($D62,$H$116:$L$146,COLUMNS($H$115:$J$115)-1+H$7,0)*$E62*$F62*'1. General Inputs'!$J$25,0),0),0)</f>
        <v>0</v>
      </c>
      <c r="I62" s="775">
        <f ca="1">ROUNDUP(IFERROR($F62*$E62*CHOOSE(I$7,
IFERROR(SUMPRODUCT('6. Patients'!CB$10:CB$107,OFFSET('6. Patients'!$DN$9,1,MATCH($D62,'6. Patients'!$DO$9:$FL$9,0),ROWS('6. Patients'!DO$10:DO$107))),0)+
IFERROR(SUMPRODUCT('6. Patients'!CB$10:CB$107,OFFSET('6. Patients'!$FM$9,1,MATCH($D62,'6. Patients'!$FN$9:$GG$9,0),ROWS('6. Patients'!DO$10:DO$107))),0)+
IFERROR(SUMPRODUCT('6. Patients'!CB$10:CB$107,OFFSET('6. Patients'!$GH$9,1,MATCH($D62,'6. Patients'!$GI$9:$IF$9,0),ROWS('6. Patients'!DO$10:DO$107))),0)+
IFERROR(SUMPRODUCT('6. Patients'!CB$10:CB$107,OFFSET('6. Patients'!$IG$9,1,MATCH($D62,'6. Patients'!$IH$9:$JA$9,0),ROWS('6. Patients'!DO$10:DO$107))),0),
IFERROR(SUMPRODUCT('6. Patients'!CB$10:CB$107,OFFSET('6. Patients'!$JB$9,1,MATCH($D62,'6. Patients'!$JC$9:$KZ$9,0),ROWS('6. Patients'!DO$10:DO$107))),0)+
IFERROR(SUMPRODUCT('6. Patients'!CB$10:CB$107,OFFSET('6. Patients'!$LA$9,1,MATCH($D62,'6. Patients'!$LB$9:$LU$9,0),ROWS('6. Patients'!DO$10:DO$107))),0)+
IFERROR(SUMPRODUCT('6. Patients'!CB$10:CB$107,OFFSET('6. Patients'!$LV$9,1,MATCH($D62,'6. Patients'!$LW$9:$NT$9,0),ROWS('6. Patients'!DO$10:DO$107))),0)+
IFERROR(SUMPRODUCT('6. Patients'!CB$10:CB$107,OFFSET('6. Patients'!$NU$9,1,MATCH($D62,'6. Patients'!$NV$9:$OO$9,0),ROWS('6. Patients'!DO$10:DO$107))),0),
IFERROR(SUMPRODUCT('6. Patients'!CB$10:CB$107,OFFSET('6. Patients'!$OP$9,1,MATCH($D62,'6. Patients'!$OQ$9:$QN$9,0),ROWS('6. Patients'!DO$10:DO$107))),0)+
IFERROR(SUMPRODUCT('6. Patients'!CB$10:CB$107,OFFSET('6. Patients'!$QO$9,1,MATCH($D62,'6. Patients'!$QP$9:$RI$9,0),ROWS('6. Patients'!DO$10:DO$107))),0)+
IFERROR(SUMPRODUCT('6. Patients'!CB$10:CB$107,OFFSET('6. Patients'!$RJ$9,1,MATCH($D62,'6. Patients'!$RK$9:$TH$9,0),ROWS('6. Patients'!DO$10:DO$107))),0)+
IFERROR(SUMPRODUCT('6. Patients'!CB$10:CB$107,OFFSET('6. Patients'!$TI$9,1,MATCH($D62,'6. Patients'!$TJ$9:$UC$9,0),ROWS('6. Patients'!DO$10:DO$107))),0))+
IFERROR(VLOOKUP($D62,$H$116:$L$146,COLUMNS($H$115:$J$115)-1+I$7,0)*$E62*$F62*'1. General Inputs'!$J$25,0),0),0)</f>
        <v>0</v>
      </c>
      <c r="J62" s="775">
        <f ca="1">ROUNDUP(IFERROR($F62*$E62*CHOOSE(J$7,
IFERROR(SUMPRODUCT('6. Patients'!CC$10:CC$107,OFFSET('6. Patients'!$DN$9,1,MATCH($D62,'6. Patients'!$DO$9:$FL$9,0),ROWS('6. Patients'!DP$10:DP$107))),0)+
IFERROR(SUMPRODUCT('6. Patients'!CC$10:CC$107,OFFSET('6. Patients'!$FM$9,1,MATCH($D62,'6. Patients'!$FN$9:$GG$9,0),ROWS('6. Patients'!DP$10:DP$107))),0)+
IFERROR(SUMPRODUCT('6. Patients'!CC$10:CC$107,OFFSET('6. Patients'!$GH$9,1,MATCH($D62,'6. Patients'!$GI$9:$IF$9,0),ROWS('6. Patients'!DP$10:DP$107))),0)+
IFERROR(SUMPRODUCT('6. Patients'!CC$10:CC$107,OFFSET('6. Patients'!$IG$9,1,MATCH($D62,'6. Patients'!$IH$9:$JA$9,0),ROWS('6. Patients'!DP$10:DP$107))),0),
IFERROR(SUMPRODUCT('6. Patients'!CC$10:CC$107,OFFSET('6. Patients'!$JB$9,1,MATCH($D62,'6. Patients'!$JC$9:$KZ$9,0),ROWS('6. Patients'!DP$10:DP$107))),0)+
IFERROR(SUMPRODUCT('6. Patients'!CC$10:CC$107,OFFSET('6. Patients'!$LA$9,1,MATCH($D62,'6. Patients'!$LB$9:$LU$9,0),ROWS('6. Patients'!DP$10:DP$107))),0)+
IFERROR(SUMPRODUCT('6. Patients'!CC$10:CC$107,OFFSET('6. Patients'!$LV$9,1,MATCH($D62,'6. Patients'!$LW$9:$NT$9,0),ROWS('6. Patients'!DP$10:DP$107))),0)+
IFERROR(SUMPRODUCT('6. Patients'!CC$10:CC$107,OFFSET('6. Patients'!$NU$9,1,MATCH($D62,'6. Patients'!$NV$9:$OO$9,0),ROWS('6. Patients'!DP$10:DP$107))),0),
IFERROR(SUMPRODUCT('6. Patients'!CC$10:CC$107,OFFSET('6. Patients'!$OP$9,1,MATCH($D62,'6. Patients'!$OQ$9:$QN$9,0),ROWS('6. Patients'!DP$10:DP$107))),0)+
IFERROR(SUMPRODUCT('6. Patients'!CC$10:CC$107,OFFSET('6. Patients'!$QO$9,1,MATCH($D62,'6. Patients'!$QP$9:$RI$9,0),ROWS('6. Patients'!DP$10:DP$107))),0)+
IFERROR(SUMPRODUCT('6. Patients'!CC$10:CC$107,OFFSET('6. Patients'!$RJ$9,1,MATCH($D62,'6. Patients'!$RK$9:$TH$9,0),ROWS('6. Patients'!DP$10:DP$107))),0)+
IFERROR(SUMPRODUCT('6. Patients'!CC$10:CC$107,OFFSET('6. Patients'!$TI$9,1,MATCH($D62,'6. Patients'!$TJ$9:$UC$9,0),ROWS('6. Patients'!DP$10:DP$107))),0))+
IFERROR(VLOOKUP($D62,$H$116:$L$146,COLUMNS($H$115:$J$115)-1+J$7,0)*$E62*$F62*'1. General Inputs'!$J$25,0),0),0)</f>
        <v>0</v>
      </c>
      <c r="K62" s="775">
        <f ca="1">ROUNDUP(IFERROR($F62*$E62*CHOOSE(K$7,
IFERROR(SUMPRODUCT('6. Patients'!CD$10:CD$107,OFFSET('6. Patients'!$DN$9,1,MATCH($D62,'6. Patients'!$DO$9:$FL$9,0),ROWS('6. Patients'!DQ$10:DQ$107))),0)+
IFERROR(SUMPRODUCT('6. Patients'!CD$10:CD$107,OFFSET('6. Patients'!$FM$9,1,MATCH($D62,'6. Patients'!$FN$9:$GG$9,0),ROWS('6. Patients'!DQ$10:DQ$107))),0)+
IFERROR(SUMPRODUCT('6. Patients'!CD$10:CD$107,OFFSET('6. Patients'!$GH$9,1,MATCH($D62,'6. Patients'!$GI$9:$IF$9,0),ROWS('6. Patients'!DQ$10:DQ$107))),0)+
IFERROR(SUMPRODUCT('6. Patients'!CD$10:CD$107,OFFSET('6. Patients'!$IG$9,1,MATCH($D62,'6. Patients'!$IH$9:$JA$9,0),ROWS('6. Patients'!DQ$10:DQ$107))),0),
IFERROR(SUMPRODUCT('6. Patients'!CD$10:CD$107,OFFSET('6. Patients'!$JB$9,1,MATCH($D62,'6. Patients'!$JC$9:$KZ$9,0),ROWS('6. Patients'!DQ$10:DQ$107))),0)+
IFERROR(SUMPRODUCT('6. Patients'!CD$10:CD$107,OFFSET('6. Patients'!$LA$9,1,MATCH($D62,'6. Patients'!$LB$9:$LU$9,0),ROWS('6. Patients'!DQ$10:DQ$107))),0)+
IFERROR(SUMPRODUCT('6. Patients'!CD$10:CD$107,OFFSET('6. Patients'!$LV$9,1,MATCH($D62,'6. Patients'!$LW$9:$NT$9,0),ROWS('6. Patients'!DQ$10:DQ$107))),0)+
IFERROR(SUMPRODUCT('6. Patients'!CD$10:CD$107,OFFSET('6. Patients'!$NU$9,1,MATCH($D62,'6. Patients'!$NV$9:$OO$9,0),ROWS('6. Patients'!DQ$10:DQ$107))),0),
IFERROR(SUMPRODUCT('6. Patients'!CD$10:CD$107,OFFSET('6. Patients'!$OP$9,1,MATCH($D62,'6. Patients'!$OQ$9:$QN$9,0),ROWS('6. Patients'!DQ$10:DQ$107))),0)+
IFERROR(SUMPRODUCT('6. Patients'!CD$10:CD$107,OFFSET('6. Patients'!$QO$9,1,MATCH($D62,'6. Patients'!$QP$9:$RI$9,0),ROWS('6. Patients'!DQ$10:DQ$107))),0)+
IFERROR(SUMPRODUCT('6. Patients'!CD$10:CD$107,OFFSET('6. Patients'!$RJ$9,1,MATCH($D62,'6. Patients'!$RK$9:$TH$9,0),ROWS('6. Patients'!DQ$10:DQ$107))),0)+
IFERROR(SUMPRODUCT('6. Patients'!CD$10:CD$107,OFFSET('6. Patients'!$TI$9,1,MATCH($D62,'6. Patients'!$TJ$9:$UC$9,0),ROWS('6. Patients'!DQ$10:DQ$107))),0))+
IFERROR(VLOOKUP($D62,$H$116:$L$146,COLUMNS($H$115:$J$115)-1+K$7,0)*$E62*$F62*'1. General Inputs'!$J$25,0),0),0)</f>
        <v>0</v>
      </c>
      <c r="L62" s="775">
        <f ca="1">ROUNDUP(IFERROR($F62*$E62*CHOOSE(L$7,
IFERROR(SUMPRODUCT('6. Patients'!CE$10:CE$107,OFFSET('6. Patients'!$DN$9,1,MATCH($D62,'6. Patients'!$DO$9:$FL$9,0),ROWS('6. Patients'!DR$10:DR$107))),0)+
IFERROR(SUMPRODUCT('6. Patients'!CE$10:CE$107,OFFSET('6. Patients'!$FM$9,1,MATCH($D62,'6. Patients'!$FN$9:$GG$9,0),ROWS('6. Patients'!DR$10:DR$107))),0)+
IFERROR(SUMPRODUCT('6. Patients'!CE$10:CE$107,OFFSET('6. Patients'!$GH$9,1,MATCH($D62,'6. Patients'!$GI$9:$IF$9,0),ROWS('6. Patients'!DR$10:DR$107))),0)+
IFERROR(SUMPRODUCT('6. Patients'!CE$10:CE$107,OFFSET('6. Patients'!$IG$9,1,MATCH($D62,'6. Patients'!$IH$9:$JA$9,0),ROWS('6. Patients'!DR$10:DR$107))),0),
IFERROR(SUMPRODUCT('6. Patients'!CE$10:CE$107,OFFSET('6. Patients'!$JB$9,1,MATCH($D62,'6. Patients'!$JC$9:$KZ$9,0),ROWS('6. Patients'!DR$10:DR$107))),0)+
IFERROR(SUMPRODUCT('6. Patients'!CE$10:CE$107,OFFSET('6. Patients'!$LA$9,1,MATCH($D62,'6. Patients'!$LB$9:$LU$9,0),ROWS('6. Patients'!DR$10:DR$107))),0)+
IFERROR(SUMPRODUCT('6. Patients'!CE$10:CE$107,OFFSET('6. Patients'!$LV$9,1,MATCH($D62,'6. Patients'!$LW$9:$NT$9,0),ROWS('6. Patients'!DR$10:DR$107))),0)+
IFERROR(SUMPRODUCT('6. Patients'!CE$10:CE$107,OFFSET('6. Patients'!$NU$9,1,MATCH($D62,'6. Patients'!$NV$9:$OO$9,0),ROWS('6. Patients'!DR$10:DR$107))),0),
IFERROR(SUMPRODUCT('6. Patients'!CE$10:CE$107,OFFSET('6. Patients'!$OP$9,1,MATCH($D62,'6. Patients'!$OQ$9:$QN$9,0),ROWS('6. Patients'!DR$10:DR$107))),0)+
IFERROR(SUMPRODUCT('6. Patients'!CE$10:CE$107,OFFSET('6. Patients'!$QO$9,1,MATCH($D62,'6. Patients'!$QP$9:$RI$9,0),ROWS('6. Patients'!DR$10:DR$107))),0)+
IFERROR(SUMPRODUCT('6. Patients'!CE$10:CE$107,OFFSET('6. Patients'!$RJ$9,1,MATCH($D62,'6. Patients'!$RK$9:$TH$9,0),ROWS('6. Patients'!DR$10:DR$107))),0)+
IFERROR(SUMPRODUCT('6. Patients'!CE$10:CE$107,OFFSET('6. Patients'!$TI$9,1,MATCH($D62,'6. Patients'!$TJ$9:$UC$9,0),ROWS('6. Patients'!DR$10:DR$107))),0))+
IFERROR(VLOOKUP($D62,$H$116:$L$146,COLUMNS($H$115:$J$115)-1+L$7,0)*$E62*$F62*'1. General Inputs'!$J$25,0),0),0)</f>
        <v>0</v>
      </c>
      <c r="M62" s="775">
        <f ca="1">ROUNDUP(IFERROR($F62*$E62*CHOOSE(M$7,
IFERROR(SUMPRODUCT('6. Patients'!CF$10:CF$107,OFFSET('6. Patients'!$DN$9,1,MATCH($D62,'6. Patients'!$DO$9:$FL$9,0),ROWS('6. Patients'!DS$10:DS$107))),0)+
IFERROR(SUMPRODUCT('6. Patients'!CF$10:CF$107,OFFSET('6. Patients'!$FM$9,1,MATCH($D62,'6. Patients'!$FN$9:$GG$9,0),ROWS('6. Patients'!DS$10:DS$107))),0)+
IFERROR(SUMPRODUCT('6. Patients'!CF$10:CF$107,OFFSET('6. Patients'!$GH$9,1,MATCH($D62,'6. Patients'!$GI$9:$IF$9,0),ROWS('6. Patients'!DS$10:DS$107))),0)+
IFERROR(SUMPRODUCT('6. Patients'!CF$10:CF$107,OFFSET('6. Patients'!$IG$9,1,MATCH($D62,'6. Patients'!$IH$9:$JA$9,0),ROWS('6. Patients'!DS$10:DS$107))),0),
IFERROR(SUMPRODUCT('6. Patients'!CF$10:CF$107,OFFSET('6. Patients'!$JB$9,1,MATCH($D62,'6. Patients'!$JC$9:$KZ$9,0),ROWS('6. Patients'!DS$10:DS$107))),0)+
IFERROR(SUMPRODUCT('6. Patients'!CF$10:CF$107,OFFSET('6. Patients'!$LA$9,1,MATCH($D62,'6. Patients'!$LB$9:$LU$9,0),ROWS('6. Patients'!DS$10:DS$107))),0)+
IFERROR(SUMPRODUCT('6. Patients'!CF$10:CF$107,OFFSET('6. Patients'!$LV$9,1,MATCH($D62,'6. Patients'!$LW$9:$NT$9,0),ROWS('6. Patients'!DS$10:DS$107))),0)+
IFERROR(SUMPRODUCT('6. Patients'!CF$10:CF$107,OFFSET('6. Patients'!$NU$9,1,MATCH($D62,'6. Patients'!$NV$9:$OO$9,0),ROWS('6. Patients'!DS$10:DS$107))),0),
IFERROR(SUMPRODUCT('6. Patients'!CF$10:CF$107,OFFSET('6. Patients'!$OP$9,1,MATCH($D62,'6. Patients'!$OQ$9:$QN$9,0),ROWS('6. Patients'!DS$10:DS$107))),0)+
IFERROR(SUMPRODUCT('6. Patients'!CF$10:CF$107,OFFSET('6. Patients'!$QO$9,1,MATCH($D62,'6. Patients'!$QP$9:$RI$9,0),ROWS('6. Patients'!DS$10:DS$107))),0)+
IFERROR(SUMPRODUCT('6. Patients'!CF$10:CF$107,OFFSET('6. Patients'!$RJ$9,1,MATCH($D62,'6. Patients'!$RK$9:$TH$9,0),ROWS('6. Patients'!DS$10:DS$107))),0)+
IFERROR(SUMPRODUCT('6. Patients'!CF$10:CF$107,OFFSET('6. Patients'!$TI$9,1,MATCH($D62,'6. Patients'!$TJ$9:$UC$9,0),ROWS('6. Patients'!DS$10:DS$107))),0))+
IFERROR(VLOOKUP($D62,$H$116:$L$146,COLUMNS($H$115:$J$115)-1+M$7,0)*$E62*$F62*'1. General Inputs'!$J$25,0),0),0)</f>
        <v>0</v>
      </c>
      <c r="N62" s="775">
        <f ca="1">ROUNDUP(IFERROR($F62*$E62*CHOOSE(N$7,
IFERROR(SUMPRODUCT('6. Patients'!CG$10:CG$107,OFFSET('6. Patients'!$DN$9,1,MATCH($D62,'6. Patients'!$DO$9:$FL$9,0),ROWS('6. Patients'!DT$10:DT$107))),0)+
IFERROR(SUMPRODUCT('6. Patients'!CG$10:CG$107,OFFSET('6. Patients'!$FM$9,1,MATCH($D62,'6. Patients'!$FN$9:$GG$9,0),ROWS('6. Patients'!DT$10:DT$107))),0)+
IFERROR(SUMPRODUCT('6. Patients'!CG$10:CG$107,OFFSET('6. Patients'!$GH$9,1,MATCH($D62,'6. Patients'!$GI$9:$IF$9,0),ROWS('6. Patients'!DT$10:DT$107))),0)+
IFERROR(SUMPRODUCT('6. Patients'!CG$10:CG$107,OFFSET('6. Patients'!$IG$9,1,MATCH($D62,'6. Patients'!$IH$9:$JA$9,0),ROWS('6. Patients'!DT$10:DT$107))),0),
IFERROR(SUMPRODUCT('6. Patients'!CG$10:CG$107,OFFSET('6. Patients'!$JB$9,1,MATCH($D62,'6. Patients'!$JC$9:$KZ$9,0),ROWS('6. Patients'!DT$10:DT$107))),0)+
IFERROR(SUMPRODUCT('6. Patients'!CG$10:CG$107,OFFSET('6. Patients'!$LA$9,1,MATCH($D62,'6. Patients'!$LB$9:$LU$9,0),ROWS('6. Patients'!DT$10:DT$107))),0)+
IFERROR(SUMPRODUCT('6. Patients'!CG$10:CG$107,OFFSET('6. Patients'!$LV$9,1,MATCH($D62,'6. Patients'!$LW$9:$NT$9,0),ROWS('6. Patients'!DT$10:DT$107))),0)+
IFERROR(SUMPRODUCT('6. Patients'!CG$10:CG$107,OFFSET('6. Patients'!$NU$9,1,MATCH($D62,'6. Patients'!$NV$9:$OO$9,0),ROWS('6. Patients'!DT$10:DT$107))),0),
IFERROR(SUMPRODUCT('6. Patients'!CG$10:CG$107,OFFSET('6. Patients'!$OP$9,1,MATCH($D62,'6. Patients'!$OQ$9:$QN$9,0),ROWS('6. Patients'!DT$10:DT$107))),0)+
IFERROR(SUMPRODUCT('6. Patients'!CG$10:CG$107,OFFSET('6. Patients'!$QO$9,1,MATCH($D62,'6. Patients'!$QP$9:$RI$9,0),ROWS('6. Patients'!DT$10:DT$107))),0)+
IFERROR(SUMPRODUCT('6. Patients'!CG$10:CG$107,OFFSET('6. Patients'!$RJ$9,1,MATCH($D62,'6. Patients'!$RK$9:$TH$9,0),ROWS('6. Patients'!DT$10:DT$107))),0)+
IFERROR(SUMPRODUCT('6. Patients'!CG$10:CG$107,OFFSET('6. Patients'!$TI$9,1,MATCH($D62,'6. Patients'!$TJ$9:$UC$9,0),ROWS('6. Patients'!DT$10:DT$107))),0))+
IFERROR(VLOOKUP($D62,$H$116:$L$146,COLUMNS($H$115:$J$115)-1+N$7,0)*$E62*$F62*'1. General Inputs'!$J$25,0),0),0)</f>
        <v>0</v>
      </c>
      <c r="O62" s="775">
        <f ca="1">ROUNDUP(IFERROR($F62*$E62*CHOOSE(O$7,
IFERROR(SUMPRODUCT('6. Patients'!CH$10:CH$107,OFFSET('6. Patients'!$DN$9,1,MATCH($D62,'6. Patients'!$DO$9:$FL$9,0),ROWS('6. Patients'!DU$10:DU$107))),0)+
IFERROR(SUMPRODUCT('6. Patients'!CH$10:CH$107,OFFSET('6. Patients'!$FM$9,1,MATCH($D62,'6. Patients'!$FN$9:$GG$9,0),ROWS('6. Patients'!DU$10:DU$107))),0)+
IFERROR(SUMPRODUCT('6. Patients'!CH$10:CH$107,OFFSET('6. Patients'!$GH$9,1,MATCH($D62,'6. Patients'!$GI$9:$IF$9,0),ROWS('6. Patients'!DU$10:DU$107))),0)+
IFERROR(SUMPRODUCT('6. Patients'!CH$10:CH$107,OFFSET('6. Patients'!$IG$9,1,MATCH($D62,'6. Patients'!$IH$9:$JA$9,0),ROWS('6. Patients'!DU$10:DU$107))),0),
IFERROR(SUMPRODUCT('6. Patients'!CH$10:CH$107,OFFSET('6. Patients'!$JB$9,1,MATCH($D62,'6. Patients'!$JC$9:$KZ$9,0),ROWS('6. Patients'!DU$10:DU$107))),0)+
IFERROR(SUMPRODUCT('6. Patients'!CH$10:CH$107,OFFSET('6. Patients'!$LA$9,1,MATCH($D62,'6. Patients'!$LB$9:$LU$9,0),ROWS('6. Patients'!DU$10:DU$107))),0)+
IFERROR(SUMPRODUCT('6. Patients'!CH$10:CH$107,OFFSET('6. Patients'!$LV$9,1,MATCH($D62,'6. Patients'!$LW$9:$NT$9,0),ROWS('6. Patients'!DU$10:DU$107))),0)+
IFERROR(SUMPRODUCT('6. Patients'!CH$10:CH$107,OFFSET('6. Patients'!$NU$9,1,MATCH($D62,'6. Patients'!$NV$9:$OO$9,0),ROWS('6. Patients'!DU$10:DU$107))),0),
IFERROR(SUMPRODUCT('6. Patients'!CH$10:CH$107,OFFSET('6. Patients'!$OP$9,1,MATCH($D62,'6. Patients'!$OQ$9:$QN$9,0),ROWS('6. Patients'!DU$10:DU$107))),0)+
IFERROR(SUMPRODUCT('6. Patients'!CH$10:CH$107,OFFSET('6. Patients'!$QO$9,1,MATCH($D62,'6. Patients'!$QP$9:$RI$9,0),ROWS('6. Patients'!DU$10:DU$107))),0)+
IFERROR(SUMPRODUCT('6. Patients'!CH$10:CH$107,OFFSET('6. Patients'!$RJ$9,1,MATCH($D62,'6. Patients'!$RK$9:$TH$9,0),ROWS('6. Patients'!DU$10:DU$107))),0)+
IFERROR(SUMPRODUCT('6. Patients'!CH$10:CH$107,OFFSET('6. Patients'!$TI$9,1,MATCH($D62,'6. Patients'!$TJ$9:$UC$9,0),ROWS('6. Patients'!DU$10:DU$107))),0))+
IFERROR(VLOOKUP($D62,$H$116:$L$146,COLUMNS($H$115:$J$115)-1+O$7,0)*$E62*$F62*'1. General Inputs'!$J$25,0),0),0)</f>
        <v>0</v>
      </c>
      <c r="P62" s="775">
        <f ca="1">ROUNDUP(IFERROR($F62*$E62*CHOOSE(P$7,
IFERROR(SUMPRODUCT('6. Patients'!CI$10:CI$107,OFFSET('6. Patients'!$DN$9,1,MATCH($D62,'6. Patients'!$DO$9:$FL$9,0),ROWS('6. Patients'!DV$10:DV$107))),0)+
IFERROR(SUMPRODUCT('6. Patients'!CI$10:CI$107,OFFSET('6. Patients'!$FM$9,1,MATCH($D62,'6. Patients'!$FN$9:$GG$9,0),ROWS('6. Patients'!DV$10:DV$107))),0)+
IFERROR(SUMPRODUCT('6. Patients'!CI$10:CI$107,OFFSET('6. Patients'!$GH$9,1,MATCH($D62,'6. Patients'!$GI$9:$IF$9,0),ROWS('6. Patients'!DV$10:DV$107))),0)+
IFERROR(SUMPRODUCT('6. Patients'!CI$10:CI$107,OFFSET('6. Patients'!$IG$9,1,MATCH($D62,'6. Patients'!$IH$9:$JA$9,0),ROWS('6. Patients'!DV$10:DV$107))),0),
IFERROR(SUMPRODUCT('6. Patients'!CI$10:CI$107,OFFSET('6. Patients'!$JB$9,1,MATCH($D62,'6. Patients'!$JC$9:$KZ$9,0),ROWS('6. Patients'!DV$10:DV$107))),0)+
IFERROR(SUMPRODUCT('6. Patients'!CI$10:CI$107,OFFSET('6. Patients'!$LA$9,1,MATCH($D62,'6. Patients'!$LB$9:$LU$9,0),ROWS('6. Patients'!DV$10:DV$107))),0)+
IFERROR(SUMPRODUCT('6. Patients'!CI$10:CI$107,OFFSET('6. Patients'!$LV$9,1,MATCH($D62,'6. Patients'!$LW$9:$NT$9,0),ROWS('6. Patients'!DV$10:DV$107))),0)+
IFERROR(SUMPRODUCT('6. Patients'!CI$10:CI$107,OFFSET('6. Patients'!$NU$9,1,MATCH($D62,'6. Patients'!$NV$9:$OO$9,0),ROWS('6. Patients'!DV$10:DV$107))),0),
IFERROR(SUMPRODUCT('6. Patients'!CI$10:CI$107,OFFSET('6. Patients'!$OP$9,1,MATCH($D62,'6. Patients'!$OQ$9:$QN$9,0),ROWS('6. Patients'!DV$10:DV$107))),0)+
IFERROR(SUMPRODUCT('6. Patients'!CI$10:CI$107,OFFSET('6. Patients'!$QO$9,1,MATCH($D62,'6. Patients'!$QP$9:$RI$9,0),ROWS('6. Patients'!DV$10:DV$107))),0)+
IFERROR(SUMPRODUCT('6. Patients'!CI$10:CI$107,OFFSET('6. Patients'!$RJ$9,1,MATCH($D62,'6. Patients'!$RK$9:$TH$9,0),ROWS('6. Patients'!DV$10:DV$107))),0)+
IFERROR(SUMPRODUCT('6. Patients'!CI$10:CI$107,OFFSET('6. Patients'!$TI$9,1,MATCH($D62,'6. Patients'!$TJ$9:$UC$9,0),ROWS('6. Patients'!DV$10:DV$107))),0))+
IFERROR(VLOOKUP($D62,$H$116:$L$146,COLUMNS($H$115:$J$115)-1+P$7,0)*$E62*$F62*'1. General Inputs'!$J$25,0),0),0)</f>
        <v>0</v>
      </c>
      <c r="Q62" s="775">
        <f ca="1">ROUNDUP(IFERROR($F62*$E62*CHOOSE(Q$7,
IFERROR(SUMPRODUCT('6. Patients'!CJ$10:CJ$107,OFFSET('6. Patients'!$DN$9,1,MATCH($D62,'6. Patients'!$DO$9:$FL$9,0),ROWS('6. Patients'!DW$10:DW$107))),0)+
IFERROR(SUMPRODUCT('6. Patients'!CJ$10:CJ$107,OFFSET('6. Patients'!$FM$9,1,MATCH($D62,'6. Patients'!$FN$9:$GG$9,0),ROWS('6. Patients'!DW$10:DW$107))),0)+
IFERROR(SUMPRODUCT('6. Patients'!CJ$10:CJ$107,OFFSET('6. Patients'!$GH$9,1,MATCH($D62,'6. Patients'!$GI$9:$IF$9,0),ROWS('6. Patients'!DW$10:DW$107))),0)+
IFERROR(SUMPRODUCT('6. Patients'!CJ$10:CJ$107,OFFSET('6. Patients'!$IG$9,1,MATCH($D62,'6. Patients'!$IH$9:$JA$9,0),ROWS('6. Patients'!DW$10:DW$107))),0),
IFERROR(SUMPRODUCT('6. Patients'!CJ$10:CJ$107,OFFSET('6. Patients'!$JB$9,1,MATCH($D62,'6. Patients'!$JC$9:$KZ$9,0),ROWS('6. Patients'!DW$10:DW$107))),0)+
IFERROR(SUMPRODUCT('6. Patients'!CJ$10:CJ$107,OFFSET('6. Patients'!$LA$9,1,MATCH($D62,'6. Patients'!$LB$9:$LU$9,0),ROWS('6. Patients'!DW$10:DW$107))),0)+
IFERROR(SUMPRODUCT('6. Patients'!CJ$10:CJ$107,OFFSET('6. Patients'!$LV$9,1,MATCH($D62,'6. Patients'!$LW$9:$NT$9,0),ROWS('6. Patients'!DW$10:DW$107))),0)+
IFERROR(SUMPRODUCT('6. Patients'!CJ$10:CJ$107,OFFSET('6. Patients'!$NU$9,1,MATCH($D62,'6. Patients'!$NV$9:$OO$9,0),ROWS('6. Patients'!DW$10:DW$107))),0),
IFERROR(SUMPRODUCT('6. Patients'!CJ$10:CJ$107,OFFSET('6. Patients'!$OP$9,1,MATCH($D62,'6. Patients'!$OQ$9:$QN$9,0),ROWS('6. Patients'!DW$10:DW$107))),0)+
IFERROR(SUMPRODUCT('6. Patients'!CJ$10:CJ$107,OFFSET('6. Patients'!$QO$9,1,MATCH($D62,'6. Patients'!$QP$9:$RI$9,0),ROWS('6. Patients'!DW$10:DW$107))),0)+
IFERROR(SUMPRODUCT('6. Patients'!CJ$10:CJ$107,OFFSET('6. Patients'!$RJ$9,1,MATCH($D62,'6. Patients'!$RK$9:$TH$9,0),ROWS('6. Patients'!DW$10:DW$107))),0)+
IFERROR(SUMPRODUCT('6. Patients'!CJ$10:CJ$107,OFFSET('6. Patients'!$TI$9,1,MATCH($D62,'6. Patients'!$TJ$9:$UC$9,0),ROWS('6. Patients'!DW$10:DW$107))),0))+
IFERROR(VLOOKUP($D62,$H$116:$L$146,COLUMNS($H$115:$J$115)-1+Q$7,0)*$E62*$F62*'1. General Inputs'!$J$25,0),0),0)</f>
        <v>0</v>
      </c>
      <c r="R62" s="775">
        <f ca="1">ROUNDUP(IFERROR($F62*$E62*CHOOSE(R$7,
IFERROR(SUMPRODUCT('6. Patients'!CK$10:CK$107,OFFSET('6. Patients'!$DN$9,1,MATCH($D62,'6. Patients'!$DO$9:$FL$9,0),ROWS('6. Patients'!DX$10:DX$107))),0)+
IFERROR(SUMPRODUCT('6. Patients'!CK$10:CK$107,OFFSET('6. Patients'!$FM$9,1,MATCH($D62,'6. Patients'!$FN$9:$GG$9,0),ROWS('6. Patients'!DX$10:DX$107))),0)+
IFERROR(SUMPRODUCT('6. Patients'!CK$10:CK$107,OFFSET('6. Patients'!$GH$9,1,MATCH($D62,'6. Patients'!$GI$9:$IF$9,0),ROWS('6. Patients'!DX$10:DX$107))),0)+
IFERROR(SUMPRODUCT('6. Patients'!CK$10:CK$107,OFFSET('6. Patients'!$IG$9,1,MATCH($D62,'6. Patients'!$IH$9:$JA$9,0),ROWS('6. Patients'!DX$10:DX$107))),0),
IFERROR(SUMPRODUCT('6. Patients'!CK$10:CK$107,OFFSET('6. Patients'!$JB$9,1,MATCH($D62,'6. Patients'!$JC$9:$KZ$9,0),ROWS('6. Patients'!DX$10:DX$107))),0)+
IFERROR(SUMPRODUCT('6. Patients'!CK$10:CK$107,OFFSET('6. Patients'!$LA$9,1,MATCH($D62,'6. Patients'!$LB$9:$LU$9,0),ROWS('6. Patients'!DX$10:DX$107))),0)+
IFERROR(SUMPRODUCT('6. Patients'!CK$10:CK$107,OFFSET('6. Patients'!$LV$9,1,MATCH($D62,'6. Patients'!$LW$9:$NT$9,0),ROWS('6. Patients'!DX$10:DX$107))),0)+
IFERROR(SUMPRODUCT('6. Patients'!CK$10:CK$107,OFFSET('6. Patients'!$NU$9,1,MATCH($D62,'6. Patients'!$NV$9:$OO$9,0),ROWS('6. Patients'!DX$10:DX$107))),0),
IFERROR(SUMPRODUCT('6. Patients'!CK$10:CK$107,OFFSET('6. Patients'!$OP$9,1,MATCH($D62,'6. Patients'!$OQ$9:$QN$9,0),ROWS('6. Patients'!DX$10:DX$107))),0)+
IFERROR(SUMPRODUCT('6. Patients'!CK$10:CK$107,OFFSET('6. Patients'!$QO$9,1,MATCH($D62,'6. Patients'!$QP$9:$RI$9,0),ROWS('6. Patients'!DX$10:DX$107))),0)+
IFERROR(SUMPRODUCT('6. Patients'!CK$10:CK$107,OFFSET('6. Patients'!$RJ$9,1,MATCH($D62,'6. Patients'!$RK$9:$TH$9,0),ROWS('6. Patients'!DX$10:DX$107))),0)+
IFERROR(SUMPRODUCT('6. Patients'!CK$10:CK$107,OFFSET('6. Patients'!$TI$9,1,MATCH($D62,'6. Patients'!$TJ$9:$UC$9,0),ROWS('6. Patients'!DX$10:DX$107))),0))+
IFERROR(VLOOKUP($D62,$H$116:$L$146,COLUMNS($H$115:$J$115)-1+R$7,0)*$E62*$F62*'1. General Inputs'!$J$25,0),0),0)</f>
        <v>0</v>
      </c>
      <c r="S62" s="775">
        <f ca="1">ROUNDUP(IFERROR($F62*$E62*CHOOSE(S$7,
IFERROR(SUMPRODUCT('6. Patients'!CL$10:CL$107,OFFSET('6. Patients'!$DN$9,1,MATCH($D62,'6. Patients'!$DO$9:$FL$9,0),ROWS('6. Patients'!DY$10:DY$107))),0)+
IFERROR(SUMPRODUCT('6. Patients'!CL$10:CL$107,OFFSET('6. Patients'!$FM$9,1,MATCH($D62,'6. Patients'!$FN$9:$GG$9,0),ROWS('6. Patients'!DY$10:DY$107))),0)+
IFERROR(SUMPRODUCT('6. Patients'!CL$10:CL$107,OFFSET('6. Patients'!$GH$9,1,MATCH($D62,'6. Patients'!$GI$9:$IF$9,0),ROWS('6. Patients'!DY$10:DY$107))),0)+
IFERROR(SUMPRODUCT('6. Patients'!CL$10:CL$107,OFFSET('6. Patients'!$IG$9,1,MATCH($D62,'6. Patients'!$IH$9:$JA$9,0),ROWS('6. Patients'!DY$10:DY$107))),0),
IFERROR(SUMPRODUCT('6. Patients'!CL$10:CL$107,OFFSET('6. Patients'!$JB$9,1,MATCH($D62,'6. Patients'!$JC$9:$KZ$9,0),ROWS('6. Patients'!DY$10:DY$107))),0)+
IFERROR(SUMPRODUCT('6. Patients'!CL$10:CL$107,OFFSET('6. Patients'!$LA$9,1,MATCH($D62,'6. Patients'!$LB$9:$LU$9,0),ROWS('6. Patients'!DY$10:DY$107))),0)+
IFERROR(SUMPRODUCT('6. Patients'!CL$10:CL$107,OFFSET('6. Patients'!$LV$9,1,MATCH($D62,'6. Patients'!$LW$9:$NT$9,0),ROWS('6. Patients'!DY$10:DY$107))),0)+
IFERROR(SUMPRODUCT('6. Patients'!CL$10:CL$107,OFFSET('6. Patients'!$NU$9,1,MATCH($D62,'6. Patients'!$NV$9:$OO$9,0),ROWS('6. Patients'!DY$10:DY$107))),0),
IFERROR(SUMPRODUCT('6. Patients'!CL$10:CL$107,OFFSET('6. Patients'!$OP$9,1,MATCH($D62,'6. Patients'!$OQ$9:$QN$9,0),ROWS('6. Patients'!DY$10:DY$107))),0)+
IFERROR(SUMPRODUCT('6. Patients'!CL$10:CL$107,OFFSET('6. Patients'!$QO$9,1,MATCH($D62,'6. Patients'!$QP$9:$RI$9,0),ROWS('6. Patients'!DY$10:DY$107))),0)+
IFERROR(SUMPRODUCT('6. Patients'!CL$10:CL$107,OFFSET('6. Patients'!$RJ$9,1,MATCH($D62,'6. Patients'!$RK$9:$TH$9,0),ROWS('6. Patients'!DY$10:DY$107))),0)+
IFERROR(SUMPRODUCT('6. Patients'!CL$10:CL$107,OFFSET('6. Patients'!$TI$9,1,MATCH($D62,'6. Patients'!$TJ$9:$UC$9,0),ROWS('6. Patients'!DY$10:DY$107))),0))+
IFERROR(VLOOKUP($D62,$H$116:$L$146,COLUMNS($H$115:$J$115)-1+S$7,0)*$E62*$F62*'1. General Inputs'!$J$25,0),0),0)</f>
        <v>0</v>
      </c>
      <c r="T62" s="775">
        <f ca="1">ROUNDUP(IFERROR($F62*$E62*CHOOSE(T$7,
IFERROR(SUMPRODUCT('6. Patients'!CM$10:CM$107,OFFSET('6. Patients'!$DN$9,1,MATCH($D62,'6. Patients'!$DO$9:$FL$9,0),ROWS('6. Patients'!DZ$10:DZ$107))),0)+
IFERROR(SUMPRODUCT('6. Patients'!CM$10:CM$107,OFFSET('6. Patients'!$FM$9,1,MATCH($D62,'6. Patients'!$FN$9:$GG$9,0),ROWS('6. Patients'!DZ$10:DZ$107))),0)+
IFERROR(SUMPRODUCT('6. Patients'!CM$10:CM$107,OFFSET('6. Patients'!$GH$9,1,MATCH($D62,'6. Patients'!$GI$9:$IF$9,0),ROWS('6. Patients'!DZ$10:DZ$107))),0)+
IFERROR(SUMPRODUCT('6. Patients'!CM$10:CM$107,OFFSET('6. Patients'!$IG$9,1,MATCH($D62,'6. Patients'!$IH$9:$JA$9,0),ROWS('6. Patients'!DZ$10:DZ$107))),0),
IFERROR(SUMPRODUCT('6. Patients'!CM$10:CM$107,OFFSET('6. Patients'!$JB$9,1,MATCH($D62,'6. Patients'!$JC$9:$KZ$9,0),ROWS('6. Patients'!DZ$10:DZ$107))),0)+
IFERROR(SUMPRODUCT('6. Patients'!CM$10:CM$107,OFFSET('6. Patients'!$LA$9,1,MATCH($D62,'6. Patients'!$LB$9:$LU$9,0),ROWS('6. Patients'!DZ$10:DZ$107))),0)+
IFERROR(SUMPRODUCT('6. Patients'!CM$10:CM$107,OFFSET('6. Patients'!$LV$9,1,MATCH($D62,'6. Patients'!$LW$9:$NT$9,0),ROWS('6. Patients'!DZ$10:DZ$107))),0)+
IFERROR(SUMPRODUCT('6. Patients'!CM$10:CM$107,OFFSET('6. Patients'!$NU$9,1,MATCH($D62,'6. Patients'!$NV$9:$OO$9,0),ROWS('6. Patients'!DZ$10:DZ$107))),0),
IFERROR(SUMPRODUCT('6. Patients'!CM$10:CM$107,OFFSET('6. Patients'!$OP$9,1,MATCH($D62,'6. Patients'!$OQ$9:$QN$9,0),ROWS('6. Patients'!DZ$10:DZ$107))),0)+
IFERROR(SUMPRODUCT('6. Patients'!CM$10:CM$107,OFFSET('6. Patients'!$QO$9,1,MATCH($D62,'6. Patients'!$QP$9:$RI$9,0),ROWS('6. Patients'!DZ$10:DZ$107))),0)+
IFERROR(SUMPRODUCT('6. Patients'!CM$10:CM$107,OFFSET('6. Patients'!$RJ$9,1,MATCH($D62,'6. Patients'!$RK$9:$TH$9,0),ROWS('6. Patients'!DZ$10:DZ$107))),0)+
IFERROR(SUMPRODUCT('6. Patients'!CM$10:CM$107,OFFSET('6. Patients'!$TI$9,1,MATCH($D62,'6. Patients'!$TJ$9:$UC$9,0),ROWS('6. Patients'!DZ$10:DZ$107))),0))+
IFERROR(VLOOKUP($D62,$H$116:$L$146,COLUMNS($H$115:$J$115)-1+T$7,0)*$E62*$F62*'1. General Inputs'!$J$25,0),0),0)</f>
        <v>0</v>
      </c>
      <c r="U62" s="775">
        <f ca="1">ROUNDUP(IFERROR($F62*$E62*CHOOSE(U$7,
IFERROR(SUMPRODUCT('6. Patients'!CN$10:CN$107,OFFSET('6. Patients'!$DN$9,1,MATCH($D62,'6. Patients'!$DO$9:$FL$9,0),ROWS('6. Patients'!EA$10:EA$107))),0)+
IFERROR(SUMPRODUCT('6. Patients'!CN$10:CN$107,OFFSET('6. Patients'!$FM$9,1,MATCH($D62,'6. Patients'!$FN$9:$GG$9,0),ROWS('6. Patients'!EA$10:EA$107))),0)+
IFERROR(SUMPRODUCT('6. Patients'!CN$10:CN$107,OFFSET('6. Patients'!$GH$9,1,MATCH($D62,'6. Patients'!$GI$9:$IF$9,0),ROWS('6. Patients'!EA$10:EA$107))),0)+
IFERROR(SUMPRODUCT('6. Patients'!CN$10:CN$107,OFFSET('6. Patients'!$IG$9,1,MATCH($D62,'6. Patients'!$IH$9:$JA$9,0),ROWS('6. Patients'!EA$10:EA$107))),0),
IFERROR(SUMPRODUCT('6. Patients'!CN$10:CN$107,OFFSET('6. Patients'!$JB$9,1,MATCH($D62,'6. Patients'!$JC$9:$KZ$9,0),ROWS('6. Patients'!EA$10:EA$107))),0)+
IFERROR(SUMPRODUCT('6. Patients'!CN$10:CN$107,OFFSET('6. Patients'!$LA$9,1,MATCH($D62,'6. Patients'!$LB$9:$LU$9,0),ROWS('6. Patients'!EA$10:EA$107))),0)+
IFERROR(SUMPRODUCT('6. Patients'!CN$10:CN$107,OFFSET('6. Patients'!$LV$9,1,MATCH($D62,'6. Patients'!$LW$9:$NT$9,0),ROWS('6. Patients'!EA$10:EA$107))),0)+
IFERROR(SUMPRODUCT('6. Patients'!CN$10:CN$107,OFFSET('6. Patients'!$NU$9,1,MATCH($D62,'6. Patients'!$NV$9:$OO$9,0),ROWS('6. Patients'!EA$10:EA$107))),0),
IFERROR(SUMPRODUCT('6. Patients'!CN$10:CN$107,OFFSET('6. Patients'!$OP$9,1,MATCH($D62,'6. Patients'!$OQ$9:$QN$9,0),ROWS('6. Patients'!EA$10:EA$107))),0)+
IFERROR(SUMPRODUCT('6. Patients'!CN$10:CN$107,OFFSET('6. Patients'!$QO$9,1,MATCH($D62,'6. Patients'!$QP$9:$RI$9,0),ROWS('6. Patients'!EA$10:EA$107))),0)+
IFERROR(SUMPRODUCT('6. Patients'!CN$10:CN$107,OFFSET('6. Patients'!$RJ$9,1,MATCH($D62,'6. Patients'!$RK$9:$TH$9,0),ROWS('6. Patients'!EA$10:EA$107))),0)+
IFERROR(SUMPRODUCT('6. Patients'!CN$10:CN$107,OFFSET('6. Patients'!$TI$9,1,MATCH($D62,'6. Patients'!$TJ$9:$UC$9,0),ROWS('6. Patients'!EA$10:EA$107))),0))+
IFERROR(VLOOKUP($D62,$H$116:$L$146,COLUMNS($H$115:$J$115)-1+U$7,0)*$E62*$F62*'1. General Inputs'!$J$25,0),0),0)</f>
        <v>0</v>
      </c>
      <c r="V62" s="775">
        <f ca="1">ROUNDUP(IFERROR($F62*$E62*CHOOSE(V$7,
IFERROR(SUMPRODUCT('6. Patients'!CO$10:CO$107,OFFSET('6. Patients'!$DN$9,1,MATCH($D62,'6. Patients'!$DO$9:$FL$9,0),ROWS('6. Patients'!EB$10:EB$107))),0)+
IFERROR(SUMPRODUCT('6. Patients'!CO$10:CO$107,OFFSET('6. Patients'!$FM$9,1,MATCH($D62,'6. Patients'!$FN$9:$GG$9,0),ROWS('6. Patients'!EB$10:EB$107))),0)+
IFERROR(SUMPRODUCT('6. Patients'!CO$10:CO$107,OFFSET('6. Patients'!$GH$9,1,MATCH($D62,'6. Patients'!$GI$9:$IF$9,0),ROWS('6. Patients'!EB$10:EB$107))),0)+
IFERROR(SUMPRODUCT('6. Patients'!CO$10:CO$107,OFFSET('6. Patients'!$IG$9,1,MATCH($D62,'6. Patients'!$IH$9:$JA$9,0),ROWS('6. Patients'!EB$10:EB$107))),0),
IFERROR(SUMPRODUCT('6. Patients'!CO$10:CO$107,OFFSET('6. Patients'!$JB$9,1,MATCH($D62,'6. Patients'!$JC$9:$KZ$9,0),ROWS('6. Patients'!EB$10:EB$107))),0)+
IFERROR(SUMPRODUCT('6. Patients'!CO$10:CO$107,OFFSET('6. Patients'!$LA$9,1,MATCH($D62,'6. Patients'!$LB$9:$LU$9,0),ROWS('6. Patients'!EB$10:EB$107))),0)+
IFERROR(SUMPRODUCT('6. Patients'!CO$10:CO$107,OFFSET('6. Patients'!$LV$9,1,MATCH($D62,'6. Patients'!$LW$9:$NT$9,0),ROWS('6. Patients'!EB$10:EB$107))),0)+
IFERROR(SUMPRODUCT('6. Patients'!CO$10:CO$107,OFFSET('6. Patients'!$NU$9,1,MATCH($D62,'6. Patients'!$NV$9:$OO$9,0),ROWS('6. Patients'!EB$10:EB$107))),0),
IFERROR(SUMPRODUCT('6. Patients'!CO$10:CO$107,OFFSET('6. Patients'!$OP$9,1,MATCH($D62,'6. Patients'!$OQ$9:$QN$9,0),ROWS('6. Patients'!EB$10:EB$107))),0)+
IFERROR(SUMPRODUCT('6. Patients'!CO$10:CO$107,OFFSET('6. Patients'!$QO$9,1,MATCH($D62,'6. Patients'!$QP$9:$RI$9,0),ROWS('6. Patients'!EB$10:EB$107))),0)+
IFERROR(SUMPRODUCT('6. Patients'!CO$10:CO$107,OFFSET('6. Patients'!$RJ$9,1,MATCH($D62,'6. Patients'!$RK$9:$TH$9,0),ROWS('6. Patients'!EB$10:EB$107))),0)+
IFERROR(SUMPRODUCT('6. Patients'!CO$10:CO$107,OFFSET('6. Patients'!$TI$9,1,MATCH($D62,'6. Patients'!$TJ$9:$UC$9,0),ROWS('6. Patients'!EB$10:EB$107))),0))+
IFERROR(VLOOKUP($D62,$H$116:$L$146,COLUMNS($H$115:$J$115)-1+V$7,0)*$E62*$F62*'1. General Inputs'!$J$25,0),0),0)</f>
        <v>0</v>
      </c>
      <c r="W62" s="775">
        <f ca="1">ROUNDUP(IFERROR($F62*$E62*CHOOSE(W$7,
IFERROR(SUMPRODUCT('6. Patients'!CP$10:CP$107,OFFSET('6. Patients'!$DN$9,1,MATCH($D62,'6. Patients'!$DO$9:$FL$9,0),ROWS('6. Patients'!EC$10:EC$107))),0)+
IFERROR(SUMPRODUCT('6. Patients'!CP$10:CP$107,OFFSET('6. Patients'!$FM$9,1,MATCH($D62,'6. Patients'!$FN$9:$GG$9,0),ROWS('6. Patients'!EC$10:EC$107))),0)+
IFERROR(SUMPRODUCT('6. Patients'!CP$10:CP$107,OFFSET('6. Patients'!$GH$9,1,MATCH($D62,'6. Patients'!$GI$9:$IF$9,0),ROWS('6. Patients'!EC$10:EC$107))),0)+
IFERROR(SUMPRODUCT('6. Patients'!CP$10:CP$107,OFFSET('6. Patients'!$IG$9,1,MATCH($D62,'6. Patients'!$IH$9:$JA$9,0),ROWS('6. Patients'!EC$10:EC$107))),0),
IFERROR(SUMPRODUCT('6. Patients'!CP$10:CP$107,OFFSET('6. Patients'!$JB$9,1,MATCH($D62,'6. Patients'!$JC$9:$KZ$9,0),ROWS('6. Patients'!EC$10:EC$107))),0)+
IFERROR(SUMPRODUCT('6. Patients'!CP$10:CP$107,OFFSET('6. Patients'!$LA$9,1,MATCH($D62,'6. Patients'!$LB$9:$LU$9,0),ROWS('6. Patients'!EC$10:EC$107))),0)+
IFERROR(SUMPRODUCT('6. Patients'!CP$10:CP$107,OFFSET('6. Patients'!$LV$9,1,MATCH($D62,'6. Patients'!$LW$9:$NT$9,0),ROWS('6. Patients'!EC$10:EC$107))),0)+
IFERROR(SUMPRODUCT('6. Patients'!CP$10:CP$107,OFFSET('6. Patients'!$NU$9,1,MATCH($D62,'6. Patients'!$NV$9:$OO$9,0),ROWS('6. Patients'!EC$10:EC$107))),0),
IFERROR(SUMPRODUCT('6. Patients'!CP$10:CP$107,OFFSET('6. Patients'!$OP$9,1,MATCH($D62,'6. Patients'!$OQ$9:$QN$9,0),ROWS('6. Patients'!EC$10:EC$107))),0)+
IFERROR(SUMPRODUCT('6. Patients'!CP$10:CP$107,OFFSET('6. Patients'!$QO$9,1,MATCH($D62,'6. Patients'!$QP$9:$RI$9,0),ROWS('6. Patients'!EC$10:EC$107))),0)+
IFERROR(SUMPRODUCT('6. Patients'!CP$10:CP$107,OFFSET('6. Patients'!$RJ$9,1,MATCH($D62,'6. Patients'!$RK$9:$TH$9,0),ROWS('6. Patients'!EC$10:EC$107))),0)+
IFERROR(SUMPRODUCT('6. Patients'!CP$10:CP$107,OFFSET('6. Patients'!$TI$9,1,MATCH($D62,'6. Patients'!$TJ$9:$UC$9,0),ROWS('6. Patients'!EC$10:EC$107))),0))+
IFERROR(VLOOKUP($D62,$H$116:$L$146,COLUMNS($H$115:$J$115)-1+W$7,0)*$E62*$F62*'1. General Inputs'!$J$25,0),0),0)</f>
        <v>0</v>
      </c>
      <c r="X62" s="775">
        <f ca="1">ROUNDUP(IFERROR($F62*$E62*CHOOSE(X$7,
IFERROR(SUMPRODUCT('6. Patients'!CQ$10:CQ$107,OFFSET('6. Patients'!$DN$9,1,MATCH($D62,'6. Patients'!$DO$9:$FL$9,0),ROWS('6. Patients'!ED$10:ED$107))),0)+
IFERROR(SUMPRODUCT('6. Patients'!CQ$10:CQ$107,OFFSET('6. Patients'!$FM$9,1,MATCH($D62,'6. Patients'!$FN$9:$GG$9,0),ROWS('6. Patients'!ED$10:ED$107))),0)+
IFERROR(SUMPRODUCT('6. Patients'!CQ$10:CQ$107,OFFSET('6. Patients'!$GH$9,1,MATCH($D62,'6. Patients'!$GI$9:$IF$9,0),ROWS('6. Patients'!ED$10:ED$107))),0)+
IFERROR(SUMPRODUCT('6. Patients'!CQ$10:CQ$107,OFFSET('6. Patients'!$IG$9,1,MATCH($D62,'6. Patients'!$IH$9:$JA$9,0),ROWS('6. Patients'!ED$10:ED$107))),0),
IFERROR(SUMPRODUCT('6. Patients'!CQ$10:CQ$107,OFFSET('6. Patients'!$JB$9,1,MATCH($D62,'6. Patients'!$JC$9:$KZ$9,0),ROWS('6. Patients'!ED$10:ED$107))),0)+
IFERROR(SUMPRODUCT('6. Patients'!CQ$10:CQ$107,OFFSET('6. Patients'!$LA$9,1,MATCH($D62,'6. Patients'!$LB$9:$LU$9,0),ROWS('6. Patients'!ED$10:ED$107))),0)+
IFERROR(SUMPRODUCT('6. Patients'!CQ$10:CQ$107,OFFSET('6. Patients'!$LV$9,1,MATCH($D62,'6. Patients'!$LW$9:$NT$9,0),ROWS('6. Patients'!ED$10:ED$107))),0)+
IFERROR(SUMPRODUCT('6. Patients'!CQ$10:CQ$107,OFFSET('6. Patients'!$NU$9,1,MATCH($D62,'6. Patients'!$NV$9:$OO$9,0),ROWS('6. Patients'!ED$10:ED$107))),0),
IFERROR(SUMPRODUCT('6. Patients'!CQ$10:CQ$107,OFFSET('6. Patients'!$OP$9,1,MATCH($D62,'6. Patients'!$OQ$9:$QN$9,0),ROWS('6. Patients'!ED$10:ED$107))),0)+
IFERROR(SUMPRODUCT('6. Patients'!CQ$10:CQ$107,OFFSET('6. Patients'!$QO$9,1,MATCH($D62,'6. Patients'!$QP$9:$RI$9,0),ROWS('6. Patients'!ED$10:ED$107))),0)+
IFERROR(SUMPRODUCT('6. Patients'!CQ$10:CQ$107,OFFSET('6. Patients'!$RJ$9,1,MATCH($D62,'6. Patients'!$RK$9:$TH$9,0),ROWS('6. Patients'!ED$10:ED$107))),0)+
IFERROR(SUMPRODUCT('6. Patients'!CQ$10:CQ$107,OFFSET('6. Patients'!$TI$9,1,MATCH($D62,'6. Patients'!$TJ$9:$UC$9,0),ROWS('6. Patients'!ED$10:ED$107))),0))+
IFERROR(VLOOKUP($D62,$H$116:$L$146,COLUMNS($H$115:$J$115)-1+X$7,0)*$E62*$F62*'1. General Inputs'!$J$25,0),0),0)</f>
        <v>0</v>
      </c>
      <c r="Y62" s="775">
        <f ca="1">ROUNDUP(IFERROR($F62*$E62*CHOOSE(Y$7,
IFERROR(SUMPRODUCT('6. Patients'!CR$10:CR$107,OFFSET('6. Patients'!$DN$9,1,MATCH($D62,'6. Patients'!$DO$9:$FL$9,0),ROWS('6. Patients'!EE$10:EE$107))),0)+
IFERROR(SUMPRODUCT('6. Patients'!CR$10:CR$107,OFFSET('6. Patients'!$FM$9,1,MATCH($D62,'6. Patients'!$FN$9:$GG$9,0),ROWS('6. Patients'!EE$10:EE$107))),0)+
IFERROR(SUMPRODUCT('6. Patients'!CR$10:CR$107,OFFSET('6. Patients'!$GH$9,1,MATCH($D62,'6. Patients'!$GI$9:$IF$9,0),ROWS('6. Patients'!EE$10:EE$107))),0)+
IFERROR(SUMPRODUCT('6. Patients'!CR$10:CR$107,OFFSET('6. Patients'!$IG$9,1,MATCH($D62,'6. Patients'!$IH$9:$JA$9,0),ROWS('6. Patients'!EE$10:EE$107))),0),
IFERROR(SUMPRODUCT('6. Patients'!CR$10:CR$107,OFFSET('6. Patients'!$JB$9,1,MATCH($D62,'6. Patients'!$JC$9:$KZ$9,0),ROWS('6. Patients'!EE$10:EE$107))),0)+
IFERROR(SUMPRODUCT('6. Patients'!CR$10:CR$107,OFFSET('6. Patients'!$LA$9,1,MATCH($D62,'6. Patients'!$LB$9:$LU$9,0),ROWS('6. Patients'!EE$10:EE$107))),0)+
IFERROR(SUMPRODUCT('6. Patients'!CR$10:CR$107,OFFSET('6. Patients'!$LV$9,1,MATCH($D62,'6. Patients'!$LW$9:$NT$9,0),ROWS('6. Patients'!EE$10:EE$107))),0)+
IFERROR(SUMPRODUCT('6. Patients'!CR$10:CR$107,OFFSET('6. Patients'!$NU$9,1,MATCH($D62,'6. Patients'!$NV$9:$OO$9,0),ROWS('6. Patients'!EE$10:EE$107))),0),
IFERROR(SUMPRODUCT('6. Patients'!CR$10:CR$107,OFFSET('6. Patients'!$OP$9,1,MATCH($D62,'6. Patients'!$OQ$9:$QN$9,0),ROWS('6. Patients'!EE$10:EE$107))),0)+
IFERROR(SUMPRODUCT('6. Patients'!CR$10:CR$107,OFFSET('6. Patients'!$QO$9,1,MATCH($D62,'6. Patients'!$QP$9:$RI$9,0),ROWS('6. Patients'!EE$10:EE$107))),0)+
IFERROR(SUMPRODUCT('6. Patients'!CR$10:CR$107,OFFSET('6. Patients'!$RJ$9,1,MATCH($D62,'6. Patients'!$RK$9:$TH$9,0),ROWS('6. Patients'!EE$10:EE$107))),0)+
IFERROR(SUMPRODUCT('6. Patients'!CR$10:CR$107,OFFSET('6. Patients'!$TI$9,1,MATCH($D62,'6. Patients'!$TJ$9:$UC$9,0),ROWS('6. Patients'!EE$10:EE$107))),0))+
IFERROR(VLOOKUP($D62,$H$116:$L$146,COLUMNS($H$115:$J$115)-1+Y$7,0)*$E62*$F62*'1. General Inputs'!$J$25,0),0),0)</f>
        <v>0</v>
      </c>
      <c r="Z62" s="775">
        <f ca="1">ROUNDUP(IFERROR($F62*$E62*CHOOSE(Z$7,
IFERROR(SUMPRODUCT('6. Patients'!CS$10:CS$107,OFFSET('6. Patients'!$DN$9,1,MATCH($D62,'6. Patients'!$DO$9:$FL$9,0),ROWS('6. Patients'!EF$10:EF$107))),0)+
IFERROR(SUMPRODUCT('6. Patients'!CS$10:CS$107,OFFSET('6. Patients'!$FM$9,1,MATCH($D62,'6. Patients'!$FN$9:$GG$9,0),ROWS('6. Patients'!EF$10:EF$107))),0)+
IFERROR(SUMPRODUCT('6. Patients'!CS$10:CS$107,OFFSET('6. Patients'!$GH$9,1,MATCH($D62,'6. Patients'!$GI$9:$IF$9,0),ROWS('6. Patients'!EF$10:EF$107))),0)+
IFERROR(SUMPRODUCT('6. Patients'!CS$10:CS$107,OFFSET('6. Patients'!$IG$9,1,MATCH($D62,'6. Patients'!$IH$9:$JA$9,0),ROWS('6. Patients'!EF$10:EF$107))),0),
IFERROR(SUMPRODUCT('6. Patients'!CS$10:CS$107,OFFSET('6. Patients'!$JB$9,1,MATCH($D62,'6. Patients'!$JC$9:$KZ$9,0),ROWS('6. Patients'!EF$10:EF$107))),0)+
IFERROR(SUMPRODUCT('6. Patients'!CS$10:CS$107,OFFSET('6. Patients'!$LA$9,1,MATCH($D62,'6. Patients'!$LB$9:$LU$9,0),ROWS('6. Patients'!EF$10:EF$107))),0)+
IFERROR(SUMPRODUCT('6. Patients'!CS$10:CS$107,OFFSET('6. Patients'!$LV$9,1,MATCH($D62,'6. Patients'!$LW$9:$NT$9,0),ROWS('6. Patients'!EF$10:EF$107))),0)+
IFERROR(SUMPRODUCT('6. Patients'!CS$10:CS$107,OFFSET('6. Patients'!$NU$9,1,MATCH($D62,'6. Patients'!$NV$9:$OO$9,0),ROWS('6. Patients'!EF$10:EF$107))),0),
IFERROR(SUMPRODUCT('6. Patients'!CS$10:CS$107,OFFSET('6. Patients'!$OP$9,1,MATCH($D62,'6. Patients'!$OQ$9:$QN$9,0),ROWS('6. Patients'!EF$10:EF$107))),0)+
IFERROR(SUMPRODUCT('6. Patients'!CS$10:CS$107,OFFSET('6. Patients'!$QO$9,1,MATCH($D62,'6. Patients'!$QP$9:$RI$9,0),ROWS('6. Patients'!EF$10:EF$107))),0)+
IFERROR(SUMPRODUCT('6. Patients'!CS$10:CS$107,OFFSET('6. Patients'!$RJ$9,1,MATCH($D62,'6. Patients'!$RK$9:$TH$9,0),ROWS('6. Patients'!EF$10:EF$107))),0)+
IFERROR(SUMPRODUCT('6. Patients'!CS$10:CS$107,OFFSET('6. Patients'!$TI$9,1,MATCH($D62,'6. Patients'!$TJ$9:$UC$9,0),ROWS('6. Patients'!EF$10:EF$107))),0))+
IFERROR(VLOOKUP($D62,$H$116:$L$146,COLUMNS($H$115:$J$115)-1+Z$7,0)*$E62*$F62*'1. General Inputs'!$J$25,0),0),0)</f>
        <v>0</v>
      </c>
      <c r="AA62" s="775">
        <f ca="1">ROUNDUP(IFERROR($F62*$E62*CHOOSE(AA$7,
IFERROR(SUMPRODUCT('6. Patients'!CT$10:CT$107,OFFSET('6. Patients'!$DN$9,1,MATCH($D62,'6. Patients'!$DO$9:$FL$9,0),ROWS('6. Patients'!EG$10:EG$107))),0)+
IFERROR(SUMPRODUCT('6. Patients'!CT$10:CT$107,OFFSET('6. Patients'!$FM$9,1,MATCH($D62,'6. Patients'!$FN$9:$GG$9,0),ROWS('6. Patients'!EG$10:EG$107))),0)+
IFERROR(SUMPRODUCT('6. Patients'!CT$10:CT$107,OFFSET('6. Patients'!$GH$9,1,MATCH($D62,'6. Patients'!$GI$9:$IF$9,0),ROWS('6. Patients'!EG$10:EG$107))),0)+
IFERROR(SUMPRODUCT('6. Patients'!CT$10:CT$107,OFFSET('6. Patients'!$IG$9,1,MATCH($D62,'6. Patients'!$IH$9:$JA$9,0),ROWS('6. Patients'!EG$10:EG$107))),0),
IFERROR(SUMPRODUCT('6. Patients'!CT$10:CT$107,OFFSET('6. Patients'!$JB$9,1,MATCH($D62,'6. Patients'!$JC$9:$KZ$9,0),ROWS('6. Patients'!EG$10:EG$107))),0)+
IFERROR(SUMPRODUCT('6. Patients'!CT$10:CT$107,OFFSET('6. Patients'!$LA$9,1,MATCH($D62,'6. Patients'!$LB$9:$LU$9,0),ROWS('6. Patients'!EG$10:EG$107))),0)+
IFERROR(SUMPRODUCT('6. Patients'!CT$10:CT$107,OFFSET('6. Patients'!$LV$9,1,MATCH($D62,'6. Patients'!$LW$9:$NT$9,0),ROWS('6. Patients'!EG$10:EG$107))),0)+
IFERROR(SUMPRODUCT('6. Patients'!CT$10:CT$107,OFFSET('6. Patients'!$NU$9,1,MATCH($D62,'6. Patients'!$NV$9:$OO$9,0),ROWS('6. Patients'!EG$10:EG$107))),0),
IFERROR(SUMPRODUCT('6. Patients'!CT$10:CT$107,OFFSET('6. Patients'!$OP$9,1,MATCH($D62,'6. Patients'!$OQ$9:$QN$9,0),ROWS('6. Patients'!EG$10:EG$107))),0)+
IFERROR(SUMPRODUCT('6. Patients'!CT$10:CT$107,OFFSET('6. Patients'!$QO$9,1,MATCH($D62,'6. Patients'!$QP$9:$RI$9,0),ROWS('6. Patients'!EG$10:EG$107))),0)+
IFERROR(SUMPRODUCT('6. Patients'!CT$10:CT$107,OFFSET('6. Patients'!$RJ$9,1,MATCH($D62,'6. Patients'!$RK$9:$TH$9,0),ROWS('6. Patients'!EG$10:EG$107))),0)+
IFERROR(SUMPRODUCT('6. Patients'!CT$10:CT$107,OFFSET('6. Patients'!$TI$9,1,MATCH($D62,'6. Patients'!$TJ$9:$UC$9,0),ROWS('6. Patients'!EG$10:EG$107))),0))+
IFERROR(VLOOKUP($D62,$H$116:$L$146,COLUMNS($H$115:$J$115)-1+AA$7,0)*$E62*$F62*'1. General Inputs'!$J$25,0),0),0)</f>
        <v>0</v>
      </c>
      <c r="AB62" s="775">
        <f ca="1">ROUNDUP(IFERROR($F62*$E62*CHOOSE(AB$7,
IFERROR(SUMPRODUCT('6. Patients'!CU$10:CU$107,OFFSET('6. Patients'!$DN$9,1,MATCH($D62,'6. Patients'!$DO$9:$FL$9,0),ROWS('6. Patients'!EH$10:EH$107))),0)+
IFERROR(SUMPRODUCT('6. Patients'!CU$10:CU$107,OFFSET('6. Patients'!$FM$9,1,MATCH($D62,'6. Patients'!$FN$9:$GG$9,0),ROWS('6. Patients'!EH$10:EH$107))),0)+
IFERROR(SUMPRODUCT('6. Patients'!CU$10:CU$107,OFFSET('6. Patients'!$GH$9,1,MATCH($D62,'6. Patients'!$GI$9:$IF$9,0),ROWS('6. Patients'!EH$10:EH$107))),0)+
IFERROR(SUMPRODUCT('6. Patients'!CU$10:CU$107,OFFSET('6. Patients'!$IG$9,1,MATCH($D62,'6. Patients'!$IH$9:$JA$9,0),ROWS('6. Patients'!EH$10:EH$107))),0),
IFERROR(SUMPRODUCT('6. Patients'!CU$10:CU$107,OFFSET('6. Patients'!$JB$9,1,MATCH($D62,'6. Patients'!$JC$9:$KZ$9,0),ROWS('6. Patients'!EH$10:EH$107))),0)+
IFERROR(SUMPRODUCT('6. Patients'!CU$10:CU$107,OFFSET('6. Patients'!$LA$9,1,MATCH($D62,'6. Patients'!$LB$9:$LU$9,0),ROWS('6. Patients'!EH$10:EH$107))),0)+
IFERROR(SUMPRODUCT('6. Patients'!CU$10:CU$107,OFFSET('6. Patients'!$LV$9,1,MATCH($D62,'6. Patients'!$LW$9:$NT$9,0),ROWS('6. Patients'!EH$10:EH$107))),0)+
IFERROR(SUMPRODUCT('6. Patients'!CU$10:CU$107,OFFSET('6. Patients'!$NU$9,1,MATCH($D62,'6. Patients'!$NV$9:$OO$9,0),ROWS('6. Patients'!EH$10:EH$107))),0),
IFERROR(SUMPRODUCT('6. Patients'!CU$10:CU$107,OFFSET('6. Patients'!$OP$9,1,MATCH($D62,'6. Patients'!$OQ$9:$QN$9,0),ROWS('6. Patients'!EH$10:EH$107))),0)+
IFERROR(SUMPRODUCT('6. Patients'!CU$10:CU$107,OFFSET('6. Patients'!$QO$9,1,MATCH($D62,'6. Patients'!$QP$9:$RI$9,0),ROWS('6. Patients'!EH$10:EH$107))),0)+
IFERROR(SUMPRODUCT('6. Patients'!CU$10:CU$107,OFFSET('6. Patients'!$RJ$9,1,MATCH($D62,'6. Patients'!$RK$9:$TH$9,0),ROWS('6. Patients'!EH$10:EH$107))),0)+
IFERROR(SUMPRODUCT('6. Patients'!CU$10:CU$107,OFFSET('6. Patients'!$TI$9,1,MATCH($D62,'6. Patients'!$TJ$9:$UC$9,0),ROWS('6. Patients'!EH$10:EH$107))),0))+
IFERROR(VLOOKUP($D62,$H$116:$L$146,COLUMNS($H$115:$J$115)-1+AB$7,0)*$E62*$F62*'1. General Inputs'!$J$25,0),0),0)</f>
        <v>0</v>
      </c>
      <c r="AC62" s="775">
        <f ca="1">ROUNDUP(IFERROR($F62*$E62*CHOOSE(AC$7,
IFERROR(SUMPRODUCT('6. Patients'!CV$10:CV$107,OFFSET('6. Patients'!$DN$9,1,MATCH($D62,'6. Patients'!$DO$9:$FL$9,0),ROWS('6. Patients'!EI$10:EI$107))),0)+
IFERROR(SUMPRODUCT('6. Patients'!CV$10:CV$107,OFFSET('6. Patients'!$FM$9,1,MATCH($D62,'6. Patients'!$FN$9:$GG$9,0),ROWS('6. Patients'!EI$10:EI$107))),0)+
IFERROR(SUMPRODUCT('6. Patients'!CV$10:CV$107,OFFSET('6. Patients'!$GH$9,1,MATCH($D62,'6. Patients'!$GI$9:$IF$9,0),ROWS('6. Patients'!EI$10:EI$107))),0)+
IFERROR(SUMPRODUCT('6. Patients'!CV$10:CV$107,OFFSET('6. Patients'!$IG$9,1,MATCH($D62,'6. Patients'!$IH$9:$JA$9,0),ROWS('6. Patients'!EI$10:EI$107))),0),
IFERROR(SUMPRODUCT('6. Patients'!CV$10:CV$107,OFFSET('6. Patients'!$JB$9,1,MATCH($D62,'6. Patients'!$JC$9:$KZ$9,0),ROWS('6. Patients'!EI$10:EI$107))),0)+
IFERROR(SUMPRODUCT('6. Patients'!CV$10:CV$107,OFFSET('6. Patients'!$LA$9,1,MATCH($D62,'6. Patients'!$LB$9:$LU$9,0),ROWS('6. Patients'!EI$10:EI$107))),0)+
IFERROR(SUMPRODUCT('6. Patients'!CV$10:CV$107,OFFSET('6. Patients'!$LV$9,1,MATCH($D62,'6. Patients'!$LW$9:$NT$9,0),ROWS('6. Patients'!EI$10:EI$107))),0)+
IFERROR(SUMPRODUCT('6. Patients'!CV$10:CV$107,OFFSET('6. Patients'!$NU$9,1,MATCH($D62,'6. Patients'!$NV$9:$OO$9,0),ROWS('6. Patients'!EI$10:EI$107))),0),
IFERROR(SUMPRODUCT('6. Patients'!CV$10:CV$107,OFFSET('6. Patients'!$OP$9,1,MATCH($D62,'6. Patients'!$OQ$9:$QN$9,0),ROWS('6. Patients'!EI$10:EI$107))),0)+
IFERROR(SUMPRODUCT('6. Patients'!CV$10:CV$107,OFFSET('6. Patients'!$QO$9,1,MATCH($D62,'6. Patients'!$QP$9:$RI$9,0),ROWS('6. Patients'!EI$10:EI$107))),0)+
IFERROR(SUMPRODUCT('6. Patients'!CV$10:CV$107,OFFSET('6. Patients'!$RJ$9,1,MATCH($D62,'6. Patients'!$RK$9:$TH$9,0),ROWS('6. Patients'!EI$10:EI$107))),0)+
IFERROR(SUMPRODUCT('6. Patients'!CV$10:CV$107,OFFSET('6. Patients'!$TI$9,1,MATCH($D62,'6. Patients'!$TJ$9:$UC$9,0),ROWS('6. Patients'!EI$10:EI$107))),0))+
IFERROR(VLOOKUP($D62,$H$116:$L$146,COLUMNS($H$115:$J$115)-1+AC$7,0)*$E62*$F62*'1. General Inputs'!$J$25,0),0),0)</f>
        <v>0</v>
      </c>
      <c r="AD62" s="775">
        <f ca="1">ROUNDUP(IFERROR($F62*$E62*CHOOSE(AD$7,
IFERROR(SUMPRODUCT('6. Patients'!CW$10:CW$107,OFFSET('6. Patients'!$DN$9,1,MATCH($D62,'6. Patients'!$DO$9:$FL$9,0),ROWS('6. Patients'!EJ$10:EJ$107))),0)+
IFERROR(SUMPRODUCT('6. Patients'!CW$10:CW$107,OFFSET('6. Patients'!$FM$9,1,MATCH($D62,'6. Patients'!$FN$9:$GG$9,0),ROWS('6. Patients'!EJ$10:EJ$107))),0)+
IFERROR(SUMPRODUCT('6. Patients'!CW$10:CW$107,OFFSET('6. Patients'!$GH$9,1,MATCH($D62,'6. Patients'!$GI$9:$IF$9,0),ROWS('6. Patients'!EJ$10:EJ$107))),0)+
IFERROR(SUMPRODUCT('6. Patients'!CW$10:CW$107,OFFSET('6. Patients'!$IG$9,1,MATCH($D62,'6. Patients'!$IH$9:$JA$9,0),ROWS('6. Patients'!EJ$10:EJ$107))),0),
IFERROR(SUMPRODUCT('6. Patients'!CW$10:CW$107,OFFSET('6. Patients'!$JB$9,1,MATCH($D62,'6. Patients'!$JC$9:$KZ$9,0),ROWS('6. Patients'!EJ$10:EJ$107))),0)+
IFERROR(SUMPRODUCT('6. Patients'!CW$10:CW$107,OFFSET('6. Patients'!$LA$9,1,MATCH($D62,'6. Patients'!$LB$9:$LU$9,0),ROWS('6. Patients'!EJ$10:EJ$107))),0)+
IFERROR(SUMPRODUCT('6. Patients'!CW$10:CW$107,OFFSET('6. Patients'!$LV$9,1,MATCH($D62,'6. Patients'!$LW$9:$NT$9,0),ROWS('6. Patients'!EJ$10:EJ$107))),0)+
IFERROR(SUMPRODUCT('6. Patients'!CW$10:CW$107,OFFSET('6. Patients'!$NU$9,1,MATCH($D62,'6. Patients'!$NV$9:$OO$9,0),ROWS('6. Patients'!EJ$10:EJ$107))),0),
IFERROR(SUMPRODUCT('6. Patients'!CW$10:CW$107,OFFSET('6. Patients'!$OP$9,1,MATCH($D62,'6. Patients'!$OQ$9:$QN$9,0),ROWS('6. Patients'!EJ$10:EJ$107))),0)+
IFERROR(SUMPRODUCT('6. Patients'!CW$10:CW$107,OFFSET('6. Patients'!$QO$9,1,MATCH($D62,'6. Patients'!$QP$9:$RI$9,0),ROWS('6. Patients'!EJ$10:EJ$107))),0)+
IFERROR(SUMPRODUCT('6. Patients'!CW$10:CW$107,OFFSET('6. Patients'!$RJ$9,1,MATCH($D62,'6. Patients'!$RK$9:$TH$9,0),ROWS('6. Patients'!EJ$10:EJ$107))),0)+
IFERROR(SUMPRODUCT('6. Patients'!CW$10:CW$107,OFFSET('6. Patients'!$TI$9,1,MATCH($D62,'6. Patients'!$TJ$9:$UC$9,0),ROWS('6. Patients'!EJ$10:EJ$107))),0))+
IFERROR(VLOOKUP($D62,$H$116:$L$146,COLUMNS($H$115:$J$115)-1+AD$7,0)*$E62*$F62*'1. General Inputs'!$J$25,0),0),0)</f>
        <v>0</v>
      </c>
      <c r="AE62" s="775">
        <f ca="1">ROUNDUP(IFERROR($F62*$E62*CHOOSE(AE$7,
IFERROR(SUMPRODUCT('6. Patients'!CX$10:CX$107,OFFSET('6. Patients'!$DN$9,1,MATCH($D62,'6. Patients'!$DO$9:$FL$9,0),ROWS('6. Patients'!EK$10:EK$107))),0)+
IFERROR(SUMPRODUCT('6. Patients'!CX$10:CX$107,OFFSET('6. Patients'!$FM$9,1,MATCH($D62,'6. Patients'!$FN$9:$GG$9,0),ROWS('6. Patients'!EK$10:EK$107))),0)+
IFERROR(SUMPRODUCT('6. Patients'!CX$10:CX$107,OFFSET('6. Patients'!$GH$9,1,MATCH($D62,'6. Patients'!$GI$9:$IF$9,0),ROWS('6. Patients'!EK$10:EK$107))),0)+
IFERROR(SUMPRODUCT('6. Patients'!CX$10:CX$107,OFFSET('6. Patients'!$IG$9,1,MATCH($D62,'6. Patients'!$IH$9:$JA$9,0),ROWS('6. Patients'!EK$10:EK$107))),0),
IFERROR(SUMPRODUCT('6. Patients'!CX$10:CX$107,OFFSET('6. Patients'!$JB$9,1,MATCH($D62,'6. Patients'!$JC$9:$KZ$9,0),ROWS('6. Patients'!EK$10:EK$107))),0)+
IFERROR(SUMPRODUCT('6. Patients'!CX$10:CX$107,OFFSET('6. Patients'!$LA$9,1,MATCH($D62,'6. Patients'!$LB$9:$LU$9,0),ROWS('6. Patients'!EK$10:EK$107))),0)+
IFERROR(SUMPRODUCT('6. Patients'!CX$10:CX$107,OFFSET('6. Patients'!$LV$9,1,MATCH($D62,'6. Patients'!$LW$9:$NT$9,0),ROWS('6. Patients'!EK$10:EK$107))),0)+
IFERROR(SUMPRODUCT('6. Patients'!CX$10:CX$107,OFFSET('6. Patients'!$NU$9,1,MATCH($D62,'6. Patients'!$NV$9:$OO$9,0),ROWS('6. Patients'!EK$10:EK$107))),0),
IFERROR(SUMPRODUCT('6. Patients'!CX$10:CX$107,OFFSET('6. Patients'!$OP$9,1,MATCH($D62,'6. Patients'!$OQ$9:$QN$9,0),ROWS('6. Patients'!EK$10:EK$107))),0)+
IFERROR(SUMPRODUCT('6. Patients'!CX$10:CX$107,OFFSET('6. Patients'!$QO$9,1,MATCH($D62,'6. Patients'!$QP$9:$RI$9,0),ROWS('6. Patients'!EK$10:EK$107))),0)+
IFERROR(SUMPRODUCT('6. Patients'!CX$10:CX$107,OFFSET('6. Patients'!$RJ$9,1,MATCH($D62,'6. Patients'!$RK$9:$TH$9,0),ROWS('6. Patients'!EK$10:EK$107))),0)+
IFERROR(SUMPRODUCT('6. Patients'!CX$10:CX$107,OFFSET('6. Patients'!$TI$9,1,MATCH($D62,'6. Patients'!$TJ$9:$UC$9,0),ROWS('6. Patients'!EK$10:EK$107))),0))+
IFERROR(VLOOKUP($D62,$H$116:$L$146,COLUMNS($H$115:$J$115)-1+AE$7,0)*$E62*$F62*'1. General Inputs'!$J$25,0),0),0)</f>
        <v>0</v>
      </c>
      <c r="AF62" s="775">
        <f ca="1">ROUNDUP(IFERROR($F62*$E62*CHOOSE(AF$7,
IFERROR(SUMPRODUCT('6. Patients'!CY$10:CY$107,OFFSET('6. Patients'!$DN$9,1,MATCH($D62,'6. Patients'!$DO$9:$FL$9,0),ROWS('6. Patients'!EL$10:EL$107))),0)+
IFERROR(SUMPRODUCT('6. Patients'!CY$10:CY$107,OFFSET('6. Patients'!$FM$9,1,MATCH($D62,'6. Patients'!$FN$9:$GG$9,0),ROWS('6. Patients'!EL$10:EL$107))),0)+
IFERROR(SUMPRODUCT('6. Patients'!CY$10:CY$107,OFFSET('6. Patients'!$GH$9,1,MATCH($D62,'6. Patients'!$GI$9:$IF$9,0),ROWS('6. Patients'!EL$10:EL$107))),0)+
IFERROR(SUMPRODUCT('6. Patients'!CY$10:CY$107,OFFSET('6. Patients'!$IG$9,1,MATCH($D62,'6. Patients'!$IH$9:$JA$9,0),ROWS('6. Patients'!EL$10:EL$107))),0),
IFERROR(SUMPRODUCT('6. Patients'!CY$10:CY$107,OFFSET('6. Patients'!$JB$9,1,MATCH($D62,'6. Patients'!$JC$9:$KZ$9,0),ROWS('6. Patients'!EL$10:EL$107))),0)+
IFERROR(SUMPRODUCT('6. Patients'!CY$10:CY$107,OFFSET('6. Patients'!$LA$9,1,MATCH($D62,'6. Patients'!$LB$9:$LU$9,0),ROWS('6. Patients'!EL$10:EL$107))),0)+
IFERROR(SUMPRODUCT('6. Patients'!CY$10:CY$107,OFFSET('6. Patients'!$LV$9,1,MATCH($D62,'6. Patients'!$LW$9:$NT$9,0),ROWS('6. Patients'!EL$10:EL$107))),0)+
IFERROR(SUMPRODUCT('6. Patients'!CY$10:CY$107,OFFSET('6. Patients'!$NU$9,1,MATCH($D62,'6. Patients'!$NV$9:$OO$9,0),ROWS('6. Patients'!EL$10:EL$107))),0),
IFERROR(SUMPRODUCT('6. Patients'!CY$10:CY$107,OFFSET('6. Patients'!$OP$9,1,MATCH($D62,'6. Patients'!$OQ$9:$QN$9,0),ROWS('6. Patients'!EL$10:EL$107))),0)+
IFERROR(SUMPRODUCT('6. Patients'!CY$10:CY$107,OFFSET('6. Patients'!$QO$9,1,MATCH($D62,'6. Patients'!$QP$9:$RI$9,0),ROWS('6. Patients'!EL$10:EL$107))),0)+
IFERROR(SUMPRODUCT('6. Patients'!CY$10:CY$107,OFFSET('6. Patients'!$RJ$9,1,MATCH($D62,'6. Patients'!$RK$9:$TH$9,0),ROWS('6. Patients'!EL$10:EL$107))),0)+
IFERROR(SUMPRODUCT('6. Patients'!CY$10:CY$107,OFFSET('6. Patients'!$TI$9,1,MATCH($D62,'6. Patients'!$TJ$9:$UC$9,0),ROWS('6. Patients'!EL$10:EL$107))),0))+
IFERROR(VLOOKUP($D62,$H$116:$L$146,COLUMNS($H$115:$J$115)-1+AF$7,0)*$E62*$F62*'1. General Inputs'!$J$25,0),0),0)</f>
        <v>0</v>
      </c>
      <c r="AG62" s="775">
        <f ca="1">ROUNDUP(IFERROR($F62*$E62*CHOOSE(AG$7,
IFERROR(SUMPRODUCT('6. Patients'!CZ$10:CZ$107,OFFSET('6. Patients'!$DN$9,1,MATCH($D62,'6. Patients'!$DO$9:$FL$9,0),ROWS('6. Patients'!EM$10:EM$107))),0)+
IFERROR(SUMPRODUCT('6. Patients'!CZ$10:CZ$107,OFFSET('6. Patients'!$FM$9,1,MATCH($D62,'6. Patients'!$FN$9:$GG$9,0),ROWS('6. Patients'!EM$10:EM$107))),0)+
IFERROR(SUMPRODUCT('6. Patients'!CZ$10:CZ$107,OFFSET('6. Patients'!$GH$9,1,MATCH($D62,'6. Patients'!$GI$9:$IF$9,0),ROWS('6. Patients'!EM$10:EM$107))),0)+
IFERROR(SUMPRODUCT('6. Patients'!CZ$10:CZ$107,OFFSET('6. Patients'!$IG$9,1,MATCH($D62,'6. Patients'!$IH$9:$JA$9,0),ROWS('6. Patients'!EM$10:EM$107))),0),
IFERROR(SUMPRODUCT('6. Patients'!CZ$10:CZ$107,OFFSET('6. Patients'!$JB$9,1,MATCH($D62,'6. Patients'!$JC$9:$KZ$9,0),ROWS('6. Patients'!EM$10:EM$107))),0)+
IFERROR(SUMPRODUCT('6. Patients'!CZ$10:CZ$107,OFFSET('6. Patients'!$LA$9,1,MATCH($D62,'6. Patients'!$LB$9:$LU$9,0),ROWS('6. Patients'!EM$10:EM$107))),0)+
IFERROR(SUMPRODUCT('6. Patients'!CZ$10:CZ$107,OFFSET('6. Patients'!$LV$9,1,MATCH($D62,'6. Patients'!$LW$9:$NT$9,0),ROWS('6. Patients'!EM$10:EM$107))),0)+
IFERROR(SUMPRODUCT('6. Patients'!CZ$10:CZ$107,OFFSET('6. Patients'!$NU$9,1,MATCH($D62,'6. Patients'!$NV$9:$OO$9,0),ROWS('6. Patients'!EM$10:EM$107))),0),
IFERROR(SUMPRODUCT('6. Patients'!CZ$10:CZ$107,OFFSET('6. Patients'!$OP$9,1,MATCH($D62,'6. Patients'!$OQ$9:$QN$9,0),ROWS('6. Patients'!EM$10:EM$107))),0)+
IFERROR(SUMPRODUCT('6. Patients'!CZ$10:CZ$107,OFFSET('6. Patients'!$QO$9,1,MATCH($D62,'6. Patients'!$QP$9:$RI$9,0),ROWS('6. Patients'!EM$10:EM$107))),0)+
IFERROR(SUMPRODUCT('6. Patients'!CZ$10:CZ$107,OFFSET('6. Patients'!$RJ$9,1,MATCH($D62,'6. Patients'!$RK$9:$TH$9,0),ROWS('6. Patients'!EM$10:EM$107))),0)+
IFERROR(SUMPRODUCT('6. Patients'!CZ$10:CZ$107,OFFSET('6. Patients'!$TI$9,1,MATCH($D62,'6. Patients'!$TJ$9:$UC$9,0),ROWS('6. Patients'!EM$10:EM$107))),0))+
IFERROR(VLOOKUP($D62,$H$116:$L$146,COLUMNS($H$115:$J$115)-1+AG$7,0)*$E62*$F62*'1. General Inputs'!$J$25,0),0),0)</f>
        <v>0</v>
      </c>
      <c r="AH62" s="775">
        <f ca="1">ROUNDUP(IFERROR($F62*$E62*CHOOSE(AH$7,
IFERROR(SUMPRODUCT('6. Patients'!DA$10:DA$107,OFFSET('6. Patients'!$DN$9,1,MATCH($D62,'6. Patients'!$DO$9:$FL$9,0),ROWS('6. Patients'!EN$10:EN$107))),0)+
IFERROR(SUMPRODUCT('6. Patients'!DA$10:DA$107,OFFSET('6. Patients'!$FM$9,1,MATCH($D62,'6. Patients'!$FN$9:$GG$9,0),ROWS('6. Patients'!EN$10:EN$107))),0)+
IFERROR(SUMPRODUCT('6. Patients'!DA$10:DA$107,OFFSET('6. Patients'!$GH$9,1,MATCH($D62,'6. Patients'!$GI$9:$IF$9,0),ROWS('6. Patients'!EN$10:EN$107))),0)+
IFERROR(SUMPRODUCT('6. Patients'!DA$10:DA$107,OFFSET('6. Patients'!$IG$9,1,MATCH($D62,'6. Patients'!$IH$9:$JA$9,0),ROWS('6. Patients'!EN$10:EN$107))),0),
IFERROR(SUMPRODUCT('6. Patients'!DA$10:DA$107,OFFSET('6. Patients'!$JB$9,1,MATCH($D62,'6. Patients'!$JC$9:$KZ$9,0),ROWS('6. Patients'!EN$10:EN$107))),0)+
IFERROR(SUMPRODUCT('6. Patients'!DA$10:DA$107,OFFSET('6. Patients'!$LA$9,1,MATCH($D62,'6. Patients'!$LB$9:$LU$9,0),ROWS('6. Patients'!EN$10:EN$107))),0)+
IFERROR(SUMPRODUCT('6. Patients'!DA$10:DA$107,OFFSET('6. Patients'!$LV$9,1,MATCH($D62,'6. Patients'!$LW$9:$NT$9,0),ROWS('6. Patients'!EN$10:EN$107))),0)+
IFERROR(SUMPRODUCT('6. Patients'!DA$10:DA$107,OFFSET('6. Patients'!$NU$9,1,MATCH($D62,'6. Patients'!$NV$9:$OO$9,0),ROWS('6. Patients'!EN$10:EN$107))),0),
IFERROR(SUMPRODUCT('6. Patients'!DA$10:DA$107,OFFSET('6. Patients'!$OP$9,1,MATCH($D62,'6. Patients'!$OQ$9:$QN$9,0),ROWS('6. Patients'!EN$10:EN$107))),0)+
IFERROR(SUMPRODUCT('6. Patients'!DA$10:DA$107,OFFSET('6. Patients'!$QO$9,1,MATCH($D62,'6. Patients'!$QP$9:$RI$9,0),ROWS('6. Patients'!EN$10:EN$107))),0)+
IFERROR(SUMPRODUCT('6. Patients'!DA$10:DA$107,OFFSET('6. Patients'!$RJ$9,1,MATCH($D62,'6. Patients'!$RK$9:$TH$9,0),ROWS('6. Patients'!EN$10:EN$107))),0)+
IFERROR(SUMPRODUCT('6. Patients'!DA$10:DA$107,OFFSET('6. Patients'!$TI$9,1,MATCH($D62,'6. Patients'!$TJ$9:$UC$9,0),ROWS('6. Patients'!EN$10:EN$107))),0))+
IFERROR(VLOOKUP($D62,$H$116:$L$146,COLUMNS($H$115:$J$115)-1+AH$7,0)*$E62*$F62*'1. General Inputs'!$J$25,0),0),0)</f>
        <v>0</v>
      </c>
      <c r="AI62" s="775">
        <f ca="1">ROUNDUP(IFERROR($F62*$E62*CHOOSE(AI$7,
IFERROR(SUMPRODUCT('6. Patients'!DB$10:DB$107,OFFSET('6. Patients'!$DN$9,1,MATCH($D62,'6. Patients'!$DO$9:$FL$9,0),ROWS('6. Patients'!EO$10:EO$107))),0)+
IFERROR(SUMPRODUCT('6. Patients'!DB$10:DB$107,OFFSET('6. Patients'!$FM$9,1,MATCH($D62,'6. Patients'!$FN$9:$GG$9,0),ROWS('6. Patients'!EO$10:EO$107))),0)+
IFERROR(SUMPRODUCT('6. Patients'!DB$10:DB$107,OFFSET('6. Patients'!$GH$9,1,MATCH($D62,'6. Patients'!$GI$9:$IF$9,0),ROWS('6. Patients'!EO$10:EO$107))),0)+
IFERROR(SUMPRODUCT('6. Patients'!DB$10:DB$107,OFFSET('6. Patients'!$IG$9,1,MATCH($D62,'6. Patients'!$IH$9:$JA$9,0),ROWS('6. Patients'!EO$10:EO$107))),0),
IFERROR(SUMPRODUCT('6. Patients'!DB$10:DB$107,OFFSET('6. Patients'!$JB$9,1,MATCH($D62,'6. Patients'!$JC$9:$KZ$9,0),ROWS('6. Patients'!EO$10:EO$107))),0)+
IFERROR(SUMPRODUCT('6. Patients'!DB$10:DB$107,OFFSET('6. Patients'!$LA$9,1,MATCH($D62,'6. Patients'!$LB$9:$LU$9,0),ROWS('6. Patients'!EO$10:EO$107))),0)+
IFERROR(SUMPRODUCT('6. Patients'!DB$10:DB$107,OFFSET('6. Patients'!$LV$9,1,MATCH($D62,'6. Patients'!$LW$9:$NT$9,0),ROWS('6. Patients'!EO$10:EO$107))),0)+
IFERROR(SUMPRODUCT('6. Patients'!DB$10:DB$107,OFFSET('6. Patients'!$NU$9,1,MATCH($D62,'6. Patients'!$NV$9:$OO$9,0),ROWS('6. Patients'!EO$10:EO$107))),0),
IFERROR(SUMPRODUCT('6. Patients'!DB$10:DB$107,OFFSET('6. Patients'!$OP$9,1,MATCH($D62,'6. Patients'!$OQ$9:$QN$9,0),ROWS('6. Patients'!EO$10:EO$107))),0)+
IFERROR(SUMPRODUCT('6. Patients'!DB$10:DB$107,OFFSET('6. Patients'!$QO$9,1,MATCH($D62,'6. Patients'!$QP$9:$RI$9,0),ROWS('6. Patients'!EO$10:EO$107))),0)+
IFERROR(SUMPRODUCT('6. Patients'!DB$10:DB$107,OFFSET('6. Patients'!$RJ$9,1,MATCH($D62,'6. Patients'!$RK$9:$TH$9,0),ROWS('6. Patients'!EO$10:EO$107))),0)+
IFERROR(SUMPRODUCT('6. Patients'!DB$10:DB$107,OFFSET('6. Patients'!$TI$9,1,MATCH($D62,'6. Patients'!$TJ$9:$UC$9,0),ROWS('6. Patients'!EO$10:EO$107))),0))+
IFERROR(VLOOKUP($D62,$H$116:$L$146,COLUMNS($H$115:$J$115)-1+AI$7,0)*$E62*$F62*'1. General Inputs'!$J$25,0),0),0)</f>
        <v>0</v>
      </c>
      <c r="AJ62" s="775">
        <f ca="1">ROUNDUP(IFERROR($F62*$E62*CHOOSE(AJ$7,
IFERROR(SUMPRODUCT('6. Patients'!DC$10:DC$107,OFFSET('6. Patients'!$DN$9,1,MATCH($D62,'6. Patients'!$DO$9:$FL$9,0),ROWS('6. Patients'!EP$10:EP$107))),0)+
IFERROR(SUMPRODUCT('6. Patients'!DC$10:DC$107,OFFSET('6. Patients'!$FM$9,1,MATCH($D62,'6. Patients'!$FN$9:$GG$9,0),ROWS('6. Patients'!EP$10:EP$107))),0)+
IFERROR(SUMPRODUCT('6. Patients'!DC$10:DC$107,OFFSET('6. Patients'!$GH$9,1,MATCH($D62,'6. Patients'!$GI$9:$IF$9,0),ROWS('6. Patients'!EP$10:EP$107))),0)+
IFERROR(SUMPRODUCT('6. Patients'!DC$10:DC$107,OFFSET('6. Patients'!$IG$9,1,MATCH($D62,'6. Patients'!$IH$9:$JA$9,0),ROWS('6. Patients'!EP$10:EP$107))),0),
IFERROR(SUMPRODUCT('6. Patients'!DC$10:DC$107,OFFSET('6. Patients'!$JB$9,1,MATCH($D62,'6. Patients'!$JC$9:$KZ$9,0),ROWS('6. Patients'!EP$10:EP$107))),0)+
IFERROR(SUMPRODUCT('6. Patients'!DC$10:DC$107,OFFSET('6. Patients'!$LA$9,1,MATCH($D62,'6. Patients'!$LB$9:$LU$9,0),ROWS('6. Patients'!EP$10:EP$107))),0)+
IFERROR(SUMPRODUCT('6. Patients'!DC$10:DC$107,OFFSET('6. Patients'!$LV$9,1,MATCH($D62,'6. Patients'!$LW$9:$NT$9,0),ROWS('6. Patients'!EP$10:EP$107))),0)+
IFERROR(SUMPRODUCT('6. Patients'!DC$10:DC$107,OFFSET('6. Patients'!$NU$9,1,MATCH($D62,'6. Patients'!$NV$9:$OO$9,0),ROWS('6. Patients'!EP$10:EP$107))),0),
IFERROR(SUMPRODUCT('6. Patients'!DC$10:DC$107,OFFSET('6. Patients'!$OP$9,1,MATCH($D62,'6. Patients'!$OQ$9:$QN$9,0),ROWS('6. Patients'!EP$10:EP$107))),0)+
IFERROR(SUMPRODUCT('6. Patients'!DC$10:DC$107,OFFSET('6. Patients'!$QO$9,1,MATCH($D62,'6. Patients'!$QP$9:$RI$9,0),ROWS('6. Patients'!EP$10:EP$107))),0)+
IFERROR(SUMPRODUCT('6. Patients'!DC$10:DC$107,OFFSET('6. Patients'!$RJ$9,1,MATCH($D62,'6. Patients'!$RK$9:$TH$9,0),ROWS('6. Patients'!EP$10:EP$107))),0)+
IFERROR(SUMPRODUCT('6. Patients'!DC$10:DC$107,OFFSET('6. Patients'!$TI$9,1,MATCH($D62,'6. Patients'!$TJ$9:$UC$9,0),ROWS('6. Patients'!EP$10:EP$107))),0))+
IFERROR(VLOOKUP($D62,$H$116:$L$146,COLUMNS($H$115:$J$115)-1+AJ$7,0)*$E62*$F62*'1. General Inputs'!$J$25,0),0),0)</f>
        <v>0</v>
      </c>
      <c r="AK62" s="775">
        <f ca="1">ROUNDUP(IFERROR($F62*$E62*CHOOSE(AK$7,
IFERROR(SUMPRODUCT('6. Patients'!DD$10:DD$107,OFFSET('6. Patients'!$DN$9,1,MATCH($D62,'6. Patients'!$DO$9:$FL$9,0),ROWS('6. Patients'!EQ$10:EQ$107))),0)+
IFERROR(SUMPRODUCT('6. Patients'!DD$10:DD$107,OFFSET('6. Patients'!$FM$9,1,MATCH($D62,'6. Patients'!$FN$9:$GG$9,0),ROWS('6. Patients'!EQ$10:EQ$107))),0)+
IFERROR(SUMPRODUCT('6. Patients'!DD$10:DD$107,OFFSET('6. Patients'!$GH$9,1,MATCH($D62,'6. Patients'!$GI$9:$IF$9,0),ROWS('6. Patients'!EQ$10:EQ$107))),0)+
IFERROR(SUMPRODUCT('6. Patients'!DD$10:DD$107,OFFSET('6. Patients'!$IG$9,1,MATCH($D62,'6. Patients'!$IH$9:$JA$9,0),ROWS('6. Patients'!EQ$10:EQ$107))),0),
IFERROR(SUMPRODUCT('6. Patients'!DD$10:DD$107,OFFSET('6. Patients'!$JB$9,1,MATCH($D62,'6. Patients'!$JC$9:$KZ$9,0),ROWS('6. Patients'!EQ$10:EQ$107))),0)+
IFERROR(SUMPRODUCT('6. Patients'!DD$10:DD$107,OFFSET('6. Patients'!$LA$9,1,MATCH($D62,'6. Patients'!$LB$9:$LU$9,0),ROWS('6. Patients'!EQ$10:EQ$107))),0)+
IFERROR(SUMPRODUCT('6. Patients'!DD$10:DD$107,OFFSET('6. Patients'!$LV$9,1,MATCH($D62,'6. Patients'!$LW$9:$NT$9,0),ROWS('6. Patients'!EQ$10:EQ$107))),0)+
IFERROR(SUMPRODUCT('6. Patients'!DD$10:DD$107,OFFSET('6. Patients'!$NU$9,1,MATCH($D62,'6. Patients'!$NV$9:$OO$9,0),ROWS('6. Patients'!EQ$10:EQ$107))),0),
IFERROR(SUMPRODUCT('6. Patients'!DD$10:DD$107,OFFSET('6. Patients'!$OP$9,1,MATCH($D62,'6. Patients'!$OQ$9:$QN$9,0),ROWS('6. Patients'!EQ$10:EQ$107))),0)+
IFERROR(SUMPRODUCT('6. Patients'!DD$10:DD$107,OFFSET('6. Patients'!$QO$9,1,MATCH($D62,'6. Patients'!$QP$9:$RI$9,0),ROWS('6. Patients'!EQ$10:EQ$107))),0)+
IFERROR(SUMPRODUCT('6. Patients'!DD$10:DD$107,OFFSET('6. Patients'!$RJ$9,1,MATCH($D62,'6. Patients'!$RK$9:$TH$9,0),ROWS('6. Patients'!EQ$10:EQ$107))),0)+
IFERROR(SUMPRODUCT('6. Patients'!DD$10:DD$107,OFFSET('6. Patients'!$TI$9,1,MATCH($D62,'6. Patients'!$TJ$9:$UC$9,0),ROWS('6. Patients'!EQ$10:EQ$107))),0))+
IFERROR(VLOOKUP($D62,$H$116:$L$146,COLUMNS($H$115:$J$115)-1+AK$7,0)*$E62*$F62*'1. General Inputs'!$J$25,0),0),0)</f>
        <v>0</v>
      </c>
      <c r="AL62" s="775">
        <f ca="1">ROUNDUP(IFERROR($F62*$E62*CHOOSE(AL$7,
IFERROR(SUMPRODUCT('6. Patients'!DE$10:DE$107,OFFSET('6. Patients'!$DN$9,1,MATCH($D62,'6. Patients'!$DO$9:$FL$9,0),ROWS('6. Patients'!ER$10:ER$107))),0)+
IFERROR(SUMPRODUCT('6. Patients'!DE$10:DE$107,OFFSET('6. Patients'!$FM$9,1,MATCH($D62,'6. Patients'!$FN$9:$GG$9,0),ROWS('6. Patients'!ER$10:ER$107))),0)+
IFERROR(SUMPRODUCT('6. Patients'!DE$10:DE$107,OFFSET('6. Patients'!$GH$9,1,MATCH($D62,'6. Patients'!$GI$9:$IF$9,0),ROWS('6. Patients'!ER$10:ER$107))),0)+
IFERROR(SUMPRODUCT('6. Patients'!DE$10:DE$107,OFFSET('6. Patients'!$IG$9,1,MATCH($D62,'6. Patients'!$IH$9:$JA$9,0),ROWS('6. Patients'!ER$10:ER$107))),0),
IFERROR(SUMPRODUCT('6. Patients'!DE$10:DE$107,OFFSET('6. Patients'!$JB$9,1,MATCH($D62,'6. Patients'!$JC$9:$KZ$9,0),ROWS('6. Patients'!ER$10:ER$107))),0)+
IFERROR(SUMPRODUCT('6. Patients'!DE$10:DE$107,OFFSET('6. Patients'!$LA$9,1,MATCH($D62,'6. Patients'!$LB$9:$LU$9,0),ROWS('6. Patients'!ER$10:ER$107))),0)+
IFERROR(SUMPRODUCT('6. Patients'!DE$10:DE$107,OFFSET('6. Patients'!$LV$9,1,MATCH($D62,'6. Patients'!$LW$9:$NT$9,0),ROWS('6. Patients'!ER$10:ER$107))),0)+
IFERROR(SUMPRODUCT('6. Patients'!DE$10:DE$107,OFFSET('6. Patients'!$NU$9,1,MATCH($D62,'6. Patients'!$NV$9:$OO$9,0),ROWS('6. Patients'!ER$10:ER$107))),0),
IFERROR(SUMPRODUCT('6. Patients'!DE$10:DE$107,OFFSET('6. Patients'!$OP$9,1,MATCH($D62,'6. Patients'!$OQ$9:$QN$9,0),ROWS('6. Patients'!ER$10:ER$107))),0)+
IFERROR(SUMPRODUCT('6. Patients'!DE$10:DE$107,OFFSET('6. Patients'!$QO$9,1,MATCH($D62,'6. Patients'!$QP$9:$RI$9,0),ROWS('6. Patients'!ER$10:ER$107))),0)+
IFERROR(SUMPRODUCT('6. Patients'!DE$10:DE$107,OFFSET('6. Patients'!$RJ$9,1,MATCH($D62,'6. Patients'!$RK$9:$TH$9,0),ROWS('6. Patients'!ER$10:ER$107))),0)+
IFERROR(SUMPRODUCT('6. Patients'!DE$10:DE$107,OFFSET('6. Patients'!$TI$9,1,MATCH($D62,'6. Patients'!$TJ$9:$UC$9,0),ROWS('6. Patients'!ER$10:ER$107))),0))+
IFERROR(VLOOKUP($D62,$H$116:$L$146,COLUMNS($H$115:$J$115)-1+AL$7,0)*$E62*$F62*'1. General Inputs'!$J$25,0),0),0)</f>
        <v>0</v>
      </c>
      <c r="AM62" s="775">
        <f ca="1">ROUNDUP(IFERROR($F62*$E62*CHOOSE(AM$7,
IFERROR(SUMPRODUCT('6. Patients'!DF$10:DF$107,OFFSET('6. Patients'!$DN$9,1,MATCH($D62,'6. Patients'!$DO$9:$FL$9,0),ROWS('6. Patients'!ES$10:ES$107))),0)+
IFERROR(SUMPRODUCT('6. Patients'!DF$10:DF$107,OFFSET('6. Patients'!$FM$9,1,MATCH($D62,'6. Patients'!$FN$9:$GG$9,0),ROWS('6. Patients'!ES$10:ES$107))),0)+
IFERROR(SUMPRODUCT('6. Patients'!DF$10:DF$107,OFFSET('6. Patients'!$GH$9,1,MATCH($D62,'6. Patients'!$GI$9:$IF$9,0),ROWS('6. Patients'!ES$10:ES$107))),0)+
IFERROR(SUMPRODUCT('6. Patients'!DF$10:DF$107,OFFSET('6. Patients'!$IG$9,1,MATCH($D62,'6. Patients'!$IH$9:$JA$9,0),ROWS('6. Patients'!ES$10:ES$107))),0),
IFERROR(SUMPRODUCT('6. Patients'!DF$10:DF$107,OFFSET('6. Patients'!$JB$9,1,MATCH($D62,'6. Patients'!$JC$9:$KZ$9,0),ROWS('6. Patients'!ES$10:ES$107))),0)+
IFERROR(SUMPRODUCT('6. Patients'!DF$10:DF$107,OFFSET('6. Patients'!$LA$9,1,MATCH($D62,'6. Patients'!$LB$9:$LU$9,0),ROWS('6. Patients'!ES$10:ES$107))),0)+
IFERROR(SUMPRODUCT('6. Patients'!DF$10:DF$107,OFFSET('6. Patients'!$LV$9,1,MATCH($D62,'6. Patients'!$LW$9:$NT$9,0),ROWS('6. Patients'!ES$10:ES$107))),0)+
IFERROR(SUMPRODUCT('6. Patients'!DF$10:DF$107,OFFSET('6. Patients'!$NU$9,1,MATCH($D62,'6. Patients'!$NV$9:$OO$9,0),ROWS('6. Patients'!ES$10:ES$107))),0),
IFERROR(SUMPRODUCT('6. Patients'!DF$10:DF$107,OFFSET('6. Patients'!$OP$9,1,MATCH($D62,'6. Patients'!$OQ$9:$QN$9,0),ROWS('6. Patients'!ES$10:ES$107))),0)+
IFERROR(SUMPRODUCT('6. Patients'!DF$10:DF$107,OFFSET('6. Patients'!$QO$9,1,MATCH($D62,'6. Patients'!$QP$9:$RI$9,0),ROWS('6. Patients'!ES$10:ES$107))),0)+
IFERROR(SUMPRODUCT('6. Patients'!DF$10:DF$107,OFFSET('6. Patients'!$RJ$9,1,MATCH($D62,'6. Patients'!$RK$9:$TH$9,0),ROWS('6. Patients'!ES$10:ES$107))),0)+
IFERROR(SUMPRODUCT('6. Patients'!DF$10:DF$107,OFFSET('6. Patients'!$TI$9,1,MATCH($D62,'6. Patients'!$TJ$9:$UC$9,0),ROWS('6. Patients'!ES$10:ES$107))),0))+
IFERROR(VLOOKUP($D62,$H$116:$L$146,COLUMNS($H$115:$J$115)-1+AM$7,0)*$E62*$F62*'1. General Inputs'!$J$25,0),0),0)</f>
        <v>0</v>
      </c>
      <c r="AN62" s="775">
        <f ca="1">ROUNDUP(IFERROR($F62*$E62*CHOOSE(AN$7,
IFERROR(SUMPRODUCT('6. Patients'!DG$10:DG$107,OFFSET('6. Patients'!$DN$9,1,MATCH($D62,'6. Patients'!$DO$9:$FL$9,0),ROWS('6. Patients'!ET$10:ET$107))),0)+
IFERROR(SUMPRODUCT('6. Patients'!DG$10:DG$107,OFFSET('6. Patients'!$FM$9,1,MATCH($D62,'6. Patients'!$FN$9:$GG$9,0),ROWS('6. Patients'!ET$10:ET$107))),0)+
IFERROR(SUMPRODUCT('6. Patients'!DG$10:DG$107,OFFSET('6. Patients'!$GH$9,1,MATCH($D62,'6. Patients'!$GI$9:$IF$9,0),ROWS('6. Patients'!ET$10:ET$107))),0)+
IFERROR(SUMPRODUCT('6. Patients'!DG$10:DG$107,OFFSET('6. Patients'!$IG$9,1,MATCH($D62,'6. Patients'!$IH$9:$JA$9,0),ROWS('6. Patients'!ET$10:ET$107))),0),
IFERROR(SUMPRODUCT('6. Patients'!DG$10:DG$107,OFFSET('6. Patients'!$JB$9,1,MATCH($D62,'6. Patients'!$JC$9:$KZ$9,0),ROWS('6. Patients'!ET$10:ET$107))),0)+
IFERROR(SUMPRODUCT('6. Patients'!DG$10:DG$107,OFFSET('6. Patients'!$LA$9,1,MATCH($D62,'6. Patients'!$LB$9:$LU$9,0),ROWS('6. Patients'!ET$10:ET$107))),0)+
IFERROR(SUMPRODUCT('6. Patients'!DG$10:DG$107,OFFSET('6. Patients'!$LV$9,1,MATCH($D62,'6. Patients'!$LW$9:$NT$9,0),ROWS('6. Patients'!ET$10:ET$107))),0)+
IFERROR(SUMPRODUCT('6. Patients'!DG$10:DG$107,OFFSET('6. Patients'!$NU$9,1,MATCH($D62,'6. Patients'!$NV$9:$OO$9,0),ROWS('6. Patients'!ET$10:ET$107))),0),
IFERROR(SUMPRODUCT('6. Patients'!DG$10:DG$107,OFFSET('6. Patients'!$OP$9,1,MATCH($D62,'6. Patients'!$OQ$9:$QN$9,0),ROWS('6. Patients'!ET$10:ET$107))),0)+
IFERROR(SUMPRODUCT('6. Patients'!DG$10:DG$107,OFFSET('6. Patients'!$QO$9,1,MATCH($D62,'6. Patients'!$QP$9:$RI$9,0),ROWS('6. Patients'!ET$10:ET$107))),0)+
IFERROR(SUMPRODUCT('6. Patients'!DG$10:DG$107,OFFSET('6. Patients'!$RJ$9,1,MATCH($D62,'6. Patients'!$RK$9:$TH$9,0),ROWS('6. Patients'!ET$10:ET$107))),0)+
IFERROR(SUMPRODUCT('6. Patients'!DG$10:DG$107,OFFSET('6. Patients'!$TI$9,1,MATCH($D62,'6. Patients'!$TJ$9:$UC$9,0),ROWS('6. Patients'!ET$10:ET$107))),0))+
IFERROR(VLOOKUP($D62,$H$116:$L$146,COLUMNS($H$115:$J$115)-1+AN$7,0)*$E62*$F62*'1. General Inputs'!$J$25,0),0),0)</f>
        <v>0</v>
      </c>
      <c r="AO62" s="775">
        <f ca="1">ROUNDUP(IFERROR($F62*$E62*CHOOSE(AO$7,
IFERROR(SUMPRODUCT('6. Patients'!DH$10:DH$107,OFFSET('6. Patients'!$DN$9,1,MATCH($D62,'6. Patients'!$DO$9:$FL$9,0),ROWS('6. Patients'!EU$10:EU$107))),0)+
IFERROR(SUMPRODUCT('6. Patients'!DH$10:DH$107,OFFSET('6. Patients'!$FM$9,1,MATCH($D62,'6. Patients'!$FN$9:$GG$9,0),ROWS('6. Patients'!EU$10:EU$107))),0)+
IFERROR(SUMPRODUCT('6. Patients'!DH$10:DH$107,OFFSET('6. Patients'!$GH$9,1,MATCH($D62,'6. Patients'!$GI$9:$IF$9,0),ROWS('6. Patients'!EU$10:EU$107))),0)+
IFERROR(SUMPRODUCT('6. Patients'!DH$10:DH$107,OFFSET('6. Patients'!$IG$9,1,MATCH($D62,'6. Patients'!$IH$9:$JA$9,0),ROWS('6. Patients'!EU$10:EU$107))),0),
IFERROR(SUMPRODUCT('6. Patients'!DH$10:DH$107,OFFSET('6. Patients'!$JB$9,1,MATCH($D62,'6. Patients'!$JC$9:$KZ$9,0),ROWS('6. Patients'!EU$10:EU$107))),0)+
IFERROR(SUMPRODUCT('6. Patients'!DH$10:DH$107,OFFSET('6. Patients'!$LA$9,1,MATCH($D62,'6. Patients'!$LB$9:$LU$9,0),ROWS('6. Patients'!EU$10:EU$107))),0)+
IFERROR(SUMPRODUCT('6. Patients'!DH$10:DH$107,OFFSET('6. Patients'!$LV$9,1,MATCH($D62,'6. Patients'!$LW$9:$NT$9,0),ROWS('6. Patients'!EU$10:EU$107))),0)+
IFERROR(SUMPRODUCT('6. Patients'!DH$10:DH$107,OFFSET('6. Patients'!$NU$9,1,MATCH($D62,'6. Patients'!$NV$9:$OO$9,0),ROWS('6. Patients'!EU$10:EU$107))),0),
IFERROR(SUMPRODUCT('6. Patients'!DH$10:DH$107,OFFSET('6. Patients'!$OP$9,1,MATCH($D62,'6. Patients'!$OQ$9:$QN$9,0),ROWS('6. Patients'!EU$10:EU$107))),0)+
IFERROR(SUMPRODUCT('6. Patients'!DH$10:DH$107,OFFSET('6. Patients'!$QO$9,1,MATCH($D62,'6. Patients'!$QP$9:$RI$9,0),ROWS('6. Patients'!EU$10:EU$107))),0)+
IFERROR(SUMPRODUCT('6. Patients'!DH$10:DH$107,OFFSET('6. Patients'!$RJ$9,1,MATCH($D62,'6. Patients'!$RK$9:$TH$9,0),ROWS('6. Patients'!EU$10:EU$107))),0)+
IFERROR(SUMPRODUCT('6. Patients'!DH$10:DH$107,OFFSET('6. Patients'!$TI$9,1,MATCH($D62,'6. Patients'!$TJ$9:$UC$9,0),ROWS('6. Patients'!EU$10:EU$107))),0))+
IFERROR(VLOOKUP($D62,$H$116:$L$146,COLUMNS($H$115:$J$115)-1+AO$7,0)*$E62*$F62*'1. General Inputs'!$J$25,0),0),0)</f>
        <v>0</v>
      </c>
      <c r="AP62" s="775">
        <f ca="1">ROUNDUP(IFERROR($F62*$E62*CHOOSE(AP$7,
IFERROR(SUMPRODUCT('6. Patients'!DI$10:DI$107,OFFSET('6. Patients'!$DN$9,1,MATCH($D62,'6. Patients'!$DO$9:$FL$9,0),ROWS('6. Patients'!EV$10:EV$107))),0)+
IFERROR(SUMPRODUCT('6. Patients'!DI$10:DI$107,OFFSET('6. Patients'!$FM$9,1,MATCH($D62,'6. Patients'!$FN$9:$GG$9,0),ROWS('6. Patients'!EV$10:EV$107))),0)+
IFERROR(SUMPRODUCT('6. Patients'!DI$10:DI$107,OFFSET('6. Patients'!$GH$9,1,MATCH($D62,'6. Patients'!$GI$9:$IF$9,0),ROWS('6. Patients'!EV$10:EV$107))),0)+
IFERROR(SUMPRODUCT('6. Patients'!DI$10:DI$107,OFFSET('6. Patients'!$IG$9,1,MATCH($D62,'6. Patients'!$IH$9:$JA$9,0),ROWS('6. Patients'!EV$10:EV$107))),0),
IFERROR(SUMPRODUCT('6. Patients'!DI$10:DI$107,OFFSET('6. Patients'!$JB$9,1,MATCH($D62,'6. Patients'!$JC$9:$KZ$9,0),ROWS('6. Patients'!EV$10:EV$107))),0)+
IFERROR(SUMPRODUCT('6. Patients'!DI$10:DI$107,OFFSET('6. Patients'!$LA$9,1,MATCH($D62,'6. Patients'!$LB$9:$LU$9,0),ROWS('6. Patients'!EV$10:EV$107))),0)+
IFERROR(SUMPRODUCT('6. Patients'!DI$10:DI$107,OFFSET('6. Patients'!$LV$9,1,MATCH($D62,'6. Patients'!$LW$9:$NT$9,0),ROWS('6. Patients'!EV$10:EV$107))),0)+
IFERROR(SUMPRODUCT('6. Patients'!DI$10:DI$107,OFFSET('6. Patients'!$NU$9,1,MATCH($D62,'6. Patients'!$NV$9:$OO$9,0),ROWS('6. Patients'!EV$10:EV$107))),0),
IFERROR(SUMPRODUCT('6. Patients'!DI$10:DI$107,OFFSET('6. Patients'!$OP$9,1,MATCH($D62,'6. Patients'!$OQ$9:$QN$9,0),ROWS('6. Patients'!EV$10:EV$107))),0)+
IFERROR(SUMPRODUCT('6. Patients'!DI$10:DI$107,OFFSET('6. Patients'!$QO$9,1,MATCH($D62,'6. Patients'!$QP$9:$RI$9,0),ROWS('6. Patients'!EV$10:EV$107))),0)+
IFERROR(SUMPRODUCT('6. Patients'!DI$10:DI$107,OFFSET('6. Patients'!$RJ$9,1,MATCH($D62,'6. Patients'!$RK$9:$TH$9,0),ROWS('6. Patients'!EV$10:EV$107))),0)+
IFERROR(SUMPRODUCT('6. Patients'!DI$10:DI$107,OFFSET('6. Patients'!$TI$9,1,MATCH($D62,'6. Patients'!$TJ$9:$UC$9,0),ROWS('6. Patients'!EV$10:EV$107))),0))+
IFERROR(VLOOKUP($D62,$H$116:$L$146,COLUMNS($H$115:$J$115)-1+AP$7,0)*$E62*$F62*'1. General Inputs'!$J$25,0),0),0)</f>
        <v>0</v>
      </c>
      <c r="AQ62" s="775">
        <f ca="1">ROUNDUP(IFERROR($F62*$E62*CHOOSE(AQ$7,
IFERROR(SUMPRODUCT('6. Patients'!DJ$10:DJ$107,OFFSET('6. Patients'!$DN$9,1,MATCH($D62,'6. Patients'!$DO$9:$FL$9,0),ROWS('6. Patients'!EW$10:EW$107))),0)+
IFERROR(SUMPRODUCT('6. Patients'!DJ$10:DJ$107,OFFSET('6. Patients'!$FM$9,1,MATCH($D62,'6. Patients'!$FN$9:$GG$9,0),ROWS('6. Patients'!EW$10:EW$107))),0)+
IFERROR(SUMPRODUCT('6. Patients'!DJ$10:DJ$107,OFFSET('6. Patients'!$GH$9,1,MATCH($D62,'6. Patients'!$GI$9:$IF$9,0),ROWS('6. Patients'!EW$10:EW$107))),0)+
IFERROR(SUMPRODUCT('6. Patients'!DJ$10:DJ$107,OFFSET('6. Patients'!$IG$9,1,MATCH($D62,'6. Patients'!$IH$9:$JA$9,0),ROWS('6. Patients'!EW$10:EW$107))),0),
IFERROR(SUMPRODUCT('6. Patients'!DJ$10:DJ$107,OFFSET('6. Patients'!$JB$9,1,MATCH($D62,'6. Patients'!$JC$9:$KZ$9,0),ROWS('6. Patients'!EW$10:EW$107))),0)+
IFERROR(SUMPRODUCT('6. Patients'!DJ$10:DJ$107,OFFSET('6. Patients'!$LA$9,1,MATCH($D62,'6. Patients'!$LB$9:$LU$9,0),ROWS('6. Patients'!EW$10:EW$107))),0)+
IFERROR(SUMPRODUCT('6. Patients'!DJ$10:DJ$107,OFFSET('6. Patients'!$LV$9,1,MATCH($D62,'6. Patients'!$LW$9:$NT$9,0),ROWS('6. Patients'!EW$10:EW$107))),0)+
IFERROR(SUMPRODUCT('6. Patients'!DJ$10:DJ$107,OFFSET('6. Patients'!$NU$9,1,MATCH($D62,'6. Patients'!$NV$9:$OO$9,0),ROWS('6. Patients'!EW$10:EW$107))),0),
IFERROR(SUMPRODUCT('6. Patients'!DJ$10:DJ$107,OFFSET('6. Patients'!$OP$9,1,MATCH($D62,'6. Patients'!$OQ$9:$QN$9,0),ROWS('6. Patients'!EW$10:EW$107))),0)+
IFERROR(SUMPRODUCT('6. Patients'!DJ$10:DJ$107,OFFSET('6. Patients'!$QO$9,1,MATCH($D62,'6. Patients'!$QP$9:$RI$9,0),ROWS('6. Patients'!EW$10:EW$107))),0)+
IFERROR(SUMPRODUCT('6. Patients'!DJ$10:DJ$107,OFFSET('6. Patients'!$RJ$9,1,MATCH($D62,'6. Patients'!$RK$9:$TH$9,0),ROWS('6. Patients'!EW$10:EW$107))),0)+
IFERROR(SUMPRODUCT('6. Patients'!DJ$10:DJ$107,OFFSET('6. Patients'!$TI$9,1,MATCH($D62,'6. Patients'!$TJ$9:$UC$9,0),ROWS('6. Patients'!EW$10:EW$107))),0))+
IFERROR(VLOOKUP($D62,$H$116:$L$146,COLUMNS($H$115:$J$115)-1+AQ$7,0)*$E62*$F62*'1. General Inputs'!$J$25,0),0),0)</f>
        <v>0</v>
      </c>
      <c r="AT62" s="309"/>
      <c r="AZ62" s="335">
        <f ca="1">IFERROR(SUM(OFFSET('7. Consumption'!H62,0,1,,MIN('1. General Inputs'!$J$29,COLUMNS('7. Consumption'!H$9:$AQ$9)-1))),0)+MAX(0,$AQ62*('1. General Inputs'!$J$29-COLUMNS('7. Consumption'!H$9:$AQ$9)+1))</f>
        <v>0</v>
      </c>
      <c r="BA62" s="335">
        <f ca="1">IFERROR(SUM(OFFSET('7. Consumption'!I62,0,1,,MIN('1. General Inputs'!$J$29,COLUMNS('7. Consumption'!I$9:$AQ$9)-1))),0)+MAX(0,$AQ62*('1. General Inputs'!$J$29-COLUMNS('7. Consumption'!I$9:$AQ$9)+1))</f>
        <v>0</v>
      </c>
      <c r="BB62" s="335">
        <f ca="1">IFERROR(SUM(OFFSET('7. Consumption'!J62,0,1,,MIN('1. General Inputs'!$J$29,COLUMNS('7. Consumption'!J$9:$AQ$9)-1))),0)+MAX(0,$AQ62*('1. General Inputs'!$J$29-COLUMNS('7. Consumption'!J$9:$AQ$9)+1))</f>
        <v>0</v>
      </c>
      <c r="BC62" s="335">
        <f ca="1">IFERROR(SUM(OFFSET('7. Consumption'!K62,0,1,,MIN('1. General Inputs'!$J$29,COLUMNS('7. Consumption'!K$9:$AQ$9)-1))),0)+MAX(0,$AQ62*('1. General Inputs'!$J$29-COLUMNS('7. Consumption'!K$9:$AQ$9)+1))</f>
        <v>0</v>
      </c>
      <c r="BD62" s="335">
        <f ca="1">IFERROR(SUM(OFFSET('7. Consumption'!L62,0,1,,MIN('1. General Inputs'!$J$29,COLUMNS('7. Consumption'!L$9:$AQ$9)-1))),0)+MAX(0,$AQ62*('1. General Inputs'!$J$29-COLUMNS('7. Consumption'!L$9:$AQ$9)+1))</f>
        <v>0</v>
      </c>
      <c r="BE62" s="335">
        <f ca="1">IFERROR(SUM(OFFSET('7. Consumption'!M62,0,1,,MIN('1. General Inputs'!$J$29,COLUMNS('7. Consumption'!M$9:$AQ$9)-1))),0)+MAX(0,$AQ62*('1. General Inputs'!$J$29-COLUMNS('7. Consumption'!M$9:$AQ$9)+1))</f>
        <v>0</v>
      </c>
      <c r="BF62" s="335">
        <f ca="1">IFERROR(SUM(OFFSET('7. Consumption'!N62,0,1,,MIN('1. General Inputs'!$J$29,COLUMNS('7. Consumption'!N$9:$AQ$9)-1))),0)+MAX(0,$AQ62*('1. General Inputs'!$J$29-COLUMNS('7. Consumption'!N$9:$AQ$9)+1))</f>
        <v>0</v>
      </c>
      <c r="BG62" s="335">
        <f ca="1">IFERROR(SUM(OFFSET('7. Consumption'!O62,0,1,,MIN('1. General Inputs'!$J$29,COLUMNS('7. Consumption'!O$9:$AQ$9)-1))),0)+MAX(0,$AQ62*('1. General Inputs'!$J$29-COLUMNS('7. Consumption'!O$9:$AQ$9)+1))</f>
        <v>0</v>
      </c>
      <c r="BH62" s="335">
        <f ca="1">IFERROR(SUM(OFFSET('7. Consumption'!P62,0,1,,MIN('1. General Inputs'!$J$29,COLUMNS('7. Consumption'!P$9:$AQ$9)-1))),0)+MAX(0,$AQ62*('1. General Inputs'!$J$29-COLUMNS('7. Consumption'!P$9:$AQ$9)+1))</f>
        <v>0</v>
      </c>
      <c r="BI62" s="335">
        <f ca="1">IFERROR(SUM(OFFSET('7. Consumption'!Q62,0,1,,MIN('1. General Inputs'!$J$29,COLUMNS('7. Consumption'!Q$9:$AQ$9)-1))),0)+MAX(0,$AQ62*('1. General Inputs'!$J$29-COLUMNS('7. Consumption'!Q$9:$AQ$9)+1))</f>
        <v>0</v>
      </c>
      <c r="BJ62" s="335">
        <f ca="1">IFERROR(SUM(OFFSET('7. Consumption'!R62,0,1,,MIN('1. General Inputs'!$J$29,COLUMNS('7. Consumption'!R$9:$AQ$9)-1))),0)+MAX(0,$AQ62*('1. General Inputs'!$J$29-COLUMNS('7. Consumption'!R$9:$AQ$9)+1))</f>
        <v>0</v>
      </c>
      <c r="BK62" s="335">
        <f ca="1">IFERROR(SUM(OFFSET('7. Consumption'!S62,0,1,,MIN('1. General Inputs'!$J$29,COLUMNS('7. Consumption'!S$9:$AQ$9)-1))),0)+MAX(0,$AQ62*('1. General Inputs'!$J$29-COLUMNS('7. Consumption'!S$9:$AQ$9)+1))</f>
        <v>0</v>
      </c>
      <c r="BL62" s="335">
        <f ca="1">IFERROR(SUM(OFFSET('7. Consumption'!T62,0,1,,MIN('1. General Inputs'!$J$29,COLUMNS('7. Consumption'!T$9:$AQ$9)-1))),0)+MAX(0,$AQ62*('1. General Inputs'!$J$29-COLUMNS('7. Consumption'!T$9:$AQ$9)+1))</f>
        <v>0</v>
      </c>
      <c r="BM62" s="335">
        <f ca="1">IFERROR(SUM(OFFSET('7. Consumption'!U62,0,1,,MIN('1. General Inputs'!$J$29,COLUMNS('7. Consumption'!U$9:$AQ$9)-1))),0)+MAX(0,$AQ62*('1. General Inputs'!$J$29-COLUMNS('7. Consumption'!U$9:$AQ$9)+1))</f>
        <v>0</v>
      </c>
      <c r="BN62" s="335">
        <f ca="1">IFERROR(SUM(OFFSET('7. Consumption'!V62,0,1,,MIN('1. General Inputs'!$J$29,COLUMNS('7. Consumption'!V$9:$AQ$9)-1))),0)+MAX(0,$AQ62*('1. General Inputs'!$J$29-COLUMNS('7. Consumption'!V$9:$AQ$9)+1))</f>
        <v>0</v>
      </c>
      <c r="BO62" s="335">
        <f ca="1">IFERROR(SUM(OFFSET('7. Consumption'!W62,0,1,,MIN('1. General Inputs'!$J$29,COLUMNS('7. Consumption'!W$9:$AQ$9)-1))),0)+MAX(0,$AQ62*('1. General Inputs'!$J$29-COLUMNS('7. Consumption'!W$9:$AQ$9)+1))</f>
        <v>0</v>
      </c>
      <c r="BP62" s="335">
        <f ca="1">IFERROR(SUM(OFFSET('7. Consumption'!X62,0,1,,MIN('1. General Inputs'!$J$29,COLUMNS('7. Consumption'!X$9:$AQ$9)-1))),0)+MAX(0,$AQ62*('1. General Inputs'!$J$29-COLUMNS('7. Consumption'!X$9:$AQ$9)+1))</f>
        <v>0</v>
      </c>
      <c r="BQ62" s="335">
        <f ca="1">IFERROR(SUM(OFFSET('7. Consumption'!Y62,0,1,,MIN('1. General Inputs'!$J$29,COLUMNS('7. Consumption'!Y$9:$AQ$9)-1))),0)+MAX(0,$AQ62*('1. General Inputs'!$J$29-COLUMNS('7. Consumption'!Y$9:$AQ$9)+1))</f>
        <v>0</v>
      </c>
      <c r="BR62" s="335">
        <f ca="1">IFERROR(SUM(OFFSET('7. Consumption'!Z62,0,1,,MIN('1. General Inputs'!$J$29,COLUMNS('7. Consumption'!Z$9:$AQ$9)-1))),0)+MAX(0,$AQ62*('1. General Inputs'!$J$29-COLUMNS('7. Consumption'!Z$9:$AQ$9)+1))</f>
        <v>0</v>
      </c>
      <c r="BS62" s="335">
        <f ca="1">IFERROR(SUM(OFFSET('7. Consumption'!AA62,0,1,,MIN('1. General Inputs'!$J$29,COLUMNS('7. Consumption'!AA$9:$AQ$9)-1))),0)+MAX(0,$AQ62*('1. General Inputs'!$J$29-COLUMNS('7. Consumption'!AA$9:$AQ$9)+1))</f>
        <v>0</v>
      </c>
      <c r="BT62" s="335">
        <f ca="1">IFERROR(SUM(OFFSET('7. Consumption'!AB62,0,1,,MIN('1. General Inputs'!$J$29,COLUMNS('7. Consumption'!AB$9:$AQ$9)-1))),0)+MAX(0,$AQ62*('1. General Inputs'!$J$29-COLUMNS('7. Consumption'!AB$9:$AQ$9)+1))</f>
        <v>0</v>
      </c>
      <c r="BU62" s="335">
        <f ca="1">IFERROR(SUM(OFFSET('7. Consumption'!AC62,0,1,,MIN('1. General Inputs'!$J$29,COLUMNS('7. Consumption'!AC$9:$AQ$9)-1))),0)+MAX(0,$AQ62*('1. General Inputs'!$J$29-COLUMNS('7. Consumption'!AC$9:$AQ$9)+1))</f>
        <v>0</v>
      </c>
      <c r="BV62" s="335">
        <f ca="1">IFERROR(SUM(OFFSET('7. Consumption'!AD62,0,1,,MIN('1. General Inputs'!$J$29,COLUMNS('7. Consumption'!AD$9:$AQ$9)-1))),0)+MAX(0,$AQ62*('1. General Inputs'!$J$29-COLUMNS('7. Consumption'!AD$9:$AQ$9)+1))</f>
        <v>0</v>
      </c>
      <c r="BW62" s="335">
        <f ca="1">IFERROR(SUM(OFFSET('7. Consumption'!AE62,0,1,,MIN('1. General Inputs'!$J$29,COLUMNS('7. Consumption'!AE$9:$AQ$9)-1))),0)+MAX(0,$AQ62*('1. General Inputs'!$J$29-COLUMNS('7. Consumption'!AE$9:$AQ$9)+1))</f>
        <v>0</v>
      </c>
      <c r="BX62" s="335">
        <f ca="1">IFERROR(SUM(OFFSET('7. Consumption'!AF62,0,1,,MIN('1. General Inputs'!$J$29,COLUMNS('7. Consumption'!AF$9:$AQ$9)-1))),0)+MAX(0,$AQ62*('1. General Inputs'!$J$29-COLUMNS('7. Consumption'!AF$9:$AQ$9)+1))</f>
        <v>0</v>
      </c>
      <c r="BY62" s="335">
        <f ca="1">IFERROR(SUM(OFFSET('7. Consumption'!AG62,0,1,,MIN('1. General Inputs'!$J$29,COLUMNS('7. Consumption'!AG$9:$AQ$9)-1))),0)+MAX(0,$AQ62*('1. General Inputs'!$J$29-COLUMNS('7. Consumption'!AG$9:$AQ$9)+1))</f>
        <v>0</v>
      </c>
      <c r="BZ62" s="335">
        <f ca="1">IFERROR(SUM(OFFSET('7. Consumption'!AH62,0,1,,MIN('1. General Inputs'!$J$29,COLUMNS('7. Consumption'!AH$9:$AQ$9)-1))),0)+MAX(0,$AQ62*('1. General Inputs'!$J$29-COLUMNS('7. Consumption'!AH$9:$AQ$9)+1))</f>
        <v>0</v>
      </c>
      <c r="CA62" s="335">
        <f ca="1">IFERROR(SUM(OFFSET('7. Consumption'!AI62,0,1,,MIN('1. General Inputs'!$J$29,COLUMNS('7. Consumption'!AI$9:$AQ$9)-1))),0)+MAX(0,$AQ62*('1. General Inputs'!$J$29-COLUMNS('7. Consumption'!AI$9:$AQ$9)+1))</f>
        <v>0</v>
      </c>
      <c r="CB62" s="335">
        <f ca="1">IFERROR(SUM(OFFSET('7. Consumption'!AJ62,0,1,,MIN('1. General Inputs'!$J$29,COLUMNS('7. Consumption'!AJ$9:$AQ$9)-1))),0)+MAX(0,$AQ62*('1. General Inputs'!$J$29-COLUMNS('7. Consumption'!AJ$9:$AQ$9)+1))</f>
        <v>0</v>
      </c>
      <c r="CC62" s="335">
        <f ca="1">IFERROR(SUM(OFFSET('7. Consumption'!AK62,0,1,,MIN('1. General Inputs'!$J$29,COLUMNS('7. Consumption'!AK$9:$AQ$9)-1))),0)+MAX(0,$AQ62*('1. General Inputs'!$J$29-COLUMNS('7. Consumption'!AK$9:$AQ$9)+1))</f>
        <v>0</v>
      </c>
      <c r="CD62" s="335">
        <f ca="1">IFERROR(SUM(OFFSET('7. Consumption'!AL62,0,1,,MIN('1. General Inputs'!$J$29,COLUMNS('7. Consumption'!AL$9:$AQ$9)-1))),0)+MAX(0,$AQ62*('1. General Inputs'!$J$29-COLUMNS('7. Consumption'!AL$9:$AQ$9)+1))</f>
        <v>0</v>
      </c>
      <c r="CE62" s="335">
        <f ca="1">IFERROR(SUM(OFFSET('7. Consumption'!AM62,0,1,,MIN('1. General Inputs'!$J$29,COLUMNS('7. Consumption'!AM$9:$AQ$9)-1))),0)+MAX(0,$AQ62*('1. General Inputs'!$J$29-COLUMNS('7. Consumption'!AM$9:$AQ$9)+1))</f>
        <v>0</v>
      </c>
      <c r="CF62" s="335">
        <f ca="1">IFERROR(SUM(OFFSET('7. Consumption'!AN62,0,1,,MIN('1. General Inputs'!$J$29,COLUMNS('7. Consumption'!AN$9:$AQ$9)-1))),0)+MAX(0,$AQ62*('1. General Inputs'!$J$29-COLUMNS('7. Consumption'!AN$9:$AQ$9)+1))</f>
        <v>0</v>
      </c>
      <c r="CG62" s="335">
        <f ca="1">IFERROR(SUM(OFFSET('7. Consumption'!AO62,0,1,,MIN('1. General Inputs'!$J$29,COLUMNS('7. Consumption'!AO$9:$AQ$9)-1))),0)+MAX(0,$AQ62*('1. General Inputs'!$J$29-COLUMNS('7. Consumption'!AO$9:$AQ$9)+1))</f>
        <v>0</v>
      </c>
      <c r="CH62" s="335">
        <f ca="1">IFERROR(SUM(OFFSET('7. Consumption'!AP62,0,1,,MIN('1. General Inputs'!$J$29,COLUMNS('7. Consumption'!AP$9:$AQ$9)-1))),0)+MAX(0,$AQ62*('1. General Inputs'!$J$29-COLUMNS('7. Consumption'!AP$9:$AQ$9)+1))</f>
        <v>0</v>
      </c>
      <c r="CI62" s="335">
        <f ca="1">IFERROR(SUM(OFFSET('7. Consumption'!AQ62,0,1,,MIN('1. General Inputs'!$J$29,COLUMNS('7. Consumption'!AQ$9:$AQ$9)-1))),0)+MAX(0,$AQ62*('1. General Inputs'!$J$29-COLUMNS('7. Consumption'!AQ$9:$AQ$9)+1))</f>
        <v>0</v>
      </c>
    </row>
    <row r="63" spans="2:87" x14ac:dyDescent="0.3">
      <c r="B63" s="772"/>
      <c r="C63" s="772" t="str">
        <f>IFERROR(VLOOKUP(ROWS($C$9:$C63),'5. Form Breakdown'!$AI$11:$AJ$138,COLUMNS('5. Form Breakdown'!$AI$11:$AJ$11),0),"")</f>
        <v>TDF+FTC 300/200 - tab</v>
      </c>
      <c r="D63" s="772" t="str">
        <f>IFERROR(VLOOKUP($C63,'5a. Dosing'!$E$11:$F$138,2,0),"")</f>
        <v>TDF+FTC</v>
      </c>
      <c r="E63" s="773" t="str">
        <f>IFERROR(INDEX('5. Form Breakdown'!$AL$11:$BL$138,MATCH('7. Consumption'!$C63,'5. Form Breakdown'!$AK$11:$AK$138,0),MATCH('5. Form Breakdown'!$AX$10,'5. Form Breakdown'!$AL$10:$BL$10,0)),"")</f>
        <v/>
      </c>
      <c r="F63" s="774">
        <f>IFERROR(INDEX('5. Form Breakdown'!$AL$11:$BL$138,MATCH('7. Consumption'!$C63,'5. Form Breakdown'!$AK$11:$AK$138,0),MATCH('5. Form Breakdown'!$BL$10,'5. Form Breakdown'!$AL$10:$BL$10,0)),"")</f>
        <v>0</v>
      </c>
      <c r="H63" s="775">
        <f ca="1">ROUNDUP(IFERROR($F63*$E63*CHOOSE(H$7,
IFERROR(SUMPRODUCT('6. Patients'!CA$10:CA$107,OFFSET('6. Patients'!$DN$9,1,MATCH($D63,'6. Patients'!$DO$9:$FL$9,0),ROWS('6. Patients'!DN$10:DN$107))),0)+
IFERROR(SUMPRODUCT('6. Patients'!CA$10:CA$107,OFFSET('6. Patients'!$FM$9,1,MATCH($D63,'6. Patients'!$FN$9:$GG$9,0),ROWS('6. Patients'!DN$10:DN$107))),0)+
IFERROR(SUMPRODUCT('6. Patients'!CA$10:CA$107,OFFSET('6. Patients'!$GH$9,1,MATCH($D63,'6. Patients'!$GI$9:$IF$9,0),ROWS('6. Patients'!DN$10:DN$107))),0)+
IFERROR(SUMPRODUCT('6. Patients'!CA$10:CA$107,OFFSET('6. Patients'!$IG$9,1,MATCH($D63,'6. Patients'!$IH$9:$JA$9,0),ROWS('6. Patients'!DN$10:DN$107))),0),
IFERROR(SUMPRODUCT('6. Patients'!CA$10:CA$107,OFFSET('6. Patients'!$JB$9,1,MATCH($D63,'6. Patients'!$JC$9:$KZ$9,0),ROWS('6. Patients'!DN$10:DN$107))),0)+
IFERROR(SUMPRODUCT('6. Patients'!CA$10:CA$107,OFFSET('6. Patients'!$LA$9,1,MATCH($D63,'6. Patients'!$LB$9:$LU$9,0),ROWS('6. Patients'!DN$10:DN$107))),0)+
IFERROR(SUMPRODUCT('6. Patients'!CA$10:CA$107,OFFSET('6. Patients'!$LV$9,1,MATCH($D63,'6. Patients'!$LW$9:$NT$9,0),ROWS('6. Patients'!DN$10:DN$107))),0)+
IFERROR(SUMPRODUCT('6. Patients'!CA$10:CA$107,OFFSET('6. Patients'!$NU$9,1,MATCH($D63,'6. Patients'!$NV$9:$OO$9,0),ROWS('6. Patients'!DN$10:DN$107))),0),
IFERROR(SUMPRODUCT('6. Patients'!CA$10:CA$107,OFFSET('6. Patients'!$OP$9,1,MATCH($D63,'6. Patients'!$OQ$9:$QN$9,0),ROWS('6. Patients'!DN$10:DN$107))),0)+
IFERROR(SUMPRODUCT('6. Patients'!CA$10:CA$107,OFFSET('6. Patients'!$QO$9,1,MATCH($D63,'6. Patients'!$QP$9:$RI$9,0),ROWS('6. Patients'!DN$10:DN$107))),0)+
IFERROR(SUMPRODUCT('6. Patients'!CA$10:CA$107,OFFSET('6. Patients'!$RJ$9,1,MATCH($D63,'6. Patients'!$RK$9:$TH$9,0),ROWS('6. Patients'!DN$10:DN$107))),0)+
IFERROR(SUMPRODUCT('6. Patients'!CA$10:CA$107,OFFSET('6. Patients'!$TI$9,1,MATCH($D63,'6. Patients'!$TJ$9:$UC$9,0),ROWS('6. Patients'!DN$10:DN$107))),0))+
IFERROR(VLOOKUP($D63,$H$116:$L$146,COLUMNS($H$115:$J$115)-1+H$7,0)*$E63*$F63*'1. General Inputs'!$J$25,0),0),0)</f>
        <v>0</v>
      </c>
      <c r="I63" s="775">
        <f ca="1">ROUNDUP(IFERROR($F63*$E63*CHOOSE(I$7,
IFERROR(SUMPRODUCT('6. Patients'!CB$10:CB$107,OFFSET('6. Patients'!$DN$9,1,MATCH($D63,'6. Patients'!$DO$9:$FL$9,0),ROWS('6. Patients'!DO$10:DO$107))),0)+
IFERROR(SUMPRODUCT('6. Patients'!CB$10:CB$107,OFFSET('6. Patients'!$FM$9,1,MATCH($D63,'6. Patients'!$FN$9:$GG$9,0),ROWS('6. Patients'!DO$10:DO$107))),0)+
IFERROR(SUMPRODUCT('6. Patients'!CB$10:CB$107,OFFSET('6. Patients'!$GH$9,1,MATCH($D63,'6. Patients'!$GI$9:$IF$9,0),ROWS('6. Patients'!DO$10:DO$107))),0)+
IFERROR(SUMPRODUCT('6. Patients'!CB$10:CB$107,OFFSET('6. Patients'!$IG$9,1,MATCH($D63,'6. Patients'!$IH$9:$JA$9,0),ROWS('6. Patients'!DO$10:DO$107))),0),
IFERROR(SUMPRODUCT('6. Patients'!CB$10:CB$107,OFFSET('6. Patients'!$JB$9,1,MATCH($D63,'6. Patients'!$JC$9:$KZ$9,0),ROWS('6. Patients'!DO$10:DO$107))),0)+
IFERROR(SUMPRODUCT('6. Patients'!CB$10:CB$107,OFFSET('6. Patients'!$LA$9,1,MATCH($D63,'6. Patients'!$LB$9:$LU$9,0),ROWS('6. Patients'!DO$10:DO$107))),0)+
IFERROR(SUMPRODUCT('6. Patients'!CB$10:CB$107,OFFSET('6. Patients'!$LV$9,1,MATCH($D63,'6. Patients'!$LW$9:$NT$9,0),ROWS('6. Patients'!DO$10:DO$107))),0)+
IFERROR(SUMPRODUCT('6. Patients'!CB$10:CB$107,OFFSET('6. Patients'!$NU$9,1,MATCH($D63,'6. Patients'!$NV$9:$OO$9,0),ROWS('6. Patients'!DO$10:DO$107))),0),
IFERROR(SUMPRODUCT('6. Patients'!CB$10:CB$107,OFFSET('6. Patients'!$OP$9,1,MATCH($D63,'6. Patients'!$OQ$9:$QN$9,0),ROWS('6. Patients'!DO$10:DO$107))),0)+
IFERROR(SUMPRODUCT('6. Patients'!CB$10:CB$107,OFFSET('6. Patients'!$QO$9,1,MATCH($D63,'6. Patients'!$QP$9:$RI$9,0),ROWS('6. Patients'!DO$10:DO$107))),0)+
IFERROR(SUMPRODUCT('6. Patients'!CB$10:CB$107,OFFSET('6. Patients'!$RJ$9,1,MATCH($D63,'6. Patients'!$RK$9:$TH$9,0),ROWS('6. Patients'!DO$10:DO$107))),0)+
IFERROR(SUMPRODUCT('6. Patients'!CB$10:CB$107,OFFSET('6. Patients'!$TI$9,1,MATCH($D63,'6. Patients'!$TJ$9:$UC$9,0),ROWS('6. Patients'!DO$10:DO$107))),0))+
IFERROR(VLOOKUP($D63,$H$116:$L$146,COLUMNS($H$115:$J$115)-1+I$7,0)*$E63*$F63*'1. General Inputs'!$J$25,0),0),0)</f>
        <v>0</v>
      </c>
      <c r="J63" s="775">
        <f ca="1">ROUNDUP(IFERROR($F63*$E63*CHOOSE(J$7,
IFERROR(SUMPRODUCT('6. Patients'!CC$10:CC$107,OFFSET('6. Patients'!$DN$9,1,MATCH($D63,'6. Patients'!$DO$9:$FL$9,0),ROWS('6. Patients'!DP$10:DP$107))),0)+
IFERROR(SUMPRODUCT('6. Patients'!CC$10:CC$107,OFFSET('6. Patients'!$FM$9,1,MATCH($D63,'6. Patients'!$FN$9:$GG$9,0),ROWS('6. Patients'!DP$10:DP$107))),0)+
IFERROR(SUMPRODUCT('6. Patients'!CC$10:CC$107,OFFSET('6. Patients'!$GH$9,1,MATCH($D63,'6. Patients'!$GI$9:$IF$9,0),ROWS('6. Patients'!DP$10:DP$107))),0)+
IFERROR(SUMPRODUCT('6. Patients'!CC$10:CC$107,OFFSET('6. Patients'!$IG$9,1,MATCH($D63,'6. Patients'!$IH$9:$JA$9,0),ROWS('6. Patients'!DP$10:DP$107))),0),
IFERROR(SUMPRODUCT('6. Patients'!CC$10:CC$107,OFFSET('6. Patients'!$JB$9,1,MATCH($D63,'6. Patients'!$JC$9:$KZ$9,0),ROWS('6. Patients'!DP$10:DP$107))),0)+
IFERROR(SUMPRODUCT('6. Patients'!CC$10:CC$107,OFFSET('6. Patients'!$LA$9,1,MATCH($D63,'6. Patients'!$LB$9:$LU$9,0),ROWS('6. Patients'!DP$10:DP$107))),0)+
IFERROR(SUMPRODUCT('6. Patients'!CC$10:CC$107,OFFSET('6. Patients'!$LV$9,1,MATCH($D63,'6. Patients'!$LW$9:$NT$9,0),ROWS('6. Patients'!DP$10:DP$107))),0)+
IFERROR(SUMPRODUCT('6. Patients'!CC$10:CC$107,OFFSET('6. Patients'!$NU$9,1,MATCH($D63,'6. Patients'!$NV$9:$OO$9,0),ROWS('6. Patients'!DP$10:DP$107))),0),
IFERROR(SUMPRODUCT('6. Patients'!CC$10:CC$107,OFFSET('6. Patients'!$OP$9,1,MATCH($D63,'6. Patients'!$OQ$9:$QN$9,0),ROWS('6. Patients'!DP$10:DP$107))),0)+
IFERROR(SUMPRODUCT('6. Patients'!CC$10:CC$107,OFFSET('6. Patients'!$QO$9,1,MATCH($D63,'6. Patients'!$QP$9:$RI$9,0),ROWS('6. Patients'!DP$10:DP$107))),0)+
IFERROR(SUMPRODUCT('6. Patients'!CC$10:CC$107,OFFSET('6. Patients'!$RJ$9,1,MATCH($D63,'6. Patients'!$RK$9:$TH$9,0),ROWS('6. Patients'!DP$10:DP$107))),0)+
IFERROR(SUMPRODUCT('6. Patients'!CC$10:CC$107,OFFSET('6. Patients'!$TI$9,1,MATCH($D63,'6. Patients'!$TJ$9:$UC$9,0),ROWS('6. Patients'!DP$10:DP$107))),0))+
IFERROR(VLOOKUP($D63,$H$116:$L$146,COLUMNS($H$115:$J$115)-1+J$7,0)*$E63*$F63*'1. General Inputs'!$J$25,0),0),0)</f>
        <v>0</v>
      </c>
      <c r="K63" s="775">
        <f ca="1">ROUNDUP(IFERROR($F63*$E63*CHOOSE(K$7,
IFERROR(SUMPRODUCT('6. Patients'!CD$10:CD$107,OFFSET('6. Patients'!$DN$9,1,MATCH($D63,'6. Patients'!$DO$9:$FL$9,0),ROWS('6. Patients'!DQ$10:DQ$107))),0)+
IFERROR(SUMPRODUCT('6. Patients'!CD$10:CD$107,OFFSET('6. Patients'!$FM$9,1,MATCH($D63,'6. Patients'!$FN$9:$GG$9,0),ROWS('6. Patients'!DQ$10:DQ$107))),0)+
IFERROR(SUMPRODUCT('6. Patients'!CD$10:CD$107,OFFSET('6. Patients'!$GH$9,1,MATCH($D63,'6. Patients'!$GI$9:$IF$9,0),ROWS('6. Patients'!DQ$10:DQ$107))),0)+
IFERROR(SUMPRODUCT('6. Patients'!CD$10:CD$107,OFFSET('6. Patients'!$IG$9,1,MATCH($D63,'6. Patients'!$IH$9:$JA$9,0),ROWS('6. Patients'!DQ$10:DQ$107))),0),
IFERROR(SUMPRODUCT('6. Patients'!CD$10:CD$107,OFFSET('6. Patients'!$JB$9,1,MATCH($D63,'6. Patients'!$JC$9:$KZ$9,0),ROWS('6. Patients'!DQ$10:DQ$107))),0)+
IFERROR(SUMPRODUCT('6. Patients'!CD$10:CD$107,OFFSET('6. Patients'!$LA$9,1,MATCH($D63,'6. Patients'!$LB$9:$LU$9,0),ROWS('6. Patients'!DQ$10:DQ$107))),0)+
IFERROR(SUMPRODUCT('6. Patients'!CD$10:CD$107,OFFSET('6. Patients'!$LV$9,1,MATCH($D63,'6. Patients'!$LW$9:$NT$9,0),ROWS('6. Patients'!DQ$10:DQ$107))),0)+
IFERROR(SUMPRODUCT('6. Patients'!CD$10:CD$107,OFFSET('6. Patients'!$NU$9,1,MATCH($D63,'6. Patients'!$NV$9:$OO$9,0),ROWS('6. Patients'!DQ$10:DQ$107))),0),
IFERROR(SUMPRODUCT('6. Patients'!CD$10:CD$107,OFFSET('6. Patients'!$OP$9,1,MATCH($D63,'6. Patients'!$OQ$9:$QN$9,0),ROWS('6. Patients'!DQ$10:DQ$107))),0)+
IFERROR(SUMPRODUCT('6. Patients'!CD$10:CD$107,OFFSET('6. Patients'!$QO$9,1,MATCH($D63,'6. Patients'!$QP$9:$RI$9,0),ROWS('6. Patients'!DQ$10:DQ$107))),0)+
IFERROR(SUMPRODUCT('6. Patients'!CD$10:CD$107,OFFSET('6. Patients'!$RJ$9,1,MATCH($D63,'6. Patients'!$RK$9:$TH$9,0),ROWS('6. Patients'!DQ$10:DQ$107))),0)+
IFERROR(SUMPRODUCT('6. Patients'!CD$10:CD$107,OFFSET('6. Patients'!$TI$9,1,MATCH($D63,'6. Patients'!$TJ$9:$UC$9,0),ROWS('6. Patients'!DQ$10:DQ$107))),0))+
IFERROR(VLOOKUP($D63,$H$116:$L$146,COLUMNS($H$115:$J$115)-1+K$7,0)*$E63*$F63*'1. General Inputs'!$J$25,0),0),0)</f>
        <v>0</v>
      </c>
      <c r="L63" s="775">
        <f ca="1">ROUNDUP(IFERROR($F63*$E63*CHOOSE(L$7,
IFERROR(SUMPRODUCT('6. Patients'!CE$10:CE$107,OFFSET('6. Patients'!$DN$9,1,MATCH($D63,'6. Patients'!$DO$9:$FL$9,0),ROWS('6. Patients'!DR$10:DR$107))),0)+
IFERROR(SUMPRODUCT('6. Patients'!CE$10:CE$107,OFFSET('6. Patients'!$FM$9,1,MATCH($D63,'6. Patients'!$FN$9:$GG$9,0),ROWS('6. Patients'!DR$10:DR$107))),0)+
IFERROR(SUMPRODUCT('6. Patients'!CE$10:CE$107,OFFSET('6. Patients'!$GH$9,1,MATCH($D63,'6. Patients'!$GI$9:$IF$9,0),ROWS('6. Patients'!DR$10:DR$107))),0)+
IFERROR(SUMPRODUCT('6. Patients'!CE$10:CE$107,OFFSET('6. Patients'!$IG$9,1,MATCH($D63,'6. Patients'!$IH$9:$JA$9,0),ROWS('6. Patients'!DR$10:DR$107))),0),
IFERROR(SUMPRODUCT('6. Patients'!CE$10:CE$107,OFFSET('6. Patients'!$JB$9,1,MATCH($D63,'6. Patients'!$JC$9:$KZ$9,0),ROWS('6. Patients'!DR$10:DR$107))),0)+
IFERROR(SUMPRODUCT('6. Patients'!CE$10:CE$107,OFFSET('6. Patients'!$LA$9,1,MATCH($D63,'6. Patients'!$LB$9:$LU$9,0),ROWS('6. Patients'!DR$10:DR$107))),0)+
IFERROR(SUMPRODUCT('6. Patients'!CE$10:CE$107,OFFSET('6. Patients'!$LV$9,1,MATCH($D63,'6. Patients'!$LW$9:$NT$9,0),ROWS('6. Patients'!DR$10:DR$107))),0)+
IFERROR(SUMPRODUCT('6. Patients'!CE$10:CE$107,OFFSET('6. Patients'!$NU$9,1,MATCH($D63,'6. Patients'!$NV$9:$OO$9,0),ROWS('6. Patients'!DR$10:DR$107))),0),
IFERROR(SUMPRODUCT('6. Patients'!CE$10:CE$107,OFFSET('6. Patients'!$OP$9,1,MATCH($D63,'6. Patients'!$OQ$9:$QN$9,0),ROWS('6. Patients'!DR$10:DR$107))),0)+
IFERROR(SUMPRODUCT('6. Patients'!CE$10:CE$107,OFFSET('6. Patients'!$QO$9,1,MATCH($D63,'6. Patients'!$QP$9:$RI$9,0),ROWS('6. Patients'!DR$10:DR$107))),0)+
IFERROR(SUMPRODUCT('6. Patients'!CE$10:CE$107,OFFSET('6. Patients'!$RJ$9,1,MATCH($D63,'6. Patients'!$RK$9:$TH$9,0),ROWS('6. Patients'!DR$10:DR$107))),0)+
IFERROR(SUMPRODUCT('6. Patients'!CE$10:CE$107,OFFSET('6. Patients'!$TI$9,1,MATCH($D63,'6. Patients'!$TJ$9:$UC$9,0),ROWS('6. Patients'!DR$10:DR$107))),0))+
IFERROR(VLOOKUP($D63,$H$116:$L$146,COLUMNS($H$115:$J$115)-1+L$7,0)*$E63*$F63*'1. General Inputs'!$J$25,0),0),0)</f>
        <v>0</v>
      </c>
      <c r="M63" s="775">
        <f ca="1">ROUNDUP(IFERROR($F63*$E63*CHOOSE(M$7,
IFERROR(SUMPRODUCT('6. Patients'!CF$10:CF$107,OFFSET('6. Patients'!$DN$9,1,MATCH($D63,'6. Patients'!$DO$9:$FL$9,0),ROWS('6. Patients'!DS$10:DS$107))),0)+
IFERROR(SUMPRODUCT('6. Patients'!CF$10:CF$107,OFFSET('6. Patients'!$FM$9,1,MATCH($D63,'6. Patients'!$FN$9:$GG$9,0),ROWS('6. Patients'!DS$10:DS$107))),0)+
IFERROR(SUMPRODUCT('6. Patients'!CF$10:CF$107,OFFSET('6. Patients'!$GH$9,1,MATCH($D63,'6. Patients'!$GI$9:$IF$9,0),ROWS('6. Patients'!DS$10:DS$107))),0)+
IFERROR(SUMPRODUCT('6. Patients'!CF$10:CF$107,OFFSET('6. Patients'!$IG$9,1,MATCH($D63,'6. Patients'!$IH$9:$JA$9,0),ROWS('6. Patients'!DS$10:DS$107))),0),
IFERROR(SUMPRODUCT('6. Patients'!CF$10:CF$107,OFFSET('6. Patients'!$JB$9,1,MATCH($D63,'6. Patients'!$JC$9:$KZ$9,0),ROWS('6. Patients'!DS$10:DS$107))),0)+
IFERROR(SUMPRODUCT('6. Patients'!CF$10:CF$107,OFFSET('6. Patients'!$LA$9,1,MATCH($D63,'6. Patients'!$LB$9:$LU$9,0),ROWS('6. Patients'!DS$10:DS$107))),0)+
IFERROR(SUMPRODUCT('6. Patients'!CF$10:CF$107,OFFSET('6. Patients'!$LV$9,1,MATCH($D63,'6. Patients'!$LW$9:$NT$9,0),ROWS('6. Patients'!DS$10:DS$107))),0)+
IFERROR(SUMPRODUCT('6. Patients'!CF$10:CF$107,OFFSET('6. Patients'!$NU$9,1,MATCH($D63,'6. Patients'!$NV$9:$OO$9,0),ROWS('6. Patients'!DS$10:DS$107))),0),
IFERROR(SUMPRODUCT('6. Patients'!CF$10:CF$107,OFFSET('6. Patients'!$OP$9,1,MATCH($D63,'6. Patients'!$OQ$9:$QN$9,0),ROWS('6. Patients'!DS$10:DS$107))),0)+
IFERROR(SUMPRODUCT('6. Patients'!CF$10:CF$107,OFFSET('6. Patients'!$QO$9,1,MATCH($D63,'6. Patients'!$QP$9:$RI$9,0),ROWS('6. Patients'!DS$10:DS$107))),0)+
IFERROR(SUMPRODUCT('6. Patients'!CF$10:CF$107,OFFSET('6. Patients'!$RJ$9,1,MATCH($D63,'6. Patients'!$RK$9:$TH$9,0),ROWS('6. Patients'!DS$10:DS$107))),0)+
IFERROR(SUMPRODUCT('6. Patients'!CF$10:CF$107,OFFSET('6. Patients'!$TI$9,1,MATCH($D63,'6. Patients'!$TJ$9:$UC$9,0),ROWS('6. Patients'!DS$10:DS$107))),0))+
IFERROR(VLOOKUP($D63,$H$116:$L$146,COLUMNS($H$115:$J$115)-1+M$7,0)*$E63*$F63*'1. General Inputs'!$J$25,0),0),0)</f>
        <v>0</v>
      </c>
      <c r="N63" s="775">
        <f ca="1">ROUNDUP(IFERROR($F63*$E63*CHOOSE(N$7,
IFERROR(SUMPRODUCT('6. Patients'!CG$10:CG$107,OFFSET('6. Patients'!$DN$9,1,MATCH($D63,'6. Patients'!$DO$9:$FL$9,0),ROWS('6. Patients'!DT$10:DT$107))),0)+
IFERROR(SUMPRODUCT('6. Patients'!CG$10:CG$107,OFFSET('6. Patients'!$FM$9,1,MATCH($D63,'6. Patients'!$FN$9:$GG$9,0),ROWS('6. Patients'!DT$10:DT$107))),0)+
IFERROR(SUMPRODUCT('6. Patients'!CG$10:CG$107,OFFSET('6. Patients'!$GH$9,1,MATCH($D63,'6. Patients'!$GI$9:$IF$9,0),ROWS('6. Patients'!DT$10:DT$107))),0)+
IFERROR(SUMPRODUCT('6. Patients'!CG$10:CG$107,OFFSET('6. Patients'!$IG$9,1,MATCH($D63,'6. Patients'!$IH$9:$JA$9,0),ROWS('6. Patients'!DT$10:DT$107))),0),
IFERROR(SUMPRODUCT('6. Patients'!CG$10:CG$107,OFFSET('6. Patients'!$JB$9,1,MATCH($D63,'6. Patients'!$JC$9:$KZ$9,0),ROWS('6. Patients'!DT$10:DT$107))),0)+
IFERROR(SUMPRODUCT('6. Patients'!CG$10:CG$107,OFFSET('6. Patients'!$LA$9,1,MATCH($D63,'6. Patients'!$LB$9:$LU$9,0),ROWS('6. Patients'!DT$10:DT$107))),0)+
IFERROR(SUMPRODUCT('6. Patients'!CG$10:CG$107,OFFSET('6. Patients'!$LV$9,1,MATCH($D63,'6. Patients'!$LW$9:$NT$9,0),ROWS('6. Patients'!DT$10:DT$107))),0)+
IFERROR(SUMPRODUCT('6. Patients'!CG$10:CG$107,OFFSET('6. Patients'!$NU$9,1,MATCH($D63,'6. Patients'!$NV$9:$OO$9,0),ROWS('6. Patients'!DT$10:DT$107))),0),
IFERROR(SUMPRODUCT('6. Patients'!CG$10:CG$107,OFFSET('6. Patients'!$OP$9,1,MATCH($D63,'6. Patients'!$OQ$9:$QN$9,0),ROWS('6. Patients'!DT$10:DT$107))),0)+
IFERROR(SUMPRODUCT('6. Patients'!CG$10:CG$107,OFFSET('6. Patients'!$QO$9,1,MATCH($D63,'6. Patients'!$QP$9:$RI$9,0),ROWS('6. Patients'!DT$10:DT$107))),0)+
IFERROR(SUMPRODUCT('6. Patients'!CG$10:CG$107,OFFSET('6. Patients'!$RJ$9,1,MATCH($D63,'6. Patients'!$RK$9:$TH$9,0),ROWS('6. Patients'!DT$10:DT$107))),0)+
IFERROR(SUMPRODUCT('6. Patients'!CG$10:CG$107,OFFSET('6. Patients'!$TI$9,1,MATCH($D63,'6. Patients'!$TJ$9:$UC$9,0),ROWS('6. Patients'!DT$10:DT$107))),0))+
IFERROR(VLOOKUP($D63,$H$116:$L$146,COLUMNS($H$115:$J$115)-1+N$7,0)*$E63*$F63*'1. General Inputs'!$J$25,0),0),0)</f>
        <v>0</v>
      </c>
      <c r="O63" s="775">
        <f ca="1">ROUNDUP(IFERROR($F63*$E63*CHOOSE(O$7,
IFERROR(SUMPRODUCT('6. Patients'!CH$10:CH$107,OFFSET('6. Patients'!$DN$9,1,MATCH($D63,'6. Patients'!$DO$9:$FL$9,0),ROWS('6. Patients'!DU$10:DU$107))),0)+
IFERROR(SUMPRODUCT('6. Patients'!CH$10:CH$107,OFFSET('6. Patients'!$FM$9,1,MATCH($D63,'6. Patients'!$FN$9:$GG$9,0),ROWS('6. Patients'!DU$10:DU$107))),0)+
IFERROR(SUMPRODUCT('6. Patients'!CH$10:CH$107,OFFSET('6. Patients'!$GH$9,1,MATCH($D63,'6. Patients'!$GI$9:$IF$9,0),ROWS('6. Patients'!DU$10:DU$107))),0)+
IFERROR(SUMPRODUCT('6. Patients'!CH$10:CH$107,OFFSET('6. Patients'!$IG$9,1,MATCH($D63,'6. Patients'!$IH$9:$JA$9,0),ROWS('6. Patients'!DU$10:DU$107))),0),
IFERROR(SUMPRODUCT('6. Patients'!CH$10:CH$107,OFFSET('6. Patients'!$JB$9,1,MATCH($D63,'6. Patients'!$JC$9:$KZ$9,0),ROWS('6. Patients'!DU$10:DU$107))),0)+
IFERROR(SUMPRODUCT('6. Patients'!CH$10:CH$107,OFFSET('6. Patients'!$LA$9,1,MATCH($D63,'6. Patients'!$LB$9:$LU$9,0),ROWS('6. Patients'!DU$10:DU$107))),0)+
IFERROR(SUMPRODUCT('6. Patients'!CH$10:CH$107,OFFSET('6. Patients'!$LV$9,1,MATCH($D63,'6. Patients'!$LW$9:$NT$9,0),ROWS('6. Patients'!DU$10:DU$107))),0)+
IFERROR(SUMPRODUCT('6. Patients'!CH$10:CH$107,OFFSET('6. Patients'!$NU$9,1,MATCH($D63,'6. Patients'!$NV$9:$OO$9,0),ROWS('6. Patients'!DU$10:DU$107))),0),
IFERROR(SUMPRODUCT('6. Patients'!CH$10:CH$107,OFFSET('6. Patients'!$OP$9,1,MATCH($D63,'6. Patients'!$OQ$9:$QN$9,0),ROWS('6. Patients'!DU$10:DU$107))),0)+
IFERROR(SUMPRODUCT('6. Patients'!CH$10:CH$107,OFFSET('6. Patients'!$QO$9,1,MATCH($D63,'6. Patients'!$QP$9:$RI$9,0),ROWS('6. Patients'!DU$10:DU$107))),0)+
IFERROR(SUMPRODUCT('6. Patients'!CH$10:CH$107,OFFSET('6. Patients'!$RJ$9,1,MATCH($D63,'6. Patients'!$RK$9:$TH$9,0),ROWS('6. Patients'!DU$10:DU$107))),0)+
IFERROR(SUMPRODUCT('6. Patients'!CH$10:CH$107,OFFSET('6. Patients'!$TI$9,1,MATCH($D63,'6. Patients'!$TJ$9:$UC$9,0),ROWS('6. Patients'!DU$10:DU$107))),0))+
IFERROR(VLOOKUP($D63,$H$116:$L$146,COLUMNS($H$115:$J$115)-1+O$7,0)*$E63*$F63*'1. General Inputs'!$J$25,0),0),0)</f>
        <v>0</v>
      </c>
      <c r="P63" s="775">
        <f ca="1">ROUNDUP(IFERROR($F63*$E63*CHOOSE(P$7,
IFERROR(SUMPRODUCT('6. Patients'!CI$10:CI$107,OFFSET('6. Patients'!$DN$9,1,MATCH($D63,'6. Patients'!$DO$9:$FL$9,0),ROWS('6. Patients'!DV$10:DV$107))),0)+
IFERROR(SUMPRODUCT('6. Patients'!CI$10:CI$107,OFFSET('6. Patients'!$FM$9,1,MATCH($D63,'6. Patients'!$FN$9:$GG$9,0),ROWS('6. Patients'!DV$10:DV$107))),0)+
IFERROR(SUMPRODUCT('6. Patients'!CI$10:CI$107,OFFSET('6. Patients'!$GH$9,1,MATCH($D63,'6. Patients'!$GI$9:$IF$9,0),ROWS('6. Patients'!DV$10:DV$107))),0)+
IFERROR(SUMPRODUCT('6. Patients'!CI$10:CI$107,OFFSET('6. Patients'!$IG$9,1,MATCH($D63,'6. Patients'!$IH$9:$JA$9,0),ROWS('6. Patients'!DV$10:DV$107))),0),
IFERROR(SUMPRODUCT('6. Patients'!CI$10:CI$107,OFFSET('6. Patients'!$JB$9,1,MATCH($D63,'6. Patients'!$JC$9:$KZ$9,0),ROWS('6. Patients'!DV$10:DV$107))),0)+
IFERROR(SUMPRODUCT('6. Patients'!CI$10:CI$107,OFFSET('6. Patients'!$LA$9,1,MATCH($D63,'6. Patients'!$LB$9:$LU$9,0),ROWS('6. Patients'!DV$10:DV$107))),0)+
IFERROR(SUMPRODUCT('6. Patients'!CI$10:CI$107,OFFSET('6. Patients'!$LV$9,1,MATCH($D63,'6. Patients'!$LW$9:$NT$9,0),ROWS('6. Patients'!DV$10:DV$107))),0)+
IFERROR(SUMPRODUCT('6. Patients'!CI$10:CI$107,OFFSET('6. Patients'!$NU$9,1,MATCH($D63,'6. Patients'!$NV$9:$OO$9,0),ROWS('6. Patients'!DV$10:DV$107))),0),
IFERROR(SUMPRODUCT('6. Patients'!CI$10:CI$107,OFFSET('6. Patients'!$OP$9,1,MATCH($D63,'6. Patients'!$OQ$9:$QN$9,0),ROWS('6. Patients'!DV$10:DV$107))),0)+
IFERROR(SUMPRODUCT('6. Patients'!CI$10:CI$107,OFFSET('6. Patients'!$QO$9,1,MATCH($D63,'6. Patients'!$QP$9:$RI$9,0),ROWS('6. Patients'!DV$10:DV$107))),0)+
IFERROR(SUMPRODUCT('6. Patients'!CI$10:CI$107,OFFSET('6. Patients'!$RJ$9,1,MATCH($D63,'6. Patients'!$RK$9:$TH$9,0),ROWS('6. Patients'!DV$10:DV$107))),0)+
IFERROR(SUMPRODUCT('6. Patients'!CI$10:CI$107,OFFSET('6. Patients'!$TI$9,1,MATCH($D63,'6. Patients'!$TJ$9:$UC$9,0),ROWS('6. Patients'!DV$10:DV$107))),0))+
IFERROR(VLOOKUP($D63,$H$116:$L$146,COLUMNS($H$115:$J$115)-1+P$7,0)*$E63*$F63*'1. General Inputs'!$J$25,0),0),0)</f>
        <v>0</v>
      </c>
      <c r="Q63" s="775">
        <f ca="1">ROUNDUP(IFERROR($F63*$E63*CHOOSE(Q$7,
IFERROR(SUMPRODUCT('6. Patients'!CJ$10:CJ$107,OFFSET('6. Patients'!$DN$9,1,MATCH($D63,'6. Patients'!$DO$9:$FL$9,0),ROWS('6. Patients'!DW$10:DW$107))),0)+
IFERROR(SUMPRODUCT('6. Patients'!CJ$10:CJ$107,OFFSET('6. Patients'!$FM$9,1,MATCH($D63,'6. Patients'!$FN$9:$GG$9,0),ROWS('6. Patients'!DW$10:DW$107))),0)+
IFERROR(SUMPRODUCT('6. Patients'!CJ$10:CJ$107,OFFSET('6. Patients'!$GH$9,1,MATCH($D63,'6. Patients'!$GI$9:$IF$9,0),ROWS('6. Patients'!DW$10:DW$107))),0)+
IFERROR(SUMPRODUCT('6. Patients'!CJ$10:CJ$107,OFFSET('6. Patients'!$IG$9,1,MATCH($D63,'6. Patients'!$IH$9:$JA$9,0),ROWS('6. Patients'!DW$10:DW$107))),0),
IFERROR(SUMPRODUCT('6. Patients'!CJ$10:CJ$107,OFFSET('6. Patients'!$JB$9,1,MATCH($D63,'6. Patients'!$JC$9:$KZ$9,0),ROWS('6. Patients'!DW$10:DW$107))),0)+
IFERROR(SUMPRODUCT('6. Patients'!CJ$10:CJ$107,OFFSET('6. Patients'!$LA$9,1,MATCH($D63,'6. Patients'!$LB$9:$LU$9,0),ROWS('6. Patients'!DW$10:DW$107))),0)+
IFERROR(SUMPRODUCT('6. Patients'!CJ$10:CJ$107,OFFSET('6. Patients'!$LV$9,1,MATCH($D63,'6. Patients'!$LW$9:$NT$9,0),ROWS('6. Patients'!DW$10:DW$107))),0)+
IFERROR(SUMPRODUCT('6. Patients'!CJ$10:CJ$107,OFFSET('6. Patients'!$NU$9,1,MATCH($D63,'6. Patients'!$NV$9:$OO$9,0),ROWS('6. Patients'!DW$10:DW$107))),0),
IFERROR(SUMPRODUCT('6. Patients'!CJ$10:CJ$107,OFFSET('6. Patients'!$OP$9,1,MATCH($D63,'6. Patients'!$OQ$9:$QN$9,0),ROWS('6. Patients'!DW$10:DW$107))),0)+
IFERROR(SUMPRODUCT('6. Patients'!CJ$10:CJ$107,OFFSET('6. Patients'!$QO$9,1,MATCH($D63,'6. Patients'!$QP$9:$RI$9,0),ROWS('6. Patients'!DW$10:DW$107))),0)+
IFERROR(SUMPRODUCT('6. Patients'!CJ$10:CJ$107,OFFSET('6. Patients'!$RJ$9,1,MATCH($D63,'6. Patients'!$RK$9:$TH$9,0),ROWS('6. Patients'!DW$10:DW$107))),0)+
IFERROR(SUMPRODUCT('6. Patients'!CJ$10:CJ$107,OFFSET('6. Patients'!$TI$9,1,MATCH($D63,'6. Patients'!$TJ$9:$UC$9,0),ROWS('6. Patients'!DW$10:DW$107))),0))+
IFERROR(VLOOKUP($D63,$H$116:$L$146,COLUMNS($H$115:$J$115)-1+Q$7,0)*$E63*$F63*'1. General Inputs'!$J$25,0),0),0)</f>
        <v>0</v>
      </c>
      <c r="R63" s="775">
        <f ca="1">ROUNDUP(IFERROR($F63*$E63*CHOOSE(R$7,
IFERROR(SUMPRODUCT('6. Patients'!CK$10:CK$107,OFFSET('6. Patients'!$DN$9,1,MATCH($D63,'6. Patients'!$DO$9:$FL$9,0),ROWS('6. Patients'!DX$10:DX$107))),0)+
IFERROR(SUMPRODUCT('6. Patients'!CK$10:CK$107,OFFSET('6. Patients'!$FM$9,1,MATCH($D63,'6. Patients'!$FN$9:$GG$9,0),ROWS('6. Patients'!DX$10:DX$107))),0)+
IFERROR(SUMPRODUCT('6. Patients'!CK$10:CK$107,OFFSET('6. Patients'!$GH$9,1,MATCH($D63,'6. Patients'!$GI$9:$IF$9,0),ROWS('6. Patients'!DX$10:DX$107))),0)+
IFERROR(SUMPRODUCT('6. Patients'!CK$10:CK$107,OFFSET('6. Patients'!$IG$9,1,MATCH($D63,'6. Patients'!$IH$9:$JA$9,0),ROWS('6. Patients'!DX$10:DX$107))),0),
IFERROR(SUMPRODUCT('6. Patients'!CK$10:CK$107,OFFSET('6. Patients'!$JB$9,1,MATCH($D63,'6. Patients'!$JC$9:$KZ$9,0),ROWS('6. Patients'!DX$10:DX$107))),0)+
IFERROR(SUMPRODUCT('6. Patients'!CK$10:CK$107,OFFSET('6. Patients'!$LA$9,1,MATCH($D63,'6. Patients'!$LB$9:$LU$9,0),ROWS('6. Patients'!DX$10:DX$107))),0)+
IFERROR(SUMPRODUCT('6. Patients'!CK$10:CK$107,OFFSET('6. Patients'!$LV$9,1,MATCH($D63,'6. Patients'!$LW$9:$NT$9,0),ROWS('6. Patients'!DX$10:DX$107))),0)+
IFERROR(SUMPRODUCT('6. Patients'!CK$10:CK$107,OFFSET('6. Patients'!$NU$9,1,MATCH($D63,'6. Patients'!$NV$9:$OO$9,0),ROWS('6. Patients'!DX$10:DX$107))),0),
IFERROR(SUMPRODUCT('6. Patients'!CK$10:CK$107,OFFSET('6. Patients'!$OP$9,1,MATCH($D63,'6. Patients'!$OQ$9:$QN$9,0),ROWS('6. Patients'!DX$10:DX$107))),0)+
IFERROR(SUMPRODUCT('6. Patients'!CK$10:CK$107,OFFSET('6. Patients'!$QO$9,1,MATCH($D63,'6. Patients'!$QP$9:$RI$9,0),ROWS('6. Patients'!DX$10:DX$107))),0)+
IFERROR(SUMPRODUCT('6. Patients'!CK$10:CK$107,OFFSET('6. Patients'!$RJ$9,1,MATCH($D63,'6. Patients'!$RK$9:$TH$9,0),ROWS('6. Patients'!DX$10:DX$107))),0)+
IFERROR(SUMPRODUCT('6. Patients'!CK$10:CK$107,OFFSET('6. Patients'!$TI$9,1,MATCH($D63,'6. Patients'!$TJ$9:$UC$9,0),ROWS('6. Patients'!DX$10:DX$107))),0))+
IFERROR(VLOOKUP($D63,$H$116:$L$146,COLUMNS($H$115:$J$115)-1+R$7,0)*$E63*$F63*'1. General Inputs'!$J$25,0),0),0)</f>
        <v>0</v>
      </c>
      <c r="S63" s="775">
        <f ca="1">ROUNDUP(IFERROR($F63*$E63*CHOOSE(S$7,
IFERROR(SUMPRODUCT('6. Patients'!CL$10:CL$107,OFFSET('6. Patients'!$DN$9,1,MATCH($D63,'6. Patients'!$DO$9:$FL$9,0),ROWS('6. Patients'!DY$10:DY$107))),0)+
IFERROR(SUMPRODUCT('6. Patients'!CL$10:CL$107,OFFSET('6. Patients'!$FM$9,1,MATCH($D63,'6. Patients'!$FN$9:$GG$9,0),ROWS('6. Patients'!DY$10:DY$107))),0)+
IFERROR(SUMPRODUCT('6. Patients'!CL$10:CL$107,OFFSET('6. Patients'!$GH$9,1,MATCH($D63,'6. Patients'!$GI$9:$IF$9,0),ROWS('6. Patients'!DY$10:DY$107))),0)+
IFERROR(SUMPRODUCT('6. Patients'!CL$10:CL$107,OFFSET('6. Patients'!$IG$9,1,MATCH($D63,'6. Patients'!$IH$9:$JA$9,0),ROWS('6. Patients'!DY$10:DY$107))),0),
IFERROR(SUMPRODUCT('6. Patients'!CL$10:CL$107,OFFSET('6. Patients'!$JB$9,1,MATCH($D63,'6. Patients'!$JC$9:$KZ$9,0),ROWS('6. Patients'!DY$10:DY$107))),0)+
IFERROR(SUMPRODUCT('6. Patients'!CL$10:CL$107,OFFSET('6. Patients'!$LA$9,1,MATCH($D63,'6. Patients'!$LB$9:$LU$9,0),ROWS('6. Patients'!DY$10:DY$107))),0)+
IFERROR(SUMPRODUCT('6. Patients'!CL$10:CL$107,OFFSET('6. Patients'!$LV$9,1,MATCH($D63,'6. Patients'!$LW$9:$NT$9,0),ROWS('6. Patients'!DY$10:DY$107))),0)+
IFERROR(SUMPRODUCT('6. Patients'!CL$10:CL$107,OFFSET('6. Patients'!$NU$9,1,MATCH($D63,'6. Patients'!$NV$9:$OO$9,0),ROWS('6. Patients'!DY$10:DY$107))),0),
IFERROR(SUMPRODUCT('6. Patients'!CL$10:CL$107,OFFSET('6. Patients'!$OP$9,1,MATCH($D63,'6. Patients'!$OQ$9:$QN$9,0),ROWS('6. Patients'!DY$10:DY$107))),0)+
IFERROR(SUMPRODUCT('6. Patients'!CL$10:CL$107,OFFSET('6. Patients'!$QO$9,1,MATCH($D63,'6. Patients'!$QP$9:$RI$9,0),ROWS('6. Patients'!DY$10:DY$107))),0)+
IFERROR(SUMPRODUCT('6. Patients'!CL$10:CL$107,OFFSET('6. Patients'!$RJ$9,1,MATCH($D63,'6. Patients'!$RK$9:$TH$9,0),ROWS('6. Patients'!DY$10:DY$107))),0)+
IFERROR(SUMPRODUCT('6. Patients'!CL$10:CL$107,OFFSET('6. Patients'!$TI$9,1,MATCH($D63,'6. Patients'!$TJ$9:$UC$9,0),ROWS('6. Patients'!DY$10:DY$107))),0))+
IFERROR(VLOOKUP($D63,$H$116:$L$146,COLUMNS($H$115:$J$115)-1+S$7,0)*$E63*$F63*'1. General Inputs'!$J$25,0),0),0)</f>
        <v>0</v>
      </c>
      <c r="T63" s="775">
        <f ca="1">ROUNDUP(IFERROR($F63*$E63*CHOOSE(T$7,
IFERROR(SUMPRODUCT('6. Patients'!CM$10:CM$107,OFFSET('6. Patients'!$DN$9,1,MATCH($D63,'6. Patients'!$DO$9:$FL$9,0),ROWS('6. Patients'!DZ$10:DZ$107))),0)+
IFERROR(SUMPRODUCT('6. Patients'!CM$10:CM$107,OFFSET('6. Patients'!$FM$9,1,MATCH($D63,'6. Patients'!$FN$9:$GG$9,0),ROWS('6. Patients'!DZ$10:DZ$107))),0)+
IFERROR(SUMPRODUCT('6. Patients'!CM$10:CM$107,OFFSET('6. Patients'!$GH$9,1,MATCH($D63,'6. Patients'!$GI$9:$IF$9,0),ROWS('6. Patients'!DZ$10:DZ$107))),0)+
IFERROR(SUMPRODUCT('6. Patients'!CM$10:CM$107,OFFSET('6. Patients'!$IG$9,1,MATCH($D63,'6. Patients'!$IH$9:$JA$9,0),ROWS('6. Patients'!DZ$10:DZ$107))),0),
IFERROR(SUMPRODUCT('6. Patients'!CM$10:CM$107,OFFSET('6. Patients'!$JB$9,1,MATCH($D63,'6. Patients'!$JC$9:$KZ$9,0),ROWS('6. Patients'!DZ$10:DZ$107))),0)+
IFERROR(SUMPRODUCT('6. Patients'!CM$10:CM$107,OFFSET('6. Patients'!$LA$9,1,MATCH($D63,'6. Patients'!$LB$9:$LU$9,0),ROWS('6. Patients'!DZ$10:DZ$107))),0)+
IFERROR(SUMPRODUCT('6. Patients'!CM$10:CM$107,OFFSET('6. Patients'!$LV$9,1,MATCH($D63,'6. Patients'!$LW$9:$NT$9,0),ROWS('6. Patients'!DZ$10:DZ$107))),0)+
IFERROR(SUMPRODUCT('6. Patients'!CM$10:CM$107,OFFSET('6. Patients'!$NU$9,1,MATCH($D63,'6. Patients'!$NV$9:$OO$9,0),ROWS('6. Patients'!DZ$10:DZ$107))),0),
IFERROR(SUMPRODUCT('6. Patients'!CM$10:CM$107,OFFSET('6. Patients'!$OP$9,1,MATCH($D63,'6. Patients'!$OQ$9:$QN$9,0),ROWS('6. Patients'!DZ$10:DZ$107))),0)+
IFERROR(SUMPRODUCT('6. Patients'!CM$10:CM$107,OFFSET('6. Patients'!$QO$9,1,MATCH($D63,'6. Patients'!$QP$9:$RI$9,0),ROWS('6. Patients'!DZ$10:DZ$107))),0)+
IFERROR(SUMPRODUCT('6. Patients'!CM$10:CM$107,OFFSET('6. Patients'!$RJ$9,1,MATCH($D63,'6. Patients'!$RK$9:$TH$9,0),ROWS('6. Patients'!DZ$10:DZ$107))),0)+
IFERROR(SUMPRODUCT('6. Patients'!CM$10:CM$107,OFFSET('6. Patients'!$TI$9,1,MATCH($D63,'6. Patients'!$TJ$9:$UC$9,0),ROWS('6. Patients'!DZ$10:DZ$107))),0))+
IFERROR(VLOOKUP($D63,$H$116:$L$146,COLUMNS($H$115:$J$115)-1+T$7,0)*$E63*$F63*'1. General Inputs'!$J$25,0),0),0)</f>
        <v>0</v>
      </c>
      <c r="U63" s="775">
        <f ca="1">ROUNDUP(IFERROR($F63*$E63*CHOOSE(U$7,
IFERROR(SUMPRODUCT('6. Patients'!CN$10:CN$107,OFFSET('6. Patients'!$DN$9,1,MATCH($D63,'6. Patients'!$DO$9:$FL$9,0),ROWS('6. Patients'!EA$10:EA$107))),0)+
IFERROR(SUMPRODUCT('6. Patients'!CN$10:CN$107,OFFSET('6. Patients'!$FM$9,1,MATCH($D63,'6. Patients'!$FN$9:$GG$9,0),ROWS('6. Patients'!EA$10:EA$107))),0)+
IFERROR(SUMPRODUCT('6. Patients'!CN$10:CN$107,OFFSET('6. Patients'!$GH$9,1,MATCH($D63,'6. Patients'!$GI$9:$IF$9,0),ROWS('6. Patients'!EA$10:EA$107))),0)+
IFERROR(SUMPRODUCT('6. Patients'!CN$10:CN$107,OFFSET('6. Patients'!$IG$9,1,MATCH($D63,'6. Patients'!$IH$9:$JA$9,0),ROWS('6. Patients'!EA$10:EA$107))),0),
IFERROR(SUMPRODUCT('6. Patients'!CN$10:CN$107,OFFSET('6. Patients'!$JB$9,1,MATCH($D63,'6. Patients'!$JC$9:$KZ$9,0),ROWS('6. Patients'!EA$10:EA$107))),0)+
IFERROR(SUMPRODUCT('6. Patients'!CN$10:CN$107,OFFSET('6. Patients'!$LA$9,1,MATCH($D63,'6. Patients'!$LB$9:$LU$9,0),ROWS('6. Patients'!EA$10:EA$107))),0)+
IFERROR(SUMPRODUCT('6. Patients'!CN$10:CN$107,OFFSET('6. Patients'!$LV$9,1,MATCH($D63,'6. Patients'!$LW$9:$NT$9,0),ROWS('6. Patients'!EA$10:EA$107))),0)+
IFERROR(SUMPRODUCT('6. Patients'!CN$10:CN$107,OFFSET('6. Patients'!$NU$9,1,MATCH($D63,'6. Patients'!$NV$9:$OO$9,0),ROWS('6. Patients'!EA$10:EA$107))),0),
IFERROR(SUMPRODUCT('6. Patients'!CN$10:CN$107,OFFSET('6. Patients'!$OP$9,1,MATCH($D63,'6. Patients'!$OQ$9:$QN$9,0),ROWS('6. Patients'!EA$10:EA$107))),0)+
IFERROR(SUMPRODUCT('6. Patients'!CN$10:CN$107,OFFSET('6. Patients'!$QO$9,1,MATCH($D63,'6. Patients'!$QP$9:$RI$9,0),ROWS('6. Patients'!EA$10:EA$107))),0)+
IFERROR(SUMPRODUCT('6. Patients'!CN$10:CN$107,OFFSET('6. Patients'!$RJ$9,1,MATCH($D63,'6. Patients'!$RK$9:$TH$9,0),ROWS('6. Patients'!EA$10:EA$107))),0)+
IFERROR(SUMPRODUCT('6. Patients'!CN$10:CN$107,OFFSET('6. Patients'!$TI$9,1,MATCH($D63,'6. Patients'!$TJ$9:$UC$9,0),ROWS('6. Patients'!EA$10:EA$107))),0))+
IFERROR(VLOOKUP($D63,$H$116:$L$146,COLUMNS($H$115:$J$115)-1+U$7,0)*$E63*$F63*'1. General Inputs'!$J$25,0),0),0)</f>
        <v>0</v>
      </c>
      <c r="V63" s="775">
        <f ca="1">ROUNDUP(IFERROR($F63*$E63*CHOOSE(V$7,
IFERROR(SUMPRODUCT('6. Patients'!CO$10:CO$107,OFFSET('6. Patients'!$DN$9,1,MATCH($D63,'6. Patients'!$DO$9:$FL$9,0),ROWS('6. Patients'!EB$10:EB$107))),0)+
IFERROR(SUMPRODUCT('6. Patients'!CO$10:CO$107,OFFSET('6. Patients'!$FM$9,1,MATCH($D63,'6. Patients'!$FN$9:$GG$9,0),ROWS('6. Patients'!EB$10:EB$107))),0)+
IFERROR(SUMPRODUCT('6. Patients'!CO$10:CO$107,OFFSET('6. Patients'!$GH$9,1,MATCH($D63,'6. Patients'!$GI$9:$IF$9,0),ROWS('6. Patients'!EB$10:EB$107))),0)+
IFERROR(SUMPRODUCT('6. Patients'!CO$10:CO$107,OFFSET('6. Patients'!$IG$9,1,MATCH($D63,'6. Patients'!$IH$9:$JA$9,0),ROWS('6. Patients'!EB$10:EB$107))),0),
IFERROR(SUMPRODUCT('6. Patients'!CO$10:CO$107,OFFSET('6. Patients'!$JB$9,1,MATCH($D63,'6. Patients'!$JC$9:$KZ$9,0),ROWS('6. Patients'!EB$10:EB$107))),0)+
IFERROR(SUMPRODUCT('6. Patients'!CO$10:CO$107,OFFSET('6. Patients'!$LA$9,1,MATCH($D63,'6. Patients'!$LB$9:$LU$9,0),ROWS('6. Patients'!EB$10:EB$107))),0)+
IFERROR(SUMPRODUCT('6. Patients'!CO$10:CO$107,OFFSET('6. Patients'!$LV$9,1,MATCH($D63,'6. Patients'!$LW$9:$NT$9,0),ROWS('6. Patients'!EB$10:EB$107))),0)+
IFERROR(SUMPRODUCT('6. Patients'!CO$10:CO$107,OFFSET('6. Patients'!$NU$9,1,MATCH($D63,'6. Patients'!$NV$9:$OO$9,0),ROWS('6. Patients'!EB$10:EB$107))),0),
IFERROR(SUMPRODUCT('6. Patients'!CO$10:CO$107,OFFSET('6. Patients'!$OP$9,1,MATCH($D63,'6. Patients'!$OQ$9:$QN$9,0),ROWS('6. Patients'!EB$10:EB$107))),0)+
IFERROR(SUMPRODUCT('6. Patients'!CO$10:CO$107,OFFSET('6. Patients'!$QO$9,1,MATCH($D63,'6. Patients'!$QP$9:$RI$9,0),ROWS('6. Patients'!EB$10:EB$107))),0)+
IFERROR(SUMPRODUCT('6. Patients'!CO$10:CO$107,OFFSET('6. Patients'!$RJ$9,1,MATCH($D63,'6. Patients'!$RK$9:$TH$9,0),ROWS('6. Patients'!EB$10:EB$107))),0)+
IFERROR(SUMPRODUCT('6. Patients'!CO$10:CO$107,OFFSET('6. Patients'!$TI$9,1,MATCH($D63,'6. Patients'!$TJ$9:$UC$9,0),ROWS('6. Patients'!EB$10:EB$107))),0))+
IFERROR(VLOOKUP($D63,$H$116:$L$146,COLUMNS($H$115:$J$115)-1+V$7,0)*$E63*$F63*'1. General Inputs'!$J$25,0),0),0)</f>
        <v>0</v>
      </c>
      <c r="W63" s="775">
        <f ca="1">ROUNDUP(IFERROR($F63*$E63*CHOOSE(W$7,
IFERROR(SUMPRODUCT('6. Patients'!CP$10:CP$107,OFFSET('6. Patients'!$DN$9,1,MATCH($D63,'6. Patients'!$DO$9:$FL$9,0),ROWS('6. Patients'!EC$10:EC$107))),0)+
IFERROR(SUMPRODUCT('6. Patients'!CP$10:CP$107,OFFSET('6. Patients'!$FM$9,1,MATCH($D63,'6. Patients'!$FN$9:$GG$9,0),ROWS('6. Patients'!EC$10:EC$107))),0)+
IFERROR(SUMPRODUCT('6. Patients'!CP$10:CP$107,OFFSET('6. Patients'!$GH$9,1,MATCH($D63,'6. Patients'!$GI$9:$IF$9,0),ROWS('6. Patients'!EC$10:EC$107))),0)+
IFERROR(SUMPRODUCT('6. Patients'!CP$10:CP$107,OFFSET('6. Patients'!$IG$9,1,MATCH($D63,'6. Patients'!$IH$9:$JA$9,0),ROWS('6. Patients'!EC$10:EC$107))),0),
IFERROR(SUMPRODUCT('6. Patients'!CP$10:CP$107,OFFSET('6. Patients'!$JB$9,1,MATCH($D63,'6. Patients'!$JC$9:$KZ$9,0),ROWS('6. Patients'!EC$10:EC$107))),0)+
IFERROR(SUMPRODUCT('6. Patients'!CP$10:CP$107,OFFSET('6. Patients'!$LA$9,1,MATCH($D63,'6. Patients'!$LB$9:$LU$9,0),ROWS('6. Patients'!EC$10:EC$107))),0)+
IFERROR(SUMPRODUCT('6. Patients'!CP$10:CP$107,OFFSET('6. Patients'!$LV$9,1,MATCH($D63,'6. Patients'!$LW$9:$NT$9,0),ROWS('6. Patients'!EC$10:EC$107))),0)+
IFERROR(SUMPRODUCT('6. Patients'!CP$10:CP$107,OFFSET('6. Patients'!$NU$9,1,MATCH($D63,'6. Patients'!$NV$9:$OO$9,0),ROWS('6. Patients'!EC$10:EC$107))),0),
IFERROR(SUMPRODUCT('6. Patients'!CP$10:CP$107,OFFSET('6. Patients'!$OP$9,1,MATCH($D63,'6. Patients'!$OQ$9:$QN$9,0),ROWS('6. Patients'!EC$10:EC$107))),0)+
IFERROR(SUMPRODUCT('6. Patients'!CP$10:CP$107,OFFSET('6. Patients'!$QO$9,1,MATCH($D63,'6. Patients'!$QP$9:$RI$9,0),ROWS('6. Patients'!EC$10:EC$107))),0)+
IFERROR(SUMPRODUCT('6. Patients'!CP$10:CP$107,OFFSET('6. Patients'!$RJ$9,1,MATCH($D63,'6. Patients'!$RK$9:$TH$9,0),ROWS('6. Patients'!EC$10:EC$107))),0)+
IFERROR(SUMPRODUCT('6. Patients'!CP$10:CP$107,OFFSET('6. Patients'!$TI$9,1,MATCH($D63,'6. Patients'!$TJ$9:$UC$9,0),ROWS('6. Patients'!EC$10:EC$107))),0))+
IFERROR(VLOOKUP($D63,$H$116:$L$146,COLUMNS($H$115:$J$115)-1+W$7,0)*$E63*$F63*'1. General Inputs'!$J$25,0),0),0)</f>
        <v>0</v>
      </c>
      <c r="X63" s="775">
        <f ca="1">ROUNDUP(IFERROR($F63*$E63*CHOOSE(X$7,
IFERROR(SUMPRODUCT('6. Patients'!CQ$10:CQ$107,OFFSET('6. Patients'!$DN$9,1,MATCH($D63,'6. Patients'!$DO$9:$FL$9,0),ROWS('6. Patients'!ED$10:ED$107))),0)+
IFERROR(SUMPRODUCT('6. Patients'!CQ$10:CQ$107,OFFSET('6. Patients'!$FM$9,1,MATCH($D63,'6. Patients'!$FN$9:$GG$9,0),ROWS('6. Patients'!ED$10:ED$107))),0)+
IFERROR(SUMPRODUCT('6. Patients'!CQ$10:CQ$107,OFFSET('6. Patients'!$GH$9,1,MATCH($D63,'6. Patients'!$GI$9:$IF$9,0),ROWS('6. Patients'!ED$10:ED$107))),0)+
IFERROR(SUMPRODUCT('6. Patients'!CQ$10:CQ$107,OFFSET('6. Patients'!$IG$9,1,MATCH($D63,'6. Patients'!$IH$9:$JA$9,0),ROWS('6. Patients'!ED$10:ED$107))),0),
IFERROR(SUMPRODUCT('6. Patients'!CQ$10:CQ$107,OFFSET('6. Patients'!$JB$9,1,MATCH($D63,'6. Patients'!$JC$9:$KZ$9,0),ROWS('6. Patients'!ED$10:ED$107))),0)+
IFERROR(SUMPRODUCT('6. Patients'!CQ$10:CQ$107,OFFSET('6. Patients'!$LA$9,1,MATCH($D63,'6. Patients'!$LB$9:$LU$9,0),ROWS('6. Patients'!ED$10:ED$107))),0)+
IFERROR(SUMPRODUCT('6. Patients'!CQ$10:CQ$107,OFFSET('6. Patients'!$LV$9,1,MATCH($D63,'6. Patients'!$LW$9:$NT$9,0),ROWS('6. Patients'!ED$10:ED$107))),0)+
IFERROR(SUMPRODUCT('6. Patients'!CQ$10:CQ$107,OFFSET('6. Patients'!$NU$9,1,MATCH($D63,'6. Patients'!$NV$9:$OO$9,0),ROWS('6. Patients'!ED$10:ED$107))),0),
IFERROR(SUMPRODUCT('6. Patients'!CQ$10:CQ$107,OFFSET('6. Patients'!$OP$9,1,MATCH($D63,'6. Patients'!$OQ$9:$QN$9,0),ROWS('6. Patients'!ED$10:ED$107))),0)+
IFERROR(SUMPRODUCT('6. Patients'!CQ$10:CQ$107,OFFSET('6. Patients'!$QO$9,1,MATCH($D63,'6. Patients'!$QP$9:$RI$9,0),ROWS('6. Patients'!ED$10:ED$107))),0)+
IFERROR(SUMPRODUCT('6. Patients'!CQ$10:CQ$107,OFFSET('6. Patients'!$RJ$9,1,MATCH($D63,'6. Patients'!$RK$9:$TH$9,0),ROWS('6. Patients'!ED$10:ED$107))),0)+
IFERROR(SUMPRODUCT('6. Patients'!CQ$10:CQ$107,OFFSET('6. Patients'!$TI$9,1,MATCH($D63,'6. Patients'!$TJ$9:$UC$9,0),ROWS('6. Patients'!ED$10:ED$107))),0))+
IFERROR(VLOOKUP($D63,$H$116:$L$146,COLUMNS($H$115:$J$115)-1+X$7,0)*$E63*$F63*'1. General Inputs'!$J$25,0),0),0)</f>
        <v>0</v>
      </c>
      <c r="Y63" s="775">
        <f ca="1">ROUNDUP(IFERROR($F63*$E63*CHOOSE(Y$7,
IFERROR(SUMPRODUCT('6. Patients'!CR$10:CR$107,OFFSET('6. Patients'!$DN$9,1,MATCH($D63,'6. Patients'!$DO$9:$FL$9,0),ROWS('6. Patients'!EE$10:EE$107))),0)+
IFERROR(SUMPRODUCT('6. Patients'!CR$10:CR$107,OFFSET('6. Patients'!$FM$9,1,MATCH($D63,'6. Patients'!$FN$9:$GG$9,0),ROWS('6. Patients'!EE$10:EE$107))),0)+
IFERROR(SUMPRODUCT('6. Patients'!CR$10:CR$107,OFFSET('6. Patients'!$GH$9,1,MATCH($D63,'6. Patients'!$GI$9:$IF$9,0),ROWS('6. Patients'!EE$10:EE$107))),0)+
IFERROR(SUMPRODUCT('6. Patients'!CR$10:CR$107,OFFSET('6. Patients'!$IG$9,1,MATCH($D63,'6. Patients'!$IH$9:$JA$9,0),ROWS('6. Patients'!EE$10:EE$107))),0),
IFERROR(SUMPRODUCT('6. Patients'!CR$10:CR$107,OFFSET('6. Patients'!$JB$9,1,MATCH($D63,'6. Patients'!$JC$9:$KZ$9,0),ROWS('6. Patients'!EE$10:EE$107))),0)+
IFERROR(SUMPRODUCT('6. Patients'!CR$10:CR$107,OFFSET('6. Patients'!$LA$9,1,MATCH($D63,'6. Patients'!$LB$9:$LU$9,0),ROWS('6. Patients'!EE$10:EE$107))),0)+
IFERROR(SUMPRODUCT('6. Patients'!CR$10:CR$107,OFFSET('6. Patients'!$LV$9,1,MATCH($D63,'6. Patients'!$LW$9:$NT$9,0),ROWS('6. Patients'!EE$10:EE$107))),0)+
IFERROR(SUMPRODUCT('6. Patients'!CR$10:CR$107,OFFSET('6. Patients'!$NU$9,1,MATCH($D63,'6. Patients'!$NV$9:$OO$9,0),ROWS('6. Patients'!EE$10:EE$107))),0),
IFERROR(SUMPRODUCT('6. Patients'!CR$10:CR$107,OFFSET('6. Patients'!$OP$9,1,MATCH($D63,'6. Patients'!$OQ$9:$QN$9,0),ROWS('6. Patients'!EE$10:EE$107))),0)+
IFERROR(SUMPRODUCT('6. Patients'!CR$10:CR$107,OFFSET('6. Patients'!$QO$9,1,MATCH($D63,'6. Patients'!$QP$9:$RI$9,0),ROWS('6. Patients'!EE$10:EE$107))),0)+
IFERROR(SUMPRODUCT('6. Patients'!CR$10:CR$107,OFFSET('6. Patients'!$RJ$9,1,MATCH($D63,'6. Patients'!$RK$9:$TH$9,0),ROWS('6. Patients'!EE$10:EE$107))),0)+
IFERROR(SUMPRODUCT('6. Patients'!CR$10:CR$107,OFFSET('6. Patients'!$TI$9,1,MATCH($D63,'6. Patients'!$TJ$9:$UC$9,0),ROWS('6. Patients'!EE$10:EE$107))),0))+
IFERROR(VLOOKUP($D63,$H$116:$L$146,COLUMNS($H$115:$J$115)-1+Y$7,0)*$E63*$F63*'1. General Inputs'!$J$25,0),0),0)</f>
        <v>0</v>
      </c>
      <c r="Z63" s="775">
        <f ca="1">ROUNDUP(IFERROR($F63*$E63*CHOOSE(Z$7,
IFERROR(SUMPRODUCT('6. Patients'!CS$10:CS$107,OFFSET('6. Patients'!$DN$9,1,MATCH($D63,'6. Patients'!$DO$9:$FL$9,0),ROWS('6. Patients'!EF$10:EF$107))),0)+
IFERROR(SUMPRODUCT('6. Patients'!CS$10:CS$107,OFFSET('6. Patients'!$FM$9,1,MATCH($D63,'6. Patients'!$FN$9:$GG$9,0),ROWS('6. Patients'!EF$10:EF$107))),0)+
IFERROR(SUMPRODUCT('6. Patients'!CS$10:CS$107,OFFSET('6. Patients'!$GH$9,1,MATCH($D63,'6. Patients'!$GI$9:$IF$9,0),ROWS('6. Patients'!EF$10:EF$107))),0)+
IFERROR(SUMPRODUCT('6. Patients'!CS$10:CS$107,OFFSET('6. Patients'!$IG$9,1,MATCH($D63,'6. Patients'!$IH$9:$JA$9,0),ROWS('6. Patients'!EF$10:EF$107))),0),
IFERROR(SUMPRODUCT('6. Patients'!CS$10:CS$107,OFFSET('6. Patients'!$JB$9,1,MATCH($D63,'6. Patients'!$JC$9:$KZ$9,0),ROWS('6. Patients'!EF$10:EF$107))),0)+
IFERROR(SUMPRODUCT('6. Patients'!CS$10:CS$107,OFFSET('6. Patients'!$LA$9,1,MATCH($D63,'6. Patients'!$LB$9:$LU$9,0),ROWS('6. Patients'!EF$10:EF$107))),0)+
IFERROR(SUMPRODUCT('6. Patients'!CS$10:CS$107,OFFSET('6. Patients'!$LV$9,1,MATCH($D63,'6. Patients'!$LW$9:$NT$9,0),ROWS('6. Patients'!EF$10:EF$107))),0)+
IFERROR(SUMPRODUCT('6. Patients'!CS$10:CS$107,OFFSET('6. Patients'!$NU$9,1,MATCH($D63,'6. Patients'!$NV$9:$OO$9,0),ROWS('6. Patients'!EF$10:EF$107))),0),
IFERROR(SUMPRODUCT('6. Patients'!CS$10:CS$107,OFFSET('6. Patients'!$OP$9,1,MATCH($D63,'6. Patients'!$OQ$9:$QN$9,0),ROWS('6. Patients'!EF$10:EF$107))),0)+
IFERROR(SUMPRODUCT('6. Patients'!CS$10:CS$107,OFFSET('6. Patients'!$QO$9,1,MATCH($D63,'6. Patients'!$QP$9:$RI$9,0),ROWS('6. Patients'!EF$10:EF$107))),0)+
IFERROR(SUMPRODUCT('6. Patients'!CS$10:CS$107,OFFSET('6. Patients'!$RJ$9,1,MATCH($D63,'6. Patients'!$RK$9:$TH$9,0),ROWS('6. Patients'!EF$10:EF$107))),0)+
IFERROR(SUMPRODUCT('6. Patients'!CS$10:CS$107,OFFSET('6. Patients'!$TI$9,1,MATCH($D63,'6. Patients'!$TJ$9:$UC$9,0),ROWS('6. Patients'!EF$10:EF$107))),0))+
IFERROR(VLOOKUP($D63,$H$116:$L$146,COLUMNS($H$115:$J$115)-1+Z$7,0)*$E63*$F63*'1. General Inputs'!$J$25,0),0),0)</f>
        <v>0</v>
      </c>
      <c r="AA63" s="775">
        <f ca="1">ROUNDUP(IFERROR($F63*$E63*CHOOSE(AA$7,
IFERROR(SUMPRODUCT('6. Patients'!CT$10:CT$107,OFFSET('6. Patients'!$DN$9,1,MATCH($D63,'6. Patients'!$DO$9:$FL$9,0),ROWS('6. Patients'!EG$10:EG$107))),0)+
IFERROR(SUMPRODUCT('6. Patients'!CT$10:CT$107,OFFSET('6. Patients'!$FM$9,1,MATCH($D63,'6. Patients'!$FN$9:$GG$9,0),ROWS('6. Patients'!EG$10:EG$107))),0)+
IFERROR(SUMPRODUCT('6. Patients'!CT$10:CT$107,OFFSET('6. Patients'!$GH$9,1,MATCH($D63,'6. Patients'!$GI$9:$IF$9,0),ROWS('6. Patients'!EG$10:EG$107))),0)+
IFERROR(SUMPRODUCT('6. Patients'!CT$10:CT$107,OFFSET('6. Patients'!$IG$9,1,MATCH($D63,'6. Patients'!$IH$9:$JA$9,0),ROWS('6. Patients'!EG$10:EG$107))),0),
IFERROR(SUMPRODUCT('6. Patients'!CT$10:CT$107,OFFSET('6. Patients'!$JB$9,1,MATCH($D63,'6. Patients'!$JC$9:$KZ$9,0),ROWS('6. Patients'!EG$10:EG$107))),0)+
IFERROR(SUMPRODUCT('6. Patients'!CT$10:CT$107,OFFSET('6. Patients'!$LA$9,1,MATCH($D63,'6. Patients'!$LB$9:$LU$9,0),ROWS('6. Patients'!EG$10:EG$107))),0)+
IFERROR(SUMPRODUCT('6. Patients'!CT$10:CT$107,OFFSET('6. Patients'!$LV$9,1,MATCH($D63,'6. Patients'!$LW$9:$NT$9,0),ROWS('6. Patients'!EG$10:EG$107))),0)+
IFERROR(SUMPRODUCT('6. Patients'!CT$10:CT$107,OFFSET('6. Patients'!$NU$9,1,MATCH($D63,'6. Patients'!$NV$9:$OO$9,0),ROWS('6. Patients'!EG$10:EG$107))),0),
IFERROR(SUMPRODUCT('6. Patients'!CT$10:CT$107,OFFSET('6. Patients'!$OP$9,1,MATCH($D63,'6. Patients'!$OQ$9:$QN$9,0),ROWS('6. Patients'!EG$10:EG$107))),0)+
IFERROR(SUMPRODUCT('6. Patients'!CT$10:CT$107,OFFSET('6. Patients'!$QO$9,1,MATCH($D63,'6. Patients'!$QP$9:$RI$9,0),ROWS('6. Patients'!EG$10:EG$107))),0)+
IFERROR(SUMPRODUCT('6. Patients'!CT$10:CT$107,OFFSET('6. Patients'!$RJ$9,1,MATCH($D63,'6. Patients'!$RK$9:$TH$9,0),ROWS('6. Patients'!EG$10:EG$107))),0)+
IFERROR(SUMPRODUCT('6. Patients'!CT$10:CT$107,OFFSET('6. Patients'!$TI$9,1,MATCH($D63,'6. Patients'!$TJ$9:$UC$9,0),ROWS('6. Patients'!EG$10:EG$107))),0))+
IFERROR(VLOOKUP($D63,$H$116:$L$146,COLUMNS($H$115:$J$115)-1+AA$7,0)*$E63*$F63*'1. General Inputs'!$J$25,0),0),0)</f>
        <v>0</v>
      </c>
      <c r="AB63" s="775">
        <f ca="1">ROUNDUP(IFERROR($F63*$E63*CHOOSE(AB$7,
IFERROR(SUMPRODUCT('6. Patients'!CU$10:CU$107,OFFSET('6. Patients'!$DN$9,1,MATCH($D63,'6. Patients'!$DO$9:$FL$9,0),ROWS('6. Patients'!EH$10:EH$107))),0)+
IFERROR(SUMPRODUCT('6. Patients'!CU$10:CU$107,OFFSET('6. Patients'!$FM$9,1,MATCH($D63,'6. Patients'!$FN$9:$GG$9,0),ROWS('6. Patients'!EH$10:EH$107))),0)+
IFERROR(SUMPRODUCT('6. Patients'!CU$10:CU$107,OFFSET('6. Patients'!$GH$9,1,MATCH($D63,'6. Patients'!$GI$9:$IF$9,0),ROWS('6. Patients'!EH$10:EH$107))),0)+
IFERROR(SUMPRODUCT('6. Patients'!CU$10:CU$107,OFFSET('6. Patients'!$IG$9,1,MATCH($D63,'6. Patients'!$IH$9:$JA$9,0),ROWS('6. Patients'!EH$10:EH$107))),0),
IFERROR(SUMPRODUCT('6. Patients'!CU$10:CU$107,OFFSET('6. Patients'!$JB$9,1,MATCH($D63,'6. Patients'!$JC$9:$KZ$9,0),ROWS('6. Patients'!EH$10:EH$107))),0)+
IFERROR(SUMPRODUCT('6. Patients'!CU$10:CU$107,OFFSET('6. Patients'!$LA$9,1,MATCH($D63,'6. Patients'!$LB$9:$LU$9,0),ROWS('6. Patients'!EH$10:EH$107))),0)+
IFERROR(SUMPRODUCT('6. Patients'!CU$10:CU$107,OFFSET('6. Patients'!$LV$9,1,MATCH($D63,'6. Patients'!$LW$9:$NT$9,0),ROWS('6. Patients'!EH$10:EH$107))),0)+
IFERROR(SUMPRODUCT('6. Patients'!CU$10:CU$107,OFFSET('6. Patients'!$NU$9,1,MATCH($D63,'6. Patients'!$NV$9:$OO$9,0),ROWS('6. Patients'!EH$10:EH$107))),0),
IFERROR(SUMPRODUCT('6. Patients'!CU$10:CU$107,OFFSET('6. Patients'!$OP$9,1,MATCH($D63,'6. Patients'!$OQ$9:$QN$9,0),ROWS('6. Patients'!EH$10:EH$107))),0)+
IFERROR(SUMPRODUCT('6. Patients'!CU$10:CU$107,OFFSET('6. Patients'!$QO$9,1,MATCH($D63,'6. Patients'!$QP$9:$RI$9,0),ROWS('6. Patients'!EH$10:EH$107))),0)+
IFERROR(SUMPRODUCT('6. Patients'!CU$10:CU$107,OFFSET('6. Patients'!$RJ$9,1,MATCH($D63,'6. Patients'!$RK$9:$TH$9,0),ROWS('6. Patients'!EH$10:EH$107))),0)+
IFERROR(SUMPRODUCT('6. Patients'!CU$10:CU$107,OFFSET('6. Patients'!$TI$9,1,MATCH($D63,'6. Patients'!$TJ$9:$UC$9,0),ROWS('6. Patients'!EH$10:EH$107))),0))+
IFERROR(VLOOKUP($D63,$H$116:$L$146,COLUMNS($H$115:$J$115)-1+AB$7,0)*$E63*$F63*'1. General Inputs'!$J$25,0),0),0)</f>
        <v>0</v>
      </c>
      <c r="AC63" s="775">
        <f ca="1">ROUNDUP(IFERROR($F63*$E63*CHOOSE(AC$7,
IFERROR(SUMPRODUCT('6. Patients'!CV$10:CV$107,OFFSET('6. Patients'!$DN$9,1,MATCH($D63,'6. Patients'!$DO$9:$FL$9,0),ROWS('6. Patients'!EI$10:EI$107))),0)+
IFERROR(SUMPRODUCT('6. Patients'!CV$10:CV$107,OFFSET('6. Patients'!$FM$9,1,MATCH($D63,'6. Patients'!$FN$9:$GG$9,0),ROWS('6. Patients'!EI$10:EI$107))),0)+
IFERROR(SUMPRODUCT('6. Patients'!CV$10:CV$107,OFFSET('6. Patients'!$GH$9,1,MATCH($D63,'6. Patients'!$GI$9:$IF$9,0),ROWS('6. Patients'!EI$10:EI$107))),0)+
IFERROR(SUMPRODUCT('6. Patients'!CV$10:CV$107,OFFSET('6. Patients'!$IG$9,1,MATCH($D63,'6. Patients'!$IH$9:$JA$9,0),ROWS('6. Patients'!EI$10:EI$107))),0),
IFERROR(SUMPRODUCT('6. Patients'!CV$10:CV$107,OFFSET('6. Patients'!$JB$9,1,MATCH($D63,'6. Patients'!$JC$9:$KZ$9,0),ROWS('6. Patients'!EI$10:EI$107))),0)+
IFERROR(SUMPRODUCT('6. Patients'!CV$10:CV$107,OFFSET('6. Patients'!$LA$9,1,MATCH($D63,'6. Patients'!$LB$9:$LU$9,0),ROWS('6. Patients'!EI$10:EI$107))),0)+
IFERROR(SUMPRODUCT('6. Patients'!CV$10:CV$107,OFFSET('6. Patients'!$LV$9,1,MATCH($D63,'6. Patients'!$LW$9:$NT$9,0),ROWS('6. Patients'!EI$10:EI$107))),0)+
IFERROR(SUMPRODUCT('6. Patients'!CV$10:CV$107,OFFSET('6. Patients'!$NU$9,1,MATCH($D63,'6. Patients'!$NV$9:$OO$9,0),ROWS('6. Patients'!EI$10:EI$107))),0),
IFERROR(SUMPRODUCT('6. Patients'!CV$10:CV$107,OFFSET('6. Patients'!$OP$9,1,MATCH($D63,'6. Patients'!$OQ$9:$QN$9,0),ROWS('6. Patients'!EI$10:EI$107))),0)+
IFERROR(SUMPRODUCT('6. Patients'!CV$10:CV$107,OFFSET('6. Patients'!$QO$9,1,MATCH($D63,'6. Patients'!$QP$9:$RI$9,0),ROWS('6. Patients'!EI$10:EI$107))),0)+
IFERROR(SUMPRODUCT('6. Patients'!CV$10:CV$107,OFFSET('6. Patients'!$RJ$9,1,MATCH($D63,'6. Patients'!$RK$9:$TH$9,0),ROWS('6. Patients'!EI$10:EI$107))),0)+
IFERROR(SUMPRODUCT('6. Patients'!CV$10:CV$107,OFFSET('6. Patients'!$TI$9,1,MATCH($D63,'6. Patients'!$TJ$9:$UC$9,0),ROWS('6. Patients'!EI$10:EI$107))),0))+
IFERROR(VLOOKUP($D63,$H$116:$L$146,COLUMNS($H$115:$J$115)-1+AC$7,0)*$E63*$F63*'1. General Inputs'!$J$25,0),0),0)</f>
        <v>0</v>
      </c>
      <c r="AD63" s="775">
        <f ca="1">ROUNDUP(IFERROR($F63*$E63*CHOOSE(AD$7,
IFERROR(SUMPRODUCT('6. Patients'!CW$10:CW$107,OFFSET('6. Patients'!$DN$9,1,MATCH($D63,'6. Patients'!$DO$9:$FL$9,0),ROWS('6. Patients'!EJ$10:EJ$107))),0)+
IFERROR(SUMPRODUCT('6. Patients'!CW$10:CW$107,OFFSET('6. Patients'!$FM$9,1,MATCH($D63,'6. Patients'!$FN$9:$GG$9,0),ROWS('6. Patients'!EJ$10:EJ$107))),0)+
IFERROR(SUMPRODUCT('6. Patients'!CW$10:CW$107,OFFSET('6. Patients'!$GH$9,1,MATCH($D63,'6. Patients'!$GI$9:$IF$9,0),ROWS('6. Patients'!EJ$10:EJ$107))),0)+
IFERROR(SUMPRODUCT('6. Patients'!CW$10:CW$107,OFFSET('6. Patients'!$IG$9,1,MATCH($D63,'6. Patients'!$IH$9:$JA$9,0),ROWS('6. Patients'!EJ$10:EJ$107))),0),
IFERROR(SUMPRODUCT('6. Patients'!CW$10:CW$107,OFFSET('6. Patients'!$JB$9,1,MATCH($D63,'6. Patients'!$JC$9:$KZ$9,0),ROWS('6. Patients'!EJ$10:EJ$107))),0)+
IFERROR(SUMPRODUCT('6. Patients'!CW$10:CW$107,OFFSET('6. Patients'!$LA$9,1,MATCH($D63,'6. Patients'!$LB$9:$LU$9,0),ROWS('6. Patients'!EJ$10:EJ$107))),0)+
IFERROR(SUMPRODUCT('6. Patients'!CW$10:CW$107,OFFSET('6. Patients'!$LV$9,1,MATCH($D63,'6. Patients'!$LW$9:$NT$9,0),ROWS('6. Patients'!EJ$10:EJ$107))),0)+
IFERROR(SUMPRODUCT('6. Patients'!CW$10:CW$107,OFFSET('6. Patients'!$NU$9,1,MATCH($D63,'6. Patients'!$NV$9:$OO$9,0),ROWS('6. Patients'!EJ$10:EJ$107))),0),
IFERROR(SUMPRODUCT('6. Patients'!CW$10:CW$107,OFFSET('6. Patients'!$OP$9,1,MATCH($D63,'6. Patients'!$OQ$9:$QN$9,0),ROWS('6. Patients'!EJ$10:EJ$107))),0)+
IFERROR(SUMPRODUCT('6. Patients'!CW$10:CW$107,OFFSET('6. Patients'!$QO$9,1,MATCH($D63,'6. Patients'!$QP$9:$RI$9,0),ROWS('6. Patients'!EJ$10:EJ$107))),0)+
IFERROR(SUMPRODUCT('6. Patients'!CW$10:CW$107,OFFSET('6. Patients'!$RJ$9,1,MATCH($D63,'6. Patients'!$RK$9:$TH$9,0),ROWS('6. Patients'!EJ$10:EJ$107))),0)+
IFERROR(SUMPRODUCT('6. Patients'!CW$10:CW$107,OFFSET('6. Patients'!$TI$9,1,MATCH($D63,'6. Patients'!$TJ$9:$UC$9,0),ROWS('6. Patients'!EJ$10:EJ$107))),0))+
IFERROR(VLOOKUP($D63,$H$116:$L$146,COLUMNS($H$115:$J$115)-1+AD$7,0)*$E63*$F63*'1. General Inputs'!$J$25,0),0),0)</f>
        <v>0</v>
      </c>
      <c r="AE63" s="775">
        <f ca="1">ROUNDUP(IFERROR($F63*$E63*CHOOSE(AE$7,
IFERROR(SUMPRODUCT('6. Patients'!CX$10:CX$107,OFFSET('6. Patients'!$DN$9,1,MATCH($D63,'6. Patients'!$DO$9:$FL$9,0),ROWS('6. Patients'!EK$10:EK$107))),0)+
IFERROR(SUMPRODUCT('6. Patients'!CX$10:CX$107,OFFSET('6. Patients'!$FM$9,1,MATCH($D63,'6. Patients'!$FN$9:$GG$9,0),ROWS('6. Patients'!EK$10:EK$107))),0)+
IFERROR(SUMPRODUCT('6. Patients'!CX$10:CX$107,OFFSET('6. Patients'!$GH$9,1,MATCH($D63,'6. Patients'!$GI$9:$IF$9,0),ROWS('6. Patients'!EK$10:EK$107))),0)+
IFERROR(SUMPRODUCT('6. Patients'!CX$10:CX$107,OFFSET('6. Patients'!$IG$9,1,MATCH($D63,'6. Patients'!$IH$9:$JA$9,0),ROWS('6. Patients'!EK$10:EK$107))),0),
IFERROR(SUMPRODUCT('6. Patients'!CX$10:CX$107,OFFSET('6. Patients'!$JB$9,1,MATCH($D63,'6. Patients'!$JC$9:$KZ$9,0),ROWS('6. Patients'!EK$10:EK$107))),0)+
IFERROR(SUMPRODUCT('6. Patients'!CX$10:CX$107,OFFSET('6. Patients'!$LA$9,1,MATCH($D63,'6. Patients'!$LB$9:$LU$9,0),ROWS('6. Patients'!EK$10:EK$107))),0)+
IFERROR(SUMPRODUCT('6. Patients'!CX$10:CX$107,OFFSET('6. Patients'!$LV$9,1,MATCH($D63,'6. Patients'!$LW$9:$NT$9,0),ROWS('6. Patients'!EK$10:EK$107))),0)+
IFERROR(SUMPRODUCT('6. Patients'!CX$10:CX$107,OFFSET('6. Patients'!$NU$9,1,MATCH($D63,'6. Patients'!$NV$9:$OO$9,0),ROWS('6. Patients'!EK$10:EK$107))),0),
IFERROR(SUMPRODUCT('6. Patients'!CX$10:CX$107,OFFSET('6. Patients'!$OP$9,1,MATCH($D63,'6. Patients'!$OQ$9:$QN$9,0),ROWS('6. Patients'!EK$10:EK$107))),0)+
IFERROR(SUMPRODUCT('6. Patients'!CX$10:CX$107,OFFSET('6. Patients'!$QO$9,1,MATCH($D63,'6. Patients'!$QP$9:$RI$9,0),ROWS('6. Patients'!EK$10:EK$107))),0)+
IFERROR(SUMPRODUCT('6. Patients'!CX$10:CX$107,OFFSET('6. Patients'!$RJ$9,1,MATCH($D63,'6. Patients'!$RK$9:$TH$9,0),ROWS('6. Patients'!EK$10:EK$107))),0)+
IFERROR(SUMPRODUCT('6. Patients'!CX$10:CX$107,OFFSET('6. Patients'!$TI$9,1,MATCH($D63,'6. Patients'!$TJ$9:$UC$9,0),ROWS('6. Patients'!EK$10:EK$107))),0))+
IFERROR(VLOOKUP($D63,$H$116:$L$146,COLUMNS($H$115:$J$115)-1+AE$7,0)*$E63*$F63*'1. General Inputs'!$J$25,0),0),0)</f>
        <v>0</v>
      </c>
      <c r="AF63" s="775">
        <f ca="1">ROUNDUP(IFERROR($F63*$E63*CHOOSE(AF$7,
IFERROR(SUMPRODUCT('6. Patients'!CY$10:CY$107,OFFSET('6. Patients'!$DN$9,1,MATCH($D63,'6. Patients'!$DO$9:$FL$9,0),ROWS('6. Patients'!EL$10:EL$107))),0)+
IFERROR(SUMPRODUCT('6. Patients'!CY$10:CY$107,OFFSET('6. Patients'!$FM$9,1,MATCH($D63,'6. Patients'!$FN$9:$GG$9,0),ROWS('6. Patients'!EL$10:EL$107))),0)+
IFERROR(SUMPRODUCT('6. Patients'!CY$10:CY$107,OFFSET('6. Patients'!$GH$9,1,MATCH($D63,'6. Patients'!$GI$9:$IF$9,0),ROWS('6. Patients'!EL$10:EL$107))),0)+
IFERROR(SUMPRODUCT('6. Patients'!CY$10:CY$107,OFFSET('6. Patients'!$IG$9,1,MATCH($D63,'6. Patients'!$IH$9:$JA$9,0),ROWS('6. Patients'!EL$10:EL$107))),0),
IFERROR(SUMPRODUCT('6. Patients'!CY$10:CY$107,OFFSET('6. Patients'!$JB$9,1,MATCH($D63,'6. Patients'!$JC$9:$KZ$9,0),ROWS('6. Patients'!EL$10:EL$107))),0)+
IFERROR(SUMPRODUCT('6. Patients'!CY$10:CY$107,OFFSET('6. Patients'!$LA$9,1,MATCH($D63,'6. Patients'!$LB$9:$LU$9,0),ROWS('6. Patients'!EL$10:EL$107))),0)+
IFERROR(SUMPRODUCT('6. Patients'!CY$10:CY$107,OFFSET('6. Patients'!$LV$9,1,MATCH($D63,'6. Patients'!$LW$9:$NT$9,0),ROWS('6. Patients'!EL$10:EL$107))),0)+
IFERROR(SUMPRODUCT('6. Patients'!CY$10:CY$107,OFFSET('6. Patients'!$NU$9,1,MATCH($D63,'6. Patients'!$NV$9:$OO$9,0),ROWS('6. Patients'!EL$10:EL$107))),0),
IFERROR(SUMPRODUCT('6. Patients'!CY$10:CY$107,OFFSET('6. Patients'!$OP$9,1,MATCH($D63,'6. Patients'!$OQ$9:$QN$9,0),ROWS('6. Patients'!EL$10:EL$107))),0)+
IFERROR(SUMPRODUCT('6. Patients'!CY$10:CY$107,OFFSET('6. Patients'!$QO$9,1,MATCH($D63,'6. Patients'!$QP$9:$RI$9,0),ROWS('6. Patients'!EL$10:EL$107))),0)+
IFERROR(SUMPRODUCT('6. Patients'!CY$10:CY$107,OFFSET('6. Patients'!$RJ$9,1,MATCH($D63,'6. Patients'!$RK$9:$TH$9,0),ROWS('6. Patients'!EL$10:EL$107))),0)+
IFERROR(SUMPRODUCT('6. Patients'!CY$10:CY$107,OFFSET('6. Patients'!$TI$9,1,MATCH($D63,'6. Patients'!$TJ$9:$UC$9,0),ROWS('6. Patients'!EL$10:EL$107))),0))+
IFERROR(VLOOKUP($D63,$H$116:$L$146,COLUMNS($H$115:$J$115)-1+AF$7,0)*$E63*$F63*'1. General Inputs'!$J$25,0),0),0)</f>
        <v>0</v>
      </c>
      <c r="AG63" s="775">
        <f ca="1">ROUNDUP(IFERROR($F63*$E63*CHOOSE(AG$7,
IFERROR(SUMPRODUCT('6. Patients'!CZ$10:CZ$107,OFFSET('6. Patients'!$DN$9,1,MATCH($D63,'6. Patients'!$DO$9:$FL$9,0),ROWS('6. Patients'!EM$10:EM$107))),0)+
IFERROR(SUMPRODUCT('6. Patients'!CZ$10:CZ$107,OFFSET('6. Patients'!$FM$9,1,MATCH($D63,'6. Patients'!$FN$9:$GG$9,0),ROWS('6. Patients'!EM$10:EM$107))),0)+
IFERROR(SUMPRODUCT('6. Patients'!CZ$10:CZ$107,OFFSET('6. Patients'!$GH$9,1,MATCH($D63,'6. Patients'!$GI$9:$IF$9,0),ROWS('6. Patients'!EM$10:EM$107))),0)+
IFERROR(SUMPRODUCT('6. Patients'!CZ$10:CZ$107,OFFSET('6. Patients'!$IG$9,1,MATCH($D63,'6. Patients'!$IH$9:$JA$9,0),ROWS('6. Patients'!EM$10:EM$107))),0),
IFERROR(SUMPRODUCT('6. Patients'!CZ$10:CZ$107,OFFSET('6. Patients'!$JB$9,1,MATCH($D63,'6. Patients'!$JC$9:$KZ$9,0),ROWS('6. Patients'!EM$10:EM$107))),0)+
IFERROR(SUMPRODUCT('6. Patients'!CZ$10:CZ$107,OFFSET('6. Patients'!$LA$9,1,MATCH($D63,'6. Patients'!$LB$9:$LU$9,0),ROWS('6. Patients'!EM$10:EM$107))),0)+
IFERROR(SUMPRODUCT('6. Patients'!CZ$10:CZ$107,OFFSET('6. Patients'!$LV$9,1,MATCH($D63,'6. Patients'!$LW$9:$NT$9,0),ROWS('6. Patients'!EM$10:EM$107))),0)+
IFERROR(SUMPRODUCT('6. Patients'!CZ$10:CZ$107,OFFSET('6. Patients'!$NU$9,1,MATCH($D63,'6. Patients'!$NV$9:$OO$9,0),ROWS('6. Patients'!EM$10:EM$107))),0),
IFERROR(SUMPRODUCT('6. Patients'!CZ$10:CZ$107,OFFSET('6. Patients'!$OP$9,1,MATCH($D63,'6. Patients'!$OQ$9:$QN$9,0),ROWS('6. Patients'!EM$10:EM$107))),0)+
IFERROR(SUMPRODUCT('6. Patients'!CZ$10:CZ$107,OFFSET('6. Patients'!$QO$9,1,MATCH($D63,'6. Patients'!$QP$9:$RI$9,0),ROWS('6. Patients'!EM$10:EM$107))),0)+
IFERROR(SUMPRODUCT('6. Patients'!CZ$10:CZ$107,OFFSET('6. Patients'!$RJ$9,1,MATCH($D63,'6. Patients'!$RK$9:$TH$9,0),ROWS('6. Patients'!EM$10:EM$107))),0)+
IFERROR(SUMPRODUCT('6. Patients'!CZ$10:CZ$107,OFFSET('6. Patients'!$TI$9,1,MATCH($D63,'6. Patients'!$TJ$9:$UC$9,0),ROWS('6. Patients'!EM$10:EM$107))),0))+
IFERROR(VLOOKUP($D63,$H$116:$L$146,COLUMNS($H$115:$J$115)-1+AG$7,0)*$E63*$F63*'1. General Inputs'!$J$25,0),0),0)</f>
        <v>0</v>
      </c>
      <c r="AH63" s="775">
        <f ca="1">ROUNDUP(IFERROR($F63*$E63*CHOOSE(AH$7,
IFERROR(SUMPRODUCT('6. Patients'!DA$10:DA$107,OFFSET('6. Patients'!$DN$9,1,MATCH($D63,'6. Patients'!$DO$9:$FL$9,0),ROWS('6. Patients'!EN$10:EN$107))),0)+
IFERROR(SUMPRODUCT('6. Patients'!DA$10:DA$107,OFFSET('6. Patients'!$FM$9,1,MATCH($D63,'6. Patients'!$FN$9:$GG$9,0),ROWS('6. Patients'!EN$10:EN$107))),0)+
IFERROR(SUMPRODUCT('6. Patients'!DA$10:DA$107,OFFSET('6. Patients'!$GH$9,1,MATCH($D63,'6. Patients'!$GI$9:$IF$9,0),ROWS('6. Patients'!EN$10:EN$107))),0)+
IFERROR(SUMPRODUCT('6. Patients'!DA$10:DA$107,OFFSET('6. Patients'!$IG$9,1,MATCH($D63,'6. Patients'!$IH$9:$JA$9,0),ROWS('6. Patients'!EN$10:EN$107))),0),
IFERROR(SUMPRODUCT('6. Patients'!DA$10:DA$107,OFFSET('6. Patients'!$JB$9,1,MATCH($D63,'6. Patients'!$JC$9:$KZ$9,0),ROWS('6. Patients'!EN$10:EN$107))),0)+
IFERROR(SUMPRODUCT('6. Patients'!DA$10:DA$107,OFFSET('6. Patients'!$LA$9,1,MATCH($D63,'6. Patients'!$LB$9:$LU$9,0),ROWS('6. Patients'!EN$10:EN$107))),0)+
IFERROR(SUMPRODUCT('6. Patients'!DA$10:DA$107,OFFSET('6. Patients'!$LV$9,1,MATCH($D63,'6. Patients'!$LW$9:$NT$9,0),ROWS('6. Patients'!EN$10:EN$107))),0)+
IFERROR(SUMPRODUCT('6. Patients'!DA$10:DA$107,OFFSET('6. Patients'!$NU$9,1,MATCH($D63,'6. Patients'!$NV$9:$OO$9,0),ROWS('6. Patients'!EN$10:EN$107))),0),
IFERROR(SUMPRODUCT('6. Patients'!DA$10:DA$107,OFFSET('6. Patients'!$OP$9,1,MATCH($D63,'6. Patients'!$OQ$9:$QN$9,0),ROWS('6. Patients'!EN$10:EN$107))),0)+
IFERROR(SUMPRODUCT('6. Patients'!DA$10:DA$107,OFFSET('6. Patients'!$QO$9,1,MATCH($D63,'6. Patients'!$QP$9:$RI$9,0),ROWS('6. Patients'!EN$10:EN$107))),0)+
IFERROR(SUMPRODUCT('6. Patients'!DA$10:DA$107,OFFSET('6. Patients'!$RJ$9,1,MATCH($D63,'6. Patients'!$RK$9:$TH$9,0),ROWS('6. Patients'!EN$10:EN$107))),0)+
IFERROR(SUMPRODUCT('6. Patients'!DA$10:DA$107,OFFSET('6. Patients'!$TI$9,1,MATCH($D63,'6. Patients'!$TJ$9:$UC$9,0),ROWS('6. Patients'!EN$10:EN$107))),0))+
IFERROR(VLOOKUP($D63,$H$116:$L$146,COLUMNS($H$115:$J$115)-1+AH$7,0)*$E63*$F63*'1. General Inputs'!$J$25,0),0),0)</f>
        <v>0</v>
      </c>
      <c r="AI63" s="775">
        <f ca="1">ROUNDUP(IFERROR($F63*$E63*CHOOSE(AI$7,
IFERROR(SUMPRODUCT('6. Patients'!DB$10:DB$107,OFFSET('6. Patients'!$DN$9,1,MATCH($D63,'6. Patients'!$DO$9:$FL$9,0),ROWS('6. Patients'!EO$10:EO$107))),0)+
IFERROR(SUMPRODUCT('6. Patients'!DB$10:DB$107,OFFSET('6. Patients'!$FM$9,1,MATCH($D63,'6. Patients'!$FN$9:$GG$9,0),ROWS('6. Patients'!EO$10:EO$107))),0)+
IFERROR(SUMPRODUCT('6. Patients'!DB$10:DB$107,OFFSET('6. Patients'!$GH$9,1,MATCH($D63,'6. Patients'!$GI$9:$IF$9,0),ROWS('6. Patients'!EO$10:EO$107))),0)+
IFERROR(SUMPRODUCT('6. Patients'!DB$10:DB$107,OFFSET('6. Patients'!$IG$9,1,MATCH($D63,'6. Patients'!$IH$9:$JA$9,0),ROWS('6. Patients'!EO$10:EO$107))),0),
IFERROR(SUMPRODUCT('6. Patients'!DB$10:DB$107,OFFSET('6. Patients'!$JB$9,1,MATCH($D63,'6. Patients'!$JC$9:$KZ$9,0),ROWS('6. Patients'!EO$10:EO$107))),0)+
IFERROR(SUMPRODUCT('6. Patients'!DB$10:DB$107,OFFSET('6. Patients'!$LA$9,1,MATCH($D63,'6. Patients'!$LB$9:$LU$9,0),ROWS('6. Patients'!EO$10:EO$107))),0)+
IFERROR(SUMPRODUCT('6. Patients'!DB$10:DB$107,OFFSET('6. Patients'!$LV$9,1,MATCH($D63,'6. Patients'!$LW$9:$NT$9,0),ROWS('6. Patients'!EO$10:EO$107))),0)+
IFERROR(SUMPRODUCT('6. Patients'!DB$10:DB$107,OFFSET('6. Patients'!$NU$9,1,MATCH($D63,'6. Patients'!$NV$9:$OO$9,0),ROWS('6. Patients'!EO$10:EO$107))),0),
IFERROR(SUMPRODUCT('6. Patients'!DB$10:DB$107,OFFSET('6. Patients'!$OP$9,1,MATCH($D63,'6. Patients'!$OQ$9:$QN$9,0),ROWS('6. Patients'!EO$10:EO$107))),0)+
IFERROR(SUMPRODUCT('6. Patients'!DB$10:DB$107,OFFSET('6. Patients'!$QO$9,1,MATCH($D63,'6. Patients'!$QP$9:$RI$9,0),ROWS('6. Patients'!EO$10:EO$107))),0)+
IFERROR(SUMPRODUCT('6. Patients'!DB$10:DB$107,OFFSET('6. Patients'!$RJ$9,1,MATCH($D63,'6. Patients'!$RK$9:$TH$9,0),ROWS('6. Patients'!EO$10:EO$107))),0)+
IFERROR(SUMPRODUCT('6. Patients'!DB$10:DB$107,OFFSET('6. Patients'!$TI$9,1,MATCH($D63,'6. Patients'!$TJ$9:$UC$9,0),ROWS('6. Patients'!EO$10:EO$107))),0))+
IFERROR(VLOOKUP($D63,$H$116:$L$146,COLUMNS($H$115:$J$115)-1+AI$7,0)*$E63*$F63*'1. General Inputs'!$J$25,0),0),0)</f>
        <v>0</v>
      </c>
      <c r="AJ63" s="775">
        <f ca="1">ROUNDUP(IFERROR($F63*$E63*CHOOSE(AJ$7,
IFERROR(SUMPRODUCT('6. Patients'!DC$10:DC$107,OFFSET('6. Patients'!$DN$9,1,MATCH($D63,'6. Patients'!$DO$9:$FL$9,0),ROWS('6. Patients'!EP$10:EP$107))),0)+
IFERROR(SUMPRODUCT('6. Patients'!DC$10:DC$107,OFFSET('6. Patients'!$FM$9,1,MATCH($D63,'6. Patients'!$FN$9:$GG$9,0),ROWS('6. Patients'!EP$10:EP$107))),0)+
IFERROR(SUMPRODUCT('6. Patients'!DC$10:DC$107,OFFSET('6. Patients'!$GH$9,1,MATCH($D63,'6. Patients'!$GI$9:$IF$9,0),ROWS('6. Patients'!EP$10:EP$107))),0)+
IFERROR(SUMPRODUCT('6. Patients'!DC$10:DC$107,OFFSET('6. Patients'!$IG$9,1,MATCH($D63,'6. Patients'!$IH$9:$JA$9,0),ROWS('6. Patients'!EP$10:EP$107))),0),
IFERROR(SUMPRODUCT('6. Patients'!DC$10:DC$107,OFFSET('6. Patients'!$JB$9,1,MATCH($D63,'6. Patients'!$JC$9:$KZ$9,0),ROWS('6. Patients'!EP$10:EP$107))),0)+
IFERROR(SUMPRODUCT('6. Patients'!DC$10:DC$107,OFFSET('6. Patients'!$LA$9,1,MATCH($D63,'6. Patients'!$LB$9:$LU$9,0),ROWS('6. Patients'!EP$10:EP$107))),0)+
IFERROR(SUMPRODUCT('6. Patients'!DC$10:DC$107,OFFSET('6. Patients'!$LV$9,1,MATCH($D63,'6. Patients'!$LW$9:$NT$9,0),ROWS('6. Patients'!EP$10:EP$107))),0)+
IFERROR(SUMPRODUCT('6. Patients'!DC$10:DC$107,OFFSET('6. Patients'!$NU$9,1,MATCH($D63,'6. Patients'!$NV$9:$OO$9,0),ROWS('6. Patients'!EP$10:EP$107))),0),
IFERROR(SUMPRODUCT('6. Patients'!DC$10:DC$107,OFFSET('6. Patients'!$OP$9,1,MATCH($D63,'6. Patients'!$OQ$9:$QN$9,0),ROWS('6. Patients'!EP$10:EP$107))),0)+
IFERROR(SUMPRODUCT('6. Patients'!DC$10:DC$107,OFFSET('6. Patients'!$QO$9,1,MATCH($D63,'6. Patients'!$QP$9:$RI$9,0),ROWS('6. Patients'!EP$10:EP$107))),0)+
IFERROR(SUMPRODUCT('6. Patients'!DC$10:DC$107,OFFSET('6. Patients'!$RJ$9,1,MATCH($D63,'6. Patients'!$RK$9:$TH$9,0),ROWS('6. Patients'!EP$10:EP$107))),0)+
IFERROR(SUMPRODUCT('6. Patients'!DC$10:DC$107,OFFSET('6. Patients'!$TI$9,1,MATCH($D63,'6. Patients'!$TJ$9:$UC$9,0),ROWS('6. Patients'!EP$10:EP$107))),0))+
IFERROR(VLOOKUP($D63,$H$116:$L$146,COLUMNS($H$115:$J$115)-1+AJ$7,0)*$E63*$F63*'1. General Inputs'!$J$25,0),0),0)</f>
        <v>0</v>
      </c>
      <c r="AK63" s="775">
        <f ca="1">ROUNDUP(IFERROR($F63*$E63*CHOOSE(AK$7,
IFERROR(SUMPRODUCT('6. Patients'!DD$10:DD$107,OFFSET('6. Patients'!$DN$9,1,MATCH($D63,'6. Patients'!$DO$9:$FL$9,0),ROWS('6. Patients'!EQ$10:EQ$107))),0)+
IFERROR(SUMPRODUCT('6. Patients'!DD$10:DD$107,OFFSET('6. Patients'!$FM$9,1,MATCH($D63,'6. Patients'!$FN$9:$GG$9,0),ROWS('6. Patients'!EQ$10:EQ$107))),0)+
IFERROR(SUMPRODUCT('6. Patients'!DD$10:DD$107,OFFSET('6. Patients'!$GH$9,1,MATCH($D63,'6. Patients'!$GI$9:$IF$9,0),ROWS('6. Patients'!EQ$10:EQ$107))),0)+
IFERROR(SUMPRODUCT('6. Patients'!DD$10:DD$107,OFFSET('6. Patients'!$IG$9,1,MATCH($D63,'6. Patients'!$IH$9:$JA$9,0),ROWS('6. Patients'!EQ$10:EQ$107))),0),
IFERROR(SUMPRODUCT('6. Patients'!DD$10:DD$107,OFFSET('6. Patients'!$JB$9,1,MATCH($D63,'6. Patients'!$JC$9:$KZ$9,0),ROWS('6. Patients'!EQ$10:EQ$107))),0)+
IFERROR(SUMPRODUCT('6. Patients'!DD$10:DD$107,OFFSET('6. Patients'!$LA$9,1,MATCH($D63,'6. Patients'!$LB$9:$LU$9,0),ROWS('6. Patients'!EQ$10:EQ$107))),0)+
IFERROR(SUMPRODUCT('6. Patients'!DD$10:DD$107,OFFSET('6. Patients'!$LV$9,1,MATCH($D63,'6. Patients'!$LW$9:$NT$9,0),ROWS('6. Patients'!EQ$10:EQ$107))),0)+
IFERROR(SUMPRODUCT('6. Patients'!DD$10:DD$107,OFFSET('6. Patients'!$NU$9,1,MATCH($D63,'6. Patients'!$NV$9:$OO$9,0),ROWS('6. Patients'!EQ$10:EQ$107))),0),
IFERROR(SUMPRODUCT('6. Patients'!DD$10:DD$107,OFFSET('6. Patients'!$OP$9,1,MATCH($D63,'6. Patients'!$OQ$9:$QN$9,0),ROWS('6. Patients'!EQ$10:EQ$107))),0)+
IFERROR(SUMPRODUCT('6. Patients'!DD$10:DD$107,OFFSET('6. Patients'!$QO$9,1,MATCH($D63,'6. Patients'!$QP$9:$RI$9,0),ROWS('6. Patients'!EQ$10:EQ$107))),0)+
IFERROR(SUMPRODUCT('6. Patients'!DD$10:DD$107,OFFSET('6. Patients'!$RJ$9,1,MATCH($D63,'6. Patients'!$RK$9:$TH$9,0),ROWS('6. Patients'!EQ$10:EQ$107))),0)+
IFERROR(SUMPRODUCT('6. Patients'!DD$10:DD$107,OFFSET('6. Patients'!$TI$9,1,MATCH($D63,'6. Patients'!$TJ$9:$UC$9,0),ROWS('6. Patients'!EQ$10:EQ$107))),0))+
IFERROR(VLOOKUP($D63,$H$116:$L$146,COLUMNS($H$115:$J$115)-1+AK$7,0)*$E63*$F63*'1. General Inputs'!$J$25,0),0),0)</f>
        <v>0</v>
      </c>
      <c r="AL63" s="775">
        <f ca="1">ROUNDUP(IFERROR($F63*$E63*CHOOSE(AL$7,
IFERROR(SUMPRODUCT('6. Patients'!DE$10:DE$107,OFFSET('6. Patients'!$DN$9,1,MATCH($D63,'6. Patients'!$DO$9:$FL$9,0),ROWS('6. Patients'!ER$10:ER$107))),0)+
IFERROR(SUMPRODUCT('6. Patients'!DE$10:DE$107,OFFSET('6. Patients'!$FM$9,1,MATCH($D63,'6. Patients'!$FN$9:$GG$9,0),ROWS('6. Patients'!ER$10:ER$107))),0)+
IFERROR(SUMPRODUCT('6. Patients'!DE$10:DE$107,OFFSET('6. Patients'!$GH$9,1,MATCH($D63,'6. Patients'!$GI$9:$IF$9,0),ROWS('6. Patients'!ER$10:ER$107))),0)+
IFERROR(SUMPRODUCT('6. Patients'!DE$10:DE$107,OFFSET('6. Patients'!$IG$9,1,MATCH($D63,'6. Patients'!$IH$9:$JA$9,0),ROWS('6. Patients'!ER$10:ER$107))),0),
IFERROR(SUMPRODUCT('6. Patients'!DE$10:DE$107,OFFSET('6. Patients'!$JB$9,1,MATCH($D63,'6. Patients'!$JC$9:$KZ$9,0),ROWS('6. Patients'!ER$10:ER$107))),0)+
IFERROR(SUMPRODUCT('6. Patients'!DE$10:DE$107,OFFSET('6. Patients'!$LA$9,1,MATCH($D63,'6. Patients'!$LB$9:$LU$9,0),ROWS('6. Patients'!ER$10:ER$107))),0)+
IFERROR(SUMPRODUCT('6. Patients'!DE$10:DE$107,OFFSET('6. Patients'!$LV$9,1,MATCH($D63,'6. Patients'!$LW$9:$NT$9,0),ROWS('6. Patients'!ER$10:ER$107))),0)+
IFERROR(SUMPRODUCT('6. Patients'!DE$10:DE$107,OFFSET('6. Patients'!$NU$9,1,MATCH($D63,'6. Patients'!$NV$9:$OO$9,0),ROWS('6. Patients'!ER$10:ER$107))),0),
IFERROR(SUMPRODUCT('6. Patients'!DE$10:DE$107,OFFSET('6. Patients'!$OP$9,1,MATCH($D63,'6. Patients'!$OQ$9:$QN$9,0),ROWS('6. Patients'!ER$10:ER$107))),0)+
IFERROR(SUMPRODUCT('6. Patients'!DE$10:DE$107,OFFSET('6. Patients'!$QO$9,1,MATCH($D63,'6. Patients'!$QP$9:$RI$9,0),ROWS('6. Patients'!ER$10:ER$107))),0)+
IFERROR(SUMPRODUCT('6. Patients'!DE$10:DE$107,OFFSET('6. Patients'!$RJ$9,1,MATCH($D63,'6. Patients'!$RK$9:$TH$9,0),ROWS('6. Patients'!ER$10:ER$107))),0)+
IFERROR(SUMPRODUCT('6. Patients'!DE$10:DE$107,OFFSET('6. Patients'!$TI$9,1,MATCH($D63,'6. Patients'!$TJ$9:$UC$9,0),ROWS('6. Patients'!ER$10:ER$107))),0))+
IFERROR(VLOOKUP($D63,$H$116:$L$146,COLUMNS($H$115:$J$115)-1+AL$7,0)*$E63*$F63*'1. General Inputs'!$J$25,0),0),0)</f>
        <v>0</v>
      </c>
      <c r="AM63" s="775">
        <f ca="1">ROUNDUP(IFERROR($F63*$E63*CHOOSE(AM$7,
IFERROR(SUMPRODUCT('6. Patients'!DF$10:DF$107,OFFSET('6. Patients'!$DN$9,1,MATCH($D63,'6. Patients'!$DO$9:$FL$9,0),ROWS('6. Patients'!ES$10:ES$107))),0)+
IFERROR(SUMPRODUCT('6. Patients'!DF$10:DF$107,OFFSET('6. Patients'!$FM$9,1,MATCH($D63,'6. Patients'!$FN$9:$GG$9,0),ROWS('6. Patients'!ES$10:ES$107))),0)+
IFERROR(SUMPRODUCT('6. Patients'!DF$10:DF$107,OFFSET('6. Patients'!$GH$9,1,MATCH($D63,'6. Patients'!$GI$9:$IF$9,0),ROWS('6. Patients'!ES$10:ES$107))),0)+
IFERROR(SUMPRODUCT('6. Patients'!DF$10:DF$107,OFFSET('6. Patients'!$IG$9,1,MATCH($D63,'6. Patients'!$IH$9:$JA$9,0),ROWS('6. Patients'!ES$10:ES$107))),0),
IFERROR(SUMPRODUCT('6. Patients'!DF$10:DF$107,OFFSET('6. Patients'!$JB$9,1,MATCH($D63,'6. Patients'!$JC$9:$KZ$9,0),ROWS('6. Patients'!ES$10:ES$107))),0)+
IFERROR(SUMPRODUCT('6. Patients'!DF$10:DF$107,OFFSET('6. Patients'!$LA$9,1,MATCH($D63,'6. Patients'!$LB$9:$LU$9,0),ROWS('6. Patients'!ES$10:ES$107))),0)+
IFERROR(SUMPRODUCT('6. Patients'!DF$10:DF$107,OFFSET('6. Patients'!$LV$9,1,MATCH($D63,'6. Patients'!$LW$9:$NT$9,0),ROWS('6. Patients'!ES$10:ES$107))),0)+
IFERROR(SUMPRODUCT('6. Patients'!DF$10:DF$107,OFFSET('6. Patients'!$NU$9,1,MATCH($D63,'6. Patients'!$NV$9:$OO$9,0),ROWS('6. Patients'!ES$10:ES$107))),0),
IFERROR(SUMPRODUCT('6. Patients'!DF$10:DF$107,OFFSET('6. Patients'!$OP$9,1,MATCH($D63,'6. Patients'!$OQ$9:$QN$9,0),ROWS('6. Patients'!ES$10:ES$107))),0)+
IFERROR(SUMPRODUCT('6. Patients'!DF$10:DF$107,OFFSET('6. Patients'!$QO$9,1,MATCH($D63,'6. Patients'!$QP$9:$RI$9,0),ROWS('6. Patients'!ES$10:ES$107))),0)+
IFERROR(SUMPRODUCT('6. Patients'!DF$10:DF$107,OFFSET('6. Patients'!$RJ$9,1,MATCH($D63,'6. Patients'!$RK$9:$TH$9,0),ROWS('6. Patients'!ES$10:ES$107))),0)+
IFERROR(SUMPRODUCT('6. Patients'!DF$10:DF$107,OFFSET('6. Patients'!$TI$9,1,MATCH($D63,'6. Patients'!$TJ$9:$UC$9,0),ROWS('6. Patients'!ES$10:ES$107))),0))+
IFERROR(VLOOKUP($D63,$H$116:$L$146,COLUMNS($H$115:$J$115)-1+AM$7,0)*$E63*$F63*'1. General Inputs'!$J$25,0),0),0)</f>
        <v>0</v>
      </c>
      <c r="AN63" s="775">
        <f ca="1">ROUNDUP(IFERROR($F63*$E63*CHOOSE(AN$7,
IFERROR(SUMPRODUCT('6. Patients'!DG$10:DG$107,OFFSET('6. Patients'!$DN$9,1,MATCH($D63,'6. Patients'!$DO$9:$FL$9,0),ROWS('6. Patients'!ET$10:ET$107))),0)+
IFERROR(SUMPRODUCT('6. Patients'!DG$10:DG$107,OFFSET('6. Patients'!$FM$9,1,MATCH($D63,'6. Patients'!$FN$9:$GG$9,0),ROWS('6. Patients'!ET$10:ET$107))),0)+
IFERROR(SUMPRODUCT('6. Patients'!DG$10:DG$107,OFFSET('6. Patients'!$GH$9,1,MATCH($D63,'6. Patients'!$GI$9:$IF$9,0),ROWS('6. Patients'!ET$10:ET$107))),0)+
IFERROR(SUMPRODUCT('6. Patients'!DG$10:DG$107,OFFSET('6. Patients'!$IG$9,1,MATCH($D63,'6. Patients'!$IH$9:$JA$9,0),ROWS('6. Patients'!ET$10:ET$107))),0),
IFERROR(SUMPRODUCT('6. Patients'!DG$10:DG$107,OFFSET('6. Patients'!$JB$9,1,MATCH($D63,'6. Patients'!$JC$9:$KZ$9,0),ROWS('6. Patients'!ET$10:ET$107))),0)+
IFERROR(SUMPRODUCT('6. Patients'!DG$10:DG$107,OFFSET('6. Patients'!$LA$9,1,MATCH($D63,'6. Patients'!$LB$9:$LU$9,0),ROWS('6. Patients'!ET$10:ET$107))),0)+
IFERROR(SUMPRODUCT('6. Patients'!DG$10:DG$107,OFFSET('6. Patients'!$LV$9,1,MATCH($D63,'6. Patients'!$LW$9:$NT$9,0),ROWS('6. Patients'!ET$10:ET$107))),0)+
IFERROR(SUMPRODUCT('6. Patients'!DG$10:DG$107,OFFSET('6. Patients'!$NU$9,1,MATCH($D63,'6. Patients'!$NV$9:$OO$9,0),ROWS('6. Patients'!ET$10:ET$107))),0),
IFERROR(SUMPRODUCT('6. Patients'!DG$10:DG$107,OFFSET('6. Patients'!$OP$9,1,MATCH($D63,'6. Patients'!$OQ$9:$QN$9,0),ROWS('6. Patients'!ET$10:ET$107))),0)+
IFERROR(SUMPRODUCT('6. Patients'!DG$10:DG$107,OFFSET('6. Patients'!$QO$9,1,MATCH($D63,'6. Patients'!$QP$9:$RI$9,0),ROWS('6. Patients'!ET$10:ET$107))),0)+
IFERROR(SUMPRODUCT('6. Patients'!DG$10:DG$107,OFFSET('6. Patients'!$RJ$9,1,MATCH($D63,'6. Patients'!$RK$9:$TH$9,0),ROWS('6. Patients'!ET$10:ET$107))),0)+
IFERROR(SUMPRODUCT('6. Patients'!DG$10:DG$107,OFFSET('6. Patients'!$TI$9,1,MATCH($D63,'6. Patients'!$TJ$9:$UC$9,0),ROWS('6. Patients'!ET$10:ET$107))),0))+
IFERROR(VLOOKUP($D63,$H$116:$L$146,COLUMNS($H$115:$J$115)-1+AN$7,0)*$E63*$F63*'1. General Inputs'!$J$25,0),0),0)</f>
        <v>0</v>
      </c>
      <c r="AO63" s="775">
        <f ca="1">ROUNDUP(IFERROR($F63*$E63*CHOOSE(AO$7,
IFERROR(SUMPRODUCT('6. Patients'!DH$10:DH$107,OFFSET('6. Patients'!$DN$9,1,MATCH($D63,'6. Patients'!$DO$9:$FL$9,0),ROWS('6. Patients'!EU$10:EU$107))),0)+
IFERROR(SUMPRODUCT('6. Patients'!DH$10:DH$107,OFFSET('6. Patients'!$FM$9,1,MATCH($D63,'6. Patients'!$FN$9:$GG$9,0),ROWS('6. Patients'!EU$10:EU$107))),0)+
IFERROR(SUMPRODUCT('6. Patients'!DH$10:DH$107,OFFSET('6. Patients'!$GH$9,1,MATCH($D63,'6. Patients'!$GI$9:$IF$9,0),ROWS('6. Patients'!EU$10:EU$107))),0)+
IFERROR(SUMPRODUCT('6. Patients'!DH$10:DH$107,OFFSET('6. Patients'!$IG$9,1,MATCH($D63,'6. Patients'!$IH$9:$JA$9,0),ROWS('6. Patients'!EU$10:EU$107))),0),
IFERROR(SUMPRODUCT('6. Patients'!DH$10:DH$107,OFFSET('6. Patients'!$JB$9,1,MATCH($D63,'6. Patients'!$JC$9:$KZ$9,0),ROWS('6. Patients'!EU$10:EU$107))),0)+
IFERROR(SUMPRODUCT('6. Patients'!DH$10:DH$107,OFFSET('6. Patients'!$LA$9,1,MATCH($D63,'6. Patients'!$LB$9:$LU$9,0),ROWS('6. Patients'!EU$10:EU$107))),0)+
IFERROR(SUMPRODUCT('6. Patients'!DH$10:DH$107,OFFSET('6. Patients'!$LV$9,1,MATCH($D63,'6. Patients'!$LW$9:$NT$9,0),ROWS('6. Patients'!EU$10:EU$107))),0)+
IFERROR(SUMPRODUCT('6. Patients'!DH$10:DH$107,OFFSET('6. Patients'!$NU$9,1,MATCH($D63,'6. Patients'!$NV$9:$OO$9,0),ROWS('6. Patients'!EU$10:EU$107))),0),
IFERROR(SUMPRODUCT('6. Patients'!DH$10:DH$107,OFFSET('6. Patients'!$OP$9,1,MATCH($D63,'6. Patients'!$OQ$9:$QN$9,0),ROWS('6. Patients'!EU$10:EU$107))),0)+
IFERROR(SUMPRODUCT('6. Patients'!DH$10:DH$107,OFFSET('6. Patients'!$QO$9,1,MATCH($D63,'6. Patients'!$QP$9:$RI$9,0),ROWS('6. Patients'!EU$10:EU$107))),0)+
IFERROR(SUMPRODUCT('6. Patients'!DH$10:DH$107,OFFSET('6. Patients'!$RJ$9,1,MATCH($D63,'6. Patients'!$RK$9:$TH$9,0),ROWS('6. Patients'!EU$10:EU$107))),0)+
IFERROR(SUMPRODUCT('6. Patients'!DH$10:DH$107,OFFSET('6. Patients'!$TI$9,1,MATCH($D63,'6. Patients'!$TJ$9:$UC$9,0),ROWS('6. Patients'!EU$10:EU$107))),0))+
IFERROR(VLOOKUP($D63,$H$116:$L$146,COLUMNS($H$115:$J$115)-1+AO$7,0)*$E63*$F63*'1. General Inputs'!$J$25,0),0),0)</f>
        <v>0</v>
      </c>
      <c r="AP63" s="775">
        <f ca="1">ROUNDUP(IFERROR($F63*$E63*CHOOSE(AP$7,
IFERROR(SUMPRODUCT('6. Patients'!DI$10:DI$107,OFFSET('6. Patients'!$DN$9,1,MATCH($D63,'6. Patients'!$DO$9:$FL$9,0),ROWS('6. Patients'!EV$10:EV$107))),0)+
IFERROR(SUMPRODUCT('6. Patients'!DI$10:DI$107,OFFSET('6. Patients'!$FM$9,1,MATCH($D63,'6. Patients'!$FN$9:$GG$9,0),ROWS('6. Patients'!EV$10:EV$107))),0)+
IFERROR(SUMPRODUCT('6. Patients'!DI$10:DI$107,OFFSET('6. Patients'!$GH$9,1,MATCH($D63,'6. Patients'!$GI$9:$IF$9,0),ROWS('6. Patients'!EV$10:EV$107))),0)+
IFERROR(SUMPRODUCT('6. Patients'!DI$10:DI$107,OFFSET('6. Patients'!$IG$9,1,MATCH($D63,'6. Patients'!$IH$9:$JA$9,0),ROWS('6. Patients'!EV$10:EV$107))),0),
IFERROR(SUMPRODUCT('6. Patients'!DI$10:DI$107,OFFSET('6. Patients'!$JB$9,1,MATCH($D63,'6. Patients'!$JC$9:$KZ$9,0),ROWS('6. Patients'!EV$10:EV$107))),0)+
IFERROR(SUMPRODUCT('6. Patients'!DI$10:DI$107,OFFSET('6. Patients'!$LA$9,1,MATCH($D63,'6. Patients'!$LB$9:$LU$9,0),ROWS('6. Patients'!EV$10:EV$107))),0)+
IFERROR(SUMPRODUCT('6. Patients'!DI$10:DI$107,OFFSET('6. Patients'!$LV$9,1,MATCH($D63,'6. Patients'!$LW$9:$NT$9,0),ROWS('6. Patients'!EV$10:EV$107))),0)+
IFERROR(SUMPRODUCT('6. Patients'!DI$10:DI$107,OFFSET('6. Patients'!$NU$9,1,MATCH($D63,'6. Patients'!$NV$9:$OO$9,0),ROWS('6. Patients'!EV$10:EV$107))),0),
IFERROR(SUMPRODUCT('6. Patients'!DI$10:DI$107,OFFSET('6. Patients'!$OP$9,1,MATCH($D63,'6. Patients'!$OQ$9:$QN$9,0),ROWS('6. Patients'!EV$10:EV$107))),0)+
IFERROR(SUMPRODUCT('6. Patients'!DI$10:DI$107,OFFSET('6. Patients'!$QO$9,1,MATCH($D63,'6. Patients'!$QP$9:$RI$9,0),ROWS('6. Patients'!EV$10:EV$107))),0)+
IFERROR(SUMPRODUCT('6. Patients'!DI$10:DI$107,OFFSET('6. Patients'!$RJ$9,1,MATCH($D63,'6. Patients'!$RK$9:$TH$9,0),ROWS('6. Patients'!EV$10:EV$107))),0)+
IFERROR(SUMPRODUCT('6. Patients'!DI$10:DI$107,OFFSET('6. Patients'!$TI$9,1,MATCH($D63,'6. Patients'!$TJ$9:$UC$9,0),ROWS('6. Patients'!EV$10:EV$107))),0))+
IFERROR(VLOOKUP($D63,$H$116:$L$146,COLUMNS($H$115:$J$115)-1+AP$7,0)*$E63*$F63*'1. General Inputs'!$J$25,0),0),0)</f>
        <v>0</v>
      </c>
      <c r="AQ63" s="775">
        <f ca="1">ROUNDUP(IFERROR($F63*$E63*CHOOSE(AQ$7,
IFERROR(SUMPRODUCT('6. Patients'!DJ$10:DJ$107,OFFSET('6. Patients'!$DN$9,1,MATCH($D63,'6. Patients'!$DO$9:$FL$9,0),ROWS('6. Patients'!EW$10:EW$107))),0)+
IFERROR(SUMPRODUCT('6. Patients'!DJ$10:DJ$107,OFFSET('6. Patients'!$FM$9,1,MATCH($D63,'6. Patients'!$FN$9:$GG$9,0),ROWS('6. Patients'!EW$10:EW$107))),0)+
IFERROR(SUMPRODUCT('6. Patients'!DJ$10:DJ$107,OFFSET('6. Patients'!$GH$9,1,MATCH($D63,'6. Patients'!$GI$9:$IF$9,0),ROWS('6. Patients'!EW$10:EW$107))),0)+
IFERROR(SUMPRODUCT('6. Patients'!DJ$10:DJ$107,OFFSET('6. Patients'!$IG$9,1,MATCH($D63,'6. Patients'!$IH$9:$JA$9,0),ROWS('6. Patients'!EW$10:EW$107))),0),
IFERROR(SUMPRODUCT('6. Patients'!DJ$10:DJ$107,OFFSET('6. Patients'!$JB$9,1,MATCH($D63,'6. Patients'!$JC$9:$KZ$9,0),ROWS('6. Patients'!EW$10:EW$107))),0)+
IFERROR(SUMPRODUCT('6. Patients'!DJ$10:DJ$107,OFFSET('6. Patients'!$LA$9,1,MATCH($D63,'6. Patients'!$LB$9:$LU$9,0),ROWS('6. Patients'!EW$10:EW$107))),0)+
IFERROR(SUMPRODUCT('6. Patients'!DJ$10:DJ$107,OFFSET('6. Patients'!$LV$9,1,MATCH($D63,'6. Patients'!$LW$9:$NT$9,0),ROWS('6. Patients'!EW$10:EW$107))),0)+
IFERROR(SUMPRODUCT('6. Patients'!DJ$10:DJ$107,OFFSET('6. Patients'!$NU$9,1,MATCH($D63,'6. Patients'!$NV$9:$OO$9,0),ROWS('6. Patients'!EW$10:EW$107))),0),
IFERROR(SUMPRODUCT('6. Patients'!DJ$10:DJ$107,OFFSET('6. Patients'!$OP$9,1,MATCH($D63,'6. Patients'!$OQ$9:$QN$9,0),ROWS('6. Patients'!EW$10:EW$107))),0)+
IFERROR(SUMPRODUCT('6. Patients'!DJ$10:DJ$107,OFFSET('6. Patients'!$QO$9,1,MATCH($D63,'6. Patients'!$QP$9:$RI$9,0),ROWS('6. Patients'!EW$10:EW$107))),0)+
IFERROR(SUMPRODUCT('6. Patients'!DJ$10:DJ$107,OFFSET('6. Patients'!$RJ$9,1,MATCH($D63,'6. Patients'!$RK$9:$TH$9,0),ROWS('6. Patients'!EW$10:EW$107))),0)+
IFERROR(SUMPRODUCT('6. Patients'!DJ$10:DJ$107,OFFSET('6. Patients'!$TI$9,1,MATCH($D63,'6. Patients'!$TJ$9:$UC$9,0),ROWS('6. Patients'!EW$10:EW$107))),0))+
IFERROR(VLOOKUP($D63,$H$116:$L$146,COLUMNS($H$115:$J$115)-1+AQ$7,0)*$E63*$F63*'1. General Inputs'!$J$25,0),0),0)</f>
        <v>0</v>
      </c>
      <c r="AT63" s="309"/>
      <c r="AZ63" s="335">
        <f ca="1">IFERROR(SUM(OFFSET('7. Consumption'!H63,0,1,,MIN('1. General Inputs'!$J$29,COLUMNS('7. Consumption'!H$9:$AQ$9)-1))),0)+MAX(0,$AQ63*('1. General Inputs'!$J$29-COLUMNS('7. Consumption'!H$9:$AQ$9)+1))</f>
        <v>0</v>
      </c>
      <c r="BA63" s="335">
        <f ca="1">IFERROR(SUM(OFFSET('7. Consumption'!I63,0,1,,MIN('1. General Inputs'!$J$29,COLUMNS('7. Consumption'!I$9:$AQ$9)-1))),0)+MAX(0,$AQ63*('1. General Inputs'!$J$29-COLUMNS('7. Consumption'!I$9:$AQ$9)+1))</f>
        <v>0</v>
      </c>
      <c r="BB63" s="335">
        <f ca="1">IFERROR(SUM(OFFSET('7. Consumption'!J63,0,1,,MIN('1. General Inputs'!$J$29,COLUMNS('7. Consumption'!J$9:$AQ$9)-1))),0)+MAX(0,$AQ63*('1. General Inputs'!$J$29-COLUMNS('7. Consumption'!J$9:$AQ$9)+1))</f>
        <v>0</v>
      </c>
      <c r="BC63" s="335">
        <f ca="1">IFERROR(SUM(OFFSET('7. Consumption'!K63,0,1,,MIN('1. General Inputs'!$J$29,COLUMNS('7. Consumption'!K$9:$AQ$9)-1))),0)+MAX(0,$AQ63*('1. General Inputs'!$J$29-COLUMNS('7. Consumption'!K$9:$AQ$9)+1))</f>
        <v>0</v>
      </c>
      <c r="BD63" s="335">
        <f ca="1">IFERROR(SUM(OFFSET('7. Consumption'!L63,0,1,,MIN('1. General Inputs'!$J$29,COLUMNS('7. Consumption'!L$9:$AQ$9)-1))),0)+MAX(0,$AQ63*('1. General Inputs'!$J$29-COLUMNS('7. Consumption'!L$9:$AQ$9)+1))</f>
        <v>0</v>
      </c>
      <c r="BE63" s="335">
        <f ca="1">IFERROR(SUM(OFFSET('7. Consumption'!M63,0,1,,MIN('1. General Inputs'!$J$29,COLUMNS('7. Consumption'!M$9:$AQ$9)-1))),0)+MAX(0,$AQ63*('1. General Inputs'!$J$29-COLUMNS('7. Consumption'!M$9:$AQ$9)+1))</f>
        <v>0</v>
      </c>
      <c r="BF63" s="335">
        <f ca="1">IFERROR(SUM(OFFSET('7. Consumption'!N63,0,1,,MIN('1. General Inputs'!$J$29,COLUMNS('7. Consumption'!N$9:$AQ$9)-1))),0)+MAX(0,$AQ63*('1. General Inputs'!$J$29-COLUMNS('7. Consumption'!N$9:$AQ$9)+1))</f>
        <v>0</v>
      </c>
      <c r="BG63" s="335">
        <f ca="1">IFERROR(SUM(OFFSET('7. Consumption'!O63,0,1,,MIN('1. General Inputs'!$J$29,COLUMNS('7. Consumption'!O$9:$AQ$9)-1))),0)+MAX(0,$AQ63*('1. General Inputs'!$J$29-COLUMNS('7. Consumption'!O$9:$AQ$9)+1))</f>
        <v>0</v>
      </c>
      <c r="BH63" s="335">
        <f ca="1">IFERROR(SUM(OFFSET('7. Consumption'!P63,0,1,,MIN('1. General Inputs'!$J$29,COLUMNS('7. Consumption'!P$9:$AQ$9)-1))),0)+MAX(0,$AQ63*('1. General Inputs'!$J$29-COLUMNS('7. Consumption'!P$9:$AQ$9)+1))</f>
        <v>0</v>
      </c>
      <c r="BI63" s="335">
        <f ca="1">IFERROR(SUM(OFFSET('7. Consumption'!Q63,0,1,,MIN('1. General Inputs'!$J$29,COLUMNS('7. Consumption'!Q$9:$AQ$9)-1))),0)+MAX(0,$AQ63*('1. General Inputs'!$J$29-COLUMNS('7. Consumption'!Q$9:$AQ$9)+1))</f>
        <v>0</v>
      </c>
      <c r="BJ63" s="335">
        <f ca="1">IFERROR(SUM(OFFSET('7. Consumption'!R63,0,1,,MIN('1. General Inputs'!$J$29,COLUMNS('7. Consumption'!R$9:$AQ$9)-1))),0)+MAX(0,$AQ63*('1. General Inputs'!$J$29-COLUMNS('7. Consumption'!R$9:$AQ$9)+1))</f>
        <v>0</v>
      </c>
      <c r="BK63" s="335">
        <f ca="1">IFERROR(SUM(OFFSET('7. Consumption'!S63,0,1,,MIN('1. General Inputs'!$J$29,COLUMNS('7. Consumption'!S$9:$AQ$9)-1))),0)+MAX(0,$AQ63*('1. General Inputs'!$J$29-COLUMNS('7. Consumption'!S$9:$AQ$9)+1))</f>
        <v>0</v>
      </c>
      <c r="BL63" s="335">
        <f ca="1">IFERROR(SUM(OFFSET('7. Consumption'!T63,0,1,,MIN('1. General Inputs'!$J$29,COLUMNS('7. Consumption'!T$9:$AQ$9)-1))),0)+MAX(0,$AQ63*('1. General Inputs'!$J$29-COLUMNS('7. Consumption'!T$9:$AQ$9)+1))</f>
        <v>0</v>
      </c>
      <c r="BM63" s="335">
        <f ca="1">IFERROR(SUM(OFFSET('7. Consumption'!U63,0,1,,MIN('1. General Inputs'!$J$29,COLUMNS('7. Consumption'!U$9:$AQ$9)-1))),0)+MAX(0,$AQ63*('1. General Inputs'!$J$29-COLUMNS('7. Consumption'!U$9:$AQ$9)+1))</f>
        <v>0</v>
      </c>
      <c r="BN63" s="335">
        <f ca="1">IFERROR(SUM(OFFSET('7. Consumption'!V63,0,1,,MIN('1. General Inputs'!$J$29,COLUMNS('7. Consumption'!V$9:$AQ$9)-1))),0)+MAX(0,$AQ63*('1. General Inputs'!$J$29-COLUMNS('7. Consumption'!V$9:$AQ$9)+1))</f>
        <v>0</v>
      </c>
      <c r="BO63" s="335">
        <f ca="1">IFERROR(SUM(OFFSET('7. Consumption'!W63,0,1,,MIN('1. General Inputs'!$J$29,COLUMNS('7. Consumption'!W$9:$AQ$9)-1))),0)+MAX(0,$AQ63*('1. General Inputs'!$J$29-COLUMNS('7. Consumption'!W$9:$AQ$9)+1))</f>
        <v>0</v>
      </c>
      <c r="BP63" s="335">
        <f ca="1">IFERROR(SUM(OFFSET('7. Consumption'!X63,0,1,,MIN('1. General Inputs'!$J$29,COLUMNS('7. Consumption'!X$9:$AQ$9)-1))),0)+MAX(0,$AQ63*('1. General Inputs'!$J$29-COLUMNS('7. Consumption'!X$9:$AQ$9)+1))</f>
        <v>0</v>
      </c>
      <c r="BQ63" s="335">
        <f ca="1">IFERROR(SUM(OFFSET('7. Consumption'!Y63,0,1,,MIN('1. General Inputs'!$J$29,COLUMNS('7. Consumption'!Y$9:$AQ$9)-1))),0)+MAX(0,$AQ63*('1. General Inputs'!$J$29-COLUMNS('7. Consumption'!Y$9:$AQ$9)+1))</f>
        <v>0</v>
      </c>
      <c r="BR63" s="335">
        <f ca="1">IFERROR(SUM(OFFSET('7. Consumption'!Z63,0,1,,MIN('1. General Inputs'!$J$29,COLUMNS('7. Consumption'!Z$9:$AQ$9)-1))),0)+MAX(0,$AQ63*('1. General Inputs'!$J$29-COLUMNS('7. Consumption'!Z$9:$AQ$9)+1))</f>
        <v>0</v>
      </c>
      <c r="BS63" s="335">
        <f ca="1">IFERROR(SUM(OFFSET('7. Consumption'!AA63,0,1,,MIN('1. General Inputs'!$J$29,COLUMNS('7. Consumption'!AA$9:$AQ$9)-1))),0)+MAX(0,$AQ63*('1. General Inputs'!$J$29-COLUMNS('7. Consumption'!AA$9:$AQ$9)+1))</f>
        <v>0</v>
      </c>
      <c r="BT63" s="335">
        <f ca="1">IFERROR(SUM(OFFSET('7. Consumption'!AB63,0,1,,MIN('1. General Inputs'!$J$29,COLUMNS('7. Consumption'!AB$9:$AQ$9)-1))),0)+MAX(0,$AQ63*('1. General Inputs'!$J$29-COLUMNS('7. Consumption'!AB$9:$AQ$9)+1))</f>
        <v>0</v>
      </c>
      <c r="BU63" s="335">
        <f ca="1">IFERROR(SUM(OFFSET('7. Consumption'!AC63,0,1,,MIN('1. General Inputs'!$J$29,COLUMNS('7. Consumption'!AC$9:$AQ$9)-1))),0)+MAX(0,$AQ63*('1. General Inputs'!$J$29-COLUMNS('7. Consumption'!AC$9:$AQ$9)+1))</f>
        <v>0</v>
      </c>
      <c r="BV63" s="335">
        <f ca="1">IFERROR(SUM(OFFSET('7. Consumption'!AD63,0,1,,MIN('1. General Inputs'!$J$29,COLUMNS('7. Consumption'!AD$9:$AQ$9)-1))),0)+MAX(0,$AQ63*('1. General Inputs'!$J$29-COLUMNS('7. Consumption'!AD$9:$AQ$9)+1))</f>
        <v>0</v>
      </c>
      <c r="BW63" s="335">
        <f ca="1">IFERROR(SUM(OFFSET('7. Consumption'!AE63,0,1,,MIN('1. General Inputs'!$J$29,COLUMNS('7. Consumption'!AE$9:$AQ$9)-1))),0)+MAX(0,$AQ63*('1. General Inputs'!$J$29-COLUMNS('7. Consumption'!AE$9:$AQ$9)+1))</f>
        <v>0</v>
      </c>
      <c r="BX63" s="335">
        <f ca="1">IFERROR(SUM(OFFSET('7. Consumption'!AF63,0,1,,MIN('1. General Inputs'!$J$29,COLUMNS('7. Consumption'!AF$9:$AQ$9)-1))),0)+MAX(0,$AQ63*('1. General Inputs'!$J$29-COLUMNS('7. Consumption'!AF$9:$AQ$9)+1))</f>
        <v>0</v>
      </c>
      <c r="BY63" s="335">
        <f ca="1">IFERROR(SUM(OFFSET('7. Consumption'!AG63,0,1,,MIN('1. General Inputs'!$J$29,COLUMNS('7. Consumption'!AG$9:$AQ$9)-1))),0)+MAX(0,$AQ63*('1. General Inputs'!$J$29-COLUMNS('7. Consumption'!AG$9:$AQ$9)+1))</f>
        <v>0</v>
      </c>
      <c r="BZ63" s="335">
        <f ca="1">IFERROR(SUM(OFFSET('7. Consumption'!AH63,0,1,,MIN('1. General Inputs'!$J$29,COLUMNS('7. Consumption'!AH$9:$AQ$9)-1))),0)+MAX(0,$AQ63*('1. General Inputs'!$J$29-COLUMNS('7. Consumption'!AH$9:$AQ$9)+1))</f>
        <v>0</v>
      </c>
      <c r="CA63" s="335">
        <f ca="1">IFERROR(SUM(OFFSET('7. Consumption'!AI63,0,1,,MIN('1. General Inputs'!$J$29,COLUMNS('7. Consumption'!AI$9:$AQ$9)-1))),0)+MAX(0,$AQ63*('1. General Inputs'!$J$29-COLUMNS('7. Consumption'!AI$9:$AQ$9)+1))</f>
        <v>0</v>
      </c>
      <c r="CB63" s="335">
        <f ca="1">IFERROR(SUM(OFFSET('7. Consumption'!AJ63,0,1,,MIN('1. General Inputs'!$J$29,COLUMNS('7. Consumption'!AJ$9:$AQ$9)-1))),0)+MAX(0,$AQ63*('1. General Inputs'!$J$29-COLUMNS('7. Consumption'!AJ$9:$AQ$9)+1))</f>
        <v>0</v>
      </c>
      <c r="CC63" s="335">
        <f ca="1">IFERROR(SUM(OFFSET('7. Consumption'!AK63,0,1,,MIN('1. General Inputs'!$J$29,COLUMNS('7. Consumption'!AK$9:$AQ$9)-1))),0)+MAX(0,$AQ63*('1. General Inputs'!$J$29-COLUMNS('7. Consumption'!AK$9:$AQ$9)+1))</f>
        <v>0</v>
      </c>
      <c r="CD63" s="335">
        <f ca="1">IFERROR(SUM(OFFSET('7. Consumption'!AL63,0,1,,MIN('1. General Inputs'!$J$29,COLUMNS('7. Consumption'!AL$9:$AQ$9)-1))),0)+MAX(0,$AQ63*('1. General Inputs'!$J$29-COLUMNS('7. Consumption'!AL$9:$AQ$9)+1))</f>
        <v>0</v>
      </c>
      <c r="CE63" s="335">
        <f ca="1">IFERROR(SUM(OFFSET('7. Consumption'!AM63,0,1,,MIN('1. General Inputs'!$J$29,COLUMNS('7. Consumption'!AM$9:$AQ$9)-1))),0)+MAX(0,$AQ63*('1. General Inputs'!$J$29-COLUMNS('7. Consumption'!AM$9:$AQ$9)+1))</f>
        <v>0</v>
      </c>
      <c r="CF63" s="335">
        <f ca="1">IFERROR(SUM(OFFSET('7. Consumption'!AN63,0,1,,MIN('1. General Inputs'!$J$29,COLUMNS('7. Consumption'!AN$9:$AQ$9)-1))),0)+MAX(0,$AQ63*('1. General Inputs'!$J$29-COLUMNS('7. Consumption'!AN$9:$AQ$9)+1))</f>
        <v>0</v>
      </c>
      <c r="CG63" s="335">
        <f ca="1">IFERROR(SUM(OFFSET('7. Consumption'!AO63,0,1,,MIN('1. General Inputs'!$J$29,COLUMNS('7. Consumption'!AO$9:$AQ$9)-1))),0)+MAX(0,$AQ63*('1. General Inputs'!$J$29-COLUMNS('7. Consumption'!AO$9:$AQ$9)+1))</f>
        <v>0</v>
      </c>
      <c r="CH63" s="335">
        <f ca="1">IFERROR(SUM(OFFSET('7. Consumption'!AP63,0,1,,MIN('1. General Inputs'!$J$29,COLUMNS('7. Consumption'!AP$9:$AQ$9)-1))),0)+MAX(0,$AQ63*('1. General Inputs'!$J$29-COLUMNS('7. Consumption'!AP$9:$AQ$9)+1))</f>
        <v>0</v>
      </c>
      <c r="CI63" s="335">
        <f ca="1">IFERROR(SUM(OFFSET('7. Consumption'!AQ63,0,1,,MIN('1. General Inputs'!$J$29,COLUMNS('7. Consumption'!AQ$9:$AQ$9)-1))),0)+MAX(0,$AQ63*('1. General Inputs'!$J$29-COLUMNS('7. Consumption'!AQ$9:$AQ$9)+1))</f>
        <v>0</v>
      </c>
    </row>
    <row r="64" spans="2:87" x14ac:dyDescent="0.3">
      <c r="B64" s="772"/>
      <c r="C64" s="772" t="str">
        <f>IFERROR(VLOOKUP(ROWS($C$9:$C64),'5. Form Breakdown'!$AI$11:$AJ$138,COLUMNS('5. Form Breakdown'!$AI$11:$AJ$11),0),"")</f>
        <v>TDF+FTC+EFV 300/200/600 - tab</v>
      </c>
      <c r="D64" s="772" t="str">
        <f>IFERROR(VLOOKUP($C64,'5a. Dosing'!$E$11:$F$138,2,0),"")</f>
        <v>TDF+FTC+EFV</v>
      </c>
      <c r="E64" s="773" t="str">
        <f>IFERROR(INDEX('5. Form Breakdown'!$AL$11:$BL$138,MATCH('7. Consumption'!$C64,'5. Form Breakdown'!$AK$11:$AK$138,0),MATCH('5. Form Breakdown'!$AX$10,'5. Form Breakdown'!$AL$10:$BL$10,0)),"")</f>
        <v/>
      </c>
      <c r="F64" s="774">
        <f>IFERROR(INDEX('5. Form Breakdown'!$AL$11:$BL$138,MATCH('7. Consumption'!$C64,'5. Form Breakdown'!$AK$11:$AK$138,0),MATCH('5. Form Breakdown'!$BL$10,'5. Form Breakdown'!$AL$10:$BL$10,0)),"")</f>
        <v>0</v>
      </c>
      <c r="H64" s="775">
        <f ca="1">ROUNDUP(IFERROR($F64*$E64*CHOOSE(H$7,
IFERROR(SUMPRODUCT('6. Patients'!CA$10:CA$107,OFFSET('6. Patients'!$DN$9,1,MATCH($D64,'6. Patients'!$DO$9:$FL$9,0),ROWS('6. Patients'!DN$10:DN$107))),0)+
IFERROR(SUMPRODUCT('6. Patients'!CA$10:CA$107,OFFSET('6. Patients'!$FM$9,1,MATCH($D64,'6. Patients'!$FN$9:$GG$9,0),ROWS('6. Patients'!DN$10:DN$107))),0)+
IFERROR(SUMPRODUCT('6. Patients'!CA$10:CA$107,OFFSET('6. Patients'!$GH$9,1,MATCH($D64,'6. Patients'!$GI$9:$IF$9,0),ROWS('6. Patients'!DN$10:DN$107))),0)+
IFERROR(SUMPRODUCT('6. Patients'!CA$10:CA$107,OFFSET('6. Patients'!$IG$9,1,MATCH($D64,'6. Patients'!$IH$9:$JA$9,0),ROWS('6. Patients'!DN$10:DN$107))),0),
IFERROR(SUMPRODUCT('6. Patients'!CA$10:CA$107,OFFSET('6. Patients'!$JB$9,1,MATCH($D64,'6. Patients'!$JC$9:$KZ$9,0),ROWS('6. Patients'!DN$10:DN$107))),0)+
IFERROR(SUMPRODUCT('6. Patients'!CA$10:CA$107,OFFSET('6. Patients'!$LA$9,1,MATCH($D64,'6. Patients'!$LB$9:$LU$9,0),ROWS('6. Patients'!DN$10:DN$107))),0)+
IFERROR(SUMPRODUCT('6. Patients'!CA$10:CA$107,OFFSET('6. Patients'!$LV$9,1,MATCH($D64,'6. Patients'!$LW$9:$NT$9,0),ROWS('6. Patients'!DN$10:DN$107))),0)+
IFERROR(SUMPRODUCT('6. Patients'!CA$10:CA$107,OFFSET('6. Patients'!$NU$9,1,MATCH($D64,'6. Patients'!$NV$9:$OO$9,0),ROWS('6. Patients'!DN$10:DN$107))),0),
IFERROR(SUMPRODUCT('6. Patients'!CA$10:CA$107,OFFSET('6. Patients'!$OP$9,1,MATCH($D64,'6. Patients'!$OQ$9:$QN$9,0),ROWS('6. Patients'!DN$10:DN$107))),0)+
IFERROR(SUMPRODUCT('6. Patients'!CA$10:CA$107,OFFSET('6. Patients'!$QO$9,1,MATCH($D64,'6. Patients'!$QP$9:$RI$9,0),ROWS('6. Patients'!DN$10:DN$107))),0)+
IFERROR(SUMPRODUCT('6. Patients'!CA$10:CA$107,OFFSET('6. Patients'!$RJ$9,1,MATCH($D64,'6. Patients'!$RK$9:$TH$9,0),ROWS('6. Patients'!DN$10:DN$107))),0)+
IFERROR(SUMPRODUCT('6. Patients'!CA$10:CA$107,OFFSET('6. Patients'!$TI$9,1,MATCH($D64,'6. Patients'!$TJ$9:$UC$9,0),ROWS('6. Patients'!DN$10:DN$107))),0))+
IFERROR(VLOOKUP($D64,$H$116:$L$146,COLUMNS($H$115:$J$115)-1+H$7,0)*$E64*$F64*'1. General Inputs'!$J$25,0),0),0)</f>
        <v>0</v>
      </c>
      <c r="I64" s="775">
        <f ca="1">ROUNDUP(IFERROR($F64*$E64*CHOOSE(I$7,
IFERROR(SUMPRODUCT('6. Patients'!CB$10:CB$107,OFFSET('6. Patients'!$DN$9,1,MATCH($D64,'6. Patients'!$DO$9:$FL$9,0),ROWS('6. Patients'!DO$10:DO$107))),0)+
IFERROR(SUMPRODUCT('6. Patients'!CB$10:CB$107,OFFSET('6. Patients'!$FM$9,1,MATCH($D64,'6. Patients'!$FN$9:$GG$9,0),ROWS('6. Patients'!DO$10:DO$107))),0)+
IFERROR(SUMPRODUCT('6. Patients'!CB$10:CB$107,OFFSET('6. Patients'!$GH$9,1,MATCH($D64,'6. Patients'!$GI$9:$IF$9,0),ROWS('6. Patients'!DO$10:DO$107))),0)+
IFERROR(SUMPRODUCT('6. Patients'!CB$10:CB$107,OFFSET('6. Patients'!$IG$9,1,MATCH($D64,'6. Patients'!$IH$9:$JA$9,0),ROWS('6. Patients'!DO$10:DO$107))),0),
IFERROR(SUMPRODUCT('6. Patients'!CB$10:CB$107,OFFSET('6. Patients'!$JB$9,1,MATCH($D64,'6. Patients'!$JC$9:$KZ$9,0),ROWS('6. Patients'!DO$10:DO$107))),0)+
IFERROR(SUMPRODUCT('6. Patients'!CB$10:CB$107,OFFSET('6. Patients'!$LA$9,1,MATCH($D64,'6. Patients'!$LB$9:$LU$9,0),ROWS('6. Patients'!DO$10:DO$107))),0)+
IFERROR(SUMPRODUCT('6. Patients'!CB$10:CB$107,OFFSET('6. Patients'!$LV$9,1,MATCH($D64,'6. Patients'!$LW$9:$NT$9,0),ROWS('6. Patients'!DO$10:DO$107))),0)+
IFERROR(SUMPRODUCT('6. Patients'!CB$10:CB$107,OFFSET('6. Patients'!$NU$9,1,MATCH($D64,'6. Patients'!$NV$9:$OO$9,0),ROWS('6. Patients'!DO$10:DO$107))),0),
IFERROR(SUMPRODUCT('6. Patients'!CB$10:CB$107,OFFSET('6. Patients'!$OP$9,1,MATCH($D64,'6. Patients'!$OQ$9:$QN$9,0),ROWS('6. Patients'!DO$10:DO$107))),0)+
IFERROR(SUMPRODUCT('6. Patients'!CB$10:CB$107,OFFSET('6. Patients'!$QO$9,1,MATCH($D64,'6. Patients'!$QP$9:$RI$9,0),ROWS('6. Patients'!DO$10:DO$107))),0)+
IFERROR(SUMPRODUCT('6. Patients'!CB$10:CB$107,OFFSET('6. Patients'!$RJ$9,1,MATCH($D64,'6. Patients'!$RK$9:$TH$9,0),ROWS('6. Patients'!DO$10:DO$107))),0)+
IFERROR(SUMPRODUCT('6. Patients'!CB$10:CB$107,OFFSET('6. Patients'!$TI$9,1,MATCH($D64,'6. Patients'!$TJ$9:$UC$9,0),ROWS('6. Patients'!DO$10:DO$107))),0))+
IFERROR(VLOOKUP($D64,$H$116:$L$146,COLUMNS($H$115:$J$115)-1+I$7,0)*$E64*$F64*'1. General Inputs'!$J$25,0),0),0)</f>
        <v>0</v>
      </c>
      <c r="J64" s="775">
        <f ca="1">ROUNDUP(IFERROR($F64*$E64*CHOOSE(J$7,
IFERROR(SUMPRODUCT('6. Patients'!CC$10:CC$107,OFFSET('6. Patients'!$DN$9,1,MATCH($D64,'6. Patients'!$DO$9:$FL$9,0),ROWS('6. Patients'!DP$10:DP$107))),0)+
IFERROR(SUMPRODUCT('6. Patients'!CC$10:CC$107,OFFSET('6. Patients'!$FM$9,1,MATCH($D64,'6. Patients'!$FN$9:$GG$9,0),ROWS('6. Patients'!DP$10:DP$107))),0)+
IFERROR(SUMPRODUCT('6. Patients'!CC$10:CC$107,OFFSET('6. Patients'!$GH$9,1,MATCH($D64,'6. Patients'!$GI$9:$IF$9,0),ROWS('6. Patients'!DP$10:DP$107))),0)+
IFERROR(SUMPRODUCT('6. Patients'!CC$10:CC$107,OFFSET('6. Patients'!$IG$9,1,MATCH($D64,'6. Patients'!$IH$9:$JA$9,0),ROWS('6. Patients'!DP$10:DP$107))),0),
IFERROR(SUMPRODUCT('6. Patients'!CC$10:CC$107,OFFSET('6. Patients'!$JB$9,1,MATCH($D64,'6. Patients'!$JC$9:$KZ$9,0),ROWS('6. Patients'!DP$10:DP$107))),0)+
IFERROR(SUMPRODUCT('6. Patients'!CC$10:CC$107,OFFSET('6. Patients'!$LA$9,1,MATCH($D64,'6. Patients'!$LB$9:$LU$9,0),ROWS('6. Patients'!DP$10:DP$107))),0)+
IFERROR(SUMPRODUCT('6. Patients'!CC$10:CC$107,OFFSET('6. Patients'!$LV$9,1,MATCH($D64,'6. Patients'!$LW$9:$NT$9,0),ROWS('6. Patients'!DP$10:DP$107))),0)+
IFERROR(SUMPRODUCT('6. Patients'!CC$10:CC$107,OFFSET('6. Patients'!$NU$9,1,MATCH($D64,'6. Patients'!$NV$9:$OO$9,0),ROWS('6. Patients'!DP$10:DP$107))),0),
IFERROR(SUMPRODUCT('6. Patients'!CC$10:CC$107,OFFSET('6. Patients'!$OP$9,1,MATCH($D64,'6. Patients'!$OQ$9:$QN$9,0),ROWS('6. Patients'!DP$10:DP$107))),0)+
IFERROR(SUMPRODUCT('6. Patients'!CC$10:CC$107,OFFSET('6. Patients'!$QO$9,1,MATCH($D64,'6. Patients'!$QP$9:$RI$9,0),ROWS('6. Patients'!DP$10:DP$107))),0)+
IFERROR(SUMPRODUCT('6. Patients'!CC$10:CC$107,OFFSET('6. Patients'!$RJ$9,1,MATCH($D64,'6. Patients'!$RK$9:$TH$9,0),ROWS('6. Patients'!DP$10:DP$107))),0)+
IFERROR(SUMPRODUCT('6. Patients'!CC$10:CC$107,OFFSET('6. Patients'!$TI$9,1,MATCH($D64,'6. Patients'!$TJ$9:$UC$9,0),ROWS('6. Patients'!DP$10:DP$107))),0))+
IFERROR(VLOOKUP($D64,$H$116:$L$146,COLUMNS($H$115:$J$115)-1+J$7,0)*$E64*$F64*'1. General Inputs'!$J$25,0),0),0)</f>
        <v>0</v>
      </c>
      <c r="K64" s="775">
        <f ca="1">ROUNDUP(IFERROR($F64*$E64*CHOOSE(K$7,
IFERROR(SUMPRODUCT('6. Patients'!CD$10:CD$107,OFFSET('6. Patients'!$DN$9,1,MATCH($D64,'6. Patients'!$DO$9:$FL$9,0),ROWS('6. Patients'!DQ$10:DQ$107))),0)+
IFERROR(SUMPRODUCT('6. Patients'!CD$10:CD$107,OFFSET('6. Patients'!$FM$9,1,MATCH($D64,'6. Patients'!$FN$9:$GG$9,0),ROWS('6. Patients'!DQ$10:DQ$107))),0)+
IFERROR(SUMPRODUCT('6. Patients'!CD$10:CD$107,OFFSET('6. Patients'!$GH$9,1,MATCH($D64,'6. Patients'!$GI$9:$IF$9,0),ROWS('6. Patients'!DQ$10:DQ$107))),0)+
IFERROR(SUMPRODUCT('6. Patients'!CD$10:CD$107,OFFSET('6. Patients'!$IG$9,1,MATCH($D64,'6. Patients'!$IH$9:$JA$9,0),ROWS('6. Patients'!DQ$10:DQ$107))),0),
IFERROR(SUMPRODUCT('6. Patients'!CD$10:CD$107,OFFSET('6. Patients'!$JB$9,1,MATCH($D64,'6. Patients'!$JC$9:$KZ$9,0),ROWS('6. Patients'!DQ$10:DQ$107))),0)+
IFERROR(SUMPRODUCT('6. Patients'!CD$10:CD$107,OFFSET('6. Patients'!$LA$9,1,MATCH($D64,'6. Patients'!$LB$9:$LU$9,0),ROWS('6. Patients'!DQ$10:DQ$107))),0)+
IFERROR(SUMPRODUCT('6. Patients'!CD$10:CD$107,OFFSET('6. Patients'!$LV$9,1,MATCH($D64,'6. Patients'!$LW$9:$NT$9,0),ROWS('6. Patients'!DQ$10:DQ$107))),0)+
IFERROR(SUMPRODUCT('6. Patients'!CD$10:CD$107,OFFSET('6. Patients'!$NU$9,1,MATCH($D64,'6. Patients'!$NV$9:$OO$9,0),ROWS('6. Patients'!DQ$10:DQ$107))),0),
IFERROR(SUMPRODUCT('6. Patients'!CD$10:CD$107,OFFSET('6. Patients'!$OP$9,1,MATCH($D64,'6. Patients'!$OQ$9:$QN$9,0),ROWS('6. Patients'!DQ$10:DQ$107))),0)+
IFERROR(SUMPRODUCT('6. Patients'!CD$10:CD$107,OFFSET('6. Patients'!$QO$9,1,MATCH($D64,'6. Patients'!$QP$9:$RI$9,0),ROWS('6. Patients'!DQ$10:DQ$107))),0)+
IFERROR(SUMPRODUCT('6. Patients'!CD$10:CD$107,OFFSET('6. Patients'!$RJ$9,1,MATCH($D64,'6. Patients'!$RK$9:$TH$9,0),ROWS('6. Patients'!DQ$10:DQ$107))),0)+
IFERROR(SUMPRODUCT('6. Patients'!CD$10:CD$107,OFFSET('6. Patients'!$TI$9,1,MATCH($D64,'6. Patients'!$TJ$9:$UC$9,0),ROWS('6. Patients'!DQ$10:DQ$107))),0))+
IFERROR(VLOOKUP($D64,$H$116:$L$146,COLUMNS($H$115:$J$115)-1+K$7,0)*$E64*$F64*'1. General Inputs'!$J$25,0),0),0)</f>
        <v>0</v>
      </c>
      <c r="L64" s="775">
        <f ca="1">ROUNDUP(IFERROR($F64*$E64*CHOOSE(L$7,
IFERROR(SUMPRODUCT('6. Patients'!CE$10:CE$107,OFFSET('6. Patients'!$DN$9,1,MATCH($D64,'6. Patients'!$DO$9:$FL$9,0),ROWS('6. Patients'!DR$10:DR$107))),0)+
IFERROR(SUMPRODUCT('6. Patients'!CE$10:CE$107,OFFSET('6. Patients'!$FM$9,1,MATCH($D64,'6. Patients'!$FN$9:$GG$9,0),ROWS('6. Patients'!DR$10:DR$107))),0)+
IFERROR(SUMPRODUCT('6. Patients'!CE$10:CE$107,OFFSET('6. Patients'!$GH$9,1,MATCH($D64,'6. Patients'!$GI$9:$IF$9,0),ROWS('6. Patients'!DR$10:DR$107))),0)+
IFERROR(SUMPRODUCT('6. Patients'!CE$10:CE$107,OFFSET('6. Patients'!$IG$9,1,MATCH($D64,'6. Patients'!$IH$9:$JA$9,0),ROWS('6. Patients'!DR$10:DR$107))),0),
IFERROR(SUMPRODUCT('6. Patients'!CE$10:CE$107,OFFSET('6. Patients'!$JB$9,1,MATCH($D64,'6. Patients'!$JC$9:$KZ$9,0),ROWS('6. Patients'!DR$10:DR$107))),0)+
IFERROR(SUMPRODUCT('6. Patients'!CE$10:CE$107,OFFSET('6. Patients'!$LA$9,1,MATCH($D64,'6. Patients'!$LB$9:$LU$9,0),ROWS('6. Patients'!DR$10:DR$107))),0)+
IFERROR(SUMPRODUCT('6. Patients'!CE$10:CE$107,OFFSET('6. Patients'!$LV$9,1,MATCH($D64,'6. Patients'!$LW$9:$NT$9,0),ROWS('6. Patients'!DR$10:DR$107))),0)+
IFERROR(SUMPRODUCT('6. Patients'!CE$10:CE$107,OFFSET('6. Patients'!$NU$9,1,MATCH($D64,'6. Patients'!$NV$9:$OO$9,0),ROWS('6. Patients'!DR$10:DR$107))),0),
IFERROR(SUMPRODUCT('6. Patients'!CE$10:CE$107,OFFSET('6. Patients'!$OP$9,1,MATCH($D64,'6. Patients'!$OQ$9:$QN$9,0),ROWS('6. Patients'!DR$10:DR$107))),0)+
IFERROR(SUMPRODUCT('6. Patients'!CE$10:CE$107,OFFSET('6. Patients'!$QO$9,1,MATCH($D64,'6. Patients'!$QP$9:$RI$9,0),ROWS('6. Patients'!DR$10:DR$107))),0)+
IFERROR(SUMPRODUCT('6. Patients'!CE$10:CE$107,OFFSET('6. Patients'!$RJ$9,1,MATCH($D64,'6. Patients'!$RK$9:$TH$9,0),ROWS('6. Patients'!DR$10:DR$107))),0)+
IFERROR(SUMPRODUCT('6. Patients'!CE$10:CE$107,OFFSET('6. Patients'!$TI$9,1,MATCH($D64,'6. Patients'!$TJ$9:$UC$9,0),ROWS('6. Patients'!DR$10:DR$107))),0))+
IFERROR(VLOOKUP($D64,$H$116:$L$146,COLUMNS($H$115:$J$115)-1+L$7,0)*$E64*$F64*'1. General Inputs'!$J$25,0),0),0)</f>
        <v>0</v>
      </c>
      <c r="M64" s="775">
        <f ca="1">ROUNDUP(IFERROR($F64*$E64*CHOOSE(M$7,
IFERROR(SUMPRODUCT('6. Patients'!CF$10:CF$107,OFFSET('6. Patients'!$DN$9,1,MATCH($D64,'6. Patients'!$DO$9:$FL$9,0),ROWS('6. Patients'!DS$10:DS$107))),0)+
IFERROR(SUMPRODUCT('6. Patients'!CF$10:CF$107,OFFSET('6. Patients'!$FM$9,1,MATCH($D64,'6. Patients'!$FN$9:$GG$9,0),ROWS('6. Patients'!DS$10:DS$107))),0)+
IFERROR(SUMPRODUCT('6. Patients'!CF$10:CF$107,OFFSET('6. Patients'!$GH$9,1,MATCH($D64,'6. Patients'!$GI$9:$IF$9,0),ROWS('6. Patients'!DS$10:DS$107))),0)+
IFERROR(SUMPRODUCT('6. Patients'!CF$10:CF$107,OFFSET('6. Patients'!$IG$9,1,MATCH($D64,'6. Patients'!$IH$9:$JA$9,0),ROWS('6. Patients'!DS$10:DS$107))),0),
IFERROR(SUMPRODUCT('6. Patients'!CF$10:CF$107,OFFSET('6. Patients'!$JB$9,1,MATCH($D64,'6. Patients'!$JC$9:$KZ$9,0),ROWS('6. Patients'!DS$10:DS$107))),0)+
IFERROR(SUMPRODUCT('6. Patients'!CF$10:CF$107,OFFSET('6. Patients'!$LA$9,1,MATCH($D64,'6. Patients'!$LB$9:$LU$9,0),ROWS('6. Patients'!DS$10:DS$107))),0)+
IFERROR(SUMPRODUCT('6. Patients'!CF$10:CF$107,OFFSET('6. Patients'!$LV$9,1,MATCH($D64,'6. Patients'!$LW$9:$NT$9,0),ROWS('6. Patients'!DS$10:DS$107))),0)+
IFERROR(SUMPRODUCT('6. Patients'!CF$10:CF$107,OFFSET('6. Patients'!$NU$9,1,MATCH($D64,'6. Patients'!$NV$9:$OO$9,0),ROWS('6. Patients'!DS$10:DS$107))),0),
IFERROR(SUMPRODUCT('6. Patients'!CF$10:CF$107,OFFSET('6. Patients'!$OP$9,1,MATCH($D64,'6. Patients'!$OQ$9:$QN$9,0),ROWS('6. Patients'!DS$10:DS$107))),0)+
IFERROR(SUMPRODUCT('6. Patients'!CF$10:CF$107,OFFSET('6. Patients'!$QO$9,1,MATCH($D64,'6. Patients'!$QP$9:$RI$9,0),ROWS('6. Patients'!DS$10:DS$107))),0)+
IFERROR(SUMPRODUCT('6. Patients'!CF$10:CF$107,OFFSET('6. Patients'!$RJ$9,1,MATCH($D64,'6. Patients'!$RK$9:$TH$9,0),ROWS('6. Patients'!DS$10:DS$107))),0)+
IFERROR(SUMPRODUCT('6. Patients'!CF$10:CF$107,OFFSET('6. Patients'!$TI$9,1,MATCH($D64,'6. Patients'!$TJ$9:$UC$9,0),ROWS('6. Patients'!DS$10:DS$107))),0))+
IFERROR(VLOOKUP($D64,$H$116:$L$146,COLUMNS($H$115:$J$115)-1+M$7,0)*$E64*$F64*'1. General Inputs'!$J$25,0),0),0)</f>
        <v>0</v>
      </c>
      <c r="N64" s="775">
        <f ca="1">ROUNDUP(IFERROR($F64*$E64*CHOOSE(N$7,
IFERROR(SUMPRODUCT('6. Patients'!CG$10:CG$107,OFFSET('6. Patients'!$DN$9,1,MATCH($D64,'6. Patients'!$DO$9:$FL$9,0),ROWS('6. Patients'!DT$10:DT$107))),0)+
IFERROR(SUMPRODUCT('6. Patients'!CG$10:CG$107,OFFSET('6. Patients'!$FM$9,1,MATCH($D64,'6. Patients'!$FN$9:$GG$9,0),ROWS('6. Patients'!DT$10:DT$107))),0)+
IFERROR(SUMPRODUCT('6. Patients'!CG$10:CG$107,OFFSET('6. Patients'!$GH$9,1,MATCH($D64,'6. Patients'!$GI$9:$IF$9,0),ROWS('6. Patients'!DT$10:DT$107))),0)+
IFERROR(SUMPRODUCT('6. Patients'!CG$10:CG$107,OFFSET('6. Patients'!$IG$9,1,MATCH($D64,'6. Patients'!$IH$9:$JA$9,0),ROWS('6. Patients'!DT$10:DT$107))),0),
IFERROR(SUMPRODUCT('6. Patients'!CG$10:CG$107,OFFSET('6. Patients'!$JB$9,1,MATCH($D64,'6. Patients'!$JC$9:$KZ$9,0),ROWS('6. Patients'!DT$10:DT$107))),0)+
IFERROR(SUMPRODUCT('6. Patients'!CG$10:CG$107,OFFSET('6. Patients'!$LA$9,1,MATCH($D64,'6. Patients'!$LB$9:$LU$9,0),ROWS('6. Patients'!DT$10:DT$107))),0)+
IFERROR(SUMPRODUCT('6. Patients'!CG$10:CG$107,OFFSET('6. Patients'!$LV$9,1,MATCH($D64,'6. Patients'!$LW$9:$NT$9,0),ROWS('6. Patients'!DT$10:DT$107))),0)+
IFERROR(SUMPRODUCT('6. Patients'!CG$10:CG$107,OFFSET('6. Patients'!$NU$9,1,MATCH($D64,'6. Patients'!$NV$9:$OO$9,0),ROWS('6. Patients'!DT$10:DT$107))),0),
IFERROR(SUMPRODUCT('6. Patients'!CG$10:CG$107,OFFSET('6. Patients'!$OP$9,1,MATCH($D64,'6. Patients'!$OQ$9:$QN$9,0),ROWS('6. Patients'!DT$10:DT$107))),0)+
IFERROR(SUMPRODUCT('6. Patients'!CG$10:CG$107,OFFSET('6. Patients'!$QO$9,1,MATCH($D64,'6. Patients'!$QP$9:$RI$9,0),ROWS('6. Patients'!DT$10:DT$107))),0)+
IFERROR(SUMPRODUCT('6. Patients'!CG$10:CG$107,OFFSET('6. Patients'!$RJ$9,1,MATCH($D64,'6. Patients'!$RK$9:$TH$9,0),ROWS('6. Patients'!DT$10:DT$107))),0)+
IFERROR(SUMPRODUCT('6. Patients'!CG$10:CG$107,OFFSET('6. Patients'!$TI$9,1,MATCH($D64,'6. Patients'!$TJ$9:$UC$9,0),ROWS('6. Patients'!DT$10:DT$107))),0))+
IFERROR(VLOOKUP($D64,$H$116:$L$146,COLUMNS($H$115:$J$115)-1+N$7,0)*$E64*$F64*'1. General Inputs'!$J$25,0),0),0)</f>
        <v>0</v>
      </c>
      <c r="O64" s="775">
        <f ca="1">ROUNDUP(IFERROR($F64*$E64*CHOOSE(O$7,
IFERROR(SUMPRODUCT('6. Patients'!CH$10:CH$107,OFFSET('6. Patients'!$DN$9,1,MATCH($D64,'6. Patients'!$DO$9:$FL$9,0),ROWS('6. Patients'!DU$10:DU$107))),0)+
IFERROR(SUMPRODUCT('6. Patients'!CH$10:CH$107,OFFSET('6. Patients'!$FM$9,1,MATCH($D64,'6. Patients'!$FN$9:$GG$9,0),ROWS('6. Patients'!DU$10:DU$107))),0)+
IFERROR(SUMPRODUCT('6. Patients'!CH$10:CH$107,OFFSET('6. Patients'!$GH$9,1,MATCH($D64,'6. Patients'!$GI$9:$IF$9,0),ROWS('6. Patients'!DU$10:DU$107))),0)+
IFERROR(SUMPRODUCT('6. Patients'!CH$10:CH$107,OFFSET('6. Patients'!$IG$9,1,MATCH($D64,'6. Patients'!$IH$9:$JA$9,0),ROWS('6. Patients'!DU$10:DU$107))),0),
IFERROR(SUMPRODUCT('6. Patients'!CH$10:CH$107,OFFSET('6. Patients'!$JB$9,1,MATCH($D64,'6. Patients'!$JC$9:$KZ$9,0),ROWS('6. Patients'!DU$10:DU$107))),0)+
IFERROR(SUMPRODUCT('6. Patients'!CH$10:CH$107,OFFSET('6. Patients'!$LA$9,1,MATCH($D64,'6. Patients'!$LB$9:$LU$9,0),ROWS('6. Patients'!DU$10:DU$107))),0)+
IFERROR(SUMPRODUCT('6. Patients'!CH$10:CH$107,OFFSET('6. Patients'!$LV$9,1,MATCH($D64,'6. Patients'!$LW$9:$NT$9,0),ROWS('6. Patients'!DU$10:DU$107))),0)+
IFERROR(SUMPRODUCT('6. Patients'!CH$10:CH$107,OFFSET('6. Patients'!$NU$9,1,MATCH($D64,'6. Patients'!$NV$9:$OO$9,0),ROWS('6. Patients'!DU$10:DU$107))),0),
IFERROR(SUMPRODUCT('6. Patients'!CH$10:CH$107,OFFSET('6. Patients'!$OP$9,1,MATCH($D64,'6. Patients'!$OQ$9:$QN$9,0),ROWS('6. Patients'!DU$10:DU$107))),0)+
IFERROR(SUMPRODUCT('6. Patients'!CH$10:CH$107,OFFSET('6. Patients'!$QO$9,1,MATCH($D64,'6. Patients'!$QP$9:$RI$9,0),ROWS('6. Patients'!DU$10:DU$107))),0)+
IFERROR(SUMPRODUCT('6. Patients'!CH$10:CH$107,OFFSET('6. Patients'!$RJ$9,1,MATCH($D64,'6. Patients'!$RK$9:$TH$9,0),ROWS('6. Patients'!DU$10:DU$107))),0)+
IFERROR(SUMPRODUCT('6. Patients'!CH$10:CH$107,OFFSET('6. Patients'!$TI$9,1,MATCH($D64,'6. Patients'!$TJ$9:$UC$9,0),ROWS('6. Patients'!DU$10:DU$107))),0))+
IFERROR(VLOOKUP($D64,$H$116:$L$146,COLUMNS($H$115:$J$115)-1+O$7,0)*$E64*$F64*'1. General Inputs'!$J$25,0),0),0)</f>
        <v>0</v>
      </c>
      <c r="P64" s="775">
        <f ca="1">ROUNDUP(IFERROR($F64*$E64*CHOOSE(P$7,
IFERROR(SUMPRODUCT('6. Patients'!CI$10:CI$107,OFFSET('6. Patients'!$DN$9,1,MATCH($D64,'6. Patients'!$DO$9:$FL$9,0),ROWS('6. Patients'!DV$10:DV$107))),0)+
IFERROR(SUMPRODUCT('6. Patients'!CI$10:CI$107,OFFSET('6. Patients'!$FM$9,1,MATCH($D64,'6. Patients'!$FN$9:$GG$9,0),ROWS('6. Patients'!DV$10:DV$107))),0)+
IFERROR(SUMPRODUCT('6. Patients'!CI$10:CI$107,OFFSET('6. Patients'!$GH$9,1,MATCH($D64,'6. Patients'!$GI$9:$IF$9,0),ROWS('6. Patients'!DV$10:DV$107))),0)+
IFERROR(SUMPRODUCT('6. Patients'!CI$10:CI$107,OFFSET('6. Patients'!$IG$9,1,MATCH($D64,'6. Patients'!$IH$9:$JA$9,0),ROWS('6. Patients'!DV$10:DV$107))),0),
IFERROR(SUMPRODUCT('6. Patients'!CI$10:CI$107,OFFSET('6. Patients'!$JB$9,1,MATCH($D64,'6. Patients'!$JC$9:$KZ$9,0),ROWS('6. Patients'!DV$10:DV$107))),0)+
IFERROR(SUMPRODUCT('6. Patients'!CI$10:CI$107,OFFSET('6. Patients'!$LA$9,1,MATCH($D64,'6. Patients'!$LB$9:$LU$9,0),ROWS('6. Patients'!DV$10:DV$107))),0)+
IFERROR(SUMPRODUCT('6. Patients'!CI$10:CI$107,OFFSET('6. Patients'!$LV$9,1,MATCH($D64,'6. Patients'!$LW$9:$NT$9,0),ROWS('6. Patients'!DV$10:DV$107))),0)+
IFERROR(SUMPRODUCT('6. Patients'!CI$10:CI$107,OFFSET('6. Patients'!$NU$9,1,MATCH($D64,'6. Patients'!$NV$9:$OO$9,0),ROWS('6. Patients'!DV$10:DV$107))),0),
IFERROR(SUMPRODUCT('6. Patients'!CI$10:CI$107,OFFSET('6. Patients'!$OP$9,1,MATCH($D64,'6. Patients'!$OQ$9:$QN$9,0),ROWS('6. Patients'!DV$10:DV$107))),0)+
IFERROR(SUMPRODUCT('6. Patients'!CI$10:CI$107,OFFSET('6. Patients'!$QO$9,1,MATCH($D64,'6. Patients'!$QP$9:$RI$9,0),ROWS('6. Patients'!DV$10:DV$107))),0)+
IFERROR(SUMPRODUCT('6. Patients'!CI$10:CI$107,OFFSET('6. Patients'!$RJ$9,1,MATCH($D64,'6. Patients'!$RK$9:$TH$9,0),ROWS('6. Patients'!DV$10:DV$107))),0)+
IFERROR(SUMPRODUCT('6. Patients'!CI$10:CI$107,OFFSET('6. Patients'!$TI$9,1,MATCH($D64,'6. Patients'!$TJ$9:$UC$9,0),ROWS('6. Patients'!DV$10:DV$107))),0))+
IFERROR(VLOOKUP($D64,$H$116:$L$146,COLUMNS($H$115:$J$115)-1+P$7,0)*$E64*$F64*'1. General Inputs'!$J$25,0),0),0)</f>
        <v>0</v>
      </c>
      <c r="Q64" s="775">
        <f ca="1">ROUNDUP(IFERROR($F64*$E64*CHOOSE(Q$7,
IFERROR(SUMPRODUCT('6. Patients'!CJ$10:CJ$107,OFFSET('6. Patients'!$DN$9,1,MATCH($D64,'6. Patients'!$DO$9:$FL$9,0),ROWS('6. Patients'!DW$10:DW$107))),0)+
IFERROR(SUMPRODUCT('6. Patients'!CJ$10:CJ$107,OFFSET('6. Patients'!$FM$9,1,MATCH($D64,'6. Patients'!$FN$9:$GG$9,0),ROWS('6. Patients'!DW$10:DW$107))),0)+
IFERROR(SUMPRODUCT('6. Patients'!CJ$10:CJ$107,OFFSET('6. Patients'!$GH$9,1,MATCH($D64,'6. Patients'!$GI$9:$IF$9,0),ROWS('6. Patients'!DW$10:DW$107))),0)+
IFERROR(SUMPRODUCT('6. Patients'!CJ$10:CJ$107,OFFSET('6. Patients'!$IG$9,1,MATCH($D64,'6. Patients'!$IH$9:$JA$9,0),ROWS('6. Patients'!DW$10:DW$107))),0),
IFERROR(SUMPRODUCT('6. Patients'!CJ$10:CJ$107,OFFSET('6. Patients'!$JB$9,1,MATCH($D64,'6. Patients'!$JC$9:$KZ$9,0),ROWS('6. Patients'!DW$10:DW$107))),0)+
IFERROR(SUMPRODUCT('6. Patients'!CJ$10:CJ$107,OFFSET('6. Patients'!$LA$9,1,MATCH($D64,'6. Patients'!$LB$9:$LU$9,0),ROWS('6. Patients'!DW$10:DW$107))),0)+
IFERROR(SUMPRODUCT('6. Patients'!CJ$10:CJ$107,OFFSET('6. Patients'!$LV$9,1,MATCH($D64,'6. Patients'!$LW$9:$NT$9,0),ROWS('6. Patients'!DW$10:DW$107))),0)+
IFERROR(SUMPRODUCT('6. Patients'!CJ$10:CJ$107,OFFSET('6. Patients'!$NU$9,1,MATCH($D64,'6. Patients'!$NV$9:$OO$9,0),ROWS('6. Patients'!DW$10:DW$107))),0),
IFERROR(SUMPRODUCT('6. Patients'!CJ$10:CJ$107,OFFSET('6. Patients'!$OP$9,1,MATCH($D64,'6. Patients'!$OQ$9:$QN$9,0),ROWS('6. Patients'!DW$10:DW$107))),0)+
IFERROR(SUMPRODUCT('6. Patients'!CJ$10:CJ$107,OFFSET('6. Patients'!$QO$9,1,MATCH($D64,'6. Patients'!$QP$9:$RI$9,0),ROWS('6. Patients'!DW$10:DW$107))),0)+
IFERROR(SUMPRODUCT('6. Patients'!CJ$10:CJ$107,OFFSET('6. Patients'!$RJ$9,1,MATCH($D64,'6. Patients'!$RK$9:$TH$9,0),ROWS('6. Patients'!DW$10:DW$107))),0)+
IFERROR(SUMPRODUCT('6. Patients'!CJ$10:CJ$107,OFFSET('6. Patients'!$TI$9,1,MATCH($D64,'6. Patients'!$TJ$9:$UC$9,0),ROWS('6. Patients'!DW$10:DW$107))),0))+
IFERROR(VLOOKUP($D64,$H$116:$L$146,COLUMNS($H$115:$J$115)-1+Q$7,0)*$E64*$F64*'1. General Inputs'!$J$25,0),0),0)</f>
        <v>0</v>
      </c>
      <c r="R64" s="775">
        <f ca="1">ROUNDUP(IFERROR($F64*$E64*CHOOSE(R$7,
IFERROR(SUMPRODUCT('6. Patients'!CK$10:CK$107,OFFSET('6. Patients'!$DN$9,1,MATCH($D64,'6. Patients'!$DO$9:$FL$9,0),ROWS('6. Patients'!DX$10:DX$107))),0)+
IFERROR(SUMPRODUCT('6. Patients'!CK$10:CK$107,OFFSET('6. Patients'!$FM$9,1,MATCH($D64,'6. Patients'!$FN$9:$GG$9,0),ROWS('6. Patients'!DX$10:DX$107))),0)+
IFERROR(SUMPRODUCT('6. Patients'!CK$10:CK$107,OFFSET('6. Patients'!$GH$9,1,MATCH($D64,'6. Patients'!$GI$9:$IF$9,0),ROWS('6. Patients'!DX$10:DX$107))),0)+
IFERROR(SUMPRODUCT('6. Patients'!CK$10:CK$107,OFFSET('6. Patients'!$IG$9,1,MATCH($D64,'6. Patients'!$IH$9:$JA$9,0),ROWS('6. Patients'!DX$10:DX$107))),0),
IFERROR(SUMPRODUCT('6. Patients'!CK$10:CK$107,OFFSET('6. Patients'!$JB$9,1,MATCH($D64,'6. Patients'!$JC$9:$KZ$9,0),ROWS('6. Patients'!DX$10:DX$107))),0)+
IFERROR(SUMPRODUCT('6. Patients'!CK$10:CK$107,OFFSET('6. Patients'!$LA$9,1,MATCH($D64,'6. Patients'!$LB$9:$LU$9,0),ROWS('6. Patients'!DX$10:DX$107))),0)+
IFERROR(SUMPRODUCT('6. Patients'!CK$10:CK$107,OFFSET('6. Patients'!$LV$9,1,MATCH($D64,'6. Patients'!$LW$9:$NT$9,0),ROWS('6. Patients'!DX$10:DX$107))),0)+
IFERROR(SUMPRODUCT('6. Patients'!CK$10:CK$107,OFFSET('6. Patients'!$NU$9,1,MATCH($D64,'6. Patients'!$NV$9:$OO$9,0),ROWS('6. Patients'!DX$10:DX$107))),0),
IFERROR(SUMPRODUCT('6. Patients'!CK$10:CK$107,OFFSET('6. Patients'!$OP$9,1,MATCH($D64,'6. Patients'!$OQ$9:$QN$9,0),ROWS('6. Patients'!DX$10:DX$107))),0)+
IFERROR(SUMPRODUCT('6. Patients'!CK$10:CK$107,OFFSET('6. Patients'!$QO$9,1,MATCH($D64,'6. Patients'!$QP$9:$RI$9,0),ROWS('6. Patients'!DX$10:DX$107))),0)+
IFERROR(SUMPRODUCT('6. Patients'!CK$10:CK$107,OFFSET('6. Patients'!$RJ$9,1,MATCH($D64,'6. Patients'!$RK$9:$TH$9,0),ROWS('6. Patients'!DX$10:DX$107))),0)+
IFERROR(SUMPRODUCT('6. Patients'!CK$10:CK$107,OFFSET('6. Patients'!$TI$9,1,MATCH($D64,'6. Patients'!$TJ$9:$UC$9,0),ROWS('6. Patients'!DX$10:DX$107))),0))+
IFERROR(VLOOKUP($D64,$H$116:$L$146,COLUMNS($H$115:$J$115)-1+R$7,0)*$E64*$F64*'1. General Inputs'!$J$25,0),0),0)</f>
        <v>0</v>
      </c>
      <c r="S64" s="775">
        <f ca="1">ROUNDUP(IFERROR($F64*$E64*CHOOSE(S$7,
IFERROR(SUMPRODUCT('6. Patients'!CL$10:CL$107,OFFSET('6. Patients'!$DN$9,1,MATCH($D64,'6. Patients'!$DO$9:$FL$9,0),ROWS('6. Patients'!DY$10:DY$107))),0)+
IFERROR(SUMPRODUCT('6. Patients'!CL$10:CL$107,OFFSET('6. Patients'!$FM$9,1,MATCH($D64,'6. Patients'!$FN$9:$GG$9,0),ROWS('6. Patients'!DY$10:DY$107))),0)+
IFERROR(SUMPRODUCT('6. Patients'!CL$10:CL$107,OFFSET('6. Patients'!$GH$9,1,MATCH($D64,'6. Patients'!$GI$9:$IF$9,0),ROWS('6. Patients'!DY$10:DY$107))),0)+
IFERROR(SUMPRODUCT('6. Patients'!CL$10:CL$107,OFFSET('6. Patients'!$IG$9,1,MATCH($D64,'6. Patients'!$IH$9:$JA$9,0),ROWS('6. Patients'!DY$10:DY$107))),0),
IFERROR(SUMPRODUCT('6. Patients'!CL$10:CL$107,OFFSET('6. Patients'!$JB$9,1,MATCH($D64,'6. Patients'!$JC$9:$KZ$9,0),ROWS('6. Patients'!DY$10:DY$107))),0)+
IFERROR(SUMPRODUCT('6. Patients'!CL$10:CL$107,OFFSET('6. Patients'!$LA$9,1,MATCH($D64,'6. Patients'!$LB$9:$LU$9,0),ROWS('6. Patients'!DY$10:DY$107))),0)+
IFERROR(SUMPRODUCT('6. Patients'!CL$10:CL$107,OFFSET('6. Patients'!$LV$9,1,MATCH($D64,'6. Patients'!$LW$9:$NT$9,0),ROWS('6. Patients'!DY$10:DY$107))),0)+
IFERROR(SUMPRODUCT('6. Patients'!CL$10:CL$107,OFFSET('6. Patients'!$NU$9,1,MATCH($D64,'6. Patients'!$NV$9:$OO$9,0),ROWS('6. Patients'!DY$10:DY$107))),0),
IFERROR(SUMPRODUCT('6. Patients'!CL$10:CL$107,OFFSET('6. Patients'!$OP$9,1,MATCH($D64,'6. Patients'!$OQ$9:$QN$9,0),ROWS('6. Patients'!DY$10:DY$107))),0)+
IFERROR(SUMPRODUCT('6. Patients'!CL$10:CL$107,OFFSET('6. Patients'!$QO$9,1,MATCH($D64,'6. Patients'!$QP$9:$RI$9,0),ROWS('6. Patients'!DY$10:DY$107))),0)+
IFERROR(SUMPRODUCT('6. Patients'!CL$10:CL$107,OFFSET('6. Patients'!$RJ$9,1,MATCH($D64,'6. Patients'!$RK$9:$TH$9,0),ROWS('6. Patients'!DY$10:DY$107))),0)+
IFERROR(SUMPRODUCT('6. Patients'!CL$10:CL$107,OFFSET('6. Patients'!$TI$9,1,MATCH($D64,'6. Patients'!$TJ$9:$UC$9,0),ROWS('6. Patients'!DY$10:DY$107))),0))+
IFERROR(VLOOKUP($D64,$H$116:$L$146,COLUMNS($H$115:$J$115)-1+S$7,0)*$E64*$F64*'1. General Inputs'!$J$25,0),0),0)</f>
        <v>0</v>
      </c>
      <c r="T64" s="775">
        <f ca="1">ROUNDUP(IFERROR($F64*$E64*CHOOSE(T$7,
IFERROR(SUMPRODUCT('6. Patients'!CM$10:CM$107,OFFSET('6. Patients'!$DN$9,1,MATCH($D64,'6. Patients'!$DO$9:$FL$9,0),ROWS('6. Patients'!DZ$10:DZ$107))),0)+
IFERROR(SUMPRODUCT('6. Patients'!CM$10:CM$107,OFFSET('6. Patients'!$FM$9,1,MATCH($D64,'6. Patients'!$FN$9:$GG$9,0),ROWS('6. Patients'!DZ$10:DZ$107))),0)+
IFERROR(SUMPRODUCT('6. Patients'!CM$10:CM$107,OFFSET('6. Patients'!$GH$9,1,MATCH($D64,'6. Patients'!$GI$9:$IF$9,0),ROWS('6. Patients'!DZ$10:DZ$107))),0)+
IFERROR(SUMPRODUCT('6. Patients'!CM$10:CM$107,OFFSET('6. Patients'!$IG$9,1,MATCH($D64,'6. Patients'!$IH$9:$JA$9,0),ROWS('6. Patients'!DZ$10:DZ$107))),0),
IFERROR(SUMPRODUCT('6. Patients'!CM$10:CM$107,OFFSET('6. Patients'!$JB$9,1,MATCH($D64,'6. Patients'!$JC$9:$KZ$9,0),ROWS('6. Patients'!DZ$10:DZ$107))),0)+
IFERROR(SUMPRODUCT('6. Patients'!CM$10:CM$107,OFFSET('6. Patients'!$LA$9,1,MATCH($D64,'6. Patients'!$LB$9:$LU$9,0),ROWS('6. Patients'!DZ$10:DZ$107))),0)+
IFERROR(SUMPRODUCT('6. Patients'!CM$10:CM$107,OFFSET('6. Patients'!$LV$9,1,MATCH($D64,'6. Patients'!$LW$9:$NT$9,0),ROWS('6. Patients'!DZ$10:DZ$107))),0)+
IFERROR(SUMPRODUCT('6. Patients'!CM$10:CM$107,OFFSET('6. Patients'!$NU$9,1,MATCH($D64,'6. Patients'!$NV$9:$OO$9,0),ROWS('6. Patients'!DZ$10:DZ$107))),0),
IFERROR(SUMPRODUCT('6. Patients'!CM$10:CM$107,OFFSET('6. Patients'!$OP$9,1,MATCH($D64,'6. Patients'!$OQ$9:$QN$9,0),ROWS('6. Patients'!DZ$10:DZ$107))),0)+
IFERROR(SUMPRODUCT('6. Patients'!CM$10:CM$107,OFFSET('6. Patients'!$QO$9,1,MATCH($D64,'6. Patients'!$QP$9:$RI$9,0),ROWS('6. Patients'!DZ$10:DZ$107))),0)+
IFERROR(SUMPRODUCT('6. Patients'!CM$10:CM$107,OFFSET('6. Patients'!$RJ$9,1,MATCH($D64,'6. Patients'!$RK$9:$TH$9,0),ROWS('6. Patients'!DZ$10:DZ$107))),0)+
IFERROR(SUMPRODUCT('6. Patients'!CM$10:CM$107,OFFSET('6. Patients'!$TI$9,1,MATCH($D64,'6. Patients'!$TJ$9:$UC$9,0),ROWS('6. Patients'!DZ$10:DZ$107))),0))+
IFERROR(VLOOKUP($D64,$H$116:$L$146,COLUMNS($H$115:$J$115)-1+T$7,0)*$E64*$F64*'1. General Inputs'!$J$25,0),0),0)</f>
        <v>0</v>
      </c>
      <c r="U64" s="775">
        <f ca="1">ROUNDUP(IFERROR($F64*$E64*CHOOSE(U$7,
IFERROR(SUMPRODUCT('6. Patients'!CN$10:CN$107,OFFSET('6. Patients'!$DN$9,1,MATCH($D64,'6. Patients'!$DO$9:$FL$9,0),ROWS('6. Patients'!EA$10:EA$107))),0)+
IFERROR(SUMPRODUCT('6. Patients'!CN$10:CN$107,OFFSET('6. Patients'!$FM$9,1,MATCH($D64,'6. Patients'!$FN$9:$GG$9,0),ROWS('6. Patients'!EA$10:EA$107))),0)+
IFERROR(SUMPRODUCT('6. Patients'!CN$10:CN$107,OFFSET('6. Patients'!$GH$9,1,MATCH($D64,'6. Patients'!$GI$9:$IF$9,0),ROWS('6. Patients'!EA$10:EA$107))),0)+
IFERROR(SUMPRODUCT('6. Patients'!CN$10:CN$107,OFFSET('6. Patients'!$IG$9,1,MATCH($D64,'6. Patients'!$IH$9:$JA$9,0),ROWS('6. Patients'!EA$10:EA$107))),0),
IFERROR(SUMPRODUCT('6. Patients'!CN$10:CN$107,OFFSET('6. Patients'!$JB$9,1,MATCH($D64,'6. Patients'!$JC$9:$KZ$9,0),ROWS('6. Patients'!EA$10:EA$107))),0)+
IFERROR(SUMPRODUCT('6. Patients'!CN$10:CN$107,OFFSET('6. Patients'!$LA$9,1,MATCH($D64,'6. Patients'!$LB$9:$LU$9,0),ROWS('6. Patients'!EA$10:EA$107))),0)+
IFERROR(SUMPRODUCT('6. Patients'!CN$10:CN$107,OFFSET('6. Patients'!$LV$9,1,MATCH($D64,'6. Patients'!$LW$9:$NT$9,0),ROWS('6. Patients'!EA$10:EA$107))),0)+
IFERROR(SUMPRODUCT('6. Patients'!CN$10:CN$107,OFFSET('6. Patients'!$NU$9,1,MATCH($D64,'6. Patients'!$NV$9:$OO$9,0),ROWS('6. Patients'!EA$10:EA$107))),0),
IFERROR(SUMPRODUCT('6. Patients'!CN$10:CN$107,OFFSET('6. Patients'!$OP$9,1,MATCH($D64,'6. Patients'!$OQ$9:$QN$9,0),ROWS('6. Patients'!EA$10:EA$107))),0)+
IFERROR(SUMPRODUCT('6. Patients'!CN$10:CN$107,OFFSET('6. Patients'!$QO$9,1,MATCH($D64,'6. Patients'!$QP$9:$RI$9,0),ROWS('6. Patients'!EA$10:EA$107))),0)+
IFERROR(SUMPRODUCT('6. Patients'!CN$10:CN$107,OFFSET('6. Patients'!$RJ$9,1,MATCH($D64,'6. Patients'!$RK$9:$TH$9,0),ROWS('6. Patients'!EA$10:EA$107))),0)+
IFERROR(SUMPRODUCT('6. Patients'!CN$10:CN$107,OFFSET('6. Patients'!$TI$9,1,MATCH($D64,'6. Patients'!$TJ$9:$UC$9,0),ROWS('6. Patients'!EA$10:EA$107))),0))+
IFERROR(VLOOKUP($D64,$H$116:$L$146,COLUMNS($H$115:$J$115)-1+U$7,0)*$E64*$F64*'1. General Inputs'!$J$25,0),0),0)</f>
        <v>0</v>
      </c>
      <c r="V64" s="775">
        <f ca="1">ROUNDUP(IFERROR($F64*$E64*CHOOSE(V$7,
IFERROR(SUMPRODUCT('6. Patients'!CO$10:CO$107,OFFSET('6. Patients'!$DN$9,1,MATCH($D64,'6. Patients'!$DO$9:$FL$9,0),ROWS('6. Patients'!EB$10:EB$107))),0)+
IFERROR(SUMPRODUCT('6. Patients'!CO$10:CO$107,OFFSET('6. Patients'!$FM$9,1,MATCH($D64,'6. Patients'!$FN$9:$GG$9,0),ROWS('6. Patients'!EB$10:EB$107))),0)+
IFERROR(SUMPRODUCT('6. Patients'!CO$10:CO$107,OFFSET('6. Patients'!$GH$9,1,MATCH($D64,'6. Patients'!$GI$9:$IF$9,0),ROWS('6. Patients'!EB$10:EB$107))),0)+
IFERROR(SUMPRODUCT('6. Patients'!CO$10:CO$107,OFFSET('6. Patients'!$IG$9,1,MATCH($D64,'6. Patients'!$IH$9:$JA$9,0),ROWS('6. Patients'!EB$10:EB$107))),0),
IFERROR(SUMPRODUCT('6. Patients'!CO$10:CO$107,OFFSET('6. Patients'!$JB$9,1,MATCH($D64,'6. Patients'!$JC$9:$KZ$9,0),ROWS('6. Patients'!EB$10:EB$107))),0)+
IFERROR(SUMPRODUCT('6. Patients'!CO$10:CO$107,OFFSET('6. Patients'!$LA$9,1,MATCH($D64,'6. Patients'!$LB$9:$LU$9,0),ROWS('6. Patients'!EB$10:EB$107))),0)+
IFERROR(SUMPRODUCT('6. Patients'!CO$10:CO$107,OFFSET('6. Patients'!$LV$9,1,MATCH($D64,'6. Patients'!$LW$9:$NT$9,0),ROWS('6. Patients'!EB$10:EB$107))),0)+
IFERROR(SUMPRODUCT('6. Patients'!CO$10:CO$107,OFFSET('6. Patients'!$NU$9,1,MATCH($D64,'6. Patients'!$NV$9:$OO$9,0),ROWS('6. Patients'!EB$10:EB$107))),0),
IFERROR(SUMPRODUCT('6. Patients'!CO$10:CO$107,OFFSET('6. Patients'!$OP$9,1,MATCH($D64,'6. Patients'!$OQ$9:$QN$9,0),ROWS('6. Patients'!EB$10:EB$107))),0)+
IFERROR(SUMPRODUCT('6. Patients'!CO$10:CO$107,OFFSET('6. Patients'!$QO$9,1,MATCH($D64,'6. Patients'!$QP$9:$RI$9,0),ROWS('6. Patients'!EB$10:EB$107))),0)+
IFERROR(SUMPRODUCT('6. Patients'!CO$10:CO$107,OFFSET('6. Patients'!$RJ$9,1,MATCH($D64,'6. Patients'!$RK$9:$TH$9,0),ROWS('6. Patients'!EB$10:EB$107))),0)+
IFERROR(SUMPRODUCT('6. Patients'!CO$10:CO$107,OFFSET('6. Patients'!$TI$9,1,MATCH($D64,'6. Patients'!$TJ$9:$UC$9,0),ROWS('6. Patients'!EB$10:EB$107))),0))+
IFERROR(VLOOKUP($D64,$H$116:$L$146,COLUMNS($H$115:$J$115)-1+V$7,0)*$E64*$F64*'1. General Inputs'!$J$25,0),0),0)</f>
        <v>0</v>
      </c>
      <c r="W64" s="775">
        <f ca="1">ROUNDUP(IFERROR($F64*$E64*CHOOSE(W$7,
IFERROR(SUMPRODUCT('6. Patients'!CP$10:CP$107,OFFSET('6. Patients'!$DN$9,1,MATCH($D64,'6. Patients'!$DO$9:$FL$9,0),ROWS('6. Patients'!EC$10:EC$107))),0)+
IFERROR(SUMPRODUCT('6. Patients'!CP$10:CP$107,OFFSET('6. Patients'!$FM$9,1,MATCH($D64,'6. Patients'!$FN$9:$GG$9,0),ROWS('6. Patients'!EC$10:EC$107))),0)+
IFERROR(SUMPRODUCT('6. Patients'!CP$10:CP$107,OFFSET('6. Patients'!$GH$9,1,MATCH($D64,'6. Patients'!$GI$9:$IF$9,0),ROWS('6. Patients'!EC$10:EC$107))),0)+
IFERROR(SUMPRODUCT('6. Patients'!CP$10:CP$107,OFFSET('6. Patients'!$IG$9,1,MATCH($D64,'6. Patients'!$IH$9:$JA$9,0),ROWS('6. Patients'!EC$10:EC$107))),0),
IFERROR(SUMPRODUCT('6. Patients'!CP$10:CP$107,OFFSET('6. Patients'!$JB$9,1,MATCH($D64,'6. Patients'!$JC$9:$KZ$9,0),ROWS('6. Patients'!EC$10:EC$107))),0)+
IFERROR(SUMPRODUCT('6. Patients'!CP$10:CP$107,OFFSET('6. Patients'!$LA$9,1,MATCH($D64,'6. Patients'!$LB$9:$LU$9,0),ROWS('6. Patients'!EC$10:EC$107))),0)+
IFERROR(SUMPRODUCT('6. Patients'!CP$10:CP$107,OFFSET('6. Patients'!$LV$9,1,MATCH($D64,'6. Patients'!$LW$9:$NT$9,0),ROWS('6. Patients'!EC$10:EC$107))),0)+
IFERROR(SUMPRODUCT('6. Patients'!CP$10:CP$107,OFFSET('6. Patients'!$NU$9,1,MATCH($D64,'6. Patients'!$NV$9:$OO$9,0),ROWS('6. Patients'!EC$10:EC$107))),0),
IFERROR(SUMPRODUCT('6. Patients'!CP$10:CP$107,OFFSET('6. Patients'!$OP$9,1,MATCH($D64,'6. Patients'!$OQ$9:$QN$9,0),ROWS('6. Patients'!EC$10:EC$107))),0)+
IFERROR(SUMPRODUCT('6. Patients'!CP$10:CP$107,OFFSET('6. Patients'!$QO$9,1,MATCH($D64,'6. Patients'!$QP$9:$RI$9,0),ROWS('6. Patients'!EC$10:EC$107))),0)+
IFERROR(SUMPRODUCT('6. Patients'!CP$10:CP$107,OFFSET('6. Patients'!$RJ$9,1,MATCH($D64,'6. Patients'!$RK$9:$TH$9,0),ROWS('6. Patients'!EC$10:EC$107))),0)+
IFERROR(SUMPRODUCT('6. Patients'!CP$10:CP$107,OFFSET('6. Patients'!$TI$9,1,MATCH($D64,'6. Patients'!$TJ$9:$UC$9,0),ROWS('6. Patients'!EC$10:EC$107))),0))+
IFERROR(VLOOKUP($D64,$H$116:$L$146,COLUMNS($H$115:$J$115)-1+W$7,0)*$E64*$F64*'1. General Inputs'!$J$25,0),0),0)</f>
        <v>0</v>
      </c>
      <c r="X64" s="775">
        <f ca="1">ROUNDUP(IFERROR($F64*$E64*CHOOSE(X$7,
IFERROR(SUMPRODUCT('6. Patients'!CQ$10:CQ$107,OFFSET('6. Patients'!$DN$9,1,MATCH($D64,'6. Patients'!$DO$9:$FL$9,0),ROWS('6. Patients'!ED$10:ED$107))),0)+
IFERROR(SUMPRODUCT('6. Patients'!CQ$10:CQ$107,OFFSET('6. Patients'!$FM$9,1,MATCH($D64,'6. Patients'!$FN$9:$GG$9,0),ROWS('6. Patients'!ED$10:ED$107))),0)+
IFERROR(SUMPRODUCT('6. Patients'!CQ$10:CQ$107,OFFSET('6. Patients'!$GH$9,1,MATCH($D64,'6. Patients'!$GI$9:$IF$9,0),ROWS('6. Patients'!ED$10:ED$107))),0)+
IFERROR(SUMPRODUCT('6. Patients'!CQ$10:CQ$107,OFFSET('6. Patients'!$IG$9,1,MATCH($D64,'6. Patients'!$IH$9:$JA$9,0),ROWS('6. Patients'!ED$10:ED$107))),0),
IFERROR(SUMPRODUCT('6. Patients'!CQ$10:CQ$107,OFFSET('6. Patients'!$JB$9,1,MATCH($D64,'6. Patients'!$JC$9:$KZ$9,0),ROWS('6. Patients'!ED$10:ED$107))),0)+
IFERROR(SUMPRODUCT('6. Patients'!CQ$10:CQ$107,OFFSET('6. Patients'!$LA$9,1,MATCH($D64,'6. Patients'!$LB$9:$LU$9,0),ROWS('6. Patients'!ED$10:ED$107))),0)+
IFERROR(SUMPRODUCT('6. Patients'!CQ$10:CQ$107,OFFSET('6. Patients'!$LV$9,1,MATCH($D64,'6. Patients'!$LW$9:$NT$9,0),ROWS('6. Patients'!ED$10:ED$107))),0)+
IFERROR(SUMPRODUCT('6. Patients'!CQ$10:CQ$107,OFFSET('6. Patients'!$NU$9,1,MATCH($D64,'6. Patients'!$NV$9:$OO$9,0),ROWS('6. Patients'!ED$10:ED$107))),0),
IFERROR(SUMPRODUCT('6. Patients'!CQ$10:CQ$107,OFFSET('6. Patients'!$OP$9,1,MATCH($D64,'6. Patients'!$OQ$9:$QN$9,0),ROWS('6. Patients'!ED$10:ED$107))),0)+
IFERROR(SUMPRODUCT('6. Patients'!CQ$10:CQ$107,OFFSET('6. Patients'!$QO$9,1,MATCH($D64,'6. Patients'!$QP$9:$RI$9,0),ROWS('6. Patients'!ED$10:ED$107))),0)+
IFERROR(SUMPRODUCT('6. Patients'!CQ$10:CQ$107,OFFSET('6. Patients'!$RJ$9,1,MATCH($D64,'6. Patients'!$RK$9:$TH$9,0),ROWS('6. Patients'!ED$10:ED$107))),0)+
IFERROR(SUMPRODUCT('6. Patients'!CQ$10:CQ$107,OFFSET('6. Patients'!$TI$9,1,MATCH($D64,'6. Patients'!$TJ$9:$UC$9,0),ROWS('6. Patients'!ED$10:ED$107))),0))+
IFERROR(VLOOKUP($D64,$H$116:$L$146,COLUMNS($H$115:$J$115)-1+X$7,0)*$E64*$F64*'1. General Inputs'!$J$25,0),0),0)</f>
        <v>0</v>
      </c>
      <c r="Y64" s="775">
        <f ca="1">ROUNDUP(IFERROR($F64*$E64*CHOOSE(Y$7,
IFERROR(SUMPRODUCT('6. Patients'!CR$10:CR$107,OFFSET('6. Patients'!$DN$9,1,MATCH($D64,'6. Patients'!$DO$9:$FL$9,0),ROWS('6. Patients'!EE$10:EE$107))),0)+
IFERROR(SUMPRODUCT('6. Patients'!CR$10:CR$107,OFFSET('6. Patients'!$FM$9,1,MATCH($D64,'6. Patients'!$FN$9:$GG$9,0),ROWS('6. Patients'!EE$10:EE$107))),0)+
IFERROR(SUMPRODUCT('6. Patients'!CR$10:CR$107,OFFSET('6. Patients'!$GH$9,1,MATCH($D64,'6. Patients'!$GI$9:$IF$9,0),ROWS('6. Patients'!EE$10:EE$107))),0)+
IFERROR(SUMPRODUCT('6. Patients'!CR$10:CR$107,OFFSET('6. Patients'!$IG$9,1,MATCH($D64,'6. Patients'!$IH$9:$JA$9,0),ROWS('6. Patients'!EE$10:EE$107))),0),
IFERROR(SUMPRODUCT('6. Patients'!CR$10:CR$107,OFFSET('6. Patients'!$JB$9,1,MATCH($D64,'6. Patients'!$JC$9:$KZ$9,0),ROWS('6. Patients'!EE$10:EE$107))),0)+
IFERROR(SUMPRODUCT('6. Patients'!CR$10:CR$107,OFFSET('6. Patients'!$LA$9,1,MATCH($D64,'6. Patients'!$LB$9:$LU$9,0),ROWS('6. Patients'!EE$10:EE$107))),0)+
IFERROR(SUMPRODUCT('6. Patients'!CR$10:CR$107,OFFSET('6. Patients'!$LV$9,1,MATCH($D64,'6. Patients'!$LW$9:$NT$9,0),ROWS('6. Patients'!EE$10:EE$107))),0)+
IFERROR(SUMPRODUCT('6. Patients'!CR$10:CR$107,OFFSET('6. Patients'!$NU$9,1,MATCH($D64,'6. Patients'!$NV$9:$OO$9,0),ROWS('6. Patients'!EE$10:EE$107))),0),
IFERROR(SUMPRODUCT('6. Patients'!CR$10:CR$107,OFFSET('6. Patients'!$OP$9,1,MATCH($D64,'6. Patients'!$OQ$9:$QN$9,0),ROWS('6. Patients'!EE$10:EE$107))),0)+
IFERROR(SUMPRODUCT('6. Patients'!CR$10:CR$107,OFFSET('6. Patients'!$QO$9,1,MATCH($D64,'6. Patients'!$QP$9:$RI$9,0),ROWS('6. Patients'!EE$10:EE$107))),0)+
IFERROR(SUMPRODUCT('6. Patients'!CR$10:CR$107,OFFSET('6. Patients'!$RJ$9,1,MATCH($D64,'6. Patients'!$RK$9:$TH$9,0),ROWS('6. Patients'!EE$10:EE$107))),0)+
IFERROR(SUMPRODUCT('6. Patients'!CR$10:CR$107,OFFSET('6. Patients'!$TI$9,1,MATCH($D64,'6. Patients'!$TJ$9:$UC$9,0),ROWS('6. Patients'!EE$10:EE$107))),0))+
IFERROR(VLOOKUP($D64,$H$116:$L$146,COLUMNS($H$115:$J$115)-1+Y$7,0)*$E64*$F64*'1. General Inputs'!$J$25,0),0),0)</f>
        <v>0</v>
      </c>
      <c r="Z64" s="775">
        <f ca="1">ROUNDUP(IFERROR($F64*$E64*CHOOSE(Z$7,
IFERROR(SUMPRODUCT('6. Patients'!CS$10:CS$107,OFFSET('6. Patients'!$DN$9,1,MATCH($D64,'6. Patients'!$DO$9:$FL$9,0),ROWS('6. Patients'!EF$10:EF$107))),0)+
IFERROR(SUMPRODUCT('6. Patients'!CS$10:CS$107,OFFSET('6. Patients'!$FM$9,1,MATCH($D64,'6. Patients'!$FN$9:$GG$9,0),ROWS('6. Patients'!EF$10:EF$107))),0)+
IFERROR(SUMPRODUCT('6. Patients'!CS$10:CS$107,OFFSET('6. Patients'!$GH$9,1,MATCH($D64,'6. Patients'!$GI$9:$IF$9,0),ROWS('6. Patients'!EF$10:EF$107))),0)+
IFERROR(SUMPRODUCT('6. Patients'!CS$10:CS$107,OFFSET('6. Patients'!$IG$9,1,MATCH($D64,'6. Patients'!$IH$9:$JA$9,0),ROWS('6. Patients'!EF$10:EF$107))),0),
IFERROR(SUMPRODUCT('6. Patients'!CS$10:CS$107,OFFSET('6. Patients'!$JB$9,1,MATCH($D64,'6. Patients'!$JC$9:$KZ$9,0),ROWS('6. Patients'!EF$10:EF$107))),0)+
IFERROR(SUMPRODUCT('6. Patients'!CS$10:CS$107,OFFSET('6. Patients'!$LA$9,1,MATCH($D64,'6. Patients'!$LB$9:$LU$9,0),ROWS('6. Patients'!EF$10:EF$107))),0)+
IFERROR(SUMPRODUCT('6. Patients'!CS$10:CS$107,OFFSET('6. Patients'!$LV$9,1,MATCH($D64,'6. Patients'!$LW$9:$NT$9,0),ROWS('6. Patients'!EF$10:EF$107))),0)+
IFERROR(SUMPRODUCT('6. Patients'!CS$10:CS$107,OFFSET('6. Patients'!$NU$9,1,MATCH($D64,'6. Patients'!$NV$9:$OO$9,0),ROWS('6. Patients'!EF$10:EF$107))),0),
IFERROR(SUMPRODUCT('6. Patients'!CS$10:CS$107,OFFSET('6. Patients'!$OP$9,1,MATCH($D64,'6. Patients'!$OQ$9:$QN$9,0),ROWS('6. Patients'!EF$10:EF$107))),0)+
IFERROR(SUMPRODUCT('6. Patients'!CS$10:CS$107,OFFSET('6. Patients'!$QO$9,1,MATCH($D64,'6. Patients'!$QP$9:$RI$9,0),ROWS('6. Patients'!EF$10:EF$107))),0)+
IFERROR(SUMPRODUCT('6. Patients'!CS$10:CS$107,OFFSET('6. Patients'!$RJ$9,1,MATCH($D64,'6. Patients'!$RK$9:$TH$9,0),ROWS('6. Patients'!EF$10:EF$107))),0)+
IFERROR(SUMPRODUCT('6. Patients'!CS$10:CS$107,OFFSET('6. Patients'!$TI$9,1,MATCH($D64,'6. Patients'!$TJ$9:$UC$9,0),ROWS('6. Patients'!EF$10:EF$107))),0))+
IFERROR(VLOOKUP($D64,$H$116:$L$146,COLUMNS($H$115:$J$115)-1+Z$7,0)*$E64*$F64*'1. General Inputs'!$J$25,0),0),0)</f>
        <v>0</v>
      </c>
      <c r="AA64" s="775">
        <f ca="1">ROUNDUP(IFERROR($F64*$E64*CHOOSE(AA$7,
IFERROR(SUMPRODUCT('6. Patients'!CT$10:CT$107,OFFSET('6. Patients'!$DN$9,1,MATCH($D64,'6. Patients'!$DO$9:$FL$9,0),ROWS('6. Patients'!EG$10:EG$107))),0)+
IFERROR(SUMPRODUCT('6. Patients'!CT$10:CT$107,OFFSET('6. Patients'!$FM$9,1,MATCH($D64,'6. Patients'!$FN$9:$GG$9,0),ROWS('6. Patients'!EG$10:EG$107))),0)+
IFERROR(SUMPRODUCT('6. Patients'!CT$10:CT$107,OFFSET('6. Patients'!$GH$9,1,MATCH($D64,'6. Patients'!$GI$9:$IF$9,0),ROWS('6. Patients'!EG$10:EG$107))),0)+
IFERROR(SUMPRODUCT('6. Patients'!CT$10:CT$107,OFFSET('6. Patients'!$IG$9,1,MATCH($D64,'6. Patients'!$IH$9:$JA$9,0),ROWS('6. Patients'!EG$10:EG$107))),0),
IFERROR(SUMPRODUCT('6. Patients'!CT$10:CT$107,OFFSET('6. Patients'!$JB$9,1,MATCH($D64,'6. Patients'!$JC$9:$KZ$9,0),ROWS('6. Patients'!EG$10:EG$107))),0)+
IFERROR(SUMPRODUCT('6. Patients'!CT$10:CT$107,OFFSET('6. Patients'!$LA$9,1,MATCH($D64,'6. Patients'!$LB$9:$LU$9,0),ROWS('6. Patients'!EG$10:EG$107))),0)+
IFERROR(SUMPRODUCT('6. Patients'!CT$10:CT$107,OFFSET('6. Patients'!$LV$9,1,MATCH($D64,'6. Patients'!$LW$9:$NT$9,0),ROWS('6. Patients'!EG$10:EG$107))),0)+
IFERROR(SUMPRODUCT('6. Patients'!CT$10:CT$107,OFFSET('6. Patients'!$NU$9,1,MATCH($D64,'6. Patients'!$NV$9:$OO$9,0),ROWS('6. Patients'!EG$10:EG$107))),0),
IFERROR(SUMPRODUCT('6. Patients'!CT$10:CT$107,OFFSET('6. Patients'!$OP$9,1,MATCH($D64,'6. Patients'!$OQ$9:$QN$9,0),ROWS('6. Patients'!EG$10:EG$107))),0)+
IFERROR(SUMPRODUCT('6. Patients'!CT$10:CT$107,OFFSET('6. Patients'!$QO$9,1,MATCH($D64,'6. Patients'!$QP$9:$RI$9,0),ROWS('6. Patients'!EG$10:EG$107))),0)+
IFERROR(SUMPRODUCT('6. Patients'!CT$10:CT$107,OFFSET('6. Patients'!$RJ$9,1,MATCH($D64,'6. Patients'!$RK$9:$TH$9,0),ROWS('6. Patients'!EG$10:EG$107))),0)+
IFERROR(SUMPRODUCT('6. Patients'!CT$10:CT$107,OFFSET('6. Patients'!$TI$9,1,MATCH($D64,'6. Patients'!$TJ$9:$UC$9,0),ROWS('6. Patients'!EG$10:EG$107))),0))+
IFERROR(VLOOKUP($D64,$H$116:$L$146,COLUMNS($H$115:$J$115)-1+AA$7,0)*$E64*$F64*'1. General Inputs'!$J$25,0),0),0)</f>
        <v>0</v>
      </c>
      <c r="AB64" s="775">
        <f ca="1">ROUNDUP(IFERROR($F64*$E64*CHOOSE(AB$7,
IFERROR(SUMPRODUCT('6. Patients'!CU$10:CU$107,OFFSET('6. Patients'!$DN$9,1,MATCH($D64,'6. Patients'!$DO$9:$FL$9,0),ROWS('6. Patients'!EH$10:EH$107))),0)+
IFERROR(SUMPRODUCT('6. Patients'!CU$10:CU$107,OFFSET('6. Patients'!$FM$9,1,MATCH($D64,'6. Patients'!$FN$9:$GG$9,0),ROWS('6. Patients'!EH$10:EH$107))),0)+
IFERROR(SUMPRODUCT('6. Patients'!CU$10:CU$107,OFFSET('6. Patients'!$GH$9,1,MATCH($D64,'6. Patients'!$GI$9:$IF$9,0),ROWS('6. Patients'!EH$10:EH$107))),0)+
IFERROR(SUMPRODUCT('6. Patients'!CU$10:CU$107,OFFSET('6. Patients'!$IG$9,1,MATCH($D64,'6. Patients'!$IH$9:$JA$9,0),ROWS('6. Patients'!EH$10:EH$107))),0),
IFERROR(SUMPRODUCT('6. Patients'!CU$10:CU$107,OFFSET('6. Patients'!$JB$9,1,MATCH($D64,'6. Patients'!$JC$9:$KZ$9,0),ROWS('6. Patients'!EH$10:EH$107))),0)+
IFERROR(SUMPRODUCT('6. Patients'!CU$10:CU$107,OFFSET('6. Patients'!$LA$9,1,MATCH($D64,'6. Patients'!$LB$9:$LU$9,0),ROWS('6. Patients'!EH$10:EH$107))),0)+
IFERROR(SUMPRODUCT('6. Patients'!CU$10:CU$107,OFFSET('6. Patients'!$LV$9,1,MATCH($D64,'6. Patients'!$LW$9:$NT$9,0),ROWS('6. Patients'!EH$10:EH$107))),0)+
IFERROR(SUMPRODUCT('6. Patients'!CU$10:CU$107,OFFSET('6. Patients'!$NU$9,1,MATCH($D64,'6. Patients'!$NV$9:$OO$9,0),ROWS('6. Patients'!EH$10:EH$107))),0),
IFERROR(SUMPRODUCT('6. Patients'!CU$10:CU$107,OFFSET('6. Patients'!$OP$9,1,MATCH($D64,'6. Patients'!$OQ$9:$QN$9,0),ROWS('6. Patients'!EH$10:EH$107))),0)+
IFERROR(SUMPRODUCT('6. Patients'!CU$10:CU$107,OFFSET('6. Patients'!$QO$9,1,MATCH($D64,'6. Patients'!$QP$9:$RI$9,0),ROWS('6. Patients'!EH$10:EH$107))),0)+
IFERROR(SUMPRODUCT('6. Patients'!CU$10:CU$107,OFFSET('6. Patients'!$RJ$9,1,MATCH($D64,'6. Patients'!$RK$9:$TH$9,0),ROWS('6. Patients'!EH$10:EH$107))),0)+
IFERROR(SUMPRODUCT('6. Patients'!CU$10:CU$107,OFFSET('6. Patients'!$TI$9,1,MATCH($D64,'6. Patients'!$TJ$9:$UC$9,0),ROWS('6. Patients'!EH$10:EH$107))),0))+
IFERROR(VLOOKUP($D64,$H$116:$L$146,COLUMNS($H$115:$J$115)-1+AB$7,0)*$E64*$F64*'1. General Inputs'!$J$25,0),0),0)</f>
        <v>0</v>
      </c>
      <c r="AC64" s="775">
        <f ca="1">ROUNDUP(IFERROR($F64*$E64*CHOOSE(AC$7,
IFERROR(SUMPRODUCT('6. Patients'!CV$10:CV$107,OFFSET('6. Patients'!$DN$9,1,MATCH($D64,'6. Patients'!$DO$9:$FL$9,0),ROWS('6. Patients'!EI$10:EI$107))),0)+
IFERROR(SUMPRODUCT('6. Patients'!CV$10:CV$107,OFFSET('6. Patients'!$FM$9,1,MATCH($D64,'6. Patients'!$FN$9:$GG$9,0),ROWS('6. Patients'!EI$10:EI$107))),0)+
IFERROR(SUMPRODUCT('6. Patients'!CV$10:CV$107,OFFSET('6. Patients'!$GH$9,1,MATCH($D64,'6. Patients'!$GI$9:$IF$9,0),ROWS('6. Patients'!EI$10:EI$107))),0)+
IFERROR(SUMPRODUCT('6. Patients'!CV$10:CV$107,OFFSET('6. Patients'!$IG$9,1,MATCH($D64,'6. Patients'!$IH$9:$JA$9,0),ROWS('6. Patients'!EI$10:EI$107))),0),
IFERROR(SUMPRODUCT('6. Patients'!CV$10:CV$107,OFFSET('6. Patients'!$JB$9,1,MATCH($D64,'6. Patients'!$JC$9:$KZ$9,0),ROWS('6. Patients'!EI$10:EI$107))),0)+
IFERROR(SUMPRODUCT('6. Patients'!CV$10:CV$107,OFFSET('6. Patients'!$LA$9,1,MATCH($D64,'6. Patients'!$LB$9:$LU$9,0),ROWS('6. Patients'!EI$10:EI$107))),0)+
IFERROR(SUMPRODUCT('6. Patients'!CV$10:CV$107,OFFSET('6. Patients'!$LV$9,1,MATCH($D64,'6. Patients'!$LW$9:$NT$9,0),ROWS('6. Patients'!EI$10:EI$107))),0)+
IFERROR(SUMPRODUCT('6. Patients'!CV$10:CV$107,OFFSET('6. Patients'!$NU$9,1,MATCH($D64,'6. Patients'!$NV$9:$OO$9,0),ROWS('6. Patients'!EI$10:EI$107))),0),
IFERROR(SUMPRODUCT('6. Patients'!CV$10:CV$107,OFFSET('6. Patients'!$OP$9,1,MATCH($D64,'6. Patients'!$OQ$9:$QN$9,0),ROWS('6. Patients'!EI$10:EI$107))),0)+
IFERROR(SUMPRODUCT('6. Patients'!CV$10:CV$107,OFFSET('6. Patients'!$QO$9,1,MATCH($D64,'6. Patients'!$QP$9:$RI$9,0),ROWS('6. Patients'!EI$10:EI$107))),0)+
IFERROR(SUMPRODUCT('6. Patients'!CV$10:CV$107,OFFSET('6. Patients'!$RJ$9,1,MATCH($D64,'6. Patients'!$RK$9:$TH$9,0),ROWS('6. Patients'!EI$10:EI$107))),0)+
IFERROR(SUMPRODUCT('6. Patients'!CV$10:CV$107,OFFSET('6. Patients'!$TI$9,1,MATCH($D64,'6. Patients'!$TJ$9:$UC$9,0),ROWS('6. Patients'!EI$10:EI$107))),0))+
IFERROR(VLOOKUP($D64,$H$116:$L$146,COLUMNS($H$115:$J$115)-1+AC$7,0)*$E64*$F64*'1. General Inputs'!$J$25,0),0),0)</f>
        <v>0</v>
      </c>
      <c r="AD64" s="775">
        <f ca="1">ROUNDUP(IFERROR($F64*$E64*CHOOSE(AD$7,
IFERROR(SUMPRODUCT('6. Patients'!CW$10:CW$107,OFFSET('6. Patients'!$DN$9,1,MATCH($D64,'6. Patients'!$DO$9:$FL$9,0),ROWS('6. Patients'!EJ$10:EJ$107))),0)+
IFERROR(SUMPRODUCT('6. Patients'!CW$10:CW$107,OFFSET('6. Patients'!$FM$9,1,MATCH($D64,'6. Patients'!$FN$9:$GG$9,0),ROWS('6. Patients'!EJ$10:EJ$107))),0)+
IFERROR(SUMPRODUCT('6. Patients'!CW$10:CW$107,OFFSET('6. Patients'!$GH$9,1,MATCH($D64,'6. Patients'!$GI$9:$IF$9,0),ROWS('6. Patients'!EJ$10:EJ$107))),0)+
IFERROR(SUMPRODUCT('6. Patients'!CW$10:CW$107,OFFSET('6. Patients'!$IG$9,1,MATCH($D64,'6. Patients'!$IH$9:$JA$9,0),ROWS('6. Patients'!EJ$10:EJ$107))),0),
IFERROR(SUMPRODUCT('6. Patients'!CW$10:CW$107,OFFSET('6. Patients'!$JB$9,1,MATCH($D64,'6. Patients'!$JC$9:$KZ$9,0),ROWS('6. Patients'!EJ$10:EJ$107))),0)+
IFERROR(SUMPRODUCT('6. Patients'!CW$10:CW$107,OFFSET('6. Patients'!$LA$9,1,MATCH($D64,'6. Patients'!$LB$9:$LU$9,0),ROWS('6. Patients'!EJ$10:EJ$107))),0)+
IFERROR(SUMPRODUCT('6. Patients'!CW$10:CW$107,OFFSET('6. Patients'!$LV$9,1,MATCH($D64,'6. Patients'!$LW$9:$NT$9,0),ROWS('6. Patients'!EJ$10:EJ$107))),0)+
IFERROR(SUMPRODUCT('6. Patients'!CW$10:CW$107,OFFSET('6. Patients'!$NU$9,1,MATCH($D64,'6. Patients'!$NV$9:$OO$9,0),ROWS('6. Patients'!EJ$10:EJ$107))),0),
IFERROR(SUMPRODUCT('6. Patients'!CW$10:CW$107,OFFSET('6. Patients'!$OP$9,1,MATCH($D64,'6. Patients'!$OQ$9:$QN$9,0),ROWS('6. Patients'!EJ$10:EJ$107))),0)+
IFERROR(SUMPRODUCT('6. Patients'!CW$10:CW$107,OFFSET('6. Patients'!$QO$9,1,MATCH($D64,'6. Patients'!$QP$9:$RI$9,0),ROWS('6. Patients'!EJ$10:EJ$107))),0)+
IFERROR(SUMPRODUCT('6. Patients'!CW$10:CW$107,OFFSET('6. Patients'!$RJ$9,1,MATCH($D64,'6. Patients'!$RK$9:$TH$9,0),ROWS('6. Patients'!EJ$10:EJ$107))),0)+
IFERROR(SUMPRODUCT('6. Patients'!CW$10:CW$107,OFFSET('6. Patients'!$TI$9,1,MATCH($D64,'6. Patients'!$TJ$9:$UC$9,0),ROWS('6. Patients'!EJ$10:EJ$107))),0))+
IFERROR(VLOOKUP($D64,$H$116:$L$146,COLUMNS($H$115:$J$115)-1+AD$7,0)*$E64*$F64*'1. General Inputs'!$J$25,0),0),0)</f>
        <v>0</v>
      </c>
      <c r="AE64" s="775">
        <f ca="1">ROUNDUP(IFERROR($F64*$E64*CHOOSE(AE$7,
IFERROR(SUMPRODUCT('6. Patients'!CX$10:CX$107,OFFSET('6. Patients'!$DN$9,1,MATCH($D64,'6. Patients'!$DO$9:$FL$9,0),ROWS('6. Patients'!EK$10:EK$107))),0)+
IFERROR(SUMPRODUCT('6. Patients'!CX$10:CX$107,OFFSET('6. Patients'!$FM$9,1,MATCH($D64,'6. Patients'!$FN$9:$GG$9,0),ROWS('6. Patients'!EK$10:EK$107))),0)+
IFERROR(SUMPRODUCT('6. Patients'!CX$10:CX$107,OFFSET('6. Patients'!$GH$9,1,MATCH($D64,'6. Patients'!$GI$9:$IF$9,0),ROWS('6. Patients'!EK$10:EK$107))),0)+
IFERROR(SUMPRODUCT('6. Patients'!CX$10:CX$107,OFFSET('6. Patients'!$IG$9,1,MATCH($D64,'6. Patients'!$IH$9:$JA$9,0),ROWS('6. Patients'!EK$10:EK$107))),0),
IFERROR(SUMPRODUCT('6. Patients'!CX$10:CX$107,OFFSET('6. Patients'!$JB$9,1,MATCH($D64,'6. Patients'!$JC$9:$KZ$9,0),ROWS('6. Patients'!EK$10:EK$107))),0)+
IFERROR(SUMPRODUCT('6. Patients'!CX$10:CX$107,OFFSET('6. Patients'!$LA$9,1,MATCH($D64,'6. Patients'!$LB$9:$LU$9,0),ROWS('6. Patients'!EK$10:EK$107))),0)+
IFERROR(SUMPRODUCT('6. Patients'!CX$10:CX$107,OFFSET('6. Patients'!$LV$9,1,MATCH($D64,'6. Patients'!$LW$9:$NT$9,0),ROWS('6. Patients'!EK$10:EK$107))),0)+
IFERROR(SUMPRODUCT('6. Patients'!CX$10:CX$107,OFFSET('6. Patients'!$NU$9,1,MATCH($D64,'6. Patients'!$NV$9:$OO$9,0),ROWS('6. Patients'!EK$10:EK$107))),0),
IFERROR(SUMPRODUCT('6. Patients'!CX$10:CX$107,OFFSET('6. Patients'!$OP$9,1,MATCH($D64,'6. Patients'!$OQ$9:$QN$9,0),ROWS('6. Patients'!EK$10:EK$107))),0)+
IFERROR(SUMPRODUCT('6. Patients'!CX$10:CX$107,OFFSET('6. Patients'!$QO$9,1,MATCH($D64,'6. Patients'!$QP$9:$RI$9,0),ROWS('6. Patients'!EK$10:EK$107))),0)+
IFERROR(SUMPRODUCT('6. Patients'!CX$10:CX$107,OFFSET('6. Patients'!$RJ$9,1,MATCH($D64,'6. Patients'!$RK$9:$TH$9,0),ROWS('6. Patients'!EK$10:EK$107))),0)+
IFERROR(SUMPRODUCT('6. Patients'!CX$10:CX$107,OFFSET('6. Patients'!$TI$9,1,MATCH($D64,'6. Patients'!$TJ$9:$UC$9,0),ROWS('6. Patients'!EK$10:EK$107))),0))+
IFERROR(VLOOKUP($D64,$H$116:$L$146,COLUMNS($H$115:$J$115)-1+AE$7,0)*$E64*$F64*'1. General Inputs'!$J$25,0),0),0)</f>
        <v>0</v>
      </c>
      <c r="AF64" s="775">
        <f ca="1">ROUNDUP(IFERROR($F64*$E64*CHOOSE(AF$7,
IFERROR(SUMPRODUCT('6. Patients'!CY$10:CY$107,OFFSET('6. Patients'!$DN$9,1,MATCH($D64,'6. Patients'!$DO$9:$FL$9,0),ROWS('6. Patients'!EL$10:EL$107))),0)+
IFERROR(SUMPRODUCT('6. Patients'!CY$10:CY$107,OFFSET('6. Patients'!$FM$9,1,MATCH($D64,'6. Patients'!$FN$9:$GG$9,0),ROWS('6. Patients'!EL$10:EL$107))),0)+
IFERROR(SUMPRODUCT('6. Patients'!CY$10:CY$107,OFFSET('6. Patients'!$GH$9,1,MATCH($D64,'6. Patients'!$GI$9:$IF$9,0),ROWS('6. Patients'!EL$10:EL$107))),0)+
IFERROR(SUMPRODUCT('6. Patients'!CY$10:CY$107,OFFSET('6. Patients'!$IG$9,1,MATCH($D64,'6. Patients'!$IH$9:$JA$9,0),ROWS('6. Patients'!EL$10:EL$107))),0),
IFERROR(SUMPRODUCT('6. Patients'!CY$10:CY$107,OFFSET('6. Patients'!$JB$9,1,MATCH($D64,'6. Patients'!$JC$9:$KZ$9,0),ROWS('6. Patients'!EL$10:EL$107))),0)+
IFERROR(SUMPRODUCT('6. Patients'!CY$10:CY$107,OFFSET('6. Patients'!$LA$9,1,MATCH($D64,'6. Patients'!$LB$9:$LU$9,0),ROWS('6. Patients'!EL$10:EL$107))),0)+
IFERROR(SUMPRODUCT('6. Patients'!CY$10:CY$107,OFFSET('6. Patients'!$LV$9,1,MATCH($D64,'6. Patients'!$LW$9:$NT$9,0),ROWS('6. Patients'!EL$10:EL$107))),0)+
IFERROR(SUMPRODUCT('6. Patients'!CY$10:CY$107,OFFSET('6. Patients'!$NU$9,1,MATCH($D64,'6. Patients'!$NV$9:$OO$9,0),ROWS('6. Patients'!EL$10:EL$107))),0),
IFERROR(SUMPRODUCT('6. Patients'!CY$10:CY$107,OFFSET('6. Patients'!$OP$9,1,MATCH($D64,'6. Patients'!$OQ$9:$QN$9,0),ROWS('6. Patients'!EL$10:EL$107))),0)+
IFERROR(SUMPRODUCT('6. Patients'!CY$10:CY$107,OFFSET('6. Patients'!$QO$9,1,MATCH($D64,'6. Patients'!$QP$9:$RI$9,0),ROWS('6. Patients'!EL$10:EL$107))),0)+
IFERROR(SUMPRODUCT('6. Patients'!CY$10:CY$107,OFFSET('6. Patients'!$RJ$9,1,MATCH($D64,'6. Patients'!$RK$9:$TH$9,0),ROWS('6. Patients'!EL$10:EL$107))),0)+
IFERROR(SUMPRODUCT('6. Patients'!CY$10:CY$107,OFFSET('6. Patients'!$TI$9,1,MATCH($D64,'6. Patients'!$TJ$9:$UC$9,0),ROWS('6. Patients'!EL$10:EL$107))),0))+
IFERROR(VLOOKUP($D64,$H$116:$L$146,COLUMNS($H$115:$J$115)-1+AF$7,0)*$E64*$F64*'1. General Inputs'!$J$25,0),0),0)</f>
        <v>0</v>
      </c>
      <c r="AG64" s="775">
        <f ca="1">ROUNDUP(IFERROR($F64*$E64*CHOOSE(AG$7,
IFERROR(SUMPRODUCT('6. Patients'!CZ$10:CZ$107,OFFSET('6. Patients'!$DN$9,1,MATCH($D64,'6. Patients'!$DO$9:$FL$9,0),ROWS('6. Patients'!EM$10:EM$107))),0)+
IFERROR(SUMPRODUCT('6. Patients'!CZ$10:CZ$107,OFFSET('6. Patients'!$FM$9,1,MATCH($D64,'6. Patients'!$FN$9:$GG$9,0),ROWS('6. Patients'!EM$10:EM$107))),0)+
IFERROR(SUMPRODUCT('6. Patients'!CZ$10:CZ$107,OFFSET('6. Patients'!$GH$9,1,MATCH($D64,'6. Patients'!$GI$9:$IF$9,0),ROWS('6. Patients'!EM$10:EM$107))),0)+
IFERROR(SUMPRODUCT('6. Patients'!CZ$10:CZ$107,OFFSET('6. Patients'!$IG$9,1,MATCH($D64,'6. Patients'!$IH$9:$JA$9,0),ROWS('6. Patients'!EM$10:EM$107))),0),
IFERROR(SUMPRODUCT('6. Patients'!CZ$10:CZ$107,OFFSET('6. Patients'!$JB$9,1,MATCH($D64,'6. Patients'!$JC$9:$KZ$9,0),ROWS('6. Patients'!EM$10:EM$107))),0)+
IFERROR(SUMPRODUCT('6. Patients'!CZ$10:CZ$107,OFFSET('6. Patients'!$LA$9,1,MATCH($D64,'6. Patients'!$LB$9:$LU$9,0),ROWS('6. Patients'!EM$10:EM$107))),0)+
IFERROR(SUMPRODUCT('6. Patients'!CZ$10:CZ$107,OFFSET('6. Patients'!$LV$9,1,MATCH($D64,'6. Patients'!$LW$9:$NT$9,0),ROWS('6. Patients'!EM$10:EM$107))),0)+
IFERROR(SUMPRODUCT('6. Patients'!CZ$10:CZ$107,OFFSET('6. Patients'!$NU$9,1,MATCH($D64,'6. Patients'!$NV$9:$OO$9,0),ROWS('6. Patients'!EM$10:EM$107))),0),
IFERROR(SUMPRODUCT('6. Patients'!CZ$10:CZ$107,OFFSET('6. Patients'!$OP$9,1,MATCH($D64,'6. Patients'!$OQ$9:$QN$9,0),ROWS('6. Patients'!EM$10:EM$107))),0)+
IFERROR(SUMPRODUCT('6. Patients'!CZ$10:CZ$107,OFFSET('6. Patients'!$QO$9,1,MATCH($D64,'6. Patients'!$QP$9:$RI$9,0),ROWS('6. Patients'!EM$10:EM$107))),0)+
IFERROR(SUMPRODUCT('6. Patients'!CZ$10:CZ$107,OFFSET('6. Patients'!$RJ$9,1,MATCH($D64,'6. Patients'!$RK$9:$TH$9,0),ROWS('6. Patients'!EM$10:EM$107))),0)+
IFERROR(SUMPRODUCT('6. Patients'!CZ$10:CZ$107,OFFSET('6. Patients'!$TI$9,1,MATCH($D64,'6. Patients'!$TJ$9:$UC$9,0),ROWS('6. Patients'!EM$10:EM$107))),0))+
IFERROR(VLOOKUP($D64,$H$116:$L$146,COLUMNS($H$115:$J$115)-1+AG$7,0)*$E64*$F64*'1. General Inputs'!$J$25,0),0),0)</f>
        <v>0</v>
      </c>
      <c r="AH64" s="775">
        <f ca="1">ROUNDUP(IFERROR($F64*$E64*CHOOSE(AH$7,
IFERROR(SUMPRODUCT('6. Patients'!DA$10:DA$107,OFFSET('6. Patients'!$DN$9,1,MATCH($D64,'6. Patients'!$DO$9:$FL$9,0),ROWS('6. Patients'!EN$10:EN$107))),0)+
IFERROR(SUMPRODUCT('6. Patients'!DA$10:DA$107,OFFSET('6. Patients'!$FM$9,1,MATCH($D64,'6. Patients'!$FN$9:$GG$9,0),ROWS('6. Patients'!EN$10:EN$107))),0)+
IFERROR(SUMPRODUCT('6. Patients'!DA$10:DA$107,OFFSET('6. Patients'!$GH$9,1,MATCH($D64,'6. Patients'!$GI$9:$IF$9,0),ROWS('6. Patients'!EN$10:EN$107))),0)+
IFERROR(SUMPRODUCT('6. Patients'!DA$10:DA$107,OFFSET('6. Patients'!$IG$9,1,MATCH($D64,'6. Patients'!$IH$9:$JA$9,0),ROWS('6. Patients'!EN$10:EN$107))),0),
IFERROR(SUMPRODUCT('6. Patients'!DA$10:DA$107,OFFSET('6. Patients'!$JB$9,1,MATCH($D64,'6. Patients'!$JC$9:$KZ$9,0),ROWS('6. Patients'!EN$10:EN$107))),0)+
IFERROR(SUMPRODUCT('6. Patients'!DA$10:DA$107,OFFSET('6. Patients'!$LA$9,1,MATCH($D64,'6. Patients'!$LB$9:$LU$9,0),ROWS('6. Patients'!EN$10:EN$107))),0)+
IFERROR(SUMPRODUCT('6. Patients'!DA$10:DA$107,OFFSET('6. Patients'!$LV$9,1,MATCH($D64,'6. Patients'!$LW$9:$NT$9,0),ROWS('6. Patients'!EN$10:EN$107))),0)+
IFERROR(SUMPRODUCT('6. Patients'!DA$10:DA$107,OFFSET('6. Patients'!$NU$9,1,MATCH($D64,'6. Patients'!$NV$9:$OO$9,0),ROWS('6. Patients'!EN$10:EN$107))),0),
IFERROR(SUMPRODUCT('6. Patients'!DA$10:DA$107,OFFSET('6. Patients'!$OP$9,1,MATCH($D64,'6. Patients'!$OQ$9:$QN$9,0),ROWS('6. Patients'!EN$10:EN$107))),0)+
IFERROR(SUMPRODUCT('6. Patients'!DA$10:DA$107,OFFSET('6. Patients'!$QO$9,1,MATCH($D64,'6. Patients'!$QP$9:$RI$9,0),ROWS('6. Patients'!EN$10:EN$107))),0)+
IFERROR(SUMPRODUCT('6. Patients'!DA$10:DA$107,OFFSET('6. Patients'!$RJ$9,1,MATCH($D64,'6. Patients'!$RK$9:$TH$9,0),ROWS('6. Patients'!EN$10:EN$107))),0)+
IFERROR(SUMPRODUCT('6. Patients'!DA$10:DA$107,OFFSET('6. Patients'!$TI$9,1,MATCH($D64,'6. Patients'!$TJ$9:$UC$9,0),ROWS('6. Patients'!EN$10:EN$107))),0))+
IFERROR(VLOOKUP($D64,$H$116:$L$146,COLUMNS($H$115:$J$115)-1+AH$7,0)*$E64*$F64*'1. General Inputs'!$J$25,0),0),0)</f>
        <v>0</v>
      </c>
      <c r="AI64" s="775">
        <f ca="1">ROUNDUP(IFERROR($F64*$E64*CHOOSE(AI$7,
IFERROR(SUMPRODUCT('6. Patients'!DB$10:DB$107,OFFSET('6. Patients'!$DN$9,1,MATCH($D64,'6. Patients'!$DO$9:$FL$9,0),ROWS('6. Patients'!EO$10:EO$107))),0)+
IFERROR(SUMPRODUCT('6. Patients'!DB$10:DB$107,OFFSET('6. Patients'!$FM$9,1,MATCH($D64,'6. Patients'!$FN$9:$GG$9,0),ROWS('6. Patients'!EO$10:EO$107))),0)+
IFERROR(SUMPRODUCT('6. Patients'!DB$10:DB$107,OFFSET('6. Patients'!$GH$9,1,MATCH($D64,'6. Patients'!$GI$9:$IF$9,0),ROWS('6. Patients'!EO$10:EO$107))),0)+
IFERROR(SUMPRODUCT('6. Patients'!DB$10:DB$107,OFFSET('6. Patients'!$IG$9,1,MATCH($D64,'6. Patients'!$IH$9:$JA$9,0),ROWS('6. Patients'!EO$10:EO$107))),0),
IFERROR(SUMPRODUCT('6. Patients'!DB$10:DB$107,OFFSET('6. Patients'!$JB$9,1,MATCH($D64,'6. Patients'!$JC$9:$KZ$9,0),ROWS('6. Patients'!EO$10:EO$107))),0)+
IFERROR(SUMPRODUCT('6. Patients'!DB$10:DB$107,OFFSET('6. Patients'!$LA$9,1,MATCH($D64,'6. Patients'!$LB$9:$LU$9,0),ROWS('6. Patients'!EO$10:EO$107))),0)+
IFERROR(SUMPRODUCT('6. Patients'!DB$10:DB$107,OFFSET('6. Patients'!$LV$9,1,MATCH($D64,'6. Patients'!$LW$9:$NT$9,0),ROWS('6. Patients'!EO$10:EO$107))),0)+
IFERROR(SUMPRODUCT('6. Patients'!DB$10:DB$107,OFFSET('6. Patients'!$NU$9,1,MATCH($D64,'6. Patients'!$NV$9:$OO$9,0),ROWS('6. Patients'!EO$10:EO$107))),0),
IFERROR(SUMPRODUCT('6. Patients'!DB$10:DB$107,OFFSET('6. Patients'!$OP$9,1,MATCH($D64,'6. Patients'!$OQ$9:$QN$9,0),ROWS('6. Patients'!EO$10:EO$107))),0)+
IFERROR(SUMPRODUCT('6. Patients'!DB$10:DB$107,OFFSET('6. Patients'!$QO$9,1,MATCH($D64,'6. Patients'!$QP$9:$RI$9,0),ROWS('6. Patients'!EO$10:EO$107))),0)+
IFERROR(SUMPRODUCT('6. Patients'!DB$10:DB$107,OFFSET('6. Patients'!$RJ$9,1,MATCH($D64,'6. Patients'!$RK$9:$TH$9,0),ROWS('6. Patients'!EO$10:EO$107))),0)+
IFERROR(SUMPRODUCT('6. Patients'!DB$10:DB$107,OFFSET('6. Patients'!$TI$9,1,MATCH($D64,'6. Patients'!$TJ$9:$UC$9,0),ROWS('6. Patients'!EO$10:EO$107))),0))+
IFERROR(VLOOKUP($D64,$H$116:$L$146,COLUMNS($H$115:$J$115)-1+AI$7,0)*$E64*$F64*'1. General Inputs'!$J$25,0),0),0)</f>
        <v>0</v>
      </c>
      <c r="AJ64" s="775">
        <f ca="1">ROUNDUP(IFERROR($F64*$E64*CHOOSE(AJ$7,
IFERROR(SUMPRODUCT('6. Patients'!DC$10:DC$107,OFFSET('6. Patients'!$DN$9,1,MATCH($D64,'6. Patients'!$DO$9:$FL$9,0),ROWS('6. Patients'!EP$10:EP$107))),0)+
IFERROR(SUMPRODUCT('6. Patients'!DC$10:DC$107,OFFSET('6. Patients'!$FM$9,1,MATCH($D64,'6. Patients'!$FN$9:$GG$9,0),ROWS('6. Patients'!EP$10:EP$107))),0)+
IFERROR(SUMPRODUCT('6. Patients'!DC$10:DC$107,OFFSET('6. Patients'!$GH$9,1,MATCH($D64,'6. Patients'!$GI$9:$IF$9,0),ROWS('6. Patients'!EP$10:EP$107))),0)+
IFERROR(SUMPRODUCT('6. Patients'!DC$10:DC$107,OFFSET('6. Patients'!$IG$9,1,MATCH($D64,'6. Patients'!$IH$9:$JA$9,0),ROWS('6. Patients'!EP$10:EP$107))),0),
IFERROR(SUMPRODUCT('6. Patients'!DC$10:DC$107,OFFSET('6. Patients'!$JB$9,1,MATCH($D64,'6. Patients'!$JC$9:$KZ$9,0),ROWS('6. Patients'!EP$10:EP$107))),0)+
IFERROR(SUMPRODUCT('6. Patients'!DC$10:DC$107,OFFSET('6. Patients'!$LA$9,1,MATCH($D64,'6. Patients'!$LB$9:$LU$9,0),ROWS('6. Patients'!EP$10:EP$107))),0)+
IFERROR(SUMPRODUCT('6. Patients'!DC$10:DC$107,OFFSET('6. Patients'!$LV$9,1,MATCH($D64,'6. Patients'!$LW$9:$NT$9,0),ROWS('6. Patients'!EP$10:EP$107))),0)+
IFERROR(SUMPRODUCT('6. Patients'!DC$10:DC$107,OFFSET('6. Patients'!$NU$9,1,MATCH($D64,'6. Patients'!$NV$9:$OO$9,0),ROWS('6. Patients'!EP$10:EP$107))),0),
IFERROR(SUMPRODUCT('6. Patients'!DC$10:DC$107,OFFSET('6. Patients'!$OP$9,1,MATCH($D64,'6. Patients'!$OQ$9:$QN$9,0),ROWS('6. Patients'!EP$10:EP$107))),0)+
IFERROR(SUMPRODUCT('6. Patients'!DC$10:DC$107,OFFSET('6. Patients'!$QO$9,1,MATCH($D64,'6. Patients'!$QP$9:$RI$9,0),ROWS('6. Patients'!EP$10:EP$107))),0)+
IFERROR(SUMPRODUCT('6. Patients'!DC$10:DC$107,OFFSET('6. Patients'!$RJ$9,1,MATCH($D64,'6. Patients'!$RK$9:$TH$9,0),ROWS('6. Patients'!EP$10:EP$107))),0)+
IFERROR(SUMPRODUCT('6. Patients'!DC$10:DC$107,OFFSET('6. Patients'!$TI$9,1,MATCH($D64,'6. Patients'!$TJ$9:$UC$9,0),ROWS('6. Patients'!EP$10:EP$107))),0))+
IFERROR(VLOOKUP($D64,$H$116:$L$146,COLUMNS($H$115:$J$115)-1+AJ$7,0)*$E64*$F64*'1. General Inputs'!$J$25,0),0),0)</f>
        <v>0</v>
      </c>
      <c r="AK64" s="775">
        <f ca="1">ROUNDUP(IFERROR($F64*$E64*CHOOSE(AK$7,
IFERROR(SUMPRODUCT('6. Patients'!DD$10:DD$107,OFFSET('6. Patients'!$DN$9,1,MATCH($D64,'6. Patients'!$DO$9:$FL$9,0),ROWS('6. Patients'!EQ$10:EQ$107))),0)+
IFERROR(SUMPRODUCT('6. Patients'!DD$10:DD$107,OFFSET('6. Patients'!$FM$9,1,MATCH($D64,'6. Patients'!$FN$9:$GG$9,0),ROWS('6. Patients'!EQ$10:EQ$107))),0)+
IFERROR(SUMPRODUCT('6. Patients'!DD$10:DD$107,OFFSET('6. Patients'!$GH$9,1,MATCH($D64,'6. Patients'!$GI$9:$IF$9,0),ROWS('6. Patients'!EQ$10:EQ$107))),0)+
IFERROR(SUMPRODUCT('6. Patients'!DD$10:DD$107,OFFSET('6. Patients'!$IG$9,1,MATCH($D64,'6. Patients'!$IH$9:$JA$9,0),ROWS('6. Patients'!EQ$10:EQ$107))),0),
IFERROR(SUMPRODUCT('6. Patients'!DD$10:DD$107,OFFSET('6. Patients'!$JB$9,1,MATCH($D64,'6. Patients'!$JC$9:$KZ$9,0),ROWS('6. Patients'!EQ$10:EQ$107))),0)+
IFERROR(SUMPRODUCT('6. Patients'!DD$10:DD$107,OFFSET('6. Patients'!$LA$9,1,MATCH($D64,'6. Patients'!$LB$9:$LU$9,0),ROWS('6. Patients'!EQ$10:EQ$107))),0)+
IFERROR(SUMPRODUCT('6. Patients'!DD$10:DD$107,OFFSET('6. Patients'!$LV$9,1,MATCH($D64,'6. Patients'!$LW$9:$NT$9,0),ROWS('6. Patients'!EQ$10:EQ$107))),0)+
IFERROR(SUMPRODUCT('6. Patients'!DD$10:DD$107,OFFSET('6. Patients'!$NU$9,1,MATCH($D64,'6. Patients'!$NV$9:$OO$9,0),ROWS('6. Patients'!EQ$10:EQ$107))),0),
IFERROR(SUMPRODUCT('6. Patients'!DD$10:DD$107,OFFSET('6. Patients'!$OP$9,1,MATCH($D64,'6. Patients'!$OQ$9:$QN$9,0),ROWS('6. Patients'!EQ$10:EQ$107))),0)+
IFERROR(SUMPRODUCT('6. Patients'!DD$10:DD$107,OFFSET('6. Patients'!$QO$9,1,MATCH($D64,'6. Patients'!$QP$9:$RI$9,0),ROWS('6. Patients'!EQ$10:EQ$107))),0)+
IFERROR(SUMPRODUCT('6. Patients'!DD$10:DD$107,OFFSET('6. Patients'!$RJ$9,1,MATCH($D64,'6. Patients'!$RK$9:$TH$9,0),ROWS('6. Patients'!EQ$10:EQ$107))),0)+
IFERROR(SUMPRODUCT('6. Patients'!DD$10:DD$107,OFFSET('6. Patients'!$TI$9,1,MATCH($D64,'6. Patients'!$TJ$9:$UC$9,0),ROWS('6. Patients'!EQ$10:EQ$107))),0))+
IFERROR(VLOOKUP($D64,$H$116:$L$146,COLUMNS($H$115:$J$115)-1+AK$7,0)*$E64*$F64*'1. General Inputs'!$J$25,0),0),0)</f>
        <v>0</v>
      </c>
      <c r="AL64" s="775">
        <f ca="1">ROUNDUP(IFERROR($F64*$E64*CHOOSE(AL$7,
IFERROR(SUMPRODUCT('6. Patients'!DE$10:DE$107,OFFSET('6. Patients'!$DN$9,1,MATCH($D64,'6. Patients'!$DO$9:$FL$9,0),ROWS('6. Patients'!ER$10:ER$107))),0)+
IFERROR(SUMPRODUCT('6. Patients'!DE$10:DE$107,OFFSET('6. Patients'!$FM$9,1,MATCH($D64,'6. Patients'!$FN$9:$GG$9,0),ROWS('6. Patients'!ER$10:ER$107))),0)+
IFERROR(SUMPRODUCT('6. Patients'!DE$10:DE$107,OFFSET('6. Patients'!$GH$9,1,MATCH($D64,'6. Patients'!$GI$9:$IF$9,0),ROWS('6. Patients'!ER$10:ER$107))),0)+
IFERROR(SUMPRODUCT('6. Patients'!DE$10:DE$107,OFFSET('6. Patients'!$IG$9,1,MATCH($D64,'6. Patients'!$IH$9:$JA$9,0),ROWS('6. Patients'!ER$10:ER$107))),0),
IFERROR(SUMPRODUCT('6. Patients'!DE$10:DE$107,OFFSET('6. Patients'!$JB$9,1,MATCH($D64,'6. Patients'!$JC$9:$KZ$9,0),ROWS('6. Patients'!ER$10:ER$107))),0)+
IFERROR(SUMPRODUCT('6. Patients'!DE$10:DE$107,OFFSET('6. Patients'!$LA$9,1,MATCH($D64,'6. Patients'!$LB$9:$LU$9,0),ROWS('6. Patients'!ER$10:ER$107))),0)+
IFERROR(SUMPRODUCT('6. Patients'!DE$10:DE$107,OFFSET('6. Patients'!$LV$9,1,MATCH($D64,'6. Patients'!$LW$9:$NT$9,0),ROWS('6. Patients'!ER$10:ER$107))),0)+
IFERROR(SUMPRODUCT('6. Patients'!DE$10:DE$107,OFFSET('6. Patients'!$NU$9,1,MATCH($D64,'6. Patients'!$NV$9:$OO$9,0),ROWS('6. Patients'!ER$10:ER$107))),0),
IFERROR(SUMPRODUCT('6. Patients'!DE$10:DE$107,OFFSET('6. Patients'!$OP$9,1,MATCH($D64,'6. Patients'!$OQ$9:$QN$9,0),ROWS('6. Patients'!ER$10:ER$107))),0)+
IFERROR(SUMPRODUCT('6. Patients'!DE$10:DE$107,OFFSET('6. Patients'!$QO$9,1,MATCH($D64,'6. Patients'!$QP$9:$RI$9,0),ROWS('6. Patients'!ER$10:ER$107))),0)+
IFERROR(SUMPRODUCT('6. Patients'!DE$10:DE$107,OFFSET('6. Patients'!$RJ$9,1,MATCH($D64,'6. Patients'!$RK$9:$TH$9,0),ROWS('6. Patients'!ER$10:ER$107))),0)+
IFERROR(SUMPRODUCT('6. Patients'!DE$10:DE$107,OFFSET('6. Patients'!$TI$9,1,MATCH($D64,'6. Patients'!$TJ$9:$UC$9,0),ROWS('6. Patients'!ER$10:ER$107))),0))+
IFERROR(VLOOKUP($D64,$H$116:$L$146,COLUMNS($H$115:$J$115)-1+AL$7,0)*$E64*$F64*'1. General Inputs'!$J$25,0),0),0)</f>
        <v>0</v>
      </c>
      <c r="AM64" s="775">
        <f ca="1">ROUNDUP(IFERROR($F64*$E64*CHOOSE(AM$7,
IFERROR(SUMPRODUCT('6. Patients'!DF$10:DF$107,OFFSET('6. Patients'!$DN$9,1,MATCH($D64,'6. Patients'!$DO$9:$FL$9,0),ROWS('6. Patients'!ES$10:ES$107))),0)+
IFERROR(SUMPRODUCT('6. Patients'!DF$10:DF$107,OFFSET('6. Patients'!$FM$9,1,MATCH($D64,'6. Patients'!$FN$9:$GG$9,0),ROWS('6. Patients'!ES$10:ES$107))),0)+
IFERROR(SUMPRODUCT('6. Patients'!DF$10:DF$107,OFFSET('6. Patients'!$GH$9,1,MATCH($D64,'6. Patients'!$GI$9:$IF$9,0),ROWS('6. Patients'!ES$10:ES$107))),0)+
IFERROR(SUMPRODUCT('6. Patients'!DF$10:DF$107,OFFSET('6. Patients'!$IG$9,1,MATCH($D64,'6. Patients'!$IH$9:$JA$9,0),ROWS('6. Patients'!ES$10:ES$107))),0),
IFERROR(SUMPRODUCT('6. Patients'!DF$10:DF$107,OFFSET('6. Patients'!$JB$9,1,MATCH($D64,'6. Patients'!$JC$9:$KZ$9,0),ROWS('6. Patients'!ES$10:ES$107))),0)+
IFERROR(SUMPRODUCT('6. Patients'!DF$10:DF$107,OFFSET('6. Patients'!$LA$9,1,MATCH($D64,'6. Patients'!$LB$9:$LU$9,0),ROWS('6. Patients'!ES$10:ES$107))),0)+
IFERROR(SUMPRODUCT('6. Patients'!DF$10:DF$107,OFFSET('6. Patients'!$LV$9,1,MATCH($D64,'6. Patients'!$LW$9:$NT$9,0),ROWS('6. Patients'!ES$10:ES$107))),0)+
IFERROR(SUMPRODUCT('6. Patients'!DF$10:DF$107,OFFSET('6. Patients'!$NU$9,1,MATCH($D64,'6. Patients'!$NV$9:$OO$9,0),ROWS('6. Patients'!ES$10:ES$107))),0),
IFERROR(SUMPRODUCT('6. Patients'!DF$10:DF$107,OFFSET('6. Patients'!$OP$9,1,MATCH($D64,'6. Patients'!$OQ$9:$QN$9,0),ROWS('6. Patients'!ES$10:ES$107))),0)+
IFERROR(SUMPRODUCT('6. Patients'!DF$10:DF$107,OFFSET('6. Patients'!$QO$9,1,MATCH($D64,'6. Patients'!$QP$9:$RI$9,0),ROWS('6. Patients'!ES$10:ES$107))),0)+
IFERROR(SUMPRODUCT('6. Patients'!DF$10:DF$107,OFFSET('6. Patients'!$RJ$9,1,MATCH($D64,'6. Patients'!$RK$9:$TH$9,0),ROWS('6. Patients'!ES$10:ES$107))),0)+
IFERROR(SUMPRODUCT('6. Patients'!DF$10:DF$107,OFFSET('6. Patients'!$TI$9,1,MATCH($D64,'6. Patients'!$TJ$9:$UC$9,0),ROWS('6. Patients'!ES$10:ES$107))),0))+
IFERROR(VLOOKUP($D64,$H$116:$L$146,COLUMNS($H$115:$J$115)-1+AM$7,0)*$E64*$F64*'1. General Inputs'!$J$25,0),0),0)</f>
        <v>0</v>
      </c>
      <c r="AN64" s="775">
        <f ca="1">ROUNDUP(IFERROR($F64*$E64*CHOOSE(AN$7,
IFERROR(SUMPRODUCT('6. Patients'!DG$10:DG$107,OFFSET('6. Patients'!$DN$9,1,MATCH($D64,'6. Patients'!$DO$9:$FL$9,0),ROWS('6. Patients'!ET$10:ET$107))),0)+
IFERROR(SUMPRODUCT('6. Patients'!DG$10:DG$107,OFFSET('6. Patients'!$FM$9,1,MATCH($D64,'6. Patients'!$FN$9:$GG$9,0),ROWS('6. Patients'!ET$10:ET$107))),0)+
IFERROR(SUMPRODUCT('6. Patients'!DG$10:DG$107,OFFSET('6. Patients'!$GH$9,1,MATCH($D64,'6. Patients'!$GI$9:$IF$9,0),ROWS('6. Patients'!ET$10:ET$107))),0)+
IFERROR(SUMPRODUCT('6. Patients'!DG$10:DG$107,OFFSET('6. Patients'!$IG$9,1,MATCH($D64,'6. Patients'!$IH$9:$JA$9,0),ROWS('6. Patients'!ET$10:ET$107))),0),
IFERROR(SUMPRODUCT('6. Patients'!DG$10:DG$107,OFFSET('6. Patients'!$JB$9,1,MATCH($D64,'6. Patients'!$JC$9:$KZ$9,0),ROWS('6. Patients'!ET$10:ET$107))),0)+
IFERROR(SUMPRODUCT('6. Patients'!DG$10:DG$107,OFFSET('6. Patients'!$LA$9,1,MATCH($D64,'6. Patients'!$LB$9:$LU$9,0),ROWS('6. Patients'!ET$10:ET$107))),0)+
IFERROR(SUMPRODUCT('6. Patients'!DG$10:DG$107,OFFSET('6. Patients'!$LV$9,1,MATCH($D64,'6. Patients'!$LW$9:$NT$9,0),ROWS('6. Patients'!ET$10:ET$107))),0)+
IFERROR(SUMPRODUCT('6. Patients'!DG$10:DG$107,OFFSET('6. Patients'!$NU$9,1,MATCH($D64,'6. Patients'!$NV$9:$OO$9,0),ROWS('6. Patients'!ET$10:ET$107))),0),
IFERROR(SUMPRODUCT('6. Patients'!DG$10:DG$107,OFFSET('6. Patients'!$OP$9,1,MATCH($D64,'6. Patients'!$OQ$9:$QN$9,0),ROWS('6. Patients'!ET$10:ET$107))),0)+
IFERROR(SUMPRODUCT('6. Patients'!DG$10:DG$107,OFFSET('6. Patients'!$QO$9,1,MATCH($D64,'6. Patients'!$QP$9:$RI$9,0),ROWS('6. Patients'!ET$10:ET$107))),0)+
IFERROR(SUMPRODUCT('6. Patients'!DG$10:DG$107,OFFSET('6. Patients'!$RJ$9,1,MATCH($D64,'6. Patients'!$RK$9:$TH$9,0),ROWS('6. Patients'!ET$10:ET$107))),0)+
IFERROR(SUMPRODUCT('6. Patients'!DG$10:DG$107,OFFSET('6. Patients'!$TI$9,1,MATCH($D64,'6. Patients'!$TJ$9:$UC$9,0),ROWS('6. Patients'!ET$10:ET$107))),0))+
IFERROR(VLOOKUP($D64,$H$116:$L$146,COLUMNS($H$115:$J$115)-1+AN$7,0)*$E64*$F64*'1. General Inputs'!$J$25,0),0),0)</f>
        <v>0</v>
      </c>
      <c r="AO64" s="775">
        <f ca="1">ROUNDUP(IFERROR($F64*$E64*CHOOSE(AO$7,
IFERROR(SUMPRODUCT('6. Patients'!DH$10:DH$107,OFFSET('6. Patients'!$DN$9,1,MATCH($D64,'6. Patients'!$DO$9:$FL$9,0),ROWS('6. Patients'!EU$10:EU$107))),0)+
IFERROR(SUMPRODUCT('6. Patients'!DH$10:DH$107,OFFSET('6. Patients'!$FM$9,1,MATCH($D64,'6. Patients'!$FN$9:$GG$9,0),ROWS('6. Patients'!EU$10:EU$107))),0)+
IFERROR(SUMPRODUCT('6. Patients'!DH$10:DH$107,OFFSET('6. Patients'!$GH$9,1,MATCH($D64,'6. Patients'!$GI$9:$IF$9,0),ROWS('6. Patients'!EU$10:EU$107))),0)+
IFERROR(SUMPRODUCT('6. Patients'!DH$10:DH$107,OFFSET('6. Patients'!$IG$9,1,MATCH($D64,'6. Patients'!$IH$9:$JA$9,0),ROWS('6. Patients'!EU$10:EU$107))),0),
IFERROR(SUMPRODUCT('6. Patients'!DH$10:DH$107,OFFSET('6. Patients'!$JB$9,1,MATCH($D64,'6. Patients'!$JC$9:$KZ$9,0),ROWS('6. Patients'!EU$10:EU$107))),0)+
IFERROR(SUMPRODUCT('6. Patients'!DH$10:DH$107,OFFSET('6. Patients'!$LA$9,1,MATCH($D64,'6. Patients'!$LB$9:$LU$9,0),ROWS('6. Patients'!EU$10:EU$107))),0)+
IFERROR(SUMPRODUCT('6. Patients'!DH$10:DH$107,OFFSET('6. Patients'!$LV$9,1,MATCH($D64,'6. Patients'!$LW$9:$NT$9,0),ROWS('6. Patients'!EU$10:EU$107))),0)+
IFERROR(SUMPRODUCT('6. Patients'!DH$10:DH$107,OFFSET('6. Patients'!$NU$9,1,MATCH($D64,'6. Patients'!$NV$9:$OO$9,0),ROWS('6. Patients'!EU$10:EU$107))),0),
IFERROR(SUMPRODUCT('6. Patients'!DH$10:DH$107,OFFSET('6. Patients'!$OP$9,1,MATCH($D64,'6. Patients'!$OQ$9:$QN$9,0),ROWS('6. Patients'!EU$10:EU$107))),0)+
IFERROR(SUMPRODUCT('6. Patients'!DH$10:DH$107,OFFSET('6. Patients'!$QO$9,1,MATCH($D64,'6. Patients'!$QP$9:$RI$9,0),ROWS('6. Patients'!EU$10:EU$107))),0)+
IFERROR(SUMPRODUCT('6. Patients'!DH$10:DH$107,OFFSET('6. Patients'!$RJ$9,1,MATCH($D64,'6. Patients'!$RK$9:$TH$9,0),ROWS('6. Patients'!EU$10:EU$107))),0)+
IFERROR(SUMPRODUCT('6. Patients'!DH$10:DH$107,OFFSET('6. Patients'!$TI$9,1,MATCH($D64,'6. Patients'!$TJ$9:$UC$9,0),ROWS('6. Patients'!EU$10:EU$107))),0))+
IFERROR(VLOOKUP($D64,$H$116:$L$146,COLUMNS($H$115:$J$115)-1+AO$7,0)*$E64*$F64*'1. General Inputs'!$J$25,0),0),0)</f>
        <v>0</v>
      </c>
      <c r="AP64" s="775">
        <f ca="1">ROUNDUP(IFERROR($F64*$E64*CHOOSE(AP$7,
IFERROR(SUMPRODUCT('6. Patients'!DI$10:DI$107,OFFSET('6. Patients'!$DN$9,1,MATCH($D64,'6. Patients'!$DO$9:$FL$9,0),ROWS('6. Patients'!EV$10:EV$107))),0)+
IFERROR(SUMPRODUCT('6. Patients'!DI$10:DI$107,OFFSET('6. Patients'!$FM$9,1,MATCH($D64,'6. Patients'!$FN$9:$GG$9,0),ROWS('6. Patients'!EV$10:EV$107))),0)+
IFERROR(SUMPRODUCT('6. Patients'!DI$10:DI$107,OFFSET('6. Patients'!$GH$9,1,MATCH($D64,'6. Patients'!$GI$9:$IF$9,0),ROWS('6. Patients'!EV$10:EV$107))),0)+
IFERROR(SUMPRODUCT('6. Patients'!DI$10:DI$107,OFFSET('6. Patients'!$IG$9,1,MATCH($D64,'6. Patients'!$IH$9:$JA$9,0),ROWS('6. Patients'!EV$10:EV$107))),0),
IFERROR(SUMPRODUCT('6. Patients'!DI$10:DI$107,OFFSET('6. Patients'!$JB$9,1,MATCH($D64,'6. Patients'!$JC$9:$KZ$9,0),ROWS('6. Patients'!EV$10:EV$107))),0)+
IFERROR(SUMPRODUCT('6. Patients'!DI$10:DI$107,OFFSET('6. Patients'!$LA$9,1,MATCH($D64,'6. Patients'!$LB$9:$LU$9,0),ROWS('6. Patients'!EV$10:EV$107))),0)+
IFERROR(SUMPRODUCT('6. Patients'!DI$10:DI$107,OFFSET('6. Patients'!$LV$9,1,MATCH($D64,'6. Patients'!$LW$9:$NT$9,0),ROWS('6. Patients'!EV$10:EV$107))),0)+
IFERROR(SUMPRODUCT('6. Patients'!DI$10:DI$107,OFFSET('6. Patients'!$NU$9,1,MATCH($D64,'6. Patients'!$NV$9:$OO$9,0),ROWS('6. Patients'!EV$10:EV$107))),0),
IFERROR(SUMPRODUCT('6. Patients'!DI$10:DI$107,OFFSET('6. Patients'!$OP$9,1,MATCH($D64,'6. Patients'!$OQ$9:$QN$9,0),ROWS('6. Patients'!EV$10:EV$107))),0)+
IFERROR(SUMPRODUCT('6. Patients'!DI$10:DI$107,OFFSET('6. Patients'!$QO$9,1,MATCH($D64,'6. Patients'!$QP$9:$RI$9,0),ROWS('6. Patients'!EV$10:EV$107))),0)+
IFERROR(SUMPRODUCT('6. Patients'!DI$10:DI$107,OFFSET('6. Patients'!$RJ$9,1,MATCH($D64,'6. Patients'!$RK$9:$TH$9,0),ROWS('6. Patients'!EV$10:EV$107))),0)+
IFERROR(SUMPRODUCT('6. Patients'!DI$10:DI$107,OFFSET('6. Patients'!$TI$9,1,MATCH($D64,'6. Patients'!$TJ$9:$UC$9,0),ROWS('6. Patients'!EV$10:EV$107))),0))+
IFERROR(VLOOKUP($D64,$H$116:$L$146,COLUMNS($H$115:$J$115)-1+AP$7,0)*$E64*$F64*'1. General Inputs'!$J$25,0),0),0)</f>
        <v>0</v>
      </c>
      <c r="AQ64" s="775">
        <f ca="1">ROUNDUP(IFERROR($F64*$E64*CHOOSE(AQ$7,
IFERROR(SUMPRODUCT('6. Patients'!DJ$10:DJ$107,OFFSET('6. Patients'!$DN$9,1,MATCH($D64,'6. Patients'!$DO$9:$FL$9,0),ROWS('6. Patients'!EW$10:EW$107))),0)+
IFERROR(SUMPRODUCT('6. Patients'!DJ$10:DJ$107,OFFSET('6. Patients'!$FM$9,1,MATCH($D64,'6. Patients'!$FN$9:$GG$9,0),ROWS('6. Patients'!EW$10:EW$107))),0)+
IFERROR(SUMPRODUCT('6. Patients'!DJ$10:DJ$107,OFFSET('6. Patients'!$GH$9,1,MATCH($D64,'6. Patients'!$GI$9:$IF$9,0),ROWS('6. Patients'!EW$10:EW$107))),0)+
IFERROR(SUMPRODUCT('6. Patients'!DJ$10:DJ$107,OFFSET('6. Patients'!$IG$9,1,MATCH($D64,'6. Patients'!$IH$9:$JA$9,0),ROWS('6. Patients'!EW$10:EW$107))),0),
IFERROR(SUMPRODUCT('6. Patients'!DJ$10:DJ$107,OFFSET('6. Patients'!$JB$9,1,MATCH($D64,'6. Patients'!$JC$9:$KZ$9,0),ROWS('6. Patients'!EW$10:EW$107))),0)+
IFERROR(SUMPRODUCT('6. Patients'!DJ$10:DJ$107,OFFSET('6. Patients'!$LA$9,1,MATCH($D64,'6. Patients'!$LB$9:$LU$9,0),ROWS('6. Patients'!EW$10:EW$107))),0)+
IFERROR(SUMPRODUCT('6. Patients'!DJ$10:DJ$107,OFFSET('6. Patients'!$LV$9,1,MATCH($D64,'6. Patients'!$LW$9:$NT$9,0),ROWS('6. Patients'!EW$10:EW$107))),0)+
IFERROR(SUMPRODUCT('6. Patients'!DJ$10:DJ$107,OFFSET('6. Patients'!$NU$9,1,MATCH($D64,'6. Patients'!$NV$9:$OO$9,0),ROWS('6. Patients'!EW$10:EW$107))),0),
IFERROR(SUMPRODUCT('6. Patients'!DJ$10:DJ$107,OFFSET('6. Patients'!$OP$9,1,MATCH($D64,'6. Patients'!$OQ$9:$QN$9,0),ROWS('6. Patients'!EW$10:EW$107))),0)+
IFERROR(SUMPRODUCT('6. Patients'!DJ$10:DJ$107,OFFSET('6. Patients'!$QO$9,1,MATCH($D64,'6. Patients'!$QP$9:$RI$9,0),ROWS('6. Patients'!EW$10:EW$107))),0)+
IFERROR(SUMPRODUCT('6. Patients'!DJ$10:DJ$107,OFFSET('6. Patients'!$RJ$9,1,MATCH($D64,'6. Patients'!$RK$9:$TH$9,0),ROWS('6. Patients'!EW$10:EW$107))),0)+
IFERROR(SUMPRODUCT('6. Patients'!DJ$10:DJ$107,OFFSET('6. Patients'!$TI$9,1,MATCH($D64,'6. Patients'!$TJ$9:$UC$9,0),ROWS('6. Patients'!EW$10:EW$107))),0))+
IFERROR(VLOOKUP($D64,$H$116:$L$146,COLUMNS($H$115:$J$115)-1+AQ$7,0)*$E64*$F64*'1. General Inputs'!$J$25,0),0),0)</f>
        <v>0</v>
      </c>
      <c r="AT64" s="309"/>
      <c r="AZ64" s="335">
        <f ca="1">IFERROR(SUM(OFFSET('7. Consumption'!H64,0,1,,MIN('1. General Inputs'!$J$29,COLUMNS('7. Consumption'!H$9:$AQ$9)-1))),0)+MAX(0,$AQ64*('1. General Inputs'!$J$29-COLUMNS('7. Consumption'!H$9:$AQ$9)+1))</f>
        <v>0</v>
      </c>
      <c r="BA64" s="335">
        <f ca="1">IFERROR(SUM(OFFSET('7. Consumption'!I64,0,1,,MIN('1. General Inputs'!$J$29,COLUMNS('7. Consumption'!I$9:$AQ$9)-1))),0)+MAX(0,$AQ64*('1. General Inputs'!$J$29-COLUMNS('7. Consumption'!I$9:$AQ$9)+1))</f>
        <v>0</v>
      </c>
      <c r="BB64" s="335">
        <f ca="1">IFERROR(SUM(OFFSET('7. Consumption'!J64,0,1,,MIN('1. General Inputs'!$J$29,COLUMNS('7. Consumption'!J$9:$AQ$9)-1))),0)+MAX(0,$AQ64*('1. General Inputs'!$J$29-COLUMNS('7. Consumption'!J$9:$AQ$9)+1))</f>
        <v>0</v>
      </c>
      <c r="BC64" s="335">
        <f ca="1">IFERROR(SUM(OFFSET('7. Consumption'!K64,0,1,,MIN('1. General Inputs'!$J$29,COLUMNS('7. Consumption'!K$9:$AQ$9)-1))),0)+MAX(0,$AQ64*('1. General Inputs'!$J$29-COLUMNS('7. Consumption'!K$9:$AQ$9)+1))</f>
        <v>0</v>
      </c>
      <c r="BD64" s="335">
        <f ca="1">IFERROR(SUM(OFFSET('7. Consumption'!L64,0,1,,MIN('1. General Inputs'!$J$29,COLUMNS('7. Consumption'!L$9:$AQ$9)-1))),0)+MAX(0,$AQ64*('1. General Inputs'!$J$29-COLUMNS('7. Consumption'!L$9:$AQ$9)+1))</f>
        <v>0</v>
      </c>
      <c r="BE64" s="335">
        <f ca="1">IFERROR(SUM(OFFSET('7. Consumption'!M64,0,1,,MIN('1. General Inputs'!$J$29,COLUMNS('7. Consumption'!M$9:$AQ$9)-1))),0)+MAX(0,$AQ64*('1. General Inputs'!$J$29-COLUMNS('7. Consumption'!M$9:$AQ$9)+1))</f>
        <v>0</v>
      </c>
      <c r="BF64" s="335">
        <f ca="1">IFERROR(SUM(OFFSET('7. Consumption'!N64,0,1,,MIN('1. General Inputs'!$J$29,COLUMNS('7. Consumption'!N$9:$AQ$9)-1))),0)+MAX(0,$AQ64*('1. General Inputs'!$J$29-COLUMNS('7. Consumption'!N$9:$AQ$9)+1))</f>
        <v>0</v>
      </c>
      <c r="BG64" s="335">
        <f ca="1">IFERROR(SUM(OFFSET('7. Consumption'!O64,0,1,,MIN('1. General Inputs'!$J$29,COLUMNS('7. Consumption'!O$9:$AQ$9)-1))),0)+MAX(0,$AQ64*('1. General Inputs'!$J$29-COLUMNS('7. Consumption'!O$9:$AQ$9)+1))</f>
        <v>0</v>
      </c>
      <c r="BH64" s="335">
        <f ca="1">IFERROR(SUM(OFFSET('7. Consumption'!P64,0,1,,MIN('1. General Inputs'!$J$29,COLUMNS('7. Consumption'!P$9:$AQ$9)-1))),0)+MAX(0,$AQ64*('1. General Inputs'!$J$29-COLUMNS('7. Consumption'!P$9:$AQ$9)+1))</f>
        <v>0</v>
      </c>
      <c r="BI64" s="335">
        <f ca="1">IFERROR(SUM(OFFSET('7. Consumption'!Q64,0,1,,MIN('1. General Inputs'!$J$29,COLUMNS('7. Consumption'!Q$9:$AQ$9)-1))),0)+MAX(0,$AQ64*('1. General Inputs'!$J$29-COLUMNS('7. Consumption'!Q$9:$AQ$9)+1))</f>
        <v>0</v>
      </c>
      <c r="BJ64" s="335">
        <f ca="1">IFERROR(SUM(OFFSET('7. Consumption'!R64,0,1,,MIN('1. General Inputs'!$J$29,COLUMNS('7. Consumption'!R$9:$AQ$9)-1))),0)+MAX(0,$AQ64*('1. General Inputs'!$J$29-COLUMNS('7. Consumption'!R$9:$AQ$9)+1))</f>
        <v>0</v>
      </c>
      <c r="BK64" s="335">
        <f ca="1">IFERROR(SUM(OFFSET('7. Consumption'!S64,0,1,,MIN('1. General Inputs'!$J$29,COLUMNS('7. Consumption'!S$9:$AQ$9)-1))),0)+MAX(0,$AQ64*('1. General Inputs'!$J$29-COLUMNS('7. Consumption'!S$9:$AQ$9)+1))</f>
        <v>0</v>
      </c>
      <c r="BL64" s="335">
        <f ca="1">IFERROR(SUM(OFFSET('7. Consumption'!T64,0,1,,MIN('1. General Inputs'!$J$29,COLUMNS('7. Consumption'!T$9:$AQ$9)-1))),0)+MAX(0,$AQ64*('1. General Inputs'!$J$29-COLUMNS('7. Consumption'!T$9:$AQ$9)+1))</f>
        <v>0</v>
      </c>
      <c r="BM64" s="335">
        <f ca="1">IFERROR(SUM(OFFSET('7. Consumption'!U64,0,1,,MIN('1. General Inputs'!$J$29,COLUMNS('7. Consumption'!U$9:$AQ$9)-1))),0)+MAX(0,$AQ64*('1. General Inputs'!$J$29-COLUMNS('7. Consumption'!U$9:$AQ$9)+1))</f>
        <v>0</v>
      </c>
      <c r="BN64" s="335">
        <f ca="1">IFERROR(SUM(OFFSET('7. Consumption'!V64,0,1,,MIN('1. General Inputs'!$J$29,COLUMNS('7. Consumption'!V$9:$AQ$9)-1))),0)+MAX(0,$AQ64*('1. General Inputs'!$J$29-COLUMNS('7. Consumption'!V$9:$AQ$9)+1))</f>
        <v>0</v>
      </c>
      <c r="BO64" s="335">
        <f ca="1">IFERROR(SUM(OFFSET('7. Consumption'!W64,0,1,,MIN('1. General Inputs'!$J$29,COLUMNS('7. Consumption'!W$9:$AQ$9)-1))),0)+MAX(0,$AQ64*('1. General Inputs'!$J$29-COLUMNS('7. Consumption'!W$9:$AQ$9)+1))</f>
        <v>0</v>
      </c>
      <c r="BP64" s="335">
        <f ca="1">IFERROR(SUM(OFFSET('7. Consumption'!X64,0,1,,MIN('1. General Inputs'!$J$29,COLUMNS('7. Consumption'!X$9:$AQ$9)-1))),0)+MAX(0,$AQ64*('1. General Inputs'!$J$29-COLUMNS('7. Consumption'!X$9:$AQ$9)+1))</f>
        <v>0</v>
      </c>
      <c r="BQ64" s="335">
        <f ca="1">IFERROR(SUM(OFFSET('7. Consumption'!Y64,0,1,,MIN('1. General Inputs'!$J$29,COLUMNS('7. Consumption'!Y$9:$AQ$9)-1))),0)+MAX(0,$AQ64*('1. General Inputs'!$J$29-COLUMNS('7. Consumption'!Y$9:$AQ$9)+1))</f>
        <v>0</v>
      </c>
      <c r="BR64" s="335">
        <f ca="1">IFERROR(SUM(OFFSET('7. Consumption'!Z64,0,1,,MIN('1. General Inputs'!$J$29,COLUMNS('7. Consumption'!Z$9:$AQ$9)-1))),0)+MAX(0,$AQ64*('1. General Inputs'!$J$29-COLUMNS('7. Consumption'!Z$9:$AQ$9)+1))</f>
        <v>0</v>
      </c>
      <c r="BS64" s="335">
        <f ca="1">IFERROR(SUM(OFFSET('7. Consumption'!AA64,0,1,,MIN('1. General Inputs'!$J$29,COLUMNS('7. Consumption'!AA$9:$AQ$9)-1))),0)+MAX(0,$AQ64*('1. General Inputs'!$J$29-COLUMNS('7. Consumption'!AA$9:$AQ$9)+1))</f>
        <v>0</v>
      </c>
      <c r="BT64" s="335">
        <f ca="1">IFERROR(SUM(OFFSET('7. Consumption'!AB64,0,1,,MIN('1. General Inputs'!$J$29,COLUMNS('7. Consumption'!AB$9:$AQ$9)-1))),0)+MAX(0,$AQ64*('1. General Inputs'!$J$29-COLUMNS('7. Consumption'!AB$9:$AQ$9)+1))</f>
        <v>0</v>
      </c>
      <c r="BU64" s="335">
        <f ca="1">IFERROR(SUM(OFFSET('7. Consumption'!AC64,0,1,,MIN('1. General Inputs'!$J$29,COLUMNS('7. Consumption'!AC$9:$AQ$9)-1))),0)+MAX(0,$AQ64*('1. General Inputs'!$J$29-COLUMNS('7. Consumption'!AC$9:$AQ$9)+1))</f>
        <v>0</v>
      </c>
      <c r="BV64" s="335">
        <f ca="1">IFERROR(SUM(OFFSET('7. Consumption'!AD64,0,1,,MIN('1. General Inputs'!$J$29,COLUMNS('7. Consumption'!AD$9:$AQ$9)-1))),0)+MAX(0,$AQ64*('1. General Inputs'!$J$29-COLUMNS('7. Consumption'!AD$9:$AQ$9)+1))</f>
        <v>0</v>
      </c>
      <c r="BW64" s="335">
        <f ca="1">IFERROR(SUM(OFFSET('7. Consumption'!AE64,0,1,,MIN('1. General Inputs'!$J$29,COLUMNS('7. Consumption'!AE$9:$AQ$9)-1))),0)+MAX(0,$AQ64*('1. General Inputs'!$J$29-COLUMNS('7. Consumption'!AE$9:$AQ$9)+1))</f>
        <v>0</v>
      </c>
      <c r="BX64" s="335">
        <f ca="1">IFERROR(SUM(OFFSET('7. Consumption'!AF64,0,1,,MIN('1. General Inputs'!$J$29,COLUMNS('7. Consumption'!AF$9:$AQ$9)-1))),0)+MAX(0,$AQ64*('1. General Inputs'!$J$29-COLUMNS('7. Consumption'!AF$9:$AQ$9)+1))</f>
        <v>0</v>
      </c>
      <c r="BY64" s="335">
        <f ca="1">IFERROR(SUM(OFFSET('7. Consumption'!AG64,0,1,,MIN('1. General Inputs'!$J$29,COLUMNS('7. Consumption'!AG$9:$AQ$9)-1))),0)+MAX(0,$AQ64*('1. General Inputs'!$J$29-COLUMNS('7. Consumption'!AG$9:$AQ$9)+1))</f>
        <v>0</v>
      </c>
      <c r="BZ64" s="335">
        <f ca="1">IFERROR(SUM(OFFSET('7. Consumption'!AH64,0,1,,MIN('1. General Inputs'!$J$29,COLUMNS('7. Consumption'!AH$9:$AQ$9)-1))),0)+MAX(0,$AQ64*('1. General Inputs'!$J$29-COLUMNS('7. Consumption'!AH$9:$AQ$9)+1))</f>
        <v>0</v>
      </c>
      <c r="CA64" s="335">
        <f ca="1">IFERROR(SUM(OFFSET('7. Consumption'!AI64,0,1,,MIN('1. General Inputs'!$J$29,COLUMNS('7. Consumption'!AI$9:$AQ$9)-1))),0)+MAX(0,$AQ64*('1. General Inputs'!$J$29-COLUMNS('7. Consumption'!AI$9:$AQ$9)+1))</f>
        <v>0</v>
      </c>
      <c r="CB64" s="335">
        <f ca="1">IFERROR(SUM(OFFSET('7. Consumption'!AJ64,0,1,,MIN('1. General Inputs'!$J$29,COLUMNS('7. Consumption'!AJ$9:$AQ$9)-1))),0)+MAX(0,$AQ64*('1. General Inputs'!$J$29-COLUMNS('7. Consumption'!AJ$9:$AQ$9)+1))</f>
        <v>0</v>
      </c>
      <c r="CC64" s="335">
        <f ca="1">IFERROR(SUM(OFFSET('7. Consumption'!AK64,0,1,,MIN('1. General Inputs'!$J$29,COLUMNS('7. Consumption'!AK$9:$AQ$9)-1))),0)+MAX(0,$AQ64*('1. General Inputs'!$J$29-COLUMNS('7. Consumption'!AK$9:$AQ$9)+1))</f>
        <v>0</v>
      </c>
      <c r="CD64" s="335">
        <f ca="1">IFERROR(SUM(OFFSET('7. Consumption'!AL64,0,1,,MIN('1. General Inputs'!$J$29,COLUMNS('7. Consumption'!AL$9:$AQ$9)-1))),0)+MAX(0,$AQ64*('1. General Inputs'!$J$29-COLUMNS('7. Consumption'!AL$9:$AQ$9)+1))</f>
        <v>0</v>
      </c>
      <c r="CE64" s="335">
        <f ca="1">IFERROR(SUM(OFFSET('7. Consumption'!AM64,0,1,,MIN('1. General Inputs'!$J$29,COLUMNS('7. Consumption'!AM$9:$AQ$9)-1))),0)+MAX(0,$AQ64*('1. General Inputs'!$J$29-COLUMNS('7. Consumption'!AM$9:$AQ$9)+1))</f>
        <v>0</v>
      </c>
      <c r="CF64" s="335">
        <f ca="1">IFERROR(SUM(OFFSET('7. Consumption'!AN64,0,1,,MIN('1. General Inputs'!$J$29,COLUMNS('7. Consumption'!AN$9:$AQ$9)-1))),0)+MAX(0,$AQ64*('1. General Inputs'!$J$29-COLUMNS('7. Consumption'!AN$9:$AQ$9)+1))</f>
        <v>0</v>
      </c>
      <c r="CG64" s="335">
        <f ca="1">IFERROR(SUM(OFFSET('7. Consumption'!AO64,0,1,,MIN('1. General Inputs'!$J$29,COLUMNS('7. Consumption'!AO$9:$AQ$9)-1))),0)+MAX(0,$AQ64*('1. General Inputs'!$J$29-COLUMNS('7. Consumption'!AO$9:$AQ$9)+1))</f>
        <v>0</v>
      </c>
      <c r="CH64" s="335">
        <f ca="1">IFERROR(SUM(OFFSET('7. Consumption'!AP64,0,1,,MIN('1. General Inputs'!$J$29,COLUMNS('7. Consumption'!AP$9:$AQ$9)-1))),0)+MAX(0,$AQ64*('1. General Inputs'!$J$29-COLUMNS('7. Consumption'!AP$9:$AQ$9)+1))</f>
        <v>0</v>
      </c>
      <c r="CI64" s="335">
        <f ca="1">IFERROR(SUM(OFFSET('7. Consumption'!AQ64,0,1,,MIN('1. General Inputs'!$J$29,COLUMNS('7. Consumption'!AQ$9:$AQ$9)-1))),0)+MAX(0,$AQ64*('1. General Inputs'!$J$29-COLUMNS('7. Consumption'!AQ$9:$AQ$9)+1))</f>
        <v>0</v>
      </c>
    </row>
    <row r="65" spans="2:87" ht="15" hidden="1" outlineLevel="1" x14ac:dyDescent="0.25">
      <c r="B65" s="772"/>
      <c r="C65" s="772" t="str">
        <f>IFERROR(VLOOKUP(ROWS($C$9:$C65),'5. Form Breakdown'!$AI$11:$AJ$138,COLUMNS('5. Form Breakdown'!$AI$11:$AJ$11),0),"")</f>
        <v>x_DTG 50 - tab</v>
      </c>
      <c r="D65" s="772" t="str">
        <f>IFERROR(VLOOKUP($C65,'5a. Dosing'!$E$11:$F$138,2,0),"")</f>
        <v>x_DTG</v>
      </c>
      <c r="E65" s="773" t="str">
        <f>IFERROR(INDEX('5. Form Breakdown'!$AL$11:$BL$138,MATCH('7. Consumption'!$C65,'5. Form Breakdown'!$AK$11:$AK$138,0),MATCH('5. Form Breakdown'!$AX$10,'5. Form Breakdown'!$AL$10:$BL$10,0)),"")</f>
        <v/>
      </c>
      <c r="F65" s="774">
        <f>IFERROR(INDEX('5. Form Breakdown'!$AL$11:$BL$138,MATCH('7. Consumption'!$C65,'5. Form Breakdown'!$AK$11:$AK$138,0),MATCH('5. Form Breakdown'!$BL$10,'5. Form Breakdown'!$AL$10:$BL$10,0)),"")</f>
        <v>0</v>
      </c>
      <c r="H65" s="775">
        <f ca="1">ROUNDUP(IFERROR($F65*$E65*CHOOSE(H$7,
IFERROR(SUMPRODUCT('6. Patients'!CA$10:CA$107,OFFSET('6. Patients'!$DN$9,1,MATCH($D65,'6. Patients'!$DO$9:$FL$9,0),ROWS('6. Patients'!DN$10:DN$107))),0)+
IFERROR(SUMPRODUCT('6. Patients'!CA$10:CA$107,OFFSET('6. Patients'!$FM$9,1,MATCH($D65,'6. Patients'!$FN$9:$GG$9,0),ROWS('6. Patients'!DN$10:DN$107))),0)+
IFERROR(SUMPRODUCT('6. Patients'!CA$10:CA$107,OFFSET('6. Patients'!$GH$9,1,MATCH($D65,'6. Patients'!$GI$9:$IF$9,0),ROWS('6. Patients'!DN$10:DN$107))),0)+
IFERROR(SUMPRODUCT('6. Patients'!CA$10:CA$107,OFFSET('6. Patients'!$IG$9,1,MATCH($D65,'6. Patients'!$IH$9:$JA$9,0),ROWS('6. Patients'!DN$10:DN$107))),0),
IFERROR(SUMPRODUCT('6. Patients'!CA$10:CA$107,OFFSET('6. Patients'!$JB$9,1,MATCH($D65,'6. Patients'!$JC$9:$KZ$9,0),ROWS('6. Patients'!DN$10:DN$107))),0)+
IFERROR(SUMPRODUCT('6. Patients'!CA$10:CA$107,OFFSET('6. Patients'!$LA$9,1,MATCH($D65,'6. Patients'!$LB$9:$LU$9,0),ROWS('6. Patients'!DN$10:DN$107))),0)+
IFERROR(SUMPRODUCT('6. Patients'!CA$10:CA$107,OFFSET('6. Patients'!$LV$9,1,MATCH($D65,'6. Patients'!$LW$9:$NT$9,0),ROWS('6. Patients'!DN$10:DN$107))),0)+
IFERROR(SUMPRODUCT('6. Patients'!CA$10:CA$107,OFFSET('6. Patients'!$NU$9,1,MATCH($D65,'6. Patients'!$NV$9:$OO$9,0),ROWS('6. Patients'!DN$10:DN$107))),0),
IFERROR(SUMPRODUCT('6. Patients'!CA$10:CA$107,OFFSET('6. Patients'!$OP$9,1,MATCH($D65,'6. Patients'!$OQ$9:$QN$9,0),ROWS('6. Patients'!DN$10:DN$107))),0)+
IFERROR(SUMPRODUCT('6. Patients'!CA$10:CA$107,OFFSET('6. Patients'!$QO$9,1,MATCH($D65,'6. Patients'!$QP$9:$RI$9,0),ROWS('6. Patients'!DN$10:DN$107))),0)+
IFERROR(SUMPRODUCT('6. Patients'!CA$10:CA$107,OFFSET('6. Patients'!$RJ$9,1,MATCH($D65,'6. Patients'!$RK$9:$TH$9,0),ROWS('6. Patients'!DN$10:DN$107))),0)+
IFERROR(SUMPRODUCT('6. Patients'!CA$10:CA$107,OFFSET('6. Patients'!$TI$9,1,MATCH($D65,'6. Patients'!$TJ$9:$UC$9,0),ROWS('6. Patients'!DN$10:DN$107))),0))+
IFERROR(VLOOKUP($D65,$H$116:$L$146,COLUMNS($H$115:$J$115)-1+H$7,0)*$E65*$F65*'1. General Inputs'!$J$25,0),0),0)</f>
        <v>0</v>
      </c>
      <c r="I65" s="775">
        <f ca="1">ROUNDUP(IFERROR($F65*$E65*CHOOSE(I$7,
IFERROR(SUMPRODUCT('6. Patients'!CB$10:CB$107,OFFSET('6. Patients'!$DN$9,1,MATCH($D65,'6. Patients'!$DO$9:$FL$9,0),ROWS('6. Patients'!DO$10:DO$107))),0)+
IFERROR(SUMPRODUCT('6. Patients'!CB$10:CB$107,OFFSET('6. Patients'!$FM$9,1,MATCH($D65,'6. Patients'!$FN$9:$GG$9,0),ROWS('6. Patients'!DO$10:DO$107))),0)+
IFERROR(SUMPRODUCT('6. Patients'!CB$10:CB$107,OFFSET('6. Patients'!$GH$9,1,MATCH($D65,'6. Patients'!$GI$9:$IF$9,0),ROWS('6. Patients'!DO$10:DO$107))),0)+
IFERROR(SUMPRODUCT('6. Patients'!CB$10:CB$107,OFFSET('6. Patients'!$IG$9,1,MATCH($D65,'6. Patients'!$IH$9:$JA$9,0),ROWS('6. Patients'!DO$10:DO$107))),0),
IFERROR(SUMPRODUCT('6. Patients'!CB$10:CB$107,OFFSET('6. Patients'!$JB$9,1,MATCH($D65,'6. Patients'!$JC$9:$KZ$9,0),ROWS('6. Patients'!DO$10:DO$107))),0)+
IFERROR(SUMPRODUCT('6. Patients'!CB$10:CB$107,OFFSET('6. Patients'!$LA$9,1,MATCH($D65,'6. Patients'!$LB$9:$LU$9,0),ROWS('6. Patients'!DO$10:DO$107))),0)+
IFERROR(SUMPRODUCT('6. Patients'!CB$10:CB$107,OFFSET('6. Patients'!$LV$9,1,MATCH($D65,'6. Patients'!$LW$9:$NT$9,0),ROWS('6. Patients'!DO$10:DO$107))),0)+
IFERROR(SUMPRODUCT('6. Patients'!CB$10:CB$107,OFFSET('6. Patients'!$NU$9,1,MATCH($D65,'6. Patients'!$NV$9:$OO$9,0),ROWS('6. Patients'!DO$10:DO$107))),0),
IFERROR(SUMPRODUCT('6. Patients'!CB$10:CB$107,OFFSET('6. Patients'!$OP$9,1,MATCH($D65,'6. Patients'!$OQ$9:$QN$9,0),ROWS('6. Patients'!DO$10:DO$107))),0)+
IFERROR(SUMPRODUCT('6. Patients'!CB$10:CB$107,OFFSET('6. Patients'!$QO$9,1,MATCH($D65,'6. Patients'!$QP$9:$RI$9,0),ROWS('6. Patients'!DO$10:DO$107))),0)+
IFERROR(SUMPRODUCT('6. Patients'!CB$10:CB$107,OFFSET('6. Patients'!$RJ$9,1,MATCH($D65,'6. Patients'!$RK$9:$TH$9,0),ROWS('6. Patients'!DO$10:DO$107))),0)+
IFERROR(SUMPRODUCT('6. Patients'!CB$10:CB$107,OFFSET('6. Patients'!$TI$9,1,MATCH($D65,'6. Patients'!$TJ$9:$UC$9,0),ROWS('6. Patients'!DO$10:DO$107))),0))+
IFERROR(VLOOKUP($D65,$H$116:$L$146,COLUMNS($H$115:$J$115)-1+I$7,0)*$E65*$F65*'1. General Inputs'!$J$25,0),0),0)</f>
        <v>0</v>
      </c>
      <c r="J65" s="775">
        <f ca="1">ROUNDUP(IFERROR($F65*$E65*CHOOSE(J$7,
IFERROR(SUMPRODUCT('6. Patients'!CC$10:CC$107,OFFSET('6. Patients'!$DN$9,1,MATCH($D65,'6. Patients'!$DO$9:$FL$9,0),ROWS('6. Patients'!DP$10:DP$107))),0)+
IFERROR(SUMPRODUCT('6. Patients'!CC$10:CC$107,OFFSET('6. Patients'!$FM$9,1,MATCH($D65,'6. Patients'!$FN$9:$GG$9,0),ROWS('6. Patients'!DP$10:DP$107))),0)+
IFERROR(SUMPRODUCT('6. Patients'!CC$10:CC$107,OFFSET('6. Patients'!$GH$9,1,MATCH($D65,'6. Patients'!$GI$9:$IF$9,0),ROWS('6. Patients'!DP$10:DP$107))),0)+
IFERROR(SUMPRODUCT('6. Patients'!CC$10:CC$107,OFFSET('6. Patients'!$IG$9,1,MATCH($D65,'6. Patients'!$IH$9:$JA$9,0),ROWS('6. Patients'!DP$10:DP$107))),0),
IFERROR(SUMPRODUCT('6. Patients'!CC$10:CC$107,OFFSET('6. Patients'!$JB$9,1,MATCH($D65,'6. Patients'!$JC$9:$KZ$9,0),ROWS('6. Patients'!DP$10:DP$107))),0)+
IFERROR(SUMPRODUCT('6. Patients'!CC$10:CC$107,OFFSET('6. Patients'!$LA$9,1,MATCH($D65,'6. Patients'!$LB$9:$LU$9,0),ROWS('6. Patients'!DP$10:DP$107))),0)+
IFERROR(SUMPRODUCT('6. Patients'!CC$10:CC$107,OFFSET('6. Patients'!$LV$9,1,MATCH($D65,'6. Patients'!$LW$9:$NT$9,0),ROWS('6. Patients'!DP$10:DP$107))),0)+
IFERROR(SUMPRODUCT('6. Patients'!CC$10:CC$107,OFFSET('6. Patients'!$NU$9,1,MATCH($D65,'6. Patients'!$NV$9:$OO$9,0),ROWS('6. Patients'!DP$10:DP$107))),0),
IFERROR(SUMPRODUCT('6. Patients'!CC$10:CC$107,OFFSET('6. Patients'!$OP$9,1,MATCH($D65,'6. Patients'!$OQ$9:$QN$9,0),ROWS('6. Patients'!DP$10:DP$107))),0)+
IFERROR(SUMPRODUCT('6. Patients'!CC$10:CC$107,OFFSET('6. Patients'!$QO$9,1,MATCH($D65,'6. Patients'!$QP$9:$RI$9,0),ROWS('6. Patients'!DP$10:DP$107))),0)+
IFERROR(SUMPRODUCT('6. Patients'!CC$10:CC$107,OFFSET('6. Patients'!$RJ$9,1,MATCH($D65,'6. Patients'!$RK$9:$TH$9,0),ROWS('6. Patients'!DP$10:DP$107))),0)+
IFERROR(SUMPRODUCT('6. Patients'!CC$10:CC$107,OFFSET('6. Patients'!$TI$9,1,MATCH($D65,'6. Patients'!$TJ$9:$UC$9,0),ROWS('6. Patients'!DP$10:DP$107))),0))+
IFERROR(VLOOKUP($D65,$H$116:$L$146,COLUMNS($H$115:$J$115)-1+J$7,0)*$E65*$F65*'1. General Inputs'!$J$25,0),0),0)</f>
        <v>0</v>
      </c>
      <c r="K65" s="775">
        <f ca="1">ROUNDUP(IFERROR($F65*$E65*CHOOSE(K$7,
IFERROR(SUMPRODUCT('6. Patients'!CD$10:CD$107,OFFSET('6. Patients'!$DN$9,1,MATCH($D65,'6. Patients'!$DO$9:$FL$9,0),ROWS('6. Patients'!DQ$10:DQ$107))),0)+
IFERROR(SUMPRODUCT('6. Patients'!CD$10:CD$107,OFFSET('6. Patients'!$FM$9,1,MATCH($D65,'6. Patients'!$FN$9:$GG$9,0),ROWS('6. Patients'!DQ$10:DQ$107))),0)+
IFERROR(SUMPRODUCT('6. Patients'!CD$10:CD$107,OFFSET('6. Patients'!$GH$9,1,MATCH($D65,'6. Patients'!$GI$9:$IF$9,0),ROWS('6. Patients'!DQ$10:DQ$107))),0)+
IFERROR(SUMPRODUCT('6. Patients'!CD$10:CD$107,OFFSET('6. Patients'!$IG$9,1,MATCH($D65,'6. Patients'!$IH$9:$JA$9,0),ROWS('6. Patients'!DQ$10:DQ$107))),0),
IFERROR(SUMPRODUCT('6. Patients'!CD$10:CD$107,OFFSET('6. Patients'!$JB$9,1,MATCH($D65,'6. Patients'!$JC$9:$KZ$9,0),ROWS('6. Patients'!DQ$10:DQ$107))),0)+
IFERROR(SUMPRODUCT('6. Patients'!CD$10:CD$107,OFFSET('6. Patients'!$LA$9,1,MATCH($D65,'6. Patients'!$LB$9:$LU$9,0),ROWS('6. Patients'!DQ$10:DQ$107))),0)+
IFERROR(SUMPRODUCT('6. Patients'!CD$10:CD$107,OFFSET('6. Patients'!$LV$9,1,MATCH($D65,'6. Patients'!$LW$9:$NT$9,0),ROWS('6. Patients'!DQ$10:DQ$107))),0)+
IFERROR(SUMPRODUCT('6. Patients'!CD$10:CD$107,OFFSET('6. Patients'!$NU$9,1,MATCH($D65,'6. Patients'!$NV$9:$OO$9,0),ROWS('6. Patients'!DQ$10:DQ$107))),0),
IFERROR(SUMPRODUCT('6. Patients'!CD$10:CD$107,OFFSET('6. Patients'!$OP$9,1,MATCH($D65,'6. Patients'!$OQ$9:$QN$9,0),ROWS('6. Patients'!DQ$10:DQ$107))),0)+
IFERROR(SUMPRODUCT('6. Patients'!CD$10:CD$107,OFFSET('6. Patients'!$QO$9,1,MATCH($D65,'6. Patients'!$QP$9:$RI$9,0),ROWS('6. Patients'!DQ$10:DQ$107))),0)+
IFERROR(SUMPRODUCT('6. Patients'!CD$10:CD$107,OFFSET('6. Patients'!$RJ$9,1,MATCH($D65,'6. Patients'!$RK$9:$TH$9,0),ROWS('6. Patients'!DQ$10:DQ$107))),0)+
IFERROR(SUMPRODUCT('6. Patients'!CD$10:CD$107,OFFSET('6. Patients'!$TI$9,1,MATCH($D65,'6. Patients'!$TJ$9:$UC$9,0),ROWS('6. Patients'!DQ$10:DQ$107))),0))+
IFERROR(VLOOKUP($D65,$H$116:$L$146,COLUMNS($H$115:$J$115)-1+K$7,0)*$E65*$F65*'1. General Inputs'!$J$25,0),0),0)</f>
        <v>0</v>
      </c>
      <c r="L65" s="775">
        <f ca="1">ROUNDUP(IFERROR($F65*$E65*CHOOSE(L$7,
IFERROR(SUMPRODUCT('6. Patients'!CE$10:CE$107,OFFSET('6. Patients'!$DN$9,1,MATCH($D65,'6. Patients'!$DO$9:$FL$9,0),ROWS('6. Patients'!DR$10:DR$107))),0)+
IFERROR(SUMPRODUCT('6. Patients'!CE$10:CE$107,OFFSET('6. Patients'!$FM$9,1,MATCH($D65,'6. Patients'!$FN$9:$GG$9,0),ROWS('6. Patients'!DR$10:DR$107))),0)+
IFERROR(SUMPRODUCT('6. Patients'!CE$10:CE$107,OFFSET('6. Patients'!$GH$9,1,MATCH($D65,'6. Patients'!$GI$9:$IF$9,0),ROWS('6. Patients'!DR$10:DR$107))),0)+
IFERROR(SUMPRODUCT('6. Patients'!CE$10:CE$107,OFFSET('6. Patients'!$IG$9,1,MATCH($D65,'6. Patients'!$IH$9:$JA$9,0),ROWS('6. Patients'!DR$10:DR$107))),0),
IFERROR(SUMPRODUCT('6. Patients'!CE$10:CE$107,OFFSET('6. Patients'!$JB$9,1,MATCH($D65,'6. Patients'!$JC$9:$KZ$9,0),ROWS('6. Patients'!DR$10:DR$107))),0)+
IFERROR(SUMPRODUCT('6. Patients'!CE$10:CE$107,OFFSET('6. Patients'!$LA$9,1,MATCH($D65,'6. Patients'!$LB$9:$LU$9,0),ROWS('6. Patients'!DR$10:DR$107))),0)+
IFERROR(SUMPRODUCT('6. Patients'!CE$10:CE$107,OFFSET('6. Patients'!$LV$9,1,MATCH($D65,'6. Patients'!$LW$9:$NT$9,0),ROWS('6. Patients'!DR$10:DR$107))),0)+
IFERROR(SUMPRODUCT('6. Patients'!CE$10:CE$107,OFFSET('6. Patients'!$NU$9,1,MATCH($D65,'6. Patients'!$NV$9:$OO$9,0),ROWS('6. Patients'!DR$10:DR$107))),0),
IFERROR(SUMPRODUCT('6. Patients'!CE$10:CE$107,OFFSET('6. Patients'!$OP$9,1,MATCH($D65,'6. Patients'!$OQ$9:$QN$9,0),ROWS('6. Patients'!DR$10:DR$107))),0)+
IFERROR(SUMPRODUCT('6. Patients'!CE$10:CE$107,OFFSET('6. Patients'!$QO$9,1,MATCH($D65,'6. Patients'!$QP$9:$RI$9,0),ROWS('6. Patients'!DR$10:DR$107))),0)+
IFERROR(SUMPRODUCT('6. Patients'!CE$10:CE$107,OFFSET('6. Patients'!$RJ$9,1,MATCH($D65,'6. Patients'!$RK$9:$TH$9,0),ROWS('6. Patients'!DR$10:DR$107))),0)+
IFERROR(SUMPRODUCT('6. Patients'!CE$10:CE$107,OFFSET('6. Patients'!$TI$9,1,MATCH($D65,'6. Patients'!$TJ$9:$UC$9,0),ROWS('6. Patients'!DR$10:DR$107))),0))+
IFERROR(VLOOKUP($D65,$H$116:$L$146,COLUMNS($H$115:$J$115)-1+L$7,0)*$E65*$F65*'1. General Inputs'!$J$25,0),0),0)</f>
        <v>0</v>
      </c>
      <c r="M65" s="775">
        <f ca="1">ROUNDUP(IFERROR($F65*$E65*CHOOSE(M$7,
IFERROR(SUMPRODUCT('6. Patients'!CF$10:CF$107,OFFSET('6. Patients'!$DN$9,1,MATCH($D65,'6. Patients'!$DO$9:$FL$9,0),ROWS('6. Patients'!DS$10:DS$107))),0)+
IFERROR(SUMPRODUCT('6. Patients'!CF$10:CF$107,OFFSET('6. Patients'!$FM$9,1,MATCH($D65,'6. Patients'!$FN$9:$GG$9,0),ROWS('6. Patients'!DS$10:DS$107))),0)+
IFERROR(SUMPRODUCT('6. Patients'!CF$10:CF$107,OFFSET('6. Patients'!$GH$9,1,MATCH($D65,'6. Patients'!$GI$9:$IF$9,0),ROWS('6. Patients'!DS$10:DS$107))),0)+
IFERROR(SUMPRODUCT('6. Patients'!CF$10:CF$107,OFFSET('6. Patients'!$IG$9,1,MATCH($D65,'6. Patients'!$IH$9:$JA$9,0),ROWS('6. Patients'!DS$10:DS$107))),0),
IFERROR(SUMPRODUCT('6. Patients'!CF$10:CF$107,OFFSET('6. Patients'!$JB$9,1,MATCH($D65,'6. Patients'!$JC$9:$KZ$9,0),ROWS('6. Patients'!DS$10:DS$107))),0)+
IFERROR(SUMPRODUCT('6. Patients'!CF$10:CF$107,OFFSET('6. Patients'!$LA$9,1,MATCH($D65,'6. Patients'!$LB$9:$LU$9,0),ROWS('6. Patients'!DS$10:DS$107))),0)+
IFERROR(SUMPRODUCT('6. Patients'!CF$10:CF$107,OFFSET('6. Patients'!$LV$9,1,MATCH($D65,'6. Patients'!$LW$9:$NT$9,0),ROWS('6. Patients'!DS$10:DS$107))),0)+
IFERROR(SUMPRODUCT('6. Patients'!CF$10:CF$107,OFFSET('6. Patients'!$NU$9,1,MATCH($D65,'6. Patients'!$NV$9:$OO$9,0),ROWS('6. Patients'!DS$10:DS$107))),0),
IFERROR(SUMPRODUCT('6. Patients'!CF$10:CF$107,OFFSET('6. Patients'!$OP$9,1,MATCH($D65,'6. Patients'!$OQ$9:$QN$9,0),ROWS('6. Patients'!DS$10:DS$107))),0)+
IFERROR(SUMPRODUCT('6. Patients'!CF$10:CF$107,OFFSET('6. Patients'!$QO$9,1,MATCH($D65,'6. Patients'!$QP$9:$RI$9,0),ROWS('6. Patients'!DS$10:DS$107))),0)+
IFERROR(SUMPRODUCT('6. Patients'!CF$10:CF$107,OFFSET('6. Patients'!$RJ$9,1,MATCH($D65,'6. Patients'!$RK$9:$TH$9,0),ROWS('6. Patients'!DS$10:DS$107))),0)+
IFERROR(SUMPRODUCT('6. Patients'!CF$10:CF$107,OFFSET('6. Patients'!$TI$9,1,MATCH($D65,'6. Patients'!$TJ$9:$UC$9,0),ROWS('6. Patients'!DS$10:DS$107))),0))+
IFERROR(VLOOKUP($D65,$H$116:$L$146,COLUMNS($H$115:$J$115)-1+M$7,0)*$E65*$F65*'1. General Inputs'!$J$25,0),0),0)</f>
        <v>0</v>
      </c>
      <c r="N65" s="775">
        <f ca="1">ROUNDUP(IFERROR($F65*$E65*CHOOSE(N$7,
IFERROR(SUMPRODUCT('6. Patients'!CG$10:CG$107,OFFSET('6. Patients'!$DN$9,1,MATCH($D65,'6. Patients'!$DO$9:$FL$9,0),ROWS('6. Patients'!DT$10:DT$107))),0)+
IFERROR(SUMPRODUCT('6. Patients'!CG$10:CG$107,OFFSET('6. Patients'!$FM$9,1,MATCH($D65,'6. Patients'!$FN$9:$GG$9,0),ROWS('6. Patients'!DT$10:DT$107))),0)+
IFERROR(SUMPRODUCT('6. Patients'!CG$10:CG$107,OFFSET('6. Patients'!$GH$9,1,MATCH($D65,'6. Patients'!$GI$9:$IF$9,0),ROWS('6. Patients'!DT$10:DT$107))),0)+
IFERROR(SUMPRODUCT('6. Patients'!CG$10:CG$107,OFFSET('6. Patients'!$IG$9,1,MATCH($D65,'6. Patients'!$IH$9:$JA$9,0),ROWS('6. Patients'!DT$10:DT$107))),0),
IFERROR(SUMPRODUCT('6. Patients'!CG$10:CG$107,OFFSET('6. Patients'!$JB$9,1,MATCH($D65,'6. Patients'!$JC$9:$KZ$9,0),ROWS('6. Patients'!DT$10:DT$107))),0)+
IFERROR(SUMPRODUCT('6. Patients'!CG$10:CG$107,OFFSET('6. Patients'!$LA$9,1,MATCH($D65,'6. Patients'!$LB$9:$LU$9,0),ROWS('6. Patients'!DT$10:DT$107))),0)+
IFERROR(SUMPRODUCT('6. Patients'!CG$10:CG$107,OFFSET('6. Patients'!$LV$9,1,MATCH($D65,'6. Patients'!$LW$9:$NT$9,0),ROWS('6. Patients'!DT$10:DT$107))),0)+
IFERROR(SUMPRODUCT('6. Patients'!CG$10:CG$107,OFFSET('6. Patients'!$NU$9,1,MATCH($D65,'6. Patients'!$NV$9:$OO$9,0),ROWS('6. Patients'!DT$10:DT$107))),0),
IFERROR(SUMPRODUCT('6. Patients'!CG$10:CG$107,OFFSET('6. Patients'!$OP$9,1,MATCH($D65,'6. Patients'!$OQ$9:$QN$9,0),ROWS('6. Patients'!DT$10:DT$107))),0)+
IFERROR(SUMPRODUCT('6. Patients'!CG$10:CG$107,OFFSET('6. Patients'!$QO$9,1,MATCH($D65,'6. Patients'!$QP$9:$RI$9,0),ROWS('6. Patients'!DT$10:DT$107))),0)+
IFERROR(SUMPRODUCT('6. Patients'!CG$10:CG$107,OFFSET('6. Patients'!$RJ$9,1,MATCH($D65,'6. Patients'!$RK$9:$TH$9,0),ROWS('6. Patients'!DT$10:DT$107))),0)+
IFERROR(SUMPRODUCT('6. Patients'!CG$10:CG$107,OFFSET('6. Patients'!$TI$9,1,MATCH($D65,'6. Patients'!$TJ$9:$UC$9,0),ROWS('6. Patients'!DT$10:DT$107))),0))+
IFERROR(VLOOKUP($D65,$H$116:$L$146,COLUMNS($H$115:$J$115)-1+N$7,0)*$E65*$F65*'1. General Inputs'!$J$25,0),0),0)</f>
        <v>0</v>
      </c>
      <c r="O65" s="775">
        <f ca="1">ROUNDUP(IFERROR($F65*$E65*CHOOSE(O$7,
IFERROR(SUMPRODUCT('6. Patients'!CH$10:CH$107,OFFSET('6. Patients'!$DN$9,1,MATCH($D65,'6. Patients'!$DO$9:$FL$9,0),ROWS('6. Patients'!DU$10:DU$107))),0)+
IFERROR(SUMPRODUCT('6. Patients'!CH$10:CH$107,OFFSET('6. Patients'!$FM$9,1,MATCH($D65,'6. Patients'!$FN$9:$GG$9,0),ROWS('6. Patients'!DU$10:DU$107))),0)+
IFERROR(SUMPRODUCT('6. Patients'!CH$10:CH$107,OFFSET('6. Patients'!$GH$9,1,MATCH($D65,'6. Patients'!$GI$9:$IF$9,0),ROWS('6. Patients'!DU$10:DU$107))),0)+
IFERROR(SUMPRODUCT('6. Patients'!CH$10:CH$107,OFFSET('6. Patients'!$IG$9,1,MATCH($D65,'6. Patients'!$IH$9:$JA$9,0),ROWS('6. Patients'!DU$10:DU$107))),0),
IFERROR(SUMPRODUCT('6. Patients'!CH$10:CH$107,OFFSET('6. Patients'!$JB$9,1,MATCH($D65,'6. Patients'!$JC$9:$KZ$9,0),ROWS('6. Patients'!DU$10:DU$107))),0)+
IFERROR(SUMPRODUCT('6. Patients'!CH$10:CH$107,OFFSET('6. Patients'!$LA$9,1,MATCH($D65,'6. Patients'!$LB$9:$LU$9,0),ROWS('6. Patients'!DU$10:DU$107))),0)+
IFERROR(SUMPRODUCT('6. Patients'!CH$10:CH$107,OFFSET('6. Patients'!$LV$9,1,MATCH($D65,'6. Patients'!$LW$9:$NT$9,0),ROWS('6. Patients'!DU$10:DU$107))),0)+
IFERROR(SUMPRODUCT('6. Patients'!CH$10:CH$107,OFFSET('6. Patients'!$NU$9,1,MATCH($D65,'6. Patients'!$NV$9:$OO$9,0),ROWS('6. Patients'!DU$10:DU$107))),0),
IFERROR(SUMPRODUCT('6. Patients'!CH$10:CH$107,OFFSET('6. Patients'!$OP$9,1,MATCH($D65,'6. Patients'!$OQ$9:$QN$9,0),ROWS('6. Patients'!DU$10:DU$107))),0)+
IFERROR(SUMPRODUCT('6. Patients'!CH$10:CH$107,OFFSET('6. Patients'!$QO$9,1,MATCH($D65,'6. Patients'!$QP$9:$RI$9,0),ROWS('6. Patients'!DU$10:DU$107))),0)+
IFERROR(SUMPRODUCT('6. Patients'!CH$10:CH$107,OFFSET('6. Patients'!$RJ$9,1,MATCH($D65,'6. Patients'!$RK$9:$TH$9,0),ROWS('6. Patients'!DU$10:DU$107))),0)+
IFERROR(SUMPRODUCT('6. Patients'!CH$10:CH$107,OFFSET('6. Patients'!$TI$9,1,MATCH($D65,'6. Patients'!$TJ$9:$UC$9,0),ROWS('6. Patients'!DU$10:DU$107))),0))+
IFERROR(VLOOKUP($D65,$H$116:$L$146,COLUMNS($H$115:$J$115)-1+O$7,0)*$E65*$F65*'1. General Inputs'!$J$25,0),0),0)</f>
        <v>0</v>
      </c>
      <c r="P65" s="775">
        <f ca="1">ROUNDUP(IFERROR($F65*$E65*CHOOSE(P$7,
IFERROR(SUMPRODUCT('6. Patients'!CI$10:CI$107,OFFSET('6. Patients'!$DN$9,1,MATCH($D65,'6. Patients'!$DO$9:$FL$9,0),ROWS('6. Patients'!DV$10:DV$107))),0)+
IFERROR(SUMPRODUCT('6. Patients'!CI$10:CI$107,OFFSET('6. Patients'!$FM$9,1,MATCH($D65,'6. Patients'!$FN$9:$GG$9,0),ROWS('6. Patients'!DV$10:DV$107))),0)+
IFERROR(SUMPRODUCT('6. Patients'!CI$10:CI$107,OFFSET('6. Patients'!$GH$9,1,MATCH($D65,'6. Patients'!$GI$9:$IF$9,0),ROWS('6. Patients'!DV$10:DV$107))),0)+
IFERROR(SUMPRODUCT('6. Patients'!CI$10:CI$107,OFFSET('6. Patients'!$IG$9,1,MATCH($D65,'6. Patients'!$IH$9:$JA$9,0),ROWS('6. Patients'!DV$10:DV$107))),0),
IFERROR(SUMPRODUCT('6. Patients'!CI$10:CI$107,OFFSET('6. Patients'!$JB$9,1,MATCH($D65,'6. Patients'!$JC$9:$KZ$9,0),ROWS('6. Patients'!DV$10:DV$107))),0)+
IFERROR(SUMPRODUCT('6. Patients'!CI$10:CI$107,OFFSET('6. Patients'!$LA$9,1,MATCH($D65,'6. Patients'!$LB$9:$LU$9,0),ROWS('6. Patients'!DV$10:DV$107))),0)+
IFERROR(SUMPRODUCT('6. Patients'!CI$10:CI$107,OFFSET('6. Patients'!$LV$9,1,MATCH($D65,'6. Patients'!$LW$9:$NT$9,0),ROWS('6. Patients'!DV$10:DV$107))),0)+
IFERROR(SUMPRODUCT('6. Patients'!CI$10:CI$107,OFFSET('6. Patients'!$NU$9,1,MATCH($D65,'6. Patients'!$NV$9:$OO$9,0),ROWS('6. Patients'!DV$10:DV$107))),0),
IFERROR(SUMPRODUCT('6. Patients'!CI$10:CI$107,OFFSET('6. Patients'!$OP$9,1,MATCH($D65,'6. Patients'!$OQ$9:$QN$9,0),ROWS('6. Patients'!DV$10:DV$107))),0)+
IFERROR(SUMPRODUCT('6. Patients'!CI$10:CI$107,OFFSET('6. Patients'!$QO$9,1,MATCH($D65,'6. Patients'!$QP$9:$RI$9,0),ROWS('6. Patients'!DV$10:DV$107))),0)+
IFERROR(SUMPRODUCT('6. Patients'!CI$10:CI$107,OFFSET('6. Patients'!$RJ$9,1,MATCH($D65,'6. Patients'!$RK$9:$TH$9,0),ROWS('6. Patients'!DV$10:DV$107))),0)+
IFERROR(SUMPRODUCT('6. Patients'!CI$10:CI$107,OFFSET('6. Patients'!$TI$9,1,MATCH($D65,'6. Patients'!$TJ$9:$UC$9,0),ROWS('6. Patients'!DV$10:DV$107))),0))+
IFERROR(VLOOKUP($D65,$H$116:$L$146,COLUMNS($H$115:$J$115)-1+P$7,0)*$E65*$F65*'1. General Inputs'!$J$25,0),0),0)</f>
        <v>0</v>
      </c>
      <c r="Q65" s="775">
        <f ca="1">ROUNDUP(IFERROR($F65*$E65*CHOOSE(Q$7,
IFERROR(SUMPRODUCT('6. Patients'!CJ$10:CJ$107,OFFSET('6. Patients'!$DN$9,1,MATCH($D65,'6. Patients'!$DO$9:$FL$9,0),ROWS('6. Patients'!DW$10:DW$107))),0)+
IFERROR(SUMPRODUCT('6. Patients'!CJ$10:CJ$107,OFFSET('6. Patients'!$FM$9,1,MATCH($D65,'6. Patients'!$FN$9:$GG$9,0),ROWS('6. Patients'!DW$10:DW$107))),0)+
IFERROR(SUMPRODUCT('6. Patients'!CJ$10:CJ$107,OFFSET('6. Patients'!$GH$9,1,MATCH($D65,'6. Patients'!$GI$9:$IF$9,0),ROWS('6. Patients'!DW$10:DW$107))),0)+
IFERROR(SUMPRODUCT('6. Patients'!CJ$10:CJ$107,OFFSET('6. Patients'!$IG$9,1,MATCH($D65,'6. Patients'!$IH$9:$JA$9,0),ROWS('6. Patients'!DW$10:DW$107))),0),
IFERROR(SUMPRODUCT('6. Patients'!CJ$10:CJ$107,OFFSET('6. Patients'!$JB$9,1,MATCH($D65,'6. Patients'!$JC$9:$KZ$9,0),ROWS('6. Patients'!DW$10:DW$107))),0)+
IFERROR(SUMPRODUCT('6. Patients'!CJ$10:CJ$107,OFFSET('6. Patients'!$LA$9,1,MATCH($D65,'6. Patients'!$LB$9:$LU$9,0),ROWS('6. Patients'!DW$10:DW$107))),0)+
IFERROR(SUMPRODUCT('6. Patients'!CJ$10:CJ$107,OFFSET('6. Patients'!$LV$9,1,MATCH($D65,'6. Patients'!$LW$9:$NT$9,0),ROWS('6. Patients'!DW$10:DW$107))),0)+
IFERROR(SUMPRODUCT('6. Patients'!CJ$10:CJ$107,OFFSET('6. Patients'!$NU$9,1,MATCH($D65,'6. Patients'!$NV$9:$OO$9,0),ROWS('6. Patients'!DW$10:DW$107))),0),
IFERROR(SUMPRODUCT('6. Patients'!CJ$10:CJ$107,OFFSET('6. Patients'!$OP$9,1,MATCH($D65,'6. Patients'!$OQ$9:$QN$9,0),ROWS('6. Patients'!DW$10:DW$107))),0)+
IFERROR(SUMPRODUCT('6. Patients'!CJ$10:CJ$107,OFFSET('6. Patients'!$QO$9,1,MATCH($D65,'6. Patients'!$QP$9:$RI$9,0),ROWS('6. Patients'!DW$10:DW$107))),0)+
IFERROR(SUMPRODUCT('6. Patients'!CJ$10:CJ$107,OFFSET('6. Patients'!$RJ$9,1,MATCH($D65,'6. Patients'!$RK$9:$TH$9,0),ROWS('6. Patients'!DW$10:DW$107))),0)+
IFERROR(SUMPRODUCT('6. Patients'!CJ$10:CJ$107,OFFSET('6. Patients'!$TI$9,1,MATCH($D65,'6. Patients'!$TJ$9:$UC$9,0),ROWS('6. Patients'!DW$10:DW$107))),0))+
IFERROR(VLOOKUP($D65,$H$116:$L$146,COLUMNS($H$115:$J$115)-1+Q$7,0)*$E65*$F65*'1. General Inputs'!$J$25,0),0),0)</f>
        <v>0</v>
      </c>
      <c r="R65" s="775">
        <f ca="1">ROUNDUP(IFERROR($F65*$E65*CHOOSE(R$7,
IFERROR(SUMPRODUCT('6. Patients'!CK$10:CK$107,OFFSET('6. Patients'!$DN$9,1,MATCH($D65,'6. Patients'!$DO$9:$FL$9,0),ROWS('6. Patients'!DX$10:DX$107))),0)+
IFERROR(SUMPRODUCT('6. Patients'!CK$10:CK$107,OFFSET('6. Patients'!$FM$9,1,MATCH($D65,'6. Patients'!$FN$9:$GG$9,0),ROWS('6. Patients'!DX$10:DX$107))),0)+
IFERROR(SUMPRODUCT('6. Patients'!CK$10:CK$107,OFFSET('6. Patients'!$GH$9,1,MATCH($D65,'6. Patients'!$GI$9:$IF$9,0),ROWS('6. Patients'!DX$10:DX$107))),0)+
IFERROR(SUMPRODUCT('6. Patients'!CK$10:CK$107,OFFSET('6. Patients'!$IG$9,1,MATCH($D65,'6. Patients'!$IH$9:$JA$9,0),ROWS('6. Patients'!DX$10:DX$107))),0),
IFERROR(SUMPRODUCT('6. Patients'!CK$10:CK$107,OFFSET('6. Patients'!$JB$9,1,MATCH($D65,'6. Patients'!$JC$9:$KZ$9,0),ROWS('6. Patients'!DX$10:DX$107))),0)+
IFERROR(SUMPRODUCT('6. Patients'!CK$10:CK$107,OFFSET('6. Patients'!$LA$9,1,MATCH($D65,'6. Patients'!$LB$9:$LU$9,0),ROWS('6. Patients'!DX$10:DX$107))),0)+
IFERROR(SUMPRODUCT('6. Patients'!CK$10:CK$107,OFFSET('6. Patients'!$LV$9,1,MATCH($D65,'6. Patients'!$LW$9:$NT$9,0),ROWS('6. Patients'!DX$10:DX$107))),0)+
IFERROR(SUMPRODUCT('6. Patients'!CK$10:CK$107,OFFSET('6. Patients'!$NU$9,1,MATCH($D65,'6. Patients'!$NV$9:$OO$9,0),ROWS('6. Patients'!DX$10:DX$107))),0),
IFERROR(SUMPRODUCT('6. Patients'!CK$10:CK$107,OFFSET('6. Patients'!$OP$9,1,MATCH($D65,'6. Patients'!$OQ$9:$QN$9,0),ROWS('6. Patients'!DX$10:DX$107))),0)+
IFERROR(SUMPRODUCT('6. Patients'!CK$10:CK$107,OFFSET('6. Patients'!$QO$9,1,MATCH($D65,'6. Patients'!$QP$9:$RI$9,0),ROWS('6. Patients'!DX$10:DX$107))),0)+
IFERROR(SUMPRODUCT('6. Patients'!CK$10:CK$107,OFFSET('6. Patients'!$RJ$9,1,MATCH($D65,'6. Patients'!$RK$9:$TH$9,0),ROWS('6. Patients'!DX$10:DX$107))),0)+
IFERROR(SUMPRODUCT('6. Patients'!CK$10:CK$107,OFFSET('6. Patients'!$TI$9,1,MATCH($D65,'6. Patients'!$TJ$9:$UC$9,0),ROWS('6. Patients'!DX$10:DX$107))),0))+
IFERROR(VLOOKUP($D65,$H$116:$L$146,COLUMNS($H$115:$J$115)-1+R$7,0)*$E65*$F65*'1. General Inputs'!$J$25,0),0),0)</f>
        <v>0</v>
      </c>
      <c r="S65" s="775">
        <f ca="1">ROUNDUP(IFERROR($F65*$E65*CHOOSE(S$7,
IFERROR(SUMPRODUCT('6. Patients'!CL$10:CL$107,OFFSET('6. Patients'!$DN$9,1,MATCH($D65,'6. Patients'!$DO$9:$FL$9,0),ROWS('6. Patients'!DY$10:DY$107))),0)+
IFERROR(SUMPRODUCT('6. Patients'!CL$10:CL$107,OFFSET('6. Patients'!$FM$9,1,MATCH($D65,'6. Patients'!$FN$9:$GG$9,0),ROWS('6. Patients'!DY$10:DY$107))),0)+
IFERROR(SUMPRODUCT('6. Patients'!CL$10:CL$107,OFFSET('6. Patients'!$GH$9,1,MATCH($D65,'6. Patients'!$GI$9:$IF$9,0),ROWS('6. Patients'!DY$10:DY$107))),0)+
IFERROR(SUMPRODUCT('6. Patients'!CL$10:CL$107,OFFSET('6. Patients'!$IG$9,1,MATCH($D65,'6. Patients'!$IH$9:$JA$9,0),ROWS('6. Patients'!DY$10:DY$107))),0),
IFERROR(SUMPRODUCT('6. Patients'!CL$10:CL$107,OFFSET('6. Patients'!$JB$9,1,MATCH($D65,'6. Patients'!$JC$9:$KZ$9,0),ROWS('6. Patients'!DY$10:DY$107))),0)+
IFERROR(SUMPRODUCT('6. Patients'!CL$10:CL$107,OFFSET('6. Patients'!$LA$9,1,MATCH($D65,'6. Patients'!$LB$9:$LU$9,0),ROWS('6. Patients'!DY$10:DY$107))),0)+
IFERROR(SUMPRODUCT('6. Patients'!CL$10:CL$107,OFFSET('6. Patients'!$LV$9,1,MATCH($D65,'6. Patients'!$LW$9:$NT$9,0),ROWS('6. Patients'!DY$10:DY$107))),0)+
IFERROR(SUMPRODUCT('6. Patients'!CL$10:CL$107,OFFSET('6. Patients'!$NU$9,1,MATCH($D65,'6. Patients'!$NV$9:$OO$9,0),ROWS('6. Patients'!DY$10:DY$107))),0),
IFERROR(SUMPRODUCT('6. Patients'!CL$10:CL$107,OFFSET('6. Patients'!$OP$9,1,MATCH($D65,'6. Patients'!$OQ$9:$QN$9,0),ROWS('6. Patients'!DY$10:DY$107))),0)+
IFERROR(SUMPRODUCT('6. Patients'!CL$10:CL$107,OFFSET('6. Patients'!$QO$9,1,MATCH($D65,'6. Patients'!$QP$9:$RI$9,0),ROWS('6. Patients'!DY$10:DY$107))),0)+
IFERROR(SUMPRODUCT('6. Patients'!CL$10:CL$107,OFFSET('6. Patients'!$RJ$9,1,MATCH($D65,'6. Patients'!$RK$9:$TH$9,0),ROWS('6. Patients'!DY$10:DY$107))),0)+
IFERROR(SUMPRODUCT('6. Patients'!CL$10:CL$107,OFFSET('6. Patients'!$TI$9,1,MATCH($D65,'6. Patients'!$TJ$9:$UC$9,0),ROWS('6. Patients'!DY$10:DY$107))),0))+
IFERROR(VLOOKUP($D65,$H$116:$L$146,COLUMNS($H$115:$J$115)-1+S$7,0)*$E65*$F65*'1. General Inputs'!$J$25,0),0),0)</f>
        <v>0</v>
      </c>
      <c r="T65" s="775">
        <f ca="1">ROUNDUP(IFERROR($F65*$E65*CHOOSE(T$7,
IFERROR(SUMPRODUCT('6. Patients'!CM$10:CM$107,OFFSET('6. Patients'!$DN$9,1,MATCH($D65,'6. Patients'!$DO$9:$FL$9,0),ROWS('6. Patients'!DZ$10:DZ$107))),0)+
IFERROR(SUMPRODUCT('6. Patients'!CM$10:CM$107,OFFSET('6. Patients'!$FM$9,1,MATCH($D65,'6. Patients'!$FN$9:$GG$9,0),ROWS('6. Patients'!DZ$10:DZ$107))),0)+
IFERROR(SUMPRODUCT('6. Patients'!CM$10:CM$107,OFFSET('6. Patients'!$GH$9,1,MATCH($D65,'6. Patients'!$GI$9:$IF$9,0),ROWS('6. Patients'!DZ$10:DZ$107))),0)+
IFERROR(SUMPRODUCT('6. Patients'!CM$10:CM$107,OFFSET('6. Patients'!$IG$9,1,MATCH($D65,'6. Patients'!$IH$9:$JA$9,0),ROWS('6. Patients'!DZ$10:DZ$107))),0),
IFERROR(SUMPRODUCT('6. Patients'!CM$10:CM$107,OFFSET('6. Patients'!$JB$9,1,MATCH($D65,'6. Patients'!$JC$9:$KZ$9,0),ROWS('6. Patients'!DZ$10:DZ$107))),0)+
IFERROR(SUMPRODUCT('6. Patients'!CM$10:CM$107,OFFSET('6. Patients'!$LA$9,1,MATCH($D65,'6. Patients'!$LB$9:$LU$9,0),ROWS('6. Patients'!DZ$10:DZ$107))),0)+
IFERROR(SUMPRODUCT('6. Patients'!CM$10:CM$107,OFFSET('6. Patients'!$LV$9,1,MATCH($D65,'6. Patients'!$LW$9:$NT$9,0),ROWS('6. Patients'!DZ$10:DZ$107))),0)+
IFERROR(SUMPRODUCT('6. Patients'!CM$10:CM$107,OFFSET('6. Patients'!$NU$9,1,MATCH($D65,'6. Patients'!$NV$9:$OO$9,0),ROWS('6. Patients'!DZ$10:DZ$107))),0),
IFERROR(SUMPRODUCT('6. Patients'!CM$10:CM$107,OFFSET('6. Patients'!$OP$9,1,MATCH($D65,'6. Patients'!$OQ$9:$QN$9,0),ROWS('6. Patients'!DZ$10:DZ$107))),0)+
IFERROR(SUMPRODUCT('6. Patients'!CM$10:CM$107,OFFSET('6. Patients'!$QO$9,1,MATCH($D65,'6. Patients'!$QP$9:$RI$9,0),ROWS('6. Patients'!DZ$10:DZ$107))),0)+
IFERROR(SUMPRODUCT('6. Patients'!CM$10:CM$107,OFFSET('6. Patients'!$RJ$9,1,MATCH($D65,'6. Patients'!$RK$9:$TH$9,0),ROWS('6. Patients'!DZ$10:DZ$107))),0)+
IFERROR(SUMPRODUCT('6. Patients'!CM$10:CM$107,OFFSET('6. Patients'!$TI$9,1,MATCH($D65,'6. Patients'!$TJ$9:$UC$9,0),ROWS('6. Patients'!DZ$10:DZ$107))),0))+
IFERROR(VLOOKUP($D65,$H$116:$L$146,COLUMNS($H$115:$J$115)-1+T$7,0)*$E65*$F65*'1. General Inputs'!$J$25,0),0),0)</f>
        <v>0</v>
      </c>
      <c r="U65" s="775">
        <f ca="1">ROUNDUP(IFERROR($F65*$E65*CHOOSE(U$7,
IFERROR(SUMPRODUCT('6. Patients'!CN$10:CN$107,OFFSET('6. Patients'!$DN$9,1,MATCH($D65,'6. Patients'!$DO$9:$FL$9,0),ROWS('6. Patients'!EA$10:EA$107))),0)+
IFERROR(SUMPRODUCT('6. Patients'!CN$10:CN$107,OFFSET('6. Patients'!$FM$9,1,MATCH($D65,'6. Patients'!$FN$9:$GG$9,0),ROWS('6. Patients'!EA$10:EA$107))),0)+
IFERROR(SUMPRODUCT('6. Patients'!CN$10:CN$107,OFFSET('6. Patients'!$GH$9,1,MATCH($D65,'6. Patients'!$GI$9:$IF$9,0),ROWS('6. Patients'!EA$10:EA$107))),0)+
IFERROR(SUMPRODUCT('6. Patients'!CN$10:CN$107,OFFSET('6. Patients'!$IG$9,1,MATCH($D65,'6. Patients'!$IH$9:$JA$9,0),ROWS('6. Patients'!EA$10:EA$107))),0),
IFERROR(SUMPRODUCT('6. Patients'!CN$10:CN$107,OFFSET('6. Patients'!$JB$9,1,MATCH($D65,'6. Patients'!$JC$9:$KZ$9,0),ROWS('6. Patients'!EA$10:EA$107))),0)+
IFERROR(SUMPRODUCT('6. Patients'!CN$10:CN$107,OFFSET('6. Patients'!$LA$9,1,MATCH($D65,'6. Patients'!$LB$9:$LU$9,0),ROWS('6. Patients'!EA$10:EA$107))),0)+
IFERROR(SUMPRODUCT('6. Patients'!CN$10:CN$107,OFFSET('6. Patients'!$LV$9,1,MATCH($D65,'6. Patients'!$LW$9:$NT$9,0),ROWS('6. Patients'!EA$10:EA$107))),0)+
IFERROR(SUMPRODUCT('6. Patients'!CN$10:CN$107,OFFSET('6. Patients'!$NU$9,1,MATCH($D65,'6. Patients'!$NV$9:$OO$9,0),ROWS('6. Patients'!EA$10:EA$107))),0),
IFERROR(SUMPRODUCT('6. Patients'!CN$10:CN$107,OFFSET('6. Patients'!$OP$9,1,MATCH($D65,'6. Patients'!$OQ$9:$QN$9,0),ROWS('6. Patients'!EA$10:EA$107))),0)+
IFERROR(SUMPRODUCT('6. Patients'!CN$10:CN$107,OFFSET('6. Patients'!$QO$9,1,MATCH($D65,'6. Patients'!$QP$9:$RI$9,0),ROWS('6. Patients'!EA$10:EA$107))),0)+
IFERROR(SUMPRODUCT('6. Patients'!CN$10:CN$107,OFFSET('6. Patients'!$RJ$9,1,MATCH($D65,'6. Patients'!$RK$9:$TH$9,0),ROWS('6. Patients'!EA$10:EA$107))),0)+
IFERROR(SUMPRODUCT('6. Patients'!CN$10:CN$107,OFFSET('6. Patients'!$TI$9,1,MATCH($D65,'6. Patients'!$TJ$9:$UC$9,0),ROWS('6. Patients'!EA$10:EA$107))),0))+
IFERROR(VLOOKUP($D65,$H$116:$L$146,COLUMNS($H$115:$J$115)-1+U$7,0)*$E65*$F65*'1. General Inputs'!$J$25,0),0),0)</f>
        <v>0</v>
      </c>
      <c r="V65" s="775">
        <f ca="1">ROUNDUP(IFERROR($F65*$E65*CHOOSE(V$7,
IFERROR(SUMPRODUCT('6. Patients'!CO$10:CO$107,OFFSET('6. Patients'!$DN$9,1,MATCH($D65,'6. Patients'!$DO$9:$FL$9,0),ROWS('6. Patients'!EB$10:EB$107))),0)+
IFERROR(SUMPRODUCT('6. Patients'!CO$10:CO$107,OFFSET('6. Patients'!$FM$9,1,MATCH($D65,'6. Patients'!$FN$9:$GG$9,0),ROWS('6. Patients'!EB$10:EB$107))),0)+
IFERROR(SUMPRODUCT('6. Patients'!CO$10:CO$107,OFFSET('6. Patients'!$GH$9,1,MATCH($D65,'6. Patients'!$GI$9:$IF$9,0),ROWS('6. Patients'!EB$10:EB$107))),0)+
IFERROR(SUMPRODUCT('6. Patients'!CO$10:CO$107,OFFSET('6. Patients'!$IG$9,1,MATCH($D65,'6. Patients'!$IH$9:$JA$9,0),ROWS('6. Patients'!EB$10:EB$107))),0),
IFERROR(SUMPRODUCT('6. Patients'!CO$10:CO$107,OFFSET('6. Patients'!$JB$9,1,MATCH($D65,'6. Patients'!$JC$9:$KZ$9,0),ROWS('6. Patients'!EB$10:EB$107))),0)+
IFERROR(SUMPRODUCT('6. Patients'!CO$10:CO$107,OFFSET('6. Patients'!$LA$9,1,MATCH($D65,'6. Patients'!$LB$9:$LU$9,0),ROWS('6. Patients'!EB$10:EB$107))),0)+
IFERROR(SUMPRODUCT('6. Patients'!CO$10:CO$107,OFFSET('6. Patients'!$LV$9,1,MATCH($D65,'6. Patients'!$LW$9:$NT$9,0),ROWS('6. Patients'!EB$10:EB$107))),0)+
IFERROR(SUMPRODUCT('6. Patients'!CO$10:CO$107,OFFSET('6. Patients'!$NU$9,1,MATCH($D65,'6. Patients'!$NV$9:$OO$9,0),ROWS('6. Patients'!EB$10:EB$107))),0),
IFERROR(SUMPRODUCT('6. Patients'!CO$10:CO$107,OFFSET('6. Patients'!$OP$9,1,MATCH($D65,'6. Patients'!$OQ$9:$QN$9,0),ROWS('6. Patients'!EB$10:EB$107))),0)+
IFERROR(SUMPRODUCT('6. Patients'!CO$10:CO$107,OFFSET('6. Patients'!$QO$9,1,MATCH($D65,'6. Patients'!$QP$9:$RI$9,0),ROWS('6. Patients'!EB$10:EB$107))),0)+
IFERROR(SUMPRODUCT('6. Patients'!CO$10:CO$107,OFFSET('6. Patients'!$RJ$9,1,MATCH($D65,'6. Patients'!$RK$9:$TH$9,0),ROWS('6. Patients'!EB$10:EB$107))),0)+
IFERROR(SUMPRODUCT('6. Patients'!CO$10:CO$107,OFFSET('6. Patients'!$TI$9,1,MATCH($D65,'6. Patients'!$TJ$9:$UC$9,0),ROWS('6. Patients'!EB$10:EB$107))),0))+
IFERROR(VLOOKUP($D65,$H$116:$L$146,COLUMNS($H$115:$J$115)-1+V$7,0)*$E65*$F65*'1. General Inputs'!$J$25,0),0),0)</f>
        <v>0</v>
      </c>
      <c r="W65" s="775">
        <f ca="1">ROUNDUP(IFERROR($F65*$E65*CHOOSE(W$7,
IFERROR(SUMPRODUCT('6. Patients'!CP$10:CP$107,OFFSET('6. Patients'!$DN$9,1,MATCH($D65,'6. Patients'!$DO$9:$FL$9,0),ROWS('6. Patients'!EC$10:EC$107))),0)+
IFERROR(SUMPRODUCT('6. Patients'!CP$10:CP$107,OFFSET('6. Patients'!$FM$9,1,MATCH($D65,'6. Patients'!$FN$9:$GG$9,0),ROWS('6. Patients'!EC$10:EC$107))),0)+
IFERROR(SUMPRODUCT('6. Patients'!CP$10:CP$107,OFFSET('6. Patients'!$GH$9,1,MATCH($D65,'6. Patients'!$GI$9:$IF$9,0),ROWS('6. Patients'!EC$10:EC$107))),0)+
IFERROR(SUMPRODUCT('6. Patients'!CP$10:CP$107,OFFSET('6. Patients'!$IG$9,1,MATCH($D65,'6. Patients'!$IH$9:$JA$9,0),ROWS('6. Patients'!EC$10:EC$107))),0),
IFERROR(SUMPRODUCT('6. Patients'!CP$10:CP$107,OFFSET('6. Patients'!$JB$9,1,MATCH($D65,'6. Patients'!$JC$9:$KZ$9,0),ROWS('6. Patients'!EC$10:EC$107))),0)+
IFERROR(SUMPRODUCT('6. Patients'!CP$10:CP$107,OFFSET('6. Patients'!$LA$9,1,MATCH($D65,'6. Patients'!$LB$9:$LU$9,0),ROWS('6. Patients'!EC$10:EC$107))),0)+
IFERROR(SUMPRODUCT('6. Patients'!CP$10:CP$107,OFFSET('6. Patients'!$LV$9,1,MATCH($D65,'6. Patients'!$LW$9:$NT$9,0),ROWS('6. Patients'!EC$10:EC$107))),0)+
IFERROR(SUMPRODUCT('6. Patients'!CP$10:CP$107,OFFSET('6. Patients'!$NU$9,1,MATCH($D65,'6. Patients'!$NV$9:$OO$9,0),ROWS('6. Patients'!EC$10:EC$107))),0),
IFERROR(SUMPRODUCT('6. Patients'!CP$10:CP$107,OFFSET('6. Patients'!$OP$9,1,MATCH($D65,'6. Patients'!$OQ$9:$QN$9,0),ROWS('6. Patients'!EC$10:EC$107))),0)+
IFERROR(SUMPRODUCT('6. Patients'!CP$10:CP$107,OFFSET('6. Patients'!$QO$9,1,MATCH($D65,'6. Patients'!$QP$9:$RI$9,0),ROWS('6. Patients'!EC$10:EC$107))),0)+
IFERROR(SUMPRODUCT('6. Patients'!CP$10:CP$107,OFFSET('6. Patients'!$RJ$9,1,MATCH($D65,'6. Patients'!$RK$9:$TH$9,0),ROWS('6. Patients'!EC$10:EC$107))),0)+
IFERROR(SUMPRODUCT('6. Patients'!CP$10:CP$107,OFFSET('6. Patients'!$TI$9,1,MATCH($D65,'6. Patients'!$TJ$9:$UC$9,0),ROWS('6. Patients'!EC$10:EC$107))),0))+
IFERROR(VLOOKUP($D65,$H$116:$L$146,COLUMNS($H$115:$J$115)-1+W$7,0)*$E65*$F65*'1. General Inputs'!$J$25,0),0),0)</f>
        <v>0</v>
      </c>
      <c r="X65" s="775">
        <f ca="1">ROUNDUP(IFERROR($F65*$E65*CHOOSE(X$7,
IFERROR(SUMPRODUCT('6. Patients'!CQ$10:CQ$107,OFFSET('6. Patients'!$DN$9,1,MATCH($D65,'6. Patients'!$DO$9:$FL$9,0),ROWS('6. Patients'!ED$10:ED$107))),0)+
IFERROR(SUMPRODUCT('6. Patients'!CQ$10:CQ$107,OFFSET('6. Patients'!$FM$9,1,MATCH($D65,'6. Patients'!$FN$9:$GG$9,0),ROWS('6. Patients'!ED$10:ED$107))),0)+
IFERROR(SUMPRODUCT('6. Patients'!CQ$10:CQ$107,OFFSET('6. Patients'!$GH$9,1,MATCH($D65,'6. Patients'!$GI$9:$IF$9,0),ROWS('6. Patients'!ED$10:ED$107))),0)+
IFERROR(SUMPRODUCT('6. Patients'!CQ$10:CQ$107,OFFSET('6. Patients'!$IG$9,1,MATCH($D65,'6. Patients'!$IH$9:$JA$9,0),ROWS('6. Patients'!ED$10:ED$107))),0),
IFERROR(SUMPRODUCT('6. Patients'!CQ$10:CQ$107,OFFSET('6. Patients'!$JB$9,1,MATCH($D65,'6. Patients'!$JC$9:$KZ$9,0),ROWS('6. Patients'!ED$10:ED$107))),0)+
IFERROR(SUMPRODUCT('6. Patients'!CQ$10:CQ$107,OFFSET('6. Patients'!$LA$9,1,MATCH($D65,'6. Patients'!$LB$9:$LU$9,0),ROWS('6. Patients'!ED$10:ED$107))),0)+
IFERROR(SUMPRODUCT('6. Patients'!CQ$10:CQ$107,OFFSET('6. Patients'!$LV$9,1,MATCH($D65,'6. Patients'!$LW$9:$NT$9,0),ROWS('6. Patients'!ED$10:ED$107))),0)+
IFERROR(SUMPRODUCT('6. Patients'!CQ$10:CQ$107,OFFSET('6. Patients'!$NU$9,1,MATCH($D65,'6. Patients'!$NV$9:$OO$9,0),ROWS('6. Patients'!ED$10:ED$107))),0),
IFERROR(SUMPRODUCT('6. Patients'!CQ$10:CQ$107,OFFSET('6. Patients'!$OP$9,1,MATCH($D65,'6. Patients'!$OQ$9:$QN$9,0),ROWS('6. Patients'!ED$10:ED$107))),0)+
IFERROR(SUMPRODUCT('6. Patients'!CQ$10:CQ$107,OFFSET('6. Patients'!$QO$9,1,MATCH($D65,'6. Patients'!$QP$9:$RI$9,0),ROWS('6. Patients'!ED$10:ED$107))),0)+
IFERROR(SUMPRODUCT('6. Patients'!CQ$10:CQ$107,OFFSET('6. Patients'!$RJ$9,1,MATCH($D65,'6. Patients'!$RK$9:$TH$9,0),ROWS('6. Patients'!ED$10:ED$107))),0)+
IFERROR(SUMPRODUCT('6. Patients'!CQ$10:CQ$107,OFFSET('6. Patients'!$TI$9,1,MATCH($D65,'6. Patients'!$TJ$9:$UC$9,0),ROWS('6. Patients'!ED$10:ED$107))),0))+
IFERROR(VLOOKUP($D65,$H$116:$L$146,COLUMNS($H$115:$J$115)-1+X$7,0)*$E65*$F65*'1. General Inputs'!$J$25,0),0),0)</f>
        <v>0</v>
      </c>
      <c r="Y65" s="775">
        <f ca="1">ROUNDUP(IFERROR($F65*$E65*CHOOSE(Y$7,
IFERROR(SUMPRODUCT('6. Patients'!CR$10:CR$107,OFFSET('6. Patients'!$DN$9,1,MATCH($D65,'6. Patients'!$DO$9:$FL$9,0),ROWS('6. Patients'!EE$10:EE$107))),0)+
IFERROR(SUMPRODUCT('6. Patients'!CR$10:CR$107,OFFSET('6. Patients'!$FM$9,1,MATCH($D65,'6. Patients'!$FN$9:$GG$9,0),ROWS('6. Patients'!EE$10:EE$107))),0)+
IFERROR(SUMPRODUCT('6. Patients'!CR$10:CR$107,OFFSET('6. Patients'!$GH$9,1,MATCH($D65,'6. Patients'!$GI$9:$IF$9,0),ROWS('6. Patients'!EE$10:EE$107))),0)+
IFERROR(SUMPRODUCT('6. Patients'!CR$10:CR$107,OFFSET('6. Patients'!$IG$9,1,MATCH($D65,'6. Patients'!$IH$9:$JA$9,0),ROWS('6. Patients'!EE$10:EE$107))),0),
IFERROR(SUMPRODUCT('6. Patients'!CR$10:CR$107,OFFSET('6. Patients'!$JB$9,1,MATCH($D65,'6. Patients'!$JC$9:$KZ$9,0),ROWS('6. Patients'!EE$10:EE$107))),0)+
IFERROR(SUMPRODUCT('6. Patients'!CR$10:CR$107,OFFSET('6. Patients'!$LA$9,1,MATCH($D65,'6. Patients'!$LB$9:$LU$9,0),ROWS('6. Patients'!EE$10:EE$107))),0)+
IFERROR(SUMPRODUCT('6. Patients'!CR$10:CR$107,OFFSET('6. Patients'!$LV$9,1,MATCH($D65,'6. Patients'!$LW$9:$NT$9,0),ROWS('6. Patients'!EE$10:EE$107))),0)+
IFERROR(SUMPRODUCT('6. Patients'!CR$10:CR$107,OFFSET('6. Patients'!$NU$9,1,MATCH($D65,'6. Patients'!$NV$9:$OO$9,0),ROWS('6. Patients'!EE$10:EE$107))),0),
IFERROR(SUMPRODUCT('6. Patients'!CR$10:CR$107,OFFSET('6. Patients'!$OP$9,1,MATCH($D65,'6. Patients'!$OQ$9:$QN$9,0),ROWS('6. Patients'!EE$10:EE$107))),0)+
IFERROR(SUMPRODUCT('6. Patients'!CR$10:CR$107,OFFSET('6. Patients'!$QO$9,1,MATCH($D65,'6. Patients'!$QP$9:$RI$9,0),ROWS('6. Patients'!EE$10:EE$107))),0)+
IFERROR(SUMPRODUCT('6. Patients'!CR$10:CR$107,OFFSET('6. Patients'!$RJ$9,1,MATCH($D65,'6. Patients'!$RK$9:$TH$9,0),ROWS('6. Patients'!EE$10:EE$107))),0)+
IFERROR(SUMPRODUCT('6. Patients'!CR$10:CR$107,OFFSET('6. Patients'!$TI$9,1,MATCH($D65,'6. Patients'!$TJ$9:$UC$9,0),ROWS('6. Patients'!EE$10:EE$107))),0))+
IFERROR(VLOOKUP($D65,$H$116:$L$146,COLUMNS($H$115:$J$115)-1+Y$7,0)*$E65*$F65*'1. General Inputs'!$J$25,0),0),0)</f>
        <v>0</v>
      </c>
      <c r="Z65" s="775">
        <f ca="1">ROUNDUP(IFERROR($F65*$E65*CHOOSE(Z$7,
IFERROR(SUMPRODUCT('6. Patients'!CS$10:CS$107,OFFSET('6. Patients'!$DN$9,1,MATCH($D65,'6. Patients'!$DO$9:$FL$9,0),ROWS('6. Patients'!EF$10:EF$107))),0)+
IFERROR(SUMPRODUCT('6. Patients'!CS$10:CS$107,OFFSET('6. Patients'!$FM$9,1,MATCH($D65,'6. Patients'!$FN$9:$GG$9,0),ROWS('6. Patients'!EF$10:EF$107))),0)+
IFERROR(SUMPRODUCT('6. Patients'!CS$10:CS$107,OFFSET('6. Patients'!$GH$9,1,MATCH($D65,'6. Patients'!$GI$9:$IF$9,0),ROWS('6. Patients'!EF$10:EF$107))),0)+
IFERROR(SUMPRODUCT('6. Patients'!CS$10:CS$107,OFFSET('6. Patients'!$IG$9,1,MATCH($D65,'6. Patients'!$IH$9:$JA$9,0),ROWS('6. Patients'!EF$10:EF$107))),0),
IFERROR(SUMPRODUCT('6. Patients'!CS$10:CS$107,OFFSET('6. Patients'!$JB$9,1,MATCH($D65,'6. Patients'!$JC$9:$KZ$9,0),ROWS('6. Patients'!EF$10:EF$107))),0)+
IFERROR(SUMPRODUCT('6. Patients'!CS$10:CS$107,OFFSET('6. Patients'!$LA$9,1,MATCH($D65,'6. Patients'!$LB$9:$LU$9,0),ROWS('6. Patients'!EF$10:EF$107))),0)+
IFERROR(SUMPRODUCT('6. Patients'!CS$10:CS$107,OFFSET('6. Patients'!$LV$9,1,MATCH($D65,'6. Patients'!$LW$9:$NT$9,0),ROWS('6. Patients'!EF$10:EF$107))),0)+
IFERROR(SUMPRODUCT('6. Patients'!CS$10:CS$107,OFFSET('6. Patients'!$NU$9,1,MATCH($D65,'6. Patients'!$NV$9:$OO$9,0),ROWS('6. Patients'!EF$10:EF$107))),0),
IFERROR(SUMPRODUCT('6. Patients'!CS$10:CS$107,OFFSET('6. Patients'!$OP$9,1,MATCH($D65,'6. Patients'!$OQ$9:$QN$9,0),ROWS('6. Patients'!EF$10:EF$107))),0)+
IFERROR(SUMPRODUCT('6. Patients'!CS$10:CS$107,OFFSET('6. Patients'!$QO$9,1,MATCH($D65,'6. Patients'!$QP$9:$RI$9,0),ROWS('6. Patients'!EF$10:EF$107))),0)+
IFERROR(SUMPRODUCT('6. Patients'!CS$10:CS$107,OFFSET('6. Patients'!$RJ$9,1,MATCH($D65,'6. Patients'!$RK$9:$TH$9,0),ROWS('6. Patients'!EF$10:EF$107))),0)+
IFERROR(SUMPRODUCT('6. Patients'!CS$10:CS$107,OFFSET('6. Patients'!$TI$9,1,MATCH($D65,'6. Patients'!$TJ$9:$UC$9,0),ROWS('6. Patients'!EF$10:EF$107))),0))+
IFERROR(VLOOKUP($D65,$H$116:$L$146,COLUMNS($H$115:$J$115)-1+Z$7,0)*$E65*$F65*'1. General Inputs'!$J$25,0),0),0)</f>
        <v>0</v>
      </c>
      <c r="AA65" s="775">
        <f ca="1">ROUNDUP(IFERROR($F65*$E65*CHOOSE(AA$7,
IFERROR(SUMPRODUCT('6. Patients'!CT$10:CT$107,OFFSET('6. Patients'!$DN$9,1,MATCH($D65,'6. Patients'!$DO$9:$FL$9,0),ROWS('6. Patients'!EG$10:EG$107))),0)+
IFERROR(SUMPRODUCT('6. Patients'!CT$10:CT$107,OFFSET('6. Patients'!$FM$9,1,MATCH($D65,'6. Patients'!$FN$9:$GG$9,0),ROWS('6. Patients'!EG$10:EG$107))),0)+
IFERROR(SUMPRODUCT('6. Patients'!CT$10:CT$107,OFFSET('6. Patients'!$GH$9,1,MATCH($D65,'6. Patients'!$GI$9:$IF$9,0),ROWS('6. Patients'!EG$10:EG$107))),0)+
IFERROR(SUMPRODUCT('6. Patients'!CT$10:CT$107,OFFSET('6. Patients'!$IG$9,1,MATCH($D65,'6. Patients'!$IH$9:$JA$9,0),ROWS('6. Patients'!EG$10:EG$107))),0),
IFERROR(SUMPRODUCT('6. Patients'!CT$10:CT$107,OFFSET('6. Patients'!$JB$9,1,MATCH($D65,'6. Patients'!$JC$9:$KZ$9,0),ROWS('6. Patients'!EG$10:EG$107))),0)+
IFERROR(SUMPRODUCT('6. Patients'!CT$10:CT$107,OFFSET('6. Patients'!$LA$9,1,MATCH($D65,'6. Patients'!$LB$9:$LU$9,0),ROWS('6. Patients'!EG$10:EG$107))),0)+
IFERROR(SUMPRODUCT('6. Patients'!CT$10:CT$107,OFFSET('6. Patients'!$LV$9,1,MATCH($D65,'6. Patients'!$LW$9:$NT$9,0),ROWS('6. Patients'!EG$10:EG$107))),0)+
IFERROR(SUMPRODUCT('6. Patients'!CT$10:CT$107,OFFSET('6. Patients'!$NU$9,1,MATCH($D65,'6. Patients'!$NV$9:$OO$9,0),ROWS('6. Patients'!EG$10:EG$107))),0),
IFERROR(SUMPRODUCT('6. Patients'!CT$10:CT$107,OFFSET('6. Patients'!$OP$9,1,MATCH($D65,'6. Patients'!$OQ$9:$QN$9,0),ROWS('6. Patients'!EG$10:EG$107))),0)+
IFERROR(SUMPRODUCT('6. Patients'!CT$10:CT$107,OFFSET('6. Patients'!$QO$9,1,MATCH($D65,'6. Patients'!$QP$9:$RI$9,0),ROWS('6. Patients'!EG$10:EG$107))),0)+
IFERROR(SUMPRODUCT('6. Patients'!CT$10:CT$107,OFFSET('6. Patients'!$RJ$9,1,MATCH($D65,'6. Patients'!$RK$9:$TH$9,0),ROWS('6. Patients'!EG$10:EG$107))),0)+
IFERROR(SUMPRODUCT('6. Patients'!CT$10:CT$107,OFFSET('6. Patients'!$TI$9,1,MATCH($D65,'6. Patients'!$TJ$9:$UC$9,0),ROWS('6. Patients'!EG$10:EG$107))),0))+
IFERROR(VLOOKUP($D65,$H$116:$L$146,COLUMNS($H$115:$J$115)-1+AA$7,0)*$E65*$F65*'1. General Inputs'!$J$25,0),0),0)</f>
        <v>0</v>
      </c>
      <c r="AB65" s="775">
        <f ca="1">ROUNDUP(IFERROR($F65*$E65*CHOOSE(AB$7,
IFERROR(SUMPRODUCT('6. Patients'!CU$10:CU$107,OFFSET('6. Patients'!$DN$9,1,MATCH($D65,'6. Patients'!$DO$9:$FL$9,0),ROWS('6. Patients'!EH$10:EH$107))),0)+
IFERROR(SUMPRODUCT('6. Patients'!CU$10:CU$107,OFFSET('6. Patients'!$FM$9,1,MATCH($D65,'6. Patients'!$FN$9:$GG$9,0),ROWS('6. Patients'!EH$10:EH$107))),0)+
IFERROR(SUMPRODUCT('6. Patients'!CU$10:CU$107,OFFSET('6. Patients'!$GH$9,1,MATCH($D65,'6. Patients'!$GI$9:$IF$9,0),ROWS('6. Patients'!EH$10:EH$107))),0)+
IFERROR(SUMPRODUCT('6. Patients'!CU$10:CU$107,OFFSET('6. Patients'!$IG$9,1,MATCH($D65,'6. Patients'!$IH$9:$JA$9,0),ROWS('6. Patients'!EH$10:EH$107))),0),
IFERROR(SUMPRODUCT('6. Patients'!CU$10:CU$107,OFFSET('6. Patients'!$JB$9,1,MATCH($D65,'6. Patients'!$JC$9:$KZ$9,0),ROWS('6. Patients'!EH$10:EH$107))),0)+
IFERROR(SUMPRODUCT('6. Patients'!CU$10:CU$107,OFFSET('6. Patients'!$LA$9,1,MATCH($D65,'6. Patients'!$LB$9:$LU$9,0),ROWS('6. Patients'!EH$10:EH$107))),0)+
IFERROR(SUMPRODUCT('6. Patients'!CU$10:CU$107,OFFSET('6. Patients'!$LV$9,1,MATCH($D65,'6. Patients'!$LW$9:$NT$9,0),ROWS('6. Patients'!EH$10:EH$107))),0)+
IFERROR(SUMPRODUCT('6. Patients'!CU$10:CU$107,OFFSET('6. Patients'!$NU$9,1,MATCH($D65,'6. Patients'!$NV$9:$OO$9,0),ROWS('6. Patients'!EH$10:EH$107))),0),
IFERROR(SUMPRODUCT('6. Patients'!CU$10:CU$107,OFFSET('6. Patients'!$OP$9,1,MATCH($D65,'6. Patients'!$OQ$9:$QN$9,0),ROWS('6. Patients'!EH$10:EH$107))),0)+
IFERROR(SUMPRODUCT('6. Patients'!CU$10:CU$107,OFFSET('6. Patients'!$QO$9,1,MATCH($D65,'6. Patients'!$QP$9:$RI$9,0),ROWS('6. Patients'!EH$10:EH$107))),0)+
IFERROR(SUMPRODUCT('6. Patients'!CU$10:CU$107,OFFSET('6. Patients'!$RJ$9,1,MATCH($D65,'6. Patients'!$RK$9:$TH$9,0),ROWS('6. Patients'!EH$10:EH$107))),0)+
IFERROR(SUMPRODUCT('6. Patients'!CU$10:CU$107,OFFSET('6. Patients'!$TI$9,1,MATCH($D65,'6. Patients'!$TJ$9:$UC$9,0),ROWS('6. Patients'!EH$10:EH$107))),0))+
IFERROR(VLOOKUP($D65,$H$116:$L$146,COLUMNS($H$115:$J$115)-1+AB$7,0)*$E65*$F65*'1. General Inputs'!$J$25,0),0),0)</f>
        <v>0</v>
      </c>
      <c r="AC65" s="775">
        <f ca="1">ROUNDUP(IFERROR($F65*$E65*CHOOSE(AC$7,
IFERROR(SUMPRODUCT('6. Patients'!CV$10:CV$107,OFFSET('6. Patients'!$DN$9,1,MATCH($D65,'6. Patients'!$DO$9:$FL$9,0),ROWS('6. Patients'!EI$10:EI$107))),0)+
IFERROR(SUMPRODUCT('6. Patients'!CV$10:CV$107,OFFSET('6. Patients'!$FM$9,1,MATCH($D65,'6. Patients'!$FN$9:$GG$9,0),ROWS('6. Patients'!EI$10:EI$107))),0)+
IFERROR(SUMPRODUCT('6. Patients'!CV$10:CV$107,OFFSET('6. Patients'!$GH$9,1,MATCH($D65,'6. Patients'!$GI$9:$IF$9,0),ROWS('6. Patients'!EI$10:EI$107))),0)+
IFERROR(SUMPRODUCT('6. Patients'!CV$10:CV$107,OFFSET('6. Patients'!$IG$9,1,MATCH($D65,'6. Patients'!$IH$9:$JA$9,0),ROWS('6. Patients'!EI$10:EI$107))),0),
IFERROR(SUMPRODUCT('6. Patients'!CV$10:CV$107,OFFSET('6. Patients'!$JB$9,1,MATCH($D65,'6. Patients'!$JC$9:$KZ$9,0),ROWS('6. Patients'!EI$10:EI$107))),0)+
IFERROR(SUMPRODUCT('6. Patients'!CV$10:CV$107,OFFSET('6. Patients'!$LA$9,1,MATCH($D65,'6. Patients'!$LB$9:$LU$9,0),ROWS('6. Patients'!EI$10:EI$107))),0)+
IFERROR(SUMPRODUCT('6. Patients'!CV$10:CV$107,OFFSET('6. Patients'!$LV$9,1,MATCH($D65,'6. Patients'!$LW$9:$NT$9,0),ROWS('6. Patients'!EI$10:EI$107))),0)+
IFERROR(SUMPRODUCT('6. Patients'!CV$10:CV$107,OFFSET('6. Patients'!$NU$9,1,MATCH($D65,'6. Patients'!$NV$9:$OO$9,0),ROWS('6. Patients'!EI$10:EI$107))),0),
IFERROR(SUMPRODUCT('6. Patients'!CV$10:CV$107,OFFSET('6. Patients'!$OP$9,1,MATCH($D65,'6. Patients'!$OQ$9:$QN$9,0),ROWS('6. Patients'!EI$10:EI$107))),0)+
IFERROR(SUMPRODUCT('6. Patients'!CV$10:CV$107,OFFSET('6. Patients'!$QO$9,1,MATCH($D65,'6. Patients'!$QP$9:$RI$9,0),ROWS('6. Patients'!EI$10:EI$107))),0)+
IFERROR(SUMPRODUCT('6. Patients'!CV$10:CV$107,OFFSET('6. Patients'!$RJ$9,1,MATCH($D65,'6. Patients'!$RK$9:$TH$9,0),ROWS('6. Patients'!EI$10:EI$107))),0)+
IFERROR(SUMPRODUCT('6. Patients'!CV$10:CV$107,OFFSET('6. Patients'!$TI$9,1,MATCH($D65,'6. Patients'!$TJ$9:$UC$9,0),ROWS('6. Patients'!EI$10:EI$107))),0))+
IFERROR(VLOOKUP($D65,$H$116:$L$146,COLUMNS($H$115:$J$115)-1+AC$7,0)*$E65*$F65*'1. General Inputs'!$J$25,0),0),0)</f>
        <v>0</v>
      </c>
      <c r="AD65" s="775">
        <f ca="1">ROUNDUP(IFERROR($F65*$E65*CHOOSE(AD$7,
IFERROR(SUMPRODUCT('6. Patients'!CW$10:CW$107,OFFSET('6. Patients'!$DN$9,1,MATCH($D65,'6. Patients'!$DO$9:$FL$9,0),ROWS('6. Patients'!EJ$10:EJ$107))),0)+
IFERROR(SUMPRODUCT('6. Patients'!CW$10:CW$107,OFFSET('6. Patients'!$FM$9,1,MATCH($D65,'6. Patients'!$FN$9:$GG$9,0),ROWS('6. Patients'!EJ$10:EJ$107))),0)+
IFERROR(SUMPRODUCT('6. Patients'!CW$10:CW$107,OFFSET('6. Patients'!$GH$9,1,MATCH($D65,'6. Patients'!$GI$9:$IF$9,0),ROWS('6. Patients'!EJ$10:EJ$107))),0)+
IFERROR(SUMPRODUCT('6. Patients'!CW$10:CW$107,OFFSET('6. Patients'!$IG$9,1,MATCH($D65,'6. Patients'!$IH$9:$JA$9,0),ROWS('6. Patients'!EJ$10:EJ$107))),0),
IFERROR(SUMPRODUCT('6. Patients'!CW$10:CW$107,OFFSET('6. Patients'!$JB$9,1,MATCH($D65,'6. Patients'!$JC$9:$KZ$9,0),ROWS('6. Patients'!EJ$10:EJ$107))),0)+
IFERROR(SUMPRODUCT('6. Patients'!CW$10:CW$107,OFFSET('6. Patients'!$LA$9,1,MATCH($D65,'6. Patients'!$LB$9:$LU$9,0),ROWS('6. Patients'!EJ$10:EJ$107))),0)+
IFERROR(SUMPRODUCT('6. Patients'!CW$10:CW$107,OFFSET('6. Patients'!$LV$9,1,MATCH($D65,'6. Patients'!$LW$9:$NT$9,0),ROWS('6. Patients'!EJ$10:EJ$107))),0)+
IFERROR(SUMPRODUCT('6. Patients'!CW$10:CW$107,OFFSET('6. Patients'!$NU$9,1,MATCH($D65,'6. Patients'!$NV$9:$OO$9,0),ROWS('6. Patients'!EJ$10:EJ$107))),0),
IFERROR(SUMPRODUCT('6. Patients'!CW$10:CW$107,OFFSET('6. Patients'!$OP$9,1,MATCH($D65,'6. Patients'!$OQ$9:$QN$9,0),ROWS('6. Patients'!EJ$10:EJ$107))),0)+
IFERROR(SUMPRODUCT('6. Patients'!CW$10:CW$107,OFFSET('6. Patients'!$QO$9,1,MATCH($D65,'6. Patients'!$QP$9:$RI$9,0),ROWS('6. Patients'!EJ$10:EJ$107))),0)+
IFERROR(SUMPRODUCT('6. Patients'!CW$10:CW$107,OFFSET('6. Patients'!$RJ$9,1,MATCH($D65,'6. Patients'!$RK$9:$TH$9,0),ROWS('6. Patients'!EJ$10:EJ$107))),0)+
IFERROR(SUMPRODUCT('6. Patients'!CW$10:CW$107,OFFSET('6. Patients'!$TI$9,1,MATCH($D65,'6. Patients'!$TJ$9:$UC$9,0),ROWS('6. Patients'!EJ$10:EJ$107))),0))+
IFERROR(VLOOKUP($D65,$H$116:$L$146,COLUMNS($H$115:$J$115)-1+AD$7,0)*$E65*$F65*'1. General Inputs'!$J$25,0),0),0)</f>
        <v>0</v>
      </c>
      <c r="AE65" s="775">
        <f ca="1">ROUNDUP(IFERROR($F65*$E65*CHOOSE(AE$7,
IFERROR(SUMPRODUCT('6. Patients'!CX$10:CX$107,OFFSET('6. Patients'!$DN$9,1,MATCH($D65,'6. Patients'!$DO$9:$FL$9,0),ROWS('6. Patients'!EK$10:EK$107))),0)+
IFERROR(SUMPRODUCT('6. Patients'!CX$10:CX$107,OFFSET('6. Patients'!$FM$9,1,MATCH($D65,'6. Patients'!$FN$9:$GG$9,0),ROWS('6. Patients'!EK$10:EK$107))),0)+
IFERROR(SUMPRODUCT('6. Patients'!CX$10:CX$107,OFFSET('6. Patients'!$GH$9,1,MATCH($D65,'6. Patients'!$GI$9:$IF$9,0),ROWS('6. Patients'!EK$10:EK$107))),0)+
IFERROR(SUMPRODUCT('6. Patients'!CX$10:CX$107,OFFSET('6. Patients'!$IG$9,1,MATCH($D65,'6. Patients'!$IH$9:$JA$9,0),ROWS('6. Patients'!EK$10:EK$107))),0),
IFERROR(SUMPRODUCT('6. Patients'!CX$10:CX$107,OFFSET('6. Patients'!$JB$9,1,MATCH($D65,'6. Patients'!$JC$9:$KZ$9,0),ROWS('6. Patients'!EK$10:EK$107))),0)+
IFERROR(SUMPRODUCT('6. Patients'!CX$10:CX$107,OFFSET('6. Patients'!$LA$9,1,MATCH($D65,'6. Patients'!$LB$9:$LU$9,0),ROWS('6. Patients'!EK$10:EK$107))),0)+
IFERROR(SUMPRODUCT('6. Patients'!CX$10:CX$107,OFFSET('6. Patients'!$LV$9,1,MATCH($D65,'6. Patients'!$LW$9:$NT$9,0),ROWS('6. Patients'!EK$10:EK$107))),0)+
IFERROR(SUMPRODUCT('6. Patients'!CX$10:CX$107,OFFSET('6. Patients'!$NU$9,1,MATCH($D65,'6. Patients'!$NV$9:$OO$9,0),ROWS('6. Patients'!EK$10:EK$107))),0),
IFERROR(SUMPRODUCT('6. Patients'!CX$10:CX$107,OFFSET('6. Patients'!$OP$9,1,MATCH($D65,'6. Patients'!$OQ$9:$QN$9,0),ROWS('6. Patients'!EK$10:EK$107))),0)+
IFERROR(SUMPRODUCT('6. Patients'!CX$10:CX$107,OFFSET('6. Patients'!$QO$9,1,MATCH($D65,'6. Patients'!$QP$9:$RI$9,0),ROWS('6. Patients'!EK$10:EK$107))),0)+
IFERROR(SUMPRODUCT('6. Patients'!CX$10:CX$107,OFFSET('6. Patients'!$RJ$9,1,MATCH($D65,'6. Patients'!$RK$9:$TH$9,0),ROWS('6. Patients'!EK$10:EK$107))),0)+
IFERROR(SUMPRODUCT('6. Patients'!CX$10:CX$107,OFFSET('6. Patients'!$TI$9,1,MATCH($D65,'6. Patients'!$TJ$9:$UC$9,0),ROWS('6. Patients'!EK$10:EK$107))),0))+
IFERROR(VLOOKUP($D65,$H$116:$L$146,COLUMNS($H$115:$J$115)-1+AE$7,0)*$E65*$F65*'1. General Inputs'!$J$25,0),0),0)</f>
        <v>0</v>
      </c>
      <c r="AF65" s="775">
        <f ca="1">ROUNDUP(IFERROR($F65*$E65*CHOOSE(AF$7,
IFERROR(SUMPRODUCT('6. Patients'!CY$10:CY$107,OFFSET('6. Patients'!$DN$9,1,MATCH($D65,'6. Patients'!$DO$9:$FL$9,0),ROWS('6. Patients'!EL$10:EL$107))),0)+
IFERROR(SUMPRODUCT('6. Patients'!CY$10:CY$107,OFFSET('6. Patients'!$FM$9,1,MATCH($D65,'6. Patients'!$FN$9:$GG$9,0),ROWS('6. Patients'!EL$10:EL$107))),0)+
IFERROR(SUMPRODUCT('6. Patients'!CY$10:CY$107,OFFSET('6. Patients'!$GH$9,1,MATCH($D65,'6. Patients'!$GI$9:$IF$9,0),ROWS('6. Patients'!EL$10:EL$107))),0)+
IFERROR(SUMPRODUCT('6. Patients'!CY$10:CY$107,OFFSET('6. Patients'!$IG$9,1,MATCH($D65,'6. Patients'!$IH$9:$JA$9,0),ROWS('6. Patients'!EL$10:EL$107))),0),
IFERROR(SUMPRODUCT('6. Patients'!CY$10:CY$107,OFFSET('6. Patients'!$JB$9,1,MATCH($D65,'6. Patients'!$JC$9:$KZ$9,0),ROWS('6. Patients'!EL$10:EL$107))),0)+
IFERROR(SUMPRODUCT('6. Patients'!CY$10:CY$107,OFFSET('6. Patients'!$LA$9,1,MATCH($D65,'6. Patients'!$LB$9:$LU$9,0),ROWS('6. Patients'!EL$10:EL$107))),0)+
IFERROR(SUMPRODUCT('6. Patients'!CY$10:CY$107,OFFSET('6. Patients'!$LV$9,1,MATCH($D65,'6. Patients'!$LW$9:$NT$9,0),ROWS('6. Patients'!EL$10:EL$107))),0)+
IFERROR(SUMPRODUCT('6. Patients'!CY$10:CY$107,OFFSET('6. Patients'!$NU$9,1,MATCH($D65,'6. Patients'!$NV$9:$OO$9,0),ROWS('6. Patients'!EL$10:EL$107))),0),
IFERROR(SUMPRODUCT('6. Patients'!CY$10:CY$107,OFFSET('6. Patients'!$OP$9,1,MATCH($D65,'6. Patients'!$OQ$9:$QN$9,0),ROWS('6. Patients'!EL$10:EL$107))),0)+
IFERROR(SUMPRODUCT('6. Patients'!CY$10:CY$107,OFFSET('6. Patients'!$QO$9,1,MATCH($D65,'6. Patients'!$QP$9:$RI$9,0),ROWS('6. Patients'!EL$10:EL$107))),0)+
IFERROR(SUMPRODUCT('6. Patients'!CY$10:CY$107,OFFSET('6. Patients'!$RJ$9,1,MATCH($D65,'6. Patients'!$RK$9:$TH$9,0),ROWS('6. Patients'!EL$10:EL$107))),0)+
IFERROR(SUMPRODUCT('6. Patients'!CY$10:CY$107,OFFSET('6. Patients'!$TI$9,1,MATCH($D65,'6. Patients'!$TJ$9:$UC$9,0),ROWS('6. Patients'!EL$10:EL$107))),0))+
IFERROR(VLOOKUP($D65,$H$116:$L$146,COLUMNS($H$115:$J$115)-1+AF$7,0)*$E65*$F65*'1. General Inputs'!$J$25,0),0),0)</f>
        <v>0</v>
      </c>
      <c r="AG65" s="775">
        <f ca="1">ROUNDUP(IFERROR($F65*$E65*CHOOSE(AG$7,
IFERROR(SUMPRODUCT('6. Patients'!CZ$10:CZ$107,OFFSET('6. Patients'!$DN$9,1,MATCH($D65,'6. Patients'!$DO$9:$FL$9,0),ROWS('6. Patients'!EM$10:EM$107))),0)+
IFERROR(SUMPRODUCT('6. Patients'!CZ$10:CZ$107,OFFSET('6. Patients'!$FM$9,1,MATCH($D65,'6. Patients'!$FN$9:$GG$9,0),ROWS('6. Patients'!EM$10:EM$107))),0)+
IFERROR(SUMPRODUCT('6. Patients'!CZ$10:CZ$107,OFFSET('6. Patients'!$GH$9,1,MATCH($D65,'6. Patients'!$GI$9:$IF$9,0),ROWS('6. Patients'!EM$10:EM$107))),0)+
IFERROR(SUMPRODUCT('6. Patients'!CZ$10:CZ$107,OFFSET('6. Patients'!$IG$9,1,MATCH($D65,'6. Patients'!$IH$9:$JA$9,0),ROWS('6. Patients'!EM$10:EM$107))),0),
IFERROR(SUMPRODUCT('6. Patients'!CZ$10:CZ$107,OFFSET('6. Patients'!$JB$9,1,MATCH($D65,'6. Patients'!$JC$9:$KZ$9,0),ROWS('6. Patients'!EM$10:EM$107))),0)+
IFERROR(SUMPRODUCT('6. Patients'!CZ$10:CZ$107,OFFSET('6. Patients'!$LA$9,1,MATCH($D65,'6. Patients'!$LB$9:$LU$9,0),ROWS('6. Patients'!EM$10:EM$107))),0)+
IFERROR(SUMPRODUCT('6. Patients'!CZ$10:CZ$107,OFFSET('6. Patients'!$LV$9,1,MATCH($D65,'6. Patients'!$LW$9:$NT$9,0),ROWS('6. Patients'!EM$10:EM$107))),0)+
IFERROR(SUMPRODUCT('6. Patients'!CZ$10:CZ$107,OFFSET('6. Patients'!$NU$9,1,MATCH($D65,'6. Patients'!$NV$9:$OO$9,0),ROWS('6. Patients'!EM$10:EM$107))),0),
IFERROR(SUMPRODUCT('6. Patients'!CZ$10:CZ$107,OFFSET('6. Patients'!$OP$9,1,MATCH($D65,'6. Patients'!$OQ$9:$QN$9,0),ROWS('6. Patients'!EM$10:EM$107))),0)+
IFERROR(SUMPRODUCT('6. Patients'!CZ$10:CZ$107,OFFSET('6. Patients'!$QO$9,1,MATCH($D65,'6. Patients'!$QP$9:$RI$9,0),ROWS('6. Patients'!EM$10:EM$107))),0)+
IFERROR(SUMPRODUCT('6. Patients'!CZ$10:CZ$107,OFFSET('6. Patients'!$RJ$9,1,MATCH($D65,'6. Patients'!$RK$9:$TH$9,0),ROWS('6. Patients'!EM$10:EM$107))),0)+
IFERROR(SUMPRODUCT('6. Patients'!CZ$10:CZ$107,OFFSET('6. Patients'!$TI$9,1,MATCH($D65,'6. Patients'!$TJ$9:$UC$9,0),ROWS('6. Patients'!EM$10:EM$107))),0))+
IFERROR(VLOOKUP($D65,$H$116:$L$146,COLUMNS($H$115:$J$115)-1+AG$7,0)*$E65*$F65*'1. General Inputs'!$J$25,0),0),0)</f>
        <v>0</v>
      </c>
      <c r="AH65" s="775">
        <f ca="1">ROUNDUP(IFERROR($F65*$E65*CHOOSE(AH$7,
IFERROR(SUMPRODUCT('6. Patients'!DA$10:DA$107,OFFSET('6. Patients'!$DN$9,1,MATCH($D65,'6. Patients'!$DO$9:$FL$9,0),ROWS('6. Patients'!EN$10:EN$107))),0)+
IFERROR(SUMPRODUCT('6. Patients'!DA$10:DA$107,OFFSET('6. Patients'!$FM$9,1,MATCH($D65,'6. Patients'!$FN$9:$GG$9,0),ROWS('6. Patients'!EN$10:EN$107))),0)+
IFERROR(SUMPRODUCT('6. Patients'!DA$10:DA$107,OFFSET('6. Patients'!$GH$9,1,MATCH($D65,'6. Patients'!$GI$9:$IF$9,0),ROWS('6. Patients'!EN$10:EN$107))),0)+
IFERROR(SUMPRODUCT('6. Patients'!DA$10:DA$107,OFFSET('6. Patients'!$IG$9,1,MATCH($D65,'6. Patients'!$IH$9:$JA$9,0),ROWS('6. Patients'!EN$10:EN$107))),0),
IFERROR(SUMPRODUCT('6. Patients'!DA$10:DA$107,OFFSET('6. Patients'!$JB$9,1,MATCH($D65,'6. Patients'!$JC$9:$KZ$9,0),ROWS('6. Patients'!EN$10:EN$107))),0)+
IFERROR(SUMPRODUCT('6. Patients'!DA$10:DA$107,OFFSET('6. Patients'!$LA$9,1,MATCH($D65,'6. Patients'!$LB$9:$LU$9,0),ROWS('6. Patients'!EN$10:EN$107))),0)+
IFERROR(SUMPRODUCT('6. Patients'!DA$10:DA$107,OFFSET('6. Patients'!$LV$9,1,MATCH($D65,'6. Patients'!$LW$9:$NT$9,0),ROWS('6. Patients'!EN$10:EN$107))),0)+
IFERROR(SUMPRODUCT('6. Patients'!DA$10:DA$107,OFFSET('6. Patients'!$NU$9,1,MATCH($D65,'6. Patients'!$NV$9:$OO$9,0),ROWS('6. Patients'!EN$10:EN$107))),0),
IFERROR(SUMPRODUCT('6. Patients'!DA$10:DA$107,OFFSET('6. Patients'!$OP$9,1,MATCH($D65,'6. Patients'!$OQ$9:$QN$9,0),ROWS('6. Patients'!EN$10:EN$107))),0)+
IFERROR(SUMPRODUCT('6. Patients'!DA$10:DA$107,OFFSET('6. Patients'!$QO$9,1,MATCH($D65,'6. Patients'!$QP$9:$RI$9,0),ROWS('6. Patients'!EN$10:EN$107))),0)+
IFERROR(SUMPRODUCT('6. Patients'!DA$10:DA$107,OFFSET('6. Patients'!$RJ$9,1,MATCH($D65,'6. Patients'!$RK$9:$TH$9,0),ROWS('6. Patients'!EN$10:EN$107))),0)+
IFERROR(SUMPRODUCT('6. Patients'!DA$10:DA$107,OFFSET('6. Patients'!$TI$9,1,MATCH($D65,'6. Patients'!$TJ$9:$UC$9,0),ROWS('6. Patients'!EN$10:EN$107))),0))+
IFERROR(VLOOKUP($D65,$H$116:$L$146,COLUMNS($H$115:$J$115)-1+AH$7,0)*$E65*$F65*'1. General Inputs'!$J$25,0),0),0)</f>
        <v>0</v>
      </c>
      <c r="AI65" s="775">
        <f ca="1">ROUNDUP(IFERROR($F65*$E65*CHOOSE(AI$7,
IFERROR(SUMPRODUCT('6. Patients'!DB$10:DB$107,OFFSET('6. Patients'!$DN$9,1,MATCH($D65,'6. Patients'!$DO$9:$FL$9,0),ROWS('6. Patients'!EO$10:EO$107))),0)+
IFERROR(SUMPRODUCT('6. Patients'!DB$10:DB$107,OFFSET('6. Patients'!$FM$9,1,MATCH($D65,'6. Patients'!$FN$9:$GG$9,0),ROWS('6. Patients'!EO$10:EO$107))),0)+
IFERROR(SUMPRODUCT('6. Patients'!DB$10:DB$107,OFFSET('6. Patients'!$GH$9,1,MATCH($D65,'6. Patients'!$GI$9:$IF$9,0),ROWS('6. Patients'!EO$10:EO$107))),0)+
IFERROR(SUMPRODUCT('6. Patients'!DB$10:DB$107,OFFSET('6. Patients'!$IG$9,1,MATCH($D65,'6. Patients'!$IH$9:$JA$9,0),ROWS('6. Patients'!EO$10:EO$107))),0),
IFERROR(SUMPRODUCT('6. Patients'!DB$10:DB$107,OFFSET('6. Patients'!$JB$9,1,MATCH($D65,'6. Patients'!$JC$9:$KZ$9,0),ROWS('6. Patients'!EO$10:EO$107))),0)+
IFERROR(SUMPRODUCT('6. Patients'!DB$10:DB$107,OFFSET('6. Patients'!$LA$9,1,MATCH($D65,'6. Patients'!$LB$9:$LU$9,0),ROWS('6. Patients'!EO$10:EO$107))),0)+
IFERROR(SUMPRODUCT('6. Patients'!DB$10:DB$107,OFFSET('6. Patients'!$LV$9,1,MATCH($D65,'6. Patients'!$LW$9:$NT$9,0),ROWS('6. Patients'!EO$10:EO$107))),0)+
IFERROR(SUMPRODUCT('6. Patients'!DB$10:DB$107,OFFSET('6. Patients'!$NU$9,1,MATCH($D65,'6. Patients'!$NV$9:$OO$9,0),ROWS('6. Patients'!EO$10:EO$107))),0),
IFERROR(SUMPRODUCT('6. Patients'!DB$10:DB$107,OFFSET('6. Patients'!$OP$9,1,MATCH($D65,'6. Patients'!$OQ$9:$QN$9,0),ROWS('6. Patients'!EO$10:EO$107))),0)+
IFERROR(SUMPRODUCT('6. Patients'!DB$10:DB$107,OFFSET('6. Patients'!$QO$9,1,MATCH($D65,'6. Patients'!$QP$9:$RI$9,0),ROWS('6. Patients'!EO$10:EO$107))),0)+
IFERROR(SUMPRODUCT('6. Patients'!DB$10:DB$107,OFFSET('6. Patients'!$RJ$9,1,MATCH($D65,'6. Patients'!$RK$9:$TH$9,0),ROWS('6. Patients'!EO$10:EO$107))),0)+
IFERROR(SUMPRODUCT('6. Patients'!DB$10:DB$107,OFFSET('6. Patients'!$TI$9,1,MATCH($D65,'6. Patients'!$TJ$9:$UC$9,0),ROWS('6. Patients'!EO$10:EO$107))),0))+
IFERROR(VLOOKUP($D65,$H$116:$L$146,COLUMNS($H$115:$J$115)-1+AI$7,0)*$E65*$F65*'1. General Inputs'!$J$25,0),0),0)</f>
        <v>0</v>
      </c>
      <c r="AJ65" s="775">
        <f ca="1">ROUNDUP(IFERROR($F65*$E65*CHOOSE(AJ$7,
IFERROR(SUMPRODUCT('6. Patients'!DC$10:DC$107,OFFSET('6. Patients'!$DN$9,1,MATCH($D65,'6. Patients'!$DO$9:$FL$9,0),ROWS('6. Patients'!EP$10:EP$107))),0)+
IFERROR(SUMPRODUCT('6. Patients'!DC$10:DC$107,OFFSET('6. Patients'!$FM$9,1,MATCH($D65,'6. Patients'!$FN$9:$GG$9,0),ROWS('6. Patients'!EP$10:EP$107))),0)+
IFERROR(SUMPRODUCT('6. Patients'!DC$10:DC$107,OFFSET('6. Patients'!$GH$9,1,MATCH($D65,'6. Patients'!$GI$9:$IF$9,0),ROWS('6. Patients'!EP$10:EP$107))),0)+
IFERROR(SUMPRODUCT('6. Patients'!DC$10:DC$107,OFFSET('6. Patients'!$IG$9,1,MATCH($D65,'6. Patients'!$IH$9:$JA$9,0),ROWS('6. Patients'!EP$10:EP$107))),0),
IFERROR(SUMPRODUCT('6. Patients'!DC$10:DC$107,OFFSET('6. Patients'!$JB$9,1,MATCH($D65,'6. Patients'!$JC$9:$KZ$9,0),ROWS('6. Patients'!EP$10:EP$107))),0)+
IFERROR(SUMPRODUCT('6. Patients'!DC$10:DC$107,OFFSET('6. Patients'!$LA$9,1,MATCH($D65,'6. Patients'!$LB$9:$LU$9,0),ROWS('6. Patients'!EP$10:EP$107))),0)+
IFERROR(SUMPRODUCT('6. Patients'!DC$10:DC$107,OFFSET('6. Patients'!$LV$9,1,MATCH($D65,'6. Patients'!$LW$9:$NT$9,0),ROWS('6. Patients'!EP$10:EP$107))),0)+
IFERROR(SUMPRODUCT('6. Patients'!DC$10:DC$107,OFFSET('6. Patients'!$NU$9,1,MATCH($D65,'6. Patients'!$NV$9:$OO$9,0),ROWS('6. Patients'!EP$10:EP$107))),0),
IFERROR(SUMPRODUCT('6. Patients'!DC$10:DC$107,OFFSET('6. Patients'!$OP$9,1,MATCH($D65,'6. Patients'!$OQ$9:$QN$9,0),ROWS('6. Patients'!EP$10:EP$107))),0)+
IFERROR(SUMPRODUCT('6. Patients'!DC$10:DC$107,OFFSET('6. Patients'!$QO$9,1,MATCH($D65,'6. Patients'!$QP$9:$RI$9,0),ROWS('6. Patients'!EP$10:EP$107))),0)+
IFERROR(SUMPRODUCT('6. Patients'!DC$10:DC$107,OFFSET('6. Patients'!$RJ$9,1,MATCH($D65,'6. Patients'!$RK$9:$TH$9,0),ROWS('6. Patients'!EP$10:EP$107))),0)+
IFERROR(SUMPRODUCT('6. Patients'!DC$10:DC$107,OFFSET('6. Patients'!$TI$9,1,MATCH($D65,'6. Patients'!$TJ$9:$UC$9,0),ROWS('6. Patients'!EP$10:EP$107))),0))+
IFERROR(VLOOKUP($D65,$H$116:$L$146,COLUMNS($H$115:$J$115)-1+AJ$7,0)*$E65*$F65*'1. General Inputs'!$J$25,0),0),0)</f>
        <v>0</v>
      </c>
      <c r="AK65" s="775">
        <f ca="1">ROUNDUP(IFERROR($F65*$E65*CHOOSE(AK$7,
IFERROR(SUMPRODUCT('6. Patients'!DD$10:DD$107,OFFSET('6. Patients'!$DN$9,1,MATCH($D65,'6. Patients'!$DO$9:$FL$9,0),ROWS('6. Patients'!EQ$10:EQ$107))),0)+
IFERROR(SUMPRODUCT('6. Patients'!DD$10:DD$107,OFFSET('6. Patients'!$FM$9,1,MATCH($D65,'6. Patients'!$FN$9:$GG$9,0),ROWS('6. Patients'!EQ$10:EQ$107))),0)+
IFERROR(SUMPRODUCT('6. Patients'!DD$10:DD$107,OFFSET('6. Patients'!$GH$9,1,MATCH($D65,'6. Patients'!$GI$9:$IF$9,0),ROWS('6. Patients'!EQ$10:EQ$107))),0)+
IFERROR(SUMPRODUCT('6. Patients'!DD$10:DD$107,OFFSET('6. Patients'!$IG$9,1,MATCH($D65,'6. Patients'!$IH$9:$JA$9,0),ROWS('6. Patients'!EQ$10:EQ$107))),0),
IFERROR(SUMPRODUCT('6. Patients'!DD$10:DD$107,OFFSET('6. Patients'!$JB$9,1,MATCH($D65,'6. Patients'!$JC$9:$KZ$9,0),ROWS('6. Patients'!EQ$10:EQ$107))),0)+
IFERROR(SUMPRODUCT('6. Patients'!DD$10:DD$107,OFFSET('6. Patients'!$LA$9,1,MATCH($D65,'6. Patients'!$LB$9:$LU$9,0),ROWS('6. Patients'!EQ$10:EQ$107))),0)+
IFERROR(SUMPRODUCT('6. Patients'!DD$10:DD$107,OFFSET('6. Patients'!$LV$9,1,MATCH($D65,'6. Patients'!$LW$9:$NT$9,0),ROWS('6. Patients'!EQ$10:EQ$107))),0)+
IFERROR(SUMPRODUCT('6. Patients'!DD$10:DD$107,OFFSET('6. Patients'!$NU$9,1,MATCH($D65,'6. Patients'!$NV$9:$OO$9,0),ROWS('6. Patients'!EQ$10:EQ$107))),0),
IFERROR(SUMPRODUCT('6. Patients'!DD$10:DD$107,OFFSET('6. Patients'!$OP$9,1,MATCH($D65,'6. Patients'!$OQ$9:$QN$9,0),ROWS('6. Patients'!EQ$10:EQ$107))),0)+
IFERROR(SUMPRODUCT('6. Patients'!DD$10:DD$107,OFFSET('6. Patients'!$QO$9,1,MATCH($D65,'6. Patients'!$QP$9:$RI$9,0),ROWS('6. Patients'!EQ$10:EQ$107))),0)+
IFERROR(SUMPRODUCT('6. Patients'!DD$10:DD$107,OFFSET('6. Patients'!$RJ$9,1,MATCH($D65,'6. Patients'!$RK$9:$TH$9,0),ROWS('6. Patients'!EQ$10:EQ$107))),0)+
IFERROR(SUMPRODUCT('6. Patients'!DD$10:DD$107,OFFSET('6. Patients'!$TI$9,1,MATCH($D65,'6. Patients'!$TJ$9:$UC$9,0),ROWS('6. Patients'!EQ$10:EQ$107))),0))+
IFERROR(VLOOKUP($D65,$H$116:$L$146,COLUMNS($H$115:$J$115)-1+AK$7,0)*$E65*$F65*'1. General Inputs'!$J$25,0),0),0)</f>
        <v>0</v>
      </c>
      <c r="AL65" s="775">
        <f ca="1">ROUNDUP(IFERROR($F65*$E65*CHOOSE(AL$7,
IFERROR(SUMPRODUCT('6. Patients'!DE$10:DE$107,OFFSET('6. Patients'!$DN$9,1,MATCH($D65,'6. Patients'!$DO$9:$FL$9,0),ROWS('6. Patients'!ER$10:ER$107))),0)+
IFERROR(SUMPRODUCT('6. Patients'!DE$10:DE$107,OFFSET('6. Patients'!$FM$9,1,MATCH($D65,'6. Patients'!$FN$9:$GG$9,0),ROWS('6. Patients'!ER$10:ER$107))),0)+
IFERROR(SUMPRODUCT('6. Patients'!DE$10:DE$107,OFFSET('6. Patients'!$GH$9,1,MATCH($D65,'6. Patients'!$GI$9:$IF$9,0),ROWS('6. Patients'!ER$10:ER$107))),0)+
IFERROR(SUMPRODUCT('6. Patients'!DE$10:DE$107,OFFSET('6. Patients'!$IG$9,1,MATCH($D65,'6. Patients'!$IH$9:$JA$9,0),ROWS('6. Patients'!ER$10:ER$107))),0),
IFERROR(SUMPRODUCT('6. Patients'!DE$10:DE$107,OFFSET('6. Patients'!$JB$9,1,MATCH($D65,'6. Patients'!$JC$9:$KZ$9,0),ROWS('6. Patients'!ER$10:ER$107))),0)+
IFERROR(SUMPRODUCT('6. Patients'!DE$10:DE$107,OFFSET('6. Patients'!$LA$9,1,MATCH($D65,'6. Patients'!$LB$9:$LU$9,0),ROWS('6. Patients'!ER$10:ER$107))),0)+
IFERROR(SUMPRODUCT('6. Patients'!DE$10:DE$107,OFFSET('6. Patients'!$LV$9,1,MATCH($D65,'6. Patients'!$LW$9:$NT$9,0),ROWS('6. Patients'!ER$10:ER$107))),0)+
IFERROR(SUMPRODUCT('6. Patients'!DE$10:DE$107,OFFSET('6. Patients'!$NU$9,1,MATCH($D65,'6. Patients'!$NV$9:$OO$9,0),ROWS('6. Patients'!ER$10:ER$107))),0),
IFERROR(SUMPRODUCT('6. Patients'!DE$10:DE$107,OFFSET('6. Patients'!$OP$9,1,MATCH($D65,'6. Patients'!$OQ$9:$QN$9,0),ROWS('6. Patients'!ER$10:ER$107))),0)+
IFERROR(SUMPRODUCT('6. Patients'!DE$10:DE$107,OFFSET('6. Patients'!$QO$9,1,MATCH($D65,'6. Patients'!$QP$9:$RI$9,0),ROWS('6. Patients'!ER$10:ER$107))),0)+
IFERROR(SUMPRODUCT('6. Patients'!DE$10:DE$107,OFFSET('6. Patients'!$RJ$9,1,MATCH($D65,'6. Patients'!$RK$9:$TH$9,0),ROWS('6. Patients'!ER$10:ER$107))),0)+
IFERROR(SUMPRODUCT('6. Patients'!DE$10:DE$107,OFFSET('6. Patients'!$TI$9,1,MATCH($D65,'6. Patients'!$TJ$9:$UC$9,0),ROWS('6. Patients'!ER$10:ER$107))),0))+
IFERROR(VLOOKUP($D65,$H$116:$L$146,COLUMNS($H$115:$J$115)-1+AL$7,0)*$E65*$F65*'1. General Inputs'!$J$25,0),0),0)</f>
        <v>0</v>
      </c>
      <c r="AM65" s="775">
        <f ca="1">ROUNDUP(IFERROR($F65*$E65*CHOOSE(AM$7,
IFERROR(SUMPRODUCT('6. Patients'!DF$10:DF$107,OFFSET('6. Patients'!$DN$9,1,MATCH($D65,'6. Patients'!$DO$9:$FL$9,0),ROWS('6. Patients'!ES$10:ES$107))),0)+
IFERROR(SUMPRODUCT('6. Patients'!DF$10:DF$107,OFFSET('6. Patients'!$FM$9,1,MATCH($D65,'6. Patients'!$FN$9:$GG$9,0),ROWS('6. Patients'!ES$10:ES$107))),0)+
IFERROR(SUMPRODUCT('6. Patients'!DF$10:DF$107,OFFSET('6. Patients'!$GH$9,1,MATCH($D65,'6. Patients'!$GI$9:$IF$9,0),ROWS('6. Patients'!ES$10:ES$107))),0)+
IFERROR(SUMPRODUCT('6. Patients'!DF$10:DF$107,OFFSET('6. Patients'!$IG$9,1,MATCH($D65,'6. Patients'!$IH$9:$JA$9,0),ROWS('6. Patients'!ES$10:ES$107))),0),
IFERROR(SUMPRODUCT('6. Patients'!DF$10:DF$107,OFFSET('6. Patients'!$JB$9,1,MATCH($D65,'6. Patients'!$JC$9:$KZ$9,0),ROWS('6. Patients'!ES$10:ES$107))),0)+
IFERROR(SUMPRODUCT('6. Patients'!DF$10:DF$107,OFFSET('6. Patients'!$LA$9,1,MATCH($D65,'6. Patients'!$LB$9:$LU$9,0),ROWS('6. Patients'!ES$10:ES$107))),0)+
IFERROR(SUMPRODUCT('6. Patients'!DF$10:DF$107,OFFSET('6. Patients'!$LV$9,1,MATCH($D65,'6. Patients'!$LW$9:$NT$9,0),ROWS('6. Patients'!ES$10:ES$107))),0)+
IFERROR(SUMPRODUCT('6. Patients'!DF$10:DF$107,OFFSET('6. Patients'!$NU$9,1,MATCH($D65,'6. Patients'!$NV$9:$OO$9,0),ROWS('6. Patients'!ES$10:ES$107))),0),
IFERROR(SUMPRODUCT('6. Patients'!DF$10:DF$107,OFFSET('6. Patients'!$OP$9,1,MATCH($D65,'6. Patients'!$OQ$9:$QN$9,0),ROWS('6. Patients'!ES$10:ES$107))),0)+
IFERROR(SUMPRODUCT('6. Patients'!DF$10:DF$107,OFFSET('6. Patients'!$QO$9,1,MATCH($D65,'6. Patients'!$QP$9:$RI$9,0),ROWS('6. Patients'!ES$10:ES$107))),0)+
IFERROR(SUMPRODUCT('6. Patients'!DF$10:DF$107,OFFSET('6. Patients'!$RJ$9,1,MATCH($D65,'6. Patients'!$RK$9:$TH$9,0),ROWS('6. Patients'!ES$10:ES$107))),0)+
IFERROR(SUMPRODUCT('6. Patients'!DF$10:DF$107,OFFSET('6. Patients'!$TI$9,1,MATCH($D65,'6. Patients'!$TJ$9:$UC$9,0),ROWS('6. Patients'!ES$10:ES$107))),0))+
IFERROR(VLOOKUP($D65,$H$116:$L$146,COLUMNS($H$115:$J$115)-1+AM$7,0)*$E65*$F65*'1. General Inputs'!$J$25,0),0),0)</f>
        <v>0</v>
      </c>
      <c r="AN65" s="775">
        <f ca="1">ROUNDUP(IFERROR($F65*$E65*CHOOSE(AN$7,
IFERROR(SUMPRODUCT('6. Patients'!DG$10:DG$107,OFFSET('6. Patients'!$DN$9,1,MATCH($D65,'6. Patients'!$DO$9:$FL$9,0),ROWS('6. Patients'!ET$10:ET$107))),0)+
IFERROR(SUMPRODUCT('6. Patients'!DG$10:DG$107,OFFSET('6. Patients'!$FM$9,1,MATCH($D65,'6. Patients'!$FN$9:$GG$9,0),ROWS('6. Patients'!ET$10:ET$107))),0)+
IFERROR(SUMPRODUCT('6. Patients'!DG$10:DG$107,OFFSET('6. Patients'!$GH$9,1,MATCH($D65,'6. Patients'!$GI$9:$IF$9,0),ROWS('6. Patients'!ET$10:ET$107))),0)+
IFERROR(SUMPRODUCT('6. Patients'!DG$10:DG$107,OFFSET('6. Patients'!$IG$9,1,MATCH($D65,'6. Patients'!$IH$9:$JA$9,0),ROWS('6. Patients'!ET$10:ET$107))),0),
IFERROR(SUMPRODUCT('6. Patients'!DG$10:DG$107,OFFSET('6. Patients'!$JB$9,1,MATCH($D65,'6. Patients'!$JC$9:$KZ$9,0),ROWS('6. Patients'!ET$10:ET$107))),0)+
IFERROR(SUMPRODUCT('6. Patients'!DG$10:DG$107,OFFSET('6. Patients'!$LA$9,1,MATCH($D65,'6. Patients'!$LB$9:$LU$9,0),ROWS('6. Patients'!ET$10:ET$107))),0)+
IFERROR(SUMPRODUCT('6. Patients'!DG$10:DG$107,OFFSET('6. Patients'!$LV$9,1,MATCH($D65,'6. Patients'!$LW$9:$NT$9,0),ROWS('6. Patients'!ET$10:ET$107))),0)+
IFERROR(SUMPRODUCT('6. Patients'!DG$10:DG$107,OFFSET('6. Patients'!$NU$9,1,MATCH($D65,'6. Patients'!$NV$9:$OO$9,0),ROWS('6. Patients'!ET$10:ET$107))),0),
IFERROR(SUMPRODUCT('6. Patients'!DG$10:DG$107,OFFSET('6. Patients'!$OP$9,1,MATCH($D65,'6. Patients'!$OQ$9:$QN$9,0),ROWS('6. Patients'!ET$10:ET$107))),0)+
IFERROR(SUMPRODUCT('6. Patients'!DG$10:DG$107,OFFSET('6. Patients'!$QO$9,1,MATCH($D65,'6. Patients'!$QP$9:$RI$9,0),ROWS('6. Patients'!ET$10:ET$107))),0)+
IFERROR(SUMPRODUCT('6. Patients'!DG$10:DG$107,OFFSET('6. Patients'!$RJ$9,1,MATCH($D65,'6. Patients'!$RK$9:$TH$9,0),ROWS('6. Patients'!ET$10:ET$107))),0)+
IFERROR(SUMPRODUCT('6. Patients'!DG$10:DG$107,OFFSET('6. Patients'!$TI$9,1,MATCH($D65,'6. Patients'!$TJ$9:$UC$9,0),ROWS('6. Patients'!ET$10:ET$107))),0))+
IFERROR(VLOOKUP($D65,$H$116:$L$146,COLUMNS($H$115:$J$115)-1+AN$7,0)*$E65*$F65*'1. General Inputs'!$J$25,0),0),0)</f>
        <v>0</v>
      </c>
      <c r="AO65" s="775">
        <f ca="1">ROUNDUP(IFERROR($F65*$E65*CHOOSE(AO$7,
IFERROR(SUMPRODUCT('6. Patients'!DH$10:DH$107,OFFSET('6. Patients'!$DN$9,1,MATCH($D65,'6. Patients'!$DO$9:$FL$9,0),ROWS('6. Patients'!EU$10:EU$107))),0)+
IFERROR(SUMPRODUCT('6. Patients'!DH$10:DH$107,OFFSET('6. Patients'!$FM$9,1,MATCH($D65,'6. Patients'!$FN$9:$GG$9,0),ROWS('6. Patients'!EU$10:EU$107))),0)+
IFERROR(SUMPRODUCT('6. Patients'!DH$10:DH$107,OFFSET('6. Patients'!$GH$9,1,MATCH($D65,'6. Patients'!$GI$9:$IF$9,0),ROWS('6. Patients'!EU$10:EU$107))),0)+
IFERROR(SUMPRODUCT('6. Patients'!DH$10:DH$107,OFFSET('6. Patients'!$IG$9,1,MATCH($D65,'6. Patients'!$IH$9:$JA$9,0),ROWS('6. Patients'!EU$10:EU$107))),0),
IFERROR(SUMPRODUCT('6. Patients'!DH$10:DH$107,OFFSET('6. Patients'!$JB$9,1,MATCH($D65,'6. Patients'!$JC$9:$KZ$9,0),ROWS('6. Patients'!EU$10:EU$107))),0)+
IFERROR(SUMPRODUCT('6. Patients'!DH$10:DH$107,OFFSET('6. Patients'!$LA$9,1,MATCH($D65,'6. Patients'!$LB$9:$LU$9,0),ROWS('6. Patients'!EU$10:EU$107))),0)+
IFERROR(SUMPRODUCT('6. Patients'!DH$10:DH$107,OFFSET('6. Patients'!$LV$9,1,MATCH($D65,'6. Patients'!$LW$9:$NT$9,0),ROWS('6. Patients'!EU$10:EU$107))),0)+
IFERROR(SUMPRODUCT('6. Patients'!DH$10:DH$107,OFFSET('6. Patients'!$NU$9,1,MATCH($D65,'6. Patients'!$NV$9:$OO$9,0),ROWS('6. Patients'!EU$10:EU$107))),0),
IFERROR(SUMPRODUCT('6. Patients'!DH$10:DH$107,OFFSET('6. Patients'!$OP$9,1,MATCH($D65,'6. Patients'!$OQ$9:$QN$9,0),ROWS('6. Patients'!EU$10:EU$107))),0)+
IFERROR(SUMPRODUCT('6. Patients'!DH$10:DH$107,OFFSET('6. Patients'!$QO$9,1,MATCH($D65,'6. Patients'!$QP$9:$RI$9,0),ROWS('6. Patients'!EU$10:EU$107))),0)+
IFERROR(SUMPRODUCT('6. Patients'!DH$10:DH$107,OFFSET('6. Patients'!$RJ$9,1,MATCH($D65,'6. Patients'!$RK$9:$TH$9,0),ROWS('6. Patients'!EU$10:EU$107))),0)+
IFERROR(SUMPRODUCT('6. Patients'!DH$10:DH$107,OFFSET('6. Patients'!$TI$9,1,MATCH($D65,'6. Patients'!$TJ$9:$UC$9,0),ROWS('6. Patients'!EU$10:EU$107))),0))+
IFERROR(VLOOKUP($D65,$H$116:$L$146,COLUMNS($H$115:$J$115)-1+AO$7,0)*$E65*$F65*'1. General Inputs'!$J$25,0),0),0)</f>
        <v>0</v>
      </c>
      <c r="AP65" s="775">
        <f ca="1">ROUNDUP(IFERROR($F65*$E65*CHOOSE(AP$7,
IFERROR(SUMPRODUCT('6. Patients'!DI$10:DI$107,OFFSET('6. Patients'!$DN$9,1,MATCH($D65,'6. Patients'!$DO$9:$FL$9,0),ROWS('6. Patients'!EV$10:EV$107))),0)+
IFERROR(SUMPRODUCT('6. Patients'!DI$10:DI$107,OFFSET('6. Patients'!$FM$9,1,MATCH($D65,'6. Patients'!$FN$9:$GG$9,0),ROWS('6. Patients'!EV$10:EV$107))),0)+
IFERROR(SUMPRODUCT('6. Patients'!DI$10:DI$107,OFFSET('6. Patients'!$GH$9,1,MATCH($D65,'6. Patients'!$GI$9:$IF$9,0),ROWS('6. Patients'!EV$10:EV$107))),0)+
IFERROR(SUMPRODUCT('6. Patients'!DI$10:DI$107,OFFSET('6. Patients'!$IG$9,1,MATCH($D65,'6. Patients'!$IH$9:$JA$9,0),ROWS('6. Patients'!EV$10:EV$107))),0),
IFERROR(SUMPRODUCT('6. Patients'!DI$10:DI$107,OFFSET('6. Patients'!$JB$9,1,MATCH($D65,'6. Patients'!$JC$9:$KZ$9,0),ROWS('6. Patients'!EV$10:EV$107))),0)+
IFERROR(SUMPRODUCT('6. Patients'!DI$10:DI$107,OFFSET('6. Patients'!$LA$9,1,MATCH($D65,'6. Patients'!$LB$9:$LU$9,0),ROWS('6. Patients'!EV$10:EV$107))),0)+
IFERROR(SUMPRODUCT('6. Patients'!DI$10:DI$107,OFFSET('6. Patients'!$LV$9,1,MATCH($D65,'6. Patients'!$LW$9:$NT$9,0),ROWS('6. Patients'!EV$10:EV$107))),0)+
IFERROR(SUMPRODUCT('6. Patients'!DI$10:DI$107,OFFSET('6. Patients'!$NU$9,1,MATCH($D65,'6. Patients'!$NV$9:$OO$9,0),ROWS('6. Patients'!EV$10:EV$107))),0),
IFERROR(SUMPRODUCT('6. Patients'!DI$10:DI$107,OFFSET('6. Patients'!$OP$9,1,MATCH($D65,'6. Patients'!$OQ$9:$QN$9,0),ROWS('6. Patients'!EV$10:EV$107))),0)+
IFERROR(SUMPRODUCT('6. Patients'!DI$10:DI$107,OFFSET('6. Patients'!$QO$9,1,MATCH($D65,'6. Patients'!$QP$9:$RI$9,0),ROWS('6. Patients'!EV$10:EV$107))),0)+
IFERROR(SUMPRODUCT('6. Patients'!DI$10:DI$107,OFFSET('6. Patients'!$RJ$9,1,MATCH($D65,'6. Patients'!$RK$9:$TH$9,0),ROWS('6. Patients'!EV$10:EV$107))),0)+
IFERROR(SUMPRODUCT('6. Patients'!DI$10:DI$107,OFFSET('6. Patients'!$TI$9,1,MATCH($D65,'6. Patients'!$TJ$9:$UC$9,0),ROWS('6. Patients'!EV$10:EV$107))),0))+
IFERROR(VLOOKUP($D65,$H$116:$L$146,COLUMNS($H$115:$J$115)-1+AP$7,0)*$E65*$F65*'1. General Inputs'!$J$25,0),0),0)</f>
        <v>0</v>
      </c>
      <c r="AQ65" s="775">
        <f ca="1">ROUNDUP(IFERROR($F65*$E65*CHOOSE(AQ$7,
IFERROR(SUMPRODUCT('6. Patients'!DJ$10:DJ$107,OFFSET('6. Patients'!$DN$9,1,MATCH($D65,'6. Patients'!$DO$9:$FL$9,0),ROWS('6. Patients'!EW$10:EW$107))),0)+
IFERROR(SUMPRODUCT('6. Patients'!DJ$10:DJ$107,OFFSET('6. Patients'!$FM$9,1,MATCH($D65,'6. Patients'!$FN$9:$GG$9,0),ROWS('6. Patients'!EW$10:EW$107))),0)+
IFERROR(SUMPRODUCT('6. Patients'!DJ$10:DJ$107,OFFSET('6. Patients'!$GH$9,1,MATCH($D65,'6. Patients'!$GI$9:$IF$9,0),ROWS('6. Patients'!EW$10:EW$107))),0)+
IFERROR(SUMPRODUCT('6. Patients'!DJ$10:DJ$107,OFFSET('6. Patients'!$IG$9,1,MATCH($D65,'6. Patients'!$IH$9:$JA$9,0),ROWS('6. Patients'!EW$10:EW$107))),0),
IFERROR(SUMPRODUCT('6. Patients'!DJ$10:DJ$107,OFFSET('6. Patients'!$JB$9,1,MATCH($D65,'6. Patients'!$JC$9:$KZ$9,0),ROWS('6. Patients'!EW$10:EW$107))),0)+
IFERROR(SUMPRODUCT('6. Patients'!DJ$10:DJ$107,OFFSET('6. Patients'!$LA$9,1,MATCH($D65,'6. Patients'!$LB$9:$LU$9,0),ROWS('6. Patients'!EW$10:EW$107))),0)+
IFERROR(SUMPRODUCT('6. Patients'!DJ$10:DJ$107,OFFSET('6. Patients'!$LV$9,1,MATCH($D65,'6. Patients'!$LW$9:$NT$9,0),ROWS('6. Patients'!EW$10:EW$107))),0)+
IFERROR(SUMPRODUCT('6. Patients'!DJ$10:DJ$107,OFFSET('6. Patients'!$NU$9,1,MATCH($D65,'6. Patients'!$NV$9:$OO$9,0),ROWS('6. Patients'!EW$10:EW$107))),0),
IFERROR(SUMPRODUCT('6. Patients'!DJ$10:DJ$107,OFFSET('6. Patients'!$OP$9,1,MATCH($D65,'6. Patients'!$OQ$9:$QN$9,0),ROWS('6. Patients'!EW$10:EW$107))),0)+
IFERROR(SUMPRODUCT('6. Patients'!DJ$10:DJ$107,OFFSET('6. Patients'!$QO$9,1,MATCH($D65,'6. Patients'!$QP$9:$RI$9,0),ROWS('6. Patients'!EW$10:EW$107))),0)+
IFERROR(SUMPRODUCT('6. Patients'!DJ$10:DJ$107,OFFSET('6. Patients'!$RJ$9,1,MATCH($D65,'6. Patients'!$RK$9:$TH$9,0),ROWS('6. Patients'!EW$10:EW$107))),0)+
IFERROR(SUMPRODUCT('6. Patients'!DJ$10:DJ$107,OFFSET('6. Patients'!$TI$9,1,MATCH($D65,'6. Patients'!$TJ$9:$UC$9,0),ROWS('6. Patients'!EW$10:EW$107))),0))+
IFERROR(VLOOKUP($D65,$H$116:$L$146,COLUMNS($H$115:$J$115)-1+AQ$7,0)*$E65*$F65*'1. General Inputs'!$J$25,0),0),0)</f>
        <v>0</v>
      </c>
      <c r="AT65" s="309"/>
      <c r="AZ65" s="335">
        <f ca="1">IFERROR(SUM(OFFSET('7. Consumption'!H65,0,1,,MIN('1. General Inputs'!$J$29,COLUMNS('7. Consumption'!H$9:$AQ$9)-1))),0)+MAX(0,$AQ65*('1. General Inputs'!$J$29-COLUMNS('7. Consumption'!H$9:$AQ$9)+1))</f>
        <v>0</v>
      </c>
      <c r="BA65" s="335">
        <f ca="1">IFERROR(SUM(OFFSET('7. Consumption'!I65,0,1,,MIN('1. General Inputs'!$J$29,COLUMNS('7. Consumption'!I$9:$AQ$9)-1))),0)+MAX(0,$AQ65*('1. General Inputs'!$J$29-COLUMNS('7. Consumption'!I$9:$AQ$9)+1))</f>
        <v>0</v>
      </c>
      <c r="BB65" s="335">
        <f ca="1">IFERROR(SUM(OFFSET('7. Consumption'!J65,0,1,,MIN('1. General Inputs'!$J$29,COLUMNS('7. Consumption'!J$9:$AQ$9)-1))),0)+MAX(0,$AQ65*('1. General Inputs'!$J$29-COLUMNS('7. Consumption'!J$9:$AQ$9)+1))</f>
        <v>0</v>
      </c>
      <c r="BC65" s="335">
        <f ca="1">IFERROR(SUM(OFFSET('7. Consumption'!K65,0,1,,MIN('1. General Inputs'!$J$29,COLUMNS('7. Consumption'!K$9:$AQ$9)-1))),0)+MAX(0,$AQ65*('1. General Inputs'!$J$29-COLUMNS('7. Consumption'!K$9:$AQ$9)+1))</f>
        <v>0</v>
      </c>
      <c r="BD65" s="335">
        <f ca="1">IFERROR(SUM(OFFSET('7. Consumption'!L65,0,1,,MIN('1. General Inputs'!$J$29,COLUMNS('7. Consumption'!L$9:$AQ$9)-1))),0)+MAX(0,$AQ65*('1. General Inputs'!$J$29-COLUMNS('7. Consumption'!L$9:$AQ$9)+1))</f>
        <v>0</v>
      </c>
      <c r="BE65" s="335">
        <f ca="1">IFERROR(SUM(OFFSET('7. Consumption'!M65,0,1,,MIN('1. General Inputs'!$J$29,COLUMNS('7. Consumption'!M$9:$AQ$9)-1))),0)+MAX(0,$AQ65*('1. General Inputs'!$J$29-COLUMNS('7. Consumption'!M$9:$AQ$9)+1))</f>
        <v>0</v>
      </c>
      <c r="BF65" s="335">
        <f ca="1">IFERROR(SUM(OFFSET('7. Consumption'!N65,0,1,,MIN('1. General Inputs'!$J$29,COLUMNS('7. Consumption'!N$9:$AQ$9)-1))),0)+MAX(0,$AQ65*('1. General Inputs'!$J$29-COLUMNS('7. Consumption'!N$9:$AQ$9)+1))</f>
        <v>0</v>
      </c>
      <c r="BG65" s="335">
        <f ca="1">IFERROR(SUM(OFFSET('7. Consumption'!O65,0,1,,MIN('1. General Inputs'!$J$29,COLUMNS('7. Consumption'!O$9:$AQ$9)-1))),0)+MAX(0,$AQ65*('1. General Inputs'!$J$29-COLUMNS('7. Consumption'!O$9:$AQ$9)+1))</f>
        <v>0</v>
      </c>
      <c r="BH65" s="335">
        <f ca="1">IFERROR(SUM(OFFSET('7. Consumption'!P65,0,1,,MIN('1. General Inputs'!$J$29,COLUMNS('7. Consumption'!P$9:$AQ$9)-1))),0)+MAX(0,$AQ65*('1. General Inputs'!$J$29-COLUMNS('7. Consumption'!P$9:$AQ$9)+1))</f>
        <v>0</v>
      </c>
      <c r="BI65" s="335">
        <f ca="1">IFERROR(SUM(OFFSET('7. Consumption'!Q65,0,1,,MIN('1. General Inputs'!$J$29,COLUMNS('7. Consumption'!Q$9:$AQ$9)-1))),0)+MAX(0,$AQ65*('1. General Inputs'!$J$29-COLUMNS('7. Consumption'!Q$9:$AQ$9)+1))</f>
        <v>0</v>
      </c>
      <c r="BJ65" s="335">
        <f ca="1">IFERROR(SUM(OFFSET('7. Consumption'!R65,0,1,,MIN('1. General Inputs'!$J$29,COLUMNS('7. Consumption'!R$9:$AQ$9)-1))),0)+MAX(0,$AQ65*('1. General Inputs'!$J$29-COLUMNS('7. Consumption'!R$9:$AQ$9)+1))</f>
        <v>0</v>
      </c>
      <c r="BK65" s="335">
        <f ca="1">IFERROR(SUM(OFFSET('7. Consumption'!S65,0,1,,MIN('1. General Inputs'!$J$29,COLUMNS('7. Consumption'!S$9:$AQ$9)-1))),0)+MAX(0,$AQ65*('1. General Inputs'!$J$29-COLUMNS('7. Consumption'!S$9:$AQ$9)+1))</f>
        <v>0</v>
      </c>
      <c r="BL65" s="335">
        <f ca="1">IFERROR(SUM(OFFSET('7. Consumption'!T65,0,1,,MIN('1. General Inputs'!$J$29,COLUMNS('7. Consumption'!T$9:$AQ$9)-1))),0)+MAX(0,$AQ65*('1. General Inputs'!$J$29-COLUMNS('7. Consumption'!T$9:$AQ$9)+1))</f>
        <v>0</v>
      </c>
      <c r="BM65" s="335">
        <f ca="1">IFERROR(SUM(OFFSET('7. Consumption'!U65,0,1,,MIN('1. General Inputs'!$J$29,COLUMNS('7. Consumption'!U$9:$AQ$9)-1))),0)+MAX(0,$AQ65*('1. General Inputs'!$J$29-COLUMNS('7. Consumption'!U$9:$AQ$9)+1))</f>
        <v>0</v>
      </c>
      <c r="BN65" s="335">
        <f ca="1">IFERROR(SUM(OFFSET('7. Consumption'!V65,0,1,,MIN('1. General Inputs'!$J$29,COLUMNS('7. Consumption'!V$9:$AQ$9)-1))),0)+MAX(0,$AQ65*('1. General Inputs'!$J$29-COLUMNS('7. Consumption'!V$9:$AQ$9)+1))</f>
        <v>0</v>
      </c>
      <c r="BO65" s="335">
        <f ca="1">IFERROR(SUM(OFFSET('7. Consumption'!W65,0,1,,MIN('1. General Inputs'!$J$29,COLUMNS('7. Consumption'!W$9:$AQ$9)-1))),0)+MAX(0,$AQ65*('1. General Inputs'!$J$29-COLUMNS('7. Consumption'!W$9:$AQ$9)+1))</f>
        <v>0</v>
      </c>
      <c r="BP65" s="335">
        <f ca="1">IFERROR(SUM(OFFSET('7. Consumption'!X65,0,1,,MIN('1. General Inputs'!$J$29,COLUMNS('7. Consumption'!X$9:$AQ$9)-1))),0)+MAX(0,$AQ65*('1. General Inputs'!$J$29-COLUMNS('7. Consumption'!X$9:$AQ$9)+1))</f>
        <v>0</v>
      </c>
      <c r="BQ65" s="335">
        <f ca="1">IFERROR(SUM(OFFSET('7. Consumption'!Y65,0,1,,MIN('1. General Inputs'!$J$29,COLUMNS('7. Consumption'!Y$9:$AQ$9)-1))),0)+MAX(0,$AQ65*('1. General Inputs'!$J$29-COLUMNS('7. Consumption'!Y$9:$AQ$9)+1))</f>
        <v>0</v>
      </c>
      <c r="BR65" s="335">
        <f ca="1">IFERROR(SUM(OFFSET('7. Consumption'!Z65,0,1,,MIN('1. General Inputs'!$J$29,COLUMNS('7. Consumption'!Z$9:$AQ$9)-1))),0)+MAX(0,$AQ65*('1. General Inputs'!$J$29-COLUMNS('7. Consumption'!Z$9:$AQ$9)+1))</f>
        <v>0</v>
      </c>
      <c r="BS65" s="335">
        <f ca="1">IFERROR(SUM(OFFSET('7. Consumption'!AA65,0,1,,MIN('1. General Inputs'!$J$29,COLUMNS('7. Consumption'!AA$9:$AQ$9)-1))),0)+MAX(0,$AQ65*('1. General Inputs'!$J$29-COLUMNS('7. Consumption'!AA$9:$AQ$9)+1))</f>
        <v>0</v>
      </c>
      <c r="BT65" s="335">
        <f ca="1">IFERROR(SUM(OFFSET('7. Consumption'!AB65,0,1,,MIN('1. General Inputs'!$J$29,COLUMNS('7. Consumption'!AB$9:$AQ$9)-1))),0)+MAX(0,$AQ65*('1. General Inputs'!$J$29-COLUMNS('7. Consumption'!AB$9:$AQ$9)+1))</f>
        <v>0</v>
      </c>
      <c r="BU65" s="335">
        <f ca="1">IFERROR(SUM(OFFSET('7. Consumption'!AC65,0,1,,MIN('1. General Inputs'!$J$29,COLUMNS('7. Consumption'!AC$9:$AQ$9)-1))),0)+MAX(0,$AQ65*('1. General Inputs'!$J$29-COLUMNS('7. Consumption'!AC$9:$AQ$9)+1))</f>
        <v>0</v>
      </c>
      <c r="BV65" s="335">
        <f ca="1">IFERROR(SUM(OFFSET('7. Consumption'!AD65,0,1,,MIN('1. General Inputs'!$J$29,COLUMNS('7. Consumption'!AD$9:$AQ$9)-1))),0)+MAX(0,$AQ65*('1. General Inputs'!$J$29-COLUMNS('7. Consumption'!AD$9:$AQ$9)+1))</f>
        <v>0</v>
      </c>
      <c r="BW65" s="335">
        <f ca="1">IFERROR(SUM(OFFSET('7. Consumption'!AE65,0,1,,MIN('1. General Inputs'!$J$29,COLUMNS('7. Consumption'!AE$9:$AQ$9)-1))),0)+MAX(0,$AQ65*('1. General Inputs'!$J$29-COLUMNS('7. Consumption'!AE$9:$AQ$9)+1))</f>
        <v>0</v>
      </c>
      <c r="BX65" s="335">
        <f ca="1">IFERROR(SUM(OFFSET('7. Consumption'!AF65,0,1,,MIN('1. General Inputs'!$J$29,COLUMNS('7. Consumption'!AF$9:$AQ$9)-1))),0)+MAX(0,$AQ65*('1. General Inputs'!$J$29-COLUMNS('7. Consumption'!AF$9:$AQ$9)+1))</f>
        <v>0</v>
      </c>
      <c r="BY65" s="335">
        <f ca="1">IFERROR(SUM(OFFSET('7. Consumption'!AG65,0,1,,MIN('1. General Inputs'!$J$29,COLUMNS('7. Consumption'!AG$9:$AQ$9)-1))),0)+MAX(0,$AQ65*('1. General Inputs'!$J$29-COLUMNS('7. Consumption'!AG$9:$AQ$9)+1))</f>
        <v>0</v>
      </c>
      <c r="BZ65" s="335">
        <f ca="1">IFERROR(SUM(OFFSET('7. Consumption'!AH65,0,1,,MIN('1. General Inputs'!$J$29,COLUMNS('7. Consumption'!AH$9:$AQ$9)-1))),0)+MAX(0,$AQ65*('1. General Inputs'!$J$29-COLUMNS('7. Consumption'!AH$9:$AQ$9)+1))</f>
        <v>0</v>
      </c>
      <c r="CA65" s="335">
        <f ca="1">IFERROR(SUM(OFFSET('7. Consumption'!AI65,0,1,,MIN('1. General Inputs'!$J$29,COLUMNS('7. Consumption'!AI$9:$AQ$9)-1))),0)+MAX(0,$AQ65*('1. General Inputs'!$J$29-COLUMNS('7. Consumption'!AI$9:$AQ$9)+1))</f>
        <v>0</v>
      </c>
      <c r="CB65" s="335">
        <f ca="1">IFERROR(SUM(OFFSET('7. Consumption'!AJ65,0,1,,MIN('1. General Inputs'!$J$29,COLUMNS('7. Consumption'!AJ$9:$AQ$9)-1))),0)+MAX(0,$AQ65*('1. General Inputs'!$J$29-COLUMNS('7. Consumption'!AJ$9:$AQ$9)+1))</f>
        <v>0</v>
      </c>
      <c r="CC65" s="335">
        <f ca="1">IFERROR(SUM(OFFSET('7. Consumption'!AK65,0,1,,MIN('1. General Inputs'!$J$29,COLUMNS('7. Consumption'!AK$9:$AQ$9)-1))),0)+MAX(0,$AQ65*('1. General Inputs'!$J$29-COLUMNS('7. Consumption'!AK$9:$AQ$9)+1))</f>
        <v>0</v>
      </c>
      <c r="CD65" s="335">
        <f ca="1">IFERROR(SUM(OFFSET('7. Consumption'!AL65,0,1,,MIN('1. General Inputs'!$J$29,COLUMNS('7. Consumption'!AL$9:$AQ$9)-1))),0)+MAX(0,$AQ65*('1. General Inputs'!$J$29-COLUMNS('7. Consumption'!AL$9:$AQ$9)+1))</f>
        <v>0</v>
      </c>
      <c r="CE65" s="335">
        <f ca="1">IFERROR(SUM(OFFSET('7. Consumption'!AM65,0,1,,MIN('1. General Inputs'!$J$29,COLUMNS('7. Consumption'!AM$9:$AQ$9)-1))),0)+MAX(0,$AQ65*('1. General Inputs'!$J$29-COLUMNS('7. Consumption'!AM$9:$AQ$9)+1))</f>
        <v>0</v>
      </c>
      <c r="CF65" s="335">
        <f ca="1">IFERROR(SUM(OFFSET('7. Consumption'!AN65,0,1,,MIN('1. General Inputs'!$J$29,COLUMNS('7. Consumption'!AN$9:$AQ$9)-1))),0)+MAX(0,$AQ65*('1. General Inputs'!$J$29-COLUMNS('7. Consumption'!AN$9:$AQ$9)+1))</f>
        <v>0</v>
      </c>
      <c r="CG65" s="335">
        <f ca="1">IFERROR(SUM(OFFSET('7. Consumption'!AO65,0,1,,MIN('1. General Inputs'!$J$29,COLUMNS('7. Consumption'!AO$9:$AQ$9)-1))),0)+MAX(0,$AQ65*('1. General Inputs'!$J$29-COLUMNS('7. Consumption'!AO$9:$AQ$9)+1))</f>
        <v>0</v>
      </c>
      <c r="CH65" s="335">
        <f ca="1">IFERROR(SUM(OFFSET('7. Consumption'!AP65,0,1,,MIN('1. General Inputs'!$J$29,COLUMNS('7. Consumption'!AP$9:$AQ$9)-1))),0)+MAX(0,$AQ65*('1. General Inputs'!$J$29-COLUMNS('7. Consumption'!AP$9:$AQ$9)+1))</f>
        <v>0</v>
      </c>
      <c r="CI65" s="335">
        <f ca="1">IFERROR(SUM(OFFSET('7. Consumption'!AQ65,0,1,,MIN('1. General Inputs'!$J$29,COLUMNS('7. Consumption'!AQ$9:$AQ$9)-1))),0)+MAX(0,$AQ65*('1. General Inputs'!$J$29-COLUMNS('7. Consumption'!AQ$9:$AQ$9)+1))</f>
        <v>0</v>
      </c>
    </row>
    <row r="66" spans="2:87" ht="15" hidden="1" outlineLevel="1" x14ac:dyDescent="0.25">
      <c r="B66" s="772"/>
      <c r="C66" s="772" t="str">
        <f>IFERROR(VLOOKUP(ROWS($C$9:$C66),'5. Form Breakdown'!$AI$11:$AJ$138,COLUMNS('5. Form Breakdown'!$AI$11:$AJ$11),0),"")</f>
        <v/>
      </c>
      <c r="D66" s="772" t="str">
        <f>IFERROR(VLOOKUP($C66,'5a. Dosing'!$E$11:$F$138,2,0),"")</f>
        <v/>
      </c>
      <c r="E66" s="773" t="str">
        <f>IFERROR(INDEX('5. Form Breakdown'!$AL$11:$BL$138,MATCH('7. Consumption'!$C66,'5. Form Breakdown'!$AK$11:$AK$138,0),MATCH('5. Form Breakdown'!$AX$10,'5. Form Breakdown'!$AL$10:$BL$10,0)),"")</f>
        <v/>
      </c>
      <c r="F66" s="774" t="str">
        <f>IFERROR(INDEX('5. Form Breakdown'!$AL$11:$BL$138,MATCH('7. Consumption'!$C66,'5. Form Breakdown'!$AK$11:$AK$138,0),MATCH('5. Form Breakdown'!$BL$10,'5. Form Breakdown'!$AL$10:$BL$10,0)),"")</f>
        <v/>
      </c>
      <c r="H66" s="775">
        <f ca="1">ROUNDUP(IFERROR($F66*$E66*CHOOSE(H$7,
IFERROR(SUMPRODUCT('6. Patients'!CA$10:CA$107,OFFSET('6. Patients'!$DN$9,1,MATCH($D66,'6. Patients'!$DO$9:$FL$9,0),ROWS('6. Patients'!DN$10:DN$107))),0)+
IFERROR(SUMPRODUCT('6. Patients'!CA$10:CA$107,OFFSET('6. Patients'!$FM$9,1,MATCH($D66,'6. Patients'!$FN$9:$GG$9,0),ROWS('6. Patients'!DN$10:DN$107))),0)+
IFERROR(SUMPRODUCT('6. Patients'!CA$10:CA$107,OFFSET('6. Patients'!$GH$9,1,MATCH($D66,'6. Patients'!$GI$9:$IF$9,0),ROWS('6. Patients'!DN$10:DN$107))),0)+
IFERROR(SUMPRODUCT('6. Patients'!CA$10:CA$107,OFFSET('6. Patients'!$IG$9,1,MATCH($D66,'6. Patients'!$IH$9:$JA$9,0),ROWS('6. Patients'!DN$10:DN$107))),0),
IFERROR(SUMPRODUCT('6. Patients'!CA$10:CA$107,OFFSET('6. Patients'!$JB$9,1,MATCH($D66,'6. Patients'!$JC$9:$KZ$9,0),ROWS('6. Patients'!DN$10:DN$107))),0)+
IFERROR(SUMPRODUCT('6. Patients'!CA$10:CA$107,OFFSET('6. Patients'!$LA$9,1,MATCH($D66,'6. Patients'!$LB$9:$LU$9,0),ROWS('6. Patients'!DN$10:DN$107))),0)+
IFERROR(SUMPRODUCT('6. Patients'!CA$10:CA$107,OFFSET('6. Patients'!$LV$9,1,MATCH($D66,'6. Patients'!$LW$9:$NT$9,0),ROWS('6. Patients'!DN$10:DN$107))),0)+
IFERROR(SUMPRODUCT('6. Patients'!CA$10:CA$107,OFFSET('6. Patients'!$NU$9,1,MATCH($D66,'6. Patients'!$NV$9:$OO$9,0),ROWS('6. Patients'!DN$10:DN$107))),0),
IFERROR(SUMPRODUCT('6. Patients'!CA$10:CA$107,OFFSET('6. Patients'!$OP$9,1,MATCH($D66,'6. Patients'!$OQ$9:$QN$9,0),ROWS('6. Patients'!DN$10:DN$107))),0)+
IFERROR(SUMPRODUCT('6. Patients'!CA$10:CA$107,OFFSET('6. Patients'!$QO$9,1,MATCH($D66,'6. Patients'!$QP$9:$RI$9,0),ROWS('6. Patients'!DN$10:DN$107))),0)+
IFERROR(SUMPRODUCT('6. Patients'!CA$10:CA$107,OFFSET('6. Patients'!$RJ$9,1,MATCH($D66,'6. Patients'!$RK$9:$TH$9,0),ROWS('6. Patients'!DN$10:DN$107))),0)+
IFERROR(SUMPRODUCT('6. Patients'!CA$10:CA$107,OFFSET('6. Patients'!$TI$9,1,MATCH($D66,'6. Patients'!$TJ$9:$UC$9,0),ROWS('6. Patients'!DN$10:DN$107))),0))+
IFERROR(VLOOKUP($D66,$H$116:$L$146,COLUMNS($H$115:$J$115)-1+H$7,0)*$E66*$F66*'1. General Inputs'!$J$25,0),0),0)</f>
        <v>0</v>
      </c>
      <c r="I66" s="775">
        <f ca="1">ROUNDUP(IFERROR($F66*$E66*CHOOSE(I$7,
IFERROR(SUMPRODUCT('6. Patients'!CB$10:CB$107,OFFSET('6. Patients'!$DN$9,1,MATCH($D66,'6. Patients'!$DO$9:$FL$9,0),ROWS('6. Patients'!DO$10:DO$107))),0)+
IFERROR(SUMPRODUCT('6. Patients'!CB$10:CB$107,OFFSET('6. Patients'!$FM$9,1,MATCH($D66,'6. Patients'!$FN$9:$GG$9,0),ROWS('6. Patients'!DO$10:DO$107))),0)+
IFERROR(SUMPRODUCT('6. Patients'!CB$10:CB$107,OFFSET('6. Patients'!$GH$9,1,MATCH($D66,'6. Patients'!$GI$9:$IF$9,0),ROWS('6. Patients'!DO$10:DO$107))),0)+
IFERROR(SUMPRODUCT('6. Patients'!CB$10:CB$107,OFFSET('6. Patients'!$IG$9,1,MATCH($D66,'6. Patients'!$IH$9:$JA$9,0),ROWS('6. Patients'!DO$10:DO$107))),0),
IFERROR(SUMPRODUCT('6. Patients'!CB$10:CB$107,OFFSET('6. Patients'!$JB$9,1,MATCH($D66,'6. Patients'!$JC$9:$KZ$9,0),ROWS('6. Patients'!DO$10:DO$107))),0)+
IFERROR(SUMPRODUCT('6. Patients'!CB$10:CB$107,OFFSET('6. Patients'!$LA$9,1,MATCH($D66,'6. Patients'!$LB$9:$LU$9,0),ROWS('6. Patients'!DO$10:DO$107))),0)+
IFERROR(SUMPRODUCT('6. Patients'!CB$10:CB$107,OFFSET('6. Patients'!$LV$9,1,MATCH($D66,'6. Patients'!$LW$9:$NT$9,0),ROWS('6. Patients'!DO$10:DO$107))),0)+
IFERROR(SUMPRODUCT('6. Patients'!CB$10:CB$107,OFFSET('6. Patients'!$NU$9,1,MATCH($D66,'6. Patients'!$NV$9:$OO$9,0),ROWS('6. Patients'!DO$10:DO$107))),0),
IFERROR(SUMPRODUCT('6. Patients'!CB$10:CB$107,OFFSET('6. Patients'!$OP$9,1,MATCH($D66,'6. Patients'!$OQ$9:$QN$9,0),ROWS('6. Patients'!DO$10:DO$107))),0)+
IFERROR(SUMPRODUCT('6. Patients'!CB$10:CB$107,OFFSET('6. Patients'!$QO$9,1,MATCH($D66,'6. Patients'!$QP$9:$RI$9,0),ROWS('6. Patients'!DO$10:DO$107))),0)+
IFERROR(SUMPRODUCT('6. Patients'!CB$10:CB$107,OFFSET('6. Patients'!$RJ$9,1,MATCH($D66,'6. Patients'!$RK$9:$TH$9,0),ROWS('6. Patients'!DO$10:DO$107))),0)+
IFERROR(SUMPRODUCT('6. Patients'!CB$10:CB$107,OFFSET('6. Patients'!$TI$9,1,MATCH($D66,'6. Patients'!$TJ$9:$UC$9,0),ROWS('6. Patients'!DO$10:DO$107))),0))+
IFERROR(VLOOKUP($D66,$H$116:$L$146,COLUMNS($H$115:$J$115)-1+I$7,0)*$E66*$F66*'1. General Inputs'!$J$25,0),0),0)</f>
        <v>0</v>
      </c>
      <c r="J66" s="775">
        <f ca="1">ROUNDUP(IFERROR($F66*$E66*CHOOSE(J$7,
IFERROR(SUMPRODUCT('6. Patients'!CC$10:CC$107,OFFSET('6. Patients'!$DN$9,1,MATCH($D66,'6. Patients'!$DO$9:$FL$9,0),ROWS('6. Patients'!DP$10:DP$107))),0)+
IFERROR(SUMPRODUCT('6. Patients'!CC$10:CC$107,OFFSET('6. Patients'!$FM$9,1,MATCH($D66,'6. Patients'!$FN$9:$GG$9,0),ROWS('6. Patients'!DP$10:DP$107))),0)+
IFERROR(SUMPRODUCT('6. Patients'!CC$10:CC$107,OFFSET('6. Patients'!$GH$9,1,MATCH($D66,'6. Patients'!$GI$9:$IF$9,0),ROWS('6. Patients'!DP$10:DP$107))),0)+
IFERROR(SUMPRODUCT('6. Patients'!CC$10:CC$107,OFFSET('6. Patients'!$IG$9,1,MATCH($D66,'6. Patients'!$IH$9:$JA$9,0),ROWS('6. Patients'!DP$10:DP$107))),0),
IFERROR(SUMPRODUCT('6. Patients'!CC$10:CC$107,OFFSET('6. Patients'!$JB$9,1,MATCH($D66,'6. Patients'!$JC$9:$KZ$9,0),ROWS('6. Patients'!DP$10:DP$107))),0)+
IFERROR(SUMPRODUCT('6. Patients'!CC$10:CC$107,OFFSET('6. Patients'!$LA$9,1,MATCH($D66,'6. Patients'!$LB$9:$LU$9,0),ROWS('6. Patients'!DP$10:DP$107))),0)+
IFERROR(SUMPRODUCT('6. Patients'!CC$10:CC$107,OFFSET('6. Patients'!$LV$9,1,MATCH($D66,'6. Patients'!$LW$9:$NT$9,0),ROWS('6. Patients'!DP$10:DP$107))),0)+
IFERROR(SUMPRODUCT('6. Patients'!CC$10:CC$107,OFFSET('6. Patients'!$NU$9,1,MATCH($D66,'6. Patients'!$NV$9:$OO$9,0),ROWS('6. Patients'!DP$10:DP$107))),0),
IFERROR(SUMPRODUCT('6. Patients'!CC$10:CC$107,OFFSET('6. Patients'!$OP$9,1,MATCH($D66,'6. Patients'!$OQ$9:$QN$9,0),ROWS('6. Patients'!DP$10:DP$107))),0)+
IFERROR(SUMPRODUCT('6. Patients'!CC$10:CC$107,OFFSET('6. Patients'!$QO$9,1,MATCH($D66,'6. Patients'!$QP$9:$RI$9,0),ROWS('6. Patients'!DP$10:DP$107))),0)+
IFERROR(SUMPRODUCT('6. Patients'!CC$10:CC$107,OFFSET('6. Patients'!$RJ$9,1,MATCH($D66,'6. Patients'!$RK$9:$TH$9,0),ROWS('6. Patients'!DP$10:DP$107))),0)+
IFERROR(SUMPRODUCT('6. Patients'!CC$10:CC$107,OFFSET('6. Patients'!$TI$9,1,MATCH($D66,'6. Patients'!$TJ$9:$UC$9,0),ROWS('6. Patients'!DP$10:DP$107))),0))+
IFERROR(VLOOKUP($D66,$H$116:$L$146,COLUMNS($H$115:$J$115)-1+J$7,0)*$E66*$F66*'1. General Inputs'!$J$25,0),0),0)</f>
        <v>0</v>
      </c>
      <c r="K66" s="775">
        <f ca="1">ROUNDUP(IFERROR($F66*$E66*CHOOSE(K$7,
IFERROR(SUMPRODUCT('6. Patients'!CD$10:CD$107,OFFSET('6. Patients'!$DN$9,1,MATCH($D66,'6. Patients'!$DO$9:$FL$9,0),ROWS('6. Patients'!DQ$10:DQ$107))),0)+
IFERROR(SUMPRODUCT('6. Patients'!CD$10:CD$107,OFFSET('6. Patients'!$FM$9,1,MATCH($D66,'6. Patients'!$FN$9:$GG$9,0),ROWS('6. Patients'!DQ$10:DQ$107))),0)+
IFERROR(SUMPRODUCT('6. Patients'!CD$10:CD$107,OFFSET('6. Patients'!$GH$9,1,MATCH($D66,'6. Patients'!$GI$9:$IF$9,0),ROWS('6. Patients'!DQ$10:DQ$107))),0)+
IFERROR(SUMPRODUCT('6. Patients'!CD$10:CD$107,OFFSET('6. Patients'!$IG$9,1,MATCH($D66,'6. Patients'!$IH$9:$JA$9,0),ROWS('6. Patients'!DQ$10:DQ$107))),0),
IFERROR(SUMPRODUCT('6. Patients'!CD$10:CD$107,OFFSET('6. Patients'!$JB$9,1,MATCH($D66,'6. Patients'!$JC$9:$KZ$9,0),ROWS('6. Patients'!DQ$10:DQ$107))),0)+
IFERROR(SUMPRODUCT('6. Patients'!CD$10:CD$107,OFFSET('6. Patients'!$LA$9,1,MATCH($D66,'6. Patients'!$LB$9:$LU$9,0),ROWS('6. Patients'!DQ$10:DQ$107))),0)+
IFERROR(SUMPRODUCT('6. Patients'!CD$10:CD$107,OFFSET('6. Patients'!$LV$9,1,MATCH($D66,'6. Patients'!$LW$9:$NT$9,0),ROWS('6. Patients'!DQ$10:DQ$107))),0)+
IFERROR(SUMPRODUCT('6. Patients'!CD$10:CD$107,OFFSET('6. Patients'!$NU$9,1,MATCH($D66,'6. Patients'!$NV$9:$OO$9,0),ROWS('6. Patients'!DQ$10:DQ$107))),0),
IFERROR(SUMPRODUCT('6. Patients'!CD$10:CD$107,OFFSET('6. Patients'!$OP$9,1,MATCH($D66,'6. Patients'!$OQ$9:$QN$9,0),ROWS('6. Patients'!DQ$10:DQ$107))),0)+
IFERROR(SUMPRODUCT('6. Patients'!CD$10:CD$107,OFFSET('6. Patients'!$QO$9,1,MATCH($D66,'6. Patients'!$QP$9:$RI$9,0),ROWS('6. Patients'!DQ$10:DQ$107))),0)+
IFERROR(SUMPRODUCT('6. Patients'!CD$10:CD$107,OFFSET('6. Patients'!$RJ$9,1,MATCH($D66,'6. Patients'!$RK$9:$TH$9,0),ROWS('6. Patients'!DQ$10:DQ$107))),0)+
IFERROR(SUMPRODUCT('6. Patients'!CD$10:CD$107,OFFSET('6. Patients'!$TI$9,1,MATCH($D66,'6. Patients'!$TJ$9:$UC$9,0),ROWS('6. Patients'!DQ$10:DQ$107))),0))+
IFERROR(VLOOKUP($D66,$H$116:$L$146,COLUMNS($H$115:$J$115)-1+K$7,0)*$E66*$F66*'1. General Inputs'!$J$25,0),0),0)</f>
        <v>0</v>
      </c>
      <c r="L66" s="775">
        <f ca="1">ROUNDUP(IFERROR($F66*$E66*CHOOSE(L$7,
IFERROR(SUMPRODUCT('6. Patients'!CE$10:CE$107,OFFSET('6. Patients'!$DN$9,1,MATCH($D66,'6. Patients'!$DO$9:$FL$9,0),ROWS('6. Patients'!DR$10:DR$107))),0)+
IFERROR(SUMPRODUCT('6. Patients'!CE$10:CE$107,OFFSET('6. Patients'!$FM$9,1,MATCH($D66,'6. Patients'!$FN$9:$GG$9,0),ROWS('6. Patients'!DR$10:DR$107))),0)+
IFERROR(SUMPRODUCT('6. Patients'!CE$10:CE$107,OFFSET('6. Patients'!$GH$9,1,MATCH($D66,'6. Patients'!$GI$9:$IF$9,0),ROWS('6. Patients'!DR$10:DR$107))),0)+
IFERROR(SUMPRODUCT('6. Patients'!CE$10:CE$107,OFFSET('6. Patients'!$IG$9,1,MATCH($D66,'6. Patients'!$IH$9:$JA$9,0),ROWS('6. Patients'!DR$10:DR$107))),0),
IFERROR(SUMPRODUCT('6. Patients'!CE$10:CE$107,OFFSET('6. Patients'!$JB$9,1,MATCH($D66,'6. Patients'!$JC$9:$KZ$9,0),ROWS('6. Patients'!DR$10:DR$107))),0)+
IFERROR(SUMPRODUCT('6. Patients'!CE$10:CE$107,OFFSET('6. Patients'!$LA$9,1,MATCH($D66,'6. Patients'!$LB$9:$LU$9,0),ROWS('6. Patients'!DR$10:DR$107))),0)+
IFERROR(SUMPRODUCT('6. Patients'!CE$10:CE$107,OFFSET('6. Patients'!$LV$9,1,MATCH($D66,'6. Patients'!$LW$9:$NT$9,0),ROWS('6. Patients'!DR$10:DR$107))),0)+
IFERROR(SUMPRODUCT('6. Patients'!CE$10:CE$107,OFFSET('6. Patients'!$NU$9,1,MATCH($D66,'6. Patients'!$NV$9:$OO$9,0),ROWS('6. Patients'!DR$10:DR$107))),0),
IFERROR(SUMPRODUCT('6. Patients'!CE$10:CE$107,OFFSET('6. Patients'!$OP$9,1,MATCH($D66,'6. Patients'!$OQ$9:$QN$9,0),ROWS('6. Patients'!DR$10:DR$107))),0)+
IFERROR(SUMPRODUCT('6. Patients'!CE$10:CE$107,OFFSET('6. Patients'!$QO$9,1,MATCH($D66,'6. Patients'!$QP$9:$RI$9,0),ROWS('6. Patients'!DR$10:DR$107))),0)+
IFERROR(SUMPRODUCT('6. Patients'!CE$10:CE$107,OFFSET('6. Patients'!$RJ$9,1,MATCH($D66,'6. Patients'!$RK$9:$TH$9,0),ROWS('6. Patients'!DR$10:DR$107))),0)+
IFERROR(SUMPRODUCT('6. Patients'!CE$10:CE$107,OFFSET('6. Patients'!$TI$9,1,MATCH($D66,'6. Patients'!$TJ$9:$UC$9,0),ROWS('6. Patients'!DR$10:DR$107))),0))+
IFERROR(VLOOKUP($D66,$H$116:$L$146,COLUMNS($H$115:$J$115)-1+L$7,0)*$E66*$F66*'1. General Inputs'!$J$25,0),0),0)</f>
        <v>0</v>
      </c>
      <c r="M66" s="775">
        <f ca="1">ROUNDUP(IFERROR($F66*$E66*CHOOSE(M$7,
IFERROR(SUMPRODUCT('6. Patients'!CF$10:CF$107,OFFSET('6. Patients'!$DN$9,1,MATCH($D66,'6. Patients'!$DO$9:$FL$9,0),ROWS('6. Patients'!DS$10:DS$107))),0)+
IFERROR(SUMPRODUCT('6. Patients'!CF$10:CF$107,OFFSET('6. Patients'!$FM$9,1,MATCH($D66,'6. Patients'!$FN$9:$GG$9,0),ROWS('6. Patients'!DS$10:DS$107))),0)+
IFERROR(SUMPRODUCT('6. Patients'!CF$10:CF$107,OFFSET('6. Patients'!$GH$9,1,MATCH($D66,'6. Patients'!$GI$9:$IF$9,0),ROWS('6. Patients'!DS$10:DS$107))),0)+
IFERROR(SUMPRODUCT('6. Patients'!CF$10:CF$107,OFFSET('6. Patients'!$IG$9,1,MATCH($D66,'6. Patients'!$IH$9:$JA$9,0),ROWS('6. Patients'!DS$10:DS$107))),0),
IFERROR(SUMPRODUCT('6. Patients'!CF$10:CF$107,OFFSET('6. Patients'!$JB$9,1,MATCH($D66,'6. Patients'!$JC$9:$KZ$9,0),ROWS('6. Patients'!DS$10:DS$107))),0)+
IFERROR(SUMPRODUCT('6. Patients'!CF$10:CF$107,OFFSET('6. Patients'!$LA$9,1,MATCH($D66,'6. Patients'!$LB$9:$LU$9,0),ROWS('6. Patients'!DS$10:DS$107))),0)+
IFERROR(SUMPRODUCT('6. Patients'!CF$10:CF$107,OFFSET('6. Patients'!$LV$9,1,MATCH($D66,'6. Patients'!$LW$9:$NT$9,0),ROWS('6. Patients'!DS$10:DS$107))),0)+
IFERROR(SUMPRODUCT('6. Patients'!CF$10:CF$107,OFFSET('6. Patients'!$NU$9,1,MATCH($D66,'6. Patients'!$NV$9:$OO$9,0),ROWS('6. Patients'!DS$10:DS$107))),0),
IFERROR(SUMPRODUCT('6. Patients'!CF$10:CF$107,OFFSET('6. Patients'!$OP$9,1,MATCH($D66,'6. Patients'!$OQ$9:$QN$9,0),ROWS('6. Patients'!DS$10:DS$107))),0)+
IFERROR(SUMPRODUCT('6. Patients'!CF$10:CF$107,OFFSET('6. Patients'!$QO$9,1,MATCH($D66,'6. Patients'!$QP$9:$RI$9,0),ROWS('6. Patients'!DS$10:DS$107))),0)+
IFERROR(SUMPRODUCT('6. Patients'!CF$10:CF$107,OFFSET('6. Patients'!$RJ$9,1,MATCH($D66,'6. Patients'!$RK$9:$TH$9,0),ROWS('6. Patients'!DS$10:DS$107))),0)+
IFERROR(SUMPRODUCT('6. Patients'!CF$10:CF$107,OFFSET('6. Patients'!$TI$9,1,MATCH($D66,'6. Patients'!$TJ$9:$UC$9,0),ROWS('6. Patients'!DS$10:DS$107))),0))+
IFERROR(VLOOKUP($D66,$H$116:$L$146,COLUMNS($H$115:$J$115)-1+M$7,0)*$E66*$F66*'1. General Inputs'!$J$25,0),0),0)</f>
        <v>0</v>
      </c>
      <c r="N66" s="775">
        <f ca="1">ROUNDUP(IFERROR($F66*$E66*CHOOSE(N$7,
IFERROR(SUMPRODUCT('6. Patients'!CG$10:CG$107,OFFSET('6. Patients'!$DN$9,1,MATCH($D66,'6. Patients'!$DO$9:$FL$9,0),ROWS('6. Patients'!DT$10:DT$107))),0)+
IFERROR(SUMPRODUCT('6. Patients'!CG$10:CG$107,OFFSET('6. Patients'!$FM$9,1,MATCH($D66,'6. Patients'!$FN$9:$GG$9,0),ROWS('6. Patients'!DT$10:DT$107))),0)+
IFERROR(SUMPRODUCT('6. Patients'!CG$10:CG$107,OFFSET('6. Patients'!$GH$9,1,MATCH($D66,'6. Patients'!$GI$9:$IF$9,0),ROWS('6. Patients'!DT$10:DT$107))),0)+
IFERROR(SUMPRODUCT('6. Patients'!CG$10:CG$107,OFFSET('6. Patients'!$IG$9,1,MATCH($D66,'6. Patients'!$IH$9:$JA$9,0),ROWS('6. Patients'!DT$10:DT$107))),0),
IFERROR(SUMPRODUCT('6. Patients'!CG$10:CG$107,OFFSET('6. Patients'!$JB$9,1,MATCH($D66,'6. Patients'!$JC$9:$KZ$9,0),ROWS('6. Patients'!DT$10:DT$107))),0)+
IFERROR(SUMPRODUCT('6. Patients'!CG$10:CG$107,OFFSET('6. Patients'!$LA$9,1,MATCH($D66,'6. Patients'!$LB$9:$LU$9,0),ROWS('6. Patients'!DT$10:DT$107))),0)+
IFERROR(SUMPRODUCT('6. Patients'!CG$10:CG$107,OFFSET('6. Patients'!$LV$9,1,MATCH($D66,'6. Patients'!$LW$9:$NT$9,0),ROWS('6. Patients'!DT$10:DT$107))),0)+
IFERROR(SUMPRODUCT('6. Patients'!CG$10:CG$107,OFFSET('6. Patients'!$NU$9,1,MATCH($D66,'6. Patients'!$NV$9:$OO$9,0),ROWS('6. Patients'!DT$10:DT$107))),0),
IFERROR(SUMPRODUCT('6. Patients'!CG$10:CG$107,OFFSET('6. Patients'!$OP$9,1,MATCH($D66,'6. Patients'!$OQ$9:$QN$9,0),ROWS('6. Patients'!DT$10:DT$107))),0)+
IFERROR(SUMPRODUCT('6. Patients'!CG$10:CG$107,OFFSET('6. Patients'!$QO$9,1,MATCH($D66,'6. Patients'!$QP$9:$RI$9,0),ROWS('6. Patients'!DT$10:DT$107))),0)+
IFERROR(SUMPRODUCT('6. Patients'!CG$10:CG$107,OFFSET('6. Patients'!$RJ$9,1,MATCH($D66,'6. Patients'!$RK$9:$TH$9,0),ROWS('6. Patients'!DT$10:DT$107))),0)+
IFERROR(SUMPRODUCT('6. Patients'!CG$10:CG$107,OFFSET('6. Patients'!$TI$9,1,MATCH($D66,'6. Patients'!$TJ$9:$UC$9,0),ROWS('6. Patients'!DT$10:DT$107))),0))+
IFERROR(VLOOKUP($D66,$H$116:$L$146,COLUMNS($H$115:$J$115)-1+N$7,0)*$E66*$F66*'1. General Inputs'!$J$25,0),0),0)</f>
        <v>0</v>
      </c>
      <c r="O66" s="775">
        <f ca="1">ROUNDUP(IFERROR($F66*$E66*CHOOSE(O$7,
IFERROR(SUMPRODUCT('6. Patients'!CH$10:CH$107,OFFSET('6. Patients'!$DN$9,1,MATCH($D66,'6. Patients'!$DO$9:$FL$9,0),ROWS('6. Patients'!DU$10:DU$107))),0)+
IFERROR(SUMPRODUCT('6. Patients'!CH$10:CH$107,OFFSET('6. Patients'!$FM$9,1,MATCH($D66,'6. Patients'!$FN$9:$GG$9,0),ROWS('6. Patients'!DU$10:DU$107))),0)+
IFERROR(SUMPRODUCT('6. Patients'!CH$10:CH$107,OFFSET('6. Patients'!$GH$9,1,MATCH($D66,'6. Patients'!$GI$9:$IF$9,0),ROWS('6. Patients'!DU$10:DU$107))),0)+
IFERROR(SUMPRODUCT('6. Patients'!CH$10:CH$107,OFFSET('6. Patients'!$IG$9,1,MATCH($D66,'6. Patients'!$IH$9:$JA$9,0),ROWS('6. Patients'!DU$10:DU$107))),0),
IFERROR(SUMPRODUCT('6. Patients'!CH$10:CH$107,OFFSET('6. Patients'!$JB$9,1,MATCH($D66,'6. Patients'!$JC$9:$KZ$9,0),ROWS('6. Patients'!DU$10:DU$107))),0)+
IFERROR(SUMPRODUCT('6. Patients'!CH$10:CH$107,OFFSET('6. Patients'!$LA$9,1,MATCH($D66,'6. Patients'!$LB$9:$LU$9,0),ROWS('6. Patients'!DU$10:DU$107))),0)+
IFERROR(SUMPRODUCT('6. Patients'!CH$10:CH$107,OFFSET('6. Patients'!$LV$9,1,MATCH($D66,'6. Patients'!$LW$9:$NT$9,0),ROWS('6. Patients'!DU$10:DU$107))),0)+
IFERROR(SUMPRODUCT('6. Patients'!CH$10:CH$107,OFFSET('6. Patients'!$NU$9,1,MATCH($D66,'6. Patients'!$NV$9:$OO$9,0),ROWS('6. Patients'!DU$10:DU$107))),0),
IFERROR(SUMPRODUCT('6. Patients'!CH$10:CH$107,OFFSET('6. Patients'!$OP$9,1,MATCH($D66,'6. Patients'!$OQ$9:$QN$9,0),ROWS('6. Patients'!DU$10:DU$107))),0)+
IFERROR(SUMPRODUCT('6. Patients'!CH$10:CH$107,OFFSET('6. Patients'!$QO$9,1,MATCH($D66,'6. Patients'!$QP$9:$RI$9,0),ROWS('6. Patients'!DU$10:DU$107))),0)+
IFERROR(SUMPRODUCT('6. Patients'!CH$10:CH$107,OFFSET('6. Patients'!$RJ$9,1,MATCH($D66,'6. Patients'!$RK$9:$TH$9,0),ROWS('6. Patients'!DU$10:DU$107))),0)+
IFERROR(SUMPRODUCT('6. Patients'!CH$10:CH$107,OFFSET('6. Patients'!$TI$9,1,MATCH($D66,'6. Patients'!$TJ$9:$UC$9,0),ROWS('6. Patients'!DU$10:DU$107))),0))+
IFERROR(VLOOKUP($D66,$H$116:$L$146,COLUMNS($H$115:$J$115)-1+O$7,0)*$E66*$F66*'1. General Inputs'!$J$25,0),0),0)</f>
        <v>0</v>
      </c>
      <c r="P66" s="775">
        <f ca="1">ROUNDUP(IFERROR($F66*$E66*CHOOSE(P$7,
IFERROR(SUMPRODUCT('6. Patients'!CI$10:CI$107,OFFSET('6. Patients'!$DN$9,1,MATCH($D66,'6. Patients'!$DO$9:$FL$9,0),ROWS('6. Patients'!DV$10:DV$107))),0)+
IFERROR(SUMPRODUCT('6. Patients'!CI$10:CI$107,OFFSET('6. Patients'!$FM$9,1,MATCH($D66,'6. Patients'!$FN$9:$GG$9,0),ROWS('6. Patients'!DV$10:DV$107))),0)+
IFERROR(SUMPRODUCT('6. Patients'!CI$10:CI$107,OFFSET('6. Patients'!$GH$9,1,MATCH($D66,'6. Patients'!$GI$9:$IF$9,0),ROWS('6. Patients'!DV$10:DV$107))),0)+
IFERROR(SUMPRODUCT('6. Patients'!CI$10:CI$107,OFFSET('6. Patients'!$IG$9,1,MATCH($D66,'6. Patients'!$IH$9:$JA$9,0),ROWS('6. Patients'!DV$10:DV$107))),0),
IFERROR(SUMPRODUCT('6. Patients'!CI$10:CI$107,OFFSET('6. Patients'!$JB$9,1,MATCH($D66,'6. Patients'!$JC$9:$KZ$9,0),ROWS('6. Patients'!DV$10:DV$107))),0)+
IFERROR(SUMPRODUCT('6. Patients'!CI$10:CI$107,OFFSET('6. Patients'!$LA$9,1,MATCH($D66,'6. Patients'!$LB$9:$LU$9,0),ROWS('6. Patients'!DV$10:DV$107))),0)+
IFERROR(SUMPRODUCT('6. Patients'!CI$10:CI$107,OFFSET('6. Patients'!$LV$9,1,MATCH($D66,'6. Patients'!$LW$9:$NT$9,0),ROWS('6. Patients'!DV$10:DV$107))),0)+
IFERROR(SUMPRODUCT('6. Patients'!CI$10:CI$107,OFFSET('6. Patients'!$NU$9,1,MATCH($D66,'6. Patients'!$NV$9:$OO$9,0),ROWS('6. Patients'!DV$10:DV$107))),0),
IFERROR(SUMPRODUCT('6. Patients'!CI$10:CI$107,OFFSET('6. Patients'!$OP$9,1,MATCH($D66,'6. Patients'!$OQ$9:$QN$9,0),ROWS('6. Patients'!DV$10:DV$107))),0)+
IFERROR(SUMPRODUCT('6. Patients'!CI$10:CI$107,OFFSET('6. Patients'!$QO$9,1,MATCH($D66,'6. Patients'!$QP$9:$RI$9,0),ROWS('6. Patients'!DV$10:DV$107))),0)+
IFERROR(SUMPRODUCT('6. Patients'!CI$10:CI$107,OFFSET('6. Patients'!$RJ$9,1,MATCH($D66,'6. Patients'!$RK$9:$TH$9,0),ROWS('6. Patients'!DV$10:DV$107))),0)+
IFERROR(SUMPRODUCT('6. Patients'!CI$10:CI$107,OFFSET('6. Patients'!$TI$9,1,MATCH($D66,'6. Patients'!$TJ$9:$UC$9,0),ROWS('6. Patients'!DV$10:DV$107))),0))+
IFERROR(VLOOKUP($D66,$H$116:$L$146,COLUMNS($H$115:$J$115)-1+P$7,0)*$E66*$F66*'1. General Inputs'!$J$25,0),0),0)</f>
        <v>0</v>
      </c>
      <c r="Q66" s="775">
        <f ca="1">ROUNDUP(IFERROR($F66*$E66*CHOOSE(Q$7,
IFERROR(SUMPRODUCT('6. Patients'!CJ$10:CJ$107,OFFSET('6. Patients'!$DN$9,1,MATCH($D66,'6. Patients'!$DO$9:$FL$9,0),ROWS('6. Patients'!DW$10:DW$107))),0)+
IFERROR(SUMPRODUCT('6. Patients'!CJ$10:CJ$107,OFFSET('6. Patients'!$FM$9,1,MATCH($D66,'6. Patients'!$FN$9:$GG$9,0),ROWS('6. Patients'!DW$10:DW$107))),0)+
IFERROR(SUMPRODUCT('6. Patients'!CJ$10:CJ$107,OFFSET('6. Patients'!$GH$9,1,MATCH($D66,'6. Patients'!$GI$9:$IF$9,0),ROWS('6. Patients'!DW$10:DW$107))),0)+
IFERROR(SUMPRODUCT('6. Patients'!CJ$10:CJ$107,OFFSET('6. Patients'!$IG$9,1,MATCH($D66,'6. Patients'!$IH$9:$JA$9,0),ROWS('6. Patients'!DW$10:DW$107))),0),
IFERROR(SUMPRODUCT('6. Patients'!CJ$10:CJ$107,OFFSET('6. Patients'!$JB$9,1,MATCH($D66,'6. Patients'!$JC$9:$KZ$9,0),ROWS('6. Patients'!DW$10:DW$107))),0)+
IFERROR(SUMPRODUCT('6. Patients'!CJ$10:CJ$107,OFFSET('6. Patients'!$LA$9,1,MATCH($D66,'6. Patients'!$LB$9:$LU$9,0),ROWS('6. Patients'!DW$10:DW$107))),0)+
IFERROR(SUMPRODUCT('6. Patients'!CJ$10:CJ$107,OFFSET('6. Patients'!$LV$9,1,MATCH($D66,'6. Patients'!$LW$9:$NT$9,0),ROWS('6. Patients'!DW$10:DW$107))),0)+
IFERROR(SUMPRODUCT('6. Patients'!CJ$10:CJ$107,OFFSET('6. Patients'!$NU$9,1,MATCH($D66,'6. Patients'!$NV$9:$OO$9,0),ROWS('6. Patients'!DW$10:DW$107))),0),
IFERROR(SUMPRODUCT('6. Patients'!CJ$10:CJ$107,OFFSET('6. Patients'!$OP$9,1,MATCH($D66,'6. Patients'!$OQ$9:$QN$9,0),ROWS('6. Patients'!DW$10:DW$107))),0)+
IFERROR(SUMPRODUCT('6. Patients'!CJ$10:CJ$107,OFFSET('6. Patients'!$QO$9,1,MATCH($D66,'6. Patients'!$QP$9:$RI$9,0),ROWS('6. Patients'!DW$10:DW$107))),0)+
IFERROR(SUMPRODUCT('6. Patients'!CJ$10:CJ$107,OFFSET('6. Patients'!$RJ$9,1,MATCH($D66,'6. Patients'!$RK$9:$TH$9,0),ROWS('6. Patients'!DW$10:DW$107))),0)+
IFERROR(SUMPRODUCT('6. Patients'!CJ$10:CJ$107,OFFSET('6. Patients'!$TI$9,1,MATCH($D66,'6. Patients'!$TJ$9:$UC$9,0),ROWS('6. Patients'!DW$10:DW$107))),0))+
IFERROR(VLOOKUP($D66,$H$116:$L$146,COLUMNS($H$115:$J$115)-1+Q$7,0)*$E66*$F66*'1. General Inputs'!$J$25,0),0),0)</f>
        <v>0</v>
      </c>
      <c r="R66" s="775">
        <f ca="1">ROUNDUP(IFERROR($F66*$E66*CHOOSE(R$7,
IFERROR(SUMPRODUCT('6. Patients'!CK$10:CK$107,OFFSET('6. Patients'!$DN$9,1,MATCH($D66,'6. Patients'!$DO$9:$FL$9,0),ROWS('6. Patients'!DX$10:DX$107))),0)+
IFERROR(SUMPRODUCT('6. Patients'!CK$10:CK$107,OFFSET('6. Patients'!$FM$9,1,MATCH($D66,'6. Patients'!$FN$9:$GG$9,0),ROWS('6. Patients'!DX$10:DX$107))),0)+
IFERROR(SUMPRODUCT('6. Patients'!CK$10:CK$107,OFFSET('6. Patients'!$GH$9,1,MATCH($D66,'6. Patients'!$GI$9:$IF$9,0),ROWS('6. Patients'!DX$10:DX$107))),0)+
IFERROR(SUMPRODUCT('6. Patients'!CK$10:CK$107,OFFSET('6. Patients'!$IG$9,1,MATCH($D66,'6. Patients'!$IH$9:$JA$9,0),ROWS('6. Patients'!DX$10:DX$107))),0),
IFERROR(SUMPRODUCT('6. Patients'!CK$10:CK$107,OFFSET('6. Patients'!$JB$9,1,MATCH($D66,'6. Patients'!$JC$9:$KZ$9,0),ROWS('6. Patients'!DX$10:DX$107))),0)+
IFERROR(SUMPRODUCT('6. Patients'!CK$10:CK$107,OFFSET('6. Patients'!$LA$9,1,MATCH($D66,'6. Patients'!$LB$9:$LU$9,0),ROWS('6. Patients'!DX$10:DX$107))),0)+
IFERROR(SUMPRODUCT('6. Patients'!CK$10:CK$107,OFFSET('6. Patients'!$LV$9,1,MATCH($D66,'6. Patients'!$LW$9:$NT$9,0),ROWS('6. Patients'!DX$10:DX$107))),0)+
IFERROR(SUMPRODUCT('6. Patients'!CK$10:CK$107,OFFSET('6. Patients'!$NU$9,1,MATCH($D66,'6. Patients'!$NV$9:$OO$9,0),ROWS('6. Patients'!DX$10:DX$107))),0),
IFERROR(SUMPRODUCT('6. Patients'!CK$10:CK$107,OFFSET('6. Patients'!$OP$9,1,MATCH($D66,'6. Patients'!$OQ$9:$QN$9,0),ROWS('6. Patients'!DX$10:DX$107))),0)+
IFERROR(SUMPRODUCT('6. Patients'!CK$10:CK$107,OFFSET('6. Patients'!$QO$9,1,MATCH($D66,'6. Patients'!$QP$9:$RI$9,0),ROWS('6. Patients'!DX$10:DX$107))),0)+
IFERROR(SUMPRODUCT('6. Patients'!CK$10:CK$107,OFFSET('6. Patients'!$RJ$9,1,MATCH($D66,'6. Patients'!$RK$9:$TH$9,0),ROWS('6. Patients'!DX$10:DX$107))),0)+
IFERROR(SUMPRODUCT('6. Patients'!CK$10:CK$107,OFFSET('6. Patients'!$TI$9,1,MATCH($D66,'6. Patients'!$TJ$9:$UC$9,0),ROWS('6. Patients'!DX$10:DX$107))),0))+
IFERROR(VLOOKUP($D66,$H$116:$L$146,COLUMNS($H$115:$J$115)-1+R$7,0)*$E66*$F66*'1. General Inputs'!$J$25,0),0),0)</f>
        <v>0</v>
      </c>
      <c r="S66" s="775">
        <f ca="1">ROUNDUP(IFERROR($F66*$E66*CHOOSE(S$7,
IFERROR(SUMPRODUCT('6. Patients'!CL$10:CL$107,OFFSET('6. Patients'!$DN$9,1,MATCH($D66,'6. Patients'!$DO$9:$FL$9,0),ROWS('6. Patients'!DY$10:DY$107))),0)+
IFERROR(SUMPRODUCT('6. Patients'!CL$10:CL$107,OFFSET('6. Patients'!$FM$9,1,MATCH($D66,'6. Patients'!$FN$9:$GG$9,0),ROWS('6. Patients'!DY$10:DY$107))),0)+
IFERROR(SUMPRODUCT('6. Patients'!CL$10:CL$107,OFFSET('6. Patients'!$GH$9,1,MATCH($D66,'6. Patients'!$GI$9:$IF$9,0),ROWS('6. Patients'!DY$10:DY$107))),0)+
IFERROR(SUMPRODUCT('6. Patients'!CL$10:CL$107,OFFSET('6. Patients'!$IG$9,1,MATCH($D66,'6. Patients'!$IH$9:$JA$9,0),ROWS('6. Patients'!DY$10:DY$107))),0),
IFERROR(SUMPRODUCT('6. Patients'!CL$10:CL$107,OFFSET('6. Patients'!$JB$9,1,MATCH($D66,'6. Patients'!$JC$9:$KZ$9,0),ROWS('6. Patients'!DY$10:DY$107))),0)+
IFERROR(SUMPRODUCT('6. Patients'!CL$10:CL$107,OFFSET('6. Patients'!$LA$9,1,MATCH($D66,'6. Patients'!$LB$9:$LU$9,0),ROWS('6. Patients'!DY$10:DY$107))),0)+
IFERROR(SUMPRODUCT('6. Patients'!CL$10:CL$107,OFFSET('6. Patients'!$LV$9,1,MATCH($D66,'6. Patients'!$LW$9:$NT$9,0),ROWS('6. Patients'!DY$10:DY$107))),0)+
IFERROR(SUMPRODUCT('6. Patients'!CL$10:CL$107,OFFSET('6. Patients'!$NU$9,1,MATCH($D66,'6. Patients'!$NV$9:$OO$9,0),ROWS('6. Patients'!DY$10:DY$107))),0),
IFERROR(SUMPRODUCT('6. Patients'!CL$10:CL$107,OFFSET('6. Patients'!$OP$9,1,MATCH($D66,'6. Patients'!$OQ$9:$QN$9,0),ROWS('6. Patients'!DY$10:DY$107))),0)+
IFERROR(SUMPRODUCT('6. Patients'!CL$10:CL$107,OFFSET('6. Patients'!$QO$9,1,MATCH($D66,'6. Patients'!$QP$9:$RI$9,0),ROWS('6. Patients'!DY$10:DY$107))),0)+
IFERROR(SUMPRODUCT('6. Patients'!CL$10:CL$107,OFFSET('6. Patients'!$RJ$9,1,MATCH($D66,'6. Patients'!$RK$9:$TH$9,0),ROWS('6. Patients'!DY$10:DY$107))),0)+
IFERROR(SUMPRODUCT('6. Patients'!CL$10:CL$107,OFFSET('6. Patients'!$TI$9,1,MATCH($D66,'6. Patients'!$TJ$9:$UC$9,0),ROWS('6. Patients'!DY$10:DY$107))),0))+
IFERROR(VLOOKUP($D66,$H$116:$L$146,COLUMNS($H$115:$J$115)-1+S$7,0)*$E66*$F66*'1. General Inputs'!$J$25,0),0),0)</f>
        <v>0</v>
      </c>
      <c r="T66" s="775">
        <f ca="1">ROUNDUP(IFERROR($F66*$E66*CHOOSE(T$7,
IFERROR(SUMPRODUCT('6. Patients'!CM$10:CM$107,OFFSET('6. Patients'!$DN$9,1,MATCH($D66,'6. Patients'!$DO$9:$FL$9,0),ROWS('6. Patients'!DZ$10:DZ$107))),0)+
IFERROR(SUMPRODUCT('6. Patients'!CM$10:CM$107,OFFSET('6. Patients'!$FM$9,1,MATCH($D66,'6. Patients'!$FN$9:$GG$9,0),ROWS('6. Patients'!DZ$10:DZ$107))),0)+
IFERROR(SUMPRODUCT('6. Patients'!CM$10:CM$107,OFFSET('6. Patients'!$GH$9,1,MATCH($D66,'6. Patients'!$GI$9:$IF$9,0),ROWS('6. Patients'!DZ$10:DZ$107))),0)+
IFERROR(SUMPRODUCT('6. Patients'!CM$10:CM$107,OFFSET('6. Patients'!$IG$9,1,MATCH($D66,'6. Patients'!$IH$9:$JA$9,0),ROWS('6. Patients'!DZ$10:DZ$107))),0),
IFERROR(SUMPRODUCT('6. Patients'!CM$10:CM$107,OFFSET('6. Patients'!$JB$9,1,MATCH($D66,'6. Patients'!$JC$9:$KZ$9,0),ROWS('6. Patients'!DZ$10:DZ$107))),0)+
IFERROR(SUMPRODUCT('6. Patients'!CM$10:CM$107,OFFSET('6. Patients'!$LA$9,1,MATCH($D66,'6. Patients'!$LB$9:$LU$9,0),ROWS('6. Patients'!DZ$10:DZ$107))),0)+
IFERROR(SUMPRODUCT('6. Patients'!CM$10:CM$107,OFFSET('6. Patients'!$LV$9,1,MATCH($D66,'6. Patients'!$LW$9:$NT$9,0),ROWS('6. Patients'!DZ$10:DZ$107))),0)+
IFERROR(SUMPRODUCT('6. Patients'!CM$10:CM$107,OFFSET('6. Patients'!$NU$9,1,MATCH($D66,'6. Patients'!$NV$9:$OO$9,0),ROWS('6. Patients'!DZ$10:DZ$107))),0),
IFERROR(SUMPRODUCT('6. Patients'!CM$10:CM$107,OFFSET('6. Patients'!$OP$9,1,MATCH($D66,'6. Patients'!$OQ$9:$QN$9,0),ROWS('6. Patients'!DZ$10:DZ$107))),0)+
IFERROR(SUMPRODUCT('6. Patients'!CM$10:CM$107,OFFSET('6. Patients'!$QO$9,1,MATCH($D66,'6. Patients'!$QP$9:$RI$9,0),ROWS('6. Patients'!DZ$10:DZ$107))),0)+
IFERROR(SUMPRODUCT('6. Patients'!CM$10:CM$107,OFFSET('6. Patients'!$RJ$9,1,MATCH($D66,'6. Patients'!$RK$9:$TH$9,0),ROWS('6. Patients'!DZ$10:DZ$107))),0)+
IFERROR(SUMPRODUCT('6. Patients'!CM$10:CM$107,OFFSET('6. Patients'!$TI$9,1,MATCH($D66,'6. Patients'!$TJ$9:$UC$9,0),ROWS('6. Patients'!DZ$10:DZ$107))),0))+
IFERROR(VLOOKUP($D66,$H$116:$L$146,COLUMNS($H$115:$J$115)-1+T$7,0)*$E66*$F66*'1. General Inputs'!$J$25,0),0),0)</f>
        <v>0</v>
      </c>
      <c r="U66" s="775">
        <f ca="1">ROUNDUP(IFERROR($F66*$E66*CHOOSE(U$7,
IFERROR(SUMPRODUCT('6. Patients'!CN$10:CN$107,OFFSET('6. Patients'!$DN$9,1,MATCH($D66,'6. Patients'!$DO$9:$FL$9,0),ROWS('6. Patients'!EA$10:EA$107))),0)+
IFERROR(SUMPRODUCT('6. Patients'!CN$10:CN$107,OFFSET('6. Patients'!$FM$9,1,MATCH($D66,'6. Patients'!$FN$9:$GG$9,0),ROWS('6. Patients'!EA$10:EA$107))),0)+
IFERROR(SUMPRODUCT('6. Patients'!CN$10:CN$107,OFFSET('6. Patients'!$GH$9,1,MATCH($D66,'6. Patients'!$GI$9:$IF$9,0),ROWS('6. Patients'!EA$10:EA$107))),0)+
IFERROR(SUMPRODUCT('6. Patients'!CN$10:CN$107,OFFSET('6. Patients'!$IG$9,1,MATCH($D66,'6. Patients'!$IH$9:$JA$9,0),ROWS('6. Patients'!EA$10:EA$107))),0),
IFERROR(SUMPRODUCT('6. Patients'!CN$10:CN$107,OFFSET('6. Patients'!$JB$9,1,MATCH($D66,'6. Patients'!$JC$9:$KZ$9,0),ROWS('6. Patients'!EA$10:EA$107))),0)+
IFERROR(SUMPRODUCT('6. Patients'!CN$10:CN$107,OFFSET('6. Patients'!$LA$9,1,MATCH($D66,'6. Patients'!$LB$9:$LU$9,0),ROWS('6. Patients'!EA$10:EA$107))),0)+
IFERROR(SUMPRODUCT('6. Patients'!CN$10:CN$107,OFFSET('6. Patients'!$LV$9,1,MATCH($D66,'6. Patients'!$LW$9:$NT$9,0),ROWS('6. Patients'!EA$10:EA$107))),0)+
IFERROR(SUMPRODUCT('6. Patients'!CN$10:CN$107,OFFSET('6. Patients'!$NU$9,1,MATCH($D66,'6. Patients'!$NV$9:$OO$9,0),ROWS('6. Patients'!EA$10:EA$107))),0),
IFERROR(SUMPRODUCT('6. Patients'!CN$10:CN$107,OFFSET('6. Patients'!$OP$9,1,MATCH($D66,'6. Patients'!$OQ$9:$QN$9,0),ROWS('6. Patients'!EA$10:EA$107))),0)+
IFERROR(SUMPRODUCT('6. Patients'!CN$10:CN$107,OFFSET('6. Patients'!$QO$9,1,MATCH($D66,'6. Patients'!$QP$9:$RI$9,0),ROWS('6. Patients'!EA$10:EA$107))),0)+
IFERROR(SUMPRODUCT('6. Patients'!CN$10:CN$107,OFFSET('6. Patients'!$RJ$9,1,MATCH($D66,'6. Patients'!$RK$9:$TH$9,0),ROWS('6. Patients'!EA$10:EA$107))),0)+
IFERROR(SUMPRODUCT('6. Patients'!CN$10:CN$107,OFFSET('6. Patients'!$TI$9,1,MATCH($D66,'6. Patients'!$TJ$9:$UC$9,0),ROWS('6. Patients'!EA$10:EA$107))),0))+
IFERROR(VLOOKUP($D66,$H$116:$L$146,COLUMNS($H$115:$J$115)-1+U$7,0)*$E66*$F66*'1. General Inputs'!$J$25,0),0),0)</f>
        <v>0</v>
      </c>
      <c r="V66" s="775">
        <f ca="1">ROUNDUP(IFERROR($F66*$E66*CHOOSE(V$7,
IFERROR(SUMPRODUCT('6. Patients'!CO$10:CO$107,OFFSET('6. Patients'!$DN$9,1,MATCH($D66,'6. Patients'!$DO$9:$FL$9,0),ROWS('6. Patients'!EB$10:EB$107))),0)+
IFERROR(SUMPRODUCT('6. Patients'!CO$10:CO$107,OFFSET('6. Patients'!$FM$9,1,MATCH($D66,'6. Patients'!$FN$9:$GG$9,0),ROWS('6. Patients'!EB$10:EB$107))),0)+
IFERROR(SUMPRODUCT('6. Patients'!CO$10:CO$107,OFFSET('6. Patients'!$GH$9,1,MATCH($D66,'6. Patients'!$GI$9:$IF$9,0),ROWS('6. Patients'!EB$10:EB$107))),0)+
IFERROR(SUMPRODUCT('6. Patients'!CO$10:CO$107,OFFSET('6. Patients'!$IG$9,1,MATCH($D66,'6. Patients'!$IH$9:$JA$9,0),ROWS('6. Patients'!EB$10:EB$107))),0),
IFERROR(SUMPRODUCT('6. Patients'!CO$10:CO$107,OFFSET('6. Patients'!$JB$9,1,MATCH($D66,'6. Patients'!$JC$9:$KZ$9,0),ROWS('6. Patients'!EB$10:EB$107))),0)+
IFERROR(SUMPRODUCT('6. Patients'!CO$10:CO$107,OFFSET('6. Patients'!$LA$9,1,MATCH($D66,'6. Patients'!$LB$9:$LU$9,0),ROWS('6. Patients'!EB$10:EB$107))),0)+
IFERROR(SUMPRODUCT('6. Patients'!CO$10:CO$107,OFFSET('6. Patients'!$LV$9,1,MATCH($D66,'6. Patients'!$LW$9:$NT$9,0),ROWS('6. Patients'!EB$10:EB$107))),0)+
IFERROR(SUMPRODUCT('6. Patients'!CO$10:CO$107,OFFSET('6. Patients'!$NU$9,1,MATCH($D66,'6. Patients'!$NV$9:$OO$9,0),ROWS('6. Patients'!EB$10:EB$107))),0),
IFERROR(SUMPRODUCT('6. Patients'!CO$10:CO$107,OFFSET('6. Patients'!$OP$9,1,MATCH($D66,'6. Patients'!$OQ$9:$QN$9,0),ROWS('6. Patients'!EB$10:EB$107))),0)+
IFERROR(SUMPRODUCT('6. Patients'!CO$10:CO$107,OFFSET('6. Patients'!$QO$9,1,MATCH($D66,'6. Patients'!$QP$9:$RI$9,0),ROWS('6. Patients'!EB$10:EB$107))),0)+
IFERROR(SUMPRODUCT('6. Patients'!CO$10:CO$107,OFFSET('6. Patients'!$RJ$9,1,MATCH($D66,'6. Patients'!$RK$9:$TH$9,0),ROWS('6. Patients'!EB$10:EB$107))),0)+
IFERROR(SUMPRODUCT('6. Patients'!CO$10:CO$107,OFFSET('6. Patients'!$TI$9,1,MATCH($D66,'6. Patients'!$TJ$9:$UC$9,0),ROWS('6. Patients'!EB$10:EB$107))),0))+
IFERROR(VLOOKUP($D66,$H$116:$L$146,COLUMNS($H$115:$J$115)-1+V$7,0)*$E66*$F66*'1. General Inputs'!$J$25,0),0),0)</f>
        <v>0</v>
      </c>
      <c r="W66" s="775">
        <f ca="1">ROUNDUP(IFERROR($F66*$E66*CHOOSE(W$7,
IFERROR(SUMPRODUCT('6. Patients'!CP$10:CP$107,OFFSET('6. Patients'!$DN$9,1,MATCH($D66,'6. Patients'!$DO$9:$FL$9,0),ROWS('6. Patients'!EC$10:EC$107))),0)+
IFERROR(SUMPRODUCT('6. Patients'!CP$10:CP$107,OFFSET('6. Patients'!$FM$9,1,MATCH($D66,'6. Patients'!$FN$9:$GG$9,0),ROWS('6. Patients'!EC$10:EC$107))),0)+
IFERROR(SUMPRODUCT('6. Patients'!CP$10:CP$107,OFFSET('6. Patients'!$GH$9,1,MATCH($D66,'6. Patients'!$GI$9:$IF$9,0),ROWS('6. Patients'!EC$10:EC$107))),0)+
IFERROR(SUMPRODUCT('6. Patients'!CP$10:CP$107,OFFSET('6. Patients'!$IG$9,1,MATCH($D66,'6. Patients'!$IH$9:$JA$9,0),ROWS('6. Patients'!EC$10:EC$107))),0),
IFERROR(SUMPRODUCT('6. Patients'!CP$10:CP$107,OFFSET('6. Patients'!$JB$9,1,MATCH($D66,'6. Patients'!$JC$9:$KZ$9,0),ROWS('6. Patients'!EC$10:EC$107))),0)+
IFERROR(SUMPRODUCT('6. Patients'!CP$10:CP$107,OFFSET('6. Patients'!$LA$9,1,MATCH($D66,'6. Patients'!$LB$9:$LU$9,0),ROWS('6. Patients'!EC$10:EC$107))),0)+
IFERROR(SUMPRODUCT('6. Patients'!CP$10:CP$107,OFFSET('6. Patients'!$LV$9,1,MATCH($D66,'6. Patients'!$LW$9:$NT$9,0),ROWS('6. Patients'!EC$10:EC$107))),0)+
IFERROR(SUMPRODUCT('6. Patients'!CP$10:CP$107,OFFSET('6. Patients'!$NU$9,1,MATCH($D66,'6. Patients'!$NV$9:$OO$9,0),ROWS('6. Patients'!EC$10:EC$107))),0),
IFERROR(SUMPRODUCT('6. Patients'!CP$10:CP$107,OFFSET('6. Patients'!$OP$9,1,MATCH($D66,'6. Patients'!$OQ$9:$QN$9,0),ROWS('6. Patients'!EC$10:EC$107))),0)+
IFERROR(SUMPRODUCT('6. Patients'!CP$10:CP$107,OFFSET('6. Patients'!$QO$9,1,MATCH($D66,'6. Patients'!$QP$9:$RI$9,0),ROWS('6. Patients'!EC$10:EC$107))),0)+
IFERROR(SUMPRODUCT('6. Patients'!CP$10:CP$107,OFFSET('6. Patients'!$RJ$9,1,MATCH($D66,'6. Patients'!$RK$9:$TH$9,0),ROWS('6. Patients'!EC$10:EC$107))),0)+
IFERROR(SUMPRODUCT('6. Patients'!CP$10:CP$107,OFFSET('6. Patients'!$TI$9,1,MATCH($D66,'6. Patients'!$TJ$9:$UC$9,0),ROWS('6. Patients'!EC$10:EC$107))),0))+
IFERROR(VLOOKUP($D66,$H$116:$L$146,COLUMNS($H$115:$J$115)-1+W$7,0)*$E66*$F66*'1. General Inputs'!$J$25,0),0),0)</f>
        <v>0</v>
      </c>
      <c r="X66" s="775">
        <f ca="1">ROUNDUP(IFERROR($F66*$E66*CHOOSE(X$7,
IFERROR(SUMPRODUCT('6. Patients'!CQ$10:CQ$107,OFFSET('6. Patients'!$DN$9,1,MATCH($D66,'6. Patients'!$DO$9:$FL$9,0),ROWS('6. Patients'!ED$10:ED$107))),0)+
IFERROR(SUMPRODUCT('6. Patients'!CQ$10:CQ$107,OFFSET('6. Patients'!$FM$9,1,MATCH($D66,'6. Patients'!$FN$9:$GG$9,0),ROWS('6. Patients'!ED$10:ED$107))),0)+
IFERROR(SUMPRODUCT('6. Patients'!CQ$10:CQ$107,OFFSET('6. Patients'!$GH$9,1,MATCH($D66,'6. Patients'!$GI$9:$IF$9,0),ROWS('6. Patients'!ED$10:ED$107))),0)+
IFERROR(SUMPRODUCT('6. Patients'!CQ$10:CQ$107,OFFSET('6. Patients'!$IG$9,1,MATCH($D66,'6. Patients'!$IH$9:$JA$9,0),ROWS('6. Patients'!ED$10:ED$107))),0),
IFERROR(SUMPRODUCT('6. Patients'!CQ$10:CQ$107,OFFSET('6. Patients'!$JB$9,1,MATCH($D66,'6. Patients'!$JC$9:$KZ$9,0),ROWS('6. Patients'!ED$10:ED$107))),0)+
IFERROR(SUMPRODUCT('6. Patients'!CQ$10:CQ$107,OFFSET('6. Patients'!$LA$9,1,MATCH($D66,'6. Patients'!$LB$9:$LU$9,0),ROWS('6. Patients'!ED$10:ED$107))),0)+
IFERROR(SUMPRODUCT('6. Patients'!CQ$10:CQ$107,OFFSET('6. Patients'!$LV$9,1,MATCH($D66,'6. Patients'!$LW$9:$NT$9,0),ROWS('6. Patients'!ED$10:ED$107))),0)+
IFERROR(SUMPRODUCT('6. Patients'!CQ$10:CQ$107,OFFSET('6. Patients'!$NU$9,1,MATCH($D66,'6. Patients'!$NV$9:$OO$9,0),ROWS('6. Patients'!ED$10:ED$107))),0),
IFERROR(SUMPRODUCT('6. Patients'!CQ$10:CQ$107,OFFSET('6. Patients'!$OP$9,1,MATCH($D66,'6. Patients'!$OQ$9:$QN$9,0),ROWS('6. Patients'!ED$10:ED$107))),0)+
IFERROR(SUMPRODUCT('6. Patients'!CQ$10:CQ$107,OFFSET('6. Patients'!$QO$9,1,MATCH($D66,'6. Patients'!$QP$9:$RI$9,0),ROWS('6. Patients'!ED$10:ED$107))),0)+
IFERROR(SUMPRODUCT('6. Patients'!CQ$10:CQ$107,OFFSET('6. Patients'!$RJ$9,1,MATCH($D66,'6. Patients'!$RK$9:$TH$9,0),ROWS('6. Patients'!ED$10:ED$107))),0)+
IFERROR(SUMPRODUCT('6. Patients'!CQ$10:CQ$107,OFFSET('6. Patients'!$TI$9,1,MATCH($D66,'6. Patients'!$TJ$9:$UC$9,0),ROWS('6. Patients'!ED$10:ED$107))),0))+
IFERROR(VLOOKUP($D66,$H$116:$L$146,COLUMNS($H$115:$J$115)-1+X$7,0)*$E66*$F66*'1. General Inputs'!$J$25,0),0),0)</f>
        <v>0</v>
      </c>
      <c r="Y66" s="775">
        <f ca="1">ROUNDUP(IFERROR($F66*$E66*CHOOSE(Y$7,
IFERROR(SUMPRODUCT('6. Patients'!CR$10:CR$107,OFFSET('6. Patients'!$DN$9,1,MATCH($D66,'6. Patients'!$DO$9:$FL$9,0),ROWS('6. Patients'!EE$10:EE$107))),0)+
IFERROR(SUMPRODUCT('6. Patients'!CR$10:CR$107,OFFSET('6. Patients'!$FM$9,1,MATCH($D66,'6. Patients'!$FN$9:$GG$9,0),ROWS('6. Patients'!EE$10:EE$107))),0)+
IFERROR(SUMPRODUCT('6. Patients'!CR$10:CR$107,OFFSET('6. Patients'!$GH$9,1,MATCH($D66,'6. Patients'!$GI$9:$IF$9,0),ROWS('6. Patients'!EE$10:EE$107))),0)+
IFERROR(SUMPRODUCT('6. Patients'!CR$10:CR$107,OFFSET('6. Patients'!$IG$9,1,MATCH($D66,'6. Patients'!$IH$9:$JA$9,0),ROWS('6. Patients'!EE$10:EE$107))),0),
IFERROR(SUMPRODUCT('6. Patients'!CR$10:CR$107,OFFSET('6. Patients'!$JB$9,1,MATCH($D66,'6. Patients'!$JC$9:$KZ$9,0),ROWS('6. Patients'!EE$10:EE$107))),0)+
IFERROR(SUMPRODUCT('6. Patients'!CR$10:CR$107,OFFSET('6. Patients'!$LA$9,1,MATCH($D66,'6. Patients'!$LB$9:$LU$9,0),ROWS('6. Patients'!EE$10:EE$107))),0)+
IFERROR(SUMPRODUCT('6. Patients'!CR$10:CR$107,OFFSET('6. Patients'!$LV$9,1,MATCH($D66,'6. Patients'!$LW$9:$NT$9,0),ROWS('6. Patients'!EE$10:EE$107))),0)+
IFERROR(SUMPRODUCT('6. Patients'!CR$10:CR$107,OFFSET('6. Patients'!$NU$9,1,MATCH($D66,'6. Patients'!$NV$9:$OO$9,0),ROWS('6. Patients'!EE$10:EE$107))),0),
IFERROR(SUMPRODUCT('6. Patients'!CR$10:CR$107,OFFSET('6. Patients'!$OP$9,1,MATCH($D66,'6. Patients'!$OQ$9:$QN$9,0),ROWS('6. Patients'!EE$10:EE$107))),0)+
IFERROR(SUMPRODUCT('6. Patients'!CR$10:CR$107,OFFSET('6. Patients'!$QO$9,1,MATCH($D66,'6. Patients'!$QP$9:$RI$9,0),ROWS('6. Patients'!EE$10:EE$107))),0)+
IFERROR(SUMPRODUCT('6. Patients'!CR$10:CR$107,OFFSET('6. Patients'!$RJ$9,1,MATCH($D66,'6. Patients'!$RK$9:$TH$9,0),ROWS('6. Patients'!EE$10:EE$107))),0)+
IFERROR(SUMPRODUCT('6. Patients'!CR$10:CR$107,OFFSET('6. Patients'!$TI$9,1,MATCH($D66,'6. Patients'!$TJ$9:$UC$9,0),ROWS('6. Patients'!EE$10:EE$107))),0))+
IFERROR(VLOOKUP($D66,$H$116:$L$146,COLUMNS($H$115:$J$115)-1+Y$7,0)*$E66*$F66*'1. General Inputs'!$J$25,0),0),0)</f>
        <v>0</v>
      </c>
      <c r="Z66" s="775">
        <f ca="1">ROUNDUP(IFERROR($F66*$E66*CHOOSE(Z$7,
IFERROR(SUMPRODUCT('6. Patients'!CS$10:CS$107,OFFSET('6. Patients'!$DN$9,1,MATCH($D66,'6. Patients'!$DO$9:$FL$9,0),ROWS('6. Patients'!EF$10:EF$107))),0)+
IFERROR(SUMPRODUCT('6. Patients'!CS$10:CS$107,OFFSET('6. Patients'!$FM$9,1,MATCH($D66,'6. Patients'!$FN$9:$GG$9,0),ROWS('6. Patients'!EF$10:EF$107))),0)+
IFERROR(SUMPRODUCT('6. Patients'!CS$10:CS$107,OFFSET('6. Patients'!$GH$9,1,MATCH($D66,'6. Patients'!$GI$9:$IF$9,0),ROWS('6. Patients'!EF$10:EF$107))),0)+
IFERROR(SUMPRODUCT('6. Patients'!CS$10:CS$107,OFFSET('6. Patients'!$IG$9,1,MATCH($D66,'6. Patients'!$IH$9:$JA$9,0),ROWS('6. Patients'!EF$10:EF$107))),0),
IFERROR(SUMPRODUCT('6. Patients'!CS$10:CS$107,OFFSET('6. Patients'!$JB$9,1,MATCH($D66,'6. Patients'!$JC$9:$KZ$9,0),ROWS('6. Patients'!EF$10:EF$107))),0)+
IFERROR(SUMPRODUCT('6. Patients'!CS$10:CS$107,OFFSET('6. Patients'!$LA$9,1,MATCH($D66,'6. Patients'!$LB$9:$LU$9,0),ROWS('6. Patients'!EF$10:EF$107))),0)+
IFERROR(SUMPRODUCT('6. Patients'!CS$10:CS$107,OFFSET('6. Patients'!$LV$9,1,MATCH($D66,'6. Patients'!$LW$9:$NT$9,0),ROWS('6. Patients'!EF$10:EF$107))),0)+
IFERROR(SUMPRODUCT('6. Patients'!CS$10:CS$107,OFFSET('6. Patients'!$NU$9,1,MATCH($D66,'6. Patients'!$NV$9:$OO$9,0),ROWS('6. Patients'!EF$10:EF$107))),0),
IFERROR(SUMPRODUCT('6. Patients'!CS$10:CS$107,OFFSET('6. Patients'!$OP$9,1,MATCH($D66,'6. Patients'!$OQ$9:$QN$9,0),ROWS('6. Patients'!EF$10:EF$107))),0)+
IFERROR(SUMPRODUCT('6. Patients'!CS$10:CS$107,OFFSET('6. Patients'!$QO$9,1,MATCH($D66,'6. Patients'!$QP$9:$RI$9,0),ROWS('6. Patients'!EF$10:EF$107))),0)+
IFERROR(SUMPRODUCT('6. Patients'!CS$10:CS$107,OFFSET('6. Patients'!$RJ$9,1,MATCH($D66,'6. Patients'!$RK$9:$TH$9,0),ROWS('6. Patients'!EF$10:EF$107))),0)+
IFERROR(SUMPRODUCT('6. Patients'!CS$10:CS$107,OFFSET('6. Patients'!$TI$9,1,MATCH($D66,'6. Patients'!$TJ$9:$UC$9,0),ROWS('6. Patients'!EF$10:EF$107))),0))+
IFERROR(VLOOKUP($D66,$H$116:$L$146,COLUMNS($H$115:$J$115)-1+Z$7,0)*$E66*$F66*'1. General Inputs'!$J$25,0),0),0)</f>
        <v>0</v>
      </c>
      <c r="AA66" s="775">
        <f ca="1">ROUNDUP(IFERROR($F66*$E66*CHOOSE(AA$7,
IFERROR(SUMPRODUCT('6. Patients'!CT$10:CT$107,OFFSET('6. Patients'!$DN$9,1,MATCH($D66,'6. Patients'!$DO$9:$FL$9,0),ROWS('6. Patients'!EG$10:EG$107))),0)+
IFERROR(SUMPRODUCT('6. Patients'!CT$10:CT$107,OFFSET('6. Patients'!$FM$9,1,MATCH($D66,'6. Patients'!$FN$9:$GG$9,0),ROWS('6. Patients'!EG$10:EG$107))),0)+
IFERROR(SUMPRODUCT('6. Patients'!CT$10:CT$107,OFFSET('6. Patients'!$GH$9,1,MATCH($D66,'6. Patients'!$GI$9:$IF$9,0),ROWS('6. Patients'!EG$10:EG$107))),0)+
IFERROR(SUMPRODUCT('6. Patients'!CT$10:CT$107,OFFSET('6. Patients'!$IG$9,1,MATCH($D66,'6. Patients'!$IH$9:$JA$9,0),ROWS('6. Patients'!EG$10:EG$107))),0),
IFERROR(SUMPRODUCT('6. Patients'!CT$10:CT$107,OFFSET('6. Patients'!$JB$9,1,MATCH($D66,'6. Patients'!$JC$9:$KZ$9,0),ROWS('6. Patients'!EG$10:EG$107))),0)+
IFERROR(SUMPRODUCT('6. Patients'!CT$10:CT$107,OFFSET('6. Patients'!$LA$9,1,MATCH($D66,'6. Patients'!$LB$9:$LU$9,0),ROWS('6. Patients'!EG$10:EG$107))),0)+
IFERROR(SUMPRODUCT('6. Patients'!CT$10:CT$107,OFFSET('6. Patients'!$LV$9,1,MATCH($D66,'6. Patients'!$LW$9:$NT$9,0),ROWS('6. Patients'!EG$10:EG$107))),0)+
IFERROR(SUMPRODUCT('6. Patients'!CT$10:CT$107,OFFSET('6. Patients'!$NU$9,1,MATCH($D66,'6. Patients'!$NV$9:$OO$9,0),ROWS('6. Patients'!EG$10:EG$107))),0),
IFERROR(SUMPRODUCT('6. Patients'!CT$10:CT$107,OFFSET('6. Patients'!$OP$9,1,MATCH($D66,'6. Patients'!$OQ$9:$QN$9,0),ROWS('6. Patients'!EG$10:EG$107))),0)+
IFERROR(SUMPRODUCT('6. Patients'!CT$10:CT$107,OFFSET('6. Patients'!$QO$9,1,MATCH($D66,'6. Patients'!$QP$9:$RI$9,0),ROWS('6. Patients'!EG$10:EG$107))),0)+
IFERROR(SUMPRODUCT('6. Patients'!CT$10:CT$107,OFFSET('6. Patients'!$RJ$9,1,MATCH($D66,'6. Patients'!$RK$9:$TH$9,0),ROWS('6. Patients'!EG$10:EG$107))),0)+
IFERROR(SUMPRODUCT('6. Patients'!CT$10:CT$107,OFFSET('6. Patients'!$TI$9,1,MATCH($D66,'6. Patients'!$TJ$9:$UC$9,0),ROWS('6. Patients'!EG$10:EG$107))),0))+
IFERROR(VLOOKUP($D66,$H$116:$L$146,COLUMNS($H$115:$J$115)-1+AA$7,0)*$E66*$F66*'1. General Inputs'!$J$25,0),0),0)</f>
        <v>0</v>
      </c>
      <c r="AB66" s="775">
        <f ca="1">ROUNDUP(IFERROR($F66*$E66*CHOOSE(AB$7,
IFERROR(SUMPRODUCT('6. Patients'!CU$10:CU$107,OFFSET('6. Patients'!$DN$9,1,MATCH($D66,'6. Patients'!$DO$9:$FL$9,0),ROWS('6. Patients'!EH$10:EH$107))),0)+
IFERROR(SUMPRODUCT('6. Patients'!CU$10:CU$107,OFFSET('6. Patients'!$FM$9,1,MATCH($D66,'6. Patients'!$FN$9:$GG$9,0),ROWS('6. Patients'!EH$10:EH$107))),0)+
IFERROR(SUMPRODUCT('6. Patients'!CU$10:CU$107,OFFSET('6. Patients'!$GH$9,1,MATCH($D66,'6. Patients'!$GI$9:$IF$9,0),ROWS('6. Patients'!EH$10:EH$107))),0)+
IFERROR(SUMPRODUCT('6. Patients'!CU$10:CU$107,OFFSET('6. Patients'!$IG$9,1,MATCH($D66,'6. Patients'!$IH$9:$JA$9,0),ROWS('6. Patients'!EH$10:EH$107))),0),
IFERROR(SUMPRODUCT('6. Patients'!CU$10:CU$107,OFFSET('6. Patients'!$JB$9,1,MATCH($D66,'6. Patients'!$JC$9:$KZ$9,0),ROWS('6. Patients'!EH$10:EH$107))),0)+
IFERROR(SUMPRODUCT('6. Patients'!CU$10:CU$107,OFFSET('6. Patients'!$LA$9,1,MATCH($D66,'6. Patients'!$LB$9:$LU$9,0),ROWS('6. Patients'!EH$10:EH$107))),0)+
IFERROR(SUMPRODUCT('6. Patients'!CU$10:CU$107,OFFSET('6. Patients'!$LV$9,1,MATCH($D66,'6. Patients'!$LW$9:$NT$9,0),ROWS('6. Patients'!EH$10:EH$107))),0)+
IFERROR(SUMPRODUCT('6. Patients'!CU$10:CU$107,OFFSET('6. Patients'!$NU$9,1,MATCH($D66,'6. Patients'!$NV$9:$OO$9,0),ROWS('6. Patients'!EH$10:EH$107))),0),
IFERROR(SUMPRODUCT('6. Patients'!CU$10:CU$107,OFFSET('6. Patients'!$OP$9,1,MATCH($D66,'6. Patients'!$OQ$9:$QN$9,0),ROWS('6. Patients'!EH$10:EH$107))),0)+
IFERROR(SUMPRODUCT('6. Patients'!CU$10:CU$107,OFFSET('6. Patients'!$QO$9,1,MATCH($D66,'6. Patients'!$QP$9:$RI$9,0),ROWS('6. Patients'!EH$10:EH$107))),0)+
IFERROR(SUMPRODUCT('6. Patients'!CU$10:CU$107,OFFSET('6. Patients'!$RJ$9,1,MATCH($D66,'6. Patients'!$RK$9:$TH$9,0),ROWS('6. Patients'!EH$10:EH$107))),0)+
IFERROR(SUMPRODUCT('6. Patients'!CU$10:CU$107,OFFSET('6. Patients'!$TI$9,1,MATCH($D66,'6. Patients'!$TJ$9:$UC$9,0),ROWS('6. Patients'!EH$10:EH$107))),0))+
IFERROR(VLOOKUP($D66,$H$116:$L$146,COLUMNS($H$115:$J$115)-1+AB$7,0)*$E66*$F66*'1. General Inputs'!$J$25,0),0),0)</f>
        <v>0</v>
      </c>
      <c r="AC66" s="775">
        <f ca="1">ROUNDUP(IFERROR($F66*$E66*CHOOSE(AC$7,
IFERROR(SUMPRODUCT('6. Patients'!CV$10:CV$107,OFFSET('6. Patients'!$DN$9,1,MATCH($D66,'6. Patients'!$DO$9:$FL$9,0),ROWS('6. Patients'!EI$10:EI$107))),0)+
IFERROR(SUMPRODUCT('6. Patients'!CV$10:CV$107,OFFSET('6. Patients'!$FM$9,1,MATCH($D66,'6. Patients'!$FN$9:$GG$9,0),ROWS('6. Patients'!EI$10:EI$107))),0)+
IFERROR(SUMPRODUCT('6. Patients'!CV$10:CV$107,OFFSET('6. Patients'!$GH$9,1,MATCH($D66,'6. Patients'!$GI$9:$IF$9,0),ROWS('6. Patients'!EI$10:EI$107))),0)+
IFERROR(SUMPRODUCT('6. Patients'!CV$10:CV$107,OFFSET('6. Patients'!$IG$9,1,MATCH($D66,'6. Patients'!$IH$9:$JA$9,0),ROWS('6. Patients'!EI$10:EI$107))),0),
IFERROR(SUMPRODUCT('6. Patients'!CV$10:CV$107,OFFSET('6. Patients'!$JB$9,1,MATCH($D66,'6. Patients'!$JC$9:$KZ$9,0),ROWS('6. Patients'!EI$10:EI$107))),0)+
IFERROR(SUMPRODUCT('6. Patients'!CV$10:CV$107,OFFSET('6. Patients'!$LA$9,1,MATCH($D66,'6. Patients'!$LB$9:$LU$9,0),ROWS('6. Patients'!EI$10:EI$107))),0)+
IFERROR(SUMPRODUCT('6. Patients'!CV$10:CV$107,OFFSET('6. Patients'!$LV$9,1,MATCH($D66,'6. Patients'!$LW$9:$NT$9,0),ROWS('6. Patients'!EI$10:EI$107))),0)+
IFERROR(SUMPRODUCT('6. Patients'!CV$10:CV$107,OFFSET('6. Patients'!$NU$9,1,MATCH($D66,'6. Patients'!$NV$9:$OO$9,0),ROWS('6. Patients'!EI$10:EI$107))),0),
IFERROR(SUMPRODUCT('6. Patients'!CV$10:CV$107,OFFSET('6. Patients'!$OP$9,1,MATCH($D66,'6. Patients'!$OQ$9:$QN$9,0),ROWS('6. Patients'!EI$10:EI$107))),0)+
IFERROR(SUMPRODUCT('6. Patients'!CV$10:CV$107,OFFSET('6. Patients'!$QO$9,1,MATCH($D66,'6. Patients'!$QP$9:$RI$9,0),ROWS('6. Patients'!EI$10:EI$107))),0)+
IFERROR(SUMPRODUCT('6. Patients'!CV$10:CV$107,OFFSET('6. Patients'!$RJ$9,1,MATCH($D66,'6. Patients'!$RK$9:$TH$9,0),ROWS('6. Patients'!EI$10:EI$107))),0)+
IFERROR(SUMPRODUCT('6. Patients'!CV$10:CV$107,OFFSET('6. Patients'!$TI$9,1,MATCH($D66,'6. Patients'!$TJ$9:$UC$9,0),ROWS('6. Patients'!EI$10:EI$107))),0))+
IFERROR(VLOOKUP($D66,$H$116:$L$146,COLUMNS($H$115:$J$115)-1+AC$7,0)*$E66*$F66*'1. General Inputs'!$J$25,0),0),0)</f>
        <v>0</v>
      </c>
      <c r="AD66" s="775">
        <f ca="1">ROUNDUP(IFERROR($F66*$E66*CHOOSE(AD$7,
IFERROR(SUMPRODUCT('6. Patients'!CW$10:CW$107,OFFSET('6. Patients'!$DN$9,1,MATCH($D66,'6. Patients'!$DO$9:$FL$9,0),ROWS('6. Patients'!EJ$10:EJ$107))),0)+
IFERROR(SUMPRODUCT('6. Patients'!CW$10:CW$107,OFFSET('6. Patients'!$FM$9,1,MATCH($D66,'6. Patients'!$FN$9:$GG$9,0),ROWS('6. Patients'!EJ$10:EJ$107))),0)+
IFERROR(SUMPRODUCT('6. Patients'!CW$10:CW$107,OFFSET('6. Patients'!$GH$9,1,MATCH($D66,'6. Patients'!$GI$9:$IF$9,0),ROWS('6. Patients'!EJ$10:EJ$107))),0)+
IFERROR(SUMPRODUCT('6. Patients'!CW$10:CW$107,OFFSET('6. Patients'!$IG$9,1,MATCH($D66,'6. Patients'!$IH$9:$JA$9,0),ROWS('6. Patients'!EJ$10:EJ$107))),0),
IFERROR(SUMPRODUCT('6. Patients'!CW$10:CW$107,OFFSET('6. Patients'!$JB$9,1,MATCH($D66,'6. Patients'!$JC$9:$KZ$9,0),ROWS('6. Patients'!EJ$10:EJ$107))),0)+
IFERROR(SUMPRODUCT('6. Patients'!CW$10:CW$107,OFFSET('6. Patients'!$LA$9,1,MATCH($D66,'6. Patients'!$LB$9:$LU$9,0),ROWS('6. Patients'!EJ$10:EJ$107))),0)+
IFERROR(SUMPRODUCT('6. Patients'!CW$10:CW$107,OFFSET('6. Patients'!$LV$9,1,MATCH($D66,'6. Patients'!$LW$9:$NT$9,0),ROWS('6. Patients'!EJ$10:EJ$107))),0)+
IFERROR(SUMPRODUCT('6. Patients'!CW$10:CW$107,OFFSET('6. Patients'!$NU$9,1,MATCH($D66,'6. Patients'!$NV$9:$OO$9,0),ROWS('6. Patients'!EJ$10:EJ$107))),0),
IFERROR(SUMPRODUCT('6. Patients'!CW$10:CW$107,OFFSET('6. Patients'!$OP$9,1,MATCH($D66,'6. Patients'!$OQ$9:$QN$9,0),ROWS('6. Patients'!EJ$10:EJ$107))),0)+
IFERROR(SUMPRODUCT('6. Patients'!CW$10:CW$107,OFFSET('6. Patients'!$QO$9,1,MATCH($D66,'6. Patients'!$QP$9:$RI$9,0),ROWS('6. Patients'!EJ$10:EJ$107))),0)+
IFERROR(SUMPRODUCT('6. Patients'!CW$10:CW$107,OFFSET('6. Patients'!$RJ$9,1,MATCH($D66,'6. Patients'!$RK$9:$TH$9,0),ROWS('6. Patients'!EJ$10:EJ$107))),0)+
IFERROR(SUMPRODUCT('6. Patients'!CW$10:CW$107,OFFSET('6. Patients'!$TI$9,1,MATCH($D66,'6. Patients'!$TJ$9:$UC$9,0),ROWS('6. Patients'!EJ$10:EJ$107))),0))+
IFERROR(VLOOKUP($D66,$H$116:$L$146,COLUMNS($H$115:$J$115)-1+AD$7,0)*$E66*$F66*'1. General Inputs'!$J$25,0),0),0)</f>
        <v>0</v>
      </c>
      <c r="AE66" s="775">
        <f ca="1">ROUNDUP(IFERROR($F66*$E66*CHOOSE(AE$7,
IFERROR(SUMPRODUCT('6. Patients'!CX$10:CX$107,OFFSET('6. Patients'!$DN$9,1,MATCH($D66,'6. Patients'!$DO$9:$FL$9,0),ROWS('6. Patients'!EK$10:EK$107))),0)+
IFERROR(SUMPRODUCT('6. Patients'!CX$10:CX$107,OFFSET('6. Patients'!$FM$9,1,MATCH($D66,'6. Patients'!$FN$9:$GG$9,0),ROWS('6. Patients'!EK$10:EK$107))),0)+
IFERROR(SUMPRODUCT('6. Patients'!CX$10:CX$107,OFFSET('6. Patients'!$GH$9,1,MATCH($D66,'6. Patients'!$GI$9:$IF$9,0),ROWS('6. Patients'!EK$10:EK$107))),0)+
IFERROR(SUMPRODUCT('6. Patients'!CX$10:CX$107,OFFSET('6. Patients'!$IG$9,1,MATCH($D66,'6. Patients'!$IH$9:$JA$9,0),ROWS('6. Patients'!EK$10:EK$107))),0),
IFERROR(SUMPRODUCT('6. Patients'!CX$10:CX$107,OFFSET('6. Patients'!$JB$9,1,MATCH($D66,'6. Patients'!$JC$9:$KZ$9,0),ROWS('6. Patients'!EK$10:EK$107))),0)+
IFERROR(SUMPRODUCT('6. Patients'!CX$10:CX$107,OFFSET('6. Patients'!$LA$9,1,MATCH($D66,'6. Patients'!$LB$9:$LU$9,0),ROWS('6. Patients'!EK$10:EK$107))),0)+
IFERROR(SUMPRODUCT('6. Patients'!CX$10:CX$107,OFFSET('6. Patients'!$LV$9,1,MATCH($D66,'6. Patients'!$LW$9:$NT$9,0),ROWS('6. Patients'!EK$10:EK$107))),0)+
IFERROR(SUMPRODUCT('6. Patients'!CX$10:CX$107,OFFSET('6. Patients'!$NU$9,1,MATCH($D66,'6. Patients'!$NV$9:$OO$9,0),ROWS('6. Patients'!EK$10:EK$107))),0),
IFERROR(SUMPRODUCT('6. Patients'!CX$10:CX$107,OFFSET('6. Patients'!$OP$9,1,MATCH($D66,'6. Patients'!$OQ$9:$QN$9,0),ROWS('6. Patients'!EK$10:EK$107))),0)+
IFERROR(SUMPRODUCT('6. Patients'!CX$10:CX$107,OFFSET('6. Patients'!$QO$9,1,MATCH($D66,'6. Patients'!$QP$9:$RI$9,0),ROWS('6. Patients'!EK$10:EK$107))),0)+
IFERROR(SUMPRODUCT('6. Patients'!CX$10:CX$107,OFFSET('6. Patients'!$RJ$9,1,MATCH($D66,'6. Patients'!$RK$9:$TH$9,0),ROWS('6. Patients'!EK$10:EK$107))),0)+
IFERROR(SUMPRODUCT('6. Patients'!CX$10:CX$107,OFFSET('6. Patients'!$TI$9,1,MATCH($D66,'6. Patients'!$TJ$9:$UC$9,0),ROWS('6. Patients'!EK$10:EK$107))),0))+
IFERROR(VLOOKUP($D66,$H$116:$L$146,COLUMNS($H$115:$J$115)-1+AE$7,0)*$E66*$F66*'1. General Inputs'!$J$25,0),0),0)</f>
        <v>0</v>
      </c>
      <c r="AF66" s="775">
        <f ca="1">ROUNDUP(IFERROR($F66*$E66*CHOOSE(AF$7,
IFERROR(SUMPRODUCT('6. Patients'!CY$10:CY$107,OFFSET('6. Patients'!$DN$9,1,MATCH($D66,'6. Patients'!$DO$9:$FL$9,0),ROWS('6. Patients'!EL$10:EL$107))),0)+
IFERROR(SUMPRODUCT('6. Patients'!CY$10:CY$107,OFFSET('6. Patients'!$FM$9,1,MATCH($D66,'6. Patients'!$FN$9:$GG$9,0),ROWS('6. Patients'!EL$10:EL$107))),0)+
IFERROR(SUMPRODUCT('6. Patients'!CY$10:CY$107,OFFSET('6. Patients'!$GH$9,1,MATCH($D66,'6. Patients'!$GI$9:$IF$9,0),ROWS('6. Patients'!EL$10:EL$107))),0)+
IFERROR(SUMPRODUCT('6. Patients'!CY$10:CY$107,OFFSET('6. Patients'!$IG$9,1,MATCH($D66,'6. Patients'!$IH$9:$JA$9,0),ROWS('6. Patients'!EL$10:EL$107))),0),
IFERROR(SUMPRODUCT('6. Patients'!CY$10:CY$107,OFFSET('6. Patients'!$JB$9,1,MATCH($D66,'6. Patients'!$JC$9:$KZ$9,0),ROWS('6. Patients'!EL$10:EL$107))),0)+
IFERROR(SUMPRODUCT('6. Patients'!CY$10:CY$107,OFFSET('6. Patients'!$LA$9,1,MATCH($D66,'6. Patients'!$LB$9:$LU$9,0),ROWS('6. Patients'!EL$10:EL$107))),0)+
IFERROR(SUMPRODUCT('6. Patients'!CY$10:CY$107,OFFSET('6. Patients'!$LV$9,1,MATCH($D66,'6. Patients'!$LW$9:$NT$9,0),ROWS('6. Patients'!EL$10:EL$107))),0)+
IFERROR(SUMPRODUCT('6. Patients'!CY$10:CY$107,OFFSET('6. Patients'!$NU$9,1,MATCH($D66,'6. Patients'!$NV$9:$OO$9,0),ROWS('6. Patients'!EL$10:EL$107))),0),
IFERROR(SUMPRODUCT('6. Patients'!CY$10:CY$107,OFFSET('6. Patients'!$OP$9,1,MATCH($D66,'6. Patients'!$OQ$9:$QN$9,0),ROWS('6. Patients'!EL$10:EL$107))),0)+
IFERROR(SUMPRODUCT('6. Patients'!CY$10:CY$107,OFFSET('6. Patients'!$QO$9,1,MATCH($D66,'6. Patients'!$QP$9:$RI$9,0),ROWS('6. Patients'!EL$10:EL$107))),0)+
IFERROR(SUMPRODUCT('6. Patients'!CY$10:CY$107,OFFSET('6. Patients'!$RJ$9,1,MATCH($D66,'6. Patients'!$RK$9:$TH$9,0),ROWS('6. Patients'!EL$10:EL$107))),0)+
IFERROR(SUMPRODUCT('6. Patients'!CY$10:CY$107,OFFSET('6. Patients'!$TI$9,1,MATCH($D66,'6. Patients'!$TJ$9:$UC$9,0),ROWS('6. Patients'!EL$10:EL$107))),0))+
IFERROR(VLOOKUP($D66,$H$116:$L$146,COLUMNS($H$115:$J$115)-1+AF$7,0)*$E66*$F66*'1. General Inputs'!$J$25,0),0),0)</f>
        <v>0</v>
      </c>
      <c r="AG66" s="775">
        <f ca="1">ROUNDUP(IFERROR($F66*$E66*CHOOSE(AG$7,
IFERROR(SUMPRODUCT('6. Patients'!CZ$10:CZ$107,OFFSET('6. Patients'!$DN$9,1,MATCH($D66,'6. Patients'!$DO$9:$FL$9,0),ROWS('6. Patients'!EM$10:EM$107))),0)+
IFERROR(SUMPRODUCT('6. Patients'!CZ$10:CZ$107,OFFSET('6. Patients'!$FM$9,1,MATCH($D66,'6. Patients'!$FN$9:$GG$9,0),ROWS('6. Patients'!EM$10:EM$107))),0)+
IFERROR(SUMPRODUCT('6. Patients'!CZ$10:CZ$107,OFFSET('6. Patients'!$GH$9,1,MATCH($D66,'6. Patients'!$GI$9:$IF$9,0),ROWS('6. Patients'!EM$10:EM$107))),0)+
IFERROR(SUMPRODUCT('6. Patients'!CZ$10:CZ$107,OFFSET('6. Patients'!$IG$9,1,MATCH($D66,'6. Patients'!$IH$9:$JA$9,0),ROWS('6. Patients'!EM$10:EM$107))),0),
IFERROR(SUMPRODUCT('6. Patients'!CZ$10:CZ$107,OFFSET('6. Patients'!$JB$9,1,MATCH($D66,'6. Patients'!$JC$9:$KZ$9,0),ROWS('6. Patients'!EM$10:EM$107))),0)+
IFERROR(SUMPRODUCT('6. Patients'!CZ$10:CZ$107,OFFSET('6. Patients'!$LA$9,1,MATCH($D66,'6. Patients'!$LB$9:$LU$9,0),ROWS('6. Patients'!EM$10:EM$107))),0)+
IFERROR(SUMPRODUCT('6. Patients'!CZ$10:CZ$107,OFFSET('6. Patients'!$LV$9,1,MATCH($D66,'6. Patients'!$LW$9:$NT$9,0),ROWS('6. Patients'!EM$10:EM$107))),0)+
IFERROR(SUMPRODUCT('6. Patients'!CZ$10:CZ$107,OFFSET('6. Patients'!$NU$9,1,MATCH($D66,'6. Patients'!$NV$9:$OO$9,0),ROWS('6. Patients'!EM$10:EM$107))),0),
IFERROR(SUMPRODUCT('6. Patients'!CZ$10:CZ$107,OFFSET('6. Patients'!$OP$9,1,MATCH($D66,'6. Patients'!$OQ$9:$QN$9,0),ROWS('6. Patients'!EM$10:EM$107))),0)+
IFERROR(SUMPRODUCT('6. Patients'!CZ$10:CZ$107,OFFSET('6. Patients'!$QO$9,1,MATCH($D66,'6. Patients'!$QP$9:$RI$9,0),ROWS('6. Patients'!EM$10:EM$107))),0)+
IFERROR(SUMPRODUCT('6. Patients'!CZ$10:CZ$107,OFFSET('6. Patients'!$RJ$9,1,MATCH($D66,'6. Patients'!$RK$9:$TH$9,0),ROWS('6. Patients'!EM$10:EM$107))),0)+
IFERROR(SUMPRODUCT('6. Patients'!CZ$10:CZ$107,OFFSET('6. Patients'!$TI$9,1,MATCH($D66,'6. Patients'!$TJ$9:$UC$9,0),ROWS('6. Patients'!EM$10:EM$107))),0))+
IFERROR(VLOOKUP($D66,$H$116:$L$146,COLUMNS($H$115:$J$115)-1+AG$7,0)*$E66*$F66*'1. General Inputs'!$J$25,0),0),0)</f>
        <v>0</v>
      </c>
      <c r="AH66" s="775">
        <f ca="1">ROUNDUP(IFERROR($F66*$E66*CHOOSE(AH$7,
IFERROR(SUMPRODUCT('6. Patients'!DA$10:DA$107,OFFSET('6. Patients'!$DN$9,1,MATCH($D66,'6. Patients'!$DO$9:$FL$9,0),ROWS('6. Patients'!EN$10:EN$107))),0)+
IFERROR(SUMPRODUCT('6. Patients'!DA$10:DA$107,OFFSET('6. Patients'!$FM$9,1,MATCH($D66,'6. Patients'!$FN$9:$GG$9,0),ROWS('6. Patients'!EN$10:EN$107))),0)+
IFERROR(SUMPRODUCT('6. Patients'!DA$10:DA$107,OFFSET('6. Patients'!$GH$9,1,MATCH($D66,'6. Patients'!$GI$9:$IF$9,0),ROWS('6. Patients'!EN$10:EN$107))),0)+
IFERROR(SUMPRODUCT('6. Patients'!DA$10:DA$107,OFFSET('6. Patients'!$IG$9,1,MATCH($D66,'6. Patients'!$IH$9:$JA$9,0),ROWS('6. Patients'!EN$10:EN$107))),0),
IFERROR(SUMPRODUCT('6. Patients'!DA$10:DA$107,OFFSET('6. Patients'!$JB$9,1,MATCH($D66,'6. Patients'!$JC$9:$KZ$9,0),ROWS('6. Patients'!EN$10:EN$107))),0)+
IFERROR(SUMPRODUCT('6. Patients'!DA$10:DA$107,OFFSET('6. Patients'!$LA$9,1,MATCH($D66,'6. Patients'!$LB$9:$LU$9,0),ROWS('6. Patients'!EN$10:EN$107))),0)+
IFERROR(SUMPRODUCT('6. Patients'!DA$10:DA$107,OFFSET('6. Patients'!$LV$9,1,MATCH($D66,'6. Patients'!$LW$9:$NT$9,0),ROWS('6. Patients'!EN$10:EN$107))),0)+
IFERROR(SUMPRODUCT('6. Patients'!DA$10:DA$107,OFFSET('6. Patients'!$NU$9,1,MATCH($D66,'6. Patients'!$NV$9:$OO$9,0),ROWS('6. Patients'!EN$10:EN$107))),0),
IFERROR(SUMPRODUCT('6. Patients'!DA$10:DA$107,OFFSET('6. Patients'!$OP$9,1,MATCH($D66,'6. Patients'!$OQ$9:$QN$9,0),ROWS('6. Patients'!EN$10:EN$107))),0)+
IFERROR(SUMPRODUCT('6. Patients'!DA$10:DA$107,OFFSET('6. Patients'!$QO$9,1,MATCH($D66,'6. Patients'!$QP$9:$RI$9,0),ROWS('6. Patients'!EN$10:EN$107))),0)+
IFERROR(SUMPRODUCT('6. Patients'!DA$10:DA$107,OFFSET('6. Patients'!$RJ$9,1,MATCH($D66,'6. Patients'!$RK$9:$TH$9,0),ROWS('6. Patients'!EN$10:EN$107))),0)+
IFERROR(SUMPRODUCT('6. Patients'!DA$10:DA$107,OFFSET('6. Patients'!$TI$9,1,MATCH($D66,'6. Patients'!$TJ$9:$UC$9,0),ROWS('6. Patients'!EN$10:EN$107))),0))+
IFERROR(VLOOKUP($D66,$H$116:$L$146,COLUMNS($H$115:$J$115)-1+AH$7,0)*$E66*$F66*'1. General Inputs'!$J$25,0),0),0)</f>
        <v>0</v>
      </c>
      <c r="AI66" s="775">
        <f ca="1">ROUNDUP(IFERROR($F66*$E66*CHOOSE(AI$7,
IFERROR(SUMPRODUCT('6. Patients'!DB$10:DB$107,OFFSET('6. Patients'!$DN$9,1,MATCH($D66,'6. Patients'!$DO$9:$FL$9,0),ROWS('6. Patients'!EO$10:EO$107))),0)+
IFERROR(SUMPRODUCT('6. Patients'!DB$10:DB$107,OFFSET('6. Patients'!$FM$9,1,MATCH($D66,'6. Patients'!$FN$9:$GG$9,0),ROWS('6. Patients'!EO$10:EO$107))),0)+
IFERROR(SUMPRODUCT('6. Patients'!DB$10:DB$107,OFFSET('6. Patients'!$GH$9,1,MATCH($D66,'6. Patients'!$GI$9:$IF$9,0),ROWS('6. Patients'!EO$10:EO$107))),0)+
IFERROR(SUMPRODUCT('6. Patients'!DB$10:DB$107,OFFSET('6. Patients'!$IG$9,1,MATCH($D66,'6. Patients'!$IH$9:$JA$9,0),ROWS('6. Patients'!EO$10:EO$107))),0),
IFERROR(SUMPRODUCT('6. Patients'!DB$10:DB$107,OFFSET('6. Patients'!$JB$9,1,MATCH($D66,'6. Patients'!$JC$9:$KZ$9,0),ROWS('6. Patients'!EO$10:EO$107))),0)+
IFERROR(SUMPRODUCT('6. Patients'!DB$10:DB$107,OFFSET('6. Patients'!$LA$9,1,MATCH($D66,'6. Patients'!$LB$9:$LU$9,0),ROWS('6. Patients'!EO$10:EO$107))),0)+
IFERROR(SUMPRODUCT('6. Patients'!DB$10:DB$107,OFFSET('6. Patients'!$LV$9,1,MATCH($D66,'6. Patients'!$LW$9:$NT$9,0),ROWS('6. Patients'!EO$10:EO$107))),0)+
IFERROR(SUMPRODUCT('6. Patients'!DB$10:DB$107,OFFSET('6. Patients'!$NU$9,1,MATCH($D66,'6. Patients'!$NV$9:$OO$9,0),ROWS('6. Patients'!EO$10:EO$107))),0),
IFERROR(SUMPRODUCT('6. Patients'!DB$10:DB$107,OFFSET('6. Patients'!$OP$9,1,MATCH($D66,'6. Patients'!$OQ$9:$QN$9,0),ROWS('6. Patients'!EO$10:EO$107))),0)+
IFERROR(SUMPRODUCT('6. Patients'!DB$10:DB$107,OFFSET('6. Patients'!$QO$9,1,MATCH($D66,'6. Patients'!$QP$9:$RI$9,0),ROWS('6. Patients'!EO$10:EO$107))),0)+
IFERROR(SUMPRODUCT('6. Patients'!DB$10:DB$107,OFFSET('6. Patients'!$RJ$9,1,MATCH($D66,'6. Patients'!$RK$9:$TH$9,0),ROWS('6. Patients'!EO$10:EO$107))),0)+
IFERROR(SUMPRODUCT('6. Patients'!DB$10:DB$107,OFFSET('6. Patients'!$TI$9,1,MATCH($D66,'6. Patients'!$TJ$9:$UC$9,0),ROWS('6. Patients'!EO$10:EO$107))),0))+
IFERROR(VLOOKUP($D66,$H$116:$L$146,COLUMNS($H$115:$J$115)-1+AI$7,0)*$E66*$F66*'1. General Inputs'!$J$25,0),0),0)</f>
        <v>0</v>
      </c>
      <c r="AJ66" s="775">
        <f ca="1">ROUNDUP(IFERROR($F66*$E66*CHOOSE(AJ$7,
IFERROR(SUMPRODUCT('6. Patients'!DC$10:DC$107,OFFSET('6. Patients'!$DN$9,1,MATCH($D66,'6. Patients'!$DO$9:$FL$9,0),ROWS('6. Patients'!EP$10:EP$107))),0)+
IFERROR(SUMPRODUCT('6. Patients'!DC$10:DC$107,OFFSET('6. Patients'!$FM$9,1,MATCH($D66,'6. Patients'!$FN$9:$GG$9,0),ROWS('6. Patients'!EP$10:EP$107))),0)+
IFERROR(SUMPRODUCT('6. Patients'!DC$10:DC$107,OFFSET('6. Patients'!$GH$9,1,MATCH($D66,'6. Patients'!$GI$9:$IF$9,0),ROWS('6. Patients'!EP$10:EP$107))),0)+
IFERROR(SUMPRODUCT('6. Patients'!DC$10:DC$107,OFFSET('6. Patients'!$IG$9,1,MATCH($D66,'6. Patients'!$IH$9:$JA$9,0),ROWS('6. Patients'!EP$10:EP$107))),0),
IFERROR(SUMPRODUCT('6. Patients'!DC$10:DC$107,OFFSET('6. Patients'!$JB$9,1,MATCH($D66,'6. Patients'!$JC$9:$KZ$9,0),ROWS('6. Patients'!EP$10:EP$107))),0)+
IFERROR(SUMPRODUCT('6. Patients'!DC$10:DC$107,OFFSET('6. Patients'!$LA$9,1,MATCH($D66,'6. Patients'!$LB$9:$LU$9,0),ROWS('6. Patients'!EP$10:EP$107))),0)+
IFERROR(SUMPRODUCT('6. Patients'!DC$10:DC$107,OFFSET('6. Patients'!$LV$9,1,MATCH($D66,'6. Patients'!$LW$9:$NT$9,0),ROWS('6. Patients'!EP$10:EP$107))),0)+
IFERROR(SUMPRODUCT('6. Patients'!DC$10:DC$107,OFFSET('6. Patients'!$NU$9,1,MATCH($D66,'6. Patients'!$NV$9:$OO$9,0),ROWS('6. Patients'!EP$10:EP$107))),0),
IFERROR(SUMPRODUCT('6. Patients'!DC$10:DC$107,OFFSET('6. Patients'!$OP$9,1,MATCH($D66,'6. Patients'!$OQ$9:$QN$9,0),ROWS('6. Patients'!EP$10:EP$107))),0)+
IFERROR(SUMPRODUCT('6. Patients'!DC$10:DC$107,OFFSET('6. Patients'!$QO$9,1,MATCH($D66,'6. Patients'!$QP$9:$RI$9,0),ROWS('6. Patients'!EP$10:EP$107))),0)+
IFERROR(SUMPRODUCT('6. Patients'!DC$10:DC$107,OFFSET('6. Patients'!$RJ$9,1,MATCH($D66,'6. Patients'!$RK$9:$TH$9,0),ROWS('6. Patients'!EP$10:EP$107))),0)+
IFERROR(SUMPRODUCT('6. Patients'!DC$10:DC$107,OFFSET('6. Patients'!$TI$9,1,MATCH($D66,'6. Patients'!$TJ$9:$UC$9,0),ROWS('6. Patients'!EP$10:EP$107))),0))+
IFERROR(VLOOKUP($D66,$H$116:$L$146,COLUMNS($H$115:$J$115)-1+AJ$7,0)*$E66*$F66*'1. General Inputs'!$J$25,0),0),0)</f>
        <v>0</v>
      </c>
      <c r="AK66" s="775">
        <f ca="1">ROUNDUP(IFERROR($F66*$E66*CHOOSE(AK$7,
IFERROR(SUMPRODUCT('6. Patients'!DD$10:DD$107,OFFSET('6. Patients'!$DN$9,1,MATCH($D66,'6. Patients'!$DO$9:$FL$9,0),ROWS('6. Patients'!EQ$10:EQ$107))),0)+
IFERROR(SUMPRODUCT('6. Patients'!DD$10:DD$107,OFFSET('6. Patients'!$FM$9,1,MATCH($D66,'6. Patients'!$FN$9:$GG$9,0),ROWS('6. Patients'!EQ$10:EQ$107))),0)+
IFERROR(SUMPRODUCT('6. Patients'!DD$10:DD$107,OFFSET('6. Patients'!$GH$9,1,MATCH($D66,'6. Patients'!$GI$9:$IF$9,0),ROWS('6. Patients'!EQ$10:EQ$107))),0)+
IFERROR(SUMPRODUCT('6. Patients'!DD$10:DD$107,OFFSET('6. Patients'!$IG$9,1,MATCH($D66,'6. Patients'!$IH$9:$JA$9,0),ROWS('6. Patients'!EQ$10:EQ$107))),0),
IFERROR(SUMPRODUCT('6. Patients'!DD$10:DD$107,OFFSET('6. Patients'!$JB$9,1,MATCH($D66,'6. Patients'!$JC$9:$KZ$9,0),ROWS('6. Patients'!EQ$10:EQ$107))),0)+
IFERROR(SUMPRODUCT('6. Patients'!DD$10:DD$107,OFFSET('6. Patients'!$LA$9,1,MATCH($D66,'6. Patients'!$LB$9:$LU$9,0),ROWS('6. Patients'!EQ$10:EQ$107))),0)+
IFERROR(SUMPRODUCT('6. Patients'!DD$10:DD$107,OFFSET('6. Patients'!$LV$9,1,MATCH($D66,'6. Patients'!$LW$9:$NT$9,0),ROWS('6. Patients'!EQ$10:EQ$107))),0)+
IFERROR(SUMPRODUCT('6. Patients'!DD$10:DD$107,OFFSET('6. Patients'!$NU$9,1,MATCH($D66,'6. Patients'!$NV$9:$OO$9,0),ROWS('6. Patients'!EQ$10:EQ$107))),0),
IFERROR(SUMPRODUCT('6. Patients'!DD$10:DD$107,OFFSET('6. Patients'!$OP$9,1,MATCH($D66,'6. Patients'!$OQ$9:$QN$9,0),ROWS('6. Patients'!EQ$10:EQ$107))),0)+
IFERROR(SUMPRODUCT('6. Patients'!DD$10:DD$107,OFFSET('6. Patients'!$QO$9,1,MATCH($D66,'6. Patients'!$QP$9:$RI$9,0),ROWS('6. Patients'!EQ$10:EQ$107))),0)+
IFERROR(SUMPRODUCT('6. Patients'!DD$10:DD$107,OFFSET('6. Patients'!$RJ$9,1,MATCH($D66,'6. Patients'!$RK$9:$TH$9,0),ROWS('6. Patients'!EQ$10:EQ$107))),0)+
IFERROR(SUMPRODUCT('6. Patients'!DD$10:DD$107,OFFSET('6. Patients'!$TI$9,1,MATCH($D66,'6. Patients'!$TJ$9:$UC$9,0),ROWS('6. Patients'!EQ$10:EQ$107))),0))+
IFERROR(VLOOKUP($D66,$H$116:$L$146,COLUMNS($H$115:$J$115)-1+AK$7,0)*$E66*$F66*'1. General Inputs'!$J$25,0),0),0)</f>
        <v>0</v>
      </c>
      <c r="AL66" s="775">
        <f ca="1">ROUNDUP(IFERROR($F66*$E66*CHOOSE(AL$7,
IFERROR(SUMPRODUCT('6. Patients'!DE$10:DE$107,OFFSET('6. Patients'!$DN$9,1,MATCH($D66,'6. Patients'!$DO$9:$FL$9,0),ROWS('6. Patients'!ER$10:ER$107))),0)+
IFERROR(SUMPRODUCT('6. Patients'!DE$10:DE$107,OFFSET('6. Patients'!$FM$9,1,MATCH($D66,'6. Patients'!$FN$9:$GG$9,0),ROWS('6. Patients'!ER$10:ER$107))),0)+
IFERROR(SUMPRODUCT('6. Patients'!DE$10:DE$107,OFFSET('6. Patients'!$GH$9,1,MATCH($D66,'6. Patients'!$GI$9:$IF$9,0),ROWS('6. Patients'!ER$10:ER$107))),0)+
IFERROR(SUMPRODUCT('6. Patients'!DE$10:DE$107,OFFSET('6. Patients'!$IG$9,1,MATCH($D66,'6. Patients'!$IH$9:$JA$9,0),ROWS('6. Patients'!ER$10:ER$107))),0),
IFERROR(SUMPRODUCT('6. Patients'!DE$10:DE$107,OFFSET('6. Patients'!$JB$9,1,MATCH($D66,'6. Patients'!$JC$9:$KZ$9,0),ROWS('6. Patients'!ER$10:ER$107))),0)+
IFERROR(SUMPRODUCT('6. Patients'!DE$10:DE$107,OFFSET('6. Patients'!$LA$9,1,MATCH($D66,'6. Patients'!$LB$9:$LU$9,0),ROWS('6. Patients'!ER$10:ER$107))),0)+
IFERROR(SUMPRODUCT('6. Patients'!DE$10:DE$107,OFFSET('6. Patients'!$LV$9,1,MATCH($D66,'6. Patients'!$LW$9:$NT$9,0),ROWS('6. Patients'!ER$10:ER$107))),0)+
IFERROR(SUMPRODUCT('6. Patients'!DE$10:DE$107,OFFSET('6. Patients'!$NU$9,1,MATCH($D66,'6. Patients'!$NV$9:$OO$9,0),ROWS('6. Patients'!ER$10:ER$107))),0),
IFERROR(SUMPRODUCT('6. Patients'!DE$10:DE$107,OFFSET('6. Patients'!$OP$9,1,MATCH($D66,'6. Patients'!$OQ$9:$QN$9,0),ROWS('6. Patients'!ER$10:ER$107))),0)+
IFERROR(SUMPRODUCT('6. Patients'!DE$10:DE$107,OFFSET('6. Patients'!$QO$9,1,MATCH($D66,'6. Patients'!$QP$9:$RI$9,0),ROWS('6. Patients'!ER$10:ER$107))),0)+
IFERROR(SUMPRODUCT('6. Patients'!DE$10:DE$107,OFFSET('6. Patients'!$RJ$9,1,MATCH($D66,'6. Patients'!$RK$9:$TH$9,0),ROWS('6. Patients'!ER$10:ER$107))),0)+
IFERROR(SUMPRODUCT('6. Patients'!DE$10:DE$107,OFFSET('6. Patients'!$TI$9,1,MATCH($D66,'6. Patients'!$TJ$9:$UC$9,0),ROWS('6. Patients'!ER$10:ER$107))),0))+
IFERROR(VLOOKUP($D66,$H$116:$L$146,COLUMNS($H$115:$J$115)-1+AL$7,0)*$E66*$F66*'1. General Inputs'!$J$25,0),0),0)</f>
        <v>0</v>
      </c>
      <c r="AM66" s="775">
        <f ca="1">ROUNDUP(IFERROR($F66*$E66*CHOOSE(AM$7,
IFERROR(SUMPRODUCT('6. Patients'!DF$10:DF$107,OFFSET('6. Patients'!$DN$9,1,MATCH($D66,'6. Patients'!$DO$9:$FL$9,0),ROWS('6. Patients'!ES$10:ES$107))),0)+
IFERROR(SUMPRODUCT('6. Patients'!DF$10:DF$107,OFFSET('6. Patients'!$FM$9,1,MATCH($D66,'6. Patients'!$FN$9:$GG$9,0),ROWS('6. Patients'!ES$10:ES$107))),0)+
IFERROR(SUMPRODUCT('6. Patients'!DF$10:DF$107,OFFSET('6. Patients'!$GH$9,1,MATCH($D66,'6. Patients'!$GI$9:$IF$9,0),ROWS('6. Patients'!ES$10:ES$107))),0)+
IFERROR(SUMPRODUCT('6. Patients'!DF$10:DF$107,OFFSET('6. Patients'!$IG$9,1,MATCH($D66,'6. Patients'!$IH$9:$JA$9,0),ROWS('6. Patients'!ES$10:ES$107))),0),
IFERROR(SUMPRODUCT('6. Patients'!DF$10:DF$107,OFFSET('6. Patients'!$JB$9,1,MATCH($D66,'6. Patients'!$JC$9:$KZ$9,0),ROWS('6. Patients'!ES$10:ES$107))),0)+
IFERROR(SUMPRODUCT('6. Patients'!DF$10:DF$107,OFFSET('6. Patients'!$LA$9,1,MATCH($D66,'6. Patients'!$LB$9:$LU$9,0),ROWS('6. Patients'!ES$10:ES$107))),0)+
IFERROR(SUMPRODUCT('6. Patients'!DF$10:DF$107,OFFSET('6. Patients'!$LV$9,1,MATCH($D66,'6. Patients'!$LW$9:$NT$9,0),ROWS('6. Patients'!ES$10:ES$107))),0)+
IFERROR(SUMPRODUCT('6. Patients'!DF$10:DF$107,OFFSET('6. Patients'!$NU$9,1,MATCH($D66,'6. Patients'!$NV$9:$OO$9,0),ROWS('6. Patients'!ES$10:ES$107))),0),
IFERROR(SUMPRODUCT('6. Patients'!DF$10:DF$107,OFFSET('6. Patients'!$OP$9,1,MATCH($D66,'6. Patients'!$OQ$9:$QN$9,0),ROWS('6. Patients'!ES$10:ES$107))),0)+
IFERROR(SUMPRODUCT('6. Patients'!DF$10:DF$107,OFFSET('6. Patients'!$QO$9,1,MATCH($D66,'6. Patients'!$QP$9:$RI$9,0),ROWS('6. Patients'!ES$10:ES$107))),0)+
IFERROR(SUMPRODUCT('6. Patients'!DF$10:DF$107,OFFSET('6. Patients'!$RJ$9,1,MATCH($D66,'6. Patients'!$RK$9:$TH$9,0),ROWS('6. Patients'!ES$10:ES$107))),0)+
IFERROR(SUMPRODUCT('6. Patients'!DF$10:DF$107,OFFSET('6. Patients'!$TI$9,1,MATCH($D66,'6. Patients'!$TJ$9:$UC$9,0),ROWS('6. Patients'!ES$10:ES$107))),0))+
IFERROR(VLOOKUP($D66,$H$116:$L$146,COLUMNS($H$115:$J$115)-1+AM$7,0)*$E66*$F66*'1. General Inputs'!$J$25,0),0),0)</f>
        <v>0</v>
      </c>
      <c r="AN66" s="775">
        <f ca="1">ROUNDUP(IFERROR($F66*$E66*CHOOSE(AN$7,
IFERROR(SUMPRODUCT('6. Patients'!DG$10:DG$107,OFFSET('6. Patients'!$DN$9,1,MATCH($D66,'6. Patients'!$DO$9:$FL$9,0),ROWS('6. Patients'!ET$10:ET$107))),0)+
IFERROR(SUMPRODUCT('6. Patients'!DG$10:DG$107,OFFSET('6. Patients'!$FM$9,1,MATCH($D66,'6. Patients'!$FN$9:$GG$9,0),ROWS('6. Patients'!ET$10:ET$107))),0)+
IFERROR(SUMPRODUCT('6. Patients'!DG$10:DG$107,OFFSET('6. Patients'!$GH$9,1,MATCH($D66,'6. Patients'!$GI$9:$IF$9,0),ROWS('6. Patients'!ET$10:ET$107))),0)+
IFERROR(SUMPRODUCT('6. Patients'!DG$10:DG$107,OFFSET('6. Patients'!$IG$9,1,MATCH($D66,'6. Patients'!$IH$9:$JA$9,0),ROWS('6. Patients'!ET$10:ET$107))),0),
IFERROR(SUMPRODUCT('6. Patients'!DG$10:DG$107,OFFSET('6. Patients'!$JB$9,1,MATCH($D66,'6. Patients'!$JC$9:$KZ$9,0),ROWS('6. Patients'!ET$10:ET$107))),0)+
IFERROR(SUMPRODUCT('6. Patients'!DG$10:DG$107,OFFSET('6. Patients'!$LA$9,1,MATCH($D66,'6. Patients'!$LB$9:$LU$9,0),ROWS('6. Patients'!ET$10:ET$107))),0)+
IFERROR(SUMPRODUCT('6. Patients'!DG$10:DG$107,OFFSET('6. Patients'!$LV$9,1,MATCH($D66,'6. Patients'!$LW$9:$NT$9,0),ROWS('6. Patients'!ET$10:ET$107))),0)+
IFERROR(SUMPRODUCT('6. Patients'!DG$10:DG$107,OFFSET('6. Patients'!$NU$9,1,MATCH($D66,'6. Patients'!$NV$9:$OO$9,0),ROWS('6. Patients'!ET$10:ET$107))),0),
IFERROR(SUMPRODUCT('6. Patients'!DG$10:DG$107,OFFSET('6. Patients'!$OP$9,1,MATCH($D66,'6. Patients'!$OQ$9:$QN$9,0),ROWS('6. Patients'!ET$10:ET$107))),0)+
IFERROR(SUMPRODUCT('6. Patients'!DG$10:DG$107,OFFSET('6. Patients'!$QO$9,1,MATCH($D66,'6. Patients'!$QP$9:$RI$9,0),ROWS('6. Patients'!ET$10:ET$107))),0)+
IFERROR(SUMPRODUCT('6. Patients'!DG$10:DG$107,OFFSET('6. Patients'!$RJ$9,1,MATCH($D66,'6. Patients'!$RK$9:$TH$9,0),ROWS('6. Patients'!ET$10:ET$107))),0)+
IFERROR(SUMPRODUCT('6. Patients'!DG$10:DG$107,OFFSET('6. Patients'!$TI$9,1,MATCH($D66,'6. Patients'!$TJ$9:$UC$9,0),ROWS('6. Patients'!ET$10:ET$107))),0))+
IFERROR(VLOOKUP($D66,$H$116:$L$146,COLUMNS($H$115:$J$115)-1+AN$7,0)*$E66*$F66*'1. General Inputs'!$J$25,0),0),0)</f>
        <v>0</v>
      </c>
      <c r="AO66" s="775">
        <f ca="1">ROUNDUP(IFERROR($F66*$E66*CHOOSE(AO$7,
IFERROR(SUMPRODUCT('6. Patients'!DH$10:DH$107,OFFSET('6. Patients'!$DN$9,1,MATCH($D66,'6. Patients'!$DO$9:$FL$9,0),ROWS('6. Patients'!EU$10:EU$107))),0)+
IFERROR(SUMPRODUCT('6. Patients'!DH$10:DH$107,OFFSET('6. Patients'!$FM$9,1,MATCH($D66,'6. Patients'!$FN$9:$GG$9,0),ROWS('6. Patients'!EU$10:EU$107))),0)+
IFERROR(SUMPRODUCT('6. Patients'!DH$10:DH$107,OFFSET('6. Patients'!$GH$9,1,MATCH($D66,'6. Patients'!$GI$9:$IF$9,0),ROWS('6. Patients'!EU$10:EU$107))),0)+
IFERROR(SUMPRODUCT('6. Patients'!DH$10:DH$107,OFFSET('6. Patients'!$IG$9,1,MATCH($D66,'6. Patients'!$IH$9:$JA$9,0),ROWS('6. Patients'!EU$10:EU$107))),0),
IFERROR(SUMPRODUCT('6. Patients'!DH$10:DH$107,OFFSET('6. Patients'!$JB$9,1,MATCH($D66,'6. Patients'!$JC$9:$KZ$9,0),ROWS('6. Patients'!EU$10:EU$107))),0)+
IFERROR(SUMPRODUCT('6. Patients'!DH$10:DH$107,OFFSET('6. Patients'!$LA$9,1,MATCH($D66,'6. Patients'!$LB$9:$LU$9,0),ROWS('6. Patients'!EU$10:EU$107))),0)+
IFERROR(SUMPRODUCT('6. Patients'!DH$10:DH$107,OFFSET('6. Patients'!$LV$9,1,MATCH($D66,'6. Patients'!$LW$9:$NT$9,0),ROWS('6. Patients'!EU$10:EU$107))),0)+
IFERROR(SUMPRODUCT('6. Patients'!DH$10:DH$107,OFFSET('6. Patients'!$NU$9,1,MATCH($D66,'6. Patients'!$NV$9:$OO$9,0),ROWS('6. Patients'!EU$10:EU$107))),0),
IFERROR(SUMPRODUCT('6. Patients'!DH$10:DH$107,OFFSET('6. Patients'!$OP$9,1,MATCH($D66,'6. Patients'!$OQ$9:$QN$9,0),ROWS('6. Patients'!EU$10:EU$107))),0)+
IFERROR(SUMPRODUCT('6. Patients'!DH$10:DH$107,OFFSET('6. Patients'!$QO$9,1,MATCH($D66,'6. Patients'!$QP$9:$RI$9,0),ROWS('6. Patients'!EU$10:EU$107))),0)+
IFERROR(SUMPRODUCT('6. Patients'!DH$10:DH$107,OFFSET('6. Patients'!$RJ$9,1,MATCH($D66,'6. Patients'!$RK$9:$TH$9,0),ROWS('6. Patients'!EU$10:EU$107))),0)+
IFERROR(SUMPRODUCT('6. Patients'!DH$10:DH$107,OFFSET('6. Patients'!$TI$9,1,MATCH($D66,'6. Patients'!$TJ$9:$UC$9,0),ROWS('6. Patients'!EU$10:EU$107))),0))+
IFERROR(VLOOKUP($D66,$H$116:$L$146,COLUMNS($H$115:$J$115)-1+AO$7,0)*$E66*$F66*'1. General Inputs'!$J$25,0),0),0)</f>
        <v>0</v>
      </c>
      <c r="AP66" s="775">
        <f ca="1">ROUNDUP(IFERROR($F66*$E66*CHOOSE(AP$7,
IFERROR(SUMPRODUCT('6. Patients'!DI$10:DI$107,OFFSET('6. Patients'!$DN$9,1,MATCH($D66,'6. Patients'!$DO$9:$FL$9,0),ROWS('6. Patients'!EV$10:EV$107))),0)+
IFERROR(SUMPRODUCT('6. Patients'!DI$10:DI$107,OFFSET('6. Patients'!$FM$9,1,MATCH($D66,'6. Patients'!$FN$9:$GG$9,0),ROWS('6. Patients'!EV$10:EV$107))),0)+
IFERROR(SUMPRODUCT('6. Patients'!DI$10:DI$107,OFFSET('6. Patients'!$GH$9,1,MATCH($D66,'6. Patients'!$GI$9:$IF$9,0),ROWS('6. Patients'!EV$10:EV$107))),0)+
IFERROR(SUMPRODUCT('6. Patients'!DI$10:DI$107,OFFSET('6. Patients'!$IG$9,1,MATCH($D66,'6. Patients'!$IH$9:$JA$9,0),ROWS('6. Patients'!EV$10:EV$107))),0),
IFERROR(SUMPRODUCT('6. Patients'!DI$10:DI$107,OFFSET('6. Patients'!$JB$9,1,MATCH($D66,'6. Patients'!$JC$9:$KZ$9,0),ROWS('6. Patients'!EV$10:EV$107))),0)+
IFERROR(SUMPRODUCT('6. Patients'!DI$10:DI$107,OFFSET('6. Patients'!$LA$9,1,MATCH($D66,'6. Patients'!$LB$9:$LU$9,0),ROWS('6. Patients'!EV$10:EV$107))),0)+
IFERROR(SUMPRODUCT('6. Patients'!DI$10:DI$107,OFFSET('6. Patients'!$LV$9,1,MATCH($D66,'6. Patients'!$LW$9:$NT$9,0),ROWS('6. Patients'!EV$10:EV$107))),0)+
IFERROR(SUMPRODUCT('6. Patients'!DI$10:DI$107,OFFSET('6. Patients'!$NU$9,1,MATCH($D66,'6. Patients'!$NV$9:$OO$9,0),ROWS('6. Patients'!EV$10:EV$107))),0),
IFERROR(SUMPRODUCT('6. Patients'!DI$10:DI$107,OFFSET('6. Patients'!$OP$9,1,MATCH($D66,'6. Patients'!$OQ$9:$QN$9,0),ROWS('6. Patients'!EV$10:EV$107))),0)+
IFERROR(SUMPRODUCT('6. Patients'!DI$10:DI$107,OFFSET('6. Patients'!$QO$9,1,MATCH($D66,'6. Patients'!$QP$9:$RI$9,0),ROWS('6. Patients'!EV$10:EV$107))),0)+
IFERROR(SUMPRODUCT('6. Patients'!DI$10:DI$107,OFFSET('6. Patients'!$RJ$9,1,MATCH($D66,'6. Patients'!$RK$9:$TH$9,0),ROWS('6. Patients'!EV$10:EV$107))),0)+
IFERROR(SUMPRODUCT('6. Patients'!DI$10:DI$107,OFFSET('6. Patients'!$TI$9,1,MATCH($D66,'6. Patients'!$TJ$9:$UC$9,0),ROWS('6. Patients'!EV$10:EV$107))),0))+
IFERROR(VLOOKUP($D66,$H$116:$L$146,COLUMNS($H$115:$J$115)-1+AP$7,0)*$E66*$F66*'1. General Inputs'!$J$25,0),0),0)</f>
        <v>0</v>
      </c>
      <c r="AQ66" s="775">
        <f ca="1">ROUNDUP(IFERROR($F66*$E66*CHOOSE(AQ$7,
IFERROR(SUMPRODUCT('6. Patients'!DJ$10:DJ$107,OFFSET('6. Patients'!$DN$9,1,MATCH($D66,'6. Patients'!$DO$9:$FL$9,0),ROWS('6. Patients'!EW$10:EW$107))),0)+
IFERROR(SUMPRODUCT('6. Patients'!DJ$10:DJ$107,OFFSET('6. Patients'!$FM$9,1,MATCH($D66,'6. Patients'!$FN$9:$GG$9,0),ROWS('6. Patients'!EW$10:EW$107))),0)+
IFERROR(SUMPRODUCT('6. Patients'!DJ$10:DJ$107,OFFSET('6. Patients'!$GH$9,1,MATCH($D66,'6. Patients'!$GI$9:$IF$9,0),ROWS('6. Patients'!EW$10:EW$107))),0)+
IFERROR(SUMPRODUCT('6. Patients'!DJ$10:DJ$107,OFFSET('6. Patients'!$IG$9,1,MATCH($D66,'6. Patients'!$IH$9:$JA$9,0),ROWS('6. Patients'!EW$10:EW$107))),0),
IFERROR(SUMPRODUCT('6. Patients'!DJ$10:DJ$107,OFFSET('6. Patients'!$JB$9,1,MATCH($D66,'6. Patients'!$JC$9:$KZ$9,0),ROWS('6. Patients'!EW$10:EW$107))),0)+
IFERROR(SUMPRODUCT('6. Patients'!DJ$10:DJ$107,OFFSET('6. Patients'!$LA$9,1,MATCH($D66,'6. Patients'!$LB$9:$LU$9,0),ROWS('6. Patients'!EW$10:EW$107))),0)+
IFERROR(SUMPRODUCT('6. Patients'!DJ$10:DJ$107,OFFSET('6. Patients'!$LV$9,1,MATCH($D66,'6. Patients'!$LW$9:$NT$9,0),ROWS('6. Patients'!EW$10:EW$107))),0)+
IFERROR(SUMPRODUCT('6. Patients'!DJ$10:DJ$107,OFFSET('6. Patients'!$NU$9,1,MATCH($D66,'6. Patients'!$NV$9:$OO$9,0),ROWS('6. Patients'!EW$10:EW$107))),0),
IFERROR(SUMPRODUCT('6. Patients'!DJ$10:DJ$107,OFFSET('6. Patients'!$OP$9,1,MATCH($D66,'6. Patients'!$OQ$9:$QN$9,0),ROWS('6. Patients'!EW$10:EW$107))),0)+
IFERROR(SUMPRODUCT('6. Patients'!DJ$10:DJ$107,OFFSET('6. Patients'!$QO$9,1,MATCH($D66,'6. Patients'!$QP$9:$RI$9,0),ROWS('6. Patients'!EW$10:EW$107))),0)+
IFERROR(SUMPRODUCT('6. Patients'!DJ$10:DJ$107,OFFSET('6. Patients'!$RJ$9,1,MATCH($D66,'6. Patients'!$RK$9:$TH$9,0),ROWS('6. Patients'!EW$10:EW$107))),0)+
IFERROR(SUMPRODUCT('6. Patients'!DJ$10:DJ$107,OFFSET('6. Patients'!$TI$9,1,MATCH($D66,'6. Patients'!$TJ$9:$UC$9,0),ROWS('6. Patients'!EW$10:EW$107))),0))+
IFERROR(VLOOKUP($D66,$H$116:$L$146,COLUMNS($H$115:$J$115)-1+AQ$7,0)*$E66*$F66*'1. General Inputs'!$J$25,0),0),0)</f>
        <v>0</v>
      </c>
      <c r="AT66" s="309"/>
      <c r="AZ66" s="335">
        <f ca="1">IFERROR(SUM(OFFSET('7. Consumption'!H66,0,1,,MIN('1. General Inputs'!$J$29,COLUMNS('7. Consumption'!H$9:$AQ$9)-1))),0)+MAX(0,$AQ66*('1. General Inputs'!$J$29-COLUMNS('7. Consumption'!H$9:$AQ$9)+1))</f>
        <v>0</v>
      </c>
      <c r="BA66" s="335">
        <f ca="1">IFERROR(SUM(OFFSET('7. Consumption'!I66,0,1,,MIN('1. General Inputs'!$J$29,COLUMNS('7. Consumption'!I$9:$AQ$9)-1))),0)+MAX(0,$AQ66*('1. General Inputs'!$J$29-COLUMNS('7. Consumption'!I$9:$AQ$9)+1))</f>
        <v>0</v>
      </c>
      <c r="BB66" s="335">
        <f ca="1">IFERROR(SUM(OFFSET('7. Consumption'!J66,0,1,,MIN('1. General Inputs'!$J$29,COLUMNS('7. Consumption'!J$9:$AQ$9)-1))),0)+MAX(0,$AQ66*('1. General Inputs'!$J$29-COLUMNS('7. Consumption'!J$9:$AQ$9)+1))</f>
        <v>0</v>
      </c>
      <c r="BC66" s="335">
        <f ca="1">IFERROR(SUM(OFFSET('7. Consumption'!K66,0,1,,MIN('1. General Inputs'!$J$29,COLUMNS('7. Consumption'!K$9:$AQ$9)-1))),0)+MAX(0,$AQ66*('1. General Inputs'!$J$29-COLUMNS('7. Consumption'!K$9:$AQ$9)+1))</f>
        <v>0</v>
      </c>
      <c r="BD66" s="335">
        <f ca="1">IFERROR(SUM(OFFSET('7. Consumption'!L66,0,1,,MIN('1. General Inputs'!$J$29,COLUMNS('7. Consumption'!L$9:$AQ$9)-1))),0)+MAX(0,$AQ66*('1. General Inputs'!$J$29-COLUMNS('7. Consumption'!L$9:$AQ$9)+1))</f>
        <v>0</v>
      </c>
      <c r="BE66" s="335">
        <f ca="1">IFERROR(SUM(OFFSET('7. Consumption'!M66,0,1,,MIN('1. General Inputs'!$J$29,COLUMNS('7. Consumption'!M$9:$AQ$9)-1))),0)+MAX(0,$AQ66*('1. General Inputs'!$J$29-COLUMNS('7. Consumption'!M$9:$AQ$9)+1))</f>
        <v>0</v>
      </c>
      <c r="BF66" s="335">
        <f ca="1">IFERROR(SUM(OFFSET('7. Consumption'!N66,0,1,,MIN('1. General Inputs'!$J$29,COLUMNS('7. Consumption'!N$9:$AQ$9)-1))),0)+MAX(0,$AQ66*('1. General Inputs'!$J$29-COLUMNS('7. Consumption'!N$9:$AQ$9)+1))</f>
        <v>0</v>
      </c>
      <c r="BG66" s="335">
        <f ca="1">IFERROR(SUM(OFFSET('7. Consumption'!O66,0,1,,MIN('1. General Inputs'!$J$29,COLUMNS('7. Consumption'!O$9:$AQ$9)-1))),0)+MAX(0,$AQ66*('1. General Inputs'!$J$29-COLUMNS('7. Consumption'!O$9:$AQ$9)+1))</f>
        <v>0</v>
      </c>
      <c r="BH66" s="335">
        <f ca="1">IFERROR(SUM(OFFSET('7. Consumption'!P66,0,1,,MIN('1. General Inputs'!$J$29,COLUMNS('7. Consumption'!P$9:$AQ$9)-1))),0)+MAX(0,$AQ66*('1. General Inputs'!$J$29-COLUMNS('7. Consumption'!P$9:$AQ$9)+1))</f>
        <v>0</v>
      </c>
      <c r="BI66" s="335">
        <f ca="1">IFERROR(SUM(OFFSET('7. Consumption'!Q66,0,1,,MIN('1. General Inputs'!$J$29,COLUMNS('7. Consumption'!Q$9:$AQ$9)-1))),0)+MAX(0,$AQ66*('1. General Inputs'!$J$29-COLUMNS('7. Consumption'!Q$9:$AQ$9)+1))</f>
        <v>0</v>
      </c>
      <c r="BJ66" s="335">
        <f ca="1">IFERROR(SUM(OFFSET('7. Consumption'!R66,0,1,,MIN('1. General Inputs'!$J$29,COLUMNS('7. Consumption'!R$9:$AQ$9)-1))),0)+MAX(0,$AQ66*('1. General Inputs'!$J$29-COLUMNS('7. Consumption'!R$9:$AQ$9)+1))</f>
        <v>0</v>
      </c>
      <c r="BK66" s="335">
        <f ca="1">IFERROR(SUM(OFFSET('7. Consumption'!S66,0,1,,MIN('1. General Inputs'!$J$29,COLUMNS('7. Consumption'!S$9:$AQ$9)-1))),0)+MAX(0,$AQ66*('1. General Inputs'!$J$29-COLUMNS('7. Consumption'!S$9:$AQ$9)+1))</f>
        <v>0</v>
      </c>
      <c r="BL66" s="335">
        <f ca="1">IFERROR(SUM(OFFSET('7. Consumption'!T66,0,1,,MIN('1. General Inputs'!$J$29,COLUMNS('7. Consumption'!T$9:$AQ$9)-1))),0)+MAX(0,$AQ66*('1. General Inputs'!$J$29-COLUMNS('7. Consumption'!T$9:$AQ$9)+1))</f>
        <v>0</v>
      </c>
      <c r="BM66" s="335">
        <f ca="1">IFERROR(SUM(OFFSET('7. Consumption'!U66,0,1,,MIN('1. General Inputs'!$J$29,COLUMNS('7. Consumption'!U$9:$AQ$9)-1))),0)+MAX(0,$AQ66*('1. General Inputs'!$J$29-COLUMNS('7. Consumption'!U$9:$AQ$9)+1))</f>
        <v>0</v>
      </c>
      <c r="BN66" s="335">
        <f ca="1">IFERROR(SUM(OFFSET('7. Consumption'!V66,0,1,,MIN('1. General Inputs'!$J$29,COLUMNS('7. Consumption'!V$9:$AQ$9)-1))),0)+MAX(0,$AQ66*('1. General Inputs'!$J$29-COLUMNS('7. Consumption'!V$9:$AQ$9)+1))</f>
        <v>0</v>
      </c>
      <c r="BO66" s="335">
        <f ca="1">IFERROR(SUM(OFFSET('7. Consumption'!W66,0,1,,MIN('1. General Inputs'!$J$29,COLUMNS('7. Consumption'!W$9:$AQ$9)-1))),0)+MAX(0,$AQ66*('1. General Inputs'!$J$29-COLUMNS('7. Consumption'!W$9:$AQ$9)+1))</f>
        <v>0</v>
      </c>
      <c r="BP66" s="335">
        <f ca="1">IFERROR(SUM(OFFSET('7. Consumption'!X66,0,1,,MIN('1. General Inputs'!$J$29,COLUMNS('7. Consumption'!X$9:$AQ$9)-1))),0)+MAX(0,$AQ66*('1. General Inputs'!$J$29-COLUMNS('7. Consumption'!X$9:$AQ$9)+1))</f>
        <v>0</v>
      </c>
      <c r="BQ66" s="335">
        <f ca="1">IFERROR(SUM(OFFSET('7. Consumption'!Y66,0,1,,MIN('1. General Inputs'!$J$29,COLUMNS('7. Consumption'!Y$9:$AQ$9)-1))),0)+MAX(0,$AQ66*('1. General Inputs'!$J$29-COLUMNS('7. Consumption'!Y$9:$AQ$9)+1))</f>
        <v>0</v>
      </c>
      <c r="BR66" s="335">
        <f ca="1">IFERROR(SUM(OFFSET('7. Consumption'!Z66,0,1,,MIN('1. General Inputs'!$J$29,COLUMNS('7. Consumption'!Z$9:$AQ$9)-1))),0)+MAX(0,$AQ66*('1. General Inputs'!$J$29-COLUMNS('7. Consumption'!Z$9:$AQ$9)+1))</f>
        <v>0</v>
      </c>
      <c r="BS66" s="335">
        <f ca="1">IFERROR(SUM(OFFSET('7. Consumption'!AA66,0,1,,MIN('1. General Inputs'!$J$29,COLUMNS('7. Consumption'!AA$9:$AQ$9)-1))),0)+MAX(0,$AQ66*('1. General Inputs'!$J$29-COLUMNS('7. Consumption'!AA$9:$AQ$9)+1))</f>
        <v>0</v>
      </c>
      <c r="BT66" s="335">
        <f ca="1">IFERROR(SUM(OFFSET('7. Consumption'!AB66,0,1,,MIN('1. General Inputs'!$J$29,COLUMNS('7. Consumption'!AB$9:$AQ$9)-1))),0)+MAX(0,$AQ66*('1. General Inputs'!$J$29-COLUMNS('7. Consumption'!AB$9:$AQ$9)+1))</f>
        <v>0</v>
      </c>
      <c r="BU66" s="335">
        <f ca="1">IFERROR(SUM(OFFSET('7. Consumption'!AC66,0,1,,MIN('1. General Inputs'!$J$29,COLUMNS('7. Consumption'!AC$9:$AQ$9)-1))),0)+MAX(0,$AQ66*('1. General Inputs'!$J$29-COLUMNS('7. Consumption'!AC$9:$AQ$9)+1))</f>
        <v>0</v>
      </c>
      <c r="BV66" s="335">
        <f ca="1">IFERROR(SUM(OFFSET('7. Consumption'!AD66,0,1,,MIN('1. General Inputs'!$J$29,COLUMNS('7. Consumption'!AD$9:$AQ$9)-1))),0)+MAX(0,$AQ66*('1. General Inputs'!$J$29-COLUMNS('7. Consumption'!AD$9:$AQ$9)+1))</f>
        <v>0</v>
      </c>
      <c r="BW66" s="335">
        <f ca="1">IFERROR(SUM(OFFSET('7. Consumption'!AE66,0,1,,MIN('1. General Inputs'!$J$29,COLUMNS('7. Consumption'!AE$9:$AQ$9)-1))),0)+MAX(0,$AQ66*('1. General Inputs'!$J$29-COLUMNS('7. Consumption'!AE$9:$AQ$9)+1))</f>
        <v>0</v>
      </c>
      <c r="BX66" s="335">
        <f ca="1">IFERROR(SUM(OFFSET('7. Consumption'!AF66,0,1,,MIN('1. General Inputs'!$J$29,COLUMNS('7. Consumption'!AF$9:$AQ$9)-1))),0)+MAX(0,$AQ66*('1. General Inputs'!$J$29-COLUMNS('7. Consumption'!AF$9:$AQ$9)+1))</f>
        <v>0</v>
      </c>
      <c r="BY66" s="335">
        <f ca="1">IFERROR(SUM(OFFSET('7. Consumption'!AG66,0,1,,MIN('1. General Inputs'!$J$29,COLUMNS('7. Consumption'!AG$9:$AQ$9)-1))),0)+MAX(0,$AQ66*('1. General Inputs'!$J$29-COLUMNS('7. Consumption'!AG$9:$AQ$9)+1))</f>
        <v>0</v>
      </c>
      <c r="BZ66" s="335">
        <f ca="1">IFERROR(SUM(OFFSET('7. Consumption'!AH66,0,1,,MIN('1. General Inputs'!$J$29,COLUMNS('7. Consumption'!AH$9:$AQ$9)-1))),0)+MAX(0,$AQ66*('1. General Inputs'!$J$29-COLUMNS('7. Consumption'!AH$9:$AQ$9)+1))</f>
        <v>0</v>
      </c>
      <c r="CA66" s="335">
        <f ca="1">IFERROR(SUM(OFFSET('7. Consumption'!AI66,0,1,,MIN('1. General Inputs'!$J$29,COLUMNS('7. Consumption'!AI$9:$AQ$9)-1))),0)+MAX(0,$AQ66*('1. General Inputs'!$J$29-COLUMNS('7. Consumption'!AI$9:$AQ$9)+1))</f>
        <v>0</v>
      </c>
      <c r="CB66" s="335">
        <f ca="1">IFERROR(SUM(OFFSET('7. Consumption'!AJ66,0,1,,MIN('1. General Inputs'!$J$29,COLUMNS('7. Consumption'!AJ$9:$AQ$9)-1))),0)+MAX(0,$AQ66*('1. General Inputs'!$J$29-COLUMNS('7. Consumption'!AJ$9:$AQ$9)+1))</f>
        <v>0</v>
      </c>
      <c r="CC66" s="335">
        <f ca="1">IFERROR(SUM(OFFSET('7. Consumption'!AK66,0,1,,MIN('1. General Inputs'!$J$29,COLUMNS('7. Consumption'!AK$9:$AQ$9)-1))),0)+MAX(0,$AQ66*('1. General Inputs'!$J$29-COLUMNS('7. Consumption'!AK$9:$AQ$9)+1))</f>
        <v>0</v>
      </c>
      <c r="CD66" s="335">
        <f ca="1">IFERROR(SUM(OFFSET('7. Consumption'!AL66,0,1,,MIN('1. General Inputs'!$J$29,COLUMNS('7. Consumption'!AL$9:$AQ$9)-1))),0)+MAX(0,$AQ66*('1. General Inputs'!$J$29-COLUMNS('7. Consumption'!AL$9:$AQ$9)+1))</f>
        <v>0</v>
      </c>
      <c r="CE66" s="335">
        <f ca="1">IFERROR(SUM(OFFSET('7. Consumption'!AM66,0,1,,MIN('1. General Inputs'!$J$29,COLUMNS('7. Consumption'!AM$9:$AQ$9)-1))),0)+MAX(0,$AQ66*('1. General Inputs'!$J$29-COLUMNS('7. Consumption'!AM$9:$AQ$9)+1))</f>
        <v>0</v>
      </c>
      <c r="CF66" s="335">
        <f ca="1">IFERROR(SUM(OFFSET('7. Consumption'!AN66,0,1,,MIN('1. General Inputs'!$J$29,COLUMNS('7. Consumption'!AN$9:$AQ$9)-1))),0)+MAX(0,$AQ66*('1. General Inputs'!$J$29-COLUMNS('7. Consumption'!AN$9:$AQ$9)+1))</f>
        <v>0</v>
      </c>
      <c r="CG66" s="335">
        <f ca="1">IFERROR(SUM(OFFSET('7. Consumption'!AO66,0,1,,MIN('1. General Inputs'!$J$29,COLUMNS('7. Consumption'!AO$9:$AQ$9)-1))),0)+MAX(0,$AQ66*('1. General Inputs'!$J$29-COLUMNS('7. Consumption'!AO$9:$AQ$9)+1))</f>
        <v>0</v>
      </c>
      <c r="CH66" s="335">
        <f ca="1">IFERROR(SUM(OFFSET('7. Consumption'!AP66,0,1,,MIN('1. General Inputs'!$J$29,COLUMNS('7. Consumption'!AP$9:$AQ$9)-1))),0)+MAX(0,$AQ66*('1. General Inputs'!$J$29-COLUMNS('7. Consumption'!AP$9:$AQ$9)+1))</f>
        <v>0</v>
      </c>
      <c r="CI66" s="335">
        <f ca="1">IFERROR(SUM(OFFSET('7. Consumption'!AQ66,0,1,,MIN('1. General Inputs'!$J$29,COLUMNS('7. Consumption'!AQ$9:$AQ$9)-1))),0)+MAX(0,$AQ66*('1. General Inputs'!$J$29-COLUMNS('7. Consumption'!AQ$9:$AQ$9)+1))</f>
        <v>0</v>
      </c>
    </row>
    <row r="67" spans="2:87" ht="15" hidden="1" outlineLevel="1" x14ac:dyDescent="0.25">
      <c r="B67" s="772"/>
      <c r="C67" s="772" t="str">
        <f>IFERROR(VLOOKUP(ROWS($C$9:$C67),'5. Form Breakdown'!$AI$11:$AJ$138,COLUMNS('5. Form Breakdown'!$AI$11:$AJ$11),0),"")</f>
        <v/>
      </c>
      <c r="D67" s="772" t="str">
        <f>IFERROR(VLOOKUP($C67,'5a. Dosing'!$E$11:$F$138,2,0),"")</f>
        <v/>
      </c>
      <c r="E67" s="773" t="str">
        <f>IFERROR(INDEX('5. Form Breakdown'!$AL$11:$BL$138,MATCH('7. Consumption'!$C67,'5. Form Breakdown'!$AK$11:$AK$138,0),MATCH('5. Form Breakdown'!$AX$10,'5. Form Breakdown'!$AL$10:$BL$10,0)),"")</f>
        <v/>
      </c>
      <c r="F67" s="774" t="str">
        <f>IFERROR(INDEX('5. Form Breakdown'!$AL$11:$BL$138,MATCH('7. Consumption'!$C67,'5. Form Breakdown'!$AK$11:$AK$138,0),MATCH('5. Form Breakdown'!$BL$10,'5. Form Breakdown'!$AL$10:$BL$10,0)),"")</f>
        <v/>
      </c>
      <c r="H67" s="775">
        <f ca="1">ROUNDUP(IFERROR($F67*$E67*CHOOSE(H$7,
IFERROR(SUMPRODUCT('6. Patients'!CA$10:CA$107,OFFSET('6. Patients'!$DN$9,1,MATCH($D67,'6. Patients'!$DO$9:$FL$9,0),ROWS('6. Patients'!DN$10:DN$107))),0)+
IFERROR(SUMPRODUCT('6. Patients'!CA$10:CA$107,OFFSET('6. Patients'!$FM$9,1,MATCH($D67,'6. Patients'!$FN$9:$GG$9,0),ROWS('6. Patients'!DN$10:DN$107))),0)+
IFERROR(SUMPRODUCT('6. Patients'!CA$10:CA$107,OFFSET('6. Patients'!$GH$9,1,MATCH($D67,'6. Patients'!$GI$9:$IF$9,0),ROWS('6. Patients'!DN$10:DN$107))),0)+
IFERROR(SUMPRODUCT('6. Patients'!CA$10:CA$107,OFFSET('6. Patients'!$IG$9,1,MATCH($D67,'6. Patients'!$IH$9:$JA$9,0),ROWS('6. Patients'!DN$10:DN$107))),0),
IFERROR(SUMPRODUCT('6. Patients'!CA$10:CA$107,OFFSET('6. Patients'!$JB$9,1,MATCH($D67,'6. Patients'!$JC$9:$KZ$9,0),ROWS('6. Patients'!DN$10:DN$107))),0)+
IFERROR(SUMPRODUCT('6. Patients'!CA$10:CA$107,OFFSET('6. Patients'!$LA$9,1,MATCH($D67,'6. Patients'!$LB$9:$LU$9,0),ROWS('6. Patients'!DN$10:DN$107))),0)+
IFERROR(SUMPRODUCT('6. Patients'!CA$10:CA$107,OFFSET('6. Patients'!$LV$9,1,MATCH($D67,'6. Patients'!$LW$9:$NT$9,0),ROWS('6. Patients'!DN$10:DN$107))),0)+
IFERROR(SUMPRODUCT('6. Patients'!CA$10:CA$107,OFFSET('6. Patients'!$NU$9,1,MATCH($D67,'6. Patients'!$NV$9:$OO$9,0),ROWS('6. Patients'!DN$10:DN$107))),0),
IFERROR(SUMPRODUCT('6. Patients'!CA$10:CA$107,OFFSET('6. Patients'!$OP$9,1,MATCH($D67,'6. Patients'!$OQ$9:$QN$9,0),ROWS('6. Patients'!DN$10:DN$107))),0)+
IFERROR(SUMPRODUCT('6. Patients'!CA$10:CA$107,OFFSET('6. Patients'!$QO$9,1,MATCH($D67,'6. Patients'!$QP$9:$RI$9,0),ROWS('6. Patients'!DN$10:DN$107))),0)+
IFERROR(SUMPRODUCT('6. Patients'!CA$10:CA$107,OFFSET('6. Patients'!$RJ$9,1,MATCH($D67,'6. Patients'!$RK$9:$TH$9,0),ROWS('6. Patients'!DN$10:DN$107))),0)+
IFERROR(SUMPRODUCT('6. Patients'!CA$10:CA$107,OFFSET('6. Patients'!$TI$9,1,MATCH($D67,'6. Patients'!$TJ$9:$UC$9,0),ROWS('6. Patients'!DN$10:DN$107))),0))+
IFERROR(VLOOKUP($D67,$H$116:$L$146,COLUMNS($H$115:$J$115)-1+H$7,0)*$E67*$F67*'1. General Inputs'!$J$25,0),0),0)</f>
        <v>0</v>
      </c>
      <c r="I67" s="775">
        <f ca="1">ROUNDUP(IFERROR($F67*$E67*CHOOSE(I$7,
IFERROR(SUMPRODUCT('6. Patients'!CB$10:CB$107,OFFSET('6. Patients'!$DN$9,1,MATCH($D67,'6. Patients'!$DO$9:$FL$9,0),ROWS('6. Patients'!DO$10:DO$107))),0)+
IFERROR(SUMPRODUCT('6. Patients'!CB$10:CB$107,OFFSET('6. Patients'!$FM$9,1,MATCH($D67,'6. Patients'!$FN$9:$GG$9,0),ROWS('6. Patients'!DO$10:DO$107))),0)+
IFERROR(SUMPRODUCT('6. Patients'!CB$10:CB$107,OFFSET('6. Patients'!$GH$9,1,MATCH($D67,'6. Patients'!$GI$9:$IF$9,0),ROWS('6. Patients'!DO$10:DO$107))),0)+
IFERROR(SUMPRODUCT('6. Patients'!CB$10:CB$107,OFFSET('6. Patients'!$IG$9,1,MATCH($D67,'6. Patients'!$IH$9:$JA$9,0),ROWS('6. Patients'!DO$10:DO$107))),0),
IFERROR(SUMPRODUCT('6. Patients'!CB$10:CB$107,OFFSET('6. Patients'!$JB$9,1,MATCH($D67,'6. Patients'!$JC$9:$KZ$9,0),ROWS('6. Patients'!DO$10:DO$107))),0)+
IFERROR(SUMPRODUCT('6. Patients'!CB$10:CB$107,OFFSET('6. Patients'!$LA$9,1,MATCH($D67,'6. Patients'!$LB$9:$LU$9,0),ROWS('6. Patients'!DO$10:DO$107))),0)+
IFERROR(SUMPRODUCT('6. Patients'!CB$10:CB$107,OFFSET('6. Patients'!$LV$9,1,MATCH($D67,'6. Patients'!$LW$9:$NT$9,0),ROWS('6. Patients'!DO$10:DO$107))),0)+
IFERROR(SUMPRODUCT('6. Patients'!CB$10:CB$107,OFFSET('6. Patients'!$NU$9,1,MATCH($D67,'6. Patients'!$NV$9:$OO$9,0),ROWS('6. Patients'!DO$10:DO$107))),0),
IFERROR(SUMPRODUCT('6. Patients'!CB$10:CB$107,OFFSET('6. Patients'!$OP$9,1,MATCH($D67,'6. Patients'!$OQ$9:$QN$9,0),ROWS('6. Patients'!DO$10:DO$107))),0)+
IFERROR(SUMPRODUCT('6. Patients'!CB$10:CB$107,OFFSET('6. Patients'!$QO$9,1,MATCH($D67,'6. Patients'!$QP$9:$RI$9,0),ROWS('6. Patients'!DO$10:DO$107))),0)+
IFERROR(SUMPRODUCT('6. Patients'!CB$10:CB$107,OFFSET('6. Patients'!$RJ$9,1,MATCH($D67,'6. Patients'!$RK$9:$TH$9,0),ROWS('6. Patients'!DO$10:DO$107))),0)+
IFERROR(SUMPRODUCT('6. Patients'!CB$10:CB$107,OFFSET('6. Patients'!$TI$9,1,MATCH($D67,'6. Patients'!$TJ$9:$UC$9,0),ROWS('6. Patients'!DO$10:DO$107))),0))+
IFERROR(VLOOKUP($D67,$H$116:$L$146,COLUMNS($H$115:$J$115)-1+I$7,0)*$E67*$F67*'1. General Inputs'!$J$25,0),0),0)</f>
        <v>0</v>
      </c>
      <c r="J67" s="775">
        <f ca="1">ROUNDUP(IFERROR($F67*$E67*CHOOSE(J$7,
IFERROR(SUMPRODUCT('6. Patients'!CC$10:CC$107,OFFSET('6. Patients'!$DN$9,1,MATCH($D67,'6. Patients'!$DO$9:$FL$9,0),ROWS('6. Patients'!DP$10:DP$107))),0)+
IFERROR(SUMPRODUCT('6. Patients'!CC$10:CC$107,OFFSET('6. Patients'!$FM$9,1,MATCH($D67,'6. Patients'!$FN$9:$GG$9,0),ROWS('6. Patients'!DP$10:DP$107))),0)+
IFERROR(SUMPRODUCT('6. Patients'!CC$10:CC$107,OFFSET('6. Patients'!$GH$9,1,MATCH($D67,'6. Patients'!$GI$9:$IF$9,0),ROWS('6. Patients'!DP$10:DP$107))),0)+
IFERROR(SUMPRODUCT('6. Patients'!CC$10:CC$107,OFFSET('6. Patients'!$IG$9,1,MATCH($D67,'6. Patients'!$IH$9:$JA$9,0),ROWS('6. Patients'!DP$10:DP$107))),0),
IFERROR(SUMPRODUCT('6. Patients'!CC$10:CC$107,OFFSET('6. Patients'!$JB$9,1,MATCH($D67,'6. Patients'!$JC$9:$KZ$9,0),ROWS('6. Patients'!DP$10:DP$107))),0)+
IFERROR(SUMPRODUCT('6. Patients'!CC$10:CC$107,OFFSET('6. Patients'!$LA$9,1,MATCH($D67,'6. Patients'!$LB$9:$LU$9,0),ROWS('6. Patients'!DP$10:DP$107))),0)+
IFERROR(SUMPRODUCT('6. Patients'!CC$10:CC$107,OFFSET('6. Patients'!$LV$9,1,MATCH($D67,'6. Patients'!$LW$9:$NT$9,0),ROWS('6. Patients'!DP$10:DP$107))),0)+
IFERROR(SUMPRODUCT('6. Patients'!CC$10:CC$107,OFFSET('6. Patients'!$NU$9,1,MATCH($D67,'6. Patients'!$NV$9:$OO$9,0),ROWS('6. Patients'!DP$10:DP$107))),0),
IFERROR(SUMPRODUCT('6. Patients'!CC$10:CC$107,OFFSET('6. Patients'!$OP$9,1,MATCH($D67,'6. Patients'!$OQ$9:$QN$9,0),ROWS('6. Patients'!DP$10:DP$107))),0)+
IFERROR(SUMPRODUCT('6. Patients'!CC$10:CC$107,OFFSET('6. Patients'!$QO$9,1,MATCH($D67,'6. Patients'!$QP$9:$RI$9,0),ROWS('6. Patients'!DP$10:DP$107))),0)+
IFERROR(SUMPRODUCT('6. Patients'!CC$10:CC$107,OFFSET('6. Patients'!$RJ$9,1,MATCH($D67,'6. Patients'!$RK$9:$TH$9,0),ROWS('6. Patients'!DP$10:DP$107))),0)+
IFERROR(SUMPRODUCT('6. Patients'!CC$10:CC$107,OFFSET('6. Patients'!$TI$9,1,MATCH($D67,'6. Patients'!$TJ$9:$UC$9,0),ROWS('6. Patients'!DP$10:DP$107))),0))+
IFERROR(VLOOKUP($D67,$H$116:$L$146,COLUMNS($H$115:$J$115)-1+J$7,0)*$E67*$F67*'1. General Inputs'!$J$25,0),0),0)</f>
        <v>0</v>
      </c>
      <c r="K67" s="775">
        <f ca="1">ROUNDUP(IFERROR($F67*$E67*CHOOSE(K$7,
IFERROR(SUMPRODUCT('6. Patients'!CD$10:CD$107,OFFSET('6. Patients'!$DN$9,1,MATCH($D67,'6. Patients'!$DO$9:$FL$9,0),ROWS('6. Patients'!DQ$10:DQ$107))),0)+
IFERROR(SUMPRODUCT('6. Patients'!CD$10:CD$107,OFFSET('6. Patients'!$FM$9,1,MATCH($D67,'6. Patients'!$FN$9:$GG$9,0),ROWS('6. Patients'!DQ$10:DQ$107))),0)+
IFERROR(SUMPRODUCT('6. Patients'!CD$10:CD$107,OFFSET('6. Patients'!$GH$9,1,MATCH($D67,'6. Patients'!$GI$9:$IF$9,0),ROWS('6. Patients'!DQ$10:DQ$107))),0)+
IFERROR(SUMPRODUCT('6. Patients'!CD$10:CD$107,OFFSET('6. Patients'!$IG$9,1,MATCH($D67,'6. Patients'!$IH$9:$JA$9,0),ROWS('6. Patients'!DQ$10:DQ$107))),0),
IFERROR(SUMPRODUCT('6. Patients'!CD$10:CD$107,OFFSET('6. Patients'!$JB$9,1,MATCH($D67,'6. Patients'!$JC$9:$KZ$9,0),ROWS('6. Patients'!DQ$10:DQ$107))),0)+
IFERROR(SUMPRODUCT('6. Patients'!CD$10:CD$107,OFFSET('6. Patients'!$LA$9,1,MATCH($D67,'6. Patients'!$LB$9:$LU$9,0),ROWS('6. Patients'!DQ$10:DQ$107))),0)+
IFERROR(SUMPRODUCT('6. Patients'!CD$10:CD$107,OFFSET('6. Patients'!$LV$9,1,MATCH($D67,'6. Patients'!$LW$9:$NT$9,0),ROWS('6. Patients'!DQ$10:DQ$107))),0)+
IFERROR(SUMPRODUCT('6. Patients'!CD$10:CD$107,OFFSET('6. Patients'!$NU$9,1,MATCH($D67,'6. Patients'!$NV$9:$OO$9,0),ROWS('6. Patients'!DQ$10:DQ$107))),0),
IFERROR(SUMPRODUCT('6. Patients'!CD$10:CD$107,OFFSET('6. Patients'!$OP$9,1,MATCH($D67,'6. Patients'!$OQ$9:$QN$9,0),ROWS('6. Patients'!DQ$10:DQ$107))),0)+
IFERROR(SUMPRODUCT('6. Patients'!CD$10:CD$107,OFFSET('6. Patients'!$QO$9,1,MATCH($D67,'6. Patients'!$QP$9:$RI$9,0),ROWS('6. Patients'!DQ$10:DQ$107))),0)+
IFERROR(SUMPRODUCT('6. Patients'!CD$10:CD$107,OFFSET('6. Patients'!$RJ$9,1,MATCH($D67,'6. Patients'!$RK$9:$TH$9,0),ROWS('6. Patients'!DQ$10:DQ$107))),0)+
IFERROR(SUMPRODUCT('6. Patients'!CD$10:CD$107,OFFSET('6. Patients'!$TI$9,1,MATCH($D67,'6. Patients'!$TJ$9:$UC$9,0),ROWS('6. Patients'!DQ$10:DQ$107))),0))+
IFERROR(VLOOKUP($D67,$H$116:$L$146,COLUMNS($H$115:$J$115)-1+K$7,0)*$E67*$F67*'1. General Inputs'!$J$25,0),0),0)</f>
        <v>0</v>
      </c>
      <c r="L67" s="775">
        <f ca="1">ROUNDUP(IFERROR($F67*$E67*CHOOSE(L$7,
IFERROR(SUMPRODUCT('6. Patients'!CE$10:CE$107,OFFSET('6. Patients'!$DN$9,1,MATCH($D67,'6. Patients'!$DO$9:$FL$9,0),ROWS('6. Patients'!DR$10:DR$107))),0)+
IFERROR(SUMPRODUCT('6. Patients'!CE$10:CE$107,OFFSET('6. Patients'!$FM$9,1,MATCH($D67,'6. Patients'!$FN$9:$GG$9,0),ROWS('6. Patients'!DR$10:DR$107))),0)+
IFERROR(SUMPRODUCT('6. Patients'!CE$10:CE$107,OFFSET('6. Patients'!$GH$9,1,MATCH($D67,'6. Patients'!$GI$9:$IF$9,0),ROWS('6. Patients'!DR$10:DR$107))),0)+
IFERROR(SUMPRODUCT('6. Patients'!CE$10:CE$107,OFFSET('6. Patients'!$IG$9,1,MATCH($D67,'6. Patients'!$IH$9:$JA$9,0),ROWS('6. Patients'!DR$10:DR$107))),0),
IFERROR(SUMPRODUCT('6. Patients'!CE$10:CE$107,OFFSET('6. Patients'!$JB$9,1,MATCH($D67,'6. Patients'!$JC$9:$KZ$9,0),ROWS('6. Patients'!DR$10:DR$107))),0)+
IFERROR(SUMPRODUCT('6. Patients'!CE$10:CE$107,OFFSET('6. Patients'!$LA$9,1,MATCH($D67,'6. Patients'!$LB$9:$LU$9,0),ROWS('6. Patients'!DR$10:DR$107))),0)+
IFERROR(SUMPRODUCT('6. Patients'!CE$10:CE$107,OFFSET('6. Patients'!$LV$9,1,MATCH($D67,'6. Patients'!$LW$9:$NT$9,0),ROWS('6. Patients'!DR$10:DR$107))),0)+
IFERROR(SUMPRODUCT('6. Patients'!CE$10:CE$107,OFFSET('6. Patients'!$NU$9,1,MATCH($D67,'6. Patients'!$NV$9:$OO$9,0),ROWS('6. Patients'!DR$10:DR$107))),0),
IFERROR(SUMPRODUCT('6. Patients'!CE$10:CE$107,OFFSET('6. Patients'!$OP$9,1,MATCH($D67,'6. Patients'!$OQ$9:$QN$9,0),ROWS('6. Patients'!DR$10:DR$107))),0)+
IFERROR(SUMPRODUCT('6. Patients'!CE$10:CE$107,OFFSET('6. Patients'!$QO$9,1,MATCH($D67,'6. Patients'!$QP$9:$RI$9,0),ROWS('6. Patients'!DR$10:DR$107))),0)+
IFERROR(SUMPRODUCT('6. Patients'!CE$10:CE$107,OFFSET('6. Patients'!$RJ$9,1,MATCH($D67,'6. Patients'!$RK$9:$TH$9,0),ROWS('6. Patients'!DR$10:DR$107))),0)+
IFERROR(SUMPRODUCT('6. Patients'!CE$10:CE$107,OFFSET('6. Patients'!$TI$9,1,MATCH($D67,'6. Patients'!$TJ$9:$UC$9,0),ROWS('6. Patients'!DR$10:DR$107))),0))+
IFERROR(VLOOKUP($D67,$H$116:$L$146,COLUMNS($H$115:$J$115)-1+L$7,0)*$E67*$F67*'1. General Inputs'!$J$25,0),0),0)</f>
        <v>0</v>
      </c>
      <c r="M67" s="775">
        <f ca="1">ROUNDUP(IFERROR($F67*$E67*CHOOSE(M$7,
IFERROR(SUMPRODUCT('6. Patients'!CF$10:CF$107,OFFSET('6. Patients'!$DN$9,1,MATCH($D67,'6. Patients'!$DO$9:$FL$9,0),ROWS('6. Patients'!DS$10:DS$107))),0)+
IFERROR(SUMPRODUCT('6. Patients'!CF$10:CF$107,OFFSET('6. Patients'!$FM$9,1,MATCH($D67,'6. Patients'!$FN$9:$GG$9,0),ROWS('6. Patients'!DS$10:DS$107))),0)+
IFERROR(SUMPRODUCT('6. Patients'!CF$10:CF$107,OFFSET('6. Patients'!$GH$9,1,MATCH($D67,'6. Patients'!$GI$9:$IF$9,0),ROWS('6. Patients'!DS$10:DS$107))),0)+
IFERROR(SUMPRODUCT('6. Patients'!CF$10:CF$107,OFFSET('6. Patients'!$IG$9,1,MATCH($D67,'6. Patients'!$IH$9:$JA$9,0),ROWS('6. Patients'!DS$10:DS$107))),0),
IFERROR(SUMPRODUCT('6. Patients'!CF$10:CF$107,OFFSET('6. Patients'!$JB$9,1,MATCH($D67,'6. Patients'!$JC$9:$KZ$9,0),ROWS('6. Patients'!DS$10:DS$107))),0)+
IFERROR(SUMPRODUCT('6. Patients'!CF$10:CF$107,OFFSET('6. Patients'!$LA$9,1,MATCH($D67,'6. Patients'!$LB$9:$LU$9,0),ROWS('6. Patients'!DS$10:DS$107))),0)+
IFERROR(SUMPRODUCT('6. Patients'!CF$10:CF$107,OFFSET('6. Patients'!$LV$9,1,MATCH($D67,'6. Patients'!$LW$9:$NT$9,0),ROWS('6. Patients'!DS$10:DS$107))),0)+
IFERROR(SUMPRODUCT('6. Patients'!CF$10:CF$107,OFFSET('6. Patients'!$NU$9,1,MATCH($D67,'6. Patients'!$NV$9:$OO$9,0),ROWS('6. Patients'!DS$10:DS$107))),0),
IFERROR(SUMPRODUCT('6. Patients'!CF$10:CF$107,OFFSET('6. Patients'!$OP$9,1,MATCH($D67,'6. Patients'!$OQ$9:$QN$9,0),ROWS('6. Patients'!DS$10:DS$107))),0)+
IFERROR(SUMPRODUCT('6. Patients'!CF$10:CF$107,OFFSET('6. Patients'!$QO$9,1,MATCH($D67,'6. Patients'!$QP$9:$RI$9,0),ROWS('6. Patients'!DS$10:DS$107))),0)+
IFERROR(SUMPRODUCT('6. Patients'!CF$10:CF$107,OFFSET('6. Patients'!$RJ$9,1,MATCH($D67,'6. Patients'!$RK$9:$TH$9,0),ROWS('6. Patients'!DS$10:DS$107))),0)+
IFERROR(SUMPRODUCT('6. Patients'!CF$10:CF$107,OFFSET('6. Patients'!$TI$9,1,MATCH($D67,'6. Patients'!$TJ$9:$UC$9,0),ROWS('6. Patients'!DS$10:DS$107))),0))+
IFERROR(VLOOKUP($D67,$H$116:$L$146,COLUMNS($H$115:$J$115)-1+M$7,0)*$E67*$F67*'1. General Inputs'!$J$25,0),0),0)</f>
        <v>0</v>
      </c>
      <c r="N67" s="775">
        <f ca="1">ROUNDUP(IFERROR($F67*$E67*CHOOSE(N$7,
IFERROR(SUMPRODUCT('6. Patients'!CG$10:CG$107,OFFSET('6. Patients'!$DN$9,1,MATCH($D67,'6. Patients'!$DO$9:$FL$9,0),ROWS('6. Patients'!DT$10:DT$107))),0)+
IFERROR(SUMPRODUCT('6. Patients'!CG$10:CG$107,OFFSET('6. Patients'!$FM$9,1,MATCH($D67,'6. Patients'!$FN$9:$GG$9,0),ROWS('6. Patients'!DT$10:DT$107))),0)+
IFERROR(SUMPRODUCT('6. Patients'!CG$10:CG$107,OFFSET('6. Patients'!$GH$9,1,MATCH($D67,'6. Patients'!$GI$9:$IF$9,0),ROWS('6. Patients'!DT$10:DT$107))),0)+
IFERROR(SUMPRODUCT('6. Patients'!CG$10:CG$107,OFFSET('6. Patients'!$IG$9,1,MATCH($D67,'6. Patients'!$IH$9:$JA$9,0),ROWS('6. Patients'!DT$10:DT$107))),0),
IFERROR(SUMPRODUCT('6. Patients'!CG$10:CG$107,OFFSET('6. Patients'!$JB$9,1,MATCH($D67,'6. Patients'!$JC$9:$KZ$9,0),ROWS('6. Patients'!DT$10:DT$107))),0)+
IFERROR(SUMPRODUCT('6. Patients'!CG$10:CG$107,OFFSET('6. Patients'!$LA$9,1,MATCH($D67,'6. Patients'!$LB$9:$LU$9,0),ROWS('6. Patients'!DT$10:DT$107))),0)+
IFERROR(SUMPRODUCT('6. Patients'!CG$10:CG$107,OFFSET('6. Patients'!$LV$9,1,MATCH($D67,'6. Patients'!$LW$9:$NT$9,0),ROWS('6. Patients'!DT$10:DT$107))),0)+
IFERROR(SUMPRODUCT('6. Patients'!CG$10:CG$107,OFFSET('6. Patients'!$NU$9,1,MATCH($D67,'6. Patients'!$NV$9:$OO$9,0),ROWS('6. Patients'!DT$10:DT$107))),0),
IFERROR(SUMPRODUCT('6. Patients'!CG$10:CG$107,OFFSET('6. Patients'!$OP$9,1,MATCH($D67,'6. Patients'!$OQ$9:$QN$9,0),ROWS('6. Patients'!DT$10:DT$107))),0)+
IFERROR(SUMPRODUCT('6. Patients'!CG$10:CG$107,OFFSET('6. Patients'!$QO$9,1,MATCH($D67,'6. Patients'!$QP$9:$RI$9,0),ROWS('6. Patients'!DT$10:DT$107))),0)+
IFERROR(SUMPRODUCT('6. Patients'!CG$10:CG$107,OFFSET('6. Patients'!$RJ$9,1,MATCH($D67,'6. Patients'!$RK$9:$TH$9,0),ROWS('6. Patients'!DT$10:DT$107))),0)+
IFERROR(SUMPRODUCT('6. Patients'!CG$10:CG$107,OFFSET('6. Patients'!$TI$9,1,MATCH($D67,'6. Patients'!$TJ$9:$UC$9,0),ROWS('6. Patients'!DT$10:DT$107))),0))+
IFERROR(VLOOKUP($D67,$H$116:$L$146,COLUMNS($H$115:$J$115)-1+N$7,0)*$E67*$F67*'1. General Inputs'!$J$25,0),0),0)</f>
        <v>0</v>
      </c>
      <c r="O67" s="775">
        <f ca="1">ROUNDUP(IFERROR($F67*$E67*CHOOSE(O$7,
IFERROR(SUMPRODUCT('6. Patients'!CH$10:CH$107,OFFSET('6. Patients'!$DN$9,1,MATCH($D67,'6. Patients'!$DO$9:$FL$9,0),ROWS('6. Patients'!DU$10:DU$107))),0)+
IFERROR(SUMPRODUCT('6. Patients'!CH$10:CH$107,OFFSET('6. Patients'!$FM$9,1,MATCH($D67,'6. Patients'!$FN$9:$GG$9,0),ROWS('6. Patients'!DU$10:DU$107))),0)+
IFERROR(SUMPRODUCT('6. Patients'!CH$10:CH$107,OFFSET('6. Patients'!$GH$9,1,MATCH($D67,'6. Patients'!$GI$9:$IF$9,0),ROWS('6. Patients'!DU$10:DU$107))),0)+
IFERROR(SUMPRODUCT('6. Patients'!CH$10:CH$107,OFFSET('6. Patients'!$IG$9,1,MATCH($D67,'6. Patients'!$IH$9:$JA$9,0),ROWS('6. Patients'!DU$10:DU$107))),0),
IFERROR(SUMPRODUCT('6. Patients'!CH$10:CH$107,OFFSET('6. Patients'!$JB$9,1,MATCH($D67,'6. Patients'!$JC$9:$KZ$9,0),ROWS('6. Patients'!DU$10:DU$107))),0)+
IFERROR(SUMPRODUCT('6. Patients'!CH$10:CH$107,OFFSET('6. Patients'!$LA$9,1,MATCH($D67,'6. Patients'!$LB$9:$LU$9,0),ROWS('6. Patients'!DU$10:DU$107))),0)+
IFERROR(SUMPRODUCT('6. Patients'!CH$10:CH$107,OFFSET('6. Patients'!$LV$9,1,MATCH($D67,'6. Patients'!$LW$9:$NT$9,0),ROWS('6. Patients'!DU$10:DU$107))),0)+
IFERROR(SUMPRODUCT('6. Patients'!CH$10:CH$107,OFFSET('6. Patients'!$NU$9,1,MATCH($D67,'6. Patients'!$NV$9:$OO$9,0),ROWS('6. Patients'!DU$10:DU$107))),0),
IFERROR(SUMPRODUCT('6. Patients'!CH$10:CH$107,OFFSET('6. Patients'!$OP$9,1,MATCH($D67,'6. Patients'!$OQ$9:$QN$9,0),ROWS('6. Patients'!DU$10:DU$107))),0)+
IFERROR(SUMPRODUCT('6. Patients'!CH$10:CH$107,OFFSET('6. Patients'!$QO$9,1,MATCH($D67,'6. Patients'!$QP$9:$RI$9,0),ROWS('6. Patients'!DU$10:DU$107))),0)+
IFERROR(SUMPRODUCT('6. Patients'!CH$10:CH$107,OFFSET('6. Patients'!$RJ$9,1,MATCH($D67,'6. Patients'!$RK$9:$TH$9,0),ROWS('6. Patients'!DU$10:DU$107))),0)+
IFERROR(SUMPRODUCT('6. Patients'!CH$10:CH$107,OFFSET('6. Patients'!$TI$9,1,MATCH($D67,'6. Patients'!$TJ$9:$UC$9,0),ROWS('6. Patients'!DU$10:DU$107))),0))+
IFERROR(VLOOKUP($D67,$H$116:$L$146,COLUMNS($H$115:$J$115)-1+O$7,0)*$E67*$F67*'1. General Inputs'!$J$25,0),0),0)</f>
        <v>0</v>
      </c>
      <c r="P67" s="775">
        <f ca="1">ROUNDUP(IFERROR($F67*$E67*CHOOSE(P$7,
IFERROR(SUMPRODUCT('6. Patients'!CI$10:CI$107,OFFSET('6. Patients'!$DN$9,1,MATCH($D67,'6. Patients'!$DO$9:$FL$9,0),ROWS('6. Patients'!DV$10:DV$107))),0)+
IFERROR(SUMPRODUCT('6. Patients'!CI$10:CI$107,OFFSET('6. Patients'!$FM$9,1,MATCH($D67,'6. Patients'!$FN$9:$GG$9,0),ROWS('6. Patients'!DV$10:DV$107))),0)+
IFERROR(SUMPRODUCT('6. Patients'!CI$10:CI$107,OFFSET('6. Patients'!$GH$9,1,MATCH($D67,'6. Patients'!$GI$9:$IF$9,0),ROWS('6. Patients'!DV$10:DV$107))),0)+
IFERROR(SUMPRODUCT('6. Patients'!CI$10:CI$107,OFFSET('6. Patients'!$IG$9,1,MATCH($D67,'6. Patients'!$IH$9:$JA$9,0),ROWS('6. Patients'!DV$10:DV$107))),0),
IFERROR(SUMPRODUCT('6. Patients'!CI$10:CI$107,OFFSET('6. Patients'!$JB$9,1,MATCH($D67,'6. Patients'!$JC$9:$KZ$9,0),ROWS('6. Patients'!DV$10:DV$107))),0)+
IFERROR(SUMPRODUCT('6. Patients'!CI$10:CI$107,OFFSET('6. Patients'!$LA$9,1,MATCH($D67,'6. Patients'!$LB$9:$LU$9,0),ROWS('6. Patients'!DV$10:DV$107))),0)+
IFERROR(SUMPRODUCT('6. Patients'!CI$10:CI$107,OFFSET('6. Patients'!$LV$9,1,MATCH($D67,'6. Patients'!$LW$9:$NT$9,0),ROWS('6. Patients'!DV$10:DV$107))),0)+
IFERROR(SUMPRODUCT('6. Patients'!CI$10:CI$107,OFFSET('6. Patients'!$NU$9,1,MATCH($D67,'6. Patients'!$NV$9:$OO$9,0),ROWS('6. Patients'!DV$10:DV$107))),0),
IFERROR(SUMPRODUCT('6. Patients'!CI$10:CI$107,OFFSET('6. Patients'!$OP$9,1,MATCH($D67,'6. Patients'!$OQ$9:$QN$9,0),ROWS('6. Patients'!DV$10:DV$107))),0)+
IFERROR(SUMPRODUCT('6. Patients'!CI$10:CI$107,OFFSET('6. Patients'!$QO$9,1,MATCH($D67,'6. Patients'!$QP$9:$RI$9,0),ROWS('6. Patients'!DV$10:DV$107))),0)+
IFERROR(SUMPRODUCT('6. Patients'!CI$10:CI$107,OFFSET('6. Patients'!$RJ$9,1,MATCH($D67,'6. Patients'!$RK$9:$TH$9,0),ROWS('6. Patients'!DV$10:DV$107))),0)+
IFERROR(SUMPRODUCT('6. Patients'!CI$10:CI$107,OFFSET('6. Patients'!$TI$9,1,MATCH($D67,'6. Patients'!$TJ$9:$UC$9,0),ROWS('6. Patients'!DV$10:DV$107))),0))+
IFERROR(VLOOKUP($D67,$H$116:$L$146,COLUMNS($H$115:$J$115)-1+P$7,0)*$E67*$F67*'1. General Inputs'!$J$25,0),0),0)</f>
        <v>0</v>
      </c>
      <c r="Q67" s="775">
        <f ca="1">ROUNDUP(IFERROR($F67*$E67*CHOOSE(Q$7,
IFERROR(SUMPRODUCT('6. Patients'!CJ$10:CJ$107,OFFSET('6. Patients'!$DN$9,1,MATCH($D67,'6. Patients'!$DO$9:$FL$9,0),ROWS('6. Patients'!DW$10:DW$107))),0)+
IFERROR(SUMPRODUCT('6. Patients'!CJ$10:CJ$107,OFFSET('6. Patients'!$FM$9,1,MATCH($D67,'6. Patients'!$FN$9:$GG$9,0),ROWS('6. Patients'!DW$10:DW$107))),0)+
IFERROR(SUMPRODUCT('6. Patients'!CJ$10:CJ$107,OFFSET('6. Patients'!$GH$9,1,MATCH($D67,'6. Patients'!$GI$9:$IF$9,0),ROWS('6. Patients'!DW$10:DW$107))),0)+
IFERROR(SUMPRODUCT('6. Patients'!CJ$10:CJ$107,OFFSET('6. Patients'!$IG$9,1,MATCH($D67,'6. Patients'!$IH$9:$JA$9,0),ROWS('6. Patients'!DW$10:DW$107))),0),
IFERROR(SUMPRODUCT('6. Patients'!CJ$10:CJ$107,OFFSET('6. Patients'!$JB$9,1,MATCH($D67,'6. Patients'!$JC$9:$KZ$9,0),ROWS('6. Patients'!DW$10:DW$107))),0)+
IFERROR(SUMPRODUCT('6. Patients'!CJ$10:CJ$107,OFFSET('6. Patients'!$LA$9,1,MATCH($D67,'6. Patients'!$LB$9:$LU$9,0),ROWS('6. Patients'!DW$10:DW$107))),0)+
IFERROR(SUMPRODUCT('6. Patients'!CJ$10:CJ$107,OFFSET('6. Patients'!$LV$9,1,MATCH($D67,'6. Patients'!$LW$9:$NT$9,0),ROWS('6. Patients'!DW$10:DW$107))),0)+
IFERROR(SUMPRODUCT('6. Patients'!CJ$10:CJ$107,OFFSET('6. Patients'!$NU$9,1,MATCH($D67,'6. Patients'!$NV$9:$OO$9,0),ROWS('6. Patients'!DW$10:DW$107))),0),
IFERROR(SUMPRODUCT('6. Patients'!CJ$10:CJ$107,OFFSET('6. Patients'!$OP$9,1,MATCH($D67,'6. Patients'!$OQ$9:$QN$9,0),ROWS('6. Patients'!DW$10:DW$107))),0)+
IFERROR(SUMPRODUCT('6. Patients'!CJ$10:CJ$107,OFFSET('6. Patients'!$QO$9,1,MATCH($D67,'6. Patients'!$QP$9:$RI$9,0),ROWS('6. Patients'!DW$10:DW$107))),0)+
IFERROR(SUMPRODUCT('6. Patients'!CJ$10:CJ$107,OFFSET('6. Patients'!$RJ$9,1,MATCH($D67,'6. Patients'!$RK$9:$TH$9,0),ROWS('6. Patients'!DW$10:DW$107))),0)+
IFERROR(SUMPRODUCT('6. Patients'!CJ$10:CJ$107,OFFSET('6. Patients'!$TI$9,1,MATCH($D67,'6. Patients'!$TJ$9:$UC$9,0),ROWS('6. Patients'!DW$10:DW$107))),0))+
IFERROR(VLOOKUP($D67,$H$116:$L$146,COLUMNS($H$115:$J$115)-1+Q$7,0)*$E67*$F67*'1. General Inputs'!$J$25,0),0),0)</f>
        <v>0</v>
      </c>
      <c r="R67" s="775">
        <f ca="1">ROUNDUP(IFERROR($F67*$E67*CHOOSE(R$7,
IFERROR(SUMPRODUCT('6. Patients'!CK$10:CK$107,OFFSET('6. Patients'!$DN$9,1,MATCH($D67,'6. Patients'!$DO$9:$FL$9,0),ROWS('6. Patients'!DX$10:DX$107))),0)+
IFERROR(SUMPRODUCT('6. Patients'!CK$10:CK$107,OFFSET('6. Patients'!$FM$9,1,MATCH($D67,'6. Patients'!$FN$9:$GG$9,0),ROWS('6. Patients'!DX$10:DX$107))),0)+
IFERROR(SUMPRODUCT('6. Patients'!CK$10:CK$107,OFFSET('6. Patients'!$GH$9,1,MATCH($D67,'6. Patients'!$GI$9:$IF$9,0),ROWS('6. Patients'!DX$10:DX$107))),0)+
IFERROR(SUMPRODUCT('6. Patients'!CK$10:CK$107,OFFSET('6. Patients'!$IG$9,1,MATCH($D67,'6. Patients'!$IH$9:$JA$9,0),ROWS('6. Patients'!DX$10:DX$107))),0),
IFERROR(SUMPRODUCT('6. Patients'!CK$10:CK$107,OFFSET('6. Patients'!$JB$9,1,MATCH($D67,'6. Patients'!$JC$9:$KZ$9,0),ROWS('6. Patients'!DX$10:DX$107))),0)+
IFERROR(SUMPRODUCT('6. Patients'!CK$10:CK$107,OFFSET('6. Patients'!$LA$9,1,MATCH($D67,'6. Patients'!$LB$9:$LU$9,0),ROWS('6. Patients'!DX$10:DX$107))),0)+
IFERROR(SUMPRODUCT('6. Patients'!CK$10:CK$107,OFFSET('6. Patients'!$LV$9,1,MATCH($D67,'6. Patients'!$LW$9:$NT$9,0),ROWS('6. Patients'!DX$10:DX$107))),0)+
IFERROR(SUMPRODUCT('6. Patients'!CK$10:CK$107,OFFSET('6. Patients'!$NU$9,1,MATCH($D67,'6. Patients'!$NV$9:$OO$9,0),ROWS('6. Patients'!DX$10:DX$107))),0),
IFERROR(SUMPRODUCT('6. Patients'!CK$10:CK$107,OFFSET('6. Patients'!$OP$9,1,MATCH($D67,'6. Patients'!$OQ$9:$QN$9,0),ROWS('6. Patients'!DX$10:DX$107))),0)+
IFERROR(SUMPRODUCT('6. Patients'!CK$10:CK$107,OFFSET('6. Patients'!$QO$9,1,MATCH($D67,'6. Patients'!$QP$9:$RI$9,0),ROWS('6. Patients'!DX$10:DX$107))),0)+
IFERROR(SUMPRODUCT('6. Patients'!CK$10:CK$107,OFFSET('6. Patients'!$RJ$9,1,MATCH($D67,'6. Patients'!$RK$9:$TH$9,0),ROWS('6. Patients'!DX$10:DX$107))),0)+
IFERROR(SUMPRODUCT('6. Patients'!CK$10:CK$107,OFFSET('6. Patients'!$TI$9,1,MATCH($D67,'6. Patients'!$TJ$9:$UC$9,0),ROWS('6. Patients'!DX$10:DX$107))),0))+
IFERROR(VLOOKUP($D67,$H$116:$L$146,COLUMNS($H$115:$J$115)-1+R$7,0)*$E67*$F67*'1. General Inputs'!$J$25,0),0),0)</f>
        <v>0</v>
      </c>
      <c r="S67" s="775">
        <f ca="1">ROUNDUP(IFERROR($F67*$E67*CHOOSE(S$7,
IFERROR(SUMPRODUCT('6. Patients'!CL$10:CL$107,OFFSET('6. Patients'!$DN$9,1,MATCH($D67,'6. Patients'!$DO$9:$FL$9,0),ROWS('6. Patients'!DY$10:DY$107))),0)+
IFERROR(SUMPRODUCT('6. Patients'!CL$10:CL$107,OFFSET('6. Patients'!$FM$9,1,MATCH($D67,'6. Patients'!$FN$9:$GG$9,0),ROWS('6. Patients'!DY$10:DY$107))),0)+
IFERROR(SUMPRODUCT('6. Patients'!CL$10:CL$107,OFFSET('6. Patients'!$GH$9,1,MATCH($D67,'6. Patients'!$GI$9:$IF$9,0),ROWS('6. Patients'!DY$10:DY$107))),0)+
IFERROR(SUMPRODUCT('6. Patients'!CL$10:CL$107,OFFSET('6. Patients'!$IG$9,1,MATCH($D67,'6. Patients'!$IH$9:$JA$9,0),ROWS('6. Patients'!DY$10:DY$107))),0),
IFERROR(SUMPRODUCT('6. Patients'!CL$10:CL$107,OFFSET('6. Patients'!$JB$9,1,MATCH($D67,'6. Patients'!$JC$9:$KZ$9,0),ROWS('6. Patients'!DY$10:DY$107))),0)+
IFERROR(SUMPRODUCT('6. Patients'!CL$10:CL$107,OFFSET('6. Patients'!$LA$9,1,MATCH($D67,'6. Patients'!$LB$9:$LU$9,0),ROWS('6. Patients'!DY$10:DY$107))),0)+
IFERROR(SUMPRODUCT('6. Patients'!CL$10:CL$107,OFFSET('6. Patients'!$LV$9,1,MATCH($D67,'6. Patients'!$LW$9:$NT$9,0),ROWS('6. Patients'!DY$10:DY$107))),0)+
IFERROR(SUMPRODUCT('6. Patients'!CL$10:CL$107,OFFSET('6. Patients'!$NU$9,1,MATCH($D67,'6. Patients'!$NV$9:$OO$9,0),ROWS('6. Patients'!DY$10:DY$107))),0),
IFERROR(SUMPRODUCT('6. Patients'!CL$10:CL$107,OFFSET('6. Patients'!$OP$9,1,MATCH($D67,'6. Patients'!$OQ$9:$QN$9,0),ROWS('6. Patients'!DY$10:DY$107))),0)+
IFERROR(SUMPRODUCT('6. Patients'!CL$10:CL$107,OFFSET('6. Patients'!$QO$9,1,MATCH($D67,'6. Patients'!$QP$9:$RI$9,0),ROWS('6. Patients'!DY$10:DY$107))),0)+
IFERROR(SUMPRODUCT('6. Patients'!CL$10:CL$107,OFFSET('6. Patients'!$RJ$9,1,MATCH($D67,'6. Patients'!$RK$9:$TH$9,0),ROWS('6. Patients'!DY$10:DY$107))),0)+
IFERROR(SUMPRODUCT('6. Patients'!CL$10:CL$107,OFFSET('6. Patients'!$TI$9,1,MATCH($D67,'6. Patients'!$TJ$9:$UC$9,0),ROWS('6. Patients'!DY$10:DY$107))),0))+
IFERROR(VLOOKUP($D67,$H$116:$L$146,COLUMNS($H$115:$J$115)-1+S$7,0)*$E67*$F67*'1. General Inputs'!$J$25,0),0),0)</f>
        <v>0</v>
      </c>
      <c r="T67" s="775">
        <f ca="1">ROUNDUP(IFERROR($F67*$E67*CHOOSE(T$7,
IFERROR(SUMPRODUCT('6. Patients'!CM$10:CM$107,OFFSET('6. Patients'!$DN$9,1,MATCH($D67,'6. Patients'!$DO$9:$FL$9,0),ROWS('6. Patients'!DZ$10:DZ$107))),0)+
IFERROR(SUMPRODUCT('6. Patients'!CM$10:CM$107,OFFSET('6. Patients'!$FM$9,1,MATCH($D67,'6. Patients'!$FN$9:$GG$9,0),ROWS('6. Patients'!DZ$10:DZ$107))),0)+
IFERROR(SUMPRODUCT('6. Patients'!CM$10:CM$107,OFFSET('6. Patients'!$GH$9,1,MATCH($D67,'6. Patients'!$GI$9:$IF$9,0),ROWS('6. Patients'!DZ$10:DZ$107))),0)+
IFERROR(SUMPRODUCT('6. Patients'!CM$10:CM$107,OFFSET('6. Patients'!$IG$9,1,MATCH($D67,'6. Patients'!$IH$9:$JA$9,0),ROWS('6. Patients'!DZ$10:DZ$107))),0),
IFERROR(SUMPRODUCT('6. Patients'!CM$10:CM$107,OFFSET('6. Patients'!$JB$9,1,MATCH($D67,'6. Patients'!$JC$9:$KZ$9,0),ROWS('6. Patients'!DZ$10:DZ$107))),0)+
IFERROR(SUMPRODUCT('6. Patients'!CM$10:CM$107,OFFSET('6. Patients'!$LA$9,1,MATCH($D67,'6. Patients'!$LB$9:$LU$9,0),ROWS('6. Patients'!DZ$10:DZ$107))),0)+
IFERROR(SUMPRODUCT('6. Patients'!CM$10:CM$107,OFFSET('6. Patients'!$LV$9,1,MATCH($D67,'6. Patients'!$LW$9:$NT$9,0),ROWS('6. Patients'!DZ$10:DZ$107))),0)+
IFERROR(SUMPRODUCT('6. Patients'!CM$10:CM$107,OFFSET('6. Patients'!$NU$9,1,MATCH($D67,'6. Patients'!$NV$9:$OO$9,0),ROWS('6. Patients'!DZ$10:DZ$107))),0),
IFERROR(SUMPRODUCT('6. Patients'!CM$10:CM$107,OFFSET('6. Patients'!$OP$9,1,MATCH($D67,'6. Patients'!$OQ$9:$QN$9,0),ROWS('6. Patients'!DZ$10:DZ$107))),0)+
IFERROR(SUMPRODUCT('6. Patients'!CM$10:CM$107,OFFSET('6. Patients'!$QO$9,1,MATCH($D67,'6. Patients'!$QP$9:$RI$9,0),ROWS('6. Patients'!DZ$10:DZ$107))),0)+
IFERROR(SUMPRODUCT('6. Patients'!CM$10:CM$107,OFFSET('6. Patients'!$RJ$9,1,MATCH($D67,'6. Patients'!$RK$9:$TH$9,0),ROWS('6. Patients'!DZ$10:DZ$107))),0)+
IFERROR(SUMPRODUCT('6. Patients'!CM$10:CM$107,OFFSET('6. Patients'!$TI$9,1,MATCH($D67,'6. Patients'!$TJ$9:$UC$9,0),ROWS('6. Patients'!DZ$10:DZ$107))),0))+
IFERROR(VLOOKUP($D67,$H$116:$L$146,COLUMNS($H$115:$J$115)-1+T$7,0)*$E67*$F67*'1. General Inputs'!$J$25,0),0),0)</f>
        <v>0</v>
      </c>
      <c r="U67" s="775">
        <f ca="1">ROUNDUP(IFERROR($F67*$E67*CHOOSE(U$7,
IFERROR(SUMPRODUCT('6. Patients'!CN$10:CN$107,OFFSET('6. Patients'!$DN$9,1,MATCH($D67,'6. Patients'!$DO$9:$FL$9,0),ROWS('6. Patients'!EA$10:EA$107))),0)+
IFERROR(SUMPRODUCT('6. Patients'!CN$10:CN$107,OFFSET('6. Patients'!$FM$9,1,MATCH($D67,'6. Patients'!$FN$9:$GG$9,0),ROWS('6. Patients'!EA$10:EA$107))),0)+
IFERROR(SUMPRODUCT('6. Patients'!CN$10:CN$107,OFFSET('6. Patients'!$GH$9,1,MATCH($D67,'6. Patients'!$GI$9:$IF$9,0),ROWS('6. Patients'!EA$10:EA$107))),0)+
IFERROR(SUMPRODUCT('6. Patients'!CN$10:CN$107,OFFSET('6. Patients'!$IG$9,1,MATCH($D67,'6. Patients'!$IH$9:$JA$9,0),ROWS('6. Patients'!EA$10:EA$107))),0),
IFERROR(SUMPRODUCT('6. Patients'!CN$10:CN$107,OFFSET('6. Patients'!$JB$9,1,MATCH($D67,'6. Patients'!$JC$9:$KZ$9,0),ROWS('6. Patients'!EA$10:EA$107))),0)+
IFERROR(SUMPRODUCT('6. Patients'!CN$10:CN$107,OFFSET('6. Patients'!$LA$9,1,MATCH($D67,'6. Patients'!$LB$9:$LU$9,0),ROWS('6. Patients'!EA$10:EA$107))),0)+
IFERROR(SUMPRODUCT('6. Patients'!CN$10:CN$107,OFFSET('6. Patients'!$LV$9,1,MATCH($D67,'6. Patients'!$LW$9:$NT$9,0),ROWS('6. Patients'!EA$10:EA$107))),0)+
IFERROR(SUMPRODUCT('6. Patients'!CN$10:CN$107,OFFSET('6. Patients'!$NU$9,1,MATCH($D67,'6. Patients'!$NV$9:$OO$9,0),ROWS('6. Patients'!EA$10:EA$107))),0),
IFERROR(SUMPRODUCT('6. Patients'!CN$10:CN$107,OFFSET('6. Patients'!$OP$9,1,MATCH($D67,'6. Patients'!$OQ$9:$QN$9,0),ROWS('6. Patients'!EA$10:EA$107))),0)+
IFERROR(SUMPRODUCT('6. Patients'!CN$10:CN$107,OFFSET('6. Patients'!$QO$9,1,MATCH($D67,'6. Patients'!$QP$9:$RI$9,0),ROWS('6. Patients'!EA$10:EA$107))),0)+
IFERROR(SUMPRODUCT('6. Patients'!CN$10:CN$107,OFFSET('6. Patients'!$RJ$9,1,MATCH($D67,'6. Patients'!$RK$9:$TH$9,0),ROWS('6. Patients'!EA$10:EA$107))),0)+
IFERROR(SUMPRODUCT('6. Patients'!CN$10:CN$107,OFFSET('6. Patients'!$TI$9,1,MATCH($D67,'6. Patients'!$TJ$9:$UC$9,0),ROWS('6. Patients'!EA$10:EA$107))),0))+
IFERROR(VLOOKUP($D67,$H$116:$L$146,COLUMNS($H$115:$J$115)-1+U$7,0)*$E67*$F67*'1. General Inputs'!$J$25,0),0),0)</f>
        <v>0</v>
      </c>
      <c r="V67" s="775">
        <f ca="1">ROUNDUP(IFERROR($F67*$E67*CHOOSE(V$7,
IFERROR(SUMPRODUCT('6. Patients'!CO$10:CO$107,OFFSET('6. Patients'!$DN$9,1,MATCH($D67,'6. Patients'!$DO$9:$FL$9,0),ROWS('6. Patients'!EB$10:EB$107))),0)+
IFERROR(SUMPRODUCT('6. Patients'!CO$10:CO$107,OFFSET('6. Patients'!$FM$9,1,MATCH($D67,'6. Patients'!$FN$9:$GG$9,0),ROWS('6. Patients'!EB$10:EB$107))),0)+
IFERROR(SUMPRODUCT('6. Patients'!CO$10:CO$107,OFFSET('6. Patients'!$GH$9,1,MATCH($D67,'6. Patients'!$GI$9:$IF$9,0),ROWS('6. Patients'!EB$10:EB$107))),0)+
IFERROR(SUMPRODUCT('6. Patients'!CO$10:CO$107,OFFSET('6. Patients'!$IG$9,1,MATCH($D67,'6. Patients'!$IH$9:$JA$9,0),ROWS('6. Patients'!EB$10:EB$107))),0),
IFERROR(SUMPRODUCT('6. Patients'!CO$10:CO$107,OFFSET('6. Patients'!$JB$9,1,MATCH($D67,'6. Patients'!$JC$9:$KZ$9,0),ROWS('6. Patients'!EB$10:EB$107))),0)+
IFERROR(SUMPRODUCT('6. Patients'!CO$10:CO$107,OFFSET('6. Patients'!$LA$9,1,MATCH($D67,'6. Patients'!$LB$9:$LU$9,0),ROWS('6. Patients'!EB$10:EB$107))),0)+
IFERROR(SUMPRODUCT('6. Patients'!CO$10:CO$107,OFFSET('6. Patients'!$LV$9,1,MATCH($D67,'6. Patients'!$LW$9:$NT$9,0),ROWS('6. Patients'!EB$10:EB$107))),0)+
IFERROR(SUMPRODUCT('6. Patients'!CO$10:CO$107,OFFSET('6. Patients'!$NU$9,1,MATCH($D67,'6. Patients'!$NV$9:$OO$9,0),ROWS('6. Patients'!EB$10:EB$107))),0),
IFERROR(SUMPRODUCT('6. Patients'!CO$10:CO$107,OFFSET('6. Patients'!$OP$9,1,MATCH($D67,'6. Patients'!$OQ$9:$QN$9,0),ROWS('6. Patients'!EB$10:EB$107))),0)+
IFERROR(SUMPRODUCT('6. Patients'!CO$10:CO$107,OFFSET('6. Patients'!$QO$9,1,MATCH($D67,'6. Patients'!$QP$9:$RI$9,0),ROWS('6. Patients'!EB$10:EB$107))),0)+
IFERROR(SUMPRODUCT('6. Patients'!CO$10:CO$107,OFFSET('6. Patients'!$RJ$9,1,MATCH($D67,'6. Patients'!$RK$9:$TH$9,0),ROWS('6. Patients'!EB$10:EB$107))),0)+
IFERROR(SUMPRODUCT('6. Patients'!CO$10:CO$107,OFFSET('6. Patients'!$TI$9,1,MATCH($D67,'6. Patients'!$TJ$9:$UC$9,0),ROWS('6. Patients'!EB$10:EB$107))),0))+
IFERROR(VLOOKUP($D67,$H$116:$L$146,COLUMNS($H$115:$J$115)-1+V$7,0)*$E67*$F67*'1. General Inputs'!$J$25,0),0),0)</f>
        <v>0</v>
      </c>
      <c r="W67" s="775">
        <f ca="1">ROUNDUP(IFERROR($F67*$E67*CHOOSE(W$7,
IFERROR(SUMPRODUCT('6. Patients'!CP$10:CP$107,OFFSET('6. Patients'!$DN$9,1,MATCH($D67,'6. Patients'!$DO$9:$FL$9,0),ROWS('6. Patients'!EC$10:EC$107))),0)+
IFERROR(SUMPRODUCT('6. Patients'!CP$10:CP$107,OFFSET('6. Patients'!$FM$9,1,MATCH($D67,'6. Patients'!$FN$9:$GG$9,0),ROWS('6. Patients'!EC$10:EC$107))),0)+
IFERROR(SUMPRODUCT('6. Patients'!CP$10:CP$107,OFFSET('6. Patients'!$GH$9,1,MATCH($D67,'6. Patients'!$GI$9:$IF$9,0),ROWS('6. Patients'!EC$10:EC$107))),0)+
IFERROR(SUMPRODUCT('6. Patients'!CP$10:CP$107,OFFSET('6. Patients'!$IG$9,1,MATCH($D67,'6. Patients'!$IH$9:$JA$9,0),ROWS('6. Patients'!EC$10:EC$107))),0),
IFERROR(SUMPRODUCT('6. Patients'!CP$10:CP$107,OFFSET('6. Patients'!$JB$9,1,MATCH($D67,'6. Patients'!$JC$9:$KZ$9,0),ROWS('6. Patients'!EC$10:EC$107))),0)+
IFERROR(SUMPRODUCT('6. Patients'!CP$10:CP$107,OFFSET('6. Patients'!$LA$9,1,MATCH($D67,'6. Patients'!$LB$9:$LU$9,0),ROWS('6. Patients'!EC$10:EC$107))),0)+
IFERROR(SUMPRODUCT('6. Patients'!CP$10:CP$107,OFFSET('6. Patients'!$LV$9,1,MATCH($D67,'6. Patients'!$LW$9:$NT$9,0),ROWS('6. Patients'!EC$10:EC$107))),0)+
IFERROR(SUMPRODUCT('6. Patients'!CP$10:CP$107,OFFSET('6. Patients'!$NU$9,1,MATCH($D67,'6. Patients'!$NV$9:$OO$9,0),ROWS('6. Patients'!EC$10:EC$107))),0),
IFERROR(SUMPRODUCT('6. Patients'!CP$10:CP$107,OFFSET('6. Patients'!$OP$9,1,MATCH($D67,'6. Patients'!$OQ$9:$QN$9,0),ROWS('6. Patients'!EC$10:EC$107))),0)+
IFERROR(SUMPRODUCT('6. Patients'!CP$10:CP$107,OFFSET('6. Patients'!$QO$9,1,MATCH($D67,'6. Patients'!$QP$9:$RI$9,0),ROWS('6. Patients'!EC$10:EC$107))),0)+
IFERROR(SUMPRODUCT('6. Patients'!CP$10:CP$107,OFFSET('6. Patients'!$RJ$9,1,MATCH($D67,'6. Patients'!$RK$9:$TH$9,0),ROWS('6. Patients'!EC$10:EC$107))),0)+
IFERROR(SUMPRODUCT('6. Patients'!CP$10:CP$107,OFFSET('6. Patients'!$TI$9,1,MATCH($D67,'6. Patients'!$TJ$9:$UC$9,0),ROWS('6. Patients'!EC$10:EC$107))),0))+
IFERROR(VLOOKUP($D67,$H$116:$L$146,COLUMNS($H$115:$J$115)-1+W$7,0)*$E67*$F67*'1. General Inputs'!$J$25,0),0),0)</f>
        <v>0</v>
      </c>
      <c r="X67" s="775">
        <f ca="1">ROUNDUP(IFERROR($F67*$E67*CHOOSE(X$7,
IFERROR(SUMPRODUCT('6. Patients'!CQ$10:CQ$107,OFFSET('6. Patients'!$DN$9,1,MATCH($D67,'6. Patients'!$DO$9:$FL$9,0),ROWS('6. Patients'!ED$10:ED$107))),0)+
IFERROR(SUMPRODUCT('6. Patients'!CQ$10:CQ$107,OFFSET('6. Patients'!$FM$9,1,MATCH($D67,'6. Patients'!$FN$9:$GG$9,0),ROWS('6. Patients'!ED$10:ED$107))),0)+
IFERROR(SUMPRODUCT('6. Patients'!CQ$10:CQ$107,OFFSET('6. Patients'!$GH$9,1,MATCH($D67,'6. Patients'!$GI$9:$IF$9,0),ROWS('6. Patients'!ED$10:ED$107))),0)+
IFERROR(SUMPRODUCT('6. Patients'!CQ$10:CQ$107,OFFSET('6. Patients'!$IG$9,1,MATCH($D67,'6. Patients'!$IH$9:$JA$9,0),ROWS('6. Patients'!ED$10:ED$107))),0),
IFERROR(SUMPRODUCT('6. Patients'!CQ$10:CQ$107,OFFSET('6. Patients'!$JB$9,1,MATCH($D67,'6. Patients'!$JC$9:$KZ$9,0),ROWS('6. Patients'!ED$10:ED$107))),0)+
IFERROR(SUMPRODUCT('6. Patients'!CQ$10:CQ$107,OFFSET('6. Patients'!$LA$9,1,MATCH($D67,'6. Patients'!$LB$9:$LU$9,0),ROWS('6. Patients'!ED$10:ED$107))),0)+
IFERROR(SUMPRODUCT('6. Patients'!CQ$10:CQ$107,OFFSET('6. Patients'!$LV$9,1,MATCH($D67,'6. Patients'!$LW$9:$NT$9,0),ROWS('6. Patients'!ED$10:ED$107))),0)+
IFERROR(SUMPRODUCT('6. Patients'!CQ$10:CQ$107,OFFSET('6. Patients'!$NU$9,1,MATCH($D67,'6. Patients'!$NV$9:$OO$9,0),ROWS('6. Patients'!ED$10:ED$107))),0),
IFERROR(SUMPRODUCT('6. Patients'!CQ$10:CQ$107,OFFSET('6. Patients'!$OP$9,1,MATCH($D67,'6. Patients'!$OQ$9:$QN$9,0),ROWS('6. Patients'!ED$10:ED$107))),0)+
IFERROR(SUMPRODUCT('6. Patients'!CQ$10:CQ$107,OFFSET('6. Patients'!$QO$9,1,MATCH($D67,'6. Patients'!$QP$9:$RI$9,0),ROWS('6. Patients'!ED$10:ED$107))),0)+
IFERROR(SUMPRODUCT('6. Patients'!CQ$10:CQ$107,OFFSET('6. Patients'!$RJ$9,1,MATCH($D67,'6. Patients'!$RK$9:$TH$9,0),ROWS('6. Patients'!ED$10:ED$107))),0)+
IFERROR(SUMPRODUCT('6. Patients'!CQ$10:CQ$107,OFFSET('6. Patients'!$TI$9,1,MATCH($D67,'6. Patients'!$TJ$9:$UC$9,0),ROWS('6. Patients'!ED$10:ED$107))),0))+
IFERROR(VLOOKUP($D67,$H$116:$L$146,COLUMNS($H$115:$J$115)-1+X$7,0)*$E67*$F67*'1. General Inputs'!$J$25,0),0),0)</f>
        <v>0</v>
      </c>
      <c r="Y67" s="775">
        <f ca="1">ROUNDUP(IFERROR($F67*$E67*CHOOSE(Y$7,
IFERROR(SUMPRODUCT('6. Patients'!CR$10:CR$107,OFFSET('6. Patients'!$DN$9,1,MATCH($D67,'6. Patients'!$DO$9:$FL$9,0),ROWS('6. Patients'!EE$10:EE$107))),0)+
IFERROR(SUMPRODUCT('6. Patients'!CR$10:CR$107,OFFSET('6. Patients'!$FM$9,1,MATCH($D67,'6. Patients'!$FN$9:$GG$9,0),ROWS('6. Patients'!EE$10:EE$107))),0)+
IFERROR(SUMPRODUCT('6. Patients'!CR$10:CR$107,OFFSET('6. Patients'!$GH$9,1,MATCH($D67,'6. Patients'!$GI$9:$IF$9,0),ROWS('6. Patients'!EE$10:EE$107))),0)+
IFERROR(SUMPRODUCT('6. Patients'!CR$10:CR$107,OFFSET('6. Patients'!$IG$9,1,MATCH($D67,'6. Patients'!$IH$9:$JA$9,0),ROWS('6. Patients'!EE$10:EE$107))),0),
IFERROR(SUMPRODUCT('6. Patients'!CR$10:CR$107,OFFSET('6. Patients'!$JB$9,1,MATCH($D67,'6. Patients'!$JC$9:$KZ$9,0),ROWS('6. Patients'!EE$10:EE$107))),0)+
IFERROR(SUMPRODUCT('6. Patients'!CR$10:CR$107,OFFSET('6. Patients'!$LA$9,1,MATCH($D67,'6. Patients'!$LB$9:$LU$9,0),ROWS('6. Patients'!EE$10:EE$107))),0)+
IFERROR(SUMPRODUCT('6. Patients'!CR$10:CR$107,OFFSET('6. Patients'!$LV$9,1,MATCH($D67,'6. Patients'!$LW$9:$NT$9,0),ROWS('6. Patients'!EE$10:EE$107))),0)+
IFERROR(SUMPRODUCT('6. Patients'!CR$10:CR$107,OFFSET('6. Patients'!$NU$9,1,MATCH($D67,'6. Patients'!$NV$9:$OO$9,0),ROWS('6. Patients'!EE$10:EE$107))),0),
IFERROR(SUMPRODUCT('6. Patients'!CR$10:CR$107,OFFSET('6. Patients'!$OP$9,1,MATCH($D67,'6. Patients'!$OQ$9:$QN$9,0),ROWS('6. Patients'!EE$10:EE$107))),0)+
IFERROR(SUMPRODUCT('6. Patients'!CR$10:CR$107,OFFSET('6. Patients'!$QO$9,1,MATCH($D67,'6. Patients'!$QP$9:$RI$9,0),ROWS('6. Patients'!EE$10:EE$107))),0)+
IFERROR(SUMPRODUCT('6. Patients'!CR$10:CR$107,OFFSET('6. Patients'!$RJ$9,1,MATCH($D67,'6. Patients'!$RK$9:$TH$9,0),ROWS('6. Patients'!EE$10:EE$107))),0)+
IFERROR(SUMPRODUCT('6. Patients'!CR$10:CR$107,OFFSET('6. Patients'!$TI$9,1,MATCH($D67,'6. Patients'!$TJ$9:$UC$9,0),ROWS('6. Patients'!EE$10:EE$107))),0))+
IFERROR(VLOOKUP($D67,$H$116:$L$146,COLUMNS($H$115:$J$115)-1+Y$7,0)*$E67*$F67*'1. General Inputs'!$J$25,0),0),0)</f>
        <v>0</v>
      </c>
      <c r="Z67" s="775">
        <f ca="1">ROUNDUP(IFERROR($F67*$E67*CHOOSE(Z$7,
IFERROR(SUMPRODUCT('6. Patients'!CS$10:CS$107,OFFSET('6. Patients'!$DN$9,1,MATCH($D67,'6. Patients'!$DO$9:$FL$9,0),ROWS('6. Patients'!EF$10:EF$107))),0)+
IFERROR(SUMPRODUCT('6. Patients'!CS$10:CS$107,OFFSET('6. Patients'!$FM$9,1,MATCH($D67,'6. Patients'!$FN$9:$GG$9,0),ROWS('6. Patients'!EF$10:EF$107))),0)+
IFERROR(SUMPRODUCT('6. Patients'!CS$10:CS$107,OFFSET('6. Patients'!$GH$9,1,MATCH($D67,'6. Patients'!$GI$9:$IF$9,0),ROWS('6. Patients'!EF$10:EF$107))),0)+
IFERROR(SUMPRODUCT('6. Patients'!CS$10:CS$107,OFFSET('6. Patients'!$IG$9,1,MATCH($D67,'6. Patients'!$IH$9:$JA$9,0),ROWS('6. Patients'!EF$10:EF$107))),0),
IFERROR(SUMPRODUCT('6. Patients'!CS$10:CS$107,OFFSET('6. Patients'!$JB$9,1,MATCH($D67,'6. Patients'!$JC$9:$KZ$9,0),ROWS('6. Patients'!EF$10:EF$107))),0)+
IFERROR(SUMPRODUCT('6. Patients'!CS$10:CS$107,OFFSET('6. Patients'!$LA$9,1,MATCH($D67,'6. Patients'!$LB$9:$LU$9,0),ROWS('6. Patients'!EF$10:EF$107))),0)+
IFERROR(SUMPRODUCT('6. Patients'!CS$10:CS$107,OFFSET('6. Patients'!$LV$9,1,MATCH($D67,'6. Patients'!$LW$9:$NT$9,0),ROWS('6. Patients'!EF$10:EF$107))),0)+
IFERROR(SUMPRODUCT('6. Patients'!CS$10:CS$107,OFFSET('6. Patients'!$NU$9,1,MATCH($D67,'6. Patients'!$NV$9:$OO$9,0),ROWS('6. Patients'!EF$10:EF$107))),0),
IFERROR(SUMPRODUCT('6. Patients'!CS$10:CS$107,OFFSET('6. Patients'!$OP$9,1,MATCH($D67,'6. Patients'!$OQ$9:$QN$9,0),ROWS('6. Patients'!EF$10:EF$107))),0)+
IFERROR(SUMPRODUCT('6. Patients'!CS$10:CS$107,OFFSET('6. Patients'!$QO$9,1,MATCH($D67,'6. Patients'!$QP$9:$RI$9,0),ROWS('6. Patients'!EF$10:EF$107))),0)+
IFERROR(SUMPRODUCT('6. Patients'!CS$10:CS$107,OFFSET('6. Patients'!$RJ$9,1,MATCH($D67,'6. Patients'!$RK$9:$TH$9,0),ROWS('6. Patients'!EF$10:EF$107))),0)+
IFERROR(SUMPRODUCT('6. Patients'!CS$10:CS$107,OFFSET('6. Patients'!$TI$9,1,MATCH($D67,'6. Patients'!$TJ$9:$UC$9,0),ROWS('6. Patients'!EF$10:EF$107))),0))+
IFERROR(VLOOKUP($D67,$H$116:$L$146,COLUMNS($H$115:$J$115)-1+Z$7,0)*$E67*$F67*'1. General Inputs'!$J$25,0),0),0)</f>
        <v>0</v>
      </c>
      <c r="AA67" s="775">
        <f ca="1">ROUNDUP(IFERROR($F67*$E67*CHOOSE(AA$7,
IFERROR(SUMPRODUCT('6. Patients'!CT$10:CT$107,OFFSET('6. Patients'!$DN$9,1,MATCH($D67,'6. Patients'!$DO$9:$FL$9,0),ROWS('6. Patients'!EG$10:EG$107))),0)+
IFERROR(SUMPRODUCT('6. Patients'!CT$10:CT$107,OFFSET('6. Patients'!$FM$9,1,MATCH($D67,'6. Patients'!$FN$9:$GG$9,0),ROWS('6. Patients'!EG$10:EG$107))),0)+
IFERROR(SUMPRODUCT('6. Patients'!CT$10:CT$107,OFFSET('6. Patients'!$GH$9,1,MATCH($D67,'6. Patients'!$GI$9:$IF$9,0),ROWS('6. Patients'!EG$10:EG$107))),0)+
IFERROR(SUMPRODUCT('6. Patients'!CT$10:CT$107,OFFSET('6. Patients'!$IG$9,1,MATCH($D67,'6. Patients'!$IH$9:$JA$9,0),ROWS('6. Patients'!EG$10:EG$107))),0),
IFERROR(SUMPRODUCT('6. Patients'!CT$10:CT$107,OFFSET('6. Patients'!$JB$9,1,MATCH($D67,'6. Patients'!$JC$9:$KZ$9,0),ROWS('6. Patients'!EG$10:EG$107))),0)+
IFERROR(SUMPRODUCT('6. Patients'!CT$10:CT$107,OFFSET('6. Patients'!$LA$9,1,MATCH($D67,'6. Patients'!$LB$9:$LU$9,0),ROWS('6. Patients'!EG$10:EG$107))),0)+
IFERROR(SUMPRODUCT('6. Patients'!CT$10:CT$107,OFFSET('6. Patients'!$LV$9,1,MATCH($D67,'6. Patients'!$LW$9:$NT$9,0),ROWS('6. Patients'!EG$10:EG$107))),0)+
IFERROR(SUMPRODUCT('6. Patients'!CT$10:CT$107,OFFSET('6. Patients'!$NU$9,1,MATCH($D67,'6. Patients'!$NV$9:$OO$9,0),ROWS('6. Patients'!EG$10:EG$107))),0),
IFERROR(SUMPRODUCT('6. Patients'!CT$10:CT$107,OFFSET('6. Patients'!$OP$9,1,MATCH($D67,'6. Patients'!$OQ$9:$QN$9,0),ROWS('6. Patients'!EG$10:EG$107))),0)+
IFERROR(SUMPRODUCT('6. Patients'!CT$10:CT$107,OFFSET('6. Patients'!$QO$9,1,MATCH($D67,'6. Patients'!$QP$9:$RI$9,0),ROWS('6. Patients'!EG$10:EG$107))),0)+
IFERROR(SUMPRODUCT('6. Patients'!CT$10:CT$107,OFFSET('6. Patients'!$RJ$9,1,MATCH($D67,'6. Patients'!$RK$9:$TH$9,0),ROWS('6. Patients'!EG$10:EG$107))),0)+
IFERROR(SUMPRODUCT('6. Patients'!CT$10:CT$107,OFFSET('6. Patients'!$TI$9,1,MATCH($D67,'6. Patients'!$TJ$9:$UC$9,0),ROWS('6. Patients'!EG$10:EG$107))),0))+
IFERROR(VLOOKUP($D67,$H$116:$L$146,COLUMNS($H$115:$J$115)-1+AA$7,0)*$E67*$F67*'1. General Inputs'!$J$25,0),0),0)</f>
        <v>0</v>
      </c>
      <c r="AB67" s="775">
        <f ca="1">ROUNDUP(IFERROR($F67*$E67*CHOOSE(AB$7,
IFERROR(SUMPRODUCT('6. Patients'!CU$10:CU$107,OFFSET('6. Patients'!$DN$9,1,MATCH($D67,'6. Patients'!$DO$9:$FL$9,0),ROWS('6. Patients'!EH$10:EH$107))),0)+
IFERROR(SUMPRODUCT('6. Patients'!CU$10:CU$107,OFFSET('6. Patients'!$FM$9,1,MATCH($D67,'6. Patients'!$FN$9:$GG$9,0),ROWS('6. Patients'!EH$10:EH$107))),0)+
IFERROR(SUMPRODUCT('6. Patients'!CU$10:CU$107,OFFSET('6. Patients'!$GH$9,1,MATCH($D67,'6. Patients'!$GI$9:$IF$9,0),ROWS('6. Patients'!EH$10:EH$107))),0)+
IFERROR(SUMPRODUCT('6. Patients'!CU$10:CU$107,OFFSET('6. Patients'!$IG$9,1,MATCH($D67,'6. Patients'!$IH$9:$JA$9,0),ROWS('6. Patients'!EH$10:EH$107))),0),
IFERROR(SUMPRODUCT('6. Patients'!CU$10:CU$107,OFFSET('6. Patients'!$JB$9,1,MATCH($D67,'6. Patients'!$JC$9:$KZ$9,0),ROWS('6. Patients'!EH$10:EH$107))),0)+
IFERROR(SUMPRODUCT('6. Patients'!CU$10:CU$107,OFFSET('6. Patients'!$LA$9,1,MATCH($D67,'6. Patients'!$LB$9:$LU$9,0),ROWS('6. Patients'!EH$10:EH$107))),0)+
IFERROR(SUMPRODUCT('6. Patients'!CU$10:CU$107,OFFSET('6. Patients'!$LV$9,1,MATCH($D67,'6. Patients'!$LW$9:$NT$9,0),ROWS('6. Patients'!EH$10:EH$107))),0)+
IFERROR(SUMPRODUCT('6. Patients'!CU$10:CU$107,OFFSET('6. Patients'!$NU$9,1,MATCH($D67,'6. Patients'!$NV$9:$OO$9,0),ROWS('6. Patients'!EH$10:EH$107))),0),
IFERROR(SUMPRODUCT('6. Patients'!CU$10:CU$107,OFFSET('6. Patients'!$OP$9,1,MATCH($D67,'6. Patients'!$OQ$9:$QN$9,0),ROWS('6. Patients'!EH$10:EH$107))),0)+
IFERROR(SUMPRODUCT('6. Patients'!CU$10:CU$107,OFFSET('6. Patients'!$QO$9,1,MATCH($D67,'6. Patients'!$QP$9:$RI$9,0),ROWS('6. Patients'!EH$10:EH$107))),0)+
IFERROR(SUMPRODUCT('6. Patients'!CU$10:CU$107,OFFSET('6. Patients'!$RJ$9,1,MATCH($D67,'6. Patients'!$RK$9:$TH$9,0),ROWS('6. Patients'!EH$10:EH$107))),0)+
IFERROR(SUMPRODUCT('6. Patients'!CU$10:CU$107,OFFSET('6. Patients'!$TI$9,1,MATCH($D67,'6. Patients'!$TJ$9:$UC$9,0),ROWS('6. Patients'!EH$10:EH$107))),0))+
IFERROR(VLOOKUP($D67,$H$116:$L$146,COLUMNS($H$115:$J$115)-1+AB$7,0)*$E67*$F67*'1. General Inputs'!$J$25,0),0),0)</f>
        <v>0</v>
      </c>
      <c r="AC67" s="775">
        <f ca="1">ROUNDUP(IFERROR($F67*$E67*CHOOSE(AC$7,
IFERROR(SUMPRODUCT('6. Patients'!CV$10:CV$107,OFFSET('6. Patients'!$DN$9,1,MATCH($D67,'6. Patients'!$DO$9:$FL$9,0),ROWS('6. Patients'!EI$10:EI$107))),0)+
IFERROR(SUMPRODUCT('6. Patients'!CV$10:CV$107,OFFSET('6. Patients'!$FM$9,1,MATCH($D67,'6. Patients'!$FN$9:$GG$9,0),ROWS('6. Patients'!EI$10:EI$107))),0)+
IFERROR(SUMPRODUCT('6. Patients'!CV$10:CV$107,OFFSET('6. Patients'!$GH$9,1,MATCH($D67,'6. Patients'!$GI$9:$IF$9,0),ROWS('6. Patients'!EI$10:EI$107))),0)+
IFERROR(SUMPRODUCT('6. Patients'!CV$10:CV$107,OFFSET('6. Patients'!$IG$9,1,MATCH($D67,'6. Patients'!$IH$9:$JA$9,0),ROWS('6. Patients'!EI$10:EI$107))),0),
IFERROR(SUMPRODUCT('6. Patients'!CV$10:CV$107,OFFSET('6. Patients'!$JB$9,1,MATCH($D67,'6. Patients'!$JC$9:$KZ$9,0),ROWS('6. Patients'!EI$10:EI$107))),0)+
IFERROR(SUMPRODUCT('6. Patients'!CV$10:CV$107,OFFSET('6. Patients'!$LA$9,1,MATCH($D67,'6. Patients'!$LB$9:$LU$9,0),ROWS('6. Patients'!EI$10:EI$107))),0)+
IFERROR(SUMPRODUCT('6. Patients'!CV$10:CV$107,OFFSET('6. Patients'!$LV$9,1,MATCH($D67,'6. Patients'!$LW$9:$NT$9,0),ROWS('6. Patients'!EI$10:EI$107))),0)+
IFERROR(SUMPRODUCT('6. Patients'!CV$10:CV$107,OFFSET('6. Patients'!$NU$9,1,MATCH($D67,'6. Patients'!$NV$9:$OO$9,0),ROWS('6. Patients'!EI$10:EI$107))),0),
IFERROR(SUMPRODUCT('6. Patients'!CV$10:CV$107,OFFSET('6. Patients'!$OP$9,1,MATCH($D67,'6. Patients'!$OQ$9:$QN$9,0),ROWS('6. Patients'!EI$10:EI$107))),0)+
IFERROR(SUMPRODUCT('6. Patients'!CV$10:CV$107,OFFSET('6. Patients'!$QO$9,1,MATCH($D67,'6. Patients'!$QP$9:$RI$9,0),ROWS('6. Patients'!EI$10:EI$107))),0)+
IFERROR(SUMPRODUCT('6. Patients'!CV$10:CV$107,OFFSET('6. Patients'!$RJ$9,1,MATCH($D67,'6. Patients'!$RK$9:$TH$9,0),ROWS('6. Patients'!EI$10:EI$107))),0)+
IFERROR(SUMPRODUCT('6. Patients'!CV$10:CV$107,OFFSET('6. Patients'!$TI$9,1,MATCH($D67,'6. Patients'!$TJ$9:$UC$9,0),ROWS('6. Patients'!EI$10:EI$107))),0))+
IFERROR(VLOOKUP($D67,$H$116:$L$146,COLUMNS($H$115:$J$115)-1+AC$7,0)*$E67*$F67*'1. General Inputs'!$J$25,0),0),0)</f>
        <v>0</v>
      </c>
      <c r="AD67" s="775">
        <f ca="1">ROUNDUP(IFERROR($F67*$E67*CHOOSE(AD$7,
IFERROR(SUMPRODUCT('6. Patients'!CW$10:CW$107,OFFSET('6. Patients'!$DN$9,1,MATCH($D67,'6. Patients'!$DO$9:$FL$9,0),ROWS('6. Patients'!EJ$10:EJ$107))),0)+
IFERROR(SUMPRODUCT('6. Patients'!CW$10:CW$107,OFFSET('6. Patients'!$FM$9,1,MATCH($D67,'6. Patients'!$FN$9:$GG$9,0),ROWS('6. Patients'!EJ$10:EJ$107))),0)+
IFERROR(SUMPRODUCT('6. Patients'!CW$10:CW$107,OFFSET('6. Patients'!$GH$9,1,MATCH($D67,'6. Patients'!$GI$9:$IF$9,0),ROWS('6. Patients'!EJ$10:EJ$107))),0)+
IFERROR(SUMPRODUCT('6. Patients'!CW$10:CW$107,OFFSET('6. Patients'!$IG$9,1,MATCH($D67,'6. Patients'!$IH$9:$JA$9,0),ROWS('6. Patients'!EJ$10:EJ$107))),0),
IFERROR(SUMPRODUCT('6. Patients'!CW$10:CW$107,OFFSET('6. Patients'!$JB$9,1,MATCH($D67,'6. Patients'!$JC$9:$KZ$9,0),ROWS('6. Patients'!EJ$10:EJ$107))),0)+
IFERROR(SUMPRODUCT('6. Patients'!CW$10:CW$107,OFFSET('6. Patients'!$LA$9,1,MATCH($D67,'6. Patients'!$LB$9:$LU$9,0),ROWS('6. Patients'!EJ$10:EJ$107))),0)+
IFERROR(SUMPRODUCT('6. Patients'!CW$10:CW$107,OFFSET('6. Patients'!$LV$9,1,MATCH($D67,'6. Patients'!$LW$9:$NT$9,0),ROWS('6. Patients'!EJ$10:EJ$107))),0)+
IFERROR(SUMPRODUCT('6. Patients'!CW$10:CW$107,OFFSET('6. Patients'!$NU$9,1,MATCH($D67,'6. Patients'!$NV$9:$OO$9,0),ROWS('6. Patients'!EJ$10:EJ$107))),0),
IFERROR(SUMPRODUCT('6. Patients'!CW$10:CW$107,OFFSET('6. Patients'!$OP$9,1,MATCH($D67,'6. Patients'!$OQ$9:$QN$9,0),ROWS('6. Patients'!EJ$10:EJ$107))),0)+
IFERROR(SUMPRODUCT('6. Patients'!CW$10:CW$107,OFFSET('6. Patients'!$QO$9,1,MATCH($D67,'6. Patients'!$QP$9:$RI$9,0),ROWS('6. Patients'!EJ$10:EJ$107))),0)+
IFERROR(SUMPRODUCT('6. Patients'!CW$10:CW$107,OFFSET('6. Patients'!$RJ$9,1,MATCH($D67,'6. Patients'!$RK$9:$TH$9,0),ROWS('6. Patients'!EJ$10:EJ$107))),0)+
IFERROR(SUMPRODUCT('6. Patients'!CW$10:CW$107,OFFSET('6. Patients'!$TI$9,1,MATCH($D67,'6. Patients'!$TJ$9:$UC$9,0),ROWS('6. Patients'!EJ$10:EJ$107))),0))+
IFERROR(VLOOKUP($D67,$H$116:$L$146,COLUMNS($H$115:$J$115)-1+AD$7,0)*$E67*$F67*'1. General Inputs'!$J$25,0),0),0)</f>
        <v>0</v>
      </c>
      <c r="AE67" s="775">
        <f ca="1">ROUNDUP(IFERROR($F67*$E67*CHOOSE(AE$7,
IFERROR(SUMPRODUCT('6. Patients'!CX$10:CX$107,OFFSET('6. Patients'!$DN$9,1,MATCH($D67,'6. Patients'!$DO$9:$FL$9,0),ROWS('6. Patients'!EK$10:EK$107))),0)+
IFERROR(SUMPRODUCT('6. Patients'!CX$10:CX$107,OFFSET('6. Patients'!$FM$9,1,MATCH($D67,'6. Patients'!$FN$9:$GG$9,0),ROWS('6. Patients'!EK$10:EK$107))),0)+
IFERROR(SUMPRODUCT('6. Patients'!CX$10:CX$107,OFFSET('6. Patients'!$GH$9,1,MATCH($D67,'6. Patients'!$GI$9:$IF$9,0),ROWS('6. Patients'!EK$10:EK$107))),0)+
IFERROR(SUMPRODUCT('6. Patients'!CX$10:CX$107,OFFSET('6. Patients'!$IG$9,1,MATCH($D67,'6. Patients'!$IH$9:$JA$9,0),ROWS('6. Patients'!EK$10:EK$107))),0),
IFERROR(SUMPRODUCT('6. Patients'!CX$10:CX$107,OFFSET('6. Patients'!$JB$9,1,MATCH($D67,'6. Patients'!$JC$9:$KZ$9,0),ROWS('6. Patients'!EK$10:EK$107))),0)+
IFERROR(SUMPRODUCT('6. Patients'!CX$10:CX$107,OFFSET('6. Patients'!$LA$9,1,MATCH($D67,'6. Patients'!$LB$9:$LU$9,0),ROWS('6. Patients'!EK$10:EK$107))),0)+
IFERROR(SUMPRODUCT('6. Patients'!CX$10:CX$107,OFFSET('6. Patients'!$LV$9,1,MATCH($D67,'6. Patients'!$LW$9:$NT$9,0),ROWS('6. Patients'!EK$10:EK$107))),0)+
IFERROR(SUMPRODUCT('6. Patients'!CX$10:CX$107,OFFSET('6. Patients'!$NU$9,1,MATCH($D67,'6. Patients'!$NV$9:$OO$9,0),ROWS('6. Patients'!EK$10:EK$107))),0),
IFERROR(SUMPRODUCT('6. Patients'!CX$10:CX$107,OFFSET('6. Patients'!$OP$9,1,MATCH($D67,'6. Patients'!$OQ$9:$QN$9,0),ROWS('6. Patients'!EK$10:EK$107))),0)+
IFERROR(SUMPRODUCT('6. Patients'!CX$10:CX$107,OFFSET('6. Patients'!$QO$9,1,MATCH($D67,'6. Patients'!$QP$9:$RI$9,0),ROWS('6. Patients'!EK$10:EK$107))),0)+
IFERROR(SUMPRODUCT('6. Patients'!CX$10:CX$107,OFFSET('6. Patients'!$RJ$9,1,MATCH($D67,'6. Patients'!$RK$9:$TH$9,0),ROWS('6. Patients'!EK$10:EK$107))),0)+
IFERROR(SUMPRODUCT('6. Patients'!CX$10:CX$107,OFFSET('6. Patients'!$TI$9,1,MATCH($D67,'6. Patients'!$TJ$9:$UC$9,0),ROWS('6. Patients'!EK$10:EK$107))),0))+
IFERROR(VLOOKUP($D67,$H$116:$L$146,COLUMNS($H$115:$J$115)-1+AE$7,0)*$E67*$F67*'1. General Inputs'!$J$25,0),0),0)</f>
        <v>0</v>
      </c>
      <c r="AF67" s="775">
        <f ca="1">ROUNDUP(IFERROR($F67*$E67*CHOOSE(AF$7,
IFERROR(SUMPRODUCT('6. Patients'!CY$10:CY$107,OFFSET('6. Patients'!$DN$9,1,MATCH($D67,'6. Patients'!$DO$9:$FL$9,0),ROWS('6. Patients'!EL$10:EL$107))),0)+
IFERROR(SUMPRODUCT('6. Patients'!CY$10:CY$107,OFFSET('6. Patients'!$FM$9,1,MATCH($D67,'6. Patients'!$FN$9:$GG$9,0),ROWS('6. Patients'!EL$10:EL$107))),0)+
IFERROR(SUMPRODUCT('6. Patients'!CY$10:CY$107,OFFSET('6. Patients'!$GH$9,1,MATCH($D67,'6. Patients'!$GI$9:$IF$9,0),ROWS('6. Patients'!EL$10:EL$107))),0)+
IFERROR(SUMPRODUCT('6. Patients'!CY$10:CY$107,OFFSET('6. Patients'!$IG$9,1,MATCH($D67,'6. Patients'!$IH$9:$JA$9,0),ROWS('6. Patients'!EL$10:EL$107))),0),
IFERROR(SUMPRODUCT('6. Patients'!CY$10:CY$107,OFFSET('6. Patients'!$JB$9,1,MATCH($D67,'6. Patients'!$JC$9:$KZ$9,0),ROWS('6. Patients'!EL$10:EL$107))),0)+
IFERROR(SUMPRODUCT('6. Patients'!CY$10:CY$107,OFFSET('6. Patients'!$LA$9,1,MATCH($D67,'6. Patients'!$LB$9:$LU$9,0),ROWS('6. Patients'!EL$10:EL$107))),0)+
IFERROR(SUMPRODUCT('6. Patients'!CY$10:CY$107,OFFSET('6. Patients'!$LV$9,1,MATCH($D67,'6. Patients'!$LW$9:$NT$9,0),ROWS('6. Patients'!EL$10:EL$107))),0)+
IFERROR(SUMPRODUCT('6. Patients'!CY$10:CY$107,OFFSET('6. Patients'!$NU$9,1,MATCH($D67,'6. Patients'!$NV$9:$OO$9,0),ROWS('6. Patients'!EL$10:EL$107))),0),
IFERROR(SUMPRODUCT('6. Patients'!CY$10:CY$107,OFFSET('6. Patients'!$OP$9,1,MATCH($D67,'6. Patients'!$OQ$9:$QN$9,0),ROWS('6. Patients'!EL$10:EL$107))),0)+
IFERROR(SUMPRODUCT('6. Patients'!CY$10:CY$107,OFFSET('6. Patients'!$QO$9,1,MATCH($D67,'6. Patients'!$QP$9:$RI$9,0),ROWS('6. Patients'!EL$10:EL$107))),0)+
IFERROR(SUMPRODUCT('6. Patients'!CY$10:CY$107,OFFSET('6. Patients'!$RJ$9,1,MATCH($D67,'6. Patients'!$RK$9:$TH$9,0),ROWS('6. Patients'!EL$10:EL$107))),0)+
IFERROR(SUMPRODUCT('6. Patients'!CY$10:CY$107,OFFSET('6. Patients'!$TI$9,1,MATCH($D67,'6. Patients'!$TJ$9:$UC$9,0),ROWS('6. Patients'!EL$10:EL$107))),0))+
IFERROR(VLOOKUP($D67,$H$116:$L$146,COLUMNS($H$115:$J$115)-1+AF$7,0)*$E67*$F67*'1. General Inputs'!$J$25,0),0),0)</f>
        <v>0</v>
      </c>
      <c r="AG67" s="775">
        <f ca="1">ROUNDUP(IFERROR($F67*$E67*CHOOSE(AG$7,
IFERROR(SUMPRODUCT('6. Patients'!CZ$10:CZ$107,OFFSET('6. Patients'!$DN$9,1,MATCH($D67,'6. Patients'!$DO$9:$FL$9,0),ROWS('6. Patients'!EM$10:EM$107))),0)+
IFERROR(SUMPRODUCT('6. Patients'!CZ$10:CZ$107,OFFSET('6. Patients'!$FM$9,1,MATCH($D67,'6. Patients'!$FN$9:$GG$9,0),ROWS('6. Patients'!EM$10:EM$107))),0)+
IFERROR(SUMPRODUCT('6. Patients'!CZ$10:CZ$107,OFFSET('6. Patients'!$GH$9,1,MATCH($D67,'6. Patients'!$GI$9:$IF$9,0),ROWS('6. Patients'!EM$10:EM$107))),0)+
IFERROR(SUMPRODUCT('6. Patients'!CZ$10:CZ$107,OFFSET('6. Patients'!$IG$9,1,MATCH($D67,'6. Patients'!$IH$9:$JA$9,0),ROWS('6. Patients'!EM$10:EM$107))),0),
IFERROR(SUMPRODUCT('6. Patients'!CZ$10:CZ$107,OFFSET('6. Patients'!$JB$9,1,MATCH($D67,'6. Patients'!$JC$9:$KZ$9,0),ROWS('6. Patients'!EM$10:EM$107))),0)+
IFERROR(SUMPRODUCT('6. Patients'!CZ$10:CZ$107,OFFSET('6. Patients'!$LA$9,1,MATCH($D67,'6. Patients'!$LB$9:$LU$9,0),ROWS('6. Patients'!EM$10:EM$107))),0)+
IFERROR(SUMPRODUCT('6. Patients'!CZ$10:CZ$107,OFFSET('6. Patients'!$LV$9,1,MATCH($D67,'6. Patients'!$LW$9:$NT$9,0),ROWS('6. Patients'!EM$10:EM$107))),0)+
IFERROR(SUMPRODUCT('6. Patients'!CZ$10:CZ$107,OFFSET('6. Patients'!$NU$9,1,MATCH($D67,'6. Patients'!$NV$9:$OO$9,0),ROWS('6. Patients'!EM$10:EM$107))),0),
IFERROR(SUMPRODUCT('6. Patients'!CZ$10:CZ$107,OFFSET('6. Patients'!$OP$9,1,MATCH($D67,'6. Patients'!$OQ$9:$QN$9,0),ROWS('6. Patients'!EM$10:EM$107))),0)+
IFERROR(SUMPRODUCT('6. Patients'!CZ$10:CZ$107,OFFSET('6. Patients'!$QO$9,1,MATCH($D67,'6. Patients'!$QP$9:$RI$9,0),ROWS('6. Patients'!EM$10:EM$107))),0)+
IFERROR(SUMPRODUCT('6. Patients'!CZ$10:CZ$107,OFFSET('6. Patients'!$RJ$9,1,MATCH($D67,'6. Patients'!$RK$9:$TH$9,0),ROWS('6. Patients'!EM$10:EM$107))),0)+
IFERROR(SUMPRODUCT('6. Patients'!CZ$10:CZ$107,OFFSET('6. Patients'!$TI$9,1,MATCH($D67,'6. Patients'!$TJ$9:$UC$9,0),ROWS('6. Patients'!EM$10:EM$107))),0))+
IFERROR(VLOOKUP($D67,$H$116:$L$146,COLUMNS($H$115:$J$115)-1+AG$7,0)*$E67*$F67*'1. General Inputs'!$J$25,0),0),0)</f>
        <v>0</v>
      </c>
      <c r="AH67" s="775">
        <f ca="1">ROUNDUP(IFERROR($F67*$E67*CHOOSE(AH$7,
IFERROR(SUMPRODUCT('6. Patients'!DA$10:DA$107,OFFSET('6. Patients'!$DN$9,1,MATCH($D67,'6. Patients'!$DO$9:$FL$9,0),ROWS('6. Patients'!EN$10:EN$107))),0)+
IFERROR(SUMPRODUCT('6. Patients'!DA$10:DA$107,OFFSET('6. Patients'!$FM$9,1,MATCH($D67,'6. Patients'!$FN$9:$GG$9,0),ROWS('6. Patients'!EN$10:EN$107))),0)+
IFERROR(SUMPRODUCT('6. Patients'!DA$10:DA$107,OFFSET('6. Patients'!$GH$9,1,MATCH($D67,'6. Patients'!$GI$9:$IF$9,0),ROWS('6. Patients'!EN$10:EN$107))),0)+
IFERROR(SUMPRODUCT('6. Patients'!DA$10:DA$107,OFFSET('6. Patients'!$IG$9,1,MATCH($D67,'6. Patients'!$IH$9:$JA$9,0),ROWS('6. Patients'!EN$10:EN$107))),0),
IFERROR(SUMPRODUCT('6. Patients'!DA$10:DA$107,OFFSET('6. Patients'!$JB$9,1,MATCH($D67,'6. Patients'!$JC$9:$KZ$9,0),ROWS('6. Patients'!EN$10:EN$107))),0)+
IFERROR(SUMPRODUCT('6. Patients'!DA$10:DA$107,OFFSET('6. Patients'!$LA$9,1,MATCH($D67,'6. Patients'!$LB$9:$LU$9,0),ROWS('6. Patients'!EN$10:EN$107))),0)+
IFERROR(SUMPRODUCT('6. Patients'!DA$10:DA$107,OFFSET('6. Patients'!$LV$9,1,MATCH($D67,'6. Patients'!$LW$9:$NT$9,0),ROWS('6. Patients'!EN$10:EN$107))),0)+
IFERROR(SUMPRODUCT('6. Patients'!DA$10:DA$107,OFFSET('6. Patients'!$NU$9,1,MATCH($D67,'6. Patients'!$NV$9:$OO$9,0),ROWS('6. Patients'!EN$10:EN$107))),0),
IFERROR(SUMPRODUCT('6. Patients'!DA$10:DA$107,OFFSET('6. Patients'!$OP$9,1,MATCH($D67,'6. Patients'!$OQ$9:$QN$9,0),ROWS('6. Patients'!EN$10:EN$107))),0)+
IFERROR(SUMPRODUCT('6. Patients'!DA$10:DA$107,OFFSET('6. Patients'!$QO$9,1,MATCH($D67,'6. Patients'!$QP$9:$RI$9,0),ROWS('6. Patients'!EN$10:EN$107))),0)+
IFERROR(SUMPRODUCT('6. Patients'!DA$10:DA$107,OFFSET('6. Patients'!$RJ$9,1,MATCH($D67,'6. Patients'!$RK$9:$TH$9,0),ROWS('6. Patients'!EN$10:EN$107))),0)+
IFERROR(SUMPRODUCT('6. Patients'!DA$10:DA$107,OFFSET('6. Patients'!$TI$9,1,MATCH($D67,'6. Patients'!$TJ$9:$UC$9,0),ROWS('6. Patients'!EN$10:EN$107))),0))+
IFERROR(VLOOKUP($D67,$H$116:$L$146,COLUMNS($H$115:$J$115)-1+AH$7,0)*$E67*$F67*'1. General Inputs'!$J$25,0),0),0)</f>
        <v>0</v>
      </c>
      <c r="AI67" s="775">
        <f ca="1">ROUNDUP(IFERROR($F67*$E67*CHOOSE(AI$7,
IFERROR(SUMPRODUCT('6. Patients'!DB$10:DB$107,OFFSET('6. Patients'!$DN$9,1,MATCH($D67,'6. Patients'!$DO$9:$FL$9,0),ROWS('6. Patients'!EO$10:EO$107))),0)+
IFERROR(SUMPRODUCT('6. Patients'!DB$10:DB$107,OFFSET('6. Patients'!$FM$9,1,MATCH($D67,'6. Patients'!$FN$9:$GG$9,0),ROWS('6. Patients'!EO$10:EO$107))),0)+
IFERROR(SUMPRODUCT('6. Patients'!DB$10:DB$107,OFFSET('6. Patients'!$GH$9,1,MATCH($D67,'6. Patients'!$GI$9:$IF$9,0),ROWS('6. Patients'!EO$10:EO$107))),0)+
IFERROR(SUMPRODUCT('6. Patients'!DB$10:DB$107,OFFSET('6. Patients'!$IG$9,1,MATCH($D67,'6. Patients'!$IH$9:$JA$9,0),ROWS('6. Patients'!EO$10:EO$107))),0),
IFERROR(SUMPRODUCT('6. Patients'!DB$10:DB$107,OFFSET('6. Patients'!$JB$9,1,MATCH($D67,'6. Patients'!$JC$9:$KZ$9,0),ROWS('6. Patients'!EO$10:EO$107))),0)+
IFERROR(SUMPRODUCT('6. Patients'!DB$10:DB$107,OFFSET('6. Patients'!$LA$9,1,MATCH($D67,'6. Patients'!$LB$9:$LU$9,0),ROWS('6. Patients'!EO$10:EO$107))),0)+
IFERROR(SUMPRODUCT('6. Patients'!DB$10:DB$107,OFFSET('6. Patients'!$LV$9,1,MATCH($D67,'6. Patients'!$LW$9:$NT$9,0),ROWS('6. Patients'!EO$10:EO$107))),0)+
IFERROR(SUMPRODUCT('6. Patients'!DB$10:DB$107,OFFSET('6. Patients'!$NU$9,1,MATCH($D67,'6. Patients'!$NV$9:$OO$9,0),ROWS('6. Patients'!EO$10:EO$107))),0),
IFERROR(SUMPRODUCT('6. Patients'!DB$10:DB$107,OFFSET('6. Patients'!$OP$9,1,MATCH($D67,'6. Patients'!$OQ$9:$QN$9,0),ROWS('6. Patients'!EO$10:EO$107))),0)+
IFERROR(SUMPRODUCT('6. Patients'!DB$10:DB$107,OFFSET('6. Patients'!$QO$9,1,MATCH($D67,'6. Patients'!$QP$9:$RI$9,0),ROWS('6. Patients'!EO$10:EO$107))),0)+
IFERROR(SUMPRODUCT('6. Patients'!DB$10:DB$107,OFFSET('6. Patients'!$RJ$9,1,MATCH($D67,'6. Patients'!$RK$9:$TH$9,0),ROWS('6. Patients'!EO$10:EO$107))),0)+
IFERROR(SUMPRODUCT('6. Patients'!DB$10:DB$107,OFFSET('6. Patients'!$TI$9,1,MATCH($D67,'6. Patients'!$TJ$9:$UC$9,0),ROWS('6. Patients'!EO$10:EO$107))),0))+
IFERROR(VLOOKUP($D67,$H$116:$L$146,COLUMNS($H$115:$J$115)-1+AI$7,0)*$E67*$F67*'1. General Inputs'!$J$25,0),0),0)</f>
        <v>0</v>
      </c>
      <c r="AJ67" s="775">
        <f ca="1">ROUNDUP(IFERROR($F67*$E67*CHOOSE(AJ$7,
IFERROR(SUMPRODUCT('6. Patients'!DC$10:DC$107,OFFSET('6. Patients'!$DN$9,1,MATCH($D67,'6. Patients'!$DO$9:$FL$9,0),ROWS('6. Patients'!EP$10:EP$107))),0)+
IFERROR(SUMPRODUCT('6. Patients'!DC$10:DC$107,OFFSET('6. Patients'!$FM$9,1,MATCH($D67,'6. Patients'!$FN$9:$GG$9,0),ROWS('6. Patients'!EP$10:EP$107))),0)+
IFERROR(SUMPRODUCT('6. Patients'!DC$10:DC$107,OFFSET('6. Patients'!$GH$9,1,MATCH($D67,'6. Patients'!$GI$9:$IF$9,0),ROWS('6. Patients'!EP$10:EP$107))),0)+
IFERROR(SUMPRODUCT('6. Patients'!DC$10:DC$107,OFFSET('6. Patients'!$IG$9,1,MATCH($D67,'6. Patients'!$IH$9:$JA$9,0),ROWS('6. Patients'!EP$10:EP$107))),0),
IFERROR(SUMPRODUCT('6. Patients'!DC$10:DC$107,OFFSET('6. Patients'!$JB$9,1,MATCH($D67,'6. Patients'!$JC$9:$KZ$9,0),ROWS('6. Patients'!EP$10:EP$107))),0)+
IFERROR(SUMPRODUCT('6. Patients'!DC$10:DC$107,OFFSET('6. Patients'!$LA$9,1,MATCH($D67,'6. Patients'!$LB$9:$LU$9,0),ROWS('6. Patients'!EP$10:EP$107))),0)+
IFERROR(SUMPRODUCT('6. Patients'!DC$10:DC$107,OFFSET('6. Patients'!$LV$9,1,MATCH($D67,'6. Patients'!$LW$9:$NT$9,0),ROWS('6. Patients'!EP$10:EP$107))),0)+
IFERROR(SUMPRODUCT('6. Patients'!DC$10:DC$107,OFFSET('6. Patients'!$NU$9,1,MATCH($D67,'6. Patients'!$NV$9:$OO$9,0),ROWS('6. Patients'!EP$10:EP$107))),0),
IFERROR(SUMPRODUCT('6. Patients'!DC$10:DC$107,OFFSET('6. Patients'!$OP$9,1,MATCH($D67,'6. Patients'!$OQ$9:$QN$9,0),ROWS('6. Patients'!EP$10:EP$107))),0)+
IFERROR(SUMPRODUCT('6. Patients'!DC$10:DC$107,OFFSET('6. Patients'!$QO$9,1,MATCH($D67,'6. Patients'!$QP$9:$RI$9,0),ROWS('6. Patients'!EP$10:EP$107))),0)+
IFERROR(SUMPRODUCT('6. Patients'!DC$10:DC$107,OFFSET('6. Patients'!$RJ$9,1,MATCH($D67,'6. Patients'!$RK$9:$TH$9,0),ROWS('6. Patients'!EP$10:EP$107))),0)+
IFERROR(SUMPRODUCT('6. Patients'!DC$10:DC$107,OFFSET('6. Patients'!$TI$9,1,MATCH($D67,'6. Patients'!$TJ$9:$UC$9,0),ROWS('6. Patients'!EP$10:EP$107))),0))+
IFERROR(VLOOKUP($D67,$H$116:$L$146,COLUMNS($H$115:$J$115)-1+AJ$7,0)*$E67*$F67*'1. General Inputs'!$J$25,0),0),0)</f>
        <v>0</v>
      </c>
      <c r="AK67" s="775">
        <f ca="1">ROUNDUP(IFERROR($F67*$E67*CHOOSE(AK$7,
IFERROR(SUMPRODUCT('6. Patients'!DD$10:DD$107,OFFSET('6. Patients'!$DN$9,1,MATCH($D67,'6. Patients'!$DO$9:$FL$9,0),ROWS('6. Patients'!EQ$10:EQ$107))),0)+
IFERROR(SUMPRODUCT('6. Patients'!DD$10:DD$107,OFFSET('6. Patients'!$FM$9,1,MATCH($D67,'6. Patients'!$FN$9:$GG$9,0),ROWS('6. Patients'!EQ$10:EQ$107))),0)+
IFERROR(SUMPRODUCT('6. Patients'!DD$10:DD$107,OFFSET('6. Patients'!$GH$9,1,MATCH($D67,'6. Patients'!$GI$9:$IF$9,0),ROWS('6. Patients'!EQ$10:EQ$107))),0)+
IFERROR(SUMPRODUCT('6. Patients'!DD$10:DD$107,OFFSET('6. Patients'!$IG$9,1,MATCH($D67,'6. Patients'!$IH$9:$JA$9,0),ROWS('6. Patients'!EQ$10:EQ$107))),0),
IFERROR(SUMPRODUCT('6. Patients'!DD$10:DD$107,OFFSET('6. Patients'!$JB$9,1,MATCH($D67,'6. Patients'!$JC$9:$KZ$9,0),ROWS('6. Patients'!EQ$10:EQ$107))),0)+
IFERROR(SUMPRODUCT('6. Patients'!DD$10:DD$107,OFFSET('6. Patients'!$LA$9,1,MATCH($D67,'6. Patients'!$LB$9:$LU$9,0),ROWS('6. Patients'!EQ$10:EQ$107))),0)+
IFERROR(SUMPRODUCT('6. Patients'!DD$10:DD$107,OFFSET('6. Patients'!$LV$9,1,MATCH($D67,'6. Patients'!$LW$9:$NT$9,0),ROWS('6. Patients'!EQ$10:EQ$107))),0)+
IFERROR(SUMPRODUCT('6. Patients'!DD$10:DD$107,OFFSET('6. Patients'!$NU$9,1,MATCH($D67,'6. Patients'!$NV$9:$OO$9,0),ROWS('6. Patients'!EQ$10:EQ$107))),0),
IFERROR(SUMPRODUCT('6. Patients'!DD$10:DD$107,OFFSET('6. Patients'!$OP$9,1,MATCH($D67,'6. Patients'!$OQ$9:$QN$9,0),ROWS('6. Patients'!EQ$10:EQ$107))),0)+
IFERROR(SUMPRODUCT('6. Patients'!DD$10:DD$107,OFFSET('6. Patients'!$QO$9,1,MATCH($D67,'6. Patients'!$QP$9:$RI$9,0),ROWS('6. Patients'!EQ$10:EQ$107))),0)+
IFERROR(SUMPRODUCT('6. Patients'!DD$10:DD$107,OFFSET('6. Patients'!$RJ$9,1,MATCH($D67,'6. Patients'!$RK$9:$TH$9,0),ROWS('6. Patients'!EQ$10:EQ$107))),0)+
IFERROR(SUMPRODUCT('6. Patients'!DD$10:DD$107,OFFSET('6. Patients'!$TI$9,1,MATCH($D67,'6. Patients'!$TJ$9:$UC$9,0),ROWS('6. Patients'!EQ$10:EQ$107))),0))+
IFERROR(VLOOKUP($D67,$H$116:$L$146,COLUMNS($H$115:$J$115)-1+AK$7,0)*$E67*$F67*'1. General Inputs'!$J$25,0),0),0)</f>
        <v>0</v>
      </c>
      <c r="AL67" s="775">
        <f ca="1">ROUNDUP(IFERROR($F67*$E67*CHOOSE(AL$7,
IFERROR(SUMPRODUCT('6. Patients'!DE$10:DE$107,OFFSET('6. Patients'!$DN$9,1,MATCH($D67,'6. Patients'!$DO$9:$FL$9,0),ROWS('6. Patients'!ER$10:ER$107))),0)+
IFERROR(SUMPRODUCT('6. Patients'!DE$10:DE$107,OFFSET('6. Patients'!$FM$9,1,MATCH($D67,'6. Patients'!$FN$9:$GG$9,0),ROWS('6. Patients'!ER$10:ER$107))),0)+
IFERROR(SUMPRODUCT('6. Patients'!DE$10:DE$107,OFFSET('6. Patients'!$GH$9,1,MATCH($D67,'6. Patients'!$GI$9:$IF$9,0),ROWS('6. Patients'!ER$10:ER$107))),0)+
IFERROR(SUMPRODUCT('6. Patients'!DE$10:DE$107,OFFSET('6. Patients'!$IG$9,1,MATCH($D67,'6. Patients'!$IH$9:$JA$9,0),ROWS('6. Patients'!ER$10:ER$107))),0),
IFERROR(SUMPRODUCT('6. Patients'!DE$10:DE$107,OFFSET('6. Patients'!$JB$9,1,MATCH($D67,'6. Patients'!$JC$9:$KZ$9,0),ROWS('6. Patients'!ER$10:ER$107))),0)+
IFERROR(SUMPRODUCT('6. Patients'!DE$10:DE$107,OFFSET('6. Patients'!$LA$9,1,MATCH($D67,'6. Patients'!$LB$9:$LU$9,0),ROWS('6. Patients'!ER$10:ER$107))),0)+
IFERROR(SUMPRODUCT('6. Patients'!DE$10:DE$107,OFFSET('6. Patients'!$LV$9,1,MATCH($D67,'6. Patients'!$LW$9:$NT$9,0),ROWS('6. Patients'!ER$10:ER$107))),0)+
IFERROR(SUMPRODUCT('6. Patients'!DE$10:DE$107,OFFSET('6. Patients'!$NU$9,1,MATCH($D67,'6. Patients'!$NV$9:$OO$9,0),ROWS('6. Patients'!ER$10:ER$107))),0),
IFERROR(SUMPRODUCT('6. Patients'!DE$10:DE$107,OFFSET('6. Patients'!$OP$9,1,MATCH($D67,'6. Patients'!$OQ$9:$QN$9,0),ROWS('6. Patients'!ER$10:ER$107))),0)+
IFERROR(SUMPRODUCT('6. Patients'!DE$10:DE$107,OFFSET('6. Patients'!$QO$9,1,MATCH($D67,'6. Patients'!$QP$9:$RI$9,0),ROWS('6. Patients'!ER$10:ER$107))),0)+
IFERROR(SUMPRODUCT('6. Patients'!DE$10:DE$107,OFFSET('6. Patients'!$RJ$9,1,MATCH($D67,'6. Patients'!$RK$9:$TH$9,0),ROWS('6. Patients'!ER$10:ER$107))),0)+
IFERROR(SUMPRODUCT('6. Patients'!DE$10:DE$107,OFFSET('6. Patients'!$TI$9,1,MATCH($D67,'6. Patients'!$TJ$9:$UC$9,0),ROWS('6. Patients'!ER$10:ER$107))),0))+
IFERROR(VLOOKUP($D67,$H$116:$L$146,COLUMNS($H$115:$J$115)-1+AL$7,0)*$E67*$F67*'1. General Inputs'!$J$25,0),0),0)</f>
        <v>0</v>
      </c>
      <c r="AM67" s="775">
        <f ca="1">ROUNDUP(IFERROR($F67*$E67*CHOOSE(AM$7,
IFERROR(SUMPRODUCT('6. Patients'!DF$10:DF$107,OFFSET('6. Patients'!$DN$9,1,MATCH($D67,'6. Patients'!$DO$9:$FL$9,0),ROWS('6. Patients'!ES$10:ES$107))),0)+
IFERROR(SUMPRODUCT('6. Patients'!DF$10:DF$107,OFFSET('6. Patients'!$FM$9,1,MATCH($D67,'6. Patients'!$FN$9:$GG$9,0),ROWS('6. Patients'!ES$10:ES$107))),0)+
IFERROR(SUMPRODUCT('6. Patients'!DF$10:DF$107,OFFSET('6. Patients'!$GH$9,1,MATCH($D67,'6. Patients'!$GI$9:$IF$9,0),ROWS('6. Patients'!ES$10:ES$107))),0)+
IFERROR(SUMPRODUCT('6. Patients'!DF$10:DF$107,OFFSET('6. Patients'!$IG$9,1,MATCH($D67,'6. Patients'!$IH$9:$JA$9,0),ROWS('6. Patients'!ES$10:ES$107))),0),
IFERROR(SUMPRODUCT('6. Patients'!DF$10:DF$107,OFFSET('6. Patients'!$JB$9,1,MATCH($D67,'6. Patients'!$JC$9:$KZ$9,0),ROWS('6. Patients'!ES$10:ES$107))),0)+
IFERROR(SUMPRODUCT('6. Patients'!DF$10:DF$107,OFFSET('6. Patients'!$LA$9,1,MATCH($D67,'6. Patients'!$LB$9:$LU$9,0),ROWS('6. Patients'!ES$10:ES$107))),0)+
IFERROR(SUMPRODUCT('6. Patients'!DF$10:DF$107,OFFSET('6. Patients'!$LV$9,1,MATCH($D67,'6. Patients'!$LW$9:$NT$9,0),ROWS('6. Patients'!ES$10:ES$107))),0)+
IFERROR(SUMPRODUCT('6. Patients'!DF$10:DF$107,OFFSET('6. Patients'!$NU$9,1,MATCH($D67,'6. Patients'!$NV$9:$OO$9,0),ROWS('6. Patients'!ES$10:ES$107))),0),
IFERROR(SUMPRODUCT('6. Patients'!DF$10:DF$107,OFFSET('6. Patients'!$OP$9,1,MATCH($D67,'6. Patients'!$OQ$9:$QN$9,0),ROWS('6. Patients'!ES$10:ES$107))),0)+
IFERROR(SUMPRODUCT('6. Patients'!DF$10:DF$107,OFFSET('6. Patients'!$QO$9,1,MATCH($D67,'6. Patients'!$QP$9:$RI$9,0),ROWS('6. Patients'!ES$10:ES$107))),0)+
IFERROR(SUMPRODUCT('6. Patients'!DF$10:DF$107,OFFSET('6. Patients'!$RJ$9,1,MATCH($D67,'6. Patients'!$RK$9:$TH$9,0),ROWS('6. Patients'!ES$10:ES$107))),0)+
IFERROR(SUMPRODUCT('6. Patients'!DF$10:DF$107,OFFSET('6. Patients'!$TI$9,1,MATCH($D67,'6. Patients'!$TJ$9:$UC$9,0),ROWS('6. Patients'!ES$10:ES$107))),0))+
IFERROR(VLOOKUP($D67,$H$116:$L$146,COLUMNS($H$115:$J$115)-1+AM$7,0)*$E67*$F67*'1. General Inputs'!$J$25,0),0),0)</f>
        <v>0</v>
      </c>
      <c r="AN67" s="775">
        <f ca="1">ROUNDUP(IFERROR($F67*$E67*CHOOSE(AN$7,
IFERROR(SUMPRODUCT('6. Patients'!DG$10:DG$107,OFFSET('6. Patients'!$DN$9,1,MATCH($D67,'6. Patients'!$DO$9:$FL$9,0),ROWS('6. Patients'!ET$10:ET$107))),0)+
IFERROR(SUMPRODUCT('6. Patients'!DG$10:DG$107,OFFSET('6. Patients'!$FM$9,1,MATCH($D67,'6. Patients'!$FN$9:$GG$9,0),ROWS('6. Patients'!ET$10:ET$107))),0)+
IFERROR(SUMPRODUCT('6. Patients'!DG$10:DG$107,OFFSET('6. Patients'!$GH$9,1,MATCH($D67,'6. Patients'!$GI$9:$IF$9,0),ROWS('6. Patients'!ET$10:ET$107))),0)+
IFERROR(SUMPRODUCT('6. Patients'!DG$10:DG$107,OFFSET('6. Patients'!$IG$9,1,MATCH($D67,'6. Patients'!$IH$9:$JA$9,0),ROWS('6. Patients'!ET$10:ET$107))),0),
IFERROR(SUMPRODUCT('6. Patients'!DG$10:DG$107,OFFSET('6. Patients'!$JB$9,1,MATCH($D67,'6. Patients'!$JC$9:$KZ$9,0),ROWS('6. Patients'!ET$10:ET$107))),0)+
IFERROR(SUMPRODUCT('6. Patients'!DG$10:DG$107,OFFSET('6. Patients'!$LA$9,1,MATCH($D67,'6. Patients'!$LB$9:$LU$9,0),ROWS('6. Patients'!ET$10:ET$107))),0)+
IFERROR(SUMPRODUCT('6. Patients'!DG$10:DG$107,OFFSET('6. Patients'!$LV$9,1,MATCH($D67,'6. Patients'!$LW$9:$NT$9,0),ROWS('6. Patients'!ET$10:ET$107))),0)+
IFERROR(SUMPRODUCT('6. Patients'!DG$10:DG$107,OFFSET('6. Patients'!$NU$9,1,MATCH($D67,'6. Patients'!$NV$9:$OO$9,0),ROWS('6. Patients'!ET$10:ET$107))),0),
IFERROR(SUMPRODUCT('6. Patients'!DG$10:DG$107,OFFSET('6. Patients'!$OP$9,1,MATCH($D67,'6. Patients'!$OQ$9:$QN$9,0),ROWS('6. Patients'!ET$10:ET$107))),0)+
IFERROR(SUMPRODUCT('6. Patients'!DG$10:DG$107,OFFSET('6. Patients'!$QO$9,1,MATCH($D67,'6. Patients'!$QP$9:$RI$9,0),ROWS('6. Patients'!ET$10:ET$107))),0)+
IFERROR(SUMPRODUCT('6. Patients'!DG$10:DG$107,OFFSET('6. Patients'!$RJ$9,1,MATCH($D67,'6. Patients'!$RK$9:$TH$9,0),ROWS('6. Patients'!ET$10:ET$107))),0)+
IFERROR(SUMPRODUCT('6. Patients'!DG$10:DG$107,OFFSET('6. Patients'!$TI$9,1,MATCH($D67,'6. Patients'!$TJ$9:$UC$9,0),ROWS('6. Patients'!ET$10:ET$107))),0))+
IFERROR(VLOOKUP($D67,$H$116:$L$146,COLUMNS($H$115:$J$115)-1+AN$7,0)*$E67*$F67*'1. General Inputs'!$J$25,0),0),0)</f>
        <v>0</v>
      </c>
      <c r="AO67" s="775">
        <f ca="1">ROUNDUP(IFERROR($F67*$E67*CHOOSE(AO$7,
IFERROR(SUMPRODUCT('6. Patients'!DH$10:DH$107,OFFSET('6. Patients'!$DN$9,1,MATCH($D67,'6. Patients'!$DO$9:$FL$9,0),ROWS('6. Patients'!EU$10:EU$107))),0)+
IFERROR(SUMPRODUCT('6. Patients'!DH$10:DH$107,OFFSET('6. Patients'!$FM$9,1,MATCH($D67,'6. Patients'!$FN$9:$GG$9,0),ROWS('6. Patients'!EU$10:EU$107))),0)+
IFERROR(SUMPRODUCT('6. Patients'!DH$10:DH$107,OFFSET('6. Patients'!$GH$9,1,MATCH($D67,'6. Patients'!$GI$9:$IF$9,0),ROWS('6. Patients'!EU$10:EU$107))),0)+
IFERROR(SUMPRODUCT('6. Patients'!DH$10:DH$107,OFFSET('6. Patients'!$IG$9,1,MATCH($D67,'6. Patients'!$IH$9:$JA$9,0),ROWS('6. Patients'!EU$10:EU$107))),0),
IFERROR(SUMPRODUCT('6. Patients'!DH$10:DH$107,OFFSET('6. Patients'!$JB$9,1,MATCH($D67,'6. Patients'!$JC$9:$KZ$9,0),ROWS('6. Patients'!EU$10:EU$107))),0)+
IFERROR(SUMPRODUCT('6. Patients'!DH$10:DH$107,OFFSET('6. Patients'!$LA$9,1,MATCH($D67,'6. Patients'!$LB$9:$LU$9,0),ROWS('6. Patients'!EU$10:EU$107))),0)+
IFERROR(SUMPRODUCT('6. Patients'!DH$10:DH$107,OFFSET('6. Patients'!$LV$9,1,MATCH($D67,'6. Patients'!$LW$9:$NT$9,0),ROWS('6. Patients'!EU$10:EU$107))),0)+
IFERROR(SUMPRODUCT('6. Patients'!DH$10:DH$107,OFFSET('6. Patients'!$NU$9,1,MATCH($D67,'6. Patients'!$NV$9:$OO$9,0),ROWS('6. Patients'!EU$10:EU$107))),0),
IFERROR(SUMPRODUCT('6. Patients'!DH$10:DH$107,OFFSET('6. Patients'!$OP$9,1,MATCH($D67,'6. Patients'!$OQ$9:$QN$9,0),ROWS('6. Patients'!EU$10:EU$107))),0)+
IFERROR(SUMPRODUCT('6. Patients'!DH$10:DH$107,OFFSET('6. Patients'!$QO$9,1,MATCH($D67,'6. Patients'!$QP$9:$RI$9,0),ROWS('6. Patients'!EU$10:EU$107))),0)+
IFERROR(SUMPRODUCT('6. Patients'!DH$10:DH$107,OFFSET('6. Patients'!$RJ$9,1,MATCH($D67,'6. Patients'!$RK$9:$TH$9,0),ROWS('6. Patients'!EU$10:EU$107))),0)+
IFERROR(SUMPRODUCT('6. Patients'!DH$10:DH$107,OFFSET('6. Patients'!$TI$9,1,MATCH($D67,'6. Patients'!$TJ$9:$UC$9,0),ROWS('6. Patients'!EU$10:EU$107))),0))+
IFERROR(VLOOKUP($D67,$H$116:$L$146,COLUMNS($H$115:$J$115)-1+AO$7,0)*$E67*$F67*'1. General Inputs'!$J$25,0),0),0)</f>
        <v>0</v>
      </c>
      <c r="AP67" s="775">
        <f ca="1">ROUNDUP(IFERROR($F67*$E67*CHOOSE(AP$7,
IFERROR(SUMPRODUCT('6. Patients'!DI$10:DI$107,OFFSET('6. Patients'!$DN$9,1,MATCH($D67,'6. Patients'!$DO$9:$FL$9,0),ROWS('6. Patients'!EV$10:EV$107))),0)+
IFERROR(SUMPRODUCT('6. Patients'!DI$10:DI$107,OFFSET('6. Patients'!$FM$9,1,MATCH($D67,'6. Patients'!$FN$9:$GG$9,0),ROWS('6. Patients'!EV$10:EV$107))),0)+
IFERROR(SUMPRODUCT('6. Patients'!DI$10:DI$107,OFFSET('6. Patients'!$GH$9,1,MATCH($D67,'6. Patients'!$GI$9:$IF$9,0),ROWS('6. Patients'!EV$10:EV$107))),0)+
IFERROR(SUMPRODUCT('6. Patients'!DI$10:DI$107,OFFSET('6. Patients'!$IG$9,1,MATCH($D67,'6. Patients'!$IH$9:$JA$9,0),ROWS('6. Patients'!EV$10:EV$107))),0),
IFERROR(SUMPRODUCT('6. Patients'!DI$10:DI$107,OFFSET('6. Patients'!$JB$9,1,MATCH($D67,'6. Patients'!$JC$9:$KZ$9,0),ROWS('6. Patients'!EV$10:EV$107))),0)+
IFERROR(SUMPRODUCT('6. Patients'!DI$10:DI$107,OFFSET('6. Patients'!$LA$9,1,MATCH($D67,'6. Patients'!$LB$9:$LU$9,0),ROWS('6. Patients'!EV$10:EV$107))),0)+
IFERROR(SUMPRODUCT('6. Patients'!DI$10:DI$107,OFFSET('6. Patients'!$LV$9,1,MATCH($D67,'6. Patients'!$LW$9:$NT$9,0),ROWS('6. Patients'!EV$10:EV$107))),0)+
IFERROR(SUMPRODUCT('6. Patients'!DI$10:DI$107,OFFSET('6. Patients'!$NU$9,1,MATCH($D67,'6. Patients'!$NV$9:$OO$9,0),ROWS('6. Patients'!EV$10:EV$107))),0),
IFERROR(SUMPRODUCT('6. Patients'!DI$10:DI$107,OFFSET('6. Patients'!$OP$9,1,MATCH($D67,'6. Patients'!$OQ$9:$QN$9,0),ROWS('6. Patients'!EV$10:EV$107))),0)+
IFERROR(SUMPRODUCT('6. Patients'!DI$10:DI$107,OFFSET('6. Patients'!$QO$9,1,MATCH($D67,'6. Patients'!$QP$9:$RI$9,0),ROWS('6. Patients'!EV$10:EV$107))),0)+
IFERROR(SUMPRODUCT('6. Patients'!DI$10:DI$107,OFFSET('6. Patients'!$RJ$9,1,MATCH($D67,'6. Patients'!$RK$9:$TH$9,0),ROWS('6. Patients'!EV$10:EV$107))),0)+
IFERROR(SUMPRODUCT('6. Patients'!DI$10:DI$107,OFFSET('6. Patients'!$TI$9,1,MATCH($D67,'6. Patients'!$TJ$9:$UC$9,0),ROWS('6. Patients'!EV$10:EV$107))),0))+
IFERROR(VLOOKUP($D67,$H$116:$L$146,COLUMNS($H$115:$J$115)-1+AP$7,0)*$E67*$F67*'1. General Inputs'!$J$25,0),0),0)</f>
        <v>0</v>
      </c>
      <c r="AQ67" s="775">
        <f ca="1">ROUNDUP(IFERROR($F67*$E67*CHOOSE(AQ$7,
IFERROR(SUMPRODUCT('6. Patients'!DJ$10:DJ$107,OFFSET('6. Patients'!$DN$9,1,MATCH($D67,'6. Patients'!$DO$9:$FL$9,0),ROWS('6. Patients'!EW$10:EW$107))),0)+
IFERROR(SUMPRODUCT('6. Patients'!DJ$10:DJ$107,OFFSET('6. Patients'!$FM$9,1,MATCH($D67,'6. Patients'!$FN$9:$GG$9,0),ROWS('6. Patients'!EW$10:EW$107))),0)+
IFERROR(SUMPRODUCT('6. Patients'!DJ$10:DJ$107,OFFSET('6. Patients'!$GH$9,1,MATCH($D67,'6. Patients'!$GI$9:$IF$9,0),ROWS('6. Patients'!EW$10:EW$107))),0)+
IFERROR(SUMPRODUCT('6. Patients'!DJ$10:DJ$107,OFFSET('6. Patients'!$IG$9,1,MATCH($D67,'6. Patients'!$IH$9:$JA$9,0),ROWS('6. Patients'!EW$10:EW$107))),0),
IFERROR(SUMPRODUCT('6. Patients'!DJ$10:DJ$107,OFFSET('6. Patients'!$JB$9,1,MATCH($D67,'6. Patients'!$JC$9:$KZ$9,0),ROWS('6. Patients'!EW$10:EW$107))),0)+
IFERROR(SUMPRODUCT('6. Patients'!DJ$10:DJ$107,OFFSET('6. Patients'!$LA$9,1,MATCH($D67,'6. Patients'!$LB$9:$LU$9,0),ROWS('6. Patients'!EW$10:EW$107))),0)+
IFERROR(SUMPRODUCT('6. Patients'!DJ$10:DJ$107,OFFSET('6. Patients'!$LV$9,1,MATCH($D67,'6. Patients'!$LW$9:$NT$9,0),ROWS('6. Patients'!EW$10:EW$107))),0)+
IFERROR(SUMPRODUCT('6. Patients'!DJ$10:DJ$107,OFFSET('6. Patients'!$NU$9,1,MATCH($D67,'6. Patients'!$NV$9:$OO$9,0),ROWS('6. Patients'!EW$10:EW$107))),0),
IFERROR(SUMPRODUCT('6. Patients'!DJ$10:DJ$107,OFFSET('6. Patients'!$OP$9,1,MATCH($D67,'6. Patients'!$OQ$9:$QN$9,0),ROWS('6. Patients'!EW$10:EW$107))),0)+
IFERROR(SUMPRODUCT('6. Patients'!DJ$10:DJ$107,OFFSET('6. Patients'!$QO$9,1,MATCH($D67,'6. Patients'!$QP$9:$RI$9,0),ROWS('6. Patients'!EW$10:EW$107))),0)+
IFERROR(SUMPRODUCT('6. Patients'!DJ$10:DJ$107,OFFSET('6. Patients'!$RJ$9,1,MATCH($D67,'6. Patients'!$RK$9:$TH$9,0),ROWS('6. Patients'!EW$10:EW$107))),0)+
IFERROR(SUMPRODUCT('6. Patients'!DJ$10:DJ$107,OFFSET('6. Patients'!$TI$9,1,MATCH($D67,'6. Patients'!$TJ$9:$UC$9,0),ROWS('6. Patients'!EW$10:EW$107))),0))+
IFERROR(VLOOKUP($D67,$H$116:$L$146,COLUMNS($H$115:$J$115)-1+AQ$7,0)*$E67*$F67*'1. General Inputs'!$J$25,0),0),0)</f>
        <v>0</v>
      </c>
      <c r="AT67" s="309"/>
      <c r="AZ67" s="335">
        <f ca="1">IFERROR(SUM(OFFSET('7. Consumption'!H67,0,1,,MIN('1. General Inputs'!$J$29,COLUMNS('7. Consumption'!H$9:$AQ$9)-1))),0)+MAX(0,$AQ67*('1. General Inputs'!$J$29-COLUMNS('7. Consumption'!H$9:$AQ$9)+1))</f>
        <v>0</v>
      </c>
      <c r="BA67" s="335">
        <f ca="1">IFERROR(SUM(OFFSET('7. Consumption'!I67,0,1,,MIN('1. General Inputs'!$J$29,COLUMNS('7. Consumption'!I$9:$AQ$9)-1))),0)+MAX(0,$AQ67*('1. General Inputs'!$J$29-COLUMNS('7. Consumption'!I$9:$AQ$9)+1))</f>
        <v>0</v>
      </c>
      <c r="BB67" s="335">
        <f ca="1">IFERROR(SUM(OFFSET('7. Consumption'!J67,0,1,,MIN('1. General Inputs'!$J$29,COLUMNS('7. Consumption'!J$9:$AQ$9)-1))),0)+MAX(0,$AQ67*('1. General Inputs'!$J$29-COLUMNS('7. Consumption'!J$9:$AQ$9)+1))</f>
        <v>0</v>
      </c>
      <c r="BC67" s="335">
        <f ca="1">IFERROR(SUM(OFFSET('7. Consumption'!K67,0,1,,MIN('1. General Inputs'!$J$29,COLUMNS('7. Consumption'!K$9:$AQ$9)-1))),0)+MAX(0,$AQ67*('1. General Inputs'!$J$29-COLUMNS('7. Consumption'!K$9:$AQ$9)+1))</f>
        <v>0</v>
      </c>
      <c r="BD67" s="335">
        <f ca="1">IFERROR(SUM(OFFSET('7. Consumption'!L67,0,1,,MIN('1. General Inputs'!$J$29,COLUMNS('7. Consumption'!L$9:$AQ$9)-1))),0)+MAX(0,$AQ67*('1. General Inputs'!$J$29-COLUMNS('7. Consumption'!L$9:$AQ$9)+1))</f>
        <v>0</v>
      </c>
      <c r="BE67" s="335">
        <f ca="1">IFERROR(SUM(OFFSET('7. Consumption'!M67,0,1,,MIN('1. General Inputs'!$J$29,COLUMNS('7. Consumption'!M$9:$AQ$9)-1))),0)+MAX(0,$AQ67*('1. General Inputs'!$J$29-COLUMNS('7. Consumption'!M$9:$AQ$9)+1))</f>
        <v>0</v>
      </c>
      <c r="BF67" s="335">
        <f ca="1">IFERROR(SUM(OFFSET('7. Consumption'!N67,0,1,,MIN('1. General Inputs'!$J$29,COLUMNS('7. Consumption'!N$9:$AQ$9)-1))),0)+MAX(0,$AQ67*('1. General Inputs'!$J$29-COLUMNS('7. Consumption'!N$9:$AQ$9)+1))</f>
        <v>0</v>
      </c>
      <c r="BG67" s="335">
        <f ca="1">IFERROR(SUM(OFFSET('7. Consumption'!O67,0,1,,MIN('1. General Inputs'!$J$29,COLUMNS('7. Consumption'!O$9:$AQ$9)-1))),0)+MAX(0,$AQ67*('1. General Inputs'!$J$29-COLUMNS('7. Consumption'!O$9:$AQ$9)+1))</f>
        <v>0</v>
      </c>
      <c r="BH67" s="335">
        <f ca="1">IFERROR(SUM(OFFSET('7. Consumption'!P67,0,1,,MIN('1. General Inputs'!$J$29,COLUMNS('7. Consumption'!P$9:$AQ$9)-1))),0)+MAX(0,$AQ67*('1. General Inputs'!$J$29-COLUMNS('7. Consumption'!P$9:$AQ$9)+1))</f>
        <v>0</v>
      </c>
      <c r="BI67" s="335">
        <f ca="1">IFERROR(SUM(OFFSET('7. Consumption'!Q67,0,1,,MIN('1. General Inputs'!$J$29,COLUMNS('7. Consumption'!Q$9:$AQ$9)-1))),0)+MAX(0,$AQ67*('1. General Inputs'!$J$29-COLUMNS('7. Consumption'!Q$9:$AQ$9)+1))</f>
        <v>0</v>
      </c>
      <c r="BJ67" s="335">
        <f ca="1">IFERROR(SUM(OFFSET('7. Consumption'!R67,0,1,,MIN('1. General Inputs'!$J$29,COLUMNS('7. Consumption'!R$9:$AQ$9)-1))),0)+MAX(0,$AQ67*('1. General Inputs'!$J$29-COLUMNS('7. Consumption'!R$9:$AQ$9)+1))</f>
        <v>0</v>
      </c>
      <c r="BK67" s="335">
        <f ca="1">IFERROR(SUM(OFFSET('7. Consumption'!S67,0,1,,MIN('1. General Inputs'!$J$29,COLUMNS('7. Consumption'!S$9:$AQ$9)-1))),0)+MAX(0,$AQ67*('1. General Inputs'!$J$29-COLUMNS('7. Consumption'!S$9:$AQ$9)+1))</f>
        <v>0</v>
      </c>
      <c r="BL67" s="335">
        <f ca="1">IFERROR(SUM(OFFSET('7. Consumption'!T67,0,1,,MIN('1. General Inputs'!$J$29,COLUMNS('7. Consumption'!T$9:$AQ$9)-1))),0)+MAX(0,$AQ67*('1. General Inputs'!$J$29-COLUMNS('7. Consumption'!T$9:$AQ$9)+1))</f>
        <v>0</v>
      </c>
      <c r="BM67" s="335">
        <f ca="1">IFERROR(SUM(OFFSET('7. Consumption'!U67,0,1,,MIN('1. General Inputs'!$J$29,COLUMNS('7. Consumption'!U$9:$AQ$9)-1))),0)+MAX(0,$AQ67*('1. General Inputs'!$J$29-COLUMNS('7. Consumption'!U$9:$AQ$9)+1))</f>
        <v>0</v>
      </c>
      <c r="BN67" s="335">
        <f ca="1">IFERROR(SUM(OFFSET('7. Consumption'!V67,0,1,,MIN('1. General Inputs'!$J$29,COLUMNS('7. Consumption'!V$9:$AQ$9)-1))),0)+MAX(0,$AQ67*('1. General Inputs'!$J$29-COLUMNS('7. Consumption'!V$9:$AQ$9)+1))</f>
        <v>0</v>
      </c>
      <c r="BO67" s="335">
        <f ca="1">IFERROR(SUM(OFFSET('7. Consumption'!W67,0,1,,MIN('1. General Inputs'!$J$29,COLUMNS('7. Consumption'!W$9:$AQ$9)-1))),0)+MAX(0,$AQ67*('1. General Inputs'!$J$29-COLUMNS('7. Consumption'!W$9:$AQ$9)+1))</f>
        <v>0</v>
      </c>
      <c r="BP67" s="335">
        <f ca="1">IFERROR(SUM(OFFSET('7. Consumption'!X67,0,1,,MIN('1. General Inputs'!$J$29,COLUMNS('7. Consumption'!X$9:$AQ$9)-1))),0)+MAX(0,$AQ67*('1. General Inputs'!$J$29-COLUMNS('7. Consumption'!X$9:$AQ$9)+1))</f>
        <v>0</v>
      </c>
      <c r="BQ67" s="335">
        <f ca="1">IFERROR(SUM(OFFSET('7. Consumption'!Y67,0,1,,MIN('1. General Inputs'!$J$29,COLUMNS('7. Consumption'!Y$9:$AQ$9)-1))),0)+MAX(0,$AQ67*('1. General Inputs'!$J$29-COLUMNS('7. Consumption'!Y$9:$AQ$9)+1))</f>
        <v>0</v>
      </c>
      <c r="BR67" s="335">
        <f ca="1">IFERROR(SUM(OFFSET('7. Consumption'!Z67,0,1,,MIN('1. General Inputs'!$J$29,COLUMNS('7. Consumption'!Z$9:$AQ$9)-1))),0)+MAX(0,$AQ67*('1. General Inputs'!$J$29-COLUMNS('7. Consumption'!Z$9:$AQ$9)+1))</f>
        <v>0</v>
      </c>
      <c r="BS67" s="335">
        <f ca="1">IFERROR(SUM(OFFSET('7. Consumption'!AA67,0,1,,MIN('1. General Inputs'!$J$29,COLUMNS('7. Consumption'!AA$9:$AQ$9)-1))),0)+MAX(0,$AQ67*('1. General Inputs'!$J$29-COLUMNS('7. Consumption'!AA$9:$AQ$9)+1))</f>
        <v>0</v>
      </c>
      <c r="BT67" s="335">
        <f ca="1">IFERROR(SUM(OFFSET('7. Consumption'!AB67,0,1,,MIN('1. General Inputs'!$J$29,COLUMNS('7. Consumption'!AB$9:$AQ$9)-1))),0)+MAX(0,$AQ67*('1. General Inputs'!$J$29-COLUMNS('7. Consumption'!AB$9:$AQ$9)+1))</f>
        <v>0</v>
      </c>
      <c r="BU67" s="335">
        <f ca="1">IFERROR(SUM(OFFSET('7. Consumption'!AC67,0,1,,MIN('1. General Inputs'!$J$29,COLUMNS('7. Consumption'!AC$9:$AQ$9)-1))),0)+MAX(0,$AQ67*('1. General Inputs'!$J$29-COLUMNS('7. Consumption'!AC$9:$AQ$9)+1))</f>
        <v>0</v>
      </c>
      <c r="BV67" s="335">
        <f ca="1">IFERROR(SUM(OFFSET('7. Consumption'!AD67,0,1,,MIN('1. General Inputs'!$J$29,COLUMNS('7. Consumption'!AD$9:$AQ$9)-1))),0)+MAX(0,$AQ67*('1. General Inputs'!$J$29-COLUMNS('7. Consumption'!AD$9:$AQ$9)+1))</f>
        <v>0</v>
      </c>
      <c r="BW67" s="335">
        <f ca="1">IFERROR(SUM(OFFSET('7. Consumption'!AE67,0,1,,MIN('1. General Inputs'!$J$29,COLUMNS('7. Consumption'!AE$9:$AQ$9)-1))),0)+MAX(0,$AQ67*('1. General Inputs'!$J$29-COLUMNS('7. Consumption'!AE$9:$AQ$9)+1))</f>
        <v>0</v>
      </c>
      <c r="BX67" s="335">
        <f ca="1">IFERROR(SUM(OFFSET('7. Consumption'!AF67,0,1,,MIN('1. General Inputs'!$J$29,COLUMNS('7. Consumption'!AF$9:$AQ$9)-1))),0)+MAX(0,$AQ67*('1. General Inputs'!$J$29-COLUMNS('7. Consumption'!AF$9:$AQ$9)+1))</f>
        <v>0</v>
      </c>
      <c r="BY67" s="335">
        <f ca="1">IFERROR(SUM(OFFSET('7. Consumption'!AG67,0,1,,MIN('1. General Inputs'!$J$29,COLUMNS('7. Consumption'!AG$9:$AQ$9)-1))),0)+MAX(0,$AQ67*('1. General Inputs'!$J$29-COLUMNS('7. Consumption'!AG$9:$AQ$9)+1))</f>
        <v>0</v>
      </c>
      <c r="BZ67" s="335">
        <f ca="1">IFERROR(SUM(OFFSET('7. Consumption'!AH67,0,1,,MIN('1. General Inputs'!$J$29,COLUMNS('7. Consumption'!AH$9:$AQ$9)-1))),0)+MAX(0,$AQ67*('1. General Inputs'!$J$29-COLUMNS('7. Consumption'!AH$9:$AQ$9)+1))</f>
        <v>0</v>
      </c>
      <c r="CA67" s="335">
        <f ca="1">IFERROR(SUM(OFFSET('7. Consumption'!AI67,0,1,,MIN('1. General Inputs'!$J$29,COLUMNS('7. Consumption'!AI$9:$AQ$9)-1))),0)+MAX(0,$AQ67*('1. General Inputs'!$J$29-COLUMNS('7. Consumption'!AI$9:$AQ$9)+1))</f>
        <v>0</v>
      </c>
      <c r="CB67" s="335">
        <f ca="1">IFERROR(SUM(OFFSET('7. Consumption'!AJ67,0,1,,MIN('1. General Inputs'!$J$29,COLUMNS('7. Consumption'!AJ$9:$AQ$9)-1))),0)+MAX(0,$AQ67*('1. General Inputs'!$J$29-COLUMNS('7. Consumption'!AJ$9:$AQ$9)+1))</f>
        <v>0</v>
      </c>
      <c r="CC67" s="335">
        <f ca="1">IFERROR(SUM(OFFSET('7. Consumption'!AK67,0,1,,MIN('1. General Inputs'!$J$29,COLUMNS('7. Consumption'!AK$9:$AQ$9)-1))),0)+MAX(0,$AQ67*('1. General Inputs'!$J$29-COLUMNS('7. Consumption'!AK$9:$AQ$9)+1))</f>
        <v>0</v>
      </c>
      <c r="CD67" s="335">
        <f ca="1">IFERROR(SUM(OFFSET('7. Consumption'!AL67,0,1,,MIN('1. General Inputs'!$J$29,COLUMNS('7. Consumption'!AL$9:$AQ$9)-1))),0)+MAX(0,$AQ67*('1. General Inputs'!$J$29-COLUMNS('7. Consumption'!AL$9:$AQ$9)+1))</f>
        <v>0</v>
      </c>
      <c r="CE67" s="335">
        <f ca="1">IFERROR(SUM(OFFSET('7. Consumption'!AM67,0,1,,MIN('1. General Inputs'!$J$29,COLUMNS('7. Consumption'!AM$9:$AQ$9)-1))),0)+MAX(0,$AQ67*('1. General Inputs'!$J$29-COLUMNS('7. Consumption'!AM$9:$AQ$9)+1))</f>
        <v>0</v>
      </c>
      <c r="CF67" s="335">
        <f ca="1">IFERROR(SUM(OFFSET('7. Consumption'!AN67,0,1,,MIN('1. General Inputs'!$J$29,COLUMNS('7. Consumption'!AN$9:$AQ$9)-1))),0)+MAX(0,$AQ67*('1. General Inputs'!$J$29-COLUMNS('7. Consumption'!AN$9:$AQ$9)+1))</f>
        <v>0</v>
      </c>
      <c r="CG67" s="335">
        <f ca="1">IFERROR(SUM(OFFSET('7. Consumption'!AO67,0,1,,MIN('1. General Inputs'!$J$29,COLUMNS('7. Consumption'!AO$9:$AQ$9)-1))),0)+MAX(0,$AQ67*('1. General Inputs'!$J$29-COLUMNS('7. Consumption'!AO$9:$AQ$9)+1))</f>
        <v>0</v>
      </c>
      <c r="CH67" s="335">
        <f ca="1">IFERROR(SUM(OFFSET('7. Consumption'!AP67,0,1,,MIN('1. General Inputs'!$J$29,COLUMNS('7. Consumption'!AP$9:$AQ$9)-1))),0)+MAX(0,$AQ67*('1. General Inputs'!$J$29-COLUMNS('7. Consumption'!AP$9:$AQ$9)+1))</f>
        <v>0</v>
      </c>
      <c r="CI67" s="335">
        <f ca="1">IFERROR(SUM(OFFSET('7. Consumption'!AQ67,0,1,,MIN('1. General Inputs'!$J$29,COLUMNS('7. Consumption'!AQ$9:$AQ$9)-1))),0)+MAX(0,$AQ67*('1. General Inputs'!$J$29-COLUMNS('7. Consumption'!AQ$9:$AQ$9)+1))</f>
        <v>0</v>
      </c>
    </row>
    <row r="68" spans="2:87" ht="15" hidden="1" outlineLevel="1" x14ac:dyDescent="0.25">
      <c r="B68" s="772"/>
      <c r="C68" s="772" t="str">
        <f>IFERROR(VLOOKUP(ROWS($C$9:$C68),'5. Form Breakdown'!$AI$11:$AJ$138,COLUMNS('5. Form Breakdown'!$AI$11:$AJ$11),0),"")</f>
        <v/>
      </c>
      <c r="D68" s="772" t="str">
        <f>IFERROR(VLOOKUP($C68,'5a. Dosing'!$E$11:$F$138,2,0),"")</f>
        <v/>
      </c>
      <c r="E68" s="773" t="str">
        <f>IFERROR(INDEX('5. Form Breakdown'!$AL$11:$BL$138,MATCH('7. Consumption'!$C68,'5. Form Breakdown'!$AK$11:$AK$138,0),MATCH('5. Form Breakdown'!$AX$10,'5. Form Breakdown'!$AL$10:$BL$10,0)),"")</f>
        <v/>
      </c>
      <c r="F68" s="774" t="str">
        <f>IFERROR(INDEX('5. Form Breakdown'!$AL$11:$BL$138,MATCH('7. Consumption'!$C68,'5. Form Breakdown'!$AK$11:$AK$138,0),MATCH('5. Form Breakdown'!$BL$10,'5. Form Breakdown'!$AL$10:$BL$10,0)),"")</f>
        <v/>
      </c>
      <c r="H68" s="775">
        <f ca="1">ROUNDUP(IFERROR($F68*$E68*CHOOSE(H$7,
IFERROR(SUMPRODUCT('6. Patients'!CA$10:CA$107,OFFSET('6. Patients'!$DN$9,1,MATCH($D68,'6. Patients'!$DO$9:$FL$9,0),ROWS('6. Patients'!DN$10:DN$107))),0)+
IFERROR(SUMPRODUCT('6. Patients'!CA$10:CA$107,OFFSET('6. Patients'!$FM$9,1,MATCH($D68,'6. Patients'!$FN$9:$GG$9,0),ROWS('6. Patients'!DN$10:DN$107))),0)+
IFERROR(SUMPRODUCT('6. Patients'!CA$10:CA$107,OFFSET('6. Patients'!$GH$9,1,MATCH($D68,'6. Patients'!$GI$9:$IF$9,0),ROWS('6. Patients'!DN$10:DN$107))),0)+
IFERROR(SUMPRODUCT('6. Patients'!CA$10:CA$107,OFFSET('6. Patients'!$IG$9,1,MATCH($D68,'6. Patients'!$IH$9:$JA$9,0),ROWS('6. Patients'!DN$10:DN$107))),0),
IFERROR(SUMPRODUCT('6. Patients'!CA$10:CA$107,OFFSET('6. Patients'!$JB$9,1,MATCH($D68,'6. Patients'!$JC$9:$KZ$9,0),ROWS('6. Patients'!DN$10:DN$107))),0)+
IFERROR(SUMPRODUCT('6. Patients'!CA$10:CA$107,OFFSET('6. Patients'!$LA$9,1,MATCH($D68,'6. Patients'!$LB$9:$LU$9,0),ROWS('6. Patients'!DN$10:DN$107))),0)+
IFERROR(SUMPRODUCT('6. Patients'!CA$10:CA$107,OFFSET('6. Patients'!$LV$9,1,MATCH($D68,'6. Patients'!$LW$9:$NT$9,0),ROWS('6. Patients'!DN$10:DN$107))),0)+
IFERROR(SUMPRODUCT('6. Patients'!CA$10:CA$107,OFFSET('6. Patients'!$NU$9,1,MATCH($D68,'6. Patients'!$NV$9:$OO$9,0),ROWS('6. Patients'!DN$10:DN$107))),0),
IFERROR(SUMPRODUCT('6. Patients'!CA$10:CA$107,OFFSET('6. Patients'!$OP$9,1,MATCH($D68,'6. Patients'!$OQ$9:$QN$9,0),ROWS('6. Patients'!DN$10:DN$107))),0)+
IFERROR(SUMPRODUCT('6. Patients'!CA$10:CA$107,OFFSET('6. Patients'!$QO$9,1,MATCH($D68,'6. Patients'!$QP$9:$RI$9,0),ROWS('6. Patients'!DN$10:DN$107))),0)+
IFERROR(SUMPRODUCT('6. Patients'!CA$10:CA$107,OFFSET('6. Patients'!$RJ$9,1,MATCH($D68,'6. Patients'!$RK$9:$TH$9,0),ROWS('6. Patients'!DN$10:DN$107))),0)+
IFERROR(SUMPRODUCT('6. Patients'!CA$10:CA$107,OFFSET('6. Patients'!$TI$9,1,MATCH($D68,'6. Patients'!$TJ$9:$UC$9,0),ROWS('6. Patients'!DN$10:DN$107))),0))+
IFERROR(VLOOKUP($D68,$H$116:$L$146,COLUMNS($H$115:$J$115)-1+H$7,0)*$E68*$F68*'1. General Inputs'!$J$25,0),0),0)</f>
        <v>0</v>
      </c>
      <c r="I68" s="775">
        <f ca="1">ROUNDUP(IFERROR($F68*$E68*CHOOSE(I$7,
IFERROR(SUMPRODUCT('6. Patients'!CB$10:CB$107,OFFSET('6. Patients'!$DN$9,1,MATCH($D68,'6. Patients'!$DO$9:$FL$9,0),ROWS('6. Patients'!DO$10:DO$107))),0)+
IFERROR(SUMPRODUCT('6. Patients'!CB$10:CB$107,OFFSET('6. Patients'!$FM$9,1,MATCH($D68,'6. Patients'!$FN$9:$GG$9,0),ROWS('6. Patients'!DO$10:DO$107))),0)+
IFERROR(SUMPRODUCT('6. Patients'!CB$10:CB$107,OFFSET('6. Patients'!$GH$9,1,MATCH($D68,'6. Patients'!$GI$9:$IF$9,0),ROWS('6. Patients'!DO$10:DO$107))),0)+
IFERROR(SUMPRODUCT('6. Patients'!CB$10:CB$107,OFFSET('6. Patients'!$IG$9,1,MATCH($D68,'6. Patients'!$IH$9:$JA$9,0),ROWS('6. Patients'!DO$10:DO$107))),0),
IFERROR(SUMPRODUCT('6. Patients'!CB$10:CB$107,OFFSET('6. Patients'!$JB$9,1,MATCH($D68,'6. Patients'!$JC$9:$KZ$9,0),ROWS('6. Patients'!DO$10:DO$107))),0)+
IFERROR(SUMPRODUCT('6. Patients'!CB$10:CB$107,OFFSET('6. Patients'!$LA$9,1,MATCH($D68,'6. Patients'!$LB$9:$LU$9,0),ROWS('6. Patients'!DO$10:DO$107))),0)+
IFERROR(SUMPRODUCT('6. Patients'!CB$10:CB$107,OFFSET('6. Patients'!$LV$9,1,MATCH($D68,'6. Patients'!$LW$9:$NT$9,0),ROWS('6. Patients'!DO$10:DO$107))),0)+
IFERROR(SUMPRODUCT('6. Patients'!CB$10:CB$107,OFFSET('6. Patients'!$NU$9,1,MATCH($D68,'6. Patients'!$NV$9:$OO$9,0),ROWS('6. Patients'!DO$10:DO$107))),0),
IFERROR(SUMPRODUCT('6. Patients'!CB$10:CB$107,OFFSET('6. Patients'!$OP$9,1,MATCH($D68,'6. Patients'!$OQ$9:$QN$9,0),ROWS('6. Patients'!DO$10:DO$107))),0)+
IFERROR(SUMPRODUCT('6. Patients'!CB$10:CB$107,OFFSET('6. Patients'!$QO$9,1,MATCH($D68,'6. Patients'!$QP$9:$RI$9,0),ROWS('6. Patients'!DO$10:DO$107))),0)+
IFERROR(SUMPRODUCT('6. Patients'!CB$10:CB$107,OFFSET('6. Patients'!$RJ$9,1,MATCH($D68,'6. Patients'!$RK$9:$TH$9,0),ROWS('6. Patients'!DO$10:DO$107))),0)+
IFERROR(SUMPRODUCT('6. Patients'!CB$10:CB$107,OFFSET('6. Patients'!$TI$9,1,MATCH($D68,'6. Patients'!$TJ$9:$UC$9,0),ROWS('6. Patients'!DO$10:DO$107))),0))+
IFERROR(VLOOKUP($D68,$H$116:$L$146,COLUMNS($H$115:$J$115)-1+I$7,0)*$E68*$F68*'1. General Inputs'!$J$25,0),0),0)</f>
        <v>0</v>
      </c>
      <c r="J68" s="775">
        <f ca="1">ROUNDUP(IFERROR($F68*$E68*CHOOSE(J$7,
IFERROR(SUMPRODUCT('6. Patients'!CC$10:CC$107,OFFSET('6. Patients'!$DN$9,1,MATCH($D68,'6. Patients'!$DO$9:$FL$9,0),ROWS('6. Patients'!DP$10:DP$107))),0)+
IFERROR(SUMPRODUCT('6. Patients'!CC$10:CC$107,OFFSET('6. Patients'!$FM$9,1,MATCH($D68,'6. Patients'!$FN$9:$GG$9,0),ROWS('6. Patients'!DP$10:DP$107))),0)+
IFERROR(SUMPRODUCT('6. Patients'!CC$10:CC$107,OFFSET('6. Patients'!$GH$9,1,MATCH($D68,'6. Patients'!$GI$9:$IF$9,0),ROWS('6. Patients'!DP$10:DP$107))),0)+
IFERROR(SUMPRODUCT('6. Patients'!CC$10:CC$107,OFFSET('6. Patients'!$IG$9,1,MATCH($D68,'6. Patients'!$IH$9:$JA$9,0),ROWS('6. Patients'!DP$10:DP$107))),0),
IFERROR(SUMPRODUCT('6. Patients'!CC$10:CC$107,OFFSET('6. Patients'!$JB$9,1,MATCH($D68,'6. Patients'!$JC$9:$KZ$9,0),ROWS('6. Patients'!DP$10:DP$107))),0)+
IFERROR(SUMPRODUCT('6. Patients'!CC$10:CC$107,OFFSET('6. Patients'!$LA$9,1,MATCH($D68,'6. Patients'!$LB$9:$LU$9,0),ROWS('6. Patients'!DP$10:DP$107))),0)+
IFERROR(SUMPRODUCT('6. Patients'!CC$10:CC$107,OFFSET('6. Patients'!$LV$9,1,MATCH($D68,'6. Patients'!$LW$9:$NT$9,0),ROWS('6. Patients'!DP$10:DP$107))),0)+
IFERROR(SUMPRODUCT('6. Patients'!CC$10:CC$107,OFFSET('6. Patients'!$NU$9,1,MATCH($D68,'6. Patients'!$NV$9:$OO$9,0),ROWS('6. Patients'!DP$10:DP$107))),0),
IFERROR(SUMPRODUCT('6. Patients'!CC$10:CC$107,OFFSET('6. Patients'!$OP$9,1,MATCH($D68,'6. Patients'!$OQ$9:$QN$9,0),ROWS('6. Patients'!DP$10:DP$107))),0)+
IFERROR(SUMPRODUCT('6. Patients'!CC$10:CC$107,OFFSET('6. Patients'!$QO$9,1,MATCH($D68,'6. Patients'!$QP$9:$RI$9,0),ROWS('6. Patients'!DP$10:DP$107))),0)+
IFERROR(SUMPRODUCT('6. Patients'!CC$10:CC$107,OFFSET('6. Patients'!$RJ$9,1,MATCH($D68,'6. Patients'!$RK$9:$TH$9,0),ROWS('6. Patients'!DP$10:DP$107))),0)+
IFERROR(SUMPRODUCT('6. Patients'!CC$10:CC$107,OFFSET('6. Patients'!$TI$9,1,MATCH($D68,'6. Patients'!$TJ$9:$UC$9,0),ROWS('6. Patients'!DP$10:DP$107))),0))+
IFERROR(VLOOKUP($D68,$H$116:$L$146,COLUMNS($H$115:$J$115)-1+J$7,0)*$E68*$F68*'1. General Inputs'!$J$25,0),0),0)</f>
        <v>0</v>
      </c>
      <c r="K68" s="775">
        <f ca="1">ROUNDUP(IFERROR($F68*$E68*CHOOSE(K$7,
IFERROR(SUMPRODUCT('6. Patients'!CD$10:CD$107,OFFSET('6. Patients'!$DN$9,1,MATCH($D68,'6. Patients'!$DO$9:$FL$9,0),ROWS('6. Patients'!DQ$10:DQ$107))),0)+
IFERROR(SUMPRODUCT('6. Patients'!CD$10:CD$107,OFFSET('6. Patients'!$FM$9,1,MATCH($D68,'6. Patients'!$FN$9:$GG$9,0),ROWS('6. Patients'!DQ$10:DQ$107))),0)+
IFERROR(SUMPRODUCT('6. Patients'!CD$10:CD$107,OFFSET('6. Patients'!$GH$9,1,MATCH($D68,'6. Patients'!$GI$9:$IF$9,0),ROWS('6. Patients'!DQ$10:DQ$107))),0)+
IFERROR(SUMPRODUCT('6. Patients'!CD$10:CD$107,OFFSET('6. Patients'!$IG$9,1,MATCH($D68,'6. Patients'!$IH$9:$JA$9,0),ROWS('6. Patients'!DQ$10:DQ$107))),0),
IFERROR(SUMPRODUCT('6. Patients'!CD$10:CD$107,OFFSET('6. Patients'!$JB$9,1,MATCH($D68,'6. Patients'!$JC$9:$KZ$9,0),ROWS('6. Patients'!DQ$10:DQ$107))),0)+
IFERROR(SUMPRODUCT('6. Patients'!CD$10:CD$107,OFFSET('6. Patients'!$LA$9,1,MATCH($D68,'6. Patients'!$LB$9:$LU$9,0),ROWS('6. Patients'!DQ$10:DQ$107))),0)+
IFERROR(SUMPRODUCT('6. Patients'!CD$10:CD$107,OFFSET('6. Patients'!$LV$9,1,MATCH($D68,'6. Patients'!$LW$9:$NT$9,0),ROWS('6. Patients'!DQ$10:DQ$107))),0)+
IFERROR(SUMPRODUCT('6. Patients'!CD$10:CD$107,OFFSET('6. Patients'!$NU$9,1,MATCH($D68,'6. Patients'!$NV$9:$OO$9,0),ROWS('6. Patients'!DQ$10:DQ$107))),0),
IFERROR(SUMPRODUCT('6. Patients'!CD$10:CD$107,OFFSET('6. Patients'!$OP$9,1,MATCH($D68,'6. Patients'!$OQ$9:$QN$9,0),ROWS('6. Patients'!DQ$10:DQ$107))),0)+
IFERROR(SUMPRODUCT('6. Patients'!CD$10:CD$107,OFFSET('6. Patients'!$QO$9,1,MATCH($D68,'6. Patients'!$QP$9:$RI$9,0),ROWS('6. Patients'!DQ$10:DQ$107))),0)+
IFERROR(SUMPRODUCT('6. Patients'!CD$10:CD$107,OFFSET('6. Patients'!$RJ$9,1,MATCH($D68,'6. Patients'!$RK$9:$TH$9,0),ROWS('6. Patients'!DQ$10:DQ$107))),0)+
IFERROR(SUMPRODUCT('6. Patients'!CD$10:CD$107,OFFSET('6. Patients'!$TI$9,1,MATCH($D68,'6. Patients'!$TJ$9:$UC$9,0),ROWS('6. Patients'!DQ$10:DQ$107))),0))+
IFERROR(VLOOKUP($D68,$H$116:$L$146,COLUMNS($H$115:$J$115)-1+K$7,0)*$E68*$F68*'1. General Inputs'!$J$25,0),0),0)</f>
        <v>0</v>
      </c>
      <c r="L68" s="775">
        <f ca="1">ROUNDUP(IFERROR($F68*$E68*CHOOSE(L$7,
IFERROR(SUMPRODUCT('6. Patients'!CE$10:CE$107,OFFSET('6. Patients'!$DN$9,1,MATCH($D68,'6. Patients'!$DO$9:$FL$9,0),ROWS('6. Patients'!DR$10:DR$107))),0)+
IFERROR(SUMPRODUCT('6. Patients'!CE$10:CE$107,OFFSET('6. Patients'!$FM$9,1,MATCH($D68,'6. Patients'!$FN$9:$GG$9,0),ROWS('6. Patients'!DR$10:DR$107))),0)+
IFERROR(SUMPRODUCT('6. Patients'!CE$10:CE$107,OFFSET('6. Patients'!$GH$9,1,MATCH($D68,'6. Patients'!$GI$9:$IF$9,0),ROWS('6. Patients'!DR$10:DR$107))),0)+
IFERROR(SUMPRODUCT('6. Patients'!CE$10:CE$107,OFFSET('6. Patients'!$IG$9,1,MATCH($D68,'6. Patients'!$IH$9:$JA$9,0),ROWS('6. Patients'!DR$10:DR$107))),0),
IFERROR(SUMPRODUCT('6. Patients'!CE$10:CE$107,OFFSET('6. Patients'!$JB$9,1,MATCH($D68,'6. Patients'!$JC$9:$KZ$9,0),ROWS('6. Patients'!DR$10:DR$107))),0)+
IFERROR(SUMPRODUCT('6. Patients'!CE$10:CE$107,OFFSET('6. Patients'!$LA$9,1,MATCH($D68,'6. Patients'!$LB$9:$LU$9,0),ROWS('6. Patients'!DR$10:DR$107))),0)+
IFERROR(SUMPRODUCT('6. Patients'!CE$10:CE$107,OFFSET('6. Patients'!$LV$9,1,MATCH($D68,'6. Patients'!$LW$9:$NT$9,0),ROWS('6. Patients'!DR$10:DR$107))),0)+
IFERROR(SUMPRODUCT('6. Patients'!CE$10:CE$107,OFFSET('6. Patients'!$NU$9,1,MATCH($D68,'6. Patients'!$NV$9:$OO$9,0),ROWS('6. Patients'!DR$10:DR$107))),0),
IFERROR(SUMPRODUCT('6. Patients'!CE$10:CE$107,OFFSET('6. Patients'!$OP$9,1,MATCH($D68,'6. Patients'!$OQ$9:$QN$9,0),ROWS('6. Patients'!DR$10:DR$107))),0)+
IFERROR(SUMPRODUCT('6. Patients'!CE$10:CE$107,OFFSET('6. Patients'!$QO$9,1,MATCH($D68,'6. Patients'!$QP$9:$RI$9,0),ROWS('6. Patients'!DR$10:DR$107))),0)+
IFERROR(SUMPRODUCT('6. Patients'!CE$10:CE$107,OFFSET('6. Patients'!$RJ$9,1,MATCH($D68,'6. Patients'!$RK$9:$TH$9,0),ROWS('6. Patients'!DR$10:DR$107))),0)+
IFERROR(SUMPRODUCT('6. Patients'!CE$10:CE$107,OFFSET('6. Patients'!$TI$9,1,MATCH($D68,'6. Patients'!$TJ$9:$UC$9,0),ROWS('6. Patients'!DR$10:DR$107))),0))+
IFERROR(VLOOKUP($D68,$H$116:$L$146,COLUMNS($H$115:$J$115)-1+L$7,0)*$E68*$F68*'1. General Inputs'!$J$25,0),0),0)</f>
        <v>0</v>
      </c>
      <c r="M68" s="775">
        <f ca="1">ROUNDUP(IFERROR($F68*$E68*CHOOSE(M$7,
IFERROR(SUMPRODUCT('6. Patients'!CF$10:CF$107,OFFSET('6. Patients'!$DN$9,1,MATCH($D68,'6. Patients'!$DO$9:$FL$9,0),ROWS('6. Patients'!DS$10:DS$107))),0)+
IFERROR(SUMPRODUCT('6. Patients'!CF$10:CF$107,OFFSET('6. Patients'!$FM$9,1,MATCH($D68,'6. Patients'!$FN$9:$GG$9,0),ROWS('6. Patients'!DS$10:DS$107))),0)+
IFERROR(SUMPRODUCT('6. Patients'!CF$10:CF$107,OFFSET('6. Patients'!$GH$9,1,MATCH($D68,'6. Patients'!$GI$9:$IF$9,0),ROWS('6. Patients'!DS$10:DS$107))),0)+
IFERROR(SUMPRODUCT('6. Patients'!CF$10:CF$107,OFFSET('6. Patients'!$IG$9,1,MATCH($D68,'6. Patients'!$IH$9:$JA$9,0),ROWS('6. Patients'!DS$10:DS$107))),0),
IFERROR(SUMPRODUCT('6. Patients'!CF$10:CF$107,OFFSET('6. Patients'!$JB$9,1,MATCH($D68,'6. Patients'!$JC$9:$KZ$9,0),ROWS('6. Patients'!DS$10:DS$107))),0)+
IFERROR(SUMPRODUCT('6. Patients'!CF$10:CF$107,OFFSET('6. Patients'!$LA$9,1,MATCH($D68,'6. Patients'!$LB$9:$LU$9,0),ROWS('6. Patients'!DS$10:DS$107))),0)+
IFERROR(SUMPRODUCT('6. Patients'!CF$10:CF$107,OFFSET('6. Patients'!$LV$9,1,MATCH($D68,'6. Patients'!$LW$9:$NT$9,0),ROWS('6. Patients'!DS$10:DS$107))),0)+
IFERROR(SUMPRODUCT('6. Patients'!CF$10:CF$107,OFFSET('6. Patients'!$NU$9,1,MATCH($D68,'6. Patients'!$NV$9:$OO$9,0),ROWS('6. Patients'!DS$10:DS$107))),0),
IFERROR(SUMPRODUCT('6. Patients'!CF$10:CF$107,OFFSET('6. Patients'!$OP$9,1,MATCH($D68,'6. Patients'!$OQ$9:$QN$9,0),ROWS('6. Patients'!DS$10:DS$107))),0)+
IFERROR(SUMPRODUCT('6. Patients'!CF$10:CF$107,OFFSET('6. Patients'!$QO$9,1,MATCH($D68,'6. Patients'!$QP$9:$RI$9,0),ROWS('6. Patients'!DS$10:DS$107))),0)+
IFERROR(SUMPRODUCT('6. Patients'!CF$10:CF$107,OFFSET('6. Patients'!$RJ$9,1,MATCH($D68,'6. Patients'!$RK$9:$TH$9,0),ROWS('6. Patients'!DS$10:DS$107))),0)+
IFERROR(SUMPRODUCT('6. Patients'!CF$10:CF$107,OFFSET('6. Patients'!$TI$9,1,MATCH($D68,'6. Patients'!$TJ$9:$UC$9,0),ROWS('6. Patients'!DS$10:DS$107))),0))+
IFERROR(VLOOKUP($D68,$H$116:$L$146,COLUMNS($H$115:$J$115)-1+M$7,0)*$E68*$F68*'1. General Inputs'!$J$25,0),0),0)</f>
        <v>0</v>
      </c>
      <c r="N68" s="775">
        <f ca="1">ROUNDUP(IFERROR($F68*$E68*CHOOSE(N$7,
IFERROR(SUMPRODUCT('6. Patients'!CG$10:CG$107,OFFSET('6. Patients'!$DN$9,1,MATCH($D68,'6. Patients'!$DO$9:$FL$9,0),ROWS('6. Patients'!DT$10:DT$107))),0)+
IFERROR(SUMPRODUCT('6. Patients'!CG$10:CG$107,OFFSET('6. Patients'!$FM$9,1,MATCH($D68,'6. Patients'!$FN$9:$GG$9,0),ROWS('6. Patients'!DT$10:DT$107))),0)+
IFERROR(SUMPRODUCT('6. Patients'!CG$10:CG$107,OFFSET('6. Patients'!$GH$9,1,MATCH($D68,'6. Patients'!$GI$9:$IF$9,0),ROWS('6. Patients'!DT$10:DT$107))),0)+
IFERROR(SUMPRODUCT('6. Patients'!CG$10:CG$107,OFFSET('6. Patients'!$IG$9,1,MATCH($D68,'6. Patients'!$IH$9:$JA$9,0),ROWS('6. Patients'!DT$10:DT$107))),0),
IFERROR(SUMPRODUCT('6. Patients'!CG$10:CG$107,OFFSET('6. Patients'!$JB$9,1,MATCH($D68,'6. Patients'!$JC$9:$KZ$9,0),ROWS('6. Patients'!DT$10:DT$107))),0)+
IFERROR(SUMPRODUCT('6. Patients'!CG$10:CG$107,OFFSET('6. Patients'!$LA$9,1,MATCH($D68,'6. Patients'!$LB$9:$LU$9,0),ROWS('6. Patients'!DT$10:DT$107))),0)+
IFERROR(SUMPRODUCT('6. Patients'!CG$10:CG$107,OFFSET('6. Patients'!$LV$9,1,MATCH($D68,'6. Patients'!$LW$9:$NT$9,0),ROWS('6. Patients'!DT$10:DT$107))),0)+
IFERROR(SUMPRODUCT('6. Patients'!CG$10:CG$107,OFFSET('6. Patients'!$NU$9,1,MATCH($D68,'6. Patients'!$NV$9:$OO$9,0),ROWS('6. Patients'!DT$10:DT$107))),0),
IFERROR(SUMPRODUCT('6. Patients'!CG$10:CG$107,OFFSET('6. Patients'!$OP$9,1,MATCH($D68,'6. Patients'!$OQ$9:$QN$9,0),ROWS('6. Patients'!DT$10:DT$107))),0)+
IFERROR(SUMPRODUCT('6. Patients'!CG$10:CG$107,OFFSET('6. Patients'!$QO$9,1,MATCH($D68,'6. Patients'!$QP$9:$RI$9,0),ROWS('6. Patients'!DT$10:DT$107))),0)+
IFERROR(SUMPRODUCT('6. Patients'!CG$10:CG$107,OFFSET('6. Patients'!$RJ$9,1,MATCH($D68,'6. Patients'!$RK$9:$TH$9,0),ROWS('6. Patients'!DT$10:DT$107))),0)+
IFERROR(SUMPRODUCT('6. Patients'!CG$10:CG$107,OFFSET('6. Patients'!$TI$9,1,MATCH($D68,'6. Patients'!$TJ$9:$UC$9,0),ROWS('6. Patients'!DT$10:DT$107))),0))+
IFERROR(VLOOKUP($D68,$H$116:$L$146,COLUMNS($H$115:$J$115)-1+N$7,0)*$E68*$F68*'1. General Inputs'!$J$25,0),0),0)</f>
        <v>0</v>
      </c>
      <c r="O68" s="775">
        <f ca="1">ROUNDUP(IFERROR($F68*$E68*CHOOSE(O$7,
IFERROR(SUMPRODUCT('6. Patients'!CH$10:CH$107,OFFSET('6. Patients'!$DN$9,1,MATCH($D68,'6. Patients'!$DO$9:$FL$9,0),ROWS('6. Patients'!DU$10:DU$107))),0)+
IFERROR(SUMPRODUCT('6. Patients'!CH$10:CH$107,OFFSET('6. Patients'!$FM$9,1,MATCH($D68,'6. Patients'!$FN$9:$GG$9,0),ROWS('6. Patients'!DU$10:DU$107))),0)+
IFERROR(SUMPRODUCT('6. Patients'!CH$10:CH$107,OFFSET('6. Patients'!$GH$9,1,MATCH($D68,'6. Patients'!$GI$9:$IF$9,0),ROWS('6. Patients'!DU$10:DU$107))),0)+
IFERROR(SUMPRODUCT('6. Patients'!CH$10:CH$107,OFFSET('6. Patients'!$IG$9,1,MATCH($D68,'6. Patients'!$IH$9:$JA$9,0),ROWS('6. Patients'!DU$10:DU$107))),0),
IFERROR(SUMPRODUCT('6. Patients'!CH$10:CH$107,OFFSET('6. Patients'!$JB$9,1,MATCH($D68,'6. Patients'!$JC$9:$KZ$9,0),ROWS('6. Patients'!DU$10:DU$107))),0)+
IFERROR(SUMPRODUCT('6. Patients'!CH$10:CH$107,OFFSET('6. Patients'!$LA$9,1,MATCH($D68,'6. Patients'!$LB$9:$LU$9,0),ROWS('6. Patients'!DU$10:DU$107))),0)+
IFERROR(SUMPRODUCT('6. Patients'!CH$10:CH$107,OFFSET('6. Patients'!$LV$9,1,MATCH($D68,'6. Patients'!$LW$9:$NT$9,0),ROWS('6. Patients'!DU$10:DU$107))),0)+
IFERROR(SUMPRODUCT('6. Patients'!CH$10:CH$107,OFFSET('6. Patients'!$NU$9,1,MATCH($D68,'6. Patients'!$NV$9:$OO$9,0),ROWS('6. Patients'!DU$10:DU$107))),0),
IFERROR(SUMPRODUCT('6. Patients'!CH$10:CH$107,OFFSET('6. Patients'!$OP$9,1,MATCH($D68,'6. Patients'!$OQ$9:$QN$9,0),ROWS('6. Patients'!DU$10:DU$107))),0)+
IFERROR(SUMPRODUCT('6. Patients'!CH$10:CH$107,OFFSET('6. Patients'!$QO$9,1,MATCH($D68,'6. Patients'!$QP$9:$RI$9,0),ROWS('6. Patients'!DU$10:DU$107))),0)+
IFERROR(SUMPRODUCT('6. Patients'!CH$10:CH$107,OFFSET('6. Patients'!$RJ$9,1,MATCH($D68,'6. Patients'!$RK$9:$TH$9,0),ROWS('6. Patients'!DU$10:DU$107))),0)+
IFERROR(SUMPRODUCT('6. Patients'!CH$10:CH$107,OFFSET('6. Patients'!$TI$9,1,MATCH($D68,'6. Patients'!$TJ$9:$UC$9,0),ROWS('6. Patients'!DU$10:DU$107))),0))+
IFERROR(VLOOKUP($D68,$H$116:$L$146,COLUMNS($H$115:$J$115)-1+O$7,0)*$E68*$F68*'1. General Inputs'!$J$25,0),0),0)</f>
        <v>0</v>
      </c>
      <c r="P68" s="775">
        <f ca="1">ROUNDUP(IFERROR($F68*$E68*CHOOSE(P$7,
IFERROR(SUMPRODUCT('6. Patients'!CI$10:CI$107,OFFSET('6. Patients'!$DN$9,1,MATCH($D68,'6. Patients'!$DO$9:$FL$9,0),ROWS('6. Patients'!DV$10:DV$107))),0)+
IFERROR(SUMPRODUCT('6. Patients'!CI$10:CI$107,OFFSET('6. Patients'!$FM$9,1,MATCH($D68,'6. Patients'!$FN$9:$GG$9,0),ROWS('6. Patients'!DV$10:DV$107))),0)+
IFERROR(SUMPRODUCT('6. Patients'!CI$10:CI$107,OFFSET('6. Patients'!$GH$9,1,MATCH($D68,'6. Patients'!$GI$9:$IF$9,0),ROWS('6. Patients'!DV$10:DV$107))),0)+
IFERROR(SUMPRODUCT('6. Patients'!CI$10:CI$107,OFFSET('6. Patients'!$IG$9,1,MATCH($D68,'6. Patients'!$IH$9:$JA$9,0),ROWS('6. Patients'!DV$10:DV$107))),0),
IFERROR(SUMPRODUCT('6. Patients'!CI$10:CI$107,OFFSET('6. Patients'!$JB$9,1,MATCH($D68,'6. Patients'!$JC$9:$KZ$9,0),ROWS('6. Patients'!DV$10:DV$107))),0)+
IFERROR(SUMPRODUCT('6. Patients'!CI$10:CI$107,OFFSET('6. Patients'!$LA$9,1,MATCH($D68,'6. Patients'!$LB$9:$LU$9,0),ROWS('6. Patients'!DV$10:DV$107))),0)+
IFERROR(SUMPRODUCT('6. Patients'!CI$10:CI$107,OFFSET('6. Patients'!$LV$9,1,MATCH($D68,'6. Patients'!$LW$9:$NT$9,0),ROWS('6. Patients'!DV$10:DV$107))),0)+
IFERROR(SUMPRODUCT('6. Patients'!CI$10:CI$107,OFFSET('6. Patients'!$NU$9,1,MATCH($D68,'6. Patients'!$NV$9:$OO$9,0),ROWS('6. Patients'!DV$10:DV$107))),0),
IFERROR(SUMPRODUCT('6. Patients'!CI$10:CI$107,OFFSET('6. Patients'!$OP$9,1,MATCH($D68,'6. Patients'!$OQ$9:$QN$9,0),ROWS('6. Patients'!DV$10:DV$107))),0)+
IFERROR(SUMPRODUCT('6. Patients'!CI$10:CI$107,OFFSET('6. Patients'!$QO$9,1,MATCH($D68,'6. Patients'!$QP$9:$RI$9,0),ROWS('6. Patients'!DV$10:DV$107))),0)+
IFERROR(SUMPRODUCT('6. Patients'!CI$10:CI$107,OFFSET('6. Patients'!$RJ$9,1,MATCH($D68,'6. Patients'!$RK$9:$TH$9,0),ROWS('6. Patients'!DV$10:DV$107))),0)+
IFERROR(SUMPRODUCT('6. Patients'!CI$10:CI$107,OFFSET('6. Patients'!$TI$9,1,MATCH($D68,'6. Patients'!$TJ$9:$UC$9,0),ROWS('6. Patients'!DV$10:DV$107))),0))+
IFERROR(VLOOKUP($D68,$H$116:$L$146,COLUMNS($H$115:$J$115)-1+P$7,0)*$E68*$F68*'1. General Inputs'!$J$25,0),0),0)</f>
        <v>0</v>
      </c>
      <c r="Q68" s="775">
        <f ca="1">ROUNDUP(IFERROR($F68*$E68*CHOOSE(Q$7,
IFERROR(SUMPRODUCT('6. Patients'!CJ$10:CJ$107,OFFSET('6. Patients'!$DN$9,1,MATCH($D68,'6. Patients'!$DO$9:$FL$9,0),ROWS('6. Patients'!DW$10:DW$107))),0)+
IFERROR(SUMPRODUCT('6. Patients'!CJ$10:CJ$107,OFFSET('6. Patients'!$FM$9,1,MATCH($D68,'6. Patients'!$FN$9:$GG$9,0),ROWS('6. Patients'!DW$10:DW$107))),0)+
IFERROR(SUMPRODUCT('6. Patients'!CJ$10:CJ$107,OFFSET('6. Patients'!$GH$9,1,MATCH($D68,'6. Patients'!$GI$9:$IF$9,0),ROWS('6. Patients'!DW$10:DW$107))),0)+
IFERROR(SUMPRODUCT('6. Patients'!CJ$10:CJ$107,OFFSET('6. Patients'!$IG$9,1,MATCH($D68,'6. Patients'!$IH$9:$JA$9,0),ROWS('6. Patients'!DW$10:DW$107))),0),
IFERROR(SUMPRODUCT('6. Patients'!CJ$10:CJ$107,OFFSET('6. Patients'!$JB$9,1,MATCH($D68,'6. Patients'!$JC$9:$KZ$9,0),ROWS('6. Patients'!DW$10:DW$107))),0)+
IFERROR(SUMPRODUCT('6. Patients'!CJ$10:CJ$107,OFFSET('6. Patients'!$LA$9,1,MATCH($D68,'6. Patients'!$LB$9:$LU$9,0),ROWS('6. Patients'!DW$10:DW$107))),0)+
IFERROR(SUMPRODUCT('6. Patients'!CJ$10:CJ$107,OFFSET('6. Patients'!$LV$9,1,MATCH($D68,'6. Patients'!$LW$9:$NT$9,0),ROWS('6. Patients'!DW$10:DW$107))),0)+
IFERROR(SUMPRODUCT('6. Patients'!CJ$10:CJ$107,OFFSET('6. Patients'!$NU$9,1,MATCH($D68,'6. Patients'!$NV$9:$OO$9,0),ROWS('6. Patients'!DW$10:DW$107))),0),
IFERROR(SUMPRODUCT('6. Patients'!CJ$10:CJ$107,OFFSET('6. Patients'!$OP$9,1,MATCH($D68,'6. Patients'!$OQ$9:$QN$9,0),ROWS('6. Patients'!DW$10:DW$107))),0)+
IFERROR(SUMPRODUCT('6. Patients'!CJ$10:CJ$107,OFFSET('6. Patients'!$QO$9,1,MATCH($D68,'6. Patients'!$QP$9:$RI$9,0),ROWS('6. Patients'!DW$10:DW$107))),0)+
IFERROR(SUMPRODUCT('6. Patients'!CJ$10:CJ$107,OFFSET('6. Patients'!$RJ$9,1,MATCH($D68,'6. Patients'!$RK$9:$TH$9,0),ROWS('6. Patients'!DW$10:DW$107))),0)+
IFERROR(SUMPRODUCT('6. Patients'!CJ$10:CJ$107,OFFSET('6. Patients'!$TI$9,1,MATCH($D68,'6. Patients'!$TJ$9:$UC$9,0),ROWS('6. Patients'!DW$10:DW$107))),0))+
IFERROR(VLOOKUP($D68,$H$116:$L$146,COLUMNS($H$115:$J$115)-1+Q$7,0)*$E68*$F68*'1. General Inputs'!$J$25,0),0),0)</f>
        <v>0</v>
      </c>
      <c r="R68" s="775">
        <f ca="1">ROUNDUP(IFERROR($F68*$E68*CHOOSE(R$7,
IFERROR(SUMPRODUCT('6. Patients'!CK$10:CK$107,OFFSET('6. Patients'!$DN$9,1,MATCH($D68,'6. Patients'!$DO$9:$FL$9,0),ROWS('6. Patients'!DX$10:DX$107))),0)+
IFERROR(SUMPRODUCT('6. Patients'!CK$10:CK$107,OFFSET('6. Patients'!$FM$9,1,MATCH($D68,'6. Patients'!$FN$9:$GG$9,0),ROWS('6. Patients'!DX$10:DX$107))),0)+
IFERROR(SUMPRODUCT('6. Patients'!CK$10:CK$107,OFFSET('6. Patients'!$GH$9,1,MATCH($D68,'6. Patients'!$GI$9:$IF$9,0),ROWS('6. Patients'!DX$10:DX$107))),0)+
IFERROR(SUMPRODUCT('6. Patients'!CK$10:CK$107,OFFSET('6. Patients'!$IG$9,1,MATCH($D68,'6. Patients'!$IH$9:$JA$9,0),ROWS('6. Patients'!DX$10:DX$107))),0),
IFERROR(SUMPRODUCT('6. Patients'!CK$10:CK$107,OFFSET('6. Patients'!$JB$9,1,MATCH($D68,'6. Patients'!$JC$9:$KZ$9,0),ROWS('6. Patients'!DX$10:DX$107))),0)+
IFERROR(SUMPRODUCT('6. Patients'!CK$10:CK$107,OFFSET('6. Patients'!$LA$9,1,MATCH($D68,'6. Patients'!$LB$9:$LU$9,0),ROWS('6. Patients'!DX$10:DX$107))),0)+
IFERROR(SUMPRODUCT('6. Patients'!CK$10:CK$107,OFFSET('6. Patients'!$LV$9,1,MATCH($D68,'6. Patients'!$LW$9:$NT$9,0),ROWS('6. Patients'!DX$10:DX$107))),0)+
IFERROR(SUMPRODUCT('6. Patients'!CK$10:CK$107,OFFSET('6. Patients'!$NU$9,1,MATCH($D68,'6. Patients'!$NV$9:$OO$9,0),ROWS('6. Patients'!DX$10:DX$107))),0),
IFERROR(SUMPRODUCT('6. Patients'!CK$10:CK$107,OFFSET('6. Patients'!$OP$9,1,MATCH($D68,'6. Patients'!$OQ$9:$QN$9,0),ROWS('6. Patients'!DX$10:DX$107))),0)+
IFERROR(SUMPRODUCT('6. Patients'!CK$10:CK$107,OFFSET('6. Patients'!$QO$9,1,MATCH($D68,'6. Patients'!$QP$9:$RI$9,0),ROWS('6. Patients'!DX$10:DX$107))),0)+
IFERROR(SUMPRODUCT('6. Patients'!CK$10:CK$107,OFFSET('6. Patients'!$RJ$9,1,MATCH($D68,'6. Patients'!$RK$9:$TH$9,0),ROWS('6. Patients'!DX$10:DX$107))),0)+
IFERROR(SUMPRODUCT('6. Patients'!CK$10:CK$107,OFFSET('6. Patients'!$TI$9,1,MATCH($D68,'6. Patients'!$TJ$9:$UC$9,0),ROWS('6. Patients'!DX$10:DX$107))),0))+
IFERROR(VLOOKUP($D68,$H$116:$L$146,COLUMNS($H$115:$J$115)-1+R$7,0)*$E68*$F68*'1. General Inputs'!$J$25,0),0),0)</f>
        <v>0</v>
      </c>
      <c r="S68" s="775">
        <f ca="1">ROUNDUP(IFERROR($F68*$E68*CHOOSE(S$7,
IFERROR(SUMPRODUCT('6. Patients'!CL$10:CL$107,OFFSET('6. Patients'!$DN$9,1,MATCH($D68,'6. Patients'!$DO$9:$FL$9,0),ROWS('6. Patients'!DY$10:DY$107))),0)+
IFERROR(SUMPRODUCT('6. Patients'!CL$10:CL$107,OFFSET('6. Patients'!$FM$9,1,MATCH($D68,'6. Patients'!$FN$9:$GG$9,0),ROWS('6. Patients'!DY$10:DY$107))),0)+
IFERROR(SUMPRODUCT('6. Patients'!CL$10:CL$107,OFFSET('6. Patients'!$GH$9,1,MATCH($D68,'6. Patients'!$GI$9:$IF$9,0),ROWS('6. Patients'!DY$10:DY$107))),0)+
IFERROR(SUMPRODUCT('6. Patients'!CL$10:CL$107,OFFSET('6. Patients'!$IG$9,1,MATCH($D68,'6. Patients'!$IH$9:$JA$9,0),ROWS('6. Patients'!DY$10:DY$107))),0),
IFERROR(SUMPRODUCT('6. Patients'!CL$10:CL$107,OFFSET('6. Patients'!$JB$9,1,MATCH($D68,'6. Patients'!$JC$9:$KZ$9,0),ROWS('6. Patients'!DY$10:DY$107))),0)+
IFERROR(SUMPRODUCT('6. Patients'!CL$10:CL$107,OFFSET('6. Patients'!$LA$9,1,MATCH($D68,'6. Patients'!$LB$9:$LU$9,0),ROWS('6. Patients'!DY$10:DY$107))),0)+
IFERROR(SUMPRODUCT('6. Patients'!CL$10:CL$107,OFFSET('6. Patients'!$LV$9,1,MATCH($D68,'6. Patients'!$LW$9:$NT$9,0),ROWS('6. Patients'!DY$10:DY$107))),0)+
IFERROR(SUMPRODUCT('6. Patients'!CL$10:CL$107,OFFSET('6. Patients'!$NU$9,1,MATCH($D68,'6. Patients'!$NV$9:$OO$9,0),ROWS('6. Patients'!DY$10:DY$107))),0),
IFERROR(SUMPRODUCT('6. Patients'!CL$10:CL$107,OFFSET('6. Patients'!$OP$9,1,MATCH($D68,'6. Patients'!$OQ$9:$QN$9,0),ROWS('6. Patients'!DY$10:DY$107))),0)+
IFERROR(SUMPRODUCT('6. Patients'!CL$10:CL$107,OFFSET('6. Patients'!$QO$9,1,MATCH($D68,'6. Patients'!$QP$9:$RI$9,0),ROWS('6. Patients'!DY$10:DY$107))),0)+
IFERROR(SUMPRODUCT('6. Patients'!CL$10:CL$107,OFFSET('6. Patients'!$RJ$9,1,MATCH($D68,'6. Patients'!$RK$9:$TH$9,0),ROWS('6. Patients'!DY$10:DY$107))),0)+
IFERROR(SUMPRODUCT('6. Patients'!CL$10:CL$107,OFFSET('6. Patients'!$TI$9,1,MATCH($D68,'6. Patients'!$TJ$9:$UC$9,0),ROWS('6. Patients'!DY$10:DY$107))),0))+
IFERROR(VLOOKUP($D68,$H$116:$L$146,COLUMNS($H$115:$J$115)-1+S$7,0)*$E68*$F68*'1. General Inputs'!$J$25,0),0),0)</f>
        <v>0</v>
      </c>
      <c r="T68" s="775">
        <f ca="1">ROUNDUP(IFERROR($F68*$E68*CHOOSE(T$7,
IFERROR(SUMPRODUCT('6. Patients'!CM$10:CM$107,OFFSET('6. Patients'!$DN$9,1,MATCH($D68,'6. Patients'!$DO$9:$FL$9,0),ROWS('6. Patients'!DZ$10:DZ$107))),0)+
IFERROR(SUMPRODUCT('6. Patients'!CM$10:CM$107,OFFSET('6. Patients'!$FM$9,1,MATCH($D68,'6. Patients'!$FN$9:$GG$9,0),ROWS('6. Patients'!DZ$10:DZ$107))),0)+
IFERROR(SUMPRODUCT('6. Patients'!CM$10:CM$107,OFFSET('6. Patients'!$GH$9,1,MATCH($D68,'6. Patients'!$GI$9:$IF$9,0),ROWS('6. Patients'!DZ$10:DZ$107))),0)+
IFERROR(SUMPRODUCT('6. Patients'!CM$10:CM$107,OFFSET('6. Patients'!$IG$9,1,MATCH($D68,'6. Patients'!$IH$9:$JA$9,0),ROWS('6. Patients'!DZ$10:DZ$107))),0),
IFERROR(SUMPRODUCT('6. Patients'!CM$10:CM$107,OFFSET('6. Patients'!$JB$9,1,MATCH($D68,'6. Patients'!$JC$9:$KZ$9,0),ROWS('6. Patients'!DZ$10:DZ$107))),0)+
IFERROR(SUMPRODUCT('6. Patients'!CM$10:CM$107,OFFSET('6. Patients'!$LA$9,1,MATCH($D68,'6. Patients'!$LB$9:$LU$9,0),ROWS('6. Patients'!DZ$10:DZ$107))),0)+
IFERROR(SUMPRODUCT('6. Patients'!CM$10:CM$107,OFFSET('6. Patients'!$LV$9,1,MATCH($D68,'6. Patients'!$LW$9:$NT$9,0),ROWS('6. Patients'!DZ$10:DZ$107))),0)+
IFERROR(SUMPRODUCT('6. Patients'!CM$10:CM$107,OFFSET('6. Patients'!$NU$9,1,MATCH($D68,'6. Patients'!$NV$9:$OO$9,0),ROWS('6. Patients'!DZ$10:DZ$107))),0),
IFERROR(SUMPRODUCT('6. Patients'!CM$10:CM$107,OFFSET('6. Patients'!$OP$9,1,MATCH($D68,'6. Patients'!$OQ$9:$QN$9,0),ROWS('6. Patients'!DZ$10:DZ$107))),0)+
IFERROR(SUMPRODUCT('6. Patients'!CM$10:CM$107,OFFSET('6. Patients'!$QO$9,1,MATCH($D68,'6. Patients'!$QP$9:$RI$9,0),ROWS('6. Patients'!DZ$10:DZ$107))),0)+
IFERROR(SUMPRODUCT('6. Patients'!CM$10:CM$107,OFFSET('6. Patients'!$RJ$9,1,MATCH($D68,'6. Patients'!$RK$9:$TH$9,0),ROWS('6. Patients'!DZ$10:DZ$107))),0)+
IFERROR(SUMPRODUCT('6. Patients'!CM$10:CM$107,OFFSET('6. Patients'!$TI$9,1,MATCH($D68,'6. Patients'!$TJ$9:$UC$9,0),ROWS('6. Patients'!DZ$10:DZ$107))),0))+
IFERROR(VLOOKUP($D68,$H$116:$L$146,COLUMNS($H$115:$J$115)-1+T$7,0)*$E68*$F68*'1. General Inputs'!$J$25,0),0),0)</f>
        <v>0</v>
      </c>
      <c r="U68" s="775">
        <f ca="1">ROUNDUP(IFERROR($F68*$E68*CHOOSE(U$7,
IFERROR(SUMPRODUCT('6. Patients'!CN$10:CN$107,OFFSET('6. Patients'!$DN$9,1,MATCH($D68,'6. Patients'!$DO$9:$FL$9,0),ROWS('6. Patients'!EA$10:EA$107))),0)+
IFERROR(SUMPRODUCT('6. Patients'!CN$10:CN$107,OFFSET('6. Patients'!$FM$9,1,MATCH($D68,'6. Patients'!$FN$9:$GG$9,0),ROWS('6. Patients'!EA$10:EA$107))),0)+
IFERROR(SUMPRODUCT('6. Patients'!CN$10:CN$107,OFFSET('6. Patients'!$GH$9,1,MATCH($D68,'6. Patients'!$GI$9:$IF$9,0),ROWS('6. Patients'!EA$10:EA$107))),0)+
IFERROR(SUMPRODUCT('6. Patients'!CN$10:CN$107,OFFSET('6. Patients'!$IG$9,1,MATCH($D68,'6. Patients'!$IH$9:$JA$9,0),ROWS('6. Patients'!EA$10:EA$107))),0),
IFERROR(SUMPRODUCT('6. Patients'!CN$10:CN$107,OFFSET('6. Patients'!$JB$9,1,MATCH($D68,'6. Patients'!$JC$9:$KZ$9,0),ROWS('6. Patients'!EA$10:EA$107))),0)+
IFERROR(SUMPRODUCT('6. Patients'!CN$10:CN$107,OFFSET('6. Patients'!$LA$9,1,MATCH($D68,'6. Patients'!$LB$9:$LU$9,0),ROWS('6. Patients'!EA$10:EA$107))),0)+
IFERROR(SUMPRODUCT('6. Patients'!CN$10:CN$107,OFFSET('6. Patients'!$LV$9,1,MATCH($D68,'6. Patients'!$LW$9:$NT$9,0),ROWS('6. Patients'!EA$10:EA$107))),0)+
IFERROR(SUMPRODUCT('6. Patients'!CN$10:CN$107,OFFSET('6. Patients'!$NU$9,1,MATCH($D68,'6. Patients'!$NV$9:$OO$9,0),ROWS('6. Patients'!EA$10:EA$107))),0),
IFERROR(SUMPRODUCT('6. Patients'!CN$10:CN$107,OFFSET('6. Patients'!$OP$9,1,MATCH($D68,'6. Patients'!$OQ$9:$QN$9,0),ROWS('6. Patients'!EA$10:EA$107))),0)+
IFERROR(SUMPRODUCT('6. Patients'!CN$10:CN$107,OFFSET('6. Patients'!$QO$9,1,MATCH($D68,'6. Patients'!$QP$9:$RI$9,0),ROWS('6. Patients'!EA$10:EA$107))),0)+
IFERROR(SUMPRODUCT('6. Patients'!CN$10:CN$107,OFFSET('6. Patients'!$RJ$9,1,MATCH($D68,'6. Patients'!$RK$9:$TH$9,0),ROWS('6. Patients'!EA$10:EA$107))),0)+
IFERROR(SUMPRODUCT('6. Patients'!CN$10:CN$107,OFFSET('6. Patients'!$TI$9,1,MATCH($D68,'6. Patients'!$TJ$9:$UC$9,0),ROWS('6. Patients'!EA$10:EA$107))),0))+
IFERROR(VLOOKUP($D68,$H$116:$L$146,COLUMNS($H$115:$J$115)-1+U$7,0)*$E68*$F68*'1. General Inputs'!$J$25,0),0),0)</f>
        <v>0</v>
      </c>
      <c r="V68" s="775">
        <f ca="1">ROUNDUP(IFERROR($F68*$E68*CHOOSE(V$7,
IFERROR(SUMPRODUCT('6. Patients'!CO$10:CO$107,OFFSET('6. Patients'!$DN$9,1,MATCH($D68,'6. Patients'!$DO$9:$FL$9,0),ROWS('6. Patients'!EB$10:EB$107))),0)+
IFERROR(SUMPRODUCT('6. Patients'!CO$10:CO$107,OFFSET('6. Patients'!$FM$9,1,MATCH($D68,'6. Patients'!$FN$9:$GG$9,0),ROWS('6. Patients'!EB$10:EB$107))),0)+
IFERROR(SUMPRODUCT('6. Patients'!CO$10:CO$107,OFFSET('6. Patients'!$GH$9,1,MATCH($D68,'6. Patients'!$GI$9:$IF$9,0),ROWS('6. Patients'!EB$10:EB$107))),0)+
IFERROR(SUMPRODUCT('6. Patients'!CO$10:CO$107,OFFSET('6. Patients'!$IG$9,1,MATCH($D68,'6. Patients'!$IH$9:$JA$9,0),ROWS('6. Patients'!EB$10:EB$107))),0),
IFERROR(SUMPRODUCT('6. Patients'!CO$10:CO$107,OFFSET('6. Patients'!$JB$9,1,MATCH($D68,'6. Patients'!$JC$9:$KZ$9,0),ROWS('6. Patients'!EB$10:EB$107))),0)+
IFERROR(SUMPRODUCT('6. Patients'!CO$10:CO$107,OFFSET('6. Patients'!$LA$9,1,MATCH($D68,'6. Patients'!$LB$9:$LU$9,0),ROWS('6. Patients'!EB$10:EB$107))),0)+
IFERROR(SUMPRODUCT('6. Patients'!CO$10:CO$107,OFFSET('6. Patients'!$LV$9,1,MATCH($D68,'6. Patients'!$LW$9:$NT$9,0),ROWS('6. Patients'!EB$10:EB$107))),0)+
IFERROR(SUMPRODUCT('6. Patients'!CO$10:CO$107,OFFSET('6. Patients'!$NU$9,1,MATCH($D68,'6. Patients'!$NV$9:$OO$9,0),ROWS('6. Patients'!EB$10:EB$107))),0),
IFERROR(SUMPRODUCT('6. Patients'!CO$10:CO$107,OFFSET('6. Patients'!$OP$9,1,MATCH($D68,'6. Patients'!$OQ$9:$QN$9,0),ROWS('6. Patients'!EB$10:EB$107))),0)+
IFERROR(SUMPRODUCT('6. Patients'!CO$10:CO$107,OFFSET('6. Patients'!$QO$9,1,MATCH($D68,'6. Patients'!$QP$9:$RI$9,0),ROWS('6. Patients'!EB$10:EB$107))),0)+
IFERROR(SUMPRODUCT('6. Patients'!CO$10:CO$107,OFFSET('6. Patients'!$RJ$9,1,MATCH($D68,'6. Patients'!$RK$9:$TH$9,0),ROWS('6. Patients'!EB$10:EB$107))),0)+
IFERROR(SUMPRODUCT('6. Patients'!CO$10:CO$107,OFFSET('6. Patients'!$TI$9,1,MATCH($D68,'6. Patients'!$TJ$9:$UC$9,0),ROWS('6. Patients'!EB$10:EB$107))),0))+
IFERROR(VLOOKUP($D68,$H$116:$L$146,COLUMNS($H$115:$J$115)-1+V$7,0)*$E68*$F68*'1. General Inputs'!$J$25,0),0),0)</f>
        <v>0</v>
      </c>
      <c r="W68" s="775">
        <f ca="1">ROUNDUP(IFERROR($F68*$E68*CHOOSE(W$7,
IFERROR(SUMPRODUCT('6. Patients'!CP$10:CP$107,OFFSET('6. Patients'!$DN$9,1,MATCH($D68,'6. Patients'!$DO$9:$FL$9,0),ROWS('6. Patients'!EC$10:EC$107))),0)+
IFERROR(SUMPRODUCT('6. Patients'!CP$10:CP$107,OFFSET('6. Patients'!$FM$9,1,MATCH($D68,'6. Patients'!$FN$9:$GG$9,0),ROWS('6. Patients'!EC$10:EC$107))),0)+
IFERROR(SUMPRODUCT('6. Patients'!CP$10:CP$107,OFFSET('6. Patients'!$GH$9,1,MATCH($D68,'6. Patients'!$GI$9:$IF$9,0),ROWS('6. Patients'!EC$10:EC$107))),0)+
IFERROR(SUMPRODUCT('6. Patients'!CP$10:CP$107,OFFSET('6. Patients'!$IG$9,1,MATCH($D68,'6. Patients'!$IH$9:$JA$9,0),ROWS('6. Patients'!EC$10:EC$107))),0),
IFERROR(SUMPRODUCT('6. Patients'!CP$10:CP$107,OFFSET('6. Patients'!$JB$9,1,MATCH($D68,'6. Patients'!$JC$9:$KZ$9,0),ROWS('6. Patients'!EC$10:EC$107))),0)+
IFERROR(SUMPRODUCT('6. Patients'!CP$10:CP$107,OFFSET('6. Patients'!$LA$9,1,MATCH($D68,'6. Patients'!$LB$9:$LU$9,0),ROWS('6. Patients'!EC$10:EC$107))),0)+
IFERROR(SUMPRODUCT('6. Patients'!CP$10:CP$107,OFFSET('6. Patients'!$LV$9,1,MATCH($D68,'6. Patients'!$LW$9:$NT$9,0),ROWS('6. Patients'!EC$10:EC$107))),0)+
IFERROR(SUMPRODUCT('6. Patients'!CP$10:CP$107,OFFSET('6. Patients'!$NU$9,1,MATCH($D68,'6. Patients'!$NV$9:$OO$9,0),ROWS('6. Patients'!EC$10:EC$107))),0),
IFERROR(SUMPRODUCT('6. Patients'!CP$10:CP$107,OFFSET('6. Patients'!$OP$9,1,MATCH($D68,'6. Patients'!$OQ$9:$QN$9,0),ROWS('6. Patients'!EC$10:EC$107))),0)+
IFERROR(SUMPRODUCT('6. Patients'!CP$10:CP$107,OFFSET('6. Patients'!$QO$9,1,MATCH($D68,'6. Patients'!$QP$9:$RI$9,0),ROWS('6. Patients'!EC$10:EC$107))),0)+
IFERROR(SUMPRODUCT('6. Patients'!CP$10:CP$107,OFFSET('6. Patients'!$RJ$9,1,MATCH($D68,'6. Patients'!$RK$9:$TH$9,0),ROWS('6. Patients'!EC$10:EC$107))),0)+
IFERROR(SUMPRODUCT('6. Patients'!CP$10:CP$107,OFFSET('6. Patients'!$TI$9,1,MATCH($D68,'6. Patients'!$TJ$9:$UC$9,0),ROWS('6. Patients'!EC$10:EC$107))),0))+
IFERROR(VLOOKUP($D68,$H$116:$L$146,COLUMNS($H$115:$J$115)-1+W$7,0)*$E68*$F68*'1. General Inputs'!$J$25,0),0),0)</f>
        <v>0</v>
      </c>
      <c r="X68" s="775">
        <f ca="1">ROUNDUP(IFERROR($F68*$E68*CHOOSE(X$7,
IFERROR(SUMPRODUCT('6. Patients'!CQ$10:CQ$107,OFFSET('6. Patients'!$DN$9,1,MATCH($D68,'6. Patients'!$DO$9:$FL$9,0),ROWS('6. Patients'!ED$10:ED$107))),0)+
IFERROR(SUMPRODUCT('6. Patients'!CQ$10:CQ$107,OFFSET('6. Patients'!$FM$9,1,MATCH($D68,'6. Patients'!$FN$9:$GG$9,0),ROWS('6. Patients'!ED$10:ED$107))),0)+
IFERROR(SUMPRODUCT('6. Patients'!CQ$10:CQ$107,OFFSET('6. Patients'!$GH$9,1,MATCH($D68,'6. Patients'!$GI$9:$IF$9,0),ROWS('6. Patients'!ED$10:ED$107))),0)+
IFERROR(SUMPRODUCT('6. Patients'!CQ$10:CQ$107,OFFSET('6. Patients'!$IG$9,1,MATCH($D68,'6. Patients'!$IH$9:$JA$9,0),ROWS('6. Patients'!ED$10:ED$107))),0),
IFERROR(SUMPRODUCT('6. Patients'!CQ$10:CQ$107,OFFSET('6. Patients'!$JB$9,1,MATCH($D68,'6. Patients'!$JC$9:$KZ$9,0),ROWS('6. Patients'!ED$10:ED$107))),0)+
IFERROR(SUMPRODUCT('6. Patients'!CQ$10:CQ$107,OFFSET('6. Patients'!$LA$9,1,MATCH($D68,'6. Patients'!$LB$9:$LU$9,0),ROWS('6. Patients'!ED$10:ED$107))),0)+
IFERROR(SUMPRODUCT('6. Patients'!CQ$10:CQ$107,OFFSET('6. Patients'!$LV$9,1,MATCH($D68,'6. Patients'!$LW$9:$NT$9,0),ROWS('6. Patients'!ED$10:ED$107))),0)+
IFERROR(SUMPRODUCT('6. Patients'!CQ$10:CQ$107,OFFSET('6. Patients'!$NU$9,1,MATCH($D68,'6. Patients'!$NV$9:$OO$9,0),ROWS('6. Patients'!ED$10:ED$107))),0),
IFERROR(SUMPRODUCT('6. Patients'!CQ$10:CQ$107,OFFSET('6. Patients'!$OP$9,1,MATCH($D68,'6. Patients'!$OQ$9:$QN$9,0),ROWS('6. Patients'!ED$10:ED$107))),0)+
IFERROR(SUMPRODUCT('6. Patients'!CQ$10:CQ$107,OFFSET('6. Patients'!$QO$9,1,MATCH($D68,'6. Patients'!$QP$9:$RI$9,0),ROWS('6. Patients'!ED$10:ED$107))),0)+
IFERROR(SUMPRODUCT('6. Patients'!CQ$10:CQ$107,OFFSET('6. Patients'!$RJ$9,1,MATCH($D68,'6. Patients'!$RK$9:$TH$9,0),ROWS('6. Patients'!ED$10:ED$107))),0)+
IFERROR(SUMPRODUCT('6. Patients'!CQ$10:CQ$107,OFFSET('6. Patients'!$TI$9,1,MATCH($D68,'6. Patients'!$TJ$9:$UC$9,0),ROWS('6. Patients'!ED$10:ED$107))),0))+
IFERROR(VLOOKUP($D68,$H$116:$L$146,COLUMNS($H$115:$J$115)-1+X$7,0)*$E68*$F68*'1. General Inputs'!$J$25,0),0),0)</f>
        <v>0</v>
      </c>
      <c r="Y68" s="775">
        <f ca="1">ROUNDUP(IFERROR($F68*$E68*CHOOSE(Y$7,
IFERROR(SUMPRODUCT('6. Patients'!CR$10:CR$107,OFFSET('6. Patients'!$DN$9,1,MATCH($D68,'6. Patients'!$DO$9:$FL$9,0),ROWS('6. Patients'!EE$10:EE$107))),0)+
IFERROR(SUMPRODUCT('6. Patients'!CR$10:CR$107,OFFSET('6. Patients'!$FM$9,1,MATCH($D68,'6. Patients'!$FN$9:$GG$9,0),ROWS('6. Patients'!EE$10:EE$107))),0)+
IFERROR(SUMPRODUCT('6. Patients'!CR$10:CR$107,OFFSET('6. Patients'!$GH$9,1,MATCH($D68,'6. Patients'!$GI$9:$IF$9,0),ROWS('6. Patients'!EE$10:EE$107))),0)+
IFERROR(SUMPRODUCT('6. Patients'!CR$10:CR$107,OFFSET('6. Patients'!$IG$9,1,MATCH($D68,'6. Patients'!$IH$9:$JA$9,0),ROWS('6. Patients'!EE$10:EE$107))),0),
IFERROR(SUMPRODUCT('6. Patients'!CR$10:CR$107,OFFSET('6. Patients'!$JB$9,1,MATCH($D68,'6. Patients'!$JC$9:$KZ$9,0),ROWS('6. Patients'!EE$10:EE$107))),0)+
IFERROR(SUMPRODUCT('6. Patients'!CR$10:CR$107,OFFSET('6. Patients'!$LA$9,1,MATCH($D68,'6. Patients'!$LB$9:$LU$9,0),ROWS('6. Patients'!EE$10:EE$107))),0)+
IFERROR(SUMPRODUCT('6. Patients'!CR$10:CR$107,OFFSET('6. Patients'!$LV$9,1,MATCH($D68,'6. Patients'!$LW$9:$NT$9,0),ROWS('6. Patients'!EE$10:EE$107))),0)+
IFERROR(SUMPRODUCT('6. Patients'!CR$10:CR$107,OFFSET('6. Patients'!$NU$9,1,MATCH($D68,'6. Patients'!$NV$9:$OO$9,0),ROWS('6. Patients'!EE$10:EE$107))),0),
IFERROR(SUMPRODUCT('6. Patients'!CR$10:CR$107,OFFSET('6. Patients'!$OP$9,1,MATCH($D68,'6. Patients'!$OQ$9:$QN$9,0),ROWS('6. Patients'!EE$10:EE$107))),0)+
IFERROR(SUMPRODUCT('6. Patients'!CR$10:CR$107,OFFSET('6. Patients'!$QO$9,1,MATCH($D68,'6. Patients'!$QP$9:$RI$9,0),ROWS('6. Patients'!EE$10:EE$107))),0)+
IFERROR(SUMPRODUCT('6. Patients'!CR$10:CR$107,OFFSET('6. Patients'!$RJ$9,1,MATCH($D68,'6. Patients'!$RK$9:$TH$9,0),ROWS('6. Patients'!EE$10:EE$107))),0)+
IFERROR(SUMPRODUCT('6. Patients'!CR$10:CR$107,OFFSET('6. Patients'!$TI$9,1,MATCH($D68,'6. Patients'!$TJ$9:$UC$9,0),ROWS('6. Patients'!EE$10:EE$107))),0))+
IFERROR(VLOOKUP($D68,$H$116:$L$146,COLUMNS($H$115:$J$115)-1+Y$7,0)*$E68*$F68*'1. General Inputs'!$J$25,0),0),0)</f>
        <v>0</v>
      </c>
      <c r="Z68" s="775">
        <f ca="1">ROUNDUP(IFERROR($F68*$E68*CHOOSE(Z$7,
IFERROR(SUMPRODUCT('6. Patients'!CS$10:CS$107,OFFSET('6. Patients'!$DN$9,1,MATCH($D68,'6. Patients'!$DO$9:$FL$9,0),ROWS('6. Patients'!EF$10:EF$107))),0)+
IFERROR(SUMPRODUCT('6. Patients'!CS$10:CS$107,OFFSET('6. Patients'!$FM$9,1,MATCH($D68,'6. Patients'!$FN$9:$GG$9,0),ROWS('6. Patients'!EF$10:EF$107))),0)+
IFERROR(SUMPRODUCT('6. Patients'!CS$10:CS$107,OFFSET('6. Patients'!$GH$9,1,MATCH($D68,'6. Patients'!$GI$9:$IF$9,0),ROWS('6. Patients'!EF$10:EF$107))),0)+
IFERROR(SUMPRODUCT('6. Patients'!CS$10:CS$107,OFFSET('6. Patients'!$IG$9,1,MATCH($D68,'6. Patients'!$IH$9:$JA$9,0),ROWS('6. Patients'!EF$10:EF$107))),0),
IFERROR(SUMPRODUCT('6. Patients'!CS$10:CS$107,OFFSET('6. Patients'!$JB$9,1,MATCH($D68,'6. Patients'!$JC$9:$KZ$9,0),ROWS('6. Patients'!EF$10:EF$107))),0)+
IFERROR(SUMPRODUCT('6. Patients'!CS$10:CS$107,OFFSET('6. Patients'!$LA$9,1,MATCH($D68,'6. Patients'!$LB$9:$LU$9,0),ROWS('6. Patients'!EF$10:EF$107))),0)+
IFERROR(SUMPRODUCT('6. Patients'!CS$10:CS$107,OFFSET('6. Patients'!$LV$9,1,MATCH($D68,'6. Patients'!$LW$9:$NT$9,0),ROWS('6. Patients'!EF$10:EF$107))),0)+
IFERROR(SUMPRODUCT('6. Patients'!CS$10:CS$107,OFFSET('6. Patients'!$NU$9,1,MATCH($D68,'6. Patients'!$NV$9:$OO$9,0),ROWS('6. Patients'!EF$10:EF$107))),0),
IFERROR(SUMPRODUCT('6. Patients'!CS$10:CS$107,OFFSET('6. Patients'!$OP$9,1,MATCH($D68,'6. Patients'!$OQ$9:$QN$9,0),ROWS('6. Patients'!EF$10:EF$107))),0)+
IFERROR(SUMPRODUCT('6. Patients'!CS$10:CS$107,OFFSET('6. Patients'!$QO$9,1,MATCH($D68,'6. Patients'!$QP$9:$RI$9,0),ROWS('6. Patients'!EF$10:EF$107))),0)+
IFERROR(SUMPRODUCT('6. Patients'!CS$10:CS$107,OFFSET('6. Patients'!$RJ$9,1,MATCH($D68,'6. Patients'!$RK$9:$TH$9,0),ROWS('6. Patients'!EF$10:EF$107))),0)+
IFERROR(SUMPRODUCT('6. Patients'!CS$10:CS$107,OFFSET('6. Patients'!$TI$9,1,MATCH($D68,'6. Patients'!$TJ$9:$UC$9,0),ROWS('6. Patients'!EF$10:EF$107))),0))+
IFERROR(VLOOKUP($D68,$H$116:$L$146,COLUMNS($H$115:$J$115)-1+Z$7,0)*$E68*$F68*'1. General Inputs'!$J$25,0),0),0)</f>
        <v>0</v>
      </c>
      <c r="AA68" s="775">
        <f ca="1">ROUNDUP(IFERROR($F68*$E68*CHOOSE(AA$7,
IFERROR(SUMPRODUCT('6. Patients'!CT$10:CT$107,OFFSET('6. Patients'!$DN$9,1,MATCH($D68,'6. Patients'!$DO$9:$FL$9,0),ROWS('6. Patients'!EG$10:EG$107))),0)+
IFERROR(SUMPRODUCT('6. Patients'!CT$10:CT$107,OFFSET('6. Patients'!$FM$9,1,MATCH($D68,'6. Patients'!$FN$9:$GG$9,0),ROWS('6. Patients'!EG$10:EG$107))),0)+
IFERROR(SUMPRODUCT('6. Patients'!CT$10:CT$107,OFFSET('6. Patients'!$GH$9,1,MATCH($D68,'6. Patients'!$GI$9:$IF$9,0),ROWS('6. Patients'!EG$10:EG$107))),0)+
IFERROR(SUMPRODUCT('6. Patients'!CT$10:CT$107,OFFSET('6. Patients'!$IG$9,1,MATCH($D68,'6. Patients'!$IH$9:$JA$9,0),ROWS('6. Patients'!EG$10:EG$107))),0),
IFERROR(SUMPRODUCT('6. Patients'!CT$10:CT$107,OFFSET('6. Patients'!$JB$9,1,MATCH($D68,'6. Patients'!$JC$9:$KZ$9,0),ROWS('6. Patients'!EG$10:EG$107))),0)+
IFERROR(SUMPRODUCT('6. Patients'!CT$10:CT$107,OFFSET('6. Patients'!$LA$9,1,MATCH($D68,'6. Patients'!$LB$9:$LU$9,0),ROWS('6. Patients'!EG$10:EG$107))),0)+
IFERROR(SUMPRODUCT('6. Patients'!CT$10:CT$107,OFFSET('6. Patients'!$LV$9,1,MATCH($D68,'6. Patients'!$LW$9:$NT$9,0),ROWS('6. Patients'!EG$10:EG$107))),0)+
IFERROR(SUMPRODUCT('6. Patients'!CT$10:CT$107,OFFSET('6. Patients'!$NU$9,1,MATCH($D68,'6. Patients'!$NV$9:$OO$9,0),ROWS('6. Patients'!EG$10:EG$107))),0),
IFERROR(SUMPRODUCT('6. Patients'!CT$10:CT$107,OFFSET('6. Patients'!$OP$9,1,MATCH($D68,'6. Patients'!$OQ$9:$QN$9,0),ROWS('6. Patients'!EG$10:EG$107))),0)+
IFERROR(SUMPRODUCT('6. Patients'!CT$10:CT$107,OFFSET('6. Patients'!$QO$9,1,MATCH($D68,'6. Patients'!$QP$9:$RI$9,0),ROWS('6. Patients'!EG$10:EG$107))),0)+
IFERROR(SUMPRODUCT('6. Patients'!CT$10:CT$107,OFFSET('6. Patients'!$RJ$9,1,MATCH($D68,'6. Patients'!$RK$9:$TH$9,0),ROWS('6. Patients'!EG$10:EG$107))),0)+
IFERROR(SUMPRODUCT('6. Patients'!CT$10:CT$107,OFFSET('6. Patients'!$TI$9,1,MATCH($D68,'6. Patients'!$TJ$9:$UC$9,0),ROWS('6. Patients'!EG$10:EG$107))),0))+
IFERROR(VLOOKUP($D68,$H$116:$L$146,COLUMNS($H$115:$J$115)-1+AA$7,0)*$E68*$F68*'1. General Inputs'!$J$25,0),0),0)</f>
        <v>0</v>
      </c>
      <c r="AB68" s="775">
        <f ca="1">ROUNDUP(IFERROR($F68*$E68*CHOOSE(AB$7,
IFERROR(SUMPRODUCT('6. Patients'!CU$10:CU$107,OFFSET('6. Patients'!$DN$9,1,MATCH($D68,'6. Patients'!$DO$9:$FL$9,0),ROWS('6. Patients'!EH$10:EH$107))),0)+
IFERROR(SUMPRODUCT('6. Patients'!CU$10:CU$107,OFFSET('6. Patients'!$FM$9,1,MATCH($D68,'6. Patients'!$FN$9:$GG$9,0),ROWS('6. Patients'!EH$10:EH$107))),0)+
IFERROR(SUMPRODUCT('6. Patients'!CU$10:CU$107,OFFSET('6. Patients'!$GH$9,1,MATCH($D68,'6. Patients'!$GI$9:$IF$9,0),ROWS('6. Patients'!EH$10:EH$107))),0)+
IFERROR(SUMPRODUCT('6. Patients'!CU$10:CU$107,OFFSET('6. Patients'!$IG$9,1,MATCH($D68,'6. Patients'!$IH$9:$JA$9,0),ROWS('6. Patients'!EH$10:EH$107))),0),
IFERROR(SUMPRODUCT('6. Patients'!CU$10:CU$107,OFFSET('6. Patients'!$JB$9,1,MATCH($D68,'6. Patients'!$JC$9:$KZ$9,0),ROWS('6. Patients'!EH$10:EH$107))),0)+
IFERROR(SUMPRODUCT('6. Patients'!CU$10:CU$107,OFFSET('6. Patients'!$LA$9,1,MATCH($D68,'6. Patients'!$LB$9:$LU$9,0),ROWS('6. Patients'!EH$10:EH$107))),0)+
IFERROR(SUMPRODUCT('6. Patients'!CU$10:CU$107,OFFSET('6. Patients'!$LV$9,1,MATCH($D68,'6. Patients'!$LW$9:$NT$9,0),ROWS('6. Patients'!EH$10:EH$107))),0)+
IFERROR(SUMPRODUCT('6. Patients'!CU$10:CU$107,OFFSET('6. Patients'!$NU$9,1,MATCH($D68,'6. Patients'!$NV$9:$OO$9,0),ROWS('6. Patients'!EH$10:EH$107))),0),
IFERROR(SUMPRODUCT('6. Patients'!CU$10:CU$107,OFFSET('6. Patients'!$OP$9,1,MATCH($D68,'6. Patients'!$OQ$9:$QN$9,0),ROWS('6. Patients'!EH$10:EH$107))),0)+
IFERROR(SUMPRODUCT('6. Patients'!CU$10:CU$107,OFFSET('6. Patients'!$QO$9,1,MATCH($D68,'6. Patients'!$QP$9:$RI$9,0),ROWS('6. Patients'!EH$10:EH$107))),0)+
IFERROR(SUMPRODUCT('6. Patients'!CU$10:CU$107,OFFSET('6. Patients'!$RJ$9,1,MATCH($D68,'6. Patients'!$RK$9:$TH$9,0),ROWS('6. Patients'!EH$10:EH$107))),0)+
IFERROR(SUMPRODUCT('6. Patients'!CU$10:CU$107,OFFSET('6. Patients'!$TI$9,1,MATCH($D68,'6. Patients'!$TJ$9:$UC$9,0),ROWS('6. Patients'!EH$10:EH$107))),0))+
IFERROR(VLOOKUP($D68,$H$116:$L$146,COLUMNS($H$115:$J$115)-1+AB$7,0)*$E68*$F68*'1. General Inputs'!$J$25,0),0),0)</f>
        <v>0</v>
      </c>
      <c r="AC68" s="775">
        <f ca="1">ROUNDUP(IFERROR($F68*$E68*CHOOSE(AC$7,
IFERROR(SUMPRODUCT('6. Patients'!CV$10:CV$107,OFFSET('6. Patients'!$DN$9,1,MATCH($D68,'6. Patients'!$DO$9:$FL$9,0),ROWS('6. Patients'!EI$10:EI$107))),0)+
IFERROR(SUMPRODUCT('6. Patients'!CV$10:CV$107,OFFSET('6. Patients'!$FM$9,1,MATCH($D68,'6. Patients'!$FN$9:$GG$9,0),ROWS('6. Patients'!EI$10:EI$107))),0)+
IFERROR(SUMPRODUCT('6. Patients'!CV$10:CV$107,OFFSET('6. Patients'!$GH$9,1,MATCH($D68,'6. Patients'!$GI$9:$IF$9,0),ROWS('6. Patients'!EI$10:EI$107))),0)+
IFERROR(SUMPRODUCT('6. Patients'!CV$10:CV$107,OFFSET('6. Patients'!$IG$9,1,MATCH($D68,'6. Patients'!$IH$9:$JA$9,0),ROWS('6. Patients'!EI$10:EI$107))),0),
IFERROR(SUMPRODUCT('6. Patients'!CV$10:CV$107,OFFSET('6. Patients'!$JB$9,1,MATCH($D68,'6. Patients'!$JC$9:$KZ$9,0),ROWS('6. Patients'!EI$10:EI$107))),0)+
IFERROR(SUMPRODUCT('6. Patients'!CV$10:CV$107,OFFSET('6. Patients'!$LA$9,1,MATCH($D68,'6. Patients'!$LB$9:$LU$9,0),ROWS('6. Patients'!EI$10:EI$107))),0)+
IFERROR(SUMPRODUCT('6. Patients'!CV$10:CV$107,OFFSET('6. Patients'!$LV$9,1,MATCH($D68,'6. Patients'!$LW$9:$NT$9,0),ROWS('6. Patients'!EI$10:EI$107))),0)+
IFERROR(SUMPRODUCT('6. Patients'!CV$10:CV$107,OFFSET('6. Patients'!$NU$9,1,MATCH($D68,'6. Patients'!$NV$9:$OO$9,0),ROWS('6. Patients'!EI$10:EI$107))),0),
IFERROR(SUMPRODUCT('6. Patients'!CV$10:CV$107,OFFSET('6. Patients'!$OP$9,1,MATCH($D68,'6. Patients'!$OQ$9:$QN$9,0),ROWS('6. Patients'!EI$10:EI$107))),0)+
IFERROR(SUMPRODUCT('6. Patients'!CV$10:CV$107,OFFSET('6. Patients'!$QO$9,1,MATCH($D68,'6. Patients'!$QP$9:$RI$9,0),ROWS('6. Patients'!EI$10:EI$107))),0)+
IFERROR(SUMPRODUCT('6. Patients'!CV$10:CV$107,OFFSET('6. Patients'!$RJ$9,1,MATCH($D68,'6. Patients'!$RK$9:$TH$9,0),ROWS('6. Patients'!EI$10:EI$107))),0)+
IFERROR(SUMPRODUCT('6. Patients'!CV$10:CV$107,OFFSET('6. Patients'!$TI$9,1,MATCH($D68,'6. Patients'!$TJ$9:$UC$9,0),ROWS('6. Patients'!EI$10:EI$107))),0))+
IFERROR(VLOOKUP($D68,$H$116:$L$146,COLUMNS($H$115:$J$115)-1+AC$7,0)*$E68*$F68*'1. General Inputs'!$J$25,0),0),0)</f>
        <v>0</v>
      </c>
      <c r="AD68" s="775">
        <f ca="1">ROUNDUP(IFERROR($F68*$E68*CHOOSE(AD$7,
IFERROR(SUMPRODUCT('6. Patients'!CW$10:CW$107,OFFSET('6. Patients'!$DN$9,1,MATCH($D68,'6. Patients'!$DO$9:$FL$9,0),ROWS('6. Patients'!EJ$10:EJ$107))),0)+
IFERROR(SUMPRODUCT('6. Patients'!CW$10:CW$107,OFFSET('6. Patients'!$FM$9,1,MATCH($D68,'6. Patients'!$FN$9:$GG$9,0),ROWS('6. Patients'!EJ$10:EJ$107))),0)+
IFERROR(SUMPRODUCT('6. Patients'!CW$10:CW$107,OFFSET('6. Patients'!$GH$9,1,MATCH($D68,'6. Patients'!$GI$9:$IF$9,0),ROWS('6. Patients'!EJ$10:EJ$107))),0)+
IFERROR(SUMPRODUCT('6. Patients'!CW$10:CW$107,OFFSET('6. Patients'!$IG$9,1,MATCH($D68,'6. Patients'!$IH$9:$JA$9,0),ROWS('6. Patients'!EJ$10:EJ$107))),0),
IFERROR(SUMPRODUCT('6. Patients'!CW$10:CW$107,OFFSET('6. Patients'!$JB$9,1,MATCH($D68,'6. Patients'!$JC$9:$KZ$9,0),ROWS('6. Patients'!EJ$10:EJ$107))),0)+
IFERROR(SUMPRODUCT('6. Patients'!CW$10:CW$107,OFFSET('6. Patients'!$LA$9,1,MATCH($D68,'6. Patients'!$LB$9:$LU$9,0),ROWS('6. Patients'!EJ$10:EJ$107))),0)+
IFERROR(SUMPRODUCT('6. Patients'!CW$10:CW$107,OFFSET('6. Patients'!$LV$9,1,MATCH($D68,'6. Patients'!$LW$9:$NT$9,0),ROWS('6. Patients'!EJ$10:EJ$107))),0)+
IFERROR(SUMPRODUCT('6. Patients'!CW$10:CW$107,OFFSET('6. Patients'!$NU$9,1,MATCH($D68,'6. Patients'!$NV$9:$OO$9,0),ROWS('6. Patients'!EJ$10:EJ$107))),0),
IFERROR(SUMPRODUCT('6. Patients'!CW$10:CW$107,OFFSET('6. Patients'!$OP$9,1,MATCH($D68,'6. Patients'!$OQ$9:$QN$9,0),ROWS('6. Patients'!EJ$10:EJ$107))),0)+
IFERROR(SUMPRODUCT('6. Patients'!CW$10:CW$107,OFFSET('6. Patients'!$QO$9,1,MATCH($D68,'6. Patients'!$QP$9:$RI$9,0),ROWS('6. Patients'!EJ$10:EJ$107))),0)+
IFERROR(SUMPRODUCT('6. Patients'!CW$10:CW$107,OFFSET('6. Patients'!$RJ$9,1,MATCH($D68,'6. Patients'!$RK$9:$TH$9,0),ROWS('6. Patients'!EJ$10:EJ$107))),0)+
IFERROR(SUMPRODUCT('6. Patients'!CW$10:CW$107,OFFSET('6. Patients'!$TI$9,1,MATCH($D68,'6. Patients'!$TJ$9:$UC$9,0),ROWS('6. Patients'!EJ$10:EJ$107))),0))+
IFERROR(VLOOKUP($D68,$H$116:$L$146,COLUMNS($H$115:$J$115)-1+AD$7,0)*$E68*$F68*'1. General Inputs'!$J$25,0),0),0)</f>
        <v>0</v>
      </c>
      <c r="AE68" s="775">
        <f ca="1">ROUNDUP(IFERROR($F68*$E68*CHOOSE(AE$7,
IFERROR(SUMPRODUCT('6. Patients'!CX$10:CX$107,OFFSET('6. Patients'!$DN$9,1,MATCH($D68,'6. Patients'!$DO$9:$FL$9,0),ROWS('6. Patients'!EK$10:EK$107))),0)+
IFERROR(SUMPRODUCT('6. Patients'!CX$10:CX$107,OFFSET('6. Patients'!$FM$9,1,MATCH($D68,'6. Patients'!$FN$9:$GG$9,0),ROWS('6. Patients'!EK$10:EK$107))),0)+
IFERROR(SUMPRODUCT('6. Patients'!CX$10:CX$107,OFFSET('6. Patients'!$GH$9,1,MATCH($D68,'6. Patients'!$GI$9:$IF$9,0),ROWS('6. Patients'!EK$10:EK$107))),0)+
IFERROR(SUMPRODUCT('6. Patients'!CX$10:CX$107,OFFSET('6. Patients'!$IG$9,1,MATCH($D68,'6. Patients'!$IH$9:$JA$9,0),ROWS('6. Patients'!EK$10:EK$107))),0),
IFERROR(SUMPRODUCT('6. Patients'!CX$10:CX$107,OFFSET('6. Patients'!$JB$9,1,MATCH($D68,'6. Patients'!$JC$9:$KZ$9,0),ROWS('6. Patients'!EK$10:EK$107))),0)+
IFERROR(SUMPRODUCT('6. Patients'!CX$10:CX$107,OFFSET('6. Patients'!$LA$9,1,MATCH($D68,'6. Patients'!$LB$9:$LU$9,0),ROWS('6. Patients'!EK$10:EK$107))),0)+
IFERROR(SUMPRODUCT('6. Patients'!CX$10:CX$107,OFFSET('6. Patients'!$LV$9,1,MATCH($D68,'6. Patients'!$LW$9:$NT$9,0),ROWS('6. Patients'!EK$10:EK$107))),0)+
IFERROR(SUMPRODUCT('6. Patients'!CX$10:CX$107,OFFSET('6. Patients'!$NU$9,1,MATCH($D68,'6. Patients'!$NV$9:$OO$9,0),ROWS('6. Patients'!EK$10:EK$107))),0),
IFERROR(SUMPRODUCT('6. Patients'!CX$10:CX$107,OFFSET('6. Patients'!$OP$9,1,MATCH($D68,'6. Patients'!$OQ$9:$QN$9,0),ROWS('6. Patients'!EK$10:EK$107))),0)+
IFERROR(SUMPRODUCT('6. Patients'!CX$10:CX$107,OFFSET('6. Patients'!$QO$9,1,MATCH($D68,'6. Patients'!$QP$9:$RI$9,0),ROWS('6. Patients'!EK$10:EK$107))),0)+
IFERROR(SUMPRODUCT('6. Patients'!CX$10:CX$107,OFFSET('6. Patients'!$RJ$9,1,MATCH($D68,'6. Patients'!$RK$9:$TH$9,0),ROWS('6. Patients'!EK$10:EK$107))),0)+
IFERROR(SUMPRODUCT('6. Patients'!CX$10:CX$107,OFFSET('6. Patients'!$TI$9,1,MATCH($D68,'6. Patients'!$TJ$9:$UC$9,0),ROWS('6. Patients'!EK$10:EK$107))),0))+
IFERROR(VLOOKUP($D68,$H$116:$L$146,COLUMNS($H$115:$J$115)-1+AE$7,0)*$E68*$F68*'1. General Inputs'!$J$25,0),0),0)</f>
        <v>0</v>
      </c>
      <c r="AF68" s="775">
        <f ca="1">ROUNDUP(IFERROR($F68*$E68*CHOOSE(AF$7,
IFERROR(SUMPRODUCT('6. Patients'!CY$10:CY$107,OFFSET('6. Patients'!$DN$9,1,MATCH($D68,'6. Patients'!$DO$9:$FL$9,0),ROWS('6. Patients'!EL$10:EL$107))),0)+
IFERROR(SUMPRODUCT('6. Patients'!CY$10:CY$107,OFFSET('6. Patients'!$FM$9,1,MATCH($D68,'6. Patients'!$FN$9:$GG$9,0),ROWS('6. Patients'!EL$10:EL$107))),0)+
IFERROR(SUMPRODUCT('6. Patients'!CY$10:CY$107,OFFSET('6. Patients'!$GH$9,1,MATCH($D68,'6. Patients'!$GI$9:$IF$9,0),ROWS('6. Patients'!EL$10:EL$107))),0)+
IFERROR(SUMPRODUCT('6. Patients'!CY$10:CY$107,OFFSET('6. Patients'!$IG$9,1,MATCH($D68,'6. Patients'!$IH$9:$JA$9,0),ROWS('6. Patients'!EL$10:EL$107))),0),
IFERROR(SUMPRODUCT('6. Patients'!CY$10:CY$107,OFFSET('6. Patients'!$JB$9,1,MATCH($D68,'6. Patients'!$JC$9:$KZ$9,0),ROWS('6. Patients'!EL$10:EL$107))),0)+
IFERROR(SUMPRODUCT('6. Patients'!CY$10:CY$107,OFFSET('6. Patients'!$LA$9,1,MATCH($D68,'6. Patients'!$LB$9:$LU$9,0),ROWS('6. Patients'!EL$10:EL$107))),0)+
IFERROR(SUMPRODUCT('6. Patients'!CY$10:CY$107,OFFSET('6. Patients'!$LV$9,1,MATCH($D68,'6. Patients'!$LW$9:$NT$9,0),ROWS('6. Patients'!EL$10:EL$107))),0)+
IFERROR(SUMPRODUCT('6. Patients'!CY$10:CY$107,OFFSET('6. Patients'!$NU$9,1,MATCH($D68,'6. Patients'!$NV$9:$OO$9,0),ROWS('6. Patients'!EL$10:EL$107))),0),
IFERROR(SUMPRODUCT('6. Patients'!CY$10:CY$107,OFFSET('6. Patients'!$OP$9,1,MATCH($D68,'6. Patients'!$OQ$9:$QN$9,0),ROWS('6. Patients'!EL$10:EL$107))),0)+
IFERROR(SUMPRODUCT('6. Patients'!CY$10:CY$107,OFFSET('6. Patients'!$QO$9,1,MATCH($D68,'6. Patients'!$QP$9:$RI$9,0),ROWS('6. Patients'!EL$10:EL$107))),0)+
IFERROR(SUMPRODUCT('6. Patients'!CY$10:CY$107,OFFSET('6. Patients'!$RJ$9,1,MATCH($D68,'6. Patients'!$RK$9:$TH$9,0),ROWS('6. Patients'!EL$10:EL$107))),0)+
IFERROR(SUMPRODUCT('6. Patients'!CY$10:CY$107,OFFSET('6. Patients'!$TI$9,1,MATCH($D68,'6. Patients'!$TJ$9:$UC$9,0),ROWS('6. Patients'!EL$10:EL$107))),0))+
IFERROR(VLOOKUP($D68,$H$116:$L$146,COLUMNS($H$115:$J$115)-1+AF$7,0)*$E68*$F68*'1. General Inputs'!$J$25,0),0),0)</f>
        <v>0</v>
      </c>
      <c r="AG68" s="775">
        <f ca="1">ROUNDUP(IFERROR($F68*$E68*CHOOSE(AG$7,
IFERROR(SUMPRODUCT('6. Patients'!CZ$10:CZ$107,OFFSET('6. Patients'!$DN$9,1,MATCH($D68,'6. Patients'!$DO$9:$FL$9,0),ROWS('6. Patients'!EM$10:EM$107))),0)+
IFERROR(SUMPRODUCT('6. Patients'!CZ$10:CZ$107,OFFSET('6. Patients'!$FM$9,1,MATCH($D68,'6. Patients'!$FN$9:$GG$9,0),ROWS('6. Patients'!EM$10:EM$107))),0)+
IFERROR(SUMPRODUCT('6. Patients'!CZ$10:CZ$107,OFFSET('6. Patients'!$GH$9,1,MATCH($D68,'6. Patients'!$GI$9:$IF$9,0),ROWS('6. Patients'!EM$10:EM$107))),0)+
IFERROR(SUMPRODUCT('6. Patients'!CZ$10:CZ$107,OFFSET('6. Patients'!$IG$9,1,MATCH($D68,'6. Patients'!$IH$9:$JA$9,0),ROWS('6. Patients'!EM$10:EM$107))),0),
IFERROR(SUMPRODUCT('6. Patients'!CZ$10:CZ$107,OFFSET('6. Patients'!$JB$9,1,MATCH($D68,'6. Patients'!$JC$9:$KZ$9,0),ROWS('6. Patients'!EM$10:EM$107))),0)+
IFERROR(SUMPRODUCT('6. Patients'!CZ$10:CZ$107,OFFSET('6. Patients'!$LA$9,1,MATCH($D68,'6. Patients'!$LB$9:$LU$9,0),ROWS('6. Patients'!EM$10:EM$107))),0)+
IFERROR(SUMPRODUCT('6. Patients'!CZ$10:CZ$107,OFFSET('6. Patients'!$LV$9,1,MATCH($D68,'6. Patients'!$LW$9:$NT$9,0),ROWS('6. Patients'!EM$10:EM$107))),0)+
IFERROR(SUMPRODUCT('6. Patients'!CZ$10:CZ$107,OFFSET('6. Patients'!$NU$9,1,MATCH($D68,'6. Patients'!$NV$9:$OO$9,0),ROWS('6. Patients'!EM$10:EM$107))),0),
IFERROR(SUMPRODUCT('6. Patients'!CZ$10:CZ$107,OFFSET('6. Patients'!$OP$9,1,MATCH($D68,'6. Patients'!$OQ$9:$QN$9,0),ROWS('6. Patients'!EM$10:EM$107))),0)+
IFERROR(SUMPRODUCT('6. Patients'!CZ$10:CZ$107,OFFSET('6. Patients'!$QO$9,1,MATCH($D68,'6. Patients'!$QP$9:$RI$9,0),ROWS('6. Patients'!EM$10:EM$107))),0)+
IFERROR(SUMPRODUCT('6. Patients'!CZ$10:CZ$107,OFFSET('6. Patients'!$RJ$9,1,MATCH($D68,'6. Patients'!$RK$9:$TH$9,0),ROWS('6. Patients'!EM$10:EM$107))),0)+
IFERROR(SUMPRODUCT('6. Patients'!CZ$10:CZ$107,OFFSET('6. Patients'!$TI$9,1,MATCH($D68,'6. Patients'!$TJ$9:$UC$9,0),ROWS('6. Patients'!EM$10:EM$107))),0))+
IFERROR(VLOOKUP($D68,$H$116:$L$146,COLUMNS($H$115:$J$115)-1+AG$7,0)*$E68*$F68*'1. General Inputs'!$J$25,0),0),0)</f>
        <v>0</v>
      </c>
      <c r="AH68" s="775">
        <f ca="1">ROUNDUP(IFERROR($F68*$E68*CHOOSE(AH$7,
IFERROR(SUMPRODUCT('6. Patients'!DA$10:DA$107,OFFSET('6. Patients'!$DN$9,1,MATCH($D68,'6. Patients'!$DO$9:$FL$9,0),ROWS('6. Patients'!EN$10:EN$107))),0)+
IFERROR(SUMPRODUCT('6. Patients'!DA$10:DA$107,OFFSET('6. Patients'!$FM$9,1,MATCH($D68,'6. Patients'!$FN$9:$GG$9,0),ROWS('6. Patients'!EN$10:EN$107))),0)+
IFERROR(SUMPRODUCT('6. Patients'!DA$10:DA$107,OFFSET('6. Patients'!$GH$9,1,MATCH($D68,'6. Patients'!$GI$9:$IF$9,0),ROWS('6. Patients'!EN$10:EN$107))),0)+
IFERROR(SUMPRODUCT('6. Patients'!DA$10:DA$107,OFFSET('6. Patients'!$IG$9,1,MATCH($D68,'6. Patients'!$IH$9:$JA$9,0),ROWS('6. Patients'!EN$10:EN$107))),0),
IFERROR(SUMPRODUCT('6. Patients'!DA$10:DA$107,OFFSET('6. Patients'!$JB$9,1,MATCH($D68,'6. Patients'!$JC$9:$KZ$9,0),ROWS('6. Patients'!EN$10:EN$107))),0)+
IFERROR(SUMPRODUCT('6. Patients'!DA$10:DA$107,OFFSET('6. Patients'!$LA$9,1,MATCH($D68,'6. Patients'!$LB$9:$LU$9,0),ROWS('6. Patients'!EN$10:EN$107))),0)+
IFERROR(SUMPRODUCT('6. Patients'!DA$10:DA$107,OFFSET('6. Patients'!$LV$9,1,MATCH($D68,'6. Patients'!$LW$9:$NT$9,0),ROWS('6. Patients'!EN$10:EN$107))),0)+
IFERROR(SUMPRODUCT('6. Patients'!DA$10:DA$107,OFFSET('6. Patients'!$NU$9,1,MATCH($D68,'6. Patients'!$NV$9:$OO$9,0),ROWS('6. Patients'!EN$10:EN$107))),0),
IFERROR(SUMPRODUCT('6. Patients'!DA$10:DA$107,OFFSET('6. Patients'!$OP$9,1,MATCH($D68,'6. Patients'!$OQ$9:$QN$9,0),ROWS('6. Patients'!EN$10:EN$107))),0)+
IFERROR(SUMPRODUCT('6. Patients'!DA$10:DA$107,OFFSET('6. Patients'!$QO$9,1,MATCH($D68,'6. Patients'!$QP$9:$RI$9,0),ROWS('6. Patients'!EN$10:EN$107))),0)+
IFERROR(SUMPRODUCT('6. Patients'!DA$10:DA$107,OFFSET('6. Patients'!$RJ$9,1,MATCH($D68,'6. Patients'!$RK$9:$TH$9,0),ROWS('6. Patients'!EN$10:EN$107))),0)+
IFERROR(SUMPRODUCT('6. Patients'!DA$10:DA$107,OFFSET('6. Patients'!$TI$9,1,MATCH($D68,'6. Patients'!$TJ$9:$UC$9,0),ROWS('6. Patients'!EN$10:EN$107))),0))+
IFERROR(VLOOKUP($D68,$H$116:$L$146,COLUMNS($H$115:$J$115)-1+AH$7,0)*$E68*$F68*'1. General Inputs'!$J$25,0),0),0)</f>
        <v>0</v>
      </c>
      <c r="AI68" s="775">
        <f ca="1">ROUNDUP(IFERROR($F68*$E68*CHOOSE(AI$7,
IFERROR(SUMPRODUCT('6. Patients'!DB$10:DB$107,OFFSET('6. Patients'!$DN$9,1,MATCH($D68,'6. Patients'!$DO$9:$FL$9,0),ROWS('6. Patients'!EO$10:EO$107))),0)+
IFERROR(SUMPRODUCT('6. Patients'!DB$10:DB$107,OFFSET('6. Patients'!$FM$9,1,MATCH($D68,'6. Patients'!$FN$9:$GG$9,0),ROWS('6. Patients'!EO$10:EO$107))),0)+
IFERROR(SUMPRODUCT('6. Patients'!DB$10:DB$107,OFFSET('6. Patients'!$GH$9,1,MATCH($D68,'6. Patients'!$GI$9:$IF$9,0),ROWS('6. Patients'!EO$10:EO$107))),0)+
IFERROR(SUMPRODUCT('6. Patients'!DB$10:DB$107,OFFSET('6. Patients'!$IG$9,1,MATCH($D68,'6. Patients'!$IH$9:$JA$9,0),ROWS('6. Patients'!EO$10:EO$107))),0),
IFERROR(SUMPRODUCT('6. Patients'!DB$10:DB$107,OFFSET('6. Patients'!$JB$9,1,MATCH($D68,'6. Patients'!$JC$9:$KZ$9,0),ROWS('6. Patients'!EO$10:EO$107))),0)+
IFERROR(SUMPRODUCT('6. Patients'!DB$10:DB$107,OFFSET('6. Patients'!$LA$9,1,MATCH($D68,'6. Patients'!$LB$9:$LU$9,0),ROWS('6. Patients'!EO$10:EO$107))),0)+
IFERROR(SUMPRODUCT('6. Patients'!DB$10:DB$107,OFFSET('6. Patients'!$LV$9,1,MATCH($D68,'6. Patients'!$LW$9:$NT$9,0),ROWS('6. Patients'!EO$10:EO$107))),0)+
IFERROR(SUMPRODUCT('6. Patients'!DB$10:DB$107,OFFSET('6. Patients'!$NU$9,1,MATCH($D68,'6. Patients'!$NV$9:$OO$9,0),ROWS('6. Patients'!EO$10:EO$107))),0),
IFERROR(SUMPRODUCT('6. Patients'!DB$10:DB$107,OFFSET('6. Patients'!$OP$9,1,MATCH($D68,'6. Patients'!$OQ$9:$QN$9,0),ROWS('6. Patients'!EO$10:EO$107))),0)+
IFERROR(SUMPRODUCT('6. Patients'!DB$10:DB$107,OFFSET('6. Patients'!$QO$9,1,MATCH($D68,'6. Patients'!$QP$9:$RI$9,0),ROWS('6. Patients'!EO$10:EO$107))),0)+
IFERROR(SUMPRODUCT('6. Patients'!DB$10:DB$107,OFFSET('6. Patients'!$RJ$9,1,MATCH($D68,'6. Patients'!$RK$9:$TH$9,0),ROWS('6. Patients'!EO$10:EO$107))),0)+
IFERROR(SUMPRODUCT('6. Patients'!DB$10:DB$107,OFFSET('6. Patients'!$TI$9,1,MATCH($D68,'6. Patients'!$TJ$9:$UC$9,0),ROWS('6. Patients'!EO$10:EO$107))),0))+
IFERROR(VLOOKUP($D68,$H$116:$L$146,COLUMNS($H$115:$J$115)-1+AI$7,0)*$E68*$F68*'1. General Inputs'!$J$25,0),0),0)</f>
        <v>0</v>
      </c>
      <c r="AJ68" s="775">
        <f ca="1">ROUNDUP(IFERROR($F68*$E68*CHOOSE(AJ$7,
IFERROR(SUMPRODUCT('6. Patients'!DC$10:DC$107,OFFSET('6. Patients'!$DN$9,1,MATCH($D68,'6. Patients'!$DO$9:$FL$9,0),ROWS('6. Patients'!EP$10:EP$107))),0)+
IFERROR(SUMPRODUCT('6. Patients'!DC$10:DC$107,OFFSET('6. Patients'!$FM$9,1,MATCH($D68,'6. Patients'!$FN$9:$GG$9,0),ROWS('6. Patients'!EP$10:EP$107))),0)+
IFERROR(SUMPRODUCT('6. Patients'!DC$10:DC$107,OFFSET('6. Patients'!$GH$9,1,MATCH($D68,'6. Patients'!$GI$9:$IF$9,0),ROWS('6. Patients'!EP$10:EP$107))),0)+
IFERROR(SUMPRODUCT('6. Patients'!DC$10:DC$107,OFFSET('6. Patients'!$IG$9,1,MATCH($D68,'6. Patients'!$IH$9:$JA$9,0),ROWS('6. Patients'!EP$10:EP$107))),0),
IFERROR(SUMPRODUCT('6. Patients'!DC$10:DC$107,OFFSET('6. Patients'!$JB$9,1,MATCH($D68,'6. Patients'!$JC$9:$KZ$9,0),ROWS('6. Patients'!EP$10:EP$107))),0)+
IFERROR(SUMPRODUCT('6. Patients'!DC$10:DC$107,OFFSET('6. Patients'!$LA$9,1,MATCH($D68,'6. Patients'!$LB$9:$LU$9,0),ROWS('6. Patients'!EP$10:EP$107))),0)+
IFERROR(SUMPRODUCT('6. Patients'!DC$10:DC$107,OFFSET('6. Patients'!$LV$9,1,MATCH($D68,'6. Patients'!$LW$9:$NT$9,0),ROWS('6. Patients'!EP$10:EP$107))),0)+
IFERROR(SUMPRODUCT('6. Patients'!DC$10:DC$107,OFFSET('6. Patients'!$NU$9,1,MATCH($D68,'6. Patients'!$NV$9:$OO$9,0),ROWS('6. Patients'!EP$10:EP$107))),0),
IFERROR(SUMPRODUCT('6. Patients'!DC$10:DC$107,OFFSET('6. Patients'!$OP$9,1,MATCH($D68,'6. Patients'!$OQ$9:$QN$9,0),ROWS('6. Patients'!EP$10:EP$107))),0)+
IFERROR(SUMPRODUCT('6. Patients'!DC$10:DC$107,OFFSET('6. Patients'!$QO$9,1,MATCH($D68,'6. Patients'!$QP$9:$RI$9,0),ROWS('6. Patients'!EP$10:EP$107))),0)+
IFERROR(SUMPRODUCT('6. Patients'!DC$10:DC$107,OFFSET('6. Patients'!$RJ$9,1,MATCH($D68,'6. Patients'!$RK$9:$TH$9,0),ROWS('6. Patients'!EP$10:EP$107))),0)+
IFERROR(SUMPRODUCT('6. Patients'!DC$10:DC$107,OFFSET('6. Patients'!$TI$9,1,MATCH($D68,'6. Patients'!$TJ$9:$UC$9,0),ROWS('6. Patients'!EP$10:EP$107))),0))+
IFERROR(VLOOKUP($D68,$H$116:$L$146,COLUMNS($H$115:$J$115)-1+AJ$7,0)*$E68*$F68*'1. General Inputs'!$J$25,0),0),0)</f>
        <v>0</v>
      </c>
      <c r="AK68" s="775">
        <f ca="1">ROUNDUP(IFERROR($F68*$E68*CHOOSE(AK$7,
IFERROR(SUMPRODUCT('6. Patients'!DD$10:DD$107,OFFSET('6. Patients'!$DN$9,1,MATCH($D68,'6. Patients'!$DO$9:$FL$9,0),ROWS('6. Patients'!EQ$10:EQ$107))),0)+
IFERROR(SUMPRODUCT('6. Patients'!DD$10:DD$107,OFFSET('6. Patients'!$FM$9,1,MATCH($D68,'6. Patients'!$FN$9:$GG$9,0),ROWS('6. Patients'!EQ$10:EQ$107))),0)+
IFERROR(SUMPRODUCT('6. Patients'!DD$10:DD$107,OFFSET('6. Patients'!$GH$9,1,MATCH($D68,'6. Patients'!$GI$9:$IF$9,0),ROWS('6. Patients'!EQ$10:EQ$107))),0)+
IFERROR(SUMPRODUCT('6. Patients'!DD$10:DD$107,OFFSET('6. Patients'!$IG$9,1,MATCH($D68,'6. Patients'!$IH$9:$JA$9,0),ROWS('6. Patients'!EQ$10:EQ$107))),0),
IFERROR(SUMPRODUCT('6. Patients'!DD$10:DD$107,OFFSET('6. Patients'!$JB$9,1,MATCH($D68,'6. Patients'!$JC$9:$KZ$9,0),ROWS('6. Patients'!EQ$10:EQ$107))),0)+
IFERROR(SUMPRODUCT('6. Patients'!DD$10:DD$107,OFFSET('6. Patients'!$LA$9,1,MATCH($D68,'6. Patients'!$LB$9:$LU$9,0),ROWS('6. Patients'!EQ$10:EQ$107))),0)+
IFERROR(SUMPRODUCT('6. Patients'!DD$10:DD$107,OFFSET('6. Patients'!$LV$9,1,MATCH($D68,'6. Patients'!$LW$9:$NT$9,0),ROWS('6. Patients'!EQ$10:EQ$107))),0)+
IFERROR(SUMPRODUCT('6. Patients'!DD$10:DD$107,OFFSET('6. Patients'!$NU$9,1,MATCH($D68,'6. Patients'!$NV$9:$OO$9,0),ROWS('6. Patients'!EQ$10:EQ$107))),0),
IFERROR(SUMPRODUCT('6. Patients'!DD$10:DD$107,OFFSET('6. Patients'!$OP$9,1,MATCH($D68,'6. Patients'!$OQ$9:$QN$9,0),ROWS('6. Patients'!EQ$10:EQ$107))),0)+
IFERROR(SUMPRODUCT('6. Patients'!DD$10:DD$107,OFFSET('6. Patients'!$QO$9,1,MATCH($D68,'6. Patients'!$QP$9:$RI$9,0),ROWS('6. Patients'!EQ$10:EQ$107))),0)+
IFERROR(SUMPRODUCT('6. Patients'!DD$10:DD$107,OFFSET('6. Patients'!$RJ$9,1,MATCH($D68,'6. Patients'!$RK$9:$TH$9,0),ROWS('6. Patients'!EQ$10:EQ$107))),0)+
IFERROR(SUMPRODUCT('6. Patients'!DD$10:DD$107,OFFSET('6. Patients'!$TI$9,1,MATCH($D68,'6. Patients'!$TJ$9:$UC$9,0),ROWS('6. Patients'!EQ$10:EQ$107))),0))+
IFERROR(VLOOKUP($D68,$H$116:$L$146,COLUMNS($H$115:$J$115)-1+AK$7,0)*$E68*$F68*'1. General Inputs'!$J$25,0),0),0)</f>
        <v>0</v>
      </c>
      <c r="AL68" s="775">
        <f ca="1">ROUNDUP(IFERROR($F68*$E68*CHOOSE(AL$7,
IFERROR(SUMPRODUCT('6. Patients'!DE$10:DE$107,OFFSET('6. Patients'!$DN$9,1,MATCH($D68,'6. Patients'!$DO$9:$FL$9,0),ROWS('6. Patients'!ER$10:ER$107))),0)+
IFERROR(SUMPRODUCT('6. Patients'!DE$10:DE$107,OFFSET('6. Patients'!$FM$9,1,MATCH($D68,'6. Patients'!$FN$9:$GG$9,0),ROWS('6. Patients'!ER$10:ER$107))),0)+
IFERROR(SUMPRODUCT('6. Patients'!DE$10:DE$107,OFFSET('6. Patients'!$GH$9,1,MATCH($D68,'6. Patients'!$GI$9:$IF$9,0),ROWS('6. Patients'!ER$10:ER$107))),0)+
IFERROR(SUMPRODUCT('6. Patients'!DE$10:DE$107,OFFSET('6. Patients'!$IG$9,1,MATCH($D68,'6. Patients'!$IH$9:$JA$9,0),ROWS('6. Patients'!ER$10:ER$107))),0),
IFERROR(SUMPRODUCT('6. Patients'!DE$10:DE$107,OFFSET('6. Patients'!$JB$9,1,MATCH($D68,'6. Patients'!$JC$9:$KZ$9,0),ROWS('6. Patients'!ER$10:ER$107))),0)+
IFERROR(SUMPRODUCT('6. Patients'!DE$10:DE$107,OFFSET('6. Patients'!$LA$9,1,MATCH($D68,'6. Patients'!$LB$9:$LU$9,0),ROWS('6. Patients'!ER$10:ER$107))),0)+
IFERROR(SUMPRODUCT('6. Patients'!DE$10:DE$107,OFFSET('6. Patients'!$LV$9,1,MATCH($D68,'6. Patients'!$LW$9:$NT$9,0),ROWS('6. Patients'!ER$10:ER$107))),0)+
IFERROR(SUMPRODUCT('6. Patients'!DE$10:DE$107,OFFSET('6. Patients'!$NU$9,1,MATCH($D68,'6. Patients'!$NV$9:$OO$9,0),ROWS('6. Patients'!ER$10:ER$107))),0),
IFERROR(SUMPRODUCT('6. Patients'!DE$10:DE$107,OFFSET('6. Patients'!$OP$9,1,MATCH($D68,'6. Patients'!$OQ$9:$QN$9,0),ROWS('6. Patients'!ER$10:ER$107))),0)+
IFERROR(SUMPRODUCT('6. Patients'!DE$10:DE$107,OFFSET('6. Patients'!$QO$9,1,MATCH($D68,'6. Patients'!$QP$9:$RI$9,0),ROWS('6. Patients'!ER$10:ER$107))),0)+
IFERROR(SUMPRODUCT('6. Patients'!DE$10:DE$107,OFFSET('6. Patients'!$RJ$9,1,MATCH($D68,'6. Patients'!$RK$9:$TH$9,0),ROWS('6. Patients'!ER$10:ER$107))),0)+
IFERROR(SUMPRODUCT('6. Patients'!DE$10:DE$107,OFFSET('6. Patients'!$TI$9,1,MATCH($D68,'6. Patients'!$TJ$9:$UC$9,0),ROWS('6. Patients'!ER$10:ER$107))),0))+
IFERROR(VLOOKUP($D68,$H$116:$L$146,COLUMNS($H$115:$J$115)-1+AL$7,0)*$E68*$F68*'1. General Inputs'!$J$25,0),0),0)</f>
        <v>0</v>
      </c>
      <c r="AM68" s="775">
        <f ca="1">ROUNDUP(IFERROR($F68*$E68*CHOOSE(AM$7,
IFERROR(SUMPRODUCT('6. Patients'!DF$10:DF$107,OFFSET('6. Patients'!$DN$9,1,MATCH($D68,'6. Patients'!$DO$9:$FL$9,0),ROWS('6. Patients'!ES$10:ES$107))),0)+
IFERROR(SUMPRODUCT('6. Patients'!DF$10:DF$107,OFFSET('6. Patients'!$FM$9,1,MATCH($D68,'6. Patients'!$FN$9:$GG$9,0),ROWS('6. Patients'!ES$10:ES$107))),0)+
IFERROR(SUMPRODUCT('6. Patients'!DF$10:DF$107,OFFSET('6. Patients'!$GH$9,1,MATCH($D68,'6. Patients'!$GI$9:$IF$9,0),ROWS('6. Patients'!ES$10:ES$107))),0)+
IFERROR(SUMPRODUCT('6. Patients'!DF$10:DF$107,OFFSET('6. Patients'!$IG$9,1,MATCH($D68,'6. Patients'!$IH$9:$JA$9,0),ROWS('6. Patients'!ES$10:ES$107))),0),
IFERROR(SUMPRODUCT('6. Patients'!DF$10:DF$107,OFFSET('6. Patients'!$JB$9,1,MATCH($D68,'6. Patients'!$JC$9:$KZ$9,0),ROWS('6. Patients'!ES$10:ES$107))),0)+
IFERROR(SUMPRODUCT('6. Patients'!DF$10:DF$107,OFFSET('6. Patients'!$LA$9,1,MATCH($D68,'6. Patients'!$LB$9:$LU$9,0),ROWS('6. Patients'!ES$10:ES$107))),0)+
IFERROR(SUMPRODUCT('6. Patients'!DF$10:DF$107,OFFSET('6. Patients'!$LV$9,1,MATCH($D68,'6. Patients'!$LW$9:$NT$9,0),ROWS('6. Patients'!ES$10:ES$107))),0)+
IFERROR(SUMPRODUCT('6. Patients'!DF$10:DF$107,OFFSET('6. Patients'!$NU$9,1,MATCH($D68,'6. Patients'!$NV$9:$OO$9,0),ROWS('6. Patients'!ES$10:ES$107))),0),
IFERROR(SUMPRODUCT('6. Patients'!DF$10:DF$107,OFFSET('6. Patients'!$OP$9,1,MATCH($D68,'6. Patients'!$OQ$9:$QN$9,0),ROWS('6. Patients'!ES$10:ES$107))),0)+
IFERROR(SUMPRODUCT('6. Patients'!DF$10:DF$107,OFFSET('6. Patients'!$QO$9,1,MATCH($D68,'6. Patients'!$QP$9:$RI$9,0),ROWS('6. Patients'!ES$10:ES$107))),0)+
IFERROR(SUMPRODUCT('6. Patients'!DF$10:DF$107,OFFSET('6. Patients'!$RJ$9,1,MATCH($D68,'6. Patients'!$RK$9:$TH$9,0),ROWS('6. Patients'!ES$10:ES$107))),0)+
IFERROR(SUMPRODUCT('6. Patients'!DF$10:DF$107,OFFSET('6. Patients'!$TI$9,1,MATCH($D68,'6. Patients'!$TJ$9:$UC$9,0),ROWS('6. Patients'!ES$10:ES$107))),0))+
IFERROR(VLOOKUP($D68,$H$116:$L$146,COLUMNS($H$115:$J$115)-1+AM$7,0)*$E68*$F68*'1. General Inputs'!$J$25,0),0),0)</f>
        <v>0</v>
      </c>
      <c r="AN68" s="775">
        <f ca="1">ROUNDUP(IFERROR($F68*$E68*CHOOSE(AN$7,
IFERROR(SUMPRODUCT('6. Patients'!DG$10:DG$107,OFFSET('6. Patients'!$DN$9,1,MATCH($D68,'6. Patients'!$DO$9:$FL$9,0),ROWS('6. Patients'!ET$10:ET$107))),0)+
IFERROR(SUMPRODUCT('6. Patients'!DG$10:DG$107,OFFSET('6. Patients'!$FM$9,1,MATCH($D68,'6. Patients'!$FN$9:$GG$9,0),ROWS('6. Patients'!ET$10:ET$107))),0)+
IFERROR(SUMPRODUCT('6. Patients'!DG$10:DG$107,OFFSET('6. Patients'!$GH$9,1,MATCH($D68,'6. Patients'!$GI$9:$IF$9,0),ROWS('6. Patients'!ET$10:ET$107))),0)+
IFERROR(SUMPRODUCT('6. Patients'!DG$10:DG$107,OFFSET('6. Patients'!$IG$9,1,MATCH($D68,'6. Patients'!$IH$9:$JA$9,0),ROWS('6. Patients'!ET$10:ET$107))),0),
IFERROR(SUMPRODUCT('6. Patients'!DG$10:DG$107,OFFSET('6. Patients'!$JB$9,1,MATCH($D68,'6. Patients'!$JC$9:$KZ$9,0),ROWS('6. Patients'!ET$10:ET$107))),0)+
IFERROR(SUMPRODUCT('6. Patients'!DG$10:DG$107,OFFSET('6. Patients'!$LA$9,1,MATCH($D68,'6. Patients'!$LB$9:$LU$9,0),ROWS('6. Patients'!ET$10:ET$107))),0)+
IFERROR(SUMPRODUCT('6. Patients'!DG$10:DG$107,OFFSET('6. Patients'!$LV$9,1,MATCH($D68,'6. Patients'!$LW$9:$NT$9,0),ROWS('6. Patients'!ET$10:ET$107))),0)+
IFERROR(SUMPRODUCT('6. Patients'!DG$10:DG$107,OFFSET('6. Patients'!$NU$9,1,MATCH($D68,'6. Patients'!$NV$9:$OO$9,0),ROWS('6. Patients'!ET$10:ET$107))),0),
IFERROR(SUMPRODUCT('6. Patients'!DG$10:DG$107,OFFSET('6. Patients'!$OP$9,1,MATCH($D68,'6. Patients'!$OQ$9:$QN$9,0),ROWS('6. Patients'!ET$10:ET$107))),0)+
IFERROR(SUMPRODUCT('6. Patients'!DG$10:DG$107,OFFSET('6. Patients'!$QO$9,1,MATCH($D68,'6. Patients'!$QP$9:$RI$9,0),ROWS('6. Patients'!ET$10:ET$107))),0)+
IFERROR(SUMPRODUCT('6. Patients'!DG$10:DG$107,OFFSET('6. Patients'!$RJ$9,1,MATCH($D68,'6. Patients'!$RK$9:$TH$9,0),ROWS('6. Patients'!ET$10:ET$107))),0)+
IFERROR(SUMPRODUCT('6. Patients'!DG$10:DG$107,OFFSET('6. Patients'!$TI$9,1,MATCH($D68,'6. Patients'!$TJ$9:$UC$9,0),ROWS('6. Patients'!ET$10:ET$107))),0))+
IFERROR(VLOOKUP($D68,$H$116:$L$146,COLUMNS($H$115:$J$115)-1+AN$7,0)*$E68*$F68*'1. General Inputs'!$J$25,0),0),0)</f>
        <v>0</v>
      </c>
      <c r="AO68" s="775">
        <f ca="1">ROUNDUP(IFERROR($F68*$E68*CHOOSE(AO$7,
IFERROR(SUMPRODUCT('6. Patients'!DH$10:DH$107,OFFSET('6. Patients'!$DN$9,1,MATCH($D68,'6. Patients'!$DO$9:$FL$9,0),ROWS('6. Patients'!EU$10:EU$107))),0)+
IFERROR(SUMPRODUCT('6. Patients'!DH$10:DH$107,OFFSET('6. Patients'!$FM$9,1,MATCH($D68,'6. Patients'!$FN$9:$GG$9,0),ROWS('6. Patients'!EU$10:EU$107))),0)+
IFERROR(SUMPRODUCT('6. Patients'!DH$10:DH$107,OFFSET('6. Patients'!$GH$9,1,MATCH($D68,'6. Patients'!$GI$9:$IF$9,0),ROWS('6. Patients'!EU$10:EU$107))),0)+
IFERROR(SUMPRODUCT('6. Patients'!DH$10:DH$107,OFFSET('6. Patients'!$IG$9,1,MATCH($D68,'6. Patients'!$IH$9:$JA$9,0),ROWS('6. Patients'!EU$10:EU$107))),0),
IFERROR(SUMPRODUCT('6. Patients'!DH$10:DH$107,OFFSET('6. Patients'!$JB$9,1,MATCH($D68,'6. Patients'!$JC$9:$KZ$9,0),ROWS('6. Patients'!EU$10:EU$107))),0)+
IFERROR(SUMPRODUCT('6. Patients'!DH$10:DH$107,OFFSET('6. Patients'!$LA$9,1,MATCH($D68,'6. Patients'!$LB$9:$LU$9,0),ROWS('6. Patients'!EU$10:EU$107))),0)+
IFERROR(SUMPRODUCT('6. Patients'!DH$10:DH$107,OFFSET('6. Patients'!$LV$9,1,MATCH($D68,'6. Patients'!$LW$9:$NT$9,0),ROWS('6. Patients'!EU$10:EU$107))),0)+
IFERROR(SUMPRODUCT('6. Patients'!DH$10:DH$107,OFFSET('6. Patients'!$NU$9,1,MATCH($D68,'6. Patients'!$NV$9:$OO$9,0),ROWS('6. Patients'!EU$10:EU$107))),0),
IFERROR(SUMPRODUCT('6. Patients'!DH$10:DH$107,OFFSET('6. Patients'!$OP$9,1,MATCH($D68,'6. Patients'!$OQ$9:$QN$9,0),ROWS('6. Patients'!EU$10:EU$107))),0)+
IFERROR(SUMPRODUCT('6. Patients'!DH$10:DH$107,OFFSET('6. Patients'!$QO$9,1,MATCH($D68,'6. Patients'!$QP$9:$RI$9,0),ROWS('6. Patients'!EU$10:EU$107))),0)+
IFERROR(SUMPRODUCT('6. Patients'!DH$10:DH$107,OFFSET('6. Patients'!$RJ$9,1,MATCH($D68,'6. Patients'!$RK$9:$TH$9,0),ROWS('6. Patients'!EU$10:EU$107))),0)+
IFERROR(SUMPRODUCT('6. Patients'!DH$10:DH$107,OFFSET('6. Patients'!$TI$9,1,MATCH($D68,'6. Patients'!$TJ$9:$UC$9,0),ROWS('6. Patients'!EU$10:EU$107))),0))+
IFERROR(VLOOKUP($D68,$H$116:$L$146,COLUMNS($H$115:$J$115)-1+AO$7,0)*$E68*$F68*'1. General Inputs'!$J$25,0),0),0)</f>
        <v>0</v>
      </c>
      <c r="AP68" s="775">
        <f ca="1">ROUNDUP(IFERROR($F68*$E68*CHOOSE(AP$7,
IFERROR(SUMPRODUCT('6. Patients'!DI$10:DI$107,OFFSET('6. Patients'!$DN$9,1,MATCH($D68,'6. Patients'!$DO$9:$FL$9,0),ROWS('6. Patients'!EV$10:EV$107))),0)+
IFERROR(SUMPRODUCT('6. Patients'!DI$10:DI$107,OFFSET('6. Patients'!$FM$9,1,MATCH($D68,'6. Patients'!$FN$9:$GG$9,0),ROWS('6. Patients'!EV$10:EV$107))),0)+
IFERROR(SUMPRODUCT('6. Patients'!DI$10:DI$107,OFFSET('6. Patients'!$GH$9,1,MATCH($D68,'6. Patients'!$GI$9:$IF$9,0),ROWS('6. Patients'!EV$10:EV$107))),0)+
IFERROR(SUMPRODUCT('6. Patients'!DI$10:DI$107,OFFSET('6. Patients'!$IG$9,1,MATCH($D68,'6. Patients'!$IH$9:$JA$9,0),ROWS('6. Patients'!EV$10:EV$107))),0),
IFERROR(SUMPRODUCT('6. Patients'!DI$10:DI$107,OFFSET('6. Patients'!$JB$9,1,MATCH($D68,'6. Patients'!$JC$9:$KZ$9,0),ROWS('6. Patients'!EV$10:EV$107))),0)+
IFERROR(SUMPRODUCT('6. Patients'!DI$10:DI$107,OFFSET('6. Patients'!$LA$9,1,MATCH($D68,'6. Patients'!$LB$9:$LU$9,0),ROWS('6. Patients'!EV$10:EV$107))),0)+
IFERROR(SUMPRODUCT('6. Patients'!DI$10:DI$107,OFFSET('6. Patients'!$LV$9,1,MATCH($D68,'6. Patients'!$LW$9:$NT$9,0),ROWS('6. Patients'!EV$10:EV$107))),0)+
IFERROR(SUMPRODUCT('6. Patients'!DI$10:DI$107,OFFSET('6. Patients'!$NU$9,1,MATCH($D68,'6. Patients'!$NV$9:$OO$9,0),ROWS('6. Patients'!EV$10:EV$107))),0),
IFERROR(SUMPRODUCT('6. Patients'!DI$10:DI$107,OFFSET('6. Patients'!$OP$9,1,MATCH($D68,'6. Patients'!$OQ$9:$QN$9,0),ROWS('6. Patients'!EV$10:EV$107))),0)+
IFERROR(SUMPRODUCT('6. Patients'!DI$10:DI$107,OFFSET('6. Patients'!$QO$9,1,MATCH($D68,'6. Patients'!$QP$9:$RI$9,0),ROWS('6. Patients'!EV$10:EV$107))),0)+
IFERROR(SUMPRODUCT('6. Patients'!DI$10:DI$107,OFFSET('6. Patients'!$RJ$9,1,MATCH($D68,'6. Patients'!$RK$9:$TH$9,0),ROWS('6. Patients'!EV$10:EV$107))),0)+
IFERROR(SUMPRODUCT('6. Patients'!DI$10:DI$107,OFFSET('6. Patients'!$TI$9,1,MATCH($D68,'6. Patients'!$TJ$9:$UC$9,0),ROWS('6. Patients'!EV$10:EV$107))),0))+
IFERROR(VLOOKUP($D68,$H$116:$L$146,COLUMNS($H$115:$J$115)-1+AP$7,0)*$E68*$F68*'1. General Inputs'!$J$25,0),0),0)</f>
        <v>0</v>
      </c>
      <c r="AQ68" s="775">
        <f ca="1">ROUNDUP(IFERROR($F68*$E68*CHOOSE(AQ$7,
IFERROR(SUMPRODUCT('6. Patients'!DJ$10:DJ$107,OFFSET('6. Patients'!$DN$9,1,MATCH($D68,'6. Patients'!$DO$9:$FL$9,0),ROWS('6. Patients'!EW$10:EW$107))),0)+
IFERROR(SUMPRODUCT('6. Patients'!DJ$10:DJ$107,OFFSET('6. Patients'!$FM$9,1,MATCH($D68,'6. Patients'!$FN$9:$GG$9,0),ROWS('6. Patients'!EW$10:EW$107))),0)+
IFERROR(SUMPRODUCT('6. Patients'!DJ$10:DJ$107,OFFSET('6. Patients'!$GH$9,1,MATCH($D68,'6. Patients'!$GI$9:$IF$9,0),ROWS('6. Patients'!EW$10:EW$107))),0)+
IFERROR(SUMPRODUCT('6. Patients'!DJ$10:DJ$107,OFFSET('6. Patients'!$IG$9,1,MATCH($D68,'6. Patients'!$IH$9:$JA$9,0),ROWS('6. Patients'!EW$10:EW$107))),0),
IFERROR(SUMPRODUCT('6. Patients'!DJ$10:DJ$107,OFFSET('6. Patients'!$JB$9,1,MATCH($D68,'6. Patients'!$JC$9:$KZ$9,0),ROWS('6. Patients'!EW$10:EW$107))),0)+
IFERROR(SUMPRODUCT('6. Patients'!DJ$10:DJ$107,OFFSET('6. Patients'!$LA$9,1,MATCH($D68,'6. Patients'!$LB$9:$LU$9,0),ROWS('6. Patients'!EW$10:EW$107))),0)+
IFERROR(SUMPRODUCT('6. Patients'!DJ$10:DJ$107,OFFSET('6. Patients'!$LV$9,1,MATCH($D68,'6. Patients'!$LW$9:$NT$9,0),ROWS('6. Patients'!EW$10:EW$107))),0)+
IFERROR(SUMPRODUCT('6. Patients'!DJ$10:DJ$107,OFFSET('6. Patients'!$NU$9,1,MATCH($D68,'6. Patients'!$NV$9:$OO$9,0),ROWS('6. Patients'!EW$10:EW$107))),0),
IFERROR(SUMPRODUCT('6. Patients'!DJ$10:DJ$107,OFFSET('6. Patients'!$OP$9,1,MATCH($D68,'6. Patients'!$OQ$9:$QN$9,0),ROWS('6. Patients'!EW$10:EW$107))),0)+
IFERROR(SUMPRODUCT('6. Patients'!DJ$10:DJ$107,OFFSET('6. Patients'!$QO$9,1,MATCH($D68,'6. Patients'!$QP$9:$RI$9,0),ROWS('6. Patients'!EW$10:EW$107))),0)+
IFERROR(SUMPRODUCT('6. Patients'!DJ$10:DJ$107,OFFSET('6. Patients'!$RJ$9,1,MATCH($D68,'6. Patients'!$RK$9:$TH$9,0),ROWS('6. Patients'!EW$10:EW$107))),0)+
IFERROR(SUMPRODUCT('6. Patients'!DJ$10:DJ$107,OFFSET('6. Patients'!$TI$9,1,MATCH($D68,'6. Patients'!$TJ$9:$UC$9,0),ROWS('6. Patients'!EW$10:EW$107))),0))+
IFERROR(VLOOKUP($D68,$H$116:$L$146,COLUMNS($H$115:$J$115)-1+AQ$7,0)*$E68*$F68*'1. General Inputs'!$J$25,0),0),0)</f>
        <v>0</v>
      </c>
      <c r="AT68" s="309"/>
      <c r="AZ68" s="335">
        <f ca="1">IFERROR(SUM(OFFSET('7. Consumption'!H68,0,1,,MIN('1. General Inputs'!$J$29,COLUMNS('7. Consumption'!H$9:$AQ$9)-1))),0)+MAX(0,$AQ68*('1. General Inputs'!$J$29-COLUMNS('7. Consumption'!H$9:$AQ$9)+1))</f>
        <v>0</v>
      </c>
      <c r="BA68" s="335">
        <f ca="1">IFERROR(SUM(OFFSET('7. Consumption'!I68,0,1,,MIN('1. General Inputs'!$J$29,COLUMNS('7. Consumption'!I$9:$AQ$9)-1))),0)+MAX(0,$AQ68*('1. General Inputs'!$J$29-COLUMNS('7. Consumption'!I$9:$AQ$9)+1))</f>
        <v>0</v>
      </c>
      <c r="BB68" s="335">
        <f ca="1">IFERROR(SUM(OFFSET('7. Consumption'!J68,0,1,,MIN('1. General Inputs'!$J$29,COLUMNS('7. Consumption'!J$9:$AQ$9)-1))),0)+MAX(0,$AQ68*('1. General Inputs'!$J$29-COLUMNS('7. Consumption'!J$9:$AQ$9)+1))</f>
        <v>0</v>
      </c>
      <c r="BC68" s="335">
        <f ca="1">IFERROR(SUM(OFFSET('7. Consumption'!K68,0,1,,MIN('1. General Inputs'!$J$29,COLUMNS('7. Consumption'!K$9:$AQ$9)-1))),0)+MAX(0,$AQ68*('1. General Inputs'!$J$29-COLUMNS('7. Consumption'!K$9:$AQ$9)+1))</f>
        <v>0</v>
      </c>
      <c r="BD68" s="335">
        <f ca="1">IFERROR(SUM(OFFSET('7. Consumption'!L68,0,1,,MIN('1. General Inputs'!$J$29,COLUMNS('7. Consumption'!L$9:$AQ$9)-1))),0)+MAX(0,$AQ68*('1. General Inputs'!$J$29-COLUMNS('7. Consumption'!L$9:$AQ$9)+1))</f>
        <v>0</v>
      </c>
      <c r="BE68" s="335">
        <f ca="1">IFERROR(SUM(OFFSET('7. Consumption'!M68,0,1,,MIN('1. General Inputs'!$J$29,COLUMNS('7. Consumption'!M$9:$AQ$9)-1))),0)+MAX(0,$AQ68*('1. General Inputs'!$J$29-COLUMNS('7. Consumption'!M$9:$AQ$9)+1))</f>
        <v>0</v>
      </c>
      <c r="BF68" s="335">
        <f ca="1">IFERROR(SUM(OFFSET('7. Consumption'!N68,0,1,,MIN('1. General Inputs'!$J$29,COLUMNS('7. Consumption'!N$9:$AQ$9)-1))),0)+MAX(0,$AQ68*('1. General Inputs'!$J$29-COLUMNS('7. Consumption'!N$9:$AQ$9)+1))</f>
        <v>0</v>
      </c>
      <c r="BG68" s="335">
        <f ca="1">IFERROR(SUM(OFFSET('7. Consumption'!O68,0,1,,MIN('1. General Inputs'!$J$29,COLUMNS('7. Consumption'!O$9:$AQ$9)-1))),0)+MAX(0,$AQ68*('1. General Inputs'!$J$29-COLUMNS('7. Consumption'!O$9:$AQ$9)+1))</f>
        <v>0</v>
      </c>
      <c r="BH68" s="335">
        <f ca="1">IFERROR(SUM(OFFSET('7. Consumption'!P68,0,1,,MIN('1. General Inputs'!$J$29,COLUMNS('7. Consumption'!P$9:$AQ$9)-1))),0)+MAX(0,$AQ68*('1. General Inputs'!$J$29-COLUMNS('7. Consumption'!P$9:$AQ$9)+1))</f>
        <v>0</v>
      </c>
      <c r="BI68" s="335">
        <f ca="1">IFERROR(SUM(OFFSET('7. Consumption'!Q68,0,1,,MIN('1. General Inputs'!$J$29,COLUMNS('7. Consumption'!Q$9:$AQ$9)-1))),0)+MAX(0,$AQ68*('1. General Inputs'!$J$29-COLUMNS('7. Consumption'!Q$9:$AQ$9)+1))</f>
        <v>0</v>
      </c>
      <c r="BJ68" s="335">
        <f ca="1">IFERROR(SUM(OFFSET('7. Consumption'!R68,0,1,,MIN('1. General Inputs'!$J$29,COLUMNS('7. Consumption'!R$9:$AQ$9)-1))),0)+MAX(0,$AQ68*('1. General Inputs'!$J$29-COLUMNS('7. Consumption'!R$9:$AQ$9)+1))</f>
        <v>0</v>
      </c>
      <c r="BK68" s="335">
        <f ca="1">IFERROR(SUM(OFFSET('7. Consumption'!S68,0,1,,MIN('1. General Inputs'!$J$29,COLUMNS('7. Consumption'!S$9:$AQ$9)-1))),0)+MAX(0,$AQ68*('1. General Inputs'!$J$29-COLUMNS('7. Consumption'!S$9:$AQ$9)+1))</f>
        <v>0</v>
      </c>
      <c r="BL68" s="335">
        <f ca="1">IFERROR(SUM(OFFSET('7. Consumption'!T68,0,1,,MIN('1. General Inputs'!$J$29,COLUMNS('7. Consumption'!T$9:$AQ$9)-1))),0)+MAX(0,$AQ68*('1. General Inputs'!$J$29-COLUMNS('7. Consumption'!T$9:$AQ$9)+1))</f>
        <v>0</v>
      </c>
      <c r="BM68" s="335">
        <f ca="1">IFERROR(SUM(OFFSET('7. Consumption'!U68,0,1,,MIN('1. General Inputs'!$J$29,COLUMNS('7. Consumption'!U$9:$AQ$9)-1))),0)+MAX(0,$AQ68*('1. General Inputs'!$J$29-COLUMNS('7. Consumption'!U$9:$AQ$9)+1))</f>
        <v>0</v>
      </c>
      <c r="BN68" s="335">
        <f ca="1">IFERROR(SUM(OFFSET('7. Consumption'!V68,0,1,,MIN('1. General Inputs'!$J$29,COLUMNS('7. Consumption'!V$9:$AQ$9)-1))),0)+MAX(0,$AQ68*('1. General Inputs'!$J$29-COLUMNS('7. Consumption'!V$9:$AQ$9)+1))</f>
        <v>0</v>
      </c>
      <c r="BO68" s="335">
        <f ca="1">IFERROR(SUM(OFFSET('7. Consumption'!W68,0,1,,MIN('1. General Inputs'!$J$29,COLUMNS('7. Consumption'!W$9:$AQ$9)-1))),0)+MAX(0,$AQ68*('1. General Inputs'!$J$29-COLUMNS('7. Consumption'!W$9:$AQ$9)+1))</f>
        <v>0</v>
      </c>
      <c r="BP68" s="335">
        <f ca="1">IFERROR(SUM(OFFSET('7. Consumption'!X68,0,1,,MIN('1. General Inputs'!$J$29,COLUMNS('7. Consumption'!X$9:$AQ$9)-1))),0)+MAX(0,$AQ68*('1. General Inputs'!$J$29-COLUMNS('7. Consumption'!X$9:$AQ$9)+1))</f>
        <v>0</v>
      </c>
      <c r="BQ68" s="335">
        <f ca="1">IFERROR(SUM(OFFSET('7. Consumption'!Y68,0,1,,MIN('1. General Inputs'!$J$29,COLUMNS('7. Consumption'!Y$9:$AQ$9)-1))),0)+MAX(0,$AQ68*('1. General Inputs'!$J$29-COLUMNS('7. Consumption'!Y$9:$AQ$9)+1))</f>
        <v>0</v>
      </c>
      <c r="BR68" s="335">
        <f ca="1">IFERROR(SUM(OFFSET('7. Consumption'!Z68,0,1,,MIN('1. General Inputs'!$J$29,COLUMNS('7. Consumption'!Z$9:$AQ$9)-1))),0)+MAX(0,$AQ68*('1. General Inputs'!$J$29-COLUMNS('7. Consumption'!Z$9:$AQ$9)+1))</f>
        <v>0</v>
      </c>
      <c r="BS68" s="335">
        <f ca="1">IFERROR(SUM(OFFSET('7. Consumption'!AA68,0,1,,MIN('1. General Inputs'!$J$29,COLUMNS('7. Consumption'!AA$9:$AQ$9)-1))),0)+MAX(0,$AQ68*('1. General Inputs'!$J$29-COLUMNS('7. Consumption'!AA$9:$AQ$9)+1))</f>
        <v>0</v>
      </c>
      <c r="BT68" s="335">
        <f ca="1">IFERROR(SUM(OFFSET('7. Consumption'!AB68,0,1,,MIN('1. General Inputs'!$J$29,COLUMNS('7. Consumption'!AB$9:$AQ$9)-1))),0)+MAX(0,$AQ68*('1. General Inputs'!$J$29-COLUMNS('7. Consumption'!AB$9:$AQ$9)+1))</f>
        <v>0</v>
      </c>
      <c r="BU68" s="335">
        <f ca="1">IFERROR(SUM(OFFSET('7. Consumption'!AC68,0,1,,MIN('1. General Inputs'!$J$29,COLUMNS('7. Consumption'!AC$9:$AQ$9)-1))),0)+MAX(0,$AQ68*('1. General Inputs'!$J$29-COLUMNS('7. Consumption'!AC$9:$AQ$9)+1))</f>
        <v>0</v>
      </c>
      <c r="BV68" s="335">
        <f ca="1">IFERROR(SUM(OFFSET('7. Consumption'!AD68,0,1,,MIN('1. General Inputs'!$J$29,COLUMNS('7. Consumption'!AD$9:$AQ$9)-1))),0)+MAX(0,$AQ68*('1. General Inputs'!$J$29-COLUMNS('7. Consumption'!AD$9:$AQ$9)+1))</f>
        <v>0</v>
      </c>
      <c r="BW68" s="335">
        <f ca="1">IFERROR(SUM(OFFSET('7. Consumption'!AE68,0,1,,MIN('1. General Inputs'!$J$29,COLUMNS('7. Consumption'!AE$9:$AQ$9)-1))),0)+MAX(0,$AQ68*('1. General Inputs'!$J$29-COLUMNS('7. Consumption'!AE$9:$AQ$9)+1))</f>
        <v>0</v>
      </c>
      <c r="BX68" s="335">
        <f ca="1">IFERROR(SUM(OFFSET('7. Consumption'!AF68,0,1,,MIN('1. General Inputs'!$J$29,COLUMNS('7. Consumption'!AF$9:$AQ$9)-1))),0)+MAX(0,$AQ68*('1. General Inputs'!$J$29-COLUMNS('7. Consumption'!AF$9:$AQ$9)+1))</f>
        <v>0</v>
      </c>
      <c r="BY68" s="335">
        <f ca="1">IFERROR(SUM(OFFSET('7. Consumption'!AG68,0,1,,MIN('1. General Inputs'!$J$29,COLUMNS('7. Consumption'!AG$9:$AQ$9)-1))),0)+MAX(0,$AQ68*('1. General Inputs'!$J$29-COLUMNS('7. Consumption'!AG$9:$AQ$9)+1))</f>
        <v>0</v>
      </c>
      <c r="BZ68" s="335">
        <f ca="1">IFERROR(SUM(OFFSET('7. Consumption'!AH68,0,1,,MIN('1. General Inputs'!$J$29,COLUMNS('7. Consumption'!AH$9:$AQ$9)-1))),0)+MAX(0,$AQ68*('1. General Inputs'!$J$29-COLUMNS('7. Consumption'!AH$9:$AQ$9)+1))</f>
        <v>0</v>
      </c>
      <c r="CA68" s="335">
        <f ca="1">IFERROR(SUM(OFFSET('7. Consumption'!AI68,0,1,,MIN('1. General Inputs'!$J$29,COLUMNS('7. Consumption'!AI$9:$AQ$9)-1))),0)+MAX(0,$AQ68*('1. General Inputs'!$J$29-COLUMNS('7. Consumption'!AI$9:$AQ$9)+1))</f>
        <v>0</v>
      </c>
      <c r="CB68" s="335">
        <f ca="1">IFERROR(SUM(OFFSET('7. Consumption'!AJ68,0,1,,MIN('1. General Inputs'!$J$29,COLUMNS('7. Consumption'!AJ$9:$AQ$9)-1))),0)+MAX(0,$AQ68*('1. General Inputs'!$J$29-COLUMNS('7. Consumption'!AJ$9:$AQ$9)+1))</f>
        <v>0</v>
      </c>
      <c r="CC68" s="335">
        <f ca="1">IFERROR(SUM(OFFSET('7. Consumption'!AK68,0,1,,MIN('1. General Inputs'!$J$29,COLUMNS('7. Consumption'!AK$9:$AQ$9)-1))),0)+MAX(0,$AQ68*('1. General Inputs'!$J$29-COLUMNS('7. Consumption'!AK$9:$AQ$9)+1))</f>
        <v>0</v>
      </c>
      <c r="CD68" s="335">
        <f ca="1">IFERROR(SUM(OFFSET('7. Consumption'!AL68,0,1,,MIN('1. General Inputs'!$J$29,COLUMNS('7. Consumption'!AL$9:$AQ$9)-1))),0)+MAX(0,$AQ68*('1. General Inputs'!$J$29-COLUMNS('7. Consumption'!AL$9:$AQ$9)+1))</f>
        <v>0</v>
      </c>
      <c r="CE68" s="335">
        <f ca="1">IFERROR(SUM(OFFSET('7. Consumption'!AM68,0,1,,MIN('1. General Inputs'!$J$29,COLUMNS('7. Consumption'!AM$9:$AQ$9)-1))),0)+MAX(0,$AQ68*('1. General Inputs'!$J$29-COLUMNS('7. Consumption'!AM$9:$AQ$9)+1))</f>
        <v>0</v>
      </c>
      <c r="CF68" s="335">
        <f ca="1">IFERROR(SUM(OFFSET('7. Consumption'!AN68,0,1,,MIN('1. General Inputs'!$J$29,COLUMNS('7. Consumption'!AN$9:$AQ$9)-1))),0)+MAX(0,$AQ68*('1. General Inputs'!$J$29-COLUMNS('7. Consumption'!AN$9:$AQ$9)+1))</f>
        <v>0</v>
      </c>
      <c r="CG68" s="335">
        <f ca="1">IFERROR(SUM(OFFSET('7. Consumption'!AO68,0,1,,MIN('1. General Inputs'!$J$29,COLUMNS('7. Consumption'!AO$9:$AQ$9)-1))),0)+MAX(0,$AQ68*('1. General Inputs'!$J$29-COLUMNS('7. Consumption'!AO$9:$AQ$9)+1))</f>
        <v>0</v>
      </c>
      <c r="CH68" s="335">
        <f ca="1">IFERROR(SUM(OFFSET('7. Consumption'!AP68,0,1,,MIN('1. General Inputs'!$J$29,COLUMNS('7. Consumption'!AP$9:$AQ$9)-1))),0)+MAX(0,$AQ68*('1. General Inputs'!$J$29-COLUMNS('7. Consumption'!AP$9:$AQ$9)+1))</f>
        <v>0</v>
      </c>
      <c r="CI68" s="335">
        <f ca="1">IFERROR(SUM(OFFSET('7. Consumption'!AQ68,0,1,,MIN('1. General Inputs'!$J$29,COLUMNS('7. Consumption'!AQ$9:$AQ$9)-1))),0)+MAX(0,$AQ68*('1. General Inputs'!$J$29-COLUMNS('7. Consumption'!AQ$9:$AQ$9)+1))</f>
        <v>0</v>
      </c>
    </row>
    <row r="69" spans="2:87" ht="15" hidden="1" outlineLevel="1" x14ac:dyDescent="0.25">
      <c r="B69" s="772"/>
      <c r="C69" s="772" t="str">
        <f>IFERROR(VLOOKUP(ROWS($C$9:$C69),'5. Form Breakdown'!$AI$11:$AJ$138,COLUMNS('5. Form Breakdown'!$AI$11:$AJ$11),0),"")</f>
        <v/>
      </c>
      <c r="D69" s="772" t="str">
        <f>IFERROR(VLOOKUP($C69,'5a. Dosing'!$E$11:$F$138,2,0),"")</f>
        <v/>
      </c>
      <c r="E69" s="773" t="str">
        <f>IFERROR(INDEX('5. Form Breakdown'!$AL$11:$BL$138,MATCH('7. Consumption'!$C69,'5. Form Breakdown'!$AK$11:$AK$138,0),MATCH('5. Form Breakdown'!$AX$10,'5. Form Breakdown'!$AL$10:$BL$10,0)),"")</f>
        <v/>
      </c>
      <c r="F69" s="774" t="str">
        <f>IFERROR(INDEX('5. Form Breakdown'!$AL$11:$BL$138,MATCH('7. Consumption'!$C69,'5. Form Breakdown'!$AK$11:$AK$138,0),MATCH('5. Form Breakdown'!$BL$10,'5. Form Breakdown'!$AL$10:$BL$10,0)),"")</f>
        <v/>
      </c>
      <c r="H69" s="776">
        <f ca="1">ROUNDUP(IFERROR($F69*$E69*CHOOSE(H$7,
IFERROR(SUMPRODUCT('6. Patients'!CA$10:CA$107,OFFSET('6. Patients'!$DN$9,1,MATCH($D69,'6. Patients'!$DO$9:$FL$9,0),ROWS('6. Patients'!DN$10:DN$107))),0)+
IFERROR(SUMPRODUCT('6. Patients'!CA$10:CA$107,OFFSET('6. Patients'!$FM$9,1,MATCH($D69,'6. Patients'!$FN$9:$GG$9,0),ROWS('6. Patients'!DN$10:DN$107))),0)+
IFERROR(SUMPRODUCT('6. Patients'!CA$10:CA$107,OFFSET('6. Patients'!$GH$9,1,MATCH($D69,'6. Patients'!$GI$9:$IF$9,0),ROWS('6. Patients'!DN$10:DN$107))),0)+
IFERROR(SUMPRODUCT('6. Patients'!CA$10:CA$107,OFFSET('6. Patients'!$IG$9,1,MATCH($D69,'6. Patients'!$IH$9:$JA$9,0),ROWS('6. Patients'!DN$10:DN$107))),0),
IFERROR(SUMPRODUCT('6. Patients'!CA$10:CA$107,OFFSET('6. Patients'!$JB$9,1,MATCH($D69,'6. Patients'!$JC$9:$KZ$9,0),ROWS('6. Patients'!DN$10:DN$107))),0)+
IFERROR(SUMPRODUCT('6. Patients'!CA$10:CA$107,OFFSET('6. Patients'!$LA$9,1,MATCH($D69,'6. Patients'!$LB$9:$LU$9,0),ROWS('6. Patients'!DN$10:DN$107))),0)+
IFERROR(SUMPRODUCT('6. Patients'!CA$10:CA$107,OFFSET('6. Patients'!$LV$9,1,MATCH($D69,'6. Patients'!$LW$9:$NT$9,0),ROWS('6. Patients'!DN$10:DN$107))),0)+
IFERROR(SUMPRODUCT('6. Patients'!CA$10:CA$107,OFFSET('6. Patients'!$NU$9,1,MATCH($D69,'6. Patients'!$NV$9:$OO$9,0),ROWS('6. Patients'!DN$10:DN$107))),0),
IFERROR(SUMPRODUCT('6. Patients'!CA$10:CA$107,OFFSET('6. Patients'!$OP$9,1,MATCH($D69,'6. Patients'!$OQ$9:$QN$9,0),ROWS('6. Patients'!DN$10:DN$107))),0)+
IFERROR(SUMPRODUCT('6. Patients'!CA$10:CA$107,OFFSET('6. Patients'!$QO$9,1,MATCH($D69,'6. Patients'!$QP$9:$RI$9,0),ROWS('6. Patients'!DN$10:DN$107))),0)+
IFERROR(SUMPRODUCT('6. Patients'!CA$10:CA$107,OFFSET('6. Patients'!$RJ$9,1,MATCH($D69,'6. Patients'!$RK$9:$TH$9,0),ROWS('6. Patients'!DN$10:DN$107))),0)+
IFERROR(SUMPRODUCT('6. Patients'!CA$10:CA$107,OFFSET('6. Patients'!$TI$9,1,MATCH($D69,'6. Patients'!$TJ$9:$UC$9,0),ROWS('6. Patients'!DN$10:DN$107))),0))+
IFERROR(VLOOKUP($D69,$H$116:$L$146,COLUMNS($H$115:$J$115)-1+H$7,0)*$E69*$F69*'1. General Inputs'!$J$25,0),0),0)</f>
        <v>0</v>
      </c>
      <c r="I69" s="776">
        <f ca="1">ROUNDUP(IFERROR($F69*$E69*CHOOSE(I$7,
IFERROR(SUMPRODUCT('6. Patients'!CB$10:CB$107,OFFSET('6. Patients'!$DN$9,1,MATCH($D69,'6. Patients'!$DO$9:$FL$9,0),ROWS('6. Patients'!DO$10:DO$107))),0)+
IFERROR(SUMPRODUCT('6. Patients'!CB$10:CB$107,OFFSET('6. Patients'!$FM$9,1,MATCH($D69,'6. Patients'!$FN$9:$GG$9,0),ROWS('6. Patients'!DO$10:DO$107))),0)+
IFERROR(SUMPRODUCT('6. Patients'!CB$10:CB$107,OFFSET('6. Patients'!$GH$9,1,MATCH($D69,'6. Patients'!$GI$9:$IF$9,0),ROWS('6. Patients'!DO$10:DO$107))),0)+
IFERROR(SUMPRODUCT('6. Patients'!CB$10:CB$107,OFFSET('6. Patients'!$IG$9,1,MATCH($D69,'6. Patients'!$IH$9:$JA$9,0),ROWS('6. Patients'!DO$10:DO$107))),0),
IFERROR(SUMPRODUCT('6. Patients'!CB$10:CB$107,OFFSET('6. Patients'!$JB$9,1,MATCH($D69,'6. Patients'!$JC$9:$KZ$9,0),ROWS('6. Patients'!DO$10:DO$107))),0)+
IFERROR(SUMPRODUCT('6. Patients'!CB$10:CB$107,OFFSET('6. Patients'!$LA$9,1,MATCH($D69,'6. Patients'!$LB$9:$LU$9,0),ROWS('6. Patients'!DO$10:DO$107))),0)+
IFERROR(SUMPRODUCT('6. Patients'!CB$10:CB$107,OFFSET('6. Patients'!$LV$9,1,MATCH($D69,'6. Patients'!$LW$9:$NT$9,0),ROWS('6. Patients'!DO$10:DO$107))),0)+
IFERROR(SUMPRODUCT('6. Patients'!CB$10:CB$107,OFFSET('6. Patients'!$NU$9,1,MATCH($D69,'6. Patients'!$NV$9:$OO$9,0),ROWS('6. Patients'!DO$10:DO$107))),0),
IFERROR(SUMPRODUCT('6. Patients'!CB$10:CB$107,OFFSET('6. Patients'!$OP$9,1,MATCH($D69,'6. Patients'!$OQ$9:$QN$9,0),ROWS('6. Patients'!DO$10:DO$107))),0)+
IFERROR(SUMPRODUCT('6. Patients'!CB$10:CB$107,OFFSET('6. Patients'!$QO$9,1,MATCH($D69,'6. Patients'!$QP$9:$RI$9,0),ROWS('6. Patients'!DO$10:DO$107))),0)+
IFERROR(SUMPRODUCT('6. Patients'!CB$10:CB$107,OFFSET('6. Patients'!$RJ$9,1,MATCH($D69,'6. Patients'!$RK$9:$TH$9,0),ROWS('6. Patients'!DO$10:DO$107))),0)+
IFERROR(SUMPRODUCT('6. Patients'!CB$10:CB$107,OFFSET('6. Patients'!$TI$9,1,MATCH($D69,'6. Patients'!$TJ$9:$UC$9,0),ROWS('6. Patients'!DO$10:DO$107))),0))+
IFERROR(VLOOKUP($D69,$H$116:$L$146,COLUMNS($H$115:$J$115)-1+I$7,0)*$E69*$F69*'1. General Inputs'!$J$25,0),0),0)</f>
        <v>0</v>
      </c>
      <c r="J69" s="776">
        <f ca="1">ROUNDUP(IFERROR($F69*$E69*CHOOSE(J$7,
IFERROR(SUMPRODUCT('6. Patients'!CC$10:CC$107,OFFSET('6. Patients'!$DN$9,1,MATCH($D69,'6. Patients'!$DO$9:$FL$9,0),ROWS('6. Patients'!DP$10:DP$107))),0)+
IFERROR(SUMPRODUCT('6. Patients'!CC$10:CC$107,OFFSET('6. Patients'!$FM$9,1,MATCH($D69,'6. Patients'!$FN$9:$GG$9,0),ROWS('6. Patients'!DP$10:DP$107))),0)+
IFERROR(SUMPRODUCT('6. Patients'!CC$10:CC$107,OFFSET('6. Patients'!$GH$9,1,MATCH($D69,'6. Patients'!$GI$9:$IF$9,0),ROWS('6. Patients'!DP$10:DP$107))),0)+
IFERROR(SUMPRODUCT('6. Patients'!CC$10:CC$107,OFFSET('6. Patients'!$IG$9,1,MATCH($D69,'6. Patients'!$IH$9:$JA$9,0),ROWS('6. Patients'!DP$10:DP$107))),0),
IFERROR(SUMPRODUCT('6. Patients'!CC$10:CC$107,OFFSET('6. Patients'!$JB$9,1,MATCH($D69,'6. Patients'!$JC$9:$KZ$9,0),ROWS('6. Patients'!DP$10:DP$107))),0)+
IFERROR(SUMPRODUCT('6. Patients'!CC$10:CC$107,OFFSET('6. Patients'!$LA$9,1,MATCH($D69,'6. Patients'!$LB$9:$LU$9,0),ROWS('6. Patients'!DP$10:DP$107))),0)+
IFERROR(SUMPRODUCT('6. Patients'!CC$10:CC$107,OFFSET('6. Patients'!$LV$9,1,MATCH($D69,'6. Patients'!$LW$9:$NT$9,0),ROWS('6. Patients'!DP$10:DP$107))),0)+
IFERROR(SUMPRODUCT('6. Patients'!CC$10:CC$107,OFFSET('6. Patients'!$NU$9,1,MATCH($D69,'6. Patients'!$NV$9:$OO$9,0),ROWS('6. Patients'!DP$10:DP$107))),0),
IFERROR(SUMPRODUCT('6. Patients'!CC$10:CC$107,OFFSET('6. Patients'!$OP$9,1,MATCH($D69,'6. Patients'!$OQ$9:$QN$9,0),ROWS('6. Patients'!DP$10:DP$107))),0)+
IFERROR(SUMPRODUCT('6. Patients'!CC$10:CC$107,OFFSET('6. Patients'!$QO$9,1,MATCH($D69,'6. Patients'!$QP$9:$RI$9,0),ROWS('6. Patients'!DP$10:DP$107))),0)+
IFERROR(SUMPRODUCT('6. Patients'!CC$10:CC$107,OFFSET('6. Patients'!$RJ$9,1,MATCH($D69,'6. Patients'!$RK$9:$TH$9,0),ROWS('6. Patients'!DP$10:DP$107))),0)+
IFERROR(SUMPRODUCT('6. Patients'!CC$10:CC$107,OFFSET('6. Patients'!$TI$9,1,MATCH($D69,'6. Patients'!$TJ$9:$UC$9,0),ROWS('6. Patients'!DP$10:DP$107))),0))+
IFERROR(VLOOKUP($D69,$H$116:$L$146,COLUMNS($H$115:$J$115)-1+J$7,0)*$E69*$F69*'1. General Inputs'!$J$25,0),0),0)</f>
        <v>0</v>
      </c>
      <c r="K69" s="776">
        <f ca="1">ROUNDUP(IFERROR($F69*$E69*CHOOSE(K$7,
IFERROR(SUMPRODUCT('6. Patients'!CD$10:CD$107,OFFSET('6. Patients'!$DN$9,1,MATCH($D69,'6. Patients'!$DO$9:$FL$9,0),ROWS('6. Patients'!DQ$10:DQ$107))),0)+
IFERROR(SUMPRODUCT('6. Patients'!CD$10:CD$107,OFFSET('6. Patients'!$FM$9,1,MATCH($D69,'6. Patients'!$FN$9:$GG$9,0),ROWS('6. Patients'!DQ$10:DQ$107))),0)+
IFERROR(SUMPRODUCT('6. Patients'!CD$10:CD$107,OFFSET('6. Patients'!$GH$9,1,MATCH($D69,'6. Patients'!$GI$9:$IF$9,0),ROWS('6. Patients'!DQ$10:DQ$107))),0)+
IFERROR(SUMPRODUCT('6. Patients'!CD$10:CD$107,OFFSET('6. Patients'!$IG$9,1,MATCH($D69,'6. Patients'!$IH$9:$JA$9,0),ROWS('6. Patients'!DQ$10:DQ$107))),0),
IFERROR(SUMPRODUCT('6. Patients'!CD$10:CD$107,OFFSET('6. Patients'!$JB$9,1,MATCH($D69,'6. Patients'!$JC$9:$KZ$9,0),ROWS('6. Patients'!DQ$10:DQ$107))),0)+
IFERROR(SUMPRODUCT('6. Patients'!CD$10:CD$107,OFFSET('6. Patients'!$LA$9,1,MATCH($D69,'6. Patients'!$LB$9:$LU$9,0),ROWS('6. Patients'!DQ$10:DQ$107))),0)+
IFERROR(SUMPRODUCT('6. Patients'!CD$10:CD$107,OFFSET('6. Patients'!$LV$9,1,MATCH($D69,'6. Patients'!$LW$9:$NT$9,0),ROWS('6. Patients'!DQ$10:DQ$107))),0)+
IFERROR(SUMPRODUCT('6. Patients'!CD$10:CD$107,OFFSET('6. Patients'!$NU$9,1,MATCH($D69,'6. Patients'!$NV$9:$OO$9,0),ROWS('6. Patients'!DQ$10:DQ$107))),0),
IFERROR(SUMPRODUCT('6. Patients'!CD$10:CD$107,OFFSET('6. Patients'!$OP$9,1,MATCH($D69,'6. Patients'!$OQ$9:$QN$9,0),ROWS('6. Patients'!DQ$10:DQ$107))),0)+
IFERROR(SUMPRODUCT('6. Patients'!CD$10:CD$107,OFFSET('6. Patients'!$QO$9,1,MATCH($D69,'6. Patients'!$QP$9:$RI$9,0),ROWS('6. Patients'!DQ$10:DQ$107))),0)+
IFERROR(SUMPRODUCT('6. Patients'!CD$10:CD$107,OFFSET('6. Patients'!$RJ$9,1,MATCH($D69,'6. Patients'!$RK$9:$TH$9,0),ROWS('6. Patients'!DQ$10:DQ$107))),0)+
IFERROR(SUMPRODUCT('6. Patients'!CD$10:CD$107,OFFSET('6. Patients'!$TI$9,1,MATCH($D69,'6. Patients'!$TJ$9:$UC$9,0),ROWS('6. Patients'!DQ$10:DQ$107))),0))+
IFERROR(VLOOKUP($D69,$H$116:$L$146,COLUMNS($H$115:$J$115)-1+K$7,0)*$E69*$F69*'1. General Inputs'!$J$25,0),0),0)</f>
        <v>0</v>
      </c>
      <c r="L69" s="776">
        <f ca="1">ROUNDUP(IFERROR($F69*$E69*CHOOSE(L$7,
IFERROR(SUMPRODUCT('6. Patients'!CE$10:CE$107,OFFSET('6. Patients'!$DN$9,1,MATCH($D69,'6. Patients'!$DO$9:$FL$9,0),ROWS('6. Patients'!DR$10:DR$107))),0)+
IFERROR(SUMPRODUCT('6. Patients'!CE$10:CE$107,OFFSET('6. Patients'!$FM$9,1,MATCH($D69,'6. Patients'!$FN$9:$GG$9,0),ROWS('6. Patients'!DR$10:DR$107))),0)+
IFERROR(SUMPRODUCT('6. Patients'!CE$10:CE$107,OFFSET('6. Patients'!$GH$9,1,MATCH($D69,'6. Patients'!$GI$9:$IF$9,0),ROWS('6. Patients'!DR$10:DR$107))),0)+
IFERROR(SUMPRODUCT('6. Patients'!CE$10:CE$107,OFFSET('6. Patients'!$IG$9,1,MATCH($D69,'6. Patients'!$IH$9:$JA$9,0),ROWS('6. Patients'!DR$10:DR$107))),0),
IFERROR(SUMPRODUCT('6. Patients'!CE$10:CE$107,OFFSET('6. Patients'!$JB$9,1,MATCH($D69,'6. Patients'!$JC$9:$KZ$9,0),ROWS('6. Patients'!DR$10:DR$107))),0)+
IFERROR(SUMPRODUCT('6. Patients'!CE$10:CE$107,OFFSET('6. Patients'!$LA$9,1,MATCH($D69,'6. Patients'!$LB$9:$LU$9,0),ROWS('6. Patients'!DR$10:DR$107))),0)+
IFERROR(SUMPRODUCT('6. Patients'!CE$10:CE$107,OFFSET('6. Patients'!$LV$9,1,MATCH($D69,'6. Patients'!$LW$9:$NT$9,0),ROWS('6. Patients'!DR$10:DR$107))),0)+
IFERROR(SUMPRODUCT('6. Patients'!CE$10:CE$107,OFFSET('6. Patients'!$NU$9,1,MATCH($D69,'6. Patients'!$NV$9:$OO$9,0),ROWS('6. Patients'!DR$10:DR$107))),0),
IFERROR(SUMPRODUCT('6. Patients'!CE$10:CE$107,OFFSET('6. Patients'!$OP$9,1,MATCH($D69,'6. Patients'!$OQ$9:$QN$9,0),ROWS('6. Patients'!DR$10:DR$107))),0)+
IFERROR(SUMPRODUCT('6. Patients'!CE$10:CE$107,OFFSET('6. Patients'!$QO$9,1,MATCH($D69,'6. Patients'!$QP$9:$RI$9,0),ROWS('6. Patients'!DR$10:DR$107))),0)+
IFERROR(SUMPRODUCT('6. Patients'!CE$10:CE$107,OFFSET('6. Patients'!$RJ$9,1,MATCH($D69,'6. Patients'!$RK$9:$TH$9,0),ROWS('6. Patients'!DR$10:DR$107))),0)+
IFERROR(SUMPRODUCT('6. Patients'!CE$10:CE$107,OFFSET('6. Patients'!$TI$9,1,MATCH($D69,'6. Patients'!$TJ$9:$UC$9,0),ROWS('6. Patients'!DR$10:DR$107))),0))+
IFERROR(VLOOKUP($D69,$H$116:$L$146,COLUMNS($H$115:$J$115)-1+L$7,0)*$E69*$F69*'1. General Inputs'!$J$25,0),0),0)</f>
        <v>0</v>
      </c>
      <c r="M69" s="776">
        <f ca="1">ROUNDUP(IFERROR($F69*$E69*CHOOSE(M$7,
IFERROR(SUMPRODUCT('6. Patients'!CF$10:CF$107,OFFSET('6. Patients'!$DN$9,1,MATCH($D69,'6. Patients'!$DO$9:$FL$9,0),ROWS('6. Patients'!DS$10:DS$107))),0)+
IFERROR(SUMPRODUCT('6. Patients'!CF$10:CF$107,OFFSET('6. Patients'!$FM$9,1,MATCH($D69,'6. Patients'!$FN$9:$GG$9,0),ROWS('6. Patients'!DS$10:DS$107))),0)+
IFERROR(SUMPRODUCT('6. Patients'!CF$10:CF$107,OFFSET('6. Patients'!$GH$9,1,MATCH($D69,'6. Patients'!$GI$9:$IF$9,0),ROWS('6. Patients'!DS$10:DS$107))),0)+
IFERROR(SUMPRODUCT('6. Patients'!CF$10:CF$107,OFFSET('6. Patients'!$IG$9,1,MATCH($D69,'6. Patients'!$IH$9:$JA$9,0),ROWS('6. Patients'!DS$10:DS$107))),0),
IFERROR(SUMPRODUCT('6. Patients'!CF$10:CF$107,OFFSET('6. Patients'!$JB$9,1,MATCH($D69,'6. Patients'!$JC$9:$KZ$9,0),ROWS('6. Patients'!DS$10:DS$107))),0)+
IFERROR(SUMPRODUCT('6. Patients'!CF$10:CF$107,OFFSET('6. Patients'!$LA$9,1,MATCH($D69,'6. Patients'!$LB$9:$LU$9,0),ROWS('6. Patients'!DS$10:DS$107))),0)+
IFERROR(SUMPRODUCT('6. Patients'!CF$10:CF$107,OFFSET('6. Patients'!$LV$9,1,MATCH($D69,'6. Patients'!$LW$9:$NT$9,0),ROWS('6. Patients'!DS$10:DS$107))),0)+
IFERROR(SUMPRODUCT('6. Patients'!CF$10:CF$107,OFFSET('6. Patients'!$NU$9,1,MATCH($D69,'6. Patients'!$NV$9:$OO$9,0),ROWS('6. Patients'!DS$10:DS$107))),0),
IFERROR(SUMPRODUCT('6. Patients'!CF$10:CF$107,OFFSET('6. Patients'!$OP$9,1,MATCH($D69,'6. Patients'!$OQ$9:$QN$9,0),ROWS('6. Patients'!DS$10:DS$107))),0)+
IFERROR(SUMPRODUCT('6. Patients'!CF$10:CF$107,OFFSET('6. Patients'!$QO$9,1,MATCH($D69,'6. Patients'!$QP$9:$RI$9,0),ROWS('6. Patients'!DS$10:DS$107))),0)+
IFERROR(SUMPRODUCT('6. Patients'!CF$10:CF$107,OFFSET('6. Patients'!$RJ$9,1,MATCH($D69,'6. Patients'!$RK$9:$TH$9,0),ROWS('6. Patients'!DS$10:DS$107))),0)+
IFERROR(SUMPRODUCT('6. Patients'!CF$10:CF$107,OFFSET('6. Patients'!$TI$9,1,MATCH($D69,'6. Patients'!$TJ$9:$UC$9,0),ROWS('6. Patients'!DS$10:DS$107))),0))+
IFERROR(VLOOKUP($D69,$H$116:$L$146,COLUMNS($H$115:$J$115)-1+M$7,0)*$E69*$F69*'1. General Inputs'!$J$25,0),0),0)</f>
        <v>0</v>
      </c>
      <c r="N69" s="776">
        <f ca="1">ROUNDUP(IFERROR($F69*$E69*CHOOSE(N$7,
IFERROR(SUMPRODUCT('6. Patients'!CG$10:CG$107,OFFSET('6. Patients'!$DN$9,1,MATCH($D69,'6. Patients'!$DO$9:$FL$9,0),ROWS('6. Patients'!DT$10:DT$107))),0)+
IFERROR(SUMPRODUCT('6. Patients'!CG$10:CG$107,OFFSET('6. Patients'!$FM$9,1,MATCH($D69,'6. Patients'!$FN$9:$GG$9,0),ROWS('6. Patients'!DT$10:DT$107))),0)+
IFERROR(SUMPRODUCT('6. Patients'!CG$10:CG$107,OFFSET('6. Patients'!$GH$9,1,MATCH($D69,'6. Patients'!$GI$9:$IF$9,0),ROWS('6. Patients'!DT$10:DT$107))),0)+
IFERROR(SUMPRODUCT('6. Patients'!CG$10:CG$107,OFFSET('6. Patients'!$IG$9,1,MATCH($D69,'6. Patients'!$IH$9:$JA$9,0),ROWS('6. Patients'!DT$10:DT$107))),0),
IFERROR(SUMPRODUCT('6. Patients'!CG$10:CG$107,OFFSET('6. Patients'!$JB$9,1,MATCH($D69,'6. Patients'!$JC$9:$KZ$9,0),ROWS('6. Patients'!DT$10:DT$107))),0)+
IFERROR(SUMPRODUCT('6. Patients'!CG$10:CG$107,OFFSET('6. Patients'!$LA$9,1,MATCH($D69,'6. Patients'!$LB$9:$LU$9,0),ROWS('6. Patients'!DT$10:DT$107))),0)+
IFERROR(SUMPRODUCT('6. Patients'!CG$10:CG$107,OFFSET('6. Patients'!$LV$9,1,MATCH($D69,'6. Patients'!$LW$9:$NT$9,0),ROWS('6. Patients'!DT$10:DT$107))),0)+
IFERROR(SUMPRODUCT('6. Patients'!CG$10:CG$107,OFFSET('6. Patients'!$NU$9,1,MATCH($D69,'6. Patients'!$NV$9:$OO$9,0),ROWS('6. Patients'!DT$10:DT$107))),0),
IFERROR(SUMPRODUCT('6. Patients'!CG$10:CG$107,OFFSET('6. Patients'!$OP$9,1,MATCH($D69,'6. Patients'!$OQ$9:$QN$9,0),ROWS('6. Patients'!DT$10:DT$107))),0)+
IFERROR(SUMPRODUCT('6. Patients'!CG$10:CG$107,OFFSET('6. Patients'!$QO$9,1,MATCH($D69,'6. Patients'!$QP$9:$RI$9,0),ROWS('6. Patients'!DT$10:DT$107))),0)+
IFERROR(SUMPRODUCT('6. Patients'!CG$10:CG$107,OFFSET('6. Patients'!$RJ$9,1,MATCH($D69,'6. Patients'!$RK$9:$TH$9,0),ROWS('6. Patients'!DT$10:DT$107))),0)+
IFERROR(SUMPRODUCT('6. Patients'!CG$10:CG$107,OFFSET('6. Patients'!$TI$9,1,MATCH($D69,'6. Patients'!$TJ$9:$UC$9,0),ROWS('6. Patients'!DT$10:DT$107))),0))+
IFERROR(VLOOKUP($D69,$H$116:$L$146,COLUMNS($H$115:$J$115)-1+N$7,0)*$E69*$F69*'1. General Inputs'!$J$25,0),0),0)</f>
        <v>0</v>
      </c>
      <c r="O69" s="776">
        <f ca="1">ROUNDUP(IFERROR($F69*$E69*CHOOSE(O$7,
IFERROR(SUMPRODUCT('6. Patients'!CH$10:CH$107,OFFSET('6. Patients'!$DN$9,1,MATCH($D69,'6. Patients'!$DO$9:$FL$9,0),ROWS('6. Patients'!DU$10:DU$107))),0)+
IFERROR(SUMPRODUCT('6. Patients'!CH$10:CH$107,OFFSET('6. Patients'!$FM$9,1,MATCH($D69,'6. Patients'!$FN$9:$GG$9,0),ROWS('6. Patients'!DU$10:DU$107))),0)+
IFERROR(SUMPRODUCT('6. Patients'!CH$10:CH$107,OFFSET('6. Patients'!$GH$9,1,MATCH($D69,'6. Patients'!$GI$9:$IF$9,0),ROWS('6. Patients'!DU$10:DU$107))),0)+
IFERROR(SUMPRODUCT('6. Patients'!CH$10:CH$107,OFFSET('6. Patients'!$IG$9,1,MATCH($D69,'6. Patients'!$IH$9:$JA$9,0),ROWS('6. Patients'!DU$10:DU$107))),0),
IFERROR(SUMPRODUCT('6. Patients'!CH$10:CH$107,OFFSET('6. Patients'!$JB$9,1,MATCH($D69,'6. Patients'!$JC$9:$KZ$9,0),ROWS('6. Patients'!DU$10:DU$107))),0)+
IFERROR(SUMPRODUCT('6. Patients'!CH$10:CH$107,OFFSET('6. Patients'!$LA$9,1,MATCH($D69,'6. Patients'!$LB$9:$LU$9,0),ROWS('6. Patients'!DU$10:DU$107))),0)+
IFERROR(SUMPRODUCT('6. Patients'!CH$10:CH$107,OFFSET('6. Patients'!$LV$9,1,MATCH($D69,'6. Patients'!$LW$9:$NT$9,0),ROWS('6. Patients'!DU$10:DU$107))),0)+
IFERROR(SUMPRODUCT('6. Patients'!CH$10:CH$107,OFFSET('6. Patients'!$NU$9,1,MATCH($D69,'6. Patients'!$NV$9:$OO$9,0),ROWS('6. Patients'!DU$10:DU$107))),0),
IFERROR(SUMPRODUCT('6. Patients'!CH$10:CH$107,OFFSET('6. Patients'!$OP$9,1,MATCH($D69,'6. Patients'!$OQ$9:$QN$9,0),ROWS('6. Patients'!DU$10:DU$107))),0)+
IFERROR(SUMPRODUCT('6. Patients'!CH$10:CH$107,OFFSET('6. Patients'!$QO$9,1,MATCH($D69,'6. Patients'!$QP$9:$RI$9,0),ROWS('6. Patients'!DU$10:DU$107))),0)+
IFERROR(SUMPRODUCT('6. Patients'!CH$10:CH$107,OFFSET('6. Patients'!$RJ$9,1,MATCH($D69,'6. Patients'!$RK$9:$TH$9,0),ROWS('6. Patients'!DU$10:DU$107))),0)+
IFERROR(SUMPRODUCT('6. Patients'!CH$10:CH$107,OFFSET('6. Patients'!$TI$9,1,MATCH($D69,'6. Patients'!$TJ$9:$UC$9,0),ROWS('6. Patients'!DU$10:DU$107))),0))+
IFERROR(VLOOKUP($D69,$H$116:$L$146,COLUMNS($H$115:$J$115)-1+O$7,0)*$E69*$F69*'1. General Inputs'!$J$25,0),0),0)</f>
        <v>0</v>
      </c>
      <c r="P69" s="776">
        <f ca="1">ROUNDUP(IFERROR($F69*$E69*CHOOSE(P$7,
IFERROR(SUMPRODUCT('6. Patients'!CI$10:CI$107,OFFSET('6. Patients'!$DN$9,1,MATCH($D69,'6. Patients'!$DO$9:$FL$9,0),ROWS('6. Patients'!DV$10:DV$107))),0)+
IFERROR(SUMPRODUCT('6. Patients'!CI$10:CI$107,OFFSET('6. Patients'!$FM$9,1,MATCH($D69,'6. Patients'!$FN$9:$GG$9,0),ROWS('6. Patients'!DV$10:DV$107))),0)+
IFERROR(SUMPRODUCT('6. Patients'!CI$10:CI$107,OFFSET('6. Patients'!$GH$9,1,MATCH($D69,'6. Patients'!$GI$9:$IF$9,0),ROWS('6. Patients'!DV$10:DV$107))),0)+
IFERROR(SUMPRODUCT('6. Patients'!CI$10:CI$107,OFFSET('6. Patients'!$IG$9,1,MATCH($D69,'6. Patients'!$IH$9:$JA$9,0),ROWS('6. Patients'!DV$10:DV$107))),0),
IFERROR(SUMPRODUCT('6. Patients'!CI$10:CI$107,OFFSET('6. Patients'!$JB$9,1,MATCH($D69,'6. Patients'!$JC$9:$KZ$9,0),ROWS('6. Patients'!DV$10:DV$107))),0)+
IFERROR(SUMPRODUCT('6. Patients'!CI$10:CI$107,OFFSET('6. Patients'!$LA$9,1,MATCH($D69,'6. Patients'!$LB$9:$LU$9,0),ROWS('6. Patients'!DV$10:DV$107))),0)+
IFERROR(SUMPRODUCT('6. Patients'!CI$10:CI$107,OFFSET('6. Patients'!$LV$9,1,MATCH($D69,'6. Patients'!$LW$9:$NT$9,0),ROWS('6. Patients'!DV$10:DV$107))),0)+
IFERROR(SUMPRODUCT('6. Patients'!CI$10:CI$107,OFFSET('6. Patients'!$NU$9,1,MATCH($D69,'6. Patients'!$NV$9:$OO$9,0),ROWS('6. Patients'!DV$10:DV$107))),0),
IFERROR(SUMPRODUCT('6. Patients'!CI$10:CI$107,OFFSET('6. Patients'!$OP$9,1,MATCH($D69,'6. Patients'!$OQ$9:$QN$9,0),ROWS('6. Patients'!DV$10:DV$107))),0)+
IFERROR(SUMPRODUCT('6. Patients'!CI$10:CI$107,OFFSET('6. Patients'!$QO$9,1,MATCH($D69,'6. Patients'!$QP$9:$RI$9,0),ROWS('6. Patients'!DV$10:DV$107))),0)+
IFERROR(SUMPRODUCT('6. Patients'!CI$10:CI$107,OFFSET('6. Patients'!$RJ$9,1,MATCH($D69,'6. Patients'!$RK$9:$TH$9,0),ROWS('6. Patients'!DV$10:DV$107))),0)+
IFERROR(SUMPRODUCT('6. Patients'!CI$10:CI$107,OFFSET('6. Patients'!$TI$9,1,MATCH($D69,'6. Patients'!$TJ$9:$UC$9,0),ROWS('6. Patients'!DV$10:DV$107))),0))+
IFERROR(VLOOKUP($D69,$H$116:$L$146,COLUMNS($H$115:$J$115)-1+P$7,0)*$E69*$F69*'1. General Inputs'!$J$25,0),0),0)</f>
        <v>0</v>
      </c>
      <c r="Q69" s="776">
        <f ca="1">ROUNDUP(IFERROR($F69*$E69*CHOOSE(Q$7,
IFERROR(SUMPRODUCT('6. Patients'!CJ$10:CJ$107,OFFSET('6. Patients'!$DN$9,1,MATCH($D69,'6. Patients'!$DO$9:$FL$9,0),ROWS('6. Patients'!DW$10:DW$107))),0)+
IFERROR(SUMPRODUCT('6. Patients'!CJ$10:CJ$107,OFFSET('6. Patients'!$FM$9,1,MATCH($D69,'6. Patients'!$FN$9:$GG$9,0),ROWS('6. Patients'!DW$10:DW$107))),0)+
IFERROR(SUMPRODUCT('6. Patients'!CJ$10:CJ$107,OFFSET('6. Patients'!$GH$9,1,MATCH($D69,'6. Patients'!$GI$9:$IF$9,0),ROWS('6. Patients'!DW$10:DW$107))),0)+
IFERROR(SUMPRODUCT('6. Patients'!CJ$10:CJ$107,OFFSET('6. Patients'!$IG$9,1,MATCH($D69,'6. Patients'!$IH$9:$JA$9,0),ROWS('6. Patients'!DW$10:DW$107))),0),
IFERROR(SUMPRODUCT('6. Patients'!CJ$10:CJ$107,OFFSET('6. Patients'!$JB$9,1,MATCH($D69,'6. Patients'!$JC$9:$KZ$9,0),ROWS('6. Patients'!DW$10:DW$107))),0)+
IFERROR(SUMPRODUCT('6. Patients'!CJ$10:CJ$107,OFFSET('6. Patients'!$LA$9,1,MATCH($D69,'6. Patients'!$LB$9:$LU$9,0),ROWS('6. Patients'!DW$10:DW$107))),0)+
IFERROR(SUMPRODUCT('6. Patients'!CJ$10:CJ$107,OFFSET('6. Patients'!$LV$9,1,MATCH($D69,'6. Patients'!$LW$9:$NT$9,0),ROWS('6. Patients'!DW$10:DW$107))),0)+
IFERROR(SUMPRODUCT('6. Patients'!CJ$10:CJ$107,OFFSET('6. Patients'!$NU$9,1,MATCH($D69,'6. Patients'!$NV$9:$OO$9,0),ROWS('6. Patients'!DW$10:DW$107))),0),
IFERROR(SUMPRODUCT('6. Patients'!CJ$10:CJ$107,OFFSET('6. Patients'!$OP$9,1,MATCH($D69,'6. Patients'!$OQ$9:$QN$9,0),ROWS('6. Patients'!DW$10:DW$107))),0)+
IFERROR(SUMPRODUCT('6. Patients'!CJ$10:CJ$107,OFFSET('6. Patients'!$QO$9,1,MATCH($D69,'6. Patients'!$QP$9:$RI$9,0),ROWS('6. Patients'!DW$10:DW$107))),0)+
IFERROR(SUMPRODUCT('6. Patients'!CJ$10:CJ$107,OFFSET('6. Patients'!$RJ$9,1,MATCH($D69,'6. Patients'!$RK$9:$TH$9,0),ROWS('6. Patients'!DW$10:DW$107))),0)+
IFERROR(SUMPRODUCT('6. Patients'!CJ$10:CJ$107,OFFSET('6. Patients'!$TI$9,1,MATCH($D69,'6. Patients'!$TJ$9:$UC$9,0),ROWS('6. Patients'!DW$10:DW$107))),0))+
IFERROR(VLOOKUP($D69,$H$116:$L$146,COLUMNS($H$115:$J$115)-1+Q$7,0)*$E69*$F69*'1. General Inputs'!$J$25,0),0),0)</f>
        <v>0</v>
      </c>
      <c r="R69" s="776">
        <f ca="1">ROUNDUP(IFERROR($F69*$E69*CHOOSE(R$7,
IFERROR(SUMPRODUCT('6. Patients'!CK$10:CK$107,OFFSET('6. Patients'!$DN$9,1,MATCH($D69,'6. Patients'!$DO$9:$FL$9,0),ROWS('6. Patients'!DX$10:DX$107))),0)+
IFERROR(SUMPRODUCT('6. Patients'!CK$10:CK$107,OFFSET('6. Patients'!$FM$9,1,MATCH($D69,'6. Patients'!$FN$9:$GG$9,0),ROWS('6. Patients'!DX$10:DX$107))),0)+
IFERROR(SUMPRODUCT('6. Patients'!CK$10:CK$107,OFFSET('6. Patients'!$GH$9,1,MATCH($D69,'6. Patients'!$GI$9:$IF$9,0),ROWS('6. Patients'!DX$10:DX$107))),0)+
IFERROR(SUMPRODUCT('6. Patients'!CK$10:CK$107,OFFSET('6. Patients'!$IG$9,1,MATCH($D69,'6. Patients'!$IH$9:$JA$9,0),ROWS('6. Patients'!DX$10:DX$107))),0),
IFERROR(SUMPRODUCT('6. Patients'!CK$10:CK$107,OFFSET('6. Patients'!$JB$9,1,MATCH($D69,'6. Patients'!$JC$9:$KZ$9,0),ROWS('6. Patients'!DX$10:DX$107))),0)+
IFERROR(SUMPRODUCT('6. Patients'!CK$10:CK$107,OFFSET('6. Patients'!$LA$9,1,MATCH($D69,'6. Patients'!$LB$9:$LU$9,0),ROWS('6. Patients'!DX$10:DX$107))),0)+
IFERROR(SUMPRODUCT('6. Patients'!CK$10:CK$107,OFFSET('6. Patients'!$LV$9,1,MATCH($D69,'6. Patients'!$LW$9:$NT$9,0),ROWS('6. Patients'!DX$10:DX$107))),0)+
IFERROR(SUMPRODUCT('6. Patients'!CK$10:CK$107,OFFSET('6. Patients'!$NU$9,1,MATCH($D69,'6. Patients'!$NV$9:$OO$9,0),ROWS('6. Patients'!DX$10:DX$107))),0),
IFERROR(SUMPRODUCT('6. Patients'!CK$10:CK$107,OFFSET('6. Patients'!$OP$9,1,MATCH($D69,'6. Patients'!$OQ$9:$QN$9,0),ROWS('6. Patients'!DX$10:DX$107))),0)+
IFERROR(SUMPRODUCT('6. Patients'!CK$10:CK$107,OFFSET('6. Patients'!$QO$9,1,MATCH($D69,'6. Patients'!$QP$9:$RI$9,0),ROWS('6. Patients'!DX$10:DX$107))),0)+
IFERROR(SUMPRODUCT('6. Patients'!CK$10:CK$107,OFFSET('6. Patients'!$RJ$9,1,MATCH($D69,'6. Patients'!$RK$9:$TH$9,0),ROWS('6. Patients'!DX$10:DX$107))),0)+
IFERROR(SUMPRODUCT('6. Patients'!CK$10:CK$107,OFFSET('6. Patients'!$TI$9,1,MATCH($D69,'6. Patients'!$TJ$9:$UC$9,0),ROWS('6. Patients'!DX$10:DX$107))),0))+
IFERROR(VLOOKUP($D69,$H$116:$L$146,COLUMNS($H$115:$J$115)-1+R$7,0)*$E69*$F69*'1. General Inputs'!$J$25,0),0),0)</f>
        <v>0</v>
      </c>
      <c r="S69" s="776">
        <f ca="1">ROUNDUP(IFERROR($F69*$E69*CHOOSE(S$7,
IFERROR(SUMPRODUCT('6. Patients'!CL$10:CL$107,OFFSET('6. Patients'!$DN$9,1,MATCH($D69,'6. Patients'!$DO$9:$FL$9,0),ROWS('6. Patients'!DY$10:DY$107))),0)+
IFERROR(SUMPRODUCT('6. Patients'!CL$10:CL$107,OFFSET('6. Patients'!$FM$9,1,MATCH($D69,'6. Patients'!$FN$9:$GG$9,0),ROWS('6. Patients'!DY$10:DY$107))),0)+
IFERROR(SUMPRODUCT('6. Patients'!CL$10:CL$107,OFFSET('6. Patients'!$GH$9,1,MATCH($D69,'6. Patients'!$GI$9:$IF$9,0),ROWS('6. Patients'!DY$10:DY$107))),0)+
IFERROR(SUMPRODUCT('6. Patients'!CL$10:CL$107,OFFSET('6. Patients'!$IG$9,1,MATCH($D69,'6. Patients'!$IH$9:$JA$9,0),ROWS('6. Patients'!DY$10:DY$107))),0),
IFERROR(SUMPRODUCT('6. Patients'!CL$10:CL$107,OFFSET('6. Patients'!$JB$9,1,MATCH($D69,'6. Patients'!$JC$9:$KZ$9,0),ROWS('6. Patients'!DY$10:DY$107))),0)+
IFERROR(SUMPRODUCT('6. Patients'!CL$10:CL$107,OFFSET('6. Patients'!$LA$9,1,MATCH($D69,'6. Patients'!$LB$9:$LU$9,0),ROWS('6. Patients'!DY$10:DY$107))),0)+
IFERROR(SUMPRODUCT('6. Patients'!CL$10:CL$107,OFFSET('6. Patients'!$LV$9,1,MATCH($D69,'6. Patients'!$LW$9:$NT$9,0),ROWS('6. Patients'!DY$10:DY$107))),0)+
IFERROR(SUMPRODUCT('6. Patients'!CL$10:CL$107,OFFSET('6. Patients'!$NU$9,1,MATCH($D69,'6. Patients'!$NV$9:$OO$9,0),ROWS('6. Patients'!DY$10:DY$107))),0),
IFERROR(SUMPRODUCT('6. Patients'!CL$10:CL$107,OFFSET('6. Patients'!$OP$9,1,MATCH($D69,'6. Patients'!$OQ$9:$QN$9,0),ROWS('6. Patients'!DY$10:DY$107))),0)+
IFERROR(SUMPRODUCT('6. Patients'!CL$10:CL$107,OFFSET('6. Patients'!$QO$9,1,MATCH($D69,'6. Patients'!$QP$9:$RI$9,0),ROWS('6. Patients'!DY$10:DY$107))),0)+
IFERROR(SUMPRODUCT('6. Patients'!CL$10:CL$107,OFFSET('6. Patients'!$RJ$9,1,MATCH($D69,'6. Patients'!$RK$9:$TH$9,0),ROWS('6. Patients'!DY$10:DY$107))),0)+
IFERROR(SUMPRODUCT('6. Patients'!CL$10:CL$107,OFFSET('6. Patients'!$TI$9,1,MATCH($D69,'6. Patients'!$TJ$9:$UC$9,0),ROWS('6. Patients'!DY$10:DY$107))),0))+
IFERROR(VLOOKUP($D69,$H$116:$L$146,COLUMNS($H$115:$J$115)-1+S$7,0)*$E69*$F69*'1. General Inputs'!$J$25,0),0),0)</f>
        <v>0</v>
      </c>
      <c r="T69" s="776">
        <f ca="1">ROUNDUP(IFERROR($F69*$E69*CHOOSE(T$7,
IFERROR(SUMPRODUCT('6. Patients'!CM$10:CM$107,OFFSET('6. Patients'!$DN$9,1,MATCH($D69,'6. Patients'!$DO$9:$FL$9,0),ROWS('6. Patients'!DZ$10:DZ$107))),0)+
IFERROR(SUMPRODUCT('6. Patients'!CM$10:CM$107,OFFSET('6. Patients'!$FM$9,1,MATCH($D69,'6. Patients'!$FN$9:$GG$9,0),ROWS('6. Patients'!DZ$10:DZ$107))),0)+
IFERROR(SUMPRODUCT('6. Patients'!CM$10:CM$107,OFFSET('6. Patients'!$GH$9,1,MATCH($D69,'6. Patients'!$GI$9:$IF$9,0),ROWS('6. Patients'!DZ$10:DZ$107))),0)+
IFERROR(SUMPRODUCT('6. Patients'!CM$10:CM$107,OFFSET('6. Patients'!$IG$9,1,MATCH($D69,'6. Patients'!$IH$9:$JA$9,0),ROWS('6. Patients'!DZ$10:DZ$107))),0),
IFERROR(SUMPRODUCT('6. Patients'!CM$10:CM$107,OFFSET('6. Patients'!$JB$9,1,MATCH($D69,'6. Patients'!$JC$9:$KZ$9,0),ROWS('6. Patients'!DZ$10:DZ$107))),0)+
IFERROR(SUMPRODUCT('6. Patients'!CM$10:CM$107,OFFSET('6. Patients'!$LA$9,1,MATCH($D69,'6. Patients'!$LB$9:$LU$9,0),ROWS('6. Patients'!DZ$10:DZ$107))),0)+
IFERROR(SUMPRODUCT('6. Patients'!CM$10:CM$107,OFFSET('6. Patients'!$LV$9,1,MATCH($D69,'6. Patients'!$LW$9:$NT$9,0),ROWS('6. Patients'!DZ$10:DZ$107))),0)+
IFERROR(SUMPRODUCT('6. Patients'!CM$10:CM$107,OFFSET('6. Patients'!$NU$9,1,MATCH($D69,'6. Patients'!$NV$9:$OO$9,0),ROWS('6. Patients'!DZ$10:DZ$107))),0),
IFERROR(SUMPRODUCT('6. Patients'!CM$10:CM$107,OFFSET('6. Patients'!$OP$9,1,MATCH($D69,'6. Patients'!$OQ$9:$QN$9,0),ROWS('6. Patients'!DZ$10:DZ$107))),0)+
IFERROR(SUMPRODUCT('6. Patients'!CM$10:CM$107,OFFSET('6. Patients'!$QO$9,1,MATCH($D69,'6. Patients'!$QP$9:$RI$9,0),ROWS('6. Patients'!DZ$10:DZ$107))),0)+
IFERROR(SUMPRODUCT('6. Patients'!CM$10:CM$107,OFFSET('6. Patients'!$RJ$9,1,MATCH($D69,'6. Patients'!$RK$9:$TH$9,0),ROWS('6. Patients'!DZ$10:DZ$107))),0)+
IFERROR(SUMPRODUCT('6. Patients'!CM$10:CM$107,OFFSET('6. Patients'!$TI$9,1,MATCH($D69,'6. Patients'!$TJ$9:$UC$9,0),ROWS('6. Patients'!DZ$10:DZ$107))),0))+
IFERROR(VLOOKUP($D69,$H$116:$L$146,COLUMNS($H$115:$J$115)-1+T$7,0)*$E69*$F69*'1. General Inputs'!$J$25,0),0),0)</f>
        <v>0</v>
      </c>
      <c r="U69" s="776">
        <f ca="1">ROUNDUP(IFERROR($F69*$E69*CHOOSE(U$7,
IFERROR(SUMPRODUCT('6. Patients'!CN$10:CN$107,OFFSET('6. Patients'!$DN$9,1,MATCH($D69,'6. Patients'!$DO$9:$FL$9,0),ROWS('6. Patients'!EA$10:EA$107))),0)+
IFERROR(SUMPRODUCT('6. Patients'!CN$10:CN$107,OFFSET('6. Patients'!$FM$9,1,MATCH($D69,'6. Patients'!$FN$9:$GG$9,0),ROWS('6. Patients'!EA$10:EA$107))),0)+
IFERROR(SUMPRODUCT('6. Patients'!CN$10:CN$107,OFFSET('6. Patients'!$GH$9,1,MATCH($D69,'6. Patients'!$GI$9:$IF$9,0),ROWS('6. Patients'!EA$10:EA$107))),0)+
IFERROR(SUMPRODUCT('6. Patients'!CN$10:CN$107,OFFSET('6. Patients'!$IG$9,1,MATCH($D69,'6. Patients'!$IH$9:$JA$9,0),ROWS('6. Patients'!EA$10:EA$107))),0),
IFERROR(SUMPRODUCT('6. Patients'!CN$10:CN$107,OFFSET('6. Patients'!$JB$9,1,MATCH($D69,'6. Patients'!$JC$9:$KZ$9,0),ROWS('6. Patients'!EA$10:EA$107))),0)+
IFERROR(SUMPRODUCT('6. Patients'!CN$10:CN$107,OFFSET('6. Patients'!$LA$9,1,MATCH($D69,'6. Patients'!$LB$9:$LU$9,0),ROWS('6. Patients'!EA$10:EA$107))),0)+
IFERROR(SUMPRODUCT('6. Patients'!CN$10:CN$107,OFFSET('6. Patients'!$LV$9,1,MATCH($D69,'6. Patients'!$LW$9:$NT$9,0),ROWS('6. Patients'!EA$10:EA$107))),0)+
IFERROR(SUMPRODUCT('6. Patients'!CN$10:CN$107,OFFSET('6. Patients'!$NU$9,1,MATCH($D69,'6. Patients'!$NV$9:$OO$9,0),ROWS('6. Patients'!EA$10:EA$107))),0),
IFERROR(SUMPRODUCT('6. Patients'!CN$10:CN$107,OFFSET('6. Patients'!$OP$9,1,MATCH($D69,'6. Patients'!$OQ$9:$QN$9,0),ROWS('6. Patients'!EA$10:EA$107))),0)+
IFERROR(SUMPRODUCT('6. Patients'!CN$10:CN$107,OFFSET('6. Patients'!$QO$9,1,MATCH($D69,'6. Patients'!$QP$9:$RI$9,0),ROWS('6. Patients'!EA$10:EA$107))),0)+
IFERROR(SUMPRODUCT('6. Patients'!CN$10:CN$107,OFFSET('6. Patients'!$RJ$9,1,MATCH($D69,'6. Patients'!$RK$9:$TH$9,0),ROWS('6. Patients'!EA$10:EA$107))),0)+
IFERROR(SUMPRODUCT('6. Patients'!CN$10:CN$107,OFFSET('6. Patients'!$TI$9,1,MATCH($D69,'6. Patients'!$TJ$9:$UC$9,0),ROWS('6. Patients'!EA$10:EA$107))),0))+
IFERROR(VLOOKUP($D69,$H$116:$L$146,COLUMNS($H$115:$J$115)-1+U$7,0)*$E69*$F69*'1. General Inputs'!$J$25,0),0),0)</f>
        <v>0</v>
      </c>
      <c r="V69" s="776">
        <f ca="1">ROUNDUP(IFERROR($F69*$E69*CHOOSE(V$7,
IFERROR(SUMPRODUCT('6. Patients'!CO$10:CO$107,OFFSET('6. Patients'!$DN$9,1,MATCH($D69,'6. Patients'!$DO$9:$FL$9,0),ROWS('6. Patients'!EB$10:EB$107))),0)+
IFERROR(SUMPRODUCT('6. Patients'!CO$10:CO$107,OFFSET('6. Patients'!$FM$9,1,MATCH($D69,'6. Patients'!$FN$9:$GG$9,0),ROWS('6. Patients'!EB$10:EB$107))),0)+
IFERROR(SUMPRODUCT('6. Patients'!CO$10:CO$107,OFFSET('6. Patients'!$GH$9,1,MATCH($D69,'6. Patients'!$GI$9:$IF$9,0),ROWS('6. Patients'!EB$10:EB$107))),0)+
IFERROR(SUMPRODUCT('6. Patients'!CO$10:CO$107,OFFSET('6. Patients'!$IG$9,1,MATCH($D69,'6. Patients'!$IH$9:$JA$9,0),ROWS('6. Patients'!EB$10:EB$107))),0),
IFERROR(SUMPRODUCT('6. Patients'!CO$10:CO$107,OFFSET('6. Patients'!$JB$9,1,MATCH($D69,'6. Patients'!$JC$9:$KZ$9,0),ROWS('6. Patients'!EB$10:EB$107))),0)+
IFERROR(SUMPRODUCT('6. Patients'!CO$10:CO$107,OFFSET('6. Patients'!$LA$9,1,MATCH($D69,'6. Patients'!$LB$9:$LU$9,0),ROWS('6. Patients'!EB$10:EB$107))),0)+
IFERROR(SUMPRODUCT('6. Patients'!CO$10:CO$107,OFFSET('6. Patients'!$LV$9,1,MATCH($D69,'6. Patients'!$LW$9:$NT$9,0),ROWS('6. Patients'!EB$10:EB$107))),0)+
IFERROR(SUMPRODUCT('6. Patients'!CO$10:CO$107,OFFSET('6. Patients'!$NU$9,1,MATCH($D69,'6. Patients'!$NV$9:$OO$9,0),ROWS('6. Patients'!EB$10:EB$107))),0),
IFERROR(SUMPRODUCT('6. Patients'!CO$10:CO$107,OFFSET('6. Patients'!$OP$9,1,MATCH($D69,'6. Patients'!$OQ$9:$QN$9,0),ROWS('6. Patients'!EB$10:EB$107))),0)+
IFERROR(SUMPRODUCT('6. Patients'!CO$10:CO$107,OFFSET('6. Patients'!$QO$9,1,MATCH($D69,'6. Patients'!$QP$9:$RI$9,0),ROWS('6. Patients'!EB$10:EB$107))),0)+
IFERROR(SUMPRODUCT('6. Patients'!CO$10:CO$107,OFFSET('6. Patients'!$RJ$9,1,MATCH($D69,'6. Patients'!$RK$9:$TH$9,0),ROWS('6. Patients'!EB$10:EB$107))),0)+
IFERROR(SUMPRODUCT('6. Patients'!CO$10:CO$107,OFFSET('6. Patients'!$TI$9,1,MATCH($D69,'6. Patients'!$TJ$9:$UC$9,0),ROWS('6. Patients'!EB$10:EB$107))),0))+
IFERROR(VLOOKUP($D69,$H$116:$L$146,COLUMNS($H$115:$J$115)-1+V$7,0)*$E69*$F69*'1. General Inputs'!$J$25,0),0),0)</f>
        <v>0</v>
      </c>
      <c r="W69" s="776">
        <f ca="1">ROUNDUP(IFERROR($F69*$E69*CHOOSE(W$7,
IFERROR(SUMPRODUCT('6. Patients'!CP$10:CP$107,OFFSET('6. Patients'!$DN$9,1,MATCH($D69,'6. Patients'!$DO$9:$FL$9,0),ROWS('6. Patients'!EC$10:EC$107))),0)+
IFERROR(SUMPRODUCT('6. Patients'!CP$10:CP$107,OFFSET('6. Patients'!$FM$9,1,MATCH($D69,'6. Patients'!$FN$9:$GG$9,0),ROWS('6. Patients'!EC$10:EC$107))),0)+
IFERROR(SUMPRODUCT('6. Patients'!CP$10:CP$107,OFFSET('6. Patients'!$GH$9,1,MATCH($D69,'6. Patients'!$GI$9:$IF$9,0),ROWS('6. Patients'!EC$10:EC$107))),0)+
IFERROR(SUMPRODUCT('6. Patients'!CP$10:CP$107,OFFSET('6. Patients'!$IG$9,1,MATCH($D69,'6. Patients'!$IH$9:$JA$9,0),ROWS('6. Patients'!EC$10:EC$107))),0),
IFERROR(SUMPRODUCT('6. Patients'!CP$10:CP$107,OFFSET('6. Patients'!$JB$9,1,MATCH($D69,'6. Patients'!$JC$9:$KZ$9,0),ROWS('6. Patients'!EC$10:EC$107))),0)+
IFERROR(SUMPRODUCT('6. Patients'!CP$10:CP$107,OFFSET('6. Patients'!$LA$9,1,MATCH($D69,'6. Patients'!$LB$9:$LU$9,0),ROWS('6. Patients'!EC$10:EC$107))),0)+
IFERROR(SUMPRODUCT('6. Patients'!CP$10:CP$107,OFFSET('6. Patients'!$LV$9,1,MATCH($D69,'6. Patients'!$LW$9:$NT$9,0),ROWS('6. Patients'!EC$10:EC$107))),0)+
IFERROR(SUMPRODUCT('6. Patients'!CP$10:CP$107,OFFSET('6. Patients'!$NU$9,1,MATCH($D69,'6. Patients'!$NV$9:$OO$9,0),ROWS('6. Patients'!EC$10:EC$107))),0),
IFERROR(SUMPRODUCT('6. Patients'!CP$10:CP$107,OFFSET('6. Patients'!$OP$9,1,MATCH($D69,'6. Patients'!$OQ$9:$QN$9,0),ROWS('6. Patients'!EC$10:EC$107))),0)+
IFERROR(SUMPRODUCT('6. Patients'!CP$10:CP$107,OFFSET('6. Patients'!$QO$9,1,MATCH($D69,'6. Patients'!$QP$9:$RI$9,0),ROWS('6. Patients'!EC$10:EC$107))),0)+
IFERROR(SUMPRODUCT('6. Patients'!CP$10:CP$107,OFFSET('6. Patients'!$RJ$9,1,MATCH($D69,'6. Patients'!$RK$9:$TH$9,0),ROWS('6. Patients'!EC$10:EC$107))),0)+
IFERROR(SUMPRODUCT('6. Patients'!CP$10:CP$107,OFFSET('6. Patients'!$TI$9,1,MATCH($D69,'6. Patients'!$TJ$9:$UC$9,0),ROWS('6. Patients'!EC$10:EC$107))),0))+
IFERROR(VLOOKUP($D69,$H$116:$L$146,COLUMNS($H$115:$J$115)-1+W$7,0)*$E69*$F69*'1. General Inputs'!$J$25,0),0),0)</f>
        <v>0</v>
      </c>
      <c r="X69" s="776">
        <f ca="1">ROUNDUP(IFERROR($F69*$E69*CHOOSE(X$7,
IFERROR(SUMPRODUCT('6. Patients'!CQ$10:CQ$107,OFFSET('6. Patients'!$DN$9,1,MATCH($D69,'6. Patients'!$DO$9:$FL$9,0),ROWS('6. Patients'!ED$10:ED$107))),0)+
IFERROR(SUMPRODUCT('6. Patients'!CQ$10:CQ$107,OFFSET('6. Patients'!$FM$9,1,MATCH($D69,'6. Patients'!$FN$9:$GG$9,0),ROWS('6. Patients'!ED$10:ED$107))),0)+
IFERROR(SUMPRODUCT('6. Patients'!CQ$10:CQ$107,OFFSET('6. Patients'!$GH$9,1,MATCH($D69,'6. Patients'!$GI$9:$IF$9,0),ROWS('6. Patients'!ED$10:ED$107))),0)+
IFERROR(SUMPRODUCT('6. Patients'!CQ$10:CQ$107,OFFSET('6. Patients'!$IG$9,1,MATCH($D69,'6. Patients'!$IH$9:$JA$9,0),ROWS('6. Patients'!ED$10:ED$107))),0),
IFERROR(SUMPRODUCT('6. Patients'!CQ$10:CQ$107,OFFSET('6. Patients'!$JB$9,1,MATCH($D69,'6. Patients'!$JC$9:$KZ$9,0),ROWS('6. Patients'!ED$10:ED$107))),0)+
IFERROR(SUMPRODUCT('6. Patients'!CQ$10:CQ$107,OFFSET('6. Patients'!$LA$9,1,MATCH($D69,'6. Patients'!$LB$9:$LU$9,0),ROWS('6. Patients'!ED$10:ED$107))),0)+
IFERROR(SUMPRODUCT('6. Patients'!CQ$10:CQ$107,OFFSET('6. Patients'!$LV$9,1,MATCH($D69,'6. Patients'!$LW$9:$NT$9,0),ROWS('6. Patients'!ED$10:ED$107))),0)+
IFERROR(SUMPRODUCT('6. Patients'!CQ$10:CQ$107,OFFSET('6. Patients'!$NU$9,1,MATCH($D69,'6. Patients'!$NV$9:$OO$9,0),ROWS('6. Patients'!ED$10:ED$107))),0),
IFERROR(SUMPRODUCT('6. Patients'!CQ$10:CQ$107,OFFSET('6. Patients'!$OP$9,1,MATCH($D69,'6. Patients'!$OQ$9:$QN$9,0),ROWS('6. Patients'!ED$10:ED$107))),0)+
IFERROR(SUMPRODUCT('6. Patients'!CQ$10:CQ$107,OFFSET('6. Patients'!$QO$9,1,MATCH($D69,'6. Patients'!$QP$9:$RI$9,0),ROWS('6. Patients'!ED$10:ED$107))),0)+
IFERROR(SUMPRODUCT('6. Patients'!CQ$10:CQ$107,OFFSET('6. Patients'!$RJ$9,1,MATCH($D69,'6. Patients'!$RK$9:$TH$9,0),ROWS('6. Patients'!ED$10:ED$107))),0)+
IFERROR(SUMPRODUCT('6. Patients'!CQ$10:CQ$107,OFFSET('6. Patients'!$TI$9,1,MATCH($D69,'6. Patients'!$TJ$9:$UC$9,0),ROWS('6. Patients'!ED$10:ED$107))),0))+
IFERROR(VLOOKUP($D69,$H$116:$L$146,COLUMNS($H$115:$J$115)-1+X$7,0)*$E69*$F69*'1. General Inputs'!$J$25,0),0),0)</f>
        <v>0</v>
      </c>
      <c r="Y69" s="776">
        <f ca="1">ROUNDUP(IFERROR($F69*$E69*CHOOSE(Y$7,
IFERROR(SUMPRODUCT('6. Patients'!CR$10:CR$107,OFFSET('6. Patients'!$DN$9,1,MATCH($D69,'6. Patients'!$DO$9:$FL$9,0),ROWS('6. Patients'!EE$10:EE$107))),0)+
IFERROR(SUMPRODUCT('6. Patients'!CR$10:CR$107,OFFSET('6. Patients'!$FM$9,1,MATCH($D69,'6. Patients'!$FN$9:$GG$9,0),ROWS('6. Patients'!EE$10:EE$107))),0)+
IFERROR(SUMPRODUCT('6. Patients'!CR$10:CR$107,OFFSET('6. Patients'!$GH$9,1,MATCH($D69,'6. Patients'!$GI$9:$IF$9,0),ROWS('6. Patients'!EE$10:EE$107))),0)+
IFERROR(SUMPRODUCT('6. Patients'!CR$10:CR$107,OFFSET('6. Patients'!$IG$9,1,MATCH($D69,'6. Patients'!$IH$9:$JA$9,0),ROWS('6. Patients'!EE$10:EE$107))),0),
IFERROR(SUMPRODUCT('6. Patients'!CR$10:CR$107,OFFSET('6. Patients'!$JB$9,1,MATCH($D69,'6. Patients'!$JC$9:$KZ$9,0),ROWS('6. Patients'!EE$10:EE$107))),0)+
IFERROR(SUMPRODUCT('6. Patients'!CR$10:CR$107,OFFSET('6. Patients'!$LA$9,1,MATCH($D69,'6. Patients'!$LB$9:$LU$9,0),ROWS('6. Patients'!EE$10:EE$107))),0)+
IFERROR(SUMPRODUCT('6. Patients'!CR$10:CR$107,OFFSET('6. Patients'!$LV$9,1,MATCH($D69,'6. Patients'!$LW$9:$NT$9,0),ROWS('6. Patients'!EE$10:EE$107))),0)+
IFERROR(SUMPRODUCT('6. Patients'!CR$10:CR$107,OFFSET('6. Patients'!$NU$9,1,MATCH($D69,'6. Patients'!$NV$9:$OO$9,0),ROWS('6. Patients'!EE$10:EE$107))),0),
IFERROR(SUMPRODUCT('6. Patients'!CR$10:CR$107,OFFSET('6. Patients'!$OP$9,1,MATCH($D69,'6. Patients'!$OQ$9:$QN$9,0),ROWS('6. Patients'!EE$10:EE$107))),0)+
IFERROR(SUMPRODUCT('6. Patients'!CR$10:CR$107,OFFSET('6. Patients'!$QO$9,1,MATCH($D69,'6. Patients'!$QP$9:$RI$9,0),ROWS('6. Patients'!EE$10:EE$107))),0)+
IFERROR(SUMPRODUCT('6. Patients'!CR$10:CR$107,OFFSET('6. Patients'!$RJ$9,1,MATCH($D69,'6. Patients'!$RK$9:$TH$9,0),ROWS('6. Patients'!EE$10:EE$107))),0)+
IFERROR(SUMPRODUCT('6. Patients'!CR$10:CR$107,OFFSET('6. Patients'!$TI$9,1,MATCH($D69,'6. Patients'!$TJ$9:$UC$9,0),ROWS('6. Patients'!EE$10:EE$107))),0))+
IFERROR(VLOOKUP($D69,$H$116:$L$146,COLUMNS($H$115:$J$115)-1+Y$7,0)*$E69*$F69*'1. General Inputs'!$J$25,0),0),0)</f>
        <v>0</v>
      </c>
      <c r="Z69" s="776">
        <f ca="1">ROUNDUP(IFERROR($F69*$E69*CHOOSE(Z$7,
IFERROR(SUMPRODUCT('6. Patients'!CS$10:CS$107,OFFSET('6. Patients'!$DN$9,1,MATCH($D69,'6. Patients'!$DO$9:$FL$9,0),ROWS('6. Patients'!EF$10:EF$107))),0)+
IFERROR(SUMPRODUCT('6. Patients'!CS$10:CS$107,OFFSET('6. Patients'!$FM$9,1,MATCH($D69,'6. Patients'!$FN$9:$GG$9,0),ROWS('6. Patients'!EF$10:EF$107))),0)+
IFERROR(SUMPRODUCT('6. Patients'!CS$10:CS$107,OFFSET('6. Patients'!$GH$9,1,MATCH($D69,'6. Patients'!$GI$9:$IF$9,0),ROWS('6. Patients'!EF$10:EF$107))),0)+
IFERROR(SUMPRODUCT('6. Patients'!CS$10:CS$107,OFFSET('6. Patients'!$IG$9,1,MATCH($D69,'6. Patients'!$IH$9:$JA$9,0),ROWS('6. Patients'!EF$10:EF$107))),0),
IFERROR(SUMPRODUCT('6. Patients'!CS$10:CS$107,OFFSET('6. Patients'!$JB$9,1,MATCH($D69,'6. Patients'!$JC$9:$KZ$9,0),ROWS('6. Patients'!EF$10:EF$107))),0)+
IFERROR(SUMPRODUCT('6. Patients'!CS$10:CS$107,OFFSET('6. Patients'!$LA$9,1,MATCH($D69,'6. Patients'!$LB$9:$LU$9,0),ROWS('6. Patients'!EF$10:EF$107))),0)+
IFERROR(SUMPRODUCT('6. Patients'!CS$10:CS$107,OFFSET('6. Patients'!$LV$9,1,MATCH($D69,'6. Patients'!$LW$9:$NT$9,0),ROWS('6. Patients'!EF$10:EF$107))),0)+
IFERROR(SUMPRODUCT('6. Patients'!CS$10:CS$107,OFFSET('6. Patients'!$NU$9,1,MATCH($D69,'6. Patients'!$NV$9:$OO$9,0),ROWS('6. Patients'!EF$10:EF$107))),0),
IFERROR(SUMPRODUCT('6. Patients'!CS$10:CS$107,OFFSET('6. Patients'!$OP$9,1,MATCH($D69,'6. Patients'!$OQ$9:$QN$9,0),ROWS('6. Patients'!EF$10:EF$107))),0)+
IFERROR(SUMPRODUCT('6. Patients'!CS$10:CS$107,OFFSET('6. Patients'!$QO$9,1,MATCH($D69,'6. Patients'!$QP$9:$RI$9,0),ROWS('6. Patients'!EF$10:EF$107))),0)+
IFERROR(SUMPRODUCT('6. Patients'!CS$10:CS$107,OFFSET('6. Patients'!$RJ$9,1,MATCH($D69,'6. Patients'!$RK$9:$TH$9,0),ROWS('6. Patients'!EF$10:EF$107))),0)+
IFERROR(SUMPRODUCT('6. Patients'!CS$10:CS$107,OFFSET('6. Patients'!$TI$9,1,MATCH($D69,'6. Patients'!$TJ$9:$UC$9,0),ROWS('6. Patients'!EF$10:EF$107))),0))+
IFERROR(VLOOKUP($D69,$H$116:$L$146,COLUMNS($H$115:$J$115)-1+Z$7,0)*$E69*$F69*'1. General Inputs'!$J$25,0),0),0)</f>
        <v>0</v>
      </c>
      <c r="AA69" s="776">
        <f ca="1">ROUNDUP(IFERROR($F69*$E69*CHOOSE(AA$7,
IFERROR(SUMPRODUCT('6. Patients'!CT$10:CT$107,OFFSET('6. Patients'!$DN$9,1,MATCH($D69,'6. Patients'!$DO$9:$FL$9,0),ROWS('6. Patients'!EG$10:EG$107))),0)+
IFERROR(SUMPRODUCT('6. Patients'!CT$10:CT$107,OFFSET('6. Patients'!$FM$9,1,MATCH($D69,'6. Patients'!$FN$9:$GG$9,0),ROWS('6. Patients'!EG$10:EG$107))),0)+
IFERROR(SUMPRODUCT('6. Patients'!CT$10:CT$107,OFFSET('6. Patients'!$GH$9,1,MATCH($D69,'6. Patients'!$GI$9:$IF$9,0),ROWS('6. Patients'!EG$10:EG$107))),0)+
IFERROR(SUMPRODUCT('6. Patients'!CT$10:CT$107,OFFSET('6. Patients'!$IG$9,1,MATCH($D69,'6. Patients'!$IH$9:$JA$9,0),ROWS('6. Patients'!EG$10:EG$107))),0),
IFERROR(SUMPRODUCT('6. Patients'!CT$10:CT$107,OFFSET('6. Patients'!$JB$9,1,MATCH($D69,'6. Patients'!$JC$9:$KZ$9,0),ROWS('6. Patients'!EG$10:EG$107))),0)+
IFERROR(SUMPRODUCT('6. Patients'!CT$10:CT$107,OFFSET('6. Patients'!$LA$9,1,MATCH($D69,'6. Patients'!$LB$9:$LU$9,0),ROWS('6. Patients'!EG$10:EG$107))),0)+
IFERROR(SUMPRODUCT('6. Patients'!CT$10:CT$107,OFFSET('6. Patients'!$LV$9,1,MATCH($D69,'6. Patients'!$LW$9:$NT$9,0),ROWS('6. Patients'!EG$10:EG$107))),0)+
IFERROR(SUMPRODUCT('6. Patients'!CT$10:CT$107,OFFSET('6. Patients'!$NU$9,1,MATCH($D69,'6. Patients'!$NV$9:$OO$9,0),ROWS('6. Patients'!EG$10:EG$107))),0),
IFERROR(SUMPRODUCT('6. Patients'!CT$10:CT$107,OFFSET('6. Patients'!$OP$9,1,MATCH($D69,'6. Patients'!$OQ$9:$QN$9,0),ROWS('6. Patients'!EG$10:EG$107))),0)+
IFERROR(SUMPRODUCT('6. Patients'!CT$10:CT$107,OFFSET('6. Patients'!$QO$9,1,MATCH($D69,'6. Patients'!$QP$9:$RI$9,0),ROWS('6. Patients'!EG$10:EG$107))),0)+
IFERROR(SUMPRODUCT('6. Patients'!CT$10:CT$107,OFFSET('6. Patients'!$RJ$9,1,MATCH($D69,'6. Patients'!$RK$9:$TH$9,0),ROWS('6. Patients'!EG$10:EG$107))),0)+
IFERROR(SUMPRODUCT('6. Patients'!CT$10:CT$107,OFFSET('6. Patients'!$TI$9,1,MATCH($D69,'6. Patients'!$TJ$9:$UC$9,0),ROWS('6. Patients'!EG$10:EG$107))),0))+
IFERROR(VLOOKUP($D69,$H$116:$L$146,COLUMNS($H$115:$J$115)-1+AA$7,0)*$E69*$F69*'1. General Inputs'!$J$25,0),0),0)</f>
        <v>0</v>
      </c>
      <c r="AB69" s="776">
        <f ca="1">ROUNDUP(IFERROR($F69*$E69*CHOOSE(AB$7,
IFERROR(SUMPRODUCT('6. Patients'!CU$10:CU$107,OFFSET('6. Patients'!$DN$9,1,MATCH($D69,'6. Patients'!$DO$9:$FL$9,0),ROWS('6. Patients'!EH$10:EH$107))),0)+
IFERROR(SUMPRODUCT('6. Patients'!CU$10:CU$107,OFFSET('6. Patients'!$FM$9,1,MATCH($D69,'6. Patients'!$FN$9:$GG$9,0),ROWS('6. Patients'!EH$10:EH$107))),0)+
IFERROR(SUMPRODUCT('6. Patients'!CU$10:CU$107,OFFSET('6. Patients'!$GH$9,1,MATCH($D69,'6. Patients'!$GI$9:$IF$9,0),ROWS('6. Patients'!EH$10:EH$107))),0)+
IFERROR(SUMPRODUCT('6. Patients'!CU$10:CU$107,OFFSET('6. Patients'!$IG$9,1,MATCH($D69,'6. Patients'!$IH$9:$JA$9,0),ROWS('6. Patients'!EH$10:EH$107))),0),
IFERROR(SUMPRODUCT('6. Patients'!CU$10:CU$107,OFFSET('6. Patients'!$JB$9,1,MATCH($D69,'6. Patients'!$JC$9:$KZ$9,0),ROWS('6. Patients'!EH$10:EH$107))),0)+
IFERROR(SUMPRODUCT('6. Patients'!CU$10:CU$107,OFFSET('6. Patients'!$LA$9,1,MATCH($D69,'6. Patients'!$LB$9:$LU$9,0),ROWS('6. Patients'!EH$10:EH$107))),0)+
IFERROR(SUMPRODUCT('6. Patients'!CU$10:CU$107,OFFSET('6. Patients'!$LV$9,1,MATCH($D69,'6. Patients'!$LW$9:$NT$9,0),ROWS('6. Patients'!EH$10:EH$107))),0)+
IFERROR(SUMPRODUCT('6. Patients'!CU$10:CU$107,OFFSET('6. Patients'!$NU$9,1,MATCH($D69,'6. Patients'!$NV$9:$OO$9,0),ROWS('6. Patients'!EH$10:EH$107))),0),
IFERROR(SUMPRODUCT('6. Patients'!CU$10:CU$107,OFFSET('6. Patients'!$OP$9,1,MATCH($D69,'6. Patients'!$OQ$9:$QN$9,0),ROWS('6. Patients'!EH$10:EH$107))),0)+
IFERROR(SUMPRODUCT('6. Patients'!CU$10:CU$107,OFFSET('6. Patients'!$QO$9,1,MATCH($D69,'6. Patients'!$QP$9:$RI$9,0),ROWS('6. Patients'!EH$10:EH$107))),0)+
IFERROR(SUMPRODUCT('6. Patients'!CU$10:CU$107,OFFSET('6. Patients'!$RJ$9,1,MATCH($D69,'6. Patients'!$RK$9:$TH$9,0),ROWS('6. Patients'!EH$10:EH$107))),0)+
IFERROR(SUMPRODUCT('6. Patients'!CU$10:CU$107,OFFSET('6. Patients'!$TI$9,1,MATCH($D69,'6. Patients'!$TJ$9:$UC$9,0),ROWS('6. Patients'!EH$10:EH$107))),0))+
IFERROR(VLOOKUP($D69,$H$116:$L$146,COLUMNS($H$115:$J$115)-1+AB$7,0)*$E69*$F69*'1. General Inputs'!$J$25,0),0),0)</f>
        <v>0</v>
      </c>
      <c r="AC69" s="776">
        <f ca="1">ROUNDUP(IFERROR($F69*$E69*CHOOSE(AC$7,
IFERROR(SUMPRODUCT('6. Patients'!CV$10:CV$107,OFFSET('6. Patients'!$DN$9,1,MATCH($D69,'6. Patients'!$DO$9:$FL$9,0),ROWS('6. Patients'!EI$10:EI$107))),0)+
IFERROR(SUMPRODUCT('6. Patients'!CV$10:CV$107,OFFSET('6. Patients'!$FM$9,1,MATCH($D69,'6. Patients'!$FN$9:$GG$9,0),ROWS('6. Patients'!EI$10:EI$107))),0)+
IFERROR(SUMPRODUCT('6. Patients'!CV$10:CV$107,OFFSET('6. Patients'!$GH$9,1,MATCH($D69,'6. Patients'!$GI$9:$IF$9,0),ROWS('6. Patients'!EI$10:EI$107))),0)+
IFERROR(SUMPRODUCT('6. Patients'!CV$10:CV$107,OFFSET('6. Patients'!$IG$9,1,MATCH($D69,'6. Patients'!$IH$9:$JA$9,0),ROWS('6. Patients'!EI$10:EI$107))),0),
IFERROR(SUMPRODUCT('6. Patients'!CV$10:CV$107,OFFSET('6. Patients'!$JB$9,1,MATCH($D69,'6. Patients'!$JC$9:$KZ$9,0),ROWS('6. Patients'!EI$10:EI$107))),0)+
IFERROR(SUMPRODUCT('6. Patients'!CV$10:CV$107,OFFSET('6. Patients'!$LA$9,1,MATCH($D69,'6. Patients'!$LB$9:$LU$9,0),ROWS('6. Patients'!EI$10:EI$107))),0)+
IFERROR(SUMPRODUCT('6. Patients'!CV$10:CV$107,OFFSET('6. Patients'!$LV$9,1,MATCH($D69,'6. Patients'!$LW$9:$NT$9,0),ROWS('6. Patients'!EI$10:EI$107))),0)+
IFERROR(SUMPRODUCT('6. Patients'!CV$10:CV$107,OFFSET('6. Patients'!$NU$9,1,MATCH($D69,'6. Patients'!$NV$9:$OO$9,0),ROWS('6. Patients'!EI$10:EI$107))),0),
IFERROR(SUMPRODUCT('6. Patients'!CV$10:CV$107,OFFSET('6. Patients'!$OP$9,1,MATCH($D69,'6. Patients'!$OQ$9:$QN$9,0),ROWS('6. Patients'!EI$10:EI$107))),0)+
IFERROR(SUMPRODUCT('6. Patients'!CV$10:CV$107,OFFSET('6. Patients'!$QO$9,1,MATCH($D69,'6. Patients'!$QP$9:$RI$9,0),ROWS('6. Patients'!EI$10:EI$107))),0)+
IFERROR(SUMPRODUCT('6. Patients'!CV$10:CV$107,OFFSET('6. Patients'!$RJ$9,1,MATCH($D69,'6. Patients'!$RK$9:$TH$9,0),ROWS('6. Patients'!EI$10:EI$107))),0)+
IFERROR(SUMPRODUCT('6. Patients'!CV$10:CV$107,OFFSET('6. Patients'!$TI$9,1,MATCH($D69,'6. Patients'!$TJ$9:$UC$9,0),ROWS('6. Patients'!EI$10:EI$107))),0))+
IFERROR(VLOOKUP($D69,$H$116:$L$146,COLUMNS($H$115:$J$115)-1+AC$7,0)*$E69*$F69*'1. General Inputs'!$J$25,0),0),0)</f>
        <v>0</v>
      </c>
      <c r="AD69" s="776">
        <f ca="1">ROUNDUP(IFERROR($F69*$E69*CHOOSE(AD$7,
IFERROR(SUMPRODUCT('6. Patients'!CW$10:CW$107,OFFSET('6. Patients'!$DN$9,1,MATCH($D69,'6. Patients'!$DO$9:$FL$9,0),ROWS('6. Patients'!EJ$10:EJ$107))),0)+
IFERROR(SUMPRODUCT('6. Patients'!CW$10:CW$107,OFFSET('6. Patients'!$FM$9,1,MATCH($D69,'6. Patients'!$FN$9:$GG$9,0),ROWS('6. Patients'!EJ$10:EJ$107))),0)+
IFERROR(SUMPRODUCT('6. Patients'!CW$10:CW$107,OFFSET('6. Patients'!$GH$9,1,MATCH($D69,'6. Patients'!$GI$9:$IF$9,0),ROWS('6. Patients'!EJ$10:EJ$107))),0)+
IFERROR(SUMPRODUCT('6. Patients'!CW$10:CW$107,OFFSET('6. Patients'!$IG$9,1,MATCH($D69,'6. Patients'!$IH$9:$JA$9,0),ROWS('6. Patients'!EJ$10:EJ$107))),0),
IFERROR(SUMPRODUCT('6. Patients'!CW$10:CW$107,OFFSET('6. Patients'!$JB$9,1,MATCH($D69,'6. Patients'!$JC$9:$KZ$9,0),ROWS('6. Patients'!EJ$10:EJ$107))),0)+
IFERROR(SUMPRODUCT('6. Patients'!CW$10:CW$107,OFFSET('6. Patients'!$LA$9,1,MATCH($D69,'6. Patients'!$LB$9:$LU$9,0),ROWS('6. Patients'!EJ$10:EJ$107))),0)+
IFERROR(SUMPRODUCT('6. Patients'!CW$10:CW$107,OFFSET('6. Patients'!$LV$9,1,MATCH($D69,'6. Patients'!$LW$9:$NT$9,0),ROWS('6. Patients'!EJ$10:EJ$107))),0)+
IFERROR(SUMPRODUCT('6. Patients'!CW$10:CW$107,OFFSET('6. Patients'!$NU$9,1,MATCH($D69,'6. Patients'!$NV$9:$OO$9,0),ROWS('6. Patients'!EJ$10:EJ$107))),0),
IFERROR(SUMPRODUCT('6. Patients'!CW$10:CW$107,OFFSET('6. Patients'!$OP$9,1,MATCH($D69,'6. Patients'!$OQ$9:$QN$9,0),ROWS('6. Patients'!EJ$10:EJ$107))),0)+
IFERROR(SUMPRODUCT('6. Patients'!CW$10:CW$107,OFFSET('6. Patients'!$QO$9,1,MATCH($D69,'6. Patients'!$QP$9:$RI$9,0),ROWS('6. Patients'!EJ$10:EJ$107))),0)+
IFERROR(SUMPRODUCT('6. Patients'!CW$10:CW$107,OFFSET('6. Patients'!$RJ$9,1,MATCH($D69,'6. Patients'!$RK$9:$TH$9,0),ROWS('6. Patients'!EJ$10:EJ$107))),0)+
IFERROR(SUMPRODUCT('6. Patients'!CW$10:CW$107,OFFSET('6. Patients'!$TI$9,1,MATCH($D69,'6. Patients'!$TJ$9:$UC$9,0),ROWS('6. Patients'!EJ$10:EJ$107))),0))+
IFERROR(VLOOKUP($D69,$H$116:$L$146,COLUMNS($H$115:$J$115)-1+AD$7,0)*$E69*$F69*'1. General Inputs'!$J$25,0),0),0)</f>
        <v>0</v>
      </c>
      <c r="AE69" s="776">
        <f ca="1">ROUNDUP(IFERROR($F69*$E69*CHOOSE(AE$7,
IFERROR(SUMPRODUCT('6. Patients'!CX$10:CX$107,OFFSET('6. Patients'!$DN$9,1,MATCH($D69,'6. Patients'!$DO$9:$FL$9,0),ROWS('6. Patients'!EK$10:EK$107))),0)+
IFERROR(SUMPRODUCT('6. Patients'!CX$10:CX$107,OFFSET('6. Patients'!$FM$9,1,MATCH($D69,'6. Patients'!$FN$9:$GG$9,0),ROWS('6. Patients'!EK$10:EK$107))),0)+
IFERROR(SUMPRODUCT('6. Patients'!CX$10:CX$107,OFFSET('6. Patients'!$GH$9,1,MATCH($D69,'6. Patients'!$GI$9:$IF$9,0),ROWS('6. Patients'!EK$10:EK$107))),0)+
IFERROR(SUMPRODUCT('6. Patients'!CX$10:CX$107,OFFSET('6. Patients'!$IG$9,1,MATCH($D69,'6. Patients'!$IH$9:$JA$9,0),ROWS('6. Patients'!EK$10:EK$107))),0),
IFERROR(SUMPRODUCT('6. Patients'!CX$10:CX$107,OFFSET('6. Patients'!$JB$9,1,MATCH($D69,'6. Patients'!$JC$9:$KZ$9,0),ROWS('6. Patients'!EK$10:EK$107))),0)+
IFERROR(SUMPRODUCT('6. Patients'!CX$10:CX$107,OFFSET('6. Patients'!$LA$9,1,MATCH($D69,'6. Patients'!$LB$9:$LU$9,0),ROWS('6. Patients'!EK$10:EK$107))),0)+
IFERROR(SUMPRODUCT('6. Patients'!CX$10:CX$107,OFFSET('6. Patients'!$LV$9,1,MATCH($D69,'6. Patients'!$LW$9:$NT$9,0),ROWS('6. Patients'!EK$10:EK$107))),0)+
IFERROR(SUMPRODUCT('6. Patients'!CX$10:CX$107,OFFSET('6. Patients'!$NU$9,1,MATCH($D69,'6. Patients'!$NV$9:$OO$9,0),ROWS('6. Patients'!EK$10:EK$107))),0),
IFERROR(SUMPRODUCT('6. Patients'!CX$10:CX$107,OFFSET('6. Patients'!$OP$9,1,MATCH($D69,'6. Patients'!$OQ$9:$QN$9,0),ROWS('6. Patients'!EK$10:EK$107))),0)+
IFERROR(SUMPRODUCT('6. Patients'!CX$10:CX$107,OFFSET('6. Patients'!$QO$9,1,MATCH($D69,'6. Patients'!$QP$9:$RI$9,0),ROWS('6. Patients'!EK$10:EK$107))),0)+
IFERROR(SUMPRODUCT('6. Patients'!CX$10:CX$107,OFFSET('6. Patients'!$RJ$9,1,MATCH($D69,'6. Patients'!$RK$9:$TH$9,0),ROWS('6. Patients'!EK$10:EK$107))),0)+
IFERROR(SUMPRODUCT('6. Patients'!CX$10:CX$107,OFFSET('6. Patients'!$TI$9,1,MATCH($D69,'6. Patients'!$TJ$9:$UC$9,0),ROWS('6. Patients'!EK$10:EK$107))),0))+
IFERROR(VLOOKUP($D69,$H$116:$L$146,COLUMNS($H$115:$J$115)-1+AE$7,0)*$E69*$F69*'1. General Inputs'!$J$25,0),0),0)</f>
        <v>0</v>
      </c>
      <c r="AF69" s="776">
        <f ca="1">ROUNDUP(IFERROR($F69*$E69*CHOOSE(AF$7,
IFERROR(SUMPRODUCT('6. Patients'!CY$10:CY$107,OFFSET('6. Patients'!$DN$9,1,MATCH($D69,'6. Patients'!$DO$9:$FL$9,0),ROWS('6. Patients'!EL$10:EL$107))),0)+
IFERROR(SUMPRODUCT('6. Patients'!CY$10:CY$107,OFFSET('6. Patients'!$FM$9,1,MATCH($D69,'6. Patients'!$FN$9:$GG$9,0),ROWS('6. Patients'!EL$10:EL$107))),0)+
IFERROR(SUMPRODUCT('6. Patients'!CY$10:CY$107,OFFSET('6. Patients'!$GH$9,1,MATCH($D69,'6. Patients'!$GI$9:$IF$9,0),ROWS('6. Patients'!EL$10:EL$107))),0)+
IFERROR(SUMPRODUCT('6. Patients'!CY$10:CY$107,OFFSET('6. Patients'!$IG$9,1,MATCH($D69,'6. Patients'!$IH$9:$JA$9,0),ROWS('6. Patients'!EL$10:EL$107))),0),
IFERROR(SUMPRODUCT('6. Patients'!CY$10:CY$107,OFFSET('6. Patients'!$JB$9,1,MATCH($D69,'6. Patients'!$JC$9:$KZ$9,0),ROWS('6. Patients'!EL$10:EL$107))),0)+
IFERROR(SUMPRODUCT('6. Patients'!CY$10:CY$107,OFFSET('6. Patients'!$LA$9,1,MATCH($D69,'6. Patients'!$LB$9:$LU$9,0),ROWS('6. Patients'!EL$10:EL$107))),0)+
IFERROR(SUMPRODUCT('6. Patients'!CY$10:CY$107,OFFSET('6. Patients'!$LV$9,1,MATCH($D69,'6. Patients'!$LW$9:$NT$9,0),ROWS('6. Patients'!EL$10:EL$107))),0)+
IFERROR(SUMPRODUCT('6. Patients'!CY$10:CY$107,OFFSET('6. Patients'!$NU$9,1,MATCH($D69,'6. Patients'!$NV$9:$OO$9,0),ROWS('6. Patients'!EL$10:EL$107))),0),
IFERROR(SUMPRODUCT('6. Patients'!CY$10:CY$107,OFFSET('6. Patients'!$OP$9,1,MATCH($D69,'6. Patients'!$OQ$9:$QN$9,0),ROWS('6. Patients'!EL$10:EL$107))),0)+
IFERROR(SUMPRODUCT('6. Patients'!CY$10:CY$107,OFFSET('6. Patients'!$QO$9,1,MATCH($D69,'6. Patients'!$QP$9:$RI$9,0),ROWS('6. Patients'!EL$10:EL$107))),0)+
IFERROR(SUMPRODUCT('6. Patients'!CY$10:CY$107,OFFSET('6. Patients'!$RJ$9,1,MATCH($D69,'6. Patients'!$RK$9:$TH$9,0),ROWS('6. Patients'!EL$10:EL$107))),0)+
IFERROR(SUMPRODUCT('6. Patients'!CY$10:CY$107,OFFSET('6. Patients'!$TI$9,1,MATCH($D69,'6. Patients'!$TJ$9:$UC$9,0),ROWS('6. Patients'!EL$10:EL$107))),0))+
IFERROR(VLOOKUP($D69,$H$116:$L$146,COLUMNS($H$115:$J$115)-1+AF$7,0)*$E69*$F69*'1. General Inputs'!$J$25,0),0),0)</f>
        <v>0</v>
      </c>
      <c r="AG69" s="776">
        <f ca="1">ROUNDUP(IFERROR($F69*$E69*CHOOSE(AG$7,
IFERROR(SUMPRODUCT('6. Patients'!CZ$10:CZ$107,OFFSET('6. Patients'!$DN$9,1,MATCH($D69,'6. Patients'!$DO$9:$FL$9,0),ROWS('6. Patients'!EM$10:EM$107))),0)+
IFERROR(SUMPRODUCT('6. Patients'!CZ$10:CZ$107,OFFSET('6. Patients'!$FM$9,1,MATCH($D69,'6. Patients'!$FN$9:$GG$9,0),ROWS('6. Patients'!EM$10:EM$107))),0)+
IFERROR(SUMPRODUCT('6. Patients'!CZ$10:CZ$107,OFFSET('6. Patients'!$GH$9,1,MATCH($D69,'6. Patients'!$GI$9:$IF$9,0),ROWS('6. Patients'!EM$10:EM$107))),0)+
IFERROR(SUMPRODUCT('6. Patients'!CZ$10:CZ$107,OFFSET('6. Patients'!$IG$9,1,MATCH($D69,'6. Patients'!$IH$9:$JA$9,0),ROWS('6. Patients'!EM$10:EM$107))),0),
IFERROR(SUMPRODUCT('6. Patients'!CZ$10:CZ$107,OFFSET('6. Patients'!$JB$9,1,MATCH($D69,'6. Patients'!$JC$9:$KZ$9,0),ROWS('6. Patients'!EM$10:EM$107))),0)+
IFERROR(SUMPRODUCT('6. Patients'!CZ$10:CZ$107,OFFSET('6. Patients'!$LA$9,1,MATCH($D69,'6. Patients'!$LB$9:$LU$9,0),ROWS('6. Patients'!EM$10:EM$107))),0)+
IFERROR(SUMPRODUCT('6. Patients'!CZ$10:CZ$107,OFFSET('6. Patients'!$LV$9,1,MATCH($D69,'6. Patients'!$LW$9:$NT$9,0),ROWS('6. Patients'!EM$10:EM$107))),0)+
IFERROR(SUMPRODUCT('6. Patients'!CZ$10:CZ$107,OFFSET('6. Patients'!$NU$9,1,MATCH($D69,'6. Patients'!$NV$9:$OO$9,0),ROWS('6. Patients'!EM$10:EM$107))),0),
IFERROR(SUMPRODUCT('6. Patients'!CZ$10:CZ$107,OFFSET('6. Patients'!$OP$9,1,MATCH($D69,'6. Patients'!$OQ$9:$QN$9,0),ROWS('6. Patients'!EM$10:EM$107))),0)+
IFERROR(SUMPRODUCT('6. Patients'!CZ$10:CZ$107,OFFSET('6. Patients'!$QO$9,1,MATCH($D69,'6. Patients'!$QP$9:$RI$9,0),ROWS('6. Patients'!EM$10:EM$107))),0)+
IFERROR(SUMPRODUCT('6. Patients'!CZ$10:CZ$107,OFFSET('6. Patients'!$RJ$9,1,MATCH($D69,'6. Patients'!$RK$9:$TH$9,0),ROWS('6. Patients'!EM$10:EM$107))),0)+
IFERROR(SUMPRODUCT('6. Patients'!CZ$10:CZ$107,OFFSET('6. Patients'!$TI$9,1,MATCH($D69,'6. Patients'!$TJ$9:$UC$9,0),ROWS('6. Patients'!EM$10:EM$107))),0))+
IFERROR(VLOOKUP($D69,$H$116:$L$146,COLUMNS($H$115:$J$115)-1+AG$7,0)*$E69*$F69*'1. General Inputs'!$J$25,0),0),0)</f>
        <v>0</v>
      </c>
      <c r="AH69" s="776">
        <f ca="1">ROUNDUP(IFERROR($F69*$E69*CHOOSE(AH$7,
IFERROR(SUMPRODUCT('6. Patients'!DA$10:DA$107,OFFSET('6. Patients'!$DN$9,1,MATCH($D69,'6. Patients'!$DO$9:$FL$9,0),ROWS('6. Patients'!EN$10:EN$107))),0)+
IFERROR(SUMPRODUCT('6. Patients'!DA$10:DA$107,OFFSET('6. Patients'!$FM$9,1,MATCH($D69,'6. Patients'!$FN$9:$GG$9,0),ROWS('6. Patients'!EN$10:EN$107))),0)+
IFERROR(SUMPRODUCT('6. Patients'!DA$10:DA$107,OFFSET('6. Patients'!$GH$9,1,MATCH($D69,'6. Patients'!$GI$9:$IF$9,0),ROWS('6. Patients'!EN$10:EN$107))),0)+
IFERROR(SUMPRODUCT('6. Patients'!DA$10:DA$107,OFFSET('6. Patients'!$IG$9,1,MATCH($D69,'6. Patients'!$IH$9:$JA$9,0),ROWS('6. Patients'!EN$10:EN$107))),0),
IFERROR(SUMPRODUCT('6. Patients'!DA$10:DA$107,OFFSET('6. Patients'!$JB$9,1,MATCH($D69,'6. Patients'!$JC$9:$KZ$9,0),ROWS('6. Patients'!EN$10:EN$107))),0)+
IFERROR(SUMPRODUCT('6. Patients'!DA$10:DA$107,OFFSET('6. Patients'!$LA$9,1,MATCH($D69,'6. Patients'!$LB$9:$LU$9,0),ROWS('6. Patients'!EN$10:EN$107))),0)+
IFERROR(SUMPRODUCT('6. Patients'!DA$10:DA$107,OFFSET('6. Patients'!$LV$9,1,MATCH($D69,'6. Patients'!$LW$9:$NT$9,0),ROWS('6. Patients'!EN$10:EN$107))),0)+
IFERROR(SUMPRODUCT('6. Patients'!DA$10:DA$107,OFFSET('6. Patients'!$NU$9,1,MATCH($D69,'6. Patients'!$NV$9:$OO$9,0),ROWS('6. Patients'!EN$10:EN$107))),0),
IFERROR(SUMPRODUCT('6. Patients'!DA$10:DA$107,OFFSET('6. Patients'!$OP$9,1,MATCH($D69,'6. Patients'!$OQ$9:$QN$9,0),ROWS('6. Patients'!EN$10:EN$107))),0)+
IFERROR(SUMPRODUCT('6. Patients'!DA$10:DA$107,OFFSET('6. Patients'!$QO$9,1,MATCH($D69,'6. Patients'!$QP$9:$RI$9,0),ROWS('6. Patients'!EN$10:EN$107))),0)+
IFERROR(SUMPRODUCT('6. Patients'!DA$10:DA$107,OFFSET('6. Patients'!$RJ$9,1,MATCH($D69,'6. Patients'!$RK$9:$TH$9,0),ROWS('6. Patients'!EN$10:EN$107))),0)+
IFERROR(SUMPRODUCT('6. Patients'!DA$10:DA$107,OFFSET('6. Patients'!$TI$9,1,MATCH($D69,'6. Patients'!$TJ$9:$UC$9,0),ROWS('6. Patients'!EN$10:EN$107))),0))+
IFERROR(VLOOKUP($D69,$H$116:$L$146,COLUMNS($H$115:$J$115)-1+AH$7,0)*$E69*$F69*'1. General Inputs'!$J$25,0),0),0)</f>
        <v>0</v>
      </c>
      <c r="AI69" s="776">
        <f ca="1">ROUNDUP(IFERROR($F69*$E69*CHOOSE(AI$7,
IFERROR(SUMPRODUCT('6. Patients'!DB$10:DB$107,OFFSET('6. Patients'!$DN$9,1,MATCH($D69,'6. Patients'!$DO$9:$FL$9,0),ROWS('6. Patients'!EO$10:EO$107))),0)+
IFERROR(SUMPRODUCT('6. Patients'!DB$10:DB$107,OFFSET('6. Patients'!$FM$9,1,MATCH($D69,'6. Patients'!$FN$9:$GG$9,0),ROWS('6. Patients'!EO$10:EO$107))),0)+
IFERROR(SUMPRODUCT('6. Patients'!DB$10:DB$107,OFFSET('6. Patients'!$GH$9,1,MATCH($D69,'6. Patients'!$GI$9:$IF$9,0),ROWS('6. Patients'!EO$10:EO$107))),0)+
IFERROR(SUMPRODUCT('6. Patients'!DB$10:DB$107,OFFSET('6. Patients'!$IG$9,1,MATCH($D69,'6. Patients'!$IH$9:$JA$9,0),ROWS('6. Patients'!EO$10:EO$107))),0),
IFERROR(SUMPRODUCT('6. Patients'!DB$10:DB$107,OFFSET('6. Patients'!$JB$9,1,MATCH($D69,'6. Patients'!$JC$9:$KZ$9,0),ROWS('6. Patients'!EO$10:EO$107))),0)+
IFERROR(SUMPRODUCT('6. Patients'!DB$10:DB$107,OFFSET('6. Patients'!$LA$9,1,MATCH($D69,'6. Patients'!$LB$9:$LU$9,0),ROWS('6. Patients'!EO$10:EO$107))),0)+
IFERROR(SUMPRODUCT('6. Patients'!DB$10:DB$107,OFFSET('6. Patients'!$LV$9,1,MATCH($D69,'6. Patients'!$LW$9:$NT$9,0),ROWS('6. Patients'!EO$10:EO$107))),0)+
IFERROR(SUMPRODUCT('6. Patients'!DB$10:DB$107,OFFSET('6. Patients'!$NU$9,1,MATCH($D69,'6. Patients'!$NV$9:$OO$9,0),ROWS('6. Patients'!EO$10:EO$107))),0),
IFERROR(SUMPRODUCT('6. Patients'!DB$10:DB$107,OFFSET('6. Patients'!$OP$9,1,MATCH($D69,'6. Patients'!$OQ$9:$QN$9,0),ROWS('6. Patients'!EO$10:EO$107))),0)+
IFERROR(SUMPRODUCT('6. Patients'!DB$10:DB$107,OFFSET('6. Patients'!$QO$9,1,MATCH($D69,'6. Patients'!$QP$9:$RI$9,0),ROWS('6. Patients'!EO$10:EO$107))),0)+
IFERROR(SUMPRODUCT('6. Patients'!DB$10:DB$107,OFFSET('6. Patients'!$RJ$9,1,MATCH($D69,'6. Patients'!$RK$9:$TH$9,0),ROWS('6. Patients'!EO$10:EO$107))),0)+
IFERROR(SUMPRODUCT('6. Patients'!DB$10:DB$107,OFFSET('6. Patients'!$TI$9,1,MATCH($D69,'6. Patients'!$TJ$9:$UC$9,0),ROWS('6. Patients'!EO$10:EO$107))),0))+
IFERROR(VLOOKUP($D69,$H$116:$L$146,COLUMNS($H$115:$J$115)-1+AI$7,0)*$E69*$F69*'1. General Inputs'!$J$25,0),0),0)</f>
        <v>0</v>
      </c>
      <c r="AJ69" s="776">
        <f ca="1">ROUNDUP(IFERROR($F69*$E69*CHOOSE(AJ$7,
IFERROR(SUMPRODUCT('6. Patients'!DC$10:DC$107,OFFSET('6. Patients'!$DN$9,1,MATCH($D69,'6. Patients'!$DO$9:$FL$9,0),ROWS('6. Patients'!EP$10:EP$107))),0)+
IFERROR(SUMPRODUCT('6. Patients'!DC$10:DC$107,OFFSET('6. Patients'!$FM$9,1,MATCH($D69,'6. Patients'!$FN$9:$GG$9,0),ROWS('6. Patients'!EP$10:EP$107))),0)+
IFERROR(SUMPRODUCT('6. Patients'!DC$10:DC$107,OFFSET('6. Patients'!$GH$9,1,MATCH($D69,'6. Patients'!$GI$9:$IF$9,0),ROWS('6. Patients'!EP$10:EP$107))),0)+
IFERROR(SUMPRODUCT('6. Patients'!DC$10:DC$107,OFFSET('6. Patients'!$IG$9,1,MATCH($D69,'6. Patients'!$IH$9:$JA$9,0),ROWS('6. Patients'!EP$10:EP$107))),0),
IFERROR(SUMPRODUCT('6. Patients'!DC$10:DC$107,OFFSET('6. Patients'!$JB$9,1,MATCH($D69,'6. Patients'!$JC$9:$KZ$9,0),ROWS('6. Patients'!EP$10:EP$107))),0)+
IFERROR(SUMPRODUCT('6. Patients'!DC$10:DC$107,OFFSET('6. Patients'!$LA$9,1,MATCH($D69,'6. Patients'!$LB$9:$LU$9,0),ROWS('6. Patients'!EP$10:EP$107))),0)+
IFERROR(SUMPRODUCT('6. Patients'!DC$10:DC$107,OFFSET('6. Patients'!$LV$9,1,MATCH($D69,'6. Patients'!$LW$9:$NT$9,0),ROWS('6. Patients'!EP$10:EP$107))),0)+
IFERROR(SUMPRODUCT('6. Patients'!DC$10:DC$107,OFFSET('6. Patients'!$NU$9,1,MATCH($D69,'6. Patients'!$NV$9:$OO$9,0),ROWS('6. Patients'!EP$10:EP$107))),0),
IFERROR(SUMPRODUCT('6. Patients'!DC$10:DC$107,OFFSET('6. Patients'!$OP$9,1,MATCH($D69,'6. Patients'!$OQ$9:$QN$9,0),ROWS('6. Patients'!EP$10:EP$107))),0)+
IFERROR(SUMPRODUCT('6. Patients'!DC$10:DC$107,OFFSET('6. Patients'!$QO$9,1,MATCH($D69,'6. Patients'!$QP$9:$RI$9,0),ROWS('6. Patients'!EP$10:EP$107))),0)+
IFERROR(SUMPRODUCT('6. Patients'!DC$10:DC$107,OFFSET('6. Patients'!$RJ$9,1,MATCH($D69,'6. Patients'!$RK$9:$TH$9,0),ROWS('6. Patients'!EP$10:EP$107))),0)+
IFERROR(SUMPRODUCT('6. Patients'!DC$10:DC$107,OFFSET('6. Patients'!$TI$9,1,MATCH($D69,'6. Patients'!$TJ$9:$UC$9,0),ROWS('6. Patients'!EP$10:EP$107))),0))+
IFERROR(VLOOKUP($D69,$H$116:$L$146,COLUMNS($H$115:$J$115)-1+AJ$7,0)*$E69*$F69*'1. General Inputs'!$J$25,0),0),0)</f>
        <v>0</v>
      </c>
      <c r="AK69" s="776">
        <f ca="1">ROUNDUP(IFERROR($F69*$E69*CHOOSE(AK$7,
IFERROR(SUMPRODUCT('6. Patients'!DD$10:DD$107,OFFSET('6. Patients'!$DN$9,1,MATCH($D69,'6. Patients'!$DO$9:$FL$9,0),ROWS('6. Patients'!EQ$10:EQ$107))),0)+
IFERROR(SUMPRODUCT('6. Patients'!DD$10:DD$107,OFFSET('6. Patients'!$FM$9,1,MATCH($D69,'6. Patients'!$FN$9:$GG$9,0),ROWS('6. Patients'!EQ$10:EQ$107))),0)+
IFERROR(SUMPRODUCT('6. Patients'!DD$10:DD$107,OFFSET('6. Patients'!$GH$9,1,MATCH($D69,'6. Patients'!$GI$9:$IF$9,0),ROWS('6. Patients'!EQ$10:EQ$107))),0)+
IFERROR(SUMPRODUCT('6. Patients'!DD$10:DD$107,OFFSET('6. Patients'!$IG$9,1,MATCH($D69,'6. Patients'!$IH$9:$JA$9,0),ROWS('6. Patients'!EQ$10:EQ$107))),0),
IFERROR(SUMPRODUCT('6. Patients'!DD$10:DD$107,OFFSET('6. Patients'!$JB$9,1,MATCH($D69,'6. Patients'!$JC$9:$KZ$9,0),ROWS('6. Patients'!EQ$10:EQ$107))),0)+
IFERROR(SUMPRODUCT('6. Patients'!DD$10:DD$107,OFFSET('6. Patients'!$LA$9,1,MATCH($D69,'6. Patients'!$LB$9:$LU$9,0),ROWS('6. Patients'!EQ$10:EQ$107))),0)+
IFERROR(SUMPRODUCT('6. Patients'!DD$10:DD$107,OFFSET('6. Patients'!$LV$9,1,MATCH($D69,'6. Patients'!$LW$9:$NT$9,0),ROWS('6. Patients'!EQ$10:EQ$107))),0)+
IFERROR(SUMPRODUCT('6. Patients'!DD$10:DD$107,OFFSET('6. Patients'!$NU$9,1,MATCH($D69,'6. Patients'!$NV$9:$OO$9,0),ROWS('6. Patients'!EQ$10:EQ$107))),0),
IFERROR(SUMPRODUCT('6. Patients'!DD$10:DD$107,OFFSET('6. Patients'!$OP$9,1,MATCH($D69,'6. Patients'!$OQ$9:$QN$9,0),ROWS('6. Patients'!EQ$10:EQ$107))),0)+
IFERROR(SUMPRODUCT('6. Patients'!DD$10:DD$107,OFFSET('6. Patients'!$QO$9,1,MATCH($D69,'6. Patients'!$QP$9:$RI$9,0),ROWS('6. Patients'!EQ$10:EQ$107))),0)+
IFERROR(SUMPRODUCT('6. Patients'!DD$10:DD$107,OFFSET('6. Patients'!$RJ$9,1,MATCH($D69,'6. Patients'!$RK$9:$TH$9,0),ROWS('6. Patients'!EQ$10:EQ$107))),0)+
IFERROR(SUMPRODUCT('6. Patients'!DD$10:DD$107,OFFSET('6. Patients'!$TI$9,1,MATCH($D69,'6. Patients'!$TJ$9:$UC$9,0),ROWS('6. Patients'!EQ$10:EQ$107))),0))+
IFERROR(VLOOKUP($D69,$H$116:$L$146,COLUMNS($H$115:$J$115)-1+AK$7,0)*$E69*$F69*'1. General Inputs'!$J$25,0),0),0)</f>
        <v>0</v>
      </c>
      <c r="AL69" s="776">
        <f ca="1">ROUNDUP(IFERROR($F69*$E69*CHOOSE(AL$7,
IFERROR(SUMPRODUCT('6. Patients'!DE$10:DE$107,OFFSET('6. Patients'!$DN$9,1,MATCH($D69,'6. Patients'!$DO$9:$FL$9,0),ROWS('6. Patients'!ER$10:ER$107))),0)+
IFERROR(SUMPRODUCT('6. Patients'!DE$10:DE$107,OFFSET('6. Patients'!$FM$9,1,MATCH($D69,'6. Patients'!$FN$9:$GG$9,0),ROWS('6. Patients'!ER$10:ER$107))),0)+
IFERROR(SUMPRODUCT('6. Patients'!DE$10:DE$107,OFFSET('6. Patients'!$GH$9,1,MATCH($D69,'6. Patients'!$GI$9:$IF$9,0),ROWS('6. Patients'!ER$10:ER$107))),0)+
IFERROR(SUMPRODUCT('6. Patients'!DE$10:DE$107,OFFSET('6. Patients'!$IG$9,1,MATCH($D69,'6. Patients'!$IH$9:$JA$9,0),ROWS('6. Patients'!ER$10:ER$107))),0),
IFERROR(SUMPRODUCT('6. Patients'!DE$10:DE$107,OFFSET('6. Patients'!$JB$9,1,MATCH($D69,'6. Patients'!$JC$9:$KZ$9,0),ROWS('6. Patients'!ER$10:ER$107))),0)+
IFERROR(SUMPRODUCT('6. Patients'!DE$10:DE$107,OFFSET('6. Patients'!$LA$9,1,MATCH($D69,'6. Patients'!$LB$9:$LU$9,0),ROWS('6. Patients'!ER$10:ER$107))),0)+
IFERROR(SUMPRODUCT('6. Patients'!DE$10:DE$107,OFFSET('6. Patients'!$LV$9,1,MATCH($D69,'6. Patients'!$LW$9:$NT$9,0),ROWS('6. Patients'!ER$10:ER$107))),0)+
IFERROR(SUMPRODUCT('6. Patients'!DE$10:DE$107,OFFSET('6. Patients'!$NU$9,1,MATCH($D69,'6. Patients'!$NV$9:$OO$9,0),ROWS('6. Patients'!ER$10:ER$107))),0),
IFERROR(SUMPRODUCT('6. Patients'!DE$10:DE$107,OFFSET('6. Patients'!$OP$9,1,MATCH($D69,'6. Patients'!$OQ$9:$QN$9,0),ROWS('6. Patients'!ER$10:ER$107))),0)+
IFERROR(SUMPRODUCT('6. Patients'!DE$10:DE$107,OFFSET('6. Patients'!$QO$9,1,MATCH($D69,'6. Patients'!$QP$9:$RI$9,0),ROWS('6. Patients'!ER$10:ER$107))),0)+
IFERROR(SUMPRODUCT('6. Patients'!DE$10:DE$107,OFFSET('6. Patients'!$RJ$9,1,MATCH($D69,'6. Patients'!$RK$9:$TH$9,0),ROWS('6. Patients'!ER$10:ER$107))),0)+
IFERROR(SUMPRODUCT('6. Patients'!DE$10:DE$107,OFFSET('6. Patients'!$TI$9,1,MATCH($D69,'6. Patients'!$TJ$9:$UC$9,0),ROWS('6. Patients'!ER$10:ER$107))),0))+
IFERROR(VLOOKUP($D69,$H$116:$L$146,COLUMNS($H$115:$J$115)-1+AL$7,0)*$E69*$F69*'1. General Inputs'!$J$25,0),0),0)</f>
        <v>0</v>
      </c>
      <c r="AM69" s="776">
        <f ca="1">ROUNDUP(IFERROR($F69*$E69*CHOOSE(AM$7,
IFERROR(SUMPRODUCT('6. Patients'!DF$10:DF$107,OFFSET('6. Patients'!$DN$9,1,MATCH($D69,'6. Patients'!$DO$9:$FL$9,0),ROWS('6. Patients'!ES$10:ES$107))),0)+
IFERROR(SUMPRODUCT('6. Patients'!DF$10:DF$107,OFFSET('6. Patients'!$FM$9,1,MATCH($D69,'6. Patients'!$FN$9:$GG$9,0),ROWS('6. Patients'!ES$10:ES$107))),0)+
IFERROR(SUMPRODUCT('6. Patients'!DF$10:DF$107,OFFSET('6. Patients'!$GH$9,1,MATCH($D69,'6. Patients'!$GI$9:$IF$9,0),ROWS('6. Patients'!ES$10:ES$107))),0)+
IFERROR(SUMPRODUCT('6. Patients'!DF$10:DF$107,OFFSET('6. Patients'!$IG$9,1,MATCH($D69,'6. Patients'!$IH$9:$JA$9,0),ROWS('6. Patients'!ES$10:ES$107))),0),
IFERROR(SUMPRODUCT('6. Patients'!DF$10:DF$107,OFFSET('6. Patients'!$JB$9,1,MATCH($D69,'6. Patients'!$JC$9:$KZ$9,0),ROWS('6. Patients'!ES$10:ES$107))),0)+
IFERROR(SUMPRODUCT('6. Patients'!DF$10:DF$107,OFFSET('6. Patients'!$LA$9,1,MATCH($D69,'6. Patients'!$LB$9:$LU$9,0),ROWS('6. Patients'!ES$10:ES$107))),0)+
IFERROR(SUMPRODUCT('6. Patients'!DF$10:DF$107,OFFSET('6. Patients'!$LV$9,1,MATCH($D69,'6. Patients'!$LW$9:$NT$9,0),ROWS('6. Patients'!ES$10:ES$107))),0)+
IFERROR(SUMPRODUCT('6. Patients'!DF$10:DF$107,OFFSET('6. Patients'!$NU$9,1,MATCH($D69,'6. Patients'!$NV$9:$OO$9,0),ROWS('6. Patients'!ES$10:ES$107))),0),
IFERROR(SUMPRODUCT('6. Patients'!DF$10:DF$107,OFFSET('6. Patients'!$OP$9,1,MATCH($D69,'6. Patients'!$OQ$9:$QN$9,0),ROWS('6. Patients'!ES$10:ES$107))),0)+
IFERROR(SUMPRODUCT('6. Patients'!DF$10:DF$107,OFFSET('6. Patients'!$QO$9,1,MATCH($D69,'6. Patients'!$QP$9:$RI$9,0),ROWS('6. Patients'!ES$10:ES$107))),0)+
IFERROR(SUMPRODUCT('6. Patients'!DF$10:DF$107,OFFSET('6. Patients'!$RJ$9,1,MATCH($D69,'6. Patients'!$RK$9:$TH$9,0),ROWS('6. Patients'!ES$10:ES$107))),0)+
IFERROR(SUMPRODUCT('6. Patients'!DF$10:DF$107,OFFSET('6. Patients'!$TI$9,1,MATCH($D69,'6. Patients'!$TJ$9:$UC$9,0),ROWS('6. Patients'!ES$10:ES$107))),0))+
IFERROR(VLOOKUP($D69,$H$116:$L$146,COLUMNS($H$115:$J$115)-1+AM$7,0)*$E69*$F69*'1. General Inputs'!$J$25,0),0),0)</f>
        <v>0</v>
      </c>
      <c r="AN69" s="776">
        <f ca="1">ROUNDUP(IFERROR($F69*$E69*CHOOSE(AN$7,
IFERROR(SUMPRODUCT('6. Patients'!DG$10:DG$107,OFFSET('6. Patients'!$DN$9,1,MATCH($D69,'6. Patients'!$DO$9:$FL$9,0),ROWS('6. Patients'!ET$10:ET$107))),0)+
IFERROR(SUMPRODUCT('6. Patients'!DG$10:DG$107,OFFSET('6. Patients'!$FM$9,1,MATCH($D69,'6. Patients'!$FN$9:$GG$9,0),ROWS('6. Patients'!ET$10:ET$107))),0)+
IFERROR(SUMPRODUCT('6. Patients'!DG$10:DG$107,OFFSET('6. Patients'!$GH$9,1,MATCH($D69,'6. Patients'!$GI$9:$IF$9,0),ROWS('6. Patients'!ET$10:ET$107))),0)+
IFERROR(SUMPRODUCT('6. Patients'!DG$10:DG$107,OFFSET('6. Patients'!$IG$9,1,MATCH($D69,'6. Patients'!$IH$9:$JA$9,0),ROWS('6. Patients'!ET$10:ET$107))),0),
IFERROR(SUMPRODUCT('6. Patients'!DG$10:DG$107,OFFSET('6. Patients'!$JB$9,1,MATCH($D69,'6. Patients'!$JC$9:$KZ$9,0),ROWS('6. Patients'!ET$10:ET$107))),0)+
IFERROR(SUMPRODUCT('6. Patients'!DG$10:DG$107,OFFSET('6. Patients'!$LA$9,1,MATCH($D69,'6. Patients'!$LB$9:$LU$9,0),ROWS('6. Patients'!ET$10:ET$107))),0)+
IFERROR(SUMPRODUCT('6. Patients'!DG$10:DG$107,OFFSET('6. Patients'!$LV$9,1,MATCH($D69,'6. Patients'!$LW$9:$NT$9,0),ROWS('6. Patients'!ET$10:ET$107))),0)+
IFERROR(SUMPRODUCT('6. Patients'!DG$10:DG$107,OFFSET('6. Patients'!$NU$9,1,MATCH($D69,'6. Patients'!$NV$9:$OO$9,0),ROWS('6. Patients'!ET$10:ET$107))),0),
IFERROR(SUMPRODUCT('6. Patients'!DG$10:DG$107,OFFSET('6. Patients'!$OP$9,1,MATCH($D69,'6. Patients'!$OQ$9:$QN$9,0),ROWS('6. Patients'!ET$10:ET$107))),0)+
IFERROR(SUMPRODUCT('6. Patients'!DG$10:DG$107,OFFSET('6. Patients'!$QO$9,1,MATCH($D69,'6. Patients'!$QP$9:$RI$9,0),ROWS('6. Patients'!ET$10:ET$107))),0)+
IFERROR(SUMPRODUCT('6. Patients'!DG$10:DG$107,OFFSET('6. Patients'!$RJ$9,1,MATCH($D69,'6. Patients'!$RK$9:$TH$9,0),ROWS('6. Patients'!ET$10:ET$107))),0)+
IFERROR(SUMPRODUCT('6. Patients'!DG$10:DG$107,OFFSET('6. Patients'!$TI$9,1,MATCH($D69,'6. Patients'!$TJ$9:$UC$9,0),ROWS('6. Patients'!ET$10:ET$107))),0))+
IFERROR(VLOOKUP($D69,$H$116:$L$146,COLUMNS($H$115:$J$115)-1+AN$7,0)*$E69*$F69*'1. General Inputs'!$J$25,0),0),0)</f>
        <v>0</v>
      </c>
      <c r="AO69" s="776">
        <f ca="1">ROUNDUP(IFERROR($F69*$E69*CHOOSE(AO$7,
IFERROR(SUMPRODUCT('6. Patients'!DH$10:DH$107,OFFSET('6. Patients'!$DN$9,1,MATCH($D69,'6. Patients'!$DO$9:$FL$9,0),ROWS('6. Patients'!EU$10:EU$107))),0)+
IFERROR(SUMPRODUCT('6. Patients'!DH$10:DH$107,OFFSET('6. Patients'!$FM$9,1,MATCH($D69,'6. Patients'!$FN$9:$GG$9,0),ROWS('6. Patients'!EU$10:EU$107))),0)+
IFERROR(SUMPRODUCT('6. Patients'!DH$10:DH$107,OFFSET('6. Patients'!$GH$9,1,MATCH($D69,'6. Patients'!$GI$9:$IF$9,0),ROWS('6. Patients'!EU$10:EU$107))),0)+
IFERROR(SUMPRODUCT('6. Patients'!DH$10:DH$107,OFFSET('6. Patients'!$IG$9,1,MATCH($D69,'6. Patients'!$IH$9:$JA$9,0),ROWS('6. Patients'!EU$10:EU$107))),0),
IFERROR(SUMPRODUCT('6. Patients'!DH$10:DH$107,OFFSET('6. Patients'!$JB$9,1,MATCH($D69,'6. Patients'!$JC$9:$KZ$9,0),ROWS('6. Patients'!EU$10:EU$107))),0)+
IFERROR(SUMPRODUCT('6. Patients'!DH$10:DH$107,OFFSET('6. Patients'!$LA$9,1,MATCH($D69,'6. Patients'!$LB$9:$LU$9,0),ROWS('6. Patients'!EU$10:EU$107))),0)+
IFERROR(SUMPRODUCT('6. Patients'!DH$10:DH$107,OFFSET('6. Patients'!$LV$9,1,MATCH($D69,'6. Patients'!$LW$9:$NT$9,0),ROWS('6. Patients'!EU$10:EU$107))),0)+
IFERROR(SUMPRODUCT('6. Patients'!DH$10:DH$107,OFFSET('6. Patients'!$NU$9,1,MATCH($D69,'6. Patients'!$NV$9:$OO$9,0),ROWS('6. Patients'!EU$10:EU$107))),0),
IFERROR(SUMPRODUCT('6. Patients'!DH$10:DH$107,OFFSET('6. Patients'!$OP$9,1,MATCH($D69,'6. Patients'!$OQ$9:$QN$9,0),ROWS('6. Patients'!EU$10:EU$107))),0)+
IFERROR(SUMPRODUCT('6. Patients'!DH$10:DH$107,OFFSET('6. Patients'!$QO$9,1,MATCH($D69,'6. Patients'!$QP$9:$RI$9,0),ROWS('6. Patients'!EU$10:EU$107))),0)+
IFERROR(SUMPRODUCT('6. Patients'!DH$10:DH$107,OFFSET('6. Patients'!$RJ$9,1,MATCH($D69,'6. Patients'!$RK$9:$TH$9,0),ROWS('6. Patients'!EU$10:EU$107))),0)+
IFERROR(SUMPRODUCT('6. Patients'!DH$10:DH$107,OFFSET('6. Patients'!$TI$9,1,MATCH($D69,'6. Patients'!$TJ$9:$UC$9,0),ROWS('6. Patients'!EU$10:EU$107))),0))+
IFERROR(VLOOKUP($D69,$H$116:$L$146,COLUMNS($H$115:$J$115)-1+AO$7,0)*$E69*$F69*'1. General Inputs'!$J$25,0),0),0)</f>
        <v>0</v>
      </c>
      <c r="AP69" s="776">
        <f ca="1">ROUNDUP(IFERROR($F69*$E69*CHOOSE(AP$7,
IFERROR(SUMPRODUCT('6. Patients'!DI$10:DI$107,OFFSET('6. Patients'!$DN$9,1,MATCH($D69,'6. Patients'!$DO$9:$FL$9,0),ROWS('6. Patients'!EV$10:EV$107))),0)+
IFERROR(SUMPRODUCT('6. Patients'!DI$10:DI$107,OFFSET('6. Patients'!$FM$9,1,MATCH($D69,'6. Patients'!$FN$9:$GG$9,0),ROWS('6. Patients'!EV$10:EV$107))),0)+
IFERROR(SUMPRODUCT('6. Patients'!DI$10:DI$107,OFFSET('6. Patients'!$GH$9,1,MATCH($D69,'6. Patients'!$GI$9:$IF$9,0),ROWS('6. Patients'!EV$10:EV$107))),0)+
IFERROR(SUMPRODUCT('6. Patients'!DI$10:DI$107,OFFSET('6. Patients'!$IG$9,1,MATCH($D69,'6. Patients'!$IH$9:$JA$9,0),ROWS('6. Patients'!EV$10:EV$107))),0),
IFERROR(SUMPRODUCT('6. Patients'!DI$10:DI$107,OFFSET('6. Patients'!$JB$9,1,MATCH($D69,'6. Patients'!$JC$9:$KZ$9,0),ROWS('6. Patients'!EV$10:EV$107))),0)+
IFERROR(SUMPRODUCT('6. Patients'!DI$10:DI$107,OFFSET('6. Patients'!$LA$9,1,MATCH($D69,'6. Patients'!$LB$9:$LU$9,0),ROWS('6. Patients'!EV$10:EV$107))),0)+
IFERROR(SUMPRODUCT('6. Patients'!DI$10:DI$107,OFFSET('6. Patients'!$LV$9,1,MATCH($D69,'6. Patients'!$LW$9:$NT$9,0),ROWS('6. Patients'!EV$10:EV$107))),0)+
IFERROR(SUMPRODUCT('6. Patients'!DI$10:DI$107,OFFSET('6. Patients'!$NU$9,1,MATCH($D69,'6. Patients'!$NV$9:$OO$9,0),ROWS('6. Patients'!EV$10:EV$107))),0),
IFERROR(SUMPRODUCT('6. Patients'!DI$10:DI$107,OFFSET('6. Patients'!$OP$9,1,MATCH($D69,'6. Patients'!$OQ$9:$QN$9,0),ROWS('6. Patients'!EV$10:EV$107))),0)+
IFERROR(SUMPRODUCT('6. Patients'!DI$10:DI$107,OFFSET('6. Patients'!$QO$9,1,MATCH($D69,'6. Patients'!$QP$9:$RI$9,0),ROWS('6. Patients'!EV$10:EV$107))),0)+
IFERROR(SUMPRODUCT('6. Patients'!DI$10:DI$107,OFFSET('6. Patients'!$RJ$9,1,MATCH($D69,'6. Patients'!$RK$9:$TH$9,0),ROWS('6. Patients'!EV$10:EV$107))),0)+
IFERROR(SUMPRODUCT('6. Patients'!DI$10:DI$107,OFFSET('6. Patients'!$TI$9,1,MATCH($D69,'6. Patients'!$TJ$9:$UC$9,0),ROWS('6. Patients'!EV$10:EV$107))),0))+
IFERROR(VLOOKUP($D69,$H$116:$L$146,COLUMNS($H$115:$J$115)-1+AP$7,0)*$E69*$F69*'1. General Inputs'!$J$25,0),0),0)</f>
        <v>0</v>
      </c>
      <c r="AQ69" s="776">
        <f ca="1">ROUNDUP(IFERROR($F69*$E69*CHOOSE(AQ$7,
IFERROR(SUMPRODUCT('6. Patients'!DJ$10:DJ$107,OFFSET('6. Patients'!$DN$9,1,MATCH($D69,'6. Patients'!$DO$9:$FL$9,0),ROWS('6. Patients'!EW$10:EW$107))),0)+
IFERROR(SUMPRODUCT('6. Patients'!DJ$10:DJ$107,OFFSET('6. Patients'!$FM$9,1,MATCH($D69,'6. Patients'!$FN$9:$GG$9,0),ROWS('6. Patients'!EW$10:EW$107))),0)+
IFERROR(SUMPRODUCT('6. Patients'!DJ$10:DJ$107,OFFSET('6. Patients'!$GH$9,1,MATCH($D69,'6. Patients'!$GI$9:$IF$9,0),ROWS('6. Patients'!EW$10:EW$107))),0)+
IFERROR(SUMPRODUCT('6. Patients'!DJ$10:DJ$107,OFFSET('6. Patients'!$IG$9,1,MATCH($D69,'6. Patients'!$IH$9:$JA$9,0),ROWS('6. Patients'!EW$10:EW$107))),0),
IFERROR(SUMPRODUCT('6. Patients'!DJ$10:DJ$107,OFFSET('6. Patients'!$JB$9,1,MATCH($D69,'6. Patients'!$JC$9:$KZ$9,0),ROWS('6. Patients'!EW$10:EW$107))),0)+
IFERROR(SUMPRODUCT('6. Patients'!DJ$10:DJ$107,OFFSET('6. Patients'!$LA$9,1,MATCH($D69,'6. Patients'!$LB$9:$LU$9,0),ROWS('6. Patients'!EW$10:EW$107))),0)+
IFERROR(SUMPRODUCT('6. Patients'!DJ$10:DJ$107,OFFSET('6. Patients'!$LV$9,1,MATCH($D69,'6. Patients'!$LW$9:$NT$9,0),ROWS('6. Patients'!EW$10:EW$107))),0)+
IFERROR(SUMPRODUCT('6. Patients'!DJ$10:DJ$107,OFFSET('6. Patients'!$NU$9,1,MATCH($D69,'6. Patients'!$NV$9:$OO$9,0),ROWS('6. Patients'!EW$10:EW$107))),0),
IFERROR(SUMPRODUCT('6. Patients'!DJ$10:DJ$107,OFFSET('6. Patients'!$OP$9,1,MATCH($D69,'6. Patients'!$OQ$9:$QN$9,0),ROWS('6. Patients'!EW$10:EW$107))),0)+
IFERROR(SUMPRODUCT('6. Patients'!DJ$10:DJ$107,OFFSET('6. Patients'!$QO$9,1,MATCH($D69,'6. Patients'!$QP$9:$RI$9,0),ROWS('6. Patients'!EW$10:EW$107))),0)+
IFERROR(SUMPRODUCT('6. Patients'!DJ$10:DJ$107,OFFSET('6. Patients'!$RJ$9,1,MATCH($D69,'6. Patients'!$RK$9:$TH$9,0),ROWS('6. Patients'!EW$10:EW$107))),0)+
IFERROR(SUMPRODUCT('6. Patients'!DJ$10:DJ$107,OFFSET('6. Patients'!$TI$9,1,MATCH($D69,'6. Patients'!$TJ$9:$UC$9,0),ROWS('6. Patients'!EW$10:EW$107))),0))+
IFERROR(VLOOKUP($D69,$H$116:$L$146,COLUMNS($H$115:$J$115)-1+AQ$7,0)*$E69*$F69*'1. General Inputs'!$J$25,0),0),0)</f>
        <v>0</v>
      </c>
      <c r="AT69" s="309"/>
      <c r="AZ69" s="335">
        <f ca="1">IFERROR(SUM(OFFSET('7. Consumption'!H69,0,1,,MIN('1. General Inputs'!$J$29,COLUMNS('7. Consumption'!H$9:$AQ$9)-1))),0)+MAX(0,$AQ69*('1. General Inputs'!$J$29-COLUMNS('7. Consumption'!H$9:$AQ$9)+1))</f>
        <v>0</v>
      </c>
      <c r="BA69" s="335">
        <f ca="1">IFERROR(SUM(OFFSET('7. Consumption'!I69,0,1,,MIN('1. General Inputs'!$J$29,COLUMNS('7. Consumption'!I$9:$AQ$9)-1))),0)+MAX(0,$AQ69*('1. General Inputs'!$J$29-COLUMNS('7. Consumption'!I$9:$AQ$9)+1))</f>
        <v>0</v>
      </c>
      <c r="BB69" s="335">
        <f ca="1">IFERROR(SUM(OFFSET('7. Consumption'!J69,0,1,,MIN('1. General Inputs'!$J$29,COLUMNS('7. Consumption'!J$9:$AQ$9)-1))),0)+MAX(0,$AQ69*('1. General Inputs'!$J$29-COLUMNS('7. Consumption'!J$9:$AQ$9)+1))</f>
        <v>0</v>
      </c>
      <c r="BC69" s="335">
        <f ca="1">IFERROR(SUM(OFFSET('7. Consumption'!K69,0,1,,MIN('1. General Inputs'!$J$29,COLUMNS('7. Consumption'!K$9:$AQ$9)-1))),0)+MAX(0,$AQ69*('1. General Inputs'!$J$29-COLUMNS('7. Consumption'!K$9:$AQ$9)+1))</f>
        <v>0</v>
      </c>
      <c r="BD69" s="335">
        <f ca="1">IFERROR(SUM(OFFSET('7. Consumption'!L69,0,1,,MIN('1. General Inputs'!$J$29,COLUMNS('7. Consumption'!L$9:$AQ$9)-1))),0)+MAX(0,$AQ69*('1. General Inputs'!$J$29-COLUMNS('7. Consumption'!L$9:$AQ$9)+1))</f>
        <v>0</v>
      </c>
      <c r="BE69" s="335">
        <f ca="1">IFERROR(SUM(OFFSET('7. Consumption'!M69,0,1,,MIN('1. General Inputs'!$J$29,COLUMNS('7. Consumption'!M$9:$AQ$9)-1))),0)+MAX(0,$AQ69*('1. General Inputs'!$J$29-COLUMNS('7. Consumption'!M$9:$AQ$9)+1))</f>
        <v>0</v>
      </c>
      <c r="BF69" s="335">
        <f ca="1">IFERROR(SUM(OFFSET('7. Consumption'!N69,0,1,,MIN('1. General Inputs'!$J$29,COLUMNS('7. Consumption'!N$9:$AQ$9)-1))),0)+MAX(0,$AQ69*('1. General Inputs'!$J$29-COLUMNS('7. Consumption'!N$9:$AQ$9)+1))</f>
        <v>0</v>
      </c>
      <c r="BG69" s="335">
        <f ca="1">IFERROR(SUM(OFFSET('7. Consumption'!O69,0,1,,MIN('1. General Inputs'!$J$29,COLUMNS('7. Consumption'!O$9:$AQ$9)-1))),0)+MAX(0,$AQ69*('1. General Inputs'!$J$29-COLUMNS('7. Consumption'!O$9:$AQ$9)+1))</f>
        <v>0</v>
      </c>
      <c r="BH69" s="335">
        <f ca="1">IFERROR(SUM(OFFSET('7. Consumption'!P69,0,1,,MIN('1. General Inputs'!$J$29,COLUMNS('7. Consumption'!P$9:$AQ$9)-1))),0)+MAX(0,$AQ69*('1. General Inputs'!$J$29-COLUMNS('7. Consumption'!P$9:$AQ$9)+1))</f>
        <v>0</v>
      </c>
      <c r="BI69" s="335">
        <f ca="1">IFERROR(SUM(OFFSET('7. Consumption'!Q69,0,1,,MIN('1. General Inputs'!$J$29,COLUMNS('7. Consumption'!Q$9:$AQ$9)-1))),0)+MAX(0,$AQ69*('1. General Inputs'!$J$29-COLUMNS('7. Consumption'!Q$9:$AQ$9)+1))</f>
        <v>0</v>
      </c>
      <c r="BJ69" s="335">
        <f ca="1">IFERROR(SUM(OFFSET('7. Consumption'!R69,0,1,,MIN('1. General Inputs'!$J$29,COLUMNS('7. Consumption'!R$9:$AQ$9)-1))),0)+MAX(0,$AQ69*('1. General Inputs'!$J$29-COLUMNS('7. Consumption'!R$9:$AQ$9)+1))</f>
        <v>0</v>
      </c>
      <c r="BK69" s="335">
        <f ca="1">IFERROR(SUM(OFFSET('7. Consumption'!S69,0,1,,MIN('1. General Inputs'!$J$29,COLUMNS('7. Consumption'!S$9:$AQ$9)-1))),0)+MAX(0,$AQ69*('1. General Inputs'!$J$29-COLUMNS('7. Consumption'!S$9:$AQ$9)+1))</f>
        <v>0</v>
      </c>
      <c r="BL69" s="335">
        <f ca="1">IFERROR(SUM(OFFSET('7. Consumption'!T69,0,1,,MIN('1. General Inputs'!$J$29,COLUMNS('7. Consumption'!T$9:$AQ$9)-1))),0)+MAX(0,$AQ69*('1. General Inputs'!$J$29-COLUMNS('7. Consumption'!T$9:$AQ$9)+1))</f>
        <v>0</v>
      </c>
      <c r="BM69" s="335">
        <f ca="1">IFERROR(SUM(OFFSET('7. Consumption'!U69,0,1,,MIN('1. General Inputs'!$J$29,COLUMNS('7. Consumption'!U$9:$AQ$9)-1))),0)+MAX(0,$AQ69*('1. General Inputs'!$J$29-COLUMNS('7. Consumption'!U$9:$AQ$9)+1))</f>
        <v>0</v>
      </c>
      <c r="BN69" s="335">
        <f ca="1">IFERROR(SUM(OFFSET('7. Consumption'!V69,0,1,,MIN('1. General Inputs'!$J$29,COLUMNS('7. Consumption'!V$9:$AQ$9)-1))),0)+MAX(0,$AQ69*('1. General Inputs'!$J$29-COLUMNS('7. Consumption'!V$9:$AQ$9)+1))</f>
        <v>0</v>
      </c>
      <c r="BO69" s="335">
        <f ca="1">IFERROR(SUM(OFFSET('7. Consumption'!W69,0,1,,MIN('1. General Inputs'!$J$29,COLUMNS('7. Consumption'!W$9:$AQ$9)-1))),0)+MAX(0,$AQ69*('1. General Inputs'!$J$29-COLUMNS('7. Consumption'!W$9:$AQ$9)+1))</f>
        <v>0</v>
      </c>
      <c r="BP69" s="335">
        <f ca="1">IFERROR(SUM(OFFSET('7. Consumption'!X69,0,1,,MIN('1. General Inputs'!$J$29,COLUMNS('7. Consumption'!X$9:$AQ$9)-1))),0)+MAX(0,$AQ69*('1. General Inputs'!$J$29-COLUMNS('7. Consumption'!X$9:$AQ$9)+1))</f>
        <v>0</v>
      </c>
      <c r="BQ69" s="335">
        <f ca="1">IFERROR(SUM(OFFSET('7. Consumption'!Y69,0,1,,MIN('1. General Inputs'!$J$29,COLUMNS('7. Consumption'!Y$9:$AQ$9)-1))),0)+MAX(0,$AQ69*('1. General Inputs'!$J$29-COLUMNS('7. Consumption'!Y$9:$AQ$9)+1))</f>
        <v>0</v>
      </c>
      <c r="BR69" s="335">
        <f ca="1">IFERROR(SUM(OFFSET('7. Consumption'!Z69,0,1,,MIN('1. General Inputs'!$J$29,COLUMNS('7. Consumption'!Z$9:$AQ$9)-1))),0)+MAX(0,$AQ69*('1. General Inputs'!$J$29-COLUMNS('7. Consumption'!Z$9:$AQ$9)+1))</f>
        <v>0</v>
      </c>
      <c r="BS69" s="335">
        <f ca="1">IFERROR(SUM(OFFSET('7. Consumption'!AA69,0,1,,MIN('1. General Inputs'!$J$29,COLUMNS('7. Consumption'!AA$9:$AQ$9)-1))),0)+MAX(0,$AQ69*('1. General Inputs'!$J$29-COLUMNS('7. Consumption'!AA$9:$AQ$9)+1))</f>
        <v>0</v>
      </c>
      <c r="BT69" s="335">
        <f ca="1">IFERROR(SUM(OFFSET('7. Consumption'!AB69,0,1,,MIN('1. General Inputs'!$J$29,COLUMNS('7. Consumption'!AB$9:$AQ$9)-1))),0)+MAX(0,$AQ69*('1. General Inputs'!$J$29-COLUMNS('7. Consumption'!AB$9:$AQ$9)+1))</f>
        <v>0</v>
      </c>
      <c r="BU69" s="335">
        <f ca="1">IFERROR(SUM(OFFSET('7. Consumption'!AC69,0,1,,MIN('1. General Inputs'!$J$29,COLUMNS('7. Consumption'!AC$9:$AQ$9)-1))),0)+MAX(0,$AQ69*('1. General Inputs'!$J$29-COLUMNS('7. Consumption'!AC$9:$AQ$9)+1))</f>
        <v>0</v>
      </c>
      <c r="BV69" s="335">
        <f ca="1">IFERROR(SUM(OFFSET('7. Consumption'!AD69,0,1,,MIN('1. General Inputs'!$J$29,COLUMNS('7. Consumption'!AD$9:$AQ$9)-1))),0)+MAX(0,$AQ69*('1. General Inputs'!$J$29-COLUMNS('7. Consumption'!AD$9:$AQ$9)+1))</f>
        <v>0</v>
      </c>
      <c r="BW69" s="335">
        <f ca="1">IFERROR(SUM(OFFSET('7. Consumption'!AE69,0,1,,MIN('1. General Inputs'!$J$29,COLUMNS('7. Consumption'!AE$9:$AQ$9)-1))),0)+MAX(0,$AQ69*('1. General Inputs'!$J$29-COLUMNS('7. Consumption'!AE$9:$AQ$9)+1))</f>
        <v>0</v>
      </c>
      <c r="BX69" s="335">
        <f ca="1">IFERROR(SUM(OFFSET('7. Consumption'!AF69,0,1,,MIN('1. General Inputs'!$J$29,COLUMNS('7. Consumption'!AF$9:$AQ$9)-1))),0)+MAX(0,$AQ69*('1. General Inputs'!$J$29-COLUMNS('7. Consumption'!AF$9:$AQ$9)+1))</f>
        <v>0</v>
      </c>
      <c r="BY69" s="335">
        <f ca="1">IFERROR(SUM(OFFSET('7. Consumption'!AG69,0,1,,MIN('1. General Inputs'!$J$29,COLUMNS('7. Consumption'!AG$9:$AQ$9)-1))),0)+MAX(0,$AQ69*('1. General Inputs'!$J$29-COLUMNS('7. Consumption'!AG$9:$AQ$9)+1))</f>
        <v>0</v>
      </c>
      <c r="BZ69" s="335">
        <f ca="1">IFERROR(SUM(OFFSET('7. Consumption'!AH69,0,1,,MIN('1. General Inputs'!$J$29,COLUMNS('7. Consumption'!AH$9:$AQ$9)-1))),0)+MAX(0,$AQ69*('1. General Inputs'!$J$29-COLUMNS('7. Consumption'!AH$9:$AQ$9)+1))</f>
        <v>0</v>
      </c>
      <c r="CA69" s="335">
        <f ca="1">IFERROR(SUM(OFFSET('7. Consumption'!AI69,0,1,,MIN('1. General Inputs'!$J$29,COLUMNS('7. Consumption'!AI$9:$AQ$9)-1))),0)+MAX(0,$AQ69*('1. General Inputs'!$J$29-COLUMNS('7. Consumption'!AI$9:$AQ$9)+1))</f>
        <v>0</v>
      </c>
      <c r="CB69" s="335">
        <f ca="1">IFERROR(SUM(OFFSET('7. Consumption'!AJ69,0,1,,MIN('1. General Inputs'!$J$29,COLUMNS('7. Consumption'!AJ$9:$AQ$9)-1))),0)+MAX(0,$AQ69*('1. General Inputs'!$J$29-COLUMNS('7. Consumption'!AJ$9:$AQ$9)+1))</f>
        <v>0</v>
      </c>
      <c r="CC69" s="335">
        <f ca="1">IFERROR(SUM(OFFSET('7. Consumption'!AK69,0,1,,MIN('1. General Inputs'!$J$29,COLUMNS('7. Consumption'!AK$9:$AQ$9)-1))),0)+MAX(0,$AQ69*('1. General Inputs'!$J$29-COLUMNS('7. Consumption'!AK$9:$AQ$9)+1))</f>
        <v>0</v>
      </c>
      <c r="CD69" s="335">
        <f ca="1">IFERROR(SUM(OFFSET('7. Consumption'!AL69,0,1,,MIN('1. General Inputs'!$J$29,COLUMNS('7. Consumption'!AL$9:$AQ$9)-1))),0)+MAX(0,$AQ69*('1. General Inputs'!$J$29-COLUMNS('7. Consumption'!AL$9:$AQ$9)+1))</f>
        <v>0</v>
      </c>
      <c r="CE69" s="335">
        <f ca="1">IFERROR(SUM(OFFSET('7. Consumption'!AM69,0,1,,MIN('1. General Inputs'!$J$29,COLUMNS('7. Consumption'!AM$9:$AQ$9)-1))),0)+MAX(0,$AQ69*('1. General Inputs'!$J$29-COLUMNS('7. Consumption'!AM$9:$AQ$9)+1))</f>
        <v>0</v>
      </c>
      <c r="CF69" s="335">
        <f ca="1">IFERROR(SUM(OFFSET('7. Consumption'!AN69,0,1,,MIN('1. General Inputs'!$J$29,COLUMNS('7. Consumption'!AN$9:$AQ$9)-1))),0)+MAX(0,$AQ69*('1. General Inputs'!$J$29-COLUMNS('7. Consumption'!AN$9:$AQ$9)+1))</f>
        <v>0</v>
      </c>
      <c r="CG69" s="335">
        <f ca="1">IFERROR(SUM(OFFSET('7. Consumption'!AO69,0,1,,MIN('1. General Inputs'!$J$29,COLUMNS('7. Consumption'!AO$9:$AQ$9)-1))),0)+MAX(0,$AQ69*('1. General Inputs'!$J$29-COLUMNS('7. Consumption'!AO$9:$AQ$9)+1))</f>
        <v>0</v>
      </c>
      <c r="CH69" s="335">
        <f ca="1">IFERROR(SUM(OFFSET('7. Consumption'!AP69,0,1,,MIN('1. General Inputs'!$J$29,COLUMNS('7. Consumption'!AP$9:$AQ$9)-1))),0)+MAX(0,$AQ69*('1. General Inputs'!$J$29-COLUMNS('7. Consumption'!AP$9:$AQ$9)+1))</f>
        <v>0</v>
      </c>
      <c r="CI69" s="335">
        <f ca="1">IFERROR(SUM(OFFSET('7. Consumption'!AQ69,0,1,,MIN('1. General Inputs'!$J$29,COLUMNS('7. Consumption'!AQ$9:$AQ$9)-1))),0)+MAX(0,$AQ69*('1. General Inputs'!$J$29-COLUMNS('7. Consumption'!AQ$9:$AQ$9)+1))</f>
        <v>0</v>
      </c>
    </row>
    <row r="70" spans="2:87" ht="15" hidden="1" outlineLevel="1" x14ac:dyDescent="0.25">
      <c r="B70" s="772"/>
      <c r="C70" s="772" t="str">
        <f>IFERROR(VLOOKUP(ROWS($C$9:$C70),'5. Form Breakdown'!$AI$11:$AJ$138,COLUMNS('5. Form Breakdown'!$AI$11:$AJ$11),0),"")</f>
        <v/>
      </c>
      <c r="D70" s="772" t="str">
        <f>IFERROR(VLOOKUP($C70,'5a. Dosing'!$E$11:$F$138,2,0),"")</f>
        <v/>
      </c>
      <c r="E70" s="773" t="str">
        <f>IFERROR(INDEX('5. Form Breakdown'!$AL$11:$BL$138,MATCH('7. Consumption'!$C70,'5. Form Breakdown'!$AK$11:$AK$138,0),MATCH('5. Form Breakdown'!$AX$10,'5. Form Breakdown'!$AL$10:$BL$10,0)),"")</f>
        <v/>
      </c>
      <c r="F70" s="774" t="str">
        <f>IFERROR(INDEX('5. Form Breakdown'!$AL$11:$BL$138,MATCH('7. Consumption'!$C70,'5. Form Breakdown'!$AK$11:$AK$138,0),MATCH('5. Form Breakdown'!$BL$10,'5. Form Breakdown'!$AL$10:$BL$10,0)),"")</f>
        <v/>
      </c>
      <c r="H70" s="776">
        <f ca="1">ROUNDUP(IFERROR($F70*$E70*CHOOSE(H$7,
IFERROR(SUMPRODUCT('6. Patients'!CA$10:CA$107,OFFSET('6. Patients'!$DN$9,1,MATCH($D70,'6. Patients'!$DO$9:$FL$9,0),ROWS('6. Patients'!DN$10:DN$107))),0)+
IFERROR(SUMPRODUCT('6. Patients'!CA$10:CA$107,OFFSET('6. Patients'!$FM$9,1,MATCH($D70,'6. Patients'!$FN$9:$GG$9,0),ROWS('6. Patients'!DN$10:DN$107))),0)+
IFERROR(SUMPRODUCT('6. Patients'!CA$10:CA$107,OFFSET('6. Patients'!$GH$9,1,MATCH($D70,'6. Patients'!$GI$9:$IF$9,0),ROWS('6. Patients'!DN$10:DN$107))),0)+
IFERROR(SUMPRODUCT('6. Patients'!CA$10:CA$107,OFFSET('6. Patients'!$IG$9,1,MATCH($D70,'6. Patients'!$IH$9:$JA$9,0),ROWS('6. Patients'!DN$10:DN$107))),0),
IFERROR(SUMPRODUCT('6. Patients'!CA$10:CA$107,OFFSET('6. Patients'!$JB$9,1,MATCH($D70,'6. Patients'!$JC$9:$KZ$9,0),ROWS('6. Patients'!DN$10:DN$107))),0)+
IFERROR(SUMPRODUCT('6. Patients'!CA$10:CA$107,OFFSET('6. Patients'!$LA$9,1,MATCH($D70,'6. Patients'!$LB$9:$LU$9,0),ROWS('6. Patients'!DN$10:DN$107))),0)+
IFERROR(SUMPRODUCT('6. Patients'!CA$10:CA$107,OFFSET('6. Patients'!$LV$9,1,MATCH($D70,'6. Patients'!$LW$9:$NT$9,0),ROWS('6. Patients'!DN$10:DN$107))),0)+
IFERROR(SUMPRODUCT('6. Patients'!CA$10:CA$107,OFFSET('6. Patients'!$NU$9,1,MATCH($D70,'6. Patients'!$NV$9:$OO$9,0),ROWS('6. Patients'!DN$10:DN$107))),0),
IFERROR(SUMPRODUCT('6. Patients'!CA$10:CA$107,OFFSET('6. Patients'!$OP$9,1,MATCH($D70,'6. Patients'!$OQ$9:$QN$9,0),ROWS('6. Patients'!DN$10:DN$107))),0)+
IFERROR(SUMPRODUCT('6. Patients'!CA$10:CA$107,OFFSET('6. Patients'!$QO$9,1,MATCH($D70,'6. Patients'!$QP$9:$RI$9,0),ROWS('6. Patients'!DN$10:DN$107))),0)+
IFERROR(SUMPRODUCT('6. Patients'!CA$10:CA$107,OFFSET('6. Patients'!$RJ$9,1,MATCH($D70,'6. Patients'!$RK$9:$TH$9,0),ROWS('6. Patients'!DN$10:DN$107))),0)+
IFERROR(SUMPRODUCT('6. Patients'!CA$10:CA$107,OFFSET('6. Patients'!$TI$9,1,MATCH($D70,'6. Patients'!$TJ$9:$UC$9,0),ROWS('6. Patients'!DN$10:DN$107))),0))+
IFERROR(VLOOKUP($D70,$H$116:$L$146,COLUMNS($H$115:$J$115)-1+H$7,0)*$E70*$F70*'1. General Inputs'!$J$25,0),0),0)</f>
        <v>0</v>
      </c>
      <c r="I70" s="776">
        <f ca="1">ROUNDUP(IFERROR($F70*$E70*CHOOSE(I$7,
IFERROR(SUMPRODUCT('6. Patients'!CB$10:CB$107,OFFSET('6. Patients'!$DN$9,1,MATCH($D70,'6. Patients'!$DO$9:$FL$9,0),ROWS('6. Patients'!DO$10:DO$107))),0)+
IFERROR(SUMPRODUCT('6. Patients'!CB$10:CB$107,OFFSET('6. Patients'!$FM$9,1,MATCH($D70,'6. Patients'!$FN$9:$GG$9,0),ROWS('6. Patients'!DO$10:DO$107))),0)+
IFERROR(SUMPRODUCT('6. Patients'!CB$10:CB$107,OFFSET('6. Patients'!$GH$9,1,MATCH($D70,'6. Patients'!$GI$9:$IF$9,0),ROWS('6. Patients'!DO$10:DO$107))),0)+
IFERROR(SUMPRODUCT('6. Patients'!CB$10:CB$107,OFFSET('6. Patients'!$IG$9,1,MATCH($D70,'6. Patients'!$IH$9:$JA$9,0),ROWS('6. Patients'!DO$10:DO$107))),0),
IFERROR(SUMPRODUCT('6. Patients'!CB$10:CB$107,OFFSET('6. Patients'!$JB$9,1,MATCH($D70,'6. Patients'!$JC$9:$KZ$9,0),ROWS('6. Patients'!DO$10:DO$107))),0)+
IFERROR(SUMPRODUCT('6. Patients'!CB$10:CB$107,OFFSET('6. Patients'!$LA$9,1,MATCH($D70,'6. Patients'!$LB$9:$LU$9,0),ROWS('6. Patients'!DO$10:DO$107))),0)+
IFERROR(SUMPRODUCT('6. Patients'!CB$10:CB$107,OFFSET('6. Patients'!$LV$9,1,MATCH($D70,'6. Patients'!$LW$9:$NT$9,0),ROWS('6. Patients'!DO$10:DO$107))),0)+
IFERROR(SUMPRODUCT('6. Patients'!CB$10:CB$107,OFFSET('6. Patients'!$NU$9,1,MATCH($D70,'6. Patients'!$NV$9:$OO$9,0),ROWS('6. Patients'!DO$10:DO$107))),0),
IFERROR(SUMPRODUCT('6. Patients'!CB$10:CB$107,OFFSET('6. Patients'!$OP$9,1,MATCH($D70,'6. Patients'!$OQ$9:$QN$9,0),ROWS('6. Patients'!DO$10:DO$107))),0)+
IFERROR(SUMPRODUCT('6. Patients'!CB$10:CB$107,OFFSET('6. Patients'!$QO$9,1,MATCH($D70,'6. Patients'!$QP$9:$RI$9,0),ROWS('6. Patients'!DO$10:DO$107))),0)+
IFERROR(SUMPRODUCT('6. Patients'!CB$10:CB$107,OFFSET('6. Patients'!$RJ$9,1,MATCH($D70,'6. Patients'!$RK$9:$TH$9,0),ROWS('6. Patients'!DO$10:DO$107))),0)+
IFERROR(SUMPRODUCT('6. Patients'!CB$10:CB$107,OFFSET('6. Patients'!$TI$9,1,MATCH($D70,'6. Patients'!$TJ$9:$UC$9,0),ROWS('6. Patients'!DO$10:DO$107))),0))+
IFERROR(VLOOKUP($D70,$H$116:$L$146,COLUMNS($H$115:$J$115)-1+I$7,0)*$E70*$F70*'1. General Inputs'!$J$25,0),0),0)</f>
        <v>0</v>
      </c>
      <c r="J70" s="776">
        <f ca="1">ROUNDUP(IFERROR($F70*$E70*CHOOSE(J$7,
IFERROR(SUMPRODUCT('6. Patients'!CC$10:CC$107,OFFSET('6. Patients'!$DN$9,1,MATCH($D70,'6. Patients'!$DO$9:$FL$9,0),ROWS('6. Patients'!DP$10:DP$107))),0)+
IFERROR(SUMPRODUCT('6. Patients'!CC$10:CC$107,OFFSET('6. Patients'!$FM$9,1,MATCH($D70,'6. Patients'!$FN$9:$GG$9,0),ROWS('6. Patients'!DP$10:DP$107))),0)+
IFERROR(SUMPRODUCT('6. Patients'!CC$10:CC$107,OFFSET('6. Patients'!$GH$9,1,MATCH($D70,'6. Patients'!$GI$9:$IF$9,0),ROWS('6. Patients'!DP$10:DP$107))),0)+
IFERROR(SUMPRODUCT('6. Patients'!CC$10:CC$107,OFFSET('6. Patients'!$IG$9,1,MATCH($D70,'6. Patients'!$IH$9:$JA$9,0),ROWS('6. Patients'!DP$10:DP$107))),0),
IFERROR(SUMPRODUCT('6. Patients'!CC$10:CC$107,OFFSET('6. Patients'!$JB$9,1,MATCH($D70,'6. Patients'!$JC$9:$KZ$9,0),ROWS('6. Patients'!DP$10:DP$107))),0)+
IFERROR(SUMPRODUCT('6. Patients'!CC$10:CC$107,OFFSET('6. Patients'!$LA$9,1,MATCH($D70,'6. Patients'!$LB$9:$LU$9,0),ROWS('6. Patients'!DP$10:DP$107))),0)+
IFERROR(SUMPRODUCT('6. Patients'!CC$10:CC$107,OFFSET('6. Patients'!$LV$9,1,MATCH($D70,'6. Patients'!$LW$9:$NT$9,0),ROWS('6. Patients'!DP$10:DP$107))),0)+
IFERROR(SUMPRODUCT('6. Patients'!CC$10:CC$107,OFFSET('6. Patients'!$NU$9,1,MATCH($D70,'6. Patients'!$NV$9:$OO$9,0),ROWS('6. Patients'!DP$10:DP$107))),0),
IFERROR(SUMPRODUCT('6. Patients'!CC$10:CC$107,OFFSET('6. Patients'!$OP$9,1,MATCH($D70,'6. Patients'!$OQ$9:$QN$9,0),ROWS('6. Patients'!DP$10:DP$107))),0)+
IFERROR(SUMPRODUCT('6. Patients'!CC$10:CC$107,OFFSET('6. Patients'!$QO$9,1,MATCH($D70,'6. Patients'!$QP$9:$RI$9,0),ROWS('6. Patients'!DP$10:DP$107))),0)+
IFERROR(SUMPRODUCT('6. Patients'!CC$10:CC$107,OFFSET('6. Patients'!$RJ$9,1,MATCH($D70,'6. Patients'!$RK$9:$TH$9,0),ROWS('6. Patients'!DP$10:DP$107))),0)+
IFERROR(SUMPRODUCT('6. Patients'!CC$10:CC$107,OFFSET('6. Patients'!$TI$9,1,MATCH($D70,'6. Patients'!$TJ$9:$UC$9,0),ROWS('6. Patients'!DP$10:DP$107))),0))+
IFERROR(VLOOKUP($D70,$H$116:$L$146,COLUMNS($H$115:$J$115)-1+J$7,0)*$E70*$F70*'1. General Inputs'!$J$25,0),0),0)</f>
        <v>0</v>
      </c>
      <c r="K70" s="776">
        <f ca="1">ROUNDUP(IFERROR($F70*$E70*CHOOSE(K$7,
IFERROR(SUMPRODUCT('6. Patients'!CD$10:CD$107,OFFSET('6. Patients'!$DN$9,1,MATCH($D70,'6. Patients'!$DO$9:$FL$9,0),ROWS('6. Patients'!DQ$10:DQ$107))),0)+
IFERROR(SUMPRODUCT('6. Patients'!CD$10:CD$107,OFFSET('6. Patients'!$FM$9,1,MATCH($D70,'6. Patients'!$FN$9:$GG$9,0),ROWS('6. Patients'!DQ$10:DQ$107))),0)+
IFERROR(SUMPRODUCT('6. Patients'!CD$10:CD$107,OFFSET('6. Patients'!$GH$9,1,MATCH($D70,'6. Patients'!$GI$9:$IF$9,0),ROWS('6. Patients'!DQ$10:DQ$107))),0)+
IFERROR(SUMPRODUCT('6. Patients'!CD$10:CD$107,OFFSET('6. Patients'!$IG$9,1,MATCH($D70,'6. Patients'!$IH$9:$JA$9,0),ROWS('6. Patients'!DQ$10:DQ$107))),0),
IFERROR(SUMPRODUCT('6. Patients'!CD$10:CD$107,OFFSET('6. Patients'!$JB$9,1,MATCH($D70,'6. Patients'!$JC$9:$KZ$9,0),ROWS('6. Patients'!DQ$10:DQ$107))),0)+
IFERROR(SUMPRODUCT('6. Patients'!CD$10:CD$107,OFFSET('6. Patients'!$LA$9,1,MATCH($D70,'6. Patients'!$LB$9:$LU$9,0),ROWS('6. Patients'!DQ$10:DQ$107))),0)+
IFERROR(SUMPRODUCT('6. Patients'!CD$10:CD$107,OFFSET('6. Patients'!$LV$9,1,MATCH($D70,'6. Patients'!$LW$9:$NT$9,0),ROWS('6. Patients'!DQ$10:DQ$107))),0)+
IFERROR(SUMPRODUCT('6. Patients'!CD$10:CD$107,OFFSET('6. Patients'!$NU$9,1,MATCH($D70,'6. Patients'!$NV$9:$OO$9,0),ROWS('6. Patients'!DQ$10:DQ$107))),0),
IFERROR(SUMPRODUCT('6. Patients'!CD$10:CD$107,OFFSET('6. Patients'!$OP$9,1,MATCH($D70,'6. Patients'!$OQ$9:$QN$9,0),ROWS('6. Patients'!DQ$10:DQ$107))),0)+
IFERROR(SUMPRODUCT('6. Patients'!CD$10:CD$107,OFFSET('6. Patients'!$QO$9,1,MATCH($D70,'6. Patients'!$QP$9:$RI$9,0),ROWS('6. Patients'!DQ$10:DQ$107))),0)+
IFERROR(SUMPRODUCT('6. Patients'!CD$10:CD$107,OFFSET('6. Patients'!$RJ$9,1,MATCH($D70,'6. Patients'!$RK$9:$TH$9,0),ROWS('6. Patients'!DQ$10:DQ$107))),0)+
IFERROR(SUMPRODUCT('6. Patients'!CD$10:CD$107,OFFSET('6. Patients'!$TI$9,1,MATCH($D70,'6. Patients'!$TJ$9:$UC$9,0),ROWS('6. Patients'!DQ$10:DQ$107))),0))+
IFERROR(VLOOKUP($D70,$H$116:$L$146,COLUMNS($H$115:$J$115)-1+K$7,0)*$E70*$F70*'1. General Inputs'!$J$25,0),0),0)</f>
        <v>0</v>
      </c>
      <c r="L70" s="776">
        <f ca="1">ROUNDUP(IFERROR($F70*$E70*CHOOSE(L$7,
IFERROR(SUMPRODUCT('6. Patients'!CE$10:CE$107,OFFSET('6. Patients'!$DN$9,1,MATCH($D70,'6. Patients'!$DO$9:$FL$9,0),ROWS('6. Patients'!DR$10:DR$107))),0)+
IFERROR(SUMPRODUCT('6. Patients'!CE$10:CE$107,OFFSET('6. Patients'!$FM$9,1,MATCH($D70,'6. Patients'!$FN$9:$GG$9,0),ROWS('6. Patients'!DR$10:DR$107))),0)+
IFERROR(SUMPRODUCT('6. Patients'!CE$10:CE$107,OFFSET('6. Patients'!$GH$9,1,MATCH($D70,'6. Patients'!$GI$9:$IF$9,0),ROWS('6. Patients'!DR$10:DR$107))),0)+
IFERROR(SUMPRODUCT('6. Patients'!CE$10:CE$107,OFFSET('6. Patients'!$IG$9,1,MATCH($D70,'6. Patients'!$IH$9:$JA$9,0),ROWS('6. Patients'!DR$10:DR$107))),0),
IFERROR(SUMPRODUCT('6. Patients'!CE$10:CE$107,OFFSET('6. Patients'!$JB$9,1,MATCH($D70,'6. Patients'!$JC$9:$KZ$9,0),ROWS('6. Patients'!DR$10:DR$107))),0)+
IFERROR(SUMPRODUCT('6. Patients'!CE$10:CE$107,OFFSET('6. Patients'!$LA$9,1,MATCH($D70,'6. Patients'!$LB$9:$LU$9,0),ROWS('6. Patients'!DR$10:DR$107))),0)+
IFERROR(SUMPRODUCT('6. Patients'!CE$10:CE$107,OFFSET('6. Patients'!$LV$9,1,MATCH($D70,'6. Patients'!$LW$9:$NT$9,0),ROWS('6. Patients'!DR$10:DR$107))),0)+
IFERROR(SUMPRODUCT('6. Patients'!CE$10:CE$107,OFFSET('6. Patients'!$NU$9,1,MATCH($D70,'6. Patients'!$NV$9:$OO$9,0),ROWS('6. Patients'!DR$10:DR$107))),0),
IFERROR(SUMPRODUCT('6. Patients'!CE$10:CE$107,OFFSET('6. Patients'!$OP$9,1,MATCH($D70,'6. Patients'!$OQ$9:$QN$9,0),ROWS('6. Patients'!DR$10:DR$107))),0)+
IFERROR(SUMPRODUCT('6. Patients'!CE$10:CE$107,OFFSET('6. Patients'!$QO$9,1,MATCH($D70,'6. Patients'!$QP$9:$RI$9,0),ROWS('6. Patients'!DR$10:DR$107))),0)+
IFERROR(SUMPRODUCT('6. Patients'!CE$10:CE$107,OFFSET('6. Patients'!$RJ$9,1,MATCH($D70,'6. Patients'!$RK$9:$TH$9,0),ROWS('6. Patients'!DR$10:DR$107))),0)+
IFERROR(SUMPRODUCT('6. Patients'!CE$10:CE$107,OFFSET('6. Patients'!$TI$9,1,MATCH($D70,'6. Patients'!$TJ$9:$UC$9,0),ROWS('6. Patients'!DR$10:DR$107))),0))+
IFERROR(VLOOKUP($D70,$H$116:$L$146,COLUMNS($H$115:$J$115)-1+L$7,0)*$E70*$F70*'1. General Inputs'!$J$25,0),0),0)</f>
        <v>0</v>
      </c>
      <c r="M70" s="776">
        <f ca="1">ROUNDUP(IFERROR($F70*$E70*CHOOSE(M$7,
IFERROR(SUMPRODUCT('6. Patients'!CF$10:CF$107,OFFSET('6. Patients'!$DN$9,1,MATCH($D70,'6. Patients'!$DO$9:$FL$9,0),ROWS('6. Patients'!DS$10:DS$107))),0)+
IFERROR(SUMPRODUCT('6. Patients'!CF$10:CF$107,OFFSET('6. Patients'!$FM$9,1,MATCH($D70,'6. Patients'!$FN$9:$GG$9,0),ROWS('6. Patients'!DS$10:DS$107))),0)+
IFERROR(SUMPRODUCT('6. Patients'!CF$10:CF$107,OFFSET('6. Patients'!$GH$9,1,MATCH($D70,'6. Patients'!$GI$9:$IF$9,0),ROWS('6. Patients'!DS$10:DS$107))),0)+
IFERROR(SUMPRODUCT('6. Patients'!CF$10:CF$107,OFFSET('6. Patients'!$IG$9,1,MATCH($D70,'6. Patients'!$IH$9:$JA$9,0),ROWS('6. Patients'!DS$10:DS$107))),0),
IFERROR(SUMPRODUCT('6. Patients'!CF$10:CF$107,OFFSET('6. Patients'!$JB$9,1,MATCH($D70,'6. Patients'!$JC$9:$KZ$9,0),ROWS('6. Patients'!DS$10:DS$107))),0)+
IFERROR(SUMPRODUCT('6. Patients'!CF$10:CF$107,OFFSET('6. Patients'!$LA$9,1,MATCH($D70,'6. Patients'!$LB$9:$LU$9,0),ROWS('6. Patients'!DS$10:DS$107))),0)+
IFERROR(SUMPRODUCT('6. Patients'!CF$10:CF$107,OFFSET('6. Patients'!$LV$9,1,MATCH($D70,'6. Patients'!$LW$9:$NT$9,0),ROWS('6. Patients'!DS$10:DS$107))),0)+
IFERROR(SUMPRODUCT('6. Patients'!CF$10:CF$107,OFFSET('6. Patients'!$NU$9,1,MATCH($D70,'6. Patients'!$NV$9:$OO$9,0),ROWS('6. Patients'!DS$10:DS$107))),0),
IFERROR(SUMPRODUCT('6. Patients'!CF$10:CF$107,OFFSET('6. Patients'!$OP$9,1,MATCH($D70,'6. Patients'!$OQ$9:$QN$9,0),ROWS('6. Patients'!DS$10:DS$107))),0)+
IFERROR(SUMPRODUCT('6. Patients'!CF$10:CF$107,OFFSET('6. Patients'!$QO$9,1,MATCH($D70,'6. Patients'!$QP$9:$RI$9,0),ROWS('6. Patients'!DS$10:DS$107))),0)+
IFERROR(SUMPRODUCT('6. Patients'!CF$10:CF$107,OFFSET('6. Patients'!$RJ$9,1,MATCH($D70,'6. Patients'!$RK$9:$TH$9,0),ROWS('6. Patients'!DS$10:DS$107))),0)+
IFERROR(SUMPRODUCT('6. Patients'!CF$10:CF$107,OFFSET('6. Patients'!$TI$9,1,MATCH($D70,'6. Patients'!$TJ$9:$UC$9,0),ROWS('6. Patients'!DS$10:DS$107))),0))+
IFERROR(VLOOKUP($D70,$H$116:$L$146,COLUMNS($H$115:$J$115)-1+M$7,0)*$E70*$F70*'1. General Inputs'!$J$25,0),0),0)</f>
        <v>0</v>
      </c>
      <c r="N70" s="776">
        <f ca="1">ROUNDUP(IFERROR($F70*$E70*CHOOSE(N$7,
IFERROR(SUMPRODUCT('6. Patients'!CG$10:CG$107,OFFSET('6. Patients'!$DN$9,1,MATCH($D70,'6. Patients'!$DO$9:$FL$9,0),ROWS('6. Patients'!DT$10:DT$107))),0)+
IFERROR(SUMPRODUCT('6. Patients'!CG$10:CG$107,OFFSET('6. Patients'!$FM$9,1,MATCH($D70,'6. Patients'!$FN$9:$GG$9,0),ROWS('6. Patients'!DT$10:DT$107))),0)+
IFERROR(SUMPRODUCT('6. Patients'!CG$10:CG$107,OFFSET('6. Patients'!$GH$9,1,MATCH($D70,'6. Patients'!$GI$9:$IF$9,0),ROWS('6. Patients'!DT$10:DT$107))),0)+
IFERROR(SUMPRODUCT('6. Patients'!CG$10:CG$107,OFFSET('6. Patients'!$IG$9,1,MATCH($D70,'6. Patients'!$IH$9:$JA$9,0),ROWS('6. Patients'!DT$10:DT$107))),0),
IFERROR(SUMPRODUCT('6. Patients'!CG$10:CG$107,OFFSET('6. Patients'!$JB$9,1,MATCH($D70,'6. Patients'!$JC$9:$KZ$9,0),ROWS('6. Patients'!DT$10:DT$107))),0)+
IFERROR(SUMPRODUCT('6. Patients'!CG$10:CG$107,OFFSET('6. Patients'!$LA$9,1,MATCH($D70,'6. Patients'!$LB$9:$LU$9,0),ROWS('6. Patients'!DT$10:DT$107))),0)+
IFERROR(SUMPRODUCT('6. Patients'!CG$10:CG$107,OFFSET('6. Patients'!$LV$9,1,MATCH($D70,'6. Patients'!$LW$9:$NT$9,0),ROWS('6. Patients'!DT$10:DT$107))),0)+
IFERROR(SUMPRODUCT('6. Patients'!CG$10:CG$107,OFFSET('6. Patients'!$NU$9,1,MATCH($D70,'6. Patients'!$NV$9:$OO$9,0),ROWS('6. Patients'!DT$10:DT$107))),0),
IFERROR(SUMPRODUCT('6. Patients'!CG$10:CG$107,OFFSET('6. Patients'!$OP$9,1,MATCH($D70,'6. Patients'!$OQ$9:$QN$9,0),ROWS('6. Patients'!DT$10:DT$107))),0)+
IFERROR(SUMPRODUCT('6. Patients'!CG$10:CG$107,OFFSET('6. Patients'!$QO$9,1,MATCH($D70,'6. Patients'!$QP$9:$RI$9,0),ROWS('6. Patients'!DT$10:DT$107))),0)+
IFERROR(SUMPRODUCT('6. Patients'!CG$10:CG$107,OFFSET('6. Patients'!$RJ$9,1,MATCH($D70,'6. Patients'!$RK$9:$TH$9,0),ROWS('6. Patients'!DT$10:DT$107))),0)+
IFERROR(SUMPRODUCT('6. Patients'!CG$10:CG$107,OFFSET('6. Patients'!$TI$9,1,MATCH($D70,'6. Patients'!$TJ$9:$UC$9,0),ROWS('6. Patients'!DT$10:DT$107))),0))+
IFERROR(VLOOKUP($D70,$H$116:$L$146,COLUMNS($H$115:$J$115)-1+N$7,0)*$E70*$F70*'1. General Inputs'!$J$25,0),0),0)</f>
        <v>0</v>
      </c>
      <c r="O70" s="776">
        <f ca="1">ROUNDUP(IFERROR($F70*$E70*CHOOSE(O$7,
IFERROR(SUMPRODUCT('6. Patients'!CH$10:CH$107,OFFSET('6. Patients'!$DN$9,1,MATCH($D70,'6. Patients'!$DO$9:$FL$9,0),ROWS('6. Patients'!DU$10:DU$107))),0)+
IFERROR(SUMPRODUCT('6. Patients'!CH$10:CH$107,OFFSET('6. Patients'!$FM$9,1,MATCH($D70,'6. Patients'!$FN$9:$GG$9,0),ROWS('6. Patients'!DU$10:DU$107))),0)+
IFERROR(SUMPRODUCT('6. Patients'!CH$10:CH$107,OFFSET('6. Patients'!$GH$9,1,MATCH($D70,'6. Patients'!$GI$9:$IF$9,0),ROWS('6. Patients'!DU$10:DU$107))),0)+
IFERROR(SUMPRODUCT('6. Patients'!CH$10:CH$107,OFFSET('6. Patients'!$IG$9,1,MATCH($D70,'6. Patients'!$IH$9:$JA$9,0),ROWS('6. Patients'!DU$10:DU$107))),0),
IFERROR(SUMPRODUCT('6. Patients'!CH$10:CH$107,OFFSET('6. Patients'!$JB$9,1,MATCH($D70,'6. Patients'!$JC$9:$KZ$9,0),ROWS('6. Patients'!DU$10:DU$107))),0)+
IFERROR(SUMPRODUCT('6. Patients'!CH$10:CH$107,OFFSET('6. Patients'!$LA$9,1,MATCH($D70,'6. Patients'!$LB$9:$LU$9,0),ROWS('6. Patients'!DU$10:DU$107))),0)+
IFERROR(SUMPRODUCT('6. Patients'!CH$10:CH$107,OFFSET('6. Patients'!$LV$9,1,MATCH($D70,'6. Patients'!$LW$9:$NT$9,0),ROWS('6. Patients'!DU$10:DU$107))),0)+
IFERROR(SUMPRODUCT('6. Patients'!CH$10:CH$107,OFFSET('6. Patients'!$NU$9,1,MATCH($D70,'6. Patients'!$NV$9:$OO$9,0),ROWS('6. Patients'!DU$10:DU$107))),0),
IFERROR(SUMPRODUCT('6. Patients'!CH$10:CH$107,OFFSET('6. Patients'!$OP$9,1,MATCH($D70,'6. Patients'!$OQ$9:$QN$9,0),ROWS('6. Patients'!DU$10:DU$107))),0)+
IFERROR(SUMPRODUCT('6. Patients'!CH$10:CH$107,OFFSET('6. Patients'!$QO$9,1,MATCH($D70,'6. Patients'!$QP$9:$RI$9,0),ROWS('6. Patients'!DU$10:DU$107))),0)+
IFERROR(SUMPRODUCT('6. Patients'!CH$10:CH$107,OFFSET('6. Patients'!$RJ$9,1,MATCH($D70,'6. Patients'!$RK$9:$TH$9,0),ROWS('6. Patients'!DU$10:DU$107))),0)+
IFERROR(SUMPRODUCT('6. Patients'!CH$10:CH$107,OFFSET('6. Patients'!$TI$9,1,MATCH($D70,'6. Patients'!$TJ$9:$UC$9,0),ROWS('6. Patients'!DU$10:DU$107))),0))+
IFERROR(VLOOKUP($D70,$H$116:$L$146,COLUMNS($H$115:$J$115)-1+O$7,0)*$E70*$F70*'1. General Inputs'!$J$25,0),0),0)</f>
        <v>0</v>
      </c>
      <c r="P70" s="776">
        <f ca="1">ROUNDUP(IFERROR($F70*$E70*CHOOSE(P$7,
IFERROR(SUMPRODUCT('6. Patients'!CI$10:CI$107,OFFSET('6. Patients'!$DN$9,1,MATCH($D70,'6. Patients'!$DO$9:$FL$9,0),ROWS('6. Patients'!DV$10:DV$107))),0)+
IFERROR(SUMPRODUCT('6. Patients'!CI$10:CI$107,OFFSET('6. Patients'!$FM$9,1,MATCH($D70,'6. Patients'!$FN$9:$GG$9,0),ROWS('6. Patients'!DV$10:DV$107))),0)+
IFERROR(SUMPRODUCT('6. Patients'!CI$10:CI$107,OFFSET('6. Patients'!$GH$9,1,MATCH($D70,'6. Patients'!$GI$9:$IF$9,0),ROWS('6. Patients'!DV$10:DV$107))),0)+
IFERROR(SUMPRODUCT('6. Patients'!CI$10:CI$107,OFFSET('6. Patients'!$IG$9,1,MATCH($D70,'6. Patients'!$IH$9:$JA$9,0),ROWS('6. Patients'!DV$10:DV$107))),0),
IFERROR(SUMPRODUCT('6. Patients'!CI$10:CI$107,OFFSET('6. Patients'!$JB$9,1,MATCH($D70,'6. Patients'!$JC$9:$KZ$9,0),ROWS('6. Patients'!DV$10:DV$107))),0)+
IFERROR(SUMPRODUCT('6. Patients'!CI$10:CI$107,OFFSET('6. Patients'!$LA$9,1,MATCH($D70,'6. Patients'!$LB$9:$LU$9,0),ROWS('6. Patients'!DV$10:DV$107))),0)+
IFERROR(SUMPRODUCT('6. Patients'!CI$10:CI$107,OFFSET('6. Patients'!$LV$9,1,MATCH($D70,'6. Patients'!$LW$9:$NT$9,0),ROWS('6. Patients'!DV$10:DV$107))),0)+
IFERROR(SUMPRODUCT('6. Patients'!CI$10:CI$107,OFFSET('6. Patients'!$NU$9,1,MATCH($D70,'6. Patients'!$NV$9:$OO$9,0),ROWS('6. Patients'!DV$10:DV$107))),0),
IFERROR(SUMPRODUCT('6. Patients'!CI$10:CI$107,OFFSET('6. Patients'!$OP$9,1,MATCH($D70,'6. Patients'!$OQ$9:$QN$9,0),ROWS('6. Patients'!DV$10:DV$107))),0)+
IFERROR(SUMPRODUCT('6. Patients'!CI$10:CI$107,OFFSET('6. Patients'!$QO$9,1,MATCH($D70,'6. Patients'!$QP$9:$RI$9,0),ROWS('6. Patients'!DV$10:DV$107))),0)+
IFERROR(SUMPRODUCT('6. Patients'!CI$10:CI$107,OFFSET('6. Patients'!$RJ$9,1,MATCH($D70,'6. Patients'!$RK$9:$TH$9,0),ROWS('6. Patients'!DV$10:DV$107))),0)+
IFERROR(SUMPRODUCT('6. Patients'!CI$10:CI$107,OFFSET('6. Patients'!$TI$9,1,MATCH($D70,'6. Patients'!$TJ$9:$UC$9,0),ROWS('6. Patients'!DV$10:DV$107))),0))+
IFERROR(VLOOKUP($D70,$H$116:$L$146,COLUMNS($H$115:$J$115)-1+P$7,0)*$E70*$F70*'1. General Inputs'!$J$25,0),0),0)</f>
        <v>0</v>
      </c>
      <c r="Q70" s="776">
        <f ca="1">ROUNDUP(IFERROR($F70*$E70*CHOOSE(Q$7,
IFERROR(SUMPRODUCT('6. Patients'!CJ$10:CJ$107,OFFSET('6. Patients'!$DN$9,1,MATCH($D70,'6. Patients'!$DO$9:$FL$9,0),ROWS('6. Patients'!DW$10:DW$107))),0)+
IFERROR(SUMPRODUCT('6. Patients'!CJ$10:CJ$107,OFFSET('6. Patients'!$FM$9,1,MATCH($D70,'6. Patients'!$FN$9:$GG$9,0),ROWS('6. Patients'!DW$10:DW$107))),0)+
IFERROR(SUMPRODUCT('6. Patients'!CJ$10:CJ$107,OFFSET('6. Patients'!$GH$9,1,MATCH($D70,'6. Patients'!$GI$9:$IF$9,0),ROWS('6. Patients'!DW$10:DW$107))),0)+
IFERROR(SUMPRODUCT('6. Patients'!CJ$10:CJ$107,OFFSET('6. Patients'!$IG$9,1,MATCH($D70,'6. Patients'!$IH$9:$JA$9,0),ROWS('6. Patients'!DW$10:DW$107))),0),
IFERROR(SUMPRODUCT('6. Patients'!CJ$10:CJ$107,OFFSET('6. Patients'!$JB$9,1,MATCH($D70,'6. Patients'!$JC$9:$KZ$9,0),ROWS('6. Patients'!DW$10:DW$107))),0)+
IFERROR(SUMPRODUCT('6. Patients'!CJ$10:CJ$107,OFFSET('6. Patients'!$LA$9,1,MATCH($D70,'6. Patients'!$LB$9:$LU$9,0),ROWS('6. Patients'!DW$10:DW$107))),0)+
IFERROR(SUMPRODUCT('6. Patients'!CJ$10:CJ$107,OFFSET('6. Patients'!$LV$9,1,MATCH($D70,'6. Patients'!$LW$9:$NT$9,0),ROWS('6. Patients'!DW$10:DW$107))),0)+
IFERROR(SUMPRODUCT('6. Patients'!CJ$10:CJ$107,OFFSET('6. Patients'!$NU$9,1,MATCH($D70,'6. Patients'!$NV$9:$OO$9,0),ROWS('6. Patients'!DW$10:DW$107))),0),
IFERROR(SUMPRODUCT('6. Patients'!CJ$10:CJ$107,OFFSET('6. Patients'!$OP$9,1,MATCH($D70,'6. Patients'!$OQ$9:$QN$9,0),ROWS('6. Patients'!DW$10:DW$107))),0)+
IFERROR(SUMPRODUCT('6. Patients'!CJ$10:CJ$107,OFFSET('6. Patients'!$QO$9,1,MATCH($D70,'6. Patients'!$QP$9:$RI$9,0),ROWS('6. Patients'!DW$10:DW$107))),0)+
IFERROR(SUMPRODUCT('6. Patients'!CJ$10:CJ$107,OFFSET('6. Patients'!$RJ$9,1,MATCH($D70,'6. Patients'!$RK$9:$TH$9,0),ROWS('6. Patients'!DW$10:DW$107))),0)+
IFERROR(SUMPRODUCT('6. Patients'!CJ$10:CJ$107,OFFSET('6. Patients'!$TI$9,1,MATCH($D70,'6. Patients'!$TJ$9:$UC$9,0),ROWS('6. Patients'!DW$10:DW$107))),0))+
IFERROR(VLOOKUP($D70,$H$116:$L$146,COLUMNS($H$115:$J$115)-1+Q$7,0)*$E70*$F70*'1. General Inputs'!$J$25,0),0),0)</f>
        <v>0</v>
      </c>
      <c r="R70" s="776">
        <f ca="1">ROUNDUP(IFERROR($F70*$E70*CHOOSE(R$7,
IFERROR(SUMPRODUCT('6. Patients'!CK$10:CK$107,OFFSET('6. Patients'!$DN$9,1,MATCH($D70,'6. Patients'!$DO$9:$FL$9,0),ROWS('6. Patients'!DX$10:DX$107))),0)+
IFERROR(SUMPRODUCT('6. Patients'!CK$10:CK$107,OFFSET('6. Patients'!$FM$9,1,MATCH($D70,'6. Patients'!$FN$9:$GG$9,0),ROWS('6. Patients'!DX$10:DX$107))),0)+
IFERROR(SUMPRODUCT('6. Patients'!CK$10:CK$107,OFFSET('6. Patients'!$GH$9,1,MATCH($D70,'6. Patients'!$GI$9:$IF$9,0),ROWS('6. Patients'!DX$10:DX$107))),0)+
IFERROR(SUMPRODUCT('6. Patients'!CK$10:CK$107,OFFSET('6. Patients'!$IG$9,1,MATCH($D70,'6. Patients'!$IH$9:$JA$9,0),ROWS('6. Patients'!DX$10:DX$107))),0),
IFERROR(SUMPRODUCT('6. Patients'!CK$10:CK$107,OFFSET('6. Patients'!$JB$9,1,MATCH($D70,'6. Patients'!$JC$9:$KZ$9,0),ROWS('6. Patients'!DX$10:DX$107))),0)+
IFERROR(SUMPRODUCT('6. Patients'!CK$10:CK$107,OFFSET('6. Patients'!$LA$9,1,MATCH($D70,'6. Patients'!$LB$9:$LU$9,0),ROWS('6. Patients'!DX$10:DX$107))),0)+
IFERROR(SUMPRODUCT('6. Patients'!CK$10:CK$107,OFFSET('6. Patients'!$LV$9,1,MATCH($D70,'6. Patients'!$LW$9:$NT$9,0),ROWS('6. Patients'!DX$10:DX$107))),0)+
IFERROR(SUMPRODUCT('6. Patients'!CK$10:CK$107,OFFSET('6. Patients'!$NU$9,1,MATCH($D70,'6. Patients'!$NV$9:$OO$9,0),ROWS('6. Patients'!DX$10:DX$107))),0),
IFERROR(SUMPRODUCT('6. Patients'!CK$10:CK$107,OFFSET('6. Patients'!$OP$9,1,MATCH($D70,'6. Patients'!$OQ$9:$QN$9,0),ROWS('6. Patients'!DX$10:DX$107))),0)+
IFERROR(SUMPRODUCT('6. Patients'!CK$10:CK$107,OFFSET('6. Patients'!$QO$9,1,MATCH($D70,'6. Patients'!$QP$9:$RI$9,0),ROWS('6. Patients'!DX$10:DX$107))),0)+
IFERROR(SUMPRODUCT('6. Patients'!CK$10:CK$107,OFFSET('6. Patients'!$RJ$9,1,MATCH($D70,'6. Patients'!$RK$9:$TH$9,0),ROWS('6. Patients'!DX$10:DX$107))),0)+
IFERROR(SUMPRODUCT('6. Patients'!CK$10:CK$107,OFFSET('6. Patients'!$TI$9,1,MATCH($D70,'6. Patients'!$TJ$9:$UC$9,0),ROWS('6. Patients'!DX$10:DX$107))),0))+
IFERROR(VLOOKUP($D70,$H$116:$L$146,COLUMNS($H$115:$J$115)-1+R$7,0)*$E70*$F70*'1. General Inputs'!$J$25,0),0),0)</f>
        <v>0</v>
      </c>
      <c r="S70" s="776">
        <f ca="1">ROUNDUP(IFERROR($F70*$E70*CHOOSE(S$7,
IFERROR(SUMPRODUCT('6. Patients'!CL$10:CL$107,OFFSET('6. Patients'!$DN$9,1,MATCH($D70,'6. Patients'!$DO$9:$FL$9,0),ROWS('6. Patients'!DY$10:DY$107))),0)+
IFERROR(SUMPRODUCT('6. Patients'!CL$10:CL$107,OFFSET('6. Patients'!$FM$9,1,MATCH($D70,'6. Patients'!$FN$9:$GG$9,0),ROWS('6. Patients'!DY$10:DY$107))),0)+
IFERROR(SUMPRODUCT('6. Patients'!CL$10:CL$107,OFFSET('6. Patients'!$GH$9,1,MATCH($D70,'6. Patients'!$GI$9:$IF$9,0),ROWS('6. Patients'!DY$10:DY$107))),0)+
IFERROR(SUMPRODUCT('6. Patients'!CL$10:CL$107,OFFSET('6. Patients'!$IG$9,1,MATCH($D70,'6. Patients'!$IH$9:$JA$9,0),ROWS('6. Patients'!DY$10:DY$107))),0),
IFERROR(SUMPRODUCT('6. Patients'!CL$10:CL$107,OFFSET('6. Patients'!$JB$9,1,MATCH($D70,'6. Patients'!$JC$9:$KZ$9,0),ROWS('6. Patients'!DY$10:DY$107))),0)+
IFERROR(SUMPRODUCT('6. Patients'!CL$10:CL$107,OFFSET('6. Patients'!$LA$9,1,MATCH($D70,'6. Patients'!$LB$9:$LU$9,0),ROWS('6. Patients'!DY$10:DY$107))),0)+
IFERROR(SUMPRODUCT('6. Patients'!CL$10:CL$107,OFFSET('6. Patients'!$LV$9,1,MATCH($D70,'6. Patients'!$LW$9:$NT$9,0),ROWS('6. Patients'!DY$10:DY$107))),0)+
IFERROR(SUMPRODUCT('6. Patients'!CL$10:CL$107,OFFSET('6. Patients'!$NU$9,1,MATCH($D70,'6. Patients'!$NV$9:$OO$9,0),ROWS('6. Patients'!DY$10:DY$107))),0),
IFERROR(SUMPRODUCT('6. Patients'!CL$10:CL$107,OFFSET('6. Patients'!$OP$9,1,MATCH($D70,'6. Patients'!$OQ$9:$QN$9,0),ROWS('6. Patients'!DY$10:DY$107))),0)+
IFERROR(SUMPRODUCT('6. Patients'!CL$10:CL$107,OFFSET('6. Patients'!$QO$9,1,MATCH($D70,'6. Patients'!$QP$9:$RI$9,0),ROWS('6. Patients'!DY$10:DY$107))),0)+
IFERROR(SUMPRODUCT('6. Patients'!CL$10:CL$107,OFFSET('6. Patients'!$RJ$9,1,MATCH($D70,'6. Patients'!$RK$9:$TH$9,0),ROWS('6. Patients'!DY$10:DY$107))),0)+
IFERROR(SUMPRODUCT('6. Patients'!CL$10:CL$107,OFFSET('6. Patients'!$TI$9,1,MATCH($D70,'6. Patients'!$TJ$9:$UC$9,0),ROWS('6. Patients'!DY$10:DY$107))),0))+
IFERROR(VLOOKUP($D70,$H$116:$L$146,COLUMNS($H$115:$J$115)-1+S$7,0)*$E70*$F70*'1. General Inputs'!$J$25,0),0),0)</f>
        <v>0</v>
      </c>
      <c r="T70" s="776">
        <f ca="1">ROUNDUP(IFERROR($F70*$E70*CHOOSE(T$7,
IFERROR(SUMPRODUCT('6. Patients'!CM$10:CM$107,OFFSET('6. Patients'!$DN$9,1,MATCH($D70,'6. Patients'!$DO$9:$FL$9,0),ROWS('6. Patients'!DZ$10:DZ$107))),0)+
IFERROR(SUMPRODUCT('6. Patients'!CM$10:CM$107,OFFSET('6. Patients'!$FM$9,1,MATCH($D70,'6. Patients'!$FN$9:$GG$9,0),ROWS('6. Patients'!DZ$10:DZ$107))),0)+
IFERROR(SUMPRODUCT('6. Patients'!CM$10:CM$107,OFFSET('6. Patients'!$GH$9,1,MATCH($D70,'6. Patients'!$GI$9:$IF$9,0),ROWS('6. Patients'!DZ$10:DZ$107))),0)+
IFERROR(SUMPRODUCT('6. Patients'!CM$10:CM$107,OFFSET('6. Patients'!$IG$9,1,MATCH($D70,'6. Patients'!$IH$9:$JA$9,0),ROWS('6. Patients'!DZ$10:DZ$107))),0),
IFERROR(SUMPRODUCT('6. Patients'!CM$10:CM$107,OFFSET('6. Patients'!$JB$9,1,MATCH($D70,'6. Patients'!$JC$9:$KZ$9,0),ROWS('6. Patients'!DZ$10:DZ$107))),0)+
IFERROR(SUMPRODUCT('6. Patients'!CM$10:CM$107,OFFSET('6. Patients'!$LA$9,1,MATCH($D70,'6. Patients'!$LB$9:$LU$9,0),ROWS('6. Patients'!DZ$10:DZ$107))),0)+
IFERROR(SUMPRODUCT('6. Patients'!CM$10:CM$107,OFFSET('6. Patients'!$LV$9,1,MATCH($D70,'6. Patients'!$LW$9:$NT$9,0),ROWS('6. Patients'!DZ$10:DZ$107))),0)+
IFERROR(SUMPRODUCT('6. Patients'!CM$10:CM$107,OFFSET('6. Patients'!$NU$9,1,MATCH($D70,'6. Patients'!$NV$9:$OO$9,0),ROWS('6. Patients'!DZ$10:DZ$107))),0),
IFERROR(SUMPRODUCT('6. Patients'!CM$10:CM$107,OFFSET('6. Patients'!$OP$9,1,MATCH($D70,'6. Patients'!$OQ$9:$QN$9,0),ROWS('6. Patients'!DZ$10:DZ$107))),0)+
IFERROR(SUMPRODUCT('6. Patients'!CM$10:CM$107,OFFSET('6. Patients'!$QO$9,1,MATCH($D70,'6. Patients'!$QP$9:$RI$9,0),ROWS('6. Patients'!DZ$10:DZ$107))),0)+
IFERROR(SUMPRODUCT('6. Patients'!CM$10:CM$107,OFFSET('6. Patients'!$RJ$9,1,MATCH($D70,'6. Patients'!$RK$9:$TH$9,0),ROWS('6. Patients'!DZ$10:DZ$107))),0)+
IFERROR(SUMPRODUCT('6. Patients'!CM$10:CM$107,OFFSET('6. Patients'!$TI$9,1,MATCH($D70,'6. Patients'!$TJ$9:$UC$9,0),ROWS('6. Patients'!DZ$10:DZ$107))),0))+
IFERROR(VLOOKUP($D70,$H$116:$L$146,COLUMNS($H$115:$J$115)-1+T$7,0)*$E70*$F70*'1. General Inputs'!$J$25,0),0),0)</f>
        <v>0</v>
      </c>
      <c r="U70" s="776">
        <f ca="1">ROUNDUP(IFERROR($F70*$E70*CHOOSE(U$7,
IFERROR(SUMPRODUCT('6. Patients'!CN$10:CN$107,OFFSET('6. Patients'!$DN$9,1,MATCH($D70,'6. Patients'!$DO$9:$FL$9,0),ROWS('6. Patients'!EA$10:EA$107))),0)+
IFERROR(SUMPRODUCT('6. Patients'!CN$10:CN$107,OFFSET('6. Patients'!$FM$9,1,MATCH($D70,'6. Patients'!$FN$9:$GG$9,0),ROWS('6. Patients'!EA$10:EA$107))),0)+
IFERROR(SUMPRODUCT('6. Patients'!CN$10:CN$107,OFFSET('6. Patients'!$GH$9,1,MATCH($D70,'6. Patients'!$GI$9:$IF$9,0),ROWS('6. Patients'!EA$10:EA$107))),0)+
IFERROR(SUMPRODUCT('6. Patients'!CN$10:CN$107,OFFSET('6. Patients'!$IG$9,1,MATCH($D70,'6. Patients'!$IH$9:$JA$9,0),ROWS('6. Patients'!EA$10:EA$107))),0),
IFERROR(SUMPRODUCT('6. Patients'!CN$10:CN$107,OFFSET('6. Patients'!$JB$9,1,MATCH($D70,'6. Patients'!$JC$9:$KZ$9,0),ROWS('6. Patients'!EA$10:EA$107))),0)+
IFERROR(SUMPRODUCT('6. Patients'!CN$10:CN$107,OFFSET('6. Patients'!$LA$9,1,MATCH($D70,'6. Patients'!$LB$9:$LU$9,0),ROWS('6. Patients'!EA$10:EA$107))),0)+
IFERROR(SUMPRODUCT('6. Patients'!CN$10:CN$107,OFFSET('6. Patients'!$LV$9,1,MATCH($D70,'6. Patients'!$LW$9:$NT$9,0),ROWS('6. Patients'!EA$10:EA$107))),0)+
IFERROR(SUMPRODUCT('6. Patients'!CN$10:CN$107,OFFSET('6. Patients'!$NU$9,1,MATCH($D70,'6. Patients'!$NV$9:$OO$9,0),ROWS('6. Patients'!EA$10:EA$107))),0),
IFERROR(SUMPRODUCT('6. Patients'!CN$10:CN$107,OFFSET('6. Patients'!$OP$9,1,MATCH($D70,'6. Patients'!$OQ$9:$QN$9,0),ROWS('6. Patients'!EA$10:EA$107))),0)+
IFERROR(SUMPRODUCT('6. Patients'!CN$10:CN$107,OFFSET('6. Patients'!$QO$9,1,MATCH($D70,'6. Patients'!$QP$9:$RI$9,0),ROWS('6. Patients'!EA$10:EA$107))),0)+
IFERROR(SUMPRODUCT('6. Patients'!CN$10:CN$107,OFFSET('6. Patients'!$RJ$9,1,MATCH($D70,'6. Patients'!$RK$9:$TH$9,0),ROWS('6. Patients'!EA$10:EA$107))),0)+
IFERROR(SUMPRODUCT('6. Patients'!CN$10:CN$107,OFFSET('6. Patients'!$TI$9,1,MATCH($D70,'6. Patients'!$TJ$9:$UC$9,0),ROWS('6. Patients'!EA$10:EA$107))),0))+
IFERROR(VLOOKUP($D70,$H$116:$L$146,COLUMNS($H$115:$J$115)-1+U$7,0)*$E70*$F70*'1. General Inputs'!$J$25,0),0),0)</f>
        <v>0</v>
      </c>
      <c r="V70" s="776">
        <f ca="1">ROUNDUP(IFERROR($F70*$E70*CHOOSE(V$7,
IFERROR(SUMPRODUCT('6. Patients'!CO$10:CO$107,OFFSET('6. Patients'!$DN$9,1,MATCH($D70,'6. Patients'!$DO$9:$FL$9,0),ROWS('6. Patients'!EB$10:EB$107))),0)+
IFERROR(SUMPRODUCT('6. Patients'!CO$10:CO$107,OFFSET('6. Patients'!$FM$9,1,MATCH($D70,'6. Patients'!$FN$9:$GG$9,0),ROWS('6. Patients'!EB$10:EB$107))),0)+
IFERROR(SUMPRODUCT('6. Patients'!CO$10:CO$107,OFFSET('6. Patients'!$GH$9,1,MATCH($D70,'6. Patients'!$GI$9:$IF$9,0),ROWS('6. Patients'!EB$10:EB$107))),0)+
IFERROR(SUMPRODUCT('6. Patients'!CO$10:CO$107,OFFSET('6. Patients'!$IG$9,1,MATCH($D70,'6. Patients'!$IH$9:$JA$9,0),ROWS('6. Patients'!EB$10:EB$107))),0),
IFERROR(SUMPRODUCT('6. Patients'!CO$10:CO$107,OFFSET('6. Patients'!$JB$9,1,MATCH($D70,'6. Patients'!$JC$9:$KZ$9,0),ROWS('6. Patients'!EB$10:EB$107))),0)+
IFERROR(SUMPRODUCT('6. Patients'!CO$10:CO$107,OFFSET('6. Patients'!$LA$9,1,MATCH($D70,'6. Patients'!$LB$9:$LU$9,0),ROWS('6. Patients'!EB$10:EB$107))),0)+
IFERROR(SUMPRODUCT('6. Patients'!CO$10:CO$107,OFFSET('6. Patients'!$LV$9,1,MATCH($D70,'6. Patients'!$LW$9:$NT$9,0),ROWS('6. Patients'!EB$10:EB$107))),0)+
IFERROR(SUMPRODUCT('6. Patients'!CO$10:CO$107,OFFSET('6. Patients'!$NU$9,1,MATCH($D70,'6. Patients'!$NV$9:$OO$9,0),ROWS('6. Patients'!EB$10:EB$107))),0),
IFERROR(SUMPRODUCT('6. Patients'!CO$10:CO$107,OFFSET('6. Patients'!$OP$9,1,MATCH($D70,'6. Patients'!$OQ$9:$QN$9,0),ROWS('6. Patients'!EB$10:EB$107))),0)+
IFERROR(SUMPRODUCT('6. Patients'!CO$10:CO$107,OFFSET('6. Patients'!$QO$9,1,MATCH($D70,'6. Patients'!$QP$9:$RI$9,0),ROWS('6. Patients'!EB$10:EB$107))),0)+
IFERROR(SUMPRODUCT('6. Patients'!CO$10:CO$107,OFFSET('6. Patients'!$RJ$9,1,MATCH($D70,'6. Patients'!$RK$9:$TH$9,0),ROWS('6. Patients'!EB$10:EB$107))),0)+
IFERROR(SUMPRODUCT('6. Patients'!CO$10:CO$107,OFFSET('6. Patients'!$TI$9,1,MATCH($D70,'6. Patients'!$TJ$9:$UC$9,0),ROWS('6. Patients'!EB$10:EB$107))),0))+
IFERROR(VLOOKUP($D70,$H$116:$L$146,COLUMNS($H$115:$J$115)-1+V$7,0)*$E70*$F70*'1. General Inputs'!$J$25,0),0),0)</f>
        <v>0</v>
      </c>
      <c r="W70" s="776">
        <f ca="1">ROUNDUP(IFERROR($F70*$E70*CHOOSE(W$7,
IFERROR(SUMPRODUCT('6. Patients'!CP$10:CP$107,OFFSET('6. Patients'!$DN$9,1,MATCH($D70,'6. Patients'!$DO$9:$FL$9,0),ROWS('6. Patients'!EC$10:EC$107))),0)+
IFERROR(SUMPRODUCT('6. Patients'!CP$10:CP$107,OFFSET('6. Patients'!$FM$9,1,MATCH($D70,'6. Patients'!$FN$9:$GG$9,0),ROWS('6. Patients'!EC$10:EC$107))),0)+
IFERROR(SUMPRODUCT('6. Patients'!CP$10:CP$107,OFFSET('6. Patients'!$GH$9,1,MATCH($D70,'6. Patients'!$GI$9:$IF$9,0),ROWS('6. Patients'!EC$10:EC$107))),0)+
IFERROR(SUMPRODUCT('6. Patients'!CP$10:CP$107,OFFSET('6. Patients'!$IG$9,1,MATCH($D70,'6. Patients'!$IH$9:$JA$9,0),ROWS('6. Patients'!EC$10:EC$107))),0),
IFERROR(SUMPRODUCT('6. Patients'!CP$10:CP$107,OFFSET('6. Patients'!$JB$9,1,MATCH($D70,'6. Patients'!$JC$9:$KZ$9,0),ROWS('6. Patients'!EC$10:EC$107))),0)+
IFERROR(SUMPRODUCT('6. Patients'!CP$10:CP$107,OFFSET('6. Patients'!$LA$9,1,MATCH($D70,'6. Patients'!$LB$9:$LU$9,0),ROWS('6. Patients'!EC$10:EC$107))),0)+
IFERROR(SUMPRODUCT('6. Patients'!CP$10:CP$107,OFFSET('6. Patients'!$LV$9,1,MATCH($D70,'6. Patients'!$LW$9:$NT$9,0),ROWS('6. Patients'!EC$10:EC$107))),0)+
IFERROR(SUMPRODUCT('6. Patients'!CP$10:CP$107,OFFSET('6. Patients'!$NU$9,1,MATCH($D70,'6. Patients'!$NV$9:$OO$9,0),ROWS('6. Patients'!EC$10:EC$107))),0),
IFERROR(SUMPRODUCT('6. Patients'!CP$10:CP$107,OFFSET('6. Patients'!$OP$9,1,MATCH($D70,'6. Patients'!$OQ$9:$QN$9,0),ROWS('6. Patients'!EC$10:EC$107))),0)+
IFERROR(SUMPRODUCT('6. Patients'!CP$10:CP$107,OFFSET('6. Patients'!$QO$9,1,MATCH($D70,'6. Patients'!$QP$9:$RI$9,0),ROWS('6. Patients'!EC$10:EC$107))),0)+
IFERROR(SUMPRODUCT('6. Patients'!CP$10:CP$107,OFFSET('6. Patients'!$RJ$9,1,MATCH($D70,'6. Patients'!$RK$9:$TH$9,0),ROWS('6. Patients'!EC$10:EC$107))),0)+
IFERROR(SUMPRODUCT('6. Patients'!CP$10:CP$107,OFFSET('6. Patients'!$TI$9,1,MATCH($D70,'6. Patients'!$TJ$9:$UC$9,0),ROWS('6. Patients'!EC$10:EC$107))),0))+
IFERROR(VLOOKUP($D70,$H$116:$L$146,COLUMNS($H$115:$J$115)-1+W$7,0)*$E70*$F70*'1. General Inputs'!$J$25,0),0),0)</f>
        <v>0</v>
      </c>
      <c r="X70" s="776">
        <f ca="1">ROUNDUP(IFERROR($F70*$E70*CHOOSE(X$7,
IFERROR(SUMPRODUCT('6. Patients'!CQ$10:CQ$107,OFFSET('6. Patients'!$DN$9,1,MATCH($D70,'6. Patients'!$DO$9:$FL$9,0),ROWS('6. Patients'!ED$10:ED$107))),0)+
IFERROR(SUMPRODUCT('6. Patients'!CQ$10:CQ$107,OFFSET('6. Patients'!$FM$9,1,MATCH($D70,'6. Patients'!$FN$9:$GG$9,0),ROWS('6. Patients'!ED$10:ED$107))),0)+
IFERROR(SUMPRODUCT('6. Patients'!CQ$10:CQ$107,OFFSET('6. Patients'!$GH$9,1,MATCH($D70,'6. Patients'!$GI$9:$IF$9,0),ROWS('6. Patients'!ED$10:ED$107))),0)+
IFERROR(SUMPRODUCT('6. Patients'!CQ$10:CQ$107,OFFSET('6. Patients'!$IG$9,1,MATCH($D70,'6. Patients'!$IH$9:$JA$9,0),ROWS('6. Patients'!ED$10:ED$107))),0),
IFERROR(SUMPRODUCT('6. Patients'!CQ$10:CQ$107,OFFSET('6. Patients'!$JB$9,1,MATCH($D70,'6. Patients'!$JC$9:$KZ$9,0),ROWS('6. Patients'!ED$10:ED$107))),0)+
IFERROR(SUMPRODUCT('6. Patients'!CQ$10:CQ$107,OFFSET('6. Patients'!$LA$9,1,MATCH($D70,'6. Patients'!$LB$9:$LU$9,0),ROWS('6. Patients'!ED$10:ED$107))),0)+
IFERROR(SUMPRODUCT('6. Patients'!CQ$10:CQ$107,OFFSET('6. Patients'!$LV$9,1,MATCH($D70,'6. Patients'!$LW$9:$NT$9,0),ROWS('6. Patients'!ED$10:ED$107))),0)+
IFERROR(SUMPRODUCT('6. Patients'!CQ$10:CQ$107,OFFSET('6. Patients'!$NU$9,1,MATCH($D70,'6. Patients'!$NV$9:$OO$9,0),ROWS('6. Patients'!ED$10:ED$107))),0),
IFERROR(SUMPRODUCT('6. Patients'!CQ$10:CQ$107,OFFSET('6. Patients'!$OP$9,1,MATCH($D70,'6. Patients'!$OQ$9:$QN$9,0),ROWS('6. Patients'!ED$10:ED$107))),0)+
IFERROR(SUMPRODUCT('6. Patients'!CQ$10:CQ$107,OFFSET('6. Patients'!$QO$9,1,MATCH($D70,'6. Patients'!$QP$9:$RI$9,0),ROWS('6. Patients'!ED$10:ED$107))),0)+
IFERROR(SUMPRODUCT('6. Patients'!CQ$10:CQ$107,OFFSET('6. Patients'!$RJ$9,1,MATCH($D70,'6. Patients'!$RK$9:$TH$9,0),ROWS('6. Patients'!ED$10:ED$107))),0)+
IFERROR(SUMPRODUCT('6. Patients'!CQ$10:CQ$107,OFFSET('6. Patients'!$TI$9,1,MATCH($D70,'6. Patients'!$TJ$9:$UC$9,0),ROWS('6. Patients'!ED$10:ED$107))),0))+
IFERROR(VLOOKUP($D70,$H$116:$L$146,COLUMNS($H$115:$J$115)-1+X$7,0)*$E70*$F70*'1. General Inputs'!$J$25,0),0),0)</f>
        <v>0</v>
      </c>
      <c r="Y70" s="776">
        <f ca="1">ROUNDUP(IFERROR($F70*$E70*CHOOSE(Y$7,
IFERROR(SUMPRODUCT('6. Patients'!CR$10:CR$107,OFFSET('6. Patients'!$DN$9,1,MATCH($D70,'6. Patients'!$DO$9:$FL$9,0),ROWS('6. Patients'!EE$10:EE$107))),0)+
IFERROR(SUMPRODUCT('6. Patients'!CR$10:CR$107,OFFSET('6. Patients'!$FM$9,1,MATCH($D70,'6. Patients'!$FN$9:$GG$9,0),ROWS('6. Patients'!EE$10:EE$107))),0)+
IFERROR(SUMPRODUCT('6. Patients'!CR$10:CR$107,OFFSET('6. Patients'!$GH$9,1,MATCH($D70,'6. Patients'!$GI$9:$IF$9,0),ROWS('6. Patients'!EE$10:EE$107))),0)+
IFERROR(SUMPRODUCT('6. Patients'!CR$10:CR$107,OFFSET('6. Patients'!$IG$9,1,MATCH($D70,'6. Patients'!$IH$9:$JA$9,0),ROWS('6. Patients'!EE$10:EE$107))),0),
IFERROR(SUMPRODUCT('6. Patients'!CR$10:CR$107,OFFSET('6. Patients'!$JB$9,1,MATCH($D70,'6. Patients'!$JC$9:$KZ$9,0),ROWS('6. Patients'!EE$10:EE$107))),0)+
IFERROR(SUMPRODUCT('6. Patients'!CR$10:CR$107,OFFSET('6. Patients'!$LA$9,1,MATCH($D70,'6. Patients'!$LB$9:$LU$9,0),ROWS('6. Patients'!EE$10:EE$107))),0)+
IFERROR(SUMPRODUCT('6. Patients'!CR$10:CR$107,OFFSET('6. Patients'!$LV$9,1,MATCH($D70,'6. Patients'!$LW$9:$NT$9,0),ROWS('6. Patients'!EE$10:EE$107))),0)+
IFERROR(SUMPRODUCT('6. Patients'!CR$10:CR$107,OFFSET('6. Patients'!$NU$9,1,MATCH($D70,'6. Patients'!$NV$9:$OO$9,0),ROWS('6. Patients'!EE$10:EE$107))),0),
IFERROR(SUMPRODUCT('6. Patients'!CR$10:CR$107,OFFSET('6. Patients'!$OP$9,1,MATCH($D70,'6. Patients'!$OQ$9:$QN$9,0),ROWS('6. Patients'!EE$10:EE$107))),0)+
IFERROR(SUMPRODUCT('6. Patients'!CR$10:CR$107,OFFSET('6. Patients'!$QO$9,1,MATCH($D70,'6. Patients'!$QP$9:$RI$9,0),ROWS('6. Patients'!EE$10:EE$107))),0)+
IFERROR(SUMPRODUCT('6. Patients'!CR$10:CR$107,OFFSET('6. Patients'!$RJ$9,1,MATCH($D70,'6. Patients'!$RK$9:$TH$9,0),ROWS('6. Patients'!EE$10:EE$107))),0)+
IFERROR(SUMPRODUCT('6. Patients'!CR$10:CR$107,OFFSET('6. Patients'!$TI$9,1,MATCH($D70,'6. Patients'!$TJ$9:$UC$9,0),ROWS('6. Patients'!EE$10:EE$107))),0))+
IFERROR(VLOOKUP($D70,$H$116:$L$146,COLUMNS($H$115:$J$115)-1+Y$7,0)*$E70*$F70*'1. General Inputs'!$J$25,0),0),0)</f>
        <v>0</v>
      </c>
      <c r="Z70" s="776">
        <f ca="1">ROUNDUP(IFERROR($F70*$E70*CHOOSE(Z$7,
IFERROR(SUMPRODUCT('6. Patients'!CS$10:CS$107,OFFSET('6. Patients'!$DN$9,1,MATCH($D70,'6. Patients'!$DO$9:$FL$9,0),ROWS('6. Patients'!EF$10:EF$107))),0)+
IFERROR(SUMPRODUCT('6. Patients'!CS$10:CS$107,OFFSET('6. Patients'!$FM$9,1,MATCH($D70,'6. Patients'!$FN$9:$GG$9,0),ROWS('6. Patients'!EF$10:EF$107))),0)+
IFERROR(SUMPRODUCT('6. Patients'!CS$10:CS$107,OFFSET('6. Patients'!$GH$9,1,MATCH($D70,'6. Patients'!$GI$9:$IF$9,0),ROWS('6. Patients'!EF$10:EF$107))),0)+
IFERROR(SUMPRODUCT('6. Patients'!CS$10:CS$107,OFFSET('6. Patients'!$IG$9,1,MATCH($D70,'6. Patients'!$IH$9:$JA$9,0),ROWS('6. Patients'!EF$10:EF$107))),0),
IFERROR(SUMPRODUCT('6. Patients'!CS$10:CS$107,OFFSET('6. Patients'!$JB$9,1,MATCH($D70,'6. Patients'!$JC$9:$KZ$9,0),ROWS('6. Patients'!EF$10:EF$107))),0)+
IFERROR(SUMPRODUCT('6. Patients'!CS$10:CS$107,OFFSET('6. Patients'!$LA$9,1,MATCH($D70,'6. Patients'!$LB$9:$LU$9,0),ROWS('6. Patients'!EF$10:EF$107))),0)+
IFERROR(SUMPRODUCT('6. Patients'!CS$10:CS$107,OFFSET('6. Patients'!$LV$9,1,MATCH($D70,'6. Patients'!$LW$9:$NT$9,0),ROWS('6. Patients'!EF$10:EF$107))),0)+
IFERROR(SUMPRODUCT('6. Patients'!CS$10:CS$107,OFFSET('6. Patients'!$NU$9,1,MATCH($D70,'6. Patients'!$NV$9:$OO$9,0),ROWS('6. Patients'!EF$10:EF$107))),0),
IFERROR(SUMPRODUCT('6. Patients'!CS$10:CS$107,OFFSET('6. Patients'!$OP$9,1,MATCH($D70,'6. Patients'!$OQ$9:$QN$9,0),ROWS('6. Patients'!EF$10:EF$107))),0)+
IFERROR(SUMPRODUCT('6. Patients'!CS$10:CS$107,OFFSET('6. Patients'!$QO$9,1,MATCH($D70,'6. Patients'!$QP$9:$RI$9,0),ROWS('6. Patients'!EF$10:EF$107))),0)+
IFERROR(SUMPRODUCT('6. Patients'!CS$10:CS$107,OFFSET('6. Patients'!$RJ$9,1,MATCH($D70,'6. Patients'!$RK$9:$TH$9,0),ROWS('6. Patients'!EF$10:EF$107))),0)+
IFERROR(SUMPRODUCT('6. Patients'!CS$10:CS$107,OFFSET('6. Patients'!$TI$9,1,MATCH($D70,'6. Patients'!$TJ$9:$UC$9,0),ROWS('6. Patients'!EF$10:EF$107))),0))+
IFERROR(VLOOKUP($D70,$H$116:$L$146,COLUMNS($H$115:$J$115)-1+Z$7,0)*$E70*$F70*'1. General Inputs'!$J$25,0),0),0)</f>
        <v>0</v>
      </c>
      <c r="AA70" s="776">
        <f ca="1">ROUNDUP(IFERROR($F70*$E70*CHOOSE(AA$7,
IFERROR(SUMPRODUCT('6. Patients'!CT$10:CT$107,OFFSET('6. Patients'!$DN$9,1,MATCH($D70,'6. Patients'!$DO$9:$FL$9,0),ROWS('6. Patients'!EG$10:EG$107))),0)+
IFERROR(SUMPRODUCT('6. Patients'!CT$10:CT$107,OFFSET('6. Patients'!$FM$9,1,MATCH($D70,'6. Patients'!$FN$9:$GG$9,0),ROWS('6. Patients'!EG$10:EG$107))),0)+
IFERROR(SUMPRODUCT('6. Patients'!CT$10:CT$107,OFFSET('6. Patients'!$GH$9,1,MATCH($D70,'6. Patients'!$GI$9:$IF$9,0),ROWS('6. Patients'!EG$10:EG$107))),0)+
IFERROR(SUMPRODUCT('6. Patients'!CT$10:CT$107,OFFSET('6. Patients'!$IG$9,1,MATCH($D70,'6. Patients'!$IH$9:$JA$9,0),ROWS('6. Patients'!EG$10:EG$107))),0),
IFERROR(SUMPRODUCT('6. Patients'!CT$10:CT$107,OFFSET('6. Patients'!$JB$9,1,MATCH($D70,'6. Patients'!$JC$9:$KZ$9,0),ROWS('6. Patients'!EG$10:EG$107))),0)+
IFERROR(SUMPRODUCT('6. Patients'!CT$10:CT$107,OFFSET('6. Patients'!$LA$9,1,MATCH($D70,'6. Patients'!$LB$9:$LU$9,0),ROWS('6. Patients'!EG$10:EG$107))),0)+
IFERROR(SUMPRODUCT('6. Patients'!CT$10:CT$107,OFFSET('6. Patients'!$LV$9,1,MATCH($D70,'6. Patients'!$LW$9:$NT$9,0),ROWS('6. Patients'!EG$10:EG$107))),0)+
IFERROR(SUMPRODUCT('6. Patients'!CT$10:CT$107,OFFSET('6. Patients'!$NU$9,1,MATCH($D70,'6. Patients'!$NV$9:$OO$9,0),ROWS('6. Patients'!EG$10:EG$107))),0),
IFERROR(SUMPRODUCT('6. Patients'!CT$10:CT$107,OFFSET('6. Patients'!$OP$9,1,MATCH($D70,'6. Patients'!$OQ$9:$QN$9,0),ROWS('6. Patients'!EG$10:EG$107))),0)+
IFERROR(SUMPRODUCT('6. Patients'!CT$10:CT$107,OFFSET('6. Patients'!$QO$9,1,MATCH($D70,'6. Patients'!$QP$9:$RI$9,0),ROWS('6. Patients'!EG$10:EG$107))),0)+
IFERROR(SUMPRODUCT('6. Patients'!CT$10:CT$107,OFFSET('6. Patients'!$RJ$9,1,MATCH($D70,'6. Patients'!$RK$9:$TH$9,0),ROWS('6. Patients'!EG$10:EG$107))),0)+
IFERROR(SUMPRODUCT('6. Patients'!CT$10:CT$107,OFFSET('6. Patients'!$TI$9,1,MATCH($D70,'6. Patients'!$TJ$9:$UC$9,0),ROWS('6. Patients'!EG$10:EG$107))),0))+
IFERROR(VLOOKUP($D70,$H$116:$L$146,COLUMNS($H$115:$J$115)-1+AA$7,0)*$E70*$F70*'1. General Inputs'!$J$25,0),0),0)</f>
        <v>0</v>
      </c>
      <c r="AB70" s="776">
        <f ca="1">ROUNDUP(IFERROR($F70*$E70*CHOOSE(AB$7,
IFERROR(SUMPRODUCT('6. Patients'!CU$10:CU$107,OFFSET('6. Patients'!$DN$9,1,MATCH($D70,'6. Patients'!$DO$9:$FL$9,0),ROWS('6. Patients'!EH$10:EH$107))),0)+
IFERROR(SUMPRODUCT('6. Patients'!CU$10:CU$107,OFFSET('6. Patients'!$FM$9,1,MATCH($D70,'6. Patients'!$FN$9:$GG$9,0),ROWS('6. Patients'!EH$10:EH$107))),0)+
IFERROR(SUMPRODUCT('6. Patients'!CU$10:CU$107,OFFSET('6. Patients'!$GH$9,1,MATCH($D70,'6. Patients'!$GI$9:$IF$9,0),ROWS('6. Patients'!EH$10:EH$107))),0)+
IFERROR(SUMPRODUCT('6. Patients'!CU$10:CU$107,OFFSET('6. Patients'!$IG$9,1,MATCH($D70,'6. Patients'!$IH$9:$JA$9,0),ROWS('6. Patients'!EH$10:EH$107))),0),
IFERROR(SUMPRODUCT('6. Patients'!CU$10:CU$107,OFFSET('6. Patients'!$JB$9,1,MATCH($D70,'6. Patients'!$JC$9:$KZ$9,0),ROWS('6. Patients'!EH$10:EH$107))),0)+
IFERROR(SUMPRODUCT('6. Patients'!CU$10:CU$107,OFFSET('6. Patients'!$LA$9,1,MATCH($D70,'6. Patients'!$LB$9:$LU$9,0),ROWS('6. Patients'!EH$10:EH$107))),0)+
IFERROR(SUMPRODUCT('6. Patients'!CU$10:CU$107,OFFSET('6. Patients'!$LV$9,1,MATCH($D70,'6. Patients'!$LW$9:$NT$9,0),ROWS('6. Patients'!EH$10:EH$107))),0)+
IFERROR(SUMPRODUCT('6. Patients'!CU$10:CU$107,OFFSET('6. Patients'!$NU$9,1,MATCH($D70,'6. Patients'!$NV$9:$OO$9,0),ROWS('6. Patients'!EH$10:EH$107))),0),
IFERROR(SUMPRODUCT('6. Patients'!CU$10:CU$107,OFFSET('6. Patients'!$OP$9,1,MATCH($D70,'6. Patients'!$OQ$9:$QN$9,0),ROWS('6. Patients'!EH$10:EH$107))),0)+
IFERROR(SUMPRODUCT('6. Patients'!CU$10:CU$107,OFFSET('6. Patients'!$QO$9,1,MATCH($D70,'6. Patients'!$QP$9:$RI$9,0),ROWS('6. Patients'!EH$10:EH$107))),0)+
IFERROR(SUMPRODUCT('6. Patients'!CU$10:CU$107,OFFSET('6. Patients'!$RJ$9,1,MATCH($D70,'6. Patients'!$RK$9:$TH$9,0),ROWS('6. Patients'!EH$10:EH$107))),0)+
IFERROR(SUMPRODUCT('6. Patients'!CU$10:CU$107,OFFSET('6. Patients'!$TI$9,1,MATCH($D70,'6. Patients'!$TJ$9:$UC$9,0),ROWS('6. Patients'!EH$10:EH$107))),0))+
IFERROR(VLOOKUP($D70,$H$116:$L$146,COLUMNS($H$115:$J$115)-1+AB$7,0)*$E70*$F70*'1. General Inputs'!$J$25,0),0),0)</f>
        <v>0</v>
      </c>
      <c r="AC70" s="776">
        <f ca="1">ROUNDUP(IFERROR($F70*$E70*CHOOSE(AC$7,
IFERROR(SUMPRODUCT('6. Patients'!CV$10:CV$107,OFFSET('6. Patients'!$DN$9,1,MATCH($D70,'6. Patients'!$DO$9:$FL$9,0),ROWS('6. Patients'!EI$10:EI$107))),0)+
IFERROR(SUMPRODUCT('6. Patients'!CV$10:CV$107,OFFSET('6. Patients'!$FM$9,1,MATCH($D70,'6. Patients'!$FN$9:$GG$9,0),ROWS('6. Patients'!EI$10:EI$107))),0)+
IFERROR(SUMPRODUCT('6. Patients'!CV$10:CV$107,OFFSET('6. Patients'!$GH$9,1,MATCH($D70,'6. Patients'!$GI$9:$IF$9,0),ROWS('6. Patients'!EI$10:EI$107))),0)+
IFERROR(SUMPRODUCT('6. Patients'!CV$10:CV$107,OFFSET('6. Patients'!$IG$9,1,MATCH($D70,'6. Patients'!$IH$9:$JA$9,0),ROWS('6. Patients'!EI$10:EI$107))),0),
IFERROR(SUMPRODUCT('6. Patients'!CV$10:CV$107,OFFSET('6. Patients'!$JB$9,1,MATCH($D70,'6. Patients'!$JC$9:$KZ$9,0),ROWS('6. Patients'!EI$10:EI$107))),0)+
IFERROR(SUMPRODUCT('6. Patients'!CV$10:CV$107,OFFSET('6. Patients'!$LA$9,1,MATCH($D70,'6. Patients'!$LB$9:$LU$9,0),ROWS('6. Patients'!EI$10:EI$107))),0)+
IFERROR(SUMPRODUCT('6. Patients'!CV$10:CV$107,OFFSET('6. Patients'!$LV$9,1,MATCH($D70,'6. Patients'!$LW$9:$NT$9,0),ROWS('6. Patients'!EI$10:EI$107))),0)+
IFERROR(SUMPRODUCT('6. Patients'!CV$10:CV$107,OFFSET('6. Patients'!$NU$9,1,MATCH($D70,'6. Patients'!$NV$9:$OO$9,0),ROWS('6. Patients'!EI$10:EI$107))),0),
IFERROR(SUMPRODUCT('6. Patients'!CV$10:CV$107,OFFSET('6. Patients'!$OP$9,1,MATCH($D70,'6. Patients'!$OQ$9:$QN$9,0),ROWS('6. Patients'!EI$10:EI$107))),0)+
IFERROR(SUMPRODUCT('6. Patients'!CV$10:CV$107,OFFSET('6. Patients'!$QO$9,1,MATCH($D70,'6. Patients'!$QP$9:$RI$9,0),ROWS('6. Patients'!EI$10:EI$107))),0)+
IFERROR(SUMPRODUCT('6. Patients'!CV$10:CV$107,OFFSET('6. Patients'!$RJ$9,1,MATCH($D70,'6. Patients'!$RK$9:$TH$9,0),ROWS('6. Patients'!EI$10:EI$107))),0)+
IFERROR(SUMPRODUCT('6. Patients'!CV$10:CV$107,OFFSET('6. Patients'!$TI$9,1,MATCH($D70,'6. Patients'!$TJ$9:$UC$9,0),ROWS('6. Patients'!EI$10:EI$107))),0))+
IFERROR(VLOOKUP($D70,$H$116:$L$146,COLUMNS($H$115:$J$115)-1+AC$7,0)*$E70*$F70*'1. General Inputs'!$J$25,0),0),0)</f>
        <v>0</v>
      </c>
      <c r="AD70" s="776">
        <f ca="1">ROUNDUP(IFERROR($F70*$E70*CHOOSE(AD$7,
IFERROR(SUMPRODUCT('6. Patients'!CW$10:CW$107,OFFSET('6. Patients'!$DN$9,1,MATCH($D70,'6. Patients'!$DO$9:$FL$9,0),ROWS('6. Patients'!EJ$10:EJ$107))),0)+
IFERROR(SUMPRODUCT('6. Patients'!CW$10:CW$107,OFFSET('6. Patients'!$FM$9,1,MATCH($D70,'6. Patients'!$FN$9:$GG$9,0),ROWS('6. Patients'!EJ$10:EJ$107))),0)+
IFERROR(SUMPRODUCT('6. Patients'!CW$10:CW$107,OFFSET('6. Patients'!$GH$9,1,MATCH($D70,'6. Patients'!$GI$9:$IF$9,0),ROWS('6. Patients'!EJ$10:EJ$107))),0)+
IFERROR(SUMPRODUCT('6. Patients'!CW$10:CW$107,OFFSET('6. Patients'!$IG$9,1,MATCH($D70,'6. Patients'!$IH$9:$JA$9,0),ROWS('6. Patients'!EJ$10:EJ$107))),0),
IFERROR(SUMPRODUCT('6. Patients'!CW$10:CW$107,OFFSET('6. Patients'!$JB$9,1,MATCH($D70,'6. Patients'!$JC$9:$KZ$9,0),ROWS('6. Patients'!EJ$10:EJ$107))),0)+
IFERROR(SUMPRODUCT('6. Patients'!CW$10:CW$107,OFFSET('6. Patients'!$LA$9,1,MATCH($D70,'6. Patients'!$LB$9:$LU$9,0),ROWS('6. Patients'!EJ$10:EJ$107))),0)+
IFERROR(SUMPRODUCT('6. Patients'!CW$10:CW$107,OFFSET('6. Patients'!$LV$9,1,MATCH($D70,'6. Patients'!$LW$9:$NT$9,0),ROWS('6. Patients'!EJ$10:EJ$107))),0)+
IFERROR(SUMPRODUCT('6. Patients'!CW$10:CW$107,OFFSET('6. Patients'!$NU$9,1,MATCH($D70,'6. Patients'!$NV$9:$OO$9,0),ROWS('6. Patients'!EJ$10:EJ$107))),0),
IFERROR(SUMPRODUCT('6. Patients'!CW$10:CW$107,OFFSET('6. Patients'!$OP$9,1,MATCH($D70,'6. Patients'!$OQ$9:$QN$9,0),ROWS('6. Patients'!EJ$10:EJ$107))),0)+
IFERROR(SUMPRODUCT('6. Patients'!CW$10:CW$107,OFFSET('6. Patients'!$QO$9,1,MATCH($D70,'6. Patients'!$QP$9:$RI$9,0),ROWS('6. Patients'!EJ$10:EJ$107))),0)+
IFERROR(SUMPRODUCT('6. Patients'!CW$10:CW$107,OFFSET('6. Patients'!$RJ$9,1,MATCH($D70,'6. Patients'!$RK$9:$TH$9,0),ROWS('6. Patients'!EJ$10:EJ$107))),0)+
IFERROR(SUMPRODUCT('6. Patients'!CW$10:CW$107,OFFSET('6. Patients'!$TI$9,1,MATCH($D70,'6. Patients'!$TJ$9:$UC$9,0),ROWS('6. Patients'!EJ$10:EJ$107))),0))+
IFERROR(VLOOKUP($D70,$H$116:$L$146,COLUMNS($H$115:$J$115)-1+AD$7,0)*$E70*$F70*'1. General Inputs'!$J$25,0),0),0)</f>
        <v>0</v>
      </c>
      <c r="AE70" s="776">
        <f ca="1">ROUNDUP(IFERROR($F70*$E70*CHOOSE(AE$7,
IFERROR(SUMPRODUCT('6. Patients'!CX$10:CX$107,OFFSET('6. Patients'!$DN$9,1,MATCH($D70,'6. Patients'!$DO$9:$FL$9,0),ROWS('6. Patients'!EK$10:EK$107))),0)+
IFERROR(SUMPRODUCT('6. Patients'!CX$10:CX$107,OFFSET('6. Patients'!$FM$9,1,MATCH($D70,'6. Patients'!$FN$9:$GG$9,0),ROWS('6. Patients'!EK$10:EK$107))),0)+
IFERROR(SUMPRODUCT('6. Patients'!CX$10:CX$107,OFFSET('6. Patients'!$GH$9,1,MATCH($D70,'6. Patients'!$GI$9:$IF$9,0),ROWS('6. Patients'!EK$10:EK$107))),0)+
IFERROR(SUMPRODUCT('6. Patients'!CX$10:CX$107,OFFSET('6. Patients'!$IG$9,1,MATCH($D70,'6. Patients'!$IH$9:$JA$9,0),ROWS('6. Patients'!EK$10:EK$107))),0),
IFERROR(SUMPRODUCT('6. Patients'!CX$10:CX$107,OFFSET('6. Patients'!$JB$9,1,MATCH($D70,'6. Patients'!$JC$9:$KZ$9,0),ROWS('6. Patients'!EK$10:EK$107))),0)+
IFERROR(SUMPRODUCT('6. Patients'!CX$10:CX$107,OFFSET('6. Patients'!$LA$9,1,MATCH($D70,'6. Patients'!$LB$9:$LU$9,0),ROWS('6. Patients'!EK$10:EK$107))),0)+
IFERROR(SUMPRODUCT('6. Patients'!CX$10:CX$107,OFFSET('6. Patients'!$LV$9,1,MATCH($D70,'6. Patients'!$LW$9:$NT$9,0),ROWS('6. Patients'!EK$10:EK$107))),0)+
IFERROR(SUMPRODUCT('6. Patients'!CX$10:CX$107,OFFSET('6. Patients'!$NU$9,1,MATCH($D70,'6. Patients'!$NV$9:$OO$9,0),ROWS('6. Patients'!EK$10:EK$107))),0),
IFERROR(SUMPRODUCT('6. Patients'!CX$10:CX$107,OFFSET('6. Patients'!$OP$9,1,MATCH($D70,'6. Patients'!$OQ$9:$QN$9,0),ROWS('6. Patients'!EK$10:EK$107))),0)+
IFERROR(SUMPRODUCT('6. Patients'!CX$10:CX$107,OFFSET('6. Patients'!$QO$9,1,MATCH($D70,'6. Patients'!$QP$9:$RI$9,0),ROWS('6. Patients'!EK$10:EK$107))),0)+
IFERROR(SUMPRODUCT('6. Patients'!CX$10:CX$107,OFFSET('6. Patients'!$RJ$9,1,MATCH($D70,'6. Patients'!$RK$9:$TH$9,0),ROWS('6. Patients'!EK$10:EK$107))),0)+
IFERROR(SUMPRODUCT('6. Patients'!CX$10:CX$107,OFFSET('6. Patients'!$TI$9,1,MATCH($D70,'6. Patients'!$TJ$9:$UC$9,0),ROWS('6. Patients'!EK$10:EK$107))),0))+
IFERROR(VLOOKUP($D70,$H$116:$L$146,COLUMNS($H$115:$J$115)-1+AE$7,0)*$E70*$F70*'1. General Inputs'!$J$25,0),0),0)</f>
        <v>0</v>
      </c>
      <c r="AF70" s="776">
        <f ca="1">ROUNDUP(IFERROR($F70*$E70*CHOOSE(AF$7,
IFERROR(SUMPRODUCT('6. Patients'!CY$10:CY$107,OFFSET('6. Patients'!$DN$9,1,MATCH($D70,'6. Patients'!$DO$9:$FL$9,0),ROWS('6. Patients'!EL$10:EL$107))),0)+
IFERROR(SUMPRODUCT('6. Patients'!CY$10:CY$107,OFFSET('6. Patients'!$FM$9,1,MATCH($D70,'6. Patients'!$FN$9:$GG$9,0),ROWS('6. Patients'!EL$10:EL$107))),0)+
IFERROR(SUMPRODUCT('6. Patients'!CY$10:CY$107,OFFSET('6. Patients'!$GH$9,1,MATCH($D70,'6. Patients'!$GI$9:$IF$9,0),ROWS('6. Patients'!EL$10:EL$107))),0)+
IFERROR(SUMPRODUCT('6. Patients'!CY$10:CY$107,OFFSET('6. Patients'!$IG$9,1,MATCH($D70,'6. Patients'!$IH$9:$JA$9,0),ROWS('6. Patients'!EL$10:EL$107))),0),
IFERROR(SUMPRODUCT('6. Patients'!CY$10:CY$107,OFFSET('6. Patients'!$JB$9,1,MATCH($D70,'6. Patients'!$JC$9:$KZ$9,0),ROWS('6. Patients'!EL$10:EL$107))),0)+
IFERROR(SUMPRODUCT('6. Patients'!CY$10:CY$107,OFFSET('6. Patients'!$LA$9,1,MATCH($D70,'6. Patients'!$LB$9:$LU$9,0),ROWS('6. Patients'!EL$10:EL$107))),0)+
IFERROR(SUMPRODUCT('6. Patients'!CY$10:CY$107,OFFSET('6. Patients'!$LV$9,1,MATCH($D70,'6. Patients'!$LW$9:$NT$9,0),ROWS('6. Patients'!EL$10:EL$107))),0)+
IFERROR(SUMPRODUCT('6. Patients'!CY$10:CY$107,OFFSET('6. Patients'!$NU$9,1,MATCH($D70,'6. Patients'!$NV$9:$OO$9,0),ROWS('6. Patients'!EL$10:EL$107))),0),
IFERROR(SUMPRODUCT('6. Patients'!CY$10:CY$107,OFFSET('6. Patients'!$OP$9,1,MATCH($D70,'6. Patients'!$OQ$9:$QN$9,0),ROWS('6. Patients'!EL$10:EL$107))),0)+
IFERROR(SUMPRODUCT('6. Patients'!CY$10:CY$107,OFFSET('6. Patients'!$QO$9,1,MATCH($D70,'6. Patients'!$QP$9:$RI$9,0),ROWS('6. Patients'!EL$10:EL$107))),0)+
IFERROR(SUMPRODUCT('6. Patients'!CY$10:CY$107,OFFSET('6. Patients'!$RJ$9,1,MATCH($D70,'6. Patients'!$RK$9:$TH$9,0),ROWS('6. Patients'!EL$10:EL$107))),0)+
IFERROR(SUMPRODUCT('6. Patients'!CY$10:CY$107,OFFSET('6. Patients'!$TI$9,1,MATCH($D70,'6. Patients'!$TJ$9:$UC$9,0),ROWS('6. Patients'!EL$10:EL$107))),0))+
IFERROR(VLOOKUP($D70,$H$116:$L$146,COLUMNS($H$115:$J$115)-1+AF$7,0)*$E70*$F70*'1. General Inputs'!$J$25,0),0),0)</f>
        <v>0</v>
      </c>
      <c r="AG70" s="776">
        <f ca="1">ROUNDUP(IFERROR($F70*$E70*CHOOSE(AG$7,
IFERROR(SUMPRODUCT('6. Patients'!CZ$10:CZ$107,OFFSET('6. Patients'!$DN$9,1,MATCH($D70,'6. Patients'!$DO$9:$FL$9,0),ROWS('6. Patients'!EM$10:EM$107))),0)+
IFERROR(SUMPRODUCT('6. Patients'!CZ$10:CZ$107,OFFSET('6. Patients'!$FM$9,1,MATCH($D70,'6. Patients'!$FN$9:$GG$9,0),ROWS('6. Patients'!EM$10:EM$107))),0)+
IFERROR(SUMPRODUCT('6. Patients'!CZ$10:CZ$107,OFFSET('6. Patients'!$GH$9,1,MATCH($D70,'6. Patients'!$GI$9:$IF$9,0),ROWS('6. Patients'!EM$10:EM$107))),0)+
IFERROR(SUMPRODUCT('6. Patients'!CZ$10:CZ$107,OFFSET('6. Patients'!$IG$9,1,MATCH($D70,'6. Patients'!$IH$9:$JA$9,0),ROWS('6. Patients'!EM$10:EM$107))),0),
IFERROR(SUMPRODUCT('6. Patients'!CZ$10:CZ$107,OFFSET('6. Patients'!$JB$9,1,MATCH($D70,'6. Patients'!$JC$9:$KZ$9,0),ROWS('6. Patients'!EM$10:EM$107))),0)+
IFERROR(SUMPRODUCT('6. Patients'!CZ$10:CZ$107,OFFSET('6. Patients'!$LA$9,1,MATCH($D70,'6. Patients'!$LB$9:$LU$9,0),ROWS('6. Patients'!EM$10:EM$107))),0)+
IFERROR(SUMPRODUCT('6. Patients'!CZ$10:CZ$107,OFFSET('6. Patients'!$LV$9,1,MATCH($D70,'6. Patients'!$LW$9:$NT$9,0),ROWS('6. Patients'!EM$10:EM$107))),0)+
IFERROR(SUMPRODUCT('6. Patients'!CZ$10:CZ$107,OFFSET('6. Patients'!$NU$9,1,MATCH($D70,'6. Patients'!$NV$9:$OO$9,0),ROWS('6. Patients'!EM$10:EM$107))),0),
IFERROR(SUMPRODUCT('6. Patients'!CZ$10:CZ$107,OFFSET('6. Patients'!$OP$9,1,MATCH($D70,'6. Patients'!$OQ$9:$QN$9,0),ROWS('6. Patients'!EM$10:EM$107))),0)+
IFERROR(SUMPRODUCT('6. Patients'!CZ$10:CZ$107,OFFSET('6. Patients'!$QO$9,1,MATCH($D70,'6. Patients'!$QP$9:$RI$9,0),ROWS('6. Patients'!EM$10:EM$107))),0)+
IFERROR(SUMPRODUCT('6. Patients'!CZ$10:CZ$107,OFFSET('6. Patients'!$RJ$9,1,MATCH($D70,'6. Patients'!$RK$9:$TH$9,0),ROWS('6. Patients'!EM$10:EM$107))),0)+
IFERROR(SUMPRODUCT('6. Patients'!CZ$10:CZ$107,OFFSET('6. Patients'!$TI$9,1,MATCH($D70,'6. Patients'!$TJ$9:$UC$9,0),ROWS('6. Patients'!EM$10:EM$107))),0))+
IFERROR(VLOOKUP($D70,$H$116:$L$146,COLUMNS($H$115:$J$115)-1+AG$7,0)*$E70*$F70*'1. General Inputs'!$J$25,0),0),0)</f>
        <v>0</v>
      </c>
      <c r="AH70" s="776">
        <f ca="1">ROUNDUP(IFERROR($F70*$E70*CHOOSE(AH$7,
IFERROR(SUMPRODUCT('6. Patients'!DA$10:DA$107,OFFSET('6. Patients'!$DN$9,1,MATCH($D70,'6. Patients'!$DO$9:$FL$9,0),ROWS('6. Patients'!EN$10:EN$107))),0)+
IFERROR(SUMPRODUCT('6. Patients'!DA$10:DA$107,OFFSET('6. Patients'!$FM$9,1,MATCH($D70,'6. Patients'!$FN$9:$GG$9,0),ROWS('6. Patients'!EN$10:EN$107))),0)+
IFERROR(SUMPRODUCT('6. Patients'!DA$10:DA$107,OFFSET('6. Patients'!$GH$9,1,MATCH($D70,'6. Patients'!$GI$9:$IF$9,0),ROWS('6. Patients'!EN$10:EN$107))),0)+
IFERROR(SUMPRODUCT('6. Patients'!DA$10:DA$107,OFFSET('6. Patients'!$IG$9,1,MATCH($D70,'6. Patients'!$IH$9:$JA$9,0),ROWS('6. Patients'!EN$10:EN$107))),0),
IFERROR(SUMPRODUCT('6. Patients'!DA$10:DA$107,OFFSET('6. Patients'!$JB$9,1,MATCH($D70,'6. Patients'!$JC$9:$KZ$9,0),ROWS('6. Patients'!EN$10:EN$107))),0)+
IFERROR(SUMPRODUCT('6. Patients'!DA$10:DA$107,OFFSET('6. Patients'!$LA$9,1,MATCH($D70,'6. Patients'!$LB$9:$LU$9,0),ROWS('6. Patients'!EN$10:EN$107))),0)+
IFERROR(SUMPRODUCT('6. Patients'!DA$10:DA$107,OFFSET('6. Patients'!$LV$9,1,MATCH($D70,'6. Patients'!$LW$9:$NT$9,0),ROWS('6. Patients'!EN$10:EN$107))),0)+
IFERROR(SUMPRODUCT('6. Patients'!DA$10:DA$107,OFFSET('6. Patients'!$NU$9,1,MATCH($D70,'6. Patients'!$NV$9:$OO$9,0),ROWS('6. Patients'!EN$10:EN$107))),0),
IFERROR(SUMPRODUCT('6. Patients'!DA$10:DA$107,OFFSET('6. Patients'!$OP$9,1,MATCH($D70,'6. Patients'!$OQ$9:$QN$9,0),ROWS('6. Patients'!EN$10:EN$107))),0)+
IFERROR(SUMPRODUCT('6. Patients'!DA$10:DA$107,OFFSET('6. Patients'!$QO$9,1,MATCH($D70,'6. Patients'!$QP$9:$RI$9,0),ROWS('6. Patients'!EN$10:EN$107))),0)+
IFERROR(SUMPRODUCT('6. Patients'!DA$10:DA$107,OFFSET('6. Patients'!$RJ$9,1,MATCH($D70,'6. Patients'!$RK$9:$TH$9,0),ROWS('6. Patients'!EN$10:EN$107))),0)+
IFERROR(SUMPRODUCT('6. Patients'!DA$10:DA$107,OFFSET('6. Patients'!$TI$9,1,MATCH($D70,'6. Patients'!$TJ$9:$UC$9,0),ROWS('6. Patients'!EN$10:EN$107))),0))+
IFERROR(VLOOKUP($D70,$H$116:$L$146,COLUMNS($H$115:$J$115)-1+AH$7,0)*$E70*$F70*'1. General Inputs'!$J$25,0),0),0)</f>
        <v>0</v>
      </c>
      <c r="AI70" s="776">
        <f ca="1">ROUNDUP(IFERROR($F70*$E70*CHOOSE(AI$7,
IFERROR(SUMPRODUCT('6. Patients'!DB$10:DB$107,OFFSET('6. Patients'!$DN$9,1,MATCH($D70,'6. Patients'!$DO$9:$FL$9,0),ROWS('6. Patients'!EO$10:EO$107))),0)+
IFERROR(SUMPRODUCT('6. Patients'!DB$10:DB$107,OFFSET('6. Patients'!$FM$9,1,MATCH($D70,'6. Patients'!$FN$9:$GG$9,0),ROWS('6. Patients'!EO$10:EO$107))),0)+
IFERROR(SUMPRODUCT('6. Patients'!DB$10:DB$107,OFFSET('6. Patients'!$GH$9,1,MATCH($D70,'6. Patients'!$GI$9:$IF$9,0),ROWS('6. Patients'!EO$10:EO$107))),0)+
IFERROR(SUMPRODUCT('6. Patients'!DB$10:DB$107,OFFSET('6. Patients'!$IG$9,1,MATCH($D70,'6. Patients'!$IH$9:$JA$9,0),ROWS('6. Patients'!EO$10:EO$107))),0),
IFERROR(SUMPRODUCT('6. Patients'!DB$10:DB$107,OFFSET('6. Patients'!$JB$9,1,MATCH($D70,'6. Patients'!$JC$9:$KZ$9,0),ROWS('6. Patients'!EO$10:EO$107))),0)+
IFERROR(SUMPRODUCT('6. Patients'!DB$10:DB$107,OFFSET('6. Patients'!$LA$9,1,MATCH($D70,'6. Patients'!$LB$9:$LU$9,0),ROWS('6. Patients'!EO$10:EO$107))),0)+
IFERROR(SUMPRODUCT('6. Patients'!DB$10:DB$107,OFFSET('6. Patients'!$LV$9,1,MATCH($D70,'6. Patients'!$LW$9:$NT$9,0),ROWS('6. Patients'!EO$10:EO$107))),0)+
IFERROR(SUMPRODUCT('6. Patients'!DB$10:DB$107,OFFSET('6. Patients'!$NU$9,1,MATCH($D70,'6. Patients'!$NV$9:$OO$9,0),ROWS('6. Patients'!EO$10:EO$107))),0),
IFERROR(SUMPRODUCT('6. Patients'!DB$10:DB$107,OFFSET('6. Patients'!$OP$9,1,MATCH($D70,'6. Patients'!$OQ$9:$QN$9,0),ROWS('6. Patients'!EO$10:EO$107))),0)+
IFERROR(SUMPRODUCT('6. Patients'!DB$10:DB$107,OFFSET('6. Patients'!$QO$9,1,MATCH($D70,'6. Patients'!$QP$9:$RI$9,0),ROWS('6. Patients'!EO$10:EO$107))),0)+
IFERROR(SUMPRODUCT('6. Patients'!DB$10:DB$107,OFFSET('6. Patients'!$RJ$9,1,MATCH($D70,'6. Patients'!$RK$9:$TH$9,0),ROWS('6. Patients'!EO$10:EO$107))),0)+
IFERROR(SUMPRODUCT('6. Patients'!DB$10:DB$107,OFFSET('6. Patients'!$TI$9,1,MATCH($D70,'6. Patients'!$TJ$9:$UC$9,0),ROWS('6. Patients'!EO$10:EO$107))),0))+
IFERROR(VLOOKUP($D70,$H$116:$L$146,COLUMNS($H$115:$J$115)-1+AI$7,0)*$E70*$F70*'1. General Inputs'!$J$25,0),0),0)</f>
        <v>0</v>
      </c>
      <c r="AJ70" s="776">
        <f ca="1">ROUNDUP(IFERROR($F70*$E70*CHOOSE(AJ$7,
IFERROR(SUMPRODUCT('6. Patients'!DC$10:DC$107,OFFSET('6. Patients'!$DN$9,1,MATCH($D70,'6. Patients'!$DO$9:$FL$9,0),ROWS('6. Patients'!EP$10:EP$107))),0)+
IFERROR(SUMPRODUCT('6. Patients'!DC$10:DC$107,OFFSET('6. Patients'!$FM$9,1,MATCH($D70,'6. Patients'!$FN$9:$GG$9,0),ROWS('6. Patients'!EP$10:EP$107))),0)+
IFERROR(SUMPRODUCT('6. Patients'!DC$10:DC$107,OFFSET('6. Patients'!$GH$9,1,MATCH($D70,'6. Patients'!$GI$9:$IF$9,0),ROWS('6. Patients'!EP$10:EP$107))),0)+
IFERROR(SUMPRODUCT('6. Patients'!DC$10:DC$107,OFFSET('6. Patients'!$IG$9,1,MATCH($D70,'6. Patients'!$IH$9:$JA$9,0),ROWS('6. Patients'!EP$10:EP$107))),0),
IFERROR(SUMPRODUCT('6. Patients'!DC$10:DC$107,OFFSET('6. Patients'!$JB$9,1,MATCH($D70,'6. Patients'!$JC$9:$KZ$9,0),ROWS('6. Patients'!EP$10:EP$107))),0)+
IFERROR(SUMPRODUCT('6. Patients'!DC$10:DC$107,OFFSET('6. Patients'!$LA$9,1,MATCH($D70,'6. Patients'!$LB$9:$LU$9,0),ROWS('6. Patients'!EP$10:EP$107))),0)+
IFERROR(SUMPRODUCT('6. Patients'!DC$10:DC$107,OFFSET('6. Patients'!$LV$9,1,MATCH($D70,'6. Patients'!$LW$9:$NT$9,0),ROWS('6. Patients'!EP$10:EP$107))),0)+
IFERROR(SUMPRODUCT('6. Patients'!DC$10:DC$107,OFFSET('6. Patients'!$NU$9,1,MATCH($D70,'6. Patients'!$NV$9:$OO$9,0),ROWS('6. Patients'!EP$10:EP$107))),0),
IFERROR(SUMPRODUCT('6. Patients'!DC$10:DC$107,OFFSET('6. Patients'!$OP$9,1,MATCH($D70,'6. Patients'!$OQ$9:$QN$9,0),ROWS('6. Patients'!EP$10:EP$107))),0)+
IFERROR(SUMPRODUCT('6. Patients'!DC$10:DC$107,OFFSET('6. Patients'!$QO$9,1,MATCH($D70,'6. Patients'!$QP$9:$RI$9,0),ROWS('6. Patients'!EP$10:EP$107))),0)+
IFERROR(SUMPRODUCT('6. Patients'!DC$10:DC$107,OFFSET('6. Patients'!$RJ$9,1,MATCH($D70,'6. Patients'!$RK$9:$TH$9,0),ROWS('6. Patients'!EP$10:EP$107))),0)+
IFERROR(SUMPRODUCT('6. Patients'!DC$10:DC$107,OFFSET('6. Patients'!$TI$9,1,MATCH($D70,'6. Patients'!$TJ$9:$UC$9,0),ROWS('6. Patients'!EP$10:EP$107))),0))+
IFERROR(VLOOKUP($D70,$H$116:$L$146,COLUMNS($H$115:$J$115)-1+AJ$7,0)*$E70*$F70*'1. General Inputs'!$J$25,0),0),0)</f>
        <v>0</v>
      </c>
      <c r="AK70" s="776">
        <f ca="1">ROUNDUP(IFERROR($F70*$E70*CHOOSE(AK$7,
IFERROR(SUMPRODUCT('6. Patients'!DD$10:DD$107,OFFSET('6. Patients'!$DN$9,1,MATCH($D70,'6. Patients'!$DO$9:$FL$9,0),ROWS('6. Patients'!EQ$10:EQ$107))),0)+
IFERROR(SUMPRODUCT('6. Patients'!DD$10:DD$107,OFFSET('6. Patients'!$FM$9,1,MATCH($D70,'6. Patients'!$FN$9:$GG$9,0),ROWS('6. Patients'!EQ$10:EQ$107))),0)+
IFERROR(SUMPRODUCT('6. Patients'!DD$10:DD$107,OFFSET('6. Patients'!$GH$9,1,MATCH($D70,'6. Patients'!$GI$9:$IF$9,0),ROWS('6. Patients'!EQ$10:EQ$107))),0)+
IFERROR(SUMPRODUCT('6. Patients'!DD$10:DD$107,OFFSET('6. Patients'!$IG$9,1,MATCH($D70,'6. Patients'!$IH$9:$JA$9,0),ROWS('6. Patients'!EQ$10:EQ$107))),0),
IFERROR(SUMPRODUCT('6. Patients'!DD$10:DD$107,OFFSET('6. Patients'!$JB$9,1,MATCH($D70,'6. Patients'!$JC$9:$KZ$9,0),ROWS('6. Patients'!EQ$10:EQ$107))),0)+
IFERROR(SUMPRODUCT('6. Patients'!DD$10:DD$107,OFFSET('6. Patients'!$LA$9,1,MATCH($D70,'6. Patients'!$LB$9:$LU$9,0),ROWS('6. Patients'!EQ$10:EQ$107))),0)+
IFERROR(SUMPRODUCT('6. Patients'!DD$10:DD$107,OFFSET('6. Patients'!$LV$9,1,MATCH($D70,'6. Patients'!$LW$9:$NT$9,0),ROWS('6. Patients'!EQ$10:EQ$107))),0)+
IFERROR(SUMPRODUCT('6. Patients'!DD$10:DD$107,OFFSET('6. Patients'!$NU$9,1,MATCH($D70,'6. Patients'!$NV$9:$OO$9,0),ROWS('6. Patients'!EQ$10:EQ$107))),0),
IFERROR(SUMPRODUCT('6. Patients'!DD$10:DD$107,OFFSET('6. Patients'!$OP$9,1,MATCH($D70,'6. Patients'!$OQ$9:$QN$9,0),ROWS('6. Patients'!EQ$10:EQ$107))),0)+
IFERROR(SUMPRODUCT('6. Patients'!DD$10:DD$107,OFFSET('6. Patients'!$QO$9,1,MATCH($D70,'6. Patients'!$QP$9:$RI$9,0),ROWS('6. Patients'!EQ$10:EQ$107))),0)+
IFERROR(SUMPRODUCT('6. Patients'!DD$10:DD$107,OFFSET('6. Patients'!$RJ$9,1,MATCH($D70,'6. Patients'!$RK$9:$TH$9,0),ROWS('6. Patients'!EQ$10:EQ$107))),0)+
IFERROR(SUMPRODUCT('6. Patients'!DD$10:DD$107,OFFSET('6. Patients'!$TI$9,1,MATCH($D70,'6. Patients'!$TJ$9:$UC$9,0),ROWS('6. Patients'!EQ$10:EQ$107))),0))+
IFERROR(VLOOKUP($D70,$H$116:$L$146,COLUMNS($H$115:$J$115)-1+AK$7,0)*$E70*$F70*'1. General Inputs'!$J$25,0),0),0)</f>
        <v>0</v>
      </c>
      <c r="AL70" s="776">
        <f ca="1">ROUNDUP(IFERROR($F70*$E70*CHOOSE(AL$7,
IFERROR(SUMPRODUCT('6. Patients'!DE$10:DE$107,OFFSET('6. Patients'!$DN$9,1,MATCH($D70,'6. Patients'!$DO$9:$FL$9,0),ROWS('6. Patients'!ER$10:ER$107))),0)+
IFERROR(SUMPRODUCT('6. Patients'!DE$10:DE$107,OFFSET('6. Patients'!$FM$9,1,MATCH($D70,'6. Patients'!$FN$9:$GG$9,0),ROWS('6. Patients'!ER$10:ER$107))),0)+
IFERROR(SUMPRODUCT('6. Patients'!DE$10:DE$107,OFFSET('6. Patients'!$GH$9,1,MATCH($D70,'6. Patients'!$GI$9:$IF$9,0),ROWS('6. Patients'!ER$10:ER$107))),0)+
IFERROR(SUMPRODUCT('6. Patients'!DE$10:DE$107,OFFSET('6. Patients'!$IG$9,1,MATCH($D70,'6. Patients'!$IH$9:$JA$9,0),ROWS('6. Patients'!ER$10:ER$107))),0),
IFERROR(SUMPRODUCT('6. Patients'!DE$10:DE$107,OFFSET('6. Patients'!$JB$9,1,MATCH($D70,'6. Patients'!$JC$9:$KZ$9,0),ROWS('6. Patients'!ER$10:ER$107))),0)+
IFERROR(SUMPRODUCT('6. Patients'!DE$10:DE$107,OFFSET('6. Patients'!$LA$9,1,MATCH($D70,'6. Patients'!$LB$9:$LU$9,0),ROWS('6. Patients'!ER$10:ER$107))),0)+
IFERROR(SUMPRODUCT('6. Patients'!DE$10:DE$107,OFFSET('6. Patients'!$LV$9,1,MATCH($D70,'6. Patients'!$LW$9:$NT$9,0),ROWS('6. Patients'!ER$10:ER$107))),0)+
IFERROR(SUMPRODUCT('6. Patients'!DE$10:DE$107,OFFSET('6. Patients'!$NU$9,1,MATCH($D70,'6. Patients'!$NV$9:$OO$9,0),ROWS('6. Patients'!ER$10:ER$107))),0),
IFERROR(SUMPRODUCT('6. Patients'!DE$10:DE$107,OFFSET('6. Patients'!$OP$9,1,MATCH($D70,'6. Patients'!$OQ$9:$QN$9,0),ROWS('6. Patients'!ER$10:ER$107))),0)+
IFERROR(SUMPRODUCT('6. Patients'!DE$10:DE$107,OFFSET('6. Patients'!$QO$9,1,MATCH($D70,'6. Patients'!$QP$9:$RI$9,0),ROWS('6. Patients'!ER$10:ER$107))),0)+
IFERROR(SUMPRODUCT('6. Patients'!DE$10:DE$107,OFFSET('6. Patients'!$RJ$9,1,MATCH($D70,'6. Patients'!$RK$9:$TH$9,0),ROWS('6. Patients'!ER$10:ER$107))),0)+
IFERROR(SUMPRODUCT('6. Patients'!DE$10:DE$107,OFFSET('6. Patients'!$TI$9,1,MATCH($D70,'6. Patients'!$TJ$9:$UC$9,0),ROWS('6. Patients'!ER$10:ER$107))),0))+
IFERROR(VLOOKUP($D70,$H$116:$L$146,COLUMNS($H$115:$J$115)-1+AL$7,0)*$E70*$F70*'1. General Inputs'!$J$25,0),0),0)</f>
        <v>0</v>
      </c>
      <c r="AM70" s="776">
        <f ca="1">ROUNDUP(IFERROR($F70*$E70*CHOOSE(AM$7,
IFERROR(SUMPRODUCT('6. Patients'!DF$10:DF$107,OFFSET('6. Patients'!$DN$9,1,MATCH($D70,'6. Patients'!$DO$9:$FL$9,0),ROWS('6. Patients'!ES$10:ES$107))),0)+
IFERROR(SUMPRODUCT('6. Patients'!DF$10:DF$107,OFFSET('6. Patients'!$FM$9,1,MATCH($D70,'6. Patients'!$FN$9:$GG$9,0),ROWS('6. Patients'!ES$10:ES$107))),0)+
IFERROR(SUMPRODUCT('6. Patients'!DF$10:DF$107,OFFSET('6. Patients'!$GH$9,1,MATCH($D70,'6. Patients'!$GI$9:$IF$9,0),ROWS('6. Patients'!ES$10:ES$107))),0)+
IFERROR(SUMPRODUCT('6. Patients'!DF$10:DF$107,OFFSET('6. Patients'!$IG$9,1,MATCH($D70,'6. Patients'!$IH$9:$JA$9,0),ROWS('6. Patients'!ES$10:ES$107))),0),
IFERROR(SUMPRODUCT('6. Patients'!DF$10:DF$107,OFFSET('6. Patients'!$JB$9,1,MATCH($D70,'6. Patients'!$JC$9:$KZ$9,0),ROWS('6. Patients'!ES$10:ES$107))),0)+
IFERROR(SUMPRODUCT('6. Patients'!DF$10:DF$107,OFFSET('6. Patients'!$LA$9,1,MATCH($D70,'6. Patients'!$LB$9:$LU$9,0),ROWS('6. Patients'!ES$10:ES$107))),0)+
IFERROR(SUMPRODUCT('6. Patients'!DF$10:DF$107,OFFSET('6. Patients'!$LV$9,1,MATCH($D70,'6. Patients'!$LW$9:$NT$9,0),ROWS('6. Patients'!ES$10:ES$107))),0)+
IFERROR(SUMPRODUCT('6. Patients'!DF$10:DF$107,OFFSET('6. Patients'!$NU$9,1,MATCH($D70,'6. Patients'!$NV$9:$OO$9,0),ROWS('6. Patients'!ES$10:ES$107))),0),
IFERROR(SUMPRODUCT('6. Patients'!DF$10:DF$107,OFFSET('6. Patients'!$OP$9,1,MATCH($D70,'6. Patients'!$OQ$9:$QN$9,0),ROWS('6. Patients'!ES$10:ES$107))),0)+
IFERROR(SUMPRODUCT('6. Patients'!DF$10:DF$107,OFFSET('6. Patients'!$QO$9,1,MATCH($D70,'6. Patients'!$QP$9:$RI$9,0),ROWS('6. Patients'!ES$10:ES$107))),0)+
IFERROR(SUMPRODUCT('6. Patients'!DF$10:DF$107,OFFSET('6. Patients'!$RJ$9,1,MATCH($D70,'6. Patients'!$RK$9:$TH$9,0),ROWS('6. Patients'!ES$10:ES$107))),0)+
IFERROR(SUMPRODUCT('6. Patients'!DF$10:DF$107,OFFSET('6. Patients'!$TI$9,1,MATCH($D70,'6. Patients'!$TJ$9:$UC$9,0),ROWS('6. Patients'!ES$10:ES$107))),0))+
IFERROR(VLOOKUP($D70,$H$116:$L$146,COLUMNS($H$115:$J$115)-1+AM$7,0)*$E70*$F70*'1. General Inputs'!$J$25,0),0),0)</f>
        <v>0</v>
      </c>
      <c r="AN70" s="776">
        <f ca="1">ROUNDUP(IFERROR($F70*$E70*CHOOSE(AN$7,
IFERROR(SUMPRODUCT('6. Patients'!DG$10:DG$107,OFFSET('6. Patients'!$DN$9,1,MATCH($D70,'6. Patients'!$DO$9:$FL$9,0),ROWS('6. Patients'!ET$10:ET$107))),0)+
IFERROR(SUMPRODUCT('6. Patients'!DG$10:DG$107,OFFSET('6. Patients'!$FM$9,1,MATCH($D70,'6. Patients'!$FN$9:$GG$9,0),ROWS('6. Patients'!ET$10:ET$107))),0)+
IFERROR(SUMPRODUCT('6. Patients'!DG$10:DG$107,OFFSET('6. Patients'!$GH$9,1,MATCH($D70,'6. Patients'!$GI$9:$IF$9,0),ROWS('6. Patients'!ET$10:ET$107))),0)+
IFERROR(SUMPRODUCT('6. Patients'!DG$10:DG$107,OFFSET('6. Patients'!$IG$9,1,MATCH($D70,'6. Patients'!$IH$9:$JA$9,0),ROWS('6. Patients'!ET$10:ET$107))),0),
IFERROR(SUMPRODUCT('6. Patients'!DG$10:DG$107,OFFSET('6. Patients'!$JB$9,1,MATCH($D70,'6. Patients'!$JC$9:$KZ$9,0),ROWS('6. Patients'!ET$10:ET$107))),0)+
IFERROR(SUMPRODUCT('6. Patients'!DG$10:DG$107,OFFSET('6. Patients'!$LA$9,1,MATCH($D70,'6. Patients'!$LB$9:$LU$9,0),ROWS('6. Patients'!ET$10:ET$107))),0)+
IFERROR(SUMPRODUCT('6. Patients'!DG$10:DG$107,OFFSET('6. Patients'!$LV$9,1,MATCH($D70,'6. Patients'!$LW$9:$NT$9,0),ROWS('6. Patients'!ET$10:ET$107))),0)+
IFERROR(SUMPRODUCT('6. Patients'!DG$10:DG$107,OFFSET('6. Patients'!$NU$9,1,MATCH($D70,'6. Patients'!$NV$9:$OO$9,0),ROWS('6. Patients'!ET$10:ET$107))),0),
IFERROR(SUMPRODUCT('6. Patients'!DG$10:DG$107,OFFSET('6. Patients'!$OP$9,1,MATCH($D70,'6. Patients'!$OQ$9:$QN$9,0),ROWS('6. Patients'!ET$10:ET$107))),0)+
IFERROR(SUMPRODUCT('6. Patients'!DG$10:DG$107,OFFSET('6. Patients'!$QO$9,1,MATCH($D70,'6. Patients'!$QP$9:$RI$9,0),ROWS('6. Patients'!ET$10:ET$107))),0)+
IFERROR(SUMPRODUCT('6. Patients'!DG$10:DG$107,OFFSET('6. Patients'!$RJ$9,1,MATCH($D70,'6. Patients'!$RK$9:$TH$9,0),ROWS('6. Patients'!ET$10:ET$107))),0)+
IFERROR(SUMPRODUCT('6. Patients'!DG$10:DG$107,OFFSET('6. Patients'!$TI$9,1,MATCH($D70,'6. Patients'!$TJ$9:$UC$9,0),ROWS('6. Patients'!ET$10:ET$107))),0))+
IFERROR(VLOOKUP($D70,$H$116:$L$146,COLUMNS($H$115:$J$115)-1+AN$7,0)*$E70*$F70*'1. General Inputs'!$J$25,0),0),0)</f>
        <v>0</v>
      </c>
      <c r="AO70" s="776">
        <f ca="1">ROUNDUP(IFERROR($F70*$E70*CHOOSE(AO$7,
IFERROR(SUMPRODUCT('6. Patients'!DH$10:DH$107,OFFSET('6. Patients'!$DN$9,1,MATCH($D70,'6. Patients'!$DO$9:$FL$9,0),ROWS('6. Patients'!EU$10:EU$107))),0)+
IFERROR(SUMPRODUCT('6. Patients'!DH$10:DH$107,OFFSET('6. Patients'!$FM$9,1,MATCH($D70,'6. Patients'!$FN$9:$GG$9,0),ROWS('6. Patients'!EU$10:EU$107))),0)+
IFERROR(SUMPRODUCT('6. Patients'!DH$10:DH$107,OFFSET('6. Patients'!$GH$9,1,MATCH($D70,'6. Patients'!$GI$9:$IF$9,0),ROWS('6. Patients'!EU$10:EU$107))),0)+
IFERROR(SUMPRODUCT('6. Patients'!DH$10:DH$107,OFFSET('6. Patients'!$IG$9,1,MATCH($D70,'6. Patients'!$IH$9:$JA$9,0),ROWS('6. Patients'!EU$10:EU$107))),0),
IFERROR(SUMPRODUCT('6. Patients'!DH$10:DH$107,OFFSET('6. Patients'!$JB$9,1,MATCH($D70,'6. Patients'!$JC$9:$KZ$9,0),ROWS('6. Patients'!EU$10:EU$107))),0)+
IFERROR(SUMPRODUCT('6. Patients'!DH$10:DH$107,OFFSET('6. Patients'!$LA$9,1,MATCH($D70,'6. Patients'!$LB$9:$LU$9,0),ROWS('6. Patients'!EU$10:EU$107))),0)+
IFERROR(SUMPRODUCT('6. Patients'!DH$10:DH$107,OFFSET('6. Patients'!$LV$9,1,MATCH($D70,'6. Patients'!$LW$9:$NT$9,0),ROWS('6. Patients'!EU$10:EU$107))),0)+
IFERROR(SUMPRODUCT('6. Patients'!DH$10:DH$107,OFFSET('6. Patients'!$NU$9,1,MATCH($D70,'6. Patients'!$NV$9:$OO$9,0),ROWS('6. Patients'!EU$10:EU$107))),0),
IFERROR(SUMPRODUCT('6. Patients'!DH$10:DH$107,OFFSET('6. Patients'!$OP$9,1,MATCH($D70,'6. Patients'!$OQ$9:$QN$9,0),ROWS('6. Patients'!EU$10:EU$107))),0)+
IFERROR(SUMPRODUCT('6. Patients'!DH$10:DH$107,OFFSET('6. Patients'!$QO$9,1,MATCH($D70,'6. Patients'!$QP$9:$RI$9,0),ROWS('6. Patients'!EU$10:EU$107))),0)+
IFERROR(SUMPRODUCT('6. Patients'!DH$10:DH$107,OFFSET('6. Patients'!$RJ$9,1,MATCH($D70,'6. Patients'!$RK$9:$TH$9,0),ROWS('6. Patients'!EU$10:EU$107))),0)+
IFERROR(SUMPRODUCT('6. Patients'!DH$10:DH$107,OFFSET('6. Patients'!$TI$9,1,MATCH($D70,'6. Patients'!$TJ$9:$UC$9,0),ROWS('6. Patients'!EU$10:EU$107))),0))+
IFERROR(VLOOKUP($D70,$H$116:$L$146,COLUMNS($H$115:$J$115)-1+AO$7,0)*$E70*$F70*'1. General Inputs'!$J$25,0),0),0)</f>
        <v>0</v>
      </c>
      <c r="AP70" s="776">
        <f ca="1">ROUNDUP(IFERROR($F70*$E70*CHOOSE(AP$7,
IFERROR(SUMPRODUCT('6. Patients'!DI$10:DI$107,OFFSET('6. Patients'!$DN$9,1,MATCH($D70,'6. Patients'!$DO$9:$FL$9,0),ROWS('6. Patients'!EV$10:EV$107))),0)+
IFERROR(SUMPRODUCT('6. Patients'!DI$10:DI$107,OFFSET('6. Patients'!$FM$9,1,MATCH($D70,'6. Patients'!$FN$9:$GG$9,0),ROWS('6. Patients'!EV$10:EV$107))),0)+
IFERROR(SUMPRODUCT('6. Patients'!DI$10:DI$107,OFFSET('6. Patients'!$GH$9,1,MATCH($D70,'6. Patients'!$GI$9:$IF$9,0),ROWS('6. Patients'!EV$10:EV$107))),0)+
IFERROR(SUMPRODUCT('6. Patients'!DI$10:DI$107,OFFSET('6. Patients'!$IG$9,1,MATCH($D70,'6. Patients'!$IH$9:$JA$9,0),ROWS('6. Patients'!EV$10:EV$107))),0),
IFERROR(SUMPRODUCT('6. Patients'!DI$10:DI$107,OFFSET('6. Patients'!$JB$9,1,MATCH($D70,'6. Patients'!$JC$9:$KZ$9,0),ROWS('6. Patients'!EV$10:EV$107))),0)+
IFERROR(SUMPRODUCT('6. Patients'!DI$10:DI$107,OFFSET('6. Patients'!$LA$9,1,MATCH($D70,'6. Patients'!$LB$9:$LU$9,0),ROWS('6. Patients'!EV$10:EV$107))),0)+
IFERROR(SUMPRODUCT('6. Patients'!DI$10:DI$107,OFFSET('6. Patients'!$LV$9,1,MATCH($D70,'6. Patients'!$LW$9:$NT$9,0),ROWS('6. Patients'!EV$10:EV$107))),0)+
IFERROR(SUMPRODUCT('6. Patients'!DI$10:DI$107,OFFSET('6. Patients'!$NU$9,1,MATCH($D70,'6. Patients'!$NV$9:$OO$9,0),ROWS('6. Patients'!EV$10:EV$107))),0),
IFERROR(SUMPRODUCT('6. Patients'!DI$10:DI$107,OFFSET('6. Patients'!$OP$9,1,MATCH($D70,'6. Patients'!$OQ$9:$QN$9,0),ROWS('6. Patients'!EV$10:EV$107))),0)+
IFERROR(SUMPRODUCT('6. Patients'!DI$10:DI$107,OFFSET('6. Patients'!$QO$9,1,MATCH($D70,'6. Patients'!$QP$9:$RI$9,0),ROWS('6. Patients'!EV$10:EV$107))),0)+
IFERROR(SUMPRODUCT('6. Patients'!DI$10:DI$107,OFFSET('6. Patients'!$RJ$9,1,MATCH($D70,'6. Patients'!$RK$9:$TH$9,0),ROWS('6. Patients'!EV$10:EV$107))),0)+
IFERROR(SUMPRODUCT('6. Patients'!DI$10:DI$107,OFFSET('6. Patients'!$TI$9,1,MATCH($D70,'6. Patients'!$TJ$9:$UC$9,0),ROWS('6. Patients'!EV$10:EV$107))),0))+
IFERROR(VLOOKUP($D70,$H$116:$L$146,COLUMNS($H$115:$J$115)-1+AP$7,0)*$E70*$F70*'1. General Inputs'!$J$25,0),0),0)</f>
        <v>0</v>
      </c>
      <c r="AQ70" s="776">
        <f ca="1">ROUNDUP(IFERROR($F70*$E70*CHOOSE(AQ$7,
IFERROR(SUMPRODUCT('6. Patients'!DJ$10:DJ$107,OFFSET('6. Patients'!$DN$9,1,MATCH($D70,'6. Patients'!$DO$9:$FL$9,0),ROWS('6. Patients'!EW$10:EW$107))),0)+
IFERROR(SUMPRODUCT('6. Patients'!DJ$10:DJ$107,OFFSET('6. Patients'!$FM$9,1,MATCH($D70,'6. Patients'!$FN$9:$GG$9,0),ROWS('6. Patients'!EW$10:EW$107))),0)+
IFERROR(SUMPRODUCT('6. Patients'!DJ$10:DJ$107,OFFSET('6. Patients'!$GH$9,1,MATCH($D70,'6. Patients'!$GI$9:$IF$9,0),ROWS('6. Patients'!EW$10:EW$107))),0)+
IFERROR(SUMPRODUCT('6. Patients'!DJ$10:DJ$107,OFFSET('6. Patients'!$IG$9,1,MATCH($D70,'6. Patients'!$IH$9:$JA$9,0),ROWS('6. Patients'!EW$10:EW$107))),0),
IFERROR(SUMPRODUCT('6. Patients'!DJ$10:DJ$107,OFFSET('6. Patients'!$JB$9,1,MATCH($D70,'6. Patients'!$JC$9:$KZ$9,0),ROWS('6. Patients'!EW$10:EW$107))),0)+
IFERROR(SUMPRODUCT('6. Patients'!DJ$10:DJ$107,OFFSET('6. Patients'!$LA$9,1,MATCH($D70,'6. Patients'!$LB$9:$LU$9,0),ROWS('6. Patients'!EW$10:EW$107))),0)+
IFERROR(SUMPRODUCT('6. Patients'!DJ$10:DJ$107,OFFSET('6. Patients'!$LV$9,1,MATCH($D70,'6. Patients'!$LW$9:$NT$9,0),ROWS('6. Patients'!EW$10:EW$107))),0)+
IFERROR(SUMPRODUCT('6. Patients'!DJ$10:DJ$107,OFFSET('6. Patients'!$NU$9,1,MATCH($D70,'6. Patients'!$NV$9:$OO$9,0),ROWS('6. Patients'!EW$10:EW$107))),0),
IFERROR(SUMPRODUCT('6. Patients'!DJ$10:DJ$107,OFFSET('6. Patients'!$OP$9,1,MATCH($D70,'6. Patients'!$OQ$9:$QN$9,0),ROWS('6. Patients'!EW$10:EW$107))),0)+
IFERROR(SUMPRODUCT('6. Patients'!DJ$10:DJ$107,OFFSET('6. Patients'!$QO$9,1,MATCH($D70,'6. Patients'!$QP$9:$RI$9,0),ROWS('6. Patients'!EW$10:EW$107))),0)+
IFERROR(SUMPRODUCT('6. Patients'!DJ$10:DJ$107,OFFSET('6. Patients'!$RJ$9,1,MATCH($D70,'6. Patients'!$RK$9:$TH$9,0),ROWS('6. Patients'!EW$10:EW$107))),0)+
IFERROR(SUMPRODUCT('6. Patients'!DJ$10:DJ$107,OFFSET('6. Patients'!$TI$9,1,MATCH($D70,'6. Patients'!$TJ$9:$UC$9,0),ROWS('6. Patients'!EW$10:EW$107))),0))+
IFERROR(VLOOKUP($D70,$H$116:$L$146,COLUMNS($H$115:$J$115)-1+AQ$7,0)*$E70*$F70*'1. General Inputs'!$J$25,0),0),0)</f>
        <v>0</v>
      </c>
      <c r="AT70" s="309"/>
      <c r="AZ70" s="335">
        <f ca="1">IFERROR(SUM(OFFSET('7. Consumption'!H70,0,1,,MIN('1. General Inputs'!$J$29,COLUMNS('7. Consumption'!H$9:$AQ$9)-1))),0)+MAX(0,$AQ70*('1. General Inputs'!$J$29-COLUMNS('7. Consumption'!H$9:$AQ$9)+1))</f>
        <v>0</v>
      </c>
      <c r="BA70" s="335">
        <f ca="1">IFERROR(SUM(OFFSET('7. Consumption'!I70,0,1,,MIN('1. General Inputs'!$J$29,COLUMNS('7. Consumption'!I$9:$AQ$9)-1))),0)+MAX(0,$AQ70*('1. General Inputs'!$J$29-COLUMNS('7. Consumption'!I$9:$AQ$9)+1))</f>
        <v>0</v>
      </c>
      <c r="BB70" s="335">
        <f ca="1">IFERROR(SUM(OFFSET('7. Consumption'!J70,0,1,,MIN('1. General Inputs'!$J$29,COLUMNS('7. Consumption'!J$9:$AQ$9)-1))),0)+MAX(0,$AQ70*('1. General Inputs'!$J$29-COLUMNS('7. Consumption'!J$9:$AQ$9)+1))</f>
        <v>0</v>
      </c>
      <c r="BC70" s="335">
        <f ca="1">IFERROR(SUM(OFFSET('7. Consumption'!K70,0,1,,MIN('1. General Inputs'!$J$29,COLUMNS('7. Consumption'!K$9:$AQ$9)-1))),0)+MAX(0,$AQ70*('1. General Inputs'!$J$29-COLUMNS('7. Consumption'!K$9:$AQ$9)+1))</f>
        <v>0</v>
      </c>
      <c r="BD70" s="335">
        <f ca="1">IFERROR(SUM(OFFSET('7. Consumption'!L70,0,1,,MIN('1. General Inputs'!$J$29,COLUMNS('7. Consumption'!L$9:$AQ$9)-1))),0)+MAX(0,$AQ70*('1. General Inputs'!$J$29-COLUMNS('7. Consumption'!L$9:$AQ$9)+1))</f>
        <v>0</v>
      </c>
      <c r="BE70" s="335">
        <f ca="1">IFERROR(SUM(OFFSET('7. Consumption'!M70,0,1,,MIN('1. General Inputs'!$J$29,COLUMNS('7. Consumption'!M$9:$AQ$9)-1))),0)+MAX(0,$AQ70*('1. General Inputs'!$J$29-COLUMNS('7. Consumption'!M$9:$AQ$9)+1))</f>
        <v>0</v>
      </c>
      <c r="BF70" s="335">
        <f ca="1">IFERROR(SUM(OFFSET('7. Consumption'!N70,0,1,,MIN('1. General Inputs'!$J$29,COLUMNS('7. Consumption'!N$9:$AQ$9)-1))),0)+MAX(0,$AQ70*('1. General Inputs'!$J$29-COLUMNS('7. Consumption'!N$9:$AQ$9)+1))</f>
        <v>0</v>
      </c>
      <c r="BG70" s="335">
        <f ca="1">IFERROR(SUM(OFFSET('7. Consumption'!O70,0,1,,MIN('1. General Inputs'!$J$29,COLUMNS('7. Consumption'!O$9:$AQ$9)-1))),0)+MAX(0,$AQ70*('1. General Inputs'!$J$29-COLUMNS('7. Consumption'!O$9:$AQ$9)+1))</f>
        <v>0</v>
      </c>
      <c r="BH70" s="335">
        <f ca="1">IFERROR(SUM(OFFSET('7. Consumption'!P70,0,1,,MIN('1. General Inputs'!$J$29,COLUMNS('7. Consumption'!P$9:$AQ$9)-1))),0)+MAX(0,$AQ70*('1. General Inputs'!$J$29-COLUMNS('7. Consumption'!P$9:$AQ$9)+1))</f>
        <v>0</v>
      </c>
      <c r="BI70" s="335">
        <f ca="1">IFERROR(SUM(OFFSET('7. Consumption'!Q70,0,1,,MIN('1. General Inputs'!$J$29,COLUMNS('7. Consumption'!Q$9:$AQ$9)-1))),0)+MAX(0,$AQ70*('1. General Inputs'!$J$29-COLUMNS('7. Consumption'!Q$9:$AQ$9)+1))</f>
        <v>0</v>
      </c>
      <c r="BJ70" s="335">
        <f ca="1">IFERROR(SUM(OFFSET('7. Consumption'!R70,0,1,,MIN('1. General Inputs'!$J$29,COLUMNS('7. Consumption'!R$9:$AQ$9)-1))),0)+MAX(0,$AQ70*('1. General Inputs'!$J$29-COLUMNS('7. Consumption'!R$9:$AQ$9)+1))</f>
        <v>0</v>
      </c>
      <c r="BK70" s="335">
        <f ca="1">IFERROR(SUM(OFFSET('7. Consumption'!S70,0,1,,MIN('1. General Inputs'!$J$29,COLUMNS('7. Consumption'!S$9:$AQ$9)-1))),0)+MAX(0,$AQ70*('1. General Inputs'!$J$29-COLUMNS('7. Consumption'!S$9:$AQ$9)+1))</f>
        <v>0</v>
      </c>
      <c r="BL70" s="335">
        <f ca="1">IFERROR(SUM(OFFSET('7. Consumption'!T70,0,1,,MIN('1. General Inputs'!$J$29,COLUMNS('7. Consumption'!T$9:$AQ$9)-1))),0)+MAX(0,$AQ70*('1. General Inputs'!$J$29-COLUMNS('7. Consumption'!T$9:$AQ$9)+1))</f>
        <v>0</v>
      </c>
      <c r="BM70" s="335">
        <f ca="1">IFERROR(SUM(OFFSET('7. Consumption'!U70,0,1,,MIN('1. General Inputs'!$J$29,COLUMNS('7. Consumption'!U$9:$AQ$9)-1))),0)+MAX(0,$AQ70*('1. General Inputs'!$J$29-COLUMNS('7. Consumption'!U$9:$AQ$9)+1))</f>
        <v>0</v>
      </c>
      <c r="BN70" s="335">
        <f ca="1">IFERROR(SUM(OFFSET('7. Consumption'!V70,0,1,,MIN('1. General Inputs'!$J$29,COLUMNS('7. Consumption'!V$9:$AQ$9)-1))),0)+MAX(0,$AQ70*('1. General Inputs'!$J$29-COLUMNS('7. Consumption'!V$9:$AQ$9)+1))</f>
        <v>0</v>
      </c>
      <c r="BO70" s="335">
        <f ca="1">IFERROR(SUM(OFFSET('7. Consumption'!W70,0,1,,MIN('1. General Inputs'!$J$29,COLUMNS('7. Consumption'!W$9:$AQ$9)-1))),0)+MAX(0,$AQ70*('1. General Inputs'!$J$29-COLUMNS('7. Consumption'!W$9:$AQ$9)+1))</f>
        <v>0</v>
      </c>
      <c r="BP70" s="335">
        <f ca="1">IFERROR(SUM(OFFSET('7. Consumption'!X70,0,1,,MIN('1. General Inputs'!$J$29,COLUMNS('7. Consumption'!X$9:$AQ$9)-1))),0)+MAX(0,$AQ70*('1. General Inputs'!$J$29-COLUMNS('7. Consumption'!X$9:$AQ$9)+1))</f>
        <v>0</v>
      </c>
      <c r="BQ70" s="335">
        <f ca="1">IFERROR(SUM(OFFSET('7. Consumption'!Y70,0,1,,MIN('1. General Inputs'!$J$29,COLUMNS('7. Consumption'!Y$9:$AQ$9)-1))),0)+MAX(0,$AQ70*('1. General Inputs'!$J$29-COLUMNS('7. Consumption'!Y$9:$AQ$9)+1))</f>
        <v>0</v>
      </c>
      <c r="BR70" s="335">
        <f ca="1">IFERROR(SUM(OFFSET('7. Consumption'!Z70,0,1,,MIN('1. General Inputs'!$J$29,COLUMNS('7. Consumption'!Z$9:$AQ$9)-1))),0)+MAX(0,$AQ70*('1. General Inputs'!$J$29-COLUMNS('7. Consumption'!Z$9:$AQ$9)+1))</f>
        <v>0</v>
      </c>
      <c r="BS70" s="335">
        <f ca="1">IFERROR(SUM(OFFSET('7. Consumption'!AA70,0,1,,MIN('1. General Inputs'!$J$29,COLUMNS('7. Consumption'!AA$9:$AQ$9)-1))),0)+MAX(0,$AQ70*('1. General Inputs'!$J$29-COLUMNS('7. Consumption'!AA$9:$AQ$9)+1))</f>
        <v>0</v>
      </c>
      <c r="BT70" s="335">
        <f ca="1">IFERROR(SUM(OFFSET('7. Consumption'!AB70,0,1,,MIN('1. General Inputs'!$J$29,COLUMNS('7. Consumption'!AB$9:$AQ$9)-1))),0)+MAX(0,$AQ70*('1. General Inputs'!$J$29-COLUMNS('7. Consumption'!AB$9:$AQ$9)+1))</f>
        <v>0</v>
      </c>
      <c r="BU70" s="335">
        <f ca="1">IFERROR(SUM(OFFSET('7. Consumption'!AC70,0,1,,MIN('1. General Inputs'!$J$29,COLUMNS('7. Consumption'!AC$9:$AQ$9)-1))),0)+MAX(0,$AQ70*('1. General Inputs'!$J$29-COLUMNS('7. Consumption'!AC$9:$AQ$9)+1))</f>
        <v>0</v>
      </c>
      <c r="BV70" s="335">
        <f ca="1">IFERROR(SUM(OFFSET('7. Consumption'!AD70,0,1,,MIN('1. General Inputs'!$J$29,COLUMNS('7. Consumption'!AD$9:$AQ$9)-1))),0)+MAX(0,$AQ70*('1. General Inputs'!$J$29-COLUMNS('7. Consumption'!AD$9:$AQ$9)+1))</f>
        <v>0</v>
      </c>
      <c r="BW70" s="335">
        <f ca="1">IFERROR(SUM(OFFSET('7. Consumption'!AE70,0,1,,MIN('1. General Inputs'!$J$29,COLUMNS('7. Consumption'!AE$9:$AQ$9)-1))),0)+MAX(0,$AQ70*('1. General Inputs'!$J$29-COLUMNS('7. Consumption'!AE$9:$AQ$9)+1))</f>
        <v>0</v>
      </c>
      <c r="BX70" s="335">
        <f ca="1">IFERROR(SUM(OFFSET('7. Consumption'!AF70,0,1,,MIN('1. General Inputs'!$J$29,COLUMNS('7. Consumption'!AF$9:$AQ$9)-1))),0)+MAX(0,$AQ70*('1. General Inputs'!$J$29-COLUMNS('7. Consumption'!AF$9:$AQ$9)+1))</f>
        <v>0</v>
      </c>
      <c r="BY70" s="335">
        <f ca="1">IFERROR(SUM(OFFSET('7. Consumption'!AG70,0,1,,MIN('1. General Inputs'!$J$29,COLUMNS('7. Consumption'!AG$9:$AQ$9)-1))),0)+MAX(0,$AQ70*('1. General Inputs'!$J$29-COLUMNS('7. Consumption'!AG$9:$AQ$9)+1))</f>
        <v>0</v>
      </c>
      <c r="BZ70" s="335">
        <f ca="1">IFERROR(SUM(OFFSET('7. Consumption'!AH70,0,1,,MIN('1. General Inputs'!$J$29,COLUMNS('7. Consumption'!AH$9:$AQ$9)-1))),0)+MAX(0,$AQ70*('1. General Inputs'!$J$29-COLUMNS('7. Consumption'!AH$9:$AQ$9)+1))</f>
        <v>0</v>
      </c>
      <c r="CA70" s="335">
        <f ca="1">IFERROR(SUM(OFFSET('7. Consumption'!AI70,0,1,,MIN('1. General Inputs'!$J$29,COLUMNS('7. Consumption'!AI$9:$AQ$9)-1))),0)+MAX(0,$AQ70*('1. General Inputs'!$J$29-COLUMNS('7. Consumption'!AI$9:$AQ$9)+1))</f>
        <v>0</v>
      </c>
      <c r="CB70" s="335">
        <f ca="1">IFERROR(SUM(OFFSET('7. Consumption'!AJ70,0,1,,MIN('1. General Inputs'!$J$29,COLUMNS('7. Consumption'!AJ$9:$AQ$9)-1))),0)+MAX(0,$AQ70*('1. General Inputs'!$J$29-COLUMNS('7. Consumption'!AJ$9:$AQ$9)+1))</f>
        <v>0</v>
      </c>
      <c r="CC70" s="335">
        <f ca="1">IFERROR(SUM(OFFSET('7. Consumption'!AK70,0,1,,MIN('1. General Inputs'!$J$29,COLUMNS('7. Consumption'!AK$9:$AQ$9)-1))),0)+MAX(0,$AQ70*('1. General Inputs'!$J$29-COLUMNS('7. Consumption'!AK$9:$AQ$9)+1))</f>
        <v>0</v>
      </c>
      <c r="CD70" s="335">
        <f ca="1">IFERROR(SUM(OFFSET('7. Consumption'!AL70,0,1,,MIN('1. General Inputs'!$J$29,COLUMNS('7. Consumption'!AL$9:$AQ$9)-1))),0)+MAX(0,$AQ70*('1. General Inputs'!$J$29-COLUMNS('7. Consumption'!AL$9:$AQ$9)+1))</f>
        <v>0</v>
      </c>
      <c r="CE70" s="335">
        <f ca="1">IFERROR(SUM(OFFSET('7. Consumption'!AM70,0,1,,MIN('1. General Inputs'!$J$29,COLUMNS('7. Consumption'!AM$9:$AQ$9)-1))),0)+MAX(0,$AQ70*('1. General Inputs'!$J$29-COLUMNS('7. Consumption'!AM$9:$AQ$9)+1))</f>
        <v>0</v>
      </c>
      <c r="CF70" s="335">
        <f ca="1">IFERROR(SUM(OFFSET('7. Consumption'!AN70,0,1,,MIN('1. General Inputs'!$J$29,COLUMNS('7. Consumption'!AN$9:$AQ$9)-1))),0)+MAX(0,$AQ70*('1. General Inputs'!$J$29-COLUMNS('7. Consumption'!AN$9:$AQ$9)+1))</f>
        <v>0</v>
      </c>
      <c r="CG70" s="335">
        <f ca="1">IFERROR(SUM(OFFSET('7. Consumption'!AO70,0,1,,MIN('1. General Inputs'!$J$29,COLUMNS('7. Consumption'!AO$9:$AQ$9)-1))),0)+MAX(0,$AQ70*('1. General Inputs'!$J$29-COLUMNS('7. Consumption'!AO$9:$AQ$9)+1))</f>
        <v>0</v>
      </c>
      <c r="CH70" s="335">
        <f ca="1">IFERROR(SUM(OFFSET('7. Consumption'!AP70,0,1,,MIN('1. General Inputs'!$J$29,COLUMNS('7. Consumption'!AP$9:$AQ$9)-1))),0)+MAX(0,$AQ70*('1. General Inputs'!$J$29-COLUMNS('7. Consumption'!AP$9:$AQ$9)+1))</f>
        <v>0</v>
      </c>
      <c r="CI70" s="335">
        <f ca="1">IFERROR(SUM(OFFSET('7. Consumption'!AQ70,0,1,,MIN('1. General Inputs'!$J$29,COLUMNS('7. Consumption'!AQ$9:$AQ$9)-1))),0)+MAX(0,$AQ70*('1. General Inputs'!$J$29-COLUMNS('7. Consumption'!AQ$9:$AQ$9)+1))</f>
        <v>0</v>
      </c>
    </row>
    <row r="71" spans="2:87" ht="15" hidden="1" outlineLevel="1" x14ac:dyDescent="0.25">
      <c r="B71" s="772"/>
      <c r="C71" s="772" t="str">
        <f>IFERROR(VLOOKUP(ROWS($C$9:$C71),'5. Form Breakdown'!$AI$11:$AJ$138,COLUMNS('5. Form Breakdown'!$AI$11:$AJ$11),0),"")</f>
        <v/>
      </c>
      <c r="D71" s="772" t="str">
        <f>IFERROR(VLOOKUP($C71,'5a. Dosing'!$E$11:$F$138,2,0),"")</f>
        <v/>
      </c>
      <c r="E71" s="773" t="str">
        <f>IFERROR(INDEX('5. Form Breakdown'!$AL$11:$BL$138,MATCH('7. Consumption'!$C71,'5. Form Breakdown'!$AK$11:$AK$138,0),MATCH('5. Form Breakdown'!$AX$10,'5. Form Breakdown'!$AL$10:$BL$10,0)),"")</f>
        <v/>
      </c>
      <c r="F71" s="774" t="str">
        <f>IFERROR(INDEX('5. Form Breakdown'!$AL$11:$BL$138,MATCH('7. Consumption'!$C71,'5. Form Breakdown'!$AK$11:$AK$138,0),MATCH('5. Form Breakdown'!$BL$10,'5. Form Breakdown'!$AL$10:$BL$10,0)),"")</f>
        <v/>
      </c>
      <c r="H71" s="776">
        <f ca="1">ROUNDUP(IFERROR($F71*$E71*CHOOSE(H$7,
IFERROR(SUMPRODUCT('6. Patients'!CA$10:CA$107,OFFSET('6. Patients'!$DN$9,1,MATCH($D71,'6. Patients'!$DO$9:$FL$9,0),ROWS('6. Patients'!DN$10:DN$107))),0)+
IFERROR(SUMPRODUCT('6. Patients'!CA$10:CA$107,OFFSET('6. Patients'!$FM$9,1,MATCH($D71,'6. Patients'!$FN$9:$GG$9,0),ROWS('6. Patients'!DN$10:DN$107))),0)+
IFERROR(SUMPRODUCT('6. Patients'!CA$10:CA$107,OFFSET('6. Patients'!$GH$9,1,MATCH($D71,'6. Patients'!$GI$9:$IF$9,0),ROWS('6. Patients'!DN$10:DN$107))),0)+
IFERROR(SUMPRODUCT('6. Patients'!CA$10:CA$107,OFFSET('6. Patients'!$IG$9,1,MATCH($D71,'6. Patients'!$IH$9:$JA$9,0),ROWS('6. Patients'!DN$10:DN$107))),0),
IFERROR(SUMPRODUCT('6. Patients'!CA$10:CA$107,OFFSET('6. Patients'!$JB$9,1,MATCH($D71,'6. Patients'!$JC$9:$KZ$9,0),ROWS('6. Patients'!DN$10:DN$107))),0)+
IFERROR(SUMPRODUCT('6. Patients'!CA$10:CA$107,OFFSET('6. Patients'!$LA$9,1,MATCH($D71,'6. Patients'!$LB$9:$LU$9,0),ROWS('6. Patients'!DN$10:DN$107))),0)+
IFERROR(SUMPRODUCT('6. Patients'!CA$10:CA$107,OFFSET('6. Patients'!$LV$9,1,MATCH($D71,'6. Patients'!$LW$9:$NT$9,0),ROWS('6. Patients'!DN$10:DN$107))),0)+
IFERROR(SUMPRODUCT('6. Patients'!CA$10:CA$107,OFFSET('6. Patients'!$NU$9,1,MATCH($D71,'6. Patients'!$NV$9:$OO$9,0),ROWS('6. Patients'!DN$10:DN$107))),0),
IFERROR(SUMPRODUCT('6. Patients'!CA$10:CA$107,OFFSET('6. Patients'!$OP$9,1,MATCH($D71,'6. Patients'!$OQ$9:$QN$9,0),ROWS('6. Patients'!DN$10:DN$107))),0)+
IFERROR(SUMPRODUCT('6. Patients'!CA$10:CA$107,OFFSET('6. Patients'!$QO$9,1,MATCH($D71,'6. Patients'!$QP$9:$RI$9,0),ROWS('6. Patients'!DN$10:DN$107))),0)+
IFERROR(SUMPRODUCT('6. Patients'!CA$10:CA$107,OFFSET('6. Patients'!$RJ$9,1,MATCH($D71,'6. Patients'!$RK$9:$TH$9,0),ROWS('6. Patients'!DN$10:DN$107))),0)+
IFERROR(SUMPRODUCT('6. Patients'!CA$10:CA$107,OFFSET('6. Patients'!$TI$9,1,MATCH($D71,'6. Patients'!$TJ$9:$UC$9,0),ROWS('6. Patients'!DN$10:DN$107))),0))+
IFERROR(VLOOKUP($D71,$H$116:$L$146,COLUMNS($H$115:$J$115)-1+H$7,0)*$E71*$F71*'1. General Inputs'!$J$25,0),0),0)</f>
        <v>0</v>
      </c>
      <c r="I71" s="776">
        <f ca="1">ROUNDUP(IFERROR($F71*$E71*CHOOSE(I$7,
IFERROR(SUMPRODUCT('6. Patients'!CB$10:CB$107,OFFSET('6. Patients'!$DN$9,1,MATCH($D71,'6. Patients'!$DO$9:$FL$9,0),ROWS('6. Patients'!DO$10:DO$107))),0)+
IFERROR(SUMPRODUCT('6. Patients'!CB$10:CB$107,OFFSET('6. Patients'!$FM$9,1,MATCH($D71,'6. Patients'!$FN$9:$GG$9,0),ROWS('6. Patients'!DO$10:DO$107))),0)+
IFERROR(SUMPRODUCT('6. Patients'!CB$10:CB$107,OFFSET('6. Patients'!$GH$9,1,MATCH($D71,'6. Patients'!$GI$9:$IF$9,0),ROWS('6. Patients'!DO$10:DO$107))),0)+
IFERROR(SUMPRODUCT('6. Patients'!CB$10:CB$107,OFFSET('6. Patients'!$IG$9,1,MATCH($D71,'6. Patients'!$IH$9:$JA$9,0),ROWS('6. Patients'!DO$10:DO$107))),0),
IFERROR(SUMPRODUCT('6. Patients'!CB$10:CB$107,OFFSET('6. Patients'!$JB$9,1,MATCH($D71,'6. Patients'!$JC$9:$KZ$9,0),ROWS('6. Patients'!DO$10:DO$107))),0)+
IFERROR(SUMPRODUCT('6. Patients'!CB$10:CB$107,OFFSET('6. Patients'!$LA$9,1,MATCH($D71,'6. Patients'!$LB$9:$LU$9,0),ROWS('6. Patients'!DO$10:DO$107))),0)+
IFERROR(SUMPRODUCT('6. Patients'!CB$10:CB$107,OFFSET('6. Patients'!$LV$9,1,MATCH($D71,'6. Patients'!$LW$9:$NT$9,0),ROWS('6. Patients'!DO$10:DO$107))),0)+
IFERROR(SUMPRODUCT('6. Patients'!CB$10:CB$107,OFFSET('6. Patients'!$NU$9,1,MATCH($D71,'6. Patients'!$NV$9:$OO$9,0),ROWS('6. Patients'!DO$10:DO$107))),0),
IFERROR(SUMPRODUCT('6. Patients'!CB$10:CB$107,OFFSET('6. Patients'!$OP$9,1,MATCH($D71,'6. Patients'!$OQ$9:$QN$9,0),ROWS('6. Patients'!DO$10:DO$107))),0)+
IFERROR(SUMPRODUCT('6. Patients'!CB$10:CB$107,OFFSET('6. Patients'!$QO$9,1,MATCH($D71,'6. Patients'!$QP$9:$RI$9,0),ROWS('6. Patients'!DO$10:DO$107))),0)+
IFERROR(SUMPRODUCT('6. Patients'!CB$10:CB$107,OFFSET('6. Patients'!$RJ$9,1,MATCH($D71,'6. Patients'!$RK$9:$TH$9,0),ROWS('6. Patients'!DO$10:DO$107))),0)+
IFERROR(SUMPRODUCT('6. Patients'!CB$10:CB$107,OFFSET('6. Patients'!$TI$9,1,MATCH($D71,'6. Patients'!$TJ$9:$UC$9,0),ROWS('6. Patients'!DO$10:DO$107))),0))+
IFERROR(VLOOKUP($D71,$H$116:$L$146,COLUMNS($H$115:$J$115)-1+I$7,0)*$E71*$F71*'1. General Inputs'!$J$25,0),0),0)</f>
        <v>0</v>
      </c>
      <c r="J71" s="776">
        <f ca="1">ROUNDUP(IFERROR($F71*$E71*CHOOSE(J$7,
IFERROR(SUMPRODUCT('6. Patients'!CC$10:CC$107,OFFSET('6. Patients'!$DN$9,1,MATCH($D71,'6. Patients'!$DO$9:$FL$9,0),ROWS('6. Patients'!DP$10:DP$107))),0)+
IFERROR(SUMPRODUCT('6. Patients'!CC$10:CC$107,OFFSET('6. Patients'!$FM$9,1,MATCH($D71,'6. Patients'!$FN$9:$GG$9,0),ROWS('6. Patients'!DP$10:DP$107))),0)+
IFERROR(SUMPRODUCT('6. Patients'!CC$10:CC$107,OFFSET('6. Patients'!$GH$9,1,MATCH($D71,'6. Patients'!$GI$9:$IF$9,0),ROWS('6. Patients'!DP$10:DP$107))),0)+
IFERROR(SUMPRODUCT('6. Patients'!CC$10:CC$107,OFFSET('6. Patients'!$IG$9,1,MATCH($D71,'6. Patients'!$IH$9:$JA$9,0),ROWS('6. Patients'!DP$10:DP$107))),0),
IFERROR(SUMPRODUCT('6. Patients'!CC$10:CC$107,OFFSET('6. Patients'!$JB$9,1,MATCH($D71,'6. Patients'!$JC$9:$KZ$9,0),ROWS('6. Patients'!DP$10:DP$107))),0)+
IFERROR(SUMPRODUCT('6. Patients'!CC$10:CC$107,OFFSET('6. Patients'!$LA$9,1,MATCH($D71,'6. Patients'!$LB$9:$LU$9,0),ROWS('6. Patients'!DP$10:DP$107))),0)+
IFERROR(SUMPRODUCT('6. Patients'!CC$10:CC$107,OFFSET('6. Patients'!$LV$9,1,MATCH($D71,'6. Patients'!$LW$9:$NT$9,0),ROWS('6. Patients'!DP$10:DP$107))),0)+
IFERROR(SUMPRODUCT('6. Patients'!CC$10:CC$107,OFFSET('6. Patients'!$NU$9,1,MATCH($D71,'6. Patients'!$NV$9:$OO$9,0),ROWS('6. Patients'!DP$10:DP$107))),0),
IFERROR(SUMPRODUCT('6. Patients'!CC$10:CC$107,OFFSET('6. Patients'!$OP$9,1,MATCH($D71,'6. Patients'!$OQ$9:$QN$9,0),ROWS('6. Patients'!DP$10:DP$107))),0)+
IFERROR(SUMPRODUCT('6. Patients'!CC$10:CC$107,OFFSET('6. Patients'!$QO$9,1,MATCH($D71,'6. Patients'!$QP$9:$RI$9,0),ROWS('6. Patients'!DP$10:DP$107))),0)+
IFERROR(SUMPRODUCT('6. Patients'!CC$10:CC$107,OFFSET('6. Patients'!$RJ$9,1,MATCH($D71,'6. Patients'!$RK$9:$TH$9,0),ROWS('6. Patients'!DP$10:DP$107))),0)+
IFERROR(SUMPRODUCT('6. Patients'!CC$10:CC$107,OFFSET('6. Patients'!$TI$9,1,MATCH($D71,'6. Patients'!$TJ$9:$UC$9,0),ROWS('6. Patients'!DP$10:DP$107))),0))+
IFERROR(VLOOKUP($D71,$H$116:$L$146,COLUMNS($H$115:$J$115)-1+J$7,0)*$E71*$F71*'1. General Inputs'!$J$25,0),0),0)</f>
        <v>0</v>
      </c>
      <c r="K71" s="776">
        <f ca="1">ROUNDUP(IFERROR($F71*$E71*CHOOSE(K$7,
IFERROR(SUMPRODUCT('6. Patients'!CD$10:CD$107,OFFSET('6. Patients'!$DN$9,1,MATCH($D71,'6. Patients'!$DO$9:$FL$9,0),ROWS('6. Patients'!DQ$10:DQ$107))),0)+
IFERROR(SUMPRODUCT('6. Patients'!CD$10:CD$107,OFFSET('6. Patients'!$FM$9,1,MATCH($D71,'6. Patients'!$FN$9:$GG$9,0),ROWS('6. Patients'!DQ$10:DQ$107))),0)+
IFERROR(SUMPRODUCT('6. Patients'!CD$10:CD$107,OFFSET('6. Patients'!$GH$9,1,MATCH($D71,'6. Patients'!$GI$9:$IF$9,0),ROWS('6. Patients'!DQ$10:DQ$107))),0)+
IFERROR(SUMPRODUCT('6. Patients'!CD$10:CD$107,OFFSET('6. Patients'!$IG$9,1,MATCH($D71,'6. Patients'!$IH$9:$JA$9,0),ROWS('6. Patients'!DQ$10:DQ$107))),0),
IFERROR(SUMPRODUCT('6. Patients'!CD$10:CD$107,OFFSET('6. Patients'!$JB$9,1,MATCH($D71,'6. Patients'!$JC$9:$KZ$9,0),ROWS('6. Patients'!DQ$10:DQ$107))),0)+
IFERROR(SUMPRODUCT('6. Patients'!CD$10:CD$107,OFFSET('6. Patients'!$LA$9,1,MATCH($D71,'6. Patients'!$LB$9:$LU$9,0),ROWS('6. Patients'!DQ$10:DQ$107))),0)+
IFERROR(SUMPRODUCT('6. Patients'!CD$10:CD$107,OFFSET('6. Patients'!$LV$9,1,MATCH($D71,'6. Patients'!$LW$9:$NT$9,0),ROWS('6. Patients'!DQ$10:DQ$107))),0)+
IFERROR(SUMPRODUCT('6. Patients'!CD$10:CD$107,OFFSET('6. Patients'!$NU$9,1,MATCH($D71,'6. Patients'!$NV$9:$OO$9,0),ROWS('6. Patients'!DQ$10:DQ$107))),0),
IFERROR(SUMPRODUCT('6. Patients'!CD$10:CD$107,OFFSET('6. Patients'!$OP$9,1,MATCH($D71,'6. Patients'!$OQ$9:$QN$9,0),ROWS('6. Patients'!DQ$10:DQ$107))),0)+
IFERROR(SUMPRODUCT('6. Patients'!CD$10:CD$107,OFFSET('6. Patients'!$QO$9,1,MATCH($D71,'6. Patients'!$QP$9:$RI$9,0),ROWS('6. Patients'!DQ$10:DQ$107))),0)+
IFERROR(SUMPRODUCT('6. Patients'!CD$10:CD$107,OFFSET('6. Patients'!$RJ$9,1,MATCH($D71,'6. Patients'!$RK$9:$TH$9,0),ROWS('6. Patients'!DQ$10:DQ$107))),0)+
IFERROR(SUMPRODUCT('6. Patients'!CD$10:CD$107,OFFSET('6. Patients'!$TI$9,1,MATCH($D71,'6. Patients'!$TJ$9:$UC$9,0),ROWS('6. Patients'!DQ$10:DQ$107))),0))+
IFERROR(VLOOKUP($D71,$H$116:$L$146,COLUMNS($H$115:$J$115)-1+K$7,0)*$E71*$F71*'1. General Inputs'!$J$25,0),0),0)</f>
        <v>0</v>
      </c>
      <c r="L71" s="776">
        <f ca="1">ROUNDUP(IFERROR($F71*$E71*CHOOSE(L$7,
IFERROR(SUMPRODUCT('6. Patients'!CE$10:CE$107,OFFSET('6. Patients'!$DN$9,1,MATCH($D71,'6. Patients'!$DO$9:$FL$9,0),ROWS('6. Patients'!DR$10:DR$107))),0)+
IFERROR(SUMPRODUCT('6. Patients'!CE$10:CE$107,OFFSET('6. Patients'!$FM$9,1,MATCH($D71,'6. Patients'!$FN$9:$GG$9,0),ROWS('6. Patients'!DR$10:DR$107))),0)+
IFERROR(SUMPRODUCT('6. Patients'!CE$10:CE$107,OFFSET('6. Patients'!$GH$9,1,MATCH($D71,'6. Patients'!$GI$9:$IF$9,0),ROWS('6. Patients'!DR$10:DR$107))),0)+
IFERROR(SUMPRODUCT('6. Patients'!CE$10:CE$107,OFFSET('6. Patients'!$IG$9,1,MATCH($D71,'6. Patients'!$IH$9:$JA$9,0),ROWS('6. Patients'!DR$10:DR$107))),0),
IFERROR(SUMPRODUCT('6. Patients'!CE$10:CE$107,OFFSET('6. Patients'!$JB$9,1,MATCH($D71,'6. Patients'!$JC$9:$KZ$9,0),ROWS('6. Patients'!DR$10:DR$107))),0)+
IFERROR(SUMPRODUCT('6. Patients'!CE$10:CE$107,OFFSET('6. Patients'!$LA$9,1,MATCH($D71,'6. Patients'!$LB$9:$LU$9,0),ROWS('6. Patients'!DR$10:DR$107))),0)+
IFERROR(SUMPRODUCT('6. Patients'!CE$10:CE$107,OFFSET('6. Patients'!$LV$9,1,MATCH($D71,'6. Patients'!$LW$9:$NT$9,0),ROWS('6. Patients'!DR$10:DR$107))),0)+
IFERROR(SUMPRODUCT('6. Patients'!CE$10:CE$107,OFFSET('6. Patients'!$NU$9,1,MATCH($D71,'6. Patients'!$NV$9:$OO$9,0),ROWS('6. Patients'!DR$10:DR$107))),0),
IFERROR(SUMPRODUCT('6. Patients'!CE$10:CE$107,OFFSET('6. Patients'!$OP$9,1,MATCH($D71,'6. Patients'!$OQ$9:$QN$9,0),ROWS('6. Patients'!DR$10:DR$107))),0)+
IFERROR(SUMPRODUCT('6. Patients'!CE$10:CE$107,OFFSET('6. Patients'!$QO$9,1,MATCH($D71,'6. Patients'!$QP$9:$RI$9,0),ROWS('6. Patients'!DR$10:DR$107))),0)+
IFERROR(SUMPRODUCT('6. Patients'!CE$10:CE$107,OFFSET('6. Patients'!$RJ$9,1,MATCH($D71,'6. Patients'!$RK$9:$TH$9,0),ROWS('6. Patients'!DR$10:DR$107))),0)+
IFERROR(SUMPRODUCT('6. Patients'!CE$10:CE$107,OFFSET('6. Patients'!$TI$9,1,MATCH($D71,'6. Patients'!$TJ$9:$UC$9,0),ROWS('6. Patients'!DR$10:DR$107))),0))+
IFERROR(VLOOKUP($D71,$H$116:$L$146,COLUMNS($H$115:$J$115)-1+L$7,0)*$E71*$F71*'1. General Inputs'!$J$25,0),0),0)</f>
        <v>0</v>
      </c>
      <c r="M71" s="776">
        <f ca="1">ROUNDUP(IFERROR($F71*$E71*CHOOSE(M$7,
IFERROR(SUMPRODUCT('6. Patients'!CF$10:CF$107,OFFSET('6. Patients'!$DN$9,1,MATCH($D71,'6. Patients'!$DO$9:$FL$9,0),ROWS('6. Patients'!DS$10:DS$107))),0)+
IFERROR(SUMPRODUCT('6. Patients'!CF$10:CF$107,OFFSET('6. Patients'!$FM$9,1,MATCH($D71,'6. Patients'!$FN$9:$GG$9,0),ROWS('6. Patients'!DS$10:DS$107))),0)+
IFERROR(SUMPRODUCT('6. Patients'!CF$10:CF$107,OFFSET('6. Patients'!$GH$9,1,MATCH($D71,'6. Patients'!$GI$9:$IF$9,0),ROWS('6. Patients'!DS$10:DS$107))),0)+
IFERROR(SUMPRODUCT('6. Patients'!CF$10:CF$107,OFFSET('6. Patients'!$IG$9,1,MATCH($D71,'6. Patients'!$IH$9:$JA$9,0),ROWS('6. Patients'!DS$10:DS$107))),0),
IFERROR(SUMPRODUCT('6. Patients'!CF$10:CF$107,OFFSET('6. Patients'!$JB$9,1,MATCH($D71,'6. Patients'!$JC$9:$KZ$9,0),ROWS('6. Patients'!DS$10:DS$107))),0)+
IFERROR(SUMPRODUCT('6. Patients'!CF$10:CF$107,OFFSET('6. Patients'!$LA$9,1,MATCH($D71,'6. Patients'!$LB$9:$LU$9,0),ROWS('6. Patients'!DS$10:DS$107))),0)+
IFERROR(SUMPRODUCT('6. Patients'!CF$10:CF$107,OFFSET('6. Patients'!$LV$9,1,MATCH($D71,'6. Patients'!$LW$9:$NT$9,0),ROWS('6. Patients'!DS$10:DS$107))),0)+
IFERROR(SUMPRODUCT('6. Patients'!CF$10:CF$107,OFFSET('6. Patients'!$NU$9,1,MATCH($D71,'6. Patients'!$NV$9:$OO$9,0),ROWS('6. Patients'!DS$10:DS$107))),0),
IFERROR(SUMPRODUCT('6. Patients'!CF$10:CF$107,OFFSET('6. Patients'!$OP$9,1,MATCH($D71,'6. Patients'!$OQ$9:$QN$9,0),ROWS('6. Patients'!DS$10:DS$107))),0)+
IFERROR(SUMPRODUCT('6. Patients'!CF$10:CF$107,OFFSET('6. Patients'!$QO$9,1,MATCH($D71,'6. Patients'!$QP$9:$RI$9,0),ROWS('6. Patients'!DS$10:DS$107))),0)+
IFERROR(SUMPRODUCT('6. Patients'!CF$10:CF$107,OFFSET('6. Patients'!$RJ$9,1,MATCH($D71,'6. Patients'!$RK$9:$TH$9,0),ROWS('6. Patients'!DS$10:DS$107))),0)+
IFERROR(SUMPRODUCT('6. Patients'!CF$10:CF$107,OFFSET('6. Patients'!$TI$9,1,MATCH($D71,'6. Patients'!$TJ$9:$UC$9,0),ROWS('6. Patients'!DS$10:DS$107))),0))+
IFERROR(VLOOKUP($D71,$H$116:$L$146,COLUMNS($H$115:$J$115)-1+M$7,0)*$E71*$F71*'1. General Inputs'!$J$25,0),0),0)</f>
        <v>0</v>
      </c>
      <c r="N71" s="776">
        <f ca="1">ROUNDUP(IFERROR($F71*$E71*CHOOSE(N$7,
IFERROR(SUMPRODUCT('6. Patients'!CG$10:CG$107,OFFSET('6. Patients'!$DN$9,1,MATCH($D71,'6. Patients'!$DO$9:$FL$9,0),ROWS('6. Patients'!DT$10:DT$107))),0)+
IFERROR(SUMPRODUCT('6. Patients'!CG$10:CG$107,OFFSET('6. Patients'!$FM$9,1,MATCH($D71,'6. Patients'!$FN$9:$GG$9,0),ROWS('6. Patients'!DT$10:DT$107))),0)+
IFERROR(SUMPRODUCT('6. Patients'!CG$10:CG$107,OFFSET('6. Patients'!$GH$9,1,MATCH($D71,'6. Patients'!$GI$9:$IF$9,0),ROWS('6. Patients'!DT$10:DT$107))),0)+
IFERROR(SUMPRODUCT('6. Patients'!CG$10:CG$107,OFFSET('6. Patients'!$IG$9,1,MATCH($D71,'6. Patients'!$IH$9:$JA$9,0),ROWS('6. Patients'!DT$10:DT$107))),0),
IFERROR(SUMPRODUCT('6. Patients'!CG$10:CG$107,OFFSET('6. Patients'!$JB$9,1,MATCH($D71,'6. Patients'!$JC$9:$KZ$9,0),ROWS('6. Patients'!DT$10:DT$107))),0)+
IFERROR(SUMPRODUCT('6. Patients'!CG$10:CG$107,OFFSET('6. Patients'!$LA$9,1,MATCH($D71,'6. Patients'!$LB$9:$LU$9,0),ROWS('6. Patients'!DT$10:DT$107))),0)+
IFERROR(SUMPRODUCT('6. Patients'!CG$10:CG$107,OFFSET('6. Patients'!$LV$9,1,MATCH($D71,'6. Patients'!$LW$9:$NT$9,0),ROWS('6. Patients'!DT$10:DT$107))),0)+
IFERROR(SUMPRODUCT('6. Patients'!CG$10:CG$107,OFFSET('6. Patients'!$NU$9,1,MATCH($D71,'6. Patients'!$NV$9:$OO$9,0),ROWS('6. Patients'!DT$10:DT$107))),0),
IFERROR(SUMPRODUCT('6. Patients'!CG$10:CG$107,OFFSET('6. Patients'!$OP$9,1,MATCH($D71,'6. Patients'!$OQ$9:$QN$9,0),ROWS('6. Patients'!DT$10:DT$107))),0)+
IFERROR(SUMPRODUCT('6. Patients'!CG$10:CG$107,OFFSET('6. Patients'!$QO$9,1,MATCH($D71,'6. Patients'!$QP$9:$RI$9,0),ROWS('6. Patients'!DT$10:DT$107))),0)+
IFERROR(SUMPRODUCT('6. Patients'!CG$10:CG$107,OFFSET('6. Patients'!$RJ$9,1,MATCH($D71,'6. Patients'!$RK$9:$TH$9,0),ROWS('6. Patients'!DT$10:DT$107))),0)+
IFERROR(SUMPRODUCT('6. Patients'!CG$10:CG$107,OFFSET('6. Patients'!$TI$9,1,MATCH($D71,'6. Patients'!$TJ$9:$UC$9,0),ROWS('6. Patients'!DT$10:DT$107))),0))+
IFERROR(VLOOKUP($D71,$H$116:$L$146,COLUMNS($H$115:$J$115)-1+N$7,0)*$E71*$F71*'1. General Inputs'!$J$25,0),0),0)</f>
        <v>0</v>
      </c>
      <c r="O71" s="776">
        <f ca="1">ROUNDUP(IFERROR($F71*$E71*CHOOSE(O$7,
IFERROR(SUMPRODUCT('6. Patients'!CH$10:CH$107,OFFSET('6. Patients'!$DN$9,1,MATCH($D71,'6. Patients'!$DO$9:$FL$9,0),ROWS('6. Patients'!DU$10:DU$107))),0)+
IFERROR(SUMPRODUCT('6. Patients'!CH$10:CH$107,OFFSET('6. Patients'!$FM$9,1,MATCH($D71,'6. Patients'!$FN$9:$GG$9,0),ROWS('6. Patients'!DU$10:DU$107))),0)+
IFERROR(SUMPRODUCT('6. Patients'!CH$10:CH$107,OFFSET('6. Patients'!$GH$9,1,MATCH($D71,'6. Patients'!$GI$9:$IF$9,0),ROWS('6. Patients'!DU$10:DU$107))),0)+
IFERROR(SUMPRODUCT('6. Patients'!CH$10:CH$107,OFFSET('6. Patients'!$IG$9,1,MATCH($D71,'6. Patients'!$IH$9:$JA$9,0),ROWS('6. Patients'!DU$10:DU$107))),0),
IFERROR(SUMPRODUCT('6. Patients'!CH$10:CH$107,OFFSET('6. Patients'!$JB$9,1,MATCH($D71,'6. Patients'!$JC$9:$KZ$9,0),ROWS('6. Patients'!DU$10:DU$107))),0)+
IFERROR(SUMPRODUCT('6. Patients'!CH$10:CH$107,OFFSET('6. Patients'!$LA$9,1,MATCH($D71,'6. Patients'!$LB$9:$LU$9,0),ROWS('6. Patients'!DU$10:DU$107))),0)+
IFERROR(SUMPRODUCT('6. Patients'!CH$10:CH$107,OFFSET('6. Patients'!$LV$9,1,MATCH($D71,'6. Patients'!$LW$9:$NT$9,0),ROWS('6. Patients'!DU$10:DU$107))),0)+
IFERROR(SUMPRODUCT('6. Patients'!CH$10:CH$107,OFFSET('6. Patients'!$NU$9,1,MATCH($D71,'6. Patients'!$NV$9:$OO$9,0),ROWS('6. Patients'!DU$10:DU$107))),0),
IFERROR(SUMPRODUCT('6. Patients'!CH$10:CH$107,OFFSET('6. Patients'!$OP$9,1,MATCH($D71,'6. Patients'!$OQ$9:$QN$9,0),ROWS('6. Patients'!DU$10:DU$107))),0)+
IFERROR(SUMPRODUCT('6. Patients'!CH$10:CH$107,OFFSET('6. Patients'!$QO$9,1,MATCH($D71,'6. Patients'!$QP$9:$RI$9,0),ROWS('6. Patients'!DU$10:DU$107))),0)+
IFERROR(SUMPRODUCT('6. Patients'!CH$10:CH$107,OFFSET('6. Patients'!$RJ$9,1,MATCH($D71,'6. Patients'!$RK$9:$TH$9,0),ROWS('6. Patients'!DU$10:DU$107))),0)+
IFERROR(SUMPRODUCT('6. Patients'!CH$10:CH$107,OFFSET('6. Patients'!$TI$9,1,MATCH($D71,'6. Patients'!$TJ$9:$UC$9,0),ROWS('6. Patients'!DU$10:DU$107))),0))+
IFERROR(VLOOKUP($D71,$H$116:$L$146,COLUMNS($H$115:$J$115)-1+O$7,0)*$E71*$F71*'1. General Inputs'!$J$25,0),0),0)</f>
        <v>0</v>
      </c>
      <c r="P71" s="776">
        <f ca="1">ROUNDUP(IFERROR($F71*$E71*CHOOSE(P$7,
IFERROR(SUMPRODUCT('6. Patients'!CI$10:CI$107,OFFSET('6. Patients'!$DN$9,1,MATCH($D71,'6. Patients'!$DO$9:$FL$9,0),ROWS('6. Patients'!DV$10:DV$107))),0)+
IFERROR(SUMPRODUCT('6. Patients'!CI$10:CI$107,OFFSET('6. Patients'!$FM$9,1,MATCH($D71,'6. Patients'!$FN$9:$GG$9,0),ROWS('6. Patients'!DV$10:DV$107))),0)+
IFERROR(SUMPRODUCT('6. Patients'!CI$10:CI$107,OFFSET('6. Patients'!$GH$9,1,MATCH($D71,'6. Patients'!$GI$9:$IF$9,0),ROWS('6. Patients'!DV$10:DV$107))),0)+
IFERROR(SUMPRODUCT('6. Patients'!CI$10:CI$107,OFFSET('6. Patients'!$IG$9,1,MATCH($D71,'6. Patients'!$IH$9:$JA$9,0),ROWS('6. Patients'!DV$10:DV$107))),0),
IFERROR(SUMPRODUCT('6. Patients'!CI$10:CI$107,OFFSET('6. Patients'!$JB$9,1,MATCH($D71,'6. Patients'!$JC$9:$KZ$9,0),ROWS('6. Patients'!DV$10:DV$107))),0)+
IFERROR(SUMPRODUCT('6. Patients'!CI$10:CI$107,OFFSET('6. Patients'!$LA$9,1,MATCH($D71,'6. Patients'!$LB$9:$LU$9,0),ROWS('6. Patients'!DV$10:DV$107))),0)+
IFERROR(SUMPRODUCT('6. Patients'!CI$10:CI$107,OFFSET('6. Patients'!$LV$9,1,MATCH($D71,'6. Patients'!$LW$9:$NT$9,0),ROWS('6. Patients'!DV$10:DV$107))),0)+
IFERROR(SUMPRODUCT('6. Patients'!CI$10:CI$107,OFFSET('6. Patients'!$NU$9,1,MATCH($D71,'6. Patients'!$NV$9:$OO$9,0),ROWS('6. Patients'!DV$10:DV$107))),0),
IFERROR(SUMPRODUCT('6. Patients'!CI$10:CI$107,OFFSET('6. Patients'!$OP$9,1,MATCH($D71,'6. Patients'!$OQ$9:$QN$9,0),ROWS('6. Patients'!DV$10:DV$107))),0)+
IFERROR(SUMPRODUCT('6. Patients'!CI$10:CI$107,OFFSET('6. Patients'!$QO$9,1,MATCH($D71,'6. Patients'!$QP$9:$RI$9,0),ROWS('6. Patients'!DV$10:DV$107))),0)+
IFERROR(SUMPRODUCT('6. Patients'!CI$10:CI$107,OFFSET('6. Patients'!$RJ$9,1,MATCH($D71,'6. Patients'!$RK$9:$TH$9,0),ROWS('6. Patients'!DV$10:DV$107))),0)+
IFERROR(SUMPRODUCT('6. Patients'!CI$10:CI$107,OFFSET('6. Patients'!$TI$9,1,MATCH($D71,'6. Patients'!$TJ$9:$UC$9,0),ROWS('6. Patients'!DV$10:DV$107))),0))+
IFERROR(VLOOKUP($D71,$H$116:$L$146,COLUMNS($H$115:$J$115)-1+P$7,0)*$E71*$F71*'1. General Inputs'!$J$25,0),0),0)</f>
        <v>0</v>
      </c>
      <c r="Q71" s="776">
        <f ca="1">ROUNDUP(IFERROR($F71*$E71*CHOOSE(Q$7,
IFERROR(SUMPRODUCT('6. Patients'!CJ$10:CJ$107,OFFSET('6. Patients'!$DN$9,1,MATCH($D71,'6. Patients'!$DO$9:$FL$9,0),ROWS('6. Patients'!DW$10:DW$107))),0)+
IFERROR(SUMPRODUCT('6. Patients'!CJ$10:CJ$107,OFFSET('6. Patients'!$FM$9,1,MATCH($D71,'6. Patients'!$FN$9:$GG$9,0),ROWS('6. Patients'!DW$10:DW$107))),0)+
IFERROR(SUMPRODUCT('6. Patients'!CJ$10:CJ$107,OFFSET('6. Patients'!$GH$9,1,MATCH($D71,'6. Patients'!$GI$9:$IF$9,0),ROWS('6. Patients'!DW$10:DW$107))),0)+
IFERROR(SUMPRODUCT('6. Patients'!CJ$10:CJ$107,OFFSET('6. Patients'!$IG$9,1,MATCH($D71,'6. Patients'!$IH$9:$JA$9,0),ROWS('6. Patients'!DW$10:DW$107))),0),
IFERROR(SUMPRODUCT('6. Patients'!CJ$10:CJ$107,OFFSET('6. Patients'!$JB$9,1,MATCH($D71,'6. Patients'!$JC$9:$KZ$9,0),ROWS('6. Patients'!DW$10:DW$107))),0)+
IFERROR(SUMPRODUCT('6. Patients'!CJ$10:CJ$107,OFFSET('6. Patients'!$LA$9,1,MATCH($D71,'6. Patients'!$LB$9:$LU$9,0),ROWS('6. Patients'!DW$10:DW$107))),0)+
IFERROR(SUMPRODUCT('6. Patients'!CJ$10:CJ$107,OFFSET('6. Patients'!$LV$9,1,MATCH($D71,'6. Patients'!$LW$9:$NT$9,0),ROWS('6. Patients'!DW$10:DW$107))),0)+
IFERROR(SUMPRODUCT('6. Patients'!CJ$10:CJ$107,OFFSET('6. Patients'!$NU$9,1,MATCH($D71,'6. Patients'!$NV$9:$OO$9,0),ROWS('6. Patients'!DW$10:DW$107))),0),
IFERROR(SUMPRODUCT('6. Patients'!CJ$10:CJ$107,OFFSET('6. Patients'!$OP$9,1,MATCH($D71,'6. Patients'!$OQ$9:$QN$9,0),ROWS('6. Patients'!DW$10:DW$107))),0)+
IFERROR(SUMPRODUCT('6. Patients'!CJ$10:CJ$107,OFFSET('6. Patients'!$QO$9,1,MATCH($D71,'6. Patients'!$QP$9:$RI$9,0),ROWS('6. Patients'!DW$10:DW$107))),0)+
IFERROR(SUMPRODUCT('6. Patients'!CJ$10:CJ$107,OFFSET('6. Patients'!$RJ$9,1,MATCH($D71,'6. Patients'!$RK$9:$TH$9,0),ROWS('6. Patients'!DW$10:DW$107))),0)+
IFERROR(SUMPRODUCT('6. Patients'!CJ$10:CJ$107,OFFSET('6. Patients'!$TI$9,1,MATCH($D71,'6. Patients'!$TJ$9:$UC$9,0),ROWS('6. Patients'!DW$10:DW$107))),0))+
IFERROR(VLOOKUP($D71,$H$116:$L$146,COLUMNS($H$115:$J$115)-1+Q$7,0)*$E71*$F71*'1. General Inputs'!$J$25,0),0),0)</f>
        <v>0</v>
      </c>
      <c r="R71" s="776">
        <f ca="1">ROUNDUP(IFERROR($F71*$E71*CHOOSE(R$7,
IFERROR(SUMPRODUCT('6. Patients'!CK$10:CK$107,OFFSET('6. Patients'!$DN$9,1,MATCH($D71,'6. Patients'!$DO$9:$FL$9,0),ROWS('6. Patients'!DX$10:DX$107))),0)+
IFERROR(SUMPRODUCT('6. Patients'!CK$10:CK$107,OFFSET('6. Patients'!$FM$9,1,MATCH($D71,'6. Patients'!$FN$9:$GG$9,0),ROWS('6. Patients'!DX$10:DX$107))),0)+
IFERROR(SUMPRODUCT('6. Patients'!CK$10:CK$107,OFFSET('6. Patients'!$GH$9,1,MATCH($D71,'6. Patients'!$GI$9:$IF$9,0),ROWS('6. Patients'!DX$10:DX$107))),0)+
IFERROR(SUMPRODUCT('6. Patients'!CK$10:CK$107,OFFSET('6. Patients'!$IG$9,1,MATCH($D71,'6. Patients'!$IH$9:$JA$9,0),ROWS('6. Patients'!DX$10:DX$107))),0),
IFERROR(SUMPRODUCT('6. Patients'!CK$10:CK$107,OFFSET('6. Patients'!$JB$9,1,MATCH($D71,'6. Patients'!$JC$9:$KZ$9,0),ROWS('6. Patients'!DX$10:DX$107))),0)+
IFERROR(SUMPRODUCT('6. Patients'!CK$10:CK$107,OFFSET('6. Patients'!$LA$9,1,MATCH($D71,'6. Patients'!$LB$9:$LU$9,0),ROWS('6. Patients'!DX$10:DX$107))),0)+
IFERROR(SUMPRODUCT('6. Patients'!CK$10:CK$107,OFFSET('6. Patients'!$LV$9,1,MATCH($D71,'6. Patients'!$LW$9:$NT$9,0),ROWS('6. Patients'!DX$10:DX$107))),0)+
IFERROR(SUMPRODUCT('6. Patients'!CK$10:CK$107,OFFSET('6. Patients'!$NU$9,1,MATCH($D71,'6. Patients'!$NV$9:$OO$9,0),ROWS('6. Patients'!DX$10:DX$107))),0),
IFERROR(SUMPRODUCT('6. Patients'!CK$10:CK$107,OFFSET('6. Patients'!$OP$9,1,MATCH($D71,'6. Patients'!$OQ$9:$QN$9,0),ROWS('6. Patients'!DX$10:DX$107))),0)+
IFERROR(SUMPRODUCT('6. Patients'!CK$10:CK$107,OFFSET('6. Patients'!$QO$9,1,MATCH($D71,'6. Patients'!$QP$9:$RI$9,0),ROWS('6. Patients'!DX$10:DX$107))),0)+
IFERROR(SUMPRODUCT('6. Patients'!CK$10:CK$107,OFFSET('6. Patients'!$RJ$9,1,MATCH($D71,'6. Patients'!$RK$9:$TH$9,0),ROWS('6. Patients'!DX$10:DX$107))),0)+
IFERROR(SUMPRODUCT('6. Patients'!CK$10:CK$107,OFFSET('6. Patients'!$TI$9,1,MATCH($D71,'6. Patients'!$TJ$9:$UC$9,0),ROWS('6. Patients'!DX$10:DX$107))),0))+
IFERROR(VLOOKUP($D71,$H$116:$L$146,COLUMNS($H$115:$J$115)-1+R$7,0)*$E71*$F71*'1. General Inputs'!$J$25,0),0),0)</f>
        <v>0</v>
      </c>
      <c r="S71" s="776">
        <f ca="1">ROUNDUP(IFERROR($F71*$E71*CHOOSE(S$7,
IFERROR(SUMPRODUCT('6. Patients'!CL$10:CL$107,OFFSET('6. Patients'!$DN$9,1,MATCH($D71,'6. Patients'!$DO$9:$FL$9,0),ROWS('6. Patients'!DY$10:DY$107))),0)+
IFERROR(SUMPRODUCT('6. Patients'!CL$10:CL$107,OFFSET('6. Patients'!$FM$9,1,MATCH($D71,'6. Patients'!$FN$9:$GG$9,0),ROWS('6. Patients'!DY$10:DY$107))),0)+
IFERROR(SUMPRODUCT('6. Patients'!CL$10:CL$107,OFFSET('6. Patients'!$GH$9,1,MATCH($D71,'6. Patients'!$GI$9:$IF$9,0),ROWS('6. Patients'!DY$10:DY$107))),0)+
IFERROR(SUMPRODUCT('6. Patients'!CL$10:CL$107,OFFSET('6. Patients'!$IG$9,1,MATCH($D71,'6. Patients'!$IH$9:$JA$9,0),ROWS('6. Patients'!DY$10:DY$107))),0),
IFERROR(SUMPRODUCT('6. Patients'!CL$10:CL$107,OFFSET('6. Patients'!$JB$9,1,MATCH($D71,'6. Patients'!$JC$9:$KZ$9,0),ROWS('6. Patients'!DY$10:DY$107))),0)+
IFERROR(SUMPRODUCT('6. Patients'!CL$10:CL$107,OFFSET('6. Patients'!$LA$9,1,MATCH($D71,'6. Patients'!$LB$9:$LU$9,0),ROWS('6. Patients'!DY$10:DY$107))),0)+
IFERROR(SUMPRODUCT('6. Patients'!CL$10:CL$107,OFFSET('6. Patients'!$LV$9,1,MATCH($D71,'6. Patients'!$LW$9:$NT$9,0),ROWS('6. Patients'!DY$10:DY$107))),0)+
IFERROR(SUMPRODUCT('6. Patients'!CL$10:CL$107,OFFSET('6. Patients'!$NU$9,1,MATCH($D71,'6. Patients'!$NV$9:$OO$9,0),ROWS('6. Patients'!DY$10:DY$107))),0),
IFERROR(SUMPRODUCT('6. Patients'!CL$10:CL$107,OFFSET('6. Patients'!$OP$9,1,MATCH($D71,'6. Patients'!$OQ$9:$QN$9,0),ROWS('6. Patients'!DY$10:DY$107))),0)+
IFERROR(SUMPRODUCT('6. Patients'!CL$10:CL$107,OFFSET('6. Patients'!$QO$9,1,MATCH($D71,'6. Patients'!$QP$9:$RI$9,0),ROWS('6. Patients'!DY$10:DY$107))),0)+
IFERROR(SUMPRODUCT('6. Patients'!CL$10:CL$107,OFFSET('6. Patients'!$RJ$9,1,MATCH($D71,'6. Patients'!$RK$9:$TH$9,0),ROWS('6. Patients'!DY$10:DY$107))),0)+
IFERROR(SUMPRODUCT('6. Patients'!CL$10:CL$107,OFFSET('6. Patients'!$TI$9,1,MATCH($D71,'6. Patients'!$TJ$9:$UC$9,0),ROWS('6. Patients'!DY$10:DY$107))),0))+
IFERROR(VLOOKUP($D71,$H$116:$L$146,COLUMNS($H$115:$J$115)-1+S$7,0)*$E71*$F71*'1. General Inputs'!$J$25,0),0),0)</f>
        <v>0</v>
      </c>
      <c r="T71" s="776">
        <f ca="1">ROUNDUP(IFERROR($F71*$E71*CHOOSE(T$7,
IFERROR(SUMPRODUCT('6. Patients'!CM$10:CM$107,OFFSET('6. Patients'!$DN$9,1,MATCH($D71,'6. Patients'!$DO$9:$FL$9,0),ROWS('6. Patients'!DZ$10:DZ$107))),0)+
IFERROR(SUMPRODUCT('6. Patients'!CM$10:CM$107,OFFSET('6. Patients'!$FM$9,1,MATCH($D71,'6. Patients'!$FN$9:$GG$9,0),ROWS('6. Patients'!DZ$10:DZ$107))),0)+
IFERROR(SUMPRODUCT('6. Patients'!CM$10:CM$107,OFFSET('6. Patients'!$GH$9,1,MATCH($D71,'6. Patients'!$GI$9:$IF$9,0),ROWS('6. Patients'!DZ$10:DZ$107))),0)+
IFERROR(SUMPRODUCT('6. Patients'!CM$10:CM$107,OFFSET('6. Patients'!$IG$9,1,MATCH($D71,'6. Patients'!$IH$9:$JA$9,0),ROWS('6. Patients'!DZ$10:DZ$107))),0),
IFERROR(SUMPRODUCT('6. Patients'!CM$10:CM$107,OFFSET('6. Patients'!$JB$9,1,MATCH($D71,'6. Patients'!$JC$9:$KZ$9,0),ROWS('6. Patients'!DZ$10:DZ$107))),0)+
IFERROR(SUMPRODUCT('6. Patients'!CM$10:CM$107,OFFSET('6. Patients'!$LA$9,1,MATCH($D71,'6. Patients'!$LB$9:$LU$9,0),ROWS('6. Patients'!DZ$10:DZ$107))),0)+
IFERROR(SUMPRODUCT('6. Patients'!CM$10:CM$107,OFFSET('6. Patients'!$LV$9,1,MATCH($D71,'6. Patients'!$LW$9:$NT$9,0),ROWS('6. Patients'!DZ$10:DZ$107))),0)+
IFERROR(SUMPRODUCT('6. Patients'!CM$10:CM$107,OFFSET('6. Patients'!$NU$9,1,MATCH($D71,'6. Patients'!$NV$9:$OO$9,0),ROWS('6. Patients'!DZ$10:DZ$107))),0),
IFERROR(SUMPRODUCT('6. Patients'!CM$10:CM$107,OFFSET('6. Patients'!$OP$9,1,MATCH($D71,'6. Patients'!$OQ$9:$QN$9,0),ROWS('6. Patients'!DZ$10:DZ$107))),0)+
IFERROR(SUMPRODUCT('6. Patients'!CM$10:CM$107,OFFSET('6. Patients'!$QO$9,1,MATCH($D71,'6. Patients'!$QP$9:$RI$9,0),ROWS('6. Patients'!DZ$10:DZ$107))),0)+
IFERROR(SUMPRODUCT('6. Patients'!CM$10:CM$107,OFFSET('6. Patients'!$RJ$9,1,MATCH($D71,'6. Patients'!$RK$9:$TH$9,0),ROWS('6. Patients'!DZ$10:DZ$107))),0)+
IFERROR(SUMPRODUCT('6. Patients'!CM$10:CM$107,OFFSET('6. Patients'!$TI$9,1,MATCH($D71,'6. Patients'!$TJ$9:$UC$9,0),ROWS('6. Patients'!DZ$10:DZ$107))),0))+
IFERROR(VLOOKUP($D71,$H$116:$L$146,COLUMNS($H$115:$J$115)-1+T$7,0)*$E71*$F71*'1. General Inputs'!$J$25,0),0),0)</f>
        <v>0</v>
      </c>
      <c r="U71" s="776">
        <f ca="1">ROUNDUP(IFERROR($F71*$E71*CHOOSE(U$7,
IFERROR(SUMPRODUCT('6. Patients'!CN$10:CN$107,OFFSET('6. Patients'!$DN$9,1,MATCH($D71,'6. Patients'!$DO$9:$FL$9,0),ROWS('6. Patients'!EA$10:EA$107))),0)+
IFERROR(SUMPRODUCT('6. Patients'!CN$10:CN$107,OFFSET('6. Patients'!$FM$9,1,MATCH($D71,'6. Patients'!$FN$9:$GG$9,0),ROWS('6. Patients'!EA$10:EA$107))),0)+
IFERROR(SUMPRODUCT('6. Patients'!CN$10:CN$107,OFFSET('6. Patients'!$GH$9,1,MATCH($D71,'6. Patients'!$GI$9:$IF$9,0),ROWS('6. Patients'!EA$10:EA$107))),0)+
IFERROR(SUMPRODUCT('6. Patients'!CN$10:CN$107,OFFSET('6. Patients'!$IG$9,1,MATCH($D71,'6. Patients'!$IH$9:$JA$9,0),ROWS('6. Patients'!EA$10:EA$107))),0),
IFERROR(SUMPRODUCT('6. Patients'!CN$10:CN$107,OFFSET('6. Patients'!$JB$9,1,MATCH($D71,'6. Patients'!$JC$9:$KZ$9,0),ROWS('6. Patients'!EA$10:EA$107))),0)+
IFERROR(SUMPRODUCT('6. Patients'!CN$10:CN$107,OFFSET('6. Patients'!$LA$9,1,MATCH($D71,'6. Patients'!$LB$9:$LU$9,0),ROWS('6. Patients'!EA$10:EA$107))),0)+
IFERROR(SUMPRODUCT('6. Patients'!CN$10:CN$107,OFFSET('6. Patients'!$LV$9,1,MATCH($D71,'6. Patients'!$LW$9:$NT$9,0),ROWS('6. Patients'!EA$10:EA$107))),0)+
IFERROR(SUMPRODUCT('6. Patients'!CN$10:CN$107,OFFSET('6. Patients'!$NU$9,1,MATCH($D71,'6. Patients'!$NV$9:$OO$9,0),ROWS('6. Patients'!EA$10:EA$107))),0),
IFERROR(SUMPRODUCT('6. Patients'!CN$10:CN$107,OFFSET('6. Patients'!$OP$9,1,MATCH($D71,'6. Patients'!$OQ$9:$QN$9,0),ROWS('6. Patients'!EA$10:EA$107))),0)+
IFERROR(SUMPRODUCT('6. Patients'!CN$10:CN$107,OFFSET('6. Patients'!$QO$9,1,MATCH($D71,'6. Patients'!$QP$9:$RI$9,0),ROWS('6. Patients'!EA$10:EA$107))),0)+
IFERROR(SUMPRODUCT('6. Patients'!CN$10:CN$107,OFFSET('6. Patients'!$RJ$9,1,MATCH($D71,'6. Patients'!$RK$9:$TH$9,0),ROWS('6. Patients'!EA$10:EA$107))),0)+
IFERROR(SUMPRODUCT('6. Patients'!CN$10:CN$107,OFFSET('6. Patients'!$TI$9,1,MATCH($D71,'6. Patients'!$TJ$9:$UC$9,0),ROWS('6. Patients'!EA$10:EA$107))),0))+
IFERROR(VLOOKUP($D71,$H$116:$L$146,COLUMNS($H$115:$J$115)-1+U$7,0)*$E71*$F71*'1. General Inputs'!$J$25,0),0),0)</f>
        <v>0</v>
      </c>
      <c r="V71" s="776">
        <f ca="1">ROUNDUP(IFERROR($F71*$E71*CHOOSE(V$7,
IFERROR(SUMPRODUCT('6. Patients'!CO$10:CO$107,OFFSET('6. Patients'!$DN$9,1,MATCH($D71,'6. Patients'!$DO$9:$FL$9,0),ROWS('6. Patients'!EB$10:EB$107))),0)+
IFERROR(SUMPRODUCT('6. Patients'!CO$10:CO$107,OFFSET('6. Patients'!$FM$9,1,MATCH($D71,'6. Patients'!$FN$9:$GG$9,0),ROWS('6. Patients'!EB$10:EB$107))),0)+
IFERROR(SUMPRODUCT('6. Patients'!CO$10:CO$107,OFFSET('6. Patients'!$GH$9,1,MATCH($D71,'6. Patients'!$GI$9:$IF$9,0),ROWS('6. Patients'!EB$10:EB$107))),0)+
IFERROR(SUMPRODUCT('6. Patients'!CO$10:CO$107,OFFSET('6. Patients'!$IG$9,1,MATCH($D71,'6. Patients'!$IH$9:$JA$9,0),ROWS('6. Patients'!EB$10:EB$107))),0),
IFERROR(SUMPRODUCT('6. Patients'!CO$10:CO$107,OFFSET('6. Patients'!$JB$9,1,MATCH($D71,'6. Patients'!$JC$9:$KZ$9,0),ROWS('6. Patients'!EB$10:EB$107))),0)+
IFERROR(SUMPRODUCT('6. Patients'!CO$10:CO$107,OFFSET('6. Patients'!$LA$9,1,MATCH($D71,'6. Patients'!$LB$9:$LU$9,0),ROWS('6. Patients'!EB$10:EB$107))),0)+
IFERROR(SUMPRODUCT('6. Patients'!CO$10:CO$107,OFFSET('6. Patients'!$LV$9,1,MATCH($D71,'6. Patients'!$LW$9:$NT$9,0),ROWS('6. Patients'!EB$10:EB$107))),0)+
IFERROR(SUMPRODUCT('6. Patients'!CO$10:CO$107,OFFSET('6. Patients'!$NU$9,1,MATCH($D71,'6. Patients'!$NV$9:$OO$9,0),ROWS('6. Patients'!EB$10:EB$107))),0),
IFERROR(SUMPRODUCT('6. Patients'!CO$10:CO$107,OFFSET('6. Patients'!$OP$9,1,MATCH($D71,'6. Patients'!$OQ$9:$QN$9,0),ROWS('6. Patients'!EB$10:EB$107))),0)+
IFERROR(SUMPRODUCT('6. Patients'!CO$10:CO$107,OFFSET('6. Patients'!$QO$9,1,MATCH($D71,'6. Patients'!$QP$9:$RI$9,0),ROWS('6. Patients'!EB$10:EB$107))),0)+
IFERROR(SUMPRODUCT('6. Patients'!CO$10:CO$107,OFFSET('6. Patients'!$RJ$9,1,MATCH($D71,'6. Patients'!$RK$9:$TH$9,0),ROWS('6. Patients'!EB$10:EB$107))),0)+
IFERROR(SUMPRODUCT('6. Patients'!CO$10:CO$107,OFFSET('6. Patients'!$TI$9,1,MATCH($D71,'6. Patients'!$TJ$9:$UC$9,0),ROWS('6. Patients'!EB$10:EB$107))),0))+
IFERROR(VLOOKUP($D71,$H$116:$L$146,COLUMNS($H$115:$J$115)-1+V$7,0)*$E71*$F71*'1. General Inputs'!$J$25,0),0),0)</f>
        <v>0</v>
      </c>
      <c r="W71" s="776">
        <f ca="1">ROUNDUP(IFERROR($F71*$E71*CHOOSE(W$7,
IFERROR(SUMPRODUCT('6. Patients'!CP$10:CP$107,OFFSET('6. Patients'!$DN$9,1,MATCH($D71,'6. Patients'!$DO$9:$FL$9,0),ROWS('6. Patients'!EC$10:EC$107))),0)+
IFERROR(SUMPRODUCT('6. Patients'!CP$10:CP$107,OFFSET('6. Patients'!$FM$9,1,MATCH($D71,'6. Patients'!$FN$9:$GG$9,0),ROWS('6. Patients'!EC$10:EC$107))),0)+
IFERROR(SUMPRODUCT('6. Patients'!CP$10:CP$107,OFFSET('6. Patients'!$GH$9,1,MATCH($D71,'6. Patients'!$GI$9:$IF$9,0),ROWS('6. Patients'!EC$10:EC$107))),0)+
IFERROR(SUMPRODUCT('6. Patients'!CP$10:CP$107,OFFSET('6. Patients'!$IG$9,1,MATCH($D71,'6. Patients'!$IH$9:$JA$9,0),ROWS('6. Patients'!EC$10:EC$107))),0),
IFERROR(SUMPRODUCT('6. Patients'!CP$10:CP$107,OFFSET('6. Patients'!$JB$9,1,MATCH($D71,'6. Patients'!$JC$9:$KZ$9,0),ROWS('6. Patients'!EC$10:EC$107))),0)+
IFERROR(SUMPRODUCT('6. Patients'!CP$10:CP$107,OFFSET('6. Patients'!$LA$9,1,MATCH($D71,'6. Patients'!$LB$9:$LU$9,0),ROWS('6. Patients'!EC$10:EC$107))),0)+
IFERROR(SUMPRODUCT('6. Patients'!CP$10:CP$107,OFFSET('6. Patients'!$LV$9,1,MATCH($D71,'6. Patients'!$LW$9:$NT$9,0),ROWS('6. Patients'!EC$10:EC$107))),0)+
IFERROR(SUMPRODUCT('6. Patients'!CP$10:CP$107,OFFSET('6. Patients'!$NU$9,1,MATCH($D71,'6. Patients'!$NV$9:$OO$9,0),ROWS('6. Patients'!EC$10:EC$107))),0),
IFERROR(SUMPRODUCT('6. Patients'!CP$10:CP$107,OFFSET('6. Patients'!$OP$9,1,MATCH($D71,'6. Patients'!$OQ$9:$QN$9,0),ROWS('6. Patients'!EC$10:EC$107))),0)+
IFERROR(SUMPRODUCT('6. Patients'!CP$10:CP$107,OFFSET('6. Patients'!$QO$9,1,MATCH($D71,'6. Patients'!$QP$9:$RI$9,0),ROWS('6. Patients'!EC$10:EC$107))),0)+
IFERROR(SUMPRODUCT('6. Patients'!CP$10:CP$107,OFFSET('6. Patients'!$RJ$9,1,MATCH($D71,'6. Patients'!$RK$9:$TH$9,0),ROWS('6. Patients'!EC$10:EC$107))),0)+
IFERROR(SUMPRODUCT('6. Patients'!CP$10:CP$107,OFFSET('6. Patients'!$TI$9,1,MATCH($D71,'6. Patients'!$TJ$9:$UC$9,0),ROWS('6. Patients'!EC$10:EC$107))),0))+
IFERROR(VLOOKUP($D71,$H$116:$L$146,COLUMNS($H$115:$J$115)-1+W$7,0)*$E71*$F71*'1. General Inputs'!$J$25,0),0),0)</f>
        <v>0</v>
      </c>
      <c r="X71" s="776">
        <f ca="1">ROUNDUP(IFERROR($F71*$E71*CHOOSE(X$7,
IFERROR(SUMPRODUCT('6. Patients'!CQ$10:CQ$107,OFFSET('6. Patients'!$DN$9,1,MATCH($D71,'6. Patients'!$DO$9:$FL$9,0),ROWS('6. Patients'!ED$10:ED$107))),0)+
IFERROR(SUMPRODUCT('6. Patients'!CQ$10:CQ$107,OFFSET('6. Patients'!$FM$9,1,MATCH($D71,'6. Patients'!$FN$9:$GG$9,0),ROWS('6. Patients'!ED$10:ED$107))),0)+
IFERROR(SUMPRODUCT('6. Patients'!CQ$10:CQ$107,OFFSET('6. Patients'!$GH$9,1,MATCH($D71,'6. Patients'!$GI$9:$IF$9,0),ROWS('6. Patients'!ED$10:ED$107))),0)+
IFERROR(SUMPRODUCT('6. Patients'!CQ$10:CQ$107,OFFSET('6. Patients'!$IG$9,1,MATCH($D71,'6. Patients'!$IH$9:$JA$9,0),ROWS('6. Patients'!ED$10:ED$107))),0),
IFERROR(SUMPRODUCT('6. Patients'!CQ$10:CQ$107,OFFSET('6. Patients'!$JB$9,1,MATCH($D71,'6. Patients'!$JC$9:$KZ$9,0),ROWS('6. Patients'!ED$10:ED$107))),0)+
IFERROR(SUMPRODUCT('6. Patients'!CQ$10:CQ$107,OFFSET('6. Patients'!$LA$9,1,MATCH($D71,'6. Patients'!$LB$9:$LU$9,0),ROWS('6. Patients'!ED$10:ED$107))),0)+
IFERROR(SUMPRODUCT('6. Patients'!CQ$10:CQ$107,OFFSET('6. Patients'!$LV$9,1,MATCH($D71,'6. Patients'!$LW$9:$NT$9,0),ROWS('6. Patients'!ED$10:ED$107))),0)+
IFERROR(SUMPRODUCT('6. Patients'!CQ$10:CQ$107,OFFSET('6. Patients'!$NU$9,1,MATCH($D71,'6. Patients'!$NV$9:$OO$9,0),ROWS('6. Patients'!ED$10:ED$107))),0),
IFERROR(SUMPRODUCT('6. Patients'!CQ$10:CQ$107,OFFSET('6. Patients'!$OP$9,1,MATCH($D71,'6. Patients'!$OQ$9:$QN$9,0),ROWS('6. Patients'!ED$10:ED$107))),0)+
IFERROR(SUMPRODUCT('6. Patients'!CQ$10:CQ$107,OFFSET('6. Patients'!$QO$9,1,MATCH($D71,'6. Patients'!$QP$9:$RI$9,0),ROWS('6. Patients'!ED$10:ED$107))),0)+
IFERROR(SUMPRODUCT('6. Patients'!CQ$10:CQ$107,OFFSET('6. Patients'!$RJ$9,1,MATCH($D71,'6. Patients'!$RK$9:$TH$9,0),ROWS('6. Patients'!ED$10:ED$107))),0)+
IFERROR(SUMPRODUCT('6. Patients'!CQ$10:CQ$107,OFFSET('6. Patients'!$TI$9,1,MATCH($D71,'6. Patients'!$TJ$9:$UC$9,0),ROWS('6. Patients'!ED$10:ED$107))),0))+
IFERROR(VLOOKUP($D71,$H$116:$L$146,COLUMNS($H$115:$J$115)-1+X$7,0)*$E71*$F71*'1. General Inputs'!$J$25,0),0),0)</f>
        <v>0</v>
      </c>
      <c r="Y71" s="776">
        <f ca="1">ROUNDUP(IFERROR($F71*$E71*CHOOSE(Y$7,
IFERROR(SUMPRODUCT('6. Patients'!CR$10:CR$107,OFFSET('6. Patients'!$DN$9,1,MATCH($D71,'6. Patients'!$DO$9:$FL$9,0),ROWS('6. Patients'!EE$10:EE$107))),0)+
IFERROR(SUMPRODUCT('6. Patients'!CR$10:CR$107,OFFSET('6. Patients'!$FM$9,1,MATCH($D71,'6. Patients'!$FN$9:$GG$9,0),ROWS('6. Patients'!EE$10:EE$107))),0)+
IFERROR(SUMPRODUCT('6. Patients'!CR$10:CR$107,OFFSET('6. Patients'!$GH$9,1,MATCH($D71,'6. Patients'!$GI$9:$IF$9,0),ROWS('6. Patients'!EE$10:EE$107))),0)+
IFERROR(SUMPRODUCT('6. Patients'!CR$10:CR$107,OFFSET('6. Patients'!$IG$9,1,MATCH($D71,'6. Patients'!$IH$9:$JA$9,0),ROWS('6. Patients'!EE$10:EE$107))),0),
IFERROR(SUMPRODUCT('6. Patients'!CR$10:CR$107,OFFSET('6. Patients'!$JB$9,1,MATCH($D71,'6. Patients'!$JC$9:$KZ$9,0),ROWS('6. Patients'!EE$10:EE$107))),0)+
IFERROR(SUMPRODUCT('6. Patients'!CR$10:CR$107,OFFSET('6. Patients'!$LA$9,1,MATCH($D71,'6. Patients'!$LB$9:$LU$9,0),ROWS('6. Patients'!EE$10:EE$107))),0)+
IFERROR(SUMPRODUCT('6. Patients'!CR$10:CR$107,OFFSET('6. Patients'!$LV$9,1,MATCH($D71,'6. Patients'!$LW$9:$NT$9,0),ROWS('6. Patients'!EE$10:EE$107))),0)+
IFERROR(SUMPRODUCT('6. Patients'!CR$10:CR$107,OFFSET('6. Patients'!$NU$9,1,MATCH($D71,'6. Patients'!$NV$9:$OO$9,0),ROWS('6. Patients'!EE$10:EE$107))),0),
IFERROR(SUMPRODUCT('6. Patients'!CR$10:CR$107,OFFSET('6. Patients'!$OP$9,1,MATCH($D71,'6. Patients'!$OQ$9:$QN$9,0),ROWS('6. Patients'!EE$10:EE$107))),0)+
IFERROR(SUMPRODUCT('6. Patients'!CR$10:CR$107,OFFSET('6. Patients'!$QO$9,1,MATCH($D71,'6. Patients'!$QP$9:$RI$9,0),ROWS('6. Patients'!EE$10:EE$107))),0)+
IFERROR(SUMPRODUCT('6. Patients'!CR$10:CR$107,OFFSET('6. Patients'!$RJ$9,1,MATCH($D71,'6. Patients'!$RK$9:$TH$9,0),ROWS('6. Patients'!EE$10:EE$107))),0)+
IFERROR(SUMPRODUCT('6. Patients'!CR$10:CR$107,OFFSET('6. Patients'!$TI$9,1,MATCH($D71,'6. Patients'!$TJ$9:$UC$9,0),ROWS('6. Patients'!EE$10:EE$107))),0))+
IFERROR(VLOOKUP($D71,$H$116:$L$146,COLUMNS($H$115:$J$115)-1+Y$7,0)*$E71*$F71*'1. General Inputs'!$J$25,0),0),0)</f>
        <v>0</v>
      </c>
      <c r="Z71" s="776">
        <f ca="1">ROUNDUP(IFERROR($F71*$E71*CHOOSE(Z$7,
IFERROR(SUMPRODUCT('6. Patients'!CS$10:CS$107,OFFSET('6. Patients'!$DN$9,1,MATCH($D71,'6. Patients'!$DO$9:$FL$9,0),ROWS('6. Patients'!EF$10:EF$107))),0)+
IFERROR(SUMPRODUCT('6. Patients'!CS$10:CS$107,OFFSET('6. Patients'!$FM$9,1,MATCH($D71,'6. Patients'!$FN$9:$GG$9,0),ROWS('6. Patients'!EF$10:EF$107))),0)+
IFERROR(SUMPRODUCT('6. Patients'!CS$10:CS$107,OFFSET('6. Patients'!$GH$9,1,MATCH($D71,'6. Patients'!$GI$9:$IF$9,0),ROWS('6. Patients'!EF$10:EF$107))),0)+
IFERROR(SUMPRODUCT('6. Patients'!CS$10:CS$107,OFFSET('6. Patients'!$IG$9,1,MATCH($D71,'6. Patients'!$IH$9:$JA$9,0),ROWS('6. Patients'!EF$10:EF$107))),0),
IFERROR(SUMPRODUCT('6. Patients'!CS$10:CS$107,OFFSET('6. Patients'!$JB$9,1,MATCH($D71,'6. Patients'!$JC$9:$KZ$9,0),ROWS('6. Patients'!EF$10:EF$107))),0)+
IFERROR(SUMPRODUCT('6. Patients'!CS$10:CS$107,OFFSET('6. Patients'!$LA$9,1,MATCH($D71,'6. Patients'!$LB$9:$LU$9,0),ROWS('6. Patients'!EF$10:EF$107))),0)+
IFERROR(SUMPRODUCT('6. Patients'!CS$10:CS$107,OFFSET('6. Patients'!$LV$9,1,MATCH($D71,'6. Patients'!$LW$9:$NT$9,0),ROWS('6. Patients'!EF$10:EF$107))),0)+
IFERROR(SUMPRODUCT('6. Patients'!CS$10:CS$107,OFFSET('6. Patients'!$NU$9,1,MATCH($D71,'6. Patients'!$NV$9:$OO$9,0),ROWS('6. Patients'!EF$10:EF$107))),0),
IFERROR(SUMPRODUCT('6. Patients'!CS$10:CS$107,OFFSET('6. Patients'!$OP$9,1,MATCH($D71,'6. Patients'!$OQ$9:$QN$9,0),ROWS('6. Patients'!EF$10:EF$107))),0)+
IFERROR(SUMPRODUCT('6. Patients'!CS$10:CS$107,OFFSET('6. Patients'!$QO$9,1,MATCH($D71,'6. Patients'!$QP$9:$RI$9,0),ROWS('6. Patients'!EF$10:EF$107))),0)+
IFERROR(SUMPRODUCT('6. Patients'!CS$10:CS$107,OFFSET('6. Patients'!$RJ$9,1,MATCH($D71,'6. Patients'!$RK$9:$TH$9,0),ROWS('6. Patients'!EF$10:EF$107))),0)+
IFERROR(SUMPRODUCT('6. Patients'!CS$10:CS$107,OFFSET('6. Patients'!$TI$9,1,MATCH($D71,'6. Patients'!$TJ$9:$UC$9,0),ROWS('6. Patients'!EF$10:EF$107))),0))+
IFERROR(VLOOKUP($D71,$H$116:$L$146,COLUMNS($H$115:$J$115)-1+Z$7,0)*$E71*$F71*'1. General Inputs'!$J$25,0),0),0)</f>
        <v>0</v>
      </c>
      <c r="AA71" s="776">
        <f ca="1">ROUNDUP(IFERROR($F71*$E71*CHOOSE(AA$7,
IFERROR(SUMPRODUCT('6. Patients'!CT$10:CT$107,OFFSET('6. Patients'!$DN$9,1,MATCH($D71,'6. Patients'!$DO$9:$FL$9,0),ROWS('6. Patients'!EG$10:EG$107))),0)+
IFERROR(SUMPRODUCT('6. Patients'!CT$10:CT$107,OFFSET('6. Patients'!$FM$9,1,MATCH($D71,'6. Patients'!$FN$9:$GG$9,0),ROWS('6. Patients'!EG$10:EG$107))),0)+
IFERROR(SUMPRODUCT('6. Patients'!CT$10:CT$107,OFFSET('6. Patients'!$GH$9,1,MATCH($D71,'6. Patients'!$GI$9:$IF$9,0),ROWS('6. Patients'!EG$10:EG$107))),0)+
IFERROR(SUMPRODUCT('6. Patients'!CT$10:CT$107,OFFSET('6. Patients'!$IG$9,1,MATCH($D71,'6. Patients'!$IH$9:$JA$9,0),ROWS('6. Patients'!EG$10:EG$107))),0),
IFERROR(SUMPRODUCT('6. Patients'!CT$10:CT$107,OFFSET('6. Patients'!$JB$9,1,MATCH($D71,'6. Patients'!$JC$9:$KZ$9,0),ROWS('6. Patients'!EG$10:EG$107))),0)+
IFERROR(SUMPRODUCT('6. Patients'!CT$10:CT$107,OFFSET('6. Patients'!$LA$9,1,MATCH($D71,'6. Patients'!$LB$9:$LU$9,0),ROWS('6. Patients'!EG$10:EG$107))),0)+
IFERROR(SUMPRODUCT('6. Patients'!CT$10:CT$107,OFFSET('6. Patients'!$LV$9,1,MATCH($D71,'6. Patients'!$LW$9:$NT$9,0),ROWS('6. Patients'!EG$10:EG$107))),0)+
IFERROR(SUMPRODUCT('6. Patients'!CT$10:CT$107,OFFSET('6. Patients'!$NU$9,1,MATCH($D71,'6. Patients'!$NV$9:$OO$9,0),ROWS('6. Patients'!EG$10:EG$107))),0),
IFERROR(SUMPRODUCT('6. Patients'!CT$10:CT$107,OFFSET('6. Patients'!$OP$9,1,MATCH($D71,'6. Patients'!$OQ$9:$QN$9,0),ROWS('6. Patients'!EG$10:EG$107))),0)+
IFERROR(SUMPRODUCT('6. Patients'!CT$10:CT$107,OFFSET('6. Patients'!$QO$9,1,MATCH($D71,'6. Patients'!$QP$9:$RI$9,0),ROWS('6. Patients'!EG$10:EG$107))),0)+
IFERROR(SUMPRODUCT('6. Patients'!CT$10:CT$107,OFFSET('6. Patients'!$RJ$9,1,MATCH($D71,'6. Patients'!$RK$9:$TH$9,0),ROWS('6. Patients'!EG$10:EG$107))),0)+
IFERROR(SUMPRODUCT('6. Patients'!CT$10:CT$107,OFFSET('6. Patients'!$TI$9,1,MATCH($D71,'6. Patients'!$TJ$9:$UC$9,0),ROWS('6. Patients'!EG$10:EG$107))),0))+
IFERROR(VLOOKUP($D71,$H$116:$L$146,COLUMNS($H$115:$J$115)-1+AA$7,0)*$E71*$F71*'1. General Inputs'!$J$25,0),0),0)</f>
        <v>0</v>
      </c>
      <c r="AB71" s="776">
        <f ca="1">ROUNDUP(IFERROR($F71*$E71*CHOOSE(AB$7,
IFERROR(SUMPRODUCT('6. Patients'!CU$10:CU$107,OFFSET('6. Patients'!$DN$9,1,MATCH($D71,'6. Patients'!$DO$9:$FL$9,0),ROWS('6. Patients'!EH$10:EH$107))),0)+
IFERROR(SUMPRODUCT('6. Patients'!CU$10:CU$107,OFFSET('6. Patients'!$FM$9,1,MATCH($D71,'6. Patients'!$FN$9:$GG$9,0),ROWS('6. Patients'!EH$10:EH$107))),0)+
IFERROR(SUMPRODUCT('6. Patients'!CU$10:CU$107,OFFSET('6. Patients'!$GH$9,1,MATCH($D71,'6. Patients'!$GI$9:$IF$9,0),ROWS('6. Patients'!EH$10:EH$107))),0)+
IFERROR(SUMPRODUCT('6. Patients'!CU$10:CU$107,OFFSET('6. Patients'!$IG$9,1,MATCH($D71,'6. Patients'!$IH$9:$JA$9,0),ROWS('6. Patients'!EH$10:EH$107))),0),
IFERROR(SUMPRODUCT('6. Patients'!CU$10:CU$107,OFFSET('6. Patients'!$JB$9,1,MATCH($D71,'6. Patients'!$JC$9:$KZ$9,0),ROWS('6. Patients'!EH$10:EH$107))),0)+
IFERROR(SUMPRODUCT('6. Patients'!CU$10:CU$107,OFFSET('6. Patients'!$LA$9,1,MATCH($D71,'6. Patients'!$LB$9:$LU$9,0),ROWS('6. Patients'!EH$10:EH$107))),0)+
IFERROR(SUMPRODUCT('6. Patients'!CU$10:CU$107,OFFSET('6. Patients'!$LV$9,1,MATCH($D71,'6. Patients'!$LW$9:$NT$9,0),ROWS('6. Patients'!EH$10:EH$107))),0)+
IFERROR(SUMPRODUCT('6. Patients'!CU$10:CU$107,OFFSET('6. Patients'!$NU$9,1,MATCH($D71,'6. Patients'!$NV$9:$OO$9,0),ROWS('6. Patients'!EH$10:EH$107))),0),
IFERROR(SUMPRODUCT('6. Patients'!CU$10:CU$107,OFFSET('6. Patients'!$OP$9,1,MATCH($D71,'6. Patients'!$OQ$9:$QN$9,0),ROWS('6. Patients'!EH$10:EH$107))),0)+
IFERROR(SUMPRODUCT('6. Patients'!CU$10:CU$107,OFFSET('6. Patients'!$QO$9,1,MATCH($D71,'6. Patients'!$QP$9:$RI$9,0),ROWS('6. Patients'!EH$10:EH$107))),0)+
IFERROR(SUMPRODUCT('6. Patients'!CU$10:CU$107,OFFSET('6. Patients'!$RJ$9,1,MATCH($D71,'6. Patients'!$RK$9:$TH$9,0),ROWS('6. Patients'!EH$10:EH$107))),0)+
IFERROR(SUMPRODUCT('6. Patients'!CU$10:CU$107,OFFSET('6. Patients'!$TI$9,1,MATCH($D71,'6. Patients'!$TJ$9:$UC$9,0),ROWS('6. Patients'!EH$10:EH$107))),0))+
IFERROR(VLOOKUP($D71,$H$116:$L$146,COLUMNS($H$115:$J$115)-1+AB$7,0)*$E71*$F71*'1. General Inputs'!$J$25,0),0),0)</f>
        <v>0</v>
      </c>
      <c r="AC71" s="776">
        <f ca="1">ROUNDUP(IFERROR($F71*$E71*CHOOSE(AC$7,
IFERROR(SUMPRODUCT('6. Patients'!CV$10:CV$107,OFFSET('6. Patients'!$DN$9,1,MATCH($D71,'6. Patients'!$DO$9:$FL$9,0),ROWS('6. Patients'!EI$10:EI$107))),0)+
IFERROR(SUMPRODUCT('6. Patients'!CV$10:CV$107,OFFSET('6. Patients'!$FM$9,1,MATCH($D71,'6. Patients'!$FN$9:$GG$9,0),ROWS('6. Patients'!EI$10:EI$107))),0)+
IFERROR(SUMPRODUCT('6. Patients'!CV$10:CV$107,OFFSET('6. Patients'!$GH$9,1,MATCH($D71,'6. Patients'!$GI$9:$IF$9,0),ROWS('6. Patients'!EI$10:EI$107))),0)+
IFERROR(SUMPRODUCT('6. Patients'!CV$10:CV$107,OFFSET('6. Patients'!$IG$9,1,MATCH($D71,'6. Patients'!$IH$9:$JA$9,0),ROWS('6. Patients'!EI$10:EI$107))),0),
IFERROR(SUMPRODUCT('6. Patients'!CV$10:CV$107,OFFSET('6. Patients'!$JB$9,1,MATCH($D71,'6. Patients'!$JC$9:$KZ$9,0),ROWS('6. Patients'!EI$10:EI$107))),0)+
IFERROR(SUMPRODUCT('6. Patients'!CV$10:CV$107,OFFSET('6. Patients'!$LA$9,1,MATCH($D71,'6. Patients'!$LB$9:$LU$9,0),ROWS('6. Patients'!EI$10:EI$107))),0)+
IFERROR(SUMPRODUCT('6. Patients'!CV$10:CV$107,OFFSET('6. Patients'!$LV$9,1,MATCH($D71,'6. Patients'!$LW$9:$NT$9,0),ROWS('6. Patients'!EI$10:EI$107))),0)+
IFERROR(SUMPRODUCT('6. Patients'!CV$10:CV$107,OFFSET('6. Patients'!$NU$9,1,MATCH($D71,'6. Patients'!$NV$9:$OO$9,0),ROWS('6. Patients'!EI$10:EI$107))),0),
IFERROR(SUMPRODUCT('6. Patients'!CV$10:CV$107,OFFSET('6. Patients'!$OP$9,1,MATCH($D71,'6. Patients'!$OQ$9:$QN$9,0),ROWS('6. Patients'!EI$10:EI$107))),0)+
IFERROR(SUMPRODUCT('6. Patients'!CV$10:CV$107,OFFSET('6. Patients'!$QO$9,1,MATCH($D71,'6. Patients'!$QP$9:$RI$9,0),ROWS('6. Patients'!EI$10:EI$107))),0)+
IFERROR(SUMPRODUCT('6. Patients'!CV$10:CV$107,OFFSET('6. Patients'!$RJ$9,1,MATCH($D71,'6. Patients'!$RK$9:$TH$9,0),ROWS('6. Patients'!EI$10:EI$107))),0)+
IFERROR(SUMPRODUCT('6. Patients'!CV$10:CV$107,OFFSET('6. Patients'!$TI$9,1,MATCH($D71,'6. Patients'!$TJ$9:$UC$9,0),ROWS('6. Patients'!EI$10:EI$107))),0))+
IFERROR(VLOOKUP($D71,$H$116:$L$146,COLUMNS($H$115:$J$115)-1+AC$7,0)*$E71*$F71*'1. General Inputs'!$J$25,0),0),0)</f>
        <v>0</v>
      </c>
      <c r="AD71" s="776">
        <f ca="1">ROUNDUP(IFERROR($F71*$E71*CHOOSE(AD$7,
IFERROR(SUMPRODUCT('6. Patients'!CW$10:CW$107,OFFSET('6. Patients'!$DN$9,1,MATCH($D71,'6. Patients'!$DO$9:$FL$9,0),ROWS('6. Patients'!EJ$10:EJ$107))),0)+
IFERROR(SUMPRODUCT('6. Patients'!CW$10:CW$107,OFFSET('6. Patients'!$FM$9,1,MATCH($D71,'6. Patients'!$FN$9:$GG$9,0),ROWS('6. Patients'!EJ$10:EJ$107))),0)+
IFERROR(SUMPRODUCT('6. Patients'!CW$10:CW$107,OFFSET('6. Patients'!$GH$9,1,MATCH($D71,'6. Patients'!$GI$9:$IF$9,0),ROWS('6. Patients'!EJ$10:EJ$107))),0)+
IFERROR(SUMPRODUCT('6. Patients'!CW$10:CW$107,OFFSET('6. Patients'!$IG$9,1,MATCH($D71,'6. Patients'!$IH$9:$JA$9,0),ROWS('6. Patients'!EJ$10:EJ$107))),0),
IFERROR(SUMPRODUCT('6. Patients'!CW$10:CW$107,OFFSET('6. Patients'!$JB$9,1,MATCH($D71,'6. Patients'!$JC$9:$KZ$9,0),ROWS('6. Patients'!EJ$10:EJ$107))),0)+
IFERROR(SUMPRODUCT('6. Patients'!CW$10:CW$107,OFFSET('6. Patients'!$LA$9,1,MATCH($D71,'6. Patients'!$LB$9:$LU$9,0),ROWS('6. Patients'!EJ$10:EJ$107))),0)+
IFERROR(SUMPRODUCT('6. Patients'!CW$10:CW$107,OFFSET('6. Patients'!$LV$9,1,MATCH($D71,'6. Patients'!$LW$9:$NT$9,0),ROWS('6. Patients'!EJ$10:EJ$107))),0)+
IFERROR(SUMPRODUCT('6. Patients'!CW$10:CW$107,OFFSET('6. Patients'!$NU$9,1,MATCH($D71,'6. Patients'!$NV$9:$OO$9,0),ROWS('6. Patients'!EJ$10:EJ$107))),0),
IFERROR(SUMPRODUCT('6. Patients'!CW$10:CW$107,OFFSET('6. Patients'!$OP$9,1,MATCH($D71,'6. Patients'!$OQ$9:$QN$9,0),ROWS('6. Patients'!EJ$10:EJ$107))),0)+
IFERROR(SUMPRODUCT('6. Patients'!CW$10:CW$107,OFFSET('6. Patients'!$QO$9,1,MATCH($D71,'6. Patients'!$QP$9:$RI$9,0),ROWS('6. Patients'!EJ$10:EJ$107))),0)+
IFERROR(SUMPRODUCT('6. Patients'!CW$10:CW$107,OFFSET('6. Patients'!$RJ$9,1,MATCH($D71,'6. Patients'!$RK$9:$TH$9,0),ROWS('6. Patients'!EJ$10:EJ$107))),0)+
IFERROR(SUMPRODUCT('6. Patients'!CW$10:CW$107,OFFSET('6. Patients'!$TI$9,1,MATCH($D71,'6. Patients'!$TJ$9:$UC$9,0),ROWS('6. Patients'!EJ$10:EJ$107))),0))+
IFERROR(VLOOKUP($D71,$H$116:$L$146,COLUMNS($H$115:$J$115)-1+AD$7,0)*$E71*$F71*'1. General Inputs'!$J$25,0),0),0)</f>
        <v>0</v>
      </c>
      <c r="AE71" s="776">
        <f ca="1">ROUNDUP(IFERROR($F71*$E71*CHOOSE(AE$7,
IFERROR(SUMPRODUCT('6. Patients'!CX$10:CX$107,OFFSET('6. Patients'!$DN$9,1,MATCH($D71,'6. Patients'!$DO$9:$FL$9,0),ROWS('6. Patients'!EK$10:EK$107))),0)+
IFERROR(SUMPRODUCT('6. Patients'!CX$10:CX$107,OFFSET('6. Patients'!$FM$9,1,MATCH($D71,'6. Patients'!$FN$9:$GG$9,0),ROWS('6. Patients'!EK$10:EK$107))),0)+
IFERROR(SUMPRODUCT('6. Patients'!CX$10:CX$107,OFFSET('6. Patients'!$GH$9,1,MATCH($D71,'6. Patients'!$GI$9:$IF$9,0),ROWS('6. Patients'!EK$10:EK$107))),0)+
IFERROR(SUMPRODUCT('6. Patients'!CX$10:CX$107,OFFSET('6. Patients'!$IG$9,1,MATCH($D71,'6. Patients'!$IH$9:$JA$9,0),ROWS('6. Patients'!EK$10:EK$107))),0),
IFERROR(SUMPRODUCT('6. Patients'!CX$10:CX$107,OFFSET('6. Patients'!$JB$9,1,MATCH($D71,'6. Patients'!$JC$9:$KZ$9,0),ROWS('6. Patients'!EK$10:EK$107))),0)+
IFERROR(SUMPRODUCT('6. Patients'!CX$10:CX$107,OFFSET('6. Patients'!$LA$9,1,MATCH($D71,'6. Patients'!$LB$9:$LU$9,0),ROWS('6. Patients'!EK$10:EK$107))),0)+
IFERROR(SUMPRODUCT('6. Patients'!CX$10:CX$107,OFFSET('6. Patients'!$LV$9,1,MATCH($D71,'6. Patients'!$LW$9:$NT$9,0),ROWS('6. Patients'!EK$10:EK$107))),0)+
IFERROR(SUMPRODUCT('6. Patients'!CX$10:CX$107,OFFSET('6. Patients'!$NU$9,1,MATCH($D71,'6. Patients'!$NV$9:$OO$9,0),ROWS('6. Patients'!EK$10:EK$107))),0),
IFERROR(SUMPRODUCT('6. Patients'!CX$10:CX$107,OFFSET('6. Patients'!$OP$9,1,MATCH($D71,'6. Patients'!$OQ$9:$QN$9,0),ROWS('6. Patients'!EK$10:EK$107))),0)+
IFERROR(SUMPRODUCT('6. Patients'!CX$10:CX$107,OFFSET('6. Patients'!$QO$9,1,MATCH($D71,'6. Patients'!$QP$9:$RI$9,0),ROWS('6. Patients'!EK$10:EK$107))),0)+
IFERROR(SUMPRODUCT('6. Patients'!CX$10:CX$107,OFFSET('6. Patients'!$RJ$9,1,MATCH($D71,'6. Patients'!$RK$9:$TH$9,0),ROWS('6. Patients'!EK$10:EK$107))),0)+
IFERROR(SUMPRODUCT('6. Patients'!CX$10:CX$107,OFFSET('6. Patients'!$TI$9,1,MATCH($D71,'6. Patients'!$TJ$9:$UC$9,0),ROWS('6. Patients'!EK$10:EK$107))),0))+
IFERROR(VLOOKUP($D71,$H$116:$L$146,COLUMNS($H$115:$J$115)-1+AE$7,0)*$E71*$F71*'1. General Inputs'!$J$25,0),0),0)</f>
        <v>0</v>
      </c>
      <c r="AF71" s="776">
        <f ca="1">ROUNDUP(IFERROR($F71*$E71*CHOOSE(AF$7,
IFERROR(SUMPRODUCT('6. Patients'!CY$10:CY$107,OFFSET('6. Patients'!$DN$9,1,MATCH($D71,'6. Patients'!$DO$9:$FL$9,0),ROWS('6. Patients'!EL$10:EL$107))),0)+
IFERROR(SUMPRODUCT('6. Patients'!CY$10:CY$107,OFFSET('6. Patients'!$FM$9,1,MATCH($D71,'6. Patients'!$FN$9:$GG$9,0),ROWS('6. Patients'!EL$10:EL$107))),0)+
IFERROR(SUMPRODUCT('6. Patients'!CY$10:CY$107,OFFSET('6. Patients'!$GH$9,1,MATCH($D71,'6. Patients'!$GI$9:$IF$9,0),ROWS('6. Patients'!EL$10:EL$107))),0)+
IFERROR(SUMPRODUCT('6. Patients'!CY$10:CY$107,OFFSET('6. Patients'!$IG$9,1,MATCH($D71,'6. Patients'!$IH$9:$JA$9,0),ROWS('6. Patients'!EL$10:EL$107))),0),
IFERROR(SUMPRODUCT('6. Patients'!CY$10:CY$107,OFFSET('6. Patients'!$JB$9,1,MATCH($D71,'6. Patients'!$JC$9:$KZ$9,0),ROWS('6. Patients'!EL$10:EL$107))),0)+
IFERROR(SUMPRODUCT('6. Patients'!CY$10:CY$107,OFFSET('6. Patients'!$LA$9,1,MATCH($D71,'6. Patients'!$LB$9:$LU$9,0),ROWS('6. Patients'!EL$10:EL$107))),0)+
IFERROR(SUMPRODUCT('6. Patients'!CY$10:CY$107,OFFSET('6. Patients'!$LV$9,1,MATCH($D71,'6. Patients'!$LW$9:$NT$9,0),ROWS('6. Patients'!EL$10:EL$107))),0)+
IFERROR(SUMPRODUCT('6. Patients'!CY$10:CY$107,OFFSET('6. Patients'!$NU$9,1,MATCH($D71,'6. Patients'!$NV$9:$OO$9,0),ROWS('6. Patients'!EL$10:EL$107))),0),
IFERROR(SUMPRODUCT('6. Patients'!CY$10:CY$107,OFFSET('6. Patients'!$OP$9,1,MATCH($D71,'6. Patients'!$OQ$9:$QN$9,0),ROWS('6. Patients'!EL$10:EL$107))),0)+
IFERROR(SUMPRODUCT('6. Patients'!CY$10:CY$107,OFFSET('6. Patients'!$QO$9,1,MATCH($D71,'6. Patients'!$QP$9:$RI$9,0),ROWS('6. Patients'!EL$10:EL$107))),0)+
IFERROR(SUMPRODUCT('6. Patients'!CY$10:CY$107,OFFSET('6. Patients'!$RJ$9,1,MATCH($D71,'6. Patients'!$RK$9:$TH$9,0),ROWS('6. Patients'!EL$10:EL$107))),0)+
IFERROR(SUMPRODUCT('6. Patients'!CY$10:CY$107,OFFSET('6. Patients'!$TI$9,1,MATCH($D71,'6. Patients'!$TJ$9:$UC$9,0),ROWS('6. Patients'!EL$10:EL$107))),0))+
IFERROR(VLOOKUP($D71,$H$116:$L$146,COLUMNS($H$115:$J$115)-1+AF$7,0)*$E71*$F71*'1. General Inputs'!$J$25,0),0),0)</f>
        <v>0</v>
      </c>
      <c r="AG71" s="776">
        <f ca="1">ROUNDUP(IFERROR($F71*$E71*CHOOSE(AG$7,
IFERROR(SUMPRODUCT('6. Patients'!CZ$10:CZ$107,OFFSET('6. Patients'!$DN$9,1,MATCH($D71,'6. Patients'!$DO$9:$FL$9,0),ROWS('6. Patients'!EM$10:EM$107))),0)+
IFERROR(SUMPRODUCT('6. Patients'!CZ$10:CZ$107,OFFSET('6. Patients'!$FM$9,1,MATCH($D71,'6. Patients'!$FN$9:$GG$9,0),ROWS('6. Patients'!EM$10:EM$107))),0)+
IFERROR(SUMPRODUCT('6. Patients'!CZ$10:CZ$107,OFFSET('6. Patients'!$GH$9,1,MATCH($D71,'6. Patients'!$GI$9:$IF$9,0),ROWS('6. Patients'!EM$10:EM$107))),0)+
IFERROR(SUMPRODUCT('6. Patients'!CZ$10:CZ$107,OFFSET('6. Patients'!$IG$9,1,MATCH($D71,'6. Patients'!$IH$9:$JA$9,0),ROWS('6. Patients'!EM$10:EM$107))),0),
IFERROR(SUMPRODUCT('6. Patients'!CZ$10:CZ$107,OFFSET('6. Patients'!$JB$9,1,MATCH($D71,'6. Patients'!$JC$9:$KZ$9,0),ROWS('6. Patients'!EM$10:EM$107))),0)+
IFERROR(SUMPRODUCT('6. Patients'!CZ$10:CZ$107,OFFSET('6. Patients'!$LA$9,1,MATCH($D71,'6. Patients'!$LB$9:$LU$9,0),ROWS('6. Patients'!EM$10:EM$107))),0)+
IFERROR(SUMPRODUCT('6. Patients'!CZ$10:CZ$107,OFFSET('6. Patients'!$LV$9,1,MATCH($D71,'6. Patients'!$LW$9:$NT$9,0),ROWS('6. Patients'!EM$10:EM$107))),0)+
IFERROR(SUMPRODUCT('6. Patients'!CZ$10:CZ$107,OFFSET('6. Patients'!$NU$9,1,MATCH($D71,'6. Patients'!$NV$9:$OO$9,0),ROWS('6. Patients'!EM$10:EM$107))),0),
IFERROR(SUMPRODUCT('6. Patients'!CZ$10:CZ$107,OFFSET('6. Patients'!$OP$9,1,MATCH($D71,'6. Patients'!$OQ$9:$QN$9,0),ROWS('6. Patients'!EM$10:EM$107))),0)+
IFERROR(SUMPRODUCT('6. Patients'!CZ$10:CZ$107,OFFSET('6. Patients'!$QO$9,1,MATCH($D71,'6. Patients'!$QP$9:$RI$9,0),ROWS('6. Patients'!EM$10:EM$107))),0)+
IFERROR(SUMPRODUCT('6. Patients'!CZ$10:CZ$107,OFFSET('6. Patients'!$RJ$9,1,MATCH($D71,'6. Patients'!$RK$9:$TH$9,0),ROWS('6. Patients'!EM$10:EM$107))),0)+
IFERROR(SUMPRODUCT('6. Patients'!CZ$10:CZ$107,OFFSET('6. Patients'!$TI$9,1,MATCH($D71,'6. Patients'!$TJ$9:$UC$9,0),ROWS('6. Patients'!EM$10:EM$107))),0))+
IFERROR(VLOOKUP($D71,$H$116:$L$146,COLUMNS($H$115:$J$115)-1+AG$7,0)*$E71*$F71*'1. General Inputs'!$J$25,0),0),0)</f>
        <v>0</v>
      </c>
      <c r="AH71" s="776">
        <f ca="1">ROUNDUP(IFERROR($F71*$E71*CHOOSE(AH$7,
IFERROR(SUMPRODUCT('6. Patients'!DA$10:DA$107,OFFSET('6. Patients'!$DN$9,1,MATCH($D71,'6. Patients'!$DO$9:$FL$9,0),ROWS('6. Patients'!EN$10:EN$107))),0)+
IFERROR(SUMPRODUCT('6. Patients'!DA$10:DA$107,OFFSET('6. Patients'!$FM$9,1,MATCH($D71,'6. Patients'!$FN$9:$GG$9,0),ROWS('6. Patients'!EN$10:EN$107))),0)+
IFERROR(SUMPRODUCT('6. Patients'!DA$10:DA$107,OFFSET('6. Patients'!$GH$9,1,MATCH($D71,'6. Patients'!$GI$9:$IF$9,0),ROWS('6. Patients'!EN$10:EN$107))),0)+
IFERROR(SUMPRODUCT('6. Patients'!DA$10:DA$107,OFFSET('6. Patients'!$IG$9,1,MATCH($D71,'6. Patients'!$IH$9:$JA$9,0),ROWS('6. Patients'!EN$10:EN$107))),0),
IFERROR(SUMPRODUCT('6. Patients'!DA$10:DA$107,OFFSET('6. Patients'!$JB$9,1,MATCH($D71,'6. Patients'!$JC$9:$KZ$9,0),ROWS('6. Patients'!EN$10:EN$107))),0)+
IFERROR(SUMPRODUCT('6. Patients'!DA$10:DA$107,OFFSET('6. Patients'!$LA$9,1,MATCH($D71,'6. Patients'!$LB$9:$LU$9,0),ROWS('6. Patients'!EN$10:EN$107))),0)+
IFERROR(SUMPRODUCT('6. Patients'!DA$10:DA$107,OFFSET('6. Patients'!$LV$9,1,MATCH($D71,'6. Patients'!$LW$9:$NT$9,0),ROWS('6. Patients'!EN$10:EN$107))),0)+
IFERROR(SUMPRODUCT('6. Patients'!DA$10:DA$107,OFFSET('6. Patients'!$NU$9,1,MATCH($D71,'6. Patients'!$NV$9:$OO$9,0),ROWS('6. Patients'!EN$10:EN$107))),0),
IFERROR(SUMPRODUCT('6. Patients'!DA$10:DA$107,OFFSET('6. Patients'!$OP$9,1,MATCH($D71,'6. Patients'!$OQ$9:$QN$9,0),ROWS('6. Patients'!EN$10:EN$107))),0)+
IFERROR(SUMPRODUCT('6. Patients'!DA$10:DA$107,OFFSET('6. Patients'!$QO$9,1,MATCH($D71,'6. Patients'!$QP$9:$RI$9,0),ROWS('6. Patients'!EN$10:EN$107))),0)+
IFERROR(SUMPRODUCT('6. Patients'!DA$10:DA$107,OFFSET('6. Patients'!$RJ$9,1,MATCH($D71,'6. Patients'!$RK$9:$TH$9,0),ROWS('6. Patients'!EN$10:EN$107))),0)+
IFERROR(SUMPRODUCT('6. Patients'!DA$10:DA$107,OFFSET('6. Patients'!$TI$9,1,MATCH($D71,'6. Patients'!$TJ$9:$UC$9,0),ROWS('6. Patients'!EN$10:EN$107))),0))+
IFERROR(VLOOKUP($D71,$H$116:$L$146,COLUMNS($H$115:$J$115)-1+AH$7,0)*$E71*$F71*'1. General Inputs'!$J$25,0),0),0)</f>
        <v>0</v>
      </c>
      <c r="AI71" s="776">
        <f ca="1">ROUNDUP(IFERROR($F71*$E71*CHOOSE(AI$7,
IFERROR(SUMPRODUCT('6. Patients'!DB$10:DB$107,OFFSET('6. Patients'!$DN$9,1,MATCH($D71,'6. Patients'!$DO$9:$FL$9,0),ROWS('6. Patients'!EO$10:EO$107))),0)+
IFERROR(SUMPRODUCT('6. Patients'!DB$10:DB$107,OFFSET('6. Patients'!$FM$9,1,MATCH($D71,'6. Patients'!$FN$9:$GG$9,0),ROWS('6. Patients'!EO$10:EO$107))),0)+
IFERROR(SUMPRODUCT('6. Patients'!DB$10:DB$107,OFFSET('6. Patients'!$GH$9,1,MATCH($D71,'6. Patients'!$GI$9:$IF$9,0),ROWS('6. Patients'!EO$10:EO$107))),0)+
IFERROR(SUMPRODUCT('6. Patients'!DB$10:DB$107,OFFSET('6. Patients'!$IG$9,1,MATCH($D71,'6. Patients'!$IH$9:$JA$9,0),ROWS('6. Patients'!EO$10:EO$107))),0),
IFERROR(SUMPRODUCT('6. Patients'!DB$10:DB$107,OFFSET('6. Patients'!$JB$9,1,MATCH($D71,'6. Patients'!$JC$9:$KZ$9,0),ROWS('6. Patients'!EO$10:EO$107))),0)+
IFERROR(SUMPRODUCT('6. Patients'!DB$10:DB$107,OFFSET('6. Patients'!$LA$9,1,MATCH($D71,'6. Patients'!$LB$9:$LU$9,0),ROWS('6. Patients'!EO$10:EO$107))),0)+
IFERROR(SUMPRODUCT('6. Patients'!DB$10:DB$107,OFFSET('6. Patients'!$LV$9,1,MATCH($D71,'6. Patients'!$LW$9:$NT$9,0),ROWS('6. Patients'!EO$10:EO$107))),0)+
IFERROR(SUMPRODUCT('6. Patients'!DB$10:DB$107,OFFSET('6. Patients'!$NU$9,1,MATCH($D71,'6. Patients'!$NV$9:$OO$9,0),ROWS('6. Patients'!EO$10:EO$107))),0),
IFERROR(SUMPRODUCT('6. Patients'!DB$10:DB$107,OFFSET('6. Patients'!$OP$9,1,MATCH($D71,'6. Patients'!$OQ$9:$QN$9,0),ROWS('6. Patients'!EO$10:EO$107))),0)+
IFERROR(SUMPRODUCT('6. Patients'!DB$10:DB$107,OFFSET('6. Patients'!$QO$9,1,MATCH($D71,'6. Patients'!$QP$9:$RI$9,0),ROWS('6. Patients'!EO$10:EO$107))),0)+
IFERROR(SUMPRODUCT('6. Patients'!DB$10:DB$107,OFFSET('6. Patients'!$RJ$9,1,MATCH($D71,'6. Patients'!$RK$9:$TH$9,0),ROWS('6. Patients'!EO$10:EO$107))),0)+
IFERROR(SUMPRODUCT('6. Patients'!DB$10:DB$107,OFFSET('6. Patients'!$TI$9,1,MATCH($D71,'6. Patients'!$TJ$9:$UC$9,0),ROWS('6. Patients'!EO$10:EO$107))),0))+
IFERROR(VLOOKUP($D71,$H$116:$L$146,COLUMNS($H$115:$J$115)-1+AI$7,0)*$E71*$F71*'1. General Inputs'!$J$25,0),0),0)</f>
        <v>0</v>
      </c>
      <c r="AJ71" s="776">
        <f ca="1">ROUNDUP(IFERROR($F71*$E71*CHOOSE(AJ$7,
IFERROR(SUMPRODUCT('6. Patients'!DC$10:DC$107,OFFSET('6. Patients'!$DN$9,1,MATCH($D71,'6. Patients'!$DO$9:$FL$9,0),ROWS('6. Patients'!EP$10:EP$107))),0)+
IFERROR(SUMPRODUCT('6. Patients'!DC$10:DC$107,OFFSET('6. Patients'!$FM$9,1,MATCH($D71,'6. Patients'!$FN$9:$GG$9,0),ROWS('6. Patients'!EP$10:EP$107))),0)+
IFERROR(SUMPRODUCT('6. Patients'!DC$10:DC$107,OFFSET('6. Patients'!$GH$9,1,MATCH($D71,'6. Patients'!$GI$9:$IF$9,0),ROWS('6. Patients'!EP$10:EP$107))),0)+
IFERROR(SUMPRODUCT('6. Patients'!DC$10:DC$107,OFFSET('6. Patients'!$IG$9,1,MATCH($D71,'6. Patients'!$IH$9:$JA$9,0),ROWS('6. Patients'!EP$10:EP$107))),0),
IFERROR(SUMPRODUCT('6. Patients'!DC$10:DC$107,OFFSET('6. Patients'!$JB$9,1,MATCH($D71,'6. Patients'!$JC$9:$KZ$9,0),ROWS('6. Patients'!EP$10:EP$107))),0)+
IFERROR(SUMPRODUCT('6. Patients'!DC$10:DC$107,OFFSET('6. Patients'!$LA$9,1,MATCH($D71,'6. Patients'!$LB$9:$LU$9,0),ROWS('6. Patients'!EP$10:EP$107))),0)+
IFERROR(SUMPRODUCT('6. Patients'!DC$10:DC$107,OFFSET('6. Patients'!$LV$9,1,MATCH($D71,'6. Patients'!$LW$9:$NT$9,0),ROWS('6. Patients'!EP$10:EP$107))),0)+
IFERROR(SUMPRODUCT('6. Patients'!DC$10:DC$107,OFFSET('6. Patients'!$NU$9,1,MATCH($D71,'6. Patients'!$NV$9:$OO$9,0),ROWS('6. Patients'!EP$10:EP$107))),0),
IFERROR(SUMPRODUCT('6. Patients'!DC$10:DC$107,OFFSET('6. Patients'!$OP$9,1,MATCH($D71,'6. Patients'!$OQ$9:$QN$9,0),ROWS('6. Patients'!EP$10:EP$107))),0)+
IFERROR(SUMPRODUCT('6. Patients'!DC$10:DC$107,OFFSET('6. Patients'!$QO$9,1,MATCH($D71,'6. Patients'!$QP$9:$RI$9,0),ROWS('6. Patients'!EP$10:EP$107))),0)+
IFERROR(SUMPRODUCT('6. Patients'!DC$10:DC$107,OFFSET('6. Patients'!$RJ$9,1,MATCH($D71,'6. Patients'!$RK$9:$TH$9,0),ROWS('6. Patients'!EP$10:EP$107))),0)+
IFERROR(SUMPRODUCT('6. Patients'!DC$10:DC$107,OFFSET('6. Patients'!$TI$9,1,MATCH($D71,'6. Patients'!$TJ$9:$UC$9,0),ROWS('6. Patients'!EP$10:EP$107))),0))+
IFERROR(VLOOKUP($D71,$H$116:$L$146,COLUMNS($H$115:$J$115)-1+AJ$7,0)*$E71*$F71*'1. General Inputs'!$J$25,0),0),0)</f>
        <v>0</v>
      </c>
      <c r="AK71" s="776">
        <f ca="1">ROUNDUP(IFERROR($F71*$E71*CHOOSE(AK$7,
IFERROR(SUMPRODUCT('6. Patients'!DD$10:DD$107,OFFSET('6. Patients'!$DN$9,1,MATCH($D71,'6. Patients'!$DO$9:$FL$9,0),ROWS('6. Patients'!EQ$10:EQ$107))),0)+
IFERROR(SUMPRODUCT('6. Patients'!DD$10:DD$107,OFFSET('6. Patients'!$FM$9,1,MATCH($D71,'6. Patients'!$FN$9:$GG$9,0),ROWS('6. Patients'!EQ$10:EQ$107))),0)+
IFERROR(SUMPRODUCT('6. Patients'!DD$10:DD$107,OFFSET('6. Patients'!$GH$9,1,MATCH($D71,'6. Patients'!$GI$9:$IF$9,0),ROWS('6. Patients'!EQ$10:EQ$107))),0)+
IFERROR(SUMPRODUCT('6. Patients'!DD$10:DD$107,OFFSET('6. Patients'!$IG$9,1,MATCH($D71,'6. Patients'!$IH$9:$JA$9,0),ROWS('6. Patients'!EQ$10:EQ$107))),0),
IFERROR(SUMPRODUCT('6. Patients'!DD$10:DD$107,OFFSET('6. Patients'!$JB$9,1,MATCH($D71,'6. Patients'!$JC$9:$KZ$9,0),ROWS('6. Patients'!EQ$10:EQ$107))),0)+
IFERROR(SUMPRODUCT('6. Patients'!DD$10:DD$107,OFFSET('6. Patients'!$LA$9,1,MATCH($D71,'6. Patients'!$LB$9:$LU$9,0),ROWS('6. Patients'!EQ$10:EQ$107))),0)+
IFERROR(SUMPRODUCT('6. Patients'!DD$10:DD$107,OFFSET('6. Patients'!$LV$9,1,MATCH($D71,'6. Patients'!$LW$9:$NT$9,0),ROWS('6. Patients'!EQ$10:EQ$107))),0)+
IFERROR(SUMPRODUCT('6. Patients'!DD$10:DD$107,OFFSET('6. Patients'!$NU$9,1,MATCH($D71,'6. Patients'!$NV$9:$OO$9,0),ROWS('6. Patients'!EQ$10:EQ$107))),0),
IFERROR(SUMPRODUCT('6. Patients'!DD$10:DD$107,OFFSET('6. Patients'!$OP$9,1,MATCH($D71,'6. Patients'!$OQ$9:$QN$9,0),ROWS('6. Patients'!EQ$10:EQ$107))),0)+
IFERROR(SUMPRODUCT('6. Patients'!DD$10:DD$107,OFFSET('6. Patients'!$QO$9,1,MATCH($D71,'6. Patients'!$QP$9:$RI$9,0),ROWS('6. Patients'!EQ$10:EQ$107))),0)+
IFERROR(SUMPRODUCT('6. Patients'!DD$10:DD$107,OFFSET('6. Patients'!$RJ$9,1,MATCH($D71,'6. Patients'!$RK$9:$TH$9,0),ROWS('6. Patients'!EQ$10:EQ$107))),0)+
IFERROR(SUMPRODUCT('6. Patients'!DD$10:DD$107,OFFSET('6. Patients'!$TI$9,1,MATCH($D71,'6. Patients'!$TJ$9:$UC$9,0),ROWS('6. Patients'!EQ$10:EQ$107))),0))+
IFERROR(VLOOKUP($D71,$H$116:$L$146,COLUMNS($H$115:$J$115)-1+AK$7,0)*$E71*$F71*'1. General Inputs'!$J$25,0),0),0)</f>
        <v>0</v>
      </c>
      <c r="AL71" s="776">
        <f ca="1">ROUNDUP(IFERROR($F71*$E71*CHOOSE(AL$7,
IFERROR(SUMPRODUCT('6. Patients'!DE$10:DE$107,OFFSET('6. Patients'!$DN$9,1,MATCH($D71,'6. Patients'!$DO$9:$FL$9,0),ROWS('6. Patients'!ER$10:ER$107))),0)+
IFERROR(SUMPRODUCT('6. Patients'!DE$10:DE$107,OFFSET('6. Patients'!$FM$9,1,MATCH($D71,'6. Patients'!$FN$9:$GG$9,0),ROWS('6. Patients'!ER$10:ER$107))),0)+
IFERROR(SUMPRODUCT('6. Patients'!DE$10:DE$107,OFFSET('6. Patients'!$GH$9,1,MATCH($D71,'6. Patients'!$GI$9:$IF$9,0),ROWS('6. Patients'!ER$10:ER$107))),0)+
IFERROR(SUMPRODUCT('6. Patients'!DE$10:DE$107,OFFSET('6. Patients'!$IG$9,1,MATCH($D71,'6. Patients'!$IH$9:$JA$9,0),ROWS('6. Patients'!ER$10:ER$107))),0),
IFERROR(SUMPRODUCT('6. Patients'!DE$10:DE$107,OFFSET('6. Patients'!$JB$9,1,MATCH($D71,'6. Patients'!$JC$9:$KZ$9,0),ROWS('6. Patients'!ER$10:ER$107))),0)+
IFERROR(SUMPRODUCT('6. Patients'!DE$10:DE$107,OFFSET('6. Patients'!$LA$9,1,MATCH($D71,'6. Patients'!$LB$9:$LU$9,0),ROWS('6. Patients'!ER$10:ER$107))),0)+
IFERROR(SUMPRODUCT('6. Patients'!DE$10:DE$107,OFFSET('6. Patients'!$LV$9,1,MATCH($D71,'6. Patients'!$LW$9:$NT$9,0),ROWS('6. Patients'!ER$10:ER$107))),0)+
IFERROR(SUMPRODUCT('6. Patients'!DE$10:DE$107,OFFSET('6. Patients'!$NU$9,1,MATCH($D71,'6. Patients'!$NV$9:$OO$9,0),ROWS('6. Patients'!ER$10:ER$107))),0),
IFERROR(SUMPRODUCT('6. Patients'!DE$10:DE$107,OFFSET('6. Patients'!$OP$9,1,MATCH($D71,'6. Patients'!$OQ$9:$QN$9,0),ROWS('6. Patients'!ER$10:ER$107))),0)+
IFERROR(SUMPRODUCT('6. Patients'!DE$10:DE$107,OFFSET('6. Patients'!$QO$9,1,MATCH($D71,'6. Patients'!$QP$9:$RI$9,0),ROWS('6. Patients'!ER$10:ER$107))),0)+
IFERROR(SUMPRODUCT('6. Patients'!DE$10:DE$107,OFFSET('6. Patients'!$RJ$9,1,MATCH($D71,'6. Patients'!$RK$9:$TH$9,0),ROWS('6. Patients'!ER$10:ER$107))),0)+
IFERROR(SUMPRODUCT('6. Patients'!DE$10:DE$107,OFFSET('6. Patients'!$TI$9,1,MATCH($D71,'6. Patients'!$TJ$9:$UC$9,0),ROWS('6. Patients'!ER$10:ER$107))),0))+
IFERROR(VLOOKUP($D71,$H$116:$L$146,COLUMNS($H$115:$J$115)-1+AL$7,0)*$E71*$F71*'1. General Inputs'!$J$25,0),0),0)</f>
        <v>0</v>
      </c>
      <c r="AM71" s="776">
        <f ca="1">ROUNDUP(IFERROR($F71*$E71*CHOOSE(AM$7,
IFERROR(SUMPRODUCT('6. Patients'!DF$10:DF$107,OFFSET('6. Patients'!$DN$9,1,MATCH($D71,'6. Patients'!$DO$9:$FL$9,0),ROWS('6. Patients'!ES$10:ES$107))),0)+
IFERROR(SUMPRODUCT('6. Patients'!DF$10:DF$107,OFFSET('6. Patients'!$FM$9,1,MATCH($D71,'6. Patients'!$FN$9:$GG$9,0),ROWS('6. Patients'!ES$10:ES$107))),0)+
IFERROR(SUMPRODUCT('6. Patients'!DF$10:DF$107,OFFSET('6. Patients'!$GH$9,1,MATCH($D71,'6. Patients'!$GI$9:$IF$9,0),ROWS('6. Patients'!ES$10:ES$107))),0)+
IFERROR(SUMPRODUCT('6. Patients'!DF$10:DF$107,OFFSET('6. Patients'!$IG$9,1,MATCH($D71,'6. Patients'!$IH$9:$JA$9,0),ROWS('6. Patients'!ES$10:ES$107))),0),
IFERROR(SUMPRODUCT('6. Patients'!DF$10:DF$107,OFFSET('6. Patients'!$JB$9,1,MATCH($D71,'6. Patients'!$JC$9:$KZ$9,0),ROWS('6. Patients'!ES$10:ES$107))),0)+
IFERROR(SUMPRODUCT('6. Patients'!DF$10:DF$107,OFFSET('6. Patients'!$LA$9,1,MATCH($D71,'6. Patients'!$LB$9:$LU$9,0),ROWS('6. Patients'!ES$10:ES$107))),0)+
IFERROR(SUMPRODUCT('6. Patients'!DF$10:DF$107,OFFSET('6. Patients'!$LV$9,1,MATCH($D71,'6. Patients'!$LW$9:$NT$9,0),ROWS('6. Patients'!ES$10:ES$107))),0)+
IFERROR(SUMPRODUCT('6. Patients'!DF$10:DF$107,OFFSET('6. Patients'!$NU$9,1,MATCH($D71,'6. Patients'!$NV$9:$OO$9,0),ROWS('6. Patients'!ES$10:ES$107))),0),
IFERROR(SUMPRODUCT('6. Patients'!DF$10:DF$107,OFFSET('6. Patients'!$OP$9,1,MATCH($D71,'6. Patients'!$OQ$9:$QN$9,0),ROWS('6. Patients'!ES$10:ES$107))),0)+
IFERROR(SUMPRODUCT('6. Patients'!DF$10:DF$107,OFFSET('6. Patients'!$QO$9,1,MATCH($D71,'6. Patients'!$QP$9:$RI$9,0),ROWS('6. Patients'!ES$10:ES$107))),0)+
IFERROR(SUMPRODUCT('6. Patients'!DF$10:DF$107,OFFSET('6. Patients'!$RJ$9,1,MATCH($D71,'6. Patients'!$RK$9:$TH$9,0),ROWS('6. Patients'!ES$10:ES$107))),0)+
IFERROR(SUMPRODUCT('6. Patients'!DF$10:DF$107,OFFSET('6. Patients'!$TI$9,1,MATCH($D71,'6. Patients'!$TJ$9:$UC$9,0),ROWS('6. Patients'!ES$10:ES$107))),0))+
IFERROR(VLOOKUP($D71,$H$116:$L$146,COLUMNS($H$115:$J$115)-1+AM$7,0)*$E71*$F71*'1. General Inputs'!$J$25,0),0),0)</f>
        <v>0</v>
      </c>
      <c r="AN71" s="776">
        <f ca="1">ROUNDUP(IFERROR($F71*$E71*CHOOSE(AN$7,
IFERROR(SUMPRODUCT('6. Patients'!DG$10:DG$107,OFFSET('6. Patients'!$DN$9,1,MATCH($D71,'6. Patients'!$DO$9:$FL$9,0),ROWS('6. Patients'!ET$10:ET$107))),0)+
IFERROR(SUMPRODUCT('6. Patients'!DG$10:DG$107,OFFSET('6. Patients'!$FM$9,1,MATCH($D71,'6. Patients'!$FN$9:$GG$9,0),ROWS('6. Patients'!ET$10:ET$107))),0)+
IFERROR(SUMPRODUCT('6. Patients'!DG$10:DG$107,OFFSET('6. Patients'!$GH$9,1,MATCH($D71,'6. Patients'!$GI$9:$IF$9,0),ROWS('6. Patients'!ET$10:ET$107))),0)+
IFERROR(SUMPRODUCT('6. Patients'!DG$10:DG$107,OFFSET('6. Patients'!$IG$9,1,MATCH($D71,'6. Patients'!$IH$9:$JA$9,0),ROWS('6. Patients'!ET$10:ET$107))),0),
IFERROR(SUMPRODUCT('6. Patients'!DG$10:DG$107,OFFSET('6. Patients'!$JB$9,1,MATCH($D71,'6. Patients'!$JC$9:$KZ$9,0),ROWS('6. Patients'!ET$10:ET$107))),0)+
IFERROR(SUMPRODUCT('6. Patients'!DG$10:DG$107,OFFSET('6. Patients'!$LA$9,1,MATCH($D71,'6. Patients'!$LB$9:$LU$9,0),ROWS('6. Patients'!ET$10:ET$107))),0)+
IFERROR(SUMPRODUCT('6. Patients'!DG$10:DG$107,OFFSET('6. Patients'!$LV$9,1,MATCH($D71,'6. Patients'!$LW$9:$NT$9,0),ROWS('6. Patients'!ET$10:ET$107))),0)+
IFERROR(SUMPRODUCT('6. Patients'!DG$10:DG$107,OFFSET('6. Patients'!$NU$9,1,MATCH($D71,'6. Patients'!$NV$9:$OO$9,0),ROWS('6. Patients'!ET$10:ET$107))),0),
IFERROR(SUMPRODUCT('6. Patients'!DG$10:DG$107,OFFSET('6. Patients'!$OP$9,1,MATCH($D71,'6. Patients'!$OQ$9:$QN$9,0),ROWS('6. Patients'!ET$10:ET$107))),0)+
IFERROR(SUMPRODUCT('6. Patients'!DG$10:DG$107,OFFSET('6. Patients'!$QO$9,1,MATCH($D71,'6. Patients'!$QP$9:$RI$9,0),ROWS('6. Patients'!ET$10:ET$107))),0)+
IFERROR(SUMPRODUCT('6. Patients'!DG$10:DG$107,OFFSET('6. Patients'!$RJ$9,1,MATCH($D71,'6. Patients'!$RK$9:$TH$9,0),ROWS('6. Patients'!ET$10:ET$107))),0)+
IFERROR(SUMPRODUCT('6. Patients'!DG$10:DG$107,OFFSET('6. Patients'!$TI$9,1,MATCH($D71,'6. Patients'!$TJ$9:$UC$9,0),ROWS('6. Patients'!ET$10:ET$107))),0))+
IFERROR(VLOOKUP($D71,$H$116:$L$146,COLUMNS($H$115:$J$115)-1+AN$7,0)*$E71*$F71*'1. General Inputs'!$J$25,0),0),0)</f>
        <v>0</v>
      </c>
      <c r="AO71" s="776">
        <f ca="1">ROUNDUP(IFERROR($F71*$E71*CHOOSE(AO$7,
IFERROR(SUMPRODUCT('6. Patients'!DH$10:DH$107,OFFSET('6. Patients'!$DN$9,1,MATCH($D71,'6. Patients'!$DO$9:$FL$9,0),ROWS('6. Patients'!EU$10:EU$107))),0)+
IFERROR(SUMPRODUCT('6. Patients'!DH$10:DH$107,OFFSET('6. Patients'!$FM$9,1,MATCH($D71,'6. Patients'!$FN$9:$GG$9,0),ROWS('6. Patients'!EU$10:EU$107))),0)+
IFERROR(SUMPRODUCT('6. Patients'!DH$10:DH$107,OFFSET('6. Patients'!$GH$9,1,MATCH($D71,'6. Patients'!$GI$9:$IF$9,0),ROWS('6. Patients'!EU$10:EU$107))),0)+
IFERROR(SUMPRODUCT('6. Patients'!DH$10:DH$107,OFFSET('6. Patients'!$IG$9,1,MATCH($D71,'6. Patients'!$IH$9:$JA$9,0),ROWS('6. Patients'!EU$10:EU$107))),0),
IFERROR(SUMPRODUCT('6. Patients'!DH$10:DH$107,OFFSET('6. Patients'!$JB$9,1,MATCH($D71,'6. Patients'!$JC$9:$KZ$9,0),ROWS('6. Patients'!EU$10:EU$107))),0)+
IFERROR(SUMPRODUCT('6. Patients'!DH$10:DH$107,OFFSET('6. Patients'!$LA$9,1,MATCH($D71,'6. Patients'!$LB$9:$LU$9,0),ROWS('6. Patients'!EU$10:EU$107))),0)+
IFERROR(SUMPRODUCT('6. Patients'!DH$10:DH$107,OFFSET('6. Patients'!$LV$9,1,MATCH($D71,'6. Patients'!$LW$9:$NT$9,0),ROWS('6. Patients'!EU$10:EU$107))),0)+
IFERROR(SUMPRODUCT('6. Patients'!DH$10:DH$107,OFFSET('6. Patients'!$NU$9,1,MATCH($D71,'6. Patients'!$NV$9:$OO$9,0),ROWS('6. Patients'!EU$10:EU$107))),0),
IFERROR(SUMPRODUCT('6. Patients'!DH$10:DH$107,OFFSET('6. Patients'!$OP$9,1,MATCH($D71,'6. Patients'!$OQ$9:$QN$9,0),ROWS('6. Patients'!EU$10:EU$107))),0)+
IFERROR(SUMPRODUCT('6. Patients'!DH$10:DH$107,OFFSET('6. Patients'!$QO$9,1,MATCH($D71,'6. Patients'!$QP$9:$RI$9,0),ROWS('6. Patients'!EU$10:EU$107))),0)+
IFERROR(SUMPRODUCT('6. Patients'!DH$10:DH$107,OFFSET('6. Patients'!$RJ$9,1,MATCH($D71,'6. Patients'!$RK$9:$TH$9,0),ROWS('6. Patients'!EU$10:EU$107))),0)+
IFERROR(SUMPRODUCT('6. Patients'!DH$10:DH$107,OFFSET('6. Patients'!$TI$9,1,MATCH($D71,'6. Patients'!$TJ$9:$UC$9,0),ROWS('6. Patients'!EU$10:EU$107))),0))+
IFERROR(VLOOKUP($D71,$H$116:$L$146,COLUMNS($H$115:$J$115)-1+AO$7,0)*$E71*$F71*'1. General Inputs'!$J$25,0),0),0)</f>
        <v>0</v>
      </c>
      <c r="AP71" s="776">
        <f ca="1">ROUNDUP(IFERROR($F71*$E71*CHOOSE(AP$7,
IFERROR(SUMPRODUCT('6. Patients'!DI$10:DI$107,OFFSET('6. Patients'!$DN$9,1,MATCH($D71,'6. Patients'!$DO$9:$FL$9,0),ROWS('6. Patients'!EV$10:EV$107))),0)+
IFERROR(SUMPRODUCT('6. Patients'!DI$10:DI$107,OFFSET('6. Patients'!$FM$9,1,MATCH($D71,'6. Patients'!$FN$9:$GG$9,0),ROWS('6. Patients'!EV$10:EV$107))),0)+
IFERROR(SUMPRODUCT('6. Patients'!DI$10:DI$107,OFFSET('6. Patients'!$GH$9,1,MATCH($D71,'6. Patients'!$GI$9:$IF$9,0),ROWS('6. Patients'!EV$10:EV$107))),0)+
IFERROR(SUMPRODUCT('6. Patients'!DI$10:DI$107,OFFSET('6. Patients'!$IG$9,1,MATCH($D71,'6. Patients'!$IH$9:$JA$9,0),ROWS('6. Patients'!EV$10:EV$107))),0),
IFERROR(SUMPRODUCT('6. Patients'!DI$10:DI$107,OFFSET('6. Patients'!$JB$9,1,MATCH($D71,'6. Patients'!$JC$9:$KZ$9,0),ROWS('6. Patients'!EV$10:EV$107))),0)+
IFERROR(SUMPRODUCT('6. Patients'!DI$10:DI$107,OFFSET('6. Patients'!$LA$9,1,MATCH($D71,'6. Patients'!$LB$9:$LU$9,0),ROWS('6. Patients'!EV$10:EV$107))),0)+
IFERROR(SUMPRODUCT('6. Patients'!DI$10:DI$107,OFFSET('6. Patients'!$LV$9,1,MATCH($D71,'6. Patients'!$LW$9:$NT$9,0),ROWS('6. Patients'!EV$10:EV$107))),0)+
IFERROR(SUMPRODUCT('6. Patients'!DI$10:DI$107,OFFSET('6. Patients'!$NU$9,1,MATCH($D71,'6. Patients'!$NV$9:$OO$9,0),ROWS('6. Patients'!EV$10:EV$107))),0),
IFERROR(SUMPRODUCT('6. Patients'!DI$10:DI$107,OFFSET('6. Patients'!$OP$9,1,MATCH($D71,'6. Patients'!$OQ$9:$QN$9,0),ROWS('6. Patients'!EV$10:EV$107))),0)+
IFERROR(SUMPRODUCT('6. Patients'!DI$10:DI$107,OFFSET('6. Patients'!$QO$9,1,MATCH($D71,'6. Patients'!$QP$9:$RI$9,0),ROWS('6. Patients'!EV$10:EV$107))),0)+
IFERROR(SUMPRODUCT('6. Patients'!DI$10:DI$107,OFFSET('6. Patients'!$RJ$9,1,MATCH($D71,'6. Patients'!$RK$9:$TH$9,0),ROWS('6. Patients'!EV$10:EV$107))),0)+
IFERROR(SUMPRODUCT('6. Patients'!DI$10:DI$107,OFFSET('6. Patients'!$TI$9,1,MATCH($D71,'6. Patients'!$TJ$9:$UC$9,0),ROWS('6. Patients'!EV$10:EV$107))),0))+
IFERROR(VLOOKUP($D71,$H$116:$L$146,COLUMNS($H$115:$J$115)-1+AP$7,0)*$E71*$F71*'1. General Inputs'!$J$25,0),0),0)</f>
        <v>0</v>
      </c>
      <c r="AQ71" s="776">
        <f ca="1">ROUNDUP(IFERROR($F71*$E71*CHOOSE(AQ$7,
IFERROR(SUMPRODUCT('6. Patients'!DJ$10:DJ$107,OFFSET('6. Patients'!$DN$9,1,MATCH($D71,'6. Patients'!$DO$9:$FL$9,0),ROWS('6. Patients'!EW$10:EW$107))),0)+
IFERROR(SUMPRODUCT('6. Patients'!DJ$10:DJ$107,OFFSET('6. Patients'!$FM$9,1,MATCH($D71,'6. Patients'!$FN$9:$GG$9,0),ROWS('6. Patients'!EW$10:EW$107))),0)+
IFERROR(SUMPRODUCT('6. Patients'!DJ$10:DJ$107,OFFSET('6. Patients'!$GH$9,1,MATCH($D71,'6. Patients'!$GI$9:$IF$9,0),ROWS('6. Patients'!EW$10:EW$107))),0)+
IFERROR(SUMPRODUCT('6. Patients'!DJ$10:DJ$107,OFFSET('6. Patients'!$IG$9,1,MATCH($D71,'6. Patients'!$IH$9:$JA$9,0),ROWS('6. Patients'!EW$10:EW$107))),0),
IFERROR(SUMPRODUCT('6. Patients'!DJ$10:DJ$107,OFFSET('6. Patients'!$JB$9,1,MATCH($D71,'6. Patients'!$JC$9:$KZ$9,0),ROWS('6. Patients'!EW$10:EW$107))),0)+
IFERROR(SUMPRODUCT('6. Patients'!DJ$10:DJ$107,OFFSET('6. Patients'!$LA$9,1,MATCH($D71,'6. Patients'!$LB$9:$LU$9,0),ROWS('6. Patients'!EW$10:EW$107))),0)+
IFERROR(SUMPRODUCT('6. Patients'!DJ$10:DJ$107,OFFSET('6. Patients'!$LV$9,1,MATCH($D71,'6. Patients'!$LW$9:$NT$9,0),ROWS('6. Patients'!EW$10:EW$107))),0)+
IFERROR(SUMPRODUCT('6. Patients'!DJ$10:DJ$107,OFFSET('6. Patients'!$NU$9,1,MATCH($D71,'6. Patients'!$NV$9:$OO$9,0),ROWS('6. Patients'!EW$10:EW$107))),0),
IFERROR(SUMPRODUCT('6. Patients'!DJ$10:DJ$107,OFFSET('6. Patients'!$OP$9,1,MATCH($D71,'6. Patients'!$OQ$9:$QN$9,0),ROWS('6. Patients'!EW$10:EW$107))),0)+
IFERROR(SUMPRODUCT('6. Patients'!DJ$10:DJ$107,OFFSET('6. Patients'!$QO$9,1,MATCH($D71,'6. Patients'!$QP$9:$RI$9,0),ROWS('6. Patients'!EW$10:EW$107))),0)+
IFERROR(SUMPRODUCT('6. Patients'!DJ$10:DJ$107,OFFSET('6. Patients'!$RJ$9,1,MATCH($D71,'6. Patients'!$RK$9:$TH$9,0),ROWS('6. Patients'!EW$10:EW$107))),0)+
IFERROR(SUMPRODUCT('6. Patients'!DJ$10:DJ$107,OFFSET('6. Patients'!$TI$9,1,MATCH($D71,'6. Patients'!$TJ$9:$UC$9,0),ROWS('6. Patients'!EW$10:EW$107))),0))+
IFERROR(VLOOKUP($D71,$H$116:$L$146,COLUMNS($H$115:$J$115)-1+AQ$7,0)*$E71*$F71*'1. General Inputs'!$J$25,0),0),0)</f>
        <v>0</v>
      </c>
      <c r="AT71" s="309"/>
      <c r="AZ71" s="335">
        <f ca="1">IFERROR(SUM(OFFSET('7. Consumption'!H71,0,1,,MIN('1. General Inputs'!$J$29,COLUMNS('7. Consumption'!H$9:$AQ$9)-1))),0)+MAX(0,$AQ71*('1. General Inputs'!$J$29-COLUMNS('7. Consumption'!H$9:$AQ$9)+1))</f>
        <v>0</v>
      </c>
      <c r="BA71" s="335">
        <f ca="1">IFERROR(SUM(OFFSET('7. Consumption'!I71,0,1,,MIN('1. General Inputs'!$J$29,COLUMNS('7. Consumption'!I$9:$AQ$9)-1))),0)+MAX(0,$AQ71*('1. General Inputs'!$J$29-COLUMNS('7. Consumption'!I$9:$AQ$9)+1))</f>
        <v>0</v>
      </c>
      <c r="BB71" s="335">
        <f ca="1">IFERROR(SUM(OFFSET('7. Consumption'!J71,0,1,,MIN('1. General Inputs'!$J$29,COLUMNS('7. Consumption'!J$9:$AQ$9)-1))),0)+MAX(0,$AQ71*('1. General Inputs'!$J$29-COLUMNS('7. Consumption'!J$9:$AQ$9)+1))</f>
        <v>0</v>
      </c>
      <c r="BC71" s="335">
        <f ca="1">IFERROR(SUM(OFFSET('7. Consumption'!K71,0,1,,MIN('1. General Inputs'!$J$29,COLUMNS('7. Consumption'!K$9:$AQ$9)-1))),0)+MAX(0,$AQ71*('1. General Inputs'!$J$29-COLUMNS('7. Consumption'!K$9:$AQ$9)+1))</f>
        <v>0</v>
      </c>
      <c r="BD71" s="335">
        <f ca="1">IFERROR(SUM(OFFSET('7. Consumption'!L71,0,1,,MIN('1. General Inputs'!$J$29,COLUMNS('7. Consumption'!L$9:$AQ$9)-1))),0)+MAX(0,$AQ71*('1. General Inputs'!$J$29-COLUMNS('7. Consumption'!L$9:$AQ$9)+1))</f>
        <v>0</v>
      </c>
      <c r="BE71" s="335">
        <f ca="1">IFERROR(SUM(OFFSET('7. Consumption'!M71,0,1,,MIN('1. General Inputs'!$J$29,COLUMNS('7. Consumption'!M$9:$AQ$9)-1))),0)+MAX(0,$AQ71*('1. General Inputs'!$J$29-COLUMNS('7. Consumption'!M$9:$AQ$9)+1))</f>
        <v>0</v>
      </c>
      <c r="BF71" s="335">
        <f ca="1">IFERROR(SUM(OFFSET('7. Consumption'!N71,0,1,,MIN('1. General Inputs'!$J$29,COLUMNS('7. Consumption'!N$9:$AQ$9)-1))),0)+MAX(0,$AQ71*('1. General Inputs'!$J$29-COLUMNS('7. Consumption'!N$9:$AQ$9)+1))</f>
        <v>0</v>
      </c>
      <c r="BG71" s="335">
        <f ca="1">IFERROR(SUM(OFFSET('7. Consumption'!O71,0,1,,MIN('1. General Inputs'!$J$29,COLUMNS('7. Consumption'!O$9:$AQ$9)-1))),0)+MAX(0,$AQ71*('1. General Inputs'!$J$29-COLUMNS('7. Consumption'!O$9:$AQ$9)+1))</f>
        <v>0</v>
      </c>
      <c r="BH71" s="335">
        <f ca="1">IFERROR(SUM(OFFSET('7. Consumption'!P71,0,1,,MIN('1. General Inputs'!$J$29,COLUMNS('7. Consumption'!P$9:$AQ$9)-1))),0)+MAX(0,$AQ71*('1. General Inputs'!$J$29-COLUMNS('7. Consumption'!P$9:$AQ$9)+1))</f>
        <v>0</v>
      </c>
      <c r="BI71" s="335">
        <f ca="1">IFERROR(SUM(OFFSET('7. Consumption'!Q71,0,1,,MIN('1. General Inputs'!$J$29,COLUMNS('7. Consumption'!Q$9:$AQ$9)-1))),0)+MAX(0,$AQ71*('1. General Inputs'!$J$29-COLUMNS('7. Consumption'!Q$9:$AQ$9)+1))</f>
        <v>0</v>
      </c>
      <c r="BJ71" s="335">
        <f ca="1">IFERROR(SUM(OFFSET('7. Consumption'!R71,0,1,,MIN('1. General Inputs'!$J$29,COLUMNS('7. Consumption'!R$9:$AQ$9)-1))),0)+MAX(0,$AQ71*('1. General Inputs'!$J$29-COLUMNS('7. Consumption'!R$9:$AQ$9)+1))</f>
        <v>0</v>
      </c>
      <c r="BK71" s="335">
        <f ca="1">IFERROR(SUM(OFFSET('7. Consumption'!S71,0,1,,MIN('1. General Inputs'!$J$29,COLUMNS('7. Consumption'!S$9:$AQ$9)-1))),0)+MAX(0,$AQ71*('1. General Inputs'!$J$29-COLUMNS('7. Consumption'!S$9:$AQ$9)+1))</f>
        <v>0</v>
      </c>
      <c r="BL71" s="335">
        <f ca="1">IFERROR(SUM(OFFSET('7. Consumption'!T71,0,1,,MIN('1. General Inputs'!$J$29,COLUMNS('7. Consumption'!T$9:$AQ$9)-1))),0)+MAX(0,$AQ71*('1. General Inputs'!$J$29-COLUMNS('7. Consumption'!T$9:$AQ$9)+1))</f>
        <v>0</v>
      </c>
      <c r="BM71" s="335">
        <f ca="1">IFERROR(SUM(OFFSET('7. Consumption'!U71,0,1,,MIN('1. General Inputs'!$J$29,COLUMNS('7. Consumption'!U$9:$AQ$9)-1))),0)+MAX(0,$AQ71*('1. General Inputs'!$J$29-COLUMNS('7. Consumption'!U$9:$AQ$9)+1))</f>
        <v>0</v>
      </c>
      <c r="BN71" s="335">
        <f ca="1">IFERROR(SUM(OFFSET('7. Consumption'!V71,0,1,,MIN('1. General Inputs'!$J$29,COLUMNS('7. Consumption'!V$9:$AQ$9)-1))),0)+MAX(0,$AQ71*('1. General Inputs'!$J$29-COLUMNS('7. Consumption'!V$9:$AQ$9)+1))</f>
        <v>0</v>
      </c>
      <c r="BO71" s="335">
        <f ca="1">IFERROR(SUM(OFFSET('7. Consumption'!W71,0,1,,MIN('1. General Inputs'!$J$29,COLUMNS('7. Consumption'!W$9:$AQ$9)-1))),0)+MAX(0,$AQ71*('1. General Inputs'!$J$29-COLUMNS('7. Consumption'!W$9:$AQ$9)+1))</f>
        <v>0</v>
      </c>
      <c r="BP71" s="335">
        <f ca="1">IFERROR(SUM(OFFSET('7. Consumption'!X71,0,1,,MIN('1. General Inputs'!$J$29,COLUMNS('7. Consumption'!X$9:$AQ$9)-1))),0)+MAX(0,$AQ71*('1. General Inputs'!$J$29-COLUMNS('7. Consumption'!X$9:$AQ$9)+1))</f>
        <v>0</v>
      </c>
      <c r="BQ71" s="335">
        <f ca="1">IFERROR(SUM(OFFSET('7. Consumption'!Y71,0,1,,MIN('1. General Inputs'!$J$29,COLUMNS('7. Consumption'!Y$9:$AQ$9)-1))),0)+MAX(0,$AQ71*('1. General Inputs'!$J$29-COLUMNS('7. Consumption'!Y$9:$AQ$9)+1))</f>
        <v>0</v>
      </c>
      <c r="BR71" s="335">
        <f ca="1">IFERROR(SUM(OFFSET('7. Consumption'!Z71,0,1,,MIN('1. General Inputs'!$J$29,COLUMNS('7. Consumption'!Z$9:$AQ$9)-1))),0)+MAX(0,$AQ71*('1. General Inputs'!$J$29-COLUMNS('7. Consumption'!Z$9:$AQ$9)+1))</f>
        <v>0</v>
      </c>
      <c r="BS71" s="335">
        <f ca="1">IFERROR(SUM(OFFSET('7. Consumption'!AA71,0,1,,MIN('1. General Inputs'!$J$29,COLUMNS('7. Consumption'!AA$9:$AQ$9)-1))),0)+MAX(0,$AQ71*('1. General Inputs'!$J$29-COLUMNS('7. Consumption'!AA$9:$AQ$9)+1))</f>
        <v>0</v>
      </c>
      <c r="BT71" s="335">
        <f ca="1">IFERROR(SUM(OFFSET('7. Consumption'!AB71,0,1,,MIN('1. General Inputs'!$J$29,COLUMNS('7. Consumption'!AB$9:$AQ$9)-1))),0)+MAX(0,$AQ71*('1. General Inputs'!$J$29-COLUMNS('7. Consumption'!AB$9:$AQ$9)+1))</f>
        <v>0</v>
      </c>
      <c r="BU71" s="335">
        <f ca="1">IFERROR(SUM(OFFSET('7. Consumption'!AC71,0,1,,MIN('1. General Inputs'!$J$29,COLUMNS('7. Consumption'!AC$9:$AQ$9)-1))),0)+MAX(0,$AQ71*('1. General Inputs'!$J$29-COLUMNS('7. Consumption'!AC$9:$AQ$9)+1))</f>
        <v>0</v>
      </c>
      <c r="BV71" s="335">
        <f ca="1">IFERROR(SUM(OFFSET('7. Consumption'!AD71,0,1,,MIN('1. General Inputs'!$J$29,COLUMNS('7. Consumption'!AD$9:$AQ$9)-1))),0)+MAX(0,$AQ71*('1. General Inputs'!$J$29-COLUMNS('7. Consumption'!AD$9:$AQ$9)+1))</f>
        <v>0</v>
      </c>
      <c r="BW71" s="335">
        <f ca="1">IFERROR(SUM(OFFSET('7. Consumption'!AE71,0,1,,MIN('1. General Inputs'!$J$29,COLUMNS('7. Consumption'!AE$9:$AQ$9)-1))),0)+MAX(0,$AQ71*('1. General Inputs'!$J$29-COLUMNS('7. Consumption'!AE$9:$AQ$9)+1))</f>
        <v>0</v>
      </c>
      <c r="BX71" s="335">
        <f ca="1">IFERROR(SUM(OFFSET('7. Consumption'!AF71,0,1,,MIN('1. General Inputs'!$J$29,COLUMNS('7. Consumption'!AF$9:$AQ$9)-1))),0)+MAX(0,$AQ71*('1. General Inputs'!$J$29-COLUMNS('7. Consumption'!AF$9:$AQ$9)+1))</f>
        <v>0</v>
      </c>
      <c r="BY71" s="335">
        <f ca="1">IFERROR(SUM(OFFSET('7. Consumption'!AG71,0,1,,MIN('1. General Inputs'!$J$29,COLUMNS('7. Consumption'!AG$9:$AQ$9)-1))),0)+MAX(0,$AQ71*('1. General Inputs'!$J$29-COLUMNS('7. Consumption'!AG$9:$AQ$9)+1))</f>
        <v>0</v>
      </c>
      <c r="BZ71" s="335">
        <f ca="1">IFERROR(SUM(OFFSET('7. Consumption'!AH71,0,1,,MIN('1. General Inputs'!$J$29,COLUMNS('7. Consumption'!AH$9:$AQ$9)-1))),0)+MAX(0,$AQ71*('1. General Inputs'!$J$29-COLUMNS('7. Consumption'!AH$9:$AQ$9)+1))</f>
        <v>0</v>
      </c>
      <c r="CA71" s="335">
        <f ca="1">IFERROR(SUM(OFFSET('7. Consumption'!AI71,0,1,,MIN('1. General Inputs'!$J$29,COLUMNS('7. Consumption'!AI$9:$AQ$9)-1))),0)+MAX(0,$AQ71*('1. General Inputs'!$J$29-COLUMNS('7. Consumption'!AI$9:$AQ$9)+1))</f>
        <v>0</v>
      </c>
      <c r="CB71" s="335">
        <f ca="1">IFERROR(SUM(OFFSET('7. Consumption'!AJ71,0,1,,MIN('1. General Inputs'!$J$29,COLUMNS('7. Consumption'!AJ$9:$AQ$9)-1))),0)+MAX(0,$AQ71*('1. General Inputs'!$J$29-COLUMNS('7. Consumption'!AJ$9:$AQ$9)+1))</f>
        <v>0</v>
      </c>
      <c r="CC71" s="335">
        <f ca="1">IFERROR(SUM(OFFSET('7. Consumption'!AK71,0,1,,MIN('1. General Inputs'!$J$29,COLUMNS('7. Consumption'!AK$9:$AQ$9)-1))),0)+MAX(0,$AQ71*('1. General Inputs'!$J$29-COLUMNS('7. Consumption'!AK$9:$AQ$9)+1))</f>
        <v>0</v>
      </c>
      <c r="CD71" s="335">
        <f ca="1">IFERROR(SUM(OFFSET('7. Consumption'!AL71,0,1,,MIN('1. General Inputs'!$J$29,COLUMNS('7. Consumption'!AL$9:$AQ$9)-1))),0)+MAX(0,$AQ71*('1. General Inputs'!$J$29-COLUMNS('7. Consumption'!AL$9:$AQ$9)+1))</f>
        <v>0</v>
      </c>
      <c r="CE71" s="335">
        <f ca="1">IFERROR(SUM(OFFSET('7. Consumption'!AM71,0,1,,MIN('1. General Inputs'!$J$29,COLUMNS('7. Consumption'!AM$9:$AQ$9)-1))),0)+MAX(0,$AQ71*('1. General Inputs'!$J$29-COLUMNS('7. Consumption'!AM$9:$AQ$9)+1))</f>
        <v>0</v>
      </c>
      <c r="CF71" s="335">
        <f ca="1">IFERROR(SUM(OFFSET('7. Consumption'!AN71,0,1,,MIN('1. General Inputs'!$J$29,COLUMNS('7. Consumption'!AN$9:$AQ$9)-1))),0)+MAX(0,$AQ71*('1. General Inputs'!$J$29-COLUMNS('7. Consumption'!AN$9:$AQ$9)+1))</f>
        <v>0</v>
      </c>
      <c r="CG71" s="335">
        <f ca="1">IFERROR(SUM(OFFSET('7. Consumption'!AO71,0,1,,MIN('1. General Inputs'!$J$29,COLUMNS('7. Consumption'!AO$9:$AQ$9)-1))),0)+MAX(0,$AQ71*('1. General Inputs'!$J$29-COLUMNS('7. Consumption'!AO$9:$AQ$9)+1))</f>
        <v>0</v>
      </c>
      <c r="CH71" s="335">
        <f ca="1">IFERROR(SUM(OFFSET('7. Consumption'!AP71,0,1,,MIN('1. General Inputs'!$J$29,COLUMNS('7. Consumption'!AP$9:$AQ$9)-1))),0)+MAX(0,$AQ71*('1. General Inputs'!$J$29-COLUMNS('7. Consumption'!AP$9:$AQ$9)+1))</f>
        <v>0</v>
      </c>
      <c r="CI71" s="335">
        <f ca="1">IFERROR(SUM(OFFSET('7. Consumption'!AQ71,0,1,,MIN('1. General Inputs'!$J$29,COLUMNS('7. Consumption'!AQ$9:$AQ$9)-1))),0)+MAX(0,$AQ71*('1. General Inputs'!$J$29-COLUMNS('7. Consumption'!AQ$9:$AQ$9)+1))</f>
        <v>0</v>
      </c>
    </row>
    <row r="72" spans="2:87" ht="15" hidden="1" outlineLevel="1" x14ac:dyDescent="0.25">
      <c r="B72" s="772"/>
      <c r="C72" s="777" t="str">
        <f>IFERROR(VLOOKUP(ROWS($C$9:$C72),'5. Form Breakdown'!$AI$11:$AJ$138,COLUMNS('5. Form Breakdown'!$AI$11:$AJ$11),0),"")</f>
        <v/>
      </c>
      <c r="D72" s="777" t="str">
        <f>IFERROR(VLOOKUP($C72,'5a. Dosing'!$E$11:$F$138,2,0),"")</f>
        <v/>
      </c>
      <c r="E72" s="778" t="str">
        <f>IFERROR(INDEX('5. Form Breakdown'!$AL$11:$BL$138,MATCH('7. Consumption'!$C72,'5. Form Breakdown'!$AK$11:$AK$138,0),MATCH('5. Form Breakdown'!$AX$10,'5. Form Breakdown'!$AL$10:$BL$10,0)),"")</f>
        <v/>
      </c>
      <c r="F72" s="779" t="str">
        <f>IFERROR(INDEX('5. Form Breakdown'!$AL$11:$BL$138,MATCH('7. Consumption'!$C72,'5. Form Breakdown'!$AK$11:$AK$138,0),MATCH('5. Form Breakdown'!$BL$10,'5. Form Breakdown'!$AL$10:$BL$10,0)),"")</f>
        <v/>
      </c>
      <c r="G72" s="137"/>
      <c r="H72" s="776">
        <f ca="1">ROUNDUP(IFERROR($F72*$E72*CHOOSE(H$7,
IFERROR(SUMPRODUCT('6. Patients'!CA$10:CA$107,OFFSET('6. Patients'!$DN$9,1,MATCH($D72,'6. Patients'!$DO$9:$FL$9,0),ROWS('6. Patients'!DN$10:DN$107))),0)+
IFERROR(SUMPRODUCT('6. Patients'!CA$10:CA$107,OFFSET('6. Patients'!$FM$9,1,MATCH($D72,'6. Patients'!$FN$9:$GG$9,0),ROWS('6. Patients'!DN$10:DN$107))),0)+
IFERROR(SUMPRODUCT('6. Patients'!CA$10:CA$107,OFFSET('6. Patients'!$GH$9,1,MATCH($D72,'6. Patients'!$GI$9:$IF$9,0),ROWS('6. Patients'!DN$10:DN$107))),0)+
IFERROR(SUMPRODUCT('6. Patients'!CA$10:CA$107,OFFSET('6. Patients'!$IG$9,1,MATCH($D72,'6. Patients'!$IH$9:$JA$9,0),ROWS('6. Patients'!DN$10:DN$107))),0),
IFERROR(SUMPRODUCT('6. Patients'!CA$10:CA$107,OFFSET('6. Patients'!$JB$9,1,MATCH($D72,'6. Patients'!$JC$9:$KZ$9,0),ROWS('6. Patients'!DN$10:DN$107))),0)+
IFERROR(SUMPRODUCT('6. Patients'!CA$10:CA$107,OFFSET('6. Patients'!$LA$9,1,MATCH($D72,'6. Patients'!$LB$9:$LU$9,0),ROWS('6. Patients'!DN$10:DN$107))),0)+
IFERROR(SUMPRODUCT('6. Patients'!CA$10:CA$107,OFFSET('6. Patients'!$LV$9,1,MATCH($D72,'6. Patients'!$LW$9:$NT$9,0),ROWS('6. Patients'!DN$10:DN$107))),0)+
IFERROR(SUMPRODUCT('6. Patients'!CA$10:CA$107,OFFSET('6. Patients'!$NU$9,1,MATCH($D72,'6. Patients'!$NV$9:$OO$9,0),ROWS('6. Patients'!DN$10:DN$107))),0),
IFERROR(SUMPRODUCT('6. Patients'!CA$10:CA$107,OFFSET('6. Patients'!$OP$9,1,MATCH($D72,'6. Patients'!$OQ$9:$QN$9,0),ROWS('6. Patients'!DN$10:DN$107))),0)+
IFERROR(SUMPRODUCT('6. Patients'!CA$10:CA$107,OFFSET('6. Patients'!$QO$9,1,MATCH($D72,'6. Patients'!$QP$9:$RI$9,0),ROWS('6. Patients'!DN$10:DN$107))),0)+
IFERROR(SUMPRODUCT('6. Patients'!CA$10:CA$107,OFFSET('6. Patients'!$RJ$9,1,MATCH($D72,'6. Patients'!$RK$9:$TH$9,0),ROWS('6. Patients'!DN$10:DN$107))),0)+
IFERROR(SUMPRODUCT('6. Patients'!CA$10:CA$107,OFFSET('6. Patients'!$TI$9,1,MATCH($D72,'6. Patients'!$TJ$9:$UC$9,0),ROWS('6. Patients'!DN$10:DN$107))),0))+
IFERROR(VLOOKUP($D72,$H$116:$L$146,COLUMNS($H$115:$J$115)-1+H$7,0)*$E72*$F72*'1. General Inputs'!$J$25,0),0),0)</f>
        <v>0</v>
      </c>
      <c r="I72" s="776">
        <f ca="1">ROUNDUP(IFERROR($F72*$E72*CHOOSE(I$7,
IFERROR(SUMPRODUCT('6. Patients'!CB$10:CB$107,OFFSET('6. Patients'!$DN$9,1,MATCH($D72,'6. Patients'!$DO$9:$FL$9,0),ROWS('6. Patients'!DO$10:DO$107))),0)+
IFERROR(SUMPRODUCT('6. Patients'!CB$10:CB$107,OFFSET('6. Patients'!$FM$9,1,MATCH($D72,'6. Patients'!$FN$9:$GG$9,0),ROWS('6. Patients'!DO$10:DO$107))),0)+
IFERROR(SUMPRODUCT('6. Patients'!CB$10:CB$107,OFFSET('6. Patients'!$GH$9,1,MATCH($D72,'6. Patients'!$GI$9:$IF$9,0),ROWS('6. Patients'!DO$10:DO$107))),0)+
IFERROR(SUMPRODUCT('6. Patients'!CB$10:CB$107,OFFSET('6. Patients'!$IG$9,1,MATCH($D72,'6. Patients'!$IH$9:$JA$9,0),ROWS('6. Patients'!DO$10:DO$107))),0),
IFERROR(SUMPRODUCT('6. Patients'!CB$10:CB$107,OFFSET('6. Patients'!$JB$9,1,MATCH($D72,'6. Patients'!$JC$9:$KZ$9,0),ROWS('6. Patients'!DO$10:DO$107))),0)+
IFERROR(SUMPRODUCT('6. Patients'!CB$10:CB$107,OFFSET('6. Patients'!$LA$9,1,MATCH($D72,'6. Patients'!$LB$9:$LU$9,0),ROWS('6. Patients'!DO$10:DO$107))),0)+
IFERROR(SUMPRODUCT('6. Patients'!CB$10:CB$107,OFFSET('6. Patients'!$LV$9,1,MATCH($D72,'6. Patients'!$LW$9:$NT$9,0),ROWS('6. Patients'!DO$10:DO$107))),0)+
IFERROR(SUMPRODUCT('6. Patients'!CB$10:CB$107,OFFSET('6. Patients'!$NU$9,1,MATCH($D72,'6. Patients'!$NV$9:$OO$9,0),ROWS('6. Patients'!DO$10:DO$107))),0),
IFERROR(SUMPRODUCT('6. Patients'!CB$10:CB$107,OFFSET('6. Patients'!$OP$9,1,MATCH($D72,'6. Patients'!$OQ$9:$QN$9,0),ROWS('6. Patients'!DO$10:DO$107))),0)+
IFERROR(SUMPRODUCT('6. Patients'!CB$10:CB$107,OFFSET('6. Patients'!$QO$9,1,MATCH($D72,'6. Patients'!$QP$9:$RI$9,0),ROWS('6. Patients'!DO$10:DO$107))),0)+
IFERROR(SUMPRODUCT('6. Patients'!CB$10:CB$107,OFFSET('6. Patients'!$RJ$9,1,MATCH($D72,'6. Patients'!$RK$9:$TH$9,0),ROWS('6. Patients'!DO$10:DO$107))),0)+
IFERROR(SUMPRODUCT('6. Patients'!CB$10:CB$107,OFFSET('6. Patients'!$TI$9,1,MATCH($D72,'6. Patients'!$TJ$9:$UC$9,0),ROWS('6. Patients'!DO$10:DO$107))),0))+
IFERROR(VLOOKUP($D72,$H$116:$L$146,COLUMNS($H$115:$J$115)-1+I$7,0)*$E72*$F72*'1. General Inputs'!$J$25,0),0),0)</f>
        <v>0</v>
      </c>
      <c r="J72" s="776">
        <f ca="1">ROUNDUP(IFERROR($F72*$E72*CHOOSE(J$7,
IFERROR(SUMPRODUCT('6. Patients'!CC$10:CC$107,OFFSET('6. Patients'!$DN$9,1,MATCH($D72,'6. Patients'!$DO$9:$FL$9,0),ROWS('6. Patients'!DP$10:DP$107))),0)+
IFERROR(SUMPRODUCT('6. Patients'!CC$10:CC$107,OFFSET('6. Patients'!$FM$9,1,MATCH($D72,'6. Patients'!$FN$9:$GG$9,0),ROWS('6. Patients'!DP$10:DP$107))),0)+
IFERROR(SUMPRODUCT('6. Patients'!CC$10:CC$107,OFFSET('6. Patients'!$GH$9,1,MATCH($D72,'6. Patients'!$GI$9:$IF$9,0),ROWS('6. Patients'!DP$10:DP$107))),0)+
IFERROR(SUMPRODUCT('6. Patients'!CC$10:CC$107,OFFSET('6. Patients'!$IG$9,1,MATCH($D72,'6. Patients'!$IH$9:$JA$9,0),ROWS('6. Patients'!DP$10:DP$107))),0),
IFERROR(SUMPRODUCT('6. Patients'!CC$10:CC$107,OFFSET('6. Patients'!$JB$9,1,MATCH($D72,'6. Patients'!$JC$9:$KZ$9,0),ROWS('6. Patients'!DP$10:DP$107))),0)+
IFERROR(SUMPRODUCT('6. Patients'!CC$10:CC$107,OFFSET('6. Patients'!$LA$9,1,MATCH($D72,'6. Patients'!$LB$9:$LU$9,0),ROWS('6. Patients'!DP$10:DP$107))),0)+
IFERROR(SUMPRODUCT('6. Patients'!CC$10:CC$107,OFFSET('6. Patients'!$LV$9,1,MATCH($D72,'6. Patients'!$LW$9:$NT$9,0),ROWS('6. Patients'!DP$10:DP$107))),0)+
IFERROR(SUMPRODUCT('6. Patients'!CC$10:CC$107,OFFSET('6. Patients'!$NU$9,1,MATCH($D72,'6. Patients'!$NV$9:$OO$9,0),ROWS('6. Patients'!DP$10:DP$107))),0),
IFERROR(SUMPRODUCT('6. Patients'!CC$10:CC$107,OFFSET('6. Patients'!$OP$9,1,MATCH($D72,'6. Patients'!$OQ$9:$QN$9,0),ROWS('6. Patients'!DP$10:DP$107))),0)+
IFERROR(SUMPRODUCT('6. Patients'!CC$10:CC$107,OFFSET('6. Patients'!$QO$9,1,MATCH($D72,'6. Patients'!$QP$9:$RI$9,0),ROWS('6. Patients'!DP$10:DP$107))),0)+
IFERROR(SUMPRODUCT('6. Patients'!CC$10:CC$107,OFFSET('6. Patients'!$RJ$9,1,MATCH($D72,'6. Patients'!$RK$9:$TH$9,0),ROWS('6. Patients'!DP$10:DP$107))),0)+
IFERROR(SUMPRODUCT('6. Patients'!CC$10:CC$107,OFFSET('6. Patients'!$TI$9,1,MATCH($D72,'6. Patients'!$TJ$9:$UC$9,0),ROWS('6. Patients'!DP$10:DP$107))),0))+
IFERROR(VLOOKUP($D72,$H$116:$L$146,COLUMNS($H$115:$J$115)-1+J$7,0)*$E72*$F72*'1. General Inputs'!$J$25,0),0),0)</f>
        <v>0</v>
      </c>
      <c r="K72" s="776">
        <f ca="1">ROUNDUP(IFERROR($F72*$E72*CHOOSE(K$7,
IFERROR(SUMPRODUCT('6. Patients'!CD$10:CD$107,OFFSET('6. Patients'!$DN$9,1,MATCH($D72,'6. Patients'!$DO$9:$FL$9,0),ROWS('6. Patients'!DQ$10:DQ$107))),0)+
IFERROR(SUMPRODUCT('6. Patients'!CD$10:CD$107,OFFSET('6. Patients'!$FM$9,1,MATCH($D72,'6. Patients'!$FN$9:$GG$9,0),ROWS('6. Patients'!DQ$10:DQ$107))),0)+
IFERROR(SUMPRODUCT('6. Patients'!CD$10:CD$107,OFFSET('6. Patients'!$GH$9,1,MATCH($D72,'6. Patients'!$GI$9:$IF$9,0),ROWS('6. Patients'!DQ$10:DQ$107))),0)+
IFERROR(SUMPRODUCT('6. Patients'!CD$10:CD$107,OFFSET('6. Patients'!$IG$9,1,MATCH($D72,'6. Patients'!$IH$9:$JA$9,0),ROWS('6. Patients'!DQ$10:DQ$107))),0),
IFERROR(SUMPRODUCT('6. Patients'!CD$10:CD$107,OFFSET('6. Patients'!$JB$9,1,MATCH($D72,'6. Patients'!$JC$9:$KZ$9,0),ROWS('6. Patients'!DQ$10:DQ$107))),0)+
IFERROR(SUMPRODUCT('6. Patients'!CD$10:CD$107,OFFSET('6. Patients'!$LA$9,1,MATCH($D72,'6. Patients'!$LB$9:$LU$9,0),ROWS('6. Patients'!DQ$10:DQ$107))),0)+
IFERROR(SUMPRODUCT('6. Patients'!CD$10:CD$107,OFFSET('6. Patients'!$LV$9,1,MATCH($D72,'6. Patients'!$LW$9:$NT$9,0),ROWS('6. Patients'!DQ$10:DQ$107))),0)+
IFERROR(SUMPRODUCT('6. Patients'!CD$10:CD$107,OFFSET('6. Patients'!$NU$9,1,MATCH($D72,'6. Patients'!$NV$9:$OO$9,0),ROWS('6. Patients'!DQ$10:DQ$107))),0),
IFERROR(SUMPRODUCT('6. Patients'!CD$10:CD$107,OFFSET('6. Patients'!$OP$9,1,MATCH($D72,'6. Patients'!$OQ$9:$QN$9,0),ROWS('6. Patients'!DQ$10:DQ$107))),0)+
IFERROR(SUMPRODUCT('6. Patients'!CD$10:CD$107,OFFSET('6. Patients'!$QO$9,1,MATCH($D72,'6. Patients'!$QP$9:$RI$9,0),ROWS('6. Patients'!DQ$10:DQ$107))),0)+
IFERROR(SUMPRODUCT('6. Patients'!CD$10:CD$107,OFFSET('6. Patients'!$RJ$9,1,MATCH($D72,'6. Patients'!$RK$9:$TH$9,0),ROWS('6. Patients'!DQ$10:DQ$107))),0)+
IFERROR(SUMPRODUCT('6. Patients'!CD$10:CD$107,OFFSET('6. Patients'!$TI$9,1,MATCH($D72,'6. Patients'!$TJ$9:$UC$9,0),ROWS('6. Patients'!DQ$10:DQ$107))),0))+
IFERROR(VLOOKUP($D72,$H$116:$L$146,COLUMNS($H$115:$J$115)-1+K$7,0)*$E72*$F72*'1. General Inputs'!$J$25,0),0),0)</f>
        <v>0</v>
      </c>
      <c r="L72" s="776">
        <f ca="1">ROUNDUP(IFERROR($F72*$E72*CHOOSE(L$7,
IFERROR(SUMPRODUCT('6. Patients'!CE$10:CE$107,OFFSET('6. Patients'!$DN$9,1,MATCH($D72,'6. Patients'!$DO$9:$FL$9,0),ROWS('6. Patients'!DR$10:DR$107))),0)+
IFERROR(SUMPRODUCT('6. Patients'!CE$10:CE$107,OFFSET('6. Patients'!$FM$9,1,MATCH($D72,'6. Patients'!$FN$9:$GG$9,0),ROWS('6. Patients'!DR$10:DR$107))),0)+
IFERROR(SUMPRODUCT('6. Patients'!CE$10:CE$107,OFFSET('6. Patients'!$GH$9,1,MATCH($D72,'6. Patients'!$GI$9:$IF$9,0),ROWS('6. Patients'!DR$10:DR$107))),0)+
IFERROR(SUMPRODUCT('6. Patients'!CE$10:CE$107,OFFSET('6. Patients'!$IG$9,1,MATCH($D72,'6. Patients'!$IH$9:$JA$9,0),ROWS('6. Patients'!DR$10:DR$107))),0),
IFERROR(SUMPRODUCT('6. Patients'!CE$10:CE$107,OFFSET('6. Patients'!$JB$9,1,MATCH($D72,'6. Patients'!$JC$9:$KZ$9,0),ROWS('6. Patients'!DR$10:DR$107))),0)+
IFERROR(SUMPRODUCT('6. Patients'!CE$10:CE$107,OFFSET('6. Patients'!$LA$9,1,MATCH($D72,'6. Patients'!$LB$9:$LU$9,0),ROWS('6. Patients'!DR$10:DR$107))),0)+
IFERROR(SUMPRODUCT('6. Patients'!CE$10:CE$107,OFFSET('6. Patients'!$LV$9,1,MATCH($D72,'6. Patients'!$LW$9:$NT$9,0),ROWS('6. Patients'!DR$10:DR$107))),0)+
IFERROR(SUMPRODUCT('6. Patients'!CE$10:CE$107,OFFSET('6. Patients'!$NU$9,1,MATCH($D72,'6. Patients'!$NV$9:$OO$9,0),ROWS('6. Patients'!DR$10:DR$107))),0),
IFERROR(SUMPRODUCT('6. Patients'!CE$10:CE$107,OFFSET('6. Patients'!$OP$9,1,MATCH($D72,'6. Patients'!$OQ$9:$QN$9,0),ROWS('6. Patients'!DR$10:DR$107))),0)+
IFERROR(SUMPRODUCT('6. Patients'!CE$10:CE$107,OFFSET('6. Patients'!$QO$9,1,MATCH($D72,'6. Patients'!$QP$9:$RI$9,0),ROWS('6. Patients'!DR$10:DR$107))),0)+
IFERROR(SUMPRODUCT('6. Patients'!CE$10:CE$107,OFFSET('6. Patients'!$RJ$9,1,MATCH($D72,'6. Patients'!$RK$9:$TH$9,0),ROWS('6. Patients'!DR$10:DR$107))),0)+
IFERROR(SUMPRODUCT('6. Patients'!CE$10:CE$107,OFFSET('6. Patients'!$TI$9,1,MATCH($D72,'6. Patients'!$TJ$9:$UC$9,0),ROWS('6. Patients'!DR$10:DR$107))),0))+
IFERROR(VLOOKUP($D72,$H$116:$L$146,COLUMNS($H$115:$J$115)-1+L$7,0)*$E72*$F72*'1. General Inputs'!$J$25,0),0),0)</f>
        <v>0</v>
      </c>
      <c r="M72" s="776">
        <f ca="1">ROUNDUP(IFERROR($F72*$E72*CHOOSE(M$7,
IFERROR(SUMPRODUCT('6. Patients'!CF$10:CF$107,OFFSET('6. Patients'!$DN$9,1,MATCH($D72,'6. Patients'!$DO$9:$FL$9,0),ROWS('6. Patients'!DS$10:DS$107))),0)+
IFERROR(SUMPRODUCT('6. Patients'!CF$10:CF$107,OFFSET('6. Patients'!$FM$9,1,MATCH($D72,'6. Patients'!$FN$9:$GG$9,0),ROWS('6. Patients'!DS$10:DS$107))),0)+
IFERROR(SUMPRODUCT('6. Patients'!CF$10:CF$107,OFFSET('6. Patients'!$GH$9,1,MATCH($D72,'6. Patients'!$GI$9:$IF$9,0),ROWS('6. Patients'!DS$10:DS$107))),0)+
IFERROR(SUMPRODUCT('6. Patients'!CF$10:CF$107,OFFSET('6. Patients'!$IG$9,1,MATCH($D72,'6. Patients'!$IH$9:$JA$9,0),ROWS('6. Patients'!DS$10:DS$107))),0),
IFERROR(SUMPRODUCT('6. Patients'!CF$10:CF$107,OFFSET('6. Patients'!$JB$9,1,MATCH($D72,'6. Patients'!$JC$9:$KZ$9,0),ROWS('6. Patients'!DS$10:DS$107))),0)+
IFERROR(SUMPRODUCT('6. Patients'!CF$10:CF$107,OFFSET('6. Patients'!$LA$9,1,MATCH($D72,'6. Patients'!$LB$9:$LU$9,0),ROWS('6. Patients'!DS$10:DS$107))),0)+
IFERROR(SUMPRODUCT('6. Patients'!CF$10:CF$107,OFFSET('6. Patients'!$LV$9,1,MATCH($D72,'6. Patients'!$LW$9:$NT$9,0),ROWS('6. Patients'!DS$10:DS$107))),0)+
IFERROR(SUMPRODUCT('6. Patients'!CF$10:CF$107,OFFSET('6. Patients'!$NU$9,1,MATCH($D72,'6. Patients'!$NV$9:$OO$9,0),ROWS('6. Patients'!DS$10:DS$107))),0),
IFERROR(SUMPRODUCT('6. Patients'!CF$10:CF$107,OFFSET('6. Patients'!$OP$9,1,MATCH($D72,'6. Patients'!$OQ$9:$QN$9,0),ROWS('6. Patients'!DS$10:DS$107))),0)+
IFERROR(SUMPRODUCT('6. Patients'!CF$10:CF$107,OFFSET('6. Patients'!$QO$9,1,MATCH($D72,'6. Patients'!$QP$9:$RI$9,0),ROWS('6. Patients'!DS$10:DS$107))),0)+
IFERROR(SUMPRODUCT('6. Patients'!CF$10:CF$107,OFFSET('6. Patients'!$RJ$9,1,MATCH($D72,'6. Patients'!$RK$9:$TH$9,0),ROWS('6. Patients'!DS$10:DS$107))),0)+
IFERROR(SUMPRODUCT('6. Patients'!CF$10:CF$107,OFFSET('6. Patients'!$TI$9,1,MATCH($D72,'6. Patients'!$TJ$9:$UC$9,0),ROWS('6. Patients'!DS$10:DS$107))),0))+
IFERROR(VLOOKUP($D72,$H$116:$L$146,COLUMNS($H$115:$J$115)-1+M$7,0)*$E72*$F72*'1. General Inputs'!$J$25,0),0),0)</f>
        <v>0</v>
      </c>
      <c r="N72" s="776">
        <f ca="1">ROUNDUP(IFERROR($F72*$E72*CHOOSE(N$7,
IFERROR(SUMPRODUCT('6. Patients'!CG$10:CG$107,OFFSET('6. Patients'!$DN$9,1,MATCH($D72,'6. Patients'!$DO$9:$FL$9,0),ROWS('6. Patients'!DT$10:DT$107))),0)+
IFERROR(SUMPRODUCT('6. Patients'!CG$10:CG$107,OFFSET('6. Patients'!$FM$9,1,MATCH($D72,'6. Patients'!$FN$9:$GG$9,0),ROWS('6. Patients'!DT$10:DT$107))),0)+
IFERROR(SUMPRODUCT('6. Patients'!CG$10:CG$107,OFFSET('6. Patients'!$GH$9,1,MATCH($D72,'6. Patients'!$GI$9:$IF$9,0),ROWS('6. Patients'!DT$10:DT$107))),0)+
IFERROR(SUMPRODUCT('6. Patients'!CG$10:CG$107,OFFSET('6. Patients'!$IG$9,1,MATCH($D72,'6. Patients'!$IH$9:$JA$9,0),ROWS('6. Patients'!DT$10:DT$107))),0),
IFERROR(SUMPRODUCT('6. Patients'!CG$10:CG$107,OFFSET('6. Patients'!$JB$9,1,MATCH($D72,'6. Patients'!$JC$9:$KZ$9,0),ROWS('6. Patients'!DT$10:DT$107))),0)+
IFERROR(SUMPRODUCT('6. Patients'!CG$10:CG$107,OFFSET('6. Patients'!$LA$9,1,MATCH($D72,'6. Patients'!$LB$9:$LU$9,0),ROWS('6. Patients'!DT$10:DT$107))),0)+
IFERROR(SUMPRODUCT('6. Patients'!CG$10:CG$107,OFFSET('6. Patients'!$LV$9,1,MATCH($D72,'6. Patients'!$LW$9:$NT$9,0),ROWS('6. Patients'!DT$10:DT$107))),0)+
IFERROR(SUMPRODUCT('6. Patients'!CG$10:CG$107,OFFSET('6. Patients'!$NU$9,1,MATCH($D72,'6. Patients'!$NV$9:$OO$9,0),ROWS('6. Patients'!DT$10:DT$107))),0),
IFERROR(SUMPRODUCT('6. Patients'!CG$10:CG$107,OFFSET('6. Patients'!$OP$9,1,MATCH($D72,'6. Patients'!$OQ$9:$QN$9,0),ROWS('6. Patients'!DT$10:DT$107))),0)+
IFERROR(SUMPRODUCT('6. Patients'!CG$10:CG$107,OFFSET('6. Patients'!$QO$9,1,MATCH($D72,'6. Patients'!$QP$9:$RI$9,0),ROWS('6. Patients'!DT$10:DT$107))),0)+
IFERROR(SUMPRODUCT('6. Patients'!CG$10:CG$107,OFFSET('6. Patients'!$RJ$9,1,MATCH($D72,'6. Patients'!$RK$9:$TH$9,0),ROWS('6. Patients'!DT$10:DT$107))),0)+
IFERROR(SUMPRODUCT('6. Patients'!CG$10:CG$107,OFFSET('6. Patients'!$TI$9,1,MATCH($D72,'6. Patients'!$TJ$9:$UC$9,0),ROWS('6. Patients'!DT$10:DT$107))),0))+
IFERROR(VLOOKUP($D72,$H$116:$L$146,COLUMNS($H$115:$J$115)-1+N$7,0)*$E72*$F72*'1. General Inputs'!$J$25,0),0),0)</f>
        <v>0</v>
      </c>
      <c r="O72" s="776">
        <f ca="1">ROUNDUP(IFERROR($F72*$E72*CHOOSE(O$7,
IFERROR(SUMPRODUCT('6. Patients'!CH$10:CH$107,OFFSET('6. Patients'!$DN$9,1,MATCH($D72,'6. Patients'!$DO$9:$FL$9,0),ROWS('6. Patients'!DU$10:DU$107))),0)+
IFERROR(SUMPRODUCT('6. Patients'!CH$10:CH$107,OFFSET('6. Patients'!$FM$9,1,MATCH($D72,'6. Patients'!$FN$9:$GG$9,0),ROWS('6. Patients'!DU$10:DU$107))),0)+
IFERROR(SUMPRODUCT('6. Patients'!CH$10:CH$107,OFFSET('6. Patients'!$GH$9,1,MATCH($D72,'6. Patients'!$GI$9:$IF$9,0),ROWS('6. Patients'!DU$10:DU$107))),0)+
IFERROR(SUMPRODUCT('6. Patients'!CH$10:CH$107,OFFSET('6. Patients'!$IG$9,1,MATCH($D72,'6. Patients'!$IH$9:$JA$9,0),ROWS('6. Patients'!DU$10:DU$107))),0),
IFERROR(SUMPRODUCT('6. Patients'!CH$10:CH$107,OFFSET('6. Patients'!$JB$9,1,MATCH($D72,'6. Patients'!$JC$9:$KZ$9,0),ROWS('6. Patients'!DU$10:DU$107))),0)+
IFERROR(SUMPRODUCT('6. Patients'!CH$10:CH$107,OFFSET('6. Patients'!$LA$9,1,MATCH($D72,'6. Patients'!$LB$9:$LU$9,0),ROWS('6. Patients'!DU$10:DU$107))),0)+
IFERROR(SUMPRODUCT('6. Patients'!CH$10:CH$107,OFFSET('6. Patients'!$LV$9,1,MATCH($D72,'6. Patients'!$LW$9:$NT$9,0),ROWS('6. Patients'!DU$10:DU$107))),0)+
IFERROR(SUMPRODUCT('6. Patients'!CH$10:CH$107,OFFSET('6. Patients'!$NU$9,1,MATCH($D72,'6. Patients'!$NV$9:$OO$9,0),ROWS('6. Patients'!DU$10:DU$107))),0),
IFERROR(SUMPRODUCT('6. Patients'!CH$10:CH$107,OFFSET('6. Patients'!$OP$9,1,MATCH($D72,'6. Patients'!$OQ$9:$QN$9,0),ROWS('6. Patients'!DU$10:DU$107))),0)+
IFERROR(SUMPRODUCT('6. Patients'!CH$10:CH$107,OFFSET('6. Patients'!$QO$9,1,MATCH($D72,'6. Patients'!$QP$9:$RI$9,0),ROWS('6. Patients'!DU$10:DU$107))),0)+
IFERROR(SUMPRODUCT('6. Patients'!CH$10:CH$107,OFFSET('6. Patients'!$RJ$9,1,MATCH($D72,'6. Patients'!$RK$9:$TH$9,0),ROWS('6. Patients'!DU$10:DU$107))),0)+
IFERROR(SUMPRODUCT('6. Patients'!CH$10:CH$107,OFFSET('6. Patients'!$TI$9,1,MATCH($D72,'6. Patients'!$TJ$9:$UC$9,0),ROWS('6. Patients'!DU$10:DU$107))),0))+
IFERROR(VLOOKUP($D72,$H$116:$L$146,COLUMNS($H$115:$J$115)-1+O$7,0)*$E72*$F72*'1. General Inputs'!$J$25,0),0),0)</f>
        <v>0</v>
      </c>
      <c r="P72" s="776">
        <f ca="1">ROUNDUP(IFERROR($F72*$E72*CHOOSE(P$7,
IFERROR(SUMPRODUCT('6. Patients'!CI$10:CI$107,OFFSET('6. Patients'!$DN$9,1,MATCH($D72,'6. Patients'!$DO$9:$FL$9,0),ROWS('6. Patients'!DV$10:DV$107))),0)+
IFERROR(SUMPRODUCT('6. Patients'!CI$10:CI$107,OFFSET('6. Patients'!$FM$9,1,MATCH($D72,'6. Patients'!$FN$9:$GG$9,0),ROWS('6. Patients'!DV$10:DV$107))),0)+
IFERROR(SUMPRODUCT('6. Patients'!CI$10:CI$107,OFFSET('6. Patients'!$GH$9,1,MATCH($D72,'6. Patients'!$GI$9:$IF$9,0),ROWS('6. Patients'!DV$10:DV$107))),0)+
IFERROR(SUMPRODUCT('6. Patients'!CI$10:CI$107,OFFSET('6. Patients'!$IG$9,1,MATCH($D72,'6. Patients'!$IH$9:$JA$9,0),ROWS('6. Patients'!DV$10:DV$107))),0),
IFERROR(SUMPRODUCT('6. Patients'!CI$10:CI$107,OFFSET('6. Patients'!$JB$9,1,MATCH($D72,'6. Patients'!$JC$9:$KZ$9,0),ROWS('6. Patients'!DV$10:DV$107))),0)+
IFERROR(SUMPRODUCT('6. Patients'!CI$10:CI$107,OFFSET('6. Patients'!$LA$9,1,MATCH($D72,'6. Patients'!$LB$9:$LU$9,0),ROWS('6. Patients'!DV$10:DV$107))),0)+
IFERROR(SUMPRODUCT('6. Patients'!CI$10:CI$107,OFFSET('6. Patients'!$LV$9,1,MATCH($D72,'6. Patients'!$LW$9:$NT$9,0),ROWS('6. Patients'!DV$10:DV$107))),0)+
IFERROR(SUMPRODUCT('6. Patients'!CI$10:CI$107,OFFSET('6. Patients'!$NU$9,1,MATCH($D72,'6. Patients'!$NV$9:$OO$9,0),ROWS('6. Patients'!DV$10:DV$107))),0),
IFERROR(SUMPRODUCT('6. Patients'!CI$10:CI$107,OFFSET('6. Patients'!$OP$9,1,MATCH($D72,'6. Patients'!$OQ$9:$QN$9,0),ROWS('6. Patients'!DV$10:DV$107))),0)+
IFERROR(SUMPRODUCT('6. Patients'!CI$10:CI$107,OFFSET('6. Patients'!$QO$9,1,MATCH($D72,'6. Patients'!$QP$9:$RI$9,0),ROWS('6. Patients'!DV$10:DV$107))),0)+
IFERROR(SUMPRODUCT('6. Patients'!CI$10:CI$107,OFFSET('6. Patients'!$RJ$9,1,MATCH($D72,'6. Patients'!$RK$9:$TH$9,0),ROWS('6. Patients'!DV$10:DV$107))),0)+
IFERROR(SUMPRODUCT('6. Patients'!CI$10:CI$107,OFFSET('6. Patients'!$TI$9,1,MATCH($D72,'6. Patients'!$TJ$9:$UC$9,0),ROWS('6. Patients'!DV$10:DV$107))),0))+
IFERROR(VLOOKUP($D72,$H$116:$L$146,COLUMNS($H$115:$J$115)-1+P$7,0)*$E72*$F72*'1. General Inputs'!$J$25,0),0),0)</f>
        <v>0</v>
      </c>
      <c r="Q72" s="776">
        <f ca="1">ROUNDUP(IFERROR($F72*$E72*CHOOSE(Q$7,
IFERROR(SUMPRODUCT('6. Patients'!CJ$10:CJ$107,OFFSET('6. Patients'!$DN$9,1,MATCH($D72,'6. Patients'!$DO$9:$FL$9,0),ROWS('6. Patients'!DW$10:DW$107))),0)+
IFERROR(SUMPRODUCT('6. Patients'!CJ$10:CJ$107,OFFSET('6. Patients'!$FM$9,1,MATCH($D72,'6. Patients'!$FN$9:$GG$9,0),ROWS('6. Patients'!DW$10:DW$107))),0)+
IFERROR(SUMPRODUCT('6. Patients'!CJ$10:CJ$107,OFFSET('6. Patients'!$GH$9,1,MATCH($D72,'6. Patients'!$GI$9:$IF$9,0),ROWS('6. Patients'!DW$10:DW$107))),0)+
IFERROR(SUMPRODUCT('6. Patients'!CJ$10:CJ$107,OFFSET('6. Patients'!$IG$9,1,MATCH($D72,'6. Patients'!$IH$9:$JA$9,0),ROWS('6. Patients'!DW$10:DW$107))),0),
IFERROR(SUMPRODUCT('6. Patients'!CJ$10:CJ$107,OFFSET('6. Patients'!$JB$9,1,MATCH($D72,'6. Patients'!$JC$9:$KZ$9,0),ROWS('6. Patients'!DW$10:DW$107))),0)+
IFERROR(SUMPRODUCT('6. Patients'!CJ$10:CJ$107,OFFSET('6. Patients'!$LA$9,1,MATCH($D72,'6. Patients'!$LB$9:$LU$9,0),ROWS('6. Patients'!DW$10:DW$107))),0)+
IFERROR(SUMPRODUCT('6. Patients'!CJ$10:CJ$107,OFFSET('6. Patients'!$LV$9,1,MATCH($D72,'6. Patients'!$LW$9:$NT$9,0),ROWS('6. Patients'!DW$10:DW$107))),0)+
IFERROR(SUMPRODUCT('6. Patients'!CJ$10:CJ$107,OFFSET('6. Patients'!$NU$9,1,MATCH($D72,'6. Patients'!$NV$9:$OO$9,0),ROWS('6. Patients'!DW$10:DW$107))),0),
IFERROR(SUMPRODUCT('6. Patients'!CJ$10:CJ$107,OFFSET('6. Patients'!$OP$9,1,MATCH($D72,'6. Patients'!$OQ$9:$QN$9,0),ROWS('6. Patients'!DW$10:DW$107))),0)+
IFERROR(SUMPRODUCT('6. Patients'!CJ$10:CJ$107,OFFSET('6. Patients'!$QO$9,1,MATCH($D72,'6. Patients'!$QP$9:$RI$9,0),ROWS('6. Patients'!DW$10:DW$107))),0)+
IFERROR(SUMPRODUCT('6. Patients'!CJ$10:CJ$107,OFFSET('6. Patients'!$RJ$9,1,MATCH($D72,'6. Patients'!$RK$9:$TH$9,0),ROWS('6. Patients'!DW$10:DW$107))),0)+
IFERROR(SUMPRODUCT('6. Patients'!CJ$10:CJ$107,OFFSET('6. Patients'!$TI$9,1,MATCH($D72,'6. Patients'!$TJ$9:$UC$9,0),ROWS('6. Patients'!DW$10:DW$107))),0))+
IFERROR(VLOOKUP($D72,$H$116:$L$146,COLUMNS($H$115:$J$115)-1+Q$7,0)*$E72*$F72*'1. General Inputs'!$J$25,0),0),0)</f>
        <v>0</v>
      </c>
      <c r="R72" s="776">
        <f ca="1">ROUNDUP(IFERROR($F72*$E72*CHOOSE(R$7,
IFERROR(SUMPRODUCT('6. Patients'!CK$10:CK$107,OFFSET('6. Patients'!$DN$9,1,MATCH($D72,'6. Patients'!$DO$9:$FL$9,0),ROWS('6. Patients'!DX$10:DX$107))),0)+
IFERROR(SUMPRODUCT('6. Patients'!CK$10:CK$107,OFFSET('6. Patients'!$FM$9,1,MATCH($D72,'6. Patients'!$FN$9:$GG$9,0),ROWS('6. Patients'!DX$10:DX$107))),0)+
IFERROR(SUMPRODUCT('6. Patients'!CK$10:CK$107,OFFSET('6. Patients'!$GH$9,1,MATCH($D72,'6. Patients'!$GI$9:$IF$9,0),ROWS('6. Patients'!DX$10:DX$107))),0)+
IFERROR(SUMPRODUCT('6. Patients'!CK$10:CK$107,OFFSET('6. Patients'!$IG$9,1,MATCH($D72,'6. Patients'!$IH$9:$JA$9,0),ROWS('6. Patients'!DX$10:DX$107))),0),
IFERROR(SUMPRODUCT('6. Patients'!CK$10:CK$107,OFFSET('6. Patients'!$JB$9,1,MATCH($D72,'6. Patients'!$JC$9:$KZ$9,0),ROWS('6. Patients'!DX$10:DX$107))),0)+
IFERROR(SUMPRODUCT('6. Patients'!CK$10:CK$107,OFFSET('6. Patients'!$LA$9,1,MATCH($D72,'6. Patients'!$LB$9:$LU$9,0),ROWS('6. Patients'!DX$10:DX$107))),0)+
IFERROR(SUMPRODUCT('6. Patients'!CK$10:CK$107,OFFSET('6. Patients'!$LV$9,1,MATCH($D72,'6. Patients'!$LW$9:$NT$9,0),ROWS('6. Patients'!DX$10:DX$107))),0)+
IFERROR(SUMPRODUCT('6. Patients'!CK$10:CK$107,OFFSET('6. Patients'!$NU$9,1,MATCH($D72,'6. Patients'!$NV$9:$OO$9,0),ROWS('6. Patients'!DX$10:DX$107))),0),
IFERROR(SUMPRODUCT('6. Patients'!CK$10:CK$107,OFFSET('6. Patients'!$OP$9,1,MATCH($D72,'6. Patients'!$OQ$9:$QN$9,0),ROWS('6. Patients'!DX$10:DX$107))),0)+
IFERROR(SUMPRODUCT('6. Patients'!CK$10:CK$107,OFFSET('6. Patients'!$QO$9,1,MATCH($D72,'6. Patients'!$QP$9:$RI$9,0),ROWS('6. Patients'!DX$10:DX$107))),0)+
IFERROR(SUMPRODUCT('6. Patients'!CK$10:CK$107,OFFSET('6. Patients'!$RJ$9,1,MATCH($D72,'6. Patients'!$RK$9:$TH$9,0),ROWS('6. Patients'!DX$10:DX$107))),0)+
IFERROR(SUMPRODUCT('6. Patients'!CK$10:CK$107,OFFSET('6. Patients'!$TI$9,1,MATCH($D72,'6. Patients'!$TJ$9:$UC$9,0),ROWS('6. Patients'!DX$10:DX$107))),0))+
IFERROR(VLOOKUP($D72,$H$116:$L$146,COLUMNS($H$115:$J$115)-1+R$7,0)*$E72*$F72*'1. General Inputs'!$J$25,0),0),0)</f>
        <v>0</v>
      </c>
      <c r="S72" s="776">
        <f ca="1">ROUNDUP(IFERROR($F72*$E72*CHOOSE(S$7,
IFERROR(SUMPRODUCT('6. Patients'!CL$10:CL$107,OFFSET('6. Patients'!$DN$9,1,MATCH($D72,'6. Patients'!$DO$9:$FL$9,0),ROWS('6. Patients'!DY$10:DY$107))),0)+
IFERROR(SUMPRODUCT('6. Patients'!CL$10:CL$107,OFFSET('6. Patients'!$FM$9,1,MATCH($D72,'6. Patients'!$FN$9:$GG$9,0),ROWS('6. Patients'!DY$10:DY$107))),0)+
IFERROR(SUMPRODUCT('6. Patients'!CL$10:CL$107,OFFSET('6. Patients'!$GH$9,1,MATCH($D72,'6. Patients'!$GI$9:$IF$9,0),ROWS('6. Patients'!DY$10:DY$107))),0)+
IFERROR(SUMPRODUCT('6. Patients'!CL$10:CL$107,OFFSET('6. Patients'!$IG$9,1,MATCH($D72,'6. Patients'!$IH$9:$JA$9,0),ROWS('6. Patients'!DY$10:DY$107))),0),
IFERROR(SUMPRODUCT('6. Patients'!CL$10:CL$107,OFFSET('6. Patients'!$JB$9,1,MATCH($D72,'6. Patients'!$JC$9:$KZ$9,0),ROWS('6. Patients'!DY$10:DY$107))),0)+
IFERROR(SUMPRODUCT('6. Patients'!CL$10:CL$107,OFFSET('6. Patients'!$LA$9,1,MATCH($D72,'6. Patients'!$LB$9:$LU$9,0),ROWS('6. Patients'!DY$10:DY$107))),0)+
IFERROR(SUMPRODUCT('6. Patients'!CL$10:CL$107,OFFSET('6. Patients'!$LV$9,1,MATCH($D72,'6. Patients'!$LW$9:$NT$9,0),ROWS('6. Patients'!DY$10:DY$107))),0)+
IFERROR(SUMPRODUCT('6. Patients'!CL$10:CL$107,OFFSET('6. Patients'!$NU$9,1,MATCH($D72,'6. Patients'!$NV$9:$OO$9,0),ROWS('6. Patients'!DY$10:DY$107))),0),
IFERROR(SUMPRODUCT('6. Patients'!CL$10:CL$107,OFFSET('6. Patients'!$OP$9,1,MATCH($D72,'6. Patients'!$OQ$9:$QN$9,0),ROWS('6. Patients'!DY$10:DY$107))),0)+
IFERROR(SUMPRODUCT('6. Patients'!CL$10:CL$107,OFFSET('6. Patients'!$QO$9,1,MATCH($D72,'6. Patients'!$QP$9:$RI$9,0),ROWS('6. Patients'!DY$10:DY$107))),0)+
IFERROR(SUMPRODUCT('6. Patients'!CL$10:CL$107,OFFSET('6. Patients'!$RJ$9,1,MATCH($D72,'6. Patients'!$RK$9:$TH$9,0),ROWS('6. Patients'!DY$10:DY$107))),0)+
IFERROR(SUMPRODUCT('6. Patients'!CL$10:CL$107,OFFSET('6. Patients'!$TI$9,1,MATCH($D72,'6. Patients'!$TJ$9:$UC$9,0),ROWS('6. Patients'!DY$10:DY$107))),0))+
IFERROR(VLOOKUP($D72,$H$116:$L$146,COLUMNS($H$115:$J$115)-1+S$7,0)*$E72*$F72*'1. General Inputs'!$J$25,0),0),0)</f>
        <v>0</v>
      </c>
      <c r="T72" s="776">
        <f ca="1">ROUNDUP(IFERROR($F72*$E72*CHOOSE(T$7,
IFERROR(SUMPRODUCT('6. Patients'!CM$10:CM$107,OFFSET('6. Patients'!$DN$9,1,MATCH($D72,'6. Patients'!$DO$9:$FL$9,0),ROWS('6. Patients'!DZ$10:DZ$107))),0)+
IFERROR(SUMPRODUCT('6. Patients'!CM$10:CM$107,OFFSET('6. Patients'!$FM$9,1,MATCH($D72,'6. Patients'!$FN$9:$GG$9,0),ROWS('6. Patients'!DZ$10:DZ$107))),0)+
IFERROR(SUMPRODUCT('6. Patients'!CM$10:CM$107,OFFSET('6. Patients'!$GH$9,1,MATCH($D72,'6. Patients'!$GI$9:$IF$9,0),ROWS('6. Patients'!DZ$10:DZ$107))),0)+
IFERROR(SUMPRODUCT('6. Patients'!CM$10:CM$107,OFFSET('6. Patients'!$IG$9,1,MATCH($D72,'6. Patients'!$IH$9:$JA$9,0),ROWS('6. Patients'!DZ$10:DZ$107))),0),
IFERROR(SUMPRODUCT('6. Patients'!CM$10:CM$107,OFFSET('6. Patients'!$JB$9,1,MATCH($D72,'6. Patients'!$JC$9:$KZ$9,0),ROWS('6. Patients'!DZ$10:DZ$107))),0)+
IFERROR(SUMPRODUCT('6. Patients'!CM$10:CM$107,OFFSET('6. Patients'!$LA$9,1,MATCH($D72,'6. Patients'!$LB$9:$LU$9,0),ROWS('6. Patients'!DZ$10:DZ$107))),0)+
IFERROR(SUMPRODUCT('6. Patients'!CM$10:CM$107,OFFSET('6. Patients'!$LV$9,1,MATCH($D72,'6. Patients'!$LW$9:$NT$9,0),ROWS('6. Patients'!DZ$10:DZ$107))),0)+
IFERROR(SUMPRODUCT('6. Patients'!CM$10:CM$107,OFFSET('6. Patients'!$NU$9,1,MATCH($D72,'6. Patients'!$NV$9:$OO$9,0),ROWS('6. Patients'!DZ$10:DZ$107))),0),
IFERROR(SUMPRODUCT('6. Patients'!CM$10:CM$107,OFFSET('6. Patients'!$OP$9,1,MATCH($D72,'6. Patients'!$OQ$9:$QN$9,0),ROWS('6. Patients'!DZ$10:DZ$107))),0)+
IFERROR(SUMPRODUCT('6. Patients'!CM$10:CM$107,OFFSET('6. Patients'!$QO$9,1,MATCH($D72,'6. Patients'!$QP$9:$RI$9,0),ROWS('6. Patients'!DZ$10:DZ$107))),0)+
IFERROR(SUMPRODUCT('6. Patients'!CM$10:CM$107,OFFSET('6. Patients'!$RJ$9,1,MATCH($D72,'6. Patients'!$RK$9:$TH$9,0),ROWS('6. Patients'!DZ$10:DZ$107))),0)+
IFERROR(SUMPRODUCT('6. Patients'!CM$10:CM$107,OFFSET('6. Patients'!$TI$9,1,MATCH($D72,'6. Patients'!$TJ$9:$UC$9,0),ROWS('6. Patients'!DZ$10:DZ$107))),0))+
IFERROR(VLOOKUP($D72,$H$116:$L$146,COLUMNS($H$115:$J$115)-1+T$7,0)*$E72*$F72*'1. General Inputs'!$J$25,0),0),0)</f>
        <v>0</v>
      </c>
      <c r="U72" s="776">
        <f ca="1">ROUNDUP(IFERROR($F72*$E72*CHOOSE(U$7,
IFERROR(SUMPRODUCT('6. Patients'!CN$10:CN$107,OFFSET('6. Patients'!$DN$9,1,MATCH($D72,'6. Patients'!$DO$9:$FL$9,0),ROWS('6. Patients'!EA$10:EA$107))),0)+
IFERROR(SUMPRODUCT('6. Patients'!CN$10:CN$107,OFFSET('6. Patients'!$FM$9,1,MATCH($D72,'6. Patients'!$FN$9:$GG$9,0),ROWS('6. Patients'!EA$10:EA$107))),0)+
IFERROR(SUMPRODUCT('6. Patients'!CN$10:CN$107,OFFSET('6. Patients'!$GH$9,1,MATCH($D72,'6. Patients'!$GI$9:$IF$9,0),ROWS('6. Patients'!EA$10:EA$107))),0)+
IFERROR(SUMPRODUCT('6. Patients'!CN$10:CN$107,OFFSET('6. Patients'!$IG$9,1,MATCH($D72,'6. Patients'!$IH$9:$JA$9,0),ROWS('6. Patients'!EA$10:EA$107))),0),
IFERROR(SUMPRODUCT('6. Patients'!CN$10:CN$107,OFFSET('6. Patients'!$JB$9,1,MATCH($D72,'6. Patients'!$JC$9:$KZ$9,0),ROWS('6. Patients'!EA$10:EA$107))),0)+
IFERROR(SUMPRODUCT('6. Patients'!CN$10:CN$107,OFFSET('6. Patients'!$LA$9,1,MATCH($D72,'6. Patients'!$LB$9:$LU$9,0),ROWS('6. Patients'!EA$10:EA$107))),0)+
IFERROR(SUMPRODUCT('6. Patients'!CN$10:CN$107,OFFSET('6. Patients'!$LV$9,1,MATCH($D72,'6. Patients'!$LW$9:$NT$9,0),ROWS('6. Patients'!EA$10:EA$107))),0)+
IFERROR(SUMPRODUCT('6. Patients'!CN$10:CN$107,OFFSET('6. Patients'!$NU$9,1,MATCH($D72,'6. Patients'!$NV$9:$OO$9,0),ROWS('6. Patients'!EA$10:EA$107))),0),
IFERROR(SUMPRODUCT('6. Patients'!CN$10:CN$107,OFFSET('6. Patients'!$OP$9,1,MATCH($D72,'6. Patients'!$OQ$9:$QN$9,0),ROWS('6. Patients'!EA$10:EA$107))),0)+
IFERROR(SUMPRODUCT('6. Patients'!CN$10:CN$107,OFFSET('6. Patients'!$QO$9,1,MATCH($D72,'6. Patients'!$QP$9:$RI$9,0),ROWS('6. Patients'!EA$10:EA$107))),0)+
IFERROR(SUMPRODUCT('6. Patients'!CN$10:CN$107,OFFSET('6. Patients'!$RJ$9,1,MATCH($D72,'6. Patients'!$RK$9:$TH$9,0),ROWS('6. Patients'!EA$10:EA$107))),0)+
IFERROR(SUMPRODUCT('6. Patients'!CN$10:CN$107,OFFSET('6. Patients'!$TI$9,1,MATCH($D72,'6. Patients'!$TJ$9:$UC$9,0),ROWS('6. Patients'!EA$10:EA$107))),0))+
IFERROR(VLOOKUP($D72,$H$116:$L$146,COLUMNS($H$115:$J$115)-1+U$7,0)*$E72*$F72*'1. General Inputs'!$J$25,0),0),0)</f>
        <v>0</v>
      </c>
      <c r="V72" s="776">
        <f ca="1">ROUNDUP(IFERROR($F72*$E72*CHOOSE(V$7,
IFERROR(SUMPRODUCT('6. Patients'!CO$10:CO$107,OFFSET('6. Patients'!$DN$9,1,MATCH($D72,'6. Patients'!$DO$9:$FL$9,0),ROWS('6. Patients'!EB$10:EB$107))),0)+
IFERROR(SUMPRODUCT('6. Patients'!CO$10:CO$107,OFFSET('6. Patients'!$FM$9,1,MATCH($D72,'6. Patients'!$FN$9:$GG$9,0),ROWS('6. Patients'!EB$10:EB$107))),0)+
IFERROR(SUMPRODUCT('6. Patients'!CO$10:CO$107,OFFSET('6. Patients'!$GH$9,1,MATCH($D72,'6. Patients'!$GI$9:$IF$9,0),ROWS('6. Patients'!EB$10:EB$107))),0)+
IFERROR(SUMPRODUCT('6. Patients'!CO$10:CO$107,OFFSET('6. Patients'!$IG$9,1,MATCH($D72,'6. Patients'!$IH$9:$JA$9,0),ROWS('6. Patients'!EB$10:EB$107))),0),
IFERROR(SUMPRODUCT('6. Patients'!CO$10:CO$107,OFFSET('6. Patients'!$JB$9,1,MATCH($D72,'6. Patients'!$JC$9:$KZ$9,0),ROWS('6. Patients'!EB$10:EB$107))),0)+
IFERROR(SUMPRODUCT('6. Patients'!CO$10:CO$107,OFFSET('6. Patients'!$LA$9,1,MATCH($D72,'6. Patients'!$LB$9:$LU$9,0),ROWS('6. Patients'!EB$10:EB$107))),0)+
IFERROR(SUMPRODUCT('6. Patients'!CO$10:CO$107,OFFSET('6. Patients'!$LV$9,1,MATCH($D72,'6. Patients'!$LW$9:$NT$9,0),ROWS('6. Patients'!EB$10:EB$107))),0)+
IFERROR(SUMPRODUCT('6. Patients'!CO$10:CO$107,OFFSET('6. Patients'!$NU$9,1,MATCH($D72,'6. Patients'!$NV$9:$OO$9,0),ROWS('6. Patients'!EB$10:EB$107))),0),
IFERROR(SUMPRODUCT('6. Patients'!CO$10:CO$107,OFFSET('6. Patients'!$OP$9,1,MATCH($D72,'6. Patients'!$OQ$9:$QN$9,0),ROWS('6. Patients'!EB$10:EB$107))),0)+
IFERROR(SUMPRODUCT('6. Patients'!CO$10:CO$107,OFFSET('6. Patients'!$QO$9,1,MATCH($D72,'6. Patients'!$QP$9:$RI$9,0),ROWS('6. Patients'!EB$10:EB$107))),0)+
IFERROR(SUMPRODUCT('6. Patients'!CO$10:CO$107,OFFSET('6. Patients'!$RJ$9,1,MATCH($D72,'6. Patients'!$RK$9:$TH$9,0),ROWS('6. Patients'!EB$10:EB$107))),0)+
IFERROR(SUMPRODUCT('6. Patients'!CO$10:CO$107,OFFSET('6. Patients'!$TI$9,1,MATCH($D72,'6. Patients'!$TJ$9:$UC$9,0),ROWS('6. Patients'!EB$10:EB$107))),0))+
IFERROR(VLOOKUP($D72,$H$116:$L$146,COLUMNS($H$115:$J$115)-1+V$7,0)*$E72*$F72*'1. General Inputs'!$J$25,0),0),0)</f>
        <v>0</v>
      </c>
      <c r="W72" s="776">
        <f ca="1">ROUNDUP(IFERROR($F72*$E72*CHOOSE(W$7,
IFERROR(SUMPRODUCT('6. Patients'!CP$10:CP$107,OFFSET('6. Patients'!$DN$9,1,MATCH($D72,'6. Patients'!$DO$9:$FL$9,0),ROWS('6. Patients'!EC$10:EC$107))),0)+
IFERROR(SUMPRODUCT('6. Patients'!CP$10:CP$107,OFFSET('6. Patients'!$FM$9,1,MATCH($D72,'6. Patients'!$FN$9:$GG$9,0),ROWS('6. Patients'!EC$10:EC$107))),0)+
IFERROR(SUMPRODUCT('6. Patients'!CP$10:CP$107,OFFSET('6. Patients'!$GH$9,1,MATCH($D72,'6. Patients'!$GI$9:$IF$9,0),ROWS('6. Patients'!EC$10:EC$107))),0)+
IFERROR(SUMPRODUCT('6. Patients'!CP$10:CP$107,OFFSET('6. Patients'!$IG$9,1,MATCH($D72,'6. Patients'!$IH$9:$JA$9,0),ROWS('6. Patients'!EC$10:EC$107))),0),
IFERROR(SUMPRODUCT('6. Patients'!CP$10:CP$107,OFFSET('6. Patients'!$JB$9,1,MATCH($D72,'6. Patients'!$JC$9:$KZ$9,0),ROWS('6. Patients'!EC$10:EC$107))),0)+
IFERROR(SUMPRODUCT('6. Patients'!CP$10:CP$107,OFFSET('6. Patients'!$LA$9,1,MATCH($D72,'6. Patients'!$LB$9:$LU$9,0),ROWS('6. Patients'!EC$10:EC$107))),0)+
IFERROR(SUMPRODUCT('6. Patients'!CP$10:CP$107,OFFSET('6. Patients'!$LV$9,1,MATCH($D72,'6. Patients'!$LW$9:$NT$9,0),ROWS('6. Patients'!EC$10:EC$107))),0)+
IFERROR(SUMPRODUCT('6. Patients'!CP$10:CP$107,OFFSET('6. Patients'!$NU$9,1,MATCH($D72,'6. Patients'!$NV$9:$OO$9,0),ROWS('6. Patients'!EC$10:EC$107))),0),
IFERROR(SUMPRODUCT('6. Patients'!CP$10:CP$107,OFFSET('6. Patients'!$OP$9,1,MATCH($D72,'6. Patients'!$OQ$9:$QN$9,0),ROWS('6. Patients'!EC$10:EC$107))),0)+
IFERROR(SUMPRODUCT('6. Patients'!CP$10:CP$107,OFFSET('6. Patients'!$QO$9,1,MATCH($D72,'6. Patients'!$QP$9:$RI$9,0),ROWS('6. Patients'!EC$10:EC$107))),0)+
IFERROR(SUMPRODUCT('6. Patients'!CP$10:CP$107,OFFSET('6. Patients'!$RJ$9,1,MATCH($D72,'6. Patients'!$RK$9:$TH$9,0),ROWS('6. Patients'!EC$10:EC$107))),0)+
IFERROR(SUMPRODUCT('6. Patients'!CP$10:CP$107,OFFSET('6. Patients'!$TI$9,1,MATCH($D72,'6. Patients'!$TJ$9:$UC$9,0),ROWS('6. Patients'!EC$10:EC$107))),0))+
IFERROR(VLOOKUP($D72,$H$116:$L$146,COLUMNS($H$115:$J$115)-1+W$7,0)*$E72*$F72*'1. General Inputs'!$J$25,0),0),0)</f>
        <v>0</v>
      </c>
      <c r="X72" s="776">
        <f ca="1">ROUNDUP(IFERROR($F72*$E72*CHOOSE(X$7,
IFERROR(SUMPRODUCT('6. Patients'!CQ$10:CQ$107,OFFSET('6. Patients'!$DN$9,1,MATCH($D72,'6. Patients'!$DO$9:$FL$9,0),ROWS('6. Patients'!ED$10:ED$107))),0)+
IFERROR(SUMPRODUCT('6. Patients'!CQ$10:CQ$107,OFFSET('6. Patients'!$FM$9,1,MATCH($D72,'6. Patients'!$FN$9:$GG$9,0),ROWS('6. Patients'!ED$10:ED$107))),0)+
IFERROR(SUMPRODUCT('6. Patients'!CQ$10:CQ$107,OFFSET('6. Patients'!$GH$9,1,MATCH($D72,'6. Patients'!$GI$9:$IF$9,0),ROWS('6. Patients'!ED$10:ED$107))),0)+
IFERROR(SUMPRODUCT('6. Patients'!CQ$10:CQ$107,OFFSET('6. Patients'!$IG$9,1,MATCH($D72,'6. Patients'!$IH$9:$JA$9,0),ROWS('6. Patients'!ED$10:ED$107))),0),
IFERROR(SUMPRODUCT('6. Patients'!CQ$10:CQ$107,OFFSET('6. Patients'!$JB$9,1,MATCH($D72,'6. Patients'!$JC$9:$KZ$9,0),ROWS('6. Patients'!ED$10:ED$107))),0)+
IFERROR(SUMPRODUCT('6. Patients'!CQ$10:CQ$107,OFFSET('6. Patients'!$LA$9,1,MATCH($D72,'6. Patients'!$LB$9:$LU$9,0),ROWS('6. Patients'!ED$10:ED$107))),0)+
IFERROR(SUMPRODUCT('6. Patients'!CQ$10:CQ$107,OFFSET('6. Patients'!$LV$9,1,MATCH($D72,'6. Patients'!$LW$9:$NT$9,0),ROWS('6. Patients'!ED$10:ED$107))),0)+
IFERROR(SUMPRODUCT('6. Patients'!CQ$10:CQ$107,OFFSET('6. Patients'!$NU$9,1,MATCH($D72,'6. Patients'!$NV$9:$OO$9,0),ROWS('6. Patients'!ED$10:ED$107))),0),
IFERROR(SUMPRODUCT('6. Patients'!CQ$10:CQ$107,OFFSET('6. Patients'!$OP$9,1,MATCH($D72,'6. Patients'!$OQ$9:$QN$9,0),ROWS('6. Patients'!ED$10:ED$107))),0)+
IFERROR(SUMPRODUCT('6. Patients'!CQ$10:CQ$107,OFFSET('6. Patients'!$QO$9,1,MATCH($D72,'6. Patients'!$QP$9:$RI$9,0),ROWS('6. Patients'!ED$10:ED$107))),0)+
IFERROR(SUMPRODUCT('6. Patients'!CQ$10:CQ$107,OFFSET('6. Patients'!$RJ$9,1,MATCH($D72,'6. Patients'!$RK$9:$TH$9,0),ROWS('6. Patients'!ED$10:ED$107))),0)+
IFERROR(SUMPRODUCT('6. Patients'!CQ$10:CQ$107,OFFSET('6. Patients'!$TI$9,1,MATCH($D72,'6. Patients'!$TJ$9:$UC$9,0),ROWS('6. Patients'!ED$10:ED$107))),0))+
IFERROR(VLOOKUP($D72,$H$116:$L$146,COLUMNS($H$115:$J$115)-1+X$7,0)*$E72*$F72*'1. General Inputs'!$J$25,0),0),0)</f>
        <v>0</v>
      </c>
      <c r="Y72" s="776">
        <f ca="1">ROUNDUP(IFERROR($F72*$E72*CHOOSE(Y$7,
IFERROR(SUMPRODUCT('6. Patients'!CR$10:CR$107,OFFSET('6. Patients'!$DN$9,1,MATCH($D72,'6. Patients'!$DO$9:$FL$9,0),ROWS('6. Patients'!EE$10:EE$107))),0)+
IFERROR(SUMPRODUCT('6. Patients'!CR$10:CR$107,OFFSET('6. Patients'!$FM$9,1,MATCH($D72,'6. Patients'!$FN$9:$GG$9,0),ROWS('6. Patients'!EE$10:EE$107))),0)+
IFERROR(SUMPRODUCT('6. Patients'!CR$10:CR$107,OFFSET('6. Patients'!$GH$9,1,MATCH($D72,'6. Patients'!$GI$9:$IF$9,0),ROWS('6. Patients'!EE$10:EE$107))),0)+
IFERROR(SUMPRODUCT('6. Patients'!CR$10:CR$107,OFFSET('6. Patients'!$IG$9,1,MATCH($D72,'6. Patients'!$IH$9:$JA$9,0),ROWS('6. Patients'!EE$10:EE$107))),0),
IFERROR(SUMPRODUCT('6. Patients'!CR$10:CR$107,OFFSET('6. Patients'!$JB$9,1,MATCH($D72,'6. Patients'!$JC$9:$KZ$9,0),ROWS('6. Patients'!EE$10:EE$107))),0)+
IFERROR(SUMPRODUCT('6. Patients'!CR$10:CR$107,OFFSET('6. Patients'!$LA$9,1,MATCH($D72,'6. Patients'!$LB$9:$LU$9,0),ROWS('6. Patients'!EE$10:EE$107))),0)+
IFERROR(SUMPRODUCT('6. Patients'!CR$10:CR$107,OFFSET('6. Patients'!$LV$9,1,MATCH($D72,'6. Patients'!$LW$9:$NT$9,0),ROWS('6. Patients'!EE$10:EE$107))),0)+
IFERROR(SUMPRODUCT('6. Patients'!CR$10:CR$107,OFFSET('6. Patients'!$NU$9,1,MATCH($D72,'6. Patients'!$NV$9:$OO$9,0),ROWS('6. Patients'!EE$10:EE$107))),0),
IFERROR(SUMPRODUCT('6. Patients'!CR$10:CR$107,OFFSET('6. Patients'!$OP$9,1,MATCH($D72,'6. Patients'!$OQ$9:$QN$9,0),ROWS('6. Patients'!EE$10:EE$107))),0)+
IFERROR(SUMPRODUCT('6. Patients'!CR$10:CR$107,OFFSET('6. Patients'!$QO$9,1,MATCH($D72,'6. Patients'!$QP$9:$RI$9,0),ROWS('6. Patients'!EE$10:EE$107))),0)+
IFERROR(SUMPRODUCT('6. Patients'!CR$10:CR$107,OFFSET('6. Patients'!$RJ$9,1,MATCH($D72,'6. Patients'!$RK$9:$TH$9,0),ROWS('6. Patients'!EE$10:EE$107))),0)+
IFERROR(SUMPRODUCT('6. Patients'!CR$10:CR$107,OFFSET('6. Patients'!$TI$9,1,MATCH($D72,'6. Patients'!$TJ$9:$UC$9,0),ROWS('6. Patients'!EE$10:EE$107))),0))+
IFERROR(VLOOKUP($D72,$H$116:$L$146,COLUMNS($H$115:$J$115)-1+Y$7,0)*$E72*$F72*'1. General Inputs'!$J$25,0),0),0)</f>
        <v>0</v>
      </c>
      <c r="Z72" s="776">
        <f ca="1">ROUNDUP(IFERROR($F72*$E72*CHOOSE(Z$7,
IFERROR(SUMPRODUCT('6. Patients'!CS$10:CS$107,OFFSET('6. Patients'!$DN$9,1,MATCH($D72,'6. Patients'!$DO$9:$FL$9,0),ROWS('6. Patients'!EF$10:EF$107))),0)+
IFERROR(SUMPRODUCT('6. Patients'!CS$10:CS$107,OFFSET('6. Patients'!$FM$9,1,MATCH($D72,'6. Patients'!$FN$9:$GG$9,0),ROWS('6. Patients'!EF$10:EF$107))),0)+
IFERROR(SUMPRODUCT('6. Patients'!CS$10:CS$107,OFFSET('6. Patients'!$GH$9,1,MATCH($D72,'6. Patients'!$GI$9:$IF$9,0),ROWS('6. Patients'!EF$10:EF$107))),0)+
IFERROR(SUMPRODUCT('6. Patients'!CS$10:CS$107,OFFSET('6. Patients'!$IG$9,1,MATCH($D72,'6. Patients'!$IH$9:$JA$9,0),ROWS('6. Patients'!EF$10:EF$107))),0),
IFERROR(SUMPRODUCT('6. Patients'!CS$10:CS$107,OFFSET('6. Patients'!$JB$9,1,MATCH($D72,'6. Patients'!$JC$9:$KZ$9,0),ROWS('6. Patients'!EF$10:EF$107))),0)+
IFERROR(SUMPRODUCT('6. Patients'!CS$10:CS$107,OFFSET('6. Patients'!$LA$9,1,MATCH($D72,'6. Patients'!$LB$9:$LU$9,0),ROWS('6. Patients'!EF$10:EF$107))),0)+
IFERROR(SUMPRODUCT('6. Patients'!CS$10:CS$107,OFFSET('6. Patients'!$LV$9,1,MATCH($D72,'6. Patients'!$LW$9:$NT$9,0),ROWS('6. Patients'!EF$10:EF$107))),0)+
IFERROR(SUMPRODUCT('6. Patients'!CS$10:CS$107,OFFSET('6. Patients'!$NU$9,1,MATCH($D72,'6. Patients'!$NV$9:$OO$9,0),ROWS('6. Patients'!EF$10:EF$107))),0),
IFERROR(SUMPRODUCT('6. Patients'!CS$10:CS$107,OFFSET('6. Patients'!$OP$9,1,MATCH($D72,'6. Patients'!$OQ$9:$QN$9,0),ROWS('6. Patients'!EF$10:EF$107))),0)+
IFERROR(SUMPRODUCT('6. Patients'!CS$10:CS$107,OFFSET('6. Patients'!$QO$9,1,MATCH($D72,'6. Patients'!$QP$9:$RI$9,0),ROWS('6. Patients'!EF$10:EF$107))),0)+
IFERROR(SUMPRODUCT('6. Patients'!CS$10:CS$107,OFFSET('6. Patients'!$RJ$9,1,MATCH($D72,'6. Patients'!$RK$9:$TH$9,0),ROWS('6. Patients'!EF$10:EF$107))),0)+
IFERROR(SUMPRODUCT('6. Patients'!CS$10:CS$107,OFFSET('6. Patients'!$TI$9,1,MATCH($D72,'6. Patients'!$TJ$9:$UC$9,0),ROWS('6. Patients'!EF$10:EF$107))),0))+
IFERROR(VLOOKUP($D72,$H$116:$L$146,COLUMNS($H$115:$J$115)-1+Z$7,0)*$E72*$F72*'1. General Inputs'!$J$25,0),0),0)</f>
        <v>0</v>
      </c>
      <c r="AA72" s="776">
        <f ca="1">ROUNDUP(IFERROR($F72*$E72*CHOOSE(AA$7,
IFERROR(SUMPRODUCT('6. Patients'!CT$10:CT$107,OFFSET('6. Patients'!$DN$9,1,MATCH($D72,'6. Patients'!$DO$9:$FL$9,0),ROWS('6. Patients'!EG$10:EG$107))),0)+
IFERROR(SUMPRODUCT('6. Patients'!CT$10:CT$107,OFFSET('6. Patients'!$FM$9,1,MATCH($D72,'6. Patients'!$FN$9:$GG$9,0),ROWS('6. Patients'!EG$10:EG$107))),0)+
IFERROR(SUMPRODUCT('6. Patients'!CT$10:CT$107,OFFSET('6. Patients'!$GH$9,1,MATCH($D72,'6. Patients'!$GI$9:$IF$9,0),ROWS('6. Patients'!EG$10:EG$107))),0)+
IFERROR(SUMPRODUCT('6. Patients'!CT$10:CT$107,OFFSET('6. Patients'!$IG$9,1,MATCH($D72,'6. Patients'!$IH$9:$JA$9,0),ROWS('6. Patients'!EG$10:EG$107))),0),
IFERROR(SUMPRODUCT('6. Patients'!CT$10:CT$107,OFFSET('6. Patients'!$JB$9,1,MATCH($D72,'6. Patients'!$JC$9:$KZ$9,0),ROWS('6. Patients'!EG$10:EG$107))),0)+
IFERROR(SUMPRODUCT('6. Patients'!CT$10:CT$107,OFFSET('6. Patients'!$LA$9,1,MATCH($D72,'6. Patients'!$LB$9:$LU$9,0),ROWS('6. Patients'!EG$10:EG$107))),0)+
IFERROR(SUMPRODUCT('6. Patients'!CT$10:CT$107,OFFSET('6. Patients'!$LV$9,1,MATCH($D72,'6. Patients'!$LW$9:$NT$9,0),ROWS('6. Patients'!EG$10:EG$107))),0)+
IFERROR(SUMPRODUCT('6. Patients'!CT$10:CT$107,OFFSET('6. Patients'!$NU$9,1,MATCH($D72,'6. Patients'!$NV$9:$OO$9,0),ROWS('6. Patients'!EG$10:EG$107))),0),
IFERROR(SUMPRODUCT('6. Patients'!CT$10:CT$107,OFFSET('6. Patients'!$OP$9,1,MATCH($D72,'6. Patients'!$OQ$9:$QN$9,0),ROWS('6. Patients'!EG$10:EG$107))),0)+
IFERROR(SUMPRODUCT('6. Patients'!CT$10:CT$107,OFFSET('6. Patients'!$QO$9,1,MATCH($D72,'6. Patients'!$QP$9:$RI$9,0),ROWS('6. Patients'!EG$10:EG$107))),0)+
IFERROR(SUMPRODUCT('6. Patients'!CT$10:CT$107,OFFSET('6. Patients'!$RJ$9,1,MATCH($D72,'6. Patients'!$RK$9:$TH$9,0),ROWS('6. Patients'!EG$10:EG$107))),0)+
IFERROR(SUMPRODUCT('6. Patients'!CT$10:CT$107,OFFSET('6. Patients'!$TI$9,1,MATCH($D72,'6. Patients'!$TJ$9:$UC$9,0),ROWS('6. Patients'!EG$10:EG$107))),0))+
IFERROR(VLOOKUP($D72,$H$116:$L$146,COLUMNS($H$115:$J$115)-1+AA$7,0)*$E72*$F72*'1. General Inputs'!$J$25,0),0),0)</f>
        <v>0</v>
      </c>
      <c r="AB72" s="776">
        <f ca="1">ROUNDUP(IFERROR($F72*$E72*CHOOSE(AB$7,
IFERROR(SUMPRODUCT('6. Patients'!CU$10:CU$107,OFFSET('6. Patients'!$DN$9,1,MATCH($D72,'6. Patients'!$DO$9:$FL$9,0),ROWS('6. Patients'!EH$10:EH$107))),0)+
IFERROR(SUMPRODUCT('6. Patients'!CU$10:CU$107,OFFSET('6. Patients'!$FM$9,1,MATCH($D72,'6. Patients'!$FN$9:$GG$9,0),ROWS('6. Patients'!EH$10:EH$107))),0)+
IFERROR(SUMPRODUCT('6. Patients'!CU$10:CU$107,OFFSET('6. Patients'!$GH$9,1,MATCH($D72,'6. Patients'!$GI$9:$IF$9,0),ROWS('6. Patients'!EH$10:EH$107))),0)+
IFERROR(SUMPRODUCT('6. Patients'!CU$10:CU$107,OFFSET('6. Patients'!$IG$9,1,MATCH($D72,'6. Patients'!$IH$9:$JA$9,0),ROWS('6. Patients'!EH$10:EH$107))),0),
IFERROR(SUMPRODUCT('6. Patients'!CU$10:CU$107,OFFSET('6. Patients'!$JB$9,1,MATCH($D72,'6. Patients'!$JC$9:$KZ$9,0),ROWS('6. Patients'!EH$10:EH$107))),0)+
IFERROR(SUMPRODUCT('6. Patients'!CU$10:CU$107,OFFSET('6. Patients'!$LA$9,1,MATCH($D72,'6. Patients'!$LB$9:$LU$9,0),ROWS('6. Patients'!EH$10:EH$107))),0)+
IFERROR(SUMPRODUCT('6. Patients'!CU$10:CU$107,OFFSET('6. Patients'!$LV$9,1,MATCH($D72,'6. Patients'!$LW$9:$NT$9,0),ROWS('6. Patients'!EH$10:EH$107))),0)+
IFERROR(SUMPRODUCT('6. Patients'!CU$10:CU$107,OFFSET('6. Patients'!$NU$9,1,MATCH($D72,'6. Patients'!$NV$9:$OO$9,0),ROWS('6. Patients'!EH$10:EH$107))),0),
IFERROR(SUMPRODUCT('6. Patients'!CU$10:CU$107,OFFSET('6. Patients'!$OP$9,1,MATCH($D72,'6. Patients'!$OQ$9:$QN$9,0),ROWS('6. Patients'!EH$10:EH$107))),0)+
IFERROR(SUMPRODUCT('6. Patients'!CU$10:CU$107,OFFSET('6. Patients'!$QO$9,1,MATCH($D72,'6. Patients'!$QP$9:$RI$9,0),ROWS('6. Patients'!EH$10:EH$107))),0)+
IFERROR(SUMPRODUCT('6. Patients'!CU$10:CU$107,OFFSET('6. Patients'!$RJ$9,1,MATCH($D72,'6. Patients'!$RK$9:$TH$9,0),ROWS('6. Patients'!EH$10:EH$107))),0)+
IFERROR(SUMPRODUCT('6. Patients'!CU$10:CU$107,OFFSET('6. Patients'!$TI$9,1,MATCH($D72,'6. Patients'!$TJ$9:$UC$9,0),ROWS('6. Patients'!EH$10:EH$107))),0))+
IFERROR(VLOOKUP($D72,$H$116:$L$146,COLUMNS($H$115:$J$115)-1+AB$7,0)*$E72*$F72*'1. General Inputs'!$J$25,0),0),0)</f>
        <v>0</v>
      </c>
      <c r="AC72" s="776">
        <f ca="1">ROUNDUP(IFERROR($F72*$E72*CHOOSE(AC$7,
IFERROR(SUMPRODUCT('6. Patients'!CV$10:CV$107,OFFSET('6. Patients'!$DN$9,1,MATCH($D72,'6. Patients'!$DO$9:$FL$9,0),ROWS('6. Patients'!EI$10:EI$107))),0)+
IFERROR(SUMPRODUCT('6. Patients'!CV$10:CV$107,OFFSET('6. Patients'!$FM$9,1,MATCH($D72,'6. Patients'!$FN$9:$GG$9,0),ROWS('6. Patients'!EI$10:EI$107))),0)+
IFERROR(SUMPRODUCT('6. Patients'!CV$10:CV$107,OFFSET('6. Patients'!$GH$9,1,MATCH($D72,'6. Patients'!$GI$9:$IF$9,0),ROWS('6. Patients'!EI$10:EI$107))),0)+
IFERROR(SUMPRODUCT('6. Patients'!CV$10:CV$107,OFFSET('6. Patients'!$IG$9,1,MATCH($D72,'6. Patients'!$IH$9:$JA$9,0),ROWS('6. Patients'!EI$10:EI$107))),0),
IFERROR(SUMPRODUCT('6. Patients'!CV$10:CV$107,OFFSET('6. Patients'!$JB$9,1,MATCH($D72,'6. Patients'!$JC$9:$KZ$9,0),ROWS('6. Patients'!EI$10:EI$107))),0)+
IFERROR(SUMPRODUCT('6. Patients'!CV$10:CV$107,OFFSET('6. Patients'!$LA$9,1,MATCH($D72,'6. Patients'!$LB$9:$LU$9,0),ROWS('6. Patients'!EI$10:EI$107))),0)+
IFERROR(SUMPRODUCT('6. Patients'!CV$10:CV$107,OFFSET('6. Patients'!$LV$9,1,MATCH($D72,'6. Patients'!$LW$9:$NT$9,0),ROWS('6. Patients'!EI$10:EI$107))),0)+
IFERROR(SUMPRODUCT('6. Patients'!CV$10:CV$107,OFFSET('6. Patients'!$NU$9,1,MATCH($D72,'6. Patients'!$NV$9:$OO$9,0),ROWS('6. Patients'!EI$10:EI$107))),0),
IFERROR(SUMPRODUCT('6. Patients'!CV$10:CV$107,OFFSET('6. Patients'!$OP$9,1,MATCH($D72,'6. Patients'!$OQ$9:$QN$9,0),ROWS('6. Patients'!EI$10:EI$107))),0)+
IFERROR(SUMPRODUCT('6. Patients'!CV$10:CV$107,OFFSET('6. Patients'!$QO$9,1,MATCH($D72,'6. Patients'!$QP$9:$RI$9,0),ROWS('6. Patients'!EI$10:EI$107))),0)+
IFERROR(SUMPRODUCT('6. Patients'!CV$10:CV$107,OFFSET('6. Patients'!$RJ$9,1,MATCH($D72,'6. Patients'!$RK$9:$TH$9,0),ROWS('6. Patients'!EI$10:EI$107))),0)+
IFERROR(SUMPRODUCT('6. Patients'!CV$10:CV$107,OFFSET('6. Patients'!$TI$9,1,MATCH($D72,'6. Patients'!$TJ$9:$UC$9,0),ROWS('6. Patients'!EI$10:EI$107))),0))+
IFERROR(VLOOKUP($D72,$H$116:$L$146,COLUMNS($H$115:$J$115)-1+AC$7,0)*$E72*$F72*'1. General Inputs'!$J$25,0),0),0)</f>
        <v>0</v>
      </c>
      <c r="AD72" s="776">
        <f ca="1">ROUNDUP(IFERROR($F72*$E72*CHOOSE(AD$7,
IFERROR(SUMPRODUCT('6. Patients'!CW$10:CW$107,OFFSET('6. Patients'!$DN$9,1,MATCH($D72,'6. Patients'!$DO$9:$FL$9,0),ROWS('6. Patients'!EJ$10:EJ$107))),0)+
IFERROR(SUMPRODUCT('6. Patients'!CW$10:CW$107,OFFSET('6. Patients'!$FM$9,1,MATCH($D72,'6. Patients'!$FN$9:$GG$9,0),ROWS('6. Patients'!EJ$10:EJ$107))),0)+
IFERROR(SUMPRODUCT('6. Patients'!CW$10:CW$107,OFFSET('6. Patients'!$GH$9,1,MATCH($D72,'6. Patients'!$GI$9:$IF$9,0),ROWS('6. Patients'!EJ$10:EJ$107))),0)+
IFERROR(SUMPRODUCT('6. Patients'!CW$10:CW$107,OFFSET('6. Patients'!$IG$9,1,MATCH($D72,'6. Patients'!$IH$9:$JA$9,0),ROWS('6. Patients'!EJ$10:EJ$107))),0),
IFERROR(SUMPRODUCT('6. Patients'!CW$10:CW$107,OFFSET('6. Patients'!$JB$9,1,MATCH($D72,'6. Patients'!$JC$9:$KZ$9,0),ROWS('6. Patients'!EJ$10:EJ$107))),0)+
IFERROR(SUMPRODUCT('6. Patients'!CW$10:CW$107,OFFSET('6. Patients'!$LA$9,1,MATCH($D72,'6. Patients'!$LB$9:$LU$9,0),ROWS('6. Patients'!EJ$10:EJ$107))),0)+
IFERROR(SUMPRODUCT('6. Patients'!CW$10:CW$107,OFFSET('6. Patients'!$LV$9,1,MATCH($D72,'6. Patients'!$LW$9:$NT$9,0),ROWS('6. Patients'!EJ$10:EJ$107))),0)+
IFERROR(SUMPRODUCT('6. Patients'!CW$10:CW$107,OFFSET('6. Patients'!$NU$9,1,MATCH($D72,'6. Patients'!$NV$9:$OO$9,0),ROWS('6. Patients'!EJ$10:EJ$107))),0),
IFERROR(SUMPRODUCT('6. Patients'!CW$10:CW$107,OFFSET('6. Patients'!$OP$9,1,MATCH($D72,'6. Patients'!$OQ$9:$QN$9,0),ROWS('6. Patients'!EJ$10:EJ$107))),0)+
IFERROR(SUMPRODUCT('6. Patients'!CW$10:CW$107,OFFSET('6. Patients'!$QO$9,1,MATCH($D72,'6. Patients'!$QP$9:$RI$9,0),ROWS('6. Patients'!EJ$10:EJ$107))),0)+
IFERROR(SUMPRODUCT('6. Patients'!CW$10:CW$107,OFFSET('6. Patients'!$RJ$9,1,MATCH($D72,'6. Patients'!$RK$9:$TH$9,0),ROWS('6. Patients'!EJ$10:EJ$107))),0)+
IFERROR(SUMPRODUCT('6. Patients'!CW$10:CW$107,OFFSET('6. Patients'!$TI$9,1,MATCH($D72,'6. Patients'!$TJ$9:$UC$9,0),ROWS('6. Patients'!EJ$10:EJ$107))),0))+
IFERROR(VLOOKUP($D72,$H$116:$L$146,COLUMNS($H$115:$J$115)-1+AD$7,0)*$E72*$F72*'1. General Inputs'!$J$25,0),0),0)</f>
        <v>0</v>
      </c>
      <c r="AE72" s="776">
        <f ca="1">ROUNDUP(IFERROR($F72*$E72*CHOOSE(AE$7,
IFERROR(SUMPRODUCT('6. Patients'!CX$10:CX$107,OFFSET('6. Patients'!$DN$9,1,MATCH($D72,'6. Patients'!$DO$9:$FL$9,0),ROWS('6. Patients'!EK$10:EK$107))),0)+
IFERROR(SUMPRODUCT('6. Patients'!CX$10:CX$107,OFFSET('6. Patients'!$FM$9,1,MATCH($D72,'6. Patients'!$FN$9:$GG$9,0),ROWS('6. Patients'!EK$10:EK$107))),0)+
IFERROR(SUMPRODUCT('6. Patients'!CX$10:CX$107,OFFSET('6. Patients'!$GH$9,1,MATCH($D72,'6. Patients'!$GI$9:$IF$9,0),ROWS('6. Patients'!EK$10:EK$107))),0)+
IFERROR(SUMPRODUCT('6. Patients'!CX$10:CX$107,OFFSET('6. Patients'!$IG$9,1,MATCH($D72,'6. Patients'!$IH$9:$JA$9,0),ROWS('6. Patients'!EK$10:EK$107))),0),
IFERROR(SUMPRODUCT('6. Patients'!CX$10:CX$107,OFFSET('6. Patients'!$JB$9,1,MATCH($D72,'6. Patients'!$JC$9:$KZ$9,0),ROWS('6. Patients'!EK$10:EK$107))),0)+
IFERROR(SUMPRODUCT('6. Patients'!CX$10:CX$107,OFFSET('6. Patients'!$LA$9,1,MATCH($D72,'6. Patients'!$LB$9:$LU$9,0),ROWS('6. Patients'!EK$10:EK$107))),0)+
IFERROR(SUMPRODUCT('6. Patients'!CX$10:CX$107,OFFSET('6. Patients'!$LV$9,1,MATCH($D72,'6. Patients'!$LW$9:$NT$9,0),ROWS('6. Patients'!EK$10:EK$107))),0)+
IFERROR(SUMPRODUCT('6. Patients'!CX$10:CX$107,OFFSET('6. Patients'!$NU$9,1,MATCH($D72,'6. Patients'!$NV$9:$OO$9,0),ROWS('6. Patients'!EK$10:EK$107))),0),
IFERROR(SUMPRODUCT('6. Patients'!CX$10:CX$107,OFFSET('6. Patients'!$OP$9,1,MATCH($D72,'6. Patients'!$OQ$9:$QN$9,0),ROWS('6. Patients'!EK$10:EK$107))),0)+
IFERROR(SUMPRODUCT('6. Patients'!CX$10:CX$107,OFFSET('6. Patients'!$QO$9,1,MATCH($D72,'6. Patients'!$QP$9:$RI$9,0),ROWS('6. Patients'!EK$10:EK$107))),0)+
IFERROR(SUMPRODUCT('6. Patients'!CX$10:CX$107,OFFSET('6. Patients'!$RJ$9,1,MATCH($D72,'6. Patients'!$RK$9:$TH$9,0),ROWS('6. Patients'!EK$10:EK$107))),0)+
IFERROR(SUMPRODUCT('6. Patients'!CX$10:CX$107,OFFSET('6. Patients'!$TI$9,1,MATCH($D72,'6. Patients'!$TJ$9:$UC$9,0),ROWS('6. Patients'!EK$10:EK$107))),0))+
IFERROR(VLOOKUP($D72,$H$116:$L$146,COLUMNS($H$115:$J$115)-1+AE$7,0)*$E72*$F72*'1. General Inputs'!$J$25,0),0),0)</f>
        <v>0</v>
      </c>
      <c r="AF72" s="776">
        <f ca="1">ROUNDUP(IFERROR($F72*$E72*CHOOSE(AF$7,
IFERROR(SUMPRODUCT('6. Patients'!CY$10:CY$107,OFFSET('6. Patients'!$DN$9,1,MATCH($D72,'6. Patients'!$DO$9:$FL$9,0),ROWS('6. Patients'!EL$10:EL$107))),0)+
IFERROR(SUMPRODUCT('6. Patients'!CY$10:CY$107,OFFSET('6. Patients'!$FM$9,1,MATCH($D72,'6. Patients'!$FN$9:$GG$9,0),ROWS('6. Patients'!EL$10:EL$107))),0)+
IFERROR(SUMPRODUCT('6. Patients'!CY$10:CY$107,OFFSET('6. Patients'!$GH$9,1,MATCH($D72,'6. Patients'!$GI$9:$IF$9,0),ROWS('6. Patients'!EL$10:EL$107))),0)+
IFERROR(SUMPRODUCT('6. Patients'!CY$10:CY$107,OFFSET('6. Patients'!$IG$9,1,MATCH($D72,'6. Patients'!$IH$9:$JA$9,0),ROWS('6. Patients'!EL$10:EL$107))),0),
IFERROR(SUMPRODUCT('6. Patients'!CY$10:CY$107,OFFSET('6. Patients'!$JB$9,1,MATCH($D72,'6. Patients'!$JC$9:$KZ$9,0),ROWS('6. Patients'!EL$10:EL$107))),0)+
IFERROR(SUMPRODUCT('6. Patients'!CY$10:CY$107,OFFSET('6. Patients'!$LA$9,1,MATCH($D72,'6. Patients'!$LB$9:$LU$9,0),ROWS('6. Patients'!EL$10:EL$107))),0)+
IFERROR(SUMPRODUCT('6. Patients'!CY$10:CY$107,OFFSET('6. Patients'!$LV$9,1,MATCH($D72,'6. Patients'!$LW$9:$NT$9,0),ROWS('6. Patients'!EL$10:EL$107))),0)+
IFERROR(SUMPRODUCT('6. Patients'!CY$10:CY$107,OFFSET('6. Patients'!$NU$9,1,MATCH($D72,'6. Patients'!$NV$9:$OO$9,0),ROWS('6. Patients'!EL$10:EL$107))),0),
IFERROR(SUMPRODUCT('6. Patients'!CY$10:CY$107,OFFSET('6. Patients'!$OP$9,1,MATCH($D72,'6. Patients'!$OQ$9:$QN$9,0),ROWS('6. Patients'!EL$10:EL$107))),0)+
IFERROR(SUMPRODUCT('6. Patients'!CY$10:CY$107,OFFSET('6. Patients'!$QO$9,1,MATCH($D72,'6. Patients'!$QP$9:$RI$9,0),ROWS('6. Patients'!EL$10:EL$107))),0)+
IFERROR(SUMPRODUCT('6. Patients'!CY$10:CY$107,OFFSET('6. Patients'!$RJ$9,1,MATCH($D72,'6. Patients'!$RK$9:$TH$9,0),ROWS('6. Patients'!EL$10:EL$107))),0)+
IFERROR(SUMPRODUCT('6. Patients'!CY$10:CY$107,OFFSET('6. Patients'!$TI$9,1,MATCH($D72,'6. Patients'!$TJ$9:$UC$9,0),ROWS('6. Patients'!EL$10:EL$107))),0))+
IFERROR(VLOOKUP($D72,$H$116:$L$146,COLUMNS($H$115:$J$115)-1+AF$7,0)*$E72*$F72*'1. General Inputs'!$J$25,0),0),0)</f>
        <v>0</v>
      </c>
      <c r="AG72" s="776">
        <f ca="1">ROUNDUP(IFERROR($F72*$E72*CHOOSE(AG$7,
IFERROR(SUMPRODUCT('6. Patients'!CZ$10:CZ$107,OFFSET('6. Patients'!$DN$9,1,MATCH($D72,'6. Patients'!$DO$9:$FL$9,0),ROWS('6. Patients'!EM$10:EM$107))),0)+
IFERROR(SUMPRODUCT('6. Patients'!CZ$10:CZ$107,OFFSET('6. Patients'!$FM$9,1,MATCH($D72,'6. Patients'!$FN$9:$GG$9,0),ROWS('6. Patients'!EM$10:EM$107))),0)+
IFERROR(SUMPRODUCT('6. Patients'!CZ$10:CZ$107,OFFSET('6. Patients'!$GH$9,1,MATCH($D72,'6. Patients'!$GI$9:$IF$9,0),ROWS('6. Patients'!EM$10:EM$107))),0)+
IFERROR(SUMPRODUCT('6. Patients'!CZ$10:CZ$107,OFFSET('6. Patients'!$IG$9,1,MATCH($D72,'6. Patients'!$IH$9:$JA$9,0),ROWS('6. Patients'!EM$10:EM$107))),0),
IFERROR(SUMPRODUCT('6. Patients'!CZ$10:CZ$107,OFFSET('6. Patients'!$JB$9,1,MATCH($D72,'6. Patients'!$JC$9:$KZ$9,0),ROWS('6. Patients'!EM$10:EM$107))),0)+
IFERROR(SUMPRODUCT('6. Patients'!CZ$10:CZ$107,OFFSET('6. Patients'!$LA$9,1,MATCH($D72,'6. Patients'!$LB$9:$LU$9,0),ROWS('6. Patients'!EM$10:EM$107))),0)+
IFERROR(SUMPRODUCT('6. Patients'!CZ$10:CZ$107,OFFSET('6. Patients'!$LV$9,1,MATCH($D72,'6. Patients'!$LW$9:$NT$9,0),ROWS('6. Patients'!EM$10:EM$107))),0)+
IFERROR(SUMPRODUCT('6. Patients'!CZ$10:CZ$107,OFFSET('6. Patients'!$NU$9,1,MATCH($D72,'6. Patients'!$NV$9:$OO$9,0),ROWS('6. Patients'!EM$10:EM$107))),0),
IFERROR(SUMPRODUCT('6. Patients'!CZ$10:CZ$107,OFFSET('6. Patients'!$OP$9,1,MATCH($D72,'6. Patients'!$OQ$9:$QN$9,0),ROWS('6. Patients'!EM$10:EM$107))),0)+
IFERROR(SUMPRODUCT('6. Patients'!CZ$10:CZ$107,OFFSET('6. Patients'!$QO$9,1,MATCH($D72,'6. Patients'!$QP$9:$RI$9,0),ROWS('6. Patients'!EM$10:EM$107))),0)+
IFERROR(SUMPRODUCT('6. Patients'!CZ$10:CZ$107,OFFSET('6. Patients'!$RJ$9,1,MATCH($D72,'6. Patients'!$RK$9:$TH$9,0),ROWS('6. Patients'!EM$10:EM$107))),0)+
IFERROR(SUMPRODUCT('6. Patients'!CZ$10:CZ$107,OFFSET('6. Patients'!$TI$9,1,MATCH($D72,'6. Patients'!$TJ$9:$UC$9,0),ROWS('6. Patients'!EM$10:EM$107))),0))+
IFERROR(VLOOKUP($D72,$H$116:$L$146,COLUMNS($H$115:$J$115)-1+AG$7,0)*$E72*$F72*'1. General Inputs'!$J$25,0),0),0)</f>
        <v>0</v>
      </c>
      <c r="AH72" s="776">
        <f ca="1">ROUNDUP(IFERROR($F72*$E72*CHOOSE(AH$7,
IFERROR(SUMPRODUCT('6. Patients'!DA$10:DA$107,OFFSET('6. Patients'!$DN$9,1,MATCH($D72,'6. Patients'!$DO$9:$FL$9,0),ROWS('6. Patients'!EN$10:EN$107))),0)+
IFERROR(SUMPRODUCT('6. Patients'!DA$10:DA$107,OFFSET('6. Patients'!$FM$9,1,MATCH($D72,'6. Patients'!$FN$9:$GG$9,0),ROWS('6. Patients'!EN$10:EN$107))),0)+
IFERROR(SUMPRODUCT('6. Patients'!DA$10:DA$107,OFFSET('6. Patients'!$GH$9,1,MATCH($D72,'6. Patients'!$GI$9:$IF$9,0),ROWS('6. Patients'!EN$10:EN$107))),0)+
IFERROR(SUMPRODUCT('6. Patients'!DA$10:DA$107,OFFSET('6. Patients'!$IG$9,1,MATCH($D72,'6. Patients'!$IH$9:$JA$9,0),ROWS('6. Patients'!EN$10:EN$107))),0),
IFERROR(SUMPRODUCT('6. Patients'!DA$10:DA$107,OFFSET('6. Patients'!$JB$9,1,MATCH($D72,'6. Patients'!$JC$9:$KZ$9,0),ROWS('6. Patients'!EN$10:EN$107))),0)+
IFERROR(SUMPRODUCT('6. Patients'!DA$10:DA$107,OFFSET('6. Patients'!$LA$9,1,MATCH($D72,'6. Patients'!$LB$9:$LU$9,0),ROWS('6. Patients'!EN$10:EN$107))),0)+
IFERROR(SUMPRODUCT('6. Patients'!DA$10:DA$107,OFFSET('6. Patients'!$LV$9,1,MATCH($D72,'6. Patients'!$LW$9:$NT$9,0),ROWS('6. Patients'!EN$10:EN$107))),0)+
IFERROR(SUMPRODUCT('6. Patients'!DA$10:DA$107,OFFSET('6. Patients'!$NU$9,1,MATCH($D72,'6. Patients'!$NV$9:$OO$9,0),ROWS('6. Patients'!EN$10:EN$107))),0),
IFERROR(SUMPRODUCT('6. Patients'!DA$10:DA$107,OFFSET('6. Patients'!$OP$9,1,MATCH($D72,'6. Patients'!$OQ$9:$QN$9,0),ROWS('6. Patients'!EN$10:EN$107))),0)+
IFERROR(SUMPRODUCT('6. Patients'!DA$10:DA$107,OFFSET('6. Patients'!$QO$9,1,MATCH($D72,'6. Patients'!$QP$9:$RI$9,0),ROWS('6. Patients'!EN$10:EN$107))),0)+
IFERROR(SUMPRODUCT('6. Patients'!DA$10:DA$107,OFFSET('6. Patients'!$RJ$9,1,MATCH($D72,'6. Patients'!$RK$9:$TH$9,0),ROWS('6. Patients'!EN$10:EN$107))),0)+
IFERROR(SUMPRODUCT('6. Patients'!DA$10:DA$107,OFFSET('6. Patients'!$TI$9,1,MATCH($D72,'6. Patients'!$TJ$9:$UC$9,0),ROWS('6. Patients'!EN$10:EN$107))),0))+
IFERROR(VLOOKUP($D72,$H$116:$L$146,COLUMNS($H$115:$J$115)-1+AH$7,0)*$E72*$F72*'1. General Inputs'!$J$25,0),0),0)</f>
        <v>0</v>
      </c>
      <c r="AI72" s="776">
        <f ca="1">ROUNDUP(IFERROR($F72*$E72*CHOOSE(AI$7,
IFERROR(SUMPRODUCT('6. Patients'!DB$10:DB$107,OFFSET('6. Patients'!$DN$9,1,MATCH($D72,'6. Patients'!$DO$9:$FL$9,0),ROWS('6. Patients'!EO$10:EO$107))),0)+
IFERROR(SUMPRODUCT('6. Patients'!DB$10:DB$107,OFFSET('6. Patients'!$FM$9,1,MATCH($D72,'6. Patients'!$FN$9:$GG$9,0),ROWS('6. Patients'!EO$10:EO$107))),0)+
IFERROR(SUMPRODUCT('6. Patients'!DB$10:DB$107,OFFSET('6. Patients'!$GH$9,1,MATCH($D72,'6. Patients'!$GI$9:$IF$9,0),ROWS('6. Patients'!EO$10:EO$107))),0)+
IFERROR(SUMPRODUCT('6. Patients'!DB$10:DB$107,OFFSET('6. Patients'!$IG$9,1,MATCH($D72,'6. Patients'!$IH$9:$JA$9,0),ROWS('6. Patients'!EO$10:EO$107))),0),
IFERROR(SUMPRODUCT('6. Patients'!DB$10:DB$107,OFFSET('6. Patients'!$JB$9,1,MATCH($D72,'6. Patients'!$JC$9:$KZ$9,0),ROWS('6. Patients'!EO$10:EO$107))),0)+
IFERROR(SUMPRODUCT('6. Patients'!DB$10:DB$107,OFFSET('6. Patients'!$LA$9,1,MATCH($D72,'6. Patients'!$LB$9:$LU$9,0),ROWS('6. Patients'!EO$10:EO$107))),0)+
IFERROR(SUMPRODUCT('6. Patients'!DB$10:DB$107,OFFSET('6. Patients'!$LV$9,1,MATCH($D72,'6. Patients'!$LW$9:$NT$9,0),ROWS('6. Patients'!EO$10:EO$107))),0)+
IFERROR(SUMPRODUCT('6. Patients'!DB$10:DB$107,OFFSET('6. Patients'!$NU$9,1,MATCH($D72,'6. Patients'!$NV$9:$OO$9,0),ROWS('6. Patients'!EO$10:EO$107))),0),
IFERROR(SUMPRODUCT('6. Patients'!DB$10:DB$107,OFFSET('6. Patients'!$OP$9,1,MATCH($D72,'6. Patients'!$OQ$9:$QN$9,0),ROWS('6. Patients'!EO$10:EO$107))),0)+
IFERROR(SUMPRODUCT('6. Patients'!DB$10:DB$107,OFFSET('6. Patients'!$QO$9,1,MATCH($D72,'6. Patients'!$QP$9:$RI$9,0),ROWS('6. Patients'!EO$10:EO$107))),0)+
IFERROR(SUMPRODUCT('6. Patients'!DB$10:DB$107,OFFSET('6. Patients'!$RJ$9,1,MATCH($D72,'6. Patients'!$RK$9:$TH$9,0),ROWS('6. Patients'!EO$10:EO$107))),0)+
IFERROR(SUMPRODUCT('6. Patients'!DB$10:DB$107,OFFSET('6. Patients'!$TI$9,1,MATCH($D72,'6. Patients'!$TJ$9:$UC$9,0),ROWS('6. Patients'!EO$10:EO$107))),0))+
IFERROR(VLOOKUP($D72,$H$116:$L$146,COLUMNS($H$115:$J$115)-1+AI$7,0)*$E72*$F72*'1. General Inputs'!$J$25,0),0),0)</f>
        <v>0</v>
      </c>
      <c r="AJ72" s="776">
        <f ca="1">ROUNDUP(IFERROR($F72*$E72*CHOOSE(AJ$7,
IFERROR(SUMPRODUCT('6. Patients'!DC$10:DC$107,OFFSET('6. Patients'!$DN$9,1,MATCH($D72,'6. Patients'!$DO$9:$FL$9,0),ROWS('6. Patients'!EP$10:EP$107))),0)+
IFERROR(SUMPRODUCT('6. Patients'!DC$10:DC$107,OFFSET('6. Patients'!$FM$9,1,MATCH($D72,'6. Patients'!$FN$9:$GG$9,0),ROWS('6. Patients'!EP$10:EP$107))),0)+
IFERROR(SUMPRODUCT('6. Patients'!DC$10:DC$107,OFFSET('6. Patients'!$GH$9,1,MATCH($D72,'6. Patients'!$GI$9:$IF$9,0),ROWS('6. Patients'!EP$10:EP$107))),0)+
IFERROR(SUMPRODUCT('6. Patients'!DC$10:DC$107,OFFSET('6. Patients'!$IG$9,1,MATCH($D72,'6. Patients'!$IH$9:$JA$9,0),ROWS('6. Patients'!EP$10:EP$107))),0),
IFERROR(SUMPRODUCT('6. Patients'!DC$10:DC$107,OFFSET('6. Patients'!$JB$9,1,MATCH($D72,'6. Patients'!$JC$9:$KZ$9,0),ROWS('6. Patients'!EP$10:EP$107))),0)+
IFERROR(SUMPRODUCT('6. Patients'!DC$10:DC$107,OFFSET('6. Patients'!$LA$9,1,MATCH($D72,'6. Patients'!$LB$9:$LU$9,0),ROWS('6. Patients'!EP$10:EP$107))),0)+
IFERROR(SUMPRODUCT('6. Patients'!DC$10:DC$107,OFFSET('6. Patients'!$LV$9,1,MATCH($D72,'6. Patients'!$LW$9:$NT$9,0),ROWS('6. Patients'!EP$10:EP$107))),0)+
IFERROR(SUMPRODUCT('6. Patients'!DC$10:DC$107,OFFSET('6. Patients'!$NU$9,1,MATCH($D72,'6. Patients'!$NV$9:$OO$9,0),ROWS('6. Patients'!EP$10:EP$107))),0),
IFERROR(SUMPRODUCT('6. Patients'!DC$10:DC$107,OFFSET('6. Patients'!$OP$9,1,MATCH($D72,'6. Patients'!$OQ$9:$QN$9,0),ROWS('6. Patients'!EP$10:EP$107))),0)+
IFERROR(SUMPRODUCT('6. Patients'!DC$10:DC$107,OFFSET('6. Patients'!$QO$9,1,MATCH($D72,'6. Patients'!$QP$9:$RI$9,0),ROWS('6. Patients'!EP$10:EP$107))),0)+
IFERROR(SUMPRODUCT('6. Patients'!DC$10:DC$107,OFFSET('6. Patients'!$RJ$9,1,MATCH($D72,'6. Patients'!$RK$9:$TH$9,0),ROWS('6. Patients'!EP$10:EP$107))),0)+
IFERROR(SUMPRODUCT('6. Patients'!DC$10:DC$107,OFFSET('6. Patients'!$TI$9,1,MATCH($D72,'6. Patients'!$TJ$9:$UC$9,0),ROWS('6. Patients'!EP$10:EP$107))),0))+
IFERROR(VLOOKUP($D72,$H$116:$L$146,COLUMNS($H$115:$J$115)-1+AJ$7,0)*$E72*$F72*'1. General Inputs'!$J$25,0),0),0)</f>
        <v>0</v>
      </c>
      <c r="AK72" s="776">
        <f ca="1">ROUNDUP(IFERROR($F72*$E72*CHOOSE(AK$7,
IFERROR(SUMPRODUCT('6. Patients'!DD$10:DD$107,OFFSET('6. Patients'!$DN$9,1,MATCH($D72,'6. Patients'!$DO$9:$FL$9,0),ROWS('6. Patients'!EQ$10:EQ$107))),0)+
IFERROR(SUMPRODUCT('6. Patients'!DD$10:DD$107,OFFSET('6. Patients'!$FM$9,1,MATCH($D72,'6. Patients'!$FN$9:$GG$9,0),ROWS('6. Patients'!EQ$10:EQ$107))),0)+
IFERROR(SUMPRODUCT('6. Patients'!DD$10:DD$107,OFFSET('6. Patients'!$GH$9,1,MATCH($D72,'6. Patients'!$GI$9:$IF$9,0),ROWS('6. Patients'!EQ$10:EQ$107))),0)+
IFERROR(SUMPRODUCT('6. Patients'!DD$10:DD$107,OFFSET('6. Patients'!$IG$9,1,MATCH($D72,'6. Patients'!$IH$9:$JA$9,0),ROWS('6. Patients'!EQ$10:EQ$107))),0),
IFERROR(SUMPRODUCT('6. Patients'!DD$10:DD$107,OFFSET('6. Patients'!$JB$9,1,MATCH($D72,'6. Patients'!$JC$9:$KZ$9,0),ROWS('6. Patients'!EQ$10:EQ$107))),0)+
IFERROR(SUMPRODUCT('6. Patients'!DD$10:DD$107,OFFSET('6. Patients'!$LA$9,1,MATCH($D72,'6. Patients'!$LB$9:$LU$9,0),ROWS('6. Patients'!EQ$10:EQ$107))),0)+
IFERROR(SUMPRODUCT('6. Patients'!DD$10:DD$107,OFFSET('6. Patients'!$LV$9,1,MATCH($D72,'6. Patients'!$LW$9:$NT$9,0),ROWS('6. Patients'!EQ$10:EQ$107))),0)+
IFERROR(SUMPRODUCT('6. Patients'!DD$10:DD$107,OFFSET('6. Patients'!$NU$9,1,MATCH($D72,'6. Patients'!$NV$9:$OO$9,0),ROWS('6. Patients'!EQ$10:EQ$107))),0),
IFERROR(SUMPRODUCT('6. Patients'!DD$10:DD$107,OFFSET('6. Patients'!$OP$9,1,MATCH($D72,'6. Patients'!$OQ$9:$QN$9,0),ROWS('6. Patients'!EQ$10:EQ$107))),0)+
IFERROR(SUMPRODUCT('6. Patients'!DD$10:DD$107,OFFSET('6. Patients'!$QO$9,1,MATCH($D72,'6. Patients'!$QP$9:$RI$9,0),ROWS('6. Patients'!EQ$10:EQ$107))),0)+
IFERROR(SUMPRODUCT('6. Patients'!DD$10:DD$107,OFFSET('6. Patients'!$RJ$9,1,MATCH($D72,'6. Patients'!$RK$9:$TH$9,0),ROWS('6. Patients'!EQ$10:EQ$107))),0)+
IFERROR(SUMPRODUCT('6. Patients'!DD$10:DD$107,OFFSET('6. Patients'!$TI$9,1,MATCH($D72,'6. Patients'!$TJ$9:$UC$9,0),ROWS('6. Patients'!EQ$10:EQ$107))),0))+
IFERROR(VLOOKUP($D72,$H$116:$L$146,COLUMNS($H$115:$J$115)-1+AK$7,0)*$E72*$F72*'1. General Inputs'!$J$25,0),0),0)</f>
        <v>0</v>
      </c>
      <c r="AL72" s="776">
        <f ca="1">ROUNDUP(IFERROR($F72*$E72*CHOOSE(AL$7,
IFERROR(SUMPRODUCT('6. Patients'!DE$10:DE$107,OFFSET('6. Patients'!$DN$9,1,MATCH($D72,'6. Patients'!$DO$9:$FL$9,0),ROWS('6. Patients'!ER$10:ER$107))),0)+
IFERROR(SUMPRODUCT('6. Patients'!DE$10:DE$107,OFFSET('6. Patients'!$FM$9,1,MATCH($D72,'6. Patients'!$FN$9:$GG$9,0),ROWS('6. Patients'!ER$10:ER$107))),0)+
IFERROR(SUMPRODUCT('6. Patients'!DE$10:DE$107,OFFSET('6. Patients'!$GH$9,1,MATCH($D72,'6. Patients'!$GI$9:$IF$9,0),ROWS('6. Patients'!ER$10:ER$107))),0)+
IFERROR(SUMPRODUCT('6. Patients'!DE$10:DE$107,OFFSET('6. Patients'!$IG$9,1,MATCH($D72,'6. Patients'!$IH$9:$JA$9,0),ROWS('6. Patients'!ER$10:ER$107))),0),
IFERROR(SUMPRODUCT('6. Patients'!DE$10:DE$107,OFFSET('6. Patients'!$JB$9,1,MATCH($D72,'6. Patients'!$JC$9:$KZ$9,0),ROWS('6. Patients'!ER$10:ER$107))),0)+
IFERROR(SUMPRODUCT('6. Patients'!DE$10:DE$107,OFFSET('6. Patients'!$LA$9,1,MATCH($D72,'6. Patients'!$LB$9:$LU$9,0),ROWS('6. Patients'!ER$10:ER$107))),0)+
IFERROR(SUMPRODUCT('6. Patients'!DE$10:DE$107,OFFSET('6. Patients'!$LV$9,1,MATCH($D72,'6. Patients'!$LW$9:$NT$9,0),ROWS('6. Patients'!ER$10:ER$107))),0)+
IFERROR(SUMPRODUCT('6. Patients'!DE$10:DE$107,OFFSET('6. Patients'!$NU$9,1,MATCH($D72,'6. Patients'!$NV$9:$OO$9,0),ROWS('6. Patients'!ER$10:ER$107))),0),
IFERROR(SUMPRODUCT('6. Patients'!DE$10:DE$107,OFFSET('6. Patients'!$OP$9,1,MATCH($D72,'6. Patients'!$OQ$9:$QN$9,0),ROWS('6. Patients'!ER$10:ER$107))),0)+
IFERROR(SUMPRODUCT('6. Patients'!DE$10:DE$107,OFFSET('6. Patients'!$QO$9,1,MATCH($D72,'6. Patients'!$QP$9:$RI$9,0),ROWS('6. Patients'!ER$10:ER$107))),0)+
IFERROR(SUMPRODUCT('6. Patients'!DE$10:DE$107,OFFSET('6. Patients'!$RJ$9,1,MATCH($D72,'6. Patients'!$RK$9:$TH$9,0),ROWS('6. Patients'!ER$10:ER$107))),0)+
IFERROR(SUMPRODUCT('6. Patients'!DE$10:DE$107,OFFSET('6. Patients'!$TI$9,1,MATCH($D72,'6. Patients'!$TJ$9:$UC$9,0),ROWS('6. Patients'!ER$10:ER$107))),0))+
IFERROR(VLOOKUP($D72,$H$116:$L$146,COLUMNS($H$115:$J$115)-1+AL$7,0)*$E72*$F72*'1. General Inputs'!$J$25,0),0),0)</f>
        <v>0</v>
      </c>
      <c r="AM72" s="776">
        <f ca="1">ROUNDUP(IFERROR($F72*$E72*CHOOSE(AM$7,
IFERROR(SUMPRODUCT('6. Patients'!DF$10:DF$107,OFFSET('6. Patients'!$DN$9,1,MATCH($D72,'6. Patients'!$DO$9:$FL$9,0),ROWS('6. Patients'!ES$10:ES$107))),0)+
IFERROR(SUMPRODUCT('6. Patients'!DF$10:DF$107,OFFSET('6. Patients'!$FM$9,1,MATCH($D72,'6. Patients'!$FN$9:$GG$9,0),ROWS('6. Patients'!ES$10:ES$107))),0)+
IFERROR(SUMPRODUCT('6. Patients'!DF$10:DF$107,OFFSET('6. Patients'!$GH$9,1,MATCH($D72,'6. Patients'!$GI$9:$IF$9,0),ROWS('6. Patients'!ES$10:ES$107))),0)+
IFERROR(SUMPRODUCT('6. Patients'!DF$10:DF$107,OFFSET('6. Patients'!$IG$9,1,MATCH($D72,'6. Patients'!$IH$9:$JA$9,0),ROWS('6. Patients'!ES$10:ES$107))),0),
IFERROR(SUMPRODUCT('6. Patients'!DF$10:DF$107,OFFSET('6. Patients'!$JB$9,1,MATCH($D72,'6. Patients'!$JC$9:$KZ$9,0),ROWS('6. Patients'!ES$10:ES$107))),0)+
IFERROR(SUMPRODUCT('6. Patients'!DF$10:DF$107,OFFSET('6. Patients'!$LA$9,1,MATCH($D72,'6. Patients'!$LB$9:$LU$9,0),ROWS('6. Patients'!ES$10:ES$107))),0)+
IFERROR(SUMPRODUCT('6. Patients'!DF$10:DF$107,OFFSET('6. Patients'!$LV$9,1,MATCH($D72,'6. Patients'!$LW$9:$NT$9,0),ROWS('6. Patients'!ES$10:ES$107))),0)+
IFERROR(SUMPRODUCT('6. Patients'!DF$10:DF$107,OFFSET('6. Patients'!$NU$9,1,MATCH($D72,'6. Patients'!$NV$9:$OO$9,0),ROWS('6. Patients'!ES$10:ES$107))),0),
IFERROR(SUMPRODUCT('6. Patients'!DF$10:DF$107,OFFSET('6. Patients'!$OP$9,1,MATCH($D72,'6. Patients'!$OQ$9:$QN$9,0),ROWS('6. Patients'!ES$10:ES$107))),0)+
IFERROR(SUMPRODUCT('6. Patients'!DF$10:DF$107,OFFSET('6. Patients'!$QO$9,1,MATCH($D72,'6. Patients'!$QP$9:$RI$9,0),ROWS('6. Patients'!ES$10:ES$107))),0)+
IFERROR(SUMPRODUCT('6. Patients'!DF$10:DF$107,OFFSET('6. Patients'!$RJ$9,1,MATCH($D72,'6. Patients'!$RK$9:$TH$9,0),ROWS('6. Patients'!ES$10:ES$107))),0)+
IFERROR(SUMPRODUCT('6. Patients'!DF$10:DF$107,OFFSET('6. Patients'!$TI$9,1,MATCH($D72,'6. Patients'!$TJ$9:$UC$9,0),ROWS('6. Patients'!ES$10:ES$107))),0))+
IFERROR(VLOOKUP($D72,$H$116:$L$146,COLUMNS($H$115:$J$115)-1+AM$7,0)*$E72*$F72*'1. General Inputs'!$J$25,0),0),0)</f>
        <v>0</v>
      </c>
      <c r="AN72" s="776">
        <f ca="1">ROUNDUP(IFERROR($F72*$E72*CHOOSE(AN$7,
IFERROR(SUMPRODUCT('6. Patients'!DG$10:DG$107,OFFSET('6. Patients'!$DN$9,1,MATCH($D72,'6. Patients'!$DO$9:$FL$9,0),ROWS('6. Patients'!ET$10:ET$107))),0)+
IFERROR(SUMPRODUCT('6. Patients'!DG$10:DG$107,OFFSET('6. Patients'!$FM$9,1,MATCH($D72,'6. Patients'!$FN$9:$GG$9,0),ROWS('6. Patients'!ET$10:ET$107))),0)+
IFERROR(SUMPRODUCT('6. Patients'!DG$10:DG$107,OFFSET('6. Patients'!$GH$9,1,MATCH($D72,'6. Patients'!$GI$9:$IF$9,0),ROWS('6. Patients'!ET$10:ET$107))),0)+
IFERROR(SUMPRODUCT('6. Patients'!DG$10:DG$107,OFFSET('6. Patients'!$IG$9,1,MATCH($D72,'6. Patients'!$IH$9:$JA$9,0),ROWS('6. Patients'!ET$10:ET$107))),0),
IFERROR(SUMPRODUCT('6. Patients'!DG$10:DG$107,OFFSET('6. Patients'!$JB$9,1,MATCH($D72,'6. Patients'!$JC$9:$KZ$9,0),ROWS('6. Patients'!ET$10:ET$107))),0)+
IFERROR(SUMPRODUCT('6. Patients'!DG$10:DG$107,OFFSET('6. Patients'!$LA$9,1,MATCH($D72,'6. Patients'!$LB$9:$LU$9,0),ROWS('6. Patients'!ET$10:ET$107))),0)+
IFERROR(SUMPRODUCT('6. Patients'!DG$10:DG$107,OFFSET('6. Patients'!$LV$9,1,MATCH($D72,'6. Patients'!$LW$9:$NT$9,0),ROWS('6. Patients'!ET$10:ET$107))),0)+
IFERROR(SUMPRODUCT('6. Patients'!DG$10:DG$107,OFFSET('6. Patients'!$NU$9,1,MATCH($D72,'6. Patients'!$NV$9:$OO$9,0),ROWS('6. Patients'!ET$10:ET$107))),0),
IFERROR(SUMPRODUCT('6. Patients'!DG$10:DG$107,OFFSET('6. Patients'!$OP$9,1,MATCH($D72,'6. Patients'!$OQ$9:$QN$9,0),ROWS('6. Patients'!ET$10:ET$107))),0)+
IFERROR(SUMPRODUCT('6. Patients'!DG$10:DG$107,OFFSET('6. Patients'!$QO$9,1,MATCH($D72,'6. Patients'!$QP$9:$RI$9,0),ROWS('6. Patients'!ET$10:ET$107))),0)+
IFERROR(SUMPRODUCT('6. Patients'!DG$10:DG$107,OFFSET('6. Patients'!$RJ$9,1,MATCH($D72,'6. Patients'!$RK$9:$TH$9,0),ROWS('6. Patients'!ET$10:ET$107))),0)+
IFERROR(SUMPRODUCT('6. Patients'!DG$10:DG$107,OFFSET('6. Patients'!$TI$9,1,MATCH($D72,'6. Patients'!$TJ$9:$UC$9,0),ROWS('6. Patients'!ET$10:ET$107))),0))+
IFERROR(VLOOKUP($D72,$H$116:$L$146,COLUMNS($H$115:$J$115)-1+AN$7,0)*$E72*$F72*'1. General Inputs'!$J$25,0),0),0)</f>
        <v>0</v>
      </c>
      <c r="AO72" s="776">
        <f ca="1">ROUNDUP(IFERROR($F72*$E72*CHOOSE(AO$7,
IFERROR(SUMPRODUCT('6. Patients'!DH$10:DH$107,OFFSET('6. Patients'!$DN$9,1,MATCH($D72,'6. Patients'!$DO$9:$FL$9,0),ROWS('6. Patients'!EU$10:EU$107))),0)+
IFERROR(SUMPRODUCT('6. Patients'!DH$10:DH$107,OFFSET('6. Patients'!$FM$9,1,MATCH($D72,'6. Patients'!$FN$9:$GG$9,0),ROWS('6. Patients'!EU$10:EU$107))),0)+
IFERROR(SUMPRODUCT('6. Patients'!DH$10:DH$107,OFFSET('6. Patients'!$GH$9,1,MATCH($D72,'6. Patients'!$GI$9:$IF$9,0),ROWS('6. Patients'!EU$10:EU$107))),0)+
IFERROR(SUMPRODUCT('6. Patients'!DH$10:DH$107,OFFSET('6. Patients'!$IG$9,1,MATCH($D72,'6. Patients'!$IH$9:$JA$9,0),ROWS('6. Patients'!EU$10:EU$107))),0),
IFERROR(SUMPRODUCT('6. Patients'!DH$10:DH$107,OFFSET('6. Patients'!$JB$9,1,MATCH($D72,'6. Patients'!$JC$9:$KZ$9,0),ROWS('6. Patients'!EU$10:EU$107))),0)+
IFERROR(SUMPRODUCT('6. Patients'!DH$10:DH$107,OFFSET('6. Patients'!$LA$9,1,MATCH($D72,'6. Patients'!$LB$9:$LU$9,0),ROWS('6. Patients'!EU$10:EU$107))),0)+
IFERROR(SUMPRODUCT('6. Patients'!DH$10:DH$107,OFFSET('6. Patients'!$LV$9,1,MATCH($D72,'6. Patients'!$LW$9:$NT$9,0),ROWS('6. Patients'!EU$10:EU$107))),0)+
IFERROR(SUMPRODUCT('6. Patients'!DH$10:DH$107,OFFSET('6. Patients'!$NU$9,1,MATCH($D72,'6. Patients'!$NV$9:$OO$9,0),ROWS('6. Patients'!EU$10:EU$107))),0),
IFERROR(SUMPRODUCT('6. Patients'!DH$10:DH$107,OFFSET('6. Patients'!$OP$9,1,MATCH($D72,'6. Patients'!$OQ$9:$QN$9,0),ROWS('6. Patients'!EU$10:EU$107))),0)+
IFERROR(SUMPRODUCT('6. Patients'!DH$10:DH$107,OFFSET('6. Patients'!$QO$9,1,MATCH($D72,'6. Patients'!$QP$9:$RI$9,0),ROWS('6. Patients'!EU$10:EU$107))),0)+
IFERROR(SUMPRODUCT('6. Patients'!DH$10:DH$107,OFFSET('6. Patients'!$RJ$9,1,MATCH($D72,'6. Patients'!$RK$9:$TH$9,0),ROWS('6. Patients'!EU$10:EU$107))),0)+
IFERROR(SUMPRODUCT('6. Patients'!DH$10:DH$107,OFFSET('6. Patients'!$TI$9,1,MATCH($D72,'6. Patients'!$TJ$9:$UC$9,0),ROWS('6. Patients'!EU$10:EU$107))),0))+
IFERROR(VLOOKUP($D72,$H$116:$L$146,COLUMNS($H$115:$J$115)-1+AO$7,0)*$E72*$F72*'1. General Inputs'!$J$25,0),0),0)</f>
        <v>0</v>
      </c>
      <c r="AP72" s="776">
        <f ca="1">ROUNDUP(IFERROR($F72*$E72*CHOOSE(AP$7,
IFERROR(SUMPRODUCT('6. Patients'!DI$10:DI$107,OFFSET('6. Patients'!$DN$9,1,MATCH($D72,'6. Patients'!$DO$9:$FL$9,0),ROWS('6. Patients'!EV$10:EV$107))),0)+
IFERROR(SUMPRODUCT('6. Patients'!DI$10:DI$107,OFFSET('6. Patients'!$FM$9,1,MATCH($D72,'6. Patients'!$FN$9:$GG$9,0),ROWS('6. Patients'!EV$10:EV$107))),0)+
IFERROR(SUMPRODUCT('6. Patients'!DI$10:DI$107,OFFSET('6. Patients'!$GH$9,1,MATCH($D72,'6. Patients'!$GI$9:$IF$9,0),ROWS('6. Patients'!EV$10:EV$107))),0)+
IFERROR(SUMPRODUCT('6. Patients'!DI$10:DI$107,OFFSET('6. Patients'!$IG$9,1,MATCH($D72,'6. Patients'!$IH$9:$JA$9,0),ROWS('6. Patients'!EV$10:EV$107))),0),
IFERROR(SUMPRODUCT('6. Patients'!DI$10:DI$107,OFFSET('6. Patients'!$JB$9,1,MATCH($D72,'6. Patients'!$JC$9:$KZ$9,0),ROWS('6. Patients'!EV$10:EV$107))),0)+
IFERROR(SUMPRODUCT('6. Patients'!DI$10:DI$107,OFFSET('6. Patients'!$LA$9,1,MATCH($D72,'6. Patients'!$LB$9:$LU$9,0),ROWS('6. Patients'!EV$10:EV$107))),0)+
IFERROR(SUMPRODUCT('6. Patients'!DI$10:DI$107,OFFSET('6. Patients'!$LV$9,1,MATCH($D72,'6. Patients'!$LW$9:$NT$9,0),ROWS('6. Patients'!EV$10:EV$107))),0)+
IFERROR(SUMPRODUCT('6. Patients'!DI$10:DI$107,OFFSET('6. Patients'!$NU$9,1,MATCH($D72,'6. Patients'!$NV$9:$OO$9,0),ROWS('6. Patients'!EV$10:EV$107))),0),
IFERROR(SUMPRODUCT('6. Patients'!DI$10:DI$107,OFFSET('6. Patients'!$OP$9,1,MATCH($D72,'6. Patients'!$OQ$9:$QN$9,0),ROWS('6. Patients'!EV$10:EV$107))),0)+
IFERROR(SUMPRODUCT('6. Patients'!DI$10:DI$107,OFFSET('6. Patients'!$QO$9,1,MATCH($D72,'6. Patients'!$QP$9:$RI$9,0),ROWS('6. Patients'!EV$10:EV$107))),0)+
IFERROR(SUMPRODUCT('6. Patients'!DI$10:DI$107,OFFSET('6. Patients'!$RJ$9,1,MATCH($D72,'6. Patients'!$RK$9:$TH$9,0),ROWS('6. Patients'!EV$10:EV$107))),0)+
IFERROR(SUMPRODUCT('6. Patients'!DI$10:DI$107,OFFSET('6. Patients'!$TI$9,1,MATCH($D72,'6. Patients'!$TJ$9:$UC$9,0),ROWS('6. Patients'!EV$10:EV$107))),0))+
IFERROR(VLOOKUP($D72,$H$116:$L$146,COLUMNS($H$115:$J$115)-1+AP$7,0)*$E72*$F72*'1. General Inputs'!$J$25,0),0),0)</f>
        <v>0</v>
      </c>
      <c r="AQ72" s="776">
        <f ca="1">ROUNDUP(IFERROR($F72*$E72*CHOOSE(AQ$7,
IFERROR(SUMPRODUCT('6. Patients'!DJ$10:DJ$107,OFFSET('6. Patients'!$DN$9,1,MATCH($D72,'6. Patients'!$DO$9:$FL$9,0),ROWS('6. Patients'!EW$10:EW$107))),0)+
IFERROR(SUMPRODUCT('6. Patients'!DJ$10:DJ$107,OFFSET('6. Patients'!$FM$9,1,MATCH($D72,'6. Patients'!$FN$9:$GG$9,0),ROWS('6. Patients'!EW$10:EW$107))),0)+
IFERROR(SUMPRODUCT('6. Patients'!DJ$10:DJ$107,OFFSET('6. Patients'!$GH$9,1,MATCH($D72,'6. Patients'!$GI$9:$IF$9,0),ROWS('6. Patients'!EW$10:EW$107))),0)+
IFERROR(SUMPRODUCT('6. Patients'!DJ$10:DJ$107,OFFSET('6. Patients'!$IG$9,1,MATCH($D72,'6. Patients'!$IH$9:$JA$9,0),ROWS('6. Patients'!EW$10:EW$107))),0),
IFERROR(SUMPRODUCT('6. Patients'!DJ$10:DJ$107,OFFSET('6. Patients'!$JB$9,1,MATCH($D72,'6. Patients'!$JC$9:$KZ$9,0),ROWS('6. Patients'!EW$10:EW$107))),0)+
IFERROR(SUMPRODUCT('6. Patients'!DJ$10:DJ$107,OFFSET('6. Patients'!$LA$9,1,MATCH($D72,'6. Patients'!$LB$9:$LU$9,0),ROWS('6. Patients'!EW$10:EW$107))),0)+
IFERROR(SUMPRODUCT('6. Patients'!DJ$10:DJ$107,OFFSET('6. Patients'!$LV$9,1,MATCH($D72,'6. Patients'!$LW$9:$NT$9,0),ROWS('6. Patients'!EW$10:EW$107))),0)+
IFERROR(SUMPRODUCT('6. Patients'!DJ$10:DJ$107,OFFSET('6. Patients'!$NU$9,1,MATCH($D72,'6. Patients'!$NV$9:$OO$9,0),ROWS('6. Patients'!EW$10:EW$107))),0),
IFERROR(SUMPRODUCT('6. Patients'!DJ$10:DJ$107,OFFSET('6. Patients'!$OP$9,1,MATCH($D72,'6. Patients'!$OQ$9:$QN$9,0),ROWS('6. Patients'!EW$10:EW$107))),0)+
IFERROR(SUMPRODUCT('6. Patients'!DJ$10:DJ$107,OFFSET('6. Patients'!$QO$9,1,MATCH($D72,'6. Patients'!$QP$9:$RI$9,0),ROWS('6. Patients'!EW$10:EW$107))),0)+
IFERROR(SUMPRODUCT('6. Patients'!DJ$10:DJ$107,OFFSET('6. Patients'!$RJ$9,1,MATCH($D72,'6. Patients'!$RK$9:$TH$9,0),ROWS('6. Patients'!EW$10:EW$107))),0)+
IFERROR(SUMPRODUCT('6. Patients'!DJ$10:DJ$107,OFFSET('6. Patients'!$TI$9,1,MATCH($D72,'6. Patients'!$TJ$9:$UC$9,0),ROWS('6. Patients'!EW$10:EW$107))),0))+
IFERROR(VLOOKUP($D72,$H$116:$L$146,COLUMNS($H$115:$J$115)-1+AQ$7,0)*$E72*$F72*'1. General Inputs'!$J$25,0),0),0)</f>
        <v>0</v>
      </c>
      <c r="AT72" s="309"/>
      <c r="AZ72" s="335">
        <f ca="1">IFERROR(SUM(OFFSET('7. Consumption'!H72,0,1,,MIN('1. General Inputs'!$J$29,COLUMNS('7. Consumption'!H$9:$AQ$9)-1))),0)+MAX(0,$AQ72*('1. General Inputs'!$J$29-COLUMNS('7. Consumption'!H$9:$AQ$9)+1))</f>
        <v>0</v>
      </c>
      <c r="BA72" s="335">
        <f ca="1">IFERROR(SUM(OFFSET('7. Consumption'!I72,0,1,,MIN('1. General Inputs'!$J$29,COLUMNS('7. Consumption'!I$9:$AQ$9)-1))),0)+MAX(0,$AQ72*('1. General Inputs'!$J$29-COLUMNS('7. Consumption'!I$9:$AQ$9)+1))</f>
        <v>0</v>
      </c>
      <c r="BB72" s="335">
        <f ca="1">IFERROR(SUM(OFFSET('7. Consumption'!J72,0,1,,MIN('1. General Inputs'!$J$29,COLUMNS('7. Consumption'!J$9:$AQ$9)-1))),0)+MAX(0,$AQ72*('1. General Inputs'!$J$29-COLUMNS('7. Consumption'!J$9:$AQ$9)+1))</f>
        <v>0</v>
      </c>
      <c r="BC72" s="335">
        <f ca="1">IFERROR(SUM(OFFSET('7. Consumption'!K72,0,1,,MIN('1. General Inputs'!$J$29,COLUMNS('7. Consumption'!K$9:$AQ$9)-1))),0)+MAX(0,$AQ72*('1. General Inputs'!$J$29-COLUMNS('7. Consumption'!K$9:$AQ$9)+1))</f>
        <v>0</v>
      </c>
      <c r="BD72" s="335">
        <f ca="1">IFERROR(SUM(OFFSET('7. Consumption'!L72,0,1,,MIN('1. General Inputs'!$J$29,COLUMNS('7. Consumption'!L$9:$AQ$9)-1))),0)+MAX(0,$AQ72*('1. General Inputs'!$J$29-COLUMNS('7. Consumption'!L$9:$AQ$9)+1))</f>
        <v>0</v>
      </c>
      <c r="BE72" s="335">
        <f ca="1">IFERROR(SUM(OFFSET('7. Consumption'!M72,0,1,,MIN('1. General Inputs'!$J$29,COLUMNS('7. Consumption'!M$9:$AQ$9)-1))),0)+MAX(0,$AQ72*('1. General Inputs'!$J$29-COLUMNS('7. Consumption'!M$9:$AQ$9)+1))</f>
        <v>0</v>
      </c>
      <c r="BF72" s="335">
        <f ca="1">IFERROR(SUM(OFFSET('7. Consumption'!N72,0,1,,MIN('1. General Inputs'!$J$29,COLUMNS('7. Consumption'!N$9:$AQ$9)-1))),0)+MAX(0,$AQ72*('1. General Inputs'!$J$29-COLUMNS('7. Consumption'!N$9:$AQ$9)+1))</f>
        <v>0</v>
      </c>
      <c r="BG72" s="335">
        <f ca="1">IFERROR(SUM(OFFSET('7. Consumption'!O72,0,1,,MIN('1. General Inputs'!$J$29,COLUMNS('7. Consumption'!O$9:$AQ$9)-1))),0)+MAX(0,$AQ72*('1. General Inputs'!$J$29-COLUMNS('7. Consumption'!O$9:$AQ$9)+1))</f>
        <v>0</v>
      </c>
      <c r="BH72" s="335">
        <f ca="1">IFERROR(SUM(OFFSET('7. Consumption'!P72,0,1,,MIN('1. General Inputs'!$J$29,COLUMNS('7. Consumption'!P$9:$AQ$9)-1))),0)+MAX(0,$AQ72*('1. General Inputs'!$J$29-COLUMNS('7. Consumption'!P$9:$AQ$9)+1))</f>
        <v>0</v>
      </c>
      <c r="BI72" s="335">
        <f ca="1">IFERROR(SUM(OFFSET('7. Consumption'!Q72,0,1,,MIN('1. General Inputs'!$J$29,COLUMNS('7. Consumption'!Q$9:$AQ$9)-1))),0)+MAX(0,$AQ72*('1. General Inputs'!$J$29-COLUMNS('7. Consumption'!Q$9:$AQ$9)+1))</f>
        <v>0</v>
      </c>
      <c r="BJ72" s="335">
        <f ca="1">IFERROR(SUM(OFFSET('7. Consumption'!R72,0,1,,MIN('1. General Inputs'!$J$29,COLUMNS('7. Consumption'!R$9:$AQ$9)-1))),0)+MAX(0,$AQ72*('1. General Inputs'!$J$29-COLUMNS('7. Consumption'!R$9:$AQ$9)+1))</f>
        <v>0</v>
      </c>
      <c r="BK72" s="335">
        <f ca="1">IFERROR(SUM(OFFSET('7. Consumption'!S72,0,1,,MIN('1. General Inputs'!$J$29,COLUMNS('7. Consumption'!S$9:$AQ$9)-1))),0)+MAX(0,$AQ72*('1. General Inputs'!$J$29-COLUMNS('7. Consumption'!S$9:$AQ$9)+1))</f>
        <v>0</v>
      </c>
      <c r="BL72" s="335">
        <f ca="1">IFERROR(SUM(OFFSET('7. Consumption'!T72,0,1,,MIN('1. General Inputs'!$J$29,COLUMNS('7. Consumption'!T$9:$AQ$9)-1))),0)+MAX(0,$AQ72*('1. General Inputs'!$J$29-COLUMNS('7. Consumption'!T$9:$AQ$9)+1))</f>
        <v>0</v>
      </c>
      <c r="BM72" s="335">
        <f ca="1">IFERROR(SUM(OFFSET('7. Consumption'!U72,0,1,,MIN('1. General Inputs'!$J$29,COLUMNS('7. Consumption'!U$9:$AQ$9)-1))),0)+MAX(0,$AQ72*('1. General Inputs'!$J$29-COLUMNS('7. Consumption'!U$9:$AQ$9)+1))</f>
        <v>0</v>
      </c>
      <c r="BN72" s="335">
        <f ca="1">IFERROR(SUM(OFFSET('7. Consumption'!V72,0,1,,MIN('1. General Inputs'!$J$29,COLUMNS('7. Consumption'!V$9:$AQ$9)-1))),0)+MAX(0,$AQ72*('1. General Inputs'!$J$29-COLUMNS('7. Consumption'!V$9:$AQ$9)+1))</f>
        <v>0</v>
      </c>
      <c r="BO72" s="335">
        <f ca="1">IFERROR(SUM(OFFSET('7. Consumption'!W72,0,1,,MIN('1. General Inputs'!$J$29,COLUMNS('7. Consumption'!W$9:$AQ$9)-1))),0)+MAX(0,$AQ72*('1. General Inputs'!$J$29-COLUMNS('7. Consumption'!W$9:$AQ$9)+1))</f>
        <v>0</v>
      </c>
      <c r="BP72" s="335">
        <f ca="1">IFERROR(SUM(OFFSET('7. Consumption'!X72,0,1,,MIN('1. General Inputs'!$J$29,COLUMNS('7. Consumption'!X$9:$AQ$9)-1))),0)+MAX(0,$AQ72*('1. General Inputs'!$J$29-COLUMNS('7. Consumption'!X$9:$AQ$9)+1))</f>
        <v>0</v>
      </c>
      <c r="BQ72" s="335">
        <f ca="1">IFERROR(SUM(OFFSET('7. Consumption'!Y72,0,1,,MIN('1. General Inputs'!$J$29,COLUMNS('7. Consumption'!Y$9:$AQ$9)-1))),0)+MAX(0,$AQ72*('1. General Inputs'!$J$29-COLUMNS('7. Consumption'!Y$9:$AQ$9)+1))</f>
        <v>0</v>
      </c>
      <c r="BR72" s="335">
        <f ca="1">IFERROR(SUM(OFFSET('7. Consumption'!Z72,0,1,,MIN('1. General Inputs'!$J$29,COLUMNS('7. Consumption'!Z$9:$AQ$9)-1))),0)+MAX(0,$AQ72*('1. General Inputs'!$J$29-COLUMNS('7. Consumption'!Z$9:$AQ$9)+1))</f>
        <v>0</v>
      </c>
      <c r="BS72" s="335">
        <f ca="1">IFERROR(SUM(OFFSET('7. Consumption'!AA72,0,1,,MIN('1. General Inputs'!$J$29,COLUMNS('7. Consumption'!AA$9:$AQ$9)-1))),0)+MAX(0,$AQ72*('1. General Inputs'!$J$29-COLUMNS('7. Consumption'!AA$9:$AQ$9)+1))</f>
        <v>0</v>
      </c>
      <c r="BT72" s="335">
        <f ca="1">IFERROR(SUM(OFFSET('7. Consumption'!AB72,0,1,,MIN('1. General Inputs'!$J$29,COLUMNS('7. Consumption'!AB$9:$AQ$9)-1))),0)+MAX(0,$AQ72*('1. General Inputs'!$J$29-COLUMNS('7. Consumption'!AB$9:$AQ$9)+1))</f>
        <v>0</v>
      </c>
      <c r="BU72" s="335">
        <f ca="1">IFERROR(SUM(OFFSET('7. Consumption'!AC72,0,1,,MIN('1. General Inputs'!$J$29,COLUMNS('7. Consumption'!AC$9:$AQ$9)-1))),0)+MAX(0,$AQ72*('1. General Inputs'!$J$29-COLUMNS('7. Consumption'!AC$9:$AQ$9)+1))</f>
        <v>0</v>
      </c>
      <c r="BV72" s="335">
        <f ca="1">IFERROR(SUM(OFFSET('7. Consumption'!AD72,0,1,,MIN('1. General Inputs'!$J$29,COLUMNS('7. Consumption'!AD$9:$AQ$9)-1))),0)+MAX(0,$AQ72*('1. General Inputs'!$J$29-COLUMNS('7. Consumption'!AD$9:$AQ$9)+1))</f>
        <v>0</v>
      </c>
      <c r="BW72" s="335">
        <f ca="1">IFERROR(SUM(OFFSET('7. Consumption'!AE72,0,1,,MIN('1. General Inputs'!$J$29,COLUMNS('7. Consumption'!AE$9:$AQ$9)-1))),0)+MAX(0,$AQ72*('1. General Inputs'!$J$29-COLUMNS('7. Consumption'!AE$9:$AQ$9)+1))</f>
        <v>0</v>
      </c>
      <c r="BX72" s="335">
        <f ca="1">IFERROR(SUM(OFFSET('7. Consumption'!AF72,0,1,,MIN('1. General Inputs'!$J$29,COLUMNS('7. Consumption'!AF$9:$AQ$9)-1))),0)+MAX(0,$AQ72*('1. General Inputs'!$J$29-COLUMNS('7. Consumption'!AF$9:$AQ$9)+1))</f>
        <v>0</v>
      </c>
      <c r="BY72" s="335">
        <f ca="1">IFERROR(SUM(OFFSET('7. Consumption'!AG72,0,1,,MIN('1. General Inputs'!$J$29,COLUMNS('7. Consumption'!AG$9:$AQ$9)-1))),0)+MAX(0,$AQ72*('1. General Inputs'!$J$29-COLUMNS('7. Consumption'!AG$9:$AQ$9)+1))</f>
        <v>0</v>
      </c>
      <c r="BZ72" s="335">
        <f ca="1">IFERROR(SUM(OFFSET('7. Consumption'!AH72,0,1,,MIN('1. General Inputs'!$J$29,COLUMNS('7. Consumption'!AH$9:$AQ$9)-1))),0)+MAX(0,$AQ72*('1. General Inputs'!$J$29-COLUMNS('7. Consumption'!AH$9:$AQ$9)+1))</f>
        <v>0</v>
      </c>
      <c r="CA72" s="335">
        <f ca="1">IFERROR(SUM(OFFSET('7. Consumption'!AI72,0,1,,MIN('1. General Inputs'!$J$29,COLUMNS('7. Consumption'!AI$9:$AQ$9)-1))),0)+MAX(0,$AQ72*('1. General Inputs'!$J$29-COLUMNS('7. Consumption'!AI$9:$AQ$9)+1))</f>
        <v>0</v>
      </c>
      <c r="CB72" s="335">
        <f ca="1">IFERROR(SUM(OFFSET('7. Consumption'!AJ72,0,1,,MIN('1. General Inputs'!$J$29,COLUMNS('7. Consumption'!AJ$9:$AQ$9)-1))),0)+MAX(0,$AQ72*('1. General Inputs'!$J$29-COLUMNS('7. Consumption'!AJ$9:$AQ$9)+1))</f>
        <v>0</v>
      </c>
      <c r="CC72" s="335">
        <f ca="1">IFERROR(SUM(OFFSET('7. Consumption'!AK72,0,1,,MIN('1. General Inputs'!$J$29,COLUMNS('7. Consumption'!AK$9:$AQ$9)-1))),0)+MAX(0,$AQ72*('1. General Inputs'!$J$29-COLUMNS('7. Consumption'!AK$9:$AQ$9)+1))</f>
        <v>0</v>
      </c>
      <c r="CD72" s="335">
        <f ca="1">IFERROR(SUM(OFFSET('7. Consumption'!AL72,0,1,,MIN('1. General Inputs'!$J$29,COLUMNS('7. Consumption'!AL$9:$AQ$9)-1))),0)+MAX(0,$AQ72*('1. General Inputs'!$J$29-COLUMNS('7. Consumption'!AL$9:$AQ$9)+1))</f>
        <v>0</v>
      </c>
      <c r="CE72" s="335">
        <f ca="1">IFERROR(SUM(OFFSET('7. Consumption'!AM72,0,1,,MIN('1. General Inputs'!$J$29,COLUMNS('7. Consumption'!AM$9:$AQ$9)-1))),0)+MAX(0,$AQ72*('1. General Inputs'!$J$29-COLUMNS('7. Consumption'!AM$9:$AQ$9)+1))</f>
        <v>0</v>
      </c>
      <c r="CF72" s="335">
        <f ca="1">IFERROR(SUM(OFFSET('7. Consumption'!AN72,0,1,,MIN('1. General Inputs'!$J$29,COLUMNS('7. Consumption'!AN$9:$AQ$9)-1))),0)+MAX(0,$AQ72*('1. General Inputs'!$J$29-COLUMNS('7. Consumption'!AN$9:$AQ$9)+1))</f>
        <v>0</v>
      </c>
      <c r="CG72" s="335">
        <f ca="1">IFERROR(SUM(OFFSET('7. Consumption'!AO72,0,1,,MIN('1. General Inputs'!$J$29,COLUMNS('7. Consumption'!AO$9:$AQ$9)-1))),0)+MAX(0,$AQ72*('1. General Inputs'!$J$29-COLUMNS('7. Consumption'!AO$9:$AQ$9)+1))</f>
        <v>0</v>
      </c>
      <c r="CH72" s="335">
        <f ca="1">IFERROR(SUM(OFFSET('7. Consumption'!AP72,0,1,,MIN('1. General Inputs'!$J$29,COLUMNS('7. Consumption'!AP$9:$AQ$9)-1))),0)+MAX(0,$AQ72*('1. General Inputs'!$J$29-COLUMNS('7. Consumption'!AP$9:$AQ$9)+1))</f>
        <v>0</v>
      </c>
      <c r="CI72" s="335">
        <f ca="1">IFERROR(SUM(OFFSET('7. Consumption'!AQ72,0,1,,MIN('1. General Inputs'!$J$29,COLUMNS('7. Consumption'!AQ$9:$AQ$9)-1))),0)+MAX(0,$AQ72*('1. General Inputs'!$J$29-COLUMNS('7. Consumption'!AQ$9:$AQ$9)+1))</f>
        <v>0</v>
      </c>
    </row>
    <row r="73" spans="2:87" ht="15" hidden="1" outlineLevel="1" x14ac:dyDescent="0.25">
      <c r="B73" s="772"/>
      <c r="C73" s="772" t="str">
        <f>IFERROR(VLOOKUP(ROWS($C$9:$C73),'5. Form Breakdown'!$AI$11:$AJ$138,COLUMNS('5. Form Breakdown'!$AI$11:$AJ$11),0),"")</f>
        <v/>
      </c>
      <c r="D73" s="772" t="str">
        <f>IFERROR(VLOOKUP($C73,'5a. Dosing'!$E$11:$F$138,2,0),"")</f>
        <v/>
      </c>
      <c r="E73" s="773" t="str">
        <f>IFERROR(INDEX('5. Form Breakdown'!$AL$11:$BL$138,MATCH('7. Consumption'!$C73,'5. Form Breakdown'!$AK$11:$AK$138,0),MATCH('5. Form Breakdown'!$AX$10,'5. Form Breakdown'!$AL$10:$BL$10,0)),"")</f>
        <v/>
      </c>
      <c r="F73" s="774" t="str">
        <f>IFERROR(INDEX('5. Form Breakdown'!$AL$11:$BL$138,MATCH('7. Consumption'!$C73,'5. Form Breakdown'!$AK$11:$AK$138,0),MATCH('5. Form Breakdown'!$BL$10,'5. Form Breakdown'!$AL$10:$BL$10,0)),"")</f>
        <v/>
      </c>
      <c r="H73" s="776">
        <f ca="1">ROUNDUP(IFERROR($F73*$E73*CHOOSE(H$7,
IFERROR(SUMPRODUCT('6. Patients'!CA$10:CA$107,OFFSET('6. Patients'!$DN$9,1,MATCH($D73,'6. Patients'!$DO$9:$FL$9,0),ROWS('6. Patients'!DN$10:DN$107))),0)+
IFERROR(SUMPRODUCT('6. Patients'!CA$10:CA$107,OFFSET('6. Patients'!$FM$9,1,MATCH($D73,'6. Patients'!$FN$9:$GG$9,0),ROWS('6. Patients'!DN$10:DN$107))),0)+
IFERROR(SUMPRODUCT('6. Patients'!CA$10:CA$107,OFFSET('6. Patients'!$GH$9,1,MATCH($D73,'6. Patients'!$GI$9:$IF$9,0),ROWS('6. Patients'!DN$10:DN$107))),0)+
IFERROR(SUMPRODUCT('6. Patients'!CA$10:CA$107,OFFSET('6. Patients'!$IG$9,1,MATCH($D73,'6. Patients'!$IH$9:$JA$9,0),ROWS('6. Patients'!DN$10:DN$107))),0),
IFERROR(SUMPRODUCT('6. Patients'!CA$10:CA$107,OFFSET('6. Patients'!$JB$9,1,MATCH($D73,'6. Patients'!$JC$9:$KZ$9,0),ROWS('6. Patients'!DN$10:DN$107))),0)+
IFERROR(SUMPRODUCT('6. Patients'!CA$10:CA$107,OFFSET('6. Patients'!$LA$9,1,MATCH($D73,'6. Patients'!$LB$9:$LU$9,0),ROWS('6. Patients'!DN$10:DN$107))),0)+
IFERROR(SUMPRODUCT('6. Patients'!CA$10:CA$107,OFFSET('6. Patients'!$LV$9,1,MATCH($D73,'6. Patients'!$LW$9:$NT$9,0),ROWS('6. Patients'!DN$10:DN$107))),0)+
IFERROR(SUMPRODUCT('6. Patients'!CA$10:CA$107,OFFSET('6. Patients'!$NU$9,1,MATCH($D73,'6. Patients'!$NV$9:$OO$9,0),ROWS('6. Patients'!DN$10:DN$107))),0),
IFERROR(SUMPRODUCT('6. Patients'!CA$10:CA$107,OFFSET('6. Patients'!$OP$9,1,MATCH($D73,'6. Patients'!$OQ$9:$QN$9,0),ROWS('6. Patients'!DN$10:DN$107))),0)+
IFERROR(SUMPRODUCT('6. Patients'!CA$10:CA$107,OFFSET('6. Patients'!$QO$9,1,MATCH($D73,'6. Patients'!$QP$9:$RI$9,0),ROWS('6. Patients'!DN$10:DN$107))),0)+
IFERROR(SUMPRODUCT('6. Patients'!CA$10:CA$107,OFFSET('6. Patients'!$RJ$9,1,MATCH($D73,'6. Patients'!$RK$9:$TH$9,0),ROWS('6. Patients'!DN$10:DN$107))),0)+
IFERROR(SUMPRODUCT('6. Patients'!CA$10:CA$107,OFFSET('6. Patients'!$TI$9,1,MATCH($D73,'6. Patients'!$TJ$9:$UC$9,0),ROWS('6. Patients'!DN$10:DN$107))),0))+
IFERROR(VLOOKUP($D73,$H$116:$L$146,COLUMNS($H$115:$J$115)-1+H$7,0)*$E73*$F73*'1. General Inputs'!$J$25,0),0),0)</f>
        <v>0</v>
      </c>
      <c r="I73" s="776">
        <f ca="1">ROUNDUP(IFERROR($F73*$E73*CHOOSE(I$7,
IFERROR(SUMPRODUCT('6. Patients'!CB$10:CB$107,OFFSET('6. Patients'!$DN$9,1,MATCH($D73,'6. Patients'!$DO$9:$FL$9,0),ROWS('6. Patients'!DO$10:DO$107))),0)+
IFERROR(SUMPRODUCT('6. Patients'!CB$10:CB$107,OFFSET('6. Patients'!$FM$9,1,MATCH($D73,'6. Patients'!$FN$9:$GG$9,0),ROWS('6. Patients'!DO$10:DO$107))),0)+
IFERROR(SUMPRODUCT('6. Patients'!CB$10:CB$107,OFFSET('6. Patients'!$GH$9,1,MATCH($D73,'6. Patients'!$GI$9:$IF$9,0),ROWS('6. Patients'!DO$10:DO$107))),0)+
IFERROR(SUMPRODUCT('6. Patients'!CB$10:CB$107,OFFSET('6. Patients'!$IG$9,1,MATCH($D73,'6. Patients'!$IH$9:$JA$9,0),ROWS('6. Patients'!DO$10:DO$107))),0),
IFERROR(SUMPRODUCT('6. Patients'!CB$10:CB$107,OFFSET('6. Patients'!$JB$9,1,MATCH($D73,'6. Patients'!$JC$9:$KZ$9,0),ROWS('6. Patients'!DO$10:DO$107))),0)+
IFERROR(SUMPRODUCT('6. Patients'!CB$10:CB$107,OFFSET('6. Patients'!$LA$9,1,MATCH($D73,'6. Patients'!$LB$9:$LU$9,0),ROWS('6. Patients'!DO$10:DO$107))),0)+
IFERROR(SUMPRODUCT('6. Patients'!CB$10:CB$107,OFFSET('6. Patients'!$LV$9,1,MATCH($D73,'6. Patients'!$LW$9:$NT$9,0),ROWS('6. Patients'!DO$10:DO$107))),0)+
IFERROR(SUMPRODUCT('6. Patients'!CB$10:CB$107,OFFSET('6. Patients'!$NU$9,1,MATCH($D73,'6. Patients'!$NV$9:$OO$9,0),ROWS('6. Patients'!DO$10:DO$107))),0),
IFERROR(SUMPRODUCT('6. Patients'!CB$10:CB$107,OFFSET('6. Patients'!$OP$9,1,MATCH($D73,'6. Patients'!$OQ$9:$QN$9,0),ROWS('6. Patients'!DO$10:DO$107))),0)+
IFERROR(SUMPRODUCT('6. Patients'!CB$10:CB$107,OFFSET('6. Patients'!$QO$9,1,MATCH($D73,'6. Patients'!$QP$9:$RI$9,0),ROWS('6. Patients'!DO$10:DO$107))),0)+
IFERROR(SUMPRODUCT('6. Patients'!CB$10:CB$107,OFFSET('6. Patients'!$RJ$9,1,MATCH($D73,'6. Patients'!$RK$9:$TH$9,0),ROWS('6. Patients'!DO$10:DO$107))),0)+
IFERROR(SUMPRODUCT('6. Patients'!CB$10:CB$107,OFFSET('6. Patients'!$TI$9,1,MATCH($D73,'6. Patients'!$TJ$9:$UC$9,0),ROWS('6. Patients'!DO$10:DO$107))),0))+
IFERROR(VLOOKUP($D73,$H$116:$L$146,COLUMNS($H$115:$J$115)-1+I$7,0)*$E73*$F73*'1. General Inputs'!$J$25,0),0),0)</f>
        <v>0</v>
      </c>
      <c r="J73" s="776">
        <f ca="1">ROUNDUP(IFERROR($F73*$E73*CHOOSE(J$7,
IFERROR(SUMPRODUCT('6. Patients'!CC$10:CC$107,OFFSET('6. Patients'!$DN$9,1,MATCH($D73,'6. Patients'!$DO$9:$FL$9,0),ROWS('6. Patients'!DP$10:DP$107))),0)+
IFERROR(SUMPRODUCT('6. Patients'!CC$10:CC$107,OFFSET('6. Patients'!$FM$9,1,MATCH($D73,'6. Patients'!$FN$9:$GG$9,0),ROWS('6. Patients'!DP$10:DP$107))),0)+
IFERROR(SUMPRODUCT('6. Patients'!CC$10:CC$107,OFFSET('6. Patients'!$GH$9,1,MATCH($D73,'6. Patients'!$GI$9:$IF$9,0),ROWS('6. Patients'!DP$10:DP$107))),0)+
IFERROR(SUMPRODUCT('6. Patients'!CC$10:CC$107,OFFSET('6. Patients'!$IG$9,1,MATCH($D73,'6. Patients'!$IH$9:$JA$9,0),ROWS('6. Patients'!DP$10:DP$107))),0),
IFERROR(SUMPRODUCT('6. Patients'!CC$10:CC$107,OFFSET('6. Patients'!$JB$9,1,MATCH($D73,'6. Patients'!$JC$9:$KZ$9,0),ROWS('6. Patients'!DP$10:DP$107))),0)+
IFERROR(SUMPRODUCT('6. Patients'!CC$10:CC$107,OFFSET('6. Patients'!$LA$9,1,MATCH($D73,'6. Patients'!$LB$9:$LU$9,0),ROWS('6. Patients'!DP$10:DP$107))),0)+
IFERROR(SUMPRODUCT('6. Patients'!CC$10:CC$107,OFFSET('6. Patients'!$LV$9,1,MATCH($D73,'6. Patients'!$LW$9:$NT$9,0),ROWS('6. Patients'!DP$10:DP$107))),0)+
IFERROR(SUMPRODUCT('6. Patients'!CC$10:CC$107,OFFSET('6. Patients'!$NU$9,1,MATCH($D73,'6. Patients'!$NV$9:$OO$9,0),ROWS('6. Patients'!DP$10:DP$107))),0),
IFERROR(SUMPRODUCT('6. Patients'!CC$10:CC$107,OFFSET('6. Patients'!$OP$9,1,MATCH($D73,'6. Patients'!$OQ$9:$QN$9,0),ROWS('6. Patients'!DP$10:DP$107))),0)+
IFERROR(SUMPRODUCT('6. Patients'!CC$10:CC$107,OFFSET('6. Patients'!$QO$9,1,MATCH($D73,'6. Patients'!$QP$9:$RI$9,0),ROWS('6. Patients'!DP$10:DP$107))),0)+
IFERROR(SUMPRODUCT('6. Patients'!CC$10:CC$107,OFFSET('6. Patients'!$RJ$9,1,MATCH($D73,'6. Patients'!$RK$9:$TH$9,0),ROWS('6. Patients'!DP$10:DP$107))),0)+
IFERROR(SUMPRODUCT('6. Patients'!CC$10:CC$107,OFFSET('6. Patients'!$TI$9,1,MATCH($D73,'6. Patients'!$TJ$9:$UC$9,0),ROWS('6. Patients'!DP$10:DP$107))),0))+
IFERROR(VLOOKUP($D73,$H$116:$L$146,COLUMNS($H$115:$J$115)-1+J$7,0)*$E73*$F73*'1. General Inputs'!$J$25,0),0),0)</f>
        <v>0</v>
      </c>
      <c r="K73" s="776">
        <f ca="1">ROUNDUP(IFERROR($F73*$E73*CHOOSE(K$7,
IFERROR(SUMPRODUCT('6. Patients'!CD$10:CD$107,OFFSET('6. Patients'!$DN$9,1,MATCH($D73,'6. Patients'!$DO$9:$FL$9,0),ROWS('6. Patients'!DQ$10:DQ$107))),0)+
IFERROR(SUMPRODUCT('6. Patients'!CD$10:CD$107,OFFSET('6. Patients'!$FM$9,1,MATCH($D73,'6. Patients'!$FN$9:$GG$9,0),ROWS('6. Patients'!DQ$10:DQ$107))),0)+
IFERROR(SUMPRODUCT('6. Patients'!CD$10:CD$107,OFFSET('6. Patients'!$GH$9,1,MATCH($D73,'6. Patients'!$GI$9:$IF$9,0),ROWS('6. Patients'!DQ$10:DQ$107))),0)+
IFERROR(SUMPRODUCT('6. Patients'!CD$10:CD$107,OFFSET('6. Patients'!$IG$9,1,MATCH($D73,'6. Patients'!$IH$9:$JA$9,0),ROWS('6. Patients'!DQ$10:DQ$107))),0),
IFERROR(SUMPRODUCT('6. Patients'!CD$10:CD$107,OFFSET('6. Patients'!$JB$9,1,MATCH($D73,'6. Patients'!$JC$9:$KZ$9,0),ROWS('6. Patients'!DQ$10:DQ$107))),0)+
IFERROR(SUMPRODUCT('6. Patients'!CD$10:CD$107,OFFSET('6. Patients'!$LA$9,1,MATCH($D73,'6. Patients'!$LB$9:$LU$9,0),ROWS('6. Patients'!DQ$10:DQ$107))),0)+
IFERROR(SUMPRODUCT('6. Patients'!CD$10:CD$107,OFFSET('6. Patients'!$LV$9,1,MATCH($D73,'6. Patients'!$LW$9:$NT$9,0),ROWS('6. Patients'!DQ$10:DQ$107))),0)+
IFERROR(SUMPRODUCT('6. Patients'!CD$10:CD$107,OFFSET('6. Patients'!$NU$9,1,MATCH($D73,'6. Patients'!$NV$9:$OO$9,0),ROWS('6. Patients'!DQ$10:DQ$107))),0),
IFERROR(SUMPRODUCT('6. Patients'!CD$10:CD$107,OFFSET('6. Patients'!$OP$9,1,MATCH($D73,'6. Patients'!$OQ$9:$QN$9,0),ROWS('6. Patients'!DQ$10:DQ$107))),0)+
IFERROR(SUMPRODUCT('6. Patients'!CD$10:CD$107,OFFSET('6. Patients'!$QO$9,1,MATCH($D73,'6. Patients'!$QP$9:$RI$9,0),ROWS('6. Patients'!DQ$10:DQ$107))),0)+
IFERROR(SUMPRODUCT('6. Patients'!CD$10:CD$107,OFFSET('6. Patients'!$RJ$9,1,MATCH($D73,'6. Patients'!$RK$9:$TH$9,0),ROWS('6. Patients'!DQ$10:DQ$107))),0)+
IFERROR(SUMPRODUCT('6. Patients'!CD$10:CD$107,OFFSET('6. Patients'!$TI$9,1,MATCH($D73,'6. Patients'!$TJ$9:$UC$9,0),ROWS('6. Patients'!DQ$10:DQ$107))),0))+
IFERROR(VLOOKUP($D73,$H$116:$L$146,COLUMNS($H$115:$J$115)-1+K$7,0)*$E73*$F73*'1. General Inputs'!$J$25,0),0),0)</f>
        <v>0</v>
      </c>
      <c r="L73" s="776">
        <f ca="1">ROUNDUP(IFERROR($F73*$E73*CHOOSE(L$7,
IFERROR(SUMPRODUCT('6. Patients'!CE$10:CE$107,OFFSET('6. Patients'!$DN$9,1,MATCH($D73,'6. Patients'!$DO$9:$FL$9,0),ROWS('6. Patients'!DR$10:DR$107))),0)+
IFERROR(SUMPRODUCT('6. Patients'!CE$10:CE$107,OFFSET('6. Patients'!$FM$9,1,MATCH($D73,'6. Patients'!$FN$9:$GG$9,0),ROWS('6. Patients'!DR$10:DR$107))),0)+
IFERROR(SUMPRODUCT('6. Patients'!CE$10:CE$107,OFFSET('6. Patients'!$GH$9,1,MATCH($D73,'6. Patients'!$GI$9:$IF$9,0),ROWS('6. Patients'!DR$10:DR$107))),0)+
IFERROR(SUMPRODUCT('6. Patients'!CE$10:CE$107,OFFSET('6. Patients'!$IG$9,1,MATCH($D73,'6. Patients'!$IH$9:$JA$9,0),ROWS('6. Patients'!DR$10:DR$107))),0),
IFERROR(SUMPRODUCT('6. Patients'!CE$10:CE$107,OFFSET('6. Patients'!$JB$9,1,MATCH($D73,'6. Patients'!$JC$9:$KZ$9,0),ROWS('6. Patients'!DR$10:DR$107))),0)+
IFERROR(SUMPRODUCT('6. Patients'!CE$10:CE$107,OFFSET('6. Patients'!$LA$9,1,MATCH($D73,'6. Patients'!$LB$9:$LU$9,0),ROWS('6. Patients'!DR$10:DR$107))),0)+
IFERROR(SUMPRODUCT('6. Patients'!CE$10:CE$107,OFFSET('6. Patients'!$LV$9,1,MATCH($D73,'6. Patients'!$LW$9:$NT$9,0),ROWS('6. Patients'!DR$10:DR$107))),0)+
IFERROR(SUMPRODUCT('6. Patients'!CE$10:CE$107,OFFSET('6. Patients'!$NU$9,1,MATCH($D73,'6. Patients'!$NV$9:$OO$9,0),ROWS('6. Patients'!DR$10:DR$107))),0),
IFERROR(SUMPRODUCT('6. Patients'!CE$10:CE$107,OFFSET('6. Patients'!$OP$9,1,MATCH($D73,'6. Patients'!$OQ$9:$QN$9,0),ROWS('6. Patients'!DR$10:DR$107))),0)+
IFERROR(SUMPRODUCT('6. Patients'!CE$10:CE$107,OFFSET('6. Patients'!$QO$9,1,MATCH($D73,'6. Patients'!$QP$9:$RI$9,0),ROWS('6. Patients'!DR$10:DR$107))),0)+
IFERROR(SUMPRODUCT('6. Patients'!CE$10:CE$107,OFFSET('6. Patients'!$RJ$9,1,MATCH($D73,'6. Patients'!$RK$9:$TH$9,0),ROWS('6. Patients'!DR$10:DR$107))),0)+
IFERROR(SUMPRODUCT('6. Patients'!CE$10:CE$107,OFFSET('6. Patients'!$TI$9,1,MATCH($D73,'6. Patients'!$TJ$9:$UC$9,0),ROWS('6. Patients'!DR$10:DR$107))),0))+
IFERROR(VLOOKUP($D73,$H$116:$L$146,COLUMNS($H$115:$J$115)-1+L$7,0)*$E73*$F73*'1. General Inputs'!$J$25,0),0),0)</f>
        <v>0</v>
      </c>
      <c r="M73" s="776">
        <f ca="1">ROUNDUP(IFERROR($F73*$E73*CHOOSE(M$7,
IFERROR(SUMPRODUCT('6. Patients'!CF$10:CF$107,OFFSET('6. Patients'!$DN$9,1,MATCH($D73,'6. Patients'!$DO$9:$FL$9,0),ROWS('6. Patients'!DS$10:DS$107))),0)+
IFERROR(SUMPRODUCT('6. Patients'!CF$10:CF$107,OFFSET('6. Patients'!$FM$9,1,MATCH($D73,'6. Patients'!$FN$9:$GG$9,0),ROWS('6. Patients'!DS$10:DS$107))),0)+
IFERROR(SUMPRODUCT('6. Patients'!CF$10:CF$107,OFFSET('6. Patients'!$GH$9,1,MATCH($D73,'6. Patients'!$GI$9:$IF$9,0),ROWS('6. Patients'!DS$10:DS$107))),0)+
IFERROR(SUMPRODUCT('6. Patients'!CF$10:CF$107,OFFSET('6. Patients'!$IG$9,1,MATCH($D73,'6. Patients'!$IH$9:$JA$9,0),ROWS('6. Patients'!DS$10:DS$107))),0),
IFERROR(SUMPRODUCT('6. Patients'!CF$10:CF$107,OFFSET('6. Patients'!$JB$9,1,MATCH($D73,'6. Patients'!$JC$9:$KZ$9,0),ROWS('6. Patients'!DS$10:DS$107))),0)+
IFERROR(SUMPRODUCT('6. Patients'!CF$10:CF$107,OFFSET('6. Patients'!$LA$9,1,MATCH($D73,'6. Patients'!$LB$9:$LU$9,0),ROWS('6. Patients'!DS$10:DS$107))),0)+
IFERROR(SUMPRODUCT('6. Patients'!CF$10:CF$107,OFFSET('6. Patients'!$LV$9,1,MATCH($D73,'6. Patients'!$LW$9:$NT$9,0),ROWS('6. Patients'!DS$10:DS$107))),0)+
IFERROR(SUMPRODUCT('6. Patients'!CF$10:CF$107,OFFSET('6. Patients'!$NU$9,1,MATCH($D73,'6. Patients'!$NV$9:$OO$9,0),ROWS('6. Patients'!DS$10:DS$107))),0),
IFERROR(SUMPRODUCT('6. Patients'!CF$10:CF$107,OFFSET('6. Patients'!$OP$9,1,MATCH($D73,'6. Patients'!$OQ$9:$QN$9,0),ROWS('6. Patients'!DS$10:DS$107))),0)+
IFERROR(SUMPRODUCT('6. Patients'!CF$10:CF$107,OFFSET('6. Patients'!$QO$9,1,MATCH($D73,'6. Patients'!$QP$9:$RI$9,0),ROWS('6. Patients'!DS$10:DS$107))),0)+
IFERROR(SUMPRODUCT('6. Patients'!CF$10:CF$107,OFFSET('6. Patients'!$RJ$9,1,MATCH($D73,'6. Patients'!$RK$9:$TH$9,0),ROWS('6. Patients'!DS$10:DS$107))),0)+
IFERROR(SUMPRODUCT('6. Patients'!CF$10:CF$107,OFFSET('6. Patients'!$TI$9,1,MATCH($D73,'6. Patients'!$TJ$9:$UC$9,0),ROWS('6. Patients'!DS$10:DS$107))),0))+
IFERROR(VLOOKUP($D73,$H$116:$L$146,COLUMNS($H$115:$J$115)-1+M$7,0)*$E73*$F73*'1. General Inputs'!$J$25,0),0),0)</f>
        <v>0</v>
      </c>
      <c r="N73" s="776">
        <f ca="1">ROUNDUP(IFERROR($F73*$E73*CHOOSE(N$7,
IFERROR(SUMPRODUCT('6. Patients'!CG$10:CG$107,OFFSET('6. Patients'!$DN$9,1,MATCH($D73,'6. Patients'!$DO$9:$FL$9,0),ROWS('6. Patients'!DT$10:DT$107))),0)+
IFERROR(SUMPRODUCT('6. Patients'!CG$10:CG$107,OFFSET('6. Patients'!$FM$9,1,MATCH($D73,'6. Patients'!$FN$9:$GG$9,0),ROWS('6. Patients'!DT$10:DT$107))),0)+
IFERROR(SUMPRODUCT('6. Patients'!CG$10:CG$107,OFFSET('6. Patients'!$GH$9,1,MATCH($D73,'6. Patients'!$GI$9:$IF$9,0),ROWS('6. Patients'!DT$10:DT$107))),0)+
IFERROR(SUMPRODUCT('6. Patients'!CG$10:CG$107,OFFSET('6. Patients'!$IG$9,1,MATCH($D73,'6. Patients'!$IH$9:$JA$9,0),ROWS('6. Patients'!DT$10:DT$107))),0),
IFERROR(SUMPRODUCT('6. Patients'!CG$10:CG$107,OFFSET('6. Patients'!$JB$9,1,MATCH($D73,'6. Patients'!$JC$9:$KZ$9,0),ROWS('6. Patients'!DT$10:DT$107))),0)+
IFERROR(SUMPRODUCT('6. Patients'!CG$10:CG$107,OFFSET('6. Patients'!$LA$9,1,MATCH($D73,'6. Patients'!$LB$9:$LU$9,0),ROWS('6. Patients'!DT$10:DT$107))),0)+
IFERROR(SUMPRODUCT('6. Patients'!CG$10:CG$107,OFFSET('6. Patients'!$LV$9,1,MATCH($D73,'6. Patients'!$LW$9:$NT$9,0),ROWS('6. Patients'!DT$10:DT$107))),0)+
IFERROR(SUMPRODUCT('6. Patients'!CG$10:CG$107,OFFSET('6. Patients'!$NU$9,1,MATCH($D73,'6. Patients'!$NV$9:$OO$9,0),ROWS('6. Patients'!DT$10:DT$107))),0),
IFERROR(SUMPRODUCT('6. Patients'!CG$10:CG$107,OFFSET('6. Patients'!$OP$9,1,MATCH($D73,'6. Patients'!$OQ$9:$QN$9,0),ROWS('6. Patients'!DT$10:DT$107))),0)+
IFERROR(SUMPRODUCT('6. Patients'!CG$10:CG$107,OFFSET('6. Patients'!$QO$9,1,MATCH($D73,'6. Patients'!$QP$9:$RI$9,0),ROWS('6. Patients'!DT$10:DT$107))),0)+
IFERROR(SUMPRODUCT('6. Patients'!CG$10:CG$107,OFFSET('6. Patients'!$RJ$9,1,MATCH($D73,'6. Patients'!$RK$9:$TH$9,0),ROWS('6. Patients'!DT$10:DT$107))),0)+
IFERROR(SUMPRODUCT('6. Patients'!CG$10:CG$107,OFFSET('6. Patients'!$TI$9,1,MATCH($D73,'6. Patients'!$TJ$9:$UC$9,0),ROWS('6. Patients'!DT$10:DT$107))),0))+
IFERROR(VLOOKUP($D73,$H$116:$L$146,COLUMNS($H$115:$J$115)-1+N$7,0)*$E73*$F73*'1. General Inputs'!$J$25,0),0),0)</f>
        <v>0</v>
      </c>
      <c r="O73" s="776">
        <f ca="1">ROUNDUP(IFERROR($F73*$E73*CHOOSE(O$7,
IFERROR(SUMPRODUCT('6. Patients'!CH$10:CH$107,OFFSET('6. Patients'!$DN$9,1,MATCH($D73,'6. Patients'!$DO$9:$FL$9,0),ROWS('6. Patients'!DU$10:DU$107))),0)+
IFERROR(SUMPRODUCT('6. Patients'!CH$10:CH$107,OFFSET('6. Patients'!$FM$9,1,MATCH($D73,'6. Patients'!$FN$9:$GG$9,0),ROWS('6. Patients'!DU$10:DU$107))),0)+
IFERROR(SUMPRODUCT('6. Patients'!CH$10:CH$107,OFFSET('6. Patients'!$GH$9,1,MATCH($D73,'6. Patients'!$GI$9:$IF$9,0),ROWS('6. Patients'!DU$10:DU$107))),0)+
IFERROR(SUMPRODUCT('6. Patients'!CH$10:CH$107,OFFSET('6. Patients'!$IG$9,1,MATCH($D73,'6. Patients'!$IH$9:$JA$9,0),ROWS('6. Patients'!DU$10:DU$107))),0),
IFERROR(SUMPRODUCT('6. Patients'!CH$10:CH$107,OFFSET('6. Patients'!$JB$9,1,MATCH($D73,'6. Patients'!$JC$9:$KZ$9,0),ROWS('6. Patients'!DU$10:DU$107))),0)+
IFERROR(SUMPRODUCT('6. Patients'!CH$10:CH$107,OFFSET('6. Patients'!$LA$9,1,MATCH($D73,'6. Patients'!$LB$9:$LU$9,0),ROWS('6. Patients'!DU$10:DU$107))),0)+
IFERROR(SUMPRODUCT('6. Patients'!CH$10:CH$107,OFFSET('6. Patients'!$LV$9,1,MATCH($D73,'6. Patients'!$LW$9:$NT$9,0),ROWS('6. Patients'!DU$10:DU$107))),0)+
IFERROR(SUMPRODUCT('6. Patients'!CH$10:CH$107,OFFSET('6. Patients'!$NU$9,1,MATCH($D73,'6. Patients'!$NV$9:$OO$9,0),ROWS('6. Patients'!DU$10:DU$107))),0),
IFERROR(SUMPRODUCT('6. Patients'!CH$10:CH$107,OFFSET('6. Patients'!$OP$9,1,MATCH($D73,'6. Patients'!$OQ$9:$QN$9,0),ROWS('6. Patients'!DU$10:DU$107))),0)+
IFERROR(SUMPRODUCT('6. Patients'!CH$10:CH$107,OFFSET('6. Patients'!$QO$9,1,MATCH($D73,'6. Patients'!$QP$9:$RI$9,0),ROWS('6. Patients'!DU$10:DU$107))),0)+
IFERROR(SUMPRODUCT('6. Patients'!CH$10:CH$107,OFFSET('6. Patients'!$RJ$9,1,MATCH($D73,'6. Patients'!$RK$9:$TH$9,0),ROWS('6. Patients'!DU$10:DU$107))),0)+
IFERROR(SUMPRODUCT('6. Patients'!CH$10:CH$107,OFFSET('6. Patients'!$TI$9,1,MATCH($D73,'6. Patients'!$TJ$9:$UC$9,0),ROWS('6. Patients'!DU$10:DU$107))),0))+
IFERROR(VLOOKUP($D73,$H$116:$L$146,COLUMNS($H$115:$J$115)-1+O$7,0)*$E73*$F73*'1. General Inputs'!$J$25,0),0),0)</f>
        <v>0</v>
      </c>
      <c r="P73" s="776">
        <f ca="1">ROUNDUP(IFERROR($F73*$E73*CHOOSE(P$7,
IFERROR(SUMPRODUCT('6. Patients'!CI$10:CI$107,OFFSET('6. Patients'!$DN$9,1,MATCH($D73,'6. Patients'!$DO$9:$FL$9,0),ROWS('6. Patients'!DV$10:DV$107))),0)+
IFERROR(SUMPRODUCT('6. Patients'!CI$10:CI$107,OFFSET('6. Patients'!$FM$9,1,MATCH($D73,'6. Patients'!$FN$9:$GG$9,0),ROWS('6. Patients'!DV$10:DV$107))),0)+
IFERROR(SUMPRODUCT('6. Patients'!CI$10:CI$107,OFFSET('6. Patients'!$GH$9,1,MATCH($D73,'6. Patients'!$GI$9:$IF$9,0),ROWS('6. Patients'!DV$10:DV$107))),0)+
IFERROR(SUMPRODUCT('6. Patients'!CI$10:CI$107,OFFSET('6. Patients'!$IG$9,1,MATCH($D73,'6. Patients'!$IH$9:$JA$9,0),ROWS('6. Patients'!DV$10:DV$107))),0),
IFERROR(SUMPRODUCT('6. Patients'!CI$10:CI$107,OFFSET('6. Patients'!$JB$9,1,MATCH($D73,'6. Patients'!$JC$9:$KZ$9,0),ROWS('6. Patients'!DV$10:DV$107))),0)+
IFERROR(SUMPRODUCT('6. Patients'!CI$10:CI$107,OFFSET('6. Patients'!$LA$9,1,MATCH($D73,'6. Patients'!$LB$9:$LU$9,0),ROWS('6. Patients'!DV$10:DV$107))),0)+
IFERROR(SUMPRODUCT('6. Patients'!CI$10:CI$107,OFFSET('6. Patients'!$LV$9,1,MATCH($D73,'6. Patients'!$LW$9:$NT$9,0),ROWS('6. Patients'!DV$10:DV$107))),0)+
IFERROR(SUMPRODUCT('6. Patients'!CI$10:CI$107,OFFSET('6. Patients'!$NU$9,1,MATCH($D73,'6. Patients'!$NV$9:$OO$9,0),ROWS('6. Patients'!DV$10:DV$107))),0),
IFERROR(SUMPRODUCT('6. Patients'!CI$10:CI$107,OFFSET('6. Patients'!$OP$9,1,MATCH($D73,'6. Patients'!$OQ$9:$QN$9,0),ROWS('6. Patients'!DV$10:DV$107))),0)+
IFERROR(SUMPRODUCT('6. Patients'!CI$10:CI$107,OFFSET('6. Patients'!$QO$9,1,MATCH($D73,'6. Patients'!$QP$9:$RI$9,0),ROWS('6. Patients'!DV$10:DV$107))),0)+
IFERROR(SUMPRODUCT('6. Patients'!CI$10:CI$107,OFFSET('6. Patients'!$RJ$9,1,MATCH($D73,'6. Patients'!$RK$9:$TH$9,0),ROWS('6. Patients'!DV$10:DV$107))),0)+
IFERROR(SUMPRODUCT('6. Patients'!CI$10:CI$107,OFFSET('6. Patients'!$TI$9,1,MATCH($D73,'6. Patients'!$TJ$9:$UC$9,0),ROWS('6. Patients'!DV$10:DV$107))),0))+
IFERROR(VLOOKUP($D73,$H$116:$L$146,COLUMNS($H$115:$J$115)-1+P$7,0)*$E73*$F73*'1. General Inputs'!$J$25,0),0),0)</f>
        <v>0</v>
      </c>
      <c r="Q73" s="776">
        <f ca="1">ROUNDUP(IFERROR($F73*$E73*CHOOSE(Q$7,
IFERROR(SUMPRODUCT('6. Patients'!CJ$10:CJ$107,OFFSET('6. Patients'!$DN$9,1,MATCH($D73,'6. Patients'!$DO$9:$FL$9,0),ROWS('6. Patients'!DW$10:DW$107))),0)+
IFERROR(SUMPRODUCT('6. Patients'!CJ$10:CJ$107,OFFSET('6. Patients'!$FM$9,1,MATCH($D73,'6. Patients'!$FN$9:$GG$9,0),ROWS('6. Patients'!DW$10:DW$107))),0)+
IFERROR(SUMPRODUCT('6. Patients'!CJ$10:CJ$107,OFFSET('6. Patients'!$GH$9,1,MATCH($D73,'6. Patients'!$GI$9:$IF$9,0),ROWS('6. Patients'!DW$10:DW$107))),0)+
IFERROR(SUMPRODUCT('6. Patients'!CJ$10:CJ$107,OFFSET('6. Patients'!$IG$9,1,MATCH($D73,'6. Patients'!$IH$9:$JA$9,0),ROWS('6. Patients'!DW$10:DW$107))),0),
IFERROR(SUMPRODUCT('6. Patients'!CJ$10:CJ$107,OFFSET('6. Patients'!$JB$9,1,MATCH($D73,'6. Patients'!$JC$9:$KZ$9,0),ROWS('6. Patients'!DW$10:DW$107))),0)+
IFERROR(SUMPRODUCT('6. Patients'!CJ$10:CJ$107,OFFSET('6. Patients'!$LA$9,1,MATCH($D73,'6. Patients'!$LB$9:$LU$9,0),ROWS('6. Patients'!DW$10:DW$107))),0)+
IFERROR(SUMPRODUCT('6. Patients'!CJ$10:CJ$107,OFFSET('6. Patients'!$LV$9,1,MATCH($D73,'6. Patients'!$LW$9:$NT$9,0),ROWS('6. Patients'!DW$10:DW$107))),0)+
IFERROR(SUMPRODUCT('6. Patients'!CJ$10:CJ$107,OFFSET('6. Patients'!$NU$9,1,MATCH($D73,'6. Patients'!$NV$9:$OO$9,0),ROWS('6. Patients'!DW$10:DW$107))),0),
IFERROR(SUMPRODUCT('6. Patients'!CJ$10:CJ$107,OFFSET('6. Patients'!$OP$9,1,MATCH($D73,'6. Patients'!$OQ$9:$QN$9,0),ROWS('6. Patients'!DW$10:DW$107))),0)+
IFERROR(SUMPRODUCT('6. Patients'!CJ$10:CJ$107,OFFSET('6. Patients'!$QO$9,1,MATCH($D73,'6. Patients'!$QP$9:$RI$9,0),ROWS('6. Patients'!DW$10:DW$107))),0)+
IFERROR(SUMPRODUCT('6. Patients'!CJ$10:CJ$107,OFFSET('6. Patients'!$RJ$9,1,MATCH($D73,'6. Patients'!$RK$9:$TH$9,0),ROWS('6. Patients'!DW$10:DW$107))),0)+
IFERROR(SUMPRODUCT('6. Patients'!CJ$10:CJ$107,OFFSET('6. Patients'!$TI$9,1,MATCH($D73,'6. Patients'!$TJ$9:$UC$9,0),ROWS('6. Patients'!DW$10:DW$107))),0))+
IFERROR(VLOOKUP($D73,$H$116:$L$146,COLUMNS($H$115:$J$115)-1+Q$7,0)*$E73*$F73*'1. General Inputs'!$J$25,0),0),0)</f>
        <v>0</v>
      </c>
      <c r="R73" s="776">
        <f ca="1">ROUNDUP(IFERROR($F73*$E73*CHOOSE(R$7,
IFERROR(SUMPRODUCT('6. Patients'!CK$10:CK$107,OFFSET('6. Patients'!$DN$9,1,MATCH($D73,'6. Patients'!$DO$9:$FL$9,0),ROWS('6. Patients'!DX$10:DX$107))),0)+
IFERROR(SUMPRODUCT('6. Patients'!CK$10:CK$107,OFFSET('6. Patients'!$FM$9,1,MATCH($D73,'6. Patients'!$FN$9:$GG$9,0),ROWS('6. Patients'!DX$10:DX$107))),0)+
IFERROR(SUMPRODUCT('6. Patients'!CK$10:CK$107,OFFSET('6. Patients'!$GH$9,1,MATCH($D73,'6. Patients'!$GI$9:$IF$9,0),ROWS('6. Patients'!DX$10:DX$107))),0)+
IFERROR(SUMPRODUCT('6. Patients'!CK$10:CK$107,OFFSET('6. Patients'!$IG$9,1,MATCH($D73,'6. Patients'!$IH$9:$JA$9,0),ROWS('6. Patients'!DX$10:DX$107))),0),
IFERROR(SUMPRODUCT('6. Patients'!CK$10:CK$107,OFFSET('6. Patients'!$JB$9,1,MATCH($D73,'6. Patients'!$JC$9:$KZ$9,0),ROWS('6. Patients'!DX$10:DX$107))),0)+
IFERROR(SUMPRODUCT('6. Patients'!CK$10:CK$107,OFFSET('6. Patients'!$LA$9,1,MATCH($D73,'6. Patients'!$LB$9:$LU$9,0),ROWS('6. Patients'!DX$10:DX$107))),0)+
IFERROR(SUMPRODUCT('6. Patients'!CK$10:CK$107,OFFSET('6. Patients'!$LV$9,1,MATCH($D73,'6. Patients'!$LW$9:$NT$9,0),ROWS('6. Patients'!DX$10:DX$107))),0)+
IFERROR(SUMPRODUCT('6. Patients'!CK$10:CK$107,OFFSET('6. Patients'!$NU$9,1,MATCH($D73,'6. Patients'!$NV$9:$OO$9,0),ROWS('6. Patients'!DX$10:DX$107))),0),
IFERROR(SUMPRODUCT('6. Patients'!CK$10:CK$107,OFFSET('6. Patients'!$OP$9,1,MATCH($D73,'6. Patients'!$OQ$9:$QN$9,0),ROWS('6. Patients'!DX$10:DX$107))),0)+
IFERROR(SUMPRODUCT('6. Patients'!CK$10:CK$107,OFFSET('6. Patients'!$QO$9,1,MATCH($D73,'6. Patients'!$QP$9:$RI$9,0),ROWS('6. Patients'!DX$10:DX$107))),0)+
IFERROR(SUMPRODUCT('6. Patients'!CK$10:CK$107,OFFSET('6. Patients'!$RJ$9,1,MATCH($D73,'6. Patients'!$RK$9:$TH$9,0),ROWS('6. Patients'!DX$10:DX$107))),0)+
IFERROR(SUMPRODUCT('6. Patients'!CK$10:CK$107,OFFSET('6. Patients'!$TI$9,1,MATCH($D73,'6. Patients'!$TJ$9:$UC$9,0),ROWS('6. Patients'!DX$10:DX$107))),0))+
IFERROR(VLOOKUP($D73,$H$116:$L$146,COLUMNS($H$115:$J$115)-1+R$7,0)*$E73*$F73*'1. General Inputs'!$J$25,0),0),0)</f>
        <v>0</v>
      </c>
      <c r="S73" s="776">
        <f ca="1">ROUNDUP(IFERROR($F73*$E73*CHOOSE(S$7,
IFERROR(SUMPRODUCT('6. Patients'!CL$10:CL$107,OFFSET('6. Patients'!$DN$9,1,MATCH($D73,'6. Patients'!$DO$9:$FL$9,0),ROWS('6. Patients'!DY$10:DY$107))),0)+
IFERROR(SUMPRODUCT('6. Patients'!CL$10:CL$107,OFFSET('6. Patients'!$FM$9,1,MATCH($D73,'6. Patients'!$FN$9:$GG$9,0),ROWS('6. Patients'!DY$10:DY$107))),0)+
IFERROR(SUMPRODUCT('6. Patients'!CL$10:CL$107,OFFSET('6. Patients'!$GH$9,1,MATCH($D73,'6. Patients'!$GI$9:$IF$9,0),ROWS('6. Patients'!DY$10:DY$107))),0)+
IFERROR(SUMPRODUCT('6. Patients'!CL$10:CL$107,OFFSET('6. Patients'!$IG$9,1,MATCH($D73,'6. Patients'!$IH$9:$JA$9,0),ROWS('6. Patients'!DY$10:DY$107))),0),
IFERROR(SUMPRODUCT('6. Patients'!CL$10:CL$107,OFFSET('6. Patients'!$JB$9,1,MATCH($D73,'6. Patients'!$JC$9:$KZ$9,0),ROWS('6. Patients'!DY$10:DY$107))),0)+
IFERROR(SUMPRODUCT('6. Patients'!CL$10:CL$107,OFFSET('6. Patients'!$LA$9,1,MATCH($D73,'6. Patients'!$LB$9:$LU$9,0),ROWS('6. Patients'!DY$10:DY$107))),0)+
IFERROR(SUMPRODUCT('6. Patients'!CL$10:CL$107,OFFSET('6. Patients'!$LV$9,1,MATCH($D73,'6. Patients'!$LW$9:$NT$9,0),ROWS('6. Patients'!DY$10:DY$107))),0)+
IFERROR(SUMPRODUCT('6. Patients'!CL$10:CL$107,OFFSET('6. Patients'!$NU$9,1,MATCH($D73,'6. Patients'!$NV$9:$OO$9,0),ROWS('6. Patients'!DY$10:DY$107))),0),
IFERROR(SUMPRODUCT('6. Patients'!CL$10:CL$107,OFFSET('6. Patients'!$OP$9,1,MATCH($D73,'6. Patients'!$OQ$9:$QN$9,0),ROWS('6. Patients'!DY$10:DY$107))),0)+
IFERROR(SUMPRODUCT('6. Patients'!CL$10:CL$107,OFFSET('6. Patients'!$QO$9,1,MATCH($D73,'6. Patients'!$QP$9:$RI$9,0),ROWS('6. Patients'!DY$10:DY$107))),0)+
IFERROR(SUMPRODUCT('6. Patients'!CL$10:CL$107,OFFSET('6. Patients'!$RJ$9,1,MATCH($D73,'6. Patients'!$RK$9:$TH$9,0),ROWS('6. Patients'!DY$10:DY$107))),0)+
IFERROR(SUMPRODUCT('6. Patients'!CL$10:CL$107,OFFSET('6. Patients'!$TI$9,1,MATCH($D73,'6. Patients'!$TJ$9:$UC$9,0),ROWS('6. Patients'!DY$10:DY$107))),0))+
IFERROR(VLOOKUP($D73,$H$116:$L$146,COLUMNS($H$115:$J$115)-1+S$7,0)*$E73*$F73*'1. General Inputs'!$J$25,0),0),0)</f>
        <v>0</v>
      </c>
      <c r="T73" s="776">
        <f ca="1">ROUNDUP(IFERROR($F73*$E73*CHOOSE(T$7,
IFERROR(SUMPRODUCT('6. Patients'!CM$10:CM$107,OFFSET('6. Patients'!$DN$9,1,MATCH($D73,'6. Patients'!$DO$9:$FL$9,0),ROWS('6. Patients'!DZ$10:DZ$107))),0)+
IFERROR(SUMPRODUCT('6. Patients'!CM$10:CM$107,OFFSET('6. Patients'!$FM$9,1,MATCH($D73,'6. Patients'!$FN$9:$GG$9,0),ROWS('6. Patients'!DZ$10:DZ$107))),0)+
IFERROR(SUMPRODUCT('6. Patients'!CM$10:CM$107,OFFSET('6. Patients'!$GH$9,1,MATCH($D73,'6. Patients'!$GI$9:$IF$9,0),ROWS('6. Patients'!DZ$10:DZ$107))),0)+
IFERROR(SUMPRODUCT('6. Patients'!CM$10:CM$107,OFFSET('6. Patients'!$IG$9,1,MATCH($D73,'6. Patients'!$IH$9:$JA$9,0),ROWS('6. Patients'!DZ$10:DZ$107))),0),
IFERROR(SUMPRODUCT('6. Patients'!CM$10:CM$107,OFFSET('6. Patients'!$JB$9,1,MATCH($D73,'6. Patients'!$JC$9:$KZ$9,0),ROWS('6. Patients'!DZ$10:DZ$107))),0)+
IFERROR(SUMPRODUCT('6. Patients'!CM$10:CM$107,OFFSET('6. Patients'!$LA$9,1,MATCH($D73,'6. Patients'!$LB$9:$LU$9,0),ROWS('6. Patients'!DZ$10:DZ$107))),0)+
IFERROR(SUMPRODUCT('6. Patients'!CM$10:CM$107,OFFSET('6. Patients'!$LV$9,1,MATCH($D73,'6. Patients'!$LW$9:$NT$9,0),ROWS('6. Patients'!DZ$10:DZ$107))),0)+
IFERROR(SUMPRODUCT('6. Patients'!CM$10:CM$107,OFFSET('6. Patients'!$NU$9,1,MATCH($D73,'6. Patients'!$NV$9:$OO$9,0),ROWS('6. Patients'!DZ$10:DZ$107))),0),
IFERROR(SUMPRODUCT('6. Patients'!CM$10:CM$107,OFFSET('6. Patients'!$OP$9,1,MATCH($D73,'6. Patients'!$OQ$9:$QN$9,0),ROWS('6. Patients'!DZ$10:DZ$107))),0)+
IFERROR(SUMPRODUCT('6. Patients'!CM$10:CM$107,OFFSET('6. Patients'!$QO$9,1,MATCH($D73,'6. Patients'!$QP$9:$RI$9,0),ROWS('6. Patients'!DZ$10:DZ$107))),0)+
IFERROR(SUMPRODUCT('6. Patients'!CM$10:CM$107,OFFSET('6. Patients'!$RJ$9,1,MATCH($D73,'6. Patients'!$RK$9:$TH$9,0),ROWS('6. Patients'!DZ$10:DZ$107))),0)+
IFERROR(SUMPRODUCT('6. Patients'!CM$10:CM$107,OFFSET('6. Patients'!$TI$9,1,MATCH($D73,'6. Patients'!$TJ$9:$UC$9,0),ROWS('6. Patients'!DZ$10:DZ$107))),0))+
IFERROR(VLOOKUP($D73,$H$116:$L$146,COLUMNS($H$115:$J$115)-1+T$7,0)*$E73*$F73*'1. General Inputs'!$J$25,0),0),0)</f>
        <v>0</v>
      </c>
      <c r="U73" s="776">
        <f ca="1">ROUNDUP(IFERROR($F73*$E73*CHOOSE(U$7,
IFERROR(SUMPRODUCT('6. Patients'!CN$10:CN$107,OFFSET('6. Patients'!$DN$9,1,MATCH($D73,'6. Patients'!$DO$9:$FL$9,0),ROWS('6. Patients'!EA$10:EA$107))),0)+
IFERROR(SUMPRODUCT('6. Patients'!CN$10:CN$107,OFFSET('6. Patients'!$FM$9,1,MATCH($D73,'6. Patients'!$FN$9:$GG$9,0),ROWS('6. Patients'!EA$10:EA$107))),0)+
IFERROR(SUMPRODUCT('6. Patients'!CN$10:CN$107,OFFSET('6. Patients'!$GH$9,1,MATCH($D73,'6. Patients'!$GI$9:$IF$9,0),ROWS('6. Patients'!EA$10:EA$107))),0)+
IFERROR(SUMPRODUCT('6. Patients'!CN$10:CN$107,OFFSET('6. Patients'!$IG$9,1,MATCH($D73,'6. Patients'!$IH$9:$JA$9,0),ROWS('6. Patients'!EA$10:EA$107))),0),
IFERROR(SUMPRODUCT('6. Patients'!CN$10:CN$107,OFFSET('6. Patients'!$JB$9,1,MATCH($D73,'6. Patients'!$JC$9:$KZ$9,0),ROWS('6. Patients'!EA$10:EA$107))),0)+
IFERROR(SUMPRODUCT('6. Patients'!CN$10:CN$107,OFFSET('6. Patients'!$LA$9,1,MATCH($D73,'6. Patients'!$LB$9:$LU$9,0),ROWS('6. Patients'!EA$10:EA$107))),0)+
IFERROR(SUMPRODUCT('6. Patients'!CN$10:CN$107,OFFSET('6. Patients'!$LV$9,1,MATCH($D73,'6. Patients'!$LW$9:$NT$9,0),ROWS('6. Patients'!EA$10:EA$107))),0)+
IFERROR(SUMPRODUCT('6. Patients'!CN$10:CN$107,OFFSET('6. Patients'!$NU$9,1,MATCH($D73,'6. Patients'!$NV$9:$OO$9,0),ROWS('6. Patients'!EA$10:EA$107))),0),
IFERROR(SUMPRODUCT('6. Patients'!CN$10:CN$107,OFFSET('6. Patients'!$OP$9,1,MATCH($D73,'6. Patients'!$OQ$9:$QN$9,0),ROWS('6. Patients'!EA$10:EA$107))),0)+
IFERROR(SUMPRODUCT('6. Patients'!CN$10:CN$107,OFFSET('6. Patients'!$QO$9,1,MATCH($D73,'6. Patients'!$QP$9:$RI$9,0),ROWS('6. Patients'!EA$10:EA$107))),0)+
IFERROR(SUMPRODUCT('6. Patients'!CN$10:CN$107,OFFSET('6. Patients'!$RJ$9,1,MATCH($D73,'6. Patients'!$RK$9:$TH$9,0),ROWS('6. Patients'!EA$10:EA$107))),0)+
IFERROR(SUMPRODUCT('6. Patients'!CN$10:CN$107,OFFSET('6. Patients'!$TI$9,1,MATCH($D73,'6. Patients'!$TJ$9:$UC$9,0),ROWS('6. Patients'!EA$10:EA$107))),0))+
IFERROR(VLOOKUP($D73,$H$116:$L$146,COLUMNS($H$115:$J$115)-1+U$7,0)*$E73*$F73*'1. General Inputs'!$J$25,0),0),0)</f>
        <v>0</v>
      </c>
      <c r="V73" s="776">
        <f ca="1">ROUNDUP(IFERROR($F73*$E73*CHOOSE(V$7,
IFERROR(SUMPRODUCT('6. Patients'!CO$10:CO$107,OFFSET('6. Patients'!$DN$9,1,MATCH($D73,'6. Patients'!$DO$9:$FL$9,0),ROWS('6. Patients'!EB$10:EB$107))),0)+
IFERROR(SUMPRODUCT('6. Patients'!CO$10:CO$107,OFFSET('6. Patients'!$FM$9,1,MATCH($D73,'6. Patients'!$FN$9:$GG$9,0),ROWS('6. Patients'!EB$10:EB$107))),0)+
IFERROR(SUMPRODUCT('6. Patients'!CO$10:CO$107,OFFSET('6. Patients'!$GH$9,1,MATCH($D73,'6. Patients'!$GI$9:$IF$9,0),ROWS('6. Patients'!EB$10:EB$107))),0)+
IFERROR(SUMPRODUCT('6. Patients'!CO$10:CO$107,OFFSET('6. Patients'!$IG$9,1,MATCH($D73,'6. Patients'!$IH$9:$JA$9,0),ROWS('6. Patients'!EB$10:EB$107))),0),
IFERROR(SUMPRODUCT('6. Patients'!CO$10:CO$107,OFFSET('6. Patients'!$JB$9,1,MATCH($D73,'6. Patients'!$JC$9:$KZ$9,0),ROWS('6. Patients'!EB$10:EB$107))),0)+
IFERROR(SUMPRODUCT('6. Patients'!CO$10:CO$107,OFFSET('6. Patients'!$LA$9,1,MATCH($D73,'6. Patients'!$LB$9:$LU$9,0),ROWS('6. Patients'!EB$10:EB$107))),0)+
IFERROR(SUMPRODUCT('6. Patients'!CO$10:CO$107,OFFSET('6. Patients'!$LV$9,1,MATCH($D73,'6. Patients'!$LW$9:$NT$9,0),ROWS('6. Patients'!EB$10:EB$107))),0)+
IFERROR(SUMPRODUCT('6. Patients'!CO$10:CO$107,OFFSET('6. Patients'!$NU$9,1,MATCH($D73,'6. Patients'!$NV$9:$OO$9,0),ROWS('6. Patients'!EB$10:EB$107))),0),
IFERROR(SUMPRODUCT('6. Patients'!CO$10:CO$107,OFFSET('6. Patients'!$OP$9,1,MATCH($D73,'6. Patients'!$OQ$9:$QN$9,0),ROWS('6. Patients'!EB$10:EB$107))),0)+
IFERROR(SUMPRODUCT('6. Patients'!CO$10:CO$107,OFFSET('6. Patients'!$QO$9,1,MATCH($D73,'6. Patients'!$QP$9:$RI$9,0),ROWS('6. Patients'!EB$10:EB$107))),0)+
IFERROR(SUMPRODUCT('6. Patients'!CO$10:CO$107,OFFSET('6. Patients'!$RJ$9,1,MATCH($D73,'6. Patients'!$RK$9:$TH$9,0),ROWS('6. Patients'!EB$10:EB$107))),0)+
IFERROR(SUMPRODUCT('6. Patients'!CO$10:CO$107,OFFSET('6. Patients'!$TI$9,1,MATCH($D73,'6. Patients'!$TJ$9:$UC$9,0),ROWS('6. Patients'!EB$10:EB$107))),0))+
IFERROR(VLOOKUP($D73,$H$116:$L$146,COLUMNS($H$115:$J$115)-1+V$7,0)*$E73*$F73*'1. General Inputs'!$J$25,0),0),0)</f>
        <v>0</v>
      </c>
      <c r="W73" s="776">
        <f ca="1">ROUNDUP(IFERROR($F73*$E73*CHOOSE(W$7,
IFERROR(SUMPRODUCT('6. Patients'!CP$10:CP$107,OFFSET('6. Patients'!$DN$9,1,MATCH($D73,'6. Patients'!$DO$9:$FL$9,0),ROWS('6. Patients'!EC$10:EC$107))),0)+
IFERROR(SUMPRODUCT('6. Patients'!CP$10:CP$107,OFFSET('6. Patients'!$FM$9,1,MATCH($D73,'6. Patients'!$FN$9:$GG$9,0),ROWS('6. Patients'!EC$10:EC$107))),0)+
IFERROR(SUMPRODUCT('6. Patients'!CP$10:CP$107,OFFSET('6. Patients'!$GH$9,1,MATCH($D73,'6. Patients'!$GI$9:$IF$9,0),ROWS('6. Patients'!EC$10:EC$107))),0)+
IFERROR(SUMPRODUCT('6. Patients'!CP$10:CP$107,OFFSET('6. Patients'!$IG$9,1,MATCH($D73,'6. Patients'!$IH$9:$JA$9,0),ROWS('6. Patients'!EC$10:EC$107))),0),
IFERROR(SUMPRODUCT('6. Patients'!CP$10:CP$107,OFFSET('6. Patients'!$JB$9,1,MATCH($D73,'6. Patients'!$JC$9:$KZ$9,0),ROWS('6. Patients'!EC$10:EC$107))),0)+
IFERROR(SUMPRODUCT('6. Patients'!CP$10:CP$107,OFFSET('6. Patients'!$LA$9,1,MATCH($D73,'6. Patients'!$LB$9:$LU$9,0),ROWS('6. Patients'!EC$10:EC$107))),0)+
IFERROR(SUMPRODUCT('6. Patients'!CP$10:CP$107,OFFSET('6. Patients'!$LV$9,1,MATCH($D73,'6. Patients'!$LW$9:$NT$9,0),ROWS('6. Patients'!EC$10:EC$107))),0)+
IFERROR(SUMPRODUCT('6. Patients'!CP$10:CP$107,OFFSET('6. Patients'!$NU$9,1,MATCH($D73,'6. Patients'!$NV$9:$OO$9,0),ROWS('6. Patients'!EC$10:EC$107))),0),
IFERROR(SUMPRODUCT('6. Patients'!CP$10:CP$107,OFFSET('6. Patients'!$OP$9,1,MATCH($D73,'6. Patients'!$OQ$9:$QN$9,0),ROWS('6. Patients'!EC$10:EC$107))),0)+
IFERROR(SUMPRODUCT('6. Patients'!CP$10:CP$107,OFFSET('6. Patients'!$QO$9,1,MATCH($D73,'6. Patients'!$QP$9:$RI$9,0),ROWS('6. Patients'!EC$10:EC$107))),0)+
IFERROR(SUMPRODUCT('6. Patients'!CP$10:CP$107,OFFSET('6. Patients'!$RJ$9,1,MATCH($D73,'6. Patients'!$RK$9:$TH$9,0),ROWS('6. Patients'!EC$10:EC$107))),0)+
IFERROR(SUMPRODUCT('6. Patients'!CP$10:CP$107,OFFSET('6. Patients'!$TI$9,1,MATCH($D73,'6. Patients'!$TJ$9:$UC$9,0),ROWS('6. Patients'!EC$10:EC$107))),0))+
IFERROR(VLOOKUP($D73,$H$116:$L$146,COLUMNS($H$115:$J$115)-1+W$7,0)*$E73*$F73*'1. General Inputs'!$J$25,0),0),0)</f>
        <v>0</v>
      </c>
      <c r="X73" s="776">
        <f ca="1">ROUNDUP(IFERROR($F73*$E73*CHOOSE(X$7,
IFERROR(SUMPRODUCT('6. Patients'!CQ$10:CQ$107,OFFSET('6. Patients'!$DN$9,1,MATCH($D73,'6. Patients'!$DO$9:$FL$9,0),ROWS('6. Patients'!ED$10:ED$107))),0)+
IFERROR(SUMPRODUCT('6. Patients'!CQ$10:CQ$107,OFFSET('6. Patients'!$FM$9,1,MATCH($D73,'6. Patients'!$FN$9:$GG$9,0),ROWS('6. Patients'!ED$10:ED$107))),0)+
IFERROR(SUMPRODUCT('6. Patients'!CQ$10:CQ$107,OFFSET('6. Patients'!$GH$9,1,MATCH($D73,'6. Patients'!$GI$9:$IF$9,0),ROWS('6. Patients'!ED$10:ED$107))),0)+
IFERROR(SUMPRODUCT('6. Patients'!CQ$10:CQ$107,OFFSET('6. Patients'!$IG$9,1,MATCH($D73,'6. Patients'!$IH$9:$JA$9,0),ROWS('6. Patients'!ED$10:ED$107))),0),
IFERROR(SUMPRODUCT('6. Patients'!CQ$10:CQ$107,OFFSET('6. Patients'!$JB$9,1,MATCH($D73,'6. Patients'!$JC$9:$KZ$9,0),ROWS('6. Patients'!ED$10:ED$107))),0)+
IFERROR(SUMPRODUCT('6. Patients'!CQ$10:CQ$107,OFFSET('6. Patients'!$LA$9,1,MATCH($D73,'6. Patients'!$LB$9:$LU$9,0),ROWS('6. Patients'!ED$10:ED$107))),0)+
IFERROR(SUMPRODUCT('6. Patients'!CQ$10:CQ$107,OFFSET('6. Patients'!$LV$9,1,MATCH($D73,'6. Patients'!$LW$9:$NT$9,0),ROWS('6. Patients'!ED$10:ED$107))),0)+
IFERROR(SUMPRODUCT('6. Patients'!CQ$10:CQ$107,OFFSET('6. Patients'!$NU$9,1,MATCH($D73,'6. Patients'!$NV$9:$OO$9,0),ROWS('6. Patients'!ED$10:ED$107))),0),
IFERROR(SUMPRODUCT('6. Patients'!CQ$10:CQ$107,OFFSET('6. Patients'!$OP$9,1,MATCH($D73,'6. Patients'!$OQ$9:$QN$9,0),ROWS('6. Patients'!ED$10:ED$107))),0)+
IFERROR(SUMPRODUCT('6. Patients'!CQ$10:CQ$107,OFFSET('6. Patients'!$QO$9,1,MATCH($D73,'6. Patients'!$QP$9:$RI$9,0),ROWS('6. Patients'!ED$10:ED$107))),0)+
IFERROR(SUMPRODUCT('6. Patients'!CQ$10:CQ$107,OFFSET('6. Patients'!$RJ$9,1,MATCH($D73,'6. Patients'!$RK$9:$TH$9,0),ROWS('6. Patients'!ED$10:ED$107))),0)+
IFERROR(SUMPRODUCT('6. Patients'!CQ$10:CQ$107,OFFSET('6. Patients'!$TI$9,1,MATCH($D73,'6. Patients'!$TJ$9:$UC$9,0),ROWS('6. Patients'!ED$10:ED$107))),0))+
IFERROR(VLOOKUP($D73,$H$116:$L$146,COLUMNS($H$115:$J$115)-1+X$7,0)*$E73*$F73*'1. General Inputs'!$J$25,0),0),0)</f>
        <v>0</v>
      </c>
      <c r="Y73" s="776">
        <f ca="1">ROUNDUP(IFERROR($F73*$E73*CHOOSE(Y$7,
IFERROR(SUMPRODUCT('6. Patients'!CR$10:CR$107,OFFSET('6. Patients'!$DN$9,1,MATCH($D73,'6. Patients'!$DO$9:$FL$9,0),ROWS('6. Patients'!EE$10:EE$107))),0)+
IFERROR(SUMPRODUCT('6. Patients'!CR$10:CR$107,OFFSET('6. Patients'!$FM$9,1,MATCH($D73,'6. Patients'!$FN$9:$GG$9,0),ROWS('6. Patients'!EE$10:EE$107))),0)+
IFERROR(SUMPRODUCT('6. Patients'!CR$10:CR$107,OFFSET('6. Patients'!$GH$9,1,MATCH($D73,'6. Patients'!$GI$9:$IF$9,0),ROWS('6. Patients'!EE$10:EE$107))),0)+
IFERROR(SUMPRODUCT('6. Patients'!CR$10:CR$107,OFFSET('6. Patients'!$IG$9,1,MATCH($D73,'6. Patients'!$IH$9:$JA$9,0),ROWS('6. Patients'!EE$10:EE$107))),0),
IFERROR(SUMPRODUCT('6. Patients'!CR$10:CR$107,OFFSET('6. Patients'!$JB$9,1,MATCH($D73,'6. Patients'!$JC$9:$KZ$9,0),ROWS('6. Patients'!EE$10:EE$107))),0)+
IFERROR(SUMPRODUCT('6. Patients'!CR$10:CR$107,OFFSET('6. Patients'!$LA$9,1,MATCH($D73,'6. Patients'!$LB$9:$LU$9,0),ROWS('6. Patients'!EE$10:EE$107))),0)+
IFERROR(SUMPRODUCT('6. Patients'!CR$10:CR$107,OFFSET('6. Patients'!$LV$9,1,MATCH($D73,'6. Patients'!$LW$9:$NT$9,0),ROWS('6. Patients'!EE$10:EE$107))),0)+
IFERROR(SUMPRODUCT('6. Patients'!CR$10:CR$107,OFFSET('6. Patients'!$NU$9,1,MATCH($D73,'6. Patients'!$NV$9:$OO$9,0),ROWS('6. Patients'!EE$10:EE$107))),0),
IFERROR(SUMPRODUCT('6. Patients'!CR$10:CR$107,OFFSET('6. Patients'!$OP$9,1,MATCH($D73,'6. Patients'!$OQ$9:$QN$9,0),ROWS('6. Patients'!EE$10:EE$107))),0)+
IFERROR(SUMPRODUCT('6. Patients'!CR$10:CR$107,OFFSET('6. Patients'!$QO$9,1,MATCH($D73,'6. Patients'!$QP$9:$RI$9,0),ROWS('6. Patients'!EE$10:EE$107))),0)+
IFERROR(SUMPRODUCT('6. Patients'!CR$10:CR$107,OFFSET('6. Patients'!$RJ$9,1,MATCH($D73,'6. Patients'!$RK$9:$TH$9,0),ROWS('6. Patients'!EE$10:EE$107))),0)+
IFERROR(SUMPRODUCT('6. Patients'!CR$10:CR$107,OFFSET('6. Patients'!$TI$9,1,MATCH($D73,'6. Patients'!$TJ$9:$UC$9,0),ROWS('6. Patients'!EE$10:EE$107))),0))+
IFERROR(VLOOKUP($D73,$H$116:$L$146,COLUMNS($H$115:$J$115)-1+Y$7,0)*$E73*$F73*'1. General Inputs'!$J$25,0),0),0)</f>
        <v>0</v>
      </c>
      <c r="Z73" s="776">
        <f ca="1">ROUNDUP(IFERROR($F73*$E73*CHOOSE(Z$7,
IFERROR(SUMPRODUCT('6. Patients'!CS$10:CS$107,OFFSET('6. Patients'!$DN$9,1,MATCH($D73,'6. Patients'!$DO$9:$FL$9,0),ROWS('6. Patients'!EF$10:EF$107))),0)+
IFERROR(SUMPRODUCT('6. Patients'!CS$10:CS$107,OFFSET('6. Patients'!$FM$9,1,MATCH($D73,'6. Patients'!$FN$9:$GG$9,0),ROWS('6. Patients'!EF$10:EF$107))),0)+
IFERROR(SUMPRODUCT('6. Patients'!CS$10:CS$107,OFFSET('6. Patients'!$GH$9,1,MATCH($D73,'6. Patients'!$GI$9:$IF$9,0),ROWS('6. Patients'!EF$10:EF$107))),0)+
IFERROR(SUMPRODUCT('6. Patients'!CS$10:CS$107,OFFSET('6. Patients'!$IG$9,1,MATCH($D73,'6. Patients'!$IH$9:$JA$9,0),ROWS('6. Patients'!EF$10:EF$107))),0),
IFERROR(SUMPRODUCT('6. Patients'!CS$10:CS$107,OFFSET('6. Patients'!$JB$9,1,MATCH($D73,'6. Patients'!$JC$9:$KZ$9,0),ROWS('6. Patients'!EF$10:EF$107))),0)+
IFERROR(SUMPRODUCT('6. Patients'!CS$10:CS$107,OFFSET('6. Patients'!$LA$9,1,MATCH($D73,'6. Patients'!$LB$9:$LU$9,0),ROWS('6. Patients'!EF$10:EF$107))),0)+
IFERROR(SUMPRODUCT('6. Patients'!CS$10:CS$107,OFFSET('6. Patients'!$LV$9,1,MATCH($D73,'6. Patients'!$LW$9:$NT$9,0),ROWS('6. Patients'!EF$10:EF$107))),0)+
IFERROR(SUMPRODUCT('6. Patients'!CS$10:CS$107,OFFSET('6. Patients'!$NU$9,1,MATCH($D73,'6. Patients'!$NV$9:$OO$9,0),ROWS('6. Patients'!EF$10:EF$107))),0),
IFERROR(SUMPRODUCT('6. Patients'!CS$10:CS$107,OFFSET('6. Patients'!$OP$9,1,MATCH($D73,'6. Patients'!$OQ$9:$QN$9,0),ROWS('6. Patients'!EF$10:EF$107))),0)+
IFERROR(SUMPRODUCT('6. Patients'!CS$10:CS$107,OFFSET('6. Patients'!$QO$9,1,MATCH($D73,'6. Patients'!$QP$9:$RI$9,0),ROWS('6. Patients'!EF$10:EF$107))),0)+
IFERROR(SUMPRODUCT('6. Patients'!CS$10:CS$107,OFFSET('6. Patients'!$RJ$9,1,MATCH($D73,'6. Patients'!$RK$9:$TH$9,0),ROWS('6. Patients'!EF$10:EF$107))),0)+
IFERROR(SUMPRODUCT('6. Patients'!CS$10:CS$107,OFFSET('6. Patients'!$TI$9,1,MATCH($D73,'6. Patients'!$TJ$9:$UC$9,0),ROWS('6. Patients'!EF$10:EF$107))),0))+
IFERROR(VLOOKUP($D73,$H$116:$L$146,COLUMNS($H$115:$J$115)-1+Z$7,0)*$E73*$F73*'1. General Inputs'!$J$25,0),0),0)</f>
        <v>0</v>
      </c>
      <c r="AA73" s="776">
        <f ca="1">ROUNDUP(IFERROR($F73*$E73*CHOOSE(AA$7,
IFERROR(SUMPRODUCT('6. Patients'!CT$10:CT$107,OFFSET('6. Patients'!$DN$9,1,MATCH($D73,'6. Patients'!$DO$9:$FL$9,0),ROWS('6. Patients'!EG$10:EG$107))),0)+
IFERROR(SUMPRODUCT('6. Patients'!CT$10:CT$107,OFFSET('6. Patients'!$FM$9,1,MATCH($D73,'6. Patients'!$FN$9:$GG$9,0),ROWS('6. Patients'!EG$10:EG$107))),0)+
IFERROR(SUMPRODUCT('6. Patients'!CT$10:CT$107,OFFSET('6. Patients'!$GH$9,1,MATCH($D73,'6. Patients'!$GI$9:$IF$9,0),ROWS('6. Patients'!EG$10:EG$107))),0)+
IFERROR(SUMPRODUCT('6. Patients'!CT$10:CT$107,OFFSET('6. Patients'!$IG$9,1,MATCH($D73,'6. Patients'!$IH$9:$JA$9,0),ROWS('6. Patients'!EG$10:EG$107))),0),
IFERROR(SUMPRODUCT('6. Patients'!CT$10:CT$107,OFFSET('6. Patients'!$JB$9,1,MATCH($D73,'6. Patients'!$JC$9:$KZ$9,0),ROWS('6. Patients'!EG$10:EG$107))),0)+
IFERROR(SUMPRODUCT('6. Patients'!CT$10:CT$107,OFFSET('6. Patients'!$LA$9,1,MATCH($D73,'6. Patients'!$LB$9:$LU$9,0),ROWS('6. Patients'!EG$10:EG$107))),0)+
IFERROR(SUMPRODUCT('6. Patients'!CT$10:CT$107,OFFSET('6. Patients'!$LV$9,1,MATCH($D73,'6. Patients'!$LW$9:$NT$9,0),ROWS('6. Patients'!EG$10:EG$107))),0)+
IFERROR(SUMPRODUCT('6. Patients'!CT$10:CT$107,OFFSET('6. Patients'!$NU$9,1,MATCH($D73,'6. Patients'!$NV$9:$OO$9,0),ROWS('6. Patients'!EG$10:EG$107))),0),
IFERROR(SUMPRODUCT('6. Patients'!CT$10:CT$107,OFFSET('6. Patients'!$OP$9,1,MATCH($D73,'6. Patients'!$OQ$9:$QN$9,0),ROWS('6. Patients'!EG$10:EG$107))),0)+
IFERROR(SUMPRODUCT('6. Patients'!CT$10:CT$107,OFFSET('6. Patients'!$QO$9,1,MATCH($D73,'6. Patients'!$QP$9:$RI$9,0),ROWS('6. Patients'!EG$10:EG$107))),0)+
IFERROR(SUMPRODUCT('6. Patients'!CT$10:CT$107,OFFSET('6. Patients'!$RJ$9,1,MATCH($D73,'6. Patients'!$RK$9:$TH$9,0),ROWS('6. Patients'!EG$10:EG$107))),0)+
IFERROR(SUMPRODUCT('6. Patients'!CT$10:CT$107,OFFSET('6. Patients'!$TI$9,1,MATCH($D73,'6. Patients'!$TJ$9:$UC$9,0),ROWS('6. Patients'!EG$10:EG$107))),0))+
IFERROR(VLOOKUP($D73,$H$116:$L$146,COLUMNS($H$115:$J$115)-1+AA$7,0)*$E73*$F73*'1. General Inputs'!$J$25,0),0),0)</f>
        <v>0</v>
      </c>
      <c r="AB73" s="776">
        <f ca="1">ROUNDUP(IFERROR($F73*$E73*CHOOSE(AB$7,
IFERROR(SUMPRODUCT('6. Patients'!CU$10:CU$107,OFFSET('6. Patients'!$DN$9,1,MATCH($D73,'6. Patients'!$DO$9:$FL$9,0),ROWS('6. Patients'!EH$10:EH$107))),0)+
IFERROR(SUMPRODUCT('6. Patients'!CU$10:CU$107,OFFSET('6. Patients'!$FM$9,1,MATCH($D73,'6. Patients'!$FN$9:$GG$9,0),ROWS('6. Patients'!EH$10:EH$107))),0)+
IFERROR(SUMPRODUCT('6. Patients'!CU$10:CU$107,OFFSET('6. Patients'!$GH$9,1,MATCH($D73,'6. Patients'!$GI$9:$IF$9,0),ROWS('6. Patients'!EH$10:EH$107))),0)+
IFERROR(SUMPRODUCT('6. Patients'!CU$10:CU$107,OFFSET('6. Patients'!$IG$9,1,MATCH($D73,'6. Patients'!$IH$9:$JA$9,0),ROWS('6. Patients'!EH$10:EH$107))),0),
IFERROR(SUMPRODUCT('6. Patients'!CU$10:CU$107,OFFSET('6. Patients'!$JB$9,1,MATCH($D73,'6. Patients'!$JC$9:$KZ$9,0),ROWS('6. Patients'!EH$10:EH$107))),0)+
IFERROR(SUMPRODUCT('6. Patients'!CU$10:CU$107,OFFSET('6. Patients'!$LA$9,1,MATCH($D73,'6. Patients'!$LB$9:$LU$9,0),ROWS('6. Patients'!EH$10:EH$107))),0)+
IFERROR(SUMPRODUCT('6. Patients'!CU$10:CU$107,OFFSET('6. Patients'!$LV$9,1,MATCH($D73,'6. Patients'!$LW$9:$NT$9,0),ROWS('6. Patients'!EH$10:EH$107))),0)+
IFERROR(SUMPRODUCT('6. Patients'!CU$10:CU$107,OFFSET('6. Patients'!$NU$9,1,MATCH($D73,'6. Patients'!$NV$9:$OO$9,0),ROWS('6. Patients'!EH$10:EH$107))),0),
IFERROR(SUMPRODUCT('6. Patients'!CU$10:CU$107,OFFSET('6. Patients'!$OP$9,1,MATCH($D73,'6. Patients'!$OQ$9:$QN$9,0),ROWS('6. Patients'!EH$10:EH$107))),0)+
IFERROR(SUMPRODUCT('6. Patients'!CU$10:CU$107,OFFSET('6. Patients'!$QO$9,1,MATCH($D73,'6. Patients'!$QP$9:$RI$9,0),ROWS('6. Patients'!EH$10:EH$107))),0)+
IFERROR(SUMPRODUCT('6. Patients'!CU$10:CU$107,OFFSET('6. Patients'!$RJ$9,1,MATCH($D73,'6. Patients'!$RK$9:$TH$9,0),ROWS('6. Patients'!EH$10:EH$107))),0)+
IFERROR(SUMPRODUCT('6. Patients'!CU$10:CU$107,OFFSET('6. Patients'!$TI$9,1,MATCH($D73,'6. Patients'!$TJ$9:$UC$9,0),ROWS('6. Patients'!EH$10:EH$107))),0))+
IFERROR(VLOOKUP($D73,$H$116:$L$146,COLUMNS($H$115:$J$115)-1+AB$7,0)*$E73*$F73*'1. General Inputs'!$J$25,0),0),0)</f>
        <v>0</v>
      </c>
      <c r="AC73" s="776">
        <f ca="1">ROUNDUP(IFERROR($F73*$E73*CHOOSE(AC$7,
IFERROR(SUMPRODUCT('6. Patients'!CV$10:CV$107,OFFSET('6. Patients'!$DN$9,1,MATCH($D73,'6. Patients'!$DO$9:$FL$9,0),ROWS('6. Patients'!EI$10:EI$107))),0)+
IFERROR(SUMPRODUCT('6. Patients'!CV$10:CV$107,OFFSET('6. Patients'!$FM$9,1,MATCH($D73,'6. Patients'!$FN$9:$GG$9,0),ROWS('6. Patients'!EI$10:EI$107))),0)+
IFERROR(SUMPRODUCT('6. Patients'!CV$10:CV$107,OFFSET('6. Patients'!$GH$9,1,MATCH($D73,'6. Patients'!$GI$9:$IF$9,0),ROWS('6. Patients'!EI$10:EI$107))),0)+
IFERROR(SUMPRODUCT('6. Patients'!CV$10:CV$107,OFFSET('6. Patients'!$IG$9,1,MATCH($D73,'6. Patients'!$IH$9:$JA$9,0),ROWS('6. Patients'!EI$10:EI$107))),0),
IFERROR(SUMPRODUCT('6. Patients'!CV$10:CV$107,OFFSET('6. Patients'!$JB$9,1,MATCH($D73,'6. Patients'!$JC$9:$KZ$9,0),ROWS('6. Patients'!EI$10:EI$107))),0)+
IFERROR(SUMPRODUCT('6. Patients'!CV$10:CV$107,OFFSET('6. Patients'!$LA$9,1,MATCH($D73,'6. Patients'!$LB$9:$LU$9,0),ROWS('6. Patients'!EI$10:EI$107))),0)+
IFERROR(SUMPRODUCT('6. Patients'!CV$10:CV$107,OFFSET('6. Patients'!$LV$9,1,MATCH($D73,'6. Patients'!$LW$9:$NT$9,0),ROWS('6. Patients'!EI$10:EI$107))),0)+
IFERROR(SUMPRODUCT('6. Patients'!CV$10:CV$107,OFFSET('6. Patients'!$NU$9,1,MATCH($D73,'6. Patients'!$NV$9:$OO$9,0),ROWS('6. Patients'!EI$10:EI$107))),0),
IFERROR(SUMPRODUCT('6. Patients'!CV$10:CV$107,OFFSET('6. Patients'!$OP$9,1,MATCH($D73,'6. Patients'!$OQ$9:$QN$9,0),ROWS('6. Patients'!EI$10:EI$107))),0)+
IFERROR(SUMPRODUCT('6. Patients'!CV$10:CV$107,OFFSET('6. Patients'!$QO$9,1,MATCH($D73,'6. Patients'!$QP$9:$RI$9,0),ROWS('6. Patients'!EI$10:EI$107))),0)+
IFERROR(SUMPRODUCT('6. Patients'!CV$10:CV$107,OFFSET('6. Patients'!$RJ$9,1,MATCH($D73,'6. Patients'!$RK$9:$TH$9,0),ROWS('6. Patients'!EI$10:EI$107))),0)+
IFERROR(SUMPRODUCT('6. Patients'!CV$10:CV$107,OFFSET('6. Patients'!$TI$9,1,MATCH($D73,'6. Patients'!$TJ$9:$UC$9,0),ROWS('6. Patients'!EI$10:EI$107))),0))+
IFERROR(VLOOKUP($D73,$H$116:$L$146,COLUMNS($H$115:$J$115)-1+AC$7,0)*$E73*$F73*'1. General Inputs'!$J$25,0),0),0)</f>
        <v>0</v>
      </c>
      <c r="AD73" s="776">
        <f ca="1">ROUNDUP(IFERROR($F73*$E73*CHOOSE(AD$7,
IFERROR(SUMPRODUCT('6. Patients'!CW$10:CW$107,OFFSET('6. Patients'!$DN$9,1,MATCH($D73,'6. Patients'!$DO$9:$FL$9,0),ROWS('6. Patients'!EJ$10:EJ$107))),0)+
IFERROR(SUMPRODUCT('6. Patients'!CW$10:CW$107,OFFSET('6. Patients'!$FM$9,1,MATCH($D73,'6. Patients'!$FN$9:$GG$9,0),ROWS('6. Patients'!EJ$10:EJ$107))),0)+
IFERROR(SUMPRODUCT('6. Patients'!CW$10:CW$107,OFFSET('6. Patients'!$GH$9,1,MATCH($D73,'6. Patients'!$GI$9:$IF$9,0),ROWS('6. Patients'!EJ$10:EJ$107))),0)+
IFERROR(SUMPRODUCT('6. Patients'!CW$10:CW$107,OFFSET('6. Patients'!$IG$9,1,MATCH($D73,'6. Patients'!$IH$9:$JA$9,0),ROWS('6. Patients'!EJ$10:EJ$107))),0),
IFERROR(SUMPRODUCT('6. Patients'!CW$10:CW$107,OFFSET('6. Patients'!$JB$9,1,MATCH($D73,'6. Patients'!$JC$9:$KZ$9,0),ROWS('6. Patients'!EJ$10:EJ$107))),0)+
IFERROR(SUMPRODUCT('6. Patients'!CW$10:CW$107,OFFSET('6. Patients'!$LA$9,1,MATCH($D73,'6. Patients'!$LB$9:$LU$9,0),ROWS('6. Patients'!EJ$10:EJ$107))),0)+
IFERROR(SUMPRODUCT('6. Patients'!CW$10:CW$107,OFFSET('6. Patients'!$LV$9,1,MATCH($D73,'6. Patients'!$LW$9:$NT$9,0),ROWS('6. Patients'!EJ$10:EJ$107))),0)+
IFERROR(SUMPRODUCT('6. Patients'!CW$10:CW$107,OFFSET('6. Patients'!$NU$9,1,MATCH($D73,'6. Patients'!$NV$9:$OO$9,0),ROWS('6. Patients'!EJ$10:EJ$107))),0),
IFERROR(SUMPRODUCT('6. Patients'!CW$10:CW$107,OFFSET('6. Patients'!$OP$9,1,MATCH($D73,'6. Patients'!$OQ$9:$QN$9,0),ROWS('6. Patients'!EJ$10:EJ$107))),0)+
IFERROR(SUMPRODUCT('6. Patients'!CW$10:CW$107,OFFSET('6. Patients'!$QO$9,1,MATCH($D73,'6. Patients'!$QP$9:$RI$9,0),ROWS('6. Patients'!EJ$10:EJ$107))),0)+
IFERROR(SUMPRODUCT('6. Patients'!CW$10:CW$107,OFFSET('6. Patients'!$RJ$9,1,MATCH($D73,'6. Patients'!$RK$9:$TH$9,0),ROWS('6. Patients'!EJ$10:EJ$107))),0)+
IFERROR(SUMPRODUCT('6. Patients'!CW$10:CW$107,OFFSET('6. Patients'!$TI$9,1,MATCH($D73,'6. Patients'!$TJ$9:$UC$9,0),ROWS('6. Patients'!EJ$10:EJ$107))),0))+
IFERROR(VLOOKUP($D73,$H$116:$L$146,COLUMNS($H$115:$J$115)-1+AD$7,0)*$E73*$F73*'1. General Inputs'!$J$25,0),0),0)</f>
        <v>0</v>
      </c>
      <c r="AE73" s="776">
        <f ca="1">ROUNDUP(IFERROR($F73*$E73*CHOOSE(AE$7,
IFERROR(SUMPRODUCT('6. Patients'!CX$10:CX$107,OFFSET('6. Patients'!$DN$9,1,MATCH($D73,'6. Patients'!$DO$9:$FL$9,0),ROWS('6. Patients'!EK$10:EK$107))),0)+
IFERROR(SUMPRODUCT('6. Patients'!CX$10:CX$107,OFFSET('6. Patients'!$FM$9,1,MATCH($D73,'6. Patients'!$FN$9:$GG$9,0),ROWS('6. Patients'!EK$10:EK$107))),0)+
IFERROR(SUMPRODUCT('6. Patients'!CX$10:CX$107,OFFSET('6. Patients'!$GH$9,1,MATCH($D73,'6. Patients'!$GI$9:$IF$9,0),ROWS('6. Patients'!EK$10:EK$107))),0)+
IFERROR(SUMPRODUCT('6. Patients'!CX$10:CX$107,OFFSET('6. Patients'!$IG$9,1,MATCH($D73,'6. Patients'!$IH$9:$JA$9,0),ROWS('6. Patients'!EK$10:EK$107))),0),
IFERROR(SUMPRODUCT('6. Patients'!CX$10:CX$107,OFFSET('6. Patients'!$JB$9,1,MATCH($D73,'6. Patients'!$JC$9:$KZ$9,0),ROWS('6. Patients'!EK$10:EK$107))),0)+
IFERROR(SUMPRODUCT('6. Patients'!CX$10:CX$107,OFFSET('6. Patients'!$LA$9,1,MATCH($D73,'6. Patients'!$LB$9:$LU$9,0),ROWS('6. Patients'!EK$10:EK$107))),0)+
IFERROR(SUMPRODUCT('6. Patients'!CX$10:CX$107,OFFSET('6. Patients'!$LV$9,1,MATCH($D73,'6. Patients'!$LW$9:$NT$9,0),ROWS('6. Patients'!EK$10:EK$107))),0)+
IFERROR(SUMPRODUCT('6. Patients'!CX$10:CX$107,OFFSET('6. Patients'!$NU$9,1,MATCH($D73,'6. Patients'!$NV$9:$OO$9,0),ROWS('6. Patients'!EK$10:EK$107))),0),
IFERROR(SUMPRODUCT('6. Patients'!CX$10:CX$107,OFFSET('6. Patients'!$OP$9,1,MATCH($D73,'6. Patients'!$OQ$9:$QN$9,0),ROWS('6. Patients'!EK$10:EK$107))),0)+
IFERROR(SUMPRODUCT('6. Patients'!CX$10:CX$107,OFFSET('6. Patients'!$QO$9,1,MATCH($D73,'6. Patients'!$QP$9:$RI$9,0),ROWS('6. Patients'!EK$10:EK$107))),0)+
IFERROR(SUMPRODUCT('6. Patients'!CX$10:CX$107,OFFSET('6. Patients'!$RJ$9,1,MATCH($D73,'6. Patients'!$RK$9:$TH$9,0),ROWS('6. Patients'!EK$10:EK$107))),0)+
IFERROR(SUMPRODUCT('6. Patients'!CX$10:CX$107,OFFSET('6. Patients'!$TI$9,1,MATCH($D73,'6. Patients'!$TJ$9:$UC$9,0),ROWS('6. Patients'!EK$10:EK$107))),0))+
IFERROR(VLOOKUP($D73,$H$116:$L$146,COLUMNS($H$115:$J$115)-1+AE$7,0)*$E73*$F73*'1. General Inputs'!$J$25,0),0),0)</f>
        <v>0</v>
      </c>
      <c r="AF73" s="776">
        <f ca="1">ROUNDUP(IFERROR($F73*$E73*CHOOSE(AF$7,
IFERROR(SUMPRODUCT('6. Patients'!CY$10:CY$107,OFFSET('6. Patients'!$DN$9,1,MATCH($D73,'6. Patients'!$DO$9:$FL$9,0),ROWS('6. Patients'!EL$10:EL$107))),0)+
IFERROR(SUMPRODUCT('6. Patients'!CY$10:CY$107,OFFSET('6. Patients'!$FM$9,1,MATCH($D73,'6. Patients'!$FN$9:$GG$9,0),ROWS('6. Patients'!EL$10:EL$107))),0)+
IFERROR(SUMPRODUCT('6. Patients'!CY$10:CY$107,OFFSET('6. Patients'!$GH$9,1,MATCH($D73,'6. Patients'!$GI$9:$IF$9,0),ROWS('6. Patients'!EL$10:EL$107))),0)+
IFERROR(SUMPRODUCT('6. Patients'!CY$10:CY$107,OFFSET('6. Patients'!$IG$9,1,MATCH($D73,'6. Patients'!$IH$9:$JA$9,0),ROWS('6. Patients'!EL$10:EL$107))),0),
IFERROR(SUMPRODUCT('6. Patients'!CY$10:CY$107,OFFSET('6. Patients'!$JB$9,1,MATCH($D73,'6. Patients'!$JC$9:$KZ$9,0),ROWS('6. Patients'!EL$10:EL$107))),0)+
IFERROR(SUMPRODUCT('6. Patients'!CY$10:CY$107,OFFSET('6. Patients'!$LA$9,1,MATCH($D73,'6. Patients'!$LB$9:$LU$9,0),ROWS('6. Patients'!EL$10:EL$107))),0)+
IFERROR(SUMPRODUCT('6. Patients'!CY$10:CY$107,OFFSET('6. Patients'!$LV$9,1,MATCH($D73,'6. Patients'!$LW$9:$NT$9,0),ROWS('6. Patients'!EL$10:EL$107))),0)+
IFERROR(SUMPRODUCT('6. Patients'!CY$10:CY$107,OFFSET('6. Patients'!$NU$9,1,MATCH($D73,'6. Patients'!$NV$9:$OO$9,0),ROWS('6. Patients'!EL$10:EL$107))),0),
IFERROR(SUMPRODUCT('6. Patients'!CY$10:CY$107,OFFSET('6. Patients'!$OP$9,1,MATCH($D73,'6. Patients'!$OQ$9:$QN$9,0),ROWS('6. Patients'!EL$10:EL$107))),0)+
IFERROR(SUMPRODUCT('6. Patients'!CY$10:CY$107,OFFSET('6. Patients'!$QO$9,1,MATCH($D73,'6. Patients'!$QP$9:$RI$9,0),ROWS('6. Patients'!EL$10:EL$107))),0)+
IFERROR(SUMPRODUCT('6. Patients'!CY$10:CY$107,OFFSET('6. Patients'!$RJ$9,1,MATCH($D73,'6. Patients'!$RK$9:$TH$9,0),ROWS('6. Patients'!EL$10:EL$107))),0)+
IFERROR(SUMPRODUCT('6. Patients'!CY$10:CY$107,OFFSET('6. Patients'!$TI$9,1,MATCH($D73,'6. Patients'!$TJ$9:$UC$9,0),ROWS('6. Patients'!EL$10:EL$107))),0))+
IFERROR(VLOOKUP($D73,$H$116:$L$146,COLUMNS($H$115:$J$115)-1+AF$7,0)*$E73*$F73*'1. General Inputs'!$J$25,0),0),0)</f>
        <v>0</v>
      </c>
      <c r="AG73" s="776">
        <f ca="1">ROUNDUP(IFERROR($F73*$E73*CHOOSE(AG$7,
IFERROR(SUMPRODUCT('6. Patients'!CZ$10:CZ$107,OFFSET('6. Patients'!$DN$9,1,MATCH($D73,'6. Patients'!$DO$9:$FL$9,0),ROWS('6. Patients'!EM$10:EM$107))),0)+
IFERROR(SUMPRODUCT('6. Patients'!CZ$10:CZ$107,OFFSET('6. Patients'!$FM$9,1,MATCH($D73,'6. Patients'!$FN$9:$GG$9,0),ROWS('6. Patients'!EM$10:EM$107))),0)+
IFERROR(SUMPRODUCT('6. Patients'!CZ$10:CZ$107,OFFSET('6. Patients'!$GH$9,1,MATCH($D73,'6. Patients'!$GI$9:$IF$9,0),ROWS('6. Patients'!EM$10:EM$107))),0)+
IFERROR(SUMPRODUCT('6. Patients'!CZ$10:CZ$107,OFFSET('6. Patients'!$IG$9,1,MATCH($D73,'6. Patients'!$IH$9:$JA$9,0),ROWS('6. Patients'!EM$10:EM$107))),0),
IFERROR(SUMPRODUCT('6. Patients'!CZ$10:CZ$107,OFFSET('6. Patients'!$JB$9,1,MATCH($D73,'6. Patients'!$JC$9:$KZ$9,0),ROWS('6. Patients'!EM$10:EM$107))),0)+
IFERROR(SUMPRODUCT('6. Patients'!CZ$10:CZ$107,OFFSET('6. Patients'!$LA$9,1,MATCH($D73,'6. Patients'!$LB$9:$LU$9,0),ROWS('6. Patients'!EM$10:EM$107))),0)+
IFERROR(SUMPRODUCT('6. Patients'!CZ$10:CZ$107,OFFSET('6. Patients'!$LV$9,1,MATCH($D73,'6. Patients'!$LW$9:$NT$9,0),ROWS('6. Patients'!EM$10:EM$107))),0)+
IFERROR(SUMPRODUCT('6. Patients'!CZ$10:CZ$107,OFFSET('6. Patients'!$NU$9,1,MATCH($D73,'6. Patients'!$NV$9:$OO$9,0),ROWS('6. Patients'!EM$10:EM$107))),0),
IFERROR(SUMPRODUCT('6. Patients'!CZ$10:CZ$107,OFFSET('6. Patients'!$OP$9,1,MATCH($D73,'6. Patients'!$OQ$9:$QN$9,0),ROWS('6. Patients'!EM$10:EM$107))),0)+
IFERROR(SUMPRODUCT('6. Patients'!CZ$10:CZ$107,OFFSET('6. Patients'!$QO$9,1,MATCH($D73,'6. Patients'!$QP$9:$RI$9,0),ROWS('6. Patients'!EM$10:EM$107))),0)+
IFERROR(SUMPRODUCT('6. Patients'!CZ$10:CZ$107,OFFSET('6. Patients'!$RJ$9,1,MATCH($D73,'6. Patients'!$RK$9:$TH$9,0),ROWS('6. Patients'!EM$10:EM$107))),0)+
IFERROR(SUMPRODUCT('6. Patients'!CZ$10:CZ$107,OFFSET('6. Patients'!$TI$9,1,MATCH($D73,'6. Patients'!$TJ$9:$UC$9,0),ROWS('6. Patients'!EM$10:EM$107))),0))+
IFERROR(VLOOKUP($D73,$H$116:$L$146,COLUMNS($H$115:$J$115)-1+AG$7,0)*$E73*$F73*'1. General Inputs'!$J$25,0),0),0)</f>
        <v>0</v>
      </c>
      <c r="AH73" s="776">
        <f ca="1">ROUNDUP(IFERROR($F73*$E73*CHOOSE(AH$7,
IFERROR(SUMPRODUCT('6. Patients'!DA$10:DA$107,OFFSET('6. Patients'!$DN$9,1,MATCH($D73,'6. Patients'!$DO$9:$FL$9,0),ROWS('6. Patients'!EN$10:EN$107))),0)+
IFERROR(SUMPRODUCT('6. Patients'!DA$10:DA$107,OFFSET('6. Patients'!$FM$9,1,MATCH($D73,'6. Patients'!$FN$9:$GG$9,0),ROWS('6. Patients'!EN$10:EN$107))),0)+
IFERROR(SUMPRODUCT('6. Patients'!DA$10:DA$107,OFFSET('6. Patients'!$GH$9,1,MATCH($D73,'6. Patients'!$GI$9:$IF$9,0),ROWS('6. Patients'!EN$10:EN$107))),0)+
IFERROR(SUMPRODUCT('6. Patients'!DA$10:DA$107,OFFSET('6. Patients'!$IG$9,1,MATCH($D73,'6. Patients'!$IH$9:$JA$9,0),ROWS('6. Patients'!EN$10:EN$107))),0),
IFERROR(SUMPRODUCT('6. Patients'!DA$10:DA$107,OFFSET('6. Patients'!$JB$9,1,MATCH($D73,'6. Patients'!$JC$9:$KZ$9,0),ROWS('6. Patients'!EN$10:EN$107))),0)+
IFERROR(SUMPRODUCT('6. Patients'!DA$10:DA$107,OFFSET('6. Patients'!$LA$9,1,MATCH($D73,'6. Patients'!$LB$9:$LU$9,0),ROWS('6. Patients'!EN$10:EN$107))),0)+
IFERROR(SUMPRODUCT('6. Patients'!DA$10:DA$107,OFFSET('6. Patients'!$LV$9,1,MATCH($D73,'6. Patients'!$LW$9:$NT$9,0),ROWS('6. Patients'!EN$10:EN$107))),0)+
IFERROR(SUMPRODUCT('6. Patients'!DA$10:DA$107,OFFSET('6. Patients'!$NU$9,1,MATCH($D73,'6. Patients'!$NV$9:$OO$9,0),ROWS('6. Patients'!EN$10:EN$107))),0),
IFERROR(SUMPRODUCT('6. Patients'!DA$10:DA$107,OFFSET('6. Patients'!$OP$9,1,MATCH($D73,'6. Patients'!$OQ$9:$QN$9,0),ROWS('6. Patients'!EN$10:EN$107))),0)+
IFERROR(SUMPRODUCT('6. Patients'!DA$10:DA$107,OFFSET('6. Patients'!$QO$9,1,MATCH($D73,'6. Patients'!$QP$9:$RI$9,0),ROWS('6. Patients'!EN$10:EN$107))),0)+
IFERROR(SUMPRODUCT('6. Patients'!DA$10:DA$107,OFFSET('6. Patients'!$RJ$9,1,MATCH($D73,'6. Patients'!$RK$9:$TH$9,0),ROWS('6. Patients'!EN$10:EN$107))),0)+
IFERROR(SUMPRODUCT('6. Patients'!DA$10:DA$107,OFFSET('6. Patients'!$TI$9,1,MATCH($D73,'6. Patients'!$TJ$9:$UC$9,0),ROWS('6. Patients'!EN$10:EN$107))),0))+
IFERROR(VLOOKUP($D73,$H$116:$L$146,COLUMNS($H$115:$J$115)-1+AH$7,0)*$E73*$F73*'1. General Inputs'!$J$25,0),0),0)</f>
        <v>0</v>
      </c>
      <c r="AI73" s="776">
        <f ca="1">ROUNDUP(IFERROR($F73*$E73*CHOOSE(AI$7,
IFERROR(SUMPRODUCT('6. Patients'!DB$10:DB$107,OFFSET('6. Patients'!$DN$9,1,MATCH($D73,'6. Patients'!$DO$9:$FL$9,0),ROWS('6. Patients'!EO$10:EO$107))),0)+
IFERROR(SUMPRODUCT('6. Patients'!DB$10:DB$107,OFFSET('6. Patients'!$FM$9,1,MATCH($D73,'6. Patients'!$FN$9:$GG$9,0),ROWS('6. Patients'!EO$10:EO$107))),0)+
IFERROR(SUMPRODUCT('6. Patients'!DB$10:DB$107,OFFSET('6. Patients'!$GH$9,1,MATCH($D73,'6. Patients'!$GI$9:$IF$9,0),ROWS('6. Patients'!EO$10:EO$107))),0)+
IFERROR(SUMPRODUCT('6. Patients'!DB$10:DB$107,OFFSET('6. Patients'!$IG$9,1,MATCH($D73,'6. Patients'!$IH$9:$JA$9,0),ROWS('6. Patients'!EO$10:EO$107))),0),
IFERROR(SUMPRODUCT('6. Patients'!DB$10:DB$107,OFFSET('6. Patients'!$JB$9,1,MATCH($D73,'6. Patients'!$JC$9:$KZ$9,0),ROWS('6. Patients'!EO$10:EO$107))),0)+
IFERROR(SUMPRODUCT('6. Patients'!DB$10:DB$107,OFFSET('6. Patients'!$LA$9,1,MATCH($D73,'6. Patients'!$LB$9:$LU$9,0),ROWS('6. Patients'!EO$10:EO$107))),0)+
IFERROR(SUMPRODUCT('6. Patients'!DB$10:DB$107,OFFSET('6. Patients'!$LV$9,1,MATCH($D73,'6. Patients'!$LW$9:$NT$9,0),ROWS('6. Patients'!EO$10:EO$107))),0)+
IFERROR(SUMPRODUCT('6. Patients'!DB$10:DB$107,OFFSET('6. Patients'!$NU$9,1,MATCH($D73,'6. Patients'!$NV$9:$OO$9,0),ROWS('6. Patients'!EO$10:EO$107))),0),
IFERROR(SUMPRODUCT('6. Patients'!DB$10:DB$107,OFFSET('6. Patients'!$OP$9,1,MATCH($D73,'6. Patients'!$OQ$9:$QN$9,0),ROWS('6. Patients'!EO$10:EO$107))),0)+
IFERROR(SUMPRODUCT('6. Patients'!DB$10:DB$107,OFFSET('6. Patients'!$QO$9,1,MATCH($D73,'6. Patients'!$QP$9:$RI$9,0),ROWS('6. Patients'!EO$10:EO$107))),0)+
IFERROR(SUMPRODUCT('6. Patients'!DB$10:DB$107,OFFSET('6. Patients'!$RJ$9,1,MATCH($D73,'6. Patients'!$RK$9:$TH$9,0),ROWS('6. Patients'!EO$10:EO$107))),0)+
IFERROR(SUMPRODUCT('6. Patients'!DB$10:DB$107,OFFSET('6. Patients'!$TI$9,1,MATCH($D73,'6. Patients'!$TJ$9:$UC$9,0),ROWS('6. Patients'!EO$10:EO$107))),0))+
IFERROR(VLOOKUP($D73,$H$116:$L$146,COLUMNS($H$115:$J$115)-1+AI$7,0)*$E73*$F73*'1. General Inputs'!$J$25,0),0),0)</f>
        <v>0</v>
      </c>
      <c r="AJ73" s="776">
        <f ca="1">ROUNDUP(IFERROR($F73*$E73*CHOOSE(AJ$7,
IFERROR(SUMPRODUCT('6. Patients'!DC$10:DC$107,OFFSET('6. Patients'!$DN$9,1,MATCH($D73,'6. Patients'!$DO$9:$FL$9,0),ROWS('6. Patients'!EP$10:EP$107))),0)+
IFERROR(SUMPRODUCT('6. Patients'!DC$10:DC$107,OFFSET('6. Patients'!$FM$9,1,MATCH($D73,'6. Patients'!$FN$9:$GG$9,0),ROWS('6. Patients'!EP$10:EP$107))),0)+
IFERROR(SUMPRODUCT('6. Patients'!DC$10:DC$107,OFFSET('6. Patients'!$GH$9,1,MATCH($D73,'6. Patients'!$GI$9:$IF$9,0),ROWS('6. Patients'!EP$10:EP$107))),0)+
IFERROR(SUMPRODUCT('6. Patients'!DC$10:DC$107,OFFSET('6. Patients'!$IG$9,1,MATCH($D73,'6. Patients'!$IH$9:$JA$9,0),ROWS('6. Patients'!EP$10:EP$107))),0),
IFERROR(SUMPRODUCT('6. Patients'!DC$10:DC$107,OFFSET('6. Patients'!$JB$9,1,MATCH($D73,'6. Patients'!$JC$9:$KZ$9,0),ROWS('6. Patients'!EP$10:EP$107))),0)+
IFERROR(SUMPRODUCT('6. Patients'!DC$10:DC$107,OFFSET('6. Patients'!$LA$9,1,MATCH($D73,'6. Patients'!$LB$9:$LU$9,0),ROWS('6. Patients'!EP$10:EP$107))),0)+
IFERROR(SUMPRODUCT('6. Patients'!DC$10:DC$107,OFFSET('6. Patients'!$LV$9,1,MATCH($D73,'6. Patients'!$LW$9:$NT$9,0),ROWS('6. Patients'!EP$10:EP$107))),0)+
IFERROR(SUMPRODUCT('6. Patients'!DC$10:DC$107,OFFSET('6. Patients'!$NU$9,1,MATCH($D73,'6. Patients'!$NV$9:$OO$9,0),ROWS('6. Patients'!EP$10:EP$107))),0),
IFERROR(SUMPRODUCT('6. Patients'!DC$10:DC$107,OFFSET('6. Patients'!$OP$9,1,MATCH($D73,'6. Patients'!$OQ$9:$QN$9,0),ROWS('6. Patients'!EP$10:EP$107))),0)+
IFERROR(SUMPRODUCT('6. Patients'!DC$10:DC$107,OFFSET('6. Patients'!$QO$9,1,MATCH($D73,'6. Patients'!$QP$9:$RI$9,0),ROWS('6. Patients'!EP$10:EP$107))),0)+
IFERROR(SUMPRODUCT('6. Patients'!DC$10:DC$107,OFFSET('6. Patients'!$RJ$9,1,MATCH($D73,'6. Patients'!$RK$9:$TH$9,0),ROWS('6. Patients'!EP$10:EP$107))),0)+
IFERROR(SUMPRODUCT('6. Patients'!DC$10:DC$107,OFFSET('6. Patients'!$TI$9,1,MATCH($D73,'6. Patients'!$TJ$9:$UC$9,0),ROWS('6. Patients'!EP$10:EP$107))),0))+
IFERROR(VLOOKUP($D73,$H$116:$L$146,COLUMNS($H$115:$J$115)-1+AJ$7,0)*$E73*$F73*'1. General Inputs'!$J$25,0),0),0)</f>
        <v>0</v>
      </c>
      <c r="AK73" s="776">
        <f ca="1">ROUNDUP(IFERROR($F73*$E73*CHOOSE(AK$7,
IFERROR(SUMPRODUCT('6. Patients'!DD$10:DD$107,OFFSET('6. Patients'!$DN$9,1,MATCH($D73,'6. Patients'!$DO$9:$FL$9,0),ROWS('6. Patients'!EQ$10:EQ$107))),0)+
IFERROR(SUMPRODUCT('6. Patients'!DD$10:DD$107,OFFSET('6. Patients'!$FM$9,1,MATCH($D73,'6. Patients'!$FN$9:$GG$9,0),ROWS('6. Patients'!EQ$10:EQ$107))),0)+
IFERROR(SUMPRODUCT('6. Patients'!DD$10:DD$107,OFFSET('6. Patients'!$GH$9,1,MATCH($D73,'6. Patients'!$GI$9:$IF$9,0),ROWS('6. Patients'!EQ$10:EQ$107))),0)+
IFERROR(SUMPRODUCT('6. Patients'!DD$10:DD$107,OFFSET('6. Patients'!$IG$9,1,MATCH($D73,'6. Patients'!$IH$9:$JA$9,0),ROWS('6. Patients'!EQ$10:EQ$107))),0),
IFERROR(SUMPRODUCT('6. Patients'!DD$10:DD$107,OFFSET('6. Patients'!$JB$9,1,MATCH($D73,'6. Patients'!$JC$9:$KZ$9,0),ROWS('6. Patients'!EQ$10:EQ$107))),0)+
IFERROR(SUMPRODUCT('6. Patients'!DD$10:DD$107,OFFSET('6. Patients'!$LA$9,1,MATCH($D73,'6. Patients'!$LB$9:$LU$9,0),ROWS('6. Patients'!EQ$10:EQ$107))),0)+
IFERROR(SUMPRODUCT('6. Patients'!DD$10:DD$107,OFFSET('6. Patients'!$LV$9,1,MATCH($D73,'6. Patients'!$LW$9:$NT$9,0),ROWS('6. Patients'!EQ$10:EQ$107))),0)+
IFERROR(SUMPRODUCT('6. Patients'!DD$10:DD$107,OFFSET('6. Patients'!$NU$9,1,MATCH($D73,'6. Patients'!$NV$9:$OO$9,0),ROWS('6. Patients'!EQ$10:EQ$107))),0),
IFERROR(SUMPRODUCT('6. Patients'!DD$10:DD$107,OFFSET('6. Patients'!$OP$9,1,MATCH($D73,'6. Patients'!$OQ$9:$QN$9,0),ROWS('6. Patients'!EQ$10:EQ$107))),0)+
IFERROR(SUMPRODUCT('6. Patients'!DD$10:DD$107,OFFSET('6. Patients'!$QO$9,1,MATCH($D73,'6. Patients'!$QP$9:$RI$9,0),ROWS('6. Patients'!EQ$10:EQ$107))),0)+
IFERROR(SUMPRODUCT('6. Patients'!DD$10:DD$107,OFFSET('6. Patients'!$RJ$9,1,MATCH($D73,'6. Patients'!$RK$9:$TH$9,0),ROWS('6. Patients'!EQ$10:EQ$107))),0)+
IFERROR(SUMPRODUCT('6. Patients'!DD$10:DD$107,OFFSET('6. Patients'!$TI$9,1,MATCH($D73,'6. Patients'!$TJ$9:$UC$9,0),ROWS('6. Patients'!EQ$10:EQ$107))),0))+
IFERROR(VLOOKUP($D73,$H$116:$L$146,COLUMNS($H$115:$J$115)-1+AK$7,0)*$E73*$F73*'1. General Inputs'!$J$25,0),0),0)</f>
        <v>0</v>
      </c>
      <c r="AL73" s="776">
        <f ca="1">ROUNDUP(IFERROR($F73*$E73*CHOOSE(AL$7,
IFERROR(SUMPRODUCT('6. Patients'!DE$10:DE$107,OFFSET('6. Patients'!$DN$9,1,MATCH($D73,'6. Patients'!$DO$9:$FL$9,0),ROWS('6. Patients'!ER$10:ER$107))),0)+
IFERROR(SUMPRODUCT('6. Patients'!DE$10:DE$107,OFFSET('6. Patients'!$FM$9,1,MATCH($D73,'6. Patients'!$FN$9:$GG$9,0),ROWS('6. Patients'!ER$10:ER$107))),0)+
IFERROR(SUMPRODUCT('6. Patients'!DE$10:DE$107,OFFSET('6. Patients'!$GH$9,1,MATCH($D73,'6. Patients'!$GI$9:$IF$9,0),ROWS('6. Patients'!ER$10:ER$107))),0)+
IFERROR(SUMPRODUCT('6. Patients'!DE$10:DE$107,OFFSET('6. Patients'!$IG$9,1,MATCH($D73,'6. Patients'!$IH$9:$JA$9,0),ROWS('6. Patients'!ER$10:ER$107))),0),
IFERROR(SUMPRODUCT('6. Patients'!DE$10:DE$107,OFFSET('6. Patients'!$JB$9,1,MATCH($D73,'6. Patients'!$JC$9:$KZ$9,0),ROWS('6. Patients'!ER$10:ER$107))),0)+
IFERROR(SUMPRODUCT('6. Patients'!DE$10:DE$107,OFFSET('6. Patients'!$LA$9,1,MATCH($D73,'6. Patients'!$LB$9:$LU$9,0),ROWS('6. Patients'!ER$10:ER$107))),0)+
IFERROR(SUMPRODUCT('6. Patients'!DE$10:DE$107,OFFSET('6. Patients'!$LV$9,1,MATCH($D73,'6. Patients'!$LW$9:$NT$9,0),ROWS('6. Patients'!ER$10:ER$107))),0)+
IFERROR(SUMPRODUCT('6. Patients'!DE$10:DE$107,OFFSET('6. Patients'!$NU$9,1,MATCH($D73,'6. Patients'!$NV$9:$OO$9,0),ROWS('6. Patients'!ER$10:ER$107))),0),
IFERROR(SUMPRODUCT('6. Patients'!DE$10:DE$107,OFFSET('6. Patients'!$OP$9,1,MATCH($D73,'6. Patients'!$OQ$9:$QN$9,0),ROWS('6. Patients'!ER$10:ER$107))),0)+
IFERROR(SUMPRODUCT('6. Patients'!DE$10:DE$107,OFFSET('6. Patients'!$QO$9,1,MATCH($D73,'6. Patients'!$QP$9:$RI$9,0),ROWS('6. Patients'!ER$10:ER$107))),0)+
IFERROR(SUMPRODUCT('6. Patients'!DE$10:DE$107,OFFSET('6. Patients'!$RJ$9,1,MATCH($D73,'6. Patients'!$RK$9:$TH$9,0),ROWS('6. Patients'!ER$10:ER$107))),0)+
IFERROR(SUMPRODUCT('6. Patients'!DE$10:DE$107,OFFSET('6. Patients'!$TI$9,1,MATCH($D73,'6. Patients'!$TJ$9:$UC$9,0),ROWS('6. Patients'!ER$10:ER$107))),0))+
IFERROR(VLOOKUP($D73,$H$116:$L$146,COLUMNS($H$115:$J$115)-1+AL$7,0)*$E73*$F73*'1. General Inputs'!$J$25,0),0),0)</f>
        <v>0</v>
      </c>
      <c r="AM73" s="776">
        <f ca="1">ROUNDUP(IFERROR($F73*$E73*CHOOSE(AM$7,
IFERROR(SUMPRODUCT('6. Patients'!DF$10:DF$107,OFFSET('6. Patients'!$DN$9,1,MATCH($D73,'6. Patients'!$DO$9:$FL$9,0),ROWS('6. Patients'!ES$10:ES$107))),0)+
IFERROR(SUMPRODUCT('6. Patients'!DF$10:DF$107,OFFSET('6. Patients'!$FM$9,1,MATCH($D73,'6. Patients'!$FN$9:$GG$9,0),ROWS('6. Patients'!ES$10:ES$107))),0)+
IFERROR(SUMPRODUCT('6. Patients'!DF$10:DF$107,OFFSET('6. Patients'!$GH$9,1,MATCH($D73,'6. Patients'!$GI$9:$IF$9,0),ROWS('6. Patients'!ES$10:ES$107))),0)+
IFERROR(SUMPRODUCT('6. Patients'!DF$10:DF$107,OFFSET('6. Patients'!$IG$9,1,MATCH($D73,'6. Patients'!$IH$9:$JA$9,0),ROWS('6. Patients'!ES$10:ES$107))),0),
IFERROR(SUMPRODUCT('6. Patients'!DF$10:DF$107,OFFSET('6. Patients'!$JB$9,1,MATCH($D73,'6. Patients'!$JC$9:$KZ$9,0),ROWS('6. Patients'!ES$10:ES$107))),0)+
IFERROR(SUMPRODUCT('6. Patients'!DF$10:DF$107,OFFSET('6. Patients'!$LA$9,1,MATCH($D73,'6. Patients'!$LB$9:$LU$9,0),ROWS('6. Patients'!ES$10:ES$107))),0)+
IFERROR(SUMPRODUCT('6. Patients'!DF$10:DF$107,OFFSET('6. Patients'!$LV$9,1,MATCH($D73,'6. Patients'!$LW$9:$NT$9,0),ROWS('6. Patients'!ES$10:ES$107))),0)+
IFERROR(SUMPRODUCT('6. Patients'!DF$10:DF$107,OFFSET('6. Patients'!$NU$9,1,MATCH($D73,'6. Patients'!$NV$9:$OO$9,0),ROWS('6. Patients'!ES$10:ES$107))),0),
IFERROR(SUMPRODUCT('6. Patients'!DF$10:DF$107,OFFSET('6. Patients'!$OP$9,1,MATCH($D73,'6. Patients'!$OQ$9:$QN$9,0),ROWS('6. Patients'!ES$10:ES$107))),0)+
IFERROR(SUMPRODUCT('6. Patients'!DF$10:DF$107,OFFSET('6. Patients'!$QO$9,1,MATCH($D73,'6. Patients'!$QP$9:$RI$9,0),ROWS('6. Patients'!ES$10:ES$107))),0)+
IFERROR(SUMPRODUCT('6. Patients'!DF$10:DF$107,OFFSET('6. Patients'!$RJ$9,1,MATCH($D73,'6. Patients'!$RK$9:$TH$9,0),ROWS('6. Patients'!ES$10:ES$107))),0)+
IFERROR(SUMPRODUCT('6. Patients'!DF$10:DF$107,OFFSET('6. Patients'!$TI$9,1,MATCH($D73,'6. Patients'!$TJ$9:$UC$9,0),ROWS('6. Patients'!ES$10:ES$107))),0))+
IFERROR(VLOOKUP($D73,$H$116:$L$146,COLUMNS($H$115:$J$115)-1+AM$7,0)*$E73*$F73*'1. General Inputs'!$J$25,0),0),0)</f>
        <v>0</v>
      </c>
      <c r="AN73" s="776">
        <f ca="1">ROUNDUP(IFERROR($F73*$E73*CHOOSE(AN$7,
IFERROR(SUMPRODUCT('6. Patients'!DG$10:DG$107,OFFSET('6. Patients'!$DN$9,1,MATCH($D73,'6. Patients'!$DO$9:$FL$9,0),ROWS('6. Patients'!ET$10:ET$107))),0)+
IFERROR(SUMPRODUCT('6. Patients'!DG$10:DG$107,OFFSET('6. Patients'!$FM$9,1,MATCH($D73,'6. Patients'!$FN$9:$GG$9,0),ROWS('6. Patients'!ET$10:ET$107))),0)+
IFERROR(SUMPRODUCT('6. Patients'!DG$10:DG$107,OFFSET('6. Patients'!$GH$9,1,MATCH($D73,'6. Patients'!$GI$9:$IF$9,0),ROWS('6. Patients'!ET$10:ET$107))),0)+
IFERROR(SUMPRODUCT('6. Patients'!DG$10:DG$107,OFFSET('6. Patients'!$IG$9,1,MATCH($D73,'6. Patients'!$IH$9:$JA$9,0),ROWS('6. Patients'!ET$10:ET$107))),0),
IFERROR(SUMPRODUCT('6. Patients'!DG$10:DG$107,OFFSET('6. Patients'!$JB$9,1,MATCH($D73,'6. Patients'!$JC$9:$KZ$9,0),ROWS('6. Patients'!ET$10:ET$107))),0)+
IFERROR(SUMPRODUCT('6. Patients'!DG$10:DG$107,OFFSET('6. Patients'!$LA$9,1,MATCH($D73,'6. Patients'!$LB$9:$LU$9,0),ROWS('6. Patients'!ET$10:ET$107))),0)+
IFERROR(SUMPRODUCT('6. Patients'!DG$10:DG$107,OFFSET('6. Patients'!$LV$9,1,MATCH($D73,'6. Patients'!$LW$9:$NT$9,0),ROWS('6. Patients'!ET$10:ET$107))),0)+
IFERROR(SUMPRODUCT('6. Patients'!DG$10:DG$107,OFFSET('6. Patients'!$NU$9,1,MATCH($D73,'6. Patients'!$NV$9:$OO$9,0),ROWS('6. Patients'!ET$10:ET$107))),0),
IFERROR(SUMPRODUCT('6. Patients'!DG$10:DG$107,OFFSET('6. Patients'!$OP$9,1,MATCH($D73,'6. Patients'!$OQ$9:$QN$9,0),ROWS('6. Patients'!ET$10:ET$107))),0)+
IFERROR(SUMPRODUCT('6. Patients'!DG$10:DG$107,OFFSET('6. Patients'!$QO$9,1,MATCH($D73,'6. Patients'!$QP$9:$RI$9,0),ROWS('6. Patients'!ET$10:ET$107))),0)+
IFERROR(SUMPRODUCT('6. Patients'!DG$10:DG$107,OFFSET('6. Patients'!$RJ$9,1,MATCH($D73,'6. Patients'!$RK$9:$TH$9,0),ROWS('6. Patients'!ET$10:ET$107))),0)+
IFERROR(SUMPRODUCT('6. Patients'!DG$10:DG$107,OFFSET('6. Patients'!$TI$9,1,MATCH($D73,'6. Patients'!$TJ$9:$UC$9,0),ROWS('6. Patients'!ET$10:ET$107))),0))+
IFERROR(VLOOKUP($D73,$H$116:$L$146,COLUMNS($H$115:$J$115)-1+AN$7,0)*$E73*$F73*'1. General Inputs'!$J$25,0),0),0)</f>
        <v>0</v>
      </c>
      <c r="AO73" s="776">
        <f ca="1">ROUNDUP(IFERROR($F73*$E73*CHOOSE(AO$7,
IFERROR(SUMPRODUCT('6. Patients'!DH$10:DH$107,OFFSET('6. Patients'!$DN$9,1,MATCH($D73,'6. Patients'!$DO$9:$FL$9,0),ROWS('6. Patients'!EU$10:EU$107))),0)+
IFERROR(SUMPRODUCT('6. Patients'!DH$10:DH$107,OFFSET('6. Patients'!$FM$9,1,MATCH($D73,'6. Patients'!$FN$9:$GG$9,0),ROWS('6. Patients'!EU$10:EU$107))),0)+
IFERROR(SUMPRODUCT('6. Patients'!DH$10:DH$107,OFFSET('6. Patients'!$GH$9,1,MATCH($D73,'6. Patients'!$GI$9:$IF$9,0),ROWS('6. Patients'!EU$10:EU$107))),0)+
IFERROR(SUMPRODUCT('6. Patients'!DH$10:DH$107,OFFSET('6. Patients'!$IG$9,1,MATCH($D73,'6. Patients'!$IH$9:$JA$9,0),ROWS('6. Patients'!EU$10:EU$107))),0),
IFERROR(SUMPRODUCT('6. Patients'!DH$10:DH$107,OFFSET('6. Patients'!$JB$9,1,MATCH($D73,'6. Patients'!$JC$9:$KZ$9,0),ROWS('6. Patients'!EU$10:EU$107))),0)+
IFERROR(SUMPRODUCT('6. Patients'!DH$10:DH$107,OFFSET('6. Patients'!$LA$9,1,MATCH($D73,'6. Patients'!$LB$9:$LU$9,0),ROWS('6. Patients'!EU$10:EU$107))),0)+
IFERROR(SUMPRODUCT('6. Patients'!DH$10:DH$107,OFFSET('6. Patients'!$LV$9,1,MATCH($D73,'6. Patients'!$LW$9:$NT$9,0),ROWS('6. Patients'!EU$10:EU$107))),0)+
IFERROR(SUMPRODUCT('6. Patients'!DH$10:DH$107,OFFSET('6. Patients'!$NU$9,1,MATCH($D73,'6. Patients'!$NV$9:$OO$9,0),ROWS('6. Patients'!EU$10:EU$107))),0),
IFERROR(SUMPRODUCT('6. Patients'!DH$10:DH$107,OFFSET('6. Patients'!$OP$9,1,MATCH($D73,'6. Patients'!$OQ$9:$QN$9,0),ROWS('6. Patients'!EU$10:EU$107))),0)+
IFERROR(SUMPRODUCT('6. Patients'!DH$10:DH$107,OFFSET('6. Patients'!$QO$9,1,MATCH($D73,'6. Patients'!$QP$9:$RI$9,0),ROWS('6. Patients'!EU$10:EU$107))),0)+
IFERROR(SUMPRODUCT('6. Patients'!DH$10:DH$107,OFFSET('6. Patients'!$RJ$9,1,MATCH($D73,'6. Patients'!$RK$9:$TH$9,0),ROWS('6. Patients'!EU$10:EU$107))),0)+
IFERROR(SUMPRODUCT('6. Patients'!DH$10:DH$107,OFFSET('6. Patients'!$TI$9,1,MATCH($D73,'6. Patients'!$TJ$9:$UC$9,0),ROWS('6. Patients'!EU$10:EU$107))),0))+
IFERROR(VLOOKUP($D73,$H$116:$L$146,COLUMNS($H$115:$J$115)-1+AO$7,0)*$E73*$F73*'1. General Inputs'!$J$25,0),0),0)</f>
        <v>0</v>
      </c>
      <c r="AP73" s="776">
        <f ca="1">ROUNDUP(IFERROR($F73*$E73*CHOOSE(AP$7,
IFERROR(SUMPRODUCT('6. Patients'!DI$10:DI$107,OFFSET('6. Patients'!$DN$9,1,MATCH($D73,'6. Patients'!$DO$9:$FL$9,0),ROWS('6. Patients'!EV$10:EV$107))),0)+
IFERROR(SUMPRODUCT('6. Patients'!DI$10:DI$107,OFFSET('6. Patients'!$FM$9,1,MATCH($D73,'6. Patients'!$FN$9:$GG$9,0),ROWS('6. Patients'!EV$10:EV$107))),0)+
IFERROR(SUMPRODUCT('6. Patients'!DI$10:DI$107,OFFSET('6. Patients'!$GH$9,1,MATCH($D73,'6. Patients'!$GI$9:$IF$9,0),ROWS('6. Patients'!EV$10:EV$107))),0)+
IFERROR(SUMPRODUCT('6. Patients'!DI$10:DI$107,OFFSET('6. Patients'!$IG$9,1,MATCH($D73,'6. Patients'!$IH$9:$JA$9,0),ROWS('6. Patients'!EV$10:EV$107))),0),
IFERROR(SUMPRODUCT('6. Patients'!DI$10:DI$107,OFFSET('6. Patients'!$JB$9,1,MATCH($D73,'6. Patients'!$JC$9:$KZ$9,0),ROWS('6. Patients'!EV$10:EV$107))),0)+
IFERROR(SUMPRODUCT('6. Patients'!DI$10:DI$107,OFFSET('6. Patients'!$LA$9,1,MATCH($D73,'6. Patients'!$LB$9:$LU$9,0),ROWS('6. Patients'!EV$10:EV$107))),0)+
IFERROR(SUMPRODUCT('6. Patients'!DI$10:DI$107,OFFSET('6. Patients'!$LV$9,1,MATCH($D73,'6. Patients'!$LW$9:$NT$9,0),ROWS('6. Patients'!EV$10:EV$107))),0)+
IFERROR(SUMPRODUCT('6. Patients'!DI$10:DI$107,OFFSET('6. Patients'!$NU$9,1,MATCH($D73,'6. Patients'!$NV$9:$OO$9,0),ROWS('6. Patients'!EV$10:EV$107))),0),
IFERROR(SUMPRODUCT('6. Patients'!DI$10:DI$107,OFFSET('6. Patients'!$OP$9,1,MATCH($D73,'6. Patients'!$OQ$9:$QN$9,0),ROWS('6. Patients'!EV$10:EV$107))),0)+
IFERROR(SUMPRODUCT('6. Patients'!DI$10:DI$107,OFFSET('6. Patients'!$QO$9,1,MATCH($D73,'6. Patients'!$QP$9:$RI$9,0),ROWS('6. Patients'!EV$10:EV$107))),0)+
IFERROR(SUMPRODUCT('6. Patients'!DI$10:DI$107,OFFSET('6. Patients'!$RJ$9,1,MATCH($D73,'6. Patients'!$RK$9:$TH$9,0),ROWS('6. Patients'!EV$10:EV$107))),0)+
IFERROR(SUMPRODUCT('6. Patients'!DI$10:DI$107,OFFSET('6. Patients'!$TI$9,1,MATCH($D73,'6. Patients'!$TJ$9:$UC$9,0),ROWS('6. Patients'!EV$10:EV$107))),0))+
IFERROR(VLOOKUP($D73,$H$116:$L$146,COLUMNS($H$115:$J$115)-1+AP$7,0)*$E73*$F73*'1. General Inputs'!$J$25,0),0),0)</f>
        <v>0</v>
      </c>
      <c r="AQ73" s="776">
        <f ca="1">ROUNDUP(IFERROR($F73*$E73*CHOOSE(AQ$7,
IFERROR(SUMPRODUCT('6. Patients'!DJ$10:DJ$107,OFFSET('6. Patients'!$DN$9,1,MATCH($D73,'6. Patients'!$DO$9:$FL$9,0),ROWS('6. Patients'!EW$10:EW$107))),0)+
IFERROR(SUMPRODUCT('6. Patients'!DJ$10:DJ$107,OFFSET('6. Patients'!$FM$9,1,MATCH($D73,'6. Patients'!$FN$9:$GG$9,0),ROWS('6. Patients'!EW$10:EW$107))),0)+
IFERROR(SUMPRODUCT('6. Patients'!DJ$10:DJ$107,OFFSET('6. Patients'!$GH$9,1,MATCH($D73,'6. Patients'!$GI$9:$IF$9,0),ROWS('6. Patients'!EW$10:EW$107))),0)+
IFERROR(SUMPRODUCT('6. Patients'!DJ$10:DJ$107,OFFSET('6. Patients'!$IG$9,1,MATCH($D73,'6. Patients'!$IH$9:$JA$9,0),ROWS('6. Patients'!EW$10:EW$107))),0),
IFERROR(SUMPRODUCT('6. Patients'!DJ$10:DJ$107,OFFSET('6. Patients'!$JB$9,1,MATCH($D73,'6. Patients'!$JC$9:$KZ$9,0),ROWS('6. Patients'!EW$10:EW$107))),0)+
IFERROR(SUMPRODUCT('6. Patients'!DJ$10:DJ$107,OFFSET('6. Patients'!$LA$9,1,MATCH($D73,'6. Patients'!$LB$9:$LU$9,0),ROWS('6. Patients'!EW$10:EW$107))),0)+
IFERROR(SUMPRODUCT('6. Patients'!DJ$10:DJ$107,OFFSET('6. Patients'!$LV$9,1,MATCH($D73,'6. Patients'!$LW$9:$NT$9,0),ROWS('6. Patients'!EW$10:EW$107))),0)+
IFERROR(SUMPRODUCT('6. Patients'!DJ$10:DJ$107,OFFSET('6. Patients'!$NU$9,1,MATCH($D73,'6. Patients'!$NV$9:$OO$9,0),ROWS('6. Patients'!EW$10:EW$107))),0),
IFERROR(SUMPRODUCT('6. Patients'!DJ$10:DJ$107,OFFSET('6. Patients'!$OP$9,1,MATCH($D73,'6. Patients'!$OQ$9:$QN$9,0),ROWS('6. Patients'!EW$10:EW$107))),0)+
IFERROR(SUMPRODUCT('6. Patients'!DJ$10:DJ$107,OFFSET('6. Patients'!$QO$9,1,MATCH($D73,'6. Patients'!$QP$9:$RI$9,0),ROWS('6. Patients'!EW$10:EW$107))),0)+
IFERROR(SUMPRODUCT('6. Patients'!DJ$10:DJ$107,OFFSET('6. Patients'!$RJ$9,1,MATCH($D73,'6. Patients'!$RK$9:$TH$9,0),ROWS('6. Patients'!EW$10:EW$107))),0)+
IFERROR(SUMPRODUCT('6. Patients'!DJ$10:DJ$107,OFFSET('6. Patients'!$TI$9,1,MATCH($D73,'6. Patients'!$TJ$9:$UC$9,0),ROWS('6. Patients'!EW$10:EW$107))),0))+
IFERROR(VLOOKUP($D73,$H$116:$L$146,COLUMNS($H$115:$J$115)-1+AQ$7,0)*$E73*$F73*'1. General Inputs'!$J$25,0),0),0)</f>
        <v>0</v>
      </c>
      <c r="AT73" s="309"/>
      <c r="AZ73" s="335">
        <f ca="1">IFERROR(SUM(OFFSET('7. Consumption'!H73,0,1,,MIN('1. General Inputs'!$J$29,COLUMNS('7. Consumption'!H$9:$AQ$9)-1))),0)+MAX(0,$AQ73*('1. General Inputs'!$J$29-COLUMNS('7. Consumption'!H$9:$AQ$9)+1))</f>
        <v>0</v>
      </c>
      <c r="BA73" s="335">
        <f ca="1">IFERROR(SUM(OFFSET('7. Consumption'!I73,0,1,,MIN('1. General Inputs'!$J$29,COLUMNS('7. Consumption'!I$9:$AQ$9)-1))),0)+MAX(0,$AQ73*('1. General Inputs'!$J$29-COLUMNS('7. Consumption'!I$9:$AQ$9)+1))</f>
        <v>0</v>
      </c>
      <c r="BB73" s="335">
        <f ca="1">IFERROR(SUM(OFFSET('7. Consumption'!J73,0,1,,MIN('1. General Inputs'!$J$29,COLUMNS('7. Consumption'!J$9:$AQ$9)-1))),0)+MAX(0,$AQ73*('1. General Inputs'!$J$29-COLUMNS('7. Consumption'!J$9:$AQ$9)+1))</f>
        <v>0</v>
      </c>
      <c r="BC73" s="335">
        <f ca="1">IFERROR(SUM(OFFSET('7. Consumption'!K73,0,1,,MIN('1. General Inputs'!$J$29,COLUMNS('7. Consumption'!K$9:$AQ$9)-1))),0)+MAX(0,$AQ73*('1. General Inputs'!$J$29-COLUMNS('7. Consumption'!K$9:$AQ$9)+1))</f>
        <v>0</v>
      </c>
      <c r="BD73" s="335">
        <f ca="1">IFERROR(SUM(OFFSET('7. Consumption'!L73,0,1,,MIN('1. General Inputs'!$J$29,COLUMNS('7. Consumption'!L$9:$AQ$9)-1))),0)+MAX(0,$AQ73*('1. General Inputs'!$J$29-COLUMNS('7. Consumption'!L$9:$AQ$9)+1))</f>
        <v>0</v>
      </c>
      <c r="BE73" s="335">
        <f ca="1">IFERROR(SUM(OFFSET('7. Consumption'!M73,0,1,,MIN('1. General Inputs'!$J$29,COLUMNS('7. Consumption'!M$9:$AQ$9)-1))),0)+MAX(0,$AQ73*('1. General Inputs'!$J$29-COLUMNS('7. Consumption'!M$9:$AQ$9)+1))</f>
        <v>0</v>
      </c>
      <c r="BF73" s="335">
        <f ca="1">IFERROR(SUM(OFFSET('7. Consumption'!N73,0,1,,MIN('1. General Inputs'!$J$29,COLUMNS('7. Consumption'!N$9:$AQ$9)-1))),0)+MAX(0,$AQ73*('1. General Inputs'!$J$29-COLUMNS('7. Consumption'!N$9:$AQ$9)+1))</f>
        <v>0</v>
      </c>
      <c r="BG73" s="335">
        <f ca="1">IFERROR(SUM(OFFSET('7. Consumption'!O73,0,1,,MIN('1. General Inputs'!$J$29,COLUMNS('7. Consumption'!O$9:$AQ$9)-1))),0)+MAX(0,$AQ73*('1. General Inputs'!$J$29-COLUMNS('7. Consumption'!O$9:$AQ$9)+1))</f>
        <v>0</v>
      </c>
      <c r="BH73" s="335">
        <f ca="1">IFERROR(SUM(OFFSET('7. Consumption'!P73,0,1,,MIN('1. General Inputs'!$J$29,COLUMNS('7. Consumption'!P$9:$AQ$9)-1))),0)+MAX(0,$AQ73*('1. General Inputs'!$J$29-COLUMNS('7. Consumption'!P$9:$AQ$9)+1))</f>
        <v>0</v>
      </c>
      <c r="BI73" s="335">
        <f ca="1">IFERROR(SUM(OFFSET('7. Consumption'!Q73,0,1,,MIN('1. General Inputs'!$J$29,COLUMNS('7. Consumption'!Q$9:$AQ$9)-1))),0)+MAX(0,$AQ73*('1. General Inputs'!$J$29-COLUMNS('7. Consumption'!Q$9:$AQ$9)+1))</f>
        <v>0</v>
      </c>
      <c r="BJ73" s="335">
        <f ca="1">IFERROR(SUM(OFFSET('7. Consumption'!R73,0,1,,MIN('1. General Inputs'!$J$29,COLUMNS('7. Consumption'!R$9:$AQ$9)-1))),0)+MAX(0,$AQ73*('1. General Inputs'!$J$29-COLUMNS('7. Consumption'!R$9:$AQ$9)+1))</f>
        <v>0</v>
      </c>
      <c r="BK73" s="335">
        <f ca="1">IFERROR(SUM(OFFSET('7. Consumption'!S73,0,1,,MIN('1. General Inputs'!$J$29,COLUMNS('7. Consumption'!S$9:$AQ$9)-1))),0)+MAX(0,$AQ73*('1. General Inputs'!$J$29-COLUMNS('7. Consumption'!S$9:$AQ$9)+1))</f>
        <v>0</v>
      </c>
      <c r="BL73" s="335">
        <f ca="1">IFERROR(SUM(OFFSET('7. Consumption'!T73,0,1,,MIN('1. General Inputs'!$J$29,COLUMNS('7. Consumption'!T$9:$AQ$9)-1))),0)+MAX(0,$AQ73*('1. General Inputs'!$J$29-COLUMNS('7. Consumption'!T$9:$AQ$9)+1))</f>
        <v>0</v>
      </c>
      <c r="BM73" s="335">
        <f ca="1">IFERROR(SUM(OFFSET('7. Consumption'!U73,0,1,,MIN('1. General Inputs'!$J$29,COLUMNS('7. Consumption'!U$9:$AQ$9)-1))),0)+MAX(0,$AQ73*('1. General Inputs'!$J$29-COLUMNS('7. Consumption'!U$9:$AQ$9)+1))</f>
        <v>0</v>
      </c>
      <c r="BN73" s="335">
        <f ca="1">IFERROR(SUM(OFFSET('7. Consumption'!V73,0,1,,MIN('1. General Inputs'!$J$29,COLUMNS('7. Consumption'!V$9:$AQ$9)-1))),0)+MAX(0,$AQ73*('1. General Inputs'!$J$29-COLUMNS('7. Consumption'!V$9:$AQ$9)+1))</f>
        <v>0</v>
      </c>
      <c r="BO73" s="335">
        <f ca="1">IFERROR(SUM(OFFSET('7. Consumption'!W73,0,1,,MIN('1. General Inputs'!$J$29,COLUMNS('7. Consumption'!W$9:$AQ$9)-1))),0)+MAX(0,$AQ73*('1. General Inputs'!$J$29-COLUMNS('7. Consumption'!W$9:$AQ$9)+1))</f>
        <v>0</v>
      </c>
      <c r="BP73" s="335">
        <f ca="1">IFERROR(SUM(OFFSET('7. Consumption'!X73,0,1,,MIN('1. General Inputs'!$J$29,COLUMNS('7. Consumption'!X$9:$AQ$9)-1))),0)+MAX(0,$AQ73*('1. General Inputs'!$J$29-COLUMNS('7. Consumption'!X$9:$AQ$9)+1))</f>
        <v>0</v>
      </c>
      <c r="BQ73" s="335">
        <f ca="1">IFERROR(SUM(OFFSET('7. Consumption'!Y73,0,1,,MIN('1. General Inputs'!$J$29,COLUMNS('7. Consumption'!Y$9:$AQ$9)-1))),0)+MAX(0,$AQ73*('1. General Inputs'!$J$29-COLUMNS('7. Consumption'!Y$9:$AQ$9)+1))</f>
        <v>0</v>
      </c>
      <c r="BR73" s="335">
        <f ca="1">IFERROR(SUM(OFFSET('7. Consumption'!Z73,0,1,,MIN('1. General Inputs'!$J$29,COLUMNS('7. Consumption'!Z$9:$AQ$9)-1))),0)+MAX(0,$AQ73*('1. General Inputs'!$J$29-COLUMNS('7. Consumption'!Z$9:$AQ$9)+1))</f>
        <v>0</v>
      </c>
      <c r="BS73" s="335">
        <f ca="1">IFERROR(SUM(OFFSET('7. Consumption'!AA73,0,1,,MIN('1. General Inputs'!$J$29,COLUMNS('7. Consumption'!AA$9:$AQ$9)-1))),0)+MAX(0,$AQ73*('1. General Inputs'!$J$29-COLUMNS('7. Consumption'!AA$9:$AQ$9)+1))</f>
        <v>0</v>
      </c>
      <c r="BT73" s="335">
        <f ca="1">IFERROR(SUM(OFFSET('7. Consumption'!AB73,0,1,,MIN('1. General Inputs'!$J$29,COLUMNS('7. Consumption'!AB$9:$AQ$9)-1))),0)+MAX(0,$AQ73*('1. General Inputs'!$J$29-COLUMNS('7. Consumption'!AB$9:$AQ$9)+1))</f>
        <v>0</v>
      </c>
      <c r="BU73" s="335">
        <f ca="1">IFERROR(SUM(OFFSET('7. Consumption'!AC73,0,1,,MIN('1. General Inputs'!$J$29,COLUMNS('7. Consumption'!AC$9:$AQ$9)-1))),0)+MAX(0,$AQ73*('1. General Inputs'!$J$29-COLUMNS('7. Consumption'!AC$9:$AQ$9)+1))</f>
        <v>0</v>
      </c>
      <c r="BV73" s="335">
        <f ca="1">IFERROR(SUM(OFFSET('7. Consumption'!AD73,0,1,,MIN('1. General Inputs'!$J$29,COLUMNS('7. Consumption'!AD$9:$AQ$9)-1))),0)+MAX(0,$AQ73*('1. General Inputs'!$J$29-COLUMNS('7. Consumption'!AD$9:$AQ$9)+1))</f>
        <v>0</v>
      </c>
      <c r="BW73" s="335">
        <f ca="1">IFERROR(SUM(OFFSET('7. Consumption'!AE73,0,1,,MIN('1. General Inputs'!$J$29,COLUMNS('7. Consumption'!AE$9:$AQ$9)-1))),0)+MAX(0,$AQ73*('1. General Inputs'!$J$29-COLUMNS('7. Consumption'!AE$9:$AQ$9)+1))</f>
        <v>0</v>
      </c>
      <c r="BX73" s="335">
        <f ca="1">IFERROR(SUM(OFFSET('7. Consumption'!AF73,0,1,,MIN('1. General Inputs'!$J$29,COLUMNS('7. Consumption'!AF$9:$AQ$9)-1))),0)+MAX(0,$AQ73*('1. General Inputs'!$J$29-COLUMNS('7. Consumption'!AF$9:$AQ$9)+1))</f>
        <v>0</v>
      </c>
      <c r="BY73" s="335">
        <f ca="1">IFERROR(SUM(OFFSET('7. Consumption'!AG73,0,1,,MIN('1. General Inputs'!$J$29,COLUMNS('7. Consumption'!AG$9:$AQ$9)-1))),0)+MAX(0,$AQ73*('1. General Inputs'!$J$29-COLUMNS('7. Consumption'!AG$9:$AQ$9)+1))</f>
        <v>0</v>
      </c>
      <c r="BZ73" s="335">
        <f ca="1">IFERROR(SUM(OFFSET('7. Consumption'!AH73,0,1,,MIN('1. General Inputs'!$J$29,COLUMNS('7. Consumption'!AH$9:$AQ$9)-1))),0)+MAX(0,$AQ73*('1. General Inputs'!$J$29-COLUMNS('7. Consumption'!AH$9:$AQ$9)+1))</f>
        <v>0</v>
      </c>
      <c r="CA73" s="335">
        <f ca="1">IFERROR(SUM(OFFSET('7. Consumption'!AI73,0,1,,MIN('1. General Inputs'!$J$29,COLUMNS('7. Consumption'!AI$9:$AQ$9)-1))),0)+MAX(0,$AQ73*('1. General Inputs'!$J$29-COLUMNS('7. Consumption'!AI$9:$AQ$9)+1))</f>
        <v>0</v>
      </c>
      <c r="CB73" s="335">
        <f ca="1">IFERROR(SUM(OFFSET('7. Consumption'!AJ73,0,1,,MIN('1. General Inputs'!$J$29,COLUMNS('7. Consumption'!AJ$9:$AQ$9)-1))),0)+MAX(0,$AQ73*('1. General Inputs'!$J$29-COLUMNS('7. Consumption'!AJ$9:$AQ$9)+1))</f>
        <v>0</v>
      </c>
      <c r="CC73" s="335">
        <f ca="1">IFERROR(SUM(OFFSET('7. Consumption'!AK73,0,1,,MIN('1. General Inputs'!$J$29,COLUMNS('7. Consumption'!AK$9:$AQ$9)-1))),0)+MAX(0,$AQ73*('1. General Inputs'!$J$29-COLUMNS('7. Consumption'!AK$9:$AQ$9)+1))</f>
        <v>0</v>
      </c>
      <c r="CD73" s="335">
        <f ca="1">IFERROR(SUM(OFFSET('7. Consumption'!AL73,0,1,,MIN('1. General Inputs'!$J$29,COLUMNS('7. Consumption'!AL$9:$AQ$9)-1))),0)+MAX(0,$AQ73*('1. General Inputs'!$J$29-COLUMNS('7. Consumption'!AL$9:$AQ$9)+1))</f>
        <v>0</v>
      </c>
      <c r="CE73" s="335">
        <f ca="1">IFERROR(SUM(OFFSET('7. Consumption'!AM73,0,1,,MIN('1. General Inputs'!$J$29,COLUMNS('7. Consumption'!AM$9:$AQ$9)-1))),0)+MAX(0,$AQ73*('1. General Inputs'!$J$29-COLUMNS('7. Consumption'!AM$9:$AQ$9)+1))</f>
        <v>0</v>
      </c>
      <c r="CF73" s="335">
        <f ca="1">IFERROR(SUM(OFFSET('7. Consumption'!AN73,0,1,,MIN('1. General Inputs'!$J$29,COLUMNS('7. Consumption'!AN$9:$AQ$9)-1))),0)+MAX(0,$AQ73*('1. General Inputs'!$J$29-COLUMNS('7. Consumption'!AN$9:$AQ$9)+1))</f>
        <v>0</v>
      </c>
      <c r="CG73" s="335">
        <f ca="1">IFERROR(SUM(OFFSET('7. Consumption'!AO73,0,1,,MIN('1. General Inputs'!$J$29,COLUMNS('7. Consumption'!AO$9:$AQ$9)-1))),0)+MAX(0,$AQ73*('1. General Inputs'!$J$29-COLUMNS('7. Consumption'!AO$9:$AQ$9)+1))</f>
        <v>0</v>
      </c>
      <c r="CH73" s="335">
        <f ca="1">IFERROR(SUM(OFFSET('7. Consumption'!AP73,0,1,,MIN('1. General Inputs'!$J$29,COLUMNS('7. Consumption'!AP$9:$AQ$9)-1))),0)+MAX(0,$AQ73*('1. General Inputs'!$J$29-COLUMNS('7. Consumption'!AP$9:$AQ$9)+1))</f>
        <v>0</v>
      </c>
      <c r="CI73" s="335">
        <f ca="1">IFERROR(SUM(OFFSET('7. Consumption'!AQ73,0,1,,MIN('1. General Inputs'!$J$29,COLUMNS('7. Consumption'!AQ$9:$AQ$9)-1))),0)+MAX(0,$AQ73*('1. General Inputs'!$J$29-COLUMNS('7. Consumption'!AQ$9:$AQ$9)+1))</f>
        <v>0</v>
      </c>
    </row>
    <row r="74" spans="2:87" ht="15" hidden="1" outlineLevel="1" x14ac:dyDescent="0.25">
      <c r="B74" s="772"/>
      <c r="C74" s="772" t="str">
        <f>IFERROR(VLOOKUP(ROWS($C$9:$C74),'5. Form Breakdown'!$AI$11:$AJ$138,COLUMNS('5. Form Breakdown'!$AI$11:$AJ$11),0),"")</f>
        <v/>
      </c>
      <c r="D74" s="772" t="str">
        <f>IFERROR(VLOOKUP($C74,'5a. Dosing'!$E$11:$F$138,2,0),"")</f>
        <v/>
      </c>
      <c r="E74" s="773" t="str">
        <f>IFERROR(INDEX('5. Form Breakdown'!$AL$11:$BL$138,MATCH('7. Consumption'!$C74,'5. Form Breakdown'!$AK$11:$AK$138,0),MATCH('5. Form Breakdown'!$AX$10,'5. Form Breakdown'!$AL$10:$BL$10,0)),"")</f>
        <v/>
      </c>
      <c r="F74" s="774" t="str">
        <f>IFERROR(INDEX('5. Form Breakdown'!$AL$11:$BL$138,MATCH('7. Consumption'!$C74,'5. Form Breakdown'!$AK$11:$AK$138,0),MATCH('5. Form Breakdown'!$BL$10,'5. Form Breakdown'!$AL$10:$BL$10,0)),"")</f>
        <v/>
      </c>
      <c r="H74" s="775">
        <f ca="1">ROUNDUP(IFERROR($F74*$E74*CHOOSE(H$7,
IFERROR(SUMPRODUCT('6. Patients'!CA$10:CA$107,OFFSET('6. Patients'!$DN$9,1,MATCH($D74,'6. Patients'!$DO$9:$FL$9,0),ROWS('6. Patients'!DN$10:DN$107))),0)+
IFERROR(SUMPRODUCT('6. Patients'!CA$10:CA$107,OFFSET('6. Patients'!$FM$9,1,MATCH($D74,'6. Patients'!$FN$9:$GG$9,0),ROWS('6. Patients'!DN$10:DN$107))),0)+
IFERROR(SUMPRODUCT('6. Patients'!CA$10:CA$107,OFFSET('6. Patients'!$GH$9,1,MATCH($D74,'6. Patients'!$GI$9:$IF$9,0),ROWS('6. Patients'!DN$10:DN$107))),0)+
IFERROR(SUMPRODUCT('6. Patients'!CA$10:CA$107,OFFSET('6. Patients'!$IG$9,1,MATCH($D74,'6. Patients'!$IH$9:$JA$9,0),ROWS('6. Patients'!DN$10:DN$107))),0),
IFERROR(SUMPRODUCT('6. Patients'!CA$10:CA$107,OFFSET('6. Patients'!$JB$9,1,MATCH($D74,'6. Patients'!$JC$9:$KZ$9,0),ROWS('6. Patients'!DN$10:DN$107))),0)+
IFERROR(SUMPRODUCT('6. Patients'!CA$10:CA$107,OFFSET('6. Patients'!$LA$9,1,MATCH($D74,'6. Patients'!$LB$9:$LU$9,0),ROWS('6. Patients'!DN$10:DN$107))),0)+
IFERROR(SUMPRODUCT('6. Patients'!CA$10:CA$107,OFFSET('6. Patients'!$LV$9,1,MATCH($D74,'6. Patients'!$LW$9:$NT$9,0),ROWS('6. Patients'!DN$10:DN$107))),0)+
IFERROR(SUMPRODUCT('6. Patients'!CA$10:CA$107,OFFSET('6. Patients'!$NU$9,1,MATCH($D74,'6. Patients'!$NV$9:$OO$9,0),ROWS('6. Patients'!DN$10:DN$107))),0),
IFERROR(SUMPRODUCT('6. Patients'!CA$10:CA$107,OFFSET('6. Patients'!$OP$9,1,MATCH($D74,'6. Patients'!$OQ$9:$QN$9,0),ROWS('6. Patients'!DN$10:DN$107))),0)+
IFERROR(SUMPRODUCT('6. Patients'!CA$10:CA$107,OFFSET('6. Patients'!$QO$9,1,MATCH($D74,'6. Patients'!$QP$9:$RI$9,0),ROWS('6. Patients'!DN$10:DN$107))),0)+
IFERROR(SUMPRODUCT('6. Patients'!CA$10:CA$107,OFFSET('6. Patients'!$RJ$9,1,MATCH($D74,'6. Patients'!$RK$9:$TH$9,0),ROWS('6. Patients'!DN$10:DN$107))),0)+
IFERROR(SUMPRODUCT('6. Patients'!CA$10:CA$107,OFFSET('6. Patients'!$TI$9,1,MATCH($D74,'6. Patients'!$TJ$9:$UC$9,0),ROWS('6. Patients'!DN$10:DN$107))),0))+
IFERROR(VLOOKUP($D74,$H$116:$L$146,COLUMNS($H$115:$J$115)-1+H$7,0)*$E74*$F74*'1. General Inputs'!$J$25,0),0),0)</f>
        <v>0</v>
      </c>
      <c r="I74" s="775">
        <f ca="1">ROUNDUP(IFERROR($F74*$E74*CHOOSE(I$7,
IFERROR(SUMPRODUCT('6. Patients'!CB$10:CB$107,OFFSET('6. Patients'!$DN$9,1,MATCH($D74,'6. Patients'!$DO$9:$FL$9,0),ROWS('6. Patients'!DO$10:DO$107))),0)+
IFERROR(SUMPRODUCT('6. Patients'!CB$10:CB$107,OFFSET('6. Patients'!$FM$9,1,MATCH($D74,'6. Patients'!$FN$9:$GG$9,0),ROWS('6. Patients'!DO$10:DO$107))),0)+
IFERROR(SUMPRODUCT('6. Patients'!CB$10:CB$107,OFFSET('6. Patients'!$GH$9,1,MATCH($D74,'6. Patients'!$GI$9:$IF$9,0),ROWS('6. Patients'!DO$10:DO$107))),0)+
IFERROR(SUMPRODUCT('6. Patients'!CB$10:CB$107,OFFSET('6. Patients'!$IG$9,1,MATCH($D74,'6. Patients'!$IH$9:$JA$9,0),ROWS('6. Patients'!DO$10:DO$107))),0),
IFERROR(SUMPRODUCT('6. Patients'!CB$10:CB$107,OFFSET('6. Patients'!$JB$9,1,MATCH($D74,'6. Patients'!$JC$9:$KZ$9,0),ROWS('6. Patients'!DO$10:DO$107))),0)+
IFERROR(SUMPRODUCT('6. Patients'!CB$10:CB$107,OFFSET('6. Patients'!$LA$9,1,MATCH($D74,'6. Patients'!$LB$9:$LU$9,0),ROWS('6. Patients'!DO$10:DO$107))),0)+
IFERROR(SUMPRODUCT('6. Patients'!CB$10:CB$107,OFFSET('6. Patients'!$LV$9,1,MATCH($D74,'6. Patients'!$LW$9:$NT$9,0),ROWS('6. Patients'!DO$10:DO$107))),0)+
IFERROR(SUMPRODUCT('6. Patients'!CB$10:CB$107,OFFSET('6. Patients'!$NU$9,1,MATCH($D74,'6. Patients'!$NV$9:$OO$9,0),ROWS('6. Patients'!DO$10:DO$107))),0),
IFERROR(SUMPRODUCT('6. Patients'!CB$10:CB$107,OFFSET('6. Patients'!$OP$9,1,MATCH($D74,'6. Patients'!$OQ$9:$QN$9,0),ROWS('6. Patients'!DO$10:DO$107))),0)+
IFERROR(SUMPRODUCT('6. Patients'!CB$10:CB$107,OFFSET('6. Patients'!$QO$9,1,MATCH($D74,'6. Patients'!$QP$9:$RI$9,0),ROWS('6. Patients'!DO$10:DO$107))),0)+
IFERROR(SUMPRODUCT('6. Patients'!CB$10:CB$107,OFFSET('6. Patients'!$RJ$9,1,MATCH($D74,'6. Patients'!$RK$9:$TH$9,0),ROWS('6. Patients'!DO$10:DO$107))),0)+
IFERROR(SUMPRODUCT('6. Patients'!CB$10:CB$107,OFFSET('6. Patients'!$TI$9,1,MATCH($D74,'6. Patients'!$TJ$9:$UC$9,0),ROWS('6. Patients'!DO$10:DO$107))),0))+
IFERROR(VLOOKUP($D74,$H$116:$L$146,COLUMNS($H$115:$J$115)-1+I$7,0)*$E74*$F74*'1. General Inputs'!$J$25,0),0),0)</f>
        <v>0</v>
      </c>
      <c r="J74" s="775">
        <f ca="1">ROUNDUP(IFERROR($F74*$E74*CHOOSE(J$7,
IFERROR(SUMPRODUCT('6. Patients'!CC$10:CC$107,OFFSET('6. Patients'!$DN$9,1,MATCH($D74,'6. Patients'!$DO$9:$FL$9,0),ROWS('6. Patients'!DP$10:DP$107))),0)+
IFERROR(SUMPRODUCT('6. Patients'!CC$10:CC$107,OFFSET('6. Patients'!$FM$9,1,MATCH($D74,'6. Patients'!$FN$9:$GG$9,0),ROWS('6. Patients'!DP$10:DP$107))),0)+
IFERROR(SUMPRODUCT('6. Patients'!CC$10:CC$107,OFFSET('6. Patients'!$GH$9,1,MATCH($D74,'6. Patients'!$GI$9:$IF$9,0),ROWS('6. Patients'!DP$10:DP$107))),0)+
IFERROR(SUMPRODUCT('6. Patients'!CC$10:CC$107,OFFSET('6. Patients'!$IG$9,1,MATCH($D74,'6. Patients'!$IH$9:$JA$9,0),ROWS('6. Patients'!DP$10:DP$107))),0),
IFERROR(SUMPRODUCT('6. Patients'!CC$10:CC$107,OFFSET('6. Patients'!$JB$9,1,MATCH($D74,'6. Patients'!$JC$9:$KZ$9,0),ROWS('6. Patients'!DP$10:DP$107))),0)+
IFERROR(SUMPRODUCT('6. Patients'!CC$10:CC$107,OFFSET('6. Patients'!$LA$9,1,MATCH($D74,'6. Patients'!$LB$9:$LU$9,0),ROWS('6. Patients'!DP$10:DP$107))),0)+
IFERROR(SUMPRODUCT('6. Patients'!CC$10:CC$107,OFFSET('6. Patients'!$LV$9,1,MATCH($D74,'6. Patients'!$LW$9:$NT$9,0),ROWS('6. Patients'!DP$10:DP$107))),0)+
IFERROR(SUMPRODUCT('6. Patients'!CC$10:CC$107,OFFSET('6. Patients'!$NU$9,1,MATCH($D74,'6. Patients'!$NV$9:$OO$9,0),ROWS('6. Patients'!DP$10:DP$107))),0),
IFERROR(SUMPRODUCT('6. Patients'!CC$10:CC$107,OFFSET('6. Patients'!$OP$9,1,MATCH($D74,'6. Patients'!$OQ$9:$QN$9,0),ROWS('6. Patients'!DP$10:DP$107))),0)+
IFERROR(SUMPRODUCT('6. Patients'!CC$10:CC$107,OFFSET('6. Patients'!$QO$9,1,MATCH($D74,'6. Patients'!$QP$9:$RI$9,0),ROWS('6. Patients'!DP$10:DP$107))),0)+
IFERROR(SUMPRODUCT('6. Patients'!CC$10:CC$107,OFFSET('6. Patients'!$RJ$9,1,MATCH($D74,'6. Patients'!$RK$9:$TH$9,0),ROWS('6. Patients'!DP$10:DP$107))),0)+
IFERROR(SUMPRODUCT('6. Patients'!CC$10:CC$107,OFFSET('6. Patients'!$TI$9,1,MATCH($D74,'6. Patients'!$TJ$9:$UC$9,0),ROWS('6. Patients'!DP$10:DP$107))),0))+
IFERROR(VLOOKUP($D74,$H$116:$L$146,COLUMNS($H$115:$J$115)-1+J$7,0)*$E74*$F74*'1. General Inputs'!$J$25,0),0),0)</f>
        <v>0</v>
      </c>
      <c r="K74" s="775">
        <f ca="1">ROUNDUP(IFERROR($F74*$E74*CHOOSE(K$7,
IFERROR(SUMPRODUCT('6. Patients'!CD$10:CD$107,OFFSET('6. Patients'!$DN$9,1,MATCH($D74,'6. Patients'!$DO$9:$FL$9,0),ROWS('6. Patients'!DQ$10:DQ$107))),0)+
IFERROR(SUMPRODUCT('6. Patients'!CD$10:CD$107,OFFSET('6. Patients'!$FM$9,1,MATCH($D74,'6. Patients'!$FN$9:$GG$9,0),ROWS('6. Patients'!DQ$10:DQ$107))),0)+
IFERROR(SUMPRODUCT('6. Patients'!CD$10:CD$107,OFFSET('6. Patients'!$GH$9,1,MATCH($D74,'6. Patients'!$GI$9:$IF$9,0),ROWS('6. Patients'!DQ$10:DQ$107))),0)+
IFERROR(SUMPRODUCT('6. Patients'!CD$10:CD$107,OFFSET('6. Patients'!$IG$9,1,MATCH($D74,'6. Patients'!$IH$9:$JA$9,0),ROWS('6. Patients'!DQ$10:DQ$107))),0),
IFERROR(SUMPRODUCT('6. Patients'!CD$10:CD$107,OFFSET('6. Patients'!$JB$9,1,MATCH($D74,'6. Patients'!$JC$9:$KZ$9,0),ROWS('6. Patients'!DQ$10:DQ$107))),0)+
IFERROR(SUMPRODUCT('6. Patients'!CD$10:CD$107,OFFSET('6. Patients'!$LA$9,1,MATCH($D74,'6. Patients'!$LB$9:$LU$9,0),ROWS('6. Patients'!DQ$10:DQ$107))),0)+
IFERROR(SUMPRODUCT('6. Patients'!CD$10:CD$107,OFFSET('6. Patients'!$LV$9,1,MATCH($D74,'6. Patients'!$LW$9:$NT$9,0),ROWS('6. Patients'!DQ$10:DQ$107))),0)+
IFERROR(SUMPRODUCT('6. Patients'!CD$10:CD$107,OFFSET('6. Patients'!$NU$9,1,MATCH($D74,'6. Patients'!$NV$9:$OO$9,0),ROWS('6. Patients'!DQ$10:DQ$107))),0),
IFERROR(SUMPRODUCT('6. Patients'!CD$10:CD$107,OFFSET('6. Patients'!$OP$9,1,MATCH($D74,'6. Patients'!$OQ$9:$QN$9,0),ROWS('6. Patients'!DQ$10:DQ$107))),0)+
IFERROR(SUMPRODUCT('6. Patients'!CD$10:CD$107,OFFSET('6. Patients'!$QO$9,1,MATCH($D74,'6. Patients'!$QP$9:$RI$9,0),ROWS('6. Patients'!DQ$10:DQ$107))),0)+
IFERROR(SUMPRODUCT('6. Patients'!CD$10:CD$107,OFFSET('6. Patients'!$RJ$9,1,MATCH($D74,'6. Patients'!$RK$9:$TH$9,0),ROWS('6. Patients'!DQ$10:DQ$107))),0)+
IFERROR(SUMPRODUCT('6. Patients'!CD$10:CD$107,OFFSET('6. Patients'!$TI$9,1,MATCH($D74,'6. Patients'!$TJ$9:$UC$9,0),ROWS('6. Patients'!DQ$10:DQ$107))),0))+
IFERROR(VLOOKUP($D74,$H$116:$L$146,COLUMNS($H$115:$J$115)-1+K$7,0)*$E74*$F74*'1. General Inputs'!$J$25,0),0),0)</f>
        <v>0</v>
      </c>
      <c r="L74" s="775">
        <f ca="1">ROUNDUP(IFERROR($F74*$E74*CHOOSE(L$7,
IFERROR(SUMPRODUCT('6. Patients'!CE$10:CE$107,OFFSET('6. Patients'!$DN$9,1,MATCH($D74,'6. Patients'!$DO$9:$FL$9,0),ROWS('6. Patients'!DR$10:DR$107))),0)+
IFERROR(SUMPRODUCT('6. Patients'!CE$10:CE$107,OFFSET('6. Patients'!$FM$9,1,MATCH($D74,'6. Patients'!$FN$9:$GG$9,0),ROWS('6. Patients'!DR$10:DR$107))),0)+
IFERROR(SUMPRODUCT('6. Patients'!CE$10:CE$107,OFFSET('6. Patients'!$GH$9,1,MATCH($D74,'6. Patients'!$GI$9:$IF$9,0),ROWS('6. Patients'!DR$10:DR$107))),0)+
IFERROR(SUMPRODUCT('6. Patients'!CE$10:CE$107,OFFSET('6. Patients'!$IG$9,1,MATCH($D74,'6. Patients'!$IH$9:$JA$9,0),ROWS('6. Patients'!DR$10:DR$107))),0),
IFERROR(SUMPRODUCT('6. Patients'!CE$10:CE$107,OFFSET('6. Patients'!$JB$9,1,MATCH($D74,'6. Patients'!$JC$9:$KZ$9,0),ROWS('6. Patients'!DR$10:DR$107))),0)+
IFERROR(SUMPRODUCT('6. Patients'!CE$10:CE$107,OFFSET('6. Patients'!$LA$9,1,MATCH($D74,'6. Patients'!$LB$9:$LU$9,0),ROWS('6. Patients'!DR$10:DR$107))),0)+
IFERROR(SUMPRODUCT('6. Patients'!CE$10:CE$107,OFFSET('6. Patients'!$LV$9,1,MATCH($D74,'6. Patients'!$LW$9:$NT$9,0),ROWS('6. Patients'!DR$10:DR$107))),0)+
IFERROR(SUMPRODUCT('6. Patients'!CE$10:CE$107,OFFSET('6. Patients'!$NU$9,1,MATCH($D74,'6. Patients'!$NV$9:$OO$9,0),ROWS('6. Patients'!DR$10:DR$107))),0),
IFERROR(SUMPRODUCT('6. Patients'!CE$10:CE$107,OFFSET('6. Patients'!$OP$9,1,MATCH($D74,'6. Patients'!$OQ$9:$QN$9,0),ROWS('6. Patients'!DR$10:DR$107))),0)+
IFERROR(SUMPRODUCT('6. Patients'!CE$10:CE$107,OFFSET('6. Patients'!$QO$9,1,MATCH($D74,'6. Patients'!$QP$9:$RI$9,0),ROWS('6. Patients'!DR$10:DR$107))),0)+
IFERROR(SUMPRODUCT('6. Patients'!CE$10:CE$107,OFFSET('6. Patients'!$RJ$9,1,MATCH($D74,'6. Patients'!$RK$9:$TH$9,0),ROWS('6. Patients'!DR$10:DR$107))),0)+
IFERROR(SUMPRODUCT('6. Patients'!CE$10:CE$107,OFFSET('6. Patients'!$TI$9,1,MATCH($D74,'6. Patients'!$TJ$9:$UC$9,0),ROWS('6. Patients'!DR$10:DR$107))),0))+
IFERROR(VLOOKUP($D74,$H$116:$L$146,COLUMNS($H$115:$J$115)-1+L$7,0)*$E74*$F74*'1. General Inputs'!$J$25,0),0),0)</f>
        <v>0</v>
      </c>
      <c r="M74" s="775">
        <f ca="1">ROUNDUP(IFERROR($F74*$E74*CHOOSE(M$7,
IFERROR(SUMPRODUCT('6. Patients'!CF$10:CF$107,OFFSET('6. Patients'!$DN$9,1,MATCH($D74,'6. Patients'!$DO$9:$FL$9,0),ROWS('6. Patients'!DS$10:DS$107))),0)+
IFERROR(SUMPRODUCT('6. Patients'!CF$10:CF$107,OFFSET('6. Patients'!$FM$9,1,MATCH($D74,'6. Patients'!$FN$9:$GG$9,0),ROWS('6. Patients'!DS$10:DS$107))),0)+
IFERROR(SUMPRODUCT('6. Patients'!CF$10:CF$107,OFFSET('6. Patients'!$GH$9,1,MATCH($D74,'6. Patients'!$GI$9:$IF$9,0),ROWS('6. Patients'!DS$10:DS$107))),0)+
IFERROR(SUMPRODUCT('6. Patients'!CF$10:CF$107,OFFSET('6. Patients'!$IG$9,1,MATCH($D74,'6. Patients'!$IH$9:$JA$9,0),ROWS('6. Patients'!DS$10:DS$107))),0),
IFERROR(SUMPRODUCT('6. Patients'!CF$10:CF$107,OFFSET('6. Patients'!$JB$9,1,MATCH($D74,'6. Patients'!$JC$9:$KZ$9,0),ROWS('6. Patients'!DS$10:DS$107))),0)+
IFERROR(SUMPRODUCT('6. Patients'!CF$10:CF$107,OFFSET('6. Patients'!$LA$9,1,MATCH($D74,'6. Patients'!$LB$9:$LU$9,0),ROWS('6. Patients'!DS$10:DS$107))),0)+
IFERROR(SUMPRODUCT('6. Patients'!CF$10:CF$107,OFFSET('6. Patients'!$LV$9,1,MATCH($D74,'6. Patients'!$LW$9:$NT$9,0),ROWS('6. Patients'!DS$10:DS$107))),0)+
IFERROR(SUMPRODUCT('6. Patients'!CF$10:CF$107,OFFSET('6. Patients'!$NU$9,1,MATCH($D74,'6. Patients'!$NV$9:$OO$9,0),ROWS('6. Patients'!DS$10:DS$107))),0),
IFERROR(SUMPRODUCT('6. Patients'!CF$10:CF$107,OFFSET('6. Patients'!$OP$9,1,MATCH($D74,'6. Patients'!$OQ$9:$QN$9,0),ROWS('6. Patients'!DS$10:DS$107))),0)+
IFERROR(SUMPRODUCT('6. Patients'!CF$10:CF$107,OFFSET('6. Patients'!$QO$9,1,MATCH($D74,'6. Patients'!$QP$9:$RI$9,0),ROWS('6. Patients'!DS$10:DS$107))),0)+
IFERROR(SUMPRODUCT('6. Patients'!CF$10:CF$107,OFFSET('6. Patients'!$RJ$9,1,MATCH($D74,'6. Patients'!$RK$9:$TH$9,0),ROWS('6. Patients'!DS$10:DS$107))),0)+
IFERROR(SUMPRODUCT('6. Patients'!CF$10:CF$107,OFFSET('6. Patients'!$TI$9,1,MATCH($D74,'6. Patients'!$TJ$9:$UC$9,0),ROWS('6. Patients'!DS$10:DS$107))),0))+
IFERROR(VLOOKUP($D74,$H$116:$L$146,COLUMNS($H$115:$J$115)-1+M$7,0)*$E74*$F74*'1. General Inputs'!$J$25,0),0),0)</f>
        <v>0</v>
      </c>
      <c r="N74" s="775">
        <f ca="1">ROUNDUP(IFERROR($F74*$E74*CHOOSE(N$7,
IFERROR(SUMPRODUCT('6. Patients'!CG$10:CG$107,OFFSET('6. Patients'!$DN$9,1,MATCH($D74,'6. Patients'!$DO$9:$FL$9,0),ROWS('6. Patients'!DT$10:DT$107))),0)+
IFERROR(SUMPRODUCT('6. Patients'!CG$10:CG$107,OFFSET('6. Patients'!$FM$9,1,MATCH($D74,'6. Patients'!$FN$9:$GG$9,0),ROWS('6. Patients'!DT$10:DT$107))),0)+
IFERROR(SUMPRODUCT('6. Patients'!CG$10:CG$107,OFFSET('6. Patients'!$GH$9,1,MATCH($D74,'6. Patients'!$GI$9:$IF$9,0),ROWS('6. Patients'!DT$10:DT$107))),0)+
IFERROR(SUMPRODUCT('6. Patients'!CG$10:CG$107,OFFSET('6. Patients'!$IG$9,1,MATCH($D74,'6. Patients'!$IH$9:$JA$9,0),ROWS('6. Patients'!DT$10:DT$107))),0),
IFERROR(SUMPRODUCT('6. Patients'!CG$10:CG$107,OFFSET('6. Patients'!$JB$9,1,MATCH($D74,'6. Patients'!$JC$9:$KZ$9,0),ROWS('6. Patients'!DT$10:DT$107))),0)+
IFERROR(SUMPRODUCT('6. Patients'!CG$10:CG$107,OFFSET('6. Patients'!$LA$9,1,MATCH($D74,'6. Patients'!$LB$9:$LU$9,0),ROWS('6. Patients'!DT$10:DT$107))),0)+
IFERROR(SUMPRODUCT('6. Patients'!CG$10:CG$107,OFFSET('6. Patients'!$LV$9,1,MATCH($D74,'6. Patients'!$LW$9:$NT$9,0),ROWS('6. Patients'!DT$10:DT$107))),0)+
IFERROR(SUMPRODUCT('6. Patients'!CG$10:CG$107,OFFSET('6. Patients'!$NU$9,1,MATCH($D74,'6. Patients'!$NV$9:$OO$9,0),ROWS('6. Patients'!DT$10:DT$107))),0),
IFERROR(SUMPRODUCT('6. Patients'!CG$10:CG$107,OFFSET('6. Patients'!$OP$9,1,MATCH($D74,'6. Patients'!$OQ$9:$QN$9,0),ROWS('6. Patients'!DT$10:DT$107))),0)+
IFERROR(SUMPRODUCT('6. Patients'!CG$10:CG$107,OFFSET('6. Patients'!$QO$9,1,MATCH($D74,'6. Patients'!$QP$9:$RI$9,0),ROWS('6. Patients'!DT$10:DT$107))),0)+
IFERROR(SUMPRODUCT('6. Patients'!CG$10:CG$107,OFFSET('6. Patients'!$RJ$9,1,MATCH($D74,'6. Patients'!$RK$9:$TH$9,0),ROWS('6. Patients'!DT$10:DT$107))),0)+
IFERROR(SUMPRODUCT('6. Patients'!CG$10:CG$107,OFFSET('6. Patients'!$TI$9,1,MATCH($D74,'6. Patients'!$TJ$9:$UC$9,0),ROWS('6. Patients'!DT$10:DT$107))),0))+
IFERROR(VLOOKUP($D74,$H$116:$L$146,COLUMNS($H$115:$J$115)-1+N$7,0)*$E74*$F74*'1. General Inputs'!$J$25,0),0),0)</f>
        <v>0</v>
      </c>
      <c r="O74" s="775">
        <f ca="1">ROUNDUP(IFERROR($F74*$E74*CHOOSE(O$7,
IFERROR(SUMPRODUCT('6. Patients'!CH$10:CH$107,OFFSET('6. Patients'!$DN$9,1,MATCH($D74,'6. Patients'!$DO$9:$FL$9,0),ROWS('6. Patients'!DU$10:DU$107))),0)+
IFERROR(SUMPRODUCT('6. Patients'!CH$10:CH$107,OFFSET('6. Patients'!$FM$9,1,MATCH($D74,'6. Patients'!$FN$9:$GG$9,0),ROWS('6. Patients'!DU$10:DU$107))),0)+
IFERROR(SUMPRODUCT('6. Patients'!CH$10:CH$107,OFFSET('6. Patients'!$GH$9,1,MATCH($D74,'6. Patients'!$GI$9:$IF$9,0),ROWS('6. Patients'!DU$10:DU$107))),0)+
IFERROR(SUMPRODUCT('6. Patients'!CH$10:CH$107,OFFSET('6. Patients'!$IG$9,1,MATCH($D74,'6. Patients'!$IH$9:$JA$9,0),ROWS('6. Patients'!DU$10:DU$107))),0),
IFERROR(SUMPRODUCT('6. Patients'!CH$10:CH$107,OFFSET('6. Patients'!$JB$9,1,MATCH($D74,'6. Patients'!$JC$9:$KZ$9,0),ROWS('6. Patients'!DU$10:DU$107))),0)+
IFERROR(SUMPRODUCT('6. Patients'!CH$10:CH$107,OFFSET('6. Patients'!$LA$9,1,MATCH($D74,'6. Patients'!$LB$9:$LU$9,0),ROWS('6. Patients'!DU$10:DU$107))),0)+
IFERROR(SUMPRODUCT('6. Patients'!CH$10:CH$107,OFFSET('6. Patients'!$LV$9,1,MATCH($D74,'6. Patients'!$LW$9:$NT$9,0),ROWS('6. Patients'!DU$10:DU$107))),0)+
IFERROR(SUMPRODUCT('6. Patients'!CH$10:CH$107,OFFSET('6. Patients'!$NU$9,1,MATCH($D74,'6. Patients'!$NV$9:$OO$9,0),ROWS('6. Patients'!DU$10:DU$107))),0),
IFERROR(SUMPRODUCT('6. Patients'!CH$10:CH$107,OFFSET('6. Patients'!$OP$9,1,MATCH($D74,'6. Patients'!$OQ$9:$QN$9,0),ROWS('6. Patients'!DU$10:DU$107))),0)+
IFERROR(SUMPRODUCT('6. Patients'!CH$10:CH$107,OFFSET('6. Patients'!$QO$9,1,MATCH($D74,'6. Patients'!$QP$9:$RI$9,0),ROWS('6. Patients'!DU$10:DU$107))),0)+
IFERROR(SUMPRODUCT('6. Patients'!CH$10:CH$107,OFFSET('6. Patients'!$RJ$9,1,MATCH($D74,'6. Patients'!$RK$9:$TH$9,0),ROWS('6. Patients'!DU$10:DU$107))),0)+
IFERROR(SUMPRODUCT('6. Patients'!CH$10:CH$107,OFFSET('6. Patients'!$TI$9,1,MATCH($D74,'6. Patients'!$TJ$9:$UC$9,0),ROWS('6. Patients'!DU$10:DU$107))),0))+
IFERROR(VLOOKUP($D74,$H$116:$L$146,COLUMNS($H$115:$J$115)-1+O$7,0)*$E74*$F74*'1. General Inputs'!$J$25,0),0),0)</f>
        <v>0</v>
      </c>
      <c r="P74" s="775">
        <f ca="1">ROUNDUP(IFERROR($F74*$E74*CHOOSE(P$7,
IFERROR(SUMPRODUCT('6. Patients'!CI$10:CI$107,OFFSET('6. Patients'!$DN$9,1,MATCH($D74,'6. Patients'!$DO$9:$FL$9,0),ROWS('6. Patients'!DV$10:DV$107))),0)+
IFERROR(SUMPRODUCT('6. Patients'!CI$10:CI$107,OFFSET('6. Patients'!$FM$9,1,MATCH($D74,'6. Patients'!$FN$9:$GG$9,0),ROWS('6. Patients'!DV$10:DV$107))),0)+
IFERROR(SUMPRODUCT('6. Patients'!CI$10:CI$107,OFFSET('6. Patients'!$GH$9,1,MATCH($D74,'6. Patients'!$GI$9:$IF$9,0),ROWS('6. Patients'!DV$10:DV$107))),0)+
IFERROR(SUMPRODUCT('6. Patients'!CI$10:CI$107,OFFSET('6. Patients'!$IG$9,1,MATCH($D74,'6. Patients'!$IH$9:$JA$9,0),ROWS('6. Patients'!DV$10:DV$107))),0),
IFERROR(SUMPRODUCT('6. Patients'!CI$10:CI$107,OFFSET('6. Patients'!$JB$9,1,MATCH($D74,'6. Patients'!$JC$9:$KZ$9,0),ROWS('6. Patients'!DV$10:DV$107))),0)+
IFERROR(SUMPRODUCT('6. Patients'!CI$10:CI$107,OFFSET('6. Patients'!$LA$9,1,MATCH($D74,'6. Patients'!$LB$9:$LU$9,0),ROWS('6. Patients'!DV$10:DV$107))),0)+
IFERROR(SUMPRODUCT('6. Patients'!CI$10:CI$107,OFFSET('6. Patients'!$LV$9,1,MATCH($D74,'6. Patients'!$LW$9:$NT$9,0),ROWS('6. Patients'!DV$10:DV$107))),0)+
IFERROR(SUMPRODUCT('6. Patients'!CI$10:CI$107,OFFSET('6. Patients'!$NU$9,1,MATCH($D74,'6. Patients'!$NV$9:$OO$9,0),ROWS('6. Patients'!DV$10:DV$107))),0),
IFERROR(SUMPRODUCT('6. Patients'!CI$10:CI$107,OFFSET('6. Patients'!$OP$9,1,MATCH($D74,'6. Patients'!$OQ$9:$QN$9,0),ROWS('6. Patients'!DV$10:DV$107))),0)+
IFERROR(SUMPRODUCT('6. Patients'!CI$10:CI$107,OFFSET('6. Patients'!$QO$9,1,MATCH($D74,'6. Patients'!$QP$9:$RI$9,0),ROWS('6. Patients'!DV$10:DV$107))),0)+
IFERROR(SUMPRODUCT('6. Patients'!CI$10:CI$107,OFFSET('6. Patients'!$RJ$9,1,MATCH($D74,'6. Patients'!$RK$9:$TH$9,0),ROWS('6. Patients'!DV$10:DV$107))),0)+
IFERROR(SUMPRODUCT('6. Patients'!CI$10:CI$107,OFFSET('6. Patients'!$TI$9,1,MATCH($D74,'6. Patients'!$TJ$9:$UC$9,0),ROWS('6. Patients'!DV$10:DV$107))),0))+
IFERROR(VLOOKUP($D74,$H$116:$L$146,COLUMNS($H$115:$J$115)-1+P$7,0)*$E74*$F74*'1. General Inputs'!$J$25,0),0),0)</f>
        <v>0</v>
      </c>
      <c r="Q74" s="775">
        <f ca="1">ROUNDUP(IFERROR($F74*$E74*CHOOSE(Q$7,
IFERROR(SUMPRODUCT('6. Patients'!CJ$10:CJ$107,OFFSET('6. Patients'!$DN$9,1,MATCH($D74,'6. Patients'!$DO$9:$FL$9,0),ROWS('6. Patients'!DW$10:DW$107))),0)+
IFERROR(SUMPRODUCT('6. Patients'!CJ$10:CJ$107,OFFSET('6. Patients'!$FM$9,1,MATCH($D74,'6. Patients'!$FN$9:$GG$9,0),ROWS('6. Patients'!DW$10:DW$107))),0)+
IFERROR(SUMPRODUCT('6. Patients'!CJ$10:CJ$107,OFFSET('6. Patients'!$GH$9,1,MATCH($D74,'6. Patients'!$GI$9:$IF$9,0),ROWS('6. Patients'!DW$10:DW$107))),0)+
IFERROR(SUMPRODUCT('6. Patients'!CJ$10:CJ$107,OFFSET('6. Patients'!$IG$9,1,MATCH($D74,'6. Patients'!$IH$9:$JA$9,0),ROWS('6. Patients'!DW$10:DW$107))),0),
IFERROR(SUMPRODUCT('6. Patients'!CJ$10:CJ$107,OFFSET('6. Patients'!$JB$9,1,MATCH($D74,'6. Patients'!$JC$9:$KZ$9,0),ROWS('6. Patients'!DW$10:DW$107))),0)+
IFERROR(SUMPRODUCT('6. Patients'!CJ$10:CJ$107,OFFSET('6. Patients'!$LA$9,1,MATCH($D74,'6. Patients'!$LB$9:$LU$9,0),ROWS('6. Patients'!DW$10:DW$107))),0)+
IFERROR(SUMPRODUCT('6. Patients'!CJ$10:CJ$107,OFFSET('6. Patients'!$LV$9,1,MATCH($D74,'6. Patients'!$LW$9:$NT$9,0),ROWS('6. Patients'!DW$10:DW$107))),0)+
IFERROR(SUMPRODUCT('6. Patients'!CJ$10:CJ$107,OFFSET('6. Patients'!$NU$9,1,MATCH($D74,'6. Patients'!$NV$9:$OO$9,0),ROWS('6. Patients'!DW$10:DW$107))),0),
IFERROR(SUMPRODUCT('6. Patients'!CJ$10:CJ$107,OFFSET('6. Patients'!$OP$9,1,MATCH($D74,'6. Patients'!$OQ$9:$QN$9,0),ROWS('6. Patients'!DW$10:DW$107))),0)+
IFERROR(SUMPRODUCT('6. Patients'!CJ$10:CJ$107,OFFSET('6. Patients'!$QO$9,1,MATCH($D74,'6. Patients'!$QP$9:$RI$9,0),ROWS('6. Patients'!DW$10:DW$107))),0)+
IFERROR(SUMPRODUCT('6. Patients'!CJ$10:CJ$107,OFFSET('6. Patients'!$RJ$9,1,MATCH($D74,'6. Patients'!$RK$9:$TH$9,0),ROWS('6. Patients'!DW$10:DW$107))),0)+
IFERROR(SUMPRODUCT('6. Patients'!CJ$10:CJ$107,OFFSET('6. Patients'!$TI$9,1,MATCH($D74,'6. Patients'!$TJ$9:$UC$9,0),ROWS('6. Patients'!DW$10:DW$107))),0))+
IFERROR(VLOOKUP($D74,$H$116:$L$146,COLUMNS($H$115:$J$115)-1+Q$7,0)*$E74*$F74*'1. General Inputs'!$J$25,0),0),0)</f>
        <v>0</v>
      </c>
      <c r="R74" s="775">
        <f ca="1">ROUNDUP(IFERROR($F74*$E74*CHOOSE(R$7,
IFERROR(SUMPRODUCT('6. Patients'!CK$10:CK$107,OFFSET('6. Patients'!$DN$9,1,MATCH($D74,'6. Patients'!$DO$9:$FL$9,0),ROWS('6. Patients'!DX$10:DX$107))),0)+
IFERROR(SUMPRODUCT('6. Patients'!CK$10:CK$107,OFFSET('6. Patients'!$FM$9,1,MATCH($D74,'6. Patients'!$FN$9:$GG$9,0),ROWS('6. Patients'!DX$10:DX$107))),0)+
IFERROR(SUMPRODUCT('6. Patients'!CK$10:CK$107,OFFSET('6. Patients'!$GH$9,1,MATCH($D74,'6. Patients'!$GI$9:$IF$9,0),ROWS('6. Patients'!DX$10:DX$107))),0)+
IFERROR(SUMPRODUCT('6. Patients'!CK$10:CK$107,OFFSET('6. Patients'!$IG$9,1,MATCH($D74,'6. Patients'!$IH$9:$JA$9,0),ROWS('6. Patients'!DX$10:DX$107))),0),
IFERROR(SUMPRODUCT('6. Patients'!CK$10:CK$107,OFFSET('6. Patients'!$JB$9,1,MATCH($D74,'6. Patients'!$JC$9:$KZ$9,0),ROWS('6. Patients'!DX$10:DX$107))),0)+
IFERROR(SUMPRODUCT('6. Patients'!CK$10:CK$107,OFFSET('6. Patients'!$LA$9,1,MATCH($D74,'6. Patients'!$LB$9:$LU$9,0),ROWS('6. Patients'!DX$10:DX$107))),0)+
IFERROR(SUMPRODUCT('6. Patients'!CK$10:CK$107,OFFSET('6. Patients'!$LV$9,1,MATCH($D74,'6. Patients'!$LW$9:$NT$9,0),ROWS('6. Patients'!DX$10:DX$107))),0)+
IFERROR(SUMPRODUCT('6. Patients'!CK$10:CK$107,OFFSET('6. Patients'!$NU$9,1,MATCH($D74,'6. Patients'!$NV$9:$OO$9,0),ROWS('6. Patients'!DX$10:DX$107))),0),
IFERROR(SUMPRODUCT('6. Patients'!CK$10:CK$107,OFFSET('6. Patients'!$OP$9,1,MATCH($D74,'6. Patients'!$OQ$9:$QN$9,0),ROWS('6. Patients'!DX$10:DX$107))),0)+
IFERROR(SUMPRODUCT('6. Patients'!CK$10:CK$107,OFFSET('6. Patients'!$QO$9,1,MATCH($D74,'6. Patients'!$QP$9:$RI$9,0),ROWS('6. Patients'!DX$10:DX$107))),0)+
IFERROR(SUMPRODUCT('6. Patients'!CK$10:CK$107,OFFSET('6. Patients'!$RJ$9,1,MATCH($D74,'6. Patients'!$RK$9:$TH$9,0),ROWS('6. Patients'!DX$10:DX$107))),0)+
IFERROR(SUMPRODUCT('6. Patients'!CK$10:CK$107,OFFSET('6. Patients'!$TI$9,1,MATCH($D74,'6. Patients'!$TJ$9:$UC$9,0),ROWS('6. Patients'!DX$10:DX$107))),0))+
IFERROR(VLOOKUP($D74,$H$116:$L$146,COLUMNS($H$115:$J$115)-1+R$7,0)*$E74*$F74*'1. General Inputs'!$J$25,0),0),0)</f>
        <v>0</v>
      </c>
      <c r="S74" s="775">
        <f ca="1">ROUNDUP(IFERROR($F74*$E74*CHOOSE(S$7,
IFERROR(SUMPRODUCT('6. Patients'!CL$10:CL$107,OFFSET('6. Patients'!$DN$9,1,MATCH($D74,'6. Patients'!$DO$9:$FL$9,0),ROWS('6. Patients'!DY$10:DY$107))),0)+
IFERROR(SUMPRODUCT('6. Patients'!CL$10:CL$107,OFFSET('6. Patients'!$FM$9,1,MATCH($D74,'6. Patients'!$FN$9:$GG$9,0),ROWS('6. Patients'!DY$10:DY$107))),0)+
IFERROR(SUMPRODUCT('6. Patients'!CL$10:CL$107,OFFSET('6. Patients'!$GH$9,1,MATCH($D74,'6. Patients'!$GI$9:$IF$9,0),ROWS('6. Patients'!DY$10:DY$107))),0)+
IFERROR(SUMPRODUCT('6. Patients'!CL$10:CL$107,OFFSET('6. Patients'!$IG$9,1,MATCH($D74,'6. Patients'!$IH$9:$JA$9,0),ROWS('6. Patients'!DY$10:DY$107))),0),
IFERROR(SUMPRODUCT('6. Patients'!CL$10:CL$107,OFFSET('6. Patients'!$JB$9,1,MATCH($D74,'6. Patients'!$JC$9:$KZ$9,0),ROWS('6. Patients'!DY$10:DY$107))),0)+
IFERROR(SUMPRODUCT('6. Patients'!CL$10:CL$107,OFFSET('6. Patients'!$LA$9,1,MATCH($D74,'6. Patients'!$LB$9:$LU$9,0),ROWS('6. Patients'!DY$10:DY$107))),0)+
IFERROR(SUMPRODUCT('6. Patients'!CL$10:CL$107,OFFSET('6. Patients'!$LV$9,1,MATCH($D74,'6. Patients'!$LW$9:$NT$9,0),ROWS('6. Patients'!DY$10:DY$107))),0)+
IFERROR(SUMPRODUCT('6. Patients'!CL$10:CL$107,OFFSET('6. Patients'!$NU$9,1,MATCH($D74,'6. Patients'!$NV$9:$OO$9,0),ROWS('6. Patients'!DY$10:DY$107))),0),
IFERROR(SUMPRODUCT('6. Patients'!CL$10:CL$107,OFFSET('6. Patients'!$OP$9,1,MATCH($D74,'6. Patients'!$OQ$9:$QN$9,0),ROWS('6. Patients'!DY$10:DY$107))),0)+
IFERROR(SUMPRODUCT('6. Patients'!CL$10:CL$107,OFFSET('6. Patients'!$QO$9,1,MATCH($D74,'6. Patients'!$QP$9:$RI$9,0),ROWS('6. Patients'!DY$10:DY$107))),0)+
IFERROR(SUMPRODUCT('6. Patients'!CL$10:CL$107,OFFSET('6. Patients'!$RJ$9,1,MATCH($D74,'6. Patients'!$RK$9:$TH$9,0),ROWS('6. Patients'!DY$10:DY$107))),0)+
IFERROR(SUMPRODUCT('6. Patients'!CL$10:CL$107,OFFSET('6. Patients'!$TI$9,1,MATCH($D74,'6. Patients'!$TJ$9:$UC$9,0),ROWS('6. Patients'!DY$10:DY$107))),0))+
IFERROR(VLOOKUP($D74,$H$116:$L$146,COLUMNS($H$115:$J$115)-1+S$7,0)*$E74*$F74*'1. General Inputs'!$J$25,0),0),0)</f>
        <v>0</v>
      </c>
      <c r="T74" s="775">
        <f ca="1">ROUNDUP(IFERROR($F74*$E74*CHOOSE(T$7,
IFERROR(SUMPRODUCT('6. Patients'!CM$10:CM$107,OFFSET('6. Patients'!$DN$9,1,MATCH($D74,'6. Patients'!$DO$9:$FL$9,0),ROWS('6. Patients'!DZ$10:DZ$107))),0)+
IFERROR(SUMPRODUCT('6. Patients'!CM$10:CM$107,OFFSET('6. Patients'!$FM$9,1,MATCH($D74,'6. Patients'!$FN$9:$GG$9,0),ROWS('6. Patients'!DZ$10:DZ$107))),0)+
IFERROR(SUMPRODUCT('6. Patients'!CM$10:CM$107,OFFSET('6. Patients'!$GH$9,1,MATCH($D74,'6. Patients'!$GI$9:$IF$9,0),ROWS('6. Patients'!DZ$10:DZ$107))),0)+
IFERROR(SUMPRODUCT('6. Patients'!CM$10:CM$107,OFFSET('6. Patients'!$IG$9,1,MATCH($D74,'6. Patients'!$IH$9:$JA$9,0),ROWS('6. Patients'!DZ$10:DZ$107))),0),
IFERROR(SUMPRODUCT('6. Patients'!CM$10:CM$107,OFFSET('6. Patients'!$JB$9,1,MATCH($D74,'6. Patients'!$JC$9:$KZ$9,0),ROWS('6. Patients'!DZ$10:DZ$107))),0)+
IFERROR(SUMPRODUCT('6. Patients'!CM$10:CM$107,OFFSET('6. Patients'!$LA$9,1,MATCH($D74,'6. Patients'!$LB$9:$LU$9,0),ROWS('6. Patients'!DZ$10:DZ$107))),0)+
IFERROR(SUMPRODUCT('6. Patients'!CM$10:CM$107,OFFSET('6. Patients'!$LV$9,1,MATCH($D74,'6. Patients'!$LW$9:$NT$9,0),ROWS('6. Patients'!DZ$10:DZ$107))),0)+
IFERROR(SUMPRODUCT('6. Patients'!CM$10:CM$107,OFFSET('6. Patients'!$NU$9,1,MATCH($D74,'6. Patients'!$NV$9:$OO$9,0),ROWS('6. Patients'!DZ$10:DZ$107))),0),
IFERROR(SUMPRODUCT('6. Patients'!CM$10:CM$107,OFFSET('6. Patients'!$OP$9,1,MATCH($D74,'6. Patients'!$OQ$9:$QN$9,0),ROWS('6. Patients'!DZ$10:DZ$107))),0)+
IFERROR(SUMPRODUCT('6. Patients'!CM$10:CM$107,OFFSET('6. Patients'!$QO$9,1,MATCH($D74,'6. Patients'!$QP$9:$RI$9,0),ROWS('6. Patients'!DZ$10:DZ$107))),0)+
IFERROR(SUMPRODUCT('6. Patients'!CM$10:CM$107,OFFSET('6. Patients'!$RJ$9,1,MATCH($D74,'6. Patients'!$RK$9:$TH$9,0),ROWS('6. Patients'!DZ$10:DZ$107))),0)+
IFERROR(SUMPRODUCT('6. Patients'!CM$10:CM$107,OFFSET('6. Patients'!$TI$9,1,MATCH($D74,'6. Patients'!$TJ$9:$UC$9,0),ROWS('6. Patients'!DZ$10:DZ$107))),0))+
IFERROR(VLOOKUP($D74,$H$116:$L$146,COLUMNS($H$115:$J$115)-1+T$7,0)*$E74*$F74*'1. General Inputs'!$J$25,0),0),0)</f>
        <v>0</v>
      </c>
      <c r="U74" s="775">
        <f ca="1">ROUNDUP(IFERROR($F74*$E74*CHOOSE(U$7,
IFERROR(SUMPRODUCT('6. Patients'!CN$10:CN$107,OFFSET('6. Patients'!$DN$9,1,MATCH($D74,'6. Patients'!$DO$9:$FL$9,0),ROWS('6. Patients'!EA$10:EA$107))),0)+
IFERROR(SUMPRODUCT('6. Patients'!CN$10:CN$107,OFFSET('6. Patients'!$FM$9,1,MATCH($D74,'6. Patients'!$FN$9:$GG$9,0),ROWS('6. Patients'!EA$10:EA$107))),0)+
IFERROR(SUMPRODUCT('6. Patients'!CN$10:CN$107,OFFSET('6. Patients'!$GH$9,1,MATCH($D74,'6. Patients'!$GI$9:$IF$9,0),ROWS('6. Patients'!EA$10:EA$107))),0)+
IFERROR(SUMPRODUCT('6. Patients'!CN$10:CN$107,OFFSET('6. Patients'!$IG$9,1,MATCH($D74,'6. Patients'!$IH$9:$JA$9,0),ROWS('6. Patients'!EA$10:EA$107))),0),
IFERROR(SUMPRODUCT('6. Patients'!CN$10:CN$107,OFFSET('6. Patients'!$JB$9,1,MATCH($D74,'6. Patients'!$JC$9:$KZ$9,0),ROWS('6. Patients'!EA$10:EA$107))),0)+
IFERROR(SUMPRODUCT('6. Patients'!CN$10:CN$107,OFFSET('6. Patients'!$LA$9,1,MATCH($D74,'6. Patients'!$LB$9:$LU$9,0),ROWS('6. Patients'!EA$10:EA$107))),0)+
IFERROR(SUMPRODUCT('6. Patients'!CN$10:CN$107,OFFSET('6. Patients'!$LV$9,1,MATCH($D74,'6. Patients'!$LW$9:$NT$9,0),ROWS('6. Patients'!EA$10:EA$107))),0)+
IFERROR(SUMPRODUCT('6. Patients'!CN$10:CN$107,OFFSET('6. Patients'!$NU$9,1,MATCH($D74,'6. Patients'!$NV$9:$OO$9,0),ROWS('6. Patients'!EA$10:EA$107))),0),
IFERROR(SUMPRODUCT('6. Patients'!CN$10:CN$107,OFFSET('6. Patients'!$OP$9,1,MATCH($D74,'6. Patients'!$OQ$9:$QN$9,0),ROWS('6. Patients'!EA$10:EA$107))),0)+
IFERROR(SUMPRODUCT('6. Patients'!CN$10:CN$107,OFFSET('6. Patients'!$QO$9,1,MATCH($D74,'6. Patients'!$QP$9:$RI$9,0),ROWS('6. Patients'!EA$10:EA$107))),0)+
IFERROR(SUMPRODUCT('6. Patients'!CN$10:CN$107,OFFSET('6. Patients'!$RJ$9,1,MATCH($D74,'6. Patients'!$RK$9:$TH$9,0),ROWS('6. Patients'!EA$10:EA$107))),0)+
IFERROR(SUMPRODUCT('6. Patients'!CN$10:CN$107,OFFSET('6. Patients'!$TI$9,1,MATCH($D74,'6. Patients'!$TJ$9:$UC$9,0),ROWS('6. Patients'!EA$10:EA$107))),0))+
IFERROR(VLOOKUP($D74,$H$116:$L$146,COLUMNS($H$115:$J$115)-1+U$7,0)*$E74*$F74*'1. General Inputs'!$J$25,0),0),0)</f>
        <v>0</v>
      </c>
      <c r="V74" s="775">
        <f ca="1">ROUNDUP(IFERROR($F74*$E74*CHOOSE(V$7,
IFERROR(SUMPRODUCT('6. Patients'!CO$10:CO$107,OFFSET('6. Patients'!$DN$9,1,MATCH($D74,'6. Patients'!$DO$9:$FL$9,0),ROWS('6. Patients'!EB$10:EB$107))),0)+
IFERROR(SUMPRODUCT('6. Patients'!CO$10:CO$107,OFFSET('6. Patients'!$FM$9,1,MATCH($D74,'6. Patients'!$FN$9:$GG$9,0),ROWS('6. Patients'!EB$10:EB$107))),0)+
IFERROR(SUMPRODUCT('6. Patients'!CO$10:CO$107,OFFSET('6. Patients'!$GH$9,1,MATCH($D74,'6. Patients'!$GI$9:$IF$9,0),ROWS('6. Patients'!EB$10:EB$107))),0)+
IFERROR(SUMPRODUCT('6. Patients'!CO$10:CO$107,OFFSET('6. Patients'!$IG$9,1,MATCH($D74,'6. Patients'!$IH$9:$JA$9,0),ROWS('6. Patients'!EB$10:EB$107))),0),
IFERROR(SUMPRODUCT('6. Patients'!CO$10:CO$107,OFFSET('6. Patients'!$JB$9,1,MATCH($D74,'6. Patients'!$JC$9:$KZ$9,0),ROWS('6. Patients'!EB$10:EB$107))),0)+
IFERROR(SUMPRODUCT('6. Patients'!CO$10:CO$107,OFFSET('6. Patients'!$LA$9,1,MATCH($D74,'6. Patients'!$LB$9:$LU$9,0),ROWS('6. Patients'!EB$10:EB$107))),0)+
IFERROR(SUMPRODUCT('6. Patients'!CO$10:CO$107,OFFSET('6. Patients'!$LV$9,1,MATCH($D74,'6. Patients'!$LW$9:$NT$9,0),ROWS('6. Patients'!EB$10:EB$107))),0)+
IFERROR(SUMPRODUCT('6. Patients'!CO$10:CO$107,OFFSET('6. Patients'!$NU$9,1,MATCH($D74,'6. Patients'!$NV$9:$OO$9,0),ROWS('6. Patients'!EB$10:EB$107))),0),
IFERROR(SUMPRODUCT('6. Patients'!CO$10:CO$107,OFFSET('6. Patients'!$OP$9,1,MATCH($D74,'6. Patients'!$OQ$9:$QN$9,0),ROWS('6. Patients'!EB$10:EB$107))),0)+
IFERROR(SUMPRODUCT('6. Patients'!CO$10:CO$107,OFFSET('6. Patients'!$QO$9,1,MATCH($D74,'6. Patients'!$QP$9:$RI$9,0),ROWS('6. Patients'!EB$10:EB$107))),0)+
IFERROR(SUMPRODUCT('6. Patients'!CO$10:CO$107,OFFSET('6. Patients'!$RJ$9,1,MATCH($D74,'6. Patients'!$RK$9:$TH$9,0),ROWS('6. Patients'!EB$10:EB$107))),0)+
IFERROR(SUMPRODUCT('6. Patients'!CO$10:CO$107,OFFSET('6. Patients'!$TI$9,1,MATCH($D74,'6. Patients'!$TJ$9:$UC$9,0),ROWS('6. Patients'!EB$10:EB$107))),0))+
IFERROR(VLOOKUP($D74,$H$116:$L$146,COLUMNS($H$115:$J$115)-1+V$7,0)*$E74*$F74*'1. General Inputs'!$J$25,0),0),0)</f>
        <v>0</v>
      </c>
      <c r="W74" s="775">
        <f ca="1">ROUNDUP(IFERROR($F74*$E74*CHOOSE(W$7,
IFERROR(SUMPRODUCT('6. Patients'!CP$10:CP$107,OFFSET('6. Patients'!$DN$9,1,MATCH($D74,'6. Patients'!$DO$9:$FL$9,0),ROWS('6. Patients'!EC$10:EC$107))),0)+
IFERROR(SUMPRODUCT('6. Patients'!CP$10:CP$107,OFFSET('6. Patients'!$FM$9,1,MATCH($D74,'6. Patients'!$FN$9:$GG$9,0),ROWS('6. Patients'!EC$10:EC$107))),0)+
IFERROR(SUMPRODUCT('6. Patients'!CP$10:CP$107,OFFSET('6. Patients'!$GH$9,1,MATCH($D74,'6. Patients'!$GI$9:$IF$9,0),ROWS('6. Patients'!EC$10:EC$107))),0)+
IFERROR(SUMPRODUCT('6. Patients'!CP$10:CP$107,OFFSET('6. Patients'!$IG$9,1,MATCH($D74,'6. Patients'!$IH$9:$JA$9,0),ROWS('6. Patients'!EC$10:EC$107))),0),
IFERROR(SUMPRODUCT('6. Patients'!CP$10:CP$107,OFFSET('6. Patients'!$JB$9,1,MATCH($D74,'6. Patients'!$JC$9:$KZ$9,0),ROWS('6. Patients'!EC$10:EC$107))),0)+
IFERROR(SUMPRODUCT('6. Patients'!CP$10:CP$107,OFFSET('6. Patients'!$LA$9,1,MATCH($D74,'6. Patients'!$LB$9:$LU$9,0),ROWS('6. Patients'!EC$10:EC$107))),0)+
IFERROR(SUMPRODUCT('6. Patients'!CP$10:CP$107,OFFSET('6. Patients'!$LV$9,1,MATCH($D74,'6. Patients'!$LW$9:$NT$9,0),ROWS('6. Patients'!EC$10:EC$107))),0)+
IFERROR(SUMPRODUCT('6. Patients'!CP$10:CP$107,OFFSET('6. Patients'!$NU$9,1,MATCH($D74,'6. Patients'!$NV$9:$OO$9,0),ROWS('6. Patients'!EC$10:EC$107))),0),
IFERROR(SUMPRODUCT('6. Patients'!CP$10:CP$107,OFFSET('6. Patients'!$OP$9,1,MATCH($D74,'6. Patients'!$OQ$9:$QN$9,0),ROWS('6. Patients'!EC$10:EC$107))),0)+
IFERROR(SUMPRODUCT('6. Patients'!CP$10:CP$107,OFFSET('6. Patients'!$QO$9,1,MATCH($D74,'6. Patients'!$QP$9:$RI$9,0),ROWS('6. Patients'!EC$10:EC$107))),0)+
IFERROR(SUMPRODUCT('6. Patients'!CP$10:CP$107,OFFSET('6. Patients'!$RJ$9,1,MATCH($D74,'6. Patients'!$RK$9:$TH$9,0),ROWS('6. Patients'!EC$10:EC$107))),0)+
IFERROR(SUMPRODUCT('6. Patients'!CP$10:CP$107,OFFSET('6. Patients'!$TI$9,1,MATCH($D74,'6. Patients'!$TJ$9:$UC$9,0),ROWS('6. Patients'!EC$10:EC$107))),0))+
IFERROR(VLOOKUP($D74,$H$116:$L$146,COLUMNS($H$115:$J$115)-1+W$7,0)*$E74*$F74*'1. General Inputs'!$J$25,0),0),0)</f>
        <v>0</v>
      </c>
      <c r="X74" s="775">
        <f ca="1">ROUNDUP(IFERROR($F74*$E74*CHOOSE(X$7,
IFERROR(SUMPRODUCT('6. Patients'!CQ$10:CQ$107,OFFSET('6. Patients'!$DN$9,1,MATCH($D74,'6. Patients'!$DO$9:$FL$9,0),ROWS('6. Patients'!ED$10:ED$107))),0)+
IFERROR(SUMPRODUCT('6. Patients'!CQ$10:CQ$107,OFFSET('6. Patients'!$FM$9,1,MATCH($D74,'6. Patients'!$FN$9:$GG$9,0),ROWS('6. Patients'!ED$10:ED$107))),0)+
IFERROR(SUMPRODUCT('6. Patients'!CQ$10:CQ$107,OFFSET('6. Patients'!$GH$9,1,MATCH($D74,'6. Patients'!$GI$9:$IF$9,0),ROWS('6. Patients'!ED$10:ED$107))),0)+
IFERROR(SUMPRODUCT('6. Patients'!CQ$10:CQ$107,OFFSET('6. Patients'!$IG$9,1,MATCH($D74,'6. Patients'!$IH$9:$JA$9,0),ROWS('6. Patients'!ED$10:ED$107))),0),
IFERROR(SUMPRODUCT('6. Patients'!CQ$10:CQ$107,OFFSET('6. Patients'!$JB$9,1,MATCH($D74,'6. Patients'!$JC$9:$KZ$9,0),ROWS('6. Patients'!ED$10:ED$107))),0)+
IFERROR(SUMPRODUCT('6. Patients'!CQ$10:CQ$107,OFFSET('6. Patients'!$LA$9,1,MATCH($D74,'6. Patients'!$LB$9:$LU$9,0),ROWS('6. Patients'!ED$10:ED$107))),0)+
IFERROR(SUMPRODUCT('6. Patients'!CQ$10:CQ$107,OFFSET('6. Patients'!$LV$9,1,MATCH($D74,'6. Patients'!$LW$9:$NT$9,0),ROWS('6. Patients'!ED$10:ED$107))),0)+
IFERROR(SUMPRODUCT('6. Patients'!CQ$10:CQ$107,OFFSET('6. Patients'!$NU$9,1,MATCH($D74,'6. Patients'!$NV$9:$OO$9,0),ROWS('6. Patients'!ED$10:ED$107))),0),
IFERROR(SUMPRODUCT('6. Patients'!CQ$10:CQ$107,OFFSET('6. Patients'!$OP$9,1,MATCH($D74,'6. Patients'!$OQ$9:$QN$9,0),ROWS('6. Patients'!ED$10:ED$107))),0)+
IFERROR(SUMPRODUCT('6. Patients'!CQ$10:CQ$107,OFFSET('6. Patients'!$QO$9,1,MATCH($D74,'6. Patients'!$QP$9:$RI$9,0),ROWS('6. Patients'!ED$10:ED$107))),0)+
IFERROR(SUMPRODUCT('6. Patients'!CQ$10:CQ$107,OFFSET('6. Patients'!$RJ$9,1,MATCH($D74,'6. Patients'!$RK$9:$TH$9,0),ROWS('6. Patients'!ED$10:ED$107))),0)+
IFERROR(SUMPRODUCT('6. Patients'!CQ$10:CQ$107,OFFSET('6. Patients'!$TI$9,1,MATCH($D74,'6. Patients'!$TJ$9:$UC$9,0),ROWS('6. Patients'!ED$10:ED$107))),0))+
IFERROR(VLOOKUP($D74,$H$116:$L$146,COLUMNS($H$115:$J$115)-1+X$7,0)*$E74*$F74*'1. General Inputs'!$J$25,0),0),0)</f>
        <v>0</v>
      </c>
      <c r="Y74" s="775">
        <f ca="1">ROUNDUP(IFERROR($F74*$E74*CHOOSE(Y$7,
IFERROR(SUMPRODUCT('6. Patients'!CR$10:CR$107,OFFSET('6. Patients'!$DN$9,1,MATCH($D74,'6. Patients'!$DO$9:$FL$9,0),ROWS('6. Patients'!EE$10:EE$107))),0)+
IFERROR(SUMPRODUCT('6. Patients'!CR$10:CR$107,OFFSET('6. Patients'!$FM$9,1,MATCH($D74,'6. Patients'!$FN$9:$GG$9,0),ROWS('6. Patients'!EE$10:EE$107))),0)+
IFERROR(SUMPRODUCT('6. Patients'!CR$10:CR$107,OFFSET('6. Patients'!$GH$9,1,MATCH($D74,'6. Patients'!$GI$9:$IF$9,0),ROWS('6. Patients'!EE$10:EE$107))),0)+
IFERROR(SUMPRODUCT('6. Patients'!CR$10:CR$107,OFFSET('6. Patients'!$IG$9,1,MATCH($D74,'6. Patients'!$IH$9:$JA$9,0),ROWS('6. Patients'!EE$10:EE$107))),0),
IFERROR(SUMPRODUCT('6. Patients'!CR$10:CR$107,OFFSET('6. Patients'!$JB$9,1,MATCH($D74,'6. Patients'!$JC$9:$KZ$9,0),ROWS('6. Patients'!EE$10:EE$107))),0)+
IFERROR(SUMPRODUCT('6. Patients'!CR$10:CR$107,OFFSET('6. Patients'!$LA$9,1,MATCH($D74,'6. Patients'!$LB$9:$LU$9,0),ROWS('6. Patients'!EE$10:EE$107))),0)+
IFERROR(SUMPRODUCT('6. Patients'!CR$10:CR$107,OFFSET('6. Patients'!$LV$9,1,MATCH($D74,'6. Patients'!$LW$9:$NT$9,0),ROWS('6. Patients'!EE$10:EE$107))),0)+
IFERROR(SUMPRODUCT('6. Patients'!CR$10:CR$107,OFFSET('6. Patients'!$NU$9,1,MATCH($D74,'6. Patients'!$NV$9:$OO$9,0),ROWS('6. Patients'!EE$10:EE$107))),0),
IFERROR(SUMPRODUCT('6. Patients'!CR$10:CR$107,OFFSET('6. Patients'!$OP$9,1,MATCH($D74,'6. Patients'!$OQ$9:$QN$9,0),ROWS('6. Patients'!EE$10:EE$107))),0)+
IFERROR(SUMPRODUCT('6. Patients'!CR$10:CR$107,OFFSET('6. Patients'!$QO$9,1,MATCH($D74,'6. Patients'!$QP$9:$RI$9,0),ROWS('6. Patients'!EE$10:EE$107))),0)+
IFERROR(SUMPRODUCT('6. Patients'!CR$10:CR$107,OFFSET('6. Patients'!$RJ$9,1,MATCH($D74,'6. Patients'!$RK$9:$TH$9,0),ROWS('6. Patients'!EE$10:EE$107))),0)+
IFERROR(SUMPRODUCT('6. Patients'!CR$10:CR$107,OFFSET('6. Patients'!$TI$9,1,MATCH($D74,'6. Patients'!$TJ$9:$UC$9,0),ROWS('6. Patients'!EE$10:EE$107))),0))+
IFERROR(VLOOKUP($D74,$H$116:$L$146,COLUMNS($H$115:$J$115)-1+Y$7,0)*$E74*$F74*'1. General Inputs'!$J$25,0),0),0)</f>
        <v>0</v>
      </c>
      <c r="Z74" s="775">
        <f ca="1">ROUNDUP(IFERROR($F74*$E74*CHOOSE(Z$7,
IFERROR(SUMPRODUCT('6. Patients'!CS$10:CS$107,OFFSET('6. Patients'!$DN$9,1,MATCH($D74,'6. Patients'!$DO$9:$FL$9,0),ROWS('6. Patients'!EF$10:EF$107))),0)+
IFERROR(SUMPRODUCT('6. Patients'!CS$10:CS$107,OFFSET('6. Patients'!$FM$9,1,MATCH($D74,'6. Patients'!$FN$9:$GG$9,0),ROWS('6. Patients'!EF$10:EF$107))),0)+
IFERROR(SUMPRODUCT('6. Patients'!CS$10:CS$107,OFFSET('6. Patients'!$GH$9,1,MATCH($D74,'6. Patients'!$GI$9:$IF$9,0),ROWS('6. Patients'!EF$10:EF$107))),0)+
IFERROR(SUMPRODUCT('6. Patients'!CS$10:CS$107,OFFSET('6. Patients'!$IG$9,1,MATCH($D74,'6. Patients'!$IH$9:$JA$9,0),ROWS('6. Patients'!EF$10:EF$107))),0),
IFERROR(SUMPRODUCT('6. Patients'!CS$10:CS$107,OFFSET('6. Patients'!$JB$9,1,MATCH($D74,'6. Patients'!$JC$9:$KZ$9,0),ROWS('6. Patients'!EF$10:EF$107))),0)+
IFERROR(SUMPRODUCT('6. Patients'!CS$10:CS$107,OFFSET('6. Patients'!$LA$9,1,MATCH($D74,'6. Patients'!$LB$9:$LU$9,0),ROWS('6. Patients'!EF$10:EF$107))),0)+
IFERROR(SUMPRODUCT('6. Patients'!CS$10:CS$107,OFFSET('6. Patients'!$LV$9,1,MATCH($D74,'6. Patients'!$LW$9:$NT$9,0),ROWS('6. Patients'!EF$10:EF$107))),0)+
IFERROR(SUMPRODUCT('6. Patients'!CS$10:CS$107,OFFSET('6. Patients'!$NU$9,1,MATCH($D74,'6. Patients'!$NV$9:$OO$9,0),ROWS('6. Patients'!EF$10:EF$107))),0),
IFERROR(SUMPRODUCT('6. Patients'!CS$10:CS$107,OFFSET('6. Patients'!$OP$9,1,MATCH($D74,'6. Patients'!$OQ$9:$QN$9,0),ROWS('6. Patients'!EF$10:EF$107))),0)+
IFERROR(SUMPRODUCT('6. Patients'!CS$10:CS$107,OFFSET('6. Patients'!$QO$9,1,MATCH($D74,'6. Patients'!$QP$9:$RI$9,0),ROWS('6. Patients'!EF$10:EF$107))),0)+
IFERROR(SUMPRODUCT('6. Patients'!CS$10:CS$107,OFFSET('6. Patients'!$RJ$9,1,MATCH($D74,'6. Patients'!$RK$9:$TH$9,0),ROWS('6. Patients'!EF$10:EF$107))),0)+
IFERROR(SUMPRODUCT('6. Patients'!CS$10:CS$107,OFFSET('6. Patients'!$TI$9,1,MATCH($D74,'6. Patients'!$TJ$9:$UC$9,0),ROWS('6. Patients'!EF$10:EF$107))),0))+
IFERROR(VLOOKUP($D74,$H$116:$L$146,COLUMNS($H$115:$J$115)-1+Z$7,0)*$E74*$F74*'1. General Inputs'!$J$25,0),0),0)</f>
        <v>0</v>
      </c>
      <c r="AA74" s="775">
        <f ca="1">ROUNDUP(IFERROR($F74*$E74*CHOOSE(AA$7,
IFERROR(SUMPRODUCT('6. Patients'!CT$10:CT$107,OFFSET('6. Patients'!$DN$9,1,MATCH($D74,'6. Patients'!$DO$9:$FL$9,0),ROWS('6. Patients'!EG$10:EG$107))),0)+
IFERROR(SUMPRODUCT('6. Patients'!CT$10:CT$107,OFFSET('6. Patients'!$FM$9,1,MATCH($D74,'6. Patients'!$FN$9:$GG$9,0),ROWS('6. Patients'!EG$10:EG$107))),0)+
IFERROR(SUMPRODUCT('6. Patients'!CT$10:CT$107,OFFSET('6. Patients'!$GH$9,1,MATCH($D74,'6. Patients'!$GI$9:$IF$9,0),ROWS('6. Patients'!EG$10:EG$107))),0)+
IFERROR(SUMPRODUCT('6. Patients'!CT$10:CT$107,OFFSET('6. Patients'!$IG$9,1,MATCH($D74,'6. Patients'!$IH$9:$JA$9,0),ROWS('6. Patients'!EG$10:EG$107))),0),
IFERROR(SUMPRODUCT('6. Patients'!CT$10:CT$107,OFFSET('6. Patients'!$JB$9,1,MATCH($D74,'6. Patients'!$JC$9:$KZ$9,0),ROWS('6. Patients'!EG$10:EG$107))),0)+
IFERROR(SUMPRODUCT('6. Patients'!CT$10:CT$107,OFFSET('6. Patients'!$LA$9,1,MATCH($D74,'6. Patients'!$LB$9:$LU$9,0),ROWS('6. Patients'!EG$10:EG$107))),0)+
IFERROR(SUMPRODUCT('6. Patients'!CT$10:CT$107,OFFSET('6. Patients'!$LV$9,1,MATCH($D74,'6. Patients'!$LW$9:$NT$9,0),ROWS('6. Patients'!EG$10:EG$107))),0)+
IFERROR(SUMPRODUCT('6. Patients'!CT$10:CT$107,OFFSET('6. Patients'!$NU$9,1,MATCH($D74,'6. Patients'!$NV$9:$OO$9,0),ROWS('6. Patients'!EG$10:EG$107))),0),
IFERROR(SUMPRODUCT('6. Patients'!CT$10:CT$107,OFFSET('6. Patients'!$OP$9,1,MATCH($D74,'6. Patients'!$OQ$9:$QN$9,0),ROWS('6. Patients'!EG$10:EG$107))),0)+
IFERROR(SUMPRODUCT('6. Patients'!CT$10:CT$107,OFFSET('6. Patients'!$QO$9,1,MATCH($D74,'6. Patients'!$QP$9:$RI$9,0),ROWS('6. Patients'!EG$10:EG$107))),0)+
IFERROR(SUMPRODUCT('6. Patients'!CT$10:CT$107,OFFSET('6. Patients'!$RJ$9,1,MATCH($D74,'6. Patients'!$RK$9:$TH$9,0),ROWS('6. Patients'!EG$10:EG$107))),0)+
IFERROR(SUMPRODUCT('6. Patients'!CT$10:CT$107,OFFSET('6. Patients'!$TI$9,1,MATCH($D74,'6. Patients'!$TJ$9:$UC$9,0),ROWS('6. Patients'!EG$10:EG$107))),0))+
IFERROR(VLOOKUP($D74,$H$116:$L$146,COLUMNS($H$115:$J$115)-1+AA$7,0)*$E74*$F74*'1. General Inputs'!$J$25,0),0),0)</f>
        <v>0</v>
      </c>
      <c r="AB74" s="775">
        <f ca="1">ROUNDUP(IFERROR($F74*$E74*CHOOSE(AB$7,
IFERROR(SUMPRODUCT('6. Patients'!CU$10:CU$107,OFFSET('6. Patients'!$DN$9,1,MATCH($D74,'6. Patients'!$DO$9:$FL$9,0),ROWS('6. Patients'!EH$10:EH$107))),0)+
IFERROR(SUMPRODUCT('6. Patients'!CU$10:CU$107,OFFSET('6. Patients'!$FM$9,1,MATCH($D74,'6. Patients'!$FN$9:$GG$9,0),ROWS('6. Patients'!EH$10:EH$107))),0)+
IFERROR(SUMPRODUCT('6. Patients'!CU$10:CU$107,OFFSET('6. Patients'!$GH$9,1,MATCH($D74,'6. Patients'!$GI$9:$IF$9,0),ROWS('6. Patients'!EH$10:EH$107))),0)+
IFERROR(SUMPRODUCT('6. Patients'!CU$10:CU$107,OFFSET('6. Patients'!$IG$9,1,MATCH($D74,'6. Patients'!$IH$9:$JA$9,0),ROWS('6. Patients'!EH$10:EH$107))),0),
IFERROR(SUMPRODUCT('6. Patients'!CU$10:CU$107,OFFSET('6. Patients'!$JB$9,1,MATCH($D74,'6. Patients'!$JC$9:$KZ$9,0),ROWS('6. Patients'!EH$10:EH$107))),0)+
IFERROR(SUMPRODUCT('6. Patients'!CU$10:CU$107,OFFSET('6. Patients'!$LA$9,1,MATCH($D74,'6. Patients'!$LB$9:$LU$9,0),ROWS('6. Patients'!EH$10:EH$107))),0)+
IFERROR(SUMPRODUCT('6. Patients'!CU$10:CU$107,OFFSET('6. Patients'!$LV$9,1,MATCH($D74,'6. Patients'!$LW$9:$NT$9,0),ROWS('6. Patients'!EH$10:EH$107))),0)+
IFERROR(SUMPRODUCT('6. Patients'!CU$10:CU$107,OFFSET('6. Patients'!$NU$9,1,MATCH($D74,'6. Patients'!$NV$9:$OO$9,0),ROWS('6. Patients'!EH$10:EH$107))),0),
IFERROR(SUMPRODUCT('6. Patients'!CU$10:CU$107,OFFSET('6. Patients'!$OP$9,1,MATCH($D74,'6. Patients'!$OQ$9:$QN$9,0),ROWS('6. Patients'!EH$10:EH$107))),0)+
IFERROR(SUMPRODUCT('6. Patients'!CU$10:CU$107,OFFSET('6. Patients'!$QO$9,1,MATCH($D74,'6. Patients'!$QP$9:$RI$9,0),ROWS('6. Patients'!EH$10:EH$107))),0)+
IFERROR(SUMPRODUCT('6. Patients'!CU$10:CU$107,OFFSET('6. Patients'!$RJ$9,1,MATCH($D74,'6. Patients'!$RK$9:$TH$9,0),ROWS('6. Patients'!EH$10:EH$107))),0)+
IFERROR(SUMPRODUCT('6. Patients'!CU$10:CU$107,OFFSET('6. Patients'!$TI$9,1,MATCH($D74,'6. Patients'!$TJ$9:$UC$9,0),ROWS('6. Patients'!EH$10:EH$107))),0))+
IFERROR(VLOOKUP($D74,$H$116:$L$146,COLUMNS($H$115:$J$115)-1+AB$7,0)*$E74*$F74*'1. General Inputs'!$J$25,0),0),0)</f>
        <v>0</v>
      </c>
      <c r="AC74" s="775">
        <f ca="1">ROUNDUP(IFERROR($F74*$E74*CHOOSE(AC$7,
IFERROR(SUMPRODUCT('6. Patients'!CV$10:CV$107,OFFSET('6. Patients'!$DN$9,1,MATCH($D74,'6. Patients'!$DO$9:$FL$9,0),ROWS('6. Patients'!EI$10:EI$107))),0)+
IFERROR(SUMPRODUCT('6. Patients'!CV$10:CV$107,OFFSET('6. Patients'!$FM$9,1,MATCH($D74,'6. Patients'!$FN$9:$GG$9,0),ROWS('6. Patients'!EI$10:EI$107))),0)+
IFERROR(SUMPRODUCT('6. Patients'!CV$10:CV$107,OFFSET('6. Patients'!$GH$9,1,MATCH($D74,'6. Patients'!$GI$9:$IF$9,0),ROWS('6. Patients'!EI$10:EI$107))),0)+
IFERROR(SUMPRODUCT('6. Patients'!CV$10:CV$107,OFFSET('6. Patients'!$IG$9,1,MATCH($D74,'6. Patients'!$IH$9:$JA$9,0),ROWS('6. Patients'!EI$10:EI$107))),0),
IFERROR(SUMPRODUCT('6. Patients'!CV$10:CV$107,OFFSET('6. Patients'!$JB$9,1,MATCH($D74,'6. Patients'!$JC$9:$KZ$9,0),ROWS('6. Patients'!EI$10:EI$107))),0)+
IFERROR(SUMPRODUCT('6. Patients'!CV$10:CV$107,OFFSET('6. Patients'!$LA$9,1,MATCH($D74,'6. Patients'!$LB$9:$LU$9,0),ROWS('6. Patients'!EI$10:EI$107))),0)+
IFERROR(SUMPRODUCT('6. Patients'!CV$10:CV$107,OFFSET('6. Patients'!$LV$9,1,MATCH($D74,'6. Patients'!$LW$9:$NT$9,0),ROWS('6. Patients'!EI$10:EI$107))),0)+
IFERROR(SUMPRODUCT('6. Patients'!CV$10:CV$107,OFFSET('6. Patients'!$NU$9,1,MATCH($D74,'6. Patients'!$NV$9:$OO$9,0),ROWS('6. Patients'!EI$10:EI$107))),0),
IFERROR(SUMPRODUCT('6. Patients'!CV$10:CV$107,OFFSET('6. Patients'!$OP$9,1,MATCH($D74,'6. Patients'!$OQ$9:$QN$9,0),ROWS('6. Patients'!EI$10:EI$107))),0)+
IFERROR(SUMPRODUCT('6. Patients'!CV$10:CV$107,OFFSET('6. Patients'!$QO$9,1,MATCH($D74,'6. Patients'!$QP$9:$RI$9,0),ROWS('6. Patients'!EI$10:EI$107))),0)+
IFERROR(SUMPRODUCT('6. Patients'!CV$10:CV$107,OFFSET('6. Patients'!$RJ$9,1,MATCH($D74,'6. Patients'!$RK$9:$TH$9,0),ROWS('6. Patients'!EI$10:EI$107))),0)+
IFERROR(SUMPRODUCT('6. Patients'!CV$10:CV$107,OFFSET('6. Patients'!$TI$9,1,MATCH($D74,'6. Patients'!$TJ$9:$UC$9,0),ROWS('6. Patients'!EI$10:EI$107))),0))+
IFERROR(VLOOKUP($D74,$H$116:$L$146,COLUMNS($H$115:$J$115)-1+AC$7,0)*$E74*$F74*'1. General Inputs'!$J$25,0),0),0)</f>
        <v>0</v>
      </c>
      <c r="AD74" s="775">
        <f ca="1">ROUNDUP(IFERROR($F74*$E74*CHOOSE(AD$7,
IFERROR(SUMPRODUCT('6. Patients'!CW$10:CW$107,OFFSET('6. Patients'!$DN$9,1,MATCH($D74,'6. Patients'!$DO$9:$FL$9,0),ROWS('6. Patients'!EJ$10:EJ$107))),0)+
IFERROR(SUMPRODUCT('6. Patients'!CW$10:CW$107,OFFSET('6. Patients'!$FM$9,1,MATCH($D74,'6. Patients'!$FN$9:$GG$9,0),ROWS('6. Patients'!EJ$10:EJ$107))),0)+
IFERROR(SUMPRODUCT('6. Patients'!CW$10:CW$107,OFFSET('6. Patients'!$GH$9,1,MATCH($D74,'6. Patients'!$GI$9:$IF$9,0),ROWS('6. Patients'!EJ$10:EJ$107))),0)+
IFERROR(SUMPRODUCT('6. Patients'!CW$10:CW$107,OFFSET('6. Patients'!$IG$9,1,MATCH($D74,'6. Patients'!$IH$9:$JA$9,0),ROWS('6. Patients'!EJ$10:EJ$107))),0),
IFERROR(SUMPRODUCT('6. Patients'!CW$10:CW$107,OFFSET('6. Patients'!$JB$9,1,MATCH($D74,'6. Patients'!$JC$9:$KZ$9,0),ROWS('6. Patients'!EJ$10:EJ$107))),0)+
IFERROR(SUMPRODUCT('6. Patients'!CW$10:CW$107,OFFSET('6. Patients'!$LA$9,1,MATCH($D74,'6. Patients'!$LB$9:$LU$9,0),ROWS('6. Patients'!EJ$10:EJ$107))),0)+
IFERROR(SUMPRODUCT('6. Patients'!CW$10:CW$107,OFFSET('6. Patients'!$LV$9,1,MATCH($D74,'6. Patients'!$LW$9:$NT$9,0),ROWS('6. Patients'!EJ$10:EJ$107))),0)+
IFERROR(SUMPRODUCT('6. Patients'!CW$10:CW$107,OFFSET('6. Patients'!$NU$9,1,MATCH($D74,'6. Patients'!$NV$9:$OO$9,0),ROWS('6. Patients'!EJ$10:EJ$107))),0),
IFERROR(SUMPRODUCT('6. Patients'!CW$10:CW$107,OFFSET('6. Patients'!$OP$9,1,MATCH($D74,'6. Patients'!$OQ$9:$QN$9,0),ROWS('6. Patients'!EJ$10:EJ$107))),0)+
IFERROR(SUMPRODUCT('6. Patients'!CW$10:CW$107,OFFSET('6. Patients'!$QO$9,1,MATCH($D74,'6. Patients'!$QP$9:$RI$9,0),ROWS('6. Patients'!EJ$10:EJ$107))),0)+
IFERROR(SUMPRODUCT('6. Patients'!CW$10:CW$107,OFFSET('6. Patients'!$RJ$9,1,MATCH($D74,'6. Patients'!$RK$9:$TH$9,0),ROWS('6. Patients'!EJ$10:EJ$107))),0)+
IFERROR(SUMPRODUCT('6. Patients'!CW$10:CW$107,OFFSET('6. Patients'!$TI$9,1,MATCH($D74,'6. Patients'!$TJ$9:$UC$9,0),ROWS('6. Patients'!EJ$10:EJ$107))),0))+
IFERROR(VLOOKUP($D74,$H$116:$L$146,COLUMNS($H$115:$J$115)-1+AD$7,0)*$E74*$F74*'1. General Inputs'!$J$25,0),0),0)</f>
        <v>0</v>
      </c>
      <c r="AE74" s="775">
        <f ca="1">ROUNDUP(IFERROR($F74*$E74*CHOOSE(AE$7,
IFERROR(SUMPRODUCT('6. Patients'!CX$10:CX$107,OFFSET('6. Patients'!$DN$9,1,MATCH($D74,'6. Patients'!$DO$9:$FL$9,0),ROWS('6. Patients'!EK$10:EK$107))),0)+
IFERROR(SUMPRODUCT('6. Patients'!CX$10:CX$107,OFFSET('6. Patients'!$FM$9,1,MATCH($D74,'6. Patients'!$FN$9:$GG$9,0),ROWS('6. Patients'!EK$10:EK$107))),0)+
IFERROR(SUMPRODUCT('6. Patients'!CX$10:CX$107,OFFSET('6. Patients'!$GH$9,1,MATCH($D74,'6. Patients'!$GI$9:$IF$9,0),ROWS('6. Patients'!EK$10:EK$107))),0)+
IFERROR(SUMPRODUCT('6. Patients'!CX$10:CX$107,OFFSET('6. Patients'!$IG$9,1,MATCH($D74,'6. Patients'!$IH$9:$JA$9,0),ROWS('6. Patients'!EK$10:EK$107))),0),
IFERROR(SUMPRODUCT('6. Patients'!CX$10:CX$107,OFFSET('6. Patients'!$JB$9,1,MATCH($D74,'6. Patients'!$JC$9:$KZ$9,0),ROWS('6. Patients'!EK$10:EK$107))),0)+
IFERROR(SUMPRODUCT('6. Patients'!CX$10:CX$107,OFFSET('6. Patients'!$LA$9,1,MATCH($D74,'6. Patients'!$LB$9:$LU$9,0),ROWS('6. Patients'!EK$10:EK$107))),0)+
IFERROR(SUMPRODUCT('6. Patients'!CX$10:CX$107,OFFSET('6. Patients'!$LV$9,1,MATCH($D74,'6. Patients'!$LW$9:$NT$9,0),ROWS('6. Patients'!EK$10:EK$107))),0)+
IFERROR(SUMPRODUCT('6. Patients'!CX$10:CX$107,OFFSET('6. Patients'!$NU$9,1,MATCH($D74,'6. Patients'!$NV$9:$OO$9,0),ROWS('6. Patients'!EK$10:EK$107))),0),
IFERROR(SUMPRODUCT('6. Patients'!CX$10:CX$107,OFFSET('6. Patients'!$OP$9,1,MATCH($D74,'6. Patients'!$OQ$9:$QN$9,0),ROWS('6. Patients'!EK$10:EK$107))),0)+
IFERROR(SUMPRODUCT('6. Patients'!CX$10:CX$107,OFFSET('6. Patients'!$QO$9,1,MATCH($D74,'6. Patients'!$QP$9:$RI$9,0),ROWS('6. Patients'!EK$10:EK$107))),0)+
IFERROR(SUMPRODUCT('6. Patients'!CX$10:CX$107,OFFSET('6. Patients'!$RJ$9,1,MATCH($D74,'6. Patients'!$RK$9:$TH$9,0),ROWS('6. Patients'!EK$10:EK$107))),0)+
IFERROR(SUMPRODUCT('6. Patients'!CX$10:CX$107,OFFSET('6. Patients'!$TI$9,1,MATCH($D74,'6. Patients'!$TJ$9:$UC$9,0),ROWS('6. Patients'!EK$10:EK$107))),0))+
IFERROR(VLOOKUP($D74,$H$116:$L$146,COLUMNS($H$115:$J$115)-1+AE$7,0)*$E74*$F74*'1. General Inputs'!$J$25,0),0),0)</f>
        <v>0</v>
      </c>
      <c r="AF74" s="775">
        <f ca="1">ROUNDUP(IFERROR($F74*$E74*CHOOSE(AF$7,
IFERROR(SUMPRODUCT('6. Patients'!CY$10:CY$107,OFFSET('6. Patients'!$DN$9,1,MATCH($D74,'6. Patients'!$DO$9:$FL$9,0),ROWS('6. Patients'!EL$10:EL$107))),0)+
IFERROR(SUMPRODUCT('6. Patients'!CY$10:CY$107,OFFSET('6. Patients'!$FM$9,1,MATCH($D74,'6. Patients'!$FN$9:$GG$9,0),ROWS('6. Patients'!EL$10:EL$107))),0)+
IFERROR(SUMPRODUCT('6. Patients'!CY$10:CY$107,OFFSET('6. Patients'!$GH$9,1,MATCH($D74,'6. Patients'!$GI$9:$IF$9,0),ROWS('6. Patients'!EL$10:EL$107))),0)+
IFERROR(SUMPRODUCT('6. Patients'!CY$10:CY$107,OFFSET('6. Patients'!$IG$9,1,MATCH($D74,'6. Patients'!$IH$9:$JA$9,0),ROWS('6. Patients'!EL$10:EL$107))),0),
IFERROR(SUMPRODUCT('6. Patients'!CY$10:CY$107,OFFSET('6. Patients'!$JB$9,1,MATCH($D74,'6. Patients'!$JC$9:$KZ$9,0),ROWS('6. Patients'!EL$10:EL$107))),0)+
IFERROR(SUMPRODUCT('6. Patients'!CY$10:CY$107,OFFSET('6. Patients'!$LA$9,1,MATCH($D74,'6. Patients'!$LB$9:$LU$9,0),ROWS('6. Patients'!EL$10:EL$107))),0)+
IFERROR(SUMPRODUCT('6. Patients'!CY$10:CY$107,OFFSET('6. Patients'!$LV$9,1,MATCH($D74,'6. Patients'!$LW$9:$NT$9,0),ROWS('6. Patients'!EL$10:EL$107))),0)+
IFERROR(SUMPRODUCT('6. Patients'!CY$10:CY$107,OFFSET('6. Patients'!$NU$9,1,MATCH($D74,'6. Patients'!$NV$9:$OO$9,0),ROWS('6. Patients'!EL$10:EL$107))),0),
IFERROR(SUMPRODUCT('6. Patients'!CY$10:CY$107,OFFSET('6. Patients'!$OP$9,1,MATCH($D74,'6. Patients'!$OQ$9:$QN$9,0),ROWS('6. Patients'!EL$10:EL$107))),0)+
IFERROR(SUMPRODUCT('6. Patients'!CY$10:CY$107,OFFSET('6. Patients'!$QO$9,1,MATCH($D74,'6. Patients'!$QP$9:$RI$9,0),ROWS('6. Patients'!EL$10:EL$107))),0)+
IFERROR(SUMPRODUCT('6. Patients'!CY$10:CY$107,OFFSET('6. Patients'!$RJ$9,1,MATCH($D74,'6. Patients'!$RK$9:$TH$9,0),ROWS('6. Patients'!EL$10:EL$107))),0)+
IFERROR(SUMPRODUCT('6. Patients'!CY$10:CY$107,OFFSET('6. Patients'!$TI$9,1,MATCH($D74,'6. Patients'!$TJ$9:$UC$9,0),ROWS('6. Patients'!EL$10:EL$107))),0))+
IFERROR(VLOOKUP($D74,$H$116:$L$146,COLUMNS($H$115:$J$115)-1+AF$7,0)*$E74*$F74*'1. General Inputs'!$J$25,0),0),0)</f>
        <v>0</v>
      </c>
      <c r="AG74" s="775">
        <f ca="1">ROUNDUP(IFERROR($F74*$E74*CHOOSE(AG$7,
IFERROR(SUMPRODUCT('6. Patients'!CZ$10:CZ$107,OFFSET('6. Patients'!$DN$9,1,MATCH($D74,'6. Patients'!$DO$9:$FL$9,0),ROWS('6. Patients'!EM$10:EM$107))),0)+
IFERROR(SUMPRODUCT('6. Patients'!CZ$10:CZ$107,OFFSET('6. Patients'!$FM$9,1,MATCH($D74,'6. Patients'!$FN$9:$GG$9,0),ROWS('6. Patients'!EM$10:EM$107))),0)+
IFERROR(SUMPRODUCT('6. Patients'!CZ$10:CZ$107,OFFSET('6. Patients'!$GH$9,1,MATCH($D74,'6. Patients'!$GI$9:$IF$9,0),ROWS('6. Patients'!EM$10:EM$107))),0)+
IFERROR(SUMPRODUCT('6. Patients'!CZ$10:CZ$107,OFFSET('6. Patients'!$IG$9,1,MATCH($D74,'6. Patients'!$IH$9:$JA$9,0),ROWS('6. Patients'!EM$10:EM$107))),0),
IFERROR(SUMPRODUCT('6. Patients'!CZ$10:CZ$107,OFFSET('6. Patients'!$JB$9,1,MATCH($D74,'6. Patients'!$JC$9:$KZ$9,0),ROWS('6. Patients'!EM$10:EM$107))),0)+
IFERROR(SUMPRODUCT('6. Patients'!CZ$10:CZ$107,OFFSET('6. Patients'!$LA$9,1,MATCH($D74,'6. Patients'!$LB$9:$LU$9,0),ROWS('6. Patients'!EM$10:EM$107))),0)+
IFERROR(SUMPRODUCT('6. Patients'!CZ$10:CZ$107,OFFSET('6. Patients'!$LV$9,1,MATCH($D74,'6. Patients'!$LW$9:$NT$9,0),ROWS('6. Patients'!EM$10:EM$107))),0)+
IFERROR(SUMPRODUCT('6. Patients'!CZ$10:CZ$107,OFFSET('6. Patients'!$NU$9,1,MATCH($D74,'6. Patients'!$NV$9:$OO$9,0),ROWS('6. Patients'!EM$10:EM$107))),0),
IFERROR(SUMPRODUCT('6. Patients'!CZ$10:CZ$107,OFFSET('6. Patients'!$OP$9,1,MATCH($D74,'6. Patients'!$OQ$9:$QN$9,0),ROWS('6. Patients'!EM$10:EM$107))),0)+
IFERROR(SUMPRODUCT('6. Patients'!CZ$10:CZ$107,OFFSET('6. Patients'!$QO$9,1,MATCH($D74,'6. Patients'!$QP$9:$RI$9,0),ROWS('6. Patients'!EM$10:EM$107))),0)+
IFERROR(SUMPRODUCT('6. Patients'!CZ$10:CZ$107,OFFSET('6. Patients'!$RJ$9,1,MATCH($D74,'6. Patients'!$RK$9:$TH$9,0),ROWS('6. Patients'!EM$10:EM$107))),0)+
IFERROR(SUMPRODUCT('6. Patients'!CZ$10:CZ$107,OFFSET('6. Patients'!$TI$9,1,MATCH($D74,'6. Patients'!$TJ$9:$UC$9,0),ROWS('6. Patients'!EM$10:EM$107))),0))+
IFERROR(VLOOKUP($D74,$H$116:$L$146,COLUMNS($H$115:$J$115)-1+AG$7,0)*$E74*$F74*'1. General Inputs'!$J$25,0),0),0)</f>
        <v>0</v>
      </c>
      <c r="AH74" s="775">
        <f ca="1">ROUNDUP(IFERROR($F74*$E74*CHOOSE(AH$7,
IFERROR(SUMPRODUCT('6. Patients'!DA$10:DA$107,OFFSET('6. Patients'!$DN$9,1,MATCH($D74,'6. Patients'!$DO$9:$FL$9,0),ROWS('6. Patients'!EN$10:EN$107))),0)+
IFERROR(SUMPRODUCT('6. Patients'!DA$10:DA$107,OFFSET('6. Patients'!$FM$9,1,MATCH($D74,'6. Patients'!$FN$9:$GG$9,0),ROWS('6. Patients'!EN$10:EN$107))),0)+
IFERROR(SUMPRODUCT('6. Patients'!DA$10:DA$107,OFFSET('6. Patients'!$GH$9,1,MATCH($D74,'6. Patients'!$GI$9:$IF$9,0),ROWS('6. Patients'!EN$10:EN$107))),0)+
IFERROR(SUMPRODUCT('6. Patients'!DA$10:DA$107,OFFSET('6. Patients'!$IG$9,1,MATCH($D74,'6. Patients'!$IH$9:$JA$9,0),ROWS('6. Patients'!EN$10:EN$107))),0),
IFERROR(SUMPRODUCT('6. Patients'!DA$10:DA$107,OFFSET('6. Patients'!$JB$9,1,MATCH($D74,'6. Patients'!$JC$9:$KZ$9,0),ROWS('6. Patients'!EN$10:EN$107))),0)+
IFERROR(SUMPRODUCT('6. Patients'!DA$10:DA$107,OFFSET('6. Patients'!$LA$9,1,MATCH($D74,'6. Patients'!$LB$9:$LU$9,0),ROWS('6. Patients'!EN$10:EN$107))),0)+
IFERROR(SUMPRODUCT('6. Patients'!DA$10:DA$107,OFFSET('6. Patients'!$LV$9,1,MATCH($D74,'6. Patients'!$LW$9:$NT$9,0),ROWS('6. Patients'!EN$10:EN$107))),0)+
IFERROR(SUMPRODUCT('6. Patients'!DA$10:DA$107,OFFSET('6. Patients'!$NU$9,1,MATCH($D74,'6. Patients'!$NV$9:$OO$9,0),ROWS('6. Patients'!EN$10:EN$107))),0),
IFERROR(SUMPRODUCT('6. Patients'!DA$10:DA$107,OFFSET('6. Patients'!$OP$9,1,MATCH($D74,'6. Patients'!$OQ$9:$QN$9,0),ROWS('6. Patients'!EN$10:EN$107))),0)+
IFERROR(SUMPRODUCT('6. Patients'!DA$10:DA$107,OFFSET('6. Patients'!$QO$9,1,MATCH($D74,'6. Patients'!$QP$9:$RI$9,0),ROWS('6. Patients'!EN$10:EN$107))),0)+
IFERROR(SUMPRODUCT('6. Patients'!DA$10:DA$107,OFFSET('6. Patients'!$RJ$9,1,MATCH($D74,'6. Patients'!$RK$9:$TH$9,0),ROWS('6. Patients'!EN$10:EN$107))),0)+
IFERROR(SUMPRODUCT('6. Patients'!DA$10:DA$107,OFFSET('6. Patients'!$TI$9,1,MATCH($D74,'6. Patients'!$TJ$9:$UC$9,0),ROWS('6. Patients'!EN$10:EN$107))),0))+
IFERROR(VLOOKUP($D74,$H$116:$L$146,COLUMNS($H$115:$J$115)-1+AH$7,0)*$E74*$F74*'1. General Inputs'!$J$25,0),0),0)</f>
        <v>0</v>
      </c>
      <c r="AI74" s="775">
        <f ca="1">ROUNDUP(IFERROR($F74*$E74*CHOOSE(AI$7,
IFERROR(SUMPRODUCT('6. Patients'!DB$10:DB$107,OFFSET('6. Patients'!$DN$9,1,MATCH($D74,'6. Patients'!$DO$9:$FL$9,0),ROWS('6. Patients'!EO$10:EO$107))),0)+
IFERROR(SUMPRODUCT('6. Patients'!DB$10:DB$107,OFFSET('6. Patients'!$FM$9,1,MATCH($D74,'6. Patients'!$FN$9:$GG$9,0),ROWS('6. Patients'!EO$10:EO$107))),0)+
IFERROR(SUMPRODUCT('6. Patients'!DB$10:DB$107,OFFSET('6. Patients'!$GH$9,1,MATCH($D74,'6. Patients'!$GI$9:$IF$9,0),ROWS('6. Patients'!EO$10:EO$107))),0)+
IFERROR(SUMPRODUCT('6. Patients'!DB$10:DB$107,OFFSET('6. Patients'!$IG$9,1,MATCH($D74,'6. Patients'!$IH$9:$JA$9,0),ROWS('6. Patients'!EO$10:EO$107))),0),
IFERROR(SUMPRODUCT('6. Patients'!DB$10:DB$107,OFFSET('6. Patients'!$JB$9,1,MATCH($D74,'6. Patients'!$JC$9:$KZ$9,0),ROWS('6. Patients'!EO$10:EO$107))),0)+
IFERROR(SUMPRODUCT('6. Patients'!DB$10:DB$107,OFFSET('6. Patients'!$LA$9,1,MATCH($D74,'6. Patients'!$LB$9:$LU$9,0),ROWS('6. Patients'!EO$10:EO$107))),0)+
IFERROR(SUMPRODUCT('6. Patients'!DB$10:DB$107,OFFSET('6. Patients'!$LV$9,1,MATCH($D74,'6. Patients'!$LW$9:$NT$9,0),ROWS('6. Patients'!EO$10:EO$107))),0)+
IFERROR(SUMPRODUCT('6. Patients'!DB$10:DB$107,OFFSET('6. Patients'!$NU$9,1,MATCH($D74,'6. Patients'!$NV$9:$OO$9,0),ROWS('6. Patients'!EO$10:EO$107))),0),
IFERROR(SUMPRODUCT('6. Patients'!DB$10:DB$107,OFFSET('6. Patients'!$OP$9,1,MATCH($D74,'6. Patients'!$OQ$9:$QN$9,0),ROWS('6. Patients'!EO$10:EO$107))),0)+
IFERROR(SUMPRODUCT('6. Patients'!DB$10:DB$107,OFFSET('6. Patients'!$QO$9,1,MATCH($D74,'6. Patients'!$QP$9:$RI$9,0),ROWS('6. Patients'!EO$10:EO$107))),0)+
IFERROR(SUMPRODUCT('6. Patients'!DB$10:DB$107,OFFSET('6. Patients'!$RJ$9,1,MATCH($D74,'6. Patients'!$RK$9:$TH$9,0),ROWS('6. Patients'!EO$10:EO$107))),0)+
IFERROR(SUMPRODUCT('6. Patients'!DB$10:DB$107,OFFSET('6. Patients'!$TI$9,1,MATCH($D74,'6. Patients'!$TJ$9:$UC$9,0),ROWS('6. Patients'!EO$10:EO$107))),0))+
IFERROR(VLOOKUP($D74,$H$116:$L$146,COLUMNS($H$115:$J$115)-1+AI$7,0)*$E74*$F74*'1. General Inputs'!$J$25,0),0),0)</f>
        <v>0</v>
      </c>
      <c r="AJ74" s="775">
        <f ca="1">ROUNDUP(IFERROR($F74*$E74*CHOOSE(AJ$7,
IFERROR(SUMPRODUCT('6. Patients'!DC$10:DC$107,OFFSET('6. Patients'!$DN$9,1,MATCH($D74,'6. Patients'!$DO$9:$FL$9,0),ROWS('6. Patients'!EP$10:EP$107))),0)+
IFERROR(SUMPRODUCT('6. Patients'!DC$10:DC$107,OFFSET('6. Patients'!$FM$9,1,MATCH($D74,'6. Patients'!$FN$9:$GG$9,0),ROWS('6. Patients'!EP$10:EP$107))),0)+
IFERROR(SUMPRODUCT('6. Patients'!DC$10:DC$107,OFFSET('6. Patients'!$GH$9,1,MATCH($D74,'6. Patients'!$GI$9:$IF$9,0),ROWS('6. Patients'!EP$10:EP$107))),0)+
IFERROR(SUMPRODUCT('6. Patients'!DC$10:DC$107,OFFSET('6. Patients'!$IG$9,1,MATCH($D74,'6. Patients'!$IH$9:$JA$9,0),ROWS('6. Patients'!EP$10:EP$107))),0),
IFERROR(SUMPRODUCT('6. Patients'!DC$10:DC$107,OFFSET('6. Patients'!$JB$9,1,MATCH($D74,'6. Patients'!$JC$9:$KZ$9,0),ROWS('6. Patients'!EP$10:EP$107))),0)+
IFERROR(SUMPRODUCT('6. Patients'!DC$10:DC$107,OFFSET('6. Patients'!$LA$9,1,MATCH($D74,'6. Patients'!$LB$9:$LU$9,0),ROWS('6. Patients'!EP$10:EP$107))),0)+
IFERROR(SUMPRODUCT('6. Patients'!DC$10:DC$107,OFFSET('6. Patients'!$LV$9,1,MATCH($D74,'6. Patients'!$LW$9:$NT$9,0),ROWS('6. Patients'!EP$10:EP$107))),0)+
IFERROR(SUMPRODUCT('6. Patients'!DC$10:DC$107,OFFSET('6. Patients'!$NU$9,1,MATCH($D74,'6. Patients'!$NV$9:$OO$9,0),ROWS('6. Patients'!EP$10:EP$107))),0),
IFERROR(SUMPRODUCT('6. Patients'!DC$10:DC$107,OFFSET('6. Patients'!$OP$9,1,MATCH($D74,'6. Patients'!$OQ$9:$QN$9,0),ROWS('6. Patients'!EP$10:EP$107))),0)+
IFERROR(SUMPRODUCT('6. Patients'!DC$10:DC$107,OFFSET('6. Patients'!$QO$9,1,MATCH($D74,'6. Patients'!$QP$9:$RI$9,0),ROWS('6. Patients'!EP$10:EP$107))),0)+
IFERROR(SUMPRODUCT('6. Patients'!DC$10:DC$107,OFFSET('6. Patients'!$RJ$9,1,MATCH($D74,'6. Patients'!$RK$9:$TH$9,0),ROWS('6. Patients'!EP$10:EP$107))),0)+
IFERROR(SUMPRODUCT('6. Patients'!DC$10:DC$107,OFFSET('6. Patients'!$TI$9,1,MATCH($D74,'6. Patients'!$TJ$9:$UC$9,0),ROWS('6. Patients'!EP$10:EP$107))),0))+
IFERROR(VLOOKUP($D74,$H$116:$L$146,COLUMNS($H$115:$J$115)-1+AJ$7,0)*$E74*$F74*'1. General Inputs'!$J$25,0),0),0)</f>
        <v>0</v>
      </c>
      <c r="AK74" s="775">
        <f ca="1">ROUNDUP(IFERROR($F74*$E74*CHOOSE(AK$7,
IFERROR(SUMPRODUCT('6. Patients'!DD$10:DD$107,OFFSET('6. Patients'!$DN$9,1,MATCH($D74,'6. Patients'!$DO$9:$FL$9,0),ROWS('6. Patients'!EQ$10:EQ$107))),0)+
IFERROR(SUMPRODUCT('6. Patients'!DD$10:DD$107,OFFSET('6. Patients'!$FM$9,1,MATCH($D74,'6. Patients'!$FN$9:$GG$9,0),ROWS('6. Patients'!EQ$10:EQ$107))),0)+
IFERROR(SUMPRODUCT('6. Patients'!DD$10:DD$107,OFFSET('6. Patients'!$GH$9,1,MATCH($D74,'6. Patients'!$GI$9:$IF$9,0),ROWS('6. Patients'!EQ$10:EQ$107))),0)+
IFERROR(SUMPRODUCT('6. Patients'!DD$10:DD$107,OFFSET('6. Patients'!$IG$9,1,MATCH($D74,'6. Patients'!$IH$9:$JA$9,0),ROWS('6. Patients'!EQ$10:EQ$107))),0),
IFERROR(SUMPRODUCT('6. Patients'!DD$10:DD$107,OFFSET('6. Patients'!$JB$9,1,MATCH($D74,'6. Patients'!$JC$9:$KZ$9,0),ROWS('6. Patients'!EQ$10:EQ$107))),0)+
IFERROR(SUMPRODUCT('6. Patients'!DD$10:DD$107,OFFSET('6. Patients'!$LA$9,1,MATCH($D74,'6. Patients'!$LB$9:$LU$9,0),ROWS('6. Patients'!EQ$10:EQ$107))),0)+
IFERROR(SUMPRODUCT('6. Patients'!DD$10:DD$107,OFFSET('6. Patients'!$LV$9,1,MATCH($D74,'6. Patients'!$LW$9:$NT$9,0),ROWS('6. Patients'!EQ$10:EQ$107))),0)+
IFERROR(SUMPRODUCT('6. Patients'!DD$10:DD$107,OFFSET('6. Patients'!$NU$9,1,MATCH($D74,'6. Patients'!$NV$9:$OO$9,0),ROWS('6. Patients'!EQ$10:EQ$107))),0),
IFERROR(SUMPRODUCT('6. Patients'!DD$10:DD$107,OFFSET('6. Patients'!$OP$9,1,MATCH($D74,'6. Patients'!$OQ$9:$QN$9,0),ROWS('6. Patients'!EQ$10:EQ$107))),0)+
IFERROR(SUMPRODUCT('6. Patients'!DD$10:DD$107,OFFSET('6. Patients'!$QO$9,1,MATCH($D74,'6. Patients'!$QP$9:$RI$9,0),ROWS('6. Patients'!EQ$10:EQ$107))),0)+
IFERROR(SUMPRODUCT('6. Patients'!DD$10:DD$107,OFFSET('6. Patients'!$RJ$9,1,MATCH($D74,'6. Patients'!$RK$9:$TH$9,0),ROWS('6. Patients'!EQ$10:EQ$107))),0)+
IFERROR(SUMPRODUCT('6. Patients'!DD$10:DD$107,OFFSET('6. Patients'!$TI$9,1,MATCH($D74,'6. Patients'!$TJ$9:$UC$9,0),ROWS('6. Patients'!EQ$10:EQ$107))),0))+
IFERROR(VLOOKUP($D74,$H$116:$L$146,COLUMNS($H$115:$J$115)-1+AK$7,0)*$E74*$F74*'1. General Inputs'!$J$25,0),0),0)</f>
        <v>0</v>
      </c>
      <c r="AL74" s="775">
        <f ca="1">ROUNDUP(IFERROR($F74*$E74*CHOOSE(AL$7,
IFERROR(SUMPRODUCT('6. Patients'!DE$10:DE$107,OFFSET('6. Patients'!$DN$9,1,MATCH($D74,'6. Patients'!$DO$9:$FL$9,0),ROWS('6. Patients'!ER$10:ER$107))),0)+
IFERROR(SUMPRODUCT('6. Patients'!DE$10:DE$107,OFFSET('6. Patients'!$FM$9,1,MATCH($D74,'6. Patients'!$FN$9:$GG$9,0),ROWS('6. Patients'!ER$10:ER$107))),0)+
IFERROR(SUMPRODUCT('6. Patients'!DE$10:DE$107,OFFSET('6. Patients'!$GH$9,1,MATCH($D74,'6. Patients'!$GI$9:$IF$9,0),ROWS('6. Patients'!ER$10:ER$107))),0)+
IFERROR(SUMPRODUCT('6. Patients'!DE$10:DE$107,OFFSET('6. Patients'!$IG$9,1,MATCH($D74,'6. Patients'!$IH$9:$JA$9,0),ROWS('6. Patients'!ER$10:ER$107))),0),
IFERROR(SUMPRODUCT('6. Patients'!DE$10:DE$107,OFFSET('6. Patients'!$JB$9,1,MATCH($D74,'6. Patients'!$JC$9:$KZ$9,0),ROWS('6. Patients'!ER$10:ER$107))),0)+
IFERROR(SUMPRODUCT('6. Patients'!DE$10:DE$107,OFFSET('6. Patients'!$LA$9,1,MATCH($D74,'6. Patients'!$LB$9:$LU$9,0),ROWS('6. Patients'!ER$10:ER$107))),0)+
IFERROR(SUMPRODUCT('6. Patients'!DE$10:DE$107,OFFSET('6. Patients'!$LV$9,1,MATCH($D74,'6. Patients'!$LW$9:$NT$9,0),ROWS('6. Patients'!ER$10:ER$107))),0)+
IFERROR(SUMPRODUCT('6. Patients'!DE$10:DE$107,OFFSET('6. Patients'!$NU$9,1,MATCH($D74,'6. Patients'!$NV$9:$OO$9,0),ROWS('6. Patients'!ER$10:ER$107))),0),
IFERROR(SUMPRODUCT('6. Patients'!DE$10:DE$107,OFFSET('6. Patients'!$OP$9,1,MATCH($D74,'6. Patients'!$OQ$9:$QN$9,0),ROWS('6. Patients'!ER$10:ER$107))),0)+
IFERROR(SUMPRODUCT('6. Patients'!DE$10:DE$107,OFFSET('6. Patients'!$QO$9,1,MATCH($D74,'6. Patients'!$QP$9:$RI$9,0),ROWS('6. Patients'!ER$10:ER$107))),0)+
IFERROR(SUMPRODUCT('6. Patients'!DE$10:DE$107,OFFSET('6. Patients'!$RJ$9,1,MATCH($D74,'6. Patients'!$RK$9:$TH$9,0),ROWS('6. Patients'!ER$10:ER$107))),0)+
IFERROR(SUMPRODUCT('6. Patients'!DE$10:DE$107,OFFSET('6. Patients'!$TI$9,1,MATCH($D74,'6. Patients'!$TJ$9:$UC$9,0),ROWS('6. Patients'!ER$10:ER$107))),0))+
IFERROR(VLOOKUP($D74,$H$116:$L$146,COLUMNS($H$115:$J$115)-1+AL$7,0)*$E74*$F74*'1. General Inputs'!$J$25,0),0),0)</f>
        <v>0</v>
      </c>
      <c r="AM74" s="775">
        <f ca="1">ROUNDUP(IFERROR($F74*$E74*CHOOSE(AM$7,
IFERROR(SUMPRODUCT('6. Patients'!DF$10:DF$107,OFFSET('6. Patients'!$DN$9,1,MATCH($D74,'6. Patients'!$DO$9:$FL$9,0),ROWS('6. Patients'!ES$10:ES$107))),0)+
IFERROR(SUMPRODUCT('6. Patients'!DF$10:DF$107,OFFSET('6. Patients'!$FM$9,1,MATCH($D74,'6. Patients'!$FN$9:$GG$9,0),ROWS('6. Patients'!ES$10:ES$107))),0)+
IFERROR(SUMPRODUCT('6. Patients'!DF$10:DF$107,OFFSET('6. Patients'!$GH$9,1,MATCH($D74,'6. Patients'!$GI$9:$IF$9,0),ROWS('6. Patients'!ES$10:ES$107))),0)+
IFERROR(SUMPRODUCT('6. Patients'!DF$10:DF$107,OFFSET('6. Patients'!$IG$9,1,MATCH($D74,'6. Patients'!$IH$9:$JA$9,0),ROWS('6. Patients'!ES$10:ES$107))),0),
IFERROR(SUMPRODUCT('6. Patients'!DF$10:DF$107,OFFSET('6. Patients'!$JB$9,1,MATCH($D74,'6. Patients'!$JC$9:$KZ$9,0),ROWS('6. Patients'!ES$10:ES$107))),0)+
IFERROR(SUMPRODUCT('6. Patients'!DF$10:DF$107,OFFSET('6. Patients'!$LA$9,1,MATCH($D74,'6. Patients'!$LB$9:$LU$9,0),ROWS('6. Patients'!ES$10:ES$107))),0)+
IFERROR(SUMPRODUCT('6. Patients'!DF$10:DF$107,OFFSET('6. Patients'!$LV$9,1,MATCH($D74,'6. Patients'!$LW$9:$NT$9,0),ROWS('6. Patients'!ES$10:ES$107))),0)+
IFERROR(SUMPRODUCT('6. Patients'!DF$10:DF$107,OFFSET('6. Patients'!$NU$9,1,MATCH($D74,'6. Patients'!$NV$9:$OO$9,0),ROWS('6. Patients'!ES$10:ES$107))),0),
IFERROR(SUMPRODUCT('6. Patients'!DF$10:DF$107,OFFSET('6. Patients'!$OP$9,1,MATCH($D74,'6. Patients'!$OQ$9:$QN$9,0),ROWS('6. Patients'!ES$10:ES$107))),0)+
IFERROR(SUMPRODUCT('6. Patients'!DF$10:DF$107,OFFSET('6. Patients'!$QO$9,1,MATCH($D74,'6. Patients'!$QP$9:$RI$9,0),ROWS('6. Patients'!ES$10:ES$107))),0)+
IFERROR(SUMPRODUCT('6. Patients'!DF$10:DF$107,OFFSET('6. Patients'!$RJ$9,1,MATCH($D74,'6. Patients'!$RK$9:$TH$9,0),ROWS('6. Patients'!ES$10:ES$107))),0)+
IFERROR(SUMPRODUCT('6. Patients'!DF$10:DF$107,OFFSET('6. Patients'!$TI$9,1,MATCH($D74,'6. Patients'!$TJ$9:$UC$9,0),ROWS('6. Patients'!ES$10:ES$107))),0))+
IFERROR(VLOOKUP($D74,$H$116:$L$146,COLUMNS($H$115:$J$115)-1+AM$7,0)*$E74*$F74*'1. General Inputs'!$J$25,0),0),0)</f>
        <v>0</v>
      </c>
      <c r="AN74" s="775">
        <f ca="1">ROUNDUP(IFERROR($F74*$E74*CHOOSE(AN$7,
IFERROR(SUMPRODUCT('6. Patients'!DG$10:DG$107,OFFSET('6. Patients'!$DN$9,1,MATCH($D74,'6. Patients'!$DO$9:$FL$9,0),ROWS('6. Patients'!ET$10:ET$107))),0)+
IFERROR(SUMPRODUCT('6. Patients'!DG$10:DG$107,OFFSET('6. Patients'!$FM$9,1,MATCH($D74,'6. Patients'!$FN$9:$GG$9,0),ROWS('6. Patients'!ET$10:ET$107))),0)+
IFERROR(SUMPRODUCT('6. Patients'!DG$10:DG$107,OFFSET('6. Patients'!$GH$9,1,MATCH($D74,'6. Patients'!$GI$9:$IF$9,0),ROWS('6. Patients'!ET$10:ET$107))),0)+
IFERROR(SUMPRODUCT('6. Patients'!DG$10:DG$107,OFFSET('6. Patients'!$IG$9,1,MATCH($D74,'6. Patients'!$IH$9:$JA$9,0),ROWS('6. Patients'!ET$10:ET$107))),0),
IFERROR(SUMPRODUCT('6. Patients'!DG$10:DG$107,OFFSET('6. Patients'!$JB$9,1,MATCH($D74,'6. Patients'!$JC$9:$KZ$9,0),ROWS('6. Patients'!ET$10:ET$107))),0)+
IFERROR(SUMPRODUCT('6. Patients'!DG$10:DG$107,OFFSET('6. Patients'!$LA$9,1,MATCH($D74,'6. Patients'!$LB$9:$LU$9,0),ROWS('6. Patients'!ET$10:ET$107))),0)+
IFERROR(SUMPRODUCT('6. Patients'!DG$10:DG$107,OFFSET('6. Patients'!$LV$9,1,MATCH($D74,'6. Patients'!$LW$9:$NT$9,0),ROWS('6. Patients'!ET$10:ET$107))),0)+
IFERROR(SUMPRODUCT('6. Patients'!DG$10:DG$107,OFFSET('6. Patients'!$NU$9,1,MATCH($D74,'6. Patients'!$NV$9:$OO$9,0),ROWS('6. Patients'!ET$10:ET$107))),0),
IFERROR(SUMPRODUCT('6. Patients'!DG$10:DG$107,OFFSET('6. Patients'!$OP$9,1,MATCH($D74,'6. Patients'!$OQ$9:$QN$9,0),ROWS('6. Patients'!ET$10:ET$107))),0)+
IFERROR(SUMPRODUCT('6. Patients'!DG$10:DG$107,OFFSET('6. Patients'!$QO$9,1,MATCH($D74,'6. Patients'!$QP$9:$RI$9,0),ROWS('6. Patients'!ET$10:ET$107))),0)+
IFERROR(SUMPRODUCT('6. Patients'!DG$10:DG$107,OFFSET('6. Patients'!$RJ$9,1,MATCH($D74,'6. Patients'!$RK$9:$TH$9,0),ROWS('6. Patients'!ET$10:ET$107))),0)+
IFERROR(SUMPRODUCT('6. Patients'!DG$10:DG$107,OFFSET('6. Patients'!$TI$9,1,MATCH($D74,'6. Patients'!$TJ$9:$UC$9,0),ROWS('6. Patients'!ET$10:ET$107))),0))+
IFERROR(VLOOKUP($D74,$H$116:$L$146,COLUMNS($H$115:$J$115)-1+AN$7,0)*$E74*$F74*'1. General Inputs'!$J$25,0),0),0)</f>
        <v>0</v>
      </c>
      <c r="AO74" s="775">
        <f ca="1">ROUNDUP(IFERROR($F74*$E74*CHOOSE(AO$7,
IFERROR(SUMPRODUCT('6. Patients'!DH$10:DH$107,OFFSET('6. Patients'!$DN$9,1,MATCH($D74,'6. Patients'!$DO$9:$FL$9,0),ROWS('6. Patients'!EU$10:EU$107))),0)+
IFERROR(SUMPRODUCT('6. Patients'!DH$10:DH$107,OFFSET('6. Patients'!$FM$9,1,MATCH($D74,'6. Patients'!$FN$9:$GG$9,0),ROWS('6. Patients'!EU$10:EU$107))),0)+
IFERROR(SUMPRODUCT('6. Patients'!DH$10:DH$107,OFFSET('6. Patients'!$GH$9,1,MATCH($D74,'6. Patients'!$GI$9:$IF$9,0),ROWS('6. Patients'!EU$10:EU$107))),0)+
IFERROR(SUMPRODUCT('6. Patients'!DH$10:DH$107,OFFSET('6. Patients'!$IG$9,1,MATCH($D74,'6. Patients'!$IH$9:$JA$9,0),ROWS('6. Patients'!EU$10:EU$107))),0),
IFERROR(SUMPRODUCT('6. Patients'!DH$10:DH$107,OFFSET('6. Patients'!$JB$9,1,MATCH($D74,'6. Patients'!$JC$9:$KZ$9,0),ROWS('6. Patients'!EU$10:EU$107))),0)+
IFERROR(SUMPRODUCT('6. Patients'!DH$10:DH$107,OFFSET('6. Patients'!$LA$9,1,MATCH($D74,'6. Patients'!$LB$9:$LU$9,0),ROWS('6. Patients'!EU$10:EU$107))),0)+
IFERROR(SUMPRODUCT('6. Patients'!DH$10:DH$107,OFFSET('6. Patients'!$LV$9,1,MATCH($D74,'6. Patients'!$LW$9:$NT$9,0),ROWS('6. Patients'!EU$10:EU$107))),0)+
IFERROR(SUMPRODUCT('6. Patients'!DH$10:DH$107,OFFSET('6. Patients'!$NU$9,1,MATCH($D74,'6. Patients'!$NV$9:$OO$9,0),ROWS('6. Patients'!EU$10:EU$107))),0),
IFERROR(SUMPRODUCT('6. Patients'!DH$10:DH$107,OFFSET('6. Patients'!$OP$9,1,MATCH($D74,'6. Patients'!$OQ$9:$QN$9,0),ROWS('6. Patients'!EU$10:EU$107))),0)+
IFERROR(SUMPRODUCT('6. Patients'!DH$10:DH$107,OFFSET('6. Patients'!$QO$9,1,MATCH($D74,'6. Patients'!$QP$9:$RI$9,0),ROWS('6. Patients'!EU$10:EU$107))),0)+
IFERROR(SUMPRODUCT('6. Patients'!DH$10:DH$107,OFFSET('6. Patients'!$RJ$9,1,MATCH($D74,'6. Patients'!$RK$9:$TH$9,0),ROWS('6. Patients'!EU$10:EU$107))),0)+
IFERROR(SUMPRODUCT('6. Patients'!DH$10:DH$107,OFFSET('6. Patients'!$TI$9,1,MATCH($D74,'6. Patients'!$TJ$9:$UC$9,0),ROWS('6. Patients'!EU$10:EU$107))),0))+
IFERROR(VLOOKUP($D74,$H$116:$L$146,COLUMNS($H$115:$J$115)-1+AO$7,0)*$E74*$F74*'1. General Inputs'!$J$25,0),0),0)</f>
        <v>0</v>
      </c>
      <c r="AP74" s="775">
        <f ca="1">ROUNDUP(IFERROR($F74*$E74*CHOOSE(AP$7,
IFERROR(SUMPRODUCT('6. Patients'!DI$10:DI$107,OFFSET('6. Patients'!$DN$9,1,MATCH($D74,'6. Patients'!$DO$9:$FL$9,0),ROWS('6. Patients'!EV$10:EV$107))),0)+
IFERROR(SUMPRODUCT('6. Patients'!DI$10:DI$107,OFFSET('6. Patients'!$FM$9,1,MATCH($D74,'6. Patients'!$FN$9:$GG$9,0),ROWS('6. Patients'!EV$10:EV$107))),0)+
IFERROR(SUMPRODUCT('6. Patients'!DI$10:DI$107,OFFSET('6. Patients'!$GH$9,1,MATCH($D74,'6. Patients'!$GI$9:$IF$9,0),ROWS('6. Patients'!EV$10:EV$107))),0)+
IFERROR(SUMPRODUCT('6. Patients'!DI$10:DI$107,OFFSET('6. Patients'!$IG$9,1,MATCH($D74,'6. Patients'!$IH$9:$JA$9,0),ROWS('6. Patients'!EV$10:EV$107))),0),
IFERROR(SUMPRODUCT('6. Patients'!DI$10:DI$107,OFFSET('6. Patients'!$JB$9,1,MATCH($D74,'6. Patients'!$JC$9:$KZ$9,0),ROWS('6. Patients'!EV$10:EV$107))),0)+
IFERROR(SUMPRODUCT('6. Patients'!DI$10:DI$107,OFFSET('6. Patients'!$LA$9,1,MATCH($D74,'6. Patients'!$LB$9:$LU$9,0),ROWS('6. Patients'!EV$10:EV$107))),0)+
IFERROR(SUMPRODUCT('6. Patients'!DI$10:DI$107,OFFSET('6. Patients'!$LV$9,1,MATCH($D74,'6. Patients'!$LW$9:$NT$9,0),ROWS('6. Patients'!EV$10:EV$107))),0)+
IFERROR(SUMPRODUCT('6. Patients'!DI$10:DI$107,OFFSET('6. Patients'!$NU$9,1,MATCH($D74,'6. Patients'!$NV$9:$OO$9,0),ROWS('6. Patients'!EV$10:EV$107))),0),
IFERROR(SUMPRODUCT('6. Patients'!DI$10:DI$107,OFFSET('6. Patients'!$OP$9,1,MATCH($D74,'6. Patients'!$OQ$9:$QN$9,0),ROWS('6. Patients'!EV$10:EV$107))),0)+
IFERROR(SUMPRODUCT('6. Patients'!DI$10:DI$107,OFFSET('6. Patients'!$QO$9,1,MATCH($D74,'6. Patients'!$QP$9:$RI$9,0),ROWS('6. Patients'!EV$10:EV$107))),0)+
IFERROR(SUMPRODUCT('6. Patients'!DI$10:DI$107,OFFSET('6. Patients'!$RJ$9,1,MATCH($D74,'6. Patients'!$RK$9:$TH$9,0),ROWS('6. Patients'!EV$10:EV$107))),0)+
IFERROR(SUMPRODUCT('6. Patients'!DI$10:DI$107,OFFSET('6. Patients'!$TI$9,1,MATCH($D74,'6. Patients'!$TJ$9:$UC$9,0),ROWS('6. Patients'!EV$10:EV$107))),0))+
IFERROR(VLOOKUP($D74,$H$116:$L$146,COLUMNS($H$115:$J$115)-1+AP$7,0)*$E74*$F74*'1. General Inputs'!$J$25,0),0),0)</f>
        <v>0</v>
      </c>
      <c r="AQ74" s="775">
        <f ca="1">ROUNDUP(IFERROR($F74*$E74*CHOOSE(AQ$7,
IFERROR(SUMPRODUCT('6. Patients'!DJ$10:DJ$107,OFFSET('6. Patients'!$DN$9,1,MATCH($D74,'6. Patients'!$DO$9:$FL$9,0),ROWS('6. Patients'!EW$10:EW$107))),0)+
IFERROR(SUMPRODUCT('6. Patients'!DJ$10:DJ$107,OFFSET('6. Patients'!$FM$9,1,MATCH($D74,'6. Patients'!$FN$9:$GG$9,0),ROWS('6. Patients'!EW$10:EW$107))),0)+
IFERROR(SUMPRODUCT('6. Patients'!DJ$10:DJ$107,OFFSET('6. Patients'!$GH$9,1,MATCH($D74,'6. Patients'!$GI$9:$IF$9,0),ROWS('6. Patients'!EW$10:EW$107))),0)+
IFERROR(SUMPRODUCT('6. Patients'!DJ$10:DJ$107,OFFSET('6. Patients'!$IG$9,1,MATCH($D74,'6. Patients'!$IH$9:$JA$9,0),ROWS('6. Patients'!EW$10:EW$107))),0),
IFERROR(SUMPRODUCT('6. Patients'!DJ$10:DJ$107,OFFSET('6. Patients'!$JB$9,1,MATCH($D74,'6. Patients'!$JC$9:$KZ$9,0),ROWS('6. Patients'!EW$10:EW$107))),0)+
IFERROR(SUMPRODUCT('6. Patients'!DJ$10:DJ$107,OFFSET('6. Patients'!$LA$9,1,MATCH($D74,'6. Patients'!$LB$9:$LU$9,0),ROWS('6. Patients'!EW$10:EW$107))),0)+
IFERROR(SUMPRODUCT('6. Patients'!DJ$10:DJ$107,OFFSET('6. Patients'!$LV$9,1,MATCH($D74,'6. Patients'!$LW$9:$NT$9,0),ROWS('6. Patients'!EW$10:EW$107))),0)+
IFERROR(SUMPRODUCT('6. Patients'!DJ$10:DJ$107,OFFSET('6. Patients'!$NU$9,1,MATCH($D74,'6. Patients'!$NV$9:$OO$9,0),ROWS('6. Patients'!EW$10:EW$107))),0),
IFERROR(SUMPRODUCT('6. Patients'!DJ$10:DJ$107,OFFSET('6. Patients'!$OP$9,1,MATCH($D74,'6. Patients'!$OQ$9:$QN$9,0),ROWS('6. Patients'!EW$10:EW$107))),0)+
IFERROR(SUMPRODUCT('6. Patients'!DJ$10:DJ$107,OFFSET('6. Patients'!$QO$9,1,MATCH($D74,'6. Patients'!$QP$9:$RI$9,0),ROWS('6. Patients'!EW$10:EW$107))),0)+
IFERROR(SUMPRODUCT('6. Patients'!DJ$10:DJ$107,OFFSET('6. Patients'!$RJ$9,1,MATCH($D74,'6. Patients'!$RK$9:$TH$9,0),ROWS('6. Patients'!EW$10:EW$107))),0)+
IFERROR(SUMPRODUCT('6. Patients'!DJ$10:DJ$107,OFFSET('6. Patients'!$TI$9,1,MATCH($D74,'6. Patients'!$TJ$9:$UC$9,0),ROWS('6. Patients'!EW$10:EW$107))),0))+
IFERROR(VLOOKUP($D74,$H$116:$L$146,COLUMNS($H$115:$J$115)-1+AQ$7,0)*$E74*$F74*'1. General Inputs'!$J$25,0),0),0)</f>
        <v>0</v>
      </c>
      <c r="AT74" s="309"/>
      <c r="AZ74" s="335">
        <f ca="1">IFERROR(SUM(OFFSET('7. Consumption'!H74,0,1,,MIN('1. General Inputs'!$J$29,COLUMNS('7. Consumption'!H$9:$AQ$9)-1))),0)+MAX(0,$AQ74*('1. General Inputs'!$J$29-COLUMNS('7. Consumption'!H$9:$AQ$9)+1))</f>
        <v>0</v>
      </c>
      <c r="BA74" s="335">
        <f ca="1">IFERROR(SUM(OFFSET('7. Consumption'!I74,0,1,,MIN('1. General Inputs'!$J$29,COLUMNS('7. Consumption'!I$9:$AQ$9)-1))),0)+MAX(0,$AQ74*('1. General Inputs'!$J$29-COLUMNS('7. Consumption'!I$9:$AQ$9)+1))</f>
        <v>0</v>
      </c>
      <c r="BB74" s="335">
        <f ca="1">IFERROR(SUM(OFFSET('7. Consumption'!J74,0,1,,MIN('1. General Inputs'!$J$29,COLUMNS('7. Consumption'!J$9:$AQ$9)-1))),0)+MAX(0,$AQ74*('1. General Inputs'!$J$29-COLUMNS('7. Consumption'!J$9:$AQ$9)+1))</f>
        <v>0</v>
      </c>
      <c r="BC74" s="335">
        <f ca="1">IFERROR(SUM(OFFSET('7. Consumption'!K74,0,1,,MIN('1. General Inputs'!$J$29,COLUMNS('7. Consumption'!K$9:$AQ$9)-1))),0)+MAX(0,$AQ74*('1. General Inputs'!$J$29-COLUMNS('7. Consumption'!K$9:$AQ$9)+1))</f>
        <v>0</v>
      </c>
      <c r="BD74" s="335">
        <f ca="1">IFERROR(SUM(OFFSET('7. Consumption'!L74,0,1,,MIN('1. General Inputs'!$J$29,COLUMNS('7. Consumption'!L$9:$AQ$9)-1))),0)+MAX(0,$AQ74*('1. General Inputs'!$J$29-COLUMNS('7. Consumption'!L$9:$AQ$9)+1))</f>
        <v>0</v>
      </c>
      <c r="BE74" s="335">
        <f ca="1">IFERROR(SUM(OFFSET('7. Consumption'!M74,0,1,,MIN('1. General Inputs'!$J$29,COLUMNS('7. Consumption'!M$9:$AQ$9)-1))),0)+MAX(0,$AQ74*('1. General Inputs'!$J$29-COLUMNS('7. Consumption'!M$9:$AQ$9)+1))</f>
        <v>0</v>
      </c>
      <c r="BF74" s="335">
        <f ca="1">IFERROR(SUM(OFFSET('7. Consumption'!N74,0,1,,MIN('1. General Inputs'!$J$29,COLUMNS('7. Consumption'!N$9:$AQ$9)-1))),0)+MAX(0,$AQ74*('1. General Inputs'!$J$29-COLUMNS('7. Consumption'!N$9:$AQ$9)+1))</f>
        <v>0</v>
      </c>
      <c r="BG74" s="335">
        <f ca="1">IFERROR(SUM(OFFSET('7. Consumption'!O74,0,1,,MIN('1. General Inputs'!$J$29,COLUMNS('7. Consumption'!O$9:$AQ$9)-1))),0)+MAX(0,$AQ74*('1. General Inputs'!$J$29-COLUMNS('7. Consumption'!O$9:$AQ$9)+1))</f>
        <v>0</v>
      </c>
      <c r="BH74" s="335">
        <f ca="1">IFERROR(SUM(OFFSET('7. Consumption'!P74,0,1,,MIN('1. General Inputs'!$J$29,COLUMNS('7. Consumption'!P$9:$AQ$9)-1))),0)+MAX(0,$AQ74*('1. General Inputs'!$J$29-COLUMNS('7. Consumption'!P$9:$AQ$9)+1))</f>
        <v>0</v>
      </c>
      <c r="BI74" s="335">
        <f ca="1">IFERROR(SUM(OFFSET('7. Consumption'!Q74,0,1,,MIN('1. General Inputs'!$J$29,COLUMNS('7. Consumption'!Q$9:$AQ$9)-1))),0)+MAX(0,$AQ74*('1. General Inputs'!$J$29-COLUMNS('7. Consumption'!Q$9:$AQ$9)+1))</f>
        <v>0</v>
      </c>
      <c r="BJ74" s="335">
        <f ca="1">IFERROR(SUM(OFFSET('7. Consumption'!R74,0,1,,MIN('1. General Inputs'!$J$29,COLUMNS('7. Consumption'!R$9:$AQ$9)-1))),0)+MAX(0,$AQ74*('1. General Inputs'!$J$29-COLUMNS('7. Consumption'!R$9:$AQ$9)+1))</f>
        <v>0</v>
      </c>
      <c r="BK74" s="335">
        <f ca="1">IFERROR(SUM(OFFSET('7. Consumption'!S74,0,1,,MIN('1. General Inputs'!$J$29,COLUMNS('7. Consumption'!S$9:$AQ$9)-1))),0)+MAX(0,$AQ74*('1. General Inputs'!$J$29-COLUMNS('7. Consumption'!S$9:$AQ$9)+1))</f>
        <v>0</v>
      </c>
      <c r="BL74" s="335">
        <f ca="1">IFERROR(SUM(OFFSET('7. Consumption'!T74,0,1,,MIN('1. General Inputs'!$J$29,COLUMNS('7. Consumption'!T$9:$AQ$9)-1))),0)+MAX(0,$AQ74*('1. General Inputs'!$J$29-COLUMNS('7. Consumption'!T$9:$AQ$9)+1))</f>
        <v>0</v>
      </c>
      <c r="BM74" s="335">
        <f ca="1">IFERROR(SUM(OFFSET('7. Consumption'!U74,0,1,,MIN('1. General Inputs'!$J$29,COLUMNS('7. Consumption'!U$9:$AQ$9)-1))),0)+MAX(0,$AQ74*('1. General Inputs'!$J$29-COLUMNS('7. Consumption'!U$9:$AQ$9)+1))</f>
        <v>0</v>
      </c>
      <c r="BN74" s="335">
        <f ca="1">IFERROR(SUM(OFFSET('7. Consumption'!V74,0,1,,MIN('1. General Inputs'!$J$29,COLUMNS('7. Consumption'!V$9:$AQ$9)-1))),0)+MAX(0,$AQ74*('1. General Inputs'!$J$29-COLUMNS('7. Consumption'!V$9:$AQ$9)+1))</f>
        <v>0</v>
      </c>
      <c r="BO74" s="335">
        <f ca="1">IFERROR(SUM(OFFSET('7. Consumption'!W74,0,1,,MIN('1. General Inputs'!$J$29,COLUMNS('7. Consumption'!W$9:$AQ$9)-1))),0)+MAX(0,$AQ74*('1. General Inputs'!$J$29-COLUMNS('7. Consumption'!W$9:$AQ$9)+1))</f>
        <v>0</v>
      </c>
      <c r="BP74" s="335">
        <f ca="1">IFERROR(SUM(OFFSET('7. Consumption'!X74,0,1,,MIN('1. General Inputs'!$J$29,COLUMNS('7. Consumption'!X$9:$AQ$9)-1))),0)+MAX(0,$AQ74*('1. General Inputs'!$J$29-COLUMNS('7. Consumption'!X$9:$AQ$9)+1))</f>
        <v>0</v>
      </c>
      <c r="BQ74" s="335">
        <f ca="1">IFERROR(SUM(OFFSET('7. Consumption'!Y74,0,1,,MIN('1. General Inputs'!$J$29,COLUMNS('7. Consumption'!Y$9:$AQ$9)-1))),0)+MAX(0,$AQ74*('1. General Inputs'!$J$29-COLUMNS('7. Consumption'!Y$9:$AQ$9)+1))</f>
        <v>0</v>
      </c>
      <c r="BR74" s="335">
        <f ca="1">IFERROR(SUM(OFFSET('7. Consumption'!Z74,0,1,,MIN('1. General Inputs'!$J$29,COLUMNS('7. Consumption'!Z$9:$AQ$9)-1))),0)+MAX(0,$AQ74*('1. General Inputs'!$J$29-COLUMNS('7. Consumption'!Z$9:$AQ$9)+1))</f>
        <v>0</v>
      </c>
      <c r="BS74" s="335">
        <f ca="1">IFERROR(SUM(OFFSET('7. Consumption'!AA74,0,1,,MIN('1. General Inputs'!$J$29,COLUMNS('7. Consumption'!AA$9:$AQ$9)-1))),0)+MAX(0,$AQ74*('1. General Inputs'!$J$29-COLUMNS('7. Consumption'!AA$9:$AQ$9)+1))</f>
        <v>0</v>
      </c>
      <c r="BT74" s="335">
        <f ca="1">IFERROR(SUM(OFFSET('7. Consumption'!AB74,0,1,,MIN('1. General Inputs'!$J$29,COLUMNS('7. Consumption'!AB$9:$AQ$9)-1))),0)+MAX(0,$AQ74*('1. General Inputs'!$J$29-COLUMNS('7. Consumption'!AB$9:$AQ$9)+1))</f>
        <v>0</v>
      </c>
      <c r="BU74" s="335">
        <f ca="1">IFERROR(SUM(OFFSET('7. Consumption'!AC74,0,1,,MIN('1. General Inputs'!$J$29,COLUMNS('7. Consumption'!AC$9:$AQ$9)-1))),0)+MAX(0,$AQ74*('1. General Inputs'!$J$29-COLUMNS('7. Consumption'!AC$9:$AQ$9)+1))</f>
        <v>0</v>
      </c>
      <c r="BV74" s="335">
        <f ca="1">IFERROR(SUM(OFFSET('7. Consumption'!AD74,0,1,,MIN('1. General Inputs'!$J$29,COLUMNS('7. Consumption'!AD$9:$AQ$9)-1))),0)+MAX(0,$AQ74*('1. General Inputs'!$J$29-COLUMNS('7. Consumption'!AD$9:$AQ$9)+1))</f>
        <v>0</v>
      </c>
      <c r="BW74" s="335">
        <f ca="1">IFERROR(SUM(OFFSET('7. Consumption'!AE74,0,1,,MIN('1. General Inputs'!$J$29,COLUMNS('7. Consumption'!AE$9:$AQ$9)-1))),0)+MAX(0,$AQ74*('1. General Inputs'!$J$29-COLUMNS('7. Consumption'!AE$9:$AQ$9)+1))</f>
        <v>0</v>
      </c>
      <c r="BX74" s="335">
        <f ca="1">IFERROR(SUM(OFFSET('7. Consumption'!AF74,0,1,,MIN('1. General Inputs'!$J$29,COLUMNS('7. Consumption'!AF$9:$AQ$9)-1))),0)+MAX(0,$AQ74*('1. General Inputs'!$J$29-COLUMNS('7. Consumption'!AF$9:$AQ$9)+1))</f>
        <v>0</v>
      </c>
      <c r="BY74" s="335">
        <f ca="1">IFERROR(SUM(OFFSET('7. Consumption'!AG74,0,1,,MIN('1. General Inputs'!$J$29,COLUMNS('7. Consumption'!AG$9:$AQ$9)-1))),0)+MAX(0,$AQ74*('1. General Inputs'!$J$29-COLUMNS('7. Consumption'!AG$9:$AQ$9)+1))</f>
        <v>0</v>
      </c>
      <c r="BZ74" s="335">
        <f ca="1">IFERROR(SUM(OFFSET('7. Consumption'!AH74,0,1,,MIN('1. General Inputs'!$J$29,COLUMNS('7. Consumption'!AH$9:$AQ$9)-1))),0)+MAX(0,$AQ74*('1. General Inputs'!$J$29-COLUMNS('7. Consumption'!AH$9:$AQ$9)+1))</f>
        <v>0</v>
      </c>
      <c r="CA74" s="335">
        <f ca="1">IFERROR(SUM(OFFSET('7. Consumption'!AI74,0,1,,MIN('1. General Inputs'!$J$29,COLUMNS('7. Consumption'!AI$9:$AQ$9)-1))),0)+MAX(0,$AQ74*('1. General Inputs'!$J$29-COLUMNS('7. Consumption'!AI$9:$AQ$9)+1))</f>
        <v>0</v>
      </c>
      <c r="CB74" s="335">
        <f ca="1">IFERROR(SUM(OFFSET('7. Consumption'!AJ74,0,1,,MIN('1. General Inputs'!$J$29,COLUMNS('7. Consumption'!AJ$9:$AQ$9)-1))),0)+MAX(0,$AQ74*('1. General Inputs'!$J$29-COLUMNS('7. Consumption'!AJ$9:$AQ$9)+1))</f>
        <v>0</v>
      </c>
      <c r="CC74" s="335">
        <f ca="1">IFERROR(SUM(OFFSET('7. Consumption'!AK74,0,1,,MIN('1. General Inputs'!$J$29,COLUMNS('7. Consumption'!AK$9:$AQ$9)-1))),0)+MAX(0,$AQ74*('1. General Inputs'!$J$29-COLUMNS('7. Consumption'!AK$9:$AQ$9)+1))</f>
        <v>0</v>
      </c>
      <c r="CD74" s="335">
        <f ca="1">IFERROR(SUM(OFFSET('7. Consumption'!AL74,0,1,,MIN('1. General Inputs'!$J$29,COLUMNS('7. Consumption'!AL$9:$AQ$9)-1))),0)+MAX(0,$AQ74*('1. General Inputs'!$J$29-COLUMNS('7. Consumption'!AL$9:$AQ$9)+1))</f>
        <v>0</v>
      </c>
      <c r="CE74" s="335">
        <f ca="1">IFERROR(SUM(OFFSET('7. Consumption'!AM74,0,1,,MIN('1. General Inputs'!$J$29,COLUMNS('7. Consumption'!AM$9:$AQ$9)-1))),0)+MAX(0,$AQ74*('1. General Inputs'!$J$29-COLUMNS('7. Consumption'!AM$9:$AQ$9)+1))</f>
        <v>0</v>
      </c>
      <c r="CF74" s="335">
        <f ca="1">IFERROR(SUM(OFFSET('7. Consumption'!AN74,0,1,,MIN('1. General Inputs'!$J$29,COLUMNS('7. Consumption'!AN$9:$AQ$9)-1))),0)+MAX(0,$AQ74*('1. General Inputs'!$J$29-COLUMNS('7. Consumption'!AN$9:$AQ$9)+1))</f>
        <v>0</v>
      </c>
      <c r="CG74" s="335">
        <f ca="1">IFERROR(SUM(OFFSET('7. Consumption'!AO74,0,1,,MIN('1. General Inputs'!$J$29,COLUMNS('7. Consumption'!AO$9:$AQ$9)-1))),0)+MAX(0,$AQ74*('1. General Inputs'!$J$29-COLUMNS('7. Consumption'!AO$9:$AQ$9)+1))</f>
        <v>0</v>
      </c>
      <c r="CH74" s="335">
        <f ca="1">IFERROR(SUM(OFFSET('7. Consumption'!AP74,0,1,,MIN('1. General Inputs'!$J$29,COLUMNS('7. Consumption'!AP$9:$AQ$9)-1))),0)+MAX(0,$AQ74*('1. General Inputs'!$J$29-COLUMNS('7. Consumption'!AP$9:$AQ$9)+1))</f>
        <v>0</v>
      </c>
      <c r="CI74" s="335">
        <f ca="1">IFERROR(SUM(OFFSET('7. Consumption'!AQ74,0,1,,MIN('1. General Inputs'!$J$29,COLUMNS('7. Consumption'!AQ$9:$AQ$9)-1))),0)+MAX(0,$AQ74*('1. General Inputs'!$J$29-COLUMNS('7. Consumption'!AQ$9:$AQ$9)+1))</f>
        <v>0</v>
      </c>
    </row>
    <row r="75" spans="2:87" ht="15" hidden="1" outlineLevel="1" x14ac:dyDescent="0.25">
      <c r="B75" s="772"/>
      <c r="C75" s="772" t="str">
        <f>IFERROR(VLOOKUP(ROWS($C$9:$C75),'5. Form Breakdown'!$AI$11:$AJ$138,COLUMNS('5. Form Breakdown'!$AI$11:$AJ$11),0),"")</f>
        <v/>
      </c>
      <c r="D75" s="772" t="str">
        <f>IFERROR(VLOOKUP($C75,'5a. Dosing'!$E$11:$F$138,2,0),"")</f>
        <v/>
      </c>
      <c r="E75" s="773" t="str">
        <f>IFERROR(INDEX('5. Form Breakdown'!$AL$11:$BL$138,MATCH('7. Consumption'!$C75,'5. Form Breakdown'!$AK$11:$AK$138,0),MATCH('5. Form Breakdown'!$AX$10,'5. Form Breakdown'!$AL$10:$BL$10,0)),"")</f>
        <v/>
      </c>
      <c r="F75" s="774" t="str">
        <f>IFERROR(INDEX('5. Form Breakdown'!$AL$11:$BL$138,MATCH('7. Consumption'!$C75,'5. Form Breakdown'!$AK$11:$AK$138,0),MATCH('5. Form Breakdown'!$BL$10,'5. Form Breakdown'!$AL$10:$BL$10,0)),"")</f>
        <v/>
      </c>
      <c r="H75" s="775">
        <f ca="1">ROUNDUP(IFERROR($F75*$E75*CHOOSE(H$7,
IFERROR(SUMPRODUCT('6. Patients'!CA$10:CA$107,OFFSET('6. Patients'!$DN$9,1,MATCH($D75,'6. Patients'!$DO$9:$FL$9,0),ROWS('6. Patients'!DN$10:DN$107))),0)+
IFERROR(SUMPRODUCT('6. Patients'!CA$10:CA$107,OFFSET('6. Patients'!$FM$9,1,MATCH($D75,'6. Patients'!$FN$9:$GG$9,0),ROWS('6. Patients'!DN$10:DN$107))),0)+
IFERROR(SUMPRODUCT('6. Patients'!CA$10:CA$107,OFFSET('6. Patients'!$GH$9,1,MATCH($D75,'6. Patients'!$GI$9:$IF$9,0),ROWS('6. Patients'!DN$10:DN$107))),0)+
IFERROR(SUMPRODUCT('6. Patients'!CA$10:CA$107,OFFSET('6. Patients'!$IG$9,1,MATCH($D75,'6. Patients'!$IH$9:$JA$9,0),ROWS('6. Patients'!DN$10:DN$107))),0),
IFERROR(SUMPRODUCT('6. Patients'!CA$10:CA$107,OFFSET('6. Patients'!$JB$9,1,MATCH($D75,'6. Patients'!$JC$9:$KZ$9,0),ROWS('6. Patients'!DN$10:DN$107))),0)+
IFERROR(SUMPRODUCT('6. Patients'!CA$10:CA$107,OFFSET('6. Patients'!$LA$9,1,MATCH($D75,'6. Patients'!$LB$9:$LU$9,0),ROWS('6. Patients'!DN$10:DN$107))),0)+
IFERROR(SUMPRODUCT('6. Patients'!CA$10:CA$107,OFFSET('6. Patients'!$LV$9,1,MATCH($D75,'6. Patients'!$LW$9:$NT$9,0),ROWS('6. Patients'!DN$10:DN$107))),0)+
IFERROR(SUMPRODUCT('6. Patients'!CA$10:CA$107,OFFSET('6. Patients'!$NU$9,1,MATCH($D75,'6. Patients'!$NV$9:$OO$9,0),ROWS('6. Patients'!DN$10:DN$107))),0),
IFERROR(SUMPRODUCT('6. Patients'!CA$10:CA$107,OFFSET('6. Patients'!$OP$9,1,MATCH($D75,'6. Patients'!$OQ$9:$QN$9,0),ROWS('6. Patients'!DN$10:DN$107))),0)+
IFERROR(SUMPRODUCT('6. Patients'!CA$10:CA$107,OFFSET('6. Patients'!$QO$9,1,MATCH($D75,'6. Patients'!$QP$9:$RI$9,0),ROWS('6. Patients'!DN$10:DN$107))),0)+
IFERROR(SUMPRODUCT('6. Patients'!CA$10:CA$107,OFFSET('6. Patients'!$RJ$9,1,MATCH($D75,'6. Patients'!$RK$9:$TH$9,0),ROWS('6. Patients'!DN$10:DN$107))),0)+
IFERROR(SUMPRODUCT('6. Patients'!CA$10:CA$107,OFFSET('6. Patients'!$TI$9,1,MATCH($D75,'6. Patients'!$TJ$9:$UC$9,0),ROWS('6. Patients'!DN$10:DN$107))),0))+
IFERROR(VLOOKUP($D75,$H$116:$L$146,COLUMNS($H$115:$J$115)-1+H$7,0)*$E75*$F75*'1. General Inputs'!$J$25,0),0),0)</f>
        <v>0</v>
      </c>
      <c r="I75" s="775">
        <f ca="1">ROUNDUP(IFERROR($F75*$E75*CHOOSE(I$7,
IFERROR(SUMPRODUCT('6. Patients'!CB$10:CB$107,OFFSET('6. Patients'!$DN$9,1,MATCH($D75,'6. Patients'!$DO$9:$FL$9,0),ROWS('6. Patients'!DO$10:DO$107))),0)+
IFERROR(SUMPRODUCT('6. Patients'!CB$10:CB$107,OFFSET('6. Patients'!$FM$9,1,MATCH($D75,'6. Patients'!$FN$9:$GG$9,0),ROWS('6. Patients'!DO$10:DO$107))),0)+
IFERROR(SUMPRODUCT('6. Patients'!CB$10:CB$107,OFFSET('6. Patients'!$GH$9,1,MATCH($D75,'6. Patients'!$GI$9:$IF$9,0),ROWS('6. Patients'!DO$10:DO$107))),0)+
IFERROR(SUMPRODUCT('6. Patients'!CB$10:CB$107,OFFSET('6. Patients'!$IG$9,1,MATCH($D75,'6. Patients'!$IH$9:$JA$9,0),ROWS('6. Patients'!DO$10:DO$107))),0),
IFERROR(SUMPRODUCT('6. Patients'!CB$10:CB$107,OFFSET('6. Patients'!$JB$9,1,MATCH($D75,'6. Patients'!$JC$9:$KZ$9,0),ROWS('6. Patients'!DO$10:DO$107))),0)+
IFERROR(SUMPRODUCT('6. Patients'!CB$10:CB$107,OFFSET('6. Patients'!$LA$9,1,MATCH($D75,'6. Patients'!$LB$9:$LU$9,0),ROWS('6. Patients'!DO$10:DO$107))),0)+
IFERROR(SUMPRODUCT('6. Patients'!CB$10:CB$107,OFFSET('6. Patients'!$LV$9,1,MATCH($D75,'6. Patients'!$LW$9:$NT$9,0),ROWS('6. Patients'!DO$10:DO$107))),0)+
IFERROR(SUMPRODUCT('6. Patients'!CB$10:CB$107,OFFSET('6. Patients'!$NU$9,1,MATCH($D75,'6. Patients'!$NV$9:$OO$9,0),ROWS('6. Patients'!DO$10:DO$107))),0),
IFERROR(SUMPRODUCT('6. Patients'!CB$10:CB$107,OFFSET('6. Patients'!$OP$9,1,MATCH($D75,'6. Patients'!$OQ$9:$QN$9,0),ROWS('6. Patients'!DO$10:DO$107))),0)+
IFERROR(SUMPRODUCT('6. Patients'!CB$10:CB$107,OFFSET('6. Patients'!$QO$9,1,MATCH($D75,'6. Patients'!$QP$9:$RI$9,0),ROWS('6. Patients'!DO$10:DO$107))),0)+
IFERROR(SUMPRODUCT('6. Patients'!CB$10:CB$107,OFFSET('6. Patients'!$RJ$9,1,MATCH($D75,'6. Patients'!$RK$9:$TH$9,0),ROWS('6. Patients'!DO$10:DO$107))),0)+
IFERROR(SUMPRODUCT('6. Patients'!CB$10:CB$107,OFFSET('6. Patients'!$TI$9,1,MATCH($D75,'6. Patients'!$TJ$9:$UC$9,0),ROWS('6. Patients'!DO$10:DO$107))),0))+
IFERROR(VLOOKUP($D75,$H$116:$L$146,COLUMNS($H$115:$J$115)-1+I$7,0)*$E75*$F75*'1. General Inputs'!$J$25,0),0),0)</f>
        <v>0</v>
      </c>
      <c r="J75" s="775">
        <f ca="1">ROUNDUP(IFERROR($F75*$E75*CHOOSE(J$7,
IFERROR(SUMPRODUCT('6. Patients'!CC$10:CC$107,OFFSET('6. Patients'!$DN$9,1,MATCH($D75,'6. Patients'!$DO$9:$FL$9,0),ROWS('6. Patients'!DP$10:DP$107))),0)+
IFERROR(SUMPRODUCT('6. Patients'!CC$10:CC$107,OFFSET('6. Patients'!$FM$9,1,MATCH($D75,'6. Patients'!$FN$9:$GG$9,0),ROWS('6. Patients'!DP$10:DP$107))),0)+
IFERROR(SUMPRODUCT('6. Patients'!CC$10:CC$107,OFFSET('6. Patients'!$GH$9,1,MATCH($D75,'6. Patients'!$GI$9:$IF$9,0),ROWS('6. Patients'!DP$10:DP$107))),0)+
IFERROR(SUMPRODUCT('6. Patients'!CC$10:CC$107,OFFSET('6. Patients'!$IG$9,1,MATCH($D75,'6. Patients'!$IH$9:$JA$9,0),ROWS('6. Patients'!DP$10:DP$107))),0),
IFERROR(SUMPRODUCT('6. Patients'!CC$10:CC$107,OFFSET('6. Patients'!$JB$9,1,MATCH($D75,'6. Patients'!$JC$9:$KZ$9,0),ROWS('6. Patients'!DP$10:DP$107))),0)+
IFERROR(SUMPRODUCT('6. Patients'!CC$10:CC$107,OFFSET('6. Patients'!$LA$9,1,MATCH($D75,'6. Patients'!$LB$9:$LU$9,0),ROWS('6. Patients'!DP$10:DP$107))),0)+
IFERROR(SUMPRODUCT('6. Patients'!CC$10:CC$107,OFFSET('6. Patients'!$LV$9,1,MATCH($D75,'6. Patients'!$LW$9:$NT$9,0),ROWS('6. Patients'!DP$10:DP$107))),0)+
IFERROR(SUMPRODUCT('6. Patients'!CC$10:CC$107,OFFSET('6. Patients'!$NU$9,1,MATCH($D75,'6. Patients'!$NV$9:$OO$9,0),ROWS('6. Patients'!DP$10:DP$107))),0),
IFERROR(SUMPRODUCT('6. Patients'!CC$10:CC$107,OFFSET('6. Patients'!$OP$9,1,MATCH($D75,'6. Patients'!$OQ$9:$QN$9,0),ROWS('6. Patients'!DP$10:DP$107))),0)+
IFERROR(SUMPRODUCT('6. Patients'!CC$10:CC$107,OFFSET('6. Patients'!$QO$9,1,MATCH($D75,'6. Patients'!$QP$9:$RI$9,0),ROWS('6. Patients'!DP$10:DP$107))),0)+
IFERROR(SUMPRODUCT('6. Patients'!CC$10:CC$107,OFFSET('6. Patients'!$RJ$9,1,MATCH($D75,'6. Patients'!$RK$9:$TH$9,0),ROWS('6. Patients'!DP$10:DP$107))),0)+
IFERROR(SUMPRODUCT('6. Patients'!CC$10:CC$107,OFFSET('6. Patients'!$TI$9,1,MATCH($D75,'6. Patients'!$TJ$9:$UC$9,0),ROWS('6. Patients'!DP$10:DP$107))),0))+
IFERROR(VLOOKUP($D75,$H$116:$L$146,COLUMNS($H$115:$J$115)-1+J$7,0)*$E75*$F75*'1. General Inputs'!$J$25,0),0),0)</f>
        <v>0</v>
      </c>
      <c r="K75" s="775">
        <f ca="1">ROUNDUP(IFERROR($F75*$E75*CHOOSE(K$7,
IFERROR(SUMPRODUCT('6. Patients'!CD$10:CD$107,OFFSET('6. Patients'!$DN$9,1,MATCH($D75,'6. Patients'!$DO$9:$FL$9,0),ROWS('6. Patients'!DQ$10:DQ$107))),0)+
IFERROR(SUMPRODUCT('6. Patients'!CD$10:CD$107,OFFSET('6. Patients'!$FM$9,1,MATCH($D75,'6. Patients'!$FN$9:$GG$9,0),ROWS('6. Patients'!DQ$10:DQ$107))),0)+
IFERROR(SUMPRODUCT('6. Patients'!CD$10:CD$107,OFFSET('6. Patients'!$GH$9,1,MATCH($D75,'6. Patients'!$GI$9:$IF$9,0),ROWS('6. Patients'!DQ$10:DQ$107))),0)+
IFERROR(SUMPRODUCT('6. Patients'!CD$10:CD$107,OFFSET('6. Patients'!$IG$9,1,MATCH($D75,'6. Patients'!$IH$9:$JA$9,0),ROWS('6. Patients'!DQ$10:DQ$107))),0),
IFERROR(SUMPRODUCT('6. Patients'!CD$10:CD$107,OFFSET('6. Patients'!$JB$9,1,MATCH($D75,'6. Patients'!$JC$9:$KZ$9,0),ROWS('6. Patients'!DQ$10:DQ$107))),0)+
IFERROR(SUMPRODUCT('6. Patients'!CD$10:CD$107,OFFSET('6. Patients'!$LA$9,1,MATCH($D75,'6. Patients'!$LB$9:$LU$9,0),ROWS('6. Patients'!DQ$10:DQ$107))),0)+
IFERROR(SUMPRODUCT('6. Patients'!CD$10:CD$107,OFFSET('6. Patients'!$LV$9,1,MATCH($D75,'6. Patients'!$LW$9:$NT$9,0),ROWS('6. Patients'!DQ$10:DQ$107))),0)+
IFERROR(SUMPRODUCT('6. Patients'!CD$10:CD$107,OFFSET('6. Patients'!$NU$9,1,MATCH($D75,'6. Patients'!$NV$9:$OO$9,0),ROWS('6. Patients'!DQ$10:DQ$107))),0),
IFERROR(SUMPRODUCT('6. Patients'!CD$10:CD$107,OFFSET('6. Patients'!$OP$9,1,MATCH($D75,'6. Patients'!$OQ$9:$QN$9,0),ROWS('6. Patients'!DQ$10:DQ$107))),0)+
IFERROR(SUMPRODUCT('6. Patients'!CD$10:CD$107,OFFSET('6. Patients'!$QO$9,1,MATCH($D75,'6. Patients'!$QP$9:$RI$9,0),ROWS('6. Patients'!DQ$10:DQ$107))),0)+
IFERROR(SUMPRODUCT('6. Patients'!CD$10:CD$107,OFFSET('6. Patients'!$RJ$9,1,MATCH($D75,'6. Patients'!$RK$9:$TH$9,0),ROWS('6. Patients'!DQ$10:DQ$107))),0)+
IFERROR(SUMPRODUCT('6. Patients'!CD$10:CD$107,OFFSET('6. Patients'!$TI$9,1,MATCH($D75,'6. Patients'!$TJ$9:$UC$9,0),ROWS('6. Patients'!DQ$10:DQ$107))),0))+
IFERROR(VLOOKUP($D75,$H$116:$L$146,COLUMNS($H$115:$J$115)-1+K$7,0)*$E75*$F75*'1. General Inputs'!$J$25,0),0),0)</f>
        <v>0</v>
      </c>
      <c r="L75" s="775">
        <f ca="1">ROUNDUP(IFERROR($F75*$E75*CHOOSE(L$7,
IFERROR(SUMPRODUCT('6. Patients'!CE$10:CE$107,OFFSET('6. Patients'!$DN$9,1,MATCH($D75,'6. Patients'!$DO$9:$FL$9,0),ROWS('6. Patients'!DR$10:DR$107))),0)+
IFERROR(SUMPRODUCT('6. Patients'!CE$10:CE$107,OFFSET('6. Patients'!$FM$9,1,MATCH($D75,'6. Patients'!$FN$9:$GG$9,0),ROWS('6. Patients'!DR$10:DR$107))),0)+
IFERROR(SUMPRODUCT('6. Patients'!CE$10:CE$107,OFFSET('6. Patients'!$GH$9,1,MATCH($D75,'6. Patients'!$GI$9:$IF$9,0),ROWS('6. Patients'!DR$10:DR$107))),0)+
IFERROR(SUMPRODUCT('6. Patients'!CE$10:CE$107,OFFSET('6. Patients'!$IG$9,1,MATCH($D75,'6. Patients'!$IH$9:$JA$9,0),ROWS('6. Patients'!DR$10:DR$107))),0),
IFERROR(SUMPRODUCT('6. Patients'!CE$10:CE$107,OFFSET('6. Patients'!$JB$9,1,MATCH($D75,'6. Patients'!$JC$9:$KZ$9,0),ROWS('6. Patients'!DR$10:DR$107))),0)+
IFERROR(SUMPRODUCT('6. Patients'!CE$10:CE$107,OFFSET('6. Patients'!$LA$9,1,MATCH($D75,'6. Patients'!$LB$9:$LU$9,0),ROWS('6. Patients'!DR$10:DR$107))),0)+
IFERROR(SUMPRODUCT('6. Patients'!CE$10:CE$107,OFFSET('6. Patients'!$LV$9,1,MATCH($D75,'6. Patients'!$LW$9:$NT$9,0),ROWS('6. Patients'!DR$10:DR$107))),0)+
IFERROR(SUMPRODUCT('6. Patients'!CE$10:CE$107,OFFSET('6. Patients'!$NU$9,1,MATCH($D75,'6. Patients'!$NV$9:$OO$9,0),ROWS('6. Patients'!DR$10:DR$107))),0),
IFERROR(SUMPRODUCT('6. Patients'!CE$10:CE$107,OFFSET('6. Patients'!$OP$9,1,MATCH($D75,'6. Patients'!$OQ$9:$QN$9,0),ROWS('6. Patients'!DR$10:DR$107))),0)+
IFERROR(SUMPRODUCT('6. Patients'!CE$10:CE$107,OFFSET('6. Patients'!$QO$9,1,MATCH($D75,'6. Patients'!$QP$9:$RI$9,0),ROWS('6. Patients'!DR$10:DR$107))),0)+
IFERROR(SUMPRODUCT('6. Patients'!CE$10:CE$107,OFFSET('6. Patients'!$RJ$9,1,MATCH($D75,'6. Patients'!$RK$9:$TH$9,0),ROWS('6. Patients'!DR$10:DR$107))),0)+
IFERROR(SUMPRODUCT('6. Patients'!CE$10:CE$107,OFFSET('6. Patients'!$TI$9,1,MATCH($D75,'6. Patients'!$TJ$9:$UC$9,0),ROWS('6. Patients'!DR$10:DR$107))),0))+
IFERROR(VLOOKUP($D75,$H$116:$L$146,COLUMNS($H$115:$J$115)-1+L$7,0)*$E75*$F75*'1. General Inputs'!$J$25,0),0),0)</f>
        <v>0</v>
      </c>
      <c r="M75" s="775">
        <f ca="1">ROUNDUP(IFERROR($F75*$E75*CHOOSE(M$7,
IFERROR(SUMPRODUCT('6. Patients'!CF$10:CF$107,OFFSET('6. Patients'!$DN$9,1,MATCH($D75,'6. Patients'!$DO$9:$FL$9,0),ROWS('6. Patients'!DS$10:DS$107))),0)+
IFERROR(SUMPRODUCT('6. Patients'!CF$10:CF$107,OFFSET('6. Patients'!$FM$9,1,MATCH($D75,'6. Patients'!$FN$9:$GG$9,0),ROWS('6. Patients'!DS$10:DS$107))),0)+
IFERROR(SUMPRODUCT('6. Patients'!CF$10:CF$107,OFFSET('6. Patients'!$GH$9,1,MATCH($D75,'6. Patients'!$GI$9:$IF$9,0),ROWS('6. Patients'!DS$10:DS$107))),0)+
IFERROR(SUMPRODUCT('6. Patients'!CF$10:CF$107,OFFSET('6. Patients'!$IG$9,1,MATCH($D75,'6. Patients'!$IH$9:$JA$9,0),ROWS('6. Patients'!DS$10:DS$107))),0),
IFERROR(SUMPRODUCT('6. Patients'!CF$10:CF$107,OFFSET('6. Patients'!$JB$9,1,MATCH($D75,'6. Patients'!$JC$9:$KZ$9,0),ROWS('6. Patients'!DS$10:DS$107))),0)+
IFERROR(SUMPRODUCT('6. Patients'!CF$10:CF$107,OFFSET('6. Patients'!$LA$9,1,MATCH($D75,'6. Patients'!$LB$9:$LU$9,0),ROWS('6. Patients'!DS$10:DS$107))),0)+
IFERROR(SUMPRODUCT('6. Patients'!CF$10:CF$107,OFFSET('6. Patients'!$LV$9,1,MATCH($D75,'6. Patients'!$LW$9:$NT$9,0),ROWS('6. Patients'!DS$10:DS$107))),0)+
IFERROR(SUMPRODUCT('6. Patients'!CF$10:CF$107,OFFSET('6. Patients'!$NU$9,1,MATCH($D75,'6. Patients'!$NV$9:$OO$9,0),ROWS('6. Patients'!DS$10:DS$107))),0),
IFERROR(SUMPRODUCT('6. Patients'!CF$10:CF$107,OFFSET('6. Patients'!$OP$9,1,MATCH($D75,'6. Patients'!$OQ$9:$QN$9,0),ROWS('6. Patients'!DS$10:DS$107))),0)+
IFERROR(SUMPRODUCT('6. Patients'!CF$10:CF$107,OFFSET('6. Patients'!$QO$9,1,MATCH($D75,'6. Patients'!$QP$9:$RI$9,0),ROWS('6. Patients'!DS$10:DS$107))),0)+
IFERROR(SUMPRODUCT('6. Patients'!CF$10:CF$107,OFFSET('6. Patients'!$RJ$9,1,MATCH($D75,'6. Patients'!$RK$9:$TH$9,0),ROWS('6. Patients'!DS$10:DS$107))),0)+
IFERROR(SUMPRODUCT('6. Patients'!CF$10:CF$107,OFFSET('6. Patients'!$TI$9,1,MATCH($D75,'6. Patients'!$TJ$9:$UC$9,0),ROWS('6. Patients'!DS$10:DS$107))),0))+
IFERROR(VLOOKUP($D75,$H$116:$L$146,COLUMNS($H$115:$J$115)-1+M$7,0)*$E75*$F75*'1. General Inputs'!$J$25,0),0),0)</f>
        <v>0</v>
      </c>
      <c r="N75" s="775">
        <f ca="1">ROUNDUP(IFERROR($F75*$E75*CHOOSE(N$7,
IFERROR(SUMPRODUCT('6. Patients'!CG$10:CG$107,OFFSET('6. Patients'!$DN$9,1,MATCH($D75,'6. Patients'!$DO$9:$FL$9,0),ROWS('6. Patients'!DT$10:DT$107))),0)+
IFERROR(SUMPRODUCT('6. Patients'!CG$10:CG$107,OFFSET('6. Patients'!$FM$9,1,MATCH($D75,'6. Patients'!$FN$9:$GG$9,0),ROWS('6. Patients'!DT$10:DT$107))),0)+
IFERROR(SUMPRODUCT('6. Patients'!CG$10:CG$107,OFFSET('6. Patients'!$GH$9,1,MATCH($D75,'6. Patients'!$GI$9:$IF$9,0),ROWS('6. Patients'!DT$10:DT$107))),0)+
IFERROR(SUMPRODUCT('6. Patients'!CG$10:CG$107,OFFSET('6. Patients'!$IG$9,1,MATCH($D75,'6. Patients'!$IH$9:$JA$9,0),ROWS('6. Patients'!DT$10:DT$107))),0),
IFERROR(SUMPRODUCT('6. Patients'!CG$10:CG$107,OFFSET('6. Patients'!$JB$9,1,MATCH($D75,'6. Patients'!$JC$9:$KZ$9,0),ROWS('6. Patients'!DT$10:DT$107))),0)+
IFERROR(SUMPRODUCT('6. Patients'!CG$10:CG$107,OFFSET('6. Patients'!$LA$9,1,MATCH($D75,'6. Patients'!$LB$9:$LU$9,0),ROWS('6. Patients'!DT$10:DT$107))),0)+
IFERROR(SUMPRODUCT('6. Patients'!CG$10:CG$107,OFFSET('6. Patients'!$LV$9,1,MATCH($D75,'6. Patients'!$LW$9:$NT$9,0),ROWS('6. Patients'!DT$10:DT$107))),0)+
IFERROR(SUMPRODUCT('6. Patients'!CG$10:CG$107,OFFSET('6. Patients'!$NU$9,1,MATCH($D75,'6. Patients'!$NV$9:$OO$9,0),ROWS('6. Patients'!DT$10:DT$107))),0),
IFERROR(SUMPRODUCT('6. Patients'!CG$10:CG$107,OFFSET('6. Patients'!$OP$9,1,MATCH($D75,'6. Patients'!$OQ$9:$QN$9,0),ROWS('6. Patients'!DT$10:DT$107))),0)+
IFERROR(SUMPRODUCT('6. Patients'!CG$10:CG$107,OFFSET('6. Patients'!$QO$9,1,MATCH($D75,'6. Patients'!$QP$9:$RI$9,0),ROWS('6. Patients'!DT$10:DT$107))),0)+
IFERROR(SUMPRODUCT('6. Patients'!CG$10:CG$107,OFFSET('6. Patients'!$RJ$9,1,MATCH($D75,'6. Patients'!$RK$9:$TH$9,0),ROWS('6. Patients'!DT$10:DT$107))),0)+
IFERROR(SUMPRODUCT('6. Patients'!CG$10:CG$107,OFFSET('6. Patients'!$TI$9,1,MATCH($D75,'6. Patients'!$TJ$9:$UC$9,0),ROWS('6. Patients'!DT$10:DT$107))),0))+
IFERROR(VLOOKUP($D75,$H$116:$L$146,COLUMNS($H$115:$J$115)-1+N$7,0)*$E75*$F75*'1. General Inputs'!$J$25,0),0),0)</f>
        <v>0</v>
      </c>
      <c r="O75" s="775">
        <f ca="1">ROUNDUP(IFERROR($F75*$E75*CHOOSE(O$7,
IFERROR(SUMPRODUCT('6. Patients'!CH$10:CH$107,OFFSET('6. Patients'!$DN$9,1,MATCH($D75,'6. Patients'!$DO$9:$FL$9,0),ROWS('6. Patients'!DU$10:DU$107))),0)+
IFERROR(SUMPRODUCT('6. Patients'!CH$10:CH$107,OFFSET('6. Patients'!$FM$9,1,MATCH($D75,'6. Patients'!$FN$9:$GG$9,0),ROWS('6. Patients'!DU$10:DU$107))),0)+
IFERROR(SUMPRODUCT('6. Patients'!CH$10:CH$107,OFFSET('6. Patients'!$GH$9,1,MATCH($D75,'6. Patients'!$GI$9:$IF$9,0),ROWS('6. Patients'!DU$10:DU$107))),0)+
IFERROR(SUMPRODUCT('6. Patients'!CH$10:CH$107,OFFSET('6. Patients'!$IG$9,1,MATCH($D75,'6. Patients'!$IH$9:$JA$9,0),ROWS('6. Patients'!DU$10:DU$107))),0),
IFERROR(SUMPRODUCT('6. Patients'!CH$10:CH$107,OFFSET('6. Patients'!$JB$9,1,MATCH($D75,'6. Patients'!$JC$9:$KZ$9,0),ROWS('6. Patients'!DU$10:DU$107))),0)+
IFERROR(SUMPRODUCT('6. Patients'!CH$10:CH$107,OFFSET('6. Patients'!$LA$9,1,MATCH($D75,'6. Patients'!$LB$9:$LU$9,0),ROWS('6. Patients'!DU$10:DU$107))),0)+
IFERROR(SUMPRODUCT('6. Patients'!CH$10:CH$107,OFFSET('6. Patients'!$LV$9,1,MATCH($D75,'6. Patients'!$LW$9:$NT$9,0),ROWS('6. Patients'!DU$10:DU$107))),0)+
IFERROR(SUMPRODUCT('6. Patients'!CH$10:CH$107,OFFSET('6. Patients'!$NU$9,1,MATCH($D75,'6. Patients'!$NV$9:$OO$9,0),ROWS('6. Patients'!DU$10:DU$107))),0),
IFERROR(SUMPRODUCT('6. Patients'!CH$10:CH$107,OFFSET('6. Patients'!$OP$9,1,MATCH($D75,'6. Patients'!$OQ$9:$QN$9,0),ROWS('6. Patients'!DU$10:DU$107))),0)+
IFERROR(SUMPRODUCT('6. Patients'!CH$10:CH$107,OFFSET('6. Patients'!$QO$9,1,MATCH($D75,'6. Patients'!$QP$9:$RI$9,0),ROWS('6. Patients'!DU$10:DU$107))),0)+
IFERROR(SUMPRODUCT('6. Patients'!CH$10:CH$107,OFFSET('6. Patients'!$RJ$9,1,MATCH($D75,'6. Patients'!$RK$9:$TH$9,0),ROWS('6. Patients'!DU$10:DU$107))),0)+
IFERROR(SUMPRODUCT('6. Patients'!CH$10:CH$107,OFFSET('6. Patients'!$TI$9,1,MATCH($D75,'6. Patients'!$TJ$9:$UC$9,0),ROWS('6. Patients'!DU$10:DU$107))),0))+
IFERROR(VLOOKUP($D75,$H$116:$L$146,COLUMNS($H$115:$J$115)-1+O$7,0)*$E75*$F75*'1. General Inputs'!$J$25,0),0),0)</f>
        <v>0</v>
      </c>
      <c r="P75" s="775">
        <f ca="1">ROUNDUP(IFERROR($F75*$E75*CHOOSE(P$7,
IFERROR(SUMPRODUCT('6. Patients'!CI$10:CI$107,OFFSET('6. Patients'!$DN$9,1,MATCH($D75,'6. Patients'!$DO$9:$FL$9,0),ROWS('6. Patients'!DV$10:DV$107))),0)+
IFERROR(SUMPRODUCT('6. Patients'!CI$10:CI$107,OFFSET('6. Patients'!$FM$9,1,MATCH($D75,'6. Patients'!$FN$9:$GG$9,0),ROWS('6. Patients'!DV$10:DV$107))),0)+
IFERROR(SUMPRODUCT('6. Patients'!CI$10:CI$107,OFFSET('6. Patients'!$GH$9,1,MATCH($D75,'6. Patients'!$GI$9:$IF$9,0),ROWS('6. Patients'!DV$10:DV$107))),0)+
IFERROR(SUMPRODUCT('6. Patients'!CI$10:CI$107,OFFSET('6. Patients'!$IG$9,1,MATCH($D75,'6. Patients'!$IH$9:$JA$9,0),ROWS('6. Patients'!DV$10:DV$107))),0),
IFERROR(SUMPRODUCT('6. Patients'!CI$10:CI$107,OFFSET('6. Patients'!$JB$9,1,MATCH($D75,'6. Patients'!$JC$9:$KZ$9,0),ROWS('6. Patients'!DV$10:DV$107))),0)+
IFERROR(SUMPRODUCT('6. Patients'!CI$10:CI$107,OFFSET('6. Patients'!$LA$9,1,MATCH($D75,'6. Patients'!$LB$9:$LU$9,0),ROWS('6. Patients'!DV$10:DV$107))),0)+
IFERROR(SUMPRODUCT('6. Patients'!CI$10:CI$107,OFFSET('6. Patients'!$LV$9,1,MATCH($D75,'6. Patients'!$LW$9:$NT$9,0),ROWS('6. Patients'!DV$10:DV$107))),0)+
IFERROR(SUMPRODUCT('6. Patients'!CI$10:CI$107,OFFSET('6. Patients'!$NU$9,1,MATCH($D75,'6. Patients'!$NV$9:$OO$9,0),ROWS('6. Patients'!DV$10:DV$107))),0),
IFERROR(SUMPRODUCT('6. Patients'!CI$10:CI$107,OFFSET('6. Patients'!$OP$9,1,MATCH($D75,'6. Patients'!$OQ$9:$QN$9,0),ROWS('6. Patients'!DV$10:DV$107))),0)+
IFERROR(SUMPRODUCT('6. Patients'!CI$10:CI$107,OFFSET('6. Patients'!$QO$9,1,MATCH($D75,'6. Patients'!$QP$9:$RI$9,0),ROWS('6. Patients'!DV$10:DV$107))),0)+
IFERROR(SUMPRODUCT('6. Patients'!CI$10:CI$107,OFFSET('6. Patients'!$RJ$9,1,MATCH($D75,'6. Patients'!$RK$9:$TH$9,0),ROWS('6. Patients'!DV$10:DV$107))),0)+
IFERROR(SUMPRODUCT('6. Patients'!CI$10:CI$107,OFFSET('6. Patients'!$TI$9,1,MATCH($D75,'6. Patients'!$TJ$9:$UC$9,0),ROWS('6. Patients'!DV$10:DV$107))),0))+
IFERROR(VLOOKUP($D75,$H$116:$L$146,COLUMNS($H$115:$J$115)-1+P$7,0)*$E75*$F75*'1. General Inputs'!$J$25,0),0),0)</f>
        <v>0</v>
      </c>
      <c r="Q75" s="775">
        <f ca="1">ROUNDUP(IFERROR($F75*$E75*CHOOSE(Q$7,
IFERROR(SUMPRODUCT('6. Patients'!CJ$10:CJ$107,OFFSET('6. Patients'!$DN$9,1,MATCH($D75,'6. Patients'!$DO$9:$FL$9,0),ROWS('6. Patients'!DW$10:DW$107))),0)+
IFERROR(SUMPRODUCT('6. Patients'!CJ$10:CJ$107,OFFSET('6. Patients'!$FM$9,1,MATCH($D75,'6. Patients'!$FN$9:$GG$9,0),ROWS('6. Patients'!DW$10:DW$107))),0)+
IFERROR(SUMPRODUCT('6. Patients'!CJ$10:CJ$107,OFFSET('6. Patients'!$GH$9,1,MATCH($D75,'6. Patients'!$GI$9:$IF$9,0),ROWS('6. Patients'!DW$10:DW$107))),0)+
IFERROR(SUMPRODUCT('6. Patients'!CJ$10:CJ$107,OFFSET('6. Patients'!$IG$9,1,MATCH($D75,'6. Patients'!$IH$9:$JA$9,0),ROWS('6. Patients'!DW$10:DW$107))),0),
IFERROR(SUMPRODUCT('6. Patients'!CJ$10:CJ$107,OFFSET('6. Patients'!$JB$9,1,MATCH($D75,'6. Patients'!$JC$9:$KZ$9,0),ROWS('6. Patients'!DW$10:DW$107))),0)+
IFERROR(SUMPRODUCT('6. Patients'!CJ$10:CJ$107,OFFSET('6. Patients'!$LA$9,1,MATCH($D75,'6. Patients'!$LB$9:$LU$9,0),ROWS('6. Patients'!DW$10:DW$107))),0)+
IFERROR(SUMPRODUCT('6. Patients'!CJ$10:CJ$107,OFFSET('6. Patients'!$LV$9,1,MATCH($D75,'6. Patients'!$LW$9:$NT$9,0),ROWS('6. Patients'!DW$10:DW$107))),0)+
IFERROR(SUMPRODUCT('6. Patients'!CJ$10:CJ$107,OFFSET('6. Patients'!$NU$9,1,MATCH($D75,'6. Patients'!$NV$9:$OO$9,0),ROWS('6. Patients'!DW$10:DW$107))),0),
IFERROR(SUMPRODUCT('6. Patients'!CJ$10:CJ$107,OFFSET('6. Patients'!$OP$9,1,MATCH($D75,'6. Patients'!$OQ$9:$QN$9,0),ROWS('6. Patients'!DW$10:DW$107))),0)+
IFERROR(SUMPRODUCT('6. Patients'!CJ$10:CJ$107,OFFSET('6. Patients'!$QO$9,1,MATCH($D75,'6. Patients'!$QP$9:$RI$9,0),ROWS('6. Patients'!DW$10:DW$107))),0)+
IFERROR(SUMPRODUCT('6. Patients'!CJ$10:CJ$107,OFFSET('6. Patients'!$RJ$9,1,MATCH($D75,'6. Patients'!$RK$9:$TH$9,0),ROWS('6. Patients'!DW$10:DW$107))),0)+
IFERROR(SUMPRODUCT('6. Patients'!CJ$10:CJ$107,OFFSET('6. Patients'!$TI$9,1,MATCH($D75,'6. Patients'!$TJ$9:$UC$9,0),ROWS('6. Patients'!DW$10:DW$107))),0))+
IFERROR(VLOOKUP($D75,$H$116:$L$146,COLUMNS($H$115:$J$115)-1+Q$7,0)*$E75*$F75*'1. General Inputs'!$J$25,0),0),0)</f>
        <v>0</v>
      </c>
      <c r="R75" s="775">
        <f ca="1">ROUNDUP(IFERROR($F75*$E75*CHOOSE(R$7,
IFERROR(SUMPRODUCT('6. Patients'!CK$10:CK$107,OFFSET('6. Patients'!$DN$9,1,MATCH($D75,'6. Patients'!$DO$9:$FL$9,0),ROWS('6. Patients'!DX$10:DX$107))),0)+
IFERROR(SUMPRODUCT('6. Patients'!CK$10:CK$107,OFFSET('6. Patients'!$FM$9,1,MATCH($D75,'6. Patients'!$FN$9:$GG$9,0),ROWS('6. Patients'!DX$10:DX$107))),0)+
IFERROR(SUMPRODUCT('6. Patients'!CK$10:CK$107,OFFSET('6. Patients'!$GH$9,1,MATCH($D75,'6. Patients'!$GI$9:$IF$9,0),ROWS('6. Patients'!DX$10:DX$107))),0)+
IFERROR(SUMPRODUCT('6. Patients'!CK$10:CK$107,OFFSET('6. Patients'!$IG$9,1,MATCH($D75,'6. Patients'!$IH$9:$JA$9,0),ROWS('6. Patients'!DX$10:DX$107))),0),
IFERROR(SUMPRODUCT('6. Patients'!CK$10:CK$107,OFFSET('6. Patients'!$JB$9,1,MATCH($D75,'6. Patients'!$JC$9:$KZ$9,0),ROWS('6. Patients'!DX$10:DX$107))),0)+
IFERROR(SUMPRODUCT('6. Patients'!CK$10:CK$107,OFFSET('6. Patients'!$LA$9,1,MATCH($D75,'6. Patients'!$LB$9:$LU$9,0),ROWS('6. Patients'!DX$10:DX$107))),0)+
IFERROR(SUMPRODUCT('6. Patients'!CK$10:CK$107,OFFSET('6. Patients'!$LV$9,1,MATCH($D75,'6. Patients'!$LW$9:$NT$9,0),ROWS('6. Patients'!DX$10:DX$107))),0)+
IFERROR(SUMPRODUCT('6. Patients'!CK$10:CK$107,OFFSET('6. Patients'!$NU$9,1,MATCH($D75,'6. Patients'!$NV$9:$OO$9,0),ROWS('6. Patients'!DX$10:DX$107))),0),
IFERROR(SUMPRODUCT('6. Patients'!CK$10:CK$107,OFFSET('6. Patients'!$OP$9,1,MATCH($D75,'6. Patients'!$OQ$9:$QN$9,0),ROWS('6. Patients'!DX$10:DX$107))),0)+
IFERROR(SUMPRODUCT('6. Patients'!CK$10:CK$107,OFFSET('6. Patients'!$QO$9,1,MATCH($D75,'6. Patients'!$QP$9:$RI$9,0),ROWS('6. Patients'!DX$10:DX$107))),0)+
IFERROR(SUMPRODUCT('6. Patients'!CK$10:CK$107,OFFSET('6. Patients'!$RJ$9,1,MATCH($D75,'6. Patients'!$RK$9:$TH$9,0),ROWS('6. Patients'!DX$10:DX$107))),0)+
IFERROR(SUMPRODUCT('6. Patients'!CK$10:CK$107,OFFSET('6. Patients'!$TI$9,1,MATCH($D75,'6. Patients'!$TJ$9:$UC$9,0),ROWS('6. Patients'!DX$10:DX$107))),0))+
IFERROR(VLOOKUP($D75,$H$116:$L$146,COLUMNS($H$115:$J$115)-1+R$7,0)*$E75*$F75*'1. General Inputs'!$J$25,0),0),0)</f>
        <v>0</v>
      </c>
      <c r="S75" s="775">
        <f ca="1">ROUNDUP(IFERROR($F75*$E75*CHOOSE(S$7,
IFERROR(SUMPRODUCT('6. Patients'!CL$10:CL$107,OFFSET('6. Patients'!$DN$9,1,MATCH($D75,'6. Patients'!$DO$9:$FL$9,0),ROWS('6. Patients'!DY$10:DY$107))),0)+
IFERROR(SUMPRODUCT('6. Patients'!CL$10:CL$107,OFFSET('6. Patients'!$FM$9,1,MATCH($D75,'6. Patients'!$FN$9:$GG$9,0),ROWS('6. Patients'!DY$10:DY$107))),0)+
IFERROR(SUMPRODUCT('6. Patients'!CL$10:CL$107,OFFSET('6. Patients'!$GH$9,1,MATCH($D75,'6. Patients'!$GI$9:$IF$9,0),ROWS('6. Patients'!DY$10:DY$107))),0)+
IFERROR(SUMPRODUCT('6. Patients'!CL$10:CL$107,OFFSET('6. Patients'!$IG$9,1,MATCH($D75,'6. Patients'!$IH$9:$JA$9,0),ROWS('6. Patients'!DY$10:DY$107))),0),
IFERROR(SUMPRODUCT('6. Patients'!CL$10:CL$107,OFFSET('6. Patients'!$JB$9,1,MATCH($D75,'6. Patients'!$JC$9:$KZ$9,0),ROWS('6. Patients'!DY$10:DY$107))),0)+
IFERROR(SUMPRODUCT('6. Patients'!CL$10:CL$107,OFFSET('6. Patients'!$LA$9,1,MATCH($D75,'6. Patients'!$LB$9:$LU$9,0),ROWS('6. Patients'!DY$10:DY$107))),0)+
IFERROR(SUMPRODUCT('6. Patients'!CL$10:CL$107,OFFSET('6. Patients'!$LV$9,1,MATCH($D75,'6. Patients'!$LW$9:$NT$9,0),ROWS('6. Patients'!DY$10:DY$107))),0)+
IFERROR(SUMPRODUCT('6. Patients'!CL$10:CL$107,OFFSET('6. Patients'!$NU$9,1,MATCH($D75,'6. Patients'!$NV$9:$OO$9,0),ROWS('6. Patients'!DY$10:DY$107))),0),
IFERROR(SUMPRODUCT('6. Patients'!CL$10:CL$107,OFFSET('6. Patients'!$OP$9,1,MATCH($D75,'6. Patients'!$OQ$9:$QN$9,0),ROWS('6. Patients'!DY$10:DY$107))),0)+
IFERROR(SUMPRODUCT('6. Patients'!CL$10:CL$107,OFFSET('6. Patients'!$QO$9,1,MATCH($D75,'6. Patients'!$QP$9:$RI$9,0),ROWS('6. Patients'!DY$10:DY$107))),0)+
IFERROR(SUMPRODUCT('6. Patients'!CL$10:CL$107,OFFSET('6. Patients'!$RJ$9,1,MATCH($D75,'6. Patients'!$RK$9:$TH$9,0),ROWS('6. Patients'!DY$10:DY$107))),0)+
IFERROR(SUMPRODUCT('6. Patients'!CL$10:CL$107,OFFSET('6. Patients'!$TI$9,1,MATCH($D75,'6. Patients'!$TJ$9:$UC$9,0),ROWS('6. Patients'!DY$10:DY$107))),0))+
IFERROR(VLOOKUP($D75,$H$116:$L$146,COLUMNS($H$115:$J$115)-1+S$7,0)*$E75*$F75*'1. General Inputs'!$J$25,0),0),0)</f>
        <v>0</v>
      </c>
      <c r="T75" s="775">
        <f ca="1">ROUNDUP(IFERROR($F75*$E75*CHOOSE(T$7,
IFERROR(SUMPRODUCT('6. Patients'!CM$10:CM$107,OFFSET('6. Patients'!$DN$9,1,MATCH($D75,'6. Patients'!$DO$9:$FL$9,0),ROWS('6. Patients'!DZ$10:DZ$107))),0)+
IFERROR(SUMPRODUCT('6. Patients'!CM$10:CM$107,OFFSET('6. Patients'!$FM$9,1,MATCH($D75,'6. Patients'!$FN$9:$GG$9,0),ROWS('6. Patients'!DZ$10:DZ$107))),0)+
IFERROR(SUMPRODUCT('6. Patients'!CM$10:CM$107,OFFSET('6. Patients'!$GH$9,1,MATCH($D75,'6. Patients'!$GI$9:$IF$9,0),ROWS('6. Patients'!DZ$10:DZ$107))),0)+
IFERROR(SUMPRODUCT('6. Patients'!CM$10:CM$107,OFFSET('6. Patients'!$IG$9,1,MATCH($D75,'6. Patients'!$IH$9:$JA$9,0),ROWS('6. Patients'!DZ$10:DZ$107))),0),
IFERROR(SUMPRODUCT('6. Patients'!CM$10:CM$107,OFFSET('6. Patients'!$JB$9,1,MATCH($D75,'6. Patients'!$JC$9:$KZ$9,0),ROWS('6. Patients'!DZ$10:DZ$107))),0)+
IFERROR(SUMPRODUCT('6. Patients'!CM$10:CM$107,OFFSET('6. Patients'!$LA$9,1,MATCH($D75,'6. Patients'!$LB$9:$LU$9,0),ROWS('6. Patients'!DZ$10:DZ$107))),0)+
IFERROR(SUMPRODUCT('6. Patients'!CM$10:CM$107,OFFSET('6. Patients'!$LV$9,1,MATCH($D75,'6. Patients'!$LW$9:$NT$9,0),ROWS('6. Patients'!DZ$10:DZ$107))),0)+
IFERROR(SUMPRODUCT('6. Patients'!CM$10:CM$107,OFFSET('6. Patients'!$NU$9,1,MATCH($D75,'6. Patients'!$NV$9:$OO$9,0),ROWS('6. Patients'!DZ$10:DZ$107))),0),
IFERROR(SUMPRODUCT('6. Patients'!CM$10:CM$107,OFFSET('6. Patients'!$OP$9,1,MATCH($D75,'6. Patients'!$OQ$9:$QN$9,0),ROWS('6. Patients'!DZ$10:DZ$107))),0)+
IFERROR(SUMPRODUCT('6. Patients'!CM$10:CM$107,OFFSET('6. Patients'!$QO$9,1,MATCH($D75,'6. Patients'!$QP$9:$RI$9,0),ROWS('6. Patients'!DZ$10:DZ$107))),0)+
IFERROR(SUMPRODUCT('6. Patients'!CM$10:CM$107,OFFSET('6. Patients'!$RJ$9,1,MATCH($D75,'6. Patients'!$RK$9:$TH$9,0),ROWS('6. Patients'!DZ$10:DZ$107))),0)+
IFERROR(SUMPRODUCT('6. Patients'!CM$10:CM$107,OFFSET('6. Patients'!$TI$9,1,MATCH($D75,'6. Patients'!$TJ$9:$UC$9,0),ROWS('6. Patients'!DZ$10:DZ$107))),0))+
IFERROR(VLOOKUP($D75,$H$116:$L$146,COLUMNS($H$115:$J$115)-1+T$7,0)*$E75*$F75*'1. General Inputs'!$J$25,0),0),0)</f>
        <v>0</v>
      </c>
      <c r="U75" s="775">
        <f ca="1">ROUNDUP(IFERROR($F75*$E75*CHOOSE(U$7,
IFERROR(SUMPRODUCT('6. Patients'!CN$10:CN$107,OFFSET('6. Patients'!$DN$9,1,MATCH($D75,'6. Patients'!$DO$9:$FL$9,0),ROWS('6. Patients'!EA$10:EA$107))),0)+
IFERROR(SUMPRODUCT('6. Patients'!CN$10:CN$107,OFFSET('6. Patients'!$FM$9,1,MATCH($D75,'6. Patients'!$FN$9:$GG$9,0),ROWS('6. Patients'!EA$10:EA$107))),0)+
IFERROR(SUMPRODUCT('6. Patients'!CN$10:CN$107,OFFSET('6. Patients'!$GH$9,1,MATCH($D75,'6. Patients'!$GI$9:$IF$9,0),ROWS('6. Patients'!EA$10:EA$107))),0)+
IFERROR(SUMPRODUCT('6. Patients'!CN$10:CN$107,OFFSET('6. Patients'!$IG$9,1,MATCH($D75,'6. Patients'!$IH$9:$JA$9,0),ROWS('6. Patients'!EA$10:EA$107))),0),
IFERROR(SUMPRODUCT('6. Patients'!CN$10:CN$107,OFFSET('6. Patients'!$JB$9,1,MATCH($D75,'6. Patients'!$JC$9:$KZ$9,0),ROWS('6. Patients'!EA$10:EA$107))),0)+
IFERROR(SUMPRODUCT('6. Patients'!CN$10:CN$107,OFFSET('6. Patients'!$LA$9,1,MATCH($D75,'6. Patients'!$LB$9:$LU$9,0),ROWS('6. Patients'!EA$10:EA$107))),0)+
IFERROR(SUMPRODUCT('6. Patients'!CN$10:CN$107,OFFSET('6. Patients'!$LV$9,1,MATCH($D75,'6. Patients'!$LW$9:$NT$9,0),ROWS('6. Patients'!EA$10:EA$107))),0)+
IFERROR(SUMPRODUCT('6. Patients'!CN$10:CN$107,OFFSET('6. Patients'!$NU$9,1,MATCH($D75,'6. Patients'!$NV$9:$OO$9,0),ROWS('6. Patients'!EA$10:EA$107))),0),
IFERROR(SUMPRODUCT('6. Patients'!CN$10:CN$107,OFFSET('6. Patients'!$OP$9,1,MATCH($D75,'6. Patients'!$OQ$9:$QN$9,0),ROWS('6. Patients'!EA$10:EA$107))),0)+
IFERROR(SUMPRODUCT('6. Patients'!CN$10:CN$107,OFFSET('6. Patients'!$QO$9,1,MATCH($D75,'6. Patients'!$QP$9:$RI$9,0),ROWS('6. Patients'!EA$10:EA$107))),0)+
IFERROR(SUMPRODUCT('6. Patients'!CN$10:CN$107,OFFSET('6. Patients'!$RJ$9,1,MATCH($D75,'6. Patients'!$RK$9:$TH$9,0),ROWS('6. Patients'!EA$10:EA$107))),0)+
IFERROR(SUMPRODUCT('6. Patients'!CN$10:CN$107,OFFSET('6. Patients'!$TI$9,1,MATCH($D75,'6. Patients'!$TJ$9:$UC$9,0),ROWS('6. Patients'!EA$10:EA$107))),0))+
IFERROR(VLOOKUP($D75,$H$116:$L$146,COLUMNS($H$115:$J$115)-1+U$7,0)*$E75*$F75*'1. General Inputs'!$J$25,0),0),0)</f>
        <v>0</v>
      </c>
      <c r="V75" s="775">
        <f ca="1">ROUNDUP(IFERROR($F75*$E75*CHOOSE(V$7,
IFERROR(SUMPRODUCT('6. Patients'!CO$10:CO$107,OFFSET('6. Patients'!$DN$9,1,MATCH($D75,'6. Patients'!$DO$9:$FL$9,0),ROWS('6. Patients'!EB$10:EB$107))),0)+
IFERROR(SUMPRODUCT('6. Patients'!CO$10:CO$107,OFFSET('6. Patients'!$FM$9,1,MATCH($D75,'6. Patients'!$FN$9:$GG$9,0),ROWS('6. Patients'!EB$10:EB$107))),0)+
IFERROR(SUMPRODUCT('6. Patients'!CO$10:CO$107,OFFSET('6. Patients'!$GH$9,1,MATCH($D75,'6. Patients'!$GI$9:$IF$9,0),ROWS('6. Patients'!EB$10:EB$107))),0)+
IFERROR(SUMPRODUCT('6. Patients'!CO$10:CO$107,OFFSET('6. Patients'!$IG$9,1,MATCH($D75,'6. Patients'!$IH$9:$JA$9,0),ROWS('6. Patients'!EB$10:EB$107))),0),
IFERROR(SUMPRODUCT('6. Patients'!CO$10:CO$107,OFFSET('6. Patients'!$JB$9,1,MATCH($D75,'6. Patients'!$JC$9:$KZ$9,0),ROWS('6. Patients'!EB$10:EB$107))),0)+
IFERROR(SUMPRODUCT('6. Patients'!CO$10:CO$107,OFFSET('6. Patients'!$LA$9,1,MATCH($D75,'6. Patients'!$LB$9:$LU$9,0),ROWS('6. Patients'!EB$10:EB$107))),0)+
IFERROR(SUMPRODUCT('6. Patients'!CO$10:CO$107,OFFSET('6. Patients'!$LV$9,1,MATCH($D75,'6. Patients'!$LW$9:$NT$9,0),ROWS('6. Patients'!EB$10:EB$107))),0)+
IFERROR(SUMPRODUCT('6. Patients'!CO$10:CO$107,OFFSET('6. Patients'!$NU$9,1,MATCH($D75,'6. Patients'!$NV$9:$OO$9,0),ROWS('6. Patients'!EB$10:EB$107))),0),
IFERROR(SUMPRODUCT('6. Patients'!CO$10:CO$107,OFFSET('6. Patients'!$OP$9,1,MATCH($D75,'6. Patients'!$OQ$9:$QN$9,0),ROWS('6. Patients'!EB$10:EB$107))),0)+
IFERROR(SUMPRODUCT('6. Patients'!CO$10:CO$107,OFFSET('6. Patients'!$QO$9,1,MATCH($D75,'6. Patients'!$QP$9:$RI$9,0),ROWS('6. Patients'!EB$10:EB$107))),0)+
IFERROR(SUMPRODUCT('6. Patients'!CO$10:CO$107,OFFSET('6. Patients'!$RJ$9,1,MATCH($D75,'6. Patients'!$RK$9:$TH$9,0),ROWS('6. Patients'!EB$10:EB$107))),0)+
IFERROR(SUMPRODUCT('6. Patients'!CO$10:CO$107,OFFSET('6. Patients'!$TI$9,1,MATCH($D75,'6. Patients'!$TJ$9:$UC$9,0),ROWS('6. Patients'!EB$10:EB$107))),0))+
IFERROR(VLOOKUP($D75,$H$116:$L$146,COLUMNS($H$115:$J$115)-1+V$7,0)*$E75*$F75*'1. General Inputs'!$J$25,0),0),0)</f>
        <v>0</v>
      </c>
      <c r="W75" s="775">
        <f ca="1">ROUNDUP(IFERROR($F75*$E75*CHOOSE(W$7,
IFERROR(SUMPRODUCT('6. Patients'!CP$10:CP$107,OFFSET('6. Patients'!$DN$9,1,MATCH($D75,'6. Patients'!$DO$9:$FL$9,0),ROWS('6. Patients'!EC$10:EC$107))),0)+
IFERROR(SUMPRODUCT('6. Patients'!CP$10:CP$107,OFFSET('6. Patients'!$FM$9,1,MATCH($D75,'6. Patients'!$FN$9:$GG$9,0),ROWS('6. Patients'!EC$10:EC$107))),0)+
IFERROR(SUMPRODUCT('6. Patients'!CP$10:CP$107,OFFSET('6. Patients'!$GH$9,1,MATCH($D75,'6. Patients'!$GI$9:$IF$9,0),ROWS('6. Patients'!EC$10:EC$107))),0)+
IFERROR(SUMPRODUCT('6. Patients'!CP$10:CP$107,OFFSET('6. Patients'!$IG$9,1,MATCH($D75,'6. Patients'!$IH$9:$JA$9,0),ROWS('6. Patients'!EC$10:EC$107))),0),
IFERROR(SUMPRODUCT('6. Patients'!CP$10:CP$107,OFFSET('6. Patients'!$JB$9,1,MATCH($D75,'6. Patients'!$JC$9:$KZ$9,0),ROWS('6. Patients'!EC$10:EC$107))),0)+
IFERROR(SUMPRODUCT('6. Patients'!CP$10:CP$107,OFFSET('6. Patients'!$LA$9,1,MATCH($D75,'6. Patients'!$LB$9:$LU$9,0),ROWS('6. Patients'!EC$10:EC$107))),0)+
IFERROR(SUMPRODUCT('6. Patients'!CP$10:CP$107,OFFSET('6. Patients'!$LV$9,1,MATCH($D75,'6. Patients'!$LW$9:$NT$9,0),ROWS('6. Patients'!EC$10:EC$107))),0)+
IFERROR(SUMPRODUCT('6. Patients'!CP$10:CP$107,OFFSET('6. Patients'!$NU$9,1,MATCH($D75,'6. Patients'!$NV$9:$OO$9,0),ROWS('6. Patients'!EC$10:EC$107))),0),
IFERROR(SUMPRODUCT('6. Patients'!CP$10:CP$107,OFFSET('6. Patients'!$OP$9,1,MATCH($D75,'6. Patients'!$OQ$9:$QN$9,0),ROWS('6. Patients'!EC$10:EC$107))),0)+
IFERROR(SUMPRODUCT('6. Patients'!CP$10:CP$107,OFFSET('6. Patients'!$QO$9,1,MATCH($D75,'6. Patients'!$QP$9:$RI$9,0),ROWS('6. Patients'!EC$10:EC$107))),0)+
IFERROR(SUMPRODUCT('6. Patients'!CP$10:CP$107,OFFSET('6. Patients'!$RJ$9,1,MATCH($D75,'6. Patients'!$RK$9:$TH$9,0),ROWS('6. Patients'!EC$10:EC$107))),0)+
IFERROR(SUMPRODUCT('6. Patients'!CP$10:CP$107,OFFSET('6. Patients'!$TI$9,1,MATCH($D75,'6. Patients'!$TJ$9:$UC$9,0),ROWS('6. Patients'!EC$10:EC$107))),0))+
IFERROR(VLOOKUP($D75,$H$116:$L$146,COLUMNS($H$115:$J$115)-1+W$7,0)*$E75*$F75*'1. General Inputs'!$J$25,0),0),0)</f>
        <v>0</v>
      </c>
      <c r="X75" s="775">
        <f ca="1">ROUNDUP(IFERROR($F75*$E75*CHOOSE(X$7,
IFERROR(SUMPRODUCT('6. Patients'!CQ$10:CQ$107,OFFSET('6. Patients'!$DN$9,1,MATCH($D75,'6. Patients'!$DO$9:$FL$9,0),ROWS('6. Patients'!ED$10:ED$107))),0)+
IFERROR(SUMPRODUCT('6. Patients'!CQ$10:CQ$107,OFFSET('6. Patients'!$FM$9,1,MATCH($D75,'6. Patients'!$FN$9:$GG$9,0),ROWS('6. Patients'!ED$10:ED$107))),0)+
IFERROR(SUMPRODUCT('6. Patients'!CQ$10:CQ$107,OFFSET('6. Patients'!$GH$9,1,MATCH($D75,'6. Patients'!$GI$9:$IF$9,0),ROWS('6. Patients'!ED$10:ED$107))),0)+
IFERROR(SUMPRODUCT('6. Patients'!CQ$10:CQ$107,OFFSET('6. Patients'!$IG$9,1,MATCH($D75,'6. Patients'!$IH$9:$JA$9,0),ROWS('6. Patients'!ED$10:ED$107))),0),
IFERROR(SUMPRODUCT('6. Patients'!CQ$10:CQ$107,OFFSET('6. Patients'!$JB$9,1,MATCH($D75,'6. Patients'!$JC$9:$KZ$9,0),ROWS('6. Patients'!ED$10:ED$107))),0)+
IFERROR(SUMPRODUCT('6. Patients'!CQ$10:CQ$107,OFFSET('6. Patients'!$LA$9,1,MATCH($D75,'6. Patients'!$LB$9:$LU$9,0),ROWS('6. Patients'!ED$10:ED$107))),0)+
IFERROR(SUMPRODUCT('6. Patients'!CQ$10:CQ$107,OFFSET('6. Patients'!$LV$9,1,MATCH($D75,'6. Patients'!$LW$9:$NT$9,0),ROWS('6. Patients'!ED$10:ED$107))),0)+
IFERROR(SUMPRODUCT('6. Patients'!CQ$10:CQ$107,OFFSET('6. Patients'!$NU$9,1,MATCH($D75,'6. Patients'!$NV$9:$OO$9,0),ROWS('6. Patients'!ED$10:ED$107))),0),
IFERROR(SUMPRODUCT('6. Patients'!CQ$10:CQ$107,OFFSET('6. Patients'!$OP$9,1,MATCH($D75,'6. Patients'!$OQ$9:$QN$9,0),ROWS('6. Patients'!ED$10:ED$107))),0)+
IFERROR(SUMPRODUCT('6. Patients'!CQ$10:CQ$107,OFFSET('6. Patients'!$QO$9,1,MATCH($D75,'6. Patients'!$QP$9:$RI$9,0),ROWS('6. Patients'!ED$10:ED$107))),0)+
IFERROR(SUMPRODUCT('6. Patients'!CQ$10:CQ$107,OFFSET('6. Patients'!$RJ$9,1,MATCH($D75,'6. Patients'!$RK$9:$TH$9,0),ROWS('6. Patients'!ED$10:ED$107))),0)+
IFERROR(SUMPRODUCT('6. Patients'!CQ$10:CQ$107,OFFSET('6. Patients'!$TI$9,1,MATCH($D75,'6. Patients'!$TJ$9:$UC$9,0),ROWS('6. Patients'!ED$10:ED$107))),0))+
IFERROR(VLOOKUP($D75,$H$116:$L$146,COLUMNS($H$115:$J$115)-1+X$7,0)*$E75*$F75*'1. General Inputs'!$J$25,0),0),0)</f>
        <v>0</v>
      </c>
      <c r="Y75" s="775">
        <f ca="1">ROUNDUP(IFERROR($F75*$E75*CHOOSE(Y$7,
IFERROR(SUMPRODUCT('6. Patients'!CR$10:CR$107,OFFSET('6. Patients'!$DN$9,1,MATCH($D75,'6. Patients'!$DO$9:$FL$9,0),ROWS('6. Patients'!EE$10:EE$107))),0)+
IFERROR(SUMPRODUCT('6. Patients'!CR$10:CR$107,OFFSET('6. Patients'!$FM$9,1,MATCH($D75,'6. Patients'!$FN$9:$GG$9,0),ROWS('6. Patients'!EE$10:EE$107))),0)+
IFERROR(SUMPRODUCT('6. Patients'!CR$10:CR$107,OFFSET('6. Patients'!$GH$9,1,MATCH($D75,'6. Patients'!$GI$9:$IF$9,0),ROWS('6. Patients'!EE$10:EE$107))),0)+
IFERROR(SUMPRODUCT('6. Patients'!CR$10:CR$107,OFFSET('6. Patients'!$IG$9,1,MATCH($D75,'6. Patients'!$IH$9:$JA$9,0),ROWS('6. Patients'!EE$10:EE$107))),0),
IFERROR(SUMPRODUCT('6. Patients'!CR$10:CR$107,OFFSET('6. Patients'!$JB$9,1,MATCH($D75,'6. Patients'!$JC$9:$KZ$9,0),ROWS('6. Patients'!EE$10:EE$107))),0)+
IFERROR(SUMPRODUCT('6. Patients'!CR$10:CR$107,OFFSET('6. Patients'!$LA$9,1,MATCH($D75,'6. Patients'!$LB$9:$LU$9,0),ROWS('6. Patients'!EE$10:EE$107))),0)+
IFERROR(SUMPRODUCT('6. Patients'!CR$10:CR$107,OFFSET('6. Patients'!$LV$9,1,MATCH($D75,'6. Patients'!$LW$9:$NT$9,0),ROWS('6. Patients'!EE$10:EE$107))),0)+
IFERROR(SUMPRODUCT('6. Patients'!CR$10:CR$107,OFFSET('6. Patients'!$NU$9,1,MATCH($D75,'6. Patients'!$NV$9:$OO$9,0),ROWS('6. Patients'!EE$10:EE$107))),0),
IFERROR(SUMPRODUCT('6. Patients'!CR$10:CR$107,OFFSET('6. Patients'!$OP$9,1,MATCH($D75,'6. Patients'!$OQ$9:$QN$9,0),ROWS('6. Patients'!EE$10:EE$107))),0)+
IFERROR(SUMPRODUCT('6. Patients'!CR$10:CR$107,OFFSET('6. Patients'!$QO$9,1,MATCH($D75,'6. Patients'!$QP$9:$RI$9,0),ROWS('6. Patients'!EE$10:EE$107))),0)+
IFERROR(SUMPRODUCT('6. Patients'!CR$10:CR$107,OFFSET('6. Patients'!$RJ$9,1,MATCH($D75,'6. Patients'!$RK$9:$TH$9,0),ROWS('6. Patients'!EE$10:EE$107))),0)+
IFERROR(SUMPRODUCT('6. Patients'!CR$10:CR$107,OFFSET('6. Patients'!$TI$9,1,MATCH($D75,'6. Patients'!$TJ$9:$UC$9,0),ROWS('6. Patients'!EE$10:EE$107))),0))+
IFERROR(VLOOKUP($D75,$H$116:$L$146,COLUMNS($H$115:$J$115)-1+Y$7,0)*$E75*$F75*'1. General Inputs'!$J$25,0),0),0)</f>
        <v>0</v>
      </c>
      <c r="Z75" s="775">
        <f ca="1">ROUNDUP(IFERROR($F75*$E75*CHOOSE(Z$7,
IFERROR(SUMPRODUCT('6. Patients'!CS$10:CS$107,OFFSET('6. Patients'!$DN$9,1,MATCH($D75,'6. Patients'!$DO$9:$FL$9,0),ROWS('6. Patients'!EF$10:EF$107))),0)+
IFERROR(SUMPRODUCT('6. Patients'!CS$10:CS$107,OFFSET('6. Patients'!$FM$9,1,MATCH($D75,'6. Patients'!$FN$9:$GG$9,0),ROWS('6. Patients'!EF$10:EF$107))),0)+
IFERROR(SUMPRODUCT('6. Patients'!CS$10:CS$107,OFFSET('6. Patients'!$GH$9,1,MATCH($D75,'6. Patients'!$GI$9:$IF$9,0),ROWS('6. Patients'!EF$10:EF$107))),0)+
IFERROR(SUMPRODUCT('6. Patients'!CS$10:CS$107,OFFSET('6. Patients'!$IG$9,1,MATCH($D75,'6. Patients'!$IH$9:$JA$9,0),ROWS('6. Patients'!EF$10:EF$107))),0),
IFERROR(SUMPRODUCT('6. Patients'!CS$10:CS$107,OFFSET('6. Patients'!$JB$9,1,MATCH($D75,'6. Patients'!$JC$9:$KZ$9,0),ROWS('6. Patients'!EF$10:EF$107))),0)+
IFERROR(SUMPRODUCT('6. Patients'!CS$10:CS$107,OFFSET('6. Patients'!$LA$9,1,MATCH($D75,'6. Patients'!$LB$9:$LU$9,0),ROWS('6. Patients'!EF$10:EF$107))),0)+
IFERROR(SUMPRODUCT('6. Patients'!CS$10:CS$107,OFFSET('6. Patients'!$LV$9,1,MATCH($D75,'6. Patients'!$LW$9:$NT$9,0),ROWS('6. Patients'!EF$10:EF$107))),0)+
IFERROR(SUMPRODUCT('6. Patients'!CS$10:CS$107,OFFSET('6. Patients'!$NU$9,1,MATCH($D75,'6. Patients'!$NV$9:$OO$9,0),ROWS('6. Patients'!EF$10:EF$107))),0),
IFERROR(SUMPRODUCT('6. Patients'!CS$10:CS$107,OFFSET('6. Patients'!$OP$9,1,MATCH($D75,'6. Patients'!$OQ$9:$QN$9,0),ROWS('6. Patients'!EF$10:EF$107))),0)+
IFERROR(SUMPRODUCT('6. Patients'!CS$10:CS$107,OFFSET('6. Patients'!$QO$9,1,MATCH($D75,'6. Patients'!$QP$9:$RI$9,0),ROWS('6. Patients'!EF$10:EF$107))),0)+
IFERROR(SUMPRODUCT('6. Patients'!CS$10:CS$107,OFFSET('6. Patients'!$RJ$9,1,MATCH($D75,'6. Patients'!$RK$9:$TH$9,0),ROWS('6. Patients'!EF$10:EF$107))),0)+
IFERROR(SUMPRODUCT('6. Patients'!CS$10:CS$107,OFFSET('6. Patients'!$TI$9,1,MATCH($D75,'6. Patients'!$TJ$9:$UC$9,0),ROWS('6. Patients'!EF$10:EF$107))),0))+
IFERROR(VLOOKUP($D75,$H$116:$L$146,COLUMNS($H$115:$J$115)-1+Z$7,0)*$E75*$F75*'1. General Inputs'!$J$25,0),0),0)</f>
        <v>0</v>
      </c>
      <c r="AA75" s="775">
        <f ca="1">ROUNDUP(IFERROR($F75*$E75*CHOOSE(AA$7,
IFERROR(SUMPRODUCT('6. Patients'!CT$10:CT$107,OFFSET('6. Patients'!$DN$9,1,MATCH($D75,'6. Patients'!$DO$9:$FL$9,0),ROWS('6. Patients'!EG$10:EG$107))),0)+
IFERROR(SUMPRODUCT('6. Patients'!CT$10:CT$107,OFFSET('6. Patients'!$FM$9,1,MATCH($D75,'6. Patients'!$FN$9:$GG$9,0),ROWS('6. Patients'!EG$10:EG$107))),0)+
IFERROR(SUMPRODUCT('6. Patients'!CT$10:CT$107,OFFSET('6. Patients'!$GH$9,1,MATCH($D75,'6. Patients'!$GI$9:$IF$9,0),ROWS('6. Patients'!EG$10:EG$107))),0)+
IFERROR(SUMPRODUCT('6. Patients'!CT$10:CT$107,OFFSET('6. Patients'!$IG$9,1,MATCH($D75,'6. Patients'!$IH$9:$JA$9,0),ROWS('6. Patients'!EG$10:EG$107))),0),
IFERROR(SUMPRODUCT('6. Patients'!CT$10:CT$107,OFFSET('6. Patients'!$JB$9,1,MATCH($D75,'6. Patients'!$JC$9:$KZ$9,0),ROWS('6. Patients'!EG$10:EG$107))),0)+
IFERROR(SUMPRODUCT('6. Patients'!CT$10:CT$107,OFFSET('6. Patients'!$LA$9,1,MATCH($D75,'6. Patients'!$LB$9:$LU$9,0),ROWS('6. Patients'!EG$10:EG$107))),0)+
IFERROR(SUMPRODUCT('6. Patients'!CT$10:CT$107,OFFSET('6. Patients'!$LV$9,1,MATCH($D75,'6. Patients'!$LW$9:$NT$9,0),ROWS('6. Patients'!EG$10:EG$107))),0)+
IFERROR(SUMPRODUCT('6. Patients'!CT$10:CT$107,OFFSET('6. Patients'!$NU$9,1,MATCH($D75,'6. Patients'!$NV$9:$OO$9,0),ROWS('6. Patients'!EG$10:EG$107))),0),
IFERROR(SUMPRODUCT('6. Patients'!CT$10:CT$107,OFFSET('6. Patients'!$OP$9,1,MATCH($D75,'6. Patients'!$OQ$9:$QN$9,0),ROWS('6. Patients'!EG$10:EG$107))),0)+
IFERROR(SUMPRODUCT('6. Patients'!CT$10:CT$107,OFFSET('6. Patients'!$QO$9,1,MATCH($D75,'6. Patients'!$QP$9:$RI$9,0),ROWS('6. Patients'!EG$10:EG$107))),0)+
IFERROR(SUMPRODUCT('6. Patients'!CT$10:CT$107,OFFSET('6. Patients'!$RJ$9,1,MATCH($D75,'6. Patients'!$RK$9:$TH$9,0),ROWS('6. Patients'!EG$10:EG$107))),0)+
IFERROR(SUMPRODUCT('6. Patients'!CT$10:CT$107,OFFSET('6. Patients'!$TI$9,1,MATCH($D75,'6. Patients'!$TJ$9:$UC$9,0),ROWS('6. Patients'!EG$10:EG$107))),0))+
IFERROR(VLOOKUP($D75,$H$116:$L$146,COLUMNS($H$115:$J$115)-1+AA$7,0)*$E75*$F75*'1. General Inputs'!$J$25,0),0),0)</f>
        <v>0</v>
      </c>
      <c r="AB75" s="775">
        <f ca="1">ROUNDUP(IFERROR($F75*$E75*CHOOSE(AB$7,
IFERROR(SUMPRODUCT('6. Patients'!CU$10:CU$107,OFFSET('6. Patients'!$DN$9,1,MATCH($D75,'6. Patients'!$DO$9:$FL$9,0),ROWS('6. Patients'!EH$10:EH$107))),0)+
IFERROR(SUMPRODUCT('6. Patients'!CU$10:CU$107,OFFSET('6. Patients'!$FM$9,1,MATCH($D75,'6. Patients'!$FN$9:$GG$9,0),ROWS('6. Patients'!EH$10:EH$107))),0)+
IFERROR(SUMPRODUCT('6. Patients'!CU$10:CU$107,OFFSET('6. Patients'!$GH$9,1,MATCH($D75,'6. Patients'!$GI$9:$IF$9,0),ROWS('6. Patients'!EH$10:EH$107))),0)+
IFERROR(SUMPRODUCT('6. Patients'!CU$10:CU$107,OFFSET('6. Patients'!$IG$9,1,MATCH($D75,'6. Patients'!$IH$9:$JA$9,0),ROWS('6. Patients'!EH$10:EH$107))),0),
IFERROR(SUMPRODUCT('6. Patients'!CU$10:CU$107,OFFSET('6. Patients'!$JB$9,1,MATCH($D75,'6. Patients'!$JC$9:$KZ$9,0),ROWS('6. Patients'!EH$10:EH$107))),0)+
IFERROR(SUMPRODUCT('6. Patients'!CU$10:CU$107,OFFSET('6. Patients'!$LA$9,1,MATCH($D75,'6. Patients'!$LB$9:$LU$9,0),ROWS('6. Patients'!EH$10:EH$107))),0)+
IFERROR(SUMPRODUCT('6. Patients'!CU$10:CU$107,OFFSET('6. Patients'!$LV$9,1,MATCH($D75,'6. Patients'!$LW$9:$NT$9,0),ROWS('6. Patients'!EH$10:EH$107))),0)+
IFERROR(SUMPRODUCT('6. Patients'!CU$10:CU$107,OFFSET('6. Patients'!$NU$9,1,MATCH($D75,'6. Patients'!$NV$9:$OO$9,0),ROWS('6. Patients'!EH$10:EH$107))),0),
IFERROR(SUMPRODUCT('6. Patients'!CU$10:CU$107,OFFSET('6. Patients'!$OP$9,1,MATCH($D75,'6. Patients'!$OQ$9:$QN$9,0),ROWS('6. Patients'!EH$10:EH$107))),0)+
IFERROR(SUMPRODUCT('6. Patients'!CU$10:CU$107,OFFSET('6. Patients'!$QO$9,1,MATCH($D75,'6. Patients'!$QP$9:$RI$9,0),ROWS('6. Patients'!EH$10:EH$107))),0)+
IFERROR(SUMPRODUCT('6. Patients'!CU$10:CU$107,OFFSET('6. Patients'!$RJ$9,1,MATCH($D75,'6. Patients'!$RK$9:$TH$9,0),ROWS('6. Patients'!EH$10:EH$107))),0)+
IFERROR(SUMPRODUCT('6. Patients'!CU$10:CU$107,OFFSET('6. Patients'!$TI$9,1,MATCH($D75,'6. Patients'!$TJ$9:$UC$9,0),ROWS('6. Patients'!EH$10:EH$107))),0))+
IFERROR(VLOOKUP($D75,$H$116:$L$146,COLUMNS($H$115:$J$115)-1+AB$7,0)*$E75*$F75*'1. General Inputs'!$J$25,0),0),0)</f>
        <v>0</v>
      </c>
      <c r="AC75" s="775">
        <f ca="1">ROUNDUP(IFERROR($F75*$E75*CHOOSE(AC$7,
IFERROR(SUMPRODUCT('6. Patients'!CV$10:CV$107,OFFSET('6. Patients'!$DN$9,1,MATCH($D75,'6. Patients'!$DO$9:$FL$9,0),ROWS('6. Patients'!EI$10:EI$107))),0)+
IFERROR(SUMPRODUCT('6. Patients'!CV$10:CV$107,OFFSET('6. Patients'!$FM$9,1,MATCH($D75,'6. Patients'!$FN$9:$GG$9,0),ROWS('6. Patients'!EI$10:EI$107))),0)+
IFERROR(SUMPRODUCT('6. Patients'!CV$10:CV$107,OFFSET('6. Patients'!$GH$9,1,MATCH($D75,'6. Patients'!$GI$9:$IF$9,0),ROWS('6. Patients'!EI$10:EI$107))),0)+
IFERROR(SUMPRODUCT('6. Patients'!CV$10:CV$107,OFFSET('6. Patients'!$IG$9,1,MATCH($D75,'6. Patients'!$IH$9:$JA$9,0),ROWS('6. Patients'!EI$10:EI$107))),0),
IFERROR(SUMPRODUCT('6. Patients'!CV$10:CV$107,OFFSET('6. Patients'!$JB$9,1,MATCH($D75,'6. Patients'!$JC$9:$KZ$9,0),ROWS('6. Patients'!EI$10:EI$107))),0)+
IFERROR(SUMPRODUCT('6. Patients'!CV$10:CV$107,OFFSET('6. Patients'!$LA$9,1,MATCH($D75,'6. Patients'!$LB$9:$LU$9,0),ROWS('6. Patients'!EI$10:EI$107))),0)+
IFERROR(SUMPRODUCT('6. Patients'!CV$10:CV$107,OFFSET('6. Patients'!$LV$9,1,MATCH($D75,'6. Patients'!$LW$9:$NT$9,0),ROWS('6. Patients'!EI$10:EI$107))),0)+
IFERROR(SUMPRODUCT('6. Patients'!CV$10:CV$107,OFFSET('6. Patients'!$NU$9,1,MATCH($D75,'6. Patients'!$NV$9:$OO$9,0),ROWS('6. Patients'!EI$10:EI$107))),0),
IFERROR(SUMPRODUCT('6. Patients'!CV$10:CV$107,OFFSET('6. Patients'!$OP$9,1,MATCH($D75,'6. Patients'!$OQ$9:$QN$9,0),ROWS('6. Patients'!EI$10:EI$107))),0)+
IFERROR(SUMPRODUCT('6. Patients'!CV$10:CV$107,OFFSET('6. Patients'!$QO$9,1,MATCH($D75,'6. Patients'!$QP$9:$RI$9,0),ROWS('6. Patients'!EI$10:EI$107))),0)+
IFERROR(SUMPRODUCT('6. Patients'!CV$10:CV$107,OFFSET('6. Patients'!$RJ$9,1,MATCH($D75,'6. Patients'!$RK$9:$TH$9,0),ROWS('6. Patients'!EI$10:EI$107))),0)+
IFERROR(SUMPRODUCT('6. Patients'!CV$10:CV$107,OFFSET('6. Patients'!$TI$9,1,MATCH($D75,'6. Patients'!$TJ$9:$UC$9,0),ROWS('6. Patients'!EI$10:EI$107))),0))+
IFERROR(VLOOKUP($D75,$H$116:$L$146,COLUMNS($H$115:$J$115)-1+AC$7,0)*$E75*$F75*'1. General Inputs'!$J$25,0),0),0)</f>
        <v>0</v>
      </c>
      <c r="AD75" s="775">
        <f ca="1">ROUNDUP(IFERROR($F75*$E75*CHOOSE(AD$7,
IFERROR(SUMPRODUCT('6. Patients'!CW$10:CW$107,OFFSET('6. Patients'!$DN$9,1,MATCH($D75,'6. Patients'!$DO$9:$FL$9,0),ROWS('6. Patients'!EJ$10:EJ$107))),0)+
IFERROR(SUMPRODUCT('6. Patients'!CW$10:CW$107,OFFSET('6. Patients'!$FM$9,1,MATCH($D75,'6. Patients'!$FN$9:$GG$9,0),ROWS('6. Patients'!EJ$10:EJ$107))),0)+
IFERROR(SUMPRODUCT('6. Patients'!CW$10:CW$107,OFFSET('6. Patients'!$GH$9,1,MATCH($D75,'6. Patients'!$GI$9:$IF$9,0),ROWS('6. Patients'!EJ$10:EJ$107))),0)+
IFERROR(SUMPRODUCT('6. Patients'!CW$10:CW$107,OFFSET('6. Patients'!$IG$9,1,MATCH($D75,'6. Patients'!$IH$9:$JA$9,0),ROWS('6. Patients'!EJ$10:EJ$107))),0),
IFERROR(SUMPRODUCT('6. Patients'!CW$10:CW$107,OFFSET('6. Patients'!$JB$9,1,MATCH($D75,'6. Patients'!$JC$9:$KZ$9,0),ROWS('6. Patients'!EJ$10:EJ$107))),0)+
IFERROR(SUMPRODUCT('6. Patients'!CW$10:CW$107,OFFSET('6. Patients'!$LA$9,1,MATCH($D75,'6. Patients'!$LB$9:$LU$9,0),ROWS('6. Patients'!EJ$10:EJ$107))),0)+
IFERROR(SUMPRODUCT('6. Patients'!CW$10:CW$107,OFFSET('6. Patients'!$LV$9,1,MATCH($D75,'6. Patients'!$LW$9:$NT$9,0),ROWS('6. Patients'!EJ$10:EJ$107))),0)+
IFERROR(SUMPRODUCT('6. Patients'!CW$10:CW$107,OFFSET('6. Patients'!$NU$9,1,MATCH($D75,'6. Patients'!$NV$9:$OO$9,0),ROWS('6. Patients'!EJ$10:EJ$107))),0),
IFERROR(SUMPRODUCT('6. Patients'!CW$10:CW$107,OFFSET('6. Patients'!$OP$9,1,MATCH($D75,'6. Patients'!$OQ$9:$QN$9,0),ROWS('6. Patients'!EJ$10:EJ$107))),0)+
IFERROR(SUMPRODUCT('6. Patients'!CW$10:CW$107,OFFSET('6. Patients'!$QO$9,1,MATCH($D75,'6. Patients'!$QP$9:$RI$9,0),ROWS('6. Patients'!EJ$10:EJ$107))),0)+
IFERROR(SUMPRODUCT('6. Patients'!CW$10:CW$107,OFFSET('6. Patients'!$RJ$9,1,MATCH($D75,'6. Patients'!$RK$9:$TH$9,0),ROWS('6. Patients'!EJ$10:EJ$107))),0)+
IFERROR(SUMPRODUCT('6. Patients'!CW$10:CW$107,OFFSET('6. Patients'!$TI$9,1,MATCH($D75,'6. Patients'!$TJ$9:$UC$9,0),ROWS('6. Patients'!EJ$10:EJ$107))),0))+
IFERROR(VLOOKUP($D75,$H$116:$L$146,COLUMNS($H$115:$J$115)-1+AD$7,0)*$E75*$F75*'1. General Inputs'!$J$25,0),0),0)</f>
        <v>0</v>
      </c>
      <c r="AE75" s="775">
        <f ca="1">ROUNDUP(IFERROR($F75*$E75*CHOOSE(AE$7,
IFERROR(SUMPRODUCT('6. Patients'!CX$10:CX$107,OFFSET('6. Patients'!$DN$9,1,MATCH($D75,'6. Patients'!$DO$9:$FL$9,0),ROWS('6. Patients'!EK$10:EK$107))),0)+
IFERROR(SUMPRODUCT('6. Patients'!CX$10:CX$107,OFFSET('6. Patients'!$FM$9,1,MATCH($D75,'6. Patients'!$FN$9:$GG$9,0),ROWS('6. Patients'!EK$10:EK$107))),0)+
IFERROR(SUMPRODUCT('6. Patients'!CX$10:CX$107,OFFSET('6. Patients'!$GH$9,1,MATCH($D75,'6. Patients'!$GI$9:$IF$9,0),ROWS('6. Patients'!EK$10:EK$107))),0)+
IFERROR(SUMPRODUCT('6. Patients'!CX$10:CX$107,OFFSET('6. Patients'!$IG$9,1,MATCH($D75,'6. Patients'!$IH$9:$JA$9,0),ROWS('6. Patients'!EK$10:EK$107))),0),
IFERROR(SUMPRODUCT('6. Patients'!CX$10:CX$107,OFFSET('6. Patients'!$JB$9,1,MATCH($D75,'6. Patients'!$JC$9:$KZ$9,0),ROWS('6. Patients'!EK$10:EK$107))),0)+
IFERROR(SUMPRODUCT('6. Patients'!CX$10:CX$107,OFFSET('6. Patients'!$LA$9,1,MATCH($D75,'6. Patients'!$LB$9:$LU$9,0),ROWS('6. Patients'!EK$10:EK$107))),0)+
IFERROR(SUMPRODUCT('6. Patients'!CX$10:CX$107,OFFSET('6. Patients'!$LV$9,1,MATCH($D75,'6. Patients'!$LW$9:$NT$9,0),ROWS('6. Patients'!EK$10:EK$107))),0)+
IFERROR(SUMPRODUCT('6. Patients'!CX$10:CX$107,OFFSET('6. Patients'!$NU$9,1,MATCH($D75,'6. Patients'!$NV$9:$OO$9,0),ROWS('6. Patients'!EK$10:EK$107))),0),
IFERROR(SUMPRODUCT('6. Patients'!CX$10:CX$107,OFFSET('6. Patients'!$OP$9,1,MATCH($D75,'6. Patients'!$OQ$9:$QN$9,0),ROWS('6. Patients'!EK$10:EK$107))),0)+
IFERROR(SUMPRODUCT('6. Patients'!CX$10:CX$107,OFFSET('6. Patients'!$QO$9,1,MATCH($D75,'6. Patients'!$QP$9:$RI$9,0),ROWS('6. Patients'!EK$10:EK$107))),0)+
IFERROR(SUMPRODUCT('6. Patients'!CX$10:CX$107,OFFSET('6. Patients'!$RJ$9,1,MATCH($D75,'6. Patients'!$RK$9:$TH$9,0),ROWS('6. Patients'!EK$10:EK$107))),0)+
IFERROR(SUMPRODUCT('6. Patients'!CX$10:CX$107,OFFSET('6. Patients'!$TI$9,1,MATCH($D75,'6. Patients'!$TJ$9:$UC$9,0),ROWS('6. Patients'!EK$10:EK$107))),0))+
IFERROR(VLOOKUP($D75,$H$116:$L$146,COLUMNS($H$115:$J$115)-1+AE$7,0)*$E75*$F75*'1. General Inputs'!$J$25,0),0),0)</f>
        <v>0</v>
      </c>
      <c r="AF75" s="775">
        <f ca="1">ROUNDUP(IFERROR($F75*$E75*CHOOSE(AF$7,
IFERROR(SUMPRODUCT('6. Patients'!CY$10:CY$107,OFFSET('6. Patients'!$DN$9,1,MATCH($D75,'6. Patients'!$DO$9:$FL$9,0),ROWS('6. Patients'!EL$10:EL$107))),0)+
IFERROR(SUMPRODUCT('6. Patients'!CY$10:CY$107,OFFSET('6. Patients'!$FM$9,1,MATCH($D75,'6. Patients'!$FN$9:$GG$9,0),ROWS('6. Patients'!EL$10:EL$107))),0)+
IFERROR(SUMPRODUCT('6. Patients'!CY$10:CY$107,OFFSET('6. Patients'!$GH$9,1,MATCH($D75,'6. Patients'!$GI$9:$IF$9,0),ROWS('6. Patients'!EL$10:EL$107))),0)+
IFERROR(SUMPRODUCT('6. Patients'!CY$10:CY$107,OFFSET('6. Patients'!$IG$9,1,MATCH($D75,'6. Patients'!$IH$9:$JA$9,0),ROWS('6. Patients'!EL$10:EL$107))),0),
IFERROR(SUMPRODUCT('6. Patients'!CY$10:CY$107,OFFSET('6. Patients'!$JB$9,1,MATCH($D75,'6. Patients'!$JC$9:$KZ$9,0),ROWS('6. Patients'!EL$10:EL$107))),0)+
IFERROR(SUMPRODUCT('6. Patients'!CY$10:CY$107,OFFSET('6. Patients'!$LA$9,1,MATCH($D75,'6. Patients'!$LB$9:$LU$9,0),ROWS('6. Patients'!EL$10:EL$107))),0)+
IFERROR(SUMPRODUCT('6. Patients'!CY$10:CY$107,OFFSET('6. Patients'!$LV$9,1,MATCH($D75,'6. Patients'!$LW$9:$NT$9,0),ROWS('6. Patients'!EL$10:EL$107))),0)+
IFERROR(SUMPRODUCT('6. Patients'!CY$10:CY$107,OFFSET('6. Patients'!$NU$9,1,MATCH($D75,'6. Patients'!$NV$9:$OO$9,0),ROWS('6. Patients'!EL$10:EL$107))),0),
IFERROR(SUMPRODUCT('6. Patients'!CY$10:CY$107,OFFSET('6. Patients'!$OP$9,1,MATCH($D75,'6. Patients'!$OQ$9:$QN$9,0),ROWS('6. Patients'!EL$10:EL$107))),0)+
IFERROR(SUMPRODUCT('6. Patients'!CY$10:CY$107,OFFSET('6. Patients'!$QO$9,1,MATCH($D75,'6. Patients'!$QP$9:$RI$9,0),ROWS('6. Patients'!EL$10:EL$107))),0)+
IFERROR(SUMPRODUCT('6. Patients'!CY$10:CY$107,OFFSET('6. Patients'!$RJ$9,1,MATCH($D75,'6. Patients'!$RK$9:$TH$9,0),ROWS('6. Patients'!EL$10:EL$107))),0)+
IFERROR(SUMPRODUCT('6. Patients'!CY$10:CY$107,OFFSET('6. Patients'!$TI$9,1,MATCH($D75,'6. Patients'!$TJ$9:$UC$9,0),ROWS('6. Patients'!EL$10:EL$107))),0))+
IFERROR(VLOOKUP($D75,$H$116:$L$146,COLUMNS($H$115:$J$115)-1+AF$7,0)*$E75*$F75*'1. General Inputs'!$J$25,0),0),0)</f>
        <v>0</v>
      </c>
      <c r="AG75" s="775">
        <f ca="1">ROUNDUP(IFERROR($F75*$E75*CHOOSE(AG$7,
IFERROR(SUMPRODUCT('6. Patients'!CZ$10:CZ$107,OFFSET('6. Patients'!$DN$9,1,MATCH($D75,'6. Patients'!$DO$9:$FL$9,0),ROWS('6. Patients'!EM$10:EM$107))),0)+
IFERROR(SUMPRODUCT('6. Patients'!CZ$10:CZ$107,OFFSET('6. Patients'!$FM$9,1,MATCH($D75,'6. Patients'!$FN$9:$GG$9,0),ROWS('6. Patients'!EM$10:EM$107))),0)+
IFERROR(SUMPRODUCT('6. Patients'!CZ$10:CZ$107,OFFSET('6. Patients'!$GH$9,1,MATCH($D75,'6. Patients'!$GI$9:$IF$9,0),ROWS('6. Patients'!EM$10:EM$107))),0)+
IFERROR(SUMPRODUCT('6. Patients'!CZ$10:CZ$107,OFFSET('6. Patients'!$IG$9,1,MATCH($D75,'6. Patients'!$IH$9:$JA$9,0),ROWS('6. Patients'!EM$10:EM$107))),0),
IFERROR(SUMPRODUCT('6. Patients'!CZ$10:CZ$107,OFFSET('6. Patients'!$JB$9,1,MATCH($D75,'6. Patients'!$JC$9:$KZ$9,0),ROWS('6. Patients'!EM$10:EM$107))),0)+
IFERROR(SUMPRODUCT('6. Patients'!CZ$10:CZ$107,OFFSET('6. Patients'!$LA$9,1,MATCH($D75,'6. Patients'!$LB$9:$LU$9,0),ROWS('6. Patients'!EM$10:EM$107))),0)+
IFERROR(SUMPRODUCT('6. Patients'!CZ$10:CZ$107,OFFSET('6. Patients'!$LV$9,1,MATCH($D75,'6. Patients'!$LW$9:$NT$9,0),ROWS('6. Patients'!EM$10:EM$107))),0)+
IFERROR(SUMPRODUCT('6. Patients'!CZ$10:CZ$107,OFFSET('6. Patients'!$NU$9,1,MATCH($D75,'6. Patients'!$NV$9:$OO$9,0),ROWS('6. Patients'!EM$10:EM$107))),0),
IFERROR(SUMPRODUCT('6. Patients'!CZ$10:CZ$107,OFFSET('6. Patients'!$OP$9,1,MATCH($D75,'6. Patients'!$OQ$9:$QN$9,0),ROWS('6. Patients'!EM$10:EM$107))),0)+
IFERROR(SUMPRODUCT('6. Patients'!CZ$10:CZ$107,OFFSET('6. Patients'!$QO$9,1,MATCH($D75,'6. Patients'!$QP$9:$RI$9,0),ROWS('6. Patients'!EM$10:EM$107))),0)+
IFERROR(SUMPRODUCT('6. Patients'!CZ$10:CZ$107,OFFSET('6. Patients'!$RJ$9,1,MATCH($D75,'6. Patients'!$RK$9:$TH$9,0),ROWS('6. Patients'!EM$10:EM$107))),0)+
IFERROR(SUMPRODUCT('6. Patients'!CZ$10:CZ$107,OFFSET('6. Patients'!$TI$9,1,MATCH($D75,'6. Patients'!$TJ$9:$UC$9,0),ROWS('6. Patients'!EM$10:EM$107))),0))+
IFERROR(VLOOKUP($D75,$H$116:$L$146,COLUMNS($H$115:$J$115)-1+AG$7,0)*$E75*$F75*'1. General Inputs'!$J$25,0),0),0)</f>
        <v>0</v>
      </c>
      <c r="AH75" s="775">
        <f ca="1">ROUNDUP(IFERROR($F75*$E75*CHOOSE(AH$7,
IFERROR(SUMPRODUCT('6. Patients'!DA$10:DA$107,OFFSET('6. Patients'!$DN$9,1,MATCH($D75,'6. Patients'!$DO$9:$FL$9,0),ROWS('6. Patients'!EN$10:EN$107))),0)+
IFERROR(SUMPRODUCT('6. Patients'!DA$10:DA$107,OFFSET('6. Patients'!$FM$9,1,MATCH($D75,'6. Patients'!$FN$9:$GG$9,0),ROWS('6. Patients'!EN$10:EN$107))),0)+
IFERROR(SUMPRODUCT('6. Patients'!DA$10:DA$107,OFFSET('6. Patients'!$GH$9,1,MATCH($D75,'6. Patients'!$GI$9:$IF$9,0),ROWS('6. Patients'!EN$10:EN$107))),0)+
IFERROR(SUMPRODUCT('6. Patients'!DA$10:DA$107,OFFSET('6. Patients'!$IG$9,1,MATCH($D75,'6. Patients'!$IH$9:$JA$9,0),ROWS('6. Patients'!EN$10:EN$107))),0),
IFERROR(SUMPRODUCT('6. Patients'!DA$10:DA$107,OFFSET('6. Patients'!$JB$9,1,MATCH($D75,'6. Patients'!$JC$9:$KZ$9,0),ROWS('6. Patients'!EN$10:EN$107))),0)+
IFERROR(SUMPRODUCT('6. Patients'!DA$10:DA$107,OFFSET('6. Patients'!$LA$9,1,MATCH($D75,'6. Patients'!$LB$9:$LU$9,0),ROWS('6. Patients'!EN$10:EN$107))),0)+
IFERROR(SUMPRODUCT('6. Patients'!DA$10:DA$107,OFFSET('6. Patients'!$LV$9,1,MATCH($D75,'6. Patients'!$LW$9:$NT$9,0),ROWS('6. Patients'!EN$10:EN$107))),0)+
IFERROR(SUMPRODUCT('6. Patients'!DA$10:DA$107,OFFSET('6. Patients'!$NU$9,1,MATCH($D75,'6. Patients'!$NV$9:$OO$9,0),ROWS('6. Patients'!EN$10:EN$107))),0),
IFERROR(SUMPRODUCT('6. Patients'!DA$10:DA$107,OFFSET('6. Patients'!$OP$9,1,MATCH($D75,'6. Patients'!$OQ$9:$QN$9,0),ROWS('6. Patients'!EN$10:EN$107))),0)+
IFERROR(SUMPRODUCT('6. Patients'!DA$10:DA$107,OFFSET('6. Patients'!$QO$9,1,MATCH($D75,'6. Patients'!$QP$9:$RI$9,0),ROWS('6. Patients'!EN$10:EN$107))),0)+
IFERROR(SUMPRODUCT('6. Patients'!DA$10:DA$107,OFFSET('6. Patients'!$RJ$9,1,MATCH($D75,'6. Patients'!$RK$9:$TH$9,0),ROWS('6. Patients'!EN$10:EN$107))),0)+
IFERROR(SUMPRODUCT('6. Patients'!DA$10:DA$107,OFFSET('6. Patients'!$TI$9,1,MATCH($D75,'6. Patients'!$TJ$9:$UC$9,0),ROWS('6. Patients'!EN$10:EN$107))),0))+
IFERROR(VLOOKUP($D75,$H$116:$L$146,COLUMNS($H$115:$J$115)-1+AH$7,0)*$E75*$F75*'1. General Inputs'!$J$25,0),0),0)</f>
        <v>0</v>
      </c>
      <c r="AI75" s="775">
        <f ca="1">ROUNDUP(IFERROR($F75*$E75*CHOOSE(AI$7,
IFERROR(SUMPRODUCT('6. Patients'!DB$10:DB$107,OFFSET('6. Patients'!$DN$9,1,MATCH($D75,'6. Patients'!$DO$9:$FL$9,0),ROWS('6. Patients'!EO$10:EO$107))),0)+
IFERROR(SUMPRODUCT('6. Patients'!DB$10:DB$107,OFFSET('6. Patients'!$FM$9,1,MATCH($D75,'6. Patients'!$FN$9:$GG$9,0),ROWS('6. Patients'!EO$10:EO$107))),0)+
IFERROR(SUMPRODUCT('6. Patients'!DB$10:DB$107,OFFSET('6. Patients'!$GH$9,1,MATCH($D75,'6. Patients'!$GI$9:$IF$9,0),ROWS('6. Patients'!EO$10:EO$107))),0)+
IFERROR(SUMPRODUCT('6. Patients'!DB$10:DB$107,OFFSET('6. Patients'!$IG$9,1,MATCH($D75,'6. Patients'!$IH$9:$JA$9,0),ROWS('6. Patients'!EO$10:EO$107))),0),
IFERROR(SUMPRODUCT('6. Patients'!DB$10:DB$107,OFFSET('6. Patients'!$JB$9,1,MATCH($D75,'6. Patients'!$JC$9:$KZ$9,0),ROWS('6. Patients'!EO$10:EO$107))),0)+
IFERROR(SUMPRODUCT('6. Patients'!DB$10:DB$107,OFFSET('6. Patients'!$LA$9,1,MATCH($D75,'6. Patients'!$LB$9:$LU$9,0),ROWS('6. Patients'!EO$10:EO$107))),0)+
IFERROR(SUMPRODUCT('6. Patients'!DB$10:DB$107,OFFSET('6. Patients'!$LV$9,1,MATCH($D75,'6. Patients'!$LW$9:$NT$9,0),ROWS('6. Patients'!EO$10:EO$107))),0)+
IFERROR(SUMPRODUCT('6. Patients'!DB$10:DB$107,OFFSET('6. Patients'!$NU$9,1,MATCH($D75,'6. Patients'!$NV$9:$OO$9,0),ROWS('6. Patients'!EO$10:EO$107))),0),
IFERROR(SUMPRODUCT('6. Patients'!DB$10:DB$107,OFFSET('6. Patients'!$OP$9,1,MATCH($D75,'6. Patients'!$OQ$9:$QN$9,0),ROWS('6. Patients'!EO$10:EO$107))),0)+
IFERROR(SUMPRODUCT('6. Patients'!DB$10:DB$107,OFFSET('6. Patients'!$QO$9,1,MATCH($D75,'6. Patients'!$QP$9:$RI$9,0),ROWS('6. Patients'!EO$10:EO$107))),0)+
IFERROR(SUMPRODUCT('6. Patients'!DB$10:DB$107,OFFSET('6. Patients'!$RJ$9,1,MATCH($D75,'6. Patients'!$RK$9:$TH$9,0),ROWS('6. Patients'!EO$10:EO$107))),0)+
IFERROR(SUMPRODUCT('6. Patients'!DB$10:DB$107,OFFSET('6. Patients'!$TI$9,1,MATCH($D75,'6. Patients'!$TJ$9:$UC$9,0),ROWS('6. Patients'!EO$10:EO$107))),0))+
IFERROR(VLOOKUP($D75,$H$116:$L$146,COLUMNS($H$115:$J$115)-1+AI$7,0)*$E75*$F75*'1. General Inputs'!$J$25,0),0),0)</f>
        <v>0</v>
      </c>
      <c r="AJ75" s="775">
        <f ca="1">ROUNDUP(IFERROR($F75*$E75*CHOOSE(AJ$7,
IFERROR(SUMPRODUCT('6. Patients'!DC$10:DC$107,OFFSET('6. Patients'!$DN$9,1,MATCH($D75,'6. Patients'!$DO$9:$FL$9,0),ROWS('6. Patients'!EP$10:EP$107))),0)+
IFERROR(SUMPRODUCT('6. Patients'!DC$10:DC$107,OFFSET('6. Patients'!$FM$9,1,MATCH($D75,'6. Patients'!$FN$9:$GG$9,0),ROWS('6. Patients'!EP$10:EP$107))),0)+
IFERROR(SUMPRODUCT('6. Patients'!DC$10:DC$107,OFFSET('6. Patients'!$GH$9,1,MATCH($D75,'6. Patients'!$GI$9:$IF$9,0),ROWS('6. Patients'!EP$10:EP$107))),0)+
IFERROR(SUMPRODUCT('6. Patients'!DC$10:DC$107,OFFSET('6. Patients'!$IG$9,1,MATCH($D75,'6. Patients'!$IH$9:$JA$9,0),ROWS('6. Patients'!EP$10:EP$107))),0),
IFERROR(SUMPRODUCT('6. Patients'!DC$10:DC$107,OFFSET('6. Patients'!$JB$9,1,MATCH($D75,'6. Patients'!$JC$9:$KZ$9,0),ROWS('6. Patients'!EP$10:EP$107))),0)+
IFERROR(SUMPRODUCT('6. Patients'!DC$10:DC$107,OFFSET('6. Patients'!$LA$9,1,MATCH($D75,'6. Patients'!$LB$9:$LU$9,0),ROWS('6. Patients'!EP$10:EP$107))),0)+
IFERROR(SUMPRODUCT('6. Patients'!DC$10:DC$107,OFFSET('6. Patients'!$LV$9,1,MATCH($D75,'6. Patients'!$LW$9:$NT$9,0),ROWS('6. Patients'!EP$10:EP$107))),0)+
IFERROR(SUMPRODUCT('6. Patients'!DC$10:DC$107,OFFSET('6. Patients'!$NU$9,1,MATCH($D75,'6. Patients'!$NV$9:$OO$9,0),ROWS('6. Patients'!EP$10:EP$107))),0),
IFERROR(SUMPRODUCT('6. Patients'!DC$10:DC$107,OFFSET('6. Patients'!$OP$9,1,MATCH($D75,'6. Patients'!$OQ$9:$QN$9,0),ROWS('6. Patients'!EP$10:EP$107))),0)+
IFERROR(SUMPRODUCT('6. Patients'!DC$10:DC$107,OFFSET('6. Patients'!$QO$9,1,MATCH($D75,'6. Patients'!$QP$9:$RI$9,0),ROWS('6. Patients'!EP$10:EP$107))),0)+
IFERROR(SUMPRODUCT('6. Patients'!DC$10:DC$107,OFFSET('6. Patients'!$RJ$9,1,MATCH($D75,'6. Patients'!$RK$9:$TH$9,0),ROWS('6. Patients'!EP$10:EP$107))),0)+
IFERROR(SUMPRODUCT('6. Patients'!DC$10:DC$107,OFFSET('6. Patients'!$TI$9,1,MATCH($D75,'6. Patients'!$TJ$9:$UC$9,0),ROWS('6. Patients'!EP$10:EP$107))),0))+
IFERROR(VLOOKUP($D75,$H$116:$L$146,COLUMNS($H$115:$J$115)-1+AJ$7,0)*$E75*$F75*'1. General Inputs'!$J$25,0),0),0)</f>
        <v>0</v>
      </c>
      <c r="AK75" s="775">
        <f ca="1">ROUNDUP(IFERROR($F75*$E75*CHOOSE(AK$7,
IFERROR(SUMPRODUCT('6. Patients'!DD$10:DD$107,OFFSET('6. Patients'!$DN$9,1,MATCH($D75,'6. Patients'!$DO$9:$FL$9,0),ROWS('6. Patients'!EQ$10:EQ$107))),0)+
IFERROR(SUMPRODUCT('6. Patients'!DD$10:DD$107,OFFSET('6. Patients'!$FM$9,1,MATCH($D75,'6. Patients'!$FN$9:$GG$9,0),ROWS('6. Patients'!EQ$10:EQ$107))),0)+
IFERROR(SUMPRODUCT('6. Patients'!DD$10:DD$107,OFFSET('6. Patients'!$GH$9,1,MATCH($D75,'6. Patients'!$GI$9:$IF$9,0),ROWS('6. Patients'!EQ$10:EQ$107))),0)+
IFERROR(SUMPRODUCT('6. Patients'!DD$10:DD$107,OFFSET('6. Patients'!$IG$9,1,MATCH($D75,'6. Patients'!$IH$9:$JA$9,0),ROWS('6. Patients'!EQ$10:EQ$107))),0),
IFERROR(SUMPRODUCT('6. Patients'!DD$10:DD$107,OFFSET('6. Patients'!$JB$9,1,MATCH($D75,'6. Patients'!$JC$9:$KZ$9,0),ROWS('6. Patients'!EQ$10:EQ$107))),0)+
IFERROR(SUMPRODUCT('6. Patients'!DD$10:DD$107,OFFSET('6. Patients'!$LA$9,1,MATCH($D75,'6. Patients'!$LB$9:$LU$9,0),ROWS('6. Patients'!EQ$10:EQ$107))),0)+
IFERROR(SUMPRODUCT('6. Patients'!DD$10:DD$107,OFFSET('6. Patients'!$LV$9,1,MATCH($D75,'6. Patients'!$LW$9:$NT$9,0),ROWS('6. Patients'!EQ$10:EQ$107))),0)+
IFERROR(SUMPRODUCT('6. Patients'!DD$10:DD$107,OFFSET('6. Patients'!$NU$9,1,MATCH($D75,'6. Patients'!$NV$9:$OO$9,0),ROWS('6. Patients'!EQ$10:EQ$107))),0),
IFERROR(SUMPRODUCT('6. Patients'!DD$10:DD$107,OFFSET('6. Patients'!$OP$9,1,MATCH($D75,'6. Patients'!$OQ$9:$QN$9,0),ROWS('6. Patients'!EQ$10:EQ$107))),0)+
IFERROR(SUMPRODUCT('6. Patients'!DD$10:DD$107,OFFSET('6. Patients'!$QO$9,1,MATCH($D75,'6. Patients'!$QP$9:$RI$9,0),ROWS('6. Patients'!EQ$10:EQ$107))),0)+
IFERROR(SUMPRODUCT('6. Patients'!DD$10:DD$107,OFFSET('6. Patients'!$RJ$9,1,MATCH($D75,'6. Patients'!$RK$9:$TH$9,0),ROWS('6. Patients'!EQ$10:EQ$107))),0)+
IFERROR(SUMPRODUCT('6. Patients'!DD$10:DD$107,OFFSET('6. Patients'!$TI$9,1,MATCH($D75,'6. Patients'!$TJ$9:$UC$9,0),ROWS('6. Patients'!EQ$10:EQ$107))),0))+
IFERROR(VLOOKUP($D75,$H$116:$L$146,COLUMNS($H$115:$J$115)-1+AK$7,0)*$E75*$F75*'1. General Inputs'!$J$25,0),0),0)</f>
        <v>0</v>
      </c>
      <c r="AL75" s="775">
        <f ca="1">ROUNDUP(IFERROR($F75*$E75*CHOOSE(AL$7,
IFERROR(SUMPRODUCT('6. Patients'!DE$10:DE$107,OFFSET('6. Patients'!$DN$9,1,MATCH($D75,'6. Patients'!$DO$9:$FL$9,0),ROWS('6. Patients'!ER$10:ER$107))),0)+
IFERROR(SUMPRODUCT('6. Patients'!DE$10:DE$107,OFFSET('6. Patients'!$FM$9,1,MATCH($D75,'6. Patients'!$FN$9:$GG$9,0),ROWS('6. Patients'!ER$10:ER$107))),0)+
IFERROR(SUMPRODUCT('6. Patients'!DE$10:DE$107,OFFSET('6. Patients'!$GH$9,1,MATCH($D75,'6. Patients'!$GI$9:$IF$9,0),ROWS('6. Patients'!ER$10:ER$107))),0)+
IFERROR(SUMPRODUCT('6. Patients'!DE$10:DE$107,OFFSET('6. Patients'!$IG$9,1,MATCH($D75,'6. Patients'!$IH$9:$JA$9,0),ROWS('6. Patients'!ER$10:ER$107))),0),
IFERROR(SUMPRODUCT('6. Patients'!DE$10:DE$107,OFFSET('6. Patients'!$JB$9,1,MATCH($D75,'6. Patients'!$JC$9:$KZ$9,0),ROWS('6. Patients'!ER$10:ER$107))),0)+
IFERROR(SUMPRODUCT('6. Patients'!DE$10:DE$107,OFFSET('6. Patients'!$LA$9,1,MATCH($D75,'6. Patients'!$LB$9:$LU$9,0),ROWS('6. Patients'!ER$10:ER$107))),0)+
IFERROR(SUMPRODUCT('6. Patients'!DE$10:DE$107,OFFSET('6. Patients'!$LV$9,1,MATCH($D75,'6. Patients'!$LW$9:$NT$9,0),ROWS('6. Patients'!ER$10:ER$107))),0)+
IFERROR(SUMPRODUCT('6. Patients'!DE$10:DE$107,OFFSET('6. Patients'!$NU$9,1,MATCH($D75,'6. Patients'!$NV$9:$OO$9,0),ROWS('6. Patients'!ER$10:ER$107))),0),
IFERROR(SUMPRODUCT('6. Patients'!DE$10:DE$107,OFFSET('6. Patients'!$OP$9,1,MATCH($D75,'6. Patients'!$OQ$9:$QN$9,0),ROWS('6. Patients'!ER$10:ER$107))),0)+
IFERROR(SUMPRODUCT('6. Patients'!DE$10:DE$107,OFFSET('6. Patients'!$QO$9,1,MATCH($D75,'6. Patients'!$QP$9:$RI$9,0),ROWS('6. Patients'!ER$10:ER$107))),0)+
IFERROR(SUMPRODUCT('6. Patients'!DE$10:DE$107,OFFSET('6. Patients'!$RJ$9,1,MATCH($D75,'6. Patients'!$RK$9:$TH$9,0),ROWS('6. Patients'!ER$10:ER$107))),0)+
IFERROR(SUMPRODUCT('6. Patients'!DE$10:DE$107,OFFSET('6. Patients'!$TI$9,1,MATCH($D75,'6. Patients'!$TJ$9:$UC$9,0),ROWS('6. Patients'!ER$10:ER$107))),0))+
IFERROR(VLOOKUP($D75,$H$116:$L$146,COLUMNS($H$115:$J$115)-1+AL$7,0)*$E75*$F75*'1. General Inputs'!$J$25,0),0),0)</f>
        <v>0</v>
      </c>
      <c r="AM75" s="775">
        <f ca="1">ROUNDUP(IFERROR($F75*$E75*CHOOSE(AM$7,
IFERROR(SUMPRODUCT('6. Patients'!DF$10:DF$107,OFFSET('6. Patients'!$DN$9,1,MATCH($D75,'6. Patients'!$DO$9:$FL$9,0),ROWS('6. Patients'!ES$10:ES$107))),0)+
IFERROR(SUMPRODUCT('6. Patients'!DF$10:DF$107,OFFSET('6. Patients'!$FM$9,1,MATCH($D75,'6. Patients'!$FN$9:$GG$9,0),ROWS('6. Patients'!ES$10:ES$107))),0)+
IFERROR(SUMPRODUCT('6. Patients'!DF$10:DF$107,OFFSET('6. Patients'!$GH$9,1,MATCH($D75,'6. Patients'!$GI$9:$IF$9,0),ROWS('6. Patients'!ES$10:ES$107))),0)+
IFERROR(SUMPRODUCT('6. Patients'!DF$10:DF$107,OFFSET('6. Patients'!$IG$9,1,MATCH($D75,'6. Patients'!$IH$9:$JA$9,0),ROWS('6. Patients'!ES$10:ES$107))),0),
IFERROR(SUMPRODUCT('6. Patients'!DF$10:DF$107,OFFSET('6. Patients'!$JB$9,1,MATCH($D75,'6. Patients'!$JC$9:$KZ$9,0),ROWS('6. Patients'!ES$10:ES$107))),0)+
IFERROR(SUMPRODUCT('6. Patients'!DF$10:DF$107,OFFSET('6. Patients'!$LA$9,1,MATCH($D75,'6. Patients'!$LB$9:$LU$9,0),ROWS('6. Patients'!ES$10:ES$107))),0)+
IFERROR(SUMPRODUCT('6. Patients'!DF$10:DF$107,OFFSET('6. Patients'!$LV$9,1,MATCH($D75,'6. Patients'!$LW$9:$NT$9,0),ROWS('6. Patients'!ES$10:ES$107))),0)+
IFERROR(SUMPRODUCT('6. Patients'!DF$10:DF$107,OFFSET('6. Patients'!$NU$9,1,MATCH($D75,'6. Patients'!$NV$9:$OO$9,0),ROWS('6. Patients'!ES$10:ES$107))),0),
IFERROR(SUMPRODUCT('6. Patients'!DF$10:DF$107,OFFSET('6. Patients'!$OP$9,1,MATCH($D75,'6. Patients'!$OQ$9:$QN$9,0),ROWS('6. Patients'!ES$10:ES$107))),0)+
IFERROR(SUMPRODUCT('6. Patients'!DF$10:DF$107,OFFSET('6. Patients'!$QO$9,1,MATCH($D75,'6. Patients'!$QP$9:$RI$9,0),ROWS('6. Patients'!ES$10:ES$107))),0)+
IFERROR(SUMPRODUCT('6. Patients'!DF$10:DF$107,OFFSET('6. Patients'!$RJ$9,1,MATCH($D75,'6. Patients'!$RK$9:$TH$9,0),ROWS('6. Patients'!ES$10:ES$107))),0)+
IFERROR(SUMPRODUCT('6. Patients'!DF$10:DF$107,OFFSET('6. Patients'!$TI$9,1,MATCH($D75,'6. Patients'!$TJ$9:$UC$9,0),ROWS('6. Patients'!ES$10:ES$107))),0))+
IFERROR(VLOOKUP($D75,$H$116:$L$146,COLUMNS($H$115:$J$115)-1+AM$7,0)*$E75*$F75*'1. General Inputs'!$J$25,0),0),0)</f>
        <v>0</v>
      </c>
      <c r="AN75" s="775">
        <f ca="1">ROUNDUP(IFERROR($F75*$E75*CHOOSE(AN$7,
IFERROR(SUMPRODUCT('6. Patients'!DG$10:DG$107,OFFSET('6. Patients'!$DN$9,1,MATCH($D75,'6. Patients'!$DO$9:$FL$9,0),ROWS('6. Patients'!ET$10:ET$107))),0)+
IFERROR(SUMPRODUCT('6. Patients'!DG$10:DG$107,OFFSET('6. Patients'!$FM$9,1,MATCH($D75,'6. Patients'!$FN$9:$GG$9,0),ROWS('6. Patients'!ET$10:ET$107))),0)+
IFERROR(SUMPRODUCT('6. Patients'!DG$10:DG$107,OFFSET('6. Patients'!$GH$9,1,MATCH($D75,'6. Patients'!$GI$9:$IF$9,0),ROWS('6. Patients'!ET$10:ET$107))),0)+
IFERROR(SUMPRODUCT('6. Patients'!DG$10:DG$107,OFFSET('6. Patients'!$IG$9,1,MATCH($D75,'6. Patients'!$IH$9:$JA$9,0),ROWS('6. Patients'!ET$10:ET$107))),0),
IFERROR(SUMPRODUCT('6. Patients'!DG$10:DG$107,OFFSET('6. Patients'!$JB$9,1,MATCH($D75,'6. Patients'!$JC$9:$KZ$9,0),ROWS('6. Patients'!ET$10:ET$107))),0)+
IFERROR(SUMPRODUCT('6. Patients'!DG$10:DG$107,OFFSET('6. Patients'!$LA$9,1,MATCH($D75,'6. Patients'!$LB$9:$LU$9,0),ROWS('6. Patients'!ET$10:ET$107))),0)+
IFERROR(SUMPRODUCT('6. Patients'!DG$10:DG$107,OFFSET('6. Patients'!$LV$9,1,MATCH($D75,'6. Patients'!$LW$9:$NT$9,0),ROWS('6. Patients'!ET$10:ET$107))),0)+
IFERROR(SUMPRODUCT('6. Patients'!DG$10:DG$107,OFFSET('6. Patients'!$NU$9,1,MATCH($D75,'6. Patients'!$NV$9:$OO$9,0),ROWS('6. Patients'!ET$10:ET$107))),0),
IFERROR(SUMPRODUCT('6. Patients'!DG$10:DG$107,OFFSET('6. Patients'!$OP$9,1,MATCH($D75,'6. Patients'!$OQ$9:$QN$9,0),ROWS('6. Patients'!ET$10:ET$107))),0)+
IFERROR(SUMPRODUCT('6. Patients'!DG$10:DG$107,OFFSET('6. Patients'!$QO$9,1,MATCH($D75,'6. Patients'!$QP$9:$RI$9,0),ROWS('6. Patients'!ET$10:ET$107))),0)+
IFERROR(SUMPRODUCT('6. Patients'!DG$10:DG$107,OFFSET('6. Patients'!$RJ$9,1,MATCH($D75,'6. Patients'!$RK$9:$TH$9,0),ROWS('6. Patients'!ET$10:ET$107))),0)+
IFERROR(SUMPRODUCT('6. Patients'!DG$10:DG$107,OFFSET('6. Patients'!$TI$9,1,MATCH($D75,'6. Patients'!$TJ$9:$UC$9,0),ROWS('6. Patients'!ET$10:ET$107))),0))+
IFERROR(VLOOKUP($D75,$H$116:$L$146,COLUMNS($H$115:$J$115)-1+AN$7,0)*$E75*$F75*'1. General Inputs'!$J$25,0),0),0)</f>
        <v>0</v>
      </c>
      <c r="AO75" s="775">
        <f ca="1">ROUNDUP(IFERROR($F75*$E75*CHOOSE(AO$7,
IFERROR(SUMPRODUCT('6. Patients'!DH$10:DH$107,OFFSET('6. Patients'!$DN$9,1,MATCH($D75,'6. Patients'!$DO$9:$FL$9,0),ROWS('6. Patients'!EU$10:EU$107))),0)+
IFERROR(SUMPRODUCT('6. Patients'!DH$10:DH$107,OFFSET('6. Patients'!$FM$9,1,MATCH($D75,'6. Patients'!$FN$9:$GG$9,0),ROWS('6. Patients'!EU$10:EU$107))),0)+
IFERROR(SUMPRODUCT('6. Patients'!DH$10:DH$107,OFFSET('6. Patients'!$GH$9,1,MATCH($D75,'6. Patients'!$GI$9:$IF$9,0),ROWS('6. Patients'!EU$10:EU$107))),0)+
IFERROR(SUMPRODUCT('6. Patients'!DH$10:DH$107,OFFSET('6. Patients'!$IG$9,1,MATCH($D75,'6. Patients'!$IH$9:$JA$9,0),ROWS('6. Patients'!EU$10:EU$107))),0),
IFERROR(SUMPRODUCT('6. Patients'!DH$10:DH$107,OFFSET('6. Patients'!$JB$9,1,MATCH($D75,'6. Patients'!$JC$9:$KZ$9,0),ROWS('6. Patients'!EU$10:EU$107))),0)+
IFERROR(SUMPRODUCT('6. Patients'!DH$10:DH$107,OFFSET('6. Patients'!$LA$9,1,MATCH($D75,'6. Patients'!$LB$9:$LU$9,0),ROWS('6. Patients'!EU$10:EU$107))),0)+
IFERROR(SUMPRODUCT('6. Patients'!DH$10:DH$107,OFFSET('6. Patients'!$LV$9,1,MATCH($D75,'6. Patients'!$LW$9:$NT$9,0),ROWS('6. Patients'!EU$10:EU$107))),0)+
IFERROR(SUMPRODUCT('6. Patients'!DH$10:DH$107,OFFSET('6. Patients'!$NU$9,1,MATCH($D75,'6. Patients'!$NV$9:$OO$9,0),ROWS('6. Patients'!EU$10:EU$107))),0),
IFERROR(SUMPRODUCT('6. Patients'!DH$10:DH$107,OFFSET('6. Patients'!$OP$9,1,MATCH($D75,'6. Patients'!$OQ$9:$QN$9,0),ROWS('6. Patients'!EU$10:EU$107))),0)+
IFERROR(SUMPRODUCT('6. Patients'!DH$10:DH$107,OFFSET('6. Patients'!$QO$9,1,MATCH($D75,'6. Patients'!$QP$9:$RI$9,0),ROWS('6. Patients'!EU$10:EU$107))),0)+
IFERROR(SUMPRODUCT('6. Patients'!DH$10:DH$107,OFFSET('6. Patients'!$RJ$9,1,MATCH($D75,'6. Patients'!$RK$9:$TH$9,0),ROWS('6. Patients'!EU$10:EU$107))),0)+
IFERROR(SUMPRODUCT('6. Patients'!DH$10:DH$107,OFFSET('6. Patients'!$TI$9,1,MATCH($D75,'6. Patients'!$TJ$9:$UC$9,0),ROWS('6. Patients'!EU$10:EU$107))),0))+
IFERROR(VLOOKUP($D75,$H$116:$L$146,COLUMNS($H$115:$J$115)-1+AO$7,0)*$E75*$F75*'1. General Inputs'!$J$25,0),0),0)</f>
        <v>0</v>
      </c>
      <c r="AP75" s="775">
        <f ca="1">ROUNDUP(IFERROR($F75*$E75*CHOOSE(AP$7,
IFERROR(SUMPRODUCT('6. Patients'!DI$10:DI$107,OFFSET('6. Patients'!$DN$9,1,MATCH($D75,'6. Patients'!$DO$9:$FL$9,0),ROWS('6. Patients'!EV$10:EV$107))),0)+
IFERROR(SUMPRODUCT('6. Patients'!DI$10:DI$107,OFFSET('6. Patients'!$FM$9,1,MATCH($D75,'6. Patients'!$FN$9:$GG$9,0),ROWS('6. Patients'!EV$10:EV$107))),0)+
IFERROR(SUMPRODUCT('6. Patients'!DI$10:DI$107,OFFSET('6. Patients'!$GH$9,1,MATCH($D75,'6. Patients'!$GI$9:$IF$9,0),ROWS('6. Patients'!EV$10:EV$107))),0)+
IFERROR(SUMPRODUCT('6. Patients'!DI$10:DI$107,OFFSET('6. Patients'!$IG$9,1,MATCH($D75,'6. Patients'!$IH$9:$JA$9,0),ROWS('6. Patients'!EV$10:EV$107))),0),
IFERROR(SUMPRODUCT('6. Patients'!DI$10:DI$107,OFFSET('6. Patients'!$JB$9,1,MATCH($D75,'6. Patients'!$JC$9:$KZ$9,0),ROWS('6. Patients'!EV$10:EV$107))),0)+
IFERROR(SUMPRODUCT('6. Patients'!DI$10:DI$107,OFFSET('6. Patients'!$LA$9,1,MATCH($D75,'6. Patients'!$LB$9:$LU$9,0),ROWS('6. Patients'!EV$10:EV$107))),0)+
IFERROR(SUMPRODUCT('6. Patients'!DI$10:DI$107,OFFSET('6. Patients'!$LV$9,1,MATCH($D75,'6. Patients'!$LW$9:$NT$9,0),ROWS('6. Patients'!EV$10:EV$107))),0)+
IFERROR(SUMPRODUCT('6. Patients'!DI$10:DI$107,OFFSET('6. Patients'!$NU$9,1,MATCH($D75,'6. Patients'!$NV$9:$OO$9,0),ROWS('6. Patients'!EV$10:EV$107))),0),
IFERROR(SUMPRODUCT('6. Patients'!DI$10:DI$107,OFFSET('6. Patients'!$OP$9,1,MATCH($D75,'6. Patients'!$OQ$9:$QN$9,0),ROWS('6. Patients'!EV$10:EV$107))),0)+
IFERROR(SUMPRODUCT('6. Patients'!DI$10:DI$107,OFFSET('6. Patients'!$QO$9,1,MATCH($D75,'6. Patients'!$QP$9:$RI$9,0),ROWS('6. Patients'!EV$10:EV$107))),0)+
IFERROR(SUMPRODUCT('6. Patients'!DI$10:DI$107,OFFSET('6. Patients'!$RJ$9,1,MATCH($D75,'6. Patients'!$RK$9:$TH$9,0),ROWS('6. Patients'!EV$10:EV$107))),0)+
IFERROR(SUMPRODUCT('6. Patients'!DI$10:DI$107,OFFSET('6. Patients'!$TI$9,1,MATCH($D75,'6. Patients'!$TJ$9:$UC$9,0),ROWS('6. Patients'!EV$10:EV$107))),0))+
IFERROR(VLOOKUP($D75,$H$116:$L$146,COLUMNS($H$115:$J$115)-1+AP$7,0)*$E75*$F75*'1. General Inputs'!$J$25,0),0),0)</f>
        <v>0</v>
      </c>
      <c r="AQ75" s="775">
        <f ca="1">ROUNDUP(IFERROR($F75*$E75*CHOOSE(AQ$7,
IFERROR(SUMPRODUCT('6. Patients'!DJ$10:DJ$107,OFFSET('6. Patients'!$DN$9,1,MATCH($D75,'6. Patients'!$DO$9:$FL$9,0),ROWS('6. Patients'!EW$10:EW$107))),0)+
IFERROR(SUMPRODUCT('6. Patients'!DJ$10:DJ$107,OFFSET('6. Patients'!$FM$9,1,MATCH($D75,'6. Patients'!$FN$9:$GG$9,0),ROWS('6. Patients'!EW$10:EW$107))),0)+
IFERROR(SUMPRODUCT('6. Patients'!DJ$10:DJ$107,OFFSET('6. Patients'!$GH$9,1,MATCH($D75,'6. Patients'!$GI$9:$IF$9,0),ROWS('6. Patients'!EW$10:EW$107))),0)+
IFERROR(SUMPRODUCT('6. Patients'!DJ$10:DJ$107,OFFSET('6. Patients'!$IG$9,1,MATCH($D75,'6. Patients'!$IH$9:$JA$9,0),ROWS('6. Patients'!EW$10:EW$107))),0),
IFERROR(SUMPRODUCT('6. Patients'!DJ$10:DJ$107,OFFSET('6. Patients'!$JB$9,1,MATCH($D75,'6. Patients'!$JC$9:$KZ$9,0),ROWS('6. Patients'!EW$10:EW$107))),0)+
IFERROR(SUMPRODUCT('6. Patients'!DJ$10:DJ$107,OFFSET('6. Patients'!$LA$9,1,MATCH($D75,'6. Patients'!$LB$9:$LU$9,0),ROWS('6. Patients'!EW$10:EW$107))),0)+
IFERROR(SUMPRODUCT('6. Patients'!DJ$10:DJ$107,OFFSET('6. Patients'!$LV$9,1,MATCH($D75,'6. Patients'!$LW$9:$NT$9,0),ROWS('6. Patients'!EW$10:EW$107))),0)+
IFERROR(SUMPRODUCT('6. Patients'!DJ$10:DJ$107,OFFSET('6. Patients'!$NU$9,1,MATCH($D75,'6. Patients'!$NV$9:$OO$9,0),ROWS('6. Patients'!EW$10:EW$107))),0),
IFERROR(SUMPRODUCT('6. Patients'!DJ$10:DJ$107,OFFSET('6. Patients'!$OP$9,1,MATCH($D75,'6. Patients'!$OQ$9:$QN$9,0),ROWS('6. Patients'!EW$10:EW$107))),0)+
IFERROR(SUMPRODUCT('6. Patients'!DJ$10:DJ$107,OFFSET('6. Patients'!$QO$9,1,MATCH($D75,'6. Patients'!$QP$9:$RI$9,0),ROWS('6. Patients'!EW$10:EW$107))),0)+
IFERROR(SUMPRODUCT('6. Patients'!DJ$10:DJ$107,OFFSET('6. Patients'!$RJ$9,1,MATCH($D75,'6. Patients'!$RK$9:$TH$9,0),ROWS('6. Patients'!EW$10:EW$107))),0)+
IFERROR(SUMPRODUCT('6. Patients'!DJ$10:DJ$107,OFFSET('6. Patients'!$TI$9,1,MATCH($D75,'6. Patients'!$TJ$9:$UC$9,0),ROWS('6. Patients'!EW$10:EW$107))),0))+
IFERROR(VLOOKUP($D75,$H$116:$L$146,COLUMNS($H$115:$J$115)-1+AQ$7,0)*$E75*$F75*'1. General Inputs'!$J$25,0),0),0)</f>
        <v>0</v>
      </c>
      <c r="AT75" s="309"/>
      <c r="AZ75" s="335">
        <f ca="1">IFERROR(SUM(OFFSET('7. Consumption'!H75,0,1,,MIN('1. General Inputs'!$J$29,COLUMNS('7. Consumption'!H$9:$AQ$9)-1))),0)+MAX(0,$AQ75*('1. General Inputs'!$J$29-COLUMNS('7. Consumption'!H$9:$AQ$9)+1))</f>
        <v>0</v>
      </c>
      <c r="BA75" s="335">
        <f ca="1">IFERROR(SUM(OFFSET('7. Consumption'!I75,0,1,,MIN('1. General Inputs'!$J$29,COLUMNS('7. Consumption'!I$9:$AQ$9)-1))),0)+MAX(0,$AQ75*('1. General Inputs'!$J$29-COLUMNS('7. Consumption'!I$9:$AQ$9)+1))</f>
        <v>0</v>
      </c>
      <c r="BB75" s="335">
        <f ca="1">IFERROR(SUM(OFFSET('7. Consumption'!J75,0,1,,MIN('1. General Inputs'!$J$29,COLUMNS('7. Consumption'!J$9:$AQ$9)-1))),0)+MAX(0,$AQ75*('1. General Inputs'!$J$29-COLUMNS('7. Consumption'!J$9:$AQ$9)+1))</f>
        <v>0</v>
      </c>
      <c r="BC75" s="335">
        <f ca="1">IFERROR(SUM(OFFSET('7. Consumption'!K75,0,1,,MIN('1. General Inputs'!$J$29,COLUMNS('7. Consumption'!K$9:$AQ$9)-1))),0)+MAX(0,$AQ75*('1. General Inputs'!$J$29-COLUMNS('7. Consumption'!K$9:$AQ$9)+1))</f>
        <v>0</v>
      </c>
      <c r="BD75" s="335">
        <f ca="1">IFERROR(SUM(OFFSET('7. Consumption'!L75,0,1,,MIN('1. General Inputs'!$J$29,COLUMNS('7. Consumption'!L$9:$AQ$9)-1))),0)+MAX(0,$AQ75*('1. General Inputs'!$J$29-COLUMNS('7. Consumption'!L$9:$AQ$9)+1))</f>
        <v>0</v>
      </c>
      <c r="BE75" s="335">
        <f ca="1">IFERROR(SUM(OFFSET('7. Consumption'!M75,0,1,,MIN('1. General Inputs'!$J$29,COLUMNS('7. Consumption'!M$9:$AQ$9)-1))),0)+MAX(0,$AQ75*('1. General Inputs'!$J$29-COLUMNS('7. Consumption'!M$9:$AQ$9)+1))</f>
        <v>0</v>
      </c>
      <c r="BF75" s="335">
        <f ca="1">IFERROR(SUM(OFFSET('7. Consumption'!N75,0,1,,MIN('1. General Inputs'!$J$29,COLUMNS('7. Consumption'!N$9:$AQ$9)-1))),0)+MAX(0,$AQ75*('1. General Inputs'!$J$29-COLUMNS('7. Consumption'!N$9:$AQ$9)+1))</f>
        <v>0</v>
      </c>
      <c r="BG75" s="335">
        <f ca="1">IFERROR(SUM(OFFSET('7. Consumption'!O75,0,1,,MIN('1. General Inputs'!$J$29,COLUMNS('7. Consumption'!O$9:$AQ$9)-1))),0)+MAX(0,$AQ75*('1. General Inputs'!$J$29-COLUMNS('7. Consumption'!O$9:$AQ$9)+1))</f>
        <v>0</v>
      </c>
      <c r="BH75" s="335">
        <f ca="1">IFERROR(SUM(OFFSET('7. Consumption'!P75,0,1,,MIN('1. General Inputs'!$J$29,COLUMNS('7. Consumption'!P$9:$AQ$9)-1))),0)+MAX(0,$AQ75*('1. General Inputs'!$J$29-COLUMNS('7. Consumption'!P$9:$AQ$9)+1))</f>
        <v>0</v>
      </c>
      <c r="BI75" s="335">
        <f ca="1">IFERROR(SUM(OFFSET('7. Consumption'!Q75,0,1,,MIN('1. General Inputs'!$J$29,COLUMNS('7. Consumption'!Q$9:$AQ$9)-1))),0)+MAX(0,$AQ75*('1. General Inputs'!$J$29-COLUMNS('7. Consumption'!Q$9:$AQ$9)+1))</f>
        <v>0</v>
      </c>
      <c r="BJ75" s="335">
        <f ca="1">IFERROR(SUM(OFFSET('7. Consumption'!R75,0,1,,MIN('1. General Inputs'!$J$29,COLUMNS('7. Consumption'!R$9:$AQ$9)-1))),0)+MAX(0,$AQ75*('1. General Inputs'!$J$29-COLUMNS('7. Consumption'!R$9:$AQ$9)+1))</f>
        <v>0</v>
      </c>
      <c r="BK75" s="335">
        <f ca="1">IFERROR(SUM(OFFSET('7. Consumption'!S75,0,1,,MIN('1. General Inputs'!$J$29,COLUMNS('7. Consumption'!S$9:$AQ$9)-1))),0)+MAX(0,$AQ75*('1. General Inputs'!$J$29-COLUMNS('7. Consumption'!S$9:$AQ$9)+1))</f>
        <v>0</v>
      </c>
      <c r="BL75" s="335">
        <f ca="1">IFERROR(SUM(OFFSET('7. Consumption'!T75,0,1,,MIN('1. General Inputs'!$J$29,COLUMNS('7. Consumption'!T$9:$AQ$9)-1))),0)+MAX(0,$AQ75*('1. General Inputs'!$J$29-COLUMNS('7. Consumption'!T$9:$AQ$9)+1))</f>
        <v>0</v>
      </c>
      <c r="BM75" s="335">
        <f ca="1">IFERROR(SUM(OFFSET('7. Consumption'!U75,0,1,,MIN('1. General Inputs'!$J$29,COLUMNS('7. Consumption'!U$9:$AQ$9)-1))),0)+MAX(0,$AQ75*('1. General Inputs'!$J$29-COLUMNS('7. Consumption'!U$9:$AQ$9)+1))</f>
        <v>0</v>
      </c>
      <c r="BN75" s="335">
        <f ca="1">IFERROR(SUM(OFFSET('7. Consumption'!V75,0,1,,MIN('1. General Inputs'!$J$29,COLUMNS('7. Consumption'!V$9:$AQ$9)-1))),0)+MAX(0,$AQ75*('1. General Inputs'!$J$29-COLUMNS('7. Consumption'!V$9:$AQ$9)+1))</f>
        <v>0</v>
      </c>
      <c r="BO75" s="335">
        <f ca="1">IFERROR(SUM(OFFSET('7. Consumption'!W75,0,1,,MIN('1. General Inputs'!$J$29,COLUMNS('7. Consumption'!W$9:$AQ$9)-1))),0)+MAX(0,$AQ75*('1. General Inputs'!$J$29-COLUMNS('7. Consumption'!W$9:$AQ$9)+1))</f>
        <v>0</v>
      </c>
      <c r="BP75" s="335">
        <f ca="1">IFERROR(SUM(OFFSET('7. Consumption'!X75,0,1,,MIN('1. General Inputs'!$J$29,COLUMNS('7. Consumption'!X$9:$AQ$9)-1))),0)+MAX(0,$AQ75*('1. General Inputs'!$J$29-COLUMNS('7. Consumption'!X$9:$AQ$9)+1))</f>
        <v>0</v>
      </c>
      <c r="BQ75" s="335">
        <f ca="1">IFERROR(SUM(OFFSET('7. Consumption'!Y75,0,1,,MIN('1. General Inputs'!$J$29,COLUMNS('7. Consumption'!Y$9:$AQ$9)-1))),0)+MAX(0,$AQ75*('1. General Inputs'!$J$29-COLUMNS('7. Consumption'!Y$9:$AQ$9)+1))</f>
        <v>0</v>
      </c>
      <c r="BR75" s="335">
        <f ca="1">IFERROR(SUM(OFFSET('7. Consumption'!Z75,0,1,,MIN('1. General Inputs'!$J$29,COLUMNS('7. Consumption'!Z$9:$AQ$9)-1))),0)+MAX(0,$AQ75*('1. General Inputs'!$J$29-COLUMNS('7. Consumption'!Z$9:$AQ$9)+1))</f>
        <v>0</v>
      </c>
      <c r="BS75" s="335">
        <f ca="1">IFERROR(SUM(OFFSET('7. Consumption'!AA75,0,1,,MIN('1. General Inputs'!$J$29,COLUMNS('7. Consumption'!AA$9:$AQ$9)-1))),0)+MAX(0,$AQ75*('1. General Inputs'!$J$29-COLUMNS('7. Consumption'!AA$9:$AQ$9)+1))</f>
        <v>0</v>
      </c>
      <c r="BT75" s="335">
        <f ca="1">IFERROR(SUM(OFFSET('7. Consumption'!AB75,0,1,,MIN('1. General Inputs'!$J$29,COLUMNS('7. Consumption'!AB$9:$AQ$9)-1))),0)+MAX(0,$AQ75*('1. General Inputs'!$J$29-COLUMNS('7. Consumption'!AB$9:$AQ$9)+1))</f>
        <v>0</v>
      </c>
      <c r="BU75" s="335">
        <f ca="1">IFERROR(SUM(OFFSET('7. Consumption'!AC75,0,1,,MIN('1. General Inputs'!$J$29,COLUMNS('7. Consumption'!AC$9:$AQ$9)-1))),0)+MAX(0,$AQ75*('1. General Inputs'!$J$29-COLUMNS('7. Consumption'!AC$9:$AQ$9)+1))</f>
        <v>0</v>
      </c>
      <c r="BV75" s="335">
        <f ca="1">IFERROR(SUM(OFFSET('7. Consumption'!AD75,0,1,,MIN('1. General Inputs'!$J$29,COLUMNS('7. Consumption'!AD$9:$AQ$9)-1))),0)+MAX(0,$AQ75*('1. General Inputs'!$J$29-COLUMNS('7. Consumption'!AD$9:$AQ$9)+1))</f>
        <v>0</v>
      </c>
      <c r="BW75" s="335">
        <f ca="1">IFERROR(SUM(OFFSET('7. Consumption'!AE75,0,1,,MIN('1. General Inputs'!$J$29,COLUMNS('7. Consumption'!AE$9:$AQ$9)-1))),0)+MAX(0,$AQ75*('1. General Inputs'!$J$29-COLUMNS('7. Consumption'!AE$9:$AQ$9)+1))</f>
        <v>0</v>
      </c>
      <c r="BX75" s="335">
        <f ca="1">IFERROR(SUM(OFFSET('7. Consumption'!AF75,0,1,,MIN('1. General Inputs'!$J$29,COLUMNS('7. Consumption'!AF$9:$AQ$9)-1))),0)+MAX(0,$AQ75*('1. General Inputs'!$J$29-COLUMNS('7. Consumption'!AF$9:$AQ$9)+1))</f>
        <v>0</v>
      </c>
      <c r="BY75" s="335">
        <f ca="1">IFERROR(SUM(OFFSET('7. Consumption'!AG75,0,1,,MIN('1. General Inputs'!$J$29,COLUMNS('7. Consumption'!AG$9:$AQ$9)-1))),0)+MAX(0,$AQ75*('1. General Inputs'!$J$29-COLUMNS('7. Consumption'!AG$9:$AQ$9)+1))</f>
        <v>0</v>
      </c>
      <c r="BZ75" s="335">
        <f ca="1">IFERROR(SUM(OFFSET('7. Consumption'!AH75,0,1,,MIN('1. General Inputs'!$J$29,COLUMNS('7. Consumption'!AH$9:$AQ$9)-1))),0)+MAX(0,$AQ75*('1. General Inputs'!$J$29-COLUMNS('7. Consumption'!AH$9:$AQ$9)+1))</f>
        <v>0</v>
      </c>
      <c r="CA75" s="335">
        <f ca="1">IFERROR(SUM(OFFSET('7. Consumption'!AI75,0,1,,MIN('1. General Inputs'!$J$29,COLUMNS('7. Consumption'!AI$9:$AQ$9)-1))),0)+MAX(0,$AQ75*('1. General Inputs'!$J$29-COLUMNS('7. Consumption'!AI$9:$AQ$9)+1))</f>
        <v>0</v>
      </c>
      <c r="CB75" s="335">
        <f ca="1">IFERROR(SUM(OFFSET('7. Consumption'!AJ75,0,1,,MIN('1. General Inputs'!$J$29,COLUMNS('7. Consumption'!AJ$9:$AQ$9)-1))),0)+MAX(0,$AQ75*('1. General Inputs'!$J$29-COLUMNS('7. Consumption'!AJ$9:$AQ$9)+1))</f>
        <v>0</v>
      </c>
      <c r="CC75" s="335">
        <f ca="1">IFERROR(SUM(OFFSET('7. Consumption'!AK75,0,1,,MIN('1. General Inputs'!$J$29,COLUMNS('7. Consumption'!AK$9:$AQ$9)-1))),0)+MAX(0,$AQ75*('1. General Inputs'!$J$29-COLUMNS('7. Consumption'!AK$9:$AQ$9)+1))</f>
        <v>0</v>
      </c>
      <c r="CD75" s="335">
        <f ca="1">IFERROR(SUM(OFFSET('7. Consumption'!AL75,0,1,,MIN('1. General Inputs'!$J$29,COLUMNS('7. Consumption'!AL$9:$AQ$9)-1))),0)+MAX(0,$AQ75*('1. General Inputs'!$J$29-COLUMNS('7. Consumption'!AL$9:$AQ$9)+1))</f>
        <v>0</v>
      </c>
      <c r="CE75" s="335">
        <f ca="1">IFERROR(SUM(OFFSET('7. Consumption'!AM75,0,1,,MIN('1. General Inputs'!$J$29,COLUMNS('7. Consumption'!AM$9:$AQ$9)-1))),0)+MAX(0,$AQ75*('1. General Inputs'!$J$29-COLUMNS('7. Consumption'!AM$9:$AQ$9)+1))</f>
        <v>0</v>
      </c>
      <c r="CF75" s="335">
        <f ca="1">IFERROR(SUM(OFFSET('7. Consumption'!AN75,0,1,,MIN('1. General Inputs'!$J$29,COLUMNS('7. Consumption'!AN$9:$AQ$9)-1))),0)+MAX(0,$AQ75*('1. General Inputs'!$J$29-COLUMNS('7. Consumption'!AN$9:$AQ$9)+1))</f>
        <v>0</v>
      </c>
      <c r="CG75" s="335">
        <f ca="1">IFERROR(SUM(OFFSET('7. Consumption'!AO75,0,1,,MIN('1. General Inputs'!$J$29,COLUMNS('7. Consumption'!AO$9:$AQ$9)-1))),0)+MAX(0,$AQ75*('1. General Inputs'!$J$29-COLUMNS('7. Consumption'!AO$9:$AQ$9)+1))</f>
        <v>0</v>
      </c>
      <c r="CH75" s="335">
        <f ca="1">IFERROR(SUM(OFFSET('7. Consumption'!AP75,0,1,,MIN('1. General Inputs'!$J$29,COLUMNS('7. Consumption'!AP$9:$AQ$9)-1))),0)+MAX(0,$AQ75*('1. General Inputs'!$J$29-COLUMNS('7. Consumption'!AP$9:$AQ$9)+1))</f>
        <v>0</v>
      </c>
      <c r="CI75" s="335">
        <f ca="1">IFERROR(SUM(OFFSET('7. Consumption'!AQ75,0,1,,MIN('1. General Inputs'!$J$29,COLUMNS('7. Consumption'!AQ$9:$AQ$9)-1))),0)+MAX(0,$AQ75*('1. General Inputs'!$J$29-COLUMNS('7. Consumption'!AQ$9:$AQ$9)+1))</f>
        <v>0</v>
      </c>
    </row>
    <row r="76" spans="2:87" ht="15" hidden="1" outlineLevel="1" x14ac:dyDescent="0.25">
      <c r="B76" s="772"/>
      <c r="C76" s="772" t="str">
        <f>IFERROR(VLOOKUP(ROWS($C$9:$C76),'5. Form Breakdown'!$AI$11:$AJ$138,COLUMNS('5. Form Breakdown'!$AI$11:$AJ$11),0),"")</f>
        <v/>
      </c>
      <c r="D76" s="772" t="str">
        <f>IFERROR(VLOOKUP($C76,'5a. Dosing'!$E$11:$F$138,2,0),"")</f>
        <v/>
      </c>
      <c r="E76" s="773" t="str">
        <f>IFERROR(INDEX('5. Form Breakdown'!$AL$11:$BL$138,MATCH('7. Consumption'!$C76,'5. Form Breakdown'!$AK$11:$AK$138,0),MATCH('5. Form Breakdown'!$AX$10,'5. Form Breakdown'!$AL$10:$BL$10,0)),"")</f>
        <v/>
      </c>
      <c r="F76" s="774" t="str">
        <f>IFERROR(INDEX('5. Form Breakdown'!$AL$11:$BL$138,MATCH('7. Consumption'!$C76,'5. Form Breakdown'!$AK$11:$AK$138,0),MATCH('5. Form Breakdown'!$BL$10,'5. Form Breakdown'!$AL$10:$BL$10,0)),"")</f>
        <v/>
      </c>
      <c r="H76" s="775">
        <f ca="1">ROUNDUP(IFERROR($F76*$E76*CHOOSE(H$7,
IFERROR(SUMPRODUCT('6. Patients'!CA$10:CA$107,OFFSET('6. Patients'!$DN$9,1,MATCH($D76,'6. Patients'!$DO$9:$FL$9,0),ROWS('6. Patients'!DN$10:DN$107))),0)+
IFERROR(SUMPRODUCT('6. Patients'!CA$10:CA$107,OFFSET('6. Patients'!$FM$9,1,MATCH($D76,'6. Patients'!$FN$9:$GG$9,0),ROWS('6. Patients'!DN$10:DN$107))),0)+
IFERROR(SUMPRODUCT('6. Patients'!CA$10:CA$107,OFFSET('6. Patients'!$GH$9,1,MATCH($D76,'6. Patients'!$GI$9:$IF$9,0),ROWS('6. Patients'!DN$10:DN$107))),0)+
IFERROR(SUMPRODUCT('6. Patients'!CA$10:CA$107,OFFSET('6. Patients'!$IG$9,1,MATCH($D76,'6. Patients'!$IH$9:$JA$9,0),ROWS('6. Patients'!DN$10:DN$107))),0),
IFERROR(SUMPRODUCT('6. Patients'!CA$10:CA$107,OFFSET('6. Patients'!$JB$9,1,MATCH($D76,'6. Patients'!$JC$9:$KZ$9,0),ROWS('6. Patients'!DN$10:DN$107))),0)+
IFERROR(SUMPRODUCT('6. Patients'!CA$10:CA$107,OFFSET('6. Patients'!$LA$9,1,MATCH($D76,'6. Patients'!$LB$9:$LU$9,0),ROWS('6. Patients'!DN$10:DN$107))),0)+
IFERROR(SUMPRODUCT('6. Patients'!CA$10:CA$107,OFFSET('6. Patients'!$LV$9,1,MATCH($D76,'6. Patients'!$LW$9:$NT$9,0),ROWS('6. Patients'!DN$10:DN$107))),0)+
IFERROR(SUMPRODUCT('6. Patients'!CA$10:CA$107,OFFSET('6. Patients'!$NU$9,1,MATCH($D76,'6. Patients'!$NV$9:$OO$9,0),ROWS('6. Patients'!DN$10:DN$107))),0),
IFERROR(SUMPRODUCT('6. Patients'!CA$10:CA$107,OFFSET('6. Patients'!$OP$9,1,MATCH($D76,'6. Patients'!$OQ$9:$QN$9,0),ROWS('6. Patients'!DN$10:DN$107))),0)+
IFERROR(SUMPRODUCT('6. Patients'!CA$10:CA$107,OFFSET('6. Patients'!$QO$9,1,MATCH($D76,'6. Patients'!$QP$9:$RI$9,0),ROWS('6. Patients'!DN$10:DN$107))),0)+
IFERROR(SUMPRODUCT('6. Patients'!CA$10:CA$107,OFFSET('6. Patients'!$RJ$9,1,MATCH($D76,'6. Patients'!$RK$9:$TH$9,0),ROWS('6. Patients'!DN$10:DN$107))),0)+
IFERROR(SUMPRODUCT('6. Patients'!CA$10:CA$107,OFFSET('6. Patients'!$TI$9,1,MATCH($D76,'6. Patients'!$TJ$9:$UC$9,0),ROWS('6. Patients'!DN$10:DN$107))),0))+
IFERROR(VLOOKUP($D76,$H$116:$L$146,COLUMNS($H$115:$J$115)-1+H$7,0)*$E76*$F76*'1. General Inputs'!$J$25,0),0),0)</f>
        <v>0</v>
      </c>
      <c r="I76" s="775">
        <f ca="1">ROUNDUP(IFERROR($F76*$E76*CHOOSE(I$7,
IFERROR(SUMPRODUCT('6. Patients'!CB$10:CB$107,OFFSET('6. Patients'!$DN$9,1,MATCH($D76,'6. Patients'!$DO$9:$FL$9,0),ROWS('6. Patients'!DO$10:DO$107))),0)+
IFERROR(SUMPRODUCT('6. Patients'!CB$10:CB$107,OFFSET('6. Patients'!$FM$9,1,MATCH($D76,'6. Patients'!$FN$9:$GG$9,0),ROWS('6. Patients'!DO$10:DO$107))),0)+
IFERROR(SUMPRODUCT('6. Patients'!CB$10:CB$107,OFFSET('6. Patients'!$GH$9,1,MATCH($D76,'6. Patients'!$GI$9:$IF$9,0),ROWS('6. Patients'!DO$10:DO$107))),0)+
IFERROR(SUMPRODUCT('6. Patients'!CB$10:CB$107,OFFSET('6. Patients'!$IG$9,1,MATCH($D76,'6. Patients'!$IH$9:$JA$9,0),ROWS('6. Patients'!DO$10:DO$107))),0),
IFERROR(SUMPRODUCT('6. Patients'!CB$10:CB$107,OFFSET('6. Patients'!$JB$9,1,MATCH($D76,'6. Patients'!$JC$9:$KZ$9,0),ROWS('6. Patients'!DO$10:DO$107))),0)+
IFERROR(SUMPRODUCT('6. Patients'!CB$10:CB$107,OFFSET('6. Patients'!$LA$9,1,MATCH($D76,'6. Patients'!$LB$9:$LU$9,0),ROWS('6. Patients'!DO$10:DO$107))),0)+
IFERROR(SUMPRODUCT('6. Patients'!CB$10:CB$107,OFFSET('6. Patients'!$LV$9,1,MATCH($D76,'6. Patients'!$LW$9:$NT$9,0),ROWS('6. Patients'!DO$10:DO$107))),0)+
IFERROR(SUMPRODUCT('6. Patients'!CB$10:CB$107,OFFSET('6. Patients'!$NU$9,1,MATCH($D76,'6. Patients'!$NV$9:$OO$9,0),ROWS('6. Patients'!DO$10:DO$107))),0),
IFERROR(SUMPRODUCT('6. Patients'!CB$10:CB$107,OFFSET('6. Patients'!$OP$9,1,MATCH($D76,'6. Patients'!$OQ$9:$QN$9,0),ROWS('6. Patients'!DO$10:DO$107))),0)+
IFERROR(SUMPRODUCT('6. Patients'!CB$10:CB$107,OFFSET('6. Patients'!$QO$9,1,MATCH($D76,'6. Patients'!$QP$9:$RI$9,0),ROWS('6. Patients'!DO$10:DO$107))),0)+
IFERROR(SUMPRODUCT('6. Patients'!CB$10:CB$107,OFFSET('6. Patients'!$RJ$9,1,MATCH($D76,'6. Patients'!$RK$9:$TH$9,0),ROWS('6. Patients'!DO$10:DO$107))),0)+
IFERROR(SUMPRODUCT('6. Patients'!CB$10:CB$107,OFFSET('6. Patients'!$TI$9,1,MATCH($D76,'6. Patients'!$TJ$9:$UC$9,0),ROWS('6. Patients'!DO$10:DO$107))),0))+
IFERROR(VLOOKUP($D76,$H$116:$L$146,COLUMNS($H$115:$J$115)-1+I$7,0)*$E76*$F76*'1. General Inputs'!$J$25,0),0),0)</f>
        <v>0</v>
      </c>
      <c r="J76" s="775">
        <f ca="1">ROUNDUP(IFERROR($F76*$E76*CHOOSE(J$7,
IFERROR(SUMPRODUCT('6. Patients'!CC$10:CC$107,OFFSET('6. Patients'!$DN$9,1,MATCH($D76,'6. Patients'!$DO$9:$FL$9,0),ROWS('6. Patients'!DP$10:DP$107))),0)+
IFERROR(SUMPRODUCT('6. Patients'!CC$10:CC$107,OFFSET('6. Patients'!$FM$9,1,MATCH($D76,'6. Patients'!$FN$9:$GG$9,0),ROWS('6. Patients'!DP$10:DP$107))),0)+
IFERROR(SUMPRODUCT('6. Patients'!CC$10:CC$107,OFFSET('6. Patients'!$GH$9,1,MATCH($D76,'6. Patients'!$GI$9:$IF$9,0),ROWS('6. Patients'!DP$10:DP$107))),0)+
IFERROR(SUMPRODUCT('6. Patients'!CC$10:CC$107,OFFSET('6. Patients'!$IG$9,1,MATCH($D76,'6. Patients'!$IH$9:$JA$9,0),ROWS('6. Patients'!DP$10:DP$107))),0),
IFERROR(SUMPRODUCT('6. Patients'!CC$10:CC$107,OFFSET('6. Patients'!$JB$9,1,MATCH($D76,'6. Patients'!$JC$9:$KZ$9,0),ROWS('6. Patients'!DP$10:DP$107))),0)+
IFERROR(SUMPRODUCT('6. Patients'!CC$10:CC$107,OFFSET('6. Patients'!$LA$9,1,MATCH($D76,'6. Patients'!$LB$9:$LU$9,0),ROWS('6. Patients'!DP$10:DP$107))),0)+
IFERROR(SUMPRODUCT('6. Patients'!CC$10:CC$107,OFFSET('6. Patients'!$LV$9,1,MATCH($D76,'6. Patients'!$LW$9:$NT$9,0),ROWS('6. Patients'!DP$10:DP$107))),0)+
IFERROR(SUMPRODUCT('6. Patients'!CC$10:CC$107,OFFSET('6. Patients'!$NU$9,1,MATCH($D76,'6. Patients'!$NV$9:$OO$9,0),ROWS('6. Patients'!DP$10:DP$107))),0),
IFERROR(SUMPRODUCT('6. Patients'!CC$10:CC$107,OFFSET('6. Patients'!$OP$9,1,MATCH($D76,'6. Patients'!$OQ$9:$QN$9,0),ROWS('6. Patients'!DP$10:DP$107))),0)+
IFERROR(SUMPRODUCT('6. Patients'!CC$10:CC$107,OFFSET('6. Patients'!$QO$9,1,MATCH($D76,'6. Patients'!$QP$9:$RI$9,0),ROWS('6. Patients'!DP$10:DP$107))),0)+
IFERROR(SUMPRODUCT('6. Patients'!CC$10:CC$107,OFFSET('6. Patients'!$RJ$9,1,MATCH($D76,'6. Patients'!$RK$9:$TH$9,0),ROWS('6. Patients'!DP$10:DP$107))),0)+
IFERROR(SUMPRODUCT('6. Patients'!CC$10:CC$107,OFFSET('6. Patients'!$TI$9,1,MATCH($D76,'6. Patients'!$TJ$9:$UC$9,0),ROWS('6. Patients'!DP$10:DP$107))),0))+
IFERROR(VLOOKUP($D76,$H$116:$L$146,COLUMNS($H$115:$J$115)-1+J$7,0)*$E76*$F76*'1. General Inputs'!$J$25,0),0),0)</f>
        <v>0</v>
      </c>
      <c r="K76" s="775">
        <f ca="1">ROUNDUP(IFERROR($F76*$E76*CHOOSE(K$7,
IFERROR(SUMPRODUCT('6. Patients'!CD$10:CD$107,OFFSET('6. Patients'!$DN$9,1,MATCH($D76,'6. Patients'!$DO$9:$FL$9,0),ROWS('6. Patients'!DQ$10:DQ$107))),0)+
IFERROR(SUMPRODUCT('6. Patients'!CD$10:CD$107,OFFSET('6. Patients'!$FM$9,1,MATCH($D76,'6. Patients'!$FN$9:$GG$9,0),ROWS('6. Patients'!DQ$10:DQ$107))),0)+
IFERROR(SUMPRODUCT('6. Patients'!CD$10:CD$107,OFFSET('6. Patients'!$GH$9,1,MATCH($D76,'6. Patients'!$GI$9:$IF$9,0),ROWS('6. Patients'!DQ$10:DQ$107))),0)+
IFERROR(SUMPRODUCT('6. Patients'!CD$10:CD$107,OFFSET('6. Patients'!$IG$9,1,MATCH($D76,'6. Patients'!$IH$9:$JA$9,0),ROWS('6. Patients'!DQ$10:DQ$107))),0),
IFERROR(SUMPRODUCT('6. Patients'!CD$10:CD$107,OFFSET('6. Patients'!$JB$9,1,MATCH($D76,'6. Patients'!$JC$9:$KZ$9,0),ROWS('6. Patients'!DQ$10:DQ$107))),0)+
IFERROR(SUMPRODUCT('6. Patients'!CD$10:CD$107,OFFSET('6. Patients'!$LA$9,1,MATCH($D76,'6. Patients'!$LB$9:$LU$9,0),ROWS('6. Patients'!DQ$10:DQ$107))),0)+
IFERROR(SUMPRODUCT('6. Patients'!CD$10:CD$107,OFFSET('6. Patients'!$LV$9,1,MATCH($D76,'6. Patients'!$LW$9:$NT$9,0),ROWS('6. Patients'!DQ$10:DQ$107))),0)+
IFERROR(SUMPRODUCT('6. Patients'!CD$10:CD$107,OFFSET('6. Patients'!$NU$9,1,MATCH($D76,'6. Patients'!$NV$9:$OO$9,0),ROWS('6. Patients'!DQ$10:DQ$107))),0),
IFERROR(SUMPRODUCT('6. Patients'!CD$10:CD$107,OFFSET('6. Patients'!$OP$9,1,MATCH($D76,'6. Patients'!$OQ$9:$QN$9,0),ROWS('6. Patients'!DQ$10:DQ$107))),0)+
IFERROR(SUMPRODUCT('6. Patients'!CD$10:CD$107,OFFSET('6. Patients'!$QO$9,1,MATCH($D76,'6. Patients'!$QP$9:$RI$9,0),ROWS('6. Patients'!DQ$10:DQ$107))),0)+
IFERROR(SUMPRODUCT('6. Patients'!CD$10:CD$107,OFFSET('6. Patients'!$RJ$9,1,MATCH($D76,'6. Patients'!$RK$9:$TH$9,0),ROWS('6. Patients'!DQ$10:DQ$107))),0)+
IFERROR(SUMPRODUCT('6. Patients'!CD$10:CD$107,OFFSET('6. Patients'!$TI$9,1,MATCH($D76,'6. Patients'!$TJ$9:$UC$9,0),ROWS('6. Patients'!DQ$10:DQ$107))),0))+
IFERROR(VLOOKUP($D76,$H$116:$L$146,COLUMNS($H$115:$J$115)-1+K$7,0)*$E76*$F76*'1. General Inputs'!$J$25,0),0),0)</f>
        <v>0</v>
      </c>
      <c r="L76" s="775">
        <f ca="1">ROUNDUP(IFERROR($F76*$E76*CHOOSE(L$7,
IFERROR(SUMPRODUCT('6. Patients'!CE$10:CE$107,OFFSET('6. Patients'!$DN$9,1,MATCH($D76,'6. Patients'!$DO$9:$FL$9,0),ROWS('6. Patients'!DR$10:DR$107))),0)+
IFERROR(SUMPRODUCT('6. Patients'!CE$10:CE$107,OFFSET('6. Patients'!$FM$9,1,MATCH($D76,'6. Patients'!$FN$9:$GG$9,0),ROWS('6. Patients'!DR$10:DR$107))),0)+
IFERROR(SUMPRODUCT('6. Patients'!CE$10:CE$107,OFFSET('6. Patients'!$GH$9,1,MATCH($D76,'6. Patients'!$GI$9:$IF$9,0),ROWS('6. Patients'!DR$10:DR$107))),0)+
IFERROR(SUMPRODUCT('6. Patients'!CE$10:CE$107,OFFSET('6. Patients'!$IG$9,1,MATCH($D76,'6. Patients'!$IH$9:$JA$9,0),ROWS('6. Patients'!DR$10:DR$107))),0),
IFERROR(SUMPRODUCT('6. Patients'!CE$10:CE$107,OFFSET('6. Patients'!$JB$9,1,MATCH($D76,'6. Patients'!$JC$9:$KZ$9,0),ROWS('6. Patients'!DR$10:DR$107))),0)+
IFERROR(SUMPRODUCT('6. Patients'!CE$10:CE$107,OFFSET('6. Patients'!$LA$9,1,MATCH($D76,'6. Patients'!$LB$9:$LU$9,0),ROWS('6. Patients'!DR$10:DR$107))),0)+
IFERROR(SUMPRODUCT('6. Patients'!CE$10:CE$107,OFFSET('6. Patients'!$LV$9,1,MATCH($D76,'6. Patients'!$LW$9:$NT$9,0),ROWS('6. Patients'!DR$10:DR$107))),0)+
IFERROR(SUMPRODUCT('6. Patients'!CE$10:CE$107,OFFSET('6. Patients'!$NU$9,1,MATCH($D76,'6. Patients'!$NV$9:$OO$9,0),ROWS('6. Patients'!DR$10:DR$107))),0),
IFERROR(SUMPRODUCT('6. Patients'!CE$10:CE$107,OFFSET('6. Patients'!$OP$9,1,MATCH($D76,'6. Patients'!$OQ$9:$QN$9,0),ROWS('6. Patients'!DR$10:DR$107))),0)+
IFERROR(SUMPRODUCT('6. Patients'!CE$10:CE$107,OFFSET('6. Patients'!$QO$9,1,MATCH($D76,'6. Patients'!$QP$9:$RI$9,0),ROWS('6. Patients'!DR$10:DR$107))),0)+
IFERROR(SUMPRODUCT('6. Patients'!CE$10:CE$107,OFFSET('6. Patients'!$RJ$9,1,MATCH($D76,'6. Patients'!$RK$9:$TH$9,0),ROWS('6. Patients'!DR$10:DR$107))),0)+
IFERROR(SUMPRODUCT('6. Patients'!CE$10:CE$107,OFFSET('6. Patients'!$TI$9,1,MATCH($D76,'6. Patients'!$TJ$9:$UC$9,0),ROWS('6. Patients'!DR$10:DR$107))),0))+
IFERROR(VLOOKUP($D76,$H$116:$L$146,COLUMNS($H$115:$J$115)-1+L$7,0)*$E76*$F76*'1. General Inputs'!$J$25,0),0),0)</f>
        <v>0</v>
      </c>
      <c r="M76" s="775">
        <f ca="1">ROUNDUP(IFERROR($F76*$E76*CHOOSE(M$7,
IFERROR(SUMPRODUCT('6. Patients'!CF$10:CF$107,OFFSET('6. Patients'!$DN$9,1,MATCH($D76,'6. Patients'!$DO$9:$FL$9,0),ROWS('6. Patients'!DS$10:DS$107))),0)+
IFERROR(SUMPRODUCT('6. Patients'!CF$10:CF$107,OFFSET('6. Patients'!$FM$9,1,MATCH($D76,'6. Patients'!$FN$9:$GG$9,0),ROWS('6. Patients'!DS$10:DS$107))),0)+
IFERROR(SUMPRODUCT('6. Patients'!CF$10:CF$107,OFFSET('6. Patients'!$GH$9,1,MATCH($D76,'6. Patients'!$GI$9:$IF$9,0),ROWS('6. Patients'!DS$10:DS$107))),0)+
IFERROR(SUMPRODUCT('6. Patients'!CF$10:CF$107,OFFSET('6. Patients'!$IG$9,1,MATCH($D76,'6. Patients'!$IH$9:$JA$9,0),ROWS('6. Patients'!DS$10:DS$107))),0),
IFERROR(SUMPRODUCT('6. Patients'!CF$10:CF$107,OFFSET('6. Patients'!$JB$9,1,MATCH($D76,'6. Patients'!$JC$9:$KZ$9,0),ROWS('6. Patients'!DS$10:DS$107))),0)+
IFERROR(SUMPRODUCT('6. Patients'!CF$10:CF$107,OFFSET('6. Patients'!$LA$9,1,MATCH($D76,'6. Patients'!$LB$9:$LU$9,0),ROWS('6. Patients'!DS$10:DS$107))),0)+
IFERROR(SUMPRODUCT('6. Patients'!CF$10:CF$107,OFFSET('6. Patients'!$LV$9,1,MATCH($D76,'6. Patients'!$LW$9:$NT$9,0),ROWS('6. Patients'!DS$10:DS$107))),0)+
IFERROR(SUMPRODUCT('6. Patients'!CF$10:CF$107,OFFSET('6. Patients'!$NU$9,1,MATCH($D76,'6. Patients'!$NV$9:$OO$9,0),ROWS('6. Patients'!DS$10:DS$107))),0),
IFERROR(SUMPRODUCT('6. Patients'!CF$10:CF$107,OFFSET('6. Patients'!$OP$9,1,MATCH($D76,'6. Patients'!$OQ$9:$QN$9,0),ROWS('6. Patients'!DS$10:DS$107))),0)+
IFERROR(SUMPRODUCT('6. Patients'!CF$10:CF$107,OFFSET('6. Patients'!$QO$9,1,MATCH($D76,'6. Patients'!$QP$9:$RI$9,0),ROWS('6. Patients'!DS$10:DS$107))),0)+
IFERROR(SUMPRODUCT('6. Patients'!CF$10:CF$107,OFFSET('6. Patients'!$RJ$9,1,MATCH($D76,'6. Patients'!$RK$9:$TH$9,0),ROWS('6. Patients'!DS$10:DS$107))),0)+
IFERROR(SUMPRODUCT('6. Patients'!CF$10:CF$107,OFFSET('6. Patients'!$TI$9,1,MATCH($D76,'6. Patients'!$TJ$9:$UC$9,0),ROWS('6. Patients'!DS$10:DS$107))),0))+
IFERROR(VLOOKUP($D76,$H$116:$L$146,COLUMNS($H$115:$J$115)-1+M$7,0)*$E76*$F76*'1. General Inputs'!$J$25,0),0),0)</f>
        <v>0</v>
      </c>
      <c r="N76" s="775">
        <f ca="1">ROUNDUP(IFERROR($F76*$E76*CHOOSE(N$7,
IFERROR(SUMPRODUCT('6. Patients'!CG$10:CG$107,OFFSET('6. Patients'!$DN$9,1,MATCH($D76,'6. Patients'!$DO$9:$FL$9,0),ROWS('6. Patients'!DT$10:DT$107))),0)+
IFERROR(SUMPRODUCT('6. Patients'!CG$10:CG$107,OFFSET('6. Patients'!$FM$9,1,MATCH($D76,'6. Patients'!$FN$9:$GG$9,0),ROWS('6. Patients'!DT$10:DT$107))),0)+
IFERROR(SUMPRODUCT('6. Patients'!CG$10:CG$107,OFFSET('6. Patients'!$GH$9,1,MATCH($D76,'6. Patients'!$GI$9:$IF$9,0),ROWS('6. Patients'!DT$10:DT$107))),0)+
IFERROR(SUMPRODUCT('6. Patients'!CG$10:CG$107,OFFSET('6. Patients'!$IG$9,1,MATCH($D76,'6. Patients'!$IH$9:$JA$9,0),ROWS('6. Patients'!DT$10:DT$107))),0),
IFERROR(SUMPRODUCT('6. Patients'!CG$10:CG$107,OFFSET('6. Patients'!$JB$9,1,MATCH($D76,'6. Patients'!$JC$9:$KZ$9,0),ROWS('6. Patients'!DT$10:DT$107))),0)+
IFERROR(SUMPRODUCT('6. Patients'!CG$10:CG$107,OFFSET('6. Patients'!$LA$9,1,MATCH($D76,'6. Patients'!$LB$9:$LU$9,0),ROWS('6. Patients'!DT$10:DT$107))),0)+
IFERROR(SUMPRODUCT('6. Patients'!CG$10:CG$107,OFFSET('6. Patients'!$LV$9,1,MATCH($D76,'6. Patients'!$LW$9:$NT$9,0),ROWS('6. Patients'!DT$10:DT$107))),0)+
IFERROR(SUMPRODUCT('6. Patients'!CG$10:CG$107,OFFSET('6. Patients'!$NU$9,1,MATCH($D76,'6. Patients'!$NV$9:$OO$9,0),ROWS('6. Patients'!DT$10:DT$107))),0),
IFERROR(SUMPRODUCT('6. Patients'!CG$10:CG$107,OFFSET('6. Patients'!$OP$9,1,MATCH($D76,'6. Patients'!$OQ$9:$QN$9,0),ROWS('6. Patients'!DT$10:DT$107))),0)+
IFERROR(SUMPRODUCT('6. Patients'!CG$10:CG$107,OFFSET('6. Patients'!$QO$9,1,MATCH($D76,'6. Patients'!$QP$9:$RI$9,0),ROWS('6. Patients'!DT$10:DT$107))),0)+
IFERROR(SUMPRODUCT('6. Patients'!CG$10:CG$107,OFFSET('6. Patients'!$RJ$9,1,MATCH($D76,'6. Patients'!$RK$9:$TH$9,0),ROWS('6. Patients'!DT$10:DT$107))),0)+
IFERROR(SUMPRODUCT('6. Patients'!CG$10:CG$107,OFFSET('6. Patients'!$TI$9,1,MATCH($D76,'6. Patients'!$TJ$9:$UC$9,0),ROWS('6. Patients'!DT$10:DT$107))),0))+
IFERROR(VLOOKUP($D76,$H$116:$L$146,COLUMNS($H$115:$J$115)-1+N$7,0)*$E76*$F76*'1. General Inputs'!$J$25,0),0),0)</f>
        <v>0</v>
      </c>
      <c r="O76" s="775">
        <f ca="1">ROUNDUP(IFERROR($F76*$E76*CHOOSE(O$7,
IFERROR(SUMPRODUCT('6. Patients'!CH$10:CH$107,OFFSET('6. Patients'!$DN$9,1,MATCH($D76,'6. Patients'!$DO$9:$FL$9,0),ROWS('6. Patients'!DU$10:DU$107))),0)+
IFERROR(SUMPRODUCT('6. Patients'!CH$10:CH$107,OFFSET('6. Patients'!$FM$9,1,MATCH($D76,'6. Patients'!$FN$9:$GG$9,0),ROWS('6. Patients'!DU$10:DU$107))),0)+
IFERROR(SUMPRODUCT('6. Patients'!CH$10:CH$107,OFFSET('6. Patients'!$GH$9,1,MATCH($D76,'6. Patients'!$GI$9:$IF$9,0),ROWS('6. Patients'!DU$10:DU$107))),0)+
IFERROR(SUMPRODUCT('6. Patients'!CH$10:CH$107,OFFSET('6. Patients'!$IG$9,1,MATCH($D76,'6. Patients'!$IH$9:$JA$9,0),ROWS('6. Patients'!DU$10:DU$107))),0),
IFERROR(SUMPRODUCT('6. Patients'!CH$10:CH$107,OFFSET('6. Patients'!$JB$9,1,MATCH($D76,'6. Patients'!$JC$9:$KZ$9,0),ROWS('6. Patients'!DU$10:DU$107))),0)+
IFERROR(SUMPRODUCT('6. Patients'!CH$10:CH$107,OFFSET('6. Patients'!$LA$9,1,MATCH($D76,'6. Patients'!$LB$9:$LU$9,0),ROWS('6. Patients'!DU$10:DU$107))),0)+
IFERROR(SUMPRODUCT('6. Patients'!CH$10:CH$107,OFFSET('6. Patients'!$LV$9,1,MATCH($D76,'6. Patients'!$LW$9:$NT$9,0),ROWS('6. Patients'!DU$10:DU$107))),0)+
IFERROR(SUMPRODUCT('6. Patients'!CH$10:CH$107,OFFSET('6. Patients'!$NU$9,1,MATCH($D76,'6. Patients'!$NV$9:$OO$9,0),ROWS('6. Patients'!DU$10:DU$107))),0),
IFERROR(SUMPRODUCT('6. Patients'!CH$10:CH$107,OFFSET('6. Patients'!$OP$9,1,MATCH($D76,'6. Patients'!$OQ$9:$QN$9,0),ROWS('6. Patients'!DU$10:DU$107))),0)+
IFERROR(SUMPRODUCT('6. Patients'!CH$10:CH$107,OFFSET('6. Patients'!$QO$9,1,MATCH($D76,'6. Patients'!$QP$9:$RI$9,0),ROWS('6. Patients'!DU$10:DU$107))),0)+
IFERROR(SUMPRODUCT('6. Patients'!CH$10:CH$107,OFFSET('6. Patients'!$RJ$9,1,MATCH($D76,'6. Patients'!$RK$9:$TH$9,0),ROWS('6. Patients'!DU$10:DU$107))),0)+
IFERROR(SUMPRODUCT('6. Patients'!CH$10:CH$107,OFFSET('6. Patients'!$TI$9,1,MATCH($D76,'6. Patients'!$TJ$9:$UC$9,0),ROWS('6. Patients'!DU$10:DU$107))),0))+
IFERROR(VLOOKUP($D76,$H$116:$L$146,COLUMNS($H$115:$J$115)-1+O$7,0)*$E76*$F76*'1. General Inputs'!$J$25,0),0),0)</f>
        <v>0</v>
      </c>
      <c r="P76" s="775">
        <f ca="1">ROUNDUP(IFERROR($F76*$E76*CHOOSE(P$7,
IFERROR(SUMPRODUCT('6. Patients'!CI$10:CI$107,OFFSET('6. Patients'!$DN$9,1,MATCH($D76,'6. Patients'!$DO$9:$FL$9,0),ROWS('6. Patients'!DV$10:DV$107))),0)+
IFERROR(SUMPRODUCT('6. Patients'!CI$10:CI$107,OFFSET('6. Patients'!$FM$9,1,MATCH($D76,'6. Patients'!$FN$9:$GG$9,0),ROWS('6. Patients'!DV$10:DV$107))),0)+
IFERROR(SUMPRODUCT('6. Patients'!CI$10:CI$107,OFFSET('6. Patients'!$GH$9,1,MATCH($D76,'6. Patients'!$GI$9:$IF$9,0),ROWS('6. Patients'!DV$10:DV$107))),0)+
IFERROR(SUMPRODUCT('6. Patients'!CI$10:CI$107,OFFSET('6. Patients'!$IG$9,1,MATCH($D76,'6. Patients'!$IH$9:$JA$9,0),ROWS('6. Patients'!DV$10:DV$107))),0),
IFERROR(SUMPRODUCT('6. Patients'!CI$10:CI$107,OFFSET('6. Patients'!$JB$9,1,MATCH($D76,'6. Patients'!$JC$9:$KZ$9,0),ROWS('6. Patients'!DV$10:DV$107))),0)+
IFERROR(SUMPRODUCT('6. Patients'!CI$10:CI$107,OFFSET('6. Patients'!$LA$9,1,MATCH($D76,'6. Patients'!$LB$9:$LU$9,0),ROWS('6. Patients'!DV$10:DV$107))),0)+
IFERROR(SUMPRODUCT('6. Patients'!CI$10:CI$107,OFFSET('6. Patients'!$LV$9,1,MATCH($D76,'6. Patients'!$LW$9:$NT$9,0),ROWS('6. Patients'!DV$10:DV$107))),0)+
IFERROR(SUMPRODUCT('6. Patients'!CI$10:CI$107,OFFSET('6. Patients'!$NU$9,1,MATCH($D76,'6. Patients'!$NV$9:$OO$9,0),ROWS('6. Patients'!DV$10:DV$107))),0),
IFERROR(SUMPRODUCT('6. Patients'!CI$10:CI$107,OFFSET('6. Patients'!$OP$9,1,MATCH($D76,'6. Patients'!$OQ$9:$QN$9,0),ROWS('6. Patients'!DV$10:DV$107))),0)+
IFERROR(SUMPRODUCT('6. Patients'!CI$10:CI$107,OFFSET('6. Patients'!$QO$9,1,MATCH($D76,'6. Patients'!$QP$9:$RI$9,0),ROWS('6. Patients'!DV$10:DV$107))),0)+
IFERROR(SUMPRODUCT('6. Patients'!CI$10:CI$107,OFFSET('6. Patients'!$RJ$9,1,MATCH($D76,'6. Patients'!$RK$9:$TH$9,0),ROWS('6. Patients'!DV$10:DV$107))),0)+
IFERROR(SUMPRODUCT('6. Patients'!CI$10:CI$107,OFFSET('6. Patients'!$TI$9,1,MATCH($D76,'6. Patients'!$TJ$9:$UC$9,0),ROWS('6. Patients'!DV$10:DV$107))),0))+
IFERROR(VLOOKUP($D76,$H$116:$L$146,COLUMNS($H$115:$J$115)-1+P$7,0)*$E76*$F76*'1. General Inputs'!$J$25,0),0),0)</f>
        <v>0</v>
      </c>
      <c r="Q76" s="775">
        <f ca="1">ROUNDUP(IFERROR($F76*$E76*CHOOSE(Q$7,
IFERROR(SUMPRODUCT('6. Patients'!CJ$10:CJ$107,OFFSET('6. Patients'!$DN$9,1,MATCH($D76,'6. Patients'!$DO$9:$FL$9,0),ROWS('6. Patients'!DW$10:DW$107))),0)+
IFERROR(SUMPRODUCT('6. Patients'!CJ$10:CJ$107,OFFSET('6. Patients'!$FM$9,1,MATCH($D76,'6. Patients'!$FN$9:$GG$9,0),ROWS('6. Patients'!DW$10:DW$107))),0)+
IFERROR(SUMPRODUCT('6. Patients'!CJ$10:CJ$107,OFFSET('6. Patients'!$GH$9,1,MATCH($D76,'6. Patients'!$GI$9:$IF$9,0),ROWS('6. Patients'!DW$10:DW$107))),0)+
IFERROR(SUMPRODUCT('6. Patients'!CJ$10:CJ$107,OFFSET('6. Patients'!$IG$9,1,MATCH($D76,'6. Patients'!$IH$9:$JA$9,0),ROWS('6. Patients'!DW$10:DW$107))),0),
IFERROR(SUMPRODUCT('6. Patients'!CJ$10:CJ$107,OFFSET('6. Patients'!$JB$9,1,MATCH($D76,'6. Patients'!$JC$9:$KZ$9,0),ROWS('6. Patients'!DW$10:DW$107))),0)+
IFERROR(SUMPRODUCT('6. Patients'!CJ$10:CJ$107,OFFSET('6. Patients'!$LA$9,1,MATCH($D76,'6. Patients'!$LB$9:$LU$9,0),ROWS('6. Patients'!DW$10:DW$107))),0)+
IFERROR(SUMPRODUCT('6. Patients'!CJ$10:CJ$107,OFFSET('6. Patients'!$LV$9,1,MATCH($D76,'6. Patients'!$LW$9:$NT$9,0),ROWS('6. Patients'!DW$10:DW$107))),0)+
IFERROR(SUMPRODUCT('6. Patients'!CJ$10:CJ$107,OFFSET('6. Patients'!$NU$9,1,MATCH($D76,'6. Patients'!$NV$9:$OO$9,0),ROWS('6. Patients'!DW$10:DW$107))),0),
IFERROR(SUMPRODUCT('6. Patients'!CJ$10:CJ$107,OFFSET('6. Patients'!$OP$9,1,MATCH($D76,'6. Patients'!$OQ$9:$QN$9,0),ROWS('6. Patients'!DW$10:DW$107))),0)+
IFERROR(SUMPRODUCT('6. Patients'!CJ$10:CJ$107,OFFSET('6. Patients'!$QO$9,1,MATCH($D76,'6. Patients'!$QP$9:$RI$9,0),ROWS('6. Patients'!DW$10:DW$107))),0)+
IFERROR(SUMPRODUCT('6. Patients'!CJ$10:CJ$107,OFFSET('6. Patients'!$RJ$9,1,MATCH($D76,'6. Patients'!$RK$9:$TH$9,0),ROWS('6. Patients'!DW$10:DW$107))),0)+
IFERROR(SUMPRODUCT('6. Patients'!CJ$10:CJ$107,OFFSET('6. Patients'!$TI$9,1,MATCH($D76,'6. Patients'!$TJ$9:$UC$9,0),ROWS('6. Patients'!DW$10:DW$107))),0))+
IFERROR(VLOOKUP($D76,$H$116:$L$146,COLUMNS($H$115:$J$115)-1+Q$7,0)*$E76*$F76*'1. General Inputs'!$J$25,0),0),0)</f>
        <v>0</v>
      </c>
      <c r="R76" s="775">
        <f ca="1">ROUNDUP(IFERROR($F76*$E76*CHOOSE(R$7,
IFERROR(SUMPRODUCT('6. Patients'!CK$10:CK$107,OFFSET('6. Patients'!$DN$9,1,MATCH($D76,'6. Patients'!$DO$9:$FL$9,0),ROWS('6. Patients'!DX$10:DX$107))),0)+
IFERROR(SUMPRODUCT('6. Patients'!CK$10:CK$107,OFFSET('6. Patients'!$FM$9,1,MATCH($D76,'6. Patients'!$FN$9:$GG$9,0),ROWS('6. Patients'!DX$10:DX$107))),0)+
IFERROR(SUMPRODUCT('6. Patients'!CK$10:CK$107,OFFSET('6. Patients'!$GH$9,1,MATCH($D76,'6. Patients'!$GI$9:$IF$9,0),ROWS('6. Patients'!DX$10:DX$107))),0)+
IFERROR(SUMPRODUCT('6. Patients'!CK$10:CK$107,OFFSET('6. Patients'!$IG$9,1,MATCH($D76,'6. Patients'!$IH$9:$JA$9,0),ROWS('6. Patients'!DX$10:DX$107))),0),
IFERROR(SUMPRODUCT('6. Patients'!CK$10:CK$107,OFFSET('6. Patients'!$JB$9,1,MATCH($D76,'6. Patients'!$JC$9:$KZ$9,0),ROWS('6. Patients'!DX$10:DX$107))),0)+
IFERROR(SUMPRODUCT('6. Patients'!CK$10:CK$107,OFFSET('6. Patients'!$LA$9,1,MATCH($D76,'6. Patients'!$LB$9:$LU$9,0),ROWS('6. Patients'!DX$10:DX$107))),0)+
IFERROR(SUMPRODUCT('6. Patients'!CK$10:CK$107,OFFSET('6. Patients'!$LV$9,1,MATCH($D76,'6. Patients'!$LW$9:$NT$9,0),ROWS('6. Patients'!DX$10:DX$107))),0)+
IFERROR(SUMPRODUCT('6. Patients'!CK$10:CK$107,OFFSET('6. Patients'!$NU$9,1,MATCH($D76,'6. Patients'!$NV$9:$OO$9,0),ROWS('6. Patients'!DX$10:DX$107))),0),
IFERROR(SUMPRODUCT('6. Patients'!CK$10:CK$107,OFFSET('6. Patients'!$OP$9,1,MATCH($D76,'6. Patients'!$OQ$9:$QN$9,0),ROWS('6. Patients'!DX$10:DX$107))),0)+
IFERROR(SUMPRODUCT('6. Patients'!CK$10:CK$107,OFFSET('6. Patients'!$QO$9,1,MATCH($D76,'6. Patients'!$QP$9:$RI$9,0),ROWS('6. Patients'!DX$10:DX$107))),0)+
IFERROR(SUMPRODUCT('6. Patients'!CK$10:CK$107,OFFSET('6. Patients'!$RJ$9,1,MATCH($D76,'6. Patients'!$RK$9:$TH$9,0),ROWS('6. Patients'!DX$10:DX$107))),0)+
IFERROR(SUMPRODUCT('6. Patients'!CK$10:CK$107,OFFSET('6. Patients'!$TI$9,1,MATCH($D76,'6. Patients'!$TJ$9:$UC$9,0),ROWS('6. Patients'!DX$10:DX$107))),0))+
IFERROR(VLOOKUP($D76,$H$116:$L$146,COLUMNS($H$115:$J$115)-1+R$7,0)*$E76*$F76*'1. General Inputs'!$J$25,0),0),0)</f>
        <v>0</v>
      </c>
      <c r="S76" s="775">
        <f ca="1">ROUNDUP(IFERROR($F76*$E76*CHOOSE(S$7,
IFERROR(SUMPRODUCT('6. Patients'!CL$10:CL$107,OFFSET('6. Patients'!$DN$9,1,MATCH($D76,'6. Patients'!$DO$9:$FL$9,0),ROWS('6. Patients'!DY$10:DY$107))),0)+
IFERROR(SUMPRODUCT('6. Patients'!CL$10:CL$107,OFFSET('6. Patients'!$FM$9,1,MATCH($D76,'6. Patients'!$FN$9:$GG$9,0),ROWS('6. Patients'!DY$10:DY$107))),0)+
IFERROR(SUMPRODUCT('6. Patients'!CL$10:CL$107,OFFSET('6. Patients'!$GH$9,1,MATCH($D76,'6. Patients'!$GI$9:$IF$9,0),ROWS('6. Patients'!DY$10:DY$107))),0)+
IFERROR(SUMPRODUCT('6. Patients'!CL$10:CL$107,OFFSET('6. Patients'!$IG$9,1,MATCH($D76,'6. Patients'!$IH$9:$JA$9,0),ROWS('6. Patients'!DY$10:DY$107))),0),
IFERROR(SUMPRODUCT('6. Patients'!CL$10:CL$107,OFFSET('6. Patients'!$JB$9,1,MATCH($D76,'6. Patients'!$JC$9:$KZ$9,0),ROWS('6. Patients'!DY$10:DY$107))),0)+
IFERROR(SUMPRODUCT('6. Patients'!CL$10:CL$107,OFFSET('6. Patients'!$LA$9,1,MATCH($D76,'6. Patients'!$LB$9:$LU$9,0),ROWS('6. Patients'!DY$10:DY$107))),0)+
IFERROR(SUMPRODUCT('6. Patients'!CL$10:CL$107,OFFSET('6. Patients'!$LV$9,1,MATCH($D76,'6. Patients'!$LW$9:$NT$9,0),ROWS('6. Patients'!DY$10:DY$107))),0)+
IFERROR(SUMPRODUCT('6. Patients'!CL$10:CL$107,OFFSET('6. Patients'!$NU$9,1,MATCH($D76,'6. Patients'!$NV$9:$OO$9,0),ROWS('6. Patients'!DY$10:DY$107))),0),
IFERROR(SUMPRODUCT('6. Patients'!CL$10:CL$107,OFFSET('6. Patients'!$OP$9,1,MATCH($D76,'6. Patients'!$OQ$9:$QN$9,0),ROWS('6. Patients'!DY$10:DY$107))),0)+
IFERROR(SUMPRODUCT('6. Patients'!CL$10:CL$107,OFFSET('6. Patients'!$QO$9,1,MATCH($D76,'6. Patients'!$QP$9:$RI$9,0),ROWS('6. Patients'!DY$10:DY$107))),0)+
IFERROR(SUMPRODUCT('6. Patients'!CL$10:CL$107,OFFSET('6. Patients'!$RJ$9,1,MATCH($D76,'6. Patients'!$RK$9:$TH$9,0),ROWS('6. Patients'!DY$10:DY$107))),0)+
IFERROR(SUMPRODUCT('6. Patients'!CL$10:CL$107,OFFSET('6. Patients'!$TI$9,1,MATCH($D76,'6. Patients'!$TJ$9:$UC$9,0),ROWS('6. Patients'!DY$10:DY$107))),0))+
IFERROR(VLOOKUP($D76,$H$116:$L$146,COLUMNS($H$115:$J$115)-1+S$7,0)*$E76*$F76*'1. General Inputs'!$J$25,0),0),0)</f>
        <v>0</v>
      </c>
      <c r="T76" s="775">
        <f ca="1">ROUNDUP(IFERROR($F76*$E76*CHOOSE(T$7,
IFERROR(SUMPRODUCT('6. Patients'!CM$10:CM$107,OFFSET('6. Patients'!$DN$9,1,MATCH($D76,'6. Patients'!$DO$9:$FL$9,0),ROWS('6. Patients'!DZ$10:DZ$107))),0)+
IFERROR(SUMPRODUCT('6. Patients'!CM$10:CM$107,OFFSET('6. Patients'!$FM$9,1,MATCH($D76,'6. Patients'!$FN$9:$GG$9,0),ROWS('6. Patients'!DZ$10:DZ$107))),0)+
IFERROR(SUMPRODUCT('6. Patients'!CM$10:CM$107,OFFSET('6. Patients'!$GH$9,1,MATCH($D76,'6. Patients'!$GI$9:$IF$9,0),ROWS('6. Patients'!DZ$10:DZ$107))),0)+
IFERROR(SUMPRODUCT('6. Patients'!CM$10:CM$107,OFFSET('6. Patients'!$IG$9,1,MATCH($D76,'6. Patients'!$IH$9:$JA$9,0),ROWS('6. Patients'!DZ$10:DZ$107))),0),
IFERROR(SUMPRODUCT('6. Patients'!CM$10:CM$107,OFFSET('6. Patients'!$JB$9,1,MATCH($D76,'6. Patients'!$JC$9:$KZ$9,0),ROWS('6. Patients'!DZ$10:DZ$107))),0)+
IFERROR(SUMPRODUCT('6. Patients'!CM$10:CM$107,OFFSET('6. Patients'!$LA$9,1,MATCH($D76,'6. Patients'!$LB$9:$LU$9,0),ROWS('6. Patients'!DZ$10:DZ$107))),0)+
IFERROR(SUMPRODUCT('6. Patients'!CM$10:CM$107,OFFSET('6. Patients'!$LV$9,1,MATCH($D76,'6. Patients'!$LW$9:$NT$9,0),ROWS('6. Patients'!DZ$10:DZ$107))),0)+
IFERROR(SUMPRODUCT('6. Patients'!CM$10:CM$107,OFFSET('6. Patients'!$NU$9,1,MATCH($D76,'6. Patients'!$NV$9:$OO$9,0),ROWS('6. Patients'!DZ$10:DZ$107))),0),
IFERROR(SUMPRODUCT('6. Patients'!CM$10:CM$107,OFFSET('6. Patients'!$OP$9,1,MATCH($D76,'6. Patients'!$OQ$9:$QN$9,0),ROWS('6. Patients'!DZ$10:DZ$107))),0)+
IFERROR(SUMPRODUCT('6. Patients'!CM$10:CM$107,OFFSET('6. Patients'!$QO$9,1,MATCH($D76,'6. Patients'!$QP$9:$RI$9,0),ROWS('6. Patients'!DZ$10:DZ$107))),0)+
IFERROR(SUMPRODUCT('6. Patients'!CM$10:CM$107,OFFSET('6. Patients'!$RJ$9,1,MATCH($D76,'6. Patients'!$RK$9:$TH$9,0),ROWS('6. Patients'!DZ$10:DZ$107))),0)+
IFERROR(SUMPRODUCT('6. Patients'!CM$10:CM$107,OFFSET('6. Patients'!$TI$9,1,MATCH($D76,'6. Patients'!$TJ$9:$UC$9,0),ROWS('6. Patients'!DZ$10:DZ$107))),0))+
IFERROR(VLOOKUP($D76,$H$116:$L$146,COLUMNS($H$115:$J$115)-1+T$7,0)*$E76*$F76*'1. General Inputs'!$J$25,0),0),0)</f>
        <v>0</v>
      </c>
      <c r="U76" s="775">
        <f ca="1">ROUNDUP(IFERROR($F76*$E76*CHOOSE(U$7,
IFERROR(SUMPRODUCT('6. Patients'!CN$10:CN$107,OFFSET('6. Patients'!$DN$9,1,MATCH($D76,'6. Patients'!$DO$9:$FL$9,0),ROWS('6. Patients'!EA$10:EA$107))),0)+
IFERROR(SUMPRODUCT('6. Patients'!CN$10:CN$107,OFFSET('6. Patients'!$FM$9,1,MATCH($D76,'6. Patients'!$FN$9:$GG$9,0),ROWS('6. Patients'!EA$10:EA$107))),0)+
IFERROR(SUMPRODUCT('6. Patients'!CN$10:CN$107,OFFSET('6. Patients'!$GH$9,1,MATCH($D76,'6. Patients'!$GI$9:$IF$9,0),ROWS('6. Patients'!EA$10:EA$107))),0)+
IFERROR(SUMPRODUCT('6. Patients'!CN$10:CN$107,OFFSET('6. Patients'!$IG$9,1,MATCH($D76,'6. Patients'!$IH$9:$JA$9,0),ROWS('6. Patients'!EA$10:EA$107))),0),
IFERROR(SUMPRODUCT('6. Patients'!CN$10:CN$107,OFFSET('6. Patients'!$JB$9,1,MATCH($D76,'6. Patients'!$JC$9:$KZ$9,0),ROWS('6. Patients'!EA$10:EA$107))),0)+
IFERROR(SUMPRODUCT('6. Patients'!CN$10:CN$107,OFFSET('6. Patients'!$LA$9,1,MATCH($D76,'6. Patients'!$LB$9:$LU$9,0),ROWS('6. Patients'!EA$10:EA$107))),0)+
IFERROR(SUMPRODUCT('6. Patients'!CN$10:CN$107,OFFSET('6. Patients'!$LV$9,1,MATCH($D76,'6. Patients'!$LW$9:$NT$9,0),ROWS('6. Patients'!EA$10:EA$107))),0)+
IFERROR(SUMPRODUCT('6. Patients'!CN$10:CN$107,OFFSET('6. Patients'!$NU$9,1,MATCH($D76,'6. Patients'!$NV$9:$OO$9,0),ROWS('6. Patients'!EA$10:EA$107))),0),
IFERROR(SUMPRODUCT('6. Patients'!CN$10:CN$107,OFFSET('6. Patients'!$OP$9,1,MATCH($D76,'6. Patients'!$OQ$9:$QN$9,0),ROWS('6. Patients'!EA$10:EA$107))),0)+
IFERROR(SUMPRODUCT('6. Patients'!CN$10:CN$107,OFFSET('6. Patients'!$QO$9,1,MATCH($D76,'6. Patients'!$QP$9:$RI$9,0),ROWS('6. Patients'!EA$10:EA$107))),0)+
IFERROR(SUMPRODUCT('6. Patients'!CN$10:CN$107,OFFSET('6. Patients'!$RJ$9,1,MATCH($D76,'6. Patients'!$RK$9:$TH$9,0),ROWS('6. Patients'!EA$10:EA$107))),0)+
IFERROR(SUMPRODUCT('6. Patients'!CN$10:CN$107,OFFSET('6. Patients'!$TI$9,1,MATCH($D76,'6. Patients'!$TJ$9:$UC$9,0),ROWS('6. Patients'!EA$10:EA$107))),0))+
IFERROR(VLOOKUP($D76,$H$116:$L$146,COLUMNS($H$115:$J$115)-1+U$7,0)*$E76*$F76*'1. General Inputs'!$J$25,0),0),0)</f>
        <v>0</v>
      </c>
      <c r="V76" s="775">
        <f ca="1">ROUNDUP(IFERROR($F76*$E76*CHOOSE(V$7,
IFERROR(SUMPRODUCT('6. Patients'!CO$10:CO$107,OFFSET('6. Patients'!$DN$9,1,MATCH($D76,'6. Patients'!$DO$9:$FL$9,0),ROWS('6. Patients'!EB$10:EB$107))),0)+
IFERROR(SUMPRODUCT('6. Patients'!CO$10:CO$107,OFFSET('6. Patients'!$FM$9,1,MATCH($D76,'6. Patients'!$FN$9:$GG$9,0),ROWS('6. Patients'!EB$10:EB$107))),0)+
IFERROR(SUMPRODUCT('6. Patients'!CO$10:CO$107,OFFSET('6. Patients'!$GH$9,1,MATCH($D76,'6. Patients'!$GI$9:$IF$9,0),ROWS('6. Patients'!EB$10:EB$107))),0)+
IFERROR(SUMPRODUCT('6. Patients'!CO$10:CO$107,OFFSET('6. Patients'!$IG$9,1,MATCH($D76,'6. Patients'!$IH$9:$JA$9,0),ROWS('6. Patients'!EB$10:EB$107))),0),
IFERROR(SUMPRODUCT('6. Patients'!CO$10:CO$107,OFFSET('6. Patients'!$JB$9,1,MATCH($D76,'6. Patients'!$JC$9:$KZ$9,0),ROWS('6. Patients'!EB$10:EB$107))),0)+
IFERROR(SUMPRODUCT('6. Patients'!CO$10:CO$107,OFFSET('6. Patients'!$LA$9,1,MATCH($D76,'6. Patients'!$LB$9:$LU$9,0),ROWS('6. Patients'!EB$10:EB$107))),0)+
IFERROR(SUMPRODUCT('6. Patients'!CO$10:CO$107,OFFSET('6. Patients'!$LV$9,1,MATCH($D76,'6. Patients'!$LW$9:$NT$9,0),ROWS('6. Patients'!EB$10:EB$107))),0)+
IFERROR(SUMPRODUCT('6. Patients'!CO$10:CO$107,OFFSET('6. Patients'!$NU$9,1,MATCH($D76,'6. Patients'!$NV$9:$OO$9,0),ROWS('6. Patients'!EB$10:EB$107))),0),
IFERROR(SUMPRODUCT('6. Patients'!CO$10:CO$107,OFFSET('6. Patients'!$OP$9,1,MATCH($D76,'6. Patients'!$OQ$9:$QN$9,0),ROWS('6. Patients'!EB$10:EB$107))),0)+
IFERROR(SUMPRODUCT('6. Patients'!CO$10:CO$107,OFFSET('6. Patients'!$QO$9,1,MATCH($D76,'6. Patients'!$QP$9:$RI$9,0),ROWS('6. Patients'!EB$10:EB$107))),0)+
IFERROR(SUMPRODUCT('6. Patients'!CO$10:CO$107,OFFSET('6. Patients'!$RJ$9,1,MATCH($D76,'6. Patients'!$RK$9:$TH$9,0),ROWS('6. Patients'!EB$10:EB$107))),0)+
IFERROR(SUMPRODUCT('6. Patients'!CO$10:CO$107,OFFSET('6. Patients'!$TI$9,1,MATCH($D76,'6. Patients'!$TJ$9:$UC$9,0),ROWS('6. Patients'!EB$10:EB$107))),0))+
IFERROR(VLOOKUP($D76,$H$116:$L$146,COLUMNS($H$115:$J$115)-1+V$7,0)*$E76*$F76*'1. General Inputs'!$J$25,0),0),0)</f>
        <v>0</v>
      </c>
      <c r="W76" s="775">
        <f ca="1">ROUNDUP(IFERROR($F76*$E76*CHOOSE(W$7,
IFERROR(SUMPRODUCT('6. Patients'!CP$10:CP$107,OFFSET('6. Patients'!$DN$9,1,MATCH($D76,'6. Patients'!$DO$9:$FL$9,0),ROWS('6. Patients'!EC$10:EC$107))),0)+
IFERROR(SUMPRODUCT('6. Patients'!CP$10:CP$107,OFFSET('6. Patients'!$FM$9,1,MATCH($D76,'6. Patients'!$FN$9:$GG$9,0),ROWS('6. Patients'!EC$10:EC$107))),0)+
IFERROR(SUMPRODUCT('6. Patients'!CP$10:CP$107,OFFSET('6. Patients'!$GH$9,1,MATCH($D76,'6. Patients'!$GI$9:$IF$9,0),ROWS('6. Patients'!EC$10:EC$107))),0)+
IFERROR(SUMPRODUCT('6. Patients'!CP$10:CP$107,OFFSET('6. Patients'!$IG$9,1,MATCH($D76,'6. Patients'!$IH$9:$JA$9,0),ROWS('6. Patients'!EC$10:EC$107))),0),
IFERROR(SUMPRODUCT('6. Patients'!CP$10:CP$107,OFFSET('6. Patients'!$JB$9,1,MATCH($D76,'6. Patients'!$JC$9:$KZ$9,0),ROWS('6. Patients'!EC$10:EC$107))),0)+
IFERROR(SUMPRODUCT('6. Patients'!CP$10:CP$107,OFFSET('6. Patients'!$LA$9,1,MATCH($D76,'6. Patients'!$LB$9:$LU$9,0),ROWS('6. Patients'!EC$10:EC$107))),0)+
IFERROR(SUMPRODUCT('6. Patients'!CP$10:CP$107,OFFSET('6. Patients'!$LV$9,1,MATCH($D76,'6. Patients'!$LW$9:$NT$9,0),ROWS('6. Patients'!EC$10:EC$107))),0)+
IFERROR(SUMPRODUCT('6. Patients'!CP$10:CP$107,OFFSET('6. Patients'!$NU$9,1,MATCH($D76,'6. Patients'!$NV$9:$OO$9,0),ROWS('6. Patients'!EC$10:EC$107))),0),
IFERROR(SUMPRODUCT('6. Patients'!CP$10:CP$107,OFFSET('6. Patients'!$OP$9,1,MATCH($D76,'6. Patients'!$OQ$9:$QN$9,0),ROWS('6. Patients'!EC$10:EC$107))),0)+
IFERROR(SUMPRODUCT('6. Patients'!CP$10:CP$107,OFFSET('6. Patients'!$QO$9,1,MATCH($D76,'6. Patients'!$QP$9:$RI$9,0),ROWS('6. Patients'!EC$10:EC$107))),0)+
IFERROR(SUMPRODUCT('6. Patients'!CP$10:CP$107,OFFSET('6. Patients'!$RJ$9,1,MATCH($D76,'6. Patients'!$RK$9:$TH$9,0),ROWS('6. Patients'!EC$10:EC$107))),0)+
IFERROR(SUMPRODUCT('6. Patients'!CP$10:CP$107,OFFSET('6. Patients'!$TI$9,1,MATCH($D76,'6. Patients'!$TJ$9:$UC$9,0),ROWS('6. Patients'!EC$10:EC$107))),0))+
IFERROR(VLOOKUP($D76,$H$116:$L$146,COLUMNS($H$115:$J$115)-1+W$7,0)*$E76*$F76*'1. General Inputs'!$J$25,0),0),0)</f>
        <v>0</v>
      </c>
      <c r="X76" s="775">
        <f ca="1">ROUNDUP(IFERROR($F76*$E76*CHOOSE(X$7,
IFERROR(SUMPRODUCT('6. Patients'!CQ$10:CQ$107,OFFSET('6. Patients'!$DN$9,1,MATCH($D76,'6. Patients'!$DO$9:$FL$9,0),ROWS('6. Patients'!ED$10:ED$107))),0)+
IFERROR(SUMPRODUCT('6. Patients'!CQ$10:CQ$107,OFFSET('6. Patients'!$FM$9,1,MATCH($D76,'6. Patients'!$FN$9:$GG$9,0),ROWS('6. Patients'!ED$10:ED$107))),0)+
IFERROR(SUMPRODUCT('6. Patients'!CQ$10:CQ$107,OFFSET('6. Patients'!$GH$9,1,MATCH($D76,'6. Patients'!$GI$9:$IF$9,0),ROWS('6. Patients'!ED$10:ED$107))),0)+
IFERROR(SUMPRODUCT('6. Patients'!CQ$10:CQ$107,OFFSET('6. Patients'!$IG$9,1,MATCH($D76,'6. Patients'!$IH$9:$JA$9,0),ROWS('6. Patients'!ED$10:ED$107))),0),
IFERROR(SUMPRODUCT('6. Patients'!CQ$10:CQ$107,OFFSET('6. Patients'!$JB$9,1,MATCH($D76,'6. Patients'!$JC$9:$KZ$9,0),ROWS('6. Patients'!ED$10:ED$107))),0)+
IFERROR(SUMPRODUCT('6. Patients'!CQ$10:CQ$107,OFFSET('6. Patients'!$LA$9,1,MATCH($D76,'6. Patients'!$LB$9:$LU$9,0),ROWS('6. Patients'!ED$10:ED$107))),0)+
IFERROR(SUMPRODUCT('6. Patients'!CQ$10:CQ$107,OFFSET('6. Patients'!$LV$9,1,MATCH($D76,'6. Patients'!$LW$9:$NT$9,0),ROWS('6. Patients'!ED$10:ED$107))),0)+
IFERROR(SUMPRODUCT('6. Patients'!CQ$10:CQ$107,OFFSET('6. Patients'!$NU$9,1,MATCH($D76,'6. Patients'!$NV$9:$OO$9,0),ROWS('6. Patients'!ED$10:ED$107))),0),
IFERROR(SUMPRODUCT('6. Patients'!CQ$10:CQ$107,OFFSET('6. Patients'!$OP$9,1,MATCH($D76,'6. Patients'!$OQ$9:$QN$9,0),ROWS('6. Patients'!ED$10:ED$107))),0)+
IFERROR(SUMPRODUCT('6. Patients'!CQ$10:CQ$107,OFFSET('6. Patients'!$QO$9,1,MATCH($D76,'6. Patients'!$QP$9:$RI$9,0),ROWS('6. Patients'!ED$10:ED$107))),0)+
IFERROR(SUMPRODUCT('6. Patients'!CQ$10:CQ$107,OFFSET('6. Patients'!$RJ$9,1,MATCH($D76,'6. Patients'!$RK$9:$TH$9,0),ROWS('6. Patients'!ED$10:ED$107))),0)+
IFERROR(SUMPRODUCT('6. Patients'!CQ$10:CQ$107,OFFSET('6. Patients'!$TI$9,1,MATCH($D76,'6. Patients'!$TJ$9:$UC$9,0),ROWS('6. Patients'!ED$10:ED$107))),0))+
IFERROR(VLOOKUP($D76,$H$116:$L$146,COLUMNS($H$115:$J$115)-1+X$7,0)*$E76*$F76*'1. General Inputs'!$J$25,0),0),0)</f>
        <v>0</v>
      </c>
      <c r="Y76" s="775">
        <f ca="1">ROUNDUP(IFERROR($F76*$E76*CHOOSE(Y$7,
IFERROR(SUMPRODUCT('6. Patients'!CR$10:CR$107,OFFSET('6. Patients'!$DN$9,1,MATCH($D76,'6. Patients'!$DO$9:$FL$9,0),ROWS('6. Patients'!EE$10:EE$107))),0)+
IFERROR(SUMPRODUCT('6. Patients'!CR$10:CR$107,OFFSET('6. Patients'!$FM$9,1,MATCH($D76,'6. Patients'!$FN$9:$GG$9,0),ROWS('6. Patients'!EE$10:EE$107))),0)+
IFERROR(SUMPRODUCT('6. Patients'!CR$10:CR$107,OFFSET('6. Patients'!$GH$9,1,MATCH($D76,'6. Patients'!$GI$9:$IF$9,0),ROWS('6. Patients'!EE$10:EE$107))),0)+
IFERROR(SUMPRODUCT('6. Patients'!CR$10:CR$107,OFFSET('6. Patients'!$IG$9,1,MATCH($D76,'6. Patients'!$IH$9:$JA$9,0),ROWS('6. Patients'!EE$10:EE$107))),0),
IFERROR(SUMPRODUCT('6. Patients'!CR$10:CR$107,OFFSET('6. Patients'!$JB$9,1,MATCH($D76,'6. Patients'!$JC$9:$KZ$9,0),ROWS('6. Patients'!EE$10:EE$107))),0)+
IFERROR(SUMPRODUCT('6. Patients'!CR$10:CR$107,OFFSET('6. Patients'!$LA$9,1,MATCH($D76,'6. Patients'!$LB$9:$LU$9,0),ROWS('6. Patients'!EE$10:EE$107))),0)+
IFERROR(SUMPRODUCT('6. Patients'!CR$10:CR$107,OFFSET('6. Patients'!$LV$9,1,MATCH($D76,'6. Patients'!$LW$9:$NT$9,0),ROWS('6. Patients'!EE$10:EE$107))),0)+
IFERROR(SUMPRODUCT('6. Patients'!CR$10:CR$107,OFFSET('6. Patients'!$NU$9,1,MATCH($D76,'6. Patients'!$NV$9:$OO$9,0),ROWS('6. Patients'!EE$10:EE$107))),0),
IFERROR(SUMPRODUCT('6. Patients'!CR$10:CR$107,OFFSET('6. Patients'!$OP$9,1,MATCH($D76,'6. Patients'!$OQ$9:$QN$9,0),ROWS('6. Patients'!EE$10:EE$107))),0)+
IFERROR(SUMPRODUCT('6. Patients'!CR$10:CR$107,OFFSET('6. Patients'!$QO$9,1,MATCH($D76,'6. Patients'!$QP$9:$RI$9,0),ROWS('6. Patients'!EE$10:EE$107))),0)+
IFERROR(SUMPRODUCT('6. Patients'!CR$10:CR$107,OFFSET('6. Patients'!$RJ$9,1,MATCH($D76,'6. Patients'!$RK$9:$TH$9,0),ROWS('6. Patients'!EE$10:EE$107))),0)+
IFERROR(SUMPRODUCT('6. Patients'!CR$10:CR$107,OFFSET('6. Patients'!$TI$9,1,MATCH($D76,'6. Patients'!$TJ$9:$UC$9,0),ROWS('6. Patients'!EE$10:EE$107))),0))+
IFERROR(VLOOKUP($D76,$H$116:$L$146,COLUMNS($H$115:$J$115)-1+Y$7,0)*$E76*$F76*'1. General Inputs'!$J$25,0),0),0)</f>
        <v>0</v>
      </c>
      <c r="Z76" s="775">
        <f ca="1">ROUNDUP(IFERROR($F76*$E76*CHOOSE(Z$7,
IFERROR(SUMPRODUCT('6. Patients'!CS$10:CS$107,OFFSET('6. Patients'!$DN$9,1,MATCH($D76,'6. Patients'!$DO$9:$FL$9,0),ROWS('6. Patients'!EF$10:EF$107))),0)+
IFERROR(SUMPRODUCT('6. Patients'!CS$10:CS$107,OFFSET('6. Patients'!$FM$9,1,MATCH($D76,'6. Patients'!$FN$9:$GG$9,0),ROWS('6. Patients'!EF$10:EF$107))),0)+
IFERROR(SUMPRODUCT('6. Patients'!CS$10:CS$107,OFFSET('6. Patients'!$GH$9,1,MATCH($D76,'6. Patients'!$GI$9:$IF$9,0),ROWS('6. Patients'!EF$10:EF$107))),0)+
IFERROR(SUMPRODUCT('6. Patients'!CS$10:CS$107,OFFSET('6. Patients'!$IG$9,1,MATCH($D76,'6. Patients'!$IH$9:$JA$9,0),ROWS('6. Patients'!EF$10:EF$107))),0),
IFERROR(SUMPRODUCT('6. Patients'!CS$10:CS$107,OFFSET('6. Patients'!$JB$9,1,MATCH($D76,'6. Patients'!$JC$9:$KZ$9,0),ROWS('6. Patients'!EF$10:EF$107))),0)+
IFERROR(SUMPRODUCT('6. Patients'!CS$10:CS$107,OFFSET('6. Patients'!$LA$9,1,MATCH($D76,'6. Patients'!$LB$9:$LU$9,0),ROWS('6. Patients'!EF$10:EF$107))),0)+
IFERROR(SUMPRODUCT('6. Patients'!CS$10:CS$107,OFFSET('6. Patients'!$LV$9,1,MATCH($D76,'6. Patients'!$LW$9:$NT$9,0),ROWS('6. Patients'!EF$10:EF$107))),0)+
IFERROR(SUMPRODUCT('6. Patients'!CS$10:CS$107,OFFSET('6. Patients'!$NU$9,1,MATCH($D76,'6. Patients'!$NV$9:$OO$9,0),ROWS('6. Patients'!EF$10:EF$107))),0),
IFERROR(SUMPRODUCT('6. Patients'!CS$10:CS$107,OFFSET('6. Patients'!$OP$9,1,MATCH($D76,'6. Patients'!$OQ$9:$QN$9,0),ROWS('6. Patients'!EF$10:EF$107))),0)+
IFERROR(SUMPRODUCT('6. Patients'!CS$10:CS$107,OFFSET('6. Patients'!$QO$9,1,MATCH($D76,'6. Patients'!$QP$9:$RI$9,0),ROWS('6. Patients'!EF$10:EF$107))),0)+
IFERROR(SUMPRODUCT('6. Patients'!CS$10:CS$107,OFFSET('6. Patients'!$RJ$9,1,MATCH($D76,'6. Patients'!$RK$9:$TH$9,0),ROWS('6. Patients'!EF$10:EF$107))),0)+
IFERROR(SUMPRODUCT('6. Patients'!CS$10:CS$107,OFFSET('6. Patients'!$TI$9,1,MATCH($D76,'6. Patients'!$TJ$9:$UC$9,0),ROWS('6. Patients'!EF$10:EF$107))),0))+
IFERROR(VLOOKUP($D76,$H$116:$L$146,COLUMNS($H$115:$J$115)-1+Z$7,0)*$E76*$F76*'1. General Inputs'!$J$25,0),0),0)</f>
        <v>0</v>
      </c>
      <c r="AA76" s="775">
        <f ca="1">ROUNDUP(IFERROR($F76*$E76*CHOOSE(AA$7,
IFERROR(SUMPRODUCT('6. Patients'!CT$10:CT$107,OFFSET('6. Patients'!$DN$9,1,MATCH($D76,'6. Patients'!$DO$9:$FL$9,0),ROWS('6. Patients'!EG$10:EG$107))),0)+
IFERROR(SUMPRODUCT('6. Patients'!CT$10:CT$107,OFFSET('6. Patients'!$FM$9,1,MATCH($D76,'6. Patients'!$FN$9:$GG$9,0),ROWS('6. Patients'!EG$10:EG$107))),0)+
IFERROR(SUMPRODUCT('6. Patients'!CT$10:CT$107,OFFSET('6. Patients'!$GH$9,1,MATCH($D76,'6. Patients'!$GI$9:$IF$9,0),ROWS('6. Patients'!EG$10:EG$107))),0)+
IFERROR(SUMPRODUCT('6. Patients'!CT$10:CT$107,OFFSET('6. Patients'!$IG$9,1,MATCH($D76,'6. Patients'!$IH$9:$JA$9,0),ROWS('6. Patients'!EG$10:EG$107))),0),
IFERROR(SUMPRODUCT('6. Patients'!CT$10:CT$107,OFFSET('6. Patients'!$JB$9,1,MATCH($D76,'6. Patients'!$JC$9:$KZ$9,0),ROWS('6. Patients'!EG$10:EG$107))),0)+
IFERROR(SUMPRODUCT('6. Patients'!CT$10:CT$107,OFFSET('6. Patients'!$LA$9,1,MATCH($D76,'6. Patients'!$LB$9:$LU$9,0),ROWS('6. Patients'!EG$10:EG$107))),0)+
IFERROR(SUMPRODUCT('6. Patients'!CT$10:CT$107,OFFSET('6. Patients'!$LV$9,1,MATCH($D76,'6. Patients'!$LW$9:$NT$9,0),ROWS('6. Patients'!EG$10:EG$107))),0)+
IFERROR(SUMPRODUCT('6. Patients'!CT$10:CT$107,OFFSET('6. Patients'!$NU$9,1,MATCH($D76,'6. Patients'!$NV$9:$OO$9,0),ROWS('6. Patients'!EG$10:EG$107))),0),
IFERROR(SUMPRODUCT('6. Patients'!CT$10:CT$107,OFFSET('6. Patients'!$OP$9,1,MATCH($D76,'6. Patients'!$OQ$9:$QN$9,0),ROWS('6. Patients'!EG$10:EG$107))),0)+
IFERROR(SUMPRODUCT('6. Patients'!CT$10:CT$107,OFFSET('6. Patients'!$QO$9,1,MATCH($D76,'6. Patients'!$QP$9:$RI$9,0),ROWS('6. Patients'!EG$10:EG$107))),0)+
IFERROR(SUMPRODUCT('6. Patients'!CT$10:CT$107,OFFSET('6. Patients'!$RJ$9,1,MATCH($D76,'6. Patients'!$RK$9:$TH$9,0),ROWS('6. Patients'!EG$10:EG$107))),0)+
IFERROR(SUMPRODUCT('6. Patients'!CT$10:CT$107,OFFSET('6. Patients'!$TI$9,1,MATCH($D76,'6. Patients'!$TJ$9:$UC$9,0),ROWS('6. Patients'!EG$10:EG$107))),0))+
IFERROR(VLOOKUP($D76,$H$116:$L$146,COLUMNS($H$115:$J$115)-1+AA$7,0)*$E76*$F76*'1. General Inputs'!$J$25,0),0),0)</f>
        <v>0</v>
      </c>
      <c r="AB76" s="775">
        <f ca="1">ROUNDUP(IFERROR($F76*$E76*CHOOSE(AB$7,
IFERROR(SUMPRODUCT('6. Patients'!CU$10:CU$107,OFFSET('6. Patients'!$DN$9,1,MATCH($D76,'6. Patients'!$DO$9:$FL$9,0),ROWS('6. Patients'!EH$10:EH$107))),0)+
IFERROR(SUMPRODUCT('6. Patients'!CU$10:CU$107,OFFSET('6. Patients'!$FM$9,1,MATCH($D76,'6. Patients'!$FN$9:$GG$9,0),ROWS('6. Patients'!EH$10:EH$107))),0)+
IFERROR(SUMPRODUCT('6. Patients'!CU$10:CU$107,OFFSET('6. Patients'!$GH$9,1,MATCH($D76,'6. Patients'!$GI$9:$IF$9,0),ROWS('6. Patients'!EH$10:EH$107))),0)+
IFERROR(SUMPRODUCT('6. Patients'!CU$10:CU$107,OFFSET('6. Patients'!$IG$9,1,MATCH($D76,'6. Patients'!$IH$9:$JA$9,0),ROWS('6. Patients'!EH$10:EH$107))),0),
IFERROR(SUMPRODUCT('6. Patients'!CU$10:CU$107,OFFSET('6. Patients'!$JB$9,1,MATCH($D76,'6. Patients'!$JC$9:$KZ$9,0),ROWS('6. Patients'!EH$10:EH$107))),0)+
IFERROR(SUMPRODUCT('6. Patients'!CU$10:CU$107,OFFSET('6. Patients'!$LA$9,1,MATCH($D76,'6. Patients'!$LB$9:$LU$9,0),ROWS('6. Patients'!EH$10:EH$107))),0)+
IFERROR(SUMPRODUCT('6. Patients'!CU$10:CU$107,OFFSET('6. Patients'!$LV$9,1,MATCH($D76,'6. Patients'!$LW$9:$NT$9,0),ROWS('6. Patients'!EH$10:EH$107))),0)+
IFERROR(SUMPRODUCT('6. Patients'!CU$10:CU$107,OFFSET('6. Patients'!$NU$9,1,MATCH($D76,'6. Patients'!$NV$9:$OO$9,0),ROWS('6. Patients'!EH$10:EH$107))),0),
IFERROR(SUMPRODUCT('6. Patients'!CU$10:CU$107,OFFSET('6. Patients'!$OP$9,1,MATCH($D76,'6. Patients'!$OQ$9:$QN$9,0),ROWS('6. Patients'!EH$10:EH$107))),0)+
IFERROR(SUMPRODUCT('6. Patients'!CU$10:CU$107,OFFSET('6. Patients'!$QO$9,1,MATCH($D76,'6. Patients'!$QP$9:$RI$9,0),ROWS('6. Patients'!EH$10:EH$107))),0)+
IFERROR(SUMPRODUCT('6. Patients'!CU$10:CU$107,OFFSET('6. Patients'!$RJ$9,1,MATCH($D76,'6. Patients'!$RK$9:$TH$9,0),ROWS('6. Patients'!EH$10:EH$107))),0)+
IFERROR(SUMPRODUCT('6. Patients'!CU$10:CU$107,OFFSET('6. Patients'!$TI$9,1,MATCH($D76,'6. Patients'!$TJ$9:$UC$9,0),ROWS('6. Patients'!EH$10:EH$107))),0))+
IFERROR(VLOOKUP($D76,$H$116:$L$146,COLUMNS($H$115:$J$115)-1+AB$7,0)*$E76*$F76*'1. General Inputs'!$J$25,0),0),0)</f>
        <v>0</v>
      </c>
      <c r="AC76" s="775">
        <f ca="1">ROUNDUP(IFERROR($F76*$E76*CHOOSE(AC$7,
IFERROR(SUMPRODUCT('6. Patients'!CV$10:CV$107,OFFSET('6. Patients'!$DN$9,1,MATCH($D76,'6. Patients'!$DO$9:$FL$9,0),ROWS('6. Patients'!EI$10:EI$107))),0)+
IFERROR(SUMPRODUCT('6. Patients'!CV$10:CV$107,OFFSET('6. Patients'!$FM$9,1,MATCH($D76,'6. Patients'!$FN$9:$GG$9,0),ROWS('6. Patients'!EI$10:EI$107))),0)+
IFERROR(SUMPRODUCT('6. Patients'!CV$10:CV$107,OFFSET('6. Patients'!$GH$9,1,MATCH($D76,'6. Patients'!$GI$9:$IF$9,0),ROWS('6. Patients'!EI$10:EI$107))),0)+
IFERROR(SUMPRODUCT('6. Patients'!CV$10:CV$107,OFFSET('6. Patients'!$IG$9,1,MATCH($D76,'6. Patients'!$IH$9:$JA$9,0),ROWS('6. Patients'!EI$10:EI$107))),0),
IFERROR(SUMPRODUCT('6. Patients'!CV$10:CV$107,OFFSET('6. Patients'!$JB$9,1,MATCH($D76,'6. Patients'!$JC$9:$KZ$9,0),ROWS('6. Patients'!EI$10:EI$107))),0)+
IFERROR(SUMPRODUCT('6. Patients'!CV$10:CV$107,OFFSET('6. Patients'!$LA$9,1,MATCH($D76,'6. Patients'!$LB$9:$LU$9,0),ROWS('6. Patients'!EI$10:EI$107))),0)+
IFERROR(SUMPRODUCT('6. Patients'!CV$10:CV$107,OFFSET('6. Patients'!$LV$9,1,MATCH($D76,'6. Patients'!$LW$9:$NT$9,0),ROWS('6. Patients'!EI$10:EI$107))),0)+
IFERROR(SUMPRODUCT('6. Patients'!CV$10:CV$107,OFFSET('6. Patients'!$NU$9,1,MATCH($D76,'6. Patients'!$NV$9:$OO$9,0),ROWS('6. Patients'!EI$10:EI$107))),0),
IFERROR(SUMPRODUCT('6. Patients'!CV$10:CV$107,OFFSET('6. Patients'!$OP$9,1,MATCH($D76,'6. Patients'!$OQ$9:$QN$9,0),ROWS('6. Patients'!EI$10:EI$107))),0)+
IFERROR(SUMPRODUCT('6. Patients'!CV$10:CV$107,OFFSET('6. Patients'!$QO$9,1,MATCH($D76,'6. Patients'!$QP$9:$RI$9,0),ROWS('6. Patients'!EI$10:EI$107))),0)+
IFERROR(SUMPRODUCT('6. Patients'!CV$10:CV$107,OFFSET('6. Patients'!$RJ$9,1,MATCH($D76,'6. Patients'!$RK$9:$TH$9,0),ROWS('6. Patients'!EI$10:EI$107))),0)+
IFERROR(SUMPRODUCT('6. Patients'!CV$10:CV$107,OFFSET('6. Patients'!$TI$9,1,MATCH($D76,'6. Patients'!$TJ$9:$UC$9,0),ROWS('6. Patients'!EI$10:EI$107))),0))+
IFERROR(VLOOKUP($D76,$H$116:$L$146,COLUMNS($H$115:$J$115)-1+AC$7,0)*$E76*$F76*'1. General Inputs'!$J$25,0),0),0)</f>
        <v>0</v>
      </c>
      <c r="AD76" s="775">
        <f ca="1">ROUNDUP(IFERROR($F76*$E76*CHOOSE(AD$7,
IFERROR(SUMPRODUCT('6. Patients'!CW$10:CW$107,OFFSET('6. Patients'!$DN$9,1,MATCH($D76,'6. Patients'!$DO$9:$FL$9,0),ROWS('6. Patients'!EJ$10:EJ$107))),0)+
IFERROR(SUMPRODUCT('6. Patients'!CW$10:CW$107,OFFSET('6. Patients'!$FM$9,1,MATCH($D76,'6. Patients'!$FN$9:$GG$9,0),ROWS('6. Patients'!EJ$10:EJ$107))),0)+
IFERROR(SUMPRODUCT('6. Patients'!CW$10:CW$107,OFFSET('6. Patients'!$GH$9,1,MATCH($D76,'6. Patients'!$GI$9:$IF$9,0),ROWS('6. Patients'!EJ$10:EJ$107))),0)+
IFERROR(SUMPRODUCT('6. Patients'!CW$10:CW$107,OFFSET('6. Patients'!$IG$9,1,MATCH($D76,'6. Patients'!$IH$9:$JA$9,0),ROWS('6. Patients'!EJ$10:EJ$107))),0),
IFERROR(SUMPRODUCT('6. Patients'!CW$10:CW$107,OFFSET('6. Patients'!$JB$9,1,MATCH($D76,'6. Patients'!$JC$9:$KZ$9,0),ROWS('6. Patients'!EJ$10:EJ$107))),0)+
IFERROR(SUMPRODUCT('6. Patients'!CW$10:CW$107,OFFSET('6. Patients'!$LA$9,1,MATCH($D76,'6. Patients'!$LB$9:$LU$9,0),ROWS('6. Patients'!EJ$10:EJ$107))),0)+
IFERROR(SUMPRODUCT('6. Patients'!CW$10:CW$107,OFFSET('6. Patients'!$LV$9,1,MATCH($D76,'6. Patients'!$LW$9:$NT$9,0),ROWS('6. Patients'!EJ$10:EJ$107))),0)+
IFERROR(SUMPRODUCT('6. Patients'!CW$10:CW$107,OFFSET('6. Patients'!$NU$9,1,MATCH($D76,'6. Patients'!$NV$9:$OO$9,0),ROWS('6. Patients'!EJ$10:EJ$107))),0),
IFERROR(SUMPRODUCT('6. Patients'!CW$10:CW$107,OFFSET('6. Patients'!$OP$9,1,MATCH($D76,'6. Patients'!$OQ$9:$QN$9,0),ROWS('6. Patients'!EJ$10:EJ$107))),0)+
IFERROR(SUMPRODUCT('6. Patients'!CW$10:CW$107,OFFSET('6. Patients'!$QO$9,1,MATCH($D76,'6. Patients'!$QP$9:$RI$9,0),ROWS('6. Patients'!EJ$10:EJ$107))),0)+
IFERROR(SUMPRODUCT('6. Patients'!CW$10:CW$107,OFFSET('6. Patients'!$RJ$9,1,MATCH($D76,'6. Patients'!$RK$9:$TH$9,0),ROWS('6. Patients'!EJ$10:EJ$107))),0)+
IFERROR(SUMPRODUCT('6. Patients'!CW$10:CW$107,OFFSET('6. Patients'!$TI$9,1,MATCH($D76,'6. Patients'!$TJ$9:$UC$9,0),ROWS('6. Patients'!EJ$10:EJ$107))),0))+
IFERROR(VLOOKUP($D76,$H$116:$L$146,COLUMNS($H$115:$J$115)-1+AD$7,0)*$E76*$F76*'1. General Inputs'!$J$25,0),0),0)</f>
        <v>0</v>
      </c>
      <c r="AE76" s="775">
        <f ca="1">ROUNDUP(IFERROR($F76*$E76*CHOOSE(AE$7,
IFERROR(SUMPRODUCT('6. Patients'!CX$10:CX$107,OFFSET('6. Patients'!$DN$9,1,MATCH($D76,'6. Patients'!$DO$9:$FL$9,0),ROWS('6. Patients'!EK$10:EK$107))),0)+
IFERROR(SUMPRODUCT('6. Patients'!CX$10:CX$107,OFFSET('6. Patients'!$FM$9,1,MATCH($D76,'6. Patients'!$FN$9:$GG$9,0),ROWS('6. Patients'!EK$10:EK$107))),0)+
IFERROR(SUMPRODUCT('6. Patients'!CX$10:CX$107,OFFSET('6. Patients'!$GH$9,1,MATCH($D76,'6. Patients'!$GI$9:$IF$9,0),ROWS('6. Patients'!EK$10:EK$107))),0)+
IFERROR(SUMPRODUCT('6. Patients'!CX$10:CX$107,OFFSET('6. Patients'!$IG$9,1,MATCH($D76,'6. Patients'!$IH$9:$JA$9,0),ROWS('6. Patients'!EK$10:EK$107))),0),
IFERROR(SUMPRODUCT('6. Patients'!CX$10:CX$107,OFFSET('6. Patients'!$JB$9,1,MATCH($D76,'6. Patients'!$JC$9:$KZ$9,0),ROWS('6. Patients'!EK$10:EK$107))),0)+
IFERROR(SUMPRODUCT('6. Patients'!CX$10:CX$107,OFFSET('6. Patients'!$LA$9,1,MATCH($D76,'6. Patients'!$LB$9:$LU$9,0),ROWS('6. Patients'!EK$10:EK$107))),0)+
IFERROR(SUMPRODUCT('6. Patients'!CX$10:CX$107,OFFSET('6. Patients'!$LV$9,1,MATCH($D76,'6. Patients'!$LW$9:$NT$9,0),ROWS('6. Patients'!EK$10:EK$107))),0)+
IFERROR(SUMPRODUCT('6. Patients'!CX$10:CX$107,OFFSET('6. Patients'!$NU$9,1,MATCH($D76,'6. Patients'!$NV$9:$OO$9,0),ROWS('6. Patients'!EK$10:EK$107))),0),
IFERROR(SUMPRODUCT('6. Patients'!CX$10:CX$107,OFFSET('6. Patients'!$OP$9,1,MATCH($D76,'6. Patients'!$OQ$9:$QN$9,0),ROWS('6. Patients'!EK$10:EK$107))),0)+
IFERROR(SUMPRODUCT('6. Patients'!CX$10:CX$107,OFFSET('6. Patients'!$QO$9,1,MATCH($D76,'6. Patients'!$QP$9:$RI$9,0),ROWS('6. Patients'!EK$10:EK$107))),0)+
IFERROR(SUMPRODUCT('6. Patients'!CX$10:CX$107,OFFSET('6. Patients'!$RJ$9,1,MATCH($D76,'6. Patients'!$RK$9:$TH$9,0),ROWS('6. Patients'!EK$10:EK$107))),0)+
IFERROR(SUMPRODUCT('6. Patients'!CX$10:CX$107,OFFSET('6. Patients'!$TI$9,1,MATCH($D76,'6. Patients'!$TJ$9:$UC$9,0),ROWS('6. Patients'!EK$10:EK$107))),0))+
IFERROR(VLOOKUP($D76,$H$116:$L$146,COLUMNS($H$115:$J$115)-1+AE$7,0)*$E76*$F76*'1. General Inputs'!$J$25,0),0),0)</f>
        <v>0</v>
      </c>
      <c r="AF76" s="775">
        <f ca="1">ROUNDUP(IFERROR($F76*$E76*CHOOSE(AF$7,
IFERROR(SUMPRODUCT('6. Patients'!CY$10:CY$107,OFFSET('6. Patients'!$DN$9,1,MATCH($D76,'6. Patients'!$DO$9:$FL$9,0),ROWS('6. Patients'!EL$10:EL$107))),0)+
IFERROR(SUMPRODUCT('6. Patients'!CY$10:CY$107,OFFSET('6. Patients'!$FM$9,1,MATCH($D76,'6. Patients'!$FN$9:$GG$9,0),ROWS('6. Patients'!EL$10:EL$107))),0)+
IFERROR(SUMPRODUCT('6. Patients'!CY$10:CY$107,OFFSET('6. Patients'!$GH$9,1,MATCH($D76,'6. Patients'!$GI$9:$IF$9,0),ROWS('6. Patients'!EL$10:EL$107))),0)+
IFERROR(SUMPRODUCT('6. Patients'!CY$10:CY$107,OFFSET('6. Patients'!$IG$9,1,MATCH($D76,'6. Patients'!$IH$9:$JA$9,0),ROWS('6. Patients'!EL$10:EL$107))),0),
IFERROR(SUMPRODUCT('6. Patients'!CY$10:CY$107,OFFSET('6. Patients'!$JB$9,1,MATCH($D76,'6. Patients'!$JC$9:$KZ$9,0),ROWS('6. Patients'!EL$10:EL$107))),0)+
IFERROR(SUMPRODUCT('6. Patients'!CY$10:CY$107,OFFSET('6. Patients'!$LA$9,1,MATCH($D76,'6. Patients'!$LB$9:$LU$9,0),ROWS('6. Patients'!EL$10:EL$107))),0)+
IFERROR(SUMPRODUCT('6. Patients'!CY$10:CY$107,OFFSET('6. Patients'!$LV$9,1,MATCH($D76,'6. Patients'!$LW$9:$NT$9,0),ROWS('6. Patients'!EL$10:EL$107))),0)+
IFERROR(SUMPRODUCT('6. Patients'!CY$10:CY$107,OFFSET('6. Patients'!$NU$9,1,MATCH($D76,'6. Patients'!$NV$9:$OO$9,0),ROWS('6. Patients'!EL$10:EL$107))),0),
IFERROR(SUMPRODUCT('6. Patients'!CY$10:CY$107,OFFSET('6. Patients'!$OP$9,1,MATCH($D76,'6. Patients'!$OQ$9:$QN$9,0),ROWS('6. Patients'!EL$10:EL$107))),0)+
IFERROR(SUMPRODUCT('6. Patients'!CY$10:CY$107,OFFSET('6. Patients'!$QO$9,1,MATCH($D76,'6. Patients'!$QP$9:$RI$9,0),ROWS('6. Patients'!EL$10:EL$107))),0)+
IFERROR(SUMPRODUCT('6. Patients'!CY$10:CY$107,OFFSET('6. Patients'!$RJ$9,1,MATCH($D76,'6. Patients'!$RK$9:$TH$9,0),ROWS('6. Patients'!EL$10:EL$107))),0)+
IFERROR(SUMPRODUCT('6. Patients'!CY$10:CY$107,OFFSET('6. Patients'!$TI$9,1,MATCH($D76,'6. Patients'!$TJ$9:$UC$9,0),ROWS('6. Patients'!EL$10:EL$107))),0))+
IFERROR(VLOOKUP($D76,$H$116:$L$146,COLUMNS($H$115:$J$115)-1+AF$7,0)*$E76*$F76*'1. General Inputs'!$J$25,0),0),0)</f>
        <v>0</v>
      </c>
      <c r="AG76" s="775">
        <f ca="1">ROUNDUP(IFERROR($F76*$E76*CHOOSE(AG$7,
IFERROR(SUMPRODUCT('6. Patients'!CZ$10:CZ$107,OFFSET('6. Patients'!$DN$9,1,MATCH($D76,'6. Patients'!$DO$9:$FL$9,0),ROWS('6. Patients'!EM$10:EM$107))),0)+
IFERROR(SUMPRODUCT('6. Patients'!CZ$10:CZ$107,OFFSET('6. Patients'!$FM$9,1,MATCH($D76,'6. Patients'!$FN$9:$GG$9,0),ROWS('6. Patients'!EM$10:EM$107))),0)+
IFERROR(SUMPRODUCT('6. Patients'!CZ$10:CZ$107,OFFSET('6. Patients'!$GH$9,1,MATCH($D76,'6. Patients'!$GI$9:$IF$9,0),ROWS('6. Patients'!EM$10:EM$107))),0)+
IFERROR(SUMPRODUCT('6. Patients'!CZ$10:CZ$107,OFFSET('6. Patients'!$IG$9,1,MATCH($D76,'6. Patients'!$IH$9:$JA$9,0),ROWS('6. Patients'!EM$10:EM$107))),0),
IFERROR(SUMPRODUCT('6. Patients'!CZ$10:CZ$107,OFFSET('6. Patients'!$JB$9,1,MATCH($D76,'6. Patients'!$JC$9:$KZ$9,0),ROWS('6. Patients'!EM$10:EM$107))),0)+
IFERROR(SUMPRODUCT('6. Patients'!CZ$10:CZ$107,OFFSET('6. Patients'!$LA$9,1,MATCH($D76,'6. Patients'!$LB$9:$LU$9,0),ROWS('6. Patients'!EM$10:EM$107))),0)+
IFERROR(SUMPRODUCT('6. Patients'!CZ$10:CZ$107,OFFSET('6. Patients'!$LV$9,1,MATCH($D76,'6. Patients'!$LW$9:$NT$9,0),ROWS('6. Patients'!EM$10:EM$107))),0)+
IFERROR(SUMPRODUCT('6. Patients'!CZ$10:CZ$107,OFFSET('6. Patients'!$NU$9,1,MATCH($D76,'6. Patients'!$NV$9:$OO$9,0),ROWS('6. Patients'!EM$10:EM$107))),0),
IFERROR(SUMPRODUCT('6. Patients'!CZ$10:CZ$107,OFFSET('6. Patients'!$OP$9,1,MATCH($D76,'6. Patients'!$OQ$9:$QN$9,0),ROWS('6. Patients'!EM$10:EM$107))),0)+
IFERROR(SUMPRODUCT('6. Patients'!CZ$10:CZ$107,OFFSET('6. Patients'!$QO$9,1,MATCH($D76,'6. Patients'!$QP$9:$RI$9,0),ROWS('6. Patients'!EM$10:EM$107))),0)+
IFERROR(SUMPRODUCT('6. Patients'!CZ$10:CZ$107,OFFSET('6. Patients'!$RJ$9,1,MATCH($D76,'6. Patients'!$RK$9:$TH$9,0),ROWS('6. Patients'!EM$10:EM$107))),0)+
IFERROR(SUMPRODUCT('6. Patients'!CZ$10:CZ$107,OFFSET('6. Patients'!$TI$9,1,MATCH($D76,'6. Patients'!$TJ$9:$UC$9,0),ROWS('6. Patients'!EM$10:EM$107))),0))+
IFERROR(VLOOKUP($D76,$H$116:$L$146,COLUMNS($H$115:$J$115)-1+AG$7,0)*$E76*$F76*'1. General Inputs'!$J$25,0),0),0)</f>
        <v>0</v>
      </c>
      <c r="AH76" s="775">
        <f ca="1">ROUNDUP(IFERROR($F76*$E76*CHOOSE(AH$7,
IFERROR(SUMPRODUCT('6. Patients'!DA$10:DA$107,OFFSET('6. Patients'!$DN$9,1,MATCH($D76,'6. Patients'!$DO$9:$FL$9,0),ROWS('6. Patients'!EN$10:EN$107))),0)+
IFERROR(SUMPRODUCT('6. Patients'!DA$10:DA$107,OFFSET('6. Patients'!$FM$9,1,MATCH($D76,'6. Patients'!$FN$9:$GG$9,0),ROWS('6. Patients'!EN$10:EN$107))),0)+
IFERROR(SUMPRODUCT('6. Patients'!DA$10:DA$107,OFFSET('6. Patients'!$GH$9,1,MATCH($D76,'6. Patients'!$GI$9:$IF$9,0),ROWS('6. Patients'!EN$10:EN$107))),0)+
IFERROR(SUMPRODUCT('6. Patients'!DA$10:DA$107,OFFSET('6. Patients'!$IG$9,1,MATCH($D76,'6. Patients'!$IH$9:$JA$9,0),ROWS('6. Patients'!EN$10:EN$107))),0),
IFERROR(SUMPRODUCT('6. Patients'!DA$10:DA$107,OFFSET('6. Patients'!$JB$9,1,MATCH($D76,'6. Patients'!$JC$9:$KZ$9,0),ROWS('6. Patients'!EN$10:EN$107))),0)+
IFERROR(SUMPRODUCT('6. Patients'!DA$10:DA$107,OFFSET('6. Patients'!$LA$9,1,MATCH($D76,'6. Patients'!$LB$9:$LU$9,0),ROWS('6. Patients'!EN$10:EN$107))),0)+
IFERROR(SUMPRODUCT('6. Patients'!DA$10:DA$107,OFFSET('6. Patients'!$LV$9,1,MATCH($D76,'6. Patients'!$LW$9:$NT$9,0),ROWS('6. Patients'!EN$10:EN$107))),0)+
IFERROR(SUMPRODUCT('6. Patients'!DA$10:DA$107,OFFSET('6. Patients'!$NU$9,1,MATCH($D76,'6. Patients'!$NV$9:$OO$9,0),ROWS('6. Patients'!EN$10:EN$107))),0),
IFERROR(SUMPRODUCT('6. Patients'!DA$10:DA$107,OFFSET('6. Patients'!$OP$9,1,MATCH($D76,'6. Patients'!$OQ$9:$QN$9,0),ROWS('6. Patients'!EN$10:EN$107))),0)+
IFERROR(SUMPRODUCT('6. Patients'!DA$10:DA$107,OFFSET('6. Patients'!$QO$9,1,MATCH($D76,'6. Patients'!$QP$9:$RI$9,0),ROWS('6. Patients'!EN$10:EN$107))),0)+
IFERROR(SUMPRODUCT('6. Patients'!DA$10:DA$107,OFFSET('6. Patients'!$RJ$9,1,MATCH($D76,'6. Patients'!$RK$9:$TH$9,0),ROWS('6. Patients'!EN$10:EN$107))),0)+
IFERROR(SUMPRODUCT('6. Patients'!DA$10:DA$107,OFFSET('6. Patients'!$TI$9,1,MATCH($D76,'6. Patients'!$TJ$9:$UC$9,0),ROWS('6. Patients'!EN$10:EN$107))),0))+
IFERROR(VLOOKUP($D76,$H$116:$L$146,COLUMNS($H$115:$J$115)-1+AH$7,0)*$E76*$F76*'1. General Inputs'!$J$25,0),0),0)</f>
        <v>0</v>
      </c>
      <c r="AI76" s="775">
        <f ca="1">ROUNDUP(IFERROR($F76*$E76*CHOOSE(AI$7,
IFERROR(SUMPRODUCT('6. Patients'!DB$10:DB$107,OFFSET('6. Patients'!$DN$9,1,MATCH($D76,'6. Patients'!$DO$9:$FL$9,0),ROWS('6. Patients'!EO$10:EO$107))),0)+
IFERROR(SUMPRODUCT('6. Patients'!DB$10:DB$107,OFFSET('6. Patients'!$FM$9,1,MATCH($D76,'6. Patients'!$FN$9:$GG$9,0),ROWS('6. Patients'!EO$10:EO$107))),0)+
IFERROR(SUMPRODUCT('6. Patients'!DB$10:DB$107,OFFSET('6. Patients'!$GH$9,1,MATCH($D76,'6. Patients'!$GI$9:$IF$9,0),ROWS('6. Patients'!EO$10:EO$107))),0)+
IFERROR(SUMPRODUCT('6. Patients'!DB$10:DB$107,OFFSET('6. Patients'!$IG$9,1,MATCH($D76,'6. Patients'!$IH$9:$JA$9,0),ROWS('6. Patients'!EO$10:EO$107))),0),
IFERROR(SUMPRODUCT('6. Patients'!DB$10:DB$107,OFFSET('6. Patients'!$JB$9,1,MATCH($D76,'6. Patients'!$JC$9:$KZ$9,0),ROWS('6. Patients'!EO$10:EO$107))),0)+
IFERROR(SUMPRODUCT('6. Patients'!DB$10:DB$107,OFFSET('6. Patients'!$LA$9,1,MATCH($D76,'6. Patients'!$LB$9:$LU$9,0),ROWS('6. Patients'!EO$10:EO$107))),0)+
IFERROR(SUMPRODUCT('6. Patients'!DB$10:DB$107,OFFSET('6. Patients'!$LV$9,1,MATCH($D76,'6. Patients'!$LW$9:$NT$9,0),ROWS('6. Patients'!EO$10:EO$107))),0)+
IFERROR(SUMPRODUCT('6. Patients'!DB$10:DB$107,OFFSET('6. Patients'!$NU$9,1,MATCH($D76,'6. Patients'!$NV$9:$OO$9,0),ROWS('6. Patients'!EO$10:EO$107))),0),
IFERROR(SUMPRODUCT('6. Patients'!DB$10:DB$107,OFFSET('6. Patients'!$OP$9,1,MATCH($D76,'6. Patients'!$OQ$9:$QN$9,0),ROWS('6. Patients'!EO$10:EO$107))),0)+
IFERROR(SUMPRODUCT('6. Patients'!DB$10:DB$107,OFFSET('6. Patients'!$QO$9,1,MATCH($D76,'6. Patients'!$QP$9:$RI$9,0),ROWS('6. Patients'!EO$10:EO$107))),0)+
IFERROR(SUMPRODUCT('6. Patients'!DB$10:DB$107,OFFSET('6. Patients'!$RJ$9,1,MATCH($D76,'6. Patients'!$RK$9:$TH$9,0),ROWS('6. Patients'!EO$10:EO$107))),0)+
IFERROR(SUMPRODUCT('6. Patients'!DB$10:DB$107,OFFSET('6. Patients'!$TI$9,1,MATCH($D76,'6. Patients'!$TJ$9:$UC$9,0),ROWS('6. Patients'!EO$10:EO$107))),0))+
IFERROR(VLOOKUP($D76,$H$116:$L$146,COLUMNS($H$115:$J$115)-1+AI$7,0)*$E76*$F76*'1. General Inputs'!$J$25,0),0),0)</f>
        <v>0</v>
      </c>
      <c r="AJ76" s="775">
        <f ca="1">ROUNDUP(IFERROR($F76*$E76*CHOOSE(AJ$7,
IFERROR(SUMPRODUCT('6. Patients'!DC$10:DC$107,OFFSET('6. Patients'!$DN$9,1,MATCH($D76,'6. Patients'!$DO$9:$FL$9,0),ROWS('6. Patients'!EP$10:EP$107))),0)+
IFERROR(SUMPRODUCT('6. Patients'!DC$10:DC$107,OFFSET('6. Patients'!$FM$9,1,MATCH($D76,'6. Patients'!$FN$9:$GG$9,0),ROWS('6. Patients'!EP$10:EP$107))),0)+
IFERROR(SUMPRODUCT('6. Patients'!DC$10:DC$107,OFFSET('6. Patients'!$GH$9,1,MATCH($D76,'6. Patients'!$GI$9:$IF$9,0),ROWS('6. Patients'!EP$10:EP$107))),0)+
IFERROR(SUMPRODUCT('6. Patients'!DC$10:DC$107,OFFSET('6. Patients'!$IG$9,1,MATCH($D76,'6. Patients'!$IH$9:$JA$9,0),ROWS('6. Patients'!EP$10:EP$107))),0),
IFERROR(SUMPRODUCT('6. Patients'!DC$10:DC$107,OFFSET('6. Patients'!$JB$9,1,MATCH($D76,'6. Patients'!$JC$9:$KZ$9,0),ROWS('6. Patients'!EP$10:EP$107))),0)+
IFERROR(SUMPRODUCT('6. Patients'!DC$10:DC$107,OFFSET('6. Patients'!$LA$9,1,MATCH($D76,'6. Patients'!$LB$9:$LU$9,0),ROWS('6. Patients'!EP$10:EP$107))),0)+
IFERROR(SUMPRODUCT('6. Patients'!DC$10:DC$107,OFFSET('6. Patients'!$LV$9,1,MATCH($D76,'6. Patients'!$LW$9:$NT$9,0),ROWS('6. Patients'!EP$10:EP$107))),0)+
IFERROR(SUMPRODUCT('6. Patients'!DC$10:DC$107,OFFSET('6. Patients'!$NU$9,1,MATCH($D76,'6. Patients'!$NV$9:$OO$9,0),ROWS('6. Patients'!EP$10:EP$107))),0),
IFERROR(SUMPRODUCT('6. Patients'!DC$10:DC$107,OFFSET('6. Patients'!$OP$9,1,MATCH($D76,'6. Patients'!$OQ$9:$QN$9,0),ROWS('6. Patients'!EP$10:EP$107))),0)+
IFERROR(SUMPRODUCT('6. Patients'!DC$10:DC$107,OFFSET('6. Patients'!$QO$9,1,MATCH($D76,'6. Patients'!$QP$9:$RI$9,0),ROWS('6. Patients'!EP$10:EP$107))),0)+
IFERROR(SUMPRODUCT('6. Patients'!DC$10:DC$107,OFFSET('6. Patients'!$RJ$9,1,MATCH($D76,'6. Patients'!$RK$9:$TH$9,0),ROWS('6. Patients'!EP$10:EP$107))),0)+
IFERROR(SUMPRODUCT('6. Patients'!DC$10:DC$107,OFFSET('6. Patients'!$TI$9,1,MATCH($D76,'6. Patients'!$TJ$9:$UC$9,0),ROWS('6. Patients'!EP$10:EP$107))),0))+
IFERROR(VLOOKUP($D76,$H$116:$L$146,COLUMNS($H$115:$J$115)-1+AJ$7,0)*$E76*$F76*'1. General Inputs'!$J$25,0),0),0)</f>
        <v>0</v>
      </c>
      <c r="AK76" s="775">
        <f ca="1">ROUNDUP(IFERROR($F76*$E76*CHOOSE(AK$7,
IFERROR(SUMPRODUCT('6. Patients'!DD$10:DD$107,OFFSET('6. Patients'!$DN$9,1,MATCH($D76,'6. Patients'!$DO$9:$FL$9,0),ROWS('6. Patients'!EQ$10:EQ$107))),0)+
IFERROR(SUMPRODUCT('6. Patients'!DD$10:DD$107,OFFSET('6. Patients'!$FM$9,1,MATCH($D76,'6. Patients'!$FN$9:$GG$9,0),ROWS('6. Patients'!EQ$10:EQ$107))),0)+
IFERROR(SUMPRODUCT('6. Patients'!DD$10:DD$107,OFFSET('6. Patients'!$GH$9,1,MATCH($D76,'6. Patients'!$GI$9:$IF$9,0),ROWS('6. Patients'!EQ$10:EQ$107))),0)+
IFERROR(SUMPRODUCT('6. Patients'!DD$10:DD$107,OFFSET('6. Patients'!$IG$9,1,MATCH($D76,'6. Patients'!$IH$9:$JA$9,0),ROWS('6. Patients'!EQ$10:EQ$107))),0),
IFERROR(SUMPRODUCT('6. Patients'!DD$10:DD$107,OFFSET('6. Patients'!$JB$9,1,MATCH($D76,'6. Patients'!$JC$9:$KZ$9,0),ROWS('6. Patients'!EQ$10:EQ$107))),0)+
IFERROR(SUMPRODUCT('6. Patients'!DD$10:DD$107,OFFSET('6. Patients'!$LA$9,1,MATCH($D76,'6. Patients'!$LB$9:$LU$9,0),ROWS('6. Patients'!EQ$10:EQ$107))),0)+
IFERROR(SUMPRODUCT('6. Patients'!DD$10:DD$107,OFFSET('6. Patients'!$LV$9,1,MATCH($D76,'6. Patients'!$LW$9:$NT$9,0),ROWS('6. Patients'!EQ$10:EQ$107))),0)+
IFERROR(SUMPRODUCT('6. Patients'!DD$10:DD$107,OFFSET('6. Patients'!$NU$9,1,MATCH($D76,'6. Patients'!$NV$9:$OO$9,0),ROWS('6. Patients'!EQ$10:EQ$107))),0),
IFERROR(SUMPRODUCT('6. Patients'!DD$10:DD$107,OFFSET('6. Patients'!$OP$9,1,MATCH($D76,'6. Patients'!$OQ$9:$QN$9,0),ROWS('6. Patients'!EQ$10:EQ$107))),0)+
IFERROR(SUMPRODUCT('6. Patients'!DD$10:DD$107,OFFSET('6. Patients'!$QO$9,1,MATCH($D76,'6. Patients'!$QP$9:$RI$9,0),ROWS('6. Patients'!EQ$10:EQ$107))),0)+
IFERROR(SUMPRODUCT('6. Patients'!DD$10:DD$107,OFFSET('6. Patients'!$RJ$9,1,MATCH($D76,'6. Patients'!$RK$9:$TH$9,0),ROWS('6. Patients'!EQ$10:EQ$107))),0)+
IFERROR(SUMPRODUCT('6. Patients'!DD$10:DD$107,OFFSET('6. Patients'!$TI$9,1,MATCH($D76,'6. Patients'!$TJ$9:$UC$9,0),ROWS('6. Patients'!EQ$10:EQ$107))),0))+
IFERROR(VLOOKUP($D76,$H$116:$L$146,COLUMNS($H$115:$J$115)-1+AK$7,0)*$E76*$F76*'1. General Inputs'!$J$25,0),0),0)</f>
        <v>0</v>
      </c>
      <c r="AL76" s="775">
        <f ca="1">ROUNDUP(IFERROR($F76*$E76*CHOOSE(AL$7,
IFERROR(SUMPRODUCT('6. Patients'!DE$10:DE$107,OFFSET('6. Patients'!$DN$9,1,MATCH($D76,'6. Patients'!$DO$9:$FL$9,0),ROWS('6. Patients'!ER$10:ER$107))),0)+
IFERROR(SUMPRODUCT('6. Patients'!DE$10:DE$107,OFFSET('6. Patients'!$FM$9,1,MATCH($D76,'6. Patients'!$FN$9:$GG$9,0),ROWS('6. Patients'!ER$10:ER$107))),0)+
IFERROR(SUMPRODUCT('6. Patients'!DE$10:DE$107,OFFSET('6. Patients'!$GH$9,1,MATCH($D76,'6. Patients'!$GI$9:$IF$9,0),ROWS('6. Patients'!ER$10:ER$107))),0)+
IFERROR(SUMPRODUCT('6. Patients'!DE$10:DE$107,OFFSET('6. Patients'!$IG$9,1,MATCH($D76,'6. Patients'!$IH$9:$JA$9,0),ROWS('6. Patients'!ER$10:ER$107))),0),
IFERROR(SUMPRODUCT('6. Patients'!DE$10:DE$107,OFFSET('6. Patients'!$JB$9,1,MATCH($D76,'6. Patients'!$JC$9:$KZ$9,0),ROWS('6. Patients'!ER$10:ER$107))),0)+
IFERROR(SUMPRODUCT('6. Patients'!DE$10:DE$107,OFFSET('6. Patients'!$LA$9,1,MATCH($D76,'6. Patients'!$LB$9:$LU$9,0),ROWS('6. Patients'!ER$10:ER$107))),0)+
IFERROR(SUMPRODUCT('6. Patients'!DE$10:DE$107,OFFSET('6. Patients'!$LV$9,1,MATCH($D76,'6. Patients'!$LW$9:$NT$9,0),ROWS('6. Patients'!ER$10:ER$107))),0)+
IFERROR(SUMPRODUCT('6. Patients'!DE$10:DE$107,OFFSET('6. Patients'!$NU$9,1,MATCH($D76,'6. Patients'!$NV$9:$OO$9,0),ROWS('6. Patients'!ER$10:ER$107))),0),
IFERROR(SUMPRODUCT('6. Patients'!DE$10:DE$107,OFFSET('6. Patients'!$OP$9,1,MATCH($D76,'6. Patients'!$OQ$9:$QN$9,0),ROWS('6. Patients'!ER$10:ER$107))),0)+
IFERROR(SUMPRODUCT('6. Patients'!DE$10:DE$107,OFFSET('6. Patients'!$QO$9,1,MATCH($D76,'6. Patients'!$QP$9:$RI$9,0),ROWS('6. Patients'!ER$10:ER$107))),0)+
IFERROR(SUMPRODUCT('6. Patients'!DE$10:DE$107,OFFSET('6. Patients'!$RJ$9,1,MATCH($D76,'6. Patients'!$RK$9:$TH$9,0),ROWS('6. Patients'!ER$10:ER$107))),0)+
IFERROR(SUMPRODUCT('6. Patients'!DE$10:DE$107,OFFSET('6. Patients'!$TI$9,1,MATCH($D76,'6. Patients'!$TJ$9:$UC$9,0),ROWS('6. Patients'!ER$10:ER$107))),0))+
IFERROR(VLOOKUP($D76,$H$116:$L$146,COLUMNS($H$115:$J$115)-1+AL$7,0)*$E76*$F76*'1. General Inputs'!$J$25,0),0),0)</f>
        <v>0</v>
      </c>
      <c r="AM76" s="775">
        <f ca="1">ROUNDUP(IFERROR($F76*$E76*CHOOSE(AM$7,
IFERROR(SUMPRODUCT('6. Patients'!DF$10:DF$107,OFFSET('6. Patients'!$DN$9,1,MATCH($D76,'6. Patients'!$DO$9:$FL$9,0),ROWS('6. Patients'!ES$10:ES$107))),0)+
IFERROR(SUMPRODUCT('6. Patients'!DF$10:DF$107,OFFSET('6. Patients'!$FM$9,1,MATCH($D76,'6. Patients'!$FN$9:$GG$9,0),ROWS('6. Patients'!ES$10:ES$107))),0)+
IFERROR(SUMPRODUCT('6. Patients'!DF$10:DF$107,OFFSET('6. Patients'!$GH$9,1,MATCH($D76,'6. Patients'!$GI$9:$IF$9,0),ROWS('6. Patients'!ES$10:ES$107))),0)+
IFERROR(SUMPRODUCT('6. Patients'!DF$10:DF$107,OFFSET('6. Patients'!$IG$9,1,MATCH($D76,'6. Patients'!$IH$9:$JA$9,0),ROWS('6. Patients'!ES$10:ES$107))),0),
IFERROR(SUMPRODUCT('6. Patients'!DF$10:DF$107,OFFSET('6. Patients'!$JB$9,1,MATCH($D76,'6. Patients'!$JC$9:$KZ$9,0),ROWS('6. Patients'!ES$10:ES$107))),0)+
IFERROR(SUMPRODUCT('6. Patients'!DF$10:DF$107,OFFSET('6. Patients'!$LA$9,1,MATCH($D76,'6. Patients'!$LB$9:$LU$9,0),ROWS('6. Patients'!ES$10:ES$107))),0)+
IFERROR(SUMPRODUCT('6. Patients'!DF$10:DF$107,OFFSET('6. Patients'!$LV$9,1,MATCH($D76,'6. Patients'!$LW$9:$NT$9,0),ROWS('6. Patients'!ES$10:ES$107))),0)+
IFERROR(SUMPRODUCT('6. Patients'!DF$10:DF$107,OFFSET('6. Patients'!$NU$9,1,MATCH($D76,'6. Patients'!$NV$9:$OO$9,0),ROWS('6. Patients'!ES$10:ES$107))),0),
IFERROR(SUMPRODUCT('6. Patients'!DF$10:DF$107,OFFSET('6. Patients'!$OP$9,1,MATCH($D76,'6. Patients'!$OQ$9:$QN$9,0),ROWS('6. Patients'!ES$10:ES$107))),0)+
IFERROR(SUMPRODUCT('6. Patients'!DF$10:DF$107,OFFSET('6. Patients'!$QO$9,1,MATCH($D76,'6. Patients'!$QP$9:$RI$9,0),ROWS('6. Patients'!ES$10:ES$107))),0)+
IFERROR(SUMPRODUCT('6. Patients'!DF$10:DF$107,OFFSET('6. Patients'!$RJ$9,1,MATCH($D76,'6. Patients'!$RK$9:$TH$9,0),ROWS('6. Patients'!ES$10:ES$107))),0)+
IFERROR(SUMPRODUCT('6. Patients'!DF$10:DF$107,OFFSET('6. Patients'!$TI$9,1,MATCH($D76,'6. Patients'!$TJ$9:$UC$9,0),ROWS('6. Patients'!ES$10:ES$107))),0))+
IFERROR(VLOOKUP($D76,$H$116:$L$146,COLUMNS($H$115:$J$115)-1+AM$7,0)*$E76*$F76*'1. General Inputs'!$J$25,0),0),0)</f>
        <v>0</v>
      </c>
      <c r="AN76" s="775">
        <f ca="1">ROUNDUP(IFERROR($F76*$E76*CHOOSE(AN$7,
IFERROR(SUMPRODUCT('6. Patients'!DG$10:DG$107,OFFSET('6. Patients'!$DN$9,1,MATCH($D76,'6. Patients'!$DO$9:$FL$9,0),ROWS('6. Patients'!ET$10:ET$107))),0)+
IFERROR(SUMPRODUCT('6. Patients'!DG$10:DG$107,OFFSET('6. Patients'!$FM$9,1,MATCH($D76,'6. Patients'!$FN$9:$GG$9,0),ROWS('6. Patients'!ET$10:ET$107))),0)+
IFERROR(SUMPRODUCT('6. Patients'!DG$10:DG$107,OFFSET('6. Patients'!$GH$9,1,MATCH($D76,'6. Patients'!$GI$9:$IF$9,0),ROWS('6. Patients'!ET$10:ET$107))),0)+
IFERROR(SUMPRODUCT('6. Patients'!DG$10:DG$107,OFFSET('6. Patients'!$IG$9,1,MATCH($D76,'6. Patients'!$IH$9:$JA$9,0),ROWS('6. Patients'!ET$10:ET$107))),0),
IFERROR(SUMPRODUCT('6. Patients'!DG$10:DG$107,OFFSET('6. Patients'!$JB$9,1,MATCH($D76,'6. Patients'!$JC$9:$KZ$9,0),ROWS('6. Patients'!ET$10:ET$107))),0)+
IFERROR(SUMPRODUCT('6. Patients'!DG$10:DG$107,OFFSET('6. Patients'!$LA$9,1,MATCH($D76,'6. Patients'!$LB$9:$LU$9,0),ROWS('6. Patients'!ET$10:ET$107))),0)+
IFERROR(SUMPRODUCT('6. Patients'!DG$10:DG$107,OFFSET('6. Patients'!$LV$9,1,MATCH($D76,'6. Patients'!$LW$9:$NT$9,0),ROWS('6. Patients'!ET$10:ET$107))),0)+
IFERROR(SUMPRODUCT('6. Patients'!DG$10:DG$107,OFFSET('6. Patients'!$NU$9,1,MATCH($D76,'6. Patients'!$NV$9:$OO$9,0),ROWS('6. Patients'!ET$10:ET$107))),0),
IFERROR(SUMPRODUCT('6. Patients'!DG$10:DG$107,OFFSET('6. Patients'!$OP$9,1,MATCH($D76,'6. Patients'!$OQ$9:$QN$9,0),ROWS('6. Patients'!ET$10:ET$107))),0)+
IFERROR(SUMPRODUCT('6. Patients'!DG$10:DG$107,OFFSET('6. Patients'!$QO$9,1,MATCH($D76,'6. Patients'!$QP$9:$RI$9,0),ROWS('6. Patients'!ET$10:ET$107))),0)+
IFERROR(SUMPRODUCT('6. Patients'!DG$10:DG$107,OFFSET('6. Patients'!$RJ$9,1,MATCH($D76,'6. Patients'!$RK$9:$TH$9,0),ROWS('6. Patients'!ET$10:ET$107))),0)+
IFERROR(SUMPRODUCT('6. Patients'!DG$10:DG$107,OFFSET('6. Patients'!$TI$9,1,MATCH($D76,'6. Patients'!$TJ$9:$UC$9,0),ROWS('6. Patients'!ET$10:ET$107))),0))+
IFERROR(VLOOKUP($D76,$H$116:$L$146,COLUMNS($H$115:$J$115)-1+AN$7,0)*$E76*$F76*'1. General Inputs'!$J$25,0),0),0)</f>
        <v>0</v>
      </c>
      <c r="AO76" s="775">
        <f ca="1">ROUNDUP(IFERROR($F76*$E76*CHOOSE(AO$7,
IFERROR(SUMPRODUCT('6. Patients'!DH$10:DH$107,OFFSET('6. Patients'!$DN$9,1,MATCH($D76,'6. Patients'!$DO$9:$FL$9,0),ROWS('6. Patients'!EU$10:EU$107))),0)+
IFERROR(SUMPRODUCT('6. Patients'!DH$10:DH$107,OFFSET('6. Patients'!$FM$9,1,MATCH($D76,'6. Patients'!$FN$9:$GG$9,0),ROWS('6. Patients'!EU$10:EU$107))),0)+
IFERROR(SUMPRODUCT('6. Patients'!DH$10:DH$107,OFFSET('6. Patients'!$GH$9,1,MATCH($D76,'6. Patients'!$GI$9:$IF$9,0),ROWS('6. Patients'!EU$10:EU$107))),0)+
IFERROR(SUMPRODUCT('6. Patients'!DH$10:DH$107,OFFSET('6. Patients'!$IG$9,1,MATCH($D76,'6. Patients'!$IH$9:$JA$9,0),ROWS('6. Patients'!EU$10:EU$107))),0),
IFERROR(SUMPRODUCT('6. Patients'!DH$10:DH$107,OFFSET('6. Patients'!$JB$9,1,MATCH($D76,'6. Patients'!$JC$9:$KZ$9,0),ROWS('6. Patients'!EU$10:EU$107))),0)+
IFERROR(SUMPRODUCT('6. Patients'!DH$10:DH$107,OFFSET('6. Patients'!$LA$9,1,MATCH($D76,'6. Patients'!$LB$9:$LU$9,0),ROWS('6. Patients'!EU$10:EU$107))),0)+
IFERROR(SUMPRODUCT('6. Patients'!DH$10:DH$107,OFFSET('6. Patients'!$LV$9,1,MATCH($D76,'6. Patients'!$LW$9:$NT$9,0),ROWS('6. Patients'!EU$10:EU$107))),0)+
IFERROR(SUMPRODUCT('6. Patients'!DH$10:DH$107,OFFSET('6. Patients'!$NU$9,1,MATCH($D76,'6. Patients'!$NV$9:$OO$9,0),ROWS('6. Patients'!EU$10:EU$107))),0),
IFERROR(SUMPRODUCT('6. Patients'!DH$10:DH$107,OFFSET('6. Patients'!$OP$9,1,MATCH($D76,'6. Patients'!$OQ$9:$QN$9,0),ROWS('6. Patients'!EU$10:EU$107))),0)+
IFERROR(SUMPRODUCT('6. Patients'!DH$10:DH$107,OFFSET('6. Patients'!$QO$9,1,MATCH($D76,'6. Patients'!$QP$9:$RI$9,0),ROWS('6. Patients'!EU$10:EU$107))),0)+
IFERROR(SUMPRODUCT('6. Patients'!DH$10:DH$107,OFFSET('6. Patients'!$RJ$9,1,MATCH($D76,'6. Patients'!$RK$9:$TH$9,0),ROWS('6. Patients'!EU$10:EU$107))),0)+
IFERROR(SUMPRODUCT('6. Patients'!DH$10:DH$107,OFFSET('6. Patients'!$TI$9,1,MATCH($D76,'6. Patients'!$TJ$9:$UC$9,0),ROWS('6. Patients'!EU$10:EU$107))),0))+
IFERROR(VLOOKUP($D76,$H$116:$L$146,COLUMNS($H$115:$J$115)-1+AO$7,0)*$E76*$F76*'1. General Inputs'!$J$25,0),0),0)</f>
        <v>0</v>
      </c>
      <c r="AP76" s="775">
        <f ca="1">ROUNDUP(IFERROR($F76*$E76*CHOOSE(AP$7,
IFERROR(SUMPRODUCT('6. Patients'!DI$10:DI$107,OFFSET('6. Patients'!$DN$9,1,MATCH($D76,'6. Patients'!$DO$9:$FL$9,0),ROWS('6. Patients'!EV$10:EV$107))),0)+
IFERROR(SUMPRODUCT('6. Patients'!DI$10:DI$107,OFFSET('6. Patients'!$FM$9,1,MATCH($D76,'6. Patients'!$FN$9:$GG$9,0),ROWS('6. Patients'!EV$10:EV$107))),0)+
IFERROR(SUMPRODUCT('6. Patients'!DI$10:DI$107,OFFSET('6. Patients'!$GH$9,1,MATCH($D76,'6. Patients'!$GI$9:$IF$9,0),ROWS('6. Patients'!EV$10:EV$107))),0)+
IFERROR(SUMPRODUCT('6. Patients'!DI$10:DI$107,OFFSET('6. Patients'!$IG$9,1,MATCH($D76,'6. Patients'!$IH$9:$JA$9,0),ROWS('6. Patients'!EV$10:EV$107))),0),
IFERROR(SUMPRODUCT('6. Patients'!DI$10:DI$107,OFFSET('6. Patients'!$JB$9,1,MATCH($D76,'6. Patients'!$JC$9:$KZ$9,0),ROWS('6. Patients'!EV$10:EV$107))),0)+
IFERROR(SUMPRODUCT('6. Patients'!DI$10:DI$107,OFFSET('6. Patients'!$LA$9,1,MATCH($D76,'6. Patients'!$LB$9:$LU$9,0),ROWS('6. Patients'!EV$10:EV$107))),0)+
IFERROR(SUMPRODUCT('6. Patients'!DI$10:DI$107,OFFSET('6. Patients'!$LV$9,1,MATCH($D76,'6. Patients'!$LW$9:$NT$9,0),ROWS('6. Patients'!EV$10:EV$107))),0)+
IFERROR(SUMPRODUCT('6. Patients'!DI$10:DI$107,OFFSET('6. Patients'!$NU$9,1,MATCH($D76,'6. Patients'!$NV$9:$OO$9,0),ROWS('6. Patients'!EV$10:EV$107))),0),
IFERROR(SUMPRODUCT('6. Patients'!DI$10:DI$107,OFFSET('6. Patients'!$OP$9,1,MATCH($D76,'6. Patients'!$OQ$9:$QN$9,0),ROWS('6. Patients'!EV$10:EV$107))),0)+
IFERROR(SUMPRODUCT('6. Patients'!DI$10:DI$107,OFFSET('6. Patients'!$QO$9,1,MATCH($D76,'6. Patients'!$QP$9:$RI$9,0),ROWS('6. Patients'!EV$10:EV$107))),0)+
IFERROR(SUMPRODUCT('6. Patients'!DI$10:DI$107,OFFSET('6. Patients'!$RJ$9,1,MATCH($D76,'6. Patients'!$RK$9:$TH$9,0),ROWS('6. Patients'!EV$10:EV$107))),0)+
IFERROR(SUMPRODUCT('6. Patients'!DI$10:DI$107,OFFSET('6. Patients'!$TI$9,1,MATCH($D76,'6. Patients'!$TJ$9:$UC$9,0),ROWS('6. Patients'!EV$10:EV$107))),0))+
IFERROR(VLOOKUP($D76,$H$116:$L$146,COLUMNS($H$115:$J$115)-1+AP$7,0)*$E76*$F76*'1. General Inputs'!$J$25,0),0),0)</f>
        <v>0</v>
      </c>
      <c r="AQ76" s="775">
        <f ca="1">ROUNDUP(IFERROR($F76*$E76*CHOOSE(AQ$7,
IFERROR(SUMPRODUCT('6. Patients'!DJ$10:DJ$107,OFFSET('6. Patients'!$DN$9,1,MATCH($D76,'6. Patients'!$DO$9:$FL$9,0),ROWS('6. Patients'!EW$10:EW$107))),0)+
IFERROR(SUMPRODUCT('6. Patients'!DJ$10:DJ$107,OFFSET('6. Patients'!$FM$9,1,MATCH($D76,'6. Patients'!$FN$9:$GG$9,0),ROWS('6. Patients'!EW$10:EW$107))),0)+
IFERROR(SUMPRODUCT('6. Patients'!DJ$10:DJ$107,OFFSET('6. Patients'!$GH$9,1,MATCH($D76,'6. Patients'!$GI$9:$IF$9,0),ROWS('6. Patients'!EW$10:EW$107))),0)+
IFERROR(SUMPRODUCT('6. Patients'!DJ$10:DJ$107,OFFSET('6. Patients'!$IG$9,1,MATCH($D76,'6. Patients'!$IH$9:$JA$9,0),ROWS('6. Patients'!EW$10:EW$107))),0),
IFERROR(SUMPRODUCT('6. Patients'!DJ$10:DJ$107,OFFSET('6. Patients'!$JB$9,1,MATCH($D76,'6. Patients'!$JC$9:$KZ$9,0),ROWS('6. Patients'!EW$10:EW$107))),0)+
IFERROR(SUMPRODUCT('6. Patients'!DJ$10:DJ$107,OFFSET('6. Patients'!$LA$9,1,MATCH($D76,'6. Patients'!$LB$9:$LU$9,0),ROWS('6. Patients'!EW$10:EW$107))),0)+
IFERROR(SUMPRODUCT('6. Patients'!DJ$10:DJ$107,OFFSET('6. Patients'!$LV$9,1,MATCH($D76,'6. Patients'!$LW$9:$NT$9,0),ROWS('6. Patients'!EW$10:EW$107))),0)+
IFERROR(SUMPRODUCT('6. Patients'!DJ$10:DJ$107,OFFSET('6. Patients'!$NU$9,1,MATCH($D76,'6. Patients'!$NV$9:$OO$9,0),ROWS('6. Patients'!EW$10:EW$107))),0),
IFERROR(SUMPRODUCT('6. Patients'!DJ$10:DJ$107,OFFSET('6. Patients'!$OP$9,1,MATCH($D76,'6. Patients'!$OQ$9:$QN$9,0),ROWS('6. Patients'!EW$10:EW$107))),0)+
IFERROR(SUMPRODUCT('6. Patients'!DJ$10:DJ$107,OFFSET('6. Patients'!$QO$9,1,MATCH($D76,'6. Patients'!$QP$9:$RI$9,0),ROWS('6. Patients'!EW$10:EW$107))),0)+
IFERROR(SUMPRODUCT('6. Patients'!DJ$10:DJ$107,OFFSET('6. Patients'!$RJ$9,1,MATCH($D76,'6. Patients'!$RK$9:$TH$9,0),ROWS('6. Patients'!EW$10:EW$107))),0)+
IFERROR(SUMPRODUCT('6. Patients'!DJ$10:DJ$107,OFFSET('6. Patients'!$TI$9,1,MATCH($D76,'6. Patients'!$TJ$9:$UC$9,0),ROWS('6. Patients'!EW$10:EW$107))),0))+
IFERROR(VLOOKUP($D76,$H$116:$L$146,COLUMNS($H$115:$J$115)-1+AQ$7,0)*$E76*$F76*'1. General Inputs'!$J$25,0),0),0)</f>
        <v>0</v>
      </c>
      <c r="AT76" s="309"/>
      <c r="AZ76" s="335">
        <f ca="1">IFERROR(SUM(OFFSET('7. Consumption'!H76,0,1,,MIN('1. General Inputs'!$J$29,COLUMNS('7. Consumption'!H$9:$AQ$9)-1))),0)+MAX(0,$AQ76*('1. General Inputs'!$J$29-COLUMNS('7. Consumption'!H$9:$AQ$9)+1))</f>
        <v>0</v>
      </c>
      <c r="BA76" s="335">
        <f ca="1">IFERROR(SUM(OFFSET('7. Consumption'!I76,0,1,,MIN('1. General Inputs'!$J$29,COLUMNS('7. Consumption'!I$9:$AQ$9)-1))),0)+MAX(0,$AQ76*('1. General Inputs'!$J$29-COLUMNS('7. Consumption'!I$9:$AQ$9)+1))</f>
        <v>0</v>
      </c>
      <c r="BB76" s="335">
        <f ca="1">IFERROR(SUM(OFFSET('7. Consumption'!J76,0,1,,MIN('1. General Inputs'!$J$29,COLUMNS('7. Consumption'!J$9:$AQ$9)-1))),0)+MAX(0,$AQ76*('1. General Inputs'!$J$29-COLUMNS('7. Consumption'!J$9:$AQ$9)+1))</f>
        <v>0</v>
      </c>
      <c r="BC76" s="335">
        <f ca="1">IFERROR(SUM(OFFSET('7. Consumption'!K76,0,1,,MIN('1. General Inputs'!$J$29,COLUMNS('7. Consumption'!K$9:$AQ$9)-1))),0)+MAX(0,$AQ76*('1. General Inputs'!$J$29-COLUMNS('7. Consumption'!K$9:$AQ$9)+1))</f>
        <v>0</v>
      </c>
      <c r="BD76" s="335">
        <f ca="1">IFERROR(SUM(OFFSET('7. Consumption'!L76,0,1,,MIN('1. General Inputs'!$J$29,COLUMNS('7. Consumption'!L$9:$AQ$9)-1))),0)+MAX(0,$AQ76*('1. General Inputs'!$J$29-COLUMNS('7. Consumption'!L$9:$AQ$9)+1))</f>
        <v>0</v>
      </c>
      <c r="BE76" s="335">
        <f ca="1">IFERROR(SUM(OFFSET('7. Consumption'!M76,0,1,,MIN('1. General Inputs'!$J$29,COLUMNS('7. Consumption'!M$9:$AQ$9)-1))),0)+MAX(0,$AQ76*('1. General Inputs'!$J$29-COLUMNS('7. Consumption'!M$9:$AQ$9)+1))</f>
        <v>0</v>
      </c>
      <c r="BF76" s="335">
        <f ca="1">IFERROR(SUM(OFFSET('7. Consumption'!N76,0,1,,MIN('1. General Inputs'!$J$29,COLUMNS('7. Consumption'!N$9:$AQ$9)-1))),0)+MAX(0,$AQ76*('1. General Inputs'!$J$29-COLUMNS('7. Consumption'!N$9:$AQ$9)+1))</f>
        <v>0</v>
      </c>
      <c r="BG76" s="335">
        <f ca="1">IFERROR(SUM(OFFSET('7. Consumption'!O76,0,1,,MIN('1. General Inputs'!$J$29,COLUMNS('7. Consumption'!O$9:$AQ$9)-1))),0)+MAX(0,$AQ76*('1. General Inputs'!$J$29-COLUMNS('7. Consumption'!O$9:$AQ$9)+1))</f>
        <v>0</v>
      </c>
      <c r="BH76" s="335">
        <f ca="1">IFERROR(SUM(OFFSET('7. Consumption'!P76,0,1,,MIN('1. General Inputs'!$J$29,COLUMNS('7. Consumption'!P$9:$AQ$9)-1))),0)+MAX(0,$AQ76*('1. General Inputs'!$J$29-COLUMNS('7. Consumption'!P$9:$AQ$9)+1))</f>
        <v>0</v>
      </c>
      <c r="BI76" s="335">
        <f ca="1">IFERROR(SUM(OFFSET('7. Consumption'!Q76,0,1,,MIN('1. General Inputs'!$J$29,COLUMNS('7. Consumption'!Q$9:$AQ$9)-1))),0)+MAX(0,$AQ76*('1. General Inputs'!$J$29-COLUMNS('7. Consumption'!Q$9:$AQ$9)+1))</f>
        <v>0</v>
      </c>
      <c r="BJ76" s="335">
        <f ca="1">IFERROR(SUM(OFFSET('7. Consumption'!R76,0,1,,MIN('1. General Inputs'!$J$29,COLUMNS('7. Consumption'!R$9:$AQ$9)-1))),0)+MAX(0,$AQ76*('1. General Inputs'!$J$29-COLUMNS('7. Consumption'!R$9:$AQ$9)+1))</f>
        <v>0</v>
      </c>
      <c r="BK76" s="335">
        <f ca="1">IFERROR(SUM(OFFSET('7. Consumption'!S76,0,1,,MIN('1. General Inputs'!$J$29,COLUMNS('7. Consumption'!S$9:$AQ$9)-1))),0)+MAX(0,$AQ76*('1. General Inputs'!$J$29-COLUMNS('7. Consumption'!S$9:$AQ$9)+1))</f>
        <v>0</v>
      </c>
      <c r="BL76" s="335">
        <f ca="1">IFERROR(SUM(OFFSET('7. Consumption'!T76,0,1,,MIN('1. General Inputs'!$J$29,COLUMNS('7. Consumption'!T$9:$AQ$9)-1))),0)+MAX(0,$AQ76*('1. General Inputs'!$J$29-COLUMNS('7. Consumption'!T$9:$AQ$9)+1))</f>
        <v>0</v>
      </c>
      <c r="BM76" s="335">
        <f ca="1">IFERROR(SUM(OFFSET('7. Consumption'!U76,0,1,,MIN('1. General Inputs'!$J$29,COLUMNS('7. Consumption'!U$9:$AQ$9)-1))),0)+MAX(0,$AQ76*('1. General Inputs'!$J$29-COLUMNS('7. Consumption'!U$9:$AQ$9)+1))</f>
        <v>0</v>
      </c>
      <c r="BN76" s="335">
        <f ca="1">IFERROR(SUM(OFFSET('7. Consumption'!V76,0,1,,MIN('1. General Inputs'!$J$29,COLUMNS('7. Consumption'!V$9:$AQ$9)-1))),0)+MAX(0,$AQ76*('1. General Inputs'!$J$29-COLUMNS('7. Consumption'!V$9:$AQ$9)+1))</f>
        <v>0</v>
      </c>
      <c r="BO76" s="335">
        <f ca="1">IFERROR(SUM(OFFSET('7. Consumption'!W76,0,1,,MIN('1. General Inputs'!$J$29,COLUMNS('7. Consumption'!W$9:$AQ$9)-1))),0)+MAX(0,$AQ76*('1. General Inputs'!$J$29-COLUMNS('7. Consumption'!W$9:$AQ$9)+1))</f>
        <v>0</v>
      </c>
      <c r="BP76" s="335">
        <f ca="1">IFERROR(SUM(OFFSET('7. Consumption'!X76,0,1,,MIN('1. General Inputs'!$J$29,COLUMNS('7. Consumption'!X$9:$AQ$9)-1))),0)+MAX(0,$AQ76*('1. General Inputs'!$J$29-COLUMNS('7. Consumption'!X$9:$AQ$9)+1))</f>
        <v>0</v>
      </c>
      <c r="BQ76" s="335">
        <f ca="1">IFERROR(SUM(OFFSET('7. Consumption'!Y76,0,1,,MIN('1. General Inputs'!$J$29,COLUMNS('7. Consumption'!Y$9:$AQ$9)-1))),0)+MAX(0,$AQ76*('1. General Inputs'!$J$29-COLUMNS('7. Consumption'!Y$9:$AQ$9)+1))</f>
        <v>0</v>
      </c>
      <c r="BR76" s="335">
        <f ca="1">IFERROR(SUM(OFFSET('7. Consumption'!Z76,0,1,,MIN('1. General Inputs'!$J$29,COLUMNS('7. Consumption'!Z$9:$AQ$9)-1))),0)+MAX(0,$AQ76*('1. General Inputs'!$J$29-COLUMNS('7. Consumption'!Z$9:$AQ$9)+1))</f>
        <v>0</v>
      </c>
      <c r="BS76" s="335">
        <f ca="1">IFERROR(SUM(OFFSET('7. Consumption'!AA76,0,1,,MIN('1. General Inputs'!$J$29,COLUMNS('7. Consumption'!AA$9:$AQ$9)-1))),0)+MAX(0,$AQ76*('1. General Inputs'!$J$29-COLUMNS('7. Consumption'!AA$9:$AQ$9)+1))</f>
        <v>0</v>
      </c>
      <c r="BT76" s="335">
        <f ca="1">IFERROR(SUM(OFFSET('7. Consumption'!AB76,0,1,,MIN('1. General Inputs'!$J$29,COLUMNS('7. Consumption'!AB$9:$AQ$9)-1))),0)+MAX(0,$AQ76*('1. General Inputs'!$J$29-COLUMNS('7. Consumption'!AB$9:$AQ$9)+1))</f>
        <v>0</v>
      </c>
      <c r="BU76" s="335">
        <f ca="1">IFERROR(SUM(OFFSET('7. Consumption'!AC76,0,1,,MIN('1. General Inputs'!$J$29,COLUMNS('7. Consumption'!AC$9:$AQ$9)-1))),0)+MAX(0,$AQ76*('1. General Inputs'!$J$29-COLUMNS('7. Consumption'!AC$9:$AQ$9)+1))</f>
        <v>0</v>
      </c>
      <c r="BV76" s="335">
        <f ca="1">IFERROR(SUM(OFFSET('7. Consumption'!AD76,0,1,,MIN('1. General Inputs'!$J$29,COLUMNS('7. Consumption'!AD$9:$AQ$9)-1))),0)+MAX(0,$AQ76*('1. General Inputs'!$J$29-COLUMNS('7. Consumption'!AD$9:$AQ$9)+1))</f>
        <v>0</v>
      </c>
      <c r="BW76" s="335">
        <f ca="1">IFERROR(SUM(OFFSET('7. Consumption'!AE76,0,1,,MIN('1. General Inputs'!$J$29,COLUMNS('7. Consumption'!AE$9:$AQ$9)-1))),0)+MAX(0,$AQ76*('1. General Inputs'!$J$29-COLUMNS('7. Consumption'!AE$9:$AQ$9)+1))</f>
        <v>0</v>
      </c>
      <c r="BX76" s="335">
        <f ca="1">IFERROR(SUM(OFFSET('7. Consumption'!AF76,0,1,,MIN('1. General Inputs'!$J$29,COLUMNS('7. Consumption'!AF$9:$AQ$9)-1))),0)+MAX(0,$AQ76*('1. General Inputs'!$J$29-COLUMNS('7. Consumption'!AF$9:$AQ$9)+1))</f>
        <v>0</v>
      </c>
      <c r="BY76" s="335">
        <f ca="1">IFERROR(SUM(OFFSET('7. Consumption'!AG76,0,1,,MIN('1. General Inputs'!$J$29,COLUMNS('7. Consumption'!AG$9:$AQ$9)-1))),0)+MAX(0,$AQ76*('1. General Inputs'!$J$29-COLUMNS('7. Consumption'!AG$9:$AQ$9)+1))</f>
        <v>0</v>
      </c>
      <c r="BZ76" s="335">
        <f ca="1">IFERROR(SUM(OFFSET('7. Consumption'!AH76,0,1,,MIN('1. General Inputs'!$J$29,COLUMNS('7. Consumption'!AH$9:$AQ$9)-1))),0)+MAX(0,$AQ76*('1. General Inputs'!$J$29-COLUMNS('7. Consumption'!AH$9:$AQ$9)+1))</f>
        <v>0</v>
      </c>
      <c r="CA76" s="335">
        <f ca="1">IFERROR(SUM(OFFSET('7. Consumption'!AI76,0,1,,MIN('1. General Inputs'!$J$29,COLUMNS('7. Consumption'!AI$9:$AQ$9)-1))),0)+MAX(0,$AQ76*('1. General Inputs'!$J$29-COLUMNS('7. Consumption'!AI$9:$AQ$9)+1))</f>
        <v>0</v>
      </c>
      <c r="CB76" s="335">
        <f ca="1">IFERROR(SUM(OFFSET('7. Consumption'!AJ76,0,1,,MIN('1. General Inputs'!$J$29,COLUMNS('7. Consumption'!AJ$9:$AQ$9)-1))),0)+MAX(0,$AQ76*('1. General Inputs'!$J$29-COLUMNS('7. Consumption'!AJ$9:$AQ$9)+1))</f>
        <v>0</v>
      </c>
      <c r="CC76" s="335">
        <f ca="1">IFERROR(SUM(OFFSET('7. Consumption'!AK76,0,1,,MIN('1. General Inputs'!$J$29,COLUMNS('7. Consumption'!AK$9:$AQ$9)-1))),0)+MAX(0,$AQ76*('1. General Inputs'!$J$29-COLUMNS('7. Consumption'!AK$9:$AQ$9)+1))</f>
        <v>0</v>
      </c>
      <c r="CD76" s="335">
        <f ca="1">IFERROR(SUM(OFFSET('7. Consumption'!AL76,0,1,,MIN('1. General Inputs'!$J$29,COLUMNS('7. Consumption'!AL$9:$AQ$9)-1))),0)+MAX(0,$AQ76*('1. General Inputs'!$J$29-COLUMNS('7. Consumption'!AL$9:$AQ$9)+1))</f>
        <v>0</v>
      </c>
      <c r="CE76" s="335">
        <f ca="1">IFERROR(SUM(OFFSET('7. Consumption'!AM76,0,1,,MIN('1. General Inputs'!$J$29,COLUMNS('7. Consumption'!AM$9:$AQ$9)-1))),0)+MAX(0,$AQ76*('1. General Inputs'!$J$29-COLUMNS('7. Consumption'!AM$9:$AQ$9)+1))</f>
        <v>0</v>
      </c>
      <c r="CF76" s="335">
        <f ca="1">IFERROR(SUM(OFFSET('7. Consumption'!AN76,0,1,,MIN('1. General Inputs'!$J$29,COLUMNS('7. Consumption'!AN$9:$AQ$9)-1))),0)+MAX(0,$AQ76*('1. General Inputs'!$J$29-COLUMNS('7. Consumption'!AN$9:$AQ$9)+1))</f>
        <v>0</v>
      </c>
      <c r="CG76" s="335">
        <f ca="1">IFERROR(SUM(OFFSET('7. Consumption'!AO76,0,1,,MIN('1. General Inputs'!$J$29,COLUMNS('7. Consumption'!AO$9:$AQ$9)-1))),0)+MAX(0,$AQ76*('1. General Inputs'!$J$29-COLUMNS('7. Consumption'!AO$9:$AQ$9)+1))</f>
        <v>0</v>
      </c>
      <c r="CH76" s="335">
        <f ca="1">IFERROR(SUM(OFFSET('7. Consumption'!AP76,0,1,,MIN('1. General Inputs'!$J$29,COLUMNS('7. Consumption'!AP$9:$AQ$9)-1))),0)+MAX(0,$AQ76*('1. General Inputs'!$J$29-COLUMNS('7. Consumption'!AP$9:$AQ$9)+1))</f>
        <v>0</v>
      </c>
      <c r="CI76" s="335">
        <f ca="1">IFERROR(SUM(OFFSET('7. Consumption'!AQ76,0,1,,MIN('1. General Inputs'!$J$29,COLUMNS('7. Consumption'!AQ$9:$AQ$9)-1))),0)+MAX(0,$AQ76*('1. General Inputs'!$J$29-COLUMNS('7. Consumption'!AQ$9:$AQ$9)+1))</f>
        <v>0</v>
      </c>
    </row>
    <row r="77" spans="2:87" ht="15" hidden="1" outlineLevel="1" x14ac:dyDescent="0.25">
      <c r="B77" s="772"/>
      <c r="C77" s="772" t="str">
        <f>IFERROR(VLOOKUP(ROWS($C$9:$C77),'5. Form Breakdown'!$AI$11:$AJ$138,COLUMNS('5. Form Breakdown'!$AI$11:$AJ$11),0),"")</f>
        <v/>
      </c>
      <c r="D77" s="772" t="str">
        <f>IFERROR(VLOOKUP($C77,'5a. Dosing'!$E$11:$F$138,2,0),"")</f>
        <v/>
      </c>
      <c r="E77" s="773" t="str">
        <f>IFERROR(INDEX('5. Form Breakdown'!$AL$11:$BL$138,MATCH('7. Consumption'!$C77,'5. Form Breakdown'!$AK$11:$AK$138,0),MATCH('5. Form Breakdown'!$AX$10,'5. Form Breakdown'!$AL$10:$BL$10,0)),"")</f>
        <v/>
      </c>
      <c r="F77" s="774" t="str">
        <f>IFERROR(INDEX('5. Form Breakdown'!$AL$11:$BL$138,MATCH('7. Consumption'!$C77,'5. Form Breakdown'!$AK$11:$AK$138,0),MATCH('5. Form Breakdown'!$BL$10,'5. Form Breakdown'!$AL$10:$BL$10,0)),"")</f>
        <v/>
      </c>
      <c r="H77" s="775">
        <f ca="1">ROUNDUP(IFERROR($F77*$E77*CHOOSE(H$7,
IFERROR(SUMPRODUCT('6. Patients'!CA$10:CA$107,OFFSET('6. Patients'!$DN$9,1,MATCH($D77,'6. Patients'!$DO$9:$FL$9,0),ROWS('6. Patients'!DN$10:DN$107))),0)+
IFERROR(SUMPRODUCT('6. Patients'!CA$10:CA$107,OFFSET('6. Patients'!$FM$9,1,MATCH($D77,'6. Patients'!$FN$9:$GG$9,0),ROWS('6. Patients'!DN$10:DN$107))),0)+
IFERROR(SUMPRODUCT('6. Patients'!CA$10:CA$107,OFFSET('6. Patients'!$GH$9,1,MATCH($D77,'6. Patients'!$GI$9:$IF$9,0),ROWS('6. Patients'!DN$10:DN$107))),0)+
IFERROR(SUMPRODUCT('6. Patients'!CA$10:CA$107,OFFSET('6. Patients'!$IG$9,1,MATCH($D77,'6. Patients'!$IH$9:$JA$9,0),ROWS('6. Patients'!DN$10:DN$107))),0),
IFERROR(SUMPRODUCT('6. Patients'!CA$10:CA$107,OFFSET('6. Patients'!$JB$9,1,MATCH($D77,'6. Patients'!$JC$9:$KZ$9,0),ROWS('6. Patients'!DN$10:DN$107))),0)+
IFERROR(SUMPRODUCT('6. Patients'!CA$10:CA$107,OFFSET('6. Patients'!$LA$9,1,MATCH($D77,'6. Patients'!$LB$9:$LU$9,0),ROWS('6. Patients'!DN$10:DN$107))),0)+
IFERROR(SUMPRODUCT('6. Patients'!CA$10:CA$107,OFFSET('6. Patients'!$LV$9,1,MATCH($D77,'6. Patients'!$LW$9:$NT$9,0),ROWS('6. Patients'!DN$10:DN$107))),0)+
IFERROR(SUMPRODUCT('6. Patients'!CA$10:CA$107,OFFSET('6. Patients'!$NU$9,1,MATCH($D77,'6. Patients'!$NV$9:$OO$9,0),ROWS('6. Patients'!DN$10:DN$107))),0),
IFERROR(SUMPRODUCT('6. Patients'!CA$10:CA$107,OFFSET('6. Patients'!$OP$9,1,MATCH($D77,'6. Patients'!$OQ$9:$QN$9,0),ROWS('6. Patients'!DN$10:DN$107))),0)+
IFERROR(SUMPRODUCT('6. Patients'!CA$10:CA$107,OFFSET('6. Patients'!$QO$9,1,MATCH($D77,'6. Patients'!$QP$9:$RI$9,0),ROWS('6. Patients'!DN$10:DN$107))),0)+
IFERROR(SUMPRODUCT('6. Patients'!CA$10:CA$107,OFFSET('6. Patients'!$RJ$9,1,MATCH($D77,'6. Patients'!$RK$9:$TH$9,0),ROWS('6. Patients'!DN$10:DN$107))),0)+
IFERROR(SUMPRODUCT('6. Patients'!CA$10:CA$107,OFFSET('6. Patients'!$TI$9,1,MATCH($D77,'6. Patients'!$TJ$9:$UC$9,0),ROWS('6. Patients'!DN$10:DN$107))),0))+
IFERROR(VLOOKUP($D77,$H$116:$L$146,COLUMNS($H$115:$J$115)-1+H$7,0)*$E77*$F77*'1. General Inputs'!$J$25,0),0),0)</f>
        <v>0</v>
      </c>
      <c r="I77" s="775">
        <f ca="1">ROUNDUP(IFERROR($F77*$E77*CHOOSE(I$7,
IFERROR(SUMPRODUCT('6. Patients'!CB$10:CB$107,OFFSET('6. Patients'!$DN$9,1,MATCH($D77,'6. Patients'!$DO$9:$FL$9,0),ROWS('6. Patients'!DO$10:DO$107))),0)+
IFERROR(SUMPRODUCT('6. Patients'!CB$10:CB$107,OFFSET('6. Patients'!$FM$9,1,MATCH($D77,'6. Patients'!$FN$9:$GG$9,0),ROWS('6. Patients'!DO$10:DO$107))),0)+
IFERROR(SUMPRODUCT('6. Patients'!CB$10:CB$107,OFFSET('6. Patients'!$GH$9,1,MATCH($D77,'6. Patients'!$GI$9:$IF$9,0),ROWS('6. Patients'!DO$10:DO$107))),0)+
IFERROR(SUMPRODUCT('6. Patients'!CB$10:CB$107,OFFSET('6. Patients'!$IG$9,1,MATCH($D77,'6. Patients'!$IH$9:$JA$9,0),ROWS('6. Patients'!DO$10:DO$107))),0),
IFERROR(SUMPRODUCT('6. Patients'!CB$10:CB$107,OFFSET('6. Patients'!$JB$9,1,MATCH($D77,'6. Patients'!$JC$9:$KZ$9,0),ROWS('6. Patients'!DO$10:DO$107))),0)+
IFERROR(SUMPRODUCT('6. Patients'!CB$10:CB$107,OFFSET('6. Patients'!$LA$9,1,MATCH($D77,'6. Patients'!$LB$9:$LU$9,0),ROWS('6. Patients'!DO$10:DO$107))),0)+
IFERROR(SUMPRODUCT('6. Patients'!CB$10:CB$107,OFFSET('6. Patients'!$LV$9,1,MATCH($D77,'6. Patients'!$LW$9:$NT$9,0),ROWS('6. Patients'!DO$10:DO$107))),0)+
IFERROR(SUMPRODUCT('6. Patients'!CB$10:CB$107,OFFSET('6. Patients'!$NU$9,1,MATCH($D77,'6. Patients'!$NV$9:$OO$9,0),ROWS('6. Patients'!DO$10:DO$107))),0),
IFERROR(SUMPRODUCT('6. Patients'!CB$10:CB$107,OFFSET('6. Patients'!$OP$9,1,MATCH($D77,'6. Patients'!$OQ$9:$QN$9,0),ROWS('6. Patients'!DO$10:DO$107))),0)+
IFERROR(SUMPRODUCT('6. Patients'!CB$10:CB$107,OFFSET('6. Patients'!$QO$9,1,MATCH($D77,'6. Patients'!$QP$9:$RI$9,0),ROWS('6. Patients'!DO$10:DO$107))),0)+
IFERROR(SUMPRODUCT('6. Patients'!CB$10:CB$107,OFFSET('6. Patients'!$RJ$9,1,MATCH($D77,'6. Patients'!$RK$9:$TH$9,0),ROWS('6. Patients'!DO$10:DO$107))),0)+
IFERROR(SUMPRODUCT('6. Patients'!CB$10:CB$107,OFFSET('6. Patients'!$TI$9,1,MATCH($D77,'6. Patients'!$TJ$9:$UC$9,0),ROWS('6. Patients'!DO$10:DO$107))),0))+
IFERROR(VLOOKUP($D77,$H$116:$L$146,COLUMNS($H$115:$J$115)-1+I$7,0)*$E77*$F77*'1. General Inputs'!$J$25,0),0),0)</f>
        <v>0</v>
      </c>
      <c r="J77" s="775">
        <f ca="1">ROUNDUP(IFERROR($F77*$E77*CHOOSE(J$7,
IFERROR(SUMPRODUCT('6. Patients'!CC$10:CC$107,OFFSET('6. Patients'!$DN$9,1,MATCH($D77,'6. Patients'!$DO$9:$FL$9,0),ROWS('6. Patients'!DP$10:DP$107))),0)+
IFERROR(SUMPRODUCT('6. Patients'!CC$10:CC$107,OFFSET('6. Patients'!$FM$9,1,MATCH($D77,'6. Patients'!$FN$9:$GG$9,0),ROWS('6. Patients'!DP$10:DP$107))),0)+
IFERROR(SUMPRODUCT('6. Patients'!CC$10:CC$107,OFFSET('6. Patients'!$GH$9,1,MATCH($D77,'6. Patients'!$GI$9:$IF$9,0),ROWS('6. Patients'!DP$10:DP$107))),0)+
IFERROR(SUMPRODUCT('6. Patients'!CC$10:CC$107,OFFSET('6. Patients'!$IG$9,1,MATCH($D77,'6. Patients'!$IH$9:$JA$9,0),ROWS('6. Patients'!DP$10:DP$107))),0),
IFERROR(SUMPRODUCT('6. Patients'!CC$10:CC$107,OFFSET('6. Patients'!$JB$9,1,MATCH($D77,'6. Patients'!$JC$9:$KZ$9,0),ROWS('6. Patients'!DP$10:DP$107))),0)+
IFERROR(SUMPRODUCT('6. Patients'!CC$10:CC$107,OFFSET('6. Patients'!$LA$9,1,MATCH($D77,'6. Patients'!$LB$9:$LU$9,0),ROWS('6. Patients'!DP$10:DP$107))),0)+
IFERROR(SUMPRODUCT('6. Patients'!CC$10:CC$107,OFFSET('6. Patients'!$LV$9,1,MATCH($D77,'6. Patients'!$LW$9:$NT$9,0),ROWS('6. Patients'!DP$10:DP$107))),0)+
IFERROR(SUMPRODUCT('6. Patients'!CC$10:CC$107,OFFSET('6. Patients'!$NU$9,1,MATCH($D77,'6. Patients'!$NV$9:$OO$9,0),ROWS('6. Patients'!DP$10:DP$107))),0),
IFERROR(SUMPRODUCT('6. Patients'!CC$10:CC$107,OFFSET('6. Patients'!$OP$9,1,MATCH($D77,'6. Patients'!$OQ$9:$QN$9,0),ROWS('6. Patients'!DP$10:DP$107))),0)+
IFERROR(SUMPRODUCT('6. Patients'!CC$10:CC$107,OFFSET('6. Patients'!$QO$9,1,MATCH($D77,'6. Patients'!$QP$9:$RI$9,0),ROWS('6. Patients'!DP$10:DP$107))),0)+
IFERROR(SUMPRODUCT('6. Patients'!CC$10:CC$107,OFFSET('6. Patients'!$RJ$9,1,MATCH($D77,'6. Patients'!$RK$9:$TH$9,0),ROWS('6. Patients'!DP$10:DP$107))),0)+
IFERROR(SUMPRODUCT('6. Patients'!CC$10:CC$107,OFFSET('6. Patients'!$TI$9,1,MATCH($D77,'6. Patients'!$TJ$9:$UC$9,0),ROWS('6. Patients'!DP$10:DP$107))),0))+
IFERROR(VLOOKUP($D77,$H$116:$L$146,COLUMNS($H$115:$J$115)-1+J$7,0)*$E77*$F77*'1. General Inputs'!$J$25,0),0),0)</f>
        <v>0</v>
      </c>
      <c r="K77" s="775">
        <f ca="1">ROUNDUP(IFERROR($F77*$E77*CHOOSE(K$7,
IFERROR(SUMPRODUCT('6. Patients'!CD$10:CD$107,OFFSET('6. Patients'!$DN$9,1,MATCH($D77,'6. Patients'!$DO$9:$FL$9,0),ROWS('6. Patients'!DQ$10:DQ$107))),0)+
IFERROR(SUMPRODUCT('6. Patients'!CD$10:CD$107,OFFSET('6. Patients'!$FM$9,1,MATCH($D77,'6. Patients'!$FN$9:$GG$9,0),ROWS('6. Patients'!DQ$10:DQ$107))),0)+
IFERROR(SUMPRODUCT('6. Patients'!CD$10:CD$107,OFFSET('6. Patients'!$GH$9,1,MATCH($D77,'6. Patients'!$GI$9:$IF$9,0),ROWS('6. Patients'!DQ$10:DQ$107))),0)+
IFERROR(SUMPRODUCT('6. Patients'!CD$10:CD$107,OFFSET('6. Patients'!$IG$9,1,MATCH($D77,'6. Patients'!$IH$9:$JA$9,0),ROWS('6. Patients'!DQ$10:DQ$107))),0),
IFERROR(SUMPRODUCT('6. Patients'!CD$10:CD$107,OFFSET('6. Patients'!$JB$9,1,MATCH($D77,'6. Patients'!$JC$9:$KZ$9,0),ROWS('6. Patients'!DQ$10:DQ$107))),0)+
IFERROR(SUMPRODUCT('6. Patients'!CD$10:CD$107,OFFSET('6. Patients'!$LA$9,1,MATCH($D77,'6. Patients'!$LB$9:$LU$9,0),ROWS('6. Patients'!DQ$10:DQ$107))),0)+
IFERROR(SUMPRODUCT('6. Patients'!CD$10:CD$107,OFFSET('6. Patients'!$LV$9,1,MATCH($D77,'6. Patients'!$LW$9:$NT$9,0),ROWS('6. Patients'!DQ$10:DQ$107))),0)+
IFERROR(SUMPRODUCT('6. Patients'!CD$10:CD$107,OFFSET('6. Patients'!$NU$9,1,MATCH($D77,'6. Patients'!$NV$9:$OO$9,0),ROWS('6. Patients'!DQ$10:DQ$107))),0),
IFERROR(SUMPRODUCT('6. Patients'!CD$10:CD$107,OFFSET('6. Patients'!$OP$9,1,MATCH($D77,'6. Patients'!$OQ$9:$QN$9,0),ROWS('6. Patients'!DQ$10:DQ$107))),0)+
IFERROR(SUMPRODUCT('6. Patients'!CD$10:CD$107,OFFSET('6. Patients'!$QO$9,1,MATCH($D77,'6. Patients'!$QP$9:$RI$9,0),ROWS('6. Patients'!DQ$10:DQ$107))),0)+
IFERROR(SUMPRODUCT('6. Patients'!CD$10:CD$107,OFFSET('6. Patients'!$RJ$9,1,MATCH($D77,'6. Patients'!$RK$9:$TH$9,0),ROWS('6. Patients'!DQ$10:DQ$107))),0)+
IFERROR(SUMPRODUCT('6. Patients'!CD$10:CD$107,OFFSET('6. Patients'!$TI$9,1,MATCH($D77,'6. Patients'!$TJ$9:$UC$9,0),ROWS('6. Patients'!DQ$10:DQ$107))),0))+
IFERROR(VLOOKUP($D77,$H$116:$L$146,COLUMNS($H$115:$J$115)-1+K$7,0)*$E77*$F77*'1. General Inputs'!$J$25,0),0),0)</f>
        <v>0</v>
      </c>
      <c r="L77" s="775">
        <f ca="1">ROUNDUP(IFERROR($F77*$E77*CHOOSE(L$7,
IFERROR(SUMPRODUCT('6. Patients'!CE$10:CE$107,OFFSET('6. Patients'!$DN$9,1,MATCH($D77,'6. Patients'!$DO$9:$FL$9,0),ROWS('6. Patients'!DR$10:DR$107))),0)+
IFERROR(SUMPRODUCT('6. Patients'!CE$10:CE$107,OFFSET('6. Patients'!$FM$9,1,MATCH($D77,'6. Patients'!$FN$9:$GG$9,0),ROWS('6. Patients'!DR$10:DR$107))),0)+
IFERROR(SUMPRODUCT('6. Patients'!CE$10:CE$107,OFFSET('6. Patients'!$GH$9,1,MATCH($D77,'6. Patients'!$GI$9:$IF$9,0),ROWS('6. Patients'!DR$10:DR$107))),0)+
IFERROR(SUMPRODUCT('6. Patients'!CE$10:CE$107,OFFSET('6. Patients'!$IG$9,1,MATCH($D77,'6. Patients'!$IH$9:$JA$9,0),ROWS('6. Patients'!DR$10:DR$107))),0),
IFERROR(SUMPRODUCT('6. Patients'!CE$10:CE$107,OFFSET('6. Patients'!$JB$9,1,MATCH($D77,'6. Patients'!$JC$9:$KZ$9,0),ROWS('6. Patients'!DR$10:DR$107))),0)+
IFERROR(SUMPRODUCT('6. Patients'!CE$10:CE$107,OFFSET('6. Patients'!$LA$9,1,MATCH($D77,'6. Patients'!$LB$9:$LU$9,0),ROWS('6. Patients'!DR$10:DR$107))),0)+
IFERROR(SUMPRODUCT('6. Patients'!CE$10:CE$107,OFFSET('6. Patients'!$LV$9,1,MATCH($D77,'6. Patients'!$LW$9:$NT$9,0),ROWS('6. Patients'!DR$10:DR$107))),0)+
IFERROR(SUMPRODUCT('6. Patients'!CE$10:CE$107,OFFSET('6. Patients'!$NU$9,1,MATCH($D77,'6. Patients'!$NV$9:$OO$9,0),ROWS('6. Patients'!DR$10:DR$107))),0),
IFERROR(SUMPRODUCT('6. Patients'!CE$10:CE$107,OFFSET('6. Patients'!$OP$9,1,MATCH($D77,'6. Patients'!$OQ$9:$QN$9,0),ROWS('6. Patients'!DR$10:DR$107))),0)+
IFERROR(SUMPRODUCT('6. Patients'!CE$10:CE$107,OFFSET('6. Patients'!$QO$9,1,MATCH($D77,'6. Patients'!$QP$9:$RI$9,0),ROWS('6. Patients'!DR$10:DR$107))),0)+
IFERROR(SUMPRODUCT('6. Patients'!CE$10:CE$107,OFFSET('6. Patients'!$RJ$9,1,MATCH($D77,'6. Patients'!$RK$9:$TH$9,0),ROWS('6. Patients'!DR$10:DR$107))),0)+
IFERROR(SUMPRODUCT('6. Patients'!CE$10:CE$107,OFFSET('6. Patients'!$TI$9,1,MATCH($D77,'6. Patients'!$TJ$9:$UC$9,0),ROWS('6. Patients'!DR$10:DR$107))),0))+
IFERROR(VLOOKUP($D77,$H$116:$L$146,COLUMNS($H$115:$J$115)-1+L$7,0)*$E77*$F77*'1. General Inputs'!$J$25,0),0),0)</f>
        <v>0</v>
      </c>
      <c r="M77" s="775">
        <f ca="1">ROUNDUP(IFERROR($F77*$E77*CHOOSE(M$7,
IFERROR(SUMPRODUCT('6. Patients'!CF$10:CF$107,OFFSET('6. Patients'!$DN$9,1,MATCH($D77,'6. Patients'!$DO$9:$FL$9,0),ROWS('6. Patients'!DS$10:DS$107))),0)+
IFERROR(SUMPRODUCT('6. Patients'!CF$10:CF$107,OFFSET('6. Patients'!$FM$9,1,MATCH($D77,'6. Patients'!$FN$9:$GG$9,0),ROWS('6. Patients'!DS$10:DS$107))),0)+
IFERROR(SUMPRODUCT('6. Patients'!CF$10:CF$107,OFFSET('6. Patients'!$GH$9,1,MATCH($D77,'6. Patients'!$GI$9:$IF$9,0),ROWS('6. Patients'!DS$10:DS$107))),0)+
IFERROR(SUMPRODUCT('6. Patients'!CF$10:CF$107,OFFSET('6. Patients'!$IG$9,1,MATCH($D77,'6. Patients'!$IH$9:$JA$9,0),ROWS('6. Patients'!DS$10:DS$107))),0),
IFERROR(SUMPRODUCT('6. Patients'!CF$10:CF$107,OFFSET('6. Patients'!$JB$9,1,MATCH($D77,'6. Patients'!$JC$9:$KZ$9,0),ROWS('6. Patients'!DS$10:DS$107))),0)+
IFERROR(SUMPRODUCT('6. Patients'!CF$10:CF$107,OFFSET('6. Patients'!$LA$9,1,MATCH($D77,'6. Patients'!$LB$9:$LU$9,0),ROWS('6. Patients'!DS$10:DS$107))),0)+
IFERROR(SUMPRODUCT('6. Patients'!CF$10:CF$107,OFFSET('6. Patients'!$LV$9,1,MATCH($D77,'6. Patients'!$LW$9:$NT$9,0),ROWS('6. Patients'!DS$10:DS$107))),0)+
IFERROR(SUMPRODUCT('6. Patients'!CF$10:CF$107,OFFSET('6. Patients'!$NU$9,1,MATCH($D77,'6. Patients'!$NV$9:$OO$9,0),ROWS('6. Patients'!DS$10:DS$107))),0),
IFERROR(SUMPRODUCT('6. Patients'!CF$10:CF$107,OFFSET('6. Patients'!$OP$9,1,MATCH($D77,'6. Patients'!$OQ$9:$QN$9,0),ROWS('6. Patients'!DS$10:DS$107))),0)+
IFERROR(SUMPRODUCT('6. Patients'!CF$10:CF$107,OFFSET('6. Patients'!$QO$9,1,MATCH($D77,'6. Patients'!$QP$9:$RI$9,0),ROWS('6. Patients'!DS$10:DS$107))),0)+
IFERROR(SUMPRODUCT('6. Patients'!CF$10:CF$107,OFFSET('6. Patients'!$RJ$9,1,MATCH($D77,'6. Patients'!$RK$9:$TH$9,0),ROWS('6. Patients'!DS$10:DS$107))),0)+
IFERROR(SUMPRODUCT('6. Patients'!CF$10:CF$107,OFFSET('6. Patients'!$TI$9,1,MATCH($D77,'6. Patients'!$TJ$9:$UC$9,0),ROWS('6. Patients'!DS$10:DS$107))),0))+
IFERROR(VLOOKUP($D77,$H$116:$L$146,COLUMNS($H$115:$J$115)-1+M$7,0)*$E77*$F77*'1. General Inputs'!$J$25,0),0),0)</f>
        <v>0</v>
      </c>
      <c r="N77" s="775">
        <f ca="1">ROUNDUP(IFERROR($F77*$E77*CHOOSE(N$7,
IFERROR(SUMPRODUCT('6. Patients'!CG$10:CG$107,OFFSET('6. Patients'!$DN$9,1,MATCH($D77,'6. Patients'!$DO$9:$FL$9,0),ROWS('6. Patients'!DT$10:DT$107))),0)+
IFERROR(SUMPRODUCT('6. Patients'!CG$10:CG$107,OFFSET('6. Patients'!$FM$9,1,MATCH($D77,'6. Patients'!$FN$9:$GG$9,0),ROWS('6. Patients'!DT$10:DT$107))),0)+
IFERROR(SUMPRODUCT('6. Patients'!CG$10:CG$107,OFFSET('6. Patients'!$GH$9,1,MATCH($D77,'6. Patients'!$GI$9:$IF$9,0),ROWS('6. Patients'!DT$10:DT$107))),0)+
IFERROR(SUMPRODUCT('6. Patients'!CG$10:CG$107,OFFSET('6. Patients'!$IG$9,1,MATCH($D77,'6. Patients'!$IH$9:$JA$9,0),ROWS('6. Patients'!DT$10:DT$107))),0),
IFERROR(SUMPRODUCT('6. Patients'!CG$10:CG$107,OFFSET('6. Patients'!$JB$9,1,MATCH($D77,'6. Patients'!$JC$9:$KZ$9,0),ROWS('6. Patients'!DT$10:DT$107))),0)+
IFERROR(SUMPRODUCT('6. Patients'!CG$10:CG$107,OFFSET('6. Patients'!$LA$9,1,MATCH($D77,'6. Patients'!$LB$9:$LU$9,0),ROWS('6. Patients'!DT$10:DT$107))),0)+
IFERROR(SUMPRODUCT('6. Patients'!CG$10:CG$107,OFFSET('6. Patients'!$LV$9,1,MATCH($D77,'6. Patients'!$LW$9:$NT$9,0),ROWS('6. Patients'!DT$10:DT$107))),0)+
IFERROR(SUMPRODUCT('6. Patients'!CG$10:CG$107,OFFSET('6. Patients'!$NU$9,1,MATCH($D77,'6. Patients'!$NV$9:$OO$9,0),ROWS('6. Patients'!DT$10:DT$107))),0),
IFERROR(SUMPRODUCT('6. Patients'!CG$10:CG$107,OFFSET('6. Patients'!$OP$9,1,MATCH($D77,'6. Patients'!$OQ$9:$QN$9,0),ROWS('6. Patients'!DT$10:DT$107))),0)+
IFERROR(SUMPRODUCT('6. Patients'!CG$10:CG$107,OFFSET('6. Patients'!$QO$9,1,MATCH($D77,'6. Patients'!$QP$9:$RI$9,0),ROWS('6. Patients'!DT$10:DT$107))),0)+
IFERROR(SUMPRODUCT('6. Patients'!CG$10:CG$107,OFFSET('6. Patients'!$RJ$9,1,MATCH($D77,'6. Patients'!$RK$9:$TH$9,0),ROWS('6. Patients'!DT$10:DT$107))),0)+
IFERROR(SUMPRODUCT('6. Patients'!CG$10:CG$107,OFFSET('6. Patients'!$TI$9,1,MATCH($D77,'6. Patients'!$TJ$9:$UC$9,0),ROWS('6. Patients'!DT$10:DT$107))),0))+
IFERROR(VLOOKUP($D77,$H$116:$L$146,COLUMNS($H$115:$J$115)-1+N$7,0)*$E77*$F77*'1. General Inputs'!$J$25,0),0),0)</f>
        <v>0</v>
      </c>
      <c r="O77" s="775">
        <f ca="1">ROUNDUP(IFERROR($F77*$E77*CHOOSE(O$7,
IFERROR(SUMPRODUCT('6. Patients'!CH$10:CH$107,OFFSET('6. Patients'!$DN$9,1,MATCH($D77,'6. Patients'!$DO$9:$FL$9,0),ROWS('6. Patients'!DU$10:DU$107))),0)+
IFERROR(SUMPRODUCT('6. Patients'!CH$10:CH$107,OFFSET('6. Patients'!$FM$9,1,MATCH($D77,'6. Patients'!$FN$9:$GG$9,0),ROWS('6. Patients'!DU$10:DU$107))),0)+
IFERROR(SUMPRODUCT('6. Patients'!CH$10:CH$107,OFFSET('6. Patients'!$GH$9,1,MATCH($D77,'6. Patients'!$GI$9:$IF$9,0),ROWS('6. Patients'!DU$10:DU$107))),0)+
IFERROR(SUMPRODUCT('6. Patients'!CH$10:CH$107,OFFSET('6. Patients'!$IG$9,1,MATCH($D77,'6. Patients'!$IH$9:$JA$9,0),ROWS('6. Patients'!DU$10:DU$107))),0),
IFERROR(SUMPRODUCT('6. Patients'!CH$10:CH$107,OFFSET('6. Patients'!$JB$9,1,MATCH($D77,'6. Patients'!$JC$9:$KZ$9,0),ROWS('6. Patients'!DU$10:DU$107))),0)+
IFERROR(SUMPRODUCT('6. Patients'!CH$10:CH$107,OFFSET('6. Patients'!$LA$9,1,MATCH($D77,'6. Patients'!$LB$9:$LU$9,0),ROWS('6. Patients'!DU$10:DU$107))),0)+
IFERROR(SUMPRODUCT('6. Patients'!CH$10:CH$107,OFFSET('6. Patients'!$LV$9,1,MATCH($D77,'6. Patients'!$LW$9:$NT$9,0),ROWS('6. Patients'!DU$10:DU$107))),0)+
IFERROR(SUMPRODUCT('6. Patients'!CH$10:CH$107,OFFSET('6. Patients'!$NU$9,1,MATCH($D77,'6. Patients'!$NV$9:$OO$9,0),ROWS('6. Patients'!DU$10:DU$107))),0),
IFERROR(SUMPRODUCT('6. Patients'!CH$10:CH$107,OFFSET('6. Patients'!$OP$9,1,MATCH($D77,'6. Patients'!$OQ$9:$QN$9,0),ROWS('6. Patients'!DU$10:DU$107))),0)+
IFERROR(SUMPRODUCT('6. Patients'!CH$10:CH$107,OFFSET('6. Patients'!$QO$9,1,MATCH($D77,'6. Patients'!$QP$9:$RI$9,0),ROWS('6. Patients'!DU$10:DU$107))),0)+
IFERROR(SUMPRODUCT('6. Patients'!CH$10:CH$107,OFFSET('6. Patients'!$RJ$9,1,MATCH($D77,'6. Patients'!$RK$9:$TH$9,0),ROWS('6. Patients'!DU$10:DU$107))),0)+
IFERROR(SUMPRODUCT('6. Patients'!CH$10:CH$107,OFFSET('6. Patients'!$TI$9,1,MATCH($D77,'6. Patients'!$TJ$9:$UC$9,0),ROWS('6. Patients'!DU$10:DU$107))),0))+
IFERROR(VLOOKUP($D77,$H$116:$L$146,COLUMNS($H$115:$J$115)-1+O$7,0)*$E77*$F77*'1. General Inputs'!$J$25,0),0),0)</f>
        <v>0</v>
      </c>
      <c r="P77" s="775">
        <f ca="1">ROUNDUP(IFERROR($F77*$E77*CHOOSE(P$7,
IFERROR(SUMPRODUCT('6. Patients'!CI$10:CI$107,OFFSET('6. Patients'!$DN$9,1,MATCH($D77,'6. Patients'!$DO$9:$FL$9,0),ROWS('6. Patients'!DV$10:DV$107))),0)+
IFERROR(SUMPRODUCT('6. Patients'!CI$10:CI$107,OFFSET('6. Patients'!$FM$9,1,MATCH($D77,'6. Patients'!$FN$9:$GG$9,0),ROWS('6. Patients'!DV$10:DV$107))),0)+
IFERROR(SUMPRODUCT('6. Patients'!CI$10:CI$107,OFFSET('6. Patients'!$GH$9,1,MATCH($D77,'6. Patients'!$GI$9:$IF$9,0),ROWS('6. Patients'!DV$10:DV$107))),0)+
IFERROR(SUMPRODUCT('6. Patients'!CI$10:CI$107,OFFSET('6. Patients'!$IG$9,1,MATCH($D77,'6. Patients'!$IH$9:$JA$9,0),ROWS('6. Patients'!DV$10:DV$107))),0),
IFERROR(SUMPRODUCT('6. Patients'!CI$10:CI$107,OFFSET('6. Patients'!$JB$9,1,MATCH($D77,'6. Patients'!$JC$9:$KZ$9,0),ROWS('6. Patients'!DV$10:DV$107))),0)+
IFERROR(SUMPRODUCT('6. Patients'!CI$10:CI$107,OFFSET('6. Patients'!$LA$9,1,MATCH($D77,'6. Patients'!$LB$9:$LU$9,0),ROWS('6. Patients'!DV$10:DV$107))),0)+
IFERROR(SUMPRODUCT('6. Patients'!CI$10:CI$107,OFFSET('6. Patients'!$LV$9,1,MATCH($D77,'6. Patients'!$LW$9:$NT$9,0),ROWS('6. Patients'!DV$10:DV$107))),0)+
IFERROR(SUMPRODUCT('6. Patients'!CI$10:CI$107,OFFSET('6. Patients'!$NU$9,1,MATCH($D77,'6. Patients'!$NV$9:$OO$9,0),ROWS('6. Patients'!DV$10:DV$107))),0),
IFERROR(SUMPRODUCT('6. Patients'!CI$10:CI$107,OFFSET('6. Patients'!$OP$9,1,MATCH($D77,'6. Patients'!$OQ$9:$QN$9,0),ROWS('6. Patients'!DV$10:DV$107))),0)+
IFERROR(SUMPRODUCT('6. Patients'!CI$10:CI$107,OFFSET('6. Patients'!$QO$9,1,MATCH($D77,'6. Patients'!$QP$9:$RI$9,0),ROWS('6. Patients'!DV$10:DV$107))),0)+
IFERROR(SUMPRODUCT('6. Patients'!CI$10:CI$107,OFFSET('6. Patients'!$RJ$9,1,MATCH($D77,'6. Patients'!$RK$9:$TH$9,0),ROWS('6. Patients'!DV$10:DV$107))),0)+
IFERROR(SUMPRODUCT('6. Patients'!CI$10:CI$107,OFFSET('6. Patients'!$TI$9,1,MATCH($D77,'6. Patients'!$TJ$9:$UC$9,0),ROWS('6. Patients'!DV$10:DV$107))),0))+
IFERROR(VLOOKUP($D77,$H$116:$L$146,COLUMNS($H$115:$J$115)-1+P$7,0)*$E77*$F77*'1. General Inputs'!$J$25,0),0),0)</f>
        <v>0</v>
      </c>
      <c r="Q77" s="775">
        <f ca="1">ROUNDUP(IFERROR($F77*$E77*CHOOSE(Q$7,
IFERROR(SUMPRODUCT('6. Patients'!CJ$10:CJ$107,OFFSET('6. Patients'!$DN$9,1,MATCH($D77,'6. Patients'!$DO$9:$FL$9,0),ROWS('6. Patients'!DW$10:DW$107))),0)+
IFERROR(SUMPRODUCT('6. Patients'!CJ$10:CJ$107,OFFSET('6. Patients'!$FM$9,1,MATCH($D77,'6. Patients'!$FN$9:$GG$9,0),ROWS('6. Patients'!DW$10:DW$107))),0)+
IFERROR(SUMPRODUCT('6. Patients'!CJ$10:CJ$107,OFFSET('6. Patients'!$GH$9,1,MATCH($D77,'6. Patients'!$GI$9:$IF$9,0),ROWS('6. Patients'!DW$10:DW$107))),0)+
IFERROR(SUMPRODUCT('6. Patients'!CJ$10:CJ$107,OFFSET('6. Patients'!$IG$9,1,MATCH($D77,'6. Patients'!$IH$9:$JA$9,0),ROWS('6. Patients'!DW$10:DW$107))),0),
IFERROR(SUMPRODUCT('6. Patients'!CJ$10:CJ$107,OFFSET('6. Patients'!$JB$9,1,MATCH($D77,'6. Patients'!$JC$9:$KZ$9,0),ROWS('6. Patients'!DW$10:DW$107))),0)+
IFERROR(SUMPRODUCT('6. Patients'!CJ$10:CJ$107,OFFSET('6. Patients'!$LA$9,1,MATCH($D77,'6. Patients'!$LB$9:$LU$9,0),ROWS('6. Patients'!DW$10:DW$107))),0)+
IFERROR(SUMPRODUCT('6. Patients'!CJ$10:CJ$107,OFFSET('6. Patients'!$LV$9,1,MATCH($D77,'6. Patients'!$LW$9:$NT$9,0),ROWS('6. Patients'!DW$10:DW$107))),0)+
IFERROR(SUMPRODUCT('6. Patients'!CJ$10:CJ$107,OFFSET('6. Patients'!$NU$9,1,MATCH($D77,'6. Patients'!$NV$9:$OO$9,0),ROWS('6. Patients'!DW$10:DW$107))),0),
IFERROR(SUMPRODUCT('6. Patients'!CJ$10:CJ$107,OFFSET('6. Patients'!$OP$9,1,MATCH($D77,'6. Patients'!$OQ$9:$QN$9,0),ROWS('6. Patients'!DW$10:DW$107))),0)+
IFERROR(SUMPRODUCT('6. Patients'!CJ$10:CJ$107,OFFSET('6. Patients'!$QO$9,1,MATCH($D77,'6. Patients'!$QP$9:$RI$9,0),ROWS('6. Patients'!DW$10:DW$107))),0)+
IFERROR(SUMPRODUCT('6. Patients'!CJ$10:CJ$107,OFFSET('6. Patients'!$RJ$9,1,MATCH($D77,'6. Patients'!$RK$9:$TH$9,0),ROWS('6. Patients'!DW$10:DW$107))),0)+
IFERROR(SUMPRODUCT('6. Patients'!CJ$10:CJ$107,OFFSET('6. Patients'!$TI$9,1,MATCH($D77,'6. Patients'!$TJ$9:$UC$9,0),ROWS('6. Patients'!DW$10:DW$107))),0))+
IFERROR(VLOOKUP($D77,$H$116:$L$146,COLUMNS($H$115:$J$115)-1+Q$7,0)*$E77*$F77*'1. General Inputs'!$J$25,0),0),0)</f>
        <v>0</v>
      </c>
      <c r="R77" s="775">
        <f ca="1">ROUNDUP(IFERROR($F77*$E77*CHOOSE(R$7,
IFERROR(SUMPRODUCT('6. Patients'!CK$10:CK$107,OFFSET('6. Patients'!$DN$9,1,MATCH($D77,'6. Patients'!$DO$9:$FL$9,0),ROWS('6. Patients'!DX$10:DX$107))),0)+
IFERROR(SUMPRODUCT('6. Patients'!CK$10:CK$107,OFFSET('6. Patients'!$FM$9,1,MATCH($D77,'6. Patients'!$FN$9:$GG$9,0),ROWS('6. Patients'!DX$10:DX$107))),0)+
IFERROR(SUMPRODUCT('6. Patients'!CK$10:CK$107,OFFSET('6. Patients'!$GH$9,1,MATCH($D77,'6. Patients'!$GI$9:$IF$9,0),ROWS('6. Patients'!DX$10:DX$107))),0)+
IFERROR(SUMPRODUCT('6. Patients'!CK$10:CK$107,OFFSET('6. Patients'!$IG$9,1,MATCH($D77,'6. Patients'!$IH$9:$JA$9,0),ROWS('6. Patients'!DX$10:DX$107))),0),
IFERROR(SUMPRODUCT('6. Patients'!CK$10:CK$107,OFFSET('6. Patients'!$JB$9,1,MATCH($D77,'6. Patients'!$JC$9:$KZ$9,0),ROWS('6. Patients'!DX$10:DX$107))),0)+
IFERROR(SUMPRODUCT('6. Patients'!CK$10:CK$107,OFFSET('6. Patients'!$LA$9,1,MATCH($D77,'6. Patients'!$LB$9:$LU$9,0),ROWS('6. Patients'!DX$10:DX$107))),0)+
IFERROR(SUMPRODUCT('6. Patients'!CK$10:CK$107,OFFSET('6. Patients'!$LV$9,1,MATCH($D77,'6. Patients'!$LW$9:$NT$9,0),ROWS('6. Patients'!DX$10:DX$107))),0)+
IFERROR(SUMPRODUCT('6. Patients'!CK$10:CK$107,OFFSET('6. Patients'!$NU$9,1,MATCH($D77,'6. Patients'!$NV$9:$OO$9,0),ROWS('6. Patients'!DX$10:DX$107))),0),
IFERROR(SUMPRODUCT('6. Patients'!CK$10:CK$107,OFFSET('6. Patients'!$OP$9,1,MATCH($D77,'6. Patients'!$OQ$9:$QN$9,0),ROWS('6. Patients'!DX$10:DX$107))),0)+
IFERROR(SUMPRODUCT('6. Patients'!CK$10:CK$107,OFFSET('6. Patients'!$QO$9,1,MATCH($D77,'6. Patients'!$QP$9:$RI$9,0),ROWS('6. Patients'!DX$10:DX$107))),0)+
IFERROR(SUMPRODUCT('6. Patients'!CK$10:CK$107,OFFSET('6. Patients'!$RJ$9,1,MATCH($D77,'6. Patients'!$RK$9:$TH$9,0),ROWS('6. Patients'!DX$10:DX$107))),0)+
IFERROR(SUMPRODUCT('6. Patients'!CK$10:CK$107,OFFSET('6. Patients'!$TI$9,1,MATCH($D77,'6. Patients'!$TJ$9:$UC$9,0),ROWS('6. Patients'!DX$10:DX$107))),0))+
IFERROR(VLOOKUP($D77,$H$116:$L$146,COLUMNS($H$115:$J$115)-1+R$7,0)*$E77*$F77*'1. General Inputs'!$J$25,0),0),0)</f>
        <v>0</v>
      </c>
      <c r="S77" s="775">
        <f ca="1">ROUNDUP(IFERROR($F77*$E77*CHOOSE(S$7,
IFERROR(SUMPRODUCT('6. Patients'!CL$10:CL$107,OFFSET('6. Patients'!$DN$9,1,MATCH($D77,'6. Patients'!$DO$9:$FL$9,0),ROWS('6. Patients'!DY$10:DY$107))),0)+
IFERROR(SUMPRODUCT('6. Patients'!CL$10:CL$107,OFFSET('6. Patients'!$FM$9,1,MATCH($D77,'6. Patients'!$FN$9:$GG$9,0),ROWS('6. Patients'!DY$10:DY$107))),0)+
IFERROR(SUMPRODUCT('6. Patients'!CL$10:CL$107,OFFSET('6. Patients'!$GH$9,1,MATCH($D77,'6. Patients'!$GI$9:$IF$9,0),ROWS('6. Patients'!DY$10:DY$107))),0)+
IFERROR(SUMPRODUCT('6. Patients'!CL$10:CL$107,OFFSET('6. Patients'!$IG$9,1,MATCH($D77,'6. Patients'!$IH$9:$JA$9,0),ROWS('6. Patients'!DY$10:DY$107))),0),
IFERROR(SUMPRODUCT('6. Patients'!CL$10:CL$107,OFFSET('6. Patients'!$JB$9,1,MATCH($D77,'6. Patients'!$JC$9:$KZ$9,0),ROWS('6. Patients'!DY$10:DY$107))),0)+
IFERROR(SUMPRODUCT('6. Patients'!CL$10:CL$107,OFFSET('6. Patients'!$LA$9,1,MATCH($D77,'6. Patients'!$LB$9:$LU$9,0),ROWS('6. Patients'!DY$10:DY$107))),0)+
IFERROR(SUMPRODUCT('6. Patients'!CL$10:CL$107,OFFSET('6. Patients'!$LV$9,1,MATCH($D77,'6. Patients'!$LW$9:$NT$9,0),ROWS('6. Patients'!DY$10:DY$107))),0)+
IFERROR(SUMPRODUCT('6. Patients'!CL$10:CL$107,OFFSET('6. Patients'!$NU$9,1,MATCH($D77,'6. Patients'!$NV$9:$OO$9,0),ROWS('6. Patients'!DY$10:DY$107))),0),
IFERROR(SUMPRODUCT('6. Patients'!CL$10:CL$107,OFFSET('6. Patients'!$OP$9,1,MATCH($D77,'6. Patients'!$OQ$9:$QN$9,0),ROWS('6. Patients'!DY$10:DY$107))),0)+
IFERROR(SUMPRODUCT('6. Patients'!CL$10:CL$107,OFFSET('6. Patients'!$QO$9,1,MATCH($D77,'6. Patients'!$QP$9:$RI$9,0),ROWS('6. Patients'!DY$10:DY$107))),0)+
IFERROR(SUMPRODUCT('6. Patients'!CL$10:CL$107,OFFSET('6. Patients'!$RJ$9,1,MATCH($D77,'6. Patients'!$RK$9:$TH$9,0),ROWS('6. Patients'!DY$10:DY$107))),0)+
IFERROR(SUMPRODUCT('6. Patients'!CL$10:CL$107,OFFSET('6. Patients'!$TI$9,1,MATCH($D77,'6. Patients'!$TJ$9:$UC$9,0),ROWS('6. Patients'!DY$10:DY$107))),0))+
IFERROR(VLOOKUP($D77,$H$116:$L$146,COLUMNS($H$115:$J$115)-1+S$7,0)*$E77*$F77*'1. General Inputs'!$J$25,0),0),0)</f>
        <v>0</v>
      </c>
      <c r="T77" s="775">
        <f ca="1">ROUNDUP(IFERROR($F77*$E77*CHOOSE(T$7,
IFERROR(SUMPRODUCT('6. Patients'!CM$10:CM$107,OFFSET('6. Patients'!$DN$9,1,MATCH($D77,'6. Patients'!$DO$9:$FL$9,0),ROWS('6. Patients'!DZ$10:DZ$107))),0)+
IFERROR(SUMPRODUCT('6. Patients'!CM$10:CM$107,OFFSET('6. Patients'!$FM$9,1,MATCH($D77,'6. Patients'!$FN$9:$GG$9,0),ROWS('6. Patients'!DZ$10:DZ$107))),0)+
IFERROR(SUMPRODUCT('6. Patients'!CM$10:CM$107,OFFSET('6. Patients'!$GH$9,1,MATCH($D77,'6. Patients'!$GI$9:$IF$9,0),ROWS('6. Patients'!DZ$10:DZ$107))),0)+
IFERROR(SUMPRODUCT('6. Patients'!CM$10:CM$107,OFFSET('6. Patients'!$IG$9,1,MATCH($D77,'6. Patients'!$IH$9:$JA$9,0),ROWS('6. Patients'!DZ$10:DZ$107))),0),
IFERROR(SUMPRODUCT('6. Patients'!CM$10:CM$107,OFFSET('6. Patients'!$JB$9,1,MATCH($D77,'6. Patients'!$JC$9:$KZ$9,0),ROWS('6. Patients'!DZ$10:DZ$107))),0)+
IFERROR(SUMPRODUCT('6. Patients'!CM$10:CM$107,OFFSET('6. Patients'!$LA$9,1,MATCH($D77,'6. Patients'!$LB$9:$LU$9,0),ROWS('6. Patients'!DZ$10:DZ$107))),0)+
IFERROR(SUMPRODUCT('6. Patients'!CM$10:CM$107,OFFSET('6. Patients'!$LV$9,1,MATCH($D77,'6. Patients'!$LW$9:$NT$9,0),ROWS('6. Patients'!DZ$10:DZ$107))),0)+
IFERROR(SUMPRODUCT('6. Patients'!CM$10:CM$107,OFFSET('6. Patients'!$NU$9,1,MATCH($D77,'6. Patients'!$NV$9:$OO$9,0),ROWS('6. Patients'!DZ$10:DZ$107))),0),
IFERROR(SUMPRODUCT('6. Patients'!CM$10:CM$107,OFFSET('6. Patients'!$OP$9,1,MATCH($D77,'6. Patients'!$OQ$9:$QN$9,0),ROWS('6. Patients'!DZ$10:DZ$107))),0)+
IFERROR(SUMPRODUCT('6. Patients'!CM$10:CM$107,OFFSET('6. Patients'!$QO$9,1,MATCH($D77,'6. Patients'!$QP$9:$RI$9,0),ROWS('6. Patients'!DZ$10:DZ$107))),0)+
IFERROR(SUMPRODUCT('6. Patients'!CM$10:CM$107,OFFSET('6. Patients'!$RJ$9,1,MATCH($D77,'6. Patients'!$RK$9:$TH$9,0),ROWS('6. Patients'!DZ$10:DZ$107))),0)+
IFERROR(SUMPRODUCT('6. Patients'!CM$10:CM$107,OFFSET('6. Patients'!$TI$9,1,MATCH($D77,'6. Patients'!$TJ$9:$UC$9,0),ROWS('6. Patients'!DZ$10:DZ$107))),0))+
IFERROR(VLOOKUP($D77,$H$116:$L$146,COLUMNS($H$115:$J$115)-1+T$7,0)*$E77*$F77*'1. General Inputs'!$J$25,0),0),0)</f>
        <v>0</v>
      </c>
      <c r="U77" s="775">
        <f ca="1">ROUNDUP(IFERROR($F77*$E77*CHOOSE(U$7,
IFERROR(SUMPRODUCT('6. Patients'!CN$10:CN$107,OFFSET('6. Patients'!$DN$9,1,MATCH($D77,'6. Patients'!$DO$9:$FL$9,0),ROWS('6. Patients'!EA$10:EA$107))),0)+
IFERROR(SUMPRODUCT('6. Patients'!CN$10:CN$107,OFFSET('6. Patients'!$FM$9,1,MATCH($D77,'6. Patients'!$FN$9:$GG$9,0),ROWS('6. Patients'!EA$10:EA$107))),0)+
IFERROR(SUMPRODUCT('6. Patients'!CN$10:CN$107,OFFSET('6. Patients'!$GH$9,1,MATCH($D77,'6. Patients'!$GI$9:$IF$9,0),ROWS('6. Patients'!EA$10:EA$107))),0)+
IFERROR(SUMPRODUCT('6. Patients'!CN$10:CN$107,OFFSET('6. Patients'!$IG$9,1,MATCH($D77,'6. Patients'!$IH$9:$JA$9,0),ROWS('6. Patients'!EA$10:EA$107))),0),
IFERROR(SUMPRODUCT('6. Patients'!CN$10:CN$107,OFFSET('6. Patients'!$JB$9,1,MATCH($D77,'6. Patients'!$JC$9:$KZ$9,0),ROWS('6. Patients'!EA$10:EA$107))),0)+
IFERROR(SUMPRODUCT('6. Patients'!CN$10:CN$107,OFFSET('6. Patients'!$LA$9,1,MATCH($D77,'6. Patients'!$LB$9:$LU$9,0),ROWS('6. Patients'!EA$10:EA$107))),0)+
IFERROR(SUMPRODUCT('6. Patients'!CN$10:CN$107,OFFSET('6. Patients'!$LV$9,1,MATCH($D77,'6. Patients'!$LW$9:$NT$9,0),ROWS('6. Patients'!EA$10:EA$107))),0)+
IFERROR(SUMPRODUCT('6. Patients'!CN$10:CN$107,OFFSET('6. Patients'!$NU$9,1,MATCH($D77,'6. Patients'!$NV$9:$OO$9,0),ROWS('6. Patients'!EA$10:EA$107))),0),
IFERROR(SUMPRODUCT('6. Patients'!CN$10:CN$107,OFFSET('6. Patients'!$OP$9,1,MATCH($D77,'6. Patients'!$OQ$9:$QN$9,0),ROWS('6. Patients'!EA$10:EA$107))),0)+
IFERROR(SUMPRODUCT('6. Patients'!CN$10:CN$107,OFFSET('6. Patients'!$QO$9,1,MATCH($D77,'6. Patients'!$QP$9:$RI$9,0),ROWS('6. Patients'!EA$10:EA$107))),0)+
IFERROR(SUMPRODUCT('6. Patients'!CN$10:CN$107,OFFSET('6. Patients'!$RJ$9,1,MATCH($D77,'6. Patients'!$RK$9:$TH$9,0),ROWS('6. Patients'!EA$10:EA$107))),0)+
IFERROR(SUMPRODUCT('6. Patients'!CN$10:CN$107,OFFSET('6. Patients'!$TI$9,1,MATCH($D77,'6. Patients'!$TJ$9:$UC$9,0),ROWS('6. Patients'!EA$10:EA$107))),0))+
IFERROR(VLOOKUP($D77,$H$116:$L$146,COLUMNS($H$115:$J$115)-1+U$7,0)*$E77*$F77*'1. General Inputs'!$J$25,0),0),0)</f>
        <v>0</v>
      </c>
      <c r="V77" s="775">
        <f ca="1">ROUNDUP(IFERROR($F77*$E77*CHOOSE(V$7,
IFERROR(SUMPRODUCT('6. Patients'!CO$10:CO$107,OFFSET('6. Patients'!$DN$9,1,MATCH($D77,'6. Patients'!$DO$9:$FL$9,0),ROWS('6. Patients'!EB$10:EB$107))),0)+
IFERROR(SUMPRODUCT('6. Patients'!CO$10:CO$107,OFFSET('6. Patients'!$FM$9,1,MATCH($D77,'6. Patients'!$FN$9:$GG$9,0),ROWS('6. Patients'!EB$10:EB$107))),0)+
IFERROR(SUMPRODUCT('6. Patients'!CO$10:CO$107,OFFSET('6. Patients'!$GH$9,1,MATCH($D77,'6. Patients'!$GI$9:$IF$9,0),ROWS('6. Patients'!EB$10:EB$107))),0)+
IFERROR(SUMPRODUCT('6. Patients'!CO$10:CO$107,OFFSET('6. Patients'!$IG$9,1,MATCH($D77,'6. Patients'!$IH$9:$JA$9,0),ROWS('6. Patients'!EB$10:EB$107))),0),
IFERROR(SUMPRODUCT('6. Patients'!CO$10:CO$107,OFFSET('6. Patients'!$JB$9,1,MATCH($D77,'6. Patients'!$JC$9:$KZ$9,0),ROWS('6. Patients'!EB$10:EB$107))),0)+
IFERROR(SUMPRODUCT('6. Patients'!CO$10:CO$107,OFFSET('6. Patients'!$LA$9,1,MATCH($D77,'6. Patients'!$LB$9:$LU$9,0),ROWS('6. Patients'!EB$10:EB$107))),0)+
IFERROR(SUMPRODUCT('6. Patients'!CO$10:CO$107,OFFSET('6. Patients'!$LV$9,1,MATCH($D77,'6. Patients'!$LW$9:$NT$9,0),ROWS('6. Patients'!EB$10:EB$107))),0)+
IFERROR(SUMPRODUCT('6. Patients'!CO$10:CO$107,OFFSET('6. Patients'!$NU$9,1,MATCH($D77,'6. Patients'!$NV$9:$OO$9,0),ROWS('6. Patients'!EB$10:EB$107))),0),
IFERROR(SUMPRODUCT('6. Patients'!CO$10:CO$107,OFFSET('6. Patients'!$OP$9,1,MATCH($D77,'6. Patients'!$OQ$9:$QN$9,0),ROWS('6. Patients'!EB$10:EB$107))),0)+
IFERROR(SUMPRODUCT('6. Patients'!CO$10:CO$107,OFFSET('6. Patients'!$QO$9,1,MATCH($D77,'6. Patients'!$QP$9:$RI$9,0),ROWS('6. Patients'!EB$10:EB$107))),0)+
IFERROR(SUMPRODUCT('6. Patients'!CO$10:CO$107,OFFSET('6. Patients'!$RJ$9,1,MATCH($D77,'6. Patients'!$RK$9:$TH$9,0),ROWS('6. Patients'!EB$10:EB$107))),0)+
IFERROR(SUMPRODUCT('6. Patients'!CO$10:CO$107,OFFSET('6. Patients'!$TI$9,1,MATCH($D77,'6. Patients'!$TJ$9:$UC$9,0),ROWS('6. Patients'!EB$10:EB$107))),0))+
IFERROR(VLOOKUP($D77,$H$116:$L$146,COLUMNS($H$115:$J$115)-1+V$7,0)*$E77*$F77*'1. General Inputs'!$J$25,0),0),0)</f>
        <v>0</v>
      </c>
      <c r="W77" s="775">
        <f ca="1">ROUNDUP(IFERROR($F77*$E77*CHOOSE(W$7,
IFERROR(SUMPRODUCT('6. Patients'!CP$10:CP$107,OFFSET('6. Patients'!$DN$9,1,MATCH($D77,'6. Patients'!$DO$9:$FL$9,0),ROWS('6. Patients'!EC$10:EC$107))),0)+
IFERROR(SUMPRODUCT('6. Patients'!CP$10:CP$107,OFFSET('6. Patients'!$FM$9,1,MATCH($D77,'6. Patients'!$FN$9:$GG$9,0),ROWS('6. Patients'!EC$10:EC$107))),0)+
IFERROR(SUMPRODUCT('6. Patients'!CP$10:CP$107,OFFSET('6. Patients'!$GH$9,1,MATCH($D77,'6. Patients'!$GI$9:$IF$9,0),ROWS('6. Patients'!EC$10:EC$107))),0)+
IFERROR(SUMPRODUCT('6. Patients'!CP$10:CP$107,OFFSET('6. Patients'!$IG$9,1,MATCH($D77,'6. Patients'!$IH$9:$JA$9,0),ROWS('6. Patients'!EC$10:EC$107))),0),
IFERROR(SUMPRODUCT('6. Patients'!CP$10:CP$107,OFFSET('6. Patients'!$JB$9,1,MATCH($D77,'6. Patients'!$JC$9:$KZ$9,0),ROWS('6. Patients'!EC$10:EC$107))),0)+
IFERROR(SUMPRODUCT('6. Patients'!CP$10:CP$107,OFFSET('6. Patients'!$LA$9,1,MATCH($D77,'6. Patients'!$LB$9:$LU$9,0),ROWS('6. Patients'!EC$10:EC$107))),0)+
IFERROR(SUMPRODUCT('6. Patients'!CP$10:CP$107,OFFSET('6. Patients'!$LV$9,1,MATCH($D77,'6. Patients'!$LW$9:$NT$9,0),ROWS('6. Patients'!EC$10:EC$107))),0)+
IFERROR(SUMPRODUCT('6. Patients'!CP$10:CP$107,OFFSET('6. Patients'!$NU$9,1,MATCH($D77,'6. Patients'!$NV$9:$OO$9,0),ROWS('6. Patients'!EC$10:EC$107))),0),
IFERROR(SUMPRODUCT('6. Patients'!CP$10:CP$107,OFFSET('6. Patients'!$OP$9,1,MATCH($D77,'6. Patients'!$OQ$9:$QN$9,0),ROWS('6. Patients'!EC$10:EC$107))),0)+
IFERROR(SUMPRODUCT('6. Patients'!CP$10:CP$107,OFFSET('6. Patients'!$QO$9,1,MATCH($D77,'6. Patients'!$QP$9:$RI$9,0),ROWS('6. Patients'!EC$10:EC$107))),0)+
IFERROR(SUMPRODUCT('6. Patients'!CP$10:CP$107,OFFSET('6. Patients'!$RJ$9,1,MATCH($D77,'6. Patients'!$RK$9:$TH$9,0),ROWS('6. Patients'!EC$10:EC$107))),0)+
IFERROR(SUMPRODUCT('6. Patients'!CP$10:CP$107,OFFSET('6. Patients'!$TI$9,1,MATCH($D77,'6. Patients'!$TJ$9:$UC$9,0),ROWS('6. Patients'!EC$10:EC$107))),0))+
IFERROR(VLOOKUP($D77,$H$116:$L$146,COLUMNS($H$115:$J$115)-1+W$7,0)*$E77*$F77*'1. General Inputs'!$J$25,0),0),0)</f>
        <v>0</v>
      </c>
      <c r="X77" s="775">
        <f ca="1">ROUNDUP(IFERROR($F77*$E77*CHOOSE(X$7,
IFERROR(SUMPRODUCT('6. Patients'!CQ$10:CQ$107,OFFSET('6. Patients'!$DN$9,1,MATCH($D77,'6. Patients'!$DO$9:$FL$9,0),ROWS('6. Patients'!ED$10:ED$107))),0)+
IFERROR(SUMPRODUCT('6. Patients'!CQ$10:CQ$107,OFFSET('6. Patients'!$FM$9,1,MATCH($D77,'6. Patients'!$FN$9:$GG$9,0),ROWS('6. Patients'!ED$10:ED$107))),0)+
IFERROR(SUMPRODUCT('6. Patients'!CQ$10:CQ$107,OFFSET('6. Patients'!$GH$9,1,MATCH($D77,'6. Patients'!$GI$9:$IF$9,0),ROWS('6. Patients'!ED$10:ED$107))),0)+
IFERROR(SUMPRODUCT('6. Patients'!CQ$10:CQ$107,OFFSET('6. Patients'!$IG$9,1,MATCH($D77,'6. Patients'!$IH$9:$JA$9,0),ROWS('6. Patients'!ED$10:ED$107))),0),
IFERROR(SUMPRODUCT('6. Patients'!CQ$10:CQ$107,OFFSET('6. Patients'!$JB$9,1,MATCH($D77,'6. Patients'!$JC$9:$KZ$9,0),ROWS('6. Patients'!ED$10:ED$107))),0)+
IFERROR(SUMPRODUCT('6. Patients'!CQ$10:CQ$107,OFFSET('6. Patients'!$LA$9,1,MATCH($D77,'6. Patients'!$LB$9:$LU$9,0),ROWS('6. Patients'!ED$10:ED$107))),0)+
IFERROR(SUMPRODUCT('6. Patients'!CQ$10:CQ$107,OFFSET('6. Patients'!$LV$9,1,MATCH($D77,'6. Patients'!$LW$9:$NT$9,0),ROWS('6. Patients'!ED$10:ED$107))),0)+
IFERROR(SUMPRODUCT('6. Patients'!CQ$10:CQ$107,OFFSET('6. Patients'!$NU$9,1,MATCH($D77,'6. Patients'!$NV$9:$OO$9,0),ROWS('6. Patients'!ED$10:ED$107))),0),
IFERROR(SUMPRODUCT('6. Patients'!CQ$10:CQ$107,OFFSET('6. Patients'!$OP$9,1,MATCH($D77,'6. Patients'!$OQ$9:$QN$9,0),ROWS('6. Patients'!ED$10:ED$107))),0)+
IFERROR(SUMPRODUCT('6. Patients'!CQ$10:CQ$107,OFFSET('6. Patients'!$QO$9,1,MATCH($D77,'6. Patients'!$QP$9:$RI$9,0),ROWS('6. Patients'!ED$10:ED$107))),0)+
IFERROR(SUMPRODUCT('6. Patients'!CQ$10:CQ$107,OFFSET('6. Patients'!$RJ$9,1,MATCH($D77,'6. Patients'!$RK$9:$TH$9,0),ROWS('6. Patients'!ED$10:ED$107))),0)+
IFERROR(SUMPRODUCT('6. Patients'!CQ$10:CQ$107,OFFSET('6. Patients'!$TI$9,1,MATCH($D77,'6. Patients'!$TJ$9:$UC$9,0),ROWS('6. Patients'!ED$10:ED$107))),0))+
IFERROR(VLOOKUP($D77,$H$116:$L$146,COLUMNS($H$115:$J$115)-1+X$7,0)*$E77*$F77*'1. General Inputs'!$J$25,0),0),0)</f>
        <v>0</v>
      </c>
      <c r="Y77" s="775">
        <f ca="1">ROUNDUP(IFERROR($F77*$E77*CHOOSE(Y$7,
IFERROR(SUMPRODUCT('6. Patients'!CR$10:CR$107,OFFSET('6. Patients'!$DN$9,1,MATCH($D77,'6. Patients'!$DO$9:$FL$9,0),ROWS('6. Patients'!EE$10:EE$107))),0)+
IFERROR(SUMPRODUCT('6. Patients'!CR$10:CR$107,OFFSET('6. Patients'!$FM$9,1,MATCH($D77,'6. Patients'!$FN$9:$GG$9,0),ROWS('6. Patients'!EE$10:EE$107))),0)+
IFERROR(SUMPRODUCT('6. Patients'!CR$10:CR$107,OFFSET('6. Patients'!$GH$9,1,MATCH($D77,'6. Patients'!$GI$9:$IF$9,0),ROWS('6. Patients'!EE$10:EE$107))),0)+
IFERROR(SUMPRODUCT('6. Patients'!CR$10:CR$107,OFFSET('6. Patients'!$IG$9,1,MATCH($D77,'6. Patients'!$IH$9:$JA$9,0),ROWS('6. Patients'!EE$10:EE$107))),0),
IFERROR(SUMPRODUCT('6. Patients'!CR$10:CR$107,OFFSET('6. Patients'!$JB$9,1,MATCH($D77,'6. Patients'!$JC$9:$KZ$9,0),ROWS('6. Patients'!EE$10:EE$107))),0)+
IFERROR(SUMPRODUCT('6. Patients'!CR$10:CR$107,OFFSET('6. Patients'!$LA$9,1,MATCH($D77,'6. Patients'!$LB$9:$LU$9,0),ROWS('6. Patients'!EE$10:EE$107))),0)+
IFERROR(SUMPRODUCT('6. Patients'!CR$10:CR$107,OFFSET('6. Patients'!$LV$9,1,MATCH($D77,'6. Patients'!$LW$9:$NT$9,0),ROWS('6. Patients'!EE$10:EE$107))),0)+
IFERROR(SUMPRODUCT('6. Patients'!CR$10:CR$107,OFFSET('6. Patients'!$NU$9,1,MATCH($D77,'6. Patients'!$NV$9:$OO$9,0),ROWS('6. Patients'!EE$10:EE$107))),0),
IFERROR(SUMPRODUCT('6. Patients'!CR$10:CR$107,OFFSET('6. Patients'!$OP$9,1,MATCH($D77,'6. Patients'!$OQ$9:$QN$9,0),ROWS('6. Patients'!EE$10:EE$107))),0)+
IFERROR(SUMPRODUCT('6. Patients'!CR$10:CR$107,OFFSET('6. Patients'!$QO$9,1,MATCH($D77,'6. Patients'!$QP$9:$RI$9,0),ROWS('6. Patients'!EE$10:EE$107))),0)+
IFERROR(SUMPRODUCT('6. Patients'!CR$10:CR$107,OFFSET('6. Patients'!$RJ$9,1,MATCH($D77,'6. Patients'!$RK$9:$TH$9,0),ROWS('6. Patients'!EE$10:EE$107))),0)+
IFERROR(SUMPRODUCT('6. Patients'!CR$10:CR$107,OFFSET('6. Patients'!$TI$9,1,MATCH($D77,'6. Patients'!$TJ$9:$UC$9,0),ROWS('6. Patients'!EE$10:EE$107))),0))+
IFERROR(VLOOKUP($D77,$H$116:$L$146,COLUMNS($H$115:$J$115)-1+Y$7,0)*$E77*$F77*'1. General Inputs'!$J$25,0),0),0)</f>
        <v>0</v>
      </c>
      <c r="Z77" s="775">
        <f ca="1">ROUNDUP(IFERROR($F77*$E77*CHOOSE(Z$7,
IFERROR(SUMPRODUCT('6. Patients'!CS$10:CS$107,OFFSET('6. Patients'!$DN$9,1,MATCH($D77,'6. Patients'!$DO$9:$FL$9,0),ROWS('6. Patients'!EF$10:EF$107))),0)+
IFERROR(SUMPRODUCT('6. Patients'!CS$10:CS$107,OFFSET('6. Patients'!$FM$9,1,MATCH($D77,'6. Patients'!$FN$9:$GG$9,0),ROWS('6. Patients'!EF$10:EF$107))),0)+
IFERROR(SUMPRODUCT('6. Patients'!CS$10:CS$107,OFFSET('6. Patients'!$GH$9,1,MATCH($D77,'6. Patients'!$GI$9:$IF$9,0),ROWS('6. Patients'!EF$10:EF$107))),0)+
IFERROR(SUMPRODUCT('6. Patients'!CS$10:CS$107,OFFSET('6. Patients'!$IG$9,1,MATCH($D77,'6. Patients'!$IH$9:$JA$9,0),ROWS('6. Patients'!EF$10:EF$107))),0),
IFERROR(SUMPRODUCT('6. Patients'!CS$10:CS$107,OFFSET('6. Patients'!$JB$9,1,MATCH($D77,'6. Patients'!$JC$9:$KZ$9,0),ROWS('6. Patients'!EF$10:EF$107))),0)+
IFERROR(SUMPRODUCT('6. Patients'!CS$10:CS$107,OFFSET('6. Patients'!$LA$9,1,MATCH($D77,'6. Patients'!$LB$9:$LU$9,0),ROWS('6. Patients'!EF$10:EF$107))),0)+
IFERROR(SUMPRODUCT('6. Patients'!CS$10:CS$107,OFFSET('6. Patients'!$LV$9,1,MATCH($D77,'6. Patients'!$LW$9:$NT$9,0),ROWS('6. Patients'!EF$10:EF$107))),0)+
IFERROR(SUMPRODUCT('6. Patients'!CS$10:CS$107,OFFSET('6. Patients'!$NU$9,1,MATCH($D77,'6. Patients'!$NV$9:$OO$9,0),ROWS('6. Patients'!EF$10:EF$107))),0),
IFERROR(SUMPRODUCT('6. Patients'!CS$10:CS$107,OFFSET('6. Patients'!$OP$9,1,MATCH($D77,'6. Patients'!$OQ$9:$QN$9,0),ROWS('6. Patients'!EF$10:EF$107))),0)+
IFERROR(SUMPRODUCT('6. Patients'!CS$10:CS$107,OFFSET('6. Patients'!$QO$9,1,MATCH($D77,'6. Patients'!$QP$9:$RI$9,0),ROWS('6. Patients'!EF$10:EF$107))),0)+
IFERROR(SUMPRODUCT('6. Patients'!CS$10:CS$107,OFFSET('6. Patients'!$RJ$9,1,MATCH($D77,'6. Patients'!$RK$9:$TH$9,0),ROWS('6. Patients'!EF$10:EF$107))),0)+
IFERROR(SUMPRODUCT('6. Patients'!CS$10:CS$107,OFFSET('6. Patients'!$TI$9,1,MATCH($D77,'6. Patients'!$TJ$9:$UC$9,0),ROWS('6. Patients'!EF$10:EF$107))),0))+
IFERROR(VLOOKUP($D77,$H$116:$L$146,COLUMNS($H$115:$J$115)-1+Z$7,0)*$E77*$F77*'1. General Inputs'!$J$25,0),0),0)</f>
        <v>0</v>
      </c>
      <c r="AA77" s="775">
        <f ca="1">ROUNDUP(IFERROR($F77*$E77*CHOOSE(AA$7,
IFERROR(SUMPRODUCT('6. Patients'!CT$10:CT$107,OFFSET('6. Patients'!$DN$9,1,MATCH($D77,'6. Patients'!$DO$9:$FL$9,0),ROWS('6. Patients'!EG$10:EG$107))),0)+
IFERROR(SUMPRODUCT('6. Patients'!CT$10:CT$107,OFFSET('6. Patients'!$FM$9,1,MATCH($D77,'6. Patients'!$FN$9:$GG$9,0),ROWS('6. Patients'!EG$10:EG$107))),0)+
IFERROR(SUMPRODUCT('6. Patients'!CT$10:CT$107,OFFSET('6. Patients'!$GH$9,1,MATCH($D77,'6. Patients'!$GI$9:$IF$9,0),ROWS('6. Patients'!EG$10:EG$107))),0)+
IFERROR(SUMPRODUCT('6. Patients'!CT$10:CT$107,OFFSET('6. Patients'!$IG$9,1,MATCH($D77,'6. Patients'!$IH$9:$JA$9,0),ROWS('6. Patients'!EG$10:EG$107))),0),
IFERROR(SUMPRODUCT('6. Patients'!CT$10:CT$107,OFFSET('6. Patients'!$JB$9,1,MATCH($D77,'6. Patients'!$JC$9:$KZ$9,0),ROWS('6. Patients'!EG$10:EG$107))),0)+
IFERROR(SUMPRODUCT('6. Patients'!CT$10:CT$107,OFFSET('6. Patients'!$LA$9,1,MATCH($D77,'6. Patients'!$LB$9:$LU$9,0),ROWS('6. Patients'!EG$10:EG$107))),0)+
IFERROR(SUMPRODUCT('6. Patients'!CT$10:CT$107,OFFSET('6. Patients'!$LV$9,1,MATCH($D77,'6. Patients'!$LW$9:$NT$9,0),ROWS('6. Patients'!EG$10:EG$107))),0)+
IFERROR(SUMPRODUCT('6. Patients'!CT$10:CT$107,OFFSET('6. Patients'!$NU$9,1,MATCH($D77,'6. Patients'!$NV$9:$OO$9,0),ROWS('6. Patients'!EG$10:EG$107))),0),
IFERROR(SUMPRODUCT('6. Patients'!CT$10:CT$107,OFFSET('6. Patients'!$OP$9,1,MATCH($D77,'6. Patients'!$OQ$9:$QN$9,0),ROWS('6. Patients'!EG$10:EG$107))),0)+
IFERROR(SUMPRODUCT('6. Patients'!CT$10:CT$107,OFFSET('6. Patients'!$QO$9,1,MATCH($D77,'6. Patients'!$QP$9:$RI$9,0),ROWS('6. Patients'!EG$10:EG$107))),0)+
IFERROR(SUMPRODUCT('6. Patients'!CT$10:CT$107,OFFSET('6. Patients'!$RJ$9,1,MATCH($D77,'6. Patients'!$RK$9:$TH$9,0),ROWS('6. Patients'!EG$10:EG$107))),0)+
IFERROR(SUMPRODUCT('6. Patients'!CT$10:CT$107,OFFSET('6. Patients'!$TI$9,1,MATCH($D77,'6. Patients'!$TJ$9:$UC$9,0),ROWS('6. Patients'!EG$10:EG$107))),0))+
IFERROR(VLOOKUP($D77,$H$116:$L$146,COLUMNS($H$115:$J$115)-1+AA$7,0)*$E77*$F77*'1. General Inputs'!$J$25,0),0),0)</f>
        <v>0</v>
      </c>
      <c r="AB77" s="775">
        <f ca="1">ROUNDUP(IFERROR($F77*$E77*CHOOSE(AB$7,
IFERROR(SUMPRODUCT('6. Patients'!CU$10:CU$107,OFFSET('6. Patients'!$DN$9,1,MATCH($D77,'6. Patients'!$DO$9:$FL$9,0),ROWS('6. Patients'!EH$10:EH$107))),0)+
IFERROR(SUMPRODUCT('6. Patients'!CU$10:CU$107,OFFSET('6. Patients'!$FM$9,1,MATCH($D77,'6. Patients'!$FN$9:$GG$9,0),ROWS('6. Patients'!EH$10:EH$107))),0)+
IFERROR(SUMPRODUCT('6. Patients'!CU$10:CU$107,OFFSET('6. Patients'!$GH$9,1,MATCH($D77,'6. Patients'!$GI$9:$IF$9,0),ROWS('6. Patients'!EH$10:EH$107))),0)+
IFERROR(SUMPRODUCT('6. Patients'!CU$10:CU$107,OFFSET('6. Patients'!$IG$9,1,MATCH($D77,'6. Patients'!$IH$9:$JA$9,0),ROWS('6. Patients'!EH$10:EH$107))),0),
IFERROR(SUMPRODUCT('6. Patients'!CU$10:CU$107,OFFSET('6. Patients'!$JB$9,1,MATCH($D77,'6. Patients'!$JC$9:$KZ$9,0),ROWS('6. Patients'!EH$10:EH$107))),0)+
IFERROR(SUMPRODUCT('6. Patients'!CU$10:CU$107,OFFSET('6. Patients'!$LA$9,1,MATCH($D77,'6. Patients'!$LB$9:$LU$9,0),ROWS('6. Patients'!EH$10:EH$107))),0)+
IFERROR(SUMPRODUCT('6. Patients'!CU$10:CU$107,OFFSET('6. Patients'!$LV$9,1,MATCH($D77,'6. Patients'!$LW$9:$NT$9,0),ROWS('6. Patients'!EH$10:EH$107))),0)+
IFERROR(SUMPRODUCT('6. Patients'!CU$10:CU$107,OFFSET('6. Patients'!$NU$9,1,MATCH($D77,'6. Patients'!$NV$9:$OO$9,0),ROWS('6. Patients'!EH$10:EH$107))),0),
IFERROR(SUMPRODUCT('6. Patients'!CU$10:CU$107,OFFSET('6. Patients'!$OP$9,1,MATCH($D77,'6. Patients'!$OQ$9:$QN$9,0),ROWS('6. Patients'!EH$10:EH$107))),0)+
IFERROR(SUMPRODUCT('6. Patients'!CU$10:CU$107,OFFSET('6. Patients'!$QO$9,1,MATCH($D77,'6. Patients'!$QP$9:$RI$9,0),ROWS('6. Patients'!EH$10:EH$107))),0)+
IFERROR(SUMPRODUCT('6. Patients'!CU$10:CU$107,OFFSET('6. Patients'!$RJ$9,1,MATCH($D77,'6. Patients'!$RK$9:$TH$9,0),ROWS('6. Patients'!EH$10:EH$107))),0)+
IFERROR(SUMPRODUCT('6. Patients'!CU$10:CU$107,OFFSET('6. Patients'!$TI$9,1,MATCH($D77,'6. Patients'!$TJ$9:$UC$9,0),ROWS('6. Patients'!EH$10:EH$107))),0))+
IFERROR(VLOOKUP($D77,$H$116:$L$146,COLUMNS($H$115:$J$115)-1+AB$7,0)*$E77*$F77*'1. General Inputs'!$J$25,0),0),0)</f>
        <v>0</v>
      </c>
      <c r="AC77" s="775">
        <f ca="1">ROUNDUP(IFERROR($F77*$E77*CHOOSE(AC$7,
IFERROR(SUMPRODUCT('6. Patients'!CV$10:CV$107,OFFSET('6. Patients'!$DN$9,1,MATCH($D77,'6. Patients'!$DO$9:$FL$9,0),ROWS('6. Patients'!EI$10:EI$107))),0)+
IFERROR(SUMPRODUCT('6. Patients'!CV$10:CV$107,OFFSET('6. Patients'!$FM$9,1,MATCH($D77,'6. Patients'!$FN$9:$GG$9,0),ROWS('6. Patients'!EI$10:EI$107))),0)+
IFERROR(SUMPRODUCT('6. Patients'!CV$10:CV$107,OFFSET('6. Patients'!$GH$9,1,MATCH($D77,'6. Patients'!$GI$9:$IF$9,0),ROWS('6. Patients'!EI$10:EI$107))),0)+
IFERROR(SUMPRODUCT('6. Patients'!CV$10:CV$107,OFFSET('6. Patients'!$IG$9,1,MATCH($D77,'6. Patients'!$IH$9:$JA$9,0),ROWS('6. Patients'!EI$10:EI$107))),0),
IFERROR(SUMPRODUCT('6. Patients'!CV$10:CV$107,OFFSET('6. Patients'!$JB$9,1,MATCH($D77,'6. Patients'!$JC$9:$KZ$9,0),ROWS('6. Patients'!EI$10:EI$107))),0)+
IFERROR(SUMPRODUCT('6. Patients'!CV$10:CV$107,OFFSET('6. Patients'!$LA$9,1,MATCH($D77,'6. Patients'!$LB$9:$LU$9,0),ROWS('6. Patients'!EI$10:EI$107))),0)+
IFERROR(SUMPRODUCT('6. Patients'!CV$10:CV$107,OFFSET('6. Patients'!$LV$9,1,MATCH($D77,'6. Patients'!$LW$9:$NT$9,0),ROWS('6. Patients'!EI$10:EI$107))),0)+
IFERROR(SUMPRODUCT('6. Patients'!CV$10:CV$107,OFFSET('6. Patients'!$NU$9,1,MATCH($D77,'6. Patients'!$NV$9:$OO$9,0),ROWS('6. Patients'!EI$10:EI$107))),0),
IFERROR(SUMPRODUCT('6. Patients'!CV$10:CV$107,OFFSET('6. Patients'!$OP$9,1,MATCH($D77,'6. Patients'!$OQ$9:$QN$9,0),ROWS('6. Patients'!EI$10:EI$107))),0)+
IFERROR(SUMPRODUCT('6. Patients'!CV$10:CV$107,OFFSET('6. Patients'!$QO$9,1,MATCH($D77,'6. Patients'!$QP$9:$RI$9,0),ROWS('6. Patients'!EI$10:EI$107))),0)+
IFERROR(SUMPRODUCT('6. Patients'!CV$10:CV$107,OFFSET('6. Patients'!$RJ$9,1,MATCH($D77,'6. Patients'!$RK$9:$TH$9,0),ROWS('6. Patients'!EI$10:EI$107))),0)+
IFERROR(SUMPRODUCT('6. Patients'!CV$10:CV$107,OFFSET('6. Patients'!$TI$9,1,MATCH($D77,'6. Patients'!$TJ$9:$UC$9,0),ROWS('6. Patients'!EI$10:EI$107))),0))+
IFERROR(VLOOKUP($D77,$H$116:$L$146,COLUMNS($H$115:$J$115)-1+AC$7,0)*$E77*$F77*'1. General Inputs'!$J$25,0),0),0)</f>
        <v>0</v>
      </c>
      <c r="AD77" s="775">
        <f ca="1">ROUNDUP(IFERROR($F77*$E77*CHOOSE(AD$7,
IFERROR(SUMPRODUCT('6. Patients'!CW$10:CW$107,OFFSET('6. Patients'!$DN$9,1,MATCH($D77,'6. Patients'!$DO$9:$FL$9,0),ROWS('6. Patients'!EJ$10:EJ$107))),0)+
IFERROR(SUMPRODUCT('6. Patients'!CW$10:CW$107,OFFSET('6. Patients'!$FM$9,1,MATCH($D77,'6. Patients'!$FN$9:$GG$9,0),ROWS('6. Patients'!EJ$10:EJ$107))),0)+
IFERROR(SUMPRODUCT('6. Patients'!CW$10:CW$107,OFFSET('6. Patients'!$GH$9,1,MATCH($D77,'6. Patients'!$GI$9:$IF$9,0),ROWS('6. Patients'!EJ$10:EJ$107))),0)+
IFERROR(SUMPRODUCT('6. Patients'!CW$10:CW$107,OFFSET('6. Patients'!$IG$9,1,MATCH($D77,'6. Patients'!$IH$9:$JA$9,0),ROWS('6. Patients'!EJ$10:EJ$107))),0),
IFERROR(SUMPRODUCT('6. Patients'!CW$10:CW$107,OFFSET('6. Patients'!$JB$9,1,MATCH($D77,'6. Patients'!$JC$9:$KZ$9,0),ROWS('6. Patients'!EJ$10:EJ$107))),0)+
IFERROR(SUMPRODUCT('6. Patients'!CW$10:CW$107,OFFSET('6. Patients'!$LA$9,1,MATCH($D77,'6. Patients'!$LB$9:$LU$9,0),ROWS('6. Patients'!EJ$10:EJ$107))),0)+
IFERROR(SUMPRODUCT('6. Patients'!CW$10:CW$107,OFFSET('6. Patients'!$LV$9,1,MATCH($D77,'6. Patients'!$LW$9:$NT$9,0),ROWS('6. Patients'!EJ$10:EJ$107))),0)+
IFERROR(SUMPRODUCT('6. Patients'!CW$10:CW$107,OFFSET('6. Patients'!$NU$9,1,MATCH($D77,'6. Patients'!$NV$9:$OO$9,0),ROWS('6. Patients'!EJ$10:EJ$107))),0),
IFERROR(SUMPRODUCT('6. Patients'!CW$10:CW$107,OFFSET('6. Patients'!$OP$9,1,MATCH($D77,'6. Patients'!$OQ$9:$QN$9,0),ROWS('6. Patients'!EJ$10:EJ$107))),0)+
IFERROR(SUMPRODUCT('6. Patients'!CW$10:CW$107,OFFSET('6. Patients'!$QO$9,1,MATCH($D77,'6. Patients'!$QP$9:$RI$9,0),ROWS('6. Patients'!EJ$10:EJ$107))),0)+
IFERROR(SUMPRODUCT('6. Patients'!CW$10:CW$107,OFFSET('6. Patients'!$RJ$9,1,MATCH($D77,'6. Patients'!$RK$9:$TH$9,0),ROWS('6. Patients'!EJ$10:EJ$107))),0)+
IFERROR(SUMPRODUCT('6. Patients'!CW$10:CW$107,OFFSET('6. Patients'!$TI$9,1,MATCH($D77,'6. Patients'!$TJ$9:$UC$9,0),ROWS('6. Patients'!EJ$10:EJ$107))),0))+
IFERROR(VLOOKUP($D77,$H$116:$L$146,COLUMNS($H$115:$J$115)-1+AD$7,0)*$E77*$F77*'1. General Inputs'!$J$25,0),0),0)</f>
        <v>0</v>
      </c>
      <c r="AE77" s="775">
        <f ca="1">ROUNDUP(IFERROR($F77*$E77*CHOOSE(AE$7,
IFERROR(SUMPRODUCT('6. Patients'!CX$10:CX$107,OFFSET('6. Patients'!$DN$9,1,MATCH($D77,'6. Patients'!$DO$9:$FL$9,0),ROWS('6. Patients'!EK$10:EK$107))),0)+
IFERROR(SUMPRODUCT('6. Patients'!CX$10:CX$107,OFFSET('6. Patients'!$FM$9,1,MATCH($D77,'6. Patients'!$FN$9:$GG$9,0),ROWS('6. Patients'!EK$10:EK$107))),0)+
IFERROR(SUMPRODUCT('6. Patients'!CX$10:CX$107,OFFSET('6. Patients'!$GH$9,1,MATCH($D77,'6. Patients'!$GI$9:$IF$9,0),ROWS('6. Patients'!EK$10:EK$107))),0)+
IFERROR(SUMPRODUCT('6. Patients'!CX$10:CX$107,OFFSET('6. Patients'!$IG$9,1,MATCH($D77,'6. Patients'!$IH$9:$JA$9,0),ROWS('6. Patients'!EK$10:EK$107))),0),
IFERROR(SUMPRODUCT('6. Patients'!CX$10:CX$107,OFFSET('6. Patients'!$JB$9,1,MATCH($D77,'6. Patients'!$JC$9:$KZ$9,0),ROWS('6. Patients'!EK$10:EK$107))),0)+
IFERROR(SUMPRODUCT('6. Patients'!CX$10:CX$107,OFFSET('6. Patients'!$LA$9,1,MATCH($D77,'6. Patients'!$LB$9:$LU$9,0),ROWS('6. Patients'!EK$10:EK$107))),0)+
IFERROR(SUMPRODUCT('6. Patients'!CX$10:CX$107,OFFSET('6. Patients'!$LV$9,1,MATCH($D77,'6. Patients'!$LW$9:$NT$9,0),ROWS('6. Patients'!EK$10:EK$107))),0)+
IFERROR(SUMPRODUCT('6. Patients'!CX$10:CX$107,OFFSET('6. Patients'!$NU$9,1,MATCH($D77,'6. Patients'!$NV$9:$OO$9,0),ROWS('6. Patients'!EK$10:EK$107))),0),
IFERROR(SUMPRODUCT('6. Patients'!CX$10:CX$107,OFFSET('6. Patients'!$OP$9,1,MATCH($D77,'6. Patients'!$OQ$9:$QN$9,0),ROWS('6. Patients'!EK$10:EK$107))),0)+
IFERROR(SUMPRODUCT('6. Patients'!CX$10:CX$107,OFFSET('6. Patients'!$QO$9,1,MATCH($D77,'6. Patients'!$QP$9:$RI$9,0),ROWS('6. Patients'!EK$10:EK$107))),0)+
IFERROR(SUMPRODUCT('6. Patients'!CX$10:CX$107,OFFSET('6. Patients'!$RJ$9,1,MATCH($D77,'6. Patients'!$RK$9:$TH$9,0),ROWS('6. Patients'!EK$10:EK$107))),0)+
IFERROR(SUMPRODUCT('6. Patients'!CX$10:CX$107,OFFSET('6. Patients'!$TI$9,1,MATCH($D77,'6. Patients'!$TJ$9:$UC$9,0),ROWS('6. Patients'!EK$10:EK$107))),0))+
IFERROR(VLOOKUP($D77,$H$116:$L$146,COLUMNS($H$115:$J$115)-1+AE$7,0)*$E77*$F77*'1. General Inputs'!$J$25,0),0),0)</f>
        <v>0</v>
      </c>
      <c r="AF77" s="775">
        <f ca="1">ROUNDUP(IFERROR($F77*$E77*CHOOSE(AF$7,
IFERROR(SUMPRODUCT('6. Patients'!CY$10:CY$107,OFFSET('6. Patients'!$DN$9,1,MATCH($D77,'6. Patients'!$DO$9:$FL$9,0),ROWS('6. Patients'!EL$10:EL$107))),0)+
IFERROR(SUMPRODUCT('6. Patients'!CY$10:CY$107,OFFSET('6. Patients'!$FM$9,1,MATCH($D77,'6. Patients'!$FN$9:$GG$9,0),ROWS('6. Patients'!EL$10:EL$107))),0)+
IFERROR(SUMPRODUCT('6. Patients'!CY$10:CY$107,OFFSET('6. Patients'!$GH$9,1,MATCH($D77,'6. Patients'!$GI$9:$IF$9,0),ROWS('6. Patients'!EL$10:EL$107))),0)+
IFERROR(SUMPRODUCT('6. Patients'!CY$10:CY$107,OFFSET('6. Patients'!$IG$9,1,MATCH($D77,'6. Patients'!$IH$9:$JA$9,0),ROWS('6. Patients'!EL$10:EL$107))),0),
IFERROR(SUMPRODUCT('6. Patients'!CY$10:CY$107,OFFSET('6. Patients'!$JB$9,1,MATCH($D77,'6. Patients'!$JC$9:$KZ$9,0),ROWS('6. Patients'!EL$10:EL$107))),0)+
IFERROR(SUMPRODUCT('6. Patients'!CY$10:CY$107,OFFSET('6. Patients'!$LA$9,1,MATCH($D77,'6. Patients'!$LB$9:$LU$9,0),ROWS('6. Patients'!EL$10:EL$107))),0)+
IFERROR(SUMPRODUCT('6. Patients'!CY$10:CY$107,OFFSET('6. Patients'!$LV$9,1,MATCH($D77,'6. Patients'!$LW$9:$NT$9,0),ROWS('6. Patients'!EL$10:EL$107))),0)+
IFERROR(SUMPRODUCT('6. Patients'!CY$10:CY$107,OFFSET('6. Patients'!$NU$9,1,MATCH($D77,'6. Patients'!$NV$9:$OO$9,0),ROWS('6. Patients'!EL$10:EL$107))),0),
IFERROR(SUMPRODUCT('6. Patients'!CY$10:CY$107,OFFSET('6. Patients'!$OP$9,1,MATCH($D77,'6. Patients'!$OQ$9:$QN$9,0),ROWS('6. Patients'!EL$10:EL$107))),0)+
IFERROR(SUMPRODUCT('6. Patients'!CY$10:CY$107,OFFSET('6. Patients'!$QO$9,1,MATCH($D77,'6. Patients'!$QP$9:$RI$9,0),ROWS('6. Patients'!EL$10:EL$107))),0)+
IFERROR(SUMPRODUCT('6. Patients'!CY$10:CY$107,OFFSET('6. Patients'!$RJ$9,1,MATCH($D77,'6. Patients'!$RK$9:$TH$9,0),ROWS('6. Patients'!EL$10:EL$107))),0)+
IFERROR(SUMPRODUCT('6. Patients'!CY$10:CY$107,OFFSET('6. Patients'!$TI$9,1,MATCH($D77,'6. Patients'!$TJ$9:$UC$9,0),ROWS('6. Patients'!EL$10:EL$107))),0))+
IFERROR(VLOOKUP($D77,$H$116:$L$146,COLUMNS($H$115:$J$115)-1+AF$7,0)*$E77*$F77*'1. General Inputs'!$J$25,0),0),0)</f>
        <v>0</v>
      </c>
      <c r="AG77" s="775">
        <f ca="1">ROUNDUP(IFERROR($F77*$E77*CHOOSE(AG$7,
IFERROR(SUMPRODUCT('6. Patients'!CZ$10:CZ$107,OFFSET('6. Patients'!$DN$9,1,MATCH($D77,'6. Patients'!$DO$9:$FL$9,0),ROWS('6. Patients'!EM$10:EM$107))),0)+
IFERROR(SUMPRODUCT('6. Patients'!CZ$10:CZ$107,OFFSET('6. Patients'!$FM$9,1,MATCH($D77,'6. Patients'!$FN$9:$GG$9,0),ROWS('6. Patients'!EM$10:EM$107))),0)+
IFERROR(SUMPRODUCT('6. Patients'!CZ$10:CZ$107,OFFSET('6. Patients'!$GH$9,1,MATCH($D77,'6. Patients'!$GI$9:$IF$9,0),ROWS('6. Patients'!EM$10:EM$107))),0)+
IFERROR(SUMPRODUCT('6. Patients'!CZ$10:CZ$107,OFFSET('6. Patients'!$IG$9,1,MATCH($D77,'6. Patients'!$IH$9:$JA$9,0),ROWS('6. Patients'!EM$10:EM$107))),0),
IFERROR(SUMPRODUCT('6. Patients'!CZ$10:CZ$107,OFFSET('6. Patients'!$JB$9,1,MATCH($D77,'6. Patients'!$JC$9:$KZ$9,0),ROWS('6. Patients'!EM$10:EM$107))),0)+
IFERROR(SUMPRODUCT('6. Patients'!CZ$10:CZ$107,OFFSET('6. Patients'!$LA$9,1,MATCH($D77,'6. Patients'!$LB$9:$LU$9,0),ROWS('6. Patients'!EM$10:EM$107))),0)+
IFERROR(SUMPRODUCT('6. Patients'!CZ$10:CZ$107,OFFSET('6. Patients'!$LV$9,1,MATCH($D77,'6. Patients'!$LW$9:$NT$9,0),ROWS('6. Patients'!EM$10:EM$107))),0)+
IFERROR(SUMPRODUCT('6. Patients'!CZ$10:CZ$107,OFFSET('6. Patients'!$NU$9,1,MATCH($D77,'6. Patients'!$NV$9:$OO$9,0),ROWS('6. Patients'!EM$10:EM$107))),0),
IFERROR(SUMPRODUCT('6. Patients'!CZ$10:CZ$107,OFFSET('6. Patients'!$OP$9,1,MATCH($D77,'6. Patients'!$OQ$9:$QN$9,0),ROWS('6. Patients'!EM$10:EM$107))),0)+
IFERROR(SUMPRODUCT('6. Patients'!CZ$10:CZ$107,OFFSET('6. Patients'!$QO$9,1,MATCH($D77,'6. Patients'!$QP$9:$RI$9,0),ROWS('6. Patients'!EM$10:EM$107))),0)+
IFERROR(SUMPRODUCT('6. Patients'!CZ$10:CZ$107,OFFSET('6. Patients'!$RJ$9,1,MATCH($D77,'6. Patients'!$RK$9:$TH$9,0),ROWS('6. Patients'!EM$10:EM$107))),0)+
IFERROR(SUMPRODUCT('6. Patients'!CZ$10:CZ$107,OFFSET('6. Patients'!$TI$9,1,MATCH($D77,'6. Patients'!$TJ$9:$UC$9,0),ROWS('6. Patients'!EM$10:EM$107))),0))+
IFERROR(VLOOKUP($D77,$H$116:$L$146,COLUMNS($H$115:$J$115)-1+AG$7,0)*$E77*$F77*'1. General Inputs'!$J$25,0),0),0)</f>
        <v>0</v>
      </c>
      <c r="AH77" s="775">
        <f ca="1">ROUNDUP(IFERROR($F77*$E77*CHOOSE(AH$7,
IFERROR(SUMPRODUCT('6. Patients'!DA$10:DA$107,OFFSET('6. Patients'!$DN$9,1,MATCH($D77,'6. Patients'!$DO$9:$FL$9,0),ROWS('6. Patients'!EN$10:EN$107))),0)+
IFERROR(SUMPRODUCT('6. Patients'!DA$10:DA$107,OFFSET('6. Patients'!$FM$9,1,MATCH($D77,'6. Patients'!$FN$9:$GG$9,0),ROWS('6. Patients'!EN$10:EN$107))),0)+
IFERROR(SUMPRODUCT('6. Patients'!DA$10:DA$107,OFFSET('6. Patients'!$GH$9,1,MATCH($D77,'6. Patients'!$GI$9:$IF$9,0),ROWS('6. Patients'!EN$10:EN$107))),0)+
IFERROR(SUMPRODUCT('6. Patients'!DA$10:DA$107,OFFSET('6. Patients'!$IG$9,1,MATCH($D77,'6. Patients'!$IH$9:$JA$9,0),ROWS('6. Patients'!EN$10:EN$107))),0),
IFERROR(SUMPRODUCT('6. Patients'!DA$10:DA$107,OFFSET('6. Patients'!$JB$9,1,MATCH($D77,'6. Patients'!$JC$9:$KZ$9,0),ROWS('6. Patients'!EN$10:EN$107))),0)+
IFERROR(SUMPRODUCT('6. Patients'!DA$10:DA$107,OFFSET('6. Patients'!$LA$9,1,MATCH($D77,'6. Patients'!$LB$9:$LU$9,0),ROWS('6. Patients'!EN$10:EN$107))),0)+
IFERROR(SUMPRODUCT('6. Patients'!DA$10:DA$107,OFFSET('6. Patients'!$LV$9,1,MATCH($D77,'6. Patients'!$LW$9:$NT$9,0),ROWS('6. Patients'!EN$10:EN$107))),0)+
IFERROR(SUMPRODUCT('6. Patients'!DA$10:DA$107,OFFSET('6. Patients'!$NU$9,1,MATCH($D77,'6. Patients'!$NV$9:$OO$9,0),ROWS('6. Patients'!EN$10:EN$107))),0),
IFERROR(SUMPRODUCT('6. Patients'!DA$10:DA$107,OFFSET('6. Patients'!$OP$9,1,MATCH($D77,'6. Patients'!$OQ$9:$QN$9,0),ROWS('6. Patients'!EN$10:EN$107))),0)+
IFERROR(SUMPRODUCT('6. Patients'!DA$10:DA$107,OFFSET('6. Patients'!$QO$9,1,MATCH($D77,'6. Patients'!$QP$9:$RI$9,0),ROWS('6. Patients'!EN$10:EN$107))),0)+
IFERROR(SUMPRODUCT('6. Patients'!DA$10:DA$107,OFFSET('6. Patients'!$RJ$9,1,MATCH($D77,'6. Patients'!$RK$9:$TH$9,0),ROWS('6. Patients'!EN$10:EN$107))),0)+
IFERROR(SUMPRODUCT('6. Patients'!DA$10:DA$107,OFFSET('6. Patients'!$TI$9,1,MATCH($D77,'6. Patients'!$TJ$9:$UC$9,0),ROWS('6. Patients'!EN$10:EN$107))),0))+
IFERROR(VLOOKUP($D77,$H$116:$L$146,COLUMNS($H$115:$J$115)-1+AH$7,0)*$E77*$F77*'1. General Inputs'!$J$25,0),0),0)</f>
        <v>0</v>
      </c>
      <c r="AI77" s="775">
        <f ca="1">ROUNDUP(IFERROR($F77*$E77*CHOOSE(AI$7,
IFERROR(SUMPRODUCT('6. Patients'!DB$10:DB$107,OFFSET('6. Patients'!$DN$9,1,MATCH($D77,'6. Patients'!$DO$9:$FL$9,0),ROWS('6. Patients'!EO$10:EO$107))),0)+
IFERROR(SUMPRODUCT('6. Patients'!DB$10:DB$107,OFFSET('6. Patients'!$FM$9,1,MATCH($D77,'6. Patients'!$FN$9:$GG$9,0),ROWS('6. Patients'!EO$10:EO$107))),0)+
IFERROR(SUMPRODUCT('6. Patients'!DB$10:DB$107,OFFSET('6. Patients'!$GH$9,1,MATCH($D77,'6. Patients'!$GI$9:$IF$9,0),ROWS('6. Patients'!EO$10:EO$107))),0)+
IFERROR(SUMPRODUCT('6. Patients'!DB$10:DB$107,OFFSET('6. Patients'!$IG$9,1,MATCH($D77,'6. Patients'!$IH$9:$JA$9,0),ROWS('6. Patients'!EO$10:EO$107))),0),
IFERROR(SUMPRODUCT('6. Patients'!DB$10:DB$107,OFFSET('6. Patients'!$JB$9,1,MATCH($D77,'6. Patients'!$JC$9:$KZ$9,0),ROWS('6. Patients'!EO$10:EO$107))),0)+
IFERROR(SUMPRODUCT('6. Patients'!DB$10:DB$107,OFFSET('6. Patients'!$LA$9,1,MATCH($D77,'6. Patients'!$LB$9:$LU$9,0),ROWS('6. Patients'!EO$10:EO$107))),0)+
IFERROR(SUMPRODUCT('6. Patients'!DB$10:DB$107,OFFSET('6. Patients'!$LV$9,1,MATCH($D77,'6. Patients'!$LW$9:$NT$9,0),ROWS('6. Patients'!EO$10:EO$107))),0)+
IFERROR(SUMPRODUCT('6. Patients'!DB$10:DB$107,OFFSET('6. Patients'!$NU$9,1,MATCH($D77,'6. Patients'!$NV$9:$OO$9,0),ROWS('6. Patients'!EO$10:EO$107))),0),
IFERROR(SUMPRODUCT('6. Patients'!DB$10:DB$107,OFFSET('6. Patients'!$OP$9,1,MATCH($D77,'6. Patients'!$OQ$9:$QN$9,0),ROWS('6. Patients'!EO$10:EO$107))),0)+
IFERROR(SUMPRODUCT('6. Patients'!DB$10:DB$107,OFFSET('6. Patients'!$QO$9,1,MATCH($D77,'6. Patients'!$QP$9:$RI$9,0),ROWS('6. Patients'!EO$10:EO$107))),0)+
IFERROR(SUMPRODUCT('6. Patients'!DB$10:DB$107,OFFSET('6. Patients'!$RJ$9,1,MATCH($D77,'6. Patients'!$RK$9:$TH$9,0),ROWS('6. Patients'!EO$10:EO$107))),0)+
IFERROR(SUMPRODUCT('6. Patients'!DB$10:DB$107,OFFSET('6. Patients'!$TI$9,1,MATCH($D77,'6. Patients'!$TJ$9:$UC$9,0),ROWS('6. Patients'!EO$10:EO$107))),0))+
IFERROR(VLOOKUP($D77,$H$116:$L$146,COLUMNS($H$115:$J$115)-1+AI$7,0)*$E77*$F77*'1. General Inputs'!$J$25,0),0),0)</f>
        <v>0</v>
      </c>
      <c r="AJ77" s="775">
        <f ca="1">ROUNDUP(IFERROR($F77*$E77*CHOOSE(AJ$7,
IFERROR(SUMPRODUCT('6. Patients'!DC$10:DC$107,OFFSET('6. Patients'!$DN$9,1,MATCH($D77,'6. Patients'!$DO$9:$FL$9,0),ROWS('6. Patients'!EP$10:EP$107))),0)+
IFERROR(SUMPRODUCT('6. Patients'!DC$10:DC$107,OFFSET('6. Patients'!$FM$9,1,MATCH($D77,'6. Patients'!$FN$9:$GG$9,0),ROWS('6. Patients'!EP$10:EP$107))),0)+
IFERROR(SUMPRODUCT('6. Patients'!DC$10:DC$107,OFFSET('6. Patients'!$GH$9,1,MATCH($D77,'6. Patients'!$GI$9:$IF$9,0),ROWS('6. Patients'!EP$10:EP$107))),0)+
IFERROR(SUMPRODUCT('6. Patients'!DC$10:DC$107,OFFSET('6. Patients'!$IG$9,1,MATCH($D77,'6. Patients'!$IH$9:$JA$9,0),ROWS('6. Patients'!EP$10:EP$107))),0),
IFERROR(SUMPRODUCT('6. Patients'!DC$10:DC$107,OFFSET('6. Patients'!$JB$9,1,MATCH($D77,'6. Patients'!$JC$9:$KZ$9,0),ROWS('6. Patients'!EP$10:EP$107))),0)+
IFERROR(SUMPRODUCT('6. Patients'!DC$10:DC$107,OFFSET('6. Patients'!$LA$9,1,MATCH($D77,'6. Patients'!$LB$9:$LU$9,0),ROWS('6. Patients'!EP$10:EP$107))),0)+
IFERROR(SUMPRODUCT('6. Patients'!DC$10:DC$107,OFFSET('6. Patients'!$LV$9,1,MATCH($D77,'6. Patients'!$LW$9:$NT$9,0),ROWS('6. Patients'!EP$10:EP$107))),0)+
IFERROR(SUMPRODUCT('6. Patients'!DC$10:DC$107,OFFSET('6. Patients'!$NU$9,1,MATCH($D77,'6. Patients'!$NV$9:$OO$9,0),ROWS('6. Patients'!EP$10:EP$107))),0),
IFERROR(SUMPRODUCT('6. Patients'!DC$10:DC$107,OFFSET('6. Patients'!$OP$9,1,MATCH($D77,'6. Patients'!$OQ$9:$QN$9,0),ROWS('6. Patients'!EP$10:EP$107))),0)+
IFERROR(SUMPRODUCT('6. Patients'!DC$10:DC$107,OFFSET('6. Patients'!$QO$9,1,MATCH($D77,'6. Patients'!$QP$9:$RI$9,0),ROWS('6. Patients'!EP$10:EP$107))),0)+
IFERROR(SUMPRODUCT('6. Patients'!DC$10:DC$107,OFFSET('6. Patients'!$RJ$9,1,MATCH($D77,'6. Patients'!$RK$9:$TH$9,0),ROWS('6. Patients'!EP$10:EP$107))),0)+
IFERROR(SUMPRODUCT('6. Patients'!DC$10:DC$107,OFFSET('6. Patients'!$TI$9,1,MATCH($D77,'6. Patients'!$TJ$9:$UC$9,0),ROWS('6. Patients'!EP$10:EP$107))),0))+
IFERROR(VLOOKUP($D77,$H$116:$L$146,COLUMNS($H$115:$J$115)-1+AJ$7,0)*$E77*$F77*'1. General Inputs'!$J$25,0),0),0)</f>
        <v>0</v>
      </c>
      <c r="AK77" s="775">
        <f ca="1">ROUNDUP(IFERROR($F77*$E77*CHOOSE(AK$7,
IFERROR(SUMPRODUCT('6. Patients'!DD$10:DD$107,OFFSET('6. Patients'!$DN$9,1,MATCH($D77,'6. Patients'!$DO$9:$FL$9,0),ROWS('6. Patients'!EQ$10:EQ$107))),0)+
IFERROR(SUMPRODUCT('6. Patients'!DD$10:DD$107,OFFSET('6. Patients'!$FM$9,1,MATCH($D77,'6. Patients'!$FN$9:$GG$9,0),ROWS('6. Patients'!EQ$10:EQ$107))),0)+
IFERROR(SUMPRODUCT('6. Patients'!DD$10:DD$107,OFFSET('6. Patients'!$GH$9,1,MATCH($D77,'6. Patients'!$GI$9:$IF$9,0),ROWS('6. Patients'!EQ$10:EQ$107))),0)+
IFERROR(SUMPRODUCT('6. Patients'!DD$10:DD$107,OFFSET('6. Patients'!$IG$9,1,MATCH($D77,'6. Patients'!$IH$9:$JA$9,0),ROWS('6. Patients'!EQ$10:EQ$107))),0),
IFERROR(SUMPRODUCT('6. Patients'!DD$10:DD$107,OFFSET('6. Patients'!$JB$9,1,MATCH($D77,'6. Patients'!$JC$9:$KZ$9,0),ROWS('6. Patients'!EQ$10:EQ$107))),0)+
IFERROR(SUMPRODUCT('6. Patients'!DD$10:DD$107,OFFSET('6. Patients'!$LA$9,1,MATCH($D77,'6. Patients'!$LB$9:$LU$9,0),ROWS('6. Patients'!EQ$10:EQ$107))),0)+
IFERROR(SUMPRODUCT('6. Patients'!DD$10:DD$107,OFFSET('6. Patients'!$LV$9,1,MATCH($D77,'6. Patients'!$LW$9:$NT$9,0),ROWS('6. Patients'!EQ$10:EQ$107))),0)+
IFERROR(SUMPRODUCT('6. Patients'!DD$10:DD$107,OFFSET('6. Patients'!$NU$9,1,MATCH($D77,'6. Patients'!$NV$9:$OO$9,0),ROWS('6. Patients'!EQ$10:EQ$107))),0),
IFERROR(SUMPRODUCT('6. Patients'!DD$10:DD$107,OFFSET('6. Patients'!$OP$9,1,MATCH($D77,'6. Patients'!$OQ$9:$QN$9,0),ROWS('6. Patients'!EQ$10:EQ$107))),0)+
IFERROR(SUMPRODUCT('6. Patients'!DD$10:DD$107,OFFSET('6. Patients'!$QO$9,1,MATCH($D77,'6. Patients'!$QP$9:$RI$9,0),ROWS('6. Patients'!EQ$10:EQ$107))),0)+
IFERROR(SUMPRODUCT('6. Patients'!DD$10:DD$107,OFFSET('6. Patients'!$RJ$9,1,MATCH($D77,'6. Patients'!$RK$9:$TH$9,0),ROWS('6. Patients'!EQ$10:EQ$107))),0)+
IFERROR(SUMPRODUCT('6. Patients'!DD$10:DD$107,OFFSET('6. Patients'!$TI$9,1,MATCH($D77,'6. Patients'!$TJ$9:$UC$9,0),ROWS('6. Patients'!EQ$10:EQ$107))),0))+
IFERROR(VLOOKUP($D77,$H$116:$L$146,COLUMNS($H$115:$J$115)-1+AK$7,0)*$E77*$F77*'1. General Inputs'!$J$25,0),0),0)</f>
        <v>0</v>
      </c>
      <c r="AL77" s="775">
        <f ca="1">ROUNDUP(IFERROR($F77*$E77*CHOOSE(AL$7,
IFERROR(SUMPRODUCT('6. Patients'!DE$10:DE$107,OFFSET('6. Patients'!$DN$9,1,MATCH($D77,'6. Patients'!$DO$9:$FL$9,0),ROWS('6. Patients'!ER$10:ER$107))),0)+
IFERROR(SUMPRODUCT('6. Patients'!DE$10:DE$107,OFFSET('6. Patients'!$FM$9,1,MATCH($D77,'6. Patients'!$FN$9:$GG$9,0),ROWS('6. Patients'!ER$10:ER$107))),0)+
IFERROR(SUMPRODUCT('6. Patients'!DE$10:DE$107,OFFSET('6. Patients'!$GH$9,1,MATCH($D77,'6. Patients'!$GI$9:$IF$9,0),ROWS('6. Patients'!ER$10:ER$107))),0)+
IFERROR(SUMPRODUCT('6. Patients'!DE$10:DE$107,OFFSET('6. Patients'!$IG$9,1,MATCH($D77,'6. Patients'!$IH$9:$JA$9,0),ROWS('6. Patients'!ER$10:ER$107))),0),
IFERROR(SUMPRODUCT('6. Patients'!DE$10:DE$107,OFFSET('6. Patients'!$JB$9,1,MATCH($D77,'6. Patients'!$JC$9:$KZ$9,0),ROWS('6. Patients'!ER$10:ER$107))),0)+
IFERROR(SUMPRODUCT('6. Patients'!DE$10:DE$107,OFFSET('6. Patients'!$LA$9,1,MATCH($D77,'6. Patients'!$LB$9:$LU$9,0),ROWS('6. Patients'!ER$10:ER$107))),0)+
IFERROR(SUMPRODUCT('6. Patients'!DE$10:DE$107,OFFSET('6. Patients'!$LV$9,1,MATCH($D77,'6. Patients'!$LW$9:$NT$9,0),ROWS('6. Patients'!ER$10:ER$107))),0)+
IFERROR(SUMPRODUCT('6. Patients'!DE$10:DE$107,OFFSET('6. Patients'!$NU$9,1,MATCH($D77,'6. Patients'!$NV$9:$OO$9,0),ROWS('6. Patients'!ER$10:ER$107))),0),
IFERROR(SUMPRODUCT('6. Patients'!DE$10:DE$107,OFFSET('6. Patients'!$OP$9,1,MATCH($D77,'6. Patients'!$OQ$9:$QN$9,0),ROWS('6. Patients'!ER$10:ER$107))),0)+
IFERROR(SUMPRODUCT('6. Patients'!DE$10:DE$107,OFFSET('6. Patients'!$QO$9,1,MATCH($D77,'6. Patients'!$QP$9:$RI$9,0),ROWS('6. Patients'!ER$10:ER$107))),0)+
IFERROR(SUMPRODUCT('6. Patients'!DE$10:DE$107,OFFSET('6. Patients'!$RJ$9,1,MATCH($D77,'6. Patients'!$RK$9:$TH$9,0),ROWS('6. Patients'!ER$10:ER$107))),0)+
IFERROR(SUMPRODUCT('6. Patients'!DE$10:DE$107,OFFSET('6. Patients'!$TI$9,1,MATCH($D77,'6. Patients'!$TJ$9:$UC$9,0),ROWS('6. Patients'!ER$10:ER$107))),0))+
IFERROR(VLOOKUP($D77,$H$116:$L$146,COLUMNS($H$115:$J$115)-1+AL$7,0)*$E77*$F77*'1. General Inputs'!$J$25,0),0),0)</f>
        <v>0</v>
      </c>
      <c r="AM77" s="775">
        <f ca="1">ROUNDUP(IFERROR($F77*$E77*CHOOSE(AM$7,
IFERROR(SUMPRODUCT('6. Patients'!DF$10:DF$107,OFFSET('6. Patients'!$DN$9,1,MATCH($D77,'6. Patients'!$DO$9:$FL$9,0),ROWS('6. Patients'!ES$10:ES$107))),0)+
IFERROR(SUMPRODUCT('6. Patients'!DF$10:DF$107,OFFSET('6. Patients'!$FM$9,1,MATCH($D77,'6. Patients'!$FN$9:$GG$9,0),ROWS('6. Patients'!ES$10:ES$107))),0)+
IFERROR(SUMPRODUCT('6. Patients'!DF$10:DF$107,OFFSET('6. Patients'!$GH$9,1,MATCH($D77,'6. Patients'!$GI$9:$IF$9,0),ROWS('6. Patients'!ES$10:ES$107))),0)+
IFERROR(SUMPRODUCT('6. Patients'!DF$10:DF$107,OFFSET('6. Patients'!$IG$9,1,MATCH($D77,'6. Patients'!$IH$9:$JA$9,0),ROWS('6. Patients'!ES$10:ES$107))),0),
IFERROR(SUMPRODUCT('6. Patients'!DF$10:DF$107,OFFSET('6. Patients'!$JB$9,1,MATCH($D77,'6. Patients'!$JC$9:$KZ$9,0),ROWS('6. Patients'!ES$10:ES$107))),0)+
IFERROR(SUMPRODUCT('6. Patients'!DF$10:DF$107,OFFSET('6. Patients'!$LA$9,1,MATCH($D77,'6. Patients'!$LB$9:$LU$9,0),ROWS('6. Patients'!ES$10:ES$107))),0)+
IFERROR(SUMPRODUCT('6. Patients'!DF$10:DF$107,OFFSET('6. Patients'!$LV$9,1,MATCH($D77,'6. Patients'!$LW$9:$NT$9,0),ROWS('6. Patients'!ES$10:ES$107))),0)+
IFERROR(SUMPRODUCT('6. Patients'!DF$10:DF$107,OFFSET('6. Patients'!$NU$9,1,MATCH($D77,'6. Patients'!$NV$9:$OO$9,0),ROWS('6. Patients'!ES$10:ES$107))),0),
IFERROR(SUMPRODUCT('6. Patients'!DF$10:DF$107,OFFSET('6. Patients'!$OP$9,1,MATCH($D77,'6. Patients'!$OQ$9:$QN$9,0),ROWS('6. Patients'!ES$10:ES$107))),0)+
IFERROR(SUMPRODUCT('6. Patients'!DF$10:DF$107,OFFSET('6. Patients'!$QO$9,1,MATCH($D77,'6. Patients'!$QP$9:$RI$9,0),ROWS('6. Patients'!ES$10:ES$107))),0)+
IFERROR(SUMPRODUCT('6. Patients'!DF$10:DF$107,OFFSET('6. Patients'!$RJ$9,1,MATCH($D77,'6. Patients'!$RK$9:$TH$9,0),ROWS('6. Patients'!ES$10:ES$107))),0)+
IFERROR(SUMPRODUCT('6. Patients'!DF$10:DF$107,OFFSET('6. Patients'!$TI$9,1,MATCH($D77,'6. Patients'!$TJ$9:$UC$9,0),ROWS('6. Patients'!ES$10:ES$107))),0))+
IFERROR(VLOOKUP($D77,$H$116:$L$146,COLUMNS($H$115:$J$115)-1+AM$7,0)*$E77*$F77*'1. General Inputs'!$J$25,0),0),0)</f>
        <v>0</v>
      </c>
      <c r="AN77" s="775">
        <f ca="1">ROUNDUP(IFERROR($F77*$E77*CHOOSE(AN$7,
IFERROR(SUMPRODUCT('6. Patients'!DG$10:DG$107,OFFSET('6. Patients'!$DN$9,1,MATCH($D77,'6. Patients'!$DO$9:$FL$9,0),ROWS('6. Patients'!ET$10:ET$107))),0)+
IFERROR(SUMPRODUCT('6. Patients'!DG$10:DG$107,OFFSET('6. Patients'!$FM$9,1,MATCH($D77,'6. Patients'!$FN$9:$GG$9,0),ROWS('6. Patients'!ET$10:ET$107))),0)+
IFERROR(SUMPRODUCT('6. Patients'!DG$10:DG$107,OFFSET('6. Patients'!$GH$9,1,MATCH($D77,'6. Patients'!$GI$9:$IF$9,0),ROWS('6. Patients'!ET$10:ET$107))),0)+
IFERROR(SUMPRODUCT('6. Patients'!DG$10:DG$107,OFFSET('6. Patients'!$IG$9,1,MATCH($D77,'6. Patients'!$IH$9:$JA$9,0),ROWS('6. Patients'!ET$10:ET$107))),0),
IFERROR(SUMPRODUCT('6. Patients'!DG$10:DG$107,OFFSET('6. Patients'!$JB$9,1,MATCH($D77,'6. Patients'!$JC$9:$KZ$9,0),ROWS('6. Patients'!ET$10:ET$107))),0)+
IFERROR(SUMPRODUCT('6. Patients'!DG$10:DG$107,OFFSET('6. Patients'!$LA$9,1,MATCH($D77,'6. Patients'!$LB$9:$LU$9,0),ROWS('6. Patients'!ET$10:ET$107))),0)+
IFERROR(SUMPRODUCT('6. Patients'!DG$10:DG$107,OFFSET('6. Patients'!$LV$9,1,MATCH($D77,'6. Patients'!$LW$9:$NT$9,0),ROWS('6. Patients'!ET$10:ET$107))),0)+
IFERROR(SUMPRODUCT('6. Patients'!DG$10:DG$107,OFFSET('6. Patients'!$NU$9,1,MATCH($D77,'6. Patients'!$NV$9:$OO$9,0),ROWS('6. Patients'!ET$10:ET$107))),0),
IFERROR(SUMPRODUCT('6. Patients'!DG$10:DG$107,OFFSET('6. Patients'!$OP$9,1,MATCH($D77,'6. Patients'!$OQ$9:$QN$9,0),ROWS('6. Patients'!ET$10:ET$107))),0)+
IFERROR(SUMPRODUCT('6. Patients'!DG$10:DG$107,OFFSET('6. Patients'!$QO$9,1,MATCH($D77,'6. Patients'!$QP$9:$RI$9,0),ROWS('6. Patients'!ET$10:ET$107))),0)+
IFERROR(SUMPRODUCT('6. Patients'!DG$10:DG$107,OFFSET('6. Patients'!$RJ$9,1,MATCH($D77,'6. Patients'!$RK$9:$TH$9,0),ROWS('6. Patients'!ET$10:ET$107))),0)+
IFERROR(SUMPRODUCT('6. Patients'!DG$10:DG$107,OFFSET('6. Patients'!$TI$9,1,MATCH($D77,'6. Patients'!$TJ$9:$UC$9,0),ROWS('6. Patients'!ET$10:ET$107))),0))+
IFERROR(VLOOKUP($D77,$H$116:$L$146,COLUMNS($H$115:$J$115)-1+AN$7,0)*$E77*$F77*'1. General Inputs'!$J$25,0),0),0)</f>
        <v>0</v>
      </c>
      <c r="AO77" s="775">
        <f ca="1">ROUNDUP(IFERROR($F77*$E77*CHOOSE(AO$7,
IFERROR(SUMPRODUCT('6. Patients'!DH$10:DH$107,OFFSET('6. Patients'!$DN$9,1,MATCH($D77,'6. Patients'!$DO$9:$FL$9,0),ROWS('6. Patients'!EU$10:EU$107))),0)+
IFERROR(SUMPRODUCT('6. Patients'!DH$10:DH$107,OFFSET('6. Patients'!$FM$9,1,MATCH($D77,'6. Patients'!$FN$9:$GG$9,0),ROWS('6. Patients'!EU$10:EU$107))),0)+
IFERROR(SUMPRODUCT('6. Patients'!DH$10:DH$107,OFFSET('6. Patients'!$GH$9,1,MATCH($D77,'6. Patients'!$GI$9:$IF$9,0),ROWS('6. Patients'!EU$10:EU$107))),0)+
IFERROR(SUMPRODUCT('6. Patients'!DH$10:DH$107,OFFSET('6. Patients'!$IG$9,1,MATCH($D77,'6. Patients'!$IH$9:$JA$9,0),ROWS('6. Patients'!EU$10:EU$107))),0),
IFERROR(SUMPRODUCT('6. Patients'!DH$10:DH$107,OFFSET('6. Patients'!$JB$9,1,MATCH($D77,'6. Patients'!$JC$9:$KZ$9,0),ROWS('6. Patients'!EU$10:EU$107))),0)+
IFERROR(SUMPRODUCT('6. Patients'!DH$10:DH$107,OFFSET('6. Patients'!$LA$9,1,MATCH($D77,'6. Patients'!$LB$9:$LU$9,0),ROWS('6. Patients'!EU$10:EU$107))),0)+
IFERROR(SUMPRODUCT('6. Patients'!DH$10:DH$107,OFFSET('6. Patients'!$LV$9,1,MATCH($D77,'6. Patients'!$LW$9:$NT$9,0),ROWS('6. Patients'!EU$10:EU$107))),0)+
IFERROR(SUMPRODUCT('6. Patients'!DH$10:DH$107,OFFSET('6. Patients'!$NU$9,1,MATCH($D77,'6. Patients'!$NV$9:$OO$9,0),ROWS('6. Patients'!EU$10:EU$107))),0),
IFERROR(SUMPRODUCT('6. Patients'!DH$10:DH$107,OFFSET('6. Patients'!$OP$9,1,MATCH($D77,'6. Patients'!$OQ$9:$QN$9,0),ROWS('6. Patients'!EU$10:EU$107))),0)+
IFERROR(SUMPRODUCT('6. Patients'!DH$10:DH$107,OFFSET('6. Patients'!$QO$9,1,MATCH($D77,'6. Patients'!$QP$9:$RI$9,0),ROWS('6. Patients'!EU$10:EU$107))),0)+
IFERROR(SUMPRODUCT('6. Patients'!DH$10:DH$107,OFFSET('6. Patients'!$RJ$9,1,MATCH($D77,'6. Patients'!$RK$9:$TH$9,0),ROWS('6. Patients'!EU$10:EU$107))),0)+
IFERROR(SUMPRODUCT('6. Patients'!DH$10:DH$107,OFFSET('6. Patients'!$TI$9,1,MATCH($D77,'6. Patients'!$TJ$9:$UC$9,0),ROWS('6. Patients'!EU$10:EU$107))),0))+
IFERROR(VLOOKUP($D77,$H$116:$L$146,COLUMNS($H$115:$J$115)-1+AO$7,0)*$E77*$F77*'1. General Inputs'!$J$25,0),0),0)</f>
        <v>0</v>
      </c>
      <c r="AP77" s="775">
        <f ca="1">ROUNDUP(IFERROR($F77*$E77*CHOOSE(AP$7,
IFERROR(SUMPRODUCT('6. Patients'!DI$10:DI$107,OFFSET('6. Patients'!$DN$9,1,MATCH($D77,'6. Patients'!$DO$9:$FL$9,0),ROWS('6. Patients'!EV$10:EV$107))),0)+
IFERROR(SUMPRODUCT('6. Patients'!DI$10:DI$107,OFFSET('6. Patients'!$FM$9,1,MATCH($D77,'6. Patients'!$FN$9:$GG$9,0),ROWS('6. Patients'!EV$10:EV$107))),0)+
IFERROR(SUMPRODUCT('6. Patients'!DI$10:DI$107,OFFSET('6. Patients'!$GH$9,1,MATCH($D77,'6. Patients'!$GI$9:$IF$9,0),ROWS('6. Patients'!EV$10:EV$107))),0)+
IFERROR(SUMPRODUCT('6. Patients'!DI$10:DI$107,OFFSET('6. Patients'!$IG$9,1,MATCH($D77,'6. Patients'!$IH$9:$JA$9,0),ROWS('6. Patients'!EV$10:EV$107))),0),
IFERROR(SUMPRODUCT('6. Patients'!DI$10:DI$107,OFFSET('6. Patients'!$JB$9,1,MATCH($D77,'6. Patients'!$JC$9:$KZ$9,0),ROWS('6. Patients'!EV$10:EV$107))),0)+
IFERROR(SUMPRODUCT('6. Patients'!DI$10:DI$107,OFFSET('6. Patients'!$LA$9,1,MATCH($D77,'6. Patients'!$LB$9:$LU$9,0),ROWS('6. Patients'!EV$10:EV$107))),0)+
IFERROR(SUMPRODUCT('6. Patients'!DI$10:DI$107,OFFSET('6. Patients'!$LV$9,1,MATCH($D77,'6. Patients'!$LW$9:$NT$9,0),ROWS('6. Patients'!EV$10:EV$107))),0)+
IFERROR(SUMPRODUCT('6. Patients'!DI$10:DI$107,OFFSET('6. Patients'!$NU$9,1,MATCH($D77,'6. Patients'!$NV$9:$OO$9,0),ROWS('6. Patients'!EV$10:EV$107))),0),
IFERROR(SUMPRODUCT('6. Patients'!DI$10:DI$107,OFFSET('6. Patients'!$OP$9,1,MATCH($D77,'6. Patients'!$OQ$9:$QN$9,0),ROWS('6. Patients'!EV$10:EV$107))),0)+
IFERROR(SUMPRODUCT('6. Patients'!DI$10:DI$107,OFFSET('6. Patients'!$QO$9,1,MATCH($D77,'6. Patients'!$QP$9:$RI$9,0),ROWS('6. Patients'!EV$10:EV$107))),0)+
IFERROR(SUMPRODUCT('6. Patients'!DI$10:DI$107,OFFSET('6. Patients'!$RJ$9,1,MATCH($D77,'6. Patients'!$RK$9:$TH$9,0),ROWS('6. Patients'!EV$10:EV$107))),0)+
IFERROR(SUMPRODUCT('6. Patients'!DI$10:DI$107,OFFSET('6. Patients'!$TI$9,1,MATCH($D77,'6. Patients'!$TJ$9:$UC$9,0),ROWS('6. Patients'!EV$10:EV$107))),0))+
IFERROR(VLOOKUP($D77,$H$116:$L$146,COLUMNS($H$115:$J$115)-1+AP$7,0)*$E77*$F77*'1. General Inputs'!$J$25,0),0),0)</f>
        <v>0</v>
      </c>
      <c r="AQ77" s="775">
        <f ca="1">ROUNDUP(IFERROR($F77*$E77*CHOOSE(AQ$7,
IFERROR(SUMPRODUCT('6. Patients'!DJ$10:DJ$107,OFFSET('6. Patients'!$DN$9,1,MATCH($D77,'6. Patients'!$DO$9:$FL$9,0),ROWS('6. Patients'!EW$10:EW$107))),0)+
IFERROR(SUMPRODUCT('6. Patients'!DJ$10:DJ$107,OFFSET('6. Patients'!$FM$9,1,MATCH($D77,'6. Patients'!$FN$9:$GG$9,0),ROWS('6. Patients'!EW$10:EW$107))),0)+
IFERROR(SUMPRODUCT('6. Patients'!DJ$10:DJ$107,OFFSET('6. Patients'!$GH$9,1,MATCH($D77,'6. Patients'!$GI$9:$IF$9,0),ROWS('6. Patients'!EW$10:EW$107))),0)+
IFERROR(SUMPRODUCT('6. Patients'!DJ$10:DJ$107,OFFSET('6. Patients'!$IG$9,1,MATCH($D77,'6. Patients'!$IH$9:$JA$9,0),ROWS('6. Patients'!EW$10:EW$107))),0),
IFERROR(SUMPRODUCT('6. Patients'!DJ$10:DJ$107,OFFSET('6. Patients'!$JB$9,1,MATCH($D77,'6. Patients'!$JC$9:$KZ$9,0),ROWS('6. Patients'!EW$10:EW$107))),0)+
IFERROR(SUMPRODUCT('6. Patients'!DJ$10:DJ$107,OFFSET('6. Patients'!$LA$9,1,MATCH($D77,'6. Patients'!$LB$9:$LU$9,0),ROWS('6. Patients'!EW$10:EW$107))),0)+
IFERROR(SUMPRODUCT('6. Patients'!DJ$10:DJ$107,OFFSET('6. Patients'!$LV$9,1,MATCH($D77,'6. Patients'!$LW$9:$NT$9,0),ROWS('6. Patients'!EW$10:EW$107))),0)+
IFERROR(SUMPRODUCT('6. Patients'!DJ$10:DJ$107,OFFSET('6. Patients'!$NU$9,1,MATCH($D77,'6. Patients'!$NV$9:$OO$9,0),ROWS('6. Patients'!EW$10:EW$107))),0),
IFERROR(SUMPRODUCT('6. Patients'!DJ$10:DJ$107,OFFSET('6. Patients'!$OP$9,1,MATCH($D77,'6. Patients'!$OQ$9:$QN$9,0),ROWS('6. Patients'!EW$10:EW$107))),0)+
IFERROR(SUMPRODUCT('6. Patients'!DJ$10:DJ$107,OFFSET('6. Patients'!$QO$9,1,MATCH($D77,'6. Patients'!$QP$9:$RI$9,0),ROWS('6. Patients'!EW$10:EW$107))),0)+
IFERROR(SUMPRODUCT('6. Patients'!DJ$10:DJ$107,OFFSET('6. Patients'!$RJ$9,1,MATCH($D77,'6. Patients'!$RK$9:$TH$9,0),ROWS('6. Patients'!EW$10:EW$107))),0)+
IFERROR(SUMPRODUCT('6. Patients'!DJ$10:DJ$107,OFFSET('6. Patients'!$TI$9,1,MATCH($D77,'6. Patients'!$TJ$9:$UC$9,0),ROWS('6. Patients'!EW$10:EW$107))),0))+
IFERROR(VLOOKUP($D77,$H$116:$L$146,COLUMNS($H$115:$J$115)-1+AQ$7,0)*$E77*$F77*'1. General Inputs'!$J$25,0),0),0)</f>
        <v>0</v>
      </c>
      <c r="AT77" s="309"/>
      <c r="AZ77" s="335">
        <f ca="1">IFERROR(SUM(OFFSET('7. Consumption'!H77,0,1,,MIN('1. General Inputs'!$J$29,COLUMNS('7. Consumption'!H$9:$AQ$9)-1))),0)+MAX(0,$AQ77*('1. General Inputs'!$J$29-COLUMNS('7. Consumption'!H$9:$AQ$9)+1))</f>
        <v>0</v>
      </c>
      <c r="BA77" s="335">
        <f ca="1">IFERROR(SUM(OFFSET('7. Consumption'!I77,0,1,,MIN('1. General Inputs'!$J$29,COLUMNS('7. Consumption'!I$9:$AQ$9)-1))),0)+MAX(0,$AQ77*('1. General Inputs'!$J$29-COLUMNS('7. Consumption'!I$9:$AQ$9)+1))</f>
        <v>0</v>
      </c>
      <c r="BB77" s="335">
        <f ca="1">IFERROR(SUM(OFFSET('7. Consumption'!J77,0,1,,MIN('1. General Inputs'!$J$29,COLUMNS('7. Consumption'!J$9:$AQ$9)-1))),0)+MAX(0,$AQ77*('1. General Inputs'!$J$29-COLUMNS('7. Consumption'!J$9:$AQ$9)+1))</f>
        <v>0</v>
      </c>
      <c r="BC77" s="335">
        <f ca="1">IFERROR(SUM(OFFSET('7. Consumption'!K77,0,1,,MIN('1. General Inputs'!$J$29,COLUMNS('7. Consumption'!K$9:$AQ$9)-1))),0)+MAX(0,$AQ77*('1. General Inputs'!$J$29-COLUMNS('7. Consumption'!K$9:$AQ$9)+1))</f>
        <v>0</v>
      </c>
      <c r="BD77" s="335">
        <f ca="1">IFERROR(SUM(OFFSET('7. Consumption'!L77,0,1,,MIN('1. General Inputs'!$J$29,COLUMNS('7. Consumption'!L$9:$AQ$9)-1))),0)+MAX(0,$AQ77*('1. General Inputs'!$J$29-COLUMNS('7. Consumption'!L$9:$AQ$9)+1))</f>
        <v>0</v>
      </c>
      <c r="BE77" s="335">
        <f ca="1">IFERROR(SUM(OFFSET('7. Consumption'!M77,0,1,,MIN('1. General Inputs'!$J$29,COLUMNS('7. Consumption'!M$9:$AQ$9)-1))),0)+MAX(0,$AQ77*('1. General Inputs'!$J$29-COLUMNS('7. Consumption'!M$9:$AQ$9)+1))</f>
        <v>0</v>
      </c>
      <c r="BF77" s="335">
        <f ca="1">IFERROR(SUM(OFFSET('7. Consumption'!N77,0,1,,MIN('1. General Inputs'!$J$29,COLUMNS('7. Consumption'!N$9:$AQ$9)-1))),0)+MAX(0,$AQ77*('1. General Inputs'!$J$29-COLUMNS('7. Consumption'!N$9:$AQ$9)+1))</f>
        <v>0</v>
      </c>
      <c r="BG77" s="335">
        <f ca="1">IFERROR(SUM(OFFSET('7. Consumption'!O77,0,1,,MIN('1. General Inputs'!$J$29,COLUMNS('7. Consumption'!O$9:$AQ$9)-1))),0)+MAX(0,$AQ77*('1. General Inputs'!$J$29-COLUMNS('7. Consumption'!O$9:$AQ$9)+1))</f>
        <v>0</v>
      </c>
      <c r="BH77" s="335">
        <f ca="1">IFERROR(SUM(OFFSET('7. Consumption'!P77,0,1,,MIN('1. General Inputs'!$J$29,COLUMNS('7. Consumption'!P$9:$AQ$9)-1))),0)+MAX(0,$AQ77*('1. General Inputs'!$J$29-COLUMNS('7. Consumption'!P$9:$AQ$9)+1))</f>
        <v>0</v>
      </c>
      <c r="BI77" s="335">
        <f ca="1">IFERROR(SUM(OFFSET('7. Consumption'!Q77,0,1,,MIN('1. General Inputs'!$J$29,COLUMNS('7. Consumption'!Q$9:$AQ$9)-1))),0)+MAX(0,$AQ77*('1. General Inputs'!$J$29-COLUMNS('7. Consumption'!Q$9:$AQ$9)+1))</f>
        <v>0</v>
      </c>
      <c r="BJ77" s="335">
        <f ca="1">IFERROR(SUM(OFFSET('7. Consumption'!R77,0,1,,MIN('1. General Inputs'!$J$29,COLUMNS('7. Consumption'!R$9:$AQ$9)-1))),0)+MAX(0,$AQ77*('1. General Inputs'!$J$29-COLUMNS('7. Consumption'!R$9:$AQ$9)+1))</f>
        <v>0</v>
      </c>
      <c r="BK77" s="335">
        <f ca="1">IFERROR(SUM(OFFSET('7. Consumption'!S77,0,1,,MIN('1. General Inputs'!$J$29,COLUMNS('7. Consumption'!S$9:$AQ$9)-1))),0)+MAX(0,$AQ77*('1. General Inputs'!$J$29-COLUMNS('7. Consumption'!S$9:$AQ$9)+1))</f>
        <v>0</v>
      </c>
      <c r="BL77" s="335">
        <f ca="1">IFERROR(SUM(OFFSET('7. Consumption'!T77,0,1,,MIN('1. General Inputs'!$J$29,COLUMNS('7. Consumption'!T$9:$AQ$9)-1))),0)+MAX(0,$AQ77*('1. General Inputs'!$J$29-COLUMNS('7. Consumption'!T$9:$AQ$9)+1))</f>
        <v>0</v>
      </c>
      <c r="BM77" s="335">
        <f ca="1">IFERROR(SUM(OFFSET('7. Consumption'!U77,0,1,,MIN('1. General Inputs'!$J$29,COLUMNS('7. Consumption'!U$9:$AQ$9)-1))),0)+MAX(0,$AQ77*('1. General Inputs'!$J$29-COLUMNS('7. Consumption'!U$9:$AQ$9)+1))</f>
        <v>0</v>
      </c>
      <c r="BN77" s="335">
        <f ca="1">IFERROR(SUM(OFFSET('7. Consumption'!V77,0,1,,MIN('1. General Inputs'!$J$29,COLUMNS('7. Consumption'!V$9:$AQ$9)-1))),0)+MAX(0,$AQ77*('1. General Inputs'!$J$29-COLUMNS('7. Consumption'!V$9:$AQ$9)+1))</f>
        <v>0</v>
      </c>
      <c r="BO77" s="335">
        <f ca="1">IFERROR(SUM(OFFSET('7. Consumption'!W77,0,1,,MIN('1. General Inputs'!$J$29,COLUMNS('7. Consumption'!W$9:$AQ$9)-1))),0)+MAX(0,$AQ77*('1. General Inputs'!$J$29-COLUMNS('7. Consumption'!W$9:$AQ$9)+1))</f>
        <v>0</v>
      </c>
      <c r="BP77" s="335">
        <f ca="1">IFERROR(SUM(OFFSET('7. Consumption'!X77,0,1,,MIN('1. General Inputs'!$J$29,COLUMNS('7. Consumption'!X$9:$AQ$9)-1))),0)+MAX(0,$AQ77*('1. General Inputs'!$J$29-COLUMNS('7. Consumption'!X$9:$AQ$9)+1))</f>
        <v>0</v>
      </c>
      <c r="BQ77" s="335">
        <f ca="1">IFERROR(SUM(OFFSET('7. Consumption'!Y77,0,1,,MIN('1. General Inputs'!$J$29,COLUMNS('7. Consumption'!Y$9:$AQ$9)-1))),0)+MAX(0,$AQ77*('1. General Inputs'!$J$29-COLUMNS('7. Consumption'!Y$9:$AQ$9)+1))</f>
        <v>0</v>
      </c>
      <c r="BR77" s="335">
        <f ca="1">IFERROR(SUM(OFFSET('7. Consumption'!Z77,0,1,,MIN('1. General Inputs'!$J$29,COLUMNS('7. Consumption'!Z$9:$AQ$9)-1))),0)+MAX(0,$AQ77*('1. General Inputs'!$J$29-COLUMNS('7. Consumption'!Z$9:$AQ$9)+1))</f>
        <v>0</v>
      </c>
      <c r="BS77" s="335">
        <f ca="1">IFERROR(SUM(OFFSET('7. Consumption'!AA77,0,1,,MIN('1. General Inputs'!$J$29,COLUMNS('7. Consumption'!AA$9:$AQ$9)-1))),0)+MAX(0,$AQ77*('1. General Inputs'!$J$29-COLUMNS('7. Consumption'!AA$9:$AQ$9)+1))</f>
        <v>0</v>
      </c>
      <c r="BT77" s="335">
        <f ca="1">IFERROR(SUM(OFFSET('7. Consumption'!AB77,0,1,,MIN('1. General Inputs'!$J$29,COLUMNS('7. Consumption'!AB$9:$AQ$9)-1))),0)+MAX(0,$AQ77*('1. General Inputs'!$J$29-COLUMNS('7. Consumption'!AB$9:$AQ$9)+1))</f>
        <v>0</v>
      </c>
      <c r="BU77" s="335">
        <f ca="1">IFERROR(SUM(OFFSET('7. Consumption'!AC77,0,1,,MIN('1. General Inputs'!$J$29,COLUMNS('7. Consumption'!AC$9:$AQ$9)-1))),0)+MAX(0,$AQ77*('1. General Inputs'!$J$29-COLUMNS('7. Consumption'!AC$9:$AQ$9)+1))</f>
        <v>0</v>
      </c>
      <c r="BV77" s="335">
        <f ca="1">IFERROR(SUM(OFFSET('7. Consumption'!AD77,0,1,,MIN('1. General Inputs'!$J$29,COLUMNS('7. Consumption'!AD$9:$AQ$9)-1))),0)+MAX(0,$AQ77*('1. General Inputs'!$J$29-COLUMNS('7. Consumption'!AD$9:$AQ$9)+1))</f>
        <v>0</v>
      </c>
      <c r="BW77" s="335">
        <f ca="1">IFERROR(SUM(OFFSET('7. Consumption'!AE77,0,1,,MIN('1. General Inputs'!$J$29,COLUMNS('7. Consumption'!AE$9:$AQ$9)-1))),0)+MAX(0,$AQ77*('1. General Inputs'!$J$29-COLUMNS('7. Consumption'!AE$9:$AQ$9)+1))</f>
        <v>0</v>
      </c>
      <c r="BX77" s="335">
        <f ca="1">IFERROR(SUM(OFFSET('7. Consumption'!AF77,0,1,,MIN('1. General Inputs'!$J$29,COLUMNS('7. Consumption'!AF$9:$AQ$9)-1))),0)+MAX(0,$AQ77*('1. General Inputs'!$J$29-COLUMNS('7. Consumption'!AF$9:$AQ$9)+1))</f>
        <v>0</v>
      </c>
      <c r="BY77" s="335">
        <f ca="1">IFERROR(SUM(OFFSET('7. Consumption'!AG77,0,1,,MIN('1. General Inputs'!$J$29,COLUMNS('7. Consumption'!AG$9:$AQ$9)-1))),0)+MAX(0,$AQ77*('1. General Inputs'!$J$29-COLUMNS('7. Consumption'!AG$9:$AQ$9)+1))</f>
        <v>0</v>
      </c>
      <c r="BZ77" s="335">
        <f ca="1">IFERROR(SUM(OFFSET('7. Consumption'!AH77,0,1,,MIN('1. General Inputs'!$J$29,COLUMNS('7. Consumption'!AH$9:$AQ$9)-1))),0)+MAX(0,$AQ77*('1. General Inputs'!$J$29-COLUMNS('7. Consumption'!AH$9:$AQ$9)+1))</f>
        <v>0</v>
      </c>
      <c r="CA77" s="335">
        <f ca="1">IFERROR(SUM(OFFSET('7. Consumption'!AI77,0,1,,MIN('1. General Inputs'!$J$29,COLUMNS('7. Consumption'!AI$9:$AQ$9)-1))),0)+MAX(0,$AQ77*('1. General Inputs'!$J$29-COLUMNS('7. Consumption'!AI$9:$AQ$9)+1))</f>
        <v>0</v>
      </c>
      <c r="CB77" s="335">
        <f ca="1">IFERROR(SUM(OFFSET('7. Consumption'!AJ77,0,1,,MIN('1. General Inputs'!$J$29,COLUMNS('7. Consumption'!AJ$9:$AQ$9)-1))),0)+MAX(0,$AQ77*('1. General Inputs'!$J$29-COLUMNS('7. Consumption'!AJ$9:$AQ$9)+1))</f>
        <v>0</v>
      </c>
      <c r="CC77" s="335">
        <f ca="1">IFERROR(SUM(OFFSET('7. Consumption'!AK77,0,1,,MIN('1. General Inputs'!$J$29,COLUMNS('7. Consumption'!AK$9:$AQ$9)-1))),0)+MAX(0,$AQ77*('1. General Inputs'!$J$29-COLUMNS('7. Consumption'!AK$9:$AQ$9)+1))</f>
        <v>0</v>
      </c>
      <c r="CD77" s="335">
        <f ca="1">IFERROR(SUM(OFFSET('7. Consumption'!AL77,0,1,,MIN('1. General Inputs'!$J$29,COLUMNS('7. Consumption'!AL$9:$AQ$9)-1))),0)+MAX(0,$AQ77*('1. General Inputs'!$J$29-COLUMNS('7. Consumption'!AL$9:$AQ$9)+1))</f>
        <v>0</v>
      </c>
      <c r="CE77" s="335">
        <f ca="1">IFERROR(SUM(OFFSET('7. Consumption'!AM77,0,1,,MIN('1. General Inputs'!$J$29,COLUMNS('7. Consumption'!AM$9:$AQ$9)-1))),0)+MAX(0,$AQ77*('1. General Inputs'!$J$29-COLUMNS('7. Consumption'!AM$9:$AQ$9)+1))</f>
        <v>0</v>
      </c>
      <c r="CF77" s="335">
        <f ca="1">IFERROR(SUM(OFFSET('7. Consumption'!AN77,0,1,,MIN('1. General Inputs'!$J$29,COLUMNS('7. Consumption'!AN$9:$AQ$9)-1))),0)+MAX(0,$AQ77*('1. General Inputs'!$J$29-COLUMNS('7. Consumption'!AN$9:$AQ$9)+1))</f>
        <v>0</v>
      </c>
      <c r="CG77" s="335">
        <f ca="1">IFERROR(SUM(OFFSET('7. Consumption'!AO77,0,1,,MIN('1. General Inputs'!$J$29,COLUMNS('7. Consumption'!AO$9:$AQ$9)-1))),0)+MAX(0,$AQ77*('1. General Inputs'!$J$29-COLUMNS('7. Consumption'!AO$9:$AQ$9)+1))</f>
        <v>0</v>
      </c>
      <c r="CH77" s="335">
        <f ca="1">IFERROR(SUM(OFFSET('7. Consumption'!AP77,0,1,,MIN('1. General Inputs'!$J$29,COLUMNS('7. Consumption'!AP$9:$AQ$9)-1))),0)+MAX(0,$AQ77*('1. General Inputs'!$J$29-COLUMNS('7. Consumption'!AP$9:$AQ$9)+1))</f>
        <v>0</v>
      </c>
      <c r="CI77" s="335">
        <f ca="1">IFERROR(SUM(OFFSET('7. Consumption'!AQ77,0,1,,MIN('1. General Inputs'!$J$29,COLUMNS('7. Consumption'!AQ$9:$AQ$9)-1))),0)+MAX(0,$AQ77*('1. General Inputs'!$J$29-COLUMNS('7. Consumption'!AQ$9:$AQ$9)+1))</f>
        <v>0</v>
      </c>
    </row>
    <row r="78" spans="2:87" ht="15" hidden="1" outlineLevel="1" x14ac:dyDescent="0.25">
      <c r="B78" s="772"/>
      <c r="C78" s="772" t="str">
        <f>IFERROR(VLOOKUP(ROWS($C$9:$C78),'5. Form Breakdown'!$AI$11:$AJ$138,COLUMNS('5. Form Breakdown'!$AI$11:$AJ$11),0),"")</f>
        <v/>
      </c>
      <c r="D78" s="772" t="str">
        <f>IFERROR(VLOOKUP($C78,'5a. Dosing'!$E$11:$F$138,2,0),"")</f>
        <v/>
      </c>
      <c r="E78" s="773" t="str">
        <f>IFERROR(INDEX('5. Form Breakdown'!$AL$11:$BL$138,MATCH('7. Consumption'!$C78,'5. Form Breakdown'!$AK$11:$AK$138,0),MATCH('5. Form Breakdown'!$AX$10,'5. Form Breakdown'!$AL$10:$BL$10,0)),"")</f>
        <v/>
      </c>
      <c r="F78" s="774" t="str">
        <f>IFERROR(INDEX('5. Form Breakdown'!$AL$11:$BL$138,MATCH('7. Consumption'!$C78,'5. Form Breakdown'!$AK$11:$AK$138,0),MATCH('5. Form Breakdown'!$BL$10,'5. Form Breakdown'!$AL$10:$BL$10,0)),"")</f>
        <v/>
      </c>
      <c r="H78" s="775">
        <f ca="1">ROUNDUP(IFERROR($F78*$E78*CHOOSE(H$7,
IFERROR(SUMPRODUCT('6. Patients'!CA$10:CA$107,OFFSET('6. Patients'!$DN$9,1,MATCH($D78,'6. Patients'!$DO$9:$FL$9,0),ROWS('6. Patients'!DN$10:DN$107))),0)+
IFERROR(SUMPRODUCT('6. Patients'!CA$10:CA$107,OFFSET('6. Patients'!$FM$9,1,MATCH($D78,'6. Patients'!$FN$9:$GG$9,0),ROWS('6. Patients'!DN$10:DN$107))),0)+
IFERROR(SUMPRODUCT('6. Patients'!CA$10:CA$107,OFFSET('6. Patients'!$GH$9,1,MATCH($D78,'6. Patients'!$GI$9:$IF$9,0),ROWS('6. Patients'!DN$10:DN$107))),0)+
IFERROR(SUMPRODUCT('6. Patients'!CA$10:CA$107,OFFSET('6. Patients'!$IG$9,1,MATCH($D78,'6. Patients'!$IH$9:$JA$9,0),ROWS('6. Patients'!DN$10:DN$107))),0),
IFERROR(SUMPRODUCT('6. Patients'!CA$10:CA$107,OFFSET('6. Patients'!$JB$9,1,MATCH($D78,'6. Patients'!$JC$9:$KZ$9,0),ROWS('6. Patients'!DN$10:DN$107))),0)+
IFERROR(SUMPRODUCT('6. Patients'!CA$10:CA$107,OFFSET('6. Patients'!$LA$9,1,MATCH($D78,'6. Patients'!$LB$9:$LU$9,0),ROWS('6. Patients'!DN$10:DN$107))),0)+
IFERROR(SUMPRODUCT('6. Patients'!CA$10:CA$107,OFFSET('6. Patients'!$LV$9,1,MATCH($D78,'6. Patients'!$LW$9:$NT$9,0),ROWS('6. Patients'!DN$10:DN$107))),0)+
IFERROR(SUMPRODUCT('6. Patients'!CA$10:CA$107,OFFSET('6. Patients'!$NU$9,1,MATCH($D78,'6. Patients'!$NV$9:$OO$9,0),ROWS('6. Patients'!DN$10:DN$107))),0),
IFERROR(SUMPRODUCT('6. Patients'!CA$10:CA$107,OFFSET('6. Patients'!$OP$9,1,MATCH($D78,'6. Patients'!$OQ$9:$QN$9,0),ROWS('6. Patients'!DN$10:DN$107))),0)+
IFERROR(SUMPRODUCT('6. Patients'!CA$10:CA$107,OFFSET('6. Patients'!$QO$9,1,MATCH($D78,'6. Patients'!$QP$9:$RI$9,0),ROWS('6. Patients'!DN$10:DN$107))),0)+
IFERROR(SUMPRODUCT('6. Patients'!CA$10:CA$107,OFFSET('6. Patients'!$RJ$9,1,MATCH($D78,'6. Patients'!$RK$9:$TH$9,0),ROWS('6. Patients'!DN$10:DN$107))),0)+
IFERROR(SUMPRODUCT('6. Patients'!CA$10:CA$107,OFFSET('6. Patients'!$TI$9,1,MATCH($D78,'6. Patients'!$TJ$9:$UC$9,0),ROWS('6. Patients'!DN$10:DN$107))),0))+
IFERROR(VLOOKUP($D78,$H$116:$L$146,COLUMNS($H$115:$J$115)-1+H$7,0)*$E78*$F78*'1. General Inputs'!$J$25,0),0),0)</f>
        <v>0</v>
      </c>
      <c r="I78" s="775">
        <f ca="1">ROUNDUP(IFERROR($F78*$E78*CHOOSE(I$7,
IFERROR(SUMPRODUCT('6. Patients'!CB$10:CB$107,OFFSET('6. Patients'!$DN$9,1,MATCH($D78,'6. Patients'!$DO$9:$FL$9,0),ROWS('6. Patients'!DO$10:DO$107))),0)+
IFERROR(SUMPRODUCT('6. Patients'!CB$10:CB$107,OFFSET('6. Patients'!$FM$9,1,MATCH($D78,'6. Patients'!$FN$9:$GG$9,0),ROWS('6. Patients'!DO$10:DO$107))),0)+
IFERROR(SUMPRODUCT('6. Patients'!CB$10:CB$107,OFFSET('6. Patients'!$GH$9,1,MATCH($D78,'6. Patients'!$GI$9:$IF$9,0),ROWS('6. Patients'!DO$10:DO$107))),0)+
IFERROR(SUMPRODUCT('6. Patients'!CB$10:CB$107,OFFSET('6. Patients'!$IG$9,1,MATCH($D78,'6. Patients'!$IH$9:$JA$9,0),ROWS('6. Patients'!DO$10:DO$107))),0),
IFERROR(SUMPRODUCT('6. Patients'!CB$10:CB$107,OFFSET('6. Patients'!$JB$9,1,MATCH($D78,'6. Patients'!$JC$9:$KZ$9,0),ROWS('6. Patients'!DO$10:DO$107))),0)+
IFERROR(SUMPRODUCT('6. Patients'!CB$10:CB$107,OFFSET('6. Patients'!$LA$9,1,MATCH($D78,'6. Patients'!$LB$9:$LU$9,0),ROWS('6. Patients'!DO$10:DO$107))),0)+
IFERROR(SUMPRODUCT('6. Patients'!CB$10:CB$107,OFFSET('6. Patients'!$LV$9,1,MATCH($D78,'6. Patients'!$LW$9:$NT$9,0),ROWS('6. Patients'!DO$10:DO$107))),0)+
IFERROR(SUMPRODUCT('6. Patients'!CB$10:CB$107,OFFSET('6. Patients'!$NU$9,1,MATCH($D78,'6. Patients'!$NV$9:$OO$9,0),ROWS('6. Patients'!DO$10:DO$107))),0),
IFERROR(SUMPRODUCT('6. Patients'!CB$10:CB$107,OFFSET('6. Patients'!$OP$9,1,MATCH($D78,'6. Patients'!$OQ$9:$QN$9,0),ROWS('6. Patients'!DO$10:DO$107))),0)+
IFERROR(SUMPRODUCT('6. Patients'!CB$10:CB$107,OFFSET('6. Patients'!$QO$9,1,MATCH($D78,'6. Patients'!$QP$9:$RI$9,0),ROWS('6. Patients'!DO$10:DO$107))),0)+
IFERROR(SUMPRODUCT('6. Patients'!CB$10:CB$107,OFFSET('6. Patients'!$RJ$9,1,MATCH($D78,'6. Patients'!$RK$9:$TH$9,0),ROWS('6. Patients'!DO$10:DO$107))),0)+
IFERROR(SUMPRODUCT('6. Patients'!CB$10:CB$107,OFFSET('6. Patients'!$TI$9,1,MATCH($D78,'6. Patients'!$TJ$9:$UC$9,0),ROWS('6. Patients'!DO$10:DO$107))),0))+
IFERROR(VLOOKUP($D78,$H$116:$L$146,COLUMNS($H$115:$J$115)-1+I$7,0)*$E78*$F78*'1. General Inputs'!$J$25,0),0),0)</f>
        <v>0</v>
      </c>
      <c r="J78" s="775">
        <f ca="1">ROUNDUP(IFERROR($F78*$E78*CHOOSE(J$7,
IFERROR(SUMPRODUCT('6. Patients'!CC$10:CC$107,OFFSET('6. Patients'!$DN$9,1,MATCH($D78,'6. Patients'!$DO$9:$FL$9,0),ROWS('6. Patients'!DP$10:DP$107))),0)+
IFERROR(SUMPRODUCT('6. Patients'!CC$10:CC$107,OFFSET('6. Patients'!$FM$9,1,MATCH($D78,'6. Patients'!$FN$9:$GG$9,0),ROWS('6. Patients'!DP$10:DP$107))),0)+
IFERROR(SUMPRODUCT('6. Patients'!CC$10:CC$107,OFFSET('6. Patients'!$GH$9,1,MATCH($D78,'6. Patients'!$GI$9:$IF$9,0),ROWS('6. Patients'!DP$10:DP$107))),0)+
IFERROR(SUMPRODUCT('6. Patients'!CC$10:CC$107,OFFSET('6. Patients'!$IG$9,1,MATCH($D78,'6. Patients'!$IH$9:$JA$9,0),ROWS('6. Patients'!DP$10:DP$107))),0),
IFERROR(SUMPRODUCT('6. Patients'!CC$10:CC$107,OFFSET('6. Patients'!$JB$9,1,MATCH($D78,'6. Patients'!$JC$9:$KZ$9,0),ROWS('6. Patients'!DP$10:DP$107))),0)+
IFERROR(SUMPRODUCT('6. Patients'!CC$10:CC$107,OFFSET('6. Patients'!$LA$9,1,MATCH($D78,'6. Patients'!$LB$9:$LU$9,0),ROWS('6. Patients'!DP$10:DP$107))),0)+
IFERROR(SUMPRODUCT('6. Patients'!CC$10:CC$107,OFFSET('6. Patients'!$LV$9,1,MATCH($D78,'6. Patients'!$LW$9:$NT$9,0),ROWS('6. Patients'!DP$10:DP$107))),0)+
IFERROR(SUMPRODUCT('6. Patients'!CC$10:CC$107,OFFSET('6. Patients'!$NU$9,1,MATCH($D78,'6. Patients'!$NV$9:$OO$9,0),ROWS('6. Patients'!DP$10:DP$107))),0),
IFERROR(SUMPRODUCT('6. Patients'!CC$10:CC$107,OFFSET('6. Patients'!$OP$9,1,MATCH($D78,'6. Patients'!$OQ$9:$QN$9,0),ROWS('6. Patients'!DP$10:DP$107))),0)+
IFERROR(SUMPRODUCT('6. Patients'!CC$10:CC$107,OFFSET('6. Patients'!$QO$9,1,MATCH($D78,'6. Patients'!$QP$9:$RI$9,0),ROWS('6. Patients'!DP$10:DP$107))),0)+
IFERROR(SUMPRODUCT('6. Patients'!CC$10:CC$107,OFFSET('6. Patients'!$RJ$9,1,MATCH($D78,'6. Patients'!$RK$9:$TH$9,0),ROWS('6. Patients'!DP$10:DP$107))),0)+
IFERROR(SUMPRODUCT('6. Patients'!CC$10:CC$107,OFFSET('6. Patients'!$TI$9,1,MATCH($D78,'6. Patients'!$TJ$9:$UC$9,0),ROWS('6. Patients'!DP$10:DP$107))),0))+
IFERROR(VLOOKUP($D78,$H$116:$L$146,COLUMNS($H$115:$J$115)-1+J$7,0)*$E78*$F78*'1. General Inputs'!$J$25,0),0),0)</f>
        <v>0</v>
      </c>
      <c r="K78" s="775">
        <f ca="1">ROUNDUP(IFERROR($F78*$E78*CHOOSE(K$7,
IFERROR(SUMPRODUCT('6. Patients'!CD$10:CD$107,OFFSET('6. Patients'!$DN$9,1,MATCH($D78,'6. Patients'!$DO$9:$FL$9,0),ROWS('6. Patients'!DQ$10:DQ$107))),0)+
IFERROR(SUMPRODUCT('6. Patients'!CD$10:CD$107,OFFSET('6. Patients'!$FM$9,1,MATCH($D78,'6. Patients'!$FN$9:$GG$9,0),ROWS('6. Patients'!DQ$10:DQ$107))),0)+
IFERROR(SUMPRODUCT('6. Patients'!CD$10:CD$107,OFFSET('6. Patients'!$GH$9,1,MATCH($D78,'6. Patients'!$GI$9:$IF$9,0),ROWS('6. Patients'!DQ$10:DQ$107))),0)+
IFERROR(SUMPRODUCT('6. Patients'!CD$10:CD$107,OFFSET('6. Patients'!$IG$9,1,MATCH($D78,'6. Patients'!$IH$9:$JA$9,0),ROWS('6. Patients'!DQ$10:DQ$107))),0),
IFERROR(SUMPRODUCT('6. Patients'!CD$10:CD$107,OFFSET('6. Patients'!$JB$9,1,MATCH($D78,'6. Patients'!$JC$9:$KZ$9,0),ROWS('6. Patients'!DQ$10:DQ$107))),0)+
IFERROR(SUMPRODUCT('6. Patients'!CD$10:CD$107,OFFSET('6. Patients'!$LA$9,1,MATCH($D78,'6. Patients'!$LB$9:$LU$9,0),ROWS('6. Patients'!DQ$10:DQ$107))),0)+
IFERROR(SUMPRODUCT('6. Patients'!CD$10:CD$107,OFFSET('6. Patients'!$LV$9,1,MATCH($D78,'6. Patients'!$LW$9:$NT$9,0),ROWS('6. Patients'!DQ$10:DQ$107))),0)+
IFERROR(SUMPRODUCT('6. Patients'!CD$10:CD$107,OFFSET('6. Patients'!$NU$9,1,MATCH($D78,'6. Patients'!$NV$9:$OO$9,0),ROWS('6. Patients'!DQ$10:DQ$107))),0),
IFERROR(SUMPRODUCT('6. Patients'!CD$10:CD$107,OFFSET('6. Patients'!$OP$9,1,MATCH($D78,'6. Patients'!$OQ$9:$QN$9,0),ROWS('6. Patients'!DQ$10:DQ$107))),0)+
IFERROR(SUMPRODUCT('6. Patients'!CD$10:CD$107,OFFSET('6. Patients'!$QO$9,1,MATCH($D78,'6. Patients'!$QP$9:$RI$9,0),ROWS('6. Patients'!DQ$10:DQ$107))),0)+
IFERROR(SUMPRODUCT('6. Patients'!CD$10:CD$107,OFFSET('6. Patients'!$RJ$9,1,MATCH($D78,'6. Patients'!$RK$9:$TH$9,0),ROWS('6. Patients'!DQ$10:DQ$107))),0)+
IFERROR(SUMPRODUCT('6. Patients'!CD$10:CD$107,OFFSET('6. Patients'!$TI$9,1,MATCH($D78,'6. Patients'!$TJ$9:$UC$9,0),ROWS('6. Patients'!DQ$10:DQ$107))),0))+
IFERROR(VLOOKUP($D78,$H$116:$L$146,COLUMNS($H$115:$J$115)-1+K$7,0)*$E78*$F78*'1. General Inputs'!$J$25,0),0),0)</f>
        <v>0</v>
      </c>
      <c r="L78" s="775">
        <f ca="1">ROUNDUP(IFERROR($F78*$E78*CHOOSE(L$7,
IFERROR(SUMPRODUCT('6. Patients'!CE$10:CE$107,OFFSET('6. Patients'!$DN$9,1,MATCH($D78,'6. Patients'!$DO$9:$FL$9,0),ROWS('6. Patients'!DR$10:DR$107))),0)+
IFERROR(SUMPRODUCT('6. Patients'!CE$10:CE$107,OFFSET('6. Patients'!$FM$9,1,MATCH($D78,'6. Patients'!$FN$9:$GG$9,0),ROWS('6. Patients'!DR$10:DR$107))),0)+
IFERROR(SUMPRODUCT('6. Patients'!CE$10:CE$107,OFFSET('6. Patients'!$GH$9,1,MATCH($D78,'6. Patients'!$GI$9:$IF$9,0),ROWS('6. Patients'!DR$10:DR$107))),0)+
IFERROR(SUMPRODUCT('6. Patients'!CE$10:CE$107,OFFSET('6. Patients'!$IG$9,1,MATCH($D78,'6. Patients'!$IH$9:$JA$9,0),ROWS('6. Patients'!DR$10:DR$107))),0),
IFERROR(SUMPRODUCT('6. Patients'!CE$10:CE$107,OFFSET('6. Patients'!$JB$9,1,MATCH($D78,'6. Patients'!$JC$9:$KZ$9,0),ROWS('6. Patients'!DR$10:DR$107))),0)+
IFERROR(SUMPRODUCT('6. Patients'!CE$10:CE$107,OFFSET('6. Patients'!$LA$9,1,MATCH($D78,'6. Patients'!$LB$9:$LU$9,0),ROWS('6. Patients'!DR$10:DR$107))),0)+
IFERROR(SUMPRODUCT('6. Patients'!CE$10:CE$107,OFFSET('6. Patients'!$LV$9,1,MATCH($D78,'6. Patients'!$LW$9:$NT$9,0),ROWS('6. Patients'!DR$10:DR$107))),0)+
IFERROR(SUMPRODUCT('6. Patients'!CE$10:CE$107,OFFSET('6. Patients'!$NU$9,1,MATCH($D78,'6. Patients'!$NV$9:$OO$9,0),ROWS('6. Patients'!DR$10:DR$107))),0),
IFERROR(SUMPRODUCT('6. Patients'!CE$10:CE$107,OFFSET('6. Patients'!$OP$9,1,MATCH($D78,'6. Patients'!$OQ$9:$QN$9,0),ROWS('6. Patients'!DR$10:DR$107))),0)+
IFERROR(SUMPRODUCT('6. Patients'!CE$10:CE$107,OFFSET('6. Patients'!$QO$9,1,MATCH($D78,'6. Patients'!$QP$9:$RI$9,0),ROWS('6. Patients'!DR$10:DR$107))),0)+
IFERROR(SUMPRODUCT('6. Patients'!CE$10:CE$107,OFFSET('6. Patients'!$RJ$9,1,MATCH($D78,'6. Patients'!$RK$9:$TH$9,0),ROWS('6. Patients'!DR$10:DR$107))),0)+
IFERROR(SUMPRODUCT('6. Patients'!CE$10:CE$107,OFFSET('6. Patients'!$TI$9,1,MATCH($D78,'6. Patients'!$TJ$9:$UC$9,0),ROWS('6. Patients'!DR$10:DR$107))),0))+
IFERROR(VLOOKUP($D78,$H$116:$L$146,COLUMNS($H$115:$J$115)-1+L$7,0)*$E78*$F78*'1. General Inputs'!$J$25,0),0),0)</f>
        <v>0</v>
      </c>
      <c r="M78" s="775">
        <f ca="1">ROUNDUP(IFERROR($F78*$E78*CHOOSE(M$7,
IFERROR(SUMPRODUCT('6. Patients'!CF$10:CF$107,OFFSET('6. Patients'!$DN$9,1,MATCH($D78,'6. Patients'!$DO$9:$FL$9,0),ROWS('6. Patients'!DS$10:DS$107))),0)+
IFERROR(SUMPRODUCT('6. Patients'!CF$10:CF$107,OFFSET('6. Patients'!$FM$9,1,MATCH($D78,'6. Patients'!$FN$9:$GG$9,0),ROWS('6. Patients'!DS$10:DS$107))),0)+
IFERROR(SUMPRODUCT('6. Patients'!CF$10:CF$107,OFFSET('6. Patients'!$GH$9,1,MATCH($D78,'6. Patients'!$GI$9:$IF$9,0),ROWS('6. Patients'!DS$10:DS$107))),0)+
IFERROR(SUMPRODUCT('6. Patients'!CF$10:CF$107,OFFSET('6. Patients'!$IG$9,1,MATCH($D78,'6. Patients'!$IH$9:$JA$9,0),ROWS('6. Patients'!DS$10:DS$107))),0),
IFERROR(SUMPRODUCT('6. Patients'!CF$10:CF$107,OFFSET('6. Patients'!$JB$9,1,MATCH($D78,'6. Patients'!$JC$9:$KZ$9,0),ROWS('6. Patients'!DS$10:DS$107))),0)+
IFERROR(SUMPRODUCT('6. Patients'!CF$10:CF$107,OFFSET('6. Patients'!$LA$9,1,MATCH($D78,'6. Patients'!$LB$9:$LU$9,0),ROWS('6. Patients'!DS$10:DS$107))),0)+
IFERROR(SUMPRODUCT('6. Patients'!CF$10:CF$107,OFFSET('6. Patients'!$LV$9,1,MATCH($D78,'6. Patients'!$LW$9:$NT$9,0),ROWS('6. Patients'!DS$10:DS$107))),0)+
IFERROR(SUMPRODUCT('6. Patients'!CF$10:CF$107,OFFSET('6. Patients'!$NU$9,1,MATCH($D78,'6. Patients'!$NV$9:$OO$9,0),ROWS('6. Patients'!DS$10:DS$107))),0),
IFERROR(SUMPRODUCT('6. Patients'!CF$10:CF$107,OFFSET('6. Patients'!$OP$9,1,MATCH($D78,'6. Patients'!$OQ$9:$QN$9,0),ROWS('6. Patients'!DS$10:DS$107))),0)+
IFERROR(SUMPRODUCT('6. Patients'!CF$10:CF$107,OFFSET('6. Patients'!$QO$9,1,MATCH($D78,'6. Patients'!$QP$9:$RI$9,0),ROWS('6. Patients'!DS$10:DS$107))),0)+
IFERROR(SUMPRODUCT('6. Patients'!CF$10:CF$107,OFFSET('6. Patients'!$RJ$9,1,MATCH($D78,'6. Patients'!$RK$9:$TH$9,0),ROWS('6. Patients'!DS$10:DS$107))),0)+
IFERROR(SUMPRODUCT('6. Patients'!CF$10:CF$107,OFFSET('6. Patients'!$TI$9,1,MATCH($D78,'6. Patients'!$TJ$9:$UC$9,0),ROWS('6. Patients'!DS$10:DS$107))),0))+
IFERROR(VLOOKUP($D78,$H$116:$L$146,COLUMNS($H$115:$J$115)-1+M$7,0)*$E78*$F78*'1. General Inputs'!$J$25,0),0),0)</f>
        <v>0</v>
      </c>
      <c r="N78" s="775">
        <f ca="1">ROUNDUP(IFERROR($F78*$E78*CHOOSE(N$7,
IFERROR(SUMPRODUCT('6. Patients'!CG$10:CG$107,OFFSET('6. Patients'!$DN$9,1,MATCH($D78,'6. Patients'!$DO$9:$FL$9,0),ROWS('6. Patients'!DT$10:DT$107))),0)+
IFERROR(SUMPRODUCT('6. Patients'!CG$10:CG$107,OFFSET('6. Patients'!$FM$9,1,MATCH($D78,'6. Patients'!$FN$9:$GG$9,0),ROWS('6. Patients'!DT$10:DT$107))),0)+
IFERROR(SUMPRODUCT('6. Patients'!CG$10:CG$107,OFFSET('6. Patients'!$GH$9,1,MATCH($D78,'6. Patients'!$GI$9:$IF$9,0),ROWS('6. Patients'!DT$10:DT$107))),0)+
IFERROR(SUMPRODUCT('6. Patients'!CG$10:CG$107,OFFSET('6. Patients'!$IG$9,1,MATCH($D78,'6. Patients'!$IH$9:$JA$9,0),ROWS('6. Patients'!DT$10:DT$107))),0),
IFERROR(SUMPRODUCT('6. Patients'!CG$10:CG$107,OFFSET('6. Patients'!$JB$9,1,MATCH($D78,'6. Patients'!$JC$9:$KZ$9,0),ROWS('6. Patients'!DT$10:DT$107))),0)+
IFERROR(SUMPRODUCT('6. Patients'!CG$10:CG$107,OFFSET('6. Patients'!$LA$9,1,MATCH($D78,'6. Patients'!$LB$9:$LU$9,0),ROWS('6. Patients'!DT$10:DT$107))),0)+
IFERROR(SUMPRODUCT('6. Patients'!CG$10:CG$107,OFFSET('6. Patients'!$LV$9,1,MATCH($D78,'6. Patients'!$LW$9:$NT$9,0),ROWS('6. Patients'!DT$10:DT$107))),0)+
IFERROR(SUMPRODUCT('6. Patients'!CG$10:CG$107,OFFSET('6. Patients'!$NU$9,1,MATCH($D78,'6. Patients'!$NV$9:$OO$9,0),ROWS('6. Patients'!DT$10:DT$107))),0),
IFERROR(SUMPRODUCT('6. Patients'!CG$10:CG$107,OFFSET('6. Patients'!$OP$9,1,MATCH($D78,'6. Patients'!$OQ$9:$QN$9,0),ROWS('6. Patients'!DT$10:DT$107))),0)+
IFERROR(SUMPRODUCT('6. Patients'!CG$10:CG$107,OFFSET('6. Patients'!$QO$9,1,MATCH($D78,'6. Patients'!$QP$9:$RI$9,0),ROWS('6. Patients'!DT$10:DT$107))),0)+
IFERROR(SUMPRODUCT('6. Patients'!CG$10:CG$107,OFFSET('6. Patients'!$RJ$9,1,MATCH($D78,'6. Patients'!$RK$9:$TH$9,0),ROWS('6. Patients'!DT$10:DT$107))),0)+
IFERROR(SUMPRODUCT('6. Patients'!CG$10:CG$107,OFFSET('6. Patients'!$TI$9,1,MATCH($D78,'6. Patients'!$TJ$9:$UC$9,0),ROWS('6. Patients'!DT$10:DT$107))),0))+
IFERROR(VLOOKUP($D78,$H$116:$L$146,COLUMNS($H$115:$J$115)-1+N$7,0)*$E78*$F78*'1. General Inputs'!$J$25,0),0),0)</f>
        <v>0</v>
      </c>
      <c r="O78" s="775">
        <f ca="1">ROUNDUP(IFERROR($F78*$E78*CHOOSE(O$7,
IFERROR(SUMPRODUCT('6. Patients'!CH$10:CH$107,OFFSET('6. Patients'!$DN$9,1,MATCH($D78,'6. Patients'!$DO$9:$FL$9,0),ROWS('6. Patients'!DU$10:DU$107))),0)+
IFERROR(SUMPRODUCT('6. Patients'!CH$10:CH$107,OFFSET('6. Patients'!$FM$9,1,MATCH($D78,'6. Patients'!$FN$9:$GG$9,0),ROWS('6. Patients'!DU$10:DU$107))),0)+
IFERROR(SUMPRODUCT('6. Patients'!CH$10:CH$107,OFFSET('6. Patients'!$GH$9,1,MATCH($D78,'6. Patients'!$GI$9:$IF$9,0),ROWS('6. Patients'!DU$10:DU$107))),0)+
IFERROR(SUMPRODUCT('6. Patients'!CH$10:CH$107,OFFSET('6. Patients'!$IG$9,1,MATCH($D78,'6. Patients'!$IH$9:$JA$9,0),ROWS('6. Patients'!DU$10:DU$107))),0),
IFERROR(SUMPRODUCT('6. Patients'!CH$10:CH$107,OFFSET('6. Patients'!$JB$9,1,MATCH($D78,'6. Patients'!$JC$9:$KZ$9,0),ROWS('6. Patients'!DU$10:DU$107))),0)+
IFERROR(SUMPRODUCT('6. Patients'!CH$10:CH$107,OFFSET('6. Patients'!$LA$9,1,MATCH($D78,'6. Patients'!$LB$9:$LU$9,0),ROWS('6. Patients'!DU$10:DU$107))),0)+
IFERROR(SUMPRODUCT('6. Patients'!CH$10:CH$107,OFFSET('6. Patients'!$LV$9,1,MATCH($D78,'6. Patients'!$LW$9:$NT$9,0),ROWS('6. Patients'!DU$10:DU$107))),0)+
IFERROR(SUMPRODUCT('6. Patients'!CH$10:CH$107,OFFSET('6. Patients'!$NU$9,1,MATCH($D78,'6. Patients'!$NV$9:$OO$9,0),ROWS('6. Patients'!DU$10:DU$107))),0),
IFERROR(SUMPRODUCT('6. Patients'!CH$10:CH$107,OFFSET('6. Patients'!$OP$9,1,MATCH($D78,'6. Patients'!$OQ$9:$QN$9,0),ROWS('6. Patients'!DU$10:DU$107))),0)+
IFERROR(SUMPRODUCT('6. Patients'!CH$10:CH$107,OFFSET('6. Patients'!$QO$9,1,MATCH($D78,'6. Patients'!$QP$9:$RI$9,0),ROWS('6. Patients'!DU$10:DU$107))),0)+
IFERROR(SUMPRODUCT('6. Patients'!CH$10:CH$107,OFFSET('6. Patients'!$RJ$9,1,MATCH($D78,'6. Patients'!$RK$9:$TH$9,0),ROWS('6. Patients'!DU$10:DU$107))),0)+
IFERROR(SUMPRODUCT('6. Patients'!CH$10:CH$107,OFFSET('6. Patients'!$TI$9,1,MATCH($D78,'6. Patients'!$TJ$9:$UC$9,0),ROWS('6. Patients'!DU$10:DU$107))),0))+
IFERROR(VLOOKUP($D78,$H$116:$L$146,COLUMNS($H$115:$J$115)-1+O$7,0)*$E78*$F78*'1. General Inputs'!$J$25,0),0),0)</f>
        <v>0</v>
      </c>
      <c r="P78" s="775">
        <f ca="1">ROUNDUP(IFERROR($F78*$E78*CHOOSE(P$7,
IFERROR(SUMPRODUCT('6. Patients'!CI$10:CI$107,OFFSET('6. Patients'!$DN$9,1,MATCH($D78,'6. Patients'!$DO$9:$FL$9,0),ROWS('6. Patients'!DV$10:DV$107))),0)+
IFERROR(SUMPRODUCT('6. Patients'!CI$10:CI$107,OFFSET('6. Patients'!$FM$9,1,MATCH($D78,'6. Patients'!$FN$9:$GG$9,0),ROWS('6. Patients'!DV$10:DV$107))),0)+
IFERROR(SUMPRODUCT('6. Patients'!CI$10:CI$107,OFFSET('6. Patients'!$GH$9,1,MATCH($D78,'6. Patients'!$GI$9:$IF$9,0),ROWS('6. Patients'!DV$10:DV$107))),0)+
IFERROR(SUMPRODUCT('6. Patients'!CI$10:CI$107,OFFSET('6. Patients'!$IG$9,1,MATCH($D78,'6. Patients'!$IH$9:$JA$9,0),ROWS('6. Patients'!DV$10:DV$107))),0),
IFERROR(SUMPRODUCT('6. Patients'!CI$10:CI$107,OFFSET('6. Patients'!$JB$9,1,MATCH($D78,'6. Patients'!$JC$9:$KZ$9,0),ROWS('6. Patients'!DV$10:DV$107))),0)+
IFERROR(SUMPRODUCT('6. Patients'!CI$10:CI$107,OFFSET('6. Patients'!$LA$9,1,MATCH($D78,'6. Patients'!$LB$9:$LU$9,0),ROWS('6. Patients'!DV$10:DV$107))),0)+
IFERROR(SUMPRODUCT('6. Patients'!CI$10:CI$107,OFFSET('6. Patients'!$LV$9,1,MATCH($D78,'6. Patients'!$LW$9:$NT$9,0),ROWS('6. Patients'!DV$10:DV$107))),0)+
IFERROR(SUMPRODUCT('6. Patients'!CI$10:CI$107,OFFSET('6. Patients'!$NU$9,1,MATCH($D78,'6. Patients'!$NV$9:$OO$9,0),ROWS('6. Patients'!DV$10:DV$107))),0),
IFERROR(SUMPRODUCT('6. Patients'!CI$10:CI$107,OFFSET('6. Patients'!$OP$9,1,MATCH($D78,'6. Patients'!$OQ$9:$QN$9,0),ROWS('6. Patients'!DV$10:DV$107))),0)+
IFERROR(SUMPRODUCT('6. Patients'!CI$10:CI$107,OFFSET('6. Patients'!$QO$9,1,MATCH($D78,'6. Patients'!$QP$9:$RI$9,0),ROWS('6. Patients'!DV$10:DV$107))),0)+
IFERROR(SUMPRODUCT('6. Patients'!CI$10:CI$107,OFFSET('6. Patients'!$RJ$9,1,MATCH($D78,'6. Patients'!$RK$9:$TH$9,0),ROWS('6. Patients'!DV$10:DV$107))),0)+
IFERROR(SUMPRODUCT('6. Patients'!CI$10:CI$107,OFFSET('6. Patients'!$TI$9,1,MATCH($D78,'6. Patients'!$TJ$9:$UC$9,0),ROWS('6. Patients'!DV$10:DV$107))),0))+
IFERROR(VLOOKUP($D78,$H$116:$L$146,COLUMNS($H$115:$J$115)-1+P$7,0)*$E78*$F78*'1. General Inputs'!$J$25,0),0),0)</f>
        <v>0</v>
      </c>
      <c r="Q78" s="775">
        <f ca="1">ROUNDUP(IFERROR($F78*$E78*CHOOSE(Q$7,
IFERROR(SUMPRODUCT('6. Patients'!CJ$10:CJ$107,OFFSET('6. Patients'!$DN$9,1,MATCH($D78,'6. Patients'!$DO$9:$FL$9,0),ROWS('6. Patients'!DW$10:DW$107))),0)+
IFERROR(SUMPRODUCT('6. Patients'!CJ$10:CJ$107,OFFSET('6. Patients'!$FM$9,1,MATCH($D78,'6. Patients'!$FN$9:$GG$9,0),ROWS('6. Patients'!DW$10:DW$107))),0)+
IFERROR(SUMPRODUCT('6. Patients'!CJ$10:CJ$107,OFFSET('6. Patients'!$GH$9,1,MATCH($D78,'6. Patients'!$GI$9:$IF$9,0),ROWS('6. Patients'!DW$10:DW$107))),0)+
IFERROR(SUMPRODUCT('6. Patients'!CJ$10:CJ$107,OFFSET('6. Patients'!$IG$9,1,MATCH($D78,'6. Patients'!$IH$9:$JA$9,0),ROWS('6. Patients'!DW$10:DW$107))),0),
IFERROR(SUMPRODUCT('6. Patients'!CJ$10:CJ$107,OFFSET('6. Patients'!$JB$9,1,MATCH($D78,'6. Patients'!$JC$9:$KZ$9,0),ROWS('6. Patients'!DW$10:DW$107))),0)+
IFERROR(SUMPRODUCT('6. Patients'!CJ$10:CJ$107,OFFSET('6. Patients'!$LA$9,1,MATCH($D78,'6. Patients'!$LB$9:$LU$9,0),ROWS('6. Patients'!DW$10:DW$107))),0)+
IFERROR(SUMPRODUCT('6. Patients'!CJ$10:CJ$107,OFFSET('6. Patients'!$LV$9,1,MATCH($D78,'6. Patients'!$LW$9:$NT$9,0),ROWS('6. Patients'!DW$10:DW$107))),0)+
IFERROR(SUMPRODUCT('6. Patients'!CJ$10:CJ$107,OFFSET('6. Patients'!$NU$9,1,MATCH($D78,'6. Patients'!$NV$9:$OO$9,0),ROWS('6. Patients'!DW$10:DW$107))),0),
IFERROR(SUMPRODUCT('6. Patients'!CJ$10:CJ$107,OFFSET('6. Patients'!$OP$9,1,MATCH($D78,'6. Patients'!$OQ$9:$QN$9,0),ROWS('6. Patients'!DW$10:DW$107))),0)+
IFERROR(SUMPRODUCT('6. Patients'!CJ$10:CJ$107,OFFSET('6. Patients'!$QO$9,1,MATCH($D78,'6. Patients'!$QP$9:$RI$9,0),ROWS('6. Patients'!DW$10:DW$107))),0)+
IFERROR(SUMPRODUCT('6. Patients'!CJ$10:CJ$107,OFFSET('6. Patients'!$RJ$9,1,MATCH($D78,'6. Patients'!$RK$9:$TH$9,0),ROWS('6. Patients'!DW$10:DW$107))),0)+
IFERROR(SUMPRODUCT('6. Patients'!CJ$10:CJ$107,OFFSET('6. Patients'!$TI$9,1,MATCH($D78,'6. Patients'!$TJ$9:$UC$9,0),ROWS('6. Patients'!DW$10:DW$107))),0))+
IFERROR(VLOOKUP($D78,$H$116:$L$146,COLUMNS($H$115:$J$115)-1+Q$7,0)*$E78*$F78*'1. General Inputs'!$J$25,0),0),0)</f>
        <v>0</v>
      </c>
      <c r="R78" s="775">
        <f ca="1">ROUNDUP(IFERROR($F78*$E78*CHOOSE(R$7,
IFERROR(SUMPRODUCT('6. Patients'!CK$10:CK$107,OFFSET('6. Patients'!$DN$9,1,MATCH($D78,'6. Patients'!$DO$9:$FL$9,0),ROWS('6. Patients'!DX$10:DX$107))),0)+
IFERROR(SUMPRODUCT('6. Patients'!CK$10:CK$107,OFFSET('6. Patients'!$FM$9,1,MATCH($D78,'6. Patients'!$FN$9:$GG$9,0),ROWS('6. Patients'!DX$10:DX$107))),0)+
IFERROR(SUMPRODUCT('6. Patients'!CK$10:CK$107,OFFSET('6. Patients'!$GH$9,1,MATCH($D78,'6. Patients'!$GI$9:$IF$9,0),ROWS('6. Patients'!DX$10:DX$107))),0)+
IFERROR(SUMPRODUCT('6. Patients'!CK$10:CK$107,OFFSET('6. Patients'!$IG$9,1,MATCH($D78,'6. Patients'!$IH$9:$JA$9,0),ROWS('6. Patients'!DX$10:DX$107))),0),
IFERROR(SUMPRODUCT('6. Patients'!CK$10:CK$107,OFFSET('6. Patients'!$JB$9,1,MATCH($D78,'6. Patients'!$JC$9:$KZ$9,0),ROWS('6. Patients'!DX$10:DX$107))),0)+
IFERROR(SUMPRODUCT('6. Patients'!CK$10:CK$107,OFFSET('6. Patients'!$LA$9,1,MATCH($D78,'6. Patients'!$LB$9:$LU$9,0),ROWS('6. Patients'!DX$10:DX$107))),0)+
IFERROR(SUMPRODUCT('6. Patients'!CK$10:CK$107,OFFSET('6. Patients'!$LV$9,1,MATCH($D78,'6. Patients'!$LW$9:$NT$9,0),ROWS('6. Patients'!DX$10:DX$107))),0)+
IFERROR(SUMPRODUCT('6. Patients'!CK$10:CK$107,OFFSET('6. Patients'!$NU$9,1,MATCH($D78,'6. Patients'!$NV$9:$OO$9,0),ROWS('6. Patients'!DX$10:DX$107))),0),
IFERROR(SUMPRODUCT('6. Patients'!CK$10:CK$107,OFFSET('6. Patients'!$OP$9,1,MATCH($D78,'6. Patients'!$OQ$9:$QN$9,0),ROWS('6. Patients'!DX$10:DX$107))),0)+
IFERROR(SUMPRODUCT('6. Patients'!CK$10:CK$107,OFFSET('6. Patients'!$QO$9,1,MATCH($D78,'6. Patients'!$QP$9:$RI$9,0),ROWS('6. Patients'!DX$10:DX$107))),0)+
IFERROR(SUMPRODUCT('6. Patients'!CK$10:CK$107,OFFSET('6. Patients'!$RJ$9,1,MATCH($D78,'6. Patients'!$RK$9:$TH$9,0),ROWS('6. Patients'!DX$10:DX$107))),0)+
IFERROR(SUMPRODUCT('6. Patients'!CK$10:CK$107,OFFSET('6. Patients'!$TI$9,1,MATCH($D78,'6. Patients'!$TJ$9:$UC$9,0),ROWS('6. Patients'!DX$10:DX$107))),0))+
IFERROR(VLOOKUP($D78,$H$116:$L$146,COLUMNS($H$115:$J$115)-1+R$7,0)*$E78*$F78*'1. General Inputs'!$J$25,0),0),0)</f>
        <v>0</v>
      </c>
      <c r="S78" s="775">
        <f ca="1">ROUNDUP(IFERROR($F78*$E78*CHOOSE(S$7,
IFERROR(SUMPRODUCT('6. Patients'!CL$10:CL$107,OFFSET('6. Patients'!$DN$9,1,MATCH($D78,'6. Patients'!$DO$9:$FL$9,0),ROWS('6. Patients'!DY$10:DY$107))),0)+
IFERROR(SUMPRODUCT('6. Patients'!CL$10:CL$107,OFFSET('6. Patients'!$FM$9,1,MATCH($D78,'6. Patients'!$FN$9:$GG$9,0),ROWS('6. Patients'!DY$10:DY$107))),0)+
IFERROR(SUMPRODUCT('6. Patients'!CL$10:CL$107,OFFSET('6. Patients'!$GH$9,1,MATCH($D78,'6. Patients'!$GI$9:$IF$9,0),ROWS('6. Patients'!DY$10:DY$107))),0)+
IFERROR(SUMPRODUCT('6. Patients'!CL$10:CL$107,OFFSET('6. Patients'!$IG$9,1,MATCH($D78,'6. Patients'!$IH$9:$JA$9,0),ROWS('6. Patients'!DY$10:DY$107))),0),
IFERROR(SUMPRODUCT('6. Patients'!CL$10:CL$107,OFFSET('6. Patients'!$JB$9,1,MATCH($D78,'6. Patients'!$JC$9:$KZ$9,0),ROWS('6. Patients'!DY$10:DY$107))),0)+
IFERROR(SUMPRODUCT('6. Patients'!CL$10:CL$107,OFFSET('6. Patients'!$LA$9,1,MATCH($D78,'6. Patients'!$LB$9:$LU$9,0),ROWS('6. Patients'!DY$10:DY$107))),0)+
IFERROR(SUMPRODUCT('6. Patients'!CL$10:CL$107,OFFSET('6. Patients'!$LV$9,1,MATCH($D78,'6. Patients'!$LW$9:$NT$9,0),ROWS('6. Patients'!DY$10:DY$107))),0)+
IFERROR(SUMPRODUCT('6. Patients'!CL$10:CL$107,OFFSET('6. Patients'!$NU$9,1,MATCH($D78,'6. Patients'!$NV$9:$OO$9,0),ROWS('6. Patients'!DY$10:DY$107))),0),
IFERROR(SUMPRODUCT('6. Patients'!CL$10:CL$107,OFFSET('6. Patients'!$OP$9,1,MATCH($D78,'6. Patients'!$OQ$9:$QN$9,0),ROWS('6. Patients'!DY$10:DY$107))),0)+
IFERROR(SUMPRODUCT('6. Patients'!CL$10:CL$107,OFFSET('6. Patients'!$QO$9,1,MATCH($D78,'6. Patients'!$QP$9:$RI$9,0),ROWS('6. Patients'!DY$10:DY$107))),0)+
IFERROR(SUMPRODUCT('6. Patients'!CL$10:CL$107,OFFSET('6. Patients'!$RJ$9,1,MATCH($D78,'6. Patients'!$RK$9:$TH$9,0),ROWS('6. Patients'!DY$10:DY$107))),0)+
IFERROR(SUMPRODUCT('6. Patients'!CL$10:CL$107,OFFSET('6. Patients'!$TI$9,1,MATCH($D78,'6. Patients'!$TJ$9:$UC$9,0),ROWS('6. Patients'!DY$10:DY$107))),0))+
IFERROR(VLOOKUP($D78,$H$116:$L$146,COLUMNS($H$115:$J$115)-1+S$7,0)*$E78*$F78*'1. General Inputs'!$J$25,0),0),0)</f>
        <v>0</v>
      </c>
      <c r="T78" s="775">
        <f ca="1">ROUNDUP(IFERROR($F78*$E78*CHOOSE(T$7,
IFERROR(SUMPRODUCT('6. Patients'!CM$10:CM$107,OFFSET('6. Patients'!$DN$9,1,MATCH($D78,'6. Patients'!$DO$9:$FL$9,0),ROWS('6. Patients'!DZ$10:DZ$107))),0)+
IFERROR(SUMPRODUCT('6. Patients'!CM$10:CM$107,OFFSET('6. Patients'!$FM$9,1,MATCH($D78,'6. Patients'!$FN$9:$GG$9,0),ROWS('6. Patients'!DZ$10:DZ$107))),0)+
IFERROR(SUMPRODUCT('6. Patients'!CM$10:CM$107,OFFSET('6. Patients'!$GH$9,1,MATCH($D78,'6. Patients'!$GI$9:$IF$9,0),ROWS('6. Patients'!DZ$10:DZ$107))),0)+
IFERROR(SUMPRODUCT('6. Patients'!CM$10:CM$107,OFFSET('6. Patients'!$IG$9,1,MATCH($D78,'6. Patients'!$IH$9:$JA$9,0),ROWS('6. Patients'!DZ$10:DZ$107))),0),
IFERROR(SUMPRODUCT('6. Patients'!CM$10:CM$107,OFFSET('6. Patients'!$JB$9,1,MATCH($D78,'6. Patients'!$JC$9:$KZ$9,0),ROWS('6. Patients'!DZ$10:DZ$107))),0)+
IFERROR(SUMPRODUCT('6. Patients'!CM$10:CM$107,OFFSET('6. Patients'!$LA$9,1,MATCH($D78,'6. Patients'!$LB$9:$LU$9,0),ROWS('6. Patients'!DZ$10:DZ$107))),0)+
IFERROR(SUMPRODUCT('6. Patients'!CM$10:CM$107,OFFSET('6. Patients'!$LV$9,1,MATCH($D78,'6. Patients'!$LW$9:$NT$9,0),ROWS('6. Patients'!DZ$10:DZ$107))),0)+
IFERROR(SUMPRODUCT('6. Patients'!CM$10:CM$107,OFFSET('6. Patients'!$NU$9,1,MATCH($D78,'6. Patients'!$NV$9:$OO$9,0),ROWS('6. Patients'!DZ$10:DZ$107))),0),
IFERROR(SUMPRODUCT('6. Patients'!CM$10:CM$107,OFFSET('6. Patients'!$OP$9,1,MATCH($D78,'6. Patients'!$OQ$9:$QN$9,0),ROWS('6. Patients'!DZ$10:DZ$107))),0)+
IFERROR(SUMPRODUCT('6. Patients'!CM$10:CM$107,OFFSET('6. Patients'!$QO$9,1,MATCH($D78,'6. Patients'!$QP$9:$RI$9,0),ROWS('6. Patients'!DZ$10:DZ$107))),0)+
IFERROR(SUMPRODUCT('6. Patients'!CM$10:CM$107,OFFSET('6. Patients'!$RJ$9,1,MATCH($D78,'6. Patients'!$RK$9:$TH$9,0),ROWS('6. Patients'!DZ$10:DZ$107))),0)+
IFERROR(SUMPRODUCT('6. Patients'!CM$10:CM$107,OFFSET('6. Patients'!$TI$9,1,MATCH($D78,'6. Patients'!$TJ$9:$UC$9,0),ROWS('6. Patients'!DZ$10:DZ$107))),0))+
IFERROR(VLOOKUP($D78,$H$116:$L$146,COLUMNS($H$115:$J$115)-1+T$7,0)*$E78*$F78*'1. General Inputs'!$J$25,0),0),0)</f>
        <v>0</v>
      </c>
      <c r="U78" s="775">
        <f ca="1">ROUNDUP(IFERROR($F78*$E78*CHOOSE(U$7,
IFERROR(SUMPRODUCT('6. Patients'!CN$10:CN$107,OFFSET('6. Patients'!$DN$9,1,MATCH($D78,'6. Patients'!$DO$9:$FL$9,0),ROWS('6. Patients'!EA$10:EA$107))),0)+
IFERROR(SUMPRODUCT('6. Patients'!CN$10:CN$107,OFFSET('6. Patients'!$FM$9,1,MATCH($D78,'6. Patients'!$FN$9:$GG$9,0),ROWS('6. Patients'!EA$10:EA$107))),0)+
IFERROR(SUMPRODUCT('6. Patients'!CN$10:CN$107,OFFSET('6. Patients'!$GH$9,1,MATCH($D78,'6. Patients'!$GI$9:$IF$9,0),ROWS('6. Patients'!EA$10:EA$107))),0)+
IFERROR(SUMPRODUCT('6. Patients'!CN$10:CN$107,OFFSET('6. Patients'!$IG$9,1,MATCH($D78,'6. Patients'!$IH$9:$JA$9,0),ROWS('6. Patients'!EA$10:EA$107))),0),
IFERROR(SUMPRODUCT('6. Patients'!CN$10:CN$107,OFFSET('6. Patients'!$JB$9,1,MATCH($D78,'6. Patients'!$JC$9:$KZ$9,0),ROWS('6. Patients'!EA$10:EA$107))),0)+
IFERROR(SUMPRODUCT('6. Patients'!CN$10:CN$107,OFFSET('6. Patients'!$LA$9,1,MATCH($D78,'6. Patients'!$LB$9:$LU$9,0),ROWS('6. Patients'!EA$10:EA$107))),0)+
IFERROR(SUMPRODUCT('6. Patients'!CN$10:CN$107,OFFSET('6. Patients'!$LV$9,1,MATCH($D78,'6. Patients'!$LW$9:$NT$9,0),ROWS('6. Patients'!EA$10:EA$107))),0)+
IFERROR(SUMPRODUCT('6. Patients'!CN$10:CN$107,OFFSET('6. Patients'!$NU$9,1,MATCH($D78,'6. Patients'!$NV$9:$OO$9,0),ROWS('6. Patients'!EA$10:EA$107))),0),
IFERROR(SUMPRODUCT('6. Patients'!CN$10:CN$107,OFFSET('6. Patients'!$OP$9,1,MATCH($D78,'6. Patients'!$OQ$9:$QN$9,0),ROWS('6. Patients'!EA$10:EA$107))),0)+
IFERROR(SUMPRODUCT('6. Patients'!CN$10:CN$107,OFFSET('6. Patients'!$QO$9,1,MATCH($D78,'6. Patients'!$QP$9:$RI$9,0),ROWS('6. Patients'!EA$10:EA$107))),0)+
IFERROR(SUMPRODUCT('6. Patients'!CN$10:CN$107,OFFSET('6. Patients'!$RJ$9,1,MATCH($D78,'6. Patients'!$RK$9:$TH$9,0),ROWS('6. Patients'!EA$10:EA$107))),0)+
IFERROR(SUMPRODUCT('6. Patients'!CN$10:CN$107,OFFSET('6. Patients'!$TI$9,1,MATCH($D78,'6. Patients'!$TJ$9:$UC$9,0),ROWS('6. Patients'!EA$10:EA$107))),0))+
IFERROR(VLOOKUP($D78,$H$116:$L$146,COLUMNS($H$115:$J$115)-1+U$7,0)*$E78*$F78*'1. General Inputs'!$J$25,0),0),0)</f>
        <v>0</v>
      </c>
      <c r="V78" s="775">
        <f ca="1">ROUNDUP(IFERROR($F78*$E78*CHOOSE(V$7,
IFERROR(SUMPRODUCT('6. Patients'!CO$10:CO$107,OFFSET('6. Patients'!$DN$9,1,MATCH($D78,'6. Patients'!$DO$9:$FL$9,0),ROWS('6. Patients'!EB$10:EB$107))),0)+
IFERROR(SUMPRODUCT('6. Patients'!CO$10:CO$107,OFFSET('6. Patients'!$FM$9,1,MATCH($D78,'6. Patients'!$FN$9:$GG$9,0),ROWS('6. Patients'!EB$10:EB$107))),0)+
IFERROR(SUMPRODUCT('6. Patients'!CO$10:CO$107,OFFSET('6. Patients'!$GH$9,1,MATCH($D78,'6. Patients'!$GI$9:$IF$9,0),ROWS('6. Patients'!EB$10:EB$107))),0)+
IFERROR(SUMPRODUCT('6. Patients'!CO$10:CO$107,OFFSET('6. Patients'!$IG$9,1,MATCH($D78,'6. Patients'!$IH$9:$JA$9,0),ROWS('6. Patients'!EB$10:EB$107))),0),
IFERROR(SUMPRODUCT('6. Patients'!CO$10:CO$107,OFFSET('6. Patients'!$JB$9,1,MATCH($D78,'6. Patients'!$JC$9:$KZ$9,0),ROWS('6. Patients'!EB$10:EB$107))),0)+
IFERROR(SUMPRODUCT('6. Patients'!CO$10:CO$107,OFFSET('6. Patients'!$LA$9,1,MATCH($D78,'6. Patients'!$LB$9:$LU$9,0),ROWS('6. Patients'!EB$10:EB$107))),0)+
IFERROR(SUMPRODUCT('6. Patients'!CO$10:CO$107,OFFSET('6. Patients'!$LV$9,1,MATCH($D78,'6. Patients'!$LW$9:$NT$9,0),ROWS('6. Patients'!EB$10:EB$107))),0)+
IFERROR(SUMPRODUCT('6. Patients'!CO$10:CO$107,OFFSET('6. Patients'!$NU$9,1,MATCH($D78,'6. Patients'!$NV$9:$OO$9,0),ROWS('6. Patients'!EB$10:EB$107))),0),
IFERROR(SUMPRODUCT('6. Patients'!CO$10:CO$107,OFFSET('6. Patients'!$OP$9,1,MATCH($D78,'6. Patients'!$OQ$9:$QN$9,0),ROWS('6. Patients'!EB$10:EB$107))),0)+
IFERROR(SUMPRODUCT('6. Patients'!CO$10:CO$107,OFFSET('6. Patients'!$QO$9,1,MATCH($D78,'6. Patients'!$QP$9:$RI$9,0),ROWS('6. Patients'!EB$10:EB$107))),0)+
IFERROR(SUMPRODUCT('6. Patients'!CO$10:CO$107,OFFSET('6. Patients'!$RJ$9,1,MATCH($D78,'6. Patients'!$RK$9:$TH$9,0),ROWS('6. Patients'!EB$10:EB$107))),0)+
IFERROR(SUMPRODUCT('6. Patients'!CO$10:CO$107,OFFSET('6. Patients'!$TI$9,1,MATCH($D78,'6. Patients'!$TJ$9:$UC$9,0),ROWS('6. Patients'!EB$10:EB$107))),0))+
IFERROR(VLOOKUP($D78,$H$116:$L$146,COLUMNS($H$115:$J$115)-1+V$7,0)*$E78*$F78*'1. General Inputs'!$J$25,0),0),0)</f>
        <v>0</v>
      </c>
      <c r="W78" s="775">
        <f ca="1">ROUNDUP(IFERROR($F78*$E78*CHOOSE(W$7,
IFERROR(SUMPRODUCT('6. Patients'!CP$10:CP$107,OFFSET('6. Patients'!$DN$9,1,MATCH($D78,'6. Patients'!$DO$9:$FL$9,0),ROWS('6. Patients'!EC$10:EC$107))),0)+
IFERROR(SUMPRODUCT('6. Patients'!CP$10:CP$107,OFFSET('6. Patients'!$FM$9,1,MATCH($D78,'6. Patients'!$FN$9:$GG$9,0),ROWS('6. Patients'!EC$10:EC$107))),0)+
IFERROR(SUMPRODUCT('6. Patients'!CP$10:CP$107,OFFSET('6. Patients'!$GH$9,1,MATCH($D78,'6. Patients'!$GI$9:$IF$9,0),ROWS('6. Patients'!EC$10:EC$107))),0)+
IFERROR(SUMPRODUCT('6. Patients'!CP$10:CP$107,OFFSET('6. Patients'!$IG$9,1,MATCH($D78,'6. Patients'!$IH$9:$JA$9,0),ROWS('6. Patients'!EC$10:EC$107))),0),
IFERROR(SUMPRODUCT('6. Patients'!CP$10:CP$107,OFFSET('6. Patients'!$JB$9,1,MATCH($D78,'6. Patients'!$JC$9:$KZ$9,0),ROWS('6. Patients'!EC$10:EC$107))),0)+
IFERROR(SUMPRODUCT('6. Patients'!CP$10:CP$107,OFFSET('6. Patients'!$LA$9,1,MATCH($D78,'6. Patients'!$LB$9:$LU$9,0),ROWS('6. Patients'!EC$10:EC$107))),0)+
IFERROR(SUMPRODUCT('6. Patients'!CP$10:CP$107,OFFSET('6. Patients'!$LV$9,1,MATCH($D78,'6. Patients'!$LW$9:$NT$9,0),ROWS('6. Patients'!EC$10:EC$107))),0)+
IFERROR(SUMPRODUCT('6. Patients'!CP$10:CP$107,OFFSET('6. Patients'!$NU$9,1,MATCH($D78,'6. Patients'!$NV$9:$OO$9,0),ROWS('6. Patients'!EC$10:EC$107))),0),
IFERROR(SUMPRODUCT('6. Patients'!CP$10:CP$107,OFFSET('6. Patients'!$OP$9,1,MATCH($D78,'6. Patients'!$OQ$9:$QN$9,0),ROWS('6. Patients'!EC$10:EC$107))),0)+
IFERROR(SUMPRODUCT('6. Patients'!CP$10:CP$107,OFFSET('6. Patients'!$QO$9,1,MATCH($D78,'6. Patients'!$QP$9:$RI$9,0),ROWS('6. Patients'!EC$10:EC$107))),0)+
IFERROR(SUMPRODUCT('6. Patients'!CP$10:CP$107,OFFSET('6. Patients'!$RJ$9,1,MATCH($D78,'6. Patients'!$RK$9:$TH$9,0),ROWS('6. Patients'!EC$10:EC$107))),0)+
IFERROR(SUMPRODUCT('6. Patients'!CP$10:CP$107,OFFSET('6. Patients'!$TI$9,1,MATCH($D78,'6. Patients'!$TJ$9:$UC$9,0),ROWS('6. Patients'!EC$10:EC$107))),0))+
IFERROR(VLOOKUP($D78,$H$116:$L$146,COLUMNS($H$115:$J$115)-1+W$7,0)*$E78*$F78*'1. General Inputs'!$J$25,0),0),0)</f>
        <v>0</v>
      </c>
      <c r="X78" s="775">
        <f ca="1">ROUNDUP(IFERROR($F78*$E78*CHOOSE(X$7,
IFERROR(SUMPRODUCT('6. Patients'!CQ$10:CQ$107,OFFSET('6. Patients'!$DN$9,1,MATCH($D78,'6. Patients'!$DO$9:$FL$9,0),ROWS('6. Patients'!ED$10:ED$107))),0)+
IFERROR(SUMPRODUCT('6. Patients'!CQ$10:CQ$107,OFFSET('6. Patients'!$FM$9,1,MATCH($D78,'6. Patients'!$FN$9:$GG$9,0),ROWS('6. Patients'!ED$10:ED$107))),0)+
IFERROR(SUMPRODUCT('6. Patients'!CQ$10:CQ$107,OFFSET('6. Patients'!$GH$9,1,MATCH($D78,'6. Patients'!$GI$9:$IF$9,0),ROWS('6. Patients'!ED$10:ED$107))),0)+
IFERROR(SUMPRODUCT('6. Patients'!CQ$10:CQ$107,OFFSET('6. Patients'!$IG$9,1,MATCH($D78,'6. Patients'!$IH$9:$JA$9,0),ROWS('6. Patients'!ED$10:ED$107))),0),
IFERROR(SUMPRODUCT('6. Patients'!CQ$10:CQ$107,OFFSET('6. Patients'!$JB$9,1,MATCH($D78,'6. Patients'!$JC$9:$KZ$9,0),ROWS('6. Patients'!ED$10:ED$107))),0)+
IFERROR(SUMPRODUCT('6. Patients'!CQ$10:CQ$107,OFFSET('6. Patients'!$LA$9,1,MATCH($D78,'6. Patients'!$LB$9:$LU$9,0),ROWS('6. Patients'!ED$10:ED$107))),0)+
IFERROR(SUMPRODUCT('6. Patients'!CQ$10:CQ$107,OFFSET('6. Patients'!$LV$9,1,MATCH($D78,'6. Patients'!$LW$9:$NT$9,0),ROWS('6. Patients'!ED$10:ED$107))),0)+
IFERROR(SUMPRODUCT('6. Patients'!CQ$10:CQ$107,OFFSET('6. Patients'!$NU$9,1,MATCH($D78,'6. Patients'!$NV$9:$OO$9,0),ROWS('6. Patients'!ED$10:ED$107))),0),
IFERROR(SUMPRODUCT('6. Patients'!CQ$10:CQ$107,OFFSET('6. Patients'!$OP$9,1,MATCH($D78,'6. Patients'!$OQ$9:$QN$9,0),ROWS('6. Patients'!ED$10:ED$107))),0)+
IFERROR(SUMPRODUCT('6. Patients'!CQ$10:CQ$107,OFFSET('6. Patients'!$QO$9,1,MATCH($D78,'6. Patients'!$QP$9:$RI$9,0),ROWS('6. Patients'!ED$10:ED$107))),0)+
IFERROR(SUMPRODUCT('6. Patients'!CQ$10:CQ$107,OFFSET('6. Patients'!$RJ$9,1,MATCH($D78,'6. Patients'!$RK$9:$TH$9,0),ROWS('6. Patients'!ED$10:ED$107))),0)+
IFERROR(SUMPRODUCT('6. Patients'!CQ$10:CQ$107,OFFSET('6. Patients'!$TI$9,1,MATCH($D78,'6. Patients'!$TJ$9:$UC$9,0),ROWS('6. Patients'!ED$10:ED$107))),0))+
IFERROR(VLOOKUP($D78,$H$116:$L$146,COLUMNS($H$115:$J$115)-1+X$7,0)*$E78*$F78*'1. General Inputs'!$J$25,0),0),0)</f>
        <v>0</v>
      </c>
      <c r="Y78" s="775">
        <f ca="1">ROUNDUP(IFERROR($F78*$E78*CHOOSE(Y$7,
IFERROR(SUMPRODUCT('6. Patients'!CR$10:CR$107,OFFSET('6. Patients'!$DN$9,1,MATCH($D78,'6. Patients'!$DO$9:$FL$9,0),ROWS('6. Patients'!EE$10:EE$107))),0)+
IFERROR(SUMPRODUCT('6. Patients'!CR$10:CR$107,OFFSET('6. Patients'!$FM$9,1,MATCH($D78,'6. Patients'!$FN$9:$GG$9,0),ROWS('6. Patients'!EE$10:EE$107))),0)+
IFERROR(SUMPRODUCT('6. Patients'!CR$10:CR$107,OFFSET('6. Patients'!$GH$9,1,MATCH($D78,'6. Patients'!$GI$9:$IF$9,0),ROWS('6. Patients'!EE$10:EE$107))),0)+
IFERROR(SUMPRODUCT('6. Patients'!CR$10:CR$107,OFFSET('6. Patients'!$IG$9,1,MATCH($D78,'6. Patients'!$IH$9:$JA$9,0),ROWS('6. Patients'!EE$10:EE$107))),0),
IFERROR(SUMPRODUCT('6. Patients'!CR$10:CR$107,OFFSET('6. Patients'!$JB$9,1,MATCH($D78,'6. Patients'!$JC$9:$KZ$9,0),ROWS('6. Patients'!EE$10:EE$107))),0)+
IFERROR(SUMPRODUCT('6. Patients'!CR$10:CR$107,OFFSET('6. Patients'!$LA$9,1,MATCH($D78,'6. Patients'!$LB$9:$LU$9,0),ROWS('6. Patients'!EE$10:EE$107))),0)+
IFERROR(SUMPRODUCT('6. Patients'!CR$10:CR$107,OFFSET('6. Patients'!$LV$9,1,MATCH($D78,'6. Patients'!$LW$9:$NT$9,0),ROWS('6. Patients'!EE$10:EE$107))),0)+
IFERROR(SUMPRODUCT('6. Patients'!CR$10:CR$107,OFFSET('6. Patients'!$NU$9,1,MATCH($D78,'6. Patients'!$NV$9:$OO$9,0),ROWS('6. Patients'!EE$10:EE$107))),0),
IFERROR(SUMPRODUCT('6. Patients'!CR$10:CR$107,OFFSET('6. Patients'!$OP$9,1,MATCH($D78,'6. Patients'!$OQ$9:$QN$9,0),ROWS('6. Patients'!EE$10:EE$107))),0)+
IFERROR(SUMPRODUCT('6. Patients'!CR$10:CR$107,OFFSET('6. Patients'!$QO$9,1,MATCH($D78,'6. Patients'!$QP$9:$RI$9,0),ROWS('6. Patients'!EE$10:EE$107))),0)+
IFERROR(SUMPRODUCT('6. Patients'!CR$10:CR$107,OFFSET('6. Patients'!$RJ$9,1,MATCH($D78,'6. Patients'!$RK$9:$TH$9,0),ROWS('6. Patients'!EE$10:EE$107))),0)+
IFERROR(SUMPRODUCT('6. Patients'!CR$10:CR$107,OFFSET('6. Patients'!$TI$9,1,MATCH($D78,'6. Patients'!$TJ$9:$UC$9,0),ROWS('6. Patients'!EE$10:EE$107))),0))+
IFERROR(VLOOKUP($D78,$H$116:$L$146,COLUMNS($H$115:$J$115)-1+Y$7,0)*$E78*$F78*'1. General Inputs'!$J$25,0),0),0)</f>
        <v>0</v>
      </c>
      <c r="Z78" s="775">
        <f ca="1">ROUNDUP(IFERROR($F78*$E78*CHOOSE(Z$7,
IFERROR(SUMPRODUCT('6. Patients'!CS$10:CS$107,OFFSET('6. Patients'!$DN$9,1,MATCH($D78,'6. Patients'!$DO$9:$FL$9,0),ROWS('6. Patients'!EF$10:EF$107))),0)+
IFERROR(SUMPRODUCT('6. Patients'!CS$10:CS$107,OFFSET('6. Patients'!$FM$9,1,MATCH($D78,'6. Patients'!$FN$9:$GG$9,0),ROWS('6. Patients'!EF$10:EF$107))),0)+
IFERROR(SUMPRODUCT('6. Patients'!CS$10:CS$107,OFFSET('6. Patients'!$GH$9,1,MATCH($D78,'6. Patients'!$GI$9:$IF$9,0),ROWS('6. Patients'!EF$10:EF$107))),0)+
IFERROR(SUMPRODUCT('6. Patients'!CS$10:CS$107,OFFSET('6. Patients'!$IG$9,1,MATCH($D78,'6. Patients'!$IH$9:$JA$9,0),ROWS('6. Patients'!EF$10:EF$107))),0),
IFERROR(SUMPRODUCT('6. Patients'!CS$10:CS$107,OFFSET('6. Patients'!$JB$9,1,MATCH($D78,'6. Patients'!$JC$9:$KZ$9,0),ROWS('6. Patients'!EF$10:EF$107))),0)+
IFERROR(SUMPRODUCT('6. Patients'!CS$10:CS$107,OFFSET('6. Patients'!$LA$9,1,MATCH($D78,'6. Patients'!$LB$9:$LU$9,0),ROWS('6. Patients'!EF$10:EF$107))),0)+
IFERROR(SUMPRODUCT('6. Patients'!CS$10:CS$107,OFFSET('6. Patients'!$LV$9,1,MATCH($D78,'6. Patients'!$LW$9:$NT$9,0),ROWS('6. Patients'!EF$10:EF$107))),0)+
IFERROR(SUMPRODUCT('6. Patients'!CS$10:CS$107,OFFSET('6. Patients'!$NU$9,1,MATCH($D78,'6. Patients'!$NV$9:$OO$9,0),ROWS('6. Patients'!EF$10:EF$107))),0),
IFERROR(SUMPRODUCT('6. Patients'!CS$10:CS$107,OFFSET('6. Patients'!$OP$9,1,MATCH($D78,'6. Patients'!$OQ$9:$QN$9,0),ROWS('6. Patients'!EF$10:EF$107))),0)+
IFERROR(SUMPRODUCT('6. Patients'!CS$10:CS$107,OFFSET('6. Patients'!$QO$9,1,MATCH($D78,'6. Patients'!$QP$9:$RI$9,0),ROWS('6. Patients'!EF$10:EF$107))),0)+
IFERROR(SUMPRODUCT('6. Patients'!CS$10:CS$107,OFFSET('6. Patients'!$RJ$9,1,MATCH($D78,'6. Patients'!$RK$9:$TH$9,0),ROWS('6. Patients'!EF$10:EF$107))),0)+
IFERROR(SUMPRODUCT('6. Patients'!CS$10:CS$107,OFFSET('6. Patients'!$TI$9,1,MATCH($D78,'6. Patients'!$TJ$9:$UC$9,0),ROWS('6. Patients'!EF$10:EF$107))),0))+
IFERROR(VLOOKUP($D78,$H$116:$L$146,COLUMNS($H$115:$J$115)-1+Z$7,0)*$E78*$F78*'1. General Inputs'!$J$25,0),0),0)</f>
        <v>0</v>
      </c>
      <c r="AA78" s="775">
        <f ca="1">ROUNDUP(IFERROR($F78*$E78*CHOOSE(AA$7,
IFERROR(SUMPRODUCT('6. Patients'!CT$10:CT$107,OFFSET('6. Patients'!$DN$9,1,MATCH($D78,'6. Patients'!$DO$9:$FL$9,0),ROWS('6. Patients'!EG$10:EG$107))),0)+
IFERROR(SUMPRODUCT('6. Patients'!CT$10:CT$107,OFFSET('6. Patients'!$FM$9,1,MATCH($D78,'6. Patients'!$FN$9:$GG$9,0),ROWS('6. Patients'!EG$10:EG$107))),0)+
IFERROR(SUMPRODUCT('6. Patients'!CT$10:CT$107,OFFSET('6. Patients'!$GH$9,1,MATCH($D78,'6. Patients'!$GI$9:$IF$9,0),ROWS('6. Patients'!EG$10:EG$107))),0)+
IFERROR(SUMPRODUCT('6. Patients'!CT$10:CT$107,OFFSET('6. Patients'!$IG$9,1,MATCH($D78,'6. Patients'!$IH$9:$JA$9,0),ROWS('6. Patients'!EG$10:EG$107))),0),
IFERROR(SUMPRODUCT('6. Patients'!CT$10:CT$107,OFFSET('6. Patients'!$JB$9,1,MATCH($D78,'6. Patients'!$JC$9:$KZ$9,0),ROWS('6. Patients'!EG$10:EG$107))),0)+
IFERROR(SUMPRODUCT('6. Patients'!CT$10:CT$107,OFFSET('6. Patients'!$LA$9,1,MATCH($D78,'6. Patients'!$LB$9:$LU$9,0),ROWS('6. Patients'!EG$10:EG$107))),0)+
IFERROR(SUMPRODUCT('6. Patients'!CT$10:CT$107,OFFSET('6. Patients'!$LV$9,1,MATCH($D78,'6. Patients'!$LW$9:$NT$9,0),ROWS('6. Patients'!EG$10:EG$107))),0)+
IFERROR(SUMPRODUCT('6. Patients'!CT$10:CT$107,OFFSET('6. Patients'!$NU$9,1,MATCH($D78,'6. Patients'!$NV$9:$OO$9,0),ROWS('6. Patients'!EG$10:EG$107))),0),
IFERROR(SUMPRODUCT('6. Patients'!CT$10:CT$107,OFFSET('6. Patients'!$OP$9,1,MATCH($D78,'6. Patients'!$OQ$9:$QN$9,0),ROWS('6. Patients'!EG$10:EG$107))),0)+
IFERROR(SUMPRODUCT('6. Patients'!CT$10:CT$107,OFFSET('6. Patients'!$QO$9,1,MATCH($D78,'6. Patients'!$QP$9:$RI$9,0),ROWS('6. Patients'!EG$10:EG$107))),0)+
IFERROR(SUMPRODUCT('6. Patients'!CT$10:CT$107,OFFSET('6. Patients'!$RJ$9,1,MATCH($D78,'6. Patients'!$RK$9:$TH$9,0),ROWS('6. Patients'!EG$10:EG$107))),0)+
IFERROR(SUMPRODUCT('6. Patients'!CT$10:CT$107,OFFSET('6. Patients'!$TI$9,1,MATCH($D78,'6. Patients'!$TJ$9:$UC$9,0),ROWS('6. Patients'!EG$10:EG$107))),0))+
IFERROR(VLOOKUP($D78,$H$116:$L$146,COLUMNS($H$115:$J$115)-1+AA$7,0)*$E78*$F78*'1. General Inputs'!$J$25,0),0),0)</f>
        <v>0</v>
      </c>
      <c r="AB78" s="775">
        <f ca="1">ROUNDUP(IFERROR($F78*$E78*CHOOSE(AB$7,
IFERROR(SUMPRODUCT('6. Patients'!CU$10:CU$107,OFFSET('6. Patients'!$DN$9,1,MATCH($D78,'6. Patients'!$DO$9:$FL$9,0),ROWS('6. Patients'!EH$10:EH$107))),0)+
IFERROR(SUMPRODUCT('6. Patients'!CU$10:CU$107,OFFSET('6. Patients'!$FM$9,1,MATCH($D78,'6. Patients'!$FN$9:$GG$9,0),ROWS('6. Patients'!EH$10:EH$107))),0)+
IFERROR(SUMPRODUCT('6. Patients'!CU$10:CU$107,OFFSET('6. Patients'!$GH$9,1,MATCH($D78,'6. Patients'!$GI$9:$IF$9,0),ROWS('6. Patients'!EH$10:EH$107))),0)+
IFERROR(SUMPRODUCT('6. Patients'!CU$10:CU$107,OFFSET('6. Patients'!$IG$9,1,MATCH($D78,'6. Patients'!$IH$9:$JA$9,0),ROWS('6. Patients'!EH$10:EH$107))),0),
IFERROR(SUMPRODUCT('6. Patients'!CU$10:CU$107,OFFSET('6. Patients'!$JB$9,1,MATCH($D78,'6. Patients'!$JC$9:$KZ$9,0),ROWS('6. Patients'!EH$10:EH$107))),0)+
IFERROR(SUMPRODUCT('6. Patients'!CU$10:CU$107,OFFSET('6. Patients'!$LA$9,1,MATCH($D78,'6. Patients'!$LB$9:$LU$9,0),ROWS('6. Patients'!EH$10:EH$107))),0)+
IFERROR(SUMPRODUCT('6. Patients'!CU$10:CU$107,OFFSET('6. Patients'!$LV$9,1,MATCH($D78,'6. Patients'!$LW$9:$NT$9,0),ROWS('6. Patients'!EH$10:EH$107))),0)+
IFERROR(SUMPRODUCT('6. Patients'!CU$10:CU$107,OFFSET('6. Patients'!$NU$9,1,MATCH($D78,'6. Patients'!$NV$9:$OO$9,0),ROWS('6. Patients'!EH$10:EH$107))),0),
IFERROR(SUMPRODUCT('6. Patients'!CU$10:CU$107,OFFSET('6. Patients'!$OP$9,1,MATCH($D78,'6. Patients'!$OQ$9:$QN$9,0),ROWS('6. Patients'!EH$10:EH$107))),0)+
IFERROR(SUMPRODUCT('6. Patients'!CU$10:CU$107,OFFSET('6. Patients'!$QO$9,1,MATCH($D78,'6. Patients'!$QP$9:$RI$9,0),ROWS('6. Patients'!EH$10:EH$107))),0)+
IFERROR(SUMPRODUCT('6. Patients'!CU$10:CU$107,OFFSET('6. Patients'!$RJ$9,1,MATCH($D78,'6. Patients'!$RK$9:$TH$9,0),ROWS('6. Patients'!EH$10:EH$107))),0)+
IFERROR(SUMPRODUCT('6. Patients'!CU$10:CU$107,OFFSET('6. Patients'!$TI$9,1,MATCH($D78,'6. Patients'!$TJ$9:$UC$9,0),ROWS('6. Patients'!EH$10:EH$107))),0))+
IFERROR(VLOOKUP($D78,$H$116:$L$146,COLUMNS($H$115:$J$115)-1+AB$7,0)*$E78*$F78*'1. General Inputs'!$J$25,0),0),0)</f>
        <v>0</v>
      </c>
      <c r="AC78" s="775">
        <f ca="1">ROUNDUP(IFERROR($F78*$E78*CHOOSE(AC$7,
IFERROR(SUMPRODUCT('6. Patients'!CV$10:CV$107,OFFSET('6. Patients'!$DN$9,1,MATCH($D78,'6. Patients'!$DO$9:$FL$9,0),ROWS('6. Patients'!EI$10:EI$107))),0)+
IFERROR(SUMPRODUCT('6. Patients'!CV$10:CV$107,OFFSET('6. Patients'!$FM$9,1,MATCH($D78,'6. Patients'!$FN$9:$GG$9,0),ROWS('6. Patients'!EI$10:EI$107))),0)+
IFERROR(SUMPRODUCT('6. Patients'!CV$10:CV$107,OFFSET('6. Patients'!$GH$9,1,MATCH($D78,'6. Patients'!$GI$9:$IF$9,0),ROWS('6. Patients'!EI$10:EI$107))),0)+
IFERROR(SUMPRODUCT('6. Patients'!CV$10:CV$107,OFFSET('6. Patients'!$IG$9,1,MATCH($D78,'6. Patients'!$IH$9:$JA$9,0),ROWS('6. Patients'!EI$10:EI$107))),0),
IFERROR(SUMPRODUCT('6. Patients'!CV$10:CV$107,OFFSET('6. Patients'!$JB$9,1,MATCH($D78,'6. Patients'!$JC$9:$KZ$9,0),ROWS('6. Patients'!EI$10:EI$107))),0)+
IFERROR(SUMPRODUCT('6. Patients'!CV$10:CV$107,OFFSET('6. Patients'!$LA$9,1,MATCH($D78,'6. Patients'!$LB$9:$LU$9,0),ROWS('6. Patients'!EI$10:EI$107))),0)+
IFERROR(SUMPRODUCT('6. Patients'!CV$10:CV$107,OFFSET('6. Patients'!$LV$9,1,MATCH($D78,'6. Patients'!$LW$9:$NT$9,0),ROWS('6. Patients'!EI$10:EI$107))),0)+
IFERROR(SUMPRODUCT('6. Patients'!CV$10:CV$107,OFFSET('6. Patients'!$NU$9,1,MATCH($D78,'6. Patients'!$NV$9:$OO$9,0),ROWS('6. Patients'!EI$10:EI$107))),0),
IFERROR(SUMPRODUCT('6. Patients'!CV$10:CV$107,OFFSET('6. Patients'!$OP$9,1,MATCH($D78,'6. Patients'!$OQ$9:$QN$9,0),ROWS('6. Patients'!EI$10:EI$107))),0)+
IFERROR(SUMPRODUCT('6. Patients'!CV$10:CV$107,OFFSET('6. Patients'!$QO$9,1,MATCH($D78,'6. Patients'!$QP$9:$RI$9,0),ROWS('6. Patients'!EI$10:EI$107))),0)+
IFERROR(SUMPRODUCT('6. Patients'!CV$10:CV$107,OFFSET('6. Patients'!$RJ$9,1,MATCH($D78,'6. Patients'!$RK$9:$TH$9,0),ROWS('6. Patients'!EI$10:EI$107))),0)+
IFERROR(SUMPRODUCT('6. Patients'!CV$10:CV$107,OFFSET('6. Patients'!$TI$9,1,MATCH($D78,'6. Patients'!$TJ$9:$UC$9,0),ROWS('6. Patients'!EI$10:EI$107))),0))+
IFERROR(VLOOKUP($D78,$H$116:$L$146,COLUMNS($H$115:$J$115)-1+AC$7,0)*$E78*$F78*'1. General Inputs'!$J$25,0),0),0)</f>
        <v>0</v>
      </c>
      <c r="AD78" s="775">
        <f ca="1">ROUNDUP(IFERROR($F78*$E78*CHOOSE(AD$7,
IFERROR(SUMPRODUCT('6. Patients'!CW$10:CW$107,OFFSET('6. Patients'!$DN$9,1,MATCH($D78,'6. Patients'!$DO$9:$FL$9,0),ROWS('6. Patients'!EJ$10:EJ$107))),0)+
IFERROR(SUMPRODUCT('6. Patients'!CW$10:CW$107,OFFSET('6. Patients'!$FM$9,1,MATCH($D78,'6. Patients'!$FN$9:$GG$9,0),ROWS('6. Patients'!EJ$10:EJ$107))),0)+
IFERROR(SUMPRODUCT('6. Patients'!CW$10:CW$107,OFFSET('6. Patients'!$GH$9,1,MATCH($D78,'6. Patients'!$GI$9:$IF$9,0),ROWS('6. Patients'!EJ$10:EJ$107))),0)+
IFERROR(SUMPRODUCT('6. Patients'!CW$10:CW$107,OFFSET('6. Patients'!$IG$9,1,MATCH($D78,'6. Patients'!$IH$9:$JA$9,0),ROWS('6. Patients'!EJ$10:EJ$107))),0),
IFERROR(SUMPRODUCT('6. Patients'!CW$10:CW$107,OFFSET('6. Patients'!$JB$9,1,MATCH($D78,'6. Patients'!$JC$9:$KZ$9,0),ROWS('6. Patients'!EJ$10:EJ$107))),0)+
IFERROR(SUMPRODUCT('6. Patients'!CW$10:CW$107,OFFSET('6. Patients'!$LA$9,1,MATCH($D78,'6. Patients'!$LB$9:$LU$9,0),ROWS('6. Patients'!EJ$10:EJ$107))),0)+
IFERROR(SUMPRODUCT('6. Patients'!CW$10:CW$107,OFFSET('6. Patients'!$LV$9,1,MATCH($D78,'6. Patients'!$LW$9:$NT$9,0),ROWS('6. Patients'!EJ$10:EJ$107))),0)+
IFERROR(SUMPRODUCT('6. Patients'!CW$10:CW$107,OFFSET('6. Patients'!$NU$9,1,MATCH($D78,'6. Patients'!$NV$9:$OO$9,0),ROWS('6. Patients'!EJ$10:EJ$107))),0),
IFERROR(SUMPRODUCT('6. Patients'!CW$10:CW$107,OFFSET('6. Patients'!$OP$9,1,MATCH($D78,'6. Patients'!$OQ$9:$QN$9,0),ROWS('6. Patients'!EJ$10:EJ$107))),0)+
IFERROR(SUMPRODUCT('6. Patients'!CW$10:CW$107,OFFSET('6. Patients'!$QO$9,1,MATCH($D78,'6. Patients'!$QP$9:$RI$9,0),ROWS('6. Patients'!EJ$10:EJ$107))),0)+
IFERROR(SUMPRODUCT('6. Patients'!CW$10:CW$107,OFFSET('6. Patients'!$RJ$9,1,MATCH($D78,'6. Patients'!$RK$9:$TH$9,0),ROWS('6. Patients'!EJ$10:EJ$107))),0)+
IFERROR(SUMPRODUCT('6. Patients'!CW$10:CW$107,OFFSET('6. Patients'!$TI$9,1,MATCH($D78,'6. Patients'!$TJ$9:$UC$9,0),ROWS('6. Patients'!EJ$10:EJ$107))),0))+
IFERROR(VLOOKUP($D78,$H$116:$L$146,COLUMNS($H$115:$J$115)-1+AD$7,0)*$E78*$F78*'1. General Inputs'!$J$25,0),0),0)</f>
        <v>0</v>
      </c>
      <c r="AE78" s="775">
        <f ca="1">ROUNDUP(IFERROR($F78*$E78*CHOOSE(AE$7,
IFERROR(SUMPRODUCT('6. Patients'!CX$10:CX$107,OFFSET('6. Patients'!$DN$9,1,MATCH($D78,'6. Patients'!$DO$9:$FL$9,0),ROWS('6. Patients'!EK$10:EK$107))),0)+
IFERROR(SUMPRODUCT('6. Patients'!CX$10:CX$107,OFFSET('6. Patients'!$FM$9,1,MATCH($D78,'6. Patients'!$FN$9:$GG$9,0),ROWS('6. Patients'!EK$10:EK$107))),0)+
IFERROR(SUMPRODUCT('6. Patients'!CX$10:CX$107,OFFSET('6. Patients'!$GH$9,1,MATCH($D78,'6. Patients'!$GI$9:$IF$9,0),ROWS('6. Patients'!EK$10:EK$107))),0)+
IFERROR(SUMPRODUCT('6. Patients'!CX$10:CX$107,OFFSET('6. Patients'!$IG$9,1,MATCH($D78,'6. Patients'!$IH$9:$JA$9,0),ROWS('6. Patients'!EK$10:EK$107))),0),
IFERROR(SUMPRODUCT('6. Patients'!CX$10:CX$107,OFFSET('6. Patients'!$JB$9,1,MATCH($D78,'6. Patients'!$JC$9:$KZ$9,0),ROWS('6. Patients'!EK$10:EK$107))),0)+
IFERROR(SUMPRODUCT('6. Patients'!CX$10:CX$107,OFFSET('6. Patients'!$LA$9,1,MATCH($D78,'6. Patients'!$LB$9:$LU$9,0),ROWS('6. Patients'!EK$10:EK$107))),0)+
IFERROR(SUMPRODUCT('6. Patients'!CX$10:CX$107,OFFSET('6. Patients'!$LV$9,1,MATCH($D78,'6. Patients'!$LW$9:$NT$9,0),ROWS('6. Patients'!EK$10:EK$107))),0)+
IFERROR(SUMPRODUCT('6. Patients'!CX$10:CX$107,OFFSET('6. Patients'!$NU$9,1,MATCH($D78,'6. Patients'!$NV$9:$OO$9,0),ROWS('6. Patients'!EK$10:EK$107))),0),
IFERROR(SUMPRODUCT('6. Patients'!CX$10:CX$107,OFFSET('6. Patients'!$OP$9,1,MATCH($D78,'6. Patients'!$OQ$9:$QN$9,0),ROWS('6. Patients'!EK$10:EK$107))),0)+
IFERROR(SUMPRODUCT('6. Patients'!CX$10:CX$107,OFFSET('6. Patients'!$QO$9,1,MATCH($D78,'6. Patients'!$QP$9:$RI$9,0),ROWS('6. Patients'!EK$10:EK$107))),0)+
IFERROR(SUMPRODUCT('6. Patients'!CX$10:CX$107,OFFSET('6. Patients'!$RJ$9,1,MATCH($D78,'6. Patients'!$RK$9:$TH$9,0),ROWS('6. Patients'!EK$10:EK$107))),0)+
IFERROR(SUMPRODUCT('6. Patients'!CX$10:CX$107,OFFSET('6. Patients'!$TI$9,1,MATCH($D78,'6. Patients'!$TJ$9:$UC$9,0),ROWS('6. Patients'!EK$10:EK$107))),0))+
IFERROR(VLOOKUP($D78,$H$116:$L$146,COLUMNS($H$115:$J$115)-1+AE$7,0)*$E78*$F78*'1. General Inputs'!$J$25,0),0),0)</f>
        <v>0</v>
      </c>
      <c r="AF78" s="775">
        <f ca="1">ROUNDUP(IFERROR($F78*$E78*CHOOSE(AF$7,
IFERROR(SUMPRODUCT('6. Patients'!CY$10:CY$107,OFFSET('6. Patients'!$DN$9,1,MATCH($D78,'6. Patients'!$DO$9:$FL$9,0),ROWS('6. Patients'!EL$10:EL$107))),0)+
IFERROR(SUMPRODUCT('6. Patients'!CY$10:CY$107,OFFSET('6. Patients'!$FM$9,1,MATCH($D78,'6. Patients'!$FN$9:$GG$9,0),ROWS('6. Patients'!EL$10:EL$107))),0)+
IFERROR(SUMPRODUCT('6. Patients'!CY$10:CY$107,OFFSET('6. Patients'!$GH$9,1,MATCH($D78,'6. Patients'!$GI$9:$IF$9,0),ROWS('6. Patients'!EL$10:EL$107))),0)+
IFERROR(SUMPRODUCT('6. Patients'!CY$10:CY$107,OFFSET('6. Patients'!$IG$9,1,MATCH($D78,'6. Patients'!$IH$9:$JA$9,0),ROWS('6. Patients'!EL$10:EL$107))),0),
IFERROR(SUMPRODUCT('6. Patients'!CY$10:CY$107,OFFSET('6. Patients'!$JB$9,1,MATCH($D78,'6. Patients'!$JC$9:$KZ$9,0),ROWS('6. Patients'!EL$10:EL$107))),0)+
IFERROR(SUMPRODUCT('6. Patients'!CY$10:CY$107,OFFSET('6. Patients'!$LA$9,1,MATCH($D78,'6. Patients'!$LB$9:$LU$9,0),ROWS('6. Patients'!EL$10:EL$107))),0)+
IFERROR(SUMPRODUCT('6. Patients'!CY$10:CY$107,OFFSET('6. Patients'!$LV$9,1,MATCH($D78,'6. Patients'!$LW$9:$NT$9,0),ROWS('6. Patients'!EL$10:EL$107))),0)+
IFERROR(SUMPRODUCT('6. Patients'!CY$10:CY$107,OFFSET('6. Patients'!$NU$9,1,MATCH($D78,'6. Patients'!$NV$9:$OO$9,0),ROWS('6. Patients'!EL$10:EL$107))),0),
IFERROR(SUMPRODUCT('6. Patients'!CY$10:CY$107,OFFSET('6. Patients'!$OP$9,1,MATCH($D78,'6. Patients'!$OQ$9:$QN$9,0),ROWS('6. Patients'!EL$10:EL$107))),0)+
IFERROR(SUMPRODUCT('6. Patients'!CY$10:CY$107,OFFSET('6. Patients'!$QO$9,1,MATCH($D78,'6. Patients'!$QP$9:$RI$9,0),ROWS('6. Patients'!EL$10:EL$107))),0)+
IFERROR(SUMPRODUCT('6. Patients'!CY$10:CY$107,OFFSET('6. Patients'!$RJ$9,1,MATCH($D78,'6. Patients'!$RK$9:$TH$9,0),ROWS('6. Patients'!EL$10:EL$107))),0)+
IFERROR(SUMPRODUCT('6. Patients'!CY$10:CY$107,OFFSET('6. Patients'!$TI$9,1,MATCH($D78,'6. Patients'!$TJ$9:$UC$9,0),ROWS('6. Patients'!EL$10:EL$107))),0))+
IFERROR(VLOOKUP($D78,$H$116:$L$146,COLUMNS($H$115:$J$115)-1+AF$7,0)*$E78*$F78*'1. General Inputs'!$J$25,0),0),0)</f>
        <v>0</v>
      </c>
      <c r="AG78" s="775">
        <f ca="1">ROUNDUP(IFERROR($F78*$E78*CHOOSE(AG$7,
IFERROR(SUMPRODUCT('6. Patients'!CZ$10:CZ$107,OFFSET('6. Patients'!$DN$9,1,MATCH($D78,'6. Patients'!$DO$9:$FL$9,0),ROWS('6. Patients'!EM$10:EM$107))),0)+
IFERROR(SUMPRODUCT('6. Patients'!CZ$10:CZ$107,OFFSET('6. Patients'!$FM$9,1,MATCH($D78,'6. Patients'!$FN$9:$GG$9,0),ROWS('6. Patients'!EM$10:EM$107))),0)+
IFERROR(SUMPRODUCT('6. Patients'!CZ$10:CZ$107,OFFSET('6. Patients'!$GH$9,1,MATCH($D78,'6. Patients'!$GI$9:$IF$9,0),ROWS('6. Patients'!EM$10:EM$107))),0)+
IFERROR(SUMPRODUCT('6. Patients'!CZ$10:CZ$107,OFFSET('6. Patients'!$IG$9,1,MATCH($D78,'6. Patients'!$IH$9:$JA$9,0),ROWS('6. Patients'!EM$10:EM$107))),0),
IFERROR(SUMPRODUCT('6. Patients'!CZ$10:CZ$107,OFFSET('6. Patients'!$JB$9,1,MATCH($D78,'6. Patients'!$JC$9:$KZ$9,0),ROWS('6. Patients'!EM$10:EM$107))),0)+
IFERROR(SUMPRODUCT('6. Patients'!CZ$10:CZ$107,OFFSET('6. Patients'!$LA$9,1,MATCH($D78,'6. Patients'!$LB$9:$LU$9,0),ROWS('6. Patients'!EM$10:EM$107))),0)+
IFERROR(SUMPRODUCT('6. Patients'!CZ$10:CZ$107,OFFSET('6. Patients'!$LV$9,1,MATCH($D78,'6. Patients'!$LW$9:$NT$9,0),ROWS('6. Patients'!EM$10:EM$107))),0)+
IFERROR(SUMPRODUCT('6. Patients'!CZ$10:CZ$107,OFFSET('6. Patients'!$NU$9,1,MATCH($D78,'6. Patients'!$NV$9:$OO$9,0),ROWS('6. Patients'!EM$10:EM$107))),0),
IFERROR(SUMPRODUCT('6. Patients'!CZ$10:CZ$107,OFFSET('6. Patients'!$OP$9,1,MATCH($D78,'6. Patients'!$OQ$9:$QN$9,0),ROWS('6. Patients'!EM$10:EM$107))),0)+
IFERROR(SUMPRODUCT('6. Patients'!CZ$10:CZ$107,OFFSET('6. Patients'!$QO$9,1,MATCH($D78,'6. Patients'!$QP$9:$RI$9,0),ROWS('6. Patients'!EM$10:EM$107))),0)+
IFERROR(SUMPRODUCT('6. Patients'!CZ$10:CZ$107,OFFSET('6. Patients'!$RJ$9,1,MATCH($D78,'6. Patients'!$RK$9:$TH$9,0),ROWS('6. Patients'!EM$10:EM$107))),0)+
IFERROR(SUMPRODUCT('6. Patients'!CZ$10:CZ$107,OFFSET('6. Patients'!$TI$9,1,MATCH($D78,'6. Patients'!$TJ$9:$UC$9,0),ROWS('6. Patients'!EM$10:EM$107))),0))+
IFERROR(VLOOKUP($D78,$H$116:$L$146,COLUMNS($H$115:$J$115)-1+AG$7,0)*$E78*$F78*'1. General Inputs'!$J$25,0),0),0)</f>
        <v>0</v>
      </c>
      <c r="AH78" s="775">
        <f ca="1">ROUNDUP(IFERROR($F78*$E78*CHOOSE(AH$7,
IFERROR(SUMPRODUCT('6. Patients'!DA$10:DA$107,OFFSET('6. Patients'!$DN$9,1,MATCH($D78,'6. Patients'!$DO$9:$FL$9,0),ROWS('6. Patients'!EN$10:EN$107))),0)+
IFERROR(SUMPRODUCT('6. Patients'!DA$10:DA$107,OFFSET('6. Patients'!$FM$9,1,MATCH($D78,'6. Patients'!$FN$9:$GG$9,0),ROWS('6. Patients'!EN$10:EN$107))),0)+
IFERROR(SUMPRODUCT('6. Patients'!DA$10:DA$107,OFFSET('6. Patients'!$GH$9,1,MATCH($D78,'6. Patients'!$GI$9:$IF$9,0),ROWS('6. Patients'!EN$10:EN$107))),0)+
IFERROR(SUMPRODUCT('6. Patients'!DA$10:DA$107,OFFSET('6. Patients'!$IG$9,1,MATCH($D78,'6. Patients'!$IH$9:$JA$9,0),ROWS('6. Patients'!EN$10:EN$107))),0),
IFERROR(SUMPRODUCT('6. Patients'!DA$10:DA$107,OFFSET('6. Patients'!$JB$9,1,MATCH($D78,'6. Patients'!$JC$9:$KZ$9,0),ROWS('6. Patients'!EN$10:EN$107))),0)+
IFERROR(SUMPRODUCT('6. Patients'!DA$10:DA$107,OFFSET('6. Patients'!$LA$9,1,MATCH($D78,'6. Patients'!$LB$9:$LU$9,0),ROWS('6. Patients'!EN$10:EN$107))),0)+
IFERROR(SUMPRODUCT('6. Patients'!DA$10:DA$107,OFFSET('6. Patients'!$LV$9,1,MATCH($D78,'6. Patients'!$LW$9:$NT$9,0),ROWS('6. Patients'!EN$10:EN$107))),0)+
IFERROR(SUMPRODUCT('6. Patients'!DA$10:DA$107,OFFSET('6. Patients'!$NU$9,1,MATCH($D78,'6. Patients'!$NV$9:$OO$9,0),ROWS('6. Patients'!EN$10:EN$107))),0),
IFERROR(SUMPRODUCT('6. Patients'!DA$10:DA$107,OFFSET('6. Patients'!$OP$9,1,MATCH($D78,'6. Patients'!$OQ$9:$QN$9,0),ROWS('6. Patients'!EN$10:EN$107))),0)+
IFERROR(SUMPRODUCT('6. Patients'!DA$10:DA$107,OFFSET('6. Patients'!$QO$9,1,MATCH($D78,'6. Patients'!$QP$9:$RI$9,0),ROWS('6. Patients'!EN$10:EN$107))),0)+
IFERROR(SUMPRODUCT('6. Patients'!DA$10:DA$107,OFFSET('6. Patients'!$RJ$9,1,MATCH($D78,'6. Patients'!$RK$9:$TH$9,0),ROWS('6. Patients'!EN$10:EN$107))),0)+
IFERROR(SUMPRODUCT('6. Patients'!DA$10:DA$107,OFFSET('6. Patients'!$TI$9,1,MATCH($D78,'6. Patients'!$TJ$9:$UC$9,0),ROWS('6. Patients'!EN$10:EN$107))),0))+
IFERROR(VLOOKUP($D78,$H$116:$L$146,COLUMNS($H$115:$J$115)-1+AH$7,0)*$E78*$F78*'1. General Inputs'!$J$25,0),0),0)</f>
        <v>0</v>
      </c>
      <c r="AI78" s="775">
        <f ca="1">ROUNDUP(IFERROR($F78*$E78*CHOOSE(AI$7,
IFERROR(SUMPRODUCT('6. Patients'!DB$10:DB$107,OFFSET('6. Patients'!$DN$9,1,MATCH($D78,'6. Patients'!$DO$9:$FL$9,0),ROWS('6. Patients'!EO$10:EO$107))),0)+
IFERROR(SUMPRODUCT('6. Patients'!DB$10:DB$107,OFFSET('6. Patients'!$FM$9,1,MATCH($D78,'6. Patients'!$FN$9:$GG$9,0),ROWS('6. Patients'!EO$10:EO$107))),0)+
IFERROR(SUMPRODUCT('6. Patients'!DB$10:DB$107,OFFSET('6. Patients'!$GH$9,1,MATCH($D78,'6. Patients'!$GI$9:$IF$9,0),ROWS('6. Patients'!EO$10:EO$107))),0)+
IFERROR(SUMPRODUCT('6. Patients'!DB$10:DB$107,OFFSET('6. Patients'!$IG$9,1,MATCH($D78,'6. Patients'!$IH$9:$JA$9,0),ROWS('6. Patients'!EO$10:EO$107))),0),
IFERROR(SUMPRODUCT('6. Patients'!DB$10:DB$107,OFFSET('6. Patients'!$JB$9,1,MATCH($D78,'6. Patients'!$JC$9:$KZ$9,0),ROWS('6. Patients'!EO$10:EO$107))),0)+
IFERROR(SUMPRODUCT('6. Patients'!DB$10:DB$107,OFFSET('6. Patients'!$LA$9,1,MATCH($D78,'6. Patients'!$LB$9:$LU$9,0),ROWS('6. Patients'!EO$10:EO$107))),0)+
IFERROR(SUMPRODUCT('6. Patients'!DB$10:DB$107,OFFSET('6. Patients'!$LV$9,1,MATCH($D78,'6. Patients'!$LW$9:$NT$9,0),ROWS('6. Patients'!EO$10:EO$107))),0)+
IFERROR(SUMPRODUCT('6. Patients'!DB$10:DB$107,OFFSET('6. Patients'!$NU$9,1,MATCH($D78,'6. Patients'!$NV$9:$OO$9,0),ROWS('6. Patients'!EO$10:EO$107))),0),
IFERROR(SUMPRODUCT('6. Patients'!DB$10:DB$107,OFFSET('6. Patients'!$OP$9,1,MATCH($D78,'6. Patients'!$OQ$9:$QN$9,0),ROWS('6. Patients'!EO$10:EO$107))),0)+
IFERROR(SUMPRODUCT('6. Patients'!DB$10:DB$107,OFFSET('6. Patients'!$QO$9,1,MATCH($D78,'6. Patients'!$QP$9:$RI$9,0),ROWS('6. Patients'!EO$10:EO$107))),0)+
IFERROR(SUMPRODUCT('6. Patients'!DB$10:DB$107,OFFSET('6. Patients'!$RJ$9,1,MATCH($D78,'6. Patients'!$RK$9:$TH$9,0),ROWS('6. Patients'!EO$10:EO$107))),0)+
IFERROR(SUMPRODUCT('6. Patients'!DB$10:DB$107,OFFSET('6. Patients'!$TI$9,1,MATCH($D78,'6. Patients'!$TJ$9:$UC$9,0),ROWS('6. Patients'!EO$10:EO$107))),0))+
IFERROR(VLOOKUP($D78,$H$116:$L$146,COLUMNS($H$115:$J$115)-1+AI$7,0)*$E78*$F78*'1. General Inputs'!$J$25,0),0),0)</f>
        <v>0</v>
      </c>
      <c r="AJ78" s="775">
        <f ca="1">ROUNDUP(IFERROR($F78*$E78*CHOOSE(AJ$7,
IFERROR(SUMPRODUCT('6. Patients'!DC$10:DC$107,OFFSET('6. Patients'!$DN$9,1,MATCH($D78,'6. Patients'!$DO$9:$FL$9,0),ROWS('6. Patients'!EP$10:EP$107))),0)+
IFERROR(SUMPRODUCT('6. Patients'!DC$10:DC$107,OFFSET('6. Patients'!$FM$9,1,MATCH($D78,'6. Patients'!$FN$9:$GG$9,0),ROWS('6. Patients'!EP$10:EP$107))),0)+
IFERROR(SUMPRODUCT('6. Patients'!DC$10:DC$107,OFFSET('6. Patients'!$GH$9,1,MATCH($D78,'6. Patients'!$GI$9:$IF$9,0),ROWS('6. Patients'!EP$10:EP$107))),0)+
IFERROR(SUMPRODUCT('6. Patients'!DC$10:DC$107,OFFSET('6. Patients'!$IG$9,1,MATCH($D78,'6. Patients'!$IH$9:$JA$9,0),ROWS('6. Patients'!EP$10:EP$107))),0),
IFERROR(SUMPRODUCT('6. Patients'!DC$10:DC$107,OFFSET('6. Patients'!$JB$9,1,MATCH($D78,'6. Patients'!$JC$9:$KZ$9,0),ROWS('6. Patients'!EP$10:EP$107))),0)+
IFERROR(SUMPRODUCT('6. Patients'!DC$10:DC$107,OFFSET('6. Patients'!$LA$9,1,MATCH($D78,'6. Patients'!$LB$9:$LU$9,0),ROWS('6. Patients'!EP$10:EP$107))),0)+
IFERROR(SUMPRODUCT('6. Patients'!DC$10:DC$107,OFFSET('6. Patients'!$LV$9,1,MATCH($D78,'6. Patients'!$LW$9:$NT$9,0),ROWS('6. Patients'!EP$10:EP$107))),0)+
IFERROR(SUMPRODUCT('6. Patients'!DC$10:DC$107,OFFSET('6. Patients'!$NU$9,1,MATCH($D78,'6. Patients'!$NV$9:$OO$9,0),ROWS('6. Patients'!EP$10:EP$107))),0),
IFERROR(SUMPRODUCT('6. Patients'!DC$10:DC$107,OFFSET('6. Patients'!$OP$9,1,MATCH($D78,'6. Patients'!$OQ$9:$QN$9,0),ROWS('6. Patients'!EP$10:EP$107))),0)+
IFERROR(SUMPRODUCT('6. Patients'!DC$10:DC$107,OFFSET('6. Patients'!$QO$9,1,MATCH($D78,'6. Patients'!$QP$9:$RI$9,0),ROWS('6. Patients'!EP$10:EP$107))),0)+
IFERROR(SUMPRODUCT('6. Patients'!DC$10:DC$107,OFFSET('6. Patients'!$RJ$9,1,MATCH($D78,'6. Patients'!$RK$9:$TH$9,0),ROWS('6. Patients'!EP$10:EP$107))),0)+
IFERROR(SUMPRODUCT('6. Patients'!DC$10:DC$107,OFFSET('6. Patients'!$TI$9,1,MATCH($D78,'6. Patients'!$TJ$9:$UC$9,0),ROWS('6. Patients'!EP$10:EP$107))),0))+
IFERROR(VLOOKUP($D78,$H$116:$L$146,COLUMNS($H$115:$J$115)-1+AJ$7,0)*$E78*$F78*'1. General Inputs'!$J$25,0),0),0)</f>
        <v>0</v>
      </c>
      <c r="AK78" s="775">
        <f ca="1">ROUNDUP(IFERROR($F78*$E78*CHOOSE(AK$7,
IFERROR(SUMPRODUCT('6. Patients'!DD$10:DD$107,OFFSET('6. Patients'!$DN$9,1,MATCH($D78,'6. Patients'!$DO$9:$FL$9,0),ROWS('6. Patients'!EQ$10:EQ$107))),0)+
IFERROR(SUMPRODUCT('6. Patients'!DD$10:DD$107,OFFSET('6. Patients'!$FM$9,1,MATCH($D78,'6. Patients'!$FN$9:$GG$9,0),ROWS('6. Patients'!EQ$10:EQ$107))),0)+
IFERROR(SUMPRODUCT('6. Patients'!DD$10:DD$107,OFFSET('6. Patients'!$GH$9,1,MATCH($D78,'6. Patients'!$GI$9:$IF$9,0),ROWS('6. Patients'!EQ$10:EQ$107))),0)+
IFERROR(SUMPRODUCT('6. Patients'!DD$10:DD$107,OFFSET('6. Patients'!$IG$9,1,MATCH($D78,'6. Patients'!$IH$9:$JA$9,0),ROWS('6. Patients'!EQ$10:EQ$107))),0),
IFERROR(SUMPRODUCT('6. Patients'!DD$10:DD$107,OFFSET('6. Patients'!$JB$9,1,MATCH($D78,'6. Patients'!$JC$9:$KZ$9,0),ROWS('6. Patients'!EQ$10:EQ$107))),0)+
IFERROR(SUMPRODUCT('6. Patients'!DD$10:DD$107,OFFSET('6. Patients'!$LA$9,1,MATCH($D78,'6. Patients'!$LB$9:$LU$9,0),ROWS('6. Patients'!EQ$10:EQ$107))),0)+
IFERROR(SUMPRODUCT('6. Patients'!DD$10:DD$107,OFFSET('6. Patients'!$LV$9,1,MATCH($D78,'6. Patients'!$LW$9:$NT$9,0),ROWS('6. Patients'!EQ$10:EQ$107))),0)+
IFERROR(SUMPRODUCT('6. Patients'!DD$10:DD$107,OFFSET('6. Patients'!$NU$9,1,MATCH($D78,'6. Patients'!$NV$9:$OO$9,0),ROWS('6. Patients'!EQ$10:EQ$107))),0),
IFERROR(SUMPRODUCT('6. Patients'!DD$10:DD$107,OFFSET('6. Patients'!$OP$9,1,MATCH($D78,'6. Patients'!$OQ$9:$QN$9,0),ROWS('6. Patients'!EQ$10:EQ$107))),0)+
IFERROR(SUMPRODUCT('6. Patients'!DD$10:DD$107,OFFSET('6. Patients'!$QO$9,1,MATCH($D78,'6. Patients'!$QP$9:$RI$9,0),ROWS('6. Patients'!EQ$10:EQ$107))),0)+
IFERROR(SUMPRODUCT('6. Patients'!DD$10:DD$107,OFFSET('6. Patients'!$RJ$9,1,MATCH($D78,'6. Patients'!$RK$9:$TH$9,0),ROWS('6. Patients'!EQ$10:EQ$107))),0)+
IFERROR(SUMPRODUCT('6. Patients'!DD$10:DD$107,OFFSET('6. Patients'!$TI$9,1,MATCH($D78,'6. Patients'!$TJ$9:$UC$9,0),ROWS('6. Patients'!EQ$10:EQ$107))),0))+
IFERROR(VLOOKUP($D78,$H$116:$L$146,COLUMNS($H$115:$J$115)-1+AK$7,0)*$E78*$F78*'1. General Inputs'!$J$25,0),0),0)</f>
        <v>0</v>
      </c>
      <c r="AL78" s="775">
        <f ca="1">ROUNDUP(IFERROR($F78*$E78*CHOOSE(AL$7,
IFERROR(SUMPRODUCT('6. Patients'!DE$10:DE$107,OFFSET('6. Patients'!$DN$9,1,MATCH($D78,'6. Patients'!$DO$9:$FL$9,0),ROWS('6. Patients'!ER$10:ER$107))),0)+
IFERROR(SUMPRODUCT('6. Patients'!DE$10:DE$107,OFFSET('6. Patients'!$FM$9,1,MATCH($D78,'6. Patients'!$FN$9:$GG$9,0),ROWS('6. Patients'!ER$10:ER$107))),0)+
IFERROR(SUMPRODUCT('6. Patients'!DE$10:DE$107,OFFSET('6. Patients'!$GH$9,1,MATCH($D78,'6. Patients'!$GI$9:$IF$9,0),ROWS('6. Patients'!ER$10:ER$107))),0)+
IFERROR(SUMPRODUCT('6. Patients'!DE$10:DE$107,OFFSET('6. Patients'!$IG$9,1,MATCH($D78,'6. Patients'!$IH$9:$JA$9,0),ROWS('6. Patients'!ER$10:ER$107))),0),
IFERROR(SUMPRODUCT('6. Patients'!DE$10:DE$107,OFFSET('6. Patients'!$JB$9,1,MATCH($D78,'6. Patients'!$JC$9:$KZ$9,0),ROWS('6. Patients'!ER$10:ER$107))),0)+
IFERROR(SUMPRODUCT('6. Patients'!DE$10:DE$107,OFFSET('6. Patients'!$LA$9,1,MATCH($D78,'6. Patients'!$LB$9:$LU$9,0),ROWS('6. Patients'!ER$10:ER$107))),0)+
IFERROR(SUMPRODUCT('6. Patients'!DE$10:DE$107,OFFSET('6. Patients'!$LV$9,1,MATCH($D78,'6. Patients'!$LW$9:$NT$9,0),ROWS('6. Patients'!ER$10:ER$107))),0)+
IFERROR(SUMPRODUCT('6. Patients'!DE$10:DE$107,OFFSET('6. Patients'!$NU$9,1,MATCH($D78,'6. Patients'!$NV$9:$OO$9,0),ROWS('6. Patients'!ER$10:ER$107))),0),
IFERROR(SUMPRODUCT('6. Patients'!DE$10:DE$107,OFFSET('6. Patients'!$OP$9,1,MATCH($D78,'6. Patients'!$OQ$9:$QN$9,0),ROWS('6. Patients'!ER$10:ER$107))),0)+
IFERROR(SUMPRODUCT('6. Patients'!DE$10:DE$107,OFFSET('6. Patients'!$QO$9,1,MATCH($D78,'6. Patients'!$QP$9:$RI$9,0),ROWS('6. Patients'!ER$10:ER$107))),0)+
IFERROR(SUMPRODUCT('6. Patients'!DE$10:DE$107,OFFSET('6. Patients'!$RJ$9,1,MATCH($D78,'6. Patients'!$RK$9:$TH$9,0),ROWS('6. Patients'!ER$10:ER$107))),0)+
IFERROR(SUMPRODUCT('6. Patients'!DE$10:DE$107,OFFSET('6. Patients'!$TI$9,1,MATCH($D78,'6. Patients'!$TJ$9:$UC$9,0),ROWS('6. Patients'!ER$10:ER$107))),0))+
IFERROR(VLOOKUP($D78,$H$116:$L$146,COLUMNS($H$115:$J$115)-1+AL$7,0)*$E78*$F78*'1. General Inputs'!$J$25,0),0),0)</f>
        <v>0</v>
      </c>
      <c r="AM78" s="775">
        <f ca="1">ROUNDUP(IFERROR($F78*$E78*CHOOSE(AM$7,
IFERROR(SUMPRODUCT('6. Patients'!DF$10:DF$107,OFFSET('6. Patients'!$DN$9,1,MATCH($D78,'6. Patients'!$DO$9:$FL$9,0),ROWS('6. Patients'!ES$10:ES$107))),0)+
IFERROR(SUMPRODUCT('6. Patients'!DF$10:DF$107,OFFSET('6. Patients'!$FM$9,1,MATCH($D78,'6. Patients'!$FN$9:$GG$9,0),ROWS('6. Patients'!ES$10:ES$107))),0)+
IFERROR(SUMPRODUCT('6. Patients'!DF$10:DF$107,OFFSET('6. Patients'!$GH$9,1,MATCH($D78,'6. Patients'!$GI$9:$IF$9,0),ROWS('6. Patients'!ES$10:ES$107))),0)+
IFERROR(SUMPRODUCT('6. Patients'!DF$10:DF$107,OFFSET('6. Patients'!$IG$9,1,MATCH($D78,'6. Patients'!$IH$9:$JA$9,0),ROWS('6. Patients'!ES$10:ES$107))),0),
IFERROR(SUMPRODUCT('6. Patients'!DF$10:DF$107,OFFSET('6. Patients'!$JB$9,1,MATCH($D78,'6. Patients'!$JC$9:$KZ$9,0),ROWS('6. Patients'!ES$10:ES$107))),0)+
IFERROR(SUMPRODUCT('6. Patients'!DF$10:DF$107,OFFSET('6. Patients'!$LA$9,1,MATCH($D78,'6. Patients'!$LB$9:$LU$9,0),ROWS('6. Patients'!ES$10:ES$107))),0)+
IFERROR(SUMPRODUCT('6. Patients'!DF$10:DF$107,OFFSET('6. Patients'!$LV$9,1,MATCH($D78,'6. Patients'!$LW$9:$NT$9,0),ROWS('6. Patients'!ES$10:ES$107))),0)+
IFERROR(SUMPRODUCT('6. Patients'!DF$10:DF$107,OFFSET('6. Patients'!$NU$9,1,MATCH($D78,'6. Patients'!$NV$9:$OO$9,0),ROWS('6. Patients'!ES$10:ES$107))),0),
IFERROR(SUMPRODUCT('6. Patients'!DF$10:DF$107,OFFSET('6. Patients'!$OP$9,1,MATCH($D78,'6. Patients'!$OQ$9:$QN$9,0),ROWS('6. Patients'!ES$10:ES$107))),0)+
IFERROR(SUMPRODUCT('6. Patients'!DF$10:DF$107,OFFSET('6. Patients'!$QO$9,1,MATCH($D78,'6. Patients'!$QP$9:$RI$9,0),ROWS('6. Patients'!ES$10:ES$107))),0)+
IFERROR(SUMPRODUCT('6. Patients'!DF$10:DF$107,OFFSET('6. Patients'!$RJ$9,1,MATCH($D78,'6. Patients'!$RK$9:$TH$9,0),ROWS('6. Patients'!ES$10:ES$107))),0)+
IFERROR(SUMPRODUCT('6. Patients'!DF$10:DF$107,OFFSET('6. Patients'!$TI$9,1,MATCH($D78,'6. Patients'!$TJ$9:$UC$9,0),ROWS('6. Patients'!ES$10:ES$107))),0))+
IFERROR(VLOOKUP($D78,$H$116:$L$146,COLUMNS($H$115:$J$115)-1+AM$7,0)*$E78*$F78*'1. General Inputs'!$J$25,0),0),0)</f>
        <v>0</v>
      </c>
      <c r="AN78" s="775">
        <f ca="1">ROUNDUP(IFERROR($F78*$E78*CHOOSE(AN$7,
IFERROR(SUMPRODUCT('6. Patients'!DG$10:DG$107,OFFSET('6. Patients'!$DN$9,1,MATCH($D78,'6. Patients'!$DO$9:$FL$9,0),ROWS('6. Patients'!ET$10:ET$107))),0)+
IFERROR(SUMPRODUCT('6. Patients'!DG$10:DG$107,OFFSET('6. Patients'!$FM$9,1,MATCH($D78,'6. Patients'!$FN$9:$GG$9,0),ROWS('6. Patients'!ET$10:ET$107))),0)+
IFERROR(SUMPRODUCT('6. Patients'!DG$10:DG$107,OFFSET('6. Patients'!$GH$9,1,MATCH($D78,'6. Patients'!$GI$9:$IF$9,0),ROWS('6. Patients'!ET$10:ET$107))),0)+
IFERROR(SUMPRODUCT('6. Patients'!DG$10:DG$107,OFFSET('6. Patients'!$IG$9,1,MATCH($D78,'6. Patients'!$IH$9:$JA$9,0),ROWS('6. Patients'!ET$10:ET$107))),0),
IFERROR(SUMPRODUCT('6. Patients'!DG$10:DG$107,OFFSET('6. Patients'!$JB$9,1,MATCH($D78,'6. Patients'!$JC$9:$KZ$9,0),ROWS('6. Patients'!ET$10:ET$107))),0)+
IFERROR(SUMPRODUCT('6. Patients'!DG$10:DG$107,OFFSET('6. Patients'!$LA$9,1,MATCH($D78,'6. Patients'!$LB$9:$LU$9,0),ROWS('6. Patients'!ET$10:ET$107))),0)+
IFERROR(SUMPRODUCT('6. Patients'!DG$10:DG$107,OFFSET('6. Patients'!$LV$9,1,MATCH($D78,'6. Patients'!$LW$9:$NT$9,0),ROWS('6. Patients'!ET$10:ET$107))),0)+
IFERROR(SUMPRODUCT('6. Patients'!DG$10:DG$107,OFFSET('6. Patients'!$NU$9,1,MATCH($D78,'6. Patients'!$NV$9:$OO$9,0),ROWS('6. Patients'!ET$10:ET$107))),0),
IFERROR(SUMPRODUCT('6. Patients'!DG$10:DG$107,OFFSET('6. Patients'!$OP$9,1,MATCH($D78,'6. Patients'!$OQ$9:$QN$9,0),ROWS('6. Patients'!ET$10:ET$107))),0)+
IFERROR(SUMPRODUCT('6. Patients'!DG$10:DG$107,OFFSET('6. Patients'!$QO$9,1,MATCH($D78,'6. Patients'!$QP$9:$RI$9,0),ROWS('6. Patients'!ET$10:ET$107))),0)+
IFERROR(SUMPRODUCT('6. Patients'!DG$10:DG$107,OFFSET('6. Patients'!$RJ$9,1,MATCH($D78,'6. Patients'!$RK$9:$TH$9,0),ROWS('6. Patients'!ET$10:ET$107))),0)+
IFERROR(SUMPRODUCT('6. Patients'!DG$10:DG$107,OFFSET('6. Patients'!$TI$9,1,MATCH($D78,'6. Patients'!$TJ$9:$UC$9,0),ROWS('6. Patients'!ET$10:ET$107))),0))+
IFERROR(VLOOKUP($D78,$H$116:$L$146,COLUMNS($H$115:$J$115)-1+AN$7,0)*$E78*$F78*'1. General Inputs'!$J$25,0),0),0)</f>
        <v>0</v>
      </c>
      <c r="AO78" s="775">
        <f ca="1">ROUNDUP(IFERROR($F78*$E78*CHOOSE(AO$7,
IFERROR(SUMPRODUCT('6. Patients'!DH$10:DH$107,OFFSET('6. Patients'!$DN$9,1,MATCH($D78,'6. Patients'!$DO$9:$FL$9,0),ROWS('6. Patients'!EU$10:EU$107))),0)+
IFERROR(SUMPRODUCT('6. Patients'!DH$10:DH$107,OFFSET('6. Patients'!$FM$9,1,MATCH($D78,'6. Patients'!$FN$9:$GG$9,0),ROWS('6. Patients'!EU$10:EU$107))),0)+
IFERROR(SUMPRODUCT('6. Patients'!DH$10:DH$107,OFFSET('6. Patients'!$GH$9,1,MATCH($D78,'6. Patients'!$GI$9:$IF$9,0),ROWS('6. Patients'!EU$10:EU$107))),0)+
IFERROR(SUMPRODUCT('6. Patients'!DH$10:DH$107,OFFSET('6. Patients'!$IG$9,1,MATCH($D78,'6. Patients'!$IH$9:$JA$9,0),ROWS('6. Patients'!EU$10:EU$107))),0),
IFERROR(SUMPRODUCT('6. Patients'!DH$10:DH$107,OFFSET('6. Patients'!$JB$9,1,MATCH($D78,'6. Patients'!$JC$9:$KZ$9,0),ROWS('6. Patients'!EU$10:EU$107))),0)+
IFERROR(SUMPRODUCT('6. Patients'!DH$10:DH$107,OFFSET('6. Patients'!$LA$9,1,MATCH($D78,'6. Patients'!$LB$9:$LU$9,0),ROWS('6. Patients'!EU$10:EU$107))),0)+
IFERROR(SUMPRODUCT('6. Patients'!DH$10:DH$107,OFFSET('6. Patients'!$LV$9,1,MATCH($D78,'6. Patients'!$LW$9:$NT$9,0),ROWS('6. Patients'!EU$10:EU$107))),0)+
IFERROR(SUMPRODUCT('6. Patients'!DH$10:DH$107,OFFSET('6. Patients'!$NU$9,1,MATCH($D78,'6. Patients'!$NV$9:$OO$9,0),ROWS('6. Patients'!EU$10:EU$107))),0),
IFERROR(SUMPRODUCT('6. Patients'!DH$10:DH$107,OFFSET('6. Patients'!$OP$9,1,MATCH($D78,'6. Patients'!$OQ$9:$QN$9,0),ROWS('6. Patients'!EU$10:EU$107))),0)+
IFERROR(SUMPRODUCT('6. Patients'!DH$10:DH$107,OFFSET('6. Patients'!$QO$9,1,MATCH($D78,'6. Patients'!$QP$9:$RI$9,0),ROWS('6. Patients'!EU$10:EU$107))),0)+
IFERROR(SUMPRODUCT('6. Patients'!DH$10:DH$107,OFFSET('6. Patients'!$RJ$9,1,MATCH($D78,'6. Patients'!$RK$9:$TH$9,0),ROWS('6. Patients'!EU$10:EU$107))),0)+
IFERROR(SUMPRODUCT('6. Patients'!DH$10:DH$107,OFFSET('6. Patients'!$TI$9,1,MATCH($D78,'6. Patients'!$TJ$9:$UC$9,0),ROWS('6. Patients'!EU$10:EU$107))),0))+
IFERROR(VLOOKUP($D78,$H$116:$L$146,COLUMNS($H$115:$J$115)-1+AO$7,0)*$E78*$F78*'1. General Inputs'!$J$25,0),0),0)</f>
        <v>0</v>
      </c>
      <c r="AP78" s="775">
        <f ca="1">ROUNDUP(IFERROR($F78*$E78*CHOOSE(AP$7,
IFERROR(SUMPRODUCT('6. Patients'!DI$10:DI$107,OFFSET('6. Patients'!$DN$9,1,MATCH($D78,'6. Patients'!$DO$9:$FL$9,0),ROWS('6. Patients'!EV$10:EV$107))),0)+
IFERROR(SUMPRODUCT('6. Patients'!DI$10:DI$107,OFFSET('6. Patients'!$FM$9,1,MATCH($D78,'6. Patients'!$FN$9:$GG$9,0),ROWS('6. Patients'!EV$10:EV$107))),0)+
IFERROR(SUMPRODUCT('6. Patients'!DI$10:DI$107,OFFSET('6. Patients'!$GH$9,1,MATCH($D78,'6. Patients'!$GI$9:$IF$9,0),ROWS('6. Patients'!EV$10:EV$107))),0)+
IFERROR(SUMPRODUCT('6. Patients'!DI$10:DI$107,OFFSET('6. Patients'!$IG$9,1,MATCH($D78,'6. Patients'!$IH$9:$JA$9,0),ROWS('6. Patients'!EV$10:EV$107))),0),
IFERROR(SUMPRODUCT('6. Patients'!DI$10:DI$107,OFFSET('6. Patients'!$JB$9,1,MATCH($D78,'6. Patients'!$JC$9:$KZ$9,0),ROWS('6. Patients'!EV$10:EV$107))),0)+
IFERROR(SUMPRODUCT('6. Patients'!DI$10:DI$107,OFFSET('6. Patients'!$LA$9,1,MATCH($D78,'6. Patients'!$LB$9:$LU$9,0),ROWS('6. Patients'!EV$10:EV$107))),0)+
IFERROR(SUMPRODUCT('6. Patients'!DI$10:DI$107,OFFSET('6. Patients'!$LV$9,1,MATCH($D78,'6. Patients'!$LW$9:$NT$9,0),ROWS('6. Patients'!EV$10:EV$107))),0)+
IFERROR(SUMPRODUCT('6. Patients'!DI$10:DI$107,OFFSET('6. Patients'!$NU$9,1,MATCH($D78,'6. Patients'!$NV$9:$OO$9,0),ROWS('6. Patients'!EV$10:EV$107))),0),
IFERROR(SUMPRODUCT('6. Patients'!DI$10:DI$107,OFFSET('6. Patients'!$OP$9,1,MATCH($D78,'6. Patients'!$OQ$9:$QN$9,0),ROWS('6. Patients'!EV$10:EV$107))),0)+
IFERROR(SUMPRODUCT('6. Patients'!DI$10:DI$107,OFFSET('6. Patients'!$QO$9,1,MATCH($D78,'6. Patients'!$QP$9:$RI$9,0),ROWS('6. Patients'!EV$10:EV$107))),0)+
IFERROR(SUMPRODUCT('6. Patients'!DI$10:DI$107,OFFSET('6. Patients'!$RJ$9,1,MATCH($D78,'6. Patients'!$RK$9:$TH$9,0),ROWS('6. Patients'!EV$10:EV$107))),0)+
IFERROR(SUMPRODUCT('6. Patients'!DI$10:DI$107,OFFSET('6. Patients'!$TI$9,1,MATCH($D78,'6. Patients'!$TJ$9:$UC$9,0),ROWS('6. Patients'!EV$10:EV$107))),0))+
IFERROR(VLOOKUP($D78,$H$116:$L$146,COLUMNS($H$115:$J$115)-1+AP$7,0)*$E78*$F78*'1. General Inputs'!$J$25,0),0),0)</f>
        <v>0</v>
      </c>
      <c r="AQ78" s="775">
        <f ca="1">ROUNDUP(IFERROR($F78*$E78*CHOOSE(AQ$7,
IFERROR(SUMPRODUCT('6. Patients'!DJ$10:DJ$107,OFFSET('6. Patients'!$DN$9,1,MATCH($D78,'6. Patients'!$DO$9:$FL$9,0),ROWS('6. Patients'!EW$10:EW$107))),0)+
IFERROR(SUMPRODUCT('6. Patients'!DJ$10:DJ$107,OFFSET('6. Patients'!$FM$9,1,MATCH($D78,'6. Patients'!$FN$9:$GG$9,0),ROWS('6. Patients'!EW$10:EW$107))),0)+
IFERROR(SUMPRODUCT('6. Patients'!DJ$10:DJ$107,OFFSET('6. Patients'!$GH$9,1,MATCH($D78,'6. Patients'!$GI$9:$IF$9,0),ROWS('6. Patients'!EW$10:EW$107))),0)+
IFERROR(SUMPRODUCT('6. Patients'!DJ$10:DJ$107,OFFSET('6. Patients'!$IG$9,1,MATCH($D78,'6. Patients'!$IH$9:$JA$9,0),ROWS('6. Patients'!EW$10:EW$107))),0),
IFERROR(SUMPRODUCT('6. Patients'!DJ$10:DJ$107,OFFSET('6. Patients'!$JB$9,1,MATCH($D78,'6. Patients'!$JC$9:$KZ$9,0),ROWS('6. Patients'!EW$10:EW$107))),0)+
IFERROR(SUMPRODUCT('6. Patients'!DJ$10:DJ$107,OFFSET('6. Patients'!$LA$9,1,MATCH($D78,'6. Patients'!$LB$9:$LU$9,0),ROWS('6. Patients'!EW$10:EW$107))),0)+
IFERROR(SUMPRODUCT('6. Patients'!DJ$10:DJ$107,OFFSET('6. Patients'!$LV$9,1,MATCH($D78,'6. Patients'!$LW$9:$NT$9,0),ROWS('6. Patients'!EW$10:EW$107))),0)+
IFERROR(SUMPRODUCT('6. Patients'!DJ$10:DJ$107,OFFSET('6. Patients'!$NU$9,1,MATCH($D78,'6. Patients'!$NV$9:$OO$9,0),ROWS('6. Patients'!EW$10:EW$107))),0),
IFERROR(SUMPRODUCT('6. Patients'!DJ$10:DJ$107,OFFSET('6. Patients'!$OP$9,1,MATCH($D78,'6. Patients'!$OQ$9:$QN$9,0),ROWS('6. Patients'!EW$10:EW$107))),0)+
IFERROR(SUMPRODUCT('6. Patients'!DJ$10:DJ$107,OFFSET('6. Patients'!$QO$9,1,MATCH($D78,'6. Patients'!$QP$9:$RI$9,0),ROWS('6. Patients'!EW$10:EW$107))),0)+
IFERROR(SUMPRODUCT('6. Patients'!DJ$10:DJ$107,OFFSET('6. Patients'!$RJ$9,1,MATCH($D78,'6. Patients'!$RK$9:$TH$9,0),ROWS('6. Patients'!EW$10:EW$107))),0)+
IFERROR(SUMPRODUCT('6. Patients'!DJ$10:DJ$107,OFFSET('6. Patients'!$TI$9,1,MATCH($D78,'6. Patients'!$TJ$9:$UC$9,0),ROWS('6. Patients'!EW$10:EW$107))),0))+
IFERROR(VLOOKUP($D78,$H$116:$L$146,COLUMNS($H$115:$J$115)-1+AQ$7,0)*$E78*$F78*'1. General Inputs'!$J$25,0),0),0)</f>
        <v>0</v>
      </c>
      <c r="AT78" s="309"/>
      <c r="AZ78" s="335">
        <f ca="1">IFERROR(SUM(OFFSET('7. Consumption'!H78,0,1,,MIN('1. General Inputs'!$J$29,COLUMNS('7. Consumption'!H$9:$AQ$9)-1))),0)+MAX(0,$AQ78*('1. General Inputs'!$J$29-COLUMNS('7. Consumption'!H$9:$AQ$9)+1))</f>
        <v>0</v>
      </c>
      <c r="BA78" s="335">
        <f ca="1">IFERROR(SUM(OFFSET('7. Consumption'!I78,0,1,,MIN('1. General Inputs'!$J$29,COLUMNS('7. Consumption'!I$9:$AQ$9)-1))),0)+MAX(0,$AQ78*('1. General Inputs'!$J$29-COLUMNS('7. Consumption'!I$9:$AQ$9)+1))</f>
        <v>0</v>
      </c>
      <c r="BB78" s="335">
        <f ca="1">IFERROR(SUM(OFFSET('7. Consumption'!J78,0,1,,MIN('1. General Inputs'!$J$29,COLUMNS('7. Consumption'!J$9:$AQ$9)-1))),0)+MAX(0,$AQ78*('1. General Inputs'!$J$29-COLUMNS('7. Consumption'!J$9:$AQ$9)+1))</f>
        <v>0</v>
      </c>
      <c r="BC78" s="335">
        <f ca="1">IFERROR(SUM(OFFSET('7. Consumption'!K78,0,1,,MIN('1. General Inputs'!$J$29,COLUMNS('7. Consumption'!K$9:$AQ$9)-1))),0)+MAX(0,$AQ78*('1. General Inputs'!$J$29-COLUMNS('7. Consumption'!K$9:$AQ$9)+1))</f>
        <v>0</v>
      </c>
      <c r="BD78" s="335">
        <f ca="1">IFERROR(SUM(OFFSET('7. Consumption'!L78,0,1,,MIN('1. General Inputs'!$J$29,COLUMNS('7. Consumption'!L$9:$AQ$9)-1))),0)+MAX(0,$AQ78*('1. General Inputs'!$J$29-COLUMNS('7. Consumption'!L$9:$AQ$9)+1))</f>
        <v>0</v>
      </c>
      <c r="BE78" s="335">
        <f ca="1">IFERROR(SUM(OFFSET('7. Consumption'!M78,0,1,,MIN('1. General Inputs'!$J$29,COLUMNS('7. Consumption'!M$9:$AQ$9)-1))),0)+MAX(0,$AQ78*('1. General Inputs'!$J$29-COLUMNS('7. Consumption'!M$9:$AQ$9)+1))</f>
        <v>0</v>
      </c>
      <c r="BF78" s="335">
        <f ca="1">IFERROR(SUM(OFFSET('7. Consumption'!N78,0,1,,MIN('1. General Inputs'!$J$29,COLUMNS('7. Consumption'!N$9:$AQ$9)-1))),0)+MAX(0,$AQ78*('1. General Inputs'!$J$29-COLUMNS('7. Consumption'!N$9:$AQ$9)+1))</f>
        <v>0</v>
      </c>
      <c r="BG78" s="335">
        <f ca="1">IFERROR(SUM(OFFSET('7. Consumption'!O78,0,1,,MIN('1. General Inputs'!$J$29,COLUMNS('7. Consumption'!O$9:$AQ$9)-1))),0)+MAX(0,$AQ78*('1. General Inputs'!$J$29-COLUMNS('7. Consumption'!O$9:$AQ$9)+1))</f>
        <v>0</v>
      </c>
      <c r="BH78" s="335">
        <f ca="1">IFERROR(SUM(OFFSET('7. Consumption'!P78,0,1,,MIN('1. General Inputs'!$J$29,COLUMNS('7. Consumption'!P$9:$AQ$9)-1))),0)+MAX(0,$AQ78*('1. General Inputs'!$J$29-COLUMNS('7. Consumption'!P$9:$AQ$9)+1))</f>
        <v>0</v>
      </c>
      <c r="BI78" s="335">
        <f ca="1">IFERROR(SUM(OFFSET('7. Consumption'!Q78,0,1,,MIN('1. General Inputs'!$J$29,COLUMNS('7. Consumption'!Q$9:$AQ$9)-1))),0)+MAX(0,$AQ78*('1. General Inputs'!$J$29-COLUMNS('7. Consumption'!Q$9:$AQ$9)+1))</f>
        <v>0</v>
      </c>
      <c r="BJ78" s="335">
        <f ca="1">IFERROR(SUM(OFFSET('7. Consumption'!R78,0,1,,MIN('1. General Inputs'!$J$29,COLUMNS('7. Consumption'!R$9:$AQ$9)-1))),0)+MAX(0,$AQ78*('1. General Inputs'!$J$29-COLUMNS('7. Consumption'!R$9:$AQ$9)+1))</f>
        <v>0</v>
      </c>
      <c r="BK78" s="335">
        <f ca="1">IFERROR(SUM(OFFSET('7. Consumption'!S78,0,1,,MIN('1. General Inputs'!$J$29,COLUMNS('7. Consumption'!S$9:$AQ$9)-1))),0)+MAX(0,$AQ78*('1. General Inputs'!$J$29-COLUMNS('7. Consumption'!S$9:$AQ$9)+1))</f>
        <v>0</v>
      </c>
      <c r="BL78" s="335">
        <f ca="1">IFERROR(SUM(OFFSET('7. Consumption'!T78,0,1,,MIN('1. General Inputs'!$J$29,COLUMNS('7. Consumption'!T$9:$AQ$9)-1))),0)+MAX(0,$AQ78*('1. General Inputs'!$J$29-COLUMNS('7. Consumption'!T$9:$AQ$9)+1))</f>
        <v>0</v>
      </c>
      <c r="BM78" s="335">
        <f ca="1">IFERROR(SUM(OFFSET('7. Consumption'!U78,0,1,,MIN('1. General Inputs'!$J$29,COLUMNS('7. Consumption'!U$9:$AQ$9)-1))),0)+MAX(0,$AQ78*('1. General Inputs'!$J$29-COLUMNS('7. Consumption'!U$9:$AQ$9)+1))</f>
        <v>0</v>
      </c>
      <c r="BN78" s="335">
        <f ca="1">IFERROR(SUM(OFFSET('7. Consumption'!V78,0,1,,MIN('1. General Inputs'!$J$29,COLUMNS('7. Consumption'!V$9:$AQ$9)-1))),0)+MAX(0,$AQ78*('1. General Inputs'!$J$29-COLUMNS('7. Consumption'!V$9:$AQ$9)+1))</f>
        <v>0</v>
      </c>
      <c r="BO78" s="335">
        <f ca="1">IFERROR(SUM(OFFSET('7. Consumption'!W78,0,1,,MIN('1. General Inputs'!$J$29,COLUMNS('7. Consumption'!W$9:$AQ$9)-1))),0)+MAX(0,$AQ78*('1. General Inputs'!$J$29-COLUMNS('7. Consumption'!W$9:$AQ$9)+1))</f>
        <v>0</v>
      </c>
      <c r="BP78" s="335">
        <f ca="1">IFERROR(SUM(OFFSET('7. Consumption'!X78,0,1,,MIN('1. General Inputs'!$J$29,COLUMNS('7. Consumption'!X$9:$AQ$9)-1))),0)+MAX(0,$AQ78*('1. General Inputs'!$J$29-COLUMNS('7. Consumption'!X$9:$AQ$9)+1))</f>
        <v>0</v>
      </c>
      <c r="BQ78" s="335">
        <f ca="1">IFERROR(SUM(OFFSET('7. Consumption'!Y78,0,1,,MIN('1. General Inputs'!$J$29,COLUMNS('7. Consumption'!Y$9:$AQ$9)-1))),0)+MAX(0,$AQ78*('1. General Inputs'!$J$29-COLUMNS('7. Consumption'!Y$9:$AQ$9)+1))</f>
        <v>0</v>
      </c>
      <c r="BR78" s="335">
        <f ca="1">IFERROR(SUM(OFFSET('7. Consumption'!Z78,0,1,,MIN('1. General Inputs'!$J$29,COLUMNS('7. Consumption'!Z$9:$AQ$9)-1))),0)+MAX(0,$AQ78*('1. General Inputs'!$J$29-COLUMNS('7. Consumption'!Z$9:$AQ$9)+1))</f>
        <v>0</v>
      </c>
      <c r="BS78" s="335">
        <f ca="1">IFERROR(SUM(OFFSET('7. Consumption'!AA78,0,1,,MIN('1. General Inputs'!$J$29,COLUMNS('7. Consumption'!AA$9:$AQ$9)-1))),0)+MAX(0,$AQ78*('1. General Inputs'!$J$29-COLUMNS('7. Consumption'!AA$9:$AQ$9)+1))</f>
        <v>0</v>
      </c>
      <c r="BT78" s="335">
        <f ca="1">IFERROR(SUM(OFFSET('7. Consumption'!AB78,0,1,,MIN('1. General Inputs'!$J$29,COLUMNS('7. Consumption'!AB$9:$AQ$9)-1))),0)+MAX(0,$AQ78*('1. General Inputs'!$J$29-COLUMNS('7. Consumption'!AB$9:$AQ$9)+1))</f>
        <v>0</v>
      </c>
      <c r="BU78" s="335">
        <f ca="1">IFERROR(SUM(OFFSET('7. Consumption'!AC78,0,1,,MIN('1. General Inputs'!$J$29,COLUMNS('7. Consumption'!AC$9:$AQ$9)-1))),0)+MAX(0,$AQ78*('1. General Inputs'!$J$29-COLUMNS('7. Consumption'!AC$9:$AQ$9)+1))</f>
        <v>0</v>
      </c>
      <c r="BV78" s="335">
        <f ca="1">IFERROR(SUM(OFFSET('7. Consumption'!AD78,0,1,,MIN('1. General Inputs'!$J$29,COLUMNS('7. Consumption'!AD$9:$AQ$9)-1))),0)+MAX(0,$AQ78*('1. General Inputs'!$J$29-COLUMNS('7. Consumption'!AD$9:$AQ$9)+1))</f>
        <v>0</v>
      </c>
      <c r="BW78" s="335">
        <f ca="1">IFERROR(SUM(OFFSET('7. Consumption'!AE78,0,1,,MIN('1. General Inputs'!$J$29,COLUMNS('7. Consumption'!AE$9:$AQ$9)-1))),0)+MAX(0,$AQ78*('1. General Inputs'!$J$29-COLUMNS('7. Consumption'!AE$9:$AQ$9)+1))</f>
        <v>0</v>
      </c>
      <c r="BX78" s="335">
        <f ca="1">IFERROR(SUM(OFFSET('7. Consumption'!AF78,0,1,,MIN('1. General Inputs'!$J$29,COLUMNS('7. Consumption'!AF$9:$AQ$9)-1))),0)+MAX(0,$AQ78*('1. General Inputs'!$J$29-COLUMNS('7. Consumption'!AF$9:$AQ$9)+1))</f>
        <v>0</v>
      </c>
      <c r="BY78" s="335">
        <f ca="1">IFERROR(SUM(OFFSET('7. Consumption'!AG78,0,1,,MIN('1. General Inputs'!$J$29,COLUMNS('7. Consumption'!AG$9:$AQ$9)-1))),0)+MAX(0,$AQ78*('1. General Inputs'!$J$29-COLUMNS('7. Consumption'!AG$9:$AQ$9)+1))</f>
        <v>0</v>
      </c>
      <c r="BZ78" s="335">
        <f ca="1">IFERROR(SUM(OFFSET('7. Consumption'!AH78,0,1,,MIN('1. General Inputs'!$J$29,COLUMNS('7. Consumption'!AH$9:$AQ$9)-1))),0)+MAX(0,$AQ78*('1. General Inputs'!$J$29-COLUMNS('7. Consumption'!AH$9:$AQ$9)+1))</f>
        <v>0</v>
      </c>
      <c r="CA78" s="335">
        <f ca="1">IFERROR(SUM(OFFSET('7. Consumption'!AI78,0,1,,MIN('1. General Inputs'!$J$29,COLUMNS('7. Consumption'!AI$9:$AQ$9)-1))),0)+MAX(0,$AQ78*('1. General Inputs'!$J$29-COLUMNS('7. Consumption'!AI$9:$AQ$9)+1))</f>
        <v>0</v>
      </c>
      <c r="CB78" s="335">
        <f ca="1">IFERROR(SUM(OFFSET('7. Consumption'!AJ78,0,1,,MIN('1. General Inputs'!$J$29,COLUMNS('7. Consumption'!AJ$9:$AQ$9)-1))),0)+MAX(0,$AQ78*('1. General Inputs'!$J$29-COLUMNS('7. Consumption'!AJ$9:$AQ$9)+1))</f>
        <v>0</v>
      </c>
      <c r="CC78" s="335">
        <f ca="1">IFERROR(SUM(OFFSET('7. Consumption'!AK78,0,1,,MIN('1. General Inputs'!$J$29,COLUMNS('7. Consumption'!AK$9:$AQ$9)-1))),0)+MAX(0,$AQ78*('1. General Inputs'!$J$29-COLUMNS('7. Consumption'!AK$9:$AQ$9)+1))</f>
        <v>0</v>
      </c>
      <c r="CD78" s="335">
        <f ca="1">IFERROR(SUM(OFFSET('7. Consumption'!AL78,0,1,,MIN('1. General Inputs'!$J$29,COLUMNS('7. Consumption'!AL$9:$AQ$9)-1))),0)+MAX(0,$AQ78*('1. General Inputs'!$J$29-COLUMNS('7. Consumption'!AL$9:$AQ$9)+1))</f>
        <v>0</v>
      </c>
      <c r="CE78" s="335">
        <f ca="1">IFERROR(SUM(OFFSET('7. Consumption'!AM78,0,1,,MIN('1. General Inputs'!$J$29,COLUMNS('7. Consumption'!AM$9:$AQ$9)-1))),0)+MAX(0,$AQ78*('1. General Inputs'!$J$29-COLUMNS('7. Consumption'!AM$9:$AQ$9)+1))</f>
        <v>0</v>
      </c>
      <c r="CF78" s="335">
        <f ca="1">IFERROR(SUM(OFFSET('7. Consumption'!AN78,0,1,,MIN('1. General Inputs'!$J$29,COLUMNS('7. Consumption'!AN$9:$AQ$9)-1))),0)+MAX(0,$AQ78*('1. General Inputs'!$J$29-COLUMNS('7. Consumption'!AN$9:$AQ$9)+1))</f>
        <v>0</v>
      </c>
      <c r="CG78" s="335">
        <f ca="1">IFERROR(SUM(OFFSET('7. Consumption'!AO78,0,1,,MIN('1. General Inputs'!$J$29,COLUMNS('7. Consumption'!AO$9:$AQ$9)-1))),0)+MAX(0,$AQ78*('1. General Inputs'!$J$29-COLUMNS('7. Consumption'!AO$9:$AQ$9)+1))</f>
        <v>0</v>
      </c>
      <c r="CH78" s="335">
        <f ca="1">IFERROR(SUM(OFFSET('7. Consumption'!AP78,0,1,,MIN('1. General Inputs'!$J$29,COLUMNS('7. Consumption'!AP$9:$AQ$9)-1))),0)+MAX(0,$AQ78*('1. General Inputs'!$J$29-COLUMNS('7. Consumption'!AP$9:$AQ$9)+1))</f>
        <v>0</v>
      </c>
      <c r="CI78" s="335">
        <f ca="1">IFERROR(SUM(OFFSET('7. Consumption'!AQ78,0,1,,MIN('1. General Inputs'!$J$29,COLUMNS('7. Consumption'!AQ$9:$AQ$9)-1))),0)+MAX(0,$AQ78*('1. General Inputs'!$J$29-COLUMNS('7. Consumption'!AQ$9:$AQ$9)+1))</f>
        <v>0</v>
      </c>
    </row>
    <row r="79" spans="2:87" ht="15" hidden="1" outlineLevel="1" x14ac:dyDescent="0.25">
      <c r="B79" s="772"/>
      <c r="C79" s="772" t="str">
        <f>IFERROR(VLOOKUP(ROWS($C$9:$C79),'5. Form Breakdown'!$AI$11:$AJ$138,COLUMNS('5. Form Breakdown'!$AI$11:$AJ$11),0),"")</f>
        <v/>
      </c>
      <c r="D79" s="772" t="str">
        <f>IFERROR(VLOOKUP($C79,'5a. Dosing'!$E$11:$F$138,2,0),"")</f>
        <v/>
      </c>
      <c r="E79" s="773" t="str">
        <f>IFERROR(INDEX('5. Form Breakdown'!$AL$11:$BL$138,MATCH('7. Consumption'!$C79,'5. Form Breakdown'!$AK$11:$AK$138,0),MATCH('5. Form Breakdown'!$AX$10,'5. Form Breakdown'!$AL$10:$BL$10,0)),"")</f>
        <v/>
      </c>
      <c r="F79" s="774" t="str">
        <f>IFERROR(INDEX('5. Form Breakdown'!$AL$11:$BL$138,MATCH('7. Consumption'!$C79,'5. Form Breakdown'!$AK$11:$AK$138,0),MATCH('5. Form Breakdown'!$BL$10,'5. Form Breakdown'!$AL$10:$BL$10,0)),"")</f>
        <v/>
      </c>
      <c r="H79" s="775">
        <f ca="1">ROUNDUP(IFERROR($F79*$E79*CHOOSE(H$7,
IFERROR(SUMPRODUCT('6. Patients'!CA$10:CA$107,OFFSET('6. Patients'!$DN$9,1,MATCH($D79,'6. Patients'!$DO$9:$FL$9,0),ROWS('6. Patients'!DN$10:DN$107))),0)+
IFERROR(SUMPRODUCT('6. Patients'!CA$10:CA$107,OFFSET('6. Patients'!$FM$9,1,MATCH($D79,'6. Patients'!$FN$9:$GG$9,0),ROWS('6. Patients'!DN$10:DN$107))),0)+
IFERROR(SUMPRODUCT('6. Patients'!CA$10:CA$107,OFFSET('6. Patients'!$GH$9,1,MATCH($D79,'6. Patients'!$GI$9:$IF$9,0),ROWS('6. Patients'!DN$10:DN$107))),0)+
IFERROR(SUMPRODUCT('6. Patients'!CA$10:CA$107,OFFSET('6. Patients'!$IG$9,1,MATCH($D79,'6. Patients'!$IH$9:$JA$9,0),ROWS('6. Patients'!DN$10:DN$107))),0),
IFERROR(SUMPRODUCT('6. Patients'!CA$10:CA$107,OFFSET('6. Patients'!$JB$9,1,MATCH($D79,'6. Patients'!$JC$9:$KZ$9,0),ROWS('6. Patients'!DN$10:DN$107))),0)+
IFERROR(SUMPRODUCT('6. Patients'!CA$10:CA$107,OFFSET('6. Patients'!$LA$9,1,MATCH($D79,'6. Patients'!$LB$9:$LU$9,0),ROWS('6. Patients'!DN$10:DN$107))),0)+
IFERROR(SUMPRODUCT('6. Patients'!CA$10:CA$107,OFFSET('6. Patients'!$LV$9,1,MATCH($D79,'6. Patients'!$LW$9:$NT$9,0),ROWS('6. Patients'!DN$10:DN$107))),0)+
IFERROR(SUMPRODUCT('6. Patients'!CA$10:CA$107,OFFSET('6. Patients'!$NU$9,1,MATCH($D79,'6. Patients'!$NV$9:$OO$9,0),ROWS('6. Patients'!DN$10:DN$107))),0),
IFERROR(SUMPRODUCT('6. Patients'!CA$10:CA$107,OFFSET('6. Patients'!$OP$9,1,MATCH($D79,'6. Patients'!$OQ$9:$QN$9,0),ROWS('6. Patients'!DN$10:DN$107))),0)+
IFERROR(SUMPRODUCT('6. Patients'!CA$10:CA$107,OFFSET('6. Patients'!$QO$9,1,MATCH($D79,'6. Patients'!$QP$9:$RI$9,0),ROWS('6. Patients'!DN$10:DN$107))),0)+
IFERROR(SUMPRODUCT('6. Patients'!CA$10:CA$107,OFFSET('6. Patients'!$RJ$9,1,MATCH($D79,'6. Patients'!$RK$9:$TH$9,0),ROWS('6. Patients'!DN$10:DN$107))),0)+
IFERROR(SUMPRODUCT('6. Patients'!CA$10:CA$107,OFFSET('6. Patients'!$TI$9,1,MATCH($D79,'6. Patients'!$TJ$9:$UC$9,0),ROWS('6. Patients'!DN$10:DN$107))),0))+
IFERROR(VLOOKUP($D79,$H$116:$L$146,COLUMNS($H$115:$J$115)-1+H$7,0)*$E79*$F79*'1. General Inputs'!$J$25,0),0),0)</f>
        <v>0</v>
      </c>
      <c r="I79" s="775">
        <f ca="1">ROUNDUP(IFERROR($F79*$E79*CHOOSE(I$7,
IFERROR(SUMPRODUCT('6. Patients'!CB$10:CB$107,OFFSET('6. Patients'!$DN$9,1,MATCH($D79,'6. Patients'!$DO$9:$FL$9,0),ROWS('6. Patients'!DO$10:DO$107))),0)+
IFERROR(SUMPRODUCT('6. Patients'!CB$10:CB$107,OFFSET('6. Patients'!$FM$9,1,MATCH($D79,'6. Patients'!$FN$9:$GG$9,0),ROWS('6. Patients'!DO$10:DO$107))),0)+
IFERROR(SUMPRODUCT('6. Patients'!CB$10:CB$107,OFFSET('6. Patients'!$GH$9,1,MATCH($D79,'6. Patients'!$GI$9:$IF$9,0),ROWS('6. Patients'!DO$10:DO$107))),0)+
IFERROR(SUMPRODUCT('6. Patients'!CB$10:CB$107,OFFSET('6. Patients'!$IG$9,1,MATCH($D79,'6. Patients'!$IH$9:$JA$9,0),ROWS('6. Patients'!DO$10:DO$107))),0),
IFERROR(SUMPRODUCT('6. Patients'!CB$10:CB$107,OFFSET('6. Patients'!$JB$9,1,MATCH($D79,'6. Patients'!$JC$9:$KZ$9,0),ROWS('6. Patients'!DO$10:DO$107))),0)+
IFERROR(SUMPRODUCT('6. Patients'!CB$10:CB$107,OFFSET('6. Patients'!$LA$9,1,MATCH($D79,'6. Patients'!$LB$9:$LU$9,0),ROWS('6. Patients'!DO$10:DO$107))),0)+
IFERROR(SUMPRODUCT('6. Patients'!CB$10:CB$107,OFFSET('6. Patients'!$LV$9,1,MATCH($D79,'6. Patients'!$LW$9:$NT$9,0),ROWS('6. Patients'!DO$10:DO$107))),0)+
IFERROR(SUMPRODUCT('6. Patients'!CB$10:CB$107,OFFSET('6. Patients'!$NU$9,1,MATCH($D79,'6. Patients'!$NV$9:$OO$9,0),ROWS('6. Patients'!DO$10:DO$107))),0),
IFERROR(SUMPRODUCT('6. Patients'!CB$10:CB$107,OFFSET('6. Patients'!$OP$9,1,MATCH($D79,'6. Patients'!$OQ$9:$QN$9,0),ROWS('6. Patients'!DO$10:DO$107))),0)+
IFERROR(SUMPRODUCT('6. Patients'!CB$10:CB$107,OFFSET('6. Patients'!$QO$9,1,MATCH($D79,'6. Patients'!$QP$9:$RI$9,0),ROWS('6. Patients'!DO$10:DO$107))),0)+
IFERROR(SUMPRODUCT('6. Patients'!CB$10:CB$107,OFFSET('6. Patients'!$RJ$9,1,MATCH($D79,'6. Patients'!$RK$9:$TH$9,0),ROWS('6. Patients'!DO$10:DO$107))),0)+
IFERROR(SUMPRODUCT('6. Patients'!CB$10:CB$107,OFFSET('6. Patients'!$TI$9,1,MATCH($D79,'6. Patients'!$TJ$9:$UC$9,0),ROWS('6. Patients'!DO$10:DO$107))),0))+
IFERROR(VLOOKUP($D79,$H$116:$L$146,COLUMNS($H$115:$J$115)-1+I$7,0)*$E79*$F79*'1. General Inputs'!$J$25,0),0),0)</f>
        <v>0</v>
      </c>
      <c r="J79" s="775">
        <f ca="1">ROUNDUP(IFERROR($F79*$E79*CHOOSE(J$7,
IFERROR(SUMPRODUCT('6. Patients'!CC$10:CC$107,OFFSET('6. Patients'!$DN$9,1,MATCH($D79,'6. Patients'!$DO$9:$FL$9,0),ROWS('6. Patients'!DP$10:DP$107))),0)+
IFERROR(SUMPRODUCT('6. Patients'!CC$10:CC$107,OFFSET('6. Patients'!$FM$9,1,MATCH($D79,'6. Patients'!$FN$9:$GG$9,0),ROWS('6. Patients'!DP$10:DP$107))),0)+
IFERROR(SUMPRODUCT('6. Patients'!CC$10:CC$107,OFFSET('6. Patients'!$GH$9,1,MATCH($D79,'6. Patients'!$GI$9:$IF$9,0),ROWS('6. Patients'!DP$10:DP$107))),0)+
IFERROR(SUMPRODUCT('6. Patients'!CC$10:CC$107,OFFSET('6. Patients'!$IG$9,1,MATCH($D79,'6. Patients'!$IH$9:$JA$9,0),ROWS('6. Patients'!DP$10:DP$107))),0),
IFERROR(SUMPRODUCT('6. Patients'!CC$10:CC$107,OFFSET('6. Patients'!$JB$9,1,MATCH($D79,'6. Patients'!$JC$9:$KZ$9,0),ROWS('6. Patients'!DP$10:DP$107))),0)+
IFERROR(SUMPRODUCT('6. Patients'!CC$10:CC$107,OFFSET('6. Patients'!$LA$9,1,MATCH($D79,'6. Patients'!$LB$9:$LU$9,0),ROWS('6. Patients'!DP$10:DP$107))),0)+
IFERROR(SUMPRODUCT('6. Patients'!CC$10:CC$107,OFFSET('6. Patients'!$LV$9,1,MATCH($D79,'6. Patients'!$LW$9:$NT$9,0),ROWS('6. Patients'!DP$10:DP$107))),0)+
IFERROR(SUMPRODUCT('6. Patients'!CC$10:CC$107,OFFSET('6. Patients'!$NU$9,1,MATCH($D79,'6. Patients'!$NV$9:$OO$9,0),ROWS('6. Patients'!DP$10:DP$107))),0),
IFERROR(SUMPRODUCT('6. Patients'!CC$10:CC$107,OFFSET('6. Patients'!$OP$9,1,MATCH($D79,'6. Patients'!$OQ$9:$QN$9,0),ROWS('6. Patients'!DP$10:DP$107))),0)+
IFERROR(SUMPRODUCT('6. Patients'!CC$10:CC$107,OFFSET('6. Patients'!$QO$9,1,MATCH($D79,'6. Patients'!$QP$9:$RI$9,0),ROWS('6. Patients'!DP$10:DP$107))),0)+
IFERROR(SUMPRODUCT('6. Patients'!CC$10:CC$107,OFFSET('6. Patients'!$RJ$9,1,MATCH($D79,'6. Patients'!$RK$9:$TH$9,0),ROWS('6. Patients'!DP$10:DP$107))),0)+
IFERROR(SUMPRODUCT('6. Patients'!CC$10:CC$107,OFFSET('6. Patients'!$TI$9,1,MATCH($D79,'6. Patients'!$TJ$9:$UC$9,0),ROWS('6. Patients'!DP$10:DP$107))),0))+
IFERROR(VLOOKUP($D79,$H$116:$L$146,COLUMNS($H$115:$J$115)-1+J$7,0)*$E79*$F79*'1. General Inputs'!$J$25,0),0),0)</f>
        <v>0</v>
      </c>
      <c r="K79" s="775">
        <f ca="1">ROUNDUP(IFERROR($F79*$E79*CHOOSE(K$7,
IFERROR(SUMPRODUCT('6. Patients'!CD$10:CD$107,OFFSET('6. Patients'!$DN$9,1,MATCH($D79,'6. Patients'!$DO$9:$FL$9,0),ROWS('6. Patients'!DQ$10:DQ$107))),0)+
IFERROR(SUMPRODUCT('6. Patients'!CD$10:CD$107,OFFSET('6. Patients'!$FM$9,1,MATCH($D79,'6. Patients'!$FN$9:$GG$9,0),ROWS('6. Patients'!DQ$10:DQ$107))),0)+
IFERROR(SUMPRODUCT('6. Patients'!CD$10:CD$107,OFFSET('6. Patients'!$GH$9,1,MATCH($D79,'6. Patients'!$GI$9:$IF$9,0),ROWS('6. Patients'!DQ$10:DQ$107))),0)+
IFERROR(SUMPRODUCT('6. Patients'!CD$10:CD$107,OFFSET('6. Patients'!$IG$9,1,MATCH($D79,'6. Patients'!$IH$9:$JA$9,0),ROWS('6. Patients'!DQ$10:DQ$107))),0),
IFERROR(SUMPRODUCT('6. Patients'!CD$10:CD$107,OFFSET('6. Patients'!$JB$9,1,MATCH($D79,'6. Patients'!$JC$9:$KZ$9,0),ROWS('6. Patients'!DQ$10:DQ$107))),0)+
IFERROR(SUMPRODUCT('6. Patients'!CD$10:CD$107,OFFSET('6. Patients'!$LA$9,1,MATCH($D79,'6. Patients'!$LB$9:$LU$9,0),ROWS('6. Patients'!DQ$10:DQ$107))),0)+
IFERROR(SUMPRODUCT('6. Patients'!CD$10:CD$107,OFFSET('6. Patients'!$LV$9,1,MATCH($D79,'6. Patients'!$LW$9:$NT$9,0),ROWS('6. Patients'!DQ$10:DQ$107))),0)+
IFERROR(SUMPRODUCT('6. Patients'!CD$10:CD$107,OFFSET('6. Patients'!$NU$9,1,MATCH($D79,'6. Patients'!$NV$9:$OO$9,0),ROWS('6. Patients'!DQ$10:DQ$107))),0),
IFERROR(SUMPRODUCT('6. Patients'!CD$10:CD$107,OFFSET('6. Patients'!$OP$9,1,MATCH($D79,'6. Patients'!$OQ$9:$QN$9,0),ROWS('6. Patients'!DQ$10:DQ$107))),0)+
IFERROR(SUMPRODUCT('6. Patients'!CD$10:CD$107,OFFSET('6. Patients'!$QO$9,1,MATCH($D79,'6. Patients'!$QP$9:$RI$9,0),ROWS('6. Patients'!DQ$10:DQ$107))),0)+
IFERROR(SUMPRODUCT('6. Patients'!CD$10:CD$107,OFFSET('6. Patients'!$RJ$9,1,MATCH($D79,'6. Patients'!$RK$9:$TH$9,0),ROWS('6. Patients'!DQ$10:DQ$107))),0)+
IFERROR(SUMPRODUCT('6. Patients'!CD$10:CD$107,OFFSET('6. Patients'!$TI$9,1,MATCH($D79,'6. Patients'!$TJ$9:$UC$9,0),ROWS('6. Patients'!DQ$10:DQ$107))),0))+
IFERROR(VLOOKUP($D79,$H$116:$L$146,COLUMNS($H$115:$J$115)-1+K$7,0)*$E79*$F79*'1. General Inputs'!$J$25,0),0),0)</f>
        <v>0</v>
      </c>
      <c r="L79" s="775">
        <f ca="1">ROUNDUP(IFERROR($F79*$E79*CHOOSE(L$7,
IFERROR(SUMPRODUCT('6. Patients'!CE$10:CE$107,OFFSET('6. Patients'!$DN$9,1,MATCH($D79,'6. Patients'!$DO$9:$FL$9,0),ROWS('6. Patients'!DR$10:DR$107))),0)+
IFERROR(SUMPRODUCT('6. Patients'!CE$10:CE$107,OFFSET('6. Patients'!$FM$9,1,MATCH($D79,'6. Patients'!$FN$9:$GG$9,0),ROWS('6. Patients'!DR$10:DR$107))),0)+
IFERROR(SUMPRODUCT('6. Patients'!CE$10:CE$107,OFFSET('6. Patients'!$GH$9,1,MATCH($D79,'6. Patients'!$GI$9:$IF$9,0),ROWS('6. Patients'!DR$10:DR$107))),0)+
IFERROR(SUMPRODUCT('6. Patients'!CE$10:CE$107,OFFSET('6. Patients'!$IG$9,1,MATCH($D79,'6. Patients'!$IH$9:$JA$9,0),ROWS('6. Patients'!DR$10:DR$107))),0),
IFERROR(SUMPRODUCT('6. Patients'!CE$10:CE$107,OFFSET('6. Patients'!$JB$9,1,MATCH($D79,'6. Patients'!$JC$9:$KZ$9,0),ROWS('6. Patients'!DR$10:DR$107))),0)+
IFERROR(SUMPRODUCT('6. Patients'!CE$10:CE$107,OFFSET('6. Patients'!$LA$9,1,MATCH($D79,'6. Patients'!$LB$9:$LU$9,0),ROWS('6. Patients'!DR$10:DR$107))),0)+
IFERROR(SUMPRODUCT('6. Patients'!CE$10:CE$107,OFFSET('6. Patients'!$LV$9,1,MATCH($D79,'6. Patients'!$LW$9:$NT$9,0),ROWS('6. Patients'!DR$10:DR$107))),0)+
IFERROR(SUMPRODUCT('6. Patients'!CE$10:CE$107,OFFSET('6. Patients'!$NU$9,1,MATCH($D79,'6. Patients'!$NV$9:$OO$9,0),ROWS('6. Patients'!DR$10:DR$107))),0),
IFERROR(SUMPRODUCT('6. Patients'!CE$10:CE$107,OFFSET('6. Patients'!$OP$9,1,MATCH($D79,'6. Patients'!$OQ$9:$QN$9,0),ROWS('6. Patients'!DR$10:DR$107))),0)+
IFERROR(SUMPRODUCT('6. Patients'!CE$10:CE$107,OFFSET('6. Patients'!$QO$9,1,MATCH($D79,'6. Patients'!$QP$9:$RI$9,0),ROWS('6. Patients'!DR$10:DR$107))),0)+
IFERROR(SUMPRODUCT('6. Patients'!CE$10:CE$107,OFFSET('6. Patients'!$RJ$9,1,MATCH($D79,'6. Patients'!$RK$9:$TH$9,0),ROWS('6. Patients'!DR$10:DR$107))),0)+
IFERROR(SUMPRODUCT('6. Patients'!CE$10:CE$107,OFFSET('6. Patients'!$TI$9,1,MATCH($D79,'6. Patients'!$TJ$9:$UC$9,0),ROWS('6. Patients'!DR$10:DR$107))),0))+
IFERROR(VLOOKUP($D79,$H$116:$L$146,COLUMNS($H$115:$J$115)-1+L$7,0)*$E79*$F79*'1. General Inputs'!$J$25,0),0),0)</f>
        <v>0</v>
      </c>
      <c r="M79" s="775">
        <f ca="1">ROUNDUP(IFERROR($F79*$E79*CHOOSE(M$7,
IFERROR(SUMPRODUCT('6. Patients'!CF$10:CF$107,OFFSET('6. Patients'!$DN$9,1,MATCH($D79,'6. Patients'!$DO$9:$FL$9,0),ROWS('6. Patients'!DS$10:DS$107))),0)+
IFERROR(SUMPRODUCT('6. Patients'!CF$10:CF$107,OFFSET('6. Patients'!$FM$9,1,MATCH($D79,'6. Patients'!$FN$9:$GG$9,0),ROWS('6. Patients'!DS$10:DS$107))),0)+
IFERROR(SUMPRODUCT('6. Patients'!CF$10:CF$107,OFFSET('6. Patients'!$GH$9,1,MATCH($D79,'6. Patients'!$GI$9:$IF$9,0),ROWS('6. Patients'!DS$10:DS$107))),0)+
IFERROR(SUMPRODUCT('6. Patients'!CF$10:CF$107,OFFSET('6. Patients'!$IG$9,1,MATCH($D79,'6. Patients'!$IH$9:$JA$9,0),ROWS('6. Patients'!DS$10:DS$107))),0),
IFERROR(SUMPRODUCT('6. Patients'!CF$10:CF$107,OFFSET('6. Patients'!$JB$9,1,MATCH($D79,'6. Patients'!$JC$9:$KZ$9,0),ROWS('6. Patients'!DS$10:DS$107))),0)+
IFERROR(SUMPRODUCT('6. Patients'!CF$10:CF$107,OFFSET('6. Patients'!$LA$9,1,MATCH($D79,'6. Patients'!$LB$9:$LU$9,0),ROWS('6. Patients'!DS$10:DS$107))),0)+
IFERROR(SUMPRODUCT('6. Patients'!CF$10:CF$107,OFFSET('6. Patients'!$LV$9,1,MATCH($D79,'6. Patients'!$LW$9:$NT$9,0),ROWS('6. Patients'!DS$10:DS$107))),0)+
IFERROR(SUMPRODUCT('6. Patients'!CF$10:CF$107,OFFSET('6. Patients'!$NU$9,1,MATCH($D79,'6. Patients'!$NV$9:$OO$9,0),ROWS('6. Patients'!DS$10:DS$107))),0),
IFERROR(SUMPRODUCT('6. Patients'!CF$10:CF$107,OFFSET('6. Patients'!$OP$9,1,MATCH($D79,'6. Patients'!$OQ$9:$QN$9,0),ROWS('6. Patients'!DS$10:DS$107))),0)+
IFERROR(SUMPRODUCT('6. Patients'!CF$10:CF$107,OFFSET('6. Patients'!$QO$9,1,MATCH($D79,'6. Patients'!$QP$9:$RI$9,0),ROWS('6. Patients'!DS$10:DS$107))),0)+
IFERROR(SUMPRODUCT('6. Patients'!CF$10:CF$107,OFFSET('6. Patients'!$RJ$9,1,MATCH($D79,'6. Patients'!$RK$9:$TH$9,0),ROWS('6. Patients'!DS$10:DS$107))),0)+
IFERROR(SUMPRODUCT('6. Patients'!CF$10:CF$107,OFFSET('6. Patients'!$TI$9,1,MATCH($D79,'6. Patients'!$TJ$9:$UC$9,0),ROWS('6. Patients'!DS$10:DS$107))),0))+
IFERROR(VLOOKUP($D79,$H$116:$L$146,COLUMNS($H$115:$J$115)-1+M$7,0)*$E79*$F79*'1. General Inputs'!$J$25,0),0),0)</f>
        <v>0</v>
      </c>
      <c r="N79" s="775">
        <f ca="1">ROUNDUP(IFERROR($F79*$E79*CHOOSE(N$7,
IFERROR(SUMPRODUCT('6. Patients'!CG$10:CG$107,OFFSET('6. Patients'!$DN$9,1,MATCH($D79,'6. Patients'!$DO$9:$FL$9,0),ROWS('6. Patients'!DT$10:DT$107))),0)+
IFERROR(SUMPRODUCT('6. Patients'!CG$10:CG$107,OFFSET('6. Patients'!$FM$9,1,MATCH($D79,'6. Patients'!$FN$9:$GG$9,0),ROWS('6. Patients'!DT$10:DT$107))),0)+
IFERROR(SUMPRODUCT('6. Patients'!CG$10:CG$107,OFFSET('6. Patients'!$GH$9,1,MATCH($D79,'6. Patients'!$GI$9:$IF$9,0),ROWS('6. Patients'!DT$10:DT$107))),0)+
IFERROR(SUMPRODUCT('6. Patients'!CG$10:CG$107,OFFSET('6. Patients'!$IG$9,1,MATCH($D79,'6. Patients'!$IH$9:$JA$9,0),ROWS('6. Patients'!DT$10:DT$107))),0),
IFERROR(SUMPRODUCT('6. Patients'!CG$10:CG$107,OFFSET('6. Patients'!$JB$9,1,MATCH($D79,'6. Patients'!$JC$9:$KZ$9,0),ROWS('6. Patients'!DT$10:DT$107))),0)+
IFERROR(SUMPRODUCT('6. Patients'!CG$10:CG$107,OFFSET('6. Patients'!$LA$9,1,MATCH($D79,'6. Patients'!$LB$9:$LU$9,0),ROWS('6. Patients'!DT$10:DT$107))),0)+
IFERROR(SUMPRODUCT('6. Patients'!CG$10:CG$107,OFFSET('6. Patients'!$LV$9,1,MATCH($D79,'6. Patients'!$LW$9:$NT$9,0),ROWS('6. Patients'!DT$10:DT$107))),0)+
IFERROR(SUMPRODUCT('6. Patients'!CG$10:CG$107,OFFSET('6. Patients'!$NU$9,1,MATCH($D79,'6. Patients'!$NV$9:$OO$9,0),ROWS('6. Patients'!DT$10:DT$107))),0),
IFERROR(SUMPRODUCT('6. Patients'!CG$10:CG$107,OFFSET('6. Patients'!$OP$9,1,MATCH($D79,'6. Patients'!$OQ$9:$QN$9,0),ROWS('6. Patients'!DT$10:DT$107))),0)+
IFERROR(SUMPRODUCT('6. Patients'!CG$10:CG$107,OFFSET('6. Patients'!$QO$9,1,MATCH($D79,'6. Patients'!$QP$9:$RI$9,0),ROWS('6. Patients'!DT$10:DT$107))),0)+
IFERROR(SUMPRODUCT('6. Patients'!CG$10:CG$107,OFFSET('6. Patients'!$RJ$9,1,MATCH($D79,'6. Patients'!$RK$9:$TH$9,0),ROWS('6. Patients'!DT$10:DT$107))),0)+
IFERROR(SUMPRODUCT('6. Patients'!CG$10:CG$107,OFFSET('6. Patients'!$TI$9,1,MATCH($D79,'6. Patients'!$TJ$9:$UC$9,0),ROWS('6. Patients'!DT$10:DT$107))),0))+
IFERROR(VLOOKUP($D79,$H$116:$L$146,COLUMNS($H$115:$J$115)-1+N$7,0)*$E79*$F79*'1. General Inputs'!$J$25,0),0),0)</f>
        <v>0</v>
      </c>
      <c r="O79" s="775">
        <f ca="1">ROUNDUP(IFERROR($F79*$E79*CHOOSE(O$7,
IFERROR(SUMPRODUCT('6. Patients'!CH$10:CH$107,OFFSET('6. Patients'!$DN$9,1,MATCH($D79,'6. Patients'!$DO$9:$FL$9,0),ROWS('6. Patients'!DU$10:DU$107))),0)+
IFERROR(SUMPRODUCT('6. Patients'!CH$10:CH$107,OFFSET('6. Patients'!$FM$9,1,MATCH($D79,'6. Patients'!$FN$9:$GG$9,0),ROWS('6. Patients'!DU$10:DU$107))),0)+
IFERROR(SUMPRODUCT('6. Patients'!CH$10:CH$107,OFFSET('6. Patients'!$GH$9,1,MATCH($D79,'6. Patients'!$GI$9:$IF$9,0),ROWS('6. Patients'!DU$10:DU$107))),0)+
IFERROR(SUMPRODUCT('6. Patients'!CH$10:CH$107,OFFSET('6. Patients'!$IG$9,1,MATCH($D79,'6. Patients'!$IH$9:$JA$9,0),ROWS('6. Patients'!DU$10:DU$107))),0),
IFERROR(SUMPRODUCT('6. Patients'!CH$10:CH$107,OFFSET('6. Patients'!$JB$9,1,MATCH($D79,'6. Patients'!$JC$9:$KZ$9,0),ROWS('6. Patients'!DU$10:DU$107))),0)+
IFERROR(SUMPRODUCT('6. Patients'!CH$10:CH$107,OFFSET('6. Patients'!$LA$9,1,MATCH($D79,'6. Patients'!$LB$9:$LU$9,0),ROWS('6. Patients'!DU$10:DU$107))),0)+
IFERROR(SUMPRODUCT('6. Patients'!CH$10:CH$107,OFFSET('6. Patients'!$LV$9,1,MATCH($D79,'6. Patients'!$LW$9:$NT$9,0),ROWS('6. Patients'!DU$10:DU$107))),0)+
IFERROR(SUMPRODUCT('6. Patients'!CH$10:CH$107,OFFSET('6. Patients'!$NU$9,1,MATCH($D79,'6. Patients'!$NV$9:$OO$9,0),ROWS('6. Patients'!DU$10:DU$107))),0),
IFERROR(SUMPRODUCT('6. Patients'!CH$10:CH$107,OFFSET('6. Patients'!$OP$9,1,MATCH($D79,'6. Patients'!$OQ$9:$QN$9,0),ROWS('6. Patients'!DU$10:DU$107))),0)+
IFERROR(SUMPRODUCT('6. Patients'!CH$10:CH$107,OFFSET('6. Patients'!$QO$9,1,MATCH($D79,'6. Patients'!$QP$9:$RI$9,0),ROWS('6. Patients'!DU$10:DU$107))),0)+
IFERROR(SUMPRODUCT('6. Patients'!CH$10:CH$107,OFFSET('6. Patients'!$RJ$9,1,MATCH($D79,'6. Patients'!$RK$9:$TH$9,0),ROWS('6. Patients'!DU$10:DU$107))),0)+
IFERROR(SUMPRODUCT('6. Patients'!CH$10:CH$107,OFFSET('6. Patients'!$TI$9,1,MATCH($D79,'6. Patients'!$TJ$9:$UC$9,0),ROWS('6. Patients'!DU$10:DU$107))),0))+
IFERROR(VLOOKUP($D79,$H$116:$L$146,COLUMNS($H$115:$J$115)-1+O$7,0)*$E79*$F79*'1. General Inputs'!$J$25,0),0),0)</f>
        <v>0</v>
      </c>
      <c r="P79" s="775">
        <f ca="1">ROUNDUP(IFERROR($F79*$E79*CHOOSE(P$7,
IFERROR(SUMPRODUCT('6. Patients'!CI$10:CI$107,OFFSET('6. Patients'!$DN$9,1,MATCH($D79,'6. Patients'!$DO$9:$FL$9,0),ROWS('6. Patients'!DV$10:DV$107))),0)+
IFERROR(SUMPRODUCT('6. Patients'!CI$10:CI$107,OFFSET('6. Patients'!$FM$9,1,MATCH($D79,'6. Patients'!$FN$9:$GG$9,0),ROWS('6. Patients'!DV$10:DV$107))),0)+
IFERROR(SUMPRODUCT('6. Patients'!CI$10:CI$107,OFFSET('6. Patients'!$GH$9,1,MATCH($D79,'6. Patients'!$GI$9:$IF$9,0),ROWS('6. Patients'!DV$10:DV$107))),0)+
IFERROR(SUMPRODUCT('6. Patients'!CI$10:CI$107,OFFSET('6. Patients'!$IG$9,1,MATCH($D79,'6. Patients'!$IH$9:$JA$9,0),ROWS('6. Patients'!DV$10:DV$107))),0),
IFERROR(SUMPRODUCT('6. Patients'!CI$10:CI$107,OFFSET('6. Patients'!$JB$9,1,MATCH($D79,'6. Patients'!$JC$9:$KZ$9,0),ROWS('6. Patients'!DV$10:DV$107))),0)+
IFERROR(SUMPRODUCT('6. Patients'!CI$10:CI$107,OFFSET('6. Patients'!$LA$9,1,MATCH($D79,'6. Patients'!$LB$9:$LU$9,0),ROWS('6. Patients'!DV$10:DV$107))),0)+
IFERROR(SUMPRODUCT('6. Patients'!CI$10:CI$107,OFFSET('6. Patients'!$LV$9,1,MATCH($D79,'6. Patients'!$LW$9:$NT$9,0),ROWS('6. Patients'!DV$10:DV$107))),0)+
IFERROR(SUMPRODUCT('6. Patients'!CI$10:CI$107,OFFSET('6. Patients'!$NU$9,1,MATCH($D79,'6. Patients'!$NV$9:$OO$9,0),ROWS('6. Patients'!DV$10:DV$107))),0),
IFERROR(SUMPRODUCT('6. Patients'!CI$10:CI$107,OFFSET('6. Patients'!$OP$9,1,MATCH($D79,'6. Patients'!$OQ$9:$QN$9,0),ROWS('6. Patients'!DV$10:DV$107))),0)+
IFERROR(SUMPRODUCT('6. Patients'!CI$10:CI$107,OFFSET('6. Patients'!$QO$9,1,MATCH($D79,'6. Patients'!$QP$9:$RI$9,0),ROWS('6. Patients'!DV$10:DV$107))),0)+
IFERROR(SUMPRODUCT('6. Patients'!CI$10:CI$107,OFFSET('6. Patients'!$RJ$9,1,MATCH($D79,'6. Patients'!$RK$9:$TH$9,0),ROWS('6. Patients'!DV$10:DV$107))),0)+
IFERROR(SUMPRODUCT('6. Patients'!CI$10:CI$107,OFFSET('6. Patients'!$TI$9,1,MATCH($D79,'6. Patients'!$TJ$9:$UC$9,0),ROWS('6. Patients'!DV$10:DV$107))),0))+
IFERROR(VLOOKUP($D79,$H$116:$L$146,COLUMNS($H$115:$J$115)-1+P$7,0)*$E79*$F79*'1. General Inputs'!$J$25,0),0),0)</f>
        <v>0</v>
      </c>
      <c r="Q79" s="775">
        <f ca="1">ROUNDUP(IFERROR($F79*$E79*CHOOSE(Q$7,
IFERROR(SUMPRODUCT('6. Patients'!CJ$10:CJ$107,OFFSET('6. Patients'!$DN$9,1,MATCH($D79,'6. Patients'!$DO$9:$FL$9,0),ROWS('6. Patients'!DW$10:DW$107))),0)+
IFERROR(SUMPRODUCT('6. Patients'!CJ$10:CJ$107,OFFSET('6. Patients'!$FM$9,1,MATCH($D79,'6. Patients'!$FN$9:$GG$9,0),ROWS('6. Patients'!DW$10:DW$107))),0)+
IFERROR(SUMPRODUCT('6. Patients'!CJ$10:CJ$107,OFFSET('6. Patients'!$GH$9,1,MATCH($D79,'6. Patients'!$GI$9:$IF$9,0),ROWS('6. Patients'!DW$10:DW$107))),0)+
IFERROR(SUMPRODUCT('6. Patients'!CJ$10:CJ$107,OFFSET('6. Patients'!$IG$9,1,MATCH($D79,'6. Patients'!$IH$9:$JA$9,0),ROWS('6. Patients'!DW$10:DW$107))),0),
IFERROR(SUMPRODUCT('6. Patients'!CJ$10:CJ$107,OFFSET('6. Patients'!$JB$9,1,MATCH($D79,'6. Patients'!$JC$9:$KZ$9,0),ROWS('6. Patients'!DW$10:DW$107))),0)+
IFERROR(SUMPRODUCT('6. Patients'!CJ$10:CJ$107,OFFSET('6. Patients'!$LA$9,1,MATCH($D79,'6. Patients'!$LB$9:$LU$9,0),ROWS('6. Patients'!DW$10:DW$107))),0)+
IFERROR(SUMPRODUCT('6. Patients'!CJ$10:CJ$107,OFFSET('6. Patients'!$LV$9,1,MATCH($D79,'6. Patients'!$LW$9:$NT$9,0),ROWS('6. Patients'!DW$10:DW$107))),0)+
IFERROR(SUMPRODUCT('6. Patients'!CJ$10:CJ$107,OFFSET('6. Patients'!$NU$9,1,MATCH($D79,'6. Patients'!$NV$9:$OO$9,0),ROWS('6. Patients'!DW$10:DW$107))),0),
IFERROR(SUMPRODUCT('6. Patients'!CJ$10:CJ$107,OFFSET('6. Patients'!$OP$9,1,MATCH($D79,'6. Patients'!$OQ$9:$QN$9,0),ROWS('6. Patients'!DW$10:DW$107))),0)+
IFERROR(SUMPRODUCT('6. Patients'!CJ$10:CJ$107,OFFSET('6. Patients'!$QO$9,1,MATCH($D79,'6. Patients'!$QP$9:$RI$9,0),ROWS('6. Patients'!DW$10:DW$107))),0)+
IFERROR(SUMPRODUCT('6. Patients'!CJ$10:CJ$107,OFFSET('6. Patients'!$RJ$9,1,MATCH($D79,'6. Patients'!$RK$9:$TH$9,0),ROWS('6. Patients'!DW$10:DW$107))),0)+
IFERROR(SUMPRODUCT('6. Patients'!CJ$10:CJ$107,OFFSET('6. Patients'!$TI$9,1,MATCH($D79,'6. Patients'!$TJ$9:$UC$9,0),ROWS('6. Patients'!DW$10:DW$107))),0))+
IFERROR(VLOOKUP($D79,$H$116:$L$146,COLUMNS($H$115:$J$115)-1+Q$7,0)*$E79*$F79*'1. General Inputs'!$J$25,0),0),0)</f>
        <v>0</v>
      </c>
      <c r="R79" s="775">
        <f ca="1">ROUNDUP(IFERROR($F79*$E79*CHOOSE(R$7,
IFERROR(SUMPRODUCT('6. Patients'!CK$10:CK$107,OFFSET('6. Patients'!$DN$9,1,MATCH($D79,'6. Patients'!$DO$9:$FL$9,0),ROWS('6. Patients'!DX$10:DX$107))),0)+
IFERROR(SUMPRODUCT('6. Patients'!CK$10:CK$107,OFFSET('6. Patients'!$FM$9,1,MATCH($D79,'6. Patients'!$FN$9:$GG$9,0),ROWS('6. Patients'!DX$10:DX$107))),0)+
IFERROR(SUMPRODUCT('6. Patients'!CK$10:CK$107,OFFSET('6. Patients'!$GH$9,1,MATCH($D79,'6. Patients'!$GI$9:$IF$9,0),ROWS('6. Patients'!DX$10:DX$107))),0)+
IFERROR(SUMPRODUCT('6. Patients'!CK$10:CK$107,OFFSET('6. Patients'!$IG$9,1,MATCH($D79,'6. Patients'!$IH$9:$JA$9,0),ROWS('6. Patients'!DX$10:DX$107))),0),
IFERROR(SUMPRODUCT('6. Patients'!CK$10:CK$107,OFFSET('6. Patients'!$JB$9,1,MATCH($D79,'6. Patients'!$JC$9:$KZ$9,0),ROWS('6. Patients'!DX$10:DX$107))),0)+
IFERROR(SUMPRODUCT('6. Patients'!CK$10:CK$107,OFFSET('6. Patients'!$LA$9,1,MATCH($D79,'6. Patients'!$LB$9:$LU$9,0),ROWS('6. Patients'!DX$10:DX$107))),0)+
IFERROR(SUMPRODUCT('6. Patients'!CK$10:CK$107,OFFSET('6. Patients'!$LV$9,1,MATCH($D79,'6. Patients'!$LW$9:$NT$9,0),ROWS('6. Patients'!DX$10:DX$107))),0)+
IFERROR(SUMPRODUCT('6. Patients'!CK$10:CK$107,OFFSET('6. Patients'!$NU$9,1,MATCH($D79,'6. Patients'!$NV$9:$OO$9,0),ROWS('6. Patients'!DX$10:DX$107))),0),
IFERROR(SUMPRODUCT('6. Patients'!CK$10:CK$107,OFFSET('6. Patients'!$OP$9,1,MATCH($D79,'6. Patients'!$OQ$9:$QN$9,0),ROWS('6. Patients'!DX$10:DX$107))),0)+
IFERROR(SUMPRODUCT('6. Patients'!CK$10:CK$107,OFFSET('6. Patients'!$QO$9,1,MATCH($D79,'6. Patients'!$QP$9:$RI$9,0),ROWS('6. Patients'!DX$10:DX$107))),0)+
IFERROR(SUMPRODUCT('6. Patients'!CK$10:CK$107,OFFSET('6. Patients'!$RJ$9,1,MATCH($D79,'6. Patients'!$RK$9:$TH$9,0),ROWS('6. Patients'!DX$10:DX$107))),0)+
IFERROR(SUMPRODUCT('6. Patients'!CK$10:CK$107,OFFSET('6. Patients'!$TI$9,1,MATCH($D79,'6. Patients'!$TJ$9:$UC$9,0),ROWS('6. Patients'!DX$10:DX$107))),0))+
IFERROR(VLOOKUP($D79,$H$116:$L$146,COLUMNS($H$115:$J$115)-1+R$7,0)*$E79*$F79*'1. General Inputs'!$J$25,0),0),0)</f>
        <v>0</v>
      </c>
      <c r="S79" s="775">
        <f ca="1">ROUNDUP(IFERROR($F79*$E79*CHOOSE(S$7,
IFERROR(SUMPRODUCT('6. Patients'!CL$10:CL$107,OFFSET('6. Patients'!$DN$9,1,MATCH($D79,'6. Patients'!$DO$9:$FL$9,0),ROWS('6. Patients'!DY$10:DY$107))),0)+
IFERROR(SUMPRODUCT('6. Patients'!CL$10:CL$107,OFFSET('6. Patients'!$FM$9,1,MATCH($D79,'6. Patients'!$FN$9:$GG$9,0),ROWS('6. Patients'!DY$10:DY$107))),0)+
IFERROR(SUMPRODUCT('6. Patients'!CL$10:CL$107,OFFSET('6. Patients'!$GH$9,1,MATCH($D79,'6. Patients'!$GI$9:$IF$9,0),ROWS('6. Patients'!DY$10:DY$107))),0)+
IFERROR(SUMPRODUCT('6. Patients'!CL$10:CL$107,OFFSET('6. Patients'!$IG$9,1,MATCH($D79,'6. Patients'!$IH$9:$JA$9,0),ROWS('6. Patients'!DY$10:DY$107))),0),
IFERROR(SUMPRODUCT('6. Patients'!CL$10:CL$107,OFFSET('6. Patients'!$JB$9,1,MATCH($D79,'6. Patients'!$JC$9:$KZ$9,0),ROWS('6. Patients'!DY$10:DY$107))),0)+
IFERROR(SUMPRODUCT('6. Patients'!CL$10:CL$107,OFFSET('6. Patients'!$LA$9,1,MATCH($D79,'6. Patients'!$LB$9:$LU$9,0),ROWS('6. Patients'!DY$10:DY$107))),0)+
IFERROR(SUMPRODUCT('6. Patients'!CL$10:CL$107,OFFSET('6. Patients'!$LV$9,1,MATCH($D79,'6. Patients'!$LW$9:$NT$9,0),ROWS('6. Patients'!DY$10:DY$107))),0)+
IFERROR(SUMPRODUCT('6. Patients'!CL$10:CL$107,OFFSET('6. Patients'!$NU$9,1,MATCH($D79,'6. Patients'!$NV$9:$OO$9,0),ROWS('6. Patients'!DY$10:DY$107))),0),
IFERROR(SUMPRODUCT('6. Patients'!CL$10:CL$107,OFFSET('6. Patients'!$OP$9,1,MATCH($D79,'6. Patients'!$OQ$9:$QN$9,0),ROWS('6. Patients'!DY$10:DY$107))),0)+
IFERROR(SUMPRODUCT('6. Patients'!CL$10:CL$107,OFFSET('6. Patients'!$QO$9,1,MATCH($D79,'6. Patients'!$QP$9:$RI$9,0),ROWS('6. Patients'!DY$10:DY$107))),0)+
IFERROR(SUMPRODUCT('6. Patients'!CL$10:CL$107,OFFSET('6. Patients'!$RJ$9,1,MATCH($D79,'6. Patients'!$RK$9:$TH$9,0),ROWS('6. Patients'!DY$10:DY$107))),0)+
IFERROR(SUMPRODUCT('6. Patients'!CL$10:CL$107,OFFSET('6. Patients'!$TI$9,1,MATCH($D79,'6. Patients'!$TJ$9:$UC$9,0),ROWS('6. Patients'!DY$10:DY$107))),0))+
IFERROR(VLOOKUP($D79,$H$116:$L$146,COLUMNS($H$115:$J$115)-1+S$7,0)*$E79*$F79*'1. General Inputs'!$J$25,0),0),0)</f>
        <v>0</v>
      </c>
      <c r="T79" s="775">
        <f ca="1">ROUNDUP(IFERROR($F79*$E79*CHOOSE(T$7,
IFERROR(SUMPRODUCT('6. Patients'!CM$10:CM$107,OFFSET('6. Patients'!$DN$9,1,MATCH($D79,'6. Patients'!$DO$9:$FL$9,0),ROWS('6. Patients'!DZ$10:DZ$107))),0)+
IFERROR(SUMPRODUCT('6. Patients'!CM$10:CM$107,OFFSET('6. Patients'!$FM$9,1,MATCH($D79,'6. Patients'!$FN$9:$GG$9,0),ROWS('6. Patients'!DZ$10:DZ$107))),0)+
IFERROR(SUMPRODUCT('6. Patients'!CM$10:CM$107,OFFSET('6. Patients'!$GH$9,1,MATCH($D79,'6. Patients'!$GI$9:$IF$9,0),ROWS('6. Patients'!DZ$10:DZ$107))),0)+
IFERROR(SUMPRODUCT('6. Patients'!CM$10:CM$107,OFFSET('6. Patients'!$IG$9,1,MATCH($D79,'6. Patients'!$IH$9:$JA$9,0),ROWS('6. Patients'!DZ$10:DZ$107))),0),
IFERROR(SUMPRODUCT('6. Patients'!CM$10:CM$107,OFFSET('6. Patients'!$JB$9,1,MATCH($D79,'6. Patients'!$JC$9:$KZ$9,0),ROWS('6. Patients'!DZ$10:DZ$107))),0)+
IFERROR(SUMPRODUCT('6. Patients'!CM$10:CM$107,OFFSET('6. Patients'!$LA$9,1,MATCH($D79,'6. Patients'!$LB$9:$LU$9,0),ROWS('6. Patients'!DZ$10:DZ$107))),0)+
IFERROR(SUMPRODUCT('6. Patients'!CM$10:CM$107,OFFSET('6. Patients'!$LV$9,1,MATCH($D79,'6. Patients'!$LW$9:$NT$9,0),ROWS('6. Patients'!DZ$10:DZ$107))),0)+
IFERROR(SUMPRODUCT('6. Patients'!CM$10:CM$107,OFFSET('6. Patients'!$NU$9,1,MATCH($D79,'6. Patients'!$NV$9:$OO$9,0),ROWS('6. Patients'!DZ$10:DZ$107))),0),
IFERROR(SUMPRODUCT('6. Patients'!CM$10:CM$107,OFFSET('6. Patients'!$OP$9,1,MATCH($D79,'6. Patients'!$OQ$9:$QN$9,0),ROWS('6. Patients'!DZ$10:DZ$107))),0)+
IFERROR(SUMPRODUCT('6. Patients'!CM$10:CM$107,OFFSET('6. Patients'!$QO$9,1,MATCH($D79,'6. Patients'!$QP$9:$RI$9,0),ROWS('6. Patients'!DZ$10:DZ$107))),0)+
IFERROR(SUMPRODUCT('6. Patients'!CM$10:CM$107,OFFSET('6. Patients'!$RJ$9,1,MATCH($D79,'6. Patients'!$RK$9:$TH$9,0),ROWS('6. Patients'!DZ$10:DZ$107))),0)+
IFERROR(SUMPRODUCT('6. Patients'!CM$10:CM$107,OFFSET('6. Patients'!$TI$9,1,MATCH($D79,'6. Patients'!$TJ$9:$UC$9,0),ROWS('6. Patients'!DZ$10:DZ$107))),0))+
IFERROR(VLOOKUP($D79,$H$116:$L$146,COLUMNS($H$115:$J$115)-1+T$7,0)*$E79*$F79*'1. General Inputs'!$J$25,0),0),0)</f>
        <v>0</v>
      </c>
      <c r="U79" s="775">
        <f ca="1">ROUNDUP(IFERROR($F79*$E79*CHOOSE(U$7,
IFERROR(SUMPRODUCT('6. Patients'!CN$10:CN$107,OFFSET('6. Patients'!$DN$9,1,MATCH($D79,'6. Patients'!$DO$9:$FL$9,0),ROWS('6. Patients'!EA$10:EA$107))),0)+
IFERROR(SUMPRODUCT('6. Patients'!CN$10:CN$107,OFFSET('6. Patients'!$FM$9,1,MATCH($D79,'6. Patients'!$FN$9:$GG$9,0),ROWS('6. Patients'!EA$10:EA$107))),0)+
IFERROR(SUMPRODUCT('6. Patients'!CN$10:CN$107,OFFSET('6. Patients'!$GH$9,1,MATCH($D79,'6. Patients'!$GI$9:$IF$9,0),ROWS('6. Patients'!EA$10:EA$107))),0)+
IFERROR(SUMPRODUCT('6. Patients'!CN$10:CN$107,OFFSET('6. Patients'!$IG$9,1,MATCH($D79,'6. Patients'!$IH$9:$JA$9,0),ROWS('6. Patients'!EA$10:EA$107))),0),
IFERROR(SUMPRODUCT('6. Patients'!CN$10:CN$107,OFFSET('6. Patients'!$JB$9,1,MATCH($D79,'6. Patients'!$JC$9:$KZ$9,0),ROWS('6. Patients'!EA$10:EA$107))),0)+
IFERROR(SUMPRODUCT('6. Patients'!CN$10:CN$107,OFFSET('6. Patients'!$LA$9,1,MATCH($D79,'6. Patients'!$LB$9:$LU$9,0),ROWS('6. Patients'!EA$10:EA$107))),0)+
IFERROR(SUMPRODUCT('6. Patients'!CN$10:CN$107,OFFSET('6. Patients'!$LV$9,1,MATCH($D79,'6. Patients'!$LW$9:$NT$9,0),ROWS('6. Patients'!EA$10:EA$107))),0)+
IFERROR(SUMPRODUCT('6. Patients'!CN$10:CN$107,OFFSET('6. Patients'!$NU$9,1,MATCH($D79,'6. Patients'!$NV$9:$OO$9,0),ROWS('6. Patients'!EA$10:EA$107))),0),
IFERROR(SUMPRODUCT('6. Patients'!CN$10:CN$107,OFFSET('6. Patients'!$OP$9,1,MATCH($D79,'6. Patients'!$OQ$9:$QN$9,0),ROWS('6. Patients'!EA$10:EA$107))),0)+
IFERROR(SUMPRODUCT('6. Patients'!CN$10:CN$107,OFFSET('6. Patients'!$QO$9,1,MATCH($D79,'6. Patients'!$QP$9:$RI$9,0),ROWS('6. Patients'!EA$10:EA$107))),0)+
IFERROR(SUMPRODUCT('6. Patients'!CN$10:CN$107,OFFSET('6. Patients'!$RJ$9,1,MATCH($D79,'6. Patients'!$RK$9:$TH$9,0),ROWS('6. Patients'!EA$10:EA$107))),0)+
IFERROR(SUMPRODUCT('6. Patients'!CN$10:CN$107,OFFSET('6. Patients'!$TI$9,1,MATCH($D79,'6. Patients'!$TJ$9:$UC$9,0),ROWS('6. Patients'!EA$10:EA$107))),0))+
IFERROR(VLOOKUP($D79,$H$116:$L$146,COLUMNS($H$115:$J$115)-1+U$7,0)*$E79*$F79*'1. General Inputs'!$J$25,0),0),0)</f>
        <v>0</v>
      </c>
      <c r="V79" s="775">
        <f ca="1">ROUNDUP(IFERROR($F79*$E79*CHOOSE(V$7,
IFERROR(SUMPRODUCT('6. Patients'!CO$10:CO$107,OFFSET('6. Patients'!$DN$9,1,MATCH($D79,'6. Patients'!$DO$9:$FL$9,0),ROWS('6. Patients'!EB$10:EB$107))),0)+
IFERROR(SUMPRODUCT('6. Patients'!CO$10:CO$107,OFFSET('6. Patients'!$FM$9,1,MATCH($D79,'6. Patients'!$FN$9:$GG$9,0),ROWS('6. Patients'!EB$10:EB$107))),0)+
IFERROR(SUMPRODUCT('6. Patients'!CO$10:CO$107,OFFSET('6. Patients'!$GH$9,1,MATCH($D79,'6. Patients'!$GI$9:$IF$9,0),ROWS('6. Patients'!EB$10:EB$107))),0)+
IFERROR(SUMPRODUCT('6. Patients'!CO$10:CO$107,OFFSET('6. Patients'!$IG$9,1,MATCH($D79,'6. Patients'!$IH$9:$JA$9,0),ROWS('6. Patients'!EB$10:EB$107))),0),
IFERROR(SUMPRODUCT('6. Patients'!CO$10:CO$107,OFFSET('6. Patients'!$JB$9,1,MATCH($D79,'6. Patients'!$JC$9:$KZ$9,0),ROWS('6. Patients'!EB$10:EB$107))),0)+
IFERROR(SUMPRODUCT('6. Patients'!CO$10:CO$107,OFFSET('6. Patients'!$LA$9,1,MATCH($D79,'6. Patients'!$LB$9:$LU$9,0),ROWS('6. Patients'!EB$10:EB$107))),0)+
IFERROR(SUMPRODUCT('6. Patients'!CO$10:CO$107,OFFSET('6. Patients'!$LV$9,1,MATCH($D79,'6. Patients'!$LW$9:$NT$9,0),ROWS('6. Patients'!EB$10:EB$107))),0)+
IFERROR(SUMPRODUCT('6. Patients'!CO$10:CO$107,OFFSET('6. Patients'!$NU$9,1,MATCH($D79,'6. Patients'!$NV$9:$OO$9,0),ROWS('6. Patients'!EB$10:EB$107))),0),
IFERROR(SUMPRODUCT('6. Patients'!CO$10:CO$107,OFFSET('6. Patients'!$OP$9,1,MATCH($D79,'6. Patients'!$OQ$9:$QN$9,0),ROWS('6. Patients'!EB$10:EB$107))),0)+
IFERROR(SUMPRODUCT('6. Patients'!CO$10:CO$107,OFFSET('6. Patients'!$QO$9,1,MATCH($D79,'6. Patients'!$QP$9:$RI$9,0),ROWS('6. Patients'!EB$10:EB$107))),0)+
IFERROR(SUMPRODUCT('6. Patients'!CO$10:CO$107,OFFSET('6. Patients'!$RJ$9,1,MATCH($D79,'6. Patients'!$RK$9:$TH$9,0),ROWS('6. Patients'!EB$10:EB$107))),0)+
IFERROR(SUMPRODUCT('6. Patients'!CO$10:CO$107,OFFSET('6. Patients'!$TI$9,1,MATCH($D79,'6. Patients'!$TJ$9:$UC$9,0),ROWS('6. Patients'!EB$10:EB$107))),0))+
IFERROR(VLOOKUP($D79,$H$116:$L$146,COLUMNS($H$115:$J$115)-1+V$7,0)*$E79*$F79*'1. General Inputs'!$J$25,0),0),0)</f>
        <v>0</v>
      </c>
      <c r="W79" s="775">
        <f ca="1">ROUNDUP(IFERROR($F79*$E79*CHOOSE(W$7,
IFERROR(SUMPRODUCT('6. Patients'!CP$10:CP$107,OFFSET('6. Patients'!$DN$9,1,MATCH($D79,'6. Patients'!$DO$9:$FL$9,0),ROWS('6. Patients'!EC$10:EC$107))),0)+
IFERROR(SUMPRODUCT('6. Patients'!CP$10:CP$107,OFFSET('6. Patients'!$FM$9,1,MATCH($D79,'6. Patients'!$FN$9:$GG$9,0),ROWS('6. Patients'!EC$10:EC$107))),0)+
IFERROR(SUMPRODUCT('6. Patients'!CP$10:CP$107,OFFSET('6. Patients'!$GH$9,1,MATCH($D79,'6. Patients'!$GI$9:$IF$9,0),ROWS('6. Patients'!EC$10:EC$107))),0)+
IFERROR(SUMPRODUCT('6. Patients'!CP$10:CP$107,OFFSET('6. Patients'!$IG$9,1,MATCH($D79,'6. Patients'!$IH$9:$JA$9,0),ROWS('6. Patients'!EC$10:EC$107))),0),
IFERROR(SUMPRODUCT('6. Patients'!CP$10:CP$107,OFFSET('6. Patients'!$JB$9,1,MATCH($D79,'6. Patients'!$JC$9:$KZ$9,0),ROWS('6. Patients'!EC$10:EC$107))),0)+
IFERROR(SUMPRODUCT('6. Patients'!CP$10:CP$107,OFFSET('6. Patients'!$LA$9,1,MATCH($D79,'6. Patients'!$LB$9:$LU$9,0),ROWS('6. Patients'!EC$10:EC$107))),0)+
IFERROR(SUMPRODUCT('6. Patients'!CP$10:CP$107,OFFSET('6. Patients'!$LV$9,1,MATCH($D79,'6. Patients'!$LW$9:$NT$9,0),ROWS('6. Patients'!EC$10:EC$107))),0)+
IFERROR(SUMPRODUCT('6. Patients'!CP$10:CP$107,OFFSET('6. Patients'!$NU$9,1,MATCH($D79,'6. Patients'!$NV$9:$OO$9,0),ROWS('6. Patients'!EC$10:EC$107))),0),
IFERROR(SUMPRODUCT('6. Patients'!CP$10:CP$107,OFFSET('6. Patients'!$OP$9,1,MATCH($D79,'6. Patients'!$OQ$9:$QN$9,0),ROWS('6. Patients'!EC$10:EC$107))),0)+
IFERROR(SUMPRODUCT('6. Patients'!CP$10:CP$107,OFFSET('6. Patients'!$QO$9,1,MATCH($D79,'6. Patients'!$QP$9:$RI$9,0),ROWS('6. Patients'!EC$10:EC$107))),0)+
IFERROR(SUMPRODUCT('6. Patients'!CP$10:CP$107,OFFSET('6. Patients'!$RJ$9,1,MATCH($D79,'6. Patients'!$RK$9:$TH$9,0),ROWS('6. Patients'!EC$10:EC$107))),0)+
IFERROR(SUMPRODUCT('6. Patients'!CP$10:CP$107,OFFSET('6. Patients'!$TI$9,1,MATCH($D79,'6. Patients'!$TJ$9:$UC$9,0),ROWS('6. Patients'!EC$10:EC$107))),0))+
IFERROR(VLOOKUP($D79,$H$116:$L$146,COLUMNS($H$115:$J$115)-1+W$7,0)*$E79*$F79*'1. General Inputs'!$J$25,0),0),0)</f>
        <v>0</v>
      </c>
      <c r="X79" s="775">
        <f ca="1">ROUNDUP(IFERROR($F79*$E79*CHOOSE(X$7,
IFERROR(SUMPRODUCT('6. Patients'!CQ$10:CQ$107,OFFSET('6. Patients'!$DN$9,1,MATCH($D79,'6. Patients'!$DO$9:$FL$9,0),ROWS('6. Patients'!ED$10:ED$107))),0)+
IFERROR(SUMPRODUCT('6. Patients'!CQ$10:CQ$107,OFFSET('6. Patients'!$FM$9,1,MATCH($D79,'6. Patients'!$FN$9:$GG$9,0),ROWS('6. Patients'!ED$10:ED$107))),0)+
IFERROR(SUMPRODUCT('6. Patients'!CQ$10:CQ$107,OFFSET('6. Patients'!$GH$9,1,MATCH($D79,'6. Patients'!$GI$9:$IF$9,0),ROWS('6. Patients'!ED$10:ED$107))),0)+
IFERROR(SUMPRODUCT('6. Patients'!CQ$10:CQ$107,OFFSET('6. Patients'!$IG$9,1,MATCH($D79,'6. Patients'!$IH$9:$JA$9,0),ROWS('6. Patients'!ED$10:ED$107))),0),
IFERROR(SUMPRODUCT('6. Patients'!CQ$10:CQ$107,OFFSET('6. Patients'!$JB$9,1,MATCH($D79,'6. Patients'!$JC$9:$KZ$9,0),ROWS('6. Patients'!ED$10:ED$107))),0)+
IFERROR(SUMPRODUCT('6. Patients'!CQ$10:CQ$107,OFFSET('6. Patients'!$LA$9,1,MATCH($D79,'6. Patients'!$LB$9:$LU$9,0),ROWS('6. Patients'!ED$10:ED$107))),0)+
IFERROR(SUMPRODUCT('6. Patients'!CQ$10:CQ$107,OFFSET('6. Patients'!$LV$9,1,MATCH($D79,'6. Patients'!$LW$9:$NT$9,0),ROWS('6. Patients'!ED$10:ED$107))),0)+
IFERROR(SUMPRODUCT('6. Patients'!CQ$10:CQ$107,OFFSET('6. Patients'!$NU$9,1,MATCH($D79,'6. Patients'!$NV$9:$OO$9,0),ROWS('6. Patients'!ED$10:ED$107))),0),
IFERROR(SUMPRODUCT('6. Patients'!CQ$10:CQ$107,OFFSET('6. Patients'!$OP$9,1,MATCH($D79,'6. Patients'!$OQ$9:$QN$9,0),ROWS('6. Patients'!ED$10:ED$107))),0)+
IFERROR(SUMPRODUCT('6. Patients'!CQ$10:CQ$107,OFFSET('6. Patients'!$QO$9,1,MATCH($D79,'6. Patients'!$QP$9:$RI$9,0),ROWS('6. Patients'!ED$10:ED$107))),0)+
IFERROR(SUMPRODUCT('6. Patients'!CQ$10:CQ$107,OFFSET('6. Patients'!$RJ$9,1,MATCH($D79,'6. Patients'!$RK$9:$TH$9,0),ROWS('6. Patients'!ED$10:ED$107))),0)+
IFERROR(SUMPRODUCT('6. Patients'!CQ$10:CQ$107,OFFSET('6. Patients'!$TI$9,1,MATCH($D79,'6. Patients'!$TJ$9:$UC$9,0),ROWS('6. Patients'!ED$10:ED$107))),0))+
IFERROR(VLOOKUP($D79,$H$116:$L$146,COLUMNS($H$115:$J$115)-1+X$7,0)*$E79*$F79*'1. General Inputs'!$J$25,0),0),0)</f>
        <v>0</v>
      </c>
      <c r="Y79" s="775">
        <f ca="1">ROUNDUP(IFERROR($F79*$E79*CHOOSE(Y$7,
IFERROR(SUMPRODUCT('6. Patients'!CR$10:CR$107,OFFSET('6. Patients'!$DN$9,1,MATCH($D79,'6. Patients'!$DO$9:$FL$9,0),ROWS('6. Patients'!EE$10:EE$107))),0)+
IFERROR(SUMPRODUCT('6. Patients'!CR$10:CR$107,OFFSET('6. Patients'!$FM$9,1,MATCH($D79,'6. Patients'!$FN$9:$GG$9,0),ROWS('6. Patients'!EE$10:EE$107))),0)+
IFERROR(SUMPRODUCT('6. Patients'!CR$10:CR$107,OFFSET('6. Patients'!$GH$9,1,MATCH($D79,'6. Patients'!$GI$9:$IF$9,0),ROWS('6. Patients'!EE$10:EE$107))),0)+
IFERROR(SUMPRODUCT('6. Patients'!CR$10:CR$107,OFFSET('6. Patients'!$IG$9,1,MATCH($D79,'6. Patients'!$IH$9:$JA$9,0),ROWS('6. Patients'!EE$10:EE$107))),0),
IFERROR(SUMPRODUCT('6. Patients'!CR$10:CR$107,OFFSET('6. Patients'!$JB$9,1,MATCH($D79,'6. Patients'!$JC$9:$KZ$9,0),ROWS('6. Patients'!EE$10:EE$107))),0)+
IFERROR(SUMPRODUCT('6. Patients'!CR$10:CR$107,OFFSET('6. Patients'!$LA$9,1,MATCH($D79,'6. Patients'!$LB$9:$LU$9,0),ROWS('6. Patients'!EE$10:EE$107))),0)+
IFERROR(SUMPRODUCT('6. Patients'!CR$10:CR$107,OFFSET('6. Patients'!$LV$9,1,MATCH($D79,'6. Patients'!$LW$9:$NT$9,0),ROWS('6. Patients'!EE$10:EE$107))),0)+
IFERROR(SUMPRODUCT('6. Patients'!CR$10:CR$107,OFFSET('6. Patients'!$NU$9,1,MATCH($D79,'6. Patients'!$NV$9:$OO$9,0),ROWS('6. Patients'!EE$10:EE$107))),0),
IFERROR(SUMPRODUCT('6. Patients'!CR$10:CR$107,OFFSET('6. Patients'!$OP$9,1,MATCH($D79,'6. Patients'!$OQ$9:$QN$9,0),ROWS('6. Patients'!EE$10:EE$107))),0)+
IFERROR(SUMPRODUCT('6. Patients'!CR$10:CR$107,OFFSET('6. Patients'!$QO$9,1,MATCH($D79,'6. Patients'!$QP$9:$RI$9,0),ROWS('6. Patients'!EE$10:EE$107))),0)+
IFERROR(SUMPRODUCT('6. Patients'!CR$10:CR$107,OFFSET('6. Patients'!$RJ$9,1,MATCH($D79,'6. Patients'!$RK$9:$TH$9,0),ROWS('6. Patients'!EE$10:EE$107))),0)+
IFERROR(SUMPRODUCT('6. Patients'!CR$10:CR$107,OFFSET('6. Patients'!$TI$9,1,MATCH($D79,'6. Patients'!$TJ$9:$UC$9,0),ROWS('6. Patients'!EE$10:EE$107))),0))+
IFERROR(VLOOKUP($D79,$H$116:$L$146,COLUMNS($H$115:$J$115)-1+Y$7,0)*$E79*$F79*'1. General Inputs'!$J$25,0),0),0)</f>
        <v>0</v>
      </c>
      <c r="Z79" s="775">
        <f ca="1">ROUNDUP(IFERROR($F79*$E79*CHOOSE(Z$7,
IFERROR(SUMPRODUCT('6. Patients'!CS$10:CS$107,OFFSET('6. Patients'!$DN$9,1,MATCH($D79,'6. Patients'!$DO$9:$FL$9,0),ROWS('6. Patients'!EF$10:EF$107))),0)+
IFERROR(SUMPRODUCT('6. Patients'!CS$10:CS$107,OFFSET('6. Patients'!$FM$9,1,MATCH($D79,'6. Patients'!$FN$9:$GG$9,0),ROWS('6. Patients'!EF$10:EF$107))),0)+
IFERROR(SUMPRODUCT('6. Patients'!CS$10:CS$107,OFFSET('6. Patients'!$GH$9,1,MATCH($D79,'6. Patients'!$GI$9:$IF$9,0),ROWS('6. Patients'!EF$10:EF$107))),0)+
IFERROR(SUMPRODUCT('6. Patients'!CS$10:CS$107,OFFSET('6. Patients'!$IG$9,1,MATCH($D79,'6. Patients'!$IH$9:$JA$9,0),ROWS('6. Patients'!EF$10:EF$107))),0),
IFERROR(SUMPRODUCT('6. Patients'!CS$10:CS$107,OFFSET('6. Patients'!$JB$9,1,MATCH($D79,'6. Patients'!$JC$9:$KZ$9,0),ROWS('6. Patients'!EF$10:EF$107))),0)+
IFERROR(SUMPRODUCT('6. Patients'!CS$10:CS$107,OFFSET('6. Patients'!$LA$9,1,MATCH($D79,'6. Patients'!$LB$9:$LU$9,0),ROWS('6. Patients'!EF$10:EF$107))),0)+
IFERROR(SUMPRODUCT('6. Patients'!CS$10:CS$107,OFFSET('6. Patients'!$LV$9,1,MATCH($D79,'6. Patients'!$LW$9:$NT$9,0),ROWS('6. Patients'!EF$10:EF$107))),0)+
IFERROR(SUMPRODUCT('6. Patients'!CS$10:CS$107,OFFSET('6. Patients'!$NU$9,1,MATCH($D79,'6. Patients'!$NV$9:$OO$9,0),ROWS('6. Patients'!EF$10:EF$107))),0),
IFERROR(SUMPRODUCT('6. Patients'!CS$10:CS$107,OFFSET('6. Patients'!$OP$9,1,MATCH($D79,'6. Patients'!$OQ$9:$QN$9,0),ROWS('6. Patients'!EF$10:EF$107))),0)+
IFERROR(SUMPRODUCT('6. Patients'!CS$10:CS$107,OFFSET('6. Patients'!$QO$9,1,MATCH($D79,'6. Patients'!$QP$9:$RI$9,0),ROWS('6. Patients'!EF$10:EF$107))),0)+
IFERROR(SUMPRODUCT('6. Patients'!CS$10:CS$107,OFFSET('6. Patients'!$RJ$9,1,MATCH($D79,'6. Patients'!$RK$9:$TH$9,0),ROWS('6. Patients'!EF$10:EF$107))),0)+
IFERROR(SUMPRODUCT('6. Patients'!CS$10:CS$107,OFFSET('6. Patients'!$TI$9,1,MATCH($D79,'6. Patients'!$TJ$9:$UC$9,0),ROWS('6. Patients'!EF$10:EF$107))),0))+
IFERROR(VLOOKUP($D79,$H$116:$L$146,COLUMNS($H$115:$J$115)-1+Z$7,0)*$E79*$F79*'1. General Inputs'!$J$25,0),0),0)</f>
        <v>0</v>
      </c>
      <c r="AA79" s="775">
        <f ca="1">ROUNDUP(IFERROR($F79*$E79*CHOOSE(AA$7,
IFERROR(SUMPRODUCT('6. Patients'!CT$10:CT$107,OFFSET('6. Patients'!$DN$9,1,MATCH($D79,'6. Patients'!$DO$9:$FL$9,0),ROWS('6. Patients'!EG$10:EG$107))),0)+
IFERROR(SUMPRODUCT('6. Patients'!CT$10:CT$107,OFFSET('6. Patients'!$FM$9,1,MATCH($D79,'6. Patients'!$FN$9:$GG$9,0),ROWS('6. Patients'!EG$10:EG$107))),0)+
IFERROR(SUMPRODUCT('6. Patients'!CT$10:CT$107,OFFSET('6. Patients'!$GH$9,1,MATCH($D79,'6. Patients'!$GI$9:$IF$9,0),ROWS('6. Patients'!EG$10:EG$107))),0)+
IFERROR(SUMPRODUCT('6. Patients'!CT$10:CT$107,OFFSET('6. Patients'!$IG$9,1,MATCH($D79,'6. Patients'!$IH$9:$JA$9,0),ROWS('6. Patients'!EG$10:EG$107))),0),
IFERROR(SUMPRODUCT('6. Patients'!CT$10:CT$107,OFFSET('6. Patients'!$JB$9,1,MATCH($D79,'6. Patients'!$JC$9:$KZ$9,0),ROWS('6. Patients'!EG$10:EG$107))),0)+
IFERROR(SUMPRODUCT('6. Patients'!CT$10:CT$107,OFFSET('6. Patients'!$LA$9,1,MATCH($D79,'6. Patients'!$LB$9:$LU$9,0),ROWS('6. Patients'!EG$10:EG$107))),0)+
IFERROR(SUMPRODUCT('6. Patients'!CT$10:CT$107,OFFSET('6. Patients'!$LV$9,1,MATCH($D79,'6. Patients'!$LW$9:$NT$9,0),ROWS('6. Patients'!EG$10:EG$107))),0)+
IFERROR(SUMPRODUCT('6. Patients'!CT$10:CT$107,OFFSET('6. Patients'!$NU$9,1,MATCH($D79,'6. Patients'!$NV$9:$OO$9,0),ROWS('6. Patients'!EG$10:EG$107))),0),
IFERROR(SUMPRODUCT('6. Patients'!CT$10:CT$107,OFFSET('6. Patients'!$OP$9,1,MATCH($D79,'6. Patients'!$OQ$9:$QN$9,0),ROWS('6. Patients'!EG$10:EG$107))),0)+
IFERROR(SUMPRODUCT('6. Patients'!CT$10:CT$107,OFFSET('6. Patients'!$QO$9,1,MATCH($D79,'6. Patients'!$QP$9:$RI$9,0),ROWS('6. Patients'!EG$10:EG$107))),0)+
IFERROR(SUMPRODUCT('6. Patients'!CT$10:CT$107,OFFSET('6. Patients'!$RJ$9,1,MATCH($D79,'6. Patients'!$RK$9:$TH$9,0),ROWS('6. Patients'!EG$10:EG$107))),0)+
IFERROR(SUMPRODUCT('6. Patients'!CT$10:CT$107,OFFSET('6. Patients'!$TI$9,1,MATCH($D79,'6. Patients'!$TJ$9:$UC$9,0),ROWS('6. Patients'!EG$10:EG$107))),0))+
IFERROR(VLOOKUP($D79,$H$116:$L$146,COLUMNS($H$115:$J$115)-1+AA$7,0)*$E79*$F79*'1. General Inputs'!$J$25,0),0),0)</f>
        <v>0</v>
      </c>
      <c r="AB79" s="775">
        <f ca="1">ROUNDUP(IFERROR($F79*$E79*CHOOSE(AB$7,
IFERROR(SUMPRODUCT('6. Patients'!CU$10:CU$107,OFFSET('6. Patients'!$DN$9,1,MATCH($D79,'6. Patients'!$DO$9:$FL$9,0),ROWS('6. Patients'!EH$10:EH$107))),0)+
IFERROR(SUMPRODUCT('6. Patients'!CU$10:CU$107,OFFSET('6. Patients'!$FM$9,1,MATCH($D79,'6. Patients'!$FN$9:$GG$9,0),ROWS('6. Patients'!EH$10:EH$107))),0)+
IFERROR(SUMPRODUCT('6. Patients'!CU$10:CU$107,OFFSET('6. Patients'!$GH$9,1,MATCH($D79,'6. Patients'!$GI$9:$IF$9,0),ROWS('6. Patients'!EH$10:EH$107))),0)+
IFERROR(SUMPRODUCT('6. Patients'!CU$10:CU$107,OFFSET('6. Patients'!$IG$9,1,MATCH($D79,'6. Patients'!$IH$9:$JA$9,0),ROWS('6. Patients'!EH$10:EH$107))),0),
IFERROR(SUMPRODUCT('6. Patients'!CU$10:CU$107,OFFSET('6. Patients'!$JB$9,1,MATCH($D79,'6. Patients'!$JC$9:$KZ$9,0),ROWS('6. Patients'!EH$10:EH$107))),0)+
IFERROR(SUMPRODUCT('6. Patients'!CU$10:CU$107,OFFSET('6. Patients'!$LA$9,1,MATCH($D79,'6. Patients'!$LB$9:$LU$9,0),ROWS('6. Patients'!EH$10:EH$107))),0)+
IFERROR(SUMPRODUCT('6. Patients'!CU$10:CU$107,OFFSET('6. Patients'!$LV$9,1,MATCH($D79,'6. Patients'!$LW$9:$NT$9,0),ROWS('6. Patients'!EH$10:EH$107))),0)+
IFERROR(SUMPRODUCT('6. Patients'!CU$10:CU$107,OFFSET('6. Patients'!$NU$9,1,MATCH($D79,'6. Patients'!$NV$9:$OO$9,0),ROWS('6. Patients'!EH$10:EH$107))),0),
IFERROR(SUMPRODUCT('6. Patients'!CU$10:CU$107,OFFSET('6. Patients'!$OP$9,1,MATCH($D79,'6. Patients'!$OQ$9:$QN$9,0),ROWS('6. Patients'!EH$10:EH$107))),0)+
IFERROR(SUMPRODUCT('6. Patients'!CU$10:CU$107,OFFSET('6. Patients'!$QO$9,1,MATCH($D79,'6. Patients'!$QP$9:$RI$9,0),ROWS('6. Patients'!EH$10:EH$107))),0)+
IFERROR(SUMPRODUCT('6. Patients'!CU$10:CU$107,OFFSET('6. Patients'!$RJ$9,1,MATCH($D79,'6. Patients'!$RK$9:$TH$9,0),ROWS('6. Patients'!EH$10:EH$107))),0)+
IFERROR(SUMPRODUCT('6. Patients'!CU$10:CU$107,OFFSET('6. Patients'!$TI$9,1,MATCH($D79,'6. Patients'!$TJ$9:$UC$9,0),ROWS('6. Patients'!EH$10:EH$107))),0))+
IFERROR(VLOOKUP($D79,$H$116:$L$146,COLUMNS($H$115:$J$115)-1+AB$7,0)*$E79*$F79*'1. General Inputs'!$J$25,0),0),0)</f>
        <v>0</v>
      </c>
      <c r="AC79" s="775">
        <f ca="1">ROUNDUP(IFERROR($F79*$E79*CHOOSE(AC$7,
IFERROR(SUMPRODUCT('6. Patients'!CV$10:CV$107,OFFSET('6. Patients'!$DN$9,1,MATCH($D79,'6. Patients'!$DO$9:$FL$9,0),ROWS('6. Patients'!EI$10:EI$107))),0)+
IFERROR(SUMPRODUCT('6. Patients'!CV$10:CV$107,OFFSET('6. Patients'!$FM$9,1,MATCH($D79,'6. Patients'!$FN$9:$GG$9,0),ROWS('6. Patients'!EI$10:EI$107))),0)+
IFERROR(SUMPRODUCT('6. Patients'!CV$10:CV$107,OFFSET('6. Patients'!$GH$9,1,MATCH($D79,'6. Patients'!$GI$9:$IF$9,0),ROWS('6. Patients'!EI$10:EI$107))),0)+
IFERROR(SUMPRODUCT('6. Patients'!CV$10:CV$107,OFFSET('6. Patients'!$IG$9,1,MATCH($D79,'6. Patients'!$IH$9:$JA$9,0),ROWS('6. Patients'!EI$10:EI$107))),0),
IFERROR(SUMPRODUCT('6. Patients'!CV$10:CV$107,OFFSET('6. Patients'!$JB$9,1,MATCH($D79,'6. Patients'!$JC$9:$KZ$9,0),ROWS('6. Patients'!EI$10:EI$107))),0)+
IFERROR(SUMPRODUCT('6. Patients'!CV$10:CV$107,OFFSET('6. Patients'!$LA$9,1,MATCH($D79,'6. Patients'!$LB$9:$LU$9,0),ROWS('6. Patients'!EI$10:EI$107))),0)+
IFERROR(SUMPRODUCT('6. Patients'!CV$10:CV$107,OFFSET('6. Patients'!$LV$9,1,MATCH($D79,'6. Patients'!$LW$9:$NT$9,0),ROWS('6. Patients'!EI$10:EI$107))),0)+
IFERROR(SUMPRODUCT('6. Patients'!CV$10:CV$107,OFFSET('6. Patients'!$NU$9,1,MATCH($D79,'6. Patients'!$NV$9:$OO$9,0),ROWS('6. Patients'!EI$10:EI$107))),0),
IFERROR(SUMPRODUCT('6. Patients'!CV$10:CV$107,OFFSET('6. Patients'!$OP$9,1,MATCH($D79,'6. Patients'!$OQ$9:$QN$9,0),ROWS('6. Patients'!EI$10:EI$107))),0)+
IFERROR(SUMPRODUCT('6. Patients'!CV$10:CV$107,OFFSET('6. Patients'!$QO$9,1,MATCH($D79,'6. Patients'!$QP$9:$RI$9,0),ROWS('6. Patients'!EI$10:EI$107))),0)+
IFERROR(SUMPRODUCT('6. Patients'!CV$10:CV$107,OFFSET('6. Patients'!$RJ$9,1,MATCH($D79,'6. Patients'!$RK$9:$TH$9,0),ROWS('6. Patients'!EI$10:EI$107))),0)+
IFERROR(SUMPRODUCT('6. Patients'!CV$10:CV$107,OFFSET('6. Patients'!$TI$9,1,MATCH($D79,'6. Patients'!$TJ$9:$UC$9,0),ROWS('6. Patients'!EI$10:EI$107))),0))+
IFERROR(VLOOKUP($D79,$H$116:$L$146,COLUMNS($H$115:$J$115)-1+AC$7,0)*$E79*$F79*'1. General Inputs'!$J$25,0),0),0)</f>
        <v>0</v>
      </c>
      <c r="AD79" s="775">
        <f ca="1">ROUNDUP(IFERROR($F79*$E79*CHOOSE(AD$7,
IFERROR(SUMPRODUCT('6. Patients'!CW$10:CW$107,OFFSET('6. Patients'!$DN$9,1,MATCH($D79,'6. Patients'!$DO$9:$FL$9,0),ROWS('6. Patients'!EJ$10:EJ$107))),0)+
IFERROR(SUMPRODUCT('6. Patients'!CW$10:CW$107,OFFSET('6. Patients'!$FM$9,1,MATCH($D79,'6. Patients'!$FN$9:$GG$9,0),ROWS('6. Patients'!EJ$10:EJ$107))),0)+
IFERROR(SUMPRODUCT('6. Patients'!CW$10:CW$107,OFFSET('6. Patients'!$GH$9,1,MATCH($D79,'6. Patients'!$GI$9:$IF$9,0),ROWS('6. Patients'!EJ$10:EJ$107))),0)+
IFERROR(SUMPRODUCT('6. Patients'!CW$10:CW$107,OFFSET('6. Patients'!$IG$9,1,MATCH($D79,'6. Patients'!$IH$9:$JA$9,0),ROWS('6. Patients'!EJ$10:EJ$107))),0),
IFERROR(SUMPRODUCT('6. Patients'!CW$10:CW$107,OFFSET('6. Patients'!$JB$9,1,MATCH($D79,'6. Patients'!$JC$9:$KZ$9,0),ROWS('6. Patients'!EJ$10:EJ$107))),0)+
IFERROR(SUMPRODUCT('6. Patients'!CW$10:CW$107,OFFSET('6. Patients'!$LA$9,1,MATCH($D79,'6. Patients'!$LB$9:$LU$9,0),ROWS('6. Patients'!EJ$10:EJ$107))),0)+
IFERROR(SUMPRODUCT('6. Patients'!CW$10:CW$107,OFFSET('6. Patients'!$LV$9,1,MATCH($D79,'6. Patients'!$LW$9:$NT$9,0),ROWS('6. Patients'!EJ$10:EJ$107))),0)+
IFERROR(SUMPRODUCT('6. Patients'!CW$10:CW$107,OFFSET('6. Patients'!$NU$9,1,MATCH($D79,'6. Patients'!$NV$9:$OO$9,0),ROWS('6. Patients'!EJ$10:EJ$107))),0),
IFERROR(SUMPRODUCT('6. Patients'!CW$10:CW$107,OFFSET('6. Patients'!$OP$9,1,MATCH($D79,'6. Patients'!$OQ$9:$QN$9,0),ROWS('6. Patients'!EJ$10:EJ$107))),0)+
IFERROR(SUMPRODUCT('6. Patients'!CW$10:CW$107,OFFSET('6. Patients'!$QO$9,1,MATCH($D79,'6. Patients'!$QP$9:$RI$9,0),ROWS('6. Patients'!EJ$10:EJ$107))),0)+
IFERROR(SUMPRODUCT('6. Patients'!CW$10:CW$107,OFFSET('6. Patients'!$RJ$9,1,MATCH($D79,'6. Patients'!$RK$9:$TH$9,0),ROWS('6. Patients'!EJ$10:EJ$107))),0)+
IFERROR(SUMPRODUCT('6. Patients'!CW$10:CW$107,OFFSET('6. Patients'!$TI$9,1,MATCH($D79,'6. Patients'!$TJ$9:$UC$9,0),ROWS('6. Patients'!EJ$10:EJ$107))),0))+
IFERROR(VLOOKUP($D79,$H$116:$L$146,COLUMNS($H$115:$J$115)-1+AD$7,0)*$E79*$F79*'1. General Inputs'!$J$25,0),0),0)</f>
        <v>0</v>
      </c>
      <c r="AE79" s="775">
        <f ca="1">ROUNDUP(IFERROR($F79*$E79*CHOOSE(AE$7,
IFERROR(SUMPRODUCT('6. Patients'!CX$10:CX$107,OFFSET('6. Patients'!$DN$9,1,MATCH($D79,'6. Patients'!$DO$9:$FL$9,0),ROWS('6. Patients'!EK$10:EK$107))),0)+
IFERROR(SUMPRODUCT('6. Patients'!CX$10:CX$107,OFFSET('6. Patients'!$FM$9,1,MATCH($D79,'6. Patients'!$FN$9:$GG$9,0),ROWS('6. Patients'!EK$10:EK$107))),0)+
IFERROR(SUMPRODUCT('6. Patients'!CX$10:CX$107,OFFSET('6. Patients'!$GH$9,1,MATCH($D79,'6. Patients'!$GI$9:$IF$9,0),ROWS('6. Patients'!EK$10:EK$107))),0)+
IFERROR(SUMPRODUCT('6. Patients'!CX$10:CX$107,OFFSET('6. Patients'!$IG$9,1,MATCH($D79,'6. Patients'!$IH$9:$JA$9,0),ROWS('6. Patients'!EK$10:EK$107))),0),
IFERROR(SUMPRODUCT('6. Patients'!CX$10:CX$107,OFFSET('6. Patients'!$JB$9,1,MATCH($D79,'6. Patients'!$JC$9:$KZ$9,0),ROWS('6. Patients'!EK$10:EK$107))),0)+
IFERROR(SUMPRODUCT('6. Patients'!CX$10:CX$107,OFFSET('6. Patients'!$LA$9,1,MATCH($D79,'6. Patients'!$LB$9:$LU$9,0),ROWS('6. Patients'!EK$10:EK$107))),0)+
IFERROR(SUMPRODUCT('6. Patients'!CX$10:CX$107,OFFSET('6. Patients'!$LV$9,1,MATCH($D79,'6. Patients'!$LW$9:$NT$9,0),ROWS('6. Patients'!EK$10:EK$107))),0)+
IFERROR(SUMPRODUCT('6. Patients'!CX$10:CX$107,OFFSET('6. Patients'!$NU$9,1,MATCH($D79,'6. Patients'!$NV$9:$OO$9,0),ROWS('6. Patients'!EK$10:EK$107))),0),
IFERROR(SUMPRODUCT('6. Patients'!CX$10:CX$107,OFFSET('6. Patients'!$OP$9,1,MATCH($D79,'6. Patients'!$OQ$9:$QN$9,0),ROWS('6. Patients'!EK$10:EK$107))),0)+
IFERROR(SUMPRODUCT('6. Patients'!CX$10:CX$107,OFFSET('6. Patients'!$QO$9,1,MATCH($D79,'6. Patients'!$QP$9:$RI$9,0),ROWS('6. Patients'!EK$10:EK$107))),0)+
IFERROR(SUMPRODUCT('6. Patients'!CX$10:CX$107,OFFSET('6. Patients'!$RJ$9,1,MATCH($D79,'6. Patients'!$RK$9:$TH$9,0),ROWS('6. Patients'!EK$10:EK$107))),0)+
IFERROR(SUMPRODUCT('6. Patients'!CX$10:CX$107,OFFSET('6. Patients'!$TI$9,1,MATCH($D79,'6. Patients'!$TJ$9:$UC$9,0),ROWS('6. Patients'!EK$10:EK$107))),0))+
IFERROR(VLOOKUP($D79,$H$116:$L$146,COLUMNS($H$115:$J$115)-1+AE$7,0)*$E79*$F79*'1. General Inputs'!$J$25,0),0),0)</f>
        <v>0</v>
      </c>
      <c r="AF79" s="775">
        <f ca="1">ROUNDUP(IFERROR($F79*$E79*CHOOSE(AF$7,
IFERROR(SUMPRODUCT('6. Patients'!CY$10:CY$107,OFFSET('6. Patients'!$DN$9,1,MATCH($D79,'6. Patients'!$DO$9:$FL$9,0),ROWS('6. Patients'!EL$10:EL$107))),0)+
IFERROR(SUMPRODUCT('6. Patients'!CY$10:CY$107,OFFSET('6. Patients'!$FM$9,1,MATCH($D79,'6. Patients'!$FN$9:$GG$9,0),ROWS('6. Patients'!EL$10:EL$107))),0)+
IFERROR(SUMPRODUCT('6. Patients'!CY$10:CY$107,OFFSET('6. Patients'!$GH$9,1,MATCH($D79,'6. Patients'!$GI$9:$IF$9,0),ROWS('6. Patients'!EL$10:EL$107))),0)+
IFERROR(SUMPRODUCT('6. Patients'!CY$10:CY$107,OFFSET('6. Patients'!$IG$9,1,MATCH($D79,'6. Patients'!$IH$9:$JA$9,0),ROWS('6. Patients'!EL$10:EL$107))),0),
IFERROR(SUMPRODUCT('6. Patients'!CY$10:CY$107,OFFSET('6. Patients'!$JB$9,1,MATCH($D79,'6. Patients'!$JC$9:$KZ$9,0),ROWS('6. Patients'!EL$10:EL$107))),0)+
IFERROR(SUMPRODUCT('6. Patients'!CY$10:CY$107,OFFSET('6. Patients'!$LA$9,1,MATCH($D79,'6. Patients'!$LB$9:$LU$9,0),ROWS('6. Patients'!EL$10:EL$107))),0)+
IFERROR(SUMPRODUCT('6. Patients'!CY$10:CY$107,OFFSET('6. Patients'!$LV$9,1,MATCH($D79,'6. Patients'!$LW$9:$NT$9,0),ROWS('6. Patients'!EL$10:EL$107))),0)+
IFERROR(SUMPRODUCT('6. Patients'!CY$10:CY$107,OFFSET('6. Patients'!$NU$9,1,MATCH($D79,'6. Patients'!$NV$9:$OO$9,0),ROWS('6. Patients'!EL$10:EL$107))),0),
IFERROR(SUMPRODUCT('6. Patients'!CY$10:CY$107,OFFSET('6. Patients'!$OP$9,1,MATCH($D79,'6. Patients'!$OQ$9:$QN$9,0),ROWS('6. Patients'!EL$10:EL$107))),0)+
IFERROR(SUMPRODUCT('6. Patients'!CY$10:CY$107,OFFSET('6. Patients'!$QO$9,1,MATCH($D79,'6. Patients'!$QP$9:$RI$9,0),ROWS('6. Patients'!EL$10:EL$107))),0)+
IFERROR(SUMPRODUCT('6. Patients'!CY$10:CY$107,OFFSET('6. Patients'!$RJ$9,1,MATCH($D79,'6. Patients'!$RK$9:$TH$9,0),ROWS('6. Patients'!EL$10:EL$107))),0)+
IFERROR(SUMPRODUCT('6. Patients'!CY$10:CY$107,OFFSET('6. Patients'!$TI$9,1,MATCH($D79,'6. Patients'!$TJ$9:$UC$9,0),ROWS('6. Patients'!EL$10:EL$107))),0))+
IFERROR(VLOOKUP($D79,$H$116:$L$146,COLUMNS($H$115:$J$115)-1+AF$7,0)*$E79*$F79*'1. General Inputs'!$J$25,0),0),0)</f>
        <v>0</v>
      </c>
      <c r="AG79" s="775">
        <f ca="1">ROUNDUP(IFERROR($F79*$E79*CHOOSE(AG$7,
IFERROR(SUMPRODUCT('6. Patients'!CZ$10:CZ$107,OFFSET('6. Patients'!$DN$9,1,MATCH($D79,'6. Patients'!$DO$9:$FL$9,0),ROWS('6. Patients'!EM$10:EM$107))),0)+
IFERROR(SUMPRODUCT('6. Patients'!CZ$10:CZ$107,OFFSET('6. Patients'!$FM$9,1,MATCH($D79,'6. Patients'!$FN$9:$GG$9,0),ROWS('6. Patients'!EM$10:EM$107))),0)+
IFERROR(SUMPRODUCT('6. Patients'!CZ$10:CZ$107,OFFSET('6. Patients'!$GH$9,1,MATCH($D79,'6. Patients'!$GI$9:$IF$9,0),ROWS('6. Patients'!EM$10:EM$107))),0)+
IFERROR(SUMPRODUCT('6. Patients'!CZ$10:CZ$107,OFFSET('6. Patients'!$IG$9,1,MATCH($D79,'6. Patients'!$IH$9:$JA$9,0),ROWS('6. Patients'!EM$10:EM$107))),0),
IFERROR(SUMPRODUCT('6. Patients'!CZ$10:CZ$107,OFFSET('6. Patients'!$JB$9,1,MATCH($D79,'6. Patients'!$JC$9:$KZ$9,0),ROWS('6. Patients'!EM$10:EM$107))),0)+
IFERROR(SUMPRODUCT('6. Patients'!CZ$10:CZ$107,OFFSET('6. Patients'!$LA$9,1,MATCH($D79,'6. Patients'!$LB$9:$LU$9,0),ROWS('6. Patients'!EM$10:EM$107))),0)+
IFERROR(SUMPRODUCT('6. Patients'!CZ$10:CZ$107,OFFSET('6. Patients'!$LV$9,1,MATCH($D79,'6. Patients'!$LW$9:$NT$9,0),ROWS('6. Patients'!EM$10:EM$107))),0)+
IFERROR(SUMPRODUCT('6. Patients'!CZ$10:CZ$107,OFFSET('6. Patients'!$NU$9,1,MATCH($D79,'6. Patients'!$NV$9:$OO$9,0),ROWS('6. Patients'!EM$10:EM$107))),0),
IFERROR(SUMPRODUCT('6. Patients'!CZ$10:CZ$107,OFFSET('6. Patients'!$OP$9,1,MATCH($D79,'6. Patients'!$OQ$9:$QN$9,0),ROWS('6. Patients'!EM$10:EM$107))),0)+
IFERROR(SUMPRODUCT('6. Patients'!CZ$10:CZ$107,OFFSET('6. Patients'!$QO$9,1,MATCH($D79,'6. Patients'!$QP$9:$RI$9,0),ROWS('6. Patients'!EM$10:EM$107))),0)+
IFERROR(SUMPRODUCT('6. Patients'!CZ$10:CZ$107,OFFSET('6. Patients'!$RJ$9,1,MATCH($D79,'6. Patients'!$RK$9:$TH$9,0),ROWS('6. Patients'!EM$10:EM$107))),0)+
IFERROR(SUMPRODUCT('6. Patients'!CZ$10:CZ$107,OFFSET('6. Patients'!$TI$9,1,MATCH($D79,'6. Patients'!$TJ$9:$UC$9,0),ROWS('6. Patients'!EM$10:EM$107))),0))+
IFERROR(VLOOKUP($D79,$H$116:$L$146,COLUMNS($H$115:$J$115)-1+AG$7,0)*$E79*$F79*'1. General Inputs'!$J$25,0),0),0)</f>
        <v>0</v>
      </c>
      <c r="AH79" s="775">
        <f ca="1">ROUNDUP(IFERROR($F79*$E79*CHOOSE(AH$7,
IFERROR(SUMPRODUCT('6. Patients'!DA$10:DA$107,OFFSET('6. Patients'!$DN$9,1,MATCH($D79,'6. Patients'!$DO$9:$FL$9,0),ROWS('6. Patients'!EN$10:EN$107))),0)+
IFERROR(SUMPRODUCT('6. Patients'!DA$10:DA$107,OFFSET('6. Patients'!$FM$9,1,MATCH($D79,'6. Patients'!$FN$9:$GG$9,0),ROWS('6. Patients'!EN$10:EN$107))),0)+
IFERROR(SUMPRODUCT('6. Patients'!DA$10:DA$107,OFFSET('6. Patients'!$GH$9,1,MATCH($D79,'6. Patients'!$GI$9:$IF$9,0),ROWS('6. Patients'!EN$10:EN$107))),0)+
IFERROR(SUMPRODUCT('6. Patients'!DA$10:DA$107,OFFSET('6. Patients'!$IG$9,1,MATCH($D79,'6. Patients'!$IH$9:$JA$9,0),ROWS('6. Patients'!EN$10:EN$107))),0),
IFERROR(SUMPRODUCT('6. Patients'!DA$10:DA$107,OFFSET('6. Patients'!$JB$9,1,MATCH($D79,'6. Patients'!$JC$9:$KZ$9,0),ROWS('6. Patients'!EN$10:EN$107))),0)+
IFERROR(SUMPRODUCT('6. Patients'!DA$10:DA$107,OFFSET('6. Patients'!$LA$9,1,MATCH($D79,'6. Patients'!$LB$9:$LU$9,0),ROWS('6. Patients'!EN$10:EN$107))),0)+
IFERROR(SUMPRODUCT('6. Patients'!DA$10:DA$107,OFFSET('6. Patients'!$LV$9,1,MATCH($D79,'6. Patients'!$LW$9:$NT$9,0),ROWS('6. Patients'!EN$10:EN$107))),0)+
IFERROR(SUMPRODUCT('6. Patients'!DA$10:DA$107,OFFSET('6. Patients'!$NU$9,1,MATCH($D79,'6. Patients'!$NV$9:$OO$9,0),ROWS('6. Patients'!EN$10:EN$107))),0),
IFERROR(SUMPRODUCT('6. Patients'!DA$10:DA$107,OFFSET('6. Patients'!$OP$9,1,MATCH($D79,'6. Patients'!$OQ$9:$QN$9,0),ROWS('6. Patients'!EN$10:EN$107))),0)+
IFERROR(SUMPRODUCT('6. Patients'!DA$10:DA$107,OFFSET('6. Patients'!$QO$9,1,MATCH($D79,'6. Patients'!$QP$9:$RI$9,0),ROWS('6. Patients'!EN$10:EN$107))),0)+
IFERROR(SUMPRODUCT('6. Patients'!DA$10:DA$107,OFFSET('6. Patients'!$RJ$9,1,MATCH($D79,'6. Patients'!$RK$9:$TH$9,0),ROWS('6. Patients'!EN$10:EN$107))),0)+
IFERROR(SUMPRODUCT('6. Patients'!DA$10:DA$107,OFFSET('6. Patients'!$TI$9,1,MATCH($D79,'6. Patients'!$TJ$9:$UC$9,0),ROWS('6. Patients'!EN$10:EN$107))),0))+
IFERROR(VLOOKUP($D79,$H$116:$L$146,COLUMNS($H$115:$J$115)-1+AH$7,0)*$E79*$F79*'1. General Inputs'!$J$25,0),0),0)</f>
        <v>0</v>
      </c>
      <c r="AI79" s="775">
        <f ca="1">ROUNDUP(IFERROR($F79*$E79*CHOOSE(AI$7,
IFERROR(SUMPRODUCT('6. Patients'!DB$10:DB$107,OFFSET('6. Patients'!$DN$9,1,MATCH($D79,'6. Patients'!$DO$9:$FL$9,0),ROWS('6. Patients'!EO$10:EO$107))),0)+
IFERROR(SUMPRODUCT('6. Patients'!DB$10:DB$107,OFFSET('6. Patients'!$FM$9,1,MATCH($D79,'6. Patients'!$FN$9:$GG$9,0),ROWS('6. Patients'!EO$10:EO$107))),0)+
IFERROR(SUMPRODUCT('6. Patients'!DB$10:DB$107,OFFSET('6. Patients'!$GH$9,1,MATCH($D79,'6. Patients'!$GI$9:$IF$9,0),ROWS('6. Patients'!EO$10:EO$107))),0)+
IFERROR(SUMPRODUCT('6. Patients'!DB$10:DB$107,OFFSET('6. Patients'!$IG$9,1,MATCH($D79,'6. Patients'!$IH$9:$JA$9,0),ROWS('6. Patients'!EO$10:EO$107))),0),
IFERROR(SUMPRODUCT('6. Patients'!DB$10:DB$107,OFFSET('6. Patients'!$JB$9,1,MATCH($D79,'6. Patients'!$JC$9:$KZ$9,0),ROWS('6. Patients'!EO$10:EO$107))),0)+
IFERROR(SUMPRODUCT('6. Patients'!DB$10:DB$107,OFFSET('6. Patients'!$LA$9,1,MATCH($D79,'6. Patients'!$LB$9:$LU$9,0),ROWS('6. Patients'!EO$10:EO$107))),0)+
IFERROR(SUMPRODUCT('6. Patients'!DB$10:DB$107,OFFSET('6. Patients'!$LV$9,1,MATCH($D79,'6. Patients'!$LW$9:$NT$9,0),ROWS('6. Patients'!EO$10:EO$107))),0)+
IFERROR(SUMPRODUCT('6. Patients'!DB$10:DB$107,OFFSET('6. Patients'!$NU$9,1,MATCH($D79,'6. Patients'!$NV$9:$OO$9,0),ROWS('6. Patients'!EO$10:EO$107))),0),
IFERROR(SUMPRODUCT('6. Patients'!DB$10:DB$107,OFFSET('6. Patients'!$OP$9,1,MATCH($D79,'6. Patients'!$OQ$9:$QN$9,0),ROWS('6. Patients'!EO$10:EO$107))),0)+
IFERROR(SUMPRODUCT('6. Patients'!DB$10:DB$107,OFFSET('6. Patients'!$QO$9,1,MATCH($D79,'6. Patients'!$QP$9:$RI$9,0),ROWS('6. Patients'!EO$10:EO$107))),0)+
IFERROR(SUMPRODUCT('6. Patients'!DB$10:DB$107,OFFSET('6. Patients'!$RJ$9,1,MATCH($D79,'6. Patients'!$RK$9:$TH$9,0),ROWS('6. Patients'!EO$10:EO$107))),0)+
IFERROR(SUMPRODUCT('6. Patients'!DB$10:DB$107,OFFSET('6. Patients'!$TI$9,1,MATCH($D79,'6. Patients'!$TJ$9:$UC$9,0),ROWS('6. Patients'!EO$10:EO$107))),0))+
IFERROR(VLOOKUP($D79,$H$116:$L$146,COLUMNS($H$115:$J$115)-1+AI$7,0)*$E79*$F79*'1. General Inputs'!$J$25,0),0),0)</f>
        <v>0</v>
      </c>
      <c r="AJ79" s="775">
        <f ca="1">ROUNDUP(IFERROR($F79*$E79*CHOOSE(AJ$7,
IFERROR(SUMPRODUCT('6. Patients'!DC$10:DC$107,OFFSET('6. Patients'!$DN$9,1,MATCH($D79,'6. Patients'!$DO$9:$FL$9,0),ROWS('6. Patients'!EP$10:EP$107))),0)+
IFERROR(SUMPRODUCT('6. Patients'!DC$10:DC$107,OFFSET('6. Patients'!$FM$9,1,MATCH($D79,'6. Patients'!$FN$9:$GG$9,0),ROWS('6. Patients'!EP$10:EP$107))),0)+
IFERROR(SUMPRODUCT('6. Patients'!DC$10:DC$107,OFFSET('6. Patients'!$GH$9,1,MATCH($D79,'6. Patients'!$GI$9:$IF$9,0),ROWS('6. Patients'!EP$10:EP$107))),0)+
IFERROR(SUMPRODUCT('6. Patients'!DC$10:DC$107,OFFSET('6. Patients'!$IG$9,1,MATCH($D79,'6. Patients'!$IH$9:$JA$9,0),ROWS('6. Patients'!EP$10:EP$107))),0),
IFERROR(SUMPRODUCT('6. Patients'!DC$10:DC$107,OFFSET('6. Patients'!$JB$9,1,MATCH($D79,'6. Patients'!$JC$9:$KZ$9,0),ROWS('6. Patients'!EP$10:EP$107))),0)+
IFERROR(SUMPRODUCT('6. Patients'!DC$10:DC$107,OFFSET('6. Patients'!$LA$9,1,MATCH($D79,'6. Patients'!$LB$9:$LU$9,0),ROWS('6. Patients'!EP$10:EP$107))),0)+
IFERROR(SUMPRODUCT('6. Patients'!DC$10:DC$107,OFFSET('6. Patients'!$LV$9,1,MATCH($D79,'6. Patients'!$LW$9:$NT$9,0),ROWS('6. Patients'!EP$10:EP$107))),0)+
IFERROR(SUMPRODUCT('6. Patients'!DC$10:DC$107,OFFSET('6. Patients'!$NU$9,1,MATCH($D79,'6. Patients'!$NV$9:$OO$9,0),ROWS('6. Patients'!EP$10:EP$107))),0),
IFERROR(SUMPRODUCT('6. Patients'!DC$10:DC$107,OFFSET('6. Patients'!$OP$9,1,MATCH($D79,'6. Patients'!$OQ$9:$QN$9,0),ROWS('6. Patients'!EP$10:EP$107))),0)+
IFERROR(SUMPRODUCT('6. Patients'!DC$10:DC$107,OFFSET('6. Patients'!$QO$9,1,MATCH($D79,'6. Patients'!$QP$9:$RI$9,0),ROWS('6. Patients'!EP$10:EP$107))),0)+
IFERROR(SUMPRODUCT('6. Patients'!DC$10:DC$107,OFFSET('6. Patients'!$RJ$9,1,MATCH($D79,'6. Patients'!$RK$9:$TH$9,0),ROWS('6. Patients'!EP$10:EP$107))),0)+
IFERROR(SUMPRODUCT('6. Patients'!DC$10:DC$107,OFFSET('6. Patients'!$TI$9,1,MATCH($D79,'6. Patients'!$TJ$9:$UC$9,0),ROWS('6. Patients'!EP$10:EP$107))),0))+
IFERROR(VLOOKUP($D79,$H$116:$L$146,COLUMNS($H$115:$J$115)-1+AJ$7,0)*$E79*$F79*'1. General Inputs'!$J$25,0),0),0)</f>
        <v>0</v>
      </c>
      <c r="AK79" s="775">
        <f ca="1">ROUNDUP(IFERROR($F79*$E79*CHOOSE(AK$7,
IFERROR(SUMPRODUCT('6. Patients'!DD$10:DD$107,OFFSET('6. Patients'!$DN$9,1,MATCH($D79,'6. Patients'!$DO$9:$FL$9,0),ROWS('6. Patients'!EQ$10:EQ$107))),0)+
IFERROR(SUMPRODUCT('6. Patients'!DD$10:DD$107,OFFSET('6. Patients'!$FM$9,1,MATCH($D79,'6. Patients'!$FN$9:$GG$9,0),ROWS('6. Patients'!EQ$10:EQ$107))),0)+
IFERROR(SUMPRODUCT('6. Patients'!DD$10:DD$107,OFFSET('6. Patients'!$GH$9,1,MATCH($D79,'6. Patients'!$GI$9:$IF$9,0),ROWS('6. Patients'!EQ$10:EQ$107))),0)+
IFERROR(SUMPRODUCT('6. Patients'!DD$10:DD$107,OFFSET('6. Patients'!$IG$9,1,MATCH($D79,'6. Patients'!$IH$9:$JA$9,0),ROWS('6. Patients'!EQ$10:EQ$107))),0),
IFERROR(SUMPRODUCT('6. Patients'!DD$10:DD$107,OFFSET('6. Patients'!$JB$9,1,MATCH($D79,'6. Patients'!$JC$9:$KZ$9,0),ROWS('6. Patients'!EQ$10:EQ$107))),0)+
IFERROR(SUMPRODUCT('6. Patients'!DD$10:DD$107,OFFSET('6. Patients'!$LA$9,1,MATCH($D79,'6. Patients'!$LB$9:$LU$9,0),ROWS('6. Patients'!EQ$10:EQ$107))),0)+
IFERROR(SUMPRODUCT('6. Patients'!DD$10:DD$107,OFFSET('6. Patients'!$LV$9,1,MATCH($D79,'6. Patients'!$LW$9:$NT$9,0),ROWS('6. Patients'!EQ$10:EQ$107))),0)+
IFERROR(SUMPRODUCT('6. Patients'!DD$10:DD$107,OFFSET('6. Patients'!$NU$9,1,MATCH($D79,'6. Patients'!$NV$9:$OO$9,0),ROWS('6. Patients'!EQ$10:EQ$107))),0),
IFERROR(SUMPRODUCT('6. Patients'!DD$10:DD$107,OFFSET('6. Patients'!$OP$9,1,MATCH($D79,'6. Patients'!$OQ$9:$QN$9,0),ROWS('6. Patients'!EQ$10:EQ$107))),0)+
IFERROR(SUMPRODUCT('6. Patients'!DD$10:DD$107,OFFSET('6. Patients'!$QO$9,1,MATCH($D79,'6. Patients'!$QP$9:$RI$9,0),ROWS('6. Patients'!EQ$10:EQ$107))),0)+
IFERROR(SUMPRODUCT('6. Patients'!DD$10:DD$107,OFFSET('6. Patients'!$RJ$9,1,MATCH($D79,'6. Patients'!$RK$9:$TH$9,0),ROWS('6. Patients'!EQ$10:EQ$107))),0)+
IFERROR(SUMPRODUCT('6. Patients'!DD$10:DD$107,OFFSET('6. Patients'!$TI$9,1,MATCH($D79,'6. Patients'!$TJ$9:$UC$9,0),ROWS('6. Patients'!EQ$10:EQ$107))),0))+
IFERROR(VLOOKUP($D79,$H$116:$L$146,COLUMNS($H$115:$J$115)-1+AK$7,0)*$E79*$F79*'1. General Inputs'!$J$25,0),0),0)</f>
        <v>0</v>
      </c>
      <c r="AL79" s="775">
        <f ca="1">ROUNDUP(IFERROR($F79*$E79*CHOOSE(AL$7,
IFERROR(SUMPRODUCT('6. Patients'!DE$10:DE$107,OFFSET('6. Patients'!$DN$9,1,MATCH($D79,'6. Patients'!$DO$9:$FL$9,0),ROWS('6. Patients'!ER$10:ER$107))),0)+
IFERROR(SUMPRODUCT('6. Patients'!DE$10:DE$107,OFFSET('6. Patients'!$FM$9,1,MATCH($D79,'6. Patients'!$FN$9:$GG$9,0),ROWS('6. Patients'!ER$10:ER$107))),0)+
IFERROR(SUMPRODUCT('6. Patients'!DE$10:DE$107,OFFSET('6. Patients'!$GH$9,1,MATCH($D79,'6. Patients'!$GI$9:$IF$9,0),ROWS('6. Patients'!ER$10:ER$107))),0)+
IFERROR(SUMPRODUCT('6. Patients'!DE$10:DE$107,OFFSET('6. Patients'!$IG$9,1,MATCH($D79,'6. Patients'!$IH$9:$JA$9,0),ROWS('6. Patients'!ER$10:ER$107))),0),
IFERROR(SUMPRODUCT('6. Patients'!DE$10:DE$107,OFFSET('6. Patients'!$JB$9,1,MATCH($D79,'6. Patients'!$JC$9:$KZ$9,0),ROWS('6. Patients'!ER$10:ER$107))),0)+
IFERROR(SUMPRODUCT('6. Patients'!DE$10:DE$107,OFFSET('6. Patients'!$LA$9,1,MATCH($D79,'6. Patients'!$LB$9:$LU$9,0),ROWS('6. Patients'!ER$10:ER$107))),0)+
IFERROR(SUMPRODUCT('6. Patients'!DE$10:DE$107,OFFSET('6. Patients'!$LV$9,1,MATCH($D79,'6. Patients'!$LW$9:$NT$9,0),ROWS('6. Patients'!ER$10:ER$107))),0)+
IFERROR(SUMPRODUCT('6. Patients'!DE$10:DE$107,OFFSET('6. Patients'!$NU$9,1,MATCH($D79,'6. Patients'!$NV$9:$OO$9,0),ROWS('6. Patients'!ER$10:ER$107))),0),
IFERROR(SUMPRODUCT('6. Patients'!DE$10:DE$107,OFFSET('6. Patients'!$OP$9,1,MATCH($D79,'6. Patients'!$OQ$9:$QN$9,0),ROWS('6. Patients'!ER$10:ER$107))),0)+
IFERROR(SUMPRODUCT('6. Patients'!DE$10:DE$107,OFFSET('6. Patients'!$QO$9,1,MATCH($D79,'6. Patients'!$QP$9:$RI$9,0),ROWS('6. Patients'!ER$10:ER$107))),0)+
IFERROR(SUMPRODUCT('6. Patients'!DE$10:DE$107,OFFSET('6. Patients'!$RJ$9,1,MATCH($D79,'6. Patients'!$RK$9:$TH$9,0),ROWS('6. Patients'!ER$10:ER$107))),0)+
IFERROR(SUMPRODUCT('6. Patients'!DE$10:DE$107,OFFSET('6. Patients'!$TI$9,1,MATCH($D79,'6. Patients'!$TJ$9:$UC$9,0),ROWS('6. Patients'!ER$10:ER$107))),0))+
IFERROR(VLOOKUP($D79,$H$116:$L$146,COLUMNS($H$115:$J$115)-1+AL$7,0)*$E79*$F79*'1. General Inputs'!$J$25,0),0),0)</f>
        <v>0</v>
      </c>
      <c r="AM79" s="775">
        <f ca="1">ROUNDUP(IFERROR($F79*$E79*CHOOSE(AM$7,
IFERROR(SUMPRODUCT('6. Patients'!DF$10:DF$107,OFFSET('6. Patients'!$DN$9,1,MATCH($D79,'6. Patients'!$DO$9:$FL$9,0),ROWS('6. Patients'!ES$10:ES$107))),0)+
IFERROR(SUMPRODUCT('6. Patients'!DF$10:DF$107,OFFSET('6. Patients'!$FM$9,1,MATCH($D79,'6. Patients'!$FN$9:$GG$9,0),ROWS('6. Patients'!ES$10:ES$107))),0)+
IFERROR(SUMPRODUCT('6. Patients'!DF$10:DF$107,OFFSET('6. Patients'!$GH$9,1,MATCH($D79,'6. Patients'!$GI$9:$IF$9,0),ROWS('6. Patients'!ES$10:ES$107))),0)+
IFERROR(SUMPRODUCT('6. Patients'!DF$10:DF$107,OFFSET('6. Patients'!$IG$9,1,MATCH($D79,'6. Patients'!$IH$9:$JA$9,0),ROWS('6. Patients'!ES$10:ES$107))),0),
IFERROR(SUMPRODUCT('6. Patients'!DF$10:DF$107,OFFSET('6. Patients'!$JB$9,1,MATCH($D79,'6. Patients'!$JC$9:$KZ$9,0),ROWS('6. Patients'!ES$10:ES$107))),0)+
IFERROR(SUMPRODUCT('6. Patients'!DF$10:DF$107,OFFSET('6. Patients'!$LA$9,1,MATCH($D79,'6. Patients'!$LB$9:$LU$9,0),ROWS('6. Patients'!ES$10:ES$107))),0)+
IFERROR(SUMPRODUCT('6. Patients'!DF$10:DF$107,OFFSET('6. Patients'!$LV$9,1,MATCH($D79,'6. Patients'!$LW$9:$NT$9,0),ROWS('6. Patients'!ES$10:ES$107))),0)+
IFERROR(SUMPRODUCT('6. Patients'!DF$10:DF$107,OFFSET('6. Patients'!$NU$9,1,MATCH($D79,'6. Patients'!$NV$9:$OO$9,0),ROWS('6. Patients'!ES$10:ES$107))),0),
IFERROR(SUMPRODUCT('6. Patients'!DF$10:DF$107,OFFSET('6. Patients'!$OP$9,1,MATCH($D79,'6. Patients'!$OQ$9:$QN$9,0),ROWS('6. Patients'!ES$10:ES$107))),0)+
IFERROR(SUMPRODUCT('6. Patients'!DF$10:DF$107,OFFSET('6. Patients'!$QO$9,1,MATCH($D79,'6. Patients'!$QP$9:$RI$9,0),ROWS('6. Patients'!ES$10:ES$107))),0)+
IFERROR(SUMPRODUCT('6. Patients'!DF$10:DF$107,OFFSET('6. Patients'!$RJ$9,1,MATCH($D79,'6. Patients'!$RK$9:$TH$9,0),ROWS('6. Patients'!ES$10:ES$107))),0)+
IFERROR(SUMPRODUCT('6. Patients'!DF$10:DF$107,OFFSET('6. Patients'!$TI$9,1,MATCH($D79,'6. Patients'!$TJ$9:$UC$9,0),ROWS('6. Patients'!ES$10:ES$107))),0))+
IFERROR(VLOOKUP($D79,$H$116:$L$146,COLUMNS($H$115:$J$115)-1+AM$7,0)*$E79*$F79*'1. General Inputs'!$J$25,0),0),0)</f>
        <v>0</v>
      </c>
      <c r="AN79" s="775">
        <f ca="1">ROUNDUP(IFERROR($F79*$E79*CHOOSE(AN$7,
IFERROR(SUMPRODUCT('6. Patients'!DG$10:DG$107,OFFSET('6. Patients'!$DN$9,1,MATCH($D79,'6. Patients'!$DO$9:$FL$9,0),ROWS('6. Patients'!ET$10:ET$107))),0)+
IFERROR(SUMPRODUCT('6. Patients'!DG$10:DG$107,OFFSET('6. Patients'!$FM$9,1,MATCH($D79,'6. Patients'!$FN$9:$GG$9,0),ROWS('6. Patients'!ET$10:ET$107))),0)+
IFERROR(SUMPRODUCT('6. Patients'!DG$10:DG$107,OFFSET('6. Patients'!$GH$9,1,MATCH($D79,'6. Patients'!$GI$9:$IF$9,0),ROWS('6. Patients'!ET$10:ET$107))),0)+
IFERROR(SUMPRODUCT('6. Patients'!DG$10:DG$107,OFFSET('6. Patients'!$IG$9,1,MATCH($D79,'6. Patients'!$IH$9:$JA$9,0),ROWS('6. Patients'!ET$10:ET$107))),0),
IFERROR(SUMPRODUCT('6. Patients'!DG$10:DG$107,OFFSET('6. Patients'!$JB$9,1,MATCH($D79,'6. Patients'!$JC$9:$KZ$9,0),ROWS('6. Patients'!ET$10:ET$107))),0)+
IFERROR(SUMPRODUCT('6. Patients'!DG$10:DG$107,OFFSET('6. Patients'!$LA$9,1,MATCH($D79,'6. Patients'!$LB$9:$LU$9,0),ROWS('6. Patients'!ET$10:ET$107))),0)+
IFERROR(SUMPRODUCT('6. Patients'!DG$10:DG$107,OFFSET('6. Patients'!$LV$9,1,MATCH($D79,'6. Patients'!$LW$9:$NT$9,0),ROWS('6. Patients'!ET$10:ET$107))),0)+
IFERROR(SUMPRODUCT('6. Patients'!DG$10:DG$107,OFFSET('6. Patients'!$NU$9,1,MATCH($D79,'6. Patients'!$NV$9:$OO$9,0),ROWS('6. Patients'!ET$10:ET$107))),0),
IFERROR(SUMPRODUCT('6. Patients'!DG$10:DG$107,OFFSET('6. Patients'!$OP$9,1,MATCH($D79,'6. Patients'!$OQ$9:$QN$9,0),ROWS('6. Patients'!ET$10:ET$107))),0)+
IFERROR(SUMPRODUCT('6. Patients'!DG$10:DG$107,OFFSET('6. Patients'!$QO$9,1,MATCH($D79,'6. Patients'!$QP$9:$RI$9,0),ROWS('6. Patients'!ET$10:ET$107))),0)+
IFERROR(SUMPRODUCT('6. Patients'!DG$10:DG$107,OFFSET('6. Patients'!$RJ$9,1,MATCH($D79,'6. Patients'!$RK$9:$TH$9,0),ROWS('6. Patients'!ET$10:ET$107))),0)+
IFERROR(SUMPRODUCT('6. Patients'!DG$10:DG$107,OFFSET('6. Patients'!$TI$9,1,MATCH($D79,'6. Patients'!$TJ$9:$UC$9,0),ROWS('6. Patients'!ET$10:ET$107))),0))+
IFERROR(VLOOKUP($D79,$H$116:$L$146,COLUMNS($H$115:$J$115)-1+AN$7,0)*$E79*$F79*'1. General Inputs'!$J$25,0),0),0)</f>
        <v>0</v>
      </c>
      <c r="AO79" s="775">
        <f ca="1">ROUNDUP(IFERROR($F79*$E79*CHOOSE(AO$7,
IFERROR(SUMPRODUCT('6. Patients'!DH$10:DH$107,OFFSET('6. Patients'!$DN$9,1,MATCH($D79,'6. Patients'!$DO$9:$FL$9,0),ROWS('6. Patients'!EU$10:EU$107))),0)+
IFERROR(SUMPRODUCT('6. Patients'!DH$10:DH$107,OFFSET('6. Patients'!$FM$9,1,MATCH($D79,'6. Patients'!$FN$9:$GG$9,0),ROWS('6. Patients'!EU$10:EU$107))),0)+
IFERROR(SUMPRODUCT('6. Patients'!DH$10:DH$107,OFFSET('6. Patients'!$GH$9,1,MATCH($D79,'6. Patients'!$GI$9:$IF$9,0),ROWS('6. Patients'!EU$10:EU$107))),0)+
IFERROR(SUMPRODUCT('6. Patients'!DH$10:DH$107,OFFSET('6. Patients'!$IG$9,1,MATCH($D79,'6. Patients'!$IH$9:$JA$9,0),ROWS('6. Patients'!EU$10:EU$107))),0),
IFERROR(SUMPRODUCT('6. Patients'!DH$10:DH$107,OFFSET('6. Patients'!$JB$9,1,MATCH($D79,'6. Patients'!$JC$9:$KZ$9,0),ROWS('6. Patients'!EU$10:EU$107))),0)+
IFERROR(SUMPRODUCT('6. Patients'!DH$10:DH$107,OFFSET('6. Patients'!$LA$9,1,MATCH($D79,'6. Patients'!$LB$9:$LU$9,0),ROWS('6. Patients'!EU$10:EU$107))),0)+
IFERROR(SUMPRODUCT('6. Patients'!DH$10:DH$107,OFFSET('6. Patients'!$LV$9,1,MATCH($D79,'6. Patients'!$LW$9:$NT$9,0),ROWS('6. Patients'!EU$10:EU$107))),0)+
IFERROR(SUMPRODUCT('6. Patients'!DH$10:DH$107,OFFSET('6. Patients'!$NU$9,1,MATCH($D79,'6. Patients'!$NV$9:$OO$9,0),ROWS('6. Patients'!EU$10:EU$107))),0),
IFERROR(SUMPRODUCT('6. Patients'!DH$10:DH$107,OFFSET('6. Patients'!$OP$9,1,MATCH($D79,'6. Patients'!$OQ$9:$QN$9,0),ROWS('6. Patients'!EU$10:EU$107))),0)+
IFERROR(SUMPRODUCT('6. Patients'!DH$10:DH$107,OFFSET('6. Patients'!$QO$9,1,MATCH($D79,'6. Patients'!$QP$9:$RI$9,0),ROWS('6. Patients'!EU$10:EU$107))),0)+
IFERROR(SUMPRODUCT('6. Patients'!DH$10:DH$107,OFFSET('6. Patients'!$RJ$9,1,MATCH($D79,'6. Patients'!$RK$9:$TH$9,0),ROWS('6. Patients'!EU$10:EU$107))),0)+
IFERROR(SUMPRODUCT('6. Patients'!DH$10:DH$107,OFFSET('6. Patients'!$TI$9,1,MATCH($D79,'6. Patients'!$TJ$9:$UC$9,0),ROWS('6. Patients'!EU$10:EU$107))),0))+
IFERROR(VLOOKUP($D79,$H$116:$L$146,COLUMNS($H$115:$J$115)-1+AO$7,0)*$E79*$F79*'1. General Inputs'!$J$25,0),0),0)</f>
        <v>0</v>
      </c>
      <c r="AP79" s="775">
        <f ca="1">ROUNDUP(IFERROR($F79*$E79*CHOOSE(AP$7,
IFERROR(SUMPRODUCT('6. Patients'!DI$10:DI$107,OFFSET('6. Patients'!$DN$9,1,MATCH($D79,'6. Patients'!$DO$9:$FL$9,0),ROWS('6. Patients'!EV$10:EV$107))),0)+
IFERROR(SUMPRODUCT('6. Patients'!DI$10:DI$107,OFFSET('6. Patients'!$FM$9,1,MATCH($D79,'6. Patients'!$FN$9:$GG$9,0),ROWS('6. Patients'!EV$10:EV$107))),0)+
IFERROR(SUMPRODUCT('6. Patients'!DI$10:DI$107,OFFSET('6. Patients'!$GH$9,1,MATCH($D79,'6. Patients'!$GI$9:$IF$9,0),ROWS('6. Patients'!EV$10:EV$107))),0)+
IFERROR(SUMPRODUCT('6. Patients'!DI$10:DI$107,OFFSET('6. Patients'!$IG$9,1,MATCH($D79,'6. Patients'!$IH$9:$JA$9,0),ROWS('6. Patients'!EV$10:EV$107))),0),
IFERROR(SUMPRODUCT('6. Patients'!DI$10:DI$107,OFFSET('6. Patients'!$JB$9,1,MATCH($D79,'6. Patients'!$JC$9:$KZ$9,0),ROWS('6. Patients'!EV$10:EV$107))),0)+
IFERROR(SUMPRODUCT('6. Patients'!DI$10:DI$107,OFFSET('6. Patients'!$LA$9,1,MATCH($D79,'6. Patients'!$LB$9:$LU$9,0),ROWS('6. Patients'!EV$10:EV$107))),0)+
IFERROR(SUMPRODUCT('6. Patients'!DI$10:DI$107,OFFSET('6. Patients'!$LV$9,1,MATCH($D79,'6. Patients'!$LW$9:$NT$9,0),ROWS('6. Patients'!EV$10:EV$107))),0)+
IFERROR(SUMPRODUCT('6. Patients'!DI$10:DI$107,OFFSET('6. Patients'!$NU$9,1,MATCH($D79,'6. Patients'!$NV$9:$OO$9,0),ROWS('6. Patients'!EV$10:EV$107))),0),
IFERROR(SUMPRODUCT('6. Patients'!DI$10:DI$107,OFFSET('6. Patients'!$OP$9,1,MATCH($D79,'6. Patients'!$OQ$9:$QN$9,0),ROWS('6. Patients'!EV$10:EV$107))),0)+
IFERROR(SUMPRODUCT('6. Patients'!DI$10:DI$107,OFFSET('6. Patients'!$QO$9,1,MATCH($D79,'6. Patients'!$QP$9:$RI$9,0),ROWS('6. Patients'!EV$10:EV$107))),0)+
IFERROR(SUMPRODUCT('6. Patients'!DI$10:DI$107,OFFSET('6. Patients'!$RJ$9,1,MATCH($D79,'6. Patients'!$RK$9:$TH$9,0),ROWS('6. Patients'!EV$10:EV$107))),0)+
IFERROR(SUMPRODUCT('6. Patients'!DI$10:DI$107,OFFSET('6. Patients'!$TI$9,1,MATCH($D79,'6. Patients'!$TJ$9:$UC$9,0),ROWS('6. Patients'!EV$10:EV$107))),0))+
IFERROR(VLOOKUP($D79,$H$116:$L$146,COLUMNS($H$115:$J$115)-1+AP$7,0)*$E79*$F79*'1. General Inputs'!$J$25,0),0),0)</f>
        <v>0</v>
      </c>
      <c r="AQ79" s="775">
        <f ca="1">ROUNDUP(IFERROR($F79*$E79*CHOOSE(AQ$7,
IFERROR(SUMPRODUCT('6. Patients'!DJ$10:DJ$107,OFFSET('6. Patients'!$DN$9,1,MATCH($D79,'6. Patients'!$DO$9:$FL$9,0),ROWS('6. Patients'!EW$10:EW$107))),0)+
IFERROR(SUMPRODUCT('6. Patients'!DJ$10:DJ$107,OFFSET('6. Patients'!$FM$9,1,MATCH($D79,'6. Patients'!$FN$9:$GG$9,0),ROWS('6. Patients'!EW$10:EW$107))),0)+
IFERROR(SUMPRODUCT('6. Patients'!DJ$10:DJ$107,OFFSET('6. Patients'!$GH$9,1,MATCH($D79,'6. Patients'!$GI$9:$IF$9,0),ROWS('6. Patients'!EW$10:EW$107))),0)+
IFERROR(SUMPRODUCT('6. Patients'!DJ$10:DJ$107,OFFSET('6. Patients'!$IG$9,1,MATCH($D79,'6. Patients'!$IH$9:$JA$9,0),ROWS('6. Patients'!EW$10:EW$107))),0),
IFERROR(SUMPRODUCT('6. Patients'!DJ$10:DJ$107,OFFSET('6. Patients'!$JB$9,1,MATCH($D79,'6. Patients'!$JC$9:$KZ$9,0),ROWS('6. Patients'!EW$10:EW$107))),0)+
IFERROR(SUMPRODUCT('6. Patients'!DJ$10:DJ$107,OFFSET('6. Patients'!$LA$9,1,MATCH($D79,'6. Patients'!$LB$9:$LU$9,0),ROWS('6. Patients'!EW$10:EW$107))),0)+
IFERROR(SUMPRODUCT('6. Patients'!DJ$10:DJ$107,OFFSET('6. Patients'!$LV$9,1,MATCH($D79,'6. Patients'!$LW$9:$NT$9,0),ROWS('6. Patients'!EW$10:EW$107))),0)+
IFERROR(SUMPRODUCT('6. Patients'!DJ$10:DJ$107,OFFSET('6. Patients'!$NU$9,1,MATCH($D79,'6. Patients'!$NV$9:$OO$9,0),ROWS('6. Patients'!EW$10:EW$107))),0),
IFERROR(SUMPRODUCT('6. Patients'!DJ$10:DJ$107,OFFSET('6. Patients'!$OP$9,1,MATCH($D79,'6. Patients'!$OQ$9:$QN$9,0),ROWS('6. Patients'!EW$10:EW$107))),0)+
IFERROR(SUMPRODUCT('6. Patients'!DJ$10:DJ$107,OFFSET('6. Patients'!$QO$9,1,MATCH($D79,'6. Patients'!$QP$9:$RI$9,0),ROWS('6. Patients'!EW$10:EW$107))),0)+
IFERROR(SUMPRODUCT('6. Patients'!DJ$10:DJ$107,OFFSET('6. Patients'!$RJ$9,1,MATCH($D79,'6. Patients'!$RK$9:$TH$9,0),ROWS('6. Patients'!EW$10:EW$107))),0)+
IFERROR(SUMPRODUCT('6. Patients'!DJ$10:DJ$107,OFFSET('6. Patients'!$TI$9,1,MATCH($D79,'6. Patients'!$TJ$9:$UC$9,0),ROWS('6. Patients'!EW$10:EW$107))),0))+
IFERROR(VLOOKUP($D79,$H$116:$L$146,COLUMNS($H$115:$J$115)-1+AQ$7,0)*$E79*$F79*'1. General Inputs'!$J$25,0),0),0)</f>
        <v>0</v>
      </c>
      <c r="AT79" s="309"/>
      <c r="AZ79" s="335">
        <f ca="1">IFERROR(SUM(OFFSET('7. Consumption'!H79,0,1,,MIN('1. General Inputs'!$J$29,COLUMNS('7. Consumption'!H$9:$AQ$9)-1))),0)+MAX(0,$AQ79*('1. General Inputs'!$J$29-COLUMNS('7. Consumption'!H$9:$AQ$9)+1))</f>
        <v>0</v>
      </c>
      <c r="BA79" s="335">
        <f ca="1">IFERROR(SUM(OFFSET('7. Consumption'!I79,0,1,,MIN('1. General Inputs'!$J$29,COLUMNS('7. Consumption'!I$9:$AQ$9)-1))),0)+MAX(0,$AQ79*('1. General Inputs'!$J$29-COLUMNS('7. Consumption'!I$9:$AQ$9)+1))</f>
        <v>0</v>
      </c>
      <c r="BB79" s="335">
        <f ca="1">IFERROR(SUM(OFFSET('7. Consumption'!J79,0,1,,MIN('1. General Inputs'!$J$29,COLUMNS('7. Consumption'!J$9:$AQ$9)-1))),0)+MAX(0,$AQ79*('1. General Inputs'!$J$29-COLUMNS('7. Consumption'!J$9:$AQ$9)+1))</f>
        <v>0</v>
      </c>
      <c r="BC79" s="335">
        <f ca="1">IFERROR(SUM(OFFSET('7. Consumption'!K79,0,1,,MIN('1. General Inputs'!$J$29,COLUMNS('7. Consumption'!K$9:$AQ$9)-1))),0)+MAX(0,$AQ79*('1. General Inputs'!$J$29-COLUMNS('7. Consumption'!K$9:$AQ$9)+1))</f>
        <v>0</v>
      </c>
      <c r="BD79" s="335">
        <f ca="1">IFERROR(SUM(OFFSET('7. Consumption'!L79,0,1,,MIN('1. General Inputs'!$J$29,COLUMNS('7. Consumption'!L$9:$AQ$9)-1))),0)+MAX(0,$AQ79*('1. General Inputs'!$J$29-COLUMNS('7. Consumption'!L$9:$AQ$9)+1))</f>
        <v>0</v>
      </c>
      <c r="BE79" s="335">
        <f ca="1">IFERROR(SUM(OFFSET('7. Consumption'!M79,0,1,,MIN('1. General Inputs'!$J$29,COLUMNS('7. Consumption'!M$9:$AQ$9)-1))),0)+MAX(0,$AQ79*('1. General Inputs'!$J$29-COLUMNS('7. Consumption'!M$9:$AQ$9)+1))</f>
        <v>0</v>
      </c>
      <c r="BF79" s="335">
        <f ca="1">IFERROR(SUM(OFFSET('7. Consumption'!N79,0,1,,MIN('1. General Inputs'!$J$29,COLUMNS('7. Consumption'!N$9:$AQ$9)-1))),0)+MAX(0,$AQ79*('1. General Inputs'!$J$29-COLUMNS('7. Consumption'!N$9:$AQ$9)+1))</f>
        <v>0</v>
      </c>
      <c r="BG79" s="335">
        <f ca="1">IFERROR(SUM(OFFSET('7. Consumption'!O79,0,1,,MIN('1. General Inputs'!$J$29,COLUMNS('7. Consumption'!O$9:$AQ$9)-1))),0)+MAX(0,$AQ79*('1. General Inputs'!$J$29-COLUMNS('7. Consumption'!O$9:$AQ$9)+1))</f>
        <v>0</v>
      </c>
      <c r="BH79" s="335">
        <f ca="1">IFERROR(SUM(OFFSET('7. Consumption'!P79,0,1,,MIN('1. General Inputs'!$J$29,COLUMNS('7. Consumption'!P$9:$AQ$9)-1))),0)+MAX(0,$AQ79*('1. General Inputs'!$J$29-COLUMNS('7. Consumption'!P$9:$AQ$9)+1))</f>
        <v>0</v>
      </c>
      <c r="BI79" s="335">
        <f ca="1">IFERROR(SUM(OFFSET('7. Consumption'!Q79,0,1,,MIN('1. General Inputs'!$J$29,COLUMNS('7. Consumption'!Q$9:$AQ$9)-1))),0)+MAX(0,$AQ79*('1. General Inputs'!$J$29-COLUMNS('7. Consumption'!Q$9:$AQ$9)+1))</f>
        <v>0</v>
      </c>
      <c r="BJ79" s="335">
        <f ca="1">IFERROR(SUM(OFFSET('7. Consumption'!R79,0,1,,MIN('1. General Inputs'!$J$29,COLUMNS('7. Consumption'!R$9:$AQ$9)-1))),0)+MAX(0,$AQ79*('1. General Inputs'!$J$29-COLUMNS('7. Consumption'!R$9:$AQ$9)+1))</f>
        <v>0</v>
      </c>
      <c r="BK79" s="335">
        <f ca="1">IFERROR(SUM(OFFSET('7. Consumption'!S79,0,1,,MIN('1. General Inputs'!$J$29,COLUMNS('7. Consumption'!S$9:$AQ$9)-1))),0)+MAX(0,$AQ79*('1. General Inputs'!$J$29-COLUMNS('7. Consumption'!S$9:$AQ$9)+1))</f>
        <v>0</v>
      </c>
      <c r="BL79" s="335">
        <f ca="1">IFERROR(SUM(OFFSET('7. Consumption'!T79,0,1,,MIN('1. General Inputs'!$J$29,COLUMNS('7. Consumption'!T$9:$AQ$9)-1))),0)+MAX(0,$AQ79*('1. General Inputs'!$J$29-COLUMNS('7. Consumption'!T$9:$AQ$9)+1))</f>
        <v>0</v>
      </c>
      <c r="BM79" s="335">
        <f ca="1">IFERROR(SUM(OFFSET('7. Consumption'!U79,0,1,,MIN('1. General Inputs'!$J$29,COLUMNS('7. Consumption'!U$9:$AQ$9)-1))),0)+MAX(0,$AQ79*('1. General Inputs'!$J$29-COLUMNS('7. Consumption'!U$9:$AQ$9)+1))</f>
        <v>0</v>
      </c>
      <c r="BN79" s="335">
        <f ca="1">IFERROR(SUM(OFFSET('7. Consumption'!V79,0,1,,MIN('1. General Inputs'!$J$29,COLUMNS('7. Consumption'!V$9:$AQ$9)-1))),0)+MAX(0,$AQ79*('1. General Inputs'!$J$29-COLUMNS('7. Consumption'!V$9:$AQ$9)+1))</f>
        <v>0</v>
      </c>
      <c r="BO79" s="335">
        <f ca="1">IFERROR(SUM(OFFSET('7. Consumption'!W79,0,1,,MIN('1. General Inputs'!$J$29,COLUMNS('7. Consumption'!W$9:$AQ$9)-1))),0)+MAX(0,$AQ79*('1. General Inputs'!$J$29-COLUMNS('7. Consumption'!W$9:$AQ$9)+1))</f>
        <v>0</v>
      </c>
      <c r="BP79" s="335">
        <f ca="1">IFERROR(SUM(OFFSET('7. Consumption'!X79,0,1,,MIN('1. General Inputs'!$J$29,COLUMNS('7. Consumption'!X$9:$AQ$9)-1))),0)+MAX(0,$AQ79*('1. General Inputs'!$J$29-COLUMNS('7. Consumption'!X$9:$AQ$9)+1))</f>
        <v>0</v>
      </c>
      <c r="BQ79" s="335">
        <f ca="1">IFERROR(SUM(OFFSET('7. Consumption'!Y79,0,1,,MIN('1. General Inputs'!$J$29,COLUMNS('7. Consumption'!Y$9:$AQ$9)-1))),0)+MAX(0,$AQ79*('1. General Inputs'!$J$29-COLUMNS('7. Consumption'!Y$9:$AQ$9)+1))</f>
        <v>0</v>
      </c>
      <c r="BR79" s="335">
        <f ca="1">IFERROR(SUM(OFFSET('7. Consumption'!Z79,0,1,,MIN('1. General Inputs'!$J$29,COLUMNS('7. Consumption'!Z$9:$AQ$9)-1))),0)+MAX(0,$AQ79*('1. General Inputs'!$J$29-COLUMNS('7. Consumption'!Z$9:$AQ$9)+1))</f>
        <v>0</v>
      </c>
      <c r="BS79" s="335">
        <f ca="1">IFERROR(SUM(OFFSET('7. Consumption'!AA79,0,1,,MIN('1. General Inputs'!$J$29,COLUMNS('7. Consumption'!AA$9:$AQ$9)-1))),0)+MAX(0,$AQ79*('1. General Inputs'!$J$29-COLUMNS('7. Consumption'!AA$9:$AQ$9)+1))</f>
        <v>0</v>
      </c>
      <c r="BT79" s="335">
        <f ca="1">IFERROR(SUM(OFFSET('7. Consumption'!AB79,0,1,,MIN('1. General Inputs'!$J$29,COLUMNS('7. Consumption'!AB$9:$AQ$9)-1))),0)+MAX(0,$AQ79*('1. General Inputs'!$J$29-COLUMNS('7. Consumption'!AB$9:$AQ$9)+1))</f>
        <v>0</v>
      </c>
      <c r="BU79" s="335">
        <f ca="1">IFERROR(SUM(OFFSET('7. Consumption'!AC79,0,1,,MIN('1. General Inputs'!$J$29,COLUMNS('7. Consumption'!AC$9:$AQ$9)-1))),0)+MAX(0,$AQ79*('1. General Inputs'!$J$29-COLUMNS('7. Consumption'!AC$9:$AQ$9)+1))</f>
        <v>0</v>
      </c>
      <c r="BV79" s="335">
        <f ca="1">IFERROR(SUM(OFFSET('7. Consumption'!AD79,0,1,,MIN('1. General Inputs'!$J$29,COLUMNS('7. Consumption'!AD$9:$AQ$9)-1))),0)+MAX(0,$AQ79*('1. General Inputs'!$J$29-COLUMNS('7. Consumption'!AD$9:$AQ$9)+1))</f>
        <v>0</v>
      </c>
      <c r="BW79" s="335">
        <f ca="1">IFERROR(SUM(OFFSET('7. Consumption'!AE79,0,1,,MIN('1. General Inputs'!$J$29,COLUMNS('7. Consumption'!AE$9:$AQ$9)-1))),0)+MAX(0,$AQ79*('1. General Inputs'!$J$29-COLUMNS('7. Consumption'!AE$9:$AQ$9)+1))</f>
        <v>0</v>
      </c>
      <c r="BX79" s="335">
        <f ca="1">IFERROR(SUM(OFFSET('7. Consumption'!AF79,0,1,,MIN('1. General Inputs'!$J$29,COLUMNS('7. Consumption'!AF$9:$AQ$9)-1))),0)+MAX(0,$AQ79*('1. General Inputs'!$J$29-COLUMNS('7. Consumption'!AF$9:$AQ$9)+1))</f>
        <v>0</v>
      </c>
      <c r="BY79" s="335">
        <f ca="1">IFERROR(SUM(OFFSET('7. Consumption'!AG79,0,1,,MIN('1. General Inputs'!$J$29,COLUMNS('7. Consumption'!AG$9:$AQ$9)-1))),0)+MAX(0,$AQ79*('1. General Inputs'!$J$29-COLUMNS('7. Consumption'!AG$9:$AQ$9)+1))</f>
        <v>0</v>
      </c>
      <c r="BZ79" s="335">
        <f ca="1">IFERROR(SUM(OFFSET('7. Consumption'!AH79,0,1,,MIN('1. General Inputs'!$J$29,COLUMNS('7. Consumption'!AH$9:$AQ$9)-1))),0)+MAX(0,$AQ79*('1. General Inputs'!$J$29-COLUMNS('7. Consumption'!AH$9:$AQ$9)+1))</f>
        <v>0</v>
      </c>
      <c r="CA79" s="335">
        <f ca="1">IFERROR(SUM(OFFSET('7. Consumption'!AI79,0,1,,MIN('1. General Inputs'!$J$29,COLUMNS('7. Consumption'!AI$9:$AQ$9)-1))),0)+MAX(0,$AQ79*('1. General Inputs'!$J$29-COLUMNS('7. Consumption'!AI$9:$AQ$9)+1))</f>
        <v>0</v>
      </c>
      <c r="CB79" s="335">
        <f ca="1">IFERROR(SUM(OFFSET('7. Consumption'!AJ79,0,1,,MIN('1. General Inputs'!$J$29,COLUMNS('7. Consumption'!AJ$9:$AQ$9)-1))),0)+MAX(0,$AQ79*('1. General Inputs'!$J$29-COLUMNS('7. Consumption'!AJ$9:$AQ$9)+1))</f>
        <v>0</v>
      </c>
      <c r="CC79" s="335">
        <f ca="1">IFERROR(SUM(OFFSET('7. Consumption'!AK79,0,1,,MIN('1. General Inputs'!$J$29,COLUMNS('7. Consumption'!AK$9:$AQ$9)-1))),0)+MAX(0,$AQ79*('1. General Inputs'!$J$29-COLUMNS('7. Consumption'!AK$9:$AQ$9)+1))</f>
        <v>0</v>
      </c>
      <c r="CD79" s="335">
        <f ca="1">IFERROR(SUM(OFFSET('7. Consumption'!AL79,0,1,,MIN('1. General Inputs'!$J$29,COLUMNS('7. Consumption'!AL$9:$AQ$9)-1))),0)+MAX(0,$AQ79*('1. General Inputs'!$J$29-COLUMNS('7. Consumption'!AL$9:$AQ$9)+1))</f>
        <v>0</v>
      </c>
      <c r="CE79" s="335">
        <f ca="1">IFERROR(SUM(OFFSET('7. Consumption'!AM79,0,1,,MIN('1. General Inputs'!$J$29,COLUMNS('7. Consumption'!AM$9:$AQ$9)-1))),0)+MAX(0,$AQ79*('1. General Inputs'!$J$29-COLUMNS('7. Consumption'!AM$9:$AQ$9)+1))</f>
        <v>0</v>
      </c>
      <c r="CF79" s="335">
        <f ca="1">IFERROR(SUM(OFFSET('7. Consumption'!AN79,0,1,,MIN('1. General Inputs'!$J$29,COLUMNS('7. Consumption'!AN$9:$AQ$9)-1))),0)+MAX(0,$AQ79*('1. General Inputs'!$J$29-COLUMNS('7. Consumption'!AN$9:$AQ$9)+1))</f>
        <v>0</v>
      </c>
      <c r="CG79" s="335">
        <f ca="1">IFERROR(SUM(OFFSET('7. Consumption'!AO79,0,1,,MIN('1. General Inputs'!$J$29,COLUMNS('7. Consumption'!AO$9:$AQ$9)-1))),0)+MAX(0,$AQ79*('1. General Inputs'!$J$29-COLUMNS('7. Consumption'!AO$9:$AQ$9)+1))</f>
        <v>0</v>
      </c>
      <c r="CH79" s="335">
        <f ca="1">IFERROR(SUM(OFFSET('7. Consumption'!AP79,0,1,,MIN('1. General Inputs'!$J$29,COLUMNS('7. Consumption'!AP$9:$AQ$9)-1))),0)+MAX(0,$AQ79*('1. General Inputs'!$J$29-COLUMNS('7. Consumption'!AP$9:$AQ$9)+1))</f>
        <v>0</v>
      </c>
      <c r="CI79" s="335">
        <f ca="1">IFERROR(SUM(OFFSET('7. Consumption'!AQ79,0,1,,MIN('1. General Inputs'!$J$29,COLUMNS('7. Consumption'!AQ$9:$AQ$9)-1))),0)+MAX(0,$AQ79*('1. General Inputs'!$J$29-COLUMNS('7. Consumption'!AQ$9:$AQ$9)+1))</f>
        <v>0</v>
      </c>
    </row>
    <row r="80" spans="2:87" ht="15" hidden="1" outlineLevel="1" x14ac:dyDescent="0.25">
      <c r="B80" s="772"/>
      <c r="C80" s="772" t="str">
        <f>IFERROR(VLOOKUP(ROWS($C$9:$C80),'5. Form Breakdown'!$AI$11:$AJ$138,COLUMNS('5. Form Breakdown'!$AI$11:$AJ$11),0),"")</f>
        <v/>
      </c>
      <c r="D80" s="772" t="str">
        <f>IFERROR(VLOOKUP($C80,'5a. Dosing'!$E$11:$F$138,2,0),"")</f>
        <v/>
      </c>
      <c r="E80" s="773" t="str">
        <f>IFERROR(INDEX('5. Form Breakdown'!$AL$11:$BL$138,MATCH('7. Consumption'!$C80,'5. Form Breakdown'!$AK$11:$AK$138,0),MATCH('5. Form Breakdown'!$AX$10,'5. Form Breakdown'!$AL$10:$BL$10,0)),"")</f>
        <v/>
      </c>
      <c r="F80" s="774" t="str">
        <f>IFERROR(INDEX('5. Form Breakdown'!$AL$11:$BL$138,MATCH('7. Consumption'!$C80,'5. Form Breakdown'!$AK$11:$AK$138,0),MATCH('5. Form Breakdown'!$BL$10,'5. Form Breakdown'!$AL$10:$BL$10,0)),"")</f>
        <v/>
      </c>
      <c r="H80" s="775">
        <f ca="1">ROUNDUP(IFERROR($F80*$E80*CHOOSE(H$7,
IFERROR(SUMPRODUCT('6. Patients'!CA$10:CA$107,OFFSET('6. Patients'!$DN$9,1,MATCH($D80,'6. Patients'!$DO$9:$FL$9,0),ROWS('6. Patients'!DN$10:DN$107))),0)+
IFERROR(SUMPRODUCT('6. Patients'!CA$10:CA$107,OFFSET('6. Patients'!$FM$9,1,MATCH($D80,'6. Patients'!$FN$9:$GG$9,0),ROWS('6. Patients'!DN$10:DN$107))),0)+
IFERROR(SUMPRODUCT('6. Patients'!CA$10:CA$107,OFFSET('6. Patients'!$GH$9,1,MATCH($D80,'6. Patients'!$GI$9:$IF$9,0),ROWS('6. Patients'!DN$10:DN$107))),0)+
IFERROR(SUMPRODUCT('6. Patients'!CA$10:CA$107,OFFSET('6. Patients'!$IG$9,1,MATCH($D80,'6. Patients'!$IH$9:$JA$9,0),ROWS('6. Patients'!DN$10:DN$107))),0),
IFERROR(SUMPRODUCT('6. Patients'!CA$10:CA$107,OFFSET('6. Patients'!$JB$9,1,MATCH($D80,'6. Patients'!$JC$9:$KZ$9,0),ROWS('6. Patients'!DN$10:DN$107))),0)+
IFERROR(SUMPRODUCT('6. Patients'!CA$10:CA$107,OFFSET('6. Patients'!$LA$9,1,MATCH($D80,'6. Patients'!$LB$9:$LU$9,0),ROWS('6. Patients'!DN$10:DN$107))),0)+
IFERROR(SUMPRODUCT('6. Patients'!CA$10:CA$107,OFFSET('6. Patients'!$LV$9,1,MATCH($D80,'6. Patients'!$LW$9:$NT$9,0),ROWS('6. Patients'!DN$10:DN$107))),0)+
IFERROR(SUMPRODUCT('6. Patients'!CA$10:CA$107,OFFSET('6. Patients'!$NU$9,1,MATCH($D80,'6. Patients'!$NV$9:$OO$9,0),ROWS('6. Patients'!DN$10:DN$107))),0),
IFERROR(SUMPRODUCT('6. Patients'!CA$10:CA$107,OFFSET('6. Patients'!$OP$9,1,MATCH($D80,'6. Patients'!$OQ$9:$QN$9,0),ROWS('6. Patients'!DN$10:DN$107))),0)+
IFERROR(SUMPRODUCT('6. Patients'!CA$10:CA$107,OFFSET('6. Patients'!$QO$9,1,MATCH($D80,'6. Patients'!$QP$9:$RI$9,0),ROWS('6. Patients'!DN$10:DN$107))),0)+
IFERROR(SUMPRODUCT('6. Patients'!CA$10:CA$107,OFFSET('6. Patients'!$RJ$9,1,MATCH($D80,'6. Patients'!$RK$9:$TH$9,0),ROWS('6. Patients'!DN$10:DN$107))),0)+
IFERROR(SUMPRODUCT('6. Patients'!CA$10:CA$107,OFFSET('6. Patients'!$TI$9,1,MATCH($D80,'6. Patients'!$TJ$9:$UC$9,0),ROWS('6. Patients'!DN$10:DN$107))),0))+
IFERROR(VLOOKUP($D80,$H$116:$L$146,COLUMNS($H$115:$J$115)-1+H$7,0)*$E80*$F80*'1. General Inputs'!$J$25,0),0),0)</f>
        <v>0</v>
      </c>
      <c r="I80" s="775">
        <f ca="1">ROUNDUP(IFERROR($F80*$E80*CHOOSE(I$7,
IFERROR(SUMPRODUCT('6. Patients'!CB$10:CB$107,OFFSET('6. Patients'!$DN$9,1,MATCH($D80,'6. Patients'!$DO$9:$FL$9,0),ROWS('6. Patients'!DO$10:DO$107))),0)+
IFERROR(SUMPRODUCT('6. Patients'!CB$10:CB$107,OFFSET('6. Patients'!$FM$9,1,MATCH($D80,'6. Patients'!$FN$9:$GG$9,0),ROWS('6. Patients'!DO$10:DO$107))),0)+
IFERROR(SUMPRODUCT('6. Patients'!CB$10:CB$107,OFFSET('6. Patients'!$GH$9,1,MATCH($D80,'6. Patients'!$GI$9:$IF$9,0),ROWS('6. Patients'!DO$10:DO$107))),0)+
IFERROR(SUMPRODUCT('6. Patients'!CB$10:CB$107,OFFSET('6. Patients'!$IG$9,1,MATCH($D80,'6. Patients'!$IH$9:$JA$9,0),ROWS('6. Patients'!DO$10:DO$107))),0),
IFERROR(SUMPRODUCT('6. Patients'!CB$10:CB$107,OFFSET('6. Patients'!$JB$9,1,MATCH($D80,'6. Patients'!$JC$9:$KZ$9,0),ROWS('6. Patients'!DO$10:DO$107))),0)+
IFERROR(SUMPRODUCT('6. Patients'!CB$10:CB$107,OFFSET('6. Patients'!$LA$9,1,MATCH($D80,'6. Patients'!$LB$9:$LU$9,0),ROWS('6. Patients'!DO$10:DO$107))),0)+
IFERROR(SUMPRODUCT('6. Patients'!CB$10:CB$107,OFFSET('6. Patients'!$LV$9,1,MATCH($D80,'6. Patients'!$LW$9:$NT$9,0),ROWS('6. Patients'!DO$10:DO$107))),0)+
IFERROR(SUMPRODUCT('6. Patients'!CB$10:CB$107,OFFSET('6. Patients'!$NU$9,1,MATCH($D80,'6. Patients'!$NV$9:$OO$9,0),ROWS('6. Patients'!DO$10:DO$107))),0),
IFERROR(SUMPRODUCT('6. Patients'!CB$10:CB$107,OFFSET('6. Patients'!$OP$9,1,MATCH($D80,'6. Patients'!$OQ$9:$QN$9,0),ROWS('6. Patients'!DO$10:DO$107))),0)+
IFERROR(SUMPRODUCT('6. Patients'!CB$10:CB$107,OFFSET('6. Patients'!$QO$9,1,MATCH($D80,'6. Patients'!$QP$9:$RI$9,0),ROWS('6. Patients'!DO$10:DO$107))),0)+
IFERROR(SUMPRODUCT('6. Patients'!CB$10:CB$107,OFFSET('6. Patients'!$RJ$9,1,MATCH($D80,'6. Patients'!$RK$9:$TH$9,0),ROWS('6. Patients'!DO$10:DO$107))),0)+
IFERROR(SUMPRODUCT('6. Patients'!CB$10:CB$107,OFFSET('6. Patients'!$TI$9,1,MATCH($D80,'6. Patients'!$TJ$9:$UC$9,0),ROWS('6. Patients'!DO$10:DO$107))),0))+
IFERROR(VLOOKUP($D80,$H$116:$L$146,COLUMNS($H$115:$J$115)-1+I$7,0)*$E80*$F80*'1. General Inputs'!$J$25,0),0),0)</f>
        <v>0</v>
      </c>
      <c r="J80" s="775">
        <f ca="1">ROUNDUP(IFERROR($F80*$E80*CHOOSE(J$7,
IFERROR(SUMPRODUCT('6. Patients'!CC$10:CC$107,OFFSET('6. Patients'!$DN$9,1,MATCH($D80,'6. Patients'!$DO$9:$FL$9,0),ROWS('6. Patients'!DP$10:DP$107))),0)+
IFERROR(SUMPRODUCT('6. Patients'!CC$10:CC$107,OFFSET('6. Patients'!$FM$9,1,MATCH($D80,'6. Patients'!$FN$9:$GG$9,0),ROWS('6. Patients'!DP$10:DP$107))),0)+
IFERROR(SUMPRODUCT('6. Patients'!CC$10:CC$107,OFFSET('6. Patients'!$GH$9,1,MATCH($D80,'6. Patients'!$GI$9:$IF$9,0),ROWS('6. Patients'!DP$10:DP$107))),0)+
IFERROR(SUMPRODUCT('6. Patients'!CC$10:CC$107,OFFSET('6. Patients'!$IG$9,1,MATCH($D80,'6. Patients'!$IH$9:$JA$9,0),ROWS('6. Patients'!DP$10:DP$107))),0),
IFERROR(SUMPRODUCT('6. Patients'!CC$10:CC$107,OFFSET('6. Patients'!$JB$9,1,MATCH($D80,'6. Patients'!$JC$9:$KZ$9,0),ROWS('6. Patients'!DP$10:DP$107))),0)+
IFERROR(SUMPRODUCT('6. Patients'!CC$10:CC$107,OFFSET('6. Patients'!$LA$9,1,MATCH($D80,'6. Patients'!$LB$9:$LU$9,0),ROWS('6. Patients'!DP$10:DP$107))),0)+
IFERROR(SUMPRODUCT('6. Patients'!CC$10:CC$107,OFFSET('6. Patients'!$LV$9,1,MATCH($D80,'6. Patients'!$LW$9:$NT$9,0),ROWS('6. Patients'!DP$10:DP$107))),0)+
IFERROR(SUMPRODUCT('6. Patients'!CC$10:CC$107,OFFSET('6. Patients'!$NU$9,1,MATCH($D80,'6. Patients'!$NV$9:$OO$9,0),ROWS('6. Patients'!DP$10:DP$107))),0),
IFERROR(SUMPRODUCT('6. Patients'!CC$10:CC$107,OFFSET('6. Patients'!$OP$9,1,MATCH($D80,'6. Patients'!$OQ$9:$QN$9,0),ROWS('6. Patients'!DP$10:DP$107))),0)+
IFERROR(SUMPRODUCT('6. Patients'!CC$10:CC$107,OFFSET('6. Patients'!$QO$9,1,MATCH($D80,'6. Patients'!$QP$9:$RI$9,0),ROWS('6. Patients'!DP$10:DP$107))),0)+
IFERROR(SUMPRODUCT('6. Patients'!CC$10:CC$107,OFFSET('6. Patients'!$RJ$9,1,MATCH($D80,'6. Patients'!$RK$9:$TH$9,0),ROWS('6. Patients'!DP$10:DP$107))),0)+
IFERROR(SUMPRODUCT('6. Patients'!CC$10:CC$107,OFFSET('6. Patients'!$TI$9,1,MATCH($D80,'6. Patients'!$TJ$9:$UC$9,0),ROWS('6. Patients'!DP$10:DP$107))),0))+
IFERROR(VLOOKUP($D80,$H$116:$L$146,COLUMNS($H$115:$J$115)-1+J$7,0)*$E80*$F80*'1. General Inputs'!$J$25,0),0),0)</f>
        <v>0</v>
      </c>
      <c r="K80" s="775">
        <f ca="1">ROUNDUP(IFERROR($F80*$E80*CHOOSE(K$7,
IFERROR(SUMPRODUCT('6. Patients'!CD$10:CD$107,OFFSET('6. Patients'!$DN$9,1,MATCH($D80,'6. Patients'!$DO$9:$FL$9,0),ROWS('6. Patients'!DQ$10:DQ$107))),0)+
IFERROR(SUMPRODUCT('6. Patients'!CD$10:CD$107,OFFSET('6. Patients'!$FM$9,1,MATCH($D80,'6. Patients'!$FN$9:$GG$9,0),ROWS('6. Patients'!DQ$10:DQ$107))),0)+
IFERROR(SUMPRODUCT('6. Patients'!CD$10:CD$107,OFFSET('6. Patients'!$GH$9,1,MATCH($D80,'6. Patients'!$GI$9:$IF$9,0),ROWS('6. Patients'!DQ$10:DQ$107))),0)+
IFERROR(SUMPRODUCT('6. Patients'!CD$10:CD$107,OFFSET('6. Patients'!$IG$9,1,MATCH($D80,'6. Patients'!$IH$9:$JA$9,0),ROWS('6. Patients'!DQ$10:DQ$107))),0),
IFERROR(SUMPRODUCT('6. Patients'!CD$10:CD$107,OFFSET('6. Patients'!$JB$9,1,MATCH($D80,'6. Patients'!$JC$9:$KZ$9,0),ROWS('6. Patients'!DQ$10:DQ$107))),0)+
IFERROR(SUMPRODUCT('6. Patients'!CD$10:CD$107,OFFSET('6. Patients'!$LA$9,1,MATCH($D80,'6. Patients'!$LB$9:$LU$9,0),ROWS('6. Patients'!DQ$10:DQ$107))),0)+
IFERROR(SUMPRODUCT('6. Patients'!CD$10:CD$107,OFFSET('6. Patients'!$LV$9,1,MATCH($D80,'6. Patients'!$LW$9:$NT$9,0),ROWS('6. Patients'!DQ$10:DQ$107))),0)+
IFERROR(SUMPRODUCT('6. Patients'!CD$10:CD$107,OFFSET('6. Patients'!$NU$9,1,MATCH($D80,'6. Patients'!$NV$9:$OO$9,0),ROWS('6. Patients'!DQ$10:DQ$107))),0),
IFERROR(SUMPRODUCT('6. Patients'!CD$10:CD$107,OFFSET('6. Patients'!$OP$9,1,MATCH($D80,'6. Patients'!$OQ$9:$QN$9,0),ROWS('6. Patients'!DQ$10:DQ$107))),0)+
IFERROR(SUMPRODUCT('6. Patients'!CD$10:CD$107,OFFSET('6. Patients'!$QO$9,1,MATCH($D80,'6. Patients'!$QP$9:$RI$9,0),ROWS('6. Patients'!DQ$10:DQ$107))),0)+
IFERROR(SUMPRODUCT('6. Patients'!CD$10:CD$107,OFFSET('6. Patients'!$RJ$9,1,MATCH($D80,'6. Patients'!$RK$9:$TH$9,0),ROWS('6. Patients'!DQ$10:DQ$107))),0)+
IFERROR(SUMPRODUCT('6. Patients'!CD$10:CD$107,OFFSET('6. Patients'!$TI$9,1,MATCH($D80,'6. Patients'!$TJ$9:$UC$9,0),ROWS('6. Patients'!DQ$10:DQ$107))),0))+
IFERROR(VLOOKUP($D80,$H$116:$L$146,COLUMNS($H$115:$J$115)-1+K$7,0)*$E80*$F80*'1. General Inputs'!$J$25,0),0),0)</f>
        <v>0</v>
      </c>
      <c r="L80" s="775">
        <f ca="1">ROUNDUP(IFERROR($F80*$E80*CHOOSE(L$7,
IFERROR(SUMPRODUCT('6. Patients'!CE$10:CE$107,OFFSET('6. Patients'!$DN$9,1,MATCH($D80,'6. Patients'!$DO$9:$FL$9,0),ROWS('6. Patients'!DR$10:DR$107))),0)+
IFERROR(SUMPRODUCT('6. Patients'!CE$10:CE$107,OFFSET('6. Patients'!$FM$9,1,MATCH($D80,'6. Patients'!$FN$9:$GG$9,0),ROWS('6. Patients'!DR$10:DR$107))),0)+
IFERROR(SUMPRODUCT('6. Patients'!CE$10:CE$107,OFFSET('6. Patients'!$GH$9,1,MATCH($D80,'6. Patients'!$GI$9:$IF$9,0),ROWS('6. Patients'!DR$10:DR$107))),0)+
IFERROR(SUMPRODUCT('6. Patients'!CE$10:CE$107,OFFSET('6. Patients'!$IG$9,1,MATCH($D80,'6. Patients'!$IH$9:$JA$9,0),ROWS('6. Patients'!DR$10:DR$107))),0),
IFERROR(SUMPRODUCT('6. Patients'!CE$10:CE$107,OFFSET('6. Patients'!$JB$9,1,MATCH($D80,'6. Patients'!$JC$9:$KZ$9,0),ROWS('6. Patients'!DR$10:DR$107))),0)+
IFERROR(SUMPRODUCT('6. Patients'!CE$10:CE$107,OFFSET('6. Patients'!$LA$9,1,MATCH($D80,'6. Patients'!$LB$9:$LU$9,0),ROWS('6. Patients'!DR$10:DR$107))),0)+
IFERROR(SUMPRODUCT('6. Patients'!CE$10:CE$107,OFFSET('6. Patients'!$LV$9,1,MATCH($D80,'6. Patients'!$LW$9:$NT$9,0),ROWS('6. Patients'!DR$10:DR$107))),0)+
IFERROR(SUMPRODUCT('6. Patients'!CE$10:CE$107,OFFSET('6. Patients'!$NU$9,1,MATCH($D80,'6. Patients'!$NV$9:$OO$9,0),ROWS('6. Patients'!DR$10:DR$107))),0),
IFERROR(SUMPRODUCT('6. Patients'!CE$10:CE$107,OFFSET('6. Patients'!$OP$9,1,MATCH($D80,'6. Patients'!$OQ$9:$QN$9,0),ROWS('6. Patients'!DR$10:DR$107))),0)+
IFERROR(SUMPRODUCT('6. Patients'!CE$10:CE$107,OFFSET('6. Patients'!$QO$9,1,MATCH($D80,'6. Patients'!$QP$9:$RI$9,0),ROWS('6. Patients'!DR$10:DR$107))),0)+
IFERROR(SUMPRODUCT('6. Patients'!CE$10:CE$107,OFFSET('6. Patients'!$RJ$9,1,MATCH($D80,'6. Patients'!$RK$9:$TH$9,0),ROWS('6. Patients'!DR$10:DR$107))),0)+
IFERROR(SUMPRODUCT('6. Patients'!CE$10:CE$107,OFFSET('6. Patients'!$TI$9,1,MATCH($D80,'6. Patients'!$TJ$9:$UC$9,0),ROWS('6. Patients'!DR$10:DR$107))),0))+
IFERROR(VLOOKUP($D80,$H$116:$L$146,COLUMNS($H$115:$J$115)-1+L$7,0)*$E80*$F80*'1. General Inputs'!$J$25,0),0),0)</f>
        <v>0</v>
      </c>
      <c r="M80" s="775">
        <f ca="1">ROUNDUP(IFERROR($F80*$E80*CHOOSE(M$7,
IFERROR(SUMPRODUCT('6. Patients'!CF$10:CF$107,OFFSET('6. Patients'!$DN$9,1,MATCH($D80,'6. Patients'!$DO$9:$FL$9,0),ROWS('6. Patients'!DS$10:DS$107))),0)+
IFERROR(SUMPRODUCT('6. Patients'!CF$10:CF$107,OFFSET('6. Patients'!$FM$9,1,MATCH($D80,'6. Patients'!$FN$9:$GG$9,0),ROWS('6. Patients'!DS$10:DS$107))),0)+
IFERROR(SUMPRODUCT('6. Patients'!CF$10:CF$107,OFFSET('6. Patients'!$GH$9,1,MATCH($D80,'6. Patients'!$GI$9:$IF$9,0),ROWS('6. Patients'!DS$10:DS$107))),0)+
IFERROR(SUMPRODUCT('6. Patients'!CF$10:CF$107,OFFSET('6. Patients'!$IG$9,1,MATCH($D80,'6. Patients'!$IH$9:$JA$9,0),ROWS('6. Patients'!DS$10:DS$107))),0),
IFERROR(SUMPRODUCT('6. Patients'!CF$10:CF$107,OFFSET('6. Patients'!$JB$9,1,MATCH($D80,'6. Patients'!$JC$9:$KZ$9,0),ROWS('6. Patients'!DS$10:DS$107))),0)+
IFERROR(SUMPRODUCT('6. Patients'!CF$10:CF$107,OFFSET('6. Patients'!$LA$9,1,MATCH($D80,'6. Patients'!$LB$9:$LU$9,0),ROWS('6. Patients'!DS$10:DS$107))),0)+
IFERROR(SUMPRODUCT('6. Patients'!CF$10:CF$107,OFFSET('6. Patients'!$LV$9,1,MATCH($D80,'6. Patients'!$LW$9:$NT$9,0),ROWS('6. Patients'!DS$10:DS$107))),0)+
IFERROR(SUMPRODUCT('6. Patients'!CF$10:CF$107,OFFSET('6. Patients'!$NU$9,1,MATCH($D80,'6. Patients'!$NV$9:$OO$9,0),ROWS('6. Patients'!DS$10:DS$107))),0),
IFERROR(SUMPRODUCT('6. Patients'!CF$10:CF$107,OFFSET('6. Patients'!$OP$9,1,MATCH($D80,'6. Patients'!$OQ$9:$QN$9,0),ROWS('6. Patients'!DS$10:DS$107))),0)+
IFERROR(SUMPRODUCT('6. Patients'!CF$10:CF$107,OFFSET('6. Patients'!$QO$9,1,MATCH($D80,'6. Patients'!$QP$9:$RI$9,0),ROWS('6. Patients'!DS$10:DS$107))),0)+
IFERROR(SUMPRODUCT('6. Patients'!CF$10:CF$107,OFFSET('6. Patients'!$RJ$9,1,MATCH($D80,'6. Patients'!$RK$9:$TH$9,0),ROWS('6. Patients'!DS$10:DS$107))),0)+
IFERROR(SUMPRODUCT('6. Patients'!CF$10:CF$107,OFFSET('6. Patients'!$TI$9,1,MATCH($D80,'6. Patients'!$TJ$9:$UC$9,0),ROWS('6. Patients'!DS$10:DS$107))),0))+
IFERROR(VLOOKUP($D80,$H$116:$L$146,COLUMNS($H$115:$J$115)-1+M$7,0)*$E80*$F80*'1. General Inputs'!$J$25,0),0),0)</f>
        <v>0</v>
      </c>
      <c r="N80" s="775">
        <f ca="1">ROUNDUP(IFERROR($F80*$E80*CHOOSE(N$7,
IFERROR(SUMPRODUCT('6. Patients'!CG$10:CG$107,OFFSET('6. Patients'!$DN$9,1,MATCH($D80,'6. Patients'!$DO$9:$FL$9,0),ROWS('6. Patients'!DT$10:DT$107))),0)+
IFERROR(SUMPRODUCT('6. Patients'!CG$10:CG$107,OFFSET('6. Patients'!$FM$9,1,MATCH($D80,'6. Patients'!$FN$9:$GG$9,0),ROWS('6. Patients'!DT$10:DT$107))),0)+
IFERROR(SUMPRODUCT('6. Patients'!CG$10:CG$107,OFFSET('6. Patients'!$GH$9,1,MATCH($D80,'6. Patients'!$GI$9:$IF$9,0),ROWS('6. Patients'!DT$10:DT$107))),0)+
IFERROR(SUMPRODUCT('6. Patients'!CG$10:CG$107,OFFSET('6. Patients'!$IG$9,1,MATCH($D80,'6. Patients'!$IH$9:$JA$9,0),ROWS('6. Patients'!DT$10:DT$107))),0),
IFERROR(SUMPRODUCT('6. Patients'!CG$10:CG$107,OFFSET('6. Patients'!$JB$9,1,MATCH($D80,'6. Patients'!$JC$9:$KZ$9,0),ROWS('6. Patients'!DT$10:DT$107))),0)+
IFERROR(SUMPRODUCT('6. Patients'!CG$10:CG$107,OFFSET('6. Patients'!$LA$9,1,MATCH($D80,'6. Patients'!$LB$9:$LU$9,0),ROWS('6. Patients'!DT$10:DT$107))),0)+
IFERROR(SUMPRODUCT('6. Patients'!CG$10:CG$107,OFFSET('6. Patients'!$LV$9,1,MATCH($D80,'6. Patients'!$LW$9:$NT$9,0),ROWS('6. Patients'!DT$10:DT$107))),0)+
IFERROR(SUMPRODUCT('6. Patients'!CG$10:CG$107,OFFSET('6. Patients'!$NU$9,1,MATCH($D80,'6. Patients'!$NV$9:$OO$9,0),ROWS('6. Patients'!DT$10:DT$107))),0),
IFERROR(SUMPRODUCT('6. Patients'!CG$10:CG$107,OFFSET('6. Patients'!$OP$9,1,MATCH($D80,'6. Patients'!$OQ$9:$QN$9,0),ROWS('6. Patients'!DT$10:DT$107))),0)+
IFERROR(SUMPRODUCT('6. Patients'!CG$10:CG$107,OFFSET('6. Patients'!$QO$9,1,MATCH($D80,'6. Patients'!$QP$9:$RI$9,0),ROWS('6. Patients'!DT$10:DT$107))),0)+
IFERROR(SUMPRODUCT('6. Patients'!CG$10:CG$107,OFFSET('6. Patients'!$RJ$9,1,MATCH($D80,'6. Patients'!$RK$9:$TH$9,0),ROWS('6. Patients'!DT$10:DT$107))),0)+
IFERROR(SUMPRODUCT('6. Patients'!CG$10:CG$107,OFFSET('6. Patients'!$TI$9,1,MATCH($D80,'6. Patients'!$TJ$9:$UC$9,0),ROWS('6. Patients'!DT$10:DT$107))),0))+
IFERROR(VLOOKUP($D80,$H$116:$L$146,COLUMNS($H$115:$J$115)-1+N$7,0)*$E80*$F80*'1. General Inputs'!$J$25,0),0),0)</f>
        <v>0</v>
      </c>
      <c r="O80" s="775">
        <f ca="1">ROUNDUP(IFERROR($F80*$E80*CHOOSE(O$7,
IFERROR(SUMPRODUCT('6. Patients'!CH$10:CH$107,OFFSET('6. Patients'!$DN$9,1,MATCH($D80,'6. Patients'!$DO$9:$FL$9,0),ROWS('6. Patients'!DU$10:DU$107))),0)+
IFERROR(SUMPRODUCT('6. Patients'!CH$10:CH$107,OFFSET('6. Patients'!$FM$9,1,MATCH($D80,'6. Patients'!$FN$9:$GG$9,0),ROWS('6. Patients'!DU$10:DU$107))),0)+
IFERROR(SUMPRODUCT('6. Patients'!CH$10:CH$107,OFFSET('6. Patients'!$GH$9,1,MATCH($D80,'6. Patients'!$GI$9:$IF$9,0),ROWS('6. Patients'!DU$10:DU$107))),0)+
IFERROR(SUMPRODUCT('6. Patients'!CH$10:CH$107,OFFSET('6. Patients'!$IG$9,1,MATCH($D80,'6. Patients'!$IH$9:$JA$9,0),ROWS('6. Patients'!DU$10:DU$107))),0),
IFERROR(SUMPRODUCT('6. Patients'!CH$10:CH$107,OFFSET('6. Patients'!$JB$9,1,MATCH($D80,'6. Patients'!$JC$9:$KZ$9,0),ROWS('6. Patients'!DU$10:DU$107))),0)+
IFERROR(SUMPRODUCT('6. Patients'!CH$10:CH$107,OFFSET('6. Patients'!$LA$9,1,MATCH($D80,'6. Patients'!$LB$9:$LU$9,0),ROWS('6. Patients'!DU$10:DU$107))),0)+
IFERROR(SUMPRODUCT('6. Patients'!CH$10:CH$107,OFFSET('6. Patients'!$LV$9,1,MATCH($D80,'6. Patients'!$LW$9:$NT$9,0),ROWS('6. Patients'!DU$10:DU$107))),0)+
IFERROR(SUMPRODUCT('6. Patients'!CH$10:CH$107,OFFSET('6. Patients'!$NU$9,1,MATCH($D80,'6. Patients'!$NV$9:$OO$9,0),ROWS('6. Patients'!DU$10:DU$107))),0),
IFERROR(SUMPRODUCT('6. Patients'!CH$10:CH$107,OFFSET('6. Patients'!$OP$9,1,MATCH($D80,'6. Patients'!$OQ$9:$QN$9,0),ROWS('6. Patients'!DU$10:DU$107))),0)+
IFERROR(SUMPRODUCT('6. Patients'!CH$10:CH$107,OFFSET('6. Patients'!$QO$9,1,MATCH($D80,'6. Patients'!$QP$9:$RI$9,0),ROWS('6. Patients'!DU$10:DU$107))),0)+
IFERROR(SUMPRODUCT('6. Patients'!CH$10:CH$107,OFFSET('6. Patients'!$RJ$9,1,MATCH($D80,'6. Patients'!$RK$9:$TH$9,0),ROWS('6. Patients'!DU$10:DU$107))),0)+
IFERROR(SUMPRODUCT('6. Patients'!CH$10:CH$107,OFFSET('6. Patients'!$TI$9,1,MATCH($D80,'6. Patients'!$TJ$9:$UC$9,0),ROWS('6. Patients'!DU$10:DU$107))),0))+
IFERROR(VLOOKUP($D80,$H$116:$L$146,COLUMNS($H$115:$J$115)-1+O$7,0)*$E80*$F80*'1. General Inputs'!$J$25,0),0),0)</f>
        <v>0</v>
      </c>
      <c r="P80" s="775">
        <f ca="1">ROUNDUP(IFERROR($F80*$E80*CHOOSE(P$7,
IFERROR(SUMPRODUCT('6. Patients'!CI$10:CI$107,OFFSET('6. Patients'!$DN$9,1,MATCH($D80,'6. Patients'!$DO$9:$FL$9,0),ROWS('6. Patients'!DV$10:DV$107))),0)+
IFERROR(SUMPRODUCT('6. Patients'!CI$10:CI$107,OFFSET('6. Patients'!$FM$9,1,MATCH($D80,'6. Patients'!$FN$9:$GG$9,0),ROWS('6. Patients'!DV$10:DV$107))),0)+
IFERROR(SUMPRODUCT('6. Patients'!CI$10:CI$107,OFFSET('6. Patients'!$GH$9,1,MATCH($D80,'6. Patients'!$GI$9:$IF$9,0),ROWS('6. Patients'!DV$10:DV$107))),0)+
IFERROR(SUMPRODUCT('6. Patients'!CI$10:CI$107,OFFSET('6. Patients'!$IG$9,1,MATCH($D80,'6. Patients'!$IH$9:$JA$9,0),ROWS('6. Patients'!DV$10:DV$107))),0),
IFERROR(SUMPRODUCT('6. Patients'!CI$10:CI$107,OFFSET('6. Patients'!$JB$9,1,MATCH($D80,'6. Patients'!$JC$9:$KZ$9,0),ROWS('6. Patients'!DV$10:DV$107))),0)+
IFERROR(SUMPRODUCT('6. Patients'!CI$10:CI$107,OFFSET('6. Patients'!$LA$9,1,MATCH($D80,'6. Patients'!$LB$9:$LU$9,0),ROWS('6. Patients'!DV$10:DV$107))),0)+
IFERROR(SUMPRODUCT('6. Patients'!CI$10:CI$107,OFFSET('6. Patients'!$LV$9,1,MATCH($D80,'6. Patients'!$LW$9:$NT$9,0),ROWS('6. Patients'!DV$10:DV$107))),0)+
IFERROR(SUMPRODUCT('6. Patients'!CI$10:CI$107,OFFSET('6. Patients'!$NU$9,1,MATCH($D80,'6. Patients'!$NV$9:$OO$9,0),ROWS('6. Patients'!DV$10:DV$107))),0),
IFERROR(SUMPRODUCT('6. Patients'!CI$10:CI$107,OFFSET('6. Patients'!$OP$9,1,MATCH($D80,'6. Patients'!$OQ$9:$QN$9,0),ROWS('6. Patients'!DV$10:DV$107))),0)+
IFERROR(SUMPRODUCT('6. Patients'!CI$10:CI$107,OFFSET('6. Patients'!$QO$9,1,MATCH($D80,'6. Patients'!$QP$9:$RI$9,0),ROWS('6. Patients'!DV$10:DV$107))),0)+
IFERROR(SUMPRODUCT('6. Patients'!CI$10:CI$107,OFFSET('6. Patients'!$RJ$9,1,MATCH($D80,'6. Patients'!$RK$9:$TH$9,0),ROWS('6. Patients'!DV$10:DV$107))),0)+
IFERROR(SUMPRODUCT('6. Patients'!CI$10:CI$107,OFFSET('6. Patients'!$TI$9,1,MATCH($D80,'6. Patients'!$TJ$9:$UC$9,0),ROWS('6. Patients'!DV$10:DV$107))),0))+
IFERROR(VLOOKUP($D80,$H$116:$L$146,COLUMNS($H$115:$J$115)-1+P$7,0)*$E80*$F80*'1. General Inputs'!$J$25,0),0),0)</f>
        <v>0</v>
      </c>
      <c r="Q80" s="775">
        <f ca="1">ROUNDUP(IFERROR($F80*$E80*CHOOSE(Q$7,
IFERROR(SUMPRODUCT('6. Patients'!CJ$10:CJ$107,OFFSET('6. Patients'!$DN$9,1,MATCH($D80,'6. Patients'!$DO$9:$FL$9,0),ROWS('6. Patients'!DW$10:DW$107))),0)+
IFERROR(SUMPRODUCT('6. Patients'!CJ$10:CJ$107,OFFSET('6. Patients'!$FM$9,1,MATCH($D80,'6. Patients'!$FN$9:$GG$9,0),ROWS('6. Patients'!DW$10:DW$107))),0)+
IFERROR(SUMPRODUCT('6. Patients'!CJ$10:CJ$107,OFFSET('6. Patients'!$GH$9,1,MATCH($D80,'6. Patients'!$GI$9:$IF$9,0),ROWS('6. Patients'!DW$10:DW$107))),0)+
IFERROR(SUMPRODUCT('6. Patients'!CJ$10:CJ$107,OFFSET('6. Patients'!$IG$9,1,MATCH($D80,'6. Patients'!$IH$9:$JA$9,0),ROWS('6. Patients'!DW$10:DW$107))),0),
IFERROR(SUMPRODUCT('6. Patients'!CJ$10:CJ$107,OFFSET('6. Patients'!$JB$9,1,MATCH($D80,'6. Patients'!$JC$9:$KZ$9,0),ROWS('6. Patients'!DW$10:DW$107))),0)+
IFERROR(SUMPRODUCT('6. Patients'!CJ$10:CJ$107,OFFSET('6. Patients'!$LA$9,1,MATCH($D80,'6. Patients'!$LB$9:$LU$9,0),ROWS('6. Patients'!DW$10:DW$107))),0)+
IFERROR(SUMPRODUCT('6. Patients'!CJ$10:CJ$107,OFFSET('6. Patients'!$LV$9,1,MATCH($D80,'6. Patients'!$LW$9:$NT$9,0),ROWS('6. Patients'!DW$10:DW$107))),0)+
IFERROR(SUMPRODUCT('6. Patients'!CJ$10:CJ$107,OFFSET('6. Patients'!$NU$9,1,MATCH($D80,'6. Patients'!$NV$9:$OO$9,0),ROWS('6. Patients'!DW$10:DW$107))),0),
IFERROR(SUMPRODUCT('6. Patients'!CJ$10:CJ$107,OFFSET('6. Patients'!$OP$9,1,MATCH($D80,'6. Patients'!$OQ$9:$QN$9,0),ROWS('6. Patients'!DW$10:DW$107))),0)+
IFERROR(SUMPRODUCT('6. Patients'!CJ$10:CJ$107,OFFSET('6. Patients'!$QO$9,1,MATCH($D80,'6. Patients'!$QP$9:$RI$9,0),ROWS('6. Patients'!DW$10:DW$107))),0)+
IFERROR(SUMPRODUCT('6. Patients'!CJ$10:CJ$107,OFFSET('6. Patients'!$RJ$9,1,MATCH($D80,'6. Patients'!$RK$9:$TH$9,0),ROWS('6. Patients'!DW$10:DW$107))),0)+
IFERROR(SUMPRODUCT('6. Patients'!CJ$10:CJ$107,OFFSET('6. Patients'!$TI$9,1,MATCH($D80,'6. Patients'!$TJ$9:$UC$9,0),ROWS('6. Patients'!DW$10:DW$107))),0))+
IFERROR(VLOOKUP($D80,$H$116:$L$146,COLUMNS($H$115:$J$115)-1+Q$7,0)*$E80*$F80*'1. General Inputs'!$J$25,0),0),0)</f>
        <v>0</v>
      </c>
      <c r="R80" s="775">
        <f ca="1">ROUNDUP(IFERROR($F80*$E80*CHOOSE(R$7,
IFERROR(SUMPRODUCT('6. Patients'!CK$10:CK$107,OFFSET('6. Patients'!$DN$9,1,MATCH($D80,'6. Patients'!$DO$9:$FL$9,0),ROWS('6. Patients'!DX$10:DX$107))),0)+
IFERROR(SUMPRODUCT('6. Patients'!CK$10:CK$107,OFFSET('6. Patients'!$FM$9,1,MATCH($D80,'6. Patients'!$FN$9:$GG$9,0),ROWS('6. Patients'!DX$10:DX$107))),0)+
IFERROR(SUMPRODUCT('6. Patients'!CK$10:CK$107,OFFSET('6. Patients'!$GH$9,1,MATCH($D80,'6. Patients'!$GI$9:$IF$9,0),ROWS('6. Patients'!DX$10:DX$107))),0)+
IFERROR(SUMPRODUCT('6. Patients'!CK$10:CK$107,OFFSET('6. Patients'!$IG$9,1,MATCH($D80,'6. Patients'!$IH$9:$JA$9,0),ROWS('6. Patients'!DX$10:DX$107))),0),
IFERROR(SUMPRODUCT('6. Patients'!CK$10:CK$107,OFFSET('6. Patients'!$JB$9,1,MATCH($D80,'6. Patients'!$JC$9:$KZ$9,0),ROWS('6. Patients'!DX$10:DX$107))),0)+
IFERROR(SUMPRODUCT('6. Patients'!CK$10:CK$107,OFFSET('6. Patients'!$LA$9,1,MATCH($D80,'6. Patients'!$LB$9:$LU$9,0),ROWS('6. Patients'!DX$10:DX$107))),0)+
IFERROR(SUMPRODUCT('6. Patients'!CK$10:CK$107,OFFSET('6. Patients'!$LV$9,1,MATCH($D80,'6. Patients'!$LW$9:$NT$9,0),ROWS('6. Patients'!DX$10:DX$107))),0)+
IFERROR(SUMPRODUCT('6. Patients'!CK$10:CK$107,OFFSET('6. Patients'!$NU$9,1,MATCH($D80,'6. Patients'!$NV$9:$OO$9,0),ROWS('6. Patients'!DX$10:DX$107))),0),
IFERROR(SUMPRODUCT('6. Patients'!CK$10:CK$107,OFFSET('6. Patients'!$OP$9,1,MATCH($D80,'6. Patients'!$OQ$9:$QN$9,0),ROWS('6. Patients'!DX$10:DX$107))),0)+
IFERROR(SUMPRODUCT('6. Patients'!CK$10:CK$107,OFFSET('6. Patients'!$QO$9,1,MATCH($D80,'6. Patients'!$QP$9:$RI$9,0),ROWS('6. Patients'!DX$10:DX$107))),0)+
IFERROR(SUMPRODUCT('6. Patients'!CK$10:CK$107,OFFSET('6. Patients'!$RJ$9,1,MATCH($D80,'6. Patients'!$RK$9:$TH$9,0),ROWS('6. Patients'!DX$10:DX$107))),0)+
IFERROR(SUMPRODUCT('6. Patients'!CK$10:CK$107,OFFSET('6. Patients'!$TI$9,1,MATCH($D80,'6. Patients'!$TJ$9:$UC$9,0),ROWS('6. Patients'!DX$10:DX$107))),0))+
IFERROR(VLOOKUP($D80,$H$116:$L$146,COLUMNS($H$115:$J$115)-1+R$7,0)*$E80*$F80*'1. General Inputs'!$J$25,0),0),0)</f>
        <v>0</v>
      </c>
      <c r="S80" s="775">
        <f ca="1">ROUNDUP(IFERROR($F80*$E80*CHOOSE(S$7,
IFERROR(SUMPRODUCT('6. Patients'!CL$10:CL$107,OFFSET('6. Patients'!$DN$9,1,MATCH($D80,'6. Patients'!$DO$9:$FL$9,0),ROWS('6. Patients'!DY$10:DY$107))),0)+
IFERROR(SUMPRODUCT('6. Patients'!CL$10:CL$107,OFFSET('6. Patients'!$FM$9,1,MATCH($D80,'6. Patients'!$FN$9:$GG$9,0),ROWS('6. Patients'!DY$10:DY$107))),0)+
IFERROR(SUMPRODUCT('6. Patients'!CL$10:CL$107,OFFSET('6. Patients'!$GH$9,1,MATCH($D80,'6. Patients'!$GI$9:$IF$9,0),ROWS('6. Patients'!DY$10:DY$107))),0)+
IFERROR(SUMPRODUCT('6. Patients'!CL$10:CL$107,OFFSET('6. Patients'!$IG$9,1,MATCH($D80,'6. Patients'!$IH$9:$JA$9,0),ROWS('6. Patients'!DY$10:DY$107))),0),
IFERROR(SUMPRODUCT('6. Patients'!CL$10:CL$107,OFFSET('6. Patients'!$JB$9,1,MATCH($D80,'6. Patients'!$JC$9:$KZ$9,0),ROWS('6. Patients'!DY$10:DY$107))),0)+
IFERROR(SUMPRODUCT('6. Patients'!CL$10:CL$107,OFFSET('6. Patients'!$LA$9,1,MATCH($D80,'6. Patients'!$LB$9:$LU$9,0),ROWS('6. Patients'!DY$10:DY$107))),0)+
IFERROR(SUMPRODUCT('6. Patients'!CL$10:CL$107,OFFSET('6. Patients'!$LV$9,1,MATCH($D80,'6. Patients'!$LW$9:$NT$9,0),ROWS('6. Patients'!DY$10:DY$107))),0)+
IFERROR(SUMPRODUCT('6. Patients'!CL$10:CL$107,OFFSET('6. Patients'!$NU$9,1,MATCH($D80,'6. Patients'!$NV$9:$OO$9,0),ROWS('6. Patients'!DY$10:DY$107))),0),
IFERROR(SUMPRODUCT('6. Patients'!CL$10:CL$107,OFFSET('6. Patients'!$OP$9,1,MATCH($D80,'6. Patients'!$OQ$9:$QN$9,0),ROWS('6. Patients'!DY$10:DY$107))),0)+
IFERROR(SUMPRODUCT('6. Patients'!CL$10:CL$107,OFFSET('6. Patients'!$QO$9,1,MATCH($D80,'6. Patients'!$QP$9:$RI$9,0),ROWS('6. Patients'!DY$10:DY$107))),0)+
IFERROR(SUMPRODUCT('6. Patients'!CL$10:CL$107,OFFSET('6. Patients'!$RJ$9,1,MATCH($D80,'6. Patients'!$RK$9:$TH$9,0),ROWS('6. Patients'!DY$10:DY$107))),0)+
IFERROR(SUMPRODUCT('6. Patients'!CL$10:CL$107,OFFSET('6. Patients'!$TI$9,1,MATCH($D80,'6. Patients'!$TJ$9:$UC$9,0),ROWS('6. Patients'!DY$10:DY$107))),0))+
IFERROR(VLOOKUP($D80,$H$116:$L$146,COLUMNS($H$115:$J$115)-1+S$7,0)*$E80*$F80*'1. General Inputs'!$J$25,0),0),0)</f>
        <v>0</v>
      </c>
      <c r="T80" s="775">
        <f ca="1">ROUNDUP(IFERROR($F80*$E80*CHOOSE(T$7,
IFERROR(SUMPRODUCT('6. Patients'!CM$10:CM$107,OFFSET('6. Patients'!$DN$9,1,MATCH($D80,'6. Patients'!$DO$9:$FL$9,0),ROWS('6. Patients'!DZ$10:DZ$107))),0)+
IFERROR(SUMPRODUCT('6. Patients'!CM$10:CM$107,OFFSET('6. Patients'!$FM$9,1,MATCH($D80,'6. Patients'!$FN$9:$GG$9,0),ROWS('6. Patients'!DZ$10:DZ$107))),0)+
IFERROR(SUMPRODUCT('6. Patients'!CM$10:CM$107,OFFSET('6. Patients'!$GH$9,1,MATCH($D80,'6. Patients'!$GI$9:$IF$9,0),ROWS('6. Patients'!DZ$10:DZ$107))),0)+
IFERROR(SUMPRODUCT('6. Patients'!CM$10:CM$107,OFFSET('6. Patients'!$IG$9,1,MATCH($D80,'6. Patients'!$IH$9:$JA$9,0),ROWS('6. Patients'!DZ$10:DZ$107))),0),
IFERROR(SUMPRODUCT('6. Patients'!CM$10:CM$107,OFFSET('6. Patients'!$JB$9,1,MATCH($D80,'6. Patients'!$JC$9:$KZ$9,0),ROWS('6. Patients'!DZ$10:DZ$107))),0)+
IFERROR(SUMPRODUCT('6. Patients'!CM$10:CM$107,OFFSET('6. Patients'!$LA$9,1,MATCH($D80,'6. Patients'!$LB$9:$LU$9,0),ROWS('6. Patients'!DZ$10:DZ$107))),0)+
IFERROR(SUMPRODUCT('6. Patients'!CM$10:CM$107,OFFSET('6. Patients'!$LV$9,1,MATCH($D80,'6. Patients'!$LW$9:$NT$9,0),ROWS('6. Patients'!DZ$10:DZ$107))),0)+
IFERROR(SUMPRODUCT('6. Patients'!CM$10:CM$107,OFFSET('6. Patients'!$NU$9,1,MATCH($D80,'6. Patients'!$NV$9:$OO$9,0),ROWS('6. Patients'!DZ$10:DZ$107))),0),
IFERROR(SUMPRODUCT('6. Patients'!CM$10:CM$107,OFFSET('6. Patients'!$OP$9,1,MATCH($D80,'6. Patients'!$OQ$9:$QN$9,0),ROWS('6. Patients'!DZ$10:DZ$107))),0)+
IFERROR(SUMPRODUCT('6. Patients'!CM$10:CM$107,OFFSET('6. Patients'!$QO$9,1,MATCH($D80,'6. Patients'!$QP$9:$RI$9,0),ROWS('6. Patients'!DZ$10:DZ$107))),0)+
IFERROR(SUMPRODUCT('6. Patients'!CM$10:CM$107,OFFSET('6. Patients'!$RJ$9,1,MATCH($D80,'6. Patients'!$RK$9:$TH$9,0),ROWS('6. Patients'!DZ$10:DZ$107))),0)+
IFERROR(SUMPRODUCT('6. Patients'!CM$10:CM$107,OFFSET('6. Patients'!$TI$9,1,MATCH($D80,'6. Patients'!$TJ$9:$UC$9,0),ROWS('6. Patients'!DZ$10:DZ$107))),0))+
IFERROR(VLOOKUP($D80,$H$116:$L$146,COLUMNS($H$115:$J$115)-1+T$7,0)*$E80*$F80*'1. General Inputs'!$J$25,0),0),0)</f>
        <v>0</v>
      </c>
      <c r="U80" s="775">
        <f ca="1">ROUNDUP(IFERROR($F80*$E80*CHOOSE(U$7,
IFERROR(SUMPRODUCT('6. Patients'!CN$10:CN$107,OFFSET('6. Patients'!$DN$9,1,MATCH($D80,'6. Patients'!$DO$9:$FL$9,0),ROWS('6. Patients'!EA$10:EA$107))),0)+
IFERROR(SUMPRODUCT('6. Patients'!CN$10:CN$107,OFFSET('6. Patients'!$FM$9,1,MATCH($D80,'6. Patients'!$FN$9:$GG$9,0),ROWS('6. Patients'!EA$10:EA$107))),0)+
IFERROR(SUMPRODUCT('6. Patients'!CN$10:CN$107,OFFSET('6. Patients'!$GH$9,1,MATCH($D80,'6. Patients'!$GI$9:$IF$9,0),ROWS('6. Patients'!EA$10:EA$107))),0)+
IFERROR(SUMPRODUCT('6. Patients'!CN$10:CN$107,OFFSET('6. Patients'!$IG$9,1,MATCH($D80,'6. Patients'!$IH$9:$JA$9,0),ROWS('6. Patients'!EA$10:EA$107))),0),
IFERROR(SUMPRODUCT('6. Patients'!CN$10:CN$107,OFFSET('6. Patients'!$JB$9,1,MATCH($D80,'6. Patients'!$JC$9:$KZ$9,0),ROWS('6. Patients'!EA$10:EA$107))),0)+
IFERROR(SUMPRODUCT('6. Patients'!CN$10:CN$107,OFFSET('6. Patients'!$LA$9,1,MATCH($D80,'6. Patients'!$LB$9:$LU$9,0),ROWS('6. Patients'!EA$10:EA$107))),0)+
IFERROR(SUMPRODUCT('6. Patients'!CN$10:CN$107,OFFSET('6. Patients'!$LV$9,1,MATCH($D80,'6. Patients'!$LW$9:$NT$9,0),ROWS('6. Patients'!EA$10:EA$107))),0)+
IFERROR(SUMPRODUCT('6. Patients'!CN$10:CN$107,OFFSET('6. Patients'!$NU$9,1,MATCH($D80,'6. Patients'!$NV$9:$OO$9,0),ROWS('6. Patients'!EA$10:EA$107))),0),
IFERROR(SUMPRODUCT('6. Patients'!CN$10:CN$107,OFFSET('6. Patients'!$OP$9,1,MATCH($D80,'6. Patients'!$OQ$9:$QN$9,0),ROWS('6. Patients'!EA$10:EA$107))),0)+
IFERROR(SUMPRODUCT('6. Patients'!CN$10:CN$107,OFFSET('6. Patients'!$QO$9,1,MATCH($D80,'6. Patients'!$QP$9:$RI$9,0),ROWS('6. Patients'!EA$10:EA$107))),0)+
IFERROR(SUMPRODUCT('6. Patients'!CN$10:CN$107,OFFSET('6. Patients'!$RJ$9,1,MATCH($D80,'6. Patients'!$RK$9:$TH$9,0),ROWS('6. Patients'!EA$10:EA$107))),0)+
IFERROR(SUMPRODUCT('6. Patients'!CN$10:CN$107,OFFSET('6. Patients'!$TI$9,1,MATCH($D80,'6. Patients'!$TJ$9:$UC$9,0),ROWS('6. Patients'!EA$10:EA$107))),0))+
IFERROR(VLOOKUP($D80,$H$116:$L$146,COLUMNS($H$115:$J$115)-1+U$7,0)*$E80*$F80*'1. General Inputs'!$J$25,0),0),0)</f>
        <v>0</v>
      </c>
      <c r="V80" s="775">
        <f ca="1">ROUNDUP(IFERROR($F80*$E80*CHOOSE(V$7,
IFERROR(SUMPRODUCT('6. Patients'!CO$10:CO$107,OFFSET('6. Patients'!$DN$9,1,MATCH($D80,'6. Patients'!$DO$9:$FL$9,0),ROWS('6. Patients'!EB$10:EB$107))),0)+
IFERROR(SUMPRODUCT('6. Patients'!CO$10:CO$107,OFFSET('6. Patients'!$FM$9,1,MATCH($D80,'6. Patients'!$FN$9:$GG$9,0),ROWS('6. Patients'!EB$10:EB$107))),0)+
IFERROR(SUMPRODUCT('6. Patients'!CO$10:CO$107,OFFSET('6. Patients'!$GH$9,1,MATCH($D80,'6. Patients'!$GI$9:$IF$9,0),ROWS('6. Patients'!EB$10:EB$107))),0)+
IFERROR(SUMPRODUCT('6. Patients'!CO$10:CO$107,OFFSET('6. Patients'!$IG$9,1,MATCH($D80,'6. Patients'!$IH$9:$JA$9,0),ROWS('6. Patients'!EB$10:EB$107))),0),
IFERROR(SUMPRODUCT('6. Patients'!CO$10:CO$107,OFFSET('6. Patients'!$JB$9,1,MATCH($D80,'6. Patients'!$JC$9:$KZ$9,0),ROWS('6. Patients'!EB$10:EB$107))),0)+
IFERROR(SUMPRODUCT('6. Patients'!CO$10:CO$107,OFFSET('6. Patients'!$LA$9,1,MATCH($D80,'6. Patients'!$LB$9:$LU$9,0),ROWS('6. Patients'!EB$10:EB$107))),0)+
IFERROR(SUMPRODUCT('6. Patients'!CO$10:CO$107,OFFSET('6. Patients'!$LV$9,1,MATCH($D80,'6. Patients'!$LW$9:$NT$9,0),ROWS('6. Patients'!EB$10:EB$107))),0)+
IFERROR(SUMPRODUCT('6. Patients'!CO$10:CO$107,OFFSET('6. Patients'!$NU$9,1,MATCH($D80,'6. Patients'!$NV$9:$OO$9,0),ROWS('6. Patients'!EB$10:EB$107))),0),
IFERROR(SUMPRODUCT('6. Patients'!CO$10:CO$107,OFFSET('6. Patients'!$OP$9,1,MATCH($D80,'6. Patients'!$OQ$9:$QN$9,0),ROWS('6. Patients'!EB$10:EB$107))),0)+
IFERROR(SUMPRODUCT('6. Patients'!CO$10:CO$107,OFFSET('6. Patients'!$QO$9,1,MATCH($D80,'6. Patients'!$QP$9:$RI$9,0),ROWS('6. Patients'!EB$10:EB$107))),0)+
IFERROR(SUMPRODUCT('6. Patients'!CO$10:CO$107,OFFSET('6. Patients'!$RJ$9,1,MATCH($D80,'6. Patients'!$RK$9:$TH$9,0),ROWS('6. Patients'!EB$10:EB$107))),0)+
IFERROR(SUMPRODUCT('6. Patients'!CO$10:CO$107,OFFSET('6. Patients'!$TI$9,1,MATCH($D80,'6. Patients'!$TJ$9:$UC$9,0),ROWS('6. Patients'!EB$10:EB$107))),0))+
IFERROR(VLOOKUP($D80,$H$116:$L$146,COLUMNS($H$115:$J$115)-1+V$7,0)*$E80*$F80*'1. General Inputs'!$J$25,0),0),0)</f>
        <v>0</v>
      </c>
      <c r="W80" s="775">
        <f ca="1">ROUNDUP(IFERROR($F80*$E80*CHOOSE(W$7,
IFERROR(SUMPRODUCT('6. Patients'!CP$10:CP$107,OFFSET('6. Patients'!$DN$9,1,MATCH($D80,'6. Patients'!$DO$9:$FL$9,0),ROWS('6. Patients'!EC$10:EC$107))),0)+
IFERROR(SUMPRODUCT('6. Patients'!CP$10:CP$107,OFFSET('6. Patients'!$FM$9,1,MATCH($D80,'6. Patients'!$FN$9:$GG$9,0),ROWS('6. Patients'!EC$10:EC$107))),0)+
IFERROR(SUMPRODUCT('6. Patients'!CP$10:CP$107,OFFSET('6. Patients'!$GH$9,1,MATCH($D80,'6. Patients'!$GI$9:$IF$9,0),ROWS('6. Patients'!EC$10:EC$107))),0)+
IFERROR(SUMPRODUCT('6. Patients'!CP$10:CP$107,OFFSET('6. Patients'!$IG$9,1,MATCH($D80,'6. Patients'!$IH$9:$JA$9,0),ROWS('6. Patients'!EC$10:EC$107))),0),
IFERROR(SUMPRODUCT('6. Patients'!CP$10:CP$107,OFFSET('6. Patients'!$JB$9,1,MATCH($D80,'6. Patients'!$JC$9:$KZ$9,0),ROWS('6. Patients'!EC$10:EC$107))),0)+
IFERROR(SUMPRODUCT('6. Patients'!CP$10:CP$107,OFFSET('6. Patients'!$LA$9,1,MATCH($D80,'6. Patients'!$LB$9:$LU$9,0),ROWS('6. Patients'!EC$10:EC$107))),0)+
IFERROR(SUMPRODUCT('6. Patients'!CP$10:CP$107,OFFSET('6. Patients'!$LV$9,1,MATCH($D80,'6. Patients'!$LW$9:$NT$9,0),ROWS('6. Patients'!EC$10:EC$107))),0)+
IFERROR(SUMPRODUCT('6. Patients'!CP$10:CP$107,OFFSET('6. Patients'!$NU$9,1,MATCH($D80,'6. Patients'!$NV$9:$OO$9,0),ROWS('6. Patients'!EC$10:EC$107))),0),
IFERROR(SUMPRODUCT('6. Patients'!CP$10:CP$107,OFFSET('6. Patients'!$OP$9,1,MATCH($D80,'6. Patients'!$OQ$9:$QN$9,0),ROWS('6. Patients'!EC$10:EC$107))),0)+
IFERROR(SUMPRODUCT('6. Patients'!CP$10:CP$107,OFFSET('6. Patients'!$QO$9,1,MATCH($D80,'6. Patients'!$QP$9:$RI$9,0),ROWS('6. Patients'!EC$10:EC$107))),0)+
IFERROR(SUMPRODUCT('6. Patients'!CP$10:CP$107,OFFSET('6. Patients'!$RJ$9,1,MATCH($D80,'6. Patients'!$RK$9:$TH$9,0),ROWS('6. Patients'!EC$10:EC$107))),0)+
IFERROR(SUMPRODUCT('6. Patients'!CP$10:CP$107,OFFSET('6. Patients'!$TI$9,1,MATCH($D80,'6. Patients'!$TJ$9:$UC$9,0),ROWS('6. Patients'!EC$10:EC$107))),0))+
IFERROR(VLOOKUP($D80,$H$116:$L$146,COLUMNS($H$115:$J$115)-1+W$7,0)*$E80*$F80*'1. General Inputs'!$J$25,0),0),0)</f>
        <v>0</v>
      </c>
      <c r="X80" s="775">
        <f ca="1">ROUNDUP(IFERROR($F80*$E80*CHOOSE(X$7,
IFERROR(SUMPRODUCT('6. Patients'!CQ$10:CQ$107,OFFSET('6. Patients'!$DN$9,1,MATCH($D80,'6. Patients'!$DO$9:$FL$9,0),ROWS('6. Patients'!ED$10:ED$107))),0)+
IFERROR(SUMPRODUCT('6. Patients'!CQ$10:CQ$107,OFFSET('6. Patients'!$FM$9,1,MATCH($D80,'6. Patients'!$FN$9:$GG$9,0),ROWS('6. Patients'!ED$10:ED$107))),0)+
IFERROR(SUMPRODUCT('6. Patients'!CQ$10:CQ$107,OFFSET('6. Patients'!$GH$9,1,MATCH($D80,'6. Patients'!$GI$9:$IF$9,0),ROWS('6. Patients'!ED$10:ED$107))),0)+
IFERROR(SUMPRODUCT('6. Patients'!CQ$10:CQ$107,OFFSET('6. Patients'!$IG$9,1,MATCH($D80,'6. Patients'!$IH$9:$JA$9,0),ROWS('6. Patients'!ED$10:ED$107))),0),
IFERROR(SUMPRODUCT('6. Patients'!CQ$10:CQ$107,OFFSET('6. Patients'!$JB$9,1,MATCH($D80,'6. Patients'!$JC$9:$KZ$9,0),ROWS('6. Patients'!ED$10:ED$107))),0)+
IFERROR(SUMPRODUCT('6. Patients'!CQ$10:CQ$107,OFFSET('6. Patients'!$LA$9,1,MATCH($D80,'6. Patients'!$LB$9:$LU$9,0),ROWS('6. Patients'!ED$10:ED$107))),0)+
IFERROR(SUMPRODUCT('6. Patients'!CQ$10:CQ$107,OFFSET('6. Patients'!$LV$9,1,MATCH($D80,'6. Patients'!$LW$9:$NT$9,0),ROWS('6. Patients'!ED$10:ED$107))),0)+
IFERROR(SUMPRODUCT('6. Patients'!CQ$10:CQ$107,OFFSET('6. Patients'!$NU$9,1,MATCH($D80,'6. Patients'!$NV$9:$OO$9,0),ROWS('6. Patients'!ED$10:ED$107))),0),
IFERROR(SUMPRODUCT('6. Patients'!CQ$10:CQ$107,OFFSET('6. Patients'!$OP$9,1,MATCH($D80,'6. Patients'!$OQ$9:$QN$9,0),ROWS('6. Patients'!ED$10:ED$107))),0)+
IFERROR(SUMPRODUCT('6. Patients'!CQ$10:CQ$107,OFFSET('6. Patients'!$QO$9,1,MATCH($D80,'6. Patients'!$QP$9:$RI$9,0),ROWS('6. Patients'!ED$10:ED$107))),0)+
IFERROR(SUMPRODUCT('6. Patients'!CQ$10:CQ$107,OFFSET('6. Patients'!$RJ$9,1,MATCH($D80,'6. Patients'!$RK$9:$TH$9,0),ROWS('6. Patients'!ED$10:ED$107))),0)+
IFERROR(SUMPRODUCT('6. Patients'!CQ$10:CQ$107,OFFSET('6. Patients'!$TI$9,1,MATCH($D80,'6. Patients'!$TJ$9:$UC$9,0),ROWS('6. Patients'!ED$10:ED$107))),0))+
IFERROR(VLOOKUP($D80,$H$116:$L$146,COLUMNS($H$115:$J$115)-1+X$7,0)*$E80*$F80*'1. General Inputs'!$J$25,0),0),0)</f>
        <v>0</v>
      </c>
      <c r="Y80" s="775">
        <f ca="1">ROUNDUP(IFERROR($F80*$E80*CHOOSE(Y$7,
IFERROR(SUMPRODUCT('6. Patients'!CR$10:CR$107,OFFSET('6. Patients'!$DN$9,1,MATCH($D80,'6. Patients'!$DO$9:$FL$9,0),ROWS('6. Patients'!EE$10:EE$107))),0)+
IFERROR(SUMPRODUCT('6. Patients'!CR$10:CR$107,OFFSET('6. Patients'!$FM$9,1,MATCH($D80,'6. Patients'!$FN$9:$GG$9,0),ROWS('6. Patients'!EE$10:EE$107))),0)+
IFERROR(SUMPRODUCT('6. Patients'!CR$10:CR$107,OFFSET('6. Patients'!$GH$9,1,MATCH($D80,'6. Patients'!$GI$9:$IF$9,0),ROWS('6. Patients'!EE$10:EE$107))),0)+
IFERROR(SUMPRODUCT('6. Patients'!CR$10:CR$107,OFFSET('6. Patients'!$IG$9,1,MATCH($D80,'6. Patients'!$IH$9:$JA$9,0),ROWS('6. Patients'!EE$10:EE$107))),0),
IFERROR(SUMPRODUCT('6. Patients'!CR$10:CR$107,OFFSET('6. Patients'!$JB$9,1,MATCH($D80,'6. Patients'!$JC$9:$KZ$9,0),ROWS('6. Patients'!EE$10:EE$107))),0)+
IFERROR(SUMPRODUCT('6. Patients'!CR$10:CR$107,OFFSET('6. Patients'!$LA$9,1,MATCH($D80,'6. Patients'!$LB$9:$LU$9,0),ROWS('6. Patients'!EE$10:EE$107))),0)+
IFERROR(SUMPRODUCT('6. Patients'!CR$10:CR$107,OFFSET('6. Patients'!$LV$9,1,MATCH($D80,'6. Patients'!$LW$9:$NT$9,0),ROWS('6. Patients'!EE$10:EE$107))),0)+
IFERROR(SUMPRODUCT('6. Patients'!CR$10:CR$107,OFFSET('6. Patients'!$NU$9,1,MATCH($D80,'6. Patients'!$NV$9:$OO$9,0),ROWS('6. Patients'!EE$10:EE$107))),0),
IFERROR(SUMPRODUCT('6. Patients'!CR$10:CR$107,OFFSET('6. Patients'!$OP$9,1,MATCH($D80,'6. Patients'!$OQ$9:$QN$9,0),ROWS('6. Patients'!EE$10:EE$107))),0)+
IFERROR(SUMPRODUCT('6. Patients'!CR$10:CR$107,OFFSET('6. Patients'!$QO$9,1,MATCH($D80,'6. Patients'!$QP$9:$RI$9,0),ROWS('6. Patients'!EE$10:EE$107))),0)+
IFERROR(SUMPRODUCT('6. Patients'!CR$10:CR$107,OFFSET('6. Patients'!$RJ$9,1,MATCH($D80,'6. Patients'!$RK$9:$TH$9,0),ROWS('6. Patients'!EE$10:EE$107))),0)+
IFERROR(SUMPRODUCT('6. Patients'!CR$10:CR$107,OFFSET('6. Patients'!$TI$9,1,MATCH($D80,'6. Patients'!$TJ$9:$UC$9,0),ROWS('6. Patients'!EE$10:EE$107))),0))+
IFERROR(VLOOKUP($D80,$H$116:$L$146,COLUMNS($H$115:$J$115)-1+Y$7,0)*$E80*$F80*'1. General Inputs'!$J$25,0),0),0)</f>
        <v>0</v>
      </c>
      <c r="Z80" s="775">
        <f ca="1">ROUNDUP(IFERROR($F80*$E80*CHOOSE(Z$7,
IFERROR(SUMPRODUCT('6. Patients'!CS$10:CS$107,OFFSET('6. Patients'!$DN$9,1,MATCH($D80,'6. Patients'!$DO$9:$FL$9,0),ROWS('6. Patients'!EF$10:EF$107))),0)+
IFERROR(SUMPRODUCT('6. Patients'!CS$10:CS$107,OFFSET('6. Patients'!$FM$9,1,MATCH($D80,'6. Patients'!$FN$9:$GG$9,0),ROWS('6. Patients'!EF$10:EF$107))),0)+
IFERROR(SUMPRODUCT('6. Patients'!CS$10:CS$107,OFFSET('6. Patients'!$GH$9,1,MATCH($D80,'6. Patients'!$GI$9:$IF$9,0),ROWS('6. Patients'!EF$10:EF$107))),0)+
IFERROR(SUMPRODUCT('6. Patients'!CS$10:CS$107,OFFSET('6. Patients'!$IG$9,1,MATCH($D80,'6. Patients'!$IH$9:$JA$9,0),ROWS('6. Patients'!EF$10:EF$107))),0),
IFERROR(SUMPRODUCT('6. Patients'!CS$10:CS$107,OFFSET('6. Patients'!$JB$9,1,MATCH($D80,'6. Patients'!$JC$9:$KZ$9,0),ROWS('6. Patients'!EF$10:EF$107))),0)+
IFERROR(SUMPRODUCT('6. Patients'!CS$10:CS$107,OFFSET('6. Patients'!$LA$9,1,MATCH($D80,'6. Patients'!$LB$9:$LU$9,0),ROWS('6. Patients'!EF$10:EF$107))),0)+
IFERROR(SUMPRODUCT('6. Patients'!CS$10:CS$107,OFFSET('6. Patients'!$LV$9,1,MATCH($D80,'6. Patients'!$LW$9:$NT$9,0),ROWS('6. Patients'!EF$10:EF$107))),0)+
IFERROR(SUMPRODUCT('6. Patients'!CS$10:CS$107,OFFSET('6. Patients'!$NU$9,1,MATCH($D80,'6. Patients'!$NV$9:$OO$9,0),ROWS('6. Patients'!EF$10:EF$107))),0),
IFERROR(SUMPRODUCT('6. Patients'!CS$10:CS$107,OFFSET('6. Patients'!$OP$9,1,MATCH($D80,'6. Patients'!$OQ$9:$QN$9,0),ROWS('6. Patients'!EF$10:EF$107))),0)+
IFERROR(SUMPRODUCT('6. Patients'!CS$10:CS$107,OFFSET('6. Patients'!$QO$9,1,MATCH($D80,'6. Patients'!$QP$9:$RI$9,0),ROWS('6. Patients'!EF$10:EF$107))),0)+
IFERROR(SUMPRODUCT('6. Patients'!CS$10:CS$107,OFFSET('6. Patients'!$RJ$9,1,MATCH($D80,'6. Patients'!$RK$9:$TH$9,0),ROWS('6. Patients'!EF$10:EF$107))),0)+
IFERROR(SUMPRODUCT('6. Patients'!CS$10:CS$107,OFFSET('6. Patients'!$TI$9,1,MATCH($D80,'6. Patients'!$TJ$9:$UC$9,0),ROWS('6. Patients'!EF$10:EF$107))),0))+
IFERROR(VLOOKUP($D80,$H$116:$L$146,COLUMNS($H$115:$J$115)-1+Z$7,0)*$E80*$F80*'1. General Inputs'!$J$25,0),0),0)</f>
        <v>0</v>
      </c>
      <c r="AA80" s="775">
        <f ca="1">ROUNDUP(IFERROR($F80*$E80*CHOOSE(AA$7,
IFERROR(SUMPRODUCT('6. Patients'!CT$10:CT$107,OFFSET('6. Patients'!$DN$9,1,MATCH($D80,'6. Patients'!$DO$9:$FL$9,0),ROWS('6. Patients'!EG$10:EG$107))),0)+
IFERROR(SUMPRODUCT('6. Patients'!CT$10:CT$107,OFFSET('6. Patients'!$FM$9,1,MATCH($D80,'6. Patients'!$FN$9:$GG$9,0),ROWS('6. Patients'!EG$10:EG$107))),0)+
IFERROR(SUMPRODUCT('6. Patients'!CT$10:CT$107,OFFSET('6. Patients'!$GH$9,1,MATCH($D80,'6. Patients'!$GI$9:$IF$9,0),ROWS('6. Patients'!EG$10:EG$107))),0)+
IFERROR(SUMPRODUCT('6. Patients'!CT$10:CT$107,OFFSET('6. Patients'!$IG$9,1,MATCH($D80,'6. Patients'!$IH$9:$JA$9,0),ROWS('6. Patients'!EG$10:EG$107))),0),
IFERROR(SUMPRODUCT('6. Patients'!CT$10:CT$107,OFFSET('6. Patients'!$JB$9,1,MATCH($D80,'6. Patients'!$JC$9:$KZ$9,0),ROWS('6. Patients'!EG$10:EG$107))),0)+
IFERROR(SUMPRODUCT('6. Patients'!CT$10:CT$107,OFFSET('6. Patients'!$LA$9,1,MATCH($D80,'6. Patients'!$LB$9:$LU$9,0),ROWS('6. Patients'!EG$10:EG$107))),0)+
IFERROR(SUMPRODUCT('6. Patients'!CT$10:CT$107,OFFSET('6. Patients'!$LV$9,1,MATCH($D80,'6. Patients'!$LW$9:$NT$9,0),ROWS('6. Patients'!EG$10:EG$107))),0)+
IFERROR(SUMPRODUCT('6. Patients'!CT$10:CT$107,OFFSET('6. Patients'!$NU$9,1,MATCH($D80,'6. Patients'!$NV$9:$OO$9,0),ROWS('6. Patients'!EG$10:EG$107))),0),
IFERROR(SUMPRODUCT('6. Patients'!CT$10:CT$107,OFFSET('6. Patients'!$OP$9,1,MATCH($D80,'6. Patients'!$OQ$9:$QN$9,0),ROWS('6. Patients'!EG$10:EG$107))),0)+
IFERROR(SUMPRODUCT('6. Patients'!CT$10:CT$107,OFFSET('6. Patients'!$QO$9,1,MATCH($D80,'6. Patients'!$QP$9:$RI$9,0),ROWS('6. Patients'!EG$10:EG$107))),0)+
IFERROR(SUMPRODUCT('6. Patients'!CT$10:CT$107,OFFSET('6. Patients'!$RJ$9,1,MATCH($D80,'6. Patients'!$RK$9:$TH$9,0),ROWS('6. Patients'!EG$10:EG$107))),0)+
IFERROR(SUMPRODUCT('6. Patients'!CT$10:CT$107,OFFSET('6. Patients'!$TI$9,1,MATCH($D80,'6. Patients'!$TJ$9:$UC$9,0),ROWS('6. Patients'!EG$10:EG$107))),0))+
IFERROR(VLOOKUP($D80,$H$116:$L$146,COLUMNS($H$115:$J$115)-1+AA$7,0)*$E80*$F80*'1. General Inputs'!$J$25,0),0),0)</f>
        <v>0</v>
      </c>
      <c r="AB80" s="775">
        <f ca="1">ROUNDUP(IFERROR($F80*$E80*CHOOSE(AB$7,
IFERROR(SUMPRODUCT('6. Patients'!CU$10:CU$107,OFFSET('6. Patients'!$DN$9,1,MATCH($D80,'6. Patients'!$DO$9:$FL$9,0),ROWS('6. Patients'!EH$10:EH$107))),0)+
IFERROR(SUMPRODUCT('6. Patients'!CU$10:CU$107,OFFSET('6. Patients'!$FM$9,1,MATCH($D80,'6. Patients'!$FN$9:$GG$9,0),ROWS('6. Patients'!EH$10:EH$107))),0)+
IFERROR(SUMPRODUCT('6. Patients'!CU$10:CU$107,OFFSET('6. Patients'!$GH$9,1,MATCH($D80,'6. Patients'!$GI$9:$IF$9,0),ROWS('6. Patients'!EH$10:EH$107))),0)+
IFERROR(SUMPRODUCT('6. Patients'!CU$10:CU$107,OFFSET('6. Patients'!$IG$9,1,MATCH($D80,'6. Patients'!$IH$9:$JA$9,0),ROWS('6. Patients'!EH$10:EH$107))),0),
IFERROR(SUMPRODUCT('6. Patients'!CU$10:CU$107,OFFSET('6. Patients'!$JB$9,1,MATCH($D80,'6. Patients'!$JC$9:$KZ$9,0),ROWS('6. Patients'!EH$10:EH$107))),0)+
IFERROR(SUMPRODUCT('6. Patients'!CU$10:CU$107,OFFSET('6. Patients'!$LA$9,1,MATCH($D80,'6. Patients'!$LB$9:$LU$9,0),ROWS('6. Patients'!EH$10:EH$107))),0)+
IFERROR(SUMPRODUCT('6. Patients'!CU$10:CU$107,OFFSET('6. Patients'!$LV$9,1,MATCH($D80,'6. Patients'!$LW$9:$NT$9,0),ROWS('6. Patients'!EH$10:EH$107))),0)+
IFERROR(SUMPRODUCT('6. Patients'!CU$10:CU$107,OFFSET('6. Patients'!$NU$9,1,MATCH($D80,'6. Patients'!$NV$9:$OO$9,0),ROWS('6. Patients'!EH$10:EH$107))),0),
IFERROR(SUMPRODUCT('6. Patients'!CU$10:CU$107,OFFSET('6. Patients'!$OP$9,1,MATCH($D80,'6. Patients'!$OQ$9:$QN$9,0),ROWS('6. Patients'!EH$10:EH$107))),0)+
IFERROR(SUMPRODUCT('6. Patients'!CU$10:CU$107,OFFSET('6. Patients'!$QO$9,1,MATCH($D80,'6. Patients'!$QP$9:$RI$9,0),ROWS('6. Patients'!EH$10:EH$107))),0)+
IFERROR(SUMPRODUCT('6. Patients'!CU$10:CU$107,OFFSET('6. Patients'!$RJ$9,1,MATCH($D80,'6. Patients'!$RK$9:$TH$9,0),ROWS('6. Patients'!EH$10:EH$107))),0)+
IFERROR(SUMPRODUCT('6. Patients'!CU$10:CU$107,OFFSET('6. Patients'!$TI$9,1,MATCH($D80,'6. Patients'!$TJ$9:$UC$9,0),ROWS('6. Patients'!EH$10:EH$107))),0))+
IFERROR(VLOOKUP($D80,$H$116:$L$146,COLUMNS($H$115:$J$115)-1+AB$7,0)*$E80*$F80*'1. General Inputs'!$J$25,0),0),0)</f>
        <v>0</v>
      </c>
      <c r="AC80" s="775">
        <f ca="1">ROUNDUP(IFERROR($F80*$E80*CHOOSE(AC$7,
IFERROR(SUMPRODUCT('6. Patients'!CV$10:CV$107,OFFSET('6. Patients'!$DN$9,1,MATCH($D80,'6. Patients'!$DO$9:$FL$9,0),ROWS('6. Patients'!EI$10:EI$107))),0)+
IFERROR(SUMPRODUCT('6. Patients'!CV$10:CV$107,OFFSET('6. Patients'!$FM$9,1,MATCH($D80,'6. Patients'!$FN$9:$GG$9,0),ROWS('6. Patients'!EI$10:EI$107))),0)+
IFERROR(SUMPRODUCT('6. Patients'!CV$10:CV$107,OFFSET('6. Patients'!$GH$9,1,MATCH($D80,'6. Patients'!$GI$9:$IF$9,0),ROWS('6. Patients'!EI$10:EI$107))),0)+
IFERROR(SUMPRODUCT('6. Patients'!CV$10:CV$107,OFFSET('6. Patients'!$IG$9,1,MATCH($D80,'6. Patients'!$IH$9:$JA$9,0),ROWS('6. Patients'!EI$10:EI$107))),0),
IFERROR(SUMPRODUCT('6. Patients'!CV$10:CV$107,OFFSET('6. Patients'!$JB$9,1,MATCH($D80,'6. Patients'!$JC$9:$KZ$9,0),ROWS('6. Patients'!EI$10:EI$107))),0)+
IFERROR(SUMPRODUCT('6. Patients'!CV$10:CV$107,OFFSET('6. Patients'!$LA$9,1,MATCH($D80,'6. Patients'!$LB$9:$LU$9,0),ROWS('6. Patients'!EI$10:EI$107))),0)+
IFERROR(SUMPRODUCT('6. Patients'!CV$10:CV$107,OFFSET('6. Patients'!$LV$9,1,MATCH($D80,'6. Patients'!$LW$9:$NT$9,0),ROWS('6. Patients'!EI$10:EI$107))),0)+
IFERROR(SUMPRODUCT('6. Patients'!CV$10:CV$107,OFFSET('6. Patients'!$NU$9,1,MATCH($D80,'6. Patients'!$NV$9:$OO$9,0),ROWS('6. Patients'!EI$10:EI$107))),0),
IFERROR(SUMPRODUCT('6. Patients'!CV$10:CV$107,OFFSET('6. Patients'!$OP$9,1,MATCH($D80,'6. Patients'!$OQ$9:$QN$9,0),ROWS('6. Patients'!EI$10:EI$107))),0)+
IFERROR(SUMPRODUCT('6. Patients'!CV$10:CV$107,OFFSET('6. Patients'!$QO$9,1,MATCH($D80,'6. Patients'!$QP$9:$RI$9,0),ROWS('6. Patients'!EI$10:EI$107))),0)+
IFERROR(SUMPRODUCT('6. Patients'!CV$10:CV$107,OFFSET('6. Patients'!$RJ$9,1,MATCH($D80,'6. Patients'!$RK$9:$TH$9,0),ROWS('6. Patients'!EI$10:EI$107))),0)+
IFERROR(SUMPRODUCT('6. Patients'!CV$10:CV$107,OFFSET('6. Patients'!$TI$9,1,MATCH($D80,'6. Patients'!$TJ$9:$UC$9,0),ROWS('6. Patients'!EI$10:EI$107))),0))+
IFERROR(VLOOKUP($D80,$H$116:$L$146,COLUMNS($H$115:$J$115)-1+AC$7,0)*$E80*$F80*'1. General Inputs'!$J$25,0),0),0)</f>
        <v>0</v>
      </c>
      <c r="AD80" s="775">
        <f ca="1">ROUNDUP(IFERROR($F80*$E80*CHOOSE(AD$7,
IFERROR(SUMPRODUCT('6. Patients'!CW$10:CW$107,OFFSET('6. Patients'!$DN$9,1,MATCH($D80,'6. Patients'!$DO$9:$FL$9,0),ROWS('6. Patients'!EJ$10:EJ$107))),0)+
IFERROR(SUMPRODUCT('6. Patients'!CW$10:CW$107,OFFSET('6. Patients'!$FM$9,1,MATCH($D80,'6. Patients'!$FN$9:$GG$9,0),ROWS('6. Patients'!EJ$10:EJ$107))),0)+
IFERROR(SUMPRODUCT('6. Patients'!CW$10:CW$107,OFFSET('6. Patients'!$GH$9,1,MATCH($D80,'6. Patients'!$GI$9:$IF$9,0),ROWS('6. Patients'!EJ$10:EJ$107))),0)+
IFERROR(SUMPRODUCT('6. Patients'!CW$10:CW$107,OFFSET('6. Patients'!$IG$9,1,MATCH($D80,'6. Patients'!$IH$9:$JA$9,0),ROWS('6. Patients'!EJ$10:EJ$107))),0),
IFERROR(SUMPRODUCT('6. Patients'!CW$10:CW$107,OFFSET('6. Patients'!$JB$9,1,MATCH($D80,'6. Patients'!$JC$9:$KZ$9,0),ROWS('6. Patients'!EJ$10:EJ$107))),0)+
IFERROR(SUMPRODUCT('6. Patients'!CW$10:CW$107,OFFSET('6. Patients'!$LA$9,1,MATCH($D80,'6. Patients'!$LB$9:$LU$9,0),ROWS('6. Patients'!EJ$10:EJ$107))),0)+
IFERROR(SUMPRODUCT('6. Patients'!CW$10:CW$107,OFFSET('6. Patients'!$LV$9,1,MATCH($D80,'6. Patients'!$LW$9:$NT$9,0),ROWS('6. Patients'!EJ$10:EJ$107))),0)+
IFERROR(SUMPRODUCT('6. Patients'!CW$10:CW$107,OFFSET('6. Patients'!$NU$9,1,MATCH($D80,'6. Patients'!$NV$9:$OO$9,0),ROWS('6. Patients'!EJ$10:EJ$107))),0),
IFERROR(SUMPRODUCT('6. Patients'!CW$10:CW$107,OFFSET('6. Patients'!$OP$9,1,MATCH($D80,'6. Patients'!$OQ$9:$QN$9,0),ROWS('6. Patients'!EJ$10:EJ$107))),0)+
IFERROR(SUMPRODUCT('6. Patients'!CW$10:CW$107,OFFSET('6. Patients'!$QO$9,1,MATCH($D80,'6. Patients'!$QP$9:$RI$9,0),ROWS('6. Patients'!EJ$10:EJ$107))),0)+
IFERROR(SUMPRODUCT('6. Patients'!CW$10:CW$107,OFFSET('6. Patients'!$RJ$9,1,MATCH($D80,'6. Patients'!$RK$9:$TH$9,0),ROWS('6. Patients'!EJ$10:EJ$107))),0)+
IFERROR(SUMPRODUCT('6. Patients'!CW$10:CW$107,OFFSET('6. Patients'!$TI$9,1,MATCH($D80,'6. Patients'!$TJ$9:$UC$9,0),ROWS('6. Patients'!EJ$10:EJ$107))),0))+
IFERROR(VLOOKUP($D80,$H$116:$L$146,COLUMNS($H$115:$J$115)-1+AD$7,0)*$E80*$F80*'1. General Inputs'!$J$25,0),0),0)</f>
        <v>0</v>
      </c>
      <c r="AE80" s="775">
        <f ca="1">ROUNDUP(IFERROR($F80*$E80*CHOOSE(AE$7,
IFERROR(SUMPRODUCT('6. Patients'!CX$10:CX$107,OFFSET('6. Patients'!$DN$9,1,MATCH($D80,'6. Patients'!$DO$9:$FL$9,0),ROWS('6. Patients'!EK$10:EK$107))),0)+
IFERROR(SUMPRODUCT('6. Patients'!CX$10:CX$107,OFFSET('6. Patients'!$FM$9,1,MATCH($D80,'6. Patients'!$FN$9:$GG$9,0),ROWS('6. Patients'!EK$10:EK$107))),0)+
IFERROR(SUMPRODUCT('6. Patients'!CX$10:CX$107,OFFSET('6. Patients'!$GH$9,1,MATCH($D80,'6. Patients'!$GI$9:$IF$9,0),ROWS('6. Patients'!EK$10:EK$107))),0)+
IFERROR(SUMPRODUCT('6. Patients'!CX$10:CX$107,OFFSET('6. Patients'!$IG$9,1,MATCH($D80,'6. Patients'!$IH$9:$JA$9,0),ROWS('6. Patients'!EK$10:EK$107))),0),
IFERROR(SUMPRODUCT('6. Patients'!CX$10:CX$107,OFFSET('6. Patients'!$JB$9,1,MATCH($D80,'6. Patients'!$JC$9:$KZ$9,0),ROWS('6. Patients'!EK$10:EK$107))),0)+
IFERROR(SUMPRODUCT('6. Patients'!CX$10:CX$107,OFFSET('6. Patients'!$LA$9,1,MATCH($D80,'6. Patients'!$LB$9:$LU$9,0),ROWS('6. Patients'!EK$10:EK$107))),0)+
IFERROR(SUMPRODUCT('6. Patients'!CX$10:CX$107,OFFSET('6. Patients'!$LV$9,1,MATCH($D80,'6. Patients'!$LW$9:$NT$9,0),ROWS('6. Patients'!EK$10:EK$107))),0)+
IFERROR(SUMPRODUCT('6. Patients'!CX$10:CX$107,OFFSET('6. Patients'!$NU$9,1,MATCH($D80,'6. Patients'!$NV$9:$OO$9,0),ROWS('6. Patients'!EK$10:EK$107))),0),
IFERROR(SUMPRODUCT('6. Patients'!CX$10:CX$107,OFFSET('6. Patients'!$OP$9,1,MATCH($D80,'6. Patients'!$OQ$9:$QN$9,0),ROWS('6. Patients'!EK$10:EK$107))),0)+
IFERROR(SUMPRODUCT('6. Patients'!CX$10:CX$107,OFFSET('6. Patients'!$QO$9,1,MATCH($D80,'6. Patients'!$QP$9:$RI$9,0),ROWS('6. Patients'!EK$10:EK$107))),0)+
IFERROR(SUMPRODUCT('6. Patients'!CX$10:CX$107,OFFSET('6. Patients'!$RJ$9,1,MATCH($D80,'6. Patients'!$RK$9:$TH$9,0),ROWS('6. Patients'!EK$10:EK$107))),0)+
IFERROR(SUMPRODUCT('6. Patients'!CX$10:CX$107,OFFSET('6. Patients'!$TI$9,1,MATCH($D80,'6. Patients'!$TJ$9:$UC$9,0),ROWS('6. Patients'!EK$10:EK$107))),0))+
IFERROR(VLOOKUP($D80,$H$116:$L$146,COLUMNS($H$115:$J$115)-1+AE$7,0)*$E80*$F80*'1. General Inputs'!$J$25,0),0),0)</f>
        <v>0</v>
      </c>
      <c r="AF80" s="775">
        <f ca="1">ROUNDUP(IFERROR($F80*$E80*CHOOSE(AF$7,
IFERROR(SUMPRODUCT('6. Patients'!CY$10:CY$107,OFFSET('6. Patients'!$DN$9,1,MATCH($D80,'6. Patients'!$DO$9:$FL$9,0),ROWS('6. Patients'!EL$10:EL$107))),0)+
IFERROR(SUMPRODUCT('6. Patients'!CY$10:CY$107,OFFSET('6. Patients'!$FM$9,1,MATCH($D80,'6. Patients'!$FN$9:$GG$9,0),ROWS('6. Patients'!EL$10:EL$107))),0)+
IFERROR(SUMPRODUCT('6. Patients'!CY$10:CY$107,OFFSET('6. Patients'!$GH$9,1,MATCH($D80,'6. Patients'!$GI$9:$IF$9,0),ROWS('6. Patients'!EL$10:EL$107))),0)+
IFERROR(SUMPRODUCT('6. Patients'!CY$10:CY$107,OFFSET('6. Patients'!$IG$9,1,MATCH($D80,'6. Patients'!$IH$9:$JA$9,0),ROWS('6. Patients'!EL$10:EL$107))),0),
IFERROR(SUMPRODUCT('6. Patients'!CY$10:CY$107,OFFSET('6. Patients'!$JB$9,1,MATCH($D80,'6. Patients'!$JC$9:$KZ$9,0),ROWS('6. Patients'!EL$10:EL$107))),0)+
IFERROR(SUMPRODUCT('6. Patients'!CY$10:CY$107,OFFSET('6. Patients'!$LA$9,1,MATCH($D80,'6. Patients'!$LB$9:$LU$9,0),ROWS('6. Patients'!EL$10:EL$107))),0)+
IFERROR(SUMPRODUCT('6. Patients'!CY$10:CY$107,OFFSET('6. Patients'!$LV$9,1,MATCH($D80,'6. Patients'!$LW$9:$NT$9,0),ROWS('6. Patients'!EL$10:EL$107))),0)+
IFERROR(SUMPRODUCT('6. Patients'!CY$10:CY$107,OFFSET('6. Patients'!$NU$9,1,MATCH($D80,'6. Patients'!$NV$9:$OO$9,0),ROWS('6. Patients'!EL$10:EL$107))),0),
IFERROR(SUMPRODUCT('6. Patients'!CY$10:CY$107,OFFSET('6. Patients'!$OP$9,1,MATCH($D80,'6. Patients'!$OQ$9:$QN$9,0),ROWS('6. Patients'!EL$10:EL$107))),0)+
IFERROR(SUMPRODUCT('6. Patients'!CY$10:CY$107,OFFSET('6. Patients'!$QO$9,1,MATCH($D80,'6. Patients'!$QP$9:$RI$9,0),ROWS('6. Patients'!EL$10:EL$107))),0)+
IFERROR(SUMPRODUCT('6. Patients'!CY$10:CY$107,OFFSET('6. Patients'!$RJ$9,1,MATCH($D80,'6. Patients'!$RK$9:$TH$9,0),ROWS('6. Patients'!EL$10:EL$107))),0)+
IFERROR(SUMPRODUCT('6. Patients'!CY$10:CY$107,OFFSET('6. Patients'!$TI$9,1,MATCH($D80,'6. Patients'!$TJ$9:$UC$9,0),ROWS('6. Patients'!EL$10:EL$107))),0))+
IFERROR(VLOOKUP($D80,$H$116:$L$146,COLUMNS($H$115:$J$115)-1+AF$7,0)*$E80*$F80*'1. General Inputs'!$J$25,0),0),0)</f>
        <v>0</v>
      </c>
      <c r="AG80" s="775">
        <f ca="1">ROUNDUP(IFERROR($F80*$E80*CHOOSE(AG$7,
IFERROR(SUMPRODUCT('6. Patients'!CZ$10:CZ$107,OFFSET('6. Patients'!$DN$9,1,MATCH($D80,'6. Patients'!$DO$9:$FL$9,0),ROWS('6. Patients'!EM$10:EM$107))),0)+
IFERROR(SUMPRODUCT('6. Patients'!CZ$10:CZ$107,OFFSET('6. Patients'!$FM$9,1,MATCH($D80,'6. Patients'!$FN$9:$GG$9,0),ROWS('6. Patients'!EM$10:EM$107))),0)+
IFERROR(SUMPRODUCT('6. Patients'!CZ$10:CZ$107,OFFSET('6. Patients'!$GH$9,1,MATCH($D80,'6. Patients'!$GI$9:$IF$9,0),ROWS('6. Patients'!EM$10:EM$107))),0)+
IFERROR(SUMPRODUCT('6. Patients'!CZ$10:CZ$107,OFFSET('6. Patients'!$IG$9,1,MATCH($D80,'6. Patients'!$IH$9:$JA$9,0),ROWS('6. Patients'!EM$10:EM$107))),0),
IFERROR(SUMPRODUCT('6. Patients'!CZ$10:CZ$107,OFFSET('6. Patients'!$JB$9,1,MATCH($D80,'6. Patients'!$JC$9:$KZ$9,0),ROWS('6. Patients'!EM$10:EM$107))),0)+
IFERROR(SUMPRODUCT('6. Patients'!CZ$10:CZ$107,OFFSET('6. Patients'!$LA$9,1,MATCH($D80,'6. Patients'!$LB$9:$LU$9,0),ROWS('6. Patients'!EM$10:EM$107))),0)+
IFERROR(SUMPRODUCT('6. Patients'!CZ$10:CZ$107,OFFSET('6. Patients'!$LV$9,1,MATCH($D80,'6. Patients'!$LW$9:$NT$9,0),ROWS('6. Patients'!EM$10:EM$107))),0)+
IFERROR(SUMPRODUCT('6. Patients'!CZ$10:CZ$107,OFFSET('6. Patients'!$NU$9,1,MATCH($D80,'6. Patients'!$NV$9:$OO$9,0),ROWS('6. Patients'!EM$10:EM$107))),0),
IFERROR(SUMPRODUCT('6. Patients'!CZ$10:CZ$107,OFFSET('6. Patients'!$OP$9,1,MATCH($D80,'6. Patients'!$OQ$9:$QN$9,0),ROWS('6. Patients'!EM$10:EM$107))),0)+
IFERROR(SUMPRODUCT('6. Patients'!CZ$10:CZ$107,OFFSET('6. Patients'!$QO$9,1,MATCH($D80,'6. Patients'!$QP$9:$RI$9,0),ROWS('6. Patients'!EM$10:EM$107))),0)+
IFERROR(SUMPRODUCT('6. Patients'!CZ$10:CZ$107,OFFSET('6. Patients'!$RJ$9,1,MATCH($D80,'6. Patients'!$RK$9:$TH$9,0),ROWS('6. Patients'!EM$10:EM$107))),0)+
IFERROR(SUMPRODUCT('6. Patients'!CZ$10:CZ$107,OFFSET('6. Patients'!$TI$9,1,MATCH($D80,'6. Patients'!$TJ$9:$UC$9,0),ROWS('6. Patients'!EM$10:EM$107))),0))+
IFERROR(VLOOKUP($D80,$H$116:$L$146,COLUMNS($H$115:$J$115)-1+AG$7,0)*$E80*$F80*'1. General Inputs'!$J$25,0),0),0)</f>
        <v>0</v>
      </c>
      <c r="AH80" s="775">
        <f ca="1">ROUNDUP(IFERROR($F80*$E80*CHOOSE(AH$7,
IFERROR(SUMPRODUCT('6. Patients'!DA$10:DA$107,OFFSET('6. Patients'!$DN$9,1,MATCH($D80,'6. Patients'!$DO$9:$FL$9,0),ROWS('6. Patients'!EN$10:EN$107))),0)+
IFERROR(SUMPRODUCT('6. Patients'!DA$10:DA$107,OFFSET('6. Patients'!$FM$9,1,MATCH($D80,'6. Patients'!$FN$9:$GG$9,0),ROWS('6. Patients'!EN$10:EN$107))),0)+
IFERROR(SUMPRODUCT('6. Patients'!DA$10:DA$107,OFFSET('6. Patients'!$GH$9,1,MATCH($D80,'6. Patients'!$GI$9:$IF$9,0),ROWS('6. Patients'!EN$10:EN$107))),0)+
IFERROR(SUMPRODUCT('6. Patients'!DA$10:DA$107,OFFSET('6. Patients'!$IG$9,1,MATCH($D80,'6. Patients'!$IH$9:$JA$9,0),ROWS('6. Patients'!EN$10:EN$107))),0),
IFERROR(SUMPRODUCT('6. Patients'!DA$10:DA$107,OFFSET('6. Patients'!$JB$9,1,MATCH($D80,'6. Patients'!$JC$9:$KZ$9,0),ROWS('6. Patients'!EN$10:EN$107))),0)+
IFERROR(SUMPRODUCT('6. Patients'!DA$10:DA$107,OFFSET('6. Patients'!$LA$9,1,MATCH($D80,'6. Patients'!$LB$9:$LU$9,0),ROWS('6. Patients'!EN$10:EN$107))),0)+
IFERROR(SUMPRODUCT('6. Patients'!DA$10:DA$107,OFFSET('6. Patients'!$LV$9,1,MATCH($D80,'6. Patients'!$LW$9:$NT$9,0),ROWS('6. Patients'!EN$10:EN$107))),0)+
IFERROR(SUMPRODUCT('6. Patients'!DA$10:DA$107,OFFSET('6. Patients'!$NU$9,1,MATCH($D80,'6. Patients'!$NV$9:$OO$9,0),ROWS('6. Patients'!EN$10:EN$107))),0),
IFERROR(SUMPRODUCT('6. Patients'!DA$10:DA$107,OFFSET('6. Patients'!$OP$9,1,MATCH($D80,'6. Patients'!$OQ$9:$QN$9,0),ROWS('6. Patients'!EN$10:EN$107))),0)+
IFERROR(SUMPRODUCT('6. Patients'!DA$10:DA$107,OFFSET('6. Patients'!$QO$9,1,MATCH($D80,'6. Patients'!$QP$9:$RI$9,0),ROWS('6. Patients'!EN$10:EN$107))),0)+
IFERROR(SUMPRODUCT('6. Patients'!DA$10:DA$107,OFFSET('6. Patients'!$RJ$9,1,MATCH($D80,'6. Patients'!$RK$9:$TH$9,0),ROWS('6. Patients'!EN$10:EN$107))),0)+
IFERROR(SUMPRODUCT('6. Patients'!DA$10:DA$107,OFFSET('6. Patients'!$TI$9,1,MATCH($D80,'6. Patients'!$TJ$9:$UC$9,0),ROWS('6. Patients'!EN$10:EN$107))),0))+
IFERROR(VLOOKUP($D80,$H$116:$L$146,COLUMNS($H$115:$J$115)-1+AH$7,0)*$E80*$F80*'1. General Inputs'!$J$25,0),0),0)</f>
        <v>0</v>
      </c>
      <c r="AI80" s="775">
        <f ca="1">ROUNDUP(IFERROR($F80*$E80*CHOOSE(AI$7,
IFERROR(SUMPRODUCT('6. Patients'!DB$10:DB$107,OFFSET('6. Patients'!$DN$9,1,MATCH($D80,'6. Patients'!$DO$9:$FL$9,0),ROWS('6. Patients'!EO$10:EO$107))),0)+
IFERROR(SUMPRODUCT('6. Patients'!DB$10:DB$107,OFFSET('6. Patients'!$FM$9,1,MATCH($D80,'6. Patients'!$FN$9:$GG$9,0),ROWS('6. Patients'!EO$10:EO$107))),0)+
IFERROR(SUMPRODUCT('6. Patients'!DB$10:DB$107,OFFSET('6. Patients'!$GH$9,1,MATCH($D80,'6. Patients'!$GI$9:$IF$9,0),ROWS('6. Patients'!EO$10:EO$107))),0)+
IFERROR(SUMPRODUCT('6. Patients'!DB$10:DB$107,OFFSET('6. Patients'!$IG$9,1,MATCH($D80,'6. Patients'!$IH$9:$JA$9,0),ROWS('6. Patients'!EO$10:EO$107))),0),
IFERROR(SUMPRODUCT('6. Patients'!DB$10:DB$107,OFFSET('6. Patients'!$JB$9,1,MATCH($D80,'6. Patients'!$JC$9:$KZ$9,0),ROWS('6. Patients'!EO$10:EO$107))),0)+
IFERROR(SUMPRODUCT('6. Patients'!DB$10:DB$107,OFFSET('6. Patients'!$LA$9,1,MATCH($D80,'6. Patients'!$LB$9:$LU$9,0),ROWS('6. Patients'!EO$10:EO$107))),0)+
IFERROR(SUMPRODUCT('6. Patients'!DB$10:DB$107,OFFSET('6. Patients'!$LV$9,1,MATCH($D80,'6. Patients'!$LW$9:$NT$9,0),ROWS('6. Patients'!EO$10:EO$107))),0)+
IFERROR(SUMPRODUCT('6. Patients'!DB$10:DB$107,OFFSET('6. Patients'!$NU$9,1,MATCH($D80,'6. Patients'!$NV$9:$OO$9,0),ROWS('6. Patients'!EO$10:EO$107))),0),
IFERROR(SUMPRODUCT('6. Patients'!DB$10:DB$107,OFFSET('6. Patients'!$OP$9,1,MATCH($D80,'6. Patients'!$OQ$9:$QN$9,0),ROWS('6. Patients'!EO$10:EO$107))),0)+
IFERROR(SUMPRODUCT('6. Patients'!DB$10:DB$107,OFFSET('6. Patients'!$QO$9,1,MATCH($D80,'6. Patients'!$QP$9:$RI$9,0),ROWS('6. Patients'!EO$10:EO$107))),0)+
IFERROR(SUMPRODUCT('6. Patients'!DB$10:DB$107,OFFSET('6. Patients'!$RJ$9,1,MATCH($D80,'6. Patients'!$RK$9:$TH$9,0),ROWS('6. Patients'!EO$10:EO$107))),0)+
IFERROR(SUMPRODUCT('6. Patients'!DB$10:DB$107,OFFSET('6. Patients'!$TI$9,1,MATCH($D80,'6. Patients'!$TJ$9:$UC$9,0),ROWS('6. Patients'!EO$10:EO$107))),0))+
IFERROR(VLOOKUP($D80,$H$116:$L$146,COLUMNS($H$115:$J$115)-1+AI$7,0)*$E80*$F80*'1. General Inputs'!$J$25,0),0),0)</f>
        <v>0</v>
      </c>
      <c r="AJ80" s="775">
        <f ca="1">ROUNDUP(IFERROR($F80*$E80*CHOOSE(AJ$7,
IFERROR(SUMPRODUCT('6. Patients'!DC$10:DC$107,OFFSET('6. Patients'!$DN$9,1,MATCH($D80,'6. Patients'!$DO$9:$FL$9,0),ROWS('6. Patients'!EP$10:EP$107))),0)+
IFERROR(SUMPRODUCT('6. Patients'!DC$10:DC$107,OFFSET('6. Patients'!$FM$9,1,MATCH($D80,'6. Patients'!$FN$9:$GG$9,0),ROWS('6. Patients'!EP$10:EP$107))),0)+
IFERROR(SUMPRODUCT('6. Patients'!DC$10:DC$107,OFFSET('6. Patients'!$GH$9,1,MATCH($D80,'6. Patients'!$GI$9:$IF$9,0),ROWS('6. Patients'!EP$10:EP$107))),0)+
IFERROR(SUMPRODUCT('6. Patients'!DC$10:DC$107,OFFSET('6. Patients'!$IG$9,1,MATCH($D80,'6. Patients'!$IH$9:$JA$9,0),ROWS('6. Patients'!EP$10:EP$107))),0),
IFERROR(SUMPRODUCT('6. Patients'!DC$10:DC$107,OFFSET('6. Patients'!$JB$9,1,MATCH($D80,'6. Patients'!$JC$9:$KZ$9,0),ROWS('6. Patients'!EP$10:EP$107))),0)+
IFERROR(SUMPRODUCT('6. Patients'!DC$10:DC$107,OFFSET('6. Patients'!$LA$9,1,MATCH($D80,'6. Patients'!$LB$9:$LU$9,0),ROWS('6. Patients'!EP$10:EP$107))),0)+
IFERROR(SUMPRODUCT('6. Patients'!DC$10:DC$107,OFFSET('6. Patients'!$LV$9,1,MATCH($D80,'6. Patients'!$LW$9:$NT$9,0),ROWS('6. Patients'!EP$10:EP$107))),0)+
IFERROR(SUMPRODUCT('6. Patients'!DC$10:DC$107,OFFSET('6. Patients'!$NU$9,1,MATCH($D80,'6. Patients'!$NV$9:$OO$9,0),ROWS('6. Patients'!EP$10:EP$107))),0),
IFERROR(SUMPRODUCT('6. Patients'!DC$10:DC$107,OFFSET('6. Patients'!$OP$9,1,MATCH($D80,'6. Patients'!$OQ$9:$QN$9,0),ROWS('6. Patients'!EP$10:EP$107))),0)+
IFERROR(SUMPRODUCT('6. Patients'!DC$10:DC$107,OFFSET('6. Patients'!$QO$9,1,MATCH($D80,'6. Patients'!$QP$9:$RI$9,0),ROWS('6. Patients'!EP$10:EP$107))),0)+
IFERROR(SUMPRODUCT('6. Patients'!DC$10:DC$107,OFFSET('6. Patients'!$RJ$9,1,MATCH($D80,'6. Patients'!$RK$9:$TH$9,0),ROWS('6. Patients'!EP$10:EP$107))),0)+
IFERROR(SUMPRODUCT('6. Patients'!DC$10:DC$107,OFFSET('6. Patients'!$TI$9,1,MATCH($D80,'6. Patients'!$TJ$9:$UC$9,0),ROWS('6. Patients'!EP$10:EP$107))),0))+
IFERROR(VLOOKUP($D80,$H$116:$L$146,COLUMNS($H$115:$J$115)-1+AJ$7,0)*$E80*$F80*'1. General Inputs'!$J$25,0),0),0)</f>
        <v>0</v>
      </c>
      <c r="AK80" s="775">
        <f ca="1">ROUNDUP(IFERROR($F80*$E80*CHOOSE(AK$7,
IFERROR(SUMPRODUCT('6. Patients'!DD$10:DD$107,OFFSET('6. Patients'!$DN$9,1,MATCH($D80,'6. Patients'!$DO$9:$FL$9,0),ROWS('6. Patients'!EQ$10:EQ$107))),0)+
IFERROR(SUMPRODUCT('6. Patients'!DD$10:DD$107,OFFSET('6. Patients'!$FM$9,1,MATCH($D80,'6. Patients'!$FN$9:$GG$9,0),ROWS('6. Patients'!EQ$10:EQ$107))),0)+
IFERROR(SUMPRODUCT('6. Patients'!DD$10:DD$107,OFFSET('6. Patients'!$GH$9,1,MATCH($D80,'6. Patients'!$GI$9:$IF$9,0),ROWS('6. Patients'!EQ$10:EQ$107))),0)+
IFERROR(SUMPRODUCT('6. Patients'!DD$10:DD$107,OFFSET('6. Patients'!$IG$9,1,MATCH($D80,'6. Patients'!$IH$9:$JA$9,0),ROWS('6. Patients'!EQ$10:EQ$107))),0),
IFERROR(SUMPRODUCT('6. Patients'!DD$10:DD$107,OFFSET('6. Patients'!$JB$9,1,MATCH($D80,'6. Patients'!$JC$9:$KZ$9,0),ROWS('6. Patients'!EQ$10:EQ$107))),0)+
IFERROR(SUMPRODUCT('6. Patients'!DD$10:DD$107,OFFSET('6. Patients'!$LA$9,1,MATCH($D80,'6. Patients'!$LB$9:$LU$9,0),ROWS('6. Patients'!EQ$10:EQ$107))),0)+
IFERROR(SUMPRODUCT('6. Patients'!DD$10:DD$107,OFFSET('6. Patients'!$LV$9,1,MATCH($D80,'6. Patients'!$LW$9:$NT$9,0),ROWS('6. Patients'!EQ$10:EQ$107))),0)+
IFERROR(SUMPRODUCT('6. Patients'!DD$10:DD$107,OFFSET('6. Patients'!$NU$9,1,MATCH($D80,'6. Patients'!$NV$9:$OO$9,0),ROWS('6. Patients'!EQ$10:EQ$107))),0),
IFERROR(SUMPRODUCT('6. Patients'!DD$10:DD$107,OFFSET('6. Patients'!$OP$9,1,MATCH($D80,'6. Patients'!$OQ$9:$QN$9,0),ROWS('6. Patients'!EQ$10:EQ$107))),0)+
IFERROR(SUMPRODUCT('6. Patients'!DD$10:DD$107,OFFSET('6. Patients'!$QO$9,1,MATCH($D80,'6. Patients'!$QP$9:$RI$9,0),ROWS('6. Patients'!EQ$10:EQ$107))),0)+
IFERROR(SUMPRODUCT('6. Patients'!DD$10:DD$107,OFFSET('6. Patients'!$RJ$9,1,MATCH($D80,'6. Patients'!$RK$9:$TH$9,0),ROWS('6. Patients'!EQ$10:EQ$107))),0)+
IFERROR(SUMPRODUCT('6. Patients'!DD$10:DD$107,OFFSET('6. Patients'!$TI$9,1,MATCH($D80,'6. Patients'!$TJ$9:$UC$9,0),ROWS('6. Patients'!EQ$10:EQ$107))),0))+
IFERROR(VLOOKUP($D80,$H$116:$L$146,COLUMNS($H$115:$J$115)-1+AK$7,0)*$E80*$F80*'1. General Inputs'!$J$25,0),0),0)</f>
        <v>0</v>
      </c>
      <c r="AL80" s="775">
        <f ca="1">ROUNDUP(IFERROR($F80*$E80*CHOOSE(AL$7,
IFERROR(SUMPRODUCT('6. Patients'!DE$10:DE$107,OFFSET('6. Patients'!$DN$9,1,MATCH($D80,'6. Patients'!$DO$9:$FL$9,0),ROWS('6. Patients'!ER$10:ER$107))),0)+
IFERROR(SUMPRODUCT('6. Patients'!DE$10:DE$107,OFFSET('6. Patients'!$FM$9,1,MATCH($D80,'6. Patients'!$FN$9:$GG$9,0),ROWS('6. Patients'!ER$10:ER$107))),0)+
IFERROR(SUMPRODUCT('6. Patients'!DE$10:DE$107,OFFSET('6. Patients'!$GH$9,1,MATCH($D80,'6. Patients'!$GI$9:$IF$9,0),ROWS('6. Patients'!ER$10:ER$107))),0)+
IFERROR(SUMPRODUCT('6. Patients'!DE$10:DE$107,OFFSET('6. Patients'!$IG$9,1,MATCH($D80,'6. Patients'!$IH$9:$JA$9,0),ROWS('6. Patients'!ER$10:ER$107))),0),
IFERROR(SUMPRODUCT('6. Patients'!DE$10:DE$107,OFFSET('6. Patients'!$JB$9,1,MATCH($D80,'6. Patients'!$JC$9:$KZ$9,0),ROWS('6. Patients'!ER$10:ER$107))),0)+
IFERROR(SUMPRODUCT('6. Patients'!DE$10:DE$107,OFFSET('6. Patients'!$LA$9,1,MATCH($D80,'6. Patients'!$LB$9:$LU$9,0),ROWS('6. Patients'!ER$10:ER$107))),0)+
IFERROR(SUMPRODUCT('6. Patients'!DE$10:DE$107,OFFSET('6. Patients'!$LV$9,1,MATCH($D80,'6. Patients'!$LW$9:$NT$9,0),ROWS('6. Patients'!ER$10:ER$107))),0)+
IFERROR(SUMPRODUCT('6. Patients'!DE$10:DE$107,OFFSET('6. Patients'!$NU$9,1,MATCH($D80,'6. Patients'!$NV$9:$OO$9,0),ROWS('6. Patients'!ER$10:ER$107))),0),
IFERROR(SUMPRODUCT('6. Patients'!DE$10:DE$107,OFFSET('6. Patients'!$OP$9,1,MATCH($D80,'6. Patients'!$OQ$9:$QN$9,0),ROWS('6. Patients'!ER$10:ER$107))),0)+
IFERROR(SUMPRODUCT('6. Patients'!DE$10:DE$107,OFFSET('6. Patients'!$QO$9,1,MATCH($D80,'6. Patients'!$QP$9:$RI$9,0),ROWS('6. Patients'!ER$10:ER$107))),0)+
IFERROR(SUMPRODUCT('6. Patients'!DE$10:DE$107,OFFSET('6. Patients'!$RJ$9,1,MATCH($D80,'6. Patients'!$RK$9:$TH$9,0),ROWS('6. Patients'!ER$10:ER$107))),0)+
IFERROR(SUMPRODUCT('6. Patients'!DE$10:DE$107,OFFSET('6. Patients'!$TI$9,1,MATCH($D80,'6. Patients'!$TJ$9:$UC$9,0),ROWS('6. Patients'!ER$10:ER$107))),0))+
IFERROR(VLOOKUP($D80,$H$116:$L$146,COLUMNS($H$115:$J$115)-1+AL$7,0)*$E80*$F80*'1. General Inputs'!$J$25,0),0),0)</f>
        <v>0</v>
      </c>
      <c r="AM80" s="775">
        <f ca="1">ROUNDUP(IFERROR($F80*$E80*CHOOSE(AM$7,
IFERROR(SUMPRODUCT('6. Patients'!DF$10:DF$107,OFFSET('6. Patients'!$DN$9,1,MATCH($D80,'6. Patients'!$DO$9:$FL$9,0),ROWS('6. Patients'!ES$10:ES$107))),0)+
IFERROR(SUMPRODUCT('6. Patients'!DF$10:DF$107,OFFSET('6. Patients'!$FM$9,1,MATCH($D80,'6. Patients'!$FN$9:$GG$9,0),ROWS('6. Patients'!ES$10:ES$107))),0)+
IFERROR(SUMPRODUCT('6. Patients'!DF$10:DF$107,OFFSET('6. Patients'!$GH$9,1,MATCH($D80,'6. Patients'!$GI$9:$IF$9,0),ROWS('6. Patients'!ES$10:ES$107))),0)+
IFERROR(SUMPRODUCT('6. Patients'!DF$10:DF$107,OFFSET('6. Patients'!$IG$9,1,MATCH($D80,'6. Patients'!$IH$9:$JA$9,0),ROWS('6. Patients'!ES$10:ES$107))),0),
IFERROR(SUMPRODUCT('6. Patients'!DF$10:DF$107,OFFSET('6. Patients'!$JB$9,1,MATCH($D80,'6. Patients'!$JC$9:$KZ$9,0),ROWS('6. Patients'!ES$10:ES$107))),0)+
IFERROR(SUMPRODUCT('6. Patients'!DF$10:DF$107,OFFSET('6. Patients'!$LA$9,1,MATCH($D80,'6. Patients'!$LB$9:$LU$9,0),ROWS('6. Patients'!ES$10:ES$107))),0)+
IFERROR(SUMPRODUCT('6. Patients'!DF$10:DF$107,OFFSET('6. Patients'!$LV$9,1,MATCH($D80,'6. Patients'!$LW$9:$NT$9,0),ROWS('6. Patients'!ES$10:ES$107))),0)+
IFERROR(SUMPRODUCT('6. Patients'!DF$10:DF$107,OFFSET('6. Patients'!$NU$9,1,MATCH($D80,'6. Patients'!$NV$9:$OO$9,0),ROWS('6. Patients'!ES$10:ES$107))),0),
IFERROR(SUMPRODUCT('6. Patients'!DF$10:DF$107,OFFSET('6. Patients'!$OP$9,1,MATCH($D80,'6. Patients'!$OQ$9:$QN$9,0),ROWS('6. Patients'!ES$10:ES$107))),0)+
IFERROR(SUMPRODUCT('6. Patients'!DF$10:DF$107,OFFSET('6. Patients'!$QO$9,1,MATCH($D80,'6. Patients'!$QP$9:$RI$9,0),ROWS('6. Patients'!ES$10:ES$107))),0)+
IFERROR(SUMPRODUCT('6. Patients'!DF$10:DF$107,OFFSET('6. Patients'!$RJ$9,1,MATCH($D80,'6. Patients'!$RK$9:$TH$9,0),ROWS('6. Patients'!ES$10:ES$107))),0)+
IFERROR(SUMPRODUCT('6. Patients'!DF$10:DF$107,OFFSET('6. Patients'!$TI$9,1,MATCH($D80,'6. Patients'!$TJ$9:$UC$9,0),ROWS('6. Patients'!ES$10:ES$107))),0))+
IFERROR(VLOOKUP($D80,$H$116:$L$146,COLUMNS($H$115:$J$115)-1+AM$7,0)*$E80*$F80*'1. General Inputs'!$J$25,0),0),0)</f>
        <v>0</v>
      </c>
      <c r="AN80" s="775">
        <f ca="1">ROUNDUP(IFERROR($F80*$E80*CHOOSE(AN$7,
IFERROR(SUMPRODUCT('6. Patients'!DG$10:DG$107,OFFSET('6. Patients'!$DN$9,1,MATCH($D80,'6. Patients'!$DO$9:$FL$9,0),ROWS('6. Patients'!ET$10:ET$107))),0)+
IFERROR(SUMPRODUCT('6. Patients'!DG$10:DG$107,OFFSET('6. Patients'!$FM$9,1,MATCH($D80,'6. Patients'!$FN$9:$GG$9,0),ROWS('6. Patients'!ET$10:ET$107))),0)+
IFERROR(SUMPRODUCT('6. Patients'!DG$10:DG$107,OFFSET('6. Patients'!$GH$9,1,MATCH($D80,'6. Patients'!$GI$9:$IF$9,0),ROWS('6. Patients'!ET$10:ET$107))),0)+
IFERROR(SUMPRODUCT('6. Patients'!DG$10:DG$107,OFFSET('6. Patients'!$IG$9,1,MATCH($D80,'6. Patients'!$IH$9:$JA$9,0),ROWS('6. Patients'!ET$10:ET$107))),0),
IFERROR(SUMPRODUCT('6. Patients'!DG$10:DG$107,OFFSET('6. Patients'!$JB$9,1,MATCH($D80,'6. Patients'!$JC$9:$KZ$9,0),ROWS('6. Patients'!ET$10:ET$107))),0)+
IFERROR(SUMPRODUCT('6. Patients'!DG$10:DG$107,OFFSET('6. Patients'!$LA$9,1,MATCH($D80,'6. Patients'!$LB$9:$LU$9,0),ROWS('6. Patients'!ET$10:ET$107))),0)+
IFERROR(SUMPRODUCT('6. Patients'!DG$10:DG$107,OFFSET('6. Patients'!$LV$9,1,MATCH($D80,'6. Patients'!$LW$9:$NT$9,0),ROWS('6. Patients'!ET$10:ET$107))),0)+
IFERROR(SUMPRODUCT('6. Patients'!DG$10:DG$107,OFFSET('6. Patients'!$NU$9,1,MATCH($D80,'6. Patients'!$NV$9:$OO$9,0),ROWS('6. Patients'!ET$10:ET$107))),0),
IFERROR(SUMPRODUCT('6. Patients'!DG$10:DG$107,OFFSET('6. Patients'!$OP$9,1,MATCH($D80,'6. Patients'!$OQ$9:$QN$9,0),ROWS('6. Patients'!ET$10:ET$107))),0)+
IFERROR(SUMPRODUCT('6. Patients'!DG$10:DG$107,OFFSET('6. Patients'!$QO$9,1,MATCH($D80,'6. Patients'!$QP$9:$RI$9,0),ROWS('6. Patients'!ET$10:ET$107))),0)+
IFERROR(SUMPRODUCT('6. Patients'!DG$10:DG$107,OFFSET('6. Patients'!$RJ$9,1,MATCH($D80,'6. Patients'!$RK$9:$TH$9,0),ROWS('6. Patients'!ET$10:ET$107))),0)+
IFERROR(SUMPRODUCT('6. Patients'!DG$10:DG$107,OFFSET('6. Patients'!$TI$9,1,MATCH($D80,'6. Patients'!$TJ$9:$UC$9,0),ROWS('6. Patients'!ET$10:ET$107))),0))+
IFERROR(VLOOKUP($D80,$H$116:$L$146,COLUMNS($H$115:$J$115)-1+AN$7,0)*$E80*$F80*'1. General Inputs'!$J$25,0),0),0)</f>
        <v>0</v>
      </c>
      <c r="AO80" s="775">
        <f ca="1">ROUNDUP(IFERROR($F80*$E80*CHOOSE(AO$7,
IFERROR(SUMPRODUCT('6. Patients'!DH$10:DH$107,OFFSET('6. Patients'!$DN$9,1,MATCH($D80,'6. Patients'!$DO$9:$FL$9,0),ROWS('6. Patients'!EU$10:EU$107))),0)+
IFERROR(SUMPRODUCT('6. Patients'!DH$10:DH$107,OFFSET('6. Patients'!$FM$9,1,MATCH($D80,'6. Patients'!$FN$9:$GG$9,0),ROWS('6. Patients'!EU$10:EU$107))),0)+
IFERROR(SUMPRODUCT('6. Patients'!DH$10:DH$107,OFFSET('6. Patients'!$GH$9,1,MATCH($D80,'6. Patients'!$GI$9:$IF$9,0),ROWS('6. Patients'!EU$10:EU$107))),0)+
IFERROR(SUMPRODUCT('6. Patients'!DH$10:DH$107,OFFSET('6. Patients'!$IG$9,1,MATCH($D80,'6. Patients'!$IH$9:$JA$9,0),ROWS('6. Patients'!EU$10:EU$107))),0),
IFERROR(SUMPRODUCT('6. Patients'!DH$10:DH$107,OFFSET('6. Patients'!$JB$9,1,MATCH($D80,'6. Patients'!$JC$9:$KZ$9,0),ROWS('6. Patients'!EU$10:EU$107))),0)+
IFERROR(SUMPRODUCT('6. Patients'!DH$10:DH$107,OFFSET('6. Patients'!$LA$9,1,MATCH($D80,'6. Patients'!$LB$9:$LU$9,0),ROWS('6. Patients'!EU$10:EU$107))),0)+
IFERROR(SUMPRODUCT('6. Patients'!DH$10:DH$107,OFFSET('6. Patients'!$LV$9,1,MATCH($D80,'6. Patients'!$LW$9:$NT$9,0),ROWS('6. Patients'!EU$10:EU$107))),0)+
IFERROR(SUMPRODUCT('6. Patients'!DH$10:DH$107,OFFSET('6. Patients'!$NU$9,1,MATCH($D80,'6. Patients'!$NV$9:$OO$9,0),ROWS('6. Patients'!EU$10:EU$107))),0),
IFERROR(SUMPRODUCT('6. Patients'!DH$10:DH$107,OFFSET('6. Patients'!$OP$9,1,MATCH($D80,'6. Patients'!$OQ$9:$QN$9,0),ROWS('6. Patients'!EU$10:EU$107))),0)+
IFERROR(SUMPRODUCT('6. Patients'!DH$10:DH$107,OFFSET('6. Patients'!$QO$9,1,MATCH($D80,'6. Patients'!$QP$9:$RI$9,0),ROWS('6. Patients'!EU$10:EU$107))),0)+
IFERROR(SUMPRODUCT('6. Patients'!DH$10:DH$107,OFFSET('6. Patients'!$RJ$9,1,MATCH($D80,'6. Patients'!$RK$9:$TH$9,0),ROWS('6. Patients'!EU$10:EU$107))),0)+
IFERROR(SUMPRODUCT('6. Patients'!DH$10:DH$107,OFFSET('6. Patients'!$TI$9,1,MATCH($D80,'6. Patients'!$TJ$9:$UC$9,0),ROWS('6. Patients'!EU$10:EU$107))),0))+
IFERROR(VLOOKUP($D80,$H$116:$L$146,COLUMNS($H$115:$J$115)-1+AO$7,0)*$E80*$F80*'1. General Inputs'!$J$25,0),0),0)</f>
        <v>0</v>
      </c>
      <c r="AP80" s="775">
        <f ca="1">ROUNDUP(IFERROR($F80*$E80*CHOOSE(AP$7,
IFERROR(SUMPRODUCT('6. Patients'!DI$10:DI$107,OFFSET('6. Patients'!$DN$9,1,MATCH($D80,'6. Patients'!$DO$9:$FL$9,0),ROWS('6. Patients'!EV$10:EV$107))),0)+
IFERROR(SUMPRODUCT('6. Patients'!DI$10:DI$107,OFFSET('6. Patients'!$FM$9,1,MATCH($D80,'6. Patients'!$FN$9:$GG$9,0),ROWS('6. Patients'!EV$10:EV$107))),0)+
IFERROR(SUMPRODUCT('6. Patients'!DI$10:DI$107,OFFSET('6. Patients'!$GH$9,1,MATCH($D80,'6. Patients'!$GI$9:$IF$9,0),ROWS('6. Patients'!EV$10:EV$107))),0)+
IFERROR(SUMPRODUCT('6. Patients'!DI$10:DI$107,OFFSET('6. Patients'!$IG$9,1,MATCH($D80,'6. Patients'!$IH$9:$JA$9,0),ROWS('6. Patients'!EV$10:EV$107))),0),
IFERROR(SUMPRODUCT('6. Patients'!DI$10:DI$107,OFFSET('6. Patients'!$JB$9,1,MATCH($D80,'6. Patients'!$JC$9:$KZ$9,0),ROWS('6. Patients'!EV$10:EV$107))),0)+
IFERROR(SUMPRODUCT('6. Patients'!DI$10:DI$107,OFFSET('6. Patients'!$LA$9,1,MATCH($D80,'6. Patients'!$LB$9:$LU$9,0),ROWS('6. Patients'!EV$10:EV$107))),0)+
IFERROR(SUMPRODUCT('6. Patients'!DI$10:DI$107,OFFSET('6. Patients'!$LV$9,1,MATCH($D80,'6. Patients'!$LW$9:$NT$9,0),ROWS('6. Patients'!EV$10:EV$107))),0)+
IFERROR(SUMPRODUCT('6. Patients'!DI$10:DI$107,OFFSET('6. Patients'!$NU$9,1,MATCH($D80,'6. Patients'!$NV$9:$OO$9,0),ROWS('6. Patients'!EV$10:EV$107))),0),
IFERROR(SUMPRODUCT('6. Patients'!DI$10:DI$107,OFFSET('6. Patients'!$OP$9,1,MATCH($D80,'6. Patients'!$OQ$9:$QN$9,0),ROWS('6. Patients'!EV$10:EV$107))),0)+
IFERROR(SUMPRODUCT('6. Patients'!DI$10:DI$107,OFFSET('6. Patients'!$QO$9,1,MATCH($D80,'6. Patients'!$QP$9:$RI$9,0),ROWS('6. Patients'!EV$10:EV$107))),0)+
IFERROR(SUMPRODUCT('6. Patients'!DI$10:DI$107,OFFSET('6. Patients'!$RJ$9,1,MATCH($D80,'6. Patients'!$RK$9:$TH$9,0),ROWS('6. Patients'!EV$10:EV$107))),0)+
IFERROR(SUMPRODUCT('6. Patients'!DI$10:DI$107,OFFSET('6. Patients'!$TI$9,1,MATCH($D80,'6. Patients'!$TJ$9:$UC$9,0),ROWS('6. Patients'!EV$10:EV$107))),0))+
IFERROR(VLOOKUP($D80,$H$116:$L$146,COLUMNS($H$115:$J$115)-1+AP$7,0)*$E80*$F80*'1. General Inputs'!$J$25,0),0),0)</f>
        <v>0</v>
      </c>
      <c r="AQ80" s="775">
        <f ca="1">ROUNDUP(IFERROR($F80*$E80*CHOOSE(AQ$7,
IFERROR(SUMPRODUCT('6. Patients'!DJ$10:DJ$107,OFFSET('6. Patients'!$DN$9,1,MATCH($D80,'6. Patients'!$DO$9:$FL$9,0),ROWS('6. Patients'!EW$10:EW$107))),0)+
IFERROR(SUMPRODUCT('6. Patients'!DJ$10:DJ$107,OFFSET('6. Patients'!$FM$9,1,MATCH($D80,'6. Patients'!$FN$9:$GG$9,0),ROWS('6. Patients'!EW$10:EW$107))),0)+
IFERROR(SUMPRODUCT('6. Patients'!DJ$10:DJ$107,OFFSET('6. Patients'!$GH$9,1,MATCH($D80,'6. Patients'!$GI$9:$IF$9,0),ROWS('6. Patients'!EW$10:EW$107))),0)+
IFERROR(SUMPRODUCT('6. Patients'!DJ$10:DJ$107,OFFSET('6. Patients'!$IG$9,1,MATCH($D80,'6. Patients'!$IH$9:$JA$9,0),ROWS('6. Patients'!EW$10:EW$107))),0),
IFERROR(SUMPRODUCT('6. Patients'!DJ$10:DJ$107,OFFSET('6. Patients'!$JB$9,1,MATCH($D80,'6. Patients'!$JC$9:$KZ$9,0),ROWS('6. Patients'!EW$10:EW$107))),0)+
IFERROR(SUMPRODUCT('6. Patients'!DJ$10:DJ$107,OFFSET('6. Patients'!$LA$9,1,MATCH($D80,'6. Patients'!$LB$9:$LU$9,0),ROWS('6. Patients'!EW$10:EW$107))),0)+
IFERROR(SUMPRODUCT('6. Patients'!DJ$10:DJ$107,OFFSET('6. Patients'!$LV$9,1,MATCH($D80,'6. Patients'!$LW$9:$NT$9,0),ROWS('6. Patients'!EW$10:EW$107))),0)+
IFERROR(SUMPRODUCT('6. Patients'!DJ$10:DJ$107,OFFSET('6. Patients'!$NU$9,1,MATCH($D80,'6. Patients'!$NV$9:$OO$9,0),ROWS('6. Patients'!EW$10:EW$107))),0),
IFERROR(SUMPRODUCT('6. Patients'!DJ$10:DJ$107,OFFSET('6. Patients'!$OP$9,1,MATCH($D80,'6. Patients'!$OQ$9:$QN$9,0),ROWS('6. Patients'!EW$10:EW$107))),0)+
IFERROR(SUMPRODUCT('6. Patients'!DJ$10:DJ$107,OFFSET('6. Patients'!$QO$9,1,MATCH($D80,'6. Patients'!$QP$9:$RI$9,0),ROWS('6. Patients'!EW$10:EW$107))),0)+
IFERROR(SUMPRODUCT('6. Patients'!DJ$10:DJ$107,OFFSET('6. Patients'!$RJ$9,1,MATCH($D80,'6. Patients'!$RK$9:$TH$9,0),ROWS('6. Patients'!EW$10:EW$107))),0)+
IFERROR(SUMPRODUCT('6. Patients'!DJ$10:DJ$107,OFFSET('6. Patients'!$TI$9,1,MATCH($D80,'6. Patients'!$TJ$9:$UC$9,0),ROWS('6. Patients'!EW$10:EW$107))),0))+
IFERROR(VLOOKUP($D80,$H$116:$L$146,COLUMNS($H$115:$J$115)-1+AQ$7,0)*$E80*$F80*'1. General Inputs'!$J$25,0),0),0)</f>
        <v>0</v>
      </c>
      <c r="AT80" s="309"/>
      <c r="AZ80" s="335">
        <f ca="1">IFERROR(SUM(OFFSET('7. Consumption'!H80,0,1,,MIN('1. General Inputs'!$J$29,COLUMNS('7. Consumption'!H$9:$AQ$9)-1))),0)+MAX(0,$AQ80*('1. General Inputs'!$J$29-COLUMNS('7. Consumption'!H$9:$AQ$9)+1))</f>
        <v>0</v>
      </c>
      <c r="BA80" s="335">
        <f ca="1">IFERROR(SUM(OFFSET('7. Consumption'!I80,0,1,,MIN('1. General Inputs'!$J$29,COLUMNS('7. Consumption'!I$9:$AQ$9)-1))),0)+MAX(0,$AQ80*('1. General Inputs'!$J$29-COLUMNS('7. Consumption'!I$9:$AQ$9)+1))</f>
        <v>0</v>
      </c>
      <c r="BB80" s="335">
        <f ca="1">IFERROR(SUM(OFFSET('7. Consumption'!J80,0,1,,MIN('1. General Inputs'!$J$29,COLUMNS('7. Consumption'!J$9:$AQ$9)-1))),0)+MAX(0,$AQ80*('1. General Inputs'!$J$29-COLUMNS('7. Consumption'!J$9:$AQ$9)+1))</f>
        <v>0</v>
      </c>
      <c r="BC80" s="335">
        <f ca="1">IFERROR(SUM(OFFSET('7. Consumption'!K80,0,1,,MIN('1. General Inputs'!$J$29,COLUMNS('7. Consumption'!K$9:$AQ$9)-1))),0)+MAX(0,$AQ80*('1. General Inputs'!$J$29-COLUMNS('7. Consumption'!K$9:$AQ$9)+1))</f>
        <v>0</v>
      </c>
      <c r="BD80" s="335">
        <f ca="1">IFERROR(SUM(OFFSET('7. Consumption'!L80,0,1,,MIN('1. General Inputs'!$J$29,COLUMNS('7. Consumption'!L$9:$AQ$9)-1))),0)+MAX(0,$AQ80*('1. General Inputs'!$J$29-COLUMNS('7. Consumption'!L$9:$AQ$9)+1))</f>
        <v>0</v>
      </c>
      <c r="BE80" s="335">
        <f ca="1">IFERROR(SUM(OFFSET('7. Consumption'!M80,0,1,,MIN('1. General Inputs'!$J$29,COLUMNS('7. Consumption'!M$9:$AQ$9)-1))),0)+MAX(0,$AQ80*('1. General Inputs'!$J$29-COLUMNS('7. Consumption'!M$9:$AQ$9)+1))</f>
        <v>0</v>
      </c>
      <c r="BF80" s="335">
        <f ca="1">IFERROR(SUM(OFFSET('7. Consumption'!N80,0,1,,MIN('1. General Inputs'!$J$29,COLUMNS('7. Consumption'!N$9:$AQ$9)-1))),0)+MAX(0,$AQ80*('1. General Inputs'!$J$29-COLUMNS('7. Consumption'!N$9:$AQ$9)+1))</f>
        <v>0</v>
      </c>
      <c r="BG80" s="335">
        <f ca="1">IFERROR(SUM(OFFSET('7. Consumption'!O80,0,1,,MIN('1. General Inputs'!$J$29,COLUMNS('7. Consumption'!O$9:$AQ$9)-1))),0)+MAX(0,$AQ80*('1. General Inputs'!$J$29-COLUMNS('7. Consumption'!O$9:$AQ$9)+1))</f>
        <v>0</v>
      </c>
      <c r="BH80" s="335">
        <f ca="1">IFERROR(SUM(OFFSET('7. Consumption'!P80,0,1,,MIN('1. General Inputs'!$J$29,COLUMNS('7. Consumption'!P$9:$AQ$9)-1))),0)+MAX(0,$AQ80*('1. General Inputs'!$J$29-COLUMNS('7. Consumption'!P$9:$AQ$9)+1))</f>
        <v>0</v>
      </c>
      <c r="BI80" s="335">
        <f ca="1">IFERROR(SUM(OFFSET('7. Consumption'!Q80,0,1,,MIN('1. General Inputs'!$J$29,COLUMNS('7. Consumption'!Q$9:$AQ$9)-1))),0)+MAX(0,$AQ80*('1. General Inputs'!$J$29-COLUMNS('7. Consumption'!Q$9:$AQ$9)+1))</f>
        <v>0</v>
      </c>
      <c r="BJ80" s="335">
        <f ca="1">IFERROR(SUM(OFFSET('7. Consumption'!R80,0,1,,MIN('1. General Inputs'!$J$29,COLUMNS('7. Consumption'!R$9:$AQ$9)-1))),0)+MAX(0,$AQ80*('1. General Inputs'!$J$29-COLUMNS('7. Consumption'!R$9:$AQ$9)+1))</f>
        <v>0</v>
      </c>
      <c r="BK80" s="335">
        <f ca="1">IFERROR(SUM(OFFSET('7. Consumption'!S80,0,1,,MIN('1. General Inputs'!$J$29,COLUMNS('7. Consumption'!S$9:$AQ$9)-1))),0)+MAX(0,$AQ80*('1. General Inputs'!$J$29-COLUMNS('7. Consumption'!S$9:$AQ$9)+1))</f>
        <v>0</v>
      </c>
      <c r="BL80" s="335">
        <f ca="1">IFERROR(SUM(OFFSET('7. Consumption'!T80,0,1,,MIN('1. General Inputs'!$J$29,COLUMNS('7. Consumption'!T$9:$AQ$9)-1))),0)+MAX(0,$AQ80*('1. General Inputs'!$J$29-COLUMNS('7. Consumption'!T$9:$AQ$9)+1))</f>
        <v>0</v>
      </c>
      <c r="BM80" s="335">
        <f ca="1">IFERROR(SUM(OFFSET('7. Consumption'!U80,0,1,,MIN('1. General Inputs'!$J$29,COLUMNS('7. Consumption'!U$9:$AQ$9)-1))),0)+MAX(0,$AQ80*('1. General Inputs'!$J$29-COLUMNS('7. Consumption'!U$9:$AQ$9)+1))</f>
        <v>0</v>
      </c>
      <c r="BN80" s="335">
        <f ca="1">IFERROR(SUM(OFFSET('7. Consumption'!V80,0,1,,MIN('1. General Inputs'!$J$29,COLUMNS('7. Consumption'!V$9:$AQ$9)-1))),0)+MAX(0,$AQ80*('1. General Inputs'!$J$29-COLUMNS('7. Consumption'!V$9:$AQ$9)+1))</f>
        <v>0</v>
      </c>
      <c r="BO80" s="335">
        <f ca="1">IFERROR(SUM(OFFSET('7. Consumption'!W80,0,1,,MIN('1. General Inputs'!$J$29,COLUMNS('7. Consumption'!W$9:$AQ$9)-1))),0)+MAX(0,$AQ80*('1. General Inputs'!$J$29-COLUMNS('7. Consumption'!W$9:$AQ$9)+1))</f>
        <v>0</v>
      </c>
      <c r="BP80" s="335">
        <f ca="1">IFERROR(SUM(OFFSET('7. Consumption'!X80,0,1,,MIN('1. General Inputs'!$J$29,COLUMNS('7. Consumption'!X$9:$AQ$9)-1))),0)+MAX(0,$AQ80*('1. General Inputs'!$J$29-COLUMNS('7. Consumption'!X$9:$AQ$9)+1))</f>
        <v>0</v>
      </c>
      <c r="BQ80" s="335">
        <f ca="1">IFERROR(SUM(OFFSET('7. Consumption'!Y80,0,1,,MIN('1. General Inputs'!$J$29,COLUMNS('7. Consumption'!Y$9:$AQ$9)-1))),0)+MAX(0,$AQ80*('1. General Inputs'!$J$29-COLUMNS('7. Consumption'!Y$9:$AQ$9)+1))</f>
        <v>0</v>
      </c>
      <c r="BR80" s="335">
        <f ca="1">IFERROR(SUM(OFFSET('7. Consumption'!Z80,0,1,,MIN('1. General Inputs'!$J$29,COLUMNS('7. Consumption'!Z$9:$AQ$9)-1))),0)+MAX(0,$AQ80*('1. General Inputs'!$J$29-COLUMNS('7. Consumption'!Z$9:$AQ$9)+1))</f>
        <v>0</v>
      </c>
      <c r="BS80" s="335">
        <f ca="1">IFERROR(SUM(OFFSET('7. Consumption'!AA80,0,1,,MIN('1. General Inputs'!$J$29,COLUMNS('7. Consumption'!AA$9:$AQ$9)-1))),0)+MAX(0,$AQ80*('1. General Inputs'!$J$29-COLUMNS('7. Consumption'!AA$9:$AQ$9)+1))</f>
        <v>0</v>
      </c>
      <c r="BT80" s="335">
        <f ca="1">IFERROR(SUM(OFFSET('7. Consumption'!AB80,0,1,,MIN('1. General Inputs'!$J$29,COLUMNS('7. Consumption'!AB$9:$AQ$9)-1))),0)+MAX(0,$AQ80*('1. General Inputs'!$J$29-COLUMNS('7. Consumption'!AB$9:$AQ$9)+1))</f>
        <v>0</v>
      </c>
      <c r="BU80" s="335">
        <f ca="1">IFERROR(SUM(OFFSET('7. Consumption'!AC80,0,1,,MIN('1. General Inputs'!$J$29,COLUMNS('7. Consumption'!AC$9:$AQ$9)-1))),0)+MAX(0,$AQ80*('1. General Inputs'!$J$29-COLUMNS('7. Consumption'!AC$9:$AQ$9)+1))</f>
        <v>0</v>
      </c>
      <c r="BV80" s="335">
        <f ca="1">IFERROR(SUM(OFFSET('7. Consumption'!AD80,0,1,,MIN('1. General Inputs'!$J$29,COLUMNS('7. Consumption'!AD$9:$AQ$9)-1))),0)+MAX(0,$AQ80*('1. General Inputs'!$J$29-COLUMNS('7. Consumption'!AD$9:$AQ$9)+1))</f>
        <v>0</v>
      </c>
      <c r="BW80" s="335">
        <f ca="1">IFERROR(SUM(OFFSET('7. Consumption'!AE80,0,1,,MIN('1. General Inputs'!$J$29,COLUMNS('7. Consumption'!AE$9:$AQ$9)-1))),0)+MAX(0,$AQ80*('1. General Inputs'!$J$29-COLUMNS('7. Consumption'!AE$9:$AQ$9)+1))</f>
        <v>0</v>
      </c>
      <c r="BX80" s="335">
        <f ca="1">IFERROR(SUM(OFFSET('7. Consumption'!AF80,0,1,,MIN('1. General Inputs'!$J$29,COLUMNS('7. Consumption'!AF$9:$AQ$9)-1))),0)+MAX(0,$AQ80*('1. General Inputs'!$J$29-COLUMNS('7. Consumption'!AF$9:$AQ$9)+1))</f>
        <v>0</v>
      </c>
      <c r="BY80" s="335">
        <f ca="1">IFERROR(SUM(OFFSET('7. Consumption'!AG80,0,1,,MIN('1. General Inputs'!$J$29,COLUMNS('7. Consumption'!AG$9:$AQ$9)-1))),0)+MAX(0,$AQ80*('1. General Inputs'!$J$29-COLUMNS('7. Consumption'!AG$9:$AQ$9)+1))</f>
        <v>0</v>
      </c>
      <c r="BZ80" s="335">
        <f ca="1">IFERROR(SUM(OFFSET('7. Consumption'!AH80,0,1,,MIN('1. General Inputs'!$J$29,COLUMNS('7. Consumption'!AH$9:$AQ$9)-1))),0)+MAX(0,$AQ80*('1. General Inputs'!$J$29-COLUMNS('7. Consumption'!AH$9:$AQ$9)+1))</f>
        <v>0</v>
      </c>
      <c r="CA80" s="335">
        <f ca="1">IFERROR(SUM(OFFSET('7. Consumption'!AI80,0,1,,MIN('1. General Inputs'!$J$29,COLUMNS('7. Consumption'!AI$9:$AQ$9)-1))),0)+MAX(0,$AQ80*('1. General Inputs'!$J$29-COLUMNS('7. Consumption'!AI$9:$AQ$9)+1))</f>
        <v>0</v>
      </c>
      <c r="CB80" s="335">
        <f ca="1">IFERROR(SUM(OFFSET('7. Consumption'!AJ80,0,1,,MIN('1. General Inputs'!$J$29,COLUMNS('7. Consumption'!AJ$9:$AQ$9)-1))),0)+MAX(0,$AQ80*('1. General Inputs'!$J$29-COLUMNS('7. Consumption'!AJ$9:$AQ$9)+1))</f>
        <v>0</v>
      </c>
      <c r="CC80" s="335">
        <f ca="1">IFERROR(SUM(OFFSET('7. Consumption'!AK80,0,1,,MIN('1. General Inputs'!$J$29,COLUMNS('7. Consumption'!AK$9:$AQ$9)-1))),0)+MAX(0,$AQ80*('1. General Inputs'!$J$29-COLUMNS('7. Consumption'!AK$9:$AQ$9)+1))</f>
        <v>0</v>
      </c>
      <c r="CD80" s="335">
        <f ca="1">IFERROR(SUM(OFFSET('7. Consumption'!AL80,0,1,,MIN('1. General Inputs'!$J$29,COLUMNS('7. Consumption'!AL$9:$AQ$9)-1))),0)+MAX(0,$AQ80*('1. General Inputs'!$J$29-COLUMNS('7. Consumption'!AL$9:$AQ$9)+1))</f>
        <v>0</v>
      </c>
      <c r="CE80" s="335">
        <f ca="1">IFERROR(SUM(OFFSET('7. Consumption'!AM80,0,1,,MIN('1. General Inputs'!$J$29,COLUMNS('7. Consumption'!AM$9:$AQ$9)-1))),0)+MAX(0,$AQ80*('1. General Inputs'!$J$29-COLUMNS('7. Consumption'!AM$9:$AQ$9)+1))</f>
        <v>0</v>
      </c>
      <c r="CF80" s="335">
        <f ca="1">IFERROR(SUM(OFFSET('7. Consumption'!AN80,0,1,,MIN('1. General Inputs'!$J$29,COLUMNS('7. Consumption'!AN$9:$AQ$9)-1))),0)+MAX(0,$AQ80*('1. General Inputs'!$J$29-COLUMNS('7. Consumption'!AN$9:$AQ$9)+1))</f>
        <v>0</v>
      </c>
      <c r="CG80" s="335">
        <f ca="1">IFERROR(SUM(OFFSET('7. Consumption'!AO80,0,1,,MIN('1. General Inputs'!$J$29,COLUMNS('7. Consumption'!AO$9:$AQ$9)-1))),0)+MAX(0,$AQ80*('1. General Inputs'!$J$29-COLUMNS('7. Consumption'!AO$9:$AQ$9)+1))</f>
        <v>0</v>
      </c>
      <c r="CH80" s="335">
        <f ca="1">IFERROR(SUM(OFFSET('7. Consumption'!AP80,0,1,,MIN('1. General Inputs'!$J$29,COLUMNS('7. Consumption'!AP$9:$AQ$9)-1))),0)+MAX(0,$AQ80*('1. General Inputs'!$J$29-COLUMNS('7. Consumption'!AP$9:$AQ$9)+1))</f>
        <v>0</v>
      </c>
      <c r="CI80" s="335">
        <f ca="1">IFERROR(SUM(OFFSET('7. Consumption'!AQ80,0,1,,MIN('1. General Inputs'!$J$29,COLUMNS('7. Consumption'!AQ$9:$AQ$9)-1))),0)+MAX(0,$AQ80*('1. General Inputs'!$J$29-COLUMNS('7. Consumption'!AQ$9:$AQ$9)+1))</f>
        <v>0</v>
      </c>
    </row>
    <row r="81" spans="2:87" ht="15" hidden="1" outlineLevel="1" x14ac:dyDescent="0.25">
      <c r="B81" s="772"/>
      <c r="C81" s="772" t="str">
        <f>IFERROR(VLOOKUP(ROWS($C$9:$C81),'5. Form Breakdown'!$AI$11:$AJ$138,COLUMNS('5. Form Breakdown'!$AI$11:$AJ$11),0),"")</f>
        <v/>
      </c>
      <c r="D81" s="772" t="str">
        <f>IFERROR(VLOOKUP($C81,'5a. Dosing'!$E$11:$F$138,2,0),"")</f>
        <v/>
      </c>
      <c r="E81" s="773" t="str">
        <f>IFERROR(INDEX('5. Form Breakdown'!$AL$11:$BL$138,MATCH('7. Consumption'!$C81,'5. Form Breakdown'!$AK$11:$AK$138,0),MATCH('5. Form Breakdown'!$AX$10,'5. Form Breakdown'!$AL$10:$BL$10,0)),"")</f>
        <v/>
      </c>
      <c r="F81" s="774" t="str">
        <f>IFERROR(INDEX('5. Form Breakdown'!$AL$11:$BL$138,MATCH('7. Consumption'!$C81,'5. Form Breakdown'!$AK$11:$AK$138,0),MATCH('5. Form Breakdown'!$BL$10,'5. Form Breakdown'!$AL$10:$BL$10,0)),"")</f>
        <v/>
      </c>
      <c r="H81" s="775">
        <f ca="1">ROUNDUP(IFERROR($F81*$E81*CHOOSE(H$7,
IFERROR(SUMPRODUCT('6. Patients'!CA$10:CA$107,OFFSET('6. Patients'!$DN$9,1,MATCH($D81,'6. Patients'!$DO$9:$FL$9,0),ROWS('6. Patients'!DN$10:DN$107))),0)+
IFERROR(SUMPRODUCT('6. Patients'!CA$10:CA$107,OFFSET('6. Patients'!$FM$9,1,MATCH($D81,'6. Patients'!$FN$9:$GG$9,0),ROWS('6. Patients'!DN$10:DN$107))),0)+
IFERROR(SUMPRODUCT('6. Patients'!CA$10:CA$107,OFFSET('6. Patients'!$GH$9,1,MATCH($D81,'6. Patients'!$GI$9:$IF$9,0),ROWS('6. Patients'!DN$10:DN$107))),0)+
IFERROR(SUMPRODUCT('6. Patients'!CA$10:CA$107,OFFSET('6. Patients'!$IG$9,1,MATCH($D81,'6. Patients'!$IH$9:$JA$9,0),ROWS('6. Patients'!DN$10:DN$107))),0),
IFERROR(SUMPRODUCT('6. Patients'!CA$10:CA$107,OFFSET('6. Patients'!$JB$9,1,MATCH($D81,'6. Patients'!$JC$9:$KZ$9,0),ROWS('6. Patients'!DN$10:DN$107))),0)+
IFERROR(SUMPRODUCT('6. Patients'!CA$10:CA$107,OFFSET('6. Patients'!$LA$9,1,MATCH($D81,'6. Patients'!$LB$9:$LU$9,0),ROWS('6. Patients'!DN$10:DN$107))),0)+
IFERROR(SUMPRODUCT('6. Patients'!CA$10:CA$107,OFFSET('6. Patients'!$LV$9,1,MATCH($D81,'6. Patients'!$LW$9:$NT$9,0),ROWS('6. Patients'!DN$10:DN$107))),0)+
IFERROR(SUMPRODUCT('6. Patients'!CA$10:CA$107,OFFSET('6. Patients'!$NU$9,1,MATCH($D81,'6. Patients'!$NV$9:$OO$9,0),ROWS('6. Patients'!DN$10:DN$107))),0),
IFERROR(SUMPRODUCT('6. Patients'!CA$10:CA$107,OFFSET('6. Patients'!$OP$9,1,MATCH($D81,'6. Patients'!$OQ$9:$QN$9,0),ROWS('6. Patients'!DN$10:DN$107))),0)+
IFERROR(SUMPRODUCT('6. Patients'!CA$10:CA$107,OFFSET('6. Patients'!$QO$9,1,MATCH($D81,'6. Patients'!$QP$9:$RI$9,0),ROWS('6. Patients'!DN$10:DN$107))),0)+
IFERROR(SUMPRODUCT('6. Patients'!CA$10:CA$107,OFFSET('6. Patients'!$RJ$9,1,MATCH($D81,'6. Patients'!$RK$9:$TH$9,0),ROWS('6. Patients'!DN$10:DN$107))),0)+
IFERROR(SUMPRODUCT('6. Patients'!CA$10:CA$107,OFFSET('6. Patients'!$TI$9,1,MATCH($D81,'6. Patients'!$TJ$9:$UC$9,0),ROWS('6. Patients'!DN$10:DN$107))),0))+
IFERROR(VLOOKUP($D81,$H$116:$L$146,COLUMNS($H$115:$J$115)-1+H$7,0)*$E81*$F81*'1. General Inputs'!$J$25,0),0),0)</f>
        <v>0</v>
      </c>
      <c r="I81" s="775">
        <f ca="1">ROUNDUP(IFERROR($F81*$E81*CHOOSE(I$7,
IFERROR(SUMPRODUCT('6. Patients'!CB$10:CB$107,OFFSET('6. Patients'!$DN$9,1,MATCH($D81,'6. Patients'!$DO$9:$FL$9,0),ROWS('6. Patients'!DO$10:DO$107))),0)+
IFERROR(SUMPRODUCT('6. Patients'!CB$10:CB$107,OFFSET('6. Patients'!$FM$9,1,MATCH($D81,'6. Patients'!$FN$9:$GG$9,0),ROWS('6. Patients'!DO$10:DO$107))),0)+
IFERROR(SUMPRODUCT('6. Patients'!CB$10:CB$107,OFFSET('6. Patients'!$GH$9,1,MATCH($D81,'6. Patients'!$GI$9:$IF$9,0),ROWS('6. Patients'!DO$10:DO$107))),0)+
IFERROR(SUMPRODUCT('6. Patients'!CB$10:CB$107,OFFSET('6. Patients'!$IG$9,1,MATCH($D81,'6. Patients'!$IH$9:$JA$9,0),ROWS('6. Patients'!DO$10:DO$107))),0),
IFERROR(SUMPRODUCT('6. Patients'!CB$10:CB$107,OFFSET('6. Patients'!$JB$9,1,MATCH($D81,'6. Patients'!$JC$9:$KZ$9,0),ROWS('6. Patients'!DO$10:DO$107))),0)+
IFERROR(SUMPRODUCT('6. Patients'!CB$10:CB$107,OFFSET('6. Patients'!$LA$9,1,MATCH($D81,'6. Patients'!$LB$9:$LU$9,0),ROWS('6. Patients'!DO$10:DO$107))),0)+
IFERROR(SUMPRODUCT('6. Patients'!CB$10:CB$107,OFFSET('6. Patients'!$LV$9,1,MATCH($D81,'6. Patients'!$LW$9:$NT$9,0),ROWS('6. Patients'!DO$10:DO$107))),0)+
IFERROR(SUMPRODUCT('6. Patients'!CB$10:CB$107,OFFSET('6. Patients'!$NU$9,1,MATCH($D81,'6. Patients'!$NV$9:$OO$9,0),ROWS('6. Patients'!DO$10:DO$107))),0),
IFERROR(SUMPRODUCT('6. Patients'!CB$10:CB$107,OFFSET('6. Patients'!$OP$9,1,MATCH($D81,'6. Patients'!$OQ$9:$QN$9,0),ROWS('6. Patients'!DO$10:DO$107))),0)+
IFERROR(SUMPRODUCT('6. Patients'!CB$10:CB$107,OFFSET('6. Patients'!$QO$9,1,MATCH($D81,'6. Patients'!$QP$9:$RI$9,0),ROWS('6. Patients'!DO$10:DO$107))),0)+
IFERROR(SUMPRODUCT('6. Patients'!CB$10:CB$107,OFFSET('6. Patients'!$RJ$9,1,MATCH($D81,'6. Patients'!$RK$9:$TH$9,0),ROWS('6. Patients'!DO$10:DO$107))),0)+
IFERROR(SUMPRODUCT('6. Patients'!CB$10:CB$107,OFFSET('6. Patients'!$TI$9,1,MATCH($D81,'6. Patients'!$TJ$9:$UC$9,0),ROWS('6. Patients'!DO$10:DO$107))),0))+
IFERROR(VLOOKUP($D81,$H$116:$L$146,COLUMNS($H$115:$J$115)-1+I$7,0)*$E81*$F81*'1. General Inputs'!$J$25,0),0),0)</f>
        <v>0</v>
      </c>
      <c r="J81" s="775">
        <f ca="1">ROUNDUP(IFERROR($F81*$E81*CHOOSE(J$7,
IFERROR(SUMPRODUCT('6. Patients'!CC$10:CC$107,OFFSET('6. Patients'!$DN$9,1,MATCH($D81,'6. Patients'!$DO$9:$FL$9,0),ROWS('6. Patients'!DP$10:DP$107))),0)+
IFERROR(SUMPRODUCT('6. Patients'!CC$10:CC$107,OFFSET('6. Patients'!$FM$9,1,MATCH($D81,'6. Patients'!$FN$9:$GG$9,0),ROWS('6. Patients'!DP$10:DP$107))),0)+
IFERROR(SUMPRODUCT('6. Patients'!CC$10:CC$107,OFFSET('6. Patients'!$GH$9,1,MATCH($D81,'6. Patients'!$GI$9:$IF$9,0),ROWS('6. Patients'!DP$10:DP$107))),0)+
IFERROR(SUMPRODUCT('6. Patients'!CC$10:CC$107,OFFSET('6. Patients'!$IG$9,1,MATCH($D81,'6. Patients'!$IH$9:$JA$9,0),ROWS('6. Patients'!DP$10:DP$107))),0),
IFERROR(SUMPRODUCT('6. Patients'!CC$10:CC$107,OFFSET('6. Patients'!$JB$9,1,MATCH($D81,'6. Patients'!$JC$9:$KZ$9,0),ROWS('6. Patients'!DP$10:DP$107))),0)+
IFERROR(SUMPRODUCT('6. Patients'!CC$10:CC$107,OFFSET('6. Patients'!$LA$9,1,MATCH($D81,'6. Patients'!$LB$9:$LU$9,0),ROWS('6. Patients'!DP$10:DP$107))),0)+
IFERROR(SUMPRODUCT('6. Patients'!CC$10:CC$107,OFFSET('6. Patients'!$LV$9,1,MATCH($D81,'6. Patients'!$LW$9:$NT$9,0),ROWS('6. Patients'!DP$10:DP$107))),0)+
IFERROR(SUMPRODUCT('6. Patients'!CC$10:CC$107,OFFSET('6. Patients'!$NU$9,1,MATCH($D81,'6. Patients'!$NV$9:$OO$9,0),ROWS('6. Patients'!DP$10:DP$107))),0),
IFERROR(SUMPRODUCT('6. Patients'!CC$10:CC$107,OFFSET('6. Patients'!$OP$9,1,MATCH($D81,'6. Patients'!$OQ$9:$QN$9,0),ROWS('6. Patients'!DP$10:DP$107))),0)+
IFERROR(SUMPRODUCT('6. Patients'!CC$10:CC$107,OFFSET('6. Patients'!$QO$9,1,MATCH($D81,'6. Patients'!$QP$9:$RI$9,0),ROWS('6. Patients'!DP$10:DP$107))),0)+
IFERROR(SUMPRODUCT('6. Patients'!CC$10:CC$107,OFFSET('6. Patients'!$RJ$9,1,MATCH($D81,'6. Patients'!$RK$9:$TH$9,0),ROWS('6. Patients'!DP$10:DP$107))),0)+
IFERROR(SUMPRODUCT('6. Patients'!CC$10:CC$107,OFFSET('6. Patients'!$TI$9,1,MATCH($D81,'6. Patients'!$TJ$9:$UC$9,0),ROWS('6. Patients'!DP$10:DP$107))),0))+
IFERROR(VLOOKUP($D81,$H$116:$L$146,COLUMNS($H$115:$J$115)-1+J$7,0)*$E81*$F81*'1. General Inputs'!$J$25,0),0),0)</f>
        <v>0</v>
      </c>
      <c r="K81" s="775">
        <f ca="1">ROUNDUP(IFERROR($F81*$E81*CHOOSE(K$7,
IFERROR(SUMPRODUCT('6. Patients'!CD$10:CD$107,OFFSET('6. Patients'!$DN$9,1,MATCH($D81,'6. Patients'!$DO$9:$FL$9,0),ROWS('6. Patients'!DQ$10:DQ$107))),0)+
IFERROR(SUMPRODUCT('6. Patients'!CD$10:CD$107,OFFSET('6. Patients'!$FM$9,1,MATCH($D81,'6. Patients'!$FN$9:$GG$9,0),ROWS('6. Patients'!DQ$10:DQ$107))),0)+
IFERROR(SUMPRODUCT('6. Patients'!CD$10:CD$107,OFFSET('6. Patients'!$GH$9,1,MATCH($D81,'6. Patients'!$GI$9:$IF$9,0),ROWS('6. Patients'!DQ$10:DQ$107))),0)+
IFERROR(SUMPRODUCT('6. Patients'!CD$10:CD$107,OFFSET('6. Patients'!$IG$9,1,MATCH($D81,'6. Patients'!$IH$9:$JA$9,0),ROWS('6. Patients'!DQ$10:DQ$107))),0),
IFERROR(SUMPRODUCT('6. Patients'!CD$10:CD$107,OFFSET('6. Patients'!$JB$9,1,MATCH($D81,'6. Patients'!$JC$9:$KZ$9,0),ROWS('6. Patients'!DQ$10:DQ$107))),0)+
IFERROR(SUMPRODUCT('6. Patients'!CD$10:CD$107,OFFSET('6. Patients'!$LA$9,1,MATCH($D81,'6. Patients'!$LB$9:$LU$9,0),ROWS('6. Patients'!DQ$10:DQ$107))),0)+
IFERROR(SUMPRODUCT('6. Patients'!CD$10:CD$107,OFFSET('6. Patients'!$LV$9,1,MATCH($D81,'6. Patients'!$LW$9:$NT$9,0),ROWS('6. Patients'!DQ$10:DQ$107))),0)+
IFERROR(SUMPRODUCT('6. Patients'!CD$10:CD$107,OFFSET('6. Patients'!$NU$9,1,MATCH($D81,'6. Patients'!$NV$9:$OO$9,0),ROWS('6. Patients'!DQ$10:DQ$107))),0),
IFERROR(SUMPRODUCT('6. Patients'!CD$10:CD$107,OFFSET('6. Patients'!$OP$9,1,MATCH($D81,'6. Patients'!$OQ$9:$QN$9,0),ROWS('6. Patients'!DQ$10:DQ$107))),0)+
IFERROR(SUMPRODUCT('6. Patients'!CD$10:CD$107,OFFSET('6. Patients'!$QO$9,1,MATCH($D81,'6. Patients'!$QP$9:$RI$9,0),ROWS('6. Patients'!DQ$10:DQ$107))),0)+
IFERROR(SUMPRODUCT('6. Patients'!CD$10:CD$107,OFFSET('6. Patients'!$RJ$9,1,MATCH($D81,'6. Patients'!$RK$9:$TH$9,0),ROWS('6. Patients'!DQ$10:DQ$107))),0)+
IFERROR(SUMPRODUCT('6. Patients'!CD$10:CD$107,OFFSET('6. Patients'!$TI$9,1,MATCH($D81,'6. Patients'!$TJ$9:$UC$9,0),ROWS('6. Patients'!DQ$10:DQ$107))),0))+
IFERROR(VLOOKUP($D81,$H$116:$L$146,COLUMNS($H$115:$J$115)-1+K$7,0)*$E81*$F81*'1. General Inputs'!$J$25,0),0),0)</f>
        <v>0</v>
      </c>
      <c r="L81" s="775">
        <f ca="1">ROUNDUP(IFERROR($F81*$E81*CHOOSE(L$7,
IFERROR(SUMPRODUCT('6. Patients'!CE$10:CE$107,OFFSET('6. Patients'!$DN$9,1,MATCH($D81,'6. Patients'!$DO$9:$FL$9,0),ROWS('6. Patients'!DR$10:DR$107))),0)+
IFERROR(SUMPRODUCT('6. Patients'!CE$10:CE$107,OFFSET('6. Patients'!$FM$9,1,MATCH($D81,'6. Patients'!$FN$9:$GG$9,0),ROWS('6. Patients'!DR$10:DR$107))),0)+
IFERROR(SUMPRODUCT('6. Patients'!CE$10:CE$107,OFFSET('6. Patients'!$GH$9,1,MATCH($D81,'6. Patients'!$GI$9:$IF$9,0),ROWS('6. Patients'!DR$10:DR$107))),0)+
IFERROR(SUMPRODUCT('6. Patients'!CE$10:CE$107,OFFSET('6. Patients'!$IG$9,1,MATCH($D81,'6. Patients'!$IH$9:$JA$9,0),ROWS('6. Patients'!DR$10:DR$107))),0),
IFERROR(SUMPRODUCT('6. Patients'!CE$10:CE$107,OFFSET('6. Patients'!$JB$9,1,MATCH($D81,'6. Patients'!$JC$9:$KZ$9,0),ROWS('6. Patients'!DR$10:DR$107))),0)+
IFERROR(SUMPRODUCT('6. Patients'!CE$10:CE$107,OFFSET('6. Patients'!$LA$9,1,MATCH($D81,'6. Patients'!$LB$9:$LU$9,0),ROWS('6. Patients'!DR$10:DR$107))),0)+
IFERROR(SUMPRODUCT('6. Patients'!CE$10:CE$107,OFFSET('6. Patients'!$LV$9,1,MATCH($D81,'6. Patients'!$LW$9:$NT$9,0),ROWS('6. Patients'!DR$10:DR$107))),0)+
IFERROR(SUMPRODUCT('6. Patients'!CE$10:CE$107,OFFSET('6. Patients'!$NU$9,1,MATCH($D81,'6. Patients'!$NV$9:$OO$9,0),ROWS('6. Patients'!DR$10:DR$107))),0),
IFERROR(SUMPRODUCT('6. Patients'!CE$10:CE$107,OFFSET('6. Patients'!$OP$9,1,MATCH($D81,'6. Patients'!$OQ$9:$QN$9,0),ROWS('6. Patients'!DR$10:DR$107))),0)+
IFERROR(SUMPRODUCT('6. Patients'!CE$10:CE$107,OFFSET('6. Patients'!$QO$9,1,MATCH($D81,'6. Patients'!$QP$9:$RI$9,0),ROWS('6. Patients'!DR$10:DR$107))),0)+
IFERROR(SUMPRODUCT('6. Patients'!CE$10:CE$107,OFFSET('6. Patients'!$RJ$9,1,MATCH($D81,'6. Patients'!$RK$9:$TH$9,0),ROWS('6. Patients'!DR$10:DR$107))),0)+
IFERROR(SUMPRODUCT('6. Patients'!CE$10:CE$107,OFFSET('6. Patients'!$TI$9,1,MATCH($D81,'6. Patients'!$TJ$9:$UC$9,0),ROWS('6. Patients'!DR$10:DR$107))),0))+
IFERROR(VLOOKUP($D81,$H$116:$L$146,COLUMNS($H$115:$J$115)-1+L$7,0)*$E81*$F81*'1. General Inputs'!$J$25,0),0),0)</f>
        <v>0</v>
      </c>
      <c r="M81" s="775">
        <f ca="1">ROUNDUP(IFERROR($F81*$E81*CHOOSE(M$7,
IFERROR(SUMPRODUCT('6. Patients'!CF$10:CF$107,OFFSET('6. Patients'!$DN$9,1,MATCH($D81,'6. Patients'!$DO$9:$FL$9,0),ROWS('6. Patients'!DS$10:DS$107))),0)+
IFERROR(SUMPRODUCT('6. Patients'!CF$10:CF$107,OFFSET('6. Patients'!$FM$9,1,MATCH($D81,'6. Patients'!$FN$9:$GG$9,0),ROWS('6. Patients'!DS$10:DS$107))),0)+
IFERROR(SUMPRODUCT('6. Patients'!CF$10:CF$107,OFFSET('6. Patients'!$GH$9,1,MATCH($D81,'6. Patients'!$GI$9:$IF$9,0),ROWS('6. Patients'!DS$10:DS$107))),0)+
IFERROR(SUMPRODUCT('6. Patients'!CF$10:CF$107,OFFSET('6. Patients'!$IG$9,1,MATCH($D81,'6. Patients'!$IH$9:$JA$9,0),ROWS('6. Patients'!DS$10:DS$107))),0),
IFERROR(SUMPRODUCT('6. Patients'!CF$10:CF$107,OFFSET('6. Patients'!$JB$9,1,MATCH($D81,'6. Patients'!$JC$9:$KZ$9,0),ROWS('6. Patients'!DS$10:DS$107))),0)+
IFERROR(SUMPRODUCT('6. Patients'!CF$10:CF$107,OFFSET('6. Patients'!$LA$9,1,MATCH($D81,'6. Patients'!$LB$9:$LU$9,0),ROWS('6. Patients'!DS$10:DS$107))),0)+
IFERROR(SUMPRODUCT('6. Patients'!CF$10:CF$107,OFFSET('6. Patients'!$LV$9,1,MATCH($D81,'6. Patients'!$LW$9:$NT$9,0),ROWS('6. Patients'!DS$10:DS$107))),0)+
IFERROR(SUMPRODUCT('6. Patients'!CF$10:CF$107,OFFSET('6. Patients'!$NU$9,1,MATCH($D81,'6. Patients'!$NV$9:$OO$9,0),ROWS('6. Patients'!DS$10:DS$107))),0),
IFERROR(SUMPRODUCT('6. Patients'!CF$10:CF$107,OFFSET('6. Patients'!$OP$9,1,MATCH($D81,'6. Patients'!$OQ$9:$QN$9,0),ROWS('6. Patients'!DS$10:DS$107))),0)+
IFERROR(SUMPRODUCT('6. Patients'!CF$10:CF$107,OFFSET('6. Patients'!$QO$9,1,MATCH($D81,'6. Patients'!$QP$9:$RI$9,0),ROWS('6. Patients'!DS$10:DS$107))),0)+
IFERROR(SUMPRODUCT('6. Patients'!CF$10:CF$107,OFFSET('6. Patients'!$RJ$9,1,MATCH($D81,'6. Patients'!$RK$9:$TH$9,0),ROWS('6. Patients'!DS$10:DS$107))),0)+
IFERROR(SUMPRODUCT('6. Patients'!CF$10:CF$107,OFFSET('6. Patients'!$TI$9,1,MATCH($D81,'6. Patients'!$TJ$9:$UC$9,0),ROWS('6. Patients'!DS$10:DS$107))),0))+
IFERROR(VLOOKUP($D81,$H$116:$L$146,COLUMNS($H$115:$J$115)-1+M$7,0)*$E81*$F81*'1. General Inputs'!$J$25,0),0),0)</f>
        <v>0</v>
      </c>
      <c r="N81" s="775">
        <f ca="1">ROUNDUP(IFERROR($F81*$E81*CHOOSE(N$7,
IFERROR(SUMPRODUCT('6. Patients'!CG$10:CG$107,OFFSET('6. Patients'!$DN$9,1,MATCH($D81,'6. Patients'!$DO$9:$FL$9,0),ROWS('6. Patients'!DT$10:DT$107))),0)+
IFERROR(SUMPRODUCT('6. Patients'!CG$10:CG$107,OFFSET('6. Patients'!$FM$9,1,MATCH($D81,'6. Patients'!$FN$9:$GG$9,0),ROWS('6. Patients'!DT$10:DT$107))),0)+
IFERROR(SUMPRODUCT('6. Patients'!CG$10:CG$107,OFFSET('6. Patients'!$GH$9,1,MATCH($D81,'6. Patients'!$GI$9:$IF$9,0),ROWS('6. Patients'!DT$10:DT$107))),0)+
IFERROR(SUMPRODUCT('6. Patients'!CG$10:CG$107,OFFSET('6. Patients'!$IG$9,1,MATCH($D81,'6. Patients'!$IH$9:$JA$9,0),ROWS('6. Patients'!DT$10:DT$107))),0),
IFERROR(SUMPRODUCT('6. Patients'!CG$10:CG$107,OFFSET('6. Patients'!$JB$9,1,MATCH($D81,'6. Patients'!$JC$9:$KZ$9,0),ROWS('6. Patients'!DT$10:DT$107))),0)+
IFERROR(SUMPRODUCT('6. Patients'!CG$10:CG$107,OFFSET('6. Patients'!$LA$9,1,MATCH($D81,'6. Patients'!$LB$9:$LU$9,0),ROWS('6. Patients'!DT$10:DT$107))),0)+
IFERROR(SUMPRODUCT('6. Patients'!CG$10:CG$107,OFFSET('6. Patients'!$LV$9,1,MATCH($D81,'6. Patients'!$LW$9:$NT$9,0),ROWS('6. Patients'!DT$10:DT$107))),0)+
IFERROR(SUMPRODUCT('6. Patients'!CG$10:CG$107,OFFSET('6. Patients'!$NU$9,1,MATCH($D81,'6. Patients'!$NV$9:$OO$9,0),ROWS('6. Patients'!DT$10:DT$107))),0),
IFERROR(SUMPRODUCT('6. Patients'!CG$10:CG$107,OFFSET('6. Patients'!$OP$9,1,MATCH($D81,'6. Patients'!$OQ$9:$QN$9,0),ROWS('6. Patients'!DT$10:DT$107))),0)+
IFERROR(SUMPRODUCT('6. Patients'!CG$10:CG$107,OFFSET('6. Patients'!$QO$9,1,MATCH($D81,'6. Patients'!$QP$9:$RI$9,0),ROWS('6. Patients'!DT$10:DT$107))),0)+
IFERROR(SUMPRODUCT('6. Patients'!CG$10:CG$107,OFFSET('6. Patients'!$RJ$9,1,MATCH($D81,'6. Patients'!$RK$9:$TH$9,0),ROWS('6. Patients'!DT$10:DT$107))),0)+
IFERROR(SUMPRODUCT('6. Patients'!CG$10:CG$107,OFFSET('6. Patients'!$TI$9,1,MATCH($D81,'6. Patients'!$TJ$9:$UC$9,0),ROWS('6. Patients'!DT$10:DT$107))),0))+
IFERROR(VLOOKUP($D81,$H$116:$L$146,COLUMNS($H$115:$J$115)-1+N$7,0)*$E81*$F81*'1. General Inputs'!$J$25,0),0),0)</f>
        <v>0</v>
      </c>
      <c r="O81" s="775">
        <f ca="1">ROUNDUP(IFERROR($F81*$E81*CHOOSE(O$7,
IFERROR(SUMPRODUCT('6. Patients'!CH$10:CH$107,OFFSET('6. Patients'!$DN$9,1,MATCH($D81,'6. Patients'!$DO$9:$FL$9,0),ROWS('6. Patients'!DU$10:DU$107))),0)+
IFERROR(SUMPRODUCT('6. Patients'!CH$10:CH$107,OFFSET('6. Patients'!$FM$9,1,MATCH($D81,'6. Patients'!$FN$9:$GG$9,0),ROWS('6. Patients'!DU$10:DU$107))),0)+
IFERROR(SUMPRODUCT('6. Patients'!CH$10:CH$107,OFFSET('6. Patients'!$GH$9,1,MATCH($D81,'6. Patients'!$GI$9:$IF$9,0),ROWS('6. Patients'!DU$10:DU$107))),0)+
IFERROR(SUMPRODUCT('6. Patients'!CH$10:CH$107,OFFSET('6. Patients'!$IG$9,1,MATCH($D81,'6. Patients'!$IH$9:$JA$9,0),ROWS('6. Patients'!DU$10:DU$107))),0),
IFERROR(SUMPRODUCT('6. Patients'!CH$10:CH$107,OFFSET('6. Patients'!$JB$9,1,MATCH($D81,'6. Patients'!$JC$9:$KZ$9,0),ROWS('6. Patients'!DU$10:DU$107))),0)+
IFERROR(SUMPRODUCT('6. Patients'!CH$10:CH$107,OFFSET('6. Patients'!$LA$9,1,MATCH($D81,'6. Patients'!$LB$9:$LU$9,0),ROWS('6. Patients'!DU$10:DU$107))),0)+
IFERROR(SUMPRODUCT('6. Patients'!CH$10:CH$107,OFFSET('6. Patients'!$LV$9,1,MATCH($D81,'6. Patients'!$LW$9:$NT$9,0),ROWS('6. Patients'!DU$10:DU$107))),0)+
IFERROR(SUMPRODUCT('6. Patients'!CH$10:CH$107,OFFSET('6. Patients'!$NU$9,1,MATCH($D81,'6. Patients'!$NV$9:$OO$9,0),ROWS('6. Patients'!DU$10:DU$107))),0),
IFERROR(SUMPRODUCT('6. Patients'!CH$10:CH$107,OFFSET('6. Patients'!$OP$9,1,MATCH($D81,'6. Patients'!$OQ$9:$QN$9,0),ROWS('6. Patients'!DU$10:DU$107))),0)+
IFERROR(SUMPRODUCT('6. Patients'!CH$10:CH$107,OFFSET('6. Patients'!$QO$9,1,MATCH($D81,'6. Patients'!$QP$9:$RI$9,0),ROWS('6. Patients'!DU$10:DU$107))),0)+
IFERROR(SUMPRODUCT('6. Patients'!CH$10:CH$107,OFFSET('6. Patients'!$RJ$9,1,MATCH($D81,'6. Patients'!$RK$9:$TH$9,0),ROWS('6. Patients'!DU$10:DU$107))),0)+
IFERROR(SUMPRODUCT('6. Patients'!CH$10:CH$107,OFFSET('6. Patients'!$TI$9,1,MATCH($D81,'6. Patients'!$TJ$9:$UC$9,0),ROWS('6. Patients'!DU$10:DU$107))),0))+
IFERROR(VLOOKUP($D81,$H$116:$L$146,COLUMNS($H$115:$J$115)-1+O$7,0)*$E81*$F81*'1. General Inputs'!$J$25,0),0),0)</f>
        <v>0</v>
      </c>
      <c r="P81" s="775">
        <f ca="1">ROUNDUP(IFERROR($F81*$E81*CHOOSE(P$7,
IFERROR(SUMPRODUCT('6. Patients'!CI$10:CI$107,OFFSET('6. Patients'!$DN$9,1,MATCH($D81,'6. Patients'!$DO$9:$FL$9,0),ROWS('6. Patients'!DV$10:DV$107))),0)+
IFERROR(SUMPRODUCT('6. Patients'!CI$10:CI$107,OFFSET('6. Patients'!$FM$9,1,MATCH($D81,'6. Patients'!$FN$9:$GG$9,0),ROWS('6. Patients'!DV$10:DV$107))),0)+
IFERROR(SUMPRODUCT('6. Patients'!CI$10:CI$107,OFFSET('6. Patients'!$GH$9,1,MATCH($D81,'6. Patients'!$GI$9:$IF$9,0),ROWS('6. Patients'!DV$10:DV$107))),0)+
IFERROR(SUMPRODUCT('6. Patients'!CI$10:CI$107,OFFSET('6. Patients'!$IG$9,1,MATCH($D81,'6. Patients'!$IH$9:$JA$9,0),ROWS('6. Patients'!DV$10:DV$107))),0),
IFERROR(SUMPRODUCT('6. Patients'!CI$10:CI$107,OFFSET('6. Patients'!$JB$9,1,MATCH($D81,'6. Patients'!$JC$9:$KZ$9,0),ROWS('6. Patients'!DV$10:DV$107))),0)+
IFERROR(SUMPRODUCT('6. Patients'!CI$10:CI$107,OFFSET('6. Patients'!$LA$9,1,MATCH($D81,'6. Patients'!$LB$9:$LU$9,0),ROWS('6. Patients'!DV$10:DV$107))),0)+
IFERROR(SUMPRODUCT('6. Patients'!CI$10:CI$107,OFFSET('6. Patients'!$LV$9,1,MATCH($D81,'6. Patients'!$LW$9:$NT$9,0),ROWS('6. Patients'!DV$10:DV$107))),0)+
IFERROR(SUMPRODUCT('6. Patients'!CI$10:CI$107,OFFSET('6. Patients'!$NU$9,1,MATCH($D81,'6. Patients'!$NV$9:$OO$9,0),ROWS('6. Patients'!DV$10:DV$107))),0),
IFERROR(SUMPRODUCT('6. Patients'!CI$10:CI$107,OFFSET('6. Patients'!$OP$9,1,MATCH($D81,'6. Patients'!$OQ$9:$QN$9,0),ROWS('6. Patients'!DV$10:DV$107))),0)+
IFERROR(SUMPRODUCT('6. Patients'!CI$10:CI$107,OFFSET('6. Patients'!$QO$9,1,MATCH($D81,'6. Patients'!$QP$9:$RI$9,0),ROWS('6. Patients'!DV$10:DV$107))),0)+
IFERROR(SUMPRODUCT('6. Patients'!CI$10:CI$107,OFFSET('6. Patients'!$RJ$9,1,MATCH($D81,'6. Patients'!$RK$9:$TH$9,0),ROWS('6. Patients'!DV$10:DV$107))),0)+
IFERROR(SUMPRODUCT('6. Patients'!CI$10:CI$107,OFFSET('6. Patients'!$TI$9,1,MATCH($D81,'6. Patients'!$TJ$9:$UC$9,0),ROWS('6. Patients'!DV$10:DV$107))),0))+
IFERROR(VLOOKUP($D81,$H$116:$L$146,COLUMNS($H$115:$J$115)-1+P$7,0)*$E81*$F81*'1. General Inputs'!$J$25,0),0),0)</f>
        <v>0</v>
      </c>
      <c r="Q81" s="775">
        <f ca="1">ROUNDUP(IFERROR($F81*$E81*CHOOSE(Q$7,
IFERROR(SUMPRODUCT('6. Patients'!CJ$10:CJ$107,OFFSET('6. Patients'!$DN$9,1,MATCH($D81,'6. Patients'!$DO$9:$FL$9,0),ROWS('6. Patients'!DW$10:DW$107))),0)+
IFERROR(SUMPRODUCT('6. Patients'!CJ$10:CJ$107,OFFSET('6. Patients'!$FM$9,1,MATCH($D81,'6. Patients'!$FN$9:$GG$9,0),ROWS('6. Patients'!DW$10:DW$107))),0)+
IFERROR(SUMPRODUCT('6. Patients'!CJ$10:CJ$107,OFFSET('6. Patients'!$GH$9,1,MATCH($D81,'6. Patients'!$GI$9:$IF$9,0),ROWS('6. Patients'!DW$10:DW$107))),0)+
IFERROR(SUMPRODUCT('6. Patients'!CJ$10:CJ$107,OFFSET('6. Patients'!$IG$9,1,MATCH($D81,'6. Patients'!$IH$9:$JA$9,0),ROWS('6. Patients'!DW$10:DW$107))),0),
IFERROR(SUMPRODUCT('6. Patients'!CJ$10:CJ$107,OFFSET('6. Patients'!$JB$9,1,MATCH($D81,'6. Patients'!$JC$9:$KZ$9,0),ROWS('6. Patients'!DW$10:DW$107))),0)+
IFERROR(SUMPRODUCT('6. Patients'!CJ$10:CJ$107,OFFSET('6. Patients'!$LA$9,1,MATCH($D81,'6. Patients'!$LB$9:$LU$9,0),ROWS('6. Patients'!DW$10:DW$107))),0)+
IFERROR(SUMPRODUCT('6. Patients'!CJ$10:CJ$107,OFFSET('6. Patients'!$LV$9,1,MATCH($D81,'6. Patients'!$LW$9:$NT$9,0),ROWS('6. Patients'!DW$10:DW$107))),0)+
IFERROR(SUMPRODUCT('6. Patients'!CJ$10:CJ$107,OFFSET('6. Patients'!$NU$9,1,MATCH($D81,'6. Patients'!$NV$9:$OO$9,0),ROWS('6. Patients'!DW$10:DW$107))),0),
IFERROR(SUMPRODUCT('6. Patients'!CJ$10:CJ$107,OFFSET('6. Patients'!$OP$9,1,MATCH($D81,'6. Patients'!$OQ$9:$QN$9,0),ROWS('6. Patients'!DW$10:DW$107))),0)+
IFERROR(SUMPRODUCT('6. Patients'!CJ$10:CJ$107,OFFSET('6. Patients'!$QO$9,1,MATCH($D81,'6. Patients'!$QP$9:$RI$9,0),ROWS('6. Patients'!DW$10:DW$107))),0)+
IFERROR(SUMPRODUCT('6. Patients'!CJ$10:CJ$107,OFFSET('6. Patients'!$RJ$9,1,MATCH($D81,'6. Patients'!$RK$9:$TH$9,0),ROWS('6. Patients'!DW$10:DW$107))),0)+
IFERROR(SUMPRODUCT('6. Patients'!CJ$10:CJ$107,OFFSET('6. Patients'!$TI$9,1,MATCH($D81,'6. Patients'!$TJ$9:$UC$9,0),ROWS('6. Patients'!DW$10:DW$107))),0))+
IFERROR(VLOOKUP($D81,$H$116:$L$146,COLUMNS($H$115:$J$115)-1+Q$7,0)*$E81*$F81*'1. General Inputs'!$J$25,0),0),0)</f>
        <v>0</v>
      </c>
      <c r="R81" s="775">
        <f ca="1">ROUNDUP(IFERROR($F81*$E81*CHOOSE(R$7,
IFERROR(SUMPRODUCT('6. Patients'!CK$10:CK$107,OFFSET('6. Patients'!$DN$9,1,MATCH($D81,'6. Patients'!$DO$9:$FL$9,0),ROWS('6. Patients'!DX$10:DX$107))),0)+
IFERROR(SUMPRODUCT('6. Patients'!CK$10:CK$107,OFFSET('6. Patients'!$FM$9,1,MATCH($D81,'6. Patients'!$FN$9:$GG$9,0),ROWS('6. Patients'!DX$10:DX$107))),0)+
IFERROR(SUMPRODUCT('6. Patients'!CK$10:CK$107,OFFSET('6. Patients'!$GH$9,1,MATCH($D81,'6. Patients'!$GI$9:$IF$9,0),ROWS('6. Patients'!DX$10:DX$107))),0)+
IFERROR(SUMPRODUCT('6. Patients'!CK$10:CK$107,OFFSET('6. Patients'!$IG$9,1,MATCH($D81,'6. Patients'!$IH$9:$JA$9,0),ROWS('6. Patients'!DX$10:DX$107))),0),
IFERROR(SUMPRODUCT('6. Patients'!CK$10:CK$107,OFFSET('6. Patients'!$JB$9,1,MATCH($D81,'6. Patients'!$JC$9:$KZ$9,0),ROWS('6. Patients'!DX$10:DX$107))),0)+
IFERROR(SUMPRODUCT('6. Patients'!CK$10:CK$107,OFFSET('6. Patients'!$LA$9,1,MATCH($D81,'6. Patients'!$LB$9:$LU$9,0),ROWS('6. Patients'!DX$10:DX$107))),0)+
IFERROR(SUMPRODUCT('6. Patients'!CK$10:CK$107,OFFSET('6. Patients'!$LV$9,1,MATCH($D81,'6. Patients'!$LW$9:$NT$9,0),ROWS('6. Patients'!DX$10:DX$107))),0)+
IFERROR(SUMPRODUCT('6. Patients'!CK$10:CK$107,OFFSET('6. Patients'!$NU$9,1,MATCH($D81,'6. Patients'!$NV$9:$OO$9,0),ROWS('6. Patients'!DX$10:DX$107))),0),
IFERROR(SUMPRODUCT('6. Patients'!CK$10:CK$107,OFFSET('6. Patients'!$OP$9,1,MATCH($D81,'6. Patients'!$OQ$9:$QN$9,0),ROWS('6. Patients'!DX$10:DX$107))),0)+
IFERROR(SUMPRODUCT('6. Patients'!CK$10:CK$107,OFFSET('6. Patients'!$QO$9,1,MATCH($D81,'6. Patients'!$QP$9:$RI$9,0),ROWS('6. Patients'!DX$10:DX$107))),0)+
IFERROR(SUMPRODUCT('6. Patients'!CK$10:CK$107,OFFSET('6. Patients'!$RJ$9,1,MATCH($D81,'6. Patients'!$RK$9:$TH$9,0),ROWS('6. Patients'!DX$10:DX$107))),0)+
IFERROR(SUMPRODUCT('6. Patients'!CK$10:CK$107,OFFSET('6. Patients'!$TI$9,1,MATCH($D81,'6. Patients'!$TJ$9:$UC$9,0),ROWS('6. Patients'!DX$10:DX$107))),0))+
IFERROR(VLOOKUP($D81,$H$116:$L$146,COLUMNS($H$115:$J$115)-1+R$7,0)*$E81*$F81*'1. General Inputs'!$J$25,0),0),0)</f>
        <v>0</v>
      </c>
      <c r="S81" s="775">
        <f ca="1">ROUNDUP(IFERROR($F81*$E81*CHOOSE(S$7,
IFERROR(SUMPRODUCT('6. Patients'!CL$10:CL$107,OFFSET('6. Patients'!$DN$9,1,MATCH($D81,'6. Patients'!$DO$9:$FL$9,0),ROWS('6. Patients'!DY$10:DY$107))),0)+
IFERROR(SUMPRODUCT('6. Patients'!CL$10:CL$107,OFFSET('6. Patients'!$FM$9,1,MATCH($D81,'6. Patients'!$FN$9:$GG$9,0),ROWS('6. Patients'!DY$10:DY$107))),0)+
IFERROR(SUMPRODUCT('6. Patients'!CL$10:CL$107,OFFSET('6. Patients'!$GH$9,1,MATCH($D81,'6. Patients'!$GI$9:$IF$9,0),ROWS('6. Patients'!DY$10:DY$107))),0)+
IFERROR(SUMPRODUCT('6. Patients'!CL$10:CL$107,OFFSET('6. Patients'!$IG$9,1,MATCH($D81,'6. Patients'!$IH$9:$JA$9,0),ROWS('6. Patients'!DY$10:DY$107))),0),
IFERROR(SUMPRODUCT('6. Patients'!CL$10:CL$107,OFFSET('6. Patients'!$JB$9,1,MATCH($D81,'6. Patients'!$JC$9:$KZ$9,0),ROWS('6. Patients'!DY$10:DY$107))),0)+
IFERROR(SUMPRODUCT('6. Patients'!CL$10:CL$107,OFFSET('6. Patients'!$LA$9,1,MATCH($D81,'6. Patients'!$LB$9:$LU$9,0),ROWS('6. Patients'!DY$10:DY$107))),0)+
IFERROR(SUMPRODUCT('6. Patients'!CL$10:CL$107,OFFSET('6. Patients'!$LV$9,1,MATCH($D81,'6. Patients'!$LW$9:$NT$9,0),ROWS('6. Patients'!DY$10:DY$107))),0)+
IFERROR(SUMPRODUCT('6. Patients'!CL$10:CL$107,OFFSET('6. Patients'!$NU$9,1,MATCH($D81,'6. Patients'!$NV$9:$OO$9,0),ROWS('6. Patients'!DY$10:DY$107))),0),
IFERROR(SUMPRODUCT('6. Patients'!CL$10:CL$107,OFFSET('6. Patients'!$OP$9,1,MATCH($D81,'6. Patients'!$OQ$9:$QN$9,0),ROWS('6. Patients'!DY$10:DY$107))),0)+
IFERROR(SUMPRODUCT('6. Patients'!CL$10:CL$107,OFFSET('6. Patients'!$QO$9,1,MATCH($D81,'6. Patients'!$QP$9:$RI$9,0),ROWS('6. Patients'!DY$10:DY$107))),0)+
IFERROR(SUMPRODUCT('6. Patients'!CL$10:CL$107,OFFSET('6. Patients'!$RJ$9,1,MATCH($D81,'6. Patients'!$RK$9:$TH$9,0),ROWS('6. Patients'!DY$10:DY$107))),0)+
IFERROR(SUMPRODUCT('6. Patients'!CL$10:CL$107,OFFSET('6. Patients'!$TI$9,1,MATCH($D81,'6. Patients'!$TJ$9:$UC$9,0),ROWS('6. Patients'!DY$10:DY$107))),0))+
IFERROR(VLOOKUP($D81,$H$116:$L$146,COLUMNS($H$115:$J$115)-1+S$7,0)*$E81*$F81*'1. General Inputs'!$J$25,0),0),0)</f>
        <v>0</v>
      </c>
      <c r="T81" s="775">
        <f ca="1">ROUNDUP(IFERROR($F81*$E81*CHOOSE(T$7,
IFERROR(SUMPRODUCT('6. Patients'!CM$10:CM$107,OFFSET('6. Patients'!$DN$9,1,MATCH($D81,'6. Patients'!$DO$9:$FL$9,0),ROWS('6. Patients'!DZ$10:DZ$107))),0)+
IFERROR(SUMPRODUCT('6. Patients'!CM$10:CM$107,OFFSET('6. Patients'!$FM$9,1,MATCH($D81,'6. Patients'!$FN$9:$GG$9,0),ROWS('6. Patients'!DZ$10:DZ$107))),0)+
IFERROR(SUMPRODUCT('6. Patients'!CM$10:CM$107,OFFSET('6. Patients'!$GH$9,1,MATCH($D81,'6. Patients'!$GI$9:$IF$9,0),ROWS('6. Patients'!DZ$10:DZ$107))),0)+
IFERROR(SUMPRODUCT('6. Patients'!CM$10:CM$107,OFFSET('6. Patients'!$IG$9,1,MATCH($D81,'6. Patients'!$IH$9:$JA$9,0),ROWS('6. Patients'!DZ$10:DZ$107))),0),
IFERROR(SUMPRODUCT('6. Patients'!CM$10:CM$107,OFFSET('6. Patients'!$JB$9,1,MATCH($D81,'6. Patients'!$JC$9:$KZ$9,0),ROWS('6. Patients'!DZ$10:DZ$107))),0)+
IFERROR(SUMPRODUCT('6. Patients'!CM$10:CM$107,OFFSET('6. Patients'!$LA$9,1,MATCH($D81,'6. Patients'!$LB$9:$LU$9,0),ROWS('6. Patients'!DZ$10:DZ$107))),0)+
IFERROR(SUMPRODUCT('6. Patients'!CM$10:CM$107,OFFSET('6. Patients'!$LV$9,1,MATCH($D81,'6. Patients'!$LW$9:$NT$9,0),ROWS('6. Patients'!DZ$10:DZ$107))),0)+
IFERROR(SUMPRODUCT('6. Patients'!CM$10:CM$107,OFFSET('6. Patients'!$NU$9,1,MATCH($D81,'6. Patients'!$NV$9:$OO$9,0),ROWS('6. Patients'!DZ$10:DZ$107))),0),
IFERROR(SUMPRODUCT('6. Patients'!CM$10:CM$107,OFFSET('6. Patients'!$OP$9,1,MATCH($D81,'6. Patients'!$OQ$9:$QN$9,0),ROWS('6. Patients'!DZ$10:DZ$107))),0)+
IFERROR(SUMPRODUCT('6. Patients'!CM$10:CM$107,OFFSET('6. Patients'!$QO$9,1,MATCH($D81,'6. Patients'!$QP$9:$RI$9,0),ROWS('6. Patients'!DZ$10:DZ$107))),0)+
IFERROR(SUMPRODUCT('6. Patients'!CM$10:CM$107,OFFSET('6. Patients'!$RJ$9,1,MATCH($D81,'6. Patients'!$RK$9:$TH$9,0),ROWS('6. Patients'!DZ$10:DZ$107))),0)+
IFERROR(SUMPRODUCT('6. Patients'!CM$10:CM$107,OFFSET('6. Patients'!$TI$9,1,MATCH($D81,'6. Patients'!$TJ$9:$UC$9,0),ROWS('6. Patients'!DZ$10:DZ$107))),0))+
IFERROR(VLOOKUP($D81,$H$116:$L$146,COLUMNS($H$115:$J$115)-1+T$7,0)*$E81*$F81*'1. General Inputs'!$J$25,0),0),0)</f>
        <v>0</v>
      </c>
      <c r="U81" s="775">
        <f ca="1">ROUNDUP(IFERROR($F81*$E81*CHOOSE(U$7,
IFERROR(SUMPRODUCT('6. Patients'!CN$10:CN$107,OFFSET('6. Patients'!$DN$9,1,MATCH($D81,'6. Patients'!$DO$9:$FL$9,0),ROWS('6. Patients'!EA$10:EA$107))),0)+
IFERROR(SUMPRODUCT('6. Patients'!CN$10:CN$107,OFFSET('6. Patients'!$FM$9,1,MATCH($D81,'6. Patients'!$FN$9:$GG$9,0),ROWS('6. Patients'!EA$10:EA$107))),0)+
IFERROR(SUMPRODUCT('6. Patients'!CN$10:CN$107,OFFSET('6. Patients'!$GH$9,1,MATCH($D81,'6. Patients'!$GI$9:$IF$9,0),ROWS('6. Patients'!EA$10:EA$107))),0)+
IFERROR(SUMPRODUCT('6. Patients'!CN$10:CN$107,OFFSET('6. Patients'!$IG$9,1,MATCH($D81,'6. Patients'!$IH$9:$JA$9,0),ROWS('6. Patients'!EA$10:EA$107))),0),
IFERROR(SUMPRODUCT('6. Patients'!CN$10:CN$107,OFFSET('6. Patients'!$JB$9,1,MATCH($D81,'6. Patients'!$JC$9:$KZ$9,0),ROWS('6. Patients'!EA$10:EA$107))),0)+
IFERROR(SUMPRODUCT('6. Patients'!CN$10:CN$107,OFFSET('6. Patients'!$LA$9,1,MATCH($D81,'6. Patients'!$LB$9:$LU$9,0),ROWS('6. Patients'!EA$10:EA$107))),0)+
IFERROR(SUMPRODUCT('6. Patients'!CN$10:CN$107,OFFSET('6. Patients'!$LV$9,1,MATCH($D81,'6. Patients'!$LW$9:$NT$9,0),ROWS('6. Patients'!EA$10:EA$107))),0)+
IFERROR(SUMPRODUCT('6. Patients'!CN$10:CN$107,OFFSET('6. Patients'!$NU$9,1,MATCH($D81,'6. Patients'!$NV$9:$OO$9,0),ROWS('6. Patients'!EA$10:EA$107))),0),
IFERROR(SUMPRODUCT('6. Patients'!CN$10:CN$107,OFFSET('6. Patients'!$OP$9,1,MATCH($D81,'6. Patients'!$OQ$9:$QN$9,0),ROWS('6. Patients'!EA$10:EA$107))),0)+
IFERROR(SUMPRODUCT('6. Patients'!CN$10:CN$107,OFFSET('6. Patients'!$QO$9,1,MATCH($D81,'6. Patients'!$QP$9:$RI$9,0),ROWS('6. Patients'!EA$10:EA$107))),0)+
IFERROR(SUMPRODUCT('6. Patients'!CN$10:CN$107,OFFSET('6. Patients'!$RJ$9,1,MATCH($D81,'6. Patients'!$RK$9:$TH$9,0),ROWS('6. Patients'!EA$10:EA$107))),0)+
IFERROR(SUMPRODUCT('6. Patients'!CN$10:CN$107,OFFSET('6. Patients'!$TI$9,1,MATCH($D81,'6. Patients'!$TJ$9:$UC$9,0),ROWS('6. Patients'!EA$10:EA$107))),0))+
IFERROR(VLOOKUP($D81,$H$116:$L$146,COLUMNS($H$115:$J$115)-1+U$7,0)*$E81*$F81*'1. General Inputs'!$J$25,0),0),0)</f>
        <v>0</v>
      </c>
      <c r="V81" s="775">
        <f ca="1">ROUNDUP(IFERROR($F81*$E81*CHOOSE(V$7,
IFERROR(SUMPRODUCT('6. Patients'!CO$10:CO$107,OFFSET('6. Patients'!$DN$9,1,MATCH($D81,'6. Patients'!$DO$9:$FL$9,0),ROWS('6. Patients'!EB$10:EB$107))),0)+
IFERROR(SUMPRODUCT('6. Patients'!CO$10:CO$107,OFFSET('6. Patients'!$FM$9,1,MATCH($D81,'6. Patients'!$FN$9:$GG$9,0),ROWS('6. Patients'!EB$10:EB$107))),0)+
IFERROR(SUMPRODUCT('6. Patients'!CO$10:CO$107,OFFSET('6. Patients'!$GH$9,1,MATCH($D81,'6. Patients'!$GI$9:$IF$9,0),ROWS('6. Patients'!EB$10:EB$107))),0)+
IFERROR(SUMPRODUCT('6. Patients'!CO$10:CO$107,OFFSET('6. Patients'!$IG$9,1,MATCH($D81,'6. Patients'!$IH$9:$JA$9,0),ROWS('6. Patients'!EB$10:EB$107))),0),
IFERROR(SUMPRODUCT('6. Patients'!CO$10:CO$107,OFFSET('6. Patients'!$JB$9,1,MATCH($D81,'6. Patients'!$JC$9:$KZ$9,0),ROWS('6. Patients'!EB$10:EB$107))),0)+
IFERROR(SUMPRODUCT('6. Patients'!CO$10:CO$107,OFFSET('6. Patients'!$LA$9,1,MATCH($D81,'6. Patients'!$LB$9:$LU$9,0),ROWS('6. Patients'!EB$10:EB$107))),0)+
IFERROR(SUMPRODUCT('6. Patients'!CO$10:CO$107,OFFSET('6. Patients'!$LV$9,1,MATCH($D81,'6. Patients'!$LW$9:$NT$9,0),ROWS('6. Patients'!EB$10:EB$107))),0)+
IFERROR(SUMPRODUCT('6. Patients'!CO$10:CO$107,OFFSET('6. Patients'!$NU$9,1,MATCH($D81,'6. Patients'!$NV$9:$OO$9,0),ROWS('6. Patients'!EB$10:EB$107))),0),
IFERROR(SUMPRODUCT('6. Patients'!CO$10:CO$107,OFFSET('6. Patients'!$OP$9,1,MATCH($D81,'6. Patients'!$OQ$9:$QN$9,0),ROWS('6. Patients'!EB$10:EB$107))),0)+
IFERROR(SUMPRODUCT('6. Patients'!CO$10:CO$107,OFFSET('6. Patients'!$QO$9,1,MATCH($D81,'6. Patients'!$QP$9:$RI$9,0),ROWS('6. Patients'!EB$10:EB$107))),0)+
IFERROR(SUMPRODUCT('6. Patients'!CO$10:CO$107,OFFSET('6. Patients'!$RJ$9,1,MATCH($D81,'6. Patients'!$RK$9:$TH$9,0),ROWS('6. Patients'!EB$10:EB$107))),0)+
IFERROR(SUMPRODUCT('6. Patients'!CO$10:CO$107,OFFSET('6. Patients'!$TI$9,1,MATCH($D81,'6. Patients'!$TJ$9:$UC$9,0),ROWS('6. Patients'!EB$10:EB$107))),0))+
IFERROR(VLOOKUP($D81,$H$116:$L$146,COLUMNS($H$115:$J$115)-1+V$7,0)*$E81*$F81*'1. General Inputs'!$J$25,0),0),0)</f>
        <v>0</v>
      </c>
      <c r="W81" s="775">
        <f ca="1">ROUNDUP(IFERROR($F81*$E81*CHOOSE(W$7,
IFERROR(SUMPRODUCT('6. Patients'!CP$10:CP$107,OFFSET('6. Patients'!$DN$9,1,MATCH($D81,'6. Patients'!$DO$9:$FL$9,0),ROWS('6. Patients'!EC$10:EC$107))),0)+
IFERROR(SUMPRODUCT('6. Patients'!CP$10:CP$107,OFFSET('6. Patients'!$FM$9,1,MATCH($D81,'6. Patients'!$FN$9:$GG$9,0),ROWS('6. Patients'!EC$10:EC$107))),0)+
IFERROR(SUMPRODUCT('6. Patients'!CP$10:CP$107,OFFSET('6. Patients'!$GH$9,1,MATCH($D81,'6. Patients'!$GI$9:$IF$9,0),ROWS('6. Patients'!EC$10:EC$107))),0)+
IFERROR(SUMPRODUCT('6. Patients'!CP$10:CP$107,OFFSET('6. Patients'!$IG$9,1,MATCH($D81,'6. Patients'!$IH$9:$JA$9,0),ROWS('6. Patients'!EC$10:EC$107))),0),
IFERROR(SUMPRODUCT('6. Patients'!CP$10:CP$107,OFFSET('6. Patients'!$JB$9,1,MATCH($D81,'6. Patients'!$JC$9:$KZ$9,0),ROWS('6. Patients'!EC$10:EC$107))),0)+
IFERROR(SUMPRODUCT('6. Patients'!CP$10:CP$107,OFFSET('6. Patients'!$LA$9,1,MATCH($D81,'6. Patients'!$LB$9:$LU$9,0),ROWS('6. Patients'!EC$10:EC$107))),0)+
IFERROR(SUMPRODUCT('6. Patients'!CP$10:CP$107,OFFSET('6. Patients'!$LV$9,1,MATCH($D81,'6. Patients'!$LW$9:$NT$9,0),ROWS('6. Patients'!EC$10:EC$107))),0)+
IFERROR(SUMPRODUCT('6. Patients'!CP$10:CP$107,OFFSET('6. Patients'!$NU$9,1,MATCH($D81,'6. Patients'!$NV$9:$OO$9,0),ROWS('6. Patients'!EC$10:EC$107))),0),
IFERROR(SUMPRODUCT('6. Patients'!CP$10:CP$107,OFFSET('6. Patients'!$OP$9,1,MATCH($D81,'6. Patients'!$OQ$9:$QN$9,0),ROWS('6. Patients'!EC$10:EC$107))),0)+
IFERROR(SUMPRODUCT('6. Patients'!CP$10:CP$107,OFFSET('6. Patients'!$QO$9,1,MATCH($D81,'6. Patients'!$QP$9:$RI$9,0),ROWS('6. Patients'!EC$10:EC$107))),0)+
IFERROR(SUMPRODUCT('6. Patients'!CP$10:CP$107,OFFSET('6. Patients'!$RJ$9,1,MATCH($D81,'6. Patients'!$RK$9:$TH$9,0),ROWS('6. Patients'!EC$10:EC$107))),0)+
IFERROR(SUMPRODUCT('6. Patients'!CP$10:CP$107,OFFSET('6. Patients'!$TI$9,1,MATCH($D81,'6. Patients'!$TJ$9:$UC$9,0),ROWS('6. Patients'!EC$10:EC$107))),0))+
IFERROR(VLOOKUP($D81,$H$116:$L$146,COLUMNS($H$115:$J$115)-1+W$7,0)*$E81*$F81*'1. General Inputs'!$J$25,0),0),0)</f>
        <v>0</v>
      </c>
      <c r="X81" s="775">
        <f ca="1">ROUNDUP(IFERROR($F81*$E81*CHOOSE(X$7,
IFERROR(SUMPRODUCT('6. Patients'!CQ$10:CQ$107,OFFSET('6. Patients'!$DN$9,1,MATCH($D81,'6. Patients'!$DO$9:$FL$9,0),ROWS('6. Patients'!ED$10:ED$107))),0)+
IFERROR(SUMPRODUCT('6. Patients'!CQ$10:CQ$107,OFFSET('6. Patients'!$FM$9,1,MATCH($D81,'6. Patients'!$FN$9:$GG$9,0),ROWS('6. Patients'!ED$10:ED$107))),0)+
IFERROR(SUMPRODUCT('6. Patients'!CQ$10:CQ$107,OFFSET('6. Patients'!$GH$9,1,MATCH($D81,'6. Patients'!$GI$9:$IF$9,0),ROWS('6. Patients'!ED$10:ED$107))),0)+
IFERROR(SUMPRODUCT('6. Patients'!CQ$10:CQ$107,OFFSET('6. Patients'!$IG$9,1,MATCH($D81,'6. Patients'!$IH$9:$JA$9,0),ROWS('6. Patients'!ED$10:ED$107))),0),
IFERROR(SUMPRODUCT('6. Patients'!CQ$10:CQ$107,OFFSET('6. Patients'!$JB$9,1,MATCH($D81,'6. Patients'!$JC$9:$KZ$9,0),ROWS('6. Patients'!ED$10:ED$107))),0)+
IFERROR(SUMPRODUCT('6. Patients'!CQ$10:CQ$107,OFFSET('6. Patients'!$LA$9,1,MATCH($D81,'6. Patients'!$LB$9:$LU$9,0),ROWS('6. Patients'!ED$10:ED$107))),0)+
IFERROR(SUMPRODUCT('6. Patients'!CQ$10:CQ$107,OFFSET('6. Patients'!$LV$9,1,MATCH($D81,'6. Patients'!$LW$9:$NT$9,0),ROWS('6. Patients'!ED$10:ED$107))),0)+
IFERROR(SUMPRODUCT('6. Patients'!CQ$10:CQ$107,OFFSET('6. Patients'!$NU$9,1,MATCH($D81,'6. Patients'!$NV$9:$OO$9,0),ROWS('6. Patients'!ED$10:ED$107))),0),
IFERROR(SUMPRODUCT('6. Patients'!CQ$10:CQ$107,OFFSET('6. Patients'!$OP$9,1,MATCH($D81,'6. Patients'!$OQ$9:$QN$9,0),ROWS('6. Patients'!ED$10:ED$107))),0)+
IFERROR(SUMPRODUCT('6. Patients'!CQ$10:CQ$107,OFFSET('6. Patients'!$QO$9,1,MATCH($D81,'6. Patients'!$QP$9:$RI$9,0),ROWS('6. Patients'!ED$10:ED$107))),0)+
IFERROR(SUMPRODUCT('6. Patients'!CQ$10:CQ$107,OFFSET('6. Patients'!$RJ$9,1,MATCH($D81,'6. Patients'!$RK$9:$TH$9,0),ROWS('6. Patients'!ED$10:ED$107))),0)+
IFERROR(SUMPRODUCT('6. Patients'!CQ$10:CQ$107,OFFSET('6. Patients'!$TI$9,1,MATCH($D81,'6. Patients'!$TJ$9:$UC$9,0),ROWS('6. Patients'!ED$10:ED$107))),0))+
IFERROR(VLOOKUP($D81,$H$116:$L$146,COLUMNS($H$115:$J$115)-1+X$7,0)*$E81*$F81*'1. General Inputs'!$J$25,0),0),0)</f>
        <v>0</v>
      </c>
      <c r="Y81" s="775">
        <f ca="1">ROUNDUP(IFERROR($F81*$E81*CHOOSE(Y$7,
IFERROR(SUMPRODUCT('6. Patients'!CR$10:CR$107,OFFSET('6. Patients'!$DN$9,1,MATCH($D81,'6. Patients'!$DO$9:$FL$9,0),ROWS('6. Patients'!EE$10:EE$107))),0)+
IFERROR(SUMPRODUCT('6. Patients'!CR$10:CR$107,OFFSET('6. Patients'!$FM$9,1,MATCH($D81,'6. Patients'!$FN$9:$GG$9,0),ROWS('6. Patients'!EE$10:EE$107))),0)+
IFERROR(SUMPRODUCT('6. Patients'!CR$10:CR$107,OFFSET('6. Patients'!$GH$9,1,MATCH($D81,'6. Patients'!$GI$9:$IF$9,0),ROWS('6. Patients'!EE$10:EE$107))),0)+
IFERROR(SUMPRODUCT('6. Patients'!CR$10:CR$107,OFFSET('6. Patients'!$IG$9,1,MATCH($D81,'6. Patients'!$IH$9:$JA$9,0),ROWS('6. Patients'!EE$10:EE$107))),0),
IFERROR(SUMPRODUCT('6. Patients'!CR$10:CR$107,OFFSET('6. Patients'!$JB$9,1,MATCH($D81,'6. Patients'!$JC$9:$KZ$9,0),ROWS('6. Patients'!EE$10:EE$107))),0)+
IFERROR(SUMPRODUCT('6. Patients'!CR$10:CR$107,OFFSET('6. Patients'!$LA$9,1,MATCH($D81,'6. Patients'!$LB$9:$LU$9,0),ROWS('6. Patients'!EE$10:EE$107))),0)+
IFERROR(SUMPRODUCT('6. Patients'!CR$10:CR$107,OFFSET('6. Patients'!$LV$9,1,MATCH($D81,'6. Patients'!$LW$9:$NT$9,0),ROWS('6. Patients'!EE$10:EE$107))),0)+
IFERROR(SUMPRODUCT('6. Patients'!CR$10:CR$107,OFFSET('6. Patients'!$NU$9,1,MATCH($D81,'6. Patients'!$NV$9:$OO$9,0),ROWS('6. Patients'!EE$10:EE$107))),0),
IFERROR(SUMPRODUCT('6. Patients'!CR$10:CR$107,OFFSET('6. Patients'!$OP$9,1,MATCH($D81,'6. Patients'!$OQ$9:$QN$9,0),ROWS('6. Patients'!EE$10:EE$107))),0)+
IFERROR(SUMPRODUCT('6. Patients'!CR$10:CR$107,OFFSET('6. Patients'!$QO$9,1,MATCH($D81,'6. Patients'!$QP$9:$RI$9,0),ROWS('6. Patients'!EE$10:EE$107))),0)+
IFERROR(SUMPRODUCT('6. Patients'!CR$10:CR$107,OFFSET('6. Patients'!$RJ$9,1,MATCH($D81,'6. Patients'!$RK$9:$TH$9,0),ROWS('6. Patients'!EE$10:EE$107))),0)+
IFERROR(SUMPRODUCT('6. Patients'!CR$10:CR$107,OFFSET('6. Patients'!$TI$9,1,MATCH($D81,'6. Patients'!$TJ$9:$UC$9,0),ROWS('6. Patients'!EE$10:EE$107))),0))+
IFERROR(VLOOKUP($D81,$H$116:$L$146,COLUMNS($H$115:$J$115)-1+Y$7,0)*$E81*$F81*'1. General Inputs'!$J$25,0),0),0)</f>
        <v>0</v>
      </c>
      <c r="Z81" s="775">
        <f ca="1">ROUNDUP(IFERROR($F81*$E81*CHOOSE(Z$7,
IFERROR(SUMPRODUCT('6. Patients'!CS$10:CS$107,OFFSET('6. Patients'!$DN$9,1,MATCH($D81,'6. Patients'!$DO$9:$FL$9,0),ROWS('6. Patients'!EF$10:EF$107))),0)+
IFERROR(SUMPRODUCT('6. Patients'!CS$10:CS$107,OFFSET('6. Patients'!$FM$9,1,MATCH($D81,'6. Patients'!$FN$9:$GG$9,0),ROWS('6. Patients'!EF$10:EF$107))),0)+
IFERROR(SUMPRODUCT('6. Patients'!CS$10:CS$107,OFFSET('6. Patients'!$GH$9,1,MATCH($D81,'6. Patients'!$GI$9:$IF$9,0),ROWS('6. Patients'!EF$10:EF$107))),0)+
IFERROR(SUMPRODUCT('6. Patients'!CS$10:CS$107,OFFSET('6. Patients'!$IG$9,1,MATCH($D81,'6. Patients'!$IH$9:$JA$9,0),ROWS('6. Patients'!EF$10:EF$107))),0),
IFERROR(SUMPRODUCT('6. Patients'!CS$10:CS$107,OFFSET('6. Patients'!$JB$9,1,MATCH($D81,'6. Patients'!$JC$9:$KZ$9,0),ROWS('6. Patients'!EF$10:EF$107))),0)+
IFERROR(SUMPRODUCT('6. Patients'!CS$10:CS$107,OFFSET('6. Patients'!$LA$9,1,MATCH($D81,'6. Patients'!$LB$9:$LU$9,0),ROWS('6. Patients'!EF$10:EF$107))),0)+
IFERROR(SUMPRODUCT('6. Patients'!CS$10:CS$107,OFFSET('6. Patients'!$LV$9,1,MATCH($D81,'6. Patients'!$LW$9:$NT$9,0),ROWS('6. Patients'!EF$10:EF$107))),0)+
IFERROR(SUMPRODUCT('6. Patients'!CS$10:CS$107,OFFSET('6. Patients'!$NU$9,1,MATCH($D81,'6. Patients'!$NV$9:$OO$9,0),ROWS('6. Patients'!EF$10:EF$107))),0),
IFERROR(SUMPRODUCT('6. Patients'!CS$10:CS$107,OFFSET('6. Patients'!$OP$9,1,MATCH($D81,'6. Patients'!$OQ$9:$QN$9,0),ROWS('6. Patients'!EF$10:EF$107))),0)+
IFERROR(SUMPRODUCT('6. Patients'!CS$10:CS$107,OFFSET('6. Patients'!$QO$9,1,MATCH($D81,'6. Patients'!$QP$9:$RI$9,0),ROWS('6. Patients'!EF$10:EF$107))),0)+
IFERROR(SUMPRODUCT('6. Patients'!CS$10:CS$107,OFFSET('6. Patients'!$RJ$9,1,MATCH($D81,'6. Patients'!$RK$9:$TH$9,0),ROWS('6. Patients'!EF$10:EF$107))),0)+
IFERROR(SUMPRODUCT('6. Patients'!CS$10:CS$107,OFFSET('6. Patients'!$TI$9,1,MATCH($D81,'6. Patients'!$TJ$9:$UC$9,0),ROWS('6. Patients'!EF$10:EF$107))),0))+
IFERROR(VLOOKUP($D81,$H$116:$L$146,COLUMNS($H$115:$J$115)-1+Z$7,0)*$E81*$F81*'1. General Inputs'!$J$25,0),0),0)</f>
        <v>0</v>
      </c>
      <c r="AA81" s="775">
        <f ca="1">ROUNDUP(IFERROR($F81*$E81*CHOOSE(AA$7,
IFERROR(SUMPRODUCT('6. Patients'!CT$10:CT$107,OFFSET('6. Patients'!$DN$9,1,MATCH($D81,'6. Patients'!$DO$9:$FL$9,0),ROWS('6. Patients'!EG$10:EG$107))),0)+
IFERROR(SUMPRODUCT('6. Patients'!CT$10:CT$107,OFFSET('6. Patients'!$FM$9,1,MATCH($D81,'6. Patients'!$FN$9:$GG$9,0),ROWS('6. Patients'!EG$10:EG$107))),0)+
IFERROR(SUMPRODUCT('6. Patients'!CT$10:CT$107,OFFSET('6. Patients'!$GH$9,1,MATCH($D81,'6. Patients'!$GI$9:$IF$9,0),ROWS('6. Patients'!EG$10:EG$107))),0)+
IFERROR(SUMPRODUCT('6. Patients'!CT$10:CT$107,OFFSET('6. Patients'!$IG$9,1,MATCH($D81,'6. Patients'!$IH$9:$JA$9,0),ROWS('6. Patients'!EG$10:EG$107))),0),
IFERROR(SUMPRODUCT('6. Patients'!CT$10:CT$107,OFFSET('6. Patients'!$JB$9,1,MATCH($D81,'6. Patients'!$JC$9:$KZ$9,0),ROWS('6. Patients'!EG$10:EG$107))),0)+
IFERROR(SUMPRODUCT('6. Patients'!CT$10:CT$107,OFFSET('6. Patients'!$LA$9,1,MATCH($D81,'6. Patients'!$LB$9:$LU$9,0),ROWS('6. Patients'!EG$10:EG$107))),0)+
IFERROR(SUMPRODUCT('6. Patients'!CT$10:CT$107,OFFSET('6. Patients'!$LV$9,1,MATCH($D81,'6. Patients'!$LW$9:$NT$9,0),ROWS('6. Patients'!EG$10:EG$107))),0)+
IFERROR(SUMPRODUCT('6. Patients'!CT$10:CT$107,OFFSET('6. Patients'!$NU$9,1,MATCH($D81,'6. Patients'!$NV$9:$OO$9,0),ROWS('6. Patients'!EG$10:EG$107))),0),
IFERROR(SUMPRODUCT('6. Patients'!CT$10:CT$107,OFFSET('6. Patients'!$OP$9,1,MATCH($D81,'6. Patients'!$OQ$9:$QN$9,0),ROWS('6. Patients'!EG$10:EG$107))),0)+
IFERROR(SUMPRODUCT('6. Patients'!CT$10:CT$107,OFFSET('6. Patients'!$QO$9,1,MATCH($D81,'6. Patients'!$QP$9:$RI$9,0),ROWS('6. Patients'!EG$10:EG$107))),0)+
IFERROR(SUMPRODUCT('6. Patients'!CT$10:CT$107,OFFSET('6. Patients'!$RJ$9,1,MATCH($D81,'6. Patients'!$RK$9:$TH$9,0),ROWS('6. Patients'!EG$10:EG$107))),0)+
IFERROR(SUMPRODUCT('6. Patients'!CT$10:CT$107,OFFSET('6. Patients'!$TI$9,1,MATCH($D81,'6. Patients'!$TJ$9:$UC$9,0),ROWS('6. Patients'!EG$10:EG$107))),0))+
IFERROR(VLOOKUP($D81,$H$116:$L$146,COLUMNS($H$115:$J$115)-1+AA$7,0)*$E81*$F81*'1. General Inputs'!$J$25,0),0),0)</f>
        <v>0</v>
      </c>
      <c r="AB81" s="775">
        <f ca="1">ROUNDUP(IFERROR($F81*$E81*CHOOSE(AB$7,
IFERROR(SUMPRODUCT('6. Patients'!CU$10:CU$107,OFFSET('6. Patients'!$DN$9,1,MATCH($D81,'6. Patients'!$DO$9:$FL$9,0),ROWS('6. Patients'!EH$10:EH$107))),0)+
IFERROR(SUMPRODUCT('6. Patients'!CU$10:CU$107,OFFSET('6. Patients'!$FM$9,1,MATCH($D81,'6. Patients'!$FN$9:$GG$9,0),ROWS('6. Patients'!EH$10:EH$107))),0)+
IFERROR(SUMPRODUCT('6. Patients'!CU$10:CU$107,OFFSET('6. Patients'!$GH$9,1,MATCH($D81,'6. Patients'!$GI$9:$IF$9,0),ROWS('6. Patients'!EH$10:EH$107))),0)+
IFERROR(SUMPRODUCT('6. Patients'!CU$10:CU$107,OFFSET('6. Patients'!$IG$9,1,MATCH($D81,'6. Patients'!$IH$9:$JA$9,0),ROWS('6. Patients'!EH$10:EH$107))),0),
IFERROR(SUMPRODUCT('6. Patients'!CU$10:CU$107,OFFSET('6. Patients'!$JB$9,1,MATCH($D81,'6. Patients'!$JC$9:$KZ$9,0),ROWS('6. Patients'!EH$10:EH$107))),0)+
IFERROR(SUMPRODUCT('6. Patients'!CU$10:CU$107,OFFSET('6. Patients'!$LA$9,1,MATCH($D81,'6. Patients'!$LB$9:$LU$9,0),ROWS('6. Patients'!EH$10:EH$107))),0)+
IFERROR(SUMPRODUCT('6. Patients'!CU$10:CU$107,OFFSET('6. Patients'!$LV$9,1,MATCH($D81,'6. Patients'!$LW$9:$NT$9,0),ROWS('6. Patients'!EH$10:EH$107))),0)+
IFERROR(SUMPRODUCT('6. Patients'!CU$10:CU$107,OFFSET('6. Patients'!$NU$9,1,MATCH($D81,'6. Patients'!$NV$9:$OO$9,0),ROWS('6. Patients'!EH$10:EH$107))),0),
IFERROR(SUMPRODUCT('6. Patients'!CU$10:CU$107,OFFSET('6. Patients'!$OP$9,1,MATCH($D81,'6. Patients'!$OQ$9:$QN$9,0),ROWS('6. Patients'!EH$10:EH$107))),0)+
IFERROR(SUMPRODUCT('6. Patients'!CU$10:CU$107,OFFSET('6. Patients'!$QO$9,1,MATCH($D81,'6. Patients'!$QP$9:$RI$9,0),ROWS('6. Patients'!EH$10:EH$107))),0)+
IFERROR(SUMPRODUCT('6. Patients'!CU$10:CU$107,OFFSET('6. Patients'!$RJ$9,1,MATCH($D81,'6. Patients'!$RK$9:$TH$9,0),ROWS('6. Patients'!EH$10:EH$107))),0)+
IFERROR(SUMPRODUCT('6. Patients'!CU$10:CU$107,OFFSET('6. Patients'!$TI$9,1,MATCH($D81,'6. Patients'!$TJ$9:$UC$9,0),ROWS('6. Patients'!EH$10:EH$107))),0))+
IFERROR(VLOOKUP($D81,$H$116:$L$146,COLUMNS($H$115:$J$115)-1+AB$7,0)*$E81*$F81*'1. General Inputs'!$J$25,0),0),0)</f>
        <v>0</v>
      </c>
      <c r="AC81" s="775">
        <f ca="1">ROUNDUP(IFERROR($F81*$E81*CHOOSE(AC$7,
IFERROR(SUMPRODUCT('6. Patients'!CV$10:CV$107,OFFSET('6. Patients'!$DN$9,1,MATCH($D81,'6. Patients'!$DO$9:$FL$9,0),ROWS('6. Patients'!EI$10:EI$107))),0)+
IFERROR(SUMPRODUCT('6. Patients'!CV$10:CV$107,OFFSET('6. Patients'!$FM$9,1,MATCH($D81,'6. Patients'!$FN$9:$GG$9,0),ROWS('6. Patients'!EI$10:EI$107))),0)+
IFERROR(SUMPRODUCT('6. Patients'!CV$10:CV$107,OFFSET('6. Patients'!$GH$9,1,MATCH($D81,'6. Patients'!$GI$9:$IF$9,0),ROWS('6. Patients'!EI$10:EI$107))),0)+
IFERROR(SUMPRODUCT('6. Patients'!CV$10:CV$107,OFFSET('6. Patients'!$IG$9,1,MATCH($D81,'6. Patients'!$IH$9:$JA$9,0),ROWS('6. Patients'!EI$10:EI$107))),0),
IFERROR(SUMPRODUCT('6. Patients'!CV$10:CV$107,OFFSET('6. Patients'!$JB$9,1,MATCH($D81,'6. Patients'!$JC$9:$KZ$9,0),ROWS('6. Patients'!EI$10:EI$107))),0)+
IFERROR(SUMPRODUCT('6. Patients'!CV$10:CV$107,OFFSET('6. Patients'!$LA$9,1,MATCH($D81,'6. Patients'!$LB$9:$LU$9,0),ROWS('6. Patients'!EI$10:EI$107))),0)+
IFERROR(SUMPRODUCT('6. Patients'!CV$10:CV$107,OFFSET('6. Patients'!$LV$9,1,MATCH($D81,'6. Patients'!$LW$9:$NT$9,0),ROWS('6. Patients'!EI$10:EI$107))),0)+
IFERROR(SUMPRODUCT('6. Patients'!CV$10:CV$107,OFFSET('6. Patients'!$NU$9,1,MATCH($D81,'6. Patients'!$NV$9:$OO$9,0),ROWS('6. Patients'!EI$10:EI$107))),0),
IFERROR(SUMPRODUCT('6. Patients'!CV$10:CV$107,OFFSET('6. Patients'!$OP$9,1,MATCH($D81,'6. Patients'!$OQ$9:$QN$9,0),ROWS('6. Patients'!EI$10:EI$107))),0)+
IFERROR(SUMPRODUCT('6. Patients'!CV$10:CV$107,OFFSET('6. Patients'!$QO$9,1,MATCH($D81,'6. Patients'!$QP$9:$RI$9,0),ROWS('6. Patients'!EI$10:EI$107))),0)+
IFERROR(SUMPRODUCT('6. Patients'!CV$10:CV$107,OFFSET('6. Patients'!$RJ$9,1,MATCH($D81,'6. Patients'!$RK$9:$TH$9,0),ROWS('6. Patients'!EI$10:EI$107))),0)+
IFERROR(SUMPRODUCT('6. Patients'!CV$10:CV$107,OFFSET('6. Patients'!$TI$9,1,MATCH($D81,'6. Patients'!$TJ$9:$UC$9,0),ROWS('6. Patients'!EI$10:EI$107))),0))+
IFERROR(VLOOKUP($D81,$H$116:$L$146,COLUMNS($H$115:$J$115)-1+AC$7,0)*$E81*$F81*'1. General Inputs'!$J$25,0),0),0)</f>
        <v>0</v>
      </c>
      <c r="AD81" s="775">
        <f ca="1">ROUNDUP(IFERROR($F81*$E81*CHOOSE(AD$7,
IFERROR(SUMPRODUCT('6. Patients'!CW$10:CW$107,OFFSET('6. Patients'!$DN$9,1,MATCH($D81,'6. Patients'!$DO$9:$FL$9,0),ROWS('6. Patients'!EJ$10:EJ$107))),0)+
IFERROR(SUMPRODUCT('6. Patients'!CW$10:CW$107,OFFSET('6. Patients'!$FM$9,1,MATCH($D81,'6. Patients'!$FN$9:$GG$9,0),ROWS('6. Patients'!EJ$10:EJ$107))),0)+
IFERROR(SUMPRODUCT('6. Patients'!CW$10:CW$107,OFFSET('6. Patients'!$GH$9,1,MATCH($D81,'6. Patients'!$GI$9:$IF$9,0),ROWS('6. Patients'!EJ$10:EJ$107))),0)+
IFERROR(SUMPRODUCT('6. Patients'!CW$10:CW$107,OFFSET('6. Patients'!$IG$9,1,MATCH($D81,'6. Patients'!$IH$9:$JA$9,0),ROWS('6. Patients'!EJ$10:EJ$107))),0),
IFERROR(SUMPRODUCT('6. Patients'!CW$10:CW$107,OFFSET('6. Patients'!$JB$9,1,MATCH($D81,'6. Patients'!$JC$9:$KZ$9,0),ROWS('6. Patients'!EJ$10:EJ$107))),0)+
IFERROR(SUMPRODUCT('6. Patients'!CW$10:CW$107,OFFSET('6. Patients'!$LA$9,1,MATCH($D81,'6. Patients'!$LB$9:$LU$9,0),ROWS('6. Patients'!EJ$10:EJ$107))),0)+
IFERROR(SUMPRODUCT('6. Patients'!CW$10:CW$107,OFFSET('6. Patients'!$LV$9,1,MATCH($D81,'6. Patients'!$LW$9:$NT$9,0),ROWS('6. Patients'!EJ$10:EJ$107))),0)+
IFERROR(SUMPRODUCT('6. Patients'!CW$10:CW$107,OFFSET('6. Patients'!$NU$9,1,MATCH($D81,'6. Patients'!$NV$9:$OO$9,0),ROWS('6. Patients'!EJ$10:EJ$107))),0),
IFERROR(SUMPRODUCT('6. Patients'!CW$10:CW$107,OFFSET('6. Patients'!$OP$9,1,MATCH($D81,'6. Patients'!$OQ$9:$QN$9,0),ROWS('6. Patients'!EJ$10:EJ$107))),0)+
IFERROR(SUMPRODUCT('6. Patients'!CW$10:CW$107,OFFSET('6. Patients'!$QO$9,1,MATCH($D81,'6. Patients'!$QP$9:$RI$9,0),ROWS('6. Patients'!EJ$10:EJ$107))),0)+
IFERROR(SUMPRODUCT('6. Patients'!CW$10:CW$107,OFFSET('6. Patients'!$RJ$9,1,MATCH($D81,'6. Patients'!$RK$9:$TH$9,0),ROWS('6. Patients'!EJ$10:EJ$107))),0)+
IFERROR(SUMPRODUCT('6. Patients'!CW$10:CW$107,OFFSET('6. Patients'!$TI$9,1,MATCH($D81,'6. Patients'!$TJ$9:$UC$9,0),ROWS('6. Patients'!EJ$10:EJ$107))),0))+
IFERROR(VLOOKUP($D81,$H$116:$L$146,COLUMNS($H$115:$J$115)-1+AD$7,0)*$E81*$F81*'1. General Inputs'!$J$25,0),0),0)</f>
        <v>0</v>
      </c>
      <c r="AE81" s="775">
        <f ca="1">ROUNDUP(IFERROR($F81*$E81*CHOOSE(AE$7,
IFERROR(SUMPRODUCT('6. Patients'!CX$10:CX$107,OFFSET('6. Patients'!$DN$9,1,MATCH($D81,'6. Patients'!$DO$9:$FL$9,0),ROWS('6. Patients'!EK$10:EK$107))),0)+
IFERROR(SUMPRODUCT('6. Patients'!CX$10:CX$107,OFFSET('6. Patients'!$FM$9,1,MATCH($D81,'6. Patients'!$FN$9:$GG$9,0),ROWS('6. Patients'!EK$10:EK$107))),0)+
IFERROR(SUMPRODUCT('6. Patients'!CX$10:CX$107,OFFSET('6. Patients'!$GH$9,1,MATCH($D81,'6. Patients'!$GI$9:$IF$9,0),ROWS('6. Patients'!EK$10:EK$107))),0)+
IFERROR(SUMPRODUCT('6. Patients'!CX$10:CX$107,OFFSET('6. Patients'!$IG$9,1,MATCH($D81,'6. Patients'!$IH$9:$JA$9,0),ROWS('6. Patients'!EK$10:EK$107))),0),
IFERROR(SUMPRODUCT('6. Patients'!CX$10:CX$107,OFFSET('6. Patients'!$JB$9,1,MATCH($D81,'6. Patients'!$JC$9:$KZ$9,0),ROWS('6. Patients'!EK$10:EK$107))),0)+
IFERROR(SUMPRODUCT('6. Patients'!CX$10:CX$107,OFFSET('6. Patients'!$LA$9,1,MATCH($D81,'6. Patients'!$LB$9:$LU$9,0),ROWS('6. Patients'!EK$10:EK$107))),0)+
IFERROR(SUMPRODUCT('6. Patients'!CX$10:CX$107,OFFSET('6. Patients'!$LV$9,1,MATCH($D81,'6. Patients'!$LW$9:$NT$9,0),ROWS('6. Patients'!EK$10:EK$107))),0)+
IFERROR(SUMPRODUCT('6. Patients'!CX$10:CX$107,OFFSET('6. Patients'!$NU$9,1,MATCH($D81,'6. Patients'!$NV$9:$OO$9,0),ROWS('6. Patients'!EK$10:EK$107))),0),
IFERROR(SUMPRODUCT('6. Patients'!CX$10:CX$107,OFFSET('6. Patients'!$OP$9,1,MATCH($D81,'6. Patients'!$OQ$9:$QN$9,0),ROWS('6. Patients'!EK$10:EK$107))),0)+
IFERROR(SUMPRODUCT('6. Patients'!CX$10:CX$107,OFFSET('6. Patients'!$QO$9,1,MATCH($D81,'6. Patients'!$QP$9:$RI$9,0),ROWS('6. Patients'!EK$10:EK$107))),0)+
IFERROR(SUMPRODUCT('6. Patients'!CX$10:CX$107,OFFSET('6. Patients'!$RJ$9,1,MATCH($D81,'6. Patients'!$RK$9:$TH$9,0),ROWS('6. Patients'!EK$10:EK$107))),0)+
IFERROR(SUMPRODUCT('6. Patients'!CX$10:CX$107,OFFSET('6. Patients'!$TI$9,1,MATCH($D81,'6. Patients'!$TJ$9:$UC$9,0),ROWS('6. Patients'!EK$10:EK$107))),0))+
IFERROR(VLOOKUP($D81,$H$116:$L$146,COLUMNS($H$115:$J$115)-1+AE$7,0)*$E81*$F81*'1. General Inputs'!$J$25,0),0),0)</f>
        <v>0</v>
      </c>
      <c r="AF81" s="775">
        <f ca="1">ROUNDUP(IFERROR($F81*$E81*CHOOSE(AF$7,
IFERROR(SUMPRODUCT('6. Patients'!CY$10:CY$107,OFFSET('6. Patients'!$DN$9,1,MATCH($D81,'6. Patients'!$DO$9:$FL$9,0),ROWS('6. Patients'!EL$10:EL$107))),0)+
IFERROR(SUMPRODUCT('6. Patients'!CY$10:CY$107,OFFSET('6. Patients'!$FM$9,1,MATCH($D81,'6. Patients'!$FN$9:$GG$9,0),ROWS('6. Patients'!EL$10:EL$107))),0)+
IFERROR(SUMPRODUCT('6. Patients'!CY$10:CY$107,OFFSET('6. Patients'!$GH$9,1,MATCH($D81,'6. Patients'!$GI$9:$IF$9,0),ROWS('6. Patients'!EL$10:EL$107))),0)+
IFERROR(SUMPRODUCT('6. Patients'!CY$10:CY$107,OFFSET('6. Patients'!$IG$9,1,MATCH($D81,'6. Patients'!$IH$9:$JA$9,0),ROWS('6. Patients'!EL$10:EL$107))),0),
IFERROR(SUMPRODUCT('6. Patients'!CY$10:CY$107,OFFSET('6. Patients'!$JB$9,1,MATCH($D81,'6. Patients'!$JC$9:$KZ$9,0),ROWS('6. Patients'!EL$10:EL$107))),0)+
IFERROR(SUMPRODUCT('6. Patients'!CY$10:CY$107,OFFSET('6. Patients'!$LA$9,1,MATCH($D81,'6. Patients'!$LB$9:$LU$9,0),ROWS('6. Patients'!EL$10:EL$107))),0)+
IFERROR(SUMPRODUCT('6. Patients'!CY$10:CY$107,OFFSET('6. Patients'!$LV$9,1,MATCH($D81,'6. Patients'!$LW$9:$NT$9,0),ROWS('6. Patients'!EL$10:EL$107))),0)+
IFERROR(SUMPRODUCT('6. Patients'!CY$10:CY$107,OFFSET('6. Patients'!$NU$9,1,MATCH($D81,'6. Patients'!$NV$9:$OO$9,0),ROWS('6. Patients'!EL$10:EL$107))),0),
IFERROR(SUMPRODUCT('6. Patients'!CY$10:CY$107,OFFSET('6. Patients'!$OP$9,1,MATCH($D81,'6. Patients'!$OQ$9:$QN$9,0),ROWS('6. Patients'!EL$10:EL$107))),0)+
IFERROR(SUMPRODUCT('6. Patients'!CY$10:CY$107,OFFSET('6. Patients'!$QO$9,1,MATCH($D81,'6. Patients'!$QP$9:$RI$9,0),ROWS('6. Patients'!EL$10:EL$107))),0)+
IFERROR(SUMPRODUCT('6. Patients'!CY$10:CY$107,OFFSET('6. Patients'!$RJ$9,1,MATCH($D81,'6. Patients'!$RK$9:$TH$9,0),ROWS('6. Patients'!EL$10:EL$107))),0)+
IFERROR(SUMPRODUCT('6. Patients'!CY$10:CY$107,OFFSET('6. Patients'!$TI$9,1,MATCH($D81,'6. Patients'!$TJ$9:$UC$9,0),ROWS('6. Patients'!EL$10:EL$107))),0))+
IFERROR(VLOOKUP($D81,$H$116:$L$146,COLUMNS($H$115:$J$115)-1+AF$7,0)*$E81*$F81*'1. General Inputs'!$J$25,0),0),0)</f>
        <v>0</v>
      </c>
      <c r="AG81" s="775">
        <f ca="1">ROUNDUP(IFERROR($F81*$E81*CHOOSE(AG$7,
IFERROR(SUMPRODUCT('6. Patients'!CZ$10:CZ$107,OFFSET('6. Patients'!$DN$9,1,MATCH($D81,'6. Patients'!$DO$9:$FL$9,0),ROWS('6. Patients'!EM$10:EM$107))),0)+
IFERROR(SUMPRODUCT('6. Patients'!CZ$10:CZ$107,OFFSET('6. Patients'!$FM$9,1,MATCH($D81,'6. Patients'!$FN$9:$GG$9,0),ROWS('6. Patients'!EM$10:EM$107))),0)+
IFERROR(SUMPRODUCT('6. Patients'!CZ$10:CZ$107,OFFSET('6. Patients'!$GH$9,1,MATCH($D81,'6. Patients'!$GI$9:$IF$9,0),ROWS('6. Patients'!EM$10:EM$107))),0)+
IFERROR(SUMPRODUCT('6. Patients'!CZ$10:CZ$107,OFFSET('6. Patients'!$IG$9,1,MATCH($D81,'6. Patients'!$IH$9:$JA$9,0),ROWS('6. Patients'!EM$10:EM$107))),0),
IFERROR(SUMPRODUCT('6. Patients'!CZ$10:CZ$107,OFFSET('6. Patients'!$JB$9,1,MATCH($D81,'6. Patients'!$JC$9:$KZ$9,0),ROWS('6. Patients'!EM$10:EM$107))),0)+
IFERROR(SUMPRODUCT('6. Patients'!CZ$10:CZ$107,OFFSET('6. Patients'!$LA$9,1,MATCH($D81,'6. Patients'!$LB$9:$LU$9,0),ROWS('6. Patients'!EM$10:EM$107))),0)+
IFERROR(SUMPRODUCT('6. Patients'!CZ$10:CZ$107,OFFSET('6. Patients'!$LV$9,1,MATCH($D81,'6. Patients'!$LW$9:$NT$9,0),ROWS('6. Patients'!EM$10:EM$107))),0)+
IFERROR(SUMPRODUCT('6. Patients'!CZ$10:CZ$107,OFFSET('6. Patients'!$NU$9,1,MATCH($D81,'6. Patients'!$NV$9:$OO$9,0),ROWS('6. Patients'!EM$10:EM$107))),0),
IFERROR(SUMPRODUCT('6. Patients'!CZ$10:CZ$107,OFFSET('6. Patients'!$OP$9,1,MATCH($D81,'6. Patients'!$OQ$9:$QN$9,0),ROWS('6. Patients'!EM$10:EM$107))),0)+
IFERROR(SUMPRODUCT('6. Patients'!CZ$10:CZ$107,OFFSET('6. Patients'!$QO$9,1,MATCH($D81,'6. Patients'!$QP$9:$RI$9,0),ROWS('6. Patients'!EM$10:EM$107))),0)+
IFERROR(SUMPRODUCT('6. Patients'!CZ$10:CZ$107,OFFSET('6. Patients'!$RJ$9,1,MATCH($D81,'6. Patients'!$RK$9:$TH$9,0),ROWS('6. Patients'!EM$10:EM$107))),0)+
IFERROR(SUMPRODUCT('6. Patients'!CZ$10:CZ$107,OFFSET('6. Patients'!$TI$9,1,MATCH($D81,'6. Patients'!$TJ$9:$UC$9,0),ROWS('6. Patients'!EM$10:EM$107))),0))+
IFERROR(VLOOKUP($D81,$H$116:$L$146,COLUMNS($H$115:$J$115)-1+AG$7,0)*$E81*$F81*'1. General Inputs'!$J$25,0),0),0)</f>
        <v>0</v>
      </c>
      <c r="AH81" s="775">
        <f ca="1">ROUNDUP(IFERROR($F81*$E81*CHOOSE(AH$7,
IFERROR(SUMPRODUCT('6. Patients'!DA$10:DA$107,OFFSET('6. Patients'!$DN$9,1,MATCH($D81,'6. Patients'!$DO$9:$FL$9,0),ROWS('6. Patients'!EN$10:EN$107))),0)+
IFERROR(SUMPRODUCT('6. Patients'!DA$10:DA$107,OFFSET('6. Patients'!$FM$9,1,MATCH($D81,'6. Patients'!$FN$9:$GG$9,0),ROWS('6. Patients'!EN$10:EN$107))),0)+
IFERROR(SUMPRODUCT('6. Patients'!DA$10:DA$107,OFFSET('6. Patients'!$GH$9,1,MATCH($D81,'6. Patients'!$GI$9:$IF$9,0),ROWS('6. Patients'!EN$10:EN$107))),0)+
IFERROR(SUMPRODUCT('6. Patients'!DA$10:DA$107,OFFSET('6. Patients'!$IG$9,1,MATCH($D81,'6. Patients'!$IH$9:$JA$9,0),ROWS('6. Patients'!EN$10:EN$107))),0),
IFERROR(SUMPRODUCT('6. Patients'!DA$10:DA$107,OFFSET('6. Patients'!$JB$9,1,MATCH($D81,'6. Patients'!$JC$9:$KZ$9,0),ROWS('6. Patients'!EN$10:EN$107))),0)+
IFERROR(SUMPRODUCT('6. Patients'!DA$10:DA$107,OFFSET('6. Patients'!$LA$9,1,MATCH($D81,'6. Patients'!$LB$9:$LU$9,0),ROWS('6. Patients'!EN$10:EN$107))),0)+
IFERROR(SUMPRODUCT('6. Patients'!DA$10:DA$107,OFFSET('6. Patients'!$LV$9,1,MATCH($D81,'6. Patients'!$LW$9:$NT$9,0),ROWS('6. Patients'!EN$10:EN$107))),0)+
IFERROR(SUMPRODUCT('6. Patients'!DA$10:DA$107,OFFSET('6. Patients'!$NU$9,1,MATCH($D81,'6. Patients'!$NV$9:$OO$9,0),ROWS('6. Patients'!EN$10:EN$107))),0),
IFERROR(SUMPRODUCT('6. Patients'!DA$10:DA$107,OFFSET('6. Patients'!$OP$9,1,MATCH($D81,'6. Patients'!$OQ$9:$QN$9,0),ROWS('6. Patients'!EN$10:EN$107))),0)+
IFERROR(SUMPRODUCT('6. Patients'!DA$10:DA$107,OFFSET('6. Patients'!$QO$9,1,MATCH($D81,'6. Patients'!$QP$9:$RI$9,0),ROWS('6. Patients'!EN$10:EN$107))),0)+
IFERROR(SUMPRODUCT('6. Patients'!DA$10:DA$107,OFFSET('6. Patients'!$RJ$9,1,MATCH($D81,'6. Patients'!$RK$9:$TH$9,0),ROWS('6. Patients'!EN$10:EN$107))),0)+
IFERROR(SUMPRODUCT('6. Patients'!DA$10:DA$107,OFFSET('6. Patients'!$TI$9,1,MATCH($D81,'6. Patients'!$TJ$9:$UC$9,0),ROWS('6. Patients'!EN$10:EN$107))),0))+
IFERROR(VLOOKUP($D81,$H$116:$L$146,COLUMNS($H$115:$J$115)-1+AH$7,0)*$E81*$F81*'1. General Inputs'!$J$25,0),0),0)</f>
        <v>0</v>
      </c>
      <c r="AI81" s="775">
        <f ca="1">ROUNDUP(IFERROR($F81*$E81*CHOOSE(AI$7,
IFERROR(SUMPRODUCT('6. Patients'!DB$10:DB$107,OFFSET('6. Patients'!$DN$9,1,MATCH($D81,'6. Patients'!$DO$9:$FL$9,0),ROWS('6. Patients'!EO$10:EO$107))),0)+
IFERROR(SUMPRODUCT('6. Patients'!DB$10:DB$107,OFFSET('6. Patients'!$FM$9,1,MATCH($D81,'6. Patients'!$FN$9:$GG$9,0),ROWS('6. Patients'!EO$10:EO$107))),0)+
IFERROR(SUMPRODUCT('6. Patients'!DB$10:DB$107,OFFSET('6. Patients'!$GH$9,1,MATCH($D81,'6. Patients'!$GI$9:$IF$9,0),ROWS('6. Patients'!EO$10:EO$107))),0)+
IFERROR(SUMPRODUCT('6. Patients'!DB$10:DB$107,OFFSET('6. Patients'!$IG$9,1,MATCH($D81,'6. Patients'!$IH$9:$JA$9,0),ROWS('6. Patients'!EO$10:EO$107))),0),
IFERROR(SUMPRODUCT('6. Patients'!DB$10:DB$107,OFFSET('6. Patients'!$JB$9,1,MATCH($D81,'6. Patients'!$JC$9:$KZ$9,0),ROWS('6. Patients'!EO$10:EO$107))),0)+
IFERROR(SUMPRODUCT('6. Patients'!DB$10:DB$107,OFFSET('6. Patients'!$LA$9,1,MATCH($D81,'6. Patients'!$LB$9:$LU$9,0),ROWS('6. Patients'!EO$10:EO$107))),0)+
IFERROR(SUMPRODUCT('6. Patients'!DB$10:DB$107,OFFSET('6. Patients'!$LV$9,1,MATCH($D81,'6. Patients'!$LW$9:$NT$9,0),ROWS('6. Patients'!EO$10:EO$107))),0)+
IFERROR(SUMPRODUCT('6. Patients'!DB$10:DB$107,OFFSET('6. Patients'!$NU$9,1,MATCH($D81,'6. Patients'!$NV$9:$OO$9,0),ROWS('6. Patients'!EO$10:EO$107))),0),
IFERROR(SUMPRODUCT('6. Patients'!DB$10:DB$107,OFFSET('6. Patients'!$OP$9,1,MATCH($D81,'6. Patients'!$OQ$9:$QN$9,0),ROWS('6. Patients'!EO$10:EO$107))),0)+
IFERROR(SUMPRODUCT('6. Patients'!DB$10:DB$107,OFFSET('6. Patients'!$QO$9,1,MATCH($D81,'6. Patients'!$QP$9:$RI$9,0),ROWS('6. Patients'!EO$10:EO$107))),0)+
IFERROR(SUMPRODUCT('6. Patients'!DB$10:DB$107,OFFSET('6. Patients'!$RJ$9,1,MATCH($D81,'6. Patients'!$RK$9:$TH$9,0),ROWS('6. Patients'!EO$10:EO$107))),0)+
IFERROR(SUMPRODUCT('6. Patients'!DB$10:DB$107,OFFSET('6. Patients'!$TI$9,1,MATCH($D81,'6. Patients'!$TJ$9:$UC$9,0),ROWS('6. Patients'!EO$10:EO$107))),0))+
IFERROR(VLOOKUP($D81,$H$116:$L$146,COLUMNS($H$115:$J$115)-1+AI$7,0)*$E81*$F81*'1. General Inputs'!$J$25,0),0),0)</f>
        <v>0</v>
      </c>
      <c r="AJ81" s="775">
        <f ca="1">ROUNDUP(IFERROR($F81*$E81*CHOOSE(AJ$7,
IFERROR(SUMPRODUCT('6. Patients'!DC$10:DC$107,OFFSET('6. Patients'!$DN$9,1,MATCH($D81,'6. Patients'!$DO$9:$FL$9,0),ROWS('6. Patients'!EP$10:EP$107))),0)+
IFERROR(SUMPRODUCT('6. Patients'!DC$10:DC$107,OFFSET('6. Patients'!$FM$9,1,MATCH($D81,'6. Patients'!$FN$9:$GG$9,0),ROWS('6. Patients'!EP$10:EP$107))),0)+
IFERROR(SUMPRODUCT('6. Patients'!DC$10:DC$107,OFFSET('6. Patients'!$GH$9,1,MATCH($D81,'6. Patients'!$GI$9:$IF$9,0),ROWS('6. Patients'!EP$10:EP$107))),0)+
IFERROR(SUMPRODUCT('6. Patients'!DC$10:DC$107,OFFSET('6. Patients'!$IG$9,1,MATCH($D81,'6. Patients'!$IH$9:$JA$9,0),ROWS('6. Patients'!EP$10:EP$107))),0),
IFERROR(SUMPRODUCT('6. Patients'!DC$10:DC$107,OFFSET('6. Patients'!$JB$9,1,MATCH($D81,'6. Patients'!$JC$9:$KZ$9,0),ROWS('6. Patients'!EP$10:EP$107))),0)+
IFERROR(SUMPRODUCT('6. Patients'!DC$10:DC$107,OFFSET('6. Patients'!$LA$9,1,MATCH($D81,'6. Patients'!$LB$9:$LU$9,0),ROWS('6. Patients'!EP$10:EP$107))),0)+
IFERROR(SUMPRODUCT('6. Patients'!DC$10:DC$107,OFFSET('6. Patients'!$LV$9,1,MATCH($D81,'6. Patients'!$LW$9:$NT$9,0),ROWS('6. Patients'!EP$10:EP$107))),0)+
IFERROR(SUMPRODUCT('6. Patients'!DC$10:DC$107,OFFSET('6. Patients'!$NU$9,1,MATCH($D81,'6. Patients'!$NV$9:$OO$9,0),ROWS('6. Patients'!EP$10:EP$107))),0),
IFERROR(SUMPRODUCT('6. Patients'!DC$10:DC$107,OFFSET('6. Patients'!$OP$9,1,MATCH($D81,'6. Patients'!$OQ$9:$QN$9,0),ROWS('6. Patients'!EP$10:EP$107))),0)+
IFERROR(SUMPRODUCT('6. Patients'!DC$10:DC$107,OFFSET('6. Patients'!$QO$9,1,MATCH($D81,'6. Patients'!$QP$9:$RI$9,0),ROWS('6. Patients'!EP$10:EP$107))),0)+
IFERROR(SUMPRODUCT('6. Patients'!DC$10:DC$107,OFFSET('6. Patients'!$RJ$9,1,MATCH($D81,'6. Patients'!$RK$9:$TH$9,0),ROWS('6. Patients'!EP$10:EP$107))),0)+
IFERROR(SUMPRODUCT('6. Patients'!DC$10:DC$107,OFFSET('6. Patients'!$TI$9,1,MATCH($D81,'6. Patients'!$TJ$9:$UC$9,0),ROWS('6. Patients'!EP$10:EP$107))),0))+
IFERROR(VLOOKUP($D81,$H$116:$L$146,COLUMNS($H$115:$J$115)-1+AJ$7,0)*$E81*$F81*'1. General Inputs'!$J$25,0),0),0)</f>
        <v>0</v>
      </c>
      <c r="AK81" s="775">
        <f ca="1">ROUNDUP(IFERROR($F81*$E81*CHOOSE(AK$7,
IFERROR(SUMPRODUCT('6. Patients'!DD$10:DD$107,OFFSET('6. Patients'!$DN$9,1,MATCH($D81,'6. Patients'!$DO$9:$FL$9,0),ROWS('6. Patients'!EQ$10:EQ$107))),0)+
IFERROR(SUMPRODUCT('6. Patients'!DD$10:DD$107,OFFSET('6. Patients'!$FM$9,1,MATCH($D81,'6. Patients'!$FN$9:$GG$9,0),ROWS('6. Patients'!EQ$10:EQ$107))),0)+
IFERROR(SUMPRODUCT('6. Patients'!DD$10:DD$107,OFFSET('6. Patients'!$GH$9,1,MATCH($D81,'6. Patients'!$GI$9:$IF$9,0),ROWS('6. Patients'!EQ$10:EQ$107))),0)+
IFERROR(SUMPRODUCT('6. Patients'!DD$10:DD$107,OFFSET('6. Patients'!$IG$9,1,MATCH($D81,'6. Patients'!$IH$9:$JA$9,0),ROWS('6. Patients'!EQ$10:EQ$107))),0),
IFERROR(SUMPRODUCT('6. Patients'!DD$10:DD$107,OFFSET('6. Patients'!$JB$9,1,MATCH($D81,'6. Patients'!$JC$9:$KZ$9,0),ROWS('6. Patients'!EQ$10:EQ$107))),0)+
IFERROR(SUMPRODUCT('6. Patients'!DD$10:DD$107,OFFSET('6. Patients'!$LA$9,1,MATCH($D81,'6. Patients'!$LB$9:$LU$9,0),ROWS('6. Patients'!EQ$10:EQ$107))),0)+
IFERROR(SUMPRODUCT('6. Patients'!DD$10:DD$107,OFFSET('6. Patients'!$LV$9,1,MATCH($D81,'6. Patients'!$LW$9:$NT$9,0),ROWS('6. Patients'!EQ$10:EQ$107))),0)+
IFERROR(SUMPRODUCT('6. Patients'!DD$10:DD$107,OFFSET('6. Patients'!$NU$9,1,MATCH($D81,'6. Patients'!$NV$9:$OO$9,0),ROWS('6. Patients'!EQ$10:EQ$107))),0),
IFERROR(SUMPRODUCT('6. Patients'!DD$10:DD$107,OFFSET('6. Patients'!$OP$9,1,MATCH($D81,'6. Patients'!$OQ$9:$QN$9,0),ROWS('6. Patients'!EQ$10:EQ$107))),0)+
IFERROR(SUMPRODUCT('6. Patients'!DD$10:DD$107,OFFSET('6. Patients'!$QO$9,1,MATCH($D81,'6. Patients'!$QP$9:$RI$9,0),ROWS('6. Patients'!EQ$10:EQ$107))),0)+
IFERROR(SUMPRODUCT('6. Patients'!DD$10:DD$107,OFFSET('6. Patients'!$RJ$9,1,MATCH($D81,'6. Patients'!$RK$9:$TH$9,0),ROWS('6. Patients'!EQ$10:EQ$107))),0)+
IFERROR(SUMPRODUCT('6. Patients'!DD$10:DD$107,OFFSET('6. Patients'!$TI$9,1,MATCH($D81,'6. Patients'!$TJ$9:$UC$9,0),ROWS('6. Patients'!EQ$10:EQ$107))),0))+
IFERROR(VLOOKUP($D81,$H$116:$L$146,COLUMNS($H$115:$J$115)-1+AK$7,0)*$E81*$F81*'1. General Inputs'!$J$25,0),0),0)</f>
        <v>0</v>
      </c>
      <c r="AL81" s="775">
        <f ca="1">ROUNDUP(IFERROR($F81*$E81*CHOOSE(AL$7,
IFERROR(SUMPRODUCT('6. Patients'!DE$10:DE$107,OFFSET('6. Patients'!$DN$9,1,MATCH($D81,'6. Patients'!$DO$9:$FL$9,0),ROWS('6. Patients'!ER$10:ER$107))),0)+
IFERROR(SUMPRODUCT('6. Patients'!DE$10:DE$107,OFFSET('6. Patients'!$FM$9,1,MATCH($D81,'6. Patients'!$FN$9:$GG$9,0),ROWS('6. Patients'!ER$10:ER$107))),0)+
IFERROR(SUMPRODUCT('6. Patients'!DE$10:DE$107,OFFSET('6. Patients'!$GH$9,1,MATCH($D81,'6. Patients'!$GI$9:$IF$9,0),ROWS('6. Patients'!ER$10:ER$107))),0)+
IFERROR(SUMPRODUCT('6. Patients'!DE$10:DE$107,OFFSET('6. Patients'!$IG$9,1,MATCH($D81,'6. Patients'!$IH$9:$JA$9,0),ROWS('6. Patients'!ER$10:ER$107))),0),
IFERROR(SUMPRODUCT('6. Patients'!DE$10:DE$107,OFFSET('6. Patients'!$JB$9,1,MATCH($D81,'6. Patients'!$JC$9:$KZ$9,0),ROWS('6. Patients'!ER$10:ER$107))),0)+
IFERROR(SUMPRODUCT('6. Patients'!DE$10:DE$107,OFFSET('6. Patients'!$LA$9,1,MATCH($D81,'6. Patients'!$LB$9:$LU$9,0),ROWS('6. Patients'!ER$10:ER$107))),0)+
IFERROR(SUMPRODUCT('6. Patients'!DE$10:DE$107,OFFSET('6. Patients'!$LV$9,1,MATCH($D81,'6. Patients'!$LW$9:$NT$9,0),ROWS('6. Patients'!ER$10:ER$107))),0)+
IFERROR(SUMPRODUCT('6. Patients'!DE$10:DE$107,OFFSET('6. Patients'!$NU$9,1,MATCH($D81,'6. Patients'!$NV$9:$OO$9,0),ROWS('6. Patients'!ER$10:ER$107))),0),
IFERROR(SUMPRODUCT('6. Patients'!DE$10:DE$107,OFFSET('6. Patients'!$OP$9,1,MATCH($D81,'6. Patients'!$OQ$9:$QN$9,0),ROWS('6. Patients'!ER$10:ER$107))),0)+
IFERROR(SUMPRODUCT('6. Patients'!DE$10:DE$107,OFFSET('6. Patients'!$QO$9,1,MATCH($D81,'6. Patients'!$QP$9:$RI$9,0),ROWS('6. Patients'!ER$10:ER$107))),0)+
IFERROR(SUMPRODUCT('6. Patients'!DE$10:DE$107,OFFSET('6. Patients'!$RJ$9,1,MATCH($D81,'6. Patients'!$RK$9:$TH$9,0),ROWS('6. Patients'!ER$10:ER$107))),0)+
IFERROR(SUMPRODUCT('6. Patients'!DE$10:DE$107,OFFSET('6. Patients'!$TI$9,1,MATCH($D81,'6. Patients'!$TJ$9:$UC$9,0),ROWS('6. Patients'!ER$10:ER$107))),0))+
IFERROR(VLOOKUP($D81,$H$116:$L$146,COLUMNS($H$115:$J$115)-1+AL$7,0)*$E81*$F81*'1. General Inputs'!$J$25,0),0),0)</f>
        <v>0</v>
      </c>
      <c r="AM81" s="775">
        <f ca="1">ROUNDUP(IFERROR($F81*$E81*CHOOSE(AM$7,
IFERROR(SUMPRODUCT('6. Patients'!DF$10:DF$107,OFFSET('6. Patients'!$DN$9,1,MATCH($D81,'6. Patients'!$DO$9:$FL$9,0),ROWS('6. Patients'!ES$10:ES$107))),0)+
IFERROR(SUMPRODUCT('6. Patients'!DF$10:DF$107,OFFSET('6. Patients'!$FM$9,1,MATCH($D81,'6. Patients'!$FN$9:$GG$9,0),ROWS('6. Patients'!ES$10:ES$107))),0)+
IFERROR(SUMPRODUCT('6. Patients'!DF$10:DF$107,OFFSET('6. Patients'!$GH$9,1,MATCH($D81,'6. Patients'!$GI$9:$IF$9,0),ROWS('6. Patients'!ES$10:ES$107))),0)+
IFERROR(SUMPRODUCT('6. Patients'!DF$10:DF$107,OFFSET('6. Patients'!$IG$9,1,MATCH($D81,'6. Patients'!$IH$9:$JA$9,0),ROWS('6. Patients'!ES$10:ES$107))),0),
IFERROR(SUMPRODUCT('6. Patients'!DF$10:DF$107,OFFSET('6. Patients'!$JB$9,1,MATCH($D81,'6. Patients'!$JC$9:$KZ$9,0),ROWS('6. Patients'!ES$10:ES$107))),0)+
IFERROR(SUMPRODUCT('6. Patients'!DF$10:DF$107,OFFSET('6. Patients'!$LA$9,1,MATCH($D81,'6. Patients'!$LB$9:$LU$9,0),ROWS('6. Patients'!ES$10:ES$107))),0)+
IFERROR(SUMPRODUCT('6. Patients'!DF$10:DF$107,OFFSET('6. Patients'!$LV$9,1,MATCH($D81,'6. Patients'!$LW$9:$NT$9,0),ROWS('6. Patients'!ES$10:ES$107))),0)+
IFERROR(SUMPRODUCT('6. Patients'!DF$10:DF$107,OFFSET('6. Patients'!$NU$9,1,MATCH($D81,'6. Patients'!$NV$9:$OO$9,0),ROWS('6. Patients'!ES$10:ES$107))),0),
IFERROR(SUMPRODUCT('6. Patients'!DF$10:DF$107,OFFSET('6. Patients'!$OP$9,1,MATCH($D81,'6. Patients'!$OQ$9:$QN$9,0),ROWS('6. Patients'!ES$10:ES$107))),0)+
IFERROR(SUMPRODUCT('6. Patients'!DF$10:DF$107,OFFSET('6. Patients'!$QO$9,1,MATCH($D81,'6. Patients'!$QP$9:$RI$9,0),ROWS('6. Patients'!ES$10:ES$107))),0)+
IFERROR(SUMPRODUCT('6. Patients'!DF$10:DF$107,OFFSET('6. Patients'!$RJ$9,1,MATCH($D81,'6. Patients'!$RK$9:$TH$9,0),ROWS('6. Patients'!ES$10:ES$107))),0)+
IFERROR(SUMPRODUCT('6. Patients'!DF$10:DF$107,OFFSET('6. Patients'!$TI$9,1,MATCH($D81,'6. Patients'!$TJ$9:$UC$9,0),ROWS('6. Patients'!ES$10:ES$107))),0))+
IFERROR(VLOOKUP($D81,$H$116:$L$146,COLUMNS($H$115:$J$115)-1+AM$7,0)*$E81*$F81*'1. General Inputs'!$J$25,0),0),0)</f>
        <v>0</v>
      </c>
      <c r="AN81" s="775">
        <f ca="1">ROUNDUP(IFERROR($F81*$E81*CHOOSE(AN$7,
IFERROR(SUMPRODUCT('6. Patients'!DG$10:DG$107,OFFSET('6. Patients'!$DN$9,1,MATCH($D81,'6. Patients'!$DO$9:$FL$9,0),ROWS('6. Patients'!ET$10:ET$107))),0)+
IFERROR(SUMPRODUCT('6. Patients'!DG$10:DG$107,OFFSET('6. Patients'!$FM$9,1,MATCH($D81,'6. Patients'!$FN$9:$GG$9,0),ROWS('6. Patients'!ET$10:ET$107))),0)+
IFERROR(SUMPRODUCT('6. Patients'!DG$10:DG$107,OFFSET('6. Patients'!$GH$9,1,MATCH($D81,'6. Patients'!$GI$9:$IF$9,0),ROWS('6. Patients'!ET$10:ET$107))),0)+
IFERROR(SUMPRODUCT('6. Patients'!DG$10:DG$107,OFFSET('6. Patients'!$IG$9,1,MATCH($D81,'6. Patients'!$IH$9:$JA$9,0),ROWS('6. Patients'!ET$10:ET$107))),0),
IFERROR(SUMPRODUCT('6. Patients'!DG$10:DG$107,OFFSET('6. Patients'!$JB$9,1,MATCH($D81,'6. Patients'!$JC$9:$KZ$9,0),ROWS('6. Patients'!ET$10:ET$107))),0)+
IFERROR(SUMPRODUCT('6. Patients'!DG$10:DG$107,OFFSET('6. Patients'!$LA$9,1,MATCH($D81,'6. Patients'!$LB$9:$LU$9,0),ROWS('6. Patients'!ET$10:ET$107))),0)+
IFERROR(SUMPRODUCT('6. Patients'!DG$10:DG$107,OFFSET('6. Patients'!$LV$9,1,MATCH($D81,'6. Patients'!$LW$9:$NT$9,0),ROWS('6. Patients'!ET$10:ET$107))),0)+
IFERROR(SUMPRODUCT('6. Patients'!DG$10:DG$107,OFFSET('6. Patients'!$NU$9,1,MATCH($D81,'6. Patients'!$NV$9:$OO$9,0),ROWS('6. Patients'!ET$10:ET$107))),0),
IFERROR(SUMPRODUCT('6. Patients'!DG$10:DG$107,OFFSET('6. Patients'!$OP$9,1,MATCH($D81,'6. Patients'!$OQ$9:$QN$9,0),ROWS('6. Patients'!ET$10:ET$107))),0)+
IFERROR(SUMPRODUCT('6. Patients'!DG$10:DG$107,OFFSET('6. Patients'!$QO$9,1,MATCH($D81,'6. Patients'!$QP$9:$RI$9,0),ROWS('6. Patients'!ET$10:ET$107))),0)+
IFERROR(SUMPRODUCT('6. Patients'!DG$10:DG$107,OFFSET('6. Patients'!$RJ$9,1,MATCH($D81,'6. Patients'!$RK$9:$TH$9,0),ROWS('6. Patients'!ET$10:ET$107))),0)+
IFERROR(SUMPRODUCT('6. Patients'!DG$10:DG$107,OFFSET('6. Patients'!$TI$9,1,MATCH($D81,'6. Patients'!$TJ$9:$UC$9,0),ROWS('6. Patients'!ET$10:ET$107))),0))+
IFERROR(VLOOKUP($D81,$H$116:$L$146,COLUMNS($H$115:$J$115)-1+AN$7,0)*$E81*$F81*'1. General Inputs'!$J$25,0),0),0)</f>
        <v>0</v>
      </c>
      <c r="AO81" s="775">
        <f ca="1">ROUNDUP(IFERROR($F81*$E81*CHOOSE(AO$7,
IFERROR(SUMPRODUCT('6. Patients'!DH$10:DH$107,OFFSET('6. Patients'!$DN$9,1,MATCH($D81,'6. Patients'!$DO$9:$FL$9,0),ROWS('6. Patients'!EU$10:EU$107))),0)+
IFERROR(SUMPRODUCT('6. Patients'!DH$10:DH$107,OFFSET('6. Patients'!$FM$9,1,MATCH($D81,'6. Patients'!$FN$9:$GG$9,0),ROWS('6. Patients'!EU$10:EU$107))),0)+
IFERROR(SUMPRODUCT('6. Patients'!DH$10:DH$107,OFFSET('6. Patients'!$GH$9,1,MATCH($D81,'6. Patients'!$GI$9:$IF$9,0),ROWS('6. Patients'!EU$10:EU$107))),0)+
IFERROR(SUMPRODUCT('6. Patients'!DH$10:DH$107,OFFSET('6. Patients'!$IG$9,1,MATCH($D81,'6. Patients'!$IH$9:$JA$9,0),ROWS('6. Patients'!EU$10:EU$107))),0),
IFERROR(SUMPRODUCT('6. Patients'!DH$10:DH$107,OFFSET('6. Patients'!$JB$9,1,MATCH($D81,'6. Patients'!$JC$9:$KZ$9,0),ROWS('6. Patients'!EU$10:EU$107))),0)+
IFERROR(SUMPRODUCT('6. Patients'!DH$10:DH$107,OFFSET('6. Patients'!$LA$9,1,MATCH($D81,'6. Patients'!$LB$9:$LU$9,0),ROWS('6. Patients'!EU$10:EU$107))),0)+
IFERROR(SUMPRODUCT('6. Patients'!DH$10:DH$107,OFFSET('6. Patients'!$LV$9,1,MATCH($D81,'6. Patients'!$LW$9:$NT$9,0),ROWS('6. Patients'!EU$10:EU$107))),0)+
IFERROR(SUMPRODUCT('6. Patients'!DH$10:DH$107,OFFSET('6. Patients'!$NU$9,1,MATCH($D81,'6. Patients'!$NV$9:$OO$9,0),ROWS('6. Patients'!EU$10:EU$107))),0),
IFERROR(SUMPRODUCT('6. Patients'!DH$10:DH$107,OFFSET('6. Patients'!$OP$9,1,MATCH($D81,'6. Patients'!$OQ$9:$QN$9,0),ROWS('6. Patients'!EU$10:EU$107))),0)+
IFERROR(SUMPRODUCT('6. Patients'!DH$10:DH$107,OFFSET('6. Patients'!$QO$9,1,MATCH($D81,'6. Patients'!$QP$9:$RI$9,0),ROWS('6. Patients'!EU$10:EU$107))),0)+
IFERROR(SUMPRODUCT('6. Patients'!DH$10:DH$107,OFFSET('6. Patients'!$RJ$9,1,MATCH($D81,'6. Patients'!$RK$9:$TH$9,0),ROWS('6. Patients'!EU$10:EU$107))),0)+
IFERROR(SUMPRODUCT('6. Patients'!DH$10:DH$107,OFFSET('6. Patients'!$TI$9,1,MATCH($D81,'6. Patients'!$TJ$9:$UC$9,0),ROWS('6. Patients'!EU$10:EU$107))),0))+
IFERROR(VLOOKUP($D81,$H$116:$L$146,COLUMNS($H$115:$J$115)-1+AO$7,0)*$E81*$F81*'1. General Inputs'!$J$25,0),0),0)</f>
        <v>0</v>
      </c>
      <c r="AP81" s="775">
        <f ca="1">ROUNDUP(IFERROR($F81*$E81*CHOOSE(AP$7,
IFERROR(SUMPRODUCT('6. Patients'!DI$10:DI$107,OFFSET('6. Patients'!$DN$9,1,MATCH($D81,'6. Patients'!$DO$9:$FL$9,0),ROWS('6. Patients'!EV$10:EV$107))),0)+
IFERROR(SUMPRODUCT('6. Patients'!DI$10:DI$107,OFFSET('6. Patients'!$FM$9,1,MATCH($D81,'6. Patients'!$FN$9:$GG$9,0),ROWS('6. Patients'!EV$10:EV$107))),0)+
IFERROR(SUMPRODUCT('6. Patients'!DI$10:DI$107,OFFSET('6. Patients'!$GH$9,1,MATCH($D81,'6. Patients'!$GI$9:$IF$9,0),ROWS('6. Patients'!EV$10:EV$107))),0)+
IFERROR(SUMPRODUCT('6. Patients'!DI$10:DI$107,OFFSET('6. Patients'!$IG$9,1,MATCH($D81,'6. Patients'!$IH$9:$JA$9,0),ROWS('6. Patients'!EV$10:EV$107))),0),
IFERROR(SUMPRODUCT('6. Patients'!DI$10:DI$107,OFFSET('6. Patients'!$JB$9,1,MATCH($D81,'6. Patients'!$JC$9:$KZ$9,0),ROWS('6. Patients'!EV$10:EV$107))),0)+
IFERROR(SUMPRODUCT('6. Patients'!DI$10:DI$107,OFFSET('6. Patients'!$LA$9,1,MATCH($D81,'6. Patients'!$LB$9:$LU$9,0),ROWS('6. Patients'!EV$10:EV$107))),0)+
IFERROR(SUMPRODUCT('6. Patients'!DI$10:DI$107,OFFSET('6. Patients'!$LV$9,1,MATCH($D81,'6. Patients'!$LW$9:$NT$9,0),ROWS('6. Patients'!EV$10:EV$107))),0)+
IFERROR(SUMPRODUCT('6. Patients'!DI$10:DI$107,OFFSET('6. Patients'!$NU$9,1,MATCH($D81,'6. Patients'!$NV$9:$OO$9,0),ROWS('6. Patients'!EV$10:EV$107))),0),
IFERROR(SUMPRODUCT('6. Patients'!DI$10:DI$107,OFFSET('6. Patients'!$OP$9,1,MATCH($D81,'6. Patients'!$OQ$9:$QN$9,0),ROWS('6. Patients'!EV$10:EV$107))),0)+
IFERROR(SUMPRODUCT('6. Patients'!DI$10:DI$107,OFFSET('6. Patients'!$QO$9,1,MATCH($D81,'6. Patients'!$QP$9:$RI$9,0),ROWS('6. Patients'!EV$10:EV$107))),0)+
IFERROR(SUMPRODUCT('6. Patients'!DI$10:DI$107,OFFSET('6. Patients'!$RJ$9,1,MATCH($D81,'6. Patients'!$RK$9:$TH$9,0),ROWS('6. Patients'!EV$10:EV$107))),0)+
IFERROR(SUMPRODUCT('6. Patients'!DI$10:DI$107,OFFSET('6. Patients'!$TI$9,1,MATCH($D81,'6. Patients'!$TJ$9:$UC$9,0),ROWS('6. Patients'!EV$10:EV$107))),0))+
IFERROR(VLOOKUP($D81,$H$116:$L$146,COLUMNS($H$115:$J$115)-1+AP$7,0)*$E81*$F81*'1. General Inputs'!$J$25,0),0),0)</f>
        <v>0</v>
      </c>
      <c r="AQ81" s="775">
        <f ca="1">ROUNDUP(IFERROR($F81*$E81*CHOOSE(AQ$7,
IFERROR(SUMPRODUCT('6. Patients'!DJ$10:DJ$107,OFFSET('6. Patients'!$DN$9,1,MATCH($D81,'6. Patients'!$DO$9:$FL$9,0),ROWS('6. Patients'!EW$10:EW$107))),0)+
IFERROR(SUMPRODUCT('6. Patients'!DJ$10:DJ$107,OFFSET('6. Patients'!$FM$9,1,MATCH($D81,'6. Patients'!$FN$9:$GG$9,0),ROWS('6. Patients'!EW$10:EW$107))),0)+
IFERROR(SUMPRODUCT('6. Patients'!DJ$10:DJ$107,OFFSET('6. Patients'!$GH$9,1,MATCH($D81,'6. Patients'!$GI$9:$IF$9,0),ROWS('6. Patients'!EW$10:EW$107))),0)+
IFERROR(SUMPRODUCT('6. Patients'!DJ$10:DJ$107,OFFSET('6. Patients'!$IG$9,1,MATCH($D81,'6. Patients'!$IH$9:$JA$9,0),ROWS('6. Patients'!EW$10:EW$107))),0),
IFERROR(SUMPRODUCT('6. Patients'!DJ$10:DJ$107,OFFSET('6. Patients'!$JB$9,1,MATCH($D81,'6. Patients'!$JC$9:$KZ$9,0),ROWS('6. Patients'!EW$10:EW$107))),0)+
IFERROR(SUMPRODUCT('6. Patients'!DJ$10:DJ$107,OFFSET('6. Patients'!$LA$9,1,MATCH($D81,'6. Patients'!$LB$9:$LU$9,0),ROWS('6. Patients'!EW$10:EW$107))),0)+
IFERROR(SUMPRODUCT('6. Patients'!DJ$10:DJ$107,OFFSET('6. Patients'!$LV$9,1,MATCH($D81,'6. Patients'!$LW$9:$NT$9,0),ROWS('6. Patients'!EW$10:EW$107))),0)+
IFERROR(SUMPRODUCT('6. Patients'!DJ$10:DJ$107,OFFSET('6. Patients'!$NU$9,1,MATCH($D81,'6. Patients'!$NV$9:$OO$9,0),ROWS('6. Patients'!EW$10:EW$107))),0),
IFERROR(SUMPRODUCT('6. Patients'!DJ$10:DJ$107,OFFSET('6. Patients'!$OP$9,1,MATCH($D81,'6. Patients'!$OQ$9:$QN$9,0),ROWS('6. Patients'!EW$10:EW$107))),0)+
IFERROR(SUMPRODUCT('6. Patients'!DJ$10:DJ$107,OFFSET('6. Patients'!$QO$9,1,MATCH($D81,'6. Patients'!$QP$9:$RI$9,0),ROWS('6. Patients'!EW$10:EW$107))),0)+
IFERROR(SUMPRODUCT('6. Patients'!DJ$10:DJ$107,OFFSET('6. Patients'!$RJ$9,1,MATCH($D81,'6. Patients'!$RK$9:$TH$9,0),ROWS('6. Patients'!EW$10:EW$107))),0)+
IFERROR(SUMPRODUCT('6. Patients'!DJ$10:DJ$107,OFFSET('6. Patients'!$TI$9,1,MATCH($D81,'6. Patients'!$TJ$9:$UC$9,0),ROWS('6. Patients'!EW$10:EW$107))),0))+
IFERROR(VLOOKUP($D81,$H$116:$L$146,COLUMNS($H$115:$J$115)-1+AQ$7,0)*$E81*$F81*'1. General Inputs'!$J$25,0),0),0)</f>
        <v>0</v>
      </c>
      <c r="AT81" s="309"/>
      <c r="AZ81" s="335">
        <f ca="1">IFERROR(SUM(OFFSET('7. Consumption'!H81,0,1,,MIN('1. General Inputs'!$J$29,COLUMNS('7. Consumption'!H$9:$AQ$9)-1))),0)+MAX(0,$AQ81*('1. General Inputs'!$J$29-COLUMNS('7. Consumption'!H$9:$AQ$9)+1))</f>
        <v>0</v>
      </c>
      <c r="BA81" s="335">
        <f ca="1">IFERROR(SUM(OFFSET('7. Consumption'!I81,0,1,,MIN('1. General Inputs'!$J$29,COLUMNS('7. Consumption'!I$9:$AQ$9)-1))),0)+MAX(0,$AQ81*('1. General Inputs'!$J$29-COLUMNS('7. Consumption'!I$9:$AQ$9)+1))</f>
        <v>0</v>
      </c>
      <c r="BB81" s="335">
        <f ca="1">IFERROR(SUM(OFFSET('7. Consumption'!J81,0,1,,MIN('1. General Inputs'!$J$29,COLUMNS('7. Consumption'!J$9:$AQ$9)-1))),0)+MAX(0,$AQ81*('1. General Inputs'!$J$29-COLUMNS('7. Consumption'!J$9:$AQ$9)+1))</f>
        <v>0</v>
      </c>
      <c r="BC81" s="335">
        <f ca="1">IFERROR(SUM(OFFSET('7. Consumption'!K81,0,1,,MIN('1. General Inputs'!$J$29,COLUMNS('7. Consumption'!K$9:$AQ$9)-1))),0)+MAX(0,$AQ81*('1. General Inputs'!$J$29-COLUMNS('7. Consumption'!K$9:$AQ$9)+1))</f>
        <v>0</v>
      </c>
      <c r="BD81" s="335">
        <f ca="1">IFERROR(SUM(OFFSET('7. Consumption'!L81,0,1,,MIN('1. General Inputs'!$J$29,COLUMNS('7. Consumption'!L$9:$AQ$9)-1))),0)+MAX(0,$AQ81*('1. General Inputs'!$J$29-COLUMNS('7. Consumption'!L$9:$AQ$9)+1))</f>
        <v>0</v>
      </c>
      <c r="BE81" s="335">
        <f ca="1">IFERROR(SUM(OFFSET('7. Consumption'!M81,0,1,,MIN('1. General Inputs'!$J$29,COLUMNS('7. Consumption'!M$9:$AQ$9)-1))),0)+MAX(0,$AQ81*('1. General Inputs'!$J$29-COLUMNS('7. Consumption'!M$9:$AQ$9)+1))</f>
        <v>0</v>
      </c>
      <c r="BF81" s="335">
        <f ca="1">IFERROR(SUM(OFFSET('7. Consumption'!N81,0,1,,MIN('1. General Inputs'!$J$29,COLUMNS('7. Consumption'!N$9:$AQ$9)-1))),0)+MAX(0,$AQ81*('1. General Inputs'!$J$29-COLUMNS('7. Consumption'!N$9:$AQ$9)+1))</f>
        <v>0</v>
      </c>
      <c r="BG81" s="335">
        <f ca="1">IFERROR(SUM(OFFSET('7. Consumption'!O81,0,1,,MIN('1. General Inputs'!$J$29,COLUMNS('7. Consumption'!O$9:$AQ$9)-1))),0)+MAX(0,$AQ81*('1. General Inputs'!$J$29-COLUMNS('7. Consumption'!O$9:$AQ$9)+1))</f>
        <v>0</v>
      </c>
      <c r="BH81" s="335">
        <f ca="1">IFERROR(SUM(OFFSET('7. Consumption'!P81,0,1,,MIN('1. General Inputs'!$J$29,COLUMNS('7. Consumption'!P$9:$AQ$9)-1))),0)+MAX(0,$AQ81*('1. General Inputs'!$J$29-COLUMNS('7. Consumption'!P$9:$AQ$9)+1))</f>
        <v>0</v>
      </c>
      <c r="BI81" s="335">
        <f ca="1">IFERROR(SUM(OFFSET('7. Consumption'!Q81,0,1,,MIN('1. General Inputs'!$J$29,COLUMNS('7. Consumption'!Q$9:$AQ$9)-1))),0)+MAX(0,$AQ81*('1. General Inputs'!$J$29-COLUMNS('7. Consumption'!Q$9:$AQ$9)+1))</f>
        <v>0</v>
      </c>
      <c r="BJ81" s="335">
        <f ca="1">IFERROR(SUM(OFFSET('7. Consumption'!R81,0,1,,MIN('1. General Inputs'!$J$29,COLUMNS('7. Consumption'!R$9:$AQ$9)-1))),0)+MAX(0,$AQ81*('1. General Inputs'!$J$29-COLUMNS('7. Consumption'!R$9:$AQ$9)+1))</f>
        <v>0</v>
      </c>
      <c r="BK81" s="335">
        <f ca="1">IFERROR(SUM(OFFSET('7. Consumption'!S81,0,1,,MIN('1. General Inputs'!$J$29,COLUMNS('7. Consumption'!S$9:$AQ$9)-1))),0)+MAX(0,$AQ81*('1. General Inputs'!$J$29-COLUMNS('7. Consumption'!S$9:$AQ$9)+1))</f>
        <v>0</v>
      </c>
      <c r="BL81" s="335">
        <f ca="1">IFERROR(SUM(OFFSET('7. Consumption'!T81,0,1,,MIN('1. General Inputs'!$J$29,COLUMNS('7. Consumption'!T$9:$AQ$9)-1))),0)+MAX(0,$AQ81*('1. General Inputs'!$J$29-COLUMNS('7. Consumption'!T$9:$AQ$9)+1))</f>
        <v>0</v>
      </c>
      <c r="BM81" s="335">
        <f ca="1">IFERROR(SUM(OFFSET('7. Consumption'!U81,0,1,,MIN('1. General Inputs'!$J$29,COLUMNS('7. Consumption'!U$9:$AQ$9)-1))),0)+MAX(0,$AQ81*('1. General Inputs'!$J$29-COLUMNS('7. Consumption'!U$9:$AQ$9)+1))</f>
        <v>0</v>
      </c>
      <c r="BN81" s="335">
        <f ca="1">IFERROR(SUM(OFFSET('7. Consumption'!V81,0,1,,MIN('1. General Inputs'!$J$29,COLUMNS('7. Consumption'!V$9:$AQ$9)-1))),0)+MAX(0,$AQ81*('1. General Inputs'!$J$29-COLUMNS('7. Consumption'!V$9:$AQ$9)+1))</f>
        <v>0</v>
      </c>
      <c r="BO81" s="335">
        <f ca="1">IFERROR(SUM(OFFSET('7. Consumption'!W81,0,1,,MIN('1. General Inputs'!$J$29,COLUMNS('7. Consumption'!W$9:$AQ$9)-1))),0)+MAX(0,$AQ81*('1. General Inputs'!$J$29-COLUMNS('7. Consumption'!W$9:$AQ$9)+1))</f>
        <v>0</v>
      </c>
      <c r="BP81" s="335">
        <f ca="1">IFERROR(SUM(OFFSET('7. Consumption'!X81,0,1,,MIN('1. General Inputs'!$J$29,COLUMNS('7. Consumption'!X$9:$AQ$9)-1))),0)+MAX(0,$AQ81*('1. General Inputs'!$J$29-COLUMNS('7. Consumption'!X$9:$AQ$9)+1))</f>
        <v>0</v>
      </c>
      <c r="BQ81" s="335">
        <f ca="1">IFERROR(SUM(OFFSET('7. Consumption'!Y81,0,1,,MIN('1. General Inputs'!$J$29,COLUMNS('7. Consumption'!Y$9:$AQ$9)-1))),0)+MAX(0,$AQ81*('1. General Inputs'!$J$29-COLUMNS('7. Consumption'!Y$9:$AQ$9)+1))</f>
        <v>0</v>
      </c>
      <c r="BR81" s="335">
        <f ca="1">IFERROR(SUM(OFFSET('7. Consumption'!Z81,0,1,,MIN('1. General Inputs'!$J$29,COLUMNS('7. Consumption'!Z$9:$AQ$9)-1))),0)+MAX(0,$AQ81*('1. General Inputs'!$J$29-COLUMNS('7. Consumption'!Z$9:$AQ$9)+1))</f>
        <v>0</v>
      </c>
      <c r="BS81" s="335">
        <f ca="1">IFERROR(SUM(OFFSET('7. Consumption'!AA81,0,1,,MIN('1. General Inputs'!$J$29,COLUMNS('7. Consumption'!AA$9:$AQ$9)-1))),0)+MAX(0,$AQ81*('1. General Inputs'!$J$29-COLUMNS('7. Consumption'!AA$9:$AQ$9)+1))</f>
        <v>0</v>
      </c>
      <c r="BT81" s="335">
        <f ca="1">IFERROR(SUM(OFFSET('7. Consumption'!AB81,0,1,,MIN('1. General Inputs'!$J$29,COLUMNS('7. Consumption'!AB$9:$AQ$9)-1))),0)+MAX(0,$AQ81*('1. General Inputs'!$J$29-COLUMNS('7. Consumption'!AB$9:$AQ$9)+1))</f>
        <v>0</v>
      </c>
      <c r="BU81" s="335">
        <f ca="1">IFERROR(SUM(OFFSET('7. Consumption'!AC81,0,1,,MIN('1. General Inputs'!$J$29,COLUMNS('7. Consumption'!AC$9:$AQ$9)-1))),0)+MAX(0,$AQ81*('1. General Inputs'!$J$29-COLUMNS('7. Consumption'!AC$9:$AQ$9)+1))</f>
        <v>0</v>
      </c>
      <c r="BV81" s="335">
        <f ca="1">IFERROR(SUM(OFFSET('7. Consumption'!AD81,0,1,,MIN('1. General Inputs'!$J$29,COLUMNS('7. Consumption'!AD$9:$AQ$9)-1))),0)+MAX(0,$AQ81*('1. General Inputs'!$J$29-COLUMNS('7. Consumption'!AD$9:$AQ$9)+1))</f>
        <v>0</v>
      </c>
      <c r="BW81" s="335">
        <f ca="1">IFERROR(SUM(OFFSET('7. Consumption'!AE81,0,1,,MIN('1. General Inputs'!$J$29,COLUMNS('7. Consumption'!AE$9:$AQ$9)-1))),0)+MAX(0,$AQ81*('1. General Inputs'!$J$29-COLUMNS('7. Consumption'!AE$9:$AQ$9)+1))</f>
        <v>0</v>
      </c>
      <c r="BX81" s="335">
        <f ca="1">IFERROR(SUM(OFFSET('7. Consumption'!AF81,0,1,,MIN('1. General Inputs'!$J$29,COLUMNS('7. Consumption'!AF$9:$AQ$9)-1))),0)+MAX(0,$AQ81*('1. General Inputs'!$J$29-COLUMNS('7. Consumption'!AF$9:$AQ$9)+1))</f>
        <v>0</v>
      </c>
      <c r="BY81" s="335">
        <f ca="1">IFERROR(SUM(OFFSET('7. Consumption'!AG81,0,1,,MIN('1. General Inputs'!$J$29,COLUMNS('7. Consumption'!AG$9:$AQ$9)-1))),0)+MAX(0,$AQ81*('1. General Inputs'!$J$29-COLUMNS('7. Consumption'!AG$9:$AQ$9)+1))</f>
        <v>0</v>
      </c>
      <c r="BZ81" s="335">
        <f ca="1">IFERROR(SUM(OFFSET('7. Consumption'!AH81,0,1,,MIN('1. General Inputs'!$J$29,COLUMNS('7. Consumption'!AH$9:$AQ$9)-1))),0)+MAX(0,$AQ81*('1. General Inputs'!$J$29-COLUMNS('7. Consumption'!AH$9:$AQ$9)+1))</f>
        <v>0</v>
      </c>
      <c r="CA81" s="335">
        <f ca="1">IFERROR(SUM(OFFSET('7. Consumption'!AI81,0,1,,MIN('1. General Inputs'!$J$29,COLUMNS('7. Consumption'!AI$9:$AQ$9)-1))),0)+MAX(0,$AQ81*('1. General Inputs'!$J$29-COLUMNS('7. Consumption'!AI$9:$AQ$9)+1))</f>
        <v>0</v>
      </c>
      <c r="CB81" s="335">
        <f ca="1">IFERROR(SUM(OFFSET('7. Consumption'!AJ81,0,1,,MIN('1. General Inputs'!$J$29,COLUMNS('7. Consumption'!AJ$9:$AQ$9)-1))),0)+MAX(0,$AQ81*('1. General Inputs'!$J$29-COLUMNS('7. Consumption'!AJ$9:$AQ$9)+1))</f>
        <v>0</v>
      </c>
      <c r="CC81" s="335">
        <f ca="1">IFERROR(SUM(OFFSET('7. Consumption'!AK81,0,1,,MIN('1. General Inputs'!$J$29,COLUMNS('7. Consumption'!AK$9:$AQ$9)-1))),0)+MAX(0,$AQ81*('1. General Inputs'!$J$29-COLUMNS('7. Consumption'!AK$9:$AQ$9)+1))</f>
        <v>0</v>
      </c>
      <c r="CD81" s="335">
        <f ca="1">IFERROR(SUM(OFFSET('7. Consumption'!AL81,0,1,,MIN('1. General Inputs'!$J$29,COLUMNS('7. Consumption'!AL$9:$AQ$9)-1))),0)+MAX(0,$AQ81*('1. General Inputs'!$J$29-COLUMNS('7. Consumption'!AL$9:$AQ$9)+1))</f>
        <v>0</v>
      </c>
      <c r="CE81" s="335">
        <f ca="1">IFERROR(SUM(OFFSET('7. Consumption'!AM81,0,1,,MIN('1. General Inputs'!$J$29,COLUMNS('7. Consumption'!AM$9:$AQ$9)-1))),0)+MAX(0,$AQ81*('1. General Inputs'!$J$29-COLUMNS('7. Consumption'!AM$9:$AQ$9)+1))</f>
        <v>0</v>
      </c>
      <c r="CF81" s="335">
        <f ca="1">IFERROR(SUM(OFFSET('7. Consumption'!AN81,0,1,,MIN('1. General Inputs'!$J$29,COLUMNS('7. Consumption'!AN$9:$AQ$9)-1))),0)+MAX(0,$AQ81*('1. General Inputs'!$J$29-COLUMNS('7. Consumption'!AN$9:$AQ$9)+1))</f>
        <v>0</v>
      </c>
      <c r="CG81" s="335">
        <f ca="1">IFERROR(SUM(OFFSET('7. Consumption'!AO81,0,1,,MIN('1. General Inputs'!$J$29,COLUMNS('7. Consumption'!AO$9:$AQ$9)-1))),0)+MAX(0,$AQ81*('1. General Inputs'!$J$29-COLUMNS('7. Consumption'!AO$9:$AQ$9)+1))</f>
        <v>0</v>
      </c>
      <c r="CH81" s="335">
        <f ca="1">IFERROR(SUM(OFFSET('7. Consumption'!AP81,0,1,,MIN('1. General Inputs'!$J$29,COLUMNS('7. Consumption'!AP$9:$AQ$9)-1))),0)+MAX(0,$AQ81*('1. General Inputs'!$J$29-COLUMNS('7. Consumption'!AP$9:$AQ$9)+1))</f>
        <v>0</v>
      </c>
      <c r="CI81" s="335">
        <f ca="1">IFERROR(SUM(OFFSET('7. Consumption'!AQ81,0,1,,MIN('1. General Inputs'!$J$29,COLUMNS('7. Consumption'!AQ$9:$AQ$9)-1))),0)+MAX(0,$AQ81*('1. General Inputs'!$J$29-COLUMNS('7. Consumption'!AQ$9:$AQ$9)+1))</f>
        <v>0</v>
      </c>
    </row>
    <row r="82" spans="2:87" ht="15" hidden="1" outlineLevel="1" x14ac:dyDescent="0.25">
      <c r="B82" s="772"/>
      <c r="C82" s="772" t="str">
        <f>IFERROR(VLOOKUP(ROWS($C$9:$C82),'5. Form Breakdown'!$AI$11:$AJ$138,COLUMNS('5. Form Breakdown'!$AI$11:$AJ$11),0),"")</f>
        <v/>
      </c>
      <c r="D82" s="772" t="str">
        <f>IFERROR(VLOOKUP($C82,'5a. Dosing'!$E$11:$F$138,2,0),"")</f>
        <v/>
      </c>
      <c r="E82" s="773" t="str">
        <f>IFERROR(INDEX('5. Form Breakdown'!$AL$11:$BL$138,MATCH('7. Consumption'!$C82,'5. Form Breakdown'!$AK$11:$AK$138,0),MATCH('5. Form Breakdown'!$AX$10,'5. Form Breakdown'!$AL$10:$BL$10,0)),"")</f>
        <v/>
      </c>
      <c r="F82" s="774" t="str">
        <f>IFERROR(INDEX('5. Form Breakdown'!$AL$11:$BL$138,MATCH('7. Consumption'!$C82,'5. Form Breakdown'!$AK$11:$AK$138,0),MATCH('5. Form Breakdown'!$BL$10,'5. Form Breakdown'!$AL$10:$BL$10,0)),"")</f>
        <v/>
      </c>
      <c r="H82" s="775">
        <f ca="1">ROUNDUP(IFERROR($F82*$E82*CHOOSE(H$7,
IFERROR(SUMPRODUCT('6. Patients'!CA$10:CA$107,OFFSET('6. Patients'!$DN$9,1,MATCH($D82,'6. Patients'!$DO$9:$FL$9,0),ROWS('6. Patients'!DN$10:DN$107))),0)+
IFERROR(SUMPRODUCT('6. Patients'!CA$10:CA$107,OFFSET('6. Patients'!$FM$9,1,MATCH($D82,'6. Patients'!$FN$9:$GG$9,0),ROWS('6. Patients'!DN$10:DN$107))),0)+
IFERROR(SUMPRODUCT('6. Patients'!CA$10:CA$107,OFFSET('6. Patients'!$GH$9,1,MATCH($D82,'6. Patients'!$GI$9:$IF$9,0),ROWS('6. Patients'!DN$10:DN$107))),0)+
IFERROR(SUMPRODUCT('6. Patients'!CA$10:CA$107,OFFSET('6. Patients'!$IG$9,1,MATCH($D82,'6. Patients'!$IH$9:$JA$9,0),ROWS('6. Patients'!DN$10:DN$107))),0),
IFERROR(SUMPRODUCT('6. Patients'!CA$10:CA$107,OFFSET('6. Patients'!$JB$9,1,MATCH($D82,'6. Patients'!$JC$9:$KZ$9,0),ROWS('6. Patients'!DN$10:DN$107))),0)+
IFERROR(SUMPRODUCT('6. Patients'!CA$10:CA$107,OFFSET('6. Patients'!$LA$9,1,MATCH($D82,'6. Patients'!$LB$9:$LU$9,0),ROWS('6. Patients'!DN$10:DN$107))),0)+
IFERROR(SUMPRODUCT('6. Patients'!CA$10:CA$107,OFFSET('6. Patients'!$LV$9,1,MATCH($D82,'6. Patients'!$LW$9:$NT$9,0),ROWS('6. Patients'!DN$10:DN$107))),0)+
IFERROR(SUMPRODUCT('6. Patients'!CA$10:CA$107,OFFSET('6. Patients'!$NU$9,1,MATCH($D82,'6. Patients'!$NV$9:$OO$9,0),ROWS('6. Patients'!DN$10:DN$107))),0),
IFERROR(SUMPRODUCT('6. Patients'!CA$10:CA$107,OFFSET('6. Patients'!$OP$9,1,MATCH($D82,'6. Patients'!$OQ$9:$QN$9,0),ROWS('6. Patients'!DN$10:DN$107))),0)+
IFERROR(SUMPRODUCT('6. Patients'!CA$10:CA$107,OFFSET('6. Patients'!$QO$9,1,MATCH($D82,'6. Patients'!$QP$9:$RI$9,0),ROWS('6. Patients'!DN$10:DN$107))),0)+
IFERROR(SUMPRODUCT('6. Patients'!CA$10:CA$107,OFFSET('6. Patients'!$RJ$9,1,MATCH($D82,'6. Patients'!$RK$9:$TH$9,0),ROWS('6. Patients'!DN$10:DN$107))),0)+
IFERROR(SUMPRODUCT('6. Patients'!CA$10:CA$107,OFFSET('6. Patients'!$TI$9,1,MATCH($D82,'6. Patients'!$TJ$9:$UC$9,0),ROWS('6. Patients'!DN$10:DN$107))),0))+
IFERROR(VLOOKUP($D82,$H$116:$L$146,COLUMNS($H$115:$J$115)-1+H$7,0)*$E82*$F82*'1. General Inputs'!$J$25,0),0),0)</f>
        <v>0</v>
      </c>
      <c r="I82" s="775">
        <f ca="1">ROUNDUP(IFERROR($F82*$E82*CHOOSE(I$7,
IFERROR(SUMPRODUCT('6. Patients'!CB$10:CB$107,OFFSET('6. Patients'!$DN$9,1,MATCH($D82,'6. Patients'!$DO$9:$FL$9,0),ROWS('6. Patients'!DO$10:DO$107))),0)+
IFERROR(SUMPRODUCT('6. Patients'!CB$10:CB$107,OFFSET('6. Patients'!$FM$9,1,MATCH($D82,'6. Patients'!$FN$9:$GG$9,0),ROWS('6. Patients'!DO$10:DO$107))),0)+
IFERROR(SUMPRODUCT('6. Patients'!CB$10:CB$107,OFFSET('6. Patients'!$GH$9,1,MATCH($D82,'6. Patients'!$GI$9:$IF$9,0),ROWS('6. Patients'!DO$10:DO$107))),0)+
IFERROR(SUMPRODUCT('6. Patients'!CB$10:CB$107,OFFSET('6. Patients'!$IG$9,1,MATCH($D82,'6. Patients'!$IH$9:$JA$9,0),ROWS('6. Patients'!DO$10:DO$107))),0),
IFERROR(SUMPRODUCT('6. Patients'!CB$10:CB$107,OFFSET('6. Patients'!$JB$9,1,MATCH($D82,'6. Patients'!$JC$9:$KZ$9,0),ROWS('6. Patients'!DO$10:DO$107))),0)+
IFERROR(SUMPRODUCT('6. Patients'!CB$10:CB$107,OFFSET('6. Patients'!$LA$9,1,MATCH($D82,'6. Patients'!$LB$9:$LU$9,0),ROWS('6. Patients'!DO$10:DO$107))),0)+
IFERROR(SUMPRODUCT('6. Patients'!CB$10:CB$107,OFFSET('6. Patients'!$LV$9,1,MATCH($D82,'6. Patients'!$LW$9:$NT$9,0),ROWS('6. Patients'!DO$10:DO$107))),0)+
IFERROR(SUMPRODUCT('6. Patients'!CB$10:CB$107,OFFSET('6. Patients'!$NU$9,1,MATCH($D82,'6. Patients'!$NV$9:$OO$9,0),ROWS('6. Patients'!DO$10:DO$107))),0),
IFERROR(SUMPRODUCT('6. Patients'!CB$10:CB$107,OFFSET('6. Patients'!$OP$9,1,MATCH($D82,'6. Patients'!$OQ$9:$QN$9,0),ROWS('6. Patients'!DO$10:DO$107))),0)+
IFERROR(SUMPRODUCT('6. Patients'!CB$10:CB$107,OFFSET('6. Patients'!$QO$9,1,MATCH($D82,'6. Patients'!$QP$9:$RI$9,0),ROWS('6. Patients'!DO$10:DO$107))),0)+
IFERROR(SUMPRODUCT('6. Patients'!CB$10:CB$107,OFFSET('6. Patients'!$RJ$9,1,MATCH($D82,'6. Patients'!$RK$9:$TH$9,0),ROWS('6. Patients'!DO$10:DO$107))),0)+
IFERROR(SUMPRODUCT('6. Patients'!CB$10:CB$107,OFFSET('6. Patients'!$TI$9,1,MATCH($D82,'6. Patients'!$TJ$9:$UC$9,0),ROWS('6. Patients'!DO$10:DO$107))),0))+
IFERROR(VLOOKUP($D82,$H$116:$L$146,COLUMNS($H$115:$J$115)-1+I$7,0)*$E82*$F82*'1. General Inputs'!$J$25,0),0),0)</f>
        <v>0</v>
      </c>
      <c r="J82" s="775">
        <f ca="1">ROUNDUP(IFERROR($F82*$E82*CHOOSE(J$7,
IFERROR(SUMPRODUCT('6. Patients'!CC$10:CC$107,OFFSET('6. Patients'!$DN$9,1,MATCH($D82,'6. Patients'!$DO$9:$FL$9,0),ROWS('6. Patients'!DP$10:DP$107))),0)+
IFERROR(SUMPRODUCT('6. Patients'!CC$10:CC$107,OFFSET('6. Patients'!$FM$9,1,MATCH($D82,'6. Patients'!$FN$9:$GG$9,0),ROWS('6. Patients'!DP$10:DP$107))),0)+
IFERROR(SUMPRODUCT('6. Patients'!CC$10:CC$107,OFFSET('6. Patients'!$GH$9,1,MATCH($D82,'6. Patients'!$GI$9:$IF$9,0),ROWS('6. Patients'!DP$10:DP$107))),0)+
IFERROR(SUMPRODUCT('6. Patients'!CC$10:CC$107,OFFSET('6. Patients'!$IG$9,1,MATCH($D82,'6. Patients'!$IH$9:$JA$9,0),ROWS('6. Patients'!DP$10:DP$107))),0),
IFERROR(SUMPRODUCT('6. Patients'!CC$10:CC$107,OFFSET('6. Patients'!$JB$9,1,MATCH($D82,'6. Patients'!$JC$9:$KZ$9,0),ROWS('6. Patients'!DP$10:DP$107))),0)+
IFERROR(SUMPRODUCT('6. Patients'!CC$10:CC$107,OFFSET('6. Patients'!$LA$9,1,MATCH($D82,'6. Patients'!$LB$9:$LU$9,0),ROWS('6. Patients'!DP$10:DP$107))),0)+
IFERROR(SUMPRODUCT('6. Patients'!CC$10:CC$107,OFFSET('6. Patients'!$LV$9,1,MATCH($D82,'6. Patients'!$LW$9:$NT$9,0),ROWS('6. Patients'!DP$10:DP$107))),0)+
IFERROR(SUMPRODUCT('6. Patients'!CC$10:CC$107,OFFSET('6. Patients'!$NU$9,1,MATCH($D82,'6. Patients'!$NV$9:$OO$9,0),ROWS('6. Patients'!DP$10:DP$107))),0),
IFERROR(SUMPRODUCT('6. Patients'!CC$10:CC$107,OFFSET('6. Patients'!$OP$9,1,MATCH($D82,'6. Patients'!$OQ$9:$QN$9,0),ROWS('6. Patients'!DP$10:DP$107))),0)+
IFERROR(SUMPRODUCT('6. Patients'!CC$10:CC$107,OFFSET('6. Patients'!$QO$9,1,MATCH($D82,'6. Patients'!$QP$9:$RI$9,0),ROWS('6. Patients'!DP$10:DP$107))),0)+
IFERROR(SUMPRODUCT('6. Patients'!CC$10:CC$107,OFFSET('6. Patients'!$RJ$9,1,MATCH($D82,'6. Patients'!$RK$9:$TH$9,0),ROWS('6. Patients'!DP$10:DP$107))),0)+
IFERROR(SUMPRODUCT('6. Patients'!CC$10:CC$107,OFFSET('6. Patients'!$TI$9,1,MATCH($D82,'6. Patients'!$TJ$9:$UC$9,0),ROWS('6. Patients'!DP$10:DP$107))),0))+
IFERROR(VLOOKUP($D82,$H$116:$L$146,COLUMNS($H$115:$J$115)-1+J$7,0)*$E82*$F82*'1. General Inputs'!$J$25,0),0),0)</f>
        <v>0</v>
      </c>
      <c r="K82" s="775">
        <f ca="1">ROUNDUP(IFERROR($F82*$E82*CHOOSE(K$7,
IFERROR(SUMPRODUCT('6. Patients'!CD$10:CD$107,OFFSET('6. Patients'!$DN$9,1,MATCH($D82,'6. Patients'!$DO$9:$FL$9,0),ROWS('6. Patients'!DQ$10:DQ$107))),0)+
IFERROR(SUMPRODUCT('6. Patients'!CD$10:CD$107,OFFSET('6. Patients'!$FM$9,1,MATCH($D82,'6. Patients'!$FN$9:$GG$9,0),ROWS('6. Patients'!DQ$10:DQ$107))),0)+
IFERROR(SUMPRODUCT('6. Patients'!CD$10:CD$107,OFFSET('6. Patients'!$GH$9,1,MATCH($D82,'6. Patients'!$GI$9:$IF$9,0),ROWS('6. Patients'!DQ$10:DQ$107))),0)+
IFERROR(SUMPRODUCT('6. Patients'!CD$10:CD$107,OFFSET('6. Patients'!$IG$9,1,MATCH($D82,'6. Patients'!$IH$9:$JA$9,0),ROWS('6. Patients'!DQ$10:DQ$107))),0),
IFERROR(SUMPRODUCT('6. Patients'!CD$10:CD$107,OFFSET('6. Patients'!$JB$9,1,MATCH($D82,'6. Patients'!$JC$9:$KZ$9,0),ROWS('6. Patients'!DQ$10:DQ$107))),0)+
IFERROR(SUMPRODUCT('6. Patients'!CD$10:CD$107,OFFSET('6. Patients'!$LA$9,1,MATCH($D82,'6. Patients'!$LB$9:$LU$9,0),ROWS('6. Patients'!DQ$10:DQ$107))),0)+
IFERROR(SUMPRODUCT('6. Patients'!CD$10:CD$107,OFFSET('6. Patients'!$LV$9,1,MATCH($D82,'6. Patients'!$LW$9:$NT$9,0),ROWS('6. Patients'!DQ$10:DQ$107))),0)+
IFERROR(SUMPRODUCT('6. Patients'!CD$10:CD$107,OFFSET('6. Patients'!$NU$9,1,MATCH($D82,'6. Patients'!$NV$9:$OO$9,0),ROWS('6. Patients'!DQ$10:DQ$107))),0),
IFERROR(SUMPRODUCT('6. Patients'!CD$10:CD$107,OFFSET('6. Patients'!$OP$9,1,MATCH($D82,'6. Patients'!$OQ$9:$QN$9,0),ROWS('6. Patients'!DQ$10:DQ$107))),0)+
IFERROR(SUMPRODUCT('6. Patients'!CD$10:CD$107,OFFSET('6. Patients'!$QO$9,1,MATCH($D82,'6. Patients'!$QP$9:$RI$9,0),ROWS('6. Patients'!DQ$10:DQ$107))),0)+
IFERROR(SUMPRODUCT('6. Patients'!CD$10:CD$107,OFFSET('6. Patients'!$RJ$9,1,MATCH($D82,'6. Patients'!$RK$9:$TH$9,0),ROWS('6. Patients'!DQ$10:DQ$107))),0)+
IFERROR(SUMPRODUCT('6. Patients'!CD$10:CD$107,OFFSET('6. Patients'!$TI$9,1,MATCH($D82,'6. Patients'!$TJ$9:$UC$9,0),ROWS('6. Patients'!DQ$10:DQ$107))),0))+
IFERROR(VLOOKUP($D82,$H$116:$L$146,COLUMNS($H$115:$J$115)-1+K$7,0)*$E82*$F82*'1. General Inputs'!$J$25,0),0),0)</f>
        <v>0</v>
      </c>
      <c r="L82" s="775">
        <f ca="1">ROUNDUP(IFERROR($F82*$E82*CHOOSE(L$7,
IFERROR(SUMPRODUCT('6. Patients'!CE$10:CE$107,OFFSET('6. Patients'!$DN$9,1,MATCH($D82,'6. Patients'!$DO$9:$FL$9,0),ROWS('6. Patients'!DR$10:DR$107))),0)+
IFERROR(SUMPRODUCT('6. Patients'!CE$10:CE$107,OFFSET('6. Patients'!$FM$9,1,MATCH($D82,'6. Patients'!$FN$9:$GG$9,0),ROWS('6. Patients'!DR$10:DR$107))),0)+
IFERROR(SUMPRODUCT('6. Patients'!CE$10:CE$107,OFFSET('6. Patients'!$GH$9,1,MATCH($D82,'6. Patients'!$GI$9:$IF$9,0),ROWS('6. Patients'!DR$10:DR$107))),0)+
IFERROR(SUMPRODUCT('6. Patients'!CE$10:CE$107,OFFSET('6. Patients'!$IG$9,1,MATCH($D82,'6. Patients'!$IH$9:$JA$9,0),ROWS('6. Patients'!DR$10:DR$107))),0),
IFERROR(SUMPRODUCT('6. Patients'!CE$10:CE$107,OFFSET('6. Patients'!$JB$9,1,MATCH($D82,'6. Patients'!$JC$9:$KZ$9,0),ROWS('6. Patients'!DR$10:DR$107))),0)+
IFERROR(SUMPRODUCT('6. Patients'!CE$10:CE$107,OFFSET('6. Patients'!$LA$9,1,MATCH($D82,'6. Patients'!$LB$9:$LU$9,0),ROWS('6. Patients'!DR$10:DR$107))),0)+
IFERROR(SUMPRODUCT('6. Patients'!CE$10:CE$107,OFFSET('6. Patients'!$LV$9,1,MATCH($D82,'6. Patients'!$LW$9:$NT$9,0),ROWS('6. Patients'!DR$10:DR$107))),0)+
IFERROR(SUMPRODUCT('6. Patients'!CE$10:CE$107,OFFSET('6. Patients'!$NU$9,1,MATCH($D82,'6. Patients'!$NV$9:$OO$9,0),ROWS('6. Patients'!DR$10:DR$107))),0),
IFERROR(SUMPRODUCT('6. Patients'!CE$10:CE$107,OFFSET('6. Patients'!$OP$9,1,MATCH($D82,'6. Patients'!$OQ$9:$QN$9,0),ROWS('6. Patients'!DR$10:DR$107))),0)+
IFERROR(SUMPRODUCT('6. Patients'!CE$10:CE$107,OFFSET('6. Patients'!$QO$9,1,MATCH($D82,'6. Patients'!$QP$9:$RI$9,0),ROWS('6. Patients'!DR$10:DR$107))),0)+
IFERROR(SUMPRODUCT('6. Patients'!CE$10:CE$107,OFFSET('6. Patients'!$RJ$9,1,MATCH($D82,'6. Patients'!$RK$9:$TH$9,0),ROWS('6. Patients'!DR$10:DR$107))),0)+
IFERROR(SUMPRODUCT('6. Patients'!CE$10:CE$107,OFFSET('6. Patients'!$TI$9,1,MATCH($D82,'6. Patients'!$TJ$9:$UC$9,0),ROWS('6. Patients'!DR$10:DR$107))),0))+
IFERROR(VLOOKUP($D82,$H$116:$L$146,COLUMNS($H$115:$J$115)-1+L$7,0)*$E82*$F82*'1. General Inputs'!$J$25,0),0),0)</f>
        <v>0</v>
      </c>
      <c r="M82" s="775">
        <f ca="1">ROUNDUP(IFERROR($F82*$E82*CHOOSE(M$7,
IFERROR(SUMPRODUCT('6. Patients'!CF$10:CF$107,OFFSET('6. Patients'!$DN$9,1,MATCH($D82,'6. Patients'!$DO$9:$FL$9,0),ROWS('6. Patients'!DS$10:DS$107))),0)+
IFERROR(SUMPRODUCT('6. Patients'!CF$10:CF$107,OFFSET('6. Patients'!$FM$9,1,MATCH($D82,'6. Patients'!$FN$9:$GG$9,0),ROWS('6. Patients'!DS$10:DS$107))),0)+
IFERROR(SUMPRODUCT('6. Patients'!CF$10:CF$107,OFFSET('6. Patients'!$GH$9,1,MATCH($D82,'6. Patients'!$GI$9:$IF$9,0),ROWS('6. Patients'!DS$10:DS$107))),0)+
IFERROR(SUMPRODUCT('6. Patients'!CF$10:CF$107,OFFSET('6. Patients'!$IG$9,1,MATCH($D82,'6. Patients'!$IH$9:$JA$9,0),ROWS('6. Patients'!DS$10:DS$107))),0),
IFERROR(SUMPRODUCT('6. Patients'!CF$10:CF$107,OFFSET('6. Patients'!$JB$9,1,MATCH($D82,'6. Patients'!$JC$9:$KZ$9,0),ROWS('6. Patients'!DS$10:DS$107))),0)+
IFERROR(SUMPRODUCT('6. Patients'!CF$10:CF$107,OFFSET('6. Patients'!$LA$9,1,MATCH($D82,'6. Patients'!$LB$9:$LU$9,0),ROWS('6. Patients'!DS$10:DS$107))),0)+
IFERROR(SUMPRODUCT('6. Patients'!CF$10:CF$107,OFFSET('6. Patients'!$LV$9,1,MATCH($D82,'6. Patients'!$LW$9:$NT$9,0),ROWS('6. Patients'!DS$10:DS$107))),0)+
IFERROR(SUMPRODUCT('6. Patients'!CF$10:CF$107,OFFSET('6. Patients'!$NU$9,1,MATCH($D82,'6. Patients'!$NV$9:$OO$9,0),ROWS('6. Patients'!DS$10:DS$107))),0),
IFERROR(SUMPRODUCT('6. Patients'!CF$10:CF$107,OFFSET('6. Patients'!$OP$9,1,MATCH($D82,'6. Patients'!$OQ$9:$QN$9,0),ROWS('6. Patients'!DS$10:DS$107))),0)+
IFERROR(SUMPRODUCT('6. Patients'!CF$10:CF$107,OFFSET('6. Patients'!$QO$9,1,MATCH($D82,'6. Patients'!$QP$9:$RI$9,0),ROWS('6. Patients'!DS$10:DS$107))),0)+
IFERROR(SUMPRODUCT('6. Patients'!CF$10:CF$107,OFFSET('6. Patients'!$RJ$9,1,MATCH($D82,'6. Patients'!$RK$9:$TH$9,0),ROWS('6. Patients'!DS$10:DS$107))),0)+
IFERROR(SUMPRODUCT('6. Patients'!CF$10:CF$107,OFFSET('6. Patients'!$TI$9,1,MATCH($D82,'6. Patients'!$TJ$9:$UC$9,0),ROWS('6. Patients'!DS$10:DS$107))),0))+
IFERROR(VLOOKUP($D82,$H$116:$L$146,COLUMNS($H$115:$J$115)-1+M$7,0)*$E82*$F82*'1. General Inputs'!$J$25,0),0),0)</f>
        <v>0</v>
      </c>
      <c r="N82" s="775">
        <f ca="1">ROUNDUP(IFERROR($F82*$E82*CHOOSE(N$7,
IFERROR(SUMPRODUCT('6. Patients'!CG$10:CG$107,OFFSET('6. Patients'!$DN$9,1,MATCH($D82,'6. Patients'!$DO$9:$FL$9,0),ROWS('6. Patients'!DT$10:DT$107))),0)+
IFERROR(SUMPRODUCT('6. Patients'!CG$10:CG$107,OFFSET('6. Patients'!$FM$9,1,MATCH($D82,'6. Patients'!$FN$9:$GG$9,0),ROWS('6. Patients'!DT$10:DT$107))),0)+
IFERROR(SUMPRODUCT('6. Patients'!CG$10:CG$107,OFFSET('6. Patients'!$GH$9,1,MATCH($D82,'6. Patients'!$GI$9:$IF$9,0),ROWS('6. Patients'!DT$10:DT$107))),0)+
IFERROR(SUMPRODUCT('6. Patients'!CG$10:CG$107,OFFSET('6. Patients'!$IG$9,1,MATCH($D82,'6. Patients'!$IH$9:$JA$9,0),ROWS('6. Patients'!DT$10:DT$107))),0),
IFERROR(SUMPRODUCT('6. Patients'!CG$10:CG$107,OFFSET('6. Patients'!$JB$9,1,MATCH($D82,'6. Patients'!$JC$9:$KZ$9,0),ROWS('6. Patients'!DT$10:DT$107))),0)+
IFERROR(SUMPRODUCT('6. Patients'!CG$10:CG$107,OFFSET('6. Patients'!$LA$9,1,MATCH($D82,'6. Patients'!$LB$9:$LU$9,0),ROWS('6. Patients'!DT$10:DT$107))),0)+
IFERROR(SUMPRODUCT('6. Patients'!CG$10:CG$107,OFFSET('6. Patients'!$LV$9,1,MATCH($D82,'6. Patients'!$LW$9:$NT$9,0),ROWS('6. Patients'!DT$10:DT$107))),0)+
IFERROR(SUMPRODUCT('6. Patients'!CG$10:CG$107,OFFSET('6. Patients'!$NU$9,1,MATCH($D82,'6. Patients'!$NV$9:$OO$9,0),ROWS('6. Patients'!DT$10:DT$107))),0),
IFERROR(SUMPRODUCT('6. Patients'!CG$10:CG$107,OFFSET('6. Patients'!$OP$9,1,MATCH($D82,'6. Patients'!$OQ$9:$QN$9,0),ROWS('6. Patients'!DT$10:DT$107))),0)+
IFERROR(SUMPRODUCT('6. Patients'!CG$10:CG$107,OFFSET('6. Patients'!$QO$9,1,MATCH($D82,'6. Patients'!$QP$9:$RI$9,0),ROWS('6. Patients'!DT$10:DT$107))),0)+
IFERROR(SUMPRODUCT('6. Patients'!CG$10:CG$107,OFFSET('6. Patients'!$RJ$9,1,MATCH($D82,'6. Patients'!$RK$9:$TH$9,0),ROWS('6. Patients'!DT$10:DT$107))),0)+
IFERROR(SUMPRODUCT('6. Patients'!CG$10:CG$107,OFFSET('6. Patients'!$TI$9,1,MATCH($D82,'6. Patients'!$TJ$9:$UC$9,0),ROWS('6. Patients'!DT$10:DT$107))),0))+
IFERROR(VLOOKUP($D82,$H$116:$L$146,COLUMNS($H$115:$J$115)-1+N$7,0)*$E82*$F82*'1. General Inputs'!$J$25,0),0),0)</f>
        <v>0</v>
      </c>
      <c r="O82" s="775">
        <f ca="1">ROUNDUP(IFERROR($F82*$E82*CHOOSE(O$7,
IFERROR(SUMPRODUCT('6. Patients'!CH$10:CH$107,OFFSET('6. Patients'!$DN$9,1,MATCH($D82,'6. Patients'!$DO$9:$FL$9,0),ROWS('6. Patients'!DU$10:DU$107))),0)+
IFERROR(SUMPRODUCT('6. Patients'!CH$10:CH$107,OFFSET('6. Patients'!$FM$9,1,MATCH($D82,'6. Patients'!$FN$9:$GG$9,0),ROWS('6. Patients'!DU$10:DU$107))),0)+
IFERROR(SUMPRODUCT('6. Patients'!CH$10:CH$107,OFFSET('6. Patients'!$GH$9,1,MATCH($D82,'6. Patients'!$GI$9:$IF$9,0),ROWS('6. Patients'!DU$10:DU$107))),0)+
IFERROR(SUMPRODUCT('6. Patients'!CH$10:CH$107,OFFSET('6. Patients'!$IG$9,1,MATCH($D82,'6. Patients'!$IH$9:$JA$9,0),ROWS('6. Patients'!DU$10:DU$107))),0),
IFERROR(SUMPRODUCT('6. Patients'!CH$10:CH$107,OFFSET('6. Patients'!$JB$9,1,MATCH($D82,'6. Patients'!$JC$9:$KZ$9,0),ROWS('6. Patients'!DU$10:DU$107))),0)+
IFERROR(SUMPRODUCT('6. Patients'!CH$10:CH$107,OFFSET('6. Patients'!$LA$9,1,MATCH($D82,'6. Patients'!$LB$9:$LU$9,0),ROWS('6. Patients'!DU$10:DU$107))),0)+
IFERROR(SUMPRODUCT('6. Patients'!CH$10:CH$107,OFFSET('6. Patients'!$LV$9,1,MATCH($D82,'6. Patients'!$LW$9:$NT$9,0),ROWS('6. Patients'!DU$10:DU$107))),0)+
IFERROR(SUMPRODUCT('6. Patients'!CH$10:CH$107,OFFSET('6. Patients'!$NU$9,1,MATCH($D82,'6. Patients'!$NV$9:$OO$9,0),ROWS('6. Patients'!DU$10:DU$107))),0),
IFERROR(SUMPRODUCT('6. Patients'!CH$10:CH$107,OFFSET('6. Patients'!$OP$9,1,MATCH($D82,'6. Patients'!$OQ$9:$QN$9,0),ROWS('6. Patients'!DU$10:DU$107))),0)+
IFERROR(SUMPRODUCT('6. Patients'!CH$10:CH$107,OFFSET('6. Patients'!$QO$9,1,MATCH($D82,'6. Patients'!$QP$9:$RI$9,0),ROWS('6. Patients'!DU$10:DU$107))),0)+
IFERROR(SUMPRODUCT('6. Patients'!CH$10:CH$107,OFFSET('6. Patients'!$RJ$9,1,MATCH($D82,'6. Patients'!$RK$9:$TH$9,0),ROWS('6. Patients'!DU$10:DU$107))),0)+
IFERROR(SUMPRODUCT('6. Patients'!CH$10:CH$107,OFFSET('6. Patients'!$TI$9,1,MATCH($D82,'6. Patients'!$TJ$9:$UC$9,0),ROWS('6. Patients'!DU$10:DU$107))),0))+
IFERROR(VLOOKUP($D82,$H$116:$L$146,COLUMNS($H$115:$J$115)-1+O$7,0)*$E82*$F82*'1. General Inputs'!$J$25,0),0),0)</f>
        <v>0</v>
      </c>
      <c r="P82" s="775">
        <f ca="1">ROUNDUP(IFERROR($F82*$E82*CHOOSE(P$7,
IFERROR(SUMPRODUCT('6. Patients'!CI$10:CI$107,OFFSET('6. Patients'!$DN$9,1,MATCH($D82,'6. Patients'!$DO$9:$FL$9,0),ROWS('6. Patients'!DV$10:DV$107))),0)+
IFERROR(SUMPRODUCT('6. Patients'!CI$10:CI$107,OFFSET('6. Patients'!$FM$9,1,MATCH($D82,'6. Patients'!$FN$9:$GG$9,0),ROWS('6. Patients'!DV$10:DV$107))),0)+
IFERROR(SUMPRODUCT('6. Patients'!CI$10:CI$107,OFFSET('6. Patients'!$GH$9,1,MATCH($D82,'6. Patients'!$GI$9:$IF$9,0),ROWS('6. Patients'!DV$10:DV$107))),0)+
IFERROR(SUMPRODUCT('6. Patients'!CI$10:CI$107,OFFSET('6. Patients'!$IG$9,1,MATCH($D82,'6. Patients'!$IH$9:$JA$9,0),ROWS('6. Patients'!DV$10:DV$107))),0),
IFERROR(SUMPRODUCT('6. Patients'!CI$10:CI$107,OFFSET('6. Patients'!$JB$9,1,MATCH($D82,'6. Patients'!$JC$9:$KZ$9,0),ROWS('6. Patients'!DV$10:DV$107))),0)+
IFERROR(SUMPRODUCT('6. Patients'!CI$10:CI$107,OFFSET('6. Patients'!$LA$9,1,MATCH($D82,'6. Patients'!$LB$9:$LU$9,0),ROWS('6. Patients'!DV$10:DV$107))),0)+
IFERROR(SUMPRODUCT('6. Patients'!CI$10:CI$107,OFFSET('6. Patients'!$LV$9,1,MATCH($D82,'6. Patients'!$LW$9:$NT$9,0),ROWS('6. Patients'!DV$10:DV$107))),0)+
IFERROR(SUMPRODUCT('6. Patients'!CI$10:CI$107,OFFSET('6. Patients'!$NU$9,1,MATCH($D82,'6. Patients'!$NV$9:$OO$9,0),ROWS('6. Patients'!DV$10:DV$107))),0),
IFERROR(SUMPRODUCT('6. Patients'!CI$10:CI$107,OFFSET('6. Patients'!$OP$9,1,MATCH($D82,'6. Patients'!$OQ$9:$QN$9,0),ROWS('6. Patients'!DV$10:DV$107))),0)+
IFERROR(SUMPRODUCT('6. Patients'!CI$10:CI$107,OFFSET('6. Patients'!$QO$9,1,MATCH($D82,'6. Patients'!$QP$9:$RI$9,0),ROWS('6. Patients'!DV$10:DV$107))),0)+
IFERROR(SUMPRODUCT('6. Patients'!CI$10:CI$107,OFFSET('6. Patients'!$RJ$9,1,MATCH($D82,'6. Patients'!$RK$9:$TH$9,0),ROWS('6. Patients'!DV$10:DV$107))),0)+
IFERROR(SUMPRODUCT('6. Patients'!CI$10:CI$107,OFFSET('6. Patients'!$TI$9,1,MATCH($D82,'6. Patients'!$TJ$9:$UC$9,0),ROWS('6. Patients'!DV$10:DV$107))),0))+
IFERROR(VLOOKUP($D82,$H$116:$L$146,COLUMNS($H$115:$J$115)-1+P$7,0)*$E82*$F82*'1. General Inputs'!$J$25,0),0),0)</f>
        <v>0</v>
      </c>
      <c r="Q82" s="775">
        <f ca="1">ROUNDUP(IFERROR($F82*$E82*CHOOSE(Q$7,
IFERROR(SUMPRODUCT('6. Patients'!CJ$10:CJ$107,OFFSET('6. Patients'!$DN$9,1,MATCH($D82,'6. Patients'!$DO$9:$FL$9,0),ROWS('6. Patients'!DW$10:DW$107))),0)+
IFERROR(SUMPRODUCT('6. Patients'!CJ$10:CJ$107,OFFSET('6. Patients'!$FM$9,1,MATCH($D82,'6. Patients'!$FN$9:$GG$9,0),ROWS('6. Patients'!DW$10:DW$107))),0)+
IFERROR(SUMPRODUCT('6. Patients'!CJ$10:CJ$107,OFFSET('6. Patients'!$GH$9,1,MATCH($D82,'6. Patients'!$GI$9:$IF$9,0),ROWS('6. Patients'!DW$10:DW$107))),0)+
IFERROR(SUMPRODUCT('6. Patients'!CJ$10:CJ$107,OFFSET('6. Patients'!$IG$9,1,MATCH($D82,'6. Patients'!$IH$9:$JA$9,0),ROWS('6. Patients'!DW$10:DW$107))),0),
IFERROR(SUMPRODUCT('6. Patients'!CJ$10:CJ$107,OFFSET('6. Patients'!$JB$9,1,MATCH($D82,'6. Patients'!$JC$9:$KZ$9,0),ROWS('6. Patients'!DW$10:DW$107))),0)+
IFERROR(SUMPRODUCT('6. Patients'!CJ$10:CJ$107,OFFSET('6. Patients'!$LA$9,1,MATCH($D82,'6. Patients'!$LB$9:$LU$9,0),ROWS('6. Patients'!DW$10:DW$107))),0)+
IFERROR(SUMPRODUCT('6. Patients'!CJ$10:CJ$107,OFFSET('6. Patients'!$LV$9,1,MATCH($D82,'6. Patients'!$LW$9:$NT$9,0),ROWS('6. Patients'!DW$10:DW$107))),0)+
IFERROR(SUMPRODUCT('6. Patients'!CJ$10:CJ$107,OFFSET('6. Patients'!$NU$9,1,MATCH($D82,'6. Patients'!$NV$9:$OO$9,0),ROWS('6. Patients'!DW$10:DW$107))),0),
IFERROR(SUMPRODUCT('6. Patients'!CJ$10:CJ$107,OFFSET('6. Patients'!$OP$9,1,MATCH($D82,'6. Patients'!$OQ$9:$QN$9,0),ROWS('6. Patients'!DW$10:DW$107))),0)+
IFERROR(SUMPRODUCT('6. Patients'!CJ$10:CJ$107,OFFSET('6. Patients'!$QO$9,1,MATCH($D82,'6. Patients'!$QP$9:$RI$9,0),ROWS('6. Patients'!DW$10:DW$107))),0)+
IFERROR(SUMPRODUCT('6. Patients'!CJ$10:CJ$107,OFFSET('6. Patients'!$RJ$9,1,MATCH($D82,'6. Patients'!$RK$9:$TH$9,0),ROWS('6. Patients'!DW$10:DW$107))),0)+
IFERROR(SUMPRODUCT('6. Patients'!CJ$10:CJ$107,OFFSET('6. Patients'!$TI$9,1,MATCH($D82,'6. Patients'!$TJ$9:$UC$9,0),ROWS('6. Patients'!DW$10:DW$107))),0))+
IFERROR(VLOOKUP($D82,$H$116:$L$146,COLUMNS($H$115:$J$115)-1+Q$7,0)*$E82*$F82*'1. General Inputs'!$J$25,0),0),0)</f>
        <v>0</v>
      </c>
      <c r="R82" s="775">
        <f ca="1">ROUNDUP(IFERROR($F82*$E82*CHOOSE(R$7,
IFERROR(SUMPRODUCT('6. Patients'!CK$10:CK$107,OFFSET('6. Patients'!$DN$9,1,MATCH($D82,'6. Patients'!$DO$9:$FL$9,0),ROWS('6. Patients'!DX$10:DX$107))),0)+
IFERROR(SUMPRODUCT('6. Patients'!CK$10:CK$107,OFFSET('6. Patients'!$FM$9,1,MATCH($D82,'6. Patients'!$FN$9:$GG$9,0),ROWS('6. Patients'!DX$10:DX$107))),0)+
IFERROR(SUMPRODUCT('6. Patients'!CK$10:CK$107,OFFSET('6. Patients'!$GH$9,1,MATCH($D82,'6. Patients'!$GI$9:$IF$9,0),ROWS('6. Patients'!DX$10:DX$107))),0)+
IFERROR(SUMPRODUCT('6. Patients'!CK$10:CK$107,OFFSET('6. Patients'!$IG$9,1,MATCH($D82,'6. Patients'!$IH$9:$JA$9,0),ROWS('6. Patients'!DX$10:DX$107))),0),
IFERROR(SUMPRODUCT('6. Patients'!CK$10:CK$107,OFFSET('6. Patients'!$JB$9,1,MATCH($D82,'6. Patients'!$JC$9:$KZ$9,0),ROWS('6. Patients'!DX$10:DX$107))),0)+
IFERROR(SUMPRODUCT('6. Patients'!CK$10:CK$107,OFFSET('6. Patients'!$LA$9,1,MATCH($D82,'6. Patients'!$LB$9:$LU$9,0),ROWS('6. Patients'!DX$10:DX$107))),0)+
IFERROR(SUMPRODUCT('6. Patients'!CK$10:CK$107,OFFSET('6. Patients'!$LV$9,1,MATCH($D82,'6. Patients'!$LW$9:$NT$9,0),ROWS('6. Patients'!DX$10:DX$107))),0)+
IFERROR(SUMPRODUCT('6. Patients'!CK$10:CK$107,OFFSET('6. Patients'!$NU$9,1,MATCH($D82,'6. Patients'!$NV$9:$OO$9,0),ROWS('6. Patients'!DX$10:DX$107))),0),
IFERROR(SUMPRODUCT('6. Patients'!CK$10:CK$107,OFFSET('6. Patients'!$OP$9,1,MATCH($D82,'6. Patients'!$OQ$9:$QN$9,0),ROWS('6. Patients'!DX$10:DX$107))),0)+
IFERROR(SUMPRODUCT('6. Patients'!CK$10:CK$107,OFFSET('6. Patients'!$QO$9,1,MATCH($D82,'6. Patients'!$QP$9:$RI$9,0),ROWS('6. Patients'!DX$10:DX$107))),0)+
IFERROR(SUMPRODUCT('6. Patients'!CK$10:CK$107,OFFSET('6. Patients'!$RJ$9,1,MATCH($D82,'6. Patients'!$RK$9:$TH$9,0),ROWS('6. Patients'!DX$10:DX$107))),0)+
IFERROR(SUMPRODUCT('6. Patients'!CK$10:CK$107,OFFSET('6. Patients'!$TI$9,1,MATCH($D82,'6. Patients'!$TJ$9:$UC$9,0),ROWS('6. Patients'!DX$10:DX$107))),0))+
IFERROR(VLOOKUP($D82,$H$116:$L$146,COLUMNS($H$115:$J$115)-1+R$7,0)*$E82*$F82*'1. General Inputs'!$J$25,0),0),0)</f>
        <v>0</v>
      </c>
      <c r="S82" s="775">
        <f ca="1">ROUNDUP(IFERROR($F82*$E82*CHOOSE(S$7,
IFERROR(SUMPRODUCT('6. Patients'!CL$10:CL$107,OFFSET('6. Patients'!$DN$9,1,MATCH($D82,'6. Patients'!$DO$9:$FL$9,0),ROWS('6. Patients'!DY$10:DY$107))),0)+
IFERROR(SUMPRODUCT('6. Patients'!CL$10:CL$107,OFFSET('6. Patients'!$FM$9,1,MATCH($D82,'6. Patients'!$FN$9:$GG$9,0),ROWS('6. Patients'!DY$10:DY$107))),0)+
IFERROR(SUMPRODUCT('6. Patients'!CL$10:CL$107,OFFSET('6. Patients'!$GH$9,1,MATCH($D82,'6. Patients'!$GI$9:$IF$9,0),ROWS('6. Patients'!DY$10:DY$107))),0)+
IFERROR(SUMPRODUCT('6. Patients'!CL$10:CL$107,OFFSET('6. Patients'!$IG$9,1,MATCH($D82,'6. Patients'!$IH$9:$JA$9,0),ROWS('6. Patients'!DY$10:DY$107))),0),
IFERROR(SUMPRODUCT('6. Patients'!CL$10:CL$107,OFFSET('6. Patients'!$JB$9,1,MATCH($D82,'6. Patients'!$JC$9:$KZ$9,0),ROWS('6. Patients'!DY$10:DY$107))),0)+
IFERROR(SUMPRODUCT('6. Patients'!CL$10:CL$107,OFFSET('6. Patients'!$LA$9,1,MATCH($D82,'6. Patients'!$LB$9:$LU$9,0),ROWS('6. Patients'!DY$10:DY$107))),0)+
IFERROR(SUMPRODUCT('6. Patients'!CL$10:CL$107,OFFSET('6. Patients'!$LV$9,1,MATCH($D82,'6. Patients'!$LW$9:$NT$9,0),ROWS('6. Patients'!DY$10:DY$107))),0)+
IFERROR(SUMPRODUCT('6. Patients'!CL$10:CL$107,OFFSET('6. Patients'!$NU$9,1,MATCH($D82,'6. Patients'!$NV$9:$OO$9,0),ROWS('6. Patients'!DY$10:DY$107))),0),
IFERROR(SUMPRODUCT('6. Patients'!CL$10:CL$107,OFFSET('6. Patients'!$OP$9,1,MATCH($D82,'6. Patients'!$OQ$9:$QN$9,0),ROWS('6. Patients'!DY$10:DY$107))),0)+
IFERROR(SUMPRODUCT('6. Patients'!CL$10:CL$107,OFFSET('6. Patients'!$QO$9,1,MATCH($D82,'6. Patients'!$QP$9:$RI$9,0),ROWS('6. Patients'!DY$10:DY$107))),0)+
IFERROR(SUMPRODUCT('6. Patients'!CL$10:CL$107,OFFSET('6. Patients'!$RJ$9,1,MATCH($D82,'6. Patients'!$RK$9:$TH$9,0),ROWS('6. Patients'!DY$10:DY$107))),0)+
IFERROR(SUMPRODUCT('6. Patients'!CL$10:CL$107,OFFSET('6. Patients'!$TI$9,1,MATCH($D82,'6. Patients'!$TJ$9:$UC$9,0),ROWS('6. Patients'!DY$10:DY$107))),0))+
IFERROR(VLOOKUP($D82,$H$116:$L$146,COLUMNS($H$115:$J$115)-1+S$7,0)*$E82*$F82*'1. General Inputs'!$J$25,0),0),0)</f>
        <v>0</v>
      </c>
      <c r="T82" s="775">
        <f ca="1">ROUNDUP(IFERROR($F82*$E82*CHOOSE(T$7,
IFERROR(SUMPRODUCT('6. Patients'!CM$10:CM$107,OFFSET('6. Patients'!$DN$9,1,MATCH($D82,'6. Patients'!$DO$9:$FL$9,0),ROWS('6. Patients'!DZ$10:DZ$107))),0)+
IFERROR(SUMPRODUCT('6. Patients'!CM$10:CM$107,OFFSET('6. Patients'!$FM$9,1,MATCH($D82,'6. Patients'!$FN$9:$GG$9,0),ROWS('6. Patients'!DZ$10:DZ$107))),0)+
IFERROR(SUMPRODUCT('6. Patients'!CM$10:CM$107,OFFSET('6. Patients'!$GH$9,1,MATCH($D82,'6. Patients'!$GI$9:$IF$9,0),ROWS('6. Patients'!DZ$10:DZ$107))),0)+
IFERROR(SUMPRODUCT('6. Patients'!CM$10:CM$107,OFFSET('6. Patients'!$IG$9,1,MATCH($D82,'6. Patients'!$IH$9:$JA$9,0),ROWS('6. Patients'!DZ$10:DZ$107))),0),
IFERROR(SUMPRODUCT('6. Patients'!CM$10:CM$107,OFFSET('6. Patients'!$JB$9,1,MATCH($D82,'6. Patients'!$JC$9:$KZ$9,0),ROWS('6. Patients'!DZ$10:DZ$107))),0)+
IFERROR(SUMPRODUCT('6. Patients'!CM$10:CM$107,OFFSET('6. Patients'!$LA$9,1,MATCH($D82,'6. Patients'!$LB$9:$LU$9,0),ROWS('6. Patients'!DZ$10:DZ$107))),0)+
IFERROR(SUMPRODUCT('6. Patients'!CM$10:CM$107,OFFSET('6. Patients'!$LV$9,1,MATCH($D82,'6. Patients'!$LW$9:$NT$9,0),ROWS('6. Patients'!DZ$10:DZ$107))),0)+
IFERROR(SUMPRODUCT('6. Patients'!CM$10:CM$107,OFFSET('6. Patients'!$NU$9,1,MATCH($D82,'6. Patients'!$NV$9:$OO$9,0),ROWS('6. Patients'!DZ$10:DZ$107))),0),
IFERROR(SUMPRODUCT('6. Patients'!CM$10:CM$107,OFFSET('6. Patients'!$OP$9,1,MATCH($D82,'6. Patients'!$OQ$9:$QN$9,0),ROWS('6. Patients'!DZ$10:DZ$107))),0)+
IFERROR(SUMPRODUCT('6. Patients'!CM$10:CM$107,OFFSET('6. Patients'!$QO$9,1,MATCH($D82,'6. Patients'!$QP$9:$RI$9,0),ROWS('6. Patients'!DZ$10:DZ$107))),0)+
IFERROR(SUMPRODUCT('6. Patients'!CM$10:CM$107,OFFSET('6. Patients'!$RJ$9,1,MATCH($D82,'6. Patients'!$RK$9:$TH$9,0),ROWS('6. Patients'!DZ$10:DZ$107))),0)+
IFERROR(SUMPRODUCT('6. Patients'!CM$10:CM$107,OFFSET('6. Patients'!$TI$9,1,MATCH($D82,'6. Patients'!$TJ$9:$UC$9,0),ROWS('6. Patients'!DZ$10:DZ$107))),0))+
IFERROR(VLOOKUP($D82,$H$116:$L$146,COLUMNS($H$115:$J$115)-1+T$7,0)*$E82*$F82*'1. General Inputs'!$J$25,0),0),0)</f>
        <v>0</v>
      </c>
      <c r="U82" s="775">
        <f ca="1">ROUNDUP(IFERROR($F82*$E82*CHOOSE(U$7,
IFERROR(SUMPRODUCT('6. Patients'!CN$10:CN$107,OFFSET('6. Patients'!$DN$9,1,MATCH($D82,'6. Patients'!$DO$9:$FL$9,0),ROWS('6. Patients'!EA$10:EA$107))),0)+
IFERROR(SUMPRODUCT('6. Patients'!CN$10:CN$107,OFFSET('6. Patients'!$FM$9,1,MATCH($D82,'6. Patients'!$FN$9:$GG$9,0),ROWS('6. Patients'!EA$10:EA$107))),0)+
IFERROR(SUMPRODUCT('6. Patients'!CN$10:CN$107,OFFSET('6. Patients'!$GH$9,1,MATCH($D82,'6. Patients'!$GI$9:$IF$9,0),ROWS('6. Patients'!EA$10:EA$107))),0)+
IFERROR(SUMPRODUCT('6. Patients'!CN$10:CN$107,OFFSET('6. Patients'!$IG$9,1,MATCH($D82,'6. Patients'!$IH$9:$JA$9,0),ROWS('6. Patients'!EA$10:EA$107))),0),
IFERROR(SUMPRODUCT('6. Patients'!CN$10:CN$107,OFFSET('6. Patients'!$JB$9,1,MATCH($D82,'6. Patients'!$JC$9:$KZ$9,0),ROWS('6. Patients'!EA$10:EA$107))),0)+
IFERROR(SUMPRODUCT('6. Patients'!CN$10:CN$107,OFFSET('6. Patients'!$LA$9,1,MATCH($D82,'6. Patients'!$LB$9:$LU$9,0),ROWS('6. Patients'!EA$10:EA$107))),0)+
IFERROR(SUMPRODUCT('6. Patients'!CN$10:CN$107,OFFSET('6. Patients'!$LV$9,1,MATCH($D82,'6. Patients'!$LW$9:$NT$9,0),ROWS('6. Patients'!EA$10:EA$107))),0)+
IFERROR(SUMPRODUCT('6. Patients'!CN$10:CN$107,OFFSET('6. Patients'!$NU$9,1,MATCH($D82,'6. Patients'!$NV$9:$OO$9,0),ROWS('6. Patients'!EA$10:EA$107))),0),
IFERROR(SUMPRODUCT('6. Patients'!CN$10:CN$107,OFFSET('6. Patients'!$OP$9,1,MATCH($D82,'6. Patients'!$OQ$9:$QN$9,0),ROWS('6. Patients'!EA$10:EA$107))),0)+
IFERROR(SUMPRODUCT('6. Patients'!CN$10:CN$107,OFFSET('6. Patients'!$QO$9,1,MATCH($D82,'6. Patients'!$QP$9:$RI$9,0),ROWS('6. Patients'!EA$10:EA$107))),0)+
IFERROR(SUMPRODUCT('6. Patients'!CN$10:CN$107,OFFSET('6. Patients'!$RJ$9,1,MATCH($D82,'6. Patients'!$RK$9:$TH$9,0),ROWS('6. Patients'!EA$10:EA$107))),0)+
IFERROR(SUMPRODUCT('6. Patients'!CN$10:CN$107,OFFSET('6. Patients'!$TI$9,1,MATCH($D82,'6. Patients'!$TJ$9:$UC$9,0),ROWS('6. Patients'!EA$10:EA$107))),0))+
IFERROR(VLOOKUP($D82,$H$116:$L$146,COLUMNS($H$115:$J$115)-1+U$7,0)*$E82*$F82*'1. General Inputs'!$J$25,0),0),0)</f>
        <v>0</v>
      </c>
      <c r="V82" s="775">
        <f ca="1">ROUNDUP(IFERROR($F82*$E82*CHOOSE(V$7,
IFERROR(SUMPRODUCT('6. Patients'!CO$10:CO$107,OFFSET('6. Patients'!$DN$9,1,MATCH($D82,'6. Patients'!$DO$9:$FL$9,0),ROWS('6. Patients'!EB$10:EB$107))),0)+
IFERROR(SUMPRODUCT('6. Patients'!CO$10:CO$107,OFFSET('6. Patients'!$FM$9,1,MATCH($D82,'6. Patients'!$FN$9:$GG$9,0),ROWS('6. Patients'!EB$10:EB$107))),0)+
IFERROR(SUMPRODUCT('6. Patients'!CO$10:CO$107,OFFSET('6. Patients'!$GH$9,1,MATCH($D82,'6. Patients'!$GI$9:$IF$9,0),ROWS('6. Patients'!EB$10:EB$107))),0)+
IFERROR(SUMPRODUCT('6. Patients'!CO$10:CO$107,OFFSET('6. Patients'!$IG$9,1,MATCH($D82,'6. Patients'!$IH$9:$JA$9,0),ROWS('6. Patients'!EB$10:EB$107))),0),
IFERROR(SUMPRODUCT('6. Patients'!CO$10:CO$107,OFFSET('6. Patients'!$JB$9,1,MATCH($D82,'6. Patients'!$JC$9:$KZ$9,0),ROWS('6. Patients'!EB$10:EB$107))),0)+
IFERROR(SUMPRODUCT('6. Patients'!CO$10:CO$107,OFFSET('6. Patients'!$LA$9,1,MATCH($D82,'6. Patients'!$LB$9:$LU$9,0),ROWS('6. Patients'!EB$10:EB$107))),0)+
IFERROR(SUMPRODUCT('6. Patients'!CO$10:CO$107,OFFSET('6. Patients'!$LV$9,1,MATCH($D82,'6. Patients'!$LW$9:$NT$9,0),ROWS('6. Patients'!EB$10:EB$107))),0)+
IFERROR(SUMPRODUCT('6. Patients'!CO$10:CO$107,OFFSET('6. Patients'!$NU$9,1,MATCH($D82,'6. Patients'!$NV$9:$OO$9,0),ROWS('6. Patients'!EB$10:EB$107))),0),
IFERROR(SUMPRODUCT('6. Patients'!CO$10:CO$107,OFFSET('6. Patients'!$OP$9,1,MATCH($D82,'6. Patients'!$OQ$9:$QN$9,0),ROWS('6. Patients'!EB$10:EB$107))),0)+
IFERROR(SUMPRODUCT('6. Patients'!CO$10:CO$107,OFFSET('6. Patients'!$QO$9,1,MATCH($D82,'6. Patients'!$QP$9:$RI$9,0),ROWS('6. Patients'!EB$10:EB$107))),0)+
IFERROR(SUMPRODUCT('6. Patients'!CO$10:CO$107,OFFSET('6. Patients'!$RJ$9,1,MATCH($D82,'6. Patients'!$RK$9:$TH$9,0),ROWS('6. Patients'!EB$10:EB$107))),0)+
IFERROR(SUMPRODUCT('6. Patients'!CO$10:CO$107,OFFSET('6. Patients'!$TI$9,1,MATCH($D82,'6. Patients'!$TJ$9:$UC$9,0),ROWS('6. Patients'!EB$10:EB$107))),0))+
IFERROR(VLOOKUP($D82,$H$116:$L$146,COLUMNS($H$115:$J$115)-1+V$7,0)*$E82*$F82*'1. General Inputs'!$J$25,0),0),0)</f>
        <v>0</v>
      </c>
      <c r="W82" s="775">
        <f ca="1">ROUNDUP(IFERROR($F82*$E82*CHOOSE(W$7,
IFERROR(SUMPRODUCT('6. Patients'!CP$10:CP$107,OFFSET('6. Patients'!$DN$9,1,MATCH($D82,'6. Patients'!$DO$9:$FL$9,0),ROWS('6. Patients'!EC$10:EC$107))),0)+
IFERROR(SUMPRODUCT('6. Patients'!CP$10:CP$107,OFFSET('6. Patients'!$FM$9,1,MATCH($D82,'6. Patients'!$FN$9:$GG$9,0),ROWS('6. Patients'!EC$10:EC$107))),0)+
IFERROR(SUMPRODUCT('6. Patients'!CP$10:CP$107,OFFSET('6. Patients'!$GH$9,1,MATCH($D82,'6. Patients'!$GI$9:$IF$9,0),ROWS('6. Patients'!EC$10:EC$107))),0)+
IFERROR(SUMPRODUCT('6. Patients'!CP$10:CP$107,OFFSET('6. Patients'!$IG$9,1,MATCH($D82,'6. Patients'!$IH$9:$JA$9,0),ROWS('6. Patients'!EC$10:EC$107))),0),
IFERROR(SUMPRODUCT('6. Patients'!CP$10:CP$107,OFFSET('6. Patients'!$JB$9,1,MATCH($D82,'6. Patients'!$JC$9:$KZ$9,0),ROWS('6. Patients'!EC$10:EC$107))),0)+
IFERROR(SUMPRODUCT('6. Patients'!CP$10:CP$107,OFFSET('6. Patients'!$LA$9,1,MATCH($D82,'6. Patients'!$LB$9:$LU$9,0),ROWS('6. Patients'!EC$10:EC$107))),0)+
IFERROR(SUMPRODUCT('6. Patients'!CP$10:CP$107,OFFSET('6. Patients'!$LV$9,1,MATCH($D82,'6. Patients'!$LW$9:$NT$9,0),ROWS('6. Patients'!EC$10:EC$107))),0)+
IFERROR(SUMPRODUCT('6. Patients'!CP$10:CP$107,OFFSET('6. Patients'!$NU$9,1,MATCH($D82,'6. Patients'!$NV$9:$OO$9,0),ROWS('6. Patients'!EC$10:EC$107))),0),
IFERROR(SUMPRODUCT('6. Patients'!CP$10:CP$107,OFFSET('6. Patients'!$OP$9,1,MATCH($D82,'6. Patients'!$OQ$9:$QN$9,0),ROWS('6. Patients'!EC$10:EC$107))),0)+
IFERROR(SUMPRODUCT('6. Patients'!CP$10:CP$107,OFFSET('6. Patients'!$QO$9,1,MATCH($D82,'6. Patients'!$QP$9:$RI$9,0),ROWS('6. Patients'!EC$10:EC$107))),0)+
IFERROR(SUMPRODUCT('6. Patients'!CP$10:CP$107,OFFSET('6. Patients'!$RJ$9,1,MATCH($D82,'6. Patients'!$RK$9:$TH$9,0),ROWS('6. Patients'!EC$10:EC$107))),0)+
IFERROR(SUMPRODUCT('6. Patients'!CP$10:CP$107,OFFSET('6. Patients'!$TI$9,1,MATCH($D82,'6. Patients'!$TJ$9:$UC$9,0),ROWS('6. Patients'!EC$10:EC$107))),0))+
IFERROR(VLOOKUP($D82,$H$116:$L$146,COLUMNS($H$115:$J$115)-1+W$7,0)*$E82*$F82*'1. General Inputs'!$J$25,0),0),0)</f>
        <v>0</v>
      </c>
      <c r="X82" s="775">
        <f ca="1">ROUNDUP(IFERROR($F82*$E82*CHOOSE(X$7,
IFERROR(SUMPRODUCT('6. Patients'!CQ$10:CQ$107,OFFSET('6. Patients'!$DN$9,1,MATCH($D82,'6. Patients'!$DO$9:$FL$9,0),ROWS('6. Patients'!ED$10:ED$107))),0)+
IFERROR(SUMPRODUCT('6. Patients'!CQ$10:CQ$107,OFFSET('6. Patients'!$FM$9,1,MATCH($D82,'6. Patients'!$FN$9:$GG$9,0),ROWS('6. Patients'!ED$10:ED$107))),0)+
IFERROR(SUMPRODUCT('6. Patients'!CQ$10:CQ$107,OFFSET('6. Patients'!$GH$9,1,MATCH($D82,'6. Patients'!$GI$9:$IF$9,0),ROWS('6. Patients'!ED$10:ED$107))),0)+
IFERROR(SUMPRODUCT('6. Patients'!CQ$10:CQ$107,OFFSET('6. Patients'!$IG$9,1,MATCH($D82,'6. Patients'!$IH$9:$JA$9,0),ROWS('6. Patients'!ED$10:ED$107))),0),
IFERROR(SUMPRODUCT('6. Patients'!CQ$10:CQ$107,OFFSET('6. Patients'!$JB$9,1,MATCH($D82,'6. Patients'!$JC$9:$KZ$9,0),ROWS('6. Patients'!ED$10:ED$107))),0)+
IFERROR(SUMPRODUCT('6. Patients'!CQ$10:CQ$107,OFFSET('6. Patients'!$LA$9,1,MATCH($D82,'6. Patients'!$LB$9:$LU$9,0),ROWS('6. Patients'!ED$10:ED$107))),0)+
IFERROR(SUMPRODUCT('6. Patients'!CQ$10:CQ$107,OFFSET('6. Patients'!$LV$9,1,MATCH($D82,'6. Patients'!$LW$9:$NT$9,0),ROWS('6. Patients'!ED$10:ED$107))),0)+
IFERROR(SUMPRODUCT('6. Patients'!CQ$10:CQ$107,OFFSET('6. Patients'!$NU$9,1,MATCH($D82,'6. Patients'!$NV$9:$OO$9,0),ROWS('6. Patients'!ED$10:ED$107))),0),
IFERROR(SUMPRODUCT('6. Patients'!CQ$10:CQ$107,OFFSET('6. Patients'!$OP$9,1,MATCH($D82,'6. Patients'!$OQ$9:$QN$9,0),ROWS('6. Patients'!ED$10:ED$107))),0)+
IFERROR(SUMPRODUCT('6. Patients'!CQ$10:CQ$107,OFFSET('6. Patients'!$QO$9,1,MATCH($D82,'6. Patients'!$QP$9:$RI$9,0),ROWS('6. Patients'!ED$10:ED$107))),0)+
IFERROR(SUMPRODUCT('6. Patients'!CQ$10:CQ$107,OFFSET('6. Patients'!$RJ$9,1,MATCH($D82,'6. Patients'!$RK$9:$TH$9,0),ROWS('6. Patients'!ED$10:ED$107))),0)+
IFERROR(SUMPRODUCT('6. Patients'!CQ$10:CQ$107,OFFSET('6. Patients'!$TI$9,1,MATCH($D82,'6. Patients'!$TJ$9:$UC$9,0),ROWS('6. Patients'!ED$10:ED$107))),0))+
IFERROR(VLOOKUP($D82,$H$116:$L$146,COLUMNS($H$115:$J$115)-1+X$7,0)*$E82*$F82*'1. General Inputs'!$J$25,0),0),0)</f>
        <v>0</v>
      </c>
      <c r="Y82" s="775">
        <f ca="1">ROUNDUP(IFERROR($F82*$E82*CHOOSE(Y$7,
IFERROR(SUMPRODUCT('6. Patients'!CR$10:CR$107,OFFSET('6. Patients'!$DN$9,1,MATCH($D82,'6. Patients'!$DO$9:$FL$9,0),ROWS('6. Patients'!EE$10:EE$107))),0)+
IFERROR(SUMPRODUCT('6. Patients'!CR$10:CR$107,OFFSET('6. Patients'!$FM$9,1,MATCH($D82,'6. Patients'!$FN$9:$GG$9,0),ROWS('6. Patients'!EE$10:EE$107))),0)+
IFERROR(SUMPRODUCT('6. Patients'!CR$10:CR$107,OFFSET('6. Patients'!$GH$9,1,MATCH($D82,'6. Patients'!$GI$9:$IF$9,0),ROWS('6. Patients'!EE$10:EE$107))),0)+
IFERROR(SUMPRODUCT('6. Patients'!CR$10:CR$107,OFFSET('6. Patients'!$IG$9,1,MATCH($D82,'6. Patients'!$IH$9:$JA$9,0),ROWS('6. Patients'!EE$10:EE$107))),0),
IFERROR(SUMPRODUCT('6. Patients'!CR$10:CR$107,OFFSET('6. Patients'!$JB$9,1,MATCH($D82,'6. Patients'!$JC$9:$KZ$9,0),ROWS('6. Patients'!EE$10:EE$107))),0)+
IFERROR(SUMPRODUCT('6. Patients'!CR$10:CR$107,OFFSET('6. Patients'!$LA$9,1,MATCH($D82,'6. Patients'!$LB$9:$LU$9,0),ROWS('6. Patients'!EE$10:EE$107))),0)+
IFERROR(SUMPRODUCT('6. Patients'!CR$10:CR$107,OFFSET('6. Patients'!$LV$9,1,MATCH($D82,'6. Patients'!$LW$9:$NT$9,0),ROWS('6. Patients'!EE$10:EE$107))),0)+
IFERROR(SUMPRODUCT('6. Patients'!CR$10:CR$107,OFFSET('6. Patients'!$NU$9,1,MATCH($D82,'6. Patients'!$NV$9:$OO$9,0),ROWS('6. Patients'!EE$10:EE$107))),0),
IFERROR(SUMPRODUCT('6. Patients'!CR$10:CR$107,OFFSET('6. Patients'!$OP$9,1,MATCH($D82,'6. Patients'!$OQ$9:$QN$9,0),ROWS('6. Patients'!EE$10:EE$107))),0)+
IFERROR(SUMPRODUCT('6. Patients'!CR$10:CR$107,OFFSET('6. Patients'!$QO$9,1,MATCH($D82,'6. Patients'!$QP$9:$RI$9,0),ROWS('6. Patients'!EE$10:EE$107))),0)+
IFERROR(SUMPRODUCT('6. Patients'!CR$10:CR$107,OFFSET('6. Patients'!$RJ$9,1,MATCH($D82,'6. Patients'!$RK$9:$TH$9,0),ROWS('6. Patients'!EE$10:EE$107))),0)+
IFERROR(SUMPRODUCT('6. Patients'!CR$10:CR$107,OFFSET('6. Patients'!$TI$9,1,MATCH($D82,'6. Patients'!$TJ$9:$UC$9,0),ROWS('6. Patients'!EE$10:EE$107))),0))+
IFERROR(VLOOKUP($D82,$H$116:$L$146,COLUMNS($H$115:$J$115)-1+Y$7,0)*$E82*$F82*'1. General Inputs'!$J$25,0),0),0)</f>
        <v>0</v>
      </c>
      <c r="Z82" s="775">
        <f ca="1">ROUNDUP(IFERROR($F82*$E82*CHOOSE(Z$7,
IFERROR(SUMPRODUCT('6. Patients'!CS$10:CS$107,OFFSET('6. Patients'!$DN$9,1,MATCH($D82,'6. Patients'!$DO$9:$FL$9,0),ROWS('6. Patients'!EF$10:EF$107))),0)+
IFERROR(SUMPRODUCT('6. Patients'!CS$10:CS$107,OFFSET('6. Patients'!$FM$9,1,MATCH($D82,'6. Patients'!$FN$9:$GG$9,0),ROWS('6. Patients'!EF$10:EF$107))),0)+
IFERROR(SUMPRODUCT('6. Patients'!CS$10:CS$107,OFFSET('6. Patients'!$GH$9,1,MATCH($D82,'6. Patients'!$GI$9:$IF$9,0),ROWS('6. Patients'!EF$10:EF$107))),0)+
IFERROR(SUMPRODUCT('6. Patients'!CS$10:CS$107,OFFSET('6. Patients'!$IG$9,1,MATCH($D82,'6. Patients'!$IH$9:$JA$9,0),ROWS('6. Patients'!EF$10:EF$107))),0),
IFERROR(SUMPRODUCT('6. Patients'!CS$10:CS$107,OFFSET('6. Patients'!$JB$9,1,MATCH($D82,'6. Patients'!$JC$9:$KZ$9,0),ROWS('6. Patients'!EF$10:EF$107))),0)+
IFERROR(SUMPRODUCT('6. Patients'!CS$10:CS$107,OFFSET('6. Patients'!$LA$9,1,MATCH($D82,'6. Patients'!$LB$9:$LU$9,0),ROWS('6. Patients'!EF$10:EF$107))),0)+
IFERROR(SUMPRODUCT('6. Patients'!CS$10:CS$107,OFFSET('6. Patients'!$LV$9,1,MATCH($D82,'6. Patients'!$LW$9:$NT$9,0),ROWS('6. Patients'!EF$10:EF$107))),0)+
IFERROR(SUMPRODUCT('6. Patients'!CS$10:CS$107,OFFSET('6. Patients'!$NU$9,1,MATCH($D82,'6. Patients'!$NV$9:$OO$9,0),ROWS('6. Patients'!EF$10:EF$107))),0),
IFERROR(SUMPRODUCT('6. Patients'!CS$10:CS$107,OFFSET('6. Patients'!$OP$9,1,MATCH($D82,'6. Patients'!$OQ$9:$QN$9,0),ROWS('6. Patients'!EF$10:EF$107))),0)+
IFERROR(SUMPRODUCT('6. Patients'!CS$10:CS$107,OFFSET('6. Patients'!$QO$9,1,MATCH($D82,'6. Patients'!$QP$9:$RI$9,0),ROWS('6. Patients'!EF$10:EF$107))),0)+
IFERROR(SUMPRODUCT('6. Patients'!CS$10:CS$107,OFFSET('6. Patients'!$RJ$9,1,MATCH($D82,'6. Patients'!$RK$9:$TH$9,0),ROWS('6. Patients'!EF$10:EF$107))),0)+
IFERROR(SUMPRODUCT('6. Patients'!CS$10:CS$107,OFFSET('6. Patients'!$TI$9,1,MATCH($D82,'6. Patients'!$TJ$9:$UC$9,0),ROWS('6. Patients'!EF$10:EF$107))),0))+
IFERROR(VLOOKUP($D82,$H$116:$L$146,COLUMNS($H$115:$J$115)-1+Z$7,0)*$E82*$F82*'1. General Inputs'!$J$25,0),0),0)</f>
        <v>0</v>
      </c>
      <c r="AA82" s="775">
        <f ca="1">ROUNDUP(IFERROR($F82*$E82*CHOOSE(AA$7,
IFERROR(SUMPRODUCT('6. Patients'!CT$10:CT$107,OFFSET('6. Patients'!$DN$9,1,MATCH($D82,'6. Patients'!$DO$9:$FL$9,0),ROWS('6. Patients'!EG$10:EG$107))),0)+
IFERROR(SUMPRODUCT('6. Patients'!CT$10:CT$107,OFFSET('6. Patients'!$FM$9,1,MATCH($D82,'6. Patients'!$FN$9:$GG$9,0),ROWS('6. Patients'!EG$10:EG$107))),0)+
IFERROR(SUMPRODUCT('6. Patients'!CT$10:CT$107,OFFSET('6. Patients'!$GH$9,1,MATCH($D82,'6. Patients'!$GI$9:$IF$9,0),ROWS('6. Patients'!EG$10:EG$107))),0)+
IFERROR(SUMPRODUCT('6. Patients'!CT$10:CT$107,OFFSET('6. Patients'!$IG$9,1,MATCH($D82,'6. Patients'!$IH$9:$JA$9,0),ROWS('6. Patients'!EG$10:EG$107))),0),
IFERROR(SUMPRODUCT('6. Patients'!CT$10:CT$107,OFFSET('6. Patients'!$JB$9,1,MATCH($D82,'6. Patients'!$JC$9:$KZ$9,0),ROWS('6. Patients'!EG$10:EG$107))),0)+
IFERROR(SUMPRODUCT('6. Patients'!CT$10:CT$107,OFFSET('6. Patients'!$LA$9,1,MATCH($D82,'6. Patients'!$LB$9:$LU$9,0),ROWS('6. Patients'!EG$10:EG$107))),0)+
IFERROR(SUMPRODUCT('6. Patients'!CT$10:CT$107,OFFSET('6. Patients'!$LV$9,1,MATCH($D82,'6. Patients'!$LW$9:$NT$9,0),ROWS('6. Patients'!EG$10:EG$107))),0)+
IFERROR(SUMPRODUCT('6. Patients'!CT$10:CT$107,OFFSET('6. Patients'!$NU$9,1,MATCH($D82,'6. Patients'!$NV$9:$OO$9,0),ROWS('6. Patients'!EG$10:EG$107))),0),
IFERROR(SUMPRODUCT('6. Patients'!CT$10:CT$107,OFFSET('6. Patients'!$OP$9,1,MATCH($D82,'6. Patients'!$OQ$9:$QN$9,0),ROWS('6. Patients'!EG$10:EG$107))),0)+
IFERROR(SUMPRODUCT('6. Patients'!CT$10:CT$107,OFFSET('6. Patients'!$QO$9,1,MATCH($D82,'6. Patients'!$QP$9:$RI$9,0),ROWS('6. Patients'!EG$10:EG$107))),0)+
IFERROR(SUMPRODUCT('6. Patients'!CT$10:CT$107,OFFSET('6. Patients'!$RJ$9,1,MATCH($D82,'6. Patients'!$RK$9:$TH$9,0),ROWS('6. Patients'!EG$10:EG$107))),0)+
IFERROR(SUMPRODUCT('6. Patients'!CT$10:CT$107,OFFSET('6. Patients'!$TI$9,1,MATCH($D82,'6. Patients'!$TJ$9:$UC$9,0),ROWS('6. Patients'!EG$10:EG$107))),0))+
IFERROR(VLOOKUP($D82,$H$116:$L$146,COLUMNS($H$115:$J$115)-1+AA$7,0)*$E82*$F82*'1. General Inputs'!$J$25,0),0),0)</f>
        <v>0</v>
      </c>
      <c r="AB82" s="775">
        <f ca="1">ROUNDUP(IFERROR($F82*$E82*CHOOSE(AB$7,
IFERROR(SUMPRODUCT('6. Patients'!CU$10:CU$107,OFFSET('6. Patients'!$DN$9,1,MATCH($D82,'6. Patients'!$DO$9:$FL$9,0),ROWS('6. Patients'!EH$10:EH$107))),0)+
IFERROR(SUMPRODUCT('6. Patients'!CU$10:CU$107,OFFSET('6. Patients'!$FM$9,1,MATCH($D82,'6. Patients'!$FN$9:$GG$9,0),ROWS('6. Patients'!EH$10:EH$107))),0)+
IFERROR(SUMPRODUCT('6. Patients'!CU$10:CU$107,OFFSET('6. Patients'!$GH$9,1,MATCH($D82,'6. Patients'!$GI$9:$IF$9,0),ROWS('6. Patients'!EH$10:EH$107))),0)+
IFERROR(SUMPRODUCT('6. Patients'!CU$10:CU$107,OFFSET('6. Patients'!$IG$9,1,MATCH($D82,'6. Patients'!$IH$9:$JA$9,0),ROWS('6. Patients'!EH$10:EH$107))),0),
IFERROR(SUMPRODUCT('6. Patients'!CU$10:CU$107,OFFSET('6. Patients'!$JB$9,1,MATCH($D82,'6. Patients'!$JC$9:$KZ$9,0),ROWS('6. Patients'!EH$10:EH$107))),0)+
IFERROR(SUMPRODUCT('6. Patients'!CU$10:CU$107,OFFSET('6. Patients'!$LA$9,1,MATCH($D82,'6. Patients'!$LB$9:$LU$9,0),ROWS('6. Patients'!EH$10:EH$107))),0)+
IFERROR(SUMPRODUCT('6. Patients'!CU$10:CU$107,OFFSET('6. Patients'!$LV$9,1,MATCH($D82,'6. Patients'!$LW$9:$NT$9,0),ROWS('6. Patients'!EH$10:EH$107))),0)+
IFERROR(SUMPRODUCT('6. Patients'!CU$10:CU$107,OFFSET('6. Patients'!$NU$9,1,MATCH($D82,'6. Patients'!$NV$9:$OO$9,0),ROWS('6. Patients'!EH$10:EH$107))),0),
IFERROR(SUMPRODUCT('6. Patients'!CU$10:CU$107,OFFSET('6. Patients'!$OP$9,1,MATCH($D82,'6. Patients'!$OQ$9:$QN$9,0),ROWS('6. Patients'!EH$10:EH$107))),0)+
IFERROR(SUMPRODUCT('6. Patients'!CU$10:CU$107,OFFSET('6. Patients'!$QO$9,1,MATCH($D82,'6. Patients'!$QP$9:$RI$9,0),ROWS('6. Patients'!EH$10:EH$107))),0)+
IFERROR(SUMPRODUCT('6. Patients'!CU$10:CU$107,OFFSET('6. Patients'!$RJ$9,1,MATCH($D82,'6. Patients'!$RK$9:$TH$9,0),ROWS('6. Patients'!EH$10:EH$107))),0)+
IFERROR(SUMPRODUCT('6. Patients'!CU$10:CU$107,OFFSET('6. Patients'!$TI$9,1,MATCH($D82,'6. Patients'!$TJ$9:$UC$9,0),ROWS('6. Patients'!EH$10:EH$107))),0))+
IFERROR(VLOOKUP($D82,$H$116:$L$146,COLUMNS($H$115:$J$115)-1+AB$7,0)*$E82*$F82*'1. General Inputs'!$J$25,0),0),0)</f>
        <v>0</v>
      </c>
      <c r="AC82" s="775">
        <f ca="1">ROUNDUP(IFERROR($F82*$E82*CHOOSE(AC$7,
IFERROR(SUMPRODUCT('6. Patients'!CV$10:CV$107,OFFSET('6. Patients'!$DN$9,1,MATCH($D82,'6. Patients'!$DO$9:$FL$9,0),ROWS('6. Patients'!EI$10:EI$107))),0)+
IFERROR(SUMPRODUCT('6. Patients'!CV$10:CV$107,OFFSET('6. Patients'!$FM$9,1,MATCH($D82,'6. Patients'!$FN$9:$GG$9,0),ROWS('6. Patients'!EI$10:EI$107))),0)+
IFERROR(SUMPRODUCT('6. Patients'!CV$10:CV$107,OFFSET('6. Patients'!$GH$9,1,MATCH($D82,'6. Patients'!$GI$9:$IF$9,0),ROWS('6. Patients'!EI$10:EI$107))),0)+
IFERROR(SUMPRODUCT('6. Patients'!CV$10:CV$107,OFFSET('6. Patients'!$IG$9,1,MATCH($D82,'6. Patients'!$IH$9:$JA$9,0),ROWS('6. Patients'!EI$10:EI$107))),0),
IFERROR(SUMPRODUCT('6. Patients'!CV$10:CV$107,OFFSET('6. Patients'!$JB$9,1,MATCH($D82,'6. Patients'!$JC$9:$KZ$9,0),ROWS('6. Patients'!EI$10:EI$107))),0)+
IFERROR(SUMPRODUCT('6. Patients'!CV$10:CV$107,OFFSET('6. Patients'!$LA$9,1,MATCH($D82,'6. Patients'!$LB$9:$LU$9,0),ROWS('6. Patients'!EI$10:EI$107))),0)+
IFERROR(SUMPRODUCT('6. Patients'!CV$10:CV$107,OFFSET('6. Patients'!$LV$9,1,MATCH($D82,'6. Patients'!$LW$9:$NT$9,0),ROWS('6. Patients'!EI$10:EI$107))),0)+
IFERROR(SUMPRODUCT('6. Patients'!CV$10:CV$107,OFFSET('6. Patients'!$NU$9,1,MATCH($D82,'6. Patients'!$NV$9:$OO$9,0),ROWS('6. Patients'!EI$10:EI$107))),0),
IFERROR(SUMPRODUCT('6. Patients'!CV$10:CV$107,OFFSET('6. Patients'!$OP$9,1,MATCH($D82,'6. Patients'!$OQ$9:$QN$9,0),ROWS('6. Patients'!EI$10:EI$107))),0)+
IFERROR(SUMPRODUCT('6. Patients'!CV$10:CV$107,OFFSET('6. Patients'!$QO$9,1,MATCH($D82,'6. Patients'!$QP$9:$RI$9,0),ROWS('6. Patients'!EI$10:EI$107))),0)+
IFERROR(SUMPRODUCT('6. Patients'!CV$10:CV$107,OFFSET('6. Patients'!$RJ$9,1,MATCH($D82,'6. Patients'!$RK$9:$TH$9,0),ROWS('6. Patients'!EI$10:EI$107))),0)+
IFERROR(SUMPRODUCT('6. Patients'!CV$10:CV$107,OFFSET('6. Patients'!$TI$9,1,MATCH($D82,'6. Patients'!$TJ$9:$UC$9,0),ROWS('6. Patients'!EI$10:EI$107))),0))+
IFERROR(VLOOKUP($D82,$H$116:$L$146,COLUMNS($H$115:$J$115)-1+AC$7,0)*$E82*$F82*'1. General Inputs'!$J$25,0),0),0)</f>
        <v>0</v>
      </c>
      <c r="AD82" s="775">
        <f ca="1">ROUNDUP(IFERROR($F82*$E82*CHOOSE(AD$7,
IFERROR(SUMPRODUCT('6. Patients'!CW$10:CW$107,OFFSET('6. Patients'!$DN$9,1,MATCH($D82,'6. Patients'!$DO$9:$FL$9,0),ROWS('6. Patients'!EJ$10:EJ$107))),0)+
IFERROR(SUMPRODUCT('6. Patients'!CW$10:CW$107,OFFSET('6. Patients'!$FM$9,1,MATCH($D82,'6. Patients'!$FN$9:$GG$9,0),ROWS('6. Patients'!EJ$10:EJ$107))),0)+
IFERROR(SUMPRODUCT('6. Patients'!CW$10:CW$107,OFFSET('6. Patients'!$GH$9,1,MATCH($D82,'6. Patients'!$GI$9:$IF$9,0),ROWS('6. Patients'!EJ$10:EJ$107))),0)+
IFERROR(SUMPRODUCT('6. Patients'!CW$10:CW$107,OFFSET('6. Patients'!$IG$9,1,MATCH($D82,'6. Patients'!$IH$9:$JA$9,0),ROWS('6. Patients'!EJ$10:EJ$107))),0),
IFERROR(SUMPRODUCT('6. Patients'!CW$10:CW$107,OFFSET('6. Patients'!$JB$9,1,MATCH($D82,'6. Patients'!$JC$9:$KZ$9,0),ROWS('6. Patients'!EJ$10:EJ$107))),0)+
IFERROR(SUMPRODUCT('6. Patients'!CW$10:CW$107,OFFSET('6. Patients'!$LA$9,1,MATCH($D82,'6. Patients'!$LB$9:$LU$9,0),ROWS('6. Patients'!EJ$10:EJ$107))),0)+
IFERROR(SUMPRODUCT('6. Patients'!CW$10:CW$107,OFFSET('6. Patients'!$LV$9,1,MATCH($D82,'6. Patients'!$LW$9:$NT$9,0),ROWS('6. Patients'!EJ$10:EJ$107))),0)+
IFERROR(SUMPRODUCT('6. Patients'!CW$10:CW$107,OFFSET('6. Patients'!$NU$9,1,MATCH($D82,'6. Patients'!$NV$9:$OO$9,0),ROWS('6. Patients'!EJ$10:EJ$107))),0),
IFERROR(SUMPRODUCT('6. Patients'!CW$10:CW$107,OFFSET('6. Patients'!$OP$9,1,MATCH($D82,'6. Patients'!$OQ$9:$QN$9,0),ROWS('6. Patients'!EJ$10:EJ$107))),0)+
IFERROR(SUMPRODUCT('6. Patients'!CW$10:CW$107,OFFSET('6. Patients'!$QO$9,1,MATCH($D82,'6. Patients'!$QP$9:$RI$9,0),ROWS('6. Patients'!EJ$10:EJ$107))),0)+
IFERROR(SUMPRODUCT('6. Patients'!CW$10:CW$107,OFFSET('6. Patients'!$RJ$9,1,MATCH($D82,'6. Patients'!$RK$9:$TH$9,0),ROWS('6. Patients'!EJ$10:EJ$107))),0)+
IFERROR(SUMPRODUCT('6. Patients'!CW$10:CW$107,OFFSET('6. Patients'!$TI$9,1,MATCH($D82,'6. Patients'!$TJ$9:$UC$9,0),ROWS('6. Patients'!EJ$10:EJ$107))),0))+
IFERROR(VLOOKUP($D82,$H$116:$L$146,COLUMNS($H$115:$J$115)-1+AD$7,0)*$E82*$F82*'1. General Inputs'!$J$25,0),0),0)</f>
        <v>0</v>
      </c>
      <c r="AE82" s="775">
        <f ca="1">ROUNDUP(IFERROR($F82*$E82*CHOOSE(AE$7,
IFERROR(SUMPRODUCT('6. Patients'!CX$10:CX$107,OFFSET('6. Patients'!$DN$9,1,MATCH($D82,'6. Patients'!$DO$9:$FL$9,0),ROWS('6. Patients'!EK$10:EK$107))),0)+
IFERROR(SUMPRODUCT('6. Patients'!CX$10:CX$107,OFFSET('6. Patients'!$FM$9,1,MATCH($D82,'6. Patients'!$FN$9:$GG$9,0),ROWS('6. Patients'!EK$10:EK$107))),0)+
IFERROR(SUMPRODUCT('6. Patients'!CX$10:CX$107,OFFSET('6. Patients'!$GH$9,1,MATCH($D82,'6. Patients'!$GI$9:$IF$9,0),ROWS('6. Patients'!EK$10:EK$107))),0)+
IFERROR(SUMPRODUCT('6. Patients'!CX$10:CX$107,OFFSET('6. Patients'!$IG$9,1,MATCH($D82,'6. Patients'!$IH$9:$JA$9,0),ROWS('6. Patients'!EK$10:EK$107))),0),
IFERROR(SUMPRODUCT('6. Patients'!CX$10:CX$107,OFFSET('6. Patients'!$JB$9,1,MATCH($D82,'6. Patients'!$JC$9:$KZ$9,0),ROWS('6. Patients'!EK$10:EK$107))),0)+
IFERROR(SUMPRODUCT('6. Patients'!CX$10:CX$107,OFFSET('6. Patients'!$LA$9,1,MATCH($D82,'6. Patients'!$LB$9:$LU$9,0),ROWS('6. Patients'!EK$10:EK$107))),0)+
IFERROR(SUMPRODUCT('6. Patients'!CX$10:CX$107,OFFSET('6. Patients'!$LV$9,1,MATCH($D82,'6. Patients'!$LW$9:$NT$9,0),ROWS('6. Patients'!EK$10:EK$107))),0)+
IFERROR(SUMPRODUCT('6. Patients'!CX$10:CX$107,OFFSET('6. Patients'!$NU$9,1,MATCH($D82,'6. Patients'!$NV$9:$OO$9,0),ROWS('6. Patients'!EK$10:EK$107))),0),
IFERROR(SUMPRODUCT('6. Patients'!CX$10:CX$107,OFFSET('6. Patients'!$OP$9,1,MATCH($D82,'6. Patients'!$OQ$9:$QN$9,0),ROWS('6. Patients'!EK$10:EK$107))),0)+
IFERROR(SUMPRODUCT('6. Patients'!CX$10:CX$107,OFFSET('6. Patients'!$QO$9,1,MATCH($D82,'6. Patients'!$QP$9:$RI$9,0),ROWS('6. Patients'!EK$10:EK$107))),0)+
IFERROR(SUMPRODUCT('6. Patients'!CX$10:CX$107,OFFSET('6. Patients'!$RJ$9,1,MATCH($D82,'6. Patients'!$RK$9:$TH$9,0),ROWS('6. Patients'!EK$10:EK$107))),0)+
IFERROR(SUMPRODUCT('6. Patients'!CX$10:CX$107,OFFSET('6. Patients'!$TI$9,1,MATCH($D82,'6. Patients'!$TJ$9:$UC$9,0),ROWS('6. Patients'!EK$10:EK$107))),0))+
IFERROR(VLOOKUP($D82,$H$116:$L$146,COLUMNS($H$115:$J$115)-1+AE$7,0)*$E82*$F82*'1. General Inputs'!$J$25,0),0),0)</f>
        <v>0</v>
      </c>
      <c r="AF82" s="775">
        <f ca="1">ROUNDUP(IFERROR($F82*$E82*CHOOSE(AF$7,
IFERROR(SUMPRODUCT('6. Patients'!CY$10:CY$107,OFFSET('6. Patients'!$DN$9,1,MATCH($D82,'6. Patients'!$DO$9:$FL$9,0),ROWS('6. Patients'!EL$10:EL$107))),0)+
IFERROR(SUMPRODUCT('6. Patients'!CY$10:CY$107,OFFSET('6. Patients'!$FM$9,1,MATCH($D82,'6. Patients'!$FN$9:$GG$9,0),ROWS('6. Patients'!EL$10:EL$107))),0)+
IFERROR(SUMPRODUCT('6. Patients'!CY$10:CY$107,OFFSET('6. Patients'!$GH$9,1,MATCH($D82,'6. Patients'!$GI$9:$IF$9,0),ROWS('6. Patients'!EL$10:EL$107))),0)+
IFERROR(SUMPRODUCT('6. Patients'!CY$10:CY$107,OFFSET('6. Patients'!$IG$9,1,MATCH($D82,'6. Patients'!$IH$9:$JA$9,0),ROWS('6. Patients'!EL$10:EL$107))),0),
IFERROR(SUMPRODUCT('6. Patients'!CY$10:CY$107,OFFSET('6. Patients'!$JB$9,1,MATCH($D82,'6. Patients'!$JC$9:$KZ$9,0),ROWS('6. Patients'!EL$10:EL$107))),0)+
IFERROR(SUMPRODUCT('6. Patients'!CY$10:CY$107,OFFSET('6. Patients'!$LA$9,1,MATCH($D82,'6. Patients'!$LB$9:$LU$9,0),ROWS('6. Patients'!EL$10:EL$107))),0)+
IFERROR(SUMPRODUCT('6. Patients'!CY$10:CY$107,OFFSET('6. Patients'!$LV$9,1,MATCH($D82,'6. Patients'!$LW$9:$NT$9,0),ROWS('6. Patients'!EL$10:EL$107))),0)+
IFERROR(SUMPRODUCT('6. Patients'!CY$10:CY$107,OFFSET('6. Patients'!$NU$9,1,MATCH($D82,'6. Patients'!$NV$9:$OO$9,0),ROWS('6. Patients'!EL$10:EL$107))),0),
IFERROR(SUMPRODUCT('6. Patients'!CY$10:CY$107,OFFSET('6. Patients'!$OP$9,1,MATCH($D82,'6. Patients'!$OQ$9:$QN$9,0),ROWS('6. Patients'!EL$10:EL$107))),0)+
IFERROR(SUMPRODUCT('6. Patients'!CY$10:CY$107,OFFSET('6. Patients'!$QO$9,1,MATCH($D82,'6. Patients'!$QP$9:$RI$9,0),ROWS('6. Patients'!EL$10:EL$107))),0)+
IFERROR(SUMPRODUCT('6. Patients'!CY$10:CY$107,OFFSET('6. Patients'!$RJ$9,1,MATCH($D82,'6. Patients'!$RK$9:$TH$9,0),ROWS('6. Patients'!EL$10:EL$107))),0)+
IFERROR(SUMPRODUCT('6. Patients'!CY$10:CY$107,OFFSET('6. Patients'!$TI$9,1,MATCH($D82,'6. Patients'!$TJ$9:$UC$9,0),ROWS('6. Patients'!EL$10:EL$107))),0))+
IFERROR(VLOOKUP($D82,$H$116:$L$146,COLUMNS($H$115:$J$115)-1+AF$7,0)*$E82*$F82*'1. General Inputs'!$J$25,0),0),0)</f>
        <v>0</v>
      </c>
      <c r="AG82" s="775">
        <f ca="1">ROUNDUP(IFERROR($F82*$E82*CHOOSE(AG$7,
IFERROR(SUMPRODUCT('6. Patients'!CZ$10:CZ$107,OFFSET('6. Patients'!$DN$9,1,MATCH($D82,'6. Patients'!$DO$9:$FL$9,0),ROWS('6. Patients'!EM$10:EM$107))),0)+
IFERROR(SUMPRODUCT('6. Patients'!CZ$10:CZ$107,OFFSET('6. Patients'!$FM$9,1,MATCH($D82,'6. Patients'!$FN$9:$GG$9,0),ROWS('6. Patients'!EM$10:EM$107))),0)+
IFERROR(SUMPRODUCT('6. Patients'!CZ$10:CZ$107,OFFSET('6. Patients'!$GH$9,1,MATCH($D82,'6. Patients'!$GI$9:$IF$9,0),ROWS('6. Patients'!EM$10:EM$107))),0)+
IFERROR(SUMPRODUCT('6. Patients'!CZ$10:CZ$107,OFFSET('6. Patients'!$IG$9,1,MATCH($D82,'6. Patients'!$IH$9:$JA$9,0),ROWS('6. Patients'!EM$10:EM$107))),0),
IFERROR(SUMPRODUCT('6. Patients'!CZ$10:CZ$107,OFFSET('6. Patients'!$JB$9,1,MATCH($D82,'6. Patients'!$JC$9:$KZ$9,0),ROWS('6. Patients'!EM$10:EM$107))),0)+
IFERROR(SUMPRODUCT('6. Patients'!CZ$10:CZ$107,OFFSET('6. Patients'!$LA$9,1,MATCH($D82,'6. Patients'!$LB$9:$LU$9,0),ROWS('6. Patients'!EM$10:EM$107))),0)+
IFERROR(SUMPRODUCT('6. Patients'!CZ$10:CZ$107,OFFSET('6. Patients'!$LV$9,1,MATCH($D82,'6. Patients'!$LW$9:$NT$9,0),ROWS('6. Patients'!EM$10:EM$107))),0)+
IFERROR(SUMPRODUCT('6. Patients'!CZ$10:CZ$107,OFFSET('6. Patients'!$NU$9,1,MATCH($D82,'6. Patients'!$NV$9:$OO$9,0),ROWS('6. Patients'!EM$10:EM$107))),0),
IFERROR(SUMPRODUCT('6. Patients'!CZ$10:CZ$107,OFFSET('6. Patients'!$OP$9,1,MATCH($D82,'6. Patients'!$OQ$9:$QN$9,0),ROWS('6. Patients'!EM$10:EM$107))),0)+
IFERROR(SUMPRODUCT('6. Patients'!CZ$10:CZ$107,OFFSET('6. Patients'!$QO$9,1,MATCH($D82,'6. Patients'!$QP$9:$RI$9,0),ROWS('6. Patients'!EM$10:EM$107))),0)+
IFERROR(SUMPRODUCT('6. Patients'!CZ$10:CZ$107,OFFSET('6. Patients'!$RJ$9,1,MATCH($D82,'6. Patients'!$RK$9:$TH$9,0),ROWS('6. Patients'!EM$10:EM$107))),0)+
IFERROR(SUMPRODUCT('6. Patients'!CZ$10:CZ$107,OFFSET('6. Patients'!$TI$9,1,MATCH($D82,'6. Patients'!$TJ$9:$UC$9,0),ROWS('6. Patients'!EM$10:EM$107))),0))+
IFERROR(VLOOKUP($D82,$H$116:$L$146,COLUMNS($H$115:$J$115)-1+AG$7,0)*$E82*$F82*'1. General Inputs'!$J$25,0),0),0)</f>
        <v>0</v>
      </c>
      <c r="AH82" s="775">
        <f ca="1">ROUNDUP(IFERROR($F82*$E82*CHOOSE(AH$7,
IFERROR(SUMPRODUCT('6. Patients'!DA$10:DA$107,OFFSET('6. Patients'!$DN$9,1,MATCH($D82,'6. Patients'!$DO$9:$FL$9,0),ROWS('6. Patients'!EN$10:EN$107))),0)+
IFERROR(SUMPRODUCT('6. Patients'!DA$10:DA$107,OFFSET('6. Patients'!$FM$9,1,MATCH($D82,'6. Patients'!$FN$9:$GG$9,0),ROWS('6. Patients'!EN$10:EN$107))),0)+
IFERROR(SUMPRODUCT('6. Patients'!DA$10:DA$107,OFFSET('6. Patients'!$GH$9,1,MATCH($D82,'6. Patients'!$GI$9:$IF$9,0),ROWS('6. Patients'!EN$10:EN$107))),0)+
IFERROR(SUMPRODUCT('6. Patients'!DA$10:DA$107,OFFSET('6. Patients'!$IG$9,1,MATCH($D82,'6. Patients'!$IH$9:$JA$9,0),ROWS('6. Patients'!EN$10:EN$107))),0),
IFERROR(SUMPRODUCT('6. Patients'!DA$10:DA$107,OFFSET('6. Patients'!$JB$9,1,MATCH($D82,'6. Patients'!$JC$9:$KZ$9,0),ROWS('6. Patients'!EN$10:EN$107))),0)+
IFERROR(SUMPRODUCT('6. Patients'!DA$10:DA$107,OFFSET('6. Patients'!$LA$9,1,MATCH($D82,'6. Patients'!$LB$9:$LU$9,0),ROWS('6. Patients'!EN$10:EN$107))),0)+
IFERROR(SUMPRODUCT('6. Patients'!DA$10:DA$107,OFFSET('6. Patients'!$LV$9,1,MATCH($D82,'6. Patients'!$LW$9:$NT$9,0),ROWS('6. Patients'!EN$10:EN$107))),0)+
IFERROR(SUMPRODUCT('6. Patients'!DA$10:DA$107,OFFSET('6. Patients'!$NU$9,1,MATCH($D82,'6. Patients'!$NV$9:$OO$9,0),ROWS('6. Patients'!EN$10:EN$107))),0),
IFERROR(SUMPRODUCT('6. Patients'!DA$10:DA$107,OFFSET('6. Patients'!$OP$9,1,MATCH($D82,'6. Patients'!$OQ$9:$QN$9,0),ROWS('6. Patients'!EN$10:EN$107))),0)+
IFERROR(SUMPRODUCT('6. Patients'!DA$10:DA$107,OFFSET('6. Patients'!$QO$9,1,MATCH($D82,'6. Patients'!$QP$9:$RI$9,0),ROWS('6. Patients'!EN$10:EN$107))),0)+
IFERROR(SUMPRODUCT('6. Patients'!DA$10:DA$107,OFFSET('6. Patients'!$RJ$9,1,MATCH($D82,'6. Patients'!$RK$9:$TH$9,0),ROWS('6. Patients'!EN$10:EN$107))),0)+
IFERROR(SUMPRODUCT('6. Patients'!DA$10:DA$107,OFFSET('6. Patients'!$TI$9,1,MATCH($D82,'6. Patients'!$TJ$9:$UC$9,0),ROWS('6. Patients'!EN$10:EN$107))),0))+
IFERROR(VLOOKUP($D82,$H$116:$L$146,COLUMNS($H$115:$J$115)-1+AH$7,0)*$E82*$F82*'1. General Inputs'!$J$25,0),0),0)</f>
        <v>0</v>
      </c>
      <c r="AI82" s="775">
        <f ca="1">ROUNDUP(IFERROR($F82*$E82*CHOOSE(AI$7,
IFERROR(SUMPRODUCT('6. Patients'!DB$10:DB$107,OFFSET('6. Patients'!$DN$9,1,MATCH($D82,'6. Patients'!$DO$9:$FL$9,0),ROWS('6. Patients'!EO$10:EO$107))),0)+
IFERROR(SUMPRODUCT('6. Patients'!DB$10:DB$107,OFFSET('6. Patients'!$FM$9,1,MATCH($D82,'6. Patients'!$FN$9:$GG$9,0),ROWS('6. Patients'!EO$10:EO$107))),0)+
IFERROR(SUMPRODUCT('6. Patients'!DB$10:DB$107,OFFSET('6. Patients'!$GH$9,1,MATCH($D82,'6. Patients'!$GI$9:$IF$9,0),ROWS('6. Patients'!EO$10:EO$107))),0)+
IFERROR(SUMPRODUCT('6. Patients'!DB$10:DB$107,OFFSET('6. Patients'!$IG$9,1,MATCH($D82,'6. Patients'!$IH$9:$JA$9,0),ROWS('6. Patients'!EO$10:EO$107))),0),
IFERROR(SUMPRODUCT('6. Patients'!DB$10:DB$107,OFFSET('6. Patients'!$JB$9,1,MATCH($D82,'6. Patients'!$JC$9:$KZ$9,0),ROWS('6. Patients'!EO$10:EO$107))),0)+
IFERROR(SUMPRODUCT('6. Patients'!DB$10:DB$107,OFFSET('6. Patients'!$LA$9,1,MATCH($D82,'6. Patients'!$LB$9:$LU$9,0),ROWS('6. Patients'!EO$10:EO$107))),0)+
IFERROR(SUMPRODUCT('6. Patients'!DB$10:DB$107,OFFSET('6. Patients'!$LV$9,1,MATCH($D82,'6. Patients'!$LW$9:$NT$9,0),ROWS('6. Patients'!EO$10:EO$107))),0)+
IFERROR(SUMPRODUCT('6. Patients'!DB$10:DB$107,OFFSET('6. Patients'!$NU$9,1,MATCH($D82,'6. Patients'!$NV$9:$OO$9,0),ROWS('6. Patients'!EO$10:EO$107))),0),
IFERROR(SUMPRODUCT('6. Patients'!DB$10:DB$107,OFFSET('6. Patients'!$OP$9,1,MATCH($D82,'6. Patients'!$OQ$9:$QN$9,0),ROWS('6. Patients'!EO$10:EO$107))),0)+
IFERROR(SUMPRODUCT('6. Patients'!DB$10:DB$107,OFFSET('6. Patients'!$QO$9,1,MATCH($D82,'6. Patients'!$QP$9:$RI$9,0),ROWS('6. Patients'!EO$10:EO$107))),0)+
IFERROR(SUMPRODUCT('6. Patients'!DB$10:DB$107,OFFSET('6. Patients'!$RJ$9,1,MATCH($D82,'6. Patients'!$RK$9:$TH$9,0),ROWS('6. Patients'!EO$10:EO$107))),0)+
IFERROR(SUMPRODUCT('6. Patients'!DB$10:DB$107,OFFSET('6. Patients'!$TI$9,1,MATCH($D82,'6. Patients'!$TJ$9:$UC$9,0),ROWS('6. Patients'!EO$10:EO$107))),0))+
IFERROR(VLOOKUP($D82,$H$116:$L$146,COLUMNS($H$115:$J$115)-1+AI$7,0)*$E82*$F82*'1. General Inputs'!$J$25,0),0),0)</f>
        <v>0</v>
      </c>
      <c r="AJ82" s="775">
        <f ca="1">ROUNDUP(IFERROR($F82*$E82*CHOOSE(AJ$7,
IFERROR(SUMPRODUCT('6. Patients'!DC$10:DC$107,OFFSET('6. Patients'!$DN$9,1,MATCH($D82,'6. Patients'!$DO$9:$FL$9,0),ROWS('6. Patients'!EP$10:EP$107))),0)+
IFERROR(SUMPRODUCT('6. Patients'!DC$10:DC$107,OFFSET('6. Patients'!$FM$9,1,MATCH($D82,'6. Patients'!$FN$9:$GG$9,0),ROWS('6. Patients'!EP$10:EP$107))),0)+
IFERROR(SUMPRODUCT('6. Patients'!DC$10:DC$107,OFFSET('6. Patients'!$GH$9,1,MATCH($D82,'6. Patients'!$GI$9:$IF$9,0),ROWS('6. Patients'!EP$10:EP$107))),0)+
IFERROR(SUMPRODUCT('6. Patients'!DC$10:DC$107,OFFSET('6. Patients'!$IG$9,1,MATCH($D82,'6. Patients'!$IH$9:$JA$9,0),ROWS('6. Patients'!EP$10:EP$107))),0),
IFERROR(SUMPRODUCT('6. Patients'!DC$10:DC$107,OFFSET('6. Patients'!$JB$9,1,MATCH($D82,'6. Patients'!$JC$9:$KZ$9,0),ROWS('6. Patients'!EP$10:EP$107))),0)+
IFERROR(SUMPRODUCT('6. Patients'!DC$10:DC$107,OFFSET('6. Patients'!$LA$9,1,MATCH($D82,'6. Patients'!$LB$9:$LU$9,0),ROWS('6. Patients'!EP$10:EP$107))),0)+
IFERROR(SUMPRODUCT('6. Patients'!DC$10:DC$107,OFFSET('6. Patients'!$LV$9,1,MATCH($D82,'6. Patients'!$LW$9:$NT$9,0),ROWS('6. Patients'!EP$10:EP$107))),0)+
IFERROR(SUMPRODUCT('6. Patients'!DC$10:DC$107,OFFSET('6. Patients'!$NU$9,1,MATCH($D82,'6. Patients'!$NV$9:$OO$9,0),ROWS('6. Patients'!EP$10:EP$107))),0),
IFERROR(SUMPRODUCT('6. Patients'!DC$10:DC$107,OFFSET('6. Patients'!$OP$9,1,MATCH($D82,'6. Patients'!$OQ$9:$QN$9,0),ROWS('6. Patients'!EP$10:EP$107))),0)+
IFERROR(SUMPRODUCT('6. Patients'!DC$10:DC$107,OFFSET('6. Patients'!$QO$9,1,MATCH($D82,'6. Patients'!$QP$9:$RI$9,0),ROWS('6. Patients'!EP$10:EP$107))),0)+
IFERROR(SUMPRODUCT('6. Patients'!DC$10:DC$107,OFFSET('6. Patients'!$RJ$9,1,MATCH($D82,'6. Patients'!$RK$9:$TH$9,0),ROWS('6. Patients'!EP$10:EP$107))),0)+
IFERROR(SUMPRODUCT('6. Patients'!DC$10:DC$107,OFFSET('6. Patients'!$TI$9,1,MATCH($D82,'6. Patients'!$TJ$9:$UC$9,0),ROWS('6. Patients'!EP$10:EP$107))),0))+
IFERROR(VLOOKUP($D82,$H$116:$L$146,COLUMNS($H$115:$J$115)-1+AJ$7,0)*$E82*$F82*'1. General Inputs'!$J$25,0),0),0)</f>
        <v>0</v>
      </c>
      <c r="AK82" s="775">
        <f ca="1">ROUNDUP(IFERROR($F82*$E82*CHOOSE(AK$7,
IFERROR(SUMPRODUCT('6. Patients'!DD$10:DD$107,OFFSET('6. Patients'!$DN$9,1,MATCH($D82,'6. Patients'!$DO$9:$FL$9,0),ROWS('6. Patients'!EQ$10:EQ$107))),0)+
IFERROR(SUMPRODUCT('6. Patients'!DD$10:DD$107,OFFSET('6. Patients'!$FM$9,1,MATCH($D82,'6. Patients'!$FN$9:$GG$9,0),ROWS('6. Patients'!EQ$10:EQ$107))),0)+
IFERROR(SUMPRODUCT('6. Patients'!DD$10:DD$107,OFFSET('6. Patients'!$GH$9,1,MATCH($D82,'6. Patients'!$GI$9:$IF$9,0),ROWS('6. Patients'!EQ$10:EQ$107))),0)+
IFERROR(SUMPRODUCT('6. Patients'!DD$10:DD$107,OFFSET('6. Patients'!$IG$9,1,MATCH($D82,'6. Patients'!$IH$9:$JA$9,0),ROWS('6. Patients'!EQ$10:EQ$107))),0),
IFERROR(SUMPRODUCT('6. Patients'!DD$10:DD$107,OFFSET('6. Patients'!$JB$9,1,MATCH($D82,'6. Patients'!$JC$9:$KZ$9,0),ROWS('6. Patients'!EQ$10:EQ$107))),0)+
IFERROR(SUMPRODUCT('6. Patients'!DD$10:DD$107,OFFSET('6. Patients'!$LA$9,1,MATCH($D82,'6. Patients'!$LB$9:$LU$9,0),ROWS('6. Patients'!EQ$10:EQ$107))),0)+
IFERROR(SUMPRODUCT('6. Patients'!DD$10:DD$107,OFFSET('6. Patients'!$LV$9,1,MATCH($D82,'6. Patients'!$LW$9:$NT$9,0),ROWS('6. Patients'!EQ$10:EQ$107))),0)+
IFERROR(SUMPRODUCT('6. Patients'!DD$10:DD$107,OFFSET('6. Patients'!$NU$9,1,MATCH($D82,'6. Patients'!$NV$9:$OO$9,0),ROWS('6. Patients'!EQ$10:EQ$107))),0),
IFERROR(SUMPRODUCT('6. Patients'!DD$10:DD$107,OFFSET('6. Patients'!$OP$9,1,MATCH($D82,'6. Patients'!$OQ$9:$QN$9,0),ROWS('6. Patients'!EQ$10:EQ$107))),0)+
IFERROR(SUMPRODUCT('6. Patients'!DD$10:DD$107,OFFSET('6. Patients'!$QO$9,1,MATCH($D82,'6. Patients'!$QP$9:$RI$9,0),ROWS('6. Patients'!EQ$10:EQ$107))),0)+
IFERROR(SUMPRODUCT('6. Patients'!DD$10:DD$107,OFFSET('6. Patients'!$RJ$9,1,MATCH($D82,'6. Patients'!$RK$9:$TH$9,0),ROWS('6. Patients'!EQ$10:EQ$107))),0)+
IFERROR(SUMPRODUCT('6. Patients'!DD$10:DD$107,OFFSET('6. Patients'!$TI$9,1,MATCH($D82,'6. Patients'!$TJ$9:$UC$9,0),ROWS('6. Patients'!EQ$10:EQ$107))),0))+
IFERROR(VLOOKUP($D82,$H$116:$L$146,COLUMNS($H$115:$J$115)-1+AK$7,0)*$E82*$F82*'1. General Inputs'!$J$25,0),0),0)</f>
        <v>0</v>
      </c>
      <c r="AL82" s="775">
        <f ca="1">ROUNDUP(IFERROR($F82*$E82*CHOOSE(AL$7,
IFERROR(SUMPRODUCT('6. Patients'!DE$10:DE$107,OFFSET('6. Patients'!$DN$9,1,MATCH($D82,'6. Patients'!$DO$9:$FL$9,0),ROWS('6. Patients'!ER$10:ER$107))),0)+
IFERROR(SUMPRODUCT('6. Patients'!DE$10:DE$107,OFFSET('6. Patients'!$FM$9,1,MATCH($D82,'6. Patients'!$FN$9:$GG$9,0),ROWS('6. Patients'!ER$10:ER$107))),0)+
IFERROR(SUMPRODUCT('6. Patients'!DE$10:DE$107,OFFSET('6. Patients'!$GH$9,1,MATCH($D82,'6. Patients'!$GI$9:$IF$9,0),ROWS('6. Patients'!ER$10:ER$107))),0)+
IFERROR(SUMPRODUCT('6. Patients'!DE$10:DE$107,OFFSET('6. Patients'!$IG$9,1,MATCH($D82,'6. Patients'!$IH$9:$JA$9,0),ROWS('6. Patients'!ER$10:ER$107))),0),
IFERROR(SUMPRODUCT('6. Patients'!DE$10:DE$107,OFFSET('6. Patients'!$JB$9,1,MATCH($D82,'6. Patients'!$JC$9:$KZ$9,0),ROWS('6. Patients'!ER$10:ER$107))),0)+
IFERROR(SUMPRODUCT('6. Patients'!DE$10:DE$107,OFFSET('6. Patients'!$LA$9,1,MATCH($D82,'6. Patients'!$LB$9:$LU$9,0),ROWS('6. Patients'!ER$10:ER$107))),0)+
IFERROR(SUMPRODUCT('6. Patients'!DE$10:DE$107,OFFSET('6. Patients'!$LV$9,1,MATCH($D82,'6. Patients'!$LW$9:$NT$9,0),ROWS('6. Patients'!ER$10:ER$107))),0)+
IFERROR(SUMPRODUCT('6. Patients'!DE$10:DE$107,OFFSET('6. Patients'!$NU$9,1,MATCH($D82,'6. Patients'!$NV$9:$OO$9,0),ROWS('6. Patients'!ER$10:ER$107))),0),
IFERROR(SUMPRODUCT('6. Patients'!DE$10:DE$107,OFFSET('6. Patients'!$OP$9,1,MATCH($D82,'6. Patients'!$OQ$9:$QN$9,0),ROWS('6. Patients'!ER$10:ER$107))),0)+
IFERROR(SUMPRODUCT('6. Patients'!DE$10:DE$107,OFFSET('6. Patients'!$QO$9,1,MATCH($D82,'6. Patients'!$QP$9:$RI$9,0),ROWS('6. Patients'!ER$10:ER$107))),0)+
IFERROR(SUMPRODUCT('6. Patients'!DE$10:DE$107,OFFSET('6. Patients'!$RJ$9,1,MATCH($D82,'6. Patients'!$RK$9:$TH$9,0),ROWS('6. Patients'!ER$10:ER$107))),0)+
IFERROR(SUMPRODUCT('6. Patients'!DE$10:DE$107,OFFSET('6. Patients'!$TI$9,1,MATCH($D82,'6. Patients'!$TJ$9:$UC$9,0),ROWS('6. Patients'!ER$10:ER$107))),0))+
IFERROR(VLOOKUP($D82,$H$116:$L$146,COLUMNS($H$115:$J$115)-1+AL$7,0)*$E82*$F82*'1. General Inputs'!$J$25,0),0),0)</f>
        <v>0</v>
      </c>
      <c r="AM82" s="775">
        <f ca="1">ROUNDUP(IFERROR($F82*$E82*CHOOSE(AM$7,
IFERROR(SUMPRODUCT('6. Patients'!DF$10:DF$107,OFFSET('6. Patients'!$DN$9,1,MATCH($D82,'6. Patients'!$DO$9:$FL$9,0),ROWS('6. Patients'!ES$10:ES$107))),0)+
IFERROR(SUMPRODUCT('6. Patients'!DF$10:DF$107,OFFSET('6. Patients'!$FM$9,1,MATCH($D82,'6. Patients'!$FN$9:$GG$9,0),ROWS('6. Patients'!ES$10:ES$107))),0)+
IFERROR(SUMPRODUCT('6. Patients'!DF$10:DF$107,OFFSET('6. Patients'!$GH$9,1,MATCH($D82,'6. Patients'!$GI$9:$IF$9,0),ROWS('6. Patients'!ES$10:ES$107))),0)+
IFERROR(SUMPRODUCT('6. Patients'!DF$10:DF$107,OFFSET('6. Patients'!$IG$9,1,MATCH($D82,'6. Patients'!$IH$9:$JA$9,0),ROWS('6. Patients'!ES$10:ES$107))),0),
IFERROR(SUMPRODUCT('6. Patients'!DF$10:DF$107,OFFSET('6. Patients'!$JB$9,1,MATCH($D82,'6. Patients'!$JC$9:$KZ$9,0),ROWS('6. Patients'!ES$10:ES$107))),0)+
IFERROR(SUMPRODUCT('6. Patients'!DF$10:DF$107,OFFSET('6. Patients'!$LA$9,1,MATCH($D82,'6. Patients'!$LB$9:$LU$9,0),ROWS('6. Patients'!ES$10:ES$107))),0)+
IFERROR(SUMPRODUCT('6. Patients'!DF$10:DF$107,OFFSET('6. Patients'!$LV$9,1,MATCH($D82,'6. Patients'!$LW$9:$NT$9,0),ROWS('6. Patients'!ES$10:ES$107))),0)+
IFERROR(SUMPRODUCT('6. Patients'!DF$10:DF$107,OFFSET('6. Patients'!$NU$9,1,MATCH($D82,'6. Patients'!$NV$9:$OO$9,0),ROWS('6. Patients'!ES$10:ES$107))),0),
IFERROR(SUMPRODUCT('6. Patients'!DF$10:DF$107,OFFSET('6. Patients'!$OP$9,1,MATCH($D82,'6. Patients'!$OQ$9:$QN$9,0),ROWS('6. Patients'!ES$10:ES$107))),0)+
IFERROR(SUMPRODUCT('6. Patients'!DF$10:DF$107,OFFSET('6. Patients'!$QO$9,1,MATCH($D82,'6. Patients'!$QP$9:$RI$9,0),ROWS('6. Patients'!ES$10:ES$107))),0)+
IFERROR(SUMPRODUCT('6. Patients'!DF$10:DF$107,OFFSET('6. Patients'!$RJ$9,1,MATCH($D82,'6. Patients'!$RK$9:$TH$9,0),ROWS('6. Patients'!ES$10:ES$107))),0)+
IFERROR(SUMPRODUCT('6. Patients'!DF$10:DF$107,OFFSET('6. Patients'!$TI$9,1,MATCH($D82,'6. Patients'!$TJ$9:$UC$9,0),ROWS('6. Patients'!ES$10:ES$107))),0))+
IFERROR(VLOOKUP($D82,$H$116:$L$146,COLUMNS($H$115:$J$115)-1+AM$7,0)*$E82*$F82*'1. General Inputs'!$J$25,0),0),0)</f>
        <v>0</v>
      </c>
      <c r="AN82" s="775">
        <f ca="1">ROUNDUP(IFERROR($F82*$E82*CHOOSE(AN$7,
IFERROR(SUMPRODUCT('6. Patients'!DG$10:DG$107,OFFSET('6. Patients'!$DN$9,1,MATCH($D82,'6. Patients'!$DO$9:$FL$9,0),ROWS('6. Patients'!ET$10:ET$107))),0)+
IFERROR(SUMPRODUCT('6. Patients'!DG$10:DG$107,OFFSET('6. Patients'!$FM$9,1,MATCH($D82,'6. Patients'!$FN$9:$GG$9,0),ROWS('6. Patients'!ET$10:ET$107))),0)+
IFERROR(SUMPRODUCT('6. Patients'!DG$10:DG$107,OFFSET('6. Patients'!$GH$9,1,MATCH($D82,'6. Patients'!$GI$9:$IF$9,0),ROWS('6. Patients'!ET$10:ET$107))),0)+
IFERROR(SUMPRODUCT('6. Patients'!DG$10:DG$107,OFFSET('6. Patients'!$IG$9,1,MATCH($D82,'6. Patients'!$IH$9:$JA$9,0),ROWS('6. Patients'!ET$10:ET$107))),0),
IFERROR(SUMPRODUCT('6. Patients'!DG$10:DG$107,OFFSET('6. Patients'!$JB$9,1,MATCH($D82,'6. Patients'!$JC$9:$KZ$9,0),ROWS('6. Patients'!ET$10:ET$107))),0)+
IFERROR(SUMPRODUCT('6. Patients'!DG$10:DG$107,OFFSET('6. Patients'!$LA$9,1,MATCH($D82,'6. Patients'!$LB$9:$LU$9,0),ROWS('6. Patients'!ET$10:ET$107))),0)+
IFERROR(SUMPRODUCT('6. Patients'!DG$10:DG$107,OFFSET('6. Patients'!$LV$9,1,MATCH($D82,'6. Patients'!$LW$9:$NT$9,0),ROWS('6. Patients'!ET$10:ET$107))),0)+
IFERROR(SUMPRODUCT('6. Patients'!DG$10:DG$107,OFFSET('6. Patients'!$NU$9,1,MATCH($D82,'6. Patients'!$NV$9:$OO$9,0),ROWS('6. Patients'!ET$10:ET$107))),0),
IFERROR(SUMPRODUCT('6. Patients'!DG$10:DG$107,OFFSET('6. Patients'!$OP$9,1,MATCH($D82,'6. Patients'!$OQ$9:$QN$9,0),ROWS('6. Patients'!ET$10:ET$107))),0)+
IFERROR(SUMPRODUCT('6. Patients'!DG$10:DG$107,OFFSET('6. Patients'!$QO$9,1,MATCH($D82,'6. Patients'!$QP$9:$RI$9,0),ROWS('6. Patients'!ET$10:ET$107))),0)+
IFERROR(SUMPRODUCT('6. Patients'!DG$10:DG$107,OFFSET('6. Patients'!$RJ$9,1,MATCH($D82,'6. Patients'!$RK$9:$TH$9,0),ROWS('6. Patients'!ET$10:ET$107))),0)+
IFERROR(SUMPRODUCT('6. Patients'!DG$10:DG$107,OFFSET('6. Patients'!$TI$9,1,MATCH($D82,'6. Patients'!$TJ$9:$UC$9,0),ROWS('6. Patients'!ET$10:ET$107))),0))+
IFERROR(VLOOKUP($D82,$H$116:$L$146,COLUMNS($H$115:$J$115)-1+AN$7,0)*$E82*$F82*'1. General Inputs'!$J$25,0),0),0)</f>
        <v>0</v>
      </c>
      <c r="AO82" s="775">
        <f ca="1">ROUNDUP(IFERROR($F82*$E82*CHOOSE(AO$7,
IFERROR(SUMPRODUCT('6. Patients'!DH$10:DH$107,OFFSET('6. Patients'!$DN$9,1,MATCH($D82,'6. Patients'!$DO$9:$FL$9,0),ROWS('6. Patients'!EU$10:EU$107))),0)+
IFERROR(SUMPRODUCT('6. Patients'!DH$10:DH$107,OFFSET('6. Patients'!$FM$9,1,MATCH($D82,'6. Patients'!$FN$9:$GG$9,0),ROWS('6. Patients'!EU$10:EU$107))),0)+
IFERROR(SUMPRODUCT('6. Patients'!DH$10:DH$107,OFFSET('6. Patients'!$GH$9,1,MATCH($D82,'6. Patients'!$GI$9:$IF$9,0),ROWS('6. Patients'!EU$10:EU$107))),0)+
IFERROR(SUMPRODUCT('6. Patients'!DH$10:DH$107,OFFSET('6. Patients'!$IG$9,1,MATCH($D82,'6. Patients'!$IH$9:$JA$9,0),ROWS('6. Patients'!EU$10:EU$107))),0),
IFERROR(SUMPRODUCT('6. Patients'!DH$10:DH$107,OFFSET('6. Patients'!$JB$9,1,MATCH($D82,'6. Patients'!$JC$9:$KZ$9,0),ROWS('6. Patients'!EU$10:EU$107))),0)+
IFERROR(SUMPRODUCT('6. Patients'!DH$10:DH$107,OFFSET('6. Patients'!$LA$9,1,MATCH($D82,'6. Patients'!$LB$9:$LU$9,0),ROWS('6. Patients'!EU$10:EU$107))),0)+
IFERROR(SUMPRODUCT('6. Patients'!DH$10:DH$107,OFFSET('6. Patients'!$LV$9,1,MATCH($D82,'6. Patients'!$LW$9:$NT$9,0),ROWS('6. Patients'!EU$10:EU$107))),0)+
IFERROR(SUMPRODUCT('6. Patients'!DH$10:DH$107,OFFSET('6. Patients'!$NU$9,1,MATCH($D82,'6. Patients'!$NV$9:$OO$9,0),ROWS('6. Patients'!EU$10:EU$107))),0),
IFERROR(SUMPRODUCT('6. Patients'!DH$10:DH$107,OFFSET('6. Patients'!$OP$9,1,MATCH($D82,'6. Patients'!$OQ$9:$QN$9,0),ROWS('6. Patients'!EU$10:EU$107))),0)+
IFERROR(SUMPRODUCT('6. Patients'!DH$10:DH$107,OFFSET('6. Patients'!$QO$9,1,MATCH($D82,'6. Patients'!$QP$9:$RI$9,0),ROWS('6. Patients'!EU$10:EU$107))),0)+
IFERROR(SUMPRODUCT('6. Patients'!DH$10:DH$107,OFFSET('6. Patients'!$RJ$9,1,MATCH($D82,'6. Patients'!$RK$9:$TH$9,0),ROWS('6. Patients'!EU$10:EU$107))),0)+
IFERROR(SUMPRODUCT('6. Patients'!DH$10:DH$107,OFFSET('6. Patients'!$TI$9,1,MATCH($D82,'6. Patients'!$TJ$9:$UC$9,0),ROWS('6. Patients'!EU$10:EU$107))),0))+
IFERROR(VLOOKUP($D82,$H$116:$L$146,COLUMNS($H$115:$J$115)-1+AO$7,0)*$E82*$F82*'1. General Inputs'!$J$25,0),0),0)</f>
        <v>0</v>
      </c>
      <c r="AP82" s="775">
        <f ca="1">ROUNDUP(IFERROR($F82*$E82*CHOOSE(AP$7,
IFERROR(SUMPRODUCT('6. Patients'!DI$10:DI$107,OFFSET('6. Patients'!$DN$9,1,MATCH($D82,'6. Patients'!$DO$9:$FL$9,0),ROWS('6. Patients'!EV$10:EV$107))),0)+
IFERROR(SUMPRODUCT('6. Patients'!DI$10:DI$107,OFFSET('6. Patients'!$FM$9,1,MATCH($D82,'6. Patients'!$FN$9:$GG$9,0),ROWS('6. Patients'!EV$10:EV$107))),0)+
IFERROR(SUMPRODUCT('6. Patients'!DI$10:DI$107,OFFSET('6. Patients'!$GH$9,1,MATCH($D82,'6. Patients'!$GI$9:$IF$9,0),ROWS('6. Patients'!EV$10:EV$107))),0)+
IFERROR(SUMPRODUCT('6. Patients'!DI$10:DI$107,OFFSET('6. Patients'!$IG$9,1,MATCH($D82,'6. Patients'!$IH$9:$JA$9,0),ROWS('6. Patients'!EV$10:EV$107))),0),
IFERROR(SUMPRODUCT('6. Patients'!DI$10:DI$107,OFFSET('6. Patients'!$JB$9,1,MATCH($D82,'6. Patients'!$JC$9:$KZ$9,0),ROWS('6. Patients'!EV$10:EV$107))),0)+
IFERROR(SUMPRODUCT('6. Patients'!DI$10:DI$107,OFFSET('6. Patients'!$LA$9,1,MATCH($D82,'6. Patients'!$LB$9:$LU$9,0),ROWS('6. Patients'!EV$10:EV$107))),0)+
IFERROR(SUMPRODUCT('6. Patients'!DI$10:DI$107,OFFSET('6. Patients'!$LV$9,1,MATCH($D82,'6. Patients'!$LW$9:$NT$9,0),ROWS('6. Patients'!EV$10:EV$107))),0)+
IFERROR(SUMPRODUCT('6. Patients'!DI$10:DI$107,OFFSET('6. Patients'!$NU$9,1,MATCH($D82,'6. Patients'!$NV$9:$OO$9,0),ROWS('6. Patients'!EV$10:EV$107))),0),
IFERROR(SUMPRODUCT('6. Patients'!DI$10:DI$107,OFFSET('6. Patients'!$OP$9,1,MATCH($D82,'6. Patients'!$OQ$9:$QN$9,0),ROWS('6. Patients'!EV$10:EV$107))),0)+
IFERROR(SUMPRODUCT('6. Patients'!DI$10:DI$107,OFFSET('6. Patients'!$QO$9,1,MATCH($D82,'6. Patients'!$QP$9:$RI$9,0),ROWS('6. Patients'!EV$10:EV$107))),0)+
IFERROR(SUMPRODUCT('6. Patients'!DI$10:DI$107,OFFSET('6. Patients'!$RJ$9,1,MATCH($D82,'6. Patients'!$RK$9:$TH$9,0),ROWS('6. Patients'!EV$10:EV$107))),0)+
IFERROR(SUMPRODUCT('6. Patients'!DI$10:DI$107,OFFSET('6. Patients'!$TI$9,1,MATCH($D82,'6. Patients'!$TJ$9:$UC$9,0),ROWS('6. Patients'!EV$10:EV$107))),0))+
IFERROR(VLOOKUP($D82,$H$116:$L$146,COLUMNS($H$115:$J$115)-1+AP$7,0)*$E82*$F82*'1. General Inputs'!$J$25,0),0),0)</f>
        <v>0</v>
      </c>
      <c r="AQ82" s="775">
        <f ca="1">ROUNDUP(IFERROR($F82*$E82*CHOOSE(AQ$7,
IFERROR(SUMPRODUCT('6. Patients'!DJ$10:DJ$107,OFFSET('6. Patients'!$DN$9,1,MATCH($D82,'6. Patients'!$DO$9:$FL$9,0),ROWS('6. Patients'!EW$10:EW$107))),0)+
IFERROR(SUMPRODUCT('6. Patients'!DJ$10:DJ$107,OFFSET('6. Patients'!$FM$9,1,MATCH($D82,'6. Patients'!$FN$9:$GG$9,0),ROWS('6. Patients'!EW$10:EW$107))),0)+
IFERROR(SUMPRODUCT('6. Patients'!DJ$10:DJ$107,OFFSET('6. Patients'!$GH$9,1,MATCH($D82,'6. Patients'!$GI$9:$IF$9,0),ROWS('6. Patients'!EW$10:EW$107))),0)+
IFERROR(SUMPRODUCT('6. Patients'!DJ$10:DJ$107,OFFSET('6. Patients'!$IG$9,1,MATCH($D82,'6. Patients'!$IH$9:$JA$9,0),ROWS('6. Patients'!EW$10:EW$107))),0),
IFERROR(SUMPRODUCT('6. Patients'!DJ$10:DJ$107,OFFSET('6. Patients'!$JB$9,1,MATCH($D82,'6. Patients'!$JC$9:$KZ$9,0),ROWS('6. Patients'!EW$10:EW$107))),0)+
IFERROR(SUMPRODUCT('6. Patients'!DJ$10:DJ$107,OFFSET('6. Patients'!$LA$9,1,MATCH($D82,'6. Patients'!$LB$9:$LU$9,0),ROWS('6. Patients'!EW$10:EW$107))),0)+
IFERROR(SUMPRODUCT('6. Patients'!DJ$10:DJ$107,OFFSET('6. Patients'!$LV$9,1,MATCH($D82,'6. Patients'!$LW$9:$NT$9,0),ROWS('6. Patients'!EW$10:EW$107))),0)+
IFERROR(SUMPRODUCT('6. Patients'!DJ$10:DJ$107,OFFSET('6. Patients'!$NU$9,1,MATCH($D82,'6. Patients'!$NV$9:$OO$9,0),ROWS('6. Patients'!EW$10:EW$107))),0),
IFERROR(SUMPRODUCT('6. Patients'!DJ$10:DJ$107,OFFSET('6. Patients'!$OP$9,1,MATCH($D82,'6. Patients'!$OQ$9:$QN$9,0),ROWS('6. Patients'!EW$10:EW$107))),0)+
IFERROR(SUMPRODUCT('6. Patients'!DJ$10:DJ$107,OFFSET('6. Patients'!$QO$9,1,MATCH($D82,'6. Patients'!$QP$9:$RI$9,0),ROWS('6. Patients'!EW$10:EW$107))),0)+
IFERROR(SUMPRODUCT('6. Patients'!DJ$10:DJ$107,OFFSET('6. Patients'!$RJ$9,1,MATCH($D82,'6. Patients'!$RK$9:$TH$9,0),ROWS('6. Patients'!EW$10:EW$107))),0)+
IFERROR(SUMPRODUCT('6. Patients'!DJ$10:DJ$107,OFFSET('6. Patients'!$TI$9,1,MATCH($D82,'6. Patients'!$TJ$9:$UC$9,0),ROWS('6. Patients'!EW$10:EW$107))),0))+
IFERROR(VLOOKUP($D82,$H$116:$L$146,COLUMNS($H$115:$J$115)-1+AQ$7,0)*$E82*$F82*'1. General Inputs'!$J$25,0),0),0)</f>
        <v>0</v>
      </c>
      <c r="AT82" s="309"/>
      <c r="AZ82" s="335">
        <f ca="1">IFERROR(SUM(OFFSET('7. Consumption'!H82,0,1,,MIN('1. General Inputs'!$J$29,COLUMNS('7. Consumption'!H$9:$AQ$9)-1))),0)+MAX(0,$AQ82*('1. General Inputs'!$J$29-COLUMNS('7. Consumption'!H$9:$AQ$9)+1))</f>
        <v>0</v>
      </c>
      <c r="BA82" s="335">
        <f ca="1">IFERROR(SUM(OFFSET('7. Consumption'!I82,0,1,,MIN('1. General Inputs'!$J$29,COLUMNS('7. Consumption'!I$9:$AQ$9)-1))),0)+MAX(0,$AQ82*('1. General Inputs'!$J$29-COLUMNS('7. Consumption'!I$9:$AQ$9)+1))</f>
        <v>0</v>
      </c>
      <c r="BB82" s="335">
        <f ca="1">IFERROR(SUM(OFFSET('7. Consumption'!J82,0,1,,MIN('1. General Inputs'!$J$29,COLUMNS('7. Consumption'!J$9:$AQ$9)-1))),0)+MAX(0,$AQ82*('1. General Inputs'!$J$29-COLUMNS('7. Consumption'!J$9:$AQ$9)+1))</f>
        <v>0</v>
      </c>
      <c r="BC82" s="335">
        <f ca="1">IFERROR(SUM(OFFSET('7. Consumption'!K82,0,1,,MIN('1. General Inputs'!$J$29,COLUMNS('7. Consumption'!K$9:$AQ$9)-1))),0)+MAX(0,$AQ82*('1. General Inputs'!$J$29-COLUMNS('7. Consumption'!K$9:$AQ$9)+1))</f>
        <v>0</v>
      </c>
      <c r="BD82" s="335">
        <f ca="1">IFERROR(SUM(OFFSET('7. Consumption'!L82,0,1,,MIN('1. General Inputs'!$J$29,COLUMNS('7. Consumption'!L$9:$AQ$9)-1))),0)+MAX(0,$AQ82*('1. General Inputs'!$J$29-COLUMNS('7. Consumption'!L$9:$AQ$9)+1))</f>
        <v>0</v>
      </c>
      <c r="BE82" s="335">
        <f ca="1">IFERROR(SUM(OFFSET('7. Consumption'!M82,0,1,,MIN('1. General Inputs'!$J$29,COLUMNS('7. Consumption'!M$9:$AQ$9)-1))),0)+MAX(0,$AQ82*('1. General Inputs'!$J$29-COLUMNS('7. Consumption'!M$9:$AQ$9)+1))</f>
        <v>0</v>
      </c>
      <c r="BF82" s="335">
        <f ca="1">IFERROR(SUM(OFFSET('7. Consumption'!N82,0,1,,MIN('1. General Inputs'!$J$29,COLUMNS('7. Consumption'!N$9:$AQ$9)-1))),0)+MAX(0,$AQ82*('1. General Inputs'!$J$29-COLUMNS('7. Consumption'!N$9:$AQ$9)+1))</f>
        <v>0</v>
      </c>
      <c r="BG82" s="335">
        <f ca="1">IFERROR(SUM(OFFSET('7. Consumption'!O82,0,1,,MIN('1. General Inputs'!$J$29,COLUMNS('7. Consumption'!O$9:$AQ$9)-1))),0)+MAX(0,$AQ82*('1. General Inputs'!$J$29-COLUMNS('7. Consumption'!O$9:$AQ$9)+1))</f>
        <v>0</v>
      </c>
      <c r="BH82" s="335">
        <f ca="1">IFERROR(SUM(OFFSET('7. Consumption'!P82,0,1,,MIN('1. General Inputs'!$J$29,COLUMNS('7. Consumption'!P$9:$AQ$9)-1))),0)+MAX(0,$AQ82*('1. General Inputs'!$J$29-COLUMNS('7. Consumption'!P$9:$AQ$9)+1))</f>
        <v>0</v>
      </c>
      <c r="BI82" s="335">
        <f ca="1">IFERROR(SUM(OFFSET('7. Consumption'!Q82,0,1,,MIN('1. General Inputs'!$J$29,COLUMNS('7. Consumption'!Q$9:$AQ$9)-1))),0)+MAX(0,$AQ82*('1. General Inputs'!$J$29-COLUMNS('7. Consumption'!Q$9:$AQ$9)+1))</f>
        <v>0</v>
      </c>
      <c r="BJ82" s="335">
        <f ca="1">IFERROR(SUM(OFFSET('7. Consumption'!R82,0,1,,MIN('1. General Inputs'!$J$29,COLUMNS('7. Consumption'!R$9:$AQ$9)-1))),0)+MAX(0,$AQ82*('1. General Inputs'!$J$29-COLUMNS('7. Consumption'!R$9:$AQ$9)+1))</f>
        <v>0</v>
      </c>
      <c r="BK82" s="335">
        <f ca="1">IFERROR(SUM(OFFSET('7. Consumption'!S82,0,1,,MIN('1. General Inputs'!$J$29,COLUMNS('7. Consumption'!S$9:$AQ$9)-1))),0)+MAX(0,$AQ82*('1. General Inputs'!$J$29-COLUMNS('7. Consumption'!S$9:$AQ$9)+1))</f>
        <v>0</v>
      </c>
      <c r="BL82" s="335">
        <f ca="1">IFERROR(SUM(OFFSET('7. Consumption'!T82,0,1,,MIN('1. General Inputs'!$J$29,COLUMNS('7. Consumption'!T$9:$AQ$9)-1))),0)+MAX(0,$AQ82*('1. General Inputs'!$J$29-COLUMNS('7. Consumption'!T$9:$AQ$9)+1))</f>
        <v>0</v>
      </c>
      <c r="BM82" s="335">
        <f ca="1">IFERROR(SUM(OFFSET('7. Consumption'!U82,0,1,,MIN('1. General Inputs'!$J$29,COLUMNS('7. Consumption'!U$9:$AQ$9)-1))),0)+MAX(0,$AQ82*('1. General Inputs'!$J$29-COLUMNS('7. Consumption'!U$9:$AQ$9)+1))</f>
        <v>0</v>
      </c>
      <c r="BN82" s="335">
        <f ca="1">IFERROR(SUM(OFFSET('7. Consumption'!V82,0,1,,MIN('1. General Inputs'!$J$29,COLUMNS('7. Consumption'!V$9:$AQ$9)-1))),0)+MAX(0,$AQ82*('1. General Inputs'!$J$29-COLUMNS('7. Consumption'!V$9:$AQ$9)+1))</f>
        <v>0</v>
      </c>
      <c r="BO82" s="335">
        <f ca="1">IFERROR(SUM(OFFSET('7. Consumption'!W82,0,1,,MIN('1. General Inputs'!$J$29,COLUMNS('7. Consumption'!W$9:$AQ$9)-1))),0)+MAX(0,$AQ82*('1. General Inputs'!$J$29-COLUMNS('7. Consumption'!W$9:$AQ$9)+1))</f>
        <v>0</v>
      </c>
      <c r="BP82" s="335">
        <f ca="1">IFERROR(SUM(OFFSET('7. Consumption'!X82,0,1,,MIN('1. General Inputs'!$J$29,COLUMNS('7. Consumption'!X$9:$AQ$9)-1))),0)+MAX(0,$AQ82*('1. General Inputs'!$J$29-COLUMNS('7. Consumption'!X$9:$AQ$9)+1))</f>
        <v>0</v>
      </c>
      <c r="BQ82" s="335">
        <f ca="1">IFERROR(SUM(OFFSET('7. Consumption'!Y82,0,1,,MIN('1. General Inputs'!$J$29,COLUMNS('7. Consumption'!Y$9:$AQ$9)-1))),0)+MAX(0,$AQ82*('1. General Inputs'!$J$29-COLUMNS('7. Consumption'!Y$9:$AQ$9)+1))</f>
        <v>0</v>
      </c>
      <c r="BR82" s="335">
        <f ca="1">IFERROR(SUM(OFFSET('7. Consumption'!Z82,0,1,,MIN('1. General Inputs'!$J$29,COLUMNS('7. Consumption'!Z$9:$AQ$9)-1))),0)+MAX(0,$AQ82*('1. General Inputs'!$J$29-COLUMNS('7. Consumption'!Z$9:$AQ$9)+1))</f>
        <v>0</v>
      </c>
      <c r="BS82" s="335">
        <f ca="1">IFERROR(SUM(OFFSET('7. Consumption'!AA82,0,1,,MIN('1. General Inputs'!$J$29,COLUMNS('7. Consumption'!AA$9:$AQ$9)-1))),0)+MAX(0,$AQ82*('1. General Inputs'!$J$29-COLUMNS('7. Consumption'!AA$9:$AQ$9)+1))</f>
        <v>0</v>
      </c>
      <c r="BT82" s="335">
        <f ca="1">IFERROR(SUM(OFFSET('7. Consumption'!AB82,0,1,,MIN('1. General Inputs'!$J$29,COLUMNS('7. Consumption'!AB$9:$AQ$9)-1))),0)+MAX(0,$AQ82*('1. General Inputs'!$J$29-COLUMNS('7. Consumption'!AB$9:$AQ$9)+1))</f>
        <v>0</v>
      </c>
      <c r="BU82" s="335">
        <f ca="1">IFERROR(SUM(OFFSET('7. Consumption'!AC82,0,1,,MIN('1. General Inputs'!$J$29,COLUMNS('7. Consumption'!AC$9:$AQ$9)-1))),0)+MAX(0,$AQ82*('1. General Inputs'!$J$29-COLUMNS('7. Consumption'!AC$9:$AQ$9)+1))</f>
        <v>0</v>
      </c>
      <c r="BV82" s="335">
        <f ca="1">IFERROR(SUM(OFFSET('7. Consumption'!AD82,0,1,,MIN('1. General Inputs'!$J$29,COLUMNS('7. Consumption'!AD$9:$AQ$9)-1))),0)+MAX(0,$AQ82*('1. General Inputs'!$J$29-COLUMNS('7. Consumption'!AD$9:$AQ$9)+1))</f>
        <v>0</v>
      </c>
      <c r="BW82" s="335">
        <f ca="1">IFERROR(SUM(OFFSET('7. Consumption'!AE82,0,1,,MIN('1. General Inputs'!$J$29,COLUMNS('7. Consumption'!AE$9:$AQ$9)-1))),0)+MAX(0,$AQ82*('1. General Inputs'!$J$29-COLUMNS('7. Consumption'!AE$9:$AQ$9)+1))</f>
        <v>0</v>
      </c>
      <c r="BX82" s="335">
        <f ca="1">IFERROR(SUM(OFFSET('7. Consumption'!AF82,0,1,,MIN('1. General Inputs'!$J$29,COLUMNS('7. Consumption'!AF$9:$AQ$9)-1))),0)+MAX(0,$AQ82*('1. General Inputs'!$J$29-COLUMNS('7. Consumption'!AF$9:$AQ$9)+1))</f>
        <v>0</v>
      </c>
      <c r="BY82" s="335">
        <f ca="1">IFERROR(SUM(OFFSET('7. Consumption'!AG82,0,1,,MIN('1. General Inputs'!$J$29,COLUMNS('7. Consumption'!AG$9:$AQ$9)-1))),0)+MAX(0,$AQ82*('1. General Inputs'!$J$29-COLUMNS('7. Consumption'!AG$9:$AQ$9)+1))</f>
        <v>0</v>
      </c>
      <c r="BZ82" s="335">
        <f ca="1">IFERROR(SUM(OFFSET('7. Consumption'!AH82,0,1,,MIN('1. General Inputs'!$J$29,COLUMNS('7. Consumption'!AH$9:$AQ$9)-1))),0)+MAX(0,$AQ82*('1. General Inputs'!$J$29-COLUMNS('7. Consumption'!AH$9:$AQ$9)+1))</f>
        <v>0</v>
      </c>
      <c r="CA82" s="335">
        <f ca="1">IFERROR(SUM(OFFSET('7. Consumption'!AI82,0,1,,MIN('1. General Inputs'!$J$29,COLUMNS('7. Consumption'!AI$9:$AQ$9)-1))),0)+MAX(0,$AQ82*('1. General Inputs'!$J$29-COLUMNS('7. Consumption'!AI$9:$AQ$9)+1))</f>
        <v>0</v>
      </c>
      <c r="CB82" s="335">
        <f ca="1">IFERROR(SUM(OFFSET('7. Consumption'!AJ82,0,1,,MIN('1. General Inputs'!$J$29,COLUMNS('7. Consumption'!AJ$9:$AQ$9)-1))),0)+MAX(0,$AQ82*('1. General Inputs'!$J$29-COLUMNS('7. Consumption'!AJ$9:$AQ$9)+1))</f>
        <v>0</v>
      </c>
      <c r="CC82" s="335">
        <f ca="1">IFERROR(SUM(OFFSET('7. Consumption'!AK82,0,1,,MIN('1. General Inputs'!$J$29,COLUMNS('7. Consumption'!AK$9:$AQ$9)-1))),0)+MAX(0,$AQ82*('1. General Inputs'!$J$29-COLUMNS('7. Consumption'!AK$9:$AQ$9)+1))</f>
        <v>0</v>
      </c>
      <c r="CD82" s="335">
        <f ca="1">IFERROR(SUM(OFFSET('7. Consumption'!AL82,0,1,,MIN('1. General Inputs'!$J$29,COLUMNS('7. Consumption'!AL$9:$AQ$9)-1))),0)+MAX(0,$AQ82*('1. General Inputs'!$J$29-COLUMNS('7. Consumption'!AL$9:$AQ$9)+1))</f>
        <v>0</v>
      </c>
      <c r="CE82" s="335">
        <f ca="1">IFERROR(SUM(OFFSET('7. Consumption'!AM82,0,1,,MIN('1. General Inputs'!$J$29,COLUMNS('7. Consumption'!AM$9:$AQ$9)-1))),0)+MAX(0,$AQ82*('1. General Inputs'!$J$29-COLUMNS('7. Consumption'!AM$9:$AQ$9)+1))</f>
        <v>0</v>
      </c>
      <c r="CF82" s="335">
        <f ca="1">IFERROR(SUM(OFFSET('7. Consumption'!AN82,0,1,,MIN('1. General Inputs'!$J$29,COLUMNS('7. Consumption'!AN$9:$AQ$9)-1))),0)+MAX(0,$AQ82*('1. General Inputs'!$J$29-COLUMNS('7. Consumption'!AN$9:$AQ$9)+1))</f>
        <v>0</v>
      </c>
      <c r="CG82" s="335">
        <f ca="1">IFERROR(SUM(OFFSET('7. Consumption'!AO82,0,1,,MIN('1. General Inputs'!$J$29,COLUMNS('7. Consumption'!AO$9:$AQ$9)-1))),0)+MAX(0,$AQ82*('1. General Inputs'!$J$29-COLUMNS('7. Consumption'!AO$9:$AQ$9)+1))</f>
        <v>0</v>
      </c>
      <c r="CH82" s="335">
        <f ca="1">IFERROR(SUM(OFFSET('7. Consumption'!AP82,0,1,,MIN('1. General Inputs'!$J$29,COLUMNS('7. Consumption'!AP$9:$AQ$9)-1))),0)+MAX(0,$AQ82*('1. General Inputs'!$J$29-COLUMNS('7. Consumption'!AP$9:$AQ$9)+1))</f>
        <v>0</v>
      </c>
      <c r="CI82" s="335">
        <f ca="1">IFERROR(SUM(OFFSET('7. Consumption'!AQ82,0,1,,MIN('1. General Inputs'!$J$29,COLUMNS('7. Consumption'!AQ$9:$AQ$9)-1))),0)+MAX(0,$AQ82*('1. General Inputs'!$J$29-COLUMNS('7. Consumption'!AQ$9:$AQ$9)+1))</f>
        <v>0</v>
      </c>
    </row>
    <row r="83" spans="2:87" ht="15" hidden="1" outlineLevel="1" x14ac:dyDescent="0.25">
      <c r="B83" s="772"/>
      <c r="C83" s="772" t="str">
        <f>IFERROR(VLOOKUP(ROWS($C$9:$C83),'5. Form Breakdown'!$AI$11:$AJ$138,COLUMNS('5. Form Breakdown'!$AI$11:$AJ$11),0),"")</f>
        <v/>
      </c>
      <c r="D83" s="772" t="str">
        <f>IFERROR(VLOOKUP($C83,'5a. Dosing'!$E$11:$F$138,2,0),"")</f>
        <v/>
      </c>
      <c r="E83" s="773" t="str">
        <f>IFERROR(INDEX('5. Form Breakdown'!$AL$11:$BL$138,MATCH('7. Consumption'!$C83,'5. Form Breakdown'!$AK$11:$AK$138,0),MATCH('5. Form Breakdown'!$AX$10,'5. Form Breakdown'!$AL$10:$BL$10,0)),"")</f>
        <v/>
      </c>
      <c r="F83" s="774" t="str">
        <f>IFERROR(INDEX('5. Form Breakdown'!$AL$11:$BL$138,MATCH('7. Consumption'!$C83,'5. Form Breakdown'!$AK$11:$AK$138,0),MATCH('5. Form Breakdown'!$BL$10,'5. Form Breakdown'!$AL$10:$BL$10,0)),"")</f>
        <v/>
      </c>
      <c r="H83" s="775">
        <f ca="1">ROUNDUP(IFERROR($F83*$E83*CHOOSE(H$7,
IFERROR(SUMPRODUCT('6. Patients'!CA$10:CA$107,OFFSET('6. Patients'!$DN$9,1,MATCH($D83,'6. Patients'!$DO$9:$FL$9,0),ROWS('6. Patients'!DN$10:DN$107))),0)+
IFERROR(SUMPRODUCT('6. Patients'!CA$10:CA$107,OFFSET('6. Patients'!$FM$9,1,MATCH($D83,'6. Patients'!$FN$9:$GG$9,0),ROWS('6. Patients'!DN$10:DN$107))),0)+
IFERROR(SUMPRODUCT('6. Patients'!CA$10:CA$107,OFFSET('6. Patients'!$GH$9,1,MATCH($D83,'6. Patients'!$GI$9:$IF$9,0),ROWS('6. Patients'!DN$10:DN$107))),0)+
IFERROR(SUMPRODUCT('6. Patients'!CA$10:CA$107,OFFSET('6. Patients'!$IG$9,1,MATCH($D83,'6. Patients'!$IH$9:$JA$9,0),ROWS('6. Patients'!DN$10:DN$107))),0),
IFERROR(SUMPRODUCT('6. Patients'!CA$10:CA$107,OFFSET('6. Patients'!$JB$9,1,MATCH($D83,'6. Patients'!$JC$9:$KZ$9,0),ROWS('6. Patients'!DN$10:DN$107))),0)+
IFERROR(SUMPRODUCT('6. Patients'!CA$10:CA$107,OFFSET('6. Patients'!$LA$9,1,MATCH($D83,'6. Patients'!$LB$9:$LU$9,0),ROWS('6. Patients'!DN$10:DN$107))),0)+
IFERROR(SUMPRODUCT('6. Patients'!CA$10:CA$107,OFFSET('6. Patients'!$LV$9,1,MATCH($D83,'6. Patients'!$LW$9:$NT$9,0),ROWS('6. Patients'!DN$10:DN$107))),0)+
IFERROR(SUMPRODUCT('6. Patients'!CA$10:CA$107,OFFSET('6. Patients'!$NU$9,1,MATCH($D83,'6. Patients'!$NV$9:$OO$9,0),ROWS('6. Patients'!DN$10:DN$107))),0),
IFERROR(SUMPRODUCT('6. Patients'!CA$10:CA$107,OFFSET('6. Patients'!$OP$9,1,MATCH($D83,'6. Patients'!$OQ$9:$QN$9,0),ROWS('6. Patients'!DN$10:DN$107))),0)+
IFERROR(SUMPRODUCT('6. Patients'!CA$10:CA$107,OFFSET('6. Patients'!$QO$9,1,MATCH($D83,'6. Patients'!$QP$9:$RI$9,0),ROWS('6. Patients'!DN$10:DN$107))),0)+
IFERROR(SUMPRODUCT('6. Patients'!CA$10:CA$107,OFFSET('6. Patients'!$RJ$9,1,MATCH($D83,'6. Patients'!$RK$9:$TH$9,0),ROWS('6. Patients'!DN$10:DN$107))),0)+
IFERROR(SUMPRODUCT('6. Patients'!CA$10:CA$107,OFFSET('6. Patients'!$TI$9,1,MATCH($D83,'6. Patients'!$TJ$9:$UC$9,0),ROWS('6. Patients'!DN$10:DN$107))),0))+
IFERROR(VLOOKUP($D83,$H$116:$L$146,COLUMNS($H$115:$J$115)-1+H$7,0)*$E83*$F83*'1. General Inputs'!$J$25,0),0),0)</f>
        <v>0</v>
      </c>
      <c r="I83" s="775">
        <f ca="1">ROUNDUP(IFERROR($F83*$E83*CHOOSE(I$7,
IFERROR(SUMPRODUCT('6. Patients'!CB$10:CB$107,OFFSET('6. Patients'!$DN$9,1,MATCH($D83,'6. Patients'!$DO$9:$FL$9,0),ROWS('6. Patients'!DO$10:DO$107))),0)+
IFERROR(SUMPRODUCT('6. Patients'!CB$10:CB$107,OFFSET('6. Patients'!$FM$9,1,MATCH($D83,'6. Patients'!$FN$9:$GG$9,0),ROWS('6. Patients'!DO$10:DO$107))),0)+
IFERROR(SUMPRODUCT('6. Patients'!CB$10:CB$107,OFFSET('6. Patients'!$GH$9,1,MATCH($D83,'6. Patients'!$GI$9:$IF$9,0),ROWS('6. Patients'!DO$10:DO$107))),0)+
IFERROR(SUMPRODUCT('6. Patients'!CB$10:CB$107,OFFSET('6. Patients'!$IG$9,1,MATCH($D83,'6. Patients'!$IH$9:$JA$9,0),ROWS('6. Patients'!DO$10:DO$107))),0),
IFERROR(SUMPRODUCT('6. Patients'!CB$10:CB$107,OFFSET('6. Patients'!$JB$9,1,MATCH($D83,'6. Patients'!$JC$9:$KZ$9,0),ROWS('6. Patients'!DO$10:DO$107))),0)+
IFERROR(SUMPRODUCT('6. Patients'!CB$10:CB$107,OFFSET('6. Patients'!$LA$9,1,MATCH($D83,'6. Patients'!$LB$9:$LU$9,0),ROWS('6. Patients'!DO$10:DO$107))),0)+
IFERROR(SUMPRODUCT('6. Patients'!CB$10:CB$107,OFFSET('6. Patients'!$LV$9,1,MATCH($D83,'6. Patients'!$LW$9:$NT$9,0),ROWS('6. Patients'!DO$10:DO$107))),0)+
IFERROR(SUMPRODUCT('6. Patients'!CB$10:CB$107,OFFSET('6. Patients'!$NU$9,1,MATCH($D83,'6. Patients'!$NV$9:$OO$9,0),ROWS('6. Patients'!DO$10:DO$107))),0),
IFERROR(SUMPRODUCT('6. Patients'!CB$10:CB$107,OFFSET('6. Patients'!$OP$9,1,MATCH($D83,'6. Patients'!$OQ$9:$QN$9,0),ROWS('6. Patients'!DO$10:DO$107))),0)+
IFERROR(SUMPRODUCT('6. Patients'!CB$10:CB$107,OFFSET('6. Patients'!$QO$9,1,MATCH($D83,'6. Patients'!$QP$9:$RI$9,0),ROWS('6. Patients'!DO$10:DO$107))),0)+
IFERROR(SUMPRODUCT('6. Patients'!CB$10:CB$107,OFFSET('6. Patients'!$RJ$9,1,MATCH($D83,'6. Patients'!$RK$9:$TH$9,0),ROWS('6. Patients'!DO$10:DO$107))),0)+
IFERROR(SUMPRODUCT('6. Patients'!CB$10:CB$107,OFFSET('6. Patients'!$TI$9,1,MATCH($D83,'6. Patients'!$TJ$9:$UC$9,0),ROWS('6. Patients'!DO$10:DO$107))),0))+
IFERROR(VLOOKUP($D83,$H$116:$L$146,COLUMNS($H$115:$J$115)-1+I$7,0)*$E83*$F83*'1. General Inputs'!$J$25,0),0),0)</f>
        <v>0</v>
      </c>
      <c r="J83" s="775">
        <f ca="1">ROUNDUP(IFERROR($F83*$E83*CHOOSE(J$7,
IFERROR(SUMPRODUCT('6. Patients'!CC$10:CC$107,OFFSET('6. Patients'!$DN$9,1,MATCH($D83,'6. Patients'!$DO$9:$FL$9,0),ROWS('6. Patients'!DP$10:DP$107))),0)+
IFERROR(SUMPRODUCT('6. Patients'!CC$10:CC$107,OFFSET('6. Patients'!$FM$9,1,MATCH($D83,'6. Patients'!$FN$9:$GG$9,0),ROWS('6. Patients'!DP$10:DP$107))),0)+
IFERROR(SUMPRODUCT('6. Patients'!CC$10:CC$107,OFFSET('6. Patients'!$GH$9,1,MATCH($D83,'6. Patients'!$GI$9:$IF$9,0),ROWS('6. Patients'!DP$10:DP$107))),0)+
IFERROR(SUMPRODUCT('6. Patients'!CC$10:CC$107,OFFSET('6. Patients'!$IG$9,1,MATCH($D83,'6. Patients'!$IH$9:$JA$9,0),ROWS('6. Patients'!DP$10:DP$107))),0),
IFERROR(SUMPRODUCT('6. Patients'!CC$10:CC$107,OFFSET('6. Patients'!$JB$9,1,MATCH($D83,'6. Patients'!$JC$9:$KZ$9,0),ROWS('6. Patients'!DP$10:DP$107))),0)+
IFERROR(SUMPRODUCT('6. Patients'!CC$10:CC$107,OFFSET('6. Patients'!$LA$9,1,MATCH($D83,'6. Patients'!$LB$9:$LU$9,0),ROWS('6. Patients'!DP$10:DP$107))),0)+
IFERROR(SUMPRODUCT('6. Patients'!CC$10:CC$107,OFFSET('6. Patients'!$LV$9,1,MATCH($D83,'6. Patients'!$LW$9:$NT$9,0),ROWS('6. Patients'!DP$10:DP$107))),0)+
IFERROR(SUMPRODUCT('6. Patients'!CC$10:CC$107,OFFSET('6. Patients'!$NU$9,1,MATCH($D83,'6. Patients'!$NV$9:$OO$9,0),ROWS('6. Patients'!DP$10:DP$107))),0),
IFERROR(SUMPRODUCT('6. Patients'!CC$10:CC$107,OFFSET('6. Patients'!$OP$9,1,MATCH($D83,'6. Patients'!$OQ$9:$QN$9,0),ROWS('6. Patients'!DP$10:DP$107))),0)+
IFERROR(SUMPRODUCT('6. Patients'!CC$10:CC$107,OFFSET('6. Patients'!$QO$9,1,MATCH($D83,'6. Patients'!$QP$9:$RI$9,0),ROWS('6. Patients'!DP$10:DP$107))),0)+
IFERROR(SUMPRODUCT('6. Patients'!CC$10:CC$107,OFFSET('6. Patients'!$RJ$9,1,MATCH($D83,'6. Patients'!$RK$9:$TH$9,0),ROWS('6. Patients'!DP$10:DP$107))),0)+
IFERROR(SUMPRODUCT('6. Patients'!CC$10:CC$107,OFFSET('6. Patients'!$TI$9,1,MATCH($D83,'6. Patients'!$TJ$9:$UC$9,0),ROWS('6. Patients'!DP$10:DP$107))),0))+
IFERROR(VLOOKUP($D83,$H$116:$L$146,COLUMNS($H$115:$J$115)-1+J$7,0)*$E83*$F83*'1. General Inputs'!$J$25,0),0),0)</f>
        <v>0</v>
      </c>
      <c r="K83" s="775">
        <f ca="1">ROUNDUP(IFERROR($F83*$E83*CHOOSE(K$7,
IFERROR(SUMPRODUCT('6. Patients'!CD$10:CD$107,OFFSET('6. Patients'!$DN$9,1,MATCH($D83,'6. Patients'!$DO$9:$FL$9,0),ROWS('6. Patients'!DQ$10:DQ$107))),0)+
IFERROR(SUMPRODUCT('6. Patients'!CD$10:CD$107,OFFSET('6. Patients'!$FM$9,1,MATCH($D83,'6. Patients'!$FN$9:$GG$9,0),ROWS('6. Patients'!DQ$10:DQ$107))),0)+
IFERROR(SUMPRODUCT('6. Patients'!CD$10:CD$107,OFFSET('6. Patients'!$GH$9,1,MATCH($D83,'6. Patients'!$GI$9:$IF$9,0),ROWS('6. Patients'!DQ$10:DQ$107))),0)+
IFERROR(SUMPRODUCT('6. Patients'!CD$10:CD$107,OFFSET('6. Patients'!$IG$9,1,MATCH($D83,'6. Patients'!$IH$9:$JA$9,0),ROWS('6. Patients'!DQ$10:DQ$107))),0),
IFERROR(SUMPRODUCT('6. Patients'!CD$10:CD$107,OFFSET('6. Patients'!$JB$9,1,MATCH($D83,'6. Patients'!$JC$9:$KZ$9,0),ROWS('6. Patients'!DQ$10:DQ$107))),0)+
IFERROR(SUMPRODUCT('6. Patients'!CD$10:CD$107,OFFSET('6. Patients'!$LA$9,1,MATCH($D83,'6. Patients'!$LB$9:$LU$9,0),ROWS('6. Patients'!DQ$10:DQ$107))),0)+
IFERROR(SUMPRODUCT('6. Patients'!CD$10:CD$107,OFFSET('6. Patients'!$LV$9,1,MATCH($D83,'6. Patients'!$LW$9:$NT$9,0),ROWS('6. Patients'!DQ$10:DQ$107))),0)+
IFERROR(SUMPRODUCT('6. Patients'!CD$10:CD$107,OFFSET('6. Patients'!$NU$9,1,MATCH($D83,'6. Patients'!$NV$9:$OO$9,0),ROWS('6. Patients'!DQ$10:DQ$107))),0),
IFERROR(SUMPRODUCT('6. Patients'!CD$10:CD$107,OFFSET('6. Patients'!$OP$9,1,MATCH($D83,'6. Patients'!$OQ$9:$QN$9,0),ROWS('6. Patients'!DQ$10:DQ$107))),0)+
IFERROR(SUMPRODUCT('6. Patients'!CD$10:CD$107,OFFSET('6. Patients'!$QO$9,1,MATCH($D83,'6. Patients'!$QP$9:$RI$9,0),ROWS('6. Patients'!DQ$10:DQ$107))),0)+
IFERROR(SUMPRODUCT('6. Patients'!CD$10:CD$107,OFFSET('6. Patients'!$RJ$9,1,MATCH($D83,'6. Patients'!$RK$9:$TH$9,0),ROWS('6. Patients'!DQ$10:DQ$107))),0)+
IFERROR(SUMPRODUCT('6. Patients'!CD$10:CD$107,OFFSET('6. Patients'!$TI$9,1,MATCH($D83,'6. Patients'!$TJ$9:$UC$9,0),ROWS('6. Patients'!DQ$10:DQ$107))),0))+
IFERROR(VLOOKUP($D83,$H$116:$L$146,COLUMNS($H$115:$J$115)-1+K$7,0)*$E83*$F83*'1. General Inputs'!$J$25,0),0),0)</f>
        <v>0</v>
      </c>
      <c r="L83" s="775">
        <f ca="1">ROUNDUP(IFERROR($F83*$E83*CHOOSE(L$7,
IFERROR(SUMPRODUCT('6. Patients'!CE$10:CE$107,OFFSET('6. Patients'!$DN$9,1,MATCH($D83,'6. Patients'!$DO$9:$FL$9,0),ROWS('6. Patients'!DR$10:DR$107))),0)+
IFERROR(SUMPRODUCT('6. Patients'!CE$10:CE$107,OFFSET('6. Patients'!$FM$9,1,MATCH($D83,'6. Patients'!$FN$9:$GG$9,0),ROWS('6. Patients'!DR$10:DR$107))),0)+
IFERROR(SUMPRODUCT('6. Patients'!CE$10:CE$107,OFFSET('6. Patients'!$GH$9,1,MATCH($D83,'6. Patients'!$GI$9:$IF$9,0),ROWS('6. Patients'!DR$10:DR$107))),0)+
IFERROR(SUMPRODUCT('6. Patients'!CE$10:CE$107,OFFSET('6. Patients'!$IG$9,1,MATCH($D83,'6. Patients'!$IH$9:$JA$9,0),ROWS('6. Patients'!DR$10:DR$107))),0),
IFERROR(SUMPRODUCT('6. Patients'!CE$10:CE$107,OFFSET('6. Patients'!$JB$9,1,MATCH($D83,'6. Patients'!$JC$9:$KZ$9,0),ROWS('6. Patients'!DR$10:DR$107))),0)+
IFERROR(SUMPRODUCT('6. Patients'!CE$10:CE$107,OFFSET('6. Patients'!$LA$9,1,MATCH($D83,'6. Patients'!$LB$9:$LU$9,0),ROWS('6. Patients'!DR$10:DR$107))),0)+
IFERROR(SUMPRODUCT('6. Patients'!CE$10:CE$107,OFFSET('6. Patients'!$LV$9,1,MATCH($D83,'6. Patients'!$LW$9:$NT$9,0),ROWS('6. Patients'!DR$10:DR$107))),0)+
IFERROR(SUMPRODUCT('6. Patients'!CE$10:CE$107,OFFSET('6. Patients'!$NU$9,1,MATCH($D83,'6. Patients'!$NV$9:$OO$9,0),ROWS('6. Patients'!DR$10:DR$107))),0),
IFERROR(SUMPRODUCT('6. Patients'!CE$10:CE$107,OFFSET('6. Patients'!$OP$9,1,MATCH($D83,'6. Patients'!$OQ$9:$QN$9,0),ROWS('6. Patients'!DR$10:DR$107))),0)+
IFERROR(SUMPRODUCT('6. Patients'!CE$10:CE$107,OFFSET('6. Patients'!$QO$9,1,MATCH($D83,'6. Patients'!$QP$9:$RI$9,0),ROWS('6. Patients'!DR$10:DR$107))),0)+
IFERROR(SUMPRODUCT('6. Patients'!CE$10:CE$107,OFFSET('6. Patients'!$RJ$9,1,MATCH($D83,'6. Patients'!$RK$9:$TH$9,0),ROWS('6. Patients'!DR$10:DR$107))),0)+
IFERROR(SUMPRODUCT('6. Patients'!CE$10:CE$107,OFFSET('6. Patients'!$TI$9,1,MATCH($D83,'6. Patients'!$TJ$9:$UC$9,0),ROWS('6. Patients'!DR$10:DR$107))),0))+
IFERROR(VLOOKUP($D83,$H$116:$L$146,COLUMNS($H$115:$J$115)-1+L$7,0)*$E83*$F83*'1. General Inputs'!$J$25,0),0),0)</f>
        <v>0</v>
      </c>
      <c r="M83" s="775">
        <f ca="1">ROUNDUP(IFERROR($F83*$E83*CHOOSE(M$7,
IFERROR(SUMPRODUCT('6. Patients'!CF$10:CF$107,OFFSET('6. Patients'!$DN$9,1,MATCH($D83,'6. Patients'!$DO$9:$FL$9,0),ROWS('6. Patients'!DS$10:DS$107))),0)+
IFERROR(SUMPRODUCT('6. Patients'!CF$10:CF$107,OFFSET('6. Patients'!$FM$9,1,MATCH($D83,'6. Patients'!$FN$9:$GG$9,0),ROWS('6. Patients'!DS$10:DS$107))),0)+
IFERROR(SUMPRODUCT('6. Patients'!CF$10:CF$107,OFFSET('6. Patients'!$GH$9,1,MATCH($D83,'6. Patients'!$GI$9:$IF$9,0),ROWS('6. Patients'!DS$10:DS$107))),0)+
IFERROR(SUMPRODUCT('6. Patients'!CF$10:CF$107,OFFSET('6. Patients'!$IG$9,1,MATCH($D83,'6. Patients'!$IH$9:$JA$9,0),ROWS('6. Patients'!DS$10:DS$107))),0),
IFERROR(SUMPRODUCT('6. Patients'!CF$10:CF$107,OFFSET('6. Patients'!$JB$9,1,MATCH($D83,'6. Patients'!$JC$9:$KZ$9,0),ROWS('6. Patients'!DS$10:DS$107))),0)+
IFERROR(SUMPRODUCT('6. Patients'!CF$10:CF$107,OFFSET('6. Patients'!$LA$9,1,MATCH($D83,'6. Patients'!$LB$9:$LU$9,0),ROWS('6. Patients'!DS$10:DS$107))),0)+
IFERROR(SUMPRODUCT('6. Patients'!CF$10:CF$107,OFFSET('6. Patients'!$LV$9,1,MATCH($D83,'6. Patients'!$LW$9:$NT$9,0),ROWS('6. Patients'!DS$10:DS$107))),0)+
IFERROR(SUMPRODUCT('6. Patients'!CF$10:CF$107,OFFSET('6. Patients'!$NU$9,1,MATCH($D83,'6. Patients'!$NV$9:$OO$9,0),ROWS('6. Patients'!DS$10:DS$107))),0),
IFERROR(SUMPRODUCT('6. Patients'!CF$10:CF$107,OFFSET('6. Patients'!$OP$9,1,MATCH($D83,'6. Patients'!$OQ$9:$QN$9,0),ROWS('6. Patients'!DS$10:DS$107))),0)+
IFERROR(SUMPRODUCT('6. Patients'!CF$10:CF$107,OFFSET('6. Patients'!$QO$9,1,MATCH($D83,'6. Patients'!$QP$9:$RI$9,0),ROWS('6. Patients'!DS$10:DS$107))),0)+
IFERROR(SUMPRODUCT('6. Patients'!CF$10:CF$107,OFFSET('6. Patients'!$RJ$9,1,MATCH($D83,'6. Patients'!$RK$9:$TH$9,0),ROWS('6. Patients'!DS$10:DS$107))),0)+
IFERROR(SUMPRODUCT('6. Patients'!CF$10:CF$107,OFFSET('6. Patients'!$TI$9,1,MATCH($D83,'6. Patients'!$TJ$9:$UC$9,0),ROWS('6. Patients'!DS$10:DS$107))),0))+
IFERROR(VLOOKUP($D83,$H$116:$L$146,COLUMNS($H$115:$J$115)-1+M$7,0)*$E83*$F83*'1. General Inputs'!$J$25,0),0),0)</f>
        <v>0</v>
      </c>
      <c r="N83" s="775">
        <f ca="1">ROUNDUP(IFERROR($F83*$E83*CHOOSE(N$7,
IFERROR(SUMPRODUCT('6. Patients'!CG$10:CG$107,OFFSET('6. Patients'!$DN$9,1,MATCH($D83,'6. Patients'!$DO$9:$FL$9,0),ROWS('6. Patients'!DT$10:DT$107))),0)+
IFERROR(SUMPRODUCT('6. Patients'!CG$10:CG$107,OFFSET('6. Patients'!$FM$9,1,MATCH($D83,'6. Patients'!$FN$9:$GG$9,0),ROWS('6. Patients'!DT$10:DT$107))),0)+
IFERROR(SUMPRODUCT('6. Patients'!CG$10:CG$107,OFFSET('6. Patients'!$GH$9,1,MATCH($D83,'6. Patients'!$GI$9:$IF$9,0),ROWS('6. Patients'!DT$10:DT$107))),0)+
IFERROR(SUMPRODUCT('6. Patients'!CG$10:CG$107,OFFSET('6. Patients'!$IG$9,1,MATCH($D83,'6. Patients'!$IH$9:$JA$9,0),ROWS('6. Patients'!DT$10:DT$107))),0),
IFERROR(SUMPRODUCT('6. Patients'!CG$10:CG$107,OFFSET('6. Patients'!$JB$9,1,MATCH($D83,'6. Patients'!$JC$9:$KZ$9,0),ROWS('6. Patients'!DT$10:DT$107))),0)+
IFERROR(SUMPRODUCT('6. Patients'!CG$10:CG$107,OFFSET('6. Patients'!$LA$9,1,MATCH($D83,'6. Patients'!$LB$9:$LU$9,0),ROWS('6. Patients'!DT$10:DT$107))),0)+
IFERROR(SUMPRODUCT('6. Patients'!CG$10:CG$107,OFFSET('6. Patients'!$LV$9,1,MATCH($D83,'6. Patients'!$LW$9:$NT$9,0),ROWS('6. Patients'!DT$10:DT$107))),0)+
IFERROR(SUMPRODUCT('6. Patients'!CG$10:CG$107,OFFSET('6. Patients'!$NU$9,1,MATCH($D83,'6. Patients'!$NV$9:$OO$9,0),ROWS('6. Patients'!DT$10:DT$107))),0),
IFERROR(SUMPRODUCT('6. Patients'!CG$10:CG$107,OFFSET('6. Patients'!$OP$9,1,MATCH($D83,'6. Patients'!$OQ$9:$QN$9,0),ROWS('6. Patients'!DT$10:DT$107))),0)+
IFERROR(SUMPRODUCT('6. Patients'!CG$10:CG$107,OFFSET('6. Patients'!$QO$9,1,MATCH($D83,'6. Patients'!$QP$9:$RI$9,0),ROWS('6. Patients'!DT$10:DT$107))),0)+
IFERROR(SUMPRODUCT('6. Patients'!CG$10:CG$107,OFFSET('6. Patients'!$RJ$9,1,MATCH($D83,'6. Patients'!$RK$9:$TH$9,0),ROWS('6. Patients'!DT$10:DT$107))),0)+
IFERROR(SUMPRODUCT('6. Patients'!CG$10:CG$107,OFFSET('6. Patients'!$TI$9,1,MATCH($D83,'6. Patients'!$TJ$9:$UC$9,0),ROWS('6. Patients'!DT$10:DT$107))),0))+
IFERROR(VLOOKUP($D83,$H$116:$L$146,COLUMNS($H$115:$J$115)-1+N$7,0)*$E83*$F83*'1. General Inputs'!$J$25,0),0),0)</f>
        <v>0</v>
      </c>
      <c r="O83" s="775">
        <f ca="1">ROUNDUP(IFERROR($F83*$E83*CHOOSE(O$7,
IFERROR(SUMPRODUCT('6. Patients'!CH$10:CH$107,OFFSET('6. Patients'!$DN$9,1,MATCH($D83,'6. Patients'!$DO$9:$FL$9,0),ROWS('6. Patients'!DU$10:DU$107))),0)+
IFERROR(SUMPRODUCT('6. Patients'!CH$10:CH$107,OFFSET('6. Patients'!$FM$9,1,MATCH($D83,'6. Patients'!$FN$9:$GG$9,0),ROWS('6. Patients'!DU$10:DU$107))),0)+
IFERROR(SUMPRODUCT('6. Patients'!CH$10:CH$107,OFFSET('6. Patients'!$GH$9,1,MATCH($D83,'6. Patients'!$GI$9:$IF$9,0),ROWS('6. Patients'!DU$10:DU$107))),0)+
IFERROR(SUMPRODUCT('6. Patients'!CH$10:CH$107,OFFSET('6. Patients'!$IG$9,1,MATCH($D83,'6. Patients'!$IH$9:$JA$9,0),ROWS('6. Patients'!DU$10:DU$107))),0),
IFERROR(SUMPRODUCT('6. Patients'!CH$10:CH$107,OFFSET('6. Patients'!$JB$9,1,MATCH($D83,'6. Patients'!$JC$9:$KZ$9,0),ROWS('6. Patients'!DU$10:DU$107))),0)+
IFERROR(SUMPRODUCT('6. Patients'!CH$10:CH$107,OFFSET('6. Patients'!$LA$9,1,MATCH($D83,'6. Patients'!$LB$9:$LU$9,0),ROWS('6. Patients'!DU$10:DU$107))),0)+
IFERROR(SUMPRODUCT('6. Patients'!CH$10:CH$107,OFFSET('6. Patients'!$LV$9,1,MATCH($D83,'6. Patients'!$LW$9:$NT$9,0),ROWS('6. Patients'!DU$10:DU$107))),0)+
IFERROR(SUMPRODUCT('6. Patients'!CH$10:CH$107,OFFSET('6. Patients'!$NU$9,1,MATCH($D83,'6. Patients'!$NV$9:$OO$9,0),ROWS('6. Patients'!DU$10:DU$107))),0),
IFERROR(SUMPRODUCT('6. Patients'!CH$10:CH$107,OFFSET('6. Patients'!$OP$9,1,MATCH($D83,'6. Patients'!$OQ$9:$QN$9,0),ROWS('6. Patients'!DU$10:DU$107))),0)+
IFERROR(SUMPRODUCT('6. Patients'!CH$10:CH$107,OFFSET('6. Patients'!$QO$9,1,MATCH($D83,'6. Patients'!$QP$9:$RI$9,0),ROWS('6. Patients'!DU$10:DU$107))),0)+
IFERROR(SUMPRODUCT('6. Patients'!CH$10:CH$107,OFFSET('6. Patients'!$RJ$9,1,MATCH($D83,'6. Patients'!$RK$9:$TH$9,0),ROWS('6. Patients'!DU$10:DU$107))),0)+
IFERROR(SUMPRODUCT('6. Patients'!CH$10:CH$107,OFFSET('6. Patients'!$TI$9,1,MATCH($D83,'6. Patients'!$TJ$9:$UC$9,0),ROWS('6. Patients'!DU$10:DU$107))),0))+
IFERROR(VLOOKUP($D83,$H$116:$L$146,COLUMNS($H$115:$J$115)-1+O$7,0)*$E83*$F83*'1. General Inputs'!$J$25,0),0),0)</f>
        <v>0</v>
      </c>
      <c r="P83" s="775">
        <f ca="1">ROUNDUP(IFERROR($F83*$E83*CHOOSE(P$7,
IFERROR(SUMPRODUCT('6. Patients'!CI$10:CI$107,OFFSET('6. Patients'!$DN$9,1,MATCH($D83,'6. Patients'!$DO$9:$FL$9,0),ROWS('6. Patients'!DV$10:DV$107))),0)+
IFERROR(SUMPRODUCT('6. Patients'!CI$10:CI$107,OFFSET('6. Patients'!$FM$9,1,MATCH($D83,'6. Patients'!$FN$9:$GG$9,0),ROWS('6. Patients'!DV$10:DV$107))),0)+
IFERROR(SUMPRODUCT('6. Patients'!CI$10:CI$107,OFFSET('6. Patients'!$GH$9,1,MATCH($D83,'6. Patients'!$GI$9:$IF$9,0),ROWS('6. Patients'!DV$10:DV$107))),0)+
IFERROR(SUMPRODUCT('6. Patients'!CI$10:CI$107,OFFSET('6. Patients'!$IG$9,1,MATCH($D83,'6. Patients'!$IH$9:$JA$9,0),ROWS('6. Patients'!DV$10:DV$107))),0),
IFERROR(SUMPRODUCT('6. Patients'!CI$10:CI$107,OFFSET('6. Patients'!$JB$9,1,MATCH($D83,'6. Patients'!$JC$9:$KZ$9,0),ROWS('6. Patients'!DV$10:DV$107))),0)+
IFERROR(SUMPRODUCT('6. Patients'!CI$10:CI$107,OFFSET('6. Patients'!$LA$9,1,MATCH($D83,'6. Patients'!$LB$9:$LU$9,0),ROWS('6. Patients'!DV$10:DV$107))),0)+
IFERROR(SUMPRODUCT('6. Patients'!CI$10:CI$107,OFFSET('6. Patients'!$LV$9,1,MATCH($D83,'6. Patients'!$LW$9:$NT$9,0),ROWS('6. Patients'!DV$10:DV$107))),0)+
IFERROR(SUMPRODUCT('6. Patients'!CI$10:CI$107,OFFSET('6. Patients'!$NU$9,1,MATCH($D83,'6. Patients'!$NV$9:$OO$9,0),ROWS('6. Patients'!DV$10:DV$107))),0),
IFERROR(SUMPRODUCT('6. Patients'!CI$10:CI$107,OFFSET('6. Patients'!$OP$9,1,MATCH($D83,'6. Patients'!$OQ$9:$QN$9,0),ROWS('6. Patients'!DV$10:DV$107))),0)+
IFERROR(SUMPRODUCT('6. Patients'!CI$10:CI$107,OFFSET('6. Patients'!$QO$9,1,MATCH($D83,'6. Patients'!$QP$9:$RI$9,0),ROWS('6. Patients'!DV$10:DV$107))),0)+
IFERROR(SUMPRODUCT('6. Patients'!CI$10:CI$107,OFFSET('6. Patients'!$RJ$9,1,MATCH($D83,'6. Patients'!$RK$9:$TH$9,0),ROWS('6. Patients'!DV$10:DV$107))),0)+
IFERROR(SUMPRODUCT('6. Patients'!CI$10:CI$107,OFFSET('6. Patients'!$TI$9,1,MATCH($D83,'6. Patients'!$TJ$9:$UC$9,0),ROWS('6. Patients'!DV$10:DV$107))),0))+
IFERROR(VLOOKUP($D83,$H$116:$L$146,COLUMNS($H$115:$J$115)-1+P$7,0)*$E83*$F83*'1. General Inputs'!$J$25,0),0),0)</f>
        <v>0</v>
      </c>
      <c r="Q83" s="775">
        <f ca="1">ROUNDUP(IFERROR($F83*$E83*CHOOSE(Q$7,
IFERROR(SUMPRODUCT('6. Patients'!CJ$10:CJ$107,OFFSET('6. Patients'!$DN$9,1,MATCH($D83,'6. Patients'!$DO$9:$FL$9,0),ROWS('6. Patients'!DW$10:DW$107))),0)+
IFERROR(SUMPRODUCT('6. Patients'!CJ$10:CJ$107,OFFSET('6. Patients'!$FM$9,1,MATCH($D83,'6. Patients'!$FN$9:$GG$9,0),ROWS('6. Patients'!DW$10:DW$107))),0)+
IFERROR(SUMPRODUCT('6. Patients'!CJ$10:CJ$107,OFFSET('6. Patients'!$GH$9,1,MATCH($D83,'6. Patients'!$GI$9:$IF$9,0),ROWS('6. Patients'!DW$10:DW$107))),0)+
IFERROR(SUMPRODUCT('6. Patients'!CJ$10:CJ$107,OFFSET('6. Patients'!$IG$9,1,MATCH($D83,'6. Patients'!$IH$9:$JA$9,0),ROWS('6. Patients'!DW$10:DW$107))),0),
IFERROR(SUMPRODUCT('6. Patients'!CJ$10:CJ$107,OFFSET('6. Patients'!$JB$9,1,MATCH($D83,'6. Patients'!$JC$9:$KZ$9,0),ROWS('6. Patients'!DW$10:DW$107))),0)+
IFERROR(SUMPRODUCT('6. Patients'!CJ$10:CJ$107,OFFSET('6. Patients'!$LA$9,1,MATCH($D83,'6. Patients'!$LB$9:$LU$9,0),ROWS('6. Patients'!DW$10:DW$107))),0)+
IFERROR(SUMPRODUCT('6. Patients'!CJ$10:CJ$107,OFFSET('6. Patients'!$LV$9,1,MATCH($D83,'6. Patients'!$LW$9:$NT$9,0),ROWS('6. Patients'!DW$10:DW$107))),0)+
IFERROR(SUMPRODUCT('6. Patients'!CJ$10:CJ$107,OFFSET('6. Patients'!$NU$9,1,MATCH($D83,'6. Patients'!$NV$9:$OO$9,0),ROWS('6. Patients'!DW$10:DW$107))),0),
IFERROR(SUMPRODUCT('6. Patients'!CJ$10:CJ$107,OFFSET('6. Patients'!$OP$9,1,MATCH($D83,'6. Patients'!$OQ$9:$QN$9,0),ROWS('6. Patients'!DW$10:DW$107))),0)+
IFERROR(SUMPRODUCT('6. Patients'!CJ$10:CJ$107,OFFSET('6. Patients'!$QO$9,1,MATCH($D83,'6. Patients'!$QP$9:$RI$9,0),ROWS('6. Patients'!DW$10:DW$107))),0)+
IFERROR(SUMPRODUCT('6. Patients'!CJ$10:CJ$107,OFFSET('6. Patients'!$RJ$9,1,MATCH($D83,'6. Patients'!$RK$9:$TH$9,0),ROWS('6. Patients'!DW$10:DW$107))),0)+
IFERROR(SUMPRODUCT('6. Patients'!CJ$10:CJ$107,OFFSET('6. Patients'!$TI$9,1,MATCH($D83,'6. Patients'!$TJ$9:$UC$9,0),ROWS('6. Patients'!DW$10:DW$107))),0))+
IFERROR(VLOOKUP($D83,$H$116:$L$146,COLUMNS($H$115:$J$115)-1+Q$7,0)*$E83*$F83*'1. General Inputs'!$J$25,0),0),0)</f>
        <v>0</v>
      </c>
      <c r="R83" s="775">
        <f ca="1">ROUNDUP(IFERROR($F83*$E83*CHOOSE(R$7,
IFERROR(SUMPRODUCT('6. Patients'!CK$10:CK$107,OFFSET('6. Patients'!$DN$9,1,MATCH($D83,'6. Patients'!$DO$9:$FL$9,0),ROWS('6. Patients'!DX$10:DX$107))),0)+
IFERROR(SUMPRODUCT('6. Patients'!CK$10:CK$107,OFFSET('6. Patients'!$FM$9,1,MATCH($D83,'6. Patients'!$FN$9:$GG$9,0),ROWS('6. Patients'!DX$10:DX$107))),0)+
IFERROR(SUMPRODUCT('6. Patients'!CK$10:CK$107,OFFSET('6. Patients'!$GH$9,1,MATCH($D83,'6. Patients'!$GI$9:$IF$9,0),ROWS('6. Patients'!DX$10:DX$107))),0)+
IFERROR(SUMPRODUCT('6. Patients'!CK$10:CK$107,OFFSET('6. Patients'!$IG$9,1,MATCH($D83,'6. Patients'!$IH$9:$JA$9,0),ROWS('6. Patients'!DX$10:DX$107))),0),
IFERROR(SUMPRODUCT('6. Patients'!CK$10:CK$107,OFFSET('6. Patients'!$JB$9,1,MATCH($D83,'6. Patients'!$JC$9:$KZ$9,0),ROWS('6. Patients'!DX$10:DX$107))),0)+
IFERROR(SUMPRODUCT('6. Patients'!CK$10:CK$107,OFFSET('6. Patients'!$LA$9,1,MATCH($D83,'6. Patients'!$LB$9:$LU$9,0),ROWS('6. Patients'!DX$10:DX$107))),0)+
IFERROR(SUMPRODUCT('6. Patients'!CK$10:CK$107,OFFSET('6. Patients'!$LV$9,1,MATCH($D83,'6. Patients'!$LW$9:$NT$9,0),ROWS('6. Patients'!DX$10:DX$107))),0)+
IFERROR(SUMPRODUCT('6. Patients'!CK$10:CK$107,OFFSET('6. Patients'!$NU$9,1,MATCH($D83,'6. Patients'!$NV$9:$OO$9,0),ROWS('6. Patients'!DX$10:DX$107))),0),
IFERROR(SUMPRODUCT('6. Patients'!CK$10:CK$107,OFFSET('6. Patients'!$OP$9,1,MATCH($D83,'6. Patients'!$OQ$9:$QN$9,0),ROWS('6. Patients'!DX$10:DX$107))),0)+
IFERROR(SUMPRODUCT('6. Patients'!CK$10:CK$107,OFFSET('6. Patients'!$QO$9,1,MATCH($D83,'6. Patients'!$QP$9:$RI$9,0),ROWS('6. Patients'!DX$10:DX$107))),0)+
IFERROR(SUMPRODUCT('6. Patients'!CK$10:CK$107,OFFSET('6. Patients'!$RJ$9,1,MATCH($D83,'6. Patients'!$RK$9:$TH$9,0),ROWS('6. Patients'!DX$10:DX$107))),0)+
IFERROR(SUMPRODUCT('6. Patients'!CK$10:CK$107,OFFSET('6. Patients'!$TI$9,1,MATCH($D83,'6. Patients'!$TJ$9:$UC$9,0),ROWS('6. Patients'!DX$10:DX$107))),0))+
IFERROR(VLOOKUP($D83,$H$116:$L$146,COLUMNS($H$115:$J$115)-1+R$7,0)*$E83*$F83*'1. General Inputs'!$J$25,0),0),0)</f>
        <v>0</v>
      </c>
      <c r="S83" s="775">
        <f ca="1">ROUNDUP(IFERROR($F83*$E83*CHOOSE(S$7,
IFERROR(SUMPRODUCT('6. Patients'!CL$10:CL$107,OFFSET('6. Patients'!$DN$9,1,MATCH($D83,'6. Patients'!$DO$9:$FL$9,0),ROWS('6. Patients'!DY$10:DY$107))),0)+
IFERROR(SUMPRODUCT('6. Patients'!CL$10:CL$107,OFFSET('6. Patients'!$FM$9,1,MATCH($D83,'6. Patients'!$FN$9:$GG$9,0),ROWS('6. Patients'!DY$10:DY$107))),0)+
IFERROR(SUMPRODUCT('6. Patients'!CL$10:CL$107,OFFSET('6. Patients'!$GH$9,1,MATCH($D83,'6. Patients'!$GI$9:$IF$9,0),ROWS('6. Patients'!DY$10:DY$107))),0)+
IFERROR(SUMPRODUCT('6. Patients'!CL$10:CL$107,OFFSET('6. Patients'!$IG$9,1,MATCH($D83,'6. Patients'!$IH$9:$JA$9,0),ROWS('6. Patients'!DY$10:DY$107))),0),
IFERROR(SUMPRODUCT('6. Patients'!CL$10:CL$107,OFFSET('6. Patients'!$JB$9,1,MATCH($D83,'6. Patients'!$JC$9:$KZ$9,0),ROWS('6. Patients'!DY$10:DY$107))),0)+
IFERROR(SUMPRODUCT('6. Patients'!CL$10:CL$107,OFFSET('6. Patients'!$LA$9,1,MATCH($D83,'6. Patients'!$LB$9:$LU$9,0),ROWS('6. Patients'!DY$10:DY$107))),0)+
IFERROR(SUMPRODUCT('6. Patients'!CL$10:CL$107,OFFSET('6. Patients'!$LV$9,1,MATCH($D83,'6. Patients'!$LW$9:$NT$9,0),ROWS('6. Patients'!DY$10:DY$107))),0)+
IFERROR(SUMPRODUCT('6. Patients'!CL$10:CL$107,OFFSET('6. Patients'!$NU$9,1,MATCH($D83,'6. Patients'!$NV$9:$OO$9,0),ROWS('6. Patients'!DY$10:DY$107))),0),
IFERROR(SUMPRODUCT('6. Patients'!CL$10:CL$107,OFFSET('6. Patients'!$OP$9,1,MATCH($D83,'6. Patients'!$OQ$9:$QN$9,0),ROWS('6. Patients'!DY$10:DY$107))),0)+
IFERROR(SUMPRODUCT('6. Patients'!CL$10:CL$107,OFFSET('6. Patients'!$QO$9,1,MATCH($D83,'6. Patients'!$QP$9:$RI$9,0),ROWS('6. Patients'!DY$10:DY$107))),0)+
IFERROR(SUMPRODUCT('6. Patients'!CL$10:CL$107,OFFSET('6. Patients'!$RJ$9,1,MATCH($D83,'6. Patients'!$RK$9:$TH$9,0),ROWS('6. Patients'!DY$10:DY$107))),0)+
IFERROR(SUMPRODUCT('6. Patients'!CL$10:CL$107,OFFSET('6. Patients'!$TI$9,1,MATCH($D83,'6. Patients'!$TJ$9:$UC$9,0),ROWS('6. Patients'!DY$10:DY$107))),0))+
IFERROR(VLOOKUP($D83,$H$116:$L$146,COLUMNS($H$115:$J$115)-1+S$7,0)*$E83*$F83*'1. General Inputs'!$J$25,0),0),0)</f>
        <v>0</v>
      </c>
      <c r="T83" s="775">
        <f ca="1">ROUNDUP(IFERROR($F83*$E83*CHOOSE(T$7,
IFERROR(SUMPRODUCT('6. Patients'!CM$10:CM$107,OFFSET('6. Patients'!$DN$9,1,MATCH($D83,'6. Patients'!$DO$9:$FL$9,0),ROWS('6. Patients'!DZ$10:DZ$107))),0)+
IFERROR(SUMPRODUCT('6. Patients'!CM$10:CM$107,OFFSET('6. Patients'!$FM$9,1,MATCH($D83,'6. Patients'!$FN$9:$GG$9,0),ROWS('6. Patients'!DZ$10:DZ$107))),0)+
IFERROR(SUMPRODUCT('6. Patients'!CM$10:CM$107,OFFSET('6. Patients'!$GH$9,1,MATCH($D83,'6. Patients'!$GI$9:$IF$9,0),ROWS('6. Patients'!DZ$10:DZ$107))),0)+
IFERROR(SUMPRODUCT('6. Patients'!CM$10:CM$107,OFFSET('6. Patients'!$IG$9,1,MATCH($D83,'6. Patients'!$IH$9:$JA$9,0),ROWS('6. Patients'!DZ$10:DZ$107))),0),
IFERROR(SUMPRODUCT('6. Patients'!CM$10:CM$107,OFFSET('6. Patients'!$JB$9,1,MATCH($D83,'6. Patients'!$JC$9:$KZ$9,0),ROWS('6. Patients'!DZ$10:DZ$107))),0)+
IFERROR(SUMPRODUCT('6. Patients'!CM$10:CM$107,OFFSET('6. Patients'!$LA$9,1,MATCH($D83,'6. Patients'!$LB$9:$LU$9,0),ROWS('6. Patients'!DZ$10:DZ$107))),0)+
IFERROR(SUMPRODUCT('6. Patients'!CM$10:CM$107,OFFSET('6. Patients'!$LV$9,1,MATCH($D83,'6. Patients'!$LW$9:$NT$9,0),ROWS('6. Patients'!DZ$10:DZ$107))),0)+
IFERROR(SUMPRODUCT('6. Patients'!CM$10:CM$107,OFFSET('6. Patients'!$NU$9,1,MATCH($D83,'6. Patients'!$NV$9:$OO$9,0),ROWS('6. Patients'!DZ$10:DZ$107))),0),
IFERROR(SUMPRODUCT('6. Patients'!CM$10:CM$107,OFFSET('6. Patients'!$OP$9,1,MATCH($D83,'6. Patients'!$OQ$9:$QN$9,0),ROWS('6. Patients'!DZ$10:DZ$107))),0)+
IFERROR(SUMPRODUCT('6. Patients'!CM$10:CM$107,OFFSET('6. Patients'!$QO$9,1,MATCH($D83,'6. Patients'!$QP$9:$RI$9,0),ROWS('6. Patients'!DZ$10:DZ$107))),0)+
IFERROR(SUMPRODUCT('6. Patients'!CM$10:CM$107,OFFSET('6. Patients'!$RJ$9,1,MATCH($D83,'6. Patients'!$RK$9:$TH$9,0),ROWS('6. Patients'!DZ$10:DZ$107))),0)+
IFERROR(SUMPRODUCT('6. Patients'!CM$10:CM$107,OFFSET('6. Patients'!$TI$9,1,MATCH($D83,'6. Patients'!$TJ$9:$UC$9,0),ROWS('6. Patients'!DZ$10:DZ$107))),0))+
IFERROR(VLOOKUP($D83,$H$116:$L$146,COLUMNS($H$115:$J$115)-1+T$7,0)*$E83*$F83*'1. General Inputs'!$J$25,0),0),0)</f>
        <v>0</v>
      </c>
      <c r="U83" s="775">
        <f ca="1">ROUNDUP(IFERROR($F83*$E83*CHOOSE(U$7,
IFERROR(SUMPRODUCT('6. Patients'!CN$10:CN$107,OFFSET('6. Patients'!$DN$9,1,MATCH($D83,'6. Patients'!$DO$9:$FL$9,0),ROWS('6. Patients'!EA$10:EA$107))),0)+
IFERROR(SUMPRODUCT('6. Patients'!CN$10:CN$107,OFFSET('6. Patients'!$FM$9,1,MATCH($D83,'6. Patients'!$FN$9:$GG$9,0),ROWS('6. Patients'!EA$10:EA$107))),0)+
IFERROR(SUMPRODUCT('6. Patients'!CN$10:CN$107,OFFSET('6. Patients'!$GH$9,1,MATCH($D83,'6. Patients'!$GI$9:$IF$9,0),ROWS('6. Patients'!EA$10:EA$107))),0)+
IFERROR(SUMPRODUCT('6. Patients'!CN$10:CN$107,OFFSET('6. Patients'!$IG$9,1,MATCH($D83,'6. Patients'!$IH$9:$JA$9,0),ROWS('6. Patients'!EA$10:EA$107))),0),
IFERROR(SUMPRODUCT('6. Patients'!CN$10:CN$107,OFFSET('6. Patients'!$JB$9,1,MATCH($D83,'6. Patients'!$JC$9:$KZ$9,0),ROWS('6. Patients'!EA$10:EA$107))),0)+
IFERROR(SUMPRODUCT('6. Patients'!CN$10:CN$107,OFFSET('6. Patients'!$LA$9,1,MATCH($D83,'6. Patients'!$LB$9:$LU$9,0),ROWS('6. Patients'!EA$10:EA$107))),0)+
IFERROR(SUMPRODUCT('6. Patients'!CN$10:CN$107,OFFSET('6. Patients'!$LV$9,1,MATCH($D83,'6. Patients'!$LW$9:$NT$9,0),ROWS('6. Patients'!EA$10:EA$107))),0)+
IFERROR(SUMPRODUCT('6. Patients'!CN$10:CN$107,OFFSET('6. Patients'!$NU$9,1,MATCH($D83,'6. Patients'!$NV$9:$OO$9,0),ROWS('6. Patients'!EA$10:EA$107))),0),
IFERROR(SUMPRODUCT('6. Patients'!CN$10:CN$107,OFFSET('6. Patients'!$OP$9,1,MATCH($D83,'6. Patients'!$OQ$9:$QN$9,0),ROWS('6. Patients'!EA$10:EA$107))),0)+
IFERROR(SUMPRODUCT('6. Patients'!CN$10:CN$107,OFFSET('6. Patients'!$QO$9,1,MATCH($D83,'6. Patients'!$QP$9:$RI$9,0),ROWS('6. Patients'!EA$10:EA$107))),0)+
IFERROR(SUMPRODUCT('6. Patients'!CN$10:CN$107,OFFSET('6. Patients'!$RJ$9,1,MATCH($D83,'6. Patients'!$RK$9:$TH$9,0),ROWS('6. Patients'!EA$10:EA$107))),0)+
IFERROR(SUMPRODUCT('6. Patients'!CN$10:CN$107,OFFSET('6. Patients'!$TI$9,1,MATCH($D83,'6. Patients'!$TJ$9:$UC$9,0),ROWS('6. Patients'!EA$10:EA$107))),0))+
IFERROR(VLOOKUP($D83,$H$116:$L$146,COLUMNS($H$115:$J$115)-1+U$7,0)*$E83*$F83*'1. General Inputs'!$J$25,0),0),0)</f>
        <v>0</v>
      </c>
      <c r="V83" s="775">
        <f ca="1">ROUNDUP(IFERROR($F83*$E83*CHOOSE(V$7,
IFERROR(SUMPRODUCT('6. Patients'!CO$10:CO$107,OFFSET('6. Patients'!$DN$9,1,MATCH($D83,'6. Patients'!$DO$9:$FL$9,0),ROWS('6. Patients'!EB$10:EB$107))),0)+
IFERROR(SUMPRODUCT('6. Patients'!CO$10:CO$107,OFFSET('6. Patients'!$FM$9,1,MATCH($D83,'6. Patients'!$FN$9:$GG$9,0),ROWS('6. Patients'!EB$10:EB$107))),0)+
IFERROR(SUMPRODUCT('6. Patients'!CO$10:CO$107,OFFSET('6. Patients'!$GH$9,1,MATCH($D83,'6. Patients'!$GI$9:$IF$9,0),ROWS('6. Patients'!EB$10:EB$107))),0)+
IFERROR(SUMPRODUCT('6. Patients'!CO$10:CO$107,OFFSET('6. Patients'!$IG$9,1,MATCH($D83,'6. Patients'!$IH$9:$JA$9,0),ROWS('6. Patients'!EB$10:EB$107))),0),
IFERROR(SUMPRODUCT('6. Patients'!CO$10:CO$107,OFFSET('6. Patients'!$JB$9,1,MATCH($D83,'6. Patients'!$JC$9:$KZ$9,0),ROWS('6. Patients'!EB$10:EB$107))),0)+
IFERROR(SUMPRODUCT('6. Patients'!CO$10:CO$107,OFFSET('6. Patients'!$LA$9,1,MATCH($D83,'6. Patients'!$LB$9:$LU$9,0),ROWS('6. Patients'!EB$10:EB$107))),0)+
IFERROR(SUMPRODUCT('6. Patients'!CO$10:CO$107,OFFSET('6. Patients'!$LV$9,1,MATCH($D83,'6. Patients'!$LW$9:$NT$9,0),ROWS('6. Patients'!EB$10:EB$107))),0)+
IFERROR(SUMPRODUCT('6. Patients'!CO$10:CO$107,OFFSET('6. Patients'!$NU$9,1,MATCH($D83,'6. Patients'!$NV$9:$OO$9,0),ROWS('6. Patients'!EB$10:EB$107))),0),
IFERROR(SUMPRODUCT('6. Patients'!CO$10:CO$107,OFFSET('6. Patients'!$OP$9,1,MATCH($D83,'6. Patients'!$OQ$9:$QN$9,0),ROWS('6. Patients'!EB$10:EB$107))),0)+
IFERROR(SUMPRODUCT('6. Patients'!CO$10:CO$107,OFFSET('6. Patients'!$QO$9,1,MATCH($D83,'6. Patients'!$QP$9:$RI$9,0),ROWS('6. Patients'!EB$10:EB$107))),0)+
IFERROR(SUMPRODUCT('6. Patients'!CO$10:CO$107,OFFSET('6. Patients'!$RJ$9,1,MATCH($D83,'6. Patients'!$RK$9:$TH$9,0),ROWS('6. Patients'!EB$10:EB$107))),0)+
IFERROR(SUMPRODUCT('6. Patients'!CO$10:CO$107,OFFSET('6. Patients'!$TI$9,1,MATCH($D83,'6. Patients'!$TJ$9:$UC$9,0),ROWS('6. Patients'!EB$10:EB$107))),0))+
IFERROR(VLOOKUP($D83,$H$116:$L$146,COLUMNS($H$115:$J$115)-1+V$7,0)*$E83*$F83*'1. General Inputs'!$J$25,0),0),0)</f>
        <v>0</v>
      </c>
      <c r="W83" s="775">
        <f ca="1">ROUNDUP(IFERROR($F83*$E83*CHOOSE(W$7,
IFERROR(SUMPRODUCT('6. Patients'!CP$10:CP$107,OFFSET('6. Patients'!$DN$9,1,MATCH($D83,'6. Patients'!$DO$9:$FL$9,0),ROWS('6. Patients'!EC$10:EC$107))),0)+
IFERROR(SUMPRODUCT('6. Patients'!CP$10:CP$107,OFFSET('6. Patients'!$FM$9,1,MATCH($D83,'6. Patients'!$FN$9:$GG$9,0),ROWS('6. Patients'!EC$10:EC$107))),0)+
IFERROR(SUMPRODUCT('6. Patients'!CP$10:CP$107,OFFSET('6. Patients'!$GH$9,1,MATCH($D83,'6. Patients'!$GI$9:$IF$9,0),ROWS('6. Patients'!EC$10:EC$107))),0)+
IFERROR(SUMPRODUCT('6. Patients'!CP$10:CP$107,OFFSET('6. Patients'!$IG$9,1,MATCH($D83,'6. Patients'!$IH$9:$JA$9,0),ROWS('6. Patients'!EC$10:EC$107))),0),
IFERROR(SUMPRODUCT('6. Patients'!CP$10:CP$107,OFFSET('6. Patients'!$JB$9,1,MATCH($D83,'6. Patients'!$JC$9:$KZ$9,0),ROWS('6. Patients'!EC$10:EC$107))),0)+
IFERROR(SUMPRODUCT('6. Patients'!CP$10:CP$107,OFFSET('6. Patients'!$LA$9,1,MATCH($D83,'6. Patients'!$LB$9:$LU$9,0),ROWS('6. Patients'!EC$10:EC$107))),0)+
IFERROR(SUMPRODUCT('6. Patients'!CP$10:CP$107,OFFSET('6. Patients'!$LV$9,1,MATCH($D83,'6. Patients'!$LW$9:$NT$9,0),ROWS('6. Patients'!EC$10:EC$107))),0)+
IFERROR(SUMPRODUCT('6. Patients'!CP$10:CP$107,OFFSET('6. Patients'!$NU$9,1,MATCH($D83,'6. Patients'!$NV$9:$OO$9,0),ROWS('6. Patients'!EC$10:EC$107))),0),
IFERROR(SUMPRODUCT('6. Patients'!CP$10:CP$107,OFFSET('6. Patients'!$OP$9,1,MATCH($D83,'6. Patients'!$OQ$9:$QN$9,0),ROWS('6. Patients'!EC$10:EC$107))),0)+
IFERROR(SUMPRODUCT('6. Patients'!CP$10:CP$107,OFFSET('6. Patients'!$QO$9,1,MATCH($D83,'6. Patients'!$QP$9:$RI$9,0),ROWS('6. Patients'!EC$10:EC$107))),0)+
IFERROR(SUMPRODUCT('6. Patients'!CP$10:CP$107,OFFSET('6. Patients'!$RJ$9,1,MATCH($D83,'6. Patients'!$RK$9:$TH$9,0),ROWS('6. Patients'!EC$10:EC$107))),0)+
IFERROR(SUMPRODUCT('6. Patients'!CP$10:CP$107,OFFSET('6. Patients'!$TI$9,1,MATCH($D83,'6. Patients'!$TJ$9:$UC$9,0),ROWS('6. Patients'!EC$10:EC$107))),0))+
IFERROR(VLOOKUP($D83,$H$116:$L$146,COLUMNS($H$115:$J$115)-1+W$7,0)*$E83*$F83*'1. General Inputs'!$J$25,0),0),0)</f>
        <v>0</v>
      </c>
      <c r="X83" s="775">
        <f ca="1">ROUNDUP(IFERROR($F83*$E83*CHOOSE(X$7,
IFERROR(SUMPRODUCT('6. Patients'!CQ$10:CQ$107,OFFSET('6. Patients'!$DN$9,1,MATCH($D83,'6. Patients'!$DO$9:$FL$9,0),ROWS('6. Patients'!ED$10:ED$107))),0)+
IFERROR(SUMPRODUCT('6. Patients'!CQ$10:CQ$107,OFFSET('6. Patients'!$FM$9,1,MATCH($D83,'6. Patients'!$FN$9:$GG$9,0),ROWS('6. Patients'!ED$10:ED$107))),0)+
IFERROR(SUMPRODUCT('6. Patients'!CQ$10:CQ$107,OFFSET('6. Patients'!$GH$9,1,MATCH($D83,'6. Patients'!$GI$9:$IF$9,0),ROWS('6. Patients'!ED$10:ED$107))),0)+
IFERROR(SUMPRODUCT('6. Patients'!CQ$10:CQ$107,OFFSET('6. Patients'!$IG$9,1,MATCH($D83,'6. Patients'!$IH$9:$JA$9,0),ROWS('6. Patients'!ED$10:ED$107))),0),
IFERROR(SUMPRODUCT('6. Patients'!CQ$10:CQ$107,OFFSET('6. Patients'!$JB$9,1,MATCH($D83,'6. Patients'!$JC$9:$KZ$9,0),ROWS('6. Patients'!ED$10:ED$107))),0)+
IFERROR(SUMPRODUCT('6. Patients'!CQ$10:CQ$107,OFFSET('6. Patients'!$LA$9,1,MATCH($D83,'6. Patients'!$LB$9:$LU$9,0),ROWS('6. Patients'!ED$10:ED$107))),0)+
IFERROR(SUMPRODUCT('6. Patients'!CQ$10:CQ$107,OFFSET('6. Patients'!$LV$9,1,MATCH($D83,'6. Patients'!$LW$9:$NT$9,0),ROWS('6. Patients'!ED$10:ED$107))),0)+
IFERROR(SUMPRODUCT('6. Patients'!CQ$10:CQ$107,OFFSET('6. Patients'!$NU$9,1,MATCH($D83,'6. Patients'!$NV$9:$OO$9,0),ROWS('6. Patients'!ED$10:ED$107))),0),
IFERROR(SUMPRODUCT('6. Patients'!CQ$10:CQ$107,OFFSET('6. Patients'!$OP$9,1,MATCH($D83,'6. Patients'!$OQ$9:$QN$9,0),ROWS('6. Patients'!ED$10:ED$107))),0)+
IFERROR(SUMPRODUCT('6. Patients'!CQ$10:CQ$107,OFFSET('6. Patients'!$QO$9,1,MATCH($D83,'6. Patients'!$QP$9:$RI$9,0),ROWS('6. Patients'!ED$10:ED$107))),0)+
IFERROR(SUMPRODUCT('6. Patients'!CQ$10:CQ$107,OFFSET('6. Patients'!$RJ$9,1,MATCH($D83,'6. Patients'!$RK$9:$TH$9,0),ROWS('6. Patients'!ED$10:ED$107))),0)+
IFERROR(SUMPRODUCT('6. Patients'!CQ$10:CQ$107,OFFSET('6. Patients'!$TI$9,1,MATCH($D83,'6. Patients'!$TJ$9:$UC$9,0),ROWS('6. Patients'!ED$10:ED$107))),0))+
IFERROR(VLOOKUP($D83,$H$116:$L$146,COLUMNS($H$115:$J$115)-1+X$7,0)*$E83*$F83*'1. General Inputs'!$J$25,0),0),0)</f>
        <v>0</v>
      </c>
      <c r="Y83" s="775">
        <f ca="1">ROUNDUP(IFERROR($F83*$E83*CHOOSE(Y$7,
IFERROR(SUMPRODUCT('6. Patients'!CR$10:CR$107,OFFSET('6. Patients'!$DN$9,1,MATCH($D83,'6. Patients'!$DO$9:$FL$9,0),ROWS('6. Patients'!EE$10:EE$107))),0)+
IFERROR(SUMPRODUCT('6. Patients'!CR$10:CR$107,OFFSET('6. Patients'!$FM$9,1,MATCH($D83,'6. Patients'!$FN$9:$GG$9,0),ROWS('6. Patients'!EE$10:EE$107))),0)+
IFERROR(SUMPRODUCT('6. Patients'!CR$10:CR$107,OFFSET('6. Patients'!$GH$9,1,MATCH($D83,'6. Patients'!$GI$9:$IF$9,0),ROWS('6. Patients'!EE$10:EE$107))),0)+
IFERROR(SUMPRODUCT('6. Patients'!CR$10:CR$107,OFFSET('6. Patients'!$IG$9,1,MATCH($D83,'6. Patients'!$IH$9:$JA$9,0),ROWS('6. Patients'!EE$10:EE$107))),0),
IFERROR(SUMPRODUCT('6. Patients'!CR$10:CR$107,OFFSET('6. Patients'!$JB$9,1,MATCH($D83,'6. Patients'!$JC$9:$KZ$9,0),ROWS('6. Patients'!EE$10:EE$107))),0)+
IFERROR(SUMPRODUCT('6. Patients'!CR$10:CR$107,OFFSET('6. Patients'!$LA$9,1,MATCH($D83,'6. Patients'!$LB$9:$LU$9,0),ROWS('6. Patients'!EE$10:EE$107))),0)+
IFERROR(SUMPRODUCT('6. Patients'!CR$10:CR$107,OFFSET('6. Patients'!$LV$9,1,MATCH($D83,'6. Patients'!$LW$9:$NT$9,0),ROWS('6. Patients'!EE$10:EE$107))),0)+
IFERROR(SUMPRODUCT('6. Patients'!CR$10:CR$107,OFFSET('6. Patients'!$NU$9,1,MATCH($D83,'6. Patients'!$NV$9:$OO$9,0),ROWS('6. Patients'!EE$10:EE$107))),0),
IFERROR(SUMPRODUCT('6. Patients'!CR$10:CR$107,OFFSET('6. Patients'!$OP$9,1,MATCH($D83,'6. Patients'!$OQ$9:$QN$9,0),ROWS('6. Patients'!EE$10:EE$107))),0)+
IFERROR(SUMPRODUCT('6. Patients'!CR$10:CR$107,OFFSET('6. Patients'!$QO$9,1,MATCH($D83,'6. Patients'!$QP$9:$RI$9,0),ROWS('6. Patients'!EE$10:EE$107))),0)+
IFERROR(SUMPRODUCT('6. Patients'!CR$10:CR$107,OFFSET('6. Patients'!$RJ$9,1,MATCH($D83,'6. Patients'!$RK$9:$TH$9,0),ROWS('6. Patients'!EE$10:EE$107))),0)+
IFERROR(SUMPRODUCT('6. Patients'!CR$10:CR$107,OFFSET('6. Patients'!$TI$9,1,MATCH($D83,'6. Patients'!$TJ$9:$UC$9,0),ROWS('6. Patients'!EE$10:EE$107))),0))+
IFERROR(VLOOKUP($D83,$H$116:$L$146,COLUMNS($H$115:$J$115)-1+Y$7,0)*$E83*$F83*'1. General Inputs'!$J$25,0),0),0)</f>
        <v>0</v>
      </c>
      <c r="Z83" s="775">
        <f ca="1">ROUNDUP(IFERROR($F83*$E83*CHOOSE(Z$7,
IFERROR(SUMPRODUCT('6. Patients'!CS$10:CS$107,OFFSET('6. Patients'!$DN$9,1,MATCH($D83,'6. Patients'!$DO$9:$FL$9,0),ROWS('6. Patients'!EF$10:EF$107))),0)+
IFERROR(SUMPRODUCT('6. Patients'!CS$10:CS$107,OFFSET('6. Patients'!$FM$9,1,MATCH($D83,'6. Patients'!$FN$9:$GG$9,0),ROWS('6. Patients'!EF$10:EF$107))),0)+
IFERROR(SUMPRODUCT('6. Patients'!CS$10:CS$107,OFFSET('6. Patients'!$GH$9,1,MATCH($D83,'6. Patients'!$GI$9:$IF$9,0),ROWS('6. Patients'!EF$10:EF$107))),0)+
IFERROR(SUMPRODUCT('6. Patients'!CS$10:CS$107,OFFSET('6. Patients'!$IG$9,1,MATCH($D83,'6. Patients'!$IH$9:$JA$9,0),ROWS('6. Patients'!EF$10:EF$107))),0),
IFERROR(SUMPRODUCT('6. Patients'!CS$10:CS$107,OFFSET('6. Patients'!$JB$9,1,MATCH($D83,'6. Patients'!$JC$9:$KZ$9,0),ROWS('6. Patients'!EF$10:EF$107))),0)+
IFERROR(SUMPRODUCT('6. Patients'!CS$10:CS$107,OFFSET('6. Patients'!$LA$9,1,MATCH($D83,'6. Patients'!$LB$9:$LU$9,0),ROWS('6. Patients'!EF$10:EF$107))),0)+
IFERROR(SUMPRODUCT('6. Patients'!CS$10:CS$107,OFFSET('6. Patients'!$LV$9,1,MATCH($D83,'6. Patients'!$LW$9:$NT$9,0),ROWS('6. Patients'!EF$10:EF$107))),0)+
IFERROR(SUMPRODUCT('6. Patients'!CS$10:CS$107,OFFSET('6. Patients'!$NU$9,1,MATCH($D83,'6. Patients'!$NV$9:$OO$9,0),ROWS('6. Patients'!EF$10:EF$107))),0),
IFERROR(SUMPRODUCT('6. Patients'!CS$10:CS$107,OFFSET('6. Patients'!$OP$9,1,MATCH($D83,'6. Patients'!$OQ$9:$QN$9,0),ROWS('6. Patients'!EF$10:EF$107))),0)+
IFERROR(SUMPRODUCT('6. Patients'!CS$10:CS$107,OFFSET('6. Patients'!$QO$9,1,MATCH($D83,'6. Patients'!$QP$9:$RI$9,0),ROWS('6. Patients'!EF$10:EF$107))),0)+
IFERROR(SUMPRODUCT('6. Patients'!CS$10:CS$107,OFFSET('6. Patients'!$RJ$9,1,MATCH($D83,'6. Patients'!$RK$9:$TH$9,0),ROWS('6. Patients'!EF$10:EF$107))),0)+
IFERROR(SUMPRODUCT('6. Patients'!CS$10:CS$107,OFFSET('6. Patients'!$TI$9,1,MATCH($D83,'6. Patients'!$TJ$9:$UC$9,0),ROWS('6. Patients'!EF$10:EF$107))),0))+
IFERROR(VLOOKUP($D83,$H$116:$L$146,COLUMNS($H$115:$J$115)-1+Z$7,0)*$E83*$F83*'1. General Inputs'!$J$25,0),0),0)</f>
        <v>0</v>
      </c>
      <c r="AA83" s="775">
        <f ca="1">ROUNDUP(IFERROR($F83*$E83*CHOOSE(AA$7,
IFERROR(SUMPRODUCT('6. Patients'!CT$10:CT$107,OFFSET('6. Patients'!$DN$9,1,MATCH($D83,'6. Patients'!$DO$9:$FL$9,0),ROWS('6. Patients'!EG$10:EG$107))),0)+
IFERROR(SUMPRODUCT('6. Patients'!CT$10:CT$107,OFFSET('6. Patients'!$FM$9,1,MATCH($D83,'6. Patients'!$FN$9:$GG$9,0),ROWS('6. Patients'!EG$10:EG$107))),0)+
IFERROR(SUMPRODUCT('6. Patients'!CT$10:CT$107,OFFSET('6. Patients'!$GH$9,1,MATCH($D83,'6. Patients'!$GI$9:$IF$9,0),ROWS('6. Patients'!EG$10:EG$107))),0)+
IFERROR(SUMPRODUCT('6. Patients'!CT$10:CT$107,OFFSET('6. Patients'!$IG$9,1,MATCH($D83,'6. Patients'!$IH$9:$JA$9,0),ROWS('6. Patients'!EG$10:EG$107))),0),
IFERROR(SUMPRODUCT('6. Patients'!CT$10:CT$107,OFFSET('6. Patients'!$JB$9,1,MATCH($D83,'6. Patients'!$JC$9:$KZ$9,0),ROWS('6. Patients'!EG$10:EG$107))),0)+
IFERROR(SUMPRODUCT('6. Patients'!CT$10:CT$107,OFFSET('6. Patients'!$LA$9,1,MATCH($D83,'6. Patients'!$LB$9:$LU$9,0),ROWS('6. Patients'!EG$10:EG$107))),0)+
IFERROR(SUMPRODUCT('6. Patients'!CT$10:CT$107,OFFSET('6. Patients'!$LV$9,1,MATCH($D83,'6. Patients'!$LW$9:$NT$9,0),ROWS('6. Patients'!EG$10:EG$107))),0)+
IFERROR(SUMPRODUCT('6. Patients'!CT$10:CT$107,OFFSET('6. Patients'!$NU$9,1,MATCH($D83,'6. Patients'!$NV$9:$OO$9,0),ROWS('6. Patients'!EG$10:EG$107))),0),
IFERROR(SUMPRODUCT('6. Patients'!CT$10:CT$107,OFFSET('6. Patients'!$OP$9,1,MATCH($D83,'6. Patients'!$OQ$9:$QN$9,0),ROWS('6. Patients'!EG$10:EG$107))),0)+
IFERROR(SUMPRODUCT('6. Patients'!CT$10:CT$107,OFFSET('6. Patients'!$QO$9,1,MATCH($D83,'6. Patients'!$QP$9:$RI$9,0),ROWS('6. Patients'!EG$10:EG$107))),0)+
IFERROR(SUMPRODUCT('6. Patients'!CT$10:CT$107,OFFSET('6. Patients'!$RJ$9,1,MATCH($D83,'6. Patients'!$RK$9:$TH$9,0),ROWS('6. Patients'!EG$10:EG$107))),0)+
IFERROR(SUMPRODUCT('6. Patients'!CT$10:CT$107,OFFSET('6. Patients'!$TI$9,1,MATCH($D83,'6. Patients'!$TJ$9:$UC$9,0),ROWS('6. Patients'!EG$10:EG$107))),0))+
IFERROR(VLOOKUP($D83,$H$116:$L$146,COLUMNS($H$115:$J$115)-1+AA$7,0)*$E83*$F83*'1. General Inputs'!$J$25,0),0),0)</f>
        <v>0</v>
      </c>
      <c r="AB83" s="775">
        <f ca="1">ROUNDUP(IFERROR($F83*$E83*CHOOSE(AB$7,
IFERROR(SUMPRODUCT('6. Patients'!CU$10:CU$107,OFFSET('6. Patients'!$DN$9,1,MATCH($D83,'6. Patients'!$DO$9:$FL$9,0),ROWS('6. Patients'!EH$10:EH$107))),0)+
IFERROR(SUMPRODUCT('6. Patients'!CU$10:CU$107,OFFSET('6. Patients'!$FM$9,1,MATCH($D83,'6. Patients'!$FN$9:$GG$9,0),ROWS('6. Patients'!EH$10:EH$107))),0)+
IFERROR(SUMPRODUCT('6. Patients'!CU$10:CU$107,OFFSET('6. Patients'!$GH$9,1,MATCH($D83,'6. Patients'!$GI$9:$IF$9,0),ROWS('6. Patients'!EH$10:EH$107))),0)+
IFERROR(SUMPRODUCT('6. Patients'!CU$10:CU$107,OFFSET('6. Patients'!$IG$9,1,MATCH($D83,'6. Patients'!$IH$9:$JA$9,0),ROWS('6. Patients'!EH$10:EH$107))),0),
IFERROR(SUMPRODUCT('6. Patients'!CU$10:CU$107,OFFSET('6. Patients'!$JB$9,1,MATCH($D83,'6. Patients'!$JC$9:$KZ$9,0),ROWS('6. Patients'!EH$10:EH$107))),0)+
IFERROR(SUMPRODUCT('6. Patients'!CU$10:CU$107,OFFSET('6. Patients'!$LA$9,1,MATCH($D83,'6. Patients'!$LB$9:$LU$9,0),ROWS('6. Patients'!EH$10:EH$107))),0)+
IFERROR(SUMPRODUCT('6. Patients'!CU$10:CU$107,OFFSET('6. Patients'!$LV$9,1,MATCH($D83,'6. Patients'!$LW$9:$NT$9,0),ROWS('6. Patients'!EH$10:EH$107))),0)+
IFERROR(SUMPRODUCT('6. Patients'!CU$10:CU$107,OFFSET('6. Patients'!$NU$9,1,MATCH($D83,'6. Patients'!$NV$9:$OO$9,0),ROWS('6. Patients'!EH$10:EH$107))),0),
IFERROR(SUMPRODUCT('6. Patients'!CU$10:CU$107,OFFSET('6. Patients'!$OP$9,1,MATCH($D83,'6. Patients'!$OQ$9:$QN$9,0),ROWS('6. Patients'!EH$10:EH$107))),0)+
IFERROR(SUMPRODUCT('6. Patients'!CU$10:CU$107,OFFSET('6. Patients'!$QO$9,1,MATCH($D83,'6. Patients'!$QP$9:$RI$9,0),ROWS('6. Patients'!EH$10:EH$107))),0)+
IFERROR(SUMPRODUCT('6. Patients'!CU$10:CU$107,OFFSET('6. Patients'!$RJ$9,1,MATCH($D83,'6. Patients'!$RK$9:$TH$9,0),ROWS('6. Patients'!EH$10:EH$107))),0)+
IFERROR(SUMPRODUCT('6. Patients'!CU$10:CU$107,OFFSET('6. Patients'!$TI$9,1,MATCH($D83,'6. Patients'!$TJ$9:$UC$9,0),ROWS('6. Patients'!EH$10:EH$107))),0))+
IFERROR(VLOOKUP($D83,$H$116:$L$146,COLUMNS($H$115:$J$115)-1+AB$7,0)*$E83*$F83*'1. General Inputs'!$J$25,0),0),0)</f>
        <v>0</v>
      </c>
      <c r="AC83" s="775">
        <f ca="1">ROUNDUP(IFERROR($F83*$E83*CHOOSE(AC$7,
IFERROR(SUMPRODUCT('6. Patients'!CV$10:CV$107,OFFSET('6. Patients'!$DN$9,1,MATCH($D83,'6. Patients'!$DO$9:$FL$9,0),ROWS('6. Patients'!EI$10:EI$107))),0)+
IFERROR(SUMPRODUCT('6. Patients'!CV$10:CV$107,OFFSET('6. Patients'!$FM$9,1,MATCH($D83,'6. Patients'!$FN$9:$GG$9,0),ROWS('6. Patients'!EI$10:EI$107))),0)+
IFERROR(SUMPRODUCT('6. Patients'!CV$10:CV$107,OFFSET('6. Patients'!$GH$9,1,MATCH($D83,'6. Patients'!$GI$9:$IF$9,0),ROWS('6. Patients'!EI$10:EI$107))),0)+
IFERROR(SUMPRODUCT('6. Patients'!CV$10:CV$107,OFFSET('6. Patients'!$IG$9,1,MATCH($D83,'6. Patients'!$IH$9:$JA$9,0),ROWS('6. Patients'!EI$10:EI$107))),0),
IFERROR(SUMPRODUCT('6. Patients'!CV$10:CV$107,OFFSET('6. Patients'!$JB$9,1,MATCH($D83,'6. Patients'!$JC$9:$KZ$9,0),ROWS('6. Patients'!EI$10:EI$107))),0)+
IFERROR(SUMPRODUCT('6. Patients'!CV$10:CV$107,OFFSET('6. Patients'!$LA$9,1,MATCH($D83,'6. Patients'!$LB$9:$LU$9,0),ROWS('6. Patients'!EI$10:EI$107))),0)+
IFERROR(SUMPRODUCT('6. Patients'!CV$10:CV$107,OFFSET('6. Patients'!$LV$9,1,MATCH($D83,'6. Patients'!$LW$9:$NT$9,0),ROWS('6. Patients'!EI$10:EI$107))),0)+
IFERROR(SUMPRODUCT('6. Patients'!CV$10:CV$107,OFFSET('6. Patients'!$NU$9,1,MATCH($D83,'6. Patients'!$NV$9:$OO$9,0),ROWS('6. Patients'!EI$10:EI$107))),0),
IFERROR(SUMPRODUCT('6. Patients'!CV$10:CV$107,OFFSET('6. Patients'!$OP$9,1,MATCH($D83,'6. Patients'!$OQ$9:$QN$9,0),ROWS('6. Patients'!EI$10:EI$107))),0)+
IFERROR(SUMPRODUCT('6. Patients'!CV$10:CV$107,OFFSET('6. Patients'!$QO$9,1,MATCH($D83,'6. Patients'!$QP$9:$RI$9,0),ROWS('6. Patients'!EI$10:EI$107))),0)+
IFERROR(SUMPRODUCT('6. Patients'!CV$10:CV$107,OFFSET('6. Patients'!$RJ$9,1,MATCH($D83,'6. Patients'!$RK$9:$TH$9,0),ROWS('6. Patients'!EI$10:EI$107))),0)+
IFERROR(SUMPRODUCT('6. Patients'!CV$10:CV$107,OFFSET('6. Patients'!$TI$9,1,MATCH($D83,'6. Patients'!$TJ$9:$UC$9,0),ROWS('6. Patients'!EI$10:EI$107))),0))+
IFERROR(VLOOKUP($D83,$H$116:$L$146,COLUMNS($H$115:$J$115)-1+AC$7,0)*$E83*$F83*'1. General Inputs'!$J$25,0),0),0)</f>
        <v>0</v>
      </c>
      <c r="AD83" s="775">
        <f ca="1">ROUNDUP(IFERROR($F83*$E83*CHOOSE(AD$7,
IFERROR(SUMPRODUCT('6. Patients'!CW$10:CW$107,OFFSET('6. Patients'!$DN$9,1,MATCH($D83,'6. Patients'!$DO$9:$FL$9,0),ROWS('6. Patients'!EJ$10:EJ$107))),0)+
IFERROR(SUMPRODUCT('6. Patients'!CW$10:CW$107,OFFSET('6. Patients'!$FM$9,1,MATCH($D83,'6. Patients'!$FN$9:$GG$9,0),ROWS('6. Patients'!EJ$10:EJ$107))),0)+
IFERROR(SUMPRODUCT('6. Patients'!CW$10:CW$107,OFFSET('6. Patients'!$GH$9,1,MATCH($D83,'6. Patients'!$GI$9:$IF$9,0),ROWS('6. Patients'!EJ$10:EJ$107))),0)+
IFERROR(SUMPRODUCT('6. Patients'!CW$10:CW$107,OFFSET('6. Patients'!$IG$9,1,MATCH($D83,'6. Patients'!$IH$9:$JA$9,0),ROWS('6. Patients'!EJ$10:EJ$107))),0),
IFERROR(SUMPRODUCT('6. Patients'!CW$10:CW$107,OFFSET('6. Patients'!$JB$9,1,MATCH($D83,'6. Patients'!$JC$9:$KZ$9,0),ROWS('6. Patients'!EJ$10:EJ$107))),0)+
IFERROR(SUMPRODUCT('6. Patients'!CW$10:CW$107,OFFSET('6. Patients'!$LA$9,1,MATCH($D83,'6. Patients'!$LB$9:$LU$9,0),ROWS('6. Patients'!EJ$10:EJ$107))),0)+
IFERROR(SUMPRODUCT('6. Patients'!CW$10:CW$107,OFFSET('6. Patients'!$LV$9,1,MATCH($D83,'6. Patients'!$LW$9:$NT$9,0),ROWS('6. Patients'!EJ$10:EJ$107))),0)+
IFERROR(SUMPRODUCT('6. Patients'!CW$10:CW$107,OFFSET('6. Patients'!$NU$9,1,MATCH($D83,'6. Patients'!$NV$9:$OO$9,0),ROWS('6. Patients'!EJ$10:EJ$107))),0),
IFERROR(SUMPRODUCT('6. Patients'!CW$10:CW$107,OFFSET('6. Patients'!$OP$9,1,MATCH($D83,'6. Patients'!$OQ$9:$QN$9,0),ROWS('6. Patients'!EJ$10:EJ$107))),0)+
IFERROR(SUMPRODUCT('6. Patients'!CW$10:CW$107,OFFSET('6. Patients'!$QO$9,1,MATCH($D83,'6. Patients'!$QP$9:$RI$9,0),ROWS('6. Patients'!EJ$10:EJ$107))),0)+
IFERROR(SUMPRODUCT('6. Patients'!CW$10:CW$107,OFFSET('6. Patients'!$RJ$9,1,MATCH($D83,'6. Patients'!$RK$9:$TH$9,0),ROWS('6. Patients'!EJ$10:EJ$107))),0)+
IFERROR(SUMPRODUCT('6. Patients'!CW$10:CW$107,OFFSET('6. Patients'!$TI$9,1,MATCH($D83,'6. Patients'!$TJ$9:$UC$9,0),ROWS('6. Patients'!EJ$10:EJ$107))),0))+
IFERROR(VLOOKUP($D83,$H$116:$L$146,COLUMNS($H$115:$J$115)-1+AD$7,0)*$E83*$F83*'1. General Inputs'!$J$25,0),0),0)</f>
        <v>0</v>
      </c>
      <c r="AE83" s="775">
        <f ca="1">ROUNDUP(IFERROR($F83*$E83*CHOOSE(AE$7,
IFERROR(SUMPRODUCT('6. Patients'!CX$10:CX$107,OFFSET('6. Patients'!$DN$9,1,MATCH($D83,'6. Patients'!$DO$9:$FL$9,0),ROWS('6. Patients'!EK$10:EK$107))),0)+
IFERROR(SUMPRODUCT('6. Patients'!CX$10:CX$107,OFFSET('6. Patients'!$FM$9,1,MATCH($D83,'6. Patients'!$FN$9:$GG$9,0),ROWS('6. Patients'!EK$10:EK$107))),0)+
IFERROR(SUMPRODUCT('6. Patients'!CX$10:CX$107,OFFSET('6. Patients'!$GH$9,1,MATCH($D83,'6. Patients'!$GI$9:$IF$9,0),ROWS('6. Patients'!EK$10:EK$107))),0)+
IFERROR(SUMPRODUCT('6. Patients'!CX$10:CX$107,OFFSET('6. Patients'!$IG$9,1,MATCH($D83,'6. Patients'!$IH$9:$JA$9,0),ROWS('6. Patients'!EK$10:EK$107))),0),
IFERROR(SUMPRODUCT('6. Patients'!CX$10:CX$107,OFFSET('6. Patients'!$JB$9,1,MATCH($D83,'6. Patients'!$JC$9:$KZ$9,0),ROWS('6. Patients'!EK$10:EK$107))),0)+
IFERROR(SUMPRODUCT('6. Patients'!CX$10:CX$107,OFFSET('6. Patients'!$LA$9,1,MATCH($D83,'6. Patients'!$LB$9:$LU$9,0),ROWS('6. Patients'!EK$10:EK$107))),0)+
IFERROR(SUMPRODUCT('6. Patients'!CX$10:CX$107,OFFSET('6. Patients'!$LV$9,1,MATCH($D83,'6. Patients'!$LW$9:$NT$9,0),ROWS('6. Patients'!EK$10:EK$107))),0)+
IFERROR(SUMPRODUCT('6. Patients'!CX$10:CX$107,OFFSET('6. Patients'!$NU$9,1,MATCH($D83,'6. Patients'!$NV$9:$OO$9,0),ROWS('6. Patients'!EK$10:EK$107))),0),
IFERROR(SUMPRODUCT('6. Patients'!CX$10:CX$107,OFFSET('6. Patients'!$OP$9,1,MATCH($D83,'6. Patients'!$OQ$9:$QN$9,0),ROWS('6. Patients'!EK$10:EK$107))),0)+
IFERROR(SUMPRODUCT('6. Patients'!CX$10:CX$107,OFFSET('6. Patients'!$QO$9,1,MATCH($D83,'6. Patients'!$QP$9:$RI$9,0),ROWS('6. Patients'!EK$10:EK$107))),0)+
IFERROR(SUMPRODUCT('6. Patients'!CX$10:CX$107,OFFSET('6. Patients'!$RJ$9,1,MATCH($D83,'6. Patients'!$RK$9:$TH$9,0),ROWS('6. Patients'!EK$10:EK$107))),0)+
IFERROR(SUMPRODUCT('6. Patients'!CX$10:CX$107,OFFSET('6. Patients'!$TI$9,1,MATCH($D83,'6. Patients'!$TJ$9:$UC$9,0),ROWS('6. Patients'!EK$10:EK$107))),0))+
IFERROR(VLOOKUP($D83,$H$116:$L$146,COLUMNS($H$115:$J$115)-1+AE$7,0)*$E83*$F83*'1. General Inputs'!$J$25,0),0),0)</f>
        <v>0</v>
      </c>
      <c r="AF83" s="775">
        <f ca="1">ROUNDUP(IFERROR($F83*$E83*CHOOSE(AF$7,
IFERROR(SUMPRODUCT('6. Patients'!CY$10:CY$107,OFFSET('6. Patients'!$DN$9,1,MATCH($D83,'6. Patients'!$DO$9:$FL$9,0),ROWS('6. Patients'!EL$10:EL$107))),0)+
IFERROR(SUMPRODUCT('6. Patients'!CY$10:CY$107,OFFSET('6. Patients'!$FM$9,1,MATCH($D83,'6. Patients'!$FN$9:$GG$9,0),ROWS('6. Patients'!EL$10:EL$107))),0)+
IFERROR(SUMPRODUCT('6. Patients'!CY$10:CY$107,OFFSET('6. Patients'!$GH$9,1,MATCH($D83,'6. Patients'!$GI$9:$IF$9,0),ROWS('6. Patients'!EL$10:EL$107))),0)+
IFERROR(SUMPRODUCT('6. Patients'!CY$10:CY$107,OFFSET('6. Patients'!$IG$9,1,MATCH($D83,'6. Patients'!$IH$9:$JA$9,0),ROWS('6. Patients'!EL$10:EL$107))),0),
IFERROR(SUMPRODUCT('6. Patients'!CY$10:CY$107,OFFSET('6. Patients'!$JB$9,1,MATCH($D83,'6. Patients'!$JC$9:$KZ$9,0),ROWS('6. Patients'!EL$10:EL$107))),0)+
IFERROR(SUMPRODUCT('6. Patients'!CY$10:CY$107,OFFSET('6. Patients'!$LA$9,1,MATCH($D83,'6. Patients'!$LB$9:$LU$9,0),ROWS('6. Patients'!EL$10:EL$107))),0)+
IFERROR(SUMPRODUCT('6. Patients'!CY$10:CY$107,OFFSET('6. Patients'!$LV$9,1,MATCH($D83,'6. Patients'!$LW$9:$NT$9,0),ROWS('6. Patients'!EL$10:EL$107))),0)+
IFERROR(SUMPRODUCT('6. Patients'!CY$10:CY$107,OFFSET('6. Patients'!$NU$9,1,MATCH($D83,'6. Patients'!$NV$9:$OO$9,0),ROWS('6. Patients'!EL$10:EL$107))),0),
IFERROR(SUMPRODUCT('6. Patients'!CY$10:CY$107,OFFSET('6. Patients'!$OP$9,1,MATCH($D83,'6. Patients'!$OQ$9:$QN$9,0),ROWS('6. Patients'!EL$10:EL$107))),0)+
IFERROR(SUMPRODUCT('6. Patients'!CY$10:CY$107,OFFSET('6. Patients'!$QO$9,1,MATCH($D83,'6. Patients'!$QP$9:$RI$9,0),ROWS('6. Patients'!EL$10:EL$107))),0)+
IFERROR(SUMPRODUCT('6. Patients'!CY$10:CY$107,OFFSET('6. Patients'!$RJ$9,1,MATCH($D83,'6. Patients'!$RK$9:$TH$9,0),ROWS('6. Patients'!EL$10:EL$107))),0)+
IFERROR(SUMPRODUCT('6. Patients'!CY$10:CY$107,OFFSET('6. Patients'!$TI$9,1,MATCH($D83,'6. Patients'!$TJ$9:$UC$9,0),ROWS('6. Patients'!EL$10:EL$107))),0))+
IFERROR(VLOOKUP($D83,$H$116:$L$146,COLUMNS($H$115:$J$115)-1+AF$7,0)*$E83*$F83*'1. General Inputs'!$J$25,0),0),0)</f>
        <v>0</v>
      </c>
      <c r="AG83" s="775">
        <f ca="1">ROUNDUP(IFERROR($F83*$E83*CHOOSE(AG$7,
IFERROR(SUMPRODUCT('6. Patients'!CZ$10:CZ$107,OFFSET('6. Patients'!$DN$9,1,MATCH($D83,'6. Patients'!$DO$9:$FL$9,0),ROWS('6. Patients'!EM$10:EM$107))),0)+
IFERROR(SUMPRODUCT('6. Patients'!CZ$10:CZ$107,OFFSET('6. Patients'!$FM$9,1,MATCH($D83,'6. Patients'!$FN$9:$GG$9,0),ROWS('6. Patients'!EM$10:EM$107))),0)+
IFERROR(SUMPRODUCT('6. Patients'!CZ$10:CZ$107,OFFSET('6. Patients'!$GH$9,1,MATCH($D83,'6. Patients'!$GI$9:$IF$9,0),ROWS('6. Patients'!EM$10:EM$107))),0)+
IFERROR(SUMPRODUCT('6. Patients'!CZ$10:CZ$107,OFFSET('6. Patients'!$IG$9,1,MATCH($D83,'6. Patients'!$IH$9:$JA$9,0),ROWS('6. Patients'!EM$10:EM$107))),0),
IFERROR(SUMPRODUCT('6. Patients'!CZ$10:CZ$107,OFFSET('6. Patients'!$JB$9,1,MATCH($D83,'6. Patients'!$JC$9:$KZ$9,0),ROWS('6. Patients'!EM$10:EM$107))),0)+
IFERROR(SUMPRODUCT('6. Patients'!CZ$10:CZ$107,OFFSET('6. Patients'!$LA$9,1,MATCH($D83,'6. Patients'!$LB$9:$LU$9,0),ROWS('6. Patients'!EM$10:EM$107))),0)+
IFERROR(SUMPRODUCT('6. Patients'!CZ$10:CZ$107,OFFSET('6. Patients'!$LV$9,1,MATCH($D83,'6. Patients'!$LW$9:$NT$9,0),ROWS('6. Patients'!EM$10:EM$107))),0)+
IFERROR(SUMPRODUCT('6. Patients'!CZ$10:CZ$107,OFFSET('6. Patients'!$NU$9,1,MATCH($D83,'6. Patients'!$NV$9:$OO$9,0),ROWS('6. Patients'!EM$10:EM$107))),0),
IFERROR(SUMPRODUCT('6. Patients'!CZ$10:CZ$107,OFFSET('6. Patients'!$OP$9,1,MATCH($D83,'6. Patients'!$OQ$9:$QN$9,0),ROWS('6. Patients'!EM$10:EM$107))),0)+
IFERROR(SUMPRODUCT('6. Patients'!CZ$10:CZ$107,OFFSET('6. Patients'!$QO$9,1,MATCH($D83,'6. Patients'!$QP$9:$RI$9,0),ROWS('6. Patients'!EM$10:EM$107))),0)+
IFERROR(SUMPRODUCT('6. Patients'!CZ$10:CZ$107,OFFSET('6. Patients'!$RJ$9,1,MATCH($D83,'6. Patients'!$RK$9:$TH$9,0),ROWS('6. Patients'!EM$10:EM$107))),0)+
IFERROR(SUMPRODUCT('6. Patients'!CZ$10:CZ$107,OFFSET('6. Patients'!$TI$9,1,MATCH($D83,'6. Patients'!$TJ$9:$UC$9,0),ROWS('6. Patients'!EM$10:EM$107))),0))+
IFERROR(VLOOKUP($D83,$H$116:$L$146,COLUMNS($H$115:$J$115)-1+AG$7,0)*$E83*$F83*'1. General Inputs'!$J$25,0),0),0)</f>
        <v>0</v>
      </c>
      <c r="AH83" s="775">
        <f ca="1">ROUNDUP(IFERROR($F83*$E83*CHOOSE(AH$7,
IFERROR(SUMPRODUCT('6. Patients'!DA$10:DA$107,OFFSET('6. Patients'!$DN$9,1,MATCH($D83,'6. Patients'!$DO$9:$FL$9,0),ROWS('6. Patients'!EN$10:EN$107))),0)+
IFERROR(SUMPRODUCT('6. Patients'!DA$10:DA$107,OFFSET('6. Patients'!$FM$9,1,MATCH($D83,'6. Patients'!$FN$9:$GG$9,0),ROWS('6. Patients'!EN$10:EN$107))),0)+
IFERROR(SUMPRODUCT('6. Patients'!DA$10:DA$107,OFFSET('6. Patients'!$GH$9,1,MATCH($D83,'6. Patients'!$GI$9:$IF$9,0),ROWS('6. Patients'!EN$10:EN$107))),0)+
IFERROR(SUMPRODUCT('6. Patients'!DA$10:DA$107,OFFSET('6. Patients'!$IG$9,1,MATCH($D83,'6. Patients'!$IH$9:$JA$9,0),ROWS('6. Patients'!EN$10:EN$107))),0),
IFERROR(SUMPRODUCT('6. Patients'!DA$10:DA$107,OFFSET('6. Patients'!$JB$9,1,MATCH($D83,'6. Patients'!$JC$9:$KZ$9,0),ROWS('6. Patients'!EN$10:EN$107))),0)+
IFERROR(SUMPRODUCT('6. Patients'!DA$10:DA$107,OFFSET('6. Patients'!$LA$9,1,MATCH($D83,'6. Patients'!$LB$9:$LU$9,0),ROWS('6. Patients'!EN$10:EN$107))),0)+
IFERROR(SUMPRODUCT('6. Patients'!DA$10:DA$107,OFFSET('6. Patients'!$LV$9,1,MATCH($D83,'6. Patients'!$LW$9:$NT$9,0),ROWS('6. Patients'!EN$10:EN$107))),0)+
IFERROR(SUMPRODUCT('6. Patients'!DA$10:DA$107,OFFSET('6. Patients'!$NU$9,1,MATCH($D83,'6. Patients'!$NV$9:$OO$9,0),ROWS('6. Patients'!EN$10:EN$107))),0),
IFERROR(SUMPRODUCT('6. Patients'!DA$10:DA$107,OFFSET('6. Patients'!$OP$9,1,MATCH($D83,'6. Patients'!$OQ$9:$QN$9,0),ROWS('6. Patients'!EN$10:EN$107))),0)+
IFERROR(SUMPRODUCT('6. Patients'!DA$10:DA$107,OFFSET('6. Patients'!$QO$9,1,MATCH($D83,'6. Patients'!$QP$9:$RI$9,0),ROWS('6. Patients'!EN$10:EN$107))),0)+
IFERROR(SUMPRODUCT('6. Patients'!DA$10:DA$107,OFFSET('6. Patients'!$RJ$9,1,MATCH($D83,'6. Patients'!$RK$9:$TH$9,0),ROWS('6. Patients'!EN$10:EN$107))),0)+
IFERROR(SUMPRODUCT('6. Patients'!DA$10:DA$107,OFFSET('6. Patients'!$TI$9,1,MATCH($D83,'6. Patients'!$TJ$9:$UC$9,0),ROWS('6. Patients'!EN$10:EN$107))),0))+
IFERROR(VLOOKUP($D83,$H$116:$L$146,COLUMNS($H$115:$J$115)-1+AH$7,0)*$E83*$F83*'1. General Inputs'!$J$25,0),0),0)</f>
        <v>0</v>
      </c>
      <c r="AI83" s="775">
        <f ca="1">ROUNDUP(IFERROR($F83*$E83*CHOOSE(AI$7,
IFERROR(SUMPRODUCT('6. Patients'!DB$10:DB$107,OFFSET('6. Patients'!$DN$9,1,MATCH($D83,'6. Patients'!$DO$9:$FL$9,0),ROWS('6. Patients'!EO$10:EO$107))),0)+
IFERROR(SUMPRODUCT('6. Patients'!DB$10:DB$107,OFFSET('6. Patients'!$FM$9,1,MATCH($D83,'6. Patients'!$FN$9:$GG$9,0),ROWS('6. Patients'!EO$10:EO$107))),0)+
IFERROR(SUMPRODUCT('6. Patients'!DB$10:DB$107,OFFSET('6. Patients'!$GH$9,1,MATCH($D83,'6. Patients'!$GI$9:$IF$9,0),ROWS('6. Patients'!EO$10:EO$107))),0)+
IFERROR(SUMPRODUCT('6. Patients'!DB$10:DB$107,OFFSET('6. Patients'!$IG$9,1,MATCH($D83,'6. Patients'!$IH$9:$JA$9,0),ROWS('6. Patients'!EO$10:EO$107))),0),
IFERROR(SUMPRODUCT('6. Patients'!DB$10:DB$107,OFFSET('6. Patients'!$JB$9,1,MATCH($D83,'6. Patients'!$JC$9:$KZ$9,0),ROWS('6. Patients'!EO$10:EO$107))),0)+
IFERROR(SUMPRODUCT('6. Patients'!DB$10:DB$107,OFFSET('6. Patients'!$LA$9,1,MATCH($D83,'6. Patients'!$LB$9:$LU$9,0),ROWS('6. Patients'!EO$10:EO$107))),0)+
IFERROR(SUMPRODUCT('6. Patients'!DB$10:DB$107,OFFSET('6. Patients'!$LV$9,1,MATCH($D83,'6. Patients'!$LW$9:$NT$9,0),ROWS('6. Patients'!EO$10:EO$107))),0)+
IFERROR(SUMPRODUCT('6. Patients'!DB$10:DB$107,OFFSET('6. Patients'!$NU$9,1,MATCH($D83,'6. Patients'!$NV$9:$OO$9,0),ROWS('6. Patients'!EO$10:EO$107))),0),
IFERROR(SUMPRODUCT('6. Patients'!DB$10:DB$107,OFFSET('6. Patients'!$OP$9,1,MATCH($D83,'6. Patients'!$OQ$9:$QN$9,0),ROWS('6. Patients'!EO$10:EO$107))),0)+
IFERROR(SUMPRODUCT('6. Patients'!DB$10:DB$107,OFFSET('6. Patients'!$QO$9,1,MATCH($D83,'6. Patients'!$QP$9:$RI$9,0),ROWS('6. Patients'!EO$10:EO$107))),0)+
IFERROR(SUMPRODUCT('6. Patients'!DB$10:DB$107,OFFSET('6. Patients'!$RJ$9,1,MATCH($D83,'6. Patients'!$RK$9:$TH$9,0),ROWS('6. Patients'!EO$10:EO$107))),0)+
IFERROR(SUMPRODUCT('6. Patients'!DB$10:DB$107,OFFSET('6. Patients'!$TI$9,1,MATCH($D83,'6. Patients'!$TJ$9:$UC$9,0),ROWS('6. Patients'!EO$10:EO$107))),0))+
IFERROR(VLOOKUP($D83,$H$116:$L$146,COLUMNS($H$115:$J$115)-1+AI$7,0)*$E83*$F83*'1. General Inputs'!$J$25,0),0),0)</f>
        <v>0</v>
      </c>
      <c r="AJ83" s="775">
        <f ca="1">ROUNDUP(IFERROR($F83*$E83*CHOOSE(AJ$7,
IFERROR(SUMPRODUCT('6. Patients'!DC$10:DC$107,OFFSET('6. Patients'!$DN$9,1,MATCH($D83,'6. Patients'!$DO$9:$FL$9,0),ROWS('6. Patients'!EP$10:EP$107))),0)+
IFERROR(SUMPRODUCT('6. Patients'!DC$10:DC$107,OFFSET('6. Patients'!$FM$9,1,MATCH($D83,'6. Patients'!$FN$9:$GG$9,0),ROWS('6. Patients'!EP$10:EP$107))),0)+
IFERROR(SUMPRODUCT('6. Patients'!DC$10:DC$107,OFFSET('6. Patients'!$GH$9,1,MATCH($D83,'6. Patients'!$GI$9:$IF$9,0),ROWS('6. Patients'!EP$10:EP$107))),0)+
IFERROR(SUMPRODUCT('6. Patients'!DC$10:DC$107,OFFSET('6. Patients'!$IG$9,1,MATCH($D83,'6. Patients'!$IH$9:$JA$9,0),ROWS('6. Patients'!EP$10:EP$107))),0),
IFERROR(SUMPRODUCT('6. Patients'!DC$10:DC$107,OFFSET('6. Patients'!$JB$9,1,MATCH($D83,'6. Patients'!$JC$9:$KZ$9,0),ROWS('6. Patients'!EP$10:EP$107))),0)+
IFERROR(SUMPRODUCT('6. Patients'!DC$10:DC$107,OFFSET('6. Patients'!$LA$9,1,MATCH($D83,'6. Patients'!$LB$9:$LU$9,0),ROWS('6. Patients'!EP$10:EP$107))),0)+
IFERROR(SUMPRODUCT('6. Patients'!DC$10:DC$107,OFFSET('6. Patients'!$LV$9,1,MATCH($D83,'6. Patients'!$LW$9:$NT$9,0),ROWS('6. Patients'!EP$10:EP$107))),0)+
IFERROR(SUMPRODUCT('6. Patients'!DC$10:DC$107,OFFSET('6. Patients'!$NU$9,1,MATCH($D83,'6. Patients'!$NV$9:$OO$9,0),ROWS('6. Patients'!EP$10:EP$107))),0),
IFERROR(SUMPRODUCT('6. Patients'!DC$10:DC$107,OFFSET('6. Patients'!$OP$9,1,MATCH($D83,'6. Patients'!$OQ$9:$QN$9,0),ROWS('6. Patients'!EP$10:EP$107))),0)+
IFERROR(SUMPRODUCT('6. Patients'!DC$10:DC$107,OFFSET('6. Patients'!$QO$9,1,MATCH($D83,'6. Patients'!$QP$9:$RI$9,0),ROWS('6. Patients'!EP$10:EP$107))),0)+
IFERROR(SUMPRODUCT('6. Patients'!DC$10:DC$107,OFFSET('6. Patients'!$RJ$9,1,MATCH($D83,'6. Patients'!$RK$9:$TH$9,0),ROWS('6. Patients'!EP$10:EP$107))),0)+
IFERROR(SUMPRODUCT('6. Patients'!DC$10:DC$107,OFFSET('6. Patients'!$TI$9,1,MATCH($D83,'6. Patients'!$TJ$9:$UC$9,0),ROWS('6. Patients'!EP$10:EP$107))),0))+
IFERROR(VLOOKUP($D83,$H$116:$L$146,COLUMNS($H$115:$J$115)-1+AJ$7,0)*$E83*$F83*'1. General Inputs'!$J$25,0),0),0)</f>
        <v>0</v>
      </c>
      <c r="AK83" s="775">
        <f ca="1">ROUNDUP(IFERROR($F83*$E83*CHOOSE(AK$7,
IFERROR(SUMPRODUCT('6. Patients'!DD$10:DD$107,OFFSET('6. Patients'!$DN$9,1,MATCH($D83,'6. Patients'!$DO$9:$FL$9,0),ROWS('6. Patients'!EQ$10:EQ$107))),0)+
IFERROR(SUMPRODUCT('6. Patients'!DD$10:DD$107,OFFSET('6. Patients'!$FM$9,1,MATCH($D83,'6. Patients'!$FN$9:$GG$9,0),ROWS('6. Patients'!EQ$10:EQ$107))),0)+
IFERROR(SUMPRODUCT('6. Patients'!DD$10:DD$107,OFFSET('6. Patients'!$GH$9,1,MATCH($D83,'6. Patients'!$GI$9:$IF$9,0),ROWS('6. Patients'!EQ$10:EQ$107))),0)+
IFERROR(SUMPRODUCT('6. Patients'!DD$10:DD$107,OFFSET('6. Patients'!$IG$9,1,MATCH($D83,'6. Patients'!$IH$9:$JA$9,0),ROWS('6. Patients'!EQ$10:EQ$107))),0),
IFERROR(SUMPRODUCT('6. Patients'!DD$10:DD$107,OFFSET('6. Patients'!$JB$9,1,MATCH($D83,'6. Patients'!$JC$9:$KZ$9,0),ROWS('6. Patients'!EQ$10:EQ$107))),0)+
IFERROR(SUMPRODUCT('6. Patients'!DD$10:DD$107,OFFSET('6. Patients'!$LA$9,1,MATCH($D83,'6. Patients'!$LB$9:$LU$9,0),ROWS('6. Patients'!EQ$10:EQ$107))),0)+
IFERROR(SUMPRODUCT('6. Patients'!DD$10:DD$107,OFFSET('6. Patients'!$LV$9,1,MATCH($D83,'6. Patients'!$LW$9:$NT$9,0),ROWS('6. Patients'!EQ$10:EQ$107))),0)+
IFERROR(SUMPRODUCT('6. Patients'!DD$10:DD$107,OFFSET('6. Patients'!$NU$9,1,MATCH($D83,'6. Patients'!$NV$9:$OO$9,0),ROWS('6. Patients'!EQ$10:EQ$107))),0),
IFERROR(SUMPRODUCT('6. Patients'!DD$10:DD$107,OFFSET('6. Patients'!$OP$9,1,MATCH($D83,'6. Patients'!$OQ$9:$QN$9,0),ROWS('6. Patients'!EQ$10:EQ$107))),0)+
IFERROR(SUMPRODUCT('6. Patients'!DD$10:DD$107,OFFSET('6. Patients'!$QO$9,1,MATCH($D83,'6. Patients'!$QP$9:$RI$9,0),ROWS('6. Patients'!EQ$10:EQ$107))),0)+
IFERROR(SUMPRODUCT('6. Patients'!DD$10:DD$107,OFFSET('6. Patients'!$RJ$9,1,MATCH($D83,'6. Patients'!$RK$9:$TH$9,0),ROWS('6. Patients'!EQ$10:EQ$107))),0)+
IFERROR(SUMPRODUCT('6. Patients'!DD$10:DD$107,OFFSET('6. Patients'!$TI$9,1,MATCH($D83,'6. Patients'!$TJ$9:$UC$9,0),ROWS('6. Patients'!EQ$10:EQ$107))),0))+
IFERROR(VLOOKUP($D83,$H$116:$L$146,COLUMNS($H$115:$J$115)-1+AK$7,0)*$E83*$F83*'1. General Inputs'!$J$25,0),0),0)</f>
        <v>0</v>
      </c>
      <c r="AL83" s="775">
        <f ca="1">ROUNDUP(IFERROR($F83*$E83*CHOOSE(AL$7,
IFERROR(SUMPRODUCT('6. Patients'!DE$10:DE$107,OFFSET('6. Patients'!$DN$9,1,MATCH($D83,'6. Patients'!$DO$9:$FL$9,0),ROWS('6. Patients'!ER$10:ER$107))),0)+
IFERROR(SUMPRODUCT('6. Patients'!DE$10:DE$107,OFFSET('6. Patients'!$FM$9,1,MATCH($D83,'6. Patients'!$FN$9:$GG$9,0),ROWS('6. Patients'!ER$10:ER$107))),0)+
IFERROR(SUMPRODUCT('6. Patients'!DE$10:DE$107,OFFSET('6. Patients'!$GH$9,1,MATCH($D83,'6. Patients'!$GI$9:$IF$9,0),ROWS('6. Patients'!ER$10:ER$107))),0)+
IFERROR(SUMPRODUCT('6. Patients'!DE$10:DE$107,OFFSET('6. Patients'!$IG$9,1,MATCH($D83,'6. Patients'!$IH$9:$JA$9,0),ROWS('6. Patients'!ER$10:ER$107))),0),
IFERROR(SUMPRODUCT('6. Patients'!DE$10:DE$107,OFFSET('6. Patients'!$JB$9,1,MATCH($D83,'6. Patients'!$JC$9:$KZ$9,0),ROWS('6. Patients'!ER$10:ER$107))),0)+
IFERROR(SUMPRODUCT('6. Patients'!DE$10:DE$107,OFFSET('6. Patients'!$LA$9,1,MATCH($D83,'6. Patients'!$LB$9:$LU$9,0),ROWS('6. Patients'!ER$10:ER$107))),0)+
IFERROR(SUMPRODUCT('6. Patients'!DE$10:DE$107,OFFSET('6. Patients'!$LV$9,1,MATCH($D83,'6. Patients'!$LW$9:$NT$9,0),ROWS('6. Patients'!ER$10:ER$107))),0)+
IFERROR(SUMPRODUCT('6. Patients'!DE$10:DE$107,OFFSET('6. Patients'!$NU$9,1,MATCH($D83,'6. Patients'!$NV$9:$OO$9,0),ROWS('6. Patients'!ER$10:ER$107))),0),
IFERROR(SUMPRODUCT('6. Patients'!DE$10:DE$107,OFFSET('6. Patients'!$OP$9,1,MATCH($D83,'6. Patients'!$OQ$9:$QN$9,0),ROWS('6. Patients'!ER$10:ER$107))),0)+
IFERROR(SUMPRODUCT('6. Patients'!DE$10:DE$107,OFFSET('6. Patients'!$QO$9,1,MATCH($D83,'6. Patients'!$QP$9:$RI$9,0),ROWS('6. Patients'!ER$10:ER$107))),0)+
IFERROR(SUMPRODUCT('6. Patients'!DE$10:DE$107,OFFSET('6. Patients'!$RJ$9,1,MATCH($D83,'6. Patients'!$RK$9:$TH$9,0),ROWS('6. Patients'!ER$10:ER$107))),0)+
IFERROR(SUMPRODUCT('6. Patients'!DE$10:DE$107,OFFSET('6. Patients'!$TI$9,1,MATCH($D83,'6. Patients'!$TJ$9:$UC$9,0),ROWS('6. Patients'!ER$10:ER$107))),0))+
IFERROR(VLOOKUP($D83,$H$116:$L$146,COLUMNS($H$115:$J$115)-1+AL$7,0)*$E83*$F83*'1. General Inputs'!$J$25,0),0),0)</f>
        <v>0</v>
      </c>
      <c r="AM83" s="775">
        <f ca="1">ROUNDUP(IFERROR($F83*$E83*CHOOSE(AM$7,
IFERROR(SUMPRODUCT('6. Patients'!DF$10:DF$107,OFFSET('6. Patients'!$DN$9,1,MATCH($D83,'6. Patients'!$DO$9:$FL$9,0),ROWS('6. Patients'!ES$10:ES$107))),0)+
IFERROR(SUMPRODUCT('6. Patients'!DF$10:DF$107,OFFSET('6. Patients'!$FM$9,1,MATCH($D83,'6. Patients'!$FN$9:$GG$9,0),ROWS('6. Patients'!ES$10:ES$107))),0)+
IFERROR(SUMPRODUCT('6. Patients'!DF$10:DF$107,OFFSET('6. Patients'!$GH$9,1,MATCH($D83,'6. Patients'!$GI$9:$IF$9,0),ROWS('6. Patients'!ES$10:ES$107))),0)+
IFERROR(SUMPRODUCT('6. Patients'!DF$10:DF$107,OFFSET('6. Patients'!$IG$9,1,MATCH($D83,'6. Patients'!$IH$9:$JA$9,0),ROWS('6. Patients'!ES$10:ES$107))),0),
IFERROR(SUMPRODUCT('6. Patients'!DF$10:DF$107,OFFSET('6. Patients'!$JB$9,1,MATCH($D83,'6. Patients'!$JC$9:$KZ$9,0),ROWS('6. Patients'!ES$10:ES$107))),0)+
IFERROR(SUMPRODUCT('6. Patients'!DF$10:DF$107,OFFSET('6. Patients'!$LA$9,1,MATCH($D83,'6. Patients'!$LB$9:$LU$9,0),ROWS('6. Patients'!ES$10:ES$107))),0)+
IFERROR(SUMPRODUCT('6. Patients'!DF$10:DF$107,OFFSET('6. Patients'!$LV$9,1,MATCH($D83,'6. Patients'!$LW$9:$NT$9,0),ROWS('6. Patients'!ES$10:ES$107))),0)+
IFERROR(SUMPRODUCT('6. Patients'!DF$10:DF$107,OFFSET('6. Patients'!$NU$9,1,MATCH($D83,'6. Patients'!$NV$9:$OO$9,0),ROWS('6. Patients'!ES$10:ES$107))),0),
IFERROR(SUMPRODUCT('6. Patients'!DF$10:DF$107,OFFSET('6. Patients'!$OP$9,1,MATCH($D83,'6. Patients'!$OQ$9:$QN$9,0),ROWS('6. Patients'!ES$10:ES$107))),0)+
IFERROR(SUMPRODUCT('6. Patients'!DF$10:DF$107,OFFSET('6. Patients'!$QO$9,1,MATCH($D83,'6. Patients'!$QP$9:$RI$9,0),ROWS('6. Patients'!ES$10:ES$107))),0)+
IFERROR(SUMPRODUCT('6. Patients'!DF$10:DF$107,OFFSET('6. Patients'!$RJ$9,1,MATCH($D83,'6. Patients'!$RK$9:$TH$9,0),ROWS('6. Patients'!ES$10:ES$107))),0)+
IFERROR(SUMPRODUCT('6. Patients'!DF$10:DF$107,OFFSET('6. Patients'!$TI$9,1,MATCH($D83,'6. Patients'!$TJ$9:$UC$9,0),ROWS('6. Patients'!ES$10:ES$107))),0))+
IFERROR(VLOOKUP($D83,$H$116:$L$146,COLUMNS($H$115:$J$115)-1+AM$7,0)*$E83*$F83*'1. General Inputs'!$J$25,0),0),0)</f>
        <v>0</v>
      </c>
      <c r="AN83" s="775">
        <f ca="1">ROUNDUP(IFERROR($F83*$E83*CHOOSE(AN$7,
IFERROR(SUMPRODUCT('6. Patients'!DG$10:DG$107,OFFSET('6. Patients'!$DN$9,1,MATCH($D83,'6. Patients'!$DO$9:$FL$9,0),ROWS('6. Patients'!ET$10:ET$107))),0)+
IFERROR(SUMPRODUCT('6. Patients'!DG$10:DG$107,OFFSET('6. Patients'!$FM$9,1,MATCH($D83,'6. Patients'!$FN$9:$GG$9,0),ROWS('6. Patients'!ET$10:ET$107))),0)+
IFERROR(SUMPRODUCT('6. Patients'!DG$10:DG$107,OFFSET('6. Patients'!$GH$9,1,MATCH($D83,'6. Patients'!$GI$9:$IF$9,0),ROWS('6. Patients'!ET$10:ET$107))),0)+
IFERROR(SUMPRODUCT('6. Patients'!DG$10:DG$107,OFFSET('6. Patients'!$IG$9,1,MATCH($D83,'6. Patients'!$IH$9:$JA$9,0),ROWS('6. Patients'!ET$10:ET$107))),0),
IFERROR(SUMPRODUCT('6. Patients'!DG$10:DG$107,OFFSET('6. Patients'!$JB$9,1,MATCH($D83,'6. Patients'!$JC$9:$KZ$9,0),ROWS('6. Patients'!ET$10:ET$107))),0)+
IFERROR(SUMPRODUCT('6. Patients'!DG$10:DG$107,OFFSET('6. Patients'!$LA$9,1,MATCH($D83,'6. Patients'!$LB$9:$LU$9,0),ROWS('6. Patients'!ET$10:ET$107))),0)+
IFERROR(SUMPRODUCT('6. Patients'!DG$10:DG$107,OFFSET('6. Patients'!$LV$9,1,MATCH($D83,'6. Patients'!$LW$9:$NT$9,0),ROWS('6. Patients'!ET$10:ET$107))),0)+
IFERROR(SUMPRODUCT('6. Patients'!DG$10:DG$107,OFFSET('6. Patients'!$NU$9,1,MATCH($D83,'6. Patients'!$NV$9:$OO$9,0),ROWS('6. Patients'!ET$10:ET$107))),0),
IFERROR(SUMPRODUCT('6. Patients'!DG$10:DG$107,OFFSET('6. Patients'!$OP$9,1,MATCH($D83,'6. Patients'!$OQ$9:$QN$9,0),ROWS('6. Patients'!ET$10:ET$107))),0)+
IFERROR(SUMPRODUCT('6. Patients'!DG$10:DG$107,OFFSET('6. Patients'!$QO$9,1,MATCH($D83,'6. Patients'!$QP$9:$RI$9,0),ROWS('6. Patients'!ET$10:ET$107))),0)+
IFERROR(SUMPRODUCT('6. Patients'!DG$10:DG$107,OFFSET('6. Patients'!$RJ$9,1,MATCH($D83,'6. Patients'!$RK$9:$TH$9,0),ROWS('6. Patients'!ET$10:ET$107))),0)+
IFERROR(SUMPRODUCT('6. Patients'!DG$10:DG$107,OFFSET('6. Patients'!$TI$9,1,MATCH($D83,'6. Patients'!$TJ$9:$UC$9,0),ROWS('6. Patients'!ET$10:ET$107))),0))+
IFERROR(VLOOKUP($D83,$H$116:$L$146,COLUMNS($H$115:$J$115)-1+AN$7,0)*$E83*$F83*'1. General Inputs'!$J$25,0),0),0)</f>
        <v>0</v>
      </c>
      <c r="AO83" s="775">
        <f ca="1">ROUNDUP(IFERROR($F83*$E83*CHOOSE(AO$7,
IFERROR(SUMPRODUCT('6. Patients'!DH$10:DH$107,OFFSET('6. Patients'!$DN$9,1,MATCH($D83,'6. Patients'!$DO$9:$FL$9,0),ROWS('6. Patients'!EU$10:EU$107))),0)+
IFERROR(SUMPRODUCT('6. Patients'!DH$10:DH$107,OFFSET('6. Patients'!$FM$9,1,MATCH($D83,'6. Patients'!$FN$9:$GG$9,0),ROWS('6. Patients'!EU$10:EU$107))),0)+
IFERROR(SUMPRODUCT('6. Patients'!DH$10:DH$107,OFFSET('6. Patients'!$GH$9,1,MATCH($D83,'6. Patients'!$GI$9:$IF$9,0),ROWS('6. Patients'!EU$10:EU$107))),0)+
IFERROR(SUMPRODUCT('6. Patients'!DH$10:DH$107,OFFSET('6. Patients'!$IG$9,1,MATCH($D83,'6. Patients'!$IH$9:$JA$9,0),ROWS('6. Patients'!EU$10:EU$107))),0),
IFERROR(SUMPRODUCT('6. Patients'!DH$10:DH$107,OFFSET('6. Patients'!$JB$9,1,MATCH($D83,'6. Patients'!$JC$9:$KZ$9,0),ROWS('6. Patients'!EU$10:EU$107))),0)+
IFERROR(SUMPRODUCT('6. Patients'!DH$10:DH$107,OFFSET('6. Patients'!$LA$9,1,MATCH($D83,'6. Patients'!$LB$9:$LU$9,0),ROWS('6. Patients'!EU$10:EU$107))),0)+
IFERROR(SUMPRODUCT('6. Patients'!DH$10:DH$107,OFFSET('6. Patients'!$LV$9,1,MATCH($D83,'6. Patients'!$LW$9:$NT$9,0),ROWS('6. Patients'!EU$10:EU$107))),0)+
IFERROR(SUMPRODUCT('6. Patients'!DH$10:DH$107,OFFSET('6. Patients'!$NU$9,1,MATCH($D83,'6. Patients'!$NV$9:$OO$9,0),ROWS('6. Patients'!EU$10:EU$107))),0),
IFERROR(SUMPRODUCT('6. Patients'!DH$10:DH$107,OFFSET('6. Patients'!$OP$9,1,MATCH($D83,'6. Patients'!$OQ$9:$QN$9,0),ROWS('6. Patients'!EU$10:EU$107))),0)+
IFERROR(SUMPRODUCT('6. Patients'!DH$10:DH$107,OFFSET('6. Patients'!$QO$9,1,MATCH($D83,'6. Patients'!$QP$9:$RI$9,0),ROWS('6. Patients'!EU$10:EU$107))),0)+
IFERROR(SUMPRODUCT('6. Patients'!DH$10:DH$107,OFFSET('6. Patients'!$RJ$9,1,MATCH($D83,'6. Patients'!$RK$9:$TH$9,0),ROWS('6. Patients'!EU$10:EU$107))),0)+
IFERROR(SUMPRODUCT('6. Patients'!DH$10:DH$107,OFFSET('6. Patients'!$TI$9,1,MATCH($D83,'6. Patients'!$TJ$9:$UC$9,0),ROWS('6. Patients'!EU$10:EU$107))),0))+
IFERROR(VLOOKUP($D83,$H$116:$L$146,COLUMNS($H$115:$J$115)-1+AO$7,0)*$E83*$F83*'1. General Inputs'!$J$25,0),0),0)</f>
        <v>0</v>
      </c>
      <c r="AP83" s="775">
        <f ca="1">ROUNDUP(IFERROR($F83*$E83*CHOOSE(AP$7,
IFERROR(SUMPRODUCT('6. Patients'!DI$10:DI$107,OFFSET('6. Patients'!$DN$9,1,MATCH($D83,'6. Patients'!$DO$9:$FL$9,0),ROWS('6. Patients'!EV$10:EV$107))),0)+
IFERROR(SUMPRODUCT('6. Patients'!DI$10:DI$107,OFFSET('6. Patients'!$FM$9,1,MATCH($D83,'6. Patients'!$FN$9:$GG$9,0),ROWS('6. Patients'!EV$10:EV$107))),0)+
IFERROR(SUMPRODUCT('6. Patients'!DI$10:DI$107,OFFSET('6. Patients'!$GH$9,1,MATCH($D83,'6. Patients'!$GI$9:$IF$9,0),ROWS('6. Patients'!EV$10:EV$107))),0)+
IFERROR(SUMPRODUCT('6. Patients'!DI$10:DI$107,OFFSET('6. Patients'!$IG$9,1,MATCH($D83,'6. Patients'!$IH$9:$JA$9,0),ROWS('6. Patients'!EV$10:EV$107))),0),
IFERROR(SUMPRODUCT('6. Patients'!DI$10:DI$107,OFFSET('6. Patients'!$JB$9,1,MATCH($D83,'6. Patients'!$JC$9:$KZ$9,0),ROWS('6. Patients'!EV$10:EV$107))),0)+
IFERROR(SUMPRODUCT('6. Patients'!DI$10:DI$107,OFFSET('6. Patients'!$LA$9,1,MATCH($D83,'6. Patients'!$LB$9:$LU$9,0),ROWS('6. Patients'!EV$10:EV$107))),0)+
IFERROR(SUMPRODUCT('6. Patients'!DI$10:DI$107,OFFSET('6. Patients'!$LV$9,1,MATCH($D83,'6. Patients'!$LW$9:$NT$9,0),ROWS('6. Patients'!EV$10:EV$107))),0)+
IFERROR(SUMPRODUCT('6. Patients'!DI$10:DI$107,OFFSET('6. Patients'!$NU$9,1,MATCH($D83,'6. Patients'!$NV$9:$OO$9,0),ROWS('6. Patients'!EV$10:EV$107))),0),
IFERROR(SUMPRODUCT('6. Patients'!DI$10:DI$107,OFFSET('6. Patients'!$OP$9,1,MATCH($D83,'6. Patients'!$OQ$9:$QN$9,0),ROWS('6. Patients'!EV$10:EV$107))),0)+
IFERROR(SUMPRODUCT('6. Patients'!DI$10:DI$107,OFFSET('6. Patients'!$QO$9,1,MATCH($D83,'6. Patients'!$QP$9:$RI$9,0),ROWS('6. Patients'!EV$10:EV$107))),0)+
IFERROR(SUMPRODUCT('6. Patients'!DI$10:DI$107,OFFSET('6. Patients'!$RJ$9,1,MATCH($D83,'6. Patients'!$RK$9:$TH$9,0),ROWS('6. Patients'!EV$10:EV$107))),0)+
IFERROR(SUMPRODUCT('6. Patients'!DI$10:DI$107,OFFSET('6. Patients'!$TI$9,1,MATCH($D83,'6. Patients'!$TJ$9:$UC$9,0),ROWS('6. Patients'!EV$10:EV$107))),0))+
IFERROR(VLOOKUP($D83,$H$116:$L$146,COLUMNS($H$115:$J$115)-1+AP$7,0)*$E83*$F83*'1. General Inputs'!$J$25,0),0),0)</f>
        <v>0</v>
      </c>
      <c r="AQ83" s="775">
        <f ca="1">ROUNDUP(IFERROR($F83*$E83*CHOOSE(AQ$7,
IFERROR(SUMPRODUCT('6. Patients'!DJ$10:DJ$107,OFFSET('6. Patients'!$DN$9,1,MATCH($D83,'6. Patients'!$DO$9:$FL$9,0),ROWS('6. Patients'!EW$10:EW$107))),0)+
IFERROR(SUMPRODUCT('6. Patients'!DJ$10:DJ$107,OFFSET('6. Patients'!$FM$9,1,MATCH($D83,'6. Patients'!$FN$9:$GG$9,0),ROWS('6. Patients'!EW$10:EW$107))),0)+
IFERROR(SUMPRODUCT('6. Patients'!DJ$10:DJ$107,OFFSET('6. Patients'!$GH$9,1,MATCH($D83,'6. Patients'!$GI$9:$IF$9,0),ROWS('6. Patients'!EW$10:EW$107))),0)+
IFERROR(SUMPRODUCT('6. Patients'!DJ$10:DJ$107,OFFSET('6. Patients'!$IG$9,1,MATCH($D83,'6. Patients'!$IH$9:$JA$9,0),ROWS('6. Patients'!EW$10:EW$107))),0),
IFERROR(SUMPRODUCT('6. Patients'!DJ$10:DJ$107,OFFSET('6. Patients'!$JB$9,1,MATCH($D83,'6. Patients'!$JC$9:$KZ$9,0),ROWS('6. Patients'!EW$10:EW$107))),0)+
IFERROR(SUMPRODUCT('6. Patients'!DJ$10:DJ$107,OFFSET('6. Patients'!$LA$9,1,MATCH($D83,'6. Patients'!$LB$9:$LU$9,0),ROWS('6. Patients'!EW$10:EW$107))),0)+
IFERROR(SUMPRODUCT('6. Patients'!DJ$10:DJ$107,OFFSET('6. Patients'!$LV$9,1,MATCH($D83,'6. Patients'!$LW$9:$NT$9,0),ROWS('6. Patients'!EW$10:EW$107))),0)+
IFERROR(SUMPRODUCT('6. Patients'!DJ$10:DJ$107,OFFSET('6. Patients'!$NU$9,1,MATCH($D83,'6. Patients'!$NV$9:$OO$9,0),ROWS('6. Patients'!EW$10:EW$107))),0),
IFERROR(SUMPRODUCT('6. Patients'!DJ$10:DJ$107,OFFSET('6. Patients'!$OP$9,1,MATCH($D83,'6. Patients'!$OQ$9:$QN$9,0),ROWS('6. Patients'!EW$10:EW$107))),0)+
IFERROR(SUMPRODUCT('6. Patients'!DJ$10:DJ$107,OFFSET('6. Patients'!$QO$9,1,MATCH($D83,'6. Patients'!$QP$9:$RI$9,0),ROWS('6. Patients'!EW$10:EW$107))),0)+
IFERROR(SUMPRODUCT('6. Patients'!DJ$10:DJ$107,OFFSET('6. Patients'!$RJ$9,1,MATCH($D83,'6. Patients'!$RK$9:$TH$9,0),ROWS('6. Patients'!EW$10:EW$107))),0)+
IFERROR(SUMPRODUCT('6. Patients'!DJ$10:DJ$107,OFFSET('6. Patients'!$TI$9,1,MATCH($D83,'6. Patients'!$TJ$9:$UC$9,0),ROWS('6. Patients'!EW$10:EW$107))),0))+
IFERROR(VLOOKUP($D83,$H$116:$L$146,COLUMNS($H$115:$J$115)-1+AQ$7,0)*$E83*$F83*'1. General Inputs'!$J$25,0),0),0)</f>
        <v>0</v>
      </c>
      <c r="AT83" s="309"/>
      <c r="AZ83" s="335">
        <f ca="1">IFERROR(SUM(OFFSET('7. Consumption'!H83,0,1,,MIN('1. General Inputs'!$J$29,COLUMNS('7. Consumption'!H$9:$AQ$9)-1))),0)+MAX(0,$AQ83*('1. General Inputs'!$J$29-COLUMNS('7. Consumption'!H$9:$AQ$9)+1))</f>
        <v>0</v>
      </c>
      <c r="BA83" s="335">
        <f ca="1">IFERROR(SUM(OFFSET('7. Consumption'!I83,0,1,,MIN('1. General Inputs'!$J$29,COLUMNS('7. Consumption'!I$9:$AQ$9)-1))),0)+MAX(0,$AQ83*('1. General Inputs'!$J$29-COLUMNS('7. Consumption'!I$9:$AQ$9)+1))</f>
        <v>0</v>
      </c>
      <c r="BB83" s="335">
        <f ca="1">IFERROR(SUM(OFFSET('7. Consumption'!J83,0,1,,MIN('1. General Inputs'!$J$29,COLUMNS('7. Consumption'!J$9:$AQ$9)-1))),0)+MAX(0,$AQ83*('1. General Inputs'!$J$29-COLUMNS('7. Consumption'!J$9:$AQ$9)+1))</f>
        <v>0</v>
      </c>
      <c r="BC83" s="335">
        <f ca="1">IFERROR(SUM(OFFSET('7. Consumption'!K83,0,1,,MIN('1. General Inputs'!$J$29,COLUMNS('7. Consumption'!K$9:$AQ$9)-1))),0)+MAX(0,$AQ83*('1. General Inputs'!$J$29-COLUMNS('7. Consumption'!K$9:$AQ$9)+1))</f>
        <v>0</v>
      </c>
      <c r="BD83" s="335">
        <f ca="1">IFERROR(SUM(OFFSET('7. Consumption'!L83,0,1,,MIN('1. General Inputs'!$J$29,COLUMNS('7. Consumption'!L$9:$AQ$9)-1))),0)+MAX(0,$AQ83*('1. General Inputs'!$J$29-COLUMNS('7. Consumption'!L$9:$AQ$9)+1))</f>
        <v>0</v>
      </c>
      <c r="BE83" s="335">
        <f ca="1">IFERROR(SUM(OFFSET('7. Consumption'!M83,0,1,,MIN('1. General Inputs'!$J$29,COLUMNS('7. Consumption'!M$9:$AQ$9)-1))),0)+MAX(0,$AQ83*('1. General Inputs'!$J$29-COLUMNS('7. Consumption'!M$9:$AQ$9)+1))</f>
        <v>0</v>
      </c>
      <c r="BF83" s="335">
        <f ca="1">IFERROR(SUM(OFFSET('7. Consumption'!N83,0,1,,MIN('1. General Inputs'!$J$29,COLUMNS('7. Consumption'!N$9:$AQ$9)-1))),0)+MAX(0,$AQ83*('1. General Inputs'!$J$29-COLUMNS('7. Consumption'!N$9:$AQ$9)+1))</f>
        <v>0</v>
      </c>
      <c r="BG83" s="335">
        <f ca="1">IFERROR(SUM(OFFSET('7. Consumption'!O83,0,1,,MIN('1. General Inputs'!$J$29,COLUMNS('7. Consumption'!O$9:$AQ$9)-1))),0)+MAX(0,$AQ83*('1. General Inputs'!$J$29-COLUMNS('7. Consumption'!O$9:$AQ$9)+1))</f>
        <v>0</v>
      </c>
      <c r="BH83" s="335">
        <f ca="1">IFERROR(SUM(OFFSET('7. Consumption'!P83,0,1,,MIN('1. General Inputs'!$J$29,COLUMNS('7. Consumption'!P$9:$AQ$9)-1))),0)+MAX(0,$AQ83*('1. General Inputs'!$J$29-COLUMNS('7. Consumption'!P$9:$AQ$9)+1))</f>
        <v>0</v>
      </c>
      <c r="BI83" s="335">
        <f ca="1">IFERROR(SUM(OFFSET('7. Consumption'!Q83,0,1,,MIN('1. General Inputs'!$J$29,COLUMNS('7. Consumption'!Q$9:$AQ$9)-1))),0)+MAX(0,$AQ83*('1. General Inputs'!$J$29-COLUMNS('7. Consumption'!Q$9:$AQ$9)+1))</f>
        <v>0</v>
      </c>
      <c r="BJ83" s="335">
        <f ca="1">IFERROR(SUM(OFFSET('7. Consumption'!R83,0,1,,MIN('1. General Inputs'!$J$29,COLUMNS('7. Consumption'!R$9:$AQ$9)-1))),0)+MAX(0,$AQ83*('1. General Inputs'!$J$29-COLUMNS('7. Consumption'!R$9:$AQ$9)+1))</f>
        <v>0</v>
      </c>
      <c r="BK83" s="335">
        <f ca="1">IFERROR(SUM(OFFSET('7. Consumption'!S83,0,1,,MIN('1. General Inputs'!$J$29,COLUMNS('7. Consumption'!S$9:$AQ$9)-1))),0)+MAX(0,$AQ83*('1. General Inputs'!$J$29-COLUMNS('7. Consumption'!S$9:$AQ$9)+1))</f>
        <v>0</v>
      </c>
      <c r="BL83" s="335">
        <f ca="1">IFERROR(SUM(OFFSET('7. Consumption'!T83,0,1,,MIN('1. General Inputs'!$J$29,COLUMNS('7. Consumption'!T$9:$AQ$9)-1))),0)+MAX(0,$AQ83*('1. General Inputs'!$J$29-COLUMNS('7. Consumption'!T$9:$AQ$9)+1))</f>
        <v>0</v>
      </c>
      <c r="BM83" s="335">
        <f ca="1">IFERROR(SUM(OFFSET('7. Consumption'!U83,0,1,,MIN('1. General Inputs'!$J$29,COLUMNS('7. Consumption'!U$9:$AQ$9)-1))),0)+MAX(0,$AQ83*('1. General Inputs'!$J$29-COLUMNS('7. Consumption'!U$9:$AQ$9)+1))</f>
        <v>0</v>
      </c>
      <c r="BN83" s="335">
        <f ca="1">IFERROR(SUM(OFFSET('7. Consumption'!V83,0,1,,MIN('1. General Inputs'!$J$29,COLUMNS('7. Consumption'!V$9:$AQ$9)-1))),0)+MAX(0,$AQ83*('1. General Inputs'!$J$29-COLUMNS('7. Consumption'!V$9:$AQ$9)+1))</f>
        <v>0</v>
      </c>
      <c r="BO83" s="335">
        <f ca="1">IFERROR(SUM(OFFSET('7. Consumption'!W83,0,1,,MIN('1. General Inputs'!$J$29,COLUMNS('7. Consumption'!W$9:$AQ$9)-1))),0)+MAX(0,$AQ83*('1. General Inputs'!$J$29-COLUMNS('7. Consumption'!W$9:$AQ$9)+1))</f>
        <v>0</v>
      </c>
      <c r="BP83" s="335">
        <f ca="1">IFERROR(SUM(OFFSET('7. Consumption'!X83,0,1,,MIN('1. General Inputs'!$J$29,COLUMNS('7. Consumption'!X$9:$AQ$9)-1))),0)+MAX(0,$AQ83*('1. General Inputs'!$J$29-COLUMNS('7. Consumption'!X$9:$AQ$9)+1))</f>
        <v>0</v>
      </c>
      <c r="BQ83" s="335">
        <f ca="1">IFERROR(SUM(OFFSET('7. Consumption'!Y83,0,1,,MIN('1. General Inputs'!$J$29,COLUMNS('7. Consumption'!Y$9:$AQ$9)-1))),0)+MAX(0,$AQ83*('1. General Inputs'!$J$29-COLUMNS('7. Consumption'!Y$9:$AQ$9)+1))</f>
        <v>0</v>
      </c>
      <c r="BR83" s="335">
        <f ca="1">IFERROR(SUM(OFFSET('7. Consumption'!Z83,0,1,,MIN('1. General Inputs'!$J$29,COLUMNS('7. Consumption'!Z$9:$AQ$9)-1))),0)+MAX(0,$AQ83*('1. General Inputs'!$J$29-COLUMNS('7. Consumption'!Z$9:$AQ$9)+1))</f>
        <v>0</v>
      </c>
      <c r="BS83" s="335">
        <f ca="1">IFERROR(SUM(OFFSET('7. Consumption'!AA83,0,1,,MIN('1. General Inputs'!$J$29,COLUMNS('7. Consumption'!AA$9:$AQ$9)-1))),0)+MAX(0,$AQ83*('1. General Inputs'!$J$29-COLUMNS('7. Consumption'!AA$9:$AQ$9)+1))</f>
        <v>0</v>
      </c>
      <c r="BT83" s="335">
        <f ca="1">IFERROR(SUM(OFFSET('7. Consumption'!AB83,0,1,,MIN('1. General Inputs'!$J$29,COLUMNS('7. Consumption'!AB$9:$AQ$9)-1))),0)+MAX(0,$AQ83*('1. General Inputs'!$J$29-COLUMNS('7. Consumption'!AB$9:$AQ$9)+1))</f>
        <v>0</v>
      </c>
      <c r="BU83" s="335">
        <f ca="1">IFERROR(SUM(OFFSET('7. Consumption'!AC83,0,1,,MIN('1. General Inputs'!$J$29,COLUMNS('7. Consumption'!AC$9:$AQ$9)-1))),0)+MAX(0,$AQ83*('1. General Inputs'!$J$29-COLUMNS('7. Consumption'!AC$9:$AQ$9)+1))</f>
        <v>0</v>
      </c>
      <c r="BV83" s="335">
        <f ca="1">IFERROR(SUM(OFFSET('7. Consumption'!AD83,0,1,,MIN('1. General Inputs'!$J$29,COLUMNS('7. Consumption'!AD$9:$AQ$9)-1))),0)+MAX(0,$AQ83*('1. General Inputs'!$J$29-COLUMNS('7. Consumption'!AD$9:$AQ$9)+1))</f>
        <v>0</v>
      </c>
      <c r="BW83" s="335">
        <f ca="1">IFERROR(SUM(OFFSET('7. Consumption'!AE83,0,1,,MIN('1. General Inputs'!$J$29,COLUMNS('7. Consumption'!AE$9:$AQ$9)-1))),0)+MAX(0,$AQ83*('1. General Inputs'!$J$29-COLUMNS('7. Consumption'!AE$9:$AQ$9)+1))</f>
        <v>0</v>
      </c>
      <c r="BX83" s="335">
        <f ca="1">IFERROR(SUM(OFFSET('7. Consumption'!AF83,0,1,,MIN('1. General Inputs'!$J$29,COLUMNS('7. Consumption'!AF$9:$AQ$9)-1))),0)+MAX(0,$AQ83*('1. General Inputs'!$J$29-COLUMNS('7. Consumption'!AF$9:$AQ$9)+1))</f>
        <v>0</v>
      </c>
      <c r="BY83" s="335">
        <f ca="1">IFERROR(SUM(OFFSET('7. Consumption'!AG83,0,1,,MIN('1. General Inputs'!$J$29,COLUMNS('7. Consumption'!AG$9:$AQ$9)-1))),0)+MAX(0,$AQ83*('1. General Inputs'!$J$29-COLUMNS('7. Consumption'!AG$9:$AQ$9)+1))</f>
        <v>0</v>
      </c>
      <c r="BZ83" s="335">
        <f ca="1">IFERROR(SUM(OFFSET('7. Consumption'!AH83,0,1,,MIN('1. General Inputs'!$J$29,COLUMNS('7. Consumption'!AH$9:$AQ$9)-1))),0)+MAX(0,$AQ83*('1. General Inputs'!$J$29-COLUMNS('7. Consumption'!AH$9:$AQ$9)+1))</f>
        <v>0</v>
      </c>
      <c r="CA83" s="335">
        <f ca="1">IFERROR(SUM(OFFSET('7. Consumption'!AI83,0,1,,MIN('1. General Inputs'!$J$29,COLUMNS('7. Consumption'!AI$9:$AQ$9)-1))),0)+MAX(0,$AQ83*('1. General Inputs'!$J$29-COLUMNS('7. Consumption'!AI$9:$AQ$9)+1))</f>
        <v>0</v>
      </c>
      <c r="CB83" s="335">
        <f ca="1">IFERROR(SUM(OFFSET('7. Consumption'!AJ83,0,1,,MIN('1. General Inputs'!$J$29,COLUMNS('7. Consumption'!AJ$9:$AQ$9)-1))),0)+MAX(0,$AQ83*('1. General Inputs'!$J$29-COLUMNS('7. Consumption'!AJ$9:$AQ$9)+1))</f>
        <v>0</v>
      </c>
      <c r="CC83" s="335">
        <f ca="1">IFERROR(SUM(OFFSET('7. Consumption'!AK83,0,1,,MIN('1. General Inputs'!$J$29,COLUMNS('7. Consumption'!AK$9:$AQ$9)-1))),0)+MAX(0,$AQ83*('1. General Inputs'!$J$29-COLUMNS('7. Consumption'!AK$9:$AQ$9)+1))</f>
        <v>0</v>
      </c>
      <c r="CD83" s="335">
        <f ca="1">IFERROR(SUM(OFFSET('7. Consumption'!AL83,0,1,,MIN('1. General Inputs'!$J$29,COLUMNS('7. Consumption'!AL$9:$AQ$9)-1))),0)+MAX(0,$AQ83*('1. General Inputs'!$J$29-COLUMNS('7. Consumption'!AL$9:$AQ$9)+1))</f>
        <v>0</v>
      </c>
      <c r="CE83" s="335">
        <f ca="1">IFERROR(SUM(OFFSET('7. Consumption'!AM83,0,1,,MIN('1. General Inputs'!$J$29,COLUMNS('7. Consumption'!AM$9:$AQ$9)-1))),0)+MAX(0,$AQ83*('1. General Inputs'!$J$29-COLUMNS('7. Consumption'!AM$9:$AQ$9)+1))</f>
        <v>0</v>
      </c>
      <c r="CF83" s="335">
        <f ca="1">IFERROR(SUM(OFFSET('7. Consumption'!AN83,0,1,,MIN('1. General Inputs'!$J$29,COLUMNS('7. Consumption'!AN$9:$AQ$9)-1))),0)+MAX(0,$AQ83*('1. General Inputs'!$J$29-COLUMNS('7. Consumption'!AN$9:$AQ$9)+1))</f>
        <v>0</v>
      </c>
      <c r="CG83" s="335">
        <f ca="1">IFERROR(SUM(OFFSET('7. Consumption'!AO83,0,1,,MIN('1. General Inputs'!$J$29,COLUMNS('7. Consumption'!AO$9:$AQ$9)-1))),0)+MAX(0,$AQ83*('1. General Inputs'!$J$29-COLUMNS('7. Consumption'!AO$9:$AQ$9)+1))</f>
        <v>0</v>
      </c>
      <c r="CH83" s="335">
        <f ca="1">IFERROR(SUM(OFFSET('7. Consumption'!AP83,0,1,,MIN('1. General Inputs'!$J$29,COLUMNS('7. Consumption'!AP$9:$AQ$9)-1))),0)+MAX(0,$AQ83*('1. General Inputs'!$J$29-COLUMNS('7. Consumption'!AP$9:$AQ$9)+1))</f>
        <v>0</v>
      </c>
      <c r="CI83" s="335">
        <f ca="1">IFERROR(SUM(OFFSET('7. Consumption'!AQ83,0,1,,MIN('1. General Inputs'!$J$29,COLUMNS('7. Consumption'!AQ$9:$AQ$9)-1))),0)+MAX(0,$AQ83*('1. General Inputs'!$J$29-COLUMNS('7. Consumption'!AQ$9:$AQ$9)+1))</f>
        <v>0</v>
      </c>
    </row>
    <row r="84" spans="2:87" ht="15" hidden="1" outlineLevel="1" x14ac:dyDescent="0.25">
      <c r="B84" s="772"/>
      <c r="C84" s="772" t="str">
        <f>IFERROR(VLOOKUP(ROWS($C$9:$C84),'5. Form Breakdown'!$AI$11:$AJ$138,COLUMNS('5. Form Breakdown'!$AI$11:$AJ$11),0),"")</f>
        <v/>
      </c>
      <c r="D84" s="772" t="str">
        <f>IFERROR(VLOOKUP($C84,'5a. Dosing'!$E$11:$F$138,2,0),"")</f>
        <v/>
      </c>
      <c r="E84" s="773" t="str">
        <f>IFERROR(INDEX('5. Form Breakdown'!$AL$11:$BL$138,MATCH('7. Consumption'!$C84,'5. Form Breakdown'!$AK$11:$AK$138,0),MATCH('5. Form Breakdown'!$AX$10,'5. Form Breakdown'!$AL$10:$BL$10,0)),"")</f>
        <v/>
      </c>
      <c r="F84" s="774" t="str">
        <f>IFERROR(INDEX('5. Form Breakdown'!$AL$11:$BL$138,MATCH('7. Consumption'!$C84,'5. Form Breakdown'!$AK$11:$AK$138,0),MATCH('5. Form Breakdown'!$BL$10,'5. Form Breakdown'!$AL$10:$BL$10,0)),"")</f>
        <v/>
      </c>
      <c r="H84" s="775">
        <f ca="1">ROUNDUP(IFERROR($F84*$E84*CHOOSE(H$7,
IFERROR(SUMPRODUCT('6. Patients'!CA$10:CA$107,OFFSET('6. Patients'!$DN$9,1,MATCH($D84,'6. Patients'!$DO$9:$FL$9,0),ROWS('6. Patients'!DN$10:DN$107))),0)+
IFERROR(SUMPRODUCT('6. Patients'!CA$10:CA$107,OFFSET('6. Patients'!$FM$9,1,MATCH($D84,'6. Patients'!$FN$9:$GG$9,0),ROWS('6. Patients'!DN$10:DN$107))),0)+
IFERROR(SUMPRODUCT('6. Patients'!CA$10:CA$107,OFFSET('6. Patients'!$GH$9,1,MATCH($D84,'6. Patients'!$GI$9:$IF$9,0),ROWS('6. Patients'!DN$10:DN$107))),0)+
IFERROR(SUMPRODUCT('6. Patients'!CA$10:CA$107,OFFSET('6. Patients'!$IG$9,1,MATCH($D84,'6. Patients'!$IH$9:$JA$9,0),ROWS('6. Patients'!DN$10:DN$107))),0),
IFERROR(SUMPRODUCT('6. Patients'!CA$10:CA$107,OFFSET('6. Patients'!$JB$9,1,MATCH($D84,'6. Patients'!$JC$9:$KZ$9,0),ROWS('6. Patients'!DN$10:DN$107))),0)+
IFERROR(SUMPRODUCT('6. Patients'!CA$10:CA$107,OFFSET('6. Patients'!$LA$9,1,MATCH($D84,'6. Patients'!$LB$9:$LU$9,0),ROWS('6. Patients'!DN$10:DN$107))),0)+
IFERROR(SUMPRODUCT('6. Patients'!CA$10:CA$107,OFFSET('6. Patients'!$LV$9,1,MATCH($D84,'6. Patients'!$LW$9:$NT$9,0),ROWS('6. Patients'!DN$10:DN$107))),0)+
IFERROR(SUMPRODUCT('6. Patients'!CA$10:CA$107,OFFSET('6. Patients'!$NU$9,1,MATCH($D84,'6. Patients'!$NV$9:$OO$9,0),ROWS('6. Patients'!DN$10:DN$107))),0),
IFERROR(SUMPRODUCT('6. Patients'!CA$10:CA$107,OFFSET('6. Patients'!$OP$9,1,MATCH($D84,'6. Patients'!$OQ$9:$QN$9,0),ROWS('6. Patients'!DN$10:DN$107))),0)+
IFERROR(SUMPRODUCT('6. Patients'!CA$10:CA$107,OFFSET('6. Patients'!$QO$9,1,MATCH($D84,'6. Patients'!$QP$9:$RI$9,0),ROWS('6. Patients'!DN$10:DN$107))),0)+
IFERROR(SUMPRODUCT('6. Patients'!CA$10:CA$107,OFFSET('6. Patients'!$RJ$9,1,MATCH($D84,'6. Patients'!$RK$9:$TH$9,0),ROWS('6. Patients'!DN$10:DN$107))),0)+
IFERROR(SUMPRODUCT('6. Patients'!CA$10:CA$107,OFFSET('6. Patients'!$TI$9,1,MATCH($D84,'6. Patients'!$TJ$9:$UC$9,0),ROWS('6. Patients'!DN$10:DN$107))),0))+
IFERROR(VLOOKUP($D84,$H$116:$L$146,COLUMNS($H$115:$J$115)-1+H$7,0)*$E84*$F84*'1. General Inputs'!$J$25,0),0),0)</f>
        <v>0</v>
      </c>
      <c r="I84" s="775">
        <f ca="1">ROUNDUP(IFERROR($F84*$E84*CHOOSE(I$7,
IFERROR(SUMPRODUCT('6. Patients'!CB$10:CB$107,OFFSET('6. Patients'!$DN$9,1,MATCH($D84,'6. Patients'!$DO$9:$FL$9,0),ROWS('6. Patients'!DO$10:DO$107))),0)+
IFERROR(SUMPRODUCT('6. Patients'!CB$10:CB$107,OFFSET('6. Patients'!$FM$9,1,MATCH($D84,'6. Patients'!$FN$9:$GG$9,0),ROWS('6. Patients'!DO$10:DO$107))),0)+
IFERROR(SUMPRODUCT('6. Patients'!CB$10:CB$107,OFFSET('6. Patients'!$GH$9,1,MATCH($D84,'6. Patients'!$GI$9:$IF$9,0),ROWS('6. Patients'!DO$10:DO$107))),0)+
IFERROR(SUMPRODUCT('6. Patients'!CB$10:CB$107,OFFSET('6. Patients'!$IG$9,1,MATCH($D84,'6. Patients'!$IH$9:$JA$9,0),ROWS('6. Patients'!DO$10:DO$107))),0),
IFERROR(SUMPRODUCT('6. Patients'!CB$10:CB$107,OFFSET('6. Patients'!$JB$9,1,MATCH($D84,'6. Patients'!$JC$9:$KZ$9,0),ROWS('6. Patients'!DO$10:DO$107))),0)+
IFERROR(SUMPRODUCT('6. Patients'!CB$10:CB$107,OFFSET('6. Patients'!$LA$9,1,MATCH($D84,'6. Patients'!$LB$9:$LU$9,0),ROWS('6. Patients'!DO$10:DO$107))),0)+
IFERROR(SUMPRODUCT('6. Patients'!CB$10:CB$107,OFFSET('6. Patients'!$LV$9,1,MATCH($D84,'6. Patients'!$LW$9:$NT$9,0),ROWS('6. Patients'!DO$10:DO$107))),0)+
IFERROR(SUMPRODUCT('6. Patients'!CB$10:CB$107,OFFSET('6. Patients'!$NU$9,1,MATCH($D84,'6. Patients'!$NV$9:$OO$9,0),ROWS('6. Patients'!DO$10:DO$107))),0),
IFERROR(SUMPRODUCT('6. Patients'!CB$10:CB$107,OFFSET('6. Patients'!$OP$9,1,MATCH($D84,'6. Patients'!$OQ$9:$QN$9,0),ROWS('6. Patients'!DO$10:DO$107))),0)+
IFERROR(SUMPRODUCT('6. Patients'!CB$10:CB$107,OFFSET('6. Patients'!$QO$9,1,MATCH($D84,'6. Patients'!$QP$9:$RI$9,0),ROWS('6. Patients'!DO$10:DO$107))),0)+
IFERROR(SUMPRODUCT('6. Patients'!CB$10:CB$107,OFFSET('6. Patients'!$RJ$9,1,MATCH($D84,'6. Patients'!$RK$9:$TH$9,0),ROWS('6. Patients'!DO$10:DO$107))),0)+
IFERROR(SUMPRODUCT('6. Patients'!CB$10:CB$107,OFFSET('6. Patients'!$TI$9,1,MATCH($D84,'6. Patients'!$TJ$9:$UC$9,0),ROWS('6. Patients'!DO$10:DO$107))),0))+
IFERROR(VLOOKUP($D84,$H$116:$L$146,COLUMNS($H$115:$J$115)-1+I$7,0)*$E84*$F84*'1. General Inputs'!$J$25,0),0),0)</f>
        <v>0</v>
      </c>
      <c r="J84" s="775">
        <f ca="1">ROUNDUP(IFERROR($F84*$E84*CHOOSE(J$7,
IFERROR(SUMPRODUCT('6. Patients'!CC$10:CC$107,OFFSET('6. Patients'!$DN$9,1,MATCH($D84,'6. Patients'!$DO$9:$FL$9,0),ROWS('6. Patients'!DP$10:DP$107))),0)+
IFERROR(SUMPRODUCT('6. Patients'!CC$10:CC$107,OFFSET('6. Patients'!$FM$9,1,MATCH($D84,'6. Patients'!$FN$9:$GG$9,0),ROWS('6. Patients'!DP$10:DP$107))),0)+
IFERROR(SUMPRODUCT('6. Patients'!CC$10:CC$107,OFFSET('6. Patients'!$GH$9,1,MATCH($D84,'6. Patients'!$GI$9:$IF$9,0),ROWS('6. Patients'!DP$10:DP$107))),0)+
IFERROR(SUMPRODUCT('6. Patients'!CC$10:CC$107,OFFSET('6. Patients'!$IG$9,1,MATCH($D84,'6. Patients'!$IH$9:$JA$9,0),ROWS('6. Patients'!DP$10:DP$107))),0),
IFERROR(SUMPRODUCT('6. Patients'!CC$10:CC$107,OFFSET('6. Patients'!$JB$9,1,MATCH($D84,'6. Patients'!$JC$9:$KZ$9,0),ROWS('6. Patients'!DP$10:DP$107))),0)+
IFERROR(SUMPRODUCT('6. Patients'!CC$10:CC$107,OFFSET('6. Patients'!$LA$9,1,MATCH($D84,'6. Patients'!$LB$9:$LU$9,0),ROWS('6. Patients'!DP$10:DP$107))),0)+
IFERROR(SUMPRODUCT('6. Patients'!CC$10:CC$107,OFFSET('6. Patients'!$LV$9,1,MATCH($D84,'6. Patients'!$LW$9:$NT$9,0),ROWS('6. Patients'!DP$10:DP$107))),0)+
IFERROR(SUMPRODUCT('6. Patients'!CC$10:CC$107,OFFSET('6. Patients'!$NU$9,1,MATCH($D84,'6. Patients'!$NV$9:$OO$9,0),ROWS('6. Patients'!DP$10:DP$107))),0),
IFERROR(SUMPRODUCT('6. Patients'!CC$10:CC$107,OFFSET('6. Patients'!$OP$9,1,MATCH($D84,'6. Patients'!$OQ$9:$QN$9,0),ROWS('6. Patients'!DP$10:DP$107))),0)+
IFERROR(SUMPRODUCT('6. Patients'!CC$10:CC$107,OFFSET('6. Patients'!$QO$9,1,MATCH($D84,'6. Patients'!$QP$9:$RI$9,0),ROWS('6. Patients'!DP$10:DP$107))),0)+
IFERROR(SUMPRODUCT('6. Patients'!CC$10:CC$107,OFFSET('6. Patients'!$RJ$9,1,MATCH($D84,'6. Patients'!$RK$9:$TH$9,0),ROWS('6. Patients'!DP$10:DP$107))),0)+
IFERROR(SUMPRODUCT('6. Patients'!CC$10:CC$107,OFFSET('6. Patients'!$TI$9,1,MATCH($D84,'6. Patients'!$TJ$9:$UC$9,0),ROWS('6. Patients'!DP$10:DP$107))),0))+
IFERROR(VLOOKUP($D84,$H$116:$L$146,COLUMNS($H$115:$J$115)-1+J$7,0)*$E84*$F84*'1. General Inputs'!$J$25,0),0),0)</f>
        <v>0</v>
      </c>
      <c r="K84" s="775">
        <f ca="1">ROUNDUP(IFERROR($F84*$E84*CHOOSE(K$7,
IFERROR(SUMPRODUCT('6. Patients'!CD$10:CD$107,OFFSET('6. Patients'!$DN$9,1,MATCH($D84,'6. Patients'!$DO$9:$FL$9,0),ROWS('6. Patients'!DQ$10:DQ$107))),0)+
IFERROR(SUMPRODUCT('6. Patients'!CD$10:CD$107,OFFSET('6. Patients'!$FM$9,1,MATCH($D84,'6. Patients'!$FN$9:$GG$9,0),ROWS('6. Patients'!DQ$10:DQ$107))),0)+
IFERROR(SUMPRODUCT('6. Patients'!CD$10:CD$107,OFFSET('6. Patients'!$GH$9,1,MATCH($D84,'6. Patients'!$GI$9:$IF$9,0),ROWS('6. Patients'!DQ$10:DQ$107))),0)+
IFERROR(SUMPRODUCT('6. Patients'!CD$10:CD$107,OFFSET('6. Patients'!$IG$9,1,MATCH($D84,'6. Patients'!$IH$9:$JA$9,0),ROWS('6. Patients'!DQ$10:DQ$107))),0),
IFERROR(SUMPRODUCT('6. Patients'!CD$10:CD$107,OFFSET('6. Patients'!$JB$9,1,MATCH($D84,'6. Patients'!$JC$9:$KZ$9,0),ROWS('6. Patients'!DQ$10:DQ$107))),0)+
IFERROR(SUMPRODUCT('6. Patients'!CD$10:CD$107,OFFSET('6. Patients'!$LA$9,1,MATCH($D84,'6. Patients'!$LB$9:$LU$9,0),ROWS('6. Patients'!DQ$10:DQ$107))),0)+
IFERROR(SUMPRODUCT('6. Patients'!CD$10:CD$107,OFFSET('6. Patients'!$LV$9,1,MATCH($D84,'6. Patients'!$LW$9:$NT$9,0),ROWS('6. Patients'!DQ$10:DQ$107))),0)+
IFERROR(SUMPRODUCT('6. Patients'!CD$10:CD$107,OFFSET('6. Patients'!$NU$9,1,MATCH($D84,'6. Patients'!$NV$9:$OO$9,0),ROWS('6. Patients'!DQ$10:DQ$107))),0),
IFERROR(SUMPRODUCT('6. Patients'!CD$10:CD$107,OFFSET('6. Patients'!$OP$9,1,MATCH($D84,'6. Patients'!$OQ$9:$QN$9,0),ROWS('6. Patients'!DQ$10:DQ$107))),0)+
IFERROR(SUMPRODUCT('6. Patients'!CD$10:CD$107,OFFSET('6. Patients'!$QO$9,1,MATCH($D84,'6. Patients'!$QP$9:$RI$9,0),ROWS('6. Patients'!DQ$10:DQ$107))),0)+
IFERROR(SUMPRODUCT('6. Patients'!CD$10:CD$107,OFFSET('6. Patients'!$RJ$9,1,MATCH($D84,'6. Patients'!$RK$9:$TH$9,0),ROWS('6. Patients'!DQ$10:DQ$107))),0)+
IFERROR(SUMPRODUCT('6. Patients'!CD$10:CD$107,OFFSET('6. Patients'!$TI$9,1,MATCH($D84,'6. Patients'!$TJ$9:$UC$9,0),ROWS('6. Patients'!DQ$10:DQ$107))),0))+
IFERROR(VLOOKUP($D84,$H$116:$L$146,COLUMNS($H$115:$J$115)-1+K$7,0)*$E84*$F84*'1. General Inputs'!$J$25,0),0),0)</f>
        <v>0</v>
      </c>
      <c r="L84" s="775">
        <f ca="1">ROUNDUP(IFERROR($F84*$E84*CHOOSE(L$7,
IFERROR(SUMPRODUCT('6. Patients'!CE$10:CE$107,OFFSET('6. Patients'!$DN$9,1,MATCH($D84,'6. Patients'!$DO$9:$FL$9,0),ROWS('6. Patients'!DR$10:DR$107))),0)+
IFERROR(SUMPRODUCT('6. Patients'!CE$10:CE$107,OFFSET('6. Patients'!$FM$9,1,MATCH($D84,'6. Patients'!$FN$9:$GG$9,0),ROWS('6. Patients'!DR$10:DR$107))),0)+
IFERROR(SUMPRODUCT('6. Patients'!CE$10:CE$107,OFFSET('6. Patients'!$GH$9,1,MATCH($D84,'6. Patients'!$GI$9:$IF$9,0),ROWS('6. Patients'!DR$10:DR$107))),0)+
IFERROR(SUMPRODUCT('6. Patients'!CE$10:CE$107,OFFSET('6. Patients'!$IG$9,1,MATCH($D84,'6. Patients'!$IH$9:$JA$9,0),ROWS('6. Patients'!DR$10:DR$107))),0),
IFERROR(SUMPRODUCT('6. Patients'!CE$10:CE$107,OFFSET('6. Patients'!$JB$9,1,MATCH($D84,'6. Patients'!$JC$9:$KZ$9,0),ROWS('6. Patients'!DR$10:DR$107))),0)+
IFERROR(SUMPRODUCT('6. Patients'!CE$10:CE$107,OFFSET('6. Patients'!$LA$9,1,MATCH($D84,'6. Patients'!$LB$9:$LU$9,0),ROWS('6. Patients'!DR$10:DR$107))),0)+
IFERROR(SUMPRODUCT('6. Patients'!CE$10:CE$107,OFFSET('6. Patients'!$LV$9,1,MATCH($D84,'6. Patients'!$LW$9:$NT$9,0),ROWS('6. Patients'!DR$10:DR$107))),0)+
IFERROR(SUMPRODUCT('6. Patients'!CE$10:CE$107,OFFSET('6. Patients'!$NU$9,1,MATCH($D84,'6. Patients'!$NV$9:$OO$9,0),ROWS('6. Patients'!DR$10:DR$107))),0),
IFERROR(SUMPRODUCT('6. Patients'!CE$10:CE$107,OFFSET('6. Patients'!$OP$9,1,MATCH($D84,'6. Patients'!$OQ$9:$QN$9,0),ROWS('6. Patients'!DR$10:DR$107))),0)+
IFERROR(SUMPRODUCT('6. Patients'!CE$10:CE$107,OFFSET('6. Patients'!$QO$9,1,MATCH($D84,'6. Patients'!$QP$9:$RI$9,0),ROWS('6. Patients'!DR$10:DR$107))),0)+
IFERROR(SUMPRODUCT('6. Patients'!CE$10:CE$107,OFFSET('6. Patients'!$RJ$9,1,MATCH($D84,'6. Patients'!$RK$9:$TH$9,0),ROWS('6. Patients'!DR$10:DR$107))),0)+
IFERROR(SUMPRODUCT('6. Patients'!CE$10:CE$107,OFFSET('6. Patients'!$TI$9,1,MATCH($D84,'6. Patients'!$TJ$9:$UC$9,0),ROWS('6. Patients'!DR$10:DR$107))),0))+
IFERROR(VLOOKUP($D84,$H$116:$L$146,COLUMNS($H$115:$J$115)-1+L$7,0)*$E84*$F84*'1. General Inputs'!$J$25,0),0),0)</f>
        <v>0</v>
      </c>
      <c r="M84" s="775">
        <f ca="1">ROUNDUP(IFERROR($F84*$E84*CHOOSE(M$7,
IFERROR(SUMPRODUCT('6. Patients'!CF$10:CF$107,OFFSET('6. Patients'!$DN$9,1,MATCH($D84,'6. Patients'!$DO$9:$FL$9,0),ROWS('6. Patients'!DS$10:DS$107))),0)+
IFERROR(SUMPRODUCT('6. Patients'!CF$10:CF$107,OFFSET('6. Patients'!$FM$9,1,MATCH($D84,'6. Patients'!$FN$9:$GG$9,0),ROWS('6. Patients'!DS$10:DS$107))),0)+
IFERROR(SUMPRODUCT('6. Patients'!CF$10:CF$107,OFFSET('6. Patients'!$GH$9,1,MATCH($D84,'6. Patients'!$GI$9:$IF$9,0),ROWS('6. Patients'!DS$10:DS$107))),0)+
IFERROR(SUMPRODUCT('6. Patients'!CF$10:CF$107,OFFSET('6. Patients'!$IG$9,1,MATCH($D84,'6. Patients'!$IH$9:$JA$9,0),ROWS('6. Patients'!DS$10:DS$107))),0),
IFERROR(SUMPRODUCT('6. Patients'!CF$10:CF$107,OFFSET('6. Patients'!$JB$9,1,MATCH($D84,'6. Patients'!$JC$9:$KZ$9,0),ROWS('6. Patients'!DS$10:DS$107))),0)+
IFERROR(SUMPRODUCT('6. Patients'!CF$10:CF$107,OFFSET('6. Patients'!$LA$9,1,MATCH($D84,'6. Patients'!$LB$9:$LU$9,0),ROWS('6. Patients'!DS$10:DS$107))),0)+
IFERROR(SUMPRODUCT('6. Patients'!CF$10:CF$107,OFFSET('6. Patients'!$LV$9,1,MATCH($D84,'6. Patients'!$LW$9:$NT$9,0),ROWS('6. Patients'!DS$10:DS$107))),0)+
IFERROR(SUMPRODUCT('6. Patients'!CF$10:CF$107,OFFSET('6. Patients'!$NU$9,1,MATCH($D84,'6. Patients'!$NV$9:$OO$9,0),ROWS('6. Patients'!DS$10:DS$107))),0),
IFERROR(SUMPRODUCT('6. Patients'!CF$10:CF$107,OFFSET('6. Patients'!$OP$9,1,MATCH($D84,'6. Patients'!$OQ$9:$QN$9,0),ROWS('6. Patients'!DS$10:DS$107))),0)+
IFERROR(SUMPRODUCT('6. Patients'!CF$10:CF$107,OFFSET('6. Patients'!$QO$9,1,MATCH($D84,'6. Patients'!$QP$9:$RI$9,0),ROWS('6. Patients'!DS$10:DS$107))),0)+
IFERROR(SUMPRODUCT('6. Patients'!CF$10:CF$107,OFFSET('6. Patients'!$RJ$9,1,MATCH($D84,'6. Patients'!$RK$9:$TH$9,0),ROWS('6. Patients'!DS$10:DS$107))),0)+
IFERROR(SUMPRODUCT('6. Patients'!CF$10:CF$107,OFFSET('6. Patients'!$TI$9,1,MATCH($D84,'6. Patients'!$TJ$9:$UC$9,0),ROWS('6. Patients'!DS$10:DS$107))),0))+
IFERROR(VLOOKUP($D84,$H$116:$L$146,COLUMNS($H$115:$J$115)-1+M$7,0)*$E84*$F84*'1. General Inputs'!$J$25,0),0),0)</f>
        <v>0</v>
      </c>
      <c r="N84" s="775">
        <f ca="1">ROUNDUP(IFERROR($F84*$E84*CHOOSE(N$7,
IFERROR(SUMPRODUCT('6. Patients'!CG$10:CG$107,OFFSET('6. Patients'!$DN$9,1,MATCH($D84,'6. Patients'!$DO$9:$FL$9,0),ROWS('6. Patients'!DT$10:DT$107))),0)+
IFERROR(SUMPRODUCT('6. Patients'!CG$10:CG$107,OFFSET('6. Patients'!$FM$9,1,MATCH($D84,'6. Patients'!$FN$9:$GG$9,0),ROWS('6. Patients'!DT$10:DT$107))),0)+
IFERROR(SUMPRODUCT('6. Patients'!CG$10:CG$107,OFFSET('6. Patients'!$GH$9,1,MATCH($D84,'6. Patients'!$GI$9:$IF$9,0),ROWS('6. Patients'!DT$10:DT$107))),0)+
IFERROR(SUMPRODUCT('6. Patients'!CG$10:CG$107,OFFSET('6. Patients'!$IG$9,1,MATCH($D84,'6. Patients'!$IH$9:$JA$9,0),ROWS('6. Patients'!DT$10:DT$107))),0),
IFERROR(SUMPRODUCT('6. Patients'!CG$10:CG$107,OFFSET('6. Patients'!$JB$9,1,MATCH($D84,'6. Patients'!$JC$9:$KZ$9,0),ROWS('6. Patients'!DT$10:DT$107))),0)+
IFERROR(SUMPRODUCT('6. Patients'!CG$10:CG$107,OFFSET('6. Patients'!$LA$9,1,MATCH($D84,'6. Patients'!$LB$9:$LU$9,0),ROWS('6. Patients'!DT$10:DT$107))),0)+
IFERROR(SUMPRODUCT('6. Patients'!CG$10:CG$107,OFFSET('6. Patients'!$LV$9,1,MATCH($D84,'6. Patients'!$LW$9:$NT$9,0),ROWS('6. Patients'!DT$10:DT$107))),0)+
IFERROR(SUMPRODUCT('6. Patients'!CG$10:CG$107,OFFSET('6. Patients'!$NU$9,1,MATCH($D84,'6. Patients'!$NV$9:$OO$9,0),ROWS('6. Patients'!DT$10:DT$107))),0),
IFERROR(SUMPRODUCT('6. Patients'!CG$10:CG$107,OFFSET('6. Patients'!$OP$9,1,MATCH($D84,'6. Patients'!$OQ$9:$QN$9,0),ROWS('6. Patients'!DT$10:DT$107))),0)+
IFERROR(SUMPRODUCT('6. Patients'!CG$10:CG$107,OFFSET('6. Patients'!$QO$9,1,MATCH($D84,'6. Patients'!$QP$9:$RI$9,0),ROWS('6. Patients'!DT$10:DT$107))),0)+
IFERROR(SUMPRODUCT('6. Patients'!CG$10:CG$107,OFFSET('6. Patients'!$RJ$9,1,MATCH($D84,'6. Patients'!$RK$9:$TH$9,0),ROWS('6. Patients'!DT$10:DT$107))),0)+
IFERROR(SUMPRODUCT('6. Patients'!CG$10:CG$107,OFFSET('6. Patients'!$TI$9,1,MATCH($D84,'6. Patients'!$TJ$9:$UC$9,0),ROWS('6. Patients'!DT$10:DT$107))),0))+
IFERROR(VLOOKUP($D84,$H$116:$L$146,COLUMNS($H$115:$J$115)-1+N$7,0)*$E84*$F84*'1. General Inputs'!$J$25,0),0),0)</f>
        <v>0</v>
      </c>
      <c r="O84" s="775">
        <f ca="1">ROUNDUP(IFERROR($F84*$E84*CHOOSE(O$7,
IFERROR(SUMPRODUCT('6. Patients'!CH$10:CH$107,OFFSET('6. Patients'!$DN$9,1,MATCH($D84,'6. Patients'!$DO$9:$FL$9,0),ROWS('6. Patients'!DU$10:DU$107))),0)+
IFERROR(SUMPRODUCT('6. Patients'!CH$10:CH$107,OFFSET('6. Patients'!$FM$9,1,MATCH($D84,'6. Patients'!$FN$9:$GG$9,0),ROWS('6. Patients'!DU$10:DU$107))),0)+
IFERROR(SUMPRODUCT('6. Patients'!CH$10:CH$107,OFFSET('6. Patients'!$GH$9,1,MATCH($D84,'6. Patients'!$GI$9:$IF$9,0),ROWS('6. Patients'!DU$10:DU$107))),0)+
IFERROR(SUMPRODUCT('6. Patients'!CH$10:CH$107,OFFSET('6. Patients'!$IG$9,1,MATCH($D84,'6. Patients'!$IH$9:$JA$9,0),ROWS('6. Patients'!DU$10:DU$107))),0),
IFERROR(SUMPRODUCT('6. Patients'!CH$10:CH$107,OFFSET('6. Patients'!$JB$9,1,MATCH($D84,'6. Patients'!$JC$9:$KZ$9,0),ROWS('6. Patients'!DU$10:DU$107))),0)+
IFERROR(SUMPRODUCT('6. Patients'!CH$10:CH$107,OFFSET('6. Patients'!$LA$9,1,MATCH($D84,'6. Patients'!$LB$9:$LU$9,0),ROWS('6. Patients'!DU$10:DU$107))),0)+
IFERROR(SUMPRODUCT('6. Patients'!CH$10:CH$107,OFFSET('6. Patients'!$LV$9,1,MATCH($D84,'6. Patients'!$LW$9:$NT$9,0),ROWS('6. Patients'!DU$10:DU$107))),0)+
IFERROR(SUMPRODUCT('6. Patients'!CH$10:CH$107,OFFSET('6. Patients'!$NU$9,1,MATCH($D84,'6. Patients'!$NV$9:$OO$9,0),ROWS('6. Patients'!DU$10:DU$107))),0),
IFERROR(SUMPRODUCT('6. Patients'!CH$10:CH$107,OFFSET('6. Patients'!$OP$9,1,MATCH($D84,'6. Patients'!$OQ$9:$QN$9,0),ROWS('6. Patients'!DU$10:DU$107))),0)+
IFERROR(SUMPRODUCT('6. Patients'!CH$10:CH$107,OFFSET('6. Patients'!$QO$9,1,MATCH($D84,'6. Patients'!$QP$9:$RI$9,0),ROWS('6. Patients'!DU$10:DU$107))),0)+
IFERROR(SUMPRODUCT('6. Patients'!CH$10:CH$107,OFFSET('6. Patients'!$RJ$9,1,MATCH($D84,'6. Patients'!$RK$9:$TH$9,0),ROWS('6. Patients'!DU$10:DU$107))),0)+
IFERROR(SUMPRODUCT('6. Patients'!CH$10:CH$107,OFFSET('6. Patients'!$TI$9,1,MATCH($D84,'6. Patients'!$TJ$9:$UC$9,0),ROWS('6. Patients'!DU$10:DU$107))),0))+
IFERROR(VLOOKUP($D84,$H$116:$L$146,COLUMNS($H$115:$J$115)-1+O$7,0)*$E84*$F84*'1. General Inputs'!$J$25,0),0),0)</f>
        <v>0</v>
      </c>
      <c r="P84" s="775">
        <f ca="1">ROUNDUP(IFERROR($F84*$E84*CHOOSE(P$7,
IFERROR(SUMPRODUCT('6. Patients'!CI$10:CI$107,OFFSET('6. Patients'!$DN$9,1,MATCH($D84,'6. Patients'!$DO$9:$FL$9,0),ROWS('6. Patients'!DV$10:DV$107))),0)+
IFERROR(SUMPRODUCT('6. Patients'!CI$10:CI$107,OFFSET('6. Patients'!$FM$9,1,MATCH($D84,'6. Patients'!$FN$9:$GG$9,0),ROWS('6. Patients'!DV$10:DV$107))),0)+
IFERROR(SUMPRODUCT('6. Patients'!CI$10:CI$107,OFFSET('6. Patients'!$GH$9,1,MATCH($D84,'6. Patients'!$GI$9:$IF$9,0),ROWS('6. Patients'!DV$10:DV$107))),0)+
IFERROR(SUMPRODUCT('6. Patients'!CI$10:CI$107,OFFSET('6. Patients'!$IG$9,1,MATCH($D84,'6. Patients'!$IH$9:$JA$9,0),ROWS('6. Patients'!DV$10:DV$107))),0),
IFERROR(SUMPRODUCT('6. Patients'!CI$10:CI$107,OFFSET('6. Patients'!$JB$9,1,MATCH($D84,'6. Patients'!$JC$9:$KZ$9,0),ROWS('6. Patients'!DV$10:DV$107))),0)+
IFERROR(SUMPRODUCT('6. Patients'!CI$10:CI$107,OFFSET('6. Patients'!$LA$9,1,MATCH($D84,'6. Patients'!$LB$9:$LU$9,0),ROWS('6. Patients'!DV$10:DV$107))),0)+
IFERROR(SUMPRODUCT('6. Patients'!CI$10:CI$107,OFFSET('6. Patients'!$LV$9,1,MATCH($D84,'6. Patients'!$LW$9:$NT$9,0),ROWS('6. Patients'!DV$10:DV$107))),0)+
IFERROR(SUMPRODUCT('6. Patients'!CI$10:CI$107,OFFSET('6. Patients'!$NU$9,1,MATCH($D84,'6. Patients'!$NV$9:$OO$9,0),ROWS('6. Patients'!DV$10:DV$107))),0),
IFERROR(SUMPRODUCT('6. Patients'!CI$10:CI$107,OFFSET('6. Patients'!$OP$9,1,MATCH($D84,'6. Patients'!$OQ$9:$QN$9,0),ROWS('6. Patients'!DV$10:DV$107))),0)+
IFERROR(SUMPRODUCT('6. Patients'!CI$10:CI$107,OFFSET('6. Patients'!$QO$9,1,MATCH($D84,'6. Patients'!$QP$9:$RI$9,0),ROWS('6. Patients'!DV$10:DV$107))),0)+
IFERROR(SUMPRODUCT('6. Patients'!CI$10:CI$107,OFFSET('6. Patients'!$RJ$9,1,MATCH($D84,'6. Patients'!$RK$9:$TH$9,0),ROWS('6. Patients'!DV$10:DV$107))),0)+
IFERROR(SUMPRODUCT('6. Patients'!CI$10:CI$107,OFFSET('6. Patients'!$TI$9,1,MATCH($D84,'6. Patients'!$TJ$9:$UC$9,0),ROWS('6. Patients'!DV$10:DV$107))),0))+
IFERROR(VLOOKUP($D84,$H$116:$L$146,COLUMNS($H$115:$J$115)-1+P$7,0)*$E84*$F84*'1. General Inputs'!$J$25,0),0),0)</f>
        <v>0</v>
      </c>
      <c r="Q84" s="775">
        <f ca="1">ROUNDUP(IFERROR($F84*$E84*CHOOSE(Q$7,
IFERROR(SUMPRODUCT('6. Patients'!CJ$10:CJ$107,OFFSET('6. Patients'!$DN$9,1,MATCH($D84,'6. Patients'!$DO$9:$FL$9,0),ROWS('6. Patients'!DW$10:DW$107))),0)+
IFERROR(SUMPRODUCT('6. Patients'!CJ$10:CJ$107,OFFSET('6. Patients'!$FM$9,1,MATCH($D84,'6. Patients'!$FN$9:$GG$9,0),ROWS('6. Patients'!DW$10:DW$107))),0)+
IFERROR(SUMPRODUCT('6. Patients'!CJ$10:CJ$107,OFFSET('6. Patients'!$GH$9,1,MATCH($D84,'6. Patients'!$GI$9:$IF$9,0),ROWS('6. Patients'!DW$10:DW$107))),0)+
IFERROR(SUMPRODUCT('6. Patients'!CJ$10:CJ$107,OFFSET('6. Patients'!$IG$9,1,MATCH($D84,'6. Patients'!$IH$9:$JA$9,0),ROWS('6. Patients'!DW$10:DW$107))),0),
IFERROR(SUMPRODUCT('6. Patients'!CJ$10:CJ$107,OFFSET('6. Patients'!$JB$9,1,MATCH($D84,'6. Patients'!$JC$9:$KZ$9,0),ROWS('6. Patients'!DW$10:DW$107))),0)+
IFERROR(SUMPRODUCT('6. Patients'!CJ$10:CJ$107,OFFSET('6. Patients'!$LA$9,1,MATCH($D84,'6. Patients'!$LB$9:$LU$9,0),ROWS('6. Patients'!DW$10:DW$107))),0)+
IFERROR(SUMPRODUCT('6. Patients'!CJ$10:CJ$107,OFFSET('6. Patients'!$LV$9,1,MATCH($D84,'6. Patients'!$LW$9:$NT$9,0),ROWS('6. Patients'!DW$10:DW$107))),0)+
IFERROR(SUMPRODUCT('6. Patients'!CJ$10:CJ$107,OFFSET('6. Patients'!$NU$9,1,MATCH($D84,'6. Patients'!$NV$9:$OO$9,0),ROWS('6. Patients'!DW$10:DW$107))),0),
IFERROR(SUMPRODUCT('6. Patients'!CJ$10:CJ$107,OFFSET('6. Patients'!$OP$9,1,MATCH($D84,'6. Patients'!$OQ$9:$QN$9,0),ROWS('6. Patients'!DW$10:DW$107))),0)+
IFERROR(SUMPRODUCT('6. Patients'!CJ$10:CJ$107,OFFSET('6. Patients'!$QO$9,1,MATCH($D84,'6. Patients'!$QP$9:$RI$9,0),ROWS('6. Patients'!DW$10:DW$107))),0)+
IFERROR(SUMPRODUCT('6. Patients'!CJ$10:CJ$107,OFFSET('6. Patients'!$RJ$9,1,MATCH($D84,'6. Patients'!$RK$9:$TH$9,0),ROWS('6. Patients'!DW$10:DW$107))),0)+
IFERROR(SUMPRODUCT('6. Patients'!CJ$10:CJ$107,OFFSET('6. Patients'!$TI$9,1,MATCH($D84,'6. Patients'!$TJ$9:$UC$9,0),ROWS('6. Patients'!DW$10:DW$107))),0))+
IFERROR(VLOOKUP($D84,$H$116:$L$146,COLUMNS($H$115:$J$115)-1+Q$7,0)*$E84*$F84*'1. General Inputs'!$J$25,0),0),0)</f>
        <v>0</v>
      </c>
      <c r="R84" s="775">
        <f ca="1">ROUNDUP(IFERROR($F84*$E84*CHOOSE(R$7,
IFERROR(SUMPRODUCT('6. Patients'!CK$10:CK$107,OFFSET('6. Patients'!$DN$9,1,MATCH($D84,'6. Patients'!$DO$9:$FL$9,0),ROWS('6. Patients'!DX$10:DX$107))),0)+
IFERROR(SUMPRODUCT('6. Patients'!CK$10:CK$107,OFFSET('6. Patients'!$FM$9,1,MATCH($D84,'6. Patients'!$FN$9:$GG$9,0),ROWS('6. Patients'!DX$10:DX$107))),0)+
IFERROR(SUMPRODUCT('6. Patients'!CK$10:CK$107,OFFSET('6. Patients'!$GH$9,1,MATCH($D84,'6. Patients'!$GI$9:$IF$9,0),ROWS('6. Patients'!DX$10:DX$107))),0)+
IFERROR(SUMPRODUCT('6. Patients'!CK$10:CK$107,OFFSET('6. Patients'!$IG$9,1,MATCH($D84,'6. Patients'!$IH$9:$JA$9,0),ROWS('6. Patients'!DX$10:DX$107))),0),
IFERROR(SUMPRODUCT('6. Patients'!CK$10:CK$107,OFFSET('6. Patients'!$JB$9,1,MATCH($D84,'6. Patients'!$JC$9:$KZ$9,0),ROWS('6. Patients'!DX$10:DX$107))),0)+
IFERROR(SUMPRODUCT('6. Patients'!CK$10:CK$107,OFFSET('6. Patients'!$LA$9,1,MATCH($D84,'6. Patients'!$LB$9:$LU$9,0),ROWS('6. Patients'!DX$10:DX$107))),0)+
IFERROR(SUMPRODUCT('6. Patients'!CK$10:CK$107,OFFSET('6. Patients'!$LV$9,1,MATCH($D84,'6. Patients'!$LW$9:$NT$9,0),ROWS('6. Patients'!DX$10:DX$107))),0)+
IFERROR(SUMPRODUCT('6. Patients'!CK$10:CK$107,OFFSET('6. Patients'!$NU$9,1,MATCH($D84,'6. Patients'!$NV$9:$OO$9,0),ROWS('6. Patients'!DX$10:DX$107))),0),
IFERROR(SUMPRODUCT('6. Patients'!CK$10:CK$107,OFFSET('6. Patients'!$OP$9,1,MATCH($D84,'6. Patients'!$OQ$9:$QN$9,0),ROWS('6. Patients'!DX$10:DX$107))),0)+
IFERROR(SUMPRODUCT('6. Patients'!CK$10:CK$107,OFFSET('6. Patients'!$QO$9,1,MATCH($D84,'6. Patients'!$QP$9:$RI$9,0),ROWS('6. Patients'!DX$10:DX$107))),0)+
IFERROR(SUMPRODUCT('6. Patients'!CK$10:CK$107,OFFSET('6. Patients'!$RJ$9,1,MATCH($D84,'6. Patients'!$RK$9:$TH$9,0),ROWS('6. Patients'!DX$10:DX$107))),0)+
IFERROR(SUMPRODUCT('6. Patients'!CK$10:CK$107,OFFSET('6. Patients'!$TI$9,1,MATCH($D84,'6. Patients'!$TJ$9:$UC$9,0),ROWS('6. Patients'!DX$10:DX$107))),0))+
IFERROR(VLOOKUP($D84,$H$116:$L$146,COLUMNS($H$115:$J$115)-1+R$7,0)*$E84*$F84*'1. General Inputs'!$J$25,0),0),0)</f>
        <v>0</v>
      </c>
      <c r="S84" s="775">
        <f ca="1">ROUNDUP(IFERROR($F84*$E84*CHOOSE(S$7,
IFERROR(SUMPRODUCT('6. Patients'!CL$10:CL$107,OFFSET('6. Patients'!$DN$9,1,MATCH($D84,'6. Patients'!$DO$9:$FL$9,0),ROWS('6. Patients'!DY$10:DY$107))),0)+
IFERROR(SUMPRODUCT('6. Patients'!CL$10:CL$107,OFFSET('6. Patients'!$FM$9,1,MATCH($D84,'6. Patients'!$FN$9:$GG$9,0),ROWS('6. Patients'!DY$10:DY$107))),0)+
IFERROR(SUMPRODUCT('6. Patients'!CL$10:CL$107,OFFSET('6. Patients'!$GH$9,1,MATCH($D84,'6. Patients'!$GI$9:$IF$9,0),ROWS('6. Patients'!DY$10:DY$107))),0)+
IFERROR(SUMPRODUCT('6. Patients'!CL$10:CL$107,OFFSET('6. Patients'!$IG$9,1,MATCH($D84,'6. Patients'!$IH$9:$JA$9,0),ROWS('6. Patients'!DY$10:DY$107))),0),
IFERROR(SUMPRODUCT('6. Patients'!CL$10:CL$107,OFFSET('6. Patients'!$JB$9,1,MATCH($D84,'6. Patients'!$JC$9:$KZ$9,0),ROWS('6. Patients'!DY$10:DY$107))),0)+
IFERROR(SUMPRODUCT('6. Patients'!CL$10:CL$107,OFFSET('6. Patients'!$LA$9,1,MATCH($D84,'6. Patients'!$LB$9:$LU$9,0),ROWS('6. Patients'!DY$10:DY$107))),0)+
IFERROR(SUMPRODUCT('6. Patients'!CL$10:CL$107,OFFSET('6. Patients'!$LV$9,1,MATCH($D84,'6. Patients'!$LW$9:$NT$9,0),ROWS('6. Patients'!DY$10:DY$107))),0)+
IFERROR(SUMPRODUCT('6. Patients'!CL$10:CL$107,OFFSET('6. Patients'!$NU$9,1,MATCH($D84,'6. Patients'!$NV$9:$OO$9,0),ROWS('6. Patients'!DY$10:DY$107))),0),
IFERROR(SUMPRODUCT('6. Patients'!CL$10:CL$107,OFFSET('6. Patients'!$OP$9,1,MATCH($D84,'6. Patients'!$OQ$9:$QN$9,0),ROWS('6. Patients'!DY$10:DY$107))),0)+
IFERROR(SUMPRODUCT('6. Patients'!CL$10:CL$107,OFFSET('6. Patients'!$QO$9,1,MATCH($D84,'6. Patients'!$QP$9:$RI$9,0),ROWS('6. Patients'!DY$10:DY$107))),0)+
IFERROR(SUMPRODUCT('6. Patients'!CL$10:CL$107,OFFSET('6. Patients'!$RJ$9,1,MATCH($D84,'6. Patients'!$RK$9:$TH$9,0),ROWS('6. Patients'!DY$10:DY$107))),0)+
IFERROR(SUMPRODUCT('6. Patients'!CL$10:CL$107,OFFSET('6. Patients'!$TI$9,1,MATCH($D84,'6. Patients'!$TJ$9:$UC$9,0),ROWS('6. Patients'!DY$10:DY$107))),0))+
IFERROR(VLOOKUP($D84,$H$116:$L$146,COLUMNS($H$115:$J$115)-1+S$7,0)*$E84*$F84*'1. General Inputs'!$J$25,0),0),0)</f>
        <v>0</v>
      </c>
      <c r="T84" s="775">
        <f ca="1">ROUNDUP(IFERROR($F84*$E84*CHOOSE(T$7,
IFERROR(SUMPRODUCT('6. Patients'!CM$10:CM$107,OFFSET('6. Patients'!$DN$9,1,MATCH($D84,'6. Patients'!$DO$9:$FL$9,0),ROWS('6. Patients'!DZ$10:DZ$107))),0)+
IFERROR(SUMPRODUCT('6. Patients'!CM$10:CM$107,OFFSET('6. Patients'!$FM$9,1,MATCH($D84,'6. Patients'!$FN$9:$GG$9,0),ROWS('6. Patients'!DZ$10:DZ$107))),0)+
IFERROR(SUMPRODUCT('6. Patients'!CM$10:CM$107,OFFSET('6. Patients'!$GH$9,1,MATCH($D84,'6. Patients'!$GI$9:$IF$9,0),ROWS('6. Patients'!DZ$10:DZ$107))),0)+
IFERROR(SUMPRODUCT('6. Patients'!CM$10:CM$107,OFFSET('6. Patients'!$IG$9,1,MATCH($D84,'6. Patients'!$IH$9:$JA$9,0),ROWS('6. Patients'!DZ$10:DZ$107))),0),
IFERROR(SUMPRODUCT('6. Patients'!CM$10:CM$107,OFFSET('6. Patients'!$JB$9,1,MATCH($D84,'6. Patients'!$JC$9:$KZ$9,0),ROWS('6. Patients'!DZ$10:DZ$107))),0)+
IFERROR(SUMPRODUCT('6. Patients'!CM$10:CM$107,OFFSET('6. Patients'!$LA$9,1,MATCH($D84,'6. Patients'!$LB$9:$LU$9,0),ROWS('6. Patients'!DZ$10:DZ$107))),0)+
IFERROR(SUMPRODUCT('6. Patients'!CM$10:CM$107,OFFSET('6. Patients'!$LV$9,1,MATCH($D84,'6. Patients'!$LW$9:$NT$9,0),ROWS('6. Patients'!DZ$10:DZ$107))),0)+
IFERROR(SUMPRODUCT('6. Patients'!CM$10:CM$107,OFFSET('6. Patients'!$NU$9,1,MATCH($D84,'6. Patients'!$NV$9:$OO$9,0),ROWS('6. Patients'!DZ$10:DZ$107))),0),
IFERROR(SUMPRODUCT('6. Patients'!CM$10:CM$107,OFFSET('6. Patients'!$OP$9,1,MATCH($D84,'6. Patients'!$OQ$9:$QN$9,0),ROWS('6. Patients'!DZ$10:DZ$107))),0)+
IFERROR(SUMPRODUCT('6. Patients'!CM$10:CM$107,OFFSET('6. Patients'!$QO$9,1,MATCH($D84,'6. Patients'!$QP$9:$RI$9,0),ROWS('6. Patients'!DZ$10:DZ$107))),0)+
IFERROR(SUMPRODUCT('6. Patients'!CM$10:CM$107,OFFSET('6. Patients'!$RJ$9,1,MATCH($D84,'6. Patients'!$RK$9:$TH$9,0),ROWS('6. Patients'!DZ$10:DZ$107))),0)+
IFERROR(SUMPRODUCT('6. Patients'!CM$10:CM$107,OFFSET('6. Patients'!$TI$9,1,MATCH($D84,'6. Patients'!$TJ$9:$UC$9,0),ROWS('6. Patients'!DZ$10:DZ$107))),0))+
IFERROR(VLOOKUP($D84,$H$116:$L$146,COLUMNS($H$115:$J$115)-1+T$7,0)*$E84*$F84*'1. General Inputs'!$J$25,0),0),0)</f>
        <v>0</v>
      </c>
      <c r="U84" s="775">
        <f ca="1">ROUNDUP(IFERROR($F84*$E84*CHOOSE(U$7,
IFERROR(SUMPRODUCT('6. Patients'!CN$10:CN$107,OFFSET('6. Patients'!$DN$9,1,MATCH($D84,'6. Patients'!$DO$9:$FL$9,0),ROWS('6. Patients'!EA$10:EA$107))),0)+
IFERROR(SUMPRODUCT('6. Patients'!CN$10:CN$107,OFFSET('6. Patients'!$FM$9,1,MATCH($D84,'6. Patients'!$FN$9:$GG$9,0),ROWS('6. Patients'!EA$10:EA$107))),0)+
IFERROR(SUMPRODUCT('6. Patients'!CN$10:CN$107,OFFSET('6. Patients'!$GH$9,1,MATCH($D84,'6. Patients'!$GI$9:$IF$9,0),ROWS('6. Patients'!EA$10:EA$107))),0)+
IFERROR(SUMPRODUCT('6. Patients'!CN$10:CN$107,OFFSET('6. Patients'!$IG$9,1,MATCH($D84,'6. Patients'!$IH$9:$JA$9,0),ROWS('6. Patients'!EA$10:EA$107))),0),
IFERROR(SUMPRODUCT('6. Patients'!CN$10:CN$107,OFFSET('6. Patients'!$JB$9,1,MATCH($D84,'6. Patients'!$JC$9:$KZ$9,0),ROWS('6. Patients'!EA$10:EA$107))),0)+
IFERROR(SUMPRODUCT('6. Patients'!CN$10:CN$107,OFFSET('6. Patients'!$LA$9,1,MATCH($D84,'6. Patients'!$LB$9:$LU$9,0),ROWS('6. Patients'!EA$10:EA$107))),0)+
IFERROR(SUMPRODUCT('6. Patients'!CN$10:CN$107,OFFSET('6. Patients'!$LV$9,1,MATCH($D84,'6. Patients'!$LW$9:$NT$9,0),ROWS('6. Patients'!EA$10:EA$107))),0)+
IFERROR(SUMPRODUCT('6. Patients'!CN$10:CN$107,OFFSET('6. Patients'!$NU$9,1,MATCH($D84,'6. Patients'!$NV$9:$OO$9,0),ROWS('6. Patients'!EA$10:EA$107))),0),
IFERROR(SUMPRODUCT('6. Patients'!CN$10:CN$107,OFFSET('6. Patients'!$OP$9,1,MATCH($D84,'6. Patients'!$OQ$9:$QN$9,0),ROWS('6. Patients'!EA$10:EA$107))),0)+
IFERROR(SUMPRODUCT('6. Patients'!CN$10:CN$107,OFFSET('6. Patients'!$QO$9,1,MATCH($D84,'6. Patients'!$QP$9:$RI$9,0),ROWS('6. Patients'!EA$10:EA$107))),0)+
IFERROR(SUMPRODUCT('6. Patients'!CN$10:CN$107,OFFSET('6. Patients'!$RJ$9,1,MATCH($D84,'6. Patients'!$RK$9:$TH$9,0),ROWS('6. Patients'!EA$10:EA$107))),0)+
IFERROR(SUMPRODUCT('6. Patients'!CN$10:CN$107,OFFSET('6. Patients'!$TI$9,1,MATCH($D84,'6. Patients'!$TJ$9:$UC$9,0),ROWS('6. Patients'!EA$10:EA$107))),0))+
IFERROR(VLOOKUP($D84,$H$116:$L$146,COLUMNS($H$115:$J$115)-1+U$7,0)*$E84*$F84*'1. General Inputs'!$J$25,0),0),0)</f>
        <v>0</v>
      </c>
      <c r="V84" s="775">
        <f ca="1">ROUNDUP(IFERROR($F84*$E84*CHOOSE(V$7,
IFERROR(SUMPRODUCT('6. Patients'!CO$10:CO$107,OFFSET('6. Patients'!$DN$9,1,MATCH($D84,'6. Patients'!$DO$9:$FL$9,0),ROWS('6. Patients'!EB$10:EB$107))),0)+
IFERROR(SUMPRODUCT('6. Patients'!CO$10:CO$107,OFFSET('6. Patients'!$FM$9,1,MATCH($D84,'6. Patients'!$FN$9:$GG$9,0),ROWS('6. Patients'!EB$10:EB$107))),0)+
IFERROR(SUMPRODUCT('6. Patients'!CO$10:CO$107,OFFSET('6. Patients'!$GH$9,1,MATCH($D84,'6. Patients'!$GI$9:$IF$9,0),ROWS('6. Patients'!EB$10:EB$107))),0)+
IFERROR(SUMPRODUCT('6. Patients'!CO$10:CO$107,OFFSET('6. Patients'!$IG$9,1,MATCH($D84,'6. Patients'!$IH$9:$JA$9,0),ROWS('6. Patients'!EB$10:EB$107))),0),
IFERROR(SUMPRODUCT('6. Patients'!CO$10:CO$107,OFFSET('6. Patients'!$JB$9,1,MATCH($D84,'6. Patients'!$JC$9:$KZ$9,0),ROWS('6. Patients'!EB$10:EB$107))),0)+
IFERROR(SUMPRODUCT('6. Patients'!CO$10:CO$107,OFFSET('6. Patients'!$LA$9,1,MATCH($D84,'6. Patients'!$LB$9:$LU$9,0),ROWS('6. Patients'!EB$10:EB$107))),0)+
IFERROR(SUMPRODUCT('6. Patients'!CO$10:CO$107,OFFSET('6. Patients'!$LV$9,1,MATCH($D84,'6. Patients'!$LW$9:$NT$9,0),ROWS('6. Patients'!EB$10:EB$107))),0)+
IFERROR(SUMPRODUCT('6. Patients'!CO$10:CO$107,OFFSET('6. Patients'!$NU$9,1,MATCH($D84,'6. Patients'!$NV$9:$OO$9,0),ROWS('6. Patients'!EB$10:EB$107))),0),
IFERROR(SUMPRODUCT('6. Patients'!CO$10:CO$107,OFFSET('6. Patients'!$OP$9,1,MATCH($D84,'6. Patients'!$OQ$9:$QN$9,0),ROWS('6. Patients'!EB$10:EB$107))),0)+
IFERROR(SUMPRODUCT('6. Patients'!CO$10:CO$107,OFFSET('6. Patients'!$QO$9,1,MATCH($D84,'6. Patients'!$QP$9:$RI$9,0),ROWS('6. Patients'!EB$10:EB$107))),0)+
IFERROR(SUMPRODUCT('6. Patients'!CO$10:CO$107,OFFSET('6. Patients'!$RJ$9,1,MATCH($D84,'6. Patients'!$RK$9:$TH$9,0),ROWS('6. Patients'!EB$10:EB$107))),0)+
IFERROR(SUMPRODUCT('6. Patients'!CO$10:CO$107,OFFSET('6. Patients'!$TI$9,1,MATCH($D84,'6. Patients'!$TJ$9:$UC$9,0),ROWS('6. Patients'!EB$10:EB$107))),0))+
IFERROR(VLOOKUP($D84,$H$116:$L$146,COLUMNS($H$115:$J$115)-1+V$7,0)*$E84*$F84*'1. General Inputs'!$J$25,0),0),0)</f>
        <v>0</v>
      </c>
      <c r="W84" s="775">
        <f ca="1">ROUNDUP(IFERROR($F84*$E84*CHOOSE(W$7,
IFERROR(SUMPRODUCT('6. Patients'!CP$10:CP$107,OFFSET('6. Patients'!$DN$9,1,MATCH($D84,'6. Patients'!$DO$9:$FL$9,0),ROWS('6. Patients'!EC$10:EC$107))),0)+
IFERROR(SUMPRODUCT('6. Patients'!CP$10:CP$107,OFFSET('6. Patients'!$FM$9,1,MATCH($D84,'6. Patients'!$FN$9:$GG$9,0),ROWS('6. Patients'!EC$10:EC$107))),0)+
IFERROR(SUMPRODUCT('6. Patients'!CP$10:CP$107,OFFSET('6. Patients'!$GH$9,1,MATCH($D84,'6. Patients'!$GI$9:$IF$9,0),ROWS('6. Patients'!EC$10:EC$107))),0)+
IFERROR(SUMPRODUCT('6. Patients'!CP$10:CP$107,OFFSET('6. Patients'!$IG$9,1,MATCH($D84,'6. Patients'!$IH$9:$JA$9,0),ROWS('6. Patients'!EC$10:EC$107))),0),
IFERROR(SUMPRODUCT('6. Patients'!CP$10:CP$107,OFFSET('6. Patients'!$JB$9,1,MATCH($D84,'6. Patients'!$JC$9:$KZ$9,0),ROWS('6. Patients'!EC$10:EC$107))),0)+
IFERROR(SUMPRODUCT('6. Patients'!CP$10:CP$107,OFFSET('6. Patients'!$LA$9,1,MATCH($D84,'6. Patients'!$LB$9:$LU$9,0),ROWS('6. Patients'!EC$10:EC$107))),0)+
IFERROR(SUMPRODUCT('6. Patients'!CP$10:CP$107,OFFSET('6. Patients'!$LV$9,1,MATCH($D84,'6. Patients'!$LW$9:$NT$9,0),ROWS('6. Patients'!EC$10:EC$107))),0)+
IFERROR(SUMPRODUCT('6. Patients'!CP$10:CP$107,OFFSET('6. Patients'!$NU$9,1,MATCH($D84,'6. Patients'!$NV$9:$OO$9,0),ROWS('6. Patients'!EC$10:EC$107))),0),
IFERROR(SUMPRODUCT('6. Patients'!CP$10:CP$107,OFFSET('6. Patients'!$OP$9,1,MATCH($D84,'6. Patients'!$OQ$9:$QN$9,0),ROWS('6. Patients'!EC$10:EC$107))),0)+
IFERROR(SUMPRODUCT('6. Patients'!CP$10:CP$107,OFFSET('6. Patients'!$QO$9,1,MATCH($D84,'6. Patients'!$QP$9:$RI$9,0),ROWS('6. Patients'!EC$10:EC$107))),0)+
IFERROR(SUMPRODUCT('6. Patients'!CP$10:CP$107,OFFSET('6. Patients'!$RJ$9,1,MATCH($D84,'6. Patients'!$RK$9:$TH$9,0),ROWS('6. Patients'!EC$10:EC$107))),0)+
IFERROR(SUMPRODUCT('6. Patients'!CP$10:CP$107,OFFSET('6. Patients'!$TI$9,1,MATCH($D84,'6. Patients'!$TJ$9:$UC$9,0),ROWS('6. Patients'!EC$10:EC$107))),0))+
IFERROR(VLOOKUP($D84,$H$116:$L$146,COLUMNS($H$115:$J$115)-1+W$7,0)*$E84*$F84*'1. General Inputs'!$J$25,0),0),0)</f>
        <v>0</v>
      </c>
      <c r="X84" s="775">
        <f ca="1">ROUNDUP(IFERROR($F84*$E84*CHOOSE(X$7,
IFERROR(SUMPRODUCT('6. Patients'!CQ$10:CQ$107,OFFSET('6. Patients'!$DN$9,1,MATCH($D84,'6. Patients'!$DO$9:$FL$9,0),ROWS('6. Patients'!ED$10:ED$107))),0)+
IFERROR(SUMPRODUCT('6. Patients'!CQ$10:CQ$107,OFFSET('6. Patients'!$FM$9,1,MATCH($D84,'6. Patients'!$FN$9:$GG$9,0),ROWS('6. Patients'!ED$10:ED$107))),0)+
IFERROR(SUMPRODUCT('6. Patients'!CQ$10:CQ$107,OFFSET('6. Patients'!$GH$9,1,MATCH($D84,'6. Patients'!$GI$9:$IF$9,0),ROWS('6. Patients'!ED$10:ED$107))),0)+
IFERROR(SUMPRODUCT('6. Patients'!CQ$10:CQ$107,OFFSET('6. Patients'!$IG$9,1,MATCH($D84,'6. Patients'!$IH$9:$JA$9,0),ROWS('6. Patients'!ED$10:ED$107))),0),
IFERROR(SUMPRODUCT('6. Patients'!CQ$10:CQ$107,OFFSET('6. Patients'!$JB$9,1,MATCH($D84,'6. Patients'!$JC$9:$KZ$9,0),ROWS('6. Patients'!ED$10:ED$107))),0)+
IFERROR(SUMPRODUCT('6. Patients'!CQ$10:CQ$107,OFFSET('6. Patients'!$LA$9,1,MATCH($D84,'6. Patients'!$LB$9:$LU$9,0),ROWS('6. Patients'!ED$10:ED$107))),0)+
IFERROR(SUMPRODUCT('6. Patients'!CQ$10:CQ$107,OFFSET('6. Patients'!$LV$9,1,MATCH($D84,'6. Patients'!$LW$9:$NT$9,0),ROWS('6. Patients'!ED$10:ED$107))),0)+
IFERROR(SUMPRODUCT('6. Patients'!CQ$10:CQ$107,OFFSET('6. Patients'!$NU$9,1,MATCH($D84,'6. Patients'!$NV$9:$OO$9,0),ROWS('6. Patients'!ED$10:ED$107))),0),
IFERROR(SUMPRODUCT('6. Patients'!CQ$10:CQ$107,OFFSET('6. Patients'!$OP$9,1,MATCH($D84,'6. Patients'!$OQ$9:$QN$9,0),ROWS('6. Patients'!ED$10:ED$107))),0)+
IFERROR(SUMPRODUCT('6. Patients'!CQ$10:CQ$107,OFFSET('6. Patients'!$QO$9,1,MATCH($D84,'6. Patients'!$QP$9:$RI$9,0),ROWS('6. Patients'!ED$10:ED$107))),0)+
IFERROR(SUMPRODUCT('6. Patients'!CQ$10:CQ$107,OFFSET('6. Patients'!$RJ$9,1,MATCH($D84,'6. Patients'!$RK$9:$TH$9,0),ROWS('6. Patients'!ED$10:ED$107))),0)+
IFERROR(SUMPRODUCT('6. Patients'!CQ$10:CQ$107,OFFSET('6. Patients'!$TI$9,1,MATCH($D84,'6. Patients'!$TJ$9:$UC$9,0),ROWS('6. Patients'!ED$10:ED$107))),0))+
IFERROR(VLOOKUP($D84,$H$116:$L$146,COLUMNS($H$115:$J$115)-1+X$7,0)*$E84*$F84*'1. General Inputs'!$J$25,0),0),0)</f>
        <v>0</v>
      </c>
      <c r="Y84" s="775">
        <f ca="1">ROUNDUP(IFERROR($F84*$E84*CHOOSE(Y$7,
IFERROR(SUMPRODUCT('6. Patients'!CR$10:CR$107,OFFSET('6. Patients'!$DN$9,1,MATCH($D84,'6. Patients'!$DO$9:$FL$9,0),ROWS('6. Patients'!EE$10:EE$107))),0)+
IFERROR(SUMPRODUCT('6. Patients'!CR$10:CR$107,OFFSET('6. Patients'!$FM$9,1,MATCH($D84,'6. Patients'!$FN$9:$GG$9,0),ROWS('6. Patients'!EE$10:EE$107))),0)+
IFERROR(SUMPRODUCT('6. Patients'!CR$10:CR$107,OFFSET('6. Patients'!$GH$9,1,MATCH($D84,'6. Patients'!$GI$9:$IF$9,0),ROWS('6. Patients'!EE$10:EE$107))),0)+
IFERROR(SUMPRODUCT('6. Patients'!CR$10:CR$107,OFFSET('6. Patients'!$IG$9,1,MATCH($D84,'6. Patients'!$IH$9:$JA$9,0),ROWS('6. Patients'!EE$10:EE$107))),0),
IFERROR(SUMPRODUCT('6. Patients'!CR$10:CR$107,OFFSET('6. Patients'!$JB$9,1,MATCH($D84,'6. Patients'!$JC$9:$KZ$9,0),ROWS('6. Patients'!EE$10:EE$107))),0)+
IFERROR(SUMPRODUCT('6. Patients'!CR$10:CR$107,OFFSET('6. Patients'!$LA$9,1,MATCH($D84,'6. Patients'!$LB$9:$LU$9,0),ROWS('6. Patients'!EE$10:EE$107))),0)+
IFERROR(SUMPRODUCT('6. Patients'!CR$10:CR$107,OFFSET('6. Patients'!$LV$9,1,MATCH($D84,'6. Patients'!$LW$9:$NT$9,0),ROWS('6. Patients'!EE$10:EE$107))),0)+
IFERROR(SUMPRODUCT('6. Patients'!CR$10:CR$107,OFFSET('6. Patients'!$NU$9,1,MATCH($D84,'6. Patients'!$NV$9:$OO$9,0),ROWS('6. Patients'!EE$10:EE$107))),0),
IFERROR(SUMPRODUCT('6. Patients'!CR$10:CR$107,OFFSET('6. Patients'!$OP$9,1,MATCH($D84,'6. Patients'!$OQ$9:$QN$9,0),ROWS('6. Patients'!EE$10:EE$107))),0)+
IFERROR(SUMPRODUCT('6. Patients'!CR$10:CR$107,OFFSET('6. Patients'!$QO$9,1,MATCH($D84,'6. Patients'!$QP$9:$RI$9,0),ROWS('6. Patients'!EE$10:EE$107))),0)+
IFERROR(SUMPRODUCT('6. Patients'!CR$10:CR$107,OFFSET('6. Patients'!$RJ$9,1,MATCH($D84,'6. Patients'!$RK$9:$TH$9,0),ROWS('6. Patients'!EE$10:EE$107))),0)+
IFERROR(SUMPRODUCT('6. Patients'!CR$10:CR$107,OFFSET('6. Patients'!$TI$9,1,MATCH($D84,'6. Patients'!$TJ$9:$UC$9,0),ROWS('6. Patients'!EE$10:EE$107))),0))+
IFERROR(VLOOKUP($D84,$H$116:$L$146,COLUMNS($H$115:$J$115)-1+Y$7,0)*$E84*$F84*'1. General Inputs'!$J$25,0),0),0)</f>
        <v>0</v>
      </c>
      <c r="Z84" s="775">
        <f ca="1">ROUNDUP(IFERROR($F84*$E84*CHOOSE(Z$7,
IFERROR(SUMPRODUCT('6. Patients'!CS$10:CS$107,OFFSET('6. Patients'!$DN$9,1,MATCH($D84,'6. Patients'!$DO$9:$FL$9,0),ROWS('6. Patients'!EF$10:EF$107))),0)+
IFERROR(SUMPRODUCT('6. Patients'!CS$10:CS$107,OFFSET('6. Patients'!$FM$9,1,MATCH($D84,'6. Patients'!$FN$9:$GG$9,0),ROWS('6. Patients'!EF$10:EF$107))),0)+
IFERROR(SUMPRODUCT('6. Patients'!CS$10:CS$107,OFFSET('6. Patients'!$GH$9,1,MATCH($D84,'6. Patients'!$GI$9:$IF$9,0),ROWS('6. Patients'!EF$10:EF$107))),0)+
IFERROR(SUMPRODUCT('6. Patients'!CS$10:CS$107,OFFSET('6. Patients'!$IG$9,1,MATCH($D84,'6. Patients'!$IH$9:$JA$9,0),ROWS('6. Patients'!EF$10:EF$107))),0),
IFERROR(SUMPRODUCT('6. Patients'!CS$10:CS$107,OFFSET('6. Patients'!$JB$9,1,MATCH($D84,'6. Patients'!$JC$9:$KZ$9,0),ROWS('6. Patients'!EF$10:EF$107))),0)+
IFERROR(SUMPRODUCT('6. Patients'!CS$10:CS$107,OFFSET('6. Patients'!$LA$9,1,MATCH($D84,'6. Patients'!$LB$9:$LU$9,0),ROWS('6. Patients'!EF$10:EF$107))),0)+
IFERROR(SUMPRODUCT('6. Patients'!CS$10:CS$107,OFFSET('6. Patients'!$LV$9,1,MATCH($D84,'6. Patients'!$LW$9:$NT$9,0),ROWS('6. Patients'!EF$10:EF$107))),0)+
IFERROR(SUMPRODUCT('6. Patients'!CS$10:CS$107,OFFSET('6. Patients'!$NU$9,1,MATCH($D84,'6. Patients'!$NV$9:$OO$9,0),ROWS('6. Patients'!EF$10:EF$107))),0),
IFERROR(SUMPRODUCT('6. Patients'!CS$10:CS$107,OFFSET('6. Patients'!$OP$9,1,MATCH($D84,'6. Patients'!$OQ$9:$QN$9,0),ROWS('6. Patients'!EF$10:EF$107))),0)+
IFERROR(SUMPRODUCT('6. Patients'!CS$10:CS$107,OFFSET('6. Patients'!$QO$9,1,MATCH($D84,'6. Patients'!$QP$9:$RI$9,0),ROWS('6. Patients'!EF$10:EF$107))),0)+
IFERROR(SUMPRODUCT('6. Patients'!CS$10:CS$107,OFFSET('6. Patients'!$RJ$9,1,MATCH($D84,'6. Patients'!$RK$9:$TH$9,0),ROWS('6. Patients'!EF$10:EF$107))),0)+
IFERROR(SUMPRODUCT('6. Patients'!CS$10:CS$107,OFFSET('6. Patients'!$TI$9,1,MATCH($D84,'6. Patients'!$TJ$9:$UC$9,0),ROWS('6. Patients'!EF$10:EF$107))),0))+
IFERROR(VLOOKUP($D84,$H$116:$L$146,COLUMNS($H$115:$J$115)-1+Z$7,0)*$E84*$F84*'1. General Inputs'!$J$25,0),0),0)</f>
        <v>0</v>
      </c>
      <c r="AA84" s="775">
        <f ca="1">ROUNDUP(IFERROR($F84*$E84*CHOOSE(AA$7,
IFERROR(SUMPRODUCT('6. Patients'!CT$10:CT$107,OFFSET('6. Patients'!$DN$9,1,MATCH($D84,'6. Patients'!$DO$9:$FL$9,0),ROWS('6. Patients'!EG$10:EG$107))),0)+
IFERROR(SUMPRODUCT('6. Patients'!CT$10:CT$107,OFFSET('6. Patients'!$FM$9,1,MATCH($D84,'6. Patients'!$FN$9:$GG$9,0),ROWS('6. Patients'!EG$10:EG$107))),0)+
IFERROR(SUMPRODUCT('6. Patients'!CT$10:CT$107,OFFSET('6. Patients'!$GH$9,1,MATCH($D84,'6. Patients'!$GI$9:$IF$9,0),ROWS('6. Patients'!EG$10:EG$107))),0)+
IFERROR(SUMPRODUCT('6. Patients'!CT$10:CT$107,OFFSET('6. Patients'!$IG$9,1,MATCH($D84,'6. Patients'!$IH$9:$JA$9,0),ROWS('6. Patients'!EG$10:EG$107))),0),
IFERROR(SUMPRODUCT('6. Patients'!CT$10:CT$107,OFFSET('6. Patients'!$JB$9,1,MATCH($D84,'6. Patients'!$JC$9:$KZ$9,0),ROWS('6. Patients'!EG$10:EG$107))),0)+
IFERROR(SUMPRODUCT('6. Patients'!CT$10:CT$107,OFFSET('6. Patients'!$LA$9,1,MATCH($D84,'6. Patients'!$LB$9:$LU$9,0),ROWS('6. Patients'!EG$10:EG$107))),0)+
IFERROR(SUMPRODUCT('6. Patients'!CT$10:CT$107,OFFSET('6. Patients'!$LV$9,1,MATCH($D84,'6. Patients'!$LW$9:$NT$9,0),ROWS('6. Patients'!EG$10:EG$107))),0)+
IFERROR(SUMPRODUCT('6. Patients'!CT$10:CT$107,OFFSET('6. Patients'!$NU$9,1,MATCH($D84,'6. Patients'!$NV$9:$OO$9,0),ROWS('6. Patients'!EG$10:EG$107))),0),
IFERROR(SUMPRODUCT('6. Patients'!CT$10:CT$107,OFFSET('6. Patients'!$OP$9,1,MATCH($D84,'6. Patients'!$OQ$9:$QN$9,0),ROWS('6. Patients'!EG$10:EG$107))),0)+
IFERROR(SUMPRODUCT('6. Patients'!CT$10:CT$107,OFFSET('6. Patients'!$QO$9,1,MATCH($D84,'6. Patients'!$QP$9:$RI$9,0),ROWS('6. Patients'!EG$10:EG$107))),0)+
IFERROR(SUMPRODUCT('6. Patients'!CT$10:CT$107,OFFSET('6. Patients'!$RJ$9,1,MATCH($D84,'6. Patients'!$RK$9:$TH$9,0),ROWS('6. Patients'!EG$10:EG$107))),0)+
IFERROR(SUMPRODUCT('6. Patients'!CT$10:CT$107,OFFSET('6. Patients'!$TI$9,1,MATCH($D84,'6. Patients'!$TJ$9:$UC$9,0),ROWS('6. Patients'!EG$10:EG$107))),0))+
IFERROR(VLOOKUP($D84,$H$116:$L$146,COLUMNS($H$115:$J$115)-1+AA$7,0)*$E84*$F84*'1. General Inputs'!$J$25,0),0),0)</f>
        <v>0</v>
      </c>
      <c r="AB84" s="775">
        <f ca="1">ROUNDUP(IFERROR($F84*$E84*CHOOSE(AB$7,
IFERROR(SUMPRODUCT('6. Patients'!CU$10:CU$107,OFFSET('6. Patients'!$DN$9,1,MATCH($D84,'6. Patients'!$DO$9:$FL$9,0),ROWS('6. Patients'!EH$10:EH$107))),0)+
IFERROR(SUMPRODUCT('6. Patients'!CU$10:CU$107,OFFSET('6. Patients'!$FM$9,1,MATCH($D84,'6. Patients'!$FN$9:$GG$9,0),ROWS('6. Patients'!EH$10:EH$107))),0)+
IFERROR(SUMPRODUCT('6. Patients'!CU$10:CU$107,OFFSET('6. Patients'!$GH$9,1,MATCH($D84,'6. Patients'!$GI$9:$IF$9,0),ROWS('6. Patients'!EH$10:EH$107))),0)+
IFERROR(SUMPRODUCT('6. Patients'!CU$10:CU$107,OFFSET('6. Patients'!$IG$9,1,MATCH($D84,'6. Patients'!$IH$9:$JA$9,0),ROWS('6. Patients'!EH$10:EH$107))),0),
IFERROR(SUMPRODUCT('6. Patients'!CU$10:CU$107,OFFSET('6. Patients'!$JB$9,1,MATCH($D84,'6. Patients'!$JC$9:$KZ$9,0),ROWS('6. Patients'!EH$10:EH$107))),0)+
IFERROR(SUMPRODUCT('6. Patients'!CU$10:CU$107,OFFSET('6. Patients'!$LA$9,1,MATCH($D84,'6. Patients'!$LB$9:$LU$9,0),ROWS('6. Patients'!EH$10:EH$107))),0)+
IFERROR(SUMPRODUCT('6. Patients'!CU$10:CU$107,OFFSET('6. Patients'!$LV$9,1,MATCH($D84,'6. Patients'!$LW$9:$NT$9,0),ROWS('6. Patients'!EH$10:EH$107))),0)+
IFERROR(SUMPRODUCT('6. Patients'!CU$10:CU$107,OFFSET('6. Patients'!$NU$9,1,MATCH($D84,'6. Patients'!$NV$9:$OO$9,0),ROWS('6. Patients'!EH$10:EH$107))),0),
IFERROR(SUMPRODUCT('6. Patients'!CU$10:CU$107,OFFSET('6. Patients'!$OP$9,1,MATCH($D84,'6. Patients'!$OQ$9:$QN$9,0),ROWS('6. Patients'!EH$10:EH$107))),0)+
IFERROR(SUMPRODUCT('6. Patients'!CU$10:CU$107,OFFSET('6. Patients'!$QO$9,1,MATCH($D84,'6. Patients'!$QP$9:$RI$9,0),ROWS('6. Patients'!EH$10:EH$107))),0)+
IFERROR(SUMPRODUCT('6. Patients'!CU$10:CU$107,OFFSET('6. Patients'!$RJ$9,1,MATCH($D84,'6. Patients'!$RK$9:$TH$9,0),ROWS('6. Patients'!EH$10:EH$107))),0)+
IFERROR(SUMPRODUCT('6. Patients'!CU$10:CU$107,OFFSET('6. Patients'!$TI$9,1,MATCH($D84,'6. Patients'!$TJ$9:$UC$9,0),ROWS('6. Patients'!EH$10:EH$107))),0))+
IFERROR(VLOOKUP($D84,$H$116:$L$146,COLUMNS($H$115:$J$115)-1+AB$7,0)*$E84*$F84*'1. General Inputs'!$J$25,0),0),0)</f>
        <v>0</v>
      </c>
      <c r="AC84" s="775">
        <f ca="1">ROUNDUP(IFERROR($F84*$E84*CHOOSE(AC$7,
IFERROR(SUMPRODUCT('6. Patients'!CV$10:CV$107,OFFSET('6. Patients'!$DN$9,1,MATCH($D84,'6. Patients'!$DO$9:$FL$9,0),ROWS('6. Patients'!EI$10:EI$107))),0)+
IFERROR(SUMPRODUCT('6. Patients'!CV$10:CV$107,OFFSET('6. Patients'!$FM$9,1,MATCH($D84,'6. Patients'!$FN$9:$GG$9,0),ROWS('6. Patients'!EI$10:EI$107))),0)+
IFERROR(SUMPRODUCT('6. Patients'!CV$10:CV$107,OFFSET('6. Patients'!$GH$9,1,MATCH($D84,'6. Patients'!$GI$9:$IF$9,0),ROWS('6. Patients'!EI$10:EI$107))),0)+
IFERROR(SUMPRODUCT('6. Patients'!CV$10:CV$107,OFFSET('6. Patients'!$IG$9,1,MATCH($D84,'6. Patients'!$IH$9:$JA$9,0),ROWS('6. Patients'!EI$10:EI$107))),0),
IFERROR(SUMPRODUCT('6. Patients'!CV$10:CV$107,OFFSET('6. Patients'!$JB$9,1,MATCH($D84,'6. Patients'!$JC$9:$KZ$9,0),ROWS('6. Patients'!EI$10:EI$107))),0)+
IFERROR(SUMPRODUCT('6. Patients'!CV$10:CV$107,OFFSET('6. Patients'!$LA$9,1,MATCH($D84,'6. Patients'!$LB$9:$LU$9,0),ROWS('6. Patients'!EI$10:EI$107))),0)+
IFERROR(SUMPRODUCT('6. Patients'!CV$10:CV$107,OFFSET('6. Patients'!$LV$9,1,MATCH($D84,'6. Patients'!$LW$9:$NT$9,0),ROWS('6. Patients'!EI$10:EI$107))),0)+
IFERROR(SUMPRODUCT('6. Patients'!CV$10:CV$107,OFFSET('6. Patients'!$NU$9,1,MATCH($D84,'6. Patients'!$NV$9:$OO$9,0),ROWS('6. Patients'!EI$10:EI$107))),0),
IFERROR(SUMPRODUCT('6. Patients'!CV$10:CV$107,OFFSET('6. Patients'!$OP$9,1,MATCH($D84,'6. Patients'!$OQ$9:$QN$9,0),ROWS('6. Patients'!EI$10:EI$107))),0)+
IFERROR(SUMPRODUCT('6. Patients'!CV$10:CV$107,OFFSET('6. Patients'!$QO$9,1,MATCH($D84,'6. Patients'!$QP$9:$RI$9,0),ROWS('6. Patients'!EI$10:EI$107))),0)+
IFERROR(SUMPRODUCT('6. Patients'!CV$10:CV$107,OFFSET('6. Patients'!$RJ$9,1,MATCH($D84,'6. Patients'!$RK$9:$TH$9,0),ROWS('6. Patients'!EI$10:EI$107))),0)+
IFERROR(SUMPRODUCT('6. Patients'!CV$10:CV$107,OFFSET('6. Patients'!$TI$9,1,MATCH($D84,'6. Patients'!$TJ$9:$UC$9,0),ROWS('6. Patients'!EI$10:EI$107))),0))+
IFERROR(VLOOKUP($D84,$H$116:$L$146,COLUMNS($H$115:$J$115)-1+AC$7,0)*$E84*$F84*'1. General Inputs'!$J$25,0),0),0)</f>
        <v>0</v>
      </c>
      <c r="AD84" s="775">
        <f ca="1">ROUNDUP(IFERROR($F84*$E84*CHOOSE(AD$7,
IFERROR(SUMPRODUCT('6. Patients'!CW$10:CW$107,OFFSET('6. Patients'!$DN$9,1,MATCH($D84,'6. Patients'!$DO$9:$FL$9,0),ROWS('6. Patients'!EJ$10:EJ$107))),0)+
IFERROR(SUMPRODUCT('6. Patients'!CW$10:CW$107,OFFSET('6. Patients'!$FM$9,1,MATCH($D84,'6. Patients'!$FN$9:$GG$9,0),ROWS('6. Patients'!EJ$10:EJ$107))),0)+
IFERROR(SUMPRODUCT('6. Patients'!CW$10:CW$107,OFFSET('6. Patients'!$GH$9,1,MATCH($D84,'6. Patients'!$GI$9:$IF$9,0),ROWS('6. Patients'!EJ$10:EJ$107))),0)+
IFERROR(SUMPRODUCT('6. Patients'!CW$10:CW$107,OFFSET('6. Patients'!$IG$9,1,MATCH($D84,'6. Patients'!$IH$9:$JA$9,0),ROWS('6. Patients'!EJ$10:EJ$107))),0),
IFERROR(SUMPRODUCT('6. Patients'!CW$10:CW$107,OFFSET('6. Patients'!$JB$9,1,MATCH($D84,'6. Patients'!$JC$9:$KZ$9,0),ROWS('6. Patients'!EJ$10:EJ$107))),0)+
IFERROR(SUMPRODUCT('6. Patients'!CW$10:CW$107,OFFSET('6. Patients'!$LA$9,1,MATCH($D84,'6. Patients'!$LB$9:$LU$9,0),ROWS('6. Patients'!EJ$10:EJ$107))),0)+
IFERROR(SUMPRODUCT('6. Patients'!CW$10:CW$107,OFFSET('6. Patients'!$LV$9,1,MATCH($D84,'6. Patients'!$LW$9:$NT$9,0),ROWS('6. Patients'!EJ$10:EJ$107))),0)+
IFERROR(SUMPRODUCT('6. Patients'!CW$10:CW$107,OFFSET('6. Patients'!$NU$9,1,MATCH($D84,'6. Patients'!$NV$9:$OO$9,0),ROWS('6. Patients'!EJ$10:EJ$107))),0),
IFERROR(SUMPRODUCT('6. Patients'!CW$10:CW$107,OFFSET('6. Patients'!$OP$9,1,MATCH($D84,'6. Patients'!$OQ$9:$QN$9,0),ROWS('6. Patients'!EJ$10:EJ$107))),0)+
IFERROR(SUMPRODUCT('6. Patients'!CW$10:CW$107,OFFSET('6. Patients'!$QO$9,1,MATCH($D84,'6. Patients'!$QP$9:$RI$9,0),ROWS('6. Patients'!EJ$10:EJ$107))),0)+
IFERROR(SUMPRODUCT('6. Patients'!CW$10:CW$107,OFFSET('6. Patients'!$RJ$9,1,MATCH($D84,'6. Patients'!$RK$9:$TH$9,0),ROWS('6. Patients'!EJ$10:EJ$107))),0)+
IFERROR(SUMPRODUCT('6. Patients'!CW$10:CW$107,OFFSET('6. Patients'!$TI$9,1,MATCH($D84,'6. Patients'!$TJ$9:$UC$9,0),ROWS('6. Patients'!EJ$10:EJ$107))),0))+
IFERROR(VLOOKUP($D84,$H$116:$L$146,COLUMNS($H$115:$J$115)-1+AD$7,0)*$E84*$F84*'1. General Inputs'!$J$25,0),0),0)</f>
        <v>0</v>
      </c>
      <c r="AE84" s="775">
        <f ca="1">ROUNDUP(IFERROR($F84*$E84*CHOOSE(AE$7,
IFERROR(SUMPRODUCT('6. Patients'!CX$10:CX$107,OFFSET('6. Patients'!$DN$9,1,MATCH($D84,'6. Patients'!$DO$9:$FL$9,0),ROWS('6. Patients'!EK$10:EK$107))),0)+
IFERROR(SUMPRODUCT('6. Patients'!CX$10:CX$107,OFFSET('6. Patients'!$FM$9,1,MATCH($D84,'6. Patients'!$FN$9:$GG$9,0),ROWS('6. Patients'!EK$10:EK$107))),0)+
IFERROR(SUMPRODUCT('6. Patients'!CX$10:CX$107,OFFSET('6. Patients'!$GH$9,1,MATCH($D84,'6. Patients'!$GI$9:$IF$9,0),ROWS('6. Patients'!EK$10:EK$107))),0)+
IFERROR(SUMPRODUCT('6. Patients'!CX$10:CX$107,OFFSET('6. Patients'!$IG$9,1,MATCH($D84,'6. Patients'!$IH$9:$JA$9,0),ROWS('6. Patients'!EK$10:EK$107))),0),
IFERROR(SUMPRODUCT('6. Patients'!CX$10:CX$107,OFFSET('6. Patients'!$JB$9,1,MATCH($D84,'6. Patients'!$JC$9:$KZ$9,0),ROWS('6. Patients'!EK$10:EK$107))),0)+
IFERROR(SUMPRODUCT('6. Patients'!CX$10:CX$107,OFFSET('6. Patients'!$LA$9,1,MATCH($D84,'6. Patients'!$LB$9:$LU$9,0),ROWS('6. Patients'!EK$10:EK$107))),0)+
IFERROR(SUMPRODUCT('6. Patients'!CX$10:CX$107,OFFSET('6. Patients'!$LV$9,1,MATCH($D84,'6. Patients'!$LW$9:$NT$9,0),ROWS('6. Patients'!EK$10:EK$107))),0)+
IFERROR(SUMPRODUCT('6. Patients'!CX$10:CX$107,OFFSET('6. Patients'!$NU$9,1,MATCH($D84,'6. Patients'!$NV$9:$OO$9,0),ROWS('6. Patients'!EK$10:EK$107))),0),
IFERROR(SUMPRODUCT('6. Patients'!CX$10:CX$107,OFFSET('6. Patients'!$OP$9,1,MATCH($D84,'6. Patients'!$OQ$9:$QN$9,0),ROWS('6. Patients'!EK$10:EK$107))),0)+
IFERROR(SUMPRODUCT('6. Patients'!CX$10:CX$107,OFFSET('6. Patients'!$QO$9,1,MATCH($D84,'6. Patients'!$QP$9:$RI$9,0),ROWS('6. Patients'!EK$10:EK$107))),0)+
IFERROR(SUMPRODUCT('6. Patients'!CX$10:CX$107,OFFSET('6. Patients'!$RJ$9,1,MATCH($D84,'6. Patients'!$RK$9:$TH$9,0),ROWS('6. Patients'!EK$10:EK$107))),0)+
IFERROR(SUMPRODUCT('6. Patients'!CX$10:CX$107,OFFSET('6. Patients'!$TI$9,1,MATCH($D84,'6. Patients'!$TJ$9:$UC$9,0),ROWS('6. Patients'!EK$10:EK$107))),0))+
IFERROR(VLOOKUP($D84,$H$116:$L$146,COLUMNS($H$115:$J$115)-1+AE$7,0)*$E84*$F84*'1. General Inputs'!$J$25,0),0),0)</f>
        <v>0</v>
      </c>
      <c r="AF84" s="775">
        <f ca="1">ROUNDUP(IFERROR($F84*$E84*CHOOSE(AF$7,
IFERROR(SUMPRODUCT('6. Patients'!CY$10:CY$107,OFFSET('6. Patients'!$DN$9,1,MATCH($D84,'6. Patients'!$DO$9:$FL$9,0),ROWS('6. Patients'!EL$10:EL$107))),0)+
IFERROR(SUMPRODUCT('6. Patients'!CY$10:CY$107,OFFSET('6. Patients'!$FM$9,1,MATCH($D84,'6. Patients'!$FN$9:$GG$9,0),ROWS('6. Patients'!EL$10:EL$107))),0)+
IFERROR(SUMPRODUCT('6. Patients'!CY$10:CY$107,OFFSET('6. Patients'!$GH$9,1,MATCH($D84,'6. Patients'!$GI$9:$IF$9,0),ROWS('6. Patients'!EL$10:EL$107))),0)+
IFERROR(SUMPRODUCT('6. Patients'!CY$10:CY$107,OFFSET('6. Patients'!$IG$9,1,MATCH($D84,'6. Patients'!$IH$9:$JA$9,0),ROWS('6. Patients'!EL$10:EL$107))),0),
IFERROR(SUMPRODUCT('6. Patients'!CY$10:CY$107,OFFSET('6. Patients'!$JB$9,1,MATCH($D84,'6. Patients'!$JC$9:$KZ$9,0),ROWS('6. Patients'!EL$10:EL$107))),0)+
IFERROR(SUMPRODUCT('6. Patients'!CY$10:CY$107,OFFSET('6. Patients'!$LA$9,1,MATCH($D84,'6. Patients'!$LB$9:$LU$9,0),ROWS('6. Patients'!EL$10:EL$107))),0)+
IFERROR(SUMPRODUCT('6. Patients'!CY$10:CY$107,OFFSET('6. Patients'!$LV$9,1,MATCH($D84,'6. Patients'!$LW$9:$NT$9,0),ROWS('6. Patients'!EL$10:EL$107))),0)+
IFERROR(SUMPRODUCT('6. Patients'!CY$10:CY$107,OFFSET('6. Patients'!$NU$9,1,MATCH($D84,'6. Patients'!$NV$9:$OO$9,0),ROWS('6. Patients'!EL$10:EL$107))),0),
IFERROR(SUMPRODUCT('6. Patients'!CY$10:CY$107,OFFSET('6. Patients'!$OP$9,1,MATCH($D84,'6. Patients'!$OQ$9:$QN$9,0),ROWS('6. Patients'!EL$10:EL$107))),0)+
IFERROR(SUMPRODUCT('6. Patients'!CY$10:CY$107,OFFSET('6. Patients'!$QO$9,1,MATCH($D84,'6. Patients'!$QP$9:$RI$9,0),ROWS('6. Patients'!EL$10:EL$107))),0)+
IFERROR(SUMPRODUCT('6. Patients'!CY$10:CY$107,OFFSET('6. Patients'!$RJ$9,1,MATCH($D84,'6. Patients'!$RK$9:$TH$9,0),ROWS('6. Patients'!EL$10:EL$107))),0)+
IFERROR(SUMPRODUCT('6. Patients'!CY$10:CY$107,OFFSET('6. Patients'!$TI$9,1,MATCH($D84,'6. Patients'!$TJ$9:$UC$9,0),ROWS('6. Patients'!EL$10:EL$107))),0))+
IFERROR(VLOOKUP($D84,$H$116:$L$146,COLUMNS($H$115:$J$115)-1+AF$7,0)*$E84*$F84*'1. General Inputs'!$J$25,0),0),0)</f>
        <v>0</v>
      </c>
      <c r="AG84" s="775">
        <f ca="1">ROUNDUP(IFERROR($F84*$E84*CHOOSE(AG$7,
IFERROR(SUMPRODUCT('6. Patients'!CZ$10:CZ$107,OFFSET('6. Patients'!$DN$9,1,MATCH($D84,'6. Patients'!$DO$9:$FL$9,0),ROWS('6. Patients'!EM$10:EM$107))),0)+
IFERROR(SUMPRODUCT('6. Patients'!CZ$10:CZ$107,OFFSET('6. Patients'!$FM$9,1,MATCH($D84,'6. Patients'!$FN$9:$GG$9,0),ROWS('6. Patients'!EM$10:EM$107))),0)+
IFERROR(SUMPRODUCT('6. Patients'!CZ$10:CZ$107,OFFSET('6. Patients'!$GH$9,1,MATCH($D84,'6. Patients'!$GI$9:$IF$9,0),ROWS('6. Patients'!EM$10:EM$107))),0)+
IFERROR(SUMPRODUCT('6. Patients'!CZ$10:CZ$107,OFFSET('6. Patients'!$IG$9,1,MATCH($D84,'6. Patients'!$IH$9:$JA$9,0),ROWS('6. Patients'!EM$10:EM$107))),0),
IFERROR(SUMPRODUCT('6. Patients'!CZ$10:CZ$107,OFFSET('6. Patients'!$JB$9,1,MATCH($D84,'6. Patients'!$JC$9:$KZ$9,0),ROWS('6. Patients'!EM$10:EM$107))),0)+
IFERROR(SUMPRODUCT('6. Patients'!CZ$10:CZ$107,OFFSET('6. Patients'!$LA$9,1,MATCH($D84,'6. Patients'!$LB$9:$LU$9,0),ROWS('6. Patients'!EM$10:EM$107))),0)+
IFERROR(SUMPRODUCT('6. Patients'!CZ$10:CZ$107,OFFSET('6. Patients'!$LV$9,1,MATCH($D84,'6. Patients'!$LW$9:$NT$9,0),ROWS('6. Patients'!EM$10:EM$107))),0)+
IFERROR(SUMPRODUCT('6. Patients'!CZ$10:CZ$107,OFFSET('6. Patients'!$NU$9,1,MATCH($D84,'6. Patients'!$NV$9:$OO$9,0),ROWS('6. Patients'!EM$10:EM$107))),0),
IFERROR(SUMPRODUCT('6. Patients'!CZ$10:CZ$107,OFFSET('6. Patients'!$OP$9,1,MATCH($D84,'6. Patients'!$OQ$9:$QN$9,0),ROWS('6. Patients'!EM$10:EM$107))),0)+
IFERROR(SUMPRODUCT('6. Patients'!CZ$10:CZ$107,OFFSET('6. Patients'!$QO$9,1,MATCH($D84,'6. Patients'!$QP$9:$RI$9,0),ROWS('6. Patients'!EM$10:EM$107))),0)+
IFERROR(SUMPRODUCT('6. Patients'!CZ$10:CZ$107,OFFSET('6. Patients'!$RJ$9,1,MATCH($D84,'6. Patients'!$RK$9:$TH$9,0),ROWS('6. Patients'!EM$10:EM$107))),0)+
IFERROR(SUMPRODUCT('6. Patients'!CZ$10:CZ$107,OFFSET('6. Patients'!$TI$9,1,MATCH($D84,'6. Patients'!$TJ$9:$UC$9,0),ROWS('6. Patients'!EM$10:EM$107))),0))+
IFERROR(VLOOKUP($D84,$H$116:$L$146,COLUMNS($H$115:$J$115)-1+AG$7,0)*$E84*$F84*'1. General Inputs'!$J$25,0),0),0)</f>
        <v>0</v>
      </c>
      <c r="AH84" s="775">
        <f ca="1">ROUNDUP(IFERROR($F84*$E84*CHOOSE(AH$7,
IFERROR(SUMPRODUCT('6. Patients'!DA$10:DA$107,OFFSET('6. Patients'!$DN$9,1,MATCH($D84,'6. Patients'!$DO$9:$FL$9,0),ROWS('6. Patients'!EN$10:EN$107))),0)+
IFERROR(SUMPRODUCT('6. Patients'!DA$10:DA$107,OFFSET('6. Patients'!$FM$9,1,MATCH($D84,'6. Patients'!$FN$9:$GG$9,0),ROWS('6. Patients'!EN$10:EN$107))),0)+
IFERROR(SUMPRODUCT('6. Patients'!DA$10:DA$107,OFFSET('6. Patients'!$GH$9,1,MATCH($D84,'6. Patients'!$GI$9:$IF$9,0),ROWS('6. Patients'!EN$10:EN$107))),0)+
IFERROR(SUMPRODUCT('6. Patients'!DA$10:DA$107,OFFSET('6. Patients'!$IG$9,1,MATCH($D84,'6. Patients'!$IH$9:$JA$9,0),ROWS('6. Patients'!EN$10:EN$107))),0),
IFERROR(SUMPRODUCT('6. Patients'!DA$10:DA$107,OFFSET('6. Patients'!$JB$9,1,MATCH($D84,'6. Patients'!$JC$9:$KZ$9,0),ROWS('6. Patients'!EN$10:EN$107))),0)+
IFERROR(SUMPRODUCT('6. Patients'!DA$10:DA$107,OFFSET('6. Patients'!$LA$9,1,MATCH($D84,'6. Patients'!$LB$9:$LU$9,0),ROWS('6. Patients'!EN$10:EN$107))),0)+
IFERROR(SUMPRODUCT('6. Patients'!DA$10:DA$107,OFFSET('6. Patients'!$LV$9,1,MATCH($D84,'6. Patients'!$LW$9:$NT$9,0),ROWS('6. Patients'!EN$10:EN$107))),0)+
IFERROR(SUMPRODUCT('6. Patients'!DA$10:DA$107,OFFSET('6. Patients'!$NU$9,1,MATCH($D84,'6. Patients'!$NV$9:$OO$9,0),ROWS('6. Patients'!EN$10:EN$107))),0),
IFERROR(SUMPRODUCT('6. Patients'!DA$10:DA$107,OFFSET('6. Patients'!$OP$9,1,MATCH($D84,'6. Patients'!$OQ$9:$QN$9,0),ROWS('6. Patients'!EN$10:EN$107))),0)+
IFERROR(SUMPRODUCT('6. Patients'!DA$10:DA$107,OFFSET('6. Patients'!$QO$9,1,MATCH($D84,'6. Patients'!$QP$9:$RI$9,0),ROWS('6. Patients'!EN$10:EN$107))),0)+
IFERROR(SUMPRODUCT('6. Patients'!DA$10:DA$107,OFFSET('6. Patients'!$RJ$9,1,MATCH($D84,'6. Patients'!$RK$9:$TH$9,0),ROWS('6. Patients'!EN$10:EN$107))),0)+
IFERROR(SUMPRODUCT('6. Patients'!DA$10:DA$107,OFFSET('6. Patients'!$TI$9,1,MATCH($D84,'6. Patients'!$TJ$9:$UC$9,0),ROWS('6. Patients'!EN$10:EN$107))),0))+
IFERROR(VLOOKUP($D84,$H$116:$L$146,COLUMNS($H$115:$J$115)-1+AH$7,0)*$E84*$F84*'1. General Inputs'!$J$25,0),0),0)</f>
        <v>0</v>
      </c>
      <c r="AI84" s="775">
        <f ca="1">ROUNDUP(IFERROR($F84*$E84*CHOOSE(AI$7,
IFERROR(SUMPRODUCT('6. Patients'!DB$10:DB$107,OFFSET('6. Patients'!$DN$9,1,MATCH($D84,'6. Patients'!$DO$9:$FL$9,0),ROWS('6. Patients'!EO$10:EO$107))),0)+
IFERROR(SUMPRODUCT('6. Patients'!DB$10:DB$107,OFFSET('6. Patients'!$FM$9,1,MATCH($D84,'6. Patients'!$FN$9:$GG$9,0),ROWS('6. Patients'!EO$10:EO$107))),0)+
IFERROR(SUMPRODUCT('6. Patients'!DB$10:DB$107,OFFSET('6. Patients'!$GH$9,1,MATCH($D84,'6. Patients'!$GI$9:$IF$9,0),ROWS('6. Patients'!EO$10:EO$107))),0)+
IFERROR(SUMPRODUCT('6. Patients'!DB$10:DB$107,OFFSET('6. Patients'!$IG$9,1,MATCH($D84,'6. Patients'!$IH$9:$JA$9,0),ROWS('6. Patients'!EO$10:EO$107))),0),
IFERROR(SUMPRODUCT('6. Patients'!DB$10:DB$107,OFFSET('6. Patients'!$JB$9,1,MATCH($D84,'6. Patients'!$JC$9:$KZ$9,0),ROWS('6. Patients'!EO$10:EO$107))),0)+
IFERROR(SUMPRODUCT('6. Patients'!DB$10:DB$107,OFFSET('6. Patients'!$LA$9,1,MATCH($D84,'6. Patients'!$LB$9:$LU$9,0),ROWS('6. Patients'!EO$10:EO$107))),0)+
IFERROR(SUMPRODUCT('6. Patients'!DB$10:DB$107,OFFSET('6. Patients'!$LV$9,1,MATCH($D84,'6. Patients'!$LW$9:$NT$9,0),ROWS('6. Patients'!EO$10:EO$107))),0)+
IFERROR(SUMPRODUCT('6. Patients'!DB$10:DB$107,OFFSET('6. Patients'!$NU$9,1,MATCH($D84,'6. Patients'!$NV$9:$OO$9,0),ROWS('6. Patients'!EO$10:EO$107))),0),
IFERROR(SUMPRODUCT('6. Patients'!DB$10:DB$107,OFFSET('6. Patients'!$OP$9,1,MATCH($D84,'6. Patients'!$OQ$9:$QN$9,0),ROWS('6. Patients'!EO$10:EO$107))),0)+
IFERROR(SUMPRODUCT('6. Patients'!DB$10:DB$107,OFFSET('6. Patients'!$QO$9,1,MATCH($D84,'6. Patients'!$QP$9:$RI$9,0),ROWS('6. Patients'!EO$10:EO$107))),0)+
IFERROR(SUMPRODUCT('6. Patients'!DB$10:DB$107,OFFSET('6. Patients'!$RJ$9,1,MATCH($D84,'6. Patients'!$RK$9:$TH$9,0),ROWS('6. Patients'!EO$10:EO$107))),0)+
IFERROR(SUMPRODUCT('6. Patients'!DB$10:DB$107,OFFSET('6. Patients'!$TI$9,1,MATCH($D84,'6. Patients'!$TJ$9:$UC$9,0),ROWS('6. Patients'!EO$10:EO$107))),0))+
IFERROR(VLOOKUP($D84,$H$116:$L$146,COLUMNS($H$115:$J$115)-1+AI$7,0)*$E84*$F84*'1. General Inputs'!$J$25,0),0),0)</f>
        <v>0</v>
      </c>
      <c r="AJ84" s="775">
        <f ca="1">ROUNDUP(IFERROR($F84*$E84*CHOOSE(AJ$7,
IFERROR(SUMPRODUCT('6. Patients'!DC$10:DC$107,OFFSET('6. Patients'!$DN$9,1,MATCH($D84,'6. Patients'!$DO$9:$FL$9,0),ROWS('6. Patients'!EP$10:EP$107))),0)+
IFERROR(SUMPRODUCT('6. Patients'!DC$10:DC$107,OFFSET('6. Patients'!$FM$9,1,MATCH($D84,'6. Patients'!$FN$9:$GG$9,0),ROWS('6. Patients'!EP$10:EP$107))),0)+
IFERROR(SUMPRODUCT('6. Patients'!DC$10:DC$107,OFFSET('6. Patients'!$GH$9,1,MATCH($D84,'6. Patients'!$GI$9:$IF$9,0),ROWS('6. Patients'!EP$10:EP$107))),0)+
IFERROR(SUMPRODUCT('6. Patients'!DC$10:DC$107,OFFSET('6. Patients'!$IG$9,1,MATCH($D84,'6. Patients'!$IH$9:$JA$9,0),ROWS('6. Patients'!EP$10:EP$107))),0),
IFERROR(SUMPRODUCT('6. Patients'!DC$10:DC$107,OFFSET('6. Patients'!$JB$9,1,MATCH($D84,'6. Patients'!$JC$9:$KZ$9,0),ROWS('6. Patients'!EP$10:EP$107))),0)+
IFERROR(SUMPRODUCT('6. Patients'!DC$10:DC$107,OFFSET('6. Patients'!$LA$9,1,MATCH($D84,'6. Patients'!$LB$9:$LU$9,0),ROWS('6. Patients'!EP$10:EP$107))),0)+
IFERROR(SUMPRODUCT('6. Patients'!DC$10:DC$107,OFFSET('6. Patients'!$LV$9,1,MATCH($D84,'6. Patients'!$LW$9:$NT$9,0),ROWS('6. Patients'!EP$10:EP$107))),0)+
IFERROR(SUMPRODUCT('6. Patients'!DC$10:DC$107,OFFSET('6. Patients'!$NU$9,1,MATCH($D84,'6. Patients'!$NV$9:$OO$9,0),ROWS('6. Patients'!EP$10:EP$107))),0),
IFERROR(SUMPRODUCT('6. Patients'!DC$10:DC$107,OFFSET('6. Patients'!$OP$9,1,MATCH($D84,'6. Patients'!$OQ$9:$QN$9,0),ROWS('6. Patients'!EP$10:EP$107))),0)+
IFERROR(SUMPRODUCT('6. Patients'!DC$10:DC$107,OFFSET('6. Patients'!$QO$9,1,MATCH($D84,'6. Patients'!$QP$9:$RI$9,0),ROWS('6. Patients'!EP$10:EP$107))),0)+
IFERROR(SUMPRODUCT('6. Patients'!DC$10:DC$107,OFFSET('6. Patients'!$RJ$9,1,MATCH($D84,'6. Patients'!$RK$9:$TH$9,0),ROWS('6. Patients'!EP$10:EP$107))),0)+
IFERROR(SUMPRODUCT('6. Patients'!DC$10:DC$107,OFFSET('6. Patients'!$TI$9,1,MATCH($D84,'6. Patients'!$TJ$9:$UC$9,0),ROWS('6. Patients'!EP$10:EP$107))),0))+
IFERROR(VLOOKUP($D84,$H$116:$L$146,COLUMNS($H$115:$J$115)-1+AJ$7,0)*$E84*$F84*'1. General Inputs'!$J$25,0),0),0)</f>
        <v>0</v>
      </c>
      <c r="AK84" s="775">
        <f ca="1">ROUNDUP(IFERROR($F84*$E84*CHOOSE(AK$7,
IFERROR(SUMPRODUCT('6. Patients'!DD$10:DD$107,OFFSET('6. Patients'!$DN$9,1,MATCH($D84,'6. Patients'!$DO$9:$FL$9,0),ROWS('6. Patients'!EQ$10:EQ$107))),0)+
IFERROR(SUMPRODUCT('6. Patients'!DD$10:DD$107,OFFSET('6. Patients'!$FM$9,1,MATCH($D84,'6. Patients'!$FN$9:$GG$9,0),ROWS('6. Patients'!EQ$10:EQ$107))),0)+
IFERROR(SUMPRODUCT('6. Patients'!DD$10:DD$107,OFFSET('6. Patients'!$GH$9,1,MATCH($D84,'6. Patients'!$GI$9:$IF$9,0),ROWS('6. Patients'!EQ$10:EQ$107))),0)+
IFERROR(SUMPRODUCT('6. Patients'!DD$10:DD$107,OFFSET('6. Patients'!$IG$9,1,MATCH($D84,'6. Patients'!$IH$9:$JA$9,0),ROWS('6. Patients'!EQ$10:EQ$107))),0),
IFERROR(SUMPRODUCT('6. Patients'!DD$10:DD$107,OFFSET('6. Patients'!$JB$9,1,MATCH($D84,'6. Patients'!$JC$9:$KZ$9,0),ROWS('6. Patients'!EQ$10:EQ$107))),0)+
IFERROR(SUMPRODUCT('6. Patients'!DD$10:DD$107,OFFSET('6. Patients'!$LA$9,1,MATCH($D84,'6. Patients'!$LB$9:$LU$9,0),ROWS('6. Patients'!EQ$10:EQ$107))),0)+
IFERROR(SUMPRODUCT('6. Patients'!DD$10:DD$107,OFFSET('6. Patients'!$LV$9,1,MATCH($D84,'6. Patients'!$LW$9:$NT$9,0),ROWS('6. Patients'!EQ$10:EQ$107))),0)+
IFERROR(SUMPRODUCT('6. Patients'!DD$10:DD$107,OFFSET('6. Patients'!$NU$9,1,MATCH($D84,'6. Patients'!$NV$9:$OO$9,0),ROWS('6. Patients'!EQ$10:EQ$107))),0),
IFERROR(SUMPRODUCT('6. Patients'!DD$10:DD$107,OFFSET('6. Patients'!$OP$9,1,MATCH($D84,'6. Patients'!$OQ$9:$QN$9,0),ROWS('6. Patients'!EQ$10:EQ$107))),0)+
IFERROR(SUMPRODUCT('6. Patients'!DD$10:DD$107,OFFSET('6. Patients'!$QO$9,1,MATCH($D84,'6. Patients'!$QP$9:$RI$9,0),ROWS('6. Patients'!EQ$10:EQ$107))),0)+
IFERROR(SUMPRODUCT('6. Patients'!DD$10:DD$107,OFFSET('6. Patients'!$RJ$9,1,MATCH($D84,'6. Patients'!$RK$9:$TH$9,0),ROWS('6. Patients'!EQ$10:EQ$107))),0)+
IFERROR(SUMPRODUCT('6. Patients'!DD$10:DD$107,OFFSET('6. Patients'!$TI$9,1,MATCH($D84,'6. Patients'!$TJ$9:$UC$9,0),ROWS('6. Patients'!EQ$10:EQ$107))),0))+
IFERROR(VLOOKUP($D84,$H$116:$L$146,COLUMNS($H$115:$J$115)-1+AK$7,0)*$E84*$F84*'1. General Inputs'!$J$25,0),0),0)</f>
        <v>0</v>
      </c>
      <c r="AL84" s="775">
        <f ca="1">ROUNDUP(IFERROR($F84*$E84*CHOOSE(AL$7,
IFERROR(SUMPRODUCT('6. Patients'!DE$10:DE$107,OFFSET('6. Patients'!$DN$9,1,MATCH($D84,'6. Patients'!$DO$9:$FL$9,0),ROWS('6. Patients'!ER$10:ER$107))),0)+
IFERROR(SUMPRODUCT('6. Patients'!DE$10:DE$107,OFFSET('6. Patients'!$FM$9,1,MATCH($D84,'6. Patients'!$FN$9:$GG$9,0),ROWS('6. Patients'!ER$10:ER$107))),0)+
IFERROR(SUMPRODUCT('6. Patients'!DE$10:DE$107,OFFSET('6. Patients'!$GH$9,1,MATCH($D84,'6. Patients'!$GI$9:$IF$9,0),ROWS('6. Patients'!ER$10:ER$107))),0)+
IFERROR(SUMPRODUCT('6. Patients'!DE$10:DE$107,OFFSET('6. Patients'!$IG$9,1,MATCH($D84,'6. Patients'!$IH$9:$JA$9,0),ROWS('6. Patients'!ER$10:ER$107))),0),
IFERROR(SUMPRODUCT('6. Patients'!DE$10:DE$107,OFFSET('6. Patients'!$JB$9,1,MATCH($D84,'6. Patients'!$JC$9:$KZ$9,0),ROWS('6. Patients'!ER$10:ER$107))),0)+
IFERROR(SUMPRODUCT('6. Patients'!DE$10:DE$107,OFFSET('6. Patients'!$LA$9,1,MATCH($D84,'6. Patients'!$LB$9:$LU$9,0),ROWS('6. Patients'!ER$10:ER$107))),0)+
IFERROR(SUMPRODUCT('6. Patients'!DE$10:DE$107,OFFSET('6. Patients'!$LV$9,1,MATCH($D84,'6. Patients'!$LW$9:$NT$9,0),ROWS('6. Patients'!ER$10:ER$107))),0)+
IFERROR(SUMPRODUCT('6. Patients'!DE$10:DE$107,OFFSET('6. Patients'!$NU$9,1,MATCH($D84,'6. Patients'!$NV$9:$OO$9,0),ROWS('6. Patients'!ER$10:ER$107))),0),
IFERROR(SUMPRODUCT('6. Patients'!DE$10:DE$107,OFFSET('6. Patients'!$OP$9,1,MATCH($D84,'6. Patients'!$OQ$9:$QN$9,0),ROWS('6. Patients'!ER$10:ER$107))),0)+
IFERROR(SUMPRODUCT('6. Patients'!DE$10:DE$107,OFFSET('6. Patients'!$QO$9,1,MATCH($D84,'6. Patients'!$QP$9:$RI$9,0),ROWS('6. Patients'!ER$10:ER$107))),0)+
IFERROR(SUMPRODUCT('6. Patients'!DE$10:DE$107,OFFSET('6. Patients'!$RJ$9,1,MATCH($D84,'6. Patients'!$RK$9:$TH$9,0),ROWS('6. Patients'!ER$10:ER$107))),0)+
IFERROR(SUMPRODUCT('6. Patients'!DE$10:DE$107,OFFSET('6. Patients'!$TI$9,1,MATCH($D84,'6. Patients'!$TJ$9:$UC$9,0),ROWS('6. Patients'!ER$10:ER$107))),0))+
IFERROR(VLOOKUP($D84,$H$116:$L$146,COLUMNS($H$115:$J$115)-1+AL$7,0)*$E84*$F84*'1. General Inputs'!$J$25,0),0),0)</f>
        <v>0</v>
      </c>
      <c r="AM84" s="775">
        <f ca="1">ROUNDUP(IFERROR($F84*$E84*CHOOSE(AM$7,
IFERROR(SUMPRODUCT('6. Patients'!DF$10:DF$107,OFFSET('6. Patients'!$DN$9,1,MATCH($D84,'6. Patients'!$DO$9:$FL$9,0),ROWS('6. Patients'!ES$10:ES$107))),0)+
IFERROR(SUMPRODUCT('6. Patients'!DF$10:DF$107,OFFSET('6. Patients'!$FM$9,1,MATCH($D84,'6. Patients'!$FN$9:$GG$9,0),ROWS('6. Patients'!ES$10:ES$107))),0)+
IFERROR(SUMPRODUCT('6. Patients'!DF$10:DF$107,OFFSET('6. Patients'!$GH$9,1,MATCH($D84,'6. Patients'!$GI$9:$IF$9,0),ROWS('6. Patients'!ES$10:ES$107))),0)+
IFERROR(SUMPRODUCT('6. Patients'!DF$10:DF$107,OFFSET('6. Patients'!$IG$9,1,MATCH($D84,'6. Patients'!$IH$9:$JA$9,0),ROWS('6. Patients'!ES$10:ES$107))),0),
IFERROR(SUMPRODUCT('6. Patients'!DF$10:DF$107,OFFSET('6. Patients'!$JB$9,1,MATCH($D84,'6. Patients'!$JC$9:$KZ$9,0),ROWS('6. Patients'!ES$10:ES$107))),0)+
IFERROR(SUMPRODUCT('6. Patients'!DF$10:DF$107,OFFSET('6. Patients'!$LA$9,1,MATCH($D84,'6. Patients'!$LB$9:$LU$9,0),ROWS('6. Patients'!ES$10:ES$107))),0)+
IFERROR(SUMPRODUCT('6. Patients'!DF$10:DF$107,OFFSET('6. Patients'!$LV$9,1,MATCH($D84,'6. Patients'!$LW$9:$NT$9,0),ROWS('6. Patients'!ES$10:ES$107))),0)+
IFERROR(SUMPRODUCT('6. Patients'!DF$10:DF$107,OFFSET('6. Patients'!$NU$9,1,MATCH($D84,'6. Patients'!$NV$9:$OO$9,0),ROWS('6. Patients'!ES$10:ES$107))),0),
IFERROR(SUMPRODUCT('6. Patients'!DF$10:DF$107,OFFSET('6. Patients'!$OP$9,1,MATCH($D84,'6. Patients'!$OQ$9:$QN$9,0),ROWS('6. Patients'!ES$10:ES$107))),0)+
IFERROR(SUMPRODUCT('6. Patients'!DF$10:DF$107,OFFSET('6. Patients'!$QO$9,1,MATCH($D84,'6. Patients'!$QP$9:$RI$9,0),ROWS('6. Patients'!ES$10:ES$107))),0)+
IFERROR(SUMPRODUCT('6. Patients'!DF$10:DF$107,OFFSET('6. Patients'!$RJ$9,1,MATCH($D84,'6. Patients'!$RK$9:$TH$9,0),ROWS('6. Patients'!ES$10:ES$107))),0)+
IFERROR(SUMPRODUCT('6. Patients'!DF$10:DF$107,OFFSET('6. Patients'!$TI$9,1,MATCH($D84,'6. Patients'!$TJ$9:$UC$9,0),ROWS('6. Patients'!ES$10:ES$107))),0))+
IFERROR(VLOOKUP($D84,$H$116:$L$146,COLUMNS($H$115:$J$115)-1+AM$7,0)*$E84*$F84*'1. General Inputs'!$J$25,0),0),0)</f>
        <v>0</v>
      </c>
      <c r="AN84" s="775">
        <f ca="1">ROUNDUP(IFERROR($F84*$E84*CHOOSE(AN$7,
IFERROR(SUMPRODUCT('6. Patients'!DG$10:DG$107,OFFSET('6. Patients'!$DN$9,1,MATCH($D84,'6. Patients'!$DO$9:$FL$9,0),ROWS('6. Patients'!ET$10:ET$107))),0)+
IFERROR(SUMPRODUCT('6. Patients'!DG$10:DG$107,OFFSET('6. Patients'!$FM$9,1,MATCH($D84,'6. Patients'!$FN$9:$GG$9,0),ROWS('6. Patients'!ET$10:ET$107))),0)+
IFERROR(SUMPRODUCT('6. Patients'!DG$10:DG$107,OFFSET('6. Patients'!$GH$9,1,MATCH($D84,'6. Patients'!$GI$9:$IF$9,0),ROWS('6. Patients'!ET$10:ET$107))),0)+
IFERROR(SUMPRODUCT('6. Patients'!DG$10:DG$107,OFFSET('6. Patients'!$IG$9,1,MATCH($D84,'6. Patients'!$IH$9:$JA$9,0),ROWS('6. Patients'!ET$10:ET$107))),0),
IFERROR(SUMPRODUCT('6. Patients'!DG$10:DG$107,OFFSET('6. Patients'!$JB$9,1,MATCH($D84,'6. Patients'!$JC$9:$KZ$9,0),ROWS('6. Patients'!ET$10:ET$107))),0)+
IFERROR(SUMPRODUCT('6. Patients'!DG$10:DG$107,OFFSET('6. Patients'!$LA$9,1,MATCH($D84,'6. Patients'!$LB$9:$LU$9,0),ROWS('6. Patients'!ET$10:ET$107))),0)+
IFERROR(SUMPRODUCT('6. Patients'!DG$10:DG$107,OFFSET('6. Patients'!$LV$9,1,MATCH($D84,'6. Patients'!$LW$9:$NT$9,0),ROWS('6. Patients'!ET$10:ET$107))),0)+
IFERROR(SUMPRODUCT('6. Patients'!DG$10:DG$107,OFFSET('6. Patients'!$NU$9,1,MATCH($D84,'6. Patients'!$NV$9:$OO$9,0),ROWS('6. Patients'!ET$10:ET$107))),0),
IFERROR(SUMPRODUCT('6. Patients'!DG$10:DG$107,OFFSET('6. Patients'!$OP$9,1,MATCH($D84,'6. Patients'!$OQ$9:$QN$9,0),ROWS('6. Patients'!ET$10:ET$107))),0)+
IFERROR(SUMPRODUCT('6. Patients'!DG$10:DG$107,OFFSET('6. Patients'!$QO$9,1,MATCH($D84,'6. Patients'!$QP$9:$RI$9,0),ROWS('6. Patients'!ET$10:ET$107))),0)+
IFERROR(SUMPRODUCT('6. Patients'!DG$10:DG$107,OFFSET('6. Patients'!$RJ$9,1,MATCH($D84,'6. Patients'!$RK$9:$TH$9,0),ROWS('6. Patients'!ET$10:ET$107))),0)+
IFERROR(SUMPRODUCT('6. Patients'!DG$10:DG$107,OFFSET('6. Patients'!$TI$9,1,MATCH($D84,'6. Patients'!$TJ$9:$UC$9,0),ROWS('6. Patients'!ET$10:ET$107))),0))+
IFERROR(VLOOKUP($D84,$H$116:$L$146,COLUMNS($H$115:$J$115)-1+AN$7,0)*$E84*$F84*'1. General Inputs'!$J$25,0),0),0)</f>
        <v>0</v>
      </c>
      <c r="AO84" s="775">
        <f ca="1">ROUNDUP(IFERROR($F84*$E84*CHOOSE(AO$7,
IFERROR(SUMPRODUCT('6. Patients'!DH$10:DH$107,OFFSET('6. Patients'!$DN$9,1,MATCH($D84,'6. Patients'!$DO$9:$FL$9,0),ROWS('6. Patients'!EU$10:EU$107))),0)+
IFERROR(SUMPRODUCT('6. Patients'!DH$10:DH$107,OFFSET('6. Patients'!$FM$9,1,MATCH($D84,'6. Patients'!$FN$9:$GG$9,0),ROWS('6. Patients'!EU$10:EU$107))),0)+
IFERROR(SUMPRODUCT('6. Patients'!DH$10:DH$107,OFFSET('6. Patients'!$GH$9,1,MATCH($D84,'6. Patients'!$GI$9:$IF$9,0),ROWS('6. Patients'!EU$10:EU$107))),0)+
IFERROR(SUMPRODUCT('6. Patients'!DH$10:DH$107,OFFSET('6. Patients'!$IG$9,1,MATCH($D84,'6. Patients'!$IH$9:$JA$9,0),ROWS('6. Patients'!EU$10:EU$107))),0),
IFERROR(SUMPRODUCT('6. Patients'!DH$10:DH$107,OFFSET('6. Patients'!$JB$9,1,MATCH($D84,'6. Patients'!$JC$9:$KZ$9,0),ROWS('6. Patients'!EU$10:EU$107))),0)+
IFERROR(SUMPRODUCT('6. Patients'!DH$10:DH$107,OFFSET('6. Patients'!$LA$9,1,MATCH($D84,'6. Patients'!$LB$9:$LU$9,0),ROWS('6. Patients'!EU$10:EU$107))),0)+
IFERROR(SUMPRODUCT('6. Patients'!DH$10:DH$107,OFFSET('6. Patients'!$LV$9,1,MATCH($D84,'6. Patients'!$LW$9:$NT$9,0),ROWS('6. Patients'!EU$10:EU$107))),0)+
IFERROR(SUMPRODUCT('6. Patients'!DH$10:DH$107,OFFSET('6. Patients'!$NU$9,1,MATCH($D84,'6. Patients'!$NV$9:$OO$9,0),ROWS('6. Patients'!EU$10:EU$107))),0),
IFERROR(SUMPRODUCT('6. Patients'!DH$10:DH$107,OFFSET('6. Patients'!$OP$9,1,MATCH($D84,'6. Patients'!$OQ$9:$QN$9,0),ROWS('6. Patients'!EU$10:EU$107))),0)+
IFERROR(SUMPRODUCT('6. Patients'!DH$10:DH$107,OFFSET('6. Patients'!$QO$9,1,MATCH($D84,'6. Patients'!$QP$9:$RI$9,0),ROWS('6. Patients'!EU$10:EU$107))),0)+
IFERROR(SUMPRODUCT('6. Patients'!DH$10:DH$107,OFFSET('6. Patients'!$RJ$9,1,MATCH($D84,'6. Patients'!$RK$9:$TH$9,0),ROWS('6. Patients'!EU$10:EU$107))),0)+
IFERROR(SUMPRODUCT('6. Patients'!DH$10:DH$107,OFFSET('6. Patients'!$TI$9,1,MATCH($D84,'6. Patients'!$TJ$9:$UC$9,0),ROWS('6. Patients'!EU$10:EU$107))),0))+
IFERROR(VLOOKUP($D84,$H$116:$L$146,COLUMNS($H$115:$J$115)-1+AO$7,0)*$E84*$F84*'1. General Inputs'!$J$25,0),0),0)</f>
        <v>0</v>
      </c>
      <c r="AP84" s="775">
        <f ca="1">ROUNDUP(IFERROR($F84*$E84*CHOOSE(AP$7,
IFERROR(SUMPRODUCT('6. Patients'!DI$10:DI$107,OFFSET('6. Patients'!$DN$9,1,MATCH($D84,'6. Patients'!$DO$9:$FL$9,0),ROWS('6. Patients'!EV$10:EV$107))),0)+
IFERROR(SUMPRODUCT('6. Patients'!DI$10:DI$107,OFFSET('6. Patients'!$FM$9,1,MATCH($D84,'6. Patients'!$FN$9:$GG$9,0),ROWS('6. Patients'!EV$10:EV$107))),0)+
IFERROR(SUMPRODUCT('6. Patients'!DI$10:DI$107,OFFSET('6. Patients'!$GH$9,1,MATCH($D84,'6. Patients'!$GI$9:$IF$9,0),ROWS('6. Patients'!EV$10:EV$107))),0)+
IFERROR(SUMPRODUCT('6. Patients'!DI$10:DI$107,OFFSET('6. Patients'!$IG$9,1,MATCH($D84,'6. Patients'!$IH$9:$JA$9,0),ROWS('6. Patients'!EV$10:EV$107))),0),
IFERROR(SUMPRODUCT('6. Patients'!DI$10:DI$107,OFFSET('6. Patients'!$JB$9,1,MATCH($D84,'6. Patients'!$JC$9:$KZ$9,0),ROWS('6. Patients'!EV$10:EV$107))),0)+
IFERROR(SUMPRODUCT('6. Patients'!DI$10:DI$107,OFFSET('6. Patients'!$LA$9,1,MATCH($D84,'6. Patients'!$LB$9:$LU$9,0),ROWS('6. Patients'!EV$10:EV$107))),0)+
IFERROR(SUMPRODUCT('6. Patients'!DI$10:DI$107,OFFSET('6. Patients'!$LV$9,1,MATCH($D84,'6. Patients'!$LW$9:$NT$9,0),ROWS('6. Patients'!EV$10:EV$107))),0)+
IFERROR(SUMPRODUCT('6. Patients'!DI$10:DI$107,OFFSET('6. Patients'!$NU$9,1,MATCH($D84,'6. Patients'!$NV$9:$OO$9,0),ROWS('6. Patients'!EV$10:EV$107))),0),
IFERROR(SUMPRODUCT('6. Patients'!DI$10:DI$107,OFFSET('6. Patients'!$OP$9,1,MATCH($D84,'6. Patients'!$OQ$9:$QN$9,0),ROWS('6. Patients'!EV$10:EV$107))),0)+
IFERROR(SUMPRODUCT('6. Patients'!DI$10:DI$107,OFFSET('6. Patients'!$QO$9,1,MATCH($D84,'6. Patients'!$QP$9:$RI$9,0),ROWS('6. Patients'!EV$10:EV$107))),0)+
IFERROR(SUMPRODUCT('6. Patients'!DI$10:DI$107,OFFSET('6. Patients'!$RJ$9,1,MATCH($D84,'6. Patients'!$RK$9:$TH$9,0),ROWS('6. Patients'!EV$10:EV$107))),0)+
IFERROR(SUMPRODUCT('6. Patients'!DI$10:DI$107,OFFSET('6. Patients'!$TI$9,1,MATCH($D84,'6. Patients'!$TJ$9:$UC$9,0),ROWS('6. Patients'!EV$10:EV$107))),0))+
IFERROR(VLOOKUP($D84,$H$116:$L$146,COLUMNS($H$115:$J$115)-1+AP$7,0)*$E84*$F84*'1. General Inputs'!$J$25,0),0),0)</f>
        <v>0</v>
      </c>
      <c r="AQ84" s="775">
        <f ca="1">ROUNDUP(IFERROR($F84*$E84*CHOOSE(AQ$7,
IFERROR(SUMPRODUCT('6. Patients'!DJ$10:DJ$107,OFFSET('6. Patients'!$DN$9,1,MATCH($D84,'6. Patients'!$DO$9:$FL$9,0),ROWS('6. Patients'!EW$10:EW$107))),0)+
IFERROR(SUMPRODUCT('6. Patients'!DJ$10:DJ$107,OFFSET('6. Patients'!$FM$9,1,MATCH($D84,'6. Patients'!$FN$9:$GG$9,0),ROWS('6. Patients'!EW$10:EW$107))),0)+
IFERROR(SUMPRODUCT('6. Patients'!DJ$10:DJ$107,OFFSET('6. Patients'!$GH$9,1,MATCH($D84,'6. Patients'!$GI$9:$IF$9,0),ROWS('6. Patients'!EW$10:EW$107))),0)+
IFERROR(SUMPRODUCT('6. Patients'!DJ$10:DJ$107,OFFSET('6. Patients'!$IG$9,1,MATCH($D84,'6. Patients'!$IH$9:$JA$9,0),ROWS('6. Patients'!EW$10:EW$107))),0),
IFERROR(SUMPRODUCT('6. Patients'!DJ$10:DJ$107,OFFSET('6. Patients'!$JB$9,1,MATCH($D84,'6. Patients'!$JC$9:$KZ$9,0),ROWS('6. Patients'!EW$10:EW$107))),0)+
IFERROR(SUMPRODUCT('6. Patients'!DJ$10:DJ$107,OFFSET('6. Patients'!$LA$9,1,MATCH($D84,'6. Patients'!$LB$9:$LU$9,0),ROWS('6. Patients'!EW$10:EW$107))),0)+
IFERROR(SUMPRODUCT('6. Patients'!DJ$10:DJ$107,OFFSET('6. Patients'!$LV$9,1,MATCH($D84,'6. Patients'!$LW$9:$NT$9,0),ROWS('6. Patients'!EW$10:EW$107))),0)+
IFERROR(SUMPRODUCT('6. Patients'!DJ$10:DJ$107,OFFSET('6. Patients'!$NU$9,1,MATCH($D84,'6. Patients'!$NV$9:$OO$9,0),ROWS('6. Patients'!EW$10:EW$107))),0),
IFERROR(SUMPRODUCT('6. Patients'!DJ$10:DJ$107,OFFSET('6. Patients'!$OP$9,1,MATCH($D84,'6. Patients'!$OQ$9:$QN$9,0),ROWS('6. Patients'!EW$10:EW$107))),0)+
IFERROR(SUMPRODUCT('6. Patients'!DJ$10:DJ$107,OFFSET('6. Patients'!$QO$9,1,MATCH($D84,'6. Patients'!$QP$9:$RI$9,0),ROWS('6. Patients'!EW$10:EW$107))),0)+
IFERROR(SUMPRODUCT('6. Patients'!DJ$10:DJ$107,OFFSET('6. Patients'!$RJ$9,1,MATCH($D84,'6. Patients'!$RK$9:$TH$9,0),ROWS('6. Patients'!EW$10:EW$107))),0)+
IFERROR(SUMPRODUCT('6. Patients'!DJ$10:DJ$107,OFFSET('6. Patients'!$TI$9,1,MATCH($D84,'6. Patients'!$TJ$9:$UC$9,0),ROWS('6. Patients'!EW$10:EW$107))),0))+
IFERROR(VLOOKUP($D84,$H$116:$L$146,COLUMNS($H$115:$J$115)-1+AQ$7,0)*$E84*$F84*'1. General Inputs'!$J$25,0),0),0)</f>
        <v>0</v>
      </c>
      <c r="AT84" s="309"/>
      <c r="AZ84" s="335">
        <f ca="1">IFERROR(SUM(OFFSET('7. Consumption'!H84,0,1,,MIN('1. General Inputs'!$J$29,COLUMNS('7. Consumption'!H$9:$AQ$9)-1))),0)+MAX(0,$AQ84*('1. General Inputs'!$J$29-COLUMNS('7. Consumption'!H$9:$AQ$9)+1))</f>
        <v>0</v>
      </c>
      <c r="BA84" s="335">
        <f ca="1">IFERROR(SUM(OFFSET('7. Consumption'!I84,0,1,,MIN('1. General Inputs'!$J$29,COLUMNS('7. Consumption'!I$9:$AQ$9)-1))),0)+MAX(0,$AQ84*('1. General Inputs'!$J$29-COLUMNS('7. Consumption'!I$9:$AQ$9)+1))</f>
        <v>0</v>
      </c>
      <c r="BB84" s="335">
        <f ca="1">IFERROR(SUM(OFFSET('7. Consumption'!J84,0,1,,MIN('1. General Inputs'!$J$29,COLUMNS('7. Consumption'!J$9:$AQ$9)-1))),0)+MAX(0,$AQ84*('1. General Inputs'!$J$29-COLUMNS('7. Consumption'!J$9:$AQ$9)+1))</f>
        <v>0</v>
      </c>
      <c r="BC84" s="335">
        <f ca="1">IFERROR(SUM(OFFSET('7. Consumption'!K84,0,1,,MIN('1. General Inputs'!$J$29,COLUMNS('7. Consumption'!K$9:$AQ$9)-1))),0)+MAX(0,$AQ84*('1. General Inputs'!$J$29-COLUMNS('7. Consumption'!K$9:$AQ$9)+1))</f>
        <v>0</v>
      </c>
      <c r="BD84" s="335">
        <f ca="1">IFERROR(SUM(OFFSET('7. Consumption'!L84,0,1,,MIN('1. General Inputs'!$J$29,COLUMNS('7. Consumption'!L$9:$AQ$9)-1))),0)+MAX(0,$AQ84*('1. General Inputs'!$J$29-COLUMNS('7. Consumption'!L$9:$AQ$9)+1))</f>
        <v>0</v>
      </c>
      <c r="BE84" s="335">
        <f ca="1">IFERROR(SUM(OFFSET('7. Consumption'!M84,0,1,,MIN('1. General Inputs'!$J$29,COLUMNS('7. Consumption'!M$9:$AQ$9)-1))),0)+MAX(0,$AQ84*('1. General Inputs'!$J$29-COLUMNS('7. Consumption'!M$9:$AQ$9)+1))</f>
        <v>0</v>
      </c>
      <c r="BF84" s="335">
        <f ca="1">IFERROR(SUM(OFFSET('7. Consumption'!N84,0,1,,MIN('1. General Inputs'!$J$29,COLUMNS('7. Consumption'!N$9:$AQ$9)-1))),0)+MAX(0,$AQ84*('1. General Inputs'!$J$29-COLUMNS('7. Consumption'!N$9:$AQ$9)+1))</f>
        <v>0</v>
      </c>
      <c r="BG84" s="335">
        <f ca="1">IFERROR(SUM(OFFSET('7. Consumption'!O84,0,1,,MIN('1. General Inputs'!$J$29,COLUMNS('7. Consumption'!O$9:$AQ$9)-1))),0)+MAX(0,$AQ84*('1. General Inputs'!$J$29-COLUMNS('7. Consumption'!O$9:$AQ$9)+1))</f>
        <v>0</v>
      </c>
      <c r="BH84" s="335">
        <f ca="1">IFERROR(SUM(OFFSET('7. Consumption'!P84,0,1,,MIN('1. General Inputs'!$J$29,COLUMNS('7. Consumption'!P$9:$AQ$9)-1))),0)+MAX(0,$AQ84*('1. General Inputs'!$J$29-COLUMNS('7. Consumption'!P$9:$AQ$9)+1))</f>
        <v>0</v>
      </c>
      <c r="BI84" s="335">
        <f ca="1">IFERROR(SUM(OFFSET('7. Consumption'!Q84,0,1,,MIN('1. General Inputs'!$J$29,COLUMNS('7. Consumption'!Q$9:$AQ$9)-1))),0)+MAX(0,$AQ84*('1. General Inputs'!$J$29-COLUMNS('7. Consumption'!Q$9:$AQ$9)+1))</f>
        <v>0</v>
      </c>
      <c r="BJ84" s="335">
        <f ca="1">IFERROR(SUM(OFFSET('7. Consumption'!R84,0,1,,MIN('1. General Inputs'!$J$29,COLUMNS('7. Consumption'!R$9:$AQ$9)-1))),0)+MAX(0,$AQ84*('1. General Inputs'!$J$29-COLUMNS('7. Consumption'!R$9:$AQ$9)+1))</f>
        <v>0</v>
      </c>
      <c r="BK84" s="335">
        <f ca="1">IFERROR(SUM(OFFSET('7. Consumption'!S84,0,1,,MIN('1. General Inputs'!$J$29,COLUMNS('7. Consumption'!S$9:$AQ$9)-1))),0)+MAX(0,$AQ84*('1. General Inputs'!$J$29-COLUMNS('7. Consumption'!S$9:$AQ$9)+1))</f>
        <v>0</v>
      </c>
      <c r="BL84" s="335">
        <f ca="1">IFERROR(SUM(OFFSET('7. Consumption'!T84,0,1,,MIN('1. General Inputs'!$J$29,COLUMNS('7. Consumption'!T$9:$AQ$9)-1))),0)+MAX(0,$AQ84*('1. General Inputs'!$J$29-COLUMNS('7. Consumption'!T$9:$AQ$9)+1))</f>
        <v>0</v>
      </c>
      <c r="BM84" s="335">
        <f ca="1">IFERROR(SUM(OFFSET('7. Consumption'!U84,0,1,,MIN('1. General Inputs'!$J$29,COLUMNS('7. Consumption'!U$9:$AQ$9)-1))),0)+MAX(0,$AQ84*('1. General Inputs'!$J$29-COLUMNS('7. Consumption'!U$9:$AQ$9)+1))</f>
        <v>0</v>
      </c>
      <c r="BN84" s="335">
        <f ca="1">IFERROR(SUM(OFFSET('7. Consumption'!V84,0,1,,MIN('1. General Inputs'!$J$29,COLUMNS('7. Consumption'!V$9:$AQ$9)-1))),0)+MAX(0,$AQ84*('1. General Inputs'!$J$29-COLUMNS('7. Consumption'!V$9:$AQ$9)+1))</f>
        <v>0</v>
      </c>
      <c r="BO84" s="335">
        <f ca="1">IFERROR(SUM(OFFSET('7. Consumption'!W84,0,1,,MIN('1. General Inputs'!$J$29,COLUMNS('7. Consumption'!W$9:$AQ$9)-1))),0)+MAX(0,$AQ84*('1. General Inputs'!$J$29-COLUMNS('7. Consumption'!W$9:$AQ$9)+1))</f>
        <v>0</v>
      </c>
      <c r="BP84" s="335">
        <f ca="1">IFERROR(SUM(OFFSET('7. Consumption'!X84,0,1,,MIN('1. General Inputs'!$J$29,COLUMNS('7. Consumption'!X$9:$AQ$9)-1))),0)+MAX(0,$AQ84*('1. General Inputs'!$J$29-COLUMNS('7. Consumption'!X$9:$AQ$9)+1))</f>
        <v>0</v>
      </c>
      <c r="BQ84" s="335">
        <f ca="1">IFERROR(SUM(OFFSET('7. Consumption'!Y84,0,1,,MIN('1. General Inputs'!$J$29,COLUMNS('7. Consumption'!Y$9:$AQ$9)-1))),0)+MAX(0,$AQ84*('1. General Inputs'!$J$29-COLUMNS('7. Consumption'!Y$9:$AQ$9)+1))</f>
        <v>0</v>
      </c>
      <c r="BR84" s="335">
        <f ca="1">IFERROR(SUM(OFFSET('7. Consumption'!Z84,0,1,,MIN('1. General Inputs'!$J$29,COLUMNS('7. Consumption'!Z$9:$AQ$9)-1))),0)+MAX(0,$AQ84*('1. General Inputs'!$J$29-COLUMNS('7. Consumption'!Z$9:$AQ$9)+1))</f>
        <v>0</v>
      </c>
      <c r="BS84" s="335">
        <f ca="1">IFERROR(SUM(OFFSET('7. Consumption'!AA84,0,1,,MIN('1. General Inputs'!$J$29,COLUMNS('7. Consumption'!AA$9:$AQ$9)-1))),0)+MAX(0,$AQ84*('1. General Inputs'!$J$29-COLUMNS('7. Consumption'!AA$9:$AQ$9)+1))</f>
        <v>0</v>
      </c>
      <c r="BT84" s="335">
        <f ca="1">IFERROR(SUM(OFFSET('7. Consumption'!AB84,0,1,,MIN('1. General Inputs'!$J$29,COLUMNS('7. Consumption'!AB$9:$AQ$9)-1))),0)+MAX(0,$AQ84*('1. General Inputs'!$J$29-COLUMNS('7. Consumption'!AB$9:$AQ$9)+1))</f>
        <v>0</v>
      </c>
      <c r="BU84" s="335">
        <f ca="1">IFERROR(SUM(OFFSET('7. Consumption'!AC84,0,1,,MIN('1. General Inputs'!$J$29,COLUMNS('7. Consumption'!AC$9:$AQ$9)-1))),0)+MAX(0,$AQ84*('1. General Inputs'!$J$29-COLUMNS('7. Consumption'!AC$9:$AQ$9)+1))</f>
        <v>0</v>
      </c>
      <c r="BV84" s="335">
        <f ca="1">IFERROR(SUM(OFFSET('7. Consumption'!AD84,0,1,,MIN('1. General Inputs'!$J$29,COLUMNS('7. Consumption'!AD$9:$AQ$9)-1))),0)+MAX(0,$AQ84*('1. General Inputs'!$J$29-COLUMNS('7. Consumption'!AD$9:$AQ$9)+1))</f>
        <v>0</v>
      </c>
      <c r="BW84" s="335">
        <f ca="1">IFERROR(SUM(OFFSET('7. Consumption'!AE84,0,1,,MIN('1. General Inputs'!$J$29,COLUMNS('7. Consumption'!AE$9:$AQ$9)-1))),0)+MAX(0,$AQ84*('1. General Inputs'!$J$29-COLUMNS('7. Consumption'!AE$9:$AQ$9)+1))</f>
        <v>0</v>
      </c>
      <c r="BX84" s="335">
        <f ca="1">IFERROR(SUM(OFFSET('7. Consumption'!AF84,0,1,,MIN('1. General Inputs'!$J$29,COLUMNS('7. Consumption'!AF$9:$AQ$9)-1))),0)+MAX(0,$AQ84*('1. General Inputs'!$J$29-COLUMNS('7. Consumption'!AF$9:$AQ$9)+1))</f>
        <v>0</v>
      </c>
      <c r="BY84" s="335">
        <f ca="1">IFERROR(SUM(OFFSET('7. Consumption'!AG84,0,1,,MIN('1. General Inputs'!$J$29,COLUMNS('7. Consumption'!AG$9:$AQ$9)-1))),0)+MAX(0,$AQ84*('1. General Inputs'!$J$29-COLUMNS('7. Consumption'!AG$9:$AQ$9)+1))</f>
        <v>0</v>
      </c>
      <c r="BZ84" s="335">
        <f ca="1">IFERROR(SUM(OFFSET('7. Consumption'!AH84,0,1,,MIN('1. General Inputs'!$J$29,COLUMNS('7. Consumption'!AH$9:$AQ$9)-1))),0)+MAX(0,$AQ84*('1. General Inputs'!$J$29-COLUMNS('7. Consumption'!AH$9:$AQ$9)+1))</f>
        <v>0</v>
      </c>
      <c r="CA84" s="335">
        <f ca="1">IFERROR(SUM(OFFSET('7. Consumption'!AI84,0,1,,MIN('1. General Inputs'!$J$29,COLUMNS('7. Consumption'!AI$9:$AQ$9)-1))),0)+MAX(0,$AQ84*('1. General Inputs'!$J$29-COLUMNS('7. Consumption'!AI$9:$AQ$9)+1))</f>
        <v>0</v>
      </c>
      <c r="CB84" s="335">
        <f ca="1">IFERROR(SUM(OFFSET('7. Consumption'!AJ84,0,1,,MIN('1. General Inputs'!$J$29,COLUMNS('7. Consumption'!AJ$9:$AQ$9)-1))),0)+MAX(0,$AQ84*('1. General Inputs'!$J$29-COLUMNS('7. Consumption'!AJ$9:$AQ$9)+1))</f>
        <v>0</v>
      </c>
      <c r="CC84" s="335">
        <f ca="1">IFERROR(SUM(OFFSET('7. Consumption'!AK84,0,1,,MIN('1. General Inputs'!$J$29,COLUMNS('7. Consumption'!AK$9:$AQ$9)-1))),0)+MAX(0,$AQ84*('1. General Inputs'!$J$29-COLUMNS('7. Consumption'!AK$9:$AQ$9)+1))</f>
        <v>0</v>
      </c>
      <c r="CD84" s="335">
        <f ca="1">IFERROR(SUM(OFFSET('7. Consumption'!AL84,0,1,,MIN('1. General Inputs'!$J$29,COLUMNS('7. Consumption'!AL$9:$AQ$9)-1))),0)+MAX(0,$AQ84*('1. General Inputs'!$J$29-COLUMNS('7. Consumption'!AL$9:$AQ$9)+1))</f>
        <v>0</v>
      </c>
      <c r="CE84" s="335">
        <f ca="1">IFERROR(SUM(OFFSET('7. Consumption'!AM84,0,1,,MIN('1. General Inputs'!$J$29,COLUMNS('7. Consumption'!AM$9:$AQ$9)-1))),0)+MAX(0,$AQ84*('1. General Inputs'!$J$29-COLUMNS('7. Consumption'!AM$9:$AQ$9)+1))</f>
        <v>0</v>
      </c>
      <c r="CF84" s="335">
        <f ca="1">IFERROR(SUM(OFFSET('7. Consumption'!AN84,0,1,,MIN('1. General Inputs'!$J$29,COLUMNS('7. Consumption'!AN$9:$AQ$9)-1))),0)+MAX(0,$AQ84*('1. General Inputs'!$J$29-COLUMNS('7. Consumption'!AN$9:$AQ$9)+1))</f>
        <v>0</v>
      </c>
      <c r="CG84" s="335">
        <f ca="1">IFERROR(SUM(OFFSET('7. Consumption'!AO84,0,1,,MIN('1. General Inputs'!$J$29,COLUMNS('7. Consumption'!AO$9:$AQ$9)-1))),0)+MAX(0,$AQ84*('1. General Inputs'!$J$29-COLUMNS('7. Consumption'!AO$9:$AQ$9)+1))</f>
        <v>0</v>
      </c>
      <c r="CH84" s="335">
        <f ca="1">IFERROR(SUM(OFFSET('7. Consumption'!AP84,0,1,,MIN('1. General Inputs'!$J$29,COLUMNS('7. Consumption'!AP$9:$AQ$9)-1))),0)+MAX(0,$AQ84*('1. General Inputs'!$J$29-COLUMNS('7. Consumption'!AP$9:$AQ$9)+1))</f>
        <v>0</v>
      </c>
      <c r="CI84" s="335">
        <f ca="1">IFERROR(SUM(OFFSET('7. Consumption'!AQ84,0,1,,MIN('1. General Inputs'!$J$29,COLUMNS('7. Consumption'!AQ$9:$AQ$9)-1))),0)+MAX(0,$AQ84*('1. General Inputs'!$J$29-COLUMNS('7. Consumption'!AQ$9:$AQ$9)+1))</f>
        <v>0</v>
      </c>
    </row>
    <row r="85" spans="2:87" ht="15" hidden="1" outlineLevel="1" x14ac:dyDescent="0.25">
      <c r="B85" s="772"/>
      <c r="C85" s="772" t="str">
        <f>IFERROR(VLOOKUP(ROWS($C$9:$C85),'5. Form Breakdown'!$AI$11:$AJ$138,COLUMNS('5. Form Breakdown'!$AI$11:$AJ$11),0),"")</f>
        <v/>
      </c>
      <c r="D85" s="772" t="str">
        <f>IFERROR(VLOOKUP($C85,'5a. Dosing'!$E$11:$F$138,2,0),"")</f>
        <v/>
      </c>
      <c r="E85" s="773" t="str">
        <f>IFERROR(INDEX('5. Form Breakdown'!$AL$11:$BL$138,MATCH('7. Consumption'!$C85,'5. Form Breakdown'!$AK$11:$AK$138,0),MATCH('5. Form Breakdown'!$AX$10,'5. Form Breakdown'!$AL$10:$BL$10,0)),"")</f>
        <v/>
      </c>
      <c r="F85" s="774" t="str">
        <f>IFERROR(INDEX('5. Form Breakdown'!$AL$11:$BL$138,MATCH('7. Consumption'!$C85,'5. Form Breakdown'!$AK$11:$AK$138,0),MATCH('5. Form Breakdown'!$BL$10,'5. Form Breakdown'!$AL$10:$BL$10,0)),"")</f>
        <v/>
      </c>
      <c r="H85" s="775">
        <f ca="1">ROUNDUP(IFERROR($F85*$E85*CHOOSE(H$7,
IFERROR(SUMPRODUCT('6. Patients'!CA$10:CA$107,OFFSET('6. Patients'!$DN$9,1,MATCH($D85,'6. Patients'!$DO$9:$FL$9,0),ROWS('6. Patients'!DN$10:DN$107))),0)+
IFERROR(SUMPRODUCT('6. Patients'!CA$10:CA$107,OFFSET('6. Patients'!$FM$9,1,MATCH($D85,'6. Patients'!$FN$9:$GG$9,0),ROWS('6. Patients'!DN$10:DN$107))),0)+
IFERROR(SUMPRODUCT('6. Patients'!CA$10:CA$107,OFFSET('6. Patients'!$GH$9,1,MATCH($D85,'6. Patients'!$GI$9:$IF$9,0),ROWS('6. Patients'!DN$10:DN$107))),0)+
IFERROR(SUMPRODUCT('6. Patients'!CA$10:CA$107,OFFSET('6. Patients'!$IG$9,1,MATCH($D85,'6. Patients'!$IH$9:$JA$9,0),ROWS('6. Patients'!DN$10:DN$107))),0),
IFERROR(SUMPRODUCT('6. Patients'!CA$10:CA$107,OFFSET('6. Patients'!$JB$9,1,MATCH($D85,'6. Patients'!$JC$9:$KZ$9,0),ROWS('6. Patients'!DN$10:DN$107))),0)+
IFERROR(SUMPRODUCT('6. Patients'!CA$10:CA$107,OFFSET('6. Patients'!$LA$9,1,MATCH($D85,'6. Patients'!$LB$9:$LU$9,0),ROWS('6. Patients'!DN$10:DN$107))),0)+
IFERROR(SUMPRODUCT('6. Patients'!CA$10:CA$107,OFFSET('6. Patients'!$LV$9,1,MATCH($D85,'6. Patients'!$LW$9:$NT$9,0),ROWS('6. Patients'!DN$10:DN$107))),0)+
IFERROR(SUMPRODUCT('6. Patients'!CA$10:CA$107,OFFSET('6. Patients'!$NU$9,1,MATCH($D85,'6. Patients'!$NV$9:$OO$9,0),ROWS('6. Patients'!DN$10:DN$107))),0),
IFERROR(SUMPRODUCT('6. Patients'!CA$10:CA$107,OFFSET('6. Patients'!$OP$9,1,MATCH($D85,'6. Patients'!$OQ$9:$QN$9,0),ROWS('6. Patients'!DN$10:DN$107))),0)+
IFERROR(SUMPRODUCT('6. Patients'!CA$10:CA$107,OFFSET('6. Patients'!$QO$9,1,MATCH($D85,'6. Patients'!$QP$9:$RI$9,0),ROWS('6. Patients'!DN$10:DN$107))),0)+
IFERROR(SUMPRODUCT('6. Patients'!CA$10:CA$107,OFFSET('6. Patients'!$RJ$9,1,MATCH($D85,'6. Patients'!$RK$9:$TH$9,0),ROWS('6. Patients'!DN$10:DN$107))),0)+
IFERROR(SUMPRODUCT('6. Patients'!CA$10:CA$107,OFFSET('6. Patients'!$TI$9,1,MATCH($D85,'6. Patients'!$TJ$9:$UC$9,0),ROWS('6. Patients'!DN$10:DN$107))),0))+
IFERROR(VLOOKUP($D85,$H$116:$L$146,COLUMNS($H$115:$J$115)-1+H$7,0)*$E85*$F85*'1. General Inputs'!$J$25,0),0),0)</f>
        <v>0</v>
      </c>
      <c r="I85" s="775">
        <f ca="1">ROUNDUP(IFERROR($F85*$E85*CHOOSE(I$7,
IFERROR(SUMPRODUCT('6. Patients'!CB$10:CB$107,OFFSET('6. Patients'!$DN$9,1,MATCH($D85,'6. Patients'!$DO$9:$FL$9,0),ROWS('6. Patients'!DO$10:DO$107))),0)+
IFERROR(SUMPRODUCT('6. Patients'!CB$10:CB$107,OFFSET('6. Patients'!$FM$9,1,MATCH($D85,'6. Patients'!$FN$9:$GG$9,0),ROWS('6. Patients'!DO$10:DO$107))),0)+
IFERROR(SUMPRODUCT('6. Patients'!CB$10:CB$107,OFFSET('6. Patients'!$GH$9,1,MATCH($D85,'6. Patients'!$GI$9:$IF$9,0),ROWS('6. Patients'!DO$10:DO$107))),0)+
IFERROR(SUMPRODUCT('6. Patients'!CB$10:CB$107,OFFSET('6. Patients'!$IG$9,1,MATCH($D85,'6. Patients'!$IH$9:$JA$9,0),ROWS('6. Patients'!DO$10:DO$107))),0),
IFERROR(SUMPRODUCT('6. Patients'!CB$10:CB$107,OFFSET('6. Patients'!$JB$9,1,MATCH($D85,'6. Patients'!$JC$9:$KZ$9,0),ROWS('6. Patients'!DO$10:DO$107))),0)+
IFERROR(SUMPRODUCT('6. Patients'!CB$10:CB$107,OFFSET('6. Patients'!$LA$9,1,MATCH($D85,'6. Patients'!$LB$9:$LU$9,0),ROWS('6. Patients'!DO$10:DO$107))),0)+
IFERROR(SUMPRODUCT('6. Patients'!CB$10:CB$107,OFFSET('6. Patients'!$LV$9,1,MATCH($D85,'6. Patients'!$LW$9:$NT$9,0),ROWS('6. Patients'!DO$10:DO$107))),0)+
IFERROR(SUMPRODUCT('6. Patients'!CB$10:CB$107,OFFSET('6. Patients'!$NU$9,1,MATCH($D85,'6. Patients'!$NV$9:$OO$9,0),ROWS('6. Patients'!DO$10:DO$107))),0),
IFERROR(SUMPRODUCT('6. Patients'!CB$10:CB$107,OFFSET('6. Patients'!$OP$9,1,MATCH($D85,'6. Patients'!$OQ$9:$QN$9,0),ROWS('6. Patients'!DO$10:DO$107))),0)+
IFERROR(SUMPRODUCT('6. Patients'!CB$10:CB$107,OFFSET('6. Patients'!$QO$9,1,MATCH($D85,'6. Patients'!$QP$9:$RI$9,0),ROWS('6. Patients'!DO$10:DO$107))),0)+
IFERROR(SUMPRODUCT('6. Patients'!CB$10:CB$107,OFFSET('6. Patients'!$RJ$9,1,MATCH($D85,'6. Patients'!$RK$9:$TH$9,0),ROWS('6. Patients'!DO$10:DO$107))),0)+
IFERROR(SUMPRODUCT('6. Patients'!CB$10:CB$107,OFFSET('6. Patients'!$TI$9,1,MATCH($D85,'6. Patients'!$TJ$9:$UC$9,0),ROWS('6. Patients'!DO$10:DO$107))),0))+
IFERROR(VLOOKUP($D85,$H$116:$L$146,COLUMNS($H$115:$J$115)-1+I$7,0)*$E85*$F85*'1. General Inputs'!$J$25,0),0),0)</f>
        <v>0</v>
      </c>
      <c r="J85" s="775">
        <f ca="1">ROUNDUP(IFERROR($F85*$E85*CHOOSE(J$7,
IFERROR(SUMPRODUCT('6. Patients'!CC$10:CC$107,OFFSET('6. Patients'!$DN$9,1,MATCH($D85,'6. Patients'!$DO$9:$FL$9,0),ROWS('6. Patients'!DP$10:DP$107))),0)+
IFERROR(SUMPRODUCT('6. Patients'!CC$10:CC$107,OFFSET('6. Patients'!$FM$9,1,MATCH($D85,'6. Patients'!$FN$9:$GG$9,0),ROWS('6. Patients'!DP$10:DP$107))),0)+
IFERROR(SUMPRODUCT('6. Patients'!CC$10:CC$107,OFFSET('6. Patients'!$GH$9,1,MATCH($D85,'6. Patients'!$GI$9:$IF$9,0),ROWS('6. Patients'!DP$10:DP$107))),0)+
IFERROR(SUMPRODUCT('6. Patients'!CC$10:CC$107,OFFSET('6. Patients'!$IG$9,1,MATCH($D85,'6. Patients'!$IH$9:$JA$9,0),ROWS('6. Patients'!DP$10:DP$107))),0),
IFERROR(SUMPRODUCT('6. Patients'!CC$10:CC$107,OFFSET('6. Patients'!$JB$9,1,MATCH($D85,'6. Patients'!$JC$9:$KZ$9,0),ROWS('6. Patients'!DP$10:DP$107))),0)+
IFERROR(SUMPRODUCT('6. Patients'!CC$10:CC$107,OFFSET('6. Patients'!$LA$9,1,MATCH($D85,'6. Patients'!$LB$9:$LU$9,0),ROWS('6. Patients'!DP$10:DP$107))),0)+
IFERROR(SUMPRODUCT('6. Patients'!CC$10:CC$107,OFFSET('6. Patients'!$LV$9,1,MATCH($D85,'6. Patients'!$LW$9:$NT$9,0),ROWS('6. Patients'!DP$10:DP$107))),0)+
IFERROR(SUMPRODUCT('6. Patients'!CC$10:CC$107,OFFSET('6. Patients'!$NU$9,1,MATCH($D85,'6. Patients'!$NV$9:$OO$9,0),ROWS('6. Patients'!DP$10:DP$107))),0),
IFERROR(SUMPRODUCT('6. Patients'!CC$10:CC$107,OFFSET('6. Patients'!$OP$9,1,MATCH($D85,'6. Patients'!$OQ$9:$QN$9,0),ROWS('6. Patients'!DP$10:DP$107))),0)+
IFERROR(SUMPRODUCT('6. Patients'!CC$10:CC$107,OFFSET('6. Patients'!$QO$9,1,MATCH($D85,'6. Patients'!$QP$9:$RI$9,0),ROWS('6. Patients'!DP$10:DP$107))),0)+
IFERROR(SUMPRODUCT('6. Patients'!CC$10:CC$107,OFFSET('6. Patients'!$RJ$9,1,MATCH($D85,'6. Patients'!$RK$9:$TH$9,0),ROWS('6. Patients'!DP$10:DP$107))),0)+
IFERROR(SUMPRODUCT('6. Patients'!CC$10:CC$107,OFFSET('6. Patients'!$TI$9,1,MATCH($D85,'6. Patients'!$TJ$9:$UC$9,0),ROWS('6. Patients'!DP$10:DP$107))),0))+
IFERROR(VLOOKUP($D85,$H$116:$L$146,COLUMNS($H$115:$J$115)-1+J$7,0)*$E85*$F85*'1. General Inputs'!$J$25,0),0),0)</f>
        <v>0</v>
      </c>
      <c r="K85" s="775">
        <f ca="1">ROUNDUP(IFERROR($F85*$E85*CHOOSE(K$7,
IFERROR(SUMPRODUCT('6. Patients'!CD$10:CD$107,OFFSET('6. Patients'!$DN$9,1,MATCH($D85,'6. Patients'!$DO$9:$FL$9,0),ROWS('6. Patients'!DQ$10:DQ$107))),0)+
IFERROR(SUMPRODUCT('6. Patients'!CD$10:CD$107,OFFSET('6. Patients'!$FM$9,1,MATCH($D85,'6. Patients'!$FN$9:$GG$9,0),ROWS('6. Patients'!DQ$10:DQ$107))),0)+
IFERROR(SUMPRODUCT('6. Patients'!CD$10:CD$107,OFFSET('6. Patients'!$GH$9,1,MATCH($D85,'6. Patients'!$GI$9:$IF$9,0),ROWS('6. Patients'!DQ$10:DQ$107))),0)+
IFERROR(SUMPRODUCT('6. Patients'!CD$10:CD$107,OFFSET('6. Patients'!$IG$9,1,MATCH($D85,'6. Patients'!$IH$9:$JA$9,0),ROWS('6. Patients'!DQ$10:DQ$107))),0),
IFERROR(SUMPRODUCT('6. Patients'!CD$10:CD$107,OFFSET('6. Patients'!$JB$9,1,MATCH($D85,'6. Patients'!$JC$9:$KZ$9,0),ROWS('6. Patients'!DQ$10:DQ$107))),0)+
IFERROR(SUMPRODUCT('6. Patients'!CD$10:CD$107,OFFSET('6. Patients'!$LA$9,1,MATCH($D85,'6. Patients'!$LB$9:$LU$9,0),ROWS('6. Patients'!DQ$10:DQ$107))),0)+
IFERROR(SUMPRODUCT('6. Patients'!CD$10:CD$107,OFFSET('6. Patients'!$LV$9,1,MATCH($D85,'6. Patients'!$LW$9:$NT$9,0),ROWS('6. Patients'!DQ$10:DQ$107))),0)+
IFERROR(SUMPRODUCT('6. Patients'!CD$10:CD$107,OFFSET('6. Patients'!$NU$9,1,MATCH($D85,'6. Patients'!$NV$9:$OO$9,0),ROWS('6. Patients'!DQ$10:DQ$107))),0),
IFERROR(SUMPRODUCT('6. Patients'!CD$10:CD$107,OFFSET('6. Patients'!$OP$9,1,MATCH($D85,'6. Patients'!$OQ$9:$QN$9,0),ROWS('6. Patients'!DQ$10:DQ$107))),0)+
IFERROR(SUMPRODUCT('6. Patients'!CD$10:CD$107,OFFSET('6. Patients'!$QO$9,1,MATCH($D85,'6. Patients'!$QP$9:$RI$9,0),ROWS('6. Patients'!DQ$10:DQ$107))),0)+
IFERROR(SUMPRODUCT('6. Patients'!CD$10:CD$107,OFFSET('6. Patients'!$RJ$9,1,MATCH($D85,'6. Patients'!$RK$9:$TH$9,0),ROWS('6. Patients'!DQ$10:DQ$107))),0)+
IFERROR(SUMPRODUCT('6. Patients'!CD$10:CD$107,OFFSET('6. Patients'!$TI$9,1,MATCH($D85,'6. Patients'!$TJ$9:$UC$9,0),ROWS('6. Patients'!DQ$10:DQ$107))),0))+
IFERROR(VLOOKUP($D85,$H$116:$L$146,COLUMNS($H$115:$J$115)-1+K$7,0)*$E85*$F85*'1. General Inputs'!$J$25,0),0),0)</f>
        <v>0</v>
      </c>
      <c r="L85" s="775">
        <f ca="1">ROUNDUP(IFERROR($F85*$E85*CHOOSE(L$7,
IFERROR(SUMPRODUCT('6. Patients'!CE$10:CE$107,OFFSET('6. Patients'!$DN$9,1,MATCH($D85,'6. Patients'!$DO$9:$FL$9,0),ROWS('6. Patients'!DR$10:DR$107))),0)+
IFERROR(SUMPRODUCT('6. Patients'!CE$10:CE$107,OFFSET('6. Patients'!$FM$9,1,MATCH($D85,'6. Patients'!$FN$9:$GG$9,0),ROWS('6. Patients'!DR$10:DR$107))),0)+
IFERROR(SUMPRODUCT('6. Patients'!CE$10:CE$107,OFFSET('6. Patients'!$GH$9,1,MATCH($D85,'6. Patients'!$GI$9:$IF$9,0),ROWS('6. Patients'!DR$10:DR$107))),0)+
IFERROR(SUMPRODUCT('6. Patients'!CE$10:CE$107,OFFSET('6. Patients'!$IG$9,1,MATCH($D85,'6. Patients'!$IH$9:$JA$9,0),ROWS('6. Patients'!DR$10:DR$107))),0),
IFERROR(SUMPRODUCT('6. Patients'!CE$10:CE$107,OFFSET('6. Patients'!$JB$9,1,MATCH($D85,'6. Patients'!$JC$9:$KZ$9,0),ROWS('6. Patients'!DR$10:DR$107))),0)+
IFERROR(SUMPRODUCT('6. Patients'!CE$10:CE$107,OFFSET('6. Patients'!$LA$9,1,MATCH($D85,'6. Patients'!$LB$9:$LU$9,0),ROWS('6. Patients'!DR$10:DR$107))),0)+
IFERROR(SUMPRODUCT('6. Patients'!CE$10:CE$107,OFFSET('6. Patients'!$LV$9,1,MATCH($D85,'6. Patients'!$LW$9:$NT$9,0),ROWS('6. Patients'!DR$10:DR$107))),0)+
IFERROR(SUMPRODUCT('6. Patients'!CE$10:CE$107,OFFSET('6. Patients'!$NU$9,1,MATCH($D85,'6. Patients'!$NV$9:$OO$9,0),ROWS('6. Patients'!DR$10:DR$107))),0),
IFERROR(SUMPRODUCT('6. Patients'!CE$10:CE$107,OFFSET('6. Patients'!$OP$9,1,MATCH($D85,'6. Patients'!$OQ$9:$QN$9,0),ROWS('6. Patients'!DR$10:DR$107))),0)+
IFERROR(SUMPRODUCT('6. Patients'!CE$10:CE$107,OFFSET('6. Patients'!$QO$9,1,MATCH($D85,'6. Patients'!$QP$9:$RI$9,0),ROWS('6. Patients'!DR$10:DR$107))),0)+
IFERROR(SUMPRODUCT('6. Patients'!CE$10:CE$107,OFFSET('6. Patients'!$RJ$9,1,MATCH($D85,'6. Patients'!$RK$9:$TH$9,0),ROWS('6. Patients'!DR$10:DR$107))),0)+
IFERROR(SUMPRODUCT('6. Patients'!CE$10:CE$107,OFFSET('6. Patients'!$TI$9,1,MATCH($D85,'6. Patients'!$TJ$9:$UC$9,0),ROWS('6. Patients'!DR$10:DR$107))),0))+
IFERROR(VLOOKUP($D85,$H$116:$L$146,COLUMNS($H$115:$J$115)-1+L$7,0)*$E85*$F85*'1. General Inputs'!$J$25,0),0),0)</f>
        <v>0</v>
      </c>
      <c r="M85" s="775">
        <f ca="1">ROUNDUP(IFERROR($F85*$E85*CHOOSE(M$7,
IFERROR(SUMPRODUCT('6. Patients'!CF$10:CF$107,OFFSET('6. Patients'!$DN$9,1,MATCH($D85,'6. Patients'!$DO$9:$FL$9,0),ROWS('6. Patients'!DS$10:DS$107))),0)+
IFERROR(SUMPRODUCT('6. Patients'!CF$10:CF$107,OFFSET('6. Patients'!$FM$9,1,MATCH($D85,'6. Patients'!$FN$9:$GG$9,0),ROWS('6. Patients'!DS$10:DS$107))),0)+
IFERROR(SUMPRODUCT('6. Patients'!CF$10:CF$107,OFFSET('6. Patients'!$GH$9,1,MATCH($D85,'6. Patients'!$GI$9:$IF$9,0),ROWS('6. Patients'!DS$10:DS$107))),0)+
IFERROR(SUMPRODUCT('6. Patients'!CF$10:CF$107,OFFSET('6. Patients'!$IG$9,1,MATCH($D85,'6. Patients'!$IH$9:$JA$9,0),ROWS('6. Patients'!DS$10:DS$107))),0),
IFERROR(SUMPRODUCT('6. Patients'!CF$10:CF$107,OFFSET('6. Patients'!$JB$9,1,MATCH($D85,'6. Patients'!$JC$9:$KZ$9,0),ROWS('6. Patients'!DS$10:DS$107))),0)+
IFERROR(SUMPRODUCT('6. Patients'!CF$10:CF$107,OFFSET('6. Patients'!$LA$9,1,MATCH($D85,'6. Patients'!$LB$9:$LU$9,0),ROWS('6. Patients'!DS$10:DS$107))),0)+
IFERROR(SUMPRODUCT('6. Patients'!CF$10:CF$107,OFFSET('6. Patients'!$LV$9,1,MATCH($D85,'6. Patients'!$LW$9:$NT$9,0),ROWS('6. Patients'!DS$10:DS$107))),0)+
IFERROR(SUMPRODUCT('6. Patients'!CF$10:CF$107,OFFSET('6. Patients'!$NU$9,1,MATCH($D85,'6. Patients'!$NV$9:$OO$9,0),ROWS('6. Patients'!DS$10:DS$107))),0),
IFERROR(SUMPRODUCT('6. Patients'!CF$10:CF$107,OFFSET('6. Patients'!$OP$9,1,MATCH($D85,'6. Patients'!$OQ$9:$QN$9,0),ROWS('6. Patients'!DS$10:DS$107))),0)+
IFERROR(SUMPRODUCT('6. Patients'!CF$10:CF$107,OFFSET('6. Patients'!$QO$9,1,MATCH($D85,'6. Patients'!$QP$9:$RI$9,0),ROWS('6. Patients'!DS$10:DS$107))),0)+
IFERROR(SUMPRODUCT('6. Patients'!CF$10:CF$107,OFFSET('6. Patients'!$RJ$9,1,MATCH($D85,'6. Patients'!$RK$9:$TH$9,0),ROWS('6. Patients'!DS$10:DS$107))),0)+
IFERROR(SUMPRODUCT('6. Patients'!CF$10:CF$107,OFFSET('6. Patients'!$TI$9,1,MATCH($D85,'6. Patients'!$TJ$9:$UC$9,0),ROWS('6. Patients'!DS$10:DS$107))),0))+
IFERROR(VLOOKUP($D85,$H$116:$L$146,COLUMNS($H$115:$J$115)-1+M$7,0)*$E85*$F85*'1. General Inputs'!$J$25,0),0),0)</f>
        <v>0</v>
      </c>
      <c r="N85" s="775">
        <f ca="1">ROUNDUP(IFERROR($F85*$E85*CHOOSE(N$7,
IFERROR(SUMPRODUCT('6. Patients'!CG$10:CG$107,OFFSET('6. Patients'!$DN$9,1,MATCH($D85,'6. Patients'!$DO$9:$FL$9,0),ROWS('6. Patients'!DT$10:DT$107))),0)+
IFERROR(SUMPRODUCT('6. Patients'!CG$10:CG$107,OFFSET('6. Patients'!$FM$9,1,MATCH($D85,'6. Patients'!$FN$9:$GG$9,0),ROWS('6. Patients'!DT$10:DT$107))),0)+
IFERROR(SUMPRODUCT('6. Patients'!CG$10:CG$107,OFFSET('6. Patients'!$GH$9,1,MATCH($D85,'6. Patients'!$GI$9:$IF$9,0),ROWS('6. Patients'!DT$10:DT$107))),0)+
IFERROR(SUMPRODUCT('6. Patients'!CG$10:CG$107,OFFSET('6. Patients'!$IG$9,1,MATCH($D85,'6. Patients'!$IH$9:$JA$9,0),ROWS('6. Patients'!DT$10:DT$107))),0),
IFERROR(SUMPRODUCT('6. Patients'!CG$10:CG$107,OFFSET('6. Patients'!$JB$9,1,MATCH($D85,'6. Patients'!$JC$9:$KZ$9,0),ROWS('6. Patients'!DT$10:DT$107))),0)+
IFERROR(SUMPRODUCT('6. Patients'!CG$10:CG$107,OFFSET('6. Patients'!$LA$9,1,MATCH($D85,'6. Patients'!$LB$9:$LU$9,0),ROWS('6. Patients'!DT$10:DT$107))),0)+
IFERROR(SUMPRODUCT('6. Patients'!CG$10:CG$107,OFFSET('6. Patients'!$LV$9,1,MATCH($D85,'6. Patients'!$LW$9:$NT$9,0),ROWS('6. Patients'!DT$10:DT$107))),0)+
IFERROR(SUMPRODUCT('6. Patients'!CG$10:CG$107,OFFSET('6. Patients'!$NU$9,1,MATCH($D85,'6. Patients'!$NV$9:$OO$9,0),ROWS('6. Patients'!DT$10:DT$107))),0),
IFERROR(SUMPRODUCT('6. Patients'!CG$10:CG$107,OFFSET('6. Patients'!$OP$9,1,MATCH($D85,'6. Patients'!$OQ$9:$QN$9,0),ROWS('6. Patients'!DT$10:DT$107))),0)+
IFERROR(SUMPRODUCT('6. Patients'!CG$10:CG$107,OFFSET('6. Patients'!$QO$9,1,MATCH($D85,'6. Patients'!$QP$9:$RI$9,0),ROWS('6. Patients'!DT$10:DT$107))),0)+
IFERROR(SUMPRODUCT('6. Patients'!CG$10:CG$107,OFFSET('6. Patients'!$RJ$9,1,MATCH($D85,'6. Patients'!$RK$9:$TH$9,0),ROWS('6. Patients'!DT$10:DT$107))),0)+
IFERROR(SUMPRODUCT('6. Patients'!CG$10:CG$107,OFFSET('6. Patients'!$TI$9,1,MATCH($D85,'6. Patients'!$TJ$9:$UC$9,0),ROWS('6. Patients'!DT$10:DT$107))),0))+
IFERROR(VLOOKUP($D85,$H$116:$L$146,COLUMNS($H$115:$J$115)-1+N$7,0)*$E85*$F85*'1. General Inputs'!$J$25,0),0),0)</f>
        <v>0</v>
      </c>
      <c r="O85" s="775">
        <f ca="1">ROUNDUP(IFERROR($F85*$E85*CHOOSE(O$7,
IFERROR(SUMPRODUCT('6. Patients'!CH$10:CH$107,OFFSET('6. Patients'!$DN$9,1,MATCH($D85,'6. Patients'!$DO$9:$FL$9,0),ROWS('6. Patients'!DU$10:DU$107))),0)+
IFERROR(SUMPRODUCT('6. Patients'!CH$10:CH$107,OFFSET('6. Patients'!$FM$9,1,MATCH($D85,'6. Patients'!$FN$9:$GG$9,0),ROWS('6. Patients'!DU$10:DU$107))),0)+
IFERROR(SUMPRODUCT('6. Patients'!CH$10:CH$107,OFFSET('6. Patients'!$GH$9,1,MATCH($D85,'6. Patients'!$GI$9:$IF$9,0),ROWS('6. Patients'!DU$10:DU$107))),0)+
IFERROR(SUMPRODUCT('6. Patients'!CH$10:CH$107,OFFSET('6. Patients'!$IG$9,1,MATCH($D85,'6. Patients'!$IH$9:$JA$9,0),ROWS('6. Patients'!DU$10:DU$107))),0),
IFERROR(SUMPRODUCT('6. Patients'!CH$10:CH$107,OFFSET('6. Patients'!$JB$9,1,MATCH($D85,'6. Patients'!$JC$9:$KZ$9,0),ROWS('6. Patients'!DU$10:DU$107))),0)+
IFERROR(SUMPRODUCT('6. Patients'!CH$10:CH$107,OFFSET('6. Patients'!$LA$9,1,MATCH($D85,'6. Patients'!$LB$9:$LU$9,0),ROWS('6. Patients'!DU$10:DU$107))),0)+
IFERROR(SUMPRODUCT('6. Patients'!CH$10:CH$107,OFFSET('6. Patients'!$LV$9,1,MATCH($D85,'6. Patients'!$LW$9:$NT$9,0),ROWS('6. Patients'!DU$10:DU$107))),0)+
IFERROR(SUMPRODUCT('6. Patients'!CH$10:CH$107,OFFSET('6. Patients'!$NU$9,1,MATCH($D85,'6. Patients'!$NV$9:$OO$9,0),ROWS('6. Patients'!DU$10:DU$107))),0),
IFERROR(SUMPRODUCT('6. Patients'!CH$10:CH$107,OFFSET('6. Patients'!$OP$9,1,MATCH($D85,'6. Patients'!$OQ$9:$QN$9,0),ROWS('6. Patients'!DU$10:DU$107))),0)+
IFERROR(SUMPRODUCT('6. Patients'!CH$10:CH$107,OFFSET('6. Patients'!$QO$9,1,MATCH($D85,'6. Patients'!$QP$9:$RI$9,0),ROWS('6. Patients'!DU$10:DU$107))),0)+
IFERROR(SUMPRODUCT('6. Patients'!CH$10:CH$107,OFFSET('6. Patients'!$RJ$9,1,MATCH($D85,'6. Patients'!$RK$9:$TH$9,0),ROWS('6. Patients'!DU$10:DU$107))),0)+
IFERROR(SUMPRODUCT('6. Patients'!CH$10:CH$107,OFFSET('6. Patients'!$TI$9,1,MATCH($D85,'6. Patients'!$TJ$9:$UC$9,0),ROWS('6. Patients'!DU$10:DU$107))),0))+
IFERROR(VLOOKUP($D85,$H$116:$L$146,COLUMNS($H$115:$J$115)-1+O$7,0)*$E85*$F85*'1. General Inputs'!$J$25,0),0),0)</f>
        <v>0</v>
      </c>
      <c r="P85" s="775">
        <f ca="1">ROUNDUP(IFERROR($F85*$E85*CHOOSE(P$7,
IFERROR(SUMPRODUCT('6. Patients'!CI$10:CI$107,OFFSET('6. Patients'!$DN$9,1,MATCH($D85,'6. Patients'!$DO$9:$FL$9,0),ROWS('6. Patients'!DV$10:DV$107))),0)+
IFERROR(SUMPRODUCT('6. Patients'!CI$10:CI$107,OFFSET('6. Patients'!$FM$9,1,MATCH($D85,'6. Patients'!$FN$9:$GG$9,0),ROWS('6. Patients'!DV$10:DV$107))),0)+
IFERROR(SUMPRODUCT('6. Patients'!CI$10:CI$107,OFFSET('6. Patients'!$GH$9,1,MATCH($D85,'6. Patients'!$GI$9:$IF$9,0),ROWS('6. Patients'!DV$10:DV$107))),0)+
IFERROR(SUMPRODUCT('6. Patients'!CI$10:CI$107,OFFSET('6. Patients'!$IG$9,1,MATCH($D85,'6. Patients'!$IH$9:$JA$9,0),ROWS('6. Patients'!DV$10:DV$107))),0),
IFERROR(SUMPRODUCT('6. Patients'!CI$10:CI$107,OFFSET('6. Patients'!$JB$9,1,MATCH($D85,'6. Patients'!$JC$9:$KZ$9,0),ROWS('6. Patients'!DV$10:DV$107))),0)+
IFERROR(SUMPRODUCT('6. Patients'!CI$10:CI$107,OFFSET('6. Patients'!$LA$9,1,MATCH($D85,'6. Patients'!$LB$9:$LU$9,0),ROWS('6. Patients'!DV$10:DV$107))),0)+
IFERROR(SUMPRODUCT('6. Patients'!CI$10:CI$107,OFFSET('6. Patients'!$LV$9,1,MATCH($D85,'6. Patients'!$LW$9:$NT$9,0),ROWS('6. Patients'!DV$10:DV$107))),0)+
IFERROR(SUMPRODUCT('6. Patients'!CI$10:CI$107,OFFSET('6. Patients'!$NU$9,1,MATCH($D85,'6. Patients'!$NV$9:$OO$9,0),ROWS('6. Patients'!DV$10:DV$107))),0),
IFERROR(SUMPRODUCT('6. Patients'!CI$10:CI$107,OFFSET('6. Patients'!$OP$9,1,MATCH($D85,'6. Patients'!$OQ$9:$QN$9,0),ROWS('6. Patients'!DV$10:DV$107))),0)+
IFERROR(SUMPRODUCT('6. Patients'!CI$10:CI$107,OFFSET('6. Patients'!$QO$9,1,MATCH($D85,'6. Patients'!$QP$9:$RI$9,0),ROWS('6. Patients'!DV$10:DV$107))),0)+
IFERROR(SUMPRODUCT('6. Patients'!CI$10:CI$107,OFFSET('6. Patients'!$RJ$9,1,MATCH($D85,'6. Patients'!$RK$9:$TH$9,0),ROWS('6. Patients'!DV$10:DV$107))),0)+
IFERROR(SUMPRODUCT('6. Patients'!CI$10:CI$107,OFFSET('6. Patients'!$TI$9,1,MATCH($D85,'6. Patients'!$TJ$9:$UC$9,0),ROWS('6. Patients'!DV$10:DV$107))),0))+
IFERROR(VLOOKUP($D85,$H$116:$L$146,COLUMNS($H$115:$J$115)-1+P$7,0)*$E85*$F85*'1. General Inputs'!$J$25,0),0),0)</f>
        <v>0</v>
      </c>
      <c r="Q85" s="775">
        <f ca="1">ROUNDUP(IFERROR($F85*$E85*CHOOSE(Q$7,
IFERROR(SUMPRODUCT('6. Patients'!CJ$10:CJ$107,OFFSET('6. Patients'!$DN$9,1,MATCH($D85,'6. Patients'!$DO$9:$FL$9,0),ROWS('6. Patients'!DW$10:DW$107))),0)+
IFERROR(SUMPRODUCT('6. Patients'!CJ$10:CJ$107,OFFSET('6. Patients'!$FM$9,1,MATCH($D85,'6. Patients'!$FN$9:$GG$9,0),ROWS('6. Patients'!DW$10:DW$107))),0)+
IFERROR(SUMPRODUCT('6. Patients'!CJ$10:CJ$107,OFFSET('6. Patients'!$GH$9,1,MATCH($D85,'6. Patients'!$GI$9:$IF$9,0),ROWS('6. Patients'!DW$10:DW$107))),0)+
IFERROR(SUMPRODUCT('6. Patients'!CJ$10:CJ$107,OFFSET('6. Patients'!$IG$9,1,MATCH($D85,'6. Patients'!$IH$9:$JA$9,0),ROWS('6. Patients'!DW$10:DW$107))),0),
IFERROR(SUMPRODUCT('6. Patients'!CJ$10:CJ$107,OFFSET('6. Patients'!$JB$9,1,MATCH($D85,'6. Patients'!$JC$9:$KZ$9,0),ROWS('6. Patients'!DW$10:DW$107))),0)+
IFERROR(SUMPRODUCT('6. Patients'!CJ$10:CJ$107,OFFSET('6. Patients'!$LA$9,1,MATCH($D85,'6. Patients'!$LB$9:$LU$9,0),ROWS('6. Patients'!DW$10:DW$107))),0)+
IFERROR(SUMPRODUCT('6. Patients'!CJ$10:CJ$107,OFFSET('6. Patients'!$LV$9,1,MATCH($D85,'6. Patients'!$LW$9:$NT$9,0),ROWS('6. Patients'!DW$10:DW$107))),0)+
IFERROR(SUMPRODUCT('6. Patients'!CJ$10:CJ$107,OFFSET('6. Patients'!$NU$9,1,MATCH($D85,'6. Patients'!$NV$9:$OO$9,0),ROWS('6. Patients'!DW$10:DW$107))),0),
IFERROR(SUMPRODUCT('6. Patients'!CJ$10:CJ$107,OFFSET('6. Patients'!$OP$9,1,MATCH($D85,'6. Patients'!$OQ$9:$QN$9,0),ROWS('6. Patients'!DW$10:DW$107))),0)+
IFERROR(SUMPRODUCT('6. Patients'!CJ$10:CJ$107,OFFSET('6. Patients'!$QO$9,1,MATCH($D85,'6. Patients'!$QP$9:$RI$9,0),ROWS('6. Patients'!DW$10:DW$107))),0)+
IFERROR(SUMPRODUCT('6. Patients'!CJ$10:CJ$107,OFFSET('6. Patients'!$RJ$9,1,MATCH($D85,'6. Patients'!$RK$9:$TH$9,0),ROWS('6. Patients'!DW$10:DW$107))),0)+
IFERROR(SUMPRODUCT('6. Patients'!CJ$10:CJ$107,OFFSET('6. Patients'!$TI$9,1,MATCH($D85,'6. Patients'!$TJ$9:$UC$9,0),ROWS('6. Patients'!DW$10:DW$107))),0))+
IFERROR(VLOOKUP($D85,$H$116:$L$146,COLUMNS($H$115:$J$115)-1+Q$7,0)*$E85*$F85*'1. General Inputs'!$J$25,0),0),0)</f>
        <v>0</v>
      </c>
      <c r="R85" s="775">
        <f ca="1">ROUNDUP(IFERROR($F85*$E85*CHOOSE(R$7,
IFERROR(SUMPRODUCT('6. Patients'!CK$10:CK$107,OFFSET('6. Patients'!$DN$9,1,MATCH($D85,'6. Patients'!$DO$9:$FL$9,0),ROWS('6. Patients'!DX$10:DX$107))),0)+
IFERROR(SUMPRODUCT('6. Patients'!CK$10:CK$107,OFFSET('6. Patients'!$FM$9,1,MATCH($D85,'6. Patients'!$FN$9:$GG$9,0),ROWS('6. Patients'!DX$10:DX$107))),0)+
IFERROR(SUMPRODUCT('6. Patients'!CK$10:CK$107,OFFSET('6. Patients'!$GH$9,1,MATCH($D85,'6. Patients'!$GI$9:$IF$9,0),ROWS('6. Patients'!DX$10:DX$107))),0)+
IFERROR(SUMPRODUCT('6. Patients'!CK$10:CK$107,OFFSET('6. Patients'!$IG$9,1,MATCH($D85,'6. Patients'!$IH$9:$JA$9,0),ROWS('6. Patients'!DX$10:DX$107))),0),
IFERROR(SUMPRODUCT('6. Patients'!CK$10:CK$107,OFFSET('6. Patients'!$JB$9,1,MATCH($D85,'6. Patients'!$JC$9:$KZ$9,0),ROWS('6. Patients'!DX$10:DX$107))),0)+
IFERROR(SUMPRODUCT('6. Patients'!CK$10:CK$107,OFFSET('6. Patients'!$LA$9,1,MATCH($D85,'6. Patients'!$LB$9:$LU$9,0),ROWS('6. Patients'!DX$10:DX$107))),0)+
IFERROR(SUMPRODUCT('6. Patients'!CK$10:CK$107,OFFSET('6. Patients'!$LV$9,1,MATCH($D85,'6. Patients'!$LW$9:$NT$9,0),ROWS('6. Patients'!DX$10:DX$107))),0)+
IFERROR(SUMPRODUCT('6. Patients'!CK$10:CK$107,OFFSET('6. Patients'!$NU$9,1,MATCH($D85,'6. Patients'!$NV$9:$OO$9,0),ROWS('6. Patients'!DX$10:DX$107))),0),
IFERROR(SUMPRODUCT('6. Patients'!CK$10:CK$107,OFFSET('6. Patients'!$OP$9,1,MATCH($D85,'6. Patients'!$OQ$9:$QN$9,0),ROWS('6. Patients'!DX$10:DX$107))),0)+
IFERROR(SUMPRODUCT('6. Patients'!CK$10:CK$107,OFFSET('6. Patients'!$QO$9,1,MATCH($D85,'6. Patients'!$QP$9:$RI$9,0),ROWS('6. Patients'!DX$10:DX$107))),0)+
IFERROR(SUMPRODUCT('6. Patients'!CK$10:CK$107,OFFSET('6. Patients'!$RJ$9,1,MATCH($D85,'6. Patients'!$RK$9:$TH$9,0),ROWS('6. Patients'!DX$10:DX$107))),0)+
IFERROR(SUMPRODUCT('6. Patients'!CK$10:CK$107,OFFSET('6. Patients'!$TI$9,1,MATCH($D85,'6. Patients'!$TJ$9:$UC$9,0),ROWS('6. Patients'!DX$10:DX$107))),0))+
IFERROR(VLOOKUP($D85,$H$116:$L$146,COLUMNS($H$115:$J$115)-1+R$7,0)*$E85*$F85*'1. General Inputs'!$J$25,0),0),0)</f>
        <v>0</v>
      </c>
      <c r="S85" s="775">
        <f ca="1">ROUNDUP(IFERROR($F85*$E85*CHOOSE(S$7,
IFERROR(SUMPRODUCT('6. Patients'!CL$10:CL$107,OFFSET('6. Patients'!$DN$9,1,MATCH($D85,'6. Patients'!$DO$9:$FL$9,0),ROWS('6. Patients'!DY$10:DY$107))),0)+
IFERROR(SUMPRODUCT('6. Patients'!CL$10:CL$107,OFFSET('6. Patients'!$FM$9,1,MATCH($D85,'6. Patients'!$FN$9:$GG$9,0),ROWS('6. Patients'!DY$10:DY$107))),0)+
IFERROR(SUMPRODUCT('6. Patients'!CL$10:CL$107,OFFSET('6. Patients'!$GH$9,1,MATCH($D85,'6. Patients'!$GI$9:$IF$9,0),ROWS('6. Patients'!DY$10:DY$107))),0)+
IFERROR(SUMPRODUCT('6. Patients'!CL$10:CL$107,OFFSET('6. Patients'!$IG$9,1,MATCH($D85,'6. Patients'!$IH$9:$JA$9,0),ROWS('6. Patients'!DY$10:DY$107))),0),
IFERROR(SUMPRODUCT('6. Patients'!CL$10:CL$107,OFFSET('6. Patients'!$JB$9,1,MATCH($D85,'6. Patients'!$JC$9:$KZ$9,0),ROWS('6. Patients'!DY$10:DY$107))),0)+
IFERROR(SUMPRODUCT('6. Patients'!CL$10:CL$107,OFFSET('6. Patients'!$LA$9,1,MATCH($D85,'6. Patients'!$LB$9:$LU$9,0),ROWS('6. Patients'!DY$10:DY$107))),0)+
IFERROR(SUMPRODUCT('6. Patients'!CL$10:CL$107,OFFSET('6. Patients'!$LV$9,1,MATCH($D85,'6. Patients'!$LW$9:$NT$9,0),ROWS('6. Patients'!DY$10:DY$107))),0)+
IFERROR(SUMPRODUCT('6. Patients'!CL$10:CL$107,OFFSET('6. Patients'!$NU$9,1,MATCH($D85,'6. Patients'!$NV$9:$OO$9,0),ROWS('6. Patients'!DY$10:DY$107))),0),
IFERROR(SUMPRODUCT('6. Patients'!CL$10:CL$107,OFFSET('6. Patients'!$OP$9,1,MATCH($D85,'6. Patients'!$OQ$9:$QN$9,0),ROWS('6. Patients'!DY$10:DY$107))),0)+
IFERROR(SUMPRODUCT('6. Patients'!CL$10:CL$107,OFFSET('6. Patients'!$QO$9,1,MATCH($D85,'6. Patients'!$QP$9:$RI$9,0),ROWS('6. Patients'!DY$10:DY$107))),0)+
IFERROR(SUMPRODUCT('6. Patients'!CL$10:CL$107,OFFSET('6. Patients'!$RJ$9,1,MATCH($D85,'6. Patients'!$RK$9:$TH$9,0),ROWS('6. Patients'!DY$10:DY$107))),0)+
IFERROR(SUMPRODUCT('6. Patients'!CL$10:CL$107,OFFSET('6. Patients'!$TI$9,1,MATCH($D85,'6. Patients'!$TJ$9:$UC$9,0),ROWS('6. Patients'!DY$10:DY$107))),0))+
IFERROR(VLOOKUP($D85,$H$116:$L$146,COLUMNS($H$115:$J$115)-1+S$7,0)*$E85*$F85*'1. General Inputs'!$J$25,0),0),0)</f>
        <v>0</v>
      </c>
      <c r="T85" s="775">
        <f ca="1">ROUNDUP(IFERROR($F85*$E85*CHOOSE(T$7,
IFERROR(SUMPRODUCT('6. Patients'!CM$10:CM$107,OFFSET('6. Patients'!$DN$9,1,MATCH($D85,'6. Patients'!$DO$9:$FL$9,0),ROWS('6. Patients'!DZ$10:DZ$107))),0)+
IFERROR(SUMPRODUCT('6. Patients'!CM$10:CM$107,OFFSET('6. Patients'!$FM$9,1,MATCH($D85,'6. Patients'!$FN$9:$GG$9,0),ROWS('6. Patients'!DZ$10:DZ$107))),0)+
IFERROR(SUMPRODUCT('6. Patients'!CM$10:CM$107,OFFSET('6. Patients'!$GH$9,1,MATCH($D85,'6. Patients'!$GI$9:$IF$9,0),ROWS('6. Patients'!DZ$10:DZ$107))),0)+
IFERROR(SUMPRODUCT('6. Patients'!CM$10:CM$107,OFFSET('6. Patients'!$IG$9,1,MATCH($D85,'6. Patients'!$IH$9:$JA$9,0),ROWS('6. Patients'!DZ$10:DZ$107))),0),
IFERROR(SUMPRODUCT('6. Patients'!CM$10:CM$107,OFFSET('6. Patients'!$JB$9,1,MATCH($D85,'6. Patients'!$JC$9:$KZ$9,0),ROWS('6. Patients'!DZ$10:DZ$107))),0)+
IFERROR(SUMPRODUCT('6. Patients'!CM$10:CM$107,OFFSET('6. Patients'!$LA$9,1,MATCH($D85,'6. Patients'!$LB$9:$LU$9,0),ROWS('6. Patients'!DZ$10:DZ$107))),0)+
IFERROR(SUMPRODUCT('6. Patients'!CM$10:CM$107,OFFSET('6. Patients'!$LV$9,1,MATCH($D85,'6. Patients'!$LW$9:$NT$9,0),ROWS('6. Patients'!DZ$10:DZ$107))),0)+
IFERROR(SUMPRODUCT('6. Patients'!CM$10:CM$107,OFFSET('6. Patients'!$NU$9,1,MATCH($D85,'6. Patients'!$NV$9:$OO$9,0),ROWS('6. Patients'!DZ$10:DZ$107))),0),
IFERROR(SUMPRODUCT('6. Patients'!CM$10:CM$107,OFFSET('6. Patients'!$OP$9,1,MATCH($D85,'6. Patients'!$OQ$9:$QN$9,0),ROWS('6. Patients'!DZ$10:DZ$107))),0)+
IFERROR(SUMPRODUCT('6. Patients'!CM$10:CM$107,OFFSET('6. Patients'!$QO$9,1,MATCH($D85,'6. Patients'!$QP$9:$RI$9,0),ROWS('6. Patients'!DZ$10:DZ$107))),0)+
IFERROR(SUMPRODUCT('6. Patients'!CM$10:CM$107,OFFSET('6. Patients'!$RJ$9,1,MATCH($D85,'6. Patients'!$RK$9:$TH$9,0),ROWS('6. Patients'!DZ$10:DZ$107))),0)+
IFERROR(SUMPRODUCT('6. Patients'!CM$10:CM$107,OFFSET('6. Patients'!$TI$9,1,MATCH($D85,'6. Patients'!$TJ$9:$UC$9,0),ROWS('6. Patients'!DZ$10:DZ$107))),0))+
IFERROR(VLOOKUP($D85,$H$116:$L$146,COLUMNS($H$115:$J$115)-1+T$7,0)*$E85*$F85*'1. General Inputs'!$J$25,0),0),0)</f>
        <v>0</v>
      </c>
      <c r="U85" s="775">
        <f ca="1">ROUNDUP(IFERROR($F85*$E85*CHOOSE(U$7,
IFERROR(SUMPRODUCT('6. Patients'!CN$10:CN$107,OFFSET('6. Patients'!$DN$9,1,MATCH($D85,'6. Patients'!$DO$9:$FL$9,0),ROWS('6. Patients'!EA$10:EA$107))),0)+
IFERROR(SUMPRODUCT('6. Patients'!CN$10:CN$107,OFFSET('6. Patients'!$FM$9,1,MATCH($D85,'6. Patients'!$FN$9:$GG$9,0),ROWS('6. Patients'!EA$10:EA$107))),0)+
IFERROR(SUMPRODUCT('6. Patients'!CN$10:CN$107,OFFSET('6. Patients'!$GH$9,1,MATCH($D85,'6. Patients'!$GI$9:$IF$9,0),ROWS('6. Patients'!EA$10:EA$107))),0)+
IFERROR(SUMPRODUCT('6. Patients'!CN$10:CN$107,OFFSET('6. Patients'!$IG$9,1,MATCH($D85,'6. Patients'!$IH$9:$JA$9,0),ROWS('6. Patients'!EA$10:EA$107))),0),
IFERROR(SUMPRODUCT('6. Patients'!CN$10:CN$107,OFFSET('6. Patients'!$JB$9,1,MATCH($D85,'6. Patients'!$JC$9:$KZ$9,0),ROWS('6. Patients'!EA$10:EA$107))),0)+
IFERROR(SUMPRODUCT('6. Patients'!CN$10:CN$107,OFFSET('6. Patients'!$LA$9,1,MATCH($D85,'6. Patients'!$LB$9:$LU$9,0),ROWS('6. Patients'!EA$10:EA$107))),0)+
IFERROR(SUMPRODUCT('6. Patients'!CN$10:CN$107,OFFSET('6. Patients'!$LV$9,1,MATCH($D85,'6. Patients'!$LW$9:$NT$9,0),ROWS('6. Patients'!EA$10:EA$107))),0)+
IFERROR(SUMPRODUCT('6. Patients'!CN$10:CN$107,OFFSET('6. Patients'!$NU$9,1,MATCH($D85,'6. Patients'!$NV$9:$OO$9,0),ROWS('6. Patients'!EA$10:EA$107))),0),
IFERROR(SUMPRODUCT('6. Patients'!CN$10:CN$107,OFFSET('6. Patients'!$OP$9,1,MATCH($D85,'6. Patients'!$OQ$9:$QN$9,0),ROWS('6. Patients'!EA$10:EA$107))),0)+
IFERROR(SUMPRODUCT('6. Patients'!CN$10:CN$107,OFFSET('6. Patients'!$QO$9,1,MATCH($D85,'6. Patients'!$QP$9:$RI$9,0),ROWS('6. Patients'!EA$10:EA$107))),0)+
IFERROR(SUMPRODUCT('6. Patients'!CN$10:CN$107,OFFSET('6. Patients'!$RJ$9,1,MATCH($D85,'6. Patients'!$RK$9:$TH$9,0),ROWS('6. Patients'!EA$10:EA$107))),0)+
IFERROR(SUMPRODUCT('6. Patients'!CN$10:CN$107,OFFSET('6. Patients'!$TI$9,1,MATCH($D85,'6. Patients'!$TJ$9:$UC$9,0),ROWS('6. Patients'!EA$10:EA$107))),0))+
IFERROR(VLOOKUP($D85,$H$116:$L$146,COLUMNS($H$115:$J$115)-1+U$7,0)*$E85*$F85*'1. General Inputs'!$J$25,0),0),0)</f>
        <v>0</v>
      </c>
      <c r="V85" s="775">
        <f ca="1">ROUNDUP(IFERROR($F85*$E85*CHOOSE(V$7,
IFERROR(SUMPRODUCT('6. Patients'!CO$10:CO$107,OFFSET('6. Patients'!$DN$9,1,MATCH($D85,'6. Patients'!$DO$9:$FL$9,0),ROWS('6. Patients'!EB$10:EB$107))),0)+
IFERROR(SUMPRODUCT('6. Patients'!CO$10:CO$107,OFFSET('6. Patients'!$FM$9,1,MATCH($D85,'6. Patients'!$FN$9:$GG$9,0),ROWS('6. Patients'!EB$10:EB$107))),0)+
IFERROR(SUMPRODUCT('6. Patients'!CO$10:CO$107,OFFSET('6. Patients'!$GH$9,1,MATCH($D85,'6. Patients'!$GI$9:$IF$9,0),ROWS('6. Patients'!EB$10:EB$107))),0)+
IFERROR(SUMPRODUCT('6. Patients'!CO$10:CO$107,OFFSET('6. Patients'!$IG$9,1,MATCH($D85,'6. Patients'!$IH$9:$JA$9,0),ROWS('6. Patients'!EB$10:EB$107))),0),
IFERROR(SUMPRODUCT('6. Patients'!CO$10:CO$107,OFFSET('6. Patients'!$JB$9,1,MATCH($D85,'6. Patients'!$JC$9:$KZ$9,0),ROWS('6. Patients'!EB$10:EB$107))),0)+
IFERROR(SUMPRODUCT('6. Patients'!CO$10:CO$107,OFFSET('6. Patients'!$LA$9,1,MATCH($D85,'6. Patients'!$LB$9:$LU$9,0),ROWS('6. Patients'!EB$10:EB$107))),0)+
IFERROR(SUMPRODUCT('6. Patients'!CO$10:CO$107,OFFSET('6. Patients'!$LV$9,1,MATCH($D85,'6. Patients'!$LW$9:$NT$9,0),ROWS('6. Patients'!EB$10:EB$107))),0)+
IFERROR(SUMPRODUCT('6. Patients'!CO$10:CO$107,OFFSET('6. Patients'!$NU$9,1,MATCH($D85,'6. Patients'!$NV$9:$OO$9,0),ROWS('6. Patients'!EB$10:EB$107))),0),
IFERROR(SUMPRODUCT('6. Patients'!CO$10:CO$107,OFFSET('6. Patients'!$OP$9,1,MATCH($D85,'6. Patients'!$OQ$9:$QN$9,0),ROWS('6. Patients'!EB$10:EB$107))),0)+
IFERROR(SUMPRODUCT('6. Patients'!CO$10:CO$107,OFFSET('6. Patients'!$QO$9,1,MATCH($D85,'6. Patients'!$QP$9:$RI$9,0),ROWS('6. Patients'!EB$10:EB$107))),0)+
IFERROR(SUMPRODUCT('6. Patients'!CO$10:CO$107,OFFSET('6. Patients'!$RJ$9,1,MATCH($D85,'6. Patients'!$RK$9:$TH$9,0),ROWS('6. Patients'!EB$10:EB$107))),0)+
IFERROR(SUMPRODUCT('6. Patients'!CO$10:CO$107,OFFSET('6. Patients'!$TI$9,1,MATCH($D85,'6. Patients'!$TJ$9:$UC$9,0),ROWS('6. Patients'!EB$10:EB$107))),0))+
IFERROR(VLOOKUP($D85,$H$116:$L$146,COLUMNS($H$115:$J$115)-1+V$7,0)*$E85*$F85*'1. General Inputs'!$J$25,0),0),0)</f>
        <v>0</v>
      </c>
      <c r="W85" s="775">
        <f ca="1">ROUNDUP(IFERROR($F85*$E85*CHOOSE(W$7,
IFERROR(SUMPRODUCT('6. Patients'!CP$10:CP$107,OFFSET('6. Patients'!$DN$9,1,MATCH($D85,'6. Patients'!$DO$9:$FL$9,0),ROWS('6. Patients'!EC$10:EC$107))),0)+
IFERROR(SUMPRODUCT('6. Patients'!CP$10:CP$107,OFFSET('6. Patients'!$FM$9,1,MATCH($D85,'6. Patients'!$FN$9:$GG$9,0),ROWS('6. Patients'!EC$10:EC$107))),0)+
IFERROR(SUMPRODUCT('6. Patients'!CP$10:CP$107,OFFSET('6. Patients'!$GH$9,1,MATCH($D85,'6. Patients'!$GI$9:$IF$9,0),ROWS('6. Patients'!EC$10:EC$107))),0)+
IFERROR(SUMPRODUCT('6. Patients'!CP$10:CP$107,OFFSET('6. Patients'!$IG$9,1,MATCH($D85,'6. Patients'!$IH$9:$JA$9,0),ROWS('6. Patients'!EC$10:EC$107))),0),
IFERROR(SUMPRODUCT('6. Patients'!CP$10:CP$107,OFFSET('6. Patients'!$JB$9,1,MATCH($D85,'6. Patients'!$JC$9:$KZ$9,0),ROWS('6. Patients'!EC$10:EC$107))),0)+
IFERROR(SUMPRODUCT('6. Patients'!CP$10:CP$107,OFFSET('6. Patients'!$LA$9,1,MATCH($D85,'6. Patients'!$LB$9:$LU$9,0),ROWS('6. Patients'!EC$10:EC$107))),0)+
IFERROR(SUMPRODUCT('6. Patients'!CP$10:CP$107,OFFSET('6. Patients'!$LV$9,1,MATCH($D85,'6. Patients'!$LW$9:$NT$9,0),ROWS('6. Patients'!EC$10:EC$107))),0)+
IFERROR(SUMPRODUCT('6. Patients'!CP$10:CP$107,OFFSET('6. Patients'!$NU$9,1,MATCH($D85,'6. Patients'!$NV$9:$OO$9,0),ROWS('6. Patients'!EC$10:EC$107))),0),
IFERROR(SUMPRODUCT('6. Patients'!CP$10:CP$107,OFFSET('6. Patients'!$OP$9,1,MATCH($D85,'6. Patients'!$OQ$9:$QN$9,0),ROWS('6. Patients'!EC$10:EC$107))),0)+
IFERROR(SUMPRODUCT('6. Patients'!CP$10:CP$107,OFFSET('6. Patients'!$QO$9,1,MATCH($D85,'6. Patients'!$QP$9:$RI$9,0),ROWS('6. Patients'!EC$10:EC$107))),0)+
IFERROR(SUMPRODUCT('6. Patients'!CP$10:CP$107,OFFSET('6. Patients'!$RJ$9,1,MATCH($D85,'6. Patients'!$RK$9:$TH$9,0),ROWS('6. Patients'!EC$10:EC$107))),0)+
IFERROR(SUMPRODUCT('6. Patients'!CP$10:CP$107,OFFSET('6. Patients'!$TI$9,1,MATCH($D85,'6. Patients'!$TJ$9:$UC$9,0),ROWS('6. Patients'!EC$10:EC$107))),0))+
IFERROR(VLOOKUP($D85,$H$116:$L$146,COLUMNS($H$115:$J$115)-1+W$7,0)*$E85*$F85*'1. General Inputs'!$J$25,0),0),0)</f>
        <v>0</v>
      </c>
      <c r="X85" s="775">
        <f ca="1">ROUNDUP(IFERROR($F85*$E85*CHOOSE(X$7,
IFERROR(SUMPRODUCT('6. Patients'!CQ$10:CQ$107,OFFSET('6. Patients'!$DN$9,1,MATCH($D85,'6. Patients'!$DO$9:$FL$9,0),ROWS('6. Patients'!ED$10:ED$107))),0)+
IFERROR(SUMPRODUCT('6. Patients'!CQ$10:CQ$107,OFFSET('6. Patients'!$FM$9,1,MATCH($D85,'6. Patients'!$FN$9:$GG$9,0),ROWS('6. Patients'!ED$10:ED$107))),0)+
IFERROR(SUMPRODUCT('6. Patients'!CQ$10:CQ$107,OFFSET('6. Patients'!$GH$9,1,MATCH($D85,'6. Patients'!$GI$9:$IF$9,0),ROWS('6. Patients'!ED$10:ED$107))),0)+
IFERROR(SUMPRODUCT('6. Patients'!CQ$10:CQ$107,OFFSET('6. Patients'!$IG$9,1,MATCH($D85,'6. Patients'!$IH$9:$JA$9,0),ROWS('6. Patients'!ED$10:ED$107))),0),
IFERROR(SUMPRODUCT('6. Patients'!CQ$10:CQ$107,OFFSET('6. Patients'!$JB$9,1,MATCH($D85,'6. Patients'!$JC$9:$KZ$9,0),ROWS('6. Patients'!ED$10:ED$107))),0)+
IFERROR(SUMPRODUCT('6. Patients'!CQ$10:CQ$107,OFFSET('6. Patients'!$LA$9,1,MATCH($D85,'6. Patients'!$LB$9:$LU$9,0),ROWS('6. Patients'!ED$10:ED$107))),0)+
IFERROR(SUMPRODUCT('6. Patients'!CQ$10:CQ$107,OFFSET('6. Patients'!$LV$9,1,MATCH($D85,'6. Patients'!$LW$9:$NT$9,0),ROWS('6. Patients'!ED$10:ED$107))),0)+
IFERROR(SUMPRODUCT('6. Patients'!CQ$10:CQ$107,OFFSET('6. Patients'!$NU$9,1,MATCH($D85,'6. Patients'!$NV$9:$OO$9,0),ROWS('6. Patients'!ED$10:ED$107))),0),
IFERROR(SUMPRODUCT('6. Patients'!CQ$10:CQ$107,OFFSET('6. Patients'!$OP$9,1,MATCH($D85,'6. Patients'!$OQ$9:$QN$9,0),ROWS('6. Patients'!ED$10:ED$107))),0)+
IFERROR(SUMPRODUCT('6. Patients'!CQ$10:CQ$107,OFFSET('6. Patients'!$QO$9,1,MATCH($D85,'6. Patients'!$QP$9:$RI$9,0),ROWS('6. Patients'!ED$10:ED$107))),0)+
IFERROR(SUMPRODUCT('6. Patients'!CQ$10:CQ$107,OFFSET('6. Patients'!$RJ$9,1,MATCH($D85,'6. Patients'!$RK$9:$TH$9,0),ROWS('6. Patients'!ED$10:ED$107))),0)+
IFERROR(SUMPRODUCT('6. Patients'!CQ$10:CQ$107,OFFSET('6. Patients'!$TI$9,1,MATCH($D85,'6. Patients'!$TJ$9:$UC$9,0),ROWS('6. Patients'!ED$10:ED$107))),0))+
IFERROR(VLOOKUP($D85,$H$116:$L$146,COLUMNS($H$115:$J$115)-1+X$7,0)*$E85*$F85*'1. General Inputs'!$J$25,0),0),0)</f>
        <v>0</v>
      </c>
      <c r="Y85" s="775">
        <f ca="1">ROUNDUP(IFERROR($F85*$E85*CHOOSE(Y$7,
IFERROR(SUMPRODUCT('6. Patients'!CR$10:CR$107,OFFSET('6. Patients'!$DN$9,1,MATCH($D85,'6. Patients'!$DO$9:$FL$9,0),ROWS('6. Patients'!EE$10:EE$107))),0)+
IFERROR(SUMPRODUCT('6. Patients'!CR$10:CR$107,OFFSET('6. Patients'!$FM$9,1,MATCH($D85,'6. Patients'!$FN$9:$GG$9,0),ROWS('6. Patients'!EE$10:EE$107))),0)+
IFERROR(SUMPRODUCT('6. Patients'!CR$10:CR$107,OFFSET('6. Patients'!$GH$9,1,MATCH($D85,'6. Patients'!$GI$9:$IF$9,0),ROWS('6. Patients'!EE$10:EE$107))),0)+
IFERROR(SUMPRODUCT('6. Patients'!CR$10:CR$107,OFFSET('6. Patients'!$IG$9,1,MATCH($D85,'6. Patients'!$IH$9:$JA$9,0),ROWS('6. Patients'!EE$10:EE$107))),0),
IFERROR(SUMPRODUCT('6. Patients'!CR$10:CR$107,OFFSET('6. Patients'!$JB$9,1,MATCH($D85,'6. Patients'!$JC$9:$KZ$9,0),ROWS('6. Patients'!EE$10:EE$107))),0)+
IFERROR(SUMPRODUCT('6. Patients'!CR$10:CR$107,OFFSET('6. Patients'!$LA$9,1,MATCH($D85,'6. Patients'!$LB$9:$LU$9,0),ROWS('6. Patients'!EE$10:EE$107))),0)+
IFERROR(SUMPRODUCT('6. Patients'!CR$10:CR$107,OFFSET('6. Patients'!$LV$9,1,MATCH($D85,'6. Patients'!$LW$9:$NT$9,0),ROWS('6. Patients'!EE$10:EE$107))),0)+
IFERROR(SUMPRODUCT('6. Patients'!CR$10:CR$107,OFFSET('6. Patients'!$NU$9,1,MATCH($D85,'6. Patients'!$NV$9:$OO$9,0),ROWS('6. Patients'!EE$10:EE$107))),0),
IFERROR(SUMPRODUCT('6. Patients'!CR$10:CR$107,OFFSET('6. Patients'!$OP$9,1,MATCH($D85,'6. Patients'!$OQ$9:$QN$9,0),ROWS('6. Patients'!EE$10:EE$107))),0)+
IFERROR(SUMPRODUCT('6. Patients'!CR$10:CR$107,OFFSET('6. Patients'!$QO$9,1,MATCH($D85,'6. Patients'!$QP$9:$RI$9,0),ROWS('6. Patients'!EE$10:EE$107))),0)+
IFERROR(SUMPRODUCT('6. Patients'!CR$10:CR$107,OFFSET('6. Patients'!$RJ$9,1,MATCH($D85,'6. Patients'!$RK$9:$TH$9,0),ROWS('6. Patients'!EE$10:EE$107))),0)+
IFERROR(SUMPRODUCT('6. Patients'!CR$10:CR$107,OFFSET('6. Patients'!$TI$9,1,MATCH($D85,'6. Patients'!$TJ$9:$UC$9,0),ROWS('6. Patients'!EE$10:EE$107))),0))+
IFERROR(VLOOKUP($D85,$H$116:$L$146,COLUMNS($H$115:$J$115)-1+Y$7,0)*$E85*$F85*'1. General Inputs'!$J$25,0),0),0)</f>
        <v>0</v>
      </c>
      <c r="Z85" s="775">
        <f ca="1">ROUNDUP(IFERROR($F85*$E85*CHOOSE(Z$7,
IFERROR(SUMPRODUCT('6. Patients'!CS$10:CS$107,OFFSET('6. Patients'!$DN$9,1,MATCH($D85,'6. Patients'!$DO$9:$FL$9,0),ROWS('6. Patients'!EF$10:EF$107))),0)+
IFERROR(SUMPRODUCT('6. Patients'!CS$10:CS$107,OFFSET('6. Patients'!$FM$9,1,MATCH($D85,'6. Patients'!$FN$9:$GG$9,0),ROWS('6. Patients'!EF$10:EF$107))),0)+
IFERROR(SUMPRODUCT('6. Patients'!CS$10:CS$107,OFFSET('6. Patients'!$GH$9,1,MATCH($D85,'6. Patients'!$GI$9:$IF$9,0),ROWS('6. Patients'!EF$10:EF$107))),0)+
IFERROR(SUMPRODUCT('6. Patients'!CS$10:CS$107,OFFSET('6. Patients'!$IG$9,1,MATCH($D85,'6. Patients'!$IH$9:$JA$9,0),ROWS('6. Patients'!EF$10:EF$107))),0),
IFERROR(SUMPRODUCT('6. Patients'!CS$10:CS$107,OFFSET('6. Patients'!$JB$9,1,MATCH($D85,'6. Patients'!$JC$9:$KZ$9,0),ROWS('6. Patients'!EF$10:EF$107))),0)+
IFERROR(SUMPRODUCT('6. Patients'!CS$10:CS$107,OFFSET('6. Patients'!$LA$9,1,MATCH($D85,'6. Patients'!$LB$9:$LU$9,0),ROWS('6. Patients'!EF$10:EF$107))),0)+
IFERROR(SUMPRODUCT('6. Patients'!CS$10:CS$107,OFFSET('6. Patients'!$LV$9,1,MATCH($D85,'6. Patients'!$LW$9:$NT$9,0),ROWS('6. Patients'!EF$10:EF$107))),0)+
IFERROR(SUMPRODUCT('6. Patients'!CS$10:CS$107,OFFSET('6. Patients'!$NU$9,1,MATCH($D85,'6. Patients'!$NV$9:$OO$9,0),ROWS('6. Patients'!EF$10:EF$107))),0),
IFERROR(SUMPRODUCT('6. Patients'!CS$10:CS$107,OFFSET('6. Patients'!$OP$9,1,MATCH($D85,'6. Patients'!$OQ$9:$QN$9,0),ROWS('6. Patients'!EF$10:EF$107))),0)+
IFERROR(SUMPRODUCT('6. Patients'!CS$10:CS$107,OFFSET('6. Patients'!$QO$9,1,MATCH($D85,'6. Patients'!$QP$9:$RI$9,0),ROWS('6. Patients'!EF$10:EF$107))),0)+
IFERROR(SUMPRODUCT('6. Patients'!CS$10:CS$107,OFFSET('6. Patients'!$RJ$9,1,MATCH($D85,'6. Patients'!$RK$9:$TH$9,0),ROWS('6. Patients'!EF$10:EF$107))),0)+
IFERROR(SUMPRODUCT('6. Patients'!CS$10:CS$107,OFFSET('6. Patients'!$TI$9,1,MATCH($D85,'6. Patients'!$TJ$9:$UC$9,0),ROWS('6. Patients'!EF$10:EF$107))),0))+
IFERROR(VLOOKUP($D85,$H$116:$L$146,COLUMNS($H$115:$J$115)-1+Z$7,0)*$E85*$F85*'1. General Inputs'!$J$25,0),0),0)</f>
        <v>0</v>
      </c>
      <c r="AA85" s="775">
        <f ca="1">ROUNDUP(IFERROR($F85*$E85*CHOOSE(AA$7,
IFERROR(SUMPRODUCT('6. Patients'!CT$10:CT$107,OFFSET('6. Patients'!$DN$9,1,MATCH($D85,'6. Patients'!$DO$9:$FL$9,0),ROWS('6. Patients'!EG$10:EG$107))),0)+
IFERROR(SUMPRODUCT('6. Patients'!CT$10:CT$107,OFFSET('6. Patients'!$FM$9,1,MATCH($D85,'6. Patients'!$FN$9:$GG$9,0),ROWS('6. Patients'!EG$10:EG$107))),0)+
IFERROR(SUMPRODUCT('6. Patients'!CT$10:CT$107,OFFSET('6. Patients'!$GH$9,1,MATCH($D85,'6. Patients'!$GI$9:$IF$9,0),ROWS('6. Patients'!EG$10:EG$107))),0)+
IFERROR(SUMPRODUCT('6. Patients'!CT$10:CT$107,OFFSET('6. Patients'!$IG$9,1,MATCH($D85,'6. Patients'!$IH$9:$JA$9,0),ROWS('6. Patients'!EG$10:EG$107))),0),
IFERROR(SUMPRODUCT('6. Patients'!CT$10:CT$107,OFFSET('6. Patients'!$JB$9,1,MATCH($D85,'6. Patients'!$JC$9:$KZ$9,0),ROWS('6. Patients'!EG$10:EG$107))),0)+
IFERROR(SUMPRODUCT('6. Patients'!CT$10:CT$107,OFFSET('6. Patients'!$LA$9,1,MATCH($D85,'6. Patients'!$LB$9:$LU$9,0),ROWS('6. Patients'!EG$10:EG$107))),0)+
IFERROR(SUMPRODUCT('6. Patients'!CT$10:CT$107,OFFSET('6. Patients'!$LV$9,1,MATCH($D85,'6. Patients'!$LW$9:$NT$9,0),ROWS('6. Patients'!EG$10:EG$107))),0)+
IFERROR(SUMPRODUCT('6. Patients'!CT$10:CT$107,OFFSET('6. Patients'!$NU$9,1,MATCH($D85,'6. Patients'!$NV$9:$OO$9,0),ROWS('6. Patients'!EG$10:EG$107))),0),
IFERROR(SUMPRODUCT('6. Patients'!CT$10:CT$107,OFFSET('6. Patients'!$OP$9,1,MATCH($D85,'6. Patients'!$OQ$9:$QN$9,0),ROWS('6. Patients'!EG$10:EG$107))),0)+
IFERROR(SUMPRODUCT('6. Patients'!CT$10:CT$107,OFFSET('6. Patients'!$QO$9,1,MATCH($D85,'6. Patients'!$QP$9:$RI$9,0),ROWS('6. Patients'!EG$10:EG$107))),0)+
IFERROR(SUMPRODUCT('6. Patients'!CT$10:CT$107,OFFSET('6. Patients'!$RJ$9,1,MATCH($D85,'6. Patients'!$RK$9:$TH$9,0),ROWS('6. Patients'!EG$10:EG$107))),0)+
IFERROR(SUMPRODUCT('6. Patients'!CT$10:CT$107,OFFSET('6. Patients'!$TI$9,1,MATCH($D85,'6. Patients'!$TJ$9:$UC$9,0),ROWS('6. Patients'!EG$10:EG$107))),0))+
IFERROR(VLOOKUP($D85,$H$116:$L$146,COLUMNS($H$115:$J$115)-1+AA$7,0)*$E85*$F85*'1. General Inputs'!$J$25,0),0),0)</f>
        <v>0</v>
      </c>
      <c r="AB85" s="775">
        <f ca="1">ROUNDUP(IFERROR($F85*$E85*CHOOSE(AB$7,
IFERROR(SUMPRODUCT('6. Patients'!CU$10:CU$107,OFFSET('6. Patients'!$DN$9,1,MATCH($D85,'6. Patients'!$DO$9:$FL$9,0),ROWS('6. Patients'!EH$10:EH$107))),0)+
IFERROR(SUMPRODUCT('6. Patients'!CU$10:CU$107,OFFSET('6. Patients'!$FM$9,1,MATCH($D85,'6. Patients'!$FN$9:$GG$9,0),ROWS('6. Patients'!EH$10:EH$107))),0)+
IFERROR(SUMPRODUCT('6. Patients'!CU$10:CU$107,OFFSET('6. Patients'!$GH$9,1,MATCH($D85,'6. Patients'!$GI$9:$IF$9,0),ROWS('6. Patients'!EH$10:EH$107))),0)+
IFERROR(SUMPRODUCT('6. Patients'!CU$10:CU$107,OFFSET('6. Patients'!$IG$9,1,MATCH($D85,'6. Patients'!$IH$9:$JA$9,0),ROWS('6. Patients'!EH$10:EH$107))),0),
IFERROR(SUMPRODUCT('6. Patients'!CU$10:CU$107,OFFSET('6. Patients'!$JB$9,1,MATCH($D85,'6. Patients'!$JC$9:$KZ$9,0),ROWS('6. Patients'!EH$10:EH$107))),0)+
IFERROR(SUMPRODUCT('6. Patients'!CU$10:CU$107,OFFSET('6. Patients'!$LA$9,1,MATCH($D85,'6. Patients'!$LB$9:$LU$9,0),ROWS('6. Patients'!EH$10:EH$107))),0)+
IFERROR(SUMPRODUCT('6. Patients'!CU$10:CU$107,OFFSET('6. Patients'!$LV$9,1,MATCH($D85,'6. Patients'!$LW$9:$NT$9,0),ROWS('6. Patients'!EH$10:EH$107))),0)+
IFERROR(SUMPRODUCT('6. Patients'!CU$10:CU$107,OFFSET('6. Patients'!$NU$9,1,MATCH($D85,'6. Patients'!$NV$9:$OO$9,0),ROWS('6. Patients'!EH$10:EH$107))),0),
IFERROR(SUMPRODUCT('6. Patients'!CU$10:CU$107,OFFSET('6. Patients'!$OP$9,1,MATCH($D85,'6. Patients'!$OQ$9:$QN$9,0),ROWS('6. Patients'!EH$10:EH$107))),0)+
IFERROR(SUMPRODUCT('6. Patients'!CU$10:CU$107,OFFSET('6. Patients'!$QO$9,1,MATCH($D85,'6. Patients'!$QP$9:$RI$9,0),ROWS('6. Patients'!EH$10:EH$107))),0)+
IFERROR(SUMPRODUCT('6. Patients'!CU$10:CU$107,OFFSET('6. Patients'!$RJ$9,1,MATCH($D85,'6. Patients'!$RK$9:$TH$9,0),ROWS('6. Patients'!EH$10:EH$107))),0)+
IFERROR(SUMPRODUCT('6. Patients'!CU$10:CU$107,OFFSET('6. Patients'!$TI$9,1,MATCH($D85,'6. Patients'!$TJ$9:$UC$9,0),ROWS('6. Patients'!EH$10:EH$107))),0))+
IFERROR(VLOOKUP($D85,$H$116:$L$146,COLUMNS($H$115:$J$115)-1+AB$7,0)*$E85*$F85*'1. General Inputs'!$J$25,0),0),0)</f>
        <v>0</v>
      </c>
      <c r="AC85" s="775">
        <f ca="1">ROUNDUP(IFERROR($F85*$E85*CHOOSE(AC$7,
IFERROR(SUMPRODUCT('6. Patients'!CV$10:CV$107,OFFSET('6. Patients'!$DN$9,1,MATCH($D85,'6. Patients'!$DO$9:$FL$9,0),ROWS('6. Patients'!EI$10:EI$107))),0)+
IFERROR(SUMPRODUCT('6. Patients'!CV$10:CV$107,OFFSET('6. Patients'!$FM$9,1,MATCH($D85,'6. Patients'!$FN$9:$GG$9,0),ROWS('6. Patients'!EI$10:EI$107))),0)+
IFERROR(SUMPRODUCT('6. Patients'!CV$10:CV$107,OFFSET('6. Patients'!$GH$9,1,MATCH($D85,'6. Patients'!$GI$9:$IF$9,0),ROWS('6. Patients'!EI$10:EI$107))),0)+
IFERROR(SUMPRODUCT('6. Patients'!CV$10:CV$107,OFFSET('6. Patients'!$IG$9,1,MATCH($D85,'6. Patients'!$IH$9:$JA$9,0),ROWS('6. Patients'!EI$10:EI$107))),0),
IFERROR(SUMPRODUCT('6. Patients'!CV$10:CV$107,OFFSET('6. Patients'!$JB$9,1,MATCH($D85,'6. Patients'!$JC$9:$KZ$9,0),ROWS('6. Patients'!EI$10:EI$107))),0)+
IFERROR(SUMPRODUCT('6. Patients'!CV$10:CV$107,OFFSET('6. Patients'!$LA$9,1,MATCH($D85,'6. Patients'!$LB$9:$LU$9,0),ROWS('6. Patients'!EI$10:EI$107))),0)+
IFERROR(SUMPRODUCT('6. Patients'!CV$10:CV$107,OFFSET('6. Patients'!$LV$9,1,MATCH($D85,'6. Patients'!$LW$9:$NT$9,0),ROWS('6. Patients'!EI$10:EI$107))),0)+
IFERROR(SUMPRODUCT('6. Patients'!CV$10:CV$107,OFFSET('6. Patients'!$NU$9,1,MATCH($D85,'6. Patients'!$NV$9:$OO$9,0),ROWS('6. Patients'!EI$10:EI$107))),0),
IFERROR(SUMPRODUCT('6. Patients'!CV$10:CV$107,OFFSET('6. Patients'!$OP$9,1,MATCH($D85,'6. Patients'!$OQ$9:$QN$9,0),ROWS('6. Patients'!EI$10:EI$107))),0)+
IFERROR(SUMPRODUCT('6. Patients'!CV$10:CV$107,OFFSET('6. Patients'!$QO$9,1,MATCH($D85,'6. Patients'!$QP$9:$RI$9,0),ROWS('6. Patients'!EI$10:EI$107))),0)+
IFERROR(SUMPRODUCT('6. Patients'!CV$10:CV$107,OFFSET('6. Patients'!$RJ$9,1,MATCH($D85,'6. Patients'!$RK$9:$TH$9,0),ROWS('6. Patients'!EI$10:EI$107))),0)+
IFERROR(SUMPRODUCT('6. Patients'!CV$10:CV$107,OFFSET('6. Patients'!$TI$9,1,MATCH($D85,'6. Patients'!$TJ$9:$UC$9,0),ROWS('6. Patients'!EI$10:EI$107))),0))+
IFERROR(VLOOKUP($D85,$H$116:$L$146,COLUMNS($H$115:$J$115)-1+AC$7,0)*$E85*$F85*'1. General Inputs'!$J$25,0),0),0)</f>
        <v>0</v>
      </c>
      <c r="AD85" s="775">
        <f ca="1">ROUNDUP(IFERROR($F85*$E85*CHOOSE(AD$7,
IFERROR(SUMPRODUCT('6. Patients'!CW$10:CW$107,OFFSET('6. Patients'!$DN$9,1,MATCH($D85,'6. Patients'!$DO$9:$FL$9,0),ROWS('6. Patients'!EJ$10:EJ$107))),0)+
IFERROR(SUMPRODUCT('6. Patients'!CW$10:CW$107,OFFSET('6. Patients'!$FM$9,1,MATCH($D85,'6. Patients'!$FN$9:$GG$9,0),ROWS('6. Patients'!EJ$10:EJ$107))),0)+
IFERROR(SUMPRODUCT('6. Patients'!CW$10:CW$107,OFFSET('6. Patients'!$GH$9,1,MATCH($D85,'6. Patients'!$GI$9:$IF$9,0),ROWS('6. Patients'!EJ$10:EJ$107))),0)+
IFERROR(SUMPRODUCT('6. Patients'!CW$10:CW$107,OFFSET('6. Patients'!$IG$9,1,MATCH($D85,'6. Patients'!$IH$9:$JA$9,0),ROWS('6. Patients'!EJ$10:EJ$107))),0),
IFERROR(SUMPRODUCT('6. Patients'!CW$10:CW$107,OFFSET('6. Patients'!$JB$9,1,MATCH($D85,'6. Patients'!$JC$9:$KZ$9,0),ROWS('6. Patients'!EJ$10:EJ$107))),0)+
IFERROR(SUMPRODUCT('6. Patients'!CW$10:CW$107,OFFSET('6. Patients'!$LA$9,1,MATCH($D85,'6. Patients'!$LB$9:$LU$9,0),ROWS('6. Patients'!EJ$10:EJ$107))),0)+
IFERROR(SUMPRODUCT('6. Patients'!CW$10:CW$107,OFFSET('6. Patients'!$LV$9,1,MATCH($D85,'6. Patients'!$LW$9:$NT$9,0),ROWS('6. Patients'!EJ$10:EJ$107))),0)+
IFERROR(SUMPRODUCT('6. Patients'!CW$10:CW$107,OFFSET('6. Patients'!$NU$9,1,MATCH($D85,'6. Patients'!$NV$9:$OO$9,0),ROWS('6. Patients'!EJ$10:EJ$107))),0),
IFERROR(SUMPRODUCT('6. Patients'!CW$10:CW$107,OFFSET('6. Patients'!$OP$9,1,MATCH($D85,'6. Patients'!$OQ$9:$QN$9,0),ROWS('6. Patients'!EJ$10:EJ$107))),0)+
IFERROR(SUMPRODUCT('6. Patients'!CW$10:CW$107,OFFSET('6. Patients'!$QO$9,1,MATCH($D85,'6. Patients'!$QP$9:$RI$9,0),ROWS('6. Patients'!EJ$10:EJ$107))),0)+
IFERROR(SUMPRODUCT('6. Patients'!CW$10:CW$107,OFFSET('6. Patients'!$RJ$9,1,MATCH($D85,'6. Patients'!$RK$9:$TH$9,0),ROWS('6. Patients'!EJ$10:EJ$107))),0)+
IFERROR(SUMPRODUCT('6. Patients'!CW$10:CW$107,OFFSET('6. Patients'!$TI$9,1,MATCH($D85,'6. Patients'!$TJ$9:$UC$9,0),ROWS('6. Patients'!EJ$10:EJ$107))),0))+
IFERROR(VLOOKUP($D85,$H$116:$L$146,COLUMNS($H$115:$J$115)-1+AD$7,0)*$E85*$F85*'1. General Inputs'!$J$25,0),0),0)</f>
        <v>0</v>
      </c>
      <c r="AE85" s="775">
        <f ca="1">ROUNDUP(IFERROR($F85*$E85*CHOOSE(AE$7,
IFERROR(SUMPRODUCT('6. Patients'!CX$10:CX$107,OFFSET('6. Patients'!$DN$9,1,MATCH($D85,'6. Patients'!$DO$9:$FL$9,0),ROWS('6. Patients'!EK$10:EK$107))),0)+
IFERROR(SUMPRODUCT('6. Patients'!CX$10:CX$107,OFFSET('6. Patients'!$FM$9,1,MATCH($D85,'6. Patients'!$FN$9:$GG$9,0),ROWS('6. Patients'!EK$10:EK$107))),0)+
IFERROR(SUMPRODUCT('6. Patients'!CX$10:CX$107,OFFSET('6. Patients'!$GH$9,1,MATCH($D85,'6. Patients'!$GI$9:$IF$9,0),ROWS('6. Patients'!EK$10:EK$107))),0)+
IFERROR(SUMPRODUCT('6. Patients'!CX$10:CX$107,OFFSET('6. Patients'!$IG$9,1,MATCH($D85,'6. Patients'!$IH$9:$JA$9,0),ROWS('6. Patients'!EK$10:EK$107))),0),
IFERROR(SUMPRODUCT('6. Patients'!CX$10:CX$107,OFFSET('6. Patients'!$JB$9,1,MATCH($D85,'6. Patients'!$JC$9:$KZ$9,0),ROWS('6. Patients'!EK$10:EK$107))),0)+
IFERROR(SUMPRODUCT('6. Patients'!CX$10:CX$107,OFFSET('6. Patients'!$LA$9,1,MATCH($D85,'6. Patients'!$LB$9:$LU$9,0),ROWS('6. Patients'!EK$10:EK$107))),0)+
IFERROR(SUMPRODUCT('6. Patients'!CX$10:CX$107,OFFSET('6. Patients'!$LV$9,1,MATCH($D85,'6. Patients'!$LW$9:$NT$9,0),ROWS('6. Patients'!EK$10:EK$107))),0)+
IFERROR(SUMPRODUCT('6. Patients'!CX$10:CX$107,OFFSET('6. Patients'!$NU$9,1,MATCH($D85,'6. Patients'!$NV$9:$OO$9,0),ROWS('6. Patients'!EK$10:EK$107))),0),
IFERROR(SUMPRODUCT('6. Patients'!CX$10:CX$107,OFFSET('6. Patients'!$OP$9,1,MATCH($D85,'6. Patients'!$OQ$9:$QN$9,0),ROWS('6. Patients'!EK$10:EK$107))),0)+
IFERROR(SUMPRODUCT('6. Patients'!CX$10:CX$107,OFFSET('6. Patients'!$QO$9,1,MATCH($D85,'6. Patients'!$QP$9:$RI$9,0),ROWS('6. Patients'!EK$10:EK$107))),0)+
IFERROR(SUMPRODUCT('6. Patients'!CX$10:CX$107,OFFSET('6. Patients'!$RJ$9,1,MATCH($D85,'6. Patients'!$RK$9:$TH$9,0),ROWS('6. Patients'!EK$10:EK$107))),0)+
IFERROR(SUMPRODUCT('6. Patients'!CX$10:CX$107,OFFSET('6. Patients'!$TI$9,1,MATCH($D85,'6. Patients'!$TJ$9:$UC$9,0),ROWS('6. Patients'!EK$10:EK$107))),0))+
IFERROR(VLOOKUP($D85,$H$116:$L$146,COLUMNS($H$115:$J$115)-1+AE$7,0)*$E85*$F85*'1. General Inputs'!$J$25,0),0),0)</f>
        <v>0</v>
      </c>
      <c r="AF85" s="775">
        <f ca="1">ROUNDUP(IFERROR($F85*$E85*CHOOSE(AF$7,
IFERROR(SUMPRODUCT('6. Patients'!CY$10:CY$107,OFFSET('6. Patients'!$DN$9,1,MATCH($D85,'6. Patients'!$DO$9:$FL$9,0),ROWS('6. Patients'!EL$10:EL$107))),0)+
IFERROR(SUMPRODUCT('6. Patients'!CY$10:CY$107,OFFSET('6. Patients'!$FM$9,1,MATCH($D85,'6. Patients'!$FN$9:$GG$9,0),ROWS('6. Patients'!EL$10:EL$107))),0)+
IFERROR(SUMPRODUCT('6. Patients'!CY$10:CY$107,OFFSET('6. Patients'!$GH$9,1,MATCH($D85,'6. Patients'!$GI$9:$IF$9,0),ROWS('6. Patients'!EL$10:EL$107))),0)+
IFERROR(SUMPRODUCT('6. Patients'!CY$10:CY$107,OFFSET('6. Patients'!$IG$9,1,MATCH($D85,'6. Patients'!$IH$9:$JA$9,0),ROWS('6. Patients'!EL$10:EL$107))),0),
IFERROR(SUMPRODUCT('6. Patients'!CY$10:CY$107,OFFSET('6. Patients'!$JB$9,1,MATCH($D85,'6. Patients'!$JC$9:$KZ$9,0),ROWS('6. Patients'!EL$10:EL$107))),0)+
IFERROR(SUMPRODUCT('6. Patients'!CY$10:CY$107,OFFSET('6. Patients'!$LA$9,1,MATCH($D85,'6. Patients'!$LB$9:$LU$9,0),ROWS('6. Patients'!EL$10:EL$107))),0)+
IFERROR(SUMPRODUCT('6. Patients'!CY$10:CY$107,OFFSET('6. Patients'!$LV$9,1,MATCH($D85,'6. Patients'!$LW$9:$NT$9,0),ROWS('6. Patients'!EL$10:EL$107))),0)+
IFERROR(SUMPRODUCT('6. Patients'!CY$10:CY$107,OFFSET('6. Patients'!$NU$9,1,MATCH($D85,'6. Patients'!$NV$9:$OO$9,0),ROWS('6. Patients'!EL$10:EL$107))),0),
IFERROR(SUMPRODUCT('6. Patients'!CY$10:CY$107,OFFSET('6. Patients'!$OP$9,1,MATCH($D85,'6. Patients'!$OQ$9:$QN$9,0),ROWS('6. Patients'!EL$10:EL$107))),0)+
IFERROR(SUMPRODUCT('6. Patients'!CY$10:CY$107,OFFSET('6. Patients'!$QO$9,1,MATCH($D85,'6. Patients'!$QP$9:$RI$9,0),ROWS('6. Patients'!EL$10:EL$107))),0)+
IFERROR(SUMPRODUCT('6. Patients'!CY$10:CY$107,OFFSET('6. Patients'!$RJ$9,1,MATCH($D85,'6. Patients'!$RK$9:$TH$9,0),ROWS('6. Patients'!EL$10:EL$107))),0)+
IFERROR(SUMPRODUCT('6. Patients'!CY$10:CY$107,OFFSET('6. Patients'!$TI$9,1,MATCH($D85,'6. Patients'!$TJ$9:$UC$9,0),ROWS('6. Patients'!EL$10:EL$107))),0))+
IFERROR(VLOOKUP($D85,$H$116:$L$146,COLUMNS($H$115:$J$115)-1+AF$7,0)*$E85*$F85*'1. General Inputs'!$J$25,0),0),0)</f>
        <v>0</v>
      </c>
      <c r="AG85" s="775">
        <f ca="1">ROUNDUP(IFERROR($F85*$E85*CHOOSE(AG$7,
IFERROR(SUMPRODUCT('6. Patients'!CZ$10:CZ$107,OFFSET('6. Patients'!$DN$9,1,MATCH($D85,'6. Patients'!$DO$9:$FL$9,0),ROWS('6. Patients'!EM$10:EM$107))),0)+
IFERROR(SUMPRODUCT('6. Patients'!CZ$10:CZ$107,OFFSET('6. Patients'!$FM$9,1,MATCH($D85,'6. Patients'!$FN$9:$GG$9,0),ROWS('6. Patients'!EM$10:EM$107))),0)+
IFERROR(SUMPRODUCT('6. Patients'!CZ$10:CZ$107,OFFSET('6. Patients'!$GH$9,1,MATCH($D85,'6. Patients'!$GI$9:$IF$9,0),ROWS('6. Patients'!EM$10:EM$107))),0)+
IFERROR(SUMPRODUCT('6. Patients'!CZ$10:CZ$107,OFFSET('6. Patients'!$IG$9,1,MATCH($D85,'6. Patients'!$IH$9:$JA$9,0),ROWS('6. Patients'!EM$10:EM$107))),0),
IFERROR(SUMPRODUCT('6. Patients'!CZ$10:CZ$107,OFFSET('6. Patients'!$JB$9,1,MATCH($D85,'6. Patients'!$JC$9:$KZ$9,0),ROWS('6. Patients'!EM$10:EM$107))),0)+
IFERROR(SUMPRODUCT('6. Patients'!CZ$10:CZ$107,OFFSET('6. Patients'!$LA$9,1,MATCH($D85,'6. Patients'!$LB$9:$LU$9,0),ROWS('6. Patients'!EM$10:EM$107))),0)+
IFERROR(SUMPRODUCT('6. Patients'!CZ$10:CZ$107,OFFSET('6. Patients'!$LV$9,1,MATCH($D85,'6. Patients'!$LW$9:$NT$9,0),ROWS('6. Patients'!EM$10:EM$107))),0)+
IFERROR(SUMPRODUCT('6. Patients'!CZ$10:CZ$107,OFFSET('6. Patients'!$NU$9,1,MATCH($D85,'6. Patients'!$NV$9:$OO$9,0),ROWS('6. Patients'!EM$10:EM$107))),0),
IFERROR(SUMPRODUCT('6. Patients'!CZ$10:CZ$107,OFFSET('6. Patients'!$OP$9,1,MATCH($D85,'6. Patients'!$OQ$9:$QN$9,0),ROWS('6. Patients'!EM$10:EM$107))),0)+
IFERROR(SUMPRODUCT('6. Patients'!CZ$10:CZ$107,OFFSET('6. Patients'!$QO$9,1,MATCH($D85,'6. Patients'!$QP$9:$RI$9,0),ROWS('6. Patients'!EM$10:EM$107))),0)+
IFERROR(SUMPRODUCT('6. Patients'!CZ$10:CZ$107,OFFSET('6. Patients'!$RJ$9,1,MATCH($D85,'6. Patients'!$RK$9:$TH$9,0),ROWS('6. Patients'!EM$10:EM$107))),0)+
IFERROR(SUMPRODUCT('6. Patients'!CZ$10:CZ$107,OFFSET('6. Patients'!$TI$9,1,MATCH($D85,'6. Patients'!$TJ$9:$UC$9,0),ROWS('6. Patients'!EM$10:EM$107))),0))+
IFERROR(VLOOKUP($D85,$H$116:$L$146,COLUMNS($H$115:$J$115)-1+AG$7,0)*$E85*$F85*'1. General Inputs'!$J$25,0),0),0)</f>
        <v>0</v>
      </c>
      <c r="AH85" s="775">
        <f ca="1">ROUNDUP(IFERROR($F85*$E85*CHOOSE(AH$7,
IFERROR(SUMPRODUCT('6. Patients'!DA$10:DA$107,OFFSET('6. Patients'!$DN$9,1,MATCH($D85,'6. Patients'!$DO$9:$FL$9,0),ROWS('6. Patients'!EN$10:EN$107))),0)+
IFERROR(SUMPRODUCT('6. Patients'!DA$10:DA$107,OFFSET('6. Patients'!$FM$9,1,MATCH($D85,'6. Patients'!$FN$9:$GG$9,0),ROWS('6. Patients'!EN$10:EN$107))),0)+
IFERROR(SUMPRODUCT('6. Patients'!DA$10:DA$107,OFFSET('6. Patients'!$GH$9,1,MATCH($D85,'6. Patients'!$GI$9:$IF$9,0),ROWS('6. Patients'!EN$10:EN$107))),0)+
IFERROR(SUMPRODUCT('6. Patients'!DA$10:DA$107,OFFSET('6. Patients'!$IG$9,1,MATCH($D85,'6. Patients'!$IH$9:$JA$9,0),ROWS('6. Patients'!EN$10:EN$107))),0),
IFERROR(SUMPRODUCT('6. Patients'!DA$10:DA$107,OFFSET('6. Patients'!$JB$9,1,MATCH($D85,'6. Patients'!$JC$9:$KZ$9,0),ROWS('6. Patients'!EN$10:EN$107))),0)+
IFERROR(SUMPRODUCT('6. Patients'!DA$10:DA$107,OFFSET('6. Patients'!$LA$9,1,MATCH($D85,'6. Patients'!$LB$9:$LU$9,0),ROWS('6. Patients'!EN$10:EN$107))),0)+
IFERROR(SUMPRODUCT('6. Patients'!DA$10:DA$107,OFFSET('6. Patients'!$LV$9,1,MATCH($D85,'6. Patients'!$LW$9:$NT$9,0),ROWS('6. Patients'!EN$10:EN$107))),0)+
IFERROR(SUMPRODUCT('6. Patients'!DA$10:DA$107,OFFSET('6. Patients'!$NU$9,1,MATCH($D85,'6. Patients'!$NV$9:$OO$9,0),ROWS('6. Patients'!EN$10:EN$107))),0),
IFERROR(SUMPRODUCT('6. Patients'!DA$10:DA$107,OFFSET('6. Patients'!$OP$9,1,MATCH($D85,'6. Patients'!$OQ$9:$QN$9,0),ROWS('6. Patients'!EN$10:EN$107))),0)+
IFERROR(SUMPRODUCT('6. Patients'!DA$10:DA$107,OFFSET('6. Patients'!$QO$9,1,MATCH($D85,'6. Patients'!$QP$9:$RI$9,0),ROWS('6. Patients'!EN$10:EN$107))),0)+
IFERROR(SUMPRODUCT('6. Patients'!DA$10:DA$107,OFFSET('6. Patients'!$RJ$9,1,MATCH($D85,'6. Patients'!$RK$9:$TH$9,0),ROWS('6. Patients'!EN$10:EN$107))),0)+
IFERROR(SUMPRODUCT('6. Patients'!DA$10:DA$107,OFFSET('6. Patients'!$TI$9,1,MATCH($D85,'6. Patients'!$TJ$9:$UC$9,0),ROWS('6. Patients'!EN$10:EN$107))),0))+
IFERROR(VLOOKUP($D85,$H$116:$L$146,COLUMNS($H$115:$J$115)-1+AH$7,0)*$E85*$F85*'1. General Inputs'!$J$25,0),0),0)</f>
        <v>0</v>
      </c>
      <c r="AI85" s="775">
        <f ca="1">ROUNDUP(IFERROR($F85*$E85*CHOOSE(AI$7,
IFERROR(SUMPRODUCT('6. Patients'!DB$10:DB$107,OFFSET('6. Patients'!$DN$9,1,MATCH($D85,'6. Patients'!$DO$9:$FL$9,0),ROWS('6. Patients'!EO$10:EO$107))),0)+
IFERROR(SUMPRODUCT('6. Patients'!DB$10:DB$107,OFFSET('6. Patients'!$FM$9,1,MATCH($D85,'6. Patients'!$FN$9:$GG$9,0),ROWS('6. Patients'!EO$10:EO$107))),0)+
IFERROR(SUMPRODUCT('6. Patients'!DB$10:DB$107,OFFSET('6. Patients'!$GH$9,1,MATCH($D85,'6. Patients'!$GI$9:$IF$9,0),ROWS('6. Patients'!EO$10:EO$107))),0)+
IFERROR(SUMPRODUCT('6. Patients'!DB$10:DB$107,OFFSET('6. Patients'!$IG$9,1,MATCH($D85,'6. Patients'!$IH$9:$JA$9,0),ROWS('6. Patients'!EO$10:EO$107))),0),
IFERROR(SUMPRODUCT('6. Patients'!DB$10:DB$107,OFFSET('6. Patients'!$JB$9,1,MATCH($D85,'6. Patients'!$JC$9:$KZ$9,0),ROWS('6. Patients'!EO$10:EO$107))),0)+
IFERROR(SUMPRODUCT('6. Patients'!DB$10:DB$107,OFFSET('6. Patients'!$LA$9,1,MATCH($D85,'6. Patients'!$LB$9:$LU$9,0),ROWS('6. Patients'!EO$10:EO$107))),0)+
IFERROR(SUMPRODUCT('6. Patients'!DB$10:DB$107,OFFSET('6. Patients'!$LV$9,1,MATCH($D85,'6. Patients'!$LW$9:$NT$9,0),ROWS('6. Patients'!EO$10:EO$107))),0)+
IFERROR(SUMPRODUCT('6. Patients'!DB$10:DB$107,OFFSET('6. Patients'!$NU$9,1,MATCH($D85,'6. Patients'!$NV$9:$OO$9,0),ROWS('6. Patients'!EO$10:EO$107))),0),
IFERROR(SUMPRODUCT('6. Patients'!DB$10:DB$107,OFFSET('6. Patients'!$OP$9,1,MATCH($D85,'6. Patients'!$OQ$9:$QN$9,0),ROWS('6. Patients'!EO$10:EO$107))),0)+
IFERROR(SUMPRODUCT('6. Patients'!DB$10:DB$107,OFFSET('6. Patients'!$QO$9,1,MATCH($D85,'6. Patients'!$QP$9:$RI$9,0),ROWS('6. Patients'!EO$10:EO$107))),0)+
IFERROR(SUMPRODUCT('6. Patients'!DB$10:DB$107,OFFSET('6. Patients'!$RJ$9,1,MATCH($D85,'6. Patients'!$RK$9:$TH$9,0),ROWS('6. Patients'!EO$10:EO$107))),0)+
IFERROR(SUMPRODUCT('6. Patients'!DB$10:DB$107,OFFSET('6. Patients'!$TI$9,1,MATCH($D85,'6. Patients'!$TJ$9:$UC$9,0),ROWS('6. Patients'!EO$10:EO$107))),0))+
IFERROR(VLOOKUP($D85,$H$116:$L$146,COLUMNS($H$115:$J$115)-1+AI$7,0)*$E85*$F85*'1. General Inputs'!$J$25,0),0),0)</f>
        <v>0</v>
      </c>
      <c r="AJ85" s="775">
        <f ca="1">ROUNDUP(IFERROR($F85*$E85*CHOOSE(AJ$7,
IFERROR(SUMPRODUCT('6. Patients'!DC$10:DC$107,OFFSET('6. Patients'!$DN$9,1,MATCH($D85,'6. Patients'!$DO$9:$FL$9,0),ROWS('6. Patients'!EP$10:EP$107))),0)+
IFERROR(SUMPRODUCT('6. Patients'!DC$10:DC$107,OFFSET('6. Patients'!$FM$9,1,MATCH($D85,'6. Patients'!$FN$9:$GG$9,0),ROWS('6. Patients'!EP$10:EP$107))),0)+
IFERROR(SUMPRODUCT('6. Patients'!DC$10:DC$107,OFFSET('6. Patients'!$GH$9,1,MATCH($D85,'6. Patients'!$GI$9:$IF$9,0),ROWS('6. Patients'!EP$10:EP$107))),0)+
IFERROR(SUMPRODUCT('6. Patients'!DC$10:DC$107,OFFSET('6. Patients'!$IG$9,1,MATCH($D85,'6. Patients'!$IH$9:$JA$9,0),ROWS('6. Patients'!EP$10:EP$107))),0),
IFERROR(SUMPRODUCT('6. Patients'!DC$10:DC$107,OFFSET('6. Patients'!$JB$9,1,MATCH($D85,'6. Patients'!$JC$9:$KZ$9,0),ROWS('6. Patients'!EP$10:EP$107))),0)+
IFERROR(SUMPRODUCT('6. Patients'!DC$10:DC$107,OFFSET('6. Patients'!$LA$9,1,MATCH($D85,'6. Patients'!$LB$9:$LU$9,0),ROWS('6. Patients'!EP$10:EP$107))),0)+
IFERROR(SUMPRODUCT('6. Patients'!DC$10:DC$107,OFFSET('6. Patients'!$LV$9,1,MATCH($D85,'6. Patients'!$LW$9:$NT$9,0),ROWS('6. Patients'!EP$10:EP$107))),0)+
IFERROR(SUMPRODUCT('6. Patients'!DC$10:DC$107,OFFSET('6. Patients'!$NU$9,1,MATCH($D85,'6. Patients'!$NV$9:$OO$9,0),ROWS('6. Patients'!EP$10:EP$107))),0),
IFERROR(SUMPRODUCT('6. Patients'!DC$10:DC$107,OFFSET('6. Patients'!$OP$9,1,MATCH($D85,'6. Patients'!$OQ$9:$QN$9,0),ROWS('6. Patients'!EP$10:EP$107))),0)+
IFERROR(SUMPRODUCT('6. Patients'!DC$10:DC$107,OFFSET('6. Patients'!$QO$9,1,MATCH($D85,'6. Patients'!$QP$9:$RI$9,0),ROWS('6. Patients'!EP$10:EP$107))),0)+
IFERROR(SUMPRODUCT('6. Patients'!DC$10:DC$107,OFFSET('6. Patients'!$RJ$9,1,MATCH($D85,'6. Patients'!$RK$9:$TH$9,0),ROWS('6. Patients'!EP$10:EP$107))),0)+
IFERROR(SUMPRODUCT('6. Patients'!DC$10:DC$107,OFFSET('6. Patients'!$TI$9,1,MATCH($D85,'6. Patients'!$TJ$9:$UC$9,0),ROWS('6. Patients'!EP$10:EP$107))),0))+
IFERROR(VLOOKUP($D85,$H$116:$L$146,COLUMNS($H$115:$J$115)-1+AJ$7,0)*$E85*$F85*'1. General Inputs'!$J$25,0),0),0)</f>
        <v>0</v>
      </c>
      <c r="AK85" s="775">
        <f ca="1">ROUNDUP(IFERROR($F85*$E85*CHOOSE(AK$7,
IFERROR(SUMPRODUCT('6. Patients'!DD$10:DD$107,OFFSET('6. Patients'!$DN$9,1,MATCH($D85,'6. Patients'!$DO$9:$FL$9,0),ROWS('6. Patients'!EQ$10:EQ$107))),0)+
IFERROR(SUMPRODUCT('6. Patients'!DD$10:DD$107,OFFSET('6. Patients'!$FM$9,1,MATCH($D85,'6. Patients'!$FN$9:$GG$9,0),ROWS('6. Patients'!EQ$10:EQ$107))),0)+
IFERROR(SUMPRODUCT('6. Patients'!DD$10:DD$107,OFFSET('6. Patients'!$GH$9,1,MATCH($D85,'6. Patients'!$GI$9:$IF$9,0),ROWS('6. Patients'!EQ$10:EQ$107))),0)+
IFERROR(SUMPRODUCT('6. Patients'!DD$10:DD$107,OFFSET('6. Patients'!$IG$9,1,MATCH($D85,'6. Patients'!$IH$9:$JA$9,0),ROWS('6. Patients'!EQ$10:EQ$107))),0),
IFERROR(SUMPRODUCT('6. Patients'!DD$10:DD$107,OFFSET('6. Patients'!$JB$9,1,MATCH($D85,'6. Patients'!$JC$9:$KZ$9,0),ROWS('6. Patients'!EQ$10:EQ$107))),0)+
IFERROR(SUMPRODUCT('6. Patients'!DD$10:DD$107,OFFSET('6. Patients'!$LA$9,1,MATCH($D85,'6. Patients'!$LB$9:$LU$9,0),ROWS('6. Patients'!EQ$10:EQ$107))),0)+
IFERROR(SUMPRODUCT('6. Patients'!DD$10:DD$107,OFFSET('6. Patients'!$LV$9,1,MATCH($D85,'6. Patients'!$LW$9:$NT$9,0),ROWS('6. Patients'!EQ$10:EQ$107))),0)+
IFERROR(SUMPRODUCT('6. Patients'!DD$10:DD$107,OFFSET('6. Patients'!$NU$9,1,MATCH($D85,'6. Patients'!$NV$9:$OO$9,0),ROWS('6. Patients'!EQ$10:EQ$107))),0),
IFERROR(SUMPRODUCT('6. Patients'!DD$10:DD$107,OFFSET('6. Patients'!$OP$9,1,MATCH($D85,'6. Patients'!$OQ$9:$QN$9,0),ROWS('6. Patients'!EQ$10:EQ$107))),0)+
IFERROR(SUMPRODUCT('6. Patients'!DD$10:DD$107,OFFSET('6. Patients'!$QO$9,1,MATCH($D85,'6. Patients'!$QP$9:$RI$9,0),ROWS('6. Patients'!EQ$10:EQ$107))),0)+
IFERROR(SUMPRODUCT('6. Patients'!DD$10:DD$107,OFFSET('6. Patients'!$RJ$9,1,MATCH($D85,'6. Patients'!$RK$9:$TH$9,0),ROWS('6. Patients'!EQ$10:EQ$107))),0)+
IFERROR(SUMPRODUCT('6. Patients'!DD$10:DD$107,OFFSET('6. Patients'!$TI$9,1,MATCH($D85,'6. Patients'!$TJ$9:$UC$9,0),ROWS('6. Patients'!EQ$10:EQ$107))),0))+
IFERROR(VLOOKUP($D85,$H$116:$L$146,COLUMNS($H$115:$J$115)-1+AK$7,0)*$E85*$F85*'1. General Inputs'!$J$25,0),0),0)</f>
        <v>0</v>
      </c>
      <c r="AL85" s="775">
        <f ca="1">ROUNDUP(IFERROR($F85*$E85*CHOOSE(AL$7,
IFERROR(SUMPRODUCT('6. Patients'!DE$10:DE$107,OFFSET('6. Patients'!$DN$9,1,MATCH($D85,'6. Patients'!$DO$9:$FL$9,0),ROWS('6. Patients'!ER$10:ER$107))),0)+
IFERROR(SUMPRODUCT('6. Patients'!DE$10:DE$107,OFFSET('6. Patients'!$FM$9,1,MATCH($D85,'6. Patients'!$FN$9:$GG$9,0),ROWS('6. Patients'!ER$10:ER$107))),0)+
IFERROR(SUMPRODUCT('6. Patients'!DE$10:DE$107,OFFSET('6. Patients'!$GH$9,1,MATCH($D85,'6. Patients'!$GI$9:$IF$9,0),ROWS('6. Patients'!ER$10:ER$107))),0)+
IFERROR(SUMPRODUCT('6. Patients'!DE$10:DE$107,OFFSET('6. Patients'!$IG$9,1,MATCH($D85,'6. Patients'!$IH$9:$JA$9,0),ROWS('6. Patients'!ER$10:ER$107))),0),
IFERROR(SUMPRODUCT('6. Patients'!DE$10:DE$107,OFFSET('6. Patients'!$JB$9,1,MATCH($D85,'6. Patients'!$JC$9:$KZ$9,0),ROWS('6. Patients'!ER$10:ER$107))),0)+
IFERROR(SUMPRODUCT('6. Patients'!DE$10:DE$107,OFFSET('6. Patients'!$LA$9,1,MATCH($D85,'6. Patients'!$LB$9:$LU$9,0),ROWS('6. Patients'!ER$10:ER$107))),0)+
IFERROR(SUMPRODUCT('6. Patients'!DE$10:DE$107,OFFSET('6. Patients'!$LV$9,1,MATCH($D85,'6. Patients'!$LW$9:$NT$9,0),ROWS('6. Patients'!ER$10:ER$107))),0)+
IFERROR(SUMPRODUCT('6. Patients'!DE$10:DE$107,OFFSET('6. Patients'!$NU$9,1,MATCH($D85,'6. Patients'!$NV$9:$OO$9,0),ROWS('6. Patients'!ER$10:ER$107))),0),
IFERROR(SUMPRODUCT('6. Patients'!DE$10:DE$107,OFFSET('6. Patients'!$OP$9,1,MATCH($D85,'6. Patients'!$OQ$9:$QN$9,0),ROWS('6. Patients'!ER$10:ER$107))),0)+
IFERROR(SUMPRODUCT('6. Patients'!DE$10:DE$107,OFFSET('6. Patients'!$QO$9,1,MATCH($D85,'6. Patients'!$QP$9:$RI$9,0),ROWS('6. Patients'!ER$10:ER$107))),0)+
IFERROR(SUMPRODUCT('6. Patients'!DE$10:DE$107,OFFSET('6. Patients'!$RJ$9,1,MATCH($D85,'6. Patients'!$RK$9:$TH$9,0),ROWS('6. Patients'!ER$10:ER$107))),0)+
IFERROR(SUMPRODUCT('6. Patients'!DE$10:DE$107,OFFSET('6. Patients'!$TI$9,1,MATCH($D85,'6. Patients'!$TJ$9:$UC$9,0),ROWS('6. Patients'!ER$10:ER$107))),0))+
IFERROR(VLOOKUP($D85,$H$116:$L$146,COLUMNS($H$115:$J$115)-1+AL$7,0)*$E85*$F85*'1. General Inputs'!$J$25,0),0),0)</f>
        <v>0</v>
      </c>
      <c r="AM85" s="775">
        <f ca="1">ROUNDUP(IFERROR($F85*$E85*CHOOSE(AM$7,
IFERROR(SUMPRODUCT('6. Patients'!DF$10:DF$107,OFFSET('6. Patients'!$DN$9,1,MATCH($D85,'6. Patients'!$DO$9:$FL$9,0),ROWS('6. Patients'!ES$10:ES$107))),0)+
IFERROR(SUMPRODUCT('6. Patients'!DF$10:DF$107,OFFSET('6. Patients'!$FM$9,1,MATCH($D85,'6. Patients'!$FN$9:$GG$9,0),ROWS('6. Patients'!ES$10:ES$107))),0)+
IFERROR(SUMPRODUCT('6. Patients'!DF$10:DF$107,OFFSET('6. Patients'!$GH$9,1,MATCH($D85,'6. Patients'!$GI$9:$IF$9,0),ROWS('6. Patients'!ES$10:ES$107))),0)+
IFERROR(SUMPRODUCT('6. Patients'!DF$10:DF$107,OFFSET('6. Patients'!$IG$9,1,MATCH($D85,'6. Patients'!$IH$9:$JA$9,0),ROWS('6. Patients'!ES$10:ES$107))),0),
IFERROR(SUMPRODUCT('6. Patients'!DF$10:DF$107,OFFSET('6. Patients'!$JB$9,1,MATCH($D85,'6. Patients'!$JC$9:$KZ$9,0),ROWS('6. Patients'!ES$10:ES$107))),0)+
IFERROR(SUMPRODUCT('6. Patients'!DF$10:DF$107,OFFSET('6. Patients'!$LA$9,1,MATCH($D85,'6. Patients'!$LB$9:$LU$9,0),ROWS('6. Patients'!ES$10:ES$107))),0)+
IFERROR(SUMPRODUCT('6. Patients'!DF$10:DF$107,OFFSET('6. Patients'!$LV$9,1,MATCH($D85,'6. Patients'!$LW$9:$NT$9,0),ROWS('6. Patients'!ES$10:ES$107))),0)+
IFERROR(SUMPRODUCT('6. Patients'!DF$10:DF$107,OFFSET('6. Patients'!$NU$9,1,MATCH($D85,'6. Patients'!$NV$9:$OO$9,0),ROWS('6. Patients'!ES$10:ES$107))),0),
IFERROR(SUMPRODUCT('6. Patients'!DF$10:DF$107,OFFSET('6. Patients'!$OP$9,1,MATCH($D85,'6. Patients'!$OQ$9:$QN$9,0),ROWS('6. Patients'!ES$10:ES$107))),0)+
IFERROR(SUMPRODUCT('6. Patients'!DF$10:DF$107,OFFSET('6. Patients'!$QO$9,1,MATCH($D85,'6. Patients'!$QP$9:$RI$9,0),ROWS('6. Patients'!ES$10:ES$107))),0)+
IFERROR(SUMPRODUCT('6. Patients'!DF$10:DF$107,OFFSET('6. Patients'!$RJ$9,1,MATCH($D85,'6. Patients'!$RK$9:$TH$9,0),ROWS('6. Patients'!ES$10:ES$107))),0)+
IFERROR(SUMPRODUCT('6. Patients'!DF$10:DF$107,OFFSET('6. Patients'!$TI$9,1,MATCH($D85,'6. Patients'!$TJ$9:$UC$9,0),ROWS('6. Patients'!ES$10:ES$107))),0))+
IFERROR(VLOOKUP($D85,$H$116:$L$146,COLUMNS($H$115:$J$115)-1+AM$7,0)*$E85*$F85*'1. General Inputs'!$J$25,0),0),0)</f>
        <v>0</v>
      </c>
      <c r="AN85" s="775">
        <f ca="1">ROUNDUP(IFERROR($F85*$E85*CHOOSE(AN$7,
IFERROR(SUMPRODUCT('6. Patients'!DG$10:DG$107,OFFSET('6. Patients'!$DN$9,1,MATCH($D85,'6. Patients'!$DO$9:$FL$9,0),ROWS('6. Patients'!ET$10:ET$107))),0)+
IFERROR(SUMPRODUCT('6. Patients'!DG$10:DG$107,OFFSET('6. Patients'!$FM$9,1,MATCH($D85,'6. Patients'!$FN$9:$GG$9,0),ROWS('6. Patients'!ET$10:ET$107))),0)+
IFERROR(SUMPRODUCT('6. Patients'!DG$10:DG$107,OFFSET('6. Patients'!$GH$9,1,MATCH($D85,'6. Patients'!$GI$9:$IF$9,0),ROWS('6. Patients'!ET$10:ET$107))),0)+
IFERROR(SUMPRODUCT('6. Patients'!DG$10:DG$107,OFFSET('6. Patients'!$IG$9,1,MATCH($D85,'6. Patients'!$IH$9:$JA$9,0),ROWS('6. Patients'!ET$10:ET$107))),0),
IFERROR(SUMPRODUCT('6. Patients'!DG$10:DG$107,OFFSET('6. Patients'!$JB$9,1,MATCH($D85,'6. Patients'!$JC$9:$KZ$9,0),ROWS('6. Patients'!ET$10:ET$107))),0)+
IFERROR(SUMPRODUCT('6. Patients'!DG$10:DG$107,OFFSET('6. Patients'!$LA$9,1,MATCH($D85,'6. Patients'!$LB$9:$LU$9,0),ROWS('6. Patients'!ET$10:ET$107))),0)+
IFERROR(SUMPRODUCT('6. Patients'!DG$10:DG$107,OFFSET('6. Patients'!$LV$9,1,MATCH($D85,'6. Patients'!$LW$9:$NT$9,0),ROWS('6. Patients'!ET$10:ET$107))),0)+
IFERROR(SUMPRODUCT('6. Patients'!DG$10:DG$107,OFFSET('6. Patients'!$NU$9,1,MATCH($D85,'6. Patients'!$NV$9:$OO$9,0),ROWS('6. Patients'!ET$10:ET$107))),0),
IFERROR(SUMPRODUCT('6. Patients'!DG$10:DG$107,OFFSET('6. Patients'!$OP$9,1,MATCH($D85,'6. Patients'!$OQ$9:$QN$9,0),ROWS('6. Patients'!ET$10:ET$107))),0)+
IFERROR(SUMPRODUCT('6. Patients'!DG$10:DG$107,OFFSET('6. Patients'!$QO$9,1,MATCH($D85,'6. Patients'!$QP$9:$RI$9,0),ROWS('6. Patients'!ET$10:ET$107))),0)+
IFERROR(SUMPRODUCT('6. Patients'!DG$10:DG$107,OFFSET('6. Patients'!$RJ$9,1,MATCH($D85,'6. Patients'!$RK$9:$TH$9,0),ROWS('6. Patients'!ET$10:ET$107))),0)+
IFERROR(SUMPRODUCT('6. Patients'!DG$10:DG$107,OFFSET('6. Patients'!$TI$9,1,MATCH($D85,'6. Patients'!$TJ$9:$UC$9,0),ROWS('6. Patients'!ET$10:ET$107))),0))+
IFERROR(VLOOKUP($D85,$H$116:$L$146,COLUMNS($H$115:$J$115)-1+AN$7,0)*$E85*$F85*'1. General Inputs'!$J$25,0),0),0)</f>
        <v>0</v>
      </c>
      <c r="AO85" s="775">
        <f ca="1">ROUNDUP(IFERROR($F85*$E85*CHOOSE(AO$7,
IFERROR(SUMPRODUCT('6. Patients'!DH$10:DH$107,OFFSET('6. Patients'!$DN$9,1,MATCH($D85,'6. Patients'!$DO$9:$FL$9,0),ROWS('6. Patients'!EU$10:EU$107))),0)+
IFERROR(SUMPRODUCT('6. Patients'!DH$10:DH$107,OFFSET('6. Patients'!$FM$9,1,MATCH($D85,'6. Patients'!$FN$9:$GG$9,0),ROWS('6. Patients'!EU$10:EU$107))),0)+
IFERROR(SUMPRODUCT('6. Patients'!DH$10:DH$107,OFFSET('6. Patients'!$GH$9,1,MATCH($D85,'6. Patients'!$GI$9:$IF$9,0),ROWS('6. Patients'!EU$10:EU$107))),0)+
IFERROR(SUMPRODUCT('6. Patients'!DH$10:DH$107,OFFSET('6. Patients'!$IG$9,1,MATCH($D85,'6. Patients'!$IH$9:$JA$9,0),ROWS('6. Patients'!EU$10:EU$107))),0),
IFERROR(SUMPRODUCT('6. Patients'!DH$10:DH$107,OFFSET('6. Patients'!$JB$9,1,MATCH($D85,'6. Patients'!$JC$9:$KZ$9,0),ROWS('6. Patients'!EU$10:EU$107))),0)+
IFERROR(SUMPRODUCT('6. Patients'!DH$10:DH$107,OFFSET('6. Patients'!$LA$9,1,MATCH($D85,'6. Patients'!$LB$9:$LU$9,0),ROWS('6. Patients'!EU$10:EU$107))),0)+
IFERROR(SUMPRODUCT('6. Patients'!DH$10:DH$107,OFFSET('6. Patients'!$LV$9,1,MATCH($D85,'6. Patients'!$LW$9:$NT$9,0),ROWS('6. Patients'!EU$10:EU$107))),0)+
IFERROR(SUMPRODUCT('6. Patients'!DH$10:DH$107,OFFSET('6. Patients'!$NU$9,1,MATCH($D85,'6. Patients'!$NV$9:$OO$9,0),ROWS('6. Patients'!EU$10:EU$107))),0),
IFERROR(SUMPRODUCT('6. Patients'!DH$10:DH$107,OFFSET('6. Patients'!$OP$9,1,MATCH($D85,'6. Patients'!$OQ$9:$QN$9,0),ROWS('6. Patients'!EU$10:EU$107))),0)+
IFERROR(SUMPRODUCT('6. Patients'!DH$10:DH$107,OFFSET('6. Patients'!$QO$9,1,MATCH($D85,'6. Patients'!$QP$9:$RI$9,0),ROWS('6. Patients'!EU$10:EU$107))),0)+
IFERROR(SUMPRODUCT('6. Patients'!DH$10:DH$107,OFFSET('6. Patients'!$RJ$9,1,MATCH($D85,'6. Patients'!$RK$9:$TH$9,0),ROWS('6. Patients'!EU$10:EU$107))),0)+
IFERROR(SUMPRODUCT('6. Patients'!DH$10:DH$107,OFFSET('6. Patients'!$TI$9,1,MATCH($D85,'6. Patients'!$TJ$9:$UC$9,0),ROWS('6. Patients'!EU$10:EU$107))),0))+
IFERROR(VLOOKUP($D85,$H$116:$L$146,COLUMNS($H$115:$J$115)-1+AO$7,0)*$E85*$F85*'1. General Inputs'!$J$25,0),0),0)</f>
        <v>0</v>
      </c>
      <c r="AP85" s="775">
        <f ca="1">ROUNDUP(IFERROR($F85*$E85*CHOOSE(AP$7,
IFERROR(SUMPRODUCT('6. Patients'!DI$10:DI$107,OFFSET('6. Patients'!$DN$9,1,MATCH($D85,'6. Patients'!$DO$9:$FL$9,0),ROWS('6. Patients'!EV$10:EV$107))),0)+
IFERROR(SUMPRODUCT('6. Patients'!DI$10:DI$107,OFFSET('6. Patients'!$FM$9,1,MATCH($D85,'6. Patients'!$FN$9:$GG$9,0),ROWS('6. Patients'!EV$10:EV$107))),0)+
IFERROR(SUMPRODUCT('6. Patients'!DI$10:DI$107,OFFSET('6. Patients'!$GH$9,1,MATCH($D85,'6. Patients'!$GI$9:$IF$9,0),ROWS('6. Patients'!EV$10:EV$107))),0)+
IFERROR(SUMPRODUCT('6. Patients'!DI$10:DI$107,OFFSET('6. Patients'!$IG$9,1,MATCH($D85,'6. Patients'!$IH$9:$JA$9,0),ROWS('6. Patients'!EV$10:EV$107))),0),
IFERROR(SUMPRODUCT('6. Patients'!DI$10:DI$107,OFFSET('6. Patients'!$JB$9,1,MATCH($D85,'6. Patients'!$JC$9:$KZ$9,0),ROWS('6. Patients'!EV$10:EV$107))),0)+
IFERROR(SUMPRODUCT('6. Patients'!DI$10:DI$107,OFFSET('6. Patients'!$LA$9,1,MATCH($D85,'6. Patients'!$LB$9:$LU$9,0),ROWS('6. Patients'!EV$10:EV$107))),0)+
IFERROR(SUMPRODUCT('6. Patients'!DI$10:DI$107,OFFSET('6. Patients'!$LV$9,1,MATCH($D85,'6. Patients'!$LW$9:$NT$9,0),ROWS('6. Patients'!EV$10:EV$107))),0)+
IFERROR(SUMPRODUCT('6. Patients'!DI$10:DI$107,OFFSET('6. Patients'!$NU$9,1,MATCH($D85,'6. Patients'!$NV$9:$OO$9,0),ROWS('6. Patients'!EV$10:EV$107))),0),
IFERROR(SUMPRODUCT('6. Patients'!DI$10:DI$107,OFFSET('6. Patients'!$OP$9,1,MATCH($D85,'6. Patients'!$OQ$9:$QN$9,0),ROWS('6. Patients'!EV$10:EV$107))),0)+
IFERROR(SUMPRODUCT('6. Patients'!DI$10:DI$107,OFFSET('6. Patients'!$QO$9,1,MATCH($D85,'6. Patients'!$QP$9:$RI$9,0),ROWS('6. Patients'!EV$10:EV$107))),0)+
IFERROR(SUMPRODUCT('6. Patients'!DI$10:DI$107,OFFSET('6. Patients'!$RJ$9,1,MATCH($D85,'6. Patients'!$RK$9:$TH$9,0),ROWS('6. Patients'!EV$10:EV$107))),0)+
IFERROR(SUMPRODUCT('6. Patients'!DI$10:DI$107,OFFSET('6. Patients'!$TI$9,1,MATCH($D85,'6. Patients'!$TJ$9:$UC$9,0),ROWS('6. Patients'!EV$10:EV$107))),0))+
IFERROR(VLOOKUP($D85,$H$116:$L$146,COLUMNS($H$115:$J$115)-1+AP$7,0)*$E85*$F85*'1. General Inputs'!$J$25,0),0),0)</f>
        <v>0</v>
      </c>
      <c r="AQ85" s="775">
        <f ca="1">ROUNDUP(IFERROR($F85*$E85*CHOOSE(AQ$7,
IFERROR(SUMPRODUCT('6. Patients'!DJ$10:DJ$107,OFFSET('6. Patients'!$DN$9,1,MATCH($D85,'6. Patients'!$DO$9:$FL$9,0),ROWS('6. Patients'!EW$10:EW$107))),0)+
IFERROR(SUMPRODUCT('6. Patients'!DJ$10:DJ$107,OFFSET('6. Patients'!$FM$9,1,MATCH($D85,'6. Patients'!$FN$9:$GG$9,0),ROWS('6. Patients'!EW$10:EW$107))),0)+
IFERROR(SUMPRODUCT('6. Patients'!DJ$10:DJ$107,OFFSET('6. Patients'!$GH$9,1,MATCH($D85,'6. Patients'!$GI$9:$IF$9,0),ROWS('6. Patients'!EW$10:EW$107))),0)+
IFERROR(SUMPRODUCT('6. Patients'!DJ$10:DJ$107,OFFSET('6. Patients'!$IG$9,1,MATCH($D85,'6. Patients'!$IH$9:$JA$9,0),ROWS('6. Patients'!EW$10:EW$107))),0),
IFERROR(SUMPRODUCT('6. Patients'!DJ$10:DJ$107,OFFSET('6. Patients'!$JB$9,1,MATCH($D85,'6. Patients'!$JC$9:$KZ$9,0),ROWS('6. Patients'!EW$10:EW$107))),0)+
IFERROR(SUMPRODUCT('6. Patients'!DJ$10:DJ$107,OFFSET('6. Patients'!$LA$9,1,MATCH($D85,'6. Patients'!$LB$9:$LU$9,0),ROWS('6. Patients'!EW$10:EW$107))),0)+
IFERROR(SUMPRODUCT('6. Patients'!DJ$10:DJ$107,OFFSET('6. Patients'!$LV$9,1,MATCH($D85,'6. Patients'!$LW$9:$NT$9,0),ROWS('6. Patients'!EW$10:EW$107))),0)+
IFERROR(SUMPRODUCT('6. Patients'!DJ$10:DJ$107,OFFSET('6. Patients'!$NU$9,1,MATCH($D85,'6. Patients'!$NV$9:$OO$9,0),ROWS('6. Patients'!EW$10:EW$107))),0),
IFERROR(SUMPRODUCT('6. Patients'!DJ$10:DJ$107,OFFSET('6. Patients'!$OP$9,1,MATCH($D85,'6. Patients'!$OQ$9:$QN$9,0),ROWS('6. Patients'!EW$10:EW$107))),0)+
IFERROR(SUMPRODUCT('6. Patients'!DJ$10:DJ$107,OFFSET('6. Patients'!$QO$9,1,MATCH($D85,'6. Patients'!$QP$9:$RI$9,0),ROWS('6. Patients'!EW$10:EW$107))),0)+
IFERROR(SUMPRODUCT('6. Patients'!DJ$10:DJ$107,OFFSET('6. Patients'!$RJ$9,1,MATCH($D85,'6. Patients'!$RK$9:$TH$9,0),ROWS('6. Patients'!EW$10:EW$107))),0)+
IFERROR(SUMPRODUCT('6. Patients'!DJ$10:DJ$107,OFFSET('6. Patients'!$TI$9,1,MATCH($D85,'6. Patients'!$TJ$9:$UC$9,0),ROWS('6. Patients'!EW$10:EW$107))),0))+
IFERROR(VLOOKUP($D85,$H$116:$L$146,COLUMNS($H$115:$J$115)-1+AQ$7,0)*$E85*$F85*'1. General Inputs'!$J$25,0),0),0)</f>
        <v>0</v>
      </c>
      <c r="AT85" s="309"/>
      <c r="AZ85" s="335">
        <f ca="1">IFERROR(SUM(OFFSET('7. Consumption'!H85,0,1,,MIN('1. General Inputs'!$J$29,COLUMNS('7. Consumption'!H$9:$AQ$9)-1))),0)+MAX(0,$AQ85*('1. General Inputs'!$J$29-COLUMNS('7. Consumption'!H$9:$AQ$9)+1))</f>
        <v>0</v>
      </c>
      <c r="BA85" s="335">
        <f ca="1">IFERROR(SUM(OFFSET('7. Consumption'!I85,0,1,,MIN('1. General Inputs'!$J$29,COLUMNS('7. Consumption'!I$9:$AQ$9)-1))),0)+MAX(0,$AQ85*('1. General Inputs'!$J$29-COLUMNS('7. Consumption'!I$9:$AQ$9)+1))</f>
        <v>0</v>
      </c>
      <c r="BB85" s="335">
        <f ca="1">IFERROR(SUM(OFFSET('7. Consumption'!J85,0,1,,MIN('1. General Inputs'!$J$29,COLUMNS('7. Consumption'!J$9:$AQ$9)-1))),0)+MAX(0,$AQ85*('1. General Inputs'!$J$29-COLUMNS('7. Consumption'!J$9:$AQ$9)+1))</f>
        <v>0</v>
      </c>
      <c r="BC85" s="335">
        <f ca="1">IFERROR(SUM(OFFSET('7. Consumption'!K85,0,1,,MIN('1. General Inputs'!$J$29,COLUMNS('7. Consumption'!K$9:$AQ$9)-1))),0)+MAX(0,$AQ85*('1. General Inputs'!$J$29-COLUMNS('7. Consumption'!K$9:$AQ$9)+1))</f>
        <v>0</v>
      </c>
      <c r="BD85" s="335">
        <f ca="1">IFERROR(SUM(OFFSET('7. Consumption'!L85,0,1,,MIN('1. General Inputs'!$J$29,COLUMNS('7. Consumption'!L$9:$AQ$9)-1))),0)+MAX(0,$AQ85*('1. General Inputs'!$J$29-COLUMNS('7. Consumption'!L$9:$AQ$9)+1))</f>
        <v>0</v>
      </c>
      <c r="BE85" s="335">
        <f ca="1">IFERROR(SUM(OFFSET('7. Consumption'!M85,0,1,,MIN('1. General Inputs'!$J$29,COLUMNS('7. Consumption'!M$9:$AQ$9)-1))),0)+MAX(0,$AQ85*('1. General Inputs'!$J$29-COLUMNS('7. Consumption'!M$9:$AQ$9)+1))</f>
        <v>0</v>
      </c>
      <c r="BF85" s="335">
        <f ca="1">IFERROR(SUM(OFFSET('7. Consumption'!N85,0,1,,MIN('1. General Inputs'!$J$29,COLUMNS('7. Consumption'!N$9:$AQ$9)-1))),0)+MAX(0,$AQ85*('1. General Inputs'!$J$29-COLUMNS('7. Consumption'!N$9:$AQ$9)+1))</f>
        <v>0</v>
      </c>
      <c r="BG85" s="335">
        <f ca="1">IFERROR(SUM(OFFSET('7. Consumption'!O85,0,1,,MIN('1. General Inputs'!$J$29,COLUMNS('7. Consumption'!O$9:$AQ$9)-1))),0)+MAX(0,$AQ85*('1. General Inputs'!$J$29-COLUMNS('7. Consumption'!O$9:$AQ$9)+1))</f>
        <v>0</v>
      </c>
      <c r="BH85" s="335">
        <f ca="1">IFERROR(SUM(OFFSET('7. Consumption'!P85,0,1,,MIN('1. General Inputs'!$J$29,COLUMNS('7. Consumption'!P$9:$AQ$9)-1))),0)+MAX(0,$AQ85*('1. General Inputs'!$J$29-COLUMNS('7. Consumption'!P$9:$AQ$9)+1))</f>
        <v>0</v>
      </c>
      <c r="BI85" s="335">
        <f ca="1">IFERROR(SUM(OFFSET('7. Consumption'!Q85,0,1,,MIN('1. General Inputs'!$J$29,COLUMNS('7. Consumption'!Q$9:$AQ$9)-1))),0)+MAX(0,$AQ85*('1. General Inputs'!$J$29-COLUMNS('7. Consumption'!Q$9:$AQ$9)+1))</f>
        <v>0</v>
      </c>
      <c r="BJ85" s="335">
        <f ca="1">IFERROR(SUM(OFFSET('7. Consumption'!R85,0,1,,MIN('1. General Inputs'!$J$29,COLUMNS('7. Consumption'!R$9:$AQ$9)-1))),0)+MAX(0,$AQ85*('1. General Inputs'!$J$29-COLUMNS('7. Consumption'!R$9:$AQ$9)+1))</f>
        <v>0</v>
      </c>
      <c r="BK85" s="335">
        <f ca="1">IFERROR(SUM(OFFSET('7. Consumption'!S85,0,1,,MIN('1. General Inputs'!$J$29,COLUMNS('7. Consumption'!S$9:$AQ$9)-1))),0)+MAX(0,$AQ85*('1. General Inputs'!$J$29-COLUMNS('7. Consumption'!S$9:$AQ$9)+1))</f>
        <v>0</v>
      </c>
      <c r="BL85" s="335">
        <f ca="1">IFERROR(SUM(OFFSET('7. Consumption'!T85,0,1,,MIN('1. General Inputs'!$J$29,COLUMNS('7. Consumption'!T$9:$AQ$9)-1))),0)+MAX(0,$AQ85*('1. General Inputs'!$J$29-COLUMNS('7. Consumption'!T$9:$AQ$9)+1))</f>
        <v>0</v>
      </c>
      <c r="BM85" s="335">
        <f ca="1">IFERROR(SUM(OFFSET('7. Consumption'!U85,0,1,,MIN('1. General Inputs'!$J$29,COLUMNS('7. Consumption'!U$9:$AQ$9)-1))),0)+MAX(0,$AQ85*('1. General Inputs'!$J$29-COLUMNS('7. Consumption'!U$9:$AQ$9)+1))</f>
        <v>0</v>
      </c>
      <c r="BN85" s="335">
        <f ca="1">IFERROR(SUM(OFFSET('7. Consumption'!V85,0,1,,MIN('1. General Inputs'!$J$29,COLUMNS('7. Consumption'!V$9:$AQ$9)-1))),0)+MAX(0,$AQ85*('1. General Inputs'!$J$29-COLUMNS('7. Consumption'!V$9:$AQ$9)+1))</f>
        <v>0</v>
      </c>
      <c r="BO85" s="335">
        <f ca="1">IFERROR(SUM(OFFSET('7. Consumption'!W85,0,1,,MIN('1. General Inputs'!$J$29,COLUMNS('7. Consumption'!W$9:$AQ$9)-1))),0)+MAX(0,$AQ85*('1. General Inputs'!$J$29-COLUMNS('7. Consumption'!W$9:$AQ$9)+1))</f>
        <v>0</v>
      </c>
      <c r="BP85" s="335">
        <f ca="1">IFERROR(SUM(OFFSET('7. Consumption'!X85,0,1,,MIN('1. General Inputs'!$J$29,COLUMNS('7. Consumption'!X$9:$AQ$9)-1))),0)+MAX(0,$AQ85*('1. General Inputs'!$J$29-COLUMNS('7. Consumption'!X$9:$AQ$9)+1))</f>
        <v>0</v>
      </c>
      <c r="BQ85" s="335">
        <f ca="1">IFERROR(SUM(OFFSET('7. Consumption'!Y85,0,1,,MIN('1. General Inputs'!$J$29,COLUMNS('7. Consumption'!Y$9:$AQ$9)-1))),0)+MAX(0,$AQ85*('1. General Inputs'!$J$29-COLUMNS('7. Consumption'!Y$9:$AQ$9)+1))</f>
        <v>0</v>
      </c>
      <c r="BR85" s="335">
        <f ca="1">IFERROR(SUM(OFFSET('7. Consumption'!Z85,0,1,,MIN('1. General Inputs'!$J$29,COLUMNS('7. Consumption'!Z$9:$AQ$9)-1))),0)+MAX(0,$AQ85*('1. General Inputs'!$J$29-COLUMNS('7. Consumption'!Z$9:$AQ$9)+1))</f>
        <v>0</v>
      </c>
      <c r="BS85" s="335">
        <f ca="1">IFERROR(SUM(OFFSET('7. Consumption'!AA85,0,1,,MIN('1. General Inputs'!$J$29,COLUMNS('7. Consumption'!AA$9:$AQ$9)-1))),0)+MAX(0,$AQ85*('1. General Inputs'!$J$29-COLUMNS('7. Consumption'!AA$9:$AQ$9)+1))</f>
        <v>0</v>
      </c>
      <c r="BT85" s="335">
        <f ca="1">IFERROR(SUM(OFFSET('7. Consumption'!AB85,0,1,,MIN('1. General Inputs'!$J$29,COLUMNS('7. Consumption'!AB$9:$AQ$9)-1))),0)+MAX(0,$AQ85*('1. General Inputs'!$J$29-COLUMNS('7. Consumption'!AB$9:$AQ$9)+1))</f>
        <v>0</v>
      </c>
      <c r="BU85" s="335">
        <f ca="1">IFERROR(SUM(OFFSET('7. Consumption'!AC85,0,1,,MIN('1. General Inputs'!$J$29,COLUMNS('7. Consumption'!AC$9:$AQ$9)-1))),0)+MAX(0,$AQ85*('1. General Inputs'!$J$29-COLUMNS('7. Consumption'!AC$9:$AQ$9)+1))</f>
        <v>0</v>
      </c>
      <c r="BV85" s="335">
        <f ca="1">IFERROR(SUM(OFFSET('7. Consumption'!AD85,0,1,,MIN('1. General Inputs'!$J$29,COLUMNS('7. Consumption'!AD$9:$AQ$9)-1))),0)+MAX(0,$AQ85*('1. General Inputs'!$J$29-COLUMNS('7. Consumption'!AD$9:$AQ$9)+1))</f>
        <v>0</v>
      </c>
      <c r="BW85" s="335">
        <f ca="1">IFERROR(SUM(OFFSET('7. Consumption'!AE85,0,1,,MIN('1. General Inputs'!$J$29,COLUMNS('7. Consumption'!AE$9:$AQ$9)-1))),0)+MAX(0,$AQ85*('1. General Inputs'!$J$29-COLUMNS('7. Consumption'!AE$9:$AQ$9)+1))</f>
        <v>0</v>
      </c>
      <c r="BX85" s="335">
        <f ca="1">IFERROR(SUM(OFFSET('7. Consumption'!AF85,0,1,,MIN('1. General Inputs'!$J$29,COLUMNS('7. Consumption'!AF$9:$AQ$9)-1))),0)+MAX(0,$AQ85*('1. General Inputs'!$J$29-COLUMNS('7. Consumption'!AF$9:$AQ$9)+1))</f>
        <v>0</v>
      </c>
      <c r="BY85" s="335">
        <f ca="1">IFERROR(SUM(OFFSET('7. Consumption'!AG85,0,1,,MIN('1. General Inputs'!$J$29,COLUMNS('7. Consumption'!AG$9:$AQ$9)-1))),0)+MAX(0,$AQ85*('1. General Inputs'!$J$29-COLUMNS('7. Consumption'!AG$9:$AQ$9)+1))</f>
        <v>0</v>
      </c>
      <c r="BZ85" s="335">
        <f ca="1">IFERROR(SUM(OFFSET('7. Consumption'!AH85,0,1,,MIN('1. General Inputs'!$J$29,COLUMNS('7. Consumption'!AH$9:$AQ$9)-1))),0)+MAX(0,$AQ85*('1. General Inputs'!$J$29-COLUMNS('7. Consumption'!AH$9:$AQ$9)+1))</f>
        <v>0</v>
      </c>
      <c r="CA85" s="335">
        <f ca="1">IFERROR(SUM(OFFSET('7. Consumption'!AI85,0,1,,MIN('1. General Inputs'!$J$29,COLUMNS('7. Consumption'!AI$9:$AQ$9)-1))),0)+MAX(0,$AQ85*('1. General Inputs'!$J$29-COLUMNS('7. Consumption'!AI$9:$AQ$9)+1))</f>
        <v>0</v>
      </c>
      <c r="CB85" s="335">
        <f ca="1">IFERROR(SUM(OFFSET('7. Consumption'!AJ85,0,1,,MIN('1. General Inputs'!$J$29,COLUMNS('7. Consumption'!AJ$9:$AQ$9)-1))),0)+MAX(0,$AQ85*('1. General Inputs'!$J$29-COLUMNS('7. Consumption'!AJ$9:$AQ$9)+1))</f>
        <v>0</v>
      </c>
      <c r="CC85" s="335">
        <f ca="1">IFERROR(SUM(OFFSET('7. Consumption'!AK85,0,1,,MIN('1. General Inputs'!$J$29,COLUMNS('7. Consumption'!AK$9:$AQ$9)-1))),0)+MAX(0,$AQ85*('1. General Inputs'!$J$29-COLUMNS('7. Consumption'!AK$9:$AQ$9)+1))</f>
        <v>0</v>
      </c>
      <c r="CD85" s="335">
        <f ca="1">IFERROR(SUM(OFFSET('7. Consumption'!AL85,0,1,,MIN('1. General Inputs'!$J$29,COLUMNS('7. Consumption'!AL$9:$AQ$9)-1))),0)+MAX(0,$AQ85*('1. General Inputs'!$J$29-COLUMNS('7. Consumption'!AL$9:$AQ$9)+1))</f>
        <v>0</v>
      </c>
      <c r="CE85" s="335">
        <f ca="1">IFERROR(SUM(OFFSET('7. Consumption'!AM85,0,1,,MIN('1. General Inputs'!$J$29,COLUMNS('7. Consumption'!AM$9:$AQ$9)-1))),0)+MAX(0,$AQ85*('1. General Inputs'!$J$29-COLUMNS('7. Consumption'!AM$9:$AQ$9)+1))</f>
        <v>0</v>
      </c>
      <c r="CF85" s="335">
        <f ca="1">IFERROR(SUM(OFFSET('7. Consumption'!AN85,0,1,,MIN('1. General Inputs'!$J$29,COLUMNS('7. Consumption'!AN$9:$AQ$9)-1))),0)+MAX(0,$AQ85*('1. General Inputs'!$J$29-COLUMNS('7. Consumption'!AN$9:$AQ$9)+1))</f>
        <v>0</v>
      </c>
      <c r="CG85" s="335">
        <f ca="1">IFERROR(SUM(OFFSET('7. Consumption'!AO85,0,1,,MIN('1. General Inputs'!$J$29,COLUMNS('7. Consumption'!AO$9:$AQ$9)-1))),0)+MAX(0,$AQ85*('1. General Inputs'!$J$29-COLUMNS('7. Consumption'!AO$9:$AQ$9)+1))</f>
        <v>0</v>
      </c>
      <c r="CH85" s="335">
        <f ca="1">IFERROR(SUM(OFFSET('7. Consumption'!AP85,0,1,,MIN('1. General Inputs'!$J$29,COLUMNS('7. Consumption'!AP$9:$AQ$9)-1))),0)+MAX(0,$AQ85*('1. General Inputs'!$J$29-COLUMNS('7. Consumption'!AP$9:$AQ$9)+1))</f>
        <v>0</v>
      </c>
      <c r="CI85" s="335">
        <f ca="1">IFERROR(SUM(OFFSET('7. Consumption'!AQ85,0,1,,MIN('1. General Inputs'!$J$29,COLUMNS('7. Consumption'!AQ$9:$AQ$9)-1))),0)+MAX(0,$AQ85*('1. General Inputs'!$J$29-COLUMNS('7. Consumption'!AQ$9:$AQ$9)+1))</f>
        <v>0</v>
      </c>
    </row>
    <row r="86" spans="2:87" ht="15" hidden="1" outlineLevel="1" x14ac:dyDescent="0.25">
      <c r="B86" s="772"/>
      <c r="C86" s="772" t="str">
        <f>IFERROR(VLOOKUP(ROWS($C$9:$C86),'5. Form Breakdown'!$AI$11:$AJ$138,COLUMNS('5. Form Breakdown'!$AI$11:$AJ$11),0),"")</f>
        <v/>
      </c>
      <c r="D86" s="772" t="str">
        <f>IFERROR(VLOOKUP($C86,'5a. Dosing'!$E$11:$F$138,2,0),"")</f>
        <v/>
      </c>
      <c r="E86" s="773" t="str">
        <f>IFERROR(INDEX('5. Form Breakdown'!$AL$11:$BL$138,MATCH('7. Consumption'!$C86,'5. Form Breakdown'!$AK$11:$AK$138,0),MATCH('5. Form Breakdown'!$AX$10,'5. Form Breakdown'!$AL$10:$BL$10,0)),"")</f>
        <v/>
      </c>
      <c r="F86" s="774" t="str">
        <f>IFERROR(INDEX('5. Form Breakdown'!$AL$11:$BL$138,MATCH('7. Consumption'!$C86,'5. Form Breakdown'!$AK$11:$AK$138,0),MATCH('5. Form Breakdown'!$BL$10,'5. Form Breakdown'!$AL$10:$BL$10,0)),"")</f>
        <v/>
      </c>
      <c r="H86" s="775">
        <f ca="1">ROUNDUP(IFERROR($F86*$E86*CHOOSE(H$7,
IFERROR(SUMPRODUCT('6. Patients'!CA$10:CA$107,OFFSET('6. Patients'!$DN$9,1,MATCH($D86,'6. Patients'!$DO$9:$FL$9,0),ROWS('6. Patients'!DN$10:DN$107))),0)+
IFERROR(SUMPRODUCT('6. Patients'!CA$10:CA$107,OFFSET('6. Patients'!$FM$9,1,MATCH($D86,'6. Patients'!$FN$9:$GG$9,0),ROWS('6. Patients'!DN$10:DN$107))),0)+
IFERROR(SUMPRODUCT('6. Patients'!CA$10:CA$107,OFFSET('6. Patients'!$GH$9,1,MATCH($D86,'6. Patients'!$GI$9:$IF$9,0),ROWS('6. Patients'!DN$10:DN$107))),0)+
IFERROR(SUMPRODUCT('6. Patients'!CA$10:CA$107,OFFSET('6. Patients'!$IG$9,1,MATCH($D86,'6. Patients'!$IH$9:$JA$9,0),ROWS('6. Patients'!DN$10:DN$107))),0),
IFERROR(SUMPRODUCT('6. Patients'!CA$10:CA$107,OFFSET('6. Patients'!$JB$9,1,MATCH($D86,'6. Patients'!$JC$9:$KZ$9,0),ROWS('6. Patients'!DN$10:DN$107))),0)+
IFERROR(SUMPRODUCT('6. Patients'!CA$10:CA$107,OFFSET('6. Patients'!$LA$9,1,MATCH($D86,'6. Patients'!$LB$9:$LU$9,0),ROWS('6. Patients'!DN$10:DN$107))),0)+
IFERROR(SUMPRODUCT('6. Patients'!CA$10:CA$107,OFFSET('6. Patients'!$LV$9,1,MATCH($D86,'6. Patients'!$LW$9:$NT$9,0),ROWS('6. Patients'!DN$10:DN$107))),0)+
IFERROR(SUMPRODUCT('6. Patients'!CA$10:CA$107,OFFSET('6. Patients'!$NU$9,1,MATCH($D86,'6. Patients'!$NV$9:$OO$9,0),ROWS('6. Patients'!DN$10:DN$107))),0),
IFERROR(SUMPRODUCT('6. Patients'!CA$10:CA$107,OFFSET('6. Patients'!$OP$9,1,MATCH($D86,'6. Patients'!$OQ$9:$QN$9,0),ROWS('6. Patients'!DN$10:DN$107))),0)+
IFERROR(SUMPRODUCT('6. Patients'!CA$10:CA$107,OFFSET('6. Patients'!$QO$9,1,MATCH($D86,'6. Patients'!$QP$9:$RI$9,0),ROWS('6. Patients'!DN$10:DN$107))),0)+
IFERROR(SUMPRODUCT('6. Patients'!CA$10:CA$107,OFFSET('6. Patients'!$RJ$9,1,MATCH($D86,'6. Patients'!$RK$9:$TH$9,0),ROWS('6. Patients'!DN$10:DN$107))),0)+
IFERROR(SUMPRODUCT('6. Patients'!CA$10:CA$107,OFFSET('6. Patients'!$TI$9,1,MATCH($D86,'6. Patients'!$TJ$9:$UC$9,0),ROWS('6. Patients'!DN$10:DN$107))),0))+
IFERROR(VLOOKUP($D86,$H$116:$L$146,COLUMNS($H$115:$J$115)-1+H$7,0)*$E86*$F86*'1. General Inputs'!$J$25,0),0),0)</f>
        <v>0</v>
      </c>
      <c r="I86" s="775">
        <f ca="1">ROUNDUP(IFERROR($F86*$E86*CHOOSE(I$7,
IFERROR(SUMPRODUCT('6. Patients'!CB$10:CB$107,OFFSET('6. Patients'!$DN$9,1,MATCH($D86,'6. Patients'!$DO$9:$FL$9,0),ROWS('6. Patients'!DO$10:DO$107))),0)+
IFERROR(SUMPRODUCT('6. Patients'!CB$10:CB$107,OFFSET('6. Patients'!$FM$9,1,MATCH($D86,'6. Patients'!$FN$9:$GG$9,0),ROWS('6. Patients'!DO$10:DO$107))),0)+
IFERROR(SUMPRODUCT('6. Patients'!CB$10:CB$107,OFFSET('6. Patients'!$GH$9,1,MATCH($D86,'6. Patients'!$GI$9:$IF$9,0),ROWS('6. Patients'!DO$10:DO$107))),0)+
IFERROR(SUMPRODUCT('6. Patients'!CB$10:CB$107,OFFSET('6. Patients'!$IG$9,1,MATCH($D86,'6. Patients'!$IH$9:$JA$9,0),ROWS('6. Patients'!DO$10:DO$107))),0),
IFERROR(SUMPRODUCT('6. Patients'!CB$10:CB$107,OFFSET('6. Patients'!$JB$9,1,MATCH($D86,'6. Patients'!$JC$9:$KZ$9,0),ROWS('6. Patients'!DO$10:DO$107))),0)+
IFERROR(SUMPRODUCT('6. Patients'!CB$10:CB$107,OFFSET('6. Patients'!$LA$9,1,MATCH($D86,'6. Patients'!$LB$9:$LU$9,0),ROWS('6. Patients'!DO$10:DO$107))),0)+
IFERROR(SUMPRODUCT('6. Patients'!CB$10:CB$107,OFFSET('6. Patients'!$LV$9,1,MATCH($D86,'6. Patients'!$LW$9:$NT$9,0),ROWS('6. Patients'!DO$10:DO$107))),0)+
IFERROR(SUMPRODUCT('6. Patients'!CB$10:CB$107,OFFSET('6. Patients'!$NU$9,1,MATCH($D86,'6. Patients'!$NV$9:$OO$9,0),ROWS('6. Patients'!DO$10:DO$107))),0),
IFERROR(SUMPRODUCT('6. Patients'!CB$10:CB$107,OFFSET('6. Patients'!$OP$9,1,MATCH($D86,'6. Patients'!$OQ$9:$QN$9,0),ROWS('6. Patients'!DO$10:DO$107))),0)+
IFERROR(SUMPRODUCT('6. Patients'!CB$10:CB$107,OFFSET('6. Patients'!$QO$9,1,MATCH($D86,'6. Patients'!$QP$9:$RI$9,0),ROWS('6. Patients'!DO$10:DO$107))),0)+
IFERROR(SUMPRODUCT('6. Patients'!CB$10:CB$107,OFFSET('6. Patients'!$RJ$9,1,MATCH($D86,'6. Patients'!$RK$9:$TH$9,0),ROWS('6. Patients'!DO$10:DO$107))),0)+
IFERROR(SUMPRODUCT('6. Patients'!CB$10:CB$107,OFFSET('6. Patients'!$TI$9,1,MATCH($D86,'6. Patients'!$TJ$9:$UC$9,0),ROWS('6. Patients'!DO$10:DO$107))),0))+
IFERROR(VLOOKUP($D86,$H$116:$L$146,COLUMNS($H$115:$J$115)-1+I$7,0)*$E86*$F86*'1. General Inputs'!$J$25,0),0),0)</f>
        <v>0</v>
      </c>
      <c r="J86" s="775">
        <f ca="1">ROUNDUP(IFERROR($F86*$E86*CHOOSE(J$7,
IFERROR(SUMPRODUCT('6. Patients'!CC$10:CC$107,OFFSET('6. Patients'!$DN$9,1,MATCH($D86,'6. Patients'!$DO$9:$FL$9,0),ROWS('6. Patients'!DP$10:DP$107))),0)+
IFERROR(SUMPRODUCT('6. Patients'!CC$10:CC$107,OFFSET('6. Patients'!$FM$9,1,MATCH($D86,'6. Patients'!$FN$9:$GG$9,0),ROWS('6. Patients'!DP$10:DP$107))),0)+
IFERROR(SUMPRODUCT('6. Patients'!CC$10:CC$107,OFFSET('6. Patients'!$GH$9,1,MATCH($D86,'6. Patients'!$GI$9:$IF$9,0),ROWS('6. Patients'!DP$10:DP$107))),0)+
IFERROR(SUMPRODUCT('6. Patients'!CC$10:CC$107,OFFSET('6. Patients'!$IG$9,1,MATCH($D86,'6. Patients'!$IH$9:$JA$9,0),ROWS('6. Patients'!DP$10:DP$107))),0),
IFERROR(SUMPRODUCT('6. Patients'!CC$10:CC$107,OFFSET('6. Patients'!$JB$9,1,MATCH($D86,'6. Patients'!$JC$9:$KZ$9,0),ROWS('6. Patients'!DP$10:DP$107))),0)+
IFERROR(SUMPRODUCT('6. Patients'!CC$10:CC$107,OFFSET('6. Patients'!$LA$9,1,MATCH($D86,'6. Patients'!$LB$9:$LU$9,0),ROWS('6. Patients'!DP$10:DP$107))),0)+
IFERROR(SUMPRODUCT('6. Patients'!CC$10:CC$107,OFFSET('6. Patients'!$LV$9,1,MATCH($D86,'6. Patients'!$LW$9:$NT$9,0),ROWS('6. Patients'!DP$10:DP$107))),0)+
IFERROR(SUMPRODUCT('6. Patients'!CC$10:CC$107,OFFSET('6. Patients'!$NU$9,1,MATCH($D86,'6. Patients'!$NV$9:$OO$9,0),ROWS('6. Patients'!DP$10:DP$107))),0),
IFERROR(SUMPRODUCT('6. Patients'!CC$10:CC$107,OFFSET('6. Patients'!$OP$9,1,MATCH($D86,'6. Patients'!$OQ$9:$QN$9,0),ROWS('6. Patients'!DP$10:DP$107))),0)+
IFERROR(SUMPRODUCT('6. Patients'!CC$10:CC$107,OFFSET('6. Patients'!$QO$9,1,MATCH($D86,'6. Patients'!$QP$9:$RI$9,0),ROWS('6. Patients'!DP$10:DP$107))),0)+
IFERROR(SUMPRODUCT('6. Patients'!CC$10:CC$107,OFFSET('6. Patients'!$RJ$9,1,MATCH($D86,'6. Patients'!$RK$9:$TH$9,0),ROWS('6. Patients'!DP$10:DP$107))),0)+
IFERROR(SUMPRODUCT('6. Patients'!CC$10:CC$107,OFFSET('6. Patients'!$TI$9,1,MATCH($D86,'6. Patients'!$TJ$9:$UC$9,0),ROWS('6. Patients'!DP$10:DP$107))),0))+
IFERROR(VLOOKUP($D86,$H$116:$L$146,COLUMNS($H$115:$J$115)-1+J$7,0)*$E86*$F86*'1. General Inputs'!$J$25,0),0),0)</f>
        <v>0</v>
      </c>
      <c r="K86" s="775">
        <f ca="1">ROUNDUP(IFERROR($F86*$E86*CHOOSE(K$7,
IFERROR(SUMPRODUCT('6. Patients'!CD$10:CD$107,OFFSET('6. Patients'!$DN$9,1,MATCH($D86,'6. Patients'!$DO$9:$FL$9,0),ROWS('6. Patients'!DQ$10:DQ$107))),0)+
IFERROR(SUMPRODUCT('6. Patients'!CD$10:CD$107,OFFSET('6. Patients'!$FM$9,1,MATCH($D86,'6. Patients'!$FN$9:$GG$9,0),ROWS('6. Patients'!DQ$10:DQ$107))),0)+
IFERROR(SUMPRODUCT('6. Patients'!CD$10:CD$107,OFFSET('6. Patients'!$GH$9,1,MATCH($D86,'6. Patients'!$GI$9:$IF$9,0),ROWS('6. Patients'!DQ$10:DQ$107))),0)+
IFERROR(SUMPRODUCT('6. Patients'!CD$10:CD$107,OFFSET('6. Patients'!$IG$9,1,MATCH($D86,'6. Patients'!$IH$9:$JA$9,0),ROWS('6. Patients'!DQ$10:DQ$107))),0),
IFERROR(SUMPRODUCT('6. Patients'!CD$10:CD$107,OFFSET('6. Patients'!$JB$9,1,MATCH($D86,'6. Patients'!$JC$9:$KZ$9,0),ROWS('6. Patients'!DQ$10:DQ$107))),0)+
IFERROR(SUMPRODUCT('6. Patients'!CD$10:CD$107,OFFSET('6. Patients'!$LA$9,1,MATCH($D86,'6. Patients'!$LB$9:$LU$9,0),ROWS('6. Patients'!DQ$10:DQ$107))),0)+
IFERROR(SUMPRODUCT('6. Patients'!CD$10:CD$107,OFFSET('6. Patients'!$LV$9,1,MATCH($D86,'6. Patients'!$LW$9:$NT$9,0),ROWS('6. Patients'!DQ$10:DQ$107))),0)+
IFERROR(SUMPRODUCT('6. Patients'!CD$10:CD$107,OFFSET('6. Patients'!$NU$9,1,MATCH($D86,'6. Patients'!$NV$9:$OO$9,0),ROWS('6. Patients'!DQ$10:DQ$107))),0),
IFERROR(SUMPRODUCT('6. Patients'!CD$10:CD$107,OFFSET('6. Patients'!$OP$9,1,MATCH($D86,'6. Patients'!$OQ$9:$QN$9,0),ROWS('6. Patients'!DQ$10:DQ$107))),0)+
IFERROR(SUMPRODUCT('6. Patients'!CD$10:CD$107,OFFSET('6. Patients'!$QO$9,1,MATCH($D86,'6. Patients'!$QP$9:$RI$9,0),ROWS('6. Patients'!DQ$10:DQ$107))),0)+
IFERROR(SUMPRODUCT('6. Patients'!CD$10:CD$107,OFFSET('6. Patients'!$RJ$9,1,MATCH($D86,'6. Patients'!$RK$9:$TH$9,0),ROWS('6. Patients'!DQ$10:DQ$107))),0)+
IFERROR(SUMPRODUCT('6. Patients'!CD$10:CD$107,OFFSET('6. Patients'!$TI$9,1,MATCH($D86,'6. Patients'!$TJ$9:$UC$9,0),ROWS('6. Patients'!DQ$10:DQ$107))),0))+
IFERROR(VLOOKUP($D86,$H$116:$L$146,COLUMNS($H$115:$J$115)-1+K$7,0)*$E86*$F86*'1. General Inputs'!$J$25,0),0),0)</f>
        <v>0</v>
      </c>
      <c r="L86" s="775">
        <f ca="1">ROUNDUP(IFERROR($F86*$E86*CHOOSE(L$7,
IFERROR(SUMPRODUCT('6. Patients'!CE$10:CE$107,OFFSET('6. Patients'!$DN$9,1,MATCH($D86,'6. Patients'!$DO$9:$FL$9,0),ROWS('6. Patients'!DR$10:DR$107))),0)+
IFERROR(SUMPRODUCT('6. Patients'!CE$10:CE$107,OFFSET('6. Patients'!$FM$9,1,MATCH($D86,'6. Patients'!$FN$9:$GG$9,0),ROWS('6. Patients'!DR$10:DR$107))),0)+
IFERROR(SUMPRODUCT('6. Patients'!CE$10:CE$107,OFFSET('6. Patients'!$GH$9,1,MATCH($D86,'6. Patients'!$GI$9:$IF$9,0),ROWS('6. Patients'!DR$10:DR$107))),0)+
IFERROR(SUMPRODUCT('6. Patients'!CE$10:CE$107,OFFSET('6. Patients'!$IG$9,1,MATCH($D86,'6. Patients'!$IH$9:$JA$9,0),ROWS('6. Patients'!DR$10:DR$107))),0),
IFERROR(SUMPRODUCT('6. Patients'!CE$10:CE$107,OFFSET('6. Patients'!$JB$9,1,MATCH($D86,'6. Patients'!$JC$9:$KZ$9,0),ROWS('6. Patients'!DR$10:DR$107))),0)+
IFERROR(SUMPRODUCT('6. Patients'!CE$10:CE$107,OFFSET('6. Patients'!$LA$9,1,MATCH($D86,'6. Patients'!$LB$9:$LU$9,0),ROWS('6. Patients'!DR$10:DR$107))),0)+
IFERROR(SUMPRODUCT('6. Patients'!CE$10:CE$107,OFFSET('6. Patients'!$LV$9,1,MATCH($D86,'6. Patients'!$LW$9:$NT$9,0),ROWS('6. Patients'!DR$10:DR$107))),0)+
IFERROR(SUMPRODUCT('6. Patients'!CE$10:CE$107,OFFSET('6. Patients'!$NU$9,1,MATCH($D86,'6. Patients'!$NV$9:$OO$9,0),ROWS('6. Patients'!DR$10:DR$107))),0),
IFERROR(SUMPRODUCT('6. Patients'!CE$10:CE$107,OFFSET('6. Patients'!$OP$9,1,MATCH($D86,'6. Patients'!$OQ$9:$QN$9,0),ROWS('6. Patients'!DR$10:DR$107))),0)+
IFERROR(SUMPRODUCT('6. Patients'!CE$10:CE$107,OFFSET('6. Patients'!$QO$9,1,MATCH($D86,'6. Patients'!$QP$9:$RI$9,0),ROWS('6. Patients'!DR$10:DR$107))),0)+
IFERROR(SUMPRODUCT('6. Patients'!CE$10:CE$107,OFFSET('6. Patients'!$RJ$9,1,MATCH($D86,'6. Patients'!$RK$9:$TH$9,0),ROWS('6. Patients'!DR$10:DR$107))),0)+
IFERROR(SUMPRODUCT('6. Patients'!CE$10:CE$107,OFFSET('6. Patients'!$TI$9,1,MATCH($D86,'6. Patients'!$TJ$9:$UC$9,0),ROWS('6. Patients'!DR$10:DR$107))),0))+
IFERROR(VLOOKUP($D86,$H$116:$L$146,COLUMNS($H$115:$J$115)-1+L$7,0)*$E86*$F86*'1. General Inputs'!$J$25,0),0),0)</f>
        <v>0</v>
      </c>
      <c r="M86" s="775">
        <f ca="1">ROUNDUP(IFERROR($F86*$E86*CHOOSE(M$7,
IFERROR(SUMPRODUCT('6. Patients'!CF$10:CF$107,OFFSET('6. Patients'!$DN$9,1,MATCH($D86,'6. Patients'!$DO$9:$FL$9,0),ROWS('6. Patients'!DS$10:DS$107))),0)+
IFERROR(SUMPRODUCT('6. Patients'!CF$10:CF$107,OFFSET('6. Patients'!$FM$9,1,MATCH($D86,'6. Patients'!$FN$9:$GG$9,0),ROWS('6. Patients'!DS$10:DS$107))),0)+
IFERROR(SUMPRODUCT('6. Patients'!CF$10:CF$107,OFFSET('6. Patients'!$GH$9,1,MATCH($D86,'6. Patients'!$GI$9:$IF$9,0),ROWS('6. Patients'!DS$10:DS$107))),0)+
IFERROR(SUMPRODUCT('6. Patients'!CF$10:CF$107,OFFSET('6. Patients'!$IG$9,1,MATCH($D86,'6. Patients'!$IH$9:$JA$9,0),ROWS('6. Patients'!DS$10:DS$107))),0),
IFERROR(SUMPRODUCT('6. Patients'!CF$10:CF$107,OFFSET('6. Patients'!$JB$9,1,MATCH($D86,'6. Patients'!$JC$9:$KZ$9,0),ROWS('6. Patients'!DS$10:DS$107))),0)+
IFERROR(SUMPRODUCT('6. Patients'!CF$10:CF$107,OFFSET('6. Patients'!$LA$9,1,MATCH($D86,'6. Patients'!$LB$9:$LU$9,0),ROWS('6. Patients'!DS$10:DS$107))),0)+
IFERROR(SUMPRODUCT('6. Patients'!CF$10:CF$107,OFFSET('6. Patients'!$LV$9,1,MATCH($D86,'6. Patients'!$LW$9:$NT$9,0),ROWS('6. Patients'!DS$10:DS$107))),0)+
IFERROR(SUMPRODUCT('6. Patients'!CF$10:CF$107,OFFSET('6. Patients'!$NU$9,1,MATCH($D86,'6. Patients'!$NV$9:$OO$9,0),ROWS('6. Patients'!DS$10:DS$107))),0),
IFERROR(SUMPRODUCT('6. Patients'!CF$10:CF$107,OFFSET('6. Patients'!$OP$9,1,MATCH($D86,'6. Patients'!$OQ$9:$QN$9,0),ROWS('6. Patients'!DS$10:DS$107))),0)+
IFERROR(SUMPRODUCT('6. Patients'!CF$10:CF$107,OFFSET('6. Patients'!$QO$9,1,MATCH($D86,'6. Patients'!$QP$9:$RI$9,0),ROWS('6. Patients'!DS$10:DS$107))),0)+
IFERROR(SUMPRODUCT('6. Patients'!CF$10:CF$107,OFFSET('6. Patients'!$RJ$9,1,MATCH($D86,'6. Patients'!$RK$9:$TH$9,0),ROWS('6. Patients'!DS$10:DS$107))),0)+
IFERROR(SUMPRODUCT('6. Patients'!CF$10:CF$107,OFFSET('6. Patients'!$TI$9,1,MATCH($D86,'6. Patients'!$TJ$9:$UC$9,0),ROWS('6. Patients'!DS$10:DS$107))),0))+
IFERROR(VLOOKUP($D86,$H$116:$L$146,COLUMNS($H$115:$J$115)-1+M$7,0)*$E86*$F86*'1. General Inputs'!$J$25,0),0),0)</f>
        <v>0</v>
      </c>
      <c r="N86" s="775">
        <f ca="1">ROUNDUP(IFERROR($F86*$E86*CHOOSE(N$7,
IFERROR(SUMPRODUCT('6. Patients'!CG$10:CG$107,OFFSET('6. Patients'!$DN$9,1,MATCH($D86,'6. Patients'!$DO$9:$FL$9,0),ROWS('6. Patients'!DT$10:DT$107))),0)+
IFERROR(SUMPRODUCT('6. Patients'!CG$10:CG$107,OFFSET('6. Patients'!$FM$9,1,MATCH($D86,'6. Patients'!$FN$9:$GG$9,0),ROWS('6. Patients'!DT$10:DT$107))),0)+
IFERROR(SUMPRODUCT('6. Patients'!CG$10:CG$107,OFFSET('6. Patients'!$GH$9,1,MATCH($D86,'6. Patients'!$GI$9:$IF$9,0),ROWS('6. Patients'!DT$10:DT$107))),0)+
IFERROR(SUMPRODUCT('6. Patients'!CG$10:CG$107,OFFSET('6. Patients'!$IG$9,1,MATCH($D86,'6. Patients'!$IH$9:$JA$9,0),ROWS('6. Patients'!DT$10:DT$107))),0),
IFERROR(SUMPRODUCT('6. Patients'!CG$10:CG$107,OFFSET('6. Patients'!$JB$9,1,MATCH($D86,'6. Patients'!$JC$9:$KZ$9,0),ROWS('6. Patients'!DT$10:DT$107))),0)+
IFERROR(SUMPRODUCT('6. Patients'!CG$10:CG$107,OFFSET('6. Patients'!$LA$9,1,MATCH($D86,'6. Patients'!$LB$9:$LU$9,0),ROWS('6. Patients'!DT$10:DT$107))),0)+
IFERROR(SUMPRODUCT('6. Patients'!CG$10:CG$107,OFFSET('6. Patients'!$LV$9,1,MATCH($D86,'6. Patients'!$LW$9:$NT$9,0),ROWS('6. Patients'!DT$10:DT$107))),0)+
IFERROR(SUMPRODUCT('6. Patients'!CG$10:CG$107,OFFSET('6. Patients'!$NU$9,1,MATCH($D86,'6. Patients'!$NV$9:$OO$9,0),ROWS('6. Patients'!DT$10:DT$107))),0),
IFERROR(SUMPRODUCT('6. Patients'!CG$10:CG$107,OFFSET('6. Patients'!$OP$9,1,MATCH($D86,'6. Patients'!$OQ$9:$QN$9,0),ROWS('6. Patients'!DT$10:DT$107))),0)+
IFERROR(SUMPRODUCT('6. Patients'!CG$10:CG$107,OFFSET('6. Patients'!$QO$9,1,MATCH($D86,'6. Patients'!$QP$9:$RI$9,0),ROWS('6. Patients'!DT$10:DT$107))),0)+
IFERROR(SUMPRODUCT('6. Patients'!CG$10:CG$107,OFFSET('6. Patients'!$RJ$9,1,MATCH($D86,'6. Patients'!$RK$9:$TH$9,0),ROWS('6. Patients'!DT$10:DT$107))),0)+
IFERROR(SUMPRODUCT('6. Patients'!CG$10:CG$107,OFFSET('6. Patients'!$TI$9,1,MATCH($D86,'6. Patients'!$TJ$9:$UC$9,0),ROWS('6. Patients'!DT$10:DT$107))),0))+
IFERROR(VLOOKUP($D86,$H$116:$L$146,COLUMNS($H$115:$J$115)-1+N$7,0)*$E86*$F86*'1. General Inputs'!$J$25,0),0),0)</f>
        <v>0</v>
      </c>
      <c r="O86" s="775">
        <f ca="1">ROUNDUP(IFERROR($F86*$E86*CHOOSE(O$7,
IFERROR(SUMPRODUCT('6. Patients'!CH$10:CH$107,OFFSET('6. Patients'!$DN$9,1,MATCH($D86,'6. Patients'!$DO$9:$FL$9,0),ROWS('6. Patients'!DU$10:DU$107))),0)+
IFERROR(SUMPRODUCT('6. Patients'!CH$10:CH$107,OFFSET('6. Patients'!$FM$9,1,MATCH($D86,'6. Patients'!$FN$9:$GG$9,0),ROWS('6. Patients'!DU$10:DU$107))),0)+
IFERROR(SUMPRODUCT('6. Patients'!CH$10:CH$107,OFFSET('6. Patients'!$GH$9,1,MATCH($D86,'6. Patients'!$GI$9:$IF$9,0),ROWS('6. Patients'!DU$10:DU$107))),0)+
IFERROR(SUMPRODUCT('6. Patients'!CH$10:CH$107,OFFSET('6. Patients'!$IG$9,1,MATCH($D86,'6. Patients'!$IH$9:$JA$9,0),ROWS('6. Patients'!DU$10:DU$107))),0),
IFERROR(SUMPRODUCT('6. Patients'!CH$10:CH$107,OFFSET('6. Patients'!$JB$9,1,MATCH($D86,'6. Patients'!$JC$9:$KZ$9,0),ROWS('6. Patients'!DU$10:DU$107))),0)+
IFERROR(SUMPRODUCT('6. Patients'!CH$10:CH$107,OFFSET('6. Patients'!$LA$9,1,MATCH($D86,'6. Patients'!$LB$9:$LU$9,0),ROWS('6. Patients'!DU$10:DU$107))),0)+
IFERROR(SUMPRODUCT('6. Patients'!CH$10:CH$107,OFFSET('6. Patients'!$LV$9,1,MATCH($D86,'6. Patients'!$LW$9:$NT$9,0),ROWS('6. Patients'!DU$10:DU$107))),0)+
IFERROR(SUMPRODUCT('6. Patients'!CH$10:CH$107,OFFSET('6. Patients'!$NU$9,1,MATCH($D86,'6. Patients'!$NV$9:$OO$9,0),ROWS('6. Patients'!DU$10:DU$107))),0),
IFERROR(SUMPRODUCT('6. Patients'!CH$10:CH$107,OFFSET('6. Patients'!$OP$9,1,MATCH($D86,'6. Patients'!$OQ$9:$QN$9,0),ROWS('6. Patients'!DU$10:DU$107))),0)+
IFERROR(SUMPRODUCT('6. Patients'!CH$10:CH$107,OFFSET('6. Patients'!$QO$9,1,MATCH($D86,'6. Patients'!$QP$9:$RI$9,0),ROWS('6. Patients'!DU$10:DU$107))),0)+
IFERROR(SUMPRODUCT('6. Patients'!CH$10:CH$107,OFFSET('6. Patients'!$RJ$9,1,MATCH($D86,'6. Patients'!$RK$9:$TH$9,0),ROWS('6. Patients'!DU$10:DU$107))),0)+
IFERROR(SUMPRODUCT('6. Patients'!CH$10:CH$107,OFFSET('6. Patients'!$TI$9,1,MATCH($D86,'6. Patients'!$TJ$9:$UC$9,0),ROWS('6. Patients'!DU$10:DU$107))),0))+
IFERROR(VLOOKUP($D86,$H$116:$L$146,COLUMNS($H$115:$J$115)-1+O$7,0)*$E86*$F86*'1. General Inputs'!$J$25,0),0),0)</f>
        <v>0</v>
      </c>
      <c r="P86" s="775">
        <f ca="1">ROUNDUP(IFERROR($F86*$E86*CHOOSE(P$7,
IFERROR(SUMPRODUCT('6. Patients'!CI$10:CI$107,OFFSET('6. Patients'!$DN$9,1,MATCH($D86,'6. Patients'!$DO$9:$FL$9,0),ROWS('6. Patients'!DV$10:DV$107))),0)+
IFERROR(SUMPRODUCT('6. Patients'!CI$10:CI$107,OFFSET('6. Patients'!$FM$9,1,MATCH($D86,'6. Patients'!$FN$9:$GG$9,0),ROWS('6. Patients'!DV$10:DV$107))),0)+
IFERROR(SUMPRODUCT('6. Patients'!CI$10:CI$107,OFFSET('6. Patients'!$GH$9,1,MATCH($D86,'6. Patients'!$GI$9:$IF$9,0),ROWS('6. Patients'!DV$10:DV$107))),0)+
IFERROR(SUMPRODUCT('6. Patients'!CI$10:CI$107,OFFSET('6. Patients'!$IG$9,1,MATCH($D86,'6. Patients'!$IH$9:$JA$9,0),ROWS('6. Patients'!DV$10:DV$107))),0),
IFERROR(SUMPRODUCT('6. Patients'!CI$10:CI$107,OFFSET('6. Patients'!$JB$9,1,MATCH($D86,'6. Patients'!$JC$9:$KZ$9,0),ROWS('6. Patients'!DV$10:DV$107))),0)+
IFERROR(SUMPRODUCT('6. Patients'!CI$10:CI$107,OFFSET('6. Patients'!$LA$9,1,MATCH($D86,'6. Patients'!$LB$9:$LU$9,0),ROWS('6. Patients'!DV$10:DV$107))),0)+
IFERROR(SUMPRODUCT('6. Patients'!CI$10:CI$107,OFFSET('6. Patients'!$LV$9,1,MATCH($D86,'6. Patients'!$LW$9:$NT$9,0),ROWS('6. Patients'!DV$10:DV$107))),0)+
IFERROR(SUMPRODUCT('6. Patients'!CI$10:CI$107,OFFSET('6. Patients'!$NU$9,1,MATCH($D86,'6. Patients'!$NV$9:$OO$9,0),ROWS('6. Patients'!DV$10:DV$107))),0),
IFERROR(SUMPRODUCT('6. Patients'!CI$10:CI$107,OFFSET('6. Patients'!$OP$9,1,MATCH($D86,'6. Patients'!$OQ$9:$QN$9,0),ROWS('6. Patients'!DV$10:DV$107))),0)+
IFERROR(SUMPRODUCT('6. Patients'!CI$10:CI$107,OFFSET('6. Patients'!$QO$9,1,MATCH($D86,'6. Patients'!$QP$9:$RI$9,0),ROWS('6. Patients'!DV$10:DV$107))),0)+
IFERROR(SUMPRODUCT('6. Patients'!CI$10:CI$107,OFFSET('6. Patients'!$RJ$9,1,MATCH($D86,'6. Patients'!$RK$9:$TH$9,0),ROWS('6. Patients'!DV$10:DV$107))),0)+
IFERROR(SUMPRODUCT('6. Patients'!CI$10:CI$107,OFFSET('6. Patients'!$TI$9,1,MATCH($D86,'6. Patients'!$TJ$9:$UC$9,0),ROWS('6. Patients'!DV$10:DV$107))),0))+
IFERROR(VLOOKUP($D86,$H$116:$L$146,COLUMNS($H$115:$J$115)-1+P$7,0)*$E86*$F86*'1. General Inputs'!$J$25,0),0),0)</f>
        <v>0</v>
      </c>
      <c r="Q86" s="775">
        <f ca="1">ROUNDUP(IFERROR($F86*$E86*CHOOSE(Q$7,
IFERROR(SUMPRODUCT('6. Patients'!CJ$10:CJ$107,OFFSET('6. Patients'!$DN$9,1,MATCH($D86,'6. Patients'!$DO$9:$FL$9,0),ROWS('6. Patients'!DW$10:DW$107))),0)+
IFERROR(SUMPRODUCT('6. Patients'!CJ$10:CJ$107,OFFSET('6. Patients'!$FM$9,1,MATCH($D86,'6. Patients'!$FN$9:$GG$9,0),ROWS('6. Patients'!DW$10:DW$107))),0)+
IFERROR(SUMPRODUCT('6. Patients'!CJ$10:CJ$107,OFFSET('6. Patients'!$GH$9,1,MATCH($D86,'6. Patients'!$GI$9:$IF$9,0),ROWS('6. Patients'!DW$10:DW$107))),0)+
IFERROR(SUMPRODUCT('6. Patients'!CJ$10:CJ$107,OFFSET('6. Patients'!$IG$9,1,MATCH($D86,'6. Patients'!$IH$9:$JA$9,0),ROWS('6. Patients'!DW$10:DW$107))),0),
IFERROR(SUMPRODUCT('6. Patients'!CJ$10:CJ$107,OFFSET('6. Patients'!$JB$9,1,MATCH($D86,'6. Patients'!$JC$9:$KZ$9,0),ROWS('6. Patients'!DW$10:DW$107))),0)+
IFERROR(SUMPRODUCT('6. Patients'!CJ$10:CJ$107,OFFSET('6. Patients'!$LA$9,1,MATCH($D86,'6. Patients'!$LB$9:$LU$9,0),ROWS('6. Patients'!DW$10:DW$107))),0)+
IFERROR(SUMPRODUCT('6. Patients'!CJ$10:CJ$107,OFFSET('6. Patients'!$LV$9,1,MATCH($D86,'6. Patients'!$LW$9:$NT$9,0),ROWS('6. Patients'!DW$10:DW$107))),0)+
IFERROR(SUMPRODUCT('6. Patients'!CJ$10:CJ$107,OFFSET('6. Patients'!$NU$9,1,MATCH($D86,'6. Patients'!$NV$9:$OO$9,0),ROWS('6. Patients'!DW$10:DW$107))),0),
IFERROR(SUMPRODUCT('6. Patients'!CJ$10:CJ$107,OFFSET('6. Patients'!$OP$9,1,MATCH($D86,'6. Patients'!$OQ$9:$QN$9,0),ROWS('6. Patients'!DW$10:DW$107))),0)+
IFERROR(SUMPRODUCT('6. Patients'!CJ$10:CJ$107,OFFSET('6. Patients'!$QO$9,1,MATCH($D86,'6. Patients'!$QP$9:$RI$9,0),ROWS('6. Patients'!DW$10:DW$107))),0)+
IFERROR(SUMPRODUCT('6. Patients'!CJ$10:CJ$107,OFFSET('6. Patients'!$RJ$9,1,MATCH($D86,'6. Patients'!$RK$9:$TH$9,0),ROWS('6. Patients'!DW$10:DW$107))),0)+
IFERROR(SUMPRODUCT('6. Patients'!CJ$10:CJ$107,OFFSET('6. Patients'!$TI$9,1,MATCH($D86,'6. Patients'!$TJ$9:$UC$9,0),ROWS('6. Patients'!DW$10:DW$107))),0))+
IFERROR(VLOOKUP($D86,$H$116:$L$146,COLUMNS($H$115:$J$115)-1+Q$7,0)*$E86*$F86*'1. General Inputs'!$J$25,0),0),0)</f>
        <v>0</v>
      </c>
      <c r="R86" s="775">
        <f ca="1">ROUNDUP(IFERROR($F86*$E86*CHOOSE(R$7,
IFERROR(SUMPRODUCT('6. Patients'!CK$10:CK$107,OFFSET('6. Patients'!$DN$9,1,MATCH($D86,'6. Patients'!$DO$9:$FL$9,0),ROWS('6. Patients'!DX$10:DX$107))),0)+
IFERROR(SUMPRODUCT('6. Patients'!CK$10:CK$107,OFFSET('6. Patients'!$FM$9,1,MATCH($D86,'6. Patients'!$FN$9:$GG$9,0),ROWS('6. Patients'!DX$10:DX$107))),0)+
IFERROR(SUMPRODUCT('6. Patients'!CK$10:CK$107,OFFSET('6. Patients'!$GH$9,1,MATCH($D86,'6. Patients'!$GI$9:$IF$9,0),ROWS('6. Patients'!DX$10:DX$107))),0)+
IFERROR(SUMPRODUCT('6. Patients'!CK$10:CK$107,OFFSET('6. Patients'!$IG$9,1,MATCH($D86,'6. Patients'!$IH$9:$JA$9,0),ROWS('6. Patients'!DX$10:DX$107))),0),
IFERROR(SUMPRODUCT('6. Patients'!CK$10:CK$107,OFFSET('6. Patients'!$JB$9,1,MATCH($D86,'6. Patients'!$JC$9:$KZ$9,0),ROWS('6. Patients'!DX$10:DX$107))),0)+
IFERROR(SUMPRODUCT('6. Patients'!CK$10:CK$107,OFFSET('6. Patients'!$LA$9,1,MATCH($D86,'6. Patients'!$LB$9:$LU$9,0),ROWS('6. Patients'!DX$10:DX$107))),0)+
IFERROR(SUMPRODUCT('6. Patients'!CK$10:CK$107,OFFSET('6. Patients'!$LV$9,1,MATCH($D86,'6. Patients'!$LW$9:$NT$9,0),ROWS('6. Patients'!DX$10:DX$107))),0)+
IFERROR(SUMPRODUCT('6. Patients'!CK$10:CK$107,OFFSET('6. Patients'!$NU$9,1,MATCH($D86,'6. Patients'!$NV$9:$OO$9,0),ROWS('6. Patients'!DX$10:DX$107))),0),
IFERROR(SUMPRODUCT('6. Patients'!CK$10:CK$107,OFFSET('6. Patients'!$OP$9,1,MATCH($D86,'6. Patients'!$OQ$9:$QN$9,0),ROWS('6. Patients'!DX$10:DX$107))),0)+
IFERROR(SUMPRODUCT('6. Patients'!CK$10:CK$107,OFFSET('6. Patients'!$QO$9,1,MATCH($D86,'6. Patients'!$QP$9:$RI$9,0),ROWS('6. Patients'!DX$10:DX$107))),0)+
IFERROR(SUMPRODUCT('6. Patients'!CK$10:CK$107,OFFSET('6. Patients'!$RJ$9,1,MATCH($D86,'6. Patients'!$RK$9:$TH$9,0),ROWS('6. Patients'!DX$10:DX$107))),0)+
IFERROR(SUMPRODUCT('6. Patients'!CK$10:CK$107,OFFSET('6. Patients'!$TI$9,1,MATCH($D86,'6. Patients'!$TJ$9:$UC$9,0),ROWS('6. Patients'!DX$10:DX$107))),0))+
IFERROR(VLOOKUP($D86,$H$116:$L$146,COLUMNS($H$115:$J$115)-1+R$7,0)*$E86*$F86*'1. General Inputs'!$J$25,0),0),0)</f>
        <v>0</v>
      </c>
      <c r="S86" s="775">
        <f ca="1">ROUNDUP(IFERROR($F86*$E86*CHOOSE(S$7,
IFERROR(SUMPRODUCT('6. Patients'!CL$10:CL$107,OFFSET('6. Patients'!$DN$9,1,MATCH($D86,'6. Patients'!$DO$9:$FL$9,0),ROWS('6. Patients'!DY$10:DY$107))),0)+
IFERROR(SUMPRODUCT('6. Patients'!CL$10:CL$107,OFFSET('6. Patients'!$FM$9,1,MATCH($D86,'6. Patients'!$FN$9:$GG$9,0),ROWS('6. Patients'!DY$10:DY$107))),0)+
IFERROR(SUMPRODUCT('6. Patients'!CL$10:CL$107,OFFSET('6. Patients'!$GH$9,1,MATCH($D86,'6. Patients'!$GI$9:$IF$9,0),ROWS('6. Patients'!DY$10:DY$107))),0)+
IFERROR(SUMPRODUCT('6. Patients'!CL$10:CL$107,OFFSET('6. Patients'!$IG$9,1,MATCH($D86,'6. Patients'!$IH$9:$JA$9,0),ROWS('6. Patients'!DY$10:DY$107))),0),
IFERROR(SUMPRODUCT('6. Patients'!CL$10:CL$107,OFFSET('6. Patients'!$JB$9,1,MATCH($D86,'6. Patients'!$JC$9:$KZ$9,0),ROWS('6. Patients'!DY$10:DY$107))),0)+
IFERROR(SUMPRODUCT('6. Patients'!CL$10:CL$107,OFFSET('6. Patients'!$LA$9,1,MATCH($D86,'6. Patients'!$LB$9:$LU$9,0),ROWS('6. Patients'!DY$10:DY$107))),0)+
IFERROR(SUMPRODUCT('6. Patients'!CL$10:CL$107,OFFSET('6. Patients'!$LV$9,1,MATCH($D86,'6. Patients'!$LW$9:$NT$9,0),ROWS('6. Patients'!DY$10:DY$107))),0)+
IFERROR(SUMPRODUCT('6. Patients'!CL$10:CL$107,OFFSET('6. Patients'!$NU$9,1,MATCH($D86,'6. Patients'!$NV$9:$OO$9,0),ROWS('6. Patients'!DY$10:DY$107))),0),
IFERROR(SUMPRODUCT('6. Patients'!CL$10:CL$107,OFFSET('6. Patients'!$OP$9,1,MATCH($D86,'6. Patients'!$OQ$9:$QN$9,0),ROWS('6. Patients'!DY$10:DY$107))),0)+
IFERROR(SUMPRODUCT('6. Patients'!CL$10:CL$107,OFFSET('6. Patients'!$QO$9,1,MATCH($D86,'6. Patients'!$QP$9:$RI$9,0),ROWS('6. Patients'!DY$10:DY$107))),0)+
IFERROR(SUMPRODUCT('6. Patients'!CL$10:CL$107,OFFSET('6. Patients'!$RJ$9,1,MATCH($D86,'6. Patients'!$RK$9:$TH$9,0),ROWS('6. Patients'!DY$10:DY$107))),0)+
IFERROR(SUMPRODUCT('6. Patients'!CL$10:CL$107,OFFSET('6. Patients'!$TI$9,1,MATCH($D86,'6. Patients'!$TJ$9:$UC$9,0),ROWS('6. Patients'!DY$10:DY$107))),0))+
IFERROR(VLOOKUP($D86,$H$116:$L$146,COLUMNS($H$115:$J$115)-1+S$7,0)*$E86*$F86*'1. General Inputs'!$J$25,0),0),0)</f>
        <v>0</v>
      </c>
      <c r="T86" s="775">
        <f ca="1">ROUNDUP(IFERROR($F86*$E86*CHOOSE(T$7,
IFERROR(SUMPRODUCT('6. Patients'!CM$10:CM$107,OFFSET('6. Patients'!$DN$9,1,MATCH($D86,'6. Patients'!$DO$9:$FL$9,0),ROWS('6. Patients'!DZ$10:DZ$107))),0)+
IFERROR(SUMPRODUCT('6. Patients'!CM$10:CM$107,OFFSET('6. Patients'!$FM$9,1,MATCH($D86,'6. Patients'!$FN$9:$GG$9,0),ROWS('6. Patients'!DZ$10:DZ$107))),0)+
IFERROR(SUMPRODUCT('6. Patients'!CM$10:CM$107,OFFSET('6. Patients'!$GH$9,1,MATCH($D86,'6. Patients'!$GI$9:$IF$9,0),ROWS('6. Patients'!DZ$10:DZ$107))),0)+
IFERROR(SUMPRODUCT('6. Patients'!CM$10:CM$107,OFFSET('6. Patients'!$IG$9,1,MATCH($D86,'6. Patients'!$IH$9:$JA$9,0),ROWS('6. Patients'!DZ$10:DZ$107))),0),
IFERROR(SUMPRODUCT('6. Patients'!CM$10:CM$107,OFFSET('6. Patients'!$JB$9,1,MATCH($D86,'6. Patients'!$JC$9:$KZ$9,0),ROWS('6. Patients'!DZ$10:DZ$107))),0)+
IFERROR(SUMPRODUCT('6. Patients'!CM$10:CM$107,OFFSET('6. Patients'!$LA$9,1,MATCH($D86,'6. Patients'!$LB$9:$LU$9,0),ROWS('6. Patients'!DZ$10:DZ$107))),0)+
IFERROR(SUMPRODUCT('6. Patients'!CM$10:CM$107,OFFSET('6. Patients'!$LV$9,1,MATCH($D86,'6. Patients'!$LW$9:$NT$9,0),ROWS('6. Patients'!DZ$10:DZ$107))),0)+
IFERROR(SUMPRODUCT('6. Patients'!CM$10:CM$107,OFFSET('6. Patients'!$NU$9,1,MATCH($D86,'6. Patients'!$NV$9:$OO$9,0),ROWS('6. Patients'!DZ$10:DZ$107))),0),
IFERROR(SUMPRODUCT('6. Patients'!CM$10:CM$107,OFFSET('6. Patients'!$OP$9,1,MATCH($D86,'6. Patients'!$OQ$9:$QN$9,0),ROWS('6. Patients'!DZ$10:DZ$107))),0)+
IFERROR(SUMPRODUCT('6. Patients'!CM$10:CM$107,OFFSET('6. Patients'!$QO$9,1,MATCH($D86,'6. Patients'!$QP$9:$RI$9,0),ROWS('6. Patients'!DZ$10:DZ$107))),0)+
IFERROR(SUMPRODUCT('6. Patients'!CM$10:CM$107,OFFSET('6. Patients'!$RJ$9,1,MATCH($D86,'6. Patients'!$RK$9:$TH$9,0),ROWS('6. Patients'!DZ$10:DZ$107))),0)+
IFERROR(SUMPRODUCT('6. Patients'!CM$10:CM$107,OFFSET('6. Patients'!$TI$9,1,MATCH($D86,'6. Patients'!$TJ$9:$UC$9,0),ROWS('6. Patients'!DZ$10:DZ$107))),0))+
IFERROR(VLOOKUP($D86,$H$116:$L$146,COLUMNS($H$115:$J$115)-1+T$7,0)*$E86*$F86*'1. General Inputs'!$J$25,0),0),0)</f>
        <v>0</v>
      </c>
      <c r="U86" s="775">
        <f ca="1">ROUNDUP(IFERROR($F86*$E86*CHOOSE(U$7,
IFERROR(SUMPRODUCT('6. Patients'!CN$10:CN$107,OFFSET('6. Patients'!$DN$9,1,MATCH($D86,'6. Patients'!$DO$9:$FL$9,0),ROWS('6. Patients'!EA$10:EA$107))),0)+
IFERROR(SUMPRODUCT('6. Patients'!CN$10:CN$107,OFFSET('6. Patients'!$FM$9,1,MATCH($D86,'6. Patients'!$FN$9:$GG$9,0),ROWS('6. Patients'!EA$10:EA$107))),0)+
IFERROR(SUMPRODUCT('6. Patients'!CN$10:CN$107,OFFSET('6. Patients'!$GH$9,1,MATCH($D86,'6. Patients'!$GI$9:$IF$9,0),ROWS('6. Patients'!EA$10:EA$107))),0)+
IFERROR(SUMPRODUCT('6. Patients'!CN$10:CN$107,OFFSET('6. Patients'!$IG$9,1,MATCH($D86,'6. Patients'!$IH$9:$JA$9,0),ROWS('6. Patients'!EA$10:EA$107))),0),
IFERROR(SUMPRODUCT('6. Patients'!CN$10:CN$107,OFFSET('6. Patients'!$JB$9,1,MATCH($D86,'6. Patients'!$JC$9:$KZ$9,0),ROWS('6. Patients'!EA$10:EA$107))),0)+
IFERROR(SUMPRODUCT('6. Patients'!CN$10:CN$107,OFFSET('6. Patients'!$LA$9,1,MATCH($D86,'6. Patients'!$LB$9:$LU$9,0),ROWS('6. Patients'!EA$10:EA$107))),0)+
IFERROR(SUMPRODUCT('6. Patients'!CN$10:CN$107,OFFSET('6. Patients'!$LV$9,1,MATCH($D86,'6. Patients'!$LW$9:$NT$9,0),ROWS('6. Patients'!EA$10:EA$107))),0)+
IFERROR(SUMPRODUCT('6. Patients'!CN$10:CN$107,OFFSET('6. Patients'!$NU$9,1,MATCH($D86,'6. Patients'!$NV$9:$OO$9,0),ROWS('6. Patients'!EA$10:EA$107))),0),
IFERROR(SUMPRODUCT('6. Patients'!CN$10:CN$107,OFFSET('6. Patients'!$OP$9,1,MATCH($D86,'6. Patients'!$OQ$9:$QN$9,0),ROWS('6. Patients'!EA$10:EA$107))),0)+
IFERROR(SUMPRODUCT('6. Patients'!CN$10:CN$107,OFFSET('6. Patients'!$QO$9,1,MATCH($D86,'6. Patients'!$QP$9:$RI$9,0),ROWS('6. Patients'!EA$10:EA$107))),0)+
IFERROR(SUMPRODUCT('6. Patients'!CN$10:CN$107,OFFSET('6. Patients'!$RJ$9,1,MATCH($D86,'6. Patients'!$RK$9:$TH$9,0),ROWS('6. Patients'!EA$10:EA$107))),0)+
IFERROR(SUMPRODUCT('6. Patients'!CN$10:CN$107,OFFSET('6. Patients'!$TI$9,1,MATCH($D86,'6. Patients'!$TJ$9:$UC$9,0),ROWS('6. Patients'!EA$10:EA$107))),0))+
IFERROR(VLOOKUP($D86,$H$116:$L$146,COLUMNS($H$115:$J$115)-1+U$7,0)*$E86*$F86*'1. General Inputs'!$J$25,0),0),0)</f>
        <v>0</v>
      </c>
      <c r="V86" s="775">
        <f ca="1">ROUNDUP(IFERROR($F86*$E86*CHOOSE(V$7,
IFERROR(SUMPRODUCT('6. Patients'!CO$10:CO$107,OFFSET('6. Patients'!$DN$9,1,MATCH($D86,'6. Patients'!$DO$9:$FL$9,0),ROWS('6. Patients'!EB$10:EB$107))),0)+
IFERROR(SUMPRODUCT('6. Patients'!CO$10:CO$107,OFFSET('6. Patients'!$FM$9,1,MATCH($D86,'6. Patients'!$FN$9:$GG$9,0),ROWS('6. Patients'!EB$10:EB$107))),0)+
IFERROR(SUMPRODUCT('6. Patients'!CO$10:CO$107,OFFSET('6. Patients'!$GH$9,1,MATCH($D86,'6. Patients'!$GI$9:$IF$9,0),ROWS('6. Patients'!EB$10:EB$107))),0)+
IFERROR(SUMPRODUCT('6. Patients'!CO$10:CO$107,OFFSET('6. Patients'!$IG$9,1,MATCH($D86,'6. Patients'!$IH$9:$JA$9,0),ROWS('6. Patients'!EB$10:EB$107))),0),
IFERROR(SUMPRODUCT('6. Patients'!CO$10:CO$107,OFFSET('6. Patients'!$JB$9,1,MATCH($D86,'6. Patients'!$JC$9:$KZ$9,0),ROWS('6. Patients'!EB$10:EB$107))),0)+
IFERROR(SUMPRODUCT('6. Patients'!CO$10:CO$107,OFFSET('6. Patients'!$LA$9,1,MATCH($D86,'6. Patients'!$LB$9:$LU$9,0),ROWS('6. Patients'!EB$10:EB$107))),0)+
IFERROR(SUMPRODUCT('6. Patients'!CO$10:CO$107,OFFSET('6. Patients'!$LV$9,1,MATCH($D86,'6. Patients'!$LW$9:$NT$9,0),ROWS('6. Patients'!EB$10:EB$107))),0)+
IFERROR(SUMPRODUCT('6. Patients'!CO$10:CO$107,OFFSET('6. Patients'!$NU$9,1,MATCH($D86,'6. Patients'!$NV$9:$OO$9,0),ROWS('6. Patients'!EB$10:EB$107))),0),
IFERROR(SUMPRODUCT('6. Patients'!CO$10:CO$107,OFFSET('6. Patients'!$OP$9,1,MATCH($D86,'6. Patients'!$OQ$9:$QN$9,0),ROWS('6. Patients'!EB$10:EB$107))),0)+
IFERROR(SUMPRODUCT('6. Patients'!CO$10:CO$107,OFFSET('6. Patients'!$QO$9,1,MATCH($D86,'6. Patients'!$QP$9:$RI$9,0),ROWS('6. Patients'!EB$10:EB$107))),0)+
IFERROR(SUMPRODUCT('6. Patients'!CO$10:CO$107,OFFSET('6. Patients'!$RJ$9,1,MATCH($D86,'6. Patients'!$RK$9:$TH$9,0),ROWS('6. Patients'!EB$10:EB$107))),0)+
IFERROR(SUMPRODUCT('6. Patients'!CO$10:CO$107,OFFSET('6. Patients'!$TI$9,1,MATCH($D86,'6. Patients'!$TJ$9:$UC$9,0),ROWS('6. Patients'!EB$10:EB$107))),0))+
IFERROR(VLOOKUP($D86,$H$116:$L$146,COLUMNS($H$115:$J$115)-1+V$7,0)*$E86*$F86*'1. General Inputs'!$J$25,0),0),0)</f>
        <v>0</v>
      </c>
      <c r="W86" s="775">
        <f ca="1">ROUNDUP(IFERROR($F86*$E86*CHOOSE(W$7,
IFERROR(SUMPRODUCT('6. Patients'!CP$10:CP$107,OFFSET('6. Patients'!$DN$9,1,MATCH($D86,'6. Patients'!$DO$9:$FL$9,0),ROWS('6. Patients'!EC$10:EC$107))),0)+
IFERROR(SUMPRODUCT('6. Patients'!CP$10:CP$107,OFFSET('6. Patients'!$FM$9,1,MATCH($D86,'6. Patients'!$FN$9:$GG$9,0),ROWS('6. Patients'!EC$10:EC$107))),0)+
IFERROR(SUMPRODUCT('6. Patients'!CP$10:CP$107,OFFSET('6. Patients'!$GH$9,1,MATCH($D86,'6. Patients'!$GI$9:$IF$9,0),ROWS('6. Patients'!EC$10:EC$107))),0)+
IFERROR(SUMPRODUCT('6. Patients'!CP$10:CP$107,OFFSET('6. Patients'!$IG$9,1,MATCH($D86,'6. Patients'!$IH$9:$JA$9,0),ROWS('6. Patients'!EC$10:EC$107))),0),
IFERROR(SUMPRODUCT('6. Patients'!CP$10:CP$107,OFFSET('6. Patients'!$JB$9,1,MATCH($D86,'6. Patients'!$JC$9:$KZ$9,0),ROWS('6. Patients'!EC$10:EC$107))),0)+
IFERROR(SUMPRODUCT('6. Patients'!CP$10:CP$107,OFFSET('6. Patients'!$LA$9,1,MATCH($D86,'6. Patients'!$LB$9:$LU$9,0),ROWS('6. Patients'!EC$10:EC$107))),0)+
IFERROR(SUMPRODUCT('6. Patients'!CP$10:CP$107,OFFSET('6. Patients'!$LV$9,1,MATCH($D86,'6. Patients'!$LW$9:$NT$9,0),ROWS('6. Patients'!EC$10:EC$107))),0)+
IFERROR(SUMPRODUCT('6. Patients'!CP$10:CP$107,OFFSET('6. Patients'!$NU$9,1,MATCH($D86,'6. Patients'!$NV$9:$OO$9,0),ROWS('6. Patients'!EC$10:EC$107))),0),
IFERROR(SUMPRODUCT('6. Patients'!CP$10:CP$107,OFFSET('6. Patients'!$OP$9,1,MATCH($D86,'6. Patients'!$OQ$9:$QN$9,0),ROWS('6. Patients'!EC$10:EC$107))),0)+
IFERROR(SUMPRODUCT('6. Patients'!CP$10:CP$107,OFFSET('6. Patients'!$QO$9,1,MATCH($D86,'6. Patients'!$QP$9:$RI$9,0),ROWS('6. Patients'!EC$10:EC$107))),0)+
IFERROR(SUMPRODUCT('6. Patients'!CP$10:CP$107,OFFSET('6. Patients'!$RJ$9,1,MATCH($D86,'6. Patients'!$RK$9:$TH$9,0),ROWS('6. Patients'!EC$10:EC$107))),0)+
IFERROR(SUMPRODUCT('6. Patients'!CP$10:CP$107,OFFSET('6. Patients'!$TI$9,1,MATCH($D86,'6. Patients'!$TJ$9:$UC$9,0),ROWS('6. Patients'!EC$10:EC$107))),0))+
IFERROR(VLOOKUP($D86,$H$116:$L$146,COLUMNS($H$115:$J$115)-1+W$7,0)*$E86*$F86*'1. General Inputs'!$J$25,0),0),0)</f>
        <v>0</v>
      </c>
      <c r="X86" s="775">
        <f ca="1">ROUNDUP(IFERROR($F86*$E86*CHOOSE(X$7,
IFERROR(SUMPRODUCT('6. Patients'!CQ$10:CQ$107,OFFSET('6. Patients'!$DN$9,1,MATCH($D86,'6. Patients'!$DO$9:$FL$9,0),ROWS('6. Patients'!ED$10:ED$107))),0)+
IFERROR(SUMPRODUCT('6. Patients'!CQ$10:CQ$107,OFFSET('6. Patients'!$FM$9,1,MATCH($D86,'6. Patients'!$FN$9:$GG$9,0),ROWS('6. Patients'!ED$10:ED$107))),0)+
IFERROR(SUMPRODUCT('6. Patients'!CQ$10:CQ$107,OFFSET('6. Patients'!$GH$9,1,MATCH($D86,'6. Patients'!$GI$9:$IF$9,0),ROWS('6. Patients'!ED$10:ED$107))),0)+
IFERROR(SUMPRODUCT('6. Patients'!CQ$10:CQ$107,OFFSET('6. Patients'!$IG$9,1,MATCH($D86,'6. Patients'!$IH$9:$JA$9,0),ROWS('6. Patients'!ED$10:ED$107))),0),
IFERROR(SUMPRODUCT('6. Patients'!CQ$10:CQ$107,OFFSET('6. Patients'!$JB$9,1,MATCH($D86,'6. Patients'!$JC$9:$KZ$9,0),ROWS('6. Patients'!ED$10:ED$107))),0)+
IFERROR(SUMPRODUCT('6. Patients'!CQ$10:CQ$107,OFFSET('6. Patients'!$LA$9,1,MATCH($D86,'6. Patients'!$LB$9:$LU$9,0),ROWS('6. Patients'!ED$10:ED$107))),0)+
IFERROR(SUMPRODUCT('6. Patients'!CQ$10:CQ$107,OFFSET('6. Patients'!$LV$9,1,MATCH($D86,'6. Patients'!$LW$9:$NT$9,0),ROWS('6. Patients'!ED$10:ED$107))),0)+
IFERROR(SUMPRODUCT('6. Patients'!CQ$10:CQ$107,OFFSET('6. Patients'!$NU$9,1,MATCH($D86,'6. Patients'!$NV$9:$OO$9,0),ROWS('6. Patients'!ED$10:ED$107))),0),
IFERROR(SUMPRODUCT('6. Patients'!CQ$10:CQ$107,OFFSET('6. Patients'!$OP$9,1,MATCH($D86,'6. Patients'!$OQ$9:$QN$9,0),ROWS('6. Patients'!ED$10:ED$107))),0)+
IFERROR(SUMPRODUCT('6. Patients'!CQ$10:CQ$107,OFFSET('6. Patients'!$QO$9,1,MATCH($D86,'6. Patients'!$QP$9:$RI$9,0),ROWS('6. Patients'!ED$10:ED$107))),0)+
IFERROR(SUMPRODUCT('6. Patients'!CQ$10:CQ$107,OFFSET('6. Patients'!$RJ$9,1,MATCH($D86,'6. Patients'!$RK$9:$TH$9,0),ROWS('6. Patients'!ED$10:ED$107))),0)+
IFERROR(SUMPRODUCT('6. Patients'!CQ$10:CQ$107,OFFSET('6. Patients'!$TI$9,1,MATCH($D86,'6. Patients'!$TJ$9:$UC$9,0),ROWS('6. Patients'!ED$10:ED$107))),0))+
IFERROR(VLOOKUP($D86,$H$116:$L$146,COLUMNS($H$115:$J$115)-1+X$7,0)*$E86*$F86*'1. General Inputs'!$J$25,0),0),0)</f>
        <v>0</v>
      </c>
      <c r="Y86" s="775">
        <f ca="1">ROUNDUP(IFERROR($F86*$E86*CHOOSE(Y$7,
IFERROR(SUMPRODUCT('6. Patients'!CR$10:CR$107,OFFSET('6. Patients'!$DN$9,1,MATCH($D86,'6. Patients'!$DO$9:$FL$9,0),ROWS('6. Patients'!EE$10:EE$107))),0)+
IFERROR(SUMPRODUCT('6. Patients'!CR$10:CR$107,OFFSET('6. Patients'!$FM$9,1,MATCH($D86,'6. Patients'!$FN$9:$GG$9,0),ROWS('6. Patients'!EE$10:EE$107))),0)+
IFERROR(SUMPRODUCT('6. Patients'!CR$10:CR$107,OFFSET('6. Patients'!$GH$9,1,MATCH($D86,'6. Patients'!$GI$9:$IF$9,0),ROWS('6. Patients'!EE$10:EE$107))),0)+
IFERROR(SUMPRODUCT('6. Patients'!CR$10:CR$107,OFFSET('6. Patients'!$IG$9,1,MATCH($D86,'6. Patients'!$IH$9:$JA$9,0),ROWS('6. Patients'!EE$10:EE$107))),0),
IFERROR(SUMPRODUCT('6. Patients'!CR$10:CR$107,OFFSET('6. Patients'!$JB$9,1,MATCH($D86,'6. Patients'!$JC$9:$KZ$9,0),ROWS('6. Patients'!EE$10:EE$107))),0)+
IFERROR(SUMPRODUCT('6. Patients'!CR$10:CR$107,OFFSET('6. Patients'!$LA$9,1,MATCH($D86,'6. Patients'!$LB$9:$LU$9,0),ROWS('6. Patients'!EE$10:EE$107))),0)+
IFERROR(SUMPRODUCT('6. Patients'!CR$10:CR$107,OFFSET('6. Patients'!$LV$9,1,MATCH($D86,'6. Patients'!$LW$9:$NT$9,0),ROWS('6. Patients'!EE$10:EE$107))),0)+
IFERROR(SUMPRODUCT('6. Patients'!CR$10:CR$107,OFFSET('6. Patients'!$NU$9,1,MATCH($D86,'6. Patients'!$NV$9:$OO$9,0),ROWS('6. Patients'!EE$10:EE$107))),0),
IFERROR(SUMPRODUCT('6. Patients'!CR$10:CR$107,OFFSET('6. Patients'!$OP$9,1,MATCH($D86,'6. Patients'!$OQ$9:$QN$9,0),ROWS('6. Patients'!EE$10:EE$107))),0)+
IFERROR(SUMPRODUCT('6. Patients'!CR$10:CR$107,OFFSET('6. Patients'!$QO$9,1,MATCH($D86,'6. Patients'!$QP$9:$RI$9,0),ROWS('6. Patients'!EE$10:EE$107))),0)+
IFERROR(SUMPRODUCT('6. Patients'!CR$10:CR$107,OFFSET('6. Patients'!$RJ$9,1,MATCH($D86,'6. Patients'!$RK$9:$TH$9,0),ROWS('6. Patients'!EE$10:EE$107))),0)+
IFERROR(SUMPRODUCT('6. Patients'!CR$10:CR$107,OFFSET('6. Patients'!$TI$9,1,MATCH($D86,'6. Patients'!$TJ$9:$UC$9,0),ROWS('6. Patients'!EE$10:EE$107))),0))+
IFERROR(VLOOKUP($D86,$H$116:$L$146,COLUMNS($H$115:$J$115)-1+Y$7,0)*$E86*$F86*'1. General Inputs'!$J$25,0),0),0)</f>
        <v>0</v>
      </c>
      <c r="Z86" s="775">
        <f ca="1">ROUNDUP(IFERROR($F86*$E86*CHOOSE(Z$7,
IFERROR(SUMPRODUCT('6. Patients'!CS$10:CS$107,OFFSET('6. Patients'!$DN$9,1,MATCH($D86,'6. Patients'!$DO$9:$FL$9,0),ROWS('6. Patients'!EF$10:EF$107))),0)+
IFERROR(SUMPRODUCT('6. Patients'!CS$10:CS$107,OFFSET('6. Patients'!$FM$9,1,MATCH($D86,'6. Patients'!$FN$9:$GG$9,0),ROWS('6. Patients'!EF$10:EF$107))),0)+
IFERROR(SUMPRODUCT('6. Patients'!CS$10:CS$107,OFFSET('6. Patients'!$GH$9,1,MATCH($D86,'6. Patients'!$GI$9:$IF$9,0),ROWS('6. Patients'!EF$10:EF$107))),0)+
IFERROR(SUMPRODUCT('6. Patients'!CS$10:CS$107,OFFSET('6. Patients'!$IG$9,1,MATCH($D86,'6. Patients'!$IH$9:$JA$9,0),ROWS('6. Patients'!EF$10:EF$107))),0),
IFERROR(SUMPRODUCT('6. Patients'!CS$10:CS$107,OFFSET('6. Patients'!$JB$9,1,MATCH($D86,'6. Patients'!$JC$9:$KZ$9,0),ROWS('6. Patients'!EF$10:EF$107))),0)+
IFERROR(SUMPRODUCT('6. Patients'!CS$10:CS$107,OFFSET('6. Patients'!$LA$9,1,MATCH($D86,'6. Patients'!$LB$9:$LU$9,0),ROWS('6. Patients'!EF$10:EF$107))),0)+
IFERROR(SUMPRODUCT('6. Patients'!CS$10:CS$107,OFFSET('6. Patients'!$LV$9,1,MATCH($D86,'6. Patients'!$LW$9:$NT$9,0),ROWS('6. Patients'!EF$10:EF$107))),0)+
IFERROR(SUMPRODUCT('6. Patients'!CS$10:CS$107,OFFSET('6. Patients'!$NU$9,1,MATCH($D86,'6. Patients'!$NV$9:$OO$9,0),ROWS('6. Patients'!EF$10:EF$107))),0),
IFERROR(SUMPRODUCT('6. Patients'!CS$10:CS$107,OFFSET('6. Patients'!$OP$9,1,MATCH($D86,'6. Patients'!$OQ$9:$QN$9,0),ROWS('6. Patients'!EF$10:EF$107))),0)+
IFERROR(SUMPRODUCT('6. Patients'!CS$10:CS$107,OFFSET('6. Patients'!$QO$9,1,MATCH($D86,'6. Patients'!$QP$9:$RI$9,0),ROWS('6. Patients'!EF$10:EF$107))),0)+
IFERROR(SUMPRODUCT('6. Patients'!CS$10:CS$107,OFFSET('6. Patients'!$RJ$9,1,MATCH($D86,'6. Patients'!$RK$9:$TH$9,0),ROWS('6. Patients'!EF$10:EF$107))),0)+
IFERROR(SUMPRODUCT('6. Patients'!CS$10:CS$107,OFFSET('6. Patients'!$TI$9,1,MATCH($D86,'6. Patients'!$TJ$9:$UC$9,0),ROWS('6. Patients'!EF$10:EF$107))),0))+
IFERROR(VLOOKUP($D86,$H$116:$L$146,COLUMNS($H$115:$J$115)-1+Z$7,0)*$E86*$F86*'1. General Inputs'!$J$25,0),0),0)</f>
        <v>0</v>
      </c>
      <c r="AA86" s="775">
        <f ca="1">ROUNDUP(IFERROR($F86*$E86*CHOOSE(AA$7,
IFERROR(SUMPRODUCT('6. Patients'!CT$10:CT$107,OFFSET('6. Patients'!$DN$9,1,MATCH($D86,'6. Patients'!$DO$9:$FL$9,0),ROWS('6. Patients'!EG$10:EG$107))),0)+
IFERROR(SUMPRODUCT('6. Patients'!CT$10:CT$107,OFFSET('6. Patients'!$FM$9,1,MATCH($D86,'6. Patients'!$FN$9:$GG$9,0),ROWS('6. Patients'!EG$10:EG$107))),0)+
IFERROR(SUMPRODUCT('6. Patients'!CT$10:CT$107,OFFSET('6. Patients'!$GH$9,1,MATCH($D86,'6. Patients'!$GI$9:$IF$9,0),ROWS('6. Patients'!EG$10:EG$107))),0)+
IFERROR(SUMPRODUCT('6. Patients'!CT$10:CT$107,OFFSET('6. Patients'!$IG$9,1,MATCH($D86,'6. Patients'!$IH$9:$JA$9,0),ROWS('6. Patients'!EG$10:EG$107))),0),
IFERROR(SUMPRODUCT('6. Patients'!CT$10:CT$107,OFFSET('6. Patients'!$JB$9,1,MATCH($D86,'6. Patients'!$JC$9:$KZ$9,0),ROWS('6. Patients'!EG$10:EG$107))),0)+
IFERROR(SUMPRODUCT('6. Patients'!CT$10:CT$107,OFFSET('6. Patients'!$LA$9,1,MATCH($D86,'6. Patients'!$LB$9:$LU$9,0),ROWS('6. Patients'!EG$10:EG$107))),0)+
IFERROR(SUMPRODUCT('6. Patients'!CT$10:CT$107,OFFSET('6. Patients'!$LV$9,1,MATCH($D86,'6. Patients'!$LW$9:$NT$9,0),ROWS('6. Patients'!EG$10:EG$107))),0)+
IFERROR(SUMPRODUCT('6. Patients'!CT$10:CT$107,OFFSET('6. Patients'!$NU$9,1,MATCH($D86,'6. Patients'!$NV$9:$OO$9,0),ROWS('6. Patients'!EG$10:EG$107))),0),
IFERROR(SUMPRODUCT('6. Patients'!CT$10:CT$107,OFFSET('6. Patients'!$OP$9,1,MATCH($D86,'6. Patients'!$OQ$9:$QN$9,0),ROWS('6. Patients'!EG$10:EG$107))),0)+
IFERROR(SUMPRODUCT('6. Patients'!CT$10:CT$107,OFFSET('6. Patients'!$QO$9,1,MATCH($D86,'6. Patients'!$QP$9:$RI$9,0),ROWS('6. Patients'!EG$10:EG$107))),0)+
IFERROR(SUMPRODUCT('6. Patients'!CT$10:CT$107,OFFSET('6. Patients'!$RJ$9,1,MATCH($D86,'6. Patients'!$RK$9:$TH$9,0),ROWS('6. Patients'!EG$10:EG$107))),0)+
IFERROR(SUMPRODUCT('6. Patients'!CT$10:CT$107,OFFSET('6. Patients'!$TI$9,1,MATCH($D86,'6. Patients'!$TJ$9:$UC$9,0),ROWS('6. Patients'!EG$10:EG$107))),0))+
IFERROR(VLOOKUP($D86,$H$116:$L$146,COLUMNS($H$115:$J$115)-1+AA$7,0)*$E86*$F86*'1. General Inputs'!$J$25,0),0),0)</f>
        <v>0</v>
      </c>
      <c r="AB86" s="775">
        <f ca="1">ROUNDUP(IFERROR($F86*$E86*CHOOSE(AB$7,
IFERROR(SUMPRODUCT('6. Patients'!CU$10:CU$107,OFFSET('6. Patients'!$DN$9,1,MATCH($D86,'6. Patients'!$DO$9:$FL$9,0),ROWS('6. Patients'!EH$10:EH$107))),0)+
IFERROR(SUMPRODUCT('6. Patients'!CU$10:CU$107,OFFSET('6. Patients'!$FM$9,1,MATCH($D86,'6. Patients'!$FN$9:$GG$9,0),ROWS('6. Patients'!EH$10:EH$107))),0)+
IFERROR(SUMPRODUCT('6. Patients'!CU$10:CU$107,OFFSET('6. Patients'!$GH$9,1,MATCH($D86,'6. Patients'!$GI$9:$IF$9,0),ROWS('6. Patients'!EH$10:EH$107))),0)+
IFERROR(SUMPRODUCT('6. Patients'!CU$10:CU$107,OFFSET('6. Patients'!$IG$9,1,MATCH($D86,'6. Patients'!$IH$9:$JA$9,0),ROWS('6. Patients'!EH$10:EH$107))),0),
IFERROR(SUMPRODUCT('6. Patients'!CU$10:CU$107,OFFSET('6. Patients'!$JB$9,1,MATCH($D86,'6. Patients'!$JC$9:$KZ$9,0),ROWS('6. Patients'!EH$10:EH$107))),0)+
IFERROR(SUMPRODUCT('6. Patients'!CU$10:CU$107,OFFSET('6. Patients'!$LA$9,1,MATCH($D86,'6. Patients'!$LB$9:$LU$9,0),ROWS('6. Patients'!EH$10:EH$107))),0)+
IFERROR(SUMPRODUCT('6. Patients'!CU$10:CU$107,OFFSET('6. Patients'!$LV$9,1,MATCH($D86,'6. Patients'!$LW$9:$NT$9,0),ROWS('6. Patients'!EH$10:EH$107))),0)+
IFERROR(SUMPRODUCT('6. Patients'!CU$10:CU$107,OFFSET('6. Patients'!$NU$9,1,MATCH($D86,'6. Patients'!$NV$9:$OO$9,0),ROWS('6. Patients'!EH$10:EH$107))),0),
IFERROR(SUMPRODUCT('6. Patients'!CU$10:CU$107,OFFSET('6. Patients'!$OP$9,1,MATCH($D86,'6. Patients'!$OQ$9:$QN$9,0),ROWS('6. Patients'!EH$10:EH$107))),0)+
IFERROR(SUMPRODUCT('6. Patients'!CU$10:CU$107,OFFSET('6. Patients'!$QO$9,1,MATCH($D86,'6. Patients'!$QP$9:$RI$9,0),ROWS('6. Patients'!EH$10:EH$107))),0)+
IFERROR(SUMPRODUCT('6. Patients'!CU$10:CU$107,OFFSET('6. Patients'!$RJ$9,1,MATCH($D86,'6. Patients'!$RK$9:$TH$9,0),ROWS('6. Patients'!EH$10:EH$107))),0)+
IFERROR(SUMPRODUCT('6. Patients'!CU$10:CU$107,OFFSET('6. Patients'!$TI$9,1,MATCH($D86,'6. Patients'!$TJ$9:$UC$9,0),ROWS('6. Patients'!EH$10:EH$107))),0))+
IFERROR(VLOOKUP($D86,$H$116:$L$146,COLUMNS($H$115:$J$115)-1+AB$7,0)*$E86*$F86*'1. General Inputs'!$J$25,0),0),0)</f>
        <v>0</v>
      </c>
      <c r="AC86" s="775">
        <f ca="1">ROUNDUP(IFERROR($F86*$E86*CHOOSE(AC$7,
IFERROR(SUMPRODUCT('6. Patients'!CV$10:CV$107,OFFSET('6. Patients'!$DN$9,1,MATCH($D86,'6. Patients'!$DO$9:$FL$9,0),ROWS('6. Patients'!EI$10:EI$107))),0)+
IFERROR(SUMPRODUCT('6. Patients'!CV$10:CV$107,OFFSET('6. Patients'!$FM$9,1,MATCH($D86,'6. Patients'!$FN$9:$GG$9,0),ROWS('6. Patients'!EI$10:EI$107))),0)+
IFERROR(SUMPRODUCT('6. Patients'!CV$10:CV$107,OFFSET('6. Patients'!$GH$9,1,MATCH($D86,'6. Patients'!$GI$9:$IF$9,0),ROWS('6. Patients'!EI$10:EI$107))),0)+
IFERROR(SUMPRODUCT('6. Patients'!CV$10:CV$107,OFFSET('6. Patients'!$IG$9,1,MATCH($D86,'6. Patients'!$IH$9:$JA$9,0),ROWS('6. Patients'!EI$10:EI$107))),0),
IFERROR(SUMPRODUCT('6. Patients'!CV$10:CV$107,OFFSET('6. Patients'!$JB$9,1,MATCH($D86,'6. Patients'!$JC$9:$KZ$9,0),ROWS('6. Patients'!EI$10:EI$107))),0)+
IFERROR(SUMPRODUCT('6. Patients'!CV$10:CV$107,OFFSET('6. Patients'!$LA$9,1,MATCH($D86,'6. Patients'!$LB$9:$LU$9,0),ROWS('6. Patients'!EI$10:EI$107))),0)+
IFERROR(SUMPRODUCT('6. Patients'!CV$10:CV$107,OFFSET('6. Patients'!$LV$9,1,MATCH($D86,'6. Patients'!$LW$9:$NT$9,0),ROWS('6. Patients'!EI$10:EI$107))),0)+
IFERROR(SUMPRODUCT('6. Patients'!CV$10:CV$107,OFFSET('6. Patients'!$NU$9,1,MATCH($D86,'6. Patients'!$NV$9:$OO$9,0),ROWS('6. Patients'!EI$10:EI$107))),0),
IFERROR(SUMPRODUCT('6. Patients'!CV$10:CV$107,OFFSET('6. Patients'!$OP$9,1,MATCH($D86,'6. Patients'!$OQ$9:$QN$9,0),ROWS('6. Patients'!EI$10:EI$107))),0)+
IFERROR(SUMPRODUCT('6. Patients'!CV$10:CV$107,OFFSET('6. Patients'!$QO$9,1,MATCH($D86,'6. Patients'!$QP$9:$RI$9,0),ROWS('6. Patients'!EI$10:EI$107))),0)+
IFERROR(SUMPRODUCT('6. Patients'!CV$10:CV$107,OFFSET('6. Patients'!$RJ$9,1,MATCH($D86,'6. Patients'!$RK$9:$TH$9,0),ROWS('6. Patients'!EI$10:EI$107))),0)+
IFERROR(SUMPRODUCT('6. Patients'!CV$10:CV$107,OFFSET('6. Patients'!$TI$9,1,MATCH($D86,'6. Patients'!$TJ$9:$UC$9,0),ROWS('6. Patients'!EI$10:EI$107))),0))+
IFERROR(VLOOKUP($D86,$H$116:$L$146,COLUMNS($H$115:$J$115)-1+AC$7,0)*$E86*$F86*'1. General Inputs'!$J$25,0),0),0)</f>
        <v>0</v>
      </c>
      <c r="AD86" s="775">
        <f ca="1">ROUNDUP(IFERROR($F86*$E86*CHOOSE(AD$7,
IFERROR(SUMPRODUCT('6. Patients'!CW$10:CW$107,OFFSET('6. Patients'!$DN$9,1,MATCH($D86,'6. Patients'!$DO$9:$FL$9,0),ROWS('6. Patients'!EJ$10:EJ$107))),0)+
IFERROR(SUMPRODUCT('6. Patients'!CW$10:CW$107,OFFSET('6. Patients'!$FM$9,1,MATCH($D86,'6. Patients'!$FN$9:$GG$9,0),ROWS('6. Patients'!EJ$10:EJ$107))),0)+
IFERROR(SUMPRODUCT('6. Patients'!CW$10:CW$107,OFFSET('6. Patients'!$GH$9,1,MATCH($D86,'6. Patients'!$GI$9:$IF$9,0),ROWS('6. Patients'!EJ$10:EJ$107))),0)+
IFERROR(SUMPRODUCT('6. Patients'!CW$10:CW$107,OFFSET('6. Patients'!$IG$9,1,MATCH($D86,'6. Patients'!$IH$9:$JA$9,0),ROWS('6. Patients'!EJ$10:EJ$107))),0),
IFERROR(SUMPRODUCT('6. Patients'!CW$10:CW$107,OFFSET('6. Patients'!$JB$9,1,MATCH($D86,'6. Patients'!$JC$9:$KZ$9,0),ROWS('6. Patients'!EJ$10:EJ$107))),0)+
IFERROR(SUMPRODUCT('6. Patients'!CW$10:CW$107,OFFSET('6. Patients'!$LA$9,1,MATCH($D86,'6. Patients'!$LB$9:$LU$9,0),ROWS('6. Patients'!EJ$10:EJ$107))),0)+
IFERROR(SUMPRODUCT('6. Patients'!CW$10:CW$107,OFFSET('6. Patients'!$LV$9,1,MATCH($D86,'6. Patients'!$LW$9:$NT$9,0),ROWS('6. Patients'!EJ$10:EJ$107))),0)+
IFERROR(SUMPRODUCT('6. Patients'!CW$10:CW$107,OFFSET('6. Patients'!$NU$9,1,MATCH($D86,'6. Patients'!$NV$9:$OO$9,0),ROWS('6. Patients'!EJ$10:EJ$107))),0),
IFERROR(SUMPRODUCT('6. Patients'!CW$10:CW$107,OFFSET('6. Patients'!$OP$9,1,MATCH($D86,'6. Patients'!$OQ$9:$QN$9,0),ROWS('6. Patients'!EJ$10:EJ$107))),0)+
IFERROR(SUMPRODUCT('6. Patients'!CW$10:CW$107,OFFSET('6. Patients'!$QO$9,1,MATCH($D86,'6. Patients'!$QP$9:$RI$9,0),ROWS('6. Patients'!EJ$10:EJ$107))),0)+
IFERROR(SUMPRODUCT('6. Patients'!CW$10:CW$107,OFFSET('6. Patients'!$RJ$9,1,MATCH($D86,'6. Patients'!$RK$9:$TH$9,0),ROWS('6. Patients'!EJ$10:EJ$107))),0)+
IFERROR(SUMPRODUCT('6. Patients'!CW$10:CW$107,OFFSET('6. Patients'!$TI$9,1,MATCH($D86,'6. Patients'!$TJ$9:$UC$9,0),ROWS('6. Patients'!EJ$10:EJ$107))),0))+
IFERROR(VLOOKUP($D86,$H$116:$L$146,COLUMNS($H$115:$J$115)-1+AD$7,0)*$E86*$F86*'1. General Inputs'!$J$25,0),0),0)</f>
        <v>0</v>
      </c>
      <c r="AE86" s="775">
        <f ca="1">ROUNDUP(IFERROR($F86*$E86*CHOOSE(AE$7,
IFERROR(SUMPRODUCT('6. Patients'!CX$10:CX$107,OFFSET('6. Patients'!$DN$9,1,MATCH($D86,'6. Patients'!$DO$9:$FL$9,0),ROWS('6. Patients'!EK$10:EK$107))),0)+
IFERROR(SUMPRODUCT('6. Patients'!CX$10:CX$107,OFFSET('6. Patients'!$FM$9,1,MATCH($D86,'6. Patients'!$FN$9:$GG$9,0),ROWS('6. Patients'!EK$10:EK$107))),0)+
IFERROR(SUMPRODUCT('6. Patients'!CX$10:CX$107,OFFSET('6. Patients'!$GH$9,1,MATCH($D86,'6. Patients'!$GI$9:$IF$9,0),ROWS('6. Patients'!EK$10:EK$107))),0)+
IFERROR(SUMPRODUCT('6. Patients'!CX$10:CX$107,OFFSET('6. Patients'!$IG$9,1,MATCH($D86,'6. Patients'!$IH$9:$JA$9,0),ROWS('6. Patients'!EK$10:EK$107))),0),
IFERROR(SUMPRODUCT('6. Patients'!CX$10:CX$107,OFFSET('6. Patients'!$JB$9,1,MATCH($D86,'6. Patients'!$JC$9:$KZ$9,0),ROWS('6. Patients'!EK$10:EK$107))),0)+
IFERROR(SUMPRODUCT('6. Patients'!CX$10:CX$107,OFFSET('6. Patients'!$LA$9,1,MATCH($D86,'6. Patients'!$LB$9:$LU$9,0),ROWS('6. Patients'!EK$10:EK$107))),0)+
IFERROR(SUMPRODUCT('6. Patients'!CX$10:CX$107,OFFSET('6. Patients'!$LV$9,1,MATCH($D86,'6. Patients'!$LW$9:$NT$9,0),ROWS('6. Patients'!EK$10:EK$107))),0)+
IFERROR(SUMPRODUCT('6. Patients'!CX$10:CX$107,OFFSET('6. Patients'!$NU$9,1,MATCH($D86,'6. Patients'!$NV$9:$OO$9,0),ROWS('6. Patients'!EK$10:EK$107))),0),
IFERROR(SUMPRODUCT('6. Patients'!CX$10:CX$107,OFFSET('6. Patients'!$OP$9,1,MATCH($D86,'6. Patients'!$OQ$9:$QN$9,0),ROWS('6. Patients'!EK$10:EK$107))),0)+
IFERROR(SUMPRODUCT('6. Patients'!CX$10:CX$107,OFFSET('6. Patients'!$QO$9,1,MATCH($D86,'6. Patients'!$QP$9:$RI$9,0),ROWS('6. Patients'!EK$10:EK$107))),0)+
IFERROR(SUMPRODUCT('6. Patients'!CX$10:CX$107,OFFSET('6. Patients'!$RJ$9,1,MATCH($D86,'6. Patients'!$RK$9:$TH$9,0),ROWS('6. Patients'!EK$10:EK$107))),0)+
IFERROR(SUMPRODUCT('6. Patients'!CX$10:CX$107,OFFSET('6. Patients'!$TI$9,1,MATCH($D86,'6. Patients'!$TJ$9:$UC$9,0),ROWS('6. Patients'!EK$10:EK$107))),0))+
IFERROR(VLOOKUP($D86,$H$116:$L$146,COLUMNS($H$115:$J$115)-1+AE$7,0)*$E86*$F86*'1. General Inputs'!$J$25,0),0),0)</f>
        <v>0</v>
      </c>
      <c r="AF86" s="775">
        <f ca="1">ROUNDUP(IFERROR($F86*$E86*CHOOSE(AF$7,
IFERROR(SUMPRODUCT('6. Patients'!CY$10:CY$107,OFFSET('6. Patients'!$DN$9,1,MATCH($D86,'6. Patients'!$DO$9:$FL$9,0),ROWS('6. Patients'!EL$10:EL$107))),0)+
IFERROR(SUMPRODUCT('6. Patients'!CY$10:CY$107,OFFSET('6. Patients'!$FM$9,1,MATCH($D86,'6. Patients'!$FN$9:$GG$9,0),ROWS('6. Patients'!EL$10:EL$107))),0)+
IFERROR(SUMPRODUCT('6. Patients'!CY$10:CY$107,OFFSET('6. Patients'!$GH$9,1,MATCH($D86,'6. Patients'!$GI$9:$IF$9,0),ROWS('6. Patients'!EL$10:EL$107))),0)+
IFERROR(SUMPRODUCT('6. Patients'!CY$10:CY$107,OFFSET('6. Patients'!$IG$9,1,MATCH($D86,'6. Patients'!$IH$9:$JA$9,0),ROWS('6. Patients'!EL$10:EL$107))),0),
IFERROR(SUMPRODUCT('6. Patients'!CY$10:CY$107,OFFSET('6. Patients'!$JB$9,1,MATCH($D86,'6. Patients'!$JC$9:$KZ$9,0),ROWS('6. Patients'!EL$10:EL$107))),0)+
IFERROR(SUMPRODUCT('6. Patients'!CY$10:CY$107,OFFSET('6. Patients'!$LA$9,1,MATCH($D86,'6. Patients'!$LB$9:$LU$9,0),ROWS('6. Patients'!EL$10:EL$107))),0)+
IFERROR(SUMPRODUCT('6. Patients'!CY$10:CY$107,OFFSET('6. Patients'!$LV$9,1,MATCH($D86,'6. Patients'!$LW$9:$NT$9,0),ROWS('6. Patients'!EL$10:EL$107))),0)+
IFERROR(SUMPRODUCT('6. Patients'!CY$10:CY$107,OFFSET('6. Patients'!$NU$9,1,MATCH($D86,'6. Patients'!$NV$9:$OO$9,0),ROWS('6. Patients'!EL$10:EL$107))),0),
IFERROR(SUMPRODUCT('6. Patients'!CY$10:CY$107,OFFSET('6. Patients'!$OP$9,1,MATCH($D86,'6. Patients'!$OQ$9:$QN$9,0),ROWS('6. Patients'!EL$10:EL$107))),0)+
IFERROR(SUMPRODUCT('6. Patients'!CY$10:CY$107,OFFSET('6. Patients'!$QO$9,1,MATCH($D86,'6. Patients'!$QP$9:$RI$9,0),ROWS('6. Patients'!EL$10:EL$107))),0)+
IFERROR(SUMPRODUCT('6. Patients'!CY$10:CY$107,OFFSET('6. Patients'!$RJ$9,1,MATCH($D86,'6. Patients'!$RK$9:$TH$9,0),ROWS('6. Patients'!EL$10:EL$107))),0)+
IFERROR(SUMPRODUCT('6. Patients'!CY$10:CY$107,OFFSET('6. Patients'!$TI$9,1,MATCH($D86,'6. Patients'!$TJ$9:$UC$9,0),ROWS('6. Patients'!EL$10:EL$107))),0))+
IFERROR(VLOOKUP($D86,$H$116:$L$146,COLUMNS($H$115:$J$115)-1+AF$7,0)*$E86*$F86*'1. General Inputs'!$J$25,0),0),0)</f>
        <v>0</v>
      </c>
      <c r="AG86" s="775">
        <f ca="1">ROUNDUP(IFERROR($F86*$E86*CHOOSE(AG$7,
IFERROR(SUMPRODUCT('6. Patients'!CZ$10:CZ$107,OFFSET('6. Patients'!$DN$9,1,MATCH($D86,'6. Patients'!$DO$9:$FL$9,0),ROWS('6. Patients'!EM$10:EM$107))),0)+
IFERROR(SUMPRODUCT('6. Patients'!CZ$10:CZ$107,OFFSET('6. Patients'!$FM$9,1,MATCH($D86,'6. Patients'!$FN$9:$GG$9,0),ROWS('6. Patients'!EM$10:EM$107))),0)+
IFERROR(SUMPRODUCT('6. Patients'!CZ$10:CZ$107,OFFSET('6. Patients'!$GH$9,1,MATCH($D86,'6. Patients'!$GI$9:$IF$9,0),ROWS('6. Patients'!EM$10:EM$107))),0)+
IFERROR(SUMPRODUCT('6. Patients'!CZ$10:CZ$107,OFFSET('6. Patients'!$IG$9,1,MATCH($D86,'6. Patients'!$IH$9:$JA$9,0),ROWS('6. Patients'!EM$10:EM$107))),0),
IFERROR(SUMPRODUCT('6. Patients'!CZ$10:CZ$107,OFFSET('6. Patients'!$JB$9,1,MATCH($D86,'6. Patients'!$JC$9:$KZ$9,0),ROWS('6. Patients'!EM$10:EM$107))),0)+
IFERROR(SUMPRODUCT('6. Patients'!CZ$10:CZ$107,OFFSET('6. Patients'!$LA$9,1,MATCH($D86,'6. Patients'!$LB$9:$LU$9,0),ROWS('6. Patients'!EM$10:EM$107))),0)+
IFERROR(SUMPRODUCT('6. Patients'!CZ$10:CZ$107,OFFSET('6. Patients'!$LV$9,1,MATCH($D86,'6. Patients'!$LW$9:$NT$9,0),ROWS('6. Patients'!EM$10:EM$107))),0)+
IFERROR(SUMPRODUCT('6. Patients'!CZ$10:CZ$107,OFFSET('6. Patients'!$NU$9,1,MATCH($D86,'6. Patients'!$NV$9:$OO$9,0),ROWS('6. Patients'!EM$10:EM$107))),0),
IFERROR(SUMPRODUCT('6. Patients'!CZ$10:CZ$107,OFFSET('6. Patients'!$OP$9,1,MATCH($D86,'6. Patients'!$OQ$9:$QN$9,0),ROWS('6. Patients'!EM$10:EM$107))),0)+
IFERROR(SUMPRODUCT('6. Patients'!CZ$10:CZ$107,OFFSET('6. Patients'!$QO$9,1,MATCH($D86,'6. Patients'!$QP$9:$RI$9,0),ROWS('6. Patients'!EM$10:EM$107))),0)+
IFERROR(SUMPRODUCT('6. Patients'!CZ$10:CZ$107,OFFSET('6. Patients'!$RJ$9,1,MATCH($D86,'6. Patients'!$RK$9:$TH$9,0),ROWS('6. Patients'!EM$10:EM$107))),0)+
IFERROR(SUMPRODUCT('6. Patients'!CZ$10:CZ$107,OFFSET('6. Patients'!$TI$9,1,MATCH($D86,'6. Patients'!$TJ$9:$UC$9,0),ROWS('6. Patients'!EM$10:EM$107))),0))+
IFERROR(VLOOKUP($D86,$H$116:$L$146,COLUMNS($H$115:$J$115)-1+AG$7,0)*$E86*$F86*'1. General Inputs'!$J$25,0),0),0)</f>
        <v>0</v>
      </c>
      <c r="AH86" s="775">
        <f ca="1">ROUNDUP(IFERROR($F86*$E86*CHOOSE(AH$7,
IFERROR(SUMPRODUCT('6. Patients'!DA$10:DA$107,OFFSET('6. Patients'!$DN$9,1,MATCH($D86,'6. Patients'!$DO$9:$FL$9,0),ROWS('6. Patients'!EN$10:EN$107))),0)+
IFERROR(SUMPRODUCT('6. Patients'!DA$10:DA$107,OFFSET('6. Patients'!$FM$9,1,MATCH($D86,'6. Patients'!$FN$9:$GG$9,0),ROWS('6. Patients'!EN$10:EN$107))),0)+
IFERROR(SUMPRODUCT('6. Patients'!DA$10:DA$107,OFFSET('6. Patients'!$GH$9,1,MATCH($D86,'6. Patients'!$GI$9:$IF$9,0),ROWS('6. Patients'!EN$10:EN$107))),0)+
IFERROR(SUMPRODUCT('6. Patients'!DA$10:DA$107,OFFSET('6. Patients'!$IG$9,1,MATCH($D86,'6. Patients'!$IH$9:$JA$9,0),ROWS('6. Patients'!EN$10:EN$107))),0),
IFERROR(SUMPRODUCT('6. Patients'!DA$10:DA$107,OFFSET('6. Patients'!$JB$9,1,MATCH($D86,'6. Patients'!$JC$9:$KZ$9,0),ROWS('6. Patients'!EN$10:EN$107))),0)+
IFERROR(SUMPRODUCT('6. Patients'!DA$10:DA$107,OFFSET('6. Patients'!$LA$9,1,MATCH($D86,'6. Patients'!$LB$9:$LU$9,0),ROWS('6. Patients'!EN$10:EN$107))),0)+
IFERROR(SUMPRODUCT('6. Patients'!DA$10:DA$107,OFFSET('6. Patients'!$LV$9,1,MATCH($D86,'6. Patients'!$LW$9:$NT$9,0),ROWS('6. Patients'!EN$10:EN$107))),0)+
IFERROR(SUMPRODUCT('6. Patients'!DA$10:DA$107,OFFSET('6. Patients'!$NU$9,1,MATCH($D86,'6. Patients'!$NV$9:$OO$9,0),ROWS('6. Patients'!EN$10:EN$107))),0),
IFERROR(SUMPRODUCT('6. Patients'!DA$10:DA$107,OFFSET('6. Patients'!$OP$9,1,MATCH($D86,'6. Patients'!$OQ$9:$QN$9,0),ROWS('6. Patients'!EN$10:EN$107))),0)+
IFERROR(SUMPRODUCT('6. Patients'!DA$10:DA$107,OFFSET('6. Patients'!$QO$9,1,MATCH($D86,'6. Patients'!$QP$9:$RI$9,0),ROWS('6. Patients'!EN$10:EN$107))),0)+
IFERROR(SUMPRODUCT('6. Patients'!DA$10:DA$107,OFFSET('6. Patients'!$RJ$9,1,MATCH($D86,'6. Patients'!$RK$9:$TH$9,0),ROWS('6. Patients'!EN$10:EN$107))),0)+
IFERROR(SUMPRODUCT('6. Patients'!DA$10:DA$107,OFFSET('6. Patients'!$TI$9,1,MATCH($D86,'6. Patients'!$TJ$9:$UC$9,0),ROWS('6. Patients'!EN$10:EN$107))),0))+
IFERROR(VLOOKUP($D86,$H$116:$L$146,COLUMNS($H$115:$J$115)-1+AH$7,0)*$E86*$F86*'1. General Inputs'!$J$25,0),0),0)</f>
        <v>0</v>
      </c>
      <c r="AI86" s="775">
        <f ca="1">ROUNDUP(IFERROR($F86*$E86*CHOOSE(AI$7,
IFERROR(SUMPRODUCT('6. Patients'!DB$10:DB$107,OFFSET('6. Patients'!$DN$9,1,MATCH($D86,'6. Patients'!$DO$9:$FL$9,0),ROWS('6. Patients'!EO$10:EO$107))),0)+
IFERROR(SUMPRODUCT('6. Patients'!DB$10:DB$107,OFFSET('6. Patients'!$FM$9,1,MATCH($D86,'6. Patients'!$FN$9:$GG$9,0),ROWS('6. Patients'!EO$10:EO$107))),0)+
IFERROR(SUMPRODUCT('6. Patients'!DB$10:DB$107,OFFSET('6. Patients'!$GH$9,1,MATCH($D86,'6. Patients'!$GI$9:$IF$9,0),ROWS('6. Patients'!EO$10:EO$107))),0)+
IFERROR(SUMPRODUCT('6. Patients'!DB$10:DB$107,OFFSET('6. Patients'!$IG$9,1,MATCH($D86,'6. Patients'!$IH$9:$JA$9,0),ROWS('6. Patients'!EO$10:EO$107))),0),
IFERROR(SUMPRODUCT('6. Patients'!DB$10:DB$107,OFFSET('6. Patients'!$JB$9,1,MATCH($D86,'6. Patients'!$JC$9:$KZ$9,0),ROWS('6. Patients'!EO$10:EO$107))),0)+
IFERROR(SUMPRODUCT('6. Patients'!DB$10:DB$107,OFFSET('6. Patients'!$LA$9,1,MATCH($D86,'6. Patients'!$LB$9:$LU$9,0),ROWS('6. Patients'!EO$10:EO$107))),0)+
IFERROR(SUMPRODUCT('6. Patients'!DB$10:DB$107,OFFSET('6. Patients'!$LV$9,1,MATCH($D86,'6. Patients'!$LW$9:$NT$9,0),ROWS('6. Patients'!EO$10:EO$107))),0)+
IFERROR(SUMPRODUCT('6. Patients'!DB$10:DB$107,OFFSET('6. Patients'!$NU$9,1,MATCH($D86,'6. Patients'!$NV$9:$OO$9,0),ROWS('6. Patients'!EO$10:EO$107))),0),
IFERROR(SUMPRODUCT('6. Patients'!DB$10:DB$107,OFFSET('6. Patients'!$OP$9,1,MATCH($D86,'6. Patients'!$OQ$9:$QN$9,0),ROWS('6. Patients'!EO$10:EO$107))),0)+
IFERROR(SUMPRODUCT('6. Patients'!DB$10:DB$107,OFFSET('6. Patients'!$QO$9,1,MATCH($D86,'6. Patients'!$QP$9:$RI$9,0),ROWS('6. Patients'!EO$10:EO$107))),0)+
IFERROR(SUMPRODUCT('6. Patients'!DB$10:DB$107,OFFSET('6. Patients'!$RJ$9,1,MATCH($D86,'6. Patients'!$RK$9:$TH$9,0),ROWS('6. Patients'!EO$10:EO$107))),0)+
IFERROR(SUMPRODUCT('6. Patients'!DB$10:DB$107,OFFSET('6. Patients'!$TI$9,1,MATCH($D86,'6. Patients'!$TJ$9:$UC$9,0),ROWS('6. Patients'!EO$10:EO$107))),0))+
IFERROR(VLOOKUP($D86,$H$116:$L$146,COLUMNS($H$115:$J$115)-1+AI$7,0)*$E86*$F86*'1. General Inputs'!$J$25,0),0),0)</f>
        <v>0</v>
      </c>
      <c r="AJ86" s="775">
        <f ca="1">ROUNDUP(IFERROR($F86*$E86*CHOOSE(AJ$7,
IFERROR(SUMPRODUCT('6. Patients'!DC$10:DC$107,OFFSET('6. Patients'!$DN$9,1,MATCH($D86,'6. Patients'!$DO$9:$FL$9,0),ROWS('6. Patients'!EP$10:EP$107))),0)+
IFERROR(SUMPRODUCT('6. Patients'!DC$10:DC$107,OFFSET('6. Patients'!$FM$9,1,MATCH($D86,'6. Patients'!$FN$9:$GG$9,0),ROWS('6. Patients'!EP$10:EP$107))),0)+
IFERROR(SUMPRODUCT('6. Patients'!DC$10:DC$107,OFFSET('6. Patients'!$GH$9,1,MATCH($D86,'6. Patients'!$GI$9:$IF$9,0),ROWS('6. Patients'!EP$10:EP$107))),0)+
IFERROR(SUMPRODUCT('6. Patients'!DC$10:DC$107,OFFSET('6. Patients'!$IG$9,1,MATCH($D86,'6. Patients'!$IH$9:$JA$9,0),ROWS('6. Patients'!EP$10:EP$107))),0),
IFERROR(SUMPRODUCT('6. Patients'!DC$10:DC$107,OFFSET('6. Patients'!$JB$9,1,MATCH($D86,'6. Patients'!$JC$9:$KZ$9,0),ROWS('6. Patients'!EP$10:EP$107))),0)+
IFERROR(SUMPRODUCT('6. Patients'!DC$10:DC$107,OFFSET('6. Patients'!$LA$9,1,MATCH($D86,'6. Patients'!$LB$9:$LU$9,0),ROWS('6. Patients'!EP$10:EP$107))),0)+
IFERROR(SUMPRODUCT('6. Patients'!DC$10:DC$107,OFFSET('6. Patients'!$LV$9,1,MATCH($D86,'6. Patients'!$LW$9:$NT$9,0),ROWS('6. Patients'!EP$10:EP$107))),0)+
IFERROR(SUMPRODUCT('6. Patients'!DC$10:DC$107,OFFSET('6. Patients'!$NU$9,1,MATCH($D86,'6. Patients'!$NV$9:$OO$9,0),ROWS('6. Patients'!EP$10:EP$107))),0),
IFERROR(SUMPRODUCT('6. Patients'!DC$10:DC$107,OFFSET('6. Patients'!$OP$9,1,MATCH($D86,'6. Patients'!$OQ$9:$QN$9,0),ROWS('6. Patients'!EP$10:EP$107))),0)+
IFERROR(SUMPRODUCT('6. Patients'!DC$10:DC$107,OFFSET('6. Patients'!$QO$9,1,MATCH($D86,'6. Patients'!$QP$9:$RI$9,0),ROWS('6. Patients'!EP$10:EP$107))),0)+
IFERROR(SUMPRODUCT('6. Patients'!DC$10:DC$107,OFFSET('6. Patients'!$RJ$9,1,MATCH($D86,'6. Patients'!$RK$9:$TH$9,0),ROWS('6. Patients'!EP$10:EP$107))),0)+
IFERROR(SUMPRODUCT('6. Patients'!DC$10:DC$107,OFFSET('6. Patients'!$TI$9,1,MATCH($D86,'6. Patients'!$TJ$9:$UC$9,0),ROWS('6. Patients'!EP$10:EP$107))),0))+
IFERROR(VLOOKUP($D86,$H$116:$L$146,COLUMNS($H$115:$J$115)-1+AJ$7,0)*$E86*$F86*'1. General Inputs'!$J$25,0),0),0)</f>
        <v>0</v>
      </c>
      <c r="AK86" s="775">
        <f ca="1">ROUNDUP(IFERROR($F86*$E86*CHOOSE(AK$7,
IFERROR(SUMPRODUCT('6. Patients'!DD$10:DD$107,OFFSET('6. Patients'!$DN$9,1,MATCH($D86,'6. Patients'!$DO$9:$FL$9,0),ROWS('6. Patients'!EQ$10:EQ$107))),0)+
IFERROR(SUMPRODUCT('6. Patients'!DD$10:DD$107,OFFSET('6. Patients'!$FM$9,1,MATCH($D86,'6. Patients'!$FN$9:$GG$9,0),ROWS('6. Patients'!EQ$10:EQ$107))),0)+
IFERROR(SUMPRODUCT('6. Patients'!DD$10:DD$107,OFFSET('6. Patients'!$GH$9,1,MATCH($D86,'6. Patients'!$GI$9:$IF$9,0),ROWS('6. Patients'!EQ$10:EQ$107))),0)+
IFERROR(SUMPRODUCT('6. Patients'!DD$10:DD$107,OFFSET('6. Patients'!$IG$9,1,MATCH($D86,'6. Patients'!$IH$9:$JA$9,0),ROWS('6. Patients'!EQ$10:EQ$107))),0),
IFERROR(SUMPRODUCT('6. Patients'!DD$10:DD$107,OFFSET('6. Patients'!$JB$9,1,MATCH($D86,'6. Patients'!$JC$9:$KZ$9,0),ROWS('6. Patients'!EQ$10:EQ$107))),0)+
IFERROR(SUMPRODUCT('6. Patients'!DD$10:DD$107,OFFSET('6. Patients'!$LA$9,1,MATCH($D86,'6. Patients'!$LB$9:$LU$9,0),ROWS('6. Patients'!EQ$10:EQ$107))),0)+
IFERROR(SUMPRODUCT('6. Patients'!DD$10:DD$107,OFFSET('6. Patients'!$LV$9,1,MATCH($D86,'6. Patients'!$LW$9:$NT$9,0),ROWS('6. Patients'!EQ$10:EQ$107))),0)+
IFERROR(SUMPRODUCT('6. Patients'!DD$10:DD$107,OFFSET('6. Patients'!$NU$9,1,MATCH($D86,'6. Patients'!$NV$9:$OO$9,0),ROWS('6. Patients'!EQ$10:EQ$107))),0),
IFERROR(SUMPRODUCT('6. Patients'!DD$10:DD$107,OFFSET('6. Patients'!$OP$9,1,MATCH($D86,'6. Patients'!$OQ$9:$QN$9,0),ROWS('6. Patients'!EQ$10:EQ$107))),0)+
IFERROR(SUMPRODUCT('6. Patients'!DD$10:DD$107,OFFSET('6. Patients'!$QO$9,1,MATCH($D86,'6. Patients'!$QP$9:$RI$9,0),ROWS('6. Patients'!EQ$10:EQ$107))),0)+
IFERROR(SUMPRODUCT('6. Patients'!DD$10:DD$107,OFFSET('6. Patients'!$RJ$9,1,MATCH($D86,'6. Patients'!$RK$9:$TH$9,0),ROWS('6. Patients'!EQ$10:EQ$107))),0)+
IFERROR(SUMPRODUCT('6. Patients'!DD$10:DD$107,OFFSET('6. Patients'!$TI$9,1,MATCH($D86,'6. Patients'!$TJ$9:$UC$9,0),ROWS('6. Patients'!EQ$10:EQ$107))),0))+
IFERROR(VLOOKUP($D86,$H$116:$L$146,COLUMNS($H$115:$J$115)-1+AK$7,0)*$E86*$F86*'1. General Inputs'!$J$25,0),0),0)</f>
        <v>0</v>
      </c>
      <c r="AL86" s="775">
        <f ca="1">ROUNDUP(IFERROR($F86*$E86*CHOOSE(AL$7,
IFERROR(SUMPRODUCT('6. Patients'!DE$10:DE$107,OFFSET('6. Patients'!$DN$9,1,MATCH($D86,'6. Patients'!$DO$9:$FL$9,0),ROWS('6. Patients'!ER$10:ER$107))),0)+
IFERROR(SUMPRODUCT('6. Patients'!DE$10:DE$107,OFFSET('6. Patients'!$FM$9,1,MATCH($D86,'6. Patients'!$FN$9:$GG$9,0),ROWS('6. Patients'!ER$10:ER$107))),0)+
IFERROR(SUMPRODUCT('6. Patients'!DE$10:DE$107,OFFSET('6. Patients'!$GH$9,1,MATCH($D86,'6. Patients'!$GI$9:$IF$9,0),ROWS('6. Patients'!ER$10:ER$107))),0)+
IFERROR(SUMPRODUCT('6. Patients'!DE$10:DE$107,OFFSET('6. Patients'!$IG$9,1,MATCH($D86,'6. Patients'!$IH$9:$JA$9,0),ROWS('6. Patients'!ER$10:ER$107))),0),
IFERROR(SUMPRODUCT('6. Patients'!DE$10:DE$107,OFFSET('6. Patients'!$JB$9,1,MATCH($D86,'6. Patients'!$JC$9:$KZ$9,0),ROWS('6. Patients'!ER$10:ER$107))),0)+
IFERROR(SUMPRODUCT('6. Patients'!DE$10:DE$107,OFFSET('6. Patients'!$LA$9,1,MATCH($D86,'6. Patients'!$LB$9:$LU$9,0),ROWS('6. Patients'!ER$10:ER$107))),0)+
IFERROR(SUMPRODUCT('6. Patients'!DE$10:DE$107,OFFSET('6. Patients'!$LV$9,1,MATCH($D86,'6. Patients'!$LW$9:$NT$9,0),ROWS('6. Patients'!ER$10:ER$107))),0)+
IFERROR(SUMPRODUCT('6. Patients'!DE$10:DE$107,OFFSET('6. Patients'!$NU$9,1,MATCH($D86,'6. Patients'!$NV$9:$OO$9,0),ROWS('6. Patients'!ER$10:ER$107))),0),
IFERROR(SUMPRODUCT('6. Patients'!DE$10:DE$107,OFFSET('6. Patients'!$OP$9,1,MATCH($D86,'6. Patients'!$OQ$9:$QN$9,0),ROWS('6. Patients'!ER$10:ER$107))),0)+
IFERROR(SUMPRODUCT('6. Patients'!DE$10:DE$107,OFFSET('6. Patients'!$QO$9,1,MATCH($D86,'6. Patients'!$QP$9:$RI$9,0),ROWS('6. Patients'!ER$10:ER$107))),0)+
IFERROR(SUMPRODUCT('6. Patients'!DE$10:DE$107,OFFSET('6. Patients'!$RJ$9,1,MATCH($D86,'6. Patients'!$RK$9:$TH$9,0),ROWS('6. Patients'!ER$10:ER$107))),0)+
IFERROR(SUMPRODUCT('6. Patients'!DE$10:DE$107,OFFSET('6. Patients'!$TI$9,1,MATCH($D86,'6. Patients'!$TJ$9:$UC$9,0),ROWS('6. Patients'!ER$10:ER$107))),0))+
IFERROR(VLOOKUP($D86,$H$116:$L$146,COLUMNS($H$115:$J$115)-1+AL$7,0)*$E86*$F86*'1. General Inputs'!$J$25,0),0),0)</f>
        <v>0</v>
      </c>
      <c r="AM86" s="775">
        <f ca="1">ROUNDUP(IFERROR($F86*$E86*CHOOSE(AM$7,
IFERROR(SUMPRODUCT('6. Patients'!DF$10:DF$107,OFFSET('6. Patients'!$DN$9,1,MATCH($D86,'6. Patients'!$DO$9:$FL$9,0),ROWS('6. Patients'!ES$10:ES$107))),0)+
IFERROR(SUMPRODUCT('6. Patients'!DF$10:DF$107,OFFSET('6. Patients'!$FM$9,1,MATCH($D86,'6. Patients'!$FN$9:$GG$9,0),ROWS('6. Patients'!ES$10:ES$107))),0)+
IFERROR(SUMPRODUCT('6. Patients'!DF$10:DF$107,OFFSET('6. Patients'!$GH$9,1,MATCH($D86,'6. Patients'!$GI$9:$IF$9,0),ROWS('6. Patients'!ES$10:ES$107))),0)+
IFERROR(SUMPRODUCT('6. Patients'!DF$10:DF$107,OFFSET('6. Patients'!$IG$9,1,MATCH($D86,'6. Patients'!$IH$9:$JA$9,0),ROWS('6. Patients'!ES$10:ES$107))),0),
IFERROR(SUMPRODUCT('6. Patients'!DF$10:DF$107,OFFSET('6. Patients'!$JB$9,1,MATCH($D86,'6. Patients'!$JC$9:$KZ$9,0),ROWS('6. Patients'!ES$10:ES$107))),0)+
IFERROR(SUMPRODUCT('6. Patients'!DF$10:DF$107,OFFSET('6. Patients'!$LA$9,1,MATCH($D86,'6. Patients'!$LB$9:$LU$9,0),ROWS('6. Patients'!ES$10:ES$107))),0)+
IFERROR(SUMPRODUCT('6. Patients'!DF$10:DF$107,OFFSET('6. Patients'!$LV$9,1,MATCH($D86,'6. Patients'!$LW$9:$NT$9,0),ROWS('6. Patients'!ES$10:ES$107))),0)+
IFERROR(SUMPRODUCT('6. Patients'!DF$10:DF$107,OFFSET('6. Patients'!$NU$9,1,MATCH($D86,'6. Patients'!$NV$9:$OO$9,0),ROWS('6. Patients'!ES$10:ES$107))),0),
IFERROR(SUMPRODUCT('6. Patients'!DF$10:DF$107,OFFSET('6. Patients'!$OP$9,1,MATCH($D86,'6. Patients'!$OQ$9:$QN$9,0),ROWS('6. Patients'!ES$10:ES$107))),0)+
IFERROR(SUMPRODUCT('6. Patients'!DF$10:DF$107,OFFSET('6. Patients'!$QO$9,1,MATCH($D86,'6. Patients'!$QP$9:$RI$9,0),ROWS('6. Patients'!ES$10:ES$107))),0)+
IFERROR(SUMPRODUCT('6. Patients'!DF$10:DF$107,OFFSET('6. Patients'!$RJ$9,1,MATCH($D86,'6. Patients'!$RK$9:$TH$9,0),ROWS('6. Patients'!ES$10:ES$107))),0)+
IFERROR(SUMPRODUCT('6. Patients'!DF$10:DF$107,OFFSET('6. Patients'!$TI$9,1,MATCH($D86,'6. Patients'!$TJ$9:$UC$9,0),ROWS('6. Patients'!ES$10:ES$107))),0))+
IFERROR(VLOOKUP($D86,$H$116:$L$146,COLUMNS($H$115:$J$115)-1+AM$7,0)*$E86*$F86*'1. General Inputs'!$J$25,0),0),0)</f>
        <v>0</v>
      </c>
      <c r="AN86" s="775">
        <f ca="1">ROUNDUP(IFERROR($F86*$E86*CHOOSE(AN$7,
IFERROR(SUMPRODUCT('6. Patients'!DG$10:DG$107,OFFSET('6. Patients'!$DN$9,1,MATCH($D86,'6. Patients'!$DO$9:$FL$9,0),ROWS('6. Patients'!ET$10:ET$107))),0)+
IFERROR(SUMPRODUCT('6. Patients'!DG$10:DG$107,OFFSET('6. Patients'!$FM$9,1,MATCH($D86,'6. Patients'!$FN$9:$GG$9,0),ROWS('6. Patients'!ET$10:ET$107))),0)+
IFERROR(SUMPRODUCT('6. Patients'!DG$10:DG$107,OFFSET('6. Patients'!$GH$9,1,MATCH($D86,'6. Patients'!$GI$9:$IF$9,0),ROWS('6. Patients'!ET$10:ET$107))),0)+
IFERROR(SUMPRODUCT('6. Patients'!DG$10:DG$107,OFFSET('6. Patients'!$IG$9,1,MATCH($D86,'6. Patients'!$IH$9:$JA$9,0),ROWS('6. Patients'!ET$10:ET$107))),0),
IFERROR(SUMPRODUCT('6. Patients'!DG$10:DG$107,OFFSET('6. Patients'!$JB$9,1,MATCH($D86,'6. Patients'!$JC$9:$KZ$9,0),ROWS('6. Patients'!ET$10:ET$107))),0)+
IFERROR(SUMPRODUCT('6. Patients'!DG$10:DG$107,OFFSET('6. Patients'!$LA$9,1,MATCH($D86,'6. Patients'!$LB$9:$LU$9,0),ROWS('6. Patients'!ET$10:ET$107))),0)+
IFERROR(SUMPRODUCT('6. Patients'!DG$10:DG$107,OFFSET('6. Patients'!$LV$9,1,MATCH($D86,'6. Patients'!$LW$9:$NT$9,0),ROWS('6. Patients'!ET$10:ET$107))),0)+
IFERROR(SUMPRODUCT('6. Patients'!DG$10:DG$107,OFFSET('6. Patients'!$NU$9,1,MATCH($D86,'6. Patients'!$NV$9:$OO$9,0),ROWS('6. Patients'!ET$10:ET$107))),0),
IFERROR(SUMPRODUCT('6. Patients'!DG$10:DG$107,OFFSET('6. Patients'!$OP$9,1,MATCH($D86,'6. Patients'!$OQ$9:$QN$9,0),ROWS('6. Patients'!ET$10:ET$107))),0)+
IFERROR(SUMPRODUCT('6. Patients'!DG$10:DG$107,OFFSET('6. Patients'!$QO$9,1,MATCH($D86,'6. Patients'!$QP$9:$RI$9,0),ROWS('6. Patients'!ET$10:ET$107))),0)+
IFERROR(SUMPRODUCT('6. Patients'!DG$10:DG$107,OFFSET('6. Patients'!$RJ$9,1,MATCH($D86,'6. Patients'!$RK$9:$TH$9,0),ROWS('6. Patients'!ET$10:ET$107))),0)+
IFERROR(SUMPRODUCT('6. Patients'!DG$10:DG$107,OFFSET('6. Patients'!$TI$9,1,MATCH($D86,'6. Patients'!$TJ$9:$UC$9,0),ROWS('6. Patients'!ET$10:ET$107))),0))+
IFERROR(VLOOKUP($D86,$H$116:$L$146,COLUMNS($H$115:$J$115)-1+AN$7,0)*$E86*$F86*'1. General Inputs'!$J$25,0),0),0)</f>
        <v>0</v>
      </c>
      <c r="AO86" s="775">
        <f ca="1">ROUNDUP(IFERROR($F86*$E86*CHOOSE(AO$7,
IFERROR(SUMPRODUCT('6. Patients'!DH$10:DH$107,OFFSET('6. Patients'!$DN$9,1,MATCH($D86,'6. Patients'!$DO$9:$FL$9,0),ROWS('6. Patients'!EU$10:EU$107))),0)+
IFERROR(SUMPRODUCT('6. Patients'!DH$10:DH$107,OFFSET('6. Patients'!$FM$9,1,MATCH($D86,'6. Patients'!$FN$9:$GG$9,0),ROWS('6. Patients'!EU$10:EU$107))),0)+
IFERROR(SUMPRODUCT('6. Patients'!DH$10:DH$107,OFFSET('6. Patients'!$GH$9,1,MATCH($D86,'6. Patients'!$GI$9:$IF$9,0),ROWS('6. Patients'!EU$10:EU$107))),0)+
IFERROR(SUMPRODUCT('6. Patients'!DH$10:DH$107,OFFSET('6. Patients'!$IG$9,1,MATCH($D86,'6. Patients'!$IH$9:$JA$9,0),ROWS('6. Patients'!EU$10:EU$107))),0),
IFERROR(SUMPRODUCT('6. Patients'!DH$10:DH$107,OFFSET('6. Patients'!$JB$9,1,MATCH($D86,'6. Patients'!$JC$9:$KZ$9,0),ROWS('6. Patients'!EU$10:EU$107))),0)+
IFERROR(SUMPRODUCT('6. Patients'!DH$10:DH$107,OFFSET('6. Patients'!$LA$9,1,MATCH($D86,'6. Patients'!$LB$9:$LU$9,0),ROWS('6. Patients'!EU$10:EU$107))),0)+
IFERROR(SUMPRODUCT('6. Patients'!DH$10:DH$107,OFFSET('6. Patients'!$LV$9,1,MATCH($D86,'6. Patients'!$LW$9:$NT$9,0),ROWS('6. Patients'!EU$10:EU$107))),0)+
IFERROR(SUMPRODUCT('6. Patients'!DH$10:DH$107,OFFSET('6. Patients'!$NU$9,1,MATCH($D86,'6. Patients'!$NV$9:$OO$9,0),ROWS('6. Patients'!EU$10:EU$107))),0),
IFERROR(SUMPRODUCT('6. Patients'!DH$10:DH$107,OFFSET('6. Patients'!$OP$9,1,MATCH($D86,'6. Patients'!$OQ$9:$QN$9,0),ROWS('6. Patients'!EU$10:EU$107))),0)+
IFERROR(SUMPRODUCT('6. Patients'!DH$10:DH$107,OFFSET('6. Patients'!$QO$9,1,MATCH($D86,'6. Patients'!$QP$9:$RI$9,0),ROWS('6. Patients'!EU$10:EU$107))),0)+
IFERROR(SUMPRODUCT('6. Patients'!DH$10:DH$107,OFFSET('6. Patients'!$RJ$9,1,MATCH($D86,'6. Patients'!$RK$9:$TH$9,0),ROWS('6. Patients'!EU$10:EU$107))),0)+
IFERROR(SUMPRODUCT('6. Patients'!DH$10:DH$107,OFFSET('6. Patients'!$TI$9,1,MATCH($D86,'6. Patients'!$TJ$9:$UC$9,0),ROWS('6. Patients'!EU$10:EU$107))),0))+
IFERROR(VLOOKUP($D86,$H$116:$L$146,COLUMNS($H$115:$J$115)-1+AO$7,0)*$E86*$F86*'1. General Inputs'!$J$25,0),0),0)</f>
        <v>0</v>
      </c>
      <c r="AP86" s="775">
        <f ca="1">ROUNDUP(IFERROR($F86*$E86*CHOOSE(AP$7,
IFERROR(SUMPRODUCT('6. Patients'!DI$10:DI$107,OFFSET('6. Patients'!$DN$9,1,MATCH($D86,'6. Patients'!$DO$9:$FL$9,0),ROWS('6. Patients'!EV$10:EV$107))),0)+
IFERROR(SUMPRODUCT('6. Patients'!DI$10:DI$107,OFFSET('6. Patients'!$FM$9,1,MATCH($D86,'6. Patients'!$FN$9:$GG$9,0),ROWS('6. Patients'!EV$10:EV$107))),0)+
IFERROR(SUMPRODUCT('6. Patients'!DI$10:DI$107,OFFSET('6. Patients'!$GH$9,1,MATCH($D86,'6. Patients'!$GI$9:$IF$9,0),ROWS('6. Patients'!EV$10:EV$107))),0)+
IFERROR(SUMPRODUCT('6. Patients'!DI$10:DI$107,OFFSET('6. Patients'!$IG$9,1,MATCH($D86,'6. Patients'!$IH$9:$JA$9,0),ROWS('6. Patients'!EV$10:EV$107))),0),
IFERROR(SUMPRODUCT('6. Patients'!DI$10:DI$107,OFFSET('6. Patients'!$JB$9,1,MATCH($D86,'6. Patients'!$JC$9:$KZ$9,0),ROWS('6. Patients'!EV$10:EV$107))),0)+
IFERROR(SUMPRODUCT('6. Patients'!DI$10:DI$107,OFFSET('6. Patients'!$LA$9,1,MATCH($D86,'6. Patients'!$LB$9:$LU$9,0),ROWS('6. Patients'!EV$10:EV$107))),0)+
IFERROR(SUMPRODUCT('6. Patients'!DI$10:DI$107,OFFSET('6. Patients'!$LV$9,1,MATCH($D86,'6. Patients'!$LW$9:$NT$9,0),ROWS('6. Patients'!EV$10:EV$107))),0)+
IFERROR(SUMPRODUCT('6. Patients'!DI$10:DI$107,OFFSET('6. Patients'!$NU$9,1,MATCH($D86,'6. Patients'!$NV$9:$OO$9,0),ROWS('6. Patients'!EV$10:EV$107))),0),
IFERROR(SUMPRODUCT('6. Patients'!DI$10:DI$107,OFFSET('6. Patients'!$OP$9,1,MATCH($D86,'6. Patients'!$OQ$9:$QN$9,0),ROWS('6. Patients'!EV$10:EV$107))),0)+
IFERROR(SUMPRODUCT('6. Patients'!DI$10:DI$107,OFFSET('6. Patients'!$QO$9,1,MATCH($D86,'6. Patients'!$QP$9:$RI$9,0),ROWS('6. Patients'!EV$10:EV$107))),0)+
IFERROR(SUMPRODUCT('6. Patients'!DI$10:DI$107,OFFSET('6. Patients'!$RJ$9,1,MATCH($D86,'6. Patients'!$RK$9:$TH$9,0),ROWS('6. Patients'!EV$10:EV$107))),0)+
IFERROR(SUMPRODUCT('6. Patients'!DI$10:DI$107,OFFSET('6. Patients'!$TI$9,1,MATCH($D86,'6. Patients'!$TJ$9:$UC$9,0),ROWS('6. Patients'!EV$10:EV$107))),0))+
IFERROR(VLOOKUP($D86,$H$116:$L$146,COLUMNS($H$115:$J$115)-1+AP$7,0)*$E86*$F86*'1. General Inputs'!$J$25,0),0),0)</f>
        <v>0</v>
      </c>
      <c r="AQ86" s="775">
        <f ca="1">ROUNDUP(IFERROR($F86*$E86*CHOOSE(AQ$7,
IFERROR(SUMPRODUCT('6. Patients'!DJ$10:DJ$107,OFFSET('6. Patients'!$DN$9,1,MATCH($D86,'6. Patients'!$DO$9:$FL$9,0),ROWS('6. Patients'!EW$10:EW$107))),0)+
IFERROR(SUMPRODUCT('6. Patients'!DJ$10:DJ$107,OFFSET('6. Patients'!$FM$9,1,MATCH($D86,'6. Patients'!$FN$9:$GG$9,0),ROWS('6. Patients'!EW$10:EW$107))),0)+
IFERROR(SUMPRODUCT('6. Patients'!DJ$10:DJ$107,OFFSET('6. Patients'!$GH$9,1,MATCH($D86,'6. Patients'!$GI$9:$IF$9,0),ROWS('6. Patients'!EW$10:EW$107))),0)+
IFERROR(SUMPRODUCT('6. Patients'!DJ$10:DJ$107,OFFSET('6. Patients'!$IG$9,1,MATCH($D86,'6. Patients'!$IH$9:$JA$9,0),ROWS('6. Patients'!EW$10:EW$107))),0),
IFERROR(SUMPRODUCT('6. Patients'!DJ$10:DJ$107,OFFSET('6. Patients'!$JB$9,1,MATCH($D86,'6. Patients'!$JC$9:$KZ$9,0),ROWS('6. Patients'!EW$10:EW$107))),0)+
IFERROR(SUMPRODUCT('6. Patients'!DJ$10:DJ$107,OFFSET('6. Patients'!$LA$9,1,MATCH($D86,'6. Patients'!$LB$9:$LU$9,0),ROWS('6. Patients'!EW$10:EW$107))),0)+
IFERROR(SUMPRODUCT('6. Patients'!DJ$10:DJ$107,OFFSET('6. Patients'!$LV$9,1,MATCH($D86,'6. Patients'!$LW$9:$NT$9,0),ROWS('6. Patients'!EW$10:EW$107))),0)+
IFERROR(SUMPRODUCT('6. Patients'!DJ$10:DJ$107,OFFSET('6. Patients'!$NU$9,1,MATCH($D86,'6. Patients'!$NV$9:$OO$9,0),ROWS('6. Patients'!EW$10:EW$107))),0),
IFERROR(SUMPRODUCT('6. Patients'!DJ$10:DJ$107,OFFSET('6. Patients'!$OP$9,1,MATCH($D86,'6. Patients'!$OQ$9:$QN$9,0),ROWS('6. Patients'!EW$10:EW$107))),0)+
IFERROR(SUMPRODUCT('6. Patients'!DJ$10:DJ$107,OFFSET('6. Patients'!$QO$9,1,MATCH($D86,'6. Patients'!$QP$9:$RI$9,0),ROWS('6. Patients'!EW$10:EW$107))),0)+
IFERROR(SUMPRODUCT('6. Patients'!DJ$10:DJ$107,OFFSET('6. Patients'!$RJ$9,1,MATCH($D86,'6. Patients'!$RK$9:$TH$9,0),ROWS('6. Patients'!EW$10:EW$107))),0)+
IFERROR(SUMPRODUCT('6. Patients'!DJ$10:DJ$107,OFFSET('6. Patients'!$TI$9,1,MATCH($D86,'6. Patients'!$TJ$9:$UC$9,0),ROWS('6. Patients'!EW$10:EW$107))),0))+
IFERROR(VLOOKUP($D86,$H$116:$L$146,COLUMNS($H$115:$J$115)-1+AQ$7,0)*$E86*$F86*'1. General Inputs'!$J$25,0),0),0)</f>
        <v>0</v>
      </c>
      <c r="AT86" s="309"/>
      <c r="AZ86" s="335">
        <f ca="1">IFERROR(SUM(OFFSET('7. Consumption'!H86,0,1,,MIN('1. General Inputs'!$J$29,COLUMNS('7. Consumption'!H$9:$AQ$9)-1))),0)+MAX(0,$AQ86*('1. General Inputs'!$J$29-COLUMNS('7. Consumption'!H$9:$AQ$9)+1))</f>
        <v>0</v>
      </c>
      <c r="BA86" s="335">
        <f ca="1">IFERROR(SUM(OFFSET('7. Consumption'!I86,0,1,,MIN('1. General Inputs'!$J$29,COLUMNS('7. Consumption'!I$9:$AQ$9)-1))),0)+MAX(0,$AQ86*('1. General Inputs'!$J$29-COLUMNS('7. Consumption'!I$9:$AQ$9)+1))</f>
        <v>0</v>
      </c>
      <c r="BB86" s="335">
        <f ca="1">IFERROR(SUM(OFFSET('7. Consumption'!J86,0,1,,MIN('1. General Inputs'!$J$29,COLUMNS('7. Consumption'!J$9:$AQ$9)-1))),0)+MAX(0,$AQ86*('1. General Inputs'!$J$29-COLUMNS('7. Consumption'!J$9:$AQ$9)+1))</f>
        <v>0</v>
      </c>
      <c r="BC86" s="335">
        <f ca="1">IFERROR(SUM(OFFSET('7. Consumption'!K86,0,1,,MIN('1. General Inputs'!$J$29,COLUMNS('7. Consumption'!K$9:$AQ$9)-1))),0)+MAX(0,$AQ86*('1. General Inputs'!$J$29-COLUMNS('7. Consumption'!K$9:$AQ$9)+1))</f>
        <v>0</v>
      </c>
      <c r="BD86" s="335">
        <f ca="1">IFERROR(SUM(OFFSET('7. Consumption'!L86,0,1,,MIN('1. General Inputs'!$J$29,COLUMNS('7. Consumption'!L$9:$AQ$9)-1))),0)+MAX(0,$AQ86*('1. General Inputs'!$J$29-COLUMNS('7. Consumption'!L$9:$AQ$9)+1))</f>
        <v>0</v>
      </c>
      <c r="BE86" s="335">
        <f ca="1">IFERROR(SUM(OFFSET('7. Consumption'!M86,0,1,,MIN('1. General Inputs'!$J$29,COLUMNS('7. Consumption'!M$9:$AQ$9)-1))),0)+MAX(0,$AQ86*('1. General Inputs'!$J$29-COLUMNS('7. Consumption'!M$9:$AQ$9)+1))</f>
        <v>0</v>
      </c>
      <c r="BF86" s="335">
        <f ca="1">IFERROR(SUM(OFFSET('7. Consumption'!N86,0,1,,MIN('1. General Inputs'!$J$29,COLUMNS('7. Consumption'!N$9:$AQ$9)-1))),0)+MAX(0,$AQ86*('1. General Inputs'!$J$29-COLUMNS('7. Consumption'!N$9:$AQ$9)+1))</f>
        <v>0</v>
      </c>
      <c r="BG86" s="335">
        <f ca="1">IFERROR(SUM(OFFSET('7. Consumption'!O86,0,1,,MIN('1. General Inputs'!$J$29,COLUMNS('7. Consumption'!O$9:$AQ$9)-1))),0)+MAX(0,$AQ86*('1. General Inputs'!$J$29-COLUMNS('7. Consumption'!O$9:$AQ$9)+1))</f>
        <v>0</v>
      </c>
      <c r="BH86" s="335">
        <f ca="1">IFERROR(SUM(OFFSET('7. Consumption'!P86,0,1,,MIN('1. General Inputs'!$J$29,COLUMNS('7. Consumption'!P$9:$AQ$9)-1))),0)+MAX(0,$AQ86*('1. General Inputs'!$J$29-COLUMNS('7. Consumption'!P$9:$AQ$9)+1))</f>
        <v>0</v>
      </c>
      <c r="BI86" s="335">
        <f ca="1">IFERROR(SUM(OFFSET('7. Consumption'!Q86,0,1,,MIN('1. General Inputs'!$J$29,COLUMNS('7. Consumption'!Q$9:$AQ$9)-1))),0)+MAX(0,$AQ86*('1. General Inputs'!$J$29-COLUMNS('7. Consumption'!Q$9:$AQ$9)+1))</f>
        <v>0</v>
      </c>
      <c r="BJ86" s="335">
        <f ca="1">IFERROR(SUM(OFFSET('7. Consumption'!R86,0,1,,MIN('1. General Inputs'!$J$29,COLUMNS('7. Consumption'!R$9:$AQ$9)-1))),0)+MAX(0,$AQ86*('1. General Inputs'!$J$29-COLUMNS('7. Consumption'!R$9:$AQ$9)+1))</f>
        <v>0</v>
      </c>
      <c r="BK86" s="335">
        <f ca="1">IFERROR(SUM(OFFSET('7. Consumption'!S86,0,1,,MIN('1. General Inputs'!$J$29,COLUMNS('7. Consumption'!S$9:$AQ$9)-1))),0)+MAX(0,$AQ86*('1. General Inputs'!$J$29-COLUMNS('7. Consumption'!S$9:$AQ$9)+1))</f>
        <v>0</v>
      </c>
      <c r="BL86" s="335">
        <f ca="1">IFERROR(SUM(OFFSET('7. Consumption'!T86,0,1,,MIN('1. General Inputs'!$J$29,COLUMNS('7. Consumption'!T$9:$AQ$9)-1))),0)+MAX(0,$AQ86*('1. General Inputs'!$J$29-COLUMNS('7. Consumption'!T$9:$AQ$9)+1))</f>
        <v>0</v>
      </c>
      <c r="BM86" s="335">
        <f ca="1">IFERROR(SUM(OFFSET('7. Consumption'!U86,0,1,,MIN('1. General Inputs'!$J$29,COLUMNS('7. Consumption'!U$9:$AQ$9)-1))),0)+MAX(0,$AQ86*('1. General Inputs'!$J$29-COLUMNS('7. Consumption'!U$9:$AQ$9)+1))</f>
        <v>0</v>
      </c>
      <c r="BN86" s="335">
        <f ca="1">IFERROR(SUM(OFFSET('7. Consumption'!V86,0,1,,MIN('1. General Inputs'!$J$29,COLUMNS('7. Consumption'!V$9:$AQ$9)-1))),0)+MAX(0,$AQ86*('1. General Inputs'!$J$29-COLUMNS('7. Consumption'!V$9:$AQ$9)+1))</f>
        <v>0</v>
      </c>
      <c r="BO86" s="335">
        <f ca="1">IFERROR(SUM(OFFSET('7. Consumption'!W86,0,1,,MIN('1. General Inputs'!$J$29,COLUMNS('7. Consumption'!W$9:$AQ$9)-1))),0)+MAX(0,$AQ86*('1. General Inputs'!$J$29-COLUMNS('7. Consumption'!W$9:$AQ$9)+1))</f>
        <v>0</v>
      </c>
      <c r="BP86" s="335">
        <f ca="1">IFERROR(SUM(OFFSET('7. Consumption'!X86,0,1,,MIN('1. General Inputs'!$J$29,COLUMNS('7. Consumption'!X$9:$AQ$9)-1))),0)+MAX(0,$AQ86*('1. General Inputs'!$J$29-COLUMNS('7. Consumption'!X$9:$AQ$9)+1))</f>
        <v>0</v>
      </c>
      <c r="BQ86" s="335">
        <f ca="1">IFERROR(SUM(OFFSET('7. Consumption'!Y86,0,1,,MIN('1. General Inputs'!$J$29,COLUMNS('7. Consumption'!Y$9:$AQ$9)-1))),0)+MAX(0,$AQ86*('1. General Inputs'!$J$29-COLUMNS('7. Consumption'!Y$9:$AQ$9)+1))</f>
        <v>0</v>
      </c>
      <c r="BR86" s="335">
        <f ca="1">IFERROR(SUM(OFFSET('7. Consumption'!Z86,0,1,,MIN('1. General Inputs'!$J$29,COLUMNS('7. Consumption'!Z$9:$AQ$9)-1))),0)+MAX(0,$AQ86*('1. General Inputs'!$J$29-COLUMNS('7. Consumption'!Z$9:$AQ$9)+1))</f>
        <v>0</v>
      </c>
      <c r="BS86" s="335">
        <f ca="1">IFERROR(SUM(OFFSET('7. Consumption'!AA86,0,1,,MIN('1. General Inputs'!$J$29,COLUMNS('7. Consumption'!AA$9:$AQ$9)-1))),0)+MAX(0,$AQ86*('1. General Inputs'!$J$29-COLUMNS('7. Consumption'!AA$9:$AQ$9)+1))</f>
        <v>0</v>
      </c>
      <c r="BT86" s="335">
        <f ca="1">IFERROR(SUM(OFFSET('7. Consumption'!AB86,0,1,,MIN('1. General Inputs'!$J$29,COLUMNS('7. Consumption'!AB$9:$AQ$9)-1))),0)+MAX(0,$AQ86*('1. General Inputs'!$J$29-COLUMNS('7. Consumption'!AB$9:$AQ$9)+1))</f>
        <v>0</v>
      </c>
      <c r="BU86" s="335">
        <f ca="1">IFERROR(SUM(OFFSET('7. Consumption'!AC86,0,1,,MIN('1. General Inputs'!$J$29,COLUMNS('7. Consumption'!AC$9:$AQ$9)-1))),0)+MAX(0,$AQ86*('1. General Inputs'!$J$29-COLUMNS('7. Consumption'!AC$9:$AQ$9)+1))</f>
        <v>0</v>
      </c>
      <c r="BV86" s="335">
        <f ca="1">IFERROR(SUM(OFFSET('7. Consumption'!AD86,0,1,,MIN('1. General Inputs'!$J$29,COLUMNS('7. Consumption'!AD$9:$AQ$9)-1))),0)+MAX(0,$AQ86*('1. General Inputs'!$J$29-COLUMNS('7. Consumption'!AD$9:$AQ$9)+1))</f>
        <v>0</v>
      </c>
      <c r="BW86" s="335">
        <f ca="1">IFERROR(SUM(OFFSET('7. Consumption'!AE86,0,1,,MIN('1. General Inputs'!$J$29,COLUMNS('7. Consumption'!AE$9:$AQ$9)-1))),0)+MAX(0,$AQ86*('1. General Inputs'!$J$29-COLUMNS('7. Consumption'!AE$9:$AQ$9)+1))</f>
        <v>0</v>
      </c>
      <c r="BX86" s="335">
        <f ca="1">IFERROR(SUM(OFFSET('7. Consumption'!AF86,0,1,,MIN('1. General Inputs'!$J$29,COLUMNS('7. Consumption'!AF$9:$AQ$9)-1))),0)+MAX(0,$AQ86*('1. General Inputs'!$J$29-COLUMNS('7. Consumption'!AF$9:$AQ$9)+1))</f>
        <v>0</v>
      </c>
      <c r="BY86" s="335">
        <f ca="1">IFERROR(SUM(OFFSET('7. Consumption'!AG86,0,1,,MIN('1. General Inputs'!$J$29,COLUMNS('7. Consumption'!AG$9:$AQ$9)-1))),0)+MAX(0,$AQ86*('1. General Inputs'!$J$29-COLUMNS('7. Consumption'!AG$9:$AQ$9)+1))</f>
        <v>0</v>
      </c>
      <c r="BZ86" s="335">
        <f ca="1">IFERROR(SUM(OFFSET('7. Consumption'!AH86,0,1,,MIN('1. General Inputs'!$J$29,COLUMNS('7. Consumption'!AH$9:$AQ$9)-1))),0)+MAX(0,$AQ86*('1. General Inputs'!$J$29-COLUMNS('7. Consumption'!AH$9:$AQ$9)+1))</f>
        <v>0</v>
      </c>
      <c r="CA86" s="335">
        <f ca="1">IFERROR(SUM(OFFSET('7. Consumption'!AI86,0,1,,MIN('1. General Inputs'!$J$29,COLUMNS('7. Consumption'!AI$9:$AQ$9)-1))),0)+MAX(0,$AQ86*('1. General Inputs'!$J$29-COLUMNS('7. Consumption'!AI$9:$AQ$9)+1))</f>
        <v>0</v>
      </c>
      <c r="CB86" s="335">
        <f ca="1">IFERROR(SUM(OFFSET('7. Consumption'!AJ86,0,1,,MIN('1. General Inputs'!$J$29,COLUMNS('7. Consumption'!AJ$9:$AQ$9)-1))),0)+MAX(0,$AQ86*('1. General Inputs'!$J$29-COLUMNS('7. Consumption'!AJ$9:$AQ$9)+1))</f>
        <v>0</v>
      </c>
      <c r="CC86" s="335">
        <f ca="1">IFERROR(SUM(OFFSET('7. Consumption'!AK86,0,1,,MIN('1. General Inputs'!$J$29,COLUMNS('7. Consumption'!AK$9:$AQ$9)-1))),0)+MAX(0,$AQ86*('1. General Inputs'!$J$29-COLUMNS('7. Consumption'!AK$9:$AQ$9)+1))</f>
        <v>0</v>
      </c>
      <c r="CD86" s="335">
        <f ca="1">IFERROR(SUM(OFFSET('7. Consumption'!AL86,0,1,,MIN('1. General Inputs'!$J$29,COLUMNS('7. Consumption'!AL$9:$AQ$9)-1))),0)+MAX(0,$AQ86*('1. General Inputs'!$J$29-COLUMNS('7. Consumption'!AL$9:$AQ$9)+1))</f>
        <v>0</v>
      </c>
      <c r="CE86" s="335">
        <f ca="1">IFERROR(SUM(OFFSET('7. Consumption'!AM86,0,1,,MIN('1. General Inputs'!$J$29,COLUMNS('7. Consumption'!AM$9:$AQ$9)-1))),0)+MAX(0,$AQ86*('1. General Inputs'!$J$29-COLUMNS('7. Consumption'!AM$9:$AQ$9)+1))</f>
        <v>0</v>
      </c>
      <c r="CF86" s="335">
        <f ca="1">IFERROR(SUM(OFFSET('7. Consumption'!AN86,0,1,,MIN('1. General Inputs'!$J$29,COLUMNS('7. Consumption'!AN$9:$AQ$9)-1))),0)+MAX(0,$AQ86*('1. General Inputs'!$J$29-COLUMNS('7. Consumption'!AN$9:$AQ$9)+1))</f>
        <v>0</v>
      </c>
      <c r="CG86" s="335">
        <f ca="1">IFERROR(SUM(OFFSET('7. Consumption'!AO86,0,1,,MIN('1. General Inputs'!$J$29,COLUMNS('7. Consumption'!AO$9:$AQ$9)-1))),0)+MAX(0,$AQ86*('1. General Inputs'!$J$29-COLUMNS('7. Consumption'!AO$9:$AQ$9)+1))</f>
        <v>0</v>
      </c>
      <c r="CH86" s="335">
        <f ca="1">IFERROR(SUM(OFFSET('7. Consumption'!AP86,0,1,,MIN('1. General Inputs'!$J$29,COLUMNS('7. Consumption'!AP$9:$AQ$9)-1))),0)+MAX(0,$AQ86*('1. General Inputs'!$J$29-COLUMNS('7. Consumption'!AP$9:$AQ$9)+1))</f>
        <v>0</v>
      </c>
      <c r="CI86" s="335">
        <f ca="1">IFERROR(SUM(OFFSET('7. Consumption'!AQ86,0,1,,MIN('1. General Inputs'!$J$29,COLUMNS('7. Consumption'!AQ$9:$AQ$9)-1))),0)+MAX(0,$AQ86*('1. General Inputs'!$J$29-COLUMNS('7. Consumption'!AQ$9:$AQ$9)+1))</f>
        <v>0</v>
      </c>
    </row>
    <row r="87" spans="2:87" ht="15" hidden="1" outlineLevel="1" x14ac:dyDescent="0.25">
      <c r="B87" s="772"/>
      <c r="C87" s="772" t="str">
        <f>IFERROR(VLOOKUP(ROWS($C$9:$C87),'5. Form Breakdown'!$AI$11:$AJ$138,COLUMNS('5. Form Breakdown'!$AI$11:$AJ$11),0),"")</f>
        <v/>
      </c>
      <c r="D87" s="772" t="str">
        <f>IFERROR(VLOOKUP($C87,'5a. Dosing'!$E$11:$F$138,2,0),"")</f>
        <v/>
      </c>
      <c r="E87" s="773" t="str">
        <f>IFERROR(INDEX('5. Form Breakdown'!$AL$11:$BL$138,MATCH('7. Consumption'!$C87,'5. Form Breakdown'!$AK$11:$AK$138,0),MATCH('5. Form Breakdown'!$AX$10,'5. Form Breakdown'!$AL$10:$BL$10,0)),"")</f>
        <v/>
      </c>
      <c r="F87" s="774" t="str">
        <f>IFERROR(INDEX('5. Form Breakdown'!$AL$11:$BL$138,MATCH('7. Consumption'!$C87,'5. Form Breakdown'!$AK$11:$AK$138,0),MATCH('5. Form Breakdown'!$BL$10,'5. Form Breakdown'!$AL$10:$BL$10,0)),"")</f>
        <v/>
      </c>
      <c r="H87" s="775">
        <f ca="1">ROUNDUP(IFERROR($F87*$E87*CHOOSE(H$7,
IFERROR(SUMPRODUCT('6. Patients'!CA$10:CA$107,OFFSET('6. Patients'!$DN$9,1,MATCH($D87,'6. Patients'!$DO$9:$FL$9,0),ROWS('6. Patients'!DN$10:DN$107))),0)+
IFERROR(SUMPRODUCT('6. Patients'!CA$10:CA$107,OFFSET('6. Patients'!$FM$9,1,MATCH($D87,'6. Patients'!$FN$9:$GG$9,0),ROWS('6. Patients'!DN$10:DN$107))),0)+
IFERROR(SUMPRODUCT('6. Patients'!CA$10:CA$107,OFFSET('6. Patients'!$GH$9,1,MATCH($D87,'6. Patients'!$GI$9:$IF$9,0),ROWS('6. Patients'!DN$10:DN$107))),0)+
IFERROR(SUMPRODUCT('6. Patients'!CA$10:CA$107,OFFSET('6. Patients'!$IG$9,1,MATCH($D87,'6. Patients'!$IH$9:$JA$9,0),ROWS('6. Patients'!DN$10:DN$107))),0),
IFERROR(SUMPRODUCT('6. Patients'!CA$10:CA$107,OFFSET('6. Patients'!$JB$9,1,MATCH($D87,'6. Patients'!$JC$9:$KZ$9,0),ROWS('6. Patients'!DN$10:DN$107))),0)+
IFERROR(SUMPRODUCT('6. Patients'!CA$10:CA$107,OFFSET('6. Patients'!$LA$9,1,MATCH($D87,'6. Patients'!$LB$9:$LU$9,0),ROWS('6. Patients'!DN$10:DN$107))),0)+
IFERROR(SUMPRODUCT('6. Patients'!CA$10:CA$107,OFFSET('6. Patients'!$LV$9,1,MATCH($D87,'6. Patients'!$LW$9:$NT$9,0),ROWS('6. Patients'!DN$10:DN$107))),0)+
IFERROR(SUMPRODUCT('6. Patients'!CA$10:CA$107,OFFSET('6. Patients'!$NU$9,1,MATCH($D87,'6. Patients'!$NV$9:$OO$9,0),ROWS('6. Patients'!DN$10:DN$107))),0),
IFERROR(SUMPRODUCT('6. Patients'!CA$10:CA$107,OFFSET('6. Patients'!$OP$9,1,MATCH($D87,'6. Patients'!$OQ$9:$QN$9,0),ROWS('6. Patients'!DN$10:DN$107))),0)+
IFERROR(SUMPRODUCT('6. Patients'!CA$10:CA$107,OFFSET('6. Patients'!$QO$9,1,MATCH($D87,'6. Patients'!$QP$9:$RI$9,0),ROWS('6. Patients'!DN$10:DN$107))),0)+
IFERROR(SUMPRODUCT('6. Patients'!CA$10:CA$107,OFFSET('6. Patients'!$RJ$9,1,MATCH($D87,'6. Patients'!$RK$9:$TH$9,0),ROWS('6. Patients'!DN$10:DN$107))),0)+
IFERROR(SUMPRODUCT('6. Patients'!CA$10:CA$107,OFFSET('6. Patients'!$TI$9,1,MATCH($D87,'6. Patients'!$TJ$9:$UC$9,0),ROWS('6. Patients'!DN$10:DN$107))),0))+
IFERROR(VLOOKUP($D87,$H$116:$L$146,COLUMNS($H$115:$J$115)-1+H$7,0)*$E87*$F87*'1. General Inputs'!$J$25,0),0),0)</f>
        <v>0</v>
      </c>
      <c r="I87" s="775">
        <f ca="1">ROUNDUP(IFERROR($F87*$E87*CHOOSE(I$7,
IFERROR(SUMPRODUCT('6. Patients'!CB$10:CB$107,OFFSET('6. Patients'!$DN$9,1,MATCH($D87,'6. Patients'!$DO$9:$FL$9,0),ROWS('6. Patients'!DO$10:DO$107))),0)+
IFERROR(SUMPRODUCT('6. Patients'!CB$10:CB$107,OFFSET('6. Patients'!$FM$9,1,MATCH($D87,'6. Patients'!$FN$9:$GG$9,0),ROWS('6. Patients'!DO$10:DO$107))),0)+
IFERROR(SUMPRODUCT('6. Patients'!CB$10:CB$107,OFFSET('6. Patients'!$GH$9,1,MATCH($D87,'6. Patients'!$GI$9:$IF$9,0),ROWS('6. Patients'!DO$10:DO$107))),0)+
IFERROR(SUMPRODUCT('6. Patients'!CB$10:CB$107,OFFSET('6. Patients'!$IG$9,1,MATCH($D87,'6. Patients'!$IH$9:$JA$9,0),ROWS('6. Patients'!DO$10:DO$107))),0),
IFERROR(SUMPRODUCT('6. Patients'!CB$10:CB$107,OFFSET('6. Patients'!$JB$9,1,MATCH($D87,'6. Patients'!$JC$9:$KZ$9,0),ROWS('6. Patients'!DO$10:DO$107))),0)+
IFERROR(SUMPRODUCT('6. Patients'!CB$10:CB$107,OFFSET('6. Patients'!$LA$9,1,MATCH($D87,'6. Patients'!$LB$9:$LU$9,0),ROWS('6. Patients'!DO$10:DO$107))),0)+
IFERROR(SUMPRODUCT('6. Patients'!CB$10:CB$107,OFFSET('6. Patients'!$LV$9,1,MATCH($D87,'6. Patients'!$LW$9:$NT$9,0),ROWS('6. Patients'!DO$10:DO$107))),0)+
IFERROR(SUMPRODUCT('6. Patients'!CB$10:CB$107,OFFSET('6. Patients'!$NU$9,1,MATCH($D87,'6. Patients'!$NV$9:$OO$9,0),ROWS('6. Patients'!DO$10:DO$107))),0),
IFERROR(SUMPRODUCT('6. Patients'!CB$10:CB$107,OFFSET('6. Patients'!$OP$9,1,MATCH($D87,'6. Patients'!$OQ$9:$QN$9,0),ROWS('6. Patients'!DO$10:DO$107))),0)+
IFERROR(SUMPRODUCT('6. Patients'!CB$10:CB$107,OFFSET('6. Patients'!$QO$9,1,MATCH($D87,'6. Patients'!$QP$9:$RI$9,0),ROWS('6. Patients'!DO$10:DO$107))),0)+
IFERROR(SUMPRODUCT('6. Patients'!CB$10:CB$107,OFFSET('6. Patients'!$RJ$9,1,MATCH($D87,'6. Patients'!$RK$9:$TH$9,0),ROWS('6. Patients'!DO$10:DO$107))),0)+
IFERROR(SUMPRODUCT('6. Patients'!CB$10:CB$107,OFFSET('6. Patients'!$TI$9,1,MATCH($D87,'6. Patients'!$TJ$9:$UC$9,0),ROWS('6. Patients'!DO$10:DO$107))),0))+
IFERROR(VLOOKUP($D87,$H$116:$L$146,COLUMNS($H$115:$J$115)-1+I$7,0)*$E87*$F87*'1. General Inputs'!$J$25,0),0),0)</f>
        <v>0</v>
      </c>
      <c r="J87" s="775">
        <f ca="1">ROUNDUP(IFERROR($F87*$E87*CHOOSE(J$7,
IFERROR(SUMPRODUCT('6. Patients'!CC$10:CC$107,OFFSET('6. Patients'!$DN$9,1,MATCH($D87,'6. Patients'!$DO$9:$FL$9,0),ROWS('6. Patients'!DP$10:DP$107))),0)+
IFERROR(SUMPRODUCT('6. Patients'!CC$10:CC$107,OFFSET('6. Patients'!$FM$9,1,MATCH($D87,'6. Patients'!$FN$9:$GG$9,0),ROWS('6. Patients'!DP$10:DP$107))),0)+
IFERROR(SUMPRODUCT('6. Patients'!CC$10:CC$107,OFFSET('6. Patients'!$GH$9,1,MATCH($D87,'6. Patients'!$GI$9:$IF$9,0),ROWS('6. Patients'!DP$10:DP$107))),0)+
IFERROR(SUMPRODUCT('6. Patients'!CC$10:CC$107,OFFSET('6. Patients'!$IG$9,1,MATCH($D87,'6. Patients'!$IH$9:$JA$9,0),ROWS('6. Patients'!DP$10:DP$107))),0),
IFERROR(SUMPRODUCT('6. Patients'!CC$10:CC$107,OFFSET('6. Patients'!$JB$9,1,MATCH($D87,'6. Patients'!$JC$9:$KZ$9,0),ROWS('6. Patients'!DP$10:DP$107))),0)+
IFERROR(SUMPRODUCT('6. Patients'!CC$10:CC$107,OFFSET('6. Patients'!$LA$9,1,MATCH($D87,'6. Patients'!$LB$9:$LU$9,0),ROWS('6. Patients'!DP$10:DP$107))),0)+
IFERROR(SUMPRODUCT('6. Patients'!CC$10:CC$107,OFFSET('6. Patients'!$LV$9,1,MATCH($D87,'6. Patients'!$LW$9:$NT$9,0),ROWS('6. Patients'!DP$10:DP$107))),0)+
IFERROR(SUMPRODUCT('6. Patients'!CC$10:CC$107,OFFSET('6. Patients'!$NU$9,1,MATCH($D87,'6. Patients'!$NV$9:$OO$9,0),ROWS('6. Patients'!DP$10:DP$107))),0),
IFERROR(SUMPRODUCT('6. Patients'!CC$10:CC$107,OFFSET('6. Patients'!$OP$9,1,MATCH($D87,'6. Patients'!$OQ$9:$QN$9,0),ROWS('6. Patients'!DP$10:DP$107))),0)+
IFERROR(SUMPRODUCT('6. Patients'!CC$10:CC$107,OFFSET('6. Patients'!$QO$9,1,MATCH($D87,'6. Patients'!$QP$9:$RI$9,0),ROWS('6. Patients'!DP$10:DP$107))),0)+
IFERROR(SUMPRODUCT('6. Patients'!CC$10:CC$107,OFFSET('6. Patients'!$RJ$9,1,MATCH($D87,'6. Patients'!$RK$9:$TH$9,0),ROWS('6. Patients'!DP$10:DP$107))),0)+
IFERROR(SUMPRODUCT('6. Patients'!CC$10:CC$107,OFFSET('6. Patients'!$TI$9,1,MATCH($D87,'6. Patients'!$TJ$9:$UC$9,0),ROWS('6. Patients'!DP$10:DP$107))),0))+
IFERROR(VLOOKUP($D87,$H$116:$L$146,COLUMNS($H$115:$J$115)-1+J$7,0)*$E87*$F87*'1. General Inputs'!$J$25,0),0),0)</f>
        <v>0</v>
      </c>
      <c r="K87" s="775">
        <f ca="1">ROUNDUP(IFERROR($F87*$E87*CHOOSE(K$7,
IFERROR(SUMPRODUCT('6. Patients'!CD$10:CD$107,OFFSET('6. Patients'!$DN$9,1,MATCH($D87,'6. Patients'!$DO$9:$FL$9,0),ROWS('6. Patients'!DQ$10:DQ$107))),0)+
IFERROR(SUMPRODUCT('6. Patients'!CD$10:CD$107,OFFSET('6. Patients'!$FM$9,1,MATCH($D87,'6. Patients'!$FN$9:$GG$9,0),ROWS('6. Patients'!DQ$10:DQ$107))),0)+
IFERROR(SUMPRODUCT('6. Patients'!CD$10:CD$107,OFFSET('6. Patients'!$GH$9,1,MATCH($D87,'6. Patients'!$GI$9:$IF$9,0),ROWS('6. Patients'!DQ$10:DQ$107))),0)+
IFERROR(SUMPRODUCT('6. Patients'!CD$10:CD$107,OFFSET('6. Patients'!$IG$9,1,MATCH($D87,'6. Patients'!$IH$9:$JA$9,0),ROWS('6. Patients'!DQ$10:DQ$107))),0),
IFERROR(SUMPRODUCT('6. Patients'!CD$10:CD$107,OFFSET('6. Patients'!$JB$9,1,MATCH($D87,'6. Patients'!$JC$9:$KZ$9,0),ROWS('6. Patients'!DQ$10:DQ$107))),0)+
IFERROR(SUMPRODUCT('6. Patients'!CD$10:CD$107,OFFSET('6. Patients'!$LA$9,1,MATCH($D87,'6. Patients'!$LB$9:$LU$9,0),ROWS('6. Patients'!DQ$10:DQ$107))),0)+
IFERROR(SUMPRODUCT('6. Patients'!CD$10:CD$107,OFFSET('6. Patients'!$LV$9,1,MATCH($D87,'6. Patients'!$LW$9:$NT$9,0),ROWS('6. Patients'!DQ$10:DQ$107))),0)+
IFERROR(SUMPRODUCT('6. Patients'!CD$10:CD$107,OFFSET('6. Patients'!$NU$9,1,MATCH($D87,'6. Patients'!$NV$9:$OO$9,0),ROWS('6. Patients'!DQ$10:DQ$107))),0),
IFERROR(SUMPRODUCT('6. Patients'!CD$10:CD$107,OFFSET('6. Patients'!$OP$9,1,MATCH($D87,'6. Patients'!$OQ$9:$QN$9,0),ROWS('6. Patients'!DQ$10:DQ$107))),0)+
IFERROR(SUMPRODUCT('6. Patients'!CD$10:CD$107,OFFSET('6. Patients'!$QO$9,1,MATCH($D87,'6. Patients'!$QP$9:$RI$9,0),ROWS('6. Patients'!DQ$10:DQ$107))),0)+
IFERROR(SUMPRODUCT('6. Patients'!CD$10:CD$107,OFFSET('6. Patients'!$RJ$9,1,MATCH($D87,'6. Patients'!$RK$9:$TH$9,0),ROWS('6. Patients'!DQ$10:DQ$107))),0)+
IFERROR(SUMPRODUCT('6. Patients'!CD$10:CD$107,OFFSET('6. Patients'!$TI$9,1,MATCH($D87,'6. Patients'!$TJ$9:$UC$9,0),ROWS('6. Patients'!DQ$10:DQ$107))),0))+
IFERROR(VLOOKUP($D87,$H$116:$L$146,COLUMNS($H$115:$J$115)-1+K$7,0)*$E87*$F87*'1. General Inputs'!$J$25,0),0),0)</f>
        <v>0</v>
      </c>
      <c r="L87" s="775">
        <f ca="1">ROUNDUP(IFERROR($F87*$E87*CHOOSE(L$7,
IFERROR(SUMPRODUCT('6. Patients'!CE$10:CE$107,OFFSET('6. Patients'!$DN$9,1,MATCH($D87,'6. Patients'!$DO$9:$FL$9,0),ROWS('6. Patients'!DR$10:DR$107))),0)+
IFERROR(SUMPRODUCT('6. Patients'!CE$10:CE$107,OFFSET('6. Patients'!$FM$9,1,MATCH($D87,'6. Patients'!$FN$9:$GG$9,0),ROWS('6. Patients'!DR$10:DR$107))),0)+
IFERROR(SUMPRODUCT('6. Patients'!CE$10:CE$107,OFFSET('6. Patients'!$GH$9,1,MATCH($D87,'6. Patients'!$GI$9:$IF$9,0),ROWS('6. Patients'!DR$10:DR$107))),0)+
IFERROR(SUMPRODUCT('6. Patients'!CE$10:CE$107,OFFSET('6. Patients'!$IG$9,1,MATCH($D87,'6. Patients'!$IH$9:$JA$9,0),ROWS('6. Patients'!DR$10:DR$107))),0),
IFERROR(SUMPRODUCT('6. Patients'!CE$10:CE$107,OFFSET('6. Patients'!$JB$9,1,MATCH($D87,'6. Patients'!$JC$9:$KZ$9,0),ROWS('6. Patients'!DR$10:DR$107))),0)+
IFERROR(SUMPRODUCT('6. Patients'!CE$10:CE$107,OFFSET('6. Patients'!$LA$9,1,MATCH($D87,'6. Patients'!$LB$9:$LU$9,0),ROWS('6. Patients'!DR$10:DR$107))),0)+
IFERROR(SUMPRODUCT('6. Patients'!CE$10:CE$107,OFFSET('6. Patients'!$LV$9,1,MATCH($D87,'6. Patients'!$LW$9:$NT$9,0),ROWS('6. Patients'!DR$10:DR$107))),0)+
IFERROR(SUMPRODUCT('6. Patients'!CE$10:CE$107,OFFSET('6. Patients'!$NU$9,1,MATCH($D87,'6. Patients'!$NV$9:$OO$9,0),ROWS('6. Patients'!DR$10:DR$107))),0),
IFERROR(SUMPRODUCT('6. Patients'!CE$10:CE$107,OFFSET('6. Patients'!$OP$9,1,MATCH($D87,'6. Patients'!$OQ$9:$QN$9,0),ROWS('6. Patients'!DR$10:DR$107))),0)+
IFERROR(SUMPRODUCT('6. Patients'!CE$10:CE$107,OFFSET('6. Patients'!$QO$9,1,MATCH($D87,'6. Patients'!$QP$9:$RI$9,0),ROWS('6. Patients'!DR$10:DR$107))),0)+
IFERROR(SUMPRODUCT('6. Patients'!CE$10:CE$107,OFFSET('6. Patients'!$RJ$9,1,MATCH($D87,'6. Patients'!$RK$9:$TH$9,0),ROWS('6. Patients'!DR$10:DR$107))),0)+
IFERROR(SUMPRODUCT('6. Patients'!CE$10:CE$107,OFFSET('6. Patients'!$TI$9,1,MATCH($D87,'6. Patients'!$TJ$9:$UC$9,0),ROWS('6. Patients'!DR$10:DR$107))),0))+
IFERROR(VLOOKUP($D87,$H$116:$L$146,COLUMNS($H$115:$J$115)-1+L$7,0)*$E87*$F87*'1. General Inputs'!$J$25,0),0),0)</f>
        <v>0</v>
      </c>
      <c r="M87" s="775">
        <f ca="1">ROUNDUP(IFERROR($F87*$E87*CHOOSE(M$7,
IFERROR(SUMPRODUCT('6. Patients'!CF$10:CF$107,OFFSET('6. Patients'!$DN$9,1,MATCH($D87,'6. Patients'!$DO$9:$FL$9,0),ROWS('6. Patients'!DS$10:DS$107))),0)+
IFERROR(SUMPRODUCT('6. Patients'!CF$10:CF$107,OFFSET('6. Patients'!$FM$9,1,MATCH($D87,'6. Patients'!$FN$9:$GG$9,0),ROWS('6. Patients'!DS$10:DS$107))),0)+
IFERROR(SUMPRODUCT('6. Patients'!CF$10:CF$107,OFFSET('6. Patients'!$GH$9,1,MATCH($D87,'6. Patients'!$GI$9:$IF$9,0),ROWS('6. Patients'!DS$10:DS$107))),0)+
IFERROR(SUMPRODUCT('6. Patients'!CF$10:CF$107,OFFSET('6. Patients'!$IG$9,1,MATCH($D87,'6. Patients'!$IH$9:$JA$9,0),ROWS('6. Patients'!DS$10:DS$107))),0),
IFERROR(SUMPRODUCT('6. Patients'!CF$10:CF$107,OFFSET('6. Patients'!$JB$9,1,MATCH($D87,'6. Patients'!$JC$9:$KZ$9,0),ROWS('6. Patients'!DS$10:DS$107))),0)+
IFERROR(SUMPRODUCT('6. Patients'!CF$10:CF$107,OFFSET('6. Patients'!$LA$9,1,MATCH($D87,'6. Patients'!$LB$9:$LU$9,0),ROWS('6. Patients'!DS$10:DS$107))),0)+
IFERROR(SUMPRODUCT('6. Patients'!CF$10:CF$107,OFFSET('6. Patients'!$LV$9,1,MATCH($D87,'6. Patients'!$LW$9:$NT$9,0),ROWS('6. Patients'!DS$10:DS$107))),0)+
IFERROR(SUMPRODUCT('6. Patients'!CF$10:CF$107,OFFSET('6. Patients'!$NU$9,1,MATCH($D87,'6. Patients'!$NV$9:$OO$9,0),ROWS('6. Patients'!DS$10:DS$107))),0),
IFERROR(SUMPRODUCT('6. Patients'!CF$10:CF$107,OFFSET('6. Patients'!$OP$9,1,MATCH($D87,'6. Patients'!$OQ$9:$QN$9,0),ROWS('6. Patients'!DS$10:DS$107))),0)+
IFERROR(SUMPRODUCT('6. Patients'!CF$10:CF$107,OFFSET('6. Patients'!$QO$9,1,MATCH($D87,'6. Patients'!$QP$9:$RI$9,0),ROWS('6. Patients'!DS$10:DS$107))),0)+
IFERROR(SUMPRODUCT('6. Patients'!CF$10:CF$107,OFFSET('6. Patients'!$RJ$9,1,MATCH($D87,'6. Patients'!$RK$9:$TH$9,0),ROWS('6. Patients'!DS$10:DS$107))),0)+
IFERROR(SUMPRODUCT('6. Patients'!CF$10:CF$107,OFFSET('6. Patients'!$TI$9,1,MATCH($D87,'6. Patients'!$TJ$9:$UC$9,0),ROWS('6. Patients'!DS$10:DS$107))),0))+
IFERROR(VLOOKUP($D87,$H$116:$L$146,COLUMNS($H$115:$J$115)-1+M$7,0)*$E87*$F87*'1. General Inputs'!$J$25,0),0),0)</f>
        <v>0</v>
      </c>
      <c r="N87" s="775">
        <f ca="1">ROUNDUP(IFERROR($F87*$E87*CHOOSE(N$7,
IFERROR(SUMPRODUCT('6. Patients'!CG$10:CG$107,OFFSET('6. Patients'!$DN$9,1,MATCH($D87,'6. Patients'!$DO$9:$FL$9,0),ROWS('6. Patients'!DT$10:DT$107))),0)+
IFERROR(SUMPRODUCT('6. Patients'!CG$10:CG$107,OFFSET('6. Patients'!$FM$9,1,MATCH($D87,'6. Patients'!$FN$9:$GG$9,0),ROWS('6. Patients'!DT$10:DT$107))),0)+
IFERROR(SUMPRODUCT('6. Patients'!CG$10:CG$107,OFFSET('6. Patients'!$GH$9,1,MATCH($D87,'6. Patients'!$GI$9:$IF$9,0),ROWS('6. Patients'!DT$10:DT$107))),0)+
IFERROR(SUMPRODUCT('6. Patients'!CG$10:CG$107,OFFSET('6. Patients'!$IG$9,1,MATCH($D87,'6. Patients'!$IH$9:$JA$9,0),ROWS('6. Patients'!DT$10:DT$107))),0),
IFERROR(SUMPRODUCT('6. Patients'!CG$10:CG$107,OFFSET('6. Patients'!$JB$9,1,MATCH($D87,'6. Patients'!$JC$9:$KZ$9,0),ROWS('6. Patients'!DT$10:DT$107))),0)+
IFERROR(SUMPRODUCT('6. Patients'!CG$10:CG$107,OFFSET('6. Patients'!$LA$9,1,MATCH($D87,'6. Patients'!$LB$9:$LU$9,0),ROWS('6. Patients'!DT$10:DT$107))),0)+
IFERROR(SUMPRODUCT('6. Patients'!CG$10:CG$107,OFFSET('6. Patients'!$LV$9,1,MATCH($D87,'6. Patients'!$LW$9:$NT$9,0),ROWS('6. Patients'!DT$10:DT$107))),0)+
IFERROR(SUMPRODUCT('6. Patients'!CG$10:CG$107,OFFSET('6. Patients'!$NU$9,1,MATCH($D87,'6. Patients'!$NV$9:$OO$9,0),ROWS('6. Patients'!DT$10:DT$107))),0),
IFERROR(SUMPRODUCT('6. Patients'!CG$10:CG$107,OFFSET('6. Patients'!$OP$9,1,MATCH($D87,'6. Patients'!$OQ$9:$QN$9,0),ROWS('6. Patients'!DT$10:DT$107))),0)+
IFERROR(SUMPRODUCT('6. Patients'!CG$10:CG$107,OFFSET('6. Patients'!$QO$9,1,MATCH($D87,'6. Patients'!$QP$9:$RI$9,0),ROWS('6. Patients'!DT$10:DT$107))),0)+
IFERROR(SUMPRODUCT('6. Patients'!CG$10:CG$107,OFFSET('6. Patients'!$RJ$9,1,MATCH($D87,'6. Patients'!$RK$9:$TH$9,0),ROWS('6. Patients'!DT$10:DT$107))),0)+
IFERROR(SUMPRODUCT('6. Patients'!CG$10:CG$107,OFFSET('6. Patients'!$TI$9,1,MATCH($D87,'6. Patients'!$TJ$9:$UC$9,0),ROWS('6. Patients'!DT$10:DT$107))),0))+
IFERROR(VLOOKUP($D87,$H$116:$L$146,COLUMNS($H$115:$J$115)-1+N$7,0)*$E87*$F87*'1. General Inputs'!$J$25,0),0),0)</f>
        <v>0</v>
      </c>
      <c r="O87" s="775">
        <f ca="1">ROUNDUP(IFERROR($F87*$E87*CHOOSE(O$7,
IFERROR(SUMPRODUCT('6. Patients'!CH$10:CH$107,OFFSET('6. Patients'!$DN$9,1,MATCH($D87,'6. Patients'!$DO$9:$FL$9,0),ROWS('6. Patients'!DU$10:DU$107))),0)+
IFERROR(SUMPRODUCT('6. Patients'!CH$10:CH$107,OFFSET('6. Patients'!$FM$9,1,MATCH($D87,'6. Patients'!$FN$9:$GG$9,0),ROWS('6. Patients'!DU$10:DU$107))),0)+
IFERROR(SUMPRODUCT('6. Patients'!CH$10:CH$107,OFFSET('6. Patients'!$GH$9,1,MATCH($D87,'6. Patients'!$GI$9:$IF$9,0),ROWS('6. Patients'!DU$10:DU$107))),0)+
IFERROR(SUMPRODUCT('6. Patients'!CH$10:CH$107,OFFSET('6. Patients'!$IG$9,1,MATCH($D87,'6. Patients'!$IH$9:$JA$9,0),ROWS('6. Patients'!DU$10:DU$107))),0),
IFERROR(SUMPRODUCT('6. Patients'!CH$10:CH$107,OFFSET('6. Patients'!$JB$9,1,MATCH($D87,'6. Patients'!$JC$9:$KZ$9,0),ROWS('6. Patients'!DU$10:DU$107))),0)+
IFERROR(SUMPRODUCT('6. Patients'!CH$10:CH$107,OFFSET('6. Patients'!$LA$9,1,MATCH($D87,'6. Patients'!$LB$9:$LU$9,0),ROWS('6. Patients'!DU$10:DU$107))),0)+
IFERROR(SUMPRODUCT('6. Patients'!CH$10:CH$107,OFFSET('6. Patients'!$LV$9,1,MATCH($D87,'6. Patients'!$LW$9:$NT$9,0),ROWS('6. Patients'!DU$10:DU$107))),0)+
IFERROR(SUMPRODUCT('6. Patients'!CH$10:CH$107,OFFSET('6. Patients'!$NU$9,1,MATCH($D87,'6. Patients'!$NV$9:$OO$9,0),ROWS('6. Patients'!DU$10:DU$107))),0),
IFERROR(SUMPRODUCT('6. Patients'!CH$10:CH$107,OFFSET('6. Patients'!$OP$9,1,MATCH($D87,'6. Patients'!$OQ$9:$QN$9,0),ROWS('6. Patients'!DU$10:DU$107))),0)+
IFERROR(SUMPRODUCT('6. Patients'!CH$10:CH$107,OFFSET('6. Patients'!$QO$9,1,MATCH($D87,'6. Patients'!$QP$9:$RI$9,0),ROWS('6. Patients'!DU$10:DU$107))),0)+
IFERROR(SUMPRODUCT('6. Patients'!CH$10:CH$107,OFFSET('6. Patients'!$RJ$9,1,MATCH($D87,'6. Patients'!$RK$9:$TH$9,0),ROWS('6. Patients'!DU$10:DU$107))),0)+
IFERROR(SUMPRODUCT('6. Patients'!CH$10:CH$107,OFFSET('6. Patients'!$TI$9,1,MATCH($D87,'6. Patients'!$TJ$9:$UC$9,0),ROWS('6. Patients'!DU$10:DU$107))),0))+
IFERROR(VLOOKUP($D87,$H$116:$L$146,COLUMNS($H$115:$J$115)-1+O$7,0)*$E87*$F87*'1. General Inputs'!$J$25,0),0),0)</f>
        <v>0</v>
      </c>
      <c r="P87" s="775">
        <f ca="1">ROUNDUP(IFERROR($F87*$E87*CHOOSE(P$7,
IFERROR(SUMPRODUCT('6. Patients'!CI$10:CI$107,OFFSET('6. Patients'!$DN$9,1,MATCH($D87,'6. Patients'!$DO$9:$FL$9,0),ROWS('6. Patients'!DV$10:DV$107))),0)+
IFERROR(SUMPRODUCT('6. Patients'!CI$10:CI$107,OFFSET('6. Patients'!$FM$9,1,MATCH($D87,'6. Patients'!$FN$9:$GG$9,0),ROWS('6. Patients'!DV$10:DV$107))),0)+
IFERROR(SUMPRODUCT('6. Patients'!CI$10:CI$107,OFFSET('6. Patients'!$GH$9,1,MATCH($D87,'6. Patients'!$GI$9:$IF$9,0),ROWS('6. Patients'!DV$10:DV$107))),0)+
IFERROR(SUMPRODUCT('6. Patients'!CI$10:CI$107,OFFSET('6. Patients'!$IG$9,1,MATCH($D87,'6. Patients'!$IH$9:$JA$9,0),ROWS('6. Patients'!DV$10:DV$107))),0),
IFERROR(SUMPRODUCT('6. Patients'!CI$10:CI$107,OFFSET('6. Patients'!$JB$9,1,MATCH($D87,'6. Patients'!$JC$9:$KZ$9,0),ROWS('6. Patients'!DV$10:DV$107))),0)+
IFERROR(SUMPRODUCT('6. Patients'!CI$10:CI$107,OFFSET('6. Patients'!$LA$9,1,MATCH($D87,'6. Patients'!$LB$9:$LU$9,0),ROWS('6. Patients'!DV$10:DV$107))),0)+
IFERROR(SUMPRODUCT('6. Patients'!CI$10:CI$107,OFFSET('6. Patients'!$LV$9,1,MATCH($D87,'6. Patients'!$LW$9:$NT$9,0),ROWS('6. Patients'!DV$10:DV$107))),0)+
IFERROR(SUMPRODUCT('6. Patients'!CI$10:CI$107,OFFSET('6. Patients'!$NU$9,1,MATCH($D87,'6. Patients'!$NV$9:$OO$9,0),ROWS('6. Patients'!DV$10:DV$107))),0),
IFERROR(SUMPRODUCT('6. Patients'!CI$10:CI$107,OFFSET('6. Patients'!$OP$9,1,MATCH($D87,'6. Patients'!$OQ$9:$QN$9,0),ROWS('6. Patients'!DV$10:DV$107))),0)+
IFERROR(SUMPRODUCT('6. Patients'!CI$10:CI$107,OFFSET('6. Patients'!$QO$9,1,MATCH($D87,'6. Patients'!$QP$9:$RI$9,0),ROWS('6. Patients'!DV$10:DV$107))),0)+
IFERROR(SUMPRODUCT('6. Patients'!CI$10:CI$107,OFFSET('6. Patients'!$RJ$9,1,MATCH($D87,'6. Patients'!$RK$9:$TH$9,0),ROWS('6. Patients'!DV$10:DV$107))),0)+
IFERROR(SUMPRODUCT('6. Patients'!CI$10:CI$107,OFFSET('6. Patients'!$TI$9,1,MATCH($D87,'6. Patients'!$TJ$9:$UC$9,0),ROWS('6. Patients'!DV$10:DV$107))),0))+
IFERROR(VLOOKUP($D87,$H$116:$L$146,COLUMNS($H$115:$J$115)-1+P$7,0)*$E87*$F87*'1. General Inputs'!$J$25,0),0),0)</f>
        <v>0</v>
      </c>
      <c r="Q87" s="775">
        <f ca="1">ROUNDUP(IFERROR($F87*$E87*CHOOSE(Q$7,
IFERROR(SUMPRODUCT('6. Patients'!CJ$10:CJ$107,OFFSET('6. Patients'!$DN$9,1,MATCH($D87,'6. Patients'!$DO$9:$FL$9,0),ROWS('6. Patients'!DW$10:DW$107))),0)+
IFERROR(SUMPRODUCT('6. Patients'!CJ$10:CJ$107,OFFSET('6. Patients'!$FM$9,1,MATCH($D87,'6. Patients'!$FN$9:$GG$9,0),ROWS('6. Patients'!DW$10:DW$107))),0)+
IFERROR(SUMPRODUCT('6. Patients'!CJ$10:CJ$107,OFFSET('6. Patients'!$GH$9,1,MATCH($D87,'6. Patients'!$GI$9:$IF$9,0),ROWS('6. Patients'!DW$10:DW$107))),0)+
IFERROR(SUMPRODUCT('6. Patients'!CJ$10:CJ$107,OFFSET('6. Patients'!$IG$9,1,MATCH($D87,'6. Patients'!$IH$9:$JA$9,0),ROWS('6. Patients'!DW$10:DW$107))),0),
IFERROR(SUMPRODUCT('6. Patients'!CJ$10:CJ$107,OFFSET('6. Patients'!$JB$9,1,MATCH($D87,'6. Patients'!$JC$9:$KZ$9,0),ROWS('6. Patients'!DW$10:DW$107))),0)+
IFERROR(SUMPRODUCT('6. Patients'!CJ$10:CJ$107,OFFSET('6. Patients'!$LA$9,1,MATCH($D87,'6. Patients'!$LB$9:$LU$9,0),ROWS('6. Patients'!DW$10:DW$107))),0)+
IFERROR(SUMPRODUCT('6. Patients'!CJ$10:CJ$107,OFFSET('6. Patients'!$LV$9,1,MATCH($D87,'6. Patients'!$LW$9:$NT$9,0),ROWS('6. Patients'!DW$10:DW$107))),0)+
IFERROR(SUMPRODUCT('6. Patients'!CJ$10:CJ$107,OFFSET('6. Patients'!$NU$9,1,MATCH($D87,'6. Patients'!$NV$9:$OO$9,0),ROWS('6. Patients'!DW$10:DW$107))),0),
IFERROR(SUMPRODUCT('6. Patients'!CJ$10:CJ$107,OFFSET('6. Patients'!$OP$9,1,MATCH($D87,'6. Patients'!$OQ$9:$QN$9,0),ROWS('6. Patients'!DW$10:DW$107))),0)+
IFERROR(SUMPRODUCT('6. Patients'!CJ$10:CJ$107,OFFSET('6. Patients'!$QO$9,1,MATCH($D87,'6. Patients'!$QP$9:$RI$9,0),ROWS('6. Patients'!DW$10:DW$107))),0)+
IFERROR(SUMPRODUCT('6. Patients'!CJ$10:CJ$107,OFFSET('6. Patients'!$RJ$9,1,MATCH($D87,'6. Patients'!$RK$9:$TH$9,0),ROWS('6. Patients'!DW$10:DW$107))),0)+
IFERROR(SUMPRODUCT('6. Patients'!CJ$10:CJ$107,OFFSET('6. Patients'!$TI$9,1,MATCH($D87,'6. Patients'!$TJ$9:$UC$9,0),ROWS('6. Patients'!DW$10:DW$107))),0))+
IFERROR(VLOOKUP($D87,$H$116:$L$146,COLUMNS($H$115:$J$115)-1+Q$7,0)*$E87*$F87*'1. General Inputs'!$J$25,0),0),0)</f>
        <v>0</v>
      </c>
      <c r="R87" s="775">
        <f ca="1">ROUNDUP(IFERROR($F87*$E87*CHOOSE(R$7,
IFERROR(SUMPRODUCT('6. Patients'!CK$10:CK$107,OFFSET('6. Patients'!$DN$9,1,MATCH($D87,'6. Patients'!$DO$9:$FL$9,0),ROWS('6. Patients'!DX$10:DX$107))),0)+
IFERROR(SUMPRODUCT('6. Patients'!CK$10:CK$107,OFFSET('6. Patients'!$FM$9,1,MATCH($D87,'6. Patients'!$FN$9:$GG$9,0),ROWS('6. Patients'!DX$10:DX$107))),0)+
IFERROR(SUMPRODUCT('6. Patients'!CK$10:CK$107,OFFSET('6. Patients'!$GH$9,1,MATCH($D87,'6. Patients'!$GI$9:$IF$9,0),ROWS('6. Patients'!DX$10:DX$107))),0)+
IFERROR(SUMPRODUCT('6. Patients'!CK$10:CK$107,OFFSET('6. Patients'!$IG$9,1,MATCH($D87,'6. Patients'!$IH$9:$JA$9,0),ROWS('6. Patients'!DX$10:DX$107))),0),
IFERROR(SUMPRODUCT('6. Patients'!CK$10:CK$107,OFFSET('6. Patients'!$JB$9,1,MATCH($D87,'6. Patients'!$JC$9:$KZ$9,0),ROWS('6. Patients'!DX$10:DX$107))),0)+
IFERROR(SUMPRODUCT('6. Patients'!CK$10:CK$107,OFFSET('6. Patients'!$LA$9,1,MATCH($D87,'6. Patients'!$LB$9:$LU$9,0),ROWS('6. Patients'!DX$10:DX$107))),0)+
IFERROR(SUMPRODUCT('6. Patients'!CK$10:CK$107,OFFSET('6. Patients'!$LV$9,1,MATCH($D87,'6. Patients'!$LW$9:$NT$9,0),ROWS('6. Patients'!DX$10:DX$107))),0)+
IFERROR(SUMPRODUCT('6. Patients'!CK$10:CK$107,OFFSET('6. Patients'!$NU$9,1,MATCH($D87,'6. Patients'!$NV$9:$OO$9,0),ROWS('6. Patients'!DX$10:DX$107))),0),
IFERROR(SUMPRODUCT('6. Patients'!CK$10:CK$107,OFFSET('6. Patients'!$OP$9,1,MATCH($D87,'6. Patients'!$OQ$9:$QN$9,0),ROWS('6. Patients'!DX$10:DX$107))),0)+
IFERROR(SUMPRODUCT('6. Patients'!CK$10:CK$107,OFFSET('6. Patients'!$QO$9,1,MATCH($D87,'6. Patients'!$QP$9:$RI$9,0),ROWS('6. Patients'!DX$10:DX$107))),0)+
IFERROR(SUMPRODUCT('6. Patients'!CK$10:CK$107,OFFSET('6. Patients'!$RJ$9,1,MATCH($D87,'6. Patients'!$RK$9:$TH$9,0),ROWS('6. Patients'!DX$10:DX$107))),0)+
IFERROR(SUMPRODUCT('6. Patients'!CK$10:CK$107,OFFSET('6. Patients'!$TI$9,1,MATCH($D87,'6. Patients'!$TJ$9:$UC$9,0),ROWS('6. Patients'!DX$10:DX$107))),0))+
IFERROR(VLOOKUP($D87,$H$116:$L$146,COLUMNS($H$115:$J$115)-1+R$7,0)*$E87*$F87*'1. General Inputs'!$J$25,0),0),0)</f>
        <v>0</v>
      </c>
      <c r="S87" s="775">
        <f ca="1">ROUNDUP(IFERROR($F87*$E87*CHOOSE(S$7,
IFERROR(SUMPRODUCT('6. Patients'!CL$10:CL$107,OFFSET('6. Patients'!$DN$9,1,MATCH($D87,'6. Patients'!$DO$9:$FL$9,0),ROWS('6. Patients'!DY$10:DY$107))),0)+
IFERROR(SUMPRODUCT('6. Patients'!CL$10:CL$107,OFFSET('6. Patients'!$FM$9,1,MATCH($D87,'6. Patients'!$FN$9:$GG$9,0),ROWS('6. Patients'!DY$10:DY$107))),0)+
IFERROR(SUMPRODUCT('6. Patients'!CL$10:CL$107,OFFSET('6. Patients'!$GH$9,1,MATCH($D87,'6. Patients'!$GI$9:$IF$9,0),ROWS('6. Patients'!DY$10:DY$107))),0)+
IFERROR(SUMPRODUCT('6. Patients'!CL$10:CL$107,OFFSET('6. Patients'!$IG$9,1,MATCH($D87,'6. Patients'!$IH$9:$JA$9,0),ROWS('6. Patients'!DY$10:DY$107))),0),
IFERROR(SUMPRODUCT('6. Patients'!CL$10:CL$107,OFFSET('6. Patients'!$JB$9,1,MATCH($D87,'6. Patients'!$JC$9:$KZ$9,0),ROWS('6. Patients'!DY$10:DY$107))),0)+
IFERROR(SUMPRODUCT('6. Patients'!CL$10:CL$107,OFFSET('6. Patients'!$LA$9,1,MATCH($D87,'6. Patients'!$LB$9:$LU$9,0),ROWS('6. Patients'!DY$10:DY$107))),0)+
IFERROR(SUMPRODUCT('6. Patients'!CL$10:CL$107,OFFSET('6. Patients'!$LV$9,1,MATCH($D87,'6. Patients'!$LW$9:$NT$9,0),ROWS('6. Patients'!DY$10:DY$107))),0)+
IFERROR(SUMPRODUCT('6. Patients'!CL$10:CL$107,OFFSET('6. Patients'!$NU$9,1,MATCH($D87,'6. Patients'!$NV$9:$OO$9,0),ROWS('6. Patients'!DY$10:DY$107))),0),
IFERROR(SUMPRODUCT('6. Patients'!CL$10:CL$107,OFFSET('6. Patients'!$OP$9,1,MATCH($D87,'6. Patients'!$OQ$9:$QN$9,0),ROWS('6. Patients'!DY$10:DY$107))),0)+
IFERROR(SUMPRODUCT('6. Patients'!CL$10:CL$107,OFFSET('6. Patients'!$QO$9,1,MATCH($D87,'6. Patients'!$QP$9:$RI$9,0),ROWS('6. Patients'!DY$10:DY$107))),0)+
IFERROR(SUMPRODUCT('6. Patients'!CL$10:CL$107,OFFSET('6. Patients'!$RJ$9,1,MATCH($D87,'6. Patients'!$RK$9:$TH$9,0),ROWS('6. Patients'!DY$10:DY$107))),0)+
IFERROR(SUMPRODUCT('6. Patients'!CL$10:CL$107,OFFSET('6. Patients'!$TI$9,1,MATCH($D87,'6. Patients'!$TJ$9:$UC$9,0),ROWS('6. Patients'!DY$10:DY$107))),0))+
IFERROR(VLOOKUP($D87,$H$116:$L$146,COLUMNS($H$115:$J$115)-1+S$7,0)*$E87*$F87*'1. General Inputs'!$J$25,0),0),0)</f>
        <v>0</v>
      </c>
      <c r="T87" s="775">
        <f ca="1">ROUNDUP(IFERROR($F87*$E87*CHOOSE(T$7,
IFERROR(SUMPRODUCT('6. Patients'!CM$10:CM$107,OFFSET('6. Patients'!$DN$9,1,MATCH($D87,'6. Patients'!$DO$9:$FL$9,0),ROWS('6. Patients'!DZ$10:DZ$107))),0)+
IFERROR(SUMPRODUCT('6. Patients'!CM$10:CM$107,OFFSET('6. Patients'!$FM$9,1,MATCH($D87,'6. Patients'!$FN$9:$GG$9,0),ROWS('6. Patients'!DZ$10:DZ$107))),0)+
IFERROR(SUMPRODUCT('6. Patients'!CM$10:CM$107,OFFSET('6. Patients'!$GH$9,1,MATCH($D87,'6. Patients'!$GI$9:$IF$9,0),ROWS('6. Patients'!DZ$10:DZ$107))),0)+
IFERROR(SUMPRODUCT('6. Patients'!CM$10:CM$107,OFFSET('6. Patients'!$IG$9,1,MATCH($D87,'6. Patients'!$IH$9:$JA$9,0),ROWS('6. Patients'!DZ$10:DZ$107))),0),
IFERROR(SUMPRODUCT('6. Patients'!CM$10:CM$107,OFFSET('6. Patients'!$JB$9,1,MATCH($D87,'6. Patients'!$JC$9:$KZ$9,0),ROWS('6. Patients'!DZ$10:DZ$107))),0)+
IFERROR(SUMPRODUCT('6. Patients'!CM$10:CM$107,OFFSET('6. Patients'!$LA$9,1,MATCH($D87,'6. Patients'!$LB$9:$LU$9,0),ROWS('6. Patients'!DZ$10:DZ$107))),0)+
IFERROR(SUMPRODUCT('6. Patients'!CM$10:CM$107,OFFSET('6. Patients'!$LV$9,1,MATCH($D87,'6. Patients'!$LW$9:$NT$9,0),ROWS('6. Patients'!DZ$10:DZ$107))),0)+
IFERROR(SUMPRODUCT('6. Patients'!CM$10:CM$107,OFFSET('6. Patients'!$NU$9,1,MATCH($D87,'6. Patients'!$NV$9:$OO$9,0),ROWS('6. Patients'!DZ$10:DZ$107))),0),
IFERROR(SUMPRODUCT('6. Patients'!CM$10:CM$107,OFFSET('6. Patients'!$OP$9,1,MATCH($D87,'6. Patients'!$OQ$9:$QN$9,0),ROWS('6. Patients'!DZ$10:DZ$107))),0)+
IFERROR(SUMPRODUCT('6. Patients'!CM$10:CM$107,OFFSET('6. Patients'!$QO$9,1,MATCH($D87,'6. Patients'!$QP$9:$RI$9,0),ROWS('6. Patients'!DZ$10:DZ$107))),0)+
IFERROR(SUMPRODUCT('6. Patients'!CM$10:CM$107,OFFSET('6. Patients'!$RJ$9,1,MATCH($D87,'6. Patients'!$RK$9:$TH$9,0),ROWS('6. Patients'!DZ$10:DZ$107))),0)+
IFERROR(SUMPRODUCT('6. Patients'!CM$10:CM$107,OFFSET('6. Patients'!$TI$9,1,MATCH($D87,'6. Patients'!$TJ$9:$UC$9,0),ROWS('6. Patients'!DZ$10:DZ$107))),0))+
IFERROR(VLOOKUP($D87,$H$116:$L$146,COLUMNS($H$115:$J$115)-1+T$7,0)*$E87*$F87*'1. General Inputs'!$J$25,0),0),0)</f>
        <v>0</v>
      </c>
      <c r="U87" s="775">
        <f ca="1">ROUNDUP(IFERROR($F87*$E87*CHOOSE(U$7,
IFERROR(SUMPRODUCT('6. Patients'!CN$10:CN$107,OFFSET('6. Patients'!$DN$9,1,MATCH($D87,'6. Patients'!$DO$9:$FL$9,0),ROWS('6. Patients'!EA$10:EA$107))),0)+
IFERROR(SUMPRODUCT('6. Patients'!CN$10:CN$107,OFFSET('6. Patients'!$FM$9,1,MATCH($D87,'6. Patients'!$FN$9:$GG$9,0),ROWS('6. Patients'!EA$10:EA$107))),0)+
IFERROR(SUMPRODUCT('6. Patients'!CN$10:CN$107,OFFSET('6. Patients'!$GH$9,1,MATCH($D87,'6. Patients'!$GI$9:$IF$9,0),ROWS('6. Patients'!EA$10:EA$107))),0)+
IFERROR(SUMPRODUCT('6. Patients'!CN$10:CN$107,OFFSET('6. Patients'!$IG$9,1,MATCH($D87,'6. Patients'!$IH$9:$JA$9,0),ROWS('6. Patients'!EA$10:EA$107))),0),
IFERROR(SUMPRODUCT('6. Patients'!CN$10:CN$107,OFFSET('6. Patients'!$JB$9,1,MATCH($D87,'6. Patients'!$JC$9:$KZ$9,0),ROWS('6. Patients'!EA$10:EA$107))),0)+
IFERROR(SUMPRODUCT('6. Patients'!CN$10:CN$107,OFFSET('6. Patients'!$LA$9,1,MATCH($D87,'6. Patients'!$LB$9:$LU$9,0),ROWS('6. Patients'!EA$10:EA$107))),0)+
IFERROR(SUMPRODUCT('6. Patients'!CN$10:CN$107,OFFSET('6. Patients'!$LV$9,1,MATCH($D87,'6. Patients'!$LW$9:$NT$9,0),ROWS('6. Patients'!EA$10:EA$107))),0)+
IFERROR(SUMPRODUCT('6. Patients'!CN$10:CN$107,OFFSET('6. Patients'!$NU$9,1,MATCH($D87,'6. Patients'!$NV$9:$OO$9,0),ROWS('6. Patients'!EA$10:EA$107))),0),
IFERROR(SUMPRODUCT('6. Patients'!CN$10:CN$107,OFFSET('6. Patients'!$OP$9,1,MATCH($D87,'6. Patients'!$OQ$9:$QN$9,0),ROWS('6. Patients'!EA$10:EA$107))),0)+
IFERROR(SUMPRODUCT('6. Patients'!CN$10:CN$107,OFFSET('6. Patients'!$QO$9,1,MATCH($D87,'6. Patients'!$QP$9:$RI$9,0),ROWS('6. Patients'!EA$10:EA$107))),0)+
IFERROR(SUMPRODUCT('6. Patients'!CN$10:CN$107,OFFSET('6. Patients'!$RJ$9,1,MATCH($D87,'6. Patients'!$RK$9:$TH$9,0),ROWS('6. Patients'!EA$10:EA$107))),0)+
IFERROR(SUMPRODUCT('6. Patients'!CN$10:CN$107,OFFSET('6. Patients'!$TI$9,1,MATCH($D87,'6. Patients'!$TJ$9:$UC$9,0),ROWS('6. Patients'!EA$10:EA$107))),0))+
IFERROR(VLOOKUP($D87,$H$116:$L$146,COLUMNS($H$115:$J$115)-1+U$7,0)*$E87*$F87*'1. General Inputs'!$J$25,0),0),0)</f>
        <v>0</v>
      </c>
      <c r="V87" s="775">
        <f ca="1">ROUNDUP(IFERROR($F87*$E87*CHOOSE(V$7,
IFERROR(SUMPRODUCT('6. Patients'!CO$10:CO$107,OFFSET('6. Patients'!$DN$9,1,MATCH($D87,'6. Patients'!$DO$9:$FL$9,0),ROWS('6. Patients'!EB$10:EB$107))),0)+
IFERROR(SUMPRODUCT('6. Patients'!CO$10:CO$107,OFFSET('6. Patients'!$FM$9,1,MATCH($D87,'6. Patients'!$FN$9:$GG$9,0),ROWS('6. Patients'!EB$10:EB$107))),0)+
IFERROR(SUMPRODUCT('6. Patients'!CO$10:CO$107,OFFSET('6. Patients'!$GH$9,1,MATCH($D87,'6. Patients'!$GI$9:$IF$9,0),ROWS('6. Patients'!EB$10:EB$107))),0)+
IFERROR(SUMPRODUCT('6. Patients'!CO$10:CO$107,OFFSET('6. Patients'!$IG$9,1,MATCH($D87,'6. Patients'!$IH$9:$JA$9,0),ROWS('6. Patients'!EB$10:EB$107))),0),
IFERROR(SUMPRODUCT('6. Patients'!CO$10:CO$107,OFFSET('6. Patients'!$JB$9,1,MATCH($D87,'6. Patients'!$JC$9:$KZ$9,0),ROWS('6. Patients'!EB$10:EB$107))),0)+
IFERROR(SUMPRODUCT('6. Patients'!CO$10:CO$107,OFFSET('6. Patients'!$LA$9,1,MATCH($D87,'6. Patients'!$LB$9:$LU$9,0),ROWS('6. Patients'!EB$10:EB$107))),0)+
IFERROR(SUMPRODUCT('6. Patients'!CO$10:CO$107,OFFSET('6. Patients'!$LV$9,1,MATCH($D87,'6. Patients'!$LW$9:$NT$9,0),ROWS('6. Patients'!EB$10:EB$107))),0)+
IFERROR(SUMPRODUCT('6. Patients'!CO$10:CO$107,OFFSET('6. Patients'!$NU$9,1,MATCH($D87,'6. Patients'!$NV$9:$OO$9,0),ROWS('6. Patients'!EB$10:EB$107))),0),
IFERROR(SUMPRODUCT('6. Patients'!CO$10:CO$107,OFFSET('6. Patients'!$OP$9,1,MATCH($D87,'6. Patients'!$OQ$9:$QN$9,0),ROWS('6. Patients'!EB$10:EB$107))),0)+
IFERROR(SUMPRODUCT('6. Patients'!CO$10:CO$107,OFFSET('6. Patients'!$QO$9,1,MATCH($D87,'6. Patients'!$QP$9:$RI$9,0),ROWS('6. Patients'!EB$10:EB$107))),0)+
IFERROR(SUMPRODUCT('6. Patients'!CO$10:CO$107,OFFSET('6. Patients'!$RJ$9,1,MATCH($D87,'6. Patients'!$RK$9:$TH$9,0),ROWS('6. Patients'!EB$10:EB$107))),0)+
IFERROR(SUMPRODUCT('6. Patients'!CO$10:CO$107,OFFSET('6. Patients'!$TI$9,1,MATCH($D87,'6. Patients'!$TJ$9:$UC$9,0),ROWS('6. Patients'!EB$10:EB$107))),0))+
IFERROR(VLOOKUP($D87,$H$116:$L$146,COLUMNS($H$115:$J$115)-1+V$7,0)*$E87*$F87*'1. General Inputs'!$J$25,0),0),0)</f>
        <v>0</v>
      </c>
      <c r="W87" s="775">
        <f ca="1">ROUNDUP(IFERROR($F87*$E87*CHOOSE(W$7,
IFERROR(SUMPRODUCT('6. Patients'!CP$10:CP$107,OFFSET('6. Patients'!$DN$9,1,MATCH($D87,'6. Patients'!$DO$9:$FL$9,0),ROWS('6. Patients'!EC$10:EC$107))),0)+
IFERROR(SUMPRODUCT('6. Patients'!CP$10:CP$107,OFFSET('6. Patients'!$FM$9,1,MATCH($D87,'6. Patients'!$FN$9:$GG$9,0),ROWS('6. Patients'!EC$10:EC$107))),0)+
IFERROR(SUMPRODUCT('6. Patients'!CP$10:CP$107,OFFSET('6. Patients'!$GH$9,1,MATCH($D87,'6. Patients'!$GI$9:$IF$9,0),ROWS('6. Patients'!EC$10:EC$107))),0)+
IFERROR(SUMPRODUCT('6. Patients'!CP$10:CP$107,OFFSET('6. Patients'!$IG$9,1,MATCH($D87,'6. Patients'!$IH$9:$JA$9,0),ROWS('6. Patients'!EC$10:EC$107))),0),
IFERROR(SUMPRODUCT('6. Patients'!CP$10:CP$107,OFFSET('6. Patients'!$JB$9,1,MATCH($D87,'6. Patients'!$JC$9:$KZ$9,0),ROWS('6. Patients'!EC$10:EC$107))),0)+
IFERROR(SUMPRODUCT('6. Patients'!CP$10:CP$107,OFFSET('6. Patients'!$LA$9,1,MATCH($D87,'6. Patients'!$LB$9:$LU$9,0),ROWS('6. Patients'!EC$10:EC$107))),0)+
IFERROR(SUMPRODUCT('6. Patients'!CP$10:CP$107,OFFSET('6. Patients'!$LV$9,1,MATCH($D87,'6. Patients'!$LW$9:$NT$9,0),ROWS('6. Patients'!EC$10:EC$107))),0)+
IFERROR(SUMPRODUCT('6. Patients'!CP$10:CP$107,OFFSET('6. Patients'!$NU$9,1,MATCH($D87,'6. Patients'!$NV$9:$OO$9,0),ROWS('6. Patients'!EC$10:EC$107))),0),
IFERROR(SUMPRODUCT('6. Patients'!CP$10:CP$107,OFFSET('6. Patients'!$OP$9,1,MATCH($D87,'6. Patients'!$OQ$9:$QN$9,0),ROWS('6. Patients'!EC$10:EC$107))),0)+
IFERROR(SUMPRODUCT('6. Patients'!CP$10:CP$107,OFFSET('6. Patients'!$QO$9,1,MATCH($D87,'6. Patients'!$QP$9:$RI$9,0),ROWS('6. Patients'!EC$10:EC$107))),0)+
IFERROR(SUMPRODUCT('6. Patients'!CP$10:CP$107,OFFSET('6. Patients'!$RJ$9,1,MATCH($D87,'6. Patients'!$RK$9:$TH$9,0),ROWS('6. Patients'!EC$10:EC$107))),0)+
IFERROR(SUMPRODUCT('6. Patients'!CP$10:CP$107,OFFSET('6. Patients'!$TI$9,1,MATCH($D87,'6. Patients'!$TJ$9:$UC$9,0),ROWS('6. Patients'!EC$10:EC$107))),0))+
IFERROR(VLOOKUP($D87,$H$116:$L$146,COLUMNS($H$115:$J$115)-1+W$7,0)*$E87*$F87*'1. General Inputs'!$J$25,0),0),0)</f>
        <v>0</v>
      </c>
      <c r="X87" s="775">
        <f ca="1">ROUNDUP(IFERROR($F87*$E87*CHOOSE(X$7,
IFERROR(SUMPRODUCT('6. Patients'!CQ$10:CQ$107,OFFSET('6. Patients'!$DN$9,1,MATCH($D87,'6. Patients'!$DO$9:$FL$9,0),ROWS('6. Patients'!ED$10:ED$107))),0)+
IFERROR(SUMPRODUCT('6. Patients'!CQ$10:CQ$107,OFFSET('6. Patients'!$FM$9,1,MATCH($D87,'6. Patients'!$FN$9:$GG$9,0),ROWS('6. Patients'!ED$10:ED$107))),0)+
IFERROR(SUMPRODUCT('6. Patients'!CQ$10:CQ$107,OFFSET('6. Patients'!$GH$9,1,MATCH($D87,'6. Patients'!$GI$9:$IF$9,0),ROWS('6. Patients'!ED$10:ED$107))),0)+
IFERROR(SUMPRODUCT('6. Patients'!CQ$10:CQ$107,OFFSET('6. Patients'!$IG$9,1,MATCH($D87,'6. Patients'!$IH$9:$JA$9,0),ROWS('6. Patients'!ED$10:ED$107))),0),
IFERROR(SUMPRODUCT('6. Patients'!CQ$10:CQ$107,OFFSET('6. Patients'!$JB$9,1,MATCH($D87,'6. Patients'!$JC$9:$KZ$9,0),ROWS('6. Patients'!ED$10:ED$107))),0)+
IFERROR(SUMPRODUCT('6. Patients'!CQ$10:CQ$107,OFFSET('6. Patients'!$LA$9,1,MATCH($D87,'6. Patients'!$LB$9:$LU$9,0),ROWS('6. Patients'!ED$10:ED$107))),0)+
IFERROR(SUMPRODUCT('6. Patients'!CQ$10:CQ$107,OFFSET('6. Patients'!$LV$9,1,MATCH($D87,'6. Patients'!$LW$9:$NT$9,0),ROWS('6. Patients'!ED$10:ED$107))),0)+
IFERROR(SUMPRODUCT('6. Patients'!CQ$10:CQ$107,OFFSET('6. Patients'!$NU$9,1,MATCH($D87,'6. Patients'!$NV$9:$OO$9,0),ROWS('6. Patients'!ED$10:ED$107))),0),
IFERROR(SUMPRODUCT('6. Patients'!CQ$10:CQ$107,OFFSET('6. Patients'!$OP$9,1,MATCH($D87,'6. Patients'!$OQ$9:$QN$9,0),ROWS('6. Patients'!ED$10:ED$107))),0)+
IFERROR(SUMPRODUCT('6. Patients'!CQ$10:CQ$107,OFFSET('6. Patients'!$QO$9,1,MATCH($D87,'6. Patients'!$QP$9:$RI$9,0),ROWS('6. Patients'!ED$10:ED$107))),0)+
IFERROR(SUMPRODUCT('6. Patients'!CQ$10:CQ$107,OFFSET('6. Patients'!$RJ$9,1,MATCH($D87,'6. Patients'!$RK$9:$TH$9,0),ROWS('6. Patients'!ED$10:ED$107))),0)+
IFERROR(SUMPRODUCT('6. Patients'!CQ$10:CQ$107,OFFSET('6. Patients'!$TI$9,1,MATCH($D87,'6. Patients'!$TJ$9:$UC$9,0),ROWS('6. Patients'!ED$10:ED$107))),0))+
IFERROR(VLOOKUP($D87,$H$116:$L$146,COLUMNS($H$115:$J$115)-1+X$7,0)*$E87*$F87*'1. General Inputs'!$J$25,0),0),0)</f>
        <v>0</v>
      </c>
      <c r="Y87" s="775">
        <f ca="1">ROUNDUP(IFERROR($F87*$E87*CHOOSE(Y$7,
IFERROR(SUMPRODUCT('6. Patients'!CR$10:CR$107,OFFSET('6. Patients'!$DN$9,1,MATCH($D87,'6. Patients'!$DO$9:$FL$9,0),ROWS('6. Patients'!EE$10:EE$107))),0)+
IFERROR(SUMPRODUCT('6. Patients'!CR$10:CR$107,OFFSET('6. Patients'!$FM$9,1,MATCH($D87,'6. Patients'!$FN$9:$GG$9,0),ROWS('6. Patients'!EE$10:EE$107))),0)+
IFERROR(SUMPRODUCT('6. Patients'!CR$10:CR$107,OFFSET('6. Patients'!$GH$9,1,MATCH($D87,'6. Patients'!$GI$9:$IF$9,0),ROWS('6. Patients'!EE$10:EE$107))),0)+
IFERROR(SUMPRODUCT('6. Patients'!CR$10:CR$107,OFFSET('6. Patients'!$IG$9,1,MATCH($D87,'6. Patients'!$IH$9:$JA$9,0),ROWS('6. Patients'!EE$10:EE$107))),0),
IFERROR(SUMPRODUCT('6. Patients'!CR$10:CR$107,OFFSET('6. Patients'!$JB$9,1,MATCH($D87,'6. Patients'!$JC$9:$KZ$9,0),ROWS('6. Patients'!EE$10:EE$107))),0)+
IFERROR(SUMPRODUCT('6. Patients'!CR$10:CR$107,OFFSET('6. Patients'!$LA$9,1,MATCH($D87,'6. Patients'!$LB$9:$LU$9,0),ROWS('6. Patients'!EE$10:EE$107))),0)+
IFERROR(SUMPRODUCT('6. Patients'!CR$10:CR$107,OFFSET('6. Patients'!$LV$9,1,MATCH($D87,'6. Patients'!$LW$9:$NT$9,0),ROWS('6. Patients'!EE$10:EE$107))),0)+
IFERROR(SUMPRODUCT('6. Patients'!CR$10:CR$107,OFFSET('6. Patients'!$NU$9,1,MATCH($D87,'6. Patients'!$NV$9:$OO$9,0),ROWS('6. Patients'!EE$10:EE$107))),0),
IFERROR(SUMPRODUCT('6. Patients'!CR$10:CR$107,OFFSET('6. Patients'!$OP$9,1,MATCH($D87,'6. Patients'!$OQ$9:$QN$9,0),ROWS('6. Patients'!EE$10:EE$107))),0)+
IFERROR(SUMPRODUCT('6. Patients'!CR$10:CR$107,OFFSET('6. Patients'!$QO$9,1,MATCH($D87,'6. Patients'!$QP$9:$RI$9,0),ROWS('6. Patients'!EE$10:EE$107))),0)+
IFERROR(SUMPRODUCT('6. Patients'!CR$10:CR$107,OFFSET('6. Patients'!$RJ$9,1,MATCH($D87,'6. Patients'!$RK$9:$TH$9,0),ROWS('6. Patients'!EE$10:EE$107))),0)+
IFERROR(SUMPRODUCT('6. Patients'!CR$10:CR$107,OFFSET('6. Patients'!$TI$9,1,MATCH($D87,'6. Patients'!$TJ$9:$UC$9,0),ROWS('6. Patients'!EE$10:EE$107))),0))+
IFERROR(VLOOKUP($D87,$H$116:$L$146,COLUMNS($H$115:$J$115)-1+Y$7,0)*$E87*$F87*'1. General Inputs'!$J$25,0),0),0)</f>
        <v>0</v>
      </c>
      <c r="Z87" s="775">
        <f ca="1">ROUNDUP(IFERROR($F87*$E87*CHOOSE(Z$7,
IFERROR(SUMPRODUCT('6. Patients'!CS$10:CS$107,OFFSET('6. Patients'!$DN$9,1,MATCH($D87,'6. Patients'!$DO$9:$FL$9,0),ROWS('6. Patients'!EF$10:EF$107))),0)+
IFERROR(SUMPRODUCT('6. Patients'!CS$10:CS$107,OFFSET('6. Patients'!$FM$9,1,MATCH($D87,'6. Patients'!$FN$9:$GG$9,0),ROWS('6. Patients'!EF$10:EF$107))),0)+
IFERROR(SUMPRODUCT('6. Patients'!CS$10:CS$107,OFFSET('6. Patients'!$GH$9,1,MATCH($D87,'6. Patients'!$GI$9:$IF$9,0),ROWS('6. Patients'!EF$10:EF$107))),0)+
IFERROR(SUMPRODUCT('6. Patients'!CS$10:CS$107,OFFSET('6. Patients'!$IG$9,1,MATCH($D87,'6. Patients'!$IH$9:$JA$9,0),ROWS('6. Patients'!EF$10:EF$107))),0),
IFERROR(SUMPRODUCT('6. Patients'!CS$10:CS$107,OFFSET('6. Patients'!$JB$9,1,MATCH($D87,'6. Patients'!$JC$9:$KZ$9,0),ROWS('6. Patients'!EF$10:EF$107))),0)+
IFERROR(SUMPRODUCT('6. Patients'!CS$10:CS$107,OFFSET('6. Patients'!$LA$9,1,MATCH($D87,'6. Patients'!$LB$9:$LU$9,0),ROWS('6. Patients'!EF$10:EF$107))),0)+
IFERROR(SUMPRODUCT('6. Patients'!CS$10:CS$107,OFFSET('6. Patients'!$LV$9,1,MATCH($D87,'6. Patients'!$LW$9:$NT$9,0),ROWS('6. Patients'!EF$10:EF$107))),0)+
IFERROR(SUMPRODUCT('6. Patients'!CS$10:CS$107,OFFSET('6. Patients'!$NU$9,1,MATCH($D87,'6. Patients'!$NV$9:$OO$9,0),ROWS('6. Patients'!EF$10:EF$107))),0),
IFERROR(SUMPRODUCT('6. Patients'!CS$10:CS$107,OFFSET('6. Patients'!$OP$9,1,MATCH($D87,'6. Patients'!$OQ$9:$QN$9,0),ROWS('6. Patients'!EF$10:EF$107))),0)+
IFERROR(SUMPRODUCT('6. Patients'!CS$10:CS$107,OFFSET('6. Patients'!$QO$9,1,MATCH($D87,'6. Patients'!$QP$9:$RI$9,0),ROWS('6. Patients'!EF$10:EF$107))),0)+
IFERROR(SUMPRODUCT('6. Patients'!CS$10:CS$107,OFFSET('6. Patients'!$RJ$9,1,MATCH($D87,'6. Patients'!$RK$9:$TH$9,0),ROWS('6. Patients'!EF$10:EF$107))),0)+
IFERROR(SUMPRODUCT('6. Patients'!CS$10:CS$107,OFFSET('6. Patients'!$TI$9,1,MATCH($D87,'6. Patients'!$TJ$9:$UC$9,0),ROWS('6. Patients'!EF$10:EF$107))),0))+
IFERROR(VLOOKUP($D87,$H$116:$L$146,COLUMNS($H$115:$J$115)-1+Z$7,0)*$E87*$F87*'1. General Inputs'!$J$25,0),0),0)</f>
        <v>0</v>
      </c>
      <c r="AA87" s="775">
        <f ca="1">ROUNDUP(IFERROR($F87*$E87*CHOOSE(AA$7,
IFERROR(SUMPRODUCT('6. Patients'!CT$10:CT$107,OFFSET('6. Patients'!$DN$9,1,MATCH($D87,'6. Patients'!$DO$9:$FL$9,0),ROWS('6. Patients'!EG$10:EG$107))),0)+
IFERROR(SUMPRODUCT('6. Patients'!CT$10:CT$107,OFFSET('6. Patients'!$FM$9,1,MATCH($D87,'6. Patients'!$FN$9:$GG$9,0),ROWS('6. Patients'!EG$10:EG$107))),0)+
IFERROR(SUMPRODUCT('6. Patients'!CT$10:CT$107,OFFSET('6. Patients'!$GH$9,1,MATCH($D87,'6. Patients'!$GI$9:$IF$9,0),ROWS('6. Patients'!EG$10:EG$107))),0)+
IFERROR(SUMPRODUCT('6. Patients'!CT$10:CT$107,OFFSET('6. Patients'!$IG$9,1,MATCH($D87,'6. Patients'!$IH$9:$JA$9,0),ROWS('6. Patients'!EG$10:EG$107))),0),
IFERROR(SUMPRODUCT('6. Patients'!CT$10:CT$107,OFFSET('6. Patients'!$JB$9,1,MATCH($D87,'6. Patients'!$JC$9:$KZ$9,0),ROWS('6. Patients'!EG$10:EG$107))),0)+
IFERROR(SUMPRODUCT('6. Patients'!CT$10:CT$107,OFFSET('6. Patients'!$LA$9,1,MATCH($D87,'6. Patients'!$LB$9:$LU$9,0),ROWS('6. Patients'!EG$10:EG$107))),0)+
IFERROR(SUMPRODUCT('6. Patients'!CT$10:CT$107,OFFSET('6. Patients'!$LV$9,1,MATCH($D87,'6. Patients'!$LW$9:$NT$9,0),ROWS('6. Patients'!EG$10:EG$107))),0)+
IFERROR(SUMPRODUCT('6. Patients'!CT$10:CT$107,OFFSET('6. Patients'!$NU$9,1,MATCH($D87,'6. Patients'!$NV$9:$OO$9,0),ROWS('6. Patients'!EG$10:EG$107))),0),
IFERROR(SUMPRODUCT('6. Patients'!CT$10:CT$107,OFFSET('6. Patients'!$OP$9,1,MATCH($D87,'6. Patients'!$OQ$9:$QN$9,0),ROWS('6. Patients'!EG$10:EG$107))),0)+
IFERROR(SUMPRODUCT('6. Patients'!CT$10:CT$107,OFFSET('6. Patients'!$QO$9,1,MATCH($D87,'6. Patients'!$QP$9:$RI$9,0),ROWS('6. Patients'!EG$10:EG$107))),0)+
IFERROR(SUMPRODUCT('6. Patients'!CT$10:CT$107,OFFSET('6. Patients'!$RJ$9,1,MATCH($D87,'6. Patients'!$RK$9:$TH$9,0),ROWS('6. Patients'!EG$10:EG$107))),0)+
IFERROR(SUMPRODUCT('6. Patients'!CT$10:CT$107,OFFSET('6. Patients'!$TI$9,1,MATCH($D87,'6. Patients'!$TJ$9:$UC$9,0),ROWS('6. Patients'!EG$10:EG$107))),0))+
IFERROR(VLOOKUP($D87,$H$116:$L$146,COLUMNS($H$115:$J$115)-1+AA$7,0)*$E87*$F87*'1. General Inputs'!$J$25,0),0),0)</f>
        <v>0</v>
      </c>
      <c r="AB87" s="775">
        <f ca="1">ROUNDUP(IFERROR($F87*$E87*CHOOSE(AB$7,
IFERROR(SUMPRODUCT('6. Patients'!CU$10:CU$107,OFFSET('6. Patients'!$DN$9,1,MATCH($D87,'6. Patients'!$DO$9:$FL$9,0),ROWS('6. Patients'!EH$10:EH$107))),0)+
IFERROR(SUMPRODUCT('6. Patients'!CU$10:CU$107,OFFSET('6. Patients'!$FM$9,1,MATCH($D87,'6. Patients'!$FN$9:$GG$9,0),ROWS('6. Patients'!EH$10:EH$107))),0)+
IFERROR(SUMPRODUCT('6. Patients'!CU$10:CU$107,OFFSET('6. Patients'!$GH$9,1,MATCH($D87,'6. Patients'!$GI$9:$IF$9,0),ROWS('6. Patients'!EH$10:EH$107))),0)+
IFERROR(SUMPRODUCT('6. Patients'!CU$10:CU$107,OFFSET('6. Patients'!$IG$9,1,MATCH($D87,'6. Patients'!$IH$9:$JA$9,0),ROWS('6. Patients'!EH$10:EH$107))),0),
IFERROR(SUMPRODUCT('6. Patients'!CU$10:CU$107,OFFSET('6. Patients'!$JB$9,1,MATCH($D87,'6. Patients'!$JC$9:$KZ$9,0),ROWS('6. Patients'!EH$10:EH$107))),0)+
IFERROR(SUMPRODUCT('6. Patients'!CU$10:CU$107,OFFSET('6. Patients'!$LA$9,1,MATCH($D87,'6. Patients'!$LB$9:$LU$9,0),ROWS('6. Patients'!EH$10:EH$107))),0)+
IFERROR(SUMPRODUCT('6. Patients'!CU$10:CU$107,OFFSET('6. Patients'!$LV$9,1,MATCH($D87,'6. Patients'!$LW$9:$NT$9,0),ROWS('6. Patients'!EH$10:EH$107))),0)+
IFERROR(SUMPRODUCT('6. Patients'!CU$10:CU$107,OFFSET('6. Patients'!$NU$9,1,MATCH($D87,'6. Patients'!$NV$9:$OO$9,0),ROWS('6. Patients'!EH$10:EH$107))),0),
IFERROR(SUMPRODUCT('6. Patients'!CU$10:CU$107,OFFSET('6. Patients'!$OP$9,1,MATCH($D87,'6. Patients'!$OQ$9:$QN$9,0),ROWS('6. Patients'!EH$10:EH$107))),0)+
IFERROR(SUMPRODUCT('6. Patients'!CU$10:CU$107,OFFSET('6. Patients'!$QO$9,1,MATCH($D87,'6. Patients'!$QP$9:$RI$9,0),ROWS('6. Patients'!EH$10:EH$107))),0)+
IFERROR(SUMPRODUCT('6. Patients'!CU$10:CU$107,OFFSET('6. Patients'!$RJ$9,1,MATCH($D87,'6. Patients'!$RK$9:$TH$9,0),ROWS('6. Patients'!EH$10:EH$107))),0)+
IFERROR(SUMPRODUCT('6. Patients'!CU$10:CU$107,OFFSET('6. Patients'!$TI$9,1,MATCH($D87,'6. Patients'!$TJ$9:$UC$9,0),ROWS('6. Patients'!EH$10:EH$107))),0))+
IFERROR(VLOOKUP($D87,$H$116:$L$146,COLUMNS($H$115:$J$115)-1+AB$7,0)*$E87*$F87*'1. General Inputs'!$J$25,0),0),0)</f>
        <v>0</v>
      </c>
      <c r="AC87" s="775">
        <f ca="1">ROUNDUP(IFERROR($F87*$E87*CHOOSE(AC$7,
IFERROR(SUMPRODUCT('6. Patients'!CV$10:CV$107,OFFSET('6. Patients'!$DN$9,1,MATCH($D87,'6. Patients'!$DO$9:$FL$9,0),ROWS('6. Patients'!EI$10:EI$107))),0)+
IFERROR(SUMPRODUCT('6. Patients'!CV$10:CV$107,OFFSET('6. Patients'!$FM$9,1,MATCH($D87,'6. Patients'!$FN$9:$GG$9,0),ROWS('6. Patients'!EI$10:EI$107))),0)+
IFERROR(SUMPRODUCT('6. Patients'!CV$10:CV$107,OFFSET('6. Patients'!$GH$9,1,MATCH($D87,'6. Patients'!$GI$9:$IF$9,0),ROWS('6. Patients'!EI$10:EI$107))),0)+
IFERROR(SUMPRODUCT('6. Patients'!CV$10:CV$107,OFFSET('6. Patients'!$IG$9,1,MATCH($D87,'6. Patients'!$IH$9:$JA$9,0),ROWS('6. Patients'!EI$10:EI$107))),0),
IFERROR(SUMPRODUCT('6. Patients'!CV$10:CV$107,OFFSET('6. Patients'!$JB$9,1,MATCH($D87,'6. Patients'!$JC$9:$KZ$9,0),ROWS('6. Patients'!EI$10:EI$107))),0)+
IFERROR(SUMPRODUCT('6. Patients'!CV$10:CV$107,OFFSET('6. Patients'!$LA$9,1,MATCH($D87,'6. Patients'!$LB$9:$LU$9,0),ROWS('6. Patients'!EI$10:EI$107))),0)+
IFERROR(SUMPRODUCT('6. Patients'!CV$10:CV$107,OFFSET('6. Patients'!$LV$9,1,MATCH($D87,'6. Patients'!$LW$9:$NT$9,0),ROWS('6. Patients'!EI$10:EI$107))),0)+
IFERROR(SUMPRODUCT('6. Patients'!CV$10:CV$107,OFFSET('6. Patients'!$NU$9,1,MATCH($D87,'6. Patients'!$NV$9:$OO$9,0),ROWS('6. Patients'!EI$10:EI$107))),0),
IFERROR(SUMPRODUCT('6. Patients'!CV$10:CV$107,OFFSET('6. Patients'!$OP$9,1,MATCH($D87,'6. Patients'!$OQ$9:$QN$9,0),ROWS('6. Patients'!EI$10:EI$107))),0)+
IFERROR(SUMPRODUCT('6. Patients'!CV$10:CV$107,OFFSET('6. Patients'!$QO$9,1,MATCH($D87,'6. Patients'!$QP$9:$RI$9,0),ROWS('6. Patients'!EI$10:EI$107))),0)+
IFERROR(SUMPRODUCT('6. Patients'!CV$10:CV$107,OFFSET('6. Patients'!$RJ$9,1,MATCH($D87,'6. Patients'!$RK$9:$TH$9,0),ROWS('6. Patients'!EI$10:EI$107))),0)+
IFERROR(SUMPRODUCT('6. Patients'!CV$10:CV$107,OFFSET('6. Patients'!$TI$9,1,MATCH($D87,'6. Patients'!$TJ$9:$UC$9,0),ROWS('6. Patients'!EI$10:EI$107))),0))+
IFERROR(VLOOKUP($D87,$H$116:$L$146,COLUMNS($H$115:$J$115)-1+AC$7,0)*$E87*$F87*'1. General Inputs'!$J$25,0),0),0)</f>
        <v>0</v>
      </c>
      <c r="AD87" s="775">
        <f ca="1">ROUNDUP(IFERROR($F87*$E87*CHOOSE(AD$7,
IFERROR(SUMPRODUCT('6. Patients'!CW$10:CW$107,OFFSET('6. Patients'!$DN$9,1,MATCH($D87,'6. Patients'!$DO$9:$FL$9,0),ROWS('6. Patients'!EJ$10:EJ$107))),0)+
IFERROR(SUMPRODUCT('6. Patients'!CW$10:CW$107,OFFSET('6. Patients'!$FM$9,1,MATCH($D87,'6. Patients'!$FN$9:$GG$9,0),ROWS('6. Patients'!EJ$10:EJ$107))),0)+
IFERROR(SUMPRODUCT('6. Patients'!CW$10:CW$107,OFFSET('6. Patients'!$GH$9,1,MATCH($D87,'6. Patients'!$GI$9:$IF$9,0),ROWS('6. Patients'!EJ$10:EJ$107))),0)+
IFERROR(SUMPRODUCT('6. Patients'!CW$10:CW$107,OFFSET('6. Patients'!$IG$9,1,MATCH($D87,'6. Patients'!$IH$9:$JA$9,0),ROWS('6. Patients'!EJ$10:EJ$107))),0),
IFERROR(SUMPRODUCT('6. Patients'!CW$10:CW$107,OFFSET('6. Patients'!$JB$9,1,MATCH($D87,'6. Patients'!$JC$9:$KZ$9,0),ROWS('6. Patients'!EJ$10:EJ$107))),0)+
IFERROR(SUMPRODUCT('6. Patients'!CW$10:CW$107,OFFSET('6. Patients'!$LA$9,1,MATCH($D87,'6. Patients'!$LB$9:$LU$9,0),ROWS('6. Patients'!EJ$10:EJ$107))),0)+
IFERROR(SUMPRODUCT('6. Patients'!CW$10:CW$107,OFFSET('6. Patients'!$LV$9,1,MATCH($D87,'6. Patients'!$LW$9:$NT$9,0),ROWS('6. Patients'!EJ$10:EJ$107))),0)+
IFERROR(SUMPRODUCT('6. Patients'!CW$10:CW$107,OFFSET('6. Patients'!$NU$9,1,MATCH($D87,'6. Patients'!$NV$9:$OO$9,0),ROWS('6. Patients'!EJ$10:EJ$107))),0),
IFERROR(SUMPRODUCT('6. Patients'!CW$10:CW$107,OFFSET('6. Patients'!$OP$9,1,MATCH($D87,'6. Patients'!$OQ$9:$QN$9,0),ROWS('6. Patients'!EJ$10:EJ$107))),0)+
IFERROR(SUMPRODUCT('6. Patients'!CW$10:CW$107,OFFSET('6. Patients'!$QO$9,1,MATCH($D87,'6. Patients'!$QP$9:$RI$9,0),ROWS('6. Patients'!EJ$10:EJ$107))),0)+
IFERROR(SUMPRODUCT('6. Patients'!CW$10:CW$107,OFFSET('6. Patients'!$RJ$9,1,MATCH($D87,'6. Patients'!$RK$9:$TH$9,0),ROWS('6. Patients'!EJ$10:EJ$107))),0)+
IFERROR(SUMPRODUCT('6. Patients'!CW$10:CW$107,OFFSET('6. Patients'!$TI$9,1,MATCH($D87,'6. Patients'!$TJ$9:$UC$9,0),ROWS('6. Patients'!EJ$10:EJ$107))),0))+
IFERROR(VLOOKUP($D87,$H$116:$L$146,COLUMNS($H$115:$J$115)-1+AD$7,0)*$E87*$F87*'1. General Inputs'!$J$25,0),0),0)</f>
        <v>0</v>
      </c>
      <c r="AE87" s="775">
        <f ca="1">ROUNDUP(IFERROR($F87*$E87*CHOOSE(AE$7,
IFERROR(SUMPRODUCT('6. Patients'!CX$10:CX$107,OFFSET('6. Patients'!$DN$9,1,MATCH($D87,'6. Patients'!$DO$9:$FL$9,0),ROWS('6. Patients'!EK$10:EK$107))),0)+
IFERROR(SUMPRODUCT('6. Patients'!CX$10:CX$107,OFFSET('6. Patients'!$FM$9,1,MATCH($D87,'6. Patients'!$FN$9:$GG$9,0),ROWS('6. Patients'!EK$10:EK$107))),0)+
IFERROR(SUMPRODUCT('6. Patients'!CX$10:CX$107,OFFSET('6. Patients'!$GH$9,1,MATCH($D87,'6. Patients'!$GI$9:$IF$9,0),ROWS('6. Patients'!EK$10:EK$107))),0)+
IFERROR(SUMPRODUCT('6. Patients'!CX$10:CX$107,OFFSET('6. Patients'!$IG$9,1,MATCH($D87,'6. Patients'!$IH$9:$JA$9,0),ROWS('6. Patients'!EK$10:EK$107))),0),
IFERROR(SUMPRODUCT('6. Patients'!CX$10:CX$107,OFFSET('6. Patients'!$JB$9,1,MATCH($D87,'6. Patients'!$JC$9:$KZ$9,0),ROWS('6. Patients'!EK$10:EK$107))),0)+
IFERROR(SUMPRODUCT('6. Patients'!CX$10:CX$107,OFFSET('6. Patients'!$LA$9,1,MATCH($D87,'6. Patients'!$LB$9:$LU$9,0),ROWS('6. Patients'!EK$10:EK$107))),0)+
IFERROR(SUMPRODUCT('6. Patients'!CX$10:CX$107,OFFSET('6. Patients'!$LV$9,1,MATCH($D87,'6. Patients'!$LW$9:$NT$9,0),ROWS('6. Patients'!EK$10:EK$107))),0)+
IFERROR(SUMPRODUCT('6. Patients'!CX$10:CX$107,OFFSET('6. Patients'!$NU$9,1,MATCH($D87,'6. Patients'!$NV$9:$OO$9,0),ROWS('6. Patients'!EK$10:EK$107))),0),
IFERROR(SUMPRODUCT('6. Patients'!CX$10:CX$107,OFFSET('6. Patients'!$OP$9,1,MATCH($D87,'6. Patients'!$OQ$9:$QN$9,0),ROWS('6. Patients'!EK$10:EK$107))),0)+
IFERROR(SUMPRODUCT('6. Patients'!CX$10:CX$107,OFFSET('6. Patients'!$QO$9,1,MATCH($D87,'6. Patients'!$QP$9:$RI$9,0),ROWS('6. Patients'!EK$10:EK$107))),0)+
IFERROR(SUMPRODUCT('6. Patients'!CX$10:CX$107,OFFSET('6. Patients'!$RJ$9,1,MATCH($D87,'6. Patients'!$RK$9:$TH$9,0),ROWS('6. Patients'!EK$10:EK$107))),0)+
IFERROR(SUMPRODUCT('6. Patients'!CX$10:CX$107,OFFSET('6. Patients'!$TI$9,1,MATCH($D87,'6. Patients'!$TJ$9:$UC$9,0),ROWS('6. Patients'!EK$10:EK$107))),0))+
IFERROR(VLOOKUP($D87,$H$116:$L$146,COLUMNS($H$115:$J$115)-1+AE$7,0)*$E87*$F87*'1. General Inputs'!$J$25,0),0),0)</f>
        <v>0</v>
      </c>
      <c r="AF87" s="775">
        <f ca="1">ROUNDUP(IFERROR($F87*$E87*CHOOSE(AF$7,
IFERROR(SUMPRODUCT('6. Patients'!CY$10:CY$107,OFFSET('6. Patients'!$DN$9,1,MATCH($D87,'6. Patients'!$DO$9:$FL$9,0),ROWS('6. Patients'!EL$10:EL$107))),0)+
IFERROR(SUMPRODUCT('6. Patients'!CY$10:CY$107,OFFSET('6. Patients'!$FM$9,1,MATCH($D87,'6. Patients'!$FN$9:$GG$9,0),ROWS('6. Patients'!EL$10:EL$107))),0)+
IFERROR(SUMPRODUCT('6. Patients'!CY$10:CY$107,OFFSET('6. Patients'!$GH$9,1,MATCH($D87,'6. Patients'!$GI$9:$IF$9,0),ROWS('6. Patients'!EL$10:EL$107))),0)+
IFERROR(SUMPRODUCT('6. Patients'!CY$10:CY$107,OFFSET('6. Patients'!$IG$9,1,MATCH($D87,'6. Patients'!$IH$9:$JA$9,0),ROWS('6. Patients'!EL$10:EL$107))),0),
IFERROR(SUMPRODUCT('6. Patients'!CY$10:CY$107,OFFSET('6. Patients'!$JB$9,1,MATCH($D87,'6. Patients'!$JC$9:$KZ$9,0),ROWS('6. Patients'!EL$10:EL$107))),0)+
IFERROR(SUMPRODUCT('6. Patients'!CY$10:CY$107,OFFSET('6. Patients'!$LA$9,1,MATCH($D87,'6. Patients'!$LB$9:$LU$9,0),ROWS('6. Patients'!EL$10:EL$107))),0)+
IFERROR(SUMPRODUCT('6. Patients'!CY$10:CY$107,OFFSET('6. Patients'!$LV$9,1,MATCH($D87,'6. Patients'!$LW$9:$NT$9,0),ROWS('6. Patients'!EL$10:EL$107))),0)+
IFERROR(SUMPRODUCT('6. Patients'!CY$10:CY$107,OFFSET('6. Patients'!$NU$9,1,MATCH($D87,'6. Patients'!$NV$9:$OO$9,0),ROWS('6. Patients'!EL$10:EL$107))),0),
IFERROR(SUMPRODUCT('6. Patients'!CY$10:CY$107,OFFSET('6. Patients'!$OP$9,1,MATCH($D87,'6. Patients'!$OQ$9:$QN$9,0),ROWS('6. Patients'!EL$10:EL$107))),0)+
IFERROR(SUMPRODUCT('6. Patients'!CY$10:CY$107,OFFSET('6. Patients'!$QO$9,1,MATCH($D87,'6. Patients'!$QP$9:$RI$9,0),ROWS('6. Patients'!EL$10:EL$107))),0)+
IFERROR(SUMPRODUCT('6. Patients'!CY$10:CY$107,OFFSET('6. Patients'!$RJ$9,1,MATCH($D87,'6. Patients'!$RK$9:$TH$9,0),ROWS('6. Patients'!EL$10:EL$107))),0)+
IFERROR(SUMPRODUCT('6. Patients'!CY$10:CY$107,OFFSET('6. Patients'!$TI$9,1,MATCH($D87,'6. Patients'!$TJ$9:$UC$9,0),ROWS('6. Patients'!EL$10:EL$107))),0))+
IFERROR(VLOOKUP($D87,$H$116:$L$146,COLUMNS($H$115:$J$115)-1+AF$7,0)*$E87*$F87*'1. General Inputs'!$J$25,0),0),0)</f>
        <v>0</v>
      </c>
      <c r="AG87" s="775">
        <f ca="1">ROUNDUP(IFERROR($F87*$E87*CHOOSE(AG$7,
IFERROR(SUMPRODUCT('6. Patients'!CZ$10:CZ$107,OFFSET('6. Patients'!$DN$9,1,MATCH($D87,'6. Patients'!$DO$9:$FL$9,0),ROWS('6. Patients'!EM$10:EM$107))),0)+
IFERROR(SUMPRODUCT('6. Patients'!CZ$10:CZ$107,OFFSET('6. Patients'!$FM$9,1,MATCH($D87,'6. Patients'!$FN$9:$GG$9,0),ROWS('6. Patients'!EM$10:EM$107))),0)+
IFERROR(SUMPRODUCT('6. Patients'!CZ$10:CZ$107,OFFSET('6. Patients'!$GH$9,1,MATCH($D87,'6. Patients'!$GI$9:$IF$9,0),ROWS('6. Patients'!EM$10:EM$107))),0)+
IFERROR(SUMPRODUCT('6. Patients'!CZ$10:CZ$107,OFFSET('6. Patients'!$IG$9,1,MATCH($D87,'6. Patients'!$IH$9:$JA$9,0),ROWS('6. Patients'!EM$10:EM$107))),0),
IFERROR(SUMPRODUCT('6. Patients'!CZ$10:CZ$107,OFFSET('6. Patients'!$JB$9,1,MATCH($D87,'6. Patients'!$JC$9:$KZ$9,0),ROWS('6. Patients'!EM$10:EM$107))),0)+
IFERROR(SUMPRODUCT('6. Patients'!CZ$10:CZ$107,OFFSET('6. Patients'!$LA$9,1,MATCH($D87,'6. Patients'!$LB$9:$LU$9,0),ROWS('6. Patients'!EM$10:EM$107))),0)+
IFERROR(SUMPRODUCT('6. Patients'!CZ$10:CZ$107,OFFSET('6. Patients'!$LV$9,1,MATCH($D87,'6. Patients'!$LW$9:$NT$9,0),ROWS('6. Patients'!EM$10:EM$107))),0)+
IFERROR(SUMPRODUCT('6. Patients'!CZ$10:CZ$107,OFFSET('6. Patients'!$NU$9,1,MATCH($D87,'6. Patients'!$NV$9:$OO$9,0),ROWS('6. Patients'!EM$10:EM$107))),0),
IFERROR(SUMPRODUCT('6. Patients'!CZ$10:CZ$107,OFFSET('6. Patients'!$OP$9,1,MATCH($D87,'6. Patients'!$OQ$9:$QN$9,0),ROWS('6. Patients'!EM$10:EM$107))),0)+
IFERROR(SUMPRODUCT('6. Patients'!CZ$10:CZ$107,OFFSET('6. Patients'!$QO$9,1,MATCH($D87,'6. Patients'!$QP$9:$RI$9,0),ROWS('6. Patients'!EM$10:EM$107))),0)+
IFERROR(SUMPRODUCT('6. Patients'!CZ$10:CZ$107,OFFSET('6. Patients'!$RJ$9,1,MATCH($D87,'6. Patients'!$RK$9:$TH$9,0),ROWS('6. Patients'!EM$10:EM$107))),0)+
IFERROR(SUMPRODUCT('6. Patients'!CZ$10:CZ$107,OFFSET('6. Patients'!$TI$9,1,MATCH($D87,'6. Patients'!$TJ$9:$UC$9,0),ROWS('6. Patients'!EM$10:EM$107))),0))+
IFERROR(VLOOKUP($D87,$H$116:$L$146,COLUMNS($H$115:$J$115)-1+AG$7,0)*$E87*$F87*'1. General Inputs'!$J$25,0),0),0)</f>
        <v>0</v>
      </c>
      <c r="AH87" s="775">
        <f ca="1">ROUNDUP(IFERROR($F87*$E87*CHOOSE(AH$7,
IFERROR(SUMPRODUCT('6. Patients'!DA$10:DA$107,OFFSET('6. Patients'!$DN$9,1,MATCH($D87,'6. Patients'!$DO$9:$FL$9,0),ROWS('6. Patients'!EN$10:EN$107))),0)+
IFERROR(SUMPRODUCT('6. Patients'!DA$10:DA$107,OFFSET('6. Patients'!$FM$9,1,MATCH($D87,'6. Patients'!$FN$9:$GG$9,0),ROWS('6. Patients'!EN$10:EN$107))),0)+
IFERROR(SUMPRODUCT('6. Patients'!DA$10:DA$107,OFFSET('6. Patients'!$GH$9,1,MATCH($D87,'6. Patients'!$GI$9:$IF$9,0),ROWS('6. Patients'!EN$10:EN$107))),0)+
IFERROR(SUMPRODUCT('6. Patients'!DA$10:DA$107,OFFSET('6. Patients'!$IG$9,1,MATCH($D87,'6. Patients'!$IH$9:$JA$9,0),ROWS('6. Patients'!EN$10:EN$107))),0),
IFERROR(SUMPRODUCT('6. Patients'!DA$10:DA$107,OFFSET('6. Patients'!$JB$9,1,MATCH($D87,'6. Patients'!$JC$9:$KZ$9,0),ROWS('6. Patients'!EN$10:EN$107))),0)+
IFERROR(SUMPRODUCT('6. Patients'!DA$10:DA$107,OFFSET('6. Patients'!$LA$9,1,MATCH($D87,'6. Patients'!$LB$9:$LU$9,0),ROWS('6. Patients'!EN$10:EN$107))),0)+
IFERROR(SUMPRODUCT('6. Patients'!DA$10:DA$107,OFFSET('6. Patients'!$LV$9,1,MATCH($D87,'6. Patients'!$LW$9:$NT$9,0),ROWS('6. Patients'!EN$10:EN$107))),0)+
IFERROR(SUMPRODUCT('6. Patients'!DA$10:DA$107,OFFSET('6. Patients'!$NU$9,1,MATCH($D87,'6. Patients'!$NV$9:$OO$9,0),ROWS('6. Patients'!EN$10:EN$107))),0),
IFERROR(SUMPRODUCT('6. Patients'!DA$10:DA$107,OFFSET('6. Patients'!$OP$9,1,MATCH($D87,'6. Patients'!$OQ$9:$QN$9,0),ROWS('6. Patients'!EN$10:EN$107))),0)+
IFERROR(SUMPRODUCT('6. Patients'!DA$10:DA$107,OFFSET('6. Patients'!$QO$9,1,MATCH($D87,'6. Patients'!$QP$9:$RI$9,0),ROWS('6. Patients'!EN$10:EN$107))),0)+
IFERROR(SUMPRODUCT('6. Patients'!DA$10:DA$107,OFFSET('6. Patients'!$RJ$9,1,MATCH($D87,'6. Patients'!$RK$9:$TH$9,0),ROWS('6. Patients'!EN$10:EN$107))),0)+
IFERROR(SUMPRODUCT('6. Patients'!DA$10:DA$107,OFFSET('6. Patients'!$TI$9,1,MATCH($D87,'6. Patients'!$TJ$9:$UC$9,0),ROWS('6. Patients'!EN$10:EN$107))),0))+
IFERROR(VLOOKUP($D87,$H$116:$L$146,COLUMNS($H$115:$J$115)-1+AH$7,0)*$E87*$F87*'1. General Inputs'!$J$25,0),0),0)</f>
        <v>0</v>
      </c>
      <c r="AI87" s="775">
        <f ca="1">ROUNDUP(IFERROR($F87*$E87*CHOOSE(AI$7,
IFERROR(SUMPRODUCT('6. Patients'!DB$10:DB$107,OFFSET('6. Patients'!$DN$9,1,MATCH($D87,'6. Patients'!$DO$9:$FL$9,0),ROWS('6. Patients'!EO$10:EO$107))),0)+
IFERROR(SUMPRODUCT('6. Patients'!DB$10:DB$107,OFFSET('6. Patients'!$FM$9,1,MATCH($D87,'6. Patients'!$FN$9:$GG$9,0),ROWS('6. Patients'!EO$10:EO$107))),0)+
IFERROR(SUMPRODUCT('6. Patients'!DB$10:DB$107,OFFSET('6. Patients'!$GH$9,1,MATCH($D87,'6. Patients'!$GI$9:$IF$9,0),ROWS('6. Patients'!EO$10:EO$107))),0)+
IFERROR(SUMPRODUCT('6. Patients'!DB$10:DB$107,OFFSET('6. Patients'!$IG$9,1,MATCH($D87,'6. Patients'!$IH$9:$JA$9,0),ROWS('6. Patients'!EO$10:EO$107))),0),
IFERROR(SUMPRODUCT('6. Patients'!DB$10:DB$107,OFFSET('6. Patients'!$JB$9,1,MATCH($D87,'6. Patients'!$JC$9:$KZ$9,0),ROWS('6. Patients'!EO$10:EO$107))),0)+
IFERROR(SUMPRODUCT('6. Patients'!DB$10:DB$107,OFFSET('6. Patients'!$LA$9,1,MATCH($D87,'6. Patients'!$LB$9:$LU$9,0),ROWS('6. Patients'!EO$10:EO$107))),0)+
IFERROR(SUMPRODUCT('6. Patients'!DB$10:DB$107,OFFSET('6. Patients'!$LV$9,1,MATCH($D87,'6. Patients'!$LW$9:$NT$9,0),ROWS('6. Patients'!EO$10:EO$107))),0)+
IFERROR(SUMPRODUCT('6. Patients'!DB$10:DB$107,OFFSET('6. Patients'!$NU$9,1,MATCH($D87,'6. Patients'!$NV$9:$OO$9,0),ROWS('6. Patients'!EO$10:EO$107))),0),
IFERROR(SUMPRODUCT('6. Patients'!DB$10:DB$107,OFFSET('6. Patients'!$OP$9,1,MATCH($D87,'6. Patients'!$OQ$9:$QN$9,0),ROWS('6. Patients'!EO$10:EO$107))),0)+
IFERROR(SUMPRODUCT('6. Patients'!DB$10:DB$107,OFFSET('6. Patients'!$QO$9,1,MATCH($D87,'6. Patients'!$QP$9:$RI$9,0),ROWS('6. Patients'!EO$10:EO$107))),0)+
IFERROR(SUMPRODUCT('6. Patients'!DB$10:DB$107,OFFSET('6. Patients'!$RJ$9,1,MATCH($D87,'6. Patients'!$RK$9:$TH$9,0),ROWS('6. Patients'!EO$10:EO$107))),0)+
IFERROR(SUMPRODUCT('6. Patients'!DB$10:DB$107,OFFSET('6. Patients'!$TI$9,1,MATCH($D87,'6. Patients'!$TJ$9:$UC$9,0),ROWS('6. Patients'!EO$10:EO$107))),0))+
IFERROR(VLOOKUP($D87,$H$116:$L$146,COLUMNS($H$115:$J$115)-1+AI$7,0)*$E87*$F87*'1. General Inputs'!$J$25,0),0),0)</f>
        <v>0</v>
      </c>
      <c r="AJ87" s="775">
        <f ca="1">ROUNDUP(IFERROR($F87*$E87*CHOOSE(AJ$7,
IFERROR(SUMPRODUCT('6. Patients'!DC$10:DC$107,OFFSET('6. Patients'!$DN$9,1,MATCH($D87,'6. Patients'!$DO$9:$FL$9,0),ROWS('6. Patients'!EP$10:EP$107))),0)+
IFERROR(SUMPRODUCT('6. Patients'!DC$10:DC$107,OFFSET('6. Patients'!$FM$9,1,MATCH($D87,'6. Patients'!$FN$9:$GG$9,0),ROWS('6. Patients'!EP$10:EP$107))),0)+
IFERROR(SUMPRODUCT('6. Patients'!DC$10:DC$107,OFFSET('6. Patients'!$GH$9,1,MATCH($D87,'6. Patients'!$GI$9:$IF$9,0),ROWS('6. Patients'!EP$10:EP$107))),0)+
IFERROR(SUMPRODUCT('6. Patients'!DC$10:DC$107,OFFSET('6. Patients'!$IG$9,1,MATCH($D87,'6. Patients'!$IH$9:$JA$9,0),ROWS('6. Patients'!EP$10:EP$107))),0),
IFERROR(SUMPRODUCT('6. Patients'!DC$10:DC$107,OFFSET('6. Patients'!$JB$9,1,MATCH($D87,'6. Patients'!$JC$9:$KZ$9,0),ROWS('6. Patients'!EP$10:EP$107))),0)+
IFERROR(SUMPRODUCT('6. Patients'!DC$10:DC$107,OFFSET('6. Patients'!$LA$9,1,MATCH($D87,'6. Patients'!$LB$9:$LU$9,0),ROWS('6. Patients'!EP$10:EP$107))),0)+
IFERROR(SUMPRODUCT('6. Patients'!DC$10:DC$107,OFFSET('6. Patients'!$LV$9,1,MATCH($D87,'6. Patients'!$LW$9:$NT$9,0),ROWS('6. Patients'!EP$10:EP$107))),0)+
IFERROR(SUMPRODUCT('6. Patients'!DC$10:DC$107,OFFSET('6. Patients'!$NU$9,1,MATCH($D87,'6. Patients'!$NV$9:$OO$9,0),ROWS('6. Patients'!EP$10:EP$107))),0),
IFERROR(SUMPRODUCT('6. Patients'!DC$10:DC$107,OFFSET('6. Patients'!$OP$9,1,MATCH($D87,'6. Patients'!$OQ$9:$QN$9,0),ROWS('6. Patients'!EP$10:EP$107))),0)+
IFERROR(SUMPRODUCT('6. Patients'!DC$10:DC$107,OFFSET('6. Patients'!$QO$9,1,MATCH($D87,'6. Patients'!$QP$9:$RI$9,0),ROWS('6. Patients'!EP$10:EP$107))),0)+
IFERROR(SUMPRODUCT('6. Patients'!DC$10:DC$107,OFFSET('6. Patients'!$RJ$9,1,MATCH($D87,'6. Patients'!$RK$9:$TH$9,0),ROWS('6. Patients'!EP$10:EP$107))),0)+
IFERROR(SUMPRODUCT('6. Patients'!DC$10:DC$107,OFFSET('6. Patients'!$TI$9,1,MATCH($D87,'6. Patients'!$TJ$9:$UC$9,0),ROWS('6. Patients'!EP$10:EP$107))),0))+
IFERROR(VLOOKUP($D87,$H$116:$L$146,COLUMNS($H$115:$J$115)-1+AJ$7,0)*$E87*$F87*'1. General Inputs'!$J$25,0),0),0)</f>
        <v>0</v>
      </c>
      <c r="AK87" s="775">
        <f ca="1">ROUNDUP(IFERROR($F87*$E87*CHOOSE(AK$7,
IFERROR(SUMPRODUCT('6. Patients'!DD$10:DD$107,OFFSET('6. Patients'!$DN$9,1,MATCH($D87,'6. Patients'!$DO$9:$FL$9,0),ROWS('6. Patients'!EQ$10:EQ$107))),0)+
IFERROR(SUMPRODUCT('6. Patients'!DD$10:DD$107,OFFSET('6. Patients'!$FM$9,1,MATCH($D87,'6. Patients'!$FN$9:$GG$9,0),ROWS('6. Patients'!EQ$10:EQ$107))),0)+
IFERROR(SUMPRODUCT('6. Patients'!DD$10:DD$107,OFFSET('6. Patients'!$GH$9,1,MATCH($D87,'6. Patients'!$GI$9:$IF$9,0),ROWS('6. Patients'!EQ$10:EQ$107))),0)+
IFERROR(SUMPRODUCT('6. Patients'!DD$10:DD$107,OFFSET('6. Patients'!$IG$9,1,MATCH($D87,'6. Patients'!$IH$9:$JA$9,0),ROWS('6. Patients'!EQ$10:EQ$107))),0),
IFERROR(SUMPRODUCT('6. Patients'!DD$10:DD$107,OFFSET('6. Patients'!$JB$9,1,MATCH($D87,'6. Patients'!$JC$9:$KZ$9,0),ROWS('6. Patients'!EQ$10:EQ$107))),0)+
IFERROR(SUMPRODUCT('6. Patients'!DD$10:DD$107,OFFSET('6. Patients'!$LA$9,1,MATCH($D87,'6. Patients'!$LB$9:$LU$9,0),ROWS('6. Patients'!EQ$10:EQ$107))),0)+
IFERROR(SUMPRODUCT('6. Patients'!DD$10:DD$107,OFFSET('6. Patients'!$LV$9,1,MATCH($D87,'6. Patients'!$LW$9:$NT$9,0),ROWS('6. Patients'!EQ$10:EQ$107))),0)+
IFERROR(SUMPRODUCT('6. Patients'!DD$10:DD$107,OFFSET('6. Patients'!$NU$9,1,MATCH($D87,'6. Patients'!$NV$9:$OO$9,0),ROWS('6. Patients'!EQ$10:EQ$107))),0),
IFERROR(SUMPRODUCT('6. Patients'!DD$10:DD$107,OFFSET('6. Patients'!$OP$9,1,MATCH($D87,'6. Patients'!$OQ$9:$QN$9,0),ROWS('6. Patients'!EQ$10:EQ$107))),0)+
IFERROR(SUMPRODUCT('6. Patients'!DD$10:DD$107,OFFSET('6. Patients'!$QO$9,1,MATCH($D87,'6. Patients'!$QP$9:$RI$9,0),ROWS('6. Patients'!EQ$10:EQ$107))),0)+
IFERROR(SUMPRODUCT('6. Patients'!DD$10:DD$107,OFFSET('6. Patients'!$RJ$9,1,MATCH($D87,'6. Patients'!$RK$9:$TH$9,0),ROWS('6. Patients'!EQ$10:EQ$107))),0)+
IFERROR(SUMPRODUCT('6. Patients'!DD$10:DD$107,OFFSET('6. Patients'!$TI$9,1,MATCH($D87,'6. Patients'!$TJ$9:$UC$9,0),ROWS('6. Patients'!EQ$10:EQ$107))),0))+
IFERROR(VLOOKUP($D87,$H$116:$L$146,COLUMNS($H$115:$J$115)-1+AK$7,0)*$E87*$F87*'1. General Inputs'!$J$25,0),0),0)</f>
        <v>0</v>
      </c>
      <c r="AL87" s="775">
        <f ca="1">ROUNDUP(IFERROR($F87*$E87*CHOOSE(AL$7,
IFERROR(SUMPRODUCT('6. Patients'!DE$10:DE$107,OFFSET('6. Patients'!$DN$9,1,MATCH($D87,'6. Patients'!$DO$9:$FL$9,0),ROWS('6. Patients'!ER$10:ER$107))),0)+
IFERROR(SUMPRODUCT('6. Patients'!DE$10:DE$107,OFFSET('6. Patients'!$FM$9,1,MATCH($D87,'6. Patients'!$FN$9:$GG$9,0),ROWS('6. Patients'!ER$10:ER$107))),0)+
IFERROR(SUMPRODUCT('6. Patients'!DE$10:DE$107,OFFSET('6. Patients'!$GH$9,1,MATCH($D87,'6. Patients'!$GI$9:$IF$9,0),ROWS('6. Patients'!ER$10:ER$107))),0)+
IFERROR(SUMPRODUCT('6. Patients'!DE$10:DE$107,OFFSET('6. Patients'!$IG$9,1,MATCH($D87,'6. Patients'!$IH$9:$JA$9,0),ROWS('6. Patients'!ER$10:ER$107))),0),
IFERROR(SUMPRODUCT('6. Patients'!DE$10:DE$107,OFFSET('6. Patients'!$JB$9,1,MATCH($D87,'6. Patients'!$JC$9:$KZ$9,0),ROWS('6. Patients'!ER$10:ER$107))),0)+
IFERROR(SUMPRODUCT('6. Patients'!DE$10:DE$107,OFFSET('6. Patients'!$LA$9,1,MATCH($D87,'6. Patients'!$LB$9:$LU$9,0),ROWS('6. Patients'!ER$10:ER$107))),0)+
IFERROR(SUMPRODUCT('6. Patients'!DE$10:DE$107,OFFSET('6. Patients'!$LV$9,1,MATCH($D87,'6. Patients'!$LW$9:$NT$9,0),ROWS('6. Patients'!ER$10:ER$107))),0)+
IFERROR(SUMPRODUCT('6. Patients'!DE$10:DE$107,OFFSET('6. Patients'!$NU$9,1,MATCH($D87,'6. Patients'!$NV$9:$OO$9,0),ROWS('6. Patients'!ER$10:ER$107))),0),
IFERROR(SUMPRODUCT('6. Patients'!DE$10:DE$107,OFFSET('6. Patients'!$OP$9,1,MATCH($D87,'6. Patients'!$OQ$9:$QN$9,0),ROWS('6. Patients'!ER$10:ER$107))),0)+
IFERROR(SUMPRODUCT('6. Patients'!DE$10:DE$107,OFFSET('6. Patients'!$QO$9,1,MATCH($D87,'6. Patients'!$QP$9:$RI$9,0),ROWS('6. Patients'!ER$10:ER$107))),0)+
IFERROR(SUMPRODUCT('6. Patients'!DE$10:DE$107,OFFSET('6. Patients'!$RJ$9,1,MATCH($D87,'6. Patients'!$RK$9:$TH$9,0),ROWS('6. Patients'!ER$10:ER$107))),0)+
IFERROR(SUMPRODUCT('6. Patients'!DE$10:DE$107,OFFSET('6. Patients'!$TI$9,1,MATCH($D87,'6. Patients'!$TJ$9:$UC$9,0),ROWS('6. Patients'!ER$10:ER$107))),0))+
IFERROR(VLOOKUP($D87,$H$116:$L$146,COLUMNS($H$115:$J$115)-1+AL$7,0)*$E87*$F87*'1. General Inputs'!$J$25,0),0),0)</f>
        <v>0</v>
      </c>
      <c r="AM87" s="775">
        <f ca="1">ROUNDUP(IFERROR($F87*$E87*CHOOSE(AM$7,
IFERROR(SUMPRODUCT('6. Patients'!DF$10:DF$107,OFFSET('6. Patients'!$DN$9,1,MATCH($D87,'6. Patients'!$DO$9:$FL$9,0),ROWS('6. Patients'!ES$10:ES$107))),0)+
IFERROR(SUMPRODUCT('6. Patients'!DF$10:DF$107,OFFSET('6. Patients'!$FM$9,1,MATCH($D87,'6. Patients'!$FN$9:$GG$9,0),ROWS('6. Patients'!ES$10:ES$107))),0)+
IFERROR(SUMPRODUCT('6. Patients'!DF$10:DF$107,OFFSET('6. Patients'!$GH$9,1,MATCH($D87,'6. Patients'!$GI$9:$IF$9,0),ROWS('6. Patients'!ES$10:ES$107))),0)+
IFERROR(SUMPRODUCT('6. Patients'!DF$10:DF$107,OFFSET('6. Patients'!$IG$9,1,MATCH($D87,'6. Patients'!$IH$9:$JA$9,0),ROWS('6. Patients'!ES$10:ES$107))),0),
IFERROR(SUMPRODUCT('6. Patients'!DF$10:DF$107,OFFSET('6. Patients'!$JB$9,1,MATCH($D87,'6. Patients'!$JC$9:$KZ$9,0),ROWS('6. Patients'!ES$10:ES$107))),0)+
IFERROR(SUMPRODUCT('6. Patients'!DF$10:DF$107,OFFSET('6. Patients'!$LA$9,1,MATCH($D87,'6. Patients'!$LB$9:$LU$9,0),ROWS('6. Patients'!ES$10:ES$107))),0)+
IFERROR(SUMPRODUCT('6. Patients'!DF$10:DF$107,OFFSET('6. Patients'!$LV$9,1,MATCH($D87,'6. Patients'!$LW$9:$NT$9,0),ROWS('6. Patients'!ES$10:ES$107))),0)+
IFERROR(SUMPRODUCT('6. Patients'!DF$10:DF$107,OFFSET('6. Patients'!$NU$9,1,MATCH($D87,'6. Patients'!$NV$9:$OO$9,0),ROWS('6. Patients'!ES$10:ES$107))),0),
IFERROR(SUMPRODUCT('6. Patients'!DF$10:DF$107,OFFSET('6. Patients'!$OP$9,1,MATCH($D87,'6. Patients'!$OQ$9:$QN$9,0),ROWS('6. Patients'!ES$10:ES$107))),0)+
IFERROR(SUMPRODUCT('6. Patients'!DF$10:DF$107,OFFSET('6. Patients'!$QO$9,1,MATCH($D87,'6. Patients'!$QP$9:$RI$9,0),ROWS('6. Patients'!ES$10:ES$107))),0)+
IFERROR(SUMPRODUCT('6. Patients'!DF$10:DF$107,OFFSET('6. Patients'!$RJ$9,1,MATCH($D87,'6. Patients'!$RK$9:$TH$9,0),ROWS('6. Patients'!ES$10:ES$107))),0)+
IFERROR(SUMPRODUCT('6. Patients'!DF$10:DF$107,OFFSET('6. Patients'!$TI$9,1,MATCH($D87,'6. Patients'!$TJ$9:$UC$9,0),ROWS('6. Patients'!ES$10:ES$107))),0))+
IFERROR(VLOOKUP($D87,$H$116:$L$146,COLUMNS($H$115:$J$115)-1+AM$7,0)*$E87*$F87*'1. General Inputs'!$J$25,0),0),0)</f>
        <v>0</v>
      </c>
      <c r="AN87" s="775">
        <f ca="1">ROUNDUP(IFERROR($F87*$E87*CHOOSE(AN$7,
IFERROR(SUMPRODUCT('6. Patients'!DG$10:DG$107,OFFSET('6. Patients'!$DN$9,1,MATCH($D87,'6. Patients'!$DO$9:$FL$9,0),ROWS('6. Patients'!ET$10:ET$107))),0)+
IFERROR(SUMPRODUCT('6. Patients'!DG$10:DG$107,OFFSET('6. Patients'!$FM$9,1,MATCH($D87,'6. Patients'!$FN$9:$GG$9,0),ROWS('6. Patients'!ET$10:ET$107))),0)+
IFERROR(SUMPRODUCT('6. Patients'!DG$10:DG$107,OFFSET('6. Patients'!$GH$9,1,MATCH($D87,'6. Patients'!$GI$9:$IF$9,0),ROWS('6. Patients'!ET$10:ET$107))),0)+
IFERROR(SUMPRODUCT('6. Patients'!DG$10:DG$107,OFFSET('6. Patients'!$IG$9,1,MATCH($D87,'6. Patients'!$IH$9:$JA$9,0),ROWS('6. Patients'!ET$10:ET$107))),0),
IFERROR(SUMPRODUCT('6. Patients'!DG$10:DG$107,OFFSET('6. Patients'!$JB$9,1,MATCH($D87,'6. Patients'!$JC$9:$KZ$9,0),ROWS('6. Patients'!ET$10:ET$107))),0)+
IFERROR(SUMPRODUCT('6. Patients'!DG$10:DG$107,OFFSET('6. Patients'!$LA$9,1,MATCH($D87,'6. Patients'!$LB$9:$LU$9,0),ROWS('6. Patients'!ET$10:ET$107))),0)+
IFERROR(SUMPRODUCT('6. Patients'!DG$10:DG$107,OFFSET('6. Patients'!$LV$9,1,MATCH($D87,'6. Patients'!$LW$9:$NT$9,0),ROWS('6. Patients'!ET$10:ET$107))),0)+
IFERROR(SUMPRODUCT('6. Patients'!DG$10:DG$107,OFFSET('6. Patients'!$NU$9,1,MATCH($D87,'6. Patients'!$NV$9:$OO$9,0),ROWS('6. Patients'!ET$10:ET$107))),0),
IFERROR(SUMPRODUCT('6. Patients'!DG$10:DG$107,OFFSET('6. Patients'!$OP$9,1,MATCH($D87,'6. Patients'!$OQ$9:$QN$9,0),ROWS('6. Patients'!ET$10:ET$107))),0)+
IFERROR(SUMPRODUCT('6. Patients'!DG$10:DG$107,OFFSET('6. Patients'!$QO$9,1,MATCH($D87,'6. Patients'!$QP$9:$RI$9,0),ROWS('6. Patients'!ET$10:ET$107))),0)+
IFERROR(SUMPRODUCT('6. Patients'!DG$10:DG$107,OFFSET('6. Patients'!$RJ$9,1,MATCH($D87,'6. Patients'!$RK$9:$TH$9,0),ROWS('6. Patients'!ET$10:ET$107))),0)+
IFERROR(SUMPRODUCT('6. Patients'!DG$10:DG$107,OFFSET('6. Patients'!$TI$9,1,MATCH($D87,'6. Patients'!$TJ$9:$UC$9,0),ROWS('6. Patients'!ET$10:ET$107))),0))+
IFERROR(VLOOKUP($D87,$H$116:$L$146,COLUMNS($H$115:$J$115)-1+AN$7,0)*$E87*$F87*'1. General Inputs'!$J$25,0),0),0)</f>
        <v>0</v>
      </c>
      <c r="AO87" s="775">
        <f ca="1">ROUNDUP(IFERROR($F87*$E87*CHOOSE(AO$7,
IFERROR(SUMPRODUCT('6. Patients'!DH$10:DH$107,OFFSET('6. Patients'!$DN$9,1,MATCH($D87,'6. Patients'!$DO$9:$FL$9,0),ROWS('6. Patients'!EU$10:EU$107))),0)+
IFERROR(SUMPRODUCT('6. Patients'!DH$10:DH$107,OFFSET('6. Patients'!$FM$9,1,MATCH($D87,'6. Patients'!$FN$9:$GG$9,0),ROWS('6. Patients'!EU$10:EU$107))),0)+
IFERROR(SUMPRODUCT('6. Patients'!DH$10:DH$107,OFFSET('6. Patients'!$GH$9,1,MATCH($D87,'6. Patients'!$GI$9:$IF$9,0),ROWS('6. Patients'!EU$10:EU$107))),0)+
IFERROR(SUMPRODUCT('6. Patients'!DH$10:DH$107,OFFSET('6. Patients'!$IG$9,1,MATCH($D87,'6. Patients'!$IH$9:$JA$9,0),ROWS('6. Patients'!EU$10:EU$107))),0),
IFERROR(SUMPRODUCT('6. Patients'!DH$10:DH$107,OFFSET('6. Patients'!$JB$9,1,MATCH($D87,'6. Patients'!$JC$9:$KZ$9,0),ROWS('6. Patients'!EU$10:EU$107))),0)+
IFERROR(SUMPRODUCT('6. Patients'!DH$10:DH$107,OFFSET('6. Patients'!$LA$9,1,MATCH($D87,'6. Patients'!$LB$9:$LU$9,0),ROWS('6. Patients'!EU$10:EU$107))),0)+
IFERROR(SUMPRODUCT('6. Patients'!DH$10:DH$107,OFFSET('6. Patients'!$LV$9,1,MATCH($D87,'6. Patients'!$LW$9:$NT$9,0),ROWS('6. Patients'!EU$10:EU$107))),0)+
IFERROR(SUMPRODUCT('6. Patients'!DH$10:DH$107,OFFSET('6. Patients'!$NU$9,1,MATCH($D87,'6. Patients'!$NV$9:$OO$9,0),ROWS('6. Patients'!EU$10:EU$107))),0),
IFERROR(SUMPRODUCT('6. Patients'!DH$10:DH$107,OFFSET('6. Patients'!$OP$9,1,MATCH($D87,'6. Patients'!$OQ$9:$QN$9,0),ROWS('6. Patients'!EU$10:EU$107))),0)+
IFERROR(SUMPRODUCT('6. Patients'!DH$10:DH$107,OFFSET('6. Patients'!$QO$9,1,MATCH($D87,'6. Patients'!$QP$9:$RI$9,0),ROWS('6. Patients'!EU$10:EU$107))),0)+
IFERROR(SUMPRODUCT('6. Patients'!DH$10:DH$107,OFFSET('6. Patients'!$RJ$9,1,MATCH($D87,'6. Patients'!$RK$9:$TH$9,0),ROWS('6. Patients'!EU$10:EU$107))),0)+
IFERROR(SUMPRODUCT('6. Patients'!DH$10:DH$107,OFFSET('6. Patients'!$TI$9,1,MATCH($D87,'6. Patients'!$TJ$9:$UC$9,0),ROWS('6. Patients'!EU$10:EU$107))),0))+
IFERROR(VLOOKUP($D87,$H$116:$L$146,COLUMNS($H$115:$J$115)-1+AO$7,0)*$E87*$F87*'1. General Inputs'!$J$25,0),0),0)</f>
        <v>0</v>
      </c>
      <c r="AP87" s="775">
        <f ca="1">ROUNDUP(IFERROR($F87*$E87*CHOOSE(AP$7,
IFERROR(SUMPRODUCT('6. Patients'!DI$10:DI$107,OFFSET('6. Patients'!$DN$9,1,MATCH($D87,'6. Patients'!$DO$9:$FL$9,0),ROWS('6. Patients'!EV$10:EV$107))),0)+
IFERROR(SUMPRODUCT('6. Patients'!DI$10:DI$107,OFFSET('6. Patients'!$FM$9,1,MATCH($D87,'6. Patients'!$FN$9:$GG$9,0),ROWS('6. Patients'!EV$10:EV$107))),0)+
IFERROR(SUMPRODUCT('6. Patients'!DI$10:DI$107,OFFSET('6. Patients'!$GH$9,1,MATCH($D87,'6. Patients'!$GI$9:$IF$9,0),ROWS('6. Patients'!EV$10:EV$107))),0)+
IFERROR(SUMPRODUCT('6. Patients'!DI$10:DI$107,OFFSET('6. Patients'!$IG$9,1,MATCH($D87,'6. Patients'!$IH$9:$JA$9,0),ROWS('6. Patients'!EV$10:EV$107))),0),
IFERROR(SUMPRODUCT('6. Patients'!DI$10:DI$107,OFFSET('6. Patients'!$JB$9,1,MATCH($D87,'6. Patients'!$JC$9:$KZ$9,0),ROWS('6. Patients'!EV$10:EV$107))),0)+
IFERROR(SUMPRODUCT('6. Patients'!DI$10:DI$107,OFFSET('6. Patients'!$LA$9,1,MATCH($D87,'6. Patients'!$LB$9:$LU$9,0),ROWS('6. Patients'!EV$10:EV$107))),0)+
IFERROR(SUMPRODUCT('6. Patients'!DI$10:DI$107,OFFSET('6. Patients'!$LV$9,1,MATCH($D87,'6. Patients'!$LW$9:$NT$9,0),ROWS('6. Patients'!EV$10:EV$107))),0)+
IFERROR(SUMPRODUCT('6. Patients'!DI$10:DI$107,OFFSET('6. Patients'!$NU$9,1,MATCH($D87,'6. Patients'!$NV$9:$OO$9,0),ROWS('6. Patients'!EV$10:EV$107))),0),
IFERROR(SUMPRODUCT('6. Patients'!DI$10:DI$107,OFFSET('6. Patients'!$OP$9,1,MATCH($D87,'6. Patients'!$OQ$9:$QN$9,0),ROWS('6. Patients'!EV$10:EV$107))),0)+
IFERROR(SUMPRODUCT('6. Patients'!DI$10:DI$107,OFFSET('6. Patients'!$QO$9,1,MATCH($D87,'6. Patients'!$QP$9:$RI$9,0),ROWS('6. Patients'!EV$10:EV$107))),0)+
IFERROR(SUMPRODUCT('6. Patients'!DI$10:DI$107,OFFSET('6. Patients'!$RJ$9,1,MATCH($D87,'6. Patients'!$RK$9:$TH$9,0),ROWS('6. Patients'!EV$10:EV$107))),0)+
IFERROR(SUMPRODUCT('6. Patients'!DI$10:DI$107,OFFSET('6. Patients'!$TI$9,1,MATCH($D87,'6. Patients'!$TJ$9:$UC$9,0),ROWS('6. Patients'!EV$10:EV$107))),0))+
IFERROR(VLOOKUP($D87,$H$116:$L$146,COLUMNS($H$115:$J$115)-1+AP$7,0)*$E87*$F87*'1. General Inputs'!$J$25,0),0),0)</f>
        <v>0</v>
      </c>
      <c r="AQ87" s="775">
        <f ca="1">ROUNDUP(IFERROR($F87*$E87*CHOOSE(AQ$7,
IFERROR(SUMPRODUCT('6. Patients'!DJ$10:DJ$107,OFFSET('6. Patients'!$DN$9,1,MATCH($D87,'6. Patients'!$DO$9:$FL$9,0),ROWS('6. Patients'!EW$10:EW$107))),0)+
IFERROR(SUMPRODUCT('6. Patients'!DJ$10:DJ$107,OFFSET('6. Patients'!$FM$9,1,MATCH($D87,'6. Patients'!$FN$9:$GG$9,0),ROWS('6. Patients'!EW$10:EW$107))),0)+
IFERROR(SUMPRODUCT('6. Patients'!DJ$10:DJ$107,OFFSET('6. Patients'!$GH$9,1,MATCH($D87,'6. Patients'!$GI$9:$IF$9,0),ROWS('6. Patients'!EW$10:EW$107))),0)+
IFERROR(SUMPRODUCT('6. Patients'!DJ$10:DJ$107,OFFSET('6. Patients'!$IG$9,1,MATCH($D87,'6. Patients'!$IH$9:$JA$9,0),ROWS('6. Patients'!EW$10:EW$107))),0),
IFERROR(SUMPRODUCT('6. Patients'!DJ$10:DJ$107,OFFSET('6. Patients'!$JB$9,1,MATCH($D87,'6. Patients'!$JC$9:$KZ$9,0),ROWS('6. Patients'!EW$10:EW$107))),0)+
IFERROR(SUMPRODUCT('6. Patients'!DJ$10:DJ$107,OFFSET('6. Patients'!$LA$9,1,MATCH($D87,'6. Patients'!$LB$9:$LU$9,0),ROWS('6. Patients'!EW$10:EW$107))),0)+
IFERROR(SUMPRODUCT('6. Patients'!DJ$10:DJ$107,OFFSET('6. Patients'!$LV$9,1,MATCH($D87,'6. Patients'!$LW$9:$NT$9,0),ROWS('6. Patients'!EW$10:EW$107))),0)+
IFERROR(SUMPRODUCT('6. Patients'!DJ$10:DJ$107,OFFSET('6. Patients'!$NU$9,1,MATCH($D87,'6. Patients'!$NV$9:$OO$9,0),ROWS('6. Patients'!EW$10:EW$107))),0),
IFERROR(SUMPRODUCT('6. Patients'!DJ$10:DJ$107,OFFSET('6. Patients'!$OP$9,1,MATCH($D87,'6. Patients'!$OQ$9:$QN$9,0),ROWS('6. Patients'!EW$10:EW$107))),0)+
IFERROR(SUMPRODUCT('6. Patients'!DJ$10:DJ$107,OFFSET('6. Patients'!$QO$9,1,MATCH($D87,'6. Patients'!$QP$9:$RI$9,0),ROWS('6. Patients'!EW$10:EW$107))),0)+
IFERROR(SUMPRODUCT('6. Patients'!DJ$10:DJ$107,OFFSET('6. Patients'!$RJ$9,1,MATCH($D87,'6. Patients'!$RK$9:$TH$9,0),ROWS('6. Patients'!EW$10:EW$107))),0)+
IFERROR(SUMPRODUCT('6. Patients'!DJ$10:DJ$107,OFFSET('6. Patients'!$TI$9,1,MATCH($D87,'6. Patients'!$TJ$9:$UC$9,0),ROWS('6. Patients'!EW$10:EW$107))),0))+
IFERROR(VLOOKUP($D87,$H$116:$L$146,COLUMNS($H$115:$J$115)-1+AQ$7,0)*$E87*$F87*'1. General Inputs'!$J$25,0),0),0)</f>
        <v>0</v>
      </c>
      <c r="AT87" s="309"/>
      <c r="AZ87" s="335">
        <f ca="1">IFERROR(SUM(OFFSET('7. Consumption'!H87,0,1,,MIN('1. General Inputs'!$J$29,COLUMNS('7. Consumption'!H$9:$AQ$9)-1))),0)+MAX(0,$AQ87*('1. General Inputs'!$J$29-COLUMNS('7. Consumption'!H$9:$AQ$9)+1))</f>
        <v>0</v>
      </c>
      <c r="BA87" s="335">
        <f ca="1">IFERROR(SUM(OFFSET('7. Consumption'!I87,0,1,,MIN('1. General Inputs'!$J$29,COLUMNS('7. Consumption'!I$9:$AQ$9)-1))),0)+MAX(0,$AQ87*('1. General Inputs'!$J$29-COLUMNS('7. Consumption'!I$9:$AQ$9)+1))</f>
        <v>0</v>
      </c>
      <c r="BB87" s="335">
        <f ca="1">IFERROR(SUM(OFFSET('7. Consumption'!J87,0,1,,MIN('1. General Inputs'!$J$29,COLUMNS('7. Consumption'!J$9:$AQ$9)-1))),0)+MAX(0,$AQ87*('1. General Inputs'!$J$29-COLUMNS('7. Consumption'!J$9:$AQ$9)+1))</f>
        <v>0</v>
      </c>
      <c r="BC87" s="335">
        <f ca="1">IFERROR(SUM(OFFSET('7. Consumption'!K87,0,1,,MIN('1. General Inputs'!$J$29,COLUMNS('7. Consumption'!K$9:$AQ$9)-1))),0)+MAX(0,$AQ87*('1. General Inputs'!$J$29-COLUMNS('7. Consumption'!K$9:$AQ$9)+1))</f>
        <v>0</v>
      </c>
      <c r="BD87" s="335">
        <f ca="1">IFERROR(SUM(OFFSET('7. Consumption'!L87,0,1,,MIN('1. General Inputs'!$J$29,COLUMNS('7. Consumption'!L$9:$AQ$9)-1))),0)+MAX(0,$AQ87*('1. General Inputs'!$J$29-COLUMNS('7. Consumption'!L$9:$AQ$9)+1))</f>
        <v>0</v>
      </c>
      <c r="BE87" s="335">
        <f ca="1">IFERROR(SUM(OFFSET('7. Consumption'!M87,0,1,,MIN('1. General Inputs'!$J$29,COLUMNS('7. Consumption'!M$9:$AQ$9)-1))),0)+MAX(0,$AQ87*('1. General Inputs'!$J$29-COLUMNS('7. Consumption'!M$9:$AQ$9)+1))</f>
        <v>0</v>
      </c>
      <c r="BF87" s="335">
        <f ca="1">IFERROR(SUM(OFFSET('7. Consumption'!N87,0,1,,MIN('1. General Inputs'!$J$29,COLUMNS('7. Consumption'!N$9:$AQ$9)-1))),0)+MAX(0,$AQ87*('1. General Inputs'!$J$29-COLUMNS('7. Consumption'!N$9:$AQ$9)+1))</f>
        <v>0</v>
      </c>
      <c r="BG87" s="335">
        <f ca="1">IFERROR(SUM(OFFSET('7. Consumption'!O87,0,1,,MIN('1. General Inputs'!$J$29,COLUMNS('7. Consumption'!O$9:$AQ$9)-1))),0)+MAX(0,$AQ87*('1. General Inputs'!$J$29-COLUMNS('7. Consumption'!O$9:$AQ$9)+1))</f>
        <v>0</v>
      </c>
      <c r="BH87" s="335">
        <f ca="1">IFERROR(SUM(OFFSET('7. Consumption'!P87,0,1,,MIN('1. General Inputs'!$J$29,COLUMNS('7. Consumption'!P$9:$AQ$9)-1))),0)+MAX(0,$AQ87*('1. General Inputs'!$J$29-COLUMNS('7. Consumption'!P$9:$AQ$9)+1))</f>
        <v>0</v>
      </c>
      <c r="BI87" s="335">
        <f ca="1">IFERROR(SUM(OFFSET('7. Consumption'!Q87,0,1,,MIN('1. General Inputs'!$J$29,COLUMNS('7. Consumption'!Q$9:$AQ$9)-1))),0)+MAX(0,$AQ87*('1. General Inputs'!$J$29-COLUMNS('7. Consumption'!Q$9:$AQ$9)+1))</f>
        <v>0</v>
      </c>
      <c r="BJ87" s="335">
        <f ca="1">IFERROR(SUM(OFFSET('7. Consumption'!R87,0,1,,MIN('1. General Inputs'!$J$29,COLUMNS('7. Consumption'!R$9:$AQ$9)-1))),0)+MAX(0,$AQ87*('1. General Inputs'!$J$29-COLUMNS('7. Consumption'!R$9:$AQ$9)+1))</f>
        <v>0</v>
      </c>
      <c r="BK87" s="335">
        <f ca="1">IFERROR(SUM(OFFSET('7. Consumption'!S87,0,1,,MIN('1. General Inputs'!$J$29,COLUMNS('7. Consumption'!S$9:$AQ$9)-1))),0)+MAX(0,$AQ87*('1. General Inputs'!$J$29-COLUMNS('7. Consumption'!S$9:$AQ$9)+1))</f>
        <v>0</v>
      </c>
      <c r="BL87" s="335">
        <f ca="1">IFERROR(SUM(OFFSET('7. Consumption'!T87,0,1,,MIN('1. General Inputs'!$J$29,COLUMNS('7. Consumption'!T$9:$AQ$9)-1))),0)+MAX(0,$AQ87*('1. General Inputs'!$J$29-COLUMNS('7. Consumption'!T$9:$AQ$9)+1))</f>
        <v>0</v>
      </c>
      <c r="BM87" s="335">
        <f ca="1">IFERROR(SUM(OFFSET('7. Consumption'!U87,0,1,,MIN('1. General Inputs'!$J$29,COLUMNS('7. Consumption'!U$9:$AQ$9)-1))),0)+MAX(0,$AQ87*('1. General Inputs'!$J$29-COLUMNS('7. Consumption'!U$9:$AQ$9)+1))</f>
        <v>0</v>
      </c>
      <c r="BN87" s="335">
        <f ca="1">IFERROR(SUM(OFFSET('7. Consumption'!V87,0,1,,MIN('1. General Inputs'!$J$29,COLUMNS('7. Consumption'!V$9:$AQ$9)-1))),0)+MAX(0,$AQ87*('1. General Inputs'!$J$29-COLUMNS('7. Consumption'!V$9:$AQ$9)+1))</f>
        <v>0</v>
      </c>
      <c r="BO87" s="335">
        <f ca="1">IFERROR(SUM(OFFSET('7. Consumption'!W87,0,1,,MIN('1. General Inputs'!$J$29,COLUMNS('7. Consumption'!W$9:$AQ$9)-1))),0)+MAX(0,$AQ87*('1. General Inputs'!$J$29-COLUMNS('7. Consumption'!W$9:$AQ$9)+1))</f>
        <v>0</v>
      </c>
      <c r="BP87" s="335">
        <f ca="1">IFERROR(SUM(OFFSET('7. Consumption'!X87,0,1,,MIN('1. General Inputs'!$J$29,COLUMNS('7. Consumption'!X$9:$AQ$9)-1))),0)+MAX(0,$AQ87*('1. General Inputs'!$J$29-COLUMNS('7. Consumption'!X$9:$AQ$9)+1))</f>
        <v>0</v>
      </c>
      <c r="BQ87" s="335">
        <f ca="1">IFERROR(SUM(OFFSET('7. Consumption'!Y87,0,1,,MIN('1. General Inputs'!$J$29,COLUMNS('7. Consumption'!Y$9:$AQ$9)-1))),0)+MAX(0,$AQ87*('1. General Inputs'!$J$29-COLUMNS('7. Consumption'!Y$9:$AQ$9)+1))</f>
        <v>0</v>
      </c>
      <c r="BR87" s="335">
        <f ca="1">IFERROR(SUM(OFFSET('7. Consumption'!Z87,0,1,,MIN('1. General Inputs'!$J$29,COLUMNS('7. Consumption'!Z$9:$AQ$9)-1))),0)+MAX(0,$AQ87*('1. General Inputs'!$J$29-COLUMNS('7. Consumption'!Z$9:$AQ$9)+1))</f>
        <v>0</v>
      </c>
      <c r="BS87" s="335">
        <f ca="1">IFERROR(SUM(OFFSET('7. Consumption'!AA87,0,1,,MIN('1. General Inputs'!$J$29,COLUMNS('7. Consumption'!AA$9:$AQ$9)-1))),0)+MAX(0,$AQ87*('1. General Inputs'!$J$29-COLUMNS('7. Consumption'!AA$9:$AQ$9)+1))</f>
        <v>0</v>
      </c>
      <c r="BT87" s="335">
        <f ca="1">IFERROR(SUM(OFFSET('7. Consumption'!AB87,0,1,,MIN('1. General Inputs'!$J$29,COLUMNS('7. Consumption'!AB$9:$AQ$9)-1))),0)+MAX(0,$AQ87*('1. General Inputs'!$J$29-COLUMNS('7. Consumption'!AB$9:$AQ$9)+1))</f>
        <v>0</v>
      </c>
      <c r="BU87" s="335">
        <f ca="1">IFERROR(SUM(OFFSET('7. Consumption'!AC87,0,1,,MIN('1. General Inputs'!$J$29,COLUMNS('7. Consumption'!AC$9:$AQ$9)-1))),0)+MAX(0,$AQ87*('1. General Inputs'!$J$29-COLUMNS('7. Consumption'!AC$9:$AQ$9)+1))</f>
        <v>0</v>
      </c>
      <c r="BV87" s="335">
        <f ca="1">IFERROR(SUM(OFFSET('7. Consumption'!AD87,0,1,,MIN('1. General Inputs'!$J$29,COLUMNS('7. Consumption'!AD$9:$AQ$9)-1))),0)+MAX(0,$AQ87*('1. General Inputs'!$J$29-COLUMNS('7. Consumption'!AD$9:$AQ$9)+1))</f>
        <v>0</v>
      </c>
      <c r="BW87" s="335">
        <f ca="1">IFERROR(SUM(OFFSET('7. Consumption'!AE87,0,1,,MIN('1. General Inputs'!$J$29,COLUMNS('7. Consumption'!AE$9:$AQ$9)-1))),0)+MAX(0,$AQ87*('1. General Inputs'!$J$29-COLUMNS('7. Consumption'!AE$9:$AQ$9)+1))</f>
        <v>0</v>
      </c>
      <c r="BX87" s="335">
        <f ca="1">IFERROR(SUM(OFFSET('7. Consumption'!AF87,0,1,,MIN('1. General Inputs'!$J$29,COLUMNS('7. Consumption'!AF$9:$AQ$9)-1))),0)+MAX(0,$AQ87*('1. General Inputs'!$J$29-COLUMNS('7. Consumption'!AF$9:$AQ$9)+1))</f>
        <v>0</v>
      </c>
      <c r="BY87" s="335">
        <f ca="1">IFERROR(SUM(OFFSET('7. Consumption'!AG87,0,1,,MIN('1. General Inputs'!$J$29,COLUMNS('7. Consumption'!AG$9:$AQ$9)-1))),0)+MAX(0,$AQ87*('1. General Inputs'!$J$29-COLUMNS('7. Consumption'!AG$9:$AQ$9)+1))</f>
        <v>0</v>
      </c>
      <c r="BZ87" s="335">
        <f ca="1">IFERROR(SUM(OFFSET('7. Consumption'!AH87,0,1,,MIN('1. General Inputs'!$J$29,COLUMNS('7. Consumption'!AH$9:$AQ$9)-1))),0)+MAX(0,$AQ87*('1. General Inputs'!$J$29-COLUMNS('7. Consumption'!AH$9:$AQ$9)+1))</f>
        <v>0</v>
      </c>
      <c r="CA87" s="335">
        <f ca="1">IFERROR(SUM(OFFSET('7. Consumption'!AI87,0,1,,MIN('1. General Inputs'!$J$29,COLUMNS('7. Consumption'!AI$9:$AQ$9)-1))),0)+MAX(0,$AQ87*('1. General Inputs'!$J$29-COLUMNS('7. Consumption'!AI$9:$AQ$9)+1))</f>
        <v>0</v>
      </c>
      <c r="CB87" s="335">
        <f ca="1">IFERROR(SUM(OFFSET('7. Consumption'!AJ87,0,1,,MIN('1. General Inputs'!$J$29,COLUMNS('7. Consumption'!AJ$9:$AQ$9)-1))),0)+MAX(0,$AQ87*('1. General Inputs'!$J$29-COLUMNS('7. Consumption'!AJ$9:$AQ$9)+1))</f>
        <v>0</v>
      </c>
      <c r="CC87" s="335">
        <f ca="1">IFERROR(SUM(OFFSET('7. Consumption'!AK87,0,1,,MIN('1. General Inputs'!$J$29,COLUMNS('7. Consumption'!AK$9:$AQ$9)-1))),0)+MAX(0,$AQ87*('1. General Inputs'!$J$29-COLUMNS('7. Consumption'!AK$9:$AQ$9)+1))</f>
        <v>0</v>
      </c>
      <c r="CD87" s="335">
        <f ca="1">IFERROR(SUM(OFFSET('7. Consumption'!AL87,0,1,,MIN('1. General Inputs'!$J$29,COLUMNS('7. Consumption'!AL$9:$AQ$9)-1))),0)+MAX(0,$AQ87*('1. General Inputs'!$J$29-COLUMNS('7. Consumption'!AL$9:$AQ$9)+1))</f>
        <v>0</v>
      </c>
      <c r="CE87" s="335">
        <f ca="1">IFERROR(SUM(OFFSET('7. Consumption'!AM87,0,1,,MIN('1. General Inputs'!$J$29,COLUMNS('7. Consumption'!AM$9:$AQ$9)-1))),0)+MAX(0,$AQ87*('1. General Inputs'!$J$29-COLUMNS('7. Consumption'!AM$9:$AQ$9)+1))</f>
        <v>0</v>
      </c>
      <c r="CF87" s="335">
        <f ca="1">IFERROR(SUM(OFFSET('7. Consumption'!AN87,0,1,,MIN('1. General Inputs'!$J$29,COLUMNS('7. Consumption'!AN$9:$AQ$9)-1))),0)+MAX(0,$AQ87*('1. General Inputs'!$J$29-COLUMNS('7. Consumption'!AN$9:$AQ$9)+1))</f>
        <v>0</v>
      </c>
      <c r="CG87" s="335">
        <f ca="1">IFERROR(SUM(OFFSET('7. Consumption'!AO87,0,1,,MIN('1. General Inputs'!$J$29,COLUMNS('7. Consumption'!AO$9:$AQ$9)-1))),0)+MAX(0,$AQ87*('1. General Inputs'!$J$29-COLUMNS('7. Consumption'!AO$9:$AQ$9)+1))</f>
        <v>0</v>
      </c>
      <c r="CH87" s="335">
        <f ca="1">IFERROR(SUM(OFFSET('7. Consumption'!AP87,0,1,,MIN('1. General Inputs'!$J$29,COLUMNS('7. Consumption'!AP$9:$AQ$9)-1))),0)+MAX(0,$AQ87*('1. General Inputs'!$J$29-COLUMNS('7. Consumption'!AP$9:$AQ$9)+1))</f>
        <v>0</v>
      </c>
      <c r="CI87" s="335">
        <f ca="1">IFERROR(SUM(OFFSET('7. Consumption'!AQ87,0,1,,MIN('1. General Inputs'!$J$29,COLUMNS('7. Consumption'!AQ$9:$AQ$9)-1))),0)+MAX(0,$AQ87*('1. General Inputs'!$J$29-COLUMNS('7. Consumption'!AQ$9:$AQ$9)+1))</f>
        <v>0</v>
      </c>
    </row>
    <row r="88" spans="2:87" ht="15" hidden="1" outlineLevel="1" x14ac:dyDescent="0.25">
      <c r="B88" s="772"/>
      <c r="C88" s="772" t="str">
        <f>IFERROR(VLOOKUP(ROWS($C$9:$C88),'5. Form Breakdown'!$AI$11:$AJ$138,COLUMNS('5. Form Breakdown'!$AI$11:$AJ$11),0),"")</f>
        <v/>
      </c>
      <c r="D88" s="772" t="str">
        <f>IFERROR(VLOOKUP($C88,'5a. Dosing'!$E$11:$F$138,2,0),"")</f>
        <v/>
      </c>
      <c r="E88" s="773" t="str">
        <f>IFERROR(INDEX('5. Form Breakdown'!$AL$11:$BL$138,MATCH('7. Consumption'!$C88,'5. Form Breakdown'!$AK$11:$AK$138,0),MATCH('5. Form Breakdown'!$AX$10,'5. Form Breakdown'!$AL$10:$BL$10,0)),"")</f>
        <v/>
      </c>
      <c r="F88" s="774" t="str">
        <f>IFERROR(INDEX('5. Form Breakdown'!$AL$11:$BL$138,MATCH('7. Consumption'!$C88,'5. Form Breakdown'!$AK$11:$AK$138,0),MATCH('5. Form Breakdown'!$BL$10,'5. Form Breakdown'!$AL$10:$BL$10,0)),"")</f>
        <v/>
      </c>
      <c r="H88" s="775">
        <f ca="1">ROUNDUP(IFERROR($F88*$E88*CHOOSE(H$7,
IFERROR(SUMPRODUCT('6. Patients'!CA$10:CA$107,OFFSET('6. Patients'!$DN$9,1,MATCH($D88,'6. Patients'!$DO$9:$FL$9,0),ROWS('6. Patients'!DN$10:DN$107))),0)+
IFERROR(SUMPRODUCT('6. Patients'!CA$10:CA$107,OFFSET('6. Patients'!$FM$9,1,MATCH($D88,'6. Patients'!$FN$9:$GG$9,0),ROWS('6. Patients'!DN$10:DN$107))),0)+
IFERROR(SUMPRODUCT('6. Patients'!CA$10:CA$107,OFFSET('6. Patients'!$GH$9,1,MATCH($D88,'6. Patients'!$GI$9:$IF$9,0),ROWS('6. Patients'!DN$10:DN$107))),0)+
IFERROR(SUMPRODUCT('6. Patients'!CA$10:CA$107,OFFSET('6. Patients'!$IG$9,1,MATCH($D88,'6. Patients'!$IH$9:$JA$9,0),ROWS('6. Patients'!DN$10:DN$107))),0),
IFERROR(SUMPRODUCT('6. Patients'!CA$10:CA$107,OFFSET('6. Patients'!$JB$9,1,MATCH($D88,'6. Patients'!$JC$9:$KZ$9,0),ROWS('6. Patients'!DN$10:DN$107))),0)+
IFERROR(SUMPRODUCT('6. Patients'!CA$10:CA$107,OFFSET('6. Patients'!$LA$9,1,MATCH($D88,'6. Patients'!$LB$9:$LU$9,0),ROWS('6. Patients'!DN$10:DN$107))),0)+
IFERROR(SUMPRODUCT('6. Patients'!CA$10:CA$107,OFFSET('6. Patients'!$LV$9,1,MATCH($D88,'6. Patients'!$LW$9:$NT$9,0),ROWS('6. Patients'!DN$10:DN$107))),0)+
IFERROR(SUMPRODUCT('6. Patients'!CA$10:CA$107,OFFSET('6. Patients'!$NU$9,1,MATCH($D88,'6. Patients'!$NV$9:$OO$9,0),ROWS('6. Patients'!DN$10:DN$107))),0),
IFERROR(SUMPRODUCT('6. Patients'!CA$10:CA$107,OFFSET('6. Patients'!$OP$9,1,MATCH($D88,'6. Patients'!$OQ$9:$QN$9,0),ROWS('6. Patients'!DN$10:DN$107))),0)+
IFERROR(SUMPRODUCT('6. Patients'!CA$10:CA$107,OFFSET('6. Patients'!$QO$9,1,MATCH($D88,'6. Patients'!$QP$9:$RI$9,0),ROWS('6. Patients'!DN$10:DN$107))),0)+
IFERROR(SUMPRODUCT('6. Patients'!CA$10:CA$107,OFFSET('6. Patients'!$RJ$9,1,MATCH($D88,'6. Patients'!$RK$9:$TH$9,0),ROWS('6. Patients'!DN$10:DN$107))),0)+
IFERROR(SUMPRODUCT('6. Patients'!CA$10:CA$107,OFFSET('6. Patients'!$TI$9,1,MATCH($D88,'6. Patients'!$TJ$9:$UC$9,0),ROWS('6. Patients'!DN$10:DN$107))),0))+
IFERROR(VLOOKUP($D88,$H$116:$L$146,COLUMNS($H$115:$J$115)-1+H$7,0)*$E88*$F88*'1. General Inputs'!$J$25,0),0),0)</f>
        <v>0</v>
      </c>
      <c r="I88" s="775">
        <f ca="1">ROUNDUP(IFERROR($F88*$E88*CHOOSE(I$7,
IFERROR(SUMPRODUCT('6. Patients'!CB$10:CB$107,OFFSET('6. Patients'!$DN$9,1,MATCH($D88,'6. Patients'!$DO$9:$FL$9,0),ROWS('6. Patients'!DO$10:DO$107))),0)+
IFERROR(SUMPRODUCT('6. Patients'!CB$10:CB$107,OFFSET('6. Patients'!$FM$9,1,MATCH($D88,'6. Patients'!$FN$9:$GG$9,0),ROWS('6. Patients'!DO$10:DO$107))),0)+
IFERROR(SUMPRODUCT('6. Patients'!CB$10:CB$107,OFFSET('6. Patients'!$GH$9,1,MATCH($D88,'6. Patients'!$GI$9:$IF$9,0),ROWS('6. Patients'!DO$10:DO$107))),0)+
IFERROR(SUMPRODUCT('6. Patients'!CB$10:CB$107,OFFSET('6. Patients'!$IG$9,1,MATCH($D88,'6. Patients'!$IH$9:$JA$9,0),ROWS('6. Patients'!DO$10:DO$107))),0),
IFERROR(SUMPRODUCT('6. Patients'!CB$10:CB$107,OFFSET('6. Patients'!$JB$9,1,MATCH($D88,'6. Patients'!$JC$9:$KZ$9,0),ROWS('6. Patients'!DO$10:DO$107))),0)+
IFERROR(SUMPRODUCT('6. Patients'!CB$10:CB$107,OFFSET('6. Patients'!$LA$9,1,MATCH($D88,'6. Patients'!$LB$9:$LU$9,0),ROWS('6. Patients'!DO$10:DO$107))),0)+
IFERROR(SUMPRODUCT('6. Patients'!CB$10:CB$107,OFFSET('6. Patients'!$LV$9,1,MATCH($D88,'6. Patients'!$LW$9:$NT$9,0),ROWS('6. Patients'!DO$10:DO$107))),0)+
IFERROR(SUMPRODUCT('6. Patients'!CB$10:CB$107,OFFSET('6. Patients'!$NU$9,1,MATCH($D88,'6. Patients'!$NV$9:$OO$9,0),ROWS('6. Patients'!DO$10:DO$107))),0),
IFERROR(SUMPRODUCT('6. Patients'!CB$10:CB$107,OFFSET('6. Patients'!$OP$9,1,MATCH($D88,'6. Patients'!$OQ$9:$QN$9,0),ROWS('6. Patients'!DO$10:DO$107))),0)+
IFERROR(SUMPRODUCT('6. Patients'!CB$10:CB$107,OFFSET('6. Patients'!$QO$9,1,MATCH($D88,'6. Patients'!$QP$9:$RI$9,0),ROWS('6. Patients'!DO$10:DO$107))),0)+
IFERROR(SUMPRODUCT('6. Patients'!CB$10:CB$107,OFFSET('6. Patients'!$RJ$9,1,MATCH($D88,'6. Patients'!$RK$9:$TH$9,0),ROWS('6. Patients'!DO$10:DO$107))),0)+
IFERROR(SUMPRODUCT('6. Patients'!CB$10:CB$107,OFFSET('6. Patients'!$TI$9,1,MATCH($D88,'6. Patients'!$TJ$9:$UC$9,0),ROWS('6. Patients'!DO$10:DO$107))),0))+
IFERROR(VLOOKUP($D88,$H$116:$L$146,COLUMNS($H$115:$J$115)-1+I$7,0)*$E88*$F88*'1. General Inputs'!$J$25,0),0),0)</f>
        <v>0</v>
      </c>
      <c r="J88" s="775">
        <f ca="1">ROUNDUP(IFERROR($F88*$E88*CHOOSE(J$7,
IFERROR(SUMPRODUCT('6. Patients'!CC$10:CC$107,OFFSET('6. Patients'!$DN$9,1,MATCH($D88,'6. Patients'!$DO$9:$FL$9,0),ROWS('6. Patients'!DP$10:DP$107))),0)+
IFERROR(SUMPRODUCT('6. Patients'!CC$10:CC$107,OFFSET('6. Patients'!$FM$9,1,MATCH($D88,'6. Patients'!$FN$9:$GG$9,0),ROWS('6. Patients'!DP$10:DP$107))),0)+
IFERROR(SUMPRODUCT('6. Patients'!CC$10:CC$107,OFFSET('6. Patients'!$GH$9,1,MATCH($D88,'6. Patients'!$GI$9:$IF$9,0),ROWS('6. Patients'!DP$10:DP$107))),0)+
IFERROR(SUMPRODUCT('6. Patients'!CC$10:CC$107,OFFSET('6. Patients'!$IG$9,1,MATCH($D88,'6. Patients'!$IH$9:$JA$9,0),ROWS('6. Patients'!DP$10:DP$107))),0),
IFERROR(SUMPRODUCT('6. Patients'!CC$10:CC$107,OFFSET('6. Patients'!$JB$9,1,MATCH($D88,'6. Patients'!$JC$9:$KZ$9,0),ROWS('6. Patients'!DP$10:DP$107))),0)+
IFERROR(SUMPRODUCT('6. Patients'!CC$10:CC$107,OFFSET('6. Patients'!$LA$9,1,MATCH($D88,'6. Patients'!$LB$9:$LU$9,0),ROWS('6. Patients'!DP$10:DP$107))),0)+
IFERROR(SUMPRODUCT('6. Patients'!CC$10:CC$107,OFFSET('6. Patients'!$LV$9,1,MATCH($D88,'6. Patients'!$LW$9:$NT$9,0),ROWS('6. Patients'!DP$10:DP$107))),0)+
IFERROR(SUMPRODUCT('6. Patients'!CC$10:CC$107,OFFSET('6. Patients'!$NU$9,1,MATCH($D88,'6. Patients'!$NV$9:$OO$9,0),ROWS('6. Patients'!DP$10:DP$107))),0),
IFERROR(SUMPRODUCT('6. Patients'!CC$10:CC$107,OFFSET('6. Patients'!$OP$9,1,MATCH($D88,'6. Patients'!$OQ$9:$QN$9,0),ROWS('6. Patients'!DP$10:DP$107))),0)+
IFERROR(SUMPRODUCT('6. Patients'!CC$10:CC$107,OFFSET('6. Patients'!$QO$9,1,MATCH($D88,'6. Patients'!$QP$9:$RI$9,0),ROWS('6. Patients'!DP$10:DP$107))),0)+
IFERROR(SUMPRODUCT('6. Patients'!CC$10:CC$107,OFFSET('6. Patients'!$RJ$9,1,MATCH($D88,'6. Patients'!$RK$9:$TH$9,0),ROWS('6. Patients'!DP$10:DP$107))),0)+
IFERROR(SUMPRODUCT('6. Patients'!CC$10:CC$107,OFFSET('6. Patients'!$TI$9,1,MATCH($D88,'6. Patients'!$TJ$9:$UC$9,0),ROWS('6. Patients'!DP$10:DP$107))),0))+
IFERROR(VLOOKUP($D88,$H$116:$L$146,COLUMNS($H$115:$J$115)-1+J$7,0)*$E88*$F88*'1. General Inputs'!$J$25,0),0),0)</f>
        <v>0</v>
      </c>
      <c r="K88" s="775">
        <f ca="1">ROUNDUP(IFERROR($F88*$E88*CHOOSE(K$7,
IFERROR(SUMPRODUCT('6. Patients'!CD$10:CD$107,OFFSET('6. Patients'!$DN$9,1,MATCH($D88,'6. Patients'!$DO$9:$FL$9,0),ROWS('6. Patients'!DQ$10:DQ$107))),0)+
IFERROR(SUMPRODUCT('6. Patients'!CD$10:CD$107,OFFSET('6. Patients'!$FM$9,1,MATCH($D88,'6. Patients'!$FN$9:$GG$9,0),ROWS('6. Patients'!DQ$10:DQ$107))),0)+
IFERROR(SUMPRODUCT('6. Patients'!CD$10:CD$107,OFFSET('6. Patients'!$GH$9,1,MATCH($D88,'6. Patients'!$GI$9:$IF$9,0),ROWS('6. Patients'!DQ$10:DQ$107))),0)+
IFERROR(SUMPRODUCT('6. Patients'!CD$10:CD$107,OFFSET('6. Patients'!$IG$9,1,MATCH($D88,'6. Patients'!$IH$9:$JA$9,0),ROWS('6. Patients'!DQ$10:DQ$107))),0),
IFERROR(SUMPRODUCT('6. Patients'!CD$10:CD$107,OFFSET('6. Patients'!$JB$9,1,MATCH($D88,'6. Patients'!$JC$9:$KZ$9,0),ROWS('6. Patients'!DQ$10:DQ$107))),0)+
IFERROR(SUMPRODUCT('6. Patients'!CD$10:CD$107,OFFSET('6. Patients'!$LA$9,1,MATCH($D88,'6. Patients'!$LB$9:$LU$9,0),ROWS('6. Patients'!DQ$10:DQ$107))),0)+
IFERROR(SUMPRODUCT('6. Patients'!CD$10:CD$107,OFFSET('6. Patients'!$LV$9,1,MATCH($D88,'6. Patients'!$LW$9:$NT$9,0),ROWS('6. Patients'!DQ$10:DQ$107))),0)+
IFERROR(SUMPRODUCT('6. Patients'!CD$10:CD$107,OFFSET('6. Patients'!$NU$9,1,MATCH($D88,'6. Patients'!$NV$9:$OO$9,0),ROWS('6. Patients'!DQ$10:DQ$107))),0),
IFERROR(SUMPRODUCT('6. Patients'!CD$10:CD$107,OFFSET('6. Patients'!$OP$9,1,MATCH($D88,'6. Patients'!$OQ$9:$QN$9,0),ROWS('6. Patients'!DQ$10:DQ$107))),0)+
IFERROR(SUMPRODUCT('6. Patients'!CD$10:CD$107,OFFSET('6. Patients'!$QO$9,1,MATCH($D88,'6. Patients'!$QP$9:$RI$9,0),ROWS('6. Patients'!DQ$10:DQ$107))),0)+
IFERROR(SUMPRODUCT('6. Patients'!CD$10:CD$107,OFFSET('6. Patients'!$RJ$9,1,MATCH($D88,'6. Patients'!$RK$9:$TH$9,0),ROWS('6. Patients'!DQ$10:DQ$107))),0)+
IFERROR(SUMPRODUCT('6. Patients'!CD$10:CD$107,OFFSET('6. Patients'!$TI$9,1,MATCH($D88,'6. Patients'!$TJ$9:$UC$9,0),ROWS('6. Patients'!DQ$10:DQ$107))),0))+
IFERROR(VLOOKUP($D88,$H$116:$L$146,COLUMNS($H$115:$J$115)-1+K$7,0)*$E88*$F88*'1. General Inputs'!$J$25,0),0),0)</f>
        <v>0</v>
      </c>
      <c r="L88" s="775">
        <f ca="1">ROUNDUP(IFERROR($F88*$E88*CHOOSE(L$7,
IFERROR(SUMPRODUCT('6. Patients'!CE$10:CE$107,OFFSET('6. Patients'!$DN$9,1,MATCH($D88,'6. Patients'!$DO$9:$FL$9,0),ROWS('6. Patients'!DR$10:DR$107))),0)+
IFERROR(SUMPRODUCT('6. Patients'!CE$10:CE$107,OFFSET('6. Patients'!$FM$9,1,MATCH($D88,'6. Patients'!$FN$9:$GG$9,0),ROWS('6. Patients'!DR$10:DR$107))),0)+
IFERROR(SUMPRODUCT('6. Patients'!CE$10:CE$107,OFFSET('6. Patients'!$GH$9,1,MATCH($D88,'6. Patients'!$GI$9:$IF$9,0),ROWS('6. Patients'!DR$10:DR$107))),0)+
IFERROR(SUMPRODUCT('6. Patients'!CE$10:CE$107,OFFSET('6. Patients'!$IG$9,1,MATCH($D88,'6. Patients'!$IH$9:$JA$9,0),ROWS('6. Patients'!DR$10:DR$107))),0),
IFERROR(SUMPRODUCT('6. Patients'!CE$10:CE$107,OFFSET('6. Patients'!$JB$9,1,MATCH($D88,'6. Patients'!$JC$9:$KZ$9,0),ROWS('6. Patients'!DR$10:DR$107))),0)+
IFERROR(SUMPRODUCT('6. Patients'!CE$10:CE$107,OFFSET('6. Patients'!$LA$9,1,MATCH($D88,'6. Patients'!$LB$9:$LU$9,0),ROWS('6. Patients'!DR$10:DR$107))),0)+
IFERROR(SUMPRODUCT('6. Patients'!CE$10:CE$107,OFFSET('6. Patients'!$LV$9,1,MATCH($D88,'6. Patients'!$LW$9:$NT$9,0),ROWS('6. Patients'!DR$10:DR$107))),0)+
IFERROR(SUMPRODUCT('6. Patients'!CE$10:CE$107,OFFSET('6. Patients'!$NU$9,1,MATCH($D88,'6. Patients'!$NV$9:$OO$9,0),ROWS('6. Patients'!DR$10:DR$107))),0),
IFERROR(SUMPRODUCT('6. Patients'!CE$10:CE$107,OFFSET('6. Patients'!$OP$9,1,MATCH($D88,'6. Patients'!$OQ$9:$QN$9,0),ROWS('6. Patients'!DR$10:DR$107))),0)+
IFERROR(SUMPRODUCT('6. Patients'!CE$10:CE$107,OFFSET('6. Patients'!$QO$9,1,MATCH($D88,'6. Patients'!$QP$9:$RI$9,0),ROWS('6. Patients'!DR$10:DR$107))),0)+
IFERROR(SUMPRODUCT('6. Patients'!CE$10:CE$107,OFFSET('6. Patients'!$RJ$9,1,MATCH($D88,'6. Patients'!$RK$9:$TH$9,0),ROWS('6. Patients'!DR$10:DR$107))),0)+
IFERROR(SUMPRODUCT('6. Patients'!CE$10:CE$107,OFFSET('6. Patients'!$TI$9,1,MATCH($D88,'6. Patients'!$TJ$9:$UC$9,0),ROWS('6. Patients'!DR$10:DR$107))),0))+
IFERROR(VLOOKUP($D88,$H$116:$L$146,COLUMNS($H$115:$J$115)-1+L$7,0)*$E88*$F88*'1. General Inputs'!$J$25,0),0),0)</f>
        <v>0</v>
      </c>
      <c r="M88" s="775">
        <f ca="1">ROUNDUP(IFERROR($F88*$E88*CHOOSE(M$7,
IFERROR(SUMPRODUCT('6. Patients'!CF$10:CF$107,OFFSET('6. Patients'!$DN$9,1,MATCH($D88,'6. Patients'!$DO$9:$FL$9,0),ROWS('6. Patients'!DS$10:DS$107))),0)+
IFERROR(SUMPRODUCT('6. Patients'!CF$10:CF$107,OFFSET('6. Patients'!$FM$9,1,MATCH($D88,'6. Patients'!$FN$9:$GG$9,0),ROWS('6. Patients'!DS$10:DS$107))),0)+
IFERROR(SUMPRODUCT('6. Patients'!CF$10:CF$107,OFFSET('6. Patients'!$GH$9,1,MATCH($D88,'6. Patients'!$GI$9:$IF$9,0),ROWS('6. Patients'!DS$10:DS$107))),0)+
IFERROR(SUMPRODUCT('6. Patients'!CF$10:CF$107,OFFSET('6. Patients'!$IG$9,1,MATCH($D88,'6. Patients'!$IH$9:$JA$9,0),ROWS('6. Patients'!DS$10:DS$107))),0),
IFERROR(SUMPRODUCT('6. Patients'!CF$10:CF$107,OFFSET('6. Patients'!$JB$9,1,MATCH($D88,'6. Patients'!$JC$9:$KZ$9,0),ROWS('6. Patients'!DS$10:DS$107))),0)+
IFERROR(SUMPRODUCT('6. Patients'!CF$10:CF$107,OFFSET('6. Patients'!$LA$9,1,MATCH($D88,'6. Patients'!$LB$9:$LU$9,0),ROWS('6. Patients'!DS$10:DS$107))),0)+
IFERROR(SUMPRODUCT('6. Patients'!CF$10:CF$107,OFFSET('6. Patients'!$LV$9,1,MATCH($D88,'6. Patients'!$LW$9:$NT$9,0),ROWS('6. Patients'!DS$10:DS$107))),0)+
IFERROR(SUMPRODUCT('6. Patients'!CF$10:CF$107,OFFSET('6. Patients'!$NU$9,1,MATCH($D88,'6. Patients'!$NV$9:$OO$9,0),ROWS('6. Patients'!DS$10:DS$107))),0),
IFERROR(SUMPRODUCT('6. Patients'!CF$10:CF$107,OFFSET('6. Patients'!$OP$9,1,MATCH($D88,'6. Patients'!$OQ$9:$QN$9,0),ROWS('6. Patients'!DS$10:DS$107))),0)+
IFERROR(SUMPRODUCT('6. Patients'!CF$10:CF$107,OFFSET('6. Patients'!$QO$9,1,MATCH($D88,'6. Patients'!$QP$9:$RI$9,0),ROWS('6. Patients'!DS$10:DS$107))),0)+
IFERROR(SUMPRODUCT('6. Patients'!CF$10:CF$107,OFFSET('6. Patients'!$RJ$9,1,MATCH($D88,'6. Patients'!$RK$9:$TH$9,0),ROWS('6. Patients'!DS$10:DS$107))),0)+
IFERROR(SUMPRODUCT('6. Patients'!CF$10:CF$107,OFFSET('6. Patients'!$TI$9,1,MATCH($D88,'6. Patients'!$TJ$9:$UC$9,0),ROWS('6. Patients'!DS$10:DS$107))),0))+
IFERROR(VLOOKUP($D88,$H$116:$L$146,COLUMNS($H$115:$J$115)-1+M$7,0)*$E88*$F88*'1. General Inputs'!$J$25,0),0),0)</f>
        <v>0</v>
      </c>
      <c r="N88" s="775">
        <f ca="1">ROUNDUP(IFERROR($F88*$E88*CHOOSE(N$7,
IFERROR(SUMPRODUCT('6. Patients'!CG$10:CG$107,OFFSET('6. Patients'!$DN$9,1,MATCH($D88,'6. Patients'!$DO$9:$FL$9,0),ROWS('6. Patients'!DT$10:DT$107))),0)+
IFERROR(SUMPRODUCT('6. Patients'!CG$10:CG$107,OFFSET('6. Patients'!$FM$9,1,MATCH($D88,'6. Patients'!$FN$9:$GG$9,0),ROWS('6. Patients'!DT$10:DT$107))),0)+
IFERROR(SUMPRODUCT('6. Patients'!CG$10:CG$107,OFFSET('6. Patients'!$GH$9,1,MATCH($D88,'6. Patients'!$GI$9:$IF$9,0),ROWS('6. Patients'!DT$10:DT$107))),0)+
IFERROR(SUMPRODUCT('6. Patients'!CG$10:CG$107,OFFSET('6. Patients'!$IG$9,1,MATCH($D88,'6. Patients'!$IH$9:$JA$9,0),ROWS('6. Patients'!DT$10:DT$107))),0),
IFERROR(SUMPRODUCT('6. Patients'!CG$10:CG$107,OFFSET('6. Patients'!$JB$9,1,MATCH($D88,'6. Patients'!$JC$9:$KZ$9,0),ROWS('6. Patients'!DT$10:DT$107))),0)+
IFERROR(SUMPRODUCT('6. Patients'!CG$10:CG$107,OFFSET('6. Patients'!$LA$9,1,MATCH($D88,'6. Patients'!$LB$9:$LU$9,0),ROWS('6. Patients'!DT$10:DT$107))),0)+
IFERROR(SUMPRODUCT('6. Patients'!CG$10:CG$107,OFFSET('6. Patients'!$LV$9,1,MATCH($D88,'6. Patients'!$LW$9:$NT$9,0),ROWS('6. Patients'!DT$10:DT$107))),0)+
IFERROR(SUMPRODUCT('6. Patients'!CG$10:CG$107,OFFSET('6. Patients'!$NU$9,1,MATCH($D88,'6. Patients'!$NV$9:$OO$9,0),ROWS('6. Patients'!DT$10:DT$107))),0),
IFERROR(SUMPRODUCT('6. Patients'!CG$10:CG$107,OFFSET('6. Patients'!$OP$9,1,MATCH($D88,'6. Patients'!$OQ$9:$QN$9,0),ROWS('6. Patients'!DT$10:DT$107))),0)+
IFERROR(SUMPRODUCT('6. Patients'!CG$10:CG$107,OFFSET('6. Patients'!$QO$9,1,MATCH($D88,'6. Patients'!$QP$9:$RI$9,0),ROWS('6. Patients'!DT$10:DT$107))),0)+
IFERROR(SUMPRODUCT('6. Patients'!CG$10:CG$107,OFFSET('6. Patients'!$RJ$9,1,MATCH($D88,'6. Patients'!$RK$9:$TH$9,0),ROWS('6. Patients'!DT$10:DT$107))),0)+
IFERROR(SUMPRODUCT('6. Patients'!CG$10:CG$107,OFFSET('6. Patients'!$TI$9,1,MATCH($D88,'6. Patients'!$TJ$9:$UC$9,0),ROWS('6. Patients'!DT$10:DT$107))),0))+
IFERROR(VLOOKUP($D88,$H$116:$L$146,COLUMNS($H$115:$J$115)-1+N$7,0)*$E88*$F88*'1. General Inputs'!$J$25,0),0),0)</f>
        <v>0</v>
      </c>
      <c r="O88" s="775">
        <f ca="1">ROUNDUP(IFERROR($F88*$E88*CHOOSE(O$7,
IFERROR(SUMPRODUCT('6. Patients'!CH$10:CH$107,OFFSET('6. Patients'!$DN$9,1,MATCH($D88,'6. Patients'!$DO$9:$FL$9,0),ROWS('6. Patients'!DU$10:DU$107))),0)+
IFERROR(SUMPRODUCT('6. Patients'!CH$10:CH$107,OFFSET('6. Patients'!$FM$9,1,MATCH($D88,'6. Patients'!$FN$9:$GG$9,0),ROWS('6. Patients'!DU$10:DU$107))),0)+
IFERROR(SUMPRODUCT('6. Patients'!CH$10:CH$107,OFFSET('6. Patients'!$GH$9,1,MATCH($D88,'6. Patients'!$GI$9:$IF$9,0),ROWS('6. Patients'!DU$10:DU$107))),0)+
IFERROR(SUMPRODUCT('6. Patients'!CH$10:CH$107,OFFSET('6. Patients'!$IG$9,1,MATCH($D88,'6. Patients'!$IH$9:$JA$9,0),ROWS('6. Patients'!DU$10:DU$107))),0),
IFERROR(SUMPRODUCT('6. Patients'!CH$10:CH$107,OFFSET('6. Patients'!$JB$9,1,MATCH($D88,'6. Patients'!$JC$9:$KZ$9,0),ROWS('6. Patients'!DU$10:DU$107))),0)+
IFERROR(SUMPRODUCT('6. Patients'!CH$10:CH$107,OFFSET('6. Patients'!$LA$9,1,MATCH($D88,'6. Patients'!$LB$9:$LU$9,0),ROWS('6. Patients'!DU$10:DU$107))),0)+
IFERROR(SUMPRODUCT('6. Patients'!CH$10:CH$107,OFFSET('6. Patients'!$LV$9,1,MATCH($D88,'6. Patients'!$LW$9:$NT$9,0),ROWS('6. Patients'!DU$10:DU$107))),0)+
IFERROR(SUMPRODUCT('6. Patients'!CH$10:CH$107,OFFSET('6. Patients'!$NU$9,1,MATCH($D88,'6. Patients'!$NV$9:$OO$9,0),ROWS('6. Patients'!DU$10:DU$107))),0),
IFERROR(SUMPRODUCT('6. Patients'!CH$10:CH$107,OFFSET('6. Patients'!$OP$9,1,MATCH($D88,'6. Patients'!$OQ$9:$QN$9,0),ROWS('6. Patients'!DU$10:DU$107))),0)+
IFERROR(SUMPRODUCT('6. Patients'!CH$10:CH$107,OFFSET('6. Patients'!$QO$9,1,MATCH($D88,'6. Patients'!$QP$9:$RI$9,0),ROWS('6. Patients'!DU$10:DU$107))),0)+
IFERROR(SUMPRODUCT('6. Patients'!CH$10:CH$107,OFFSET('6. Patients'!$RJ$9,1,MATCH($D88,'6. Patients'!$RK$9:$TH$9,0),ROWS('6. Patients'!DU$10:DU$107))),0)+
IFERROR(SUMPRODUCT('6. Patients'!CH$10:CH$107,OFFSET('6. Patients'!$TI$9,1,MATCH($D88,'6. Patients'!$TJ$9:$UC$9,0),ROWS('6. Patients'!DU$10:DU$107))),0))+
IFERROR(VLOOKUP($D88,$H$116:$L$146,COLUMNS($H$115:$J$115)-1+O$7,0)*$E88*$F88*'1. General Inputs'!$J$25,0),0),0)</f>
        <v>0</v>
      </c>
      <c r="P88" s="775">
        <f ca="1">ROUNDUP(IFERROR($F88*$E88*CHOOSE(P$7,
IFERROR(SUMPRODUCT('6. Patients'!CI$10:CI$107,OFFSET('6. Patients'!$DN$9,1,MATCH($D88,'6. Patients'!$DO$9:$FL$9,0),ROWS('6. Patients'!DV$10:DV$107))),0)+
IFERROR(SUMPRODUCT('6. Patients'!CI$10:CI$107,OFFSET('6. Patients'!$FM$9,1,MATCH($D88,'6. Patients'!$FN$9:$GG$9,0),ROWS('6. Patients'!DV$10:DV$107))),0)+
IFERROR(SUMPRODUCT('6. Patients'!CI$10:CI$107,OFFSET('6. Patients'!$GH$9,1,MATCH($D88,'6. Patients'!$GI$9:$IF$9,0),ROWS('6. Patients'!DV$10:DV$107))),0)+
IFERROR(SUMPRODUCT('6. Patients'!CI$10:CI$107,OFFSET('6. Patients'!$IG$9,1,MATCH($D88,'6. Patients'!$IH$9:$JA$9,0),ROWS('6. Patients'!DV$10:DV$107))),0),
IFERROR(SUMPRODUCT('6. Patients'!CI$10:CI$107,OFFSET('6. Patients'!$JB$9,1,MATCH($D88,'6. Patients'!$JC$9:$KZ$9,0),ROWS('6. Patients'!DV$10:DV$107))),0)+
IFERROR(SUMPRODUCT('6. Patients'!CI$10:CI$107,OFFSET('6. Patients'!$LA$9,1,MATCH($D88,'6. Patients'!$LB$9:$LU$9,0),ROWS('6. Patients'!DV$10:DV$107))),0)+
IFERROR(SUMPRODUCT('6. Patients'!CI$10:CI$107,OFFSET('6. Patients'!$LV$9,1,MATCH($D88,'6. Patients'!$LW$9:$NT$9,0),ROWS('6. Patients'!DV$10:DV$107))),0)+
IFERROR(SUMPRODUCT('6. Patients'!CI$10:CI$107,OFFSET('6. Patients'!$NU$9,1,MATCH($D88,'6. Patients'!$NV$9:$OO$9,0),ROWS('6. Patients'!DV$10:DV$107))),0),
IFERROR(SUMPRODUCT('6. Patients'!CI$10:CI$107,OFFSET('6. Patients'!$OP$9,1,MATCH($D88,'6. Patients'!$OQ$9:$QN$9,0),ROWS('6. Patients'!DV$10:DV$107))),0)+
IFERROR(SUMPRODUCT('6. Patients'!CI$10:CI$107,OFFSET('6. Patients'!$QO$9,1,MATCH($D88,'6. Patients'!$QP$9:$RI$9,0),ROWS('6. Patients'!DV$10:DV$107))),0)+
IFERROR(SUMPRODUCT('6. Patients'!CI$10:CI$107,OFFSET('6. Patients'!$RJ$9,1,MATCH($D88,'6. Patients'!$RK$9:$TH$9,0),ROWS('6. Patients'!DV$10:DV$107))),0)+
IFERROR(SUMPRODUCT('6. Patients'!CI$10:CI$107,OFFSET('6. Patients'!$TI$9,1,MATCH($D88,'6. Patients'!$TJ$9:$UC$9,0),ROWS('6. Patients'!DV$10:DV$107))),0))+
IFERROR(VLOOKUP($D88,$H$116:$L$146,COLUMNS($H$115:$J$115)-1+P$7,0)*$E88*$F88*'1. General Inputs'!$J$25,0),0),0)</f>
        <v>0</v>
      </c>
      <c r="Q88" s="775">
        <f ca="1">ROUNDUP(IFERROR($F88*$E88*CHOOSE(Q$7,
IFERROR(SUMPRODUCT('6. Patients'!CJ$10:CJ$107,OFFSET('6. Patients'!$DN$9,1,MATCH($D88,'6. Patients'!$DO$9:$FL$9,0),ROWS('6. Patients'!DW$10:DW$107))),0)+
IFERROR(SUMPRODUCT('6. Patients'!CJ$10:CJ$107,OFFSET('6. Patients'!$FM$9,1,MATCH($D88,'6. Patients'!$FN$9:$GG$9,0),ROWS('6. Patients'!DW$10:DW$107))),0)+
IFERROR(SUMPRODUCT('6. Patients'!CJ$10:CJ$107,OFFSET('6. Patients'!$GH$9,1,MATCH($D88,'6. Patients'!$GI$9:$IF$9,0),ROWS('6. Patients'!DW$10:DW$107))),0)+
IFERROR(SUMPRODUCT('6. Patients'!CJ$10:CJ$107,OFFSET('6. Patients'!$IG$9,1,MATCH($D88,'6. Patients'!$IH$9:$JA$9,0),ROWS('6. Patients'!DW$10:DW$107))),0),
IFERROR(SUMPRODUCT('6. Patients'!CJ$10:CJ$107,OFFSET('6. Patients'!$JB$9,1,MATCH($D88,'6. Patients'!$JC$9:$KZ$9,0),ROWS('6. Patients'!DW$10:DW$107))),0)+
IFERROR(SUMPRODUCT('6. Patients'!CJ$10:CJ$107,OFFSET('6. Patients'!$LA$9,1,MATCH($D88,'6. Patients'!$LB$9:$LU$9,0),ROWS('6. Patients'!DW$10:DW$107))),0)+
IFERROR(SUMPRODUCT('6. Patients'!CJ$10:CJ$107,OFFSET('6. Patients'!$LV$9,1,MATCH($D88,'6. Patients'!$LW$9:$NT$9,0),ROWS('6. Patients'!DW$10:DW$107))),0)+
IFERROR(SUMPRODUCT('6. Patients'!CJ$10:CJ$107,OFFSET('6. Patients'!$NU$9,1,MATCH($D88,'6. Patients'!$NV$9:$OO$9,0),ROWS('6. Patients'!DW$10:DW$107))),0),
IFERROR(SUMPRODUCT('6. Patients'!CJ$10:CJ$107,OFFSET('6. Patients'!$OP$9,1,MATCH($D88,'6. Patients'!$OQ$9:$QN$9,0),ROWS('6. Patients'!DW$10:DW$107))),0)+
IFERROR(SUMPRODUCT('6. Patients'!CJ$10:CJ$107,OFFSET('6. Patients'!$QO$9,1,MATCH($D88,'6. Patients'!$QP$9:$RI$9,0),ROWS('6. Patients'!DW$10:DW$107))),0)+
IFERROR(SUMPRODUCT('6. Patients'!CJ$10:CJ$107,OFFSET('6. Patients'!$RJ$9,1,MATCH($D88,'6. Patients'!$RK$9:$TH$9,0),ROWS('6. Patients'!DW$10:DW$107))),0)+
IFERROR(SUMPRODUCT('6. Patients'!CJ$10:CJ$107,OFFSET('6. Patients'!$TI$9,1,MATCH($D88,'6. Patients'!$TJ$9:$UC$9,0),ROWS('6. Patients'!DW$10:DW$107))),0))+
IFERROR(VLOOKUP($D88,$H$116:$L$146,COLUMNS($H$115:$J$115)-1+Q$7,0)*$E88*$F88*'1. General Inputs'!$J$25,0),0),0)</f>
        <v>0</v>
      </c>
      <c r="R88" s="775">
        <f ca="1">ROUNDUP(IFERROR($F88*$E88*CHOOSE(R$7,
IFERROR(SUMPRODUCT('6. Patients'!CK$10:CK$107,OFFSET('6. Patients'!$DN$9,1,MATCH($D88,'6. Patients'!$DO$9:$FL$9,0),ROWS('6. Patients'!DX$10:DX$107))),0)+
IFERROR(SUMPRODUCT('6. Patients'!CK$10:CK$107,OFFSET('6. Patients'!$FM$9,1,MATCH($D88,'6. Patients'!$FN$9:$GG$9,0),ROWS('6. Patients'!DX$10:DX$107))),0)+
IFERROR(SUMPRODUCT('6. Patients'!CK$10:CK$107,OFFSET('6. Patients'!$GH$9,1,MATCH($D88,'6. Patients'!$GI$9:$IF$9,0),ROWS('6. Patients'!DX$10:DX$107))),0)+
IFERROR(SUMPRODUCT('6. Patients'!CK$10:CK$107,OFFSET('6. Patients'!$IG$9,1,MATCH($D88,'6. Patients'!$IH$9:$JA$9,0),ROWS('6. Patients'!DX$10:DX$107))),0),
IFERROR(SUMPRODUCT('6. Patients'!CK$10:CK$107,OFFSET('6. Patients'!$JB$9,1,MATCH($D88,'6. Patients'!$JC$9:$KZ$9,0),ROWS('6. Patients'!DX$10:DX$107))),0)+
IFERROR(SUMPRODUCT('6. Patients'!CK$10:CK$107,OFFSET('6. Patients'!$LA$9,1,MATCH($D88,'6. Patients'!$LB$9:$LU$9,0),ROWS('6. Patients'!DX$10:DX$107))),0)+
IFERROR(SUMPRODUCT('6. Patients'!CK$10:CK$107,OFFSET('6. Patients'!$LV$9,1,MATCH($D88,'6. Patients'!$LW$9:$NT$9,0),ROWS('6. Patients'!DX$10:DX$107))),0)+
IFERROR(SUMPRODUCT('6. Patients'!CK$10:CK$107,OFFSET('6. Patients'!$NU$9,1,MATCH($D88,'6. Patients'!$NV$9:$OO$9,0),ROWS('6. Patients'!DX$10:DX$107))),0),
IFERROR(SUMPRODUCT('6. Patients'!CK$10:CK$107,OFFSET('6. Patients'!$OP$9,1,MATCH($D88,'6. Patients'!$OQ$9:$QN$9,0),ROWS('6. Patients'!DX$10:DX$107))),0)+
IFERROR(SUMPRODUCT('6. Patients'!CK$10:CK$107,OFFSET('6. Patients'!$QO$9,1,MATCH($D88,'6. Patients'!$QP$9:$RI$9,0),ROWS('6. Patients'!DX$10:DX$107))),0)+
IFERROR(SUMPRODUCT('6. Patients'!CK$10:CK$107,OFFSET('6. Patients'!$RJ$9,1,MATCH($D88,'6. Patients'!$RK$9:$TH$9,0),ROWS('6. Patients'!DX$10:DX$107))),0)+
IFERROR(SUMPRODUCT('6. Patients'!CK$10:CK$107,OFFSET('6. Patients'!$TI$9,1,MATCH($D88,'6. Patients'!$TJ$9:$UC$9,0),ROWS('6. Patients'!DX$10:DX$107))),0))+
IFERROR(VLOOKUP($D88,$H$116:$L$146,COLUMNS($H$115:$J$115)-1+R$7,0)*$E88*$F88*'1. General Inputs'!$J$25,0),0),0)</f>
        <v>0</v>
      </c>
      <c r="S88" s="775">
        <f ca="1">ROUNDUP(IFERROR($F88*$E88*CHOOSE(S$7,
IFERROR(SUMPRODUCT('6. Patients'!CL$10:CL$107,OFFSET('6. Patients'!$DN$9,1,MATCH($D88,'6. Patients'!$DO$9:$FL$9,0),ROWS('6. Patients'!DY$10:DY$107))),0)+
IFERROR(SUMPRODUCT('6. Patients'!CL$10:CL$107,OFFSET('6. Patients'!$FM$9,1,MATCH($D88,'6. Patients'!$FN$9:$GG$9,0),ROWS('6. Patients'!DY$10:DY$107))),0)+
IFERROR(SUMPRODUCT('6. Patients'!CL$10:CL$107,OFFSET('6. Patients'!$GH$9,1,MATCH($D88,'6. Patients'!$GI$9:$IF$9,0),ROWS('6. Patients'!DY$10:DY$107))),0)+
IFERROR(SUMPRODUCT('6. Patients'!CL$10:CL$107,OFFSET('6. Patients'!$IG$9,1,MATCH($D88,'6. Patients'!$IH$9:$JA$9,0),ROWS('6. Patients'!DY$10:DY$107))),0),
IFERROR(SUMPRODUCT('6. Patients'!CL$10:CL$107,OFFSET('6. Patients'!$JB$9,1,MATCH($D88,'6. Patients'!$JC$9:$KZ$9,0),ROWS('6. Patients'!DY$10:DY$107))),0)+
IFERROR(SUMPRODUCT('6. Patients'!CL$10:CL$107,OFFSET('6. Patients'!$LA$9,1,MATCH($D88,'6. Patients'!$LB$9:$LU$9,0),ROWS('6. Patients'!DY$10:DY$107))),0)+
IFERROR(SUMPRODUCT('6. Patients'!CL$10:CL$107,OFFSET('6. Patients'!$LV$9,1,MATCH($D88,'6. Patients'!$LW$9:$NT$9,0),ROWS('6. Patients'!DY$10:DY$107))),0)+
IFERROR(SUMPRODUCT('6. Patients'!CL$10:CL$107,OFFSET('6. Patients'!$NU$9,1,MATCH($D88,'6. Patients'!$NV$9:$OO$9,0),ROWS('6. Patients'!DY$10:DY$107))),0),
IFERROR(SUMPRODUCT('6. Patients'!CL$10:CL$107,OFFSET('6. Patients'!$OP$9,1,MATCH($D88,'6. Patients'!$OQ$9:$QN$9,0),ROWS('6. Patients'!DY$10:DY$107))),0)+
IFERROR(SUMPRODUCT('6. Patients'!CL$10:CL$107,OFFSET('6. Patients'!$QO$9,1,MATCH($D88,'6. Patients'!$QP$9:$RI$9,0),ROWS('6. Patients'!DY$10:DY$107))),0)+
IFERROR(SUMPRODUCT('6. Patients'!CL$10:CL$107,OFFSET('6. Patients'!$RJ$9,1,MATCH($D88,'6. Patients'!$RK$9:$TH$9,0),ROWS('6. Patients'!DY$10:DY$107))),0)+
IFERROR(SUMPRODUCT('6. Patients'!CL$10:CL$107,OFFSET('6. Patients'!$TI$9,1,MATCH($D88,'6. Patients'!$TJ$9:$UC$9,0),ROWS('6. Patients'!DY$10:DY$107))),0))+
IFERROR(VLOOKUP($D88,$H$116:$L$146,COLUMNS($H$115:$J$115)-1+S$7,0)*$E88*$F88*'1. General Inputs'!$J$25,0),0),0)</f>
        <v>0</v>
      </c>
      <c r="T88" s="775">
        <f ca="1">ROUNDUP(IFERROR($F88*$E88*CHOOSE(T$7,
IFERROR(SUMPRODUCT('6. Patients'!CM$10:CM$107,OFFSET('6. Patients'!$DN$9,1,MATCH($D88,'6. Patients'!$DO$9:$FL$9,0),ROWS('6. Patients'!DZ$10:DZ$107))),0)+
IFERROR(SUMPRODUCT('6. Patients'!CM$10:CM$107,OFFSET('6. Patients'!$FM$9,1,MATCH($D88,'6. Patients'!$FN$9:$GG$9,0),ROWS('6. Patients'!DZ$10:DZ$107))),0)+
IFERROR(SUMPRODUCT('6. Patients'!CM$10:CM$107,OFFSET('6. Patients'!$GH$9,1,MATCH($D88,'6. Patients'!$GI$9:$IF$9,0),ROWS('6. Patients'!DZ$10:DZ$107))),0)+
IFERROR(SUMPRODUCT('6. Patients'!CM$10:CM$107,OFFSET('6. Patients'!$IG$9,1,MATCH($D88,'6. Patients'!$IH$9:$JA$9,0),ROWS('6. Patients'!DZ$10:DZ$107))),0),
IFERROR(SUMPRODUCT('6. Patients'!CM$10:CM$107,OFFSET('6. Patients'!$JB$9,1,MATCH($D88,'6. Patients'!$JC$9:$KZ$9,0),ROWS('6. Patients'!DZ$10:DZ$107))),0)+
IFERROR(SUMPRODUCT('6. Patients'!CM$10:CM$107,OFFSET('6. Patients'!$LA$9,1,MATCH($D88,'6. Patients'!$LB$9:$LU$9,0),ROWS('6. Patients'!DZ$10:DZ$107))),0)+
IFERROR(SUMPRODUCT('6. Patients'!CM$10:CM$107,OFFSET('6. Patients'!$LV$9,1,MATCH($D88,'6. Patients'!$LW$9:$NT$9,0),ROWS('6. Patients'!DZ$10:DZ$107))),0)+
IFERROR(SUMPRODUCT('6. Patients'!CM$10:CM$107,OFFSET('6. Patients'!$NU$9,1,MATCH($D88,'6. Patients'!$NV$9:$OO$9,0),ROWS('6. Patients'!DZ$10:DZ$107))),0),
IFERROR(SUMPRODUCT('6. Patients'!CM$10:CM$107,OFFSET('6. Patients'!$OP$9,1,MATCH($D88,'6. Patients'!$OQ$9:$QN$9,0),ROWS('6. Patients'!DZ$10:DZ$107))),0)+
IFERROR(SUMPRODUCT('6. Patients'!CM$10:CM$107,OFFSET('6. Patients'!$QO$9,1,MATCH($D88,'6. Patients'!$QP$9:$RI$9,0),ROWS('6. Patients'!DZ$10:DZ$107))),0)+
IFERROR(SUMPRODUCT('6. Patients'!CM$10:CM$107,OFFSET('6. Patients'!$RJ$9,1,MATCH($D88,'6. Patients'!$RK$9:$TH$9,0),ROWS('6. Patients'!DZ$10:DZ$107))),0)+
IFERROR(SUMPRODUCT('6. Patients'!CM$10:CM$107,OFFSET('6. Patients'!$TI$9,1,MATCH($D88,'6. Patients'!$TJ$9:$UC$9,0),ROWS('6. Patients'!DZ$10:DZ$107))),0))+
IFERROR(VLOOKUP($D88,$H$116:$L$146,COLUMNS($H$115:$J$115)-1+T$7,0)*$E88*$F88*'1. General Inputs'!$J$25,0),0),0)</f>
        <v>0</v>
      </c>
      <c r="U88" s="775">
        <f ca="1">ROUNDUP(IFERROR($F88*$E88*CHOOSE(U$7,
IFERROR(SUMPRODUCT('6. Patients'!CN$10:CN$107,OFFSET('6. Patients'!$DN$9,1,MATCH($D88,'6. Patients'!$DO$9:$FL$9,0),ROWS('6. Patients'!EA$10:EA$107))),0)+
IFERROR(SUMPRODUCT('6. Patients'!CN$10:CN$107,OFFSET('6. Patients'!$FM$9,1,MATCH($D88,'6. Patients'!$FN$9:$GG$9,0),ROWS('6. Patients'!EA$10:EA$107))),0)+
IFERROR(SUMPRODUCT('6. Patients'!CN$10:CN$107,OFFSET('6. Patients'!$GH$9,1,MATCH($D88,'6. Patients'!$GI$9:$IF$9,0),ROWS('6. Patients'!EA$10:EA$107))),0)+
IFERROR(SUMPRODUCT('6. Patients'!CN$10:CN$107,OFFSET('6. Patients'!$IG$9,1,MATCH($D88,'6. Patients'!$IH$9:$JA$9,0),ROWS('6. Patients'!EA$10:EA$107))),0),
IFERROR(SUMPRODUCT('6. Patients'!CN$10:CN$107,OFFSET('6. Patients'!$JB$9,1,MATCH($D88,'6. Patients'!$JC$9:$KZ$9,0),ROWS('6. Patients'!EA$10:EA$107))),0)+
IFERROR(SUMPRODUCT('6. Patients'!CN$10:CN$107,OFFSET('6. Patients'!$LA$9,1,MATCH($D88,'6. Patients'!$LB$9:$LU$9,0),ROWS('6. Patients'!EA$10:EA$107))),0)+
IFERROR(SUMPRODUCT('6. Patients'!CN$10:CN$107,OFFSET('6. Patients'!$LV$9,1,MATCH($D88,'6. Patients'!$LW$9:$NT$9,0),ROWS('6. Patients'!EA$10:EA$107))),0)+
IFERROR(SUMPRODUCT('6. Patients'!CN$10:CN$107,OFFSET('6. Patients'!$NU$9,1,MATCH($D88,'6. Patients'!$NV$9:$OO$9,0),ROWS('6. Patients'!EA$10:EA$107))),0),
IFERROR(SUMPRODUCT('6. Patients'!CN$10:CN$107,OFFSET('6. Patients'!$OP$9,1,MATCH($D88,'6. Patients'!$OQ$9:$QN$9,0),ROWS('6. Patients'!EA$10:EA$107))),0)+
IFERROR(SUMPRODUCT('6. Patients'!CN$10:CN$107,OFFSET('6. Patients'!$QO$9,1,MATCH($D88,'6. Patients'!$QP$9:$RI$9,0),ROWS('6. Patients'!EA$10:EA$107))),0)+
IFERROR(SUMPRODUCT('6. Patients'!CN$10:CN$107,OFFSET('6. Patients'!$RJ$9,1,MATCH($D88,'6. Patients'!$RK$9:$TH$9,0),ROWS('6. Patients'!EA$10:EA$107))),0)+
IFERROR(SUMPRODUCT('6. Patients'!CN$10:CN$107,OFFSET('6. Patients'!$TI$9,1,MATCH($D88,'6. Patients'!$TJ$9:$UC$9,0),ROWS('6. Patients'!EA$10:EA$107))),0))+
IFERROR(VLOOKUP($D88,$H$116:$L$146,COLUMNS($H$115:$J$115)-1+U$7,0)*$E88*$F88*'1. General Inputs'!$J$25,0),0),0)</f>
        <v>0</v>
      </c>
      <c r="V88" s="775">
        <f ca="1">ROUNDUP(IFERROR($F88*$E88*CHOOSE(V$7,
IFERROR(SUMPRODUCT('6. Patients'!CO$10:CO$107,OFFSET('6. Patients'!$DN$9,1,MATCH($D88,'6. Patients'!$DO$9:$FL$9,0),ROWS('6. Patients'!EB$10:EB$107))),0)+
IFERROR(SUMPRODUCT('6. Patients'!CO$10:CO$107,OFFSET('6. Patients'!$FM$9,1,MATCH($D88,'6. Patients'!$FN$9:$GG$9,0),ROWS('6. Patients'!EB$10:EB$107))),0)+
IFERROR(SUMPRODUCT('6. Patients'!CO$10:CO$107,OFFSET('6. Patients'!$GH$9,1,MATCH($D88,'6. Patients'!$GI$9:$IF$9,0),ROWS('6. Patients'!EB$10:EB$107))),0)+
IFERROR(SUMPRODUCT('6. Patients'!CO$10:CO$107,OFFSET('6. Patients'!$IG$9,1,MATCH($D88,'6. Patients'!$IH$9:$JA$9,0),ROWS('6. Patients'!EB$10:EB$107))),0),
IFERROR(SUMPRODUCT('6. Patients'!CO$10:CO$107,OFFSET('6. Patients'!$JB$9,1,MATCH($D88,'6. Patients'!$JC$9:$KZ$9,0),ROWS('6. Patients'!EB$10:EB$107))),0)+
IFERROR(SUMPRODUCT('6. Patients'!CO$10:CO$107,OFFSET('6. Patients'!$LA$9,1,MATCH($D88,'6. Patients'!$LB$9:$LU$9,0),ROWS('6. Patients'!EB$10:EB$107))),0)+
IFERROR(SUMPRODUCT('6. Patients'!CO$10:CO$107,OFFSET('6. Patients'!$LV$9,1,MATCH($D88,'6. Patients'!$LW$9:$NT$9,0),ROWS('6. Patients'!EB$10:EB$107))),0)+
IFERROR(SUMPRODUCT('6. Patients'!CO$10:CO$107,OFFSET('6. Patients'!$NU$9,1,MATCH($D88,'6. Patients'!$NV$9:$OO$9,0),ROWS('6. Patients'!EB$10:EB$107))),0),
IFERROR(SUMPRODUCT('6. Patients'!CO$10:CO$107,OFFSET('6. Patients'!$OP$9,1,MATCH($D88,'6. Patients'!$OQ$9:$QN$9,0),ROWS('6. Patients'!EB$10:EB$107))),0)+
IFERROR(SUMPRODUCT('6. Patients'!CO$10:CO$107,OFFSET('6. Patients'!$QO$9,1,MATCH($D88,'6. Patients'!$QP$9:$RI$9,0),ROWS('6. Patients'!EB$10:EB$107))),0)+
IFERROR(SUMPRODUCT('6. Patients'!CO$10:CO$107,OFFSET('6. Patients'!$RJ$9,1,MATCH($D88,'6. Patients'!$RK$9:$TH$9,0),ROWS('6. Patients'!EB$10:EB$107))),0)+
IFERROR(SUMPRODUCT('6. Patients'!CO$10:CO$107,OFFSET('6. Patients'!$TI$9,1,MATCH($D88,'6. Patients'!$TJ$9:$UC$9,0),ROWS('6. Patients'!EB$10:EB$107))),0))+
IFERROR(VLOOKUP($D88,$H$116:$L$146,COLUMNS($H$115:$J$115)-1+V$7,0)*$E88*$F88*'1. General Inputs'!$J$25,0),0),0)</f>
        <v>0</v>
      </c>
      <c r="W88" s="775">
        <f ca="1">ROUNDUP(IFERROR($F88*$E88*CHOOSE(W$7,
IFERROR(SUMPRODUCT('6. Patients'!CP$10:CP$107,OFFSET('6. Patients'!$DN$9,1,MATCH($D88,'6. Patients'!$DO$9:$FL$9,0),ROWS('6. Patients'!EC$10:EC$107))),0)+
IFERROR(SUMPRODUCT('6. Patients'!CP$10:CP$107,OFFSET('6. Patients'!$FM$9,1,MATCH($D88,'6. Patients'!$FN$9:$GG$9,0),ROWS('6. Patients'!EC$10:EC$107))),0)+
IFERROR(SUMPRODUCT('6. Patients'!CP$10:CP$107,OFFSET('6. Patients'!$GH$9,1,MATCH($D88,'6. Patients'!$GI$9:$IF$9,0),ROWS('6. Patients'!EC$10:EC$107))),0)+
IFERROR(SUMPRODUCT('6. Patients'!CP$10:CP$107,OFFSET('6. Patients'!$IG$9,1,MATCH($D88,'6. Patients'!$IH$9:$JA$9,0),ROWS('6. Patients'!EC$10:EC$107))),0),
IFERROR(SUMPRODUCT('6. Patients'!CP$10:CP$107,OFFSET('6. Patients'!$JB$9,1,MATCH($D88,'6. Patients'!$JC$9:$KZ$9,0),ROWS('6. Patients'!EC$10:EC$107))),0)+
IFERROR(SUMPRODUCT('6. Patients'!CP$10:CP$107,OFFSET('6. Patients'!$LA$9,1,MATCH($D88,'6. Patients'!$LB$9:$LU$9,0),ROWS('6. Patients'!EC$10:EC$107))),0)+
IFERROR(SUMPRODUCT('6. Patients'!CP$10:CP$107,OFFSET('6. Patients'!$LV$9,1,MATCH($D88,'6. Patients'!$LW$9:$NT$9,0),ROWS('6. Patients'!EC$10:EC$107))),0)+
IFERROR(SUMPRODUCT('6. Patients'!CP$10:CP$107,OFFSET('6. Patients'!$NU$9,1,MATCH($D88,'6. Patients'!$NV$9:$OO$9,0),ROWS('6. Patients'!EC$10:EC$107))),0),
IFERROR(SUMPRODUCT('6. Patients'!CP$10:CP$107,OFFSET('6. Patients'!$OP$9,1,MATCH($D88,'6. Patients'!$OQ$9:$QN$9,0),ROWS('6. Patients'!EC$10:EC$107))),0)+
IFERROR(SUMPRODUCT('6. Patients'!CP$10:CP$107,OFFSET('6. Patients'!$QO$9,1,MATCH($D88,'6. Patients'!$QP$9:$RI$9,0),ROWS('6. Patients'!EC$10:EC$107))),0)+
IFERROR(SUMPRODUCT('6. Patients'!CP$10:CP$107,OFFSET('6. Patients'!$RJ$9,1,MATCH($D88,'6. Patients'!$RK$9:$TH$9,0),ROWS('6. Patients'!EC$10:EC$107))),0)+
IFERROR(SUMPRODUCT('6. Patients'!CP$10:CP$107,OFFSET('6. Patients'!$TI$9,1,MATCH($D88,'6. Patients'!$TJ$9:$UC$9,0),ROWS('6. Patients'!EC$10:EC$107))),0))+
IFERROR(VLOOKUP($D88,$H$116:$L$146,COLUMNS($H$115:$J$115)-1+W$7,0)*$E88*$F88*'1. General Inputs'!$J$25,0),0),0)</f>
        <v>0</v>
      </c>
      <c r="X88" s="775">
        <f ca="1">ROUNDUP(IFERROR($F88*$E88*CHOOSE(X$7,
IFERROR(SUMPRODUCT('6. Patients'!CQ$10:CQ$107,OFFSET('6. Patients'!$DN$9,1,MATCH($D88,'6. Patients'!$DO$9:$FL$9,0),ROWS('6. Patients'!ED$10:ED$107))),0)+
IFERROR(SUMPRODUCT('6. Patients'!CQ$10:CQ$107,OFFSET('6. Patients'!$FM$9,1,MATCH($D88,'6. Patients'!$FN$9:$GG$9,0),ROWS('6. Patients'!ED$10:ED$107))),0)+
IFERROR(SUMPRODUCT('6. Patients'!CQ$10:CQ$107,OFFSET('6. Patients'!$GH$9,1,MATCH($D88,'6. Patients'!$GI$9:$IF$9,0),ROWS('6. Patients'!ED$10:ED$107))),0)+
IFERROR(SUMPRODUCT('6. Patients'!CQ$10:CQ$107,OFFSET('6. Patients'!$IG$9,1,MATCH($D88,'6. Patients'!$IH$9:$JA$9,0),ROWS('6. Patients'!ED$10:ED$107))),0),
IFERROR(SUMPRODUCT('6. Patients'!CQ$10:CQ$107,OFFSET('6. Patients'!$JB$9,1,MATCH($D88,'6. Patients'!$JC$9:$KZ$9,0),ROWS('6. Patients'!ED$10:ED$107))),0)+
IFERROR(SUMPRODUCT('6. Patients'!CQ$10:CQ$107,OFFSET('6. Patients'!$LA$9,1,MATCH($D88,'6. Patients'!$LB$9:$LU$9,0),ROWS('6. Patients'!ED$10:ED$107))),0)+
IFERROR(SUMPRODUCT('6. Patients'!CQ$10:CQ$107,OFFSET('6. Patients'!$LV$9,1,MATCH($D88,'6. Patients'!$LW$9:$NT$9,0),ROWS('6. Patients'!ED$10:ED$107))),0)+
IFERROR(SUMPRODUCT('6. Patients'!CQ$10:CQ$107,OFFSET('6. Patients'!$NU$9,1,MATCH($D88,'6. Patients'!$NV$9:$OO$9,0),ROWS('6. Patients'!ED$10:ED$107))),0),
IFERROR(SUMPRODUCT('6. Patients'!CQ$10:CQ$107,OFFSET('6. Patients'!$OP$9,1,MATCH($D88,'6. Patients'!$OQ$9:$QN$9,0),ROWS('6. Patients'!ED$10:ED$107))),0)+
IFERROR(SUMPRODUCT('6. Patients'!CQ$10:CQ$107,OFFSET('6. Patients'!$QO$9,1,MATCH($D88,'6. Patients'!$QP$9:$RI$9,0),ROWS('6. Patients'!ED$10:ED$107))),0)+
IFERROR(SUMPRODUCT('6. Patients'!CQ$10:CQ$107,OFFSET('6. Patients'!$RJ$9,1,MATCH($D88,'6. Patients'!$RK$9:$TH$9,0),ROWS('6. Patients'!ED$10:ED$107))),0)+
IFERROR(SUMPRODUCT('6. Patients'!CQ$10:CQ$107,OFFSET('6. Patients'!$TI$9,1,MATCH($D88,'6. Patients'!$TJ$9:$UC$9,0),ROWS('6. Patients'!ED$10:ED$107))),0))+
IFERROR(VLOOKUP($D88,$H$116:$L$146,COLUMNS($H$115:$J$115)-1+X$7,0)*$E88*$F88*'1. General Inputs'!$J$25,0),0),0)</f>
        <v>0</v>
      </c>
      <c r="Y88" s="775">
        <f ca="1">ROUNDUP(IFERROR($F88*$E88*CHOOSE(Y$7,
IFERROR(SUMPRODUCT('6. Patients'!CR$10:CR$107,OFFSET('6. Patients'!$DN$9,1,MATCH($D88,'6. Patients'!$DO$9:$FL$9,0),ROWS('6. Patients'!EE$10:EE$107))),0)+
IFERROR(SUMPRODUCT('6. Patients'!CR$10:CR$107,OFFSET('6. Patients'!$FM$9,1,MATCH($D88,'6. Patients'!$FN$9:$GG$9,0),ROWS('6. Patients'!EE$10:EE$107))),0)+
IFERROR(SUMPRODUCT('6. Patients'!CR$10:CR$107,OFFSET('6. Patients'!$GH$9,1,MATCH($D88,'6. Patients'!$GI$9:$IF$9,0),ROWS('6. Patients'!EE$10:EE$107))),0)+
IFERROR(SUMPRODUCT('6. Patients'!CR$10:CR$107,OFFSET('6. Patients'!$IG$9,1,MATCH($D88,'6. Patients'!$IH$9:$JA$9,0),ROWS('6. Patients'!EE$10:EE$107))),0),
IFERROR(SUMPRODUCT('6. Patients'!CR$10:CR$107,OFFSET('6. Patients'!$JB$9,1,MATCH($D88,'6. Patients'!$JC$9:$KZ$9,0),ROWS('6. Patients'!EE$10:EE$107))),0)+
IFERROR(SUMPRODUCT('6. Patients'!CR$10:CR$107,OFFSET('6. Patients'!$LA$9,1,MATCH($D88,'6. Patients'!$LB$9:$LU$9,0),ROWS('6. Patients'!EE$10:EE$107))),0)+
IFERROR(SUMPRODUCT('6. Patients'!CR$10:CR$107,OFFSET('6. Patients'!$LV$9,1,MATCH($D88,'6. Patients'!$LW$9:$NT$9,0),ROWS('6. Patients'!EE$10:EE$107))),0)+
IFERROR(SUMPRODUCT('6. Patients'!CR$10:CR$107,OFFSET('6. Patients'!$NU$9,1,MATCH($D88,'6. Patients'!$NV$9:$OO$9,0),ROWS('6. Patients'!EE$10:EE$107))),0),
IFERROR(SUMPRODUCT('6. Patients'!CR$10:CR$107,OFFSET('6. Patients'!$OP$9,1,MATCH($D88,'6. Patients'!$OQ$9:$QN$9,0),ROWS('6. Patients'!EE$10:EE$107))),0)+
IFERROR(SUMPRODUCT('6. Patients'!CR$10:CR$107,OFFSET('6. Patients'!$QO$9,1,MATCH($D88,'6. Patients'!$QP$9:$RI$9,0),ROWS('6. Patients'!EE$10:EE$107))),0)+
IFERROR(SUMPRODUCT('6. Patients'!CR$10:CR$107,OFFSET('6. Patients'!$RJ$9,1,MATCH($D88,'6. Patients'!$RK$9:$TH$9,0),ROWS('6. Patients'!EE$10:EE$107))),0)+
IFERROR(SUMPRODUCT('6. Patients'!CR$10:CR$107,OFFSET('6. Patients'!$TI$9,1,MATCH($D88,'6. Patients'!$TJ$9:$UC$9,0),ROWS('6. Patients'!EE$10:EE$107))),0))+
IFERROR(VLOOKUP($D88,$H$116:$L$146,COLUMNS($H$115:$J$115)-1+Y$7,0)*$E88*$F88*'1. General Inputs'!$J$25,0),0),0)</f>
        <v>0</v>
      </c>
      <c r="Z88" s="775">
        <f ca="1">ROUNDUP(IFERROR($F88*$E88*CHOOSE(Z$7,
IFERROR(SUMPRODUCT('6. Patients'!CS$10:CS$107,OFFSET('6. Patients'!$DN$9,1,MATCH($D88,'6. Patients'!$DO$9:$FL$9,0),ROWS('6. Patients'!EF$10:EF$107))),0)+
IFERROR(SUMPRODUCT('6. Patients'!CS$10:CS$107,OFFSET('6. Patients'!$FM$9,1,MATCH($D88,'6. Patients'!$FN$9:$GG$9,0),ROWS('6. Patients'!EF$10:EF$107))),0)+
IFERROR(SUMPRODUCT('6. Patients'!CS$10:CS$107,OFFSET('6. Patients'!$GH$9,1,MATCH($D88,'6. Patients'!$GI$9:$IF$9,0),ROWS('6. Patients'!EF$10:EF$107))),0)+
IFERROR(SUMPRODUCT('6. Patients'!CS$10:CS$107,OFFSET('6. Patients'!$IG$9,1,MATCH($D88,'6. Patients'!$IH$9:$JA$9,0),ROWS('6. Patients'!EF$10:EF$107))),0),
IFERROR(SUMPRODUCT('6. Patients'!CS$10:CS$107,OFFSET('6. Patients'!$JB$9,1,MATCH($D88,'6. Patients'!$JC$9:$KZ$9,0),ROWS('6. Patients'!EF$10:EF$107))),0)+
IFERROR(SUMPRODUCT('6. Patients'!CS$10:CS$107,OFFSET('6. Patients'!$LA$9,1,MATCH($D88,'6. Patients'!$LB$9:$LU$9,0),ROWS('6. Patients'!EF$10:EF$107))),0)+
IFERROR(SUMPRODUCT('6. Patients'!CS$10:CS$107,OFFSET('6. Patients'!$LV$9,1,MATCH($D88,'6. Patients'!$LW$9:$NT$9,0),ROWS('6. Patients'!EF$10:EF$107))),0)+
IFERROR(SUMPRODUCT('6. Patients'!CS$10:CS$107,OFFSET('6. Patients'!$NU$9,1,MATCH($D88,'6. Patients'!$NV$9:$OO$9,0),ROWS('6. Patients'!EF$10:EF$107))),0),
IFERROR(SUMPRODUCT('6. Patients'!CS$10:CS$107,OFFSET('6. Patients'!$OP$9,1,MATCH($D88,'6. Patients'!$OQ$9:$QN$9,0),ROWS('6. Patients'!EF$10:EF$107))),0)+
IFERROR(SUMPRODUCT('6. Patients'!CS$10:CS$107,OFFSET('6. Patients'!$QO$9,1,MATCH($D88,'6. Patients'!$QP$9:$RI$9,0),ROWS('6. Patients'!EF$10:EF$107))),0)+
IFERROR(SUMPRODUCT('6. Patients'!CS$10:CS$107,OFFSET('6. Patients'!$RJ$9,1,MATCH($D88,'6. Patients'!$RK$9:$TH$9,0),ROWS('6. Patients'!EF$10:EF$107))),0)+
IFERROR(SUMPRODUCT('6. Patients'!CS$10:CS$107,OFFSET('6. Patients'!$TI$9,1,MATCH($D88,'6. Patients'!$TJ$9:$UC$9,0),ROWS('6. Patients'!EF$10:EF$107))),0))+
IFERROR(VLOOKUP($D88,$H$116:$L$146,COLUMNS($H$115:$J$115)-1+Z$7,0)*$E88*$F88*'1. General Inputs'!$J$25,0),0),0)</f>
        <v>0</v>
      </c>
      <c r="AA88" s="775">
        <f ca="1">ROUNDUP(IFERROR($F88*$E88*CHOOSE(AA$7,
IFERROR(SUMPRODUCT('6. Patients'!CT$10:CT$107,OFFSET('6. Patients'!$DN$9,1,MATCH($D88,'6. Patients'!$DO$9:$FL$9,0),ROWS('6. Patients'!EG$10:EG$107))),0)+
IFERROR(SUMPRODUCT('6. Patients'!CT$10:CT$107,OFFSET('6. Patients'!$FM$9,1,MATCH($D88,'6. Patients'!$FN$9:$GG$9,0),ROWS('6. Patients'!EG$10:EG$107))),0)+
IFERROR(SUMPRODUCT('6. Patients'!CT$10:CT$107,OFFSET('6. Patients'!$GH$9,1,MATCH($D88,'6. Patients'!$GI$9:$IF$9,0),ROWS('6. Patients'!EG$10:EG$107))),0)+
IFERROR(SUMPRODUCT('6. Patients'!CT$10:CT$107,OFFSET('6. Patients'!$IG$9,1,MATCH($D88,'6. Patients'!$IH$9:$JA$9,0),ROWS('6. Patients'!EG$10:EG$107))),0),
IFERROR(SUMPRODUCT('6. Patients'!CT$10:CT$107,OFFSET('6. Patients'!$JB$9,1,MATCH($D88,'6. Patients'!$JC$9:$KZ$9,0),ROWS('6. Patients'!EG$10:EG$107))),0)+
IFERROR(SUMPRODUCT('6. Patients'!CT$10:CT$107,OFFSET('6. Patients'!$LA$9,1,MATCH($D88,'6. Patients'!$LB$9:$LU$9,0),ROWS('6. Patients'!EG$10:EG$107))),0)+
IFERROR(SUMPRODUCT('6. Patients'!CT$10:CT$107,OFFSET('6. Patients'!$LV$9,1,MATCH($D88,'6. Patients'!$LW$9:$NT$9,0),ROWS('6. Patients'!EG$10:EG$107))),0)+
IFERROR(SUMPRODUCT('6. Patients'!CT$10:CT$107,OFFSET('6. Patients'!$NU$9,1,MATCH($D88,'6. Patients'!$NV$9:$OO$9,0),ROWS('6. Patients'!EG$10:EG$107))),0),
IFERROR(SUMPRODUCT('6. Patients'!CT$10:CT$107,OFFSET('6. Patients'!$OP$9,1,MATCH($D88,'6. Patients'!$OQ$9:$QN$9,0),ROWS('6. Patients'!EG$10:EG$107))),0)+
IFERROR(SUMPRODUCT('6. Patients'!CT$10:CT$107,OFFSET('6. Patients'!$QO$9,1,MATCH($D88,'6. Patients'!$QP$9:$RI$9,0),ROWS('6. Patients'!EG$10:EG$107))),0)+
IFERROR(SUMPRODUCT('6. Patients'!CT$10:CT$107,OFFSET('6. Patients'!$RJ$9,1,MATCH($D88,'6. Patients'!$RK$9:$TH$9,0),ROWS('6. Patients'!EG$10:EG$107))),0)+
IFERROR(SUMPRODUCT('6. Patients'!CT$10:CT$107,OFFSET('6. Patients'!$TI$9,1,MATCH($D88,'6. Patients'!$TJ$9:$UC$9,0),ROWS('6. Patients'!EG$10:EG$107))),0))+
IFERROR(VLOOKUP($D88,$H$116:$L$146,COLUMNS($H$115:$J$115)-1+AA$7,0)*$E88*$F88*'1. General Inputs'!$J$25,0),0),0)</f>
        <v>0</v>
      </c>
      <c r="AB88" s="775">
        <f ca="1">ROUNDUP(IFERROR($F88*$E88*CHOOSE(AB$7,
IFERROR(SUMPRODUCT('6. Patients'!CU$10:CU$107,OFFSET('6. Patients'!$DN$9,1,MATCH($D88,'6. Patients'!$DO$9:$FL$9,0),ROWS('6. Patients'!EH$10:EH$107))),0)+
IFERROR(SUMPRODUCT('6. Patients'!CU$10:CU$107,OFFSET('6. Patients'!$FM$9,1,MATCH($D88,'6. Patients'!$FN$9:$GG$9,0),ROWS('6. Patients'!EH$10:EH$107))),0)+
IFERROR(SUMPRODUCT('6. Patients'!CU$10:CU$107,OFFSET('6. Patients'!$GH$9,1,MATCH($D88,'6. Patients'!$GI$9:$IF$9,0),ROWS('6. Patients'!EH$10:EH$107))),0)+
IFERROR(SUMPRODUCT('6. Patients'!CU$10:CU$107,OFFSET('6. Patients'!$IG$9,1,MATCH($D88,'6. Patients'!$IH$9:$JA$9,0),ROWS('6. Patients'!EH$10:EH$107))),0),
IFERROR(SUMPRODUCT('6. Patients'!CU$10:CU$107,OFFSET('6. Patients'!$JB$9,1,MATCH($D88,'6. Patients'!$JC$9:$KZ$9,0),ROWS('6. Patients'!EH$10:EH$107))),0)+
IFERROR(SUMPRODUCT('6. Patients'!CU$10:CU$107,OFFSET('6. Patients'!$LA$9,1,MATCH($D88,'6. Patients'!$LB$9:$LU$9,0),ROWS('6. Patients'!EH$10:EH$107))),0)+
IFERROR(SUMPRODUCT('6. Patients'!CU$10:CU$107,OFFSET('6. Patients'!$LV$9,1,MATCH($D88,'6. Patients'!$LW$9:$NT$9,0),ROWS('6. Patients'!EH$10:EH$107))),0)+
IFERROR(SUMPRODUCT('6. Patients'!CU$10:CU$107,OFFSET('6. Patients'!$NU$9,1,MATCH($D88,'6. Patients'!$NV$9:$OO$9,0),ROWS('6. Patients'!EH$10:EH$107))),0),
IFERROR(SUMPRODUCT('6. Patients'!CU$10:CU$107,OFFSET('6. Patients'!$OP$9,1,MATCH($D88,'6. Patients'!$OQ$9:$QN$9,0),ROWS('6. Patients'!EH$10:EH$107))),0)+
IFERROR(SUMPRODUCT('6. Patients'!CU$10:CU$107,OFFSET('6. Patients'!$QO$9,1,MATCH($D88,'6. Patients'!$QP$9:$RI$9,0),ROWS('6. Patients'!EH$10:EH$107))),0)+
IFERROR(SUMPRODUCT('6. Patients'!CU$10:CU$107,OFFSET('6. Patients'!$RJ$9,1,MATCH($D88,'6. Patients'!$RK$9:$TH$9,0),ROWS('6. Patients'!EH$10:EH$107))),0)+
IFERROR(SUMPRODUCT('6. Patients'!CU$10:CU$107,OFFSET('6. Patients'!$TI$9,1,MATCH($D88,'6. Patients'!$TJ$9:$UC$9,0),ROWS('6. Patients'!EH$10:EH$107))),0))+
IFERROR(VLOOKUP($D88,$H$116:$L$146,COLUMNS($H$115:$J$115)-1+AB$7,0)*$E88*$F88*'1. General Inputs'!$J$25,0),0),0)</f>
        <v>0</v>
      </c>
      <c r="AC88" s="775">
        <f ca="1">ROUNDUP(IFERROR($F88*$E88*CHOOSE(AC$7,
IFERROR(SUMPRODUCT('6. Patients'!CV$10:CV$107,OFFSET('6. Patients'!$DN$9,1,MATCH($D88,'6. Patients'!$DO$9:$FL$9,0),ROWS('6. Patients'!EI$10:EI$107))),0)+
IFERROR(SUMPRODUCT('6. Patients'!CV$10:CV$107,OFFSET('6. Patients'!$FM$9,1,MATCH($D88,'6. Patients'!$FN$9:$GG$9,0),ROWS('6. Patients'!EI$10:EI$107))),0)+
IFERROR(SUMPRODUCT('6. Patients'!CV$10:CV$107,OFFSET('6. Patients'!$GH$9,1,MATCH($D88,'6. Patients'!$GI$9:$IF$9,0),ROWS('6. Patients'!EI$10:EI$107))),0)+
IFERROR(SUMPRODUCT('6. Patients'!CV$10:CV$107,OFFSET('6. Patients'!$IG$9,1,MATCH($D88,'6. Patients'!$IH$9:$JA$9,0),ROWS('6. Patients'!EI$10:EI$107))),0),
IFERROR(SUMPRODUCT('6. Patients'!CV$10:CV$107,OFFSET('6. Patients'!$JB$9,1,MATCH($D88,'6. Patients'!$JC$9:$KZ$9,0),ROWS('6. Patients'!EI$10:EI$107))),0)+
IFERROR(SUMPRODUCT('6. Patients'!CV$10:CV$107,OFFSET('6. Patients'!$LA$9,1,MATCH($D88,'6. Patients'!$LB$9:$LU$9,0),ROWS('6. Patients'!EI$10:EI$107))),0)+
IFERROR(SUMPRODUCT('6. Patients'!CV$10:CV$107,OFFSET('6. Patients'!$LV$9,1,MATCH($D88,'6. Patients'!$LW$9:$NT$9,0),ROWS('6. Patients'!EI$10:EI$107))),0)+
IFERROR(SUMPRODUCT('6. Patients'!CV$10:CV$107,OFFSET('6. Patients'!$NU$9,1,MATCH($D88,'6. Patients'!$NV$9:$OO$9,0),ROWS('6. Patients'!EI$10:EI$107))),0),
IFERROR(SUMPRODUCT('6. Patients'!CV$10:CV$107,OFFSET('6. Patients'!$OP$9,1,MATCH($D88,'6. Patients'!$OQ$9:$QN$9,0),ROWS('6. Patients'!EI$10:EI$107))),0)+
IFERROR(SUMPRODUCT('6. Patients'!CV$10:CV$107,OFFSET('6. Patients'!$QO$9,1,MATCH($D88,'6. Patients'!$QP$9:$RI$9,0),ROWS('6. Patients'!EI$10:EI$107))),0)+
IFERROR(SUMPRODUCT('6. Patients'!CV$10:CV$107,OFFSET('6. Patients'!$RJ$9,1,MATCH($D88,'6. Patients'!$RK$9:$TH$9,0),ROWS('6. Patients'!EI$10:EI$107))),0)+
IFERROR(SUMPRODUCT('6. Patients'!CV$10:CV$107,OFFSET('6. Patients'!$TI$9,1,MATCH($D88,'6. Patients'!$TJ$9:$UC$9,0),ROWS('6. Patients'!EI$10:EI$107))),0))+
IFERROR(VLOOKUP($D88,$H$116:$L$146,COLUMNS($H$115:$J$115)-1+AC$7,0)*$E88*$F88*'1. General Inputs'!$J$25,0),0),0)</f>
        <v>0</v>
      </c>
      <c r="AD88" s="775">
        <f ca="1">ROUNDUP(IFERROR($F88*$E88*CHOOSE(AD$7,
IFERROR(SUMPRODUCT('6. Patients'!CW$10:CW$107,OFFSET('6. Patients'!$DN$9,1,MATCH($D88,'6. Patients'!$DO$9:$FL$9,0),ROWS('6. Patients'!EJ$10:EJ$107))),0)+
IFERROR(SUMPRODUCT('6. Patients'!CW$10:CW$107,OFFSET('6. Patients'!$FM$9,1,MATCH($D88,'6. Patients'!$FN$9:$GG$9,0),ROWS('6. Patients'!EJ$10:EJ$107))),0)+
IFERROR(SUMPRODUCT('6. Patients'!CW$10:CW$107,OFFSET('6. Patients'!$GH$9,1,MATCH($D88,'6. Patients'!$GI$9:$IF$9,0),ROWS('6. Patients'!EJ$10:EJ$107))),0)+
IFERROR(SUMPRODUCT('6. Patients'!CW$10:CW$107,OFFSET('6. Patients'!$IG$9,1,MATCH($D88,'6. Patients'!$IH$9:$JA$9,0),ROWS('6. Patients'!EJ$10:EJ$107))),0),
IFERROR(SUMPRODUCT('6. Patients'!CW$10:CW$107,OFFSET('6. Patients'!$JB$9,1,MATCH($D88,'6. Patients'!$JC$9:$KZ$9,0),ROWS('6. Patients'!EJ$10:EJ$107))),0)+
IFERROR(SUMPRODUCT('6. Patients'!CW$10:CW$107,OFFSET('6. Patients'!$LA$9,1,MATCH($D88,'6. Patients'!$LB$9:$LU$9,0),ROWS('6. Patients'!EJ$10:EJ$107))),0)+
IFERROR(SUMPRODUCT('6. Patients'!CW$10:CW$107,OFFSET('6. Patients'!$LV$9,1,MATCH($D88,'6. Patients'!$LW$9:$NT$9,0),ROWS('6. Patients'!EJ$10:EJ$107))),0)+
IFERROR(SUMPRODUCT('6. Patients'!CW$10:CW$107,OFFSET('6. Patients'!$NU$9,1,MATCH($D88,'6. Patients'!$NV$9:$OO$9,0),ROWS('6. Patients'!EJ$10:EJ$107))),0),
IFERROR(SUMPRODUCT('6. Patients'!CW$10:CW$107,OFFSET('6. Patients'!$OP$9,1,MATCH($D88,'6. Patients'!$OQ$9:$QN$9,0),ROWS('6. Patients'!EJ$10:EJ$107))),0)+
IFERROR(SUMPRODUCT('6. Patients'!CW$10:CW$107,OFFSET('6. Patients'!$QO$9,1,MATCH($D88,'6. Patients'!$QP$9:$RI$9,0),ROWS('6. Patients'!EJ$10:EJ$107))),0)+
IFERROR(SUMPRODUCT('6. Patients'!CW$10:CW$107,OFFSET('6. Patients'!$RJ$9,1,MATCH($D88,'6. Patients'!$RK$9:$TH$9,0),ROWS('6. Patients'!EJ$10:EJ$107))),0)+
IFERROR(SUMPRODUCT('6. Patients'!CW$10:CW$107,OFFSET('6. Patients'!$TI$9,1,MATCH($D88,'6. Patients'!$TJ$9:$UC$9,0),ROWS('6. Patients'!EJ$10:EJ$107))),0))+
IFERROR(VLOOKUP($D88,$H$116:$L$146,COLUMNS($H$115:$J$115)-1+AD$7,0)*$E88*$F88*'1. General Inputs'!$J$25,0),0),0)</f>
        <v>0</v>
      </c>
      <c r="AE88" s="775">
        <f ca="1">ROUNDUP(IFERROR($F88*$E88*CHOOSE(AE$7,
IFERROR(SUMPRODUCT('6. Patients'!CX$10:CX$107,OFFSET('6. Patients'!$DN$9,1,MATCH($D88,'6. Patients'!$DO$9:$FL$9,0),ROWS('6. Patients'!EK$10:EK$107))),0)+
IFERROR(SUMPRODUCT('6. Patients'!CX$10:CX$107,OFFSET('6. Patients'!$FM$9,1,MATCH($D88,'6. Patients'!$FN$9:$GG$9,0),ROWS('6. Patients'!EK$10:EK$107))),0)+
IFERROR(SUMPRODUCT('6. Patients'!CX$10:CX$107,OFFSET('6. Patients'!$GH$9,1,MATCH($D88,'6. Patients'!$GI$9:$IF$9,0),ROWS('6. Patients'!EK$10:EK$107))),0)+
IFERROR(SUMPRODUCT('6. Patients'!CX$10:CX$107,OFFSET('6. Patients'!$IG$9,1,MATCH($D88,'6. Patients'!$IH$9:$JA$9,0),ROWS('6. Patients'!EK$10:EK$107))),0),
IFERROR(SUMPRODUCT('6. Patients'!CX$10:CX$107,OFFSET('6. Patients'!$JB$9,1,MATCH($D88,'6. Patients'!$JC$9:$KZ$9,0),ROWS('6. Patients'!EK$10:EK$107))),0)+
IFERROR(SUMPRODUCT('6. Patients'!CX$10:CX$107,OFFSET('6. Patients'!$LA$9,1,MATCH($D88,'6. Patients'!$LB$9:$LU$9,0),ROWS('6. Patients'!EK$10:EK$107))),0)+
IFERROR(SUMPRODUCT('6. Patients'!CX$10:CX$107,OFFSET('6. Patients'!$LV$9,1,MATCH($D88,'6. Patients'!$LW$9:$NT$9,0),ROWS('6. Patients'!EK$10:EK$107))),0)+
IFERROR(SUMPRODUCT('6. Patients'!CX$10:CX$107,OFFSET('6. Patients'!$NU$9,1,MATCH($D88,'6. Patients'!$NV$9:$OO$9,0),ROWS('6. Patients'!EK$10:EK$107))),0),
IFERROR(SUMPRODUCT('6. Patients'!CX$10:CX$107,OFFSET('6. Patients'!$OP$9,1,MATCH($D88,'6. Patients'!$OQ$9:$QN$9,0),ROWS('6. Patients'!EK$10:EK$107))),0)+
IFERROR(SUMPRODUCT('6. Patients'!CX$10:CX$107,OFFSET('6. Patients'!$QO$9,1,MATCH($D88,'6. Patients'!$QP$9:$RI$9,0),ROWS('6. Patients'!EK$10:EK$107))),0)+
IFERROR(SUMPRODUCT('6. Patients'!CX$10:CX$107,OFFSET('6. Patients'!$RJ$9,1,MATCH($D88,'6. Patients'!$RK$9:$TH$9,0),ROWS('6. Patients'!EK$10:EK$107))),0)+
IFERROR(SUMPRODUCT('6. Patients'!CX$10:CX$107,OFFSET('6. Patients'!$TI$9,1,MATCH($D88,'6. Patients'!$TJ$9:$UC$9,0),ROWS('6. Patients'!EK$10:EK$107))),0))+
IFERROR(VLOOKUP($D88,$H$116:$L$146,COLUMNS($H$115:$J$115)-1+AE$7,0)*$E88*$F88*'1. General Inputs'!$J$25,0),0),0)</f>
        <v>0</v>
      </c>
      <c r="AF88" s="775">
        <f ca="1">ROUNDUP(IFERROR($F88*$E88*CHOOSE(AF$7,
IFERROR(SUMPRODUCT('6. Patients'!CY$10:CY$107,OFFSET('6. Patients'!$DN$9,1,MATCH($D88,'6. Patients'!$DO$9:$FL$9,0),ROWS('6. Patients'!EL$10:EL$107))),0)+
IFERROR(SUMPRODUCT('6. Patients'!CY$10:CY$107,OFFSET('6. Patients'!$FM$9,1,MATCH($D88,'6. Patients'!$FN$9:$GG$9,0),ROWS('6. Patients'!EL$10:EL$107))),0)+
IFERROR(SUMPRODUCT('6. Patients'!CY$10:CY$107,OFFSET('6. Patients'!$GH$9,1,MATCH($D88,'6. Patients'!$GI$9:$IF$9,0),ROWS('6. Patients'!EL$10:EL$107))),0)+
IFERROR(SUMPRODUCT('6. Patients'!CY$10:CY$107,OFFSET('6. Patients'!$IG$9,1,MATCH($D88,'6. Patients'!$IH$9:$JA$9,0),ROWS('6. Patients'!EL$10:EL$107))),0),
IFERROR(SUMPRODUCT('6. Patients'!CY$10:CY$107,OFFSET('6. Patients'!$JB$9,1,MATCH($D88,'6. Patients'!$JC$9:$KZ$9,0),ROWS('6. Patients'!EL$10:EL$107))),0)+
IFERROR(SUMPRODUCT('6. Patients'!CY$10:CY$107,OFFSET('6. Patients'!$LA$9,1,MATCH($D88,'6. Patients'!$LB$9:$LU$9,0),ROWS('6. Patients'!EL$10:EL$107))),0)+
IFERROR(SUMPRODUCT('6. Patients'!CY$10:CY$107,OFFSET('6. Patients'!$LV$9,1,MATCH($D88,'6. Patients'!$LW$9:$NT$9,0),ROWS('6. Patients'!EL$10:EL$107))),0)+
IFERROR(SUMPRODUCT('6. Patients'!CY$10:CY$107,OFFSET('6. Patients'!$NU$9,1,MATCH($D88,'6. Patients'!$NV$9:$OO$9,0),ROWS('6. Patients'!EL$10:EL$107))),0),
IFERROR(SUMPRODUCT('6. Patients'!CY$10:CY$107,OFFSET('6. Patients'!$OP$9,1,MATCH($D88,'6. Patients'!$OQ$9:$QN$9,0),ROWS('6. Patients'!EL$10:EL$107))),0)+
IFERROR(SUMPRODUCT('6. Patients'!CY$10:CY$107,OFFSET('6. Patients'!$QO$9,1,MATCH($D88,'6. Patients'!$QP$9:$RI$9,0),ROWS('6. Patients'!EL$10:EL$107))),0)+
IFERROR(SUMPRODUCT('6. Patients'!CY$10:CY$107,OFFSET('6. Patients'!$RJ$9,1,MATCH($D88,'6. Patients'!$RK$9:$TH$9,0),ROWS('6. Patients'!EL$10:EL$107))),0)+
IFERROR(SUMPRODUCT('6. Patients'!CY$10:CY$107,OFFSET('6. Patients'!$TI$9,1,MATCH($D88,'6. Patients'!$TJ$9:$UC$9,0),ROWS('6. Patients'!EL$10:EL$107))),0))+
IFERROR(VLOOKUP($D88,$H$116:$L$146,COLUMNS($H$115:$J$115)-1+AF$7,0)*$E88*$F88*'1. General Inputs'!$J$25,0),0),0)</f>
        <v>0</v>
      </c>
      <c r="AG88" s="775">
        <f ca="1">ROUNDUP(IFERROR($F88*$E88*CHOOSE(AG$7,
IFERROR(SUMPRODUCT('6. Patients'!CZ$10:CZ$107,OFFSET('6. Patients'!$DN$9,1,MATCH($D88,'6. Patients'!$DO$9:$FL$9,0),ROWS('6. Patients'!EM$10:EM$107))),0)+
IFERROR(SUMPRODUCT('6. Patients'!CZ$10:CZ$107,OFFSET('6. Patients'!$FM$9,1,MATCH($D88,'6. Patients'!$FN$9:$GG$9,0),ROWS('6. Patients'!EM$10:EM$107))),0)+
IFERROR(SUMPRODUCT('6. Patients'!CZ$10:CZ$107,OFFSET('6. Patients'!$GH$9,1,MATCH($D88,'6. Patients'!$GI$9:$IF$9,0),ROWS('6. Patients'!EM$10:EM$107))),0)+
IFERROR(SUMPRODUCT('6. Patients'!CZ$10:CZ$107,OFFSET('6. Patients'!$IG$9,1,MATCH($D88,'6. Patients'!$IH$9:$JA$9,0),ROWS('6. Patients'!EM$10:EM$107))),0),
IFERROR(SUMPRODUCT('6. Patients'!CZ$10:CZ$107,OFFSET('6. Patients'!$JB$9,1,MATCH($D88,'6. Patients'!$JC$9:$KZ$9,0),ROWS('6. Patients'!EM$10:EM$107))),0)+
IFERROR(SUMPRODUCT('6. Patients'!CZ$10:CZ$107,OFFSET('6. Patients'!$LA$9,1,MATCH($D88,'6. Patients'!$LB$9:$LU$9,0),ROWS('6. Patients'!EM$10:EM$107))),0)+
IFERROR(SUMPRODUCT('6. Patients'!CZ$10:CZ$107,OFFSET('6. Patients'!$LV$9,1,MATCH($D88,'6. Patients'!$LW$9:$NT$9,0),ROWS('6. Patients'!EM$10:EM$107))),0)+
IFERROR(SUMPRODUCT('6. Patients'!CZ$10:CZ$107,OFFSET('6. Patients'!$NU$9,1,MATCH($D88,'6. Patients'!$NV$9:$OO$9,0),ROWS('6. Patients'!EM$10:EM$107))),0),
IFERROR(SUMPRODUCT('6. Patients'!CZ$10:CZ$107,OFFSET('6. Patients'!$OP$9,1,MATCH($D88,'6. Patients'!$OQ$9:$QN$9,0),ROWS('6. Patients'!EM$10:EM$107))),0)+
IFERROR(SUMPRODUCT('6. Patients'!CZ$10:CZ$107,OFFSET('6. Patients'!$QO$9,1,MATCH($D88,'6. Patients'!$QP$9:$RI$9,0),ROWS('6. Patients'!EM$10:EM$107))),0)+
IFERROR(SUMPRODUCT('6. Patients'!CZ$10:CZ$107,OFFSET('6. Patients'!$RJ$9,1,MATCH($D88,'6. Patients'!$RK$9:$TH$9,0),ROWS('6. Patients'!EM$10:EM$107))),0)+
IFERROR(SUMPRODUCT('6. Patients'!CZ$10:CZ$107,OFFSET('6. Patients'!$TI$9,1,MATCH($D88,'6. Patients'!$TJ$9:$UC$9,0),ROWS('6. Patients'!EM$10:EM$107))),0))+
IFERROR(VLOOKUP($D88,$H$116:$L$146,COLUMNS($H$115:$J$115)-1+AG$7,0)*$E88*$F88*'1. General Inputs'!$J$25,0),0),0)</f>
        <v>0</v>
      </c>
      <c r="AH88" s="775">
        <f ca="1">ROUNDUP(IFERROR($F88*$E88*CHOOSE(AH$7,
IFERROR(SUMPRODUCT('6. Patients'!DA$10:DA$107,OFFSET('6. Patients'!$DN$9,1,MATCH($D88,'6. Patients'!$DO$9:$FL$9,0),ROWS('6. Patients'!EN$10:EN$107))),0)+
IFERROR(SUMPRODUCT('6. Patients'!DA$10:DA$107,OFFSET('6. Patients'!$FM$9,1,MATCH($D88,'6. Patients'!$FN$9:$GG$9,0),ROWS('6. Patients'!EN$10:EN$107))),0)+
IFERROR(SUMPRODUCT('6. Patients'!DA$10:DA$107,OFFSET('6. Patients'!$GH$9,1,MATCH($D88,'6. Patients'!$GI$9:$IF$9,0),ROWS('6. Patients'!EN$10:EN$107))),0)+
IFERROR(SUMPRODUCT('6. Patients'!DA$10:DA$107,OFFSET('6. Patients'!$IG$9,1,MATCH($D88,'6. Patients'!$IH$9:$JA$9,0),ROWS('6. Patients'!EN$10:EN$107))),0),
IFERROR(SUMPRODUCT('6. Patients'!DA$10:DA$107,OFFSET('6. Patients'!$JB$9,1,MATCH($D88,'6. Patients'!$JC$9:$KZ$9,0),ROWS('6. Patients'!EN$10:EN$107))),0)+
IFERROR(SUMPRODUCT('6. Patients'!DA$10:DA$107,OFFSET('6. Patients'!$LA$9,1,MATCH($D88,'6. Patients'!$LB$9:$LU$9,0),ROWS('6. Patients'!EN$10:EN$107))),0)+
IFERROR(SUMPRODUCT('6. Patients'!DA$10:DA$107,OFFSET('6. Patients'!$LV$9,1,MATCH($D88,'6. Patients'!$LW$9:$NT$9,0),ROWS('6. Patients'!EN$10:EN$107))),0)+
IFERROR(SUMPRODUCT('6. Patients'!DA$10:DA$107,OFFSET('6. Patients'!$NU$9,1,MATCH($D88,'6. Patients'!$NV$9:$OO$9,0),ROWS('6. Patients'!EN$10:EN$107))),0),
IFERROR(SUMPRODUCT('6. Patients'!DA$10:DA$107,OFFSET('6. Patients'!$OP$9,1,MATCH($D88,'6. Patients'!$OQ$9:$QN$9,0),ROWS('6. Patients'!EN$10:EN$107))),0)+
IFERROR(SUMPRODUCT('6. Patients'!DA$10:DA$107,OFFSET('6. Patients'!$QO$9,1,MATCH($D88,'6. Patients'!$QP$9:$RI$9,0),ROWS('6. Patients'!EN$10:EN$107))),0)+
IFERROR(SUMPRODUCT('6. Patients'!DA$10:DA$107,OFFSET('6. Patients'!$RJ$9,1,MATCH($D88,'6. Patients'!$RK$9:$TH$9,0),ROWS('6. Patients'!EN$10:EN$107))),0)+
IFERROR(SUMPRODUCT('6. Patients'!DA$10:DA$107,OFFSET('6. Patients'!$TI$9,1,MATCH($D88,'6. Patients'!$TJ$9:$UC$9,0),ROWS('6. Patients'!EN$10:EN$107))),0))+
IFERROR(VLOOKUP($D88,$H$116:$L$146,COLUMNS($H$115:$J$115)-1+AH$7,0)*$E88*$F88*'1. General Inputs'!$J$25,0),0),0)</f>
        <v>0</v>
      </c>
      <c r="AI88" s="775">
        <f ca="1">ROUNDUP(IFERROR($F88*$E88*CHOOSE(AI$7,
IFERROR(SUMPRODUCT('6. Patients'!DB$10:DB$107,OFFSET('6. Patients'!$DN$9,1,MATCH($D88,'6. Patients'!$DO$9:$FL$9,0),ROWS('6. Patients'!EO$10:EO$107))),0)+
IFERROR(SUMPRODUCT('6. Patients'!DB$10:DB$107,OFFSET('6. Patients'!$FM$9,1,MATCH($D88,'6. Patients'!$FN$9:$GG$9,0),ROWS('6. Patients'!EO$10:EO$107))),0)+
IFERROR(SUMPRODUCT('6. Patients'!DB$10:DB$107,OFFSET('6. Patients'!$GH$9,1,MATCH($D88,'6. Patients'!$GI$9:$IF$9,0),ROWS('6. Patients'!EO$10:EO$107))),0)+
IFERROR(SUMPRODUCT('6. Patients'!DB$10:DB$107,OFFSET('6. Patients'!$IG$9,1,MATCH($D88,'6. Patients'!$IH$9:$JA$9,0),ROWS('6. Patients'!EO$10:EO$107))),0),
IFERROR(SUMPRODUCT('6. Patients'!DB$10:DB$107,OFFSET('6. Patients'!$JB$9,1,MATCH($D88,'6. Patients'!$JC$9:$KZ$9,0),ROWS('6. Patients'!EO$10:EO$107))),0)+
IFERROR(SUMPRODUCT('6. Patients'!DB$10:DB$107,OFFSET('6. Patients'!$LA$9,1,MATCH($D88,'6. Patients'!$LB$9:$LU$9,0),ROWS('6. Patients'!EO$10:EO$107))),0)+
IFERROR(SUMPRODUCT('6. Patients'!DB$10:DB$107,OFFSET('6. Patients'!$LV$9,1,MATCH($D88,'6. Patients'!$LW$9:$NT$9,0),ROWS('6. Patients'!EO$10:EO$107))),0)+
IFERROR(SUMPRODUCT('6. Patients'!DB$10:DB$107,OFFSET('6. Patients'!$NU$9,1,MATCH($D88,'6. Patients'!$NV$9:$OO$9,0),ROWS('6. Patients'!EO$10:EO$107))),0),
IFERROR(SUMPRODUCT('6. Patients'!DB$10:DB$107,OFFSET('6. Patients'!$OP$9,1,MATCH($D88,'6. Patients'!$OQ$9:$QN$9,0),ROWS('6. Patients'!EO$10:EO$107))),0)+
IFERROR(SUMPRODUCT('6. Patients'!DB$10:DB$107,OFFSET('6. Patients'!$QO$9,1,MATCH($D88,'6. Patients'!$QP$9:$RI$9,0),ROWS('6. Patients'!EO$10:EO$107))),0)+
IFERROR(SUMPRODUCT('6. Patients'!DB$10:DB$107,OFFSET('6. Patients'!$RJ$9,1,MATCH($D88,'6. Patients'!$RK$9:$TH$9,0),ROWS('6. Patients'!EO$10:EO$107))),0)+
IFERROR(SUMPRODUCT('6. Patients'!DB$10:DB$107,OFFSET('6. Patients'!$TI$9,1,MATCH($D88,'6. Patients'!$TJ$9:$UC$9,0),ROWS('6. Patients'!EO$10:EO$107))),0))+
IFERROR(VLOOKUP($D88,$H$116:$L$146,COLUMNS($H$115:$J$115)-1+AI$7,0)*$E88*$F88*'1. General Inputs'!$J$25,0),0),0)</f>
        <v>0</v>
      </c>
      <c r="AJ88" s="775">
        <f ca="1">ROUNDUP(IFERROR($F88*$E88*CHOOSE(AJ$7,
IFERROR(SUMPRODUCT('6. Patients'!DC$10:DC$107,OFFSET('6. Patients'!$DN$9,1,MATCH($D88,'6. Patients'!$DO$9:$FL$9,0),ROWS('6. Patients'!EP$10:EP$107))),0)+
IFERROR(SUMPRODUCT('6. Patients'!DC$10:DC$107,OFFSET('6. Patients'!$FM$9,1,MATCH($D88,'6. Patients'!$FN$9:$GG$9,0),ROWS('6. Patients'!EP$10:EP$107))),0)+
IFERROR(SUMPRODUCT('6. Patients'!DC$10:DC$107,OFFSET('6. Patients'!$GH$9,1,MATCH($D88,'6. Patients'!$GI$9:$IF$9,0),ROWS('6. Patients'!EP$10:EP$107))),0)+
IFERROR(SUMPRODUCT('6. Patients'!DC$10:DC$107,OFFSET('6. Patients'!$IG$9,1,MATCH($D88,'6. Patients'!$IH$9:$JA$9,0),ROWS('6. Patients'!EP$10:EP$107))),0),
IFERROR(SUMPRODUCT('6. Patients'!DC$10:DC$107,OFFSET('6. Patients'!$JB$9,1,MATCH($D88,'6. Patients'!$JC$9:$KZ$9,0),ROWS('6. Patients'!EP$10:EP$107))),0)+
IFERROR(SUMPRODUCT('6. Patients'!DC$10:DC$107,OFFSET('6. Patients'!$LA$9,1,MATCH($D88,'6. Patients'!$LB$9:$LU$9,0),ROWS('6. Patients'!EP$10:EP$107))),0)+
IFERROR(SUMPRODUCT('6. Patients'!DC$10:DC$107,OFFSET('6. Patients'!$LV$9,1,MATCH($D88,'6. Patients'!$LW$9:$NT$9,0),ROWS('6. Patients'!EP$10:EP$107))),0)+
IFERROR(SUMPRODUCT('6. Patients'!DC$10:DC$107,OFFSET('6. Patients'!$NU$9,1,MATCH($D88,'6. Patients'!$NV$9:$OO$9,0),ROWS('6. Patients'!EP$10:EP$107))),0),
IFERROR(SUMPRODUCT('6. Patients'!DC$10:DC$107,OFFSET('6. Patients'!$OP$9,1,MATCH($D88,'6. Patients'!$OQ$9:$QN$9,0),ROWS('6. Patients'!EP$10:EP$107))),0)+
IFERROR(SUMPRODUCT('6. Patients'!DC$10:DC$107,OFFSET('6. Patients'!$QO$9,1,MATCH($D88,'6. Patients'!$QP$9:$RI$9,0),ROWS('6. Patients'!EP$10:EP$107))),0)+
IFERROR(SUMPRODUCT('6. Patients'!DC$10:DC$107,OFFSET('6. Patients'!$RJ$9,1,MATCH($D88,'6. Patients'!$RK$9:$TH$9,0),ROWS('6. Patients'!EP$10:EP$107))),0)+
IFERROR(SUMPRODUCT('6. Patients'!DC$10:DC$107,OFFSET('6. Patients'!$TI$9,1,MATCH($D88,'6. Patients'!$TJ$9:$UC$9,0),ROWS('6. Patients'!EP$10:EP$107))),0))+
IFERROR(VLOOKUP($D88,$H$116:$L$146,COLUMNS($H$115:$J$115)-1+AJ$7,0)*$E88*$F88*'1. General Inputs'!$J$25,0),0),0)</f>
        <v>0</v>
      </c>
      <c r="AK88" s="775">
        <f ca="1">ROUNDUP(IFERROR($F88*$E88*CHOOSE(AK$7,
IFERROR(SUMPRODUCT('6. Patients'!DD$10:DD$107,OFFSET('6. Patients'!$DN$9,1,MATCH($D88,'6. Patients'!$DO$9:$FL$9,0),ROWS('6. Patients'!EQ$10:EQ$107))),0)+
IFERROR(SUMPRODUCT('6. Patients'!DD$10:DD$107,OFFSET('6. Patients'!$FM$9,1,MATCH($D88,'6. Patients'!$FN$9:$GG$9,0),ROWS('6. Patients'!EQ$10:EQ$107))),0)+
IFERROR(SUMPRODUCT('6. Patients'!DD$10:DD$107,OFFSET('6. Patients'!$GH$9,1,MATCH($D88,'6. Patients'!$GI$9:$IF$9,0),ROWS('6. Patients'!EQ$10:EQ$107))),0)+
IFERROR(SUMPRODUCT('6. Patients'!DD$10:DD$107,OFFSET('6. Patients'!$IG$9,1,MATCH($D88,'6. Patients'!$IH$9:$JA$9,0),ROWS('6. Patients'!EQ$10:EQ$107))),0),
IFERROR(SUMPRODUCT('6. Patients'!DD$10:DD$107,OFFSET('6. Patients'!$JB$9,1,MATCH($D88,'6. Patients'!$JC$9:$KZ$9,0),ROWS('6. Patients'!EQ$10:EQ$107))),0)+
IFERROR(SUMPRODUCT('6. Patients'!DD$10:DD$107,OFFSET('6. Patients'!$LA$9,1,MATCH($D88,'6. Patients'!$LB$9:$LU$9,0),ROWS('6. Patients'!EQ$10:EQ$107))),0)+
IFERROR(SUMPRODUCT('6. Patients'!DD$10:DD$107,OFFSET('6. Patients'!$LV$9,1,MATCH($D88,'6. Patients'!$LW$9:$NT$9,0),ROWS('6. Patients'!EQ$10:EQ$107))),0)+
IFERROR(SUMPRODUCT('6. Patients'!DD$10:DD$107,OFFSET('6. Patients'!$NU$9,1,MATCH($D88,'6. Patients'!$NV$9:$OO$9,0),ROWS('6. Patients'!EQ$10:EQ$107))),0),
IFERROR(SUMPRODUCT('6. Patients'!DD$10:DD$107,OFFSET('6. Patients'!$OP$9,1,MATCH($D88,'6. Patients'!$OQ$9:$QN$9,0),ROWS('6. Patients'!EQ$10:EQ$107))),0)+
IFERROR(SUMPRODUCT('6. Patients'!DD$10:DD$107,OFFSET('6. Patients'!$QO$9,1,MATCH($D88,'6. Patients'!$QP$9:$RI$9,0),ROWS('6. Patients'!EQ$10:EQ$107))),0)+
IFERROR(SUMPRODUCT('6. Patients'!DD$10:DD$107,OFFSET('6. Patients'!$RJ$9,1,MATCH($D88,'6. Patients'!$RK$9:$TH$9,0),ROWS('6. Patients'!EQ$10:EQ$107))),0)+
IFERROR(SUMPRODUCT('6. Patients'!DD$10:DD$107,OFFSET('6. Patients'!$TI$9,1,MATCH($D88,'6. Patients'!$TJ$9:$UC$9,0),ROWS('6. Patients'!EQ$10:EQ$107))),0))+
IFERROR(VLOOKUP($D88,$H$116:$L$146,COLUMNS($H$115:$J$115)-1+AK$7,0)*$E88*$F88*'1. General Inputs'!$J$25,0),0),0)</f>
        <v>0</v>
      </c>
      <c r="AL88" s="775">
        <f ca="1">ROUNDUP(IFERROR($F88*$E88*CHOOSE(AL$7,
IFERROR(SUMPRODUCT('6. Patients'!DE$10:DE$107,OFFSET('6. Patients'!$DN$9,1,MATCH($D88,'6. Patients'!$DO$9:$FL$9,0),ROWS('6. Patients'!ER$10:ER$107))),0)+
IFERROR(SUMPRODUCT('6. Patients'!DE$10:DE$107,OFFSET('6. Patients'!$FM$9,1,MATCH($D88,'6. Patients'!$FN$9:$GG$9,0),ROWS('6. Patients'!ER$10:ER$107))),0)+
IFERROR(SUMPRODUCT('6. Patients'!DE$10:DE$107,OFFSET('6. Patients'!$GH$9,1,MATCH($D88,'6. Patients'!$GI$9:$IF$9,0),ROWS('6. Patients'!ER$10:ER$107))),0)+
IFERROR(SUMPRODUCT('6. Patients'!DE$10:DE$107,OFFSET('6. Patients'!$IG$9,1,MATCH($D88,'6. Patients'!$IH$9:$JA$9,0),ROWS('6. Patients'!ER$10:ER$107))),0),
IFERROR(SUMPRODUCT('6. Patients'!DE$10:DE$107,OFFSET('6. Patients'!$JB$9,1,MATCH($D88,'6. Patients'!$JC$9:$KZ$9,0),ROWS('6. Patients'!ER$10:ER$107))),0)+
IFERROR(SUMPRODUCT('6. Patients'!DE$10:DE$107,OFFSET('6. Patients'!$LA$9,1,MATCH($D88,'6. Patients'!$LB$9:$LU$9,0),ROWS('6. Patients'!ER$10:ER$107))),0)+
IFERROR(SUMPRODUCT('6. Patients'!DE$10:DE$107,OFFSET('6. Patients'!$LV$9,1,MATCH($D88,'6. Patients'!$LW$9:$NT$9,0),ROWS('6. Patients'!ER$10:ER$107))),0)+
IFERROR(SUMPRODUCT('6. Patients'!DE$10:DE$107,OFFSET('6. Patients'!$NU$9,1,MATCH($D88,'6. Patients'!$NV$9:$OO$9,0),ROWS('6. Patients'!ER$10:ER$107))),0),
IFERROR(SUMPRODUCT('6. Patients'!DE$10:DE$107,OFFSET('6. Patients'!$OP$9,1,MATCH($D88,'6. Patients'!$OQ$9:$QN$9,0),ROWS('6. Patients'!ER$10:ER$107))),0)+
IFERROR(SUMPRODUCT('6. Patients'!DE$10:DE$107,OFFSET('6. Patients'!$QO$9,1,MATCH($D88,'6. Patients'!$QP$9:$RI$9,0),ROWS('6. Patients'!ER$10:ER$107))),0)+
IFERROR(SUMPRODUCT('6. Patients'!DE$10:DE$107,OFFSET('6. Patients'!$RJ$9,1,MATCH($D88,'6. Patients'!$RK$9:$TH$9,0),ROWS('6. Patients'!ER$10:ER$107))),0)+
IFERROR(SUMPRODUCT('6. Patients'!DE$10:DE$107,OFFSET('6. Patients'!$TI$9,1,MATCH($D88,'6. Patients'!$TJ$9:$UC$9,0),ROWS('6. Patients'!ER$10:ER$107))),0))+
IFERROR(VLOOKUP($D88,$H$116:$L$146,COLUMNS($H$115:$J$115)-1+AL$7,0)*$E88*$F88*'1. General Inputs'!$J$25,0),0),0)</f>
        <v>0</v>
      </c>
      <c r="AM88" s="775">
        <f ca="1">ROUNDUP(IFERROR($F88*$E88*CHOOSE(AM$7,
IFERROR(SUMPRODUCT('6. Patients'!DF$10:DF$107,OFFSET('6. Patients'!$DN$9,1,MATCH($D88,'6. Patients'!$DO$9:$FL$9,0),ROWS('6. Patients'!ES$10:ES$107))),0)+
IFERROR(SUMPRODUCT('6. Patients'!DF$10:DF$107,OFFSET('6. Patients'!$FM$9,1,MATCH($D88,'6. Patients'!$FN$9:$GG$9,0),ROWS('6. Patients'!ES$10:ES$107))),0)+
IFERROR(SUMPRODUCT('6. Patients'!DF$10:DF$107,OFFSET('6. Patients'!$GH$9,1,MATCH($D88,'6. Patients'!$GI$9:$IF$9,0),ROWS('6. Patients'!ES$10:ES$107))),0)+
IFERROR(SUMPRODUCT('6. Patients'!DF$10:DF$107,OFFSET('6. Patients'!$IG$9,1,MATCH($D88,'6. Patients'!$IH$9:$JA$9,0),ROWS('6. Patients'!ES$10:ES$107))),0),
IFERROR(SUMPRODUCT('6. Patients'!DF$10:DF$107,OFFSET('6. Patients'!$JB$9,1,MATCH($D88,'6. Patients'!$JC$9:$KZ$9,0),ROWS('6. Patients'!ES$10:ES$107))),0)+
IFERROR(SUMPRODUCT('6. Patients'!DF$10:DF$107,OFFSET('6. Patients'!$LA$9,1,MATCH($D88,'6. Patients'!$LB$9:$LU$9,0),ROWS('6. Patients'!ES$10:ES$107))),0)+
IFERROR(SUMPRODUCT('6. Patients'!DF$10:DF$107,OFFSET('6. Patients'!$LV$9,1,MATCH($D88,'6. Patients'!$LW$9:$NT$9,0),ROWS('6. Patients'!ES$10:ES$107))),0)+
IFERROR(SUMPRODUCT('6. Patients'!DF$10:DF$107,OFFSET('6. Patients'!$NU$9,1,MATCH($D88,'6. Patients'!$NV$9:$OO$9,0),ROWS('6. Patients'!ES$10:ES$107))),0),
IFERROR(SUMPRODUCT('6. Patients'!DF$10:DF$107,OFFSET('6. Patients'!$OP$9,1,MATCH($D88,'6. Patients'!$OQ$9:$QN$9,0),ROWS('6. Patients'!ES$10:ES$107))),0)+
IFERROR(SUMPRODUCT('6. Patients'!DF$10:DF$107,OFFSET('6. Patients'!$QO$9,1,MATCH($D88,'6. Patients'!$QP$9:$RI$9,0),ROWS('6. Patients'!ES$10:ES$107))),0)+
IFERROR(SUMPRODUCT('6. Patients'!DF$10:DF$107,OFFSET('6. Patients'!$RJ$9,1,MATCH($D88,'6. Patients'!$RK$9:$TH$9,0),ROWS('6. Patients'!ES$10:ES$107))),0)+
IFERROR(SUMPRODUCT('6. Patients'!DF$10:DF$107,OFFSET('6. Patients'!$TI$9,1,MATCH($D88,'6. Patients'!$TJ$9:$UC$9,0),ROWS('6. Patients'!ES$10:ES$107))),0))+
IFERROR(VLOOKUP($D88,$H$116:$L$146,COLUMNS($H$115:$J$115)-1+AM$7,0)*$E88*$F88*'1. General Inputs'!$J$25,0),0),0)</f>
        <v>0</v>
      </c>
      <c r="AN88" s="775">
        <f ca="1">ROUNDUP(IFERROR($F88*$E88*CHOOSE(AN$7,
IFERROR(SUMPRODUCT('6. Patients'!DG$10:DG$107,OFFSET('6. Patients'!$DN$9,1,MATCH($D88,'6. Patients'!$DO$9:$FL$9,0),ROWS('6. Patients'!ET$10:ET$107))),0)+
IFERROR(SUMPRODUCT('6. Patients'!DG$10:DG$107,OFFSET('6. Patients'!$FM$9,1,MATCH($D88,'6. Patients'!$FN$9:$GG$9,0),ROWS('6. Patients'!ET$10:ET$107))),0)+
IFERROR(SUMPRODUCT('6. Patients'!DG$10:DG$107,OFFSET('6. Patients'!$GH$9,1,MATCH($D88,'6. Patients'!$GI$9:$IF$9,0),ROWS('6. Patients'!ET$10:ET$107))),0)+
IFERROR(SUMPRODUCT('6. Patients'!DG$10:DG$107,OFFSET('6. Patients'!$IG$9,1,MATCH($D88,'6. Patients'!$IH$9:$JA$9,0),ROWS('6. Patients'!ET$10:ET$107))),0),
IFERROR(SUMPRODUCT('6. Patients'!DG$10:DG$107,OFFSET('6. Patients'!$JB$9,1,MATCH($D88,'6. Patients'!$JC$9:$KZ$9,0),ROWS('6. Patients'!ET$10:ET$107))),0)+
IFERROR(SUMPRODUCT('6. Patients'!DG$10:DG$107,OFFSET('6. Patients'!$LA$9,1,MATCH($D88,'6. Patients'!$LB$9:$LU$9,0),ROWS('6. Patients'!ET$10:ET$107))),0)+
IFERROR(SUMPRODUCT('6. Patients'!DG$10:DG$107,OFFSET('6. Patients'!$LV$9,1,MATCH($D88,'6. Patients'!$LW$9:$NT$9,0),ROWS('6. Patients'!ET$10:ET$107))),0)+
IFERROR(SUMPRODUCT('6. Patients'!DG$10:DG$107,OFFSET('6. Patients'!$NU$9,1,MATCH($D88,'6. Patients'!$NV$9:$OO$9,0),ROWS('6. Patients'!ET$10:ET$107))),0),
IFERROR(SUMPRODUCT('6. Patients'!DG$10:DG$107,OFFSET('6. Patients'!$OP$9,1,MATCH($D88,'6. Patients'!$OQ$9:$QN$9,0),ROWS('6. Patients'!ET$10:ET$107))),0)+
IFERROR(SUMPRODUCT('6. Patients'!DG$10:DG$107,OFFSET('6. Patients'!$QO$9,1,MATCH($D88,'6. Patients'!$QP$9:$RI$9,0),ROWS('6. Patients'!ET$10:ET$107))),0)+
IFERROR(SUMPRODUCT('6. Patients'!DG$10:DG$107,OFFSET('6. Patients'!$RJ$9,1,MATCH($D88,'6. Patients'!$RK$9:$TH$9,0),ROWS('6. Patients'!ET$10:ET$107))),0)+
IFERROR(SUMPRODUCT('6. Patients'!DG$10:DG$107,OFFSET('6. Patients'!$TI$9,1,MATCH($D88,'6. Patients'!$TJ$9:$UC$9,0),ROWS('6. Patients'!ET$10:ET$107))),0))+
IFERROR(VLOOKUP($D88,$H$116:$L$146,COLUMNS($H$115:$J$115)-1+AN$7,0)*$E88*$F88*'1. General Inputs'!$J$25,0),0),0)</f>
        <v>0</v>
      </c>
      <c r="AO88" s="775">
        <f ca="1">ROUNDUP(IFERROR($F88*$E88*CHOOSE(AO$7,
IFERROR(SUMPRODUCT('6. Patients'!DH$10:DH$107,OFFSET('6. Patients'!$DN$9,1,MATCH($D88,'6. Patients'!$DO$9:$FL$9,0),ROWS('6. Patients'!EU$10:EU$107))),0)+
IFERROR(SUMPRODUCT('6. Patients'!DH$10:DH$107,OFFSET('6. Patients'!$FM$9,1,MATCH($D88,'6. Patients'!$FN$9:$GG$9,0),ROWS('6. Patients'!EU$10:EU$107))),0)+
IFERROR(SUMPRODUCT('6. Patients'!DH$10:DH$107,OFFSET('6. Patients'!$GH$9,1,MATCH($D88,'6. Patients'!$GI$9:$IF$9,0),ROWS('6. Patients'!EU$10:EU$107))),0)+
IFERROR(SUMPRODUCT('6. Patients'!DH$10:DH$107,OFFSET('6. Patients'!$IG$9,1,MATCH($D88,'6. Patients'!$IH$9:$JA$9,0),ROWS('6. Patients'!EU$10:EU$107))),0),
IFERROR(SUMPRODUCT('6. Patients'!DH$10:DH$107,OFFSET('6. Patients'!$JB$9,1,MATCH($D88,'6. Patients'!$JC$9:$KZ$9,0),ROWS('6. Patients'!EU$10:EU$107))),0)+
IFERROR(SUMPRODUCT('6. Patients'!DH$10:DH$107,OFFSET('6. Patients'!$LA$9,1,MATCH($D88,'6. Patients'!$LB$9:$LU$9,0),ROWS('6. Patients'!EU$10:EU$107))),0)+
IFERROR(SUMPRODUCT('6. Patients'!DH$10:DH$107,OFFSET('6. Patients'!$LV$9,1,MATCH($D88,'6. Patients'!$LW$9:$NT$9,0),ROWS('6. Patients'!EU$10:EU$107))),0)+
IFERROR(SUMPRODUCT('6. Patients'!DH$10:DH$107,OFFSET('6. Patients'!$NU$9,1,MATCH($D88,'6. Patients'!$NV$9:$OO$9,0),ROWS('6. Patients'!EU$10:EU$107))),0),
IFERROR(SUMPRODUCT('6. Patients'!DH$10:DH$107,OFFSET('6. Patients'!$OP$9,1,MATCH($D88,'6. Patients'!$OQ$9:$QN$9,0),ROWS('6. Patients'!EU$10:EU$107))),0)+
IFERROR(SUMPRODUCT('6. Patients'!DH$10:DH$107,OFFSET('6. Patients'!$QO$9,1,MATCH($D88,'6. Patients'!$QP$9:$RI$9,0),ROWS('6. Patients'!EU$10:EU$107))),0)+
IFERROR(SUMPRODUCT('6. Patients'!DH$10:DH$107,OFFSET('6. Patients'!$RJ$9,1,MATCH($D88,'6. Patients'!$RK$9:$TH$9,0),ROWS('6. Patients'!EU$10:EU$107))),0)+
IFERROR(SUMPRODUCT('6. Patients'!DH$10:DH$107,OFFSET('6. Patients'!$TI$9,1,MATCH($D88,'6. Patients'!$TJ$9:$UC$9,0),ROWS('6. Patients'!EU$10:EU$107))),0))+
IFERROR(VLOOKUP($D88,$H$116:$L$146,COLUMNS($H$115:$J$115)-1+AO$7,0)*$E88*$F88*'1. General Inputs'!$J$25,0),0),0)</f>
        <v>0</v>
      </c>
      <c r="AP88" s="775">
        <f ca="1">ROUNDUP(IFERROR($F88*$E88*CHOOSE(AP$7,
IFERROR(SUMPRODUCT('6. Patients'!DI$10:DI$107,OFFSET('6. Patients'!$DN$9,1,MATCH($D88,'6. Patients'!$DO$9:$FL$9,0),ROWS('6. Patients'!EV$10:EV$107))),0)+
IFERROR(SUMPRODUCT('6. Patients'!DI$10:DI$107,OFFSET('6. Patients'!$FM$9,1,MATCH($D88,'6. Patients'!$FN$9:$GG$9,0),ROWS('6. Patients'!EV$10:EV$107))),0)+
IFERROR(SUMPRODUCT('6. Patients'!DI$10:DI$107,OFFSET('6. Patients'!$GH$9,1,MATCH($D88,'6. Patients'!$GI$9:$IF$9,0),ROWS('6. Patients'!EV$10:EV$107))),0)+
IFERROR(SUMPRODUCT('6. Patients'!DI$10:DI$107,OFFSET('6. Patients'!$IG$9,1,MATCH($D88,'6. Patients'!$IH$9:$JA$9,0),ROWS('6. Patients'!EV$10:EV$107))),0),
IFERROR(SUMPRODUCT('6. Patients'!DI$10:DI$107,OFFSET('6. Patients'!$JB$9,1,MATCH($D88,'6. Patients'!$JC$9:$KZ$9,0),ROWS('6. Patients'!EV$10:EV$107))),0)+
IFERROR(SUMPRODUCT('6. Patients'!DI$10:DI$107,OFFSET('6. Patients'!$LA$9,1,MATCH($D88,'6. Patients'!$LB$9:$LU$9,0),ROWS('6. Patients'!EV$10:EV$107))),0)+
IFERROR(SUMPRODUCT('6. Patients'!DI$10:DI$107,OFFSET('6. Patients'!$LV$9,1,MATCH($D88,'6. Patients'!$LW$9:$NT$9,0),ROWS('6. Patients'!EV$10:EV$107))),0)+
IFERROR(SUMPRODUCT('6. Patients'!DI$10:DI$107,OFFSET('6. Patients'!$NU$9,1,MATCH($D88,'6. Patients'!$NV$9:$OO$9,0),ROWS('6. Patients'!EV$10:EV$107))),0),
IFERROR(SUMPRODUCT('6. Patients'!DI$10:DI$107,OFFSET('6. Patients'!$OP$9,1,MATCH($D88,'6. Patients'!$OQ$9:$QN$9,0),ROWS('6. Patients'!EV$10:EV$107))),0)+
IFERROR(SUMPRODUCT('6. Patients'!DI$10:DI$107,OFFSET('6. Patients'!$QO$9,1,MATCH($D88,'6. Patients'!$QP$9:$RI$9,0),ROWS('6. Patients'!EV$10:EV$107))),0)+
IFERROR(SUMPRODUCT('6. Patients'!DI$10:DI$107,OFFSET('6. Patients'!$RJ$9,1,MATCH($D88,'6. Patients'!$RK$9:$TH$9,0),ROWS('6. Patients'!EV$10:EV$107))),0)+
IFERROR(SUMPRODUCT('6. Patients'!DI$10:DI$107,OFFSET('6. Patients'!$TI$9,1,MATCH($D88,'6. Patients'!$TJ$9:$UC$9,0),ROWS('6. Patients'!EV$10:EV$107))),0))+
IFERROR(VLOOKUP($D88,$H$116:$L$146,COLUMNS($H$115:$J$115)-1+AP$7,0)*$E88*$F88*'1. General Inputs'!$J$25,0),0),0)</f>
        <v>0</v>
      </c>
      <c r="AQ88" s="775">
        <f ca="1">ROUNDUP(IFERROR($F88*$E88*CHOOSE(AQ$7,
IFERROR(SUMPRODUCT('6. Patients'!DJ$10:DJ$107,OFFSET('6. Patients'!$DN$9,1,MATCH($D88,'6. Patients'!$DO$9:$FL$9,0),ROWS('6. Patients'!EW$10:EW$107))),0)+
IFERROR(SUMPRODUCT('6. Patients'!DJ$10:DJ$107,OFFSET('6. Patients'!$FM$9,1,MATCH($D88,'6. Patients'!$FN$9:$GG$9,0),ROWS('6. Patients'!EW$10:EW$107))),0)+
IFERROR(SUMPRODUCT('6. Patients'!DJ$10:DJ$107,OFFSET('6. Patients'!$GH$9,1,MATCH($D88,'6. Patients'!$GI$9:$IF$9,0),ROWS('6. Patients'!EW$10:EW$107))),0)+
IFERROR(SUMPRODUCT('6. Patients'!DJ$10:DJ$107,OFFSET('6. Patients'!$IG$9,1,MATCH($D88,'6. Patients'!$IH$9:$JA$9,0),ROWS('6. Patients'!EW$10:EW$107))),0),
IFERROR(SUMPRODUCT('6. Patients'!DJ$10:DJ$107,OFFSET('6. Patients'!$JB$9,1,MATCH($D88,'6. Patients'!$JC$9:$KZ$9,0),ROWS('6. Patients'!EW$10:EW$107))),0)+
IFERROR(SUMPRODUCT('6. Patients'!DJ$10:DJ$107,OFFSET('6. Patients'!$LA$9,1,MATCH($D88,'6. Patients'!$LB$9:$LU$9,0),ROWS('6. Patients'!EW$10:EW$107))),0)+
IFERROR(SUMPRODUCT('6. Patients'!DJ$10:DJ$107,OFFSET('6. Patients'!$LV$9,1,MATCH($D88,'6. Patients'!$LW$9:$NT$9,0),ROWS('6. Patients'!EW$10:EW$107))),0)+
IFERROR(SUMPRODUCT('6. Patients'!DJ$10:DJ$107,OFFSET('6. Patients'!$NU$9,1,MATCH($D88,'6. Patients'!$NV$9:$OO$9,0),ROWS('6. Patients'!EW$10:EW$107))),0),
IFERROR(SUMPRODUCT('6. Patients'!DJ$10:DJ$107,OFFSET('6. Patients'!$OP$9,1,MATCH($D88,'6. Patients'!$OQ$9:$QN$9,0),ROWS('6. Patients'!EW$10:EW$107))),0)+
IFERROR(SUMPRODUCT('6. Patients'!DJ$10:DJ$107,OFFSET('6. Patients'!$QO$9,1,MATCH($D88,'6. Patients'!$QP$9:$RI$9,0),ROWS('6. Patients'!EW$10:EW$107))),0)+
IFERROR(SUMPRODUCT('6. Patients'!DJ$10:DJ$107,OFFSET('6. Patients'!$RJ$9,1,MATCH($D88,'6. Patients'!$RK$9:$TH$9,0),ROWS('6. Patients'!EW$10:EW$107))),0)+
IFERROR(SUMPRODUCT('6. Patients'!DJ$10:DJ$107,OFFSET('6. Patients'!$TI$9,1,MATCH($D88,'6. Patients'!$TJ$9:$UC$9,0),ROWS('6. Patients'!EW$10:EW$107))),0))+
IFERROR(VLOOKUP($D88,$H$116:$L$146,COLUMNS($H$115:$J$115)-1+AQ$7,0)*$E88*$F88*'1. General Inputs'!$J$25,0),0),0)</f>
        <v>0</v>
      </c>
      <c r="AT88" s="309"/>
      <c r="AZ88" s="335">
        <f ca="1">IFERROR(SUM(OFFSET('7. Consumption'!H88,0,1,,MIN('1. General Inputs'!$J$29,COLUMNS('7. Consumption'!H$9:$AQ$9)-1))),0)+MAX(0,$AQ88*('1. General Inputs'!$J$29-COLUMNS('7. Consumption'!H$9:$AQ$9)+1))</f>
        <v>0</v>
      </c>
      <c r="BA88" s="335">
        <f ca="1">IFERROR(SUM(OFFSET('7. Consumption'!I88,0,1,,MIN('1. General Inputs'!$J$29,COLUMNS('7. Consumption'!I$9:$AQ$9)-1))),0)+MAX(0,$AQ88*('1. General Inputs'!$J$29-COLUMNS('7. Consumption'!I$9:$AQ$9)+1))</f>
        <v>0</v>
      </c>
      <c r="BB88" s="335">
        <f ca="1">IFERROR(SUM(OFFSET('7. Consumption'!J88,0,1,,MIN('1. General Inputs'!$J$29,COLUMNS('7. Consumption'!J$9:$AQ$9)-1))),0)+MAX(0,$AQ88*('1. General Inputs'!$J$29-COLUMNS('7. Consumption'!J$9:$AQ$9)+1))</f>
        <v>0</v>
      </c>
      <c r="BC88" s="335">
        <f ca="1">IFERROR(SUM(OFFSET('7. Consumption'!K88,0,1,,MIN('1. General Inputs'!$J$29,COLUMNS('7. Consumption'!K$9:$AQ$9)-1))),0)+MAX(0,$AQ88*('1. General Inputs'!$J$29-COLUMNS('7. Consumption'!K$9:$AQ$9)+1))</f>
        <v>0</v>
      </c>
      <c r="BD88" s="335">
        <f ca="1">IFERROR(SUM(OFFSET('7. Consumption'!L88,0,1,,MIN('1. General Inputs'!$J$29,COLUMNS('7. Consumption'!L$9:$AQ$9)-1))),0)+MAX(0,$AQ88*('1. General Inputs'!$J$29-COLUMNS('7. Consumption'!L$9:$AQ$9)+1))</f>
        <v>0</v>
      </c>
      <c r="BE88" s="335">
        <f ca="1">IFERROR(SUM(OFFSET('7. Consumption'!M88,0,1,,MIN('1. General Inputs'!$J$29,COLUMNS('7. Consumption'!M$9:$AQ$9)-1))),0)+MAX(0,$AQ88*('1. General Inputs'!$J$29-COLUMNS('7. Consumption'!M$9:$AQ$9)+1))</f>
        <v>0</v>
      </c>
      <c r="BF88" s="335">
        <f ca="1">IFERROR(SUM(OFFSET('7. Consumption'!N88,0,1,,MIN('1. General Inputs'!$J$29,COLUMNS('7. Consumption'!N$9:$AQ$9)-1))),0)+MAX(0,$AQ88*('1. General Inputs'!$J$29-COLUMNS('7. Consumption'!N$9:$AQ$9)+1))</f>
        <v>0</v>
      </c>
      <c r="BG88" s="335">
        <f ca="1">IFERROR(SUM(OFFSET('7. Consumption'!O88,0,1,,MIN('1. General Inputs'!$J$29,COLUMNS('7. Consumption'!O$9:$AQ$9)-1))),0)+MAX(0,$AQ88*('1. General Inputs'!$J$29-COLUMNS('7. Consumption'!O$9:$AQ$9)+1))</f>
        <v>0</v>
      </c>
      <c r="BH88" s="335">
        <f ca="1">IFERROR(SUM(OFFSET('7. Consumption'!P88,0,1,,MIN('1. General Inputs'!$J$29,COLUMNS('7. Consumption'!P$9:$AQ$9)-1))),0)+MAX(0,$AQ88*('1. General Inputs'!$J$29-COLUMNS('7. Consumption'!P$9:$AQ$9)+1))</f>
        <v>0</v>
      </c>
      <c r="BI88" s="335">
        <f ca="1">IFERROR(SUM(OFFSET('7. Consumption'!Q88,0,1,,MIN('1. General Inputs'!$J$29,COLUMNS('7. Consumption'!Q$9:$AQ$9)-1))),0)+MAX(0,$AQ88*('1. General Inputs'!$J$29-COLUMNS('7. Consumption'!Q$9:$AQ$9)+1))</f>
        <v>0</v>
      </c>
      <c r="BJ88" s="335">
        <f ca="1">IFERROR(SUM(OFFSET('7. Consumption'!R88,0,1,,MIN('1. General Inputs'!$J$29,COLUMNS('7. Consumption'!R$9:$AQ$9)-1))),0)+MAX(0,$AQ88*('1. General Inputs'!$J$29-COLUMNS('7. Consumption'!R$9:$AQ$9)+1))</f>
        <v>0</v>
      </c>
      <c r="BK88" s="335">
        <f ca="1">IFERROR(SUM(OFFSET('7. Consumption'!S88,0,1,,MIN('1. General Inputs'!$J$29,COLUMNS('7. Consumption'!S$9:$AQ$9)-1))),0)+MAX(0,$AQ88*('1. General Inputs'!$J$29-COLUMNS('7. Consumption'!S$9:$AQ$9)+1))</f>
        <v>0</v>
      </c>
      <c r="BL88" s="335">
        <f ca="1">IFERROR(SUM(OFFSET('7. Consumption'!T88,0,1,,MIN('1. General Inputs'!$J$29,COLUMNS('7. Consumption'!T$9:$AQ$9)-1))),0)+MAX(0,$AQ88*('1. General Inputs'!$J$29-COLUMNS('7. Consumption'!T$9:$AQ$9)+1))</f>
        <v>0</v>
      </c>
      <c r="BM88" s="335">
        <f ca="1">IFERROR(SUM(OFFSET('7. Consumption'!U88,0,1,,MIN('1. General Inputs'!$J$29,COLUMNS('7. Consumption'!U$9:$AQ$9)-1))),0)+MAX(0,$AQ88*('1. General Inputs'!$J$29-COLUMNS('7. Consumption'!U$9:$AQ$9)+1))</f>
        <v>0</v>
      </c>
      <c r="BN88" s="335">
        <f ca="1">IFERROR(SUM(OFFSET('7. Consumption'!V88,0,1,,MIN('1. General Inputs'!$J$29,COLUMNS('7. Consumption'!V$9:$AQ$9)-1))),0)+MAX(0,$AQ88*('1. General Inputs'!$J$29-COLUMNS('7. Consumption'!V$9:$AQ$9)+1))</f>
        <v>0</v>
      </c>
      <c r="BO88" s="335">
        <f ca="1">IFERROR(SUM(OFFSET('7. Consumption'!W88,0,1,,MIN('1. General Inputs'!$J$29,COLUMNS('7. Consumption'!W$9:$AQ$9)-1))),0)+MAX(0,$AQ88*('1. General Inputs'!$J$29-COLUMNS('7. Consumption'!W$9:$AQ$9)+1))</f>
        <v>0</v>
      </c>
      <c r="BP88" s="335">
        <f ca="1">IFERROR(SUM(OFFSET('7. Consumption'!X88,0,1,,MIN('1. General Inputs'!$J$29,COLUMNS('7. Consumption'!X$9:$AQ$9)-1))),0)+MAX(0,$AQ88*('1. General Inputs'!$J$29-COLUMNS('7. Consumption'!X$9:$AQ$9)+1))</f>
        <v>0</v>
      </c>
      <c r="BQ88" s="335">
        <f ca="1">IFERROR(SUM(OFFSET('7. Consumption'!Y88,0,1,,MIN('1. General Inputs'!$J$29,COLUMNS('7. Consumption'!Y$9:$AQ$9)-1))),0)+MAX(0,$AQ88*('1. General Inputs'!$J$29-COLUMNS('7. Consumption'!Y$9:$AQ$9)+1))</f>
        <v>0</v>
      </c>
      <c r="BR88" s="335">
        <f ca="1">IFERROR(SUM(OFFSET('7. Consumption'!Z88,0,1,,MIN('1. General Inputs'!$J$29,COLUMNS('7. Consumption'!Z$9:$AQ$9)-1))),0)+MAX(0,$AQ88*('1. General Inputs'!$J$29-COLUMNS('7. Consumption'!Z$9:$AQ$9)+1))</f>
        <v>0</v>
      </c>
      <c r="BS88" s="335">
        <f ca="1">IFERROR(SUM(OFFSET('7. Consumption'!AA88,0,1,,MIN('1. General Inputs'!$J$29,COLUMNS('7. Consumption'!AA$9:$AQ$9)-1))),0)+MAX(0,$AQ88*('1. General Inputs'!$J$29-COLUMNS('7. Consumption'!AA$9:$AQ$9)+1))</f>
        <v>0</v>
      </c>
      <c r="BT88" s="335">
        <f ca="1">IFERROR(SUM(OFFSET('7. Consumption'!AB88,0,1,,MIN('1. General Inputs'!$J$29,COLUMNS('7. Consumption'!AB$9:$AQ$9)-1))),0)+MAX(0,$AQ88*('1. General Inputs'!$J$29-COLUMNS('7. Consumption'!AB$9:$AQ$9)+1))</f>
        <v>0</v>
      </c>
      <c r="BU88" s="335">
        <f ca="1">IFERROR(SUM(OFFSET('7. Consumption'!AC88,0,1,,MIN('1. General Inputs'!$J$29,COLUMNS('7. Consumption'!AC$9:$AQ$9)-1))),0)+MAX(0,$AQ88*('1. General Inputs'!$J$29-COLUMNS('7. Consumption'!AC$9:$AQ$9)+1))</f>
        <v>0</v>
      </c>
      <c r="BV88" s="335">
        <f ca="1">IFERROR(SUM(OFFSET('7. Consumption'!AD88,0,1,,MIN('1. General Inputs'!$J$29,COLUMNS('7. Consumption'!AD$9:$AQ$9)-1))),0)+MAX(0,$AQ88*('1. General Inputs'!$J$29-COLUMNS('7. Consumption'!AD$9:$AQ$9)+1))</f>
        <v>0</v>
      </c>
      <c r="BW88" s="335">
        <f ca="1">IFERROR(SUM(OFFSET('7. Consumption'!AE88,0,1,,MIN('1. General Inputs'!$J$29,COLUMNS('7. Consumption'!AE$9:$AQ$9)-1))),0)+MAX(0,$AQ88*('1. General Inputs'!$J$29-COLUMNS('7. Consumption'!AE$9:$AQ$9)+1))</f>
        <v>0</v>
      </c>
      <c r="BX88" s="335">
        <f ca="1">IFERROR(SUM(OFFSET('7. Consumption'!AF88,0,1,,MIN('1. General Inputs'!$J$29,COLUMNS('7. Consumption'!AF$9:$AQ$9)-1))),0)+MAX(0,$AQ88*('1. General Inputs'!$J$29-COLUMNS('7. Consumption'!AF$9:$AQ$9)+1))</f>
        <v>0</v>
      </c>
      <c r="BY88" s="335">
        <f ca="1">IFERROR(SUM(OFFSET('7. Consumption'!AG88,0,1,,MIN('1. General Inputs'!$J$29,COLUMNS('7. Consumption'!AG$9:$AQ$9)-1))),0)+MAX(0,$AQ88*('1. General Inputs'!$J$29-COLUMNS('7. Consumption'!AG$9:$AQ$9)+1))</f>
        <v>0</v>
      </c>
      <c r="BZ88" s="335">
        <f ca="1">IFERROR(SUM(OFFSET('7. Consumption'!AH88,0,1,,MIN('1. General Inputs'!$J$29,COLUMNS('7. Consumption'!AH$9:$AQ$9)-1))),0)+MAX(0,$AQ88*('1. General Inputs'!$J$29-COLUMNS('7. Consumption'!AH$9:$AQ$9)+1))</f>
        <v>0</v>
      </c>
      <c r="CA88" s="335">
        <f ca="1">IFERROR(SUM(OFFSET('7. Consumption'!AI88,0,1,,MIN('1. General Inputs'!$J$29,COLUMNS('7. Consumption'!AI$9:$AQ$9)-1))),0)+MAX(0,$AQ88*('1. General Inputs'!$J$29-COLUMNS('7. Consumption'!AI$9:$AQ$9)+1))</f>
        <v>0</v>
      </c>
      <c r="CB88" s="335">
        <f ca="1">IFERROR(SUM(OFFSET('7. Consumption'!AJ88,0,1,,MIN('1. General Inputs'!$J$29,COLUMNS('7. Consumption'!AJ$9:$AQ$9)-1))),0)+MAX(0,$AQ88*('1. General Inputs'!$J$29-COLUMNS('7. Consumption'!AJ$9:$AQ$9)+1))</f>
        <v>0</v>
      </c>
      <c r="CC88" s="335">
        <f ca="1">IFERROR(SUM(OFFSET('7. Consumption'!AK88,0,1,,MIN('1. General Inputs'!$J$29,COLUMNS('7. Consumption'!AK$9:$AQ$9)-1))),0)+MAX(0,$AQ88*('1. General Inputs'!$J$29-COLUMNS('7. Consumption'!AK$9:$AQ$9)+1))</f>
        <v>0</v>
      </c>
      <c r="CD88" s="335">
        <f ca="1">IFERROR(SUM(OFFSET('7. Consumption'!AL88,0,1,,MIN('1. General Inputs'!$J$29,COLUMNS('7. Consumption'!AL$9:$AQ$9)-1))),0)+MAX(0,$AQ88*('1. General Inputs'!$J$29-COLUMNS('7. Consumption'!AL$9:$AQ$9)+1))</f>
        <v>0</v>
      </c>
      <c r="CE88" s="335">
        <f ca="1">IFERROR(SUM(OFFSET('7. Consumption'!AM88,0,1,,MIN('1. General Inputs'!$J$29,COLUMNS('7. Consumption'!AM$9:$AQ$9)-1))),0)+MAX(0,$AQ88*('1. General Inputs'!$J$29-COLUMNS('7. Consumption'!AM$9:$AQ$9)+1))</f>
        <v>0</v>
      </c>
      <c r="CF88" s="335">
        <f ca="1">IFERROR(SUM(OFFSET('7. Consumption'!AN88,0,1,,MIN('1. General Inputs'!$J$29,COLUMNS('7. Consumption'!AN$9:$AQ$9)-1))),0)+MAX(0,$AQ88*('1. General Inputs'!$J$29-COLUMNS('7. Consumption'!AN$9:$AQ$9)+1))</f>
        <v>0</v>
      </c>
      <c r="CG88" s="335">
        <f ca="1">IFERROR(SUM(OFFSET('7. Consumption'!AO88,0,1,,MIN('1. General Inputs'!$J$29,COLUMNS('7. Consumption'!AO$9:$AQ$9)-1))),0)+MAX(0,$AQ88*('1. General Inputs'!$J$29-COLUMNS('7. Consumption'!AO$9:$AQ$9)+1))</f>
        <v>0</v>
      </c>
      <c r="CH88" s="335">
        <f ca="1">IFERROR(SUM(OFFSET('7. Consumption'!AP88,0,1,,MIN('1. General Inputs'!$J$29,COLUMNS('7. Consumption'!AP$9:$AQ$9)-1))),0)+MAX(0,$AQ88*('1. General Inputs'!$J$29-COLUMNS('7. Consumption'!AP$9:$AQ$9)+1))</f>
        <v>0</v>
      </c>
      <c r="CI88" s="335">
        <f ca="1">IFERROR(SUM(OFFSET('7. Consumption'!AQ88,0,1,,MIN('1. General Inputs'!$J$29,COLUMNS('7. Consumption'!AQ$9:$AQ$9)-1))),0)+MAX(0,$AQ88*('1. General Inputs'!$J$29-COLUMNS('7. Consumption'!AQ$9:$AQ$9)+1))</f>
        <v>0</v>
      </c>
    </row>
    <row r="89" spans="2:87" ht="15" hidden="1" outlineLevel="1" x14ac:dyDescent="0.25">
      <c r="B89" s="772"/>
      <c r="C89" s="772" t="str">
        <f>IFERROR(VLOOKUP(ROWS($C$9:$C89),'5. Form Breakdown'!$AI$11:$AJ$138,COLUMNS('5. Form Breakdown'!$AI$11:$AJ$11),0),"")</f>
        <v/>
      </c>
      <c r="D89" s="772" t="str">
        <f>IFERROR(VLOOKUP($C89,'5a. Dosing'!$E$11:$F$138,2,0),"")</f>
        <v/>
      </c>
      <c r="E89" s="773" t="str">
        <f>IFERROR(INDEX('5. Form Breakdown'!$AL$11:$BL$138,MATCH('7. Consumption'!$C89,'5. Form Breakdown'!$AK$11:$AK$138,0),MATCH('5. Form Breakdown'!$AX$10,'5. Form Breakdown'!$AL$10:$BL$10,0)),"")</f>
        <v/>
      </c>
      <c r="F89" s="774" t="str">
        <f>IFERROR(INDEX('5. Form Breakdown'!$AL$11:$BL$138,MATCH('7. Consumption'!$C89,'5. Form Breakdown'!$AK$11:$AK$138,0),MATCH('5. Form Breakdown'!$BL$10,'5. Form Breakdown'!$AL$10:$BL$10,0)),"")</f>
        <v/>
      </c>
      <c r="H89" s="775">
        <f ca="1">ROUNDUP(IFERROR($F89*$E89*CHOOSE(H$7,
IFERROR(SUMPRODUCT('6. Patients'!CA$10:CA$107,OFFSET('6. Patients'!$DN$9,1,MATCH($D89,'6. Patients'!$DO$9:$FL$9,0),ROWS('6. Patients'!DN$10:DN$107))),0)+
IFERROR(SUMPRODUCT('6. Patients'!CA$10:CA$107,OFFSET('6. Patients'!$FM$9,1,MATCH($D89,'6. Patients'!$FN$9:$GG$9,0),ROWS('6. Patients'!DN$10:DN$107))),0)+
IFERROR(SUMPRODUCT('6. Patients'!CA$10:CA$107,OFFSET('6. Patients'!$GH$9,1,MATCH($D89,'6. Patients'!$GI$9:$IF$9,0),ROWS('6. Patients'!DN$10:DN$107))),0)+
IFERROR(SUMPRODUCT('6. Patients'!CA$10:CA$107,OFFSET('6. Patients'!$IG$9,1,MATCH($D89,'6. Patients'!$IH$9:$JA$9,0),ROWS('6. Patients'!DN$10:DN$107))),0),
IFERROR(SUMPRODUCT('6. Patients'!CA$10:CA$107,OFFSET('6. Patients'!$JB$9,1,MATCH($D89,'6. Patients'!$JC$9:$KZ$9,0),ROWS('6. Patients'!DN$10:DN$107))),0)+
IFERROR(SUMPRODUCT('6. Patients'!CA$10:CA$107,OFFSET('6. Patients'!$LA$9,1,MATCH($D89,'6. Patients'!$LB$9:$LU$9,0),ROWS('6. Patients'!DN$10:DN$107))),0)+
IFERROR(SUMPRODUCT('6. Patients'!CA$10:CA$107,OFFSET('6. Patients'!$LV$9,1,MATCH($D89,'6. Patients'!$LW$9:$NT$9,0),ROWS('6. Patients'!DN$10:DN$107))),0)+
IFERROR(SUMPRODUCT('6. Patients'!CA$10:CA$107,OFFSET('6. Patients'!$NU$9,1,MATCH($D89,'6. Patients'!$NV$9:$OO$9,0),ROWS('6. Patients'!DN$10:DN$107))),0),
IFERROR(SUMPRODUCT('6. Patients'!CA$10:CA$107,OFFSET('6. Patients'!$OP$9,1,MATCH($D89,'6. Patients'!$OQ$9:$QN$9,0),ROWS('6. Patients'!DN$10:DN$107))),0)+
IFERROR(SUMPRODUCT('6. Patients'!CA$10:CA$107,OFFSET('6. Patients'!$QO$9,1,MATCH($D89,'6. Patients'!$QP$9:$RI$9,0),ROWS('6. Patients'!DN$10:DN$107))),0)+
IFERROR(SUMPRODUCT('6. Patients'!CA$10:CA$107,OFFSET('6. Patients'!$RJ$9,1,MATCH($D89,'6. Patients'!$RK$9:$TH$9,0),ROWS('6. Patients'!DN$10:DN$107))),0)+
IFERROR(SUMPRODUCT('6. Patients'!CA$10:CA$107,OFFSET('6. Patients'!$TI$9,1,MATCH($D89,'6. Patients'!$TJ$9:$UC$9,0),ROWS('6. Patients'!DN$10:DN$107))),0))+
IFERROR(VLOOKUP($D89,$H$116:$L$146,COLUMNS($H$115:$J$115)-1+H$7,0)*$E89*$F89*'1. General Inputs'!$J$25,0),0),0)</f>
        <v>0</v>
      </c>
      <c r="I89" s="775">
        <f ca="1">ROUNDUP(IFERROR($F89*$E89*CHOOSE(I$7,
IFERROR(SUMPRODUCT('6. Patients'!CB$10:CB$107,OFFSET('6. Patients'!$DN$9,1,MATCH($D89,'6. Patients'!$DO$9:$FL$9,0),ROWS('6. Patients'!DO$10:DO$107))),0)+
IFERROR(SUMPRODUCT('6. Patients'!CB$10:CB$107,OFFSET('6. Patients'!$FM$9,1,MATCH($D89,'6. Patients'!$FN$9:$GG$9,0),ROWS('6. Patients'!DO$10:DO$107))),0)+
IFERROR(SUMPRODUCT('6. Patients'!CB$10:CB$107,OFFSET('6. Patients'!$GH$9,1,MATCH($D89,'6. Patients'!$GI$9:$IF$9,0),ROWS('6. Patients'!DO$10:DO$107))),0)+
IFERROR(SUMPRODUCT('6. Patients'!CB$10:CB$107,OFFSET('6. Patients'!$IG$9,1,MATCH($D89,'6. Patients'!$IH$9:$JA$9,0),ROWS('6. Patients'!DO$10:DO$107))),0),
IFERROR(SUMPRODUCT('6. Patients'!CB$10:CB$107,OFFSET('6. Patients'!$JB$9,1,MATCH($D89,'6. Patients'!$JC$9:$KZ$9,0),ROWS('6. Patients'!DO$10:DO$107))),0)+
IFERROR(SUMPRODUCT('6. Patients'!CB$10:CB$107,OFFSET('6. Patients'!$LA$9,1,MATCH($D89,'6. Patients'!$LB$9:$LU$9,0),ROWS('6. Patients'!DO$10:DO$107))),0)+
IFERROR(SUMPRODUCT('6. Patients'!CB$10:CB$107,OFFSET('6. Patients'!$LV$9,1,MATCH($D89,'6. Patients'!$LW$9:$NT$9,0),ROWS('6. Patients'!DO$10:DO$107))),0)+
IFERROR(SUMPRODUCT('6. Patients'!CB$10:CB$107,OFFSET('6. Patients'!$NU$9,1,MATCH($D89,'6. Patients'!$NV$9:$OO$9,0),ROWS('6. Patients'!DO$10:DO$107))),0),
IFERROR(SUMPRODUCT('6. Patients'!CB$10:CB$107,OFFSET('6. Patients'!$OP$9,1,MATCH($D89,'6. Patients'!$OQ$9:$QN$9,0),ROWS('6. Patients'!DO$10:DO$107))),0)+
IFERROR(SUMPRODUCT('6. Patients'!CB$10:CB$107,OFFSET('6. Patients'!$QO$9,1,MATCH($D89,'6. Patients'!$QP$9:$RI$9,0),ROWS('6. Patients'!DO$10:DO$107))),0)+
IFERROR(SUMPRODUCT('6. Patients'!CB$10:CB$107,OFFSET('6. Patients'!$RJ$9,1,MATCH($D89,'6. Patients'!$RK$9:$TH$9,0),ROWS('6. Patients'!DO$10:DO$107))),0)+
IFERROR(SUMPRODUCT('6. Patients'!CB$10:CB$107,OFFSET('6. Patients'!$TI$9,1,MATCH($D89,'6. Patients'!$TJ$9:$UC$9,0),ROWS('6. Patients'!DO$10:DO$107))),0))+
IFERROR(VLOOKUP($D89,$H$116:$L$146,COLUMNS($H$115:$J$115)-1+I$7,0)*$E89*$F89*'1. General Inputs'!$J$25,0),0),0)</f>
        <v>0</v>
      </c>
      <c r="J89" s="775">
        <f ca="1">ROUNDUP(IFERROR($F89*$E89*CHOOSE(J$7,
IFERROR(SUMPRODUCT('6. Patients'!CC$10:CC$107,OFFSET('6. Patients'!$DN$9,1,MATCH($D89,'6. Patients'!$DO$9:$FL$9,0),ROWS('6. Patients'!DP$10:DP$107))),0)+
IFERROR(SUMPRODUCT('6. Patients'!CC$10:CC$107,OFFSET('6. Patients'!$FM$9,1,MATCH($D89,'6. Patients'!$FN$9:$GG$9,0),ROWS('6. Patients'!DP$10:DP$107))),0)+
IFERROR(SUMPRODUCT('6. Patients'!CC$10:CC$107,OFFSET('6. Patients'!$GH$9,1,MATCH($D89,'6. Patients'!$GI$9:$IF$9,0),ROWS('6. Patients'!DP$10:DP$107))),0)+
IFERROR(SUMPRODUCT('6. Patients'!CC$10:CC$107,OFFSET('6. Patients'!$IG$9,1,MATCH($D89,'6. Patients'!$IH$9:$JA$9,0),ROWS('6. Patients'!DP$10:DP$107))),0),
IFERROR(SUMPRODUCT('6. Patients'!CC$10:CC$107,OFFSET('6. Patients'!$JB$9,1,MATCH($D89,'6. Patients'!$JC$9:$KZ$9,0),ROWS('6. Patients'!DP$10:DP$107))),0)+
IFERROR(SUMPRODUCT('6. Patients'!CC$10:CC$107,OFFSET('6. Patients'!$LA$9,1,MATCH($D89,'6. Patients'!$LB$9:$LU$9,0),ROWS('6. Patients'!DP$10:DP$107))),0)+
IFERROR(SUMPRODUCT('6. Patients'!CC$10:CC$107,OFFSET('6. Patients'!$LV$9,1,MATCH($D89,'6. Patients'!$LW$9:$NT$9,0),ROWS('6. Patients'!DP$10:DP$107))),0)+
IFERROR(SUMPRODUCT('6. Patients'!CC$10:CC$107,OFFSET('6. Patients'!$NU$9,1,MATCH($D89,'6. Patients'!$NV$9:$OO$9,0),ROWS('6. Patients'!DP$10:DP$107))),0),
IFERROR(SUMPRODUCT('6. Patients'!CC$10:CC$107,OFFSET('6. Patients'!$OP$9,1,MATCH($D89,'6. Patients'!$OQ$9:$QN$9,0),ROWS('6. Patients'!DP$10:DP$107))),0)+
IFERROR(SUMPRODUCT('6. Patients'!CC$10:CC$107,OFFSET('6. Patients'!$QO$9,1,MATCH($D89,'6. Patients'!$QP$9:$RI$9,0),ROWS('6. Patients'!DP$10:DP$107))),0)+
IFERROR(SUMPRODUCT('6. Patients'!CC$10:CC$107,OFFSET('6. Patients'!$RJ$9,1,MATCH($D89,'6. Patients'!$RK$9:$TH$9,0),ROWS('6. Patients'!DP$10:DP$107))),0)+
IFERROR(SUMPRODUCT('6. Patients'!CC$10:CC$107,OFFSET('6. Patients'!$TI$9,1,MATCH($D89,'6. Patients'!$TJ$9:$UC$9,0),ROWS('6. Patients'!DP$10:DP$107))),0))+
IFERROR(VLOOKUP($D89,$H$116:$L$146,COLUMNS($H$115:$J$115)-1+J$7,0)*$E89*$F89*'1. General Inputs'!$J$25,0),0),0)</f>
        <v>0</v>
      </c>
      <c r="K89" s="775">
        <f ca="1">ROUNDUP(IFERROR($F89*$E89*CHOOSE(K$7,
IFERROR(SUMPRODUCT('6. Patients'!CD$10:CD$107,OFFSET('6. Patients'!$DN$9,1,MATCH($D89,'6. Patients'!$DO$9:$FL$9,0),ROWS('6. Patients'!DQ$10:DQ$107))),0)+
IFERROR(SUMPRODUCT('6. Patients'!CD$10:CD$107,OFFSET('6. Patients'!$FM$9,1,MATCH($D89,'6. Patients'!$FN$9:$GG$9,0),ROWS('6. Patients'!DQ$10:DQ$107))),0)+
IFERROR(SUMPRODUCT('6. Patients'!CD$10:CD$107,OFFSET('6. Patients'!$GH$9,1,MATCH($D89,'6. Patients'!$GI$9:$IF$9,0),ROWS('6. Patients'!DQ$10:DQ$107))),0)+
IFERROR(SUMPRODUCT('6. Patients'!CD$10:CD$107,OFFSET('6. Patients'!$IG$9,1,MATCH($D89,'6. Patients'!$IH$9:$JA$9,0),ROWS('6. Patients'!DQ$10:DQ$107))),0),
IFERROR(SUMPRODUCT('6. Patients'!CD$10:CD$107,OFFSET('6. Patients'!$JB$9,1,MATCH($D89,'6. Patients'!$JC$9:$KZ$9,0),ROWS('6. Patients'!DQ$10:DQ$107))),0)+
IFERROR(SUMPRODUCT('6. Patients'!CD$10:CD$107,OFFSET('6. Patients'!$LA$9,1,MATCH($D89,'6. Patients'!$LB$9:$LU$9,0),ROWS('6. Patients'!DQ$10:DQ$107))),0)+
IFERROR(SUMPRODUCT('6. Patients'!CD$10:CD$107,OFFSET('6. Patients'!$LV$9,1,MATCH($D89,'6. Patients'!$LW$9:$NT$9,0),ROWS('6. Patients'!DQ$10:DQ$107))),0)+
IFERROR(SUMPRODUCT('6. Patients'!CD$10:CD$107,OFFSET('6. Patients'!$NU$9,1,MATCH($D89,'6. Patients'!$NV$9:$OO$9,0),ROWS('6. Patients'!DQ$10:DQ$107))),0),
IFERROR(SUMPRODUCT('6. Patients'!CD$10:CD$107,OFFSET('6. Patients'!$OP$9,1,MATCH($D89,'6. Patients'!$OQ$9:$QN$9,0),ROWS('6. Patients'!DQ$10:DQ$107))),0)+
IFERROR(SUMPRODUCT('6. Patients'!CD$10:CD$107,OFFSET('6. Patients'!$QO$9,1,MATCH($D89,'6. Patients'!$QP$9:$RI$9,0),ROWS('6. Patients'!DQ$10:DQ$107))),0)+
IFERROR(SUMPRODUCT('6. Patients'!CD$10:CD$107,OFFSET('6. Patients'!$RJ$9,1,MATCH($D89,'6. Patients'!$RK$9:$TH$9,0),ROWS('6. Patients'!DQ$10:DQ$107))),0)+
IFERROR(SUMPRODUCT('6. Patients'!CD$10:CD$107,OFFSET('6. Patients'!$TI$9,1,MATCH($D89,'6. Patients'!$TJ$9:$UC$9,0),ROWS('6. Patients'!DQ$10:DQ$107))),0))+
IFERROR(VLOOKUP($D89,$H$116:$L$146,COLUMNS($H$115:$J$115)-1+K$7,0)*$E89*$F89*'1. General Inputs'!$J$25,0),0),0)</f>
        <v>0</v>
      </c>
      <c r="L89" s="775">
        <f ca="1">ROUNDUP(IFERROR($F89*$E89*CHOOSE(L$7,
IFERROR(SUMPRODUCT('6. Patients'!CE$10:CE$107,OFFSET('6. Patients'!$DN$9,1,MATCH($D89,'6. Patients'!$DO$9:$FL$9,0),ROWS('6. Patients'!DR$10:DR$107))),0)+
IFERROR(SUMPRODUCT('6. Patients'!CE$10:CE$107,OFFSET('6. Patients'!$FM$9,1,MATCH($D89,'6. Patients'!$FN$9:$GG$9,0),ROWS('6. Patients'!DR$10:DR$107))),0)+
IFERROR(SUMPRODUCT('6. Patients'!CE$10:CE$107,OFFSET('6. Patients'!$GH$9,1,MATCH($D89,'6. Patients'!$GI$9:$IF$9,0),ROWS('6. Patients'!DR$10:DR$107))),0)+
IFERROR(SUMPRODUCT('6. Patients'!CE$10:CE$107,OFFSET('6. Patients'!$IG$9,1,MATCH($D89,'6. Patients'!$IH$9:$JA$9,0),ROWS('6. Patients'!DR$10:DR$107))),0),
IFERROR(SUMPRODUCT('6. Patients'!CE$10:CE$107,OFFSET('6. Patients'!$JB$9,1,MATCH($D89,'6. Patients'!$JC$9:$KZ$9,0),ROWS('6. Patients'!DR$10:DR$107))),0)+
IFERROR(SUMPRODUCT('6. Patients'!CE$10:CE$107,OFFSET('6. Patients'!$LA$9,1,MATCH($D89,'6. Patients'!$LB$9:$LU$9,0),ROWS('6. Patients'!DR$10:DR$107))),0)+
IFERROR(SUMPRODUCT('6. Patients'!CE$10:CE$107,OFFSET('6. Patients'!$LV$9,1,MATCH($D89,'6. Patients'!$LW$9:$NT$9,0),ROWS('6. Patients'!DR$10:DR$107))),0)+
IFERROR(SUMPRODUCT('6. Patients'!CE$10:CE$107,OFFSET('6. Patients'!$NU$9,1,MATCH($D89,'6. Patients'!$NV$9:$OO$9,0),ROWS('6. Patients'!DR$10:DR$107))),0),
IFERROR(SUMPRODUCT('6. Patients'!CE$10:CE$107,OFFSET('6. Patients'!$OP$9,1,MATCH($D89,'6. Patients'!$OQ$9:$QN$9,0),ROWS('6. Patients'!DR$10:DR$107))),0)+
IFERROR(SUMPRODUCT('6. Patients'!CE$10:CE$107,OFFSET('6. Patients'!$QO$9,1,MATCH($D89,'6. Patients'!$QP$9:$RI$9,0),ROWS('6. Patients'!DR$10:DR$107))),0)+
IFERROR(SUMPRODUCT('6. Patients'!CE$10:CE$107,OFFSET('6. Patients'!$RJ$9,1,MATCH($D89,'6. Patients'!$RK$9:$TH$9,0),ROWS('6. Patients'!DR$10:DR$107))),0)+
IFERROR(SUMPRODUCT('6. Patients'!CE$10:CE$107,OFFSET('6. Patients'!$TI$9,1,MATCH($D89,'6. Patients'!$TJ$9:$UC$9,0),ROWS('6. Patients'!DR$10:DR$107))),0))+
IFERROR(VLOOKUP($D89,$H$116:$L$146,COLUMNS($H$115:$J$115)-1+L$7,0)*$E89*$F89*'1. General Inputs'!$J$25,0),0),0)</f>
        <v>0</v>
      </c>
      <c r="M89" s="775">
        <f ca="1">ROUNDUP(IFERROR($F89*$E89*CHOOSE(M$7,
IFERROR(SUMPRODUCT('6. Patients'!CF$10:CF$107,OFFSET('6. Patients'!$DN$9,1,MATCH($D89,'6. Patients'!$DO$9:$FL$9,0),ROWS('6. Patients'!DS$10:DS$107))),0)+
IFERROR(SUMPRODUCT('6. Patients'!CF$10:CF$107,OFFSET('6. Patients'!$FM$9,1,MATCH($D89,'6. Patients'!$FN$9:$GG$9,0),ROWS('6. Patients'!DS$10:DS$107))),0)+
IFERROR(SUMPRODUCT('6. Patients'!CF$10:CF$107,OFFSET('6. Patients'!$GH$9,1,MATCH($D89,'6. Patients'!$GI$9:$IF$9,0),ROWS('6. Patients'!DS$10:DS$107))),0)+
IFERROR(SUMPRODUCT('6. Patients'!CF$10:CF$107,OFFSET('6. Patients'!$IG$9,1,MATCH($D89,'6. Patients'!$IH$9:$JA$9,0),ROWS('6. Patients'!DS$10:DS$107))),0),
IFERROR(SUMPRODUCT('6. Patients'!CF$10:CF$107,OFFSET('6. Patients'!$JB$9,1,MATCH($D89,'6. Patients'!$JC$9:$KZ$9,0),ROWS('6. Patients'!DS$10:DS$107))),0)+
IFERROR(SUMPRODUCT('6. Patients'!CF$10:CF$107,OFFSET('6. Patients'!$LA$9,1,MATCH($D89,'6. Patients'!$LB$9:$LU$9,0),ROWS('6. Patients'!DS$10:DS$107))),0)+
IFERROR(SUMPRODUCT('6. Patients'!CF$10:CF$107,OFFSET('6. Patients'!$LV$9,1,MATCH($D89,'6. Patients'!$LW$9:$NT$9,0),ROWS('6. Patients'!DS$10:DS$107))),0)+
IFERROR(SUMPRODUCT('6. Patients'!CF$10:CF$107,OFFSET('6. Patients'!$NU$9,1,MATCH($D89,'6. Patients'!$NV$9:$OO$9,0),ROWS('6. Patients'!DS$10:DS$107))),0),
IFERROR(SUMPRODUCT('6. Patients'!CF$10:CF$107,OFFSET('6. Patients'!$OP$9,1,MATCH($D89,'6. Patients'!$OQ$9:$QN$9,0),ROWS('6. Patients'!DS$10:DS$107))),0)+
IFERROR(SUMPRODUCT('6. Patients'!CF$10:CF$107,OFFSET('6. Patients'!$QO$9,1,MATCH($D89,'6. Patients'!$QP$9:$RI$9,0),ROWS('6. Patients'!DS$10:DS$107))),0)+
IFERROR(SUMPRODUCT('6. Patients'!CF$10:CF$107,OFFSET('6. Patients'!$RJ$9,1,MATCH($D89,'6. Patients'!$RK$9:$TH$9,0),ROWS('6. Patients'!DS$10:DS$107))),0)+
IFERROR(SUMPRODUCT('6. Patients'!CF$10:CF$107,OFFSET('6. Patients'!$TI$9,1,MATCH($D89,'6. Patients'!$TJ$9:$UC$9,0),ROWS('6. Patients'!DS$10:DS$107))),0))+
IFERROR(VLOOKUP($D89,$H$116:$L$146,COLUMNS($H$115:$J$115)-1+M$7,0)*$E89*$F89*'1. General Inputs'!$J$25,0),0),0)</f>
        <v>0</v>
      </c>
      <c r="N89" s="775">
        <f ca="1">ROUNDUP(IFERROR($F89*$E89*CHOOSE(N$7,
IFERROR(SUMPRODUCT('6. Patients'!CG$10:CG$107,OFFSET('6. Patients'!$DN$9,1,MATCH($D89,'6. Patients'!$DO$9:$FL$9,0),ROWS('6. Patients'!DT$10:DT$107))),0)+
IFERROR(SUMPRODUCT('6. Patients'!CG$10:CG$107,OFFSET('6. Patients'!$FM$9,1,MATCH($D89,'6. Patients'!$FN$9:$GG$9,0),ROWS('6. Patients'!DT$10:DT$107))),0)+
IFERROR(SUMPRODUCT('6. Patients'!CG$10:CG$107,OFFSET('6. Patients'!$GH$9,1,MATCH($D89,'6. Patients'!$GI$9:$IF$9,0),ROWS('6. Patients'!DT$10:DT$107))),0)+
IFERROR(SUMPRODUCT('6. Patients'!CG$10:CG$107,OFFSET('6. Patients'!$IG$9,1,MATCH($D89,'6. Patients'!$IH$9:$JA$9,0),ROWS('6. Patients'!DT$10:DT$107))),0),
IFERROR(SUMPRODUCT('6. Patients'!CG$10:CG$107,OFFSET('6. Patients'!$JB$9,1,MATCH($D89,'6. Patients'!$JC$9:$KZ$9,0),ROWS('6. Patients'!DT$10:DT$107))),0)+
IFERROR(SUMPRODUCT('6. Patients'!CG$10:CG$107,OFFSET('6. Patients'!$LA$9,1,MATCH($D89,'6. Patients'!$LB$9:$LU$9,0),ROWS('6. Patients'!DT$10:DT$107))),0)+
IFERROR(SUMPRODUCT('6. Patients'!CG$10:CG$107,OFFSET('6. Patients'!$LV$9,1,MATCH($D89,'6. Patients'!$LW$9:$NT$9,0),ROWS('6. Patients'!DT$10:DT$107))),0)+
IFERROR(SUMPRODUCT('6. Patients'!CG$10:CG$107,OFFSET('6. Patients'!$NU$9,1,MATCH($D89,'6. Patients'!$NV$9:$OO$9,0),ROWS('6. Patients'!DT$10:DT$107))),0),
IFERROR(SUMPRODUCT('6. Patients'!CG$10:CG$107,OFFSET('6. Patients'!$OP$9,1,MATCH($D89,'6. Patients'!$OQ$9:$QN$9,0),ROWS('6. Patients'!DT$10:DT$107))),0)+
IFERROR(SUMPRODUCT('6. Patients'!CG$10:CG$107,OFFSET('6. Patients'!$QO$9,1,MATCH($D89,'6. Patients'!$QP$9:$RI$9,0),ROWS('6. Patients'!DT$10:DT$107))),0)+
IFERROR(SUMPRODUCT('6. Patients'!CG$10:CG$107,OFFSET('6. Patients'!$RJ$9,1,MATCH($D89,'6. Patients'!$RK$9:$TH$9,0),ROWS('6. Patients'!DT$10:DT$107))),0)+
IFERROR(SUMPRODUCT('6. Patients'!CG$10:CG$107,OFFSET('6. Patients'!$TI$9,1,MATCH($D89,'6. Patients'!$TJ$9:$UC$9,0),ROWS('6. Patients'!DT$10:DT$107))),0))+
IFERROR(VLOOKUP($D89,$H$116:$L$146,COLUMNS($H$115:$J$115)-1+N$7,0)*$E89*$F89*'1. General Inputs'!$J$25,0),0),0)</f>
        <v>0</v>
      </c>
      <c r="O89" s="775">
        <f ca="1">ROUNDUP(IFERROR($F89*$E89*CHOOSE(O$7,
IFERROR(SUMPRODUCT('6. Patients'!CH$10:CH$107,OFFSET('6. Patients'!$DN$9,1,MATCH($D89,'6. Patients'!$DO$9:$FL$9,0),ROWS('6. Patients'!DU$10:DU$107))),0)+
IFERROR(SUMPRODUCT('6. Patients'!CH$10:CH$107,OFFSET('6. Patients'!$FM$9,1,MATCH($D89,'6. Patients'!$FN$9:$GG$9,0),ROWS('6. Patients'!DU$10:DU$107))),0)+
IFERROR(SUMPRODUCT('6. Patients'!CH$10:CH$107,OFFSET('6. Patients'!$GH$9,1,MATCH($D89,'6. Patients'!$GI$9:$IF$9,0),ROWS('6. Patients'!DU$10:DU$107))),0)+
IFERROR(SUMPRODUCT('6. Patients'!CH$10:CH$107,OFFSET('6. Patients'!$IG$9,1,MATCH($D89,'6. Patients'!$IH$9:$JA$9,0),ROWS('6. Patients'!DU$10:DU$107))),0),
IFERROR(SUMPRODUCT('6. Patients'!CH$10:CH$107,OFFSET('6. Patients'!$JB$9,1,MATCH($D89,'6. Patients'!$JC$9:$KZ$9,0),ROWS('6. Patients'!DU$10:DU$107))),0)+
IFERROR(SUMPRODUCT('6. Patients'!CH$10:CH$107,OFFSET('6. Patients'!$LA$9,1,MATCH($D89,'6. Patients'!$LB$9:$LU$9,0),ROWS('6. Patients'!DU$10:DU$107))),0)+
IFERROR(SUMPRODUCT('6. Patients'!CH$10:CH$107,OFFSET('6. Patients'!$LV$9,1,MATCH($D89,'6. Patients'!$LW$9:$NT$9,0),ROWS('6. Patients'!DU$10:DU$107))),0)+
IFERROR(SUMPRODUCT('6. Patients'!CH$10:CH$107,OFFSET('6. Patients'!$NU$9,1,MATCH($D89,'6. Patients'!$NV$9:$OO$9,0),ROWS('6. Patients'!DU$10:DU$107))),0),
IFERROR(SUMPRODUCT('6. Patients'!CH$10:CH$107,OFFSET('6. Patients'!$OP$9,1,MATCH($D89,'6. Patients'!$OQ$9:$QN$9,0),ROWS('6. Patients'!DU$10:DU$107))),0)+
IFERROR(SUMPRODUCT('6. Patients'!CH$10:CH$107,OFFSET('6. Patients'!$QO$9,1,MATCH($D89,'6. Patients'!$QP$9:$RI$9,0),ROWS('6. Patients'!DU$10:DU$107))),0)+
IFERROR(SUMPRODUCT('6. Patients'!CH$10:CH$107,OFFSET('6. Patients'!$RJ$9,1,MATCH($D89,'6. Patients'!$RK$9:$TH$9,0),ROWS('6. Patients'!DU$10:DU$107))),0)+
IFERROR(SUMPRODUCT('6. Patients'!CH$10:CH$107,OFFSET('6. Patients'!$TI$9,1,MATCH($D89,'6. Patients'!$TJ$9:$UC$9,0),ROWS('6. Patients'!DU$10:DU$107))),0))+
IFERROR(VLOOKUP($D89,$H$116:$L$146,COLUMNS($H$115:$J$115)-1+O$7,0)*$E89*$F89*'1. General Inputs'!$J$25,0),0),0)</f>
        <v>0</v>
      </c>
      <c r="P89" s="775">
        <f ca="1">ROUNDUP(IFERROR($F89*$E89*CHOOSE(P$7,
IFERROR(SUMPRODUCT('6. Patients'!CI$10:CI$107,OFFSET('6. Patients'!$DN$9,1,MATCH($D89,'6. Patients'!$DO$9:$FL$9,0),ROWS('6. Patients'!DV$10:DV$107))),0)+
IFERROR(SUMPRODUCT('6. Patients'!CI$10:CI$107,OFFSET('6. Patients'!$FM$9,1,MATCH($D89,'6. Patients'!$FN$9:$GG$9,0),ROWS('6. Patients'!DV$10:DV$107))),0)+
IFERROR(SUMPRODUCT('6. Patients'!CI$10:CI$107,OFFSET('6. Patients'!$GH$9,1,MATCH($D89,'6. Patients'!$GI$9:$IF$9,0),ROWS('6. Patients'!DV$10:DV$107))),0)+
IFERROR(SUMPRODUCT('6. Patients'!CI$10:CI$107,OFFSET('6. Patients'!$IG$9,1,MATCH($D89,'6. Patients'!$IH$9:$JA$9,0),ROWS('6. Patients'!DV$10:DV$107))),0),
IFERROR(SUMPRODUCT('6. Patients'!CI$10:CI$107,OFFSET('6. Patients'!$JB$9,1,MATCH($D89,'6. Patients'!$JC$9:$KZ$9,0),ROWS('6. Patients'!DV$10:DV$107))),0)+
IFERROR(SUMPRODUCT('6. Patients'!CI$10:CI$107,OFFSET('6. Patients'!$LA$9,1,MATCH($D89,'6. Patients'!$LB$9:$LU$9,0),ROWS('6. Patients'!DV$10:DV$107))),0)+
IFERROR(SUMPRODUCT('6. Patients'!CI$10:CI$107,OFFSET('6. Patients'!$LV$9,1,MATCH($D89,'6. Patients'!$LW$9:$NT$9,0),ROWS('6. Patients'!DV$10:DV$107))),0)+
IFERROR(SUMPRODUCT('6. Patients'!CI$10:CI$107,OFFSET('6. Patients'!$NU$9,1,MATCH($D89,'6. Patients'!$NV$9:$OO$9,0),ROWS('6. Patients'!DV$10:DV$107))),0),
IFERROR(SUMPRODUCT('6. Patients'!CI$10:CI$107,OFFSET('6. Patients'!$OP$9,1,MATCH($D89,'6. Patients'!$OQ$9:$QN$9,0),ROWS('6. Patients'!DV$10:DV$107))),0)+
IFERROR(SUMPRODUCT('6. Patients'!CI$10:CI$107,OFFSET('6. Patients'!$QO$9,1,MATCH($D89,'6. Patients'!$QP$9:$RI$9,0),ROWS('6. Patients'!DV$10:DV$107))),0)+
IFERROR(SUMPRODUCT('6. Patients'!CI$10:CI$107,OFFSET('6. Patients'!$RJ$9,1,MATCH($D89,'6. Patients'!$RK$9:$TH$9,0),ROWS('6. Patients'!DV$10:DV$107))),0)+
IFERROR(SUMPRODUCT('6. Patients'!CI$10:CI$107,OFFSET('6. Patients'!$TI$9,1,MATCH($D89,'6. Patients'!$TJ$9:$UC$9,0),ROWS('6. Patients'!DV$10:DV$107))),0))+
IFERROR(VLOOKUP($D89,$H$116:$L$146,COLUMNS($H$115:$J$115)-1+P$7,0)*$E89*$F89*'1. General Inputs'!$J$25,0),0),0)</f>
        <v>0</v>
      </c>
      <c r="Q89" s="775">
        <f ca="1">ROUNDUP(IFERROR($F89*$E89*CHOOSE(Q$7,
IFERROR(SUMPRODUCT('6. Patients'!CJ$10:CJ$107,OFFSET('6. Patients'!$DN$9,1,MATCH($D89,'6. Patients'!$DO$9:$FL$9,0),ROWS('6. Patients'!DW$10:DW$107))),0)+
IFERROR(SUMPRODUCT('6. Patients'!CJ$10:CJ$107,OFFSET('6. Patients'!$FM$9,1,MATCH($D89,'6. Patients'!$FN$9:$GG$9,0),ROWS('6. Patients'!DW$10:DW$107))),0)+
IFERROR(SUMPRODUCT('6. Patients'!CJ$10:CJ$107,OFFSET('6. Patients'!$GH$9,1,MATCH($D89,'6. Patients'!$GI$9:$IF$9,0),ROWS('6. Patients'!DW$10:DW$107))),0)+
IFERROR(SUMPRODUCT('6. Patients'!CJ$10:CJ$107,OFFSET('6. Patients'!$IG$9,1,MATCH($D89,'6. Patients'!$IH$9:$JA$9,0),ROWS('6. Patients'!DW$10:DW$107))),0),
IFERROR(SUMPRODUCT('6. Patients'!CJ$10:CJ$107,OFFSET('6. Patients'!$JB$9,1,MATCH($D89,'6. Patients'!$JC$9:$KZ$9,0),ROWS('6. Patients'!DW$10:DW$107))),0)+
IFERROR(SUMPRODUCT('6. Patients'!CJ$10:CJ$107,OFFSET('6. Patients'!$LA$9,1,MATCH($D89,'6. Patients'!$LB$9:$LU$9,0),ROWS('6. Patients'!DW$10:DW$107))),0)+
IFERROR(SUMPRODUCT('6. Patients'!CJ$10:CJ$107,OFFSET('6. Patients'!$LV$9,1,MATCH($D89,'6. Patients'!$LW$9:$NT$9,0),ROWS('6. Patients'!DW$10:DW$107))),0)+
IFERROR(SUMPRODUCT('6. Patients'!CJ$10:CJ$107,OFFSET('6. Patients'!$NU$9,1,MATCH($D89,'6. Patients'!$NV$9:$OO$9,0),ROWS('6. Patients'!DW$10:DW$107))),0),
IFERROR(SUMPRODUCT('6. Patients'!CJ$10:CJ$107,OFFSET('6. Patients'!$OP$9,1,MATCH($D89,'6. Patients'!$OQ$9:$QN$9,0),ROWS('6. Patients'!DW$10:DW$107))),0)+
IFERROR(SUMPRODUCT('6. Patients'!CJ$10:CJ$107,OFFSET('6. Patients'!$QO$9,1,MATCH($D89,'6. Patients'!$QP$9:$RI$9,0),ROWS('6. Patients'!DW$10:DW$107))),0)+
IFERROR(SUMPRODUCT('6. Patients'!CJ$10:CJ$107,OFFSET('6. Patients'!$RJ$9,1,MATCH($D89,'6. Patients'!$RK$9:$TH$9,0),ROWS('6. Patients'!DW$10:DW$107))),0)+
IFERROR(SUMPRODUCT('6. Patients'!CJ$10:CJ$107,OFFSET('6. Patients'!$TI$9,1,MATCH($D89,'6. Patients'!$TJ$9:$UC$9,0),ROWS('6. Patients'!DW$10:DW$107))),0))+
IFERROR(VLOOKUP($D89,$H$116:$L$146,COLUMNS($H$115:$J$115)-1+Q$7,0)*$E89*$F89*'1. General Inputs'!$J$25,0),0),0)</f>
        <v>0</v>
      </c>
      <c r="R89" s="775">
        <f ca="1">ROUNDUP(IFERROR($F89*$E89*CHOOSE(R$7,
IFERROR(SUMPRODUCT('6. Patients'!CK$10:CK$107,OFFSET('6. Patients'!$DN$9,1,MATCH($D89,'6. Patients'!$DO$9:$FL$9,0),ROWS('6. Patients'!DX$10:DX$107))),0)+
IFERROR(SUMPRODUCT('6. Patients'!CK$10:CK$107,OFFSET('6. Patients'!$FM$9,1,MATCH($D89,'6. Patients'!$FN$9:$GG$9,0),ROWS('6. Patients'!DX$10:DX$107))),0)+
IFERROR(SUMPRODUCT('6. Patients'!CK$10:CK$107,OFFSET('6. Patients'!$GH$9,1,MATCH($D89,'6. Patients'!$GI$9:$IF$9,0),ROWS('6. Patients'!DX$10:DX$107))),0)+
IFERROR(SUMPRODUCT('6. Patients'!CK$10:CK$107,OFFSET('6. Patients'!$IG$9,1,MATCH($D89,'6. Patients'!$IH$9:$JA$9,0),ROWS('6. Patients'!DX$10:DX$107))),0),
IFERROR(SUMPRODUCT('6. Patients'!CK$10:CK$107,OFFSET('6. Patients'!$JB$9,1,MATCH($D89,'6. Patients'!$JC$9:$KZ$9,0),ROWS('6. Patients'!DX$10:DX$107))),0)+
IFERROR(SUMPRODUCT('6. Patients'!CK$10:CK$107,OFFSET('6. Patients'!$LA$9,1,MATCH($D89,'6. Patients'!$LB$9:$LU$9,0),ROWS('6. Patients'!DX$10:DX$107))),0)+
IFERROR(SUMPRODUCT('6. Patients'!CK$10:CK$107,OFFSET('6. Patients'!$LV$9,1,MATCH($D89,'6. Patients'!$LW$9:$NT$9,0),ROWS('6. Patients'!DX$10:DX$107))),0)+
IFERROR(SUMPRODUCT('6. Patients'!CK$10:CK$107,OFFSET('6. Patients'!$NU$9,1,MATCH($D89,'6. Patients'!$NV$9:$OO$9,0),ROWS('6. Patients'!DX$10:DX$107))),0),
IFERROR(SUMPRODUCT('6. Patients'!CK$10:CK$107,OFFSET('6. Patients'!$OP$9,1,MATCH($D89,'6. Patients'!$OQ$9:$QN$9,0),ROWS('6. Patients'!DX$10:DX$107))),0)+
IFERROR(SUMPRODUCT('6. Patients'!CK$10:CK$107,OFFSET('6. Patients'!$QO$9,1,MATCH($D89,'6. Patients'!$QP$9:$RI$9,0),ROWS('6. Patients'!DX$10:DX$107))),0)+
IFERROR(SUMPRODUCT('6. Patients'!CK$10:CK$107,OFFSET('6. Patients'!$RJ$9,1,MATCH($D89,'6. Patients'!$RK$9:$TH$9,0),ROWS('6. Patients'!DX$10:DX$107))),0)+
IFERROR(SUMPRODUCT('6. Patients'!CK$10:CK$107,OFFSET('6. Patients'!$TI$9,1,MATCH($D89,'6. Patients'!$TJ$9:$UC$9,0),ROWS('6. Patients'!DX$10:DX$107))),0))+
IFERROR(VLOOKUP($D89,$H$116:$L$146,COLUMNS($H$115:$J$115)-1+R$7,0)*$E89*$F89*'1. General Inputs'!$J$25,0),0),0)</f>
        <v>0</v>
      </c>
      <c r="S89" s="775">
        <f ca="1">ROUNDUP(IFERROR($F89*$E89*CHOOSE(S$7,
IFERROR(SUMPRODUCT('6. Patients'!CL$10:CL$107,OFFSET('6. Patients'!$DN$9,1,MATCH($D89,'6. Patients'!$DO$9:$FL$9,0),ROWS('6. Patients'!DY$10:DY$107))),0)+
IFERROR(SUMPRODUCT('6. Patients'!CL$10:CL$107,OFFSET('6. Patients'!$FM$9,1,MATCH($D89,'6. Patients'!$FN$9:$GG$9,0),ROWS('6. Patients'!DY$10:DY$107))),0)+
IFERROR(SUMPRODUCT('6. Patients'!CL$10:CL$107,OFFSET('6. Patients'!$GH$9,1,MATCH($D89,'6. Patients'!$GI$9:$IF$9,0),ROWS('6. Patients'!DY$10:DY$107))),0)+
IFERROR(SUMPRODUCT('6. Patients'!CL$10:CL$107,OFFSET('6. Patients'!$IG$9,1,MATCH($D89,'6. Patients'!$IH$9:$JA$9,0),ROWS('6. Patients'!DY$10:DY$107))),0),
IFERROR(SUMPRODUCT('6. Patients'!CL$10:CL$107,OFFSET('6. Patients'!$JB$9,1,MATCH($D89,'6. Patients'!$JC$9:$KZ$9,0),ROWS('6. Patients'!DY$10:DY$107))),0)+
IFERROR(SUMPRODUCT('6. Patients'!CL$10:CL$107,OFFSET('6. Patients'!$LA$9,1,MATCH($D89,'6. Patients'!$LB$9:$LU$9,0),ROWS('6. Patients'!DY$10:DY$107))),0)+
IFERROR(SUMPRODUCT('6. Patients'!CL$10:CL$107,OFFSET('6. Patients'!$LV$9,1,MATCH($D89,'6. Patients'!$LW$9:$NT$9,0),ROWS('6. Patients'!DY$10:DY$107))),0)+
IFERROR(SUMPRODUCT('6. Patients'!CL$10:CL$107,OFFSET('6. Patients'!$NU$9,1,MATCH($D89,'6. Patients'!$NV$9:$OO$9,0),ROWS('6. Patients'!DY$10:DY$107))),0),
IFERROR(SUMPRODUCT('6. Patients'!CL$10:CL$107,OFFSET('6. Patients'!$OP$9,1,MATCH($D89,'6. Patients'!$OQ$9:$QN$9,0),ROWS('6. Patients'!DY$10:DY$107))),0)+
IFERROR(SUMPRODUCT('6. Patients'!CL$10:CL$107,OFFSET('6. Patients'!$QO$9,1,MATCH($D89,'6. Patients'!$QP$9:$RI$9,0),ROWS('6. Patients'!DY$10:DY$107))),0)+
IFERROR(SUMPRODUCT('6. Patients'!CL$10:CL$107,OFFSET('6. Patients'!$RJ$9,1,MATCH($D89,'6. Patients'!$RK$9:$TH$9,0),ROWS('6. Patients'!DY$10:DY$107))),0)+
IFERROR(SUMPRODUCT('6. Patients'!CL$10:CL$107,OFFSET('6. Patients'!$TI$9,1,MATCH($D89,'6. Patients'!$TJ$9:$UC$9,0),ROWS('6. Patients'!DY$10:DY$107))),0))+
IFERROR(VLOOKUP($D89,$H$116:$L$146,COLUMNS($H$115:$J$115)-1+S$7,0)*$E89*$F89*'1. General Inputs'!$J$25,0),0),0)</f>
        <v>0</v>
      </c>
      <c r="T89" s="775">
        <f ca="1">ROUNDUP(IFERROR($F89*$E89*CHOOSE(T$7,
IFERROR(SUMPRODUCT('6. Patients'!CM$10:CM$107,OFFSET('6. Patients'!$DN$9,1,MATCH($D89,'6. Patients'!$DO$9:$FL$9,0),ROWS('6. Patients'!DZ$10:DZ$107))),0)+
IFERROR(SUMPRODUCT('6. Patients'!CM$10:CM$107,OFFSET('6. Patients'!$FM$9,1,MATCH($D89,'6. Patients'!$FN$9:$GG$9,0),ROWS('6. Patients'!DZ$10:DZ$107))),0)+
IFERROR(SUMPRODUCT('6. Patients'!CM$10:CM$107,OFFSET('6. Patients'!$GH$9,1,MATCH($D89,'6. Patients'!$GI$9:$IF$9,0),ROWS('6. Patients'!DZ$10:DZ$107))),0)+
IFERROR(SUMPRODUCT('6. Patients'!CM$10:CM$107,OFFSET('6. Patients'!$IG$9,1,MATCH($D89,'6. Patients'!$IH$9:$JA$9,0),ROWS('6. Patients'!DZ$10:DZ$107))),0),
IFERROR(SUMPRODUCT('6. Patients'!CM$10:CM$107,OFFSET('6. Patients'!$JB$9,1,MATCH($D89,'6. Patients'!$JC$9:$KZ$9,0),ROWS('6. Patients'!DZ$10:DZ$107))),0)+
IFERROR(SUMPRODUCT('6. Patients'!CM$10:CM$107,OFFSET('6. Patients'!$LA$9,1,MATCH($D89,'6. Patients'!$LB$9:$LU$9,0),ROWS('6. Patients'!DZ$10:DZ$107))),0)+
IFERROR(SUMPRODUCT('6. Patients'!CM$10:CM$107,OFFSET('6. Patients'!$LV$9,1,MATCH($D89,'6. Patients'!$LW$9:$NT$9,0),ROWS('6. Patients'!DZ$10:DZ$107))),0)+
IFERROR(SUMPRODUCT('6. Patients'!CM$10:CM$107,OFFSET('6. Patients'!$NU$9,1,MATCH($D89,'6. Patients'!$NV$9:$OO$9,0),ROWS('6. Patients'!DZ$10:DZ$107))),0),
IFERROR(SUMPRODUCT('6. Patients'!CM$10:CM$107,OFFSET('6. Patients'!$OP$9,1,MATCH($D89,'6. Patients'!$OQ$9:$QN$9,0),ROWS('6. Patients'!DZ$10:DZ$107))),0)+
IFERROR(SUMPRODUCT('6. Patients'!CM$10:CM$107,OFFSET('6. Patients'!$QO$9,1,MATCH($D89,'6. Patients'!$QP$9:$RI$9,0),ROWS('6. Patients'!DZ$10:DZ$107))),0)+
IFERROR(SUMPRODUCT('6. Patients'!CM$10:CM$107,OFFSET('6. Patients'!$RJ$9,1,MATCH($D89,'6. Patients'!$RK$9:$TH$9,0),ROWS('6. Patients'!DZ$10:DZ$107))),0)+
IFERROR(SUMPRODUCT('6. Patients'!CM$10:CM$107,OFFSET('6. Patients'!$TI$9,1,MATCH($D89,'6. Patients'!$TJ$9:$UC$9,0),ROWS('6. Patients'!DZ$10:DZ$107))),0))+
IFERROR(VLOOKUP($D89,$H$116:$L$146,COLUMNS($H$115:$J$115)-1+T$7,0)*$E89*$F89*'1. General Inputs'!$J$25,0),0),0)</f>
        <v>0</v>
      </c>
      <c r="U89" s="775">
        <f ca="1">ROUNDUP(IFERROR($F89*$E89*CHOOSE(U$7,
IFERROR(SUMPRODUCT('6. Patients'!CN$10:CN$107,OFFSET('6. Patients'!$DN$9,1,MATCH($D89,'6. Patients'!$DO$9:$FL$9,0),ROWS('6. Patients'!EA$10:EA$107))),0)+
IFERROR(SUMPRODUCT('6. Patients'!CN$10:CN$107,OFFSET('6. Patients'!$FM$9,1,MATCH($D89,'6. Patients'!$FN$9:$GG$9,0),ROWS('6. Patients'!EA$10:EA$107))),0)+
IFERROR(SUMPRODUCT('6. Patients'!CN$10:CN$107,OFFSET('6. Patients'!$GH$9,1,MATCH($D89,'6. Patients'!$GI$9:$IF$9,0),ROWS('6. Patients'!EA$10:EA$107))),0)+
IFERROR(SUMPRODUCT('6. Patients'!CN$10:CN$107,OFFSET('6. Patients'!$IG$9,1,MATCH($D89,'6. Patients'!$IH$9:$JA$9,0),ROWS('6. Patients'!EA$10:EA$107))),0),
IFERROR(SUMPRODUCT('6. Patients'!CN$10:CN$107,OFFSET('6. Patients'!$JB$9,1,MATCH($D89,'6. Patients'!$JC$9:$KZ$9,0),ROWS('6. Patients'!EA$10:EA$107))),0)+
IFERROR(SUMPRODUCT('6. Patients'!CN$10:CN$107,OFFSET('6. Patients'!$LA$9,1,MATCH($D89,'6. Patients'!$LB$9:$LU$9,0),ROWS('6. Patients'!EA$10:EA$107))),0)+
IFERROR(SUMPRODUCT('6. Patients'!CN$10:CN$107,OFFSET('6. Patients'!$LV$9,1,MATCH($D89,'6. Patients'!$LW$9:$NT$9,0),ROWS('6. Patients'!EA$10:EA$107))),0)+
IFERROR(SUMPRODUCT('6. Patients'!CN$10:CN$107,OFFSET('6. Patients'!$NU$9,1,MATCH($D89,'6. Patients'!$NV$9:$OO$9,0),ROWS('6. Patients'!EA$10:EA$107))),0),
IFERROR(SUMPRODUCT('6. Patients'!CN$10:CN$107,OFFSET('6. Patients'!$OP$9,1,MATCH($D89,'6. Patients'!$OQ$9:$QN$9,0),ROWS('6. Patients'!EA$10:EA$107))),0)+
IFERROR(SUMPRODUCT('6. Patients'!CN$10:CN$107,OFFSET('6. Patients'!$QO$9,1,MATCH($D89,'6. Patients'!$QP$9:$RI$9,0),ROWS('6. Patients'!EA$10:EA$107))),0)+
IFERROR(SUMPRODUCT('6. Patients'!CN$10:CN$107,OFFSET('6. Patients'!$RJ$9,1,MATCH($D89,'6. Patients'!$RK$9:$TH$9,0),ROWS('6. Patients'!EA$10:EA$107))),0)+
IFERROR(SUMPRODUCT('6. Patients'!CN$10:CN$107,OFFSET('6. Patients'!$TI$9,1,MATCH($D89,'6. Patients'!$TJ$9:$UC$9,0),ROWS('6. Patients'!EA$10:EA$107))),0))+
IFERROR(VLOOKUP($D89,$H$116:$L$146,COLUMNS($H$115:$J$115)-1+U$7,0)*$E89*$F89*'1. General Inputs'!$J$25,0),0),0)</f>
        <v>0</v>
      </c>
      <c r="V89" s="775">
        <f ca="1">ROUNDUP(IFERROR($F89*$E89*CHOOSE(V$7,
IFERROR(SUMPRODUCT('6. Patients'!CO$10:CO$107,OFFSET('6. Patients'!$DN$9,1,MATCH($D89,'6. Patients'!$DO$9:$FL$9,0),ROWS('6. Patients'!EB$10:EB$107))),0)+
IFERROR(SUMPRODUCT('6. Patients'!CO$10:CO$107,OFFSET('6. Patients'!$FM$9,1,MATCH($D89,'6. Patients'!$FN$9:$GG$9,0),ROWS('6. Patients'!EB$10:EB$107))),0)+
IFERROR(SUMPRODUCT('6. Patients'!CO$10:CO$107,OFFSET('6. Patients'!$GH$9,1,MATCH($D89,'6. Patients'!$GI$9:$IF$9,0),ROWS('6. Patients'!EB$10:EB$107))),0)+
IFERROR(SUMPRODUCT('6. Patients'!CO$10:CO$107,OFFSET('6. Patients'!$IG$9,1,MATCH($D89,'6. Patients'!$IH$9:$JA$9,0),ROWS('6. Patients'!EB$10:EB$107))),0),
IFERROR(SUMPRODUCT('6. Patients'!CO$10:CO$107,OFFSET('6. Patients'!$JB$9,1,MATCH($D89,'6. Patients'!$JC$9:$KZ$9,0),ROWS('6. Patients'!EB$10:EB$107))),0)+
IFERROR(SUMPRODUCT('6. Patients'!CO$10:CO$107,OFFSET('6. Patients'!$LA$9,1,MATCH($D89,'6. Patients'!$LB$9:$LU$9,0),ROWS('6. Patients'!EB$10:EB$107))),0)+
IFERROR(SUMPRODUCT('6. Patients'!CO$10:CO$107,OFFSET('6. Patients'!$LV$9,1,MATCH($D89,'6. Patients'!$LW$9:$NT$9,0),ROWS('6. Patients'!EB$10:EB$107))),0)+
IFERROR(SUMPRODUCT('6. Patients'!CO$10:CO$107,OFFSET('6. Patients'!$NU$9,1,MATCH($D89,'6. Patients'!$NV$9:$OO$9,0),ROWS('6. Patients'!EB$10:EB$107))),0),
IFERROR(SUMPRODUCT('6. Patients'!CO$10:CO$107,OFFSET('6. Patients'!$OP$9,1,MATCH($D89,'6. Patients'!$OQ$9:$QN$9,0),ROWS('6. Patients'!EB$10:EB$107))),0)+
IFERROR(SUMPRODUCT('6. Patients'!CO$10:CO$107,OFFSET('6. Patients'!$QO$9,1,MATCH($D89,'6. Patients'!$QP$9:$RI$9,0),ROWS('6. Patients'!EB$10:EB$107))),0)+
IFERROR(SUMPRODUCT('6. Patients'!CO$10:CO$107,OFFSET('6. Patients'!$RJ$9,1,MATCH($D89,'6. Patients'!$RK$9:$TH$9,0),ROWS('6. Patients'!EB$10:EB$107))),0)+
IFERROR(SUMPRODUCT('6. Patients'!CO$10:CO$107,OFFSET('6. Patients'!$TI$9,1,MATCH($D89,'6. Patients'!$TJ$9:$UC$9,0),ROWS('6. Patients'!EB$10:EB$107))),0))+
IFERROR(VLOOKUP($D89,$H$116:$L$146,COLUMNS($H$115:$J$115)-1+V$7,0)*$E89*$F89*'1. General Inputs'!$J$25,0),0),0)</f>
        <v>0</v>
      </c>
      <c r="W89" s="775">
        <f ca="1">ROUNDUP(IFERROR($F89*$E89*CHOOSE(W$7,
IFERROR(SUMPRODUCT('6. Patients'!CP$10:CP$107,OFFSET('6. Patients'!$DN$9,1,MATCH($D89,'6. Patients'!$DO$9:$FL$9,0),ROWS('6. Patients'!EC$10:EC$107))),0)+
IFERROR(SUMPRODUCT('6. Patients'!CP$10:CP$107,OFFSET('6. Patients'!$FM$9,1,MATCH($D89,'6. Patients'!$FN$9:$GG$9,0),ROWS('6. Patients'!EC$10:EC$107))),0)+
IFERROR(SUMPRODUCT('6. Patients'!CP$10:CP$107,OFFSET('6. Patients'!$GH$9,1,MATCH($D89,'6. Patients'!$GI$9:$IF$9,0),ROWS('6. Patients'!EC$10:EC$107))),0)+
IFERROR(SUMPRODUCT('6. Patients'!CP$10:CP$107,OFFSET('6. Patients'!$IG$9,1,MATCH($D89,'6. Patients'!$IH$9:$JA$9,0),ROWS('6. Patients'!EC$10:EC$107))),0),
IFERROR(SUMPRODUCT('6. Patients'!CP$10:CP$107,OFFSET('6. Patients'!$JB$9,1,MATCH($D89,'6. Patients'!$JC$9:$KZ$9,0),ROWS('6. Patients'!EC$10:EC$107))),0)+
IFERROR(SUMPRODUCT('6. Patients'!CP$10:CP$107,OFFSET('6. Patients'!$LA$9,1,MATCH($D89,'6. Patients'!$LB$9:$LU$9,0),ROWS('6. Patients'!EC$10:EC$107))),0)+
IFERROR(SUMPRODUCT('6. Patients'!CP$10:CP$107,OFFSET('6. Patients'!$LV$9,1,MATCH($D89,'6. Patients'!$LW$9:$NT$9,0),ROWS('6. Patients'!EC$10:EC$107))),0)+
IFERROR(SUMPRODUCT('6. Patients'!CP$10:CP$107,OFFSET('6. Patients'!$NU$9,1,MATCH($D89,'6. Patients'!$NV$9:$OO$9,0),ROWS('6. Patients'!EC$10:EC$107))),0),
IFERROR(SUMPRODUCT('6. Patients'!CP$10:CP$107,OFFSET('6. Patients'!$OP$9,1,MATCH($D89,'6. Patients'!$OQ$9:$QN$9,0),ROWS('6. Patients'!EC$10:EC$107))),0)+
IFERROR(SUMPRODUCT('6. Patients'!CP$10:CP$107,OFFSET('6. Patients'!$QO$9,1,MATCH($D89,'6. Patients'!$QP$9:$RI$9,0),ROWS('6. Patients'!EC$10:EC$107))),0)+
IFERROR(SUMPRODUCT('6. Patients'!CP$10:CP$107,OFFSET('6. Patients'!$RJ$9,1,MATCH($D89,'6. Patients'!$RK$9:$TH$9,0),ROWS('6. Patients'!EC$10:EC$107))),0)+
IFERROR(SUMPRODUCT('6. Patients'!CP$10:CP$107,OFFSET('6. Patients'!$TI$9,1,MATCH($D89,'6. Patients'!$TJ$9:$UC$9,0),ROWS('6. Patients'!EC$10:EC$107))),0))+
IFERROR(VLOOKUP($D89,$H$116:$L$146,COLUMNS($H$115:$J$115)-1+W$7,0)*$E89*$F89*'1. General Inputs'!$J$25,0),0),0)</f>
        <v>0</v>
      </c>
      <c r="X89" s="775">
        <f ca="1">ROUNDUP(IFERROR($F89*$E89*CHOOSE(X$7,
IFERROR(SUMPRODUCT('6. Patients'!CQ$10:CQ$107,OFFSET('6. Patients'!$DN$9,1,MATCH($D89,'6. Patients'!$DO$9:$FL$9,0),ROWS('6. Patients'!ED$10:ED$107))),0)+
IFERROR(SUMPRODUCT('6. Patients'!CQ$10:CQ$107,OFFSET('6. Patients'!$FM$9,1,MATCH($D89,'6. Patients'!$FN$9:$GG$9,0),ROWS('6. Patients'!ED$10:ED$107))),0)+
IFERROR(SUMPRODUCT('6. Patients'!CQ$10:CQ$107,OFFSET('6. Patients'!$GH$9,1,MATCH($D89,'6. Patients'!$GI$9:$IF$9,0),ROWS('6. Patients'!ED$10:ED$107))),0)+
IFERROR(SUMPRODUCT('6. Patients'!CQ$10:CQ$107,OFFSET('6. Patients'!$IG$9,1,MATCH($D89,'6. Patients'!$IH$9:$JA$9,0),ROWS('6. Patients'!ED$10:ED$107))),0),
IFERROR(SUMPRODUCT('6. Patients'!CQ$10:CQ$107,OFFSET('6. Patients'!$JB$9,1,MATCH($D89,'6. Patients'!$JC$9:$KZ$9,0),ROWS('6. Patients'!ED$10:ED$107))),0)+
IFERROR(SUMPRODUCT('6. Patients'!CQ$10:CQ$107,OFFSET('6. Patients'!$LA$9,1,MATCH($D89,'6. Patients'!$LB$9:$LU$9,0),ROWS('6. Patients'!ED$10:ED$107))),0)+
IFERROR(SUMPRODUCT('6. Patients'!CQ$10:CQ$107,OFFSET('6. Patients'!$LV$9,1,MATCH($D89,'6. Patients'!$LW$9:$NT$9,0),ROWS('6. Patients'!ED$10:ED$107))),0)+
IFERROR(SUMPRODUCT('6. Patients'!CQ$10:CQ$107,OFFSET('6. Patients'!$NU$9,1,MATCH($D89,'6. Patients'!$NV$9:$OO$9,0),ROWS('6. Patients'!ED$10:ED$107))),0),
IFERROR(SUMPRODUCT('6. Patients'!CQ$10:CQ$107,OFFSET('6. Patients'!$OP$9,1,MATCH($D89,'6. Patients'!$OQ$9:$QN$9,0),ROWS('6. Patients'!ED$10:ED$107))),0)+
IFERROR(SUMPRODUCT('6. Patients'!CQ$10:CQ$107,OFFSET('6. Patients'!$QO$9,1,MATCH($D89,'6. Patients'!$QP$9:$RI$9,0),ROWS('6. Patients'!ED$10:ED$107))),0)+
IFERROR(SUMPRODUCT('6. Patients'!CQ$10:CQ$107,OFFSET('6. Patients'!$RJ$9,1,MATCH($D89,'6. Patients'!$RK$9:$TH$9,0),ROWS('6. Patients'!ED$10:ED$107))),0)+
IFERROR(SUMPRODUCT('6. Patients'!CQ$10:CQ$107,OFFSET('6. Patients'!$TI$9,1,MATCH($D89,'6. Patients'!$TJ$9:$UC$9,0),ROWS('6. Patients'!ED$10:ED$107))),0))+
IFERROR(VLOOKUP($D89,$H$116:$L$146,COLUMNS($H$115:$J$115)-1+X$7,0)*$E89*$F89*'1. General Inputs'!$J$25,0),0),0)</f>
        <v>0</v>
      </c>
      <c r="Y89" s="775">
        <f ca="1">ROUNDUP(IFERROR($F89*$E89*CHOOSE(Y$7,
IFERROR(SUMPRODUCT('6. Patients'!CR$10:CR$107,OFFSET('6. Patients'!$DN$9,1,MATCH($D89,'6. Patients'!$DO$9:$FL$9,0),ROWS('6. Patients'!EE$10:EE$107))),0)+
IFERROR(SUMPRODUCT('6. Patients'!CR$10:CR$107,OFFSET('6. Patients'!$FM$9,1,MATCH($D89,'6. Patients'!$FN$9:$GG$9,0),ROWS('6. Patients'!EE$10:EE$107))),0)+
IFERROR(SUMPRODUCT('6. Patients'!CR$10:CR$107,OFFSET('6. Patients'!$GH$9,1,MATCH($D89,'6. Patients'!$GI$9:$IF$9,0),ROWS('6. Patients'!EE$10:EE$107))),0)+
IFERROR(SUMPRODUCT('6. Patients'!CR$10:CR$107,OFFSET('6. Patients'!$IG$9,1,MATCH($D89,'6. Patients'!$IH$9:$JA$9,0),ROWS('6. Patients'!EE$10:EE$107))),0),
IFERROR(SUMPRODUCT('6. Patients'!CR$10:CR$107,OFFSET('6. Patients'!$JB$9,1,MATCH($D89,'6. Patients'!$JC$9:$KZ$9,0),ROWS('6. Patients'!EE$10:EE$107))),0)+
IFERROR(SUMPRODUCT('6. Patients'!CR$10:CR$107,OFFSET('6. Patients'!$LA$9,1,MATCH($D89,'6. Patients'!$LB$9:$LU$9,0),ROWS('6. Patients'!EE$10:EE$107))),0)+
IFERROR(SUMPRODUCT('6. Patients'!CR$10:CR$107,OFFSET('6. Patients'!$LV$9,1,MATCH($D89,'6. Patients'!$LW$9:$NT$9,0),ROWS('6. Patients'!EE$10:EE$107))),0)+
IFERROR(SUMPRODUCT('6. Patients'!CR$10:CR$107,OFFSET('6. Patients'!$NU$9,1,MATCH($D89,'6. Patients'!$NV$9:$OO$9,0),ROWS('6. Patients'!EE$10:EE$107))),0),
IFERROR(SUMPRODUCT('6. Patients'!CR$10:CR$107,OFFSET('6. Patients'!$OP$9,1,MATCH($D89,'6. Patients'!$OQ$9:$QN$9,0),ROWS('6. Patients'!EE$10:EE$107))),0)+
IFERROR(SUMPRODUCT('6. Patients'!CR$10:CR$107,OFFSET('6. Patients'!$QO$9,1,MATCH($D89,'6. Patients'!$QP$9:$RI$9,0),ROWS('6. Patients'!EE$10:EE$107))),0)+
IFERROR(SUMPRODUCT('6. Patients'!CR$10:CR$107,OFFSET('6. Patients'!$RJ$9,1,MATCH($D89,'6. Patients'!$RK$9:$TH$9,0),ROWS('6. Patients'!EE$10:EE$107))),0)+
IFERROR(SUMPRODUCT('6. Patients'!CR$10:CR$107,OFFSET('6. Patients'!$TI$9,1,MATCH($D89,'6. Patients'!$TJ$9:$UC$9,0),ROWS('6. Patients'!EE$10:EE$107))),0))+
IFERROR(VLOOKUP($D89,$H$116:$L$146,COLUMNS($H$115:$J$115)-1+Y$7,0)*$E89*$F89*'1. General Inputs'!$J$25,0),0),0)</f>
        <v>0</v>
      </c>
      <c r="Z89" s="775">
        <f ca="1">ROUNDUP(IFERROR($F89*$E89*CHOOSE(Z$7,
IFERROR(SUMPRODUCT('6. Patients'!CS$10:CS$107,OFFSET('6. Patients'!$DN$9,1,MATCH($D89,'6. Patients'!$DO$9:$FL$9,0),ROWS('6. Patients'!EF$10:EF$107))),0)+
IFERROR(SUMPRODUCT('6. Patients'!CS$10:CS$107,OFFSET('6. Patients'!$FM$9,1,MATCH($D89,'6. Patients'!$FN$9:$GG$9,0),ROWS('6. Patients'!EF$10:EF$107))),0)+
IFERROR(SUMPRODUCT('6. Patients'!CS$10:CS$107,OFFSET('6. Patients'!$GH$9,1,MATCH($D89,'6. Patients'!$GI$9:$IF$9,0),ROWS('6. Patients'!EF$10:EF$107))),0)+
IFERROR(SUMPRODUCT('6. Patients'!CS$10:CS$107,OFFSET('6. Patients'!$IG$9,1,MATCH($D89,'6. Patients'!$IH$9:$JA$9,0),ROWS('6. Patients'!EF$10:EF$107))),0),
IFERROR(SUMPRODUCT('6. Patients'!CS$10:CS$107,OFFSET('6. Patients'!$JB$9,1,MATCH($D89,'6. Patients'!$JC$9:$KZ$9,0),ROWS('6. Patients'!EF$10:EF$107))),0)+
IFERROR(SUMPRODUCT('6. Patients'!CS$10:CS$107,OFFSET('6. Patients'!$LA$9,1,MATCH($D89,'6. Patients'!$LB$9:$LU$9,0),ROWS('6. Patients'!EF$10:EF$107))),0)+
IFERROR(SUMPRODUCT('6. Patients'!CS$10:CS$107,OFFSET('6. Patients'!$LV$9,1,MATCH($D89,'6. Patients'!$LW$9:$NT$9,0),ROWS('6. Patients'!EF$10:EF$107))),0)+
IFERROR(SUMPRODUCT('6. Patients'!CS$10:CS$107,OFFSET('6. Patients'!$NU$9,1,MATCH($D89,'6. Patients'!$NV$9:$OO$9,0),ROWS('6. Patients'!EF$10:EF$107))),0),
IFERROR(SUMPRODUCT('6. Patients'!CS$10:CS$107,OFFSET('6. Patients'!$OP$9,1,MATCH($D89,'6. Patients'!$OQ$9:$QN$9,0),ROWS('6. Patients'!EF$10:EF$107))),0)+
IFERROR(SUMPRODUCT('6. Patients'!CS$10:CS$107,OFFSET('6. Patients'!$QO$9,1,MATCH($D89,'6. Patients'!$QP$9:$RI$9,0),ROWS('6. Patients'!EF$10:EF$107))),0)+
IFERROR(SUMPRODUCT('6. Patients'!CS$10:CS$107,OFFSET('6. Patients'!$RJ$9,1,MATCH($D89,'6. Patients'!$RK$9:$TH$9,0),ROWS('6. Patients'!EF$10:EF$107))),0)+
IFERROR(SUMPRODUCT('6. Patients'!CS$10:CS$107,OFFSET('6. Patients'!$TI$9,1,MATCH($D89,'6. Patients'!$TJ$9:$UC$9,0),ROWS('6. Patients'!EF$10:EF$107))),0))+
IFERROR(VLOOKUP($D89,$H$116:$L$146,COLUMNS($H$115:$J$115)-1+Z$7,0)*$E89*$F89*'1. General Inputs'!$J$25,0),0),0)</f>
        <v>0</v>
      </c>
      <c r="AA89" s="775">
        <f ca="1">ROUNDUP(IFERROR($F89*$E89*CHOOSE(AA$7,
IFERROR(SUMPRODUCT('6. Patients'!CT$10:CT$107,OFFSET('6. Patients'!$DN$9,1,MATCH($D89,'6. Patients'!$DO$9:$FL$9,0),ROWS('6. Patients'!EG$10:EG$107))),0)+
IFERROR(SUMPRODUCT('6. Patients'!CT$10:CT$107,OFFSET('6. Patients'!$FM$9,1,MATCH($D89,'6. Patients'!$FN$9:$GG$9,0),ROWS('6. Patients'!EG$10:EG$107))),0)+
IFERROR(SUMPRODUCT('6. Patients'!CT$10:CT$107,OFFSET('6. Patients'!$GH$9,1,MATCH($D89,'6. Patients'!$GI$9:$IF$9,0),ROWS('6. Patients'!EG$10:EG$107))),0)+
IFERROR(SUMPRODUCT('6. Patients'!CT$10:CT$107,OFFSET('6. Patients'!$IG$9,1,MATCH($D89,'6. Patients'!$IH$9:$JA$9,0),ROWS('6. Patients'!EG$10:EG$107))),0),
IFERROR(SUMPRODUCT('6. Patients'!CT$10:CT$107,OFFSET('6. Patients'!$JB$9,1,MATCH($D89,'6. Patients'!$JC$9:$KZ$9,0),ROWS('6. Patients'!EG$10:EG$107))),0)+
IFERROR(SUMPRODUCT('6. Patients'!CT$10:CT$107,OFFSET('6. Patients'!$LA$9,1,MATCH($D89,'6. Patients'!$LB$9:$LU$9,0),ROWS('6. Patients'!EG$10:EG$107))),0)+
IFERROR(SUMPRODUCT('6. Patients'!CT$10:CT$107,OFFSET('6. Patients'!$LV$9,1,MATCH($D89,'6. Patients'!$LW$9:$NT$9,0),ROWS('6. Patients'!EG$10:EG$107))),0)+
IFERROR(SUMPRODUCT('6. Patients'!CT$10:CT$107,OFFSET('6. Patients'!$NU$9,1,MATCH($D89,'6. Patients'!$NV$9:$OO$9,0),ROWS('6. Patients'!EG$10:EG$107))),0),
IFERROR(SUMPRODUCT('6. Patients'!CT$10:CT$107,OFFSET('6. Patients'!$OP$9,1,MATCH($D89,'6. Patients'!$OQ$9:$QN$9,0),ROWS('6. Patients'!EG$10:EG$107))),0)+
IFERROR(SUMPRODUCT('6. Patients'!CT$10:CT$107,OFFSET('6. Patients'!$QO$9,1,MATCH($D89,'6. Patients'!$QP$9:$RI$9,0),ROWS('6. Patients'!EG$10:EG$107))),0)+
IFERROR(SUMPRODUCT('6. Patients'!CT$10:CT$107,OFFSET('6. Patients'!$RJ$9,1,MATCH($D89,'6. Patients'!$RK$9:$TH$9,0),ROWS('6. Patients'!EG$10:EG$107))),0)+
IFERROR(SUMPRODUCT('6. Patients'!CT$10:CT$107,OFFSET('6. Patients'!$TI$9,1,MATCH($D89,'6. Patients'!$TJ$9:$UC$9,0),ROWS('6. Patients'!EG$10:EG$107))),0))+
IFERROR(VLOOKUP($D89,$H$116:$L$146,COLUMNS($H$115:$J$115)-1+AA$7,0)*$E89*$F89*'1. General Inputs'!$J$25,0),0),0)</f>
        <v>0</v>
      </c>
      <c r="AB89" s="775">
        <f ca="1">ROUNDUP(IFERROR($F89*$E89*CHOOSE(AB$7,
IFERROR(SUMPRODUCT('6. Patients'!CU$10:CU$107,OFFSET('6. Patients'!$DN$9,1,MATCH($D89,'6. Patients'!$DO$9:$FL$9,0),ROWS('6. Patients'!EH$10:EH$107))),0)+
IFERROR(SUMPRODUCT('6. Patients'!CU$10:CU$107,OFFSET('6. Patients'!$FM$9,1,MATCH($D89,'6. Patients'!$FN$9:$GG$9,0),ROWS('6. Patients'!EH$10:EH$107))),0)+
IFERROR(SUMPRODUCT('6. Patients'!CU$10:CU$107,OFFSET('6. Patients'!$GH$9,1,MATCH($D89,'6. Patients'!$GI$9:$IF$9,0),ROWS('6. Patients'!EH$10:EH$107))),0)+
IFERROR(SUMPRODUCT('6. Patients'!CU$10:CU$107,OFFSET('6. Patients'!$IG$9,1,MATCH($D89,'6. Patients'!$IH$9:$JA$9,0),ROWS('6. Patients'!EH$10:EH$107))),0),
IFERROR(SUMPRODUCT('6. Patients'!CU$10:CU$107,OFFSET('6. Patients'!$JB$9,1,MATCH($D89,'6. Patients'!$JC$9:$KZ$9,0),ROWS('6. Patients'!EH$10:EH$107))),0)+
IFERROR(SUMPRODUCT('6. Patients'!CU$10:CU$107,OFFSET('6. Patients'!$LA$9,1,MATCH($D89,'6. Patients'!$LB$9:$LU$9,0),ROWS('6. Patients'!EH$10:EH$107))),0)+
IFERROR(SUMPRODUCT('6. Patients'!CU$10:CU$107,OFFSET('6. Patients'!$LV$9,1,MATCH($D89,'6. Patients'!$LW$9:$NT$9,0),ROWS('6. Patients'!EH$10:EH$107))),0)+
IFERROR(SUMPRODUCT('6. Patients'!CU$10:CU$107,OFFSET('6. Patients'!$NU$9,1,MATCH($D89,'6. Patients'!$NV$9:$OO$9,0),ROWS('6. Patients'!EH$10:EH$107))),0),
IFERROR(SUMPRODUCT('6. Patients'!CU$10:CU$107,OFFSET('6. Patients'!$OP$9,1,MATCH($D89,'6. Patients'!$OQ$9:$QN$9,0),ROWS('6. Patients'!EH$10:EH$107))),0)+
IFERROR(SUMPRODUCT('6. Patients'!CU$10:CU$107,OFFSET('6. Patients'!$QO$9,1,MATCH($D89,'6. Patients'!$QP$9:$RI$9,0),ROWS('6. Patients'!EH$10:EH$107))),0)+
IFERROR(SUMPRODUCT('6. Patients'!CU$10:CU$107,OFFSET('6. Patients'!$RJ$9,1,MATCH($D89,'6. Patients'!$RK$9:$TH$9,0),ROWS('6. Patients'!EH$10:EH$107))),0)+
IFERROR(SUMPRODUCT('6. Patients'!CU$10:CU$107,OFFSET('6. Patients'!$TI$9,1,MATCH($D89,'6. Patients'!$TJ$9:$UC$9,0),ROWS('6. Patients'!EH$10:EH$107))),0))+
IFERROR(VLOOKUP($D89,$H$116:$L$146,COLUMNS($H$115:$J$115)-1+AB$7,0)*$E89*$F89*'1. General Inputs'!$J$25,0),0),0)</f>
        <v>0</v>
      </c>
      <c r="AC89" s="775">
        <f ca="1">ROUNDUP(IFERROR($F89*$E89*CHOOSE(AC$7,
IFERROR(SUMPRODUCT('6. Patients'!CV$10:CV$107,OFFSET('6. Patients'!$DN$9,1,MATCH($D89,'6. Patients'!$DO$9:$FL$9,0),ROWS('6. Patients'!EI$10:EI$107))),0)+
IFERROR(SUMPRODUCT('6. Patients'!CV$10:CV$107,OFFSET('6. Patients'!$FM$9,1,MATCH($D89,'6. Patients'!$FN$9:$GG$9,0),ROWS('6. Patients'!EI$10:EI$107))),0)+
IFERROR(SUMPRODUCT('6. Patients'!CV$10:CV$107,OFFSET('6. Patients'!$GH$9,1,MATCH($D89,'6. Patients'!$GI$9:$IF$9,0),ROWS('6. Patients'!EI$10:EI$107))),0)+
IFERROR(SUMPRODUCT('6. Patients'!CV$10:CV$107,OFFSET('6. Patients'!$IG$9,1,MATCH($D89,'6. Patients'!$IH$9:$JA$9,0),ROWS('6. Patients'!EI$10:EI$107))),0),
IFERROR(SUMPRODUCT('6. Patients'!CV$10:CV$107,OFFSET('6. Patients'!$JB$9,1,MATCH($D89,'6. Patients'!$JC$9:$KZ$9,0),ROWS('6. Patients'!EI$10:EI$107))),0)+
IFERROR(SUMPRODUCT('6. Patients'!CV$10:CV$107,OFFSET('6. Patients'!$LA$9,1,MATCH($D89,'6. Patients'!$LB$9:$LU$9,0),ROWS('6. Patients'!EI$10:EI$107))),0)+
IFERROR(SUMPRODUCT('6. Patients'!CV$10:CV$107,OFFSET('6. Patients'!$LV$9,1,MATCH($D89,'6. Patients'!$LW$9:$NT$9,0),ROWS('6. Patients'!EI$10:EI$107))),0)+
IFERROR(SUMPRODUCT('6. Patients'!CV$10:CV$107,OFFSET('6. Patients'!$NU$9,1,MATCH($D89,'6. Patients'!$NV$9:$OO$9,0),ROWS('6. Patients'!EI$10:EI$107))),0),
IFERROR(SUMPRODUCT('6. Patients'!CV$10:CV$107,OFFSET('6. Patients'!$OP$9,1,MATCH($D89,'6. Patients'!$OQ$9:$QN$9,0),ROWS('6. Patients'!EI$10:EI$107))),0)+
IFERROR(SUMPRODUCT('6. Patients'!CV$10:CV$107,OFFSET('6. Patients'!$QO$9,1,MATCH($D89,'6. Patients'!$QP$9:$RI$9,0),ROWS('6. Patients'!EI$10:EI$107))),0)+
IFERROR(SUMPRODUCT('6. Patients'!CV$10:CV$107,OFFSET('6. Patients'!$RJ$9,1,MATCH($D89,'6. Patients'!$RK$9:$TH$9,0),ROWS('6. Patients'!EI$10:EI$107))),0)+
IFERROR(SUMPRODUCT('6. Patients'!CV$10:CV$107,OFFSET('6. Patients'!$TI$9,1,MATCH($D89,'6. Patients'!$TJ$9:$UC$9,0),ROWS('6. Patients'!EI$10:EI$107))),0))+
IFERROR(VLOOKUP($D89,$H$116:$L$146,COLUMNS($H$115:$J$115)-1+AC$7,0)*$E89*$F89*'1. General Inputs'!$J$25,0),0),0)</f>
        <v>0</v>
      </c>
      <c r="AD89" s="775">
        <f ca="1">ROUNDUP(IFERROR($F89*$E89*CHOOSE(AD$7,
IFERROR(SUMPRODUCT('6. Patients'!CW$10:CW$107,OFFSET('6. Patients'!$DN$9,1,MATCH($D89,'6. Patients'!$DO$9:$FL$9,0),ROWS('6. Patients'!EJ$10:EJ$107))),0)+
IFERROR(SUMPRODUCT('6. Patients'!CW$10:CW$107,OFFSET('6. Patients'!$FM$9,1,MATCH($D89,'6. Patients'!$FN$9:$GG$9,0),ROWS('6. Patients'!EJ$10:EJ$107))),0)+
IFERROR(SUMPRODUCT('6. Patients'!CW$10:CW$107,OFFSET('6. Patients'!$GH$9,1,MATCH($D89,'6. Patients'!$GI$9:$IF$9,0),ROWS('6. Patients'!EJ$10:EJ$107))),0)+
IFERROR(SUMPRODUCT('6. Patients'!CW$10:CW$107,OFFSET('6. Patients'!$IG$9,1,MATCH($D89,'6. Patients'!$IH$9:$JA$9,0),ROWS('6. Patients'!EJ$10:EJ$107))),0),
IFERROR(SUMPRODUCT('6. Patients'!CW$10:CW$107,OFFSET('6. Patients'!$JB$9,1,MATCH($D89,'6. Patients'!$JC$9:$KZ$9,0),ROWS('6. Patients'!EJ$10:EJ$107))),0)+
IFERROR(SUMPRODUCT('6. Patients'!CW$10:CW$107,OFFSET('6. Patients'!$LA$9,1,MATCH($D89,'6. Patients'!$LB$9:$LU$9,0),ROWS('6. Patients'!EJ$10:EJ$107))),0)+
IFERROR(SUMPRODUCT('6. Patients'!CW$10:CW$107,OFFSET('6. Patients'!$LV$9,1,MATCH($D89,'6. Patients'!$LW$9:$NT$9,0),ROWS('6. Patients'!EJ$10:EJ$107))),0)+
IFERROR(SUMPRODUCT('6. Patients'!CW$10:CW$107,OFFSET('6. Patients'!$NU$9,1,MATCH($D89,'6. Patients'!$NV$9:$OO$9,0),ROWS('6. Patients'!EJ$10:EJ$107))),0),
IFERROR(SUMPRODUCT('6. Patients'!CW$10:CW$107,OFFSET('6. Patients'!$OP$9,1,MATCH($D89,'6. Patients'!$OQ$9:$QN$9,0),ROWS('6. Patients'!EJ$10:EJ$107))),0)+
IFERROR(SUMPRODUCT('6. Patients'!CW$10:CW$107,OFFSET('6. Patients'!$QO$9,1,MATCH($D89,'6. Patients'!$QP$9:$RI$9,0),ROWS('6. Patients'!EJ$10:EJ$107))),0)+
IFERROR(SUMPRODUCT('6. Patients'!CW$10:CW$107,OFFSET('6. Patients'!$RJ$9,1,MATCH($D89,'6. Patients'!$RK$9:$TH$9,0),ROWS('6. Patients'!EJ$10:EJ$107))),0)+
IFERROR(SUMPRODUCT('6. Patients'!CW$10:CW$107,OFFSET('6. Patients'!$TI$9,1,MATCH($D89,'6. Patients'!$TJ$9:$UC$9,0),ROWS('6. Patients'!EJ$10:EJ$107))),0))+
IFERROR(VLOOKUP($D89,$H$116:$L$146,COLUMNS($H$115:$J$115)-1+AD$7,0)*$E89*$F89*'1. General Inputs'!$J$25,0),0),0)</f>
        <v>0</v>
      </c>
      <c r="AE89" s="775">
        <f ca="1">ROUNDUP(IFERROR($F89*$E89*CHOOSE(AE$7,
IFERROR(SUMPRODUCT('6. Patients'!CX$10:CX$107,OFFSET('6. Patients'!$DN$9,1,MATCH($D89,'6. Patients'!$DO$9:$FL$9,0),ROWS('6. Patients'!EK$10:EK$107))),0)+
IFERROR(SUMPRODUCT('6. Patients'!CX$10:CX$107,OFFSET('6. Patients'!$FM$9,1,MATCH($D89,'6. Patients'!$FN$9:$GG$9,0),ROWS('6. Patients'!EK$10:EK$107))),0)+
IFERROR(SUMPRODUCT('6. Patients'!CX$10:CX$107,OFFSET('6. Patients'!$GH$9,1,MATCH($D89,'6. Patients'!$GI$9:$IF$9,0),ROWS('6. Patients'!EK$10:EK$107))),0)+
IFERROR(SUMPRODUCT('6. Patients'!CX$10:CX$107,OFFSET('6. Patients'!$IG$9,1,MATCH($D89,'6. Patients'!$IH$9:$JA$9,0),ROWS('6. Patients'!EK$10:EK$107))),0),
IFERROR(SUMPRODUCT('6. Patients'!CX$10:CX$107,OFFSET('6. Patients'!$JB$9,1,MATCH($D89,'6. Patients'!$JC$9:$KZ$9,0),ROWS('6. Patients'!EK$10:EK$107))),0)+
IFERROR(SUMPRODUCT('6. Patients'!CX$10:CX$107,OFFSET('6. Patients'!$LA$9,1,MATCH($D89,'6. Patients'!$LB$9:$LU$9,0),ROWS('6. Patients'!EK$10:EK$107))),0)+
IFERROR(SUMPRODUCT('6. Patients'!CX$10:CX$107,OFFSET('6. Patients'!$LV$9,1,MATCH($D89,'6. Patients'!$LW$9:$NT$9,0),ROWS('6. Patients'!EK$10:EK$107))),0)+
IFERROR(SUMPRODUCT('6. Patients'!CX$10:CX$107,OFFSET('6. Patients'!$NU$9,1,MATCH($D89,'6. Patients'!$NV$9:$OO$9,0),ROWS('6. Patients'!EK$10:EK$107))),0),
IFERROR(SUMPRODUCT('6. Patients'!CX$10:CX$107,OFFSET('6. Patients'!$OP$9,1,MATCH($D89,'6. Patients'!$OQ$9:$QN$9,0),ROWS('6. Patients'!EK$10:EK$107))),0)+
IFERROR(SUMPRODUCT('6. Patients'!CX$10:CX$107,OFFSET('6. Patients'!$QO$9,1,MATCH($D89,'6. Patients'!$QP$9:$RI$9,0),ROWS('6. Patients'!EK$10:EK$107))),0)+
IFERROR(SUMPRODUCT('6. Patients'!CX$10:CX$107,OFFSET('6. Patients'!$RJ$9,1,MATCH($D89,'6. Patients'!$RK$9:$TH$9,0),ROWS('6. Patients'!EK$10:EK$107))),0)+
IFERROR(SUMPRODUCT('6. Patients'!CX$10:CX$107,OFFSET('6. Patients'!$TI$9,1,MATCH($D89,'6. Patients'!$TJ$9:$UC$9,0),ROWS('6. Patients'!EK$10:EK$107))),0))+
IFERROR(VLOOKUP($D89,$H$116:$L$146,COLUMNS($H$115:$J$115)-1+AE$7,0)*$E89*$F89*'1. General Inputs'!$J$25,0),0),0)</f>
        <v>0</v>
      </c>
      <c r="AF89" s="775">
        <f ca="1">ROUNDUP(IFERROR($F89*$E89*CHOOSE(AF$7,
IFERROR(SUMPRODUCT('6. Patients'!CY$10:CY$107,OFFSET('6. Patients'!$DN$9,1,MATCH($D89,'6. Patients'!$DO$9:$FL$9,0),ROWS('6. Patients'!EL$10:EL$107))),0)+
IFERROR(SUMPRODUCT('6. Patients'!CY$10:CY$107,OFFSET('6. Patients'!$FM$9,1,MATCH($D89,'6. Patients'!$FN$9:$GG$9,0),ROWS('6. Patients'!EL$10:EL$107))),0)+
IFERROR(SUMPRODUCT('6. Patients'!CY$10:CY$107,OFFSET('6. Patients'!$GH$9,1,MATCH($D89,'6. Patients'!$GI$9:$IF$9,0),ROWS('6. Patients'!EL$10:EL$107))),0)+
IFERROR(SUMPRODUCT('6. Patients'!CY$10:CY$107,OFFSET('6. Patients'!$IG$9,1,MATCH($D89,'6. Patients'!$IH$9:$JA$9,0),ROWS('6. Patients'!EL$10:EL$107))),0),
IFERROR(SUMPRODUCT('6. Patients'!CY$10:CY$107,OFFSET('6. Patients'!$JB$9,1,MATCH($D89,'6. Patients'!$JC$9:$KZ$9,0),ROWS('6. Patients'!EL$10:EL$107))),0)+
IFERROR(SUMPRODUCT('6. Patients'!CY$10:CY$107,OFFSET('6. Patients'!$LA$9,1,MATCH($D89,'6. Patients'!$LB$9:$LU$9,0),ROWS('6. Patients'!EL$10:EL$107))),0)+
IFERROR(SUMPRODUCT('6. Patients'!CY$10:CY$107,OFFSET('6. Patients'!$LV$9,1,MATCH($D89,'6. Patients'!$LW$9:$NT$9,0),ROWS('6. Patients'!EL$10:EL$107))),0)+
IFERROR(SUMPRODUCT('6. Patients'!CY$10:CY$107,OFFSET('6. Patients'!$NU$9,1,MATCH($D89,'6. Patients'!$NV$9:$OO$9,0),ROWS('6. Patients'!EL$10:EL$107))),0),
IFERROR(SUMPRODUCT('6. Patients'!CY$10:CY$107,OFFSET('6. Patients'!$OP$9,1,MATCH($D89,'6. Patients'!$OQ$9:$QN$9,0),ROWS('6. Patients'!EL$10:EL$107))),0)+
IFERROR(SUMPRODUCT('6. Patients'!CY$10:CY$107,OFFSET('6. Patients'!$QO$9,1,MATCH($D89,'6. Patients'!$QP$9:$RI$9,0),ROWS('6. Patients'!EL$10:EL$107))),0)+
IFERROR(SUMPRODUCT('6. Patients'!CY$10:CY$107,OFFSET('6. Patients'!$RJ$9,1,MATCH($D89,'6. Patients'!$RK$9:$TH$9,0),ROWS('6. Patients'!EL$10:EL$107))),0)+
IFERROR(SUMPRODUCT('6. Patients'!CY$10:CY$107,OFFSET('6. Patients'!$TI$9,1,MATCH($D89,'6. Patients'!$TJ$9:$UC$9,0),ROWS('6. Patients'!EL$10:EL$107))),0))+
IFERROR(VLOOKUP($D89,$H$116:$L$146,COLUMNS($H$115:$J$115)-1+AF$7,0)*$E89*$F89*'1. General Inputs'!$J$25,0),0),0)</f>
        <v>0</v>
      </c>
      <c r="AG89" s="775">
        <f ca="1">ROUNDUP(IFERROR($F89*$E89*CHOOSE(AG$7,
IFERROR(SUMPRODUCT('6. Patients'!CZ$10:CZ$107,OFFSET('6. Patients'!$DN$9,1,MATCH($D89,'6. Patients'!$DO$9:$FL$9,0),ROWS('6. Patients'!EM$10:EM$107))),0)+
IFERROR(SUMPRODUCT('6. Patients'!CZ$10:CZ$107,OFFSET('6. Patients'!$FM$9,1,MATCH($D89,'6. Patients'!$FN$9:$GG$9,0),ROWS('6. Patients'!EM$10:EM$107))),0)+
IFERROR(SUMPRODUCT('6. Patients'!CZ$10:CZ$107,OFFSET('6. Patients'!$GH$9,1,MATCH($D89,'6. Patients'!$GI$9:$IF$9,0),ROWS('6. Patients'!EM$10:EM$107))),0)+
IFERROR(SUMPRODUCT('6. Patients'!CZ$10:CZ$107,OFFSET('6. Patients'!$IG$9,1,MATCH($D89,'6. Patients'!$IH$9:$JA$9,0),ROWS('6. Patients'!EM$10:EM$107))),0),
IFERROR(SUMPRODUCT('6. Patients'!CZ$10:CZ$107,OFFSET('6. Patients'!$JB$9,1,MATCH($D89,'6. Patients'!$JC$9:$KZ$9,0),ROWS('6. Patients'!EM$10:EM$107))),0)+
IFERROR(SUMPRODUCT('6. Patients'!CZ$10:CZ$107,OFFSET('6. Patients'!$LA$9,1,MATCH($D89,'6. Patients'!$LB$9:$LU$9,0),ROWS('6. Patients'!EM$10:EM$107))),0)+
IFERROR(SUMPRODUCT('6. Patients'!CZ$10:CZ$107,OFFSET('6. Patients'!$LV$9,1,MATCH($D89,'6. Patients'!$LW$9:$NT$9,0),ROWS('6. Patients'!EM$10:EM$107))),0)+
IFERROR(SUMPRODUCT('6. Patients'!CZ$10:CZ$107,OFFSET('6. Patients'!$NU$9,1,MATCH($D89,'6. Patients'!$NV$9:$OO$9,0),ROWS('6. Patients'!EM$10:EM$107))),0),
IFERROR(SUMPRODUCT('6. Patients'!CZ$10:CZ$107,OFFSET('6. Patients'!$OP$9,1,MATCH($D89,'6. Patients'!$OQ$9:$QN$9,0),ROWS('6. Patients'!EM$10:EM$107))),0)+
IFERROR(SUMPRODUCT('6. Patients'!CZ$10:CZ$107,OFFSET('6. Patients'!$QO$9,1,MATCH($D89,'6. Patients'!$QP$9:$RI$9,0),ROWS('6. Patients'!EM$10:EM$107))),0)+
IFERROR(SUMPRODUCT('6. Patients'!CZ$10:CZ$107,OFFSET('6. Patients'!$RJ$9,1,MATCH($D89,'6. Patients'!$RK$9:$TH$9,0),ROWS('6. Patients'!EM$10:EM$107))),0)+
IFERROR(SUMPRODUCT('6. Patients'!CZ$10:CZ$107,OFFSET('6. Patients'!$TI$9,1,MATCH($D89,'6. Patients'!$TJ$9:$UC$9,0),ROWS('6. Patients'!EM$10:EM$107))),0))+
IFERROR(VLOOKUP($D89,$H$116:$L$146,COLUMNS($H$115:$J$115)-1+AG$7,0)*$E89*$F89*'1. General Inputs'!$J$25,0),0),0)</f>
        <v>0</v>
      </c>
      <c r="AH89" s="775">
        <f ca="1">ROUNDUP(IFERROR($F89*$E89*CHOOSE(AH$7,
IFERROR(SUMPRODUCT('6. Patients'!DA$10:DA$107,OFFSET('6. Patients'!$DN$9,1,MATCH($D89,'6. Patients'!$DO$9:$FL$9,0),ROWS('6. Patients'!EN$10:EN$107))),0)+
IFERROR(SUMPRODUCT('6. Patients'!DA$10:DA$107,OFFSET('6. Patients'!$FM$9,1,MATCH($D89,'6. Patients'!$FN$9:$GG$9,0),ROWS('6. Patients'!EN$10:EN$107))),0)+
IFERROR(SUMPRODUCT('6. Patients'!DA$10:DA$107,OFFSET('6. Patients'!$GH$9,1,MATCH($D89,'6. Patients'!$GI$9:$IF$9,0),ROWS('6. Patients'!EN$10:EN$107))),0)+
IFERROR(SUMPRODUCT('6. Patients'!DA$10:DA$107,OFFSET('6. Patients'!$IG$9,1,MATCH($D89,'6. Patients'!$IH$9:$JA$9,0),ROWS('6. Patients'!EN$10:EN$107))),0),
IFERROR(SUMPRODUCT('6. Patients'!DA$10:DA$107,OFFSET('6. Patients'!$JB$9,1,MATCH($D89,'6. Patients'!$JC$9:$KZ$9,0),ROWS('6. Patients'!EN$10:EN$107))),0)+
IFERROR(SUMPRODUCT('6. Patients'!DA$10:DA$107,OFFSET('6. Patients'!$LA$9,1,MATCH($D89,'6. Patients'!$LB$9:$LU$9,0),ROWS('6. Patients'!EN$10:EN$107))),0)+
IFERROR(SUMPRODUCT('6. Patients'!DA$10:DA$107,OFFSET('6. Patients'!$LV$9,1,MATCH($D89,'6. Patients'!$LW$9:$NT$9,0),ROWS('6. Patients'!EN$10:EN$107))),0)+
IFERROR(SUMPRODUCT('6. Patients'!DA$10:DA$107,OFFSET('6. Patients'!$NU$9,1,MATCH($D89,'6. Patients'!$NV$9:$OO$9,0),ROWS('6. Patients'!EN$10:EN$107))),0),
IFERROR(SUMPRODUCT('6. Patients'!DA$10:DA$107,OFFSET('6. Patients'!$OP$9,1,MATCH($D89,'6. Patients'!$OQ$9:$QN$9,0),ROWS('6. Patients'!EN$10:EN$107))),0)+
IFERROR(SUMPRODUCT('6. Patients'!DA$10:DA$107,OFFSET('6. Patients'!$QO$9,1,MATCH($D89,'6. Patients'!$QP$9:$RI$9,0),ROWS('6. Patients'!EN$10:EN$107))),0)+
IFERROR(SUMPRODUCT('6. Patients'!DA$10:DA$107,OFFSET('6. Patients'!$RJ$9,1,MATCH($D89,'6. Patients'!$RK$9:$TH$9,0),ROWS('6. Patients'!EN$10:EN$107))),0)+
IFERROR(SUMPRODUCT('6. Patients'!DA$10:DA$107,OFFSET('6. Patients'!$TI$9,1,MATCH($D89,'6. Patients'!$TJ$9:$UC$9,0),ROWS('6. Patients'!EN$10:EN$107))),0))+
IFERROR(VLOOKUP($D89,$H$116:$L$146,COLUMNS($H$115:$J$115)-1+AH$7,0)*$E89*$F89*'1. General Inputs'!$J$25,0),0),0)</f>
        <v>0</v>
      </c>
      <c r="AI89" s="775">
        <f ca="1">ROUNDUP(IFERROR($F89*$E89*CHOOSE(AI$7,
IFERROR(SUMPRODUCT('6. Patients'!DB$10:DB$107,OFFSET('6. Patients'!$DN$9,1,MATCH($D89,'6. Patients'!$DO$9:$FL$9,0),ROWS('6. Patients'!EO$10:EO$107))),0)+
IFERROR(SUMPRODUCT('6. Patients'!DB$10:DB$107,OFFSET('6. Patients'!$FM$9,1,MATCH($D89,'6. Patients'!$FN$9:$GG$9,0),ROWS('6. Patients'!EO$10:EO$107))),0)+
IFERROR(SUMPRODUCT('6. Patients'!DB$10:DB$107,OFFSET('6. Patients'!$GH$9,1,MATCH($D89,'6. Patients'!$GI$9:$IF$9,0),ROWS('6. Patients'!EO$10:EO$107))),0)+
IFERROR(SUMPRODUCT('6. Patients'!DB$10:DB$107,OFFSET('6. Patients'!$IG$9,1,MATCH($D89,'6. Patients'!$IH$9:$JA$9,0),ROWS('6. Patients'!EO$10:EO$107))),0),
IFERROR(SUMPRODUCT('6. Patients'!DB$10:DB$107,OFFSET('6. Patients'!$JB$9,1,MATCH($D89,'6. Patients'!$JC$9:$KZ$9,0),ROWS('6. Patients'!EO$10:EO$107))),0)+
IFERROR(SUMPRODUCT('6. Patients'!DB$10:DB$107,OFFSET('6. Patients'!$LA$9,1,MATCH($D89,'6. Patients'!$LB$9:$LU$9,0),ROWS('6. Patients'!EO$10:EO$107))),0)+
IFERROR(SUMPRODUCT('6. Patients'!DB$10:DB$107,OFFSET('6. Patients'!$LV$9,1,MATCH($D89,'6. Patients'!$LW$9:$NT$9,0),ROWS('6. Patients'!EO$10:EO$107))),0)+
IFERROR(SUMPRODUCT('6. Patients'!DB$10:DB$107,OFFSET('6. Patients'!$NU$9,1,MATCH($D89,'6. Patients'!$NV$9:$OO$9,0),ROWS('6. Patients'!EO$10:EO$107))),0),
IFERROR(SUMPRODUCT('6. Patients'!DB$10:DB$107,OFFSET('6. Patients'!$OP$9,1,MATCH($D89,'6. Patients'!$OQ$9:$QN$9,0),ROWS('6. Patients'!EO$10:EO$107))),0)+
IFERROR(SUMPRODUCT('6. Patients'!DB$10:DB$107,OFFSET('6. Patients'!$QO$9,1,MATCH($D89,'6. Patients'!$QP$9:$RI$9,0),ROWS('6. Patients'!EO$10:EO$107))),0)+
IFERROR(SUMPRODUCT('6. Patients'!DB$10:DB$107,OFFSET('6. Patients'!$RJ$9,1,MATCH($D89,'6. Patients'!$RK$9:$TH$9,0),ROWS('6. Patients'!EO$10:EO$107))),0)+
IFERROR(SUMPRODUCT('6. Patients'!DB$10:DB$107,OFFSET('6. Patients'!$TI$9,1,MATCH($D89,'6. Patients'!$TJ$9:$UC$9,0),ROWS('6. Patients'!EO$10:EO$107))),0))+
IFERROR(VLOOKUP($D89,$H$116:$L$146,COLUMNS($H$115:$J$115)-1+AI$7,0)*$E89*$F89*'1. General Inputs'!$J$25,0),0),0)</f>
        <v>0</v>
      </c>
      <c r="AJ89" s="775">
        <f ca="1">ROUNDUP(IFERROR($F89*$E89*CHOOSE(AJ$7,
IFERROR(SUMPRODUCT('6. Patients'!DC$10:DC$107,OFFSET('6. Patients'!$DN$9,1,MATCH($D89,'6. Patients'!$DO$9:$FL$9,0),ROWS('6. Patients'!EP$10:EP$107))),0)+
IFERROR(SUMPRODUCT('6. Patients'!DC$10:DC$107,OFFSET('6. Patients'!$FM$9,1,MATCH($D89,'6. Patients'!$FN$9:$GG$9,0),ROWS('6. Patients'!EP$10:EP$107))),0)+
IFERROR(SUMPRODUCT('6. Patients'!DC$10:DC$107,OFFSET('6. Patients'!$GH$9,1,MATCH($D89,'6. Patients'!$GI$9:$IF$9,0),ROWS('6. Patients'!EP$10:EP$107))),0)+
IFERROR(SUMPRODUCT('6. Patients'!DC$10:DC$107,OFFSET('6. Patients'!$IG$9,1,MATCH($D89,'6. Patients'!$IH$9:$JA$9,0),ROWS('6. Patients'!EP$10:EP$107))),0),
IFERROR(SUMPRODUCT('6. Patients'!DC$10:DC$107,OFFSET('6. Patients'!$JB$9,1,MATCH($D89,'6. Patients'!$JC$9:$KZ$9,0),ROWS('6. Patients'!EP$10:EP$107))),0)+
IFERROR(SUMPRODUCT('6. Patients'!DC$10:DC$107,OFFSET('6. Patients'!$LA$9,1,MATCH($D89,'6. Patients'!$LB$9:$LU$9,0),ROWS('6. Patients'!EP$10:EP$107))),0)+
IFERROR(SUMPRODUCT('6. Patients'!DC$10:DC$107,OFFSET('6. Patients'!$LV$9,1,MATCH($D89,'6. Patients'!$LW$9:$NT$9,0),ROWS('6. Patients'!EP$10:EP$107))),0)+
IFERROR(SUMPRODUCT('6. Patients'!DC$10:DC$107,OFFSET('6. Patients'!$NU$9,1,MATCH($D89,'6. Patients'!$NV$9:$OO$9,0),ROWS('6. Patients'!EP$10:EP$107))),0),
IFERROR(SUMPRODUCT('6. Patients'!DC$10:DC$107,OFFSET('6. Patients'!$OP$9,1,MATCH($D89,'6. Patients'!$OQ$9:$QN$9,0),ROWS('6. Patients'!EP$10:EP$107))),0)+
IFERROR(SUMPRODUCT('6. Patients'!DC$10:DC$107,OFFSET('6. Patients'!$QO$9,1,MATCH($D89,'6. Patients'!$QP$9:$RI$9,0),ROWS('6. Patients'!EP$10:EP$107))),0)+
IFERROR(SUMPRODUCT('6. Patients'!DC$10:DC$107,OFFSET('6. Patients'!$RJ$9,1,MATCH($D89,'6. Patients'!$RK$9:$TH$9,0),ROWS('6. Patients'!EP$10:EP$107))),0)+
IFERROR(SUMPRODUCT('6. Patients'!DC$10:DC$107,OFFSET('6. Patients'!$TI$9,1,MATCH($D89,'6. Patients'!$TJ$9:$UC$9,0),ROWS('6. Patients'!EP$10:EP$107))),0))+
IFERROR(VLOOKUP($D89,$H$116:$L$146,COLUMNS($H$115:$J$115)-1+AJ$7,0)*$E89*$F89*'1. General Inputs'!$J$25,0),0),0)</f>
        <v>0</v>
      </c>
      <c r="AK89" s="775">
        <f ca="1">ROUNDUP(IFERROR($F89*$E89*CHOOSE(AK$7,
IFERROR(SUMPRODUCT('6. Patients'!DD$10:DD$107,OFFSET('6. Patients'!$DN$9,1,MATCH($D89,'6. Patients'!$DO$9:$FL$9,0),ROWS('6. Patients'!EQ$10:EQ$107))),0)+
IFERROR(SUMPRODUCT('6. Patients'!DD$10:DD$107,OFFSET('6. Patients'!$FM$9,1,MATCH($D89,'6. Patients'!$FN$9:$GG$9,0),ROWS('6. Patients'!EQ$10:EQ$107))),0)+
IFERROR(SUMPRODUCT('6. Patients'!DD$10:DD$107,OFFSET('6. Patients'!$GH$9,1,MATCH($D89,'6. Patients'!$GI$9:$IF$9,0),ROWS('6. Patients'!EQ$10:EQ$107))),0)+
IFERROR(SUMPRODUCT('6. Patients'!DD$10:DD$107,OFFSET('6. Patients'!$IG$9,1,MATCH($D89,'6. Patients'!$IH$9:$JA$9,0),ROWS('6. Patients'!EQ$10:EQ$107))),0),
IFERROR(SUMPRODUCT('6. Patients'!DD$10:DD$107,OFFSET('6. Patients'!$JB$9,1,MATCH($D89,'6. Patients'!$JC$9:$KZ$9,0),ROWS('6. Patients'!EQ$10:EQ$107))),0)+
IFERROR(SUMPRODUCT('6. Patients'!DD$10:DD$107,OFFSET('6. Patients'!$LA$9,1,MATCH($D89,'6. Patients'!$LB$9:$LU$9,0),ROWS('6. Patients'!EQ$10:EQ$107))),0)+
IFERROR(SUMPRODUCT('6. Patients'!DD$10:DD$107,OFFSET('6. Patients'!$LV$9,1,MATCH($D89,'6. Patients'!$LW$9:$NT$9,0),ROWS('6. Patients'!EQ$10:EQ$107))),0)+
IFERROR(SUMPRODUCT('6. Patients'!DD$10:DD$107,OFFSET('6. Patients'!$NU$9,1,MATCH($D89,'6. Patients'!$NV$9:$OO$9,0),ROWS('6. Patients'!EQ$10:EQ$107))),0),
IFERROR(SUMPRODUCT('6. Patients'!DD$10:DD$107,OFFSET('6. Patients'!$OP$9,1,MATCH($D89,'6. Patients'!$OQ$9:$QN$9,0),ROWS('6. Patients'!EQ$10:EQ$107))),0)+
IFERROR(SUMPRODUCT('6. Patients'!DD$10:DD$107,OFFSET('6. Patients'!$QO$9,1,MATCH($D89,'6. Patients'!$QP$9:$RI$9,0),ROWS('6. Patients'!EQ$10:EQ$107))),0)+
IFERROR(SUMPRODUCT('6. Patients'!DD$10:DD$107,OFFSET('6. Patients'!$RJ$9,1,MATCH($D89,'6. Patients'!$RK$9:$TH$9,0),ROWS('6. Patients'!EQ$10:EQ$107))),0)+
IFERROR(SUMPRODUCT('6. Patients'!DD$10:DD$107,OFFSET('6. Patients'!$TI$9,1,MATCH($D89,'6. Patients'!$TJ$9:$UC$9,0),ROWS('6. Patients'!EQ$10:EQ$107))),0))+
IFERROR(VLOOKUP($D89,$H$116:$L$146,COLUMNS($H$115:$J$115)-1+AK$7,0)*$E89*$F89*'1. General Inputs'!$J$25,0),0),0)</f>
        <v>0</v>
      </c>
      <c r="AL89" s="775">
        <f ca="1">ROUNDUP(IFERROR($F89*$E89*CHOOSE(AL$7,
IFERROR(SUMPRODUCT('6. Patients'!DE$10:DE$107,OFFSET('6. Patients'!$DN$9,1,MATCH($D89,'6. Patients'!$DO$9:$FL$9,0),ROWS('6. Patients'!ER$10:ER$107))),0)+
IFERROR(SUMPRODUCT('6. Patients'!DE$10:DE$107,OFFSET('6. Patients'!$FM$9,1,MATCH($D89,'6. Patients'!$FN$9:$GG$9,0),ROWS('6. Patients'!ER$10:ER$107))),0)+
IFERROR(SUMPRODUCT('6. Patients'!DE$10:DE$107,OFFSET('6. Patients'!$GH$9,1,MATCH($D89,'6. Patients'!$GI$9:$IF$9,0),ROWS('6. Patients'!ER$10:ER$107))),0)+
IFERROR(SUMPRODUCT('6. Patients'!DE$10:DE$107,OFFSET('6. Patients'!$IG$9,1,MATCH($D89,'6. Patients'!$IH$9:$JA$9,0),ROWS('6. Patients'!ER$10:ER$107))),0),
IFERROR(SUMPRODUCT('6. Patients'!DE$10:DE$107,OFFSET('6. Patients'!$JB$9,1,MATCH($D89,'6. Patients'!$JC$9:$KZ$9,0),ROWS('6. Patients'!ER$10:ER$107))),0)+
IFERROR(SUMPRODUCT('6. Patients'!DE$10:DE$107,OFFSET('6. Patients'!$LA$9,1,MATCH($D89,'6. Patients'!$LB$9:$LU$9,0),ROWS('6. Patients'!ER$10:ER$107))),0)+
IFERROR(SUMPRODUCT('6. Patients'!DE$10:DE$107,OFFSET('6. Patients'!$LV$9,1,MATCH($D89,'6. Patients'!$LW$9:$NT$9,0),ROWS('6. Patients'!ER$10:ER$107))),0)+
IFERROR(SUMPRODUCT('6. Patients'!DE$10:DE$107,OFFSET('6. Patients'!$NU$9,1,MATCH($D89,'6. Patients'!$NV$9:$OO$9,0),ROWS('6. Patients'!ER$10:ER$107))),0),
IFERROR(SUMPRODUCT('6. Patients'!DE$10:DE$107,OFFSET('6. Patients'!$OP$9,1,MATCH($D89,'6. Patients'!$OQ$9:$QN$9,0),ROWS('6. Patients'!ER$10:ER$107))),0)+
IFERROR(SUMPRODUCT('6. Patients'!DE$10:DE$107,OFFSET('6. Patients'!$QO$9,1,MATCH($D89,'6. Patients'!$QP$9:$RI$9,0),ROWS('6. Patients'!ER$10:ER$107))),0)+
IFERROR(SUMPRODUCT('6. Patients'!DE$10:DE$107,OFFSET('6. Patients'!$RJ$9,1,MATCH($D89,'6. Patients'!$RK$9:$TH$9,0),ROWS('6. Patients'!ER$10:ER$107))),0)+
IFERROR(SUMPRODUCT('6. Patients'!DE$10:DE$107,OFFSET('6. Patients'!$TI$9,1,MATCH($D89,'6. Patients'!$TJ$9:$UC$9,0),ROWS('6. Patients'!ER$10:ER$107))),0))+
IFERROR(VLOOKUP($D89,$H$116:$L$146,COLUMNS($H$115:$J$115)-1+AL$7,0)*$E89*$F89*'1. General Inputs'!$J$25,0),0),0)</f>
        <v>0</v>
      </c>
      <c r="AM89" s="775">
        <f ca="1">ROUNDUP(IFERROR($F89*$E89*CHOOSE(AM$7,
IFERROR(SUMPRODUCT('6. Patients'!DF$10:DF$107,OFFSET('6. Patients'!$DN$9,1,MATCH($D89,'6. Patients'!$DO$9:$FL$9,0),ROWS('6. Patients'!ES$10:ES$107))),0)+
IFERROR(SUMPRODUCT('6. Patients'!DF$10:DF$107,OFFSET('6. Patients'!$FM$9,1,MATCH($D89,'6. Patients'!$FN$9:$GG$9,0),ROWS('6. Patients'!ES$10:ES$107))),0)+
IFERROR(SUMPRODUCT('6. Patients'!DF$10:DF$107,OFFSET('6. Patients'!$GH$9,1,MATCH($D89,'6. Patients'!$GI$9:$IF$9,0),ROWS('6. Patients'!ES$10:ES$107))),0)+
IFERROR(SUMPRODUCT('6. Patients'!DF$10:DF$107,OFFSET('6. Patients'!$IG$9,1,MATCH($D89,'6. Patients'!$IH$9:$JA$9,0),ROWS('6. Patients'!ES$10:ES$107))),0),
IFERROR(SUMPRODUCT('6. Patients'!DF$10:DF$107,OFFSET('6. Patients'!$JB$9,1,MATCH($D89,'6. Patients'!$JC$9:$KZ$9,0),ROWS('6. Patients'!ES$10:ES$107))),0)+
IFERROR(SUMPRODUCT('6. Patients'!DF$10:DF$107,OFFSET('6. Patients'!$LA$9,1,MATCH($D89,'6. Patients'!$LB$9:$LU$9,0),ROWS('6. Patients'!ES$10:ES$107))),0)+
IFERROR(SUMPRODUCT('6. Patients'!DF$10:DF$107,OFFSET('6. Patients'!$LV$9,1,MATCH($D89,'6. Patients'!$LW$9:$NT$9,0),ROWS('6. Patients'!ES$10:ES$107))),0)+
IFERROR(SUMPRODUCT('6. Patients'!DF$10:DF$107,OFFSET('6. Patients'!$NU$9,1,MATCH($D89,'6. Patients'!$NV$9:$OO$9,0),ROWS('6. Patients'!ES$10:ES$107))),0),
IFERROR(SUMPRODUCT('6. Patients'!DF$10:DF$107,OFFSET('6. Patients'!$OP$9,1,MATCH($D89,'6. Patients'!$OQ$9:$QN$9,0),ROWS('6. Patients'!ES$10:ES$107))),0)+
IFERROR(SUMPRODUCT('6. Patients'!DF$10:DF$107,OFFSET('6. Patients'!$QO$9,1,MATCH($D89,'6. Patients'!$QP$9:$RI$9,0),ROWS('6. Patients'!ES$10:ES$107))),0)+
IFERROR(SUMPRODUCT('6. Patients'!DF$10:DF$107,OFFSET('6. Patients'!$RJ$9,1,MATCH($D89,'6. Patients'!$RK$9:$TH$9,0),ROWS('6. Patients'!ES$10:ES$107))),0)+
IFERROR(SUMPRODUCT('6. Patients'!DF$10:DF$107,OFFSET('6. Patients'!$TI$9,1,MATCH($D89,'6. Patients'!$TJ$9:$UC$9,0),ROWS('6. Patients'!ES$10:ES$107))),0))+
IFERROR(VLOOKUP($D89,$H$116:$L$146,COLUMNS($H$115:$J$115)-1+AM$7,0)*$E89*$F89*'1. General Inputs'!$J$25,0),0),0)</f>
        <v>0</v>
      </c>
      <c r="AN89" s="775">
        <f ca="1">ROUNDUP(IFERROR($F89*$E89*CHOOSE(AN$7,
IFERROR(SUMPRODUCT('6. Patients'!DG$10:DG$107,OFFSET('6. Patients'!$DN$9,1,MATCH($D89,'6. Patients'!$DO$9:$FL$9,0),ROWS('6. Patients'!ET$10:ET$107))),0)+
IFERROR(SUMPRODUCT('6. Patients'!DG$10:DG$107,OFFSET('6. Patients'!$FM$9,1,MATCH($D89,'6. Patients'!$FN$9:$GG$9,0),ROWS('6. Patients'!ET$10:ET$107))),0)+
IFERROR(SUMPRODUCT('6. Patients'!DG$10:DG$107,OFFSET('6. Patients'!$GH$9,1,MATCH($D89,'6. Patients'!$GI$9:$IF$9,0),ROWS('6. Patients'!ET$10:ET$107))),0)+
IFERROR(SUMPRODUCT('6. Patients'!DG$10:DG$107,OFFSET('6. Patients'!$IG$9,1,MATCH($D89,'6. Patients'!$IH$9:$JA$9,0),ROWS('6. Patients'!ET$10:ET$107))),0),
IFERROR(SUMPRODUCT('6. Patients'!DG$10:DG$107,OFFSET('6. Patients'!$JB$9,1,MATCH($D89,'6. Patients'!$JC$9:$KZ$9,0),ROWS('6. Patients'!ET$10:ET$107))),0)+
IFERROR(SUMPRODUCT('6. Patients'!DG$10:DG$107,OFFSET('6. Patients'!$LA$9,1,MATCH($D89,'6. Patients'!$LB$9:$LU$9,0),ROWS('6. Patients'!ET$10:ET$107))),0)+
IFERROR(SUMPRODUCT('6. Patients'!DG$10:DG$107,OFFSET('6. Patients'!$LV$9,1,MATCH($D89,'6. Patients'!$LW$9:$NT$9,0),ROWS('6. Patients'!ET$10:ET$107))),0)+
IFERROR(SUMPRODUCT('6. Patients'!DG$10:DG$107,OFFSET('6. Patients'!$NU$9,1,MATCH($D89,'6. Patients'!$NV$9:$OO$9,0),ROWS('6. Patients'!ET$10:ET$107))),0),
IFERROR(SUMPRODUCT('6. Patients'!DG$10:DG$107,OFFSET('6. Patients'!$OP$9,1,MATCH($D89,'6. Patients'!$OQ$9:$QN$9,0),ROWS('6. Patients'!ET$10:ET$107))),0)+
IFERROR(SUMPRODUCT('6. Patients'!DG$10:DG$107,OFFSET('6. Patients'!$QO$9,1,MATCH($D89,'6. Patients'!$QP$9:$RI$9,0),ROWS('6. Patients'!ET$10:ET$107))),0)+
IFERROR(SUMPRODUCT('6. Patients'!DG$10:DG$107,OFFSET('6. Patients'!$RJ$9,1,MATCH($D89,'6. Patients'!$RK$9:$TH$9,0),ROWS('6. Patients'!ET$10:ET$107))),0)+
IFERROR(SUMPRODUCT('6. Patients'!DG$10:DG$107,OFFSET('6. Patients'!$TI$9,1,MATCH($D89,'6. Patients'!$TJ$9:$UC$9,0),ROWS('6. Patients'!ET$10:ET$107))),0))+
IFERROR(VLOOKUP($D89,$H$116:$L$146,COLUMNS($H$115:$J$115)-1+AN$7,0)*$E89*$F89*'1. General Inputs'!$J$25,0),0),0)</f>
        <v>0</v>
      </c>
      <c r="AO89" s="775">
        <f ca="1">ROUNDUP(IFERROR($F89*$E89*CHOOSE(AO$7,
IFERROR(SUMPRODUCT('6. Patients'!DH$10:DH$107,OFFSET('6. Patients'!$DN$9,1,MATCH($D89,'6. Patients'!$DO$9:$FL$9,0),ROWS('6. Patients'!EU$10:EU$107))),0)+
IFERROR(SUMPRODUCT('6. Patients'!DH$10:DH$107,OFFSET('6. Patients'!$FM$9,1,MATCH($D89,'6. Patients'!$FN$9:$GG$9,0),ROWS('6. Patients'!EU$10:EU$107))),0)+
IFERROR(SUMPRODUCT('6. Patients'!DH$10:DH$107,OFFSET('6. Patients'!$GH$9,1,MATCH($D89,'6. Patients'!$GI$9:$IF$9,0),ROWS('6. Patients'!EU$10:EU$107))),0)+
IFERROR(SUMPRODUCT('6. Patients'!DH$10:DH$107,OFFSET('6. Patients'!$IG$9,1,MATCH($D89,'6. Patients'!$IH$9:$JA$9,0),ROWS('6. Patients'!EU$10:EU$107))),0),
IFERROR(SUMPRODUCT('6. Patients'!DH$10:DH$107,OFFSET('6. Patients'!$JB$9,1,MATCH($D89,'6. Patients'!$JC$9:$KZ$9,0),ROWS('6. Patients'!EU$10:EU$107))),0)+
IFERROR(SUMPRODUCT('6. Patients'!DH$10:DH$107,OFFSET('6. Patients'!$LA$9,1,MATCH($D89,'6. Patients'!$LB$9:$LU$9,0),ROWS('6. Patients'!EU$10:EU$107))),0)+
IFERROR(SUMPRODUCT('6. Patients'!DH$10:DH$107,OFFSET('6. Patients'!$LV$9,1,MATCH($D89,'6. Patients'!$LW$9:$NT$9,0),ROWS('6. Patients'!EU$10:EU$107))),0)+
IFERROR(SUMPRODUCT('6. Patients'!DH$10:DH$107,OFFSET('6. Patients'!$NU$9,1,MATCH($D89,'6. Patients'!$NV$9:$OO$9,0),ROWS('6. Patients'!EU$10:EU$107))),0),
IFERROR(SUMPRODUCT('6. Patients'!DH$10:DH$107,OFFSET('6. Patients'!$OP$9,1,MATCH($D89,'6. Patients'!$OQ$9:$QN$9,0),ROWS('6. Patients'!EU$10:EU$107))),0)+
IFERROR(SUMPRODUCT('6. Patients'!DH$10:DH$107,OFFSET('6. Patients'!$QO$9,1,MATCH($D89,'6. Patients'!$QP$9:$RI$9,0),ROWS('6. Patients'!EU$10:EU$107))),0)+
IFERROR(SUMPRODUCT('6. Patients'!DH$10:DH$107,OFFSET('6. Patients'!$RJ$9,1,MATCH($D89,'6. Patients'!$RK$9:$TH$9,0),ROWS('6. Patients'!EU$10:EU$107))),0)+
IFERROR(SUMPRODUCT('6. Patients'!DH$10:DH$107,OFFSET('6. Patients'!$TI$9,1,MATCH($D89,'6. Patients'!$TJ$9:$UC$9,0),ROWS('6. Patients'!EU$10:EU$107))),0))+
IFERROR(VLOOKUP($D89,$H$116:$L$146,COLUMNS($H$115:$J$115)-1+AO$7,0)*$E89*$F89*'1. General Inputs'!$J$25,0),0),0)</f>
        <v>0</v>
      </c>
      <c r="AP89" s="775">
        <f ca="1">ROUNDUP(IFERROR($F89*$E89*CHOOSE(AP$7,
IFERROR(SUMPRODUCT('6. Patients'!DI$10:DI$107,OFFSET('6. Patients'!$DN$9,1,MATCH($D89,'6. Patients'!$DO$9:$FL$9,0),ROWS('6. Patients'!EV$10:EV$107))),0)+
IFERROR(SUMPRODUCT('6. Patients'!DI$10:DI$107,OFFSET('6. Patients'!$FM$9,1,MATCH($D89,'6. Patients'!$FN$9:$GG$9,0),ROWS('6. Patients'!EV$10:EV$107))),0)+
IFERROR(SUMPRODUCT('6. Patients'!DI$10:DI$107,OFFSET('6. Patients'!$GH$9,1,MATCH($D89,'6. Patients'!$GI$9:$IF$9,0),ROWS('6. Patients'!EV$10:EV$107))),0)+
IFERROR(SUMPRODUCT('6. Patients'!DI$10:DI$107,OFFSET('6. Patients'!$IG$9,1,MATCH($D89,'6. Patients'!$IH$9:$JA$9,0),ROWS('6. Patients'!EV$10:EV$107))),0),
IFERROR(SUMPRODUCT('6. Patients'!DI$10:DI$107,OFFSET('6. Patients'!$JB$9,1,MATCH($D89,'6. Patients'!$JC$9:$KZ$9,0),ROWS('6. Patients'!EV$10:EV$107))),0)+
IFERROR(SUMPRODUCT('6. Patients'!DI$10:DI$107,OFFSET('6. Patients'!$LA$9,1,MATCH($D89,'6. Patients'!$LB$9:$LU$9,0),ROWS('6. Patients'!EV$10:EV$107))),0)+
IFERROR(SUMPRODUCT('6. Patients'!DI$10:DI$107,OFFSET('6. Patients'!$LV$9,1,MATCH($D89,'6. Patients'!$LW$9:$NT$9,0),ROWS('6. Patients'!EV$10:EV$107))),0)+
IFERROR(SUMPRODUCT('6. Patients'!DI$10:DI$107,OFFSET('6. Patients'!$NU$9,1,MATCH($D89,'6. Patients'!$NV$9:$OO$9,0),ROWS('6. Patients'!EV$10:EV$107))),0),
IFERROR(SUMPRODUCT('6. Patients'!DI$10:DI$107,OFFSET('6. Patients'!$OP$9,1,MATCH($D89,'6. Patients'!$OQ$9:$QN$9,0),ROWS('6. Patients'!EV$10:EV$107))),0)+
IFERROR(SUMPRODUCT('6. Patients'!DI$10:DI$107,OFFSET('6. Patients'!$QO$9,1,MATCH($D89,'6. Patients'!$QP$9:$RI$9,0),ROWS('6. Patients'!EV$10:EV$107))),0)+
IFERROR(SUMPRODUCT('6. Patients'!DI$10:DI$107,OFFSET('6. Patients'!$RJ$9,1,MATCH($D89,'6. Patients'!$RK$9:$TH$9,0),ROWS('6. Patients'!EV$10:EV$107))),0)+
IFERROR(SUMPRODUCT('6. Patients'!DI$10:DI$107,OFFSET('6. Patients'!$TI$9,1,MATCH($D89,'6. Patients'!$TJ$9:$UC$9,0),ROWS('6. Patients'!EV$10:EV$107))),0))+
IFERROR(VLOOKUP($D89,$H$116:$L$146,COLUMNS($H$115:$J$115)-1+AP$7,0)*$E89*$F89*'1. General Inputs'!$J$25,0),0),0)</f>
        <v>0</v>
      </c>
      <c r="AQ89" s="775">
        <f ca="1">ROUNDUP(IFERROR($F89*$E89*CHOOSE(AQ$7,
IFERROR(SUMPRODUCT('6. Patients'!DJ$10:DJ$107,OFFSET('6. Patients'!$DN$9,1,MATCH($D89,'6. Patients'!$DO$9:$FL$9,0),ROWS('6. Patients'!EW$10:EW$107))),0)+
IFERROR(SUMPRODUCT('6. Patients'!DJ$10:DJ$107,OFFSET('6. Patients'!$FM$9,1,MATCH($D89,'6. Patients'!$FN$9:$GG$9,0),ROWS('6. Patients'!EW$10:EW$107))),0)+
IFERROR(SUMPRODUCT('6. Patients'!DJ$10:DJ$107,OFFSET('6. Patients'!$GH$9,1,MATCH($D89,'6. Patients'!$GI$9:$IF$9,0),ROWS('6. Patients'!EW$10:EW$107))),0)+
IFERROR(SUMPRODUCT('6. Patients'!DJ$10:DJ$107,OFFSET('6. Patients'!$IG$9,1,MATCH($D89,'6. Patients'!$IH$9:$JA$9,0),ROWS('6. Patients'!EW$10:EW$107))),0),
IFERROR(SUMPRODUCT('6. Patients'!DJ$10:DJ$107,OFFSET('6. Patients'!$JB$9,1,MATCH($D89,'6. Patients'!$JC$9:$KZ$9,0),ROWS('6. Patients'!EW$10:EW$107))),0)+
IFERROR(SUMPRODUCT('6. Patients'!DJ$10:DJ$107,OFFSET('6. Patients'!$LA$9,1,MATCH($D89,'6. Patients'!$LB$9:$LU$9,0),ROWS('6. Patients'!EW$10:EW$107))),0)+
IFERROR(SUMPRODUCT('6. Patients'!DJ$10:DJ$107,OFFSET('6. Patients'!$LV$9,1,MATCH($D89,'6. Patients'!$LW$9:$NT$9,0),ROWS('6. Patients'!EW$10:EW$107))),0)+
IFERROR(SUMPRODUCT('6. Patients'!DJ$10:DJ$107,OFFSET('6. Patients'!$NU$9,1,MATCH($D89,'6. Patients'!$NV$9:$OO$9,0),ROWS('6. Patients'!EW$10:EW$107))),0),
IFERROR(SUMPRODUCT('6. Patients'!DJ$10:DJ$107,OFFSET('6. Patients'!$OP$9,1,MATCH($D89,'6. Patients'!$OQ$9:$QN$9,0),ROWS('6. Patients'!EW$10:EW$107))),0)+
IFERROR(SUMPRODUCT('6. Patients'!DJ$10:DJ$107,OFFSET('6. Patients'!$QO$9,1,MATCH($D89,'6. Patients'!$QP$9:$RI$9,0),ROWS('6. Patients'!EW$10:EW$107))),0)+
IFERROR(SUMPRODUCT('6. Patients'!DJ$10:DJ$107,OFFSET('6. Patients'!$RJ$9,1,MATCH($D89,'6. Patients'!$RK$9:$TH$9,0),ROWS('6. Patients'!EW$10:EW$107))),0)+
IFERROR(SUMPRODUCT('6. Patients'!DJ$10:DJ$107,OFFSET('6. Patients'!$TI$9,1,MATCH($D89,'6. Patients'!$TJ$9:$UC$9,0),ROWS('6. Patients'!EW$10:EW$107))),0))+
IFERROR(VLOOKUP($D89,$H$116:$L$146,COLUMNS($H$115:$J$115)-1+AQ$7,0)*$E89*$F89*'1. General Inputs'!$J$25,0),0),0)</f>
        <v>0</v>
      </c>
      <c r="AT89" s="309"/>
      <c r="AZ89" s="335">
        <f ca="1">IFERROR(SUM(OFFSET('7. Consumption'!H89,0,1,,MIN('1. General Inputs'!$J$29,COLUMNS('7. Consumption'!H$9:$AQ$9)-1))),0)+MAX(0,$AQ89*('1. General Inputs'!$J$29-COLUMNS('7. Consumption'!H$9:$AQ$9)+1))</f>
        <v>0</v>
      </c>
      <c r="BA89" s="335">
        <f ca="1">IFERROR(SUM(OFFSET('7. Consumption'!I89,0,1,,MIN('1. General Inputs'!$J$29,COLUMNS('7. Consumption'!I$9:$AQ$9)-1))),0)+MAX(0,$AQ89*('1. General Inputs'!$J$29-COLUMNS('7. Consumption'!I$9:$AQ$9)+1))</f>
        <v>0</v>
      </c>
      <c r="BB89" s="335">
        <f ca="1">IFERROR(SUM(OFFSET('7. Consumption'!J89,0,1,,MIN('1. General Inputs'!$J$29,COLUMNS('7. Consumption'!J$9:$AQ$9)-1))),0)+MAX(0,$AQ89*('1. General Inputs'!$J$29-COLUMNS('7. Consumption'!J$9:$AQ$9)+1))</f>
        <v>0</v>
      </c>
      <c r="BC89" s="335">
        <f ca="1">IFERROR(SUM(OFFSET('7. Consumption'!K89,0,1,,MIN('1. General Inputs'!$J$29,COLUMNS('7. Consumption'!K$9:$AQ$9)-1))),0)+MAX(0,$AQ89*('1. General Inputs'!$J$29-COLUMNS('7. Consumption'!K$9:$AQ$9)+1))</f>
        <v>0</v>
      </c>
      <c r="BD89" s="335">
        <f ca="1">IFERROR(SUM(OFFSET('7. Consumption'!L89,0,1,,MIN('1. General Inputs'!$J$29,COLUMNS('7. Consumption'!L$9:$AQ$9)-1))),0)+MAX(0,$AQ89*('1. General Inputs'!$J$29-COLUMNS('7. Consumption'!L$9:$AQ$9)+1))</f>
        <v>0</v>
      </c>
      <c r="BE89" s="335">
        <f ca="1">IFERROR(SUM(OFFSET('7. Consumption'!M89,0,1,,MIN('1. General Inputs'!$J$29,COLUMNS('7. Consumption'!M$9:$AQ$9)-1))),0)+MAX(0,$AQ89*('1. General Inputs'!$J$29-COLUMNS('7. Consumption'!M$9:$AQ$9)+1))</f>
        <v>0</v>
      </c>
      <c r="BF89" s="335">
        <f ca="1">IFERROR(SUM(OFFSET('7. Consumption'!N89,0,1,,MIN('1. General Inputs'!$J$29,COLUMNS('7. Consumption'!N$9:$AQ$9)-1))),0)+MAX(0,$AQ89*('1. General Inputs'!$J$29-COLUMNS('7. Consumption'!N$9:$AQ$9)+1))</f>
        <v>0</v>
      </c>
      <c r="BG89" s="335">
        <f ca="1">IFERROR(SUM(OFFSET('7. Consumption'!O89,0,1,,MIN('1. General Inputs'!$J$29,COLUMNS('7. Consumption'!O$9:$AQ$9)-1))),0)+MAX(0,$AQ89*('1. General Inputs'!$J$29-COLUMNS('7. Consumption'!O$9:$AQ$9)+1))</f>
        <v>0</v>
      </c>
      <c r="BH89" s="335">
        <f ca="1">IFERROR(SUM(OFFSET('7. Consumption'!P89,0,1,,MIN('1. General Inputs'!$J$29,COLUMNS('7. Consumption'!P$9:$AQ$9)-1))),0)+MAX(0,$AQ89*('1. General Inputs'!$J$29-COLUMNS('7. Consumption'!P$9:$AQ$9)+1))</f>
        <v>0</v>
      </c>
      <c r="BI89" s="335">
        <f ca="1">IFERROR(SUM(OFFSET('7. Consumption'!Q89,0,1,,MIN('1. General Inputs'!$J$29,COLUMNS('7. Consumption'!Q$9:$AQ$9)-1))),0)+MAX(0,$AQ89*('1. General Inputs'!$J$29-COLUMNS('7. Consumption'!Q$9:$AQ$9)+1))</f>
        <v>0</v>
      </c>
      <c r="BJ89" s="335">
        <f ca="1">IFERROR(SUM(OFFSET('7. Consumption'!R89,0,1,,MIN('1. General Inputs'!$J$29,COLUMNS('7. Consumption'!R$9:$AQ$9)-1))),0)+MAX(0,$AQ89*('1. General Inputs'!$J$29-COLUMNS('7. Consumption'!R$9:$AQ$9)+1))</f>
        <v>0</v>
      </c>
      <c r="BK89" s="335">
        <f ca="1">IFERROR(SUM(OFFSET('7. Consumption'!S89,0,1,,MIN('1. General Inputs'!$J$29,COLUMNS('7. Consumption'!S$9:$AQ$9)-1))),0)+MAX(0,$AQ89*('1. General Inputs'!$J$29-COLUMNS('7. Consumption'!S$9:$AQ$9)+1))</f>
        <v>0</v>
      </c>
      <c r="BL89" s="335">
        <f ca="1">IFERROR(SUM(OFFSET('7. Consumption'!T89,0,1,,MIN('1. General Inputs'!$J$29,COLUMNS('7. Consumption'!T$9:$AQ$9)-1))),0)+MAX(0,$AQ89*('1. General Inputs'!$J$29-COLUMNS('7. Consumption'!T$9:$AQ$9)+1))</f>
        <v>0</v>
      </c>
      <c r="BM89" s="335">
        <f ca="1">IFERROR(SUM(OFFSET('7. Consumption'!U89,0,1,,MIN('1. General Inputs'!$J$29,COLUMNS('7. Consumption'!U$9:$AQ$9)-1))),0)+MAX(0,$AQ89*('1. General Inputs'!$J$29-COLUMNS('7. Consumption'!U$9:$AQ$9)+1))</f>
        <v>0</v>
      </c>
      <c r="BN89" s="335">
        <f ca="1">IFERROR(SUM(OFFSET('7. Consumption'!V89,0,1,,MIN('1. General Inputs'!$J$29,COLUMNS('7. Consumption'!V$9:$AQ$9)-1))),0)+MAX(0,$AQ89*('1. General Inputs'!$J$29-COLUMNS('7. Consumption'!V$9:$AQ$9)+1))</f>
        <v>0</v>
      </c>
      <c r="BO89" s="335">
        <f ca="1">IFERROR(SUM(OFFSET('7. Consumption'!W89,0,1,,MIN('1. General Inputs'!$J$29,COLUMNS('7. Consumption'!W$9:$AQ$9)-1))),0)+MAX(0,$AQ89*('1. General Inputs'!$J$29-COLUMNS('7. Consumption'!W$9:$AQ$9)+1))</f>
        <v>0</v>
      </c>
      <c r="BP89" s="335">
        <f ca="1">IFERROR(SUM(OFFSET('7. Consumption'!X89,0,1,,MIN('1. General Inputs'!$J$29,COLUMNS('7. Consumption'!X$9:$AQ$9)-1))),0)+MAX(0,$AQ89*('1. General Inputs'!$J$29-COLUMNS('7. Consumption'!X$9:$AQ$9)+1))</f>
        <v>0</v>
      </c>
      <c r="BQ89" s="335">
        <f ca="1">IFERROR(SUM(OFFSET('7. Consumption'!Y89,0,1,,MIN('1. General Inputs'!$J$29,COLUMNS('7. Consumption'!Y$9:$AQ$9)-1))),0)+MAX(0,$AQ89*('1. General Inputs'!$J$29-COLUMNS('7. Consumption'!Y$9:$AQ$9)+1))</f>
        <v>0</v>
      </c>
      <c r="BR89" s="335">
        <f ca="1">IFERROR(SUM(OFFSET('7. Consumption'!Z89,0,1,,MIN('1. General Inputs'!$J$29,COLUMNS('7. Consumption'!Z$9:$AQ$9)-1))),0)+MAX(0,$AQ89*('1. General Inputs'!$J$29-COLUMNS('7. Consumption'!Z$9:$AQ$9)+1))</f>
        <v>0</v>
      </c>
      <c r="BS89" s="335">
        <f ca="1">IFERROR(SUM(OFFSET('7. Consumption'!AA89,0,1,,MIN('1. General Inputs'!$J$29,COLUMNS('7. Consumption'!AA$9:$AQ$9)-1))),0)+MAX(0,$AQ89*('1. General Inputs'!$J$29-COLUMNS('7. Consumption'!AA$9:$AQ$9)+1))</f>
        <v>0</v>
      </c>
      <c r="BT89" s="335">
        <f ca="1">IFERROR(SUM(OFFSET('7. Consumption'!AB89,0,1,,MIN('1. General Inputs'!$J$29,COLUMNS('7. Consumption'!AB$9:$AQ$9)-1))),0)+MAX(0,$AQ89*('1. General Inputs'!$J$29-COLUMNS('7. Consumption'!AB$9:$AQ$9)+1))</f>
        <v>0</v>
      </c>
      <c r="BU89" s="335">
        <f ca="1">IFERROR(SUM(OFFSET('7. Consumption'!AC89,0,1,,MIN('1. General Inputs'!$J$29,COLUMNS('7. Consumption'!AC$9:$AQ$9)-1))),0)+MAX(0,$AQ89*('1. General Inputs'!$J$29-COLUMNS('7. Consumption'!AC$9:$AQ$9)+1))</f>
        <v>0</v>
      </c>
      <c r="BV89" s="335">
        <f ca="1">IFERROR(SUM(OFFSET('7. Consumption'!AD89,0,1,,MIN('1. General Inputs'!$J$29,COLUMNS('7. Consumption'!AD$9:$AQ$9)-1))),0)+MAX(0,$AQ89*('1. General Inputs'!$J$29-COLUMNS('7. Consumption'!AD$9:$AQ$9)+1))</f>
        <v>0</v>
      </c>
      <c r="BW89" s="335">
        <f ca="1">IFERROR(SUM(OFFSET('7. Consumption'!AE89,0,1,,MIN('1. General Inputs'!$J$29,COLUMNS('7. Consumption'!AE$9:$AQ$9)-1))),0)+MAX(0,$AQ89*('1. General Inputs'!$J$29-COLUMNS('7. Consumption'!AE$9:$AQ$9)+1))</f>
        <v>0</v>
      </c>
      <c r="BX89" s="335">
        <f ca="1">IFERROR(SUM(OFFSET('7. Consumption'!AF89,0,1,,MIN('1. General Inputs'!$J$29,COLUMNS('7. Consumption'!AF$9:$AQ$9)-1))),0)+MAX(0,$AQ89*('1. General Inputs'!$J$29-COLUMNS('7. Consumption'!AF$9:$AQ$9)+1))</f>
        <v>0</v>
      </c>
      <c r="BY89" s="335">
        <f ca="1">IFERROR(SUM(OFFSET('7. Consumption'!AG89,0,1,,MIN('1. General Inputs'!$J$29,COLUMNS('7. Consumption'!AG$9:$AQ$9)-1))),0)+MAX(0,$AQ89*('1. General Inputs'!$J$29-COLUMNS('7. Consumption'!AG$9:$AQ$9)+1))</f>
        <v>0</v>
      </c>
      <c r="BZ89" s="335">
        <f ca="1">IFERROR(SUM(OFFSET('7. Consumption'!AH89,0,1,,MIN('1. General Inputs'!$J$29,COLUMNS('7. Consumption'!AH$9:$AQ$9)-1))),0)+MAX(0,$AQ89*('1. General Inputs'!$J$29-COLUMNS('7. Consumption'!AH$9:$AQ$9)+1))</f>
        <v>0</v>
      </c>
      <c r="CA89" s="335">
        <f ca="1">IFERROR(SUM(OFFSET('7. Consumption'!AI89,0,1,,MIN('1. General Inputs'!$J$29,COLUMNS('7. Consumption'!AI$9:$AQ$9)-1))),0)+MAX(0,$AQ89*('1. General Inputs'!$J$29-COLUMNS('7. Consumption'!AI$9:$AQ$9)+1))</f>
        <v>0</v>
      </c>
      <c r="CB89" s="335">
        <f ca="1">IFERROR(SUM(OFFSET('7. Consumption'!AJ89,0,1,,MIN('1. General Inputs'!$J$29,COLUMNS('7. Consumption'!AJ$9:$AQ$9)-1))),0)+MAX(0,$AQ89*('1. General Inputs'!$J$29-COLUMNS('7. Consumption'!AJ$9:$AQ$9)+1))</f>
        <v>0</v>
      </c>
      <c r="CC89" s="335">
        <f ca="1">IFERROR(SUM(OFFSET('7. Consumption'!AK89,0,1,,MIN('1. General Inputs'!$J$29,COLUMNS('7. Consumption'!AK$9:$AQ$9)-1))),0)+MAX(0,$AQ89*('1. General Inputs'!$J$29-COLUMNS('7. Consumption'!AK$9:$AQ$9)+1))</f>
        <v>0</v>
      </c>
      <c r="CD89" s="335">
        <f ca="1">IFERROR(SUM(OFFSET('7. Consumption'!AL89,0,1,,MIN('1. General Inputs'!$J$29,COLUMNS('7. Consumption'!AL$9:$AQ$9)-1))),0)+MAX(0,$AQ89*('1. General Inputs'!$J$29-COLUMNS('7. Consumption'!AL$9:$AQ$9)+1))</f>
        <v>0</v>
      </c>
      <c r="CE89" s="335">
        <f ca="1">IFERROR(SUM(OFFSET('7. Consumption'!AM89,0,1,,MIN('1. General Inputs'!$J$29,COLUMNS('7. Consumption'!AM$9:$AQ$9)-1))),0)+MAX(0,$AQ89*('1. General Inputs'!$J$29-COLUMNS('7. Consumption'!AM$9:$AQ$9)+1))</f>
        <v>0</v>
      </c>
      <c r="CF89" s="335">
        <f ca="1">IFERROR(SUM(OFFSET('7. Consumption'!AN89,0,1,,MIN('1. General Inputs'!$J$29,COLUMNS('7. Consumption'!AN$9:$AQ$9)-1))),0)+MAX(0,$AQ89*('1. General Inputs'!$J$29-COLUMNS('7. Consumption'!AN$9:$AQ$9)+1))</f>
        <v>0</v>
      </c>
      <c r="CG89" s="335">
        <f ca="1">IFERROR(SUM(OFFSET('7. Consumption'!AO89,0,1,,MIN('1. General Inputs'!$J$29,COLUMNS('7. Consumption'!AO$9:$AQ$9)-1))),0)+MAX(0,$AQ89*('1. General Inputs'!$J$29-COLUMNS('7. Consumption'!AO$9:$AQ$9)+1))</f>
        <v>0</v>
      </c>
      <c r="CH89" s="335">
        <f ca="1">IFERROR(SUM(OFFSET('7. Consumption'!AP89,0,1,,MIN('1. General Inputs'!$J$29,COLUMNS('7. Consumption'!AP$9:$AQ$9)-1))),0)+MAX(0,$AQ89*('1. General Inputs'!$J$29-COLUMNS('7. Consumption'!AP$9:$AQ$9)+1))</f>
        <v>0</v>
      </c>
      <c r="CI89" s="335">
        <f ca="1">IFERROR(SUM(OFFSET('7. Consumption'!AQ89,0,1,,MIN('1. General Inputs'!$J$29,COLUMNS('7. Consumption'!AQ$9:$AQ$9)-1))),0)+MAX(0,$AQ89*('1. General Inputs'!$J$29-COLUMNS('7. Consumption'!AQ$9:$AQ$9)+1))</f>
        <v>0</v>
      </c>
    </row>
    <row r="90" spans="2:87" ht="15" hidden="1" outlineLevel="1" x14ac:dyDescent="0.25">
      <c r="B90" s="772"/>
      <c r="C90" s="772" t="str">
        <f>IFERROR(VLOOKUP(ROWS($C$9:$C90),'5. Form Breakdown'!$AI$11:$AJ$138,COLUMNS('5. Form Breakdown'!$AI$11:$AJ$11),0),"")</f>
        <v/>
      </c>
      <c r="D90" s="772" t="str">
        <f>IFERROR(VLOOKUP($C90,'5a. Dosing'!$E$11:$F$138,2,0),"")</f>
        <v/>
      </c>
      <c r="E90" s="773" t="str">
        <f>IFERROR(INDEX('5. Form Breakdown'!$AL$11:$BL$138,MATCH('7. Consumption'!$C90,'5. Form Breakdown'!$AK$11:$AK$138,0),MATCH('5. Form Breakdown'!$AX$10,'5. Form Breakdown'!$AL$10:$BL$10,0)),"")</f>
        <v/>
      </c>
      <c r="F90" s="774" t="str">
        <f>IFERROR(INDEX('5. Form Breakdown'!$AL$11:$BL$138,MATCH('7. Consumption'!$C90,'5. Form Breakdown'!$AK$11:$AK$138,0),MATCH('5. Form Breakdown'!$BL$10,'5. Form Breakdown'!$AL$10:$BL$10,0)),"")</f>
        <v/>
      </c>
      <c r="H90" s="775">
        <f ca="1">ROUNDUP(IFERROR($F90*$E90*CHOOSE(H$7,
IFERROR(SUMPRODUCT('6. Patients'!CA$10:CA$107,OFFSET('6. Patients'!$DN$9,1,MATCH($D90,'6. Patients'!$DO$9:$FL$9,0),ROWS('6. Patients'!DN$10:DN$107))),0)+
IFERROR(SUMPRODUCT('6. Patients'!CA$10:CA$107,OFFSET('6. Patients'!$FM$9,1,MATCH($D90,'6. Patients'!$FN$9:$GG$9,0),ROWS('6. Patients'!DN$10:DN$107))),0)+
IFERROR(SUMPRODUCT('6. Patients'!CA$10:CA$107,OFFSET('6. Patients'!$GH$9,1,MATCH($D90,'6. Patients'!$GI$9:$IF$9,0),ROWS('6. Patients'!DN$10:DN$107))),0)+
IFERROR(SUMPRODUCT('6. Patients'!CA$10:CA$107,OFFSET('6. Patients'!$IG$9,1,MATCH($D90,'6. Patients'!$IH$9:$JA$9,0),ROWS('6. Patients'!DN$10:DN$107))),0),
IFERROR(SUMPRODUCT('6. Patients'!CA$10:CA$107,OFFSET('6. Patients'!$JB$9,1,MATCH($D90,'6. Patients'!$JC$9:$KZ$9,0),ROWS('6. Patients'!DN$10:DN$107))),0)+
IFERROR(SUMPRODUCT('6. Patients'!CA$10:CA$107,OFFSET('6. Patients'!$LA$9,1,MATCH($D90,'6. Patients'!$LB$9:$LU$9,0),ROWS('6. Patients'!DN$10:DN$107))),0)+
IFERROR(SUMPRODUCT('6. Patients'!CA$10:CA$107,OFFSET('6. Patients'!$LV$9,1,MATCH($D90,'6. Patients'!$LW$9:$NT$9,0),ROWS('6. Patients'!DN$10:DN$107))),0)+
IFERROR(SUMPRODUCT('6. Patients'!CA$10:CA$107,OFFSET('6. Patients'!$NU$9,1,MATCH($D90,'6. Patients'!$NV$9:$OO$9,0),ROWS('6. Patients'!DN$10:DN$107))),0),
IFERROR(SUMPRODUCT('6. Patients'!CA$10:CA$107,OFFSET('6. Patients'!$OP$9,1,MATCH($D90,'6. Patients'!$OQ$9:$QN$9,0),ROWS('6. Patients'!DN$10:DN$107))),0)+
IFERROR(SUMPRODUCT('6. Patients'!CA$10:CA$107,OFFSET('6. Patients'!$QO$9,1,MATCH($D90,'6. Patients'!$QP$9:$RI$9,0),ROWS('6. Patients'!DN$10:DN$107))),0)+
IFERROR(SUMPRODUCT('6. Patients'!CA$10:CA$107,OFFSET('6. Patients'!$RJ$9,1,MATCH($D90,'6. Patients'!$RK$9:$TH$9,0),ROWS('6. Patients'!DN$10:DN$107))),0)+
IFERROR(SUMPRODUCT('6. Patients'!CA$10:CA$107,OFFSET('6. Patients'!$TI$9,1,MATCH($D90,'6. Patients'!$TJ$9:$UC$9,0),ROWS('6. Patients'!DN$10:DN$107))),0))+
IFERROR(VLOOKUP($D90,$H$116:$L$146,COLUMNS($H$115:$J$115)-1+H$7,0)*$E90*$F90*'1. General Inputs'!$J$25,0),0),0)</f>
        <v>0</v>
      </c>
      <c r="I90" s="775">
        <f ca="1">ROUNDUP(IFERROR($F90*$E90*CHOOSE(I$7,
IFERROR(SUMPRODUCT('6. Patients'!CB$10:CB$107,OFFSET('6. Patients'!$DN$9,1,MATCH($D90,'6. Patients'!$DO$9:$FL$9,0),ROWS('6. Patients'!DO$10:DO$107))),0)+
IFERROR(SUMPRODUCT('6. Patients'!CB$10:CB$107,OFFSET('6. Patients'!$FM$9,1,MATCH($D90,'6. Patients'!$FN$9:$GG$9,0),ROWS('6. Patients'!DO$10:DO$107))),0)+
IFERROR(SUMPRODUCT('6. Patients'!CB$10:CB$107,OFFSET('6. Patients'!$GH$9,1,MATCH($D90,'6. Patients'!$GI$9:$IF$9,0),ROWS('6. Patients'!DO$10:DO$107))),0)+
IFERROR(SUMPRODUCT('6. Patients'!CB$10:CB$107,OFFSET('6. Patients'!$IG$9,1,MATCH($D90,'6. Patients'!$IH$9:$JA$9,0),ROWS('6. Patients'!DO$10:DO$107))),0),
IFERROR(SUMPRODUCT('6. Patients'!CB$10:CB$107,OFFSET('6. Patients'!$JB$9,1,MATCH($D90,'6. Patients'!$JC$9:$KZ$9,0),ROWS('6. Patients'!DO$10:DO$107))),0)+
IFERROR(SUMPRODUCT('6. Patients'!CB$10:CB$107,OFFSET('6. Patients'!$LA$9,1,MATCH($D90,'6. Patients'!$LB$9:$LU$9,0),ROWS('6. Patients'!DO$10:DO$107))),0)+
IFERROR(SUMPRODUCT('6. Patients'!CB$10:CB$107,OFFSET('6. Patients'!$LV$9,1,MATCH($D90,'6. Patients'!$LW$9:$NT$9,0),ROWS('6. Patients'!DO$10:DO$107))),0)+
IFERROR(SUMPRODUCT('6. Patients'!CB$10:CB$107,OFFSET('6. Patients'!$NU$9,1,MATCH($D90,'6. Patients'!$NV$9:$OO$9,0),ROWS('6. Patients'!DO$10:DO$107))),0),
IFERROR(SUMPRODUCT('6. Patients'!CB$10:CB$107,OFFSET('6. Patients'!$OP$9,1,MATCH($D90,'6. Patients'!$OQ$9:$QN$9,0),ROWS('6. Patients'!DO$10:DO$107))),0)+
IFERROR(SUMPRODUCT('6. Patients'!CB$10:CB$107,OFFSET('6. Patients'!$QO$9,1,MATCH($D90,'6. Patients'!$QP$9:$RI$9,0),ROWS('6. Patients'!DO$10:DO$107))),0)+
IFERROR(SUMPRODUCT('6. Patients'!CB$10:CB$107,OFFSET('6. Patients'!$RJ$9,1,MATCH($D90,'6. Patients'!$RK$9:$TH$9,0),ROWS('6. Patients'!DO$10:DO$107))),0)+
IFERROR(SUMPRODUCT('6. Patients'!CB$10:CB$107,OFFSET('6. Patients'!$TI$9,1,MATCH($D90,'6. Patients'!$TJ$9:$UC$9,0),ROWS('6. Patients'!DO$10:DO$107))),0))+
IFERROR(VLOOKUP($D90,$H$116:$L$146,COLUMNS($H$115:$J$115)-1+I$7,0)*$E90*$F90*'1. General Inputs'!$J$25,0),0),0)</f>
        <v>0</v>
      </c>
      <c r="J90" s="775">
        <f ca="1">ROUNDUP(IFERROR($F90*$E90*CHOOSE(J$7,
IFERROR(SUMPRODUCT('6. Patients'!CC$10:CC$107,OFFSET('6. Patients'!$DN$9,1,MATCH($D90,'6. Patients'!$DO$9:$FL$9,0),ROWS('6. Patients'!DP$10:DP$107))),0)+
IFERROR(SUMPRODUCT('6. Patients'!CC$10:CC$107,OFFSET('6. Patients'!$FM$9,1,MATCH($D90,'6. Patients'!$FN$9:$GG$9,0),ROWS('6. Patients'!DP$10:DP$107))),0)+
IFERROR(SUMPRODUCT('6. Patients'!CC$10:CC$107,OFFSET('6. Patients'!$GH$9,1,MATCH($D90,'6. Patients'!$GI$9:$IF$9,0),ROWS('6. Patients'!DP$10:DP$107))),0)+
IFERROR(SUMPRODUCT('6. Patients'!CC$10:CC$107,OFFSET('6. Patients'!$IG$9,1,MATCH($D90,'6. Patients'!$IH$9:$JA$9,0),ROWS('6. Patients'!DP$10:DP$107))),0),
IFERROR(SUMPRODUCT('6. Patients'!CC$10:CC$107,OFFSET('6. Patients'!$JB$9,1,MATCH($D90,'6. Patients'!$JC$9:$KZ$9,0),ROWS('6. Patients'!DP$10:DP$107))),0)+
IFERROR(SUMPRODUCT('6. Patients'!CC$10:CC$107,OFFSET('6. Patients'!$LA$9,1,MATCH($D90,'6. Patients'!$LB$9:$LU$9,0),ROWS('6. Patients'!DP$10:DP$107))),0)+
IFERROR(SUMPRODUCT('6. Patients'!CC$10:CC$107,OFFSET('6. Patients'!$LV$9,1,MATCH($D90,'6. Patients'!$LW$9:$NT$9,0),ROWS('6. Patients'!DP$10:DP$107))),0)+
IFERROR(SUMPRODUCT('6. Patients'!CC$10:CC$107,OFFSET('6. Patients'!$NU$9,1,MATCH($D90,'6. Patients'!$NV$9:$OO$9,0),ROWS('6. Patients'!DP$10:DP$107))),0),
IFERROR(SUMPRODUCT('6. Patients'!CC$10:CC$107,OFFSET('6. Patients'!$OP$9,1,MATCH($D90,'6. Patients'!$OQ$9:$QN$9,0),ROWS('6. Patients'!DP$10:DP$107))),0)+
IFERROR(SUMPRODUCT('6. Patients'!CC$10:CC$107,OFFSET('6. Patients'!$QO$9,1,MATCH($D90,'6. Patients'!$QP$9:$RI$9,0),ROWS('6. Patients'!DP$10:DP$107))),0)+
IFERROR(SUMPRODUCT('6. Patients'!CC$10:CC$107,OFFSET('6. Patients'!$RJ$9,1,MATCH($D90,'6. Patients'!$RK$9:$TH$9,0),ROWS('6. Patients'!DP$10:DP$107))),0)+
IFERROR(SUMPRODUCT('6. Patients'!CC$10:CC$107,OFFSET('6. Patients'!$TI$9,1,MATCH($D90,'6. Patients'!$TJ$9:$UC$9,0),ROWS('6. Patients'!DP$10:DP$107))),0))+
IFERROR(VLOOKUP($D90,$H$116:$L$146,COLUMNS($H$115:$J$115)-1+J$7,0)*$E90*$F90*'1. General Inputs'!$J$25,0),0),0)</f>
        <v>0</v>
      </c>
      <c r="K90" s="775">
        <f ca="1">ROUNDUP(IFERROR($F90*$E90*CHOOSE(K$7,
IFERROR(SUMPRODUCT('6. Patients'!CD$10:CD$107,OFFSET('6. Patients'!$DN$9,1,MATCH($D90,'6. Patients'!$DO$9:$FL$9,0),ROWS('6. Patients'!DQ$10:DQ$107))),0)+
IFERROR(SUMPRODUCT('6. Patients'!CD$10:CD$107,OFFSET('6. Patients'!$FM$9,1,MATCH($D90,'6. Patients'!$FN$9:$GG$9,0),ROWS('6. Patients'!DQ$10:DQ$107))),0)+
IFERROR(SUMPRODUCT('6. Patients'!CD$10:CD$107,OFFSET('6. Patients'!$GH$9,1,MATCH($D90,'6. Patients'!$GI$9:$IF$9,0),ROWS('6. Patients'!DQ$10:DQ$107))),0)+
IFERROR(SUMPRODUCT('6. Patients'!CD$10:CD$107,OFFSET('6. Patients'!$IG$9,1,MATCH($D90,'6. Patients'!$IH$9:$JA$9,0),ROWS('6. Patients'!DQ$10:DQ$107))),0),
IFERROR(SUMPRODUCT('6. Patients'!CD$10:CD$107,OFFSET('6. Patients'!$JB$9,1,MATCH($D90,'6. Patients'!$JC$9:$KZ$9,0),ROWS('6. Patients'!DQ$10:DQ$107))),0)+
IFERROR(SUMPRODUCT('6. Patients'!CD$10:CD$107,OFFSET('6. Patients'!$LA$9,1,MATCH($D90,'6. Patients'!$LB$9:$LU$9,0),ROWS('6. Patients'!DQ$10:DQ$107))),0)+
IFERROR(SUMPRODUCT('6. Patients'!CD$10:CD$107,OFFSET('6. Patients'!$LV$9,1,MATCH($D90,'6. Patients'!$LW$9:$NT$9,0),ROWS('6. Patients'!DQ$10:DQ$107))),0)+
IFERROR(SUMPRODUCT('6. Patients'!CD$10:CD$107,OFFSET('6. Patients'!$NU$9,1,MATCH($D90,'6. Patients'!$NV$9:$OO$9,0),ROWS('6. Patients'!DQ$10:DQ$107))),0),
IFERROR(SUMPRODUCT('6. Patients'!CD$10:CD$107,OFFSET('6. Patients'!$OP$9,1,MATCH($D90,'6. Patients'!$OQ$9:$QN$9,0),ROWS('6. Patients'!DQ$10:DQ$107))),0)+
IFERROR(SUMPRODUCT('6. Patients'!CD$10:CD$107,OFFSET('6. Patients'!$QO$9,1,MATCH($D90,'6. Patients'!$QP$9:$RI$9,0),ROWS('6. Patients'!DQ$10:DQ$107))),0)+
IFERROR(SUMPRODUCT('6. Patients'!CD$10:CD$107,OFFSET('6. Patients'!$RJ$9,1,MATCH($D90,'6. Patients'!$RK$9:$TH$9,0),ROWS('6. Patients'!DQ$10:DQ$107))),0)+
IFERROR(SUMPRODUCT('6. Patients'!CD$10:CD$107,OFFSET('6. Patients'!$TI$9,1,MATCH($D90,'6. Patients'!$TJ$9:$UC$9,0),ROWS('6. Patients'!DQ$10:DQ$107))),0))+
IFERROR(VLOOKUP($D90,$H$116:$L$146,COLUMNS($H$115:$J$115)-1+K$7,0)*$E90*$F90*'1. General Inputs'!$J$25,0),0),0)</f>
        <v>0</v>
      </c>
      <c r="L90" s="775">
        <f ca="1">ROUNDUP(IFERROR($F90*$E90*CHOOSE(L$7,
IFERROR(SUMPRODUCT('6. Patients'!CE$10:CE$107,OFFSET('6. Patients'!$DN$9,1,MATCH($D90,'6. Patients'!$DO$9:$FL$9,0),ROWS('6. Patients'!DR$10:DR$107))),0)+
IFERROR(SUMPRODUCT('6. Patients'!CE$10:CE$107,OFFSET('6. Patients'!$FM$9,1,MATCH($D90,'6. Patients'!$FN$9:$GG$9,0),ROWS('6. Patients'!DR$10:DR$107))),0)+
IFERROR(SUMPRODUCT('6. Patients'!CE$10:CE$107,OFFSET('6. Patients'!$GH$9,1,MATCH($D90,'6. Patients'!$GI$9:$IF$9,0),ROWS('6. Patients'!DR$10:DR$107))),0)+
IFERROR(SUMPRODUCT('6. Patients'!CE$10:CE$107,OFFSET('6. Patients'!$IG$9,1,MATCH($D90,'6. Patients'!$IH$9:$JA$9,0),ROWS('6. Patients'!DR$10:DR$107))),0),
IFERROR(SUMPRODUCT('6. Patients'!CE$10:CE$107,OFFSET('6. Patients'!$JB$9,1,MATCH($D90,'6. Patients'!$JC$9:$KZ$9,0),ROWS('6. Patients'!DR$10:DR$107))),0)+
IFERROR(SUMPRODUCT('6. Patients'!CE$10:CE$107,OFFSET('6. Patients'!$LA$9,1,MATCH($D90,'6. Patients'!$LB$9:$LU$9,0),ROWS('6. Patients'!DR$10:DR$107))),0)+
IFERROR(SUMPRODUCT('6. Patients'!CE$10:CE$107,OFFSET('6. Patients'!$LV$9,1,MATCH($D90,'6. Patients'!$LW$9:$NT$9,0),ROWS('6. Patients'!DR$10:DR$107))),0)+
IFERROR(SUMPRODUCT('6. Patients'!CE$10:CE$107,OFFSET('6. Patients'!$NU$9,1,MATCH($D90,'6. Patients'!$NV$9:$OO$9,0),ROWS('6. Patients'!DR$10:DR$107))),0),
IFERROR(SUMPRODUCT('6. Patients'!CE$10:CE$107,OFFSET('6. Patients'!$OP$9,1,MATCH($D90,'6. Patients'!$OQ$9:$QN$9,0),ROWS('6. Patients'!DR$10:DR$107))),0)+
IFERROR(SUMPRODUCT('6. Patients'!CE$10:CE$107,OFFSET('6. Patients'!$QO$9,1,MATCH($D90,'6. Patients'!$QP$9:$RI$9,0),ROWS('6. Patients'!DR$10:DR$107))),0)+
IFERROR(SUMPRODUCT('6. Patients'!CE$10:CE$107,OFFSET('6. Patients'!$RJ$9,1,MATCH($D90,'6. Patients'!$RK$9:$TH$9,0),ROWS('6. Patients'!DR$10:DR$107))),0)+
IFERROR(SUMPRODUCT('6. Patients'!CE$10:CE$107,OFFSET('6. Patients'!$TI$9,1,MATCH($D90,'6. Patients'!$TJ$9:$UC$9,0),ROWS('6. Patients'!DR$10:DR$107))),0))+
IFERROR(VLOOKUP($D90,$H$116:$L$146,COLUMNS($H$115:$J$115)-1+L$7,0)*$E90*$F90*'1. General Inputs'!$J$25,0),0),0)</f>
        <v>0</v>
      </c>
      <c r="M90" s="775">
        <f ca="1">ROUNDUP(IFERROR($F90*$E90*CHOOSE(M$7,
IFERROR(SUMPRODUCT('6. Patients'!CF$10:CF$107,OFFSET('6. Patients'!$DN$9,1,MATCH($D90,'6. Patients'!$DO$9:$FL$9,0),ROWS('6. Patients'!DS$10:DS$107))),0)+
IFERROR(SUMPRODUCT('6. Patients'!CF$10:CF$107,OFFSET('6. Patients'!$FM$9,1,MATCH($D90,'6. Patients'!$FN$9:$GG$9,0),ROWS('6. Patients'!DS$10:DS$107))),0)+
IFERROR(SUMPRODUCT('6. Patients'!CF$10:CF$107,OFFSET('6. Patients'!$GH$9,1,MATCH($D90,'6. Patients'!$GI$9:$IF$9,0),ROWS('6. Patients'!DS$10:DS$107))),0)+
IFERROR(SUMPRODUCT('6. Patients'!CF$10:CF$107,OFFSET('6. Patients'!$IG$9,1,MATCH($D90,'6. Patients'!$IH$9:$JA$9,0),ROWS('6. Patients'!DS$10:DS$107))),0),
IFERROR(SUMPRODUCT('6. Patients'!CF$10:CF$107,OFFSET('6. Patients'!$JB$9,1,MATCH($D90,'6. Patients'!$JC$9:$KZ$9,0),ROWS('6. Patients'!DS$10:DS$107))),0)+
IFERROR(SUMPRODUCT('6. Patients'!CF$10:CF$107,OFFSET('6. Patients'!$LA$9,1,MATCH($D90,'6. Patients'!$LB$9:$LU$9,0),ROWS('6. Patients'!DS$10:DS$107))),0)+
IFERROR(SUMPRODUCT('6. Patients'!CF$10:CF$107,OFFSET('6. Patients'!$LV$9,1,MATCH($D90,'6. Patients'!$LW$9:$NT$9,0),ROWS('6. Patients'!DS$10:DS$107))),0)+
IFERROR(SUMPRODUCT('6. Patients'!CF$10:CF$107,OFFSET('6. Patients'!$NU$9,1,MATCH($D90,'6. Patients'!$NV$9:$OO$9,0),ROWS('6. Patients'!DS$10:DS$107))),0),
IFERROR(SUMPRODUCT('6. Patients'!CF$10:CF$107,OFFSET('6. Patients'!$OP$9,1,MATCH($D90,'6. Patients'!$OQ$9:$QN$9,0),ROWS('6. Patients'!DS$10:DS$107))),0)+
IFERROR(SUMPRODUCT('6. Patients'!CF$10:CF$107,OFFSET('6. Patients'!$QO$9,1,MATCH($D90,'6. Patients'!$QP$9:$RI$9,0),ROWS('6. Patients'!DS$10:DS$107))),0)+
IFERROR(SUMPRODUCT('6. Patients'!CF$10:CF$107,OFFSET('6. Patients'!$RJ$9,1,MATCH($D90,'6. Patients'!$RK$9:$TH$9,0),ROWS('6. Patients'!DS$10:DS$107))),0)+
IFERROR(SUMPRODUCT('6. Patients'!CF$10:CF$107,OFFSET('6. Patients'!$TI$9,1,MATCH($D90,'6. Patients'!$TJ$9:$UC$9,0),ROWS('6. Patients'!DS$10:DS$107))),0))+
IFERROR(VLOOKUP($D90,$H$116:$L$146,COLUMNS($H$115:$J$115)-1+M$7,0)*$E90*$F90*'1. General Inputs'!$J$25,0),0),0)</f>
        <v>0</v>
      </c>
      <c r="N90" s="775">
        <f ca="1">ROUNDUP(IFERROR($F90*$E90*CHOOSE(N$7,
IFERROR(SUMPRODUCT('6. Patients'!CG$10:CG$107,OFFSET('6. Patients'!$DN$9,1,MATCH($D90,'6. Patients'!$DO$9:$FL$9,0),ROWS('6. Patients'!DT$10:DT$107))),0)+
IFERROR(SUMPRODUCT('6. Patients'!CG$10:CG$107,OFFSET('6. Patients'!$FM$9,1,MATCH($D90,'6. Patients'!$FN$9:$GG$9,0),ROWS('6. Patients'!DT$10:DT$107))),0)+
IFERROR(SUMPRODUCT('6. Patients'!CG$10:CG$107,OFFSET('6. Patients'!$GH$9,1,MATCH($D90,'6. Patients'!$GI$9:$IF$9,0),ROWS('6. Patients'!DT$10:DT$107))),0)+
IFERROR(SUMPRODUCT('6. Patients'!CG$10:CG$107,OFFSET('6. Patients'!$IG$9,1,MATCH($D90,'6. Patients'!$IH$9:$JA$9,0),ROWS('6. Patients'!DT$10:DT$107))),0),
IFERROR(SUMPRODUCT('6. Patients'!CG$10:CG$107,OFFSET('6. Patients'!$JB$9,1,MATCH($D90,'6. Patients'!$JC$9:$KZ$9,0),ROWS('6. Patients'!DT$10:DT$107))),0)+
IFERROR(SUMPRODUCT('6. Patients'!CG$10:CG$107,OFFSET('6. Patients'!$LA$9,1,MATCH($D90,'6. Patients'!$LB$9:$LU$9,0),ROWS('6. Patients'!DT$10:DT$107))),0)+
IFERROR(SUMPRODUCT('6. Patients'!CG$10:CG$107,OFFSET('6. Patients'!$LV$9,1,MATCH($D90,'6. Patients'!$LW$9:$NT$9,0),ROWS('6. Patients'!DT$10:DT$107))),0)+
IFERROR(SUMPRODUCT('6. Patients'!CG$10:CG$107,OFFSET('6. Patients'!$NU$9,1,MATCH($D90,'6. Patients'!$NV$9:$OO$9,0),ROWS('6. Patients'!DT$10:DT$107))),0),
IFERROR(SUMPRODUCT('6. Patients'!CG$10:CG$107,OFFSET('6. Patients'!$OP$9,1,MATCH($D90,'6. Patients'!$OQ$9:$QN$9,0),ROWS('6. Patients'!DT$10:DT$107))),0)+
IFERROR(SUMPRODUCT('6. Patients'!CG$10:CG$107,OFFSET('6. Patients'!$QO$9,1,MATCH($D90,'6. Patients'!$QP$9:$RI$9,0),ROWS('6. Patients'!DT$10:DT$107))),0)+
IFERROR(SUMPRODUCT('6. Patients'!CG$10:CG$107,OFFSET('6. Patients'!$RJ$9,1,MATCH($D90,'6. Patients'!$RK$9:$TH$9,0),ROWS('6. Patients'!DT$10:DT$107))),0)+
IFERROR(SUMPRODUCT('6. Patients'!CG$10:CG$107,OFFSET('6. Patients'!$TI$9,1,MATCH($D90,'6. Patients'!$TJ$9:$UC$9,0),ROWS('6. Patients'!DT$10:DT$107))),0))+
IFERROR(VLOOKUP($D90,$H$116:$L$146,COLUMNS($H$115:$J$115)-1+N$7,0)*$E90*$F90*'1. General Inputs'!$J$25,0),0),0)</f>
        <v>0</v>
      </c>
      <c r="O90" s="775">
        <f ca="1">ROUNDUP(IFERROR($F90*$E90*CHOOSE(O$7,
IFERROR(SUMPRODUCT('6. Patients'!CH$10:CH$107,OFFSET('6. Patients'!$DN$9,1,MATCH($D90,'6. Patients'!$DO$9:$FL$9,0),ROWS('6. Patients'!DU$10:DU$107))),0)+
IFERROR(SUMPRODUCT('6. Patients'!CH$10:CH$107,OFFSET('6. Patients'!$FM$9,1,MATCH($D90,'6. Patients'!$FN$9:$GG$9,0),ROWS('6. Patients'!DU$10:DU$107))),0)+
IFERROR(SUMPRODUCT('6. Patients'!CH$10:CH$107,OFFSET('6. Patients'!$GH$9,1,MATCH($D90,'6. Patients'!$GI$9:$IF$9,0),ROWS('6. Patients'!DU$10:DU$107))),0)+
IFERROR(SUMPRODUCT('6. Patients'!CH$10:CH$107,OFFSET('6. Patients'!$IG$9,1,MATCH($D90,'6. Patients'!$IH$9:$JA$9,0),ROWS('6. Patients'!DU$10:DU$107))),0),
IFERROR(SUMPRODUCT('6. Patients'!CH$10:CH$107,OFFSET('6. Patients'!$JB$9,1,MATCH($D90,'6. Patients'!$JC$9:$KZ$9,0),ROWS('6. Patients'!DU$10:DU$107))),0)+
IFERROR(SUMPRODUCT('6. Patients'!CH$10:CH$107,OFFSET('6. Patients'!$LA$9,1,MATCH($D90,'6. Patients'!$LB$9:$LU$9,0),ROWS('6. Patients'!DU$10:DU$107))),0)+
IFERROR(SUMPRODUCT('6. Patients'!CH$10:CH$107,OFFSET('6. Patients'!$LV$9,1,MATCH($D90,'6. Patients'!$LW$9:$NT$9,0),ROWS('6. Patients'!DU$10:DU$107))),0)+
IFERROR(SUMPRODUCT('6. Patients'!CH$10:CH$107,OFFSET('6. Patients'!$NU$9,1,MATCH($D90,'6. Patients'!$NV$9:$OO$9,0),ROWS('6. Patients'!DU$10:DU$107))),0),
IFERROR(SUMPRODUCT('6. Patients'!CH$10:CH$107,OFFSET('6. Patients'!$OP$9,1,MATCH($D90,'6. Patients'!$OQ$9:$QN$9,0),ROWS('6. Patients'!DU$10:DU$107))),0)+
IFERROR(SUMPRODUCT('6. Patients'!CH$10:CH$107,OFFSET('6. Patients'!$QO$9,1,MATCH($D90,'6. Patients'!$QP$9:$RI$9,0),ROWS('6. Patients'!DU$10:DU$107))),0)+
IFERROR(SUMPRODUCT('6. Patients'!CH$10:CH$107,OFFSET('6. Patients'!$RJ$9,1,MATCH($D90,'6. Patients'!$RK$9:$TH$9,0),ROWS('6. Patients'!DU$10:DU$107))),0)+
IFERROR(SUMPRODUCT('6. Patients'!CH$10:CH$107,OFFSET('6. Patients'!$TI$9,1,MATCH($D90,'6. Patients'!$TJ$9:$UC$9,0),ROWS('6. Patients'!DU$10:DU$107))),0))+
IFERROR(VLOOKUP($D90,$H$116:$L$146,COLUMNS($H$115:$J$115)-1+O$7,0)*$E90*$F90*'1. General Inputs'!$J$25,0),0),0)</f>
        <v>0</v>
      </c>
      <c r="P90" s="775">
        <f ca="1">ROUNDUP(IFERROR($F90*$E90*CHOOSE(P$7,
IFERROR(SUMPRODUCT('6. Patients'!CI$10:CI$107,OFFSET('6. Patients'!$DN$9,1,MATCH($D90,'6. Patients'!$DO$9:$FL$9,0),ROWS('6. Patients'!DV$10:DV$107))),0)+
IFERROR(SUMPRODUCT('6. Patients'!CI$10:CI$107,OFFSET('6. Patients'!$FM$9,1,MATCH($D90,'6. Patients'!$FN$9:$GG$9,0),ROWS('6. Patients'!DV$10:DV$107))),0)+
IFERROR(SUMPRODUCT('6. Patients'!CI$10:CI$107,OFFSET('6. Patients'!$GH$9,1,MATCH($D90,'6. Patients'!$GI$9:$IF$9,0),ROWS('6. Patients'!DV$10:DV$107))),0)+
IFERROR(SUMPRODUCT('6. Patients'!CI$10:CI$107,OFFSET('6. Patients'!$IG$9,1,MATCH($D90,'6. Patients'!$IH$9:$JA$9,0),ROWS('6. Patients'!DV$10:DV$107))),0),
IFERROR(SUMPRODUCT('6. Patients'!CI$10:CI$107,OFFSET('6. Patients'!$JB$9,1,MATCH($D90,'6. Patients'!$JC$9:$KZ$9,0),ROWS('6. Patients'!DV$10:DV$107))),0)+
IFERROR(SUMPRODUCT('6. Patients'!CI$10:CI$107,OFFSET('6. Patients'!$LA$9,1,MATCH($D90,'6. Patients'!$LB$9:$LU$9,0),ROWS('6. Patients'!DV$10:DV$107))),0)+
IFERROR(SUMPRODUCT('6. Patients'!CI$10:CI$107,OFFSET('6. Patients'!$LV$9,1,MATCH($D90,'6. Patients'!$LW$9:$NT$9,0),ROWS('6. Patients'!DV$10:DV$107))),0)+
IFERROR(SUMPRODUCT('6. Patients'!CI$10:CI$107,OFFSET('6. Patients'!$NU$9,1,MATCH($D90,'6. Patients'!$NV$9:$OO$9,0),ROWS('6. Patients'!DV$10:DV$107))),0),
IFERROR(SUMPRODUCT('6. Patients'!CI$10:CI$107,OFFSET('6. Patients'!$OP$9,1,MATCH($D90,'6. Patients'!$OQ$9:$QN$9,0),ROWS('6. Patients'!DV$10:DV$107))),0)+
IFERROR(SUMPRODUCT('6. Patients'!CI$10:CI$107,OFFSET('6. Patients'!$QO$9,1,MATCH($D90,'6. Patients'!$QP$9:$RI$9,0),ROWS('6. Patients'!DV$10:DV$107))),0)+
IFERROR(SUMPRODUCT('6. Patients'!CI$10:CI$107,OFFSET('6. Patients'!$RJ$9,1,MATCH($D90,'6. Patients'!$RK$9:$TH$9,0),ROWS('6. Patients'!DV$10:DV$107))),0)+
IFERROR(SUMPRODUCT('6. Patients'!CI$10:CI$107,OFFSET('6. Patients'!$TI$9,1,MATCH($D90,'6. Patients'!$TJ$9:$UC$9,0),ROWS('6. Patients'!DV$10:DV$107))),0))+
IFERROR(VLOOKUP($D90,$H$116:$L$146,COLUMNS($H$115:$J$115)-1+P$7,0)*$E90*$F90*'1. General Inputs'!$J$25,0),0),0)</f>
        <v>0</v>
      </c>
      <c r="Q90" s="775">
        <f ca="1">ROUNDUP(IFERROR($F90*$E90*CHOOSE(Q$7,
IFERROR(SUMPRODUCT('6. Patients'!CJ$10:CJ$107,OFFSET('6. Patients'!$DN$9,1,MATCH($D90,'6. Patients'!$DO$9:$FL$9,0),ROWS('6. Patients'!DW$10:DW$107))),0)+
IFERROR(SUMPRODUCT('6. Patients'!CJ$10:CJ$107,OFFSET('6. Patients'!$FM$9,1,MATCH($D90,'6. Patients'!$FN$9:$GG$9,0),ROWS('6. Patients'!DW$10:DW$107))),0)+
IFERROR(SUMPRODUCT('6. Patients'!CJ$10:CJ$107,OFFSET('6. Patients'!$GH$9,1,MATCH($D90,'6. Patients'!$GI$9:$IF$9,0),ROWS('6. Patients'!DW$10:DW$107))),0)+
IFERROR(SUMPRODUCT('6. Patients'!CJ$10:CJ$107,OFFSET('6. Patients'!$IG$9,1,MATCH($D90,'6. Patients'!$IH$9:$JA$9,0),ROWS('6. Patients'!DW$10:DW$107))),0),
IFERROR(SUMPRODUCT('6. Patients'!CJ$10:CJ$107,OFFSET('6. Patients'!$JB$9,1,MATCH($D90,'6. Patients'!$JC$9:$KZ$9,0),ROWS('6. Patients'!DW$10:DW$107))),0)+
IFERROR(SUMPRODUCT('6. Patients'!CJ$10:CJ$107,OFFSET('6. Patients'!$LA$9,1,MATCH($D90,'6. Patients'!$LB$9:$LU$9,0),ROWS('6. Patients'!DW$10:DW$107))),0)+
IFERROR(SUMPRODUCT('6. Patients'!CJ$10:CJ$107,OFFSET('6. Patients'!$LV$9,1,MATCH($D90,'6. Patients'!$LW$9:$NT$9,0),ROWS('6. Patients'!DW$10:DW$107))),0)+
IFERROR(SUMPRODUCT('6. Patients'!CJ$10:CJ$107,OFFSET('6. Patients'!$NU$9,1,MATCH($D90,'6. Patients'!$NV$9:$OO$9,0),ROWS('6. Patients'!DW$10:DW$107))),0),
IFERROR(SUMPRODUCT('6. Patients'!CJ$10:CJ$107,OFFSET('6. Patients'!$OP$9,1,MATCH($D90,'6. Patients'!$OQ$9:$QN$9,0),ROWS('6. Patients'!DW$10:DW$107))),0)+
IFERROR(SUMPRODUCT('6. Patients'!CJ$10:CJ$107,OFFSET('6. Patients'!$QO$9,1,MATCH($D90,'6. Patients'!$QP$9:$RI$9,0),ROWS('6. Patients'!DW$10:DW$107))),0)+
IFERROR(SUMPRODUCT('6. Patients'!CJ$10:CJ$107,OFFSET('6. Patients'!$RJ$9,1,MATCH($D90,'6. Patients'!$RK$9:$TH$9,0),ROWS('6. Patients'!DW$10:DW$107))),0)+
IFERROR(SUMPRODUCT('6. Patients'!CJ$10:CJ$107,OFFSET('6. Patients'!$TI$9,1,MATCH($D90,'6. Patients'!$TJ$9:$UC$9,0),ROWS('6. Patients'!DW$10:DW$107))),0))+
IFERROR(VLOOKUP($D90,$H$116:$L$146,COLUMNS($H$115:$J$115)-1+Q$7,0)*$E90*$F90*'1. General Inputs'!$J$25,0),0),0)</f>
        <v>0</v>
      </c>
      <c r="R90" s="775">
        <f ca="1">ROUNDUP(IFERROR($F90*$E90*CHOOSE(R$7,
IFERROR(SUMPRODUCT('6. Patients'!CK$10:CK$107,OFFSET('6. Patients'!$DN$9,1,MATCH($D90,'6. Patients'!$DO$9:$FL$9,0),ROWS('6. Patients'!DX$10:DX$107))),0)+
IFERROR(SUMPRODUCT('6. Patients'!CK$10:CK$107,OFFSET('6. Patients'!$FM$9,1,MATCH($D90,'6. Patients'!$FN$9:$GG$9,0),ROWS('6. Patients'!DX$10:DX$107))),0)+
IFERROR(SUMPRODUCT('6. Patients'!CK$10:CK$107,OFFSET('6. Patients'!$GH$9,1,MATCH($D90,'6. Patients'!$GI$9:$IF$9,0),ROWS('6. Patients'!DX$10:DX$107))),0)+
IFERROR(SUMPRODUCT('6. Patients'!CK$10:CK$107,OFFSET('6. Patients'!$IG$9,1,MATCH($D90,'6. Patients'!$IH$9:$JA$9,0),ROWS('6. Patients'!DX$10:DX$107))),0),
IFERROR(SUMPRODUCT('6. Patients'!CK$10:CK$107,OFFSET('6. Patients'!$JB$9,1,MATCH($D90,'6. Patients'!$JC$9:$KZ$9,0),ROWS('6. Patients'!DX$10:DX$107))),0)+
IFERROR(SUMPRODUCT('6. Patients'!CK$10:CK$107,OFFSET('6. Patients'!$LA$9,1,MATCH($D90,'6. Patients'!$LB$9:$LU$9,0),ROWS('6. Patients'!DX$10:DX$107))),0)+
IFERROR(SUMPRODUCT('6. Patients'!CK$10:CK$107,OFFSET('6. Patients'!$LV$9,1,MATCH($D90,'6. Patients'!$LW$9:$NT$9,0),ROWS('6. Patients'!DX$10:DX$107))),0)+
IFERROR(SUMPRODUCT('6. Patients'!CK$10:CK$107,OFFSET('6. Patients'!$NU$9,1,MATCH($D90,'6. Patients'!$NV$9:$OO$9,0),ROWS('6. Patients'!DX$10:DX$107))),0),
IFERROR(SUMPRODUCT('6. Patients'!CK$10:CK$107,OFFSET('6. Patients'!$OP$9,1,MATCH($D90,'6. Patients'!$OQ$9:$QN$9,0),ROWS('6. Patients'!DX$10:DX$107))),0)+
IFERROR(SUMPRODUCT('6. Patients'!CK$10:CK$107,OFFSET('6. Patients'!$QO$9,1,MATCH($D90,'6. Patients'!$QP$9:$RI$9,0),ROWS('6. Patients'!DX$10:DX$107))),0)+
IFERROR(SUMPRODUCT('6. Patients'!CK$10:CK$107,OFFSET('6. Patients'!$RJ$9,1,MATCH($D90,'6. Patients'!$RK$9:$TH$9,0),ROWS('6. Patients'!DX$10:DX$107))),0)+
IFERROR(SUMPRODUCT('6. Patients'!CK$10:CK$107,OFFSET('6. Patients'!$TI$9,1,MATCH($D90,'6. Patients'!$TJ$9:$UC$9,0),ROWS('6. Patients'!DX$10:DX$107))),0))+
IFERROR(VLOOKUP($D90,$H$116:$L$146,COLUMNS($H$115:$J$115)-1+R$7,0)*$E90*$F90*'1. General Inputs'!$J$25,0),0),0)</f>
        <v>0</v>
      </c>
      <c r="S90" s="775">
        <f ca="1">ROUNDUP(IFERROR($F90*$E90*CHOOSE(S$7,
IFERROR(SUMPRODUCT('6. Patients'!CL$10:CL$107,OFFSET('6. Patients'!$DN$9,1,MATCH($D90,'6. Patients'!$DO$9:$FL$9,0),ROWS('6. Patients'!DY$10:DY$107))),0)+
IFERROR(SUMPRODUCT('6. Patients'!CL$10:CL$107,OFFSET('6. Patients'!$FM$9,1,MATCH($D90,'6. Patients'!$FN$9:$GG$9,0),ROWS('6. Patients'!DY$10:DY$107))),0)+
IFERROR(SUMPRODUCT('6. Patients'!CL$10:CL$107,OFFSET('6. Patients'!$GH$9,1,MATCH($D90,'6. Patients'!$GI$9:$IF$9,0),ROWS('6. Patients'!DY$10:DY$107))),0)+
IFERROR(SUMPRODUCT('6. Patients'!CL$10:CL$107,OFFSET('6. Patients'!$IG$9,1,MATCH($D90,'6. Patients'!$IH$9:$JA$9,0),ROWS('6. Patients'!DY$10:DY$107))),0),
IFERROR(SUMPRODUCT('6. Patients'!CL$10:CL$107,OFFSET('6. Patients'!$JB$9,1,MATCH($D90,'6. Patients'!$JC$9:$KZ$9,0),ROWS('6. Patients'!DY$10:DY$107))),0)+
IFERROR(SUMPRODUCT('6. Patients'!CL$10:CL$107,OFFSET('6. Patients'!$LA$9,1,MATCH($D90,'6. Patients'!$LB$9:$LU$9,0),ROWS('6. Patients'!DY$10:DY$107))),0)+
IFERROR(SUMPRODUCT('6. Patients'!CL$10:CL$107,OFFSET('6. Patients'!$LV$9,1,MATCH($D90,'6. Patients'!$LW$9:$NT$9,0),ROWS('6. Patients'!DY$10:DY$107))),0)+
IFERROR(SUMPRODUCT('6. Patients'!CL$10:CL$107,OFFSET('6. Patients'!$NU$9,1,MATCH($D90,'6. Patients'!$NV$9:$OO$9,0),ROWS('6. Patients'!DY$10:DY$107))),0),
IFERROR(SUMPRODUCT('6. Patients'!CL$10:CL$107,OFFSET('6. Patients'!$OP$9,1,MATCH($D90,'6. Patients'!$OQ$9:$QN$9,0),ROWS('6. Patients'!DY$10:DY$107))),0)+
IFERROR(SUMPRODUCT('6. Patients'!CL$10:CL$107,OFFSET('6. Patients'!$QO$9,1,MATCH($D90,'6. Patients'!$QP$9:$RI$9,0),ROWS('6. Patients'!DY$10:DY$107))),0)+
IFERROR(SUMPRODUCT('6. Patients'!CL$10:CL$107,OFFSET('6. Patients'!$RJ$9,1,MATCH($D90,'6. Patients'!$RK$9:$TH$9,0),ROWS('6. Patients'!DY$10:DY$107))),0)+
IFERROR(SUMPRODUCT('6. Patients'!CL$10:CL$107,OFFSET('6. Patients'!$TI$9,1,MATCH($D90,'6. Patients'!$TJ$9:$UC$9,0),ROWS('6. Patients'!DY$10:DY$107))),0))+
IFERROR(VLOOKUP($D90,$H$116:$L$146,COLUMNS($H$115:$J$115)-1+S$7,0)*$E90*$F90*'1. General Inputs'!$J$25,0),0),0)</f>
        <v>0</v>
      </c>
      <c r="T90" s="775">
        <f ca="1">ROUNDUP(IFERROR($F90*$E90*CHOOSE(T$7,
IFERROR(SUMPRODUCT('6. Patients'!CM$10:CM$107,OFFSET('6. Patients'!$DN$9,1,MATCH($D90,'6. Patients'!$DO$9:$FL$9,0),ROWS('6. Patients'!DZ$10:DZ$107))),0)+
IFERROR(SUMPRODUCT('6. Patients'!CM$10:CM$107,OFFSET('6. Patients'!$FM$9,1,MATCH($D90,'6. Patients'!$FN$9:$GG$9,0),ROWS('6. Patients'!DZ$10:DZ$107))),0)+
IFERROR(SUMPRODUCT('6. Patients'!CM$10:CM$107,OFFSET('6. Patients'!$GH$9,1,MATCH($D90,'6. Patients'!$GI$9:$IF$9,0),ROWS('6. Patients'!DZ$10:DZ$107))),0)+
IFERROR(SUMPRODUCT('6. Patients'!CM$10:CM$107,OFFSET('6. Patients'!$IG$9,1,MATCH($D90,'6. Patients'!$IH$9:$JA$9,0),ROWS('6. Patients'!DZ$10:DZ$107))),0),
IFERROR(SUMPRODUCT('6. Patients'!CM$10:CM$107,OFFSET('6. Patients'!$JB$9,1,MATCH($D90,'6. Patients'!$JC$9:$KZ$9,0),ROWS('6. Patients'!DZ$10:DZ$107))),0)+
IFERROR(SUMPRODUCT('6. Patients'!CM$10:CM$107,OFFSET('6. Patients'!$LA$9,1,MATCH($D90,'6. Patients'!$LB$9:$LU$9,0),ROWS('6. Patients'!DZ$10:DZ$107))),0)+
IFERROR(SUMPRODUCT('6. Patients'!CM$10:CM$107,OFFSET('6. Patients'!$LV$9,1,MATCH($D90,'6. Patients'!$LW$9:$NT$9,0),ROWS('6. Patients'!DZ$10:DZ$107))),0)+
IFERROR(SUMPRODUCT('6. Patients'!CM$10:CM$107,OFFSET('6. Patients'!$NU$9,1,MATCH($D90,'6. Patients'!$NV$9:$OO$9,0),ROWS('6. Patients'!DZ$10:DZ$107))),0),
IFERROR(SUMPRODUCT('6. Patients'!CM$10:CM$107,OFFSET('6. Patients'!$OP$9,1,MATCH($D90,'6. Patients'!$OQ$9:$QN$9,0),ROWS('6. Patients'!DZ$10:DZ$107))),0)+
IFERROR(SUMPRODUCT('6. Patients'!CM$10:CM$107,OFFSET('6. Patients'!$QO$9,1,MATCH($D90,'6. Patients'!$QP$9:$RI$9,0),ROWS('6. Patients'!DZ$10:DZ$107))),0)+
IFERROR(SUMPRODUCT('6. Patients'!CM$10:CM$107,OFFSET('6. Patients'!$RJ$9,1,MATCH($D90,'6. Patients'!$RK$9:$TH$9,0),ROWS('6. Patients'!DZ$10:DZ$107))),0)+
IFERROR(SUMPRODUCT('6. Patients'!CM$10:CM$107,OFFSET('6. Patients'!$TI$9,1,MATCH($D90,'6. Patients'!$TJ$9:$UC$9,0),ROWS('6. Patients'!DZ$10:DZ$107))),0))+
IFERROR(VLOOKUP($D90,$H$116:$L$146,COLUMNS($H$115:$J$115)-1+T$7,0)*$E90*$F90*'1. General Inputs'!$J$25,0),0),0)</f>
        <v>0</v>
      </c>
      <c r="U90" s="775">
        <f ca="1">ROUNDUP(IFERROR($F90*$E90*CHOOSE(U$7,
IFERROR(SUMPRODUCT('6. Patients'!CN$10:CN$107,OFFSET('6. Patients'!$DN$9,1,MATCH($D90,'6. Patients'!$DO$9:$FL$9,0),ROWS('6. Patients'!EA$10:EA$107))),0)+
IFERROR(SUMPRODUCT('6. Patients'!CN$10:CN$107,OFFSET('6. Patients'!$FM$9,1,MATCH($D90,'6. Patients'!$FN$9:$GG$9,0),ROWS('6. Patients'!EA$10:EA$107))),0)+
IFERROR(SUMPRODUCT('6. Patients'!CN$10:CN$107,OFFSET('6. Patients'!$GH$9,1,MATCH($D90,'6. Patients'!$GI$9:$IF$9,0),ROWS('6. Patients'!EA$10:EA$107))),0)+
IFERROR(SUMPRODUCT('6. Patients'!CN$10:CN$107,OFFSET('6. Patients'!$IG$9,1,MATCH($D90,'6. Patients'!$IH$9:$JA$9,0),ROWS('6. Patients'!EA$10:EA$107))),0),
IFERROR(SUMPRODUCT('6. Patients'!CN$10:CN$107,OFFSET('6. Patients'!$JB$9,1,MATCH($D90,'6. Patients'!$JC$9:$KZ$9,0),ROWS('6. Patients'!EA$10:EA$107))),0)+
IFERROR(SUMPRODUCT('6. Patients'!CN$10:CN$107,OFFSET('6. Patients'!$LA$9,1,MATCH($D90,'6. Patients'!$LB$9:$LU$9,0),ROWS('6. Patients'!EA$10:EA$107))),0)+
IFERROR(SUMPRODUCT('6. Patients'!CN$10:CN$107,OFFSET('6. Patients'!$LV$9,1,MATCH($D90,'6. Patients'!$LW$9:$NT$9,0),ROWS('6. Patients'!EA$10:EA$107))),0)+
IFERROR(SUMPRODUCT('6. Patients'!CN$10:CN$107,OFFSET('6. Patients'!$NU$9,1,MATCH($D90,'6. Patients'!$NV$9:$OO$9,0),ROWS('6. Patients'!EA$10:EA$107))),0),
IFERROR(SUMPRODUCT('6. Patients'!CN$10:CN$107,OFFSET('6. Patients'!$OP$9,1,MATCH($D90,'6. Patients'!$OQ$9:$QN$9,0),ROWS('6. Patients'!EA$10:EA$107))),0)+
IFERROR(SUMPRODUCT('6. Patients'!CN$10:CN$107,OFFSET('6. Patients'!$QO$9,1,MATCH($D90,'6. Patients'!$QP$9:$RI$9,0),ROWS('6. Patients'!EA$10:EA$107))),0)+
IFERROR(SUMPRODUCT('6. Patients'!CN$10:CN$107,OFFSET('6. Patients'!$RJ$9,1,MATCH($D90,'6. Patients'!$RK$9:$TH$9,0),ROWS('6. Patients'!EA$10:EA$107))),0)+
IFERROR(SUMPRODUCT('6. Patients'!CN$10:CN$107,OFFSET('6. Patients'!$TI$9,1,MATCH($D90,'6. Patients'!$TJ$9:$UC$9,0),ROWS('6. Patients'!EA$10:EA$107))),0))+
IFERROR(VLOOKUP($D90,$H$116:$L$146,COLUMNS($H$115:$J$115)-1+U$7,0)*$E90*$F90*'1. General Inputs'!$J$25,0),0),0)</f>
        <v>0</v>
      </c>
      <c r="V90" s="775">
        <f ca="1">ROUNDUP(IFERROR($F90*$E90*CHOOSE(V$7,
IFERROR(SUMPRODUCT('6. Patients'!CO$10:CO$107,OFFSET('6. Patients'!$DN$9,1,MATCH($D90,'6. Patients'!$DO$9:$FL$9,0),ROWS('6. Patients'!EB$10:EB$107))),0)+
IFERROR(SUMPRODUCT('6. Patients'!CO$10:CO$107,OFFSET('6. Patients'!$FM$9,1,MATCH($D90,'6. Patients'!$FN$9:$GG$9,0),ROWS('6. Patients'!EB$10:EB$107))),0)+
IFERROR(SUMPRODUCT('6. Patients'!CO$10:CO$107,OFFSET('6. Patients'!$GH$9,1,MATCH($D90,'6. Patients'!$GI$9:$IF$9,0),ROWS('6. Patients'!EB$10:EB$107))),0)+
IFERROR(SUMPRODUCT('6. Patients'!CO$10:CO$107,OFFSET('6. Patients'!$IG$9,1,MATCH($D90,'6. Patients'!$IH$9:$JA$9,0),ROWS('6. Patients'!EB$10:EB$107))),0),
IFERROR(SUMPRODUCT('6. Patients'!CO$10:CO$107,OFFSET('6. Patients'!$JB$9,1,MATCH($D90,'6. Patients'!$JC$9:$KZ$9,0),ROWS('6. Patients'!EB$10:EB$107))),0)+
IFERROR(SUMPRODUCT('6. Patients'!CO$10:CO$107,OFFSET('6. Patients'!$LA$9,1,MATCH($D90,'6. Patients'!$LB$9:$LU$9,0),ROWS('6. Patients'!EB$10:EB$107))),0)+
IFERROR(SUMPRODUCT('6. Patients'!CO$10:CO$107,OFFSET('6. Patients'!$LV$9,1,MATCH($D90,'6. Patients'!$LW$9:$NT$9,0),ROWS('6. Patients'!EB$10:EB$107))),0)+
IFERROR(SUMPRODUCT('6. Patients'!CO$10:CO$107,OFFSET('6. Patients'!$NU$9,1,MATCH($D90,'6. Patients'!$NV$9:$OO$9,0),ROWS('6. Patients'!EB$10:EB$107))),0),
IFERROR(SUMPRODUCT('6. Patients'!CO$10:CO$107,OFFSET('6. Patients'!$OP$9,1,MATCH($D90,'6. Patients'!$OQ$9:$QN$9,0),ROWS('6. Patients'!EB$10:EB$107))),0)+
IFERROR(SUMPRODUCT('6. Patients'!CO$10:CO$107,OFFSET('6. Patients'!$QO$9,1,MATCH($D90,'6. Patients'!$QP$9:$RI$9,0),ROWS('6. Patients'!EB$10:EB$107))),0)+
IFERROR(SUMPRODUCT('6. Patients'!CO$10:CO$107,OFFSET('6. Patients'!$RJ$9,1,MATCH($D90,'6. Patients'!$RK$9:$TH$9,0),ROWS('6. Patients'!EB$10:EB$107))),0)+
IFERROR(SUMPRODUCT('6. Patients'!CO$10:CO$107,OFFSET('6. Patients'!$TI$9,1,MATCH($D90,'6. Patients'!$TJ$9:$UC$9,0),ROWS('6. Patients'!EB$10:EB$107))),0))+
IFERROR(VLOOKUP($D90,$H$116:$L$146,COLUMNS($H$115:$J$115)-1+V$7,0)*$E90*$F90*'1. General Inputs'!$J$25,0),0),0)</f>
        <v>0</v>
      </c>
      <c r="W90" s="775">
        <f ca="1">ROUNDUP(IFERROR($F90*$E90*CHOOSE(W$7,
IFERROR(SUMPRODUCT('6. Patients'!CP$10:CP$107,OFFSET('6. Patients'!$DN$9,1,MATCH($D90,'6. Patients'!$DO$9:$FL$9,0),ROWS('6. Patients'!EC$10:EC$107))),0)+
IFERROR(SUMPRODUCT('6. Patients'!CP$10:CP$107,OFFSET('6. Patients'!$FM$9,1,MATCH($D90,'6. Patients'!$FN$9:$GG$9,0),ROWS('6. Patients'!EC$10:EC$107))),0)+
IFERROR(SUMPRODUCT('6. Patients'!CP$10:CP$107,OFFSET('6. Patients'!$GH$9,1,MATCH($D90,'6. Patients'!$GI$9:$IF$9,0),ROWS('6. Patients'!EC$10:EC$107))),0)+
IFERROR(SUMPRODUCT('6. Patients'!CP$10:CP$107,OFFSET('6. Patients'!$IG$9,1,MATCH($D90,'6. Patients'!$IH$9:$JA$9,0),ROWS('6. Patients'!EC$10:EC$107))),0),
IFERROR(SUMPRODUCT('6. Patients'!CP$10:CP$107,OFFSET('6. Patients'!$JB$9,1,MATCH($D90,'6. Patients'!$JC$9:$KZ$9,0),ROWS('6. Patients'!EC$10:EC$107))),0)+
IFERROR(SUMPRODUCT('6. Patients'!CP$10:CP$107,OFFSET('6. Patients'!$LA$9,1,MATCH($D90,'6. Patients'!$LB$9:$LU$9,0),ROWS('6. Patients'!EC$10:EC$107))),0)+
IFERROR(SUMPRODUCT('6. Patients'!CP$10:CP$107,OFFSET('6. Patients'!$LV$9,1,MATCH($D90,'6. Patients'!$LW$9:$NT$9,0),ROWS('6. Patients'!EC$10:EC$107))),0)+
IFERROR(SUMPRODUCT('6. Patients'!CP$10:CP$107,OFFSET('6. Patients'!$NU$9,1,MATCH($D90,'6. Patients'!$NV$9:$OO$9,0),ROWS('6. Patients'!EC$10:EC$107))),0),
IFERROR(SUMPRODUCT('6. Patients'!CP$10:CP$107,OFFSET('6. Patients'!$OP$9,1,MATCH($D90,'6. Patients'!$OQ$9:$QN$9,0),ROWS('6. Patients'!EC$10:EC$107))),0)+
IFERROR(SUMPRODUCT('6. Patients'!CP$10:CP$107,OFFSET('6. Patients'!$QO$9,1,MATCH($D90,'6. Patients'!$QP$9:$RI$9,0),ROWS('6. Patients'!EC$10:EC$107))),0)+
IFERROR(SUMPRODUCT('6. Patients'!CP$10:CP$107,OFFSET('6. Patients'!$RJ$9,1,MATCH($D90,'6. Patients'!$RK$9:$TH$9,0),ROWS('6. Patients'!EC$10:EC$107))),0)+
IFERROR(SUMPRODUCT('6. Patients'!CP$10:CP$107,OFFSET('6. Patients'!$TI$9,1,MATCH($D90,'6. Patients'!$TJ$9:$UC$9,0),ROWS('6. Patients'!EC$10:EC$107))),0))+
IFERROR(VLOOKUP($D90,$H$116:$L$146,COLUMNS($H$115:$J$115)-1+W$7,0)*$E90*$F90*'1. General Inputs'!$J$25,0),0),0)</f>
        <v>0</v>
      </c>
      <c r="X90" s="775">
        <f ca="1">ROUNDUP(IFERROR($F90*$E90*CHOOSE(X$7,
IFERROR(SUMPRODUCT('6. Patients'!CQ$10:CQ$107,OFFSET('6. Patients'!$DN$9,1,MATCH($D90,'6. Patients'!$DO$9:$FL$9,0),ROWS('6. Patients'!ED$10:ED$107))),0)+
IFERROR(SUMPRODUCT('6. Patients'!CQ$10:CQ$107,OFFSET('6. Patients'!$FM$9,1,MATCH($D90,'6. Patients'!$FN$9:$GG$9,0),ROWS('6. Patients'!ED$10:ED$107))),0)+
IFERROR(SUMPRODUCT('6. Patients'!CQ$10:CQ$107,OFFSET('6. Patients'!$GH$9,1,MATCH($D90,'6. Patients'!$GI$9:$IF$9,0),ROWS('6. Patients'!ED$10:ED$107))),0)+
IFERROR(SUMPRODUCT('6. Patients'!CQ$10:CQ$107,OFFSET('6. Patients'!$IG$9,1,MATCH($D90,'6. Patients'!$IH$9:$JA$9,0),ROWS('6. Patients'!ED$10:ED$107))),0),
IFERROR(SUMPRODUCT('6. Patients'!CQ$10:CQ$107,OFFSET('6. Patients'!$JB$9,1,MATCH($D90,'6. Patients'!$JC$9:$KZ$9,0),ROWS('6. Patients'!ED$10:ED$107))),0)+
IFERROR(SUMPRODUCT('6. Patients'!CQ$10:CQ$107,OFFSET('6. Patients'!$LA$9,1,MATCH($D90,'6. Patients'!$LB$9:$LU$9,0),ROWS('6. Patients'!ED$10:ED$107))),0)+
IFERROR(SUMPRODUCT('6. Patients'!CQ$10:CQ$107,OFFSET('6. Patients'!$LV$9,1,MATCH($D90,'6. Patients'!$LW$9:$NT$9,0),ROWS('6. Patients'!ED$10:ED$107))),0)+
IFERROR(SUMPRODUCT('6. Patients'!CQ$10:CQ$107,OFFSET('6. Patients'!$NU$9,1,MATCH($D90,'6. Patients'!$NV$9:$OO$9,0),ROWS('6. Patients'!ED$10:ED$107))),0),
IFERROR(SUMPRODUCT('6. Patients'!CQ$10:CQ$107,OFFSET('6. Patients'!$OP$9,1,MATCH($D90,'6. Patients'!$OQ$9:$QN$9,0),ROWS('6. Patients'!ED$10:ED$107))),0)+
IFERROR(SUMPRODUCT('6. Patients'!CQ$10:CQ$107,OFFSET('6. Patients'!$QO$9,1,MATCH($D90,'6. Patients'!$QP$9:$RI$9,0),ROWS('6. Patients'!ED$10:ED$107))),0)+
IFERROR(SUMPRODUCT('6. Patients'!CQ$10:CQ$107,OFFSET('6. Patients'!$RJ$9,1,MATCH($D90,'6. Patients'!$RK$9:$TH$9,0),ROWS('6. Patients'!ED$10:ED$107))),0)+
IFERROR(SUMPRODUCT('6. Patients'!CQ$10:CQ$107,OFFSET('6. Patients'!$TI$9,1,MATCH($D90,'6. Patients'!$TJ$9:$UC$9,0),ROWS('6. Patients'!ED$10:ED$107))),0))+
IFERROR(VLOOKUP($D90,$H$116:$L$146,COLUMNS($H$115:$J$115)-1+X$7,0)*$E90*$F90*'1. General Inputs'!$J$25,0),0),0)</f>
        <v>0</v>
      </c>
      <c r="Y90" s="775">
        <f ca="1">ROUNDUP(IFERROR($F90*$E90*CHOOSE(Y$7,
IFERROR(SUMPRODUCT('6. Patients'!CR$10:CR$107,OFFSET('6. Patients'!$DN$9,1,MATCH($D90,'6. Patients'!$DO$9:$FL$9,0),ROWS('6. Patients'!EE$10:EE$107))),0)+
IFERROR(SUMPRODUCT('6. Patients'!CR$10:CR$107,OFFSET('6. Patients'!$FM$9,1,MATCH($D90,'6. Patients'!$FN$9:$GG$9,0),ROWS('6. Patients'!EE$10:EE$107))),0)+
IFERROR(SUMPRODUCT('6. Patients'!CR$10:CR$107,OFFSET('6. Patients'!$GH$9,1,MATCH($D90,'6. Patients'!$GI$9:$IF$9,0),ROWS('6. Patients'!EE$10:EE$107))),0)+
IFERROR(SUMPRODUCT('6. Patients'!CR$10:CR$107,OFFSET('6. Patients'!$IG$9,1,MATCH($D90,'6. Patients'!$IH$9:$JA$9,0),ROWS('6. Patients'!EE$10:EE$107))),0),
IFERROR(SUMPRODUCT('6. Patients'!CR$10:CR$107,OFFSET('6. Patients'!$JB$9,1,MATCH($D90,'6. Patients'!$JC$9:$KZ$9,0),ROWS('6. Patients'!EE$10:EE$107))),0)+
IFERROR(SUMPRODUCT('6. Patients'!CR$10:CR$107,OFFSET('6. Patients'!$LA$9,1,MATCH($D90,'6. Patients'!$LB$9:$LU$9,0),ROWS('6. Patients'!EE$10:EE$107))),0)+
IFERROR(SUMPRODUCT('6. Patients'!CR$10:CR$107,OFFSET('6. Patients'!$LV$9,1,MATCH($D90,'6. Patients'!$LW$9:$NT$9,0),ROWS('6. Patients'!EE$10:EE$107))),0)+
IFERROR(SUMPRODUCT('6. Patients'!CR$10:CR$107,OFFSET('6. Patients'!$NU$9,1,MATCH($D90,'6. Patients'!$NV$9:$OO$9,0),ROWS('6. Patients'!EE$10:EE$107))),0),
IFERROR(SUMPRODUCT('6. Patients'!CR$10:CR$107,OFFSET('6. Patients'!$OP$9,1,MATCH($D90,'6. Patients'!$OQ$9:$QN$9,0),ROWS('6. Patients'!EE$10:EE$107))),0)+
IFERROR(SUMPRODUCT('6. Patients'!CR$10:CR$107,OFFSET('6. Patients'!$QO$9,1,MATCH($D90,'6. Patients'!$QP$9:$RI$9,0),ROWS('6. Patients'!EE$10:EE$107))),0)+
IFERROR(SUMPRODUCT('6. Patients'!CR$10:CR$107,OFFSET('6. Patients'!$RJ$9,1,MATCH($D90,'6. Patients'!$RK$9:$TH$9,0),ROWS('6. Patients'!EE$10:EE$107))),0)+
IFERROR(SUMPRODUCT('6. Patients'!CR$10:CR$107,OFFSET('6. Patients'!$TI$9,1,MATCH($D90,'6. Patients'!$TJ$9:$UC$9,0),ROWS('6. Patients'!EE$10:EE$107))),0))+
IFERROR(VLOOKUP($D90,$H$116:$L$146,COLUMNS($H$115:$J$115)-1+Y$7,0)*$E90*$F90*'1. General Inputs'!$J$25,0),0),0)</f>
        <v>0</v>
      </c>
      <c r="Z90" s="775">
        <f ca="1">ROUNDUP(IFERROR($F90*$E90*CHOOSE(Z$7,
IFERROR(SUMPRODUCT('6. Patients'!CS$10:CS$107,OFFSET('6. Patients'!$DN$9,1,MATCH($D90,'6. Patients'!$DO$9:$FL$9,0),ROWS('6. Patients'!EF$10:EF$107))),0)+
IFERROR(SUMPRODUCT('6. Patients'!CS$10:CS$107,OFFSET('6. Patients'!$FM$9,1,MATCH($D90,'6. Patients'!$FN$9:$GG$9,0),ROWS('6. Patients'!EF$10:EF$107))),0)+
IFERROR(SUMPRODUCT('6. Patients'!CS$10:CS$107,OFFSET('6. Patients'!$GH$9,1,MATCH($D90,'6. Patients'!$GI$9:$IF$9,0),ROWS('6. Patients'!EF$10:EF$107))),0)+
IFERROR(SUMPRODUCT('6. Patients'!CS$10:CS$107,OFFSET('6. Patients'!$IG$9,1,MATCH($D90,'6. Patients'!$IH$9:$JA$9,0),ROWS('6. Patients'!EF$10:EF$107))),0),
IFERROR(SUMPRODUCT('6. Patients'!CS$10:CS$107,OFFSET('6. Patients'!$JB$9,1,MATCH($D90,'6. Patients'!$JC$9:$KZ$9,0),ROWS('6. Patients'!EF$10:EF$107))),0)+
IFERROR(SUMPRODUCT('6. Patients'!CS$10:CS$107,OFFSET('6. Patients'!$LA$9,1,MATCH($D90,'6. Patients'!$LB$9:$LU$9,0),ROWS('6. Patients'!EF$10:EF$107))),0)+
IFERROR(SUMPRODUCT('6. Patients'!CS$10:CS$107,OFFSET('6. Patients'!$LV$9,1,MATCH($D90,'6. Patients'!$LW$9:$NT$9,0),ROWS('6. Patients'!EF$10:EF$107))),0)+
IFERROR(SUMPRODUCT('6. Patients'!CS$10:CS$107,OFFSET('6. Patients'!$NU$9,1,MATCH($D90,'6. Patients'!$NV$9:$OO$9,0),ROWS('6. Patients'!EF$10:EF$107))),0),
IFERROR(SUMPRODUCT('6. Patients'!CS$10:CS$107,OFFSET('6. Patients'!$OP$9,1,MATCH($D90,'6. Patients'!$OQ$9:$QN$9,0),ROWS('6. Patients'!EF$10:EF$107))),0)+
IFERROR(SUMPRODUCT('6. Patients'!CS$10:CS$107,OFFSET('6. Patients'!$QO$9,1,MATCH($D90,'6. Patients'!$QP$9:$RI$9,0),ROWS('6. Patients'!EF$10:EF$107))),0)+
IFERROR(SUMPRODUCT('6. Patients'!CS$10:CS$107,OFFSET('6. Patients'!$RJ$9,1,MATCH($D90,'6. Patients'!$RK$9:$TH$9,0),ROWS('6. Patients'!EF$10:EF$107))),0)+
IFERROR(SUMPRODUCT('6. Patients'!CS$10:CS$107,OFFSET('6. Patients'!$TI$9,1,MATCH($D90,'6. Patients'!$TJ$9:$UC$9,0),ROWS('6. Patients'!EF$10:EF$107))),0))+
IFERROR(VLOOKUP($D90,$H$116:$L$146,COLUMNS($H$115:$J$115)-1+Z$7,0)*$E90*$F90*'1. General Inputs'!$J$25,0),0),0)</f>
        <v>0</v>
      </c>
      <c r="AA90" s="775">
        <f ca="1">ROUNDUP(IFERROR($F90*$E90*CHOOSE(AA$7,
IFERROR(SUMPRODUCT('6. Patients'!CT$10:CT$107,OFFSET('6. Patients'!$DN$9,1,MATCH($D90,'6. Patients'!$DO$9:$FL$9,0),ROWS('6. Patients'!EG$10:EG$107))),0)+
IFERROR(SUMPRODUCT('6. Patients'!CT$10:CT$107,OFFSET('6. Patients'!$FM$9,1,MATCH($D90,'6. Patients'!$FN$9:$GG$9,0),ROWS('6. Patients'!EG$10:EG$107))),0)+
IFERROR(SUMPRODUCT('6. Patients'!CT$10:CT$107,OFFSET('6. Patients'!$GH$9,1,MATCH($D90,'6. Patients'!$GI$9:$IF$9,0),ROWS('6. Patients'!EG$10:EG$107))),0)+
IFERROR(SUMPRODUCT('6. Patients'!CT$10:CT$107,OFFSET('6. Patients'!$IG$9,1,MATCH($D90,'6. Patients'!$IH$9:$JA$9,0),ROWS('6. Patients'!EG$10:EG$107))),0),
IFERROR(SUMPRODUCT('6. Patients'!CT$10:CT$107,OFFSET('6. Patients'!$JB$9,1,MATCH($D90,'6. Patients'!$JC$9:$KZ$9,0),ROWS('6. Patients'!EG$10:EG$107))),0)+
IFERROR(SUMPRODUCT('6. Patients'!CT$10:CT$107,OFFSET('6. Patients'!$LA$9,1,MATCH($D90,'6. Patients'!$LB$9:$LU$9,0),ROWS('6. Patients'!EG$10:EG$107))),0)+
IFERROR(SUMPRODUCT('6. Patients'!CT$10:CT$107,OFFSET('6. Patients'!$LV$9,1,MATCH($D90,'6. Patients'!$LW$9:$NT$9,0),ROWS('6. Patients'!EG$10:EG$107))),0)+
IFERROR(SUMPRODUCT('6. Patients'!CT$10:CT$107,OFFSET('6. Patients'!$NU$9,1,MATCH($D90,'6. Patients'!$NV$9:$OO$9,0),ROWS('6. Patients'!EG$10:EG$107))),0),
IFERROR(SUMPRODUCT('6. Patients'!CT$10:CT$107,OFFSET('6. Patients'!$OP$9,1,MATCH($D90,'6. Patients'!$OQ$9:$QN$9,0),ROWS('6. Patients'!EG$10:EG$107))),0)+
IFERROR(SUMPRODUCT('6. Patients'!CT$10:CT$107,OFFSET('6. Patients'!$QO$9,1,MATCH($D90,'6. Patients'!$QP$9:$RI$9,0),ROWS('6. Patients'!EG$10:EG$107))),0)+
IFERROR(SUMPRODUCT('6. Patients'!CT$10:CT$107,OFFSET('6. Patients'!$RJ$9,1,MATCH($D90,'6. Patients'!$RK$9:$TH$9,0),ROWS('6. Patients'!EG$10:EG$107))),0)+
IFERROR(SUMPRODUCT('6. Patients'!CT$10:CT$107,OFFSET('6. Patients'!$TI$9,1,MATCH($D90,'6. Patients'!$TJ$9:$UC$9,0),ROWS('6. Patients'!EG$10:EG$107))),0))+
IFERROR(VLOOKUP($D90,$H$116:$L$146,COLUMNS($H$115:$J$115)-1+AA$7,0)*$E90*$F90*'1. General Inputs'!$J$25,0),0),0)</f>
        <v>0</v>
      </c>
      <c r="AB90" s="775">
        <f ca="1">ROUNDUP(IFERROR($F90*$E90*CHOOSE(AB$7,
IFERROR(SUMPRODUCT('6. Patients'!CU$10:CU$107,OFFSET('6. Patients'!$DN$9,1,MATCH($D90,'6. Patients'!$DO$9:$FL$9,0),ROWS('6. Patients'!EH$10:EH$107))),0)+
IFERROR(SUMPRODUCT('6. Patients'!CU$10:CU$107,OFFSET('6. Patients'!$FM$9,1,MATCH($D90,'6. Patients'!$FN$9:$GG$9,0),ROWS('6. Patients'!EH$10:EH$107))),0)+
IFERROR(SUMPRODUCT('6. Patients'!CU$10:CU$107,OFFSET('6. Patients'!$GH$9,1,MATCH($D90,'6. Patients'!$GI$9:$IF$9,0),ROWS('6. Patients'!EH$10:EH$107))),0)+
IFERROR(SUMPRODUCT('6. Patients'!CU$10:CU$107,OFFSET('6. Patients'!$IG$9,1,MATCH($D90,'6. Patients'!$IH$9:$JA$9,0),ROWS('6. Patients'!EH$10:EH$107))),0),
IFERROR(SUMPRODUCT('6. Patients'!CU$10:CU$107,OFFSET('6. Patients'!$JB$9,1,MATCH($D90,'6. Patients'!$JC$9:$KZ$9,0),ROWS('6. Patients'!EH$10:EH$107))),0)+
IFERROR(SUMPRODUCT('6. Patients'!CU$10:CU$107,OFFSET('6. Patients'!$LA$9,1,MATCH($D90,'6. Patients'!$LB$9:$LU$9,0),ROWS('6. Patients'!EH$10:EH$107))),0)+
IFERROR(SUMPRODUCT('6. Patients'!CU$10:CU$107,OFFSET('6. Patients'!$LV$9,1,MATCH($D90,'6. Patients'!$LW$9:$NT$9,0),ROWS('6. Patients'!EH$10:EH$107))),0)+
IFERROR(SUMPRODUCT('6. Patients'!CU$10:CU$107,OFFSET('6. Patients'!$NU$9,1,MATCH($D90,'6. Patients'!$NV$9:$OO$9,0),ROWS('6. Patients'!EH$10:EH$107))),0),
IFERROR(SUMPRODUCT('6. Patients'!CU$10:CU$107,OFFSET('6. Patients'!$OP$9,1,MATCH($D90,'6. Patients'!$OQ$9:$QN$9,0),ROWS('6. Patients'!EH$10:EH$107))),0)+
IFERROR(SUMPRODUCT('6. Patients'!CU$10:CU$107,OFFSET('6. Patients'!$QO$9,1,MATCH($D90,'6. Patients'!$QP$9:$RI$9,0),ROWS('6. Patients'!EH$10:EH$107))),0)+
IFERROR(SUMPRODUCT('6. Patients'!CU$10:CU$107,OFFSET('6. Patients'!$RJ$9,1,MATCH($D90,'6. Patients'!$RK$9:$TH$9,0),ROWS('6. Patients'!EH$10:EH$107))),0)+
IFERROR(SUMPRODUCT('6. Patients'!CU$10:CU$107,OFFSET('6. Patients'!$TI$9,1,MATCH($D90,'6. Patients'!$TJ$9:$UC$9,0),ROWS('6. Patients'!EH$10:EH$107))),0))+
IFERROR(VLOOKUP($D90,$H$116:$L$146,COLUMNS($H$115:$J$115)-1+AB$7,0)*$E90*$F90*'1. General Inputs'!$J$25,0),0),0)</f>
        <v>0</v>
      </c>
      <c r="AC90" s="775">
        <f ca="1">ROUNDUP(IFERROR($F90*$E90*CHOOSE(AC$7,
IFERROR(SUMPRODUCT('6. Patients'!CV$10:CV$107,OFFSET('6. Patients'!$DN$9,1,MATCH($D90,'6. Patients'!$DO$9:$FL$9,0),ROWS('6. Patients'!EI$10:EI$107))),0)+
IFERROR(SUMPRODUCT('6. Patients'!CV$10:CV$107,OFFSET('6. Patients'!$FM$9,1,MATCH($D90,'6. Patients'!$FN$9:$GG$9,0),ROWS('6. Patients'!EI$10:EI$107))),0)+
IFERROR(SUMPRODUCT('6. Patients'!CV$10:CV$107,OFFSET('6. Patients'!$GH$9,1,MATCH($D90,'6. Patients'!$GI$9:$IF$9,0),ROWS('6. Patients'!EI$10:EI$107))),0)+
IFERROR(SUMPRODUCT('6. Patients'!CV$10:CV$107,OFFSET('6. Patients'!$IG$9,1,MATCH($D90,'6. Patients'!$IH$9:$JA$9,0),ROWS('6. Patients'!EI$10:EI$107))),0),
IFERROR(SUMPRODUCT('6. Patients'!CV$10:CV$107,OFFSET('6. Patients'!$JB$9,1,MATCH($D90,'6. Patients'!$JC$9:$KZ$9,0),ROWS('6. Patients'!EI$10:EI$107))),0)+
IFERROR(SUMPRODUCT('6. Patients'!CV$10:CV$107,OFFSET('6. Patients'!$LA$9,1,MATCH($D90,'6. Patients'!$LB$9:$LU$9,0),ROWS('6. Patients'!EI$10:EI$107))),0)+
IFERROR(SUMPRODUCT('6. Patients'!CV$10:CV$107,OFFSET('6. Patients'!$LV$9,1,MATCH($D90,'6. Patients'!$LW$9:$NT$9,0),ROWS('6. Patients'!EI$10:EI$107))),0)+
IFERROR(SUMPRODUCT('6. Patients'!CV$10:CV$107,OFFSET('6. Patients'!$NU$9,1,MATCH($D90,'6. Patients'!$NV$9:$OO$9,0),ROWS('6. Patients'!EI$10:EI$107))),0),
IFERROR(SUMPRODUCT('6. Patients'!CV$10:CV$107,OFFSET('6. Patients'!$OP$9,1,MATCH($D90,'6. Patients'!$OQ$9:$QN$9,0),ROWS('6. Patients'!EI$10:EI$107))),0)+
IFERROR(SUMPRODUCT('6. Patients'!CV$10:CV$107,OFFSET('6. Patients'!$QO$9,1,MATCH($D90,'6. Patients'!$QP$9:$RI$9,0),ROWS('6. Patients'!EI$10:EI$107))),0)+
IFERROR(SUMPRODUCT('6. Patients'!CV$10:CV$107,OFFSET('6. Patients'!$RJ$9,1,MATCH($D90,'6. Patients'!$RK$9:$TH$9,0),ROWS('6. Patients'!EI$10:EI$107))),0)+
IFERROR(SUMPRODUCT('6. Patients'!CV$10:CV$107,OFFSET('6. Patients'!$TI$9,1,MATCH($D90,'6. Patients'!$TJ$9:$UC$9,0),ROWS('6. Patients'!EI$10:EI$107))),0))+
IFERROR(VLOOKUP($D90,$H$116:$L$146,COLUMNS($H$115:$J$115)-1+AC$7,0)*$E90*$F90*'1. General Inputs'!$J$25,0),0),0)</f>
        <v>0</v>
      </c>
      <c r="AD90" s="775">
        <f ca="1">ROUNDUP(IFERROR($F90*$E90*CHOOSE(AD$7,
IFERROR(SUMPRODUCT('6. Patients'!CW$10:CW$107,OFFSET('6. Patients'!$DN$9,1,MATCH($D90,'6. Patients'!$DO$9:$FL$9,0),ROWS('6. Patients'!EJ$10:EJ$107))),0)+
IFERROR(SUMPRODUCT('6. Patients'!CW$10:CW$107,OFFSET('6. Patients'!$FM$9,1,MATCH($D90,'6. Patients'!$FN$9:$GG$9,0),ROWS('6. Patients'!EJ$10:EJ$107))),0)+
IFERROR(SUMPRODUCT('6. Patients'!CW$10:CW$107,OFFSET('6. Patients'!$GH$9,1,MATCH($D90,'6. Patients'!$GI$9:$IF$9,0),ROWS('6. Patients'!EJ$10:EJ$107))),0)+
IFERROR(SUMPRODUCT('6. Patients'!CW$10:CW$107,OFFSET('6. Patients'!$IG$9,1,MATCH($D90,'6. Patients'!$IH$9:$JA$9,0),ROWS('6. Patients'!EJ$10:EJ$107))),0),
IFERROR(SUMPRODUCT('6. Patients'!CW$10:CW$107,OFFSET('6. Patients'!$JB$9,1,MATCH($D90,'6. Patients'!$JC$9:$KZ$9,0),ROWS('6. Patients'!EJ$10:EJ$107))),0)+
IFERROR(SUMPRODUCT('6. Patients'!CW$10:CW$107,OFFSET('6. Patients'!$LA$9,1,MATCH($D90,'6. Patients'!$LB$9:$LU$9,0),ROWS('6. Patients'!EJ$10:EJ$107))),0)+
IFERROR(SUMPRODUCT('6. Patients'!CW$10:CW$107,OFFSET('6. Patients'!$LV$9,1,MATCH($D90,'6. Patients'!$LW$9:$NT$9,0),ROWS('6. Patients'!EJ$10:EJ$107))),0)+
IFERROR(SUMPRODUCT('6. Patients'!CW$10:CW$107,OFFSET('6. Patients'!$NU$9,1,MATCH($D90,'6. Patients'!$NV$9:$OO$9,0),ROWS('6. Patients'!EJ$10:EJ$107))),0),
IFERROR(SUMPRODUCT('6. Patients'!CW$10:CW$107,OFFSET('6. Patients'!$OP$9,1,MATCH($D90,'6. Patients'!$OQ$9:$QN$9,0),ROWS('6. Patients'!EJ$10:EJ$107))),0)+
IFERROR(SUMPRODUCT('6. Patients'!CW$10:CW$107,OFFSET('6. Patients'!$QO$9,1,MATCH($D90,'6. Patients'!$QP$9:$RI$9,0),ROWS('6. Patients'!EJ$10:EJ$107))),0)+
IFERROR(SUMPRODUCT('6. Patients'!CW$10:CW$107,OFFSET('6. Patients'!$RJ$9,1,MATCH($D90,'6. Patients'!$RK$9:$TH$9,0),ROWS('6. Patients'!EJ$10:EJ$107))),0)+
IFERROR(SUMPRODUCT('6. Patients'!CW$10:CW$107,OFFSET('6. Patients'!$TI$9,1,MATCH($D90,'6. Patients'!$TJ$9:$UC$9,0),ROWS('6. Patients'!EJ$10:EJ$107))),0))+
IFERROR(VLOOKUP($D90,$H$116:$L$146,COLUMNS($H$115:$J$115)-1+AD$7,0)*$E90*$F90*'1. General Inputs'!$J$25,0),0),0)</f>
        <v>0</v>
      </c>
      <c r="AE90" s="775">
        <f ca="1">ROUNDUP(IFERROR($F90*$E90*CHOOSE(AE$7,
IFERROR(SUMPRODUCT('6. Patients'!CX$10:CX$107,OFFSET('6. Patients'!$DN$9,1,MATCH($D90,'6. Patients'!$DO$9:$FL$9,0),ROWS('6. Patients'!EK$10:EK$107))),0)+
IFERROR(SUMPRODUCT('6. Patients'!CX$10:CX$107,OFFSET('6. Patients'!$FM$9,1,MATCH($D90,'6. Patients'!$FN$9:$GG$9,0),ROWS('6. Patients'!EK$10:EK$107))),0)+
IFERROR(SUMPRODUCT('6. Patients'!CX$10:CX$107,OFFSET('6. Patients'!$GH$9,1,MATCH($D90,'6. Patients'!$GI$9:$IF$9,0),ROWS('6. Patients'!EK$10:EK$107))),0)+
IFERROR(SUMPRODUCT('6. Patients'!CX$10:CX$107,OFFSET('6. Patients'!$IG$9,1,MATCH($D90,'6. Patients'!$IH$9:$JA$9,0),ROWS('6. Patients'!EK$10:EK$107))),0),
IFERROR(SUMPRODUCT('6. Patients'!CX$10:CX$107,OFFSET('6. Patients'!$JB$9,1,MATCH($D90,'6. Patients'!$JC$9:$KZ$9,0),ROWS('6. Patients'!EK$10:EK$107))),0)+
IFERROR(SUMPRODUCT('6. Patients'!CX$10:CX$107,OFFSET('6. Patients'!$LA$9,1,MATCH($D90,'6. Patients'!$LB$9:$LU$9,0),ROWS('6. Patients'!EK$10:EK$107))),0)+
IFERROR(SUMPRODUCT('6. Patients'!CX$10:CX$107,OFFSET('6. Patients'!$LV$9,1,MATCH($D90,'6. Patients'!$LW$9:$NT$9,0),ROWS('6. Patients'!EK$10:EK$107))),0)+
IFERROR(SUMPRODUCT('6. Patients'!CX$10:CX$107,OFFSET('6. Patients'!$NU$9,1,MATCH($D90,'6. Patients'!$NV$9:$OO$9,0),ROWS('6. Patients'!EK$10:EK$107))),0),
IFERROR(SUMPRODUCT('6. Patients'!CX$10:CX$107,OFFSET('6. Patients'!$OP$9,1,MATCH($D90,'6. Patients'!$OQ$9:$QN$9,0),ROWS('6. Patients'!EK$10:EK$107))),0)+
IFERROR(SUMPRODUCT('6. Patients'!CX$10:CX$107,OFFSET('6. Patients'!$QO$9,1,MATCH($D90,'6. Patients'!$QP$9:$RI$9,0),ROWS('6. Patients'!EK$10:EK$107))),0)+
IFERROR(SUMPRODUCT('6. Patients'!CX$10:CX$107,OFFSET('6. Patients'!$RJ$9,1,MATCH($D90,'6. Patients'!$RK$9:$TH$9,0),ROWS('6. Patients'!EK$10:EK$107))),0)+
IFERROR(SUMPRODUCT('6. Patients'!CX$10:CX$107,OFFSET('6. Patients'!$TI$9,1,MATCH($D90,'6. Patients'!$TJ$9:$UC$9,0),ROWS('6. Patients'!EK$10:EK$107))),0))+
IFERROR(VLOOKUP($D90,$H$116:$L$146,COLUMNS($H$115:$J$115)-1+AE$7,0)*$E90*$F90*'1. General Inputs'!$J$25,0),0),0)</f>
        <v>0</v>
      </c>
      <c r="AF90" s="775">
        <f ca="1">ROUNDUP(IFERROR($F90*$E90*CHOOSE(AF$7,
IFERROR(SUMPRODUCT('6. Patients'!CY$10:CY$107,OFFSET('6. Patients'!$DN$9,1,MATCH($D90,'6. Patients'!$DO$9:$FL$9,0),ROWS('6. Patients'!EL$10:EL$107))),0)+
IFERROR(SUMPRODUCT('6. Patients'!CY$10:CY$107,OFFSET('6. Patients'!$FM$9,1,MATCH($D90,'6. Patients'!$FN$9:$GG$9,0),ROWS('6. Patients'!EL$10:EL$107))),0)+
IFERROR(SUMPRODUCT('6. Patients'!CY$10:CY$107,OFFSET('6. Patients'!$GH$9,1,MATCH($D90,'6. Patients'!$GI$9:$IF$9,0),ROWS('6. Patients'!EL$10:EL$107))),0)+
IFERROR(SUMPRODUCT('6. Patients'!CY$10:CY$107,OFFSET('6. Patients'!$IG$9,1,MATCH($D90,'6. Patients'!$IH$9:$JA$9,0),ROWS('6. Patients'!EL$10:EL$107))),0),
IFERROR(SUMPRODUCT('6. Patients'!CY$10:CY$107,OFFSET('6. Patients'!$JB$9,1,MATCH($D90,'6. Patients'!$JC$9:$KZ$9,0),ROWS('6. Patients'!EL$10:EL$107))),0)+
IFERROR(SUMPRODUCT('6. Patients'!CY$10:CY$107,OFFSET('6. Patients'!$LA$9,1,MATCH($D90,'6. Patients'!$LB$9:$LU$9,0),ROWS('6. Patients'!EL$10:EL$107))),0)+
IFERROR(SUMPRODUCT('6. Patients'!CY$10:CY$107,OFFSET('6. Patients'!$LV$9,1,MATCH($D90,'6. Patients'!$LW$9:$NT$9,0),ROWS('6. Patients'!EL$10:EL$107))),0)+
IFERROR(SUMPRODUCT('6. Patients'!CY$10:CY$107,OFFSET('6. Patients'!$NU$9,1,MATCH($D90,'6. Patients'!$NV$9:$OO$9,0),ROWS('6. Patients'!EL$10:EL$107))),0),
IFERROR(SUMPRODUCT('6. Patients'!CY$10:CY$107,OFFSET('6. Patients'!$OP$9,1,MATCH($D90,'6. Patients'!$OQ$9:$QN$9,0),ROWS('6. Patients'!EL$10:EL$107))),0)+
IFERROR(SUMPRODUCT('6. Patients'!CY$10:CY$107,OFFSET('6. Patients'!$QO$9,1,MATCH($D90,'6. Patients'!$QP$9:$RI$9,0),ROWS('6. Patients'!EL$10:EL$107))),0)+
IFERROR(SUMPRODUCT('6. Patients'!CY$10:CY$107,OFFSET('6. Patients'!$RJ$9,1,MATCH($D90,'6. Patients'!$RK$9:$TH$9,0),ROWS('6. Patients'!EL$10:EL$107))),0)+
IFERROR(SUMPRODUCT('6. Patients'!CY$10:CY$107,OFFSET('6. Patients'!$TI$9,1,MATCH($D90,'6. Patients'!$TJ$9:$UC$9,0),ROWS('6. Patients'!EL$10:EL$107))),0))+
IFERROR(VLOOKUP($D90,$H$116:$L$146,COLUMNS($H$115:$J$115)-1+AF$7,0)*$E90*$F90*'1. General Inputs'!$J$25,0),0),0)</f>
        <v>0</v>
      </c>
      <c r="AG90" s="775">
        <f ca="1">ROUNDUP(IFERROR($F90*$E90*CHOOSE(AG$7,
IFERROR(SUMPRODUCT('6. Patients'!CZ$10:CZ$107,OFFSET('6. Patients'!$DN$9,1,MATCH($D90,'6. Patients'!$DO$9:$FL$9,0),ROWS('6. Patients'!EM$10:EM$107))),0)+
IFERROR(SUMPRODUCT('6. Patients'!CZ$10:CZ$107,OFFSET('6. Patients'!$FM$9,1,MATCH($D90,'6. Patients'!$FN$9:$GG$9,0),ROWS('6. Patients'!EM$10:EM$107))),0)+
IFERROR(SUMPRODUCT('6. Patients'!CZ$10:CZ$107,OFFSET('6. Patients'!$GH$9,1,MATCH($D90,'6. Patients'!$GI$9:$IF$9,0),ROWS('6. Patients'!EM$10:EM$107))),0)+
IFERROR(SUMPRODUCT('6. Patients'!CZ$10:CZ$107,OFFSET('6. Patients'!$IG$9,1,MATCH($D90,'6. Patients'!$IH$9:$JA$9,0),ROWS('6. Patients'!EM$10:EM$107))),0),
IFERROR(SUMPRODUCT('6. Patients'!CZ$10:CZ$107,OFFSET('6. Patients'!$JB$9,1,MATCH($D90,'6. Patients'!$JC$9:$KZ$9,0),ROWS('6. Patients'!EM$10:EM$107))),0)+
IFERROR(SUMPRODUCT('6. Patients'!CZ$10:CZ$107,OFFSET('6. Patients'!$LA$9,1,MATCH($D90,'6. Patients'!$LB$9:$LU$9,0),ROWS('6. Patients'!EM$10:EM$107))),0)+
IFERROR(SUMPRODUCT('6. Patients'!CZ$10:CZ$107,OFFSET('6. Patients'!$LV$9,1,MATCH($D90,'6. Patients'!$LW$9:$NT$9,0),ROWS('6. Patients'!EM$10:EM$107))),0)+
IFERROR(SUMPRODUCT('6. Patients'!CZ$10:CZ$107,OFFSET('6. Patients'!$NU$9,1,MATCH($D90,'6. Patients'!$NV$9:$OO$9,0),ROWS('6. Patients'!EM$10:EM$107))),0),
IFERROR(SUMPRODUCT('6. Patients'!CZ$10:CZ$107,OFFSET('6. Patients'!$OP$9,1,MATCH($D90,'6. Patients'!$OQ$9:$QN$9,0),ROWS('6. Patients'!EM$10:EM$107))),0)+
IFERROR(SUMPRODUCT('6. Patients'!CZ$10:CZ$107,OFFSET('6. Patients'!$QO$9,1,MATCH($D90,'6. Patients'!$QP$9:$RI$9,0),ROWS('6. Patients'!EM$10:EM$107))),0)+
IFERROR(SUMPRODUCT('6. Patients'!CZ$10:CZ$107,OFFSET('6. Patients'!$RJ$9,1,MATCH($D90,'6. Patients'!$RK$9:$TH$9,0),ROWS('6. Patients'!EM$10:EM$107))),0)+
IFERROR(SUMPRODUCT('6. Patients'!CZ$10:CZ$107,OFFSET('6. Patients'!$TI$9,1,MATCH($D90,'6. Patients'!$TJ$9:$UC$9,0),ROWS('6. Patients'!EM$10:EM$107))),0))+
IFERROR(VLOOKUP($D90,$H$116:$L$146,COLUMNS($H$115:$J$115)-1+AG$7,0)*$E90*$F90*'1. General Inputs'!$J$25,0),0),0)</f>
        <v>0</v>
      </c>
      <c r="AH90" s="775">
        <f ca="1">ROUNDUP(IFERROR($F90*$E90*CHOOSE(AH$7,
IFERROR(SUMPRODUCT('6. Patients'!DA$10:DA$107,OFFSET('6. Patients'!$DN$9,1,MATCH($D90,'6. Patients'!$DO$9:$FL$9,0),ROWS('6. Patients'!EN$10:EN$107))),0)+
IFERROR(SUMPRODUCT('6. Patients'!DA$10:DA$107,OFFSET('6. Patients'!$FM$9,1,MATCH($D90,'6. Patients'!$FN$9:$GG$9,0),ROWS('6. Patients'!EN$10:EN$107))),0)+
IFERROR(SUMPRODUCT('6. Patients'!DA$10:DA$107,OFFSET('6. Patients'!$GH$9,1,MATCH($D90,'6. Patients'!$GI$9:$IF$9,0),ROWS('6. Patients'!EN$10:EN$107))),0)+
IFERROR(SUMPRODUCT('6. Patients'!DA$10:DA$107,OFFSET('6. Patients'!$IG$9,1,MATCH($D90,'6. Patients'!$IH$9:$JA$9,0),ROWS('6. Patients'!EN$10:EN$107))),0),
IFERROR(SUMPRODUCT('6. Patients'!DA$10:DA$107,OFFSET('6. Patients'!$JB$9,1,MATCH($D90,'6. Patients'!$JC$9:$KZ$9,0),ROWS('6. Patients'!EN$10:EN$107))),0)+
IFERROR(SUMPRODUCT('6. Patients'!DA$10:DA$107,OFFSET('6. Patients'!$LA$9,1,MATCH($D90,'6. Patients'!$LB$9:$LU$9,0),ROWS('6. Patients'!EN$10:EN$107))),0)+
IFERROR(SUMPRODUCT('6. Patients'!DA$10:DA$107,OFFSET('6. Patients'!$LV$9,1,MATCH($D90,'6. Patients'!$LW$9:$NT$9,0),ROWS('6. Patients'!EN$10:EN$107))),0)+
IFERROR(SUMPRODUCT('6. Patients'!DA$10:DA$107,OFFSET('6. Patients'!$NU$9,1,MATCH($D90,'6. Patients'!$NV$9:$OO$9,0),ROWS('6. Patients'!EN$10:EN$107))),0),
IFERROR(SUMPRODUCT('6. Patients'!DA$10:DA$107,OFFSET('6. Patients'!$OP$9,1,MATCH($D90,'6. Patients'!$OQ$9:$QN$9,0),ROWS('6. Patients'!EN$10:EN$107))),0)+
IFERROR(SUMPRODUCT('6. Patients'!DA$10:DA$107,OFFSET('6. Patients'!$QO$9,1,MATCH($D90,'6. Patients'!$QP$9:$RI$9,0),ROWS('6. Patients'!EN$10:EN$107))),0)+
IFERROR(SUMPRODUCT('6. Patients'!DA$10:DA$107,OFFSET('6. Patients'!$RJ$9,1,MATCH($D90,'6. Patients'!$RK$9:$TH$9,0),ROWS('6. Patients'!EN$10:EN$107))),0)+
IFERROR(SUMPRODUCT('6. Patients'!DA$10:DA$107,OFFSET('6. Patients'!$TI$9,1,MATCH($D90,'6. Patients'!$TJ$9:$UC$9,0),ROWS('6. Patients'!EN$10:EN$107))),0))+
IFERROR(VLOOKUP($D90,$H$116:$L$146,COLUMNS($H$115:$J$115)-1+AH$7,0)*$E90*$F90*'1. General Inputs'!$J$25,0),0),0)</f>
        <v>0</v>
      </c>
      <c r="AI90" s="775">
        <f ca="1">ROUNDUP(IFERROR($F90*$E90*CHOOSE(AI$7,
IFERROR(SUMPRODUCT('6. Patients'!DB$10:DB$107,OFFSET('6. Patients'!$DN$9,1,MATCH($D90,'6. Patients'!$DO$9:$FL$9,0),ROWS('6. Patients'!EO$10:EO$107))),0)+
IFERROR(SUMPRODUCT('6. Patients'!DB$10:DB$107,OFFSET('6. Patients'!$FM$9,1,MATCH($D90,'6. Patients'!$FN$9:$GG$9,0),ROWS('6. Patients'!EO$10:EO$107))),0)+
IFERROR(SUMPRODUCT('6. Patients'!DB$10:DB$107,OFFSET('6. Patients'!$GH$9,1,MATCH($D90,'6. Patients'!$GI$9:$IF$9,0),ROWS('6. Patients'!EO$10:EO$107))),0)+
IFERROR(SUMPRODUCT('6. Patients'!DB$10:DB$107,OFFSET('6. Patients'!$IG$9,1,MATCH($D90,'6. Patients'!$IH$9:$JA$9,0),ROWS('6. Patients'!EO$10:EO$107))),0),
IFERROR(SUMPRODUCT('6. Patients'!DB$10:DB$107,OFFSET('6. Patients'!$JB$9,1,MATCH($D90,'6. Patients'!$JC$9:$KZ$9,0),ROWS('6. Patients'!EO$10:EO$107))),0)+
IFERROR(SUMPRODUCT('6. Patients'!DB$10:DB$107,OFFSET('6. Patients'!$LA$9,1,MATCH($D90,'6. Patients'!$LB$9:$LU$9,0),ROWS('6. Patients'!EO$10:EO$107))),0)+
IFERROR(SUMPRODUCT('6. Patients'!DB$10:DB$107,OFFSET('6. Patients'!$LV$9,1,MATCH($D90,'6. Patients'!$LW$9:$NT$9,0),ROWS('6. Patients'!EO$10:EO$107))),0)+
IFERROR(SUMPRODUCT('6. Patients'!DB$10:DB$107,OFFSET('6. Patients'!$NU$9,1,MATCH($D90,'6. Patients'!$NV$9:$OO$9,0),ROWS('6. Patients'!EO$10:EO$107))),0),
IFERROR(SUMPRODUCT('6. Patients'!DB$10:DB$107,OFFSET('6. Patients'!$OP$9,1,MATCH($D90,'6. Patients'!$OQ$9:$QN$9,0),ROWS('6. Patients'!EO$10:EO$107))),0)+
IFERROR(SUMPRODUCT('6. Patients'!DB$10:DB$107,OFFSET('6. Patients'!$QO$9,1,MATCH($D90,'6. Patients'!$QP$9:$RI$9,0),ROWS('6. Patients'!EO$10:EO$107))),0)+
IFERROR(SUMPRODUCT('6. Patients'!DB$10:DB$107,OFFSET('6. Patients'!$RJ$9,1,MATCH($D90,'6. Patients'!$RK$9:$TH$9,0),ROWS('6. Patients'!EO$10:EO$107))),0)+
IFERROR(SUMPRODUCT('6. Patients'!DB$10:DB$107,OFFSET('6. Patients'!$TI$9,1,MATCH($D90,'6. Patients'!$TJ$9:$UC$9,0),ROWS('6. Patients'!EO$10:EO$107))),0))+
IFERROR(VLOOKUP($D90,$H$116:$L$146,COLUMNS($H$115:$J$115)-1+AI$7,0)*$E90*$F90*'1. General Inputs'!$J$25,0),0),0)</f>
        <v>0</v>
      </c>
      <c r="AJ90" s="775">
        <f ca="1">ROUNDUP(IFERROR($F90*$E90*CHOOSE(AJ$7,
IFERROR(SUMPRODUCT('6. Patients'!DC$10:DC$107,OFFSET('6. Patients'!$DN$9,1,MATCH($D90,'6. Patients'!$DO$9:$FL$9,0),ROWS('6. Patients'!EP$10:EP$107))),0)+
IFERROR(SUMPRODUCT('6. Patients'!DC$10:DC$107,OFFSET('6. Patients'!$FM$9,1,MATCH($D90,'6. Patients'!$FN$9:$GG$9,0),ROWS('6. Patients'!EP$10:EP$107))),0)+
IFERROR(SUMPRODUCT('6. Patients'!DC$10:DC$107,OFFSET('6. Patients'!$GH$9,1,MATCH($D90,'6. Patients'!$GI$9:$IF$9,0),ROWS('6. Patients'!EP$10:EP$107))),0)+
IFERROR(SUMPRODUCT('6. Patients'!DC$10:DC$107,OFFSET('6. Patients'!$IG$9,1,MATCH($D90,'6. Patients'!$IH$9:$JA$9,0),ROWS('6. Patients'!EP$10:EP$107))),0),
IFERROR(SUMPRODUCT('6. Patients'!DC$10:DC$107,OFFSET('6. Patients'!$JB$9,1,MATCH($D90,'6. Patients'!$JC$9:$KZ$9,0),ROWS('6. Patients'!EP$10:EP$107))),0)+
IFERROR(SUMPRODUCT('6. Patients'!DC$10:DC$107,OFFSET('6. Patients'!$LA$9,1,MATCH($D90,'6. Patients'!$LB$9:$LU$9,0),ROWS('6. Patients'!EP$10:EP$107))),0)+
IFERROR(SUMPRODUCT('6. Patients'!DC$10:DC$107,OFFSET('6. Patients'!$LV$9,1,MATCH($D90,'6. Patients'!$LW$9:$NT$9,0),ROWS('6. Patients'!EP$10:EP$107))),0)+
IFERROR(SUMPRODUCT('6. Patients'!DC$10:DC$107,OFFSET('6. Patients'!$NU$9,1,MATCH($D90,'6. Patients'!$NV$9:$OO$9,0),ROWS('6. Patients'!EP$10:EP$107))),0),
IFERROR(SUMPRODUCT('6. Patients'!DC$10:DC$107,OFFSET('6. Patients'!$OP$9,1,MATCH($D90,'6. Patients'!$OQ$9:$QN$9,0),ROWS('6. Patients'!EP$10:EP$107))),0)+
IFERROR(SUMPRODUCT('6. Patients'!DC$10:DC$107,OFFSET('6. Patients'!$QO$9,1,MATCH($D90,'6. Patients'!$QP$9:$RI$9,0),ROWS('6. Patients'!EP$10:EP$107))),0)+
IFERROR(SUMPRODUCT('6. Patients'!DC$10:DC$107,OFFSET('6. Patients'!$RJ$9,1,MATCH($D90,'6. Patients'!$RK$9:$TH$9,0),ROWS('6. Patients'!EP$10:EP$107))),0)+
IFERROR(SUMPRODUCT('6. Patients'!DC$10:DC$107,OFFSET('6. Patients'!$TI$9,1,MATCH($D90,'6. Patients'!$TJ$9:$UC$9,0),ROWS('6. Patients'!EP$10:EP$107))),0))+
IFERROR(VLOOKUP($D90,$H$116:$L$146,COLUMNS($H$115:$J$115)-1+AJ$7,0)*$E90*$F90*'1. General Inputs'!$J$25,0),0),0)</f>
        <v>0</v>
      </c>
      <c r="AK90" s="775">
        <f ca="1">ROUNDUP(IFERROR($F90*$E90*CHOOSE(AK$7,
IFERROR(SUMPRODUCT('6. Patients'!DD$10:DD$107,OFFSET('6. Patients'!$DN$9,1,MATCH($D90,'6. Patients'!$DO$9:$FL$9,0),ROWS('6. Patients'!EQ$10:EQ$107))),0)+
IFERROR(SUMPRODUCT('6. Patients'!DD$10:DD$107,OFFSET('6. Patients'!$FM$9,1,MATCH($D90,'6. Patients'!$FN$9:$GG$9,0),ROWS('6. Patients'!EQ$10:EQ$107))),0)+
IFERROR(SUMPRODUCT('6. Patients'!DD$10:DD$107,OFFSET('6. Patients'!$GH$9,1,MATCH($D90,'6. Patients'!$GI$9:$IF$9,0),ROWS('6. Patients'!EQ$10:EQ$107))),0)+
IFERROR(SUMPRODUCT('6. Patients'!DD$10:DD$107,OFFSET('6. Patients'!$IG$9,1,MATCH($D90,'6. Patients'!$IH$9:$JA$9,0),ROWS('6. Patients'!EQ$10:EQ$107))),0),
IFERROR(SUMPRODUCT('6. Patients'!DD$10:DD$107,OFFSET('6. Patients'!$JB$9,1,MATCH($D90,'6. Patients'!$JC$9:$KZ$9,0),ROWS('6. Patients'!EQ$10:EQ$107))),0)+
IFERROR(SUMPRODUCT('6. Patients'!DD$10:DD$107,OFFSET('6. Patients'!$LA$9,1,MATCH($D90,'6. Patients'!$LB$9:$LU$9,0),ROWS('6. Patients'!EQ$10:EQ$107))),0)+
IFERROR(SUMPRODUCT('6. Patients'!DD$10:DD$107,OFFSET('6. Patients'!$LV$9,1,MATCH($D90,'6. Patients'!$LW$9:$NT$9,0),ROWS('6. Patients'!EQ$10:EQ$107))),0)+
IFERROR(SUMPRODUCT('6. Patients'!DD$10:DD$107,OFFSET('6. Patients'!$NU$9,1,MATCH($D90,'6. Patients'!$NV$9:$OO$9,0),ROWS('6. Patients'!EQ$10:EQ$107))),0),
IFERROR(SUMPRODUCT('6. Patients'!DD$10:DD$107,OFFSET('6. Patients'!$OP$9,1,MATCH($D90,'6. Patients'!$OQ$9:$QN$9,0),ROWS('6. Patients'!EQ$10:EQ$107))),0)+
IFERROR(SUMPRODUCT('6. Patients'!DD$10:DD$107,OFFSET('6. Patients'!$QO$9,1,MATCH($D90,'6. Patients'!$QP$9:$RI$9,0),ROWS('6. Patients'!EQ$10:EQ$107))),0)+
IFERROR(SUMPRODUCT('6. Patients'!DD$10:DD$107,OFFSET('6. Patients'!$RJ$9,1,MATCH($D90,'6. Patients'!$RK$9:$TH$9,0),ROWS('6. Patients'!EQ$10:EQ$107))),0)+
IFERROR(SUMPRODUCT('6. Patients'!DD$10:DD$107,OFFSET('6. Patients'!$TI$9,1,MATCH($D90,'6. Patients'!$TJ$9:$UC$9,0),ROWS('6. Patients'!EQ$10:EQ$107))),0))+
IFERROR(VLOOKUP($D90,$H$116:$L$146,COLUMNS($H$115:$J$115)-1+AK$7,0)*$E90*$F90*'1. General Inputs'!$J$25,0),0),0)</f>
        <v>0</v>
      </c>
      <c r="AL90" s="775">
        <f ca="1">ROUNDUP(IFERROR($F90*$E90*CHOOSE(AL$7,
IFERROR(SUMPRODUCT('6. Patients'!DE$10:DE$107,OFFSET('6. Patients'!$DN$9,1,MATCH($D90,'6. Patients'!$DO$9:$FL$9,0),ROWS('6. Patients'!ER$10:ER$107))),0)+
IFERROR(SUMPRODUCT('6. Patients'!DE$10:DE$107,OFFSET('6. Patients'!$FM$9,1,MATCH($D90,'6. Patients'!$FN$9:$GG$9,0),ROWS('6. Patients'!ER$10:ER$107))),0)+
IFERROR(SUMPRODUCT('6. Patients'!DE$10:DE$107,OFFSET('6. Patients'!$GH$9,1,MATCH($D90,'6. Patients'!$GI$9:$IF$9,0),ROWS('6. Patients'!ER$10:ER$107))),0)+
IFERROR(SUMPRODUCT('6. Patients'!DE$10:DE$107,OFFSET('6. Patients'!$IG$9,1,MATCH($D90,'6. Patients'!$IH$9:$JA$9,0),ROWS('6. Patients'!ER$10:ER$107))),0),
IFERROR(SUMPRODUCT('6. Patients'!DE$10:DE$107,OFFSET('6. Patients'!$JB$9,1,MATCH($D90,'6. Patients'!$JC$9:$KZ$9,0),ROWS('6. Patients'!ER$10:ER$107))),0)+
IFERROR(SUMPRODUCT('6. Patients'!DE$10:DE$107,OFFSET('6. Patients'!$LA$9,1,MATCH($D90,'6. Patients'!$LB$9:$LU$9,0),ROWS('6. Patients'!ER$10:ER$107))),0)+
IFERROR(SUMPRODUCT('6. Patients'!DE$10:DE$107,OFFSET('6. Patients'!$LV$9,1,MATCH($D90,'6. Patients'!$LW$9:$NT$9,0),ROWS('6. Patients'!ER$10:ER$107))),0)+
IFERROR(SUMPRODUCT('6. Patients'!DE$10:DE$107,OFFSET('6. Patients'!$NU$9,1,MATCH($D90,'6. Patients'!$NV$9:$OO$9,0),ROWS('6. Patients'!ER$10:ER$107))),0),
IFERROR(SUMPRODUCT('6. Patients'!DE$10:DE$107,OFFSET('6. Patients'!$OP$9,1,MATCH($D90,'6. Patients'!$OQ$9:$QN$9,0),ROWS('6. Patients'!ER$10:ER$107))),0)+
IFERROR(SUMPRODUCT('6. Patients'!DE$10:DE$107,OFFSET('6. Patients'!$QO$9,1,MATCH($D90,'6. Patients'!$QP$9:$RI$9,0),ROWS('6. Patients'!ER$10:ER$107))),0)+
IFERROR(SUMPRODUCT('6. Patients'!DE$10:DE$107,OFFSET('6. Patients'!$RJ$9,1,MATCH($D90,'6. Patients'!$RK$9:$TH$9,0),ROWS('6. Patients'!ER$10:ER$107))),0)+
IFERROR(SUMPRODUCT('6. Patients'!DE$10:DE$107,OFFSET('6. Patients'!$TI$9,1,MATCH($D90,'6. Patients'!$TJ$9:$UC$9,0),ROWS('6. Patients'!ER$10:ER$107))),0))+
IFERROR(VLOOKUP($D90,$H$116:$L$146,COLUMNS($H$115:$J$115)-1+AL$7,0)*$E90*$F90*'1. General Inputs'!$J$25,0),0),0)</f>
        <v>0</v>
      </c>
      <c r="AM90" s="775">
        <f ca="1">ROUNDUP(IFERROR($F90*$E90*CHOOSE(AM$7,
IFERROR(SUMPRODUCT('6. Patients'!DF$10:DF$107,OFFSET('6. Patients'!$DN$9,1,MATCH($D90,'6. Patients'!$DO$9:$FL$9,0),ROWS('6. Patients'!ES$10:ES$107))),0)+
IFERROR(SUMPRODUCT('6. Patients'!DF$10:DF$107,OFFSET('6. Patients'!$FM$9,1,MATCH($D90,'6. Patients'!$FN$9:$GG$9,0),ROWS('6. Patients'!ES$10:ES$107))),0)+
IFERROR(SUMPRODUCT('6. Patients'!DF$10:DF$107,OFFSET('6. Patients'!$GH$9,1,MATCH($D90,'6. Patients'!$GI$9:$IF$9,0),ROWS('6. Patients'!ES$10:ES$107))),0)+
IFERROR(SUMPRODUCT('6. Patients'!DF$10:DF$107,OFFSET('6. Patients'!$IG$9,1,MATCH($D90,'6. Patients'!$IH$9:$JA$9,0),ROWS('6. Patients'!ES$10:ES$107))),0),
IFERROR(SUMPRODUCT('6. Patients'!DF$10:DF$107,OFFSET('6. Patients'!$JB$9,1,MATCH($D90,'6. Patients'!$JC$9:$KZ$9,0),ROWS('6. Patients'!ES$10:ES$107))),0)+
IFERROR(SUMPRODUCT('6. Patients'!DF$10:DF$107,OFFSET('6. Patients'!$LA$9,1,MATCH($D90,'6. Patients'!$LB$9:$LU$9,0),ROWS('6. Patients'!ES$10:ES$107))),0)+
IFERROR(SUMPRODUCT('6. Patients'!DF$10:DF$107,OFFSET('6. Patients'!$LV$9,1,MATCH($D90,'6. Patients'!$LW$9:$NT$9,0),ROWS('6. Patients'!ES$10:ES$107))),0)+
IFERROR(SUMPRODUCT('6. Patients'!DF$10:DF$107,OFFSET('6. Patients'!$NU$9,1,MATCH($D90,'6. Patients'!$NV$9:$OO$9,0),ROWS('6. Patients'!ES$10:ES$107))),0),
IFERROR(SUMPRODUCT('6. Patients'!DF$10:DF$107,OFFSET('6. Patients'!$OP$9,1,MATCH($D90,'6. Patients'!$OQ$9:$QN$9,0),ROWS('6. Patients'!ES$10:ES$107))),0)+
IFERROR(SUMPRODUCT('6. Patients'!DF$10:DF$107,OFFSET('6. Patients'!$QO$9,1,MATCH($D90,'6. Patients'!$QP$9:$RI$9,0),ROWS('6. Patients'!ES$10:ES$107))),0)+
IFERROR(SUMPRODUCT('6. Patients'!DF$10:DF$107,OFFSET('6. Patients'!$RJ$9,1,MATCH($D90,'6. Patients'!$RK$9:$TH$9,0),ROWS('6. Patients'!ES$10:ES$107))),0)+
IFERROR(SUMPRODUCT('6. Patients'!DF$10:DF$107,OFFSET('6. Patients'!$TI$9,1,MATCH($D90,'6. Patients'!$TJ$9:$UC$9,0),ROWS('6. Patients'!ES$10:ES$107))),0))+
IFERROR(VLOOKUP($D90,$H$116:$L$146,COLUMNS($H$115:$J$115)-1+AM$7,0)*$E90*$F90*'1. General Inputs'!$J$25,0),0),0)</f>
        <v>0</v>
      </c>
      <c r="AN90" s="775">
        <f ca="1">ROUNDUP(IFERROR($F90*$E90*CHOOSE(AN$7,
IFERROR(SUMPRODUCT('6. Patients'!DG$10:DG$107,OFFSET('6. Patients'!$DN$9,1,MATCH($D90,'6. Patients'!$DO$9:$FL$9,0),ROWS('6. Patients'!ET$10:ET$107))),0)+
IFERROR(SUMPRODUCT('6. Patients'!DG$10:DG$107,OFFSET('6. Patients'!$FM$9,1,MATCH($D90,'6. Patients'!$FN$9:$GG$9,0),ROWS('6. Patients'!ET$10:ET$107))),0)+
IFERROR(SUMPRODUCT('6. Patients'!DG$10:DG$107,OFFSET('6. Patients'!$GH$9,1,MATCH($D90,'6. Patients'!$GI$9:$IF$9,0),ROWS('6. Patients'!ET$10:ET$107))),0)+
IFERROR(SUMPRODUCT('6. Patients'!DG$10:DG$107,OFFSET('6. Patients'!$IG$9,1,MATCH($D90,'6. Patients'!$IH$9:$JA$9,0),ROWS('6. Patients'!ET$10:ET$107))),0),
IFERROR(SUMPRODUCT('6. Patients'!DG$10:DG$107,OFFSET('6. Patients'!$JB$9,1,MATCH($D90,'6. Patients'!$JC$9:$KZ$9,0),ROWS('6. Patients'!ET$10:ET$107))),0)+
IFERROR(SUMPRODUCT('6. Patients'!DG$10:DG$107,OFFSET('6. Patients'!$LA$9,1,MATCH($D90,'6. Patients'!$LB$9:$LU$9,0),ROWS('6. Patients'!ET$10:ET$107))),0)+
IFERROR(SUMPRODUCT('6. Patients'!DG$10:DG$107,OFFSET('6. Patients'!$LV$9,1,MATCH($D90,'6. Patients'!$LW$9:$NT$9,0),ROWS('6. Patients'!ET$10:ET$107))),0)+
IFERROR(SUMPRODUCT('6. Patients'!DG$10:DG$107,OFFSET('6. Patients'!$NU$9,1,MATCH($D90,'6. Patients'!$NV$9:$OO$9,0),ROWS('6. Patients'!ET$10:ET$107))),0),
IFERROR(SUMPRODUCT('6. Patients'!DG$10:DG$107,OFFSET('6. Patients'!$OP$9,1,MATCH($D90,'6. Patients'!$OQ$9:$QN$9,0),ROWS('6. Patients'!ET$10:ET$107))),0)+
IFERROR(SUMPRODUCT('6. Patients'!DG$10:DG$107,OFFSET('6. Patients'!$QO$9,1,MATCH($D90,'6. Patients'!$QP$9:$RI$9,0),ROWS('6. Patients'!ET$10:ET$107))),0)+
IFERROR(SUMPRODUCT('6. Patients'!DG$10:DG$107,OFFSET('6. Patients'!$RJ$9,1,MATCH($D90,'6. Patients'!$RK$9:$TH$9,0),ROWS('6. Patients'!ET$10:ET$107))),0)+
IFERROR(SUMPRODUCT('6. Patients'!DG$10:DG$107,OFFSET('6. Patients'!$TI$9,1,MATCH($D90,'6. Patients'!$TJ$9:$UC$9,0),ROWS('6. Patients'!ET$10:ET$107))),0))+
IFERROR(VLOOKUP($D90,$H$116:$L$146,COLUMNS($H$115:$J$115)-1+AN$7,0)*$E90*$F90*'1. General Inputs'!$J$25,0),0),0)</f>
        <v>0</v>
      </c>
      <c r="AO90" s="775">
        <f ca="1">ROUNDUP(IFERROR($F90*$E90*CHOOSE(AO$7,
IFERROR(SUMPRODUCT('6. Patients'!DH$10:DH$107,OFFSET('6. Patients'!$DN$9,1,MATCH($D90,'6. Patients'!$DO$9:$FL$9,0),ROWS('6. Patients'!EU$10:EU$107))),0)+
IFERROR(SUMPRODUCT('6. Patients'!DH$10:DH$107,OFFSET('6. Patients'!$FM$9,1,MATCH($D90,'6. Patients'!$FN$9:$GG$9,0),ROWS('6. Patients'!EU$10:EU$107))),0)+
IFERROR(SUMPRODUCT('6. Patients'!DH$10:DH$107,OFFSET('6. Patients'!$GH$9,1,MATCH($D90,'6. Patients'!$GI$9:$IF$9,0),ROWS('6. Patients'!EU$10:EU$107))),0)+
IFERROR(SUMPRODUCT('6. Patients'!DH$10:DH$107,OFFSET('6. Patients'!$IG$9,1,MATCH($D90,'6. Patients'!$IH$9:$JA$9,0),ROWS('6. Patients'!EU$10:EU$107))),0),
IFERROR(SUMPRODUCT('6. Patients'!DH$10:DH$107,OFFSET('6. Patients'!$JB$9,1,MATCH($D90,'6. Patients'!$JC$9:$KZ$9,0),ROWS('6. Patients'!EU$10:EU$107))),0)+
IFERROR(SUMPRODUCT('6. Patients'!DH$10:DH$107,OFFSET('6. Patients'!$LA$9,1,MATCH($D90,'6. Patients'!$LB$9:$LU$9,0),ROWS('6. Patients'!EU$10:EU$107))),0)+
IFERROR(SUMPRODUCT('6. Patients'!DH$10:DH$107,OFFSET('6. Patients'!$LV$9,1,MATCH($D90,'6. Patients'!$LW$9:$NT$9,0),ROWS('6. Patients'!EU$10:EU$107))),0)+
IFERROR(SUMPRODUCT('6. Patients'!DH$10:DH$107,OFFSET('6. Patients'!$NU$9,1,MATCH($D90,'6. Patients'!$NV$9:$OO$9,0),ROWS('6. Patients'!EU$10:EU$107))),0),
IFERROR(SUMPRODUCT('6. Patients'!DH$10:DH$107,OFFSET('6. Patients'!$OP$9,1,MATCH($D90,'6. Patients'!$OQ$9:$QN$9,0),ROWS('6. Patients'!EU$10:EU$107))),0)+
IFERROR(SUMPRODUCT('6. Patients'!DH$10:DH$107,OFFSET('6. Patients'!$QO$9,1,MATCH($D90,'6. Patients'!$QP$9:$RI$9,0),ROWS('6. Patients'!EU$10:EU$107))),0)+
IFERROR(SUMPRODUCT('6. Patients'!DH$10:DH$107,OFFSET('6. Patients'!$RJ$9,1,MATCH($D90,'6. Patients'!$RK$9:$TH$9,0),ROWS('6. Patients'!EU$10:EU$107))),0)+
IFERROR(SUMPRODUCT('6. Patients'!DH$10:DH$107,OFFSET('6. Patients'!$TI$9,1,MATCH($D90,'6. Patients'!$TJ$9:$UC$9,0),ROWS('6. Patients'!EU$10:EU$107))),0))+
IFERROR(VLOOKUP($D90,$H$116:$L$146,COLUMNS($H$115:$J$115)-1+AO$7,0)*$E90*$F90*'1. General Inputs'!$J$25,0),0),0)</f>
        <v>0</v>
      </c>
      <c r="AP90" s="775">
        <f ca="1">ROUNDUP(IFERROR($F90*$E90*CHOOSE(AP$7,
IFERROR(SUMPRODUCT('6. Patients'!DI$10:DI$107,OFFSET('6. Patients'!$DN$9,1,MATCH($D90,'6. Patients'!$DO$9:$FL$9,0),ROWS('6. Patients'!EV$10:EV$107))),0)+
IFERROR(SUMPRODUCT('6. Patients'!DI$10:DI$107,OFFSET('6. Patients'!$FM$9,1,MATCH($D90,'6. Patients'!$FN$9:$GG$9,0),ROWS('6. Patients'!EV$10:EV$107))),0)+
IFERROR(SUMPRODUCT('6. Patients'!DI$10:DI$107,OFFSET('6. Patients'!$GH$9,1,MATCH($D90,'6. Patients'!$GI$9:$IF$9,0),ROWS('6. Patients'!EV$10:EV$107))),0)+
IFERROR(SUMPRODUCT('6. Patients'!DI$10:DI$107,OFFSET('6. Patients'!$IG$9,1,MATCH($D90,'6. Patients'!$IH$9:$JA$9,0),ROWS('6. Patients'!EV$10:EV$107))),0),
IFERROR(SUMPRODUCT('6. Patients'!DI$10:DI$107,OFFSET('6. Patients'!$JB$9,1,MATCH($D90,'6. Patients'!$JC$9:$KZ$9,0),ROWS('6. Patients'!EV$10:EV$107))),0)+
IFERROR(SUMPRODUCT('6. Patients'!DI$10:DI$107,OFFSET('6. Patients'!$LA$9,1,MATCH($D90,'6. Patients'!$LB$9:$LU$9,0),ROWS('6. Patients'!EV$10:EV$107))),0)+
IFERROR(SUMPRODUCT('6. Patients'!DI$10:DI$107,OFFSET('6. Patients'!$LV$9,1,MATCH($D90,'6. Patients'!$LW$9:$NT$9,0),ROWS('6. Patients'!EV$10:EV$107))),0)+
IFERROR(SUMPRODUCT('6. Patients'!DI$10:DI$107,OFFSET('6. Patients'!$NU$9,1,MATCH($D90,'6. Patients'!$NV$9:$OO$9,0),ROWS('6. Patients'!EV$10:EV$107))),0),
IFERROR(SUMPRODUCT('6. Patients'!DI$10:DI$107,OFFSET('6. Patients'!$OP$9,1,MATCH($D90,'6. Patients'!$OQ$9:$QN$9,0),ROWS('6. Patients'!EV$10:EV$107))),0)+
IFERROR(SUMPRODUCT('6. Patients'!DI$10:DI$107,OFFSET('6. Patients'!$QO$9,1,MATCH($D90,'6. Patients'!$QP$9:$RI$9,0),ROWS('6. Patients'!EV$10:EV$107))),0)+
IFERROR(SUMPRODUCT('6. Patients'!DI$10:DI$107,OFFSET('6. Patients'!$RJ$9,1,MATCH($D90,'6. Patients'!$RK$9:$TH$9,0),ROWS('6. Patients'!EV$10:EV$107))),0)+
IFERROR(SUMPRODUCT('6. Patients'!DI$10:DI$107,OFFSET('6. Patients'!$TI$9,1,MATCH($D90,'6. Patients'!$TJ$9:$UC$9,0),ROWS('6. Patients'!EV$10:EV$107))),0))+
IFERROR(VLOOKUP($D90,$H$116:$L$146,COLUMNS($H$115:$J$115)-1+AP$7,0)*$E90*$F90*'1. General Inputs'!$J$25,0),0),0)</f>
        <v>0</v>
      </c>
      <c r="AQ90" s="775">
        <f ca="1">ROUNDUP(IFERROR($F90*$E90*CHOOSE(AQ$7,
IFERROR(SUMPRODUCT('6. Patients'!DJ$10:DJ$107,OFFSET('6. Patients'!$DN$9,1,MATCH($D90,'6. Patients'!$DO$9:$FL$9,0),ROWS('6. Patients'!EW$10:EW$107))),0)+
IFERROR(SUMPRODUCT('6. Patients'!DJ$10:DJ$107,OFFSET('6. Patients'!$FM$9,1,MATCH($D90,'6. Patients'!$FN$9:$GG$9,0),ROWS('6. Patients'!EW$10:EW$107))),0)+
IFERROR(SUMPRODUCT('6. Patients'!DJ$10:DJ$107,OFFSET('6. Patients'!$GH$9,1,MATCH($D90,'6. Patients'!$GI$9:$IF$9,0),ROWS('6. Patients'!EW$10:EW$107))),0)+
IFERROR(SUMPRODUCT('6. Patients'!DJ$10:DJ$107,OFFSET('6. Patients'!$IG$9,1,MATCH($D90,'6. Patients'!$IH$9:$JA$9,0),ROWS('6. Patients'!EW$10:EW$107))),0),
IFERROR(SUMPRODUCT('6. Patients'!DJ$10:DJ$107,OFFSET('6. Patients'!$JB$9,1,MATCH($D90,'6. Patients'!$JC$9:$KZ$9,0),ROWS('6. Patients'!EW$10:EW$107))),0)+
IFERROR(SUMPRODUCT('6. Patients'!DJ$10:DJ$107,OFFSET('6. Patients'!$LA$9,1,MATCH($D90,'6. Patients'!$LB$9:$LU$9,0),ROWS('6. Patients'!EW$10:EW$107))),0)+
IFERROR(SUMPRODUCT('6. Patients'!DJ$10:DJ$107,OFFSET('6. Patients'!$LV$9,1,MATCH($D90,'6. Patients'!$LW$9:$NT$9,0),ROWS('6. Patients'!EW$10:EW$107))),0)+
IFERROR(SUMPRODUCT('6. Patients'!DJ$10:DJ$107,OFFSET('6. Patients'!$NU$9,1,MATCH($D90,'6. Patients'!$NV$9:$OO$9,0),ROWS('6. Patients'!EW$10:EW$107))),0),
IFERROR(SUMPRODUCT('6. Patients'!DJ$10:DJ$107,OFFSET('6. Patients'!$OP$9,1,MATCH($D90,'6. Patients'!$OQ$9:$QN$9,0),ROWS('6. Patients'!EW$10:EW$107))),0)+
IFERROR(SUMPRODUCT('6. Patients'!DJ$10:DJ$107,OFFSET('6. Patients'!$QO$9,1,MATCH($D90,'6. Patients'!$QP$9:$RI$9,0),ROWS('6. Patients'!EW$10:EW$107))),0)+
IFERROR(SUMPRODUCT('6. Patients'!DJ$10:DJ$107,OFFSET('6. Patients'!$RJ$9,1,MATCH($D90,'6. Patients'!$RK$9:$TH$9,0),ROWS('6. Patients'!EW$10:EW$107))),0)+
IFERROR(SUMPRODUCT('6. Patients'!DJ$10:DJ$107,OFFSET('6. Patients'!$TI$9,1,MATCH($D90,'6. Patients'!$TJ$9:$UC$9,0),ROWS('6. Patients'!EW$10:EW$107))),0))+
IFERROR(VLOOKUP($D90,$H$116:$L$146,COLUMNS($H$115:$J$115)-1+AQ$7,0)*$E90*$F90*'1. General Inputs'!$J$25,0),0),0)</f>
        <v>0</v>
      </c>
      <c r="AT90" s="309"/>
      <c r="AZ90" s="335">
        <f ca="1">IFERROR(SUM(OFFSET('7. Consumption'!H90,0,1,,MIN('1. General Inputs'!$J$29,COLUMNS('7. Consumption'!H$9:$AQ$9)-1))),0)+MAX(0,$AQ90*('1. General Inputs'!$J$29-COLUMNS('7. Consumption'!H$9:$AQ$9)+1))</f>
        <v>0</v>
      </c>
      <c r="BA90" s="335">
        <f ca="1">IFERROR(SUM(OFFSET('7. Consumption'!I90,0,1,,MIN('1. General Inputs'!$J$29,COLUMNS('7. Consumption'!I$9:$AQ$9)-1))),0)+MAX(0,$AQ90*('1. General Inputs'!$J$29-COLUMNS('7. Consumption'!I$9:$AQ$9)+1))</f>
        <v>0</v>
      </c>
      <c r="BB90" s="335">
        <f ca="1">IFERROR(SUM(OFFSET('7. Consumption'!J90,0,1,,MIN('1. General Inputs'!$J$29,COLUMNS('7. Consumption'!J$9:$AQ$9)-1))),0)+MAX(0,$AQ90*('1. General Inputs'!$J$29-COLUMNS('7. Consumption'!J$9:$AQ$9)+1))</f>
        <v>0</v>
      </c>
      <c r="BC90" s="335">
        <f ca="1">IFERROR(SUM(OFFSET('7. Consumption'!K90,0,1,,MIN('1. General Inputs'!$J$29,COLUMNS('7. Consumption'!K$9:$AQ$9)-1))),0)+MAX(0,$AQ90*('1. General Inputs'!$J$29-COLUMNS('7. Consumption'!K$9:$AQ$9)+1))</f>
        <v>0</v>
      </c>
      <c r="BD90" s="335">
        <f ca="1">IFERROR(SUM(OFFSET('7. Consumption'!L90,0,1,,MIN('1. General Inputs'!$J$29,COLUMNS('7. Consumption'!L$9:$AQ$9)-1))),0)+MAX(0,$AQ90*('1. General Inputs'!$J$29-COLUMNS('7. Consumption'!L$9:$AQ$9)+1))</f>
        <v>0</v>
      </c>
      <c r="BE90" s="335">
        <f ca="1">IFERROR(SUM(OFFSET('7. Consumption'!M90,0,1,,MIN('1. General Inputs'!$J$29,COLUMNS('7. Consumption'!M$9:$AQ$9)-1))),0)+MAX(0,$AQ90*('1. General Inputs'!$J$29-COLUMNS('7. Consumption'!M$9:$AQ$9)+1))</f>
        <v>0</v>
      </c>
      <c r="BF90" s="335">
        <f ca="1">IFERROR(SUM(OFFSET('7. Consumption'!N90,0,1,,MIN('1. General Inputs'!$J$29,COLUMNS('7. Consumption'!N$9:$AQ$9)-1))),0)+MAX(0,$AQ90*('1. General Inputs'!$J$29-COLUMNS('7. Consumption'!N$9:$AQ$9)+1))</f>
        <v>0</v>
      </c>
      <c r="BG90" s="335">
        <f ca="1">IFERROR(SUM(OFFSET('7. Consumption'!O90,0,1,,MIN('1. General Inputs'!$J$29,COLUMNS('7. Consumption'!O$9:$AQ$9)-1))),0)+MAX(0,$AQ90*('1. General Inputs'!$J$29-COLUMNS('7. Consumption'!O$9:$AQ$9)+1))</f>
        <v>0</v>
      </c>
      <c r="BH90" s="335">
        <f ca="1">IFERROR(SUM(OFFSET('7. Consumption'!P90,0,1,,MIN('1. General Inputs'!$J$29,COLUMNS('7. Consumption'!P$9:$AQ$9)-1))),0)+MAX(0,$AQ90*('1. General Inputs'!$J$29-COLUMNS('7. Consumption'!P$9:$AQ$9)+1))</f>
        <v>0</v>
      </c>
      <c r="BI90" s="335">
        <f ca="1">IFERROR(SUM(OFFSET('7. Consumption'!Q90,0,1,,MIN('1. General Inputs'!$J$29,COLUMNS('7. Consumption'!Q$9:$AQ$9)-1))),0)+MAX(0,$AQ90*('1. General Inputs'!$J$29-COLUMNS('7. Consumption'!Q$9:$AQ$9)+1))</f>
        <v>0</v>
      </c>
      <c r="BJ90" s="335">
        <f ca="1">IFERROR(SUM(OFFSET('7. Consumption'!R90,0,1,,MIN('1. General Inputs'!$J$29,COLUMNS('7. Consumption'!R$9:$AQ$9)-1))),0)+MAX(0,$AQ90*('1. General Inputs'!$J$29-COLUMNS('7. Consumption'!R$9:$AQ$9)+1))</f>
        <v>0</v>
      </c>
      <c r="BK90" s="335">
        <f ca="1">IFERROR(SUM(OFFSET('7. Consumption'!S90,0,1,,MIN('1. General Inputs'!$J$29,COLUMNS('7. Consumption'!S$9:$AQ$9)-1))),0)+MAX(0,$AQ90*('1. General Inputs'!$J$29-COLUMNS('7. Consumption'!S$9:$AQ$9)+1))</f>
        <v>0</v>
      </c>
      <c r="BL90" s="335">
        <f ca="1">IFERROR(SUM(OFFSET('7. Consumption'!T90,0,1,,MIN('1. General Inputs'!$J$29,COLUMNS('7. Consumption'!T$9:$AQ$9)-1))),0)+MAX(0,$AQ90*('1. General Inputs'!$J$29-COLUMNS('7. Consumption'!T$9:$AQ$9)+1))</f>
        <v>0</v>
      </c>
      <c r="BM90" s="335">
        <f ca="1">IFERROR(SUM(OFFSET('7. Consumption'!U90,0,1,,MIN('1. General Inputs'!$J$29,COLUMNS('7. Consumption'!U$9:$AQ$9)-1))),0)+MAX(0,$AQ90*('1. General Inputs'!$J$29-COLUMNS('7. Consumption'!U$9:$AQ$9)+1))</f>
        <v>0</v>
      </c>
      <c r="BN90" s="335">
        <f ca="1">IFERROR(SUM(OFFSET('7. Consumption'!V90,0,1,,MIN('1. General Inputs'!$J$29,COLUMNS('7. Consumption'!V$9:$AQ$9)-1))),0)+MAX(0,$AQ90*('1. General Inputs'!$J$29-COLUMNS('7. Consumption'!V$9:$AQ$9)+1))</f>
        <v>0</v>
      </c>
      <c r="BO90" s="335">
        <f ca="1">IFERROR(SUM(OFFSET('7. Consumption'!W90,0,1,,MIN('1. General Inputs'!$J$29,COLUMNS('7. Consumption'!W$9:$AQ$9)-1))),0)+MAX(0,$AQ90*('1. General Inputs'!$J$29-COLUMNS('7. Consumption'!W$9:$AQ$9)+1))</f>
        <v>0</v>
      </c>
      <c r="BP90" s="335">
        <f ca="1">IFERROR(SUM(OFFSET('7. Consumption'!X90,0,1,,MIN('1. General Inputs'!$J$29,COLUMNS('7. Consumption'!X$9:$AQ$9)-1))),0)+MAX(0,$AQ90*('1. General Inputs'!$J$29-COLUMNS('7. Consumption'!X$9:$AQ$9)+1))</f>
        <v>0</v>
      </c>
      <c r="BQ90" s="335">
        <f ca="1">IFERROR(SUM(OFFSET('7. Consumption'!Y90,0,1,,MIN('1. General Inputs'!$J$29,COLUMNS('7. Consumption'!Y$9:$AQ$9)-1))),0)+MAX(0,$AQ90*('1. General Inputs'!$J$29-COLUMNS('7. Consumption'!Y$9:$AQ$9)+1))</f>
        <v>0</v>
      </c>
      <c r="BR90" s="335">
        <f ca="1">IFERROR(SUM(OFFSET('7. Consumption'!Z90,0,1,,MIN('1. General Inputs'!$J$29,COLUMNS('7. Consumption'!Z$9:$AQ$9)-1))),0)+MAX(0,$AQ90*('1. General Inputs'!$J$29-COLUMNS('7. Consumption'!Z$9:$AQ$9)+1))</f>
        <v>0</v>
      </c>
      <c r="BS90" s="335">
        <f ca="1">IFERROR(SUM(OFFSET('7. Consumption'!AA90,0,1,,MIN('1. General Inputs'!$J$29,COLUMNS('7. Consumption'!AA$9:$AQ$9)-1))),0)+MAX(0,$AQ90*('1. General Inputs'!$J$29-COLUMNS('7. Consumption'!AA$9:$AQ$9)+1))</f>
        <v>0</v>
      </c>
      <c r="BT90" s="335">
        <f ca="1">IFERROR(SUM(OFFSET('7. Consumption'!AB90,0,1,,MIN('1. General Inputs'!$J$29,COLUMNS('7. Consumption'!AB$9:$AQ$9)-1))),0)+MAX(0,$AQ90*('1. General Inputs'!$J$29-COLUMNS('7. Consumption'!AB$9:$AQ$9)+1))</f>
        <v>0</v>
      </c>
      <c r="BU90" s="335">
        <f ca="1">IFERROR(SUM(OFFSET('7. Consumption'!AC90,0,1,,MIN('1. General Inputs'!$J$29,COLUMNS('7. Consumption'!AC$9:$AQ$9)-1))),0)+MAX(0,$AQ90*('1. General Inputs'!$J$29-COLUMNS('7. Consumption'!AC$9:$AQ$9)+1))</f>
        <v>0</v>
      </c>
      <c r="BV90" s="335">
        <f ca="1">IFERROR(SUM(OFFSET('7. Consumption'!AD90,0,1,,MIN('1. General Inputs'!$J$29,COLUMNS('7. Consumption'!AD$9:$AQ$9)-1))),0)+MAX(0,$AQ90*('1. General Inputs'!$J$29-COLUMNS('7. Consumption'!AD$9:$AQ$9)+1))</f>
        <v>0</v>
      </c>
      <c r="BW90" s="335">
        <f ca="1">IFERROR(SUM(OFFSET('7. Consumption'!AE90,0,1,,MIN('1. General Inputs'!$J$29,COLUMNS('7. Consumption'!AE$9:$AQ$9)-1))),0)+MAX(0,$AQ90*('1. General Inputs'!$J$29-COLUMNS('7. Consumption'!AE$9:$AQ$9)+1))</f>
        <v>0</v>
      </c>
      <c r="BX90" s="335">
        <f ca="1">IFERROR(SUM(OFFSET('7. Consumption'!AF90,0,1,,MIN('1. General Inputs'!$J$29,COLUMNS('7. Consumption'!AF$9:$AQ$9)-1))),0)+MAX(0,$AQ90*('1. General Inputs'!$J$29-COLUMNS('7. Consumption'!AF$9:$AQ$9)+1))</f>
        <v>0</v>
      </c>
      <c r="BY90" s="335">
        <f ca="1">IFERROR(SUM(OFFSET('7. Consumption'!AG90,0,1,,MIN('1. General Inputs'!$J$29,COLUMNS('7. Consumption'!AG$9:$AQ$9)-1))),0)+MAX(0,$AQ90*('1. General Inputs'!$J$29-COLUMNS('7. Consumption'!AG$9:$AQ$9)+1))</f>
        <v>0</v>
      </c>
      <c r="BZ90" s="335">
        <f ca="1">IFERROR(SUM(OFFSET('7. Consumption'!AH90,0,1,,MIN('1. General Inputs'!$J$29,COLUMNS('7. Consumption'!AH$9:$AQ$9)-1))),0)+MAX(0,$AQ90*('1. General Inputs'!$J$29-COLUMNS('7. Consumption'!AH$9:$AQ$9)+1))</f>
        <v>0</v>
      </c>
      <c r="CA90" s="335">
        <f ca="1">IFERROR(SUM(OFFSET('7. Consumption'!AI90,0,1,,MIN('1. General Inputs'!$J$29,COLUMNS('7. Consumption'!AI$9:$AQ$9)-1))),0)+MAX(0,$AQ90*('1. General Inputs'!$J$29-COLUMNS('7. Consumption'!AI$9:$AQ$9)+1))</f>
        <v>0</v>
      </c>
      <c r="CB90" s="335">
        <f ca="1">IFERROR(SUM(OFFSET('7. Consumption'!AJ90,0,1,,MIN('1. General Inputs'!$J$29,COLUMNS('7. Consumption'!AJ$9:$AQ$9)-1))),0)+MAX(0,$AQ90*('1. General Inputs'!$J$29-COLUMNS('7. Consumption'!AJ$9:$AQ$9)+1))</f>
        <v>0</v>
      </c>
      <c r="CC90" s="335">
        <f ca="1">IFERROR(SUM(OFFSET('7. Consumption'!AK90,0,1,,MIN('1. General Inputs'!$J$29,COLUMNS('7. Consumption'!AK$9:$AQ$9)-1))),0)+MAX(0,$AQ90*('1. General Inputs'!$J$29-COLUMNS('7. Consumption'!AK$9:$AQ$9)+1))</f>
        <v>0</v>
      </c>
      <c r="CD90" s="335">
        <f ca="1">IFERROR(SUM(OFFSET('7. Consumption'!AL90,0,1,,MIN('1. General Inputs'!$J$29,COLUMNS('7. Consumption'!AL$9:$AQ$9)-1))),0)+MAX(0,$AQ90*('1. General Inputs'!$J$29-COLUMNS('7. Consumption'!AL$9:$AQ$9)+1))</f>
        <v>0</v>
      </c>
      <c r="CE90" s="335">
        <f ca="1">IFERROR(SUM(OFFSET('7. Consumption'!AM90,0,1,,MIN('1. General Inputs'!$J$29,COLUMNS('7. Consumption'!AM$9:$AQ$9)-1))),0)+MAX(0,$AQ90*('1. General Inputs'!$J$29-COLUMNS('7. Consumption'!AM$9:$AQ$9)+1))</f>
        <v>0</v>
      </c>
      <c r="CF90" s="335">
        <f ca="1">IFERROR(SUM(OFFSET('7. Consumption'!AN90,0,1,,MIN('1. General Inputs'!$J$29,COLUMNS('7. Consumption'!AN$9:$AQ$9)-1))),0)+MAX(0,$AQ90*('1. General Inputs'!$J$29-COLUMNS('7. Consumption'!AN$9:$AQ$9)+1))</f>
        <v>0</v>
      </c>
      <c r="CG90" s="335">
        <f ca="1">IFERROR(SUM(OFFSET('7. Consumption'!AO90,0,1,,MIN('1. General Inputs'!$J$29,COLUMNS('7. Consumption'!AO$9:$AQ$9)-1))),0)+MAX(0,$AQ90*('1. General Inputs'!$J$29-COLUMNS('7. Consumption'!AO$9:$AQ$9)+1))</f>
        <v>0</v>
      </c>
      <c r="CH90" s="335">
        <f ca="1">IFERROR(SUM(OFFSET('7. Consumption'!AP90,0,1,,MIN('1. General Inputs'!$J$29,COLUMNS('7. Consumption'!AP$9:$AQ$9)-1))),0)+MAX(0,$AQ90*('1. General Inputs'!$J$29-COLUMNS('7. Consumption'!AP$9:$AQ$9)+1))</f>
        <v>0</v>
      </c>
      <c r="CI90" s="335">
        <f ca="1">IFERROR(SUM(OFFSET('7. Consumption'!AQ90,0,1,,MIN('1. General Inputs'!$J$29,COLUMNS('7. Consumption'!AQ$9:$AQ$9)-1))),0)+MAX(0,$AQ90*('1. General Inputs'!$J$29-COLUMNS('7. Consumption'!AQ$9:$AQ$9)+1))</f>
        <v>0</v>
      </c>
    </row>
    <row r="91" spans="2:87" ht="15" hidden="1" outlineLevel="1" x14ac:dyDescent="0.25">
      <c r="B91" s="772"/>
      <c r="C91" s="772" t="str">
        <f>IFERROR(VLOOKUP(ROWS($C$9:$C91),'5. Form Breakdown'!$AI$11:$AJ$138,COLUMNS('5. Form Breakdown'!$AI$11:$AJ$11),0),"")</f>
        <v/>
      </c>
      <c r="D91" s="772" t="str">
        <f>IFERROR(VLOOKUP($C91,'5a. Dosing'!$E$11:$F$138,2,0),"")</f>
        <v/>
      </c>
      <c r="E91" s="773" t="str">
        <f>IFERROR(INDEX('5. Form Breakdown'!$AL$11:$BL$138,MATCH('7. Consumption'!$C91,'5. Form Breakdown'!$AK$11:$AK$138,0),MATCH('5. Form Breakdown'!$AX$10,'5. Form Breakdown'!$AL$10:$BL$10,0)),"")</f>
        <v/>
      </c>
      <c r="F91" s="774" t="str">
        <f>IFERROR(INDEX('5. Form Breakdown'!$AL$11:$BL$138,MATCH('7. Consumption'!$C91,'5. Form Breakdown'!$AK$11:$AK$138,0),MATCH('5. Form Breakdown'!$BL$10,'5. Form Breakdown'!$AL$10:$BL$10,0)),"")</f>
        <v/>
      </c>
      <c r="H91" s="775">
        <f ca="1">ROUNDUP(IFERROR($F91*$E91*CHOOSE(H$7,
IFERROR(SUMPRODUCT('6. Patients'!CA$10:CA$107,OFFSET('6. Patients'!$DN$9,1,MATCH($D91,'6. Patients'!$DO$9:$FL$9,0),ROWS('6. Patients'!DN$10:DN$107))),0)+
IFERROR(SUMPRODUCT('6. Patients'!CA$10:CA$107,OFFSET('6. Patients'!$FM$9,1,MATCH($D91,'6. Patients'!$FN$9:$GG$9,0),ROWS('6. Patients'!DN$10:DN$107))),0)+
IFERROR(SUMPRODUCT('6. Patients'!CA$10:CA$107,OFFSET('6. Patients'!$GH$9,1,MATCH($D91,'6. Patients'!$GI$9:$IF$9,0),ROWS('6. Patients'!DN$10:DN$107))),0)+
IFERROR(SUMPRODUCT('6. Patients'!CA$10:CA$107,OFFSET('6. Patients'!$IG$9,1,MATCH($D91,'6. Patients'!$IH$9:$JA$9,0),ROWS('6. Patients'!DN$10:DN$107))),0),
IFERROR(SUMPRODUCT('6. Patients'!CA$10:CA$107,OFFSET('6. Patients'!$JB$9,1,MATCH($D91,'6. Patients'!$JC$9:$KZ$9,0),ROWS('6. Patients'!DN$10:DN$107))),0)+
IFERROR(SUMPRODUCT('6. Patients'!CA$10:CA$107,OFFSET('6. Patients'!$LA$9,1,MATCH($D91,'6. Patients'!$LB$9:$LU$9,0),ROWS('6. Patients'!DN$10:DN$107))),0)+
IFERROR(SUMPRODUCT('6. Patients'!CA$10:CA$107,OFFSET('6. Patients'!$LV$9,1,MATCH($D91,'6. Patients'!$LW$9:$NT$9,0),ROWS('6. Patients'!DN$10:DN$107))),0)+
IFERROR(SUMPRODUCT('6. Patients'!CA$10:CA$107,OFFSET('6. Patients'!$NU$9,1,MATCH($D91,'6. Patients'!$NV$9:$OO$9,0),ROWS('6. Patients'!DN$10:DN$107))),0),
IFERROR(SUMPRODUCT('6. Patients'!CA$10:CA$107,OFFSET('6. Patients'!$OP$9,1,MATCH($D91,'6. Patients'!$OQ$9:$QN$9,0),ROWS('6. Patients'!DN$10:DN$107))),0)+
IFERROR(SUMPRODUCT('6. Patients'!CA$10:CA$107,OFFSET('6. Patients'!$QO$9,1,MATCH($D91,'6. Patients'!$QP$9:$RI$9,0),ROWS('6. Patients'!DN$10:DN$107))),0)+
IFERROR(SUMPRODUCT('6. Patients'!CA$10:CA$107,OFFSET('6. Patients'!$RJ$9,1,MATCH($D91,'6. Patients'!$RK$9:$TH$9,0),ROWS('6. Patients'!DN$10:DN$107))),0)+
IFERROR(SUMPRODUCT('6. Patients'!CA$10:CA$107,OFFSET('6. Patients'!$TI$9,1,MATCH($D91,'6. Patients'!$TJ$9:$UC$9,0),ROWS('6. Patients'!DN$10:DN$107))),0))+
IFERROR(VLOOKUP($D91,$H$116:$L$146,COLUMNS($H$115:$J$115)-1+H$7,0)*$E91*$F91*'1. General Inputs'!$J$25,0),0),0)</f>
        <v>0</v>
      </c>
      <c r="I91" s="775">
        <f ca="1">ROUNDUP(IFERROR($F91*$E91*CHOOSE(I$7,
IFERROR(SUMPRODUCT('6. Patients'!CB$10:CB$107,OFFSET('6. Patients'!$DN$9,1,MATCH($D91,'6. Patients'!$DO$9:$FL$9,0),ROWS('6. Patients'!DO$10:DO$107))),0)+
IFERROR(SUMPRODUCT('6. Patients'!CB$10:CB$107,OFFSET('6. Patients'!$FM$9,1,MATCH($D91,'6. Patients'!$FN$9:$GG$9,0),ROWS('6. Patients'!DO$10:DO$107))),0)+
IFERROR(SUMPRODUCT('6. Patients'!CB$10:CB$107,OFFSET('6. Patients'!$GH$9,1,MATCH($D91,'6. Patients'!$GI$9:$IF$9,0),ROWS('6. Patients'!DO$10:DO$107))),0)+
IFERROR(SUMPRODUCT('6. Patients'!CB$10:CB$107,OFFSET('6. Patients'!$IG$9,1,MATCH($D91,'6. Patients'!$IH$9:$JA$9,0),ROWS('6. Patients'!DO$10:DO$107))),0),
IFERROR(SUMPRODUCT('6. Patients'!CB$10:CB$107,OFFSET('6. Patients'!$JB$9,1,MATCH($D91,'6. Patients'!$JC$9:$KZ$9,0),ROWS('6. Patients'!DO$10:DO$107))),0)+
IFERROR(SUMPRODUCT('6. Patients'!CB$10:CB$107,OFFSET('6. Patients'!$LA$9,1,MATCH($D91,'6. Patients'!$LB$9:$LU$9,0),ROWS('6. Patients'!DO$10:DO$107))),0)+
IFERROR(SUMPRODUCT('6. Patients'!CB$10:CB$107,OFFSET('6. Patients'!$LV$9,1,MATCH($D91,'6. Patients'!$LW$9:$NT$9,0),ROWS('6. Patients'!DO$10:DO$107))),0)+
IFERROR(SUMPRODUCT('6. Patients'!CB$10:CB$107,OFFSET('6. Patients'!$NU$9,1,MATCH($D91,'6. Patients'!$NV$9:$OO$9,0),ROWS('6. Patients'!DO$10:DO$107))),0),
IFERROR(SUMPRODUCT('6. Patients'!CB$10:CB$107,OFFSET('6. Patients'!$OP$9,1,MATCH($D91,'6. Patients'!$OQ$9:$QN$9,0),ROWS('6. Patients'!DO$10:DO$107))),0)+
IFERROR(SUMPRODUCT('6. Patients'!CB$10:CB$107,OFFSET('6. Patients'!$QO$9,1,MATCH($D91,'6. Patients'!$QP$9:$RI$9,0),ROWS('6. Patients'!DO$10:DO$107))),0)+
IFERROR(SUMPRODUCT('6. Patients'!CB$10:CB$107,OFFSET('6. Patients'!$RJ$9,1,MATCH($D91,'6. Patients'!$RK$9:$TH$9,0),ROWS('6. Patients'!DO$10:DO$107))),0)+
IFERROR(SUMPRODUCT('6. Patients'!CB$10:CB$107,OFFSET('6. Patients'!$TI$9,1,MATCH($D91,'6. Patients'!$TJ$9:$UC$9,0),ROWS('6. Patients'!DO$10:DO$107))),0))+
IFERROR(VLOOKUP($D91,$H$116:$L$146,COLUMNS($H$115:$J$115)-1+I$7,0)*$E91*$F91*'1. General Inputs'!$J$25,0),0),0)</f>
        <v>0</v>
      </c>
      <c r="J91" s="775">
        <f ca="1">ROUNDUP(IFERROR($F91*$E91*CHOOSE(J$7,
IFERROR(SUMPRODUCT('6. Patients'!CC$10:CC$107,OFFSET('6. Patients'!$DN$9,1,MATCH($D91,'6. Patients'!$DO$9:$FL$9,0),ROWS('6. Patients'!DP$10:DP$107))),0)+
IFERROR(SUMPRODUCT('6. Patients'!CC$10:CC$107,OFFSET('6. Patients'!$FM$9,1,MATCH($D91,'6. Patients'!$FN$9:$GG$9,0),ROWS('6. Patients'!DP$10:DP$107))),0)+
IFERROR(SUMPRODUCT('6. Patients'!CC$10:CC$107,OFFSET('6. Patients'!$GH$9,1,MATCH($D91,'6. Patients'!$GI$9:$IF$9,0),ROWS('6. Patients'!DP$10:DP$107))),0)+
IFERROR(SUMPRODUCT('6. Patients'!CC$10:CC$107,OFFSET('6. Patients'!$IG$9,1,MATCH($D91,'6. Patients'!$IH$9:$JA$9,0),ROWS('6. Patients'!DP$10:DP$107))),0),
IFERROR(SUMPRODUCT('6. Patients'!CC$10:CC$107,OFFSET('6. Patients'!$JB$9,1,MATCH($D91,'6. Patients'!$JC$9:$KZ$9,0),ROWS('6. Patients'!DP$10:DP$107))),0)+
IFERROR(SUMPRODUCT('6. Patients'!CC$10:CC$107,OFFSET('6. Patients'!$LA$9,1,MATCH($D91,'6. Patients'!$LB$9:$LU$9,0),ROWS('6. Patients'!DP$10:DP$107))),0)+
IFERROR(SUMPRODUCT('6. Patients'!CC$10:CC$107,OFFSET('6. Patients'!$LV$9,1,MATCH($D91,'6. Patients'!$LW$9:$NT$9,0),ROWS('6. Patients'!DP$10:DP$107))),0)+
IFERROR(SUMPRODUCT('6. Patients'!CC$10:CC$107,OFFSET('6. Patients'!$NU$9,1,MATCH($D91,'6. Patients'!$NV$9:$OO$9,0),ROWS('6. Patients'!DP$10:DP$107))),0),
IFERROR(SUMPRODUCT('6. Patients'!CC$10:CC$107,OFFSET('6. Patients'!$OP$9,1,MATCH($D91,'6. Patients'!$OQ$9:$QN$9,0),ROWS('6. Patients'!DP$10:DP$107))),0)+
IFERROR(SUMPRODUCT('6. Patients'!CC$10:CC$107,OFFSET('6. Patients'!$QO$9,1,MATCH($D91,'6. Patients'!$QP$9:$RI$9,0),ROWS('6. Patients'!DP$10:DP$107))),0)+
IFERROR(SUMPRODUCT('6. Patients'!CC$10:CC$107,OFFSET('6. Patients'!$RJ$9,1,MATCH($D91,'6. Patients'!$RK$9:$TH$9,0),ROWS('6. Patients'!DP$10:DP$107))),0)+
IFERROR(SUMPRODUCT('6. Patients'!CC$10:CC$107,OFFSET('6. Patients'!$TI$9,1,MATCH($D91,'6. Patients'!$TJ$9:$UC$9,0),ROWS('6. Patients'!DP$10:DP$107))),0))+
IFERROR(VLOOKUP($D91,$H$116:$L$146,COLUMNS($H$115:$J$115)-1+J$7,0)*$E91*$F91*'1. General Inputs'!$J$25,0),0),0)</f>
        <v>0</v>
      </c>
      <c r="K91" s="775">
        <f ca="1">ROUNDUP(IFERROR($F91*$E91*CHOOSE(K$7,
IFERROR(SUMPRODUCT('6. Patients'!CD$10:CD$107,OFFSET('6. Patients'!$DN$9,1,MATCH($D91,'6. Patients'!$DO$9:$FL$9,0),ROWS('6. Patients'!DQ$10:DQ$107))),0)+
IFERROR(SUMPRODUCT('6. Patients'!CD$10:CD$107,OFFSET('6. Patients'!$FM$9,1,MATCH($D91,'6. Patients'!$FN$9:$GG$9,0),ROWS('6. Patients'!DQ$10:DQ$107))),0)+
IFERROR(SUMPRODUCT('6. Patients'!CD$10:CD$107,OFFSET('6. Patients'!$GH$9,1,MATCH($D91,'6. Patients'!$GI$9:$IF$9,0),ROWS('6. Patients'!DQ$10:DQ$107))),0)+
IFERROR(SUMPRODUCT('6. Patients'!CD$10:CD$107,OFFSET('6. Patients'!$IG$9,1,MATCH($D91,'6. Patients'!$IH$9:$JA$9,0),ROWS('6. Patients'!DQ$10:DQ$107))),0),
IFERROR(SUMPRODUCT('6. Patients'!CD$10:CD$107,OFFSET('6. Patients'!$JB$9,1,MATCH($D91,'6. Patients'!$JC$9:$KZ$9,0),ROWS('6. Patients'!DQ$10:DQ$107))),0)+
IFERROR(SUMPRODUCT('6. Patients'!CD$10:CD$107,OFFSET('6. Patients'!$LA$9,1,MATCH($D91,'6. Patients'!$LB$9:$LU$9,0),ROWS('6. Patients'!DQ$10:DQ$107))),0)+
IFERROR(SUMPRODUCT('6. Patients'!CD$10:CD$107,OFFSET('6. Patients'!$LV$9,1,MATCH($D91,'6. Patients'!$LW$9:$NT$9,0),ROWS('6. Patients'!DQ$10:DQ$107))),0)+
IFERROR(SUMPRODUCT('6. Patients'!CD$10:CD$107,OFFSET('6. Patients'!$NU$9,1,MATCH($D91,'6. Patients'!$NV$9:$OO$9,0),ROWS('6. Patients'!DQ$10:DQ$107))),0),
IFERROR(SUMPRODUCT('6. Patients'!CD$10:CD$107,OFFSET('6. Patients'!$OP$9,1,MATCH($D91,'6. Patients'!$OQ$9:$QN$9,0),ROWS('6. Patients'!DQ$10:DQ$107))),0)+
IFERROR(SUMPRODUCT('6. Patients'!CD$10:CD$107,OFFSET('6. Patients'!$QO$9,1,MATCH($D91,'6. Patients'!$QP$9:$RI$9,0),ROWS('6. Patients'!DQ$10:DQ$107))),0)+
IFERROR(SUMPRODUCT('6. Patients'!CD$10:CD$107,OFFSET('6. Patients'!$RJ$9,1,MATCH($D91,'6. Patients'!$RK$9:$TH$9,0),ROWS('6. Patients'!DQ$10:DQ$107))),0)+
IFERROR(SUMPRODUCT('6. Patients'!CD$10:CD$107,OFFSET('6. Patients'!$TI$9,1,MATCH($D91,'6. Patients'!$TJ$9:$UC$9,0),ROWS('6. Patients'!DQ$10:DQ$107))),0))+
IFERROR(VLOOKUP($D91,$H$116:$L$146,COLUMNS($H$115:$J$115)-1+K$7,0)*$E91*$F91*'1. General Inputs'!$J$25,0),0),0)</f>
        <v>0</v>
      </c>
      <c r="L91" s="775">
        <f ca="1">ROUNDUP(IFERROR($F91*$E91*CHOOSE(L$7,
IFERROR(SUMPRODUCT('6. Patients'!CE$10:CE$107,OFFSET('6. Patients'!$DN$9,1,MATCH($D91,'6. Patients'!$DO$9:$FL$9,0),ROWS('6. Patients'!DR$10:DR$107))),0)+
IFERROR(SUMPRODUCT('6. Patients'!CE$10:CE$107,OFFSET('6. Patients'!$FM$9,1,MATCH($D91,'6. Patients'!$FN$9:$GG$9,0),ROWS('6. Patients'!DR$10:DR$107))),0)+
IFERROR(SUMPRODUCT('6. Patients'!CE$10:CE$107,OFFSET('6. Patients'!$GH$9,1,MATCH($D91,'6. Patients'!$GI$9:$IF$9,0),ROWS('6. Patients'!DR$10:DR$107))),0)+
IFERROR(SUMPRODUCT('6. Patients'!CE$10:CE$107,OFFSET('6. Patients'!$IG$9,1,MATCH($D91,'6. Patients'!$IH$9:$JA$9,0),ROWS('6. Patients'!DR$10:DR$107))),0),
IFERROR(SUMPRODUCT('6. Patients'!CE$10:CE$107,OFFSET('6. Patients'!$JB$9,1,MATCH($D91,'6. Patients'!$JC$9:$KZ$9,0),ROWS('6. Patients'!DR$10:DR$107))),0)+
IFERROR(SUMPRODUCT('6. Patients'!CE$10:CE$107,OFFSET('6. Patients'!$LA$9,1,MATCH($D91,'6. Patients'!$LB$9:$LU$9,0),ROWS('6. Patients'!DR$10:DR$107))),0)+
IFERROR(SUMPRODUCT('6. Patients'!CE$10:CE$107,OFFSET('6. Patients'!$LV$9,1,MATCH($D91,'6. Patients'!$LW$9:$NT$9,0),ROWS('6. Patients'!DR$10:DR$107))),0)+
IFERROR(SUMPRODUCT('6. Patients'!CE$10:CE$107,OFFSET('6. Patients'!$NU$9,1,MATCH($D91,'6. Patients'!$NV$9:$OO$9,0),ROWS('6. Patients'!DR$10:DR$107))),0),
IFERROR(SUMPRODUCT('6. Patients'!CE$10:CE$107,OFFSET('6. Patients'!$OP$9,1,MATCH($D91,'6. Patients'!$OQ$9:$QN$9,0),ROWS('6. Patients'!DR$10:DR$107))),0)+
IFERROR(SUMPRODUCT('6. Patients'!CE$10:CE$107,OFFSET('6. Patients'!$QO$9,1,MATCH($D91,'6. Patients'!$QP$9:$RI$9,0),ROWS('6. Patients'!DR$10:DR$107))),0)+
IFERROR(SUMPRODUCT('6. Patients'!CE$10:CE$107,OFFSET('6. Patients'!$RJ$9,1,MATCH($D91,'6. Patients'!$RK$9:$TH$9,0),ROWS('6. Patients'!DR$10:DR$107))),0)+
IFERROR(SUMPRODUCT('6. Patients'!CE$10:CE$107,OFFSET('6. Patients'!$TI$9,1,MATCH($D91,'6. Patients'!$TJ$9:$UC$9,0),ROWS('6. Patients'!DR$10:DR$107))),0))+
IFERROR(VLOOKUP($D91,$H$116:$L$146,COLUMNS($H$115:$J$115)-1+L$7,0)*$E91*$F91*'1. General Inputs'!$J$25,0),0),0)</f>
        <v>0</v>
      </c>
      <c r="M91" s="775">
        <f ca="1">ROUNDUP(IFERROR($F91*$E91*CHOOSE(M$7,
IFERROR(SUMPRODUCT('6. Patients'!CF$10:CF$107,OFFSET('6. Patients'!$DN$9,1,MATCH($D91,'6. Patients'!$DO$9:$FL$9,0),ROWS('6. Patients'!DS$10:DS$107))),0)+
IFERROR(SUMPRODUCT('6. Patients'!CF$10:CF$107,OFFSET('6. Patients'!$FM$9,1,MATCH($D91,'6. Patients'!$FN$9:$GG$9,0),ROWS('6. Patients'!DS$10:DS$107))),0)+
IFERROR(SUMPRODUCT('6. Patients'!CF$10:CF$107,OFFSET('6. Patients'!$GH$9,1,MATCH($D91,'6. Patients'!$GI$9:$IF$9,0),ROWS('6. Patients'!DS$10:DS$107))),0)+
IFERROR(SUMPRODUCT('6. Patients'!CF$10:CF$107,OFFSET('6. Patients'!$IG$9,1,MATCH($D91,'6. Patients'!$IH$9:$JA$9,0),ROWS('6. Patients'!DS$10:DS$107))),0),
IFERROR(SUMPRODUCT('6. Patients'!CF$10:CF$107,OFFSET('6. Patients'!$JB$9,1,MATCH($D91,'6. Patients'!$JC$9:$KZ$9,0),ROWS('6. Patients'!DS$10:DS$107))),0)+
IFERROR(SUMPRODUCT('6. Patients'!CF$10:CF$107,OFFSET('6. Patients'!$LA$9,1,MATCH($D91,'6. Patients'!$LB$9:$LU$9,0),ROWS('6. Patients'!DS$10:DS$107))),0)+
IFERROR(SUMPRODUCT('6. Patients'!CF$10:CF$107,OFFSET('6. Patients'!$LV$9,1,MATCH($D91,'6. Patients'!$LW$9:$NT$9,0),ROWS('6. Patients'!DS$10:DS$107))),0)+
IFERROR(SUMPRODUCT('6. Patients'!CF$10:CF$107,OFFSET('6. Patients'!$NU$9,1,MATCH($D91,'6. Patients'!$NV$9:$OO$9,0),ROWS('6. Patients'!DS$10:DS$107))),0),
IFERROR(SUMPRODUCT('6. Patients'!CF$10:CF$107,OFFSET('6. Patients'!$OP$9,1,MATCH($D91,'6. Patients'!$OQ$9:$QN$9,0),ROWS('6. Patients'!DS$10:DS$107))),0)+
IFERROR(SUMPRODUCT('6. Patients'!CF$10:CF$107,OFFSET('6. Patients'!$QO$9,1,MATCH($D91,'6. Patients'!$QP$9:$RI$9,0),ROWS('6. Patients'!DS$10:DS$107))),0)+
IFERROR(SUMPRODUCT('6. Patients'!CF$10:CF$107,OFFSET('6. Patients'!$RJ$9,1,MATCH($D91,'6. Patients'!$RK$9:$TH$9,0),ROWS('6. Patients'!DS$10:DS$107))),0)+
IFERROR(SUMPRODUCT('6. Patients'!CF$10:CF$107,OFFSET('6. Patients'!$TI$9,1,MATCH($D91,'6. Patients'!$TJ$9:$UC$9,0),ROWS('6. Patients'!DS$10:DS$107))),0))+
IFERROR(VLOOKUP($D91,$H$116:$L$146,COLUMNS($H$115:$J$115)-1+M$7,0)*$E91*$F91*'1. General Inputs'!$J$25,0),0),0)</f>
        <v>0</v>
      </c>
      <c r="N91" s="775">
        <f ca="1">ROUNDUP(IFERROR($F91*$E91*CHOOSE(N$7,
IFERROR(SUMPRODUCT('6. Patients'!CG$10:CG$107,OFFSET('6. Patients'!$DN$9,1,MATCH($D91,'6. Patients'!$DO$9:$FL$9,0),ROWS('6. Patients'!DT$10:DT$107))),0)+
IFERROR(SUMPRODUCT('6. Patients'!CG$10:CG$107,OFFSET('6. Patients'!$FM$9,1,MATCH($D91,'6. Patients'!$FN$9:$GG$9,0),ROWS('6. Patients'!DT$10:DT$107))),0)+
IFERROR(SUMPRODUCT('6. Patients'!CG$10:CG$107,OFFSET('6. Patients'!$GH$9,1,MATCH($D91,'6. Patients'!$GI$9:$IF$9,0),ROWS('6. Patients'!DT$10:DT$107))),0)+
IFERROR(SUMPRODUCT('6. Patients'!CG$10:CG$107,OFFSET('6. Patients'!$IG$9,1,MATCH($D91,'6. Patients'!$IH$9:$JA$9,0),ROWS('6. Patients'!DT$10:DT$107))),0),
IFERROR(SUMPRODUCT('6. Patients'!CG$10:CG$107,OFFSET('6. Patients'!$JB$9,1,MATCH($D91,'6. Patients'!$JC$9:$KZ$9,0),ROWS('6. Patients'!DT$10:DT$107))),0)+
IFERROR(SUMPRODUCT('6. Patients'!CG$10:CG$107,OFFSET('6. Patients'!$LA$9,1,MATCH($D91,'6. Patients'!$LB$9:$LU$9,0),ROWS('6. Patients'!DT$10:DT$107))),0)+
IFERROR(SUMPRODUCT('6. Patients'!CG$10:CG$107,OFFSET('6. Patients'!$LV$9,1,MATCH($D91,'6. Patients'!$LW$9:$NT$9,0),ROWS('6. Patients'!DT$10:DT$107))),0)+
IFERROR(SUMPRODUCT('6. Patients'!CG$10:CG$107,OFFSET('6. Patients'!$NU$9,1,MATCH($D91,'6. Patients'!$NV$9:$OO$9,0),ROWS('6. Patients'!DT$10:DT$107))),0),
IFERROR(SUMPRODUCT('6. Patients'!CG$10:CG$107,OFFSET('6. Patients'!$OP$9,1,MATCH($D91,'6. Patients'!$OQ$9:$QN$9,0),ROWS('6. Patients'!DT$10:DT$107))),0)+
IFERROR(SUMPRODUCT('6. Patients'!CG$10:CG$107,OFFSET('6. Patients'!$QO$9,1,MATCH($D91,'6. Patients'!$QP$9:$RI$9,0),ROWS('6. Patients'!DT$10:DT$107))),0)+
IFERROR(SUMPRODUCT('6. Patients'!CG$10:CG$107,OFFSET('6. Patients'!$RJ$9,1,MATCH($D91,'6. Patients'!$RK$9:$TH$9,0),ROWS('6. Patients'!DT$10:DT$107))),0)+
IFERROR(SUMPRODUCT('6. Patients'!CG$10:CG$107,OFFSET('6. Patients'!$TI$9,1,MATCH($D91,'6. Patients'!$TJ$9:$UC$9,0),ROWS('6. Patients'!DT$10:DT$107))),0))+
IFERROR(VLOOKUP($D91,$H$116:$L$146,COLUMNS($H$115:$J$115)-1+N$7,0)*$E91*$F91*'1. General Inputs'!$J$25,0),0),0)</f>
        <v>0</v>
      </c>
      <c r="O91" s="775">
        <f ca="1">ROUNDUP(IFERROR($F91*$E91*CHOOSE(O$7,
IFERROR(SUMPRODUCT('6. Patients'!CH$10:CH$107,OFFSET('6. Patients'!$DN$9,1,MATCH($D91,'6. Patients'!$DO$9:$FL$9,0),ROWS('6. Patients'!DU$10:DU$107))),0)+
IFERROR(SUMPRODUCT('6. Patients'!CH$10:CH$107,OFFSET('6. Patients'!$FM$9,1,MATCH($D91,'6. Patients'!$FN$9:$GG$9,0),ROWS('6. Patients'!DU$10:DU$107))),0)+
IFERROR(SUMPRODUCT('6. Patients'!CH$10:CH$107,OFFSET('6. Patients'!$GH$9,1,MATCH($D91,'6. Patients'!$GI$9:$IF$9,0),ROWS('6. Patients'!DU$10:DU$107))),0)+
IFERROR(SUMPRODUCT('6. Patients'!CH$10:CH$107,OFFSET('6. Patients'!$IG$9,1,MATCH($D91,'6. Patients'!$IH$9:$JA$9,0),ROWS('6. Patients'!DU$10:DU$107))),0),
IFERROR(SUMPRODUCT('6. Patients'!CH$10:CH$107,OFFSET('6. Patients'!$JB$9,1,MATCH($D91,'6. Patients'!$JC$9:$KZ$9,0),ROWS('6. Patients'!DU$10:DU$107))),0)+
IFERROR(SUMPRODUCT('6. Patients'!CH$10:CH$107,OFFSET('6. Patients'!$LA$9,1,MATCH($D91,'6. Patients'!$LB$9:$LU$9,0),ROWS('6. Patients'!DU$10:DU$107))),0)+
IFERROR(SUMPRODUCT('6. Patients'!CH$10:CH$107,OFFSET('6. Patients'!$LV$9,1,MATCH($D91,'6. Patients'!$LW$9:$NT$9,0),ROWS('6. Patients'!DU$10:DU$107))),0)+
IFERROR(SUMPRODUCT('6. Patients'!CH$10:CH$107,OFFSET('6. Patients'!$NU$9,1,MATCH($D91,'6. Patients'!$NV$9:$OO$9,0),ROWS('6. Patients'!DU$10:DU$107))),0),
IFERROR(SUMPRODUCT('6. Patients'!CH$10:CH$107,OFFSET('6. Patients'!$OP$9,1,MATCH($D91,'6. Patients'!$OQ$9:$QN$9,0),ROWS('6. Patients'!DU$10:DU$107))),0)+
IFERROR(SUMPRODUCT('6. Patients'!CH$10:CH$107,OFFSET('6. Patients'!$QO$9,1,MATCH($D91,'6. Patients'!$QP$9:$RI$9,0),ROWS('6. Patients'!DU$10:DU$107))),0)+
IFERROR(SUMPRODUCT('6. Patients'!CH$10:CH$107,OFFSET('6. Patients'!$RJ$9,1,MATCH($D91,'6. Patients'!$RK$9:$TH$9,0),ROWS('6. Patients'!DU$10:DU$107))),0)+
IFERROR(SUMPRODUCT('6. Patients'!CH$10:CH$107,OFFSET('6. Patients'!$TI$9,1,MATCH($D91,'6. Patients'!$TJ$9:$UC$9,0),ROWS('6. Patients'!DU$10:DU$107))),0))+
IFERROR(VLOOKUP($D91,$H$116:$L$146,COLUMNS($H$115:$J$115)-1+O$7,0)*$E91*$F91*'1. General Inputs'!$J$25,0),0),0)</f>
        <v>0</v>
      </c>
      <c r="P91" s="775">
        <f ca="1">ROUNDUP(IFERROR($F91*$E91*CHOOSE(P$7,
IFERROR(SUMPRODUCT('6. Patients'!CI$10:CI$107,OFFSET('6. Patients'!$DN$9,1,MATCH($D91,'6. Patients'!$DO$9:$FL$9,0),ROWS('6. Patients'!DV$10:DV$107))),0)+
IFERROR(SUMPRODUCT('6. Patients'!CI$10:CI$107,OFFSET('6. Patients'!$FM$9,1,MATCH($D91,'6. Patients'!$FN$9:$GG$9,0),ROWS('6. Patients'!DV$10:DV$107))),0)+
IFERROR(SUMPRODUCT('6. Patients'!CI$10:CI$107,OFFSET('6. Patients'!$GH$9,1,MATCH($D91,'6. Patients'!$GI$9:$IF$9,0),ROWS('6. Patients'!DV$10:DV$107))),0)+
IFERROR(SUMPRODUCT('6. Patients'!CI$10:CI$107,OFFSET('6. Patients'!$IG$9,1,MATCH($D91,'6. Patients'!$IH$9:$JA$9,0),ROWS('6. Patients'!DV$10:DV$107))),0),
IFERROR(SUMPRODUCT('6. Patients'!CI$10:CI$107,OFFSET('6. Patients'!$JB$9,1,MATCH($D91,'6. Patients'!$JC$9:$KZ$9,0),ROWS('6. Patients'!DV$10:DV$107))),0)+
IFERROR(SUMPRODUCT('6. Patients'!CI$10:CI$107,OFFSET('6. Patients'!$LA$9,1,MATCH($D91,'6. Patients'!$LB$9:$LU$9,0),ROWS('6. Patients'!DV$10:DV$107))),0)+
IFERROR(SUMPRODUCT('6. Patients'!CI$10:CI$107,OFFSET('6. Patients'!$LV$9,1,MATCH($D91,'6. Patients'!$LW$9:$NT$9,0),ROWS('6. Patients'!DV$10:DV$107))),0)+
IFERROR(SUMPRODUCT('6. Patients'!CI$10:CI$107,OFFSET('6. Patients'!$NU$9,1,MATCH($D91,'6. Patients'!$NV$9:$OO$9,0),ROWS('6. Patients'!DV$10:DV$107))),0),
IFERROR(SUMPRODUCT('6. Patients'!CI$10:CI$107,OFFSET('6. Patients'!$OP$9,1,MATCH($D91,'6. Patients'!$OQ$9:$QN$9,0),ROWS('6. Patients'!DV$10:DV$107))),0)+
IFERROR(SUMPRODUCT('6. Patients'!CI$10:CI$107,OFFSET('6. Patients'!$QO$9,1,MATCH($D91,'6. Patients'!$QP$9:$RI$9,0),ROWS('6. Patients'!DV$10:DV$107))),0)+
IFERROR(SUMPRODUCT('6. Patients'!CI$10:CI$107,OFFSET('6. Patients'!$RJ$9,1,MATCH($D91,'6. Patients'!$RK$9:$TH$9,0),ROWS('6. Patients'!DV$10:DV$107))),0)+
IFERROR(SUMPRODUCT('6. Patients'!CI$10:CI$107,OFFSET('6. Patients'!$TI$9,1,MATCH($D91,'6. Patients'!$TJ$9:$UC$9,0),ROWS('6. Patients'!DV$10:DV$107))),0))+
IFERROR(VLOOKUP($D91,$H$116:$L$146,COLUMNS($H$115:$J$115)-1+P$7,0)*$E91*$F91*'1. General Inputs'!$J$25,0),0),0)</f>
        <v>0</v>
      </c>
      <c r="Q91" s="775">
        <f ca="1">ROUNDUP(IFERROR($F91*$E91*CHOOSE(Q$7,
IFERROR(SUMPRODUCT('6. Patients'!CJ$10:CJ$107,OFFSET('6. Patients'!$DN$9,1,MATCH($D91,'6. Patients'!$DO$9:$FL$9,0),ROWS('6. Patients'!DW$10:DW$107))),0)+
IFERROR(SUMPRODUCT('6. Patients'!CJ$10:CJ$107,OFFSET('6. Patients'!$FM$9,1,MATCH($D91,'6. Patients'!$FN$9:$GG$9,0),ROWS('6. Patients'!DW$10:DW$107))),0)+
IFERROR(SUMPRODUCT('6. Patients'!CJ$10:CJ$107,OFFSET('6. Patients'!$GH$9,1,MATCH($D91,'6. Patients'!$GI$9:$IF$9,0),ROWS('6. Patients'!DW$10:DW$107))),0)+
IFERROR(SUMPRODUCT('6. Patients'!CJ$10:CJ$107,OFFSET('6. Patients'!$IG$9,1,MATCH($D91,'6. Patients'!$IH$9:$JA$9,0),ROWS('6. Patients'!DW$10:DW$107))),0),
IFERROR(SUMPRODUCT('6. Patients'!CJ$10:CJ$107,OFFSET('6. Patients'!$JB$9,1,MATCH($D91,'6. Patients'!$JC$9:$KZ$9,0),ROWS('6. Patients'!DW$10:DW$107))),0)+
IFERROR(SUMPRODUCT('6. Patients'!CJ$10:CJ$107,OFFSET('6. Patients'!$LA$9,1,MATCH($D91,'6. Patients'!$LB$9:$LU$9,0),ROWS('6. Patients'!DW$10:DW$107))),0)+
IFERROR(SUMPRODUCT('6. Patients'!CJ$10:CJ$107,OFFSET('6. Patients'!$LV$9,1,MATCH($D91,'6. Patients'!$LW$9:$NT$9,0),ROWS('6. Patients'!DW$10:DW$107))),0)+
IFERROR(SUMPRODUCT('6. Patients'!CJ$10:CJ$107,OFFSET('6. Patients'!$NU$9,1,MATCH($D91,'6. Patients'!$NV$9:$OO$9,0),ROWS('6. Patients'!DW$10:DW$107))),0),
IFERROR(SUMPRODUCT('6. Patients'!CJ$10:CJ$107,OFFSET('6. Patients'!$OP$9,1,MATCH($D91,'6. Patients'!$OQ$9:$QN$9,0),ROWS('6. Patients'!DW$10:DW$107))),0)+
IFERROR(SUMPRODUCT('6. Patients'!CJ$10:CJ$107,OFFSET('6. Patients'!$QO$9,1,MATCH($D91,'6. Patients'!$QP$9:$RI$9,0),ROWS('6. Patients'!DW$10:DW$107))),0)+
IFERROR(SUMPRODUCT('6. Patients'!CJ$10:CJ$107,OFFSET('6. Patients'!$RJ$9,1,MATCH($D91,'6. Patients'!$RK$9:$TH$9,0),ROWS('6. Patients'!DW$10:DW$107))),0)+
IFERROR(SUMPRODUCT('6. Patients'!CJ$10:CJ$107,OFFSET('6. Patients'!$TI$9,1,MATCH($D91,'6. Patients'!$TJ$9:$UC$9,0),ROWS('6. Patients'!DW$10:DW$107))),0))+
IFERROR(VLOOKUP($D91,$H$116:$L$146,COLUMNS($H$115:$J$115)-1+Q$7,0)*$E91*$F91*'1. General Inputs'!$J$25,0),0),0)</f>
        <v>0</v>
      </c>
      <c r="R91" s="775">
        <f ca="1">ROUNDUP(IFERROR($F91*$E91*CHOOSE(R$7,
IFERROR(SUMPRODUCT('6. Patients'!CK$10:CK$107,OFFSET('6. Patients'!$DN$9,1,MATCH($D91,'6. Patients'!$DO$9:$FL$9,0),ROWS('6. Patients'!DX$10:DX$107))),0)+
IFERROR(SUMPRODUCT('6. Patients'!CK$10:CK$107,OFFSET('6. Patients'!$FM$9,1,MATCH($D91,'6. Patients'!$FN$9:$GG$9,0),ROWS('6. Patients'!DX$10:DX$107))),0)+
IFERROR(SUMPRODUCT('6. Patients'!CK$10:CK$107,OFFSET('6. Patients'!$GH$9,1,MATCH($D91,'6. Patients'!$GI$9:$IF$9,0),ROWS('6. Patients'!DX$10:DX$107))),0)+
IFERROR(SUMPRODUCT('6. Patients'!CK$10:CK$107,OFFSET('6. Patients'!$IG$9,1,MATCH($D91,'6. Patients'!$IH$9:$JA$9,0),ROWS('6. Patients'!DX$10:DX$107))),0),
IFERROR(SUMPRODUCT('6. Patients'!CK$10:CK$107,OFFSET('6. Patients'!$JB$9,1,MATCH($D91,'6. Patients'!$JC$9:$KZ$9,0),ROWS('6. Patients'!DX$10:DX$107))),0)+
IFERROR(SUMPRODUCT('6. Patients'!CK$10:CK$107,OFFSET('6. Patients'!$LA$9,1,MATCH($D91,'6. Patients'!$LB$9:$LU$9,0),ROWS('6. Patients'!DX$10:DX$107))),0)+
IFERROR(SUMPRODUCT('6. Patients'!CK$10:CK$107,OFFSET('6. Patients'!$LV$9,1,MATCH($D91,'6. Patients'!$LW$9:$NT$9,0),ROWS('6. Patients'!DX$10:DX$107))),0)+
IFERROR(SUMPRODUCT('6. Patients'!CK$10:CK$107,OFFSET('6. Patients'!$NU$9,1,MATCH($D91,'6. Patients'!$NV$9:$OO$9,0),ROWS('6. Patients'!DX$10:DX$107))),0),
IFERROR(SUMPRODUCT('6. Patients'!CK$10:CK$107,OFFSET('6. Patients'!$OP$9,1,MATCH($D91,'6. Patients'!$OQ$9:$QN$9,0),ROWS('6. Patients'!DX$10:DX$107))),0)+
IFERROR(SUMPRODUCT('6. Patients'!CK$10:CK$107,OFFSET('6. Patients'!$QO$9,1,MATCH($D91,'6. Patients'!$QP$9:$RI$9,0),ROWS('6. Patients'!DX$10:DX$107))),0)+
IFERROR(SUMPRODUCT('6. Patients'!CK$10:CK$107,OFFSET('6. Patients'!$RJ$9,1,MATCH($D91,'6. Patients'!$RK$9:$TH$9,0),ROWS('6. Patients'!DX$10:DX$107))),0)+
IFERROR(SUMPRODUCT('6. Patients'!CK$10:CK$107,OFFSET('6. Patients'!$TI$9,1,MATCH($D91,'6. Patients'!$TJ$9:$UC$9,0),ROWS('6. Patients'!DX$10:DX$107))),0))+
IFERROR(VLOOKUP($D91,$H$116:$L$146,COLUMNS($H$115:$J$115)-1+R$7,0)*$E91*$F91*'1. General Inputs'!$J$25,0),0),0)</f>
        <v>0</v>
      </c>
      <c r="S91" s="775">
        <f ca="1">ROUNDUP(IFERROR($F91*$E91*CHOOSE(S$7,
IFERROR(SUMPRODUCT('6. Patients'!CL$10:CL$107,OFFSET('6. Patients'!$DN$9,1,MATCH($D91,'6. Patients'!$DO$9:$FL$9,0),ROWS('6. Patients'!DY$10:DY$107))),0)+
IFERROR(SUMPRODUCT('6. Patients'!CL$10:CL$107,OFFSET('6. Patients'!$FM$9,1,MATCH($D91,'6. Patients'!$FN$9:$GG$9,0),ROWS('6. Patients'!DY$10:DY$107))),0)+
IFERROR(SUMPRODUCT('6. Patients'!CL$10:CL$107,OFFSET('6. Patients'!$GH$9,1,MATCH($D91,'6. Patients'!$GI$9:$IF$9,0),ROWS('6. Patients'!DY$10:DY$107))),0)+
IFERROR(SUMPRODUCT('6. Patients'!CL$10:CL$107,OFFSET('6. Patients'!$IG$9,1,MATCH($D91,'6. Patients'!$IH$9:$JA$9,0),ROWS('6. Patients'!DY$10:DY$107))),0),
IFERROR(SUMPRODUCT('6. Patients'!CL$10:CL$107,OFFSET('6. Patients'!$JB$9,1,MATCH($D91,'6. Patients'!$JC$9:$KZ$9,0),ROWS('6. Patients'!DY$10:DY$107))),0)+
IFERROR(SUMPRODUCT('6. Patients'!CL$10:CL$107,OFFSET('6. Patients'!$LA$9,1,MATCH($D91,'6. Patients'!$LB$9:$LU$9,0),ROWS('6. Patients'!DY$10:DY$107))),0)+
IFERROR(SUMPRODUCT('6. Patients'!CL$10:CL$107,OFFSET('6. Patients'!$LV$9,1,MATCH($D91,'6. Patients'!$LW$9:$NT$9,0),ROWS('6. Patients'!DY$10:DY$107))),0)+
IFERROR(SUMPRODUCT('6. Patients'!CL$10:CL$107,OFFSET('6. Patients'!$NU$9,1,MATCH($D91,'6. Patients'!$NV$9:$OO$9,0),ROWS('6. Patients'!DY$10:DY$107))),0),
IFERROR(SUMPRODUCT('6. Patients'!CL$10:CL$107,OFFSET('6. Patients'!$OP$9,1,MATCH($D91,'6. Patients'!$OQ$9:$QN$9,0),ROWS('6. Patients'!DY$10:DY$107))),0)+
IFERROR(SUMPRODUCT('6. Patients'!CL$10:CL$107,OFFSET('6. Patients'!$QO$9,1,MATCH($D91,'6. Patients'!$QP$9:$RI$9,0),ROWS('6. Patients'!DY$10:DY$107))),0)+
IFERROR(SUMPRODUCT('6. Patients'!CL$10:CL$107,OFFSET('6. Patients'!$RJ$9,1,MATCH($D91,'6. Patients'!$RK$9:$TH$9,0),ROWS('6. Patients'!DY$10:DY$107))),0)+
IFERROR(SUMPRODUCT('6. Patients'!CL$10:CL$107,OFFSET('6. Patients'!$TI$9,1,MATCH($D91,'6. Patients'!$TJ$9:$UC$9,0),ROWS('6. Patients'!DY$10:DY$107))),0))+
IFERROR(VLOOKUP($D91,$H$116:$L$146,COLUMNS($H$115:$J$115)-1+S$7,0)*$E91*$F91*'1. General Inputs'!$J$25,0),0),0)</f>
        <v>0</v>
      </c>
      <c r="T91" s="775">
        <f ca="1">ROUNDUP(IFERROR($F91*$E91*CHOOSE(T$7,
IFERROR(SUMPRODUCT('6. Patients'!CM$10:CM$107,OFFSET('6. Patients'!$DN$9,1,MATCH($D91,'6. Patients'!$DO$9:$FL$9,0),ROWS('6. Patients'!DZ$10:DZ$107))),0)+
IFERROR(SUMPRODUCT('6. Patients'!CM$10:CM$107,OFFSET('6. Patients'!$FM$9,1,MATCH($D91,'6. Patients'!$FN$9:$GG$9,0),ROWS('6. Patients'!DZ$10:DZ$107))),0)+
IFERROR(SUMPRODUCT('6. Patients'!CM$10:CM$107,OFFSET('6. Patients'!$GH$9,1,MATCH($D91,'6. Patients'!$GI$9:$IF$9,0),ROWS('6. Patients'!DZ$10:DZ$107))),0)+
IFERROR(SUMPRODUCT('6. Patients'!CM$10:CM$107,OFFSET('6. Patients'!$IG$9,1,MATCH($D91,'6. Patients'!$IH$9:$JA$9,0),ROWS('6. Patients'!DZ$10:DZ$107))),0),
IFERROR(SUMPRODUCT('6. Patients'!CM$10:CM$107,OFFSET('6. Patients'!$JB$9,1,MATCH($D91,'6. Patients'!$JC$9:$KZ$9,0),ROWS('6. Patients'!DZ$10:DZ$107))),0)+
IFERROR(SUMPRODUCT('6. Patients'!CM$10:CM$107,OFFSET('6. Patients'!$LA$9,1,MATCH($D91,'6. Patients'!$LB$9:$LU$9,0),ROWS('6. Patients'!DZ$10:DZ$107))),0)+
IFERROR(SUMPRODUCT('6. Patients'!CM$10:CM$107,OFFSET('6. Patients'!$LV$9,1,MATCH($D91,'6. Patients'!$LW$9:$NT$9,0),ROWS('6. Patients'!DZ$10:DZ$107))),0)+
IFERROR(SUMPRODUCT('6. Patients'!CM$10:CM$107,OFFSET('6. Patients'!$NU$9,1,MATCH($D91,'6. Patients'!$NV$9:$OO$9,0),ROWS('6. Patients'!DZ$10:DZ$107))),0),
IFERROR(SUMPRODUCT('6. Patients'!CM$10:CM$107,OFFSET('6. Patients'!$OP$9,1,MATCH($D91,'6. Patients'!$OQ$9:$QN$9,0),ROWS('6. Patients'!DZ$10:DZ$107))),0)+
IFERROR(SUMPRODUCT('6. Patients'!CM$10:CM$107,OFFSET('6. Patients'!$QO$9,1,MATCH($D91,'6. Patients'!$QP$9:$RI$9,0),ROWS('6. Patients'!DZ$10:DZ$107))),0)+
IFERROR(SUMPRODUCT('6. Patients'!CM$10:CM$107,OFFSET('6. Patients'!$RJ$9,1,MATCH($D91,'6. Patients'!$RK$9:$TH$9,0),ROWS('6. Patients'!DZ$10:DZ$107))),0)+
IFERROR(SUMPRODUCT('6. Patients'!CM$10:CM$107,OFFSET('6. Patients'!$TI$9,1,MATCH($D91,'6. Patients'!$TJ$9:$UC$9,0),ROWS('6. Patients'!DZ$10:DZ$107))),0))+
IFERROR(VLOOKUP($D91,$H$116:$L$146,COLUMNS($H$115:$J$115)-1+T$7,0)*$E91*$F91*'1. General Inputs'!$J$25,0),0),0)</f>
        <v>0</v>
      </c>
      <c r="U91" s="775">
        <f ca="1">ROUNDUP(IFERROR($F91*$E91*CHOOSE(U$7,
IFERROR(SUMPRODUCT('6. Patients'!CN$10:CN$107,OFFSET('6. Patients'!$DN$9,1,MATCH($D91,'6. Patients'!$DO$9:$FL$9,0),ROWS('6. Patients'!EA$10:EA$107))),0)+
IFERROR(SUMPRODUCT('6. Patients'!CN$10:CN$107,OFFSET('6. Patients'!$FM$9,1,MATCH($D91,'6. Patients'!$FN$9:$GG$9,0),ROWS('6. Patients'!EA$10:EA$107))),0)+
IFERROR(SUMPRODUCT('6. Patients'!CN$10:CN$107,OFFSET('6. Patients'!$GH$9,1,MATCH($D91,'6. Patients'!$GI$9:$IF$9,0),ROWS('6. Patients'!EA$10:EA$107))),0)+
IFERROR(SUMPRODUCT('6. Patients'!CN$10:CN$107,OFFSET('6. Patients'!$IG$9,1,MATCH($D91,'6. Patients'!$IH$9:$JA$9,0),ROWS('6. Patients'!EA$10:EA$107))),0),
IFERROR(SUMPRODUCT('6. Patients'!CN$10:CN$107,OFFSET('6. Patients'!$JB$9,1,MATCH($D91,'6. Patients'!$JC$9:$KZ$9,0),ROWS('6. Patients'!EA$10:EA$107))),0)+
IFERROR(SUMPRODUCT('6. Patients'!CN$10:CN$107,OFFSET('6. Patients'!$LA$9,1,MATCH($D91,'6. Patients'!$LB$9:$LU$9,0),ROWS('6. Patients'!EA$10:EA$107))),0)+
IFERROR(SUMPRODUCT('6. Patients'!CN$10:CN$107,OFFSET('6. Patients'!$LV$9,1,MATCH($D91,'6. Patients'!$LW$9:$NT$9,0),ROWS('6. Patients'!EA$10:EA$107))),0)+
IFERROR(SUMPRODUCT('6. Patients'!CN$10:CN$107,OFFSET('6. Patients'!$NU$9,1,MATCH($D91,'6. Patients'!$NV$9:$OO$9,0),ROWS('6. Patients'!EA$10:EA$107))),0),
IFERROR(SUMPRODUCT('6. Patients'!CN$10:CN$107,OFFSET('6. Patients'!$OP$9,1,MATCH($D91,'6. Patients'!$OQ$9:$QN$9,0),ROWS('6. Patients'!EA$10:EA$107))),0)+
IFERROR(SUMPRODUCT('6. Patients'!CN$10:CN$107,OFFSET('6. Patients'!$QO$9,1,MATCH($D91,'6. Patients'!$QP$9:$RI$9,0),ROWS('6. Patients'!EA$10:EA$107))),0)+
IFERROR(SUMPRODUCT('6. Patients'!CN$10:CN$107,OFFSET('6. Patients'!$RJ$9,1,MATCH($D91,'6. Patients'!$RK$9:$TH$9,0),ROWS('6. Patients'!EA$10:EA$107))),0)+
IFERROR(SUMPRODUCT('6. Patients'!CN$10:CN$107,OFFSET('6. Patients'!$TI$9,1,MATCH($D91,'6. Patients'!$TJ$9:$UC$9,0),ROWS('6. Patients'!EA$10:EA$107))),0))+
IFERROR(VLOOKUP($D91,$H$116:$L$146,COLUMNS($H$115:$J$115)-1+U$7,0)*$E91*$F91*'1. General Inputs'!$J$25,0),0),0)</f>
        <v>0</v>
      </c>
      <c r="V91" s="775">
        <f ca="1">ROUNDUP(IFERROR($F91*$E91*CHOOSE(V$7,
IFERROR(SUMPRODUCT('6. Patients'!CO$10:CO$107,OFFSET('6. Patients'!$DN$9,1,MATCH($D91,'6. Patients'!$DO$9:$FL$9,0),ROWS('6. Patients'!EB$10:EB$107))),0)+
IFERROR(SUMPRODUCT('6. Patients'!CO$10:CO$107,OFFSET('6. Patients'!$FM$9,1,MATCH($D91,'6. Patients'!$FN$9:$GG$9,0),ROWS('6. Patients'!EB$10:EB$107))),0)+
IFERROR(SUMPRODUCT('6. Patients'!CO$10:CO$107,OFFSET('6. Patients'!$GH$9,1,MATCH($D91,'6. Patients'!$GI$9:$IF$9,0),ROWS('6. Patients'!EB$10:EB$107))),0)+
IFERROR(SUMPRODUCT('6. Patients'!CO$10:CO$107,OFFSET('6. Patients'!$IG$9,1,MATCH($D91,'6. Patients'!$IH$9:$JA$9,0),ROWS('6. Patients'!EB$10:EB$107))),0),
IFERROR(SUMPRODUCT('6. Patients'!CO$10:CO$107,OFFSET('6. Patients'!$JB$9,1,MATCH($D91,'6. Patients'!$JC$9:$KZ$9,0),ROWS('6. Patients'!EB$10:EB$107))),0)+
IFERROR(SUMPRODUCT('6. Patients'!CO$10:CO$107,OFFSET('6. Patients'!$LA$9,1,MATCH($D91,'6. Patients'!$LB$9:$LU$9,0),ROWS('6. Patients'!EB$10:EB$107))),0)+
IFERROR(SUMPRODUCT('6. Patients'!CO$10:CO$107,OFFSET('6. Patients'!$LV$9,1,MATCH($D91,'6. Patients'!$LW$9:$NT$9,0),ROWS('6. Patients'!EB$10:EB$107))),0)+
IFERROR(SUMPRODUCT('6. Patients'!CO$10:CO$107,OFFSET('6. Patients'!$NU$9,1,MATCH($D91,'6. Patients'!$NV$9:$OO$9,0),ROWS('6. Patients'!EB$10:EB$107))),0),
IFERROR(SUMPRODUCT('6. Patients'!CO$10:CO$107,OFFSET('6. Patients'!$OP$9,1,MATCH($D91,'6. Patients'!$OQ$9:$QN$9,0),ROWS('6. Patients'!EB$10:EB$107))),0)+
IFERROR(SUMPRODUCT('6. Patients'!CO$10:CO$107,OFFSET('6. Patients'!$QO$9,1,MATCH($D91,'6. Patients'!$QP$9:$RI$9,0),ROWS('6. Patients'!EB$10:EB$107))),0)+
IFERROR(SUMPRODUCT('6. Patients'!CO$10:CO$107,OFFSET('6. Patients'!$RJ$9,1,MATCH($D91,'6. Patients'!$RK$9:$TH$9,0),ROWS('6. Patients'!EB$10:EB$107))),0)+
IFERROR(SUMPRODUCT('6. Patients'!CO$10:CO$107,OFFSET('6. Patients'!$TI$9,1,MATCH($D91,'6. Patients'!$TJ$9:$UC$9,0),ROWS('6. Patients'!EB$10:EB$107))),0))+
IFERROR(VLOOKUP($D91,$H$116:$L$146,COLUMNS($H$115:$J$115)-1+V$7,0)*$E91*$F91*'1. General Inputs'!$J$25,0),0),0)</f>
        <v>0</v>
      </c>
      <c r="W91" s="775">
        <f ca="1">ROUNDUP(IFERROR($F91*$E91*CHOOSE(W$7,
IFERROR(SUMPRODUCT('6. Patients'!CP$10:CP$107,OFFSET('6. Patients'!$DN$9,1,MATCH($D91,'6. Patients'!$DO$9:$FL$9,0),ROWS('6. Patients'!EC$10:EC$107))),0)+
IFERROR(SUMPRODUCT('6. Patients'!CP$10:CP$107,OFFSET('6. Patients'!$FM$9,1,MATCH($D91,'6. Patients'!$FN$9:$GG$9,0),ROWS('6. Patients'!EC$10:EC$107))),0)+
IFERROR(SUMPRODUCT('6. Patients'!CP$10:CP$107,OFFSET('6. Patients'!$GH$9,1,MATCH($D91,'6. Patients'!$GI$9:$IF$9,0),ROWS('6. Patients'!EC$10:EC$107))),0)+
IFERROR(SUMPRODUCT('6. Patients'!CP$10:CP$107,OFFSET('6. Patients'!$IG$9,1,MATCH($D91,'6. Patients'!$IH$9:$JA$9,0),ROWS('6. Patients'!EC$10:EC$107))),0),
IFERROR(SUMPRODUCT('6. Patients'!CP$10:CP$107,OFFSET('6. Patients'!$JB$9,1,MATCH($D91,'6. Patients'!$JC$9:$KZ$9,0),ROWS('6. Patients'!EC$10:EC$107))),0)+
IFERROR(SUMPRODUCT('6. Patients'!CP$10:CP$107,OFFSET('6. Patients'!$LA$9,1,MATCH($D91,'6. Patients'!$LB$9:$LU$9,0),ROWS('6. Patients'!EC$10:EC$107))),0)+
IFERROR(SUMPRODUCT('6. Patients'!CP$10:CP$107,OFFSET('6. Patients'!$LV$9,1,MATCH($D91,'6. Patients'!$LW$9:$NT$9,0),ROWS('6. Patients'!EC$10:EC$107))),0)+
IFERROR(SUMPRODUCT('6. Patients'!CP$10:CP$107,OFFSET('6. Patients'!$NU$9,1,MATCH($D91,'6. Patients'!$NV$9:$OO$9,0),ROWS('6. Patients'!EC$10:EC$107))),0),
IFERROR(SUMPRODUCT('6. Patients'!CP$10:CP$107,OFFSET('6. Patients'!$OP$9,1,MATCH($D91,'6. Patients'!$OQ$9:$QN$9,0),ROWS('6. Patients'!EC$10:EC$107))),0)+
IFERROR(SUMPRODUCT('6. Patients'!CP$10:CP$107,OFFSET('6. Patients'!$QO$9,1,MATCH($D91,'6. Patients'!$QP$9:$RI$9,0),ROWS('6. Patients'!EC$10:EC$107))),0)+
IFERROR(SUMPRODUCT('6. Patients'!CP$10:CP$107,OFFSET('6. Patients'!$RJ$9,1,MATCH($D91,'6. Patients'!$RK$9:$TH$9,0),ROWS('6. Patients'!EC$10:EC$107))),0)+
IFERROR(SUMPRODUCT('6. Patients'!CP$10:CP$107,OFFSET('6. Patients'!$TI$9,1,MATCH($D91,'6. Patients'!$TJ$9:$UC$9,0),ROWS('6. Patients'!EC$10:EC$107))),0))+
IFERROR(VLOOKUP($D91,$H$116:$L$146,COLUMNS($H$115:$J$115)-1+W$7,0)*$E91*$F91*'1. General Inputs'!$J$25,0),0),0)</f>
        <v>0</v>
      </c>
      <c r="X91" s="775">
        <f ca="1">ROUNDUP(IFERROR($F91*$E91*CHOOSE(X$7,
IFERROR(SUMPRODUCT('6. Patients'!CQ$10:CQ$107,OFFSET('6. Patients'!$DN$9,1,MATCH($D91,'6. Patients'!$DO$9:$FL$9,0),ROWS('6. Patients'!ED$10:ED$107))),0)+
IFERROR(SUMPRODUCT('6. Patients'!CQ$10:CQ$107,OFFSET('6. Patients'!$FM$9,1,MATCH($D91,'6. Patients'!$FN$9:$GG$9,0),ROWS('6. Patients'!ED$10:ED$107))),0)+
IFERROR(SUMPRODUCT('6. Patients'!CQ$10:CQ$107,OFFSET('6. Patients'!$GH$9,1,MATCH($D91,'6. Patients'!$GI$9:$IF$9,0),ROWS('6. Patients'!ED$10:ED$107))),0)+
IFERROR(SUMPRODUCT('6. Patients'!CQ$10:CQ$107,OFFSET('6. Patients'!$IG$9,1,MATCH($D91,'6. Patients'!$IH$9:$JA$9,0),ROWS('6. Patients'!ED$10:ED$107))),0),
IFERROR(SUMPRODUCT('6. Patients'!CQ$10:CQ$107,OFFSET('6. Patients'!$JB$9,1,MATCH($D91,'6. Patients'!$JC$9:$KZ$9,0),ROWS('6. Patients'!ED$10:ED$107))),0)+
IFERROR(SUMPRODUCT('6. Patients'!CQ$10:CQ$107,OFFSET('6. Patients'!$LA$9,1,MATCH($D91,'6. Patients'!$LB$9:$LU$9,0),ROWS('6. Patients'!ED$10:ED$107))),0)+
IFERROR(SUMPRODUCT('6. Patients'!CQ$10:CQ$107,OFFSET('6. Patients'!$LV$9,1,MATCH($D91,'6. Patients'!$LW$9:$NT$9,0),ROWS('6. Patients'!ED$10:ED$107))),0)+
IFERROR(SUMPRODUCT('6. Patients'!CQ$10:CQ$107,OFFSET('6. Patients'!$NU$9,1,MATCH($D91,'6. Patients'!$NV$9:$OO$9,0),ROWS('6. Patients'!ED$10:ED$107))),0),
IFERROR(SUMPRODUCT('6. Patients'!CQ$10:CQ$107,OFFSET('6. Patients'!$OP$9,1,MATCH($D91,'6. Patients'!$OQ$9:$QN$9,0),ROWS('6. Patients'!ED$10:ED$107))),0)+
IFERROR(SUMPRODUCT('6. Patients'!CQ$10:CQ$107,OFFSET('6. Patients'!$QO$9,1,MATCH($D91,'6. Patients'!$QP$9:$RI$9,0),ROWS('6. Patients'!ED$10:ED$107))),0)+
IFERROR(SUMPRODUCT('6. Patients'!CQ$10:CQ$107,OFFSET('6. Patients'!$RJ$9,1,MATCH($D91,'6. Patients'!$RK$9:$TH$9,0),ROWS('6. Patients'!ED$10:ED$107))),0)+
IFERROR(SUMPRODUCT('6. Patients'!CQ$10:CQ$107,OFFSET('6. Patients'!$TI$9,1,MATCH($D91,'6. Patients'!$TJ$9:$UC$9,0),ROWS('6. Patients'!ED$10:ED$107))),0))+
IFERROR(VLOOKUP($D91,$H$116:$L$146,COLUMNS($H$115:$J$115)-1+X$7,0)*$E91*$F91*'1. General Inputs'!$J$25,0),0),0)</f>
        <v>0</v>
      </c>
      <c r="Y91" s="775">
        <f ca="1">ROUNDUP(IFERROR($F91*$E91*CHOOSE(Y$7,
IFERROR(SUMPRODUCT('6. Patients'!CR$10:CR$107,OFFSET('6. Patients'!$DN$9,1,MATCH($D91,'6. Patients'!$DO$9:$FL$9,0),ROWS('6. Patients'!EE$10:EE$107))),0)+
IFERROR(SUMPRODUCT('6. Patients'!CR$10:CR$107,OFFSET('6. Patients'!$FM$9,1,MATCH($D91,'6. Patients'!$FN$9:$GG$9,0),ROWS('6. Patients'!EE$10:EE$107))),0)+
IFERROR(SUMPRODUCT('6. Patients'!CR$10:CR$107,OFFSET('6. Patients'!$GH$9,1,MATCH($D91,'6. Patients'!$GI$9:$IF$9,0),ROWS('6. Patients'!EE$10:EE$107))),0)+
IFERROR(SUMPRODUCT('6. Patients'!CR$10:CR$107,OFFSET('6. Patients'!$IG$9,1,MATCH($D91,'6. Patients'!$IH$9:$JA$9,0),ROWS('6. Patients'!EE$10:EE$107))),0),
IFERROR(SUMPRODUCT('6. Patients'!CR$10:CR$107,OFFSET('6. Patients'!$JB$9,1,MATCH($D91,'6. Patients'!$JC$9:$KZ$9,0),ROWS('6. Patients'!EE$10:EE$107))),0)+
IFERROR(SUMPRODUCT('6. Patients'!CR$10:CR$107,OFFSET('6. Patients'!$LA$9,1,MATCH($D91,'6. Patients'!$LB$9:$LU$9,0),ROWS('6. Patients'!EE$10:EE$107))),0)+
IFERROR(SUMPRODUCT('6. Patients'!CR$10:CR$107,OFFSET('6. Patients'!$LV$9,1,MATCH($D91,'6. Patients'!$LW$9:$NT$9,0),ROWS('6. Patients'!EE$10:EE$107))),0)+
IFERROR(SUMPRODUCT('6. Patients'!CR$10:CR$107,OFFSET('6. Patients'!$NU$9,1,MATCH($D91,'6. Patients'!$NV$9:$OO$9,0),ROWS('6. Patients'!EE$10:EE$107))),0),
IFERROR(SUMPRODUCT('6. Patients'!CR$10:CR$107,OFFSET('6. Patients'!$OP$9,1,MATCH($D91,'6. Patients'!$OQ$9:$QN$9,0),ROWS('6. Patients'!EE$10:EE$107))),0)+
IFERROR(SUMPRODUCT('6. Patients'!CR$10:CR$107,OFFSET('6. Patients'!$QO$9,1,MATCH($D91,'6. Patients'!$QP$9:$RI$9,0),ROWS('6. Patients'!EE$10:EE$107))),0)+
IFERROR(SUMPRODUCT('6. Patients'!CR$10:CR$107,OFFSET('6. Patients'!$RJ$9,1,MATCH($D91,'6. Patients'!$RK$9:$TH$9,0),ROWS('6. Patients'!EE$10:EE$107))),0)+
IFERROR(SUMPRODUCT('6. Patients'!CR$10:CR$107,OFFSET('6. Patients'!$TI$9,1,MATCH($D91,'6. Patients'!$TJ$9:$UC$9,0),ROWS('6. Patients'!EE$10:EE$107))),0))+
IFERROR(VLOOKUP($D91,$H$116:$L$146,COLUMNS($H$115:$J$115)-1+Y$7,0)*$E91*$F91*'1. General Inputs'!$J$25,0),0),0)</f>
        <v>0</v>
      </c>
      <c r="Z91" s="775">
        <f ca="1">ROUNDUP(IFERROR($F91*$E91*CHOOSE(Z$7,
IFERROR(SUMPRODUCT('6. Patients'!CS$10:CS$107,OFFSET('6. Patients'!$DN$9,1,MATCH($D91,'6. Patients'!$DO$9:$FL$9,0),ROWS('6. Patients'!EF$10:EF$107))),0)+
IFERROR(SUMPRODUCT('6. Patients'!CS$10:CS$107,OFFSET('6. Patients'!$FM$9,1,MATCH($D91,'6. Patients'!$FN$9:$GG$9,0),ROWS('6. Patients'!EF$10:EF$107))),0)+
IFERROR(SUMPRODUCT('6. Patients'!CS$10:CS$107,OFFSET('6. Patients'!$GH$9,1,MATCH($D91,'6. Patients'!$GI$9:$IF$9,0),ROWS('6. Patients'!EF$10:EF$107))),0)+
IFERROR(SUMPRODUCT('6. Patients'!CS$10:CS$107,OFFSET('6. Patients'!$IG$9,1,MATCH($D91,'6. Patients'!$IH$9:$JA$9,0),ROWS('6. Patients'!EF$10:EF$107))),0),
IFERROR(SUMPRODUCT('6. Patients'!CS$10:CS$107,OFFSET('6. Patients'!$JB$9,1,MATCH($D91,'6. Patients'!$JC$9:$KZ$9,0),ROWS('6. Patients'!EF$10:EF$107))),0)+
IFERROR(SUMPRODUCT('6. Patients'!CS$10:CS$107,OFFSET('6. Patients'!$LA$9,1,MATCH($D91,'6. Patients'!$LB$9:$LU$9,0),ROWS('6. Patients'!EF$10:EF$107))),0)+
IFERROR(SUMPRODUCT('6. Patients'!CS$10:CS$107,OFFSET('6. Patients'!$LV$9,1,MATCH($D91,'6. Patients'!$LW$9:$NT$9,0),ROWS('6. Patients'!EF$10:EF$107))),0)+
IFERROR(SUMPRODUCT('6. Patients'!CS$10:CS$107,OFFSET('6. Patients'!$NU$9,1,MATCH($D91,'6. Patients'!$NV$9:$OO$9,0),ROWS('6. Patients'!EF$10:EF$107))),0),
IFERROR(SUMPRODUCT('6. Patients'!CS$10:CS$107,OFFSET('6. Patients'!$OP$9,1,MATCH($D91,'6. Patients'!$OQ$9:$QN$9,0),ROWS('6. Patients'!EF$10:EF$107))),0)+
IFERROR(SUMPRODUCT('6. Patients'!CS$10:CS$107,OFFSET('6. Patients'!$QO$9,1,MATCH($D91,'6. Patients'!$QP$9:$RI$9,0),ROWS('6. Patients'!EF$10:EF$107))),0)+
IFERROR(SUMPRODUCT('6. Patients'!CS$10:CS$107,OFFSET('6. Patients'!$RJ$9,1,MATCH($D91,'6. Patients'!$RK$9:$TH$9,0),ROWS('6. Patients'!EF$10:EF$107))),0)+
IFERROR(SUMPRODUCT('6. Patients'!CS$10:CS$107,OFFSET('6. Patients'!$TI$9,1,MATCH($D91,'6. Patients'!$TJ$9:$UC$9,0),ROWS('6. Patients'!EF$10:EF$107))),0))+
IFERROR(VLOOKUP($D91,$H$116:$L$146,COLUMNS($H$115:$J$115)-1+Z$7,0)*$E91*$F91*'1. General Inputs'!$J$25,0),0),0)</f>
        <v>0</v>
      </c>
      <c r="AA91" s="775">
        <f ca="1">ROUNDUP(IFERROR($F91*$E91*CHOOSE(AA$7,
IFERROR(SUMPRODUCT('6. Patients'!CT$10:CT$107,OFFSET('6. Patients'!$DN$9,1,MATCH($D91,'6. Patients'!$DO$9:$FL$9,0),ROWS('6. Patients'!EG$10:EG$107))),0)+
IFERROR(SUMPRODUCT('6. Patients'!CT$10:CT$107,OFFSET('6. Patients'!$FM$9,1,MATCH($D91,'6. Patients'!$FN$9:$GG$9,0),ROWS('6. Patients'!EG$10:EG$107))),0)+
IFERROR(SUMPRODUCT('6. Patients'!CT$10:CT$107,OFFSET('6. Patients'!$GH$9,1,MATCH($D91,'6. Patients'!$GI$9:$IF$9,0),ROWS('6. Patients'!EG$10:EG$107))),0)+
IFERROR(SUMPRODUCT('6. Patients'!CT$10:CT$107,OFFSET('6. Patients'!$IG$9,1,MATCH($D91,'6. Patients'!$IH$9:$JA$9,0),ROWS('6. Patients'!EG$10:EG$107))),0),
IFERROR(SUMPRODUCT('6. Patients'!CT$10:CT$107,OFFSET('6. Patients'!$JB$9,1,MATCH($D91,'6. Patients'!$JC$9:$KZ$9,0),ROWS('6. Patients'!EG$10:EG$107))),0)+
IFERROR(SUMPRODUCT('6. Patients'!CT$10:CT$107,OFFSET('6. Patients'!$LA$9,1,MATCH($D91,'6. Patients'!$LB$9:$LU$9,0),ROWS('6. Patients'!EG$10:EG$107))),0)+
IFERROR(SUMPRODUCT('6. Patients'!CT$10:CT$107,OFFSET('6. Patients'!$LV$9,1,MATCH($D91,'6. Patients'!$LW$9:$NT$9,0),ROWS('6. Patients'!EG$10:EG$107))),0)+
IFERROR(SUMPRODUCT('6. Patients'!CT$10:CT$107,OFFSET('6. Patients'!$NU$9,1,MATCH($D91,'6. Patients'!$NV$9:$OO$9,0),ROWS('6. Patients'!EG$10:EG$107))),0),
IFERROR(SUMPRODUCT('6. Patients'!CT$10:CT$107,OFFSET('6. Patients'!$OP$9,1,MATCH($D91,'6. Patients'!$OQ$9:$QN$9,0),ROWS('6. Patients'!EG$10:EG$107))),0)+
IFERROR(SUMPRODUCT('6. Patients'!CT$10:CT$107,OFFSET('6. Patients'!$QO$9,1,MATCH($D91,'6. Patients'!$QP$9:$RI$9,0),ROWS('6. Patients'!EG$10:EG$107))),0)+
IFERROR(SUMPRODUCT('6. Patients'!CT$10:CT$107,OFFSET('6. Patients'!$RJ$9,1,MATCH($D91,'6. Patients'!$RK$9:$TH$9,0),ROWS('6. Patients'!EG$10:EG$107))),0)+
IFERROR(SUMPRODUCT('6. Patients'!CT$10:CT$107,OFFSET('6. Patients'!$TI$9,1,MATCH($D91,'6. Patients'!$TJ$9:$UC$9,0),ROWS('6. Patients'!EG$10:EG$107))),0))+
IFERROR(VLOOKUP($D91,$H$116:$L$146,COLUMNS($H$115:$J$115)-1+AA$7,0)*$E91*$F91*'1. General Inputs'!$J$25,0),0),0)</f>
        <v>0</v>
      </c>
      <c r="AB91" s="775">
        <f ca="1">ROUNDUP(IFERROR($F91*$E91*CHOOSE(AB$7,
IFERROR(SUMPRODUCT('6. Patients'!CU$10:CU$107,OFFSET('6. Patients'!$DN$9,1,MATCH($D91,'6. Patients'!$DO$9:$FL$9,0),ROWS('6. Patients'!EH$10:EH$107))),0)+
IFERROR(SUMPRODUCT('6. Patients'!CU$10:CU$107,OFFSET('6. Patients'!$FM$9,1,MATCH($D91,'6. Patients'!$FN$9:$GG$9,0),ROWS('6. Patients'!EH$10:EH$107))),0)+
IFERROR(SUMPRODUCT('6. Patients'!CU$10:CU$107,OFFSET('6. Patients'!$GH$9,1,MATCH($D91,'6. Patients'!$GI$9:$IF$9,0),ROWS('6. Patients'!EH$10:EH$107))),0)+
IFERROR(SUMPRODUCT('6. Patients'!CU$10:CU$107,OFFSET('6. Patients'!$IG$9,1,MATCH($D91,'6. Patients'!$IH$9:$JA$9,0),ROWS('6. Patients'!EH$10:EH$107))),0),
IFERROR(SUMPRODUCT('6. Patients'!CU$10:CU$107,OFFSET('6. Patients'!$JB$9,1,MATCH($D91,'6. Patients'!$JC$9:$KZ$9,0),ROWS('6. Patients'!EH$10:EH$107))),0)+
IFERROR(SUMPRODUCT('6. Patients'!CU$10:CU$107,OFFSET('6. Patients'!$LA$9,1,MATCH($D91,'6. Patients'!$LB$9:$LU$9,0),ROWS('6. Patients'!EH$10:EH$107))),0)+
IFERROR(SUMPRODUCT('6. Patients'!CU$10:CU$107,OFFSET('6. Patients'!$LV$9,1,MATCH($D91,'6. Patients'!$LW$9:$NT$9,0),ROWS('6. Patients'!EH$10:EH$107))),0)+
IFERROR(SUMPRODUCT('6. Patients'!CU$10:CU$107,OFFSET('6. Patients'!$NU$9,1,MATCH($D91,'6. Patients'!$NV$9:$OO$9,0),ROWS('6. Patients'!EH$10:EH$107))),0),
IFERROR(SUMPRODUCT('6. Patients'!CU$10:CU$107,OFFSET('6. Patients'!$OP$9,1,MATCH($D91,'6. Patients'!$OQ$9:$QN$9,0),ROWS('6. Patients'!EH$10:EH$107))),0)+
IFERROR(SUMPRODUCT('6. Patients'!CU$10:CU$107,OFFSET('6. Patients'!$QO$9,1,MATCH($D91,'6. Patients'!$QP$9:$RI$9,0),ROWS('6. Patients'!EH$10:EH$107))),0)+
IFERROR(SUMPRODUCT('6. Patients'!CU$10:CU$107,OFFSET('6. Patients'!$RJ$9,1,MATCH($D91,'6. Patients'!$RK$9:$TH$9,0),ROWS('6. Patients'!EH$10:EH$107))),0)+
IFERROR(SUMPRODUCT('6. Patients'!CU$10:CU$107,OFFSET('6. Patients'!$TI$9,1,MATCH($D91,'6. Patients'!$TJ$9:$UC$9,0),ROWS('6. Patients'!EH$10:EH$107))),0))+
IFERROR(VLOOKUP($D91,$H$116:$L$146,COLUMNS($H$115:$J$115)-1+AB$7,0)*$E91*$F91*'1. General Inputs'!$J$25,0),0),0)</f>
        <v>0</v>
      </c>
      <c r="AC91" s="775">
        <f ca="1">ROUNDUP(IFERROR($F91*$E91*CHOOSE(AC$7,
IFERROR(SUMPRODUCT('6. Patients'!CV$10:CV$107,OFFSET('6. Patients'!$DN$9,1,MATCH($D91,'6. Patients'!$DO$9:$FL$9,0),ROWS('6. Patients'!EI$10:EI$107))),0)+
IFERROR(SUMPRODUCT('6. Patients'!CV$10:CV$107,OFFSET('6. Patients'!$FM$9,1,MATCH($D91,'6. Patients'!$FN$9:$GG$9,0),ROWS('6. Patients'!EI$10:EI$107))),0)+
IFERROR(SUMPRODUCT('6. Patients'!CV$10:CV$107,OFFSET('6. Patients'!$GH$9,1,MATCH($D91,'6. Patients'!$GI$9:$IF$9,0),ROWS('6. Patients'!EI$10:EI$107))),0)+
IFERROR(SUMPRODUCT('6. Patients'!CV$10:CV$107,OFFSET('6. Patients'!$IG$9,1,MATCH($D91,'6. Patients'!$IH$9:$JA$9,0),ROWS('6. Patients'!EI$10:EI$107))),0),
IFERROR(SUMPRODUCT('6. Patients'!CV$10:CV$107,OFFSET('6. Patients'!$JB$9,1,MATCH($D91,'6. Patients'!$JC$9:$KZ$9,0),ROWS('6. Patients'!EI$10:EI$107))),0)+
IFERROR(SUMPRODUCT('6. Patients'!CV$10:CV$107,OFFSET('6. Patients'!$LA$9,1,MATCH($D91,'6. Patients'!$LB$9:$LU$9,0),ROWS('6. Patients'!EI$10:EI$107))),0)+
IFERROR(SUMPRODUCT('6. Patients'!CV$10:CV$107,OFFSET('6. Patients'!$LV$9,1,MATCH($D91,'6. Patients'!$LW$9:$NT$9,0),ROWS('6. Patients'!EI$10:EI$107))),0)+
IFERROR(SUMPRODUCT('6. Patients'!CV$10:CV$107,OFFSET('6. Patients'!$NU$9,1,MATCH($D91,'6. Patients'!$NV$9:$OO$9,0),ROWS('6. Patients'!EI$10:EI$107))),0),
IFERROR(SUMPRODUCT('6. Patients'!CV$10:CV$107,OFFSET('6. Patients'!$OP$9,1,MATCH($D91,'6. Patients'!$OQ$9:$QN$9,0),ROWS('6. Patients'!EI$10:EI$107))),0)+
IFERROR(SUMPRODUCT('6. Patients'!CV$10:CV$107,OFFSET('6. Patients'!$QO$9,1,MATCH($D91,'6. Patients'!$QP$9:$RI$9,0),ROWS('6. Patients'!EI$10:EI$107))),0)+
IFERROR(SUMPRODUCT('6. Patients'!CV$10:CV$107,OFFSET('6. Patients'!$RJ$9,1,MATCH($D91,'6. Patients'!$RK$9:$TH$9,0),ROWS('6. Patients'!EI$10:EI$107))),0)+
IFERROR(SUMPRODUCT('6. Patients'!CV$10:CV$107,OFFSET('6. Patients'!$TI$9,1,MATCH($D91,'6. Patients'!$TJ$9:$UC$9,0),ROWS('6. Patients'!EI$10:EI$107))),0))+
IFERROR(VLOOKUP($D91,$H$116:$L$146,COLUMNS($H$115:$J$115)-1+AC$7,0)*$E91*$F91*'1. General Inputs'!$J$25,0),0),0)</f>
        <v>0</v>
      </c>
      <c r="AD91" s="775">
        <f ca="1">ROUNDUP(IFERROR($F91*$E91*CHOOSE(AD$7,
IFERROR(SUMPRODUCT('6. Patients'!CW$10:CW$107,OFFSET('6. Patients'!$DN$9,1,MATCH($D91,'6. Patients'!$DO$9:$FL$9,0),ROWS('6. Patients'!EJ$10:EJ$107))),0)+
IFERROR(SUMPRODUCT('6. Patients'!CW$10:CW$107,OFFSET('6. Patients'!$FM$9,1,MATCH($D91,'6. Patients'!$FN$9:$GG$9,0),ROWS('6. Patients'!EJ$10:EJ$107))),0)+
IFERROR(SUMPRODUCT('6. Patients'!CW$10:CW$107,OFFSET('6. Patients'!$GH$9,1,MATCH($D91,'6. Patients'!$GI$9:$IF$9,0),ROWS('6. Patients'!EJ$10:EJ$107))),0)+
IFERROR(SUMPRODUCT('6. Patients'!CW$10:CW$107,OFFSET('6. Patients'!$IG$9,1,MATCH($D91,'6. Patients'!$IH$9:$JA$9,0),ROWS('6. Patients'!EJ$10:EJ$107))),0),
IFERROR(SUMPRODUCT('6. Patients'!CW$10:CW$107,OFFSET('6. Patients'!$JB$9,1,MATCH($D91,'6. Patients'!$JC$9:$KZ$9,0),ROWS('6. Patients'!EJ$10:EJ$107))),0)+
IFERROR(SUMPRODUCT('6. Patients'!CW$10:CW$107,OFFSET('6. Patients'!$LA$9,1,MATCH($D91,'6. Patients'!$LB$9:$LU$9,0),ROWS('6. Patients'!EJ$10:EJ$107))),0)+
IFERROR(SUMPRODUCT('6. Patients'!CW$10:CW$107,OFFSET('6. Patients'!$LV$9,1,MATCH($D91,'6. Patients'!$LW$9:$NT$9,0),ROWS('6. Patients'!EJ$10:EJ$107))),0)+
IFERROR(SUMPRODUCT('6. Patients'!CW$10:CW$107,OFFSET('6. Patients'!$NU$9,1,MATCH($D91,'6. Patients'!$NV$9:$OO$9,0),ROWS('6. Patients'!EJ$10:EJ$107))),0),
IFERROR(SUMPRODUCT('6. Patients'!CW$10:CW$107,OFFSET('6. Patients'!$OP$9,1,MATCH($D91,'6. Patients'!$OQ$9:$QN$9,0),ROWS('6. Patients'!EJ$10:EJ$107))),0)+
IFERROR(SUMPRODUCT('6. Patients'!CW$10:CW$107,OFFSET('6. Patients'!$QO$9,1,MATCH($D91,'6. Patients'!$QP$9:$RI$9,0),ROWS('6. Patients'!EJ$10:EJ$107))),0)+
IFERROR(SUMPRODUCT('6. Patients'!CW$10:CW$107,OFFSET('6. Patients'!$RJ$9,1,MATCH($D91,'6. Patients'!$RK$9:$TH$9,0),ROWS('6. Patients'!EJ$10:EJ$107))),0)+
IFERROR(SUMPRODUCT('6. Patients'!CW$10:CW$107,OFFSET('6. Patients'!$TI$9,1,MATCH($D91,'6. Patients'!$TJ$9:$UC$9,0),ROWS('6. Patients'!EJ$10:EJ$107))),0))+
IFERROR(VLOOKUP($D91,$H$116:$L$146,COLUMNS($H$115:$J$115)-1+AD$7,0)*$E91*$F91*'1. General Inputs'!$J$25,0),0),0)</f>
        <v>0</v>
      </c>
      <c r="AE91" s="775">
        <f ca="1">ROUNDUP(IFERROR($F91*$E91*CHOOSE(AE$7,
IFERROR(SUMPRODUCT('6. Patients'!CX$10:CX$107,OFFSET('6. Patients'!$DN$9,1,MATCH($D91,'6. Patients'!$DO$9:$FL$9,0),ROWS('6. Patients'!EK$10:EK$107))),0)+
IFERROR(SUMPRODUCT('6. Patients'!CX$10:CX$107,OFFSET('6. Patients'!$FM$9,1,MATCH($D91,'6. Patients'!$FN$9:$GG$9,0),ROWS('6. Patients'!EK$10:EK$107))),0)+
IFERROR(SUMPRODUCT('6. Patients'!CX$10:CX$107,OFFSET('6. Patients'!$GH$9,1,MATCH($D91,'6. Patients'!$GI$9:$IF$9,0),ROWS('6. Patients'!EK$10:EK$107))),0)+
IFERROR(SUMPRODUCT('6. Patients'!CX$10:CX$107,OFFSET('6. Patients'!$IG$9,1,MATCH($D91,'6. Patients'!$IH$9:$JA$9,0),ROWS('6. Patients'!EK$10:EK$107))),0),
IFERROR(SUMPRODUCT('6. Patients'!CX$10:CX$107,OFFSET('6. Patients'!$JB$9,1,MATCH($D91,'6. Patients'!$JC$9:$KZ$9,0),ROWS('6. Patients'!EK$10:EK$107))),0)+
IFERROR(SUMPRODUCT('6. Patients'!CX$10:CX$107,OFFSET('6. Patients'!$LA$9,1,MATCH($D91,'6. Patients'!$LB$9:$LU$9,0),ROWS('6. Patients'!EK$10:EK$107))),0)+
IFERROR(SUMPRODUCT('6. Patients'!CX$10:CX$107,OFFSET('6. Patients'!$LV$9,1,MATCH($D91,'6. Patients'!$LW$9:$NT$9,0),ROWS('6. Patients'!EK$10:EK$107))),0)+
IFERROR(SUMPRODUCT('6. Patients'!CX$10:CX$107,OFFSET('6. Patients'!$NU$9,1,MATCH($D91,'6. Patients'!$NV$9:$OO$9,0),ROWS('6. Patients'!EK$10:EK$107))),0),
IFERROR(SUMPRODUCT('6. Patients'!CX$10:CX$107,OFFSET('6. Patients'!$OP$9,1,MATCH($D91,'6. Patients'!$OQ$9:$QN$9,0),ROWS('6. Patients'!EK$10:EK$107))),0)+
IFERROR(SUMPRODUCT('6. Patients'!CX$10:CX$107,OFFSET('6. Patients'!$QO$9,1,MATCH($D91,'6. Patients'!$QP$9:$RI$9,0),ROWS('6. Patients'!EK$10:EK$107))),0)+
IFERROR(SUMPRODUCT('6. Patients'!CX$10:CX$107,OFFSET('6. Patients'!$RJ$9,1,MATCH($D91,'6. Patients'!$RK$9:$TH$9,0),ROWS('6. Patients'!EK$10:EK$107))),0)+
IFERROR(SUMPRODUCT('6. Patients'!CX$10:CX$107,OFFSET('6. Patients'!$TI$9,1,MATCH($D91,'6. Patients'!$TJ$9:$UC$9,0),ROWS('6. Patients'!EK$10:EK$107))),0))+
IFERROR(VLOOKUP($D91,$H$116:$L$146,COLUMNS($H$115:$J$115)-1+AE$7,0)*$E91*$F91*'1. General Inputs'!$J$25,0),0),0)</f>
        <v>0</v>
      </c>
      <c r="AF91" s="775">
        <f ca="1">ROUNDUP(IFERROR($F91*$E91*CHOOSE(AF$7,
IFERROR(SUMPRODUCT('6. Patients'!CY$10:CY$107,OFFSET('6. Patients'!$DN$9,1,MATCH($D91,'6. Patients'!$DO$9:$FL$9,0),ROWS('6. Patients'!EL$10:EL$107))),0)+
IFERROR(SUMPRODUCT('6. Patients'!CY$10:CY$107,OFFSET('6. Patients'!$FM$9,1,MATCH($D91,'6. Patients'!$FN$9:$GG$9,0),ROWS('6. Patients'!EL$10:EL$107))),0)+
IFERROR(SUMPRODUCT('6. Patients'!CY$10:CY$107,OFFSET('6. Patients'!$GH$9,1,MATCH($D91,'6. Patients'!$GI$9:$IF$9,0),ROWS('6. Patients'!EL$10:EL$107))),0)+
IFERROR(SUMPRODUCT('6. Patients'!CY$10:CY$107,OFFSET('6. Patients'!$IG$9,1,MATCH($D91,'6. Patients'!$IH$9:$JA$9,0),ROWS('6. Patients'!EL$10:EL$107))),0),
IFERROR(SUMPRODUCT('6. Patients'!CY$10:CY$107,OFFSET('6. Patients'!$JB$9,1,MATCH($D91,'6. Patients'!$JC$9:$KZ$9,0),ROWS('6. Patients'!EL$10:EL$107))),0)+
IFERROR(SUMPRODUCT('6. Patients'!CY$10:CY$107,OFFSET('6. Patients'!$LA$9,1,MATCH($D91,'6. Patients'!$LB$9:$LU$9,0),ROWS('6. Patients'!EL$10:EL$107))),0)+
IFERROR(SUMPRODUCT('6. Patients'!CY$10:CY$107,OFFSET('6. Patients'!$LV$9,1,MATCH($D91,'6. Patients'!$LW$9:$NT$9,0),ROWS('6. Patients'!EL$10:EL$107))),0)+
IFERROR(SUMPRODUCT('6. Patients'!CY$10:CY$107,OFFSET('6. Patients'!$NU$9,1,MATCH($D91,'6. Patients'!$NV$9:$OO$9,0),ROWS('6. Patients'!EL$10:EL$107))),0),
IFERROR(SUMPRODUCT('6. Patients'!CY$10:CY$107,OFFSET('6. Patients'!$OP$9,1,MATCH($D91,'6. Patients'!$OQ$9:$QN$9,0),ROWS('6. Patients'!EL$10:EL$107))),0)+
IFERROR(SUMPRODUCT('6. Patients'!CY$10:CY$107,OFFSET('6. Patients'!$QO$9,1,MATCH($D91,'6. Patients'!$QP$9:$RI$9,0),ROWS('6. Patients'!EL$10:EL$107))),0)+
IFERROR(SUMPRODUCT('6. Patients'!CY$10:CY$107,OFFSET('6. Patients'!$RJ$9,1,MATCH($D91,'6. Patients'!$RK$9:$TH$9,0),ROWS('6. Patients'!EL$10:EL$107))),0)+
IFERROR(SUMPRODUCT('6. Patients'!CY$10:CY$107,OFFSET('6. Patients'!$TI$9,1,MATCH($D91,'6. Patients'!$TJ$9:$UC$9,0),ROWS('6. Patients'!EL$10:EL$107))),0))+
IFERROR(VLOOKUP($D91,$H$116:$L$146,COLUMNS($H$115:$J$115)-1+AF$7,0)*$E91*$F91*'1. General Inputs'!$J$25,0),0),0)</f>
        <v>0</v>
      </c>
      <c r="AG91" s="775">
        <f ca="1">ROUNDUP(IFERROR($F91*$E91*CHOOSE(AG$7,
IFERROR(SUMPRODUCT('6. Patients'!CZ$10:CZ$107,OFFSET('6. Patients'!$DN$9,1,MATCH($D91,'6. Patients'!$DO$9:$FL$9,0),ROWS('6. Patients'!EM$10:EM$107))),0)+
IFERROR(SUMPRODUCT('6. Patients'!CZ$10:CZ$107,OFFSET('6. Patients'!$FM$9,1,MATCH($D91,'6. Patients'!$FN$9:$GG$9,0),ROWS('6. Patients'!EM$10:EM$107))),0)+
IFERROR(SUMPRODUCT('6. Patients'!CZ$10:CZ$107,OFFSET('6. Patients'!$GH$9,1,MATCH($D91,'6. Patients'!$GI$9:$IF$9,0),ROWS('6. Patients'!EM$10:EM$107))),0)+
IFERROR(SUMPRODUCT('6. Patients'!CZ$10:CZ$107,OFFSET('6. Patients'!$IG$9,1,MATCH($D91,'6. Patients'!$IH$9:$JA$9,0),ROWS('6. Patients'!EM$10:EM$107))),0),
IFERROR(SUMPRODUCT('6. Patients'!CZ$10:CZ$107,OFFSET('6. Patients'!$JB$9,1,MATCH($D91,'6. Patients'!$JC$9:$KZ$9,0),ROWS('6. Patients'!EM$10:EM$107))),0)+
IFERROR(SUMPRODUCT('6. Patients'!CZ$10:CZ$107,OFFSET('6. Patients'!$LA$9,1,MATCH($D91,'6. Patients'!$LB$9:$LU$9,0),ROWS('6. Patients'!EM$10:EM$107))),0)+
IFERROR(SUMPRODUCT('6. Patients'!CZ$10:CZ$107,OFFSET('6. Patients'!$LV$9,1,MATCH($D91,'6. Patients'!$LW$9:$NT$9,0),ROWS('6. Patients'!EM$10:EM$107))),0)+
IFERROR(SUMPRODUCT('6. Patients'!CZ$10:CZ$107,OFFSET('6. Patients'!$NU$9,1,MATCH($D91,'6. Patients'!$NV$9:$OO$9,0),ROWS('6. Patients'!EM$10:EM$107))),0),
IFERROR(SUMPRODUCT('6. Patients'!CZ$10:CZ$107,OFFSET('6. Patients'!$OP$9,1,MATCH($D91,'6. Patients'!$OQ$9:$QN$9,0),ROWS('6. Patients'!EM$10:EM$107))),0)+
IFERROR(SUMPRODUCT('6. Patients'!CZ$10:CZ$107,OFFSET('6. Patients'!$QO$9,1,MATCH($D91,'6. Patients'!$QP$9:$RI$9,0),ROWS('6. Patients'!EM$10:EM$107))),0)+
IFERROR(SUMPRODUCT('6. Patients'!CZ$10:CZ$107,OFFSET('6. Patients'!$RJ$9,1,MATCH($D91,'6. Patients'!$RK$9:$TH$9,0),ROWS('6. Patients'!EM$10:EM$107))),0)+
IFERROR(SUMPRODUCT('6. Patients'!CZ$10:CZ$107,OFFSET('6. Patients'!$TI$9,1,MATCH($D91,'6. Patients'!$TJ$9:$UC$9,0),ROWS('6. Patients'!EM$10:EM$107))),0))+
IFERROR(VLOOKUP($D91,$H$116:$L$146,COLUMNS($H$115:$J$115)-1+AG$7,0)*$E91*$F91*'1. General Inputs'!$J$25,0),0),0)</f>
        <v>0</v>
      </c>
      <c r="AH91" s="775">
        <f ca="1">ROUNDUP(IFERROR($F91*$E91*CHOOSE(AH$7,
IFERROR(SUMPRODUCT('6. Patients'!DA$10:DA$107,OFFSET('6. Patients'!$DN$9,1,MATCH($D91,'6. Patients'!$DO$9:$FL$9,0),ROWS('6. Patients'!EN$10:EN$107))),0)+
IFERROR(SUMPRODUCT('6. Patients'!DA$10:DA$107,OFFSET('6. Patients'!$FM$9,1,MATCH($D91,'6. Patients'!$FN$9:$GG$9,0),ROWS('6. Patients'!EN$10:EN$107))),0)+
IFERROR(SUMPRODUCT('6. Patients'!DA$10:DA$107,OFFSET('6. Patients'!$GH$9,1,MATCH($D91,'6. Patients'!$GI$9:$IF$9,0),ROWS('6. Patients'!EN$10:EN$107))),0)+
IFERROR(SUMPRODUCT('6. Patients'!DA$10:DA$107,OFFSET('6. Patients'!$IG$9,1,MATCH($D91,'6. Patients'!$IH$9:$JA$9,0),ROWS('6. Patients'!EN$10:EN$107))),0),
IFERROR(SUMPRODUCT('6. Patients'!DA$10:DA$107,OFFSET('6. Patients'!$JB$9,1,MATCH($D91,'6. Patients'!$JC$9:$KZ$9,0),ROWS('6. Patients'!EN$10:EN$107))),0)+
IFERROR(SUMPRODUCT('6. Patients'!DA$10:DA$107,OFFSET('6. Patients'!$LA$9,1,MATCH($D91,'6. Patients'!$LB$9:$LU$9,0),ROWS('6. Patients'!EN$10:EN$107))),0)+
IFERROR(SUMPRODUCT('6. Patients'!DA$10:DA$107,OFFSET('6. Patients'!$LV$9,1,MATCH($D91,'6. Patients'!$LW$9:$NT$9,0),ROWS('6. Patients'!EN$10:EN$107))),0)+
IFERROR(SUMPRODUCT('6. Patients'!DA$10:DA$107,OFFSET('6. Patients'!$NU$9,1,MATCH($D91,'6. Patients'!$NV$9:$OO$9,0),ROWS('6. Patients'!EN$10:EN$107))),0),
IFERROR(SUMPRODUCT('6. Patients'!DA$10:DA$107,OFFSET('6. Patients'!$OP$9,1,MATCH($D91,'6. Patients'!$OQ$9:$QN$9,0),ROWS('6. Patients'!EN$10:EN$107))),0)+
IFERROR(SUMPRODUCT('6. Patients'!DA$10:DA$107,OFFSET('6. Patients'!$QO$9,1,MATCH($D91,'6. Patients'!$QP$9:$RI$9,0),ROWS('6. Patients'!EN$10:EN$107))),0)+
IFERROR(SUMPRODUCT('6. Patients'!DA$10:DA$107,OFFSET('6. Patients'!$RJ$9,1,MATCH($D91,'6. Patients'!$RK$9:$TH$9,0),ROWS('6. Patients'!EN$10:EN$107))),0)+
IFERROR(SUMPRODUCT('6. Patients'!DA$10:DA$107,OFFSET('6. Patients'!$TI$9,1,MATCH($D91,'6. Patients'!$TJ$9:$UC$9,0),ROWS('6. Patients'!EN$10:EN$107))),0))+
IFERROR(VLOOKUP($D91,$H$116:$L$146,COLUMNS($H$115:$J$115)-1+AH$7,0)*$E91*$F91*'1. General Inputs'!$J$25,0),0),0)</f>
        <v>0</v>
      </c>
      <c r="AI91" s="775">
        <f ca="1">ROUNDUP(IFERROR($F91*$E91*CHOOSE(AI$7,
IFERROR(SUMPRODUCT('6. Patients'!DB$10:DB$107,OFFSET('6. Patients'!$DN$9,1,MATCH($D91,'6. Patients'!$DO$9:$FL$9,0),ROWS('6. Patients'!EO$10:EO$107))),0)+
IFERROR(SUMPRODUCT('6. Patients'!DB$10:DB$107,OFFSET('6. Patients'!$FM$9,1,MATCH($D91,'6. Patients'!$FN$9:$GG$9,0),ROWS('6. Patients'!EO$10:EO$107))),0)+
IFERROR(SUMPRODUCT('6. Patients'!DB$10:DB$107,OFFSET('6. Patients'!$GH$9,1,MATCH($D91,'6. Patients'!$GI$9:$IF$9,0),ROWS('6. Patients'!EO$10:EO$107))),0)+
IFERROR(SUMPRODUCT('6. Patients'!DB$10:DB$107,OFFSET('6. Patients'!$IG$9,1,MATCH($D91,'6. Patients'!$IH$9:$JA$9,0),ROWS('6. Patients'!EO$10:EO$107))),0),
IFERROR(SUMPRODUCT('6. Patients'!DB$10:DB$107,OFFSET('6. Patients'!$JB$9,1,MATCH($D91,'6. Patients'!$JC$9:$KZ$9,0),ROWS('6. Patients'!EO$10:EO$107))),0)+
IFERROR(SUMPRODUCT('6. Patients'!DB$10:DB$107,OFFSET('6. Patients'!$LA$9,1,MATCH($D91,'6. Patients'!$LB$9:$LU$9,0),ROWS('6. Patients'!EO$10:EO$107))),0)+
IFERROR(SUMPRODUCT('6. Patients'!DB$10:DB$107,OFFSET('6. Patients'!$LV$9,1,MATCH($D91,'6. Patients'!$LW$9:$NT$9,0),ROWS('6. Patients'!EO$10:EO$107))),0)+
IFERROR(SUMPRODUCT('6. Patients'!DB$10:DB$107,OFFSET('6. Patients'!$NU$9,1,MATCH($D91,'6. Patients'!$NV$9:$OO$9,0),ROWS('6. Patients'!EO$10:EO$107))),0),
IFERROR(SUMPRODUCT('6. Patients'!DB$10:DB$107,OFFSET('6. Patients'!$OP$9,1,MATCH($D91,'6. Patients'!$OQ$9:$QN$9,0),ROWS('6. Patients'!EO$10:EO$107))),0)+
IFERROR(SUMPRODUCT('6. Patients'!DB$10:DB$107,OFFSET('6. Patients'!$QO$9,1,MATCH($D91,'6. Patients'!$QP$9:$RI$9,0),ROWS('6. Patients'!EO$10:EO$107))),0)+
IFERROR(SUMPRODUCT('6. Patients'!DB$10:DB$107,OFFSET('6. Patients'!$RJ$9,1,MATCH($D91,'6. Patients'!$RK$9:$TH$9,0),ROWS('6. Patients'!EO$10:EO$107))),0)+
IFERROR(SUMPRODUCT('6. Patients'!DB$10:DB$107,OFFSET('6. Patients'!$TI$9,1,MATCH($D91,'6. Patients'!$TJ$9:$UC$9,0),ROWS('6. Patients'!EO$10:EO$107))),0))+
IFERROR(VLOOKUP($D91,$H$116:$L$146,COLUMNS($H$115:$J$115)-1+AI$7,0)*$E91*$F91*'1. General Inputs'!$J$25,0),0),0)</f>
        <v>0</v>
      </c>
      <c r="AJ91" s="775">
        <f ca="1">ROUNDUP(IFERROR($F91*$E91*CHOOSE(AJ$7,
IFERROR(SUMPRODUCT('6. Patients'!DC$10:DC$107,OFFSET('6. Patients'!$DN$9,1,MATCH($D91,'6. Patients'!$DO$9:$FL$9,0),ROWS('6. Patients'!EP$10:EP$107))),0)+
IFERROR(SUMPRODUCT('6. Patients'!DC$10:DC$107,OFFSET('6. Patients'!$FM$9,1,MATCH($D91,'6. Patients'!$FN$9:$GG$9,0),ROWS('6. Patients'!EP$10:EP$107))),0)+
IFERROR(SUMPRODUCT('6. Patients'!DC$10:DC$107,OFFSET('6. Patients'!$GH$9,1,MATCH($D91,'6. Patients'!$GI$9:$IF$9,0),ROWS('6. Patients'!EP$10:EP$107))),0)+
IFERROR(SUMPRODUCT('6. Patients'!DC$10:DC$107,OFFSET('6. Patients'!$IG$9,1,MATCH($D91,'6. Patients'!$IH$9:$JA$9,0),ROWS('6. Patients'!EP$10:EP$107))),0),
IFERROR(SUMPRODUCT('6. Patients'!DC$10:DC$107,OFFSET('6. Patients'!$JB$9,1,MATCH($D91,'6. Patients'!$JC$9:$KZ$9,0),ROWS('6. Patients'!EP$10:EP$107))),0)+
IFERROR(SUMPRODUCT('6. Patients'!DC$10:DC$107,OFFSET('6. Patients'!$LA$9,1,MATCH($D91,'6. Patients'!$LB$9:$LU$9,0),ROWS('6. Patients'!EP$10:EP$107))),0)+
IFERROR(SUMPRODUCT('6. Patients'!DC$10:DC$107,OFFSET('6. Patients'!$LV$9,1,MATCH($D91,'6. Patients'!$LW$9:$NT$9,0),ROWS('6. Patients'!EP$10:EP$107))),0)+
IFERROR(SUMPRODUCT('6. Patients'!DC$10:DC$107,OFFSET('6. Patients'!$NU$9,1,MATCH($D91,'6. Patients'!$NV$9:$OO$9,0),ROWS('6. Patients'!EP$10:EP$107))),0),
IFERROR(SUMPRODUCT('6. Patients'!DC$10:DC$107,OFFSET('6. Patients'!$OP$9,1,MATCH($D91,'6. Patients'!$OQ$9:$QN$9,0),ROWS('6. Patients'!EP$10:EP$107))),0)+
IFERROR(SUMPRODUCT('6. Patients'!DC$10:DC$107,OFFSET('6. Patients'!$QO$9,1,MATCH($D91,'6. Patients'!$QP$9:$RI$9,0),ROWS('6. Patients'!EP$10:EP$107))),0)+
IFERROR(SUMPRODUCT('6. Patients'!DC$10:DC$107,OFFSET('6. Patients'!$RJ$9,1,MATCH($D91,'6. Patients'!$RK$9:$TH$9,0),ROWS('6. Patients'!EP$10:EP$107))),0)+
IFERROR(SUMPRODUCT('6. Patients'!DC$10:DC$107,OFFSET('6. Patients'!$TI$9,1,MATCH($D91,'6. Patients'!$TJ$9:$UC$9,0),ROWS('6. Patients'!EP$10:EP$107))),0))+
IFERROR(VLOOKUP($D91,$H$116:$L$146,COLUMNS($H$115:$J$115)-1+AJ$7,0)*$E91*$F91*'1. General Inputs'!$J$25,0),0),0)</f>
        <v>0</v>
      </c>
      <c r="AK91" s="775">
        <f ca="1">ROUNDUP(IFERROR($F91*$E91*CHOOSE(AK$7,
IFERROR(SUMPRODUCT('6. Patients'!DD$10:DD$107,OFFSET('6. Patients'!$DN$9,1,MATCH($D91,'6. Patients'!$DO$9:$FL$9,0),ROWS('6. Patients'!EQ$10:EQ$107))),0)+
IFERROR(SUMPRODUCT('6. Patients'!DD$10:DD$107,OFFSET('6. Patients'!$FM$9,1,MATCH($D91,'6. Patients'!$FN$9:$GG$9,0),ROWS('6. Patients'!EQ$10:EQ$107))),0)+
IFERROR(SUMPRODUCT('6. Patients'!DD$10:DD$107,OFFSET('6. Patients'!$GH$9,1,MATCH($D91,'6. Patients'!$GI$9:$IF$9,0),ROWS('6. Patients'!EQ$10:EQ$107))),0)+
IFERROR(SUMPRODUCT('6. Patients'!DD$10:DD$107,OFFSET('6. Patients'!$IG$9,1,MATCH($D91,'6. Patients'!$IH$9:$JA$9,0),ROWS('6. Patients'!EQ$10:EQ$107))),0),
IFERROR(SUMPRODUCT('6. Patients'!DD$10:DD$107,OFFSET('6. Patients'!$JB$9,1,MATCH($D91,'6. Patients'!$JC$9:$KZ$9,0),ROWS('6. Patients'!EQ$10:EQ$107))),0)+
IFERROR(SUMPRODUCT('6. Patients'!DD$10:DD$107,OFFSET('6. Patients'!$LA$9,1,MATCH($D91,'6. Patients'!$LB$9:$LU$9,0),ROWS('6. Patients'!EQ$10:EQ$107))),0)+
IFERROR(SUMPRODUCT('6. Patients'!DD$10:DD$107,OFFSET('6. Patients'!$LV$9,1,MATCH($D91,'6. Patients'!$LW$9:$NT$9,0),ROWS('6. Patients'!EQ$10:EQ$107))),0)+
IFERROR(SUMPRODUCT('6. Patients'!DD$10:DD$107,OFFSET('6. Patients'!$NU$9,1,MATCH($D91,'6. Patients'!$NV$9:$OO$9,0),ROWS('6. Patients'!EQ$10:EQ$107))),0),
IFERROR(SUMPRODUCT('6. Patients'!DD$10:DD$107,OFFSET('6. Patients'!$OP$9,1,MATCH($D91,'6. Patients'!$OQ$9:$QN$9,0),ROWS('6. Patients'!EQ$10:EQ$107))),0)+
IFERROR(SUMPRODUCT('6. Patients'!DD$10:DD$107,OFFSET('6. Patients'!$QO$9,1,MATCH($D91,'6. Patients'!$QP$9:$RI$9,0),ROWS('6. Patients'!EQ$10:EQ$107))),0)+
IFERROR(SUMPRODUCT('6. Patients'!DD$10:DD$107,OFFSET('6. Patients'!$RJ$9,1,MATCH($D91,'6. Patients'!$RK$9:$TH$9,0),ROWS('6. Patients'!EQ$10:EQ$107))),0)+
IFERROR(SUMPRODUCT('6. Patients'!DD$10:DD$107,OFFSET('6. Patients'!$TI$9,1,MATCH($D91,'6. Patients'!$TJ$9:$UC$9,0),ROWS('6. Patients'!EQ$10:EQ$107))),0))+
IFERROR(VLOOKUP($D91,$H$116:$L$146,COLUMNS($H$115:$J$115)-1+AK$7,0)*$E91*$F91*'1. General Inputs'!$J$25,0),0),0)</f>
        <v>0</v>
      </c>
      <c r="AL91" s="775">
        <f ca="1">ROUNDUP(IFERROR($F91*$E91*CHOOSE(AL$7,
IFERROR(SUMPRODUCT('6. Patients'!DE$10:DE$107,OFFSET('6. Patients'!$DN$9,1,MATCH($D91,'6. Patients'!$DO$9:$FL$9,0),ROWS('6. Patients'!ER$10:ER$107))),0)+
IFERROR(SUMPRODUCT('6. Patients'!DE$10:DE$107,OFFSET('6. Patients'!$FM$9,1,MATCH($D91,'6. Patients'!$FN$9:$GG$9,0),ROWS('6. Patients'!ER$10:ER$107))),0)+
IFERROR(SUMPRODUCT('6. Patients'!DE$10:DE$107,OFFSET('6. Patients'!$GH$9,1,MATCH($D91,'6. Patients'!$GI$9:$IF$9,0),ROWS('6. Patients'!ER$10:ER$107))),0)+
IFERROR(SUMPRODUCT('6. Patients'!DE$10:DE$107,OFFSET('6. Patients'!$IG$9,1,MATCH($D91,'6. Patients'!$IH$9:$JA$9,0),ROWS('6. Patients'!ER$10:ER$107))),0),
IFERROR(SUMPRODUCT('6. Patients'!DE$10:DE$107,OFFSET('6. Patients'!$JB$9,1,MATCH($D91,'6. Patients'!$JC$9:$KZ$9,0),ROWS('6. Patients'!ER$10:ER$107))),0)+
IFERROR(SUMPRODUCT('6. Patients'!DE$10:DE$107,OFFSET('6. Patients'!$LA$9,1,MATCH($D91,'6. Patients'!$LB$9:$LU$9,0),ROWS('6. Patients'!ER$10:ER$107))),0)+
IFERROR(SUMPRODUCT('6. Patients'!DE$10:DE$107,OFFSET('6. Patients'!$LV$9,1,MATCH($D91,'6. Patients'!$LW$9:$NT$9,0),ROWS('6. Patients'!ER$10:ER$107))),0)+
IFERROR(SUMPRODUCT('6. Patients'!DE$10:DE$107,OFFSET('6. Patients'!$NU$9,1,MATCH($D91,'6. Patients'!$NV$9:$OO$9,0),ROWS('6. Patients'!ER$10:ER$107))),0),
IFERROR(SUMPRODUCT('6. Patients'!DE$10:DE$107,OFFSET('6. Patients'!$OP$9,1,MATCH($D91,'6. Patients'!$OQ$9:$QN$9,0),ROWS('6. Patients'!ER$10:ER$107))),0)+
IFERROR(SUMPRODUCT('6. Patients'!DE$10:DE$107,OFFSET('6. Patients'!$QO$9,1,MATCH($D91,'6. Patients'!$QP$9:$RI$9,0),ROWS('6. Patients'!ER$10:ER$107))),0)+
IFERROR(SUMPRODUCT('6. Patients'!DE$10:DE$107,OFFSET('6. Patients'!$RJ$9,1,MATCH($D91,'6. Patients'!$RK$9:$TH$9,0),ROWS('6. Patients'!ER$10:ER$107))),0)+
IFERROR(SUMPRODUCT('6. Patients'!DE$10:DE$107,OFFSET('6. Patients'!$TI$9,1,MATCH($D91,'6. Patients'!$TJ$9:$UC$9,0),ROWS('6. Patients'!ER$10:ER$107))),0))+
IFERROR(VLOOKUP($D91,$H$116:$L$146,COLUMNS($H$115:$J$115)-1+AL$7,0)*$E91*$F91*'1. General Inputs'!$J$25,0),0),0)</f>
        <v>0</v>
      </c>
      <c r="AM91" s="775">
        <f ca="1">ROUNDUP(IFERROR($F91*$E91*CHOOSE(AM$7,
IFERROR(SUMPRODUCT('6. Patients'!DF$10:DF$107,OFFSET('6. Patients'!$DN$9,1,MATCH($D91,'6. Patients'!$DO$9:$FL$9,0),ROWS('6. Patients'!ES$10:ES$107))),0)+
IFERROR(SUMPRODUCT('6. Patients'!DF$10:DF$107,OFFSET('6. Patients'!$FM$9,1,MATCH($D91,'6. Patients'!$FN$9:$GG$9,0),ROWS('6. Patients'!ES$10:ES$107))),0)+
IFERROR(SUMPRODUCT('6. Patients'!DF$10:DF$107,OFFSET('6. Patients'!$GH$9,1,MATCH($D91,'6. Patients'!$GI$9:$IF$9,0),ROWS('6. Patients'!ES$10:ES$107))),0)+
IFERROR(SUMPRODUCT('6. Patients'!DF$10:DF$107,OFFSET('6. Patients'!$IG$9,1,MATCH($D91,'6. Patients'!$IH$9:$JA$9,0),ROWS('6. Patients'!ES$10:ES$107))),0),
IFERROR(SUMPRODUCT('6. Patients'!DF$10:DF$107,OFFSET('6. Patients'!$JB$9,1,MATCH($D91,'6. Patients'!$JC$9:$KZ$9,0),ROWS('6. Patients'!ES$10:ES$107))),0)+
IFERROR(SUMPRODUCT('6. Patients'!DF$10:DF$107,OFFSET('6. Patients'!$LA$9,1,MATCH($D91,'6. Patients'!$LB$9:$LU$9,0),ROWS('6. Patients'!ES$10:ES$107))),0)+
IFERROR(SUMPRODUCT('6. Patients'!DF$10:DF$107,OFFSET('6. Patients'!$LV$9,1,MATCH($D91,'6. Patients'!$LW$9:$NT$9,0),ROWS('6. Patients'!ES$10:ES$107))),0)+
IFERROR(SUMPRODUCT('6. Patients'!DF$10:DF$107,OFFSET('6. Patients'!$NU$9,1,MATCH($D91,'6. Patients'!$NV$9:$OO$9,0),ROWS('6. Patients'!ES$10:ES$107))),0),
IFERROR(SUMPRODUCT('6. Patients'!DF$10:DF$107,OFFSET('6. Patients'!$OP$9,1,MATCH($D91,'6. Patients'!$OQ$9:$QN$9,0),ROWS('6. Patients'!ES$10:ES$107))),0)+
IFERROR(SUMPRODUCT('6. Patients'!DF$10:DF$107,OFFSET('6. Patients'!$QO$9,1,MATCH($D91,'6. Patients'!$QP$9:$RI$9,0),ROWS('6. Patients'!ES$10:ES$107))),0)+
IFERROR(SUMPRODUCT('6. Patients'!DF$10:DF$107,OFFSET('6. Patients'!$RJ$9,1,MATCH($D91,'6. Patients'!$RK$9:$TH$9,0),ROWS('6. Patients'!ES$10:ES$107))),0)+
IFERROR(SUMPRODUCT('6. Patients'!DF$10:DF$107,OFFSET('6. Patients'!$TI$9,1,MATCH($D91,'6. Patients'!$TJ$9:$UC$9,0),ROWS('6. Patients'!ES$10:ES$107))),0))+
IFERROR(VLOOKUP($D91,$H$116:$L$146,COLUMNS($H$115:$J$115)-1+AM$7,0)*$E91*$F91*'1. General Inputs'!$J$25,0),0),0)</f>
        <v>0</v>
      </c>
      <c r="AN91" s="775">
        <f ca="1">ROUNDUP(IFERROR($F91*$E91*CHOOSE(AN$7,
IFERROR(SUMPRODUCT('6. Patients'!DG$10:DG$107,OFFSET('6. Patients'!$DN$9,1,MATCH($D91,'6. Patients'!$DO$9:$FL$9,0),ROWS('6. Patients'!ET$10:ET$107))),0)+
IFERROR(SUMPRODUCT('6. Patients'!DG$10:DG$107,OFFSET('6. Patients'!$FM$9,1,MATCH($D91,'6. Patients'!$FN$9:$GG$9,0),ROWS('6. Patients'!ET$10:ET$107))),0)+
IFERROR(SUMPRODUCT('6. Patients'!DG$10:DG$107,OFFSET('6. Patients'!$GH$9,1,MATCH($D91,'6. Patients'!$GI$9:$IF$9,0),ROWS('6. Patients'!ET$10:ET$107))),0)+
IFERROR(SUMPRODUCT('6. Patients'!DG$10:DG$107,OFFSET('6. Patients'!$IG$9,1,MATCH($D91,'6. Patients'!$IH$9:$JA$9,0),ROWS('6. Patients'!ET$10:ET$107))),0),
IFERROR(SUMPRODUCT('6. Patients'!DG$10:DG$107,OFFSET('6. Patients'!$JB$9,1,MATCH($D91,'6. Patients'!$JC$9:$KZ$9,0),ROWS('6. Patients'!ET$10:ET$107))),0)+
IFERROR(SUMPRODUCT('6. Patients'!DG$10:DG$107,OFFSET('6. Patients'!$LA$9,1,MATCH($D91,'6. Patients'!$LB$9:$LU$9,0),ROWS('6. Patients'!ET$10:ET$107))),0)+
IFERROR(SUMPRODUCT('6. Patients'!DG$10:DG$107,OFFSET('6. Patients'!$LV$9,1,MATCH($D91,'6. Patients'!$LW$9:$NT$9,0),ROWS('6. Patients'!ET$10:ET$107))),0)+
IFERROR(SUMPRODUCT('6. Patients'!DG$10:DG$107,OFFSET('6. Patients'!$NU$9,1,MATCH($D91,'6. Patients'!$NV$9:$OO$9,0),ROWS('6. Patients'!ET$10:ET$107))),0),
IFERROR(SUMPRODUCT('6. Patients'!DG$10:DG$107,OFFSET('6. Patients'!$OP$9,1,MATCH($D91,'6. Patients'!$OQ$9:$QN$9,0),ROWS('6. Patients'!ET$10:ET$107))),0)+
IFERROR(SUMPRODUCT('6. Patients'!DG$10:DG$107,OFFSET('6. Patients'!$QO$9,1,MATCH($D91,'6. Patients'!$QP$9:$RI$9,0),ROWS('6. Patients'!ET$10:ET$107))),0)+
IFERROR(SUMPRODUCT('6. Patients'!DG$10:DG$107,OFFSET('6. Patients'!$RJ$9,1,MATCH($D91,'6. Patients'!$RK$9:$TH$9,0),ROWS('6. Patients'!ET$10:ET$107))),0)+
IFERROR(SUMPRODUCT('6. Patients'!DG$10:DG$107,OFFSET('6. Patients'!$TI$9,1,MATCH($D91,'6. Patients'!$TJ$9:$UC$9,0),ROWS('6. Patients'!ET$10:ET$107))),0))+
IFERROR(VLOOKUP($D91,$H$116:$L$146,COLUMNS($H$115:$J$115)-1+AN$7,0)*$E91*$F91*'1. General Inputs'!$J$25,0),0),0)</f>
        <v>0</v>
      </c>
      <c r="AO91" s="775">
        <f ca="1">ROUNDUP(IFERROR($F91*$E91*CHOOSE(AO$7,
IFERROR(SUMPRODUCT('6. Patients'!DH$10:DH$107,OFFSET('6. Patients'!$DN$9,1,MATCH($D91,'6. Patients'!$DO$9:$FL$9,0),ROWS('6. Patients'!EU$10:EU$107))),0)+
IFERROR(SUMPRODUCT('6. Patients'!DH$10:DH$107,OFFSET('6. Patients'!$FM$9,1,MATCH($D91,'6. Patients'!$FN$9:$GG$9,0),ROWS('6. Patients'!EU$10:EU$107))),0)+
IFERROR(SUMPRODUCT('6. Patients'!DH$10:DH$107,OFFSET('6. Patients'!$GH$9,1,MATCH($D91,'6. Patients'!$GI$9:$IF$9,0),ROWS('6. Patients'!EU$10:EU$107))),0)+
IFERROR(SUMPRODUCT('6. Patients'!DH$10:DH$107,OFFSET('6. Patients'!$IG$9,1,MATCH($D91,'6. Patients'!$IH$9:$JA$9,0),ROWS('6. Patients'!EU$10:EU$107))),0),
IFERROR(SUMPRODUCT('6. Patients'!DH$10:DH$107,OFFSET('6. Patients'!$JB$9,1,MATCH($D91,'6. Patients'!$JC$9:$KZ$9,0),ROWS('6. Patients'!EU$10:EU$107))),0)+
IFERROR(SUMPRODUCT('6. Patients'!DH$10:DH$107,OFFSET('6. Patients'!$LA$9,1,MATCH($D91,'6. Patients'!$LB$9:$LU$9,0),ROWS('6. Patients'!EU$10:EU$107))),0)+
IFERROR(SUMPRODUCT('6. Patients'!DH$10:DH$107,OFFSET('6. Patients'!$LV$9,1,MATCH($D91,'6. Patients'!$LW$9:$NT$9,0),ROWS('6. Patients'!EU$10:EU$107))),0)+
IFERROR(SUMPRODUCT('6. Patients'!DH$10:DH$107,OFFSET('6. Patients'!$NU$9,1,MATCH($D91,'6. Patients'!$NV$9:$OO$9,0),ROWS('6. Patients'!EU$10:EU$107))),0),
IFERROR(SUMPRODUCT('6. Patients'!DH$10:DH$107,OFFSET('6. Patients'!$OP$9,1,MATCH($D91,'6. Patients'!$OQ$9:$QN$9,0),ROWS('6. Patients'!EU$10:EU$107))),0)+
IFERROR(SUMPRODUCT('6. Patients'!DH$10:DH$107,OFFSET('6. Patients'!$QO$9,1,MATCH($D91,'6. Patients'!$QP$9:$RI$9,0),ROWS('6. Patients'!EU$10:EU$107))),0)+
IFERROR(SUMPRODUCT('6. Patients'!DH$10:DH$107,OFFSET('6. Patients'!$RJ$9,1,MATCH($D91,'6. Patients'!$RK$9:$TH$9,0),ROWS('6. Patients'!EU$10:EU$107))),0)+
IFERROR(SUMPRODUCT('6. Patients'!DH$10:DH$107,OFFSET('6. Patients'!$TI$9,1,MATCH($D91,'6. Patients'!$TJ$9:$UC$9,0),ROWS('6. Patients'!EU$10:EU$107))),0))+
IFERROR(VLOOKUP($D91,$H$116:$L$146,COLUMNS($H$115:$J$115)-1+AO$7,0)*$E91*$F91*'1. General Inputs'!$J$25,0),0),0)</f>
        <v>0</v>
      </c>
      <c r="AP91" s="775">
        <f ca="1">ROUNDUP(IFERROR($F91*$E91*CHOOSE(AP$7,
IFERROR(SUMPRODUCT('6. Patients'!DI$10:DI$107,OFFSET('6. Patients'!$DN$9,1,MATCH($D91,'6. Patients'!$DO$9:$FL$9,0),ROWS('6. Patients'!EV$10:EV$107))),0)+
IFERROR(SUMPRODUCT('6. Patients'!DI$10:DI$107,OFFSET('6. Patients'!$FM$9,1,MATCH($D91,'6. Patients'!$FN$9:$GG$9,0),ROWS('6. Patients'!EV$10:EV$107))),0)+
IFERROR(SUMPRODUCT('6. Patients'!DI$10:DI$107,OFFSET('6. Patients'!$GH$9,1,MATCH($D91,'6. Patients'!$GI$9:$IF$9,0),ROWS('6. Patients'!EV$10:EV$107))),0)+
IFERROR(SUMPRODUCT('6. Patients'!DI$10:DI$107,OFFSET('6. Patients'!$IG$9,1,MATCH($D91,'6. Patients'!$IH$9:$JA$9,0),ROWS('6. Patients'!EV$10:EV$107))),0),
IFERROR(SUMPRODUCT('6. Patients'!DI$10:DI$107,OFFSET('6. Patients'!$JB$9,1,MATCH($D91,'6. Patients'!$JC$9:$KZ$9,0),ROWS('6. Patients'!EV$10:EV$107))),0)+
IFERROR(SUMPRODUCT('6. Patients'!DI$10:DI$107,OFFSET('6. Patients'!$LA$9,1,MATCH($D91,'6. Patients'!$LB$9:$LU$9,0),ROWS('6. Patients'!EV$10:EV$107))),0)+
IFERROR(SUMPRODUCT('6. Patients'!DI$10:DI$107,OFFSET('6. Patients'!$LV$9,1,MATCH($D91,'6. Patients'!$LW$9:$NT$9,0),ROWS('6. Patients'!EV$10:EV$107))),0)+
IFERROR(SUMPRODUCT('6. Patients'!DI$10:DI$107,OFFSET('6. Patients'!$NU$9,1,MATCH($D91,'6. Patients'!$NV$9:$OO$9,0),ROWS('6. Patients'!EV$10:EV$107))),0),
IFERROR(SUMPRODUCT('6. Patients'!DI$10:DI$107,OFFSET('6. Patients'!$OP$9,1,MATCH($D91,'6. Patients'!$OQ$9:$QN$9,0),ROWS('6. Patients'!EV$10:EV$107))),0)+
IFERROR(SUMPRODUCT('6. Patients'!DI$10:DI$107,OFFSET('6. Patients'!$QO$9,1,MATCH($D91,'6. Patients'!$QP$9:$RI$9,0),ROWS('6. Patients'!EV$10:EV$107))),0)+
IFERROR(SUMPRODUCT('6. Patients'!DI$10:DI$107,OFFSET('6. Patients'!$RJ$9,1,MATCH($D91,'6. Patients'!$RK$9:$TH$9,0),ROWS('6. Patients'!EV$10:EV$107))),0)+
IFERROR(SUMPRODUCT('6. Patients'!DI$10:DI$107,OFFSET('6. Patients'!$TI$9,1,MATCH($D91,'6. Patients'!$TJ$9:$UC$9,0),ROWS('6. Patients'!EV$10:EV$107))),0))+
IFERROR(VLOOKUP($D91,$H$116:$L$146,COLUMNS($H$115:$J$115)-1+AP$7,0)*$E91*$F91*'1. General Inputs'!$J$25,0),0),0)</f>
        <v>0</v>
      </c>
      <c r="AQ91" s="775">
        <f ca="1">ROUNDUP(IFERROR($F91*$E91*CHOOSE(AQ$7,
IFERROR(SUMPRODUCT('6. Patients'!DJ$10:DJ$107,OFFSET('6. Patients'!$DN$9,1,MATCH($D91,'6. Patients'!$DO$9:$FL$9,0),ROWS('6. Patients'!EW$10:EW$107))),0)+
IFERROR(SUMPRODUCT('6. Patients'!DJ$10:DJ$107,OFFSET('6. Patients'!$FM$9,1,MATCH($D91,'6. Patients'!$FN$9:$GG$9,0),ROWS('6. Patients'!EW$10:EW$107))),0)+
IFERROR(SUMPRODUCT('6. Patients'!DJ$10:DJ$107,OFFSET('6. Patients'!$GH$9,1,MATCH($D91,'6. Patients'!$GI$9:$IF$9,0),ROWS('6. Patients'!EW$10:EW$107))),0)+
IFERROR(SUMPRODUCT('6. Patients'!DJ$10:DJ$107,OFFSET('6. Patients'!$IG$9,1,MATCH($D91,'6. Patients'!$IH$9:$JA$9,0),ROWS('6. Patients'!EW$10:EW$107))),0),
IFERROR(SUMPRODUCT('6. Patients'!DJ$10:DJ$107,OFFSET('6. Patients'!$JB$9,1,MATCH($D91,'6. Patients'!$JC$9:$KZ$9,0),ROWS('6. Patients'!EW$10:EW$107))),0)+
IFERROR(SUMPRODUCT('6. Patients'!DJ$10:DJ$107,OFFSET('6. Patients'!$LA$9,1,MATCH($D91,'6. Patients'!$LB$9:$LU$9,0),ROWS('6. Patients'!EW$10:EW$107))),0)+
IFERROR(SUMPRODUCT('6. Patients'!DJ$10:DJ$107,OFFSET('6. Patients'!$LV$9,1,MATCH($D91,'6. Patients'!$LW$9:$NT$9,0),ROWS('6. Patients'!EW$10:EW$107))),0)+
IFERROR(SUMPRODUCT('6. Patients'!DJ$10:DJ$107,OFFSET('6. Patients'!$NU$9,1,MATCH($D91,'6. Patients'!$NV$9:$OO$9,0),ROWS('6. Patients'!EW$10:EW$107))),0),
IFERROR(SUMPRODUCT('6. Patients'!DJ$10:DJ$107,OFFSET('6. Patients'!$OP$9,1,MATCH($D91,'6. Patients'!$OQ$9:$QN$9,0),ROWS('6. Patients'!EW$10:EW$107))),0)+
IFERROR(SUMPRODUCT('6. Patients'!DJ$10:DJ$107,OFFSET('6. Patients'!$QO$9,1,MATCH($D91,'6. Patients'!$QP$9:$RI$9,0),ROWS('6. Patients'!EW$10:EW$107))),0)+
IFERROR(SUMPRODUCT('6. Patients'!DJ$10:DJ$107,OFFSET('6. Patients'!$RJ$9,1,MATCH($D91,'6. Patients'!$RK$9:$TH$9,0),ROWS('6. Patients'!EW$10:EW$107))),0)+
IFERROR(SUMPRODUCT('6. Patients'!DJ$10:DJ$107,OFFSET('6. Patients'!$TI$9,1,MATCH($D91,'6. Patients'!$TJ$9:$UC$9,0),ROWS('6. Patients'!EW$10:EW$107))),0))+
IFERROR(VLOOKUP($D91,$H$116:$L$146,COLUMNS($H$115:$J$115)-1+AQ$7,0)*$E91*$F91*'1. General Inputs'!$J$25,0),0),0)</f>
        <v>0</v>
      </c>
      <c r="AT91" s="309"/>
      <c r="AZ91" s="335">
        <f ca="1">IFERROR(SUM(OFFSET('7. Consumption'!H91,0,1,,MIN('1. General Inputs'!$J$29,COLUMNS('7. Consumption'!H$9:$AQ$9)-1))),0)+MAX(0,$AQ91*('1. General Inputs'!$J$29-COLUMNS('7. Consumption'!H$9:$AQ$9)+1))</f>
        <v>0</v>
      </c>
      <c r="BA91" s="335">
        <f ca="1">IFERROR(SUM(OFFSET('7. Consumption'!I91,0,1,,MIN('1. General Inputs'!$J$29,COLUMNS('7. Consumption'!I$9:$AQ$9)-1))),0)+MAX(0,$AQ91*('1. General Inputs'!$J$29-COLUMNS('7. Consumption'!I$9:$AQ$9)+1))</f>
        <v>0</v>
      </c>
      <c r="BB91" s="335">
        <f ca="1">IFERROR(SUM(OFFSET('7. Consumption'!J91,0,1,,MIN('1. General Inputs'!$J$29,COLUMNS('7. Consumption'!J$9:$AQ$9)-1))),0)+MAX(0,$AQ91*('1. General Inputs'!$J$29-COLUMNS('7. Consumption'!J$9:$AQ$9)+1))</f>
        <v>0</v>
      </c>
      <c r="BC91" s="335">
        <f ca="1">IFERROR(SUM(OFFSET('7. Consumption'!K91,0,1,,MIN('1. General Inputs'!$J$29,COLUMNS('7. Consumption'!K$9:$AQ$9)-1))),0)+MAX(0,$AQ91*('1. General Inputs'!$J$29-COLUMNS('7. Consumption'!K$9:$AQ$9)+1))</f>
        <v>0</v>
      </c>
      <c r="BD91" s="335">
        <f ca="1">IFERROR(SUM(OFFSET('7. Consumption'!L91,0,1,,MIN('1. General Inputs'!$J$29,COLUMNS('7. Consumption'!L$9:$AQ$9)-1))),0)+MAX(0,$AQ91*('1. General Inputs'!$J$29-COLUMNS('7. Consumption'!L$9:$AQ$9)+1))</f>
        <v>0</v>
      </c>
      <c r="BE91" s="335">
        <f ca="1">IFERROR(SUM(OFFSET('7. Consumption'!M91,0,1,,MIN('1. General Inputs'!$J$29,COLUMNS('7. Consumption'!M$9:$AQ$9)-1))),0)+MAX(0,$AQ91*('1. General Inputs'!$J$29-COLUMNS('7. Consumption'!M$9:$AQ$9)+1))</f>
        <v>0</v>
      </c>
      <c r="BF91" s="335">
        <f ca="1">IFERROR(SUM(OFFSET('7. Consumption'!N91,0,1,,MIN('1. General Inputs'!$J$29,COLUMNS('7. Consumption'!N$9:$AQ$9)-1))),0)+MAX(0,$AQ91*('1. General Inputs'!$J$29-COLUMNS('7. Consumption'!N$9:$AQ$9)+1))</f>
        <v>0</v>
      </c>
      <c r="BG91" s="335">
        <f ca="1">IFERROR(SUM(OFFSET('7. Consumption'!O91,0,1,,MIN('1. General Inputs'!$J$29,COLUMNS('7. Consumption'!O$9:$AQ$9)-1))),0)+MAX(0,$AQ91*('1. General Inputs'!$J$29-COLUMNS('7. Consumption'!O$9:$AQ$9)+1))</f>
        <v>0</v>
      </c>
      <c r="BH91" s="335">
        <f ca="1">IFERROR(SUM(OFFSET('7. Consumption'!P91,0,1,,MIN('1. General Inputs'!$J$29,COLUMNS('7. Consumption'!P$9:$AQ$9)-1))),0)+MAX(0,$AQ91*('1. General Inputs'!$J$29-COLUMNS('7. Consumption'!P$9:$AQ$9)+1))</f>
        <v>0</v>
      </c>
      <c r="BI91" s="335">
        <f ca="1">IFERROR(SUM(OFFSET('7. Consumption'!Q91,0,1,,MIN('1. General Inputs'!$J$29,COLUMNS('7. Consumption'!Q$9:$AQ$9)-1))),0)+MAX(0,$AQ91*('1. General Inputs'!$J$29-COLUMNS('7. Consumption'!Q$9:$AQ$9)+1))</f>
        <v>0</v>
      </c>
      <c r="BJ91" s="335">
        <f ca="1">IFERROR(SUM(OFFSET('7. Consumption'!R91,0,1,,MIN('1. General Inputs'!$J$29,COLUMNS('7. Consumption'!R$9:$AQ$9)-1))),0)+MAX(0,$AQ91*('1. General Inputs'!$J$29-COLUMNS('7. Consumption'!R$9:$AQ$9)+1))</f>
        <v>0</v>
      </c>
      <c r="BK91" s="335">
        <f ca="1">IFERROR(SUM(OFFSET('7. Consumption'!S91,0,1,,MIN('1. General Inputs'!$J$29,COLUMNS('7. Consumption'!S$9:$AQ$9)-1))),0)+MAX(0,$AQ91*('1. General Inputs'!$J$29-COLUMNS('7. Consumption'!S$9:$AQ$9)+1))</f>
        <v>0</v>
      </c>
      <c r="BL91" s="335">
        <f ca="1">IFERROR(SUM(OFFSET('7. Consumption'!T91,0,1,,MIN('1. General Inputs'!$J$29,COLUMNS('7. Consumption'!T$9:$AQ$9)-1))),0)+MAX(0,$AQ91*('1. General Inputs'!$J$29-COLUMNS('7. Consumption'!T$9:$AQ$9)+1))</f>
        <v>0</v>
      </c>
      <c r="BM91" s="335">
        <f ca="1">IFERROR(SUM(OFFSET('7. Consumption'!U91,0,1,,MIN('1. General Inputs'!$J$29,COLUMNS('7. Consumption'!U$9:$AQ$9)-1))),0)+MAX(0,$AQ91*('1. General Inputs'!$J$29-COLUMNS('7. Consumption'!U$9:$AQ$9)+1))</f>
        <v>0</v>
      </c>
      <c r="BN91" s="335">
        <f ca="1">IFERROR(SUM(OFFSET('7. Consumption'!V91,0,1,,MIN('1. General Inputs'!$J$29,COLUMNS('7. Consumption'!V$9:$AQ$9)-1))),0)+MAX(0,$AQ91*('1. General Inputs'!$J$29-COLUMNS('7. Consumption'!V$9:$AQ$9)+1))</f>
        <v>0</v>
      </c>
      <c r="BO91" s="335">
        <f ca="1">IFERROR(SUM(OFFSET('7. Consumption'!W91,0,1,,MIN('1. General Inputs'!$J$29,COLUMNS('7. Consumption'!W$9:$AQ$9)-1))),0)+MAX(0,$AQ91*('1. General Inputs'!$J$29-COLUMNS('7. Consumption'!W$9:$AQ$9)+1))</f>
        <v>0</v>
      </c>
      <c r="BP91" s="335">
        <f ca="1">IFERROR(SUM(OFFSET('7. Consumption'!X91,0,1,,MIN('1. General Inputs'!$J$29,COLUMNS('7. Consumption'!X$9:$AQ$9)-1))),0)+MAX(0,$AQ91*('1. General Inputs'!$J$29-COLUMNS('7. Consumption'!X$9:$AQ$9)+1))</f>
        <v>0</v>
      </c>
      <c r="BQ91" s="335">
        <f ca="1">IFERROR(SUM(OFFSET('7. Consumption'!Y91,0,1,,MIN('1. General Inputs'!$J$29,COLUMNS('7. Consumption'!Y$9:$AQ$9)-1))),0)+MAX(0,$AQ91*('1. General Inputs'!$J$29-COLUMNS('7. Consumption'!Y$9:$AQ$9)+1))</f>
        <v>0</v>
      </c>
      <c r="BR91" s="335">
        <f ca="1">IFERROR(SUM(OFFSET('7. Consumption'!Z91,0,1,,MIN('1. General Inputs'!$J$29,COLUMNS('7. Consumption'!Z$9:$AQ$9)-1))),0)+MAX(0,$AQ91*('1. General Inputs'!$J$29-COLUMNS('7. Consumption'!Z$9:$AQ$9)+1))</f>
        <v>0</v>
      </c>
      <c r="BS91" s="335">
        <f ca="1">IFERROR(SUM(OFFSET('7. Consumption'!AA91,0,1,,MIN('1. General Inputs'!$J$29,COLUMNS('7. Consumption'!AA$9:$AQ$9)-1))),0)+MAX(0,$AQ91*('1. General Inputs'!$J$29-COLUMNS('7. Consumption'!AA$9:$AQ$9)+1))</f>
        <v>0</v>
      </c>
      <c r="BT91" s="335">
        <f ca="1">IFERROR(SUM(OFFSET('7. Consumption'!AB91,0,1,,MIN('1. General Inputs'!$J$29,COLUMNS('7. Consumption'!AB$9:$AQ$9)-1))),0)+MAX(0,$AQ91*('1. General Inputs'!$J$29-COLUMNS('7. Consumption'!AB$9:$AQ$9)+1))</f>
        <v>0</v>
      </c>
      <c r="BU91" s="335">
        <f ca="1">IFERROR(SUM(OFFSET('7. Consumption'!AC91,0,1,,MIN('1. General Inputs'!$J$29,COLUMNS('7. Consumption'!AC$9:$AQ$9)-1))),0)+MAX(0,$AQ91*('1. General Inputs'!$J$29-COLUMNS('7. Consumption'!AC$9:$AQ$9)+1))</f>
        <v>0</v>
      </c>
      <c r="BV91" s="335">
        <f ca="1">IFERROR(SUM(OFFSET('7. Consumption'!AD91,0,1,,MIN('1. General Inputs'!$J$29,COLUMNS('7. Consumption'!AD$9:$AQ$9)-1))),0)+MAX(0,$AQ91*('1. General Inputs'!$J$29-COLUMNS('7. Consumption'!AD$9:$AQ$9)+1))</f>
        <v>0</v>
      </c>
      <c r="BW91" s="335">
        <f ca="1">IFERROR(SUM(OFFSET('7. Consumption'!AE91,0,1,,MIN('1. General Inputs'!$J$29,COLUMNS('7. Consumption'!AE$9:$AQ$9)-1))),0)+MAX(0,$AQ91*('1. General Inputs'!$J$29-COLUMNS('7. Consumption'!AE$9:$AQ$9)+1))</f>
        <v>0</v>
      </c>
      <c r="BX91" s="335">
        <f ca="1">IFERROR(SUM(OFFSET('7. Consumption'!AF91,0,1,,MIN('1. General Inputs'!$J$29,COLUMNS('7. Consumption'!AF$9:$AQ$9)-1))),0)+MAX(0,$AQ91*('1. General Inputs'!$J$29-COLUMNS('7. Consumption'!AF$9:$AQ$9)+1))</f>
        <v>0</v>
      </c>
      <c r="BY91" s="335">
        <f ca="1">IFERROR(SUM(OFFSET('7. Consumption'!AG91,0,1,,MIN('1. General Inputs'!$J$29,COLUMNS('7. Consumption'!AG$9:$AQ$9)-1))),0)+MAX(0,$AQ91*('1. General Inputs'!$J$29-COLUMNS('7. Consumption'!AG$9:$AQ$9)+1))</f>
        <v>0</v>
      </c>
      <c r="BZ91" s="335">
        <f ca="1">IFERROR(SUM(OFFSET('7. Consumption'!AH91,0,1,,MIN('1. General Inputs'!$J$29,COLUMNS('7. Consumption'!AH$9:$AQ$9)-1))),0)+MAX(0,$AQ91*('1. General Inputs'!$J$29-COLUMNS('7. Consumption'!AH$9:$AQ$9)+1))</f>
        <v>0</v>
      </c>
      <c r="CA91" s="335">
        <f ca="1">IFERROR(SUM(OFFSET('7. Consumption'!AI91,0,1,,MIN('1. General Inputs'!$J$29,COLUMNS('7. Consumption'!AI$9:$AQ$9)-1))),0)+MAX(0,$AQ91*('1. General Inputs'!$J$29-COLUMNS('7. Consumption'!AI$9:$AQ$9)+1))</f>
        <v>0</v>
      </c>
      <c r="CB91" s="335">
        <f ca="1">IFERROR(SUM(OFFSET('7. Consumption'!AJ91,0,1,,MIN('1. General Inputs'!$J$29,COLUMNS('7. Consumption'!AJ$9:$AQ$9)-1))),0)+MAX(0,$AQ91*('1. General Inputs'!$J$29-COLUMNS('7. Consumption'!AJ$9:$AQ$9)+1))</f>
        <v>0</v>
      </c>
      <c r="CC91" s="335">
        <f ca="1">IFERROR(SUM(OFFSET('7. Consumption'!AK91,0,1,,MIN('1. General Inputs'!$J$29,COLUMNS('7. Consumption'!AK$9:$AQ$9)-1))),0)+MAX(0,$AQ91*('1. General Inputs'!$J$29-COLUMNS('7. Consumption'!AK$9:$AQ$9)+1))</f>
        <v>0</v>
      </c>
      <c r="CD91" s="335">
        <f ca="1">IFERROR(SUM(OFFSET('7. Consumption'!AL91,0,1,,MIN('1. General Inputs'!$J$29,COLUMNS('7. Consumption'!AL$9:$AQ$9)-1))),0)+MAX(0,$AQ91*('1. General Inputs'!$J$29-COLUMNS('7. Consumption'!AL$9:$AQ$9)+1))</f>
        <v>0</v>
      </c>
      <c r="CE91" s="335">
        <f ca="1">IFERROR(SUM(OFFSET('7. Consumption'!AM91,0,1,,MIN('1. General Inputs'!$J$29,COLUMNS('7. Consumption'!AM$9:$AQ$9)-1))),0)+MAX(0,$AQ91*('1. General Inputs'!$J$29-COLUMNS('7. Consumption'!AM$9:$AQ$9)+1))</f>
        <v>0</v>
      </c>
      <c r="CF91" s="335">
        <f ca="1">IFERROR(SUM(OFFSET('7. Consumption'!AN91,0,1,,MIN('1. General Inputs'!$J$29,COLUMNS('7. Consumption'!AN$9:$AQ$9)-1))),0)+MAX(0,$AQ91*('1. General Inputs'!$J$29-COLUMNS('7. Consumption'!AN$9:$AQ$9)+1))</f>
        <v>0</v>
      </c>
      <c r="CG91" s="335">
        <f ca="1">IFERROR(SUM(OFFSET('7. Consumption'!AO91,0,1,,MIN('1. General Inputs'!$J$29,COLUMNS('7. Consumption'!AO$9:$AQ$9)-1))),0)+MAX(0,$AQ91*('1. General Inputs'!$J$29-COLUMNS('7. Consumption'!AO$9:$AQ$9)+1))</f>
        <v>0</v>
      </c>
      <c r="CH91" s="335">
        <f ca="1">IFERROR(SUM(OFFSET('7. Consumption'!AP91,0,1,,MIN('1. General Inputs'!$J$29,COLUMNS('7. Consumption'!AP$9:$AQ$9)-1))),0)+MAX(0,$AQ91*('1. General Inputs'!$J$29-COLUMNS('7. Consumption'!AP$9:$AQ$9)+1))</f>
        <v>0</v>
      </c>
      <c r="CI91" s="335">
        <f ca="1">IFERROR(SUM(OFFSET('7. Consumption'!AQ91,0,1,,MIN('1. General Inputs'!$J$29,COLUMNS('7. Consumption'!AQ$9:$AQ$9)-1))),0)+MAX(0,$AQ91*('1. General Inputs'!$J$29-COLUMNS('7. Consumption'!AQ$9:$AQ$9)+1))</f>
        <v>0</v>
      </c>
    </row>
    <row r="92" spans="2:87" ht="15" hidden="1" outlineLevel="1" x14ac:dyDescent="0.25">
      <c r="B92" s="772"/>
      <c r="C92" s="772" t="str">
        <f>IFERROR(VLOOKUP(ROWS($C$9:$C92),'5. Form Breakdown'!$AI$11:$AJ$138,COLUMNS('5. Form Breakdown'!$AI$11:$AJ$11),0),"")</f>
        <v/>
      </c>
      <c r="D92" s="772" t="str">
        <f>IFERROR(VLOOKUP($C92,'5a. Dosing'!$E$11:$F$138,2,0),"")</f>
        <v/>
      </c>
      <c r="E92" s="773" t="str">
        <f>IFERROR(INDEX('5. Form Breakdown'!$AL$11:$BL$138,MATCH('7. Consumption'!$C92,'5. Form Breakdown'!$AK$11:$AK$138,0),MATCH('5. Form Breakdown'!$AX$10,'5. Form Breakdown'!$AL$10:$BL$10,0)),"")</f>
        <v/>
      </c>
      <c r="F92" s="774" t="str">
        <f>IFERROR(INDEX('5. Form Breakdown'!$AL$11:$BL$138,MATCH('7. Consumption'!$C92,'5. Form Breakdown'!$AK$11:$AK$138,0),MATCH('5. Form Breakdown'!$BL$10,'5. Form Breakdown'!$AL$10:$BL$10,0)),"")</f>
        <v/>
      </c>
      <c r="H92" s="775">
        <f ca="1">ROUNDUP(IFERROR($F92*$E92*CHOOSE(H$7,
IFERROR(SUMPRODUCT('6. Patients'!CA$10:CA$107,OFFSET('6. Patients'!$DN$9,1,MATCH($D92,'6. Patients'!$DO$9:$FL$9,0),ROWS('6. Patients'!DN$10:DN$107))),0)+
IFERROR(SUMPRODUCT('6. Patients'!CA$10:CA$107,OFFSET('6. Patients'!$FM$9,1,MATCH($D92,'6. Patients'!$FN$9:$GG$9,0),ROWS('6. Patients'!DN$10:DN$107))),0)+
IFERROR(SUMPRODUCT('6. Patients'!CA$10:CA$107,OFFSET('6. Patients'!$GH$9,1,MATCH($D92,'6. Patients'!$GI$9:$IF$9,0),ROWS('6. Patients'!DN$10:DN$107))),0)+
IFERROR(SUMPRODUCT('6. Patients'!CA$10:CA$107,OFFSET('6. Patients'!$IG$9,1,MATCH($D92,'6. Patients'!$IH$9:$JA$9,0),ROWS('6. Patients'!DN$10:DN$107))),0),
IFERROR(SUMPRODUCT('6. Patients'!CA$10:CA$107,OFFSET('6. Patients'!$JB$9,1,MATCH($D92,'6. Patients'!$JC$9:$KZ$9,0),ROWS('6. Patients'!DN$10:DN$107))),0)+
IFERROR(SUMPRODUCT('6. Patients'!CA$10:CA$107,OFFSET('6. Patients'!$LA$9,1,MATCH($D92,'6. Patients'!$LB$9:$LU$9,0),ROWS('6. Patients'!DN$10:DN$107))),0)+
IFERROR(SUMPRODUCT('6. Patients'!CA$10:CA$107,OFFSET('6. Patients'!$LV$9,1,MATCH($D92,'6. Patients'!$LW$9:$NT$9,0),ROWS('6. Patients'!DN$10:DN$107))),0)+
IFERROR(SUMPRODUCT('6. Patients'!CA$10:CA$107,OFFSET('6. Patients'!$NU$9,1,MATCH($D92,'6. Patients'!$NV$9:$OO$9,0),ROWS('6. Patients'!DN$10:DN$107))),0),
IFERROR(SUMPRODUCT('6. Patients'!CA$10:CA$107,OFFSET('6. Patients'!$OP$9,1,MATCH($D92,'6. Patients'!$OQ$9:$QN$9,0),ROWS('6. Patients'!DN$10:DN$107))),0)+
IFERROR(SUMPRODUCT('6. Patients'!CA$10:CA$107,OFFSET('6. Patients'!$QO$9,1,MATCH($D92,'6. Patients'!$QP$9:$RI$9,0),ROWS('6. Patients'!DN$10:DN$107))),0)+
IFERROR(SUMPRODUCT('6. Patients'!CA$10:CA$107,OFFSET('6. Patients'!$RJ$9,1,MATCH($D92,'6. Patients'!$RK$9:$TH$9,0),ROWS('6. Patients'!DN$10:DN$107))),0)+
IFERROR(SUMPRODUCT('6. Patients'!CA$10:CA$107,OFFSET('6. Patients'!$TI$9,1,MATCH($D92,'6. Patients'!$TJ$9:$UC$9,0),ROWS('6. Patients'!DN$10:DN$107))),0))+
IFERROR(VLOOKUP($D92,$H$116:$L$146,COLUMNS($H$115:$J$115)-1+H$7,0)*$E92*$F92*'1. General Inputs'!$J$25,0),0),0)</f>
        <v>0</v>
      </c>
      <c r="I92" s="775">
        <f ca="1">ROUNDUP(IFERROR($F92*$E92*CHOOSE(I$7,
IFERROR(SUMPRODUCT('6. Patients'!CB$10:CB$107,OFFSET('6. Patients'!$DN$9,1,MATCH($D92,'6. Patients'!$DO$9:$FL$9,0),ROWS('6. Patients'!DO$10:DO$107))),0)+
IFERROR(SUMPRODUCT('6. Patients'!CB$10:CB$107,OFFSET('6. Patients'!$FM$9,1,MATCH($D92,'6. Patients'!$FN$9:$GG$9,0),ROWS('6. Patients'!DO$10:DO$107))),0)+
IFERROR(SUMPRODUCT('6. Patients'!CB$10:CB$107,OFFSET('6. Patients'!$GH$9,1,MATCH($D92,'6. Patients'!$GI$9:$IF$9,0),ROWS('6. Patients'!DO$10:DO$107))),0)+
IFERROR(SUMPRODUCT('6. Patients'!CB$10:CB$107,OFFSET('6. Patients'!$IG$9,1,MATCH($D92,'6. Patients'!$IH$9:$JA$9,0),ROWS('6. Patients'!DO$10:DO$107))),0),
IFERROR(SUMPRODUCT('6. Patients'!CB$10:CB$107,OFFSET('6. Patients'!$JB$9,1,MATCH($D92,'6. Patients'!$JC$9:$KZ$9,0),ROWS('6. Patients'!DO$10:DO$107))),0)+
IFERROR(SUMPRODUCT('6. Patients'!CB$10:CB$107,OFFSET('6. Patients'!$LA$9,1,MATCH($D92,'6. Patients'!$LB$9:$LU$9,0),ROWS('6. Patients'!DO$10:DO$107))),0)+
IFERROR(SUMPRODUCT('6. Patients'!CB$10:CB$107,OFFSET('6. Patients'!$LV$9,1,MATCH($D92,'6. Patients'!$LW$9:$NT$9,0),ROWS('6. Patients'!DO$10:DO$107))),0)+
IFERROR(SUMPRODUCT('6. Patients'!CB$10:CB$107,OFFSET('6. Patients'!$NU$9,1,MATCH($D92,'6. Patients'!$NV$9:$OO$9,0),ROWS('6. Patients'!DO$10:DO$107))),0),
IFERROR(SUMPRODUCT('6. Patients'!CB$10:CB$107,OFFSET('6. Patients'!$OP$9,1,MATCH($D92,'6. Patients'!$OQ$9:$QN$9,0),ROWS('6. Patients'!DO$10:DO$107))),0)+
IFERROR(SUMPRODUCT('6. Patients'!CB$10:CB$107,OFFSET('6. Patients'!$QO$9,1,MATCH($D92,'6. Patients'!$QP$9:$RI$9,0),ROWS('6. Patients'!DO$10:DO$107))),0)+
IFERROR(SUMPRODUCT('6. Patients'!CB$10:CB$107,OFFSET('6. Patients'!$RJ$9,1,MATCH($D92,'6. Patients'!$RK$9:$TH$9,0),ROWS('6. Patients'!DO$10:DO$107))),0)+
IFERROR(SUMPRODUCT('6. Patients'!CB$10:CB$107,OFFSET('6. Patients'!$TI$9,1,MATCH($D92,'6. Patients'!$TJ$9:$UC$9,0),ROWS('6. Patients'!DO$10:DO$107))),0))+
IFERROR(VLOOKUP($D92,$H$116:$L$146,COLUMNS($H$115:$J$115)-1+I$7,0)*$E92*$F92*'1. General Inputs'!$J$25,0),0),0)</f>
        <v>0</v>
      </c>
      <c r="J92" s="775">
        <f ca="1">ROUNDUP(IFERROR($F92*$E92*CHOOSE(J$7,
IFERROR(SUMPRODUCT('6. Patients'!CC$10:CC$107,OFFSET('6. Patients'!$DN$9,1,MATCH($D92,'6. Patients'!$DO$9:$FL$9,0),ROWS('6. Patients'!DP$10:DP$107))),0)+
IFERROR(SUMPRODUCT('6. Patients'!CC$10:CC$107,OFFSET('6. Patients'!$FM$9,1,MATCH($D92,'6. Patients'!$FN$9:$GG$9,0),ROWS('6. Patients'!DP$10:DP$107))),0)+
IFERROR(SUMPRODUCT('6. Patients'!CC$10:CC$107,OFFSET('6. Patients'!$GH$9,1,MATCH($D92,'6. Patients'!$GI$9:$IF$9,0),ROWS('6. Patients'!DP$10:DP$107))),0)+
IFERROR(SUMPRODUCT('6. Patients'!CC$10:CC$107,OFFSET('6. Patients'!$IG$9,1,MATCH($D92,'6. Patients'!$IH$9:$JA$9,0),ROWS('6. Patients'!DP$10:DP$107))),0),
IFERROR(SUMPRODUCT('6. Patients'!CC$10:CC$107,OFFSET('6. Patients'!$JB$9,1,MATCH($D92,'6. Patients'!$JC$9:$KZ$9,0),ROWS('6. Patients'!DP$10:DP$107))),0)+
IFERROR(SUMPRODUCT('6. Patients'!CC$10:CC$107,OFFSET('6. Patients'!$LA$9,1,MATCH($D92,'6. Patients'!$LB$9:$LU$9,0),ROWS('6. Patients'!DP$10:DP$107))),0)+
IFERROR(SUMPRODUCT('6. Patients'!CC$10:CC$107,OFFSET('6. Patients'!$LV$9,1,MATCH($D92,'6. Patients'!$LW$9:$NT$9,0),ROWS('6. Patients'!DP$10:DP$107))),0)+
IFERROR(SUMPRODUCT('6. Patients'!CC$10:CC$107,OFFSET('6. Patients'!$NU$9,1,MATCH($D92,'6. Patients'!$NV$9:$OO$9,0),ROWS('6. Patients'!DP$10:DP$107))),0),
IFERROR(SUMPRODUCT('6. Patients'!CC$10:CC$107,OFFSET('6. Patients'!$OP$9,1,MATCH($D92,'6. Patients'!$OQ$9:$QN$9,0),ROWS('6. Patients'!DP$10:DP$107))),0)+
IFERROR(SUMPRODUCT('6. Patients'!CC$10:CC$107,OFFSET('6. Patients'!$QO$9,1,MATCH($D92,'6. Patients'!$QP$9:$RI$9,0),ROWS('6. Patients'!DP$10:DP$107))),0)+
IFERROR(SUMPRODUCT('6. Patients'!CC$10:CC$107,OFFSET('6. Patients'!$RJ$9,1,MATCH($D92,'6. Patients'!$RK$9:$TH$9,0),ROWS('6. Patients'!DP$10:DP$107))),0)+
IFERROR(SUMPRODUCT('6. Patients'!CC$10:CC$107,OFFSET('6. Patients'!$TI$9,1,MATCH($D92,'6. Patients'!$TJ$9:$UC$9,0),ROWS('6. Patients'!DP$10:DP$107))),0))+
IFERROR(VLOOKUP($D92,$H$116:$L$146,COLUMNS($H$115:$J$115)-1+J$7,0)*$E92*$F92*'1. General Inputs'!$J$25,0),0),0)</f>
        <v>0</v>
      </c>
      <c r="K92" s="775">
        <f ca="1">ROUNDUP(IFERROR($F92*$E92*CHOOSE(K$7,
IFERROR(SUMPRODUCT('6. Patients'!CD$10:CD$107,OFFSET('6. Patients'!$DN$9,1,MATCH($D92,'6. Patients'!$DO$9:$FL$9,0),ROWS('6. Patients'!DQ$10:DQ$107))),0)+
IFERROR(SUMPRODUCT('6. Patients'!CD$10:CD$107,OFFSET('6. Patients'!$FM$9,1,MATCH($D92,'6. Patients'!$FN$9:$GG$9,0),ROWS('6. Patients'!DQ$10:DQ$107))),0)+
IFERROR(SUMPRODUCT('6. Patients'!CD$10:CD$107,OFFSET('6. Patients'!$GH$9,1,MATCH($D92,'6. Patients'!$GI$9:$IF$9,0),ROWS('6. Patients'!DQ$10:DQ$107))),0)+
IFERROR(SUMPRODUCT('6. Patients'!CD$10:CD$107,OFFSET('6. Patients'!$IG$9,1,MATCH($D92,'6. Patients'!$IH$9:$JA$9,0),ROWS('6. Patients'!DQ$10:DQ$107))),0),
IFERROR(SUMPRODUCT('6. Patients'!CD$10:CD$107,OFFSET('6. Patients'!$JB$9,1,MATCH($D92,'6. Patients'!$JC$9:$KZ$9,0),ROWS('6. Patients'!DQ$10:DQ$107))),0)+
IFERROR(SUMPRODUCT('6. Patients'!CD$10:CD$107,OFFSET('6. Patients'!$LA$9,1,MATCH($D92,'6. Patients'!$LB$9:$LU$9,0),ROWS('6. Patients'!DQ$10:DQ$107))),0)+
IFERROR(SUMPRODUCT('6. Patients'!CD$10:CD$107,OFFSET('6. Patients'!$LV$9,1,MATCH($D92,'6. Patients'!$LW$9:$NT$9,0),ROWS('6. Patients'!DQ$10:DQ$107))),0)+
IFERROR(SUMPRODUCT('6. Patients'!CD$10:CD$107,OFFSET('6. Patients'!$NU$9,1,MATCH($D92,'6. Patients'!$NV$9:$OO$9,0),ROWS('6. Patients'!DQ$10:DQ$107))),0),
IFERROR(SUMPRODUCT('6. Patients'!CD$10:CD$107,OFFSET('6. Patients'!$OP$9,1,MATCH($D92,'6. Patients'!$OQ$9:$QN$9,0),ROWS('6. Patients'!DQ$10:DQ$107))),0)+
IFERROR(SUMPRODUCT('6. Patients'!CD$10:CD$107,OFFSET('6. Patients'!$QO$9,1,MATCH($D92,'6. Patients'!$QP$9:$RI$9,0),ROWS('6. Patients'!DQ$10:DQ$107))),0)+
IFERROR(SUMPRODUCT('6. Patients'!CD$10:CD$107,OFFSET('6. Patients'!$RJ$9,1,MATCH($D92,'6. Patients'!$RK$9:$TH$9,0),ROWS('6. Patients'!DQ$10:DQ$107))),0)+
IFERROR(SUMPRODUCT('6. Patients'!CD$10:CD$107,OFFSET('6. Patients'!$TI$9,1,MATCH($D92,'6. Patients'!$TJ$9:$UC$9,0),ROWS('6. Patients'!DQ$10:DQ$107))),0))+
IFERROR(VLOOKUP($D92,$H$116:$L$146,COLUMNS($H$115:$J$115)-1+K$7,0)*$E92*$F92*'1. General Inputs'!$J$25,0),0),0)</f>
        <v>0</v>
      </c>
      <c r="L92" s="775">
        <f ca="1">ROUNDUP(IFERROR($F92*$E92*CHOOSE(L$7,
IFERROR(SUMPRODUCT('6. Patients'!CE$10:CE$107,OFFSET('6. Patients'!$DN$9,1,MATCH($D92,'6. Patients'!$DO$9:$FL$9,0),ROWS('6. Patients'!DR$10:DR$107))),0)+
IFERROR(SUMPRODUCT('6. Patients'!CE$10:CE$107,OFFSET('6. Patients'!$FM$9,1,MATCH($D92,'6. Patients'!$FN$9:$GG$9,0),ROWS('6. Patients'!DR$10:DR$107))),0)+
IFERROR(SUMPRODUCT('6. Patients'!CE$10:CE$107,OFFSET('6. Patients'!$GH$9,1,MATCH($D92,'6. Patients'!$GI$9:$IF$9,0),ROWS('6. Patients'!DR$10:DR$107))),0)+
IFERROR(SUMPRODUCT('6. Patients'!CE$10:CE$107,OFFSET('6. Patients'!$IG$9,1,MATCH($D92,'6. Patients'!$IH$9:$JA$9,0),ROWS('6. Patients'!DR$10:DR$107))),0),
IFERROR(SUMPRODUCT('6. Patients'!CE$10:CE$107,OFFSET('6. Patients'!$JB$9,1,MATCH($D92,'6. Patients'!$JC$9:$KZ$9,0),ROWS('6. Patients'!DR$10:DR$107))),0)+
IFERROR(SUMPRODUCT('6. Patients'!CE$10:CE$107,OFFSET('6. Patients'!$LA$9,1,MATCH($D92,'6. Patients'!$LB$9:$LU$9,0),ROWS('6. Patients'!DR$10:DR$107))),0)+
IFERROR(SUMPRODUCT('6. Patients'!CE$10:CE$107,OFFSET('6. Patients'!$LV$9,1,MATCH($D92,'6. Patients'!$LW$9:$NT$9,0),ROWS('6. Patients'!DR$10:DR$107))),0)+
IFERROR(SUMPRODUCT('6. Patients'!CE$10:CE$107,OFFSET('6. Patients'!$NU$9,1,MATCH($D92,'6. Patients'!$NV$9:$OO$9,0),ROWS('6. Patients'!DR$10:DR$107))),0),
IFERROR(SUMPRODUCT('6. Patients'!CE$10:CE$107,OFFSET('6. Patients'!$OP$9,1,MATCH($D92,'6. Patients'!$OQ$9:$QN$9,0),ROWS('6. Patients'!DR$10:DR$107))),0)+
IFERROR(SUMPRODUCT('6. Patients'!CE$10:CE$107,OFFSET('6. Patients'!$QO$9,1,MATCH($D92,'6. Patients'!$QP$9:$RI$9,0),ROWS('6. Patients'!DR$10:DR$107))),0)+
IFERROR(SUMPRODUCT('6. Patients'!CE$10:CE$107,OFFSET('6. Patients'!$RJ$9,1,MATCH($D92,'6. Patients'!$RK$9:$TH$9,0),ROWS('6. Patients'!DR$10:DR$107))),0)+
IFERROR(SUMPRODUCT('6. Patients'!CE$10:CE$107,OFFSET('6. Patients'!$TI$9,1,MATCH($D92,'6. Patients'!$TJ$9:$UC$9,0),ROWS('6. Patients'!DR$10:DR$107))),0))+
IFERROR(VLOOKUP($D92,$H$116:$L$146,COLUMNS($H$115:$J$115)-1+L$7,0)*$E92*$F92*'1. General Inputs'!$J$25,0),0),0)</f>
        <v>0</v>
      </c>
      <c r="M92" s="775">
        <f ca="1">ROUNDUP(IFERROR($F92*$E92*CHOOSE(M$7,
IFERROR(SUMPRODUCT('6. Patients'!CF$10:CF$107,OFFSET('6. Patients'!$DN$9,1,MATCH($D92,'6. Patients'!$DO$9:$FL$9,0),ROWS('6. Patients'!DS$10:DS$107))),0)+
IFERROR(SUMPRODUCT('6. Patients'!CF$10:CF$107,OFFSET('6. Patients'!$FM$9,1,MATCH($D92,'6. Patients'!$FN$9:$GG$9,0),ROWS('6. Patients'!DS$10:DS$107))),0)+
IFERROR(SUMPRODUCT('6. Patients'!CF$10:CF$107,OFFSET('6. Patients'!$GH$9,1,MATCH($D92,'6. Patients'!$GI$9:$IF$9,0),ROWS('6. Patients'!DS$10:DS$107))),0)+
IFERROR(SUMPRODUCT('6. Patients'!CF$10:CF$107,OFFSET('6. Patients'!$IG$9,1,MATCH($D92,'6. Patients'!$IH$9:$JA$9,0),ROWS('6. Patients'!DS$10:DS$107))),0),
IFERROR(SUMPRODUCT('6. Patients'!CF$10:CF$107,OFFSET('6. Patients'!$JB$9,1,MATCH($D92,'6. Patients'!$JC$9:$KZ$9,0),ROWS('6. Patients'!DS$10:DS$107))),0)+
IFERROR(SUMPRODUCT('6. Patients'!CF$10:CF$107,OFFSET('6. Patients'!$LA$9,1,MATCH($D92,'6. Patients'!$LB$9:$LU$9,0),ROWS('6. Patients'!DS$10:DS$107))),0)+
IFERROR(SUMPRODUCT('6. Patients'!CF$10:CF$107,OFFSET('6. Patients'!$LV$9,1,MATCH($D92,'6. Patients'!$LW$9:$NT$9,0),ROWS('6. Patients'!DS$10:DS$107))),0)+
IFERROR(SUMPRODUCT('6. Patients'!CF$10:CF$107,OFFSET('6. Patients'!$NU$9,1,MATCH($D92,'6. Patients'!$NV$9:$OO$9,0),ROWS('6. Patients'!DS$10:DS$107))),0),
IFERROR(SUMPRODUCT('6. Patients'!CF$10:CF$107,OFFSET('6. Patients'!$OP$9,1,MATCH($D92,'6. Patients'!$OQ$9:$QN$9,0),ROWS('6. Patients'!DS$10:DS$107))),0)+
IFERROR(SUMPRODUCT('6. Patients'!CF$10:CF$107,OFFSET('6. Patients'!$QO$9,1,MATCH($D92,'6. Patients'!$QP$9:$RI$9,0),ROWS('6. Patients'!DS$10:DS$107))),0)+
IFERROR(SUMPRODUCT('6. Patients'!CF$10:CF$107,OFFSET('6. Patients'!$RJ$9,1,MATCH($D92,'6. Patients'!$RK$9:$TH$9,0),ROWS('6. Patients'!DS$10:DS$107))),0)+
IFERROR(SUMPRODUCT('6. Patients'!CF$10:CF$107,OFFSET('6. Patients'!$TI$9,1,MATCH($D92,'6. Patients'!$TJ$9:$UC$9,0),ROWS('6. Patients'!DS$10:DS$107))),0))+
IFERROR(VLOOKUP($D92,$H$116:$L$146,COLUMNS($H$115:$J$115)-1+M$7,0)*$E92*$F92*'1. General Inputs'!$J$25,0),0),0)</f>
        <v>0</v>
      </c>
      <c r="N92" s="775">
        <f ca="1">ROUNDUP(IFERROR($F92*$E92*CHOOSE(N$7,
IFERROR(SUMPRODUCT('6. Patients'!CG$10:CG$107,OFFSET('6. Patients'!$DN$9,1,MATCH($D92,'6. Patients'!$DO$9:$FL$9,0),ROWS('6. Patients'!DT$10:DT$107))),0)+
IFERROR(SUMPRODUCT('6. Patients'!CG$10:CG$107,OFFSET('6. Patients'!$FM$9,1,MATCH($D92,'6. Patients'!$FN$9:$GG$9,0),ROWS('6. Patients'!DT$10:DT$107))),0)+
IFERROR(SUMPRODUCT('6. Patients'!CG$10:CG$107,OFFSET('6. Patients'!$GH$9,1,MATCH($D92,'6. Patients'!$GI$9:$IF$9,0),ROWS('6. Patients'!DT$10:DT$107))),0)+
IFERROR(SUMPRODUCT('6. Patients'!CG$10:CG$107,OFFSET('6. Patients'!$IG$9,1,MATCH($D92,'6. Patients'!$IH$9:$JA$9,0),ROWS('6. Patients'!DT$10:DT$107))),0),
IFERROR(SUMPRODUCT('6. Patients'!CG$10:CG$107,OFFSET('6. Patients'!$JB$9,1,MATCH($D92,'6. Patients'!$JC$9:$KZ$9,0),ROWS('6. Patients'!DT$10:DT$107))),0)+
IFERROR(SUMPRODUCT('6. Patients'!CG$10:CG$107,OFFSET('6. Patients'!$LA$9,1,MATCH($D92,'6. Patients'!$LB$9:$LU$9,0),ROWS('6. Patients'!DT$10:DT$107))),0)+
IFERROR(SUMPRODUCT('6. Patients'!CG$10:CG$107,OFFSET('6. Patients'!$LV$9,1,MATCH($D92,'6. Patients'!$LW$9:$NT$9,0),ROWS('6. Patients'!DT$10:DT$107))),0)+
IFERROR(SUMPRODUCT('6. Patients'!CG$10:CG$107,OFFSET('6. Patients'!$NU$9,1,MATCH($D92,'6. Patients'!$NV$9:$OO$9,0),ROWS('6. Patients'!DT$10:DT$107))),0),
IFERROR(SUMPRODUCT('6. Patients'!CG$10:CG$107,OFFSET('6. Patients'!$OP$9,1,MATCH($D92,'6. Patients'!$OQ$9:$QN$9,0),ROWS('6. Patients'!DT$10:DT$107))),0)+
IFERROR(SUMPRODUCT('6. Patients'!CG$10:CG$107,OFFSET('6. Patients'!$QO$9,1,MATCH($D92,'6. Patients'!$QP$9:$RI$9,0),ROWS('6. Patients'!DT$10:DT$107))),0)+
IFERROR(SUMPRODUCT('6. Patients'!CG$10:CG$107,OFFSET('6. Patients'!$RJ$9,1,MATCH($D92,'6. Patients'!$RK$9:$TH$9,0),ROWS('6. Patients'!DT$10:DT$107))),0)+
IFERROR(SUMPRODUCT('6. Patients'!CG$10:CG$107,OFFSET('6. Patients'!$TI$9,1,MATCH($D92,'6. Patients'!$TJ$9:$UC$9,0),ROWS('6. Patients'!DT$10:DT$107))),0))+
IFERROR(VLOOKUP($D92,$H$116:$L$146,COLUMNS($H$115:$J$115)-1+N$7,0)*$E92*$F92*'1. General Inputs'!$J$25,0),0),0)</f>
        <v>0</v>
      </c>
      <c r="O92" s="775">
        <f ca="1">ROUNDUP(IFERROR($F92*$E92*CHOOSE(O$7,
IFERROR(SUMPRODUCT('6. Patients'!CH$10:CH$107,OFFSET('6. Patients'!$DN$9,1,MATCH($D92,'6. Patients'!$DO$9:$FL$9,0),ROWS('6. Patients'!DU$10:DU$107))),0)+
IFERROR(SUMPRODUCT('6. Patients'!CH$10:CH$107,OFFSET('6. Patients'!$FM$9,1,MATCH($D92,'6. Patients'!$FN$9:$GG$9,0),ROWS('6. Patients'!DU$10:DU$107))),0)+
IFERROR(SUMPRODUCT('6. Patients'!CH$10:CH$107,OFFSET('6. Patients'!$GH$9,1,MATCH($D92,'6. Patients'!$GI$9:$IF$9,0),ROWS('6. Patients'!DU$10:DU$107))),0)+
IFERROR(SUMPRODUCT('6. Patients'!CH$10:CH$107,OFFSET('6. Patients'!$IG$9,1,MATCH($D92,'6. Patients'!$IH$9:$JA$9,0),ROWS('6. Patients'!DU$10:DU$107))),0),
IFERROR(SUMPRODUCT('6. Patients'!CH$10:CH$107,OFFSET('6. Patients'!$JB$9,1,MATCH($D92,'6. Patients'!$JC$9:$KZ$9,0),ROWS('6. Patients'!DU$10:DU$107))),0)+
IFERROR(SUMPRODUCT('6. Patients'!CH$10:CH$107,OFFSET('6. Patients'!$LA$9,1,MATCH($D92,'6. Patients'!$LB$9:$LU$9,0),ROWS('6. Patients'!DU$10:DU$107))),0)+
IFERROR(SUMPRODUCT('6. Patients'!CH$10:CH$107,OFFSET('6. Patients'!$LV$9,1,MATCH($D92,'6. Patients'!$LW$9:$NT$9,0),ROWS('6. Patients'!DU$10:DU$107))),0)+
IFERROR(SUMPRODUCT('6. Patients'!CH$10:CH$107,OFFSET('6. Patients'!$NU$9,1,MATCH($D92,'6. Patients'!$NV$9:$OO$9,0),ROWS('6. Patients'!DU$10:DU$107))),0),
IFERROR(SUMPRODUCT('6. Patients'!CH$10:CH$107,OFFSET('6. Patients'!$OP$9,1,MATCH($D92,'6. Patients'!$OQ$9:$QN$9,0),ROWS('6. Patients'!DU$10:DU$107))),0)+
IFERROR(SUMPRODUCT('6. Patients'!CH$10:CH$107,OFFSET('6. Patients'!$QO$9,1,MATCH($D92,'6. Patients'!$QP$9:$RI$9,0),ROWS('6. Patients'!DU$10:DU$107))),0)+
IFERROR(SUMPRODUCT('6. Patients'!CH$10:CH$107,OFFSET('6. Patients'!$RJ$9,1,MATCH($D92,'6. Patients'!$RK$9:$TH$9,0),ROWS('6. Patients'!DU$10:DU$107))),0)+
IFERROR(SUMPRODUCT('6. Patients'!CH$10:CH$107,OFFSET('6. Patients'!$TI$9,1,MATCH($D92,'6. Patients'!$TJ$9:$UC$9,0),ROWS('6. Patients'!DU$10:DU$107))),0))+
IFERROR(VLOOKUP($D92,$H$116:$L$146,COLUMNS($H$115:$J$115)-1+O$7,0)*$E92*$F92*'1. General Inputs'!$J$25,0),0),0)</f>
        <v>0</v>
      </c>
      <c r="P92" s="775">
        <f ca="1">ROUNDUP(IFERROR($F92*$E92*CHOOSE(P$7,
IFERROR(SUMPRODUCT('6. Patients'!CI$10:CI$107,OFFSET('6. Patients'!$DN$9,1,MATCH($D92,'6. Patients'!$DO$9:$FL$9,0),ROWS('6. Patients'!DV$10:DV$107))),0)+
IFERROR(SUMPRODUCT('6. Patients'!CI$10:CI$107,OFFSET('6. Patients'!$FM$9,1,MATCH($D92,'6. Patients'!$FN$9:$GG$9,0),ROWS('6. Patients'!DV$10:DV$107))),0)+
IFERROR(SUMPRODUCT('6. Patients'!CI$10:CI$107,OFFSET('6. Patients'!$GH$9,1,MATCH($D92,'6. Patients'!$GI$9:$IF$9,0),ROWS('6. Patients'!DV$10:DV$107))),0)+
IFERROR(SUMPRODUCT('6. Patients'!CI$10:CI$107,OFFSET('6. Patients'!$IG$9,1,MATCH($D92,'6. Patients'!$IH$9:$JA$9,0),ROWS('6. Patients'!DV$10:DV$107))),0),
IFERROR(SUMPRODUCT('6. Patients'!CI$10:CI$107,OFFSET('6. Patients'!$JB$9,1,MATCH($D92,'6. Patients'!$JC$9:$KZ$9,0),ROWS('6. Patients'!DV$10:DV$107))),0)+
IFERROR(SUMPRODUCT('6. Patients'!CI$10:CI$107,OFFSET('6. Patients'!$LA$9,1,MATCH($D92,'6. Patients'!$LB$9:$LU$9,0),ROWS('6. Patients'!DV$10:DV$107))),0)+
IFERROR(SUMPRODUCT('6. Patients'!CI$10:CI$107,OFFSET('6. Patients'!$LV$9,1,MATCH($D92,'6. Patients'!$LW$9:$NT$9,0),ROWS('6. Patients'!DV$10:DV$107))),0)+
IFERROR(SUMPRODUCT('6. Patients'!CI$10:CI$107,OFFSET('6. Patients'!$NU$9,1,MATCH($D92,'6. Patients'!$NV$9:$OO$9,0),ROWS('6. Patients'!DV$10:DV$107))),0),
IFERROR(SUMPRODUCT('6. Patients'!CI$10:CI$107,OFFSET('6. Patients'!$OP$9,1,MATCH($D92,'6. Patients'!$OQ$9:$QN$9,0),ROWS('6. Patients'!DV$10:DV$107))),0)+
IFERROR(SUMPRODUCT('6. Patients'!CI$10:CI$107,OFFSET('6. Patients'!$QO$9,1,MATCH($D92,'6. Patients'!$QP$9:$RI$9,0),ROWS('6. Patients'!DV$10:DV$107))),0)+
IFERROR(SUMPRODUCT('6. Patients'!CI$10:CI$107,OFFSET('6. Patients'!$RJ$9,1,MATCH($D92,'6. Patients'!$RK$9:$TH$9,0),ROWS('6. Patients'!DV$10:DV$107))),0)+
IFERROR(SUMPRODUCT('6. Patients'!CI$10:CI$107,OFFSET('6. Patients'!$TI$9,1,MATCH($D92,'6. Patients'!$TJ$9:$UC$9,0),ROWS('6. Patients'!DV$10:DV$107))),0))+
IFERROR(VLOOKUP($D92,$H$116:$L$146,COLUMNS($H$115:$J$115)-1+P$7,0)*$E92*$F92*'1. General Inputs'!$J$25,0),0),0)</f>
        <v>0</v>
      </c>
      <c r="Q92" s="775">
        <f ca="1">ROUNDUP(IFERROR($F92*$E92*CHOOSE(Q$7,
IFERROR(SUMPRODUCT('6. Patients'!CJ$10:CJ$107,OFFSET('6. Patients'!$DN$9,1,MATCH($D92,'6. Patients'!$DO$9:$FL$9,0),ROWS('6. Patients'!DW$10:DW$107))),0)+
IFERROR(SUMPRODUCT('6. Patients'!CJ$10:CJ$107,OFFSET('6. Patients'!$FM$9,1,MATCH($D92,'6. Patients'!$FN$9:$GG$9,0),ROWS('6. Patients'!DW$10:DW$107))),0)+
IFERROR(SUMPRODUCT('6. Patients'!CJ$10:CJ$107,OFFSET('6. Patients'!$GH$9,1,MATCH($D92,'6. Patients'!$GI$9:$IF$9,0),ROWS('6. Patients'!DW$10:DW$107))),0)+
IFERROR(SUMPRODUCT('6. Patients'!CJ$10:CJ$107,OFFSET('6. Patients'!$IG$9,1,MATCH($D92,'6. Patients'!$IH$9:$JA$9,0),ROWS('6. Patients'!DW$10:DW$107))),0),
IFERROR(SUMPRODUCT('6. Patients'!CJ$10:CJ$107,OFFSET('6. Patients'!$JB$9,1,MATCH($D92,'6. Patients'!$JC$9:$KZ$9,0),ROWS('6. Patients'!DW$10:DW$107))),0)+
IFERROR(SUMPRODUCT('6. Patients'!CJ$10:CJ$107,OFFSET('6. Patients'!$LA$9,1,MATCH($D92,'6. Patients'!$LB$9:$LU$9,0),ROWS('6. Patients'!DW$10:DW$107))),0)+
IFERROR(SUMPRODUCT('6. Patients'!CJ$10:CJ$107,OFFSET('6. Patients'!$LV$9,1,MATCH($D92,'6. Patients'!$LW$9:$NT$9,0),ROWS('6. Patients'!DW$10:DW$107))),0)+
IFERROR(SUMPRODUCT('6. Patients'!CJ$10:CJ$107,OFFSET('6. Patients'!$NU$9,1,MATCH($D92,'6. Patients'!$NV$9:$OO$9,0),ROWS('6. Patients'!DW$10:DW$107))),0),
IFERROR(SUMPRODUCT('6. Patients'!CJ$10:CJ$107,OFFSET('6. Patients'!$OP$9,1,MATCH($D92,'6. Patients'!$OQ$9:$QN$9,0),ROWS('6. Patients'!DW$10:DW$107))),0)+
IFERROR(SUMPRODUCT('6. Patients'!CJ$10:CJ$107,OFFSET('6. Patients'!$QO$9,1,MATCH($D92,'6. Patients'!$QP$9:$RI$9,0),ROWS('6. Patients'!DW$10:DW$107))),0)+
IFERROR(SUMPRODUCT('6. Patients'!CJ$10:CJ$107,OFFSET('6. Patients'!$RJ$9,1,MATCH($D92,'6. Patients'!$RK$9:$TH$9,0),ROWS('6. Patients'!DW$10:DW$107))),0)+
IFERROR(SUMPRODUCT('6. Patients'!CJ$10:CJ$107,OFFSET('6. Patients'!$TI$9,1,MATCH($D92,'6. Patients'!$TJ$9:$UC$9,0),ROWS('6. Patients'!DW$10:DW$107))),0))+
IFERROR(VLOOKUP($D92,$H$116:$L$146,COLUMNS($H$115:$J$115)-1+Q$7,0)*$E92*$F92*'1. General Inputs'!$J$25,0),0),0)</f>
        <v>0</v>
      </c>
      <c r="R92" s="775">
        <f ca="1">ROUNDUP(IFERROR($F92*$E92*CHOOSE(R$7,
IFERROR(SUMPRODUCT('6. Patients'!CK$10:CK$107,OFFSET('6. Patients'!$DN$9,1,MATCH($D92,'6. Patients'!$DO$9:$FL$9,0),ROWS('6. Patients'!DX$10:DX$107))),0)+
IFERROR(SUMPRODUCT('6. Patients'!CK$10:CK$107,OFFSET('6. Patients'!$FM$9,1,MATCH($D92,'6. Patients'!$FN$9:$GG$9,0),ROWS('6. Patients'!DX$10:DX$107))),0)+
IFERROR(SUMPRODUCT('6. Patients'!CK$10:CK$107,OFFSET('6. Patients'!$GH$9,1,MATCH($D92,'6. Patients'!$GI$9:$IF$9,0),ROWS('6. Patients'!DX$10:DX$107))),0)+
IFERROR(SUMPRODUCT('6. Patients'!CK$10:CK$107,OFFSET('6. Patients'!$IG$9,1,MATCH($D92,'6. Patients'!$IH$9:$JA$9,0),ROWS('6. Patients'!DX$10:DX$107))),0),
IFERROR(SUMPRODUCT('6. Patients'!CK$10:CK$107,OFFSET('6. Patients'!$JB$9,1,MATCH($D92,'6. Patients'!$JC$9:$KZ$9,0),ROWS('6. Patients'!DX$10:DX$107))),0)+
IFERROR(SUMPRODUCT('6. Patients'!CK$10:CK$107,OFFSET('6. Patients'!$LA$9,1,MATCH($D92,'6. Patients'!$LB$9:$LU$9,0),ROWS('6. Patients'!DX$10:DX$107))),0)+
IFERROR(SUMPRODUCT('6. Patients'!CK$10:CK$107,OFFSET('6. Patients'!$LV$9,1,MATCH($D92,'6. Patients'!$LW$9:$NT$9,0),ROWS('6. Patients'!DX$10:DX$107))),0)+
IFERROR(SUMPRODUCT('6. Patients'!CK$10:CK$107,OFFSET('6. Patients'!$NU$9,1,MATCH($D92,'6. Patients'!$NV$9:$OO$9,0),ROWS('6. Patients'!DX$10:DX$107))),0),
IFERROR(SUMPRODUCT('6. Patients'!CK$10:CK$107,OFFSET('6. Patients'!$OP$9,1,MATCH($D92,'6. Patients'!$OQ$9:$QN$9,0),ROWS('6. Patients'!DX$10:DX$107))),0)+
IFERROR(SUMPRODUCT('6. Patients'!CK$10:CK$107,OFFSET('6. Patients'!$QO$9,1,MATCH($D92,'6. Patients'!$QP$9:$RI$9,0),ROWS('6. Patients'!DX$10:DX$107))),0)+
IFERROR(SUMPRODUCT('6. Patients'!CK$10:CK$107,OFFSET('6. Patients'!$RJ$9,1,MATCH($D92,'6. Patients'!$RK$9:$TH$9,0),ROWS('6. Patients'!DX$10:DX$107))),0)+
IFERROR(SUMPRODUCT('6. Patients'!CK$10:CK$107,OFFSET('6. Patients'!$TI$9,1,MATCH($D92,'6. Patients'!$TJ$9:$UC$9,0),ROWS('6. Patients'!DX$10:DX$107))),0))+
IFERROR(VLOOKUP($D92,$H$116:$L$146,COLUMNS($H$115:$J$115)-1+R$7,0)*$E92*$F92*'1. General Inputs'!$J$25,0),0),0)</f>
        <v>0</v>
      </c>
      <c r="S92" s="775">
        <f ca="1">ROUNDUP(IFERROR($F92*$E92*CHOOSE(S$7,
IFERROR(SUMPRODUCT('6. Patients'!CL$10:CL$107,OFFSET('6. Patients'!$DN$9,1,MATCH($D92,'6. Patients'!$DO$9:$FL$9,0),ROWS('6. Patients'!DY$10:DY$107))),0)+
IFERROR(SUMPRODUCT('6. Patients'!CL$10:CL$107,OFFSET('6. Patients'!$FM$9,1,MATCH($D92,'6. Patients'!$FN$9:$GG$9,0),ROWS('6. Patients'!DY$10:DY$107))),0)+
IFERROR(SUMPRODUCT('6. Patients'!CL$10:CL$107,OFFSET('6. Patients'!$GH$9,1,MATCH($D92,'6. Patients'!$GI$9:$IF$9,0),ROWS('6. Patients'!DY$10:DY$107))),0)+
IFERROR(SUMPRODUCT('6. Patients'!CL$10:CL$107,OFFSET('6. Patients'!$IG$9,1,MATCH($D92,'6. Patients'!$IH$9:$JA$9,0),ROWS('6. Patients'!DY$10:DY$107))),0),
IFERROR(SUMPRODUCT('6. Patients'!CL$10:CL$107,OFFSET('6. Patients'!$JB$9,1,MATCH($D92,'6. Patients'!$JC$9:$KZ$9,0),ROWS('6. Patients'!DY$10:DY$107))),0)+
IFERROR(SUMPRODUCT('6. Patients'!CL$10:CL$107,OFFSET('6. Patients'!$LA$9,1,MATCH($D92,'6. Patients'!$LB$9:$LU$9,0),ROWS('6. Patients'!DY$10:DY$107))),0)+
IFERROR(SUMPRODUCT('6. Patients'!CL$10:CL$107,OFFSET('6. Patients'!$LV$9,1,MATCH($D92,'6. Patients'!$LW$9:$NT$9,0),ROWS('6. Patients'!DY$10:DY$107))),0)+
IFERROR(SUMPRODUCT('6. Patients'!CL$10:CL$107,OFFSET('6. Patients'!$NU$9,1,MATCH($D92,'6. Patients'!$NV$9:$OO$9,0),ROWS('6. Patients'!DY$10:DY$107))),0),
IFERROR(SUMPRODUCT('6. Patients'!CL$10:CL$107,OFFSET('6. Patients'!$OP$9,1,MATCH($D92,'6. Patients'!$OQ$9:$QN$9,0),ROWS('6. Patients'!DY$10:DY$107))),0)+
IFERROR(SUMPRODUCT('6. Patients'!CL$10:CL$107,OFFSET('6. Patients'!$QO$9,1,MATCH($D92,'6. Patients'!$QP$9:$RI$9,0),ROWS('6. Patients'!DY$10:DY$107))),0)+
IFERROR(SUMPRODUCT('6. Patients'!CL$10:CL$107,OFFSET('6. Patients'!$RJ$9,1,MATCH($D92,'6. Patients'!$RK$9:$TH$9,0),ROWS('6. Patients'!DY$10:DY$107))),0)+
IFERROR(SUMPRODUCT('6. Patients'!CL$10:CL$107,OFFSET('6. Patients'!$TI$9,1,MATCH($D92,'6. Patients'!$TJ$9:$UC$9,0),ROWS('6. Patients'!DY$10:DY$107))),0))+
IFERROR(VLOOKUP($D92,$H$116:$L$146,COLUMNS($H$115:$J$115)-1+S$7,0)*$E92*$F92*'1. General Inputs'!$J$25,0),0),0)</f>
        <v>0</v>
      </c>
      <c r="T92" s="775">
        <f ca="1">ROUNDUP(IFERROR($F92*$E92*CHOOSE(T$7,
IFERROR(SUMPRODUCT('6. Patients'!CM$10:CM$107,OFFSET('6. Patients'!$DN$9,1,MATCH($D92,'6. Patients'!$DO$9:$FL$9,0),ROWS('6. Patients'!DZ$10:DZ$107))),0)+
IFERROR(SUMPRODUCT('6. Patients'!CM$10:CM$107,OFFSET('6. Patients'!$FM$9,1,MATCH($D92,'6. Patients'!$FN$9:$GG$9,0),ROWS('6. Patients'!DZ$10:DZ$107))),0)+
IFERROR(SUMPRODUCT('6. Patients'!CM$10:CM$107,OFFSET('6. Patients'!$GH$9,1,MATCH($D92,'6. Patients'!$GI$9:$IF$9,0),ROWS('6. Patients'!DZ$10:DZ$107))),0)+
IFERROR(SUMPRODUCT('6. Patients'!CM$10:CM$107,OFFSET('6. Patients'!$IG$9,1,MATCH($D92,'6. Patients'!$IH$9:$JA$9,0),ROWS('6. Patients'!DZ$10:DZ$107))),0),
IFERROR(SUMPRODUCT('6. Patients'!CM$10:CM$107,OFFSET('6. Patients'!$JB$9,1,MATCH($D92,'6. Patients'!$JC$9:$KZ$9,0),ROWS('6. Patients'!DZ$10:DZ$107))),0)+
IFERROR(SUMPRODUCT('6. Patients'!CM$10:CM$107,OFFSET('6. Patients'!$LA$9,1,MATCH($D92,'6. Patients'!$LB$9:$LU$9,0),ROWS('6. Patients'!DZ$10:DZ$107))),0)+
IFERROR(SUMPRODUCT('6. Patients'!CM$10:CM$107,OFFSET('6. Patients'!$LV$9,1,MATCH($D92,'6. Patients'!$LW$9:$NT$9,0),ROWS('6. Patients'!DZ$10:DZ$107))),0)+
IFERROR(SUMPRODUCT('6. Patients'!CM$10:CM$107,OFFSET('6. Patients'!$NU$9,1,MATCH($D92,'6. Patients'!$NV$9:$OO$9,0),ROWS('6. Patients'!DZ$10:DZ$107))),0),
IFERROR(SUMPRODUCT('6. Patients'!CM$10:CM$107,OFFSET('6. Patients'!$OP$9,1,MATCH($D92,'6. Patients'!$OQ$9:$QN$9,0),ROWS('6. Patients'!DZ$10:DZ$107))),0)+
IFERROR(SUMPRODUCT('6. Patients'!CM$10:CM$107,OFFSET('6. Patients'!$QO$9,1,MATCH($D92,'6. Patients'!$QP$9:$RI$9,0),ROWS('6. Patients'!DZ$10:DZ$107))),0)+
IFERROR(SUMPRODUCT('6. Patients'!CM$10:CM$107,OFFSET('6. Patients'!$RJ$9,1,MATCH($D92,'6. Patients'!$RK$9:$TH$9,0),ROWS('6. Patients'!DZ$10:DZ$107))),0)+
IFERROR(SUMPRODUCT('6. Patients'!CM$10:CM$107,OFFSET('6. Patients'!$TI$9,1,MATCH($D92,'6. Patients'!$TJ$9:$UC$9,0),ROWS('6. Patients'!DZ$10:DZ$107))),0))+
IFERROR(VLOOKUP($D92,$H$116:$L$146,COLUMNS($H$115:$J$115)-1+T$7,0)*$E92*$F92*'1. General Inputs'!$J$25,0),0),0)</f>
        <v>0</v>
      </c>
      <c r="U92" s="775">
        <f ca="1">ROUNDUP(IFERROR($F92*$E92*CHOOSE(U$7,
IFERROR(SUMPRODUCT('6. Patients'!CN$10:CN$107,OFFSET('6. Patients'!$DN$9,1,MATCH($D92,'6. Patients'!$DO$9:$FL$9,0),ROWS('6. Patients'!EA$10:EA$107))),0)+
IFERROR(SUMPRODUCT('6. Patients'!CN$10:CN$107,OFFSET('6. Patients'!$FM$9,1,MATCH($D92,'6. Patients'!$FN$9:$GG$9,0),ROWS('6. Patients'!EA$10:EA$107))),0)+
IFERROR(SUMPRODUCT('6. Patients'!CN$10:CN$107,OFFSET('6. Patients'!$GH$9,1,MATCH($D92,'6. Patients'!$GI$9:$IF$9,0),ROWS('6. Patients'!EA$10:EA$107))),0)+
IFERROR(SUMPRODUCT('6. Patients'!CN$10:CN$107,OFFSET('6. Patients'!$IG$9,1,MATCH($D92,'6. Patients'!$IH$9:$JA$9,0),ROWS('6. Patients'!EA$10:EA$107))),0),
IFERROR(SUMPRODUCT('6. Patients'!CN$10:CN$107,OFFSET('6. Patients'!$JB$9,1,MATCH($D92,'6. Patients'!$JC$9:$KZ$9,0),ROWS('6. Patients'!EA$10:EA$107))),0)+
IFERROR(SUMPRODUCT('6. Patients'!CN$10:CN$107,OFFSET('6. Patients'!$LA$9,1,MATCH($D92,'6. Patients'!$LB$9:$LU$9,0),ROWS('6. Patients'!EA$10:EA$107))),0)+
IFERROR(SUMPRODUCT('6. Patients'!CN$10:CN$107,OFFSET('6. Patients'!$LV$9,1,MATCH($D92,'6. Patients'!$LW$9:$NT$9,0),ROWS('6. Patients'!EA$10:EA$107))),0)+
IFERROR(SUMPRODUCT('6. Patients'!CN$10:CN$107,OFFSET('6. Patients'!$NU$9,1,MATCH($D92,'6. Patients'!$NV$9:$OO$9,0),ROWS('6. Patients'!EA$10:EA$107))),0),
IFERROR(SUMPRODUCT('6. Patients'!CN$10:CN$107,OFFSET('6. Patients'!$OP$9,1,MATCH($D92,'6. Patients'!$OQ$9:$QN$9,0),ROWS('6. Patients'!EA$10:EA$107))),0)+
IFERROR(SUMPRODUCT('6. Patients'!CN$10:CN$107,OFFSET('6. Patients'!$QO$9,1,MATCH($D92,'6. Patients'!$QP$9:$RI$9,0),ROWS('6. Patients'!EA$10:EA$107))),0)+
IFERROR(SUMPRODUCT('6. Patients'!CN$10:CN$107,OFFSET('6. Patients'!$RJ$9,1,MATCH($D92,'6. Patients'!$RK$9:$TH$9,0),ROWS('6. Patients'!EA$10:EA$107))),0)+
IFERROR(SUMPRODUCT('6. Patients'!CN$10:CN$107,OFFSET('6. Patients'!$TI$9,1,MATCH($D92,'6. Patients'!$TJ$9:$UC$9,0),ROWS('6. Patients'!EA$10:EA$107))),0))+
IFERROR(VLOOKUP($D92,$H$116:$L$146,COLUMNS($H$115:$J$115)-1+U$7,0)*$E92*$F92*'1. General Inputs'!$J$25,0),0),0)</f>
        <v>0</v>
      </c>
      <c r="V92" s="775">
        <f ca="1">ROUNDUP(IFERROR($F92*$E92*CHOOSE(V$7,
IFERROR(SUMPRODUCT('6. Patients'!CO$10:CO$107,OFFSET('6. Patients'!$DN$9,1,MATCH($D92,'6. Patients'!$DO$9:$FL$9,0),ROWS('6. Patients'!EB$10:EB$107))),0)+
IFERROR(SUMPRODUCT('6. Patients'!CO$10:CO$107,OFFSET('6. Patients'!$FM$9,1,MATCH($D92,'6. Patients'!$FN$9:$GG$9,0),ROWS('6. Patients'!EB$10:EB$107))),0)+
IFERROR(SUMPRODUCT('6. Patients'!CO$10:CO$107,OFFSET('6. Patients'!$GH$9,1,MATCH($D92,'6. Patients'!$GI$9:$IF$9,0),ROWS('6. Patients'!EB$10:EB$107))),0)+
IFERROR(SUMPRODUCT('6. Patients'!CO$10:CO$107,OFFSET('6. Patients'!$IG$9,1,MATCH($D92,'6. Patients'!$IH$9:$JA$9,0),ROWS('6. Patients'!EB$10:EB$107))),0),
IFERROR(SUMPRODUCT('6. Patients'!CO$10:CO$107,OFFSET('6. Patients'!$JB$9,1,MATCH($D92,'6. Patients'!$JC$9:$KZ$9,0),ROWS('6. Patients'!EB$10:EB$107))),0)+
IFERROR(SUMPRODUCT('6. Patients'!CO$10:CO$107,OFFSET('6. Patients'!$LA$9,1,MATCH($D92,'6. Patients'!$LB$9:$LU$9,0),ROWS('6. Patients'!EB$10:EB$107))),0)+
IFERROR(SUMPRODUCT('6. Patients'!CO$10:CO$107,OFFSET('6. Patients'!$LV$9,1,MATCH($D92,'6. Patients'!$LW$9:$NT$9,0),ROWS('6. Patients'!EB$10:EB$107))),0)+
IFERROR(SUMPRODUCT('6. Patients'!CO$10:CO$107,OFFSET('6. Patients'!$NU$9,1,MATCH($D92,'6. Patients'!$NV$9:$OO$9,0),ROWS('6. Patients'!EB$10:EB$107))),0),
IFERROR(SUMPRODUCT('6. Patients'!CO$10:CO$107,OFFSET('6. Patients'!$OP$9,1,MATCH($D92,'6. Patients'!$OQ$9:$QN$9,0),ROWS('6. Patients'!EB$10:EB$107))),0)+
IFERROR(SUMPRODUCT('6. Patients'!CO$10:CO$107,OFFSET('6. Patients'!$QO$9,1,MATCH($D92,'6. Patients'!$QP$9:$RI$9,0),ROWS('6. Patients'!EB$10:EB$107))),0)+
IFERROR(SUMPRODUCT('6. Patients'!CO$10:CO$107,OFFSET('6. Patients'!$RJ$9,1,MATCH($D92,'6. Patients'!$RK$9:$TH$9,0),ROWS('6. Patients'!EB$10:EB$107))),0)+
IFERROR(SUMPRODUCT('6. Patients'!CO$10:CO$107,OFFSET('6. Patients'!$TI$9,1,MATCH($D92,'6. Patients'!$TJ$9:$UC$9,0),ROWS('6. Patients'!EB$10:EB$107))),0))+
IFERROR(VLOOKUP($D92,$H$116:$L$146,COLUMNS($H$115:$J$115)-1+V$7,0)*$E92*$F92*'1. General Inputs'!$J$25,0),0),0)</f>
        <v>0</v>
      </c>
      <c r="W92" s="775">
        <f ca="1">ROUNDUP(IFERROR($F92*$E92*CHOOSE(W$7,
IFERROR(SUMPRODUCT('6. Patients'!CP$10:CP$107,OFFSET('6. Patients'!$DN$9,1,MATCH($D92,'6. Patients'!$DO$9:$FL$9,0),ROWS('6. Patients'!EC$10:EC$107))),0)+
IFERROR(SUMPRODUCT('6. Patients'!CP$10:CP$107,OFFSET('6. Patients'!$FM$9,1,MATCH($D92,'6. Patients'!$FN$9:$GG$9,0),ROWS('6. Patients'!EC$10:EC$107))),0)+
IFERROR(SUMPRODUCT('6. Patients'!CP$10:CP$107,OFFSET('6. Patients'!$GH$9,1,MATCH($D92,'6. Patients'!$GI$9:$IF$9,0),ROWS('6. Patients'!EC$10:EC$107))),0)+
IFERROR(SUMPRODUCT('6. Patients'!CP$10:CP$107,OFFSET('6. Patients'!$IG$9,1,MATCH($D92,'6. Patients'!$IH$9:$JA$9,0),ROWS('6. Patients'!EC$10:EC$107))),0),
IFERROR(SUMPRODUCT('6. Patients'!CP$10:CP$107,OFFSET('6. Patients'!$JB$9,1,MATCH($D92,'6. Patients'!$JC$9:$KZ$9,0),ROWS('6. Patients'!EC$10:EC$107))),0)+
IFERROR(SUMPRODUCT('6. Patients'!CP$10:CP$107,OFFSET('6. Patients'!$LA$9,1,MATCH($D92,'6. Patients'!$LB$9:$LU$9,0),ROWS('6. Patients'!EC$10:EC$107))),0)+
IFERROR(SUMPRODUCT('6. Patients'!CP$10:CP$107,OFFSET('6. Patients'!$LV$9,1,MATCH($D92,'6. Patients'!$LW$9:$NT$9,0),ROWS('6. Patients'!EC$10:EC$107))),0)+
IFERROR(SUMPRODUCT('6. Patients'!CP$10:CP$107,OFFSET('6. Patients'!$NU$9,1,MATCH($D92,'6. Patients'!$NV$9:$OO$9,0),ROWS('6. Patients'!EC$10:EC$107))),0),
IFERROR(SUMPRODUCT('6. Patients'!CP$10:CP$107,OFFSET('6. Patients'!$OP$9,1,MATCH($D92,'6. Patients'!$OQ$9:$QN$9,0),ROWS('6. Patients'!EC$10:EC$107))),0)+
IFERROR(SUMPRODUCT('6. Patients'!CP$10:CP$107,OFFSET('6. Patients'!$QO$9,1,MATCH($D92,'6. Patients'!$QP$9:$RI$9,0),ROWS('6. Patients'!EC$10:EC$107))),0)+
IFERROR(SUMPRODUCT('6. Patients'!CP$10:CP$107,OFFSET('6. Patients'!$RJ$9,1,MATCH($D92,'6. Patients'!$RK$9:$TH$9,0),ROWS('6. Patients'!EC$10:EC$107))),0)+
IFERROR(SUMPRODUCT('6. Patients'!CP$10:CP$107,OFFSET('6. Patients'!$TI$9,1,MATCH($D92,'6. Patients'!$TJ$9:$UC$9,0),ROWS('6. Patients'!EC$10:EC$107))),0))+
IFERROR(VLOOKUP($D92,$H$116:$L$146,COLUMNS($H$115:$J$115)-1+W$7,0)*$E92*$F92*'1. General Inputs'!$J$25,0),0),0)</f>
        <v>0</v>
      </c>
      <c r="X92" s="775">
        <f ca="1">ROUNDUP(IFERROR($F92*$E92*CHOOSE(X$7,
IFERROR(SUMPRODUCT('6. Patients'!CQ$10:CQ$107,OFFSET('6. Patients'!$DN$9,1,MATCH($D92,'6. Patients'!$DO$9:$FL$9,0),ROWS('6. Patients'!ED$10:ED$107))),0)+
IFERROR(SUMPRODUCT('6. Patients'!CQ$10:CQ$107,OFFSET('6. Patients'!$FM$9,1,MATCH($D92,'6. Patients'!$FN$9:$GG$9,0),ROWS('6. Patients'!ED$10:ED$107))),0)+
IFERROR(SUMPRODUCT('6. Patients'!CQ$10:CQ$107,OFFSET('6. Patients'!$GH$9,1,MATCH($D92,'6. Patients'!$GI$9:$IF$9,0),ROWS('6. Patients'!ED$10:ED$107))),0)+
IFERROR(SUMPRODUCT('6. Patients'!CQ$10:CQ$107,OFFSET('6. Patients'!$IG$9,1,MATCH($D92,'6. Patients'!$IH$9:$JA$9,0),ROWS('6. Patients'!ED$10:ED$107))),0),
IFERROR(SUMPRODUCT('6. Patients'!CQ$10:CQ$107,OFFSET('6. Patients'!$JB$9,1,MATCH($D92,'6. Patients'!$JC$9:$KZ$9,0),ROWS('6. Patients'!ED$10:ED$107))),0)+
IFERROR(SUMPRODUCT('6. Patients'!CQ$10:CQ$107,OFFSET('6. Patients'!$LA$9,1,MATCH($D92,'6. Patients'!$LB$9:$LU$9,0),ROWS('6. Patients'!ED$10:ED$107))),0)+
IFERROR(SUMPRODUCT('6. Patients'!CQ$10:CQ$107,OFFSET('6. Patients'!$LV$9,1,MATCH($D92,'6. Patients'!$LW$9:$NT$9,0),ROWS('6. Patients'!ED$10:ED$107))),0)+
IFERROR(SUMPRODUCT('6. Patients'!CQ$10:CQ$107,OFFSET('6. Patients'!$NU$9,1,MATCH($D92,'6. Patients'!$NV$9:$OO$9,0),ROWS('6. Patients'!ED$10:ED$107))),0),
IFERROR(SUMPRODUCT('6. Patients'!CQ$10:CQ$107,OFFSET('6. Patients'!$OP$9,1,MATCH($D92,'6. Patients'!$OQ$9:$QN$9,0),ROWS('6. Patients'!ED$10:ED$107))),0)+
IFERROR(SUMPRODUCT('6. Patients'!CQ$10:CQ$107,OFFSET('6. Patients'!$QO$9,1,MATCH($D92,'6. Patients'!$QP$9:$RI$9,0),ROWS('6. Patients'!ED$10:ED$107))),0)+
IFERROR(SUMPRODUCT('6. Patients'!CQ$10:CQ$107,OFFSET('6. Patients'!$RJ$9,1,MATCH($D92,'6. Patients'!$RK$9:$TH$9,0),ROWS('6. Patients'!ED$10:ED$107))),0)+
IFERROR(SUMPRODUCT('6. Patients'!CQ$10:CQ$107,OFFSET('6. Patients'!$TI$9,1,MATCH($D92,'6. Patients'!$TJ$9:$UC$9,0),ROWS('6. Patients'!ED$10:ED$107))),0))+
IFERROR(VLOOKUP($D92,$H$116:$L$146,COLUMNS($H$115:$J$115)-1+X$7,0)*$E92*$F92*'1. General Inputs'!$J$25,0),0),0)</f>
        <v>0</v>
      </c>
      <c r="Y92" s="775">
        <f ca="1">ROUNDUP(IFERROR($F92*$E92*CHOOSE(Y$7,
IFERROR(SUMPRODUCT('6. Patients'!CR$10:CR$107,OFFSET('6. Patients'!$DN$9,1,MATCH($D92,'6. Patients'!$DO$9:$FL$9,0),ROWS('6. Patients'!EE$10:EE$107))),0)+
IFERROR(SUMPRODUCT('6. Patients'!CR$10:CR$107,OFFSET('6. Patients'!$FM$9,1,MATCH($D92,'6. Patients'!$FN$9:$GG$9,0),ROWS('6. Patients'!EE$10:EE$107))),0)+
IFERROR(SUMPRODUCT('6. Patients'!CR$10:CR$107,OFFSET('6. Patients'!$GH$9,1,MATCH($D92,'6. Patients'!$GI$9:$IF$9,0),ROWS('6. Patients'!EE$10:EE$107))),0)+
IFERROR(SUMPRODUCT('6. Patients'!CR$10:CR$107,OFFSET('6. Patients'!$IG$9,1,MATCH($D92,'6. Patients'!$IH$9:$JA$9,0),ROWS('6. Patients'!EE$10:EE$107))),0),
IFERROR(SUMPRODUCT('6. Patients'!CR$10:CR$107,OFFSET('6. Patients'!$JB$9,1,MATCH($D92,'6. Patients'!$JC$9:$KZ$9,0),ROWS('6. Patients'!EE$10:EE$107))),0)+
IFERROR(SUMPRODUCT('6. Patients'!CR$10:CR$107,OFFSET('6. Patients'!$LA$9,1,MATCH($D92,'6. Patients'!$LB$9:$LU$9,0),ROWS('6. Patients'!EE$10:EE$107))),0)+
IFERROR(SUMPRODUCT('6. Patients'!CR$10:CR$107,OFFSET('6. Patients'!$LV$9,1,MATCH($D92,'6. Patients'!$LW$9:$NT$9,0),ROWS('6. Patients'!EE$10:EE$107))),0)+
IFERROR(SUMPRODUCT('6. Patients'!CR$10:CR$107,OFFSET('6. Patients'!$NU$9,1,MATCH($D92,'6. Patients'!$NV$9:$OO$9,0),ROWS('6. Patients'!EE$10:EE$107))),0),
IFERROR(SUMPRODUCT('6. Patients'!CR$10:CR$107,OFFSET('6. Patients'!$OP$9,1,MATCH($D92,'6. Patients'!$OQ$9:$QN$9,0),ROWS('6. Patients'!EE$10:EE$107))),0)+
IFERROR(SUMPRODUCT('6. Patients'!CR$10:CR$107,OFFSET('6. Patients'!$QO$9,1,MATCH($D92,'6. Patients'!$QP$9:$RI$9,0),ROWS('6. Patients'!EE$10:EE$107))),0)+
IFERROR(SUMPRODUCT('6. Patients'!CR$10:CR$107,OFFSET('6. Patients'!$RJ$9,1,MATCH($D92,'6. Patients'!$RK$9:$TH$9,0),ROWS('6. Patients'!EE$10:EE$107))),0)+
IFERROR(SUMPRODUCT('6. Patients'!CR$10:CR$107,OFFSET('6. Patients'!$TI$9,1,MATCH($D92,'6. Patients'!$TJ$9:$UC$9,0),ROWS('6. Patients'!EE$10:EE$107))),0))+
IFERROR(VLOOKUP($D92,$H$116:$L$146,COLUMNS($H$115:$J$115)-1+Y$7,0)*$E92*$F92*'1. General Inputs'!$J$25,0),0),0)</f>
        <v>0</v>
      </c>
      <c r="Z92" s="775">
        <f ca="1">ROUNDUP(IFERROR($F92*$E92*CHOOSE(Z$7,
IFERROR(SUMPRODUCT('6. Patients'!CS$10:CS$107,OFFSET('6. Patients'!$DN$9,1,MATCH($D92,'6. Patients'!$DO$9:$FL$9,0),ROWS('6. Patients'!EF$10:EF$107))),0)+
IFERROR(SUMPRODUCT('6. Patients'!CS$10:CS$107,OFFSET('6. Patients'!$FM$9,1,MATCH($D92,'6. Patients'!$FN$9:$GG$9,0),ROWS('6. Patients'!EF$10:EF$107))),0)+
IFERROR(SUMPRODUCT('6. Patients'!CS$10:CS$107,OFFSET('6. Patients'!$GH$9,1,MATCH($D92,'6. Patients'!$GI$9:$IF$9,0),ROWS('6. Patients'!EF$10:EF$107))),0)+
IFERROR(SUMPRODUCT('6. Patients'!CS$10:CS$107,OFFSET('6. Patients'!$IG$9,1,MATCH($D92,'6. Patients'!$IH$9:$JA$9,0),ROWS('6. Patients'!EF$10:EF$107))),0),
IFERROR(SUMPRODUCT('6. Patients'!CS$10:CS$107,OFFSET('6. Patients'!$JB$9,1,MATCH($D92,'6. Patients'!$JC$9:$KZ$9,0),ROWS('6. Patients'!EF$10:EF$107))),0)+
IFERROR(SUMPRODUCT('6. Patients'!CS$10:CS$107,OFFSET('6. Patients'!$LA$9,1,MATCH($D92,'6. Patients'!$LB$9:$LU$9,0),ROWS('6. Patients'!EF$10:EF$107))),0)+
IFERROR(SUMPRODUCT('6. Patients'!CS$10:CS$107,OFFSET('6. Patients'!$LV$9,1,MATCH($D92,'6. Patients'!$LW$9:$NT$9,0),ROWS('6. Patients'!EF$10:EF$107))),0)+
IFERROR(SUMPRODUCT('6. Patients'!CS$10:CS$107,OFFSET('6. Patients'!$NU$9,1,MATCH($D92,'6. Patients'!$NV$9:$OO$9,0),ROWS('6. Patients'!EF$10:EF$107))),0),
IFERROR(SUMPRODUCT('6. Patients'!CS$10:CS$107,OFFSET('6. Patients'!$OP$9,1,MATCH($D92,'6. Patients'!$OQ$9:$QN$9,0),ROWS('6. Patients'!EF$10:EF$107))),0)+
IFERROR(SUMPRODUCT('6. Patients'!CS$10:CS$107,OFFSET('6. Patients'!$QO$9,1,MATCH($D92,'6. Patients'!$QP$9:$RI$9,0),ROWS('6. Patients'!EF$10:EF$107))),0)+
IFERROR(SUMPRODUCT('6. Patients'!CS$10:CS$107,OFFSET('6. Patients'!$RJ$9,1,MATCH($D92,'6. Patients'!$RK$9:$TH$9,0),ROWS('6. Patients'!EF$10:EF$107))),0)+
IFERROR(SUMPRODUCT('6. Patients'!CS$10:CS$107,OFFSET('6. Patients'!$TI$9,1,MATCH($D92,'6. Patients'!$TJ$9:$UC$9,0),ROWS('6. Patients'!EF$10:EF$107))),0))+
IFERROR(VLOOKUP($D92,$H$116:$L$146,COLUMNS($H$115:$J$115)-1+Z$7,0)*$E92*$F92*'1. General Inputs'!$J$25,0),0),0)</f>
        <v>0</v>
      </c>
      <c r="AA92" s="775">
        <f ca="1">ROUNDUP(IFERROR($F92*$E92*CHOOSE(AA$7,
IFERROR(SUMPRODUCT('6. Patients'!CT$10:CT$107,OFFSET('6. Patients'!$DN$9,1,MATCH($D92,'6. Patients'!$DO$9:$FL$9,0),ROWS('6. Patients'!EG$10:EG$107))),0)+
IFERROR(SUMPRODUCT('6. Patients'!CT$10:CT$107,OFFSET('6. Patients'!$FM$9,1,MATCH($D92,'6. Patients'!$FN$9:$GG$9,0),ROWS('6. Patients'!EG$10:EG$107))),0)+
IFERROR(SUMPRODUCT('6. Patients'!CT$10:CT$107,OFFSET('6. Patients'!$GH$9,1,MATCH($D92,'6. Patients'!$GI$9:$IF$9,0),ROWS('6. Patients'!EG$10:EG$107))),0)+
IFERROR(SUMPRODUCT('6. Patients'!CT$10:CT$107,OFFSET('6. Patients'!$IG$9,1,MATCH($D92,'6. Patients'!$IH$9:$JA$9,0),ROWS('6. Patients'!EG$10:EG$107))),0),
IFERROR(SUMPRODUCT('6. Patients'!CT$10:CT$107,OFFSET('6. Patients'!$JB$9,1,MATCH($D92,'6. Patients'!$JC$9:$KZ$9,0),ROWS('6. Patients'!EG$10:EG$107))),0)+
IFERROR(SUMPRODUCT('6. Patients'!CT$10:CT$107,OFFSET('6. Patients'!$LA$9,1,MATCH($D92,'6. Patients'!$LB$9:$LU$9,0),ROWS('6. Patients'!EG$10:EG$107))),0)+
IFERROR(SUMPRODUCT('6. Patients'!CT$10:CT$107,OFFSET('6. Patients'!$LV$9,1,MATCH($D92,'6. Patients'!$LW$9:$NT$9,0),ROWS('6. Patients'!EG$10:EG$107))),0)+
IFERROR(SUMPRODUCT('6. Patients'!CT$10:CT$107,OFFSET('6. Patients'!$NU$9,1,MATCH($D92,'6. Patients'!$NV$9:$OO$9,0),ROWS('6. Patients'!EG$10:EG$107))),0),
IFERROR(SUMPRODUCT('6. Patients'!CT$10:CT$107,OFFSET('6. Patients'!$OP$9,1,MATCH($D92,'6. Patients'!$OQ$9:$QN$9,0),ROWS('6. Patients'!EG$10:EG$107))),0)+
IFERROR(SUMPRODUCT('6. Patients'!CT$10:CT$107,OFFSET('6. Patients'!$QO$9,1,MATCH($D92,'6. Patients'!$QP$9:$RI$9,0),ROWS('6. Patients'!EG$10:EG$107))),0)+
IFERROR(SUMPRODUCT('6. Patients'!CT$10:CT$107,OFFSET('6. Patients'!$RJ$9,1,MATCH($D92,'6. Patients'!$RK$9:$TH$9,0),ROWS('6. Patients'!EG$10:EG$107))),0)+
IFERROR(SUMPRODUCT('6. Patients'!CT$10:CT$107,OFFSET('6. Patients'!$TI$9,1,MATCH($D92,'6. Patients'!$TJ$9:$UC$9,0),ROWS('6. Patients'!EG$10:EG$107))),0))+
IFERROR(VLOOKUP($D92,$H$116:$L$146,COLUMNS($H$115:$J$115)-1+AA$7,0)*$E92*$F92*'1. General Inputs'!$J$25,0),0),0)</f>
        <v>0</v>
      </c>
      <c r="AB92" s="775">
        <f ca="1">ROUNDUP(IFERROR($F92*$E92*CHOOSE(AB$7,
IFERROR(SUMPRODUCT('6. Patients'!CU$10:CU$107,OFFSET('6. Patients'!$DN$9,1,MATCH($D92,'6. Patients'!$DO$9:$FL$9,0),ROWS('6. Patients'!EH$10:EH$107))),0)+
IFERROR(SUMPRODUCT('6. Patients'!CU$10:CU$107,OFFSET('6. Patients'!$FM$9,1,MATCH($D92,'6. Patients'!$FN$9:$GG$9,0),ROWS('6. Patients'!EH$10:EH$107))),0)+
IFERROR(SUMPRODUCT('6. Patients'!CU$10:CU$107,OFFSET('6. Patients'!$GH$9,1,MATCH($D92,'6. Patients'!$GI$9:$IF$9,0),ROWS('6. Patients'!EH$10:EH$107))),0)+
IFERROR(SUMPRODUCT('6. Patients'!CU$10:CU$107,OFFSET('6. Patients'!$IG$9,1,MATCH($D92,'6. Patients'!$IH$9:$JA$9,0),ROWS('6. Patients'!EH$10:EH$107))),0),
IFERROR(SUMPRODUCT('6. Patients'!CU$10:CU$107,OFFSET('6. Patients'!$JB$9,1,MATCH($D92,'6. Patients'!$JC$9:$KZ$9,0),ROWS('6. Patients'!EH$10:EH$107))),0)+
IFERROR(SUMPRODUCT('6. Patients'!CU$10:CU$107,OFFSET('6. Patients'!$LA$9,1,MATCH($D92,'6. Patients'!$LB$9:$LU$9,0),ROWS('6. Patients'!EH$10:EH$107))),0)+
IFERROR(SUMPRODUCT('6. Patients'!CU$10:CU$107,OFFSET('6. Patients'!$LV$9,1,MATCH($D92,'6. Patients'!$LW$9:$NT$9,0),ROWS('6. Patients'!EH$10:EH$107))),0)+
IFERROR(SUMPRODUCT('6. Patients'!CU$10:CU$107,OFFSET('6. Patients'!$NU$9,1,MATCH($D92,'6. Patients'!$NV$9:$OO$9,0),ROWS('6. Patients'!EH$10:EH$107))),0),
IFERROR(SUMPRODUCT('6. Patients'!CU$10:CU$107,OFFSET('6. Patients'!$OP$9,1,MATCH($D92,'6. Patients'!$OQ$9:$QN$9,0),ROWS('6. Patients'!EH$10:EH$107))),0)+
IFERROR(SUMPRODUCT('6. Patients'!CU$10:CU$107,OFFSET('6. Patients'!$QO$9,1,MATCH($D92,'6. Patients'!$QP$9:$RI$9,0),ROWS('6. Patients'!EH$10:EH$107))),0)+
IFERROR(SUMPRODUCT('6. Patients'!CU$10:CU$107,OFFSET('6. Patients'!$RJ$9,1,MATCH($D92,'6. Patients'!$RK$9:$TH$9,0),ROWS('6. Patients'!EH$10:EH$107))),0)+
IFERROR(SUMPRODUCT('6. Patients'!CU$10:CU$107,OFFSET('6. Patients'!$TI$9,1,MATCH($D92,'6. Patients'!$TJ$9:$UC$9,0),ROWS('6. Patients'!EH$10:EH$107))),0))+
IFERROR(VLOOKUP($D92,$H$116:$L$146,COLUMNS($H$115:$J$115)-1+AB$7,0)*$E92*$F92*'1. General Inputs'!$J$25,0),0),0)</f>
        <v>0</v>
      </c>
      <c r="AC92" s="775">
        <f ca="1">ROUNDUP(IFERROR($F92*$E92*CHOOSE(AC$7,
IFERROR(SUMPRODUCT('6. Patients'!CV$10:CV$107,OFFSET('6. Patients'!$DN$9,1,MATCH($D92,'6. Patients'!$DO$9:$FL$9,0),ROWS('6. Patients'!EI$10:EI$107))),0)+
IFERROR(SUMPRODUCT('6. Patients'!CV$10:CV$107,OFFSET('6. Patients'!$FM$9,1,MATCH($D92,'6. Patients'!$FN$9:$GG$9,0),ROWS('6. Patients'!EI$10:EI$107))),0)+
IFERROR(SUMPRODUCT('6. Patients'!CV$10:CV$107,OFFSET('6. Patients'!$GH$9,1,MATCH($D92,'6. Patients'!$GI$9:$IF$9,0),ROWS('6. Patients'!EI$10:EI$107))),0)+
IFERROR(SUMPRODUCT('6. Patients'!CV$10:CV$107,OFFSET('6. Patients'!$IG$9,1,MATCH($D92,'6. Patients'!$IH$9:$JA$9,0),ROWS('6. Patients'!EI$10:EI$107))),0),
IFERROR(SUMPRODUCT('6. Patients'!CV$10:CV$107,OFFSET('6. Patients'!$JB$9,1,MATCH($D92,'6. Patients'!$JC$9:$KZ$9,0),ROWS('6. Patients'!EI$10:EI$107))),0)+
IFERROR(SUMPRODUCT('6. Patients'!CV$10:CV$107,OFFSET('6. Patients'!$LA$9,1,MATCH($D92,'6. Patients'!$LB$9:$LU$9,0),ROWS('6. Patients'!EI$10:EI$107))),0)+
IFERROR(SUMPRODUCT('6. Patients'!CV$10:CV$107,OFFSET('6. Patients'!$LV$9,1,MATCH($D92,'6. Patients'!$LW$9:$NT$9,0),ROWS('6. Patients'!EI$10:EI$107))),0)+
IFERROR(SUMPRODUCT('6. Patients'!CV$10:CV$107,OFFSET('6. Patients'!$NU$9,1,MATCH($D92,'6. Patients'!$NV$9:$OO$9,0),ROWS('6. Patients'!EI$10:EI$107))),0),
IFERROR(SUMPRODUCT('6. Patients'!CV$10:CV$107,OFFSET('6. Patients'!$OP$9,1,MATCH($D92,'6. Patients'!$OQ$9:$QN$9,0),ROWS('6. Patients'!EI$10:EI$107))),0)+
IFERROR(SUMPRODUCT('6. Patients'!CV$10:CV$107,OFFSET('6. Patients'!$QO$9,1,MATCH($D92,'6. Patients'!$QP$9:$RI$9,0),ROWS('6. Patients'!EI$10:EI$107))),0)+
IFERROR(SUMPRODUCT('6. Patients'!CV$10:CV$107,OFFSET('6. Patients'!$RJ$9,1,MATCH($D92,'6. Patients'!$RK$9:$TH$9,0),ROWS('6. Patients'!EI$10:EI$107))),0)+
IFERROR(SUMPRODUCT('6. Patients'!CV$10:CV$107,OFFSET('6. Patients'!$TI$9,1,MATCH($D92,'6. Patients'!$TJ$9:$UC$9,0),ROWS('6. Patients'!EI$10:EI$107))),0))+
IFERROR(VLOOKUP($D92,$H$116:$L$146,COLUMNS($H$115:$J$115)-1+AC$7,0)*$E92*$F92*'1. General Inputs'!$J$25,0),0),0)</f>
        <v>0</v>
      </c>
      <c r="AD92" s="775">
        <f ca="1">ROUNDUP(IFERROR($F92*$E92*CHOOSE(AD$7,
IFERROR(SUMPRODUCT('6. Patients'!CW$10:CW$107,OFFSET('6. Patients'!$DN$9,1,MATCH($D92,'6. Patients'!$DO$9:$FL$9,0),ROWS('6. Patients'!EJ$10:EJ$107))),0)+
IFERROR(SUMPRODUCT('6. Patients'!CW$10:CW$107,OFFSET('6. Patients'!$FM$9,1,MATCH($D92,'6. Patients'!$FN$9:$GG$9,0),ROWS('6. Patients'!EJ$10:EJ$107))),0)+
IFERROR(SUMPRODUCT('6. Patients'!CW$10:CW$107,OFFSET('6. Patients'!$GH$9,1,MATCH($D92,'6. Patients'!$GI$9:$IF$9,0),ROWS('6. Patients'!EJ$10:EJ$107))),0)+
IFERROR(SUMPRODUCT('6. Patients'!CW$10:CW$107,OFFSET('6. Patients'!$IG$9,1,MATCH($D92,'6. Patients'!$IH$9:$JA$9,0),ROWS('6. Patients'!EJ$10:EJ$107))),0),
IFERROR(SUMPRODUCT('6. Patients'!CW$10:CW$107,OFFSET('6. Patients'!$JB$9,1,MATCH($D92,'6. Patients'!$JC$9:$KZ$9,0),ROWS('6. Patients'!EJ$10:EJ$107))),0)+
IFERROR(SUMPRODUCT('6. Patients'!CW$10:CW$107,OFFSET('6. Patients'!$LA$9,1,MATCH($D92,'6. Patients'!$LB$9:$LU$9,0),ROWS('6. Patients'!EJ$10:EJ$107))),0)+
IFERROR(SUMPRODUCT('6. Patients'!CW$10:CW$107,OFFSET('6. Patients'!$LV$9,1,MATCH($D92,'6. Patients'!$LW$9:$NT$9,0),ROWS('6. Patients'!EJ$10:EJ$107))),0)+
IFERROR(SUMPRODUCT('6. Patients'!CW$10:CW$107,OFFSET('6. Patients'!$NU$9,1,MATCH($D92,'6. Patients'!$NV$9:$OO$9,0),ROWS('6. Patients'!EJ$10:EJ$107))),0),
IFERROR(SUMPRODUCT('6. Patients'!CW$10:CW$107,OFFSET('6. Patients'!$OP$9,1,MATCH($D92,'6. Patients'!$OQ$9:$QN$9,0),ROWS('6. Patients'!EJ$10:EJ$107))),0)+
IFERROR(SUMPRODUCT('6. Patients'!CW$10:CW$107,OFFSET('6. Patients'!$QO$9,1,MATCH($D92,'6. Patients'!$QP$9:$RI$9,0),ROWS('6. Patients'!EJ$10:EJ$107))),0)+
IFERROR(SUMPRODUCT('6. Patients'!CW$10:CW$107,OFFSET('6. Patients'!$RJ$9,1,MATCH($D92,'6. Patients'!$RK$9:$TH$9,0),ROWS('6. Patients'!EJ$10:EJ$107))),0)+
IFERROR(SUMPRODUCT('6. Patients'!CW$10:CW$107,OFFSET('6. Patients'!$TI$9,1,MATCH($D92,'6. Patients'!$TJ$9:$UC$9,0),ROWS('6. Patients'!EJ$10:EJ$107))),0))+
IFERROR(VLOOKUP($D92,$H$116:$L$146,COLUMNS($H$115:$J$115)-1+AD$7,0)*$E92*$F92*'1. General Inputs'!$J$25,0),0),0)</f>
        <v>0</v>
      </c>
      <c r="AE92" s="775">
        <f ca="1">ROUNDUP(IFERROR($F92*$E92*CHOOSE(AE$7,
IFERROR(SUMPRODUCT('6. Patients'!CX$10:CX$107,OFFSET('6. Patients'!$DN$9,1,MATCH($D92,'6. Patients'!$DO$9:$FL$9,0),ROWS('6. Patients'!EK$10:EK$107))),0)+
IFERROR(SUMPRODUCT('6. Patients'!CX$10:CX$107,OFFSET('6. Patients'!$FM$9,1,MATCH($D92,'6. Patients'!$FN$9:$GG$9,0),ROWS('6. Patients'!EK$10:EK$107))),0)+
IFERROR(SUMPRODUCT('6. Patients'!CX$10:CX$107,OFFSET('6. Patients'!$GH$9,1,MATCH($D92,'6. Patients'!$GI$9:$IF$9,0),ROWS('6. Patients'!EK$10:EK$107))),0)+
IFERROR(SUMPRODUCT('6. Patients'!CX$10:CX$107,OFFSET('6. Patients'!$IG$9,1,MATCH($D92,'6. Patients'!$IH$9:$JA$9,0),ROWS('6. Patients'!EK$10:EK$107))),0),
IFERROR(SUMPRODUCT('6. Patients'!CX$10:CX$107,OFFSET('6. Patients'!$JB$9,1,MATCH($D92,'6. Patients'!$JC$9:$KZ$9,0),ROWS('6. Patients'!EK$10:EK$107))),0)+
IFERROR(SUMPRODUCT('6. Patients'!CX$10:CX$107,OFFSET('6. Patients'!$LA$9,1,MATCH($D92,'6. Patients'!$LB$9:$LU$9,0),ROWS('6. Patients'!EK$10:EK$107))),0)+
IFERROR(SUMPRODUCT('6. Patients'!CX$10:CX$107,OFFSET('6. Patients'!$LV$9,1,MATCH($D92,'6. Patients'!$LW$9:$NT$9,0),ROWS('6. Patients'!EK$10:EK$107))),0)+
IFERROR(SUMPRODUCT('6. Patients'!CX$10:CX$107,OFFSET('6. Patients'!$NU$9,1,MATCH($D92,'6. Patients'!$NV$9:$OO$9,0),ROWS('6. Patients'!EK$10:EK$107))),0),
IFERROR(SUMPRODUCT('6. Patients'!CX$10:CX$107,OFFSET('6. Patients'!$OP$9,1,MATCH($D92,'6. Patients'!$OQ$9:$QN$9,0),ROWS('6. Patients'!EK$10:EK$107))),0)+
IFERROR(SUMPRODUCT('6. Patients'!CX$10:CX$107,OFFSET('6. Patients'!$QO$9,1,MATCH($D92,'6. Patients'!$QP$9:$RI$9,0),ROWS('6. Patients'!EK$10:EK$107))),0)+
IFERROR(SUMPRODUCT('6. Patients'!CX$10:CX$107,OFFSET('6. Patients'!$RJ$9,1,MATCH($D92,'6. Patients'!$RK$9:$TH$9,0),ROWS('6. Patients'!EK$10:EK$107))),0)+
IFERROR(SUMPRODUCT('6. Patients'!CX$10:CX$107,OFFSET('6. Patients'!$TI$9,1,MATCH($D92,'6. Patients'!$TJ$9:$UC$9,0),ROWS('6. Patients'!EK$10:EK$107))),0))+
IFERROR(VLOOKUP($D92,$H$116:$L$146,COLUMNS($H$115:$J$115)-1+AE$7,0)*$E92*$F92*'1. General Inputs'!$J$25,0),0),0)</f>
        <v>0</v>
      </c>
      <c r="AF92" s="775">
        <f ca="1">ROUNDUP(IFERROR($F92*$E92*CHOOSE(AF$7,
IFERROR(SUMPRODUCT('6. Patients'!CY$10:CY$107,OFFSET('6. Patients'!$DN$9,1,MATCH($D92,'6. Patients'!$DO$9:$FL$9,0),ROWS('6. Patients'!EL$10:EL$107))),0)+
IFERROR(SUMPRODUCT('6. Patients'!CY$10:CY$107,OFFSET('6. Patients'!$FM$9,1,MATCH($D92,'6. Patients'!$FN$9:$GG$9,0),ROWS('6. Patients'!EL$10:EL$107))),0)+
IFERROR(SUMPRODUCT('6. Patients'!CY$10:CY$107,OFFSET('6. Patients'!$GH$9,1,MATCH($D92,'6. Patients'!$GI$9:$IF$9,0),ROWS('6. Patients'!EL$10:EL$107))),0)+
IFERROR(SUMPRODUCT('6. Patients'!CY$10:CY$107,OFFSET('6. Patients'!$IG$9,1,MATCH($D92,'6. Patients'!$IH$9:$JA$9,0),ROWS('6. Patients'!EL$10:EL$107))),0),
IFERROR(SUMPRODUCT('6. Patients'!CY$10:CY$107,OFFSET('6. Patients'!$JB$9,1,MATCH($D92,'6. Patients'!$JC$9:$KZ$9,0),ROWS('6. Patients'!EL$10:EL$107))),0)+
IFERROR(SUMPRODUCT('6. Patients'!CY$10:CY$107,OFFSET('6. Patients'!$LA$9,1,MATCH($D92,'6. Patients'!$LB$9:$LU$9,0),ROWS('6. Patients'!EL$10:EL$107))),0)+
IFERROR(SUMPRODUCT('6. Patients'!CY$10:CY$107,OFFSET('6. Patients'!$LV$9,1,MATCH($D92,'6. Patients'!$LW$9:$NT$9,0),ROWS('6. Patients'!EL$10:EL$107))),0)+
IFERROR(SUMPRODUCT('6. Patients'!CY$10:CY$107,OFFSET('6. Patients'!$NU$9,1,MATCH($D92,'6. Patients'!$NV$9:$OO$9,0),ROWS('6. Patients'!EL$10:EL$107))),0),
IFERROR(SUMPRODUCT('6. Patients'!CY$10:CY$107,OFFSET('6. Patients'!$OP$9,1,MATCH($D92,'6. Patients'!$OQ$9:$QN$9,0),ROWS('6. Patients'!EL$10:EL$107))),0)+
IFERROR(SUMPRODUCT('6. Patients'!CY$10:CY$107,OFFSET('6. Patients'!$QO$9,1,MATCH($D92,'6. Patients'!$QP$9:$RI$9,0),ROWS('6. Patients'!EL$10:EL$107))),0)+
IFERROR(SUMPRODUCT('6. Patients'!CY$10:CY$107,OFFSET('6. Patients'!$RJ$9,1,MATCH($D92,'6. Patients'!$RK$9:$TH$9,0),ROWS('6. Patients'!EL$10:EL$107))),0)+
IFERROR(SUMPRODUCT('6. Patients'!CY$10:CY$107,OFFSET('6. Patients'!$TI$9,1,MATCH($D92,'6. Patients'!$TJ$9:$UC$9,0),ROWS('6. Patients'!EL$10:EL$107))),0))+
IFERROR(VLOOKUP($D92,$H$116:$L$146,COLUMNS($H$115:$J$115)-1+AF$7,0)*$E92*$F92*'1. General Inputs'!$J$25,0),0),0)</f>
        <v>0</v>
      </c>
      <c r="AG92" s="775">
        <f ca="1">ROUNDUP(IFERROR($F92*$E92*CHOOSE(AG$7,
IFERROR(SUMPRODUCT('6. Patients'!CZ$10:CZ$107,OFFSET('6. Patients'!$DN$9,1,MATCH($D92,'6. Patients'!$DO$9:$FL$9,0),ROWS('6. Patients'!EM$10:EM$107))),0)+
IFERROR(SUMPRODUCT('6. Patients'!CZ$10:CZ$107,OFFSET('6. Patients'!$FM$9,1,MATCH($D92,'6. Patients'!$FN$9:$GG$9,0),ROWS('6. Patients'!EM$10:EM$107))),0)+
IFERROR(SUMPRODUCT('6. Patients'!CZ$10:CZ$107,OFFSET('6. Patients'!$GH$9,1,MATCH($D92,'6. Patients'!$GI$9:$IF$9,0),ROWS('6. Patients'!EM$10:EM$107))),0)+
IFERROR(SUMPRODUCT('6. Patients'!CZ$10:CZ$107,OFFSET('6. Patients'!$IG$9,1,MATCH($D92,'6. Patients'!$IH$9:$JA$9,0),ROWS('6. Patients'!EM$10:EM$107))),0),
IFERROR(SUMPRODUCT('6. Patients'!CZ$10:CZ$107,OFFSET('6. Patients'!$JB$9,1,MATCH($D92,'6. Patients'!$JC$9:$KZ$9,0),ROWS('6. Patients'!EM$10:EM$107))),0)+
IFERROR(SUMPRODUCT('6. Patients'!CZ$10:CZ$107,OFFSET('6. Patients'!$LA$9,1,MATCH($D92,'6. Patients'!$LB$9:$LU$9,0),ROWS('6. Patients'!EM$10:EM$107))),0)+
IFERROR(SUMPRODUCT('6. Patients'!CZ$10:CZ$107,OFFSET('6. Patients'!$LV$9,1,MATCH($D92,'6. Patients'!$LW$9:$NT$9,0),ROWS('6. Patients'!EM$10:EM$107))),0)+
IFERROR(SUMPRODUCT('6. Patients'!CZ$10:CZ$107,OFFSET('6. Patients'!$NU$9,1,MATCH($D92,'6. Patients'!$NV$9:$OO$9,0),ROWS('6. Patients'!EM$10:EM$107))),0),
IFERROR(SUMPRODUCT('6. Patients'!CZ$10:CZ$107,OFFSET('6. Patients'!$OP$9,1,MATCH($D92,'6. Patients'!$OQ$9:$QN$9,0),ROWS('6. Patients'!EM$10:EM$107))),0)+
IFERROR(SUMPRODUCT('6. Patients'!CZ$10:CZ$107,OFFSET('6. Patients'!$QO$9,1,MATCH($D92,'6. Patients'!$QP$9:$RI$9,0),ROWS('6. Patients'!EM$10:EM$107))),0)+
IFERROR(SUMPRODUCT('6. Patients'!CZ$10:CZ$107,OFFSET('6. Patients'!$RJ$9,1,MATCH($D92,'6. Patients'!$RK$9:$TH$9,0),ROWS('6. Patients'!EM$10:EM$107))),0)+
IFERROR(SUMPRODUCT('6. Patients'!CZ$10:CZ$107,OFFSET('6. Patients'!$TI$9,1,MATCH($D92,'6. Patients'!$TJ$9:$UC$9,0),ROWS('6. Patients'!EM$10:EM$107))),0))+
IFERROR(VLOOKUP($D92,$H$116:$L$146,COLUMNS($H$115:$J$115)-1+AG$7,0)*$E92*$F92*'1. General Inputs'!$J$25,0),0),0)</f>
        <v>0</v>
      </c>
      <c r="AH92" s="775">
        <f ca="1">ROUNDUP(IFERROR($F92*$E92*CHOOSE(AH$7,
IFERROR(SUMPRODUCT('6. Patients'!DA$10:DA$107,OFFSET('6. Patients'!$DN$9,1,MATCH($D92,'6. Patients'!$DO$9:$FL$9,0),ROWS('6. Patients'!EN$10:EN$107))),0)+
IFERROR(SUMPRODUCT('6. Patients'!DA$10:DA$107,OFFSET('6. Patients'!$FM$9,1,MATCH($D92,'6. Patients'!$FN$9:$GG$9,0),ROWS('6. Patients'!EN$10:EN$107))),0)+
IFERROR(SUMPRODUCT('6. Patients'!DA$10:DA$107,OFFSET('6. Patients'!$GH$9,1,MATCH($D92,'6. Patients'!$GI$9:$IF$9,0),ROWS('6. Patients'!EN$10:EN$107))),0)+
IFERROR(SUMPRODUCT('6. Patients'!DA$10:DA$107,OFFSET('6. Patients'!$IG$9,1,MATCH($D92,'6. Patients'!$IH$9:$JA$9,0),ROWS('6. Patients'!EN$10:EN$107))),0),
IFERROR(SUMPRODUCT('6. Patients'!DA$10:DA$107,OFFSET('6. Patients'!$JB$9,1,MATCH($D92,'6. Patients'!$JC$9:$KZ$9,0),ROWS('6. Patients'!EN$10:EN$107))),0)+
IFERROR(SUMPRODUCT('6. Patients'!DA$10:DA$107,OFFSET('6. Patients'!$LA$9,1,MATCH($D92,'6. Patients'!$LB$9:$LU$9,0),ROWS('6. Patients'!EN$10:EN$107))),0)+
IFERROR(SUMPRODUCT('6. Patients'!DA$10:DA$107,OFFSET('6. Patients'!$LV$9,1,MATCH($D92,'6. Patients'!$LW$9:$NT$9,0),ROWS('6. Patients'!EN$10:EN$107))),0)+
IFERROR(SUMPRODUCT('6. Patients'!DA$10:DA$107,OFFSET('6. Patients'!$NU$9,1,MATCH($D92,'6. Patients'!$NV$9:$OO$9,0),ROWS('6. Patients'!EN$10:EN$107))),0),
IFERROR(SUMPRODUCT('6. Patients'!DA$10:DA$107,OFFSET('6. Patients'!$OP$9,1,MATCH($D92,'6. Patients'!$OQ$9:$QN$9,0),ROWS('6. Patients'!EN$10:EN$107))),0)+
IFERROR(SUMPRODUCT('6. Patients'!DA$10:DA$107,OFFSET('6. Patients'!$QO$9,1,MATCH($D92,'6. Patients'!$QP$9:$RI$9,0),ROWS('6. Patients'!EN$10:EN$107))),0)+
IFERROR(SUMPRODUCT('6. Patients'!DA$10:DA$107,OFFSET('6. Patients'!$RJ$9,1,MATCH($D92,'6. Patients'!$RK$9:$TH$9,0),ROWS('6. Patients'!EN$10:EN$107))),0)+
IFERROR(SUMPRODUCT('6. Patients'!DA$10:DA$107,OFFSET('6. Patients'!$TI$9,1,MATCH($D92,'6. Patients'!$TJ$9:$UC$9,0),ROWS('6. Patients'!EN$10:EN$107))),0))+
IFERROR(VLOOKUP($D92,$H$116:$L$146,COLUMNS($H$115:$J$115)-1+AH$7,0)*$E92*$F92*'1. General Inputs'!$J$25,0),0),0)</f>
        <v>0</v>
      </c>
      <c r="AI92" s="775">
        <f ca="1">ROUNDUP(IFERROR($F92*$E92*CHOOSE(AI$7,
IFERROR(SUMPRODUCT('6. Patients'!DB$10:DB$107,OFFSET('6. Patients'!$DN$9,1,MATCH($D92,'6. Patients'!$DO$9:$FL$9,0),ROWS('6. Patients'!EO$10:EO$107))),0)+
IFERROR(SUMPRODUCT('6. Patients'!DB$10:DB$107,OFFSET('6. Patients'!$FM$9,1,MATCH($D92,'6. Patients'!$FN$9:$GG$9,0),ROWS('6. Patients'!EO$10:EO$107))),0)+
IFERROR(SUMPRODUCT('6. Patients'!DB$10:DB$107,OFFSET('6. Patients'!$GH$9,1,MATCH($D92,'6. Patients'!$GI$9:$IF$9,0),ROWS('6. Patients'!EO$10:EO$107))),0)+
IFERROR(SUMPRODUCT('6. Patients'!DB$10:DB$107,OFFSET('6. Patients'!$IG$9,1,MATCH($D92,'6. Patients'!$IH$9:$JA$9,0),ROWS('6. Patients'!EO$10:EO$107))),0),
IFERROR(SUMPRODUCT('6. Patients'!DB$10:DB$107,OFFSET('6. Patients'!$JB$9,1,MATCH($D92,'6. Patients'!$JC$9:$KZ$9,0),ROWS('6. Patients'!EO$10:EO$107))),0)+
IFERROR(SUMPRODUCT('6. Patients'!DB$10:DB$107,OFFSET('6. Patients'!$LA$9,1,MATCH($D92,'6. Patients'!$LB$9:$LU$9,0),ROWS('6. Patients'!EO$10:EO$107))),0)+
IFERROR(SUMPRODUCT('6. Patients'!DB$10:DB$107,OFFSET('6. Patients'!$LV$9,1,MATCH($D92,'6. Patients'!$LW$9:$NT$9,0),ROWS('6. Patients'!EO$10:EO$107))),0)+
IFERROR(SUMPRODUCT('6. Patients'!DB$10:DB$107,OFFSET('6. Patients'!$NU$9,1,MATCH($D92,'6. Patients'!$NV$9:$OO$9,0),ROWS('6. Patients'!EO$10:EO$107))),0),
IFERROR(SUMPRODUCT('6. Patients'!DB$10:DB$107,OFFSET('6. Patients'!$OP$9,1,MATCH($D92,'6. Patients'!$OQ$9:$QN$9,0),ROWS('6. Patients'!EO$10:EO$107))),0)+
IFERROR(SUMPRODUCT('6. Patients'!DB$10:DB$107,OFFSET('6. Patients'!$QO$9,1,MATCH($D92,'6. Patients'!$QP$9:$RI$9,0),ROWS('6. Patients'!EO$10:EO$107))),0)+
IFERROR(SUMPRODUCT('6. Patients'!DB$10:DB$107,OFFSET('6. Patients'!$RJ$9,1,MATCH($D92,'6. Patients'!$RK$9:$TH$9,0),ROWS('6. Patients'!EO$10:EO$107))),0)+
IFERROR(SUMPRODUCT('6. Patients'!DB$10:DB$107,OFFSET('6. Patients'!$TI$9,1,MATCH($D92,'6. Patients'!$TJ$9:$UC$9,0),ROWS('6. Patients'!EO$10:EO$107))),0))+
IFERROR(VLOOKUP($D92,$H$116:$L$146,COLUMNS($H$115:$J$115)-1+AI$7,0)*$E92*$F92*'1. General Inputs'!$J$25,0),0),0)</f>
        <v>0</v>
      </c>
      <c r="AJ92" s="775">
        <f ca="1">ROUNDUP(IFERROR($F92*$E92*CHOOSE(AJ$7,
IFERROR(SUMPRODUCT('6. Patients'!DC$10:DC$107,OFFSET('6. Patients'!$DN$9,1,MATCH($D92,'6. Patients'!$DO$9:$FL$9,0),ROWS('6. Patients'!EP$10:EP$107))),0)+
IFERROR(SUMPRODUCT('6. Patients'!DC$10:DC$107,OFFSET('6. Patients'!$FM$9,1,MATCH($D92,'6. Patients'!$FN$9:$GG$9,0),ROWS('6. Patients'!EP$10:EP$107))),0)+
IFERROR(SUMPRODUCT('6. Patients'!DC$10:DC$107,OFFSET('6. Patients'!$GH$9,1,MATCH($D92,'6. Patients'!$GI$9:$IF$9,0),ROWS('6. Patients'!EP$10:EP$107))),0)+
IFERROR(SUMPRODUCT('6. Patients'!DC$10:DC$107,OFFSET('6. Patients'!$IG$9,1,MATCH($D92,'6. Patients'!$IH$9:$JA$9,0),ROWS('6. Patients'!EP$10:EP$107))),0),
IFERROR(SUMPRODUCT('6. Patients'!DC$10:DC$107,OFFSET('6. Patients'!$JB$9,1,MATCH($D92,'6. Patients'!$JC$9:$KZ$9,0),ROWS('6. Patients'!EP$10:EP$107))),0)+
IFERROR(SUMPRODUCT('6. Patients'!DC$10:DC$107,OFFSET('6. Patients'!$LA$9,1,MATCH($D92,'6. Patients'!$LB$9:$LU$9,0),ROWS('6. Patients'!EP$10:EP$107))),0)+
IFERROR(SUMPRODUCT('6. Patients'!DC$10:DC$107,OFFSET('6. Patients'!$LV$9,1,MATCH($D92,'6. Patients'!$LW$9:$NT$9,0),ROWS('6. Patients'!EP$10:EP$107))),0)+
IFERROR(SUMPRODUCT('6. Patients'!DC$10:DC$107,OFFSET('6. Patients'!$NU$9,1,MATCH($D92,'6. Patients'!$NV$9:$OO$9,0),ROWS('6. Patients'!EP$10:EP$107))),0),
IFERROR(SUMPRODUCT('6. Patients'!DC$10:DC$107,OFFSET('6. Patients'!$OP$9,1,MATCH($D92,'6. Patients'!$OQ$9:$QN$9,0),ROWS('6. Patients'!EP$10:EP$107))),0)+
IFERROR(SUMPRODUCT('6. Patients'!DC$10:DC$107,OFFSET('6. Patients'!$QO$9,1,MATCH($D92,'6. Patients'!$QP$9:$RI$9,0),ROWS('6. Patients'!EP$10:EP$107))),0)+
IFERROR(SUMPRODUCT('6. Patients'!DC$10:DC$107,OFFSET('6. Patients'!$RJ$9,1,MATCH($D92,'6. Patients'!$RK$9:$TH$9,0),ROWS('6. Patients'!EP$10:EP$107))),0)+
IFERROR(SUMPRODUCT('6. Patients'!DC$10:DC$107,OFFSET('6. Patients'!$TI$9,1,MATCH($D92,'6. Patients'!$TJ$9:$UC$9,0),ROWS('6. Patients'!EP$10:EP$107))),0))+
IFERROR(VLOOKUP($D92,$H$116:$L$146,COLUMNS($H$115:$J$115)-1+AJ$7,0)*$E92*$F92*'1. General Inputs'!$J$25,0),0),0)</f>
        <v>0</v>
      </c>
      <c r="AK92" s="775">
        <f ca="1">ROUNDUP(IFERROR($F92*$E92*CHOOSE(AK$7,
IFERROR(SUMPRODUCT('6. Patients'!DD$10:DD$107,OFFSET('6. Patients'!$DN$9,1,MATCH($D92,'6. Patients'!$DO$9:$FL$9,0),ROWS('6. Patients'!EQ$10:EQ$107))),0)+
IFERROR(SUMPRODUCT('6. Patients'!DD$10:DD$107,OFFSET('6. Patients'!$FM$9,1,MATCH($D92,'6. Patients'!$FN$9:$GG$9,0),ROWS('6. Patients'!EQ$10:EQ$107))),0)+
IFERROR(SUMPRODUCT('6. Patients'!DD$10:DD$107,OFFSET('6. Patients'!$GH$9,1,MATCH($D92,'6. Patients'!$GI$9:$IF$9,0),ROWS('6. Patients'!EQ$10:EQ$107))),0)+
IFERROR(SUMPRODUCT('6. Patients'!DD$10:DD$107,OFFSET('6. Patients'!$IG$9,1,MATCH($D92,'6. Patients'!$IH$9:$JA$9,0),ROWS('6. Patients'!EQ$10:EQ$107))),0),
IFERROR(SUMPRODUCT('6. Patients'!DD$10:DD$107,OFFSET('6. Patients'!$JB$9,1,MATCH($D92,'6. Patients'!$JC$9:$KZ$9,0),ROWS('6. Patients'!EQ$10:EQ$107))),0)+
IFERROR(SUMPRODUCT('6. Patients'!DD$10:DD$107,OFFSET('6. Patients'!$LA$9,1,MATCH($D92,'6. Patients'!$LB$9:$LU$9,0),ROWS('6. Patients'!EQ$10:EQ$107))),0)+
IFERROR(SUMPRODUCT('6. Patients'!DD$10:DD$107,OFFSET('6. Patients'!$LV$9,1,MATCH($D92,'6. Patients'!$LW$9:$NT$9,0),ROWS('6. Patients'!EQ$10:EQ$107))),0)+
IFERROR(SUMPRODUCT('6. Patients'!DD$10:DD$107,OFFSET('6. Patients'!$NU$9,1,MATCH($D92,'6. Patients'!$NV$9:$OO$9,0),ROWS('6. Patients'!EQ$10:EQ$107))),0),
IFERROR(SUMPRODUCT('6. Patients'!DD$10:DD$107,OFFSET('6. Patients'!$OP$9,1,MATCH($D92,'6. Patients'!$OQ$9:$QN$9,0),ROWS('6. Patients'!EQ$10:EQ$107))),0)+
IFERROR(SUMPRODUCT('6. Patients'!DD$10:DD$107,OFFSET('6. Patients'!$QO$9,1,MATCH($D92,'6. Patients'!$QP$9:$RI$9,0),ROWS('6. Patients'!EQ$10:EQ$107))),0)+
IFERROR(SUMPRODUCT('6. Patients'!DD$10:DD$107,OFFSET('6. Patients'!$RJ$9,1,MATCH($D92,'6. Patients'!$RK$9:$TH$9,0),ROWS('6. Patients'!EQ$10:EQ$107))),0)+
IFERROR(SUMPRODUCT('6. Patients'!DD$10:DD$107,OFFSET('6. Patients'!$TI$9,1,MATCH($D92,'6. Patients'!$TJ$9:$UC$9,0),ROWS('6. Patients'!EQ$10:EQ$107))),0))+
IFERROR(VLOOKUP($D92,$H$116:$L$146,COLUMNS($H$115:$J$115)-1+AK$7,0)*$E92*$F92*'1. General Inputs'!$J$25,0),0),0)</f>
        <v>0</v>
      </c>
      <c r="AL92" s="775">
        <f ca="1">ROUNDUP(IFERROR($F92*$E92*CHOOSE(AL$7,
IFERROR(SUMPRODUCT('6. Patients'!DE$10:DE$107,OFFSET('6. Patients'!$DN$9,1,MATCH($D92,'6. Patients'!$DO$9:$FL$9,0),ROWS('6. Patients'!ER$10:ER$107))),0)+
IFERROR(SUMPRODUCT('6. Patients'!DE$10:DE$107,OFFSET('6. Patients'!$FM$9,1,MATCH($D92,'6. Patients'!$FN$9:$GG$9,0),ROWS('6. Patients'!ER$10:ER$107))),0)+
IFERROR(SUMPRODUCT('6. Patients'!DE$10:DE$107,OFFSET('6. Patients'!$GH$9,1,MATCH($D92,'6. Patients'!$GI$9:$IF$9,0),ROWS('6. Patients'!ER$10:ER$107))),0)+
IFERROR(SUMPRODUCT('6. Patients'!DE$10:DE$107,OFFSET('6. Patients'!$IG$9,1,MATCH($D92,'6. Patients'!$IH$9:$JA$9,0),ROWS('6. Patients'!ER$10:ER$107))),0),
IFERROR(SUMPRODUCT('6. Patients'!DE$10:DE$107,OFFSET('6. Patients'!$JB$9,1,MATCH($D92,'6. Patients'!$JC$9:$KZ$9,0),ROWS('6. Patients'!ER$10:ER$107))),0)+
IFERROR(SUMPRODUCT('6. Patients'!DE$10:DE$107,OFFSET('6. Patients'!$LA$9,1,MATCH($D92,'6. Patients'!$LB$9:$LU$9,0),ROWS('6. Patients'!ER$10:ER$107))),0)+
IFERROR(SUMPRODUCT('6. Patients'!DE$10:DE$107,OFFSET('6. Patients'!$LV$9,1,MATCH($D92,'6. Patients'!$LW$9:$NT$9,0),ROWS('6. Patients'!ER$10:ER$107))),0)+
IFERROR(SUMPRODUCT('6. Patients'!DE$10:DE$107,OFFSET('6. Patients'!$NU$9,1,MATCH($D92,'6. Patients'!$NV$9:$OO$9,0),ROWS('6. Patients'!ER$10:ER$107))),0),
IFERROR(SUMPRODUCT('6. Patients'!DE$10:DE$107,OFFSET('6. Patients'!$OP$9,1,MATCH($D92,'6. Patients'!$OQ$9:$QN$9,0),ROWS('6. Patients'!ER$10:ER$107))),0)+
IFERROR(SUMPRODUCT('6. Patients'!DE$10:DE$107,OFFSET('6. Patients'!$QO$9,1,MATCH($D92,'6. Patients'!$QP$9:$RI$9,0),ROWS('6. Patients'!ER$10:ER$107))),0)+
IFERROR(SUMPRODUCT('6. Patients'!DE$10:DE$107,OFFSET('6. Patients'!$RJ$9,1,MATCH($D92,'6. Patients'!$RK$9:$TH$9,0),ROWS('6. Patients'!ER$10:ER$107))),0)+
IFERROR(SUMPRODUCT('6. Patients'!DE$10:DE$107,OFFSET('6. Patients'!$TI$9,1,MATCH($D92,'6. Patients'!$TJ$9:$UC$9,0),ROWS('6. Patients'!ER$10:ER$107))),0))+
IFERROR(VLOOKUP($D92,$H$116:$L$146,COLUMNS($H$115:$J$115)-1+AL$7,0)*$E92*$F92*'1. General Inputs'!$J$25,0),0),0)</f>
        <v>0</v>
      </c>
      <c r="AM92" s="775">
        <f ca="1">ROUNDUP(IFERROR($F92*$E92*CHOOSE(AM$7,
IFERROR(SUMPRODUCT('6. Patients'!DF$10:DF$107,OFFSET('6. Patients'!$DN$9,1,MATCH($D92,'6. Patients'!$DO$9:$FL$9,0),ROWS('6. Patients'!ES$10:ES$107))),0)+
IFERROR(SUMPRODUCT('6. Patients'!DF$10:DF$107,OFFSET('6. Patients'!$FM$9,1,MATCH($D92,'6. Patients'!$FN$9:$GG$9,0),ROWS('6. Patients'!ES$10:ES$107))),0)+
IFERROR(SUMPRODUCT('6. Patients'!DF$10:DF$107,OFFSET('6. Patients'!$GH$9,1,MATCH($D92,'6. Patients'!$GI$9:$IF$9,0),ROWS('6. Patients'!ES$10:ES$107))),0)+
IFERROR(SUMPRODUCT('6. Patients'!DF$10:DF$107,OFFSET('6. Patients'!$IG$9,1,MATCH($D92,'6. Patients'!$IH$9:$JA$9,0),ROWS('6. Patients'!ES$10:ES$107))),0),
IFERROR(SUMPRODUCT('6. Patients'!DF$10:DF$107,OFFSET('6. Patients'!$JB$9,1,MATCH($D92,'6. Patients'!$JC$9:$KZ$9,0),ROWS('6. Patients'!ES$10:ES$107))),0)+
IFERROR(SUMPRODUCT('6. Patients'!DF$10:DF$107,OFFSET('6. Patients'!$LA$9,1,MATCH($D92,'6. Patients'!$LB$9:$LU$9,0),ROWS('6. Patients'!ES$10:ES$107))),0)+
IFERROR(SUMPRODUCT('6. Patients'!DF$10:DF$107,OFFSET('6. Patients'!$LV$9,1,MATCH($D92,'6. Patients'!$LW$9:$NT$9,0),ROWS('6. Patients'!ES$10:ES$107))),0)+
IFERROR(SUMPRODUCT('6. Patients'!DF$10:DF$107,OFFSET('6. Patients'!$NU$9,1,MATCH($D92,'6. Patients'!$NV$9:$OO$9,0),ROWS('6. Patients'!ES$10:ES$107))),0),
IFERROR(SUMPRODUCT('6. Patients'!DF$10:DF$107,OFFSET('6. Patients'!$OP$9,1,MATCH($D92,'6. Patients'!$OQ$9:$QN$9,0),ROWS('6. Patients'!ES$10:ES$107))),0)+
IFERROR(SUMPRODUCT('6. Patients'!DF$10:DF$107,OFFSET('6. Patients'!$QO$9,1,MATCH($D92,'6. Patients'!$QP$9:$RI$9,0),ROWS('6. Patients'!ES$10:ES$107))),0)+
IFERROR(SUMPRODUCT('6. Patients'!DF$10:DF$107,OFFSET('6. Patients'!$RJ$9,1,MATCH($D92,'6. Patients'!$RK$9:$TH$9,0),ROWS('6. Patients'!ES$10:ES$107))),0)+
IFERROR(SUMPRODUCT('6. Patients'!DF$10:DF$107,OFFSET('6. Patients'!$TI$9,1,MATCH($D92,'6. Patients'!$TJ$9:$UC$9,0),ROWS('6. Patients'!ES$10:ES$107))),0))+
IFERROR(VLOOKUP($D92,$H$116:$L$146,COLUMNS($H$115:$J$115)-1+AM$7,0)*$E92*$F92*'1. General Inputs'!$J$25,0),0),0)</f>
        <v>0</v>
      </c>
      <c r="AN92" s="775">
        <f ca="1">ROUNDUP(IFERROR($F92*$E92*CHOOSE(AN$7,
IFERROR(SUMPRODUCT('6. Patients'!DG$10:DG$107,OFFSET('6. Patients'!$DN$9,1,MATCH($D92,'6. Patients'!$DO$9:$FL$9,0),ROWS('6. Patients'!ET$10:ET$107))),0)+
IFERROR(SUMPRODUCT('6. Patients'!DG$10:DG$107,OFFSET('6. Patients'!$FM$9,1,MATCH($D92,'6. Patients'!$FN$9:$GG$9,0),ROWS('6. Patients'!ET$10:ET$107))),0)+
IFERROR(SUMPRODUCT('6. Patients'!DG$10:DG$107,OFFSET('6. Patients'!$GH$9,1,MATCH($D92,'6. Patients'!$GI$9:$IF$9,0),ROWS('6. Patients'!ET$10:ET$107))),0)+
IFERROR(SUMPRODUCT('6. Patients'!DG$10:DG$107,OFFSET('6. Patients'!$IG$9,1,MATCH($D92,'6. Patients'!$IH$9:$JA$9,0),ROWS('6. Patients'!ET$10:ET$107))),0),
IFERROR(SUMPRODUCT('6. Patients'!DG$10:DG$107,OFFSET('6. Patients'!$JB$9,1,MATCH($D92,'6. Patients'!$JC$9:$KZ$9,0),ROWS('6. Patients'!ET$10:ET$107))),0)+
IFERROR(SUMPRODUCT('6. Patients'!DG$10:DG$107,OFFSET('6. Patients'!$LA$9,1,MATCH($D92,'6. Patients'!$LB$9:$LU$9,0),ROWS('6. Patients'!ET$10:ET$107))),0)+
IFERROR(SUMPRODUCT('6. Patients'!DG$10:DG$107,OFFSET('6. Patients'!$LV$9,1,MATCH($D92,'6. Patients'!$LW$9:$NT$9,0),ROWS('6. Patients'!ET$10:ET$107))),0)+
IFERROR(SUMPRODUCT('6. Patients'!DG$10:DG$107,OFFSET('6. Patients'!$NU$9,1,MATCH($D92,'6. Patients'!$NV$9:$OO$9,0),ROWS('6. Patients'!ET$10:ET$107))),0),
IFERROR(SUMPRODUCT('6. Patients'!DG$10:DG$107,OFFSET('6. Patients'!$OP$9,1,MATCH($D92,'6. Patients'!$OQ$9:$QN$9,0),ROWS('6. Patients'!ET$10:ET$107))),0)+
IFERROR(SUMPRODUCT('6. Patients'!DG$10:DG$107,OFFSET('6. Patients'!$QO$9,1,MATCH($D92,'6. Patients'!$QP$9:$RI$9,0),ROWS('6. Patients'!ET$10:ET$107))),0)+
IFERROR(SUMPRODUCT('6. Patients'!DG$10:DG$107,OFFSET('6. Patients'!$RJ$9,1,MATCH($D92,'6. Patients'!$RK$9:$TH$9,0),ROWS('6. Patients'!ET$10:ET$107))),0)+
IFERROR(SUMPRODUCT('6. Patients'!DG$10:DG$107,OFFSET('6. Patients'!$TI$9,1,MATCH($D92,'6. Patients'!$TJ$9:$UC$9,0),ROWS('6. Patients'!ET$10:ET$107))),0))+
IFERROR(VLOOKUP($D92,$H$116:$L$146,COLUMNS($H$115:$J$115)-1+AN$7,0)*$E92*$F92*'1. General Inputs'!$J$25,0),0),0)</f>
        <v>0</v>
      </c>
      <c r="AO92" s="775">
        <f ca="1">ROUNDUP(IFERROR($F92*$E92*CHOOSE(AO$7,
IFERROR(SUMPRODUCT('6. Patients'!DH$10:DH$107,OFFSET('6. Patients'!$DN$9,1,MATCH($D92,'6. Patients'!$DO$9:$FL$9,0),ROWS('6. Patients'!EU$10:EU$107))),0)+
IFERROR(SUMPRODUCT('6. Patients'!DH$10:DH$107,OFFSET('6. Patients'!$FM$9,1,MATCH($D92,'6. Patients'!$FN$9:$GG$9,0),ROWS('6. Patients'!EU$10:EU$107))),0)+
IFERROR(SUMPRODUCT('6. Patients'!DH$10:DH$107,OFFSET('6. Patients'!$GH$9,1,MATCH($D92,'6. Patients'!$GI$9:$IF$9,0),ROWS('6. Patients'!EU$10:EU$107))),0)+
IFERROR(SUMPRODUCT('6. Patients'!DH$10:DH$107,OFFSET('6. Patients'!$IG$9,1,MATCH($D92,'6. Patients'!$IH$9:$JA$9,0),ROWS('6. Patients'!EU$10:EU$107))),0),
IFERROR(SUMPRODUCT('6. Patients'!DH$10:DH$107,OFFSET('6. Patients'!$JB$9,1,MATCH($D92,'6. Patients'!$JC$9:$KZ$9,0),ROWS('6. Patients'!EU$10:EU$107))),0)+
IFERROR(SUMPRODUCT('6. Patients'!DH$10:DH$107,OFFSET('6. Patients'!$LA$9,1,MATCH($D92,'6. Patients'!$LB$9:$LU$9,0),ROWS('6. Patients'!EU$10:EU$107))),0)+
IFERROR(SUMPRODUCT('6. Patients'!DH$10:DH$107,OFFSET('6. Patients'!$LV$9,1,MATCH($D92,'6. Patients'!$LW$9:$NT$9,0),ROWS('6. Patients'!EU$10:EU$107))),0)+
IFERROR(SUMPRODUCT('6. Patients'!DH$10:DH$107,OFFSET('6. Patients'!$NU$9,1,MATCH($D92,'6. Patients'!$NV$9:$OO$9,0),ROWS('6. Patients'!EU$10:EU$107))),0),
IFERROR(SUMPRODUCT('6. Patients'!DH$10:DH$107,OFFSET('6. Patients'!$OP$9,1,MATCH($D92,'6. Patients'!$OQ$9:$QN$9,0),ROWS('6. Patients'!EU$10:EU$107))),0)+
IFERROR(SUMPRODUCT('6. Patients'!DH$10:DH$107,OFFSET('6. Patients'!$QO$9,1,MATCH($D92,'6. Patients'!$QP$9:$RI$9,0),ROWS('6. Patients'!EU$10:EU$107))),0)+
IFERROR(SUMPRODUCT('6. Patients'!DH$10:DH$107,OFFSET('6. Patients'!$RJ$9,1,MATCH($D92,'6. Patients'!$RK$9:$TH$9,0),ROWS('6. Patients'!EU$10:EU$107))),0)+
IFERROR(SUMPRODUCT('6. Patients'!DH$10:DH$107,OFFSET('6. Patients'!$TI$9,1,MATCH($D92,'6. Patients'!$TJ$9:$UC$9,0),ROWS('6. Patients'!EU$10:EU$107))),0))+
IFERROR(VLOOKUP($D92,$H$116:$L$146,COLUMNS($H$115:$J$115)-1+AO$7,0)*$E92*$F92*'1. General Inputs'!$J$25,0),0),0)</f>
        <v>0</v>
      </c>
      <c r="AP92" s="775">
        <f ca="1">ROUNDUP(IFERROR($F92*$E92*CHOOSE(AP$7,
IFERROR(SUMPRODUCT('6. Patients'!DI$10:DI$107,OFFSET('6. Patients'!$DN$9,1,MATCH($D92,'6. Patients'!$DO$9:$FL$9,0),ROWS('6. Patients'!EV$10:EV$107))),0)+
IFERROR(SUMPRODUCT('6. Patients'!DI$10:DI$107,OFFSET('6. Patients'!$FM$9,1,MATCH($D92,'6. Patients'!$FN$9:$GG$9,0),ROWS('6. Patients'!EV$10:EV$107))),0)+
IFERROR(SUMPRODUCT('6. Patients'!DI$10:DI$107,OFFSET('6. Patients'!$GH$9,1,MATCH($D92,'6. Patients'!$GI$9:$IF$9,0),ROWS('6. Patients'!EV$10:EV$107))),0)+
IFERROR(SUMPRODUCT('6. Patients'!DI$10:DI$107,OFFSET('6. Patients'!$IG$9,1,MATCH($D92,'6. Patients'!$IH$9:$JA$9,0),ROWS('6. Patients'!EV$10:EV$107))),0),
IFERROR(SUMPRODUCT('6. Patients'!DI$10:DI$107,OFFSET('6. Patients'!$JB$9,1,MATCH($D92,'6. Patients'!$JC$9:$KZ$9,0),ROWS('6. Patients'!EV$10:EV$107))),0)+
IFERROR(SUMPRODUCT('6. Patients'!DI$10:DI$107,OFFSET('6. Patients'!$LA$9,1,MATCH($D92,'6. Patients'!$LB$9:$LU$9,0),ROWS('6. Patients'!EV$10:EV$107))),0)+
IFERROR(SUMPRODUCT('6. Patients'!DI$10:DI$107,OFFSET('6. Patients'!$LV$9,1,MATCH($D92,'6. Patients'!$LW$9:$NT$9,0),ROWS('6. Patients'!EV$10:EV$107))),0)+
IFERROR(SUMPRODUCT('6. Patients'!DI$10:DI$107,OFFSET('6. Patients'!$NU$9,1,MATCH($D92,'6. Patients'!$NV$9:$OO$9,0),ROWS('6. Patients'!EV$10:EV$107))),0),
IFERROR(SUMPRODUCT('6. Patients'!DI$10:DI$107,OFFSET('6. Patients'!$OP$9,1,MATCH($D92,'6. Patients'!$OQ$9:$QN$9,0),ROWS('6. Patients'!EV$10:EV$107))),0)+
IFERROR(SUMPRODUCT('6. Patients'!DI$10:DI$107,OFFSET('6. Patients'!$QO$9,1,MATCH($D92,'6. Patients'!$QP$9:$RI$9,0),ROWS('6. Patients'!EV$10:EV$107))),0)+
IFERROR(SUMPRODUCT('6. Patients'!DI$10:DI$107,OFFSET('6. Patients'!$RJ$9,1,MATCH($D92,'6. Patients'!$RK$9:$TH$9,0),ROWS('6. Patients'!EV$10:EV$107))),0)+
IFERROR(SUMPRODUCT('6. Patients'!DI$10:DI$107,OFFSET('6. Patients'!$TI$9,1,MATCH($D92,'6. Patients'!$TJ$9:$UC$9,0),ROWS('6. Patients'!EV$10:EV$107))),0))+
IFERROR(VLOOKUP($D92,$H$116:$L$146,COLUMNS($H$115:$J$115)-1+AP$7,0)*$E92*$F92*'1. General Inputs'!$J$25,0),0),0)</f>
        <v>0</v>
      </c>
      <c r="AQ92" s="775">
        <f ca="1">ROUNDUP(IFERROR($F92*$E92*CHOOSE(AQ$7,
IFERROR(SUMPRODUCT('6. Patients'!DJ$10:DJ$107,OFFSET('6. Patients'!$DN$9,1,MATCH($D92,'6. Patients'!$DO$9:$FL$9,0),ROWS('6. Patients'!EW$10:EW$107))),0)+
IFERROR(SUMPRODUCT('6. Patients'!DJ$10:DJ$107,OFFSET('6. Patients'!$FM$9,1,MATCH($D92,'6. Patients'!$FN$9:$GG$9,0),ROWS('6. Patients'!EW$10:EW$107))),0)+
IFERROR(SUMPRODUCT('6. Patients'!DJ$10:DJ$107,OFFSET('6. Patients'!$GH$9,1,MATCH($D92,'6. Patients'!$GI$9:$IF$9,0),ROWS('6. Patients'!EW$10:EW$107))),0)+
IFERROR(SUMPRODUCT('6. Patients'!DJ$10:DJ$107,OFFSET('6. Patients'!$IG$9,1,MATCH($D92,'6. Patients'!$IH$9:$JA$9,0),ROWS('6. Patients'!EW$10:EW$107))),0),
IFERROR(SUMPRODUCT('6. Patients'!DJ$10:DJ$107,OFFSET('6. Patients'!$JB$9,1,MATCH($D92,'6. Patients'!$JC$9:$KZ$9,0),ROWS('6. Patients'!EW$10:EW$107))),0)+
IFERROR(SUMPRODUCT('6. Patients'!DJ$10:DJ$107,OFFSET('6. Patients'!$LA$9,1,MATCH($D92,'6. Patients'!$LB$9:$LU$9,0),ROWS('6. Patients'!EW$10:EW$107))),0)+
IFERROR(SUMPRODUCT('6. Patients'!DJ$10:DJ$107,OFFSET('6. Patients'!$LV$9,1,MATCH($D92,'6. Patients'!$LW$9:$NT$9,0),ROWS('6. Patients'!EW$10:EW$107))),0)+
IFERROR(SUMPRODUCT('6. Patients'!DJ$10:DJ$107,OFFSET('6. Patients'!$NU$9,1,MATCH($D92,'6. Patients'!$NV$9:$OO$9,0),ROWS('6. Patients'!EW$10:EW$107))),0),
IFERROR(SUMPRODUCT('6. Patients'!DJ$10:DJ$107,OFFSET('6. Patients'!$OP$9,1,MATCH($D92,'6. Patients'!$OQ$9:$QN$9,0),ROWS('6. Patients'!EW$10:EW$107))),0)+
IFERROR(SUMPRODUCT('6. Patients'!DJ$10:DJ$107,OFFSET('6. Patients'!$QO$9,1,MATCH($D92,'6. Patients'!$QP$9:$RI$9,0),ROWS('6. Patients'!EW$10:EW$107))),0)+
IFERROR(SUMPRODUCT('6. Patients'!DJ$10:DJ$107,OFFSET('6. Patients'!$RJ$9,1,MATCH($D92,'6. Patients'!$RK$9:$TH$9,0),ROWS('6. Patients'!EW$10:EW$107))),0)+
IFERROR(SUMPRODUCT('6. Patients'!DJ$10:DJ$107,OFFSET('6. Patients'!$TI$9,1,MATCH($D92,'6. Patients'!$TJ$9:$UC$9,0),ROWS('6. Patients'!EW$10:EW$107))),0))+
IFERROR(VLOOKUP($D92,$H$116:$L$146,COLUMNS($H$115:$J$115)-1+AQ$7,0)*$E92*$F92*'1. General Inputs'!$J$25,0),0),0)</f>
        <v>0</v>
      </c>
      <c r="AT92" s="309"/>
      <c r="AZ92" s="335">
        <f ca="1">IFERROR(SUM(OFFSET('7. Consumption'!H92,0,1,,MIN('1. General Inputs'!$J$29,COLUMNS('7. Consumption'!H$9:$AQ$9)-1))),0)+MAX(0,$AQ92*('1. General Inputs'!$J$29-COLUMNS('7. Consumption'!H$9:$AQ$9)+1))</f>
        <v>0</v>
      </c>
      <c r="BA92" s="335">
        <f ca="1">IFERROR(SUM(OFFSET('7. Consumption'!I92,0,1,,MIN('1. General Inputs'!$J$29,COLUMNS('7. Consumption'!I$9:$AQ$9)-1))),0)+MAX(0,$AQ92*('1. General Inputs'!$J$29-COLUMNS('7. Consumption'!I$9:$AQ$9)+1))</f>
        <v>0</v>
      </c>
      <c r="BB92" s="335">
        <f ca="1">IFERROR(SUM(OFFSET('7. Consumption'!J92,0,1,,MIN('1. General Inputs'!$J$29,COLUMNS('7. Consumption'!J$9:$AQ$9)-1))),0)+MAX(0,$AQ92*('1. General Inputs'!$J$29-COLUMNS('7. Consumption'!J$9:$AQ$9)+1))</f>
        <v>0</v>
      </c>
      <c r="BC92" s="335">
        <f ca="1">IFERROR(SUM(OFFSET('7. Consumption'!K92,0,1,,MIN('1. General Inputs'!$J$29,COLUMNS('7. Consumption'!K$9:$AQ$9)-1))),0)+MAX(0,$AQ92*('1. General Inputs'!$J$29-COLUMNS('7. Consumption'!K$9:$AQ$9)+1))</f>
        <v>0</v>
      </c>
      <c r="BD92" s="335">
        <f ca="1">IFERROR(SUM(OFFSET('7. Consumption'!L92,0,1,,MIN('1. General Inputs'!$J$29,COLUMNS('7. Consumption'!L$9:$AQ$9)-1))),0)+MAX(0,$AQ92*('1. General Inputs'!$J$29-COLUMNS('7. Consumption'!L$9:$AQ$9)+1))</f>
        <v>0</v>
      </c>
      <c r="BE92" s="335">
        <f ca="1">IFERROR(SUM(OFFSET('7. Consumption'!M92,0,1,,MIN('1. General Inputs'!$J$29,COLUMNS('7. Consumption'!M$9:$AQ$9)-1))),0)+MAX(0,$AQ92*('1. General Inputs'!$J$29-COLUMNS('7. Consumption'!M$9:$AQ$9)+1))</f>
        <v>0</v>
      </c>
      <c r="BF92" s="335">
        <f ca="1">IFERROR(SUM(OFFSET('7. Consumption'!N92,0,1,,MIN('1. General Inputs'!$J$29,COLUMNS('7. Consumption'!N$9:$AQ$9)-1))),0)+MAX(0,$AQ92*('1. General Inputs'!$J$29-COLUMNS('7. Consumption'!N$9:$AQ$9)+1))</f>
        <v>0</v>
      </c>
      <c r="BG92" s="335">
        <f ca="1">IFERROR(SUM(OFFSET('7. Consumption'!O92,0,1,,MIN('1. General Inputs'!$J$29,COLUMNS('7. Consumption'!O$9:$AQ$9)-1))),0)+MAX(0,$AQ92*('1. General Inputs'!$J$29-COLUMNS('7. Consumption'!O$9:$AQ$9)+1))</f>
        <v>0</v>
      </c>
      <c r="BH92" s="335">
        <f ca="1">IFERROR(SUM(OFFSET('7. Consumption'!P92,0,1,,MIN('1. General Inputs'!$J$29,COLUMNS('7. Consumption'!P$9:$AQ$9)-1))),0)+MAX(0,$AQ92*('1. General Inputs'!$J$29-COLUMNS('7. Consumption'!P$9:$AQ$9)+1))</f>
        <v>0</v>
      </c>
      <c r="BI92" s="335">
        <f ca="1">IFERROR(SUM(OFFSET('7. Consumption'!Q92,0,1,,MIN('1. General Inputs'!$J$29,COLUMNS('7. Consumption'!Q$9:$AQ$9)-1))),0)+MAX(0,$AQ92*('1. General Inputs'!$J$29-COLUMNS('7. Consumption'!Q$9:$AQ$9)+1))</f>
        <v>0</v>
      </c>
      <c r="BJ92" s="335">
        <f ca="1">IFERROR(SUM(OFFSET('7. Consumption'!R92,0,1,,MIN('1. General Inputs'!$J$29,COLUMNS('7. Consumption'!R$9:$AQ$9)-1))),0)+MAX(0,$AQ92*('1. General Inputs'!$J$29-COLUMNS('7. Consumption'!R$9:$AQ$9)+1))</f>
        <v>0</v>
      </c>
      <c r="BK92" s="335">
        <f ca="1">IFERROR(SUM(OFFSET('7. Consumption'!S92,0,1,,MIN('1. General Inputs'!$J$29,COLUMNS('7. Consumption'!S$9:$AQ$9)-1))),0)+MAX(0,$AQ92*('1. General Inputs'!$J$29-COLUMNS('7. Consumption'!S$9:$AQ$9)+1))</f>
        <v>0</v>
      </c>
      <c r="BL92" s="335">
        <f ca="1">IFERROR(SUM(OFFSET('7. Consumption'!T92,0,1,,MIN('1. General Inputs'!$J$29,COLUMNS('7. Consumption'!T$9:$AQ$9)-1))),0)+MAX(0,$AQ92*('1. General Inputs'!$J$29-COLUMNS('7. Consumption'!T$9:$AQ$9)+1))</f>
        <v>0</v>
      </c>
      <c r="BM92" s="335">
        <f ca="1">IFERROR(SUM(OFFSET('7. Consumption'!U92,0,1,,MIN('1. General Inputs'!$J$29,COLUMNS('7. Consumption'!U$9:$AQ$9)-1))),0)+MAX(0,$AQ92*('1. General Inputs'!$J$29-COLUMNS('7. Consumption'!U$9:$AQ$9)+1))</f>
        <v>0</v>
      </c>
      <c r="BN92" s="335">
        <f ca="1">IFERROR(SUM(OFFSET('7. Consumption'!V92,0,1,,MIN('1. General Inputs'!$J$29,COLUMNS('7. Consumption'!V$9:$AQ$9)-1))),0)+MAX(0,$AQ92*('1. General Inputs'!$J$29-COLUMNS('7. Consumption'!V$9:$AQ$9)+1))</f>
        <v>0</v>
      </c>
      <c r="BO92" s="335">
        <f ca="1">IFERROR(SUM(OFFSET('7. Consumption'!W92,0,1,,MIN('1. General Inputs'!$J$29,COLUMNS('7. Consumption'!W$9:$AQ$9)-1))),0)+MAX(0,$AQ92*('1. General Inputs'!$J$29-COLUMNS('7. Consumption'!W$9:$AQ$9)+1))</f>
        <v>0</v>
      </c>
      <c r="BP92" s="335">
        <f ca="1">IFERROR(SUM(OFFSET('7. Consumption'!X92,0,1,,MIN('1. General Inputs'!$J$29,COLUMNS('7. Consumption'!X$9:$AQ$9)-1))),0)+MAX(0,$AQ92*('1. General Inputs'!$J$29-COLUMNS('7. Consumption'!X$9:$AQ$9)+1))</f>
        <v>0</v>
      </c>
      <c r="BQ92" s="335">
        <f ca="1">IFERROR(SUM(OFFSET('7. Consumption'!Y92,0,1,,MIN('1. General Inputs'!$J$29,COLUMNS('7. Consumption'!Y$9:$AQ$9)-1))),0)+MAX(0,$AQ92*('1. General Inputs'!$J$29-COLUMNS('7. Consumption'!Y$9:$AQ$9)+1))</f>
        <v>0</v>
      </c>
      <c r="BR92" s="335">
        <f ca="1">IFERROR(SUM(OFFSET('7. Consumption'!Z92,0,1,,MIN('1. General Inputs'!$J$29,COLUMNS('7. Consumption'!Z$9:$AQ$9)-1))),0)+MAX(0,$AQ92*('1. General Inputs'!$J$29-COLUMNS('7. Consumption'!Z$9:$AQ$9)+1))</f>
        <v>0</v>
      </c>
      <c r="BS92" s="335">
        <f ca="1">IFERROR(SUM(OFFSET('7. Consumption'!AA92,0,1,,MIN('1. General Inputs'!$J$29,COLUMNS('7. Consumption'!AA$9:$AQ$9)-1))),0)+MAX(0,$AQ92*('1. General Inputs'!$J$29-COLUMNS('7. Consumption'!AA$9:$AQ$9)+1))</f>
        <v>0</v>
      </c>
      <c r="BT92" s="335">
        <f ca="1">IFERROR(SUM(OFFSET('7. Consumption'!AB92,0,1,,MIN('1. General Inputs'!$J$29,COLUMNS('7. Consumption'!AB$9:$AQ$9)-1))),0)+MAX(0,$AQ92*('1. General Inputs'!$J$29-COLUMNS('7. Consumption'!AB$9:$AQ$9)+1))</f>
        <v>0</v>
      </c>
      <c r="BU92" s="335">
        <f ca="1">IFERROR(SUM(OFFSET('7. Consumption'!AC92,0,1,,MIN('1. General Inputs'!$J$29,COLUMNS('7. Consumption'!AC$9:$AQ$9)-1))),0)+MAX(0,$AQ92*('1. General Inputs'!$J$29-COLUMNS('7. Consumption'!AC$9:$AQ$9)+1))</f>
        <v>0</v>
      </c>
      <c r="BV92" s="335">
        <f ca="1">IFERROR(SUM(OFFSET('7. Consumption'!AD92,0,1,,MIN('1. General Inputs'!$J$29,COLUMNS('7. Consumption'!AD$9:$AQ$9)-1))),0)+MAX(0,$AQ92*('1. General Inputs'!$J$29-COLUMNS('7. Consumption'!AD$9:$AQ$9)+1))</f>
        <v>0</v>
      </c>
      <c r="BW92" s="335">
        <f ca="1">IFERROR(SUM(OFFSET('7. Consumption'!AE92,0,1,,MIN('1. General Inputs'!$J$29,COLUMNS('7. Consumption'!AE$9:$AQ$9)-1))),0)+MAX(0,$AQ92*('1. General Inputs'!$J$29-COLUMNS('7. Consumption'!AE$9:$AQ$9)+1))</f>
        <v>0</v>
      </c>
      <c r="BX92" s="335">
        <f ca="1">IFERROR(SUM(OFFSET('7. Consumption'!AF92,0,1,,MIN('1. General Inputs'!$J$29,COLUMNS('7. Consumption'!AF$9:$AQ$9)-1))),0)+MAX(0,$AQ92*('1. General Inputs'!$J$29-COLUMNS('7. Consumption'!AF$9:$AQ$9)+1))</f>
        <v>0</v>
      </c>
      <c r="BY92" s="335">
        <f ca="1">IFERROR(SUM(OFFSET('7. Consumption'!AG92,0,1,,MIN('1. General Inputs'!$J$29,COLUMNS('7. Consumption'!AG$9:$AQ$9)-1))),0)+MAX(0,$AQ92*('1. General Inputs'!$J$29-COLUMNS('7. Consumption'!AG$9:$AQ$9)+1))</f>
        <v>0</v>
      </c>
      <c r="BZ92" s="335">
        <f ca="1">IFERROR(SUM(OFFSET('7. Consumption'!AH92,0,1,,MIN('1. General Inputs'!$J$29,COLUMNS('7. Consumption'!AH$9:$AQ$9)-1))),0)+MAX(0,$AQ92*('1. General Inputs'!$J$29-COLUMNS('7. Consumption'!AH$9:$AQ$9)+1))</f>
        <v>0</v>
      </c>
      <c r="CA92" s="335">
        <f ca="1">IFERROR(SUM(OFFSET('7. Consumption'!AI92,0,1,,MIN('1. General Inputs'!$J$29,COLUMNS('7. Consumption'!AI$9:$AQ$9)-1))),0)+MAX(0,$AQ92*('1. General Inputs'!$J$29-COLUMNS('7. Consumption'!AI$9:$AQ$9)+1))</f>
        <v>0</v>
      </c>
      <c r="CB92" s="335">
        <f ca="1">IFERROR(SUM(OFFSET('7. Consumption'!AJ92,0,1,,MIN('1. General Inputs'!$J$29,COLUMNS('7. Consumption'!AJ$9:$AQ$9)-1))),0)+MAX(0,$AQ92*('1. General Inputs'!$J$29-COLUMNS('7. Consumption'!AJ$9:$AQ$9)+1))</f>
        <v>0</v>
      </c>
      <c r="CC92" s="335">
        <f ca="1">IFERROR(SUM(OFFSET('7. Consumption'!AK92,0,1,,MIN('1. General Inputs'!$J$29,COLUMNS('7. Consumption'!AK$9:$AQ$9)-1))),0)+MAX(0,$AQ92*('1. General Inputs'!$J$29-COLUMNS('7. Consumption'!AK$9:$AQ$9)+1))</f>
        <v>0</v>
      </c>
      <c r="CD92" s="335">
        <f ca="1">IFERROR(SUM(OFFSET('7. Consumption'!AL92,0,1,,MIN('1. General Inputs'!$J$29,COLUMNS('7. Consumption'!AL$9:$AQ$9)-1))),0)+MAX(0,$AQ92*('1. General Inputs'!$J$29-COLUMNS('7. Consumption'!AL$9:$AQ$9)+1))</f>
        <v>0</v>
      </c>
      <c r="CE92" s="335">
        <f ca="1">IFERROR(SUM(OFFSET('7. Consumption'!AM92,0,1,,MIN('1. General Inputs'!$J$29,COLUMNS('7. Consumption'!AM$9:$AQ$9)-1))),0)+MAX(0,$AQ92*('1. General Inputs'!$J$29-COLUMNS('7. Consumption'!AM$9:$AQ$9)+1))</f>
        <v>0</v>
      </c>
      <c r="CF92" s="335">
        <f ca="1">IFERROR(SUM(OFFSET('7. Consumption'!AN92,0,1,,MIN('1. General Inputs'!$J$29,COLUMNS('7. Consumption'!AN$9:$AQ$9)-1))),0)+MAX(0,$AQ92*('1. General Inputs'!$J$29-COLUMNS('7. Consumption'!AN$9:$AQ$9)+1))</f>
        <v>0</v>
      </c>
      <c r="CG92" s="335">
        <f ca="1">IFERROR(SUM(OFFSET('7. Consumption'!AO92,0,1,,MIN('1. General Inputs'!$J$29,COLUMNS('7. Consumption'!AO$9:$AQ$9)-1))),0)+MAX(0,$AQ92*('1. General Inputs'!$J$29-COLUMNS('7. Consumption'!AO$9:$AQ$9)+1))</f>
        <v>0</v>
      </c>
      <c r="CH92" s="335">
        <f ca="1">IFERROR(SUM(OFFSET('7. Consumption'!AP92,0,1,,MIN('1. General Inputs'!$J$29,COLUMNS('7. Consumption'!AP$9:$AQ$9)-1))),0)+MAX(0,$AQ92*('1. General Inputs'!$J$29-COLUMNS('7. Consumption'!AP$9:$AQ$9)+1))</f>
        <v>0</v>
      </c>
      <c r="CI92" s="335">
        <f ca="1">IFERROR(SUM(OFFSET('7. Consumption'!AQ92,0,1,,MIN('1. General Inputs'!$J$29,COLUMNS('7. Consumption'!AQ$9:$AQ$9)-1))),0)+MAX(0,$AQ92*('1. General Inputs'!$J$29-COLUMNS('7. Consumption'!AQ$9:$AQ$9)+1))</f>
        <v>0</v>
      </c>
    </row>
    <row r="93" spans="2:87" ht="15" hidden="1" outlineLevel="1" x14ac:dyDescent="0.25">
      <c r="B93" s="772"/>
      <c r="C93" s="772" t="str">
        <f>IFERROR(VLOOKUP(ROWS($C$9:$C93),'5. Form Breakdown'!$AI$11:$AJ$138,COLUMNS('5. Form Breakdown'!$AI$11:$AJ$11),0),"")</f>
        <v/>
      </c>
      <c r="D93" s="772" t="str">
        <f>IFERROR(VLOOKUP($C93,'5a. Dosing'!$E$11:$F$138,2,0),"")</f>
        <v/>
      </c>
      <c r="E93" s="773" t="str">
        <f>IFERROR(INDEX('5. Form Breakdown'!$AL$11:$BL$138,MATCH('7. Consumption'!$C93,'5. Form Breakdown'!$AK$11:$AK$138,0),MATCH('5. Form Breakdown'!$AX$10,'5. Form Breakdown'!$AL$10:$BL$10,0)),"")</f>
        <v/>
      </c>
      <c r="F93" s="774" t="str">
        <f>IFERROR(INDEX('5. Form Breakdown'!$AL$11:$BL$138,MATCH('7. Consumption'!$C93,'5. Form Breakdown'!$AK$11:$AK$138,0),MATCH('5. Form Breakdown'!$BL$10,'5. Form Breakdown'!$AL$10:$BL$10,0)),"")</f>
        <v/>
      </c>
      <c r="H93" s="775">
        <f ca="1">ROUNDUP(IFERROR($F93*$E93*CHOOSE(H$7,
IFERROR(SUMPRODUCT('6. Patients'!CA$10:CA$107,OFFSET('6. Patients'!$DN$9,1,MATCH($D93,'6. Patients'!$DO$9:$FL$9,0),ROWS('6. Patients'!DN$10:DN$107))),0)+
IFERROR(SUMPRODUCT('6. Patients'!CA$10:CA$107,OFFSET('6. Patients'!$FM$9,1,MATCH($D93,'6. Patients'!$FN$9:$GG$9,0),ROWS('6. Patients'!DN$10:DN$107))),0)+
IFERROR(SUMPRODUCT('6. Patients'!CA$10:CA$107,OFFSET('6. Patients'!$GH$9,1,MATCH($D93,'6. Patients'!$GI$9:$IF$9,0),ROWS('6. Patients'!DN$10:DN$107))),0)+
IFERROR(SUMPRODUCT('6. Patients'!CA$10:CA$107,OFFSET('6. Patients'!$IG$9,1,MATCH($D93,'6. Patients'!$IH$9:$JA$9,0),ROWS('6. Patients'!DN$10:DN$107))),0),
IFERROR(SUMPRODUCT('6. Patients'!CA$10:CA$107,OFFSET('6. Patients'!$JB$9,1,MATCH($D93,'6. Patients'!$JC$9:$KZ$9,0),ROWS('6. Patients'!DN$10:DN$107))),0)+
IFERROR(SUMPRODUCT('6. Patients'!CA$10:CA$107,OFFSET('6. Patients'!$LA$9,1,MATCH($D93,'6. Patients'!$LB$9:$LU$9,0),ROWS('6. Patients'!DN$10:DN$107))),0)+
IFERROR(SUMPRODUCT('6. Patients'!CA$10:CA$107,OFFSET('6. Patients'!$LV$9,1,MATCH($D93,'6. Patients'!$LW$9:$NT$9,0),ROWS('6. Patients'!DN$10:DN$107))),0)+
IFERROR(SUMPRODUCT('6. Patients'!CA$10:CA$107,OFFSET('6. Patients'!$NU$9,1,MATCH($D93,'6. Patients'!$NV$9:$OO$9,0),ROWS('6. Patients'!DN$10:DN$107))),0),
IFERROR(SUMPRODUCT('6. Patients'!CA$10:CA$107,OFFSET('6. Patients'!$OP$9,1,MATCH($D93,'6. Patients'!$OQ$9:$QN$9,0),ROWS('6. Patients'!DN$10:DN$107))),0)+
IFERROR(SUMPRODUCT('6. Patients'!CA$10:CA$107,OFFSET('6. Patients'!$QO$9,1,MATCH($D93,'6. Patients'!$QP$9:$RI$9,0),ROWS('6. Patients'!DN$10:DN$107))),0)+
IFERROR(SUMPRODUCT('6. Patients'!CA$10:CA$107,OFFSET('6. Patients'!$RJ$9,1,MATCH($D93,'6. Patients'!$RK$9:$TH$9,0),ROWS('6. Patients'!DN$10:DN$107))),0)+
IFERROR(SUMPRODUCT('6. Patients'!CA$10:CA$107,OFFSET('6. Patients'!$TI$9,1,MATCH($D93,'6. Patients'!$TJ$9:$UC$9,0),ROWS('6. Patients'!DN$10:DN$107))),0))+
IFERROR(VLOOKUP($D93,$H$116:$L$146,COLUMNS($H$115:$J$115)-1+H$7,0)*$E93*$F93*'1. General Inputs'!$J$25,0),0),0)</f>
        <v>0</v>
      </c>
      <c r="I93" s="775">
        <f ca="1">ROUNDUP(IFERROR($F93*$E93*CHOOSE(I$7,
IFERROR(SUMPRODUCT('6. Patients'!CB$10:CB$107,OFFSET('6. Patients'!$DN$9,1,MATCH($D93,'6. Patients'!$DO$9:$FL$9,0),ROWS('6. Patients'!DO$10:DO$107))),0)+
IFERROR(SUMPRODUCT('6. Patients'!CB$10:CB$107,OFFSET('6. Patients'!$FM$9,1,MATCH($D93,'6. Patients'!$FN$9:$GG$9,0),ROWS('6. Patients'!DO$10:DO$107))),0)+
IFERROR(SUMPRODUCT('6. Patients'!CB$10:CB$107,OFFSET('6. Patients'!$GH$9,1,MATCH($D93,'6. Patients'!$GI$9:$IF$9,0),ROWS('6. Patients'!DO$10:DO$107))),0)+
IFERROR(SUMPRODUCT('6. Patients'!CB$10:CB$107,OFFSET('6. Patients'!$IG$9,1,MATCH($D93,'6. Patients'!$IH$9:$JA$9,0),ROWS('6. Patients'!DO$10:DO$107))),0),
IFERROR(SUMPRODUCT('6. Patients'!CB$10:CB$107,OFFSET('6. Patients'!$JB$9,1,MATCH($D93,'6. Patients'!$JC$9:$KZ$9,0),ROWS('6. Patients'!DO$10:DO$107))),0)+
IFERROR(SUMPRODUCT('6. Patients'!CB$10:CB$107,OFFSET('6. Patients'!$LA$9,1,MATCH($D93,'6. Patients'!$LB$9:$LU$9,0),ROWS('6. Patients'!DO$10:DO$107))),0)+
IFERROR(SUMPRODUCT('6. Patients'!CB$10:CB$107,OFFSET('6. Patients'!$LV$9,1,MATCH($D93,'6. Patients'!$LW$9:$NT$9,0),ROWS('6. Patients'!DO$10:DO$107))),0)+
IFERROR(SUMPRODUCT('6. Patients'!CB$10:CB$107,OFFSET('6. Patients'!$NU$9,1,MATCH($D93,'6. Patients'!$NV$9:$OO$9,0),ROWS('6. Patients'!DO$10:DO$107))),0),
IFERROR(SUMPRODUCT('6. Patients'!CB$10:CB$107,OFFSET('6. Patients'!$OP$9,1,MATCH($D93,'6. Patients'!$OQ$9:$QN$9,0),ROWS('6. Patients'!DO$10:DO$107))),0)+
IFERROR(SUMPRODUCT('6. Patients'!CB$10:CB$107,OFFSET('6. Patients'!$QO$9,1,MATCH($D93,'6. Patients'!$QP$9:$RI$9,0),ROWS('6. Patients'!DO$10:DO$107))),0)+
IFERROR(SUMPRODUCT('6. Patients'!CB$10:CB$107,OFFSET('6. Patients'!$RJ$9,1,MATCH($D93,'6. Patients'!$RK$9:$TH$9,0),ROWS('6. Patients'!DO$10:DO$107))),0)+
IFERROR(SUMPRODUCT('6. Patients'!CB$10:CB$107,OFFSET('6. Patients'!$TI$9,1,MATCH($D93,'6. Patients'!$TJ$9:$UC$9,0),ROWS('6. Patients'!DO$10:DO$107))),0))+
IFERROR(VLOOKUP($D93,$H$116:$L$146,COLUMNS($H$115:$J$115)-1+I$7,0)*$E93*$F93*'1. General Inputs'!$J$25,0),0),0)</f>
        <v>0</v>
      </c>
      <c r="J93" s="775">
        <f ca="1">ROUNDUP(IFERROR($F93*$E93*CHOOSE(J$7,
IFERROR(SUMPRODUCT('6. Patients'!CC$10:CC$107,OFFSET('6. Patients'!$DN$9,1,MATCH($D93,'6. Patients'!$DO$9:$FL$9,0),ROWS('6. Patients'!DP$10:DP$107))),0)+
IFERROR(SUMPRODUCT('6. Patients'!CC$10:CC$107,OFFSET('6. Patients'!$FM$9,1,MATCH($D93,'6. Patients'!$FN$9:$GG$9,0),ROWS('6. Patients'!DP$10:DP$107))),0)+
IFERROR(SUMPRODUCT('6. Patients'!CC$10:CC$107,OFFSET('6. Patients'!$GH$9,1,MATCH($D93,'6. Patients'!$GI$9:$IF$9,0),ROWS('6. Patients'!DP$10:DP$107))),0)+
IFERROR(SUMPRODUCT('6. Patients'!CC$10:CC$107,OFFSET('6. Patients'!$IG$9,1,MATCH($D93,'6. Patients'!$IH$9:$JA$9,0),ROWS('6. Patients'!DP$10:DP$107))),0),
IFERROR(SUMPRODUCT('6. Patients'!CC$10:CC$107,OFFSET('6. Patients'!$JB$9,1,MATCH($D93,'6. Patients'!$JC$9:$KZ$9,0),ROWS('6. Patients'!DP$10:DP$107))),0)+
IFERROR(SUMPRODUCT('6. Patients'!CC$10:CC$107,OFFSET('6. Patients'!$LA$9,1,MATCH($D93,'6. Patients'!$LB$9:$LU$9,0),ROWS('6. Patients'!DP$10:DP$107))),0)+
IFERROR(SUMPRODUCT('6. Patients'!CC$10:CC$107,OFFSET('6. Patients'!$LV$9,1,MATCH($D93,'6. Patients'!$LW$9:$NT$9,0),ROWS('6. Patients'!DP$10:DP$107))),0)+
IFERROR(SUMPRODUCT('6. Patients'!CC$10:CC$107,OFFSET('6. Patients'!$NU$9,1,MATCH($D93,'6. Patients'!$NV$9:$OO$9,0),ROWS('6. Patients'!DP$10:DP$107))),0),
IFERROR(SUMPRODUCT('6. Patients'!CC$10:CC$107,OFFSET('6. Patients'!$OP$9,1,MATCH($D93,'6. Patients'!$OQ$9:$QN$9,0),ROWS('6. Patients'!DP$10:DP$107))),0)+
IFERROR(SUMPRODUCT('6. Patients'!CC$10:CC$107,OFFSET('6. Patients'!$QO$9,1,MATCH($D93,'6. Patients'!$QP$9:$RI$9,0),ROWS('6. Patients'!DP$10:DP$107))),0)+
IFERROR(SUMPRODUCT('6. Patients'!CC$10:CC$107,OFFSET('6. Patients'!$RJ$9,1,MATCH($D93,'6. Patients'!$RK$9:$TH$9,0),ROWS('6. Patients'!DP$10:DP$107))),0)+
IFERROR(SUMPRODUCT('6. Patients'!CC$10:CC$107,OFFSET('6. Patients'!$TI$9,1,MATCH($D93,'6. Patients'!$TJ$9:$UC$9,0),ROWS('6. Patients'!DP$10:DP$107))),0))+
IFERROR(VLOOKUP($D93,$H$116:$L$146,COLUMNS($H$115:$J$115)-1+J$7,0)*$E93*$F93*'1. General Inputs'!$J$25,0),0),0)</f>
        <v>0</v>
      </c>
      <c r="K93" s="775">
        <f ca="1">ROUNDUP(IFERROR($F93*$E93*CHOOSE(K$7,
IFERROR(SUMPRODUCT('6. Patients'!CD$10:CD$107,OFFSET('6. Patients'!$DN$9,1,MATCH($D93,'6. Patients'!$DO$9:$FL$9,0),ROWS('6. Patients'!DQ$10:DQ$107))),0)+
IFERROR(SUMPRODUCT('6. Patients'!CD$10:CD$107,OFFSET('6. Patients'!$FM$9,1,MATCH($D93,'6. Patients'!$FN$9:$GG$9,0),ROWS('6. Patients'!DQ$10:DQ$107))),0)+
IFERROR(SUMPRODUCT('6. Patients'!CD$10:CD$107,OFFSET('6. Patients'!$GH$9,1,MATCH($D93,'6. Patients'!$GI$9:$IF$9,0),ROWS('6. Patients'!DQ$10:DQ$107))),0)+
IFERROR(SUMPRODUCT('6. Patients'!CD$10:CD$107,OFFSET('6. Patients'!$IG$9,1,MATCH($D93,'6. Patients'!$IH$9:$JA$9,0),ROWS('6. Patients'!DQ$10:DQ$107))),0),
IFERROR(SUMPRODUCT('6. Patients'!CD$10:CD$107,OFFSET('6. Patients'!$JB$9,1,MATCH($D93,'6. Patients'!$JC$9:$KZ$9,0),ROWS('6. Patients'!DQ$10:DQ$107))),0)+
IFERROR(SUMPRODUCT('6. Patients'!CD$10:CD$107,OFFSET('6. Patients'!$LA$9,1,MATCH($D93,'6. Patients'!$LB$9:$LU$9,0),ROWS('6. Patients'!DQ$10:DQ$107))),0)+
IFERROR(SUMPRODUCT('6. Patients'!CD$10:CD$107,OFFSET('6. Patients'!$LV$9,1,MATCH($D93,'6. Patients'!$LW$9:$NT$9,0),ROWS('6. Patients'!DQ$10:DQ$107))),0)+
IFERROR(SUMPRODUCT('6. Patients'!CD$10:CD$107,OFFSET('6. Patients'!$NU$9,1,MATCH($D93,'6. Patients'!$NV$9:$OO$9,0),ROWS('6. Patients'!DQ$10:DQ$107))),0),
IFERROR(SUMPRODUCT('6. Patients'!CD$10:CD$107,OFFSET('6. Patients'!$OP$9,1,MATCH($D93,'6. Patients'!$OQ$9:$QN$9,0),ROWS('6. Patients'!DQ$10:DQ$107))),0)+
IFERROR(SUMPRODUCT('6. Patients'!CD$10:CD$107,OFFSET('6. Patients'!$QO$9,1,MATCH($D93,'6. Patients'!$QP$9:$RI$9,0),ROWS('6. Patients'!DQ$10:DQ$107))),0)+
IFERROR(SUMPRODUCT('6. Patients'!CD$10:CD$107,OFFSET('6. Patients'!$RJ$9,1,MATCH($D93,'6. Patients'!$RK$9:$TH$9,0),ROWS('6. Patients'!DQ$10:DQ$107))),0)+
IFERROR(SUMPRODUCT('6. Patients'!CD$10:CD$107,OFFSET('6. Patients'!$TI$9,1,MATCH($D93,'6. Patients'!$TJ$9:$UC$9,0),ROWS('6. Patients'!DQ$10:DQ$107))),0))+
IFERROR(VLOOKUP($D93,$H$116:$L$146,COLUMNS($H$115:$J$115)-1+K$7,0)*$E93*$F93*'1. General Inputs'!$J$25,0),0),0)</f>
        <v>0</v>
      </c>
      <c r="L93" s="775">
        <f ca="1">ROUNDUP(IFERROR($F93*$E93*CHOOSE(L$7,
IFERROR(SUMPRODUCT('6. Patients'!CE$10:CE$107,OFFSET('6. Patients'!$DN$9,1,MATCH($D93,'6. Patients'!$DO$9:$FL$9,0),ROWS('6. Patients'!DR$10:DR$107))),0)+
IFERROR(SUMPRODUCT('6. Patients'!CE$10:CE$107,OFFSET('6. Patients'!$FM$9,1,MATCH($D93,'6. Patients'!$FN$9:$GG$9,0),ROWS('6. Patients'!DR$10:DR$107))),0)+
IFERROR(SUMPRODUCT('6. Patients'!CE$10:CE$107,OFFSET('6. Patients'!$GH$9,1,MATCH($D93,'6. Patients'!$GI$9:$IF$9,0),ROWS('6. Patients'!DR$10:DR$107))),0)+
IFERROR(SUMPRODUCT('6. Patients'!CE$10:CE$107,OFFSET('6. Patients'!$IG$9,1,MATCH($D93,'6. Patients'!$IH$9:$JA$9,0),ROWS('6. Patients'!DR$10:DR$107))),0),
IFERROR(SUMPRODUCT('6. Patients'!CE$10:CE$107,OFFSET('6. Patients'!$JB$9,1,MATCH($D93,'6. Patients'!$JC$9:$KZ$9,0),ROWS('6. Patients'!DR$10:DR$107))),0)+
IFERROR(SUMPRODUCT('6. Patients'!CE$10:CE$107,OFFSET('6. Patients'!$LA$9,1,MATCH($D93,'6. Patients'!$LB$9:$LU$9,0),ROWS('6. Patients'!DR$10:DR$107))),0)+
IFERROR(SUMPRODUCT('6. Patients'!CE$10:CE$107,OFFSET('6. Patients'!$LV$9,1,MATCH($D93,'6. Patients'!$LW$9:$NT$9,0),ROWS('6. Patients'!DR$10:DR$107))),0)+
IFERROR(SUMPRODUCT('6. Patients'!CE$10:CE$107,OFFSET('6. Patients'!$NU$9,1,MATCH($D93,'6. Patients'!$NV$9:$OO$9,0),ROWS('6. Patients'!DR$10:DR$107))),0),
IFERROR(SUMPRODUCT('6. Patients'!CE$10:CE$107,OFFSET('6. Patients'!$OP$9,1,MATCH($D93,'6. Patients'!$OQ$9:$QN$9,0),ROWS('6. Patients'!DR$10:DR$107))),0)+
IFERROR(SUMPRODUCT('6. Patients'!CE$10:CE$107,OFFSET('6. Patients'!$QO$9,1,MATCH($D93,'6. Patients'!$QP$9:$RI$9,0),ROWS('6. Patients'!DR$10:DR$107))),0)+
IFERROR(SUMPRODUCT('6. Patients'!CE$10:CE$107,OFFSET('6. Patients'!$RJ$9,1,MATCH($D93,'6. Patients'!$RK$9:$TH$9,0),ROWS('6. Patients'!DR$10:DR$107))),0)+
IFERROR(SUMPRODUCT('6. Patients'!CE$10:CE$107,OFFSET('6. Patients'!$TI$9,1,MATCH($D93,'6. Patients'!$TJ$9:$UC$9,0),ROWS('6. Patients'!DR$10:DR$107))),0))+
IFERROR(VLOOKUP($D93,$H$116:$L$146,COLUMNS($H$115:$J$115)-1+L$7,0)*$E93*$F93*'1. General Inputs'!$J$25,0),0),0)</f>
        <v>0</v>
      </c>
      <c r="M93" s="775">
        <f ca="1">ROUNDUP(IFERROR($F93*$E93*CHOOSE(M$7,
IFERROR(SUMPRODUCT('6. Patients'!CF$10:CF$107,OFFSET('6. Patients'!$DN$9,1,MATCH($D93,'6. Patients'!$DO$9:$FL$9,0),ROWS('6. Patients'!DS$10:DS$107))),0)+
IFERROR(SUMPRODUCT('6. Patients'!CF$10:CF$107,OFFSET('6. Patients'!$FM$9,1,MATCH($D93,'6. Patients'!$FN$9:$GG$9,0),ROWS('6. Patients'!DS$10:DS$107))),0)+
IFERROR(SUMPRODUCT('6. Patients'!CF$10:CF$107,OFFSET('6. Patients'!$GH$9,1,MATCH($D93,'6. Patients'!$GI$9:$IF$9,0),ROWS('6. Patients'!DS$10:DS$107))),0)+
IFERROR(SUMPRODUCT('6. Patients'!CF$10:CF$107,OFFSET('6. Patients'!$IG$9,1,MATCH($D93,'6. Patients'!$IH$9:$JA$9,0),ROWS('6. Patients'!DS$10:DS$107))),0),
IFERROR(SUMPRODUCT('6. Patients'!CF$10:CF$107,OFFSET('6. Patients'!$JB$9,1,MATCH($D93,'6. Patients'!$JC$9:$KZ$9,0),ROWS('6. Patients'!DS$10:DS$107))),0)+
IFERROR(SUMPRODUCT('6. Patients'!CF$10:CF$107,OFFSET('6. Patients'!$LA$9,1,MATCH($D93,'6. Patients'!$LB$9:$LU$9,0),ROWS('6. Patients'!DS$10:DS$107))),0)+
IFERROR(SUMPRODUCT('6. Patients'!CF$10:CF$107,OFFSET('6. Patients'!$LV$9,1,MATCH($D93,'6. Patients'!$LW$9:$NT$9,0),ROWS('6. Patients'!DS$10:DS$107))),0)+
IFERROR(SUMPRODUCT('6. Patients'!CF$10:CF$107,OFFSET('6. Patients'!$NU$9,1,MATCH($D93,'6. Patients'!$NV$9:$OO$9,0),ROWS('6. Patients'!DS$10:DS$107))),0),
IFERROR(SUMPRODUCT('6. Patients'!CF$10:CF$107,OFFSET('6. Patients'!$OP$9,1,MATCH($D93,'6. Patients'!$OQ$9:$QN$9,0),ROWS('6. Patients'!DS$10:DS$107))),0)+
IFERROR(SUMPRODUCT('6. Patients'!CF$10:CF$107,OFFSET('6. Patients'!$QO$9,1,MATCH($D93,'6. Patients'!$QP$9:$RI$9,0),ROWS('6. Patients'!DS$10:DS$107))),0)+
IFERROR(SUMPRODUCT('6. Patients'!CF$10:CF$107,OFFSET('6. Patients'!$RJ$9,1,MATCH($D93,'6. Patients'!$RK$9:$TH$9,0),ROWS('6. Patients'!DS$10:DS$107))),0)+
IFERROR(SUMPRODUCT('6. Patients'!CF$10:CF$107,OFFSET('6. Patients'!$TI$9,1,MATCH($D93,'6. Patients'!$TJ$9:$UC$9,0),ROWS('6. Patients'!DS$10:DS$107))),0))+
IFERROR(VLOOKUP($D93,$H$116:$L$146,COLUMNS($H$115:$J$115)-1+M$7,0)*$E93*$F93*'1. General Inputs'!$J$25,0),0),0)</f>
        <v>0</v>
      </c>
      <c r="N93" s="775">
        <f ca="1">ROUNDUP(IFERROR($F93*$E93*CHOOSE(N$7,
IFERROR(SUMPRODUCT('6. Patients'!CG$10:CG$107,OFFSET('6. Patients'!$DN$9,1,MATCH($D93,'6. Patients'!$DO$9:$FL$9,0),ROWS('6. Patients'!DT$10:DT$107))),0)+
IFERROR(SUMPRODUCT('6. Patients'!CG$10:CG$107,OFFSET('6. Patients'!$FM$9,1,MATCH($D93,'6. Patients'!$FN$9:$GG$9,0),ROWS('6. Patients'!DT$10:DT$107))),0)+
IFERROR(SUMPRODUCT('6. Patients'!CG$10:CG$107,OFFSET('6. Patients'!$GH$9,1,MATCH($D93,'6. Patients'!$GI$9:$IF$9,0),ROWS('6. Patients'!DT$10:DT$107))),0)+
IFERROR(SUMPRODUCT('6. Patients'!CG$10:CG$107,OFFSET('6. Patients'!$IG$9,1,MATCH($D93,'6. Patients'!$IH$9:$JA$9,0),ROWS('6. Patients'!DT$10:DT$107))),0),
IFERROR(SUMPRODUCT('6. Patients'!CG$10:CG$107,OFFSET('6. Patients'!$JB$9,1,MATCH($D93,'6. Patients'!$JC$9:$KZ$9,0),ROWS('6. Patients'!DT$10:DT$107))),0)+
IFERROR(SUMPRODUCT('6. Patients'!CG$10:CG$107,OFFSET('6. Patients'!$LA$9,1,MATCH($D93,'6. Patients'!$LB$9:$LU$9,0),ROWS('6. Patients'!DT$10:DT$107))),0)+
IFERROR(SUMPRODUCT('6. Patients'!CG$10:CG$107,OFFSET('6. Patients'!$LV$9,1,MATCH($D93,'6. Patients'!$LW$9:$NT$9,0),ROWS('6. Patients'!DT$10:DT$107))),0)+
IFERROR(SUMPRODUCT('6. Patients'!CG$10:CG$107,OFFSET('6. Patients'!$NU$9,1,MATCH($D93,'6. Patients'!$NV$9:$OO$9,0),ROWS('6. Patients'!DT$10:DT$107))),0),
IFERROR(SUMPRODUCT('6. Patients'!CG$10:CG$107,OFFSET('6. Patients'!$OP$9,1,MATCH($D93,'6. Patients'!$OQ$9:$QN$9,0),ROWS('6. Patients'!DT$10:DT$107))),0)+
IFERROR(SUMPRODUCT('6. Patients'!CG$10:CG$107,OFFSET('6. Patients'!$QO$9,1,MATCH($D93,'6. Patients'!$QP$9:$RI$9,0),ROWS('6. Patients'!DT$10:DT$107))),0)+
IFERROR(SUMPRODUCT('6. Patients'!CG$10:CG$107,OFFSET('6. Patients'!$RJ$9,1,MATCH($D93,'6. Patients'!$RK$9:$TH$9,0),ROWS('6. Patients'!DT$10:DT$107))),0)+
IFERROR(SUMPRODUCT('6. Patients'!CG$10:CG$107,OFFSET('6. Patients'!$TI$9,1,MATCH($D93,'6. Patients'!$TJ$9:$UC$9,0),ROWS('6. Patients'!DT$10:DT$107))),0))+
IFERROR(VLOOKUP($D93,$H$116:$L$146,COLUMNS($H$115:$J$115)-1+N$7,0)*$E93*$F93*'1. General Inputs'!$J$25,0),0),0)</f>
        <v>0</v>
      </c>
      <c r="O93" s="775">
        <f ca="1">ROUNDUP(IFERROR($F93*$E93*CHOOSE(O$7,
IFERROR(SUMPRODUCT('6. Patients'!CH$10:CH$107,OFFSET('6. Patients'!$DN$9,1,MATCH($D93,'6. Patients'!$DO$9:$FL$9,0),ROWS('6. Patients'!DU$10:DU$107))),0)+
IFERROR(SUMPRODUCT('6. Patients'!CH$10:CH$107,OFFSET('6. Patients'!$FM$9,1,MATCH($D93,'6. Patients'!$FN$9:$GG$9,0),ROWS('6. Patients'!DU$10:DU$107))),0)+
IFERROR(SUMPRODUCT('6. Patients'!CH$10:CH$107,OFFSET('6. Patients'!$GH$9,1,MATCH($D93,'6. Patients'!$GI$9:$IF$9,0),ROWS('6. Patients'!DU$10:DU$107))),0)+
IFERROR(SUMPRODUCT('6. Patients'!CH$10:CH$107,OFFSET('6. Patients'!$IG$9,1,MATCH($D93,'6. Patients'!$IH$9:$JA$9,0),ROWS('6. Patients'!DU$10:DU$107))),0),
IFERROR(SUMPRODUCT('6. Patients'!CH$10:CH$107,OFFSET('6. Patients'!$JB$9,1,MATCH($D93,'6. Patients'!$JC$9:$KZ$9,0),ROWS('6. Patients'!DU$10:DU$107))),0)+
IFERROR(SUMPRODUCT('6. Patients'!CH$10:CH$107,OFFSET('6. Patients'!$LA$9,1,MATCH($D93,'6. Patients'!$LB$9:$LU$9,0),ROWS('6. Patients'!DU$10:DU$107))),0)+
IFERROR(SUMPRODUCT('6. Patients'!CH$10:CH$107,OFFSET('6. Patients'!$LV$9,1,MATCH($D93,'6. Patients'!$LW$9:$NT$9,0),ROWS('6. Patients'!DU$10:DU$107))),0)+
IFERROR(SUMPRODUCT('6. Patients'!CH$10:CH$107,OFFSET('6. Patients'!$NU$9,1,MATCH($D93,'6. Patients'!$NV$9:$OO$9,0),ROWS('6. Patients'!DU$10:DU$107))),0),
IFERROR(SUMPRODUCT('6. Patients'!CH$10:CH$107,OFFSET('6. Patients'!$OP$9,1,MATCH($D93,'6. Patients'!$OQ$9:$QN$9,0),ROWS('6. Patients'!DU$10:DU$107))),0)+
IFERROR(SUMPRODUCT('6. Patients'!CH$10:CH$107,OFFSET('6. Patients'!$QO$9,1,MATCH($D93,'6. Patients'!$QP$9:$RI$9,0),ROWS('6. Patients'!DU$10:DU$107))),0)+
IFERROR(SUMPRODUCT('6. Patients'!CH$10:CH$107,OFFSET('6. Patients'!$RJ$9,1,MATCH($D93,'6. Patients'!$RK$9:$TH$9,0),ROWS('6. Patients'!DU$10:DU$107))),0)+
IFERROR(SUMPRODUCT('6. Patients'!CH$10:CH$107,OFFSET('6. Patients'!$TI$9,1,MATCH($D93,'6. Patients'!$TJ$9:$UC$9,0),ROWS('6. Patients'!DU$10:DU$107))),0))+
IFERROR(VLOOKUP($D93,$H$116:$L$146,COLUMNS($H$115:$J$115)-1+O$7,0)*$E93*$F93*'1. General Inputs'!$J$25,0),0),0)</f>
        <v>0</v>
      </c>
      <c r="P93" s="775">
        <f ca="1">ROUNDUP(IFERROR($F93*$E93*CHOOSE(P$7,
IFERROR(SUMPRODUCT('6. Patients'!CI$10:CI$107,OFFSET('6. Patients'!$DN$9,1,MATCH($D93,'6. Patients'!$DO$9:$FL$9,0),ROWS('6. Patients'!DV$10:DV$107))),0)+
IFERROR(SUMPRODUCT('6. Patients'!CI$10:CI$107,OFFSET('6. Patients'!$FM$9,1,MATCH($D93,'6. Patients'!$FN$9:$GG$9,0),ROWS('6. Patients'!DV$10:DV$107))),0)+
IFERROR(SUMPRODUCT('6. Patients'!CI$10:CI$107,OFFSET('6. Patients'!$GH$9,1,MATCH($D93,'6. Patients'!$GI$9:$IF$9,0),ROWS('6. Patients'!DV$10:DV$107))),0)+
IFERROR(SUMPRODUCT('6. Patients'!CI$10:CI$107,OFFSET('6. Patients'!$IG$9,1,MATCH($D93,'6. Patients'!$IH$9:$JA$9,0),ROWS('6. Patients'!DV$10:DV$107))),0),
IFERROR(SUMPRODUCT('6. Patients'!CI$10:CI$107,OFFSET('6. Patients'!$JB$9,1,MATCH($D93,'6. Patients'!$JC$9:$KZ$9,0),ROWS('6. Patients'!DV$10:DV$107))),0)+
IFERROR(SUMPRODUCT('6. Patients'!CI$10:CI$107,OFFSET('6. Patients'!$LA$9,1,MATCH($D93,'6. Patients'!$LB$9:$LU$9,0),ROWS('6. Patients'!DV$10:DV$107))),0)+
IFERROR(SUMPRODUCT('6. Patients'!CI$10:CI$107,OFFSET('6. Patients'!$LV$9,1,MATCH($D93,'6. Patients'!$LW$9:$NT$9,0),ROWS('6. Patients'!DV$10:DV$107))),0)+
IFERROR(SUMPRODUCT('6. Patients'!CI$10:CI$107,OFFSET('6. Patients'!$NU$9,1,MATCH($D93,'6. Patients'!$NV$9:$OO$9,0),ROWS('6. Patients'!DV$10:DV$107))),0),
IFERROR(SUMPRODUCT('6. Patients'!CI$10:CI$107,OFFSET('6. Patients'!$OP$9,1,MATCH($D93,'6. Patients'!$OQ$9:$QN$9,0),ROWS('6. Patients'!DV$10:DV$107))),0)+
IFERROR(SUMPRODUCT('6. Patients'!CI$10:CI$107,OFFSET('6. Patients'!$QO$9,1,MATCH($D93,'6. Patients'!$QP$9:$RI$9,0),ROWS('6. Patients'!DV$10:DV$107))),0)+
IFERROR(SUMPRODUCT('6. Patients'!CI$10:CI$107,OFFSET('6. Patients'!$RJ$9,1,MATCH($D93,'6. Patients'!$RK$9:$TH$9,0),ROWS('6. Patients'!DV$10:DV$107))),0)+
IFERROR(SUMPRODUCT('6. Patients'!CI$10:CI$107,OFFSET('6. Patients'!$TI$9,1,MATCH($D93,'6. Patients'!$TJ$9:$UC$9,0),ROWS('6. Patients'!DV$10:DV$107))),0))+
IFERROR(VLOOKUP($D93,$H$116:$L$146,COLUMNS($H$115:$J$115)-1+P$7,0)*$E93*$F93*'1. General Inputs'!$J$25,0),0),0)</f>
        <v>0</v>
      </c>
      <c r="Q93" s="775">
        <f ca="1">ROUNDUP(IFERROR($F93*$E93*CHOOSE(Q$7,
IFERROR(SUMPRODUCT('6. Patients'!CJ$10:CJ$107,OFFSET('6. Patients'!$DN$9,1,MATCH($D93,'6. Patients'!$DO$9:$FL$9,0),ROWS('6. Patients'!DW$10:DW$107))),0)+
IFERROR(SUMPRODUCT('6. Patients'!CJ$10:CJ$107,OFFSET('6. Patients'!$FM$9,1,MATCH($D93,'6. Patients'!$FN$9:$GG$9,0),ROWS('6. Patients'!DW$10:DW$107))),0)+
IFERROR(SUMPRODUCT('6. Patients'!CJ$10:CJ$107,OFFSET('6. Patients'!$GH$9,1,MATCH($D93,'6. Patients'!$GI$9:$IF$9,0),ROWS('6. Patients'!DW$10:DW$107))),0)+
IFERROR(SUMPRODUCT('6. Patients'!CJ$10:CJ$107,OFFSET('6. Patients'!$IG$9,1,MATCH($D93,'6. Patients'!$IH$9:$JA$9,0),ROWS('6. Patients'!DW$10:DW$107))),0),
IFERROR(SUMPRODUCT('6. Patients'!CJ$10:CJ$107,OFFSET('6. Patients'!$JB$9,1,MATCH($D93,'6. Patients'!$JC$9:$KZ$9,0),ROWS('6. Patients'!DW$10:DW$107))),0)+
IFERROR(SUMPRODUCT('6. Patients'!CJ$10:CJ$107,OFFSET('6. Patients'!$LA$9,1,MATCH($D93,'6. Patients'!$LB$9:$LU$9,0),ROWS('6. Patients'!DW$10:DW$107))),0)+
IFERROR(SUMPRODUCT('6. Patients'!CJ$10:CJ$107,OFFSET('6. Patients'!$LV$9,1,MATCH($D93,'6. Patients'!$LW$9:$NT$9,0),ROWS('6. Patients'!DW$10:DW$107))),0)+
IFERROR(SUMPRODUCT('6. Patients'!CJ$10:CJ$107,OFFSET('6. Patients'!$NU$9,1,MATCH($D93,'6. Patients'!$NV$9:$OO$9,0),ROWS('6. Patients'!DW$10:DW$107))),0),
IFERROR(SUMPRODUCT('6. Patients'!CJ$10:CJ$107,OFFSET('6. Patients'!$OP$9,1,MATCH($D93,'6. Patients'!$OQ$9:$QN$9,0),ROWS('6. Patients'!DW$10:DW$107))),0)+
IFERROR(SUMPRODUCT('6. Patients'!CJ$10:CJ$107,OFFSET('6. Patients'!$QO$9,1,MATCH($D93,'6. Patients'!$QP$9:$RI$9,0),ROWS('6. Patients'!DW$10:DW$107))),0)+
IFERROR(SUMPRODUCT('6. Patients'!CJ$10:CJ$107,OFFSET('6. Patients'!$RJ$9,1,MATCH($D93,'6. Patients'!$RK$9:$TH$9,0),ROWS('6. Patients'!DW$10:DW$107))),0)+
IFERROR(SUMPRODUCT('6. Patients'!CJ$10:CJ$107,OFFSET('6. Patients'!$TI$9,1,MATCH($D93,'6. Patients'!$TJ$9:$UC$9,0),ROWS('6. Patients'!DW$10:DW$107))),0))+
IFERROR(VLOOKUP($D93,$H$116:$L$146,COLUMNS($H$115:$J$115)-1+Q$7,0)*$E93*$F93*'1. General Inputs'!$J$25,0),0),0)</f>
        <v>0</v>
      </c>
      <c r="R93" s="775">
        <f ca="1">ROUNDUP(IFERROR($F93*$E93*CHOOSE(R$7,
IFERROR(SUMPRODUCT('6. Patients'!CK$10:CK$107,OFFSET('6. Patients'!$DN$9,1,MATCH($D93,'6. Patients'!$DO$9:$FL$9,0),ROWS('6. Patients'!DX$10:DX$107))),0)+
IFERROR(SUMPRODUCT('6. Patients'!CK$10:CK$107,OFFSET('6. Patients'!$FM$9,1,MATCH($D93,'6. Patients'!$FN$9:$GG$9,0),ROWS('6. Patients'!DX$10:DX$107))),0)+
IFERROR(SUMPRODUCT('6. Patients'!CK$10:CK$107,OFFSET('6. Patients'!$GH$9,1,MATCH($D93,'6. Patients'!$GI$9:$IF$9,0),ROWS('6. Patients'!DX$10:DX$107))),0)+
IFERROR(SUMPRODUCT('6. Patients'!CK$10:CK$107,OFFSET('6. Patients'!$IG$9,1,MATCH($D93,'6. Patients'!$IH$9:$JA$9,0),ROWS('6. Patients'!DX$10:DX$107))),0),
IFERROR(SUMPRODUCT('6. Patients'!CK$10:CK$107,OFFSET('6. Patients'!$JB$9,1,MATCH($D93,'6. Patients'!$JC$9:$KZ$9,0),ROWS('6. Patients'!DX$10:DX$107))),0)+
IFERROR(SUMPRODUCT('6. Patients'!CK$10:CK$107,OFFSET('6. Patients'!$LA$9,1,MATCH($D93,'6. Patients'!$LB$9:$LU$9,0),ROWS('6. Patients'!DX$10:DX$107))),0)+
IFERROR(SUMPRODUCT('6. Patients'!CK$10:CK$107,OFFSET('6. Patients'!$LV$9,1,MATCH($D93,'6. Patients'!$LW$9:$NT$9,0),ROWS('6. Patients'!DX$10:DX$107))),0)+
IFERROR(SUMPRODUCT('6. Patients'!CK$10:CK$107,OFFSET('6. Patients'!$NU$9,1,MATCH($D93,'6. Patients'!$NV$9:$OO$9,0),ROWS('6. Patients'!DX$10:DX$107))),0),
IFERROR(SUMPRODUCT('6. Patients'!CK$10:CK$107,OFFSET('6. Patients'!$OP$9,1,MATCH($D93,'6. Patients'!$OQ$9:$QN$9,0),ROWS('6. Patients'!DX$10:DX$107))),0)+
IFERROR(SUMPRODUCT('6. Patients'!CK$10:CK$107,OFFSET('6. Patients'!$QO$9,1,MATCH($D93,'6. Patients'!$QP$9:$RI$9,0),ROWS('6. Patients'!DX$10:DX$107))),0)+
IFERROR(SUMPRODUCT('6. Patients'!CK$10:CK$107,OFFSET('6. Patients'!$RJ$9,1,MATCH($D93,'6. Patients'!$RK$9:$TH$9,0),ROWS('6. Patients'!DX$10:DX$107))),0)+
IFERROR(SUMPRODUCT('6. Patients'!CK$10:CK$107,OFFSET('6. Patients'!$TI$9,1,MATCH($D93,'6. Patients'!$TJ$9:$UC$9,0),ROWS('6. Patients'!DX$10:DX$107))),0))+
IFERROR(VLOOKUP($D93,$H$116:$L$146,COLUMNS($H$115:$J$115)-1+R$7,0)*$E93*$F93*'1. General Inputs'!$J$25,0),0),0)</f>
        <v>0</v>
      </c>
      <c r="S93" s="775">
        <f ca="1">ROUNDUP(IFERROR($F93*$E93*CHOOSE(S$7,
IFERROR(SUMPRODUCT('6. Patients'!CL$10:CL$107,OFFSET('6. Patients'!$DN$9,1,MATCH($D93,'6. Patients'!$DO$9:$FL$9,0),ROWS('6. Patients'!DY$10:DY$107))),0)+
IFERROR(SUMPRODUCT('6. Patients'!CL$10:CL$107,OFFSET('6. Patients'!$FM$9,1,MATCH($D93,'6. Patients'!$FN$9:$GG$9,0),ROWS('6. Patients'!DY$10:DY$107))),0)+
IFERROR(SUMPRODUCT('6. Patients'!CL$10:CL$107,OFFSET('6. Patients'!$GH$9,1,MATCH($D93,'6. Patients'!$GI$9:$IF$9,0),ROWS('6. Patients'!DY$10:DY$107))),0)+
IFERROR(SUMPRODUCT('6. Patients'!CL$10:CL$107,OFFSET('6. Patients'!$IG$9,1,MATCH($D93,'6. Patients'!$IH$9:$JA$9,0),ROWS('6. Patients'!DY$10:DY$107))),0),
IFERROR(SUMPRODUCT('6. Patients'!CL$10:CL$107,OFFSET('6. Patients'!$JB$9,1,MATCH($D93,'6. Patients'!$JC$9:$KZ$9,0),ROWS('6. Patients'!DY$10:DY$107))),0)+
IFERROR(SUMPRODUCT('6. Patients'!CL$10:CL$107,OFFSET('6. Patients'!$LA$9,1,MATCH($D93,'6. Patients'!$LB$9:$LU$9,0),ROWS('6. Patients'!DY$10:DY$107))),0)+
IFERROR(SUMPRODUCT('6. Patients'!CL$10:CL$107,OFFSET('6. Patients'!$LV$9,1,MATCH($D93,'6. Patients'!$LW$9:$NT$9,0),ROWS('6. Patients'!DY$10:DY$107))),0)+
IFERROR(SUMPRODUCT('6. Patients'!CL$10:CL$107,OFFSET('6. Patients'!$NU$9,1,MATCH($D93,'6. Patients'!$NV$9:$OO$9,0),ROWS('6. Patients'!DY$10:DY$107))),0),
IFERROR(SUMPRODUCT('6. Patients'!CL$10:CL$107,OFFSET('6. Patients'!$OP$9,1,MATCH($D93,'6. Patients'!$OQ$9:$QN$9,0),ROWS('6. Patients'!DY$10:DY$107))),0)+
IFERROR(SUMPRODUCT('6. Patients'!CL$10:CL$107,OFFSET('6. Patients'!$QO$9,1,MATCH($D93,'6. Patients'!$QP$9:$RI$9,0),ROWS('6. Patients'!DY$10:DY$107))),0)+
IFERROR(SUMPRODUCT('6. Patients'!CL$10:CL$107,OFFSET('6. Patients'!$RJ$9,1,MATCH($D93,'6. Patients'!$RK$9:$TH$9,0),ROWS('6. Patients'!DY$10:DY$107))),0)+
IFERROR(SUMPRODUCT('6. Patients'!CL$10:CL$107,OFFSET('6. Patients'!$TI$9,1,MATCH($D93,'6. Patients'!$TJ$9:$UC$9,0),ROWS('6. Patients'!DY$10:DY$107))),0))+
IFERROR(VLOOKUP($D93,$H$116:$L$146,COLUMNS($H$115:$J$115)-1+S$7,0)*$E93*$F93*'1. General Inputs'!$J$25,0),0),0)</f>
        <v>0</v>
      </c>
      <c r="T93" s="775">
        <f ca="1">ROUNDUP(IFERROR($F93*$E93*CHOOSE(T$7,
IFERROR(SUMPRODUCT('6. Patients'!CM$10:CM$107,OFFSET('6. Patients'!$DN$9,1,MATCH($D93,'6. Patients'!$DO$9:$FL$9,0),ROWS('6. Patients'!DZ$10:DZ$107))),0)+
IFERROR(SUMPRODUCT('6. Patients'!CM$10:CM$107,OFFSET('6. Patients'!$FM$9,1,MATCH($D93,'6. Patients'!$FN$9:$GG$9,0),ROWS('6. Patients'!DZ$10:DZ$107))),0)+
IFERROR(SUMPRODUCT('6. Patients'!CM$10:CM$107,OFFSET('6. Patients'!$GH$9,1,MATCH($D93,'6. Patients'!$GI$9:$IF$9,0),ROWS('6. Patients'!DZ$10:DZ$107))),0)+
IFERROR(SUMPRODUCT('6. Patients'!CM$10:CM$107,OFFSET('6. Patients'!$IG$9,1,MATCH($D93,'6. Patients'!$IH$9:$JA$9,0),ROWS('6. Patients'!DZ$10:DZ$107))),0),
IFERROR(SUMPRODUCT('6. Patients'!CM$10:CM$107,OFFSET('6. Patients'!$JB$9,1,MATCH($D93,'6. Patients'!$JC$9:$KZ$9,0),ROWS('6. Patients'!DZ$10:DZ$107))),0)+
IFERROR(SUMPRODUCT('6. Patients'!CM$10:CM$107,OFFSET('6. Patients'!$LA$9,1,MATCH($D93,'6. Patients'!$LB$9:$LU$9,0),ROWS('6. Patients'!DZ$10:DZ$107))),0)+
IFERROR(SUMPRODUCT('6. Patients'!CM$10:CM$107,OFFSET('6. Patients'!$LV$9,1,MATCH($D93,'6. Patients'!$LW$9:$NT$9,0),ROWS('6. Patients'!DZ$10:DZ$107))),0)+
IFERROR(SUMPRODUCT('6. Patients'!CM$10:CM$107,OFFSET('6. Patients'!$NU$9,1,MATCH($D93,'6. Patients'!$NV$9:$OO$9,0),ROWS('6. Patients'!DZ$10:DZ$107))),0),
IFERROR(SUMPRODUCT('6. Patients'!CM$10:CM$107,OFFSET('6. Patients'!$OP$9,1,MATCH($D93,'6. Patients'!$OQ$9:$QN$9,0),ROWS('6. Patients'!DZ$10:DZ$107))),0)+
IFERROR(SUMPRODUCT('6. Patients'!CM$10:CM$107,OFFSET('6. Patients'!$QO$9,1,MATCH($D93,'6. Patients'!$QP$9:$RI$9,0),ROWS('6. Patients'!DZ$10:DZ$107))),0)+
IFERROR(SUMPRODUCT('6. Patients'!CM$10:CM$107,OFFSET('6. Patients'!$RJ$9,1,MATCH($D93,'6. Patients'!$RK$9:$TH$9,0),ROWS('6. Patients'!DZ$10:DZ$107))),0)+
IFERROR(SUMPRODUCT('6. Patients'!CM$10:CM$107,OFFSET('6. Patients'!$TI$9,1,MATCH($D93,'6. Patients'!$TJ$9:$UC$9,0),ROWS('6. Patients'!DZ$10:DZ$107))),0))+
IFERROR(VLOOKUP($D93,$H$116:$L$146,COLUMNS($H$115:$J$115)-1+T$7,0)*$E93*$F93*'1. General Inputs'!$J$25,0),0),0)</f>
        <v>0</v>
      </c>
      <c r="U93" s="775">
        <f ca="1">ROUNDUP(IFERROR($F93*$E93*CHOOSE(U$7,
IFERROR(SUMPRODUCT('6. Patients'!CN$10:CN$107,OFFSET('6. Patients'!$DN$9,1,MATCH($D93,'6. Patients'!$DO$9:$FL$9,0),ROWS('6. Patients'!EA$10:EA$107))),0)+
IFERROR(SUMPRODUCT('6. Patients'!CN$10:CN$107,OFFSET('6. Patients'!$FM$9,1,MATCH($D93,'6. Patients'!$FN$9:$GG$9,0),ROWS('6. Patients'!EA$10:EA$107))),0)+
IFERROR(SUMPRODUCT('6. Patients'!CN$10:CN$107,OFFSET('6. Patients'!$GH$9,1,MATCH($D93,'6. Patients'!$GI$9:$IF$9,0),ROWS('6. Patients'!EA$10:EA$107))),0)+
IFERROR(SUMPRODUCT('6. Patients'!CN$10:CN$107,OFFSET('6. Patients'!$IG$9,1,MATCH($D93,'6. Patients'!$IH$9:$JA$9,0),ROWS('6. Patients'!EA$10:EA$107))),0),
IFERROR(SUMPRODUCT('6. Patients'!CN$10:CN$107,OFFSET('6. Patients'!$JB$9,1,MATCH($D93,'6. Patients'!$JC$9:$KZ$9,0),ROWS('6. Patients'!EA$10:EA$107))),0)+
IFERROR(SUMPRODUCT('6. Patients'!CN$10:CN$107,OFFSET('6. Patients'!$LA$9,1,MATCH($D93,'6. Patients'!$LB$9:$LU$9,0),ROWS('6. Patients'!EA$10:EA$107))),0)+
IFERROR(SUMPRODUCT('6. Patients'!CN$10:CN$107,OFFSET('6. Patients'!$LV$9,1,MATCH($D93,'6. Patients'!$LW$9:$NT$9,0),ROWS('6. Patients'!EA$10:EA$107))),0)+
IFERROR(SUMPRODUCT('6. Patients'!CN$10:CN$107,OFFSET('6. Patients'!$NU$9,1,MATCH($D93,'6. Patients'!$NV$9:$OO$9,0),ROWS('6. Patients'!EA$10:EA$107))),0),
IFERROR(SUMPRODUCT('6. Patients'!CN$10:CN$107,OFFSET('6. Patients'!$OP$9,1,MATCH($D93,'6. Patients'!$OQ$9:$QN$9,0),ROWS('6. Patients'!EA$10:EA$107))),0)+
IFERROR(SUMPRODUCT('6. Patients'!CN$10:CN$107,OFFSET('6. Patients'!$QO$9,1,MATCH($D93,'6. Patients'!$QP$9:$RI$9,0),ROWS('6. Patients'!EA$10:EA$107))),0)+
IFERROR(SUMPRODUCT('6. Patients'!CN$10:CN$107,OFFSET('6. Patients'!$RJ$9,1,MATCH($D93,'6. Patients'!$RK$9:$TH$9,0),ROWS('6. Patients'!EA$10:EA$107))),0)+
IFERROR(SUMPRODUCT('6. Patients'!CN$10:CN$107,OFFSET('6. Patients'!$TI$9,1,MATCH($D93,'6. Patients'!$TJ$9:$UC$9,0),ROWS('6. Patients'!EA$10:EA$107))),0))+
IFERROR(VLOOKUP($D93,$H$116:$L$146,COLUMNS($H$115:$J$115)-1+U$7,0)*$E93*$F93*'1. General Inputs'!$J$25,0),0),0)</f>
        <v>0</v>
      </c>
      <c r="V93" s="775">
        <f ca="1">ROUNDUP(IFERROR($F93*$E93*CHOOSE(V$7,
IFERROR(SUMPRODUCT('6. Patients'!CO$10:CO$107,OFFSET('6. Patients'!$DN$9,1,MATCH($D93,'6. Patients'!$DO$9:$FL$9,0),ROWS('6. Patients'!EB$10:EB$107))),0)+
IFERROR(SUMPRODUCT('6. Patients'!CO$10:CO$107,OFFSET('6. Patients'!$FM$9,1,MATCH($D93,'6. Patients'!$FN$9:$GG$9,0),ROWS('6. Patients'!EB$10:EB$107))),0)+
IFERROR(SUMPRODUCT('6. Patients'!CO$10:CO$107,OFFSET('6. Patients'!$GH$9,1,MATCH($D93,'6. Patients'!$GI$9:$IF$9,0),ROWS('6. Patients'!EB$10:EB$107))),0)+
IFERROR(SUMPRODUCT('6. Patients'!CO$10:CO$107,OFFSET('6. Patients'!$IG$9,1,MATCH($D93,'6. Patients'!$IH$9:$JA$9,0),ROWS('6. Patients'!EB$10:EB$107))),0),
IFERROR(SUMPRODUCT('6. Patients'!CO$10:CO$107,OFFSET('6. Patients'!$JB$9,1,MATCH($D93,'6. Patients'!$JC$9:$KZ$9,0),ROWS('6. Patients'!EB$10:EB$107))),0)+
IFERROR(SUMPRODUCT('6. Patients'!CO$10:CO$107,OFFSET('6. Patients'!$LA$9,1,MATCH($D93,'6. Patients'!$LB$9:$LU$9,0),ROWS('6. Patients'!EB$10:EB$107))),0)+
IFERROR(SUMPRODUCT('6. Patients'!CO$10:CO$107,OFFSET('6. Patients'!$LV$9,1,MATCH($D93,'6. Patients'!$LW$9:$NT$9,0),ROWS('6. Patients'!EB$10:EB$107))),0)+
IFERROR(SUMPRODUCT('6. Patients'!CO$10:CO$107,OFFSET('6. Patients'!$NU$9,1,MATCH($D93,'6. Patients'!$NV$9:$OO$9,0),ROWS('6. Patients'!EB$10:EB$107))),0),
IFERROR(SUMPRODUCT('6. Patients'!CO$10:CO$107,OFFSET('6. Patients'!$OP$9,1,MATCH($D93,'6. Patients'!$OQ$9:$QN$9,0),ROWS('6. Patients'!EB$10:EB$107))),0)+
IFERROR(SUMPRODUCT('6. Patients'!CO$10:CO$107,OFFSET('6. Patients'!$QO$9,1,MATCH($D93,'6. Patients'!$QP$9:$RI$9,0),ROWS('6. Patients'!EB$10:EB$107))),0)+
IFERROR(SUMPRODUCT('6. Patients'!CO$10:CO$107,OFFSET('6. Patients'!$RJ$9,1,MATCH($D93,'6. Patients'!$RK$9:$TH$9,0),ROWS('6. Patients'!EB$10:EB$107))),0)+
IFERROR(SUMPRODUCT('6. Patients'!CO$10:CO$107,OFFSET('6. Patients'!$TI$9,1,MATCH($D93,'6. Patients'!$TJ$9:$UC$9,0),ROWS('6. Patients'!EB$10:EB$107))),0))+
IFERROR(VLOOKUP($D93,$H$116:$L$146,COLUMNS($H$115:$J$115)-1+V$7,0)*$E93*$F93*'1. General Inputs'!$J$25,0),0),0)</f>
        <v>0</v>
      </c>
      <c r="W93" s="775">
        <f ca="1">ROUNDUP(IFERROR($F93*$E93*CHOOSE(W$7,
IFERROR(SUMPRODUCT('6. Patients'!CP$10:CP$107,OFFSET('6. Patients'!$DN$9,1,MATCH($D93,'6. Patients'!$DO$9:$FL$9,0),ROWS('6. Patients'!EC$10:EC$107))),0)+
IFERROR(SUMPRODUCT('6. Patients'!CP$10:CP$107,OFFSET('6. Patients'!$FM$9,1,MATCH($D93,'6. Patients'!$FN$9:$GG$9,0),ROWS('6. Patients'!EC$10:EC$107))),0)+
IFERROR(SUMPRODUCT('6. Patients'!CP$10:CP$107,OFFSET('6. Patients'!$GH$9,1,MATCH($D93,'6. Patients'!$GI$9:$IF$9,0),ROWS('6. Patients'!EC$10:EC$107))),0)+
IFERROR(SUMPRODUCT('6. Patients'!CP$10:CP$107,OFFSET('6. Patients'!$IG$9,1,MATCH($D93,'6. Patients'!$IH$9:$JA$9,0),ROWS('6. Patients'!EC$10:EC$107))),0),
IFERROR(SUMPRODUCT('6. Patients'!CP$10:CP$107,OFFSET('6. Patients'!$JB$9,1,MATCH($D93,'6. Patients'!$JC$9:$KZ$9,0),ROWS('6. Patients'!EC$10:EC$107))),0)+
IFERROR(SUMPRODUCT('6. Patients'!CP$10:CP$107,OFFSET('6. Patients'!$LA$9,1,MATCH($D93,'6. Patients'!$LB$9:$LU$9,0),ROWS('6. Patients'!EC$10:EC$107))),0)+
IFERROR(SUMPRODUCT('6. Patients'!CP$10:CP$107,OFFSET('6. Patients'!$LV$9,1,MATCH($D93,'6. Patients'!$LW$9:$NT$9,0),ROWS('6. Patients'!EC$10:EC$107))),0)+
IFERROR(SUMPRODUCT('6. Patients'!CP$10:CP$107,OFFSET('6. Patients'!$NU$9,1,MATCH($D93,'6. Patients'!$NV$9:$OO$9,0),ROWS('6. Patients'!EC$10:EC$107))),0),
IFERROR(SUMPRODUCT('6. Patients'!CP$10:CP$107,OFFSET('6. Patients'!$OP$9,1,MATCH($D93,'6. Patients'!$OQ$9:$QN$9,0),ROWS('6. Patients'!EC$10:EC$107))),0)+
IFERROR(SUMPRODUCT('6. Patients'!CP$10:CP$107,OFFSET('6. Patients'!$QO$9,1,MATCH($D93,'6. Patients'!$QP$9:$RI$9,0),ROWS('6. Patients'!EC$10:EC$107))),0)+
IFERROR(SUMPRODUCT('6. Patients'!CP$10:CP$107,OFFSET('6. Patients'!$RJ$9,1,MATCH($D93,'6. Patients'!$RK$9:$TH$9,0),ROWS('6. Patients'!EC$10:EC$107))),0)+
IFERROR(SUMPRODUCT('6. Patients'!CP$10:CP$107,OFFSET('6. Patients'!$TI$9,1,MATCH($D93,'6. Patients'!$TJ$9:$UC$9,0),ROWS('6. Patients'!EC$10:EC$107))),0))+
IFERROR(VLOOKUP($D93,$H$116:$L$146,COLUMNS($H$115:$J$115)-1+W$7,0)*$E93*$F93*'1. General Inputs'!$J$25,0),0),0)</f>
        <v>0</v>
      </c>
      <c r="X93" s="775">
        <f ca="1">ROUNDUP(IFERROR($F93*$E93*CHOOSE(X$7,
IFERROR(SUMPRODUCT('6. Patients'!CQ$10:CQ$107,OFFSET('6. Patients'!$DN$9,1,MATCH($D93,'6. Patients'!$DO$9:$FL$9,0),ROWS('6. Patients'!ED$10:ED$107))),0)+
IFERROR(SUMPRODUCT('6. Patients'!CQ$10:CQ$107,OFFSET('6. Patients'!$FM$9,1,MATCH($D93,'6. Patients'!$FN$9:$GG$9,0),ROWS('6. Patients'!ED$10:ED$107))),0)+
IFERROR(SUMPRODUCT('6. Patients'!CQ$10:CQ$107,OFFSET('6. Patients'!$GH$9,1,MATCH($D93,'6. Patients'!$GI$9:$IF$9,0),ROWS('6. Patients'!ED$10:ED$107))),0)+
IFERROR(SUMPRODUCT('6. Patients'!CQ$10:CQ$107,OFFSET('6. Patients'!$IG$9,1,MATCH($D93,'6. Patients'!$IH$9:$JA$9,0),ROWS('6. Patients'!ED$10:ED$107))),0),
IFERROR(SUMPRODUCT('6. Patients'!CQ$10:CQ$107,OFFSET('6. Patients'!$JB$9,1,MATCH($D93,'6. Patients'!$JC$9:$KZ$9,0),ROWS('6. Patients'!ED$10:ED$107))),0)+
IFERROR(SUMPRODUCT('6. Patients'!CQ$10:CQ$107,OFFSET('6. Patients'!$LA$9,1,MATCH($D93,'6. Patients'!$LB$9:$LU$9,0),ROWS('6. Patients'!ED$10:ED$107))),0)+
IFERROR(SUMPRODUCT('6. Patients'!CQ$10:CQ$107,OFFSET('6. Patients'!$LV$9,1,MATCH($D93,'6. Patients'!$LW$9:$NT$9,0),ROWS('6. Patients'!ED$10:ED$107))),0)+
IFERROR(SUMPRODUCT('6. Patients'!CQ$10:CQ$107,OFFSET('6. Patients'!$NU$9,1,MATCH($D93,'6. Patients'!$NV$9:$OO$9,0),ROWS('6. Patients'!ED$10:ED$107))),0),
IFERROR(SUMPRODUCT('6. Patients'!CQ$10:CQ$107,OFFSET('6. Patients'!$OP$9,1,MATCH($D93,'6. Patients'!$OQ$9:$QN$9,0),ROWS('6. Patients'!ED$10:ED$107))),0)+
IFERROR(SUMPRODUCT('6. Patients'!CQ$10:CQ$107,OFFSET('6. Patients'!$QO$9,1,MATCH($D93,'6. Patients'!$QP$9:$RI$9,0),ROWS('6. Patients'!ED$10:ED$107))),0)+
IFERROR(SUMPRODUCT('6. Patients'!CQ$10:CQ$107,OFFSET('6. Patients'!$RJ$9,1,MATCH($D93,'6. Patients'!$RK$9:$TH$9,0),ROWS('6. Patients'!ED$10:ED$107))),0)+
IFERROR(SUMPRODUCT('6. Patients'!CQ$10:CQ$107,OFFSET('6. Patients'!$TI$9,1,MATCH($D93,'6. Patients'!$TJ$9:$UC$9,0),ROWS('6. Patients'!ED$10:ED$107))),0))+
IFERROR(VLOOKUP($D93,$H$116:$L$146,COLUMNS($H$115:$J$115)-1+X$7,0)*$E93*$F93*'1. General Inputs'!$J$25,0),0),0)</f>
        <v>0</v>
      </c>
      <c r="Y93" s="775">
        <f ca="1">ROUNDUP(IFERROR($F93*$E93*CHOOSE(Y$7,
IFERROR(SUMPRODUCT('6. Patients'!CR$10:CR$107,OFFSET('6. Patients'!$DN$9,1,MATCH($D93,'6. Patients'!$DO$9:$FL$9,0),ROWS('6. Patients'!EE$10:EE$107))),0)+
IFERROR(SUMPRODUCT('6. Patients'!CR$10:CR$107,OFFSET('6. Patients'!$FM$9,1,MATCH($D93,'6. Patients'!$FN$9:$GG$9,0),ROWS('6. Patients'!EE$10:EE$107))),0)+
IFERROR(SUMPRODUCT('6. Patients'!CR$10:CR$107,OFFSET('6. Patients'!$GH$9,1,MATCH($D93,'6. Patients'!$GI$9:$IF$9,0),ROWS('6. Patients'!EE$10:EE$107))),0)+
IFERROR(SUMPRODUCT('6. Patients'!CR$10:CR$107,OFFSET('6. Patients'!$IG$9,1,MATCH($D93,'6. Patients'!$IH$9:$JA$9,0),ROWS('6. Patients'!EE$10:EE$107))),0),
IFERROR(SUMPRODUCT('6. Patients'!CR$10:CR$107,OFFSET('6. Patients'!$JB$9,1,MATCH($D93,'6. Patients'!$JC$9:$KZ$9,0),ROWS('6. Patients'!EE$10:EE$107))),0)+
IFERROR(SUMPRODUCT('6. Patients'!CR$10:CR$107,OFFSET('6. Patients'!$LA$9,1,MATCH($D93,'6. Patients'!$LB$9:$LU$9,0),ROWS('6. Patients'!EE$10:EE$107))),0)+
IFERROR(SUMPRODUCT('6. Patients'!CR$10:CR$107,OFFSET('6. Patients'!$LV$9,1,MATCH($D93,'6. Patients'!$LW$9:$NT$9,0),ROWS('6. Patients'!EE$10:EE$107))),0)+
IFERROR(SUMPRODUCT('6. Patients'!CR$10:CR$107,OFFSET('6. Patients'!$NU$9,1,MATCH($D93,'6. Patients'!$NV$9:$OO$9,0),ROWS('6. Patients'!EE$10:EE$107))),0),
IFERROR(SUMPRODUCT('6. Patients'!CR$10:CR$107,OFFSET('6. Patients'!$OP$9,1,MATCH($D93,'6. Patients'!$OQ$9:$QN$9,0),ROWS('6. Patients'!EE$10:EE$107))),0)+
IFERROR(SUMPRODUCT('6. Patients'!CR$10:CR$107,OFFSET('6. Patients'!$QO$9,1,MATCH($D93,'6. Patients'!$QP$9:$RI$9,0),ROWS('6. Patients'!EE$10:EE$107))),0)+
IFERROR(SUMPRODUCT('6. Patients'!CR$10:CR$107,OFFSET('6. Patients'!$RJ$9,1,MATCH($D93,'6. Patients'!$RK$9:$TH$9,0),ROWS('6. Patients'!EE$10:EE$107))),0)+
IFERROR(SUMPRODUCT('6. Patients'!CR$10:CR$107,OFFSET('6. Patients'!$TI$9,1,MATCH($D93,'6. Patients'!$TJ$9:$UC$9,0),ROWS('6. Patients'!EE$10:EE$107))),0))+
IFERROR(VLOOKUP($D93,$H$116:$L$146,COLUMNS($H$115:$J$115)-1+Y$7,0)*$E93*$F93*'1. General Inputs'!$J$25,0),0),0)</f>
        <v>0</v>
      </c>
      <c r="Z93" s="775">
        <f ca="1">ROUNDUP(IFERROR($F93*$E93*CHOOSE(Z$7,
IFERROR(SUMPRODUCT('6. Patients'!CS$10:CS$107,OFFSET('6. Patients'!$DN$9,1,MATCH($D93,'6. Patients'!$DO$9:$FL$9,0),ROWS('6. Patients'!EF$10:EF$107))),0)+
IFERROR(SUMPRODUCT('6. Patients'!CS$10:CS$107,OFFSET('6. Patients'!$FM$9,1,MATCH($D93,'6. Patients'!$FN$9:$GG$9,0),ROWS('6. Patients'!EF$10:EF$107))),0)+
IFERROR(SUMPRODUCT('6. Patients'!CS$10:CS$107,OFFSET('6. Patients'!$GH$9,1,MATCH($D93,'6. Patients'!$GI$9:$IF$9,0),ROWS('6. Patients'!EF$10:EF$107))),0)+
IFERROR(SUMPRODUCT('6. Patients'!CS$10:CS$107,OFFSET('6. Patients'!$IG$9,1,MATCH($D93,'6. Patients'!$IH$9:$JA$9,0),ROWS('6. Patients'!EF$10:EF$107))),0),
IFERROR(SUMPRODUCT('6. Patients'!CS$10:CS$107,OFFSET('6. Patients'!$JB$9,1,MATCH($D93,'6. Patients'!$JC$9:$KZ$9,0),ROWS('6. Patients'!EF$10:EF$107))),0)+
IFERROR(SUMPRODUCT('6. Patients'!CS$10:CS$107,OFFSET('6. Patients'!$LA$9,1,MATCH($D93,'6. Patients'!$LB$9:$LU$9,0),ROWS('6. Patients'!EF$10:EF$107))),0)+
IFERROR(SUMPRODUCT('6. Patients'!CS$10:CS$107,OFFSET('6. Patients'!$LV$9,1,MATCH($D93,'6. Patients'!$LW$9:$NT$9,0),ROWS('6. Patients'!EF$10:EF$107))),0)+
IFERROR(SUMPRODUCT('6. Patients'!CS$10:CS$107,OFFSET('6. Patients'!$NU$9,1,MATCH($D93,'6. Patients'!$NV$9:$OO$9,0),ROWS('6. Patients'!EF$10:EF$107))),0),
IFERROR(SUMPRODUCT('6. Patients'!CS$10:CS$107,OFFSET('6. Patients'!$OP$9,1,MATCH($D93,'6. Patients'!$OQ$9:$QN$9,0),ROWS('6. Patients'!EF$10:EF$107))),0)+
IFERROR(SUMPRODUCT('6. Patients'!CS$10:CS$107,OFFSET('6. Patients'!$QO$9,1,MATCH($D93,'6. Patients'!$QP$9:$RI$9,0),ROWS('6. Patients'!EF$10:EF$107))),0)+
IFERROR(SUMPRODUCT('6. Patients'!CS$10:CS$107,OFFSET('6. Patients'!$RJ$9,1,MATCH($D93,'6. Patients'!$RK$9:$TH$9,0),ROWS('6. Patients'!EF$10:EF$107))),0)+
IFERROR(SUMPRODUCT('6. Patients'!CS$10:CS$107,OFFSET('6. Patients'!$TI$9,1,MATCH($D93,'6. Patients'!$TJ$9:$UC$9,0),ROWS('6. Patients'!EF$10:EF$107))),0))+
IFERROR(VLOOKUP($D93,$H$116:$L$146,COLUMNS($H$115:$J$115)-1+Z$7,0)*$E93*$F93*'1. General Inputs'!$J$25,0),0),0)</f>
        <v>0</v>
      </c>
      <c r="AA93" s="775">
        <f ca="1">ROUNDUP(IFERROR($F93*$E93*CHOOSE(AA$7,
IFERROR(SUMPRODUCT('6. Patients'!CT$10:CT$107,OFFSET('6. Patients'!$DN$9,1,MATCH($D93,'6. Patients'!$DO$9:$FL$9,0),ROWS('6. Patients'!EG$10:EG$107))),0)+
IFERROR(SUMPRODUCT('6. Patients'!CT$10:CT$107,OFFSET('6. Patients'!$FM$9,1,MATCH($D93,'6. Patients'!$FN$9:$GG$9,0),ROWS('6. Patients'!EG$10:EG$107))),0)+
IFERROR(SUMPRODUCT('6. Patients'!CT$10:CT$107,OFFSET('6. Patients'!$GH$9,1,MATCH($D93,'6. Patients'!$GI$9:$IF$9,0),ROWS('6. Patients'!EG$10:EG$107))),0)+
IFERROR(SUMPRODUCT('6. Patients'!CT$10:CT$107,OFFSET('6. Patients'!$IG$9,1,MATCH($D93,'6. Patients'!$IH$9:$JA$9,0),ROWS('6. Patients'!EG$10:EG$107))),0),
IFERROR(SUMPRODUCT('6. Patients'!CT$10:CT$107,OFFSET('6. Patients'!$JB$9,1,MATCH($D93,'6. Patients'!$JC$9:$KZ$9,0),ROWS('6. Patients'!EG$10:EG$107))),0)+
IFERROR(SUMPRODUCT('6. Patients'!CT$10:CT$107,OFFSET('6. Patients'!$LA$9,1,MATCH($D93,'6. Patients'!$LB$9:$LU$9,0),ROWS('6. Patients'!EG$10:EG$107))),0)+
IFERROR(SUMPRODUCT('6. Patients'!CT$10:CT$107,OFFSET('6. Patients'!$LV$9,1,MATCH($D93,'6. Patients'!$LW$9:$NT$9,0),ROWS('6. Patients'!EG$10:EG$107))),0)+
IFERROR(SUMPRODUCT('6. Patients'!CT$10:CT$107,OFFSET('6. Patients'!$NU$9,1,MATCH($D93,'6. Patients'!$NV$9:$OO$9,0),ROWS('6. Patients'!EG$10:EG$107))),0),
IFERROR(SUMPRODUCT('6. Patients'!CT$10:CT$107,OFFSET('6. Patients'!$OP$9,1,MATCH($D93,'6. Patients'!$OQ$9:$QN$9,0),ROWS('6. Patients'!EG$10:EG$107))),0)+
IFERROR(SUMPRODUCT('6. Patients'!CT$10:CT$107,OFFSET('6. Patients'!$QO$9,1,MATCH($D93,'6. Patients'!$QP$9:$RI$9,0),ROWS('6. Patients'!EG$10:EG$107))),0)+
IFERROR(SUMPRODUCT('6. Patients'!CT$10:CT$107,OFFSET('6. Patients'!$RJ$9,1,MATCH($D93,'6. Patients'!$RK$9:$TH$9,0),ROWS('6. Patients'!EG$10:EG$107))),0)+
IFERROR(SUMPRODUCT('6. Patients'!CT$10:CT$107,OFFSET('6. Patients'!$TI$9,1,MATCH($D93,'6. Patients'!$TJ$9:$UC$9,0),ROWS('6. Patients'!EG$10:EG$107))),0))+
IFERROR(VLOOKUP($D93,$H$116:$L$146,COLUMNS($H$115:$J$115)-1+AA$7,0)*$E93*$F93*'1. General Inputs'!$J$25,0),0),0)</f>
        <v>0</v>
      </c>
      <c r="AB93" s="775">
        <f ca="1">ROUNDUP(IFERROR($F93*$E93*CHOOSE(AB$7,
IFERROR(SUMPRODUCT('6. Patients'!CU$10:CU$107,OFFSET('6. Patients'!$DN$9,1,MATCH($D93,'6. Patients'!$DO$9:$FL$9,0),ROWS('6. Patients'!EH$10:EH$107))),0)+
IFERROR(SUMPRODUCT('6. Patients'!CU$10:CU$107,OFFSET('6. Patients'!$FM$9,1,MATCH($D93,'6. Patients'!$FN$9:$GG$9,0),ROWS('6. Patients'!EH$10:EH$107))),0)+
IFERROR(SUMPRODUCT('6. Patients'!CU$10:CU$107,OFFSET('6. Patients'!$GH$9,1,MATCH($D93,'6. Patients'!$GI$9:$IF$9,0),ROWS('6. Patients'!EH$10:EH$107))),0)+
IFERROR(SUMPRODUCT('6. Patients'!CU$10:CU$107,OFFSET('6. Patients'!$IG$9,1,MATCH($D93,'6. Patients'!$IH$9:$JA$9,0),ROWS('6. Patients'!EH$10:EH$107))),0),
IFERROR(SUMPRODUCT('6. Patients'!CU$10:CU$107,OFFSET('6. Patients'!$JB$9,1,MATCH($D93,'6. Patients'!$JC$9:$KZ$9,0),ROWS('6. Patients'!EH$10:EH$107))),0)+
IFERROR(SUMPRODUCT('6. Patients'!CU$10:CU$107,OFFSET('6. Patients'!$LA$9,1,MATCH($D93,'6. Patients'!$LB$9:$LU$9,0),ROWS('6. Patients'!EH$10:EH$107))),0)+
IFERROR(SUMPRODUCT('6. Patients'!CU$10:CU$107,OFFSET('6. Patients'!$LV$9,1,MATCH($D93,'6. Patients'!$LW$9:$NT$9,0),ROWS('6. Patients'!EH$10:EH$107))),0)+
IFERROR(SUMPRODUCT('6. Patients'!CU$10:CU$107,OFFSET('6. Patients'!$NU$9,1,MATCH($D93,'6. Patients'!$NV$9:$OO$9,0),ROWS('6. Patients'!EH$10:EH$107))),0),
IFERROR(SUMPRODUCT('6. Patients'!CU$10:CU$107,OFFSET('6. Patients'!$OP$9,1,MATCH($D93,'6. Patients'!$OQ$9:$QN$9,0),ROWS('6. Patients'!EH$10:EH$107))),0)+
IFERROR(SUMPRODUCT('6. Patients'!CU$10:CU$107,OFFSET('6. Patients'!$QO$9,1,MATCH($D93,'6. Patients'!$QP$9:$RI$9,0),ROWS('6. Patients'!EH$10:EH$107))),0)+
IFERROR(SUMPRODUCT('6. Patients'!CU$10:CU$107,OFFSET('6. Patients'!$RJ$9,1,MATCH($D93,'6. Patients'!$RK$9:$TH$9,0),ROWS('6. Patients'!EH$10:EH$107))),0)+
IFERROR(SUMPRODUCT('6. Patients'!CU$10:CU$107,OFFSET('6. Patients'!$TI$9,1,MATCH($D93,'6. Patients'!$TJ$9:$UC$9,0),ROWS('6. Patients'!EH$10:EH$107))),0))+
IFERROR(VLOOKUP($D93,$H$116:$L$146,COLUMNS($H$115:$J$115)-1+AB$7,0)*$E93*$F93*'1. General Inputs'!$J$25,0),0),0)</f>
        <v>0</v>
      </c>
      <c r="AC93" s="775">
        <f ca="1">ROUNDUP(IFERROR($F93*$E93*CHOOSE(AC$7,
IFERROR(SUMPRODUCT('6. Patients'!CV$10:CV$107,OFFSET('6. Patients'!$DN$9,1,MATCH($D93,'6. Patients'!$DO$9:$FL$9,0),ROWS('6. Patients'!EI$10:EI$107))),0)+
IFERROR(SUMPRODUCT('6. Patients'!CV$10:CV$107,OFFSET('6. Patients'!$FM$9,1,MATCH($D93,'6. Patients'!$FN$9:$GG$9,0),ROWS('6. Patients'!EI$10:EI$107))),0)+
IFERROR(SUMPRODUCT('6. Patients'!CV$10:CV$107,OFFSET('6. Patients'!$GH$9,1,MATCH($D93,'6. Patients'!$GI$9:$IF$9,0),ROWS('6. Patients'!EI$10:EI$107))),0)+
IFERROR(SUMPRODUCT('6. Patients'!CV$10:CV$107,OFFSET('6. Patients'!$IG$9,1,MATCH($D93,'6. Patients'!$IH$9:$JA$9,0),ROWS('6. Patients'!EI$10:EI$107))),0),
IFERROR(SUMPRODUCT('6. Patients'!CV$10:CV$107,OFFSET('6. Patients'!$JB$9,1,MATCH($D93,'6. Patients'!$JC$9:$KZ$9,0),ROWS('6. Patients'!EI$10:EI$107))),0)+
IFERROR(SUMPRODUCT('6. Patients'!CV$10:CV$107,OFFSET('6. Patients'!$LA$9,1,MATCH($D93,'6. Patients'!$LB$9:$LU$9,0),ROWS('6. Patients'!EI$10:EI$107))),0)+
IFERROR(SUMPRODUCT('6. Patients'!CV$10:CV$107,OFFSET('6. Patients'!$LV$9,1,MATCH($D93,'6. Patients'!$LW$9:$NT$9,0),ROWS('6. Patients'!EI$10:EI$107))),0)+
IFERROR(SUMPRODUCT('6. Patients'!CV$10:CV$107,OFFSET('6. Patients'!$NU$9,1,MATCH($D93,'6. Patients'!$NV$9:$OO$9,0),ROWS('6. Patients'!EI$10:EI$107))),0),
IFERROR(SUMPRODUCT('6. Patients'!CV$10:CV$107,OFFSET('6. Patients'!$OP$9,1,MATCH($D93,'6. Patients'!$OQ$9:$QN$9,0),ROWS('6. Patients'!EI$10:EI$107))),0)+
IFERROR(SUMPRODUCT('6. Patients'!CV$10:CV$107,OFFSET('6. Patients'!$QO$9,1,MATCH($D93,'6. Patients'!$QP$9:$RI$9,0),ROWS('6. Patients'!EI$10:EI$107))),0)+
IFERROR(SUMPRODUCT('6. Patients'!CV$10:CV$107,OFFSET('6. Patients'!$RJ$9,1,MATCH($D93,'6. Patients'!$RK$9:$TH$9,0),ROWS('6. Patients'!EI$10:EI$107))),0)+
IFERROR(SUMPRODUCT('6. Patients'!CV$10:CV$107,OFFSET('6. Patients'!$TI$9,1,MATCH($D93,'6. Patients'!$TJ$9:$UC$9,0),ROWS('6. Patients'!EI$10:EI$107))),0))+
IFERROR(VLOOKUP($D93,$H$116:$L$146,COLUMNS($H$115:$J$115)-1+AC$7,0)*$E93*$F93*'1. General Inputs'!$J$25,0),0),0)</f>
        <v>0</v>
      </c>
      <c r="AD93" s="775">
        <f ca="1">ROUNDUP(IFERROR($F93*$E93*CHOOSE(AD$7,
IFERROR(SUMPRODUCT('6. Patients'!CW$10:CW$107,OFFSET('6. Patients'!$DN$9,1,MATCH($D93,'6. Patients'!$DO$9:$FL$9,0),ROWS('6. Patients'!EJ$10:EJ$107))),0)+
IFERROR(SUMPRODUCT('6. Patients'!CW$10:CW$107,OFFSET('6. Patients'!$FM$9,1,MATCH($D93,'6. Patients'!$FN$9:$GG$9,0),ROWS('6. Patients'!EJ$10:EJ$107))),0)+
IFERROR(SUMPRODUCT('6. Patients'!CW$10:CW$107,OFFSET('6. Patients'!$GH$9,1,MATCH($D93,'6. Patients'!$GI$9:$IF$9,0),ROWS('6. Patients'!EJ$10:EJ$107))),0)+
IFERROR(SUMPRODUCT('6. Patients'!CW$10:CW$107,OFFSET('6. Patients'!$IG$9,1,MATCH($D93,'6. Patients'!$IH$9:$JA$9,0),ROWS('6. Patients'!EJ$10:EJ$107))),0),
IFERROR(SUMPRODUCT('6. Patients'!CW$10:CW$107,OFFSET('6. Patients'!$JB$9,1,MATCH($D93,'6. Patients'!$JC$9:$KZ$9,0),ROWS('6. Patients'!EJ$10:EJ$107))),0)+
IFERROR(SUMPRODUCT('6. Patients'!CW$10:CW$107,OFFSET('6. Patients'!$LA$9,1,MATCH($D93,'6. Patients'!$LB$9:$LU$9,0),ROWS('6. Patients'!EJ$10:EJ$107))),0)+
IFERROR(SUMPRODUCT('6. Patients'!CW$10:CW$107,OFFSET('6. Patients'!$LV$9,1,MATCH($D93,'6. Patients'!$LW$9:$NT$9,0),ROWS('6. Patients'!EJ$10:EJ$107))),0)+
IFERROR(SUMPRODUCT('6. Patients'!CW$10:CW$107,OFFSET('6. Patients'!$NU$9,1,MATCH($D93,'6. Patients'!$NV$9:$OO$9,0),ROWS('6. Patients'!EJ$10:EJ$107))),0),
IFERROR(SUMPRODUCT('6. Patients'!CW$10:CW$107,OFFSET('6. Patients'!$OP$9,1,MATCH($D93,'6. Patients'!$OQ$9:$QN$9,0),ROWS('6. Patients'!EJ$10:EJ$107))),0)+
IFERROR(SUMPRODUCT('6. Patients'!CW$10:CW$107,OFFSET('6. Patients'!$QO$9,1,MATCH($D93,'6. Patients'!$QP$9:$RI$9,0),ROWS('6. Patients'!EJ$10:EJ$107))),0)+
IFERROR(SUMPRODUCT('6. Patients'!CW$10:CW$107,OFFSET('6. Patients'!$RJ$9,1,MATCH($D93,'6. Patients'!$RK$9:$TH$9,0),ROWS('6. Patients'!EJ$10:EJ$107))),0)+
IFERROR(SUMPRODUCT('6. Patients'!CW$10:CW$107,OFFSET('6. Patients'!$TI$9,1,MATCH($D93,'6. Patients'!$TJ$9:$UC$9,0),ROWS('6. Patients'!EJ$10:EJ$107))),0))+
IFERROR(VLOOKUP($D93,$H$116:$L$146,COLUMNS($H$115:$J$115)-1+AD$7,0)*$E93*$F93*'1. General Inputs'!$J$25,0),0),0)</f>
        <v>0</v>
      </c>
      <c r="AE93" s="775">
        <f ca="1">ROUNDUP(IFERROR($F93*$E93*CHOOSE(AE$7,
IFERROR(SUMPRODUCT('6. Patients'!CX$10:CX$107,OFFSET('6. Patients'!$DN$9,1,MATCH($D93,'6. Patients'!$DO$9:$FL$9,0),ROWS('6. Patients'!EK$10:EK$107))),0)+
IFERROR(SUMPRODUCT('6. Patients'!CX$10:CX$107,OFFSET('6. Patients'!$FM$9,1,MATCH($D93,'6. Patients'!$FN$9:$GG$9,0),ROWS('6. Patients'!EK$10:EK$107))),0)+
IFERROR(SUMPRODUCT('6. Patients'!CX$10:CX$107,OFFSET('6. Patients'!$GH$9,1,MATCH($D93,'6. Patients'!$GI$9:$IF$9,0),ROWS('6. Patients'!EK$10:EK$107))),0)+
IFERROR(SUMPRODUCT('6. Patients'!CX$10:CX$107,OFFSET('6. Patients'!$IG$9,1,MATCH($D93,'6. Patients'!$IH$9:$JA$9,0),ROWS('6. Patients'!EK$10:EK$107))),0),
IFERROR(SUMPRODUCT('6. Patients'!CX$10:CX$107,OFFSET('6. Patients'!$JB$9,1,MATCH($D93,'6. Patients'!$JC$9:$KZ$9,0),ROWS('6. Patients'!EK$10:EK$107))),0)+
IFERROR(SUMPRODUCT('6. Patients'!CX$10:CX$107,OFFSET('6. Patients'!$LA$9,1,MATCH($D93,'6. Patients'!$LB$9:$LU$9,0),ROWS('6. Patients'!EK$10:EK$107))),0)+
IFERROR(SUMPRODUCT('6. Patients'!CX$10:CX$107,OFFSET('6. Patients'!$LV$9,1,MATCH($D93,'6. Patients'!$LW$9:$NT$9,0),ROWS('6. Patients'!EK$10:EK$107))),0)+
IFERROR(SUMPRODUCT('6. Patients'!CX$10:CX$107,OFFSET('6. Patients'!$NU$9,1,MATCH($D93,'6. Patients'!$NV$9:$OO$9,0),ROWS('6. Patients'!EK$10:EK$107))),0),
IFERROR(SUMPRODUCT('6. Patients'!CX$10:CX$107,OFFSET('6. Patients'!$OP$9,1,MATCH($D93,'6. Patients'!$OQ$9:$QN$9,0),ROWS('6. Patients'!EK$10:EK$107))),0)+
IFERROR(SUMPRODUCT('6. Patients'!CX$10:CX$107,OFFSET('6. Patients'!$QO$9,1,MATCH($D93,'6. Patients'!$QP$9:$RI$9,0),ROWS('6. Patients'!EK$10:EK$107))),0)+
IFERROR(SUMPRODUCT('6. Patients'!CX$10:CX$107,OFFSET('6. Patients'!$RJ$9,1,MATCH($D93,'6. Patients'!$RK$9:$TH$9,0),ROWS('6. Patients'!EK$10:EK$107))),0)+
IFERROR(SUMPRODUCT('6. Patients'!CX$10:CX$107,OFFSET('6. Patients'!$TI$9,1,MATCH($D93,'6. Patients'!$TJ$9:$UC$9,0),ROWS('6. Patients'!EK$10:EK$107))),0))+
IFERROR(VLOOKUP($D93,$H$116:$L$146,COLUMNS($H$115:$J$115)-1+AE$7,0)*$E93*$F93*'1. General Inputs'!$J$25,0),0),0)</f>
        <v>0</v>
      </c>
      <c r="AF93" s="775">
        <f ca="1">ROUNDUP(IFERROR($F93*$E93*CHOOSE(AF$7,
IFERROR(SUMPRODUCT('6. Patients'!CY$10:CY$107,OFFSET('6. Patients'!$DN$9,1,MATCH($D93,'6. Patients'!$DO$9:$FL$9,0),ROWS('6. Patients'!EL$10:EL$107))),0)+
IFERROR(SUMPRODUCT('6. Patients'!CY$10:CY$107,OFFSET('6. Patients'!$FM$9,1,MATCH($D93,'6. Patients'!$FN$9:$GG$9,0),ROWS('6. Patients'!EL$10:EL$107))),0)+
IFERROR(SUMPRODUCT('6. Patients'!CY$10:CY$107,OFFSET('6. Patients'!$GH$9,1,MATCH($D93,'6. Patients'!$GI$9:$IF$9,0),ROWS('6. Patients'!EL$10:EL$107))),0)+
IFERROR(SUMPRODUCT('6. Patients'!CY$10:CY$107,OFFSET('6. Patients'!$IG$9,1,MATCH($D93,'6. Patients'!$IH$9:$JA$9,0),ROWS('6. Patients'!EL$10:EL$107))),0),
IFERROR(SUMPRODUCT('6. Patients'!CY$10:CY$107,OFFSET('6. Patients'!$JB$9,1,MATCH($D93,'6. Patients'!$JC$9:$KZ$9,0),ROWS('6. Patients'!EL$10:EL$107))),0)+
IFERROR(SUMPRODUCT('6. Patients'!CY$10:CY$107,OFFSET('6. Patients'!$LA$9,1,MATCH($D93,'6. Patients'!$LB$9:$LU$9,0),ROWS('6. Patients'!EL$10:EL$107))),0)+
IFERROR(SUMPRODUCT('6. Patients'!CY$10:CY$107,OFFSET('6. Patients'!$LV$9,1,MATCH($D93,'6. Patients'!$LW$9:$NT$9,0),ROWS('6. Patients'!EL$10:EL$107))),0)+
IFERROR(SUMPRODUCT('6. Patients'!CY$10:CY$107,OFFSET('6. Patients'!$NU$9,1,MATCH($D93,'6. Patients'!$NV$9:$OO$9,0),ROWS('6. Patients'!EL$10:EL$107))),0),
IFERROR(SUMPRODUCT('6. Patients'!CY$10:CY$107,OFFSET('6. Patients'!$OP$9,1,MATCH($D93,'6. Patients'!$OQ$9:$QN$9,0),ROWS('6. Patients'!EL$10:EL$107))),0)+
IFERROR(SUMPRODUCT('6. Patients'!CY$10:CY$107,OFFSET('6. Patients'!$QO$9,1,MATCH($D93,'6. Patients'!$QP$9:$RI$9,0),ROWS('6. Patients'!EL$10:EL$107))),0)+
IFERROR(SUMPRODUCT('6. Patients'!CY$10:CY$107,OFFSET('6. Patients'!$RJ$9,1,MATCH($D93,'6. Patients'!$RK$9:$TH$9,0),ROWS('6. Patients'!EL$10:EL$107))),0)+
IFERROR(SUMPRODUCT('6. Patients'!CY$10:CY$107,OFFSET('6. Patients'!$TI$9,1,MATCH($D93,'6. Patients'!$TJ$9:$UC$9,0),ROWS('6. Patients'!EL$10:EL$107))),0))+
IFERROR(VLOOKUP($D93,$H$116:$L$146,COLUMNS($H$115:$J$115)-1+AF$7,0)*$E93*$F93*'1. General Inputs'!$J$25,0),0),0)</f>
        <v>0</v>
      </c>
      <c r="AG93" s="775">
        <f ca="1">ROUNDUP(IFERROR($F93*$E93*CHOOSE(AG$7,
IFERROR(SUMPRODUCT('6. Patients'!CZ$10:CZ$107,OFFSET('6. Patients'!$DN$9,1,MATCH($D93,'6. Patients'!$DO$9:$FL$9,0),ROWS('6. Patients'!EM$10:EM$107))),0)+
IFERROR(SUMPRODUCT('6. Patients'!CZ$10:CZ$107,OFFSET('6. Patients'!$FM$9,1,MATCH($D93,'6. Patients'!$FN$9:$GG$9,0),ROWS('6. Patients'!EM$10:EM$107))),0)+
IFERROR(SUMPRODUCT('6. Patients'!CZ$10:CZ$107,OFFSET('6. Patients'!$GH$9,1,MATCH($D93,'6. Patients'!$GI$9:$IF$9,0),ROWS('6. Patients'!EM$10:EM$107))),0)+
IFERROR(SUMPRODUCT('6. Patients'!CZ$10:CZ$107,OFFSET('6. Patients'!$IG$9,1,MATCH($D93,'6. Patients'!$IH$9:$JA$9,0),ROWS('6. Patients'!EM$10:EM$107))),0),
IFERROR(SUMPRODUCT('6. Patients'!CZ$10:CZ$107,OFFSET('6. Patients'!$JB$9,1,MATCH($D93,'6. Patients'!$JC$9:$KZ$9,0),ROWS('6. Patients'!EM$10:EM$107))),0)+
IFERROR(SUMPRODUCT('6. Patients'!CZ$10:CZ$107,OFFSET('6. Patients'!$LA$9,1,MATCH($D93,'6. Patients'!$LB$9:$LU$9,0),ROWS('6. Patients'!EM$10:EM$107))),0)+
IFERROR(SUMPRODUCT('6. Patients'!CZ$10:CZ$107,OFFSET('6. Patients'!$LV$9,1,MATCH($D93,'6. Patients'!$LW$9:$NT$9,0),ROWS('6. Patients'!EM$10:EM$107))),0)+
IFERROR(SUMPRODUCT('6. Patients'!CZ$10:CZ$107,OFFSET('6. Patients'!$NU$9,1,MATCH($D93,'6. Patients'!$NV$9:$OO$9,0),ROWS('6. Patients'!EM$10:EM$107))),0),
IFERROR(SUMPRODUCT('6. Patients'!CZ$10:CZ$107,OFFSET('6. Patients'!$OP$9,1,MATCH($D93,'6. Patients'!$OQ$9:$QN$9,0),ROWS('6. Patients'!EM$10:EM$107))),0)+
IFERROR(SUMPRODUCT('6. Patients'!CZ$10:CZ$107,OFFSET('6. Patients'!$QO$9,1,MATCH($D93,'6. Patients'!$QP$9:$RI$9,0),ROWS('6. Patients'!EM$10:EM$107))),0)+
IFERROR(SUMPRODUCT('6. Patients'!CZ$10:CZ$107,OFFSET('6. Patients'!$RJ$9,1,MATCH($D93,'6. Patients'!$RK$9:$TH$9,0),ROWS('6. Patients'!EM$10:EM$107))),0)+
IFERROR(SUMPRODUCT('6. Patients'!CZ$10:CZ$107,OFFSET('6. Patients'!$TI$9,1,MATCH($D93,'6. Patients'!$TJ$9:$UC$9,0),ROWS('6. Patients'!EM$10:EM$107))),0))+
IFERROR(VLOOKUP($D93,$H$116:$L$146,COLUMNS($H$115:$J$115)-1+AG$7,0)*$E93*$F93*'1. General Inputs'!$J$25,0),0),0)</f>
        <v>0</v>
      </c>
      <c r="AH93" s="775">
        <f ca="1">ROUNDUP(IFERROR($F93*$E93*CHOOSE(AH$7,
IFERROR(SUMPRODUCT('6. Patients'!DA$10:DA$107,OFFSET('6. Patients'!$DN$9,1,MATCH($D93,'6. Patients'!$DO$9:$FL$9,0),ROWS('6. Patients'!EN$10:EN$107))),0)+
IFERROR(SUMPRODUCT('6. Patients'!DA$10:DA$107,OFFSET('6. Patients'!$FM$9,1,MATCH($D93,'6. Patients'!$FN$9:$GG$9,0),ROWS('6. Patients'!EN$10:EN$107))),0)+
IFERROR(SUMPRODUCT('6. Patients'!DA$10:DA$107,OFFSET('6. Patients'!$GH$9,1,MATCH($D93,'6. Patients'!$GI$9:$IF$9,0),ROWS('6. Patients'!EN$10:EN$107))),0)+
IFERROR(SUMPRODUCT('6. Patients'!DA$10:DA$107,OFFSET('6. Patients'!$IG$9,1,MATCH($D93,'6. Patients'!$IH$9:$JA$9,0),ROWS('6. Patients'!EN$10:EN$107))),0),
IFERROR(SUMPRODUCT('6. Patients'!DA$10:DA$107,OFFSET('6. Patients'!$JB$9,1,MATCH($D93,'6. Patients'!$JC$9:$KZ$9,0),ROWS('6. Patients'!EN$10:EN$107))),0)+
IFERROR(SUMPRODUCT('6. Patients'!DA$10:DA$107,OFFSET('6. Patients'!$LA$9,1,MATCH($D93,'6. Patients'!$LB$9:$LU$9,0),ROWS('6. Patients'!EN$10:EN$107))),0)+
IFERROR(SUMPRODUCT('6. Patients'!DA$10:DA$107,OFFSET('6. Patients'!$LV$9,1,MATCH($D93,'6. Patients'!$LW$9:$NT$9,0),ROWS('6. Patients'!EN$10:EN$107))),0)+
IFERROR(SUMPRODUCT('6. Patients'!DA$10:DA$107,OFFSET('6. Patients'!$NU$9,1,MATCH($D93,'6. Patients'!$NV$9:$OO$9,0),ROWS('6. Patients'!EN$10:EN$107))),0),
IFERROR(SUMPRODUCT('6. Patients'!DA$10:DA$107,OFFSET('6. Patients'!$OP$9,1,MATCH($D93,'6. Patients'!$OQ$9:$QN$9,0),ROWS('6. Patients'!EN$10:EN$107))),0)+
IFERROR(SUMPRODUCT('6. Patients'!DA$10:DA$107,OFFSET('6. Patients'!$QO$9,1,MATCH($D93,'6. Patients'!$QP$9:$RI$9,0),ROWS('6. Patients'!EN$10:EN$107))),0)+
IFERROR(SUMPRODUCT('6. Patients'!DA$10:DA$107,OFFSET('6. Patients'!$RJ$9,1,MATCH($D93,'6. Patients'!$RK$9:$TH$9,0),ROWS('6. Patients'!EN$10:EN$107))),0)+
IFERROR(SUMPRODUCT('6. Patients'!DA$10:DA$107,OFFSET('6. Patients'!$TI$9,1,MATCH($D93,'6. Patients'!$TJ$9:$UC$9,0),ROWS('6. Patients'!EN$10:EN$107))),0))+
IFERROR(VLOOKUP($D93,$H$116:$L$146,COLUMNS($H$115:$J$115)-1+AH$7,0)*$E93*$F93*'1. General Inputs'!$J$25,0),0),0)</f>
        <v>0</v>
      </c>
      <c r="AI93" s="775">
        <f ca="1">ROUNDUP(IFERROR($F93*$E93*CHOOSE(AI$7,
IFERROR(SUMPRODUCT('6. Patients'!DB$10:DB$107,OFFSET('6. Patients'!$DN$9,1,MATCH($D93,'6. Patients'!$DO$9:$FL$9,0),ROWS('6. Patients'!EO$10:EO$107))),0)+
IFERROR(SUMPRODUCT('6. Patients'!DB$10:DB$107,OFFSET('6. Patients'!$FM$9,1,MATCH($D93,'6. Patients'!$FN$9:$GG$9,0),ROWS('6. Patients'!EO$10:EO$107))),0)+
IFERROR(SUMPRODUCT('6. Patients'!DB$10:DB$107,OFFSET('6. Patients'!$GH$9,1,MATCH($D93,'6. Patients'!$GI$9:$IF$9,0),ROWS('6. Patients'!EO$10:EO$107))),0)+
IFERROR(SUMPRODUCT('6. Patients'!DB$10:DB$107,OFFSET('6. Patients'!$IG$9,1,MATCH($D93,'6. Patients'!$IH$9:$JA$9,0),ROWS('6. Patients'!EO$10:EO$107))),0),
IFERROR(SUMPRODUCT('6. Patients'!DB$10:DB$107,OFFSET('6. Patients'!$JB$9,1,MATCH($D93,'6. Patients'!$JC$9:$KZ$9,0),ROWS('6. Patients'!EO$10:EO$107))),0)+
IFERROR(SUMPRODUCT('6. Patients'!DB$10:DB$107,OFFSET('6. Patients'!$LA$9,1,MATCH($D93,'6. Patients'!$LB$9:$LU$9,0),ROWS('6. Patients'!EO$10:EO$107))),0)+
IFERROR(SUMPRODUCT('6. Patients'!DB$10:DB$107,OFFSET('6. Patients'!$LV$9,1,MATCH($D93,'6. Patients'!$LW$9:$NT$9,0),ROWS('6. Patients'!EO$10:EO$107))),0)+
IFERROR(SUMPRODUCT('6. Patients'!DB$10:DB$107,OFFSET('6. Patients'!$NU$9,1,MATCH($D93,'6. Patients'!$NV$9:$OO$9,0),ROWS('6. Patients'!EO$10:EO$107))),0),
IFERROR(SUMPRODUCT('6. Patients'!DB$10:DB$107,OFFSET('6. Patients'!$OP$9,1,MATCH($D93,'6. Patients'!$OQ$9:$QN$9,0),ROWS('6. Patients'!EO$10:EO$107))),0)+
IFERROR(SUMPRODUCT('6. Patients'!DB$10:DB$107,OFFSET('6. Patients'!$QO$9,1,MATCH($D93,'6. Patients'!$QP$9:$RI$9,0),ROWS('6. Patients'!EO$10:EO$107))),0)+
IFERROR(SUMPRODUCT('6. Patients'!DB$10:DB$107,OFFSET('6. Patients'!$RJ$9,1,MATCH($D93,'6. Patients'!$RK$9:$TH$9,0),ROWS('6. Patients'!EO$10:EO$107))),0)+
IFERROR(SUMPRODUCT('6. Patients'!DB$10:DB$107,OFFSET('6. Patients'!$TI$9,1,MATCH($D93,'6. Patients'!$TJ$9:$UC$9,0),ROWS('6. Patients'!EO$10:EO$107))),0))+
IFERROR(VLOOKUP($D93,$H$116:$L$146,COLUMNS($H$115:$J$115)-1+AI$7,0)*$E93*$F93*'1. General Inputs'!$J$25,0),0),0)</f>
        <v>0</v>
      </c>
      <c r="AJ93" s="775">
        <f ca="1">ROUNDUP(IFERROR($F93*$E93*CHOOSE(AJ$7,
IFERROR(SUMPRODUCT('6. Patients'!DC$10:DC$107,OFFSET('6. Patients'!$DN$9,1,MATCH($D93,'6. Patients'!$DO$9:$FL$9,0),ROWS('6. Patients'!EP$10:EP$107))),0)+
IFERROR(SUMPRODUCT('6. Patients'!DC$10:DC$107,OFFSET('6. Patients'!$FM$9,1,MATCH($D93,'6. Patients'!$FN$9:$GG$9,0),ROWS('6. Patients'!EP$10:EP$107))),0)+
IFERROR(SUMPRODUCT('6. Patients'!DC$10:DC$107,OFFSET('6. Patients'!$GH$9,1,MATCH($D93,'6. Patients'!$GI$9:$IF$9,0),ROWS('6. Patients'!EP$10:EP$107))),0)+
IFERROR(SUMPRODUCT('6. Patients'!DC$10:DC$107,OFFSET('6. Patients'!$IG$9,1,MATCH($D93,'6. Patients'!$IH$9:$JA$9,0),ROWS('6. Patients'!EP$10:EP$107))),0),
IFERROR(SUMPRODUCT('6. Patients'!DC$10:DC$107,OFFSET('6. Patients'!$JB$9,1,MATCH($D93,'6. Patients'!$JC$9:$KZ$9,0),ROWS('6. Patients'!EP$10:EP$107))),0)+
IFERROR(SUMPRODUCT('6. Patients'!DC$10:DC$107,OFFSET('6. Patients'!$LA$9,1,MATCH($D93,'6. Patients'!$LB$9:$LU$9,0),ROWS('6. Patients'!EP$10:EP$107))),0)+
IFERROR(SUMPRODUCT('6. Patients'!DC$10:DC$107,OFFSET('6. Patients'!$LV$9,1,MATCH($D93,'6. Patients'!$LW$9:$NT$9,0),ROWS('6. Patients'!EP$10:EP$107))),0)+
IFERROR(SUMPRODUCT('6. Patients'!DC$10:DC$107,OFFSET('6. Patients'!$NU$9,1,MATCH($D93,'6. Patients'!$NV$9:$OO$9,0),ROWS('6. Patients'!EP$10:EP$107))),0),
IFERROR(SUMPRODUCT('6. Patients'!DC$10:DC$107,OFFSET('6. Patients'!$OP$9,1,MATCH($D93,'6. Patients'!$OQ$9:$QN$9,0),ROWS('6. Patients'!EP$10:EP$107))),0)+
IFERROR(SUMPRODUCT('6. Patients'!DC$10:DC$107,OFFSET('6. Patients'!$QO$9,1,MATCH($D93,'6. Patients'!$QP$9:$RI$9,0),ROWS('6. Patients'!EP$10:EP$107))),0)+
IFERROR(SUMPRODUCT('6. Patients'!DC$10:DC$107,OFFSET('6. Patients'!$RJ$9,1,MATCH($D93,'6. Patients'!$RK$9:$TH$9,0),ROWS('6. Patients'!EP$10:EP$107))),0)+
IFERROR(SUMPRODUCT('6. Patients'!DC$10:DC$107,OFFSET('6. Patients'!$TI$9,1,MATCH($D93,'6. Patients'!$TJ$9:$UC$9,0),ROWS('6. Patients'!EP$10:EP$107))),0))+
IFERROR(VLOOKUP($D93,$H$116:$L$146,COLUMNS($H$115:$J$115)-1+AJ$7,0)*$E93*$F93*'1. General Inputs'!$J$25,0),0),0)</f>
        <v>0</v>
      </c>
      <c r="AK93" s="775">
        <f ca="1">ROUNDUP(IFERROR($F93*$E93*CHOOSE(AK$7,
IFERROR(SUMPRODUCT('6. Patients'!DD$10:DD$107,OFFSET('6. Patients'!$DN$9,1,MATCH($D93,'6. Patients'!$DO$9:$FL$9,0),ROWS('6. Patients'!EQ$10:EQ$107))),0)+
IFERROR(SUMPRODUCT('6. Patients'!DD$10:DD$107,OFFSET('6. Patients'!$FM$9,1,MATCH($D93,'6. Patients'!$FN$9:$GG$9,0),ROWS('6. Patients'!EQ$10:EQ$107))),0)+
IFERROR(SUMPRODUCT('6. Patients'!DD$10:DD$107,OFFSET('6. Patients'!$GH$9,1,MATCH($D93,'6. Patients'!$GI$9:$IF$9,0),ROWS('6. Patients'!EQ$10:EQ$107))),0)+
IFERROR(SUMPRODUCT('6. Patients'!DD$10:DD$107,OFFSET('6. Patients'!$IG$9,1,MATCH($D93,'6. Patients'!$IH$9:$JA$9,0),ROWS('6. Patients'!EQ$10:EQ$107))),0),
IFERROR(SUMPRODUCT('6. Patients'!DD$10:DD$107,OFFSET('6. Patients'!$JB$9,1,MATCH($D93,'6. Patients'!$JC$9:$KZ$9,0),ROWS('6. Patients'!EQ$10:EQ$107))),0)+
IFERROR(SUMPRODUCT('6. Patients'!DD$10:DD$107,OFFSET('6. Patients'!$LA$9,1,MATCH($D93,'6. Patients'!$LB$9:$LU$9,0),ROWS('6. Patients'!EQ$10:EQ$107))),0)+
IFERROR(SUMPRODUCT('6. Patients'!DD$10:DD$107,OFFSET('6. Patients'!$LV$9,1,MATCH($D93,'6. Patients'!$LW$9:$NT$9,0),ROWS('6. Patients'!EQ$10:EQ$107))),0)+
IFERROR(SUMPRODUCT('6. Patients'!DD$10:DD$107,OFFSET('6. Patients'!$NU$9,1,MATCH($D93,'6. Patients'!$NV$9:$OO$9,0),ROWS('6. Patients'!EQ$10:EQ$107))),0),
IFERROR(SUMPRODUCT('6. Patients'!DD$10:DD$107,OFFSET('6. Patients'!$OP$9,1,MATCH($D93,'6. Patients'!$OQ$9:$QN$9,0),ROWS('6. Patients'!EQ$10:EQ$107))),0)+
IFERROR(SUMPRODUCT('6. Patients'!DD$10:DD$107,OFFSET('6. Patients'!$QO$9,1,MATCH($D93,'6. Patients'!$QP$9:$RI$9,0),ROWS('6. Patients'!EQ$10:EQ$107))),0)+
IFERROR(SUMPRODUCT('6. Patients'!DD$10:DD$107,OFFSET('6. Patients'!$RJ$9,1,MATCH($D93,'6. Patients'!$RK$9:$TH$9,0),ROWS('6. Patients'!EQ$10:EQ$107))),0)+
IFERROR(SUMPRODUCT('6. Patients'!DD$10:DD$107,OFFSET('6. Patients'!$TI$9,1,MATCH($D93,'6. Patients'!$TJ$9:$UC$9,0),ROWS('6. Patients'!EQ$10:EQ$107))),0))+
IFERROR(VLOOKUP($D93,$H$116:$L$146,COLUMNS($H$115:$J$115)-1+AK$7,0)*$E93*$F93*'1. General Inputs'!$J$25,0),0),0)</f>
        <v>0</v>
      </c>
      <c r="AL93" s="775">
        <f ca="1">ROUNDUP(IFERROR($F93*$E93*CHOOSE(AL$7,
IFERROR(SUMPRODUCT('6. Patients'!DE$10:DE$107,OFFSET('6. Patients'!$DN$9,1,MATCH($D93,'6. Patients'!$DO$9:$FL$9,0),ROWS('6. Patients'!ER$10:ER$107))),0)+
IFERROR(SUMPRODUCT('6. Patients'!DE$10:DE$107,OFFSET('6. Patients'!$FM$9,1,MATCH($D93,'6. Patients'!$FN$9:$GG$9,0),ROWS('6. Patients'!ER$10:ER$107))),0)+
IFERROR(SUMPRODUCT('6. Patients'!DE$10:DE$107,OFFSET('6. Patients'!$GH$9,1,MATCH($D93,'6. Patients'!$GI$9:$IF$9,0),ROWS('6. Patients'!ER$10:ER$107))),0)+
IFERROR(SUMPRODUCT('6. Patients'!DE$10:DE$107,OFFSET('6. Patients'!$IG$9,1,MATCH($D93,'6. Patients'!$IH$9:$JA$9,0),ROWS('6. Patients'!ER$10:ER$107))),0),
IFERROR(SUMPRODUCT('6. Patients'!DE$10:DE$107,OFFSET('6. Patients'!$JB$9,1,MATCH($D93,'6. Patients'!$JC$9:$KZ$9,0),ROWS('6. Patients'!ER$10:ER$107))),0)+
IFERROR(SUMPRODUCT('6. Patients'!DE$10:DE$107,OFFSET('6. Patients'!$LA$9,1,MATCH($D93,'6. Patients'!$LB$9:$LU$9,0),ROWS('6. Patients'!ER$10:ER$107))),0)+
IFERROR(SUMPRODUCT('6. Patients'!DE$10:DE$107,OFFSET('6. Patients'!$LV$9,1,MATCH($D93,'6. Patients'!$LW$9:$NT$9,0),ROWS('6. Patients'!ER$10:ER$107))),0)+
IFERROR(SUMPRODUCT('6. Patients'!DE$10:DE$107,OFFSET('6. Patients'!$NU$9,1,MATCH($D93,'6. Patients'!$NV$9:$OO$9,0),ROWS('6. Patients'!ER$10:ER$107))),0),
IFERROR(SUMPRODUCT('6. Patients'!DE$10:DE$107,OFFSET('6. Patients'!$OP$9,1,MATCH($D93,'6. Patients'!$OQ$9:$QN$9,0),ROWS('6. Patients'!ER$10:ER$107))),0)+
IFERROR(SUMPRODUCT('6. Patients'!DE$10:DE$107,OFFSET('6. Patients'!$QO$9,1,MATCH($D93,'6. Patients'!$QP$9:$RI$9,0),ROWS('6. Patients'!ER$10:ER$107))),0)+
IFERROR(SUMPRODUCT('6. Patients'!DE$10:DE$107,OFFSET('6. Patients'!$RJ$9,1,MATCH($D93,'6. Patients'!$RK$9:$TH$9,0),ROWS('6. Patients'!ER$10:ER$107))),0)+
IFERROR(SUMPRODUCT('6. Patients'!DE$10:DE$107,OFFSET('6. Patients'!$TI$9,1,MATCH($D93,'6. Patients'!$TJ$9:$UC$9,0),ROWS('6. Patients'!ER$10:ER$107))),0))+
IFERROR(VLOOKUP($D93,$H$116:$L$146,COLUMNS($H$115:$J$115)-1+AL$7,0)*$E93*$F93*'1. General Inputs'!$J$25,0),0),0)</f>
        <v>0</v>
      </c>
      <c r="AM93" s="775">
        <f ca="1">ROUNDUP(IFERROR($F93*$E93*CHOOSE(AM$7,
IFERROR(SUMPRODUCT('6. Patients'!DF$10:DF$107,OFFSET('6. Patients'!$DN$9,1,MATCH($D93,'6. Patients'!$DO$9:$FL$9,0),ROWS('6. Patients'!ES$10:ES$107))),0)+
IFERROR(SUMPRODUCT('6. Patients'!DF$10:DF$107,OFFSET('6. Patients'!$FM$9,1,MATCH($D93,'6. Patients'!$FN$9:$GG$9,0),ROWS('6. Patients'!ES$10:ES$107))),0)+
IFERROR(SUMPRODUCT('6. Patients'!DF$10:DF$107,OFFSET('6. Patients'!$GH$9,1,MATCH($D93,'6. Patients'!$GI$9:$IF$9,0),ROWS('6. Patients'!ES$10:ES$107))),0)+
IFERROR(SUMPRODUCT('6. Patients'!DF$10:DF$107,OFFSET('6. Patients'!$IG$9,1,MATCH($D93,'6. Patients'!$IH$9:$JA$9,0),ROWS('6. Patients'!ES$10:ES$107))),0),
IFERROR(SUMPRODUCT('6. Patients'!DF$10:DF$107,OFFSET('6. Patients'!$JB$9,1,MATCH($D93,'6. Patients'!$JC$9:$KZ$9,0),ROWS('6. Patients'!ES$10:ES$107))),0)+
IFERROR(SUMPRODUCT('6. Patients'!DF$10:DF$107,OFFSET('6. Patients'!$LA$9,1,MATCH($D93,'6. Patients'!$LB$9:$LU$9,0),ROWS('6. Patients'!ES$10:ES$107))),0)+
IFERROR(SUMPRODUCT('6. Patients'!DF$10:DF$107,OFFSET('6. Patients'!$LV$9,1,MATCH($D93,'6. Patients'!$LW$9:$NT$9,0),ROWS('6. Patients'!ES$10:ES$107))),0)+
IFERROR(SUMPRODUCT('6. Patients'!DF$10:DF$107,OFFSET('6. Patients'!$NU$9,1,MATCH($D93,'6. Patients'!$NV$9:$OO$9,0),ROWS('6. Patients'!ES$10:ES$107))),0),
IFERROR(SUMPRODUCT('6. Patients'!DF$10:DF$107,OFFSET('6. Patients'!$OP$9,1,MATCH($D93,'6. Patients'!$OQ$9:$QN$9,0),ROWS('6. Patients'!ES$10:ES$107))),0)+
IFERROR(SUMPRODUCT('6. Patients'!DF$10:DF$107,OFFSET('6. Patients'!$QO$9,1,MATCH($D93,'6. Patients'!$QP$9:$RI$9,0),ROWS('6. Patients'!ES$10:ES$107))),0)+
IFERROR(SUMPRODUCT('6. Patients'!DF$10:DF$107,OFFSET('6. Patients'!$RJ$9,1,MATCH($D93,'6. Patients'!$RK$9:$TH$9,0),ROWS('6. Patients'!ES$10:ES$107))),0)+
IFERROR(SUMPRODUCT('6. Patients'!DF$10:DF$107,OFFSET('6. Patients'!$TI$9,1,MATCH($D93,'6. Patients'!$TJ$9:$UC$9,0),ROWS('6. Patients'!ES$10:ES$107))),0))+
IFERROR(VLOOKUP($D93,$H$116:$L$146,COLUMNS($H$115:$J$115)-1+AM$7,0)*$E93*$F93*'1. General Inputs'!$J$25,0),0),0)</f>
        <v>0</v>
      </c>
      <c r="AN93" s="775">
        <f ca="1">ROUNDUP(IFERROR($F93*$E93*CHOOSE(AN$7,
IFERROR(SUMPRODUCT('6. Patients'!DG$10:DG$107,OFFSET('6. Patients'!$DN$9,1,MATCH($D93,'6. Patients'!$DO$9:$FL$9,0),ROWS('6. Patients'!ET$10:ET$107))),0)+
IFERROR(SUMPRODUCT('6. Patients'!DG$10:DG$107,OFFSET('6. Patients'!$FM$9,1,MATCH($D93,'6. Patients'!$FN$9:$GG$9,0),ROWS('6. Patients'!ET$10:ET$107))),0)+
IFERROR(SUMPRODUCT('6. Patients'!DG$10:DG$107,OFFSET('6. Patients'!$GH$9,1,MATCH($D93,'6. Patients'!$GI$9:$IF$9,0),ROWS('6. Patients'!ET$10:ET$107))),0)+
IFERROR(SUMPRODUCT('6. Patients'!DG$10:DG$107,OFFSET('6. Patients'!$IG$9,1,MATCH($D93,'6. Patients'!$IH$9:$JA$9,0),ROWS('6. Patients'!ET$10:ET$107))),0),
IFERROR(SUMPRODUCT('6. Patients'!DG$10:DG$107,OFFSET('6. Patients'!$JB$9,1,MATCH($D93,'6. Patients'!$JC$9:$KZ$9,0),ROWS('6. Patients'!ET$10:ET$107))),0)+
IFERROR(SUMPRODUCT('6. Patients'!DG$10:DG$107,OFFSET('6. Patients'!$LA$9,1,MATCH($D93,'6. Patients'!$LB$9:$LU$9,0),ROWS('6. Patients'!ET$10:ET$107))),0)+
IFERROR(SUMPRODUCT('6. Patients'!DG$10:DG$107,OFFSET('6. Patients'!$LV$9,1,MATCH($D93,'6. Patients'!$LW$9:$NT$9,0),ROWS('6. Patients'!ET$10:ET$107))),0)+
IFERROR(SUMPRODUCT('6. Patients'!DG$10:DG$107,OFFSET('6. Patients'!$NU$9,1,MATCH($D93,'6. Patients'!$NV$9:$OO$9,0),ROWS('6. Patients'!ET$10:ET$107))),0),
IFERROR(SUMPRODUCT('6. Patients'!DG$10:DG$107,OFFSET('6. Patients'!$OP$9,1,MATCH($D93,'6. Patients'!$OQ$9:$QN$9,0),ROWS('6. Patients'!ET$10:ET$107))),0)+
IFERROR(SUMPRODUCT('6. Patients'!DG$10:DG$107,OFFSET('6. Patients'!$QO$9,1,MATCH($D93,'6. Patients'!$QP$9:$RI$9,0),ROWS('6. Patients'!ET$10:ET$107))),0)+
IFERROR(SUMPRODUCT('6. Patients'!DG$10:DG$107,OFFSET('6. Patients'!$RJ$9,1,MATCH($D93,'6. Patients'!$RK$9:$TH$9,0),ROWS('6. Patients'!ET$10:ET$107))),0)+
IFERROR(SUMPRODUCT('6. Patients'!DG$10:DG$107,OFFSET('6. Patients'!$TI$9,1,MATCH($D93,'6. Patients'!$TJ$9:$UC$9,0),ROWS('6. Patients'!ET$10:ET$107))),0))+
IFERROR(VLOOKUP($D93,$H$116:$L$146,COLUMNS($H$115:$J$115)-1+AN$7,0)*$E93*$F93*'1. General Inputs'!$J$25,0),0),0)</f>
        <v>0</v>
      </c>
      <c r="AO93" s="775">
        <f ca="1">ROUNDUP(IFERROR($F93*$E93*CHOOSE(AO$7,
IFERROR(SUMPRODUCT('6. Patients'!DH$10:DH$107,OFFSET('6. Patients'!$DN$9,1,MATCH($D93,'6. Patients'!$DO$9:$FL$9,0),ROWS('6. Patients'!EU$10:EU$107))),0)+
IFERROR(SUMPRODUCT('6. Patients'!DH$10:DH$107,OFFSET('6. Patients'!$FM$9,1,MATCH($D93,'6. Patients'!$FN$9:$GG$9,0),ROWS('6. Patients'!EU$10:EU$107))),0)+
IFERROR(SUMPRODUCT('6. Patients'!DH$10:DH$107,OFFSET('6. Patients'!$GH$9,1,MATCH($D93,'6. Patients'!$GI$9:$IF$9,0),ROWS('6. Patients'!EU$10:EU$107))),0)+
IFERROR(SUMPRODUCT('6. Patients'!DH$10:DH$107,OFFSET('6. Patients'!$IG$9,1,MATCH($D93,'6. Patients'!$IH$9:$JA$9,0),ROWS('6. Patients'!EU$10:EU$107))),0),
IFERROR(SUMPRODUCT('6. Patients'!DH$10:DH$107,OFFSET('6. Patients'!$JB$9,1,MATCH($D93,'6. Patients'!$JC$9:$KZ$9,0),ROWS('6. Patients'!EU$10:EU$107))),0)+
IFERROR(SUMPRODUCT('6. Patients'!DH$10:DH$107,OFFSET('6. Patients'!$LA$9,1,MATCH($D93,'6. Patients'!$LB$9:$LU$9,0),ROWS('6. Patients'!EU$10:EU$107))),0)+
IFERROR(SUMPRODUCT('6. Patients'!DH$10:DH$107,OFFSET('6. Patients'!$LV$9,1,MATCH($D93,'6. Patients'!$LW$9:$NT$9,0),ROWS('6. Patients'!EU$10:EU$107))),0)+
IFERROR(SUMPRODUCT('6. Patients'!DH$10:DH$107,OFFSET('6. Patients'!$NU$9,1,MATCH($D93,'6. Patients'!$NV$9:$OO$9,0),ROWS('6. Patients'!EU$10:EU$107))),0),
IFERROR(SUMPRODUCT('6. Patients'!DH$10:DH$107,OFFSET('6. Patients'!$OP$9,1,MATCH($D93,'6. Patients'!$OQ$9:$QN$9,0),ROWS('6. Patients'!EU$10:EU$107))),0)+
IFERROR(SUMPRODUCT('6. Patients'!DH$10:DH$107,OFFSET('6. Patients'!$QO$9,1,MATCH($D93,'6. Patients'!$QP$9:$RI$9,0),ROWS('6. Patients'!EU$10:EU$107))),0)+
IFERROR(SUMPRODUCT('6. Patients'!DH$10:DH$107,OFFSET('6. Patients'!$RJ$9,1,MATCH($D93,'6. Patients'!$RK$9:$TH$9,0),ROWS('6. Patients'!EU$10:EU$107))),0)+
IFERROR(SUMPRODUCT('6. Patients'!DH$10:DH$107,OFFSET('6. Patients'!$TI$9,1,MATCH($D93,'6. Patients'!$TJ$9:$UC$9,0),ROWS('6. Patients'!EU$10:EU$107))),0))+
IFERROR(VLOOKUP($D93,$H$116:$L$146,COLUMNS($H$115:$J$115)-1+AO$7,0)*$E93*$F93*'1. General Inputs'!$J$25,0),0),0)</f>
        <v>0</v>
      </c>
      <c r="AP93" s="775">
        <f ca="1">ROUNDUP(IFERROR($F93*$E93*CHOOSE(AP$7,
IFERROR(SUMPRODUCT('6. Patients'!DI$10:DI$107,OFFSET('6. Patients'!$DN$9,1,MATCH($D93,'6. Patients'!$DO$9:$FL$9,0),ROWS('6. Patients'!EV$10:EV$107))),0)+
IFERROR(SUMPRODUCT('6. Patients'!DI$10:DI$107,OFFSET('6. Patients'!$FM$9,1,MATCH($D93,'6. Patients'!$FN$9:$GG$9,0),ROWS('6. Patients'!EV$10:EV$107))),0)+
IFERROR(SUMPRODUCT('6. Patients'!DI$10:DI$107,OFFSET('6. Patients'!$GH$9,1,MATCH($D93,'6. Patients'!$GI$9:$IF$9,0),ROWS('6. Patients'!EV$10:EV$107))),0)+
IFERROR(SUMPRODUCT('6. Patients'!DI$10:DI$107,OFFSET('6. Patients'!$IG$9,1,MATCH($D93,'6. Patients'!$IH$9:$JA$9,0),ROWS('6. Patients'!EV$10:EV$107))),0),
IFERROR(SUMPRODUCT('6. Patients'!DI$10:DI$107,OFFSET('6. Patients'!$JB$9,1,MATCH($D93,'6. Patients'!$JC$9:$KZ$9,0),ROWS('6. Patients'!EV$10:EV$107))),0)+
IFERROR(SUMPRODUCT('6. Patients'!DI$10:DI$107,OFFSET('6. Patients'!$LA$9,1,MATCH($D93,'6. Patients'!$LB$9:$LU$9,0),ROWS('6. Patients'!EV$10:EV$107))),0)+
IFERROR(SUMPRODUCT('6. Patients'!DI$10:DI$107,OFFSET('6. Patients'!$LV$9,1,MATCH($D93,'6. Patients'!$LW$9:$NT$9,0),ROWS('6. Patients'!EV$10:EV$107))),0)+
IFERROR(SUMPRODUCT('6. Patients'!DI$10:DI$107,OFFSET('6. Patients'!$NU$9,1,MATCH($D93,'6. Patients'!$NV$9:$OO$9,0),ROWS('6. Patients'!EV$10:EV$107))),0),
IFERROR(SUMPRODUCT('6. Patients'!DI$10:DI$107,OFFSET('6. Patients'!$OP$9,1,MATCH($D93,'6. Patients'!$OQ$9:$QN$9,0),ROWS('6. Patients'!EV$10:EV$107))),0)+
IFERROR(SUMPRODUCT('6. Patients'!DI$10:DI$107,OFFSET('6. Patients'!$QO$9,1,MATCH($D93,'6. Patients'!$QP$9:$RI$9,0),ROWS('6. Patients'!EV$10:EV$107))),0)+
IFERROR(SUMPRODUCT('6. Patients'!DI$10:DI$107,OFFSET('6. Patients'!$RJ$9,1,MATCH($D93,'6. Patients'!$RK$9:$TH$9,0),ROWS('6. Patients'!EV$10:EV$107))),0)+
IFERROR(SUMPRODUCT('6. Patients'!DI$10:DI$107,OFFSET('6. Patients'!$TI$9,1,MATCH($D93,'6. Patients'!$TJ$9:$UC$9,0),ROWS('6. Patients'!EV$10:EV$107))),0))+
IFERROR(VLOOKUP($D93,$H$116:$L$146,COLUMNS($H$115:$J$115)-1+AP$7,0)*$E93*$F93*'1. General Inputs'!$J$25,0),0),0)</f>
        <v>0</v>
      </c>
      <c r="AQ93" s="775">
        <f ca="1">ROUNDUP(IFERROR($F93*$E93*CHOOSE(AQ$7,
IFERROR(SUMPRODUCT('6. Patients'!DJ$10:DJ$107,OFFSET('6. Patients'!$DN$9,1,MATCH($D93,'6. Patients'!$DO$9:$FL$9,0),ROWS('6. Patients'!EW$10:EW$107))),0)+
IFERROR(SUMPRODUCT('6. Patients'!DJ$10:DJ$107,OFFSET('6. Patients'!$FM$9,1,MATCH($D93,'6. Patients'!$FN$9:$GG$9,0),ROWS('6. Patients'!EW$10:EW$107))),0)+
IFERROR(SUMPRODUCT('6. Patients'!DJ$10:DJ$107,OFFSET('6. Patients'!$GH$9,1,MATCH($D93,'6. Patients'!$GI$9:$IF$9,0),ROWS('6. Patients'!EW$10:EW$107))),0)+
IFERROR(SUMPRODUCT('6. Patients'!DJ$10:DJ$107,OFFSET('6. Patients'!$IG$9,1,MATCH($D93,'6. Patients'!$IH$9:$JA$9,0),ROWS('6. Patients'!EW$10:EW$107))),0),
IFERROR(SUMPRODUCT('6. Patients'!DJ$10:DJ$107,OFFSET('6. Patients'!$JB$9,1,MATCH($D93,'6. Patients'!$JC$9:$KZ$9,0),ROWS('6. Patients'!EW$10:EW$107))),0)+
IFERROR(SUMPRODUCT('6. Patients'!DJ$10:DJ$107,OFFSET('6. Patients'!$LA$9,1,MATCH($D93,'6. Patients'!$LB$9:$LU$9,0),ROWS('6. Patients'!EW$10:EW$107))),0)+
IFERROR(SUMPRODUCT('6. Patients'!DJ$10:DJ$107,OFFSET('6. Patients'!$LV$9,1,MATCH($D93,'6. Patients'!$LW$9:$NT$9,0),ROWS('6. Patients'!EW$10:EW$107))),0)+
IFERROR(SUMPRODUCT('6. Patients'!DJ$10:DJ$107,OFFSET('6. Patients'!$NU$9,1,MATCH($D93,'6. Patients'!$NV$9:$OO$9,0),ROWS('6. Patients'!EW$10:EW$107))),0),
IFERROR(SUMPRODUCT('6. Patients'!DJ$10:DJ$107,OFFSET('6. Patients'!$OP$9,1,MATCH($D93,'6. Patients'!$OQ$9:$QN$9,0),ROWS('6. Patients'!EW$10:EW$107))),0)+
IFERROR(SUMPRODUCT('6. Patients'!DJ$10:DJ$107,OFFSET('6. Patients'!$QO$9,1,MATCH($D93,'6. Patients'!$QP$9:$RI$9,0),ROWS('6. Patients'!EW$10:EW$107))),0)+
IFERROR(SUMPRODUCT('6. Patients'!DJ$10:DJ$107,OFFSET('6. Patients'!$RJ$9,1,MATCH($D93,'6. Patients'!$RK$9:$TH$9,0),ROWS('6. Patients'!EW$10:EW$107))),0)+
IFERROR(SUMPRODUCT('6. Patients'!DJ$10:DJ$107,OFFSET('6. Patients'!$TI$9,1,MATCH($D93,'6. Patients'!$TJ$9:$UC$9,0),ROWS('6. Patients'!EW$10:EW$107))),0))+
IFERROR(VLOOKUP($D93,$H$116:$L$146,COLUMNS($H$115:$J$115)-1+AQ$7,0)*$E93*$F93*'1. General Inputs'!$J$25,0),0),0)</f>
        <v>0</v>
      </c>
      <c r="AT93" s="309"/>
      <c r="AZ93" s="335">
        <f ca="1">IFERROR(SUM(OFFSET('7. Consumption'!H93,0,1,,MIN('1. General Inputs'!$J$29,COLUMNS('7. Consumption'!H$9:$AQ$9)-1))),0)+MAX(0,$AQ93*('1. General Inputs'!$J$29-COLUMNS('7. Consumption'!H$9:$AQ$9)+1))</f>
        <v>0</v>
      </c>
      <c r="BA93" s="335">
        <f ca="1">IFERROR(SUM(OFFSET('7. Consumption'!I93,0,1,,MIN('1. General Inputs'!$J$29,COLUMNS('7. Consumption'!I$9:$AQ$9)-1))),0)+MAX(0,$AQ93*('1. General Inputs'!$J$29-COLUMNS('7. Consumption'!I$9:$AQ$9)+1))</f>
        <v>0</v>
      </c>
      <c r="BB93" s="335">
        <f ca="1">IFERROR(SUM(OFFSET('7. Consumption'!J93,0,1,,MIN('1. General Inputs'!$J$29,COLUMNS('7. Consumption'!J$9:$AQ$9)-1))),0)+MAX(0,$AQ93*('1. General Inputs'!$J$29-COLUMNS('7. Consumption'!J$9:$AQ$9)+1))</f>
        <v>0</v>
      </c>
      <c r="BC93" s="335">
        <f ca="1">IFERROR(SUM(OFFSET('7. Consumption'!K93,0,1,,MIN('1. General Inputs'!$J$29,COLUMNS('7. Consumption'!K$9:$AQ$9)-1))),0)+MAX(0,$AQ93*('1. General Inputs'!$J$29-COLUMNS('7. Consumption'!K$9:$AQ$9)+1))</f>
        <v>0</v>
      </c>
      <c r="BD93" s="335">
        <f ca="1">IFERROR(SUM(OFFSET('7. Consumption'!L93,0,1,,MIN('1. General Inputs'!$J$29,COLUMNS('7. Consumption'!L$9:$AQ$9)-1))),0)+MAX(0,$AQ93*('1. General Inputs'!$J$29-COLUMNS('7. Consumption'!L$9:$AQ$9)+1))</f>
        <v>0</v>
      </c>
      <c r="BE93" s="335">
        <f ca="1">IFERROR(SUM(OFFSET('7. Consumption'!M93,0,1,,MIN('1. General Inputs'!$J$29,COLUMNS('7. Consumption'!M$9:$AQ$9)-1))),0)+MAX(0,$AQ93*('1. General Inputs'!$J$29-COLUMNS('7. Consumption'!M$9:$AQ$9)+1))</f>
        <v>0</v>
      </c>
      <c r="BF93" s="335">
        <f ca="1">IFERROR(SUM(OFFSET('7. Consumption'!N93,0,1,,MIN('1. General Inputs'!$J$29,COLUMNS('7. Consumption'!N$9:$AQ$9)-1))),0)+MAX(0,$AQ93*('1. General Inputs'!$J$29-COLUMNS('7. Consumption'!N$9:$AQ$9)+1))</f>
        <v>0</v>
      </c>
      <c r="BG93" s="335">
        <f ca="1">IFERROR(SUM(OFFSET('7. Consumption'!O93,0,1,,MIN('1. General Inputs'!$J$29,COLUMNS('7. Consumption'!O$9:$AQ$9)-1))),0)+MAX(0,$AQ93*('1. General Inputs'!$J$29-COLUMNS('7. Consumption'!O$9:$AQ$9)+1))</f>
        <v>0</v>
      </c>
      <c r="BH93" s="335">
        <f ca="1">IFERROR(SUM(OFFSET('7. Consumption'!P93,0,1,,MIN('1. General Inputs'!$J$29,COLUMNS('7. Consumption'!P$9:$AQ$9)-1))),0)+MAX(0,$AQ93*('1. General Inputs'!$J$29-COLUMNS('7. Consumption'!P$9:$AQ$9)+1))</f>
        <v>0</v>
      </c>
      <c r="BI93" s="335">
        <f ca="1">IFERROR(SUM(OFFSET('7. Consumption'!Q93,0,1,,MIN('1. General Inputs'!$J$29,COLUMNS('7. Consumption'!Q$9:$AQ$9)-1))),0)+MAX(0,$AQ93*('1. General Inputs'!$J$29-COLUMNS('7. Consumption'!Q$9:$AQ$9)+1))</f>
        <v>0</v>
      </c>
      <c r="BJ93" s="335">
        <f ca="1">IFERROR(SUM(OFFSET('7. Consumption'!R93,0,1,,MIN('1. General Inputs'!$J$29,COLUMNS('7. Consumption'!R$9:$AQ$9)-1))),0)+MAX(0,$AQ93*('1. General Inputs'!$J$29-COLUMNS('7. Consumption'!R$9:$AQ$9)+1))</f>
        <v>0</v>
      </c>
      <c r="BK93" s="335">
        <f ca="1">IFERROR(SUM(OFFSET('7. Consumption'!S93,0,1,,MIN('1. General Inputs'!$J$29,COLUMNS('7. Consumption'!S$9:$AQ$9)-1))),0)+MAX(0,$AQ93*('1. General Inputs'!$J$29-COLUMNS('7. Consumption'!S$9:$AQ$9)+1))</f>
        <v>0</v>
      </c>
      <c r="BL93" s="335">
        <f ca="1">IFERROR(SUM(OFFSET('7. Consumption'!T93,0,1,,MIN('1. General Inputs'!$J$29,COLUMNS('7. Consumption'!T$9:$AQ$9)-1))),0)+MAX(0,$AQ93*('1. General Inputs'!$J$29-COLUMNS('7. Consumption'!T$9:$AQ$9)+1))</f>
        <v>0</v>
      </c>
      <c r="BM93" s="335">
        <f ca="1">IFERROR(SUM(OFFSET('7. Consumption'!U93,0,1,,MIN('1. General Inputs'!$J$29,COLUMNS('7. Consumption'!U$9:$AQ$9)-1))),0)+MAX(0,$AQ93*('1. General Inputs'!$J$29-COLUMNS('7. Consumption'!U$9:$AQ$9)+1))</f>
        <v>0</v>
      </c>
      <c r="BN93" s="335">
        <f ca="1">IFERROR(SUM(OFFSET('7. Consumption'!V93,0,1,,MIN('1. General Inputs'!$J$29,COLUMNS('7. Consumption'!V$9:$AQ$9)-1))),0)+MAX(0,$AQ93*('1. General Inputs'!$J$29-COLUMNS('7. Consumption'!V$9:$AQ$9)+1))</f>
        <v>0</v>
      </c>
      <c r="BO93" s="335">
        <f ca="1">IFERROR(SUM(OFFSET('7. Consumption'!W93,0,1,,MIN('1. General Inputs'!$J$29,COLUMNS('7. Consumption'!W$9:$AQ$9)-1))),0)+MAX(0,$AQ93*('1. General Inputs'!$J$29-COLUMNS('7. Consumption'!W$9:$AQ$9)+1))</f>
        <v>0</v>
      </c>
      <c r="BP93" s="335">
        <f ca="1">IFERROR(SUM(OFFSET('7. Consumption'!X93,0,1,,MIN('1. General Inputs'!$J$29,COLUMNS('7. Consumption'!X$9:$AQ$9)-1))),0)+MAX(0,$AQ93*('1. General Inputs'!$J$29-COLUMNS('7. Consumption'!X$9:$AQ$9)+1))</f>
        <v>0</v>
      </c>
      <c r="BQ93" s="335">
        <f ca="1">IFERROR(SUM(OFFSET('7. Consumption'!Y93,0,1,,MIN('1. General Inputs'!$J$29,COLUMNS('7. Consumption'!Y$9:$AQ$9)-1))),0)+MAX(0,$AQ93*('1. General Inputs'!$J$29-COLUMNS('7. Consumption'!Y$9:$AQ$9)+1))</f>
        <v>0</v>
      </c>
      <c r="BR93" s="335">
        <f ca="1">IFERROR(SUM(OFFSET('7. Consumption'!Z93,0,1,,MIN('1. General Inputs'!$J$29,COLUMNS('7. Consumption'!Z$9:$AQ$9)-1))),0)+MAX(0,$AQ93*('1. General Inputs'!$J$29-COLUMNS('7. Consumption'!Z$9:$AQ$9)+1))</f>
        <v>0</v>
      </c>
      <c r="BS93" s="335">
        <f ca="1">IFERROR(SUM(OFFSET('7. Consumption'!AA93,0,1,,MIN('1. General Inputs'!$J$29,COLUMNS('7. Consumption'!AA$9:$AQ$9)-1))),0)+MAX(0,$AQ93*('1. General Inputs'!$J$29-COLUMNS('7. Consumption'!AA$9:$AQ$9)+1))</f>
        <v>0</v>
      </c>
      <c r="BT93" s="335">
        <f ca="1">IFERROR(SUM(OFFSET('7. Consumption'!AB93,0,1,,MIN('1. General Inputs'!$J$29,COLUMNS('7. Consumption'!AB$9:$AQ$9)-1))),0)+MAX(0,$AQ93*('1. General Inputs'!$J$29-COLUMNS('7. Consumption'!AB$9:$AQ$9)+1))</f>
        <v>0</v>
      </c>
      <c r="BU93" s="335">
        <f ca="1">IFERROR(SUM(OFFSET('7. Consumption'!AC93,0,1,,MIN('1. General Inputs'!$J$29,COLUMNS('7. Consumption'!AC$9:$AQ$9)-1))),0)+MAX(0,$AQ93*('1. General Inputs'!$J$29-COLUMNS('7. Consumption'!AC$9:$AQ$9)+1))</f>
        <v>0</v>
      </c>
      <c r="BV93" s="335">
        <f ca="1">IFERROR(SUM(OFFSET('7. Consumption'!AD93,0,1,,MIN('1. General Inputs'!$J$29,COLUMNS('7. Consumption'!AD$9:$AQ$9)-1))),0)+MAX(0,$AQ93*('1. General Inputs'!$J$29-COLUMNS('7. Consumption'!AD$9:$AQ$9)+1))</f>
        <v>0</v>
      </c>
      <c r="BW93" s="335">
        <f ca="1">IFERROR(SUM(OFFSET('7. Consumption'!AE93,0,1,,MIN('1. General Inputs'!$J$29,COLUMNS('7. Consumption'!AE$9:$AQ$9)-1))),0)+MAX(0,$AQ93*('1. General Inputs'!$J$29-COLUMNS('7. Consumption'!AE$9:$AQ$9)+1))</f>
        <v>0</v>
      </c>
      <c r="BX93" s="335">
        <f ca="1">IFERROR(SUM(OFFSET('7. Consumption'!AF93,0,1,,MIN('1. General Inputs'!$J$29,COLUMNS('7. Consumption'!AF$9:$AQ$9)-1))),0)+MAX(0,$AQ93*('1. General Inputs'!$J$29-COLUMNS('7. Consumption'!AF$9:$AQ$9)+1))</f>
        <v>0</v>
      </c>
      <c r="BY93" s="335">
        <f ca="1">IFERROR(SUM(OFFSET('7. Consumption'!AG93,0,1,,MIN('1. General Inputs'!$J$29,COLUMNS('7. Consumption'!AG$9:$AQ$9)-1))),0)+MAX(0,$AQ93*('1. General Inputs'!$J$29-COLUMNS('7. Consumption'!AG$9:$AQ$9)+1))</f>
        <v>0</v>
      </c>
      <c r="BZ93" s="335">
        <f ca="1">IFERROR(SUM(OFFSET('7. Consumption'!AH93,0,1,,MIN('1. General Inputs'!$J$29,COLUMNS('7. Consumption'!AH$9:$AQ$9)-1))),0)+MAX(0,$AQ93*('1. General Inputs'!$J$29-COLUMNS('7. Consumption'!AH$9:$AQ$9)+1))</f>
        <v>0</v>
      </c>
      <c r="CA93" s="335">
        <f ca="1">IFERROR(SUM(OFFSET('7. Consumption'!AI93,0,1,,MIN('1. General Inputs'!$J$29,COLUMNS('7. Consumption'!AI$9:$AQ$9)-1))),0)+MAX(0,$AQ93*('1. General Inputs'!$J$29-COLUMNS('7. Consumption'!AI$9:$AQ$9)+1))</f>
        <v>0</v>
      </c>
      <c r="CB93" s="335">
        <f ca="1">IFERROR(SUM(OFFSET('7. Consumption'!AJ93,0,1,,MIN('1. General Inputs'!$J$29,COLUMNS('7. Consumption'!AJ$9:$AQ$9)-1))),0)+MAX(0,$AQ93*('1. General Inputs'!$J$29-COLUMNS('7. Consumption'!AJ$9:$AQ$9)+1))</f>
        <v>0</v>
      </c>
      <c r="CC93" s="335">
        <f ca="1">IFERROR(SUM(OFFSET('7. Consumption'!AK93,0,1,,MIN('1. General Inputs'!$J$29,COLUMNS('7. Consumption'!AK$9:$AQ$9)-1))),0)+MAX(0,$AQ93*('1. General Inputs'!$J$29-COLUMNS('7. Consumption'!AK$9:$AQ$9)+1))</f>
        <v>0</v>
      </c>
      <c r="CD93" s="335">
        <f ca="1">IFERROR(SUM(OFFSET('7. Consumption'!AL93,0,1,,MIN('1. General Inputs'!$J$29,COLUMNS('7. Consumption'!AL$9:$AQ$9)-1))),0)+MAX(0,$AQ93*('1. General Inputs'!$J$29-COLUMNS('7. Consumption'!AL$9:$AQ$9)+1))</f>
        <v>0</v>
      </c>
      <c r="CE93" s="335">
        <f ca="1">IFERROR(SUM(OFFSET('7. Consumption'!AM93,0,1,,MIN('1. General Inputs'!$J$29,COLUMNS('7. Consumption'!AM$9:$AQ$9)-1))),0)+MAX(0,$AQ93*('1. General Inputs'!$J$29-COLUMNS('7. Consumption'!AM$9:$AQ$9)+1))</f>
        <v>0</v>
      </c>
      <c r="CF93" s="335">
        <f ca="1">IFERROR(SUM(OFFSET('7. Consumption'!AN93,0,1,,MIN('1. General Inputs'!$J$29,COLUMNS('7. Consumption'!AN$9:$AQ$9)-1))),0)+MAX(0,$AQ93*('1. General Inputs'!$J$29-COLUMNS('7. Consumption'!AN$9:$AQ$9)+1))</f>
        <v>0</v>
      </c>
      <c r="CG93" s="335">
        <f ca="1">IFERROR(SUM(OFFSET('7. Consumption'!AO93,0,1,,MIN('1. General Inputs'!$J$29,COLUMNS('7. Consumption'!AO$9:$AQ$9)-1))),0)+MAX(0,$AQ93*('1. General Inputs'!$J$29-COLUMNS('7. Consumption'!AO$9:$AQ$9)+1))</f>
        <v>0</v>
      </c>
      <c r="CH93" s="335">
        <f ca="1">IFERROR(SUM(OFFSET('7. Consumption'!AP93,0,1,,MIN('1. General Inputs'!$J$29,COLUMNS('7. Consumption'!AP$9:$AQ$9)-1))),0)+MAX(0,$AQ93*('1. General Inputs'!$J$29-COLUMNS('7. Consumption'!AP$9:$AQ$9)+1))</f>
        <v>0</v>
      </c>
      <c r="CI93" s="335">
        <f ca="1">IFERROR(SUM(OFFSET('7. Consumption'!AQ93,0,1,,MIN('1. General Inputs'!$J$29,COLUMNS('7. Consumption'!AQ$9:$AQ$9)-1))),0)+MAX(0,$AQ93*('1. General Inputs'!$J$29-COLUMNS('7. Consumption'!AQ$9:$AQ$9)+1))</f>
        <v>0</v>
      </c>
    </row>
    <row r="94" spans="2:87" ht="15" hidden="1" outlineLevel="1" x14ac:dyDescent="0.25">
      <c r="B94" s="772"/>
      <c r="C94" s="772" t="str">
        <f>IFERROR(VLOOKUP(ROWS($C$9:$C94),'5. Form Breakdown'!$AI$11:$AJ$138,COLUMNS('5. Form Breakdown'!$AI$11:$AJ$11),0),"")</f>
        <v/>
      </c>
      <c r="D94" s="772" t="str">
        <f>IFERROR(VLOOKUP($C94,'5a. Dosing'!$E$11:$F$138,2,0),"")</f>
        <v/>
      </c>
      <c r="E94" s="773" t="str">
        <f>IFERROR(INDEX('5. Form Breakdown'!$AL$11:$BL$138,MATCH('7. Consumption'!$C94,'5. Form Breakdown'!$AK$11:$AK$138,0),MATCH('5. Form Breakdown'!$AX$10,'5. Form Breakdown'!$AL$10:$BL$10,0)),"")</f>
        <v/>
      </c>
      <c r="F94" s="774" t="str">
        <f>IFERROR(INDEX('5. Form Breakdown'!$AL$11:$BL$138,MATCH('7. Consumption'!$C94,'5. Form Breakdown'!$AK$11:$AK$138,0),MATCH('5. Form Breakdown'!$BL$10,'5. Form Breakdown'!$AL$10:$BL$10,0)),"")</f>
        <v/>
      </c>
      <c r="H94" s="775">
        <f ca="1">ROUNDUP(IFERROR($F94*$E94*CHOOSE(H$7,
IFERROR(SUMPRODUCT('6. Patients'!CA$10:CA$107,OFFSET('6. Patients'!$DN$9,1,MATCH($D94,'6. Patients'!$DO$9:$FL$9,0),ROWS('6. Patients'!DN$10:DN$107))),0)+
IFERROR(SUMPRODUCT('6. Patients'!CA$10:CA$107,OFFSET('6. Patients'!$FM$9,1,MATCH($D94,'6. Patients'!$FN$9:$GG$9,0),ROWS('6. Patients'!DN$10:DN$107))),0)+
IFERROR(SUMPRODUCT('6. Patients'!CA$10:CA$107,OFFSET('6. Patients'!$GH$9,1,MATCH($D94,'6. Patients'!$GI$9:$IF$9,0),ROWS('6. Patients'!DN$10:DN$107))),0)+
IFERROR(SUMPRODUCT('6. Patients'!CA$10:CA$107,OFFSET('6. Patients'!$IG$9,1,MATCH($D94,'6. Patients'!$IH$9:$JA$9,0),ROWS('6. Patients'!DN$10:DN$107))),0),
IFERROR(SUMPRODUCT('6. Patients'!CA$10:CA$107,OFFSET('6. Patients'!$JB$9,1,MATCH($D94,'6. Patients'!$JC$9:$KZ$9,0),ROWS('6. Patients'!DN$10:DN$107))),0)+
IFERROR(SUMPRODUCT('6. Patients'!CA$10:CA$107,OFFSET('6. Patients'!$LA$9,1,MATCH($D94,'6. Patients'!$LB$9:$LU$9,0),ROWS('6. Patients'!DN$10:DN$107))),0)+
IFERROR(SUMPRODUCT('6. Patients'!CA$10:CA$107,OFFSET('6. Patients'!$LV$9,1,MATCH($D94,'6. Patients'!$LW$9:$NT$9,0),ROWS('6. Patients'!DN$10:DN$107))),0)+
IFERROR(SUMPRODUCT('6. Patients'!CA$10:CA$107,OFFSET('6. Patients'!$NU$9,1,MATCH($D94,'6. Patients'!$NV$9:$OO$9,0),ROWS('6. Patients'!DN$10:DN$107))),0),
IFERROR(SUMPRODUCT('6. Patients'!CA$10:CA$107,OFFSET('6. Patients'!$OP$9,1,MATCH($D94,'6. Patients'!$OQ$9:$QN$9,0),ROWS('6. Patients'!DN$10:DN$107))),0)+
IFERROR(SUMPRODUCT('6. Patients'!CA$10:CA$107,OFFSET('6. Patients'!$QO$9,1,MATCH($D94,'6. Patients'!$QP$9:$RI$9,0),ROWS('6. Patients'!DN$10:DN$107))),0)+
IFERROR(SUMPRODUCT('6. Patients'!CA$10:CA$107,OFFSET('6. Patients'!$RJ$9,1,MATCH($D94,'6. Patients'!$RK$9:$TH$9,0),ROWS('6. Patients'!DN$10:DN$107))),0)+
IFERROR(SUMPRODUCT('6. Patients'!CA$10:CA$107,OFFSET('6. Patients'!$TI$9,1,MATCH($D94,'6. Patients'!$TJ$9:$UC$9,0),ROWS('6. Patients'!DN$10:DN$107))),0))+
IFERROR(VLOOKUP($D94,$H$116:$L$146,COLUMNS($H$115:$J$115)-1+H$7,0)*$E94*$F94*'1. General Inputs'!$J$25,0),0),0)</f>
        <v>0</v>
      </c>
      <c r="I94" s="775">
        <f ca="1">ROUNDUP(IFERROR($F94*$E94*CHOOSE(I$7,
IFERROR(SUMPRODUCT('6. Patients'!CB$10:CB$107,OFFSET('6. Patients'!$DN$9,1,MATCH($D94,'6. Patients'!$DO$9:$FL$9,0),ROWS('6. Patients'!DO$10:DO$107))),0)+
IFERROR(SUMPRODUCT('6. Patients'!CB$10:CB$107,OFFSET('6. Patients'!$FM$9,1,MATCH($D94,'6. Patients'!$FN$9:$GG$9,0),ROWS('6. Patients'!DO$10:DO$107))),0)+
IFERROR(SUMPRODUCT('6. Patients'!CB$10:CB$107,OFFSET('6. Patients'!$GH$9,1,MATCH($D94,'6. Patients'!$GI$9:$IF$9,0),ROWS('6. Patients'!DO$10:DO$107))),0)+
IFERROR(SUMPRODUCT('6. Patients'!CB$10:CB$107,OFFSET('6. Patients'!$IG$9,1,MATCH($D94,'6. Patients'!$IH$9:$JA$9,0),ROWS('6. Patients'!DO$10:DO$107))),0),
IFERROR(SUMPRODUCT('6. Patients'!CB$10:CB$107,OFFSET('6. Patients'!$JB$9,1,MATCH($D94,'6. Patients'!$JC$9:$KZ$9,0),ROWS('6. Patients'!DO$10:DO$107))),0)+
IFERROR(SUMPRODUCT('6. Patients'!CB$10:CB$107,OFFSET('6. Patients'!$LA$9,1,MATCH($D94,'6. Patients'!$LB$9:$LU$9,0),ROWS('6. Patients'!DO$10:DO$107))),0)+
IFERROR(SUMPRODUCT('6. Patients'!CB$10:CB$107,OFFSET('6. Patients'!$LV$9,1,MATCH($D94,'6. Patients'!$LW$9:$NT$9,0),ROWS('6. Patients'!DO$10:DO$107))),0)+
IFERROR(SUMPRODUCT('6. Patients'!CB$10:CB$107,OFFSET('6. Patients'!$NU$9,1,MATCH($D94,'6. Patients'!$NV$9:$OO$9,0),ROWS('6. Patients'!DO$10:DO$107))),0),
IFERROR(SUMPRODUCT('6. Patients'!CB$10:CB$107,OFFSET('6. Patients'!$OP$9,1,MATCH($D94,'6. Patients'!$OQ$9:$QN$9,0),ROWS('6. Patients'!DO$10:DO$107))),0)+
IFERROR(SUMPRODUCT('6. Patients'!CB$10:CB$107,OFFSET('6. Patients'!$QO$9,1,MATCH($D94,'6. Patients'!$QP$9:$RI$9,0),ROWS('6. Patients'!DO$10:DO$107))),0)+
IFERROR(SUMPRODUCT('6. Patients'!CB$10:CB$107,OFFSET('6. Patients'!$RJ$9,1,MATCH($D94,'6. Patients'!$RK$9:$TH$9,0),ROWS('6. Patients'!DO$10:DO$107))),0)+
IFERROR(SUMPRODUCT('6. Patients'!CB$10:CB$107,OFFSET('6. Patients'!$TI$9,1,MATCH($D94,'6. Patients'!$TJ$9:$UC$9,0),ROWS('6. Patients'!DO$10:DO$107))),0))+
IFERROR(VLOOKUP($D94,$H$116:$L$146,COLUMNS($H$115:$J$115)-1+I$7,0)*$E94*$F94*'1. General Inputs'!$J$25,0),0),0)</f>
        <v>0</v>
      </c>
      <c r="J94" s="775">
        <f ca="1">ROUNDUP(IFERROR($F94*$E94*CHOOSE(J$7,
IFERROR(SUMPRODUCT('6. Patients'!CC$10:CC$107,OFFSET('6. Patients'!$DN$9,1,MATCH($D94,'6. Patients'!$DO$9:$FL$9,0),ROWS('6. Patients'!DP$10:DP$107))),0)+
IFERROR(SUMPRODUCT('6. Patients'!CC$10:CC$107,OFFSET('6. Patients'!$FM$9,1,MATCH($D94,'6. Patients'!$FN$9:$GG$9,0),ROWS('6. Patients'!DP$10:DP$107))),0)+
IFERROR(SUMPRODUCT('6. Patients'!CC$10:CC$107,OFFSET('6. Patients'!$GH$9,1,MATCH($D94,'6. Patients'!$GI$9:$IF$9,0),ROWS('6. Patients'!DP$10:DP$107))),0)+
IFERROR(SUMPRODUCT('6. Patients'!CC$10:CC$107,OFFSET('6. Patients'!$IG$9,1,MATCH($D94,'6. Patients'!$IH$9:$JA$9,0),ROWS('6. Patients'!DP$10:DP$107))),0),
IFERROR(SUMPRODUCT('6. Patients'!CC$10:CC$107,OFFSET('6. Patients'!$JB$9,1,MATCH($D94,'6. Patients'!$JC$9:$KZ$9,0),ROWS('6. Patients'!DP$10:DP$107))),0)+
IFERROR(SUMPRODUCT('6. Patients'!CC$10:CC$107,OFFSET('6. Patients'!$LA$9,1,MATCH($D94,'6. Patients'!$LB$9:$LU$9,0),ROWS('6. Patients'!DP$10:DP$107))),0)+
IFERROR(SUMPRODUCT('6. Patients'!CC$10:CC$107,OFFSET('6. Patients'!$LV$9,1,MATCH($D94,'6. Patients'!$LW$9:$NT$9,0),ROWS('6. Patients'!DP$10:DP$107))),0)+
IFERROR(SUMPRODUCT('6. Patients'!CC$10:CC$107,OFFSET('6. Patients'!$NU$9,1,MATCH($D94,'6. Patients'!$NV$9:$OO$9,0),ROWS('6. Patients'!DP$10:DP$107))),0),
IFERROR(SUMPRODUCT('6. Patients'!CC$10:CC$107,OFFSET('6. Patients'!$OP$9,1,MATCH($D94,'6. Patients'!$OQ$9:$QN$9,0),ROWS('6. Patients'!DP$10:DP$107))),0)+
IFERROR(SUMPRODUCT('6. Patients'!CC$10:CC$107,OFFSET('6. Patients'!$QO$9,1,MATCH($D94,'6. Patients'!$QP$9:$RI$9,0),ROWS('6. Patients'!DP$10:DP$107))),0)+
IFERROR(SUMPRODUCT('6. Patients'!CC$10:CC$107,OFFSET('6. Patients'!$RJ$9,1,MATCH($D94,'6. Patients'!$RK$9:$TH$9,0),ROWS('6. Patients'!DP$10:DP$107))),0)+
IFERROR(SUMPRODUCT('6. Patients'!CC$10:CC$107,OFFSET('6. Patients'!$TI$9,1,MATCH($D94,'6. Patients'!$TJ$9:$UC$9,0),ROWS('6. Patients'!DP$10:DP$107))),0))+
IFERROR(VLOOKUP($D94,$H$116:$L$146,COLUMNS($H$115:$J$115)-1+J$7,0)*$E94*$F94*'1. General Inputs'!$J$25,0),0),0)</f>
        <v>0</v>
      </c>
      <c r="K94" s="775">
        <f ca="1">ROUNDUP(IFERROR($F94*$E94*CHOOSE(K$7,
IFERROR(SUMPRODUCT('6. Patients'!CD$10:CD$107,OFFSET('6. Patients'!$DN$9,1,MATCH($D94,'6. Patients'!$DO$9:$FL$9,0),ROWS('6. Patients'!DQ$10:DQ$107))),0)+
IFERROR(SUMPRODUCT('6. Patients'!CD$10:CD$107,OFFSET('6. Patients'!$FM$9,1,MATCH($D94,'6. Patients'!$FN$9:$GG$9,0),ROWS('6. Patients'!DQ$10:DQ$107))),0)+
IFERROR(SUMPRODUCT('6. Patients'!CD$10:CD$107,OFFSET('6. Patients'!$GH$9,1,MATCH($D94,'6. Patients'!$GI$9:$IF$9,0),ROWS('6. Patients'!DQ$10:DQ$107))),0)+
IFERROR(SUMPRODUCT('6. Patients'!CD$10:CD$107,OFFSET('6. Patients'!$IG$9,1,MATCH($D94,'6. Patients'!$IH$9:$JA$9,0),ROWS('6. Patients'!DQ$10:DQ$107))),0),
IFERROR(SUMPRODUCT('6. Patients'!CD$10:CD$107,OFFSET('6. Patients'!$JB$9,1,MATCH($D94,'6. Patients'!$JC$9:$KZ$9,0),ROWS('6. Patients'!DQ$10:DQ$107))),0)+
IFERROR(SUMPRODUCT('6. Patients'!CD$10:CD$107,OFFSET('6. Patients'!$LA$9,1,MATCH($D94,'6. Patients'!$LB$9:$LU$9,0),ROWS('6. Patients'!DQ$10:DQ$107))),0)+
IFERROR(SUMPRODUCT('6. Patients'!CD$10:CD$107,OFFSET('6. Patients'!$LV$9,1,MATCH($D94,'6. Patients'!$LW$9:$NT$9,0),ROWS('6. Patients'!DQ$10:DQ$107))),0)+
IFERROR(SUMPRODUCT('6. Patients'!CD$10:CD$107,OFFSET('6. Patients'!$NU$9,1,MATCH($D94,'6. Patients'!$NV$9:$OO$9,0),ROWS('6. Patients'!DQ$10:DQ$107))),0),
IFERROR(SUMPRODUCT('6. Patients'!CD$10:CD$107,OFFSET('6. Patients'!$OP$9,1,MATCH($D94,'6. Patients'!$OQ$9:$QN$9,0),ROWS('6. Patients'!DQ$10:DQ$107))),0)+
IFERROR(SUMPRODUCT('6. Patients'!CD$10:CD$107,OFFSET('6. Patients'!$QO$9,1,MATCH($D94,'6. Patients'!$QP$9:$RI$9,0),ROWS('6. Patients'!DQ$10:DQ$107))),0)+
IFERROR(SUMPRODUCT('6. Patients'!CD$10:CD$107,OFFSET('6. Patients'!$RJ$9,1,MATCH($D94,'6. Patients'!$RK$9:$TH$9,0),ROWS('6. Patients'!DQ$10:DQ$107))),0)+
IFERROR(SUMPRODUCT('6. Patients'!CD$10:CD$107,OFFSET('6. Patients'!$TI$9,1,MATCH($D94,'6. Patients'!$TJ$9:$UC$9,0),ROWS('6. Patients'!DQ$10:DQ$107))),0))+
IFERROR(VLOOKUP($D94,$H$116:$L$146,COLUMNS($H$115:$J$115)-1+K$7,0)*$E94*$F94*'1. General Inputs'!$J$25,0),0),0)</f>
        <v>0</v>
      </c>
      <c r="L94" s="775">
        <f ca="1">ROUNDUP(IFERROR($F94*$E94*CHOOSE(L$7,
IFERROR(SUMPRODUCT('6. Patients'!CE$10:CE$107,OFFSET('6. Patients'!$DN$9,1,MATCH($D94,'6. Patients'!$DO$9:$FL$9,0),ROWS('6. Patients'!DR$10:DR$107))),0)+
IFERROR(SUMPRODUCT('6. Patients'!CE$10:CE$107,OFFSET('6. Patients'!$FM$9,1,MATCH($D94,'6. Patients'!$FN$9:$GG$9,0),ROWS('6. Patients'!DR$10:DR$107))),0)+
IFERROR(SUMPRODUCT('6. Patients'!CE$10:CE$107,OFFSET('6. Patients'!$GH$9,1,MATCH($D94,'6. Patients'!$GI$9:$IF$9,0),ROWS('6. Patients'!DR$10:DR$107))),0)+
IFERROR(SUMPRODUCT('6. Patients'!CE$10:CE$107,OFFSET('6. Patients'!$IG$9,1,MATCH($D94,'6. Patients'!$IH$9:$JA$9,0),ROWS('6. Patients'!DR$10:DR$107))),0),
IFERROR(SUMPRODUCT('6. Patients'!CE$10:CE$107,OFFSET('6. Patients'!$JB$9,1,MATCH($D94,'6. Patients'!$JC$9:$KZ$9,0),ROWS('6. Patients'!DR$10:DR$107))),0)+
IFERROR(SUMPRODUCT('6. Patients'!CE$10:CE$107,OFFSET('6. Patients'!$LA$9,1,MATCH($D94,'6. Patients'!$LB$9:$LU$9,0),ROWS('6. Patients'!DR$10:DR$107))),0)+
IFERROR(SUMPRODUCT('6. Patients'!CE$10:CE$107,OFFSET('6. Patients'!$LV$9,1,MATCH($D94,'6. Patients'!$LW$9:$NT$9,0),ROWS('6. Patients'!DR$10:DR$107))),0)+
IFERROR(SUMPRODUCT('6. Patients'!CE$10:CE$107,OFFSET('6. Patients'!$NU$9,1,MATCH($D94,'6. Patients'!$NV$9:$OO$9,0),ROWS('6. Patients'!DR$10:DR$107))),0),
IFERROR(SUMPRODUCT('6. Patients'!CE$10:CE$107,OFFSET('6. Patients'!$OP$9,1,MATCH($D94,'6. Patients'!$OQ$9:$QN$9,0),ROWS('6. Patients'!DR$10:DR$107))),0)+
IFERROR(SUMPRODUCT('6. Patients'!CE$10:CE$107,OFFSET('6. Patients'!$QO$9,1,MATCH($D94,'6. Patients'!$QP$9:$RI$9,0),ROWS('6. Patients'!DR$10:DR$107))),0)+
IFERROR(SUMPRODUCT('6. Patients'!CE$10:CE$107,OFFSET('6. Patients'!$RJ$9,1,MATCH($D94,'6. Patients'!$RK$9:$TH$9,0),ROWS('6. Patients'!DR$10:DR$107))),0)+
IFERROR(SUMPRODUCT('6. Patients'!CE$10:CE$107,OFFSET('6. Patients'!$TI$9,1,MATCH($D94,'6. Patients'!$TJ$9:$UC$9,0),ROWS('6. Patients'!DR$10:DR$107))),0))+
IFERROR(VLOOKUP($D94,$H$116:$L$146,COLUMNS($H$115:$J$115)-1+L$7,0)*$E94*$F94*'1. General Inputs'!$J$25,0),0),0)</f>
        <v>0</v>
      </c>
      <c r="M94" s="775">
        <f ca="1">ROUNDUP(IFERROR($F94*$E94*CHOOSE(M$7,
IFERROR(SUMPRODUCT('6. Patients'!CF$10:CF$107,OFFSET('6. Patients'!$DN$9,1,MATCH($D94,'6. Patients'!$DO$9:$FL$9,0),ROWS('6. Patients'!DS$10:DS$107))),0)+
IFERROR(SUMPRODUCT('6. Patients'!CF$10:CF$107,OFFSET('6. Patients'!$FM$9,1,MATCH($D94,'6. Patients'!$FN$9:$GG$9,0),ROWS('6. Patients'!DS$10:DS$107))),0)+
IFERROR(SUMPRODUCT('6. Patients'!CF$10:CF$107,OFFSET('6. Patients'!$GH$9,1,MATCH($D94,'6. Patients'!$GI$9:$IF$9,0),ROWS('6. Patients'!DS$10:DS$107))),0)+
IFERROR(SUMPRODUCT('6. Patients'!CF$10:CF$107,OFFSET('6. Patients'!$IG$9,1,MATCH($D94,'6. Patients'!$IH$9:$JA$9,0),ROWS('6. Patients'!DS$10:DS$107))),0),
IFERROR(SUMPRODUCT('6. Patients'!CF$10:CF$107,OFFSET('6. Patients'!$JB$9,1,MATCH($D94,'6. Patients'!$JC$9:$KZ$9,0),ROWS('6. Patients'!DS$10:DS$107))),0)+
IFERROR(SUMPRODUCT('6. Patients'!CF$10:CF$107,OFFSET('6. Patients'!$LA$9,1,MATCH($D94,'6. Patients'!$LB$9:$LU$9,0),ROWS('6. Patients'!DS$10:DS$107))),0)+
IFERROR(SUMPRODUCT('6. Patients'!CF$10:CF$107,OFFSET('6. Patients'!$LV$9,1,MATCH($D94,'6. Patients'!$LW$9:$NT$9,0),ROWS('6. Patients'!DS$10:DS$107))),0)+
IFERROR(SUMPRODUCT('6. Patients'!CF$10:CF$107,OFFSET('6. Patients'!$NU$9,1,MATCH($D94,'6. Patients'!$NV$9:$OO$9,0),ROWS('6. Patients'!DS$10:DS$107))),0),
IFERROR(SUMPRODUCT('6. Patients'!CF$10:CF$107,OFFSET('6. Patients'!$OP$9,1,MATCH($D94,'6. Patients'!$OQ$9:$QN$9,0),ROWS('6. Patients'!DS$10:DS$107))),0)+
IFERROR(SUMPRODUCT('6. Patients'!CF$10:CF$107,OFFSET('6. Patients'!$QO$9,1,MATCH($D94,'6. Patients'!$QP$9:$RI$9,0),ROWS('6. Patients'!DS$10:DS$107))),0)+
IFERROR(SUMPRODUCT('6. Patients'!CF$10:CF$107,OFFSET('6. Patients'!$RJ$9,1,MATCH($D94,'6. Patients'!$RK$9:$TH$9,0),ROWS('6. Patients'!DS$10:DS$107))),0)+
IFERROR(SUMPRODUCT('6. Patients'!CF$10:CF$107,OFFSET('6. Patients'!$TI$9,1,MATCH($D94,'6. Patients'!$TJ$9:$UC$9,0),ROWS('6. Patients'!DS$10:DS$107))),0))+
IFERROR(VLOOKUP($D94,$H$116:$L$146,COLUMNS($H$115:$J$115)-1+M$7,0)*$E94*$F94*'1. General Inputs'!$J$25,0),0),0)</f>
        <v>0</v>
      </c>
      <c r="N94" s="775">
        <f ca="1">ROUNDUP(IFERROR($F94*$E94*CHOOSE(N$7,
IFERROR(SUMPRODUCT('6. Patients'!CG$10:CG$107,OFFSET('6. Patients'!$DN$9,1,MATCH($D94,'6. Patients'!$DO$9:$FL$9,0),ROWS('6. Patients'!DT$10:DT$107))),0)+
IFERROR(SUMPRODUCT('6. Patients'!CG$10:CG$107,OFFSET('6. Patients'!$FM$9,1,MATCH($D94,'6. Patients'!$FN$9:$GG$9,0),ROWS('6. Patients'!DT$10:DT$107))),0)+
IFERROR(SUMPRODUCT('6. Patients'!CG$10:CG$107,OFFSET('6. Patients'!$GH$9,1,MATCH($D94,'6. Patients'!$GI$9:$IF$9,0),ROWS('6. Patients'!DT$10:DT$107))),0)+
IFERROR(SUMPRODUCT('6. Patients'!CG$10:CG$107,OFFSET('6. Patients'!$IG$9,1,MATCH($D94,'6. Patients'!$IH$9:$JA$9,0),ROWS('6. Patients'!DT$10:DT$107))),0),
IFERROR(SUMPRODUCT('6. Patients'!CG$10:CG$107,OFFSET('6. Patients'!$JB$9,1,MATCH($D94,'6. Patients'!$JC$9:$KZ$9,0),ROWS('6. Patients'!DT$10:DT$107))),0)+
IFERROR(SUMPRODUCT('6. Patients'!CG$10:CG$107,OFFSET('6. Patients'!$LA$9,1,MATCH($D94,'6. Patients'!$LB$9:$LU$9,0),ROWS('6. Patients'!DT$10:DT$107))),0)+
IFERROR(SUMPRODUCT('6. Patients'!CG$10:CG$107,OFFSET('6. Patients'!$LV$9,1,MATCH($D94,'6. Patients'!$LW$9:$NT$9,0),ROWS('6. Patients'!DT$10:DT$107))),0)+
IFERROR(SUMPRODUCT('6. Patients'!CG$10:CG$107,OFFSET('6. Patients'!$NU$9,1,MATCH($D94,'6. Patients'!$NV$9:$OO$9,0),ROWS('6. Patients'!DT$10:DT$107))),0),
IFERROR(SUMPRODUCT('6. Patients'!CG$10:CG$107,OFFSET('6. Patients'!$OP$9,1,MATCH($D94,'6. Patients'!$OQ$9:$QN$9,0),ROWS('6. Patients'!DT$10:DT$107))),0)+
IFERROR(SUMPRODUCT('6. Patients'!CG$10:CG$107,OFFSET('6. Patients'!$QO$9,1,MATCH($D94,'6. Patients'!$QP$9:$RI$9,0),ROWS('6. Patients'!DT$10:DT$107))),0)+
IFERROR(SUMPRODUCT('6. Patients'!CG$10:CG$107,OFFSET('6. Patients'!$RJ$9,1,MATCH($D94,'6. Patients'!$RK$9:$TH$9,0),ROWS('6. Patients'!DT$10:DT$107))),0)+
IFERROR(SUMPRODUCT('6. Patients'!CG$10:CG$107,OFFSET('6. Patients'!$TI$9,1,MATCH($D94,'6. Patients'!$TJ$9:$UC$9,0),ROWS('6. Patients'!DT$10:DT$107))),0))+
IFERROR(VLOOKUP($D94,$H$116:$L$146,COLUMNS($H$115:$J$115)-1+N$7,0)*$E94*$F94*'1. General Inputs'!$J$25,0),0),0)</f>
        <v>0</v>
      </c>
      <c r="O94" s="775">
        <f ca="1">ROUNDUP(IFERROR($F94*$E94*CHOOSE(O$7,
IFERROR(SUMPRODUCT('6. Patients'!CH$10:CH$107,OFFSET('6. Patients'!$DN$9,1,MATCH($D94,'6. Patients'!$DO$9:$FL$9,0),ROWS('6. Patients'!DU$10:DU$107))),0)+
IFERROR(SUMPRODUCT('6. Patients'!CH$10:CH$107,OFFSET('6. Patients'!$FM$9,1,MATCH($D94,'6. Patients'!$FN$9:$GG$9,0),ROWS('6. Patients'!DU$10:DU$107))),0)+
IFERROR(SUMPRODUCT('6. Patients'!CH$10:CH$107,OFFSET('6. Patients'!$GH$9,1,MATCH($D94,'6. Patients'!$GI$9:$IF$9,0),ROWS('6. Patients'!DU$10:DU$107))),0)+
IFERROR(SUMPRODUCT('6. Patients'!CH$10:CH$107,OFFSET('6. Patients'!$IG$9,1,MATCH($D94,'6. Patients'!$IH$9:$JA$9,0),ROWS('6. Patients'!DU$10:DU$107))),0),
IFERROR(SUMPRODUCT('6. Patients'!CH$10:CH$107,OFFSET('6. Patients'!$JB$9,1,MATCH($D94,'6. Patients'!$JC$9:$KZ$9,0),ROWS('6. Patients'!DU$10:DU$107))),0)+
IFERROR(SUMPRODUCT('6. Patients'!CH$10:CH$107,OFFSET('6. Patients'!$LA$9,1,MATCH($D94,'6. Patients'!$LB$9:$LU$9,0),ROWS('6. Patients'!DU$10:DU$107))),0)+
IFERROR(SUMPRODUCT('6. Patients'!CH$10:CH$107,OFFSET('6. Patients'!$LV$9,1,MATCH($D94,'6. Patients'!$LW$9:$NT$9,0),ROWS('6. Patients'!DU$10:DU$107))),0)+
IFERROR(SUMPRODUCT('6. Patients'!CH$10:CH$107,OFFSET('6. Patients'!$NU$9,1,MATCH($D94,'6. Patients'!$NV$9:$OO$9,0),ROWS('6. Patients'!DU$10:DU$107))),0),
IFERROR(SUMPRODUCT('6. Patients'!CH$10:CH$107,OFFSET('6. Patients'!$OP$9,1,MATCH($D94,'6. Patients'!$OQ$9:$QN$9,0),ROWS('6. Patients'!DU$10:DU$107))),0)+
IFERROR(SUMPRODUCT('6. Patients'!CH$10:CH$107,OFFSET('6. Patients'!$QO$9,1,MATCH($D94,'6. Patients'!$QP$9:$RI$9,0),ROWS('6. Patients'!DU$10:DU$107))),0)+
IFERROR(SUMPRODUCT('6. Patients'!CH$10:CH$107,OFFSET('6. Patients'!$RJ$9,1,MATCH($D94,'6. Patients'!$RK$9:$TH$9,0),ROWS('6. Patients'!DU$10:DU$107))),0)+
IFERROR(SUMPRODUCT('6. Patients'!CH$10:CH$107,OFFSET('6. Patients'!$TI$9,1,MATCH($D94,'6. Patients'!$TJ$9:$UC$9,0),ROWS('6. Patients'!DU$10:DU$107))),0))+
IFERROR(VLOOKUP($D94,$H$116:$L$146,COLUMNS($H$115:$J$115)-1+O$7,0)*$E94*$F94*'1. General Inputs'!$J$25,0),0),0)</f>
        <v>0</v>
      </c>
      <c r="P94" s="775">
        <f ca="1">ROUNDUP(IFERROR($F94*$E94*CHOOSE(P$7,
IFERROR(SUMPRODUCT('6. Patients'!CI$10:CI$107,OFFSET('6. Patients'!$DN$9,1,MATCH($D94,'6. Patients'!$DO$9:$FL$9,0),ROWS('6. Patients'!DV$10:DV$107))),0)+
IFERROR(SUMPRODUCT('6. Patients'!CI$10:CI$107,OFFSET('6. Patients'!$FM$9,1,MATCH($D94,'6. Patients'!$FN$9:$GG$9,0),ROWS('6. Patients'!DV$10:DV$107))),0)+
IFERROR(SUMPRODUCT('6. Patients'!CI$10:CI$107,OFFSET('6. Patients'!$GH$9,1,MATCH($D94,'6. Patients'!$GI$9:$IF$9,0),ROWS('6. Patients'!DV$10:DV$107))),0)+
IFERROR(SUMPRODUCT('6. Patients'!CI$10:CI$107,OFFSET('6. Patients'!$IG$9,1,MATCH($D94,'6. Patients'!$IH$9:$JA$9,0),ROWS('6. Patients'!DV$10:DV$107))),0),
IFERROR(SUMPRODUCT('6. Patients'!CI$10:CI$107,OFFSET('6. Patients'!$JB$9,1,MATCH($D94,'6. Patients'!$JC$9:$KZ$9,0),ROWS('6. Patients'!DV$10:DV$107))),0)+
IFERROR(SUMPRODUCT('6. Patients'!CI$10:CI$107,OFFSET('6. Patients'!$LA$9,1,MATCH($D94,'6. Patients'!$LB$9:$LU$9,0),ROWS('6. Patients'!DV$10:DV$107))),0)+
IFERROR(SUMPRODUCT('6. Patients'!CI$10:CI$107,OFFSET('6. Patients'!$LV$9,1,MATCH($D94,'6. Patients'!$LW$9:$NT$9,0),ROWS('6. Patients'!DV$10:DV$107))),0)+
IFERROR(SUMPRODUCT('6. Patients'!CI$10:CI$107,OFFSET('6. Patients'!$NU$9,1,MATCH($D94,'6. Patients'!$NV$9:$OO$9,0),ROWS('6. Patients'!DV$10:DV$107))),0),
IFERROR(SUMPRODUCT('6. Patients'!CI$10:CI$107,OFFSET('6. Patients'!$OP$9,1,MATCH($D94,'6. Patients'!$OQ$9:$QN$9,0),ROWS('6. Patients'!DV$10:DV$107))),0)+
IFERROR(SUMPRODUCT('6. Patients'!CI$10:CI$107,OFFSET('6. Patients'!$QO$9,1,MATCH($D94,'6. Patients'!$QP$9:$RI$9,0),ROWS('6. Patients'!DV$10:DV$107))),0)+
IFERROR(SUMPRODUCT('6. Patients'!CI$10:CI$107,OFFSET('6. Patients'!$RJ$9,1,MATCH($D94,'6. Patients'!$RK$9:$TH$9,0),ROWS('6. Patients'!DV$10:DV$107))),0)+
IFERROR(SUMPRODUCT('6. Patients'!CI$10:CI$107,OFFSET('6. Patients'!$TI$9,1,MATCH($D94,'6. Patients'!$TJ$9:$UC$9,0),ROWS('6. Patients'!DV$10:DV$107))),0))+
IFERROR(VLOOKUP($D94,$H$116:$L$146,COLUMNS($H$115:$J$115)-1+P$7,0)*$E94*$F94*'1. General Inputs'!$J$25,0),0),0)</f>
        <v>0</v>
      </c>
      <c r="Q94" s="775">
        <f ca="1">ROUNDUP(IFERROR($F94*$E94*CHOOSE(Q$7,
IFERROR(SUMPRODUCT('6. Patients'!CJ$10:CJ$107,OFFSET('6. Patients'!$DN$9,1,MATCH($D94,'6. Patients'!$DO$9:$FL$9,0),ROWS('6. Patients'!DW$10:DW$107))),0)+
IFERROR(SUMPRODUCT('6. Patients'!CJ$10:CJ$107,OFFSET('6. Patients'!$FM$9,1,MATCH($D94,'6. Patients'!$FN$9:$GG$9,0),ROWS('6. Patients'!DW$10:DW$107))),0)+
IFERROR(SUMPRODUCT('6. Patients'!CJ$10:CJ$107,OFFSET('6. Patients'!$GH$9,1,MATCH($D94,'6. Patients'!$GI$9:$IF$9,0),ROWS('6. Patients'!DW$10:DW$107))),0)+
IFERROR(SUMPRODUCT('6. Patients'!CJ$10:CJ$107,OFFSET('6. Patients'!$IG$9,1,MATCH($D94,'6. Patients'!$IH$9:$JA$9,0),ROWS('6. Patients'!DW$10:DW$107))),0),
IFERROR(SUMPRODUCT('6. Patients'!CJ$10:CJ$107,OFFSET('6. Patients'!$JB$9,1,MATCH($D94,'6. Patients'!$JC$9:$KZ$9,0),ROWS('6. Patients'!DW$10:DW$107))),0)+
IFERROR(SUMPRODUCT('6. Patients'!CJ$10:CJ$107,OFFSET('6. Patients'!$LA$9,1,MATCH($D94,'6. Patients'!$LB$9:$LU$9,0),ROWS('6. Patients'!DW$10:DW$107))),0)+
IFERROR(SUMPRODUCT('6. Patients'!CJ$10:CJ$107,OFFSET('6. Patients'!$LV$9,1,MATCH($D94,'6. Patients'!$LW$9:$NT$9,0),ROWS('6. Patients'!DW$10:DW$107))),0)+
IFERROR(SUMPRODUCT('6. Patients'!CJ$10:CJ$107,OFFSET('6. Patients'!$NU$9,1,MATCH($D94,'6. Patients'!$NV$9:$OO$9,0),ROWS('6. Patients'!DW$10:DW$107))),0),
IFERROR(SUMPRODUCT('6. Patients'!CJ$10:CJ$107,OFFSET('6. Patients'!$OP$9,1,MATCH($D94,'6. Patients'!$OQ$9:$QN$9,0),ROWS('6. Patients'!DW$10:DW$107))),0)+
IFERROR(SUMPRODUCT('6. Patients'!CJ$10:CJ$107,OFFSET('6. Patients'!$QO$9,1,MATCH($D94,'6. Patients'!$QP$9:$RI$9,0),ROWS('6. Patients'!DW$10:DW$107))),0)+
IFERROR(SUMPRODUCT('6. Patients'!CJ$10:CJ$107,OFFSET('6. Patients'!$RJ$9,1,MATCH($D94,'6. Patients'!$RK$9:$TH$9,0),ROWS('6. Patients'!DW$10:DW$107))),0)+
IFERROR(SUMPRODUCT('6. Patients'!CJ$10:CJ$107,OFFSET('6. Patients'!$TI$9,1,MATCH($D94,'6. Patients'!$TJ$9:$UC$9,0),ROWS('6. Patients'!DW$10:DW$107))),0))+
IFERROR(VLOOKUP($D94,$H$116:$L$146,COLUMNS($H$115:$J$115)-1+Q$7,0)*$E94*$F94*'1. General Inputs'!$J$25,0),0),0)</f>
        <v>0</v>
      </c>
      <c r="R94" s="775">
        <f ca="1">ROUNDUP(IFERROR($F94*$E94*CHOOSE(R$7,
IFERROR(SUMPRODUCT('6. Patients'!CK$10:CK$107,OFFSET('6. Patients'!$DN$9,1,MATCH($D94,'6. Patients'!$DO$9:$FL$9,0),ROWS('6. Patients'!DX$10:DX$107))),0)+
IFERROR(SUMPRODUCT('6. Patients'!CK$10:CK$107,OFFSET('6. Patients'!$FM$9,1,MATCH($D94,'6. Patients'!$FN$9:$GG$9,0),ROWS('6. Patients'!DX$10:DX$107))),0)+
IFERROR(SUMPRODUCT('6. Patients'!CK$10:CK$107,OFFSET('6. Patients'!$GH$9,1,MATCH($D94,'6. Patients'!$GI$9:$IF$9,0),ROWS('6. Patients'!DX$10:DX$107))),0)+
IFERROR(SUMPRODUCT('6. Patients'!CK$10:CK$107,OFFSET('6. Patients'!$IG$9,1,MATCH($D94,'6. Patients'!$IH$9:$JA$9,0),ROWS('6. Patients'!DX$10:DX$107))),0),
IFERROR(SUMPRODUCT('6. Patients'!CK$10:CK$107,OFFSET('6. Patients'!$JB$9,1,MATCH($D94,'6. Patients'!$JC$9:$KZ$9,0),ROWS('6. Patients'!DX$10:DX$107))),0)+
IFERROR(SUMPRODUCT('6. Patients'!CK$10:CK$107,OFFSET('6. Patients'!$LA$9,1,MATCH($D94,'6. Patients'!$LB$9:$LU$9,0),ROWS('6. Patients'!DX$10:DX$107))),0)+
IFERROR(SUMPRODUCT('6. Patients'!CK$10:CK$107,OFFSET('6. Patients'!$LV$9,1,MATCH($D94,'6. Patients'!$LW$9:$NT$9,0),ROWS('6. Patients'!DX$10:DX$107))),0)+
IFERROR(SUMPRODUCT('6. Patients'!CK$10:CK$107,OFFSET('6. Patients'!$NU$9,1,MATCH($D94,'6. Patients'!$NV$9:$OO$9,0),ROWS('6. Patients'!DX$10:DX$107))),0),
IFERROR(SUMPRODUCT('6. Patients'!CK$10:CK$107,OFFSET('6. Patients'!$OP$9,1,MATCH($D94,'6. Patients'!$OQ$9:$QN$9,0),ROWS('6. Patients'!DX$10:DX$107))),0)+
IFERROR(SUMPRODUCT('6. Patients'!CK$10:CK$107,OFFSET('6. Patients'!$QO$9,1,MATCH($D94,'6. Patients'!$QP$9:$RI$9,0),ROWS('6. Patients'!DX$10:DX$107))),0)+
IFERROR(SUMPRODUCT('6. Patients'!CK$10:CK$107,OFFSET('6. Patients'!$RJ$9,1,MATCH($D94,'6. Patients'!$RK$9:$TH$9,0),ROWS('6. Patients'!DX$10:DX$107))),0)+
IFERROR(SUMPRODUCT('6. Patients'!CK$10:CK$107,OFFSET('6. Patients'!$TI$9,1,MATCH($D94,'6. Patients'!$TJ$9:$UC$9,0),ROWS('6. Patients'!DX$10:DX$107))),0))+
IFERROR(VLOOKUP($D94,$H$116:$L$146,COLUMNS($H$115:$J$115)-1+R$7,0)*$E94*$F94*'1. General Inputs'!$J$25,0),0),0)</f>
        <v>0</v>
      </c>
      <c r="S94" s="775">
        <f ca="1">ROUNDUP(IFERROR($F94*$E94*CHOOSE(S$7,
IFERROR(SUMPRODUCT('6. Patients'!CL$10:CL$107,OFFSET('6. Patients'!$DN$9,1,MATCH($D94,'6. Patients'!$DO$9:$FL$9,0),ROWS('6. Patients'!DY$10:DY$107))),0)+
IFERROR(SUMPRODUCT('6. Patients'!CL$10:CL$107,OFFSET('6. Patients'!$FM$9,1,MATCH($D94,'6. Patients'!$FN$9:$GG$9,0),ROWS('6. Patients'!DY$10:DY$107))),0)+
IFERROR(SUMPRODUCT('6. Patients'!CL$10:CL$107,OFFSET('6. Patients'!$GH$9,1,MATCH($D94,'6. Patients'!$GI$9:$IF$9,0),ROWS('6. Patients'!DY$10:DY$107))),0)+
IFERROR(SUMPRODUCT('6. Patients'!CL$10:CL$107,OFFSET('6. Patients'!$IG$9,1,MATCH($D94,'6. Patients'!$IH$9:$JA$9,0),ROWS('6. Patients'!DY$10:DY$107))),0),
IFERROR(SUMPRODUCT('6. Patients'!CL$10:CL$107,OFFSET('6. Patients'!$JB$9,1,MATCH($D94,'6. Patients'!$JC$9:$KZ$9,0),ROWS('6. Patients'!DY$10:DY$107))),0)+
IFERROR(SUMPRODUCT('6. Patients'!CL$10:CL$107,OFFSET('6. Patients'!$LA$9,1,MATCH($D94,'6. Patients'!$LB$9:$LU$9,0),ROWS('6. Patients'!DY$10:DY$107))),0)+
IFERROR(SUMPRODUCT('6. Patients'!CL$10:CL$107,OFFSET('6. Patients'!$LV$9,1,MATCH($D94,'6. Patients'!$LW$9:$NT$9,0),ROWS('6. Patients'!DY$10:DY$107))),0)+
IFERROR(SUMPRODUCT('6. Patients'!CL$10:CL$107,OFFSET('6. Patients'!$NU$9,1,MATCH($D94,'6. Patients'!$NV$9:$OO$9,0),ROWS('6. Patients'!DY$10:DY$107))),0),
IFERROR(SUMPRODUCT('6. Patients'!CL$10:CL$107,OFFSET('6. Patients'!$OP$9,1,MATCH($D94,'6. Patients'!$OQ$9:$QN$9,0),ROWS('6. Patients'!DY$10:DY$107))),0)+
IFERROR(SUMPRODUCT('6. Patients'!CL$10:CL$107,OFFSET('6. Patients'!$QO$9,1,MATCH($D94,'6. Patients'!$QP$9:$RI$9,0),ROWS('6. Patients'!DY$10:DY$107))),0)+
IFERROR(SUMPRODUCT('6. Patients'!CL$10:CL$107,OFFSET('6. Patients'!$RJ$9,1,MATCH($D94,'6. Patients'!$RK$9:$TH$9,0),ROWS('6. Patients'!DY$10:DY$107))),0)+
IFERROR(SUMPRODUCT('6. Patients'!CL$10:CL$107,OFFSET('6. Patients'!$TI$9,1,MATCH($D94,'6. Patients'!$TJ$9:$UC$9,0),ROWS('6. Patients'!DY$10:DY$107))),0))+
IFERROR(VLOOKUP($D94,$H$116:$L$146,COLUMNS($H$115:$J$115)-1+S$7,0)*$E94*$F94*'1. General Inputs'!$J$25,0),0),0)</f>
        <v>0</v>
      </c>
      <c r="T94" s="775">
        <f ca="1">ROUNDUP(IFERROR($F94*$E94*CHOOSE(T$7,
IFERROR(SUMPRODUCT('6. Patients'!CM$10:CM$107,OFFSET('6. Patients'!$DN$9,1,MATCH($D94,'6. Patients'!$DO$9:$FL$9,0),ROWS('6. Patients'!DZ$10:DZ$107))),0)+
IFERROR(SUMPRODUCT('6. Patients'!CM$10:CM$107,OFFSET('6. Patients'!$FM$9,1,MATCH($D94,'6. Patients'!$FN$9:$GG$9,0),ROWS('6. Patients'!DZ$10:DZ$107))),0)+
IFERROR(SUMPRODUCT('6. Patients'!CM$10:CM$107,OFFSET('6. Patients'!$GH$9,1,MATCH($D94,'6. Patients'!$GI$9:$IF$9,0),ROWS('6. Patients'!DZ$10:DZ$107))),0)+
IFERROR(SUMPRODUCT('6. Patients'!CM$10:CM$107,OFFSET('6. Patients'!$IG$9,1,MATCH($D94,'6. Patients'!$IH$9:$JA$9,0),ROWS('6. Patients'!DZ$10:DZ$107))),0),
IFERROR(SUMPRODUCT('6. Patients'!CM$10:CM$107,OFFSET('6. Patients'!$JB$9,1,MATCH($D94,'6. Patients'!$JC$9:$KZ$9,0),ROWS('6. Patients'!DZ$10:DZ$107))),0)+
IFERROR(SUMPRODUCT('6. Patients'!CM$10:CM$107,OFFSET('6. Patients'!$LA$9,1,MATCH($D94,'6. Patients'!$LB$9:$LU$9,0),ROWS('6. Patients'!DZ$10:DZ$107))),0)+
IFERROR(SUMPRODUCT('6. Patients'!CM$10:CM$107,OFFSET('6. Patients'!$LV$9,1,MATCH($D94,'6. Patients'!$LW$9:$NT$9,0),ROWS('6. Patients'!DZ$10:DZ$107))),0)+
IFERROR(SUMPRODUCT('6. Patients'!CM$10:CM$107,OFFSET('6. Patients'!$NU$9,1,MATCH($D94,'6. Patients'!$NV$9:$OO$9,0),ROWS('6. Patients'!DZ$10:DZ$107))),0),
IFERROR(SUMPRODUCT('6. Patients'!CM$10:CM$107,OFFSET('6. Patients'!$OP$9,1,MATCH($D94,'6. Patients'!$OQ$9:$QN$9,0),ROWS('6. Patients'!DZ$10:DZ$107))),0)+
IFERROR(SUMPRODUCT('6. Patients'!CM$10:CM$107,OFFSET('6. Patients'!$QO$9,1,MATCH($D94,'6. Patients'!$QP$9:$RI$9,0),ROWS('6. Patients'!DZ$10:DZ$107))),0)+
IFERROR(SUMPRODUCT('6. Patients'!CM$10:CM$107,OFFSET('6. Patients'!$RJ$9,1,MATCH($D94,'6. Patients'!$RK$9:$TH$9,0),ROWS('6. Patients'!DZ$10:DZ$107))),0)+
IFERROR(SUMPRODUCT('6. Patients'!CM$10:CM$107,OFFSET('6. Patients'!$TI$9,1,MATCH($D94,'6. Patients'!$TJ$9:$UC$9,0),ROWS('6. Patients'!DZ$10:DZ$107))),0))+
IFERROR(VLOOKUP($D94,$H$116:$L$146,COLUMNS($H$115:$J$115)-1+T$7,0)*$E94*$F94*'1. General Inputs'!$J$25,0),0),0)</f>
        <v>0</v>
      </c>
      <c r="U94" s="775">
        <f ca="1">ROUNDUP(IFERROR($F94*$E94*CHOOSE(U$7,
IFERROR(SUMPRODUCT('6. Patients'!CN$10:CN$107,OFFSET('6. Patients'!$DN$9,1,MATCH($D94,'6. Patients'!$DO$9:$FL$9,0),ROWS('6. Patients'!EA$10:EA$107))),0)+
IFERROR(SUMPRODUCT('6. Patients'!CN$10:CN$107,OFFSET('6. Patients'!$FM$9,1,MATCH($D94,'6. Patients'!$FN$9:$GG$9,0),ROWS('6. Patients'!EA$10:EA$107))),0)+
IFERROR(SUMPRODUCT('6. Patients'!CN$10:CN$107,OFFSET('6. Patients'!$GH$9,1,MATCH($D94,'6. Patients'!$GI$9:$IF$9,0),ROWS('6. Patients'!EA$10:EA$107))),0)+
IFERROR(SUMPRODUCT('6. Patients'!CN$10:CN$107,OFFSET('6. Patients'!$IG$9,1,MATCH($D94,'6. Patients'!$IH$9:$JA$9,0),ROWS('6. Patients'!EA$10:EA$107))),0),
IFERROR(SUMPRODUCT('6. Patients'!CN$10:CN$107,OFFSET('6. Patients'!$JB$9,1,MATCH($D94,'6. Patients'!$JC$9:$KZ$9,0),ROWS('6. Patients'!EA$10:EA$107))),0)+
IFERROR(SUMPRODUCT('6. Patients'!CN$10:CN$107,OFFSET('6. Patients'!$LA$9,1,MATCH($D94,'6. Patients'!$LB$9:$LU$9,0),ROWS('6. Patients'!EA$10:EA$107))),0)+
IFERROR(SUMPRODUCT('6. Patients'!CN$10:CN$107,OFFSET('6. Patients'!$LV$9,1,MATCH($D94,'6. Patients'!$LW$9:$NT$9,0),ROWS('6. Patients'!EA$10:EA$107))),0)+
IFERROR(SUMPRODUCT('6. Patients'!CN$10:CN$107,OFFSET('6. Patients'!$NU$9,1,MATCH($D94,'6. Patients'!$NV$9:$OO$9,0),ROWS('6. Patients'!EA$10:EA$107))),0),
IFERROR(SUMPRODUCT('6. Patients'!CN$10:CN$107,OFFSET('6. Patients'!$OP$9,1,MATCH($D94,'6. Patients'!$OQ$9:$QN$9,0),ROWS('6. Patients'!EA$10:EA$107))),0)+
IFERROR(SUMPRODUCT('6. Patients'!CN$10:CN$107,OFFSET('6. Patients'!$QO$9,1,MATCH($D94,'6. Patients'!$QP$9:$RI$9,0),ROWS('6. Patients'!EA$10:EA$107))),0)+
IFERROR(SUMPRODUCT('6. Patients'!CN$10:CN$107,OFFSET('6. Patients'!$RJ$9,1,MATCH($D94,'6. Patients'!$RK$9:$TH$9,0),ROWS('6. Patients'!EA$10:EA$107))),0)+
IFERROR(SUMPRODUCT('6. Patients'!CN$10:CN$107,OFFSET('6. Patients'!$TI$9,1,MATCH($D94,'6. Patients'!$TJ$9:$UC$9,0),ROWS('6. Patients'!EA$10:EA$107))),0))+
IFERROR(VLOOKUP($D94,$H$116:$L$146,COLUMNS($H$115:$J$115)-1+U$7,0)*$E94*$F94*'1. General Inputs'!$J$25,0),0),0)</f>
        <v>0</v>
      </c>
      <c r="V94" s="775">
        <f ca="1">ROUNDUP(IFERROR($F94*$E94*CHOOSE(V$7,
IFERROR(SUMPRODUCT('6. Patients'!CO$10:CO$107,OFFSET('6. Patients'!$DN$9,1,MATCH($D94,'6. Patients'!$DO$9:$FL$9,0),ROWS('6. Patients'!EB$10:EB$107))),0)+
IFERROR(SUMPRODUCT('6. Patients'!CO$10:CO$107,OFFSET('6. Patients'!$FM$9,1,MATCH($D94,'6. Patients'!$FN$9:$GG$9,0),ROWS('6. Patients'!EB$10:EB$107))),0)+
IFERROR(SUMPRODUCT('6. Patients'!CO$10:CO$107,OFFSET('6. Patients'!$GH$9,1,MATCH($D94,'6. Patients'!$GI$9:$IF$9,0),ROWS('6. Patients'!EB$10:EB$107))),0)+
IFERROR(SUMPRODUCT('6. Patients'!CO$10:CO$107,OFFSET('6. Patients'!$IG$9,1,MATCH($D94,'6. Patients'!$IH$9:$JA$9,0),ROWS('6. Patients'!EB$10:EB$107))),0),
IFERROR(SUMPRODUCT('6. Patients'!CO$10:CO$107,OFFSET('6. Patients'!$JB$9,1,MATCH($D94,'6. Patients'!$JC$9:$KZ$9,0),ROWS('6. Patients'!EB$10:EB$107))),0)+
IFERROR(SUMPRODUCT('6. Patients'!CO$10:CO$107,OFFSET('6. Patients'!$LA$9,1,MATCH($D94,'6. Patients'!$LB$9:$LU$9,0),ROWS('6. Patients'!EB$10:EB$107))),0)+
IFERROR(SUMPRODUCT('6. Patients'!CO$10:CO$107,OFFSET('6. Patients'!$LV$9,1,MATCH($D94,'6. Patients'!$LW$9:$NT$9,0),ROWS('6. Patients'!EB$10:EB$107))),0)+
IFERROR(SUMPRODUCT('6. Patients'!CO$10:CO$107,OFFSET('6. Patients'!$NU$9,1,MATCH($D94,'6. Patients'!$NV$9:$OO$9,0),ROWS('6. Patients'!EB$10:EB$107))),0),
IFERROR(SUMPRODUCT('6. Patients'!CO$10:CO$107,OFFSET('6. Patients'!$OP$9,1,MATCH($D94,'6. Patients'!$OQ$9:$QN$9,0),ROWS('6. Patients'!EB$10:EB$107))),0)+
IFERROR(SUMPRODUCT('6. Patients'!CO$10:CO$107,OFFSET('6. Patients'!$QO$9,1,MATCH($D94,'6. Patients'!$QP$9:$RI$9,0),ROWS('6. Patients'!EB$10:EB$107))),0)+
IFERROR(SUMPRODUCT('6. Patients'!CO$10:CO$107,OFFSET('6. Patients'!$RJ$9,1,MATCH($D94,'6. Patients'!$RK$9:$TH$9,0),ROWS('6. Patients'!EB$10:EB$107))),0)+
IFERROR(SUMPRODUCT('6. Patients'!CO$10:CO$107,OFFSET('6. Patients'!$TI$9,1,MATCH($D94,'6. Patients'!$TJ$9:$UC$9,0),ROWS('6. Patients'!EB$10:EB$107))),0))+
IFERROR(VLOOKUP($D94,$H$116:$L$146,COLUMNS($H$115:$J$115)-1+V$7,0)*$E94*$F94*'1. General Inputs'!$J$25,0),0),0)</f>
        <v>0</v>
      </c>
      <c r="W94" s="775">
        <f ca="1">ROUNDUP(IFERROR($F94*$E94*CHOOSE(W$7,
IFERROR(SUMPRODUCT('6. Patients'!CP$10:CP$107,OFFSET('6. Patients'!$DN$9,1,MATCH($D94,'6. Patients'!$DO$9:$FL$9,0),ROWS('6. Patients'!EC$10:EC$107))),0)+
IFERROR(SUMPRODUCT('6. Patients'!CP$10:CP$107,OFFSET('6. Patients'!$FM$9,1,MATCH($D94,'6. Patients'!$FN$9:$GG$9,0),ROWS('6. Patients'!EC$10:EC$107))),0)+
IFERROR(SUMPRODUCT('6. Patients'!CP$10:CP$107,OFFSET('6. Patients'!$GH$9,1,MATCH($D94,'6. Patients'!$GI$9:$IF$9,0),ROWS('6. Patients'!EC$10:EC$107))),0)+
IFERROR(SUMPRODUCT('6. Patients'!CP$10:CP$107,OFFSET('6. Patients'!$IG$9,1,MATCH($D94,'6. Patients'!$IH$9:$JA$9,0),ROWS('6. Patients'!EC$10:EC$107))),0),
IFERROR(SUMPRODUCT('6. Patients'!CP$10:CP$107,OFFSET('6. Patients'!$JB$9,1,MATCH($D94,'6. Patients'!$JC$9:$KZ$9,0),ROWS('6. Patients'!EC$10:EC$107))),0)+
IFERROR(SUMPRODUCT('6. Patients'!CP$10:CP$107,OFFSET('6. Patients'!$LA$9,1,MATCH($D94,'6. Patients'!$LB$9:$LU$9,0),ROWS('6. Patients'!EC$10:EC$107))),0)+
IFERROR(SUMPRODUCT('6. Patients'!CP$10:CP$107,OFFSET('6. Patients'!$LV$9,1,MATCH($D94,'6. Patients'!$LW$9:$NT$9,0),ROWS('6. Patients'!EC$10:EC$107))),0)+
IFERROR(SUMPRODUCT('6. Patients'!CP$10:CP$107,OFFSET('6. Patients'!$NU$9,1,MATCH($D94,'6. Patients'!$NV$9:$OO$9,0),ROWS('6. Patients'!EC$10:EC$107))),0),
IFERROR(SUMPRODUCT('6. Patients'!CP$10:CP$107,OFFSET('6. Patients'!$OP$9,1,MATCH($D94,'6. Patients'!$OQ$9:$QN$9,0),ROWS('6. Patients'!EC$10:EC$107))),0)+
IFERROR(SUMPRODUCT('6. Patients'!CP$10:CP$107,OFFSET('6. Patients'!$QO$9,1,MATCH($D94,'6. Patients'!$QP$9:$RI$9,0),ROWS('6. Patients'!EC$10:EC$107))),0)+
IFERROR(SUMPRODUCT('6. Patients'!CP$10:CP$107,OFFSET('6. Patients'!$RJ$9,1,MATCH($D94,'6. Patients'!$RK$9:$TH$9,0),ROWS('6. Patients'!EC$10:EC$107))),0)+
IFERROR(SUMPRODUCT('6. Patients'!CP$10:CP$107,OFFSET('6. Patients'!$TI$9,1,MATCH($D94,'6. Patients'!$TJ$9:$UC$9,0),ROWS('6. Patients'!EC$10:EC$107))),0))+
IFERROR(VLOOKUP($D94,$H$116:$L$146,COLUMNS($H$115:$J$115)-1+W$7,0)*$E94*$F94*'1. General Inputs'!$J$25,0),0),0)</f>
        <v>0</v>
      </c>
      <c r="X94" s="775">
        <f ca="1">ROUNDUP(IFERROR($F94*$E94*CHOOSE(X$7,
IFERROR(SUMPRODUCT('6. Patients'!CQ$10:CQ$107,OFFSET('6. Patients'!$DN$9,1,MATCH($D94,'6. Patients'!$DO$9:$FL$9,0),ROWS('6. Patients'!ED$10:ED$107))),0)+
IFERROR(SUMPRODUCT('6. Patients'!CQ$10:CQ$107,OFFSET('6. Patients'!$FM$9,1,MATCH($D94,'6. Patients'!$FN$9:$GG$9,0),ROWS('6. Patients'!ED$10:ED$107))),0)+
IFERROR(SUMPRODUCT('6. Patients'!CQ$10:CQ$107,OFFSET('6. Patients'!$GH$9,1,MATCH($D94,'6. Patients'!$GI$9:$IF$9,0),ROWS('6. Patients'!ED$10:ED$107))),0)+
IFERROR(SUMPRODUCT('6. Patients'!CQ$10:CQ$107,OFFSET('6. Patients'!$IG$9,1,MATCH($D94,'6. Patients'!$IH$9:$JA$9,0),ROWS('6. Patients'!ED$10:ED$107))),0),
IFERROR(SUMPRODUCT('6. Patients'!CQ$10:CQ$107,OFFSET('6. Patients'!$JB$9,1,MATCH($D94,'6. Patients'!$JC$9:$KZ$9,0),ROWS('6. Patients'!ED$10:ED$107))),0)+
IFERROR(SUMPRODUCT('6. Patients'!CQ$10:CQ$107,OFFSET('6. Patients'!$LA$9,1,MATCH($D94,'6. Patients'!$LB$9:$LU$9,0),ROWS('6. Patients'!ED$10:ED$107))),0)+
IFERROR(SUMPRODUCT('6. Patients'!CQ$10:CQ$107,OFFSET('6. Patients'!$LV$9,1,MATCH($D94,'6. Patients'!$LW$9:$NT$9,0),ROWS('6. Patients'!ED$10:ED$107))),0)+
IFERROR(SUMPRODUCT('6. Patients'!CQ$10:CQ$107,OFFSET('6. Patients'!$NU$9,1,MATCH($D94,'6. Patients'!$NV$9:$OO$9,0),ROWS('6. Patients'!ED$10:ED$107))),0),
IFERROR(SUMPRODUCT('6. Patients'!CQ$10:CQ$107,OFFSET('6. Patients'!$OP$9,1,MATCH($D94,'6. Patients'!$OQ$9:$QN$9,0),ROWS('6. Patients'!ED$10:ED$107))),0)+
IFERROR(SUMPRODUCT('6. Patients'!CQ$10:CQ$107,OFFSET('6. Patients'!$QO$9,1,MATCH($D94,'6. Patients'!$QP$9:$RI$9,0),ROWS('6. Patients'!ED$10:ED$107))),0)+
IFERROR(SUMPRODUCT('6. Patients'!CQ$10:CQ$107,OFFSET('6. Patients'!$RJ$9,1,MATCH($D94,'6. Patients'!$RK$9:$TH$9,0),ROWS('6. Patients'!ED$10:ED$107))),0)+
IFERROR(SUMPRODUCT('6. Patients'!CQ$10:CQ$107,OFFSET('6. Patients'!$TI$9,1,MATCH($D94,'6. Patients'!$TJ$9:$UC$9,0),ROWS('6. Patients'!ED$10:ED$107))),0))+
IFERROR(VLOOKUP($D94,$H$116:$L$146,COLUMNS($H$115:$J$115)-1+X$7,0)*$E94*$F94*'1. General Inputs'!$J$25,0),0),0)</f>
        <v>0</v>
      </c>
      <c r="Y94" s="775">
        <f ca="1">ROUNDUP(IFERROR($F94*$E94*CHOOSE(Y$7,
IFERROR(SUMPRODUCT('6. Patients'!CR$10:CR$107,OFFSET('6. Patients'!$DN$9,1,MATCH($D94,'6. Patients'!$DO$9:$FL$9,0),ROWS('6. Patients'!EE$10:EE$107))),0)+
IFERROR(SUMPRODUCT('6. Patients'!CR$10:CR$107,OFFSET('6. Patients'!$FM$9,1,MATCH($D94,'6. Patients'!$FN$9:$GG$9,0),ROWS('6. Patients'!EE$10:EE$107))),0)+
IFERROR(SUMPRODUCT('6. Patients'!CR$10:CR$107,OFFSET('6. Patients'!$GH$9,1,MATCH($D94,'6. Patients'!$GI$9:$IF$9,0),ROWS('6. Patients'!EE$10:EE$107))),0)+
IFERROR(SUMPRODUCT('6. Patients'!CR$10:CR$107,OFFSET('6. Patients'!$IG$9,1,MATCH($D94,'6. Patients'!$IH$9:$JA$9,0),ROWS('6. Patients'!EE$10:EE$107))),0),
IFERROR(SUMPRODUCT('6. Patients'!CR$10:CR$107,OFFSET('6. Patients'!$JB$9,1,MATCH($D94,'6. Patients'!$JC$9:$KZ$9,0),ROWS('6. Patients'!EE$10:EE$107))),0)+
IFERROR(SUMPRODUCT('6. Patients'!CR$10:CR$107,OFFSET('6. Patients'!$LA$9,1,MATCH($D94,'6. Patients'!$LB$9:$LU$9,0),ROWS('6. Patients'!EE$10:EE$107))),0)+
IFERROR(SUMPRODUCT('6. Patients'!CR$10:CR$107,OFFSET('6. Patients'!$LV$9,1,MATCH($D94,'6. Patients'!$LW$9:$NT$9,0),ROWS('6. Patients'!EE$10:EE$107))),0)+
IFERROR(SUMPRODUCT('6. Patients'!CR$10:CR$107,OFFSET('6. Patients'!$NU$9,1,MATCH($D94,'6. Patients'!$NV$9:$OO$9,0),ROWS('6. Patients'!EE$10:EE$107))),0),
IFERROR(SUMPRODUCT('6. Patients'!CR$10:CR$107,OFFSET('6. Patients'!$OP$9,1,MATCH($D94,'6. Patients'!$OQ$9:$QN$9,0),ROWS('6. Patients'!EE$10:EE$107))),0)+
IFERROR(SUMPRODUCT('6. Patients'!CR$10:CR$107,OFFSET('6. Patients'!$QO$9,1,MATCH($D94,'6. Patients'!$QP$9:$RI$9,0),ROWS('6. Patients'!EE$10:EE$107))),0)+
IFERROR(SUMPRODUCT('6. Patients'!CR$10:CR$107,OFFSET('6. Patients'!$RJ$9,1,MATCH($D94,'6. Patients'!$RK$9:$TH$9,0),ROWS('6. Patients'!EE$10:EE$107))),0)+
IFERROR(SUMPRODUCT('6. Patients'!CR$10:CR$107,OFFSET('6. Patients'!$TI$9,1,MATCH($D94,'6. Patients'!$TJ$9:$UC$9,0),ROWS('6. Patients'!EE$10:EE$107))),0))+
IFERROR(VLOOKUP($D94,$H$116:$L$146,COLUMNS($H$115:$J$115)-1+Y$7,0)*$E94*$F94*'1. General Inputs'!$J$25,0),0),0)</f>
        <v>0</v>
      </c>
      <c r="Z94" s="775">
        <f ca="1">ROUNDUP(IFERROR($F94*$E94*CHOOSE(Z$7,
IFERROR(SUMPRODUCT('6. Patients'!CS$10:CS$107,OFFSET('6. Patients'!$DN$9,1,MATCH($D94,'6. Patients'!$DO$9:$FL$9,0),ROWS('6. Patients'!EF$10:EF$107))),0)+
IFERROR(SUMPRODUCT('6. Patients'!CS$10:CS$107,OFFSET('6. Patients'!$FM$9,1,MATCH($D94,'6. Patients'!$FN$9:$GG$9,0),ROWS('6. Patients'!EF$10:EF$107))),0)+
IFERROR(SUMPRODUCT('6. Patients'!CS$10:CS$107,OFFSET('6. Patients'!$GH$9,1,MATCH($D94,'6. Patients'!$GI$9:$IF$9,0),ROWS('6. Patients'!EF$10:EF$107))),0)+
IFERROR(SUMPRODUCT('6. Patients'!CS$10:CS$107,OFFSET('6. Patients'!$IG$9,1,MATCH($D94,'6. Patients'!$IH$9:$JA$9,0),ROWS('6. Patients'!EF$10:EF$107))),0),
IFERROR(SUMPRODUCT('6. Patients'!CS$10:CS$107,OFFSET('6. Patients'!$JB$9,1,MATCH($D94,'6. Patients'!$JC$9:$KZ$9,0),ROWS('6. Patients'!EF$10:EF$107))),0)+
IFERROR(SUMPRODUCT('6. Patients'!CS$10:CS$107,OFFSET('6. Patients'!$LA$9,1,MATCH($D94,'6. Patients'!$LB$9:$LU$9,0),ROWS('6. Patients'!EF$10:EF$107))),0)+
IFERROR(SUMPRODUCT('6. Patients'!CS$10:CS$107,OFFSET('6. Patients'!$LV$9,1,MATCH($D94,'6. Patients'!$LW$9:$NT$9,0),ROWS('6. Patients'!EF$10:EF$107))),0)+
IFERROR(SUMPRODUCT('6. Patients'!CS$10:CS$107,OFFSET('6. Patients'!$NU$9,1,MATCH($D94,'6. Patients'!$NV$9:$OO$9,0),ROWS('6. Patients'!EF$10:EF$107))),0),
IFERROR(SUMPRODUCT('6. Patients'!CS$10:CS$107,OFFSET('6. Patients'!$OP$9,1,MATCH($D94,'6. Patients'!$OQ$9:$QN$9,0),ROWS('6. Patients'!EF$10:EF$107))),0)+
IFERROR(SUMPRODUCT('6. Patients'!CS$10:CS$107,OFFSET('6. Patients'!$QO$9,1,MATCH($D94,'6. Patients'!$QP$9:$RI$9,0),ROWS('6. Patients'!EF$10:EF$107))),0)+
IFERROR(SUMPRODUCT('6. Patients'!CS$10:CS$107,OFFSET('6. Patients'!$RJ$9,1,MATCH($D94,'6. Patients'!$RK$9:$TH$9,0),ROWS('6. Patients'!EF$10:EF$107))),0)+
IFERROR(SUMPRODUCT('6. Patients'!CS$10:CS$107,OFFSET('6. Patients'!$TI$9,1,MATCH($D94,'6. Patients'!$TJ$9:$UC$9,0),ROWS('6. Patients'!EF$10:EF$107))),0))+
IFERROR(VLOOKUP($D94,$H$116:$L$146,COLUMNS($H$115:$J$115)-1+Z$7,0)*$E94*$F94*'1. General Inputs'!$J$25,0),0),0)</f>
        <v>0</v>
      </c>
      <c r="AA94" s="775">
        <f ca="1">ROUNDUP(IFERROR($F94*$E94*CHOOSE(AA$7,
IFERROR(SUMPRODUCT('6. Patients'!CT$10:CT$107,OFFSET('6. Patients'!$DN$9,1,MATCH($D94,'6. Patients'!$DO$9:$FL$9,0),ROWS('6. Patients'!EG$10:EG$107))),0)+
IFERROR(SUMPRODUCT('6. Patients'!CT$10:CT$107,OFFSET('6. Patients'!$FM$9,1,MATCH($D94,'6. Patients'!$FN$9:$GG$9,0),ROWS('6. Patients'!EG$10:EG$107))),0)+
IFERROR(SUMPRODUCT('6. Patients'!CT$10:CT$107,OFFSET('6. Patients'!$GH$9,1,MATCH($D94,'6. Patients'!$GI$9:$IF$9,0),ROWS('6. Patients'!EG$10:EG$107))),0)+
IFERROR(SUMPRODUCT('6. Patients'!CT$10:CT$107,OFFSET('6. Patients'!$IG$9,1,MATCH($D94,'6. Patients'!$IH$9:$JA$9,0),ROWS('6. Patients'!EG$10:EG$107))),0),
IFERROR(SUMPRODUCT('6. Patients'!CT$10:CT$107,OFFSET('6. Patients'!$JB$9,1,MATCH($D94,'6. Patients'!$JC$9:$KZ$9,0),ROWS('6. Patients'!EG$10:EG$107))),0)+
IFERROR(SUMPRODUCT('6. Patients'!CT$10:CT$107,OFFSET('6. Patients'!$LA$9,1,MATCH($D94,'6. Patients'!$LB$9:$LU$9,0),ROWS('6. Patients'!EG$10:EG$107))),0)+
IFERROR(SUMPRODUCT('6. Patients'!CT$10:CT$107,OFFSET('6. Patients'!$LV$9,1,MATCH($D94,'6. Patients'!$LW$9:$NT$9,0),ROWS('6. Patients'!EG$10:EG$107))),0)+
IFERROR(SUMPRODUCT('6. Patients'!CT$10:CT$107,OFFSET('6. Patients'!$NU$9,1,MATCH($D94,'6. Patients'!$NV$9:$OO$9,0),ROWS('6. Patients'!EG$10:EG$107))),0),
IFERROR(SUMPRODUCT('6. Patients'!CT$10:CT$107,OFFSET('6. Patients'!$OP$9,1,MATCH($D94,'6. Patients'!$OQ$9:$QN$9,0),ROWS('6. Patients'!EG$10:EG$107))),0)+
IFERROR(SUMPRODUCT('6. Patients'!CT$10:CT$107,OFFSET('6. Patients'!$QO$9,1,MATCH($D94,'6. Patients'!$QP$9:$RI$9,0),ROWS('6. Patients'!EG$10:EG$107))),0)+
IFERROR(SUMPRODUCT('6. Patients'!CT$10:CT$107,OFFSET('6. Patients'!$RJ$9,1,MATCH($D94,'6. Patients'!$RK$9:$TH$9,0),ROWS('6. Patients'!EG$10:EG$107))),0)+
IFERROR(SUMPRODUCT('6. Patients'!CT$10:CT$107,OFFSET('6. Patients'!$TI$9,1,MATCH($D94,'6. Patients'!$TJ$9:$UC$9,0),ROWS('6. Patients'!EG$10:EG$107))),0))+
IFERROR(VLOOKUP($D94,$H$116:$L$146,COLUMNS($H$115:$J$115)-1+AA$7,0)*$E94*$F94*'1. General Inputs'!$J$25,0),0),0)</f>
        <v>0</v>
      </c>
      <c r="AB94" s="775">
        <f ca="1">ROUNDUP(IFERROR($F94*$E94*CHOOSE(AB$7,
IFERROR(SUMPRODUCT('6. Patients'!CU$10:CU$107,OFFSET('6. Patients'!$DN$9,1,MATCH($D94,'6. Patients'!$DO$9:$FL$9,0),ROWS('6. Patients'!EH$10:EH$107))),0)+
IFERROR(SUMPRODUCT('6. Patients'!CU$10:CU$107,OFFSET('6. Patients'!$FM$9,1,MATCH($D94,'6. Patients'!$FN$9:$GG$9,0),ROWS('6. Patients'!EH$10:EH$107))),0)+
IFERROR(SUMPRODUCT('6. Patients'!CU$10:CU$107,OFFSET('6. Patients'!$GH$9,1,MATCH($D94,'6. Patients'!$GI$9:$IF$9,0),ROWS('6. Patients'!EH$10:EH$107))),0)+
IFERROR(SUMPRODUCT('6. Patients'!CU$10:CU$107,OFFSET('6. Patients'!$IG$9,1,MATCH($D94,'6. Patients'!$IH$9:$JA$9,0),ROWS('6. Patients'!EH$10:EH$107))),0),
IFERROR(SUMPRODUCT('6. Patients'!CU$10:CU$107,OFFSET('6. Patients'!$JB$9,1,MATCH($D94,'6. Patients'!$JC$9:$KZ$9,0),ROWS('6. Patients'!EH$10:EH$107))),0)+
IFERROR(SUMPRODUCT('6. Patients'!CU$10:CU$107,OFFSET('6. Patients'!$LA$9,1,MATCH($D94,'6. Patients'!$LB$9:$LU$9,0),ROWS('6. Patients'!EH$10:EH$107))),0)+
IFERROR(SUMPRODUCT('6. Patients'!CU$10:CU$107,OFFSET('6. Patients'!$LV$9,1,MATCH($D94,'6. Patients'!$LW$9:$NT$9,0),ROWS('6. Patients'!EH$10:EH$107))),0)+
IFERROR(SUMPRODUCT('6. Patients'!CU$10:CU$107,OFFSET('6. Patients'!$NU$9,1,MATCH($D94,'6. Patients'!$NV$9:$OO$9,0),ROWS('6. Patients'!EH$10:EH$107))),0),
IFERROR(SUMPRODUCT('6. Patients'!CU$10:CU$107,OFFSET('6. Patients'!$OP$9,1,MATCH($D94,'6. Patients'!$OQ$9:$QN$9,0),ROWS('6. Patients'!EH$10:EH$107))),0)+
IFERROR(SUMPRODUCT('6. Patients'!CU$10:CU$107,OFFSET('6. Patients'!$QO$9,1,MATCH($D94,'6. Patients'!$QP$9:$RI$9,0),ROWS('6. Patients'!EH$10:EH$107))),0)+
IFERROR(SUMPRODUCT('6. Patients'!CU$10:CU$107,OFFSET('6. Patients'!$RJ$9,1,MATCH($D94,'6. Patients'!$RK$9:$TH$9,0),ROWS('6. Patients'!EH$10:EH$107))),0)+
IFERROR(SUMPRODUCT('6. Patients'!CU$10:CU$107,OFFSET('6. Patients'!$TI$9,1,MATCH($D94,'6. Patients'!$TJ$9:$UC$9,0),ROWS('6. Patients'!EH$10:EH$107))),0))+
IFERROR(VLOOKUP($D94,$H$116:$L$146,COLUMNS($H$115:$J$115)-1+AB$7,0)*$E94*$F94*'1. General Inputs'!$J$25,0),0),0)</f>
        <v>0</v>
      </c>
      <c r="AC94" s="775">
        <f ca="1">ROUNDUP(IFERROR($F94*$E94*CHOOSE(AC$7,
IFERROR(SUMPRODUCT('6. Patients'!CV$10:CV$107,OFFSET('6. Patients'!$DN$9,1,MATCH($D94,'6. Patients'!$DO$9:$FL$9,0),ROWS('6. Patients'!EI$10:EI$107))),0)+
IFERROR(SUMPRODUCT('6. Patients'!CV$10:CV$107,OFFSET('6. Patients'!$FM$9,1,MATCH($D94,'6. Patients'!$FN$9:$GG$9,0),ROWS('6. Patients'!EI$10:EI$107))),0)+
IFERROR(SUMPRODUCT('6. Patients'!CV$10:CV$107,OFFSET('6. Patients'!$GH$9,1,MATCH($D94,'6. Patients'!$GI$9:$IF$9,0),ROWS('6. Patients'!EI$10:EI$107))),0)+
IFERROR(SUMPRODUCT('6. Patients'!CV$10:CV$107,OFFSET('6. Patients'!$IG$9,1,MATCH($D94,'6. Patients'!$IH$9:$JA$9,0),ROWS('6. Patients'!EI$10:EI$107))),0),
IFERROR(SUMPRODUCT('6. Patients'!CV$10:CV$107,OFFSET('6. Patients'!$JB$9,1,MATCH($D94,'6. Patients'!$JC$9:$KZ$9,0),ROWS('6. Patients'!EI$10:EI$107))),0)+
IFERROR(SUMPRODUCT('6. Patients'!CV$10:CV$107,OFFSET('6. Patients'!$LA$9,1,MATCH($D94,'6. Patients'!$LB$9:$LU$9,0),ROWS('6. Patients'!EI$10:EI$107))),0)+
IFERROR(SUMPRODUCT('6. Patients'!CV$10:CV$107,OFFSET('6. Patients'!$LV$9,1,MATCH($D94,'6. Patients'!$LW$9:$NT$9,0),ROWS('6. Patients'!EI$10:EI$107))),0)+
IFERROR(SUMPRODUCT('6. Patients'!CV$10:CV$107,OFFSET('6. Patients'!$NU$9,1,MATCH($D94,'6. Patients'!$NV$9:$OO$9,0),ROWS('6. Patients'!EI$10:EI$107))),0),
IFERROR(SUMPRODUCT('6. Patients'!CV$10:CV$107,OFFSET('6. Patients'!$OP$9,1,MATCH($D94,'6. Patients'!$OQ$9:$QN$9,0),ROWS('6. Patients'!EI$10:EI$107))),0)+
IFERROR(SUMPRODUCT('6. Patients'!CV$10:CV$107,OFFSET('6. Patients'!$QO$9,1,MATCH($D94,'6. Patients'!$QP$9:$RI$9,0),ROWS('6. Patients'!EI$10:EI$107))),0)+
IFERROR(SUMPRODUCT('6. Patients'!CV$10:CV$107,OFFSET('6. Patients'!$RJ$9,1,MATCH($D94,'6. Patients'!$RK$9:$TH$9,0),ROWS('6. Patients'!EI$10:EI$107))),0)+
IFERROR(SUMPRODUCT('6. Patients'!CV$10:CV$107,OFFSET('6. Patients'!$TI$9,1,MATCH($D94,'6. Patients'!$TJ$9:$UC$9,0),ROWS('6. Patients'!EI$10:EI$107))),0))+
IFERROR(VLOOKUP($D94,$H$116:$L$146,COLUMNS($H$115:$J$115)-1+AC$7,0)*$E94*$F94*'1. General Inputs'!$J$25,0),0),0)</f>
        <v>0</v>
      </c>
      <c r="AD94" s="775">
        <f ca="1">ROUNDUP(IFERROR($F94*$E94*CHOOSE(AD$7,
IFERROR(SUMPRODUCT('6. Patients'!CW$10:CW$107,OFFSET('6. Patients'!$DN$9,1,MATCH($D94,'6. Patients'!$DO$9:$FL$9,0),ROWS('6. Patients'!EJ$10:EJ$107))),0)+
IFERROR(SUMPRODUCT('6. Patients'!CW$10:CW$107,OFFSET('6. Patients'!$FM$9,1,MATCH($D94,'6. Patients'!$FN$9:$GG$9,0),ROWS('6. Patients'!EJ$10:EJ$107))),0)+
IFERROR(SUMPRODUCT('6. Patients'!CW$10:CW$107,OFFSET('6. Patients'!$GH$9,1,MATCH($D94,'6. Patients'!$GI$9:$IF$9,0),ROWS('6. Patients'!EJ$10:EJ$107))),0)+
IFERROR(SUMPRODUCT('6. Patients'!CW$10:CW$107,OFFSET('6. Patients'!$IG$9,1,MATCH($D94,'6. Patients'!$IH$9:$JA$9,0),ROWS('6. Patients'!EJ$10:EJ$107))),0),
IFERROR(SUMPRODUCT('6. Patients'!CW$10:CW$107,OFFSET('6. Patients'!$JB$9,1,MATCH($D94,'6. Patients'!$JC$9:$KZ$9,0),ROWS('6. Patients'!EJ$10:EJ$107))),0)+
IFERROR(SUMPRODUCT('6. Patients'!CW$10:CW$107,OFFSET('6. Patients'!$LA$9,1,MATCH($D94,'6. Patients'!$LB$9:$LU$9,0),ROWS('6. Patients'!EJ$10:EJ$107))),0)+
IFERROR(SUMPRODUCT('6. Patients'!CW$10:CW$107,OFFSET('6. Patients'!$LV$9,1,MATCH($D94,'6. Patients'!$LW$9:$NT$9,0),ROWS('6. Patients'!EJ$10:EJ$107))),0)+
IFERROR(SUMPRODUCT('6. Patients'!CW$10:CW$107,OFFSET('6. Patients'!$NU$9,1,MATCH($D94,'6. Patients'!$NV$9:$OO$9,0),ROWS('6. Patients'!EJ$10:EJ$107))),0),
IFERROR(SUMPRODUCT('6. Patients'!CW$10:CW$107,OFFSET('6. Patients'!$OP$9,1,MATCH($D94,'6. Patients'!$OQ$9:$QN$9,0),ROWS('6. Patients'!EJ$10:EJ$107))),0)+
IFERROR(SUMPRODUCT('6. Patients'!CW$10:CW$107,OFFSET('6. Patients'!$QO$9,1,MATCH($D94,'6. Patients'!$QP$9:$RI$9,0),ROWS('6. Patients'!EJ$10:EJ$107))),0)+
IFERROR(SUMPRODUCT('6. Patients'!CW$10:CW$107,OFFSET('6. Patients'!$RJ$9,1,MATCH($D94,'6. Patients'!$RK$9:$TH$9,0),ROWS('6. Patients'!EJ$10:EJ$107))),0)+
IFERROR(SUMPRODUCT('6. Patients'!CW$10:CW$107,OFFSET('6. Patients'!$TI$9,1,MATCH($D94,'6. Patients'!$TJ$9:$UC$9,0),ROWS('6. Patients'!EJ$10:EJ$107))),0))+
IFERROR(VLOOKUP($D94,$H$116:$L$146,COLUMNS($H$115:$J$115)-1+AD$7,0)*$E94*$F94*'1. General Inputs'!$J$25,0),0),0)</f>
        <v>0</v>
      </c>
      <c r="AE94" s="775">
        <f ca="1">ROUNDUP(IFERROR($F94*$E94*CHOOSE(AE$7,
IFERROR(SUMPRODUCT('6. Patients'!CX$10:CX$107,OFFSET('6. Patients'!$DN$9,1,MATCH($D94,'6. Patients'!$DO$9:$FL$9,0),ROWS('6. Patients'!EK$10:EK$107))),0)+
IFERROR(SUMPRODUCT('6. Patients'!CX$10:CX$107,OFFSET('6. Patients'!$FM$9,1,MATCH($D94,'6. Patients'!$FN$9:$GG$9,0),ROWS('6. Patients'!EK$10:EK$107))),0)+
IFERROR(SUMPRODUCT('6. Patients'!CX$10:CX$107,OFFSET('6. Patients'!$GH$9,1,MATCH($D94,'6. Patients'!$GI$9:$IF$9,0),ROWS('6. Patients'!EK$10:EK$107))),0)+
IFERROR(SUMPRODUCT('6. Patients'!CX$10:CX$107,OFFSET('6. Patients'!$IG$9,1,MATCH($D94,'6. Patients'!$IH$9:$JA$9,0),ROWS('6. Patients'!EK$10:EK$107))),0),
IFERROR(SUMPRODUCT('6. Patients'!CX$10:CX$107,OFFSET('6. Patients'!$JB$9,1,MATCH($D94,'6. Patients'!$JC$9:$KZ$9,0),ROWS('6. Patients'!EK$10:EK$107))),0)+
IFERROR(SUMPRODUCT('6. Patients'!CX$10:CX$107,OFFSET('6. Patients'!$LA$9,1,MATCH($D94,'6. Patients'!$LB$9:$LU$9,0),ROWS('6. Patients'!EK$10:EK$107))),0)+
IFERROR(SUMPRODUCT('6. Patients'!CX$10:CX$107,OFFSET('6. Patients'!$LV$9,1,MATCH($D94,'6. Patients'!$LW$9:$NT$9,0),ROWS('6. Patients'!EK$10:EK$107))),0)+
IFERROR(SUMPRODUCT('6. Patients'!CX$10:CX$107,OFFSET('6. Patients'!$NU$9,1,MATCH($D94,'6. Patients'!$NV$9:$OO$9,0),ROWS('6. Patients'!EK$10:EK$107))),0),
IFERROR(SUMPRODUCT('6. Patients'!CX$10:CX$107,OFFSET('6. Patients'!$OP$9,1,MATCH($D94,'6. Patients'!$OQ$9:$QN$9,0),ROWS('6. Patients'!EK$10:EK$107))),0)+
IFERROR(SUMPRODUCT('6. Patients'!CX$10:CX$107,OFFSET('6. Patients'!$QO$9,1,MATCH($D94,'6. Patients'!$QP$9:$RI$9,0),ROWS('6. Patients'!EK$10:EK$107))),0)+
IFERROR(SUMPRODUCT('6. Patients'!CX$10:CX$107,OFFSET('6. Patients'!$RJ$9,1,MATCH($D94,'6. Patients'!$RK$9:$TH$9,0),ROWS('6. Patients'!EK$10:EK$107))),0)+
IFERROR(SUMPRODUCT('6. Patients'!CX$10:CX$107,OFFSET('6. Patients'!$TI$9,1,MATCH($D94,'6. Patients'!$TJ$9:$UC$9,0),ROWS('6. Patients'!EK$10:EK$107))),0))+
IFERROR(VLOOKUP($D94,$H$116:$L$146,COLUMNS($H$115:$J$115)-1+AE$7,0)*$E94*$F94*'1. General Inputs'!$J$25,0),0),0)</f>
        <v>0</v>
      </c>
      <c r="AF94" s="775">
        <f ca="1">ROUNDUP(IFERROR($F94*$E94*CHOOSE(AF$7,
IFERROR(SUMPRODUCT('6. Patients'!CY$10:CY$107,OFFSET('6. Patients'!$DN$9,1,MATCH($D94,'6. Patients'!$DO$9:$FL$9,0),ROWS('6. Patients'!EL$10:EL$107))),0)+
IFERROR(SUMPRODUCT('6. Patients'!CY$10:CY$107,OFFSET('6. Patients'!$FM$9,1,MATCH($D94,'6. Patients'!$FN$9:$GG$9,0),ROWS('6. Patients'!EL$10:EL$107))),0)+
IFERROR(SUMPRODUCT('6. Patients'!CY$10:CY$107,OFFSET('6. Patients'!$GH$9,1,MATCH($D94,'6. Patients'!$GI$9:$IF$9,0),ROWS('6. Patients'!EL$10:EL$107))),0)+
IFERROR(SUMPRODUCT('6. Patients'!CY$10:CY$107,OFFSET('6. Patients'!$IG$9,1,MATCH($D94,'6. Patients'!$IH$9:$JA$9,0),ROWS('6. Patients'!EL$10:EL$107))),0),
IFERROR(SUMPRODUCT('6. Patients'!CY$10:CY$107,OFFSET('6. Patients'!$JB$9,1,MATCH($D94,'6. Patients'!$JC$9:$KZ$9,0),ROWS('6. Patients'!EL$10:EL$107))),0)+
IFERROR(SUMPRODUCT('6. Patients'!CY$10:CY$107,OFFSET('6. Patients'!$LA$9,1,MATCH($D94,'6. Patients'!$LB$9:$LU$9,0),ROWS('6. Patients'!EL$10:EL$107))),0)+
IFERROR(SUMPRODUCT('6. Patients'!CY$10:CY$107,OFFSET('6. Patients'!$LV$9,1,MATCH($D94,'6. Patients'!$LW$9:$NT$9,0),ROWS('6. Patients'!EL$10:EL$107))),0)+
IFERROR(SUMPRODUCT('6. Patients'!CY$10:CY$107,OFFSET('6. Patients'!$NU$9,1,MATCH($D94,'6. Patients'!$NV$9:$OO$9,0),ROWS('6. Patients'!EL$10:EL$107))),0),
IFERROR(SUMPRODUCT('6. Patients'!CY$10:CY$107,OFFSET('6. Patients'!$OP$9,1,MATCH($D94,'6. Patients'!$OQ$9:$QN$9,0),ROWS('6. Patients'!EL$10:EL$107))),0)+
IFERROR(SUMPRODUCT('6. Patients'!CY$10:CY$107,OFFSET('6. Patients'!$QO$9,1,MATCH($D94,'6. Patients'!$QP$9:$RI$9,0),ROWS('6. Patients'!EL$10:EL$107))),0)+
IFERROR(SUMPRODUCT('6. Patients'!CY$10:CY$107,OFFSET('6. Patients'!$RJ$9,1,MATCH($D94,'6. Patients'!$RK$9:$TH$9,0),ROWS('6. Patients'!EL$10:EL$107))),0)+
IFERROR(SUMPRODUCT('6. Patients'!CY$10:CY$107,OFFSET('6. Patients'!$TI$9,1,MATCH($D94,'6. Patients'!$TJ$9:$UC$9,0),ROWS('6. Patients'!EL$10:EL$107))),0))+
IFERROR(VLOOKUP($D94,$H$116:$L$146,COLUMNS($H$115:$J$115)-1+AF$7,0)*$E94*$F94*'1. General Inputs'!$J$25,0),0),0)</f>
        <v>0</v>
      </c>
      <c r="AG94" s="775">
        <f ca="1">ROUNDUP(IFERROR($F94*$E94*CHOOSE(AG$7,
IFERROR(SUMPRODUCT('6. Patients'!CZ$10:CZ$107,OFFSET('6. Patients'!$DN$9,1,MATCH($D94,'6. Patients'!$DO$9:$FL$9,0),ROWS('6. Patients'!EM$10:EM$107))),0)+
IFERROR(SUMPRODUCT('6. Patients'!CZ$10:CZ$107,OFFSET('6. Patients'!$FM$9,1,MATCH($D94,'6. Patients'!$FN$9:$GG$9,0),ROWS('6. Patients'!EM$10:EM$107))),0)+
IFERROR(SUMPRODUCT('6. Patients'!CZ$10:CZ$107,OFFSET('6. Patients'!$GH$9,1,MATCH($D94,'6. Patients'!$GI$9:$IF$9,0),ROWS('6. Patients'!EM$10:EM$107))),0)+
IFERROR(SUMPRODUCT('6. Patients'!CZ$10:CZ$107,OFFSET('6. Patients'!$IG$9,1,MATCH($D94,'6. Patients'!$IH$9:$JA$9,0),ROWS('6. Patients'!EM$10:EM$107))),0),
IFERROR(SUMPRODUCT('6. Patients'!CZ$10:CZ$107,OFFSET('6. Patients'!$JB$9,1,MATCH($D94,'6. Patients'!$JC$9:$KZ$9,0),ROWS('6. Patients'!EM$10:EM$107))),0)+
IFERROR(SUMPRODUCT('6. Patients'!CZ$10:CZ$107,OFFSET('6. Patients'!$LA$9,1,MATCH($D94,'6. Patients'!$LB$9:$LU$9,0),ROWS('6. Patients'!EM$10:EM$107))),0)+
IFERROR(SUMPRODUCT('6. Patients'!CZ$10:CZ$107,OFFSET('6. Patients'!$LV$9,1,MATCH($D94,'6. Patients'!$LW$9:$NT$9,0),ROWS('6. Patients'!EM$10:EM$107))),0)+
IFERROR(SUMPRODUCT('6. Patients'!CZ$10:CZ$107,OFFSET('6. Patients'!$NU$9,1,MATCH($D94,'6. Patients'!$NV$9:$OO$9,0),ROWS('6. Patients'!EM$10:EM$107))),0),
IFERROR(SUMPRODUCT('6. Patients'!CZ$10:CZ$107,OFFSET('6. Patients'!$OP$9,1,MATCH($D94,'6. Patients'!$OQ$9:$QN$9,0),ROWS('6. Patients'!EM$10:EM$107))),0)+
IFERROR(SUMPRODUCT('6. Patients'!CZ$10:CZ$107,OFFSET('6. Patients'!$QO$9,1,MATCH($D94,'6. Patients'!$QP$9:$RI$9,0),ROWS('6. Patients'!EM$10:EM$107))),0)+
IFERROR(SUMPRODUCT('6. Patients'!CZ$10:CZ$107,OFFSET('6. Patients'!$RJ$9,1,MATCH($D94,'6. Patients'!$RK$9:$TH$9,0),ROWS('6. Patients'!EM$10:EM$107))),0)+
IFERROR(SUMPRODUCT('6. Patients'!CZ$10:CZ$107,OFFSET('6. Patients'!$TI$9,1,MATCH($D94,'6. Patients'!$TJ$9:$UC$9,0),ROWS('6. Patients'!EM$10:EM$107))),0))+
IFERROR(VLOOKUP($D94,$H$116:$L$146,COLUMNS($H$115:$J$115)-1+AG$7,0)*$E94*$F94*'1. General Inputs'!$J$25,0),0),0)</f>
        <v>0</v>
      </c>
      <c r="AH94" s="775">
        <f ca="1">ROUNDUP(IFERROR($F94*$E94*CHOOSE(AH$7,
IFERROR(SUMPRODUCT('6. Patients'!DA$10:DA$107,OFFSET('6. Patients'!$DN$9,1,MATCH($D94,'6. Patients'!$DO$9:$FL$9,0),ROWS('6. Patients'!EN$10:EN$107))),0)+
IFERROR(SUMPRODUCT('6. Patients'!DA$10:DA$107,OFFSET('6. Patients'!$FM$9,1,MATCH($D94,'6. Patients'!$FN$9:$GG$9,0),ROWS('6. Patients'!EN$10:EN$107))),0)+
IFERROR(SUMPRODUCT('6. Patients'!DA$10:DA$107,OFFSET('6. Patients'!$GH$9,1,MATCH($D94,'6. Patients'!$GI$9:$IF$9,0),ROWS('6. Patients'!EN$10:EN$107))),0)+
IFERROR(SUMPRODUCT('6. Patients'!DA$10:DA$107,OFFSET('6. Patients'!$IG$9,1,MATCH($D94,'6. Patients'!$IH$9:$JA$9,0),ROWS('6. Patients'!EN$10:EN$107))),0),
IFERROR(SUMPRODUCT('6. Patients'!DA$10:DA$107,OFFSET('6. Patients'!$JB$9,1,MATCH($D94,'6. Patients'!$JC$9:$KZ$9,0),ROWS('6. Patients'!EN$10:EN$107))),0)+
IFERROR(SUMPRODUCT('6. Patients'!DA$10:DA$107,OFFSET('6. Patients'!$LA$9,1,MATCH($D94,'6. Patients'!$LB$9:$LU$9,0),ROWS('6. Patients'!EN$10:EN$107))),0)+
IFERROR(SUMPRODUCT('6. Patients'!DA$10:DA$107,OFFSET('6. Patients'!$LV$9,1,MATCH($D94,'6. Patients'!$LW$9:$NT$9,0),ROWS('6. Patients'!EN$10:EN$107))),0)+
IFERROR(SUMPRODUCT('6. Patients'!DA$10:DA$107,OFFSET('6. Patients'!$NU$9,1,MATCH($D94,'6. Patients'!$NV$9:$OO$9,0),ROWS('6. Patients'!EN$10:EN$107))),0),
IFERROR(SUMPRODUCT('6. Patients'!DA$10:DA$107,OFFSET('6. Patients'!$OP$9,1,MATCH($D94,'6. Patients'!$OQ$9:$QN$9,0),ROWS('6. Patients'!EN$10:EN$107))),0)+
IFERROR(SUMPRODUCT('6. Patients'!DA$10:DA$107,OFFSET('6. Patients'!$QO$9,1,MATCH($D94,'6. Patients'!$QP$9:$RI$9,0),ROWS('6. Patients'!EN$10:EN$107))),0)+
IFERROR(SUMPRODUCT('6. Patients'!DA$10:DA$107,OFFSET('6. Patients'!$RJ$9,1,MATCH($D94,'6. Patients'!$RK$9:$TH$9,0),ROWS('6. Patients'!EN$10:EN$107))),0)+
IFERROR(SUMPRODUCT('6. Patients'!DA$10:DA$107,OFFSET('6. Patients'!$TI$9,1,MATCH($D94,'6. Patients'!$TJ$9:$UC$9,0),ROWS('6. Patients'!EN$10:EN$107))),0))+
IFERROR(VLOOKUP($D94,$H$116:$L$146,COLUMNS($H$115:$J$115)-1+AH$7,0)*$E94*$F94*'1. General Inputs'!$J$25,0),0),0)</f>
        <v>0</v>
      </c>
      <c r="AI94" s="775">
        <f ca="1">ROUNDUP(IFERROR($F94*$E94*CHOOSE(AI$7,
IFERROR(SUMPRODUCT('6. Patients'!DB$10:DB$107,OFFSET('6. Patients'!$DN$9,1,MATCH($D94,'6. Patients'!$DO$9:$FL$9,0),ROWS('6. Patients'!EO$10:EO$107))),0)+
IFERROR(SUMPRODUCT('6. Patients'!DB$10:DB$107,OFFSET('6. Patients'!$FM$9,1,MATCH($D94,'6. Patients'!$FN$9:$GG$9,0),ROWS('6. Patients'!EO$10:EO$107))),0)+
IFERROR(SUMPRODUCT('6. Patients'!DB$10:DB$107,OFFSET('6. Patients'!$GH$9,1,MATCH($D94,'6. Patients'!$GI$9:$IF$9,0),ROWS('6. Patients'!EO$10:EO$107))),0)+
IFERROR(SUMPRODUCT('6. Patients'!DB$10:DB$107,OFFSET('6. Patients'!$IG$9,1,MATCH($D94,'6. Patients'!$IH$9:$JA$9,0),ROWS('6. Patients'!EO$10:EO$107))),0),
IFERROR(SUMPRODUCT('6. Patients'!DB$10:DB$107,OFFSET('6. Patients'!$JB$9,1,MATCH($D94,'6. Patients'!$JC$9:$KZ$9,0),ROWS('6. Patients'!EO$10:EO$107))),0)+
IFERROR(SUMPRODUCT('6. Patients'!DB$10:DB$107,OFFSET('6. Patients'!$LA$9,1,MATCH($D94,'6. Patients'!$LB$9:$LU$9,0),ROWS('6. Patients'!EO$10:EO$107))),0)+
IFERROR(SUMPRODUCT('6. Patients'!DB$10:DB$107,OFFSET('6. Patients'!$LV$9,1,MATCH($D94,'6. Patients'!$LW$9:$NT$9,0),ROWS('6. Patients'!EO$10:EO$107))),0)+
IFERROR(SUMPRODUCT('6. Patients'!DB$10:DB$107,OFFSET('6. Patients'!$NU$9,1,MATCH($D94,'6. Patients'!$NV$9:$OO$9,0),ROWS('6. Patients'!EO$10:EO$107))),0),
IFERROR(SUMPRODUCT('6. Patients'!DB$10:DB$107,OFFSET('6. Patients'!$OP$9,1,MATCH($D94,'6. Patients'!$OQ$9:$QN$9,0),ROWS('6. Patients'!EO$10:EO$107))),0)+
IFERROR(SUMPRODUCT('6. Patients'!DB$10:DB$107,OFFSET('6. Patients'!$QO$9,1,MATCH($D94,'6. Patients'!$QP$9:$RI$9,0),ROWS('6. Patients'!EO$10:EO$107))),0)+
IFERROR(SUMPRODUCT('6. Patients'!DB$10:DB$107,OFFSET('6. Patients'!$RJ$9,1,MATCH($D94,'6. Patients'!$RK$9:$TH$9,0),ROWS('6. Patients'!EO$10:EO$107))),0)+
IFERROR(SUMPRODUCT('6. Patients'!DB$10:DB$107,OFFSET('6. Patients'!$TI$9,1,MATCH($D94,'6. Patients'!$TJ$9:$UC$9,0),ROWS('6. Patients'!EO$10:EO$107))),0))+
IFERROR(VLOOKUP($D94,$H$116:$L$146,COLUMNS($H$115:$J$115)-1+AI$7,0)*$E94*$F94*'1. General Inputs'!$J$25,0),0),0)</f>
        <v>0</v>
      </c>
      <c r="AJ94" s="775">
        <f ca="1">ROUNDUP(IFERROR($F94*$E94*CHOOSE(AJ$7,
IFERROR(SUMPRODUCT('6. Patients'!DC$10:DC$107,OFFSET('6. Patients'!$DN$9,1,MATCH($D94,'6. Patients'!$DO$9:$FL$9,0),ROWS('6. Patients'!EP$10:EP$107))),0)+
IFERROR(SUMPRODUCT('6. Patients'!DC$10:DC$107,OFFSET('6. Patients'!$FM$9,1,MATCH($D94,'6. Patients'!$FN$9:$GG$9,0),ROWS('6. Patients'!EP$10:EP$107))),0)+
IFERROR(SUMPRODUCT('6. Patients'!DC$10:DC$107,OFFSET('6. Patients'!$GH$9,1,MATCH($D94,'6. Patients'!$GI$9:$IF$9,0),ROWS('6. Patients'!EP$10:EP$107))),0)+
IFERROR(SUMPRODUCT('6. Patients'!DC$10:DC$107,OFFSET('6. Patients'!$IG$9,1,MATCH($D94,'6. Patients'!$IH$9:$JA$9,0),ROWS('6. Patients'!EP$10:EP$107))),0),
IFERROR(SUMPRODUCT('6. Patients'!DC$10:DC$107,OFFSET('6. Patients'!$JB$9,1,MATCH($D94,'6. Patients'!$JC$9:$KZ$9,0),ROWS('6. Patients'!EP$10:EP$107))),0)+
IFERROR(SUMPRODUCT('6. Patients'!DC$10:DC$107,OFFSET('6. Patients'!$LA$9,1,MATCH($D94,'6. Patients'!$LB$9:$LU$9,0),ROWS('6. Patients'!EP$10:EP$107))),0)+
IFERROR(SUMPRODUCT('6. Patients'!DC$10:DC$107,OFFSET('6. Patients'!$LV$9,1,MATCH($D94,'6. Patients'!$LW$9:$NT$9,0),ROWS('6. Patients'!EP$10:EP$107))),0)+
IFERROR(SUMPRODUCT('6. Patients'!DC$10:DC$107,OFFSET('6. Patients'!$NU$9,1,MATCH($D94,'6. Patients'!$NV$9:$OO$9,0),ROWS('6. Patients'!EP$10:EP$107))),0),
IFERROR(SUMPRODUCT('6. Patients'!DC$10:DC$107,OFFSET('6. Patients'!$OP$9,1,MATCH($D94,'6. Patients'!$OQ$9:$QN$9,0),ROWS('6. Patients'!EP$10:EP$107))),0)+
IFERROR(SUMPRODUCT('6. Patients'!DC$10:DC$107,OFFSET('6. Patients'!$QO$9,1,MATCH($D94,'6. Patients'!$QP$9:$RI$9,0),ROWS('6. Patients'!EP$10:EP$107))),0)+
IFERROR(SUMPRODUCT('6. Patients'!DC$10:DC$107,OFFSET('6. Patients'!$RJ$9,1,MATCH($D94,'6. Patients'!$RK$9:$TH$9,0),ROWS('6. Patients'!EP$10:EP$107))),0)+
IFERROR(SUMPRODUCT('6. Patients'!DC$10:DC$107,OFFSET('6. Patients'!$TI$9,1,MATCH($D94,'6. Patients'!$TJ$9:$UC$9,0),ROWS('6. Patients'!EP$10:EP$107))),0))+
IFERROR(VLOOKUP($D94,$H$116:$L$146,COLUMNS($H$115:$J$115)-1+AJ$7,0)*$E94*$F94*'1. General Inputs'!$J$25,0),0),0)</f>
        <v>0</v>
      </c>
      <c r="AK94" s="775">
        <f ca="1">ROUNDUP(IFERROR($F94*$E94*CHOOSE(AK$7,
IFERROR(SUMPRODUCT('6. Patients'!DD$10:DD$107,OFFSET('6. Patients'!$DN$9,1,MATCH($D94,'6. Patients'!$DO$9:$FL$9,0),ROWS('6. Patients'!EQ$10:EQ$107))),0)+
IFERROR(SUMPRODUCT('6. Patients'!DD$10:DD$107,OFFSET('6. Patients'!$FM$9,1,MATCH($D94,'6. Patients'!$FN$9:$GG$9,0),ROWS('6. Patients'!EQ$10:EQ$107))),0)+
IFERROR(SUMPRODUCT('6. Patients'!DD$10:DD$107,OFFSET('6. Patients'!$GH$9,1,MATCH($D94,'6. Patients'!$GI$9:$IF$9,0),ROWS('6. Patients'!EQ$10:EQ$107))),0)+
IFERROR(SUMPRODUCT('6. Patients'!DD$10:DD$107,OFFSET('6. Patients'!$IG$9,1,MATCH($D94,'6. Patients'!$IH$9:$JA$9,0),ROWS('6. Patients'!EQ$10:EQ$107))),0),
IFERROR(SUMPRODUCT('6. Patients'!DD$10:DD$107,OFFSET('6. Patients'!$JB$9,1,MATCH($D94,'6. Patients'!$JC$9:$KZ$9,0),ROWS('6. Patients'!EQ$10:EQ$107))),0)+
IFERROR(SUMPRODUCT('6. Patients'!DD$10:DD$107,OFFSET('6. Patients'!$LA$9,1,MATCH($D94,'6. Patients'!$LB$9:$LU$9,0),ROWS('6. Patients'!EQ$10:EQ$107))),0)+
IFERROR(SUMPRODUCT('6. Patients'!DD$10:DD$107,OFFSET('6. Patients'!$LV$9,1,MATCH($D94,'6. Patients'!$LW$9:$NT$9,0),ROWS('6. Patients'!EQ$10:EQ$107))),0)+
IFERROR(SUMPRODUCT('6. Patients'!DD$10:DD$107,OFFSET('6. Patients'!$NU$9,1,MATCH($D94,'6. Patients'!$NV$9:$OO$9,0),ROWS('6. Patients'!EQ$10:EQ$107))),0),
IFERROR(SUMPRODUCT('6. Patients'!DD$10:DD$107,OFFSET('6. Patients'!$OP$9,1,MATCH($D94,'6. Patients'!$OQ$9:$QN$9,0),ROWS('6. Patients'!EQ$10:EQ$107))),0)+
IFERROR(SUMPRODUCT('6. Patients'!DD$10:DD$107,OFFSET('6. Patients'!$QO$9,1,MATCH($D94,'6. Patients'!$QP$9:$RI$9,0),ROWS('6. Patients'!EQ$10:EQ$107))),0)+
IFERROR(SUMPRODUCT('6. Patients'!DD$10:DD$107,OFFSET('6. Patients'!$RJ$9,1,MATCH($D94,'6. Patients'!$RK$9:$TH$9,0),ROWS('6. Patients'!EQ$10:EQ$107))),0)+
IFERROR(SUMPRODUCT('6. Patients'!DD$10:DD$107,OFFSET('6. Patients'!$TI$9,1,MATCH($D94,'6. Patients'!$TJ$9:$UC$9,0),ROWS('6. Patients'!EQ$10:EQ$107))),0))+
IFERROR(VLOOKUP($D94,$H$116:$L$146,COLUMNS($H$115:$J$115)-1+AK$7,0)*$E94*$F94*'1. General Inputs'!$J$25,0),0),0)</f>
        <v>0</v>
      </c>
      <c r="AL94" s="775">
        <f ca="1">ROUNDUP(IFERROR($F94*$E94*CHOOSE(AL$7,
IFERROR(SUMPRODUCT('6. Patients'!DE$10:DE$107,OFFSET('6. Patients'!$DN$9,1,MATCH($D94,'6. Patients'!$DO$9:$FL$9,0),ROWS('6. Patients'!ER$10:ER$107))),0)+
IFERROR(SUMPRODUCT('6. Patients'!DE$10:DE$107,OFFSET('6. Patients'!$FM$9,1,MATCH($D94,'6. Patients'!$FN$9:$GG$9,0),ROWS('6. Patients'!ER$10:ER$107))),0)+
IFERROR(SUMPRODUCT('6. Patients'!DE$10:DE$107,OFFSET('6. Patients'!$GH$9,1,MATCH($D94,'6. Patients'!$GI$9:$IF$9,0),ROWS('6. Patients'!ER$10:ER$107))),0)+
IFERROR(SUMPRODUCT('6. Patients'!DE$10:DE$107,OFFSET('6. Patients'!$IG$9,1,MATCH($D94,'6. Patients'!$IH$9:$JA$9,0),ROWS('6. Patients'!ER$10:ER$107))),0),
IFERROR(SUMPRODUCT('6. Patients'!DE$10:DE$107,OFFSET('6. Patients'!$JB$9,1,MATCH($D94,'6. Patients'!$JC$9:$KZ$9,0),ROWS('6. Patients'!ER$10:ER$107))),0)+
IFERROR(SUMPRODUCT('6. Patients'!DE$10:DE$107,OFFSET('6. Patients'!$LA$9,1,MATCH($D94,'6. Patients'!$LB$9:$LU$9,0),ROWS('6. Patients'!ER$10:ER$107))),0)+
IFERROR(SUMPRODUCT('6. Patients'!DE$10:DE$107,OFFSET('6. Patients'!$LV$9,1,MATCH($D94,'6. Patients'!$LW$9:$NT$9,0),ROWS('6. Patients'!ER$10:ER$107))),0)+
IFERROR(SUMPRODUCT('6. Patients'!DE$10:DE$107,OFFSET('6. Patients'!$NU$9,1,MATCH($D94,'6. Patients'!$NV$9:$OO$9,0),ROWS('6. Patients'!ER$10:ER$107))),0),
IFERROR(SUMPRODUCT('6. Patients'!DE$10:DE$107,OFFSET('6. Patients'!$OP$9,1,MATCH($D94,'6. Patients'!$OQ$9:$QN$9,0),ROWS('6. Patients'!ER$10:ER$107))),0)+
IFERROR(SUMPRODUCT('6. Patients'!DE$10:DE$107,OFFSET('6. Patients'!$QO$9,1,MATCH($D94,'6. Patients'!$QP$9:$RI$9,0),ROWS('6. Patients'!ER$10:ER$107))),0)+
IFERROR(SUMPRODUCT('6. Patients'!DE$10:DE$107,OFFSET('6. Patients'!$RJ$9,1,MATCH($D94,'6. Patients'!$RK$9:$TH$9,0),ROWS('6. Patients'!ER$10:ER$107))),0)+
IFERROR(SUMPRODUCT('6. Patients'!DE$10:DE$107,OFFSET('6. Patients'!$TI$9,1,MATCH($D94,'6. Patients'!$TJ$9:$UC$9,0),ROWS('6. Patients'!ER$10:ER$107))),0))+
IFERROR(VLOOKUP($D94,$H$116:$L$146,COLUMNS($H$115:$J$115)-1+AL$7,0)*$E94*$F94*'1. General Inputs'!$J$25,0),0),0)</f>
        <v>0</v>
      </c>
      <c r="AM94" s="775">
        <f ca="1">ROUNDUP(IFERROR($F94*$E94*CHOOSE(AM$7,
IFERROR(SUMPRODUCT('6. Patients'!DF$10:DF$107,OFFSET('6. Patients'!$DN$9,1,MATCH($D94,'6. Patients'!$DO$9:$FL$9,0),ROWS('6. Patients'!ES$10:ES$107))),0)+
IFERROR(SUMPRODUCT('6. Patients'!DF$10:DF$107,OFFSET('6. Patients'!$FM$9,1,MATCH($D94,'6. Patients'!$FN$9:$GG$9,0),ROWS('6. Patients'!ES$10:ES$107))),0)+
IFERROR(SUMPRODUCT('6. Patients'!DF$10:DF$107,OFFSET('6. Patients'!$GH$9,1,MATCH($D94,'6. Patients'!$GI$9:$IF$9,0),ROWS('6. Patients'!ES$10:ES$107))),0)+
IFERROR(SUMPRODUCT('6. Patients'!DF$10:DF$107,OFFSET('6. Patients'!$IG$9,1,MATCH($D94,'6. Patients'!$IH$9:$JA$9,0),ROWS('6. Patients'!ES$10:ES$107))),0),
IFERROR(SUMPRODUCT('6. Patients'!DF$10:DF$107,OFFSET('6. Patients'!$JB$9,1,MATCH($D94,'6. Patients'!$JC$9:$KZ$9,0),ROWS('6. Patients'!ES$10:ES$107))),0)+
IFERROR(SUMPRODUCT('6. Patients'!DF$10:DF$107,OFFSET('6. Patients'!$LA$9,1,MATCH($D94,'6. Patients'!$LB$9:$LU$9,0),ROWS('6. Patients'!ES$10:ES$107))),0)+
IFERROR(SUMPRODUCT('6. Patients'!DF$10:DF$107,OFFSET('6. Patients'!$LV$9,1,MATCH($D94,'6. Patients'!$LW$9:$NT$9,0),ROWS('6. Patients'!ES$10:ES$107))),0)+
IFERROR(SUMPRODUCT('6. Patients'!DF$10:DF$107,OFFSET('6. Patients'!$NU$9,1,MATCH($D94,'6. Patients'!$NV$9:$OO$9,0),ROWS('6. Patients'!ES$10:ES$107))),0),
IFERROR(SUMPRODUCT('6. Patients'!DF$10:DF$107,OFFSET('6. Patients'!$OP$9,1,MATCH($D94,'6. Patients'!$OQ$9:$QN$9,0),ROWS('6. Patients'!ES$10:ES$107))),0)+
IFERROR(SUMPRODUCT('6. Patients'!DF$10:DF$107,OFFSET('6. Patients'!$QO$9,1,MATCH($D94,'6. Patients'!$QP$9:$RI$9,0),ROWS('6. Patients'!ES$10:ES$107))),0)+
IFERROR(SUMPRODUCT('6. Patients'!DF$10:DF$107,OFFSET('6. Patients'!$RJ$9,1,MATCH($D94,'6. Patients'!$RK$9:$TH$9,0),ROWS('6. Patients'!ES$10:ES$107))),0)+
IFERROR(SUMPRODUCT('6. Patients'!DF$10:DF$107,OFFSET('6. Patients'!$TI$9,1,MATCH($D94,'6. Patients'!$TJ$9:$UC$9,0),ROWS('6. Patients'!ES$10:ES$107))),0))+
IFERROR(VLOOKUP($D94,$H$116:$L$146,COLUMNS($H$115:$J$115)-1+AM$7,0)*$E94*$F94*'1. General Inputs'!$J$25,0),0),0)</f>
        <v>0</v>
      </c>
      <c r="AN94" s="775">
        <f ca="1">ROUNDUP(IFERROR($F94*$E94*CHOOSE(AN$7,
IFERROR(SUMPRODUCT('6. Patients'!DG$10:DG$107,OFFSET('6. Patients'!$DN$9,1,MATCH($D94,'6. Patients'!$DO$9:$FL$9,0),ROWS('6. Patients'!ET$10:ET$107))),0)+
IFERROR(SUMPRODUCT('6. Patients'!DG$10:DG$107,OFFSET('6. Patients'!$FM$9,1,MATCH($D94,'6. Patients'!$FN$9:$GG$9,0),ROWS('6. Patients'!ET$10:ET$107))),0)+
IFERROR(SUMPRODUCT('6. Patients'!DG$10:DG$107,OFFSET('6. Patients'!$GH$9,1,MATCH($D94,'6. Patients'!$GI$9:$IF$9,0),ROWS('6. Patients'!ET$10:ET$107))),0)+
IFERROR(SUMPRODUCT('6. Patients'!DG$10:DG$107,OFFSET('6. Patients'!$IG$9,1,MATCH($D94,'6. Patients'!$IH$9:$JA$9,0),ROWS('6. Patients'!ET$10:ET$107))),0),
IFERROR(SUMPRODUCT('6. Patients'!DG$10:DG$107,OFFSET('6. Patients'!$JB$9,1,MATCH($D94,'6. Patients'!$JC$9:$KZ$9,0),ROWS('6. Patients'!ET$10:ET$107))),0)+
IFERROR(SUMPRODUCT('6. Patients'!DG$10:DG$107,OFFSET('6. Patients'!$LA$9,1,MATCH($D94,'6. Patients'!$LB$9:$LU$9,0),ROWS('6. Patients'!ET$10:ET$107))),0)+
IFERROR(SUMPRODUCT('6. Patients'!DG$10:DG$107,OFFSET('6. Patients'!$LV$9,1,MATCH($D94,'6. Patients'!$LW$9:$NT$9,0),ROWS('6. Patients'!ET$10:ET$107))),0)+
IFERROR(SUMPRODUCT('6. Patients'!DG$10:DG$107,OFFSET('6. Patients'!$NU$9,1,MATCH($D94,'6. Patients'!$NV$9:$OO$9,0),ROWS('6. Patients'!ET$10:ET$107))),0),
IFERROR(SUMPRODUCT('6. Patients'!DG$10:DG$107,OFFSET('6. Patients'!$OP$9,1,MATCH($D94,'6. Patients'!$OQ$9:$QN$9,0),ROWS('6. Patients'!ET$10:ET$107))),0)+
IFERROR(SUMPRODUCT('6. Patients'!DG$10:DG$107,OFFSET('6. Patients'!$QO$9,1,MATCH($D94,'6. Patients'!$QP$9:$RI$9,0),ROWS('6. Patients'!ET$10:ET$107))),0)+
IFERROR(SUMPRODUCT('6. Patients'!DG$10:DG$107,OFFSET('6. Patients'!$RJ$9,1,MATCH($D94,'6. Patients'!$RK$9:$TH$9,0),ROWS('6. Patients'!ET$10:ET$107))),0)+
IFERROR(SUMPRODUCT('6. Patients'!DG$10:DG$107,OFFSET('6. Patients'!$TI$9,1,MATCH($D94,'6. Patients'!$TJ$9:$UC$9,0),ROWS('6. Patients'!ET$10:ET$107))),0))+
IFERROR(VLOOKUP($D94,$H$116:$L$146,COLUMNS($H$115:$J$115)-1+AN$7,0)*$E94*$F94*'1. General Inputs'!$J$25,0),0),0)</f>
        <v>0</v>
      </c>
      <c r="AO94" s="775">
        <f ca="1">ROUNDUP(IFERROR($F94*$E94*CHOOSE(AO$7,
IFERROR(SUMPRODUCT('6. Patients'!DH$10:DH$107,OFFSET('6. Patients'!$DN$9,1,MATCH($D94,'6. Patients'!$DO$9:$FL$9,0),ROWS('6. Patients'!EU$10:EU$107))),0)+
IFERROR(SUMPRODUCT('6. Patients'!DH$10:DH$107,OFFSET('6. Patients'!$FM$9,1,MATCH($D94,'6. Patients'!$FN$9:$GG$9,0),ROWS('6. Patients'!EU$10:EU$107))),0)+
IFERROR(SUMPRODUCT('6. Patients'!DH$10:DH$107,OFFSET('6. Patients'!$GH$9,1,MATCH($D94,'6. Patients'!$GI$9:$IF$9,0),ROWS('6. Patients'!EU$10:EU$107))),0)+
IFERROR(SUMPRODUCT('6. Patients'!DH$10:DH$107,OFFSET('6. Patients'!$IG$9,1,MATCH($D94,'6. Patients'!$IH$9:$JA$9,0),ROWS('6. Patients'!EU$10:EU$107))),0),
IFERROR(SUMPRODUCT('6. Patients'!DH$10:DH$107,OFFSET('6. Patients'!$JB$9,1,MATCH($D94,'6. Patients'!$JC$9:$KZ$9,0),ROWS('6. Patients'!EU$10:EU$107))),0)+
IFERROR(SUMPRODUCT('6. Patients'!DH$10:DH$107,OFFSET('6. Patients'!$LA$9,1,MATCH($D94,'6. Patients'!$LB$9:$LU$9,0),ROWS('6. Patients'!EU$10:EU$107))),0)+
IFERROR(SUMPRODUCT('6. Patients'!DH$10:DH$107,OFFSET('6. Patients'!$LV$9,1,MATCH($D94,'6. Patients'!$LW$9:$NT$9,0),ROWS('6. Patients'!EU$10:EU$107))),0)+
IFERROR(SUMPRODUCT('6. Patients'!DH$10:DH$107,OFFSET('6. Patients'!$NU$9,1,MATCH($D94,'6. Patients'!$NV$9:$OO$9,0),ROWS('6. Patients'!EU$10:EU$107))),0),
IFERROR(SUMPRODUCT('6. Patients'!DH$10:DH$107,OFFSET('6. Patients'!$OP$9,1,MATCH($D94,'6. Patients'!$OQ$9:$QN$9,0),ROWS('6. Patients'!EU$10:EU$107))),0)+
IFERROR(SUMPRODUCT('6. Patients'!DH$10:DH$107,OFFSET('6. Patients'!$QO$9,1,MATCH($D94,'6. Patients'!$QP$9:$RI$9,0),ROWS('6. Patients'!EU$10:EU$107))),0)+
IFERROR(SUMPRODUCT('6. Patients'!DH$10:DH$107,OFFSET('6. Patients'!$RJ$9,1,MATCH($D94,'6. Patients'!$RK$9:$TH$9,0),ROWS('6. Patients'!EU$10:EU$107))),0)+
IFERROR(SUMPRODUCT('6. Patients'!DH$10:DH$107,OFFSET('6. Patients'!$TI$9,1,MATCH($D94,'6. Patients'!$TJ$9:$UC$9,0),ROWS('6. Patients'!EU$10:EU$107))),0))+
IFERROR(VLOOKUP($D94,$H$116:$L$146,COLUMNS($H$115:$J$115)-1+AO$7,0)*$E94*$F94*'1. General Inputs'!$J$25,0),0),0)</f>
        <v>0</v>
      </c>
      <c r="AP94" s="775">
        <f ca="1">ROUNDUP(IFERROR($F94*$E94*CHOOSE(AP$7,
IFERROR(SUMPRODUCT('6. Patients'!DI$10:DI$107,OFFSET('6. Patients'!$DN$9,1,MATCH($D94,'6. Patients'!$DO$9:$FL$9,0),ROWS('6. Patients'!EV$10:EV$107))),0)+
IFERROR(SUMPRODUCT('6. Patients'!DI$10:DI$107,OFFSET('6. Patients'!$FM$9,1,MATCH($D94,'6. Patients'!$FN$9:$GG$9,0),ROWS('6. Patients'!EV$10:EV$107))),0)+
IFERROR(SUMPRODUCT('6. Patients'!DI$10:DI$107,OFFSET('6. Patients'!$GH$9,1,MATCH($D94,'6. Patients'!$GI$9:$IF$9,0),ROWS('6. Patients'!EV$10:EV$107))),0)+
IFERROR(SUMPRODUCT('6. Patients'!DI$10:DI$107,OFFSET('6. Patients'!$IG$9,1,MATCH($D94,'6. Patients'!$IH$9:$JA$9,0),ROWS('6. Patients'!EV$10:EV$107))),0),
IFERROR(SUMPRODUCT('6. Patients'!DI$10:DI$107,OFFSET('6. Patients'!$JB$9,1,MATCH($D94,'6. Patients'!$JC$9:$KZ$9,0),ROWS('6. Patients'!EV$10:EV$107))),0)+
IFERROR(SUMPRODUCT('6. Patients'!DI$10:DI$107,OFFSET('6. Patients'!$LA$9,1,MATCH($D94,'6. Patients'!$LB$9:$LU$9,0),ROWS('6. Patients'!EV$10:EV$107))),0)+
IFERROR(SUMPRODUCT('6. Patients'!DI$10:DI$107,OFFSET('6. Patients'!$LV$9,1,MATCH($D94,'6. Patients'!$LW$9:$NT$9,0),ROWS('6. Patients'!EV$10:EV$107))),0)+
IFERROR(SUMPRODUCT('6. Patients'!DI$10:DI$107,OFFSET('6. Patients'!$NU$9,1,MATCH($D94,'6. Patients'!$NV$9:$OO$9,0),ROWS('6. Patients'!EV$10:EV$107))),0),
IFERROR(SUMPRODUCT('6. Patients'!DI$10:DI$107,OFFSET('6. Patients'!$OP$9,1,MATCH($D94,'6. Patients'!$OQ$9:$QN$9,0),ROWS('6. Patients'!EV$10:EV$107))),0)+
IFERROR(SUMPRODUCT('6. Patients'!DI$10:DI$107,OFFSET('6. Patients'!$QO$9,1,MATCH($D94,'6. Patients'!$QP$9:$RI$9,0),ROWS('6. Patients'!EV$10:EV$107))),0)+
IFERROR(SUMPRODUCT('6. Patients'!DI$10:DI$107,OFFSET('6. Patients'!$RJ$9,1,MATCH($D94,'6. Patients'!$RK$9:$TH$9,0),ROWS('6. Patients'!EV$10:EV$107))),0)+
IFERROR(SUMPRODUCT('6. Patients'!DI$10:DI$107,OFFSET('6. Patients'!$TI$9,1,MATCH($D94,'6. Patients'!$TJ$9:$UC$9,0),ROWS('6. Patients'!EV$10:EV$107))),0))+
IFERROR(VLOOKUP($D94,$H$116:$L$146,COLUMNS($H$115:$J$115)-1+AP$7,0)*$E94*$F94*'1. General Inputs'!$J$25,0),0),0)</f>
        <v>0</v>
      </c>
      <c r="AQ94" s="775">
        <f ca="1">ROUNDUP(IFERROR($F94*$E94*CHOOSE(AQ$7,
IFERROR(SUMPRODUCT('6. Patients'!DJ$10:DJ$107,OFFSET('6. Patients'!$DN$9,1,MATCH($D94,'6. Patients'!$DO$9:$FL$9,0),ROWS('6. Patients'!EW$10:EW$107))),0)+
IFERROR(SUMPRODUCT('6. Patients'!DJ$10:DJ$107,OFFSET('6. Patients'!$FM$9,1,MATCH($D94,'6. Patients'!$FN$9:$GG$9,0),ROWS('6. Patients'!EW$10:EW$107))),0)+
IFERROR(SUMPRODUCT('6. Patients'!DJ$10:DJ$107,OFFSET('6. Patients'!$GH$9,1,MATCH($D94,'6. Patients'!$GI$9:$IF$9,0),ROWS('6. Patients'!EW$10:EW$107))),0)+
IFERROR(SUMPRODUCT('6. Patients'!DJ$10:DJ$107,OFFSET('6. Patients'!$IG$9,1,MATCH($D94,'6. Patients'!$IH$9:$JA$9,0),ROWS('6. Patients'!EW$10:EW$107))),0),
IFERROR(SUMPRODUCT('6. Patients'!DJ$10:DJ$107,OFFSET('6. Patients'!$JB$9,1,MATCH($D94,'6. Patients'!$JC$9:$KZ$9,0),ROWS('6. Patients'!EW$10:EW$107))),0)+
IFERROR(SUMPRODUCT('6. Patients'!DJ$10:DJ$107,OFFSET('6. Patients'!$LA$9,1,MATCH($D94,'6. Patients'!$LB$9:$LU$9,0),ROWS('6. Patients'!EW$10:EW$107))),0)+
IFERROR(SUMPRODUCT('6. Patients'!DJ$10:DJ$107,OFFSET('6. Patients'!$LV$9,1,MATCH($D94,'6. Patients'!$LW$9:$NT$9,0),ROWS('6. Patients'!EW$10:EW$107))),0)+
IFERROR(SUMPRODUCT('6. Patients'!DJ$10:DJ$107,OFFSET('6. Patients'!$NU$9,1,MATCH($D94,'6. Patients'!$NV$9:$OO$9,0),ROWS('6. Patients'!EW$10:EW$107))),0),
IFERROR(SUMPRODUCT('6. Patients'!DJ$10:DJ$107,OFFSET('6. Patients'!$OP$9,1,MATCH($D94,'6. Patients'!$OQ$9:$QN$9,0),ROWS('6. Patients'!EW$10:EW$107))),0)+
IFERROR(SUMPRODUCT('6. Patients'!DJ$10:DJ$107,OFFSET('6. Patients'!$QO$9,1,MATCH($D94,'6. Patients'!$QP$9:$RI$9,0),ROWS('6. Patients'!EW$10:EW$107))),0)+
IFERROR(SUMPRODUCT('6. Patients'!DJ$10:DJ$107,OFFSET('6. Patients'!$RJ$9,1,MATCH($D94,'6. Patients'!$RK$9:$TH$9,0),ROWS('6. Patients'!EW$10:EW$107))),0)+
IFERROR(SUMPRODUCT('6. Patients'!DJ$10:DJ$107,OFFSET('6. Patients'!$TI$9,1,MATCH($D94,'6. Patients'!$TJ$9:$UC$9,0),ROWS('6. Patients'!EW$10:EW$107))),0))+
IFERROR(VLOOKUP($D94,$H$116:$L$146,COLUMNS($H$115:$J$115)-1+AQ$7,0)*$E94*$F94*'1. General Inputs'!$J$25,0),0),0)</f>
        <v>0</v>
      </c>
      <c r="AT94" s="309"/>
      <c r="AZ94" s="335">
        <f ca="1">IFERROR(SUM(OFFSET('7. Consumption'!H94,0,1,,MIN('1. General Inputs'!$J$29,COLUMNS('7. Consumption'!H$9:$AQ$9)-1))),0)+MAX(0,$AQ94*('1. General Inputs'!$J$29-COLUMNS('7. Consumption'!H$9:$AQ$9)+1))</f>
        <v>0</v>
      </c>
      <c r="BA94" s="335">
        <f ca="1">IFERROR(SUM(OFFSET('7. Consumption'!I94,0,1,,MIN('1. General Inputs'!$J$29,COLUMNS('7. Consumption'!I$9:$AQ$9)-1))),0)+MAX(0,$AQ94*('1. General Inputs'!$J$29-COLUMNS('7. Consumption'!I$9:$AQ$9)+1))</f>
        <v>0</v>
      </c>
      <c r="BB94" s="335">
        <f ca="1">IFERROR(SUM(OFFSET('7. Consumption'!J94,0,1,,MIN('1. General Inputs'!$J$29,COLUMNS('7. Consumption'!J$9:$AQ$9)-1))),0)+MAX(0,$AQ94*('1. General Inputs'!$J$29-COLUMNS('7. Consumption'!J$9:$AQ$9)+1))</f>
        <v>0</v>
      </c>
      <c r="BC94" s="335">
        <f ca="1">IFERROR(SUM(OFFSET('7. Consumption'!K94,0,1,,MIN('1. General Inputs'!$J$29,COLUMNS('7. Consumption'!K$9:$AQ$9)-1))),0)+MAX(0,$AQ94*('1. General Inputs'!$J$29-COLUMNS('7. Consumption'!K$9:$AQ$9)+1))</f>
        <v>0</v>
      </c>
      <c r="BD94" s="335">
        <f ca="1">IFERROR(SUM(OFFSET('7. Consumption'!L94,0,1,,MIN('1. General Inputs'!$J$29,COLUMNS('7. Consumption'!L$9:$AQ$9)-1))),0)+MAX(0,$AQ94*('1. General Inputs'!$J$29-COLUMNS('7. Consumption'!L$9:$AQ$9)+1))</f>
        <v>0</v>
      </c>
      <c r="BE94" s="335">
        <f ca="1">IFERROR(SUM(OFFSET('7. Consumption'!M94,0,1,,MIN('1. General Inputs'!$J$29,COLUMNS('7. Consumption'!M$9:$AQ$9)-1))),0)+MAX(0,$AQ94*('1. General Inputs'!$J$29-COLUMNS('7. Consumption'!M$9:$AQ$9)+1))</f>
        <v>0</v>
      </c>
      <c r="BF94" s="335">
        <f ca="1">IFERROR(SUM(OFFSET('7. Consumption'!N94,0,1,,MIN('1. General Inputs'!$J$29,COLUMNS('7. Consumption'!N$9:$AQ$9)-1))),0)+MAX(0,$AQ94*('1. General Inputs'!$J$29-COLUMNS('7. Consumption'!N$9:$AQ$9)+1))</f>
        <v>0</v>
      </c>
      <c r="BG94" s="335">
        <f ca="1">IFERROR(SUM(OFFSET('7. Consumption'!O94,0,1,,MIN('1. General Inputs'!$J$29,COLUMNS('7. Consumption'!O$9:$AQ$9)-1))),0)+MAX(0,$AQ94*('1. General Inputs'!$J$29-COLUMNS('7. Consumption'!O$9:$AQ$9)+1))</f>
        <v>0</v>
      </c>
      <c r="BH94" s="335">
        <f ca="1">IFERROR(SUM(OFFSET('7. Consumption'!P94,0,1,,MIN('1. General Inputs'!$J$29,COLUMNS('7. Consumption'!P$9:$AQ$9)-1))),0)+MAX(0,$AQ94*('1. General Inputs'!$J$29-COLUMNS('7. Consumption'!P$9:$AQ$9)+1))</f>
        <v>0</v>
      </c>
      <c r="BI94" s="335">
        <f ca="1">IFERROR(SUM(OFFSET('7. Consumption'!Q94,0,1,,MIN('1. General Inputs'!$J$29,COLUMNS('7. Consumption'!Q$9:$AQ$9)-1))),0)+MAX(0,$AQ94*('1. General Inputs'!$J$29-COLUMNS('7. Consumption'!Q$9:$AQ$9)+1))</f>
        <v>0</v>
      </c>
      <c r="BJ94" s="335">
        <f ca="1">IFERROR(SUM(OFFSET('7. Consumption'!R94,0,1,,MIN('1. General Inputs'!$J$29,COLUMNS('7. Consumption'!R$9:$AQ$9)-1))),0)+MAX(0,$AQ94*('1. General Inputs'!$J$29-COLUMNS('7. Consumption'!R$9:$AQ$9)+1))</f>
        <v>0</v>
      </c>
      <c r="BK94" s="335">
        <f ca="1">IFERROR(SUM(OFFSET('7. Consumption'!S94,0,1,,MIN('1. General Inputs'!$J$29,COLUMNS('7. Consumption'!S$9:$AQ$9)-1))),0)+MAX(0,$AQ94*('1. General Inputs'!$J$29-COLUMNS('7. Consumption'!S$9:$AQ$9)+1))</f>
        <v>0</v>
      </c>
      <c r="BL94" s="335">
        <f ca="1">IFERROR(SUM(OFFSET('7. Consumption'!T94,0,1,,MIN('1. General Inputs'!$J$29,COLUMNS('7. Consumption'!T$9:$AQ$9)-1))),0)+MAX(0,$AQ94*('1. General Inputs'!$J$29-COLUMNS('7. Consumption'!T$9:$AQ$9)+1))</f>
        <v>0</v>
      </c>
      <c r="BM94" s="335">
        <f ca="1">IFERROR(SUM(OFFSET('7. Consumption'!U94,0,1,,MIN('1. General Inputs'!$J$29,COLUMNS('7. Consumption'!U$9:$AQ$9)-1))),0)+MAX(0,$AQ94*('1. General Inputs'!$J$29-COLUMNS('7. Consumption'!U$9:$AQ$9)+1))</f>
        <v>0</v>
      </c>
      <c r="BN94" s="335">
        <f ca="1">IFERROR(SUM(OFFSET('7. Consumption'!V94,0,1,,MIN('1. General Inputs'!$J$29,COLUMNS('7. Consumption'!V$9:$AQ$9)-1))),0)+MAX(0,$AQ94*('1. General Inputs'!$J$29-COLUMNS('7. Consumption'!V$9:$AQ$9)+1))</f>
        <v>0</v>
      </c>
      <c r="BO94" s="335">
        <f ca="1">IFERROR(SUM(OFFSET('7. Consumption'!W94,0,1,,MIN('1. General Inputs'!$J$29,COLUMNS('7. Consumption'!W$9:$AQ$9)-1))),0)+MAX(0,$AQ94*('1. General Inputs'!$J$29-COLUMNS('7. Consumption'!W$9:$AQ$9)+1))</f>
        <v>0</v>
      </c>
      <c r="BP94" s="335">
        <f ca="1">IFERROR(SUM(OFFSET('7. Consumption'!X94,0,1,,MIN('1. General Inputs'!$J$29,COLUMNS('7. Consumption'!X$9:$AQ$9)-1))),0)+MAX(0,$AQ94*('1. General Inputs'!$J$29-COLUMNS('7. Consumption'!X$9:$AQ$9)+1))</f>
        <v>0</v>
      </c>
      <c r="BQ94" s="335">
        <f ca="1">IFERROR(SUM(OFFSET('7. Consumption'!Y94,0,1,,MIN('1. General Inputs'!$J$29,COLUMNS('7. Consumption'!Y$9:$AQ$9)-1))),0)+MAX(0,$AQ94*('1. General Inputs'!$J$29-COLUMNS('7. Consumption'!Y$9:$AQ$9)+1))</f>
        <v>0</v>
      </c>
      <c r="BR94" s="335">
        <f ca="1">IFERROR(SUM(OFFSET('7. Consumption'!Z94,0,1,,MIN('1. General Inputs'!$J$29,COLUMNS('7. Consumption'!Z$9:$AQ$9)-1))),0)+MAX(0,$AQ94*('1. General Inputs'!$J$29-COLUMNS('7. Consumption'!Z$9:$AQ$9)+1))</f>
        <v>0</v>
      </c>
      <c r="BS94" s="335">
        <f ca="1">IFERROR(SUM(OFFSET('7. Consumption'!AA94,0,1,,MIN('1. General Inputs'!$J$29,COLUMNS('7. Consumption'!AA$9:$AQ$9)-1))),0)+MAX(0,$AQ94*('1. General Inputs'!$J$29-COLUMNS('7. Consumption'!AA$9:$AQ$9)+1))</f>
        <v>0</v>
      </c>
      <c r="BT94" s="335">
        <f ca="1">IFERROR(SUM(OFFSET('7. Consumption'!AB94,0,1,,MIN('1. General Inputs'!$J$29,COLUMNS('7. Consumption'!AB$9:$AQ$9)-1))),0)+MAX(0,$AQ94*('1. General Inputs'!$J$29-COLUMNS('7. Consumption'!AB$9:$AQ$9)+1))</f>
        <v>0</v>
      </c>
      <c r="BU94" s="335">
        <f ca="1">IFERROR(SUM(OFFSET('7. Consumption'!AC94,0,1,,MIN('1. General Inputs'!$J$29,COLUMNS('7. Consumption'!AC$9:$AQ$9)-1))),0)+MAX(0,$AQ94*('1. General Inputs'!$J$29-COLUMNS('7. Consumption'!AC$9:$AQ$9)+1))</f>
        <v>0</v>
      </c>
      <c r="BV94" s="335">
        <f ca="1">IFERROR(SUM(OFFSET('7. Consumption'!AD94,0,1,,MIN('1. General Inputs'!$J$29,COLUMNS('7. Consumption'!AD$9:$AQ$9)-1))),0)+MAX(0,$AQ94*('1. General Inputs'!$J$29-COLUMNS('7. Consumption'!AD$9:$AQ$9)+1))</f>
        <v>0</v>
      </c>
      <c r="BW94" s="335">
        <f ca="1">IFERROR(SUM(OFFSET('7. Consumption'!AE94,0,1,,MIN('1. General Inputs'!$J$29,COLUMNS('7. Consumption'!AE$9:$AQ$9)-1))),0)+MAX(0,$AQ94*('1. General Inputs'!$J$29-COLUMNS('7. Consumption'!AE$9:$AQ$9)+1))</f>
        <v>0</v>
      </c>
      <c r="BX94" s="335">
        <f ca="1">IFERROR(SUM(OFFSET('7. Consumption'!AF94,0,1,,MIN('1. General Inputs'!$J$29,COLUMNS('7. Consumption'!AF$9:$AQ$9)-1))),0)+MAX(0,$AQ94*('1. General Inputs'!$J$29-COLUMNS('7. Consumption'!AF$9:$AQ$9)+1))</f>
        <v>0</v>
      </c>
      <c r="BY94" s="335">
        <f ca="1">IFERROR(SUM(OFFSET('7. Consumption'!AG94,0,1,,MIN('1. General Inputs'!$J$29,COLUMNS('7. Consumption'!AG$9:$AQ$9)-1))),0)+MAX(0,$AQ94*('1. General Inputs'!$J$29-COLUMNS('7. Consumption'!AG$9:$AQ$9)+1))</f>
        <v>0</v>
      </c>
      <c r="BZ94" s="335">
        <f ca="1">IFERROR(SUM(OFFSET('7. Consumption'!AH94,0,1,,MIN('1. General Inputs'!$J$29,COLUMNS('7. Consumption'!AH$9:$AQ$9)-1))),0)+MAX(0,$AQ94*('1. General Inputs'!$J$29-COLUMNS('7. Consumption'!AH$9:$AQ$9)+1))</f>
        <v>0</v>
      </c>
      <c r="CA94" s="335">
        <f ca="1">IFERROR(SUM(OFFSET('7. Consumption'!AI94,0,1,,MIN('1. General Inputs'!$J$29,COLUMNS('7. Consumption'!AI$9:$AQ$9)-1))),0)+MAX(0,$AQ94*('1. General Inputs'!$J$29-COLUMNS('7. Consumption'!AI$9:$AQ$9)+1))</f>
        <v>0</v>
      </c>
      <c r="CB94" s="335">
        <f ca="1">IFERROR(SUM(OFFSET('7. Consumption'!AJ94,0,1,,MIN('1. General Inputs'!$J$29,COLUMNS('7. Consumption'!AJ$9:$AQ$9)-1))),0)+MAX(0,$AQ94*('1. General Inputs'!$J$29-COLUMNS('7. Consumption'!AJ$9:$AQ$9)+1))</f>
        <v>0</v>
      </c>
      <c r="CC94" s="335">
        <f ca="1">IFERROR(SUM(OFFSET('7. Consumption'!AK94,0,1,,MIN('1. General Inputs'!$J$29,COLUMNS('7. Consumption'!AK$9:$AQ$9)-1))),0)+MAX(0,$AQ94*('1. General Inputs'!$J$29-COLUMNS('7. Consumption'!AK$9:$AQ$9)+1))</f>
        <v>0</v>
      </c>
      <c r="CD94" s="335">
        <f ca="1">IFERROR(SUM(OFFSET('7. Consumption'!AL94,0,1,,MIN('1. General Inputs'!$J$29,COLUMNS('7. Consumption'!AL$9:$AQ$9)-1))),0)+MAX(0,$AQ94*('1. General Inputs'!$J$29-COLUMNS('7. Consumption'!AL$9:$AQ$9)+1))</f>
        <v>0</v>
      </c>
      <c r="CE94" s="335">
        <f ca="1">IFERROR(SUM(OFFSET('7. Consumption'!AM94,0,1,,MIN('1. General Inputs'!$J$29,COLUMNS('7. Consumption'!AM$9:$AQ$9)-1))),0)+MAX(0,$AQ94*('1. General Inputs'!$J$29-COLUMNS('7. Consumption'!AM$9:$AQ$9)+1))</f>
        <v>0</v>
      </c>
      <c r="CF94" s="335">
        <f ca="1">IFERROR(SUM(OFFSET('7. Consumption'!AN94,0,1,,MIN('1. General Inputs'!$J$29,COLUMNS('7. Consumption'!AN$9:$AQ$9)-1))),0)+MAX(0,$AQ94*('1. General Inputs'!$J$29-COLUMNS('7. Consumption'!AN$9:$AQ$9)+1))</f>
        <v>0</v>
      </c>
      <c r="CG94" s="335">
        <f ca="1">IFERROR(SUM(OFFSET('7. Consumption'!AO94,0,1,,MIN('1. General Inputs'!$J$29,COLUMNS('7. Consumption'!AO$9:$AQ$9)-1))),0)+MAX(0,$AQ94*('1. General Inputs'!$J$29-COLUMNS('7. Consumption'!AO$9:$AQ$9)+1))</f>
        <v>0</v>
      </c>
      <c r="CH94" s="335">
        <f ca="1">IFERROR(SUM(OFFSET('7. Consumption'!AP94,0,1,,MIN('1. General Inputs'!$J$29,COLUMNS('7. Consumption'!AP$9:$AQ$9)-1))),0)+MAX(0,$AQ94*('1. General Inputs'!$J$29-COLUMNS('7. Consumption'!AP$9:$AQ$9)+1))</f>
        <v>0</v>
      </c>
      <c r="CI94" s="335">
        <f ca="1">IFERROR(SUM(OFFSET('7. Consumption'!AQ94,0,1,,MIN('1. General Inputs'!$J$29,COLUMNS('7. Consumption'!AQ$9:$AQ$9)-1))),0)+MAX(0,$AQ94*('1. General Inputs'!$J$29-COLUMNS('7. Consumption'!AQ$9:$AQ$9)+1))</f>
        <v>0</v>
      </c>
    </row>
    <row r="95" spans="2:87" ht="15" hidden="1" outlineLevel="1" x14ac:dyDescent="0.25">
      <c r="B95" s="772"/>
      <c r="C95" s="772" t="str">
        <f>IFERROR(VLOOKUP(ROWS($C$9:$C95),'5. Form Breakdown'!$AI$11:$AJ$138,COLUMNS('5. Form Breakdown'!$AI$11:$AJ$11),0),"")</f>
        <v/>
      </c>
      <c r="D95" s="772" t="str">
        <f>IFERROR(VLOOKUP($C95,'5a. Dosing'!$E$11:$F$138,2,0),"")</f>
        <v/>
      </c>
      <c r="E95" s="773" t="str">
        <f>IFERROR(INDEX('5. Form Breakdown'!$AL$11:$BL$138,MATCH('7. Consumption'!$C95,'5. Form Breakdown'!$AK$11:$AK$138,0),MATCH('5. Form Breakdown'!$AX$10,'5. Form Breakdown'!$AL$10:$BL$10,0)),"")</f>
        <v/>
      </c>
      <c r="F95" s="774" t="str">
        <f>IFERROR(INDEX('5. Form Breakdown'!$AL$11:$BL$138,MATCH('7. Consumption'!$C95,'5. Form Breakdown'!$AK$11:$AK$138,0),MATCH('5. Form Breakdown'!$BL$10,'5. Form Breakdown'!$AL$10:$BL$10,0)),"")</f>
        <v/>
      </c>
      <c r="H95" s="775">
        <f ca="1">ROUNDUP(IFERROR($F95*$E95*CHOOSE(H$7,
IFERROR(SUMPRODUCT('6. Patients'!CA$10:CA$107,OFFSET('6. Patients'!$DN$9,1,MATCH($D95,'6. Patients'!$DO$9:$FL$9,0),ROWS('6. Patients'!DN$10:DN$107))),0)+
IFERROR(SUMPRODUCT('6. Patients'!CA$10:CA$107,OFFSET('6. Patients'!$FM$9,1,MATCH($D95,'6. Patients'!$FN$9:$GG$9,0),ROWS('6. Patients'!DN$10:DN$107))),0)+
IFERROR(SUMPRODUCT('6. Patients'!CA$10:CA$107,OFFSET('6. Patients'!$GH$9,1,MATCH($D95,'6. Patients'!$GI$9:$IF$9,0),ROWS('6. Patients'!DN$10:DN$107))),0)+
IFERROR(SUMPRODUCT('6. Patients'!CA$10:CA$107,OFFSET('6. Patients'!$IG$9,1,MATCH($D95,'6. Patients'!$IH$9:$JA$9,0),ROWS('6. Patients'!DN$10:DN$107))),0),
IFERROR(SUMPRODUCT('6. Patients'!CA$10:CA$107,OFFSET('6. Patients'!$JB$9,1,MATCH($D95,'6. Patients'!$JC$9:$KZ$9,0),ROWS('6. Patients'!DN$10:DN$107))),0)+
IFERROR(SUMPRODUCT('6. Patients'!CA$10:CA$107,OFFSET('6. Patients'!$LA$9,1,MATCH($D95,'6. Patients'!$LB$9:$LU$9,0),ROWS('6. Patients'!DN$10:DN$107))),0)+
IFERROR(SUMPRODUCT('6. Patients'!CA$10:CA$107,OFFSET('6. Patients'!$LV$9,1,MATCH($D95,'6. Patients'!$LW$9:$NT$9,0),ROWS('6. Patients'!DN$10:DN$107))),0)+
IFERROR(SUMPRODUCT('6. Patients'!CA$10:CA$107,OFFSET('6. Patients'!$NU$9,1,MATCH($D95,'6. Patients'!$NV$9:$OO$9,0),ROWS('6. Patients'!DN$10:DN$107))),0),
IFERROR(SUMPRODUCT('6. Patients'!CA$10:CA$107,OFFSET('6. Patients'!$OP$9,1,MATCH($D95,'6. Patients'!$OQ$9:$QN$9,0),ROWS('6. Patients'!DN$10:DN$107))),0)+
IFERROR(SUMPRODUCT('6. Patients'!CA$10:CA$107,OFFSET('6. Patients'!$QO$9,1,MATCH($D95,'6. Patients'!$QP$9:$RI$9,0),ROWS('6. Patients'!DN$10:DN$107))),0)+
IFERROR(SUMPRODUCT('6. Patients'!CA$10:CA$107,OFFSET('6. Patients'!$RJ$9,1,MATCH($D95,'6. Patients'!$RK$9:$TH$9,0),ROWS('6. Patients'!DN$10:DN$107))),0)+
IFERROR(SUMPRODUCT('6. Patients'!CA$10:CA$107,OFFSET('6. Patients'!$TI$9,1,MATCH($D95,'6. Patients'!$TJ$9:$UC$9,0),ROWS('6. Patients'!DN$10:DN$107))),0))+
IFERROR(VLOOKUP($D95,$H$116:$L$146,COLUMNS($H$115:$J$115)-1+H$7,0)*$E95*$F95*'1. General Inputs'!$J$25,0),0),0)</f>
        <v>0</v>
      </c>
      <c r="I95" s="775">
        <f ca="1">ROUNDUP(IFERROR($F95*$E95*CHOOSE(I$7,
IFERROR(SUMPRODUCT('6. Patients'!CB$10:CB$107,OFFSET('6. Patients'!$DN$9,1,MATCH($D95,'6. Patients'!$DO$9:$FL$9,0),ROWS('6. Patients'!DO$10:DO$107))),0)+
IFERROR(SUMPRODUCT('6. Patients'!CB$10:CB$107,OFFSET('6. Patients'!$FM$9,1,MATCH($D95,'6. Patients'!$FN$9:$GG$9,0),ROWS('6. Patients'!DO$10:DO$107))),0)+
IFERROR(SUMPRODUCT('6. Patients'!CB$10:CB$107,OFFSET('6. Patients'!$GH$9,1,MATCH($D95,'6. Patients'!$GI$9:$IF$9,0),ROWS('6. Patients'!DO$10:DO$107))),0)+
IFERROR(SUMPRODUCT('6. Patients'!CB$10:CB$107,OFFSET('6. Patients'!$IG$9,1,MATCH($D95,'6. Patients'!$IH$9:$JA$9,0),ROWS('6. Patients'!DO$10:DO$107))),0),
IFERROR(SUMPRODUCT('6. Patients'!CB$10:CB$107,OFFSET('6. Patients'!$JB$9,1,MATCH($D95,'6. Patients'!$JC$9:$KZ$9,0),ROWS('6. Patients'!DO$10:DO$107))),0)+
IFERROR(SUMPRODUCT('6. Patients'!CB$10:CB$107,OFFSET('6. Patients'!$LA$9,1,MATCH($D95,'6. Patients'!$LB$9:$LU$9,0),ROWS('6. Patients'!DO$10:DO$107))),0)+
IFERROR(SUMPRODUCT('6. Patients'!CB$10:CB$107,OFFSET('6. Patients'!$LV$9,1,MATCH($D95,'6. Patients'!$LW$9:$NT$9,0),ROWS('6. Patients'!DO$10:DO$107))),0)+
IFERROR(SUMPRODUCT('6. Patients'!CB$10:CB$107,OFFSET('6. Patients'!$NU$9,1,MATCH($D95,'6. Patients'!$NV$9:$OO$9,0),ROWS('6. Patients'!DO$10:DO$107))),0),
IFERROR(SUMPRODUCT('6. Patients'!CB$10:CB$107,OFFSET('6. Patients'!$OP$9,1,MATCH($D95,'6. Patients'!$OQ$9:$QN$9,0),ROWS('6. Patients'!DO$10:DO$107))),0)+
IFERROR(SUMPRODUCT('6. Patients'!CB$10:CB$107,OFFSET('6. Patients'!$QO$9,1,MATCH($D95,'6. Patients'!$QP$9:$RI$9,0),ROWS('6. Patients'!DO$10:DO$107))),0)+
IFERROR(SUMPRODUCT('6. Patients'!CB$10:CB$107,OFFSET('6. Patients'!$RJ$9,1,MATCH($D95,'6. Patients'!$RK$9:$TH$9,0),ROWS('6. Patients'!DO$10:DO$107))),0)+
IFERROR(SUMPRODUCT('6. Patients'!CB$10:CB$107,OFFSET('6. Patients'!$TI$9,1,MATCH($D95,'6. Patients'!$TJ$9:$UC$9,0),ROWS('6. Patients'!DO$10:DO$107))),0))+
IFERROR(VLOOKUP($D95,$H$116:$L$146,COLUMNS($H$115:$J$115)-1+I$7,0)*$E95*$F95*'1. General Inputs'!$J$25,0),0),0)</f>
        <v>0</v>
      </c>
      <c r="J95" s="775">
        <f ca="1">ROUNDUP(IFERROR($F95*$E95*CHOOSE(J$7,
IFERROR(SUMPRODUCT('6. Patients'!CC$10:CC$107,OFFSET('6. Patients'!$DN$9,1,MATCH($D95,'6. Patients'!$DO$9:$FL$9,0),ROWS('6. Patients'!DP$10:DP$107))),0)+
IFERROR(SUMPRODUCT('6. Patients'!CC$10:CC$107,OFFSET('6. Patients'!$FM$9,1,MATCH($D95,'6. Patients'!$FN$9:$GG$9,0),ROWS('6. Patients'!DP$10:DP$107))),0)+
IFERROR(SUMPRODUCT('6. Patients'!CC$10:CC$107,OFFSET('6. Patients'!$GH$9,1,MATCH($D95,'6. Patients'!$GI$9:$IF$9,0),ROWS('6. Patients'!DP$10:DP$107))),0)+
IFERROR(SUMPRODUCT('6. Patients'!CC$10:CC$107,OFFSET('6. Patients'!$IG$9,1,MATCH($D95,'6. Patients'!$IH$9:$JA$9,0),ROWS('6. Patients'!DP$10:DP$107))),0),
IFERROR(SUMPRODUCT('6. Patients'!CC$10:CC$107,OFFSET('6. Patients'!$JB$9,1,MATCH($D95,'6. Patients'!$JC$9:$KZ$9,0),ROWS('6. Patients'!DP$10:DP$107))),0)+
IFERROR(SUMPRODUCT('6. Patients'!CC$10:CC$107,OFFSET('6. Patients'!$LA$9,1,MATCH($D95,'6. Patients'!$LB$9:$LU$9,0),ROWS('6. Patients'!DP$10:DP$107))),0)+
IFERROR(SUMPRODUCT('6. Patients'!CC$10:CC$107,OFFSET('6. Patients'!$LV$9,1,MATCH($D95,'6. Patients'!$LW$9:$NT$9,0),ROWS('6. Patients'!DP$10:DP$107))),0)+
IFERROR(SUMPRODUCT('6. Patients'!CC$10:CC$107,OFFSET('6. Patients'!$NU$9,1,MATCH($D95,'6. Patients'!$NV$9:$OO$9,0),ROWS('6. Patients'!DP$10:DP$107))),0),
IFERROR(SUMPRODUCT('6. Patients'!CC$10:CC$107,OFFSET('6. Patients'!$OP$9,1,MATCH($D95,'6. Patients'!$OQ$9:$QN$9,0),ROWS('6. Patients'!DP$10:DP$107))),0)+
IFERROR(SUMPRODUCT('6. Patients'!CC$10:CC$107,OFFSET('6. Patients'!$QO$9,1,MATCH($D95,'6. Patients'!$QP$9:$RI$9,0),ROWS('6. Patients'!DP$10:DP$107))),0)+
IFERROR(SUMPRODUCT('6. Patients'!CC$10:CC$107,OFFSET('6. Patients'!$RJ$9,1,MATCH($D95,'6. Patients'!$RK$9:$TH$9,0),ROWS('6. Patients'!DP$10:DP$107))),0)+
IFERROR(SUMPRODUCT('6. Patients'!CC$10:CC$107,OFFSET('6. Patients'!$TI$9,1,MATCH($D95,'6. Patients'!$TJ$9:$UC$9,0),ROWS('6. Patients'!DP$10:DP$107))),0))+
IFERROR(VLOOKUP($D95,$H$116:$L$146,COLUMNS($H$115:$J$115)-1+J$7,0)*$E95*$F95*'1. General Inputs'!$J$25,0),0),0)</f>
        <v>0</v>
      </c>
      <c r="K95" s="775">
        <f ca="1">ROUNDUP(IFERROR($F95*$E95*CHOOSE(K$7,
IFERROR(SUMPRODUCT('6. Patients'!CD$10:CD$107,OFFSET('6. Patients'!$DN$9,1,MATCH($D95,'6. Patients'!$DO$9:$FL$9,0),ROWS('6. Patients'!DQ$10:DQ$107))),0)+
IFERROR(SUMPRODUCT('6. Patients'!CD$10:CD$107,OFFSET('6. Patients'!$FM$9,1,MATCH($D95,'6. Patients'!$FN$9:$GG$9,0),ROWS('6. Patients'!DQ$10:DQ$107))),0)+
IFERROR(SUMPRODUCT('6. Patients'!CD$10:CD$107,OFFSET('6. Patients'!$GH$9,1,MATCH($D95,'6. Patients'!$GI$9:$IF$9,0),ROWS('6. Patients'!DQ$10:DQ$107))),0)+
IFERROR(SUMPRODUCT('6. Patients'!CD$10:CD$107,OFFSET('6. Patients'!$IG$9,1,MATCH($D95,'6. Patients'!$IH$9:$JA$9,0),ROWS('6. Patients'!DQ$10:DQ$107))),0),
IFERROR(SUMPRODUCT('6. Patients'!CD$10:CD$107,OFFSET('6. Patients'!$JB$9,1,MATCH($D95,'6. Patients'!$JC$9:$KZ$9,0),ROWS('6. Patients'!DQ$10:DQ$107))),0)+
IFERROR(SUMPRODUCT('6. Patients'!CD$10:CD$107,OFFSET('6. Patients'!$LA$9,1,MATCH($D95,'6. Patients'!$LB$9:$LU$9,0),ROWS('6. Patients'!DQ$10:DQ$107))),0)+
IFERROR(SUMPRODUCT('6. Patients'!CD$10:CD$107,OFFSET('6. Patients'!$LV$9,1,MATCH($D95,'6. Patients'!$LW$9:$NT$9,0),ROWS('6. Patients'!DQ$10:DQ$107))),0)+
IFERROR(SUMPRODUCT('6. Patients'!CD$10:CD$107,OFFSET('6. Patients'!$NU$9,1,MATCH($D95,'6. Patients'!$NV$9:$OO$9,0),ROWS('6. Patients'!DQ$10:DQ$107))),0),
IFERROR(SUMPRODUCT('6. Patients'!CD$10:CD$107,OFFSET('6. Patients'!$OP$9,1,MATCH($D95,'6. Patients'!$OQ$9:$QN$9,0),ROWS('6. Patients'!DQ$10:DQ$107))),0)+
IFERROR(SUMPRODUCT('6. Patients'!CD$10:CD$107,OFFSET('6. Patients'!$QO$9,1,MATCH($D95,'6. Patients'!$QP$9:$RI$9,0),ROWS('6. Patients'!DQ$10:DQ$107))),0)+
IFERROR(SUMPRODUCT('6. Patients'!CD$10:CD$107,OFFSET('6. Patients'!$RJ$9,1,MATCH($D95,'6. Patients'!$RK$9:$TH$9,0),ROWS('6. Patients'!DQ$10:DQ$107))),0)+
IFERROR(SUMPRODUCT('6. Patients'!CD$10:CD$107,OFFSET('6. Patients'!$TI$9,1,MATCH($D95,'6. Patients'!$TJ$9:$UC$9,0),ROWS('6. Patients'!DQ$10:DQ$107))),0))+
IFERROR(VLOOKUP($D95,$H$116:$L$146,COLUMNS($H$115:$J$115)-1+K$7,0)*$E95*$F95*'1. General Inputs'!$J$25,0),0),0)</f>
        <v>0</v>
      </c>
      <c r="L95" s="775">
        <f ca="1">ROUNDUP(IFERROR($F95*$E95*CHOOSE(L$7,
IFERROR(SUMPRODUCT('6. Patients'!CE$10:CE$107,OFFSET('6. Patients'!$DN$9,1,MATCH($D95,'6. Patients'!$DO$9:$FL$9,0),ROWS('6. Patients'!DR$10:DR$107))),0)+
IFERROR(SUMPRODUCT('6. Patients'!CE$10:CE$107,OFFSET('6. Patients'!$FM$9,1,MATCH($D95,'6. Patients'!$FN$9:$GG$9,0),ROWS('6. Patients'!DR$10:DR$107))),0)+
IFERROR(SUMPRODUCT('6. Patients'!CE$10:CE$107,OFFSET('6. Patients'!$GH$9,1,MATCH($D95,'6. Patients'!$GI$9:$IF$9,0),ROWS('6. Patients'!DR$10:DR$107))),0)+
IFERROR(SUMPRODUCT('6. Patients'!CE$10:CE$107,OFFSET('6. Patients'!$IG$9,1,MATCH($D95,'6. Patients'!$IH$9:$JA$9,0),ROWS('6. Patients'!DR$10:DR$107))),0),
IFERROR(SUMPRODUCT('6. Patients'!CE$10:CE$107,OFFSET('6. Patients'!$JB$9,1,MATCH($D95,'6. Patients'!$JC$9:$KZ$9,0),ROWS('6. Patients'!DR$10:DR$107))),0)+
IFERROR(SUMPRODUCT('6. Patients'!CE$10:CE$107,OFFSET('6. Patients'!$LA$9,1,MATCH($D95,'6. Patients'!$LB$9:$LU$9,0),ROWS('6. Patients'!DR$10:DR$107))),0)+
IFERROR(SUMPRODUCT('6. Patients'!CE$10:CE$107,OFFSET('6. Patients'!$LV$9,1,MATCH($D95,'6. Patients'!$LW$9:$NT$9,0),ROWS('6. Patients'!DR$10:DR$107))),0)+
IFERROR(SUMPRODUCT('6. Patients'!CE$10:CE$107,OFFSET('6. Patients'!$NU$9,1,MATCH($D95,'6. Patients'!$NV$9:$OO$9,0),ROWS('6. Patients'!DR$10:DR$107))),0),
IFERROR(SUMPRODUCT('6. Patients'!CE$10:CE$107,OFFSET('6. Patients'!$OP$9,1,MATCH($D95,'6. Patients'!$OQ$9:$QN$9,0),ROWS('6. Patients'!DR$10:DR$107))),0)+
IFERROR(SUMPRODUCT('6. Patients'!CE$10:CE$107,OFFSET('6. Patients'!$QO$9,1,MATCH($D95,'6. Patients'!$QP$9:$RI$9,0),ROWS('6. Patients'!DR$10:DR$107))),0)+
IFERROR(SUMPRODUCT('6. Patients'!CE$10:CE$107,OFFSET('6. Patients'!$RJ$9,1,MATCH($D95,'6. Patients'!$RK$9:$TH$9,0),ROWS('6. Patients'!DR$10:DR$107))),0)+
IFERROR(SUMPRODUCT('6. Patients'!CE$10:CE$107,OFFSET('6. Patients'!$TI$9,1,MATCH($D95,'6. Patients'!$TJ$9:$UC$9,0),ROWS('6. Patients'!DR$10:DR$107))),0))+
IFERROR(VLOOKUP($D95,$H$116:$L$146,COLUMNS($H$115:$J$115)-1+L$7,0)*$E95*$F95*'1. General Inputs'!$J$25,0),0),0)</f>
        <v>0</v>
      </c>
      <c r="M95" s="775">
        <f ca="1">ROUNDUP(IFERROR($F95*$E95*CHOOSE(M$7,
IFERROR(SUMPRODUCT('6. Patients'!CF$10:CF$107,OFFSET('6. Patients'!$DN$9,1,MATCH($D95,'6. Patients'!$DO$9:$FL$9,0),ROWS('6. Patients'!DS$10:DS$107))),0)+
IFERROR(SUMPRODUCT('6. Patients'!CF$10:CF$107,OFFSET('6. Patients'!$FM$9,1,MATCH($D95,'6. Patients'!$FN$9:$GG$9,0),ROWS('6. Patients'!DS$10:DS$107))),0)+
IFERROR(SUMPRODUCT('6. Patients'!CF$10:CF$107,OFFSET('6. Patients'!$GH$9,1,MATCH($D95,'6. Patients'!$GI$9:$IF$9,0),ROWS('6. Patients'!DS$10:DS$107))),0)+
IFERROR(SUMPRODUCT('6. Patients'!CF$10:CF$107,OFFSET('6. Patients'!$IG$9,1,MATCH($D95,'6. Patients'!$IH$9:$JA$9,0),ROWS('6. Patients'!DS$10:DS$107))),0),
IFERROR(SUMPRODUCT('6. Patients'!CF$10:CF$107,OFFSET('6. Patients'!$JB$9,1,MATCH($D95,'6. Patients'!$JC$9:$KZ$9,0),ROWS('6. Patients'!DS$10:DS$107))),0)+
IFERROR(SUMPRODUCT('6. Patients'!CF$10:CF$107,OFFSET('6. Patients'!$LA$9,1,MATCH($D95,'6. Patients'!$LB$9:$LU$9,0),ROWS('6. Patients'!DS$10:DS$107))),0)+
IFERROR(SUMPRODUCT('6. Patients'!CF$10:CF$107,OFFSET('6. Patients'!$LV$9,1,MATCH($D95,'6. Patients'!$LW$9:$NT$9,0),ROWS('6. Patients'!DS$10:DS$107))),0)+
IFERROR(SUMPRODUCT('6. Patients'!CF$10:CF$107,OFFSET('6. Patients'!$NU$9,1,MATCH($D95,'6. Patients'!$NV$9:$OO$9,0),ROWS('6. Patients'!DS$10:DS$107))),0),
IFERROR(SUMPRODUCT('6. Patients'!CF$10:CF$107,OFFSET('6. Patients'!$OP$9,1,MATCH($D95,'6. Patients'!$OQ$9:$QN$9,0),ROWS('6. Patients'!DS$10:DS$107))),0)+
IFERROR(SUMPRODUCT('6. Patients'!CF$10:CF$107,OFFSET('6. Patients'!$QO$9,1,MATCH($D95,'6. Patients'!$QP$9:$RI$9,0),ROWS('6. Patients'!DS$10:DS$107))),0)+
IFERROR(SUMPRODUCT('6. Patients'!CF$10:CF$107,OFFSET('6. Patients'!$RJ$9,1,MATCH($D95,'6. Patients'!$RK$9:$TH$9,0),ROWS('6. Patients'!DS$10:DS$107))),0)+
IFERROR(SUMPRODUCT('6. Patients'!CF$10:CF$107,OFFSET('6. Patients'!$TI$9,1,MATCH($D95,'6. Patients'!$TJ$9:$UC$9,0),ROWS('6. Patients'!DS$10:DS$107))),0))+
IFERROR(VLOOKUP($D95,$H$116:$L$146,COLUMNS($H$115:$J$115)-1+M$7,0)*$E95*$F95*'1. General Inputs'!$J$25,0),0),0)</f>
        <v>0</v>
      </c>
      <c r="N95" s="775">
        <f ca="1">ROUNDUP(IFERROR($F95*$E95*CHOOSE(N$7,
IFERROR(SUMPRODUCT('6. Patients'!CG$10:CG$107,OFFSET('6. Patients'!$DN$9,1,MATCH($D95,'6. Patients'!$DO$9:$FL$9,0),ROWS('6. Patients'!DT$10:DT$107))),0)+
IFERROR(SUMPRODUCT('6. Patients'!CG$10:CG$107,OFFSET('6. Patients'!$FM$9,1,MATCH($D95,'6. Patients'!$FN$9:$GG$9,0),ROWS('6. Patients'!DT$10:DT$107))),0)+
IFERROR(SUMPRODUCT('6. Patients'!CG$10:CG$107,OFFSET('6. Patients'!$GH$9,1,MATCH($D95,'6. Patients'!$GI$9:$IF$9,0),ROWS('6. Patients'!DT$10:DT$107))),0)+
IFERROR(SUMPRODUCT('6. Patients'!CG$10:CG$107,OFFSET('6. Patients'!$IG$9,1,MATCH($D95,'6. Patients'!$IH$9:$JA$9,0),ROWS('6. Patients'!DT$10:DT$107))),0),
IFERROR(SUMPRODUCT('6. Patients'!CG$10:CG$107,OFFSET('6. Patients'!$JB$9,1,MATCH($D95,'6. Patients'!$JC$9:$KZ$9,0),ROWS('6. Patients'!DT$10:DT$107))),0)+
IFERROR(SUMPRODUCT('6. Patients'!CG$10:CG$107,OFFSET('6. Patients'!$LA$9,1,MATCH($D95,'6. Patients'!$LB$9:$LU$9,0),ROWS('6. Patients'!DT$10:DT$107))),0)+
IFERROR(SUMPRODUCT('6. Patients'!CG$10:CG$107,OFFSET('6. Patients'!$LV$9,1,MATCH($D95,'6. Patients'!$LW$9:$NT$9,0),ROWS('6. Patients'!DT$10:DT$107))),0)+
IFERROR(SUMPRODUCT('6. Patients'!CG$10:CG$107,OFFSET('6. Patients'!$NU$9,1,MATCH($D95,'6. Patients'!$NV$9:$OO$9,0),ROWS('6. Patients'!DT$10:DT$107))),0),
IFERROR(SUMPRODUCT('6. Patients'!CG$10:CG$107,OFFSET('6. Patients'!$OP$9,1,MATCH($D95,'6. Patients'!$OQ$9:$QN$9,0),ROWS('6. Patients'!DT$10:DT$107))),0)+
IFERROR(SUMPRODUCT('6. Patients'!CG$10:CG$107,OFFSET('6. Patients'!$QO$9,1,MATCH($D95,'6. Patients'!$QP$9:$RI$9,0),ROWS('6. Patients'!DT$10:DT$107))),0)+
IFERROR(SUMPRODUCT('6. Patients'!CG$10:CG$107,OFFSET('6. Patients'!$RJ$9,1,MATCH($D95,'6. Patients'!$RK$9:$TH$9,0),ROWS('6. Patients'!DT$10:DT$107))),0)+
IFERROR(SUMPRODUCT('6. Patients'!CG$10:CG$107,OFFSET('6. Patients'!$TI$9,1,MATCH($D95,'6. Patients'!$TJ$9:$UC$9,0),ROWS('6. Patients'!DT$10:DT$107))),0))+
IFERROR(VLOOKUP($D95,$H$116:$L$146,COLUMNS($H$115:$J$115)-1+N$7,0)*$E95*$F95*'1. General Inputs'!$J$25,0),0),0)</f>
        <v>0</v>
      </c>
      <c r="O95" s="775">
        <f ca="1">ROUNDUP(IFERROR($F95*$E95*CHOOSE(O$7,
IFERROR(SUMPRODUCT('6. Patients'!CH$10:CH$107,OFFSET('6. Patients'!$DN$9,1,MATCH($D95,'6. Patients'!$DO$9:$FL$9,0),ROWS('6. Patients'!DU$10:DU$107))),0)+
IFERROR(SUMPRODUCT('6. Patients'!CH$10:CH$107,OFFSET('6. Patients'!$FM$9,1,MATCH($D95,'6. Patients'!$FN$9:$GG$9,0),ROWS('6. Patients'!DU$10:DU$107))),0)+
IFERROR(SUMPRODUCT('6. Patients'!CH$10:CH$107,OFFSET('6. Patients'!$GH$9,1,MATCH($D95,'6. Patients'!$GI$9:$IF$9,0),ROWS('6. Patients'!DU$10:DU$107))),0)+
IFERROR(SUMPRODUCT('6. Patients'!CH$10:CH$107,OFFSET('6. Patients'!$IG$9,1,MATCH($D95,'6. Patients'!$IH$9:$JA$9,0),ROWS('6. Patients'!DU$10:DU$107))),0),
IFERROR(SUMPRODUCT('6. Patients'!CH$10:CH$107,OFFSET('6. Patients'!$JB$9,1,MATCH($D95,'6. Patients'!$JC$9:$KZ$9,0),ROWS('6. Patients'!DU$10:DU$107))),0)+
IFERROR(SUMPRODUCT('6. Patients'!CH$10:CH$107,OFFSET('6. Patients'!$LA$9,1,MATCH($D95,'6. Patients'!$LB$9:$LU$9,0),ROWS('6. Patients'!DU$10:DU$107))),0)+
IFERROR(SUMPRODUCT('6. Patients'!CH$10:CH$107,OFFSET('6. Patients'!$LV$9,1,MATCH($D95,'6. Patients'!$LW$9:$NT$9,0),ROWS('6. Patients'!DU$10:DU$107))),0)+
IFERROR(SUMPRODUCT('6. Patients'!CH$10:CH$107,OFFSET('6. Patients'!$NU$9,1,MATCH($D95,'6. Patients'!$NV$9:$OO$9,0),ROWS('6. Patients'!DU$10:DU$107))),0),
IFERROR(SUMPRODUCT('6. Patients'!CH$10:CH$107,OFFSET('6. Patients'!$OP$9,1,MATCH($D95,'6. Patients'!$OQ$9:$QN$9,0),ROWS('6. Patients'!DU$10:DU$107))),0)+
IFERROR(SUMPRODUCT('6. Patients'!CH$10:CH$107,OFFSET('6. Patients'!$QO$9,1,MATCH($D95,'6. Patients'!$QP$9:$RI$9,0),ROWS('6. Patients'!DU$10:DU$107))),0)+
IFERROR(SUMPRODUCT('6. Patients'!CH$10:CH$107,OFFSET('6. Patients'!$RJ$9,1,MATCH($D95,'6. Patients'!$RK$9:$TH$9,0),ROWS('6. Patients'!DU$10:DU$107))),0)+
IFERROR(SUMPRODUCT('6. Patients'!CH$10:CH$107,OFFSET('6. Patients'!$TI$9,1,MATCH($D95,'6. Patients'!$TJ$9:$UC$9,0),ROWS('6. Patients'!DU$10:DU$107))),0))+
IFERROR(VLOOKUP($D95,$H$116:$L$146,COLUMNS($H$115:$J$115)-1+O$7,0)*$E95*$F95*'1. General Inputs'!$J$25,0),0),0)</f>
        <v>0</v>
      </c>
      <c r="P95" s="775">
        <f ca="1">ROUNDUP(IFERROR($F95*$E95*CHOOSE(P$7,
IFERROR(SUMPRODUCT('6. Patients'!CI$10:CI$107,OFFSET('6. Patients'!$DN$9,1,MATCH($D95,'6. Patients'!$DO$9:$FL$9,0),ROWS('6. Patients'!DV$10:DV$107))),0)+
IFERROR(SUMPRODUCT('6. Patients'!CI$10:CI$107,OFFSET('6. Patients'!$FM$9,1,MATCH($D95,'6. Patients'!$FN$9:$GG$9,0),ROWS('6. Patients'!DV$10:DV$107))),0)+
IFERROR(SUMPRODUCT('6. Patients'!CI$10:CI$107,OFFSET('6. Patients'!$GH$9,1,MATCH($D95,'6. Patients'!$GI$9:$IF$9,0),ROWS('6. Patients'!DV$10:DV$107))),0)+
IFERROR(SUMPRODUCT('6. Patients'!CI$10:CI$107,OFFSET('6. Patients'!$IG$9,1,MATCH($D95,'6. Patients'!$IH$9:$JA$9,0),ROWS('6. Patients'!DV$10:DV$107))),0),
IFERROR(SUMPRODUCT('6. Patients'!CI$10:CI$107,OFFSET('6. Patients'!$JB$9,1,MATCH($D95,'6. Patients'!$JC$9:$KZ$9,0),ROWS('6. Patients'!DV$10:DV$107))),0)+
IFERROR(SUMPRODUCT('6. Patients'!CI$10:CI$107,OFFSET('6. Patients'!$LA$9,1,MATCH($D95,'6. Patients'!$LB$9:$LU$9,0),ROWS('6. Patients'!DV$10:DV$107))),0)+
IFERROR(SUMPRODUCT('6. Patients'!CI$10:CI$107,OFFSET('6. Patients'!$LV$9,1,MATCH($D95,'6. Patients'!$LW$9:$NT$9,0),ROWS('6. Patients'!DV$10:DV$107))),0)+
IFERROR(SUMPRODUCT('6. Patients'!CI$10:CI$107,OFFSET('6. Patients'!$NU$9,1,MATCH($D95,'6. Patients'!$NV$9:$OO$9,0),ROWS('6. Patients'!DV$10:DV$107))),0),
IFERROR(SUMPRODUCT('6. Patients'!CI$10:CI$107,OFFSET('6. Patients'!$OP$9,1,MATCH($D95,'6. Patients'!$OQ$9:$QN$9,0),ROWS('6. Patients'!DV$10:DV$107))),0)+
IFERROR(SUMPRODUCT('6. Patients'!CI$10:CI$107,OFFSET('6. Patients'!$QO$9,1,MATCH($D95,'6. Patients'!$QP$9:$RI$9,0),ROWS('6. Patients'!DV$10:DV$107))),0)+
IFERROR(SUMPRODUCT('6. Patients'!CI$10:CI$107,OFFSET('6. Patients'!$RJ$9,1,MATCH($D95,'6. Patients'!$RK$9:$TH$9,0),ROWS('6. Patients'!DV$10:DV$107))),0)+
IFERROR(SUMPRODUCT('6. Patients'!CI$10:CI$107,OFFSET('6. Patients'!$TI$9,1,MATCH($D95,'6. Patients'!$TJ$9:$UC$9,0),ROWS('6. Patients'!DV$10:DV$107))),0))+
IFERROR(VLOOKUP($D95,$H$116:$L$146,COLUMNS($H$115:$J$115)-1+P$7,0)*$E95*$F95*'1. General Inputs'!$J$25,0),0),0)</f>
        <v>0</v>
      </c>
      <c r="Q95" s="775">
        <f ca="1">ROUNDUP(IFERROR($F95*$E95*CHOOSE(Q$7,
IFERROR(SUMPRODUCT('6. Patients'!CJ$10:CJ$107,OFFSET('6. Patients'!$DN$9,1,MATCH($D95,'6. Patients'!$DO$9:$FL$9,0),ROWS('6. Patients'!DW$10:DW$107))),0)+
IFERROR(SUMPRODUCT('6. Patients'!CJ$10:CJ$107,OFFSET('6. Patients'!$FM$9,1,MATCH($D95,'6. Patients'!$FN$9:$GG$9,0),ROWS('6. Patients'!DW$10:DW$107))),0)+
IFERROR(SUMPRODUCT('6. Patients'!CJ$10:CJ$107,OFFSET('6. Patients'!$GH$9,1,MATCH($D95,'6. Patients'!$GI$9:$IF$9,0),ROWS('6. Patients'!DW$10:DW$107))),0)+
IFERROR(SUMPRODUCT('6. Patients'!CJ$10:CJ$107,OFFSET('6. Patients'!$IG$9,1,MATCH($D95,'6. Patients'!$IH$9:$JA$9,0),ROWS('6. Patients'!DW$10:DW$107))),0),
IFERROR(SUMPRODUCT('6. Patients'!CJ$10:CJ$107,OFFSET('6. Patients'!$JB$9,1,MATCH($D95,'6. Patients'!$JC$9:$KZ$9,0),ROWS('6. Patients'!DW$10:DW$107))),0)+
IFERROR(SUMPRODUCT('6. Patients'!CJ$10:CJ$107,OFFSET('6. Patients'!$LA$9,1,MATCH($D95,'6. Patients'!$LB$9:$LU$9,0),ROWS('6. Patients'!DW$10:DW$107))),0)+
IFERROR(SUMPRODUCT('6. Patients'!CJ$10:CJ$107,OFFSET('6. Patients'!$LV$9,1,MATCH($D95,'6. Patients'!$LW$9:$NT$9,0),ROWS('6. Patients'!DW$10:DW$107))),0)+
IFERROR(SUMPRODUCT('6. Patients'!CJ$10:CJ$107,OFFSET('6. Patients'!$NU$9,1,MATCH($D95,'6. Patients'!$NV$9:$OO$9,0),ROWS('6. Patients'!DW$10:DW$107))),0),
IFERROR(SUMPRODUCT('6. Patients'!CJ$10:CJ$107,OFFSET('6. Patients'!$OP$9,1,MATCH($D95,'6. Patients'!$OQ$9:$QN$9,0),ROWS('6. Patients'!DW$10:DW$107))),0)+
IFERROR(SUMPRODUCT('6. Patients'!CJ$10:CJ$107,OFFSET('6. Patients'!$QO$9,1,MATCH($D95,'6. Patients'!$QP$9:$RI$9,0),ROWS('6. Patients'!DW$10:DW$107))),0)+
IFERROR(SUMPRODUCT('6. Patients'!CJ$10:CJ$107,OFFSET('6. Patients'!$RJ$9,1,MATCH($D95,'6. Patients'!$RK$9:$TH$9,0),ROWS('6. Patients'!DW$10:DW$107))),0)+
IFERROR(SUMPRODUCT('6. Patients'!CJ$10:CJ$107,OFFSET('6. Patients'!$TI$9,1,MATCH($D95,'6. Patients'!$TJ$9:$UC$9,0),ROWS('6. Patients'!DW$10:DW$107))),0))+
IFERROR(VLOOKUP($D95,$H$116:$L$146,COLUMNS($H$115:$J$115)-1+Q$7,0)*$E95*$F95*'1. General Inputs'!$J$25,0),0),0)</f>
        <v>0</v>
      </c>
      <c r="R95" s="775">
        <f ca="1">ROUNDUP(IFERROR($F95*$E95*CHOOSE(R$7,
IFERROR(SUMPRODUCT('6. Patients'!CK$10:CK$107,OFFSET('6. Patients'!$DN$9,1,MATCH($D95,'6. Patients'!$DO$9:$FL$9,0),ROWS('6. Patients'!DX$10:DX$107))),0)+
IFERROR(SUMPRODUCT('6. Patients'!CK$10:CK$107,OFFSET('6. Patients'!$FM$9,1,MATCH($D95,'6. Patients'!$FN$9:$GG$9,0),ROWS('6. Patients'!DX$10:DX$107))),0)+
IFERROR(SUMPRODUCT('6. Patients'!CK$10:CK$107,OFFSET('6. Patients'!$GH$9,1,MATCH($D95,'6. Patients'!$GI$9:$IF$9,0),ROWS('6. Patients'!DX$10:DX$107))),0)+
IFERROR(SUMPRODUCT('6. Patients'!CK$10:CK$107,OFFSET('6. Patients'!$IG$9,1,MATCH($D95,'6. Patients'!$IH$9:$JA$9,0),ROWS('6. Patients'!DX$10:DX$107))),0),
IFERROR(SUMPRODUCT('6. Patients'!CK$10:CK$107,OFFSET('6. Patients'!$JB$9,1,MATCH($D95,'6. Patients'!$JC$9:$KZ$9,0),ROWS('6. Patients'!DX$10:DX$107))),0)+
IFERROR(SUMPRODUCT('6. Patients'!CK$10:CK$107,OFFSET('6. Patients'!$LA$9,1,MATCH($D95,'6. Patients'!$LB$9:$LU$9,0),ROWS('6. Patients'!DX$10:DX$107))),0)+
IFERROR(SUMPRODUCT('6. Patients'!CK$10:CK$107,OFFSET('6. Patients'!$LV$9,1,MATCH($D95,'6. Patients'!$LW$9:$NT$9,0),ROWS('6. Patients'!DX$10:DX$107))),0)+
IFERROR(SUMPRODUCT('6. Patients'!CK$10:CK$107,OFFSET('6. Patients'!$NU$9,1,MATCH($D95,'6. Patients'!$NV$9:$OO$9,0),ROWS('6. Patients'!DX$10:DX$107))),0),
IFERROR(SUMPRODUCT('6. Patients'!CK$10:CK$107,OFFSET('6. Patients'!$OP$9,1,MATCH($D95,'6. Patients'!$OQ$9:$QN$9,0),ROWS('6. Patients'!DX$10:DX$107))),0)+
IFERROR(SUMPRODUCT('6. Patients'!CK$10:CK$107,OFFSET('6. Patients'!$QO$9,1,MATCH($D95,'6. Patients'!$QP$9:$RI$9,0),ROWS('6. Patients'!DX$10:DX$107))),0)+
IFERROR(SUMPRODUCT('6. Patients'!CK$10:CK$107,OFFSET('6. Patients'!$RJ$9,1,MATCH($D95,'6. Patients'!$RK$9:$TH$9,0),ROWS('6. Patients'!DX$10:DX$107))),0)+
IFERROR(SUMPRODUCT('6. Patients'!CK$10:CK$107,OFFSET('6. Patients'!$TI$9,1,MATCH($D95,'6. Patients'!$TJ$9:$UC$9,0),ROWS('6. Patients'!DX$10:DX$107))),0))+
IFERROR(VLOOKUP($D95,$H$116:$L$146,COLUMNS($H$115:$J$115)-1+R$7,0)*$E95*$F95*'1. General Inputs'!$J$25,0),0),0)</f>
        <v>0</v>
      </c>
      <c r="S95" s="775">
        <f ca="1">ROUNDUP(IFERROR($F95*$E95*CHOOSE(S$7,
IFERROR(SUMPRODUCT('6. Patients'!CL$10:CL$107,OFFSET('6. Patients'!$DN$9,1,MATCH($D95,'6. Patients'!$DO$9:$FL$9,0),ROWS('6. Patients'!DY$10:DY$107))),0)+
IFERROR(SUMPRODUCT('6. Patients'!CL$10:CL$107,OFFSET('6. Patients'!$FM$9,1,MATCH($D95,'6. Patients'!$FN$9:$GG$9,0),ROWS('6. Patients'!DY$10:DY$107))),0)+
IFERROR(SUMPRODUCT('6. Patients'!CL$10:CL$107,OFFSET('6. Patients'!$GH$9,1,MATCH($D95,'6. Patients'!$GI$9:$IF$9,0),ROWS('6. Patients'!DY$10:DY$107))),0)+
IFERROR(SUMPRODUCT('6. Patients'!CL$10:CL$107,OFFSET('6. Patients'!$IG$9,1,MATCH($D95,'6. Patients'!$IH$9:$JA$9,0),ROWS('6. Patients'!DY$10:DY$107))),0),
IFERROR(SUMPRODUCT('6. Patients'!CL$10:CL$107,OFFSET('6. Patients'!$JB$9,1,MATCH($D95,'6. Patients'!$JC$9:$KZ$9,0),ROWS('6. Patients'!DY$10:DY$107))),0)+
IFERROR(SUMPRODUCT('6. Patients'!CL$10:CL$107,OFFSET('6. Patients'!$LA$9,1,MATCH($D95,'6. Patients'!$LB$9:$LU$9,0),ROWS('6. Patients'!DY$10:DY$107))),0)+
IFERROR(SUMPRODUCT('6. Patients'!CL$10:CL$107,OFFSET('6. Patients'!$LV$9,1,MATCH($D95,'6. Patients'!$LW$9:$NT$9,0),ROWS('6. Patients'!DY$10:DY$107))),0)+
IFERROR(SUMPRODUCT('6. Patients'!CL$10:CL$107,OFFSET('6. Patients'!$NU$9,1,MATCH($D95,'6. Patients'!$NV$9:$OO$9,0),ROWS('6. Patients'!DY$10:DY$107))),0),
IFERROR(SUMPRODUCT('6. Patients'!CL$10:CL$107,OFFSET('6. Patients'!$OP$9,1,MATCH($D95,'6. Patients'!$OQ$9:$QN$9,0),ROWS('6. Patients'!DY$10:DY$107))),0)+
IFERROR(SUMPRODUCT('6. Patients'!CL$10:CL$107,OFFSET('6. Patients'!$QO$9,1,MATCH($D95,'6. Patients'!$QP$9:$RI$9,0),ROWS('6. Patients'!DY$10:DY$107))),0)+
IFERROR(SUMPRODUCT('6. Patients'!CL$10:CL$107,OFFSET('6. Patients'!$RJ$9,1,MATCH($D95,'6. Patients'!$RK$9:$TH$9,0),ROWS('6. Patients'!DY$10:DY$107))),0)+
IFERROR(SUMPRODUCT('6. Patients'!CL$10:CL$107,OFFSET('6. Patients'!$TI$9,1,MATCH($D95,'6. Patients'!$TJ$9:$UC$9,0),ROWS('6. Patients'!DY$10:DY$107))),0))+
IFERROR(VLOOKUP($D95,$H$116:$L$146,COLUMNS($H$115:$J$115)-1+S$7,0)*$E95*$F95*'1. General Inputs'!$J$25,0),0),0)</f>
        <v>0</v>
      </c>
      <c r="T95" s="775">
        <f ca="1">ROUNDUP(IFERROR($F95*$E95*CHOOSE(T$7,
IFERROR(SUMPRODUCT('6. Patients'!CM$10:CM$107,OFFSET('6. Patients'!$DN$9,1,MATCH($D95,'6. Patients'!$DO$9:$FL$9,0),ROWS('6. Patients'!DZ$10:DZ$107))),0)+
IFERROR(SUMPRODUCT('6. Patients'!CM$10:CM$107,OFFSET('6. Patients'!$FM$9,1,MATCH($D95,'6. Patients'!$FN$9:$GG$9,0),ROWS('6. Patients'!DZ$10:DZ$107))),0)+
IFERROR(SUMPRODUCT('6. Patients'!CM$10:CM$107,OFFSET('6. Patients'!$GH$9,1,MATCH($D95,'6. Patients'!$GI$9:$IF$9,0),ROWS('6. Patients'!DZ$10:DZ$107))),0)+
IFERROR(SUMPRODUCT('6. Patients'!CM$10:CM$107,OFFSET('6. Patients'!$IG$9,1,MATCH($D95,'6. Patients'!$IH$9:$JA$9,0),ROWS('6. Patients'!DZ$10:DZ$107))),0),
IFERROR(SUMPRODUCT('6. Patients'!CM$10:CM$107,OFFSET('6. Patients'!$JB$9,1,MATCH($D95,'6. Patients'!$JC$9:$KZ$9,0),ROWS('6. Patients'!DZ$10:DZ$107))),0)+
IFERROR(SUMPRODUCT('6. Patients'!CM$10:CM$107,OFFSET('6. Patients'!$LA$9,1,MATCH($D95,'6. Patients'!$LB$9:$LU$9,0),ROWS('6. Patients'!DZ$10:DZ$107))),0)+
IFERROR(SUMPRODUCT('6. Patients'!CM$10:CM$107,OFFSET('6. Patients'!$LV$9,1,MATCH($D95,'6. Patients'!$LW$9:$NT$9,0),ROWS('6. Patients'!DZ$10:DZ$107))),0)+
IFERROR(SUMPRODUCT('6. Patients'!CM$10:CM$107,OFFSET('6. Patients'!$NU$9,1,MATCH($D95,'6. Patients'!$NV$9:$OO$9,0),ROWS('6. Patients'!DZ$10:DZ$107))),0),
IFERROR(SUMPRODUCT('6. Patients'!CM$10:CM$107,OFFSET('6. Patients'!$OP$9,1,MATCH($D95,'6. Patients'!$OQ$9:$QN$9,0),ROWS('6. Patients'!DZ$10:DZ$107))),0)+
IFERROR(SUMPRODUCT('6. Patients'!CM$10:CM$107,OFFSET('6. Patients'!$QO$9,1,MATCH($D95,'6. Patients'!$QP$9:$RI$9,0),ROWS('6. Patients'!DZ$10:DZ$107))),0)+
IFERROR(SUMPRODUCT('6. Patients'!CM$10:CM$107,OFFSET('6. Patients'!$RJ$9,1,MATCH($D95,'6. Patients'!$RK$9:$TH$9,0),ROWS('6. Patients'!DZ$10:DZ$107))),0)+
IFERROR(SUMPRODUCT('6. Patients'!CM$10:CM$107,OFFSET('6. Patients'!$TI$9,1,MATCH($D95,'6. Patients'!$TJ$9:$UC$9,0),ROWS('6. Patients'!DZ$10:DZ$107))),0))+
IFERROR(VLOOKUP($D95,$H$116:$L$146,COLUMNS($H$115:$J$115)-1+T$7,0)*$E95*$F95*'1. General Inputs'!$J$25,0),0),0)</f>
        <v>0</v>
      </c>
      <c r="U95" s="775">
        <f ca="1">ROUNDUP(IFERROR($F95*$E95*CHOOSE(U$7,
IFERROR(SUMPRODUCT('6. Patients'!CN$10:CN$107,OFFSET('6. Patients'!$DN$9,1,MATCH($D95,'6. Patients'!$DO$9:$FL$9,0),ROWS('6. Patients'!EA$10:EA$107))),0)+
IFERROR(SUMPRODUCT('6. Patients'!CN$10:CN$107,OFFSET('6. Patients'!$FM$9,1,MATCH($D95,'6. Patients'!$FN$9:$GG$9,0),ROWS('6. Patients'!EA$10:EA$107))),0)+
IFERROR(SUMPRODUCT('6. Patients'!CN$10:CN$107,OFFSET('6. Patients'!$GH$9,1,MATCH($D95,'6. Patients'!$GI$9:$IF$9,0),ROWS('6. Patients'!EA$10:EA$107))),0)+
IFERROR(SUMPRODUCT('6. Patients'!CN$10:CN$107,OFFSET('6. Patients'!$IG$9,1,MATCH($D95,'6. Patients'!$IH$9:$JA$9,0),ROWS('6. Patients'!EA$10:EA$107))),0),
IFERROR(SUMPRODUCT('6. Patients'!CN$10:CN$107,OFFSET('6. Patients'!$JB$9,1,MATCH($D95,'6. Patients'!$JC$9:$KZ$9,0),ROWS('6. Patients'!EA$10:EA$107))),0)+
IFERROR(SUMPRODUCT('6. Patients'!CN$10:CN$107,OFFSET('6. Patients'!$LA$9,1,MATCH($D95,'6. Patients'!$LB$9:$LU$9,0),ROWS('6. Patients'!EA$10:EA$107))),0)+
IFERROR(SUMPRODUCT('6. Patients'!CN$10:CN$107,OFFSET('6. Patients'!$LV$9,1,MATCH($D95,'6. Patients'!$LW$9:$NT$9,0),ROWS('6. Patients'!EA$10:EA$107))),0)+
IFERROR(SUMPRODUCT('6. Patients'!CN$10:CN$107,OFFSET('6. Patients'!$NU$9,1,MATCH($D95,'6. Patients'!$NV$9:$OO$9,0),ROWS('6. Patients'!EA$10:EA$107))),0),
IFERROR(SUMPRODUCT('6. Patients'!CN$10:CN$107,OFFSET('6. Patients'!$OP$9,1,MATCH($D95,'6. Patients'!$OQ$9:$QN$9,0),ROWS('6. Patients'!EA$10:EA$107))),0)+
IFERROR(SUMPRODUCT('6. Patients'!CN$10:CN$107,OFFSET('6. Patients'!$QO$9,1,MATCH($D95,'6. Patients'!$QP$9:$RI$9,0),ROWS('6. Patients'!EA$10:EA$107))),0)+
IFERROR(SUMPRODUCT('6. Patients'!CN$10:CN$107,OFFSET('6. Patients'!$RJ$9,1,MATCH($D95,'6. Patients'!$RK$9:$TH$9,0),ROWS('6. Patients'!EA$10:EA$107))),0)+
IFERROR(SUMPRODUCT('6. Patients'!CN$10:CN$107,OFFSET('6. Patients'!$TI$9,1,MATCH($D95,'6. Patients'!$TJ$9:$UC$9,0),ROWS('6. Patients'!EA$10:EA$107))),0))+
IFERROR(VLOOKUP($D95,$H$116:$L$146,COLUMNS($H$115:$J$115)-1+U$7,0)*$E95*$F95*'1. General Inputs'!$J$25,0),0),0)</f>
        <v>0</v>
      </c>
      <c r="V95" s="775">
        <f ca="1">ROUNDUP(IFERROR($F95*$E95*CHOOSE(V$7,
IFERROR(SUMPRODUCT('6. Patients'!CO$10:CO$107,OFFSET('6. Patients'!$DN$9,1,MATCH($D95,'6. Patients'!$DO$9:$FL$9,0),ROWS('6. Patients'!EB$10:EB$107))),0)+
IFERROR(SUMPRODUCT('6. Patients'!CO$10:CO$107,OFFSET('6. Patients'!$FM$9,1,MATCH($D95,'6. Patients'!$FN$9:$GG$9,0),ROWS('6. Patients'!EB$10:EB$107))),0)+
IFERROR(SUMPRODUCT('6. Patients'!CO$10:CO$107,OFFSET('6. Patients'!$GH$9,1,MATCH($D95,'6. Patients'!$GI$9:$IF$9,0),ROWS('6. Patients'!EB$10:EB$107))),0)+
IFERROR(SUMPRODUCT('6. Patients'!CO$10:CO$107,OFFSET('6. Patients'!$IG$9,1,MATCH($D95,'6. Patients'!$IH$9:$JA$9,0),ROWS('6. Patients'!EB$10:EB$107))),0),
IFERROR(SUMPRODUCT('6. Patients'!CO$10:CO$107,OFFSET('6. Patients'!$JB$9,1,MATCH($D95,'6. Patients'!$JC$9:$KZ$9,0),ROWS('6. Patients'!EB$10:EB$107))),0)+
IFERROR(SUMPRODUCT('6. Patients'!CO$10:CO$107,OFFSET('6. Patients'!$LA$9,1,MATCH($D95,'6. Patients'!$LB$9:$LU$9,0),ROWS('6. Patients'!EB$10:EB$107))),0)+
IFERROR(SUMPRODUCT('6. Patients'!CO$10:CO$107,OFFSET('6. Patients'!$LV$9,1,MATCH($D95,'6. Patients'!$LW$9:$NT$9,0),ROWS('6. Patients'!EB$10:EB$107))),0)+
IFERROR(SUMPRODUCT('6. Patients'!CO$10:CO$107,OFFSET('6. Patients'!$NU$9,1,MATCH($D95,'6. Patients'!$NV$9:$OO$9,0),ROWS('6. Patients'!EB$10:EB$107))),0),
IFERROR(SUMPRODUCT('6. Patients'!CO$10:CO$107,OFFSET('6. Patients'!$OP$9,1,MATCH($D95,'6. Patients'!$OQ$9:$QN$9,0),ROWS('6. Patients'!EB$10:EB$107))),0)+
IFERROR(SUMPRODUCT('6. Patients'!CO$10:CO$107,OFFSET('6. Patients'!$QO$9,1,MATCH($D95,'6. Patients'!$QP$9:$RI$9,0),ROWS('6. Patients'!EB$10:EB$107))),0)+
IFERROR(SUMPRODUCT('6. Patients'!CO$10:CO$107,OFFSET('6. Patients'!$RJ$9,1,MATCH($D95,'6. Patients'!$RK$9:$TH$9,0),ROWS('6. Patients'!EB$10:EB$107))),0)+
IFERROR(SUMPRODUCT('6. Patients'!CO$10:CO$107,OFFSET('6. Patients'!$TI$9,1,MATCH($D95,'6. Patients'!$TJ$9:$UC$9,0),ROWS('6. Patients'!EB$10:EB$107))),0))+
IFERROR(VLOOKUP($D95,$H$116:$L$146,COLUMNS($H$115:$J$115)-1+V$7,0)*$E95*$F95*'1. General Inputs'!$J$25,0),0),0)</f>
        <v>0</v>
      </c>
      <c r="W95" s="775">
        <f ca="1">ROUNDUP(IFERROR($F95*$E95*CHOOSE(W$7,
IFERROR(SUMPRODUCT('6. Patients'!CP$10:CP$107,OFFSET('6. Patients'!$DN$9,1,MATCH($D95,'6. Patients'!$DO$9:$FL$9,0),ROWS('6. Patients'!EC$10:EC$107))),0)+
IFERROR(SUMPRODUCT('6. Patients'!CP$10:CP$107,OFFSET('6. Patients'!$FM$9,1,MATCH($D95,'6. Patients'!$FN$9:$GG$9,0),ROWS('6. Patients'!EC$10:EC$107))),0)+
IFERROR(SUMPRODUCT('6. Patients'!CP$10:CP$107,OFFSET('6. Patients'!$GH$9,1,MATCH($D95,'6. Patients'!$GI$9:$IF$9,0),ROWS('6. Patients'!EC$10:EC$107))),0)+
IFERROR(SUMPRODUCT('6. Patients'!CP$10:CP$107,OFFSET('6. Patients'!$IG$9,1,MATCH($D95,'6. Patients'!$IH$9:$JA$9,0),ROWS('6. Patients'!EC$10:EC$107))),0),
IFERROR(SUMPRODUCT('6. Patients'!CP$10:CP$107,OFFSET('6. Patients'!$JB$9,1,MATCH($D95,'6. Patients'!$JC$9:$KZ$9,0),ROWS('6. Patients'!EC$10:EC$107))),0)+
IFERROR(SUMPRODUCT('6. Patients'!CP$10:CP$107,OFFSET('6. Patients'!$LA$9,1,MATCH($D95,'6. Patients'!$LB$9:$LU$9,0),ROWS('6. Patients'!EC$10:EC$107))),0)+
IFERROR(SUMPRODUCT('6. Patients'!CP$10:CP$107,OFFSET('6. Patients'!$LV$9,1,MATCH($D95,'6. Patients'!$LW$9:$NT$9,0),ROWS('6. Patients'!EC$10:EC$107))),0)+
IFERROR(SUMPRODUCT('6. Patients'!CP$10:CP$107,OFFSET('6. Patients'!$NU$9,1,MATCH($D95,'6. Patients'!$NV$9:$OO$9,0),ROWS('6. Patients'!EC$10:EC$107))),0),
IFERROR(SUMPRODUCT('6. Patients'!CP$10:CP$107,OFFSET('6. Patients'!$OP$9,1,MATCH($D95,'6. Patients'!$OQ$9:$QN$9,0),ROWS('6. Patients'!EC$10:EC$107))),0)+
IFERROR(SUMPRODUCT('6. Patients'!CP$10:CP$107,OFFSET('6. Patients'!$QO$9,1,MATCH($D95,'6. Patients'!$QP$9:$RI$9,0),ROWS('6. Patients'!EC$10:EC$107))),0)+
IFERROR(SUMPRODUCT('6. Patients'!CP$10:CP$107,OFFSET('6. Patients'!$RJ$9,1,MATCH($D95,'6. Patients'!$RK$9:$TH$9,0),ROWS('6. Patients'!EC$10:EC$107))),0)+
IFERROR(SUMPRODUCT('6. Patients'!CP$10:CP$107,OFFSET('6. Patients'!$TI$9,1,MATCH($D95,'6. Patients'!$TJ$9:$UC$9,0),ROWS('6. Patients'!EC$10:EC$107))),0))+
IFERROR(VLOOKUP($D95,$H$116:$L$146,COLUMNS($H$115:$J$115)-1+W$7,0)*$E95*$F95*'1. General Inputs'!$J$25,0),0),0)</f>
        <v>0</v>
      </c>
      <c r="X95" s="775">
        <f ca="1">ROUNDUP(IFERROR($F95*$E95*CHOOSE(X$7,
IFERROR(SUMPRODUCT('6. Patients'!CQ$10:CQ$107,OFFSET('6. Patients'!$DN$9,1,MATCH($D95,'6. Patients'!$DO$9:$FL$9,0),ROWS('6. Patients'!ED$10:ED$107))),0)+
IFERROR(SUMPRODUCT('6. Patients'!CQ$10:CQ$107,OFFSET('6. Patients'!$FM$9,1,MATCH($D95,'6. Patients'!$FN$9:$GG$9,0),ROWS('6. Patients'!ED$10:ED$107))),0)+
IFERROR(SUMPRODUCT('6. Patients'!CQ$10:CQ$107,OFFSET('6. Patients'!$GH$9,1,MATCH($D95,'6. Patients'!$GI$9:$IF$9,0),ROWS('6. Patients'!ED$10:ED$107))),0)+
IFERROR(SUMPRODUCT('6. Patients'!CQ$10:CQ$107,OFFSET('6. Patients'!$IG$9,1,MATCH($D95,'6. Patients'!$IH$9:$JA$9,0),ROWS('6. Patients'!ED$10:ED$107))),0),
IFERROR(SUMPRODUCT('6. Patients'!CQ$10:CQ$107,OFFSET('6. Patients'!$JB$9,1,MATCH($D95,'6. Patients'!$JC$9:$KZ$9,0),ROWS('6. Patients'!ED$10:ED$107))),0)+
IFERROR(SUMPRODUCT('6. Patients'!CQ$10:CQ$107,OFFSET('6. Patients'!$LA$9,1,MATCH($D95,'6. Patients'!$LB$9:$LU$9,0),ROWS('6. Patients'!ED$10:ED$107))),0)+
IFERROR(SUMPRODUCT('6. Patients'!CQ$10:CQ$107,OFFSET('6. Patients'!$LV$9,1,MATCH($D95,'6. Patients'!$LW$9:$NT$9,0),ROWS('6. Patients'!ED$10:ED$107))),0)+
IFERROR(SUMPRODUCT('6. Patients'!CQ$10:CQ$107,OFFSET('6. Patients'!$NU$9,1,MATCH($D95,'6. Patients'!$NV$9:$OO$9,0),ROWS('6. Patients'!ED$10:ED$107))),0),
IFERROR(SUMPRODUCT('6. Patients'!CQ$10:CQ$107,OFFSET('6. Patients'!$OP$9,1,MATCH($D95,'6. Patients'!$OQ$9:$QN$9,0),ROWS('6. Patients'!ED$10:ED$107))),0)+
IFERROR(SUMPRODUCT('6. Patients'!CQ$10:CQ$107,OFFSET('6. Patients'!$QO$9,1,MATCH($D95,'6. Patients'!$QP$9:$RI$9,0),ROWS('6. Patients'!ED$10:ED$107))),0)+
IFERROR(SUMPRODUCT('6. Patients'!CQ$10:CQ$107,OFFSET('6. Patients'!$RJ$9,1,MATCH($D95,'6. Patients'!$RK$9:$TH$9,0),ROWS('6. Patients'!ED$10:ED$107))),0)+
IFERROR(SUMPRODUCT('6. Patients'!CQ$10:CQ$107,OFFSET('6. Patients'!$TI$9,1,MATCH($D95,'6. Patients'!$TJ$9:$UC$9,0),ROWS('6. Patients'!ED$10:ED$107))),0))+
IFERROR(VLOOKUP($D95,$H$116:$L$146,COLUMNS($H$115:$J$115)-1+X$7,0)*$E95*$F95*'1. General Inputs'!$J$25,0),0),0)</f>
        <v>0</v>
      </c>
      <c r="Y95" s="775">
        <f ca="1">ROUNDUP(IFERROR($F95*$E95*CHOOSE(Y$7,
IFERROR(SUMPRODUCT('6. Patients'!CR$10:CR$107,OFFSET('6. Patients'!$DN$9,1,MATCH($D95,'6. Patients'!$DO$9:$FL$9,0),ROWS('6. Patients'!EE$10:EE$107))),0)+
IFERROR(SUMPRODUCT('6. Patients'!CR$10:CR$107,OFFSET('6. Patients'!$FM$9,1,MATCH($D95,'6. Patients'!$FN$9:$GG$9,0),ROWS('6. Patients'!EE$10:EE$107))),0)+
IFERROR(SUMPRODUCT('6. Patients'!CR$10:CR$107,OFFSET('6. Patients'!$GH$9,1,MATCH($D95,'6. Patients'!$GI$9:$IF$9,0),ROWS('6. Patients'!EE$10:EE$107))),0)+
IFERROR(SUMPRODUCT('6. Patients'!CR$10:CR$107,OFFSET('6. Patients'!$IG$9,1,MATCH($D95,'6. Patients'!$IH$9:$JA$9,0),ROWS('6. Patients'!EE$10:EE$107))),0),
IFERROR(SUMPRODUCT('6. Patients'!CR$10:CR$107,OFFSET('6. Patients'!$JB$9,1,MATCH($D95,'6. Patients'!$JC$9:$KZ$9,0),ROWS('6. Patients'!EE$10:EE$107))),0)+
IFERROR(SUMPRODUCT('6. Patients'!CR$10:CR$107,OFFSET('6. Patients'!$LA$9,1,MATCH($D95,'6. Patients'!$LB$9:$LU$9,0),ROWS('6. Patients'!EE$10:EE$107))),0)+
IFERROR(SUMPRODUCT('6. Patients'!CR$10:CR$107,OFFSET('6. Patients'!$LV$9,1,MATCH($D95,'6. Patients'!$LW$9:$NT$9,0),ROWS('6. Patients'!EE$10:EE$107))),0)+
IFERROR(SUMPRODUCT('6. Patients'!CR$10:CR$107,OFFSET('6. Patients'!$NU$9,1,MATCH($D95,'6. Patients'!$NV$9:$OO$9,0),ROWS('6. Patients'!EE$10:EE$107))),0),
IFERROR(SUMPRODUCT('6. Patients'!CR$10:CR$107,OFFSET('6. Patients'!$OP$9,1,MATCH($D95,'6. Patients'!$OQ$9:$QN$9,0),ROWS('6. Patients'!EE$10:EE$107))),0)+
IFERROR(SUMPRODUCT('6. Patients'!CR$10:CR$107,OFFSET('6. Patients'!$QO$9,1,MATCH($D95,'6. Patients'!$QP$9:$RI$9,0),ROWS('6. Patients'!EE$10:EE$107))),0)+
IFERROR(SUMPRODUCT('6. Patients'!CR$10:CR$107,OFFSET('6. Patients'!$RJ$9,1,MATCH($D95,'6. Patients'!$RK$9:$TH$9,0),ROWS('6. Patients'!EE$10:EE$107))),0)+
IFERROR(SUMPRODUCT('6. Patients'!CR$10:CR$107,OFFSET('6. Patients'!$TI$9,1,MATCH($D95,'6. Patients'!$TJ$9:$UC$9,0),ROWS('6. Patients'!EE$10:EE$107))),0))+
IFERROR(VLOOKUP($D95,$H$116:$L$146,COLUMNS($H$115:$J$115)-1+Y$7,0)*$E95*$F95*'1. General Inputs'!$J$25,0),0),0)</f>
        <v>0</v>
      </c>
      <c r="Z95" s="775">
        <f ca="1">ROUNDUP(IFERROR($F95*$E95*CHOOSE(Z$7,
IFERROR(SUMPRODUCT('6. Patients'!CS$10:CS$107,OFFSET('6. Patients'!$DN$9,1,MATCH($D95,'6. Patients'!$DO$9:$FL$9,0),ROWS('6. Patients'!EF$10:EF$107))),0)+
IFERROR(SUMPRODUCT('6. Patients'!CS$10:CS$107,OFFSET('6. Patients'!$FM$9,1,MATCH($D95,'6. Patients'!$FN$9:$GG$9,0),ROWS('6. Patients'!EF$10:EF$107))),0)+
IFERROR(SUMPRODUCT('6. Patients'!CS$10:CS$107,OFFSET('6. Patients'!$GH$9,1,MATCH($D95,'6. Patients'!$GI$9:$IF$9,0),ROWS('6. Patients'!EF$10:EF$107))),0)+
IFERROR(SUMPRODUCT('6. Patients'!CS$10:CS$107,OFFSET('6. Patients'!$IG$9,1,MATCH($D95,'6. Patients'!$IH$9:$JA$9,0),ROWS('6. Patients'!EF$10:EF$107))),0),
IFERROR(SUMPRODUCT('6. Patients'!CS$10:CS$107,OFFSET('6. Patients'!$JB$9,1,MATCH($D95,'6. Patients'!$JC$9:$KZ$9,0),ROWS('6. Patients'!EF$10:EF$107))),0)+
IFERROR(SUMPRODUCT('6. Patients'!CS$10:CS$107,OFFSET('6. Patients'!$LA$9,1,MATCH($D95,'6. Patients'!$LB$9:$LU$9,0),ROWS('6. Patients'!EF$10:EF$107))),0)+
IFERROR(SUMPRODUCT('6. Patients'!CS$10:CS$107,OFFSET('6. Patients'!$LV$9,1,MATCH($D95,'6. Patients'!$LW$9:$NT$9,0),ROWS('6. Patients'!EF$10:EF$107))),0)+
IFERROR(SUMPRODUCT('6. Patients'!CS$10:CS$107,OFFSET('6. Patients'!$NU$9,1,MATCH($D95,'6. Patients'!$NV$9:$OO$9,0),ROWS('6. Patients'!EF$10:EF$107))),0),
IFERROR(SUMPRODUCT('6. Patients'!CS$10:CS$107,OFFSET('6. Patients'!$OP$9,1,MATCH($D95,'6. Patients'!$OQ$9:$QN$9,0),ROWS('6. Patients'!EF$10:EF$107))),0)+
IFERROR(SUMPRODUCT('6. Patients'!CS$10:CS$107,OFFSET('6. Patients'!$QO$9,1,MATCH($D95,'6. Patients'!$QP$9:$RI$9,0),ROWS('6. Patients'!EF$10:EF$107))),0)+
IFERROR(SUMPRODUCT('6. Patients'!CS$10:CS$107,OFFSET('6. Patients'!$RJ$9,1,MATCH($D95,'6. Patients'!$RK$9:$TH$9,0),ROWS('6. Patients'!EF$10:EF$107))),0)+
IFERROR(SUMPRODUCT('6. Patients'!CS$10:CS$107,OFFSET('6. Patients'!$TI$9,1,MATCH($D95,'6. Patients'!$TJ$9:$UC$9,0),ROWS('6. Patients'!EF$10:EF$107))),0))+
IFERROR(VLOOKUP($D95,$H$116:$L$146,COLUMNS($H$115:$J$115)-1+Z$7,0)*$E95*$F95*'1. General Inputs'!$J$25,0),0),0)</f>
        <v>0</v>
      </c>
      <c r="AA95" s="775">
        <f ca="1">ROUNDUP(IFERROR($F95*$E95*CHOOSE(AA$7,
IFERROR(SUMPRODUCT('6. Patients'!CT$10:CT$107,OFFSET('6. Patients'!$DN$9,1,MATCH($D95,'6. Patients'!$DO$9:$FL$9,0),ROWS('6. Patients'!EG$10:EG$107))),0)+
IFERROR(SUMPRODUCT('6. Patients'!CT$10:CT$107,OFFSET('6. Patients'!$FM$9,1,MATCH($D95,'6. Patients'!$FN$9:$GG$9,0),ROWS('6. Patients'!EG$10:EG$107))),0)+
IFERROR(SUMPRODUCT('6. Patients'!CT$10:CT$107,OFFSET('6. Patients'!$GH$9,1,MATCH($D95,'6. Patients'!$GI$9:$IF$9,0),ROWS('6. Patients'!EG$10:EG$107))),0)+
IFERROR(SUMPRODUCT('6. Patients'!CT$10:CT$107,OFFSET('6. Patients'!$IG$9,1,MATCH($D95,'6. Patients'!$IH$9:$JA$9,0),ROWS('6. Patients'!EG$10:EG$107))),0),
IFERROR(SUMPRODUCT('6. Patients'!CT$10:CT$107,OFFSET('6. Patients'!$JB$9,1,MATCH($D95,'6. Patients'!$JC$9:$KZ$9,0),ROWS('6. Patients'!EG$10:EG$107))),0)+
IFERROR(SUMPRODUCT('6. Patients'!CT$10:CT$107,OFFSET('6. Patients'!$LA$9,1,MATCH($D95,'6. Patients'!$LB$9:$LU$9,0),ROWS('6. Patients'!EG$10:EG$107))),0)+
IFERROR(SUMPRODUCT('6. Patients'!CT$10:CT$107,OFFSET('6. Patients'!$LV$9,1,MATCH($D95,'6. Patients'!$LW$9:$NT$9,0),ROWS('6. Patients'!EG$10:EG$107))),0)+
IFERROR(SUMPRODUCT('6. Patients'!CT$10:CT$107,OFFSET('6. Patients'!$NU$9,1,MATCH($D95,'6. Patients'!$NV$9:$OO$9,0),ROWS('6. Patients'!EG$10:EG$107))),0),
IFERROR(SUMPRODUCT('6. Patients'!CT$10:CT$107,OFFSET('6. Patients'!$OP$9,1,MATCH($D95,'6. Patients'!$OQ$9:$QN$9,0),ROWS('6. Patients'!EG$10:EG$107))),0)+
IFERROR(SUMPRODUCT('6. Patients'!CT$10:CT$107,OFFSET('6. Patients'!$QO$9,1,MATCH($D95,'6. Patients'!$QP$9:$RI$9,0),ROWS('6. Patients'!EG$10:EG$107))),0)+
IFERROR(SUMPRODUCT('6. Patients'!CT$10:CT$107,OFFSET('6. Patients'!$RJ$9,1,MATCH($D95,'6. Patients'!$RK$9:$TH$9,0),ROWS('6. Patients'!EG$10:EG$107))),0)+
IFERROR(SUMPRODUCT('6. Patients'!CT$10:CT$107,OFFSET('6. Patients'!$TI$9,1,MATCH($D95,'6. Patients'!$TJ$9:$UC$9,0),ROWS('6. Patients'!EG$10:EG$107))),0))+
IFERROR(VLOOKUP($D95,$H$116:$L$146,COLUMNS($H$115:$J$115)-1+AA$7,0)*$E95*$F95*'1. General Inputs'!$J$25,0),0),0)</f>
        <v>0</v>
      </c>
      <c r="AB95" s="775">
        <f ca="1">ROUNDUP(IFERROR($F95*$E95*CHOOSE(AB$7,
IFERROR(SUMPRODUCT('6. Patients'!CU$10:CU$107,OFFSET('6. Patients'!$DN$9,1,MATCH($D95,'6. Patients'!$DO$9:$FL$9,0),ROWS('6. Patients'!EH$10:EH$107))),0)+
IFERROR(SUMPRODUCT('6. Patients'!CU$10:CU$107,OFFSET('6. Patients'!$FM$9,1,MATCH($D95,'6. Patients'!$FN$9:$GG$9,0),ROWS('6. Patients'!EH$10:EH$107))),0)+
IFERROR(SUMPRODUCT('6. Patients'!CU$10:CU$107,OFFSET('6. Patients'!$GH$9,1,MATCH($D95,'6. Patients'!$GI$9:$IF$9,0),ROWS('6. Patients'!EH$10:EH$107))),0)+
IFERROR(SUMPRODUCT('6. Patients'!CU$10:CU$107,OFFSET('6. Patients'!$IG$9,1,MATCH($D95,'6. Patients'!$IH$9:$JA$9,0),ROWS('6. Patients'!EH$10:EH$107))),0),
IFERROR(SUMPRODUCT('6. Patients'!CU$10:CU$107,OFFSET('6. Patients'!$JB$9,1,MATCH($D95,'6. Patients'!$JC$9:$KZ$9,0),ROWS('6. Patients'!EH$10:EH$107))),0)+
IFERROR(SUMPRODUCT('6. Patients'!CU$10:CU$107,OFFSET('6. Patients'!$LA$9,1,MATCH($D95,'6. Patients'!$LB$9:$LU$9,0),ROWS('6. Patients'!EH$10:EH$107))),0)+
IFERROR(SUMPRODUCT('6. Patients'!CU$10:CU$107,OFFSET('6. Patients'!$LV$9,1,MATCH($D95,'6. Patients'!$LW$9:$NT$9,0),ROWS('6. Patients'!EH$10:EH$107))),0)+
IFERROR(SUMPRODUCT('6. Patients'!CU$10:CU$107,OFFSET('6. Patients'!$NU$9,1,MATCH($D95,'6. Patients'!$NV$9:$OO$9,0),ROWS('6. Patients'!EH$10:EH$107))),0),
IFERROR(SUMPRODUCT('6. Patients'!CU$10:CU$107,OFFSET('6. Patients'!$OP$9,1,MATCH($D95,'6. Patients'!$OQ$9:$QN$9,0),ROWS('6. Patients'!EH$10:EH$107))),0)+
IFERROR(SUMPRODUCT('6. Patients'!CU$10:CU$107,OFFSET('6. Patients'!$QO$9,1,MATCH($D95,'6. Patients'!$QP$9:$RI$9,0),ROWS('6. Patients'!EH$10:EH$107))),0)+
IFERROR(SUMPRODUCT('6. Patients'!CU$10:CU$107,OFFSET('6. Patients'!$RJ$9,1,MATCH($D95,'6. Patients'!$RK$9:$TH$9,0),ROWS('6. Patients'!EH$10:EH$107))),0)+
IFERROR(SUMPRODUCT('6. Patients'!CU$10:CU$107,OFFSET('6. Patients'!$TI$9,1,MATCH($D95,'6. Patients'!$TJ$9:$UC$9,0),ROWS('6. Patients'!EH$10:EH$107))),0))+
IFERROR(VLOOKUP($D95,$H$116:$L$146,COLUMNS($H$115:$J$115)-1+AB$7,0)*$E95*$F95*'1. General Inputs'!$J$25,0),0),0)</f>
        <v>0</v>
      </c>
      <c r="AC95" s="775">
        <f ca="1">ROUNDUP(IFERROR($F95*$E95*CHOOSE(AC$7,
IFERROR(SUMPRODUCT('6. Patients'!CV$10:CV$107,OFFSET('6. Patients'!$DN$9,1,MATCH($D95,'6. Patients'!$DO$9:$FL$9,0),ROWS('6. Patients'!EI$10:EI$107))),0)+
IFERROR(SUMPRODUCT('6. Patients'!CV$10:CV$107,OFFSET('6. Patients'!$FM$9,1,MATCH($D95,'6. Patients'!$FN$9:$GG$9,0),ROWS('6. Patients'!EI$10:EI$107))),0)+
IFERROR(SUMPRODUCT('6. Patients'!CV$10:CV$107,OFFSET('6. Patients'!$GH$9,1,MATCH($D95,'6. Patients'!$GI$9:$IF$9,0),ROWS('6. Patients'!EI$10:EI$107))),0)+
IFERROR(SUMPRODUCT('6. Patients'!CV$10:CV$107,OFFSET('6. Patients'!$IG$9,1,MATCH($D95,'6. Patients'!$IH$9:$JA$9,0),ROWS('6. Patients'!EI$10:EI$107))),0),
IFERROR(SUMPRODUCT('6. Patients'!CV$10:CV$107,OFFSET('6. Patients'!$JB$9,1,MATCH($D95,'6. Patients'!$JC$9:$KZ$9,0),ROWS('6. Patients'!EI$10:EI$107))),0)+
IFERROR(SUMPRODUCT('6. Patients'!CV$10:CV$107,OFFSET('6. Patients'!$LA$9,1,MATCH($D95,'6. Patients'!$LB$9:$LU$9,0),ROWS('6. Patients'!EI$10:EI$107))),0)+
IFERROR(SUMPRODUCT('6. Patients'!CV$10:CV$107,OFFSET('6. Patients'!$LV$9,1,MATCH($D95,'6. Patients'!$LW$9:$NT$9,0),ROWS('6. Patients'!EI$10:EI$107))),0)+
IFERROR(SUMPRODUCT('6. Patients'!CV$10:CV$107,OFFSET('6. Patients'!$NU$9,1,MATCH($D95,'6. Patients'!$NV$9:$OO$9,0),ROWS('6. Patients'!EI$10:EI$107))),0),
IFERROR(SUMPRODUCT('6. Patients'!CV$10:CV$107,OFFSET('6. Patients'!$OP$9,1,MATCH($D95,'6. Patients'!$OQ$9:$QN$9,0),ROWS('6. Patients'!EI$10:EI$107))),0)+
IFERROR(SUMPRODUCT('6. Patients'!CV$10:CV$107,OFFSET('6. Patients'!$QO$9,1,MATCH($D95,'6. Patients'!$QP$9:$RI$9,0),ROWS('6. Patients'!EI$10:EI$107))),0)+
IFERROR(SUMPRODUCT('6. Patients'!CV$10:CV$107,OFFSET('6. Patients'!$RJ$9,1,MATCH($D95,'6. Patients'!$RK$9:$TH$9,0),ROWS('6. Patients'!EI$10:EI$107))),0)+
IFERROR(SUMPRODUCT('6. Patients'!CV$10:CV$107,OFFSET('6. Patients'!$TI$9,1,MATCH($D95,'6. Patients'!$TJ$9:$UC$9,0),ROWS('6. Patients'!EI$10:EI$107))),0))+
IFERROR(VLOOKUP($D95,$H$116:$L$146,COLUMNS($H$115:$J$115)-1+AC$7,0)*$E95*$F95*'1. General Inputs'!$J$25,0),0),0)</f>
        <v>0</v>
      </c>
      <c r="AD95" s="775">
        <f ca="1">ROUNDUP(IFERROR($F95*$E95*CHOOSE(AD$7,
IFERROR(SUMPRODUCT('6. Patients'!CW$10:CW$107,OFFSET('6. Patients'!$DN$9,1,MATCH($D95,'6. Patients'!$DO$9:$FL$9,0),ROWS('6. Patients'!EJ$10:EJ$107))),0)+
IFERROR(SUMPRODUCT('6. Patients'!CW$10:CW$107,OFFSET('6. Patients'!$FM$9,1,MATCH($D95,'6. Patients'!$FN$9:$GG$9,0),ROWS('6. Patients'!EJ$10:EJ$107))),0)+
IFERROR(SUMPRODUCT('6. Patients'!CW$10:CW$107,OFFSET('6. Patients'!$GH$9,1,MATCH($D95,'6. Patients'!$GI$9:$IF$9,0),ROWS('6. Patients'!EJ$10:EJ$107))),0)+
IFERROR(SUMPRODUCT('6. Patients'!CW$10:CW$107,OFFSET('6. Patients'!$IG$9,1,MATCH($D95,'6. Patients'!$IH$9:$JA$9,0),ROWS('6. Patients'!EJ$10:EJ$107))),0),
IFERROR(SUMPRODUCT('6. Patients'!CW$10:CW$107,OFFSET('6. Patients'!$JB$9,1,MATCH($D95,'6. Patients'!$JC$9:$KZ$9,0),ROWS('6. Patients'!EJ$10:EJ$107))),0)+
IFERROR(SUMPRODUCT('6. Patients'!CW$10:CW$107,OFFSET('6. Patients'!$LA$9,1,MATCH($D95,'6. Patients'!$LB$9:$LU$9,0),ROWS('6. Patients'!EJ$10:EJ$107))),0)+
IFERROR(SUMPRODUCT('6. Patients'!CW$10:CW$107,OFFSET('6. Patients'!$LV$9,1,MATCH($D95,'6. Patients'!$LW$9:$NT$9,0),ROWS('6. Patients'!EJ$10:EJ$107))),0)+
IFERROR(SUMPRODUCT('6. Patients'!CW$10:CW$107,OFFSET('6. Patients'!$NU$9,1,MATCH($D95,'6. Patients'!$NV$9:$OO$9,0),ROWS('6. Patients'!EJ$10:EJ$107))),0),
IFERROR(SUMPRODUCT('6. Patients'!CW$10:CW$107,OFFSET('6. Patients'!$OP$9,1,MATCH($D95,'6. Patients'!$OQ$9:$QN$9,0),ROWS('6. Patients'!EJ$10:EJ$107))),0)+
IFERROR(SUMPRODUCT('6. Patients'!CW$10:CW$107,OFFSET('6. Patients'!$QO$9,1,MATCH($D95,'6. Patients'!$QP$9:$RI$9,0),ROWS('6. Patients'!EJ$10:EJ$107))),0)+
IFERROR(SUMPRODUCT('6. Patients'!CW$10:CW$107,OFFSET('6. Patients'!$RJ$9,1,MATCH($D95,'6. Patients'!$RK$9:$TH$9,0),ROWS('6. Patients'!EJ$10:EJ$107))),0)+
IFERROR(SUMPRODUCT('6. Patients'!CW$10:CW$107,OFFSET('6. Patients'!$TI$9,1,MATCH($D95,'6. Patients'!$TJ$9:$UC$9,0),ROWS('6. Patients'!EJ$10:EJ$107))),0))+
IFERROR(VLOOKUP($D95,$H$116:$L$146,COLUMNS($H$115:$J$115)-1+AD$7,0)*$E95*$F95*'1. General Inputs'!$J$25,0),0),0)</f>
        <v>0</v>
      </c>
      <c r="AE95" s="775">
        <f ca="1">ROUNDUP(IFERROR($F95*$E95*CHOOSE(AE$7,
IFERROR(SUMPRODUCT('6. Patients'!CX$10:CX$107,OFFSET('6. Patients'!$DN$9,1,MATCH($D95,'6. Patients'!$DO$9:$FL$9,0),ROWS('6. Patients'!EK$10:EK$107))),0)+
IFERROR(SUMPRODUCT('6. Patients'!CX$10:CX$107,OFFSET('6. Patients'!$FM$9,1,MATCH($D95,'6. Patients'!$FN$9:$GG$9,0),ROWS('6. Patients'!EK$10:EK$107))),0)+
IFERROR(SUMPRODUCT('6. Patients'!CX$10:CX$107,OFFSET('6. Patients'!$GH$9,1,MATCH($D95,'6. Patients'!$GI$9:$IF$9,0),ROWS('6. Patients'!EK$10:EK$107))),0)+
IFERROR(SUMPRODUCT('6. Patients'!CX$10:CX$107,OFFSET('6. Patients'!$IG$9,1,MATCH($D95,'6. Patients'!$IH$9:$JA$9,0),ROWS('6. Patients'!EK$10:EK$107))),0),
IFERROR(SUMPRODUCT('6. Patients'!CX$10:CX$107,OFFSET('6. Patients'!$JB$9,1,MATCH($D95,'6. Patients'!$JC$9:$KZ$9,0),ROWS('6. Patients'!EK$10:EK$107))),0)+
IFERROR(SUMPRODUCT('6. Patients'!CX$10:CX$107,OFFSET('6. Patients'!$LA$9,1,MATCH($D95,'6. Patients'!$LB$9:$LU$9,0),ROWS('6. Patients'!EK$10:EK$107))),0)+
IFERROR(SUMPRODUCT('6. Patients'!CX$10:CX$107,OFFSET('6. Patients'!$LV$9,1,MATCH($D95,'6. Patients'!$LW$9:$NT$9,0),ROWS('6. Patients'!EK$10:EK$107))),0)+
IFERROR(SUMPRODUCT('6. Patients'!CX$10:CX$107,OFFSET('6. Patients'!$NU$9,1,MATCH($D95,'6. Patients'!$NV$9:$OO$9,0),ROWS('6. Patients'!EK$10:EK$107))),0),
IFERROR(SUMPRODUCT('6. Patients'!CX$10:CX$107,OFFSET('6. Patients'!$OP$9,1,MATCH($D95,'6. Patients'!$OQ$9:$QN$9,0),ROWS('6. Patients'!EK$10:EK$107))),0)+
IFERROR(SUMPRODUCT('6. Patients'!CX$10:CX$107,OFFSET('6. Patients'!$QO$9,1,MATCH($D95,'6. Patients'!$QP$9:$RI$9,0),ROWS('6. Patients'!EK$10:EK$107))),0)+
IFERROR(SUMPRODUCT('6. Patients'!CX$10:CX$107,OFFSET('6. Patients'!$RJ$9,1,MATCH($D95,'6. Patients'!$RK$9:$TH$9,0),ROWS('6. Patients'!EK$10:EK$107))),0)+
IFERROR(SUMPRODUCT('6. Patients'!CX$10:CX$107,OFFSET('6. Patients'!$TI$9,1,MATCH($D95,'6. Patients'!$TJ$9:$UC$9,0),ROWS('6. Patients'!EK$10:EK$107))),0))+
IFERROR(VLOOKUP($D95,$H$116:$L$146,COLUMNS($H$115:$J$115)-1+AE$7,0)*$E95*$F95*'1. General Inputs'!$J$25,0),0),0)</f>
        <v>0</v>
      </c>
      <c r="AF95" s="775">
        <f ca="1">ROUNDUP(IFERROR($F95*$E95*CHOOSE(AF$7,
IFERROR(SUMPRODUCT('6. Patients'!CY$10:CY$107,OFFSET('6. Patients'!$DN$9,1,MATCH($D95,'6. Patients'!$DO$9:$FL$9,0),ROWS('6. Patients'!EL$10:EL$107))),0)+
IFERROR(SUMPRODUCT('6. Patients'!CY$10:CY$107,OFFSET('6. Patients'!$FM$9,1,MATCH($D95,'6. Patients'!$FN$9:$GG$9,0),ROWS('6. Patients'!EL$10:EL$107))),0)+
IFERROR(SUMPRODUCT('6. Patients'!CY$10:CY$107,OFFSET('6. Patients'!$GH$9,1,MATCH($D95,'6. Patients'!$GI$9:$IF$9,0),ROWS('6. Patients'!EL$10:EL$107))),0)+
IFERROR(SUMPRODUCT('6. Patients'!CY$10:CY$107,OFFSET('6. Patients'!$IG$9,1,MATCH($D95,'6. Patients'!$IH$9:$JA$9,0),ROWS('6. Patients'!EL$10:EL$107))),0),
IFERROR(SUMPRODUCT('6. Patients'!CY$10:CY$107,OFFSET('6. Patients'!$JB$9,1,MATCH($D95,'6. Patients'!$JC$9:$KZ$9,0),ROWS('6. Patients'!EL$10:EL$107))),0)+
IFERROR(SUMPRODUCT('6. Patients'!CY$10:CY$107,OFFSET('6. Patients'!$LA$9,1,MATCH($D95,'6. Patients'!$LB$9:$LU$9,0),ROWS('6. Patients'!EL$10:EL$107))),0)+
IFERROR(SUMPRODUCT('6. Patients'!CY$10:CY$107,OFFSET('6. Patients'!$LV$9,1,MATCH($D95,'6. Patients'!$LW$9:$NT$9,0),ROWS('6. Patients'!EL$10:EL$107))),0)+
IFERROR(SUMPRODUCT('6. Patients'!CY$10:CY$107,OFFSET('6. Patients'!$NU$9,1,MATCH($D95,'6. Patients'!$NV$9:$OO$9,0),ROWS('6. Patients'!EL$10:EL$107))),0),
IFERROR(SUMPRODUCT('6. Patients'!CY$10:CY$107,OFFSET('6. Patients'!$OP$9,1,MATCH($D95,'6. Patients'!$OQ$9:$QN$9,0),ROWS('6. Patients'!EL$10:EL$107))),0)+
IFERROR(SUMPRODUCT('6. Patients'!CY$10:CY$107,OFFSET('6. Patients'!$QO$9,1,MATCH($D95,'6. Patients'!$QP$9:$RI$9,0),ROWS('6. Patients'!EL$10:EL$107))),0)+
IFERROR(SUMPRODUCT('6. Patients'!CY$10:CY$107,OFFSET('6. Patients'!$RJ$9,1,MATCH($D95,'6. Patients'!$RK$9:$TH$9,0),ROWS('6. Patients'!EL$10:EL$107))),0)+
IFERROR(SUMPRODUCT('6. Patients'!CY$10:CY$107,OFFSET('6. Patients'!$TI$9,1,MATCH($D95,'6. Patients'!$TJ$9:$UC$9,0),ROWS('6. Patients'!EL$10:EL$107))),0))+
IFERROR(VLOOKUP($D95,$H$116:$L$146,COLUMNS($H$115:$J$115)-1+AF$7,0)*$E95*$F95*'1. General Inputs'!$J$25,0),0),0)</f>
        <v>0</v>
      </c>
      <c r="AG95" s="775">
        <f ca="1">ROUNDUP(IFERROR($F95*$E95*CHOOSE(AG$7,
IFERROR(SUMPRODUCT('6. Patients'!CZ$10:CZ$107,OFFSET('6. Patients'!$DN$9,1,MATCH($D95,'6. Patients'!$DO$9:$FL$9,0),ROWS('6. Patients'!EM$10:EM$107))),0)+
IFERROR(SUMPRODUCT('6. Patients'!CZ$10:CZ$107,OFFSET('6. Patients'!$FM$9,1,MATCH($D95,'6. Patients'!$FN$9:$GG$9,0),ROWS('6. Patients'!EM$10:EM$107))),0)+
IFERROR(SUMPRODUCT('6. Patients'!CZ$10:CZ$107,OFFSET('6. Patients'!$GH$9,1,MATCH($D95,'6. Patients'!$GI$9:$IF$9,0),ROWS('6. Patients'!EM$10:EM$107))),0)+
IFERROR(SUMPRODUCT('6. Patients'!CZ$10:CZ$107,OFFSET('6. Patients'!$IG$9,1,MATCH($D95,'6. Patients'!$IH$9:$JA$9,0),ROWS('6. Patients'!EM$10:EM$107))),0),
IFERROR(SUMPRODUCT('6. Patients'!CZ$10:CZ$107,OFFSET('6. Patients'!$JB$9,1,MATCH($D95,'6. Patients'!$JC$9:$KZ$9,0),ROWS('6. Patients'!EM$10:EM$107))),0)+
IFERROR(SUMPRODUCT('6. Patients'!CZ$10:CZ$107,OFFSET('6. Patients'!$LA$9,1,MATCH($D95,'6. Patients'!$LB$9:$LU$9,0),ROWS('6. Patients'!EM$10:EM$107))),0)+
IFERROR(SUMPRODUCT('6. Patients'!CZ$10:CZ$107,OFFSET('6. Patients'!$LV$9,1,MATCH($D95,'6. Patients'!$LW$9:$NT$9,0),ROWS('6. Patients'!EM$10:EM$107))),0)+
IFERROR(SUMPRODUCT('6. Patients'!CZ$10:CZ$107,OFFSET('6. Patients'!$NU$9,1,MATCH($D95,'6. Patients'!$NV$9:$OO$9,0),ROWS('6. Patients'!EM$10:EM$107))),0),
IFERROR(SUMPRODUCT('6. Patients'!CZ$10:CZ$107,OFFSET('6. Patients'!$OP$9,1,MATCH($D95,'6. Patients'!$OQ$9:$QN$9,0),ROWS('6. Patients'!EM$10:EM$107))),0)+
IFERROR(SUMPRODUCT('6. Patients'!CZ$10:CZ$107,OFFSET('6. Patients'!$QO$9,1,MATCH($D95,'6. Patients'!$QP$9:$RI$9,0),ROWS('6. Patients'!EM$10:EM$107))),0)+
IFERROR(SUMPRODUCT('6. Patients'!CZ$10:CZ$107,OFFSET('6. Patients'!$RJ$9,1,MATCH($D95,'6. Patients'!$RK$9:$TH$9,0),ROWS('6. Patients'!EM$10:EM$107))),0)+
IFERROR(SUMPRODUCT('6. Patients'!CZ$10:CZ$107,OFFSET('6. Patients'!$TI$9,1,MATCH($D95,'6. Patients'!$TJ$9:$UC$9,0),ROWS('6. Patients'!EM$10:EM$107))),0))+
IFERROR(VLOOKUP($D95,$H$116:$L$146,COLUMNS($H$115:$J$115)-1+AG$7,0)*$E95*$F95*'1. General Inputs'!$J$25,0),0),0)</f>
        <v>0</v>
      </c>
      <c r="AH95" s="775">
        <f ca="1">ROUNDUP(IFERROR($F95*$E95*CHOOSE(AH$7,
IFERROR(SUMPRODUCT('6. Patients'!DA$10:DA$107,OFFSET('6. Patients'!$DN$9,1,MATCH($D95,'6. Patients'!$DO$9:$FL$9,0),ROWS('6. Patients'!EN$10:EN$107))),0)+
IFERROR(SUMPRODUCT('6. Patients'!DA$10:DA$107,OFFSET('6. Patients'!$FM$9,1,MATCH($D95,'6. Patients'!$FN$9:$GG$9,0),ROWS('6. Patients'!EN$10:EN$107))),0)+
IFERROR(SUMPRODUCT('6. Patients'!DA$10:DA$107,OFFSET('6. Patients'!$GH$9,1,MATCH($D95,'6. Patients'!$GI$9:$IF$9,0),ROWS('6. Patients'!EN$10:EN$107))),0)+
IFERROR(SUMPRODUCT('6. Patients'!DA$10:DA$107,OFFSET('6. Patients'!$IG$9,1,MATCH($D95,'6. Patients'!$IH$9:$JA$9,0),ROWS('6. Patients'!EN$10:EN$107))),0),
IFERROR(SUMPRODUCT('6. Patients'!DA$10:DA$107,OFFSET('6. Patients'!$JB$9,1,MATCH($D95,'6. Patients'!$JC$9:$KZ$9,0),ROWS('6. Patients'!EN$10:EN$107))),0)+
IFERROR(SUMPRODUCT('6. Patients'!DA$10:DA$107,OFFSET('6. Patients'!$LA$9,1,MATCH($D95,'6. Patients'!$LB$9:$LU$9,0),ROWS('6. Patients'!EN$10:EN$107))),0)+
IFERROR(SUMPRODUCT('6. Patients'!DA$10:DA$107,OFFSET('6. Patients'!$LV$9,1,MATCH($D95,'6. Patients'!$LW$9:$NT$9,0),ROWS('6. Patients'!EN$10:EN$107))),0)+
IFERROR(SUMPRODUCT('6. Patients'!DA$10:DA$107,OFFSET('6. Patients'!$NU$9,1,MATCH($D95,'6. Patients'!$NV$9:$OO$9,0),ROWS('6. Patients'!EN$10:EN$107))),0),
IFERROR(SUMPRODUCT('6. Patients'!DA$10:DA$107,OFFSET('6. Patients'!$OP$9,1,MATCH($D95,'6. Patients'!$OQ$9:$QN$9,0),ROWS('6. Patients'!EN$10:EN$107))),0)+
IFERROR(SUMPRODUCT('6. Patients'!DA$10:DA$107,OFFSET('6. Patients'!$QO$9,1,MATCH($D95,'6. Patients'!$QP$9:$RI$9,0),ROWS('6. Patients'!EN$10:EN$107))),0)+
IFERROR(SUMPRODUCT('6. Patients'!DA$10:DA$107,OFFSET('6. Patients'!$RJ$9,1,MATCH($D95,'6. Patients'!$RK$9:$TH$9,0),ROWS('6. Patients'!EN$10:EN$107))),0)+
IFERROR(SUMPRODUCT('6. Patients'!DA$10:DA$107,OFFSET('6. Patients'!$TI$9,1,MATCH($D95,'6. Patients'!$TJ$9:$UC$9,0),ROWS('6. Patients'!EN$10:EN$107))),0))+
IFERROR(VLOOKUP($D95,$H$116:$L$146,COLUMNS($H$115:$J$115)-1+AH$7,0)*$E95*$F95*'1. General Inputs'!$J$25,0),0),0)</f>
        <v>0</v>
      </c>
      <c r="AI95" s="775">
        <f ca="1">ROUNDUP(IFERROR($F95*$E95*CHOOSE(AI$7,
IFERROR(SUMPRODUCT('6. Patients'!DB$10:DB$107,OFFSET('6. Patients'!$DN$9,1,MATCH($D95,'6. Patients'!$DO$9:$FL$9,0),ROWS('6. Patients'!EO$10:EO$107))),0)+
IFERROR(SUMPRODUCT('6. Patients'!DB$10:DB$107,OFFSET('6. Patients'!$FM$9,1,MATCH($D95,'6. Patients'!$FN$9:$GG$9,0),ROWS('6. Patients'!EO$10:EO$107))),0)+
IFERROR(SUMPRODUCT('6. Patients'!DB$10:DB$107,OFFSET('6. Patients'!$GH$9,1,MATCH($D95,'6. Patients'!$GI$9:$IF$9,0),ROWS('6. Patients'!EO$10:EO$107))),0)+
IFERROR(SUMPRODUCT('6. Patients'!DB$10:DB$107,OFFSET('6. Patients'!$IG$9,1,MATCH($D95,'6. Patients'!$IH$9:$JA$9,0),ROWS('6. Patients'!EO$10:EO$107))),0),
IFERROR(SUMPRODUCT('6. Patients'!DB$10:DB$107,OFFSET('6. Patients'!$JB$9,1,MATCH($D95,'6. Patients'!$JC$9:$KZ$9,0),ROWS('6. Patients'!EO$10:EO$107))),0)+
IFERROR(SUMPRODUCT('6. Patients'!DB$10:DB$107,OFFSET('6. Patients'!$LA$9,1,MATCH($D95,'6. Patients'!$LB$9:$LU$9,0),ROWS('6. Patients'!EO$10:EO$107))),0)+
IFERROR(SUMPRODUCT('6. Patients'!DB$10:DB$107,OFFSET('6. Patients'!$LV$9,1,MATCH($D95,'6. Patients'!$LW$9:$NT$9,0),ROWS('6. Patients'!EO$10:EO$107))),0)+
IFERROR(SUMPRODUCT('6. Patients'!DB$10:DB$107,OFFSET('6. Patients'!$NU$9,1,MATCH($D95,'6. Patients'!$NV$9:$OO$9,0),ROWS('6. Patients'!EO$10:EO$107))),0),
IFERROR(SUMPRODUCT('6. Patients'!DB$10:DB$107,OFFSET('6. Patients'!$OP$9,1,MATCH($D95,'6. Patients'!$OQ$9:$QN$9,0),ROWS('6. Patients'!EO$10:EO$107))),0)+
IFERROR(SUMPRODUCT('6. Patients'!DB$10:DB$107,OFFSET('6. Patients'!$QO$9,1,MATCH($D95,'6. Patients'!$QP$9:$RI$9,0),ROWS('6. Patients'!EO$10:EO$107))),0)+
IFERROR(SUMPRODUCT('6. Patients'!DB$10:DB$107,OFFSET('6. Patients'!$RJ$9,1,MATCH($D95,'6. Patients'!$RK$9:$TH$9,0),ROWS('6. Patients'!EO$10:EO$107))),0)+
IFERROR(SUMPRODUCT('6. Patients'!DB$10:DB$107,OFFSET('6. Patients'!$TI$9,1,MATCH($D95,'6. Patients'!$TJ$9:$UC$9,0),ROWS('6. Patients'!EO$10:EO$107))),0))+
IFERROR(VLOOKUP($D95,$H$116:$L$146,COLUMNS($H$115:$J$115)-1+AI$7,0)*$E95*$F95*'1. General Inputs'!$J$25,0),0),0)</f>
        <v>0</v>
      </c>
      <c r="AJ95" s="775">
        <f ca="1">ROUNDUP(IFERROR($F95*$E95*CHOOSE(AJ$7,
IFERROR(SUMPRODUCT('6. Patients'!DC$10:DC$107,OFFSET('6. Patients'!$DN$9,1,MATCH($D95,'6. Patients'!$DO$9:$FL$9,0),ROWS('6. Patients'!EP$10:EP$107))),0)+
IFERROR(SUMPRODUCT('6. Patients'!DC$10:DC$107,OFFSET('6. Patients'!$FM$9,1,MATCH($D95,'6. Patients'!$FN$9:$GG$9,0),ROWS('6. Patients'!EP$10:EP$107))),0)+
IFERROR(SUMPRODUCT('6. Patients'!DC$10:DC$107,OFFSET('6. Patients'!$GH$9,1,MATCH($D95,'6. Patients'!$GI$9:$IF$9,0),ROWS('6. Patients'!EP$10:EP$107))),0)+
IFERROR(SUMPRODUCT('6. Patients'!DC$10:DC$107,OFFSET('6. Patients'!$IG$9,1,MATCH($D95,'6. Patients'!$IH$9:$JA$9,0),ROWS('6. Patients'!EP$10:EP$107))),0),
IFERROR(SUMPRODUCT('6. Patients'!DC$10:DC$107,OFFSET('6. Patients'!$JB$9,1,MATCH($D95,'6. Patients'!$JC$9:$KZ$9,0),ROWS('6. Patients'!EP$10:EP$107))),0)+
IFERROR(SUMPRODUCT('6. Patients'!DC$10:DC$107,OFFSET('6. Patients'!$LA$9,1,MATCH($D95,'6. Patients'!$LB$9:$LU$9,0),ROWS('6. Patients'!EP$10:EP$107))),0)+
IFERROR(SUMPRODUCT('6. Patients'!DC$10:DC$107,OFFSET('6. Patients'!$LV$9,1,MATCH($D95,'6. Patients'!$LW$9:$NT$9,0),ROWS('6. Patients'!EP$10:EP$107))),0)+
IFERROR(SUMPRODUCT('6. Patients'!DC$10:DC$107,OFFSET('6. Patients'!$NU$9,1,MATCH($D95,'6. Patients'!$NV$9:$OO$9,0),ROWS('6. Patients'!EP$10:EP$107))),0),
IFERROR(SUMPRODUCT('6. Patients'!DC$10:DC$107,OFFSET('6. Patients'!$OP$9,1,MATCH($D95,'6. Patients'!$OQ$9:$QN$9,0),ROWS('6. Patients'!EP$10:EP$107))),0)+
IFERROR(SUMPRODUCT('6. Patients'!DC$10:DC$107,OFFSET('6. Patients'!$QO$9,1,MATCH($D95,'6. Patients'!$QP$9:$RI$9,0),ROWS('6. Patients'!EP$10:EP$107))),0)+
IFERROR(SUMPRODUCT('6. Patients'!DC$10:DC$107,OFFSET('6. Patients'!$RJ$9,1,MATCH($D95,'6. Patients'!$RK$9:$TH$9,0),ROWS('6. Patients'!EP$10:EP$107))),0)+
IFERROR(SUMPRODUCT('6. Patients'!DC$10:DC$107,OFFSET('6. Patients'!$TI$9,1,MATCH($D95,'6. Patients'!$TJ$9:$UC$9,0),ROWS('6. Patients'!EP$10:EP$107))),0))+
IFERROR(VLOOKUP($D95,$H$116:$L$146,COLUMNS($H$115:$J$115)-1+AJ$7,0)*$E95*$F95*'1. General Inputs'!$J$25,0),0),0)</f>
        <v>0</v>
      </c>
      <c r="AK95" s="775">
        <f ca="1">ROUNDUP(IFERROR($F95*$E95*CHOOSE(AK$7,
IFERROR(SUMPRODUCT('6. Patients'!DD$10:DD$107,OFFSET('6. Patients'!$DN$9,1,MATCH($D95,'6. Patients'!$DO$9:$FL$9,0),ROWS('6. Patients'!EQ$10:EQ$107))),0)+
IFERROR(SUMPRODUCT('6. Patients'!DD$10:DD$107,OFFSET('6. Patients'!$FM$9,1,MATCH($D95,'6. Patients'!$FN$9:$GG$9,0),ROWS('6. Patients'!EQ$10:EQ$107))),0)+
IFERROR(SUMPRODUCT('6. Patients'!DD$10:DD$107,OFFSET('6. Patients'!$GH$9,1,MATCH($D95,'6. Patients'!$GI$9:$IF$9,0),ROWS('6. Patients'!EQ$10:EQ$107))),0)+
IFERROR(SUMPRODUCT('6. Patients'!DD$10:DD$107,OFFSET('6. Patients'!$IG$9,1,MATCH($D95,'6. Patients'!$IH$9:$JA$9,0),ROWS('6. Patients'!EQ$10:EQ$107))),0),
IFERROR(SUMPRODUCT('6. Patients'!DD$10:DD$107,OFFSET('6. Patients'!$JB$9,1,MATCH($D95,'6. Patients'!$JC$9:$KZ$9,0),ROWS('6. Patients'!EQ$10:EQ$107))),0)+
IFERROR(SUMPRODUCT('6. Patients'!DD$10:DD$107,OFFSET('6. Patients'!$LA$9,1,MATCH($D95,'6. Patients'!$LB$9:$LU$9,0),ROWS('6. Patients'!EQ$10:EQ$107))),0)+
IFERROR(SUMPRODUCT('6. Patients'!DD$10:DD$107,OFFSET('6. Patients'!$LV$9,1,MATCH($D95,'6. Patients'!$LW$9:$NT$9,0),ROWS('6. Patients'!EQ$10:EQ$107))),0)+
IFERROR(SUMPRODUCT('6. Patients'!DD$10:DD$107,OFFSET('6. Patients'!$NU$9,1,MATCH($D95,'6. Patients'!$NV$9:$OO$9,0),ROWS('6. Patients'!EQ$10:EQ$107))),0),
IFERROR(SUMPRODUCT('6. Patients'!DD$10:DD$107,OFFSET('6. Patients'!$OP$9,1,MATCH($D95,'6. Patients'!$OQ$9:$QN$9,0),ROWS('6. Patients'!EQ$10:EQ$107))),0)+
IFERROR(SUMPRODUCT('6. Patients'!DD$10:DD$107,OFFSET('6. Patients'!$QO$9,1,MATCH($D95,'6. Patients'!$QP$9:$RI$9,0),ROWS('6. Patients'!EQ$10:EQ$107))),0)+
IFERROR(SUMPRODUCT('6. Patients'!DD$10:DD$107,OFFSET('6. Patients'!$RJ$9,1,MATCH($D95,'6. Patients'!$RK$9:$TH$9,0),ROWS('6. Patients'!EQ$10:EQ$107))),0)+
IFERROR(SUMPRODUCT('6. Patients'!DD$10:DD$107,OFFSET('6. Patients'!$TI$9,1,MATCH($D95,'6. Patients'!$TJ$9:$UC$9,0),ROWS('6. Patients'!EQ$10:EQ$107))),0))+
IFERROR(VLOOKUP($D95,$H$116:$L$146,COLUMNS($H$115:$J$115)-1+AK$7,0)*$E95*$F95*'1. General Inputs'!$J$25,0),0),0)</f>
        <v>0</v>
      </c>
      <c r="AL95" s="775">
        <f ca="1">ROUNDUP(IFERROR($F95*$E95*CHOOSE(AL$7,
IFERROR(SUMPRODUCT('6. Patients'!DE$10:DE$107,OFFSET('6. Patients'!$DN$9,1,MATCH($D95,'6. Patients'!$DO$9:$FL$9,0),ROWS('6. Patients'!ER$10:ER$107))),0)+
IFERROR(SUMPRODUCT('6. Patients'!DE$10:DE$107,OFFSET('6. Patients'!$FM$9,1,MATCH($D95,'6. Patients'!$FN$9:$GG$9,0),ROWS('6. Patients'!ER$10:ER$107))),0)+
IFERROR(SUMPRODUCT('6. Patients'!DE$10:DE$107,OFFSET('6. Patients'!$GH$9,1,MATCH($D95,'6. Patients'!$GI$9:$IF$9,0),ROWS('6. Patients'!ER$10:ER$107))),0)+
IFERROR(SUMPRODUCT('6. Patients'!DE$10:DE$107,OFFSET('6. Patients'!$IG$9,1,MATCH($D95,'6. Patients'!$IH$9:$JA$9,0),ROWS('6. Patients'!ER$10:ER$107))),0),
IFERROR(SUMPRODUCT('6. Patients'!DE$10:DE$107,OFFSET('6. Patients'!$JB$9,1,MATCH($D95,'6. Patients'!$JC$9:$KZ$9,0),ROWS('6. Patients'!ER$10:ER$107))),0)+
IFERROR(SUMPRODUCT('6. Patients'!DE$10:DE$107,OFFSET('6. Patients'!$LA$9,1,MATCH($D95,'6. Patients'!$LB$9:$LU$9,0),ROWS('6. Patients'!ER$10:ER$107))),0)+
IFERROR(SUMPRODUCT('6. Patients'!DE$10:DE$107,OFFSET('6. Patients'!$LV$9,1,MATCH($D95,'6. Patients'!$LW$9:$NT$9,0),ROWS('6. Patients'!ER$10:ER$107))),0)+
IFERROR(SUMPRODUCT('6. Patients'!DE$10:DE$107,OFFSET('6. Patients'!$NU$9,1,MATCH($D95,'6. Patients'!$NV$9:$OO$9,0),ROWS('6. Patients'!ER$10:ER$107))),0),
IFERROR(SUMPRODUCT('6. Patients'!DE$10:DE$107,OFFSET('6. Patients'!$OP$9,1,MATCH($D95,'6. Patients'!$OQ$9:$QN$9,0),ROWS('6. Patients'!ER$10:ER$107))),0)+
IFERROR(SUMPRODUCT('6. Patients'!DE$10:DE$107,OFFSET('6. Patients'!$QO$9,1,MATCH($D95,'6. Patients'!$QP$9:$RI$9,0),ROWS('6. Patients'!ER$10:ER$107))),0)+
IFERROR(SUMPRODUCT('6. Patients'!DE$10:DE$107,OFFSET('6. Patients'!$RJ$9,1,MATCH($D95,'6. Patients'!$RK$9:$TH$9,0),ROWS('6. Patients'!ER$10:ER$107))),0)+
IFERROR(SUMPRODUCT('6. Patients'!DE$10:DE$107,OFFSET('6. Patients'!$TI$9,1,MATCH($D95,'6. Patients'!$TJ$9:$UC$9,0),ROWS('6. Patients'!ER$10:ER$107))),0))+
IFERROR(VLOOKUP($D95,$H$116:$L$146,COLUMNS($H$115:$J$115)-1+AL$7,0)*$E95*$F95*'1. General Inputs'!$J$25,0),0),0)</f>
        <v>0</v>
      </c>
      <c r="AM95" s="775">
        <f ca="1">ROUNDUP(IFERROR($F95*$E95*CHOOSE(AM$7,
IFERROR(SUMPRODUCT('6. Patients'!DF$10:DF$107,OFFSET('6. Patients'!$DN$9,1,MATCH($D95,'6. Patients'!$DO$9:$FL$9,0),ROWS('6. Patients'!ES$10:ES$107))),0)+
IFERROR(SUMPRODUCT('6. Patients'!DF$10:DF$107,OFFSET('6. Patients'!$FM$9,1,MATCH($D95,'6. Patients'!$FN$9:$GG$9,0),ROWS('6. Patients'!ES$10:ES$107))),0)+
IFERROR(SUMPRODUCT('6. Patients'!DF$10:DF$107,OFFSET('6. Patients'!$GH$9,1,MATCH($D95,'6. Patients'!$GI$9:$IF$9,0),ROWS('6. Patients'!ES$10:ES$107))),0)+
IFERROR(SUMPRODUCT('6. Patients'!DF$10:DF$107,OFFSET('6. Patients'!$IG$9,1,MATCH($D95,'6. Patients'!$IH$9:$JA$9,0),ROWS('6. Patients'!ES$10:ES$107))),0),
IFERROR(SUMPRODUCT('6. Patients'!DF$10:DF$107,OFFSET('6. Patients'!$JB$9,1,MATCH($D95,'6. Patients'!$JC$9:$KZ$9,0),ROWS('6. Patients'!ES$10:ES$107))),0)+
IFERROR(SUMPRODUCT('6. Patients'!DF$10:DF$107,OFFSET('6. Patients'!$LA$9,1,MATCH($D95,'6. Patients'!$LB$9:$LU$9,0),ROWS('6. Patients'!ES$10:ES$107))),0)+
IFERROR(SUMPRODUCT('6. Patients'!DF$10:DF$107,OFFSET('6. Patients'!$LV$9,1,MATCH($D95,'6. Patients'!$LW$9:$NT$9,0),ROWS('6. Patients'!ES$10:ES$107))),0)+
IFERROR(SUMPRODUCT('6. Patients'!DF$10:DF$107,OFFSET('6. Patients'!$NU$9,1,MATCH($D95,'6. Patients'!$NV$9:$OO$9,0),ROWS('6. Patients'!ES$10:ES$107))),0),
IFERROR(SUMPRODUCT('6. Patients'!DF$10:DF$107,OFFSET('6. Patients'!$OP$9,1,MATCH($D95,'6. Patients'!$OQ$9:$QN$9,0),ROWS('6. Patients'!ES$10:ES$107))),0)+
IFERROR(SUMPRODUCT('6. Patients'!DF$10:DF$107,OFFSET('6. Patients'!$QO$9,1,MATCH($D95,'6. Patients'!$QP$9:$RI$9,0),ROWS('6. Patients'!ES$10:ES$107))),0)+
IFERROR(SUMPRODUCT('6. Patients'!DF$10:DF$107,OFFSET('6. Patients'!$RJ$9,1,MATCH($D95,'6. Patients'!$RK$9:$TH$9,0),ROWS('6. Patients'!ES$10:ES$107))),0)+
IFERROR(SUMPRODUCT('6. Patients'!DF$10:DF$107,OFFSET('6. Patients'!$TI$9,1,MATCH($D95,'6. Patients'!$TJ$9:$UC$9,0),ROWS('6. Patients'!ES$10:ES$107))),0))+
IFERROR(VLOOKUP($D95,$H$116:$L$146,COLUMNS($H$115:$J$115)-1+AM$7,0)*$E95*$F95*'1. General Inputs'!$J$25,0),0),0)</f>
        <v>0</v>
      </c>
      <c r="AN95" s="775">
        <f ca="1">ROUNDUP(IFERROR($F95*$E95*CHOOSE(AN$7,
IFERROR(SUMPRODUCT('6. Patients'!DG$10:DG$107,OFFSET('6. Patients'!$DN$9,1,MATCH($D95,'6. Patients'!$DO$9:$FL$9,0),ROWS('6. Patients'!ET$10:ET$107))),0)+
IFERROR(SUMPRODUCT('6. Patients'!DG$10:DG$107,OFFSET('6. Patients'!$FM$9,1,MATCH($D95,'6. Patients'!$FN$9:$GG$9,0),ROWS('6. Patients'!ET$10:ET$107))),0)+
IFERROR(SUMPRODUCT('6. Patients'!DG$10:DG$107,OFFSET('6. Patients'!$GH$9,1,MATCH($D95,'6. Patients'!$GI$9:$IF$9,0),ROWS('6. Patients'!ET$10:ET$107))),0)+
IFERROR(SUMPRODUCT('6. Patients'!DG$10:DG$107,OFFSET('6. Patients'!$IG$9,1,MATCH($D95,'6. Patients'!$IH$9:$JA$9,0),ROWS('6. Patients'!ET$10:ET$107))),0),
IFERROR(SUMPRODUCT('6. Patients'!DG$10:DG$107,OFFSET('6. Patients'!$JB$9,1,MATCH($D95,'6. Patients'!$JC$9:$KZ$9,0),ROWS('6. Patients'!ET$10:ET$107))),0)+
IFERROR(SUMPRODUCT('6. Patients'!DG$10:DG$107,OFFSET('6. Patients'!$LA$9,1,MATCH($D95,'6. Patients'!$LB$9:$LU$9,0),ROWS('6. Patients'!ET$10:ET$107))),0)+
IFERROR(SUMPRODUCT('6. Patients'!DG$10:DG$107,OFFSET('6. Patients'!$LV$9,1,MATCH($D95,'6. Patients'!$LW$9:$NT$9,0),ROWS('6. Patients'!ET$10:ET$107))),0)+
IFERROR(SUMPRODUCT('6. Patients'!DG$10:DG$107,OFFSET('6. Patients'!$NU$9,1,MATCH($D95,'6. Patients'!$NV$9:$OO$9,0),ROWS('6. Patients'!ET$10:ET$107))),0),
IFERROR(SUMPRODUCT('6. Patients'!DG$10:DG$107,OFFSET('6. Patients'!$OP$9,1,MATCH($D95,'6. Patients'!$OQ$9:$QN$9,0),ROWS('6. Patients'!ET$10:ET$107))),0)+
IFERROR(SUMPRODUCT('6. Patients'!DG$10:DG$107,OFFSET('6. Patients'!$QO$9,1,MATCH($D95,'6. Patients'!$QP$9:$RI$9,0),ROWS('6. Patients'!ET$10:ET$107))),0)+
IFERROR(SUMPRODUCT('6. Patients'!DG$10:DG$107,OFFSET('6. Patients'!$RJ$9,1,MATCH($D95,'6. Patients'!$RK$9:$TH$9,0),ROWS('6. Patients'!ET$10:ET$107))),0)+
IFERROR(SUMPRODUCT('6. Patients'!DG$10:DG$107,OFFSET('6. Patients'!$TI$9,1,MATCH($D95,'6. Patients'!$TJ$9:$UC$9,0),ROWS('6. Patients'!ET$10:ET$107))),0))+
IFERROR(VLOOKUP($D95,$H$116:$L$146,COLUMNS($H$115:$J$115)-1+AN$7,0)*$E95*$F95*'1. General Inputs'!$J$25,0),0),0)</f>
        <v>0</v>
      </c>
      <c r="AO95" s="775">
        <f ca="1">ROUNDUP(IFERROR($F95*$E95*CHOOSE(AO$7,
IFERROR(SUMPRODUCT('6. Patients'!DH$10:DH$107,OFFSET('6. Patients'!$DN$9,1,MATCH($D95,'6. Patients'!$DO$9:$FL$9,0),ROWS('6. Patients'!EU$10:EU$107))),0)+
IFERROR(SUMPRODUCT('6. Patients'!DH$10:DH$107,OFFSET('6. Patients'!$FM$9,1,MATCH($D95,'6. Patients'!$FN$9:$GG$9,0),ROWS('6. Patients'!EU$10:EU$107))),0)+
IFERROR(SUMPRODUCT('6. Patients'!DH$10:DH$107,OFFSET('6. Patients'!$GH$9,1,MATCH($D95,'6. Patients'!$GI$9:$IF$9,0),ROWS('6. Patients'!EU$10:EU$107))),0)+
IFERROR(SUMPRODUCT('6. Patients'!DH$10:DH$107,OFFSET('6. Patients'!$IG$9,1,MATCH($D95,'6. Patients'!$IH$9:$JA$9,0),ROWS('6. Patients'!EU$10:EU$107))),0),
IFERROR(SUMPRODUCT('6. Patients'!DH$10:DH$107,OFFSET('6. Patients'!$JB$9,1,MATCH($D95,'6. Patients'!$JC$9:$KZ$9,0),ROWS('6. Patients'!EU$10:EU$107))),0)+
IFERROR(SUMPRODUCT('6. Patients'!DH$10:DH$107,OFFSET('6. Patients'!$LA$9,1,MATCH($D95,'6. Patients'!$LB$9:$LU$9,0),ROWS('6. Patients'!EU$10:EU$107))),0)+
IFERROR(SUMPRODUCT('6. Patients'!DH$10:DH$107,OFFSET('6. Patients'!$LV$9,1,MATCH($D95,'6. Patients'!$LW$9:$NT$9,0),ROWS('6. Patients'!EU$10:EU$107))),0)+
IFERROR(SUMPRODUCT('6. Patients'!DH$10:DH$107,OFFSET('6. Patients'!$NU$9,1,MATCH($D95,'6. Patients'!$NV$9:$OO$9,0),ROWS('6. Patients'!EU$10:EU$107))),0),
IFERROR(SUMPRODUCT('6. Patients'!DH$10:DH$107,OFFSET('6. Patients'!$OP$9,1,MATCH($D95,'6. Patients'!$OQ$9:$QN$9,0),ROWS('6. Patients'!EU$10:EU$107))),0)+
IFERROR(SUMPRODUCT('6. Patients'!DH$10:DH$107,OFFSET('6. Patients'!$QO$9,1,MATCH($D95,'6. Patients'!$QP$9:$RI$9,0),ROWS('6. Patients'!EU$10:EU$107))),0)+
IFERROR(SUMPRODUCT('6. Patients'!DH$10:DH$107,OFFSET('6. Patients'!$RJ$9,1,MATCH($D95,'6. Patients'!$RK$9:$TH$9,0),ROWS('6. Patients'!EU$10:EU$107))),0)+
IFERROR(SUMPRODUCT('6. Patients'!DH$10:DH$107,OFFSET('6. Patients'!$TI$9,1,MATCH($D95,'6. Patients'!$TJ$9:$UC$9,0),ROWS('6. Patients'!EU$10:EU$107))),0))+
IFERROR(VLOOKUP($D95,$H$116:$L$146,COLUMNS($H$115:$J$115)-1+AO$7,0)*$E95*$F95*'1. General Inputs'!$J$25,0),0),0)</f>
        <v>0</v>
      </c>
      <c r="AP95" s="775">
        <f ca="1">ROUNDUP(IFERROR($F95*$E95*CHOOSE(AP$7,
IFERROR(SUMPRODUCT('6. Patients'!DI$10:DI$107,OFFSET('6. Patients'!$DN$9,1,MATCH($D95,'6. Patients'!$DO$9:$FL$9,0),ROWS('6. Patients'!EV$10:EV$107))),0)+
IFERROR(SUMPRODUCT('6. Patients'!DI$10:DI$107,OFFSET('6. Patients'!$FM$9,1,MATCH($D95,'6. Patients'!$FN$9:$GG$9,0),ROWS('6. Patients'!EV$10:EV$107))),0)+
IFERROR(SUMPRODUCT('6. Patients'!DI$10:DI$107,OFFSET('6. Patients'!$GH$9,1,MATCH($D95,'6. Patients'!$GI$9:$IF$9,0),ROWS('6. Patients'!EV$10:EV$107))),0)+
IFERROR(SUMPRODUCT('6. Patients'!DI$10:DI$107,OFFSET('6. Patients'!$IG$9,1,MATCH($D95,'6. Patients'!$IH$9:$JA$9,0),ROWS('6. Patients'!EV$10:EV$107))),0),
IFERROR(SUMPRODUCT('6. Patients'!DI$10:DI$107,OFFSET('6. Patients'!$JB$9,1,MATCH($D95,'6. Patients'!$JC$9:$KZ$9,0),ROWS('6. Patients'!EV$10:EV$107))),0)+
IFERROR(SUMPRODUCT('6. Patients'!DI$10:DI$107,OFFSET('6. Patients'!$LA$9,1,MATCH($D95,'6. Patients'!$LB$9:$LU$9,0),ROWS('6. Patients'!EV$10:EV$107))),0)+
IFERROR(SUMPRODUCT('6. Patients'!DI$10:DI$107,OFFSET('6. Patients'!$LV$9,1,MATCH($D95,'6. Patients'!$LW$9:$NT$9,0),ROWS('6. Patients'!EV$10:EV$107))),0)+
IFERROR(SUMPRODUCT('6. Patients'!DI$10:DI$107,OFFSET('6. Patients'!$NU$9,1,MATCH($D95,'6. Patients'!$NV$9:$OO$9,0),ROWS('6. Patients'!EV$10:EV$107))),0),
IFERROR(SUMPRODUCT('6. Patients'!DI$10:DI$107,OFFSET('6. Patients'!$OP$9,1,MATCH($D95,'6. Patients'!$OQ$9:$QN$9,0),ROWS('6. Patients'!EV$10:EV$107))),0)+
IFERROR(SUMPRODUCT('6. Patients'!DI$10:DI$107,OFFSET('6. Patients'!$QO$9,1,MATCH($D95,'6. Patients'!$QP$9:$RI$9,0),ROWS('6. Patients'!EV$10:EV$107))),0)+
IFERROR(SUMPRODUCT('6. Patients'!DI$10:DI$107,OFFSET('6. Patients'!$RJ$9,1,MATCH($D95,'6. Patients'!$RK$9:$TH$9,0),ROWS('6. Patients'!EV$10:EV$107))),0)+
IFERROR(SUMPRODUCT('6. Patients'!DI$10:DI$107,OFFSET('6. Patients'!$TI$9,1,MATCH($D95,'6. Patients'!$TJ$9:$UC$9,0),ROWS('6. Patients'!EV$10:EV$107))),0))+
IFERROR(VLOOKUP($D95,$H$116:$L$146,COLUMNS($H$115:$J$115)-1+AP$7,0)*$E95*$F95*'1. General Inputs'!$J$25,0),0),0)</f>
        <v>0</v>
      </c>
      <c r="AQ95" s="775">
        <f ca="1">ROUNDUP(IFERROR($F95*$E95*CHOOSE(AQ$7,
IFERROR(SUMPRODUCT('6. Patients'!DJ$10:DJ$107,OFFSET('6. Patients'!$DN$9,1,MATCH($D95,'6. Patients'!$DO$9:$FL$9,0),ROWS('6. Patients'!EW$10:EW$107))),0)+
IFERROR(SUMPRODUCT('6. Patients'!DJ$10:DJ$107,OFFSET('6. Patients'!$FM$9,1,MATCH($D95,'6. Patients'!$FN$9:$GG$9,0),ROWS('6. Patients'!EW$10:EW$107))),0)+
IFERROR(SUMPRODUCT('6. Patients'!DJ$10:DJ$107,OFFSET('6. Patients'!$GH$9,1,MATCH($D95,'6. Patients'!$GI$9:$IF$9,0),ROWS('6. Patients'!EW$10:EW$107))),0)+
IFERROR(SUMPRODUCT('6. Patients'!DJ$10:DJ$107,OFFSET('6. Patients'!$IG$9,1,MATCH($D95,'6. Patients'!$IH$9:$JA$9,0),ROWS('6. Patients'!EW$10:EW$107))),0),
IFERROR(SUMPRODUCT('6. Patients'!DJ$10:DJ$107,OFFSET('6. Patients'!$JB$9,1,MATCH($D95,'6. Patients'!$JC$9:$KZ$9,0),ROWS('6. Patients'!EW$10:EW$107))),0)+
IFERROR(SUMPRODUCT('6. Patients'!DJ$10:DJ$107,OFFSET('6. Patients'!$LA$9,1,MATCH($D95,'6. Patients'!$LB$9:$LU$9,0),ROWS('6. Patients'!EW$10:EW$107))),0)+
IFERROR(SUMPRODUCT('6. Patients'!DJ$10:DJ$107,OFFSET('6. Patients'!$LV$9,1,MATCH($D95,'6. Patients'!$LW$9:$NT$9,0),ROWS('6. Patients'!EW$10:EW$107))),0)+
IFERROR(SUMPRODUCT('6. Patients'!DJ$10:DJ$107,OFFSET('6. Patients'!$NU$9,1,MATCH($D95,'6. Patients'!$NV$9:$OO$9,0),ROWS('6. Patients'!EW$10:EW$107))),0),
IFERROR(SUMPRODUCT('6. Patients'!DJ$10:DJ$107,OFFSET('6. Patients'!$OP$9,1,MATCH($D95,'6. Patients'!$OQ$9:$QN$9,0),ROWS('6. Patients'!EW$10:EW$107))),0)+
IFERROR(SUMPRODUCT('6. Patients'!DJ$10:DJ$107,OFFSET('6. Patients'!$QO$9,1,MATCH($D95,'6. Patients'!$QP$9:$RI$9,0),ROWS('6. Patients'!EW$10:EW$107))),0)+
IFERROR(SUMPRODUCT('6. Patients'!DJ$10:DJ$107,OFFSET('6. Patients'!$RJ$9,1,MATCH($D95,'6. Patients'!$RK$9:$TH$9,0),ROWS('6. Patients'!EW$10:EW$107))),0)+
IFERROR(SUMPRODUCT('6. Patients'!DJ$10:DJ$107,OFFSET('6. Patients'!$TI$9,1,MATCH($D95,'6. Patients'!$TJ$9:$UC$9,0),ROWS('6. Patients'!EW$10:EW$107))),0))+
IFERROR(VLOOKUP($D95,$H$116:$L$146,COLUMNS($H$115:$J$115)-1+AQ$7,0)*$E95*$F95*'1. General Inputs'!$J$25,0),0),0)</f>
        <v>0</v>
      </c>
      <c r="AT95" s="309"/>
      <c r="AZ95" s="335">
        <f ca="1">IFERROR(SUM(OFFSET('7. Consumption'!H95,0,1,,MIN('1. General Inputs'!$J$29,COLUMNS('7. Consumption'!H$9:$AQ$9)-1))),0)+MAX(0,$AQ95*('1. General Inputs'!$J$29-COLUMNS('7. Consumption'!H$9:$AQ$9)+1))</f>
        <v>0</v>
      </c>
      <c r="BA95" s="335">
        <f ca="1">IFERROR(SUM(OFFSET('7. Consumption'!I95,0,1,,MIN('1. General Inputs'!$J$29,COLUMNS('7. Consumption'!I$9:$AQ$9)-1))),0)+MAX(0,$AQ95*('1. General Inputs'!$J$29-COLUMNS('7. Consumption'!I$9:$AQ$9)+1))</f>
        <v>0</v>
      </c>
      <c r="BB95" s="335">
        <f ca="1">IFERROR(SUM(OFFSET('7. Consumption'!J95,0,1,,MIN('1. General Inputs'!$J$29,COLUMNS('7. Consumption'!J$9:$AQ$9)-1))),0)+MAX(0,$AQ95*('1. General Inputs'!$J$29-COLUMNS('7. Consumption'!J$9:$AQ$9)+1))</f>
        <v>0</v>
      </c>
      <c r="BC95" s="335">
        <f ca="1">IFERROR(SUM(OFFSET('7. Consumption'!K95,0,1,,MIN('1. General Inputs'!$J$29,COLUMNS('7. Consumption'!K$9:$AQ$9)-1))),0)+MAX(0,$AQ95*('1. General Inputs'!$J$29-COLUMNS('7. Consumption'!K$9:$AQ$9)+1))</f>
        <v>0</v>
      </c>
      <c r="BD95" s="335">
        <f ca="1">IFERROR(SUM(OFFSET('7. Consumption'!L95,0,1,,MIN('1. General Inputs'!$J$29,COLUMNS('7. Consumption'!L$9:$AQ$9)-1))),0)+MAX(0,$AQ95*('1. General Inputs'!$J$29-COLUMNS('7. Consumption'!L$9:$AQ$9)+1))</f>
        <v>0</v>
      </c>
      <c r="BE95" s="335">
        <f ca="1">IFERROR(SUM(OFFSET('7. Consumption'!M95,0,1,,MIN('1. General Inputs'!$J$29,COLUMNS('7. Consumption'!M$9:$AQ$9)-1))),0)+MAX(0,$AQ95*('1. General Inputs'!$J$29-COLUMNS('7. Consumption'!M$9:$AQ$9)+1))</f>
        <v>0</v>
      </c>
      <c r="BF95" s="335">
        <f ca="1">IFERROR(SUM(OFFSET('7. Consumption'!N95,0,1,,MIN('1. General Inputs'!$J$29,COLUMNS('7. Consumption'!N$9:$AQ$9)-1))),0)+MAX(0,$AQ95*('1. General Inputs'!$J$29-COLUMNS('7. Consumption'!N$9:$AQ$9)+1))</f>
        <v>0</v>
      </c>
      <c r="BG95" s="335">
        <f ca="1">IFERROR(SUM(OFFSET('7. Consumption'!O95,0,1,,MIN('1. General Inputs'!$J$29,COLUMNS('7. Consumption'!O$9:$AQ$9)-1))),0)+MAX(0,$AQ95*('1. General Inputs'!$J$29-COLUMNS('7. Consumption'!O$9:$AQ$9)+1))</f>
        <v>0</v>
      </c>
      <c r="BH95" s="335">
        <f ca="1">IFERROR(SUM(OFFSET('7. Consumption'!P95,0,1,,MIN('1. General Inputs'!$J$29,COLUMNS('7. Consumption'!P$9:$AQ$9)-1))),0)+MAX(0,$AQ95*('1. General Inputs'!$J$29-COLUMNS('7. Consumption'!P$9:$AQ$9)+1))</f>
        <v>0</v>
      </c>
      <c r="BI95" s="335">
        <f ca="1">IFERROR(SUM(OFFSET('7. Consumption'!Q95,0,1,,MIN('1. General Inputs'!$J$29,COLUMNS('7. Consumption'!Q$9:$AQ$9)-1))),0)+MAX(0,$AQ95*('1. General Inputs'!$J$29-COLUMNS('7. Consumption'!Q$9:$AQ$9)+1))</f>
        <v>0</v>
      </c>
      <c r="BJ95" s="335">
        <f ca="1">IFERROR(SUM(OFFSET('7. Consumption'!R95,0,1,,MIN('1. General Inputs'!$J$29,COLUMNS('7. Consumption'!R$9:$AQ$9)-1))),0)+MAX(0,$AQ95*('1. General Inputs'!$J$29-COLUMNS('7. Consumption'!R$9:$AQ$9)+1))</f>
        <v>0</v>
      </c>
      <c r="BK95" s="335">
        <f ca="1">IFERROR(SUM(OFFSET('7. Consumption'!S95,0,1,,MIN('1. General Inputs'!$J$29,COLUMNS('7. Consumption'!S$9:$AQ$9)-1))),0)+MAX(0,$AQ95*('1. General Inputs'!$J$29-COLUMNS('7. Consumption'!S$9:$AQ$9)+1))</f>
        <v>0</v>
      </c>
      <c r="BL95" s="335">
        <f ca="1">IFERROR(SUM(OFFSET('7. Consumption'!T95,0,1,,MIN('1. General Inputs'!$J$29,COLUMNS('7. Consumption'!T$9:$AQ$9)-1))),0)+MAX(0,$AQ95*('1. General Inputs'!$J$29-COLUMNS('7. Consumption'!T$9:$AQ$9)+1))</f>
        <v>0</v>
      </c>
      <c r="BM95" s="335">
        <f ca="1">IFERROR(SUM(OFFSET('7. Consumption'!U95,0,1,,MIN('1. General Inputs'!$J$29,COLUMNS('7. Consumption'!U$9:$AQ$9)-1))),0)+MAX(0,$AQ95*('1. General Inputs'!$J$29-COLUMNS('7. Consumption'!U$9:$AQ$9)+1))</f>
        <v>0</v>
      </c>
      <c r="BN95" s="335">
        <f ca="1">IFERROR(SUM(OFFSET('7. Consumption'!V95,0,1,,MIN('1. General Inputs'!$J$29,COLUMNS('7. Consumption'!V$9:$AQ$9)-1))),0)+MAX(0,$AQ95*('1. General Inputs'!$J$29-COLUMNS('7. Consumption'!V$9:$AQ$9)+1))</f>
        <v>0</v>
      </c>
      <c r="BO95" s="335">
        <f ca="1">IFERROR(SUM(OFFSET('7. Consumption'!W95,0,1,,MIN('1. General Inputs'!$J$29,COLUMNS('7. Consumption'!W$9:$AQ$9)-1))),0)+MAX(0,$AQ95*('1. General Inputs'!$J$29-COLUMNS('7. Consumption'!W$9:$AQ$9)+1))</f>
        <v>0</v>
      </c>
      <c r="BP95" s="335">
        <f ca="1">IFERROR(SUM(OFFSET('7. Consumption'!X95,0,1,,MIN('1. General Inputs'!$J$29,COLUMNS('7. Consumption'!X$9:$AQ$9)-1))),0)+MAX(0,$AQ95*('1. General Inputs'!$J$29-COLUMNS('7. Consumption'!X$9:$AQ$9)+1))</f>
        <v>0</v>
      </c>
      <c r="BQ95" s="335">
        <f ca="1">IFERROR(SUM(OFFSET('7. Consumption'!Y95,0,1,,MIN('1. General Inputs'!$J$29,COLUMNS('7. Consumption'!Y$9:$AQ$9)-1))),0)+MAX(0,$AQ95*('1. General Inputs'!$J$29-COLUMNS('7. Consumption'!Y$9:$AQ$9)+1))</f>
        <v>0</v>
      </c>
      <c r="BR95" s="335">
        <f ca="1">IFERROR(SUM(OFFSET('7. Consumption'!Z95,0,1,,MIN('1. General Inputs'!$J$29,COLUMNS('7. Consumption'!Z$9:$AQ$9)-1))),0)+MAX(0,$AQ95*('1. General Inputs'!$J$29-COLUMNS('7. Consumption'!Z$9:$AQ$9)+1))</f>
        <v>0</v>
      </c>
      <c r="BS95" s="335">
        <f ca="1">IFERROR(SUM(OFFSET('7. Consumption'!AA95,0,1,,MIN('1. General Inputs'!$J$29,COLUMNS('7. Consumption'!AA$9:$AQ$9)-1))),0)+MAX(0,$AQ95*('1. General Inputs'!$J$29-COLUMNS('7. Consumption'!AA$9:$AQ$9)+1))</f>
        <v>0</v>
      </c>
      <c r="BT95" s="335">
        <f ca="1">IFERROR(SUM(OFFSET('7. Consumption'!AB95,0,1,,MIN('1. General Inputs'!$J$29,COLUMNS('7. Consumption'!AB$9:$AQ$9)-1))),0)+MAX(0,$AQ95*('1. General Inputs'!$J$29-COLUMNS('7. Consumption'!AB$9:$AQ$9)+1))</f>
        <v>0</v>
      </c>
      <c r="BU95" s="335">
        <f ca="1">IFERROR(SUM(OFFSET('7. Consumption'!AC95,0,1,,MIN('1. General Inputs'!$J$29,COLUMNS('7. Consumption'!AC$9:$AQ$9)-1))),0)+MAX(0,$AQ95*('1. General Inputs'!$J$29-COLUMNS('7. Consumption'!AC$9:$AQ$9)+1))</f>
        <v>0</v>
      </c>
      <c r="BV95" s="335">
        <f ca="1">IFERROR(SUM(OFFSET('7. Consumption'!AD95,0,1,,MIN('1. General Inputs'!$J$29,COLUMNS('7. Consumption'!AD$9:$AQ$9)-1))),0)+MAX(0,$AQ95*('1. General Inputs'!$J$29-COLUMNS('7. Consumption'!AD$9:$AQ$9)+1))</f>
        <v>0</v>
      </c>
      <c r="BW95" s="335">
        <f ca="1">IFERROR(SUM(OFFSET('7. Consumption'!AE95,0,1,,MIN('1. General Inputs'!$J$29,COLUMNS('7. Consumption'!AE$9:$AQ$9)-1))),0)+MAX(0,$AQ95*('1. General Inputs'!$J$29-COLUMNS('7. Consumption'!AE$9:$AQ$9)+1))</f>
        <v>0</v>
      </c>
      <c r="BX95" s="335">
        <f ca="1">IFERROR(SUM(OFFSET('7. Consumption'!AF95,0,1,,MIN('1. General Inputs'!$J$29,COLUMNS('7. Consumption'!AF$9:$AQ$9)-1))),0)+MAX(0,$AQ95*('1. General Inputs'!$J$29-COLUMNS('7. Consumption'!AF$9:$AQ$9)+1))</f>
        <v>0</v>
      </c>
      <c r="BY95" s="335">
        <f ca="1">IFERROR(SUM(OFFSET('7. Consumption'!AG95,0,1,,MIN('1. General Inputs'!$J$29,COLUMNS('7. Consumption'!AG$9:$AQ$9)-1))),0)+MAX(0,$AQ95*('1. General Inputs'!$J$29-COLUMNS('7. Consumption'!AG$9:$AQ$9)+1))</f>
        <v>0</v>
      </c>
      <c r="BZ95" s="335">
        <f ca="1">IFERROR(SUM(OFFSET('7. Consumption'!AH95,0,1,,MIN('1. General Inputs'!$J$29,COLUMNS('7. Consumption'!AH$9:$AQ$9)-1))),0)+MAX(0,$AQ95*('1. General Inputs'!$J$29-COLUMNS('7. Consumption'!AH$9:$AQ$9)+1))</f>
        <v>0</v>
      </c>
      <c r="CA95" s="335">
        <f ca="1">IFERROR(SUM(OFFSET('7. Consumption'!AI95,0,1,,MIN('1. General Inputs'!$J$29,COLUMNS('7. Consumption'!AI$9:$AQ$9)-1))),0)+MAX(0,$AQ95*('1. General Inputs'!$J$29-COLUMNS('7. Consumption'!AI$9:$AQ$9)+1))</f>
        <v>0</v>
      </c>
      <c r="CB95" s="335">
        <f ca="1">IFERROR(SUM(OFFSET('7. Consumption'!AJ95,0,1,,MIN('1. General Inputs'!$J$29,COLUMNS('7. Consumption'!AJ$9:$AQ$9)-1))),0)+MAX(0,$AQ95*('1. General Inputs'!$J$29-COLUMNS('7. Consumption'!AJ$9:$AQ$9)+1))</f>
        <v>0</v>
      </c>
      <c r="CC95" s="335">
        <f ca="1">IFERROR(SUM(OFFSET('7. Consumption'!AK95,0,1,,MIN('1. General Inputs'!$J$29,COLUMNS('7. Consumption'!AK$9:$AQ$9)-1))),0)+MAX(0,$AQ95*('1. General Inputs'!$J$29-COLUMNS('7. Consumption'!AK$9:$AQ$9)+1))</f>
        <v>0</v>
      </c>
      <c r="CD95" s="335">
        <f ca="1">IFERROR(SUM(OFFSET('7. Consumption'!AL95,0,1,,MIN('1. General Inputs'!$J$29,COLUMNS('7. Consumption'!AL$9:$AQ$9)-1))),0)+MAX(0,$AQ95*('1. General Inputs'!$J$29-COLUMNS('7. Consumption'!AL$9:$AQ$9)+1))</f>
        <v>0</v>
      </c>
      <c r="CE95" s="335">
        <f ca="1">IFERROR(SUM(OFFSET('7. Consumption'!AM95,0,1,,MIN('1. General Inputs'!$J$29,COLUMNS('7. Consumption'!AM$9:$AQ$9)-1))),0)+MAX(0,$AQ95*('1. General Inputs'!$J$29-COLUMNS('7. Consumption'!AM$9:$AQ$9)+1))</f>
        <v>0</v>
      </c>
      <c r="CF95" s="335">
        <f ca="1">IFERROR(SUM(OFFSET('7. Consumption'!AN95,0,1,,MIN('1. General Inputs'!$J$29,COLUMNS('7. Consumption'!AN$9:$AQ$9)-1))),0)+MAX(0,$AQ95*('1. General Inputs'!$J$29-COLUMNS('7. Consumption'!AN$9:$AQ$9)+1))</f>
        <v>0</v>
      </c>
      <c r="CG95" s="335">
        <f ca="1">IFERROR(SUM(OFFSET('7. Consumption'!AO95,0,1,,MIN('1. General Inputs'!$J$29,COLUMNS('7. Consumption'!AO$9:$AQ$9)-1))),0)+MAX(0,$AQ95*('1. General Inputs'!$J$29-COLUMNS('7. Consumption'!AO$9:$AQ$9)+1))</f>
        <v>0</v>
      </c>
      <c r="CH95" s="335">
        <f ca="1">IFERROR(SUM(OFFSET('7. Consumption'!AP95,0,1,,MIN('1. General Inputs'!$J$29,COLUMNS('7. Consumption'!AP$9:$AQ$9)-1))),0)+MAX(0,$AQ95*('1. General Inputs'!$J$29-COLUMNS('7. Consumption'!AP$9:$AQ$9)+1))</f>
        <v>0</v>
      </c>
      <c r="CI95" s="335">
        <f ca="1">IFERROR(SUM(OFFSET('7. Consumption'!AQ95,0,1,,MIN('1. General Inputs'!$J$29,COLUMNS('7. Consumption'!AQ$9:$AQ$9)-1))),0)+MAX(0,$AQ95*('1. General Inputs'!$J$29-COLUMNS('7. Consumption'!AQ$9:$AQ$9)+1))</f>
        <v>0</v>
      </c>
    </row>
    <row r="96" spans="2:87" ht="15" hidden="1" outlineLevel="1" x14ac:dyDescent="0.25">
      <c r="B96" s="772"/>
      <c r="C96" s="772" t="str">
        <f>IFERROR(VLOOKUP(ROWS($C$9:$C96),'5. Form Breakdown'!$AI$11:$AJ$138,COLUMNS('5. Form Breakdown'!$AI$11:$AJ$11),0),"")</f>
        <v/>
      </c>
      <c r="D96" s="772" t="str">
        <f>IFERROR(VLOOKUP($C96,'5a. Dosing'!$E$11:$F$138,2,0),"")</f>
        <v/>
      </c>
      <c r="E96" s="773" t="str">
        <f>IFERROR(INDEX('5. Form Breakdown'!$AL$11:$BL$138,MATCH('7. Consumption'!$C96,'5. Form Breakdown'!$AK$11:$AK$138,0),MATCH('5. Form Breakdown'!$AX$10,'5. Form Breakdown'!$AL$10:$BL$10,0)),"")</f>
        <v/>
      </c>
      <c r="F96" s="774" t="str">
        <f>IFERROR(INDEX('5. Form Breakdown'!$AL$11:$BL$138,MATCH('7. Consumption'!$C96,'5. Form Breakdown'!$AK$11:$AK$138,0),MATCH('5. Form Breakdown'!$BL$10,'5. Form Breakdown'!$AL$10:$BL$10,0)),"")</f>
        <v/>
      </c>
      <c r="H96" s="775">
        <f ca="1">ROUNDUP(IFERROR($F96*$E96*CHOOSE(H$7,
IFERROR(SUMPRODUCT('6. Patients'!CA$10:CA$107,OFFSET('6. Patients'!$DN$9,1,MATCH($D96,'6. Patients'!$DO$9:$FL$9,0),ROWS('6. Patients'!DN$10:DN$107))),0)+
IFERROR(SUMPRODUCT('6. Patients'!CA$10:CA$107,OFFSET('6. Patients'!$FM$9,1,MATCH($D96,'6. Patients'!$FN$9:$GG$9,0),ROWS('6. Patients'!DN$10:DN$107))),0)+
IFERROR(SUMPRODUCT('6. Patients'!CA$10:CA$107,OFFSET('6. Patients'!$GH$9,1,MATCH($D96,'6. Patients'!$GI$9:$IF$9,0),ROWS('6. Patients'!DN$10:DN$107))),0)+
IFERROR(SUMPRODUCT('6. Patients'!CA$10:CA$107,OFFSET('6. Patients'!$IG$9,1,MATCH($D96,'6. Patients'!$IH$9:$JA$9,0),ROWS('6. Patients'!DN$10:DN$107))),0),
IFERROR(SUMPRODUCT('6. Patients'!CA$10:CA$107,OFFSET('6. Patients'!$JB$9,1,MATCH($D96,'6. Patients'!$JC$9:$KZ$9,0),ROWS('6. Patients'!DN$10:DN$107))),0)+
IFERROR(SUMPRODUCT('6. Patients'!CA$10:CA$107,OFFSET('6. Patients'!$LA$9,1,MATCH($D96,'6. Patients'!$LB$9:$LU$9,0),ROWS('6. Patients'!DN$10:DN$107))),0)+
IFERROR(SUMPRODUCT('6. Patients'!CA$10:CA$107,OFFSET('6. Patients'!$LV$9,1,MATCH($D96,'6. Patients'!$LW$9:$NT$9,0),ROWS('6. Patients'!DN$10:DN$107))),0)+
IFERROR(SUMPRODUCT('6. Patients'!CA$10:CA$107,OFFSET('6. Patients'!$NU$9,1,MATCH($D96,'6. Patients'!$NV$9:$OO$9,0),ROWS('6. Patients'!DN$10:DN$107))),0),
IFERROR(SUMPRODUCT('6. Patients'!CA$10:CA$107,OFFSET('6. Patients'!$OP$9,1,MATCH($D96,'6. Patients'!$OQ$9:$QN$9,0),ROWS('6. Patients'!DN$10:DN$107))),0)+
IFERROR(SUMPRODUCT('6. Patients'!CA$10:CA$107,OFFSET('6. Patients'!$QO$9,1,MATCH($D96,'6. Patients'!$QP$9:$RI$9,0),ROWS('6. Patients'!DN$10:DN$107))),0)+
IFERROR(SUMPRODUCT('6. Patients'!CA$10:CA$107,OFFSET('6. Patients'!$RJ$9,1,MATCH($D96,'6. Patients'!$RK$9:$TH$9,0),ROWS('6. Patients'!DN$10:DN$107))),0)+
IFERROR(SUMPRODUCT('6. Patients'!CA$10:CA$107,OFFSET('6. Patients'!$TI$9,1,MATCH($D96,'6. Patients'!$TJ$9:$UC$9,0),ROWS('6. Patients'!DN$10:DN$107))),0))+
IFERROR(VLOOKUP($D96,$H$116:$L$146,COLUMNS($H$115:$J$115)-1+H$7,0)*$E96*$F96*'1. General Inputs'!$J$25,0),0),0)</f>
        <v>0</v>
      </c>
      <c r="I96" s="775">
        <f ca="1">ROUNDUP(IFERROR($F96*$E96*CHOOSE(I$7,
IFERROR(SUMPRODUCT('6. Patients'!CB$10:CB$107,OFFSET('6. Patients'!$DN$9,1,MATCH($D96,'6. Patients'!$DO$9:$FL$9,0),ROWS('6. Patients'!DO$10:DO$107))),0)+
IFERROR(SUMPRODUCT('6. Patients'!CB$10:CB$107,OFFSET('6. Patients'!$FM$9,1,MATCH($D96,'6. Patients'!$FN$9:$GG$9,0),ROWS('6. Patients'!DO$10:DO$107))),0)+
IFERROR(SUMPRODUCT('6. Patients'!CB$10:CB$107,OFFSET('6. Patients'!$GH$9,1,MATCH($D96,'6. Patients'!$GI$9:$IF$9,0),ROWS('6. Patients'!DO$10:DO$107))),0)+
IFERROR(SUMPRODUCT('6. Patients'!CB$10:CB$107,OFFSET('6. Patients'!$IG$9,1,MATCH($D96,'6. Patients'!$IH$9:$JA$9,0),ROWS('6. Patients'!DO$10:DO$107))),0),
IFERROR(SUMPRODUCT('6. Patients'!CB$10:CB$107,OFFSET('6. Patients'!$JB$9,1,MATCH($D96,'6. Patients'!$JC$9:$KZ$9,0),ROWS('6. Patients'!DO$10:DO$107))),0)+
IFERROR(SUMPRODUCT('6. Patients'!CB$10:CB$107,OFFSET('6. Patients'!$LA$9,1,MATCH($D96,'6. Patients'!$LB$9:$LU$9,0),ROWS('6. Patients'!DO$10:DO$107))),0)+
IFERROR(SUMPRODUCT('6. Patients'!CB$10:CB$107,OFFSET('6. Patients'!$LV$9,1,MATCH($D96,'6. Patients'!$LW$9:$NT$9,0),ROWS('6. Patients'!DO$10:DO$107))),0)+
IFERROR(SUMPRODUCT('6. Patients'!CB$10:CB$107,OFFSET('6. Patients'!$NU$9,1,MATCH($D96,'6. Patients'!$NV$9:$OO$9,0),ROWS('6. Patients'!DO$10:DO$107))),0),
IFERROR(SUMPRODUCT('6. Patients'!CB$10:CB$107,OFFSET('6. Patients'!$OP$9,1,MATCH($D96,'6. Patients'!$OQ$9:$QN$9,0),ROWS('6. Patients'!DO$10:DO$107))),0)+
IFERROR(SUMPRODUCT('6. Patients'!CB$10:CB$107,OFFSET('6. Patients'!$QO$9,1,MATCH($D96,'6. Patients'!$QP$9:$RI$9,0),ROWS('6. Patients'!DO$10:DO$107))),0)+
IFERROR(SUMPRODUCT('6. Patients'!CB$10:CB$107,OFFSET('6. Patients'!$RJ$9,1,MATCH($D96,'6. Patients'!$RK$9:$TH$9,0),ROWS('6. Patients'!DO$10:DO$107))),0)+
IFERROR(SUMPRODUCT('6. Patients'!CB$10:CB$107,OFFSET('6. Patients'!$TI$9,1,MATCH($D96,'6. Patients'!$TJ$9:$UC$9,0),ROWS('6. Patients'!DO$10:DO$107))),0))+
IFERROR(VLOOKUP($D96,$H$116:$L$146,COLUMNS($H$115:$J$115)-1+I$7,0)*$E96*$F96*'1. General Inputs'!$J$25,0),0),0)</f>
        <v>0</v>
      </c>
      <c r="J96" s="775">
        <f ca="1">ROUNDUP(IFERROR($F96*$E96*CHOOSE(J$7,
IFERROR(SUMPRODUCT('6. Patients'!CC$10:CC$107,OFFSET('6. Patients'!$DN$9,1,MATCH($D96,'6. Patients'!$DO$9:$FL$9,0),ROWS('6. Patients'!DP$10:DP$107))),0)+
IFERROR(SUMPRODUCT('6. Patients'!CC$10:CC$107,OFFSET('6. Patients'!$FM$9,1,MATCH($D96,'6. Patients'!$FN$9:$GG$9,0),ROWS('6. Patients'!DP$10:DP$107))),0)+
IFERROR(SUMPRODUCT('6. Patients'!CC$10:CC$107,OFFSET('6. Patients'!$GH$9,1,MATCH($D96,'6. Patients'!$GI$9:$IF$9,0),ROWS('6. Patients'!DP$10:DP$107))),0)+
IFERROR(SUMPRODUCT('6. Patients'!CC$10:CC$107,OFFSET('6. Patients'!$IG$9,1,MATCH($D96,'6. Patients'!$IH$9:$JA$9,0),ROWS('6. Patients'!DP$10:DP$107))),0),
IFERROR(SUMPRODUCT('6. Patients'!CC$10:CC$107,OFFSET('6. Patients'!$JB$9,1,MATCH($D96,'6. Patients'!$JC$9:$KZ$9,0),ROWS('6. Patients'!DP$10:DP$107))),0)+
IFERROR(SUMPRODUCT('6. Patients'!CC$10:CC$107,OFFSET('6. Patients'!$LA$9,1,MATCH($D96,'6. Patients'!$LB$9:$LU$9,0),ROWS('6. Patients'!DP$10:DP$107))),0)+
IFERROR(SUMPRODUCT('6. Patients'!CC$10:CC$107,OFFSET('6. Patients'!$LV$9,1,MATCH($D96,'6. Patients'!$LW$9:$NT$9,0),ROWS('6. Patients'!DP$10:DP$107))),0)+
IFERROR(SUMPRODUCT('6. Patients'!CC$10:CC$107,OFFSET('6. Patients'!$NU$9,1,MATCH($D96,'6. Patients'!$NV$9:$OO$9,0),ROWS('6. Patients'!DP$10:DP$107))),0),
IFERROR(SUMPRODUCT('6. Patients'!CC$10:CC$107,OFFSET('6. Patients'!$OP$9,1,MATCH($D96,'6. Patients'!$OQ$9:$QN$9,0),ROWS('6. Patients'!DP$10:DP$107))),0)+
IFERROR(SUMPRODUCT('6. Patients'!CC$10:CC$107,OFFSET('6. Patients'!$QO$9,1,MATCH($D96,'6. Patients'!$QP$9:$RI$9,0),ROWS('6. Patients'!DP$10:DP$107))),0)+
IFERROR(SUMPRODUCT('6. Patients'!CC$10:CC$107,OFFSET('6. Patients'!$RJ$9,1,MATCH($D96,'6. Patients'!$RK$9:$TH$9,0),ROWS('6. Patients'!DP$10:DP$107))),0)+
IFERROR(SUMPRODUCT('6. Patients'!CC$10:CC$107,OFFSET('6. Patients'!$TI$9,1,MATCH($D96,'6. Patients'!$TJ$9:$UC$9,0),ROWS('6. Patients'!DP$10:DP$107))),0))+
IFERROR(VLOOKUP($D96,$H$116:$L$146,COLUMNS($H$115:$J$115)-1+J$7,0)*$E96*$F96*'1. General Inputs'!$J$25,0),0),0)</f>
        <v>0</v>
      </c>
      <c r="K96" s="775">
        <f ca="1">ROUNDUP(IFERROR($F96*$E96*CHOOSE(K$7,
IFERROR(SUMPRODUCT('6. Patients'!CD$10:CD$107,OFFSET('6. Patients'!$DN$9,1,MATCH($D96,'6. Patients'!$DO$9:$FL$9,0),ROWS('6. Patients'!DQ$10:DQ$107))),0)+
IFERROR(SUMPRODUCT('6. Patients'!CD$10:CD$107,OFFSET('6. Patients'!$FM$9,1,MATCH($D96,'6. Patients'!$FN$9:$GG$9,0),ROWS('6. Patients'!DQ$10:DQ$107))),0)+
IFERROR(SUMPRODUCT('6. Patients'!CD$10:CD$107,OFFSET('6. Patients'!$GH$9,1,MATCH($D96,'6. Patients'!$GI$9:$IF$9,0),ROWS('6. Patients'!DQ$10:DQ$107))),0)+
IFERROR(SUMPRODUCT('6. Patients'!CD$10:CD$107,OFFSET('6. Patients'!$IG$9,1,MATCH($D96,'6. Patients'!$IH$9:$JA$9,0),ROWS('6. Patients'!DQ$10:DQ$107))),0),
IFERROR(SUMPRODUCT('6. Patients'!CD$10:CD$107,OFFSET('6. Patients'!$JB$9,1,MATCH($D96,'6. Patients'!$JC$9:$KZ$9,0),ROWS('6. Patients'!DQ$10:DQ$107))),0)+
IFERROR(SUMPRODUCT('6. Patients'!CD$10:CD$107,OFFSET('6. Patients'!$LA$9,1,MATCH($D96,'6. Patients'!$LB$9:$LU$9,0),ROWS('6. Patients'!DQ$10:DQ$107))),0)+
IFERROR(SUMPRODUCT('6. Patients'!CD$10:CD$107,OFFSET('6. Patients'!$LV$9,1,MATCH($D96,'6. Patients'!$LW$9:$NT$9,0),ROWS('6. Patients'!DQ$10:DQ$107))),0)+
IFERROR(SUMPRODUCT('6. Patients'!CD$10:CD$107,OFFSET('6. Patients'!$NU$9,1,MATCH($D96,'6. Patients'!$NV$9:$OO$9,0),ROWS('6. Patients'!DQ$10:DQ$107))),0),
IFERROR(SUMPRODUCT('6. Patients'!CD$10:CD$107,OFFSET('6. Patients'!$OP$9,1,MATCH($D96,'6. Patients'!$OQ$9:$QN$9,0),ROWS('6. Patients'!DQ$10:DQ$107))),0)+
IFERROR(SUMPRODUCT('6. Patients'!CD$10:CD$107,OFFSET('6. Patients'!$QO$9,1,MATCH($D96,'6. Patients'!$QP$9:$RI$9,0),ROWS('6. Patients'!DQ$10:DQ$107))),0)+
IFERROR(SUMPRODUCT('6. Patients'!CD$10:CD$107,OFFSET('6. Patients'!$RJ$9,1,MATCH($D96,'6. Patients'!$RK$9:$TH$9,0),ROWS('6. Patients'!DQ$10:DQ$107))),0)+
IFERROR(SUMPRODUCT('6. Patients'!CD$10:CD$107,OFFSET('6. Patients'!$TI$9,1,MATCH($D96,'6. Patients'!$TJ$9:$UC$9,0),ROWS('6. Patients'!DQ$10:DQ$107))),0))+
IFERROR(VLOOKUP($D96,$H$116:$L$146,COLUMNS($H$115:$J$115)-1+K$7,0)*$E96*$F96*'1. General Inputs'!$J$25,0),0),0)</f>
        <v>0</v>
      </c>
      <c r="L96" s="775">
        <f ca="1">ROUNDUP(IFERROR($F96*$E96*CHOOSE(L$7,
IFERROR(SUMPRODUCT('6. Patients'!CE$10:CE$107,OFFSET('6. Patients'!$DN$9,1,MATCH($D96,'6. Patients'!$DO$9:$FL$9,0),ROWS('6. Patients'!DR$10:DR$107))),0)+
IFERROR(SUMPRODUCT('6. Patients'!CE$10:CE$107,OFFSET('6. Patients'!$FM$9,1,MATCH($D96,'6. Patients'!$FN$9:$GG$9,0),ROWS('6. Patients'!DR$10:DR$107))),0)+
IFERROR(SUMPRODUCT('6. Patients'!CE$10:CE$107,OFFSET('6. Patients'!$GH$9,1,MATCH($D96,'6. Patients'!$GI$9:$IF$9,0),ROWS('6. Patients'!DR$10:DR$107))),0)+
IFERROR(SUMPRODUCT('6. Patients'!CE$10:CE$107,OFFSET('6. Patients'!$IG$9,1,MATCH($D96,'6. Patients'!$IH$9:$JA$9,0),ROWS('6. Patients'!DR$10:DR$107))),0),
IFERROR(SUMPRODUCT('6. Patients'!CE$10:CE$107,OFFSET('6. Patients'!$JB$9,1,MATCH($D96,'6. Patients'!$JC$9:$KZ$9,0),ROWS('6. Patients'!DR$10:DR$107))),0)+
IFERROR(SUMPRODUCT('6. Patients'!CE$10:CE$107,OFFSET('6. Patients'!$LA$9,1,MATCH($D96,'6. Patients'!$LB$9:$LU$9,0),ROWS('6. Patients'!DR$10:DR$107))),0)+
IFERROR(SUMPRODUCT('6. Patients'!CE$10:CE$107,OFFSET('6. Patients'!$LV$9,1,MATCH($D96,'6. Patients'!$LW$9:$NT$9,0),ROWS('6. Patients'!DR$10:DR$107))),0)+
IFERROR(SUMPRODUCT('6. Patients'!CE$10:CE$107,OFFSET('6. Patients'!$NU$9,1,MATCH($D96,'6. Patients'!$NV$9:$OO$9,0),ROWS('6. Patients'!DR$10:DR$107))),0),
IFERROR(SUMPRODUCT('6. Patients'!CE$10:CE$107,OFFSET('6. Patients'!$OP$9,1,MATCH($D96,'6. Patients'!$OQ$9:$QN$9,0),ROWS('6. Patients'!DR$10:DR$107))),0)+
IFERROR(SUMPRODUCT('6. Patients'!CE$10:CE$107,OFFSET('6. Patients'!$QO$9,1,MATCH($D96,'6. Patients'!$QP$9:$RI$9,0),ROWS('6. Patients'!DR$10:DR$107))),0)+
IFERROR(SUMPRODUCT('6. Patients'!CE$10:CE$107,OFFSET('6. Patients'!$RJ$9,1,MATCH($D96,'6. Patients'!$RK$9:$TH$9,0),ROWS('6. Patients'!DR$10:DR$107))),0)+
IFERROR(SUMPRODUCT('6. Patients'!CE$10:CE$107,OFFSET('6. Patients'!$TI$9,1,MATCH($D96,'6. Patients'!$TJ$9:$UC$9,0),ROWS('6. Patients'!DR$10:DR$107))),0))+
IFERROR(VLOOKUP($D96,$H$116:$L$146,COLUMNS($H$115:$J$115)-1+L$7,0)*$E96*$F96*'1. General Inputs'!$J$25,0),0),0)</f>
        <v>0</v>
      </c>
      <c r="M96" s="775">
        <f ca="1">ROUNDUP(IFERROR($F96*$E96*CHOOSE(M$7,
IFERROR(SUMPRODUCT('6. Patients'!CF$10:CF$107,OFFSET('6. Patients'!$DN$9,1,MATCH($D96,'6. Patients'!$DO$9:$FL$9,0),ROWS('6. Patients'!DS$10:DS$107))),0)+
IFERROR(SUMPRODUCT('6. Patients'!CF$10:CF$107,OFFSET('6. Patients'!$FM$9,1,MATCH($D96,'6. Patients'!$FN$9:$GG$9,0),ROWS('6. Patients'!DS$10:DS$107))),0)+
IFERROR(SUMPRODUCT('6. Patients'!CF$10:CF$107,OFFSET('6. Patients'!$GH$9,1,MATCH($D96,'6. Patients'!$GI$9:$IF$9,0),ROWS('6. Patients'!DS$10:DS$107))),0)+
IFERROR(SUMPRODUCT('6. Patients'!CF$10:CF$107,OFFSET('6. Patients'!$IG$9,1,MATCH($D96,'6. Patients'!$IH$9:$JA$9,0),ROWS('6. Patients'!DS$10:DS$107))),0),
IFERROR(SUMPRODUCT('6. Patients'!CF$10:CF$107,OFFSET('6. Patients'!$JB$9,1,MATCH($D96,'6. Patients'!$JC$9:$KZ$9,0),ROWS('6. Patients'!DS$10:DS$107))),0)+
IFERROR(SUMPRODUCT('6. Patients'!CF$10:CF$107,OFFSET('6. Patients'!$LA$9,1,MATCH($D96,'6. Patients'!$LB$9:$LU$9,0),ROWS('6. Patients'!DS$10:DS$107))),0)+
IFERROR(SUMPRODUCT('6. Patients'!CF$10:CF$107,OFFSET('6. Patients'!$LV$9,1,MATCH($D96,'6. Patients'!$LW$9:$NT$9,0),ROWS('6. Patients'!DS$10:DS$107))),0)+
IFERROR(SUMPRODUCT('6. Patients'!CF$10:CF$107,OFFSET('6. Patients'!$NU$9,1,MATCH($D96,'6. Patients'!$NV$9:$OO$9,0),ROWS('6. Patients'!DS$10:DS$107))),0),
IFERROR(SUMPRODUCT('6. Patients'!CF$10:CF$107,OFFSET('6. Patients'!$OP$9,1,MATCH($D96,'6. Patients'!$OQ$9:$QN$9,0),ROWS('6. Patients'!DS$10:DS$107))),0)+
IFERROR(SUMPRODUCT('6. Patients'!CF$10:CF$107,OFFSET('6. Patients'!$QO$9,1,MATCH($D96,'6. Patients'!$QP$9:$RI$9,0),ROWS('6. Patients'!DS$10:DS$107))),0)+
IFERROR(SUMPRODUCT('6. Patients'!CF$10:CF$107,OFFSET('6. Patients'!$RJ$9,1,MATCH($D96,'6. Patients'!$RK$9:$TH$9,0),ROWS('6. Patients'!DS$10:DS$107))),0)+
IFERROR(SUMPRODUCT('6. Patients'!CF$10:CF$107,OFFSET('6. Patients'!$TI$9,1,MATCH($D96,'6. Patients'!$TJ$9:$UC$9,0),ROWS('6. Patients'!DS$10:DS$107))),0))+
IFERROR(VLOOKUP($D96,$H$116:$L$146,COLUMNS($H$115:$J$115)-1+M$7,0)*$E96*$F96*'1. General Inputs'!$J$25,0),0),0)</f>
        <v>0</v>
      </c>
      <c r="N96" s="775">
        <f ca="1">ROUNDUP(IFERROR($F96*$E96*CHOOSE(N$7,
IFERROR(SUMPRODUCT('6. Patients'!CG$10:CG$107,OFFSET('6. Patients'!$DN$9,1,MATCH($D96,'6. Patients'!$DO$9:$FL$9,0),ROWS('6. Patients'!DT$10:DT$107))),0)+
IFERROR(SUMPRODUCT('6. Patients'!CG$10:CG$107,OFFSET('6. Patients'!$FM$9,1,MATCH($D96,'6. Patients'!$FN$9:$GG$9,0),ROWS('6. Patients'!DT$10:DT$107))),0)+
IFERROR(SUMPRODUCT('6. Patients'!CG$10:CG$107,OFFSET('6. Patients'!$GH$9,1,MATCH($D96,'6. Patients'!$GI$9:$IF$9,0),ROWS('6. Patients'!DT$10:DT$107))),0)+
IFERROR(SUMPRODUCT('6. Patients'!CG$10:CG$107,OFFSET('6. Patients'!$IG$9,1,MATCH($D96,'6. Patients'!$IH$9:$JA$9,0),ROWS('6. Patients'!DT$10:DT$107))),0),
IFERROR(SUMPRODUCT('6. Patients'!CG$10:CG$107,OFFSET('6. Patients'!$JB$9,1,MATCH($D96,'6. Patients'!$JC$9:$KZ$9,0),ROWS('6. Patients'!DT$10:DT$107))),0)+
IFERROR(SUMPRODUCT('6. Patients'!CG$10:CG$107,OFFSET('6. Patients'!$LA$9,1,MATCH($D96,'6. Patients'!$LB$9:$LU$9,0),ROWS('6. Patients'!DT$10:DT$107))),0)+
IFERROR(SUMPRODUCT('6. Patients'!CG$10:CG$107,OFFSET('6. Patients'!$LV$9,1,MATCH($D96,'6. Patients'!$LW$9:$NT$9,0),ROWS('6. Patients'!DT$10:DT$107))),0)+
IFERROR(SUMPRODUCT('6. Patients'!CG$10:CG$107,OFFSET('6. Patients'!$NU$9,1,MATCH($D96,'6. Patients'!$NV$9:$OO$9,0),ROWS('6. Patients'!DT$10:DT$107))),0),
IFERROR(SUMPRODUCT('6. Patients'!CG$10:CG$107,OFFSET('6. Patients'!$OP$9,1,MATCH($D96,'6. Patients'!$OQ$9:$QN$9,0),ROWS('6. Patients'!DT$10:DT$107))),0)+
IFERROR(SUMPRODUCT('6. Patients'!CG$10:CG$107,OFFSET('6. Patients'!$QO$9,1,MATCH($D96,'6. Patients'!$QP$9:$RI$9,0),ROWS('6. Patients'!DT$10:DT$107))),0)+
IFERROR(SUMPRODUCT('6. Patients'!CG$10:CG$107,OFFSET('6. Patients'!$RJ$9,1,MATCH($D96,'6. Patients'!$RK$9:$TH$9,0),ROWS('6. Patients'!DT$10:DT$107))),0)+
IFERROR(SUMPRODUCT('6. Patients'!CG$10:CG$107,OFFSET('6. Patients'!$TI$9,1,MATCH($D96,'6. Patients'!$TJ$9:$UC$9,0),ROWS('6. Patients'!DT$10:DT$107))),0))+
IFERROR(VLOOKUP($D96,$H$116:$L$146,COLUMNS($H$115:$J$115)-1+N$7,0)*$E96*$F96*'1. General Inputs'!$J$25,0),0),0)</f>
        <v>0</v>
      </c>
      <c r="O96" s="775">
        <f ca="1">ROUNDUP(IFERROR($F96*$E96*CHOOSE(O$7,
IFERROR(SUMPRODUCT('6. Patients'!CH$10:CH$107,OFFSET('6. Patients'!$DN$9,1,MATCH($D96,'6. Patients'!$DO$9:$FL$9,0),ROWS('6. Patients'!DU$10:DU$107))),0)+
IFERROR(SUMPRODUCT('6. Patients'!CH$10:CH$107,OFFSET('6. Patients'!$FM$9,1,MATCH($D96,'6. Patients'!$FN$9:$GG$9,0),ROWS('6. Patients'!DU$10:DU$107))),0)+
IFERROR(SUMPRODUCT('6. Patients'!CH$10:CH$107,OFFSET('6. Patients'!$GH$9,1,MATCH($D96,'6. Patients'!$GI$9:$IF$9,0),ROWS('6. Patients'!DU$10:DU$107))),0)+
IFERROR(SUMPRODUCT('6. Patients'!CH$10:CH$107,OFFSET('6. Patients'!$IG$9,1,MATCH($D96,'6. Patients'!$IH$9:$JA$9,0),ROWS('6. Patients'!DU$10:DU$107))),0),
IFERROR(SUMPRODUCT('6. Patients'!CH$10:CH$107,OFFSET('6. Patients'!$JB$9,1,MATCH($D96,'6. Patients'!$JC$9:$KZ$9,0),ROWS('6. Patients'!DU$10:DU$107))),0)+
IFERROR(SUMPRODUCT('6. Patients'!CH$10:CH$107,OFFSET('6. Patients'!$LA$9,1,MATCH($D96,'6. Patients'!$LB$9:$LU$9,0),ROWS('6. Patients'!DU$10:DU$107))),0)+
IFERROR(SUMPRODUCT('6. Patients'!CH$10:CH$107,OFFSET('6. Patients'!$LV$9,1,MATCH($D96,'6. Patients'!$LW$9:$NT$9,0),ROWS('6. Patients'!DU$10:DU$107))),0)+
IFERROR(SUMPRODUCT('6. Patients'!CH$10:CH$107,OFFSET('6. Patients'!$NU$9,1,MATCH($D96,'6. Patients'!$NV$9:$OO$9,0),ROWS('6. Patients'!DU$10:DU$107))),0),
IFERROR(SUMPRODUCT('6. Patients'!CH$10:CH$107,OFFSET('6. Patients'!$OP$9,1,MATCH($D96,'6. Patients'!$OQ$9:$QN$9,0),ROWS('6. Patients'!DU$10:DU$107))),0)+
IFERROR(SUMPRODUCT('6. Patients'!CH$10:CH$107,OFFSET('6. Patients'!$QO$9,1,MATCH($D96,'6. Patients'!$QP$9:$RI$9,0),ROWS('6. Patients'!DU$10:DU$107))),0)+
IFERROR(SUMPRODUCT('6. Patients'!CH$10:CH$107,OFFSET('6. Patients'!$RJ$9,1,MATCH($D96,'6. Patients'!$RK$9:$TH$9,0),ROWS('6. Patients'!DU$10:DU$107))),0)+
IFERROR(SUMPRODUCT('6. Patients'!CH$10:CH$107,OFFSET('6. Patients'!$TI$9,1,MATCH($D96,'6. Patients'!$TJ$9:$UC$9,0),ROWS('6. Patients'!DU$10:DU$107))),0))+
IFERROR(VLOOKUP($D96,$H$116:$L$146,COLUMNS($H$115:$J$115)-1+O$7,0)*$E96*$F96*'1. General Inputs'!$J$25,0),0),0)</f>
        <v>0</v>
      </c>
      <c r="P96" s="775">
        <f ca="1">ROUNDUP(IFERROR($F96*$E96*CHOOSE(P$7,
IFERROR(SUMPRODUCT('6. Patients'!CI$10:CI$107,OFFSET('6. Patients'!$DN$9,1,MATCH($D96,'6. Patients'!$DO$9:$FL$9,0),ROWS('6. Patients'!DV$10:DV$107))),0)+
IFERROR(SUMPRODUCT('6. Patients'!CI$10:CI$107,OFFSET('6. Patients'!$FM$9,1,MATCH($D96,'6. Patients'!$FN$9:$GG$9,0),ROWS('6. Patients'!DV$10:DV$107))),0)+
IFERROR(SUMPRODUCT('6. Patients'!CI$10:CI$107,OFFSET('6. Patients'!$GH$9,1,MATCH($D96,'6. Patients'!$GI$9:$IF$9,0),ROWS('6. Patients'!DV$10:DV$107))),0)+
IFERROR(SUMPRODUCT('6. Patients'!CI$10:CI$107,OFFSET('6. Patients'!$IG$9,1,MATCH($D96,'6. Patients'!$IH$9:$JA$9,0),ROWS('6. Patients'!DV$10:DV$107))),0),
IFERROR(SUMPRODUCT('6. Patients'!CI$10:CI$107,OFFSET('6. Patients'!$JB$9,1,MATCH($D96,'6. Patients'!$JC$9:$KZ$9,0),ROWS('6. Patients'!DV$10:DV$107))),0)+
IFERROR(SUMPRODUCT('6. Patients'!CI$10:CI$107,OFFSET('6. Patients'!$LA$9,1,MATCH($D96,'6. Patients'!$LB$9:$LU$9,0),ROWS('6. Patients'!DV$10:DV$107))),0)+
IFERROR(SUMPRODUCT('6. Patients'!CI$10:CI$107,OFFSET('6. Patients'!$LV$9,1,MATCH($D96,'6. Patients'!$LW$9:$NT$9,0),ROWS('6. Patients'!DV$10:DV$107))),0)+
IFERROR(SUMPRODUCT('6. Patients'!CI$10:CI$107,OFFSET('6. Patients'!$NU$9,1,MATCH($D96,'6. Patients'!$NV$9:$OO$9,0),ROWS('6. Patients'!DV$10:DV$107))),0),
IFERROR(SUMPRODUCT('6. Patients'!CI$10:CI$107,OFFSET('6. Patients'!$OP$9,1,MATCH($D96,'6. Patients'!$OQ$9:$QN$9,0),ROWS('6. Patients'!DV$10:DV$107))),0)+
IFERROR(SUMPRODUCT('6. Patients'!CI$10:CI$107,OFFSET('6. Patients'!$QO$9,1,MATCH($D96,'6. Patients'!$QP$9:$RI$9,0),ROWS('6. Patients'!DV$10:DV$107))),0)+
IFERROR(SUMPRODUCT('6. Patients'!CI$10:CI$107,OFFSET('6. Patients'!$RJ$9,1,MATCH($D96,'6. Patients'!$RK$9:$TH$9,0),ROWS('6. Patients'!DV$10:DV$107))),0)+
IFERROR(SUMPRODUCT('6. Patients'!CI$10:CI$107,OFFSET('6. Patients'!$TI$9,1,MATCH($D96,'6. Patients'!$TJ$9:$UC$9,0),ROWS('6. Patients'!DV$10:DV$107))),0))+
IFERROR(VLOOKUP($D96,$H$116:$L$146,COLUMNS($H$115:$J$115)-1+P$7,0)*$E96*$F96*'1. General Inputs'!$J$25,0),0),0)</f>
        <v>0</v>
      </c>
      <c r="Q96" s="775">
        <f ca="1">ROUNDUP(IFERROR($F96*$E96*CHOOSE(Q$7,
IFERROR(SUMPRODUCT('6. Patients'!CJ$10:CJ$107,OFFSET('6. Patients'!$DN$9,1,MATCH($D96,'6. Patients'!$DO$9:$FL$9,0),ROWS('6. Patients'!DW$10:DW$107))),0)+
IFERROR(SUMPRODUCT('6. Patients'!CJ$10:CJ$107,OFFSET('6. Patients'!$FM$9,1,MATCH($D96,'6. Patients'!$FN$9:$GG$9,0),ROWS('6. Patients'!DW$10:DW$107))),0)+
IFERROR(SUMPRODUCT('6. Patients'!CJ$10:CJ$107,OFFSET('6. Patients'!$GH$9,1,MATCH($D96,'6. Patients'!$GI$9:$IF$9,0),ROWS('6. Patients'!DW$10:DW$107))),0)+
IFERROR(SUMPRODUCT('6. Patients'!CJ$10:CJ$107,OFFSET('6. Patients'!$IG$9,1,MATCH($D96,'6. Patients'!$IH$9:$JA$9,0),ROWS('6. Patients'!DW$10:DW$107))),0),
IFERROR(SUMPRODUCT('6. Patients'!CJ$10:CJ$107,OFFSET('6. Patients'!$JB$9,1,MATCH($D96,'6. Patients'!$JC$9:$KZ$9,0),ROWS('6. Patients'!DW$10:DW$107))),0)+
IFERROR(SUMPRODUCT('6. Patients'!CJ$10:CJ$107,OFFSET('6. Patients'!$LA$9,1,MATCH($D96,'6. Patients'!$LB$9:$LU$9,0),ROWS('6. Patients'!DW$10:DW$107))),0)+
IFERROR(SUMPRODUCT('6. Patients'!CJ$10:CJ$107,OFFSET('6. Patients'!$LV$9,1,MATCH($D96,'6. Patients'!$LW$9:$NT$9,0),ROWS('6. Patients'!DW$10:DW$107))),0)+
IFERROR(SUMPRODUCT('6. Patients'!CJ$10:CJ$107,OFFSET('6. Patients'!$NU$9,1,MATCH($D96,'6. Patients'!$NV$9:$OO$9,0),ROWS('6. Patients'!DW$10:DW$107))),0),
IFERROR(SUMPRODUCT('6. Patients'!CJ$10:CJ$107,OFFSET('6. Patients'!$OP$9,1,MATCH($D96,'6. Patients'!$OQ$9:$QN$9,0),ROWS('6. Patients'!DW$10:DW$107))),0)+
IFERROR(SUMPRODUCT('6. Patients'!CJ$10:CJ$107,OFFSET('6. Patients'!$QO$9,1,MATCH($D96,'6. Patients'!$QP$9:$RI$9,0),ROWS('6. Patients'!DW$10:DW$107))),0)+
IFERROR(SUMPRODUCT('6. Patients'!CJ$10:CJ$107,OFFSET('6. Patients'!$RJ$9,1,MATCH($D96,'6. Patients'!$RK$9:$TH$9,0),ROWS('6. Patients'!DW$10:DW$107))),0)+
IFERROR(SUMPRODUCT('6. Patients'!CJ$10:CJ$107,OFFSET('6. Patients'!$TI$9,1,MATCH($D96,'6. Patients'!$TJ$9:$UC$9,0),ROWS('6. Patients'!DW$10:DW$107))),0))+
IFERROR(VLOOKUP($D96,$H$116:$L$146,COLUMNS($H$115:$J$115)-1+Q$7,0)*$E96*$F96*'1. General Inputs'!$J$25,0),0),0)</f>
        <v>0</v>
      </c>
      <c r="R96" s="775">
        <f ca="1">ROUNDUP(IFERROR($F96*$E96*CHOOSE(R$7,
IFERROR(SUMPRODUCT('6. Patients'!CK$10:CK$107,OFFSET('6. Patients'!$DN$9,1,MATCH($D96,'6. Patients'!$DO$9:$FL$9,0),ROWS('6. Patients'!DX$10:DX$107))),0)+
IFERROR(SUMPRODUCT('6. Patients'!CK$10:CK$107,OFFSET('6. Patients'!$FM$9,1,MATCH($D96,'6. Patients'!$FN$9:$GG$9,0),ROWS('6. Patients'!DX$10:DX$107))),0)+
IFERROR(SUMPRODUCT('6. Patients'!CK$10:CK$107,OFFSET('6. Patients'!$GH$9,1,MATCH($D96,'6. Patients'!$GI$9:$IF$9,0),ROWS('6. Patients'!DX$10:DX$107))),0)+
IFERROR(SUMPRODUCT('6. Patients'!CK$10:CK$107,OFFSET('6. Patients'!$IG$9,1,MATCH($D96,'6. Patients'!$IH$9:$JA$9,0),ROWS('6. Patients'!DX$10:DX$107))),0),
IFERROR(SUMPRODUCT('6. Patients'!CK$10:CK$107,OFFSET('6. Patients'!$JB$9,1,MATCH($D96,'6. Patients'!$JC$9:$KZ$9,0),ROWS('6. Patients'!DX$10:DX$107))),0)+
IFERROR(SUMPRODUCT('6. Patients'!CK$10:CK$107,OFFSET('6. Patients'!$LA$9,1,MATCH($D96,'6. Patients'!$LB$9:$LU$9,0),ROWS('6. Patients'!DX$10:DX$107))),0)+
IFERROR(SUMPRODUCT('6. Patients'!CK$10:CK$107,OFFSET('6. Patients'!$LV$9,1,MATCH($D96,'6. Patients'!$LW$9:$NT$9,0),ROWS('6. Patients'!DX$10:DX$107))),0)+
IFERROR(SUMPRODUCT('6. Patients'!CK$10:CK$107,OFFSET('6. Patients'!$NU$9,1,MATCH($D96,'6. Patients'!$NV$9:$OO$9,0),ROWS('6. Patients'!DX$10:DX$107))),0),
IFERROR(SUMPRODUCT('6. Patients'!CK$10:CK$107,OFFSET('6. Patients'!$OP$9,1,MATCH($D96,'6. Patients'!$OQ$9:$QN$9,0),ROWS('6. Patients'!DX$10:DX$107))),0)+
IFERROR(SUMPRODUCT('6. Patients'!CK$10:CK$107,OFFSET('6. Patients'!$QO$9,1,MATCH($D96,'6. Patients'!$QP$9:$RI$9,0),ROWS('6. Patients'!DX$10:DX$107))),0)+
IFERROR(SUMPRODUCT('6. Patients'!CK$10:CK$107,OFFSET('6. Patients'!$RJ$9,1,MATCH($D96,'6. Patients'!$RK$9:$TH$9,0),ROWS('6. Patients'!DX$10:DX$107))),0)+
IFERROR(SUMPRODUCT('6. Patients'!CK$10:CK$107,OFFSET('6. Patients'!$TI$9,1,MATCH($D96,'6. Patients'!$TJ$9:$UC$9,0),ROWS('6. Patients'!DX$10:DX$107))),0))+
IFERROR(VLOOKUP($D96,$H$116:$L$146,COLUMNS($H$115:$J$115)-1+R$7,0)*$E96*$F96*'1. General Inputs'!$J$25,0),0),0)</f>
        <v>0</v>
      </c>
      <c r="S96" s="775">
        <f ca="1">ROUNDUP(IFERROR($F96*$E96*CHOOSE(S$7,
IFERROR(SUMPRODUCT('6. Patients'!CL$10:CL$107,OFFSET('6. Patients'!$DN$9,1,MATCH($D96,'6. Patients'!$DO$9:$FL$9,0),ROWS('6. Patients'!DY$10:DY$107))),0)+
IFERROR(SUMPRODUCT('6. Patients'!CL$10:CL$107,OFFSET('6. Patients'!$FM$9,1,MATCH($D96,'6. Patients'!$FN$9:$GG$9,0),ROWS('6. Patients'!DY$10:DY$107))),0)+
IFERROR(SUMPRODUCT('6. Patients'!CL$10:CL$107,OFFSET('6. Patients'!$GH$9,1,MATCH($D96,'6. Patients'!$GI$9:$IF$9,0),ROWS('6. Patients'!DY$10:DY$107))),0)+
IFERROR(SUMPRODUCT('6. Patients'!CL$10:CL$107,OFFSET('6. Patients'!$IG$9,1,MATCH($D96,'6. Patients'!$IH$9:$JA$9,0),ROWS('6. Patients'!DY$10:DY$107))),0),
IFERROR(SUMPRODUCT('6. Patients'!CL$10:CL$107,OFFSET('6. Patients'!$JB$9,1,MATCH($D96,'6. Patients'!$JC$9:$KZ$9,0),ROWS('6. Patients'!DY$10:DY$107))),0)+
IFERROR(SUMPRODUCT('6. Patients'!CL$10:CL$107,OFFSET('6. Patients'!$LA$9,1,MATCH($D96,'6. Patients'!$LB$9:$LU$9,0),ROWS('6. Patients'!DY$10:DY$107))),0)+
IFERROR(SUMPRODUCT('6. Patients'!CL$10:CL$107,OFFSET('6. Patients'!$LV$9,1,MATCH($D96,'6. Patients'!$LW$9:$NT$9,0),ROWS('6. Patients'!DY$10:DY$107))),0)+
IFERROR(SUMPRODUCT('6. Patients'!CL$10:CL$107,OFFSET('6. Patients'!$NU$9,1,MATCH($D96,'6. Patients'!$NV$9:$OO$9,0),ROWS('6. Patients'!DY$10:DY$107))),0),
IFERROR(SUMPRODUCT('6. Patients'!CL$10:CL$107,OFFSET('6. Patients'!$OP$9,1,MATCH($D96,'6. Patients'!$OQ$9:$QN$9,0),ROWS('6. Patients'!DY$10:DY$107))),0)+
IFERROR(SUMPRODUCT('6. Patients'!CL$10:CL$107,OFFSET('6. Patients'!$QO$9,1,MATCH($D96,'6. Patients'!$QP$9:$RI$9,0),ROWS('6. Patients'!DY$10:DY$107))),0)+
IFERROR(SUMPRODUCT('6. Patients'!CL$10:CL$107,OFFSET('6. Patients'!$RJ$9,1,MATCH($D96,'6. Patients'!$RK$9:$TH$9,0),ROWS('6. Patients'!DY$10:DY$107))),0)+
IFERROR(SUMPRODUCT('6. Patients'!CL$10:CL$107,OFFSET('6. Patients'!$TI$9,1,MATCH($D96,'6. Patients'!$TJ$9:$UC$9,0),ROWS('6. Patients'!DY$10:DY$107))),0))+
IFERROR(VLOOKUP($D96,$H$116:$L$146,COLUMNS($H$115:$J$115)-1+S$7,0)*$E96*$F96*'1. General Inputs'!$J$25,0),0),0)</f>
        <v>0</v>
      </c>
      <c r="T96" s="775">
        <f ca="1">ROUNDUP(IFERROR($F96*$E96*CHOOSE(T$7,
IFERROR(SUMPRODUCT('6. Patients'!CM$10:CM$107,OFFSET('6. Patients'!$DN$9,1,MATCH($D96,'6. Patients'!$DO$9:$FL$9,0),ROWS('6. Patients'!DZ$10:DZ$107))),0)+
IFERROR(SUMPRODUCT('6. Patients'!CM$10:CM$107,OFFSET('6. Patients'!$FM$9,1,MATCH($D96,'6. Patients'!$FN$9:$GG$9,0),ROWS('6. Patients'!DZ$10:DZ$107))),0)+
IFERROR(SUMPRODUCT('6. Patients'!CM$10:CM$107,OFFSET('6. Patients'!$GH$9,1,MATCH($D96,'6. Patients'!$GI$9:$IF$9,0),ROWS('6. Patients'!DZ$10:DZ$107))),0)+
IFERROR(SUMPRODUCT('6. Patients'!CM$10:CM$107,OFFSET('6. Patients'!$IG$9,1,MATCH($D96,'6. Patients'!$IH$9:$JA$9,0),ROWS('6. Patients'!DZ$10:DZ$107))),0),
IFERROR(SUMPRODUCT('6. Patients'!CM$10:CM$107,OFFSET('6. Patients'!$JB$9,1,MATCH($D96,'6. Patients'!$JC$9:$KZ$9,0),ROWS('6. Patients'!DZ$10:DZ$107))),0)+
IFERROR(SUMPRODUCT('6. Patients'!CM$10:CM$107,OFFSET('6. Patients'!$LA$9,1,MATCH($D96,'6. Patients'!$LB$9:$LU$9,0),ROWS('6. Patients'!DZ$10:DZ$107))),0)+
IFERROR(SUMPRODUCT('6. Patients'!CM$10:CM$107,OFFSET('6. Patients'!$LV$9,1,MATCH($D96,'6. Patients'!$LW$9:$NT$9,0),ROWS('6. Patients'!DZ$10:DZ$107))),0)+
IFERROR(SUMPRODUCT('6. Patients'!CM$10:CM$107,OFFSET('6. Patients'!$NU$9,1,MATCH($D96,'6. Patients'!$NV$9:$OO$9,0),ROWS('6. Patients'!DZ$10:DZ$107))),0),
IFERROR(SUMPRODUCT('6. Patients'!CM$10:CM$107,OFFSET('6. Patients'!$OP$9,1,MATCH($D96,'6. Patients'!$OQ$9:$QN$9,0),ROWS('6. Patients'!DZ$10:DZ$107))),0)+
IFERROR(SUMPRODUCT('6. Patients'!CM$10:CM$107,OFFSET('6. Patients'!$QO$9,1,MATCH($D96,'6. Patients'!$QP$9:$RI$9,0),ROWS('6. Patients'!DZ$10:DZ$107))),0)+
IFERROR(SUMPRODUCT('6. Patients'!CM$10:CM$107,OFFSET('6. Patients'!$RJ$9,1,MATCH($D96,'6. Patients'!$RK$9:$TH$9,0),ROWS('6. Patients'!DZ$10:DZ$107))),0)+
IFERROR(SUMPRODUCT('6. Patients'!CM$10:CM$107,OFFSET('6. Patients'!$TI$9,1,MATCH($D96,'6. Patients'!$TJ$9:$UC$9,0),ROWS('6. Patients'!DZ$10:DZ$107))),0))+
IFERROR(VLOOKUP($D96,$H$116:$L$146,COLUMNS($H$115:$J$115)-1+T$7,0)*$E96*$F96*'1. General Inputs'!$J$25,0),0),0)</f>
        <v>0</v>
      </c>
      <c r="U96" s="775">
        <f ca="1">ROUNDUP(IFERROR($F96*$E96*CHOOSE(U$7,
IFERROR(SUMPRODUCT('6. Patients'!CN$10:CN$107,OFFSET('6. Patients'!$DN$9,1,MATCH($D96,'6. Patients'!$DO$9:$FL$9,0),ROWS('6. Patients'!EA$10:EA$107))),0)+
IFERROR(SUMPRODUCT('6. Patients'!CN$10:CN$107,OFFSET('6. Patients'!$FM$9,1,MATCH($D96,'6. Patients'!$FN$9:$GG$9,0),ROWS('6. Patients'!EA$10:EA$107))),0)+
IFERROR(SUMPRODUCT('6. Patients'!CN$10:CN$107,OFFSET('6. Patients'!$GH$9,1,MATCH($D96,'6. Patients'!$GI$9:$IF$9,0),ROWS('6. Patients'!EA$10:EA$107))),0)+
IFERROR(SUMPRODUCT('6. Patients'!CN$10:CN$107,OFFSET('6. Patients'!$IG$9,1,MATCH($D96,'6. Patients'!$IH$9:$JA$9,0),ROWS('6. Patients'!EA$10:EA$107))),0),
IFERROR(SUMPRODUCT('6. Patients'!CN$10:CN$107,OFFSET('6. Patients'!$JB$9,1,MATCH($D96,'6. Patients'!$JC$9:$KZ$9,0),ROWS('6. Patients'!EA$10:EA$107))),0)+
IFERROR(SUMPRODUCT('6. Patients'!CN$10:CN$107,OFFSET('6. Patients'!$LA$9,1,MATCH($D96,'6. Patients'!$LB$9:$LU$9,0),ROWS('6. Patients'!EA$10:EA$107))),0)+
IFERROR(SUMPRODUCT('6. Patients'!CN$10:CN$107,OFFSET('6. Patients'!$LV$9,1,MATCH($D96,'6. Patients'!$LW$9:$NT$9,0),ROWS('6. Patients'!EA$10:EA$107))),0)+
IFERROR(SUMPRODUCT('6. Patients'!CN$10:CN$107,OFFSET('6. Patients'!$NU$9,1,MATCH($D96,'6. Patients'!$NV$9:$OO$9,0),ROWS('6. Patients'!EA$10:EA$107))),0),
IFERROR(SUMPRODUCT('6. Patients'!CN$10:CN$107,OFFSET('6. Patients'!$OP$9,1,MATCH($D96,'6. Patients'!$OQ$9:$QN$9,0),ROWS('6. Patients'!EA$10:EA$107))),0)+
IFERROR(SUMPRODUCT('6. Patients'!CN$10:CN$107,OFFSET('6. Patients'!$QO$9,1,MATCH($D96,'6. Patients'!$QP$9:$RI$9,0),ROWS('6. Patients'!EA$10:EA$107))),0)+
IFERROR(SUMPRODUCT('6. Patients'!CN$10:CN$107,OFFSET('6. Patients'!$RJ$9,1,MATCH($D96,'6. Patients'!$RK$9:$TH$9,0),ROWS('6. Patients'!EA$10:EA$107))),0)+
IFERROR(SUMPRODUCT('6. Patients'!CN$10:CN$107,OFFSET('6. Patients'!$TI$9,1,MATCH($D96,'6. Patients'!$TJ$9:$UC$9,0),ROWS('6. Patients'!EA$10:EA$107))),0))+
IFERROR(VLOOKUP($D96,$H$116:$L$146,COLUMNS($H$115:$J$115)-1+U$7,0)*$E96*$F96*'1. General Inputs'!$J$25,0),0),0)</f>
        <v>0</v>
      </c>
      <c r="V96" s="775">
        <f ca="1">ROUNDUP(IFERROR($F96*$E96*CHOOSE(V$7,
IFERROR(SUMPRODUCT('6. Patients'!CO$10:CO$107,OFFSET('6. Patients'!$DN$9,1,MATCH($D96,'6. Patients'!$DO$9:$FL$9,0),ROWS('6. Patients'!EB$10:EB$107))),0)+
IFERROR(SUMPRODUCT('6. Patients'!CO$10:CO$107,OFFSET('6. Patients'!$FM$9,1,MATCH($D96,'6. Patients'!$FN$9:$GG$9,0),ROWS('6. Patients'!EB$10:EB$107))),0)+
IFERROR(SUMPRODUCT('6. Patients'!CO$10:CO$107,OFFSET('6. Patients'!$GH$9,1,MATCH($D96,'6. Patients'!$GI$9:$IF$9,0),ROWS('6. Patients'!EB$10:EB$107))),0)+
IFERROR(SUMPRODUCT('6. Patients'!CO$10:CO$107,OFFSET('6. Patients'!$IG$9,1,MATCH($D96,'6. Patients'!$IH$9:$JA$9,0),ROWS('6. Patients'!EB$10:EB$107))),0),
IFERROR(SUMPRODUCT('6. Patients'!CO$10:CO$107,OFFSET('6. Patients'!$JB$9,1,MATCH($D96,'6. Patients'!$JC$9:$KZ$9,0),ROWS('6. Patients'!EB$10:EB$107))),0)+
IFERROR(SUMPRODUCT('6. Patients'!CO$10:CO$107,OFFSET('6. Patients'!$LA$9,1,MATCH($D96,'6. Patients'!$LB$9:$LU$9,0),ROWS('6. Patients'!EB$10:EB$107))),0)+
IFERROR(SUMPRODUCT('6. Patients'!CO$10:CO$107,OFFSET('6. Patients'!$LV$9,1,MATCH($D96,'6. Patients'!$LW$9:$NT$9,0),ROWS('6. Patients'!EB$10:EB$107))),0)+
IFERROR(SUMPRODUCT('6. Patients'!CO$10:CO$107,OFFSET('6. Patients'!$NU$9,1,MATCH($D96,'6. Patients'!$NV$9:$OO$9,0),ROWS('6. Patients'!EB$10:EB$107))),0),
IFERROR(SUMPRODUCT('6. Patients'!CO$10:CO$107,OFFSET('6. Patients'!$OP$9,1,MATCH($D96,'6. Patients'!$OQ$9:$QN$9,0),ROWS('6. Patients'!EB$10:EB$107))),0)+
IFERROR(SUMPRODUCT('6. Patients'!CO$10:CO$107,OFFSET('6. Patients'!$QO$9,1,MATCH($D96,'6. Patients'!$QP$9:$RI$9,0),ROWS('6. Patients'!EB$10:EB$107))),0)+
IFERROR(SUMPRODUCT('6. Patients'!CO$10:CO$107,OFFSET('6. Patients'!$RJ$9,1,MATCH($D96,'6. Patients'!$RK$9:$TH$9,0),ROWS('6. Patients'!EB$10:EB$107))),0)+
IFERROR(SUMPRODUCT('6. Patients'!CO$10:CO$107,OFFSET('6. Patients'!$TI$9,1,MATCH($D96,'6. Patients'!$TJ$9:$UC$9,0),ROWS('6. Patients'!EB$10:EB$107))),0))+
IFERROR(VLOOKUP($D96,$H$116:$L$146,COLUMNS($H$115:$J$115)-1+V$7,0)*$E96*$F96*'1. General Inputs'!$J$25,0),0),0)</f>
        <v>0</v>
      </c>
      <c r="W96" s="775">
        <f ca="1">ROUNDUP(IFERROR($F96*$E96*CHOOSE(W$7,
IFERROR(SUMPRODUCT('6. Patients'!CP$10:CP$107,OFFSET('6. Patients'!$DN$9,1,MATCH($D96,'6. Patients'!$DO$9:$FL$9,0),ROWS('6. Patients'!EC$10:EC$107))),0)+
IFERROR(SUMPRODUCT('6. Patients'!CP$10:CP$107,OFFSET('6. Patients'!$FM$9,1,MATCH($D96,'6. Patients'!$FN$9:$GG$9,0),ROWS('6. Patients'!EC$10:EC$107))),0)+
IFERROR(SUMPRODUCT('6. Patients'!CP$10:CP$107,OFFSET('6. Patients'!$GH$9,1,MATCH($D96,'6. Patients'!$GI$9:$IF$9,0),ROWS('6. Patients'!EC$10:EC$107))),0)+
IFERROR(SUMPRODUCT('6. Patients'!CP$10:CP$107,OFFSET('6. Patients'!$IG$9,1,MATCH($D96,'6. Patients'!$IH$9:$JA$9,0),ROWS('6. Patients'!EC$10:EC$107))),0),
IFERROR(SUMPRODUCT('6. Patients'!CP$10:CP$107,OFFSET('6. Patients'!$JB$9,1,MATCH($D96,'6. Patients'!$JC$9:$KZ$9,0),ROWS('6. Patients'!EC$10:EC$107))),0)+
IFERROR(SUMPRODUCT('6. Patients'!CP$10:CP$107,OFFSET('6. Patients'!$LA$9,1,MATCH($D96,'6. Patients'!$LB$9:$LU$9,0),ROWS('6. Patients'!EC$10:EC$107))),0)+
IFERROR(SUMPRODUCT('6. Patients'!CP$10:CP$107,OFFSET('6. Patients'!$LV$9,1,MATCH($D96,'6. Patients'!$LW$9:$NT$9,0),ROWS('6. Patients'!EC$10:EC$107))),0)+
IFERROR(SUMPRODUCT('6. Patients'!CP$10:CP$107,OFFSET('6. Patients'!$NU$9,1,MATCH($D96,'6. Patients'!$NV$9:$OO$9,0),ROWS('6. Patients'!EC$10:EC$107))),0),
IFERROR(SUMPRODUCT('6. Patients'!CP$10:CP$107,OFFSET('6. Patients'!$OP$9,1,MATCH($D96,'6. Patients'!$OQ$9:$QN$9,0),ROWS('6. Patients'!EC$10:EC$107))),0)+
IFERROR(SUMPRODUCT('6. Patients'!CP$10:CP$107,OFFSET('6. Patients'!$QO$9,1,MATCH($D96,'6. Patients'!$QP$9:$RI$9,0),ROWS('6. Patients'!EC$10:EC$107))),0)+
IFERROR(SUMPRODUCT('6. Patients'!CP$10:CP$107,OFFSET('6. Patients'!$RJ$9,1,MATCH($D96,'6. Patients'!$RK$9:$TH$9,0),ROWS('6. Patients'!EC$10:EC$107))),0)+
IFERROR(SUMPRODUCT('6. Patients'!CP$10:CP$107,OFFSET('6. Patients'!$TI$9,1,MATCH($D96,'6. Patients'!$TJ$9:$UC$9,0),ROWS('6. Patients'!EC$10:EC$107))),0))+
IFERROR(VLOOKUP($D96,$H$116:$L$146,COLUMNS($H$115:$J$115)-1+W$7,0)*$E96*$F96*'1. General Inputs'!$J$25,0),0),0)</f>
        <v>0</v>
      </c>
      <c r="X96" s="775">
        <f ca="1">ROUNDUP(IFERROR($F96*$E96*CHOOSE(X$7,
IFERROR(SUMPRODUCT('6. Patients'!CQ$10:CQ$107,OFFSET('6. Patients'!$DN$9,1,MATCH($D96,'6. Patients'!$DO$9:$FL$9,0),ROWS('6. Patients'!ED$10:ED$107))),0)+
IFERROR(SUMPRODUCT('6. Patients'!CQ$10:CQ$107,OFFSET('6. Patients'!$FM$9,1,MATCH($D96,'6. Patients'!$FN$9:$GG$9,0),ROWS('6. Patients'!ED$10:ED$107))),0)+
IFERROR(SUMPRODUCT('6. Patients'!CQ$10:CQ$107,OFFSET('6. Patients'!$GH$9,1,MATCH($D96,'6. Patients'!$GI$9:$IF$9,0),ROWS('6. Patients'!ED$10:ED$107))),0)+
IFERROR(SUMPRODUCT('6. Patients'!CQ$10:CQ$107,OFFSET('6. Patients'!$IG$9,1,MATCH($D96,'6. Patients'!$IH$9:$JA$9,0),ROWS('6. Patients'!ED$10:ED$107))),0),
IFERROR(SUMPRODUCT('6. Patients'!CQ$10:CQ$107,OFFSET('6. Patients'!$JB$9,1,MATCH($D96,'6. Patients'!$JC$9:$KZ$9,0),ROWS('6. Patients'!ED$10:ED$107))),0)+
IFERROR(SUMPRODUCT('6. Patients'!CQ$10:CQ$107,OFFSET('6. Patients'!$LA$9,1,MATCH($D96,'6. Patients'!$LB$9:$LU$9,0),ROWS('6. Patients'!ED$10:ED$107))),0)+
IFERROR(SUMPRODUCT('6. Patients'!CQ$10:CQ$107,OFFSET('6. Patients'!$LV$9,1,MATCH($D96,'6. Patients'!$LW$9:$NT$9,0),ROWS('6. Patients'!ED$10:ED$107))),0)+
IFERROR(SUMPRODUCT('6. Patients'!CQ$10:CQ$107,OFFSET('6. Patients'!$NU$9,1,MATCH($D96,'6. Patients'!$NV$9:$OO$9,0),ROWS('6. Patients'!ED$10:ED$107))),0),
IFERROR(SUMPRODUCT('6. Patients'!CQ$10:CQ$107,OFFSET('6. Patients'!$OP$9,1,MATCH($D96,'6. Patients'!$OQ$9:$QN$9,0),ROWS('6. Patients'!ED$10:ED$107))),0)+
IFERROR(SUMPRODUCT('6. Patients'!CQ$10:CQ$107,OFFSET('6. Patients'!$QO$9,1,MATCH($D96,'6. Patients'!$QP$9:$RI$9,0),ROWS('6. Patients'!ED$10:ED$107))),0)+
IFERROR(SUMPRODUCT('6. Patients'!CQ$10:CQ$107,OFFSET('6. Patients'!$RJ$9,1,MATCH($D96,'6. Patients'!$RK$9:$TH$9,0),ROWS('6. Patients'!ED$10:ED$107))),0)+
IFERROR(SUMPRODUCT('6. Patients'!CQ$10:CQ$107,OFFSET('6. Patients'!$TI$9,1,MATCH($D96,'6. Patients'!$TJ$9:$UC$9,0),ROWS('6. Patients'!ED$10:ED$107))),0))+
IFERROR(VLOOKUP($D96,$H$116:$L$146,COLUMNS($H$115:$J$115)-1+X$7,0)*$E96*$F96*'1. General Inputs'!$J$25,0),0),0)</f>
        <v>0</v>
      </c>
      <c r="Y96" s="775">
        <f ca="1">ROUNDUP(IFERROR($F96*$E96*CHOOSE(Y$7,
IFERROR(SUMPRODUCT('6. Patients'!CR$10:CR$107,OFFSET('6. Patients'!$DN$9,1,MATCH($D96,'6. Patients'!$DO$9:$FL$9,0),ROWS('6. Patients'!EE$10:EE$107))),0)+
IFERROR(SUMPRODUCT('6. Patients'!CR$10:CR$107,OFFSET('6. Patients'!$FM$9,1,MATCH($D96,'6. Patients'!$FN$9:$GG$9,0),ROWS('6. Patients'!EE$10:EE$107))),0)+
IFERROR(SUMPRODUCT('6. Patients'!CR$10:CR$107,OFFSET('6. Patients'!$GH$9,1,MATCH($D96,'6. Patients'!$GI$9:$IF$9,0),ROWS('6. Patients'!EE$10:EE$107))),0)+
IFERROR(SUMPRODUCT('6. Patients'!CR$10:CR$107,OFFSET('6. Patients'!$IG$9,1,MATCH($D96,'6. Patients'!$IH$9:$JA$9,0),ROWS('6. Patients'!EE$10:EE$107))),0),
IFERROR(SUMPRODUCT('6. Patients'!CR$10:CR$107,OFFSET('6. Patients'!$JB$9,1,MATCH($D96,'6. Patients'!$JC$9:$KZ$9,0),ROWS('6. Patients'!EE$10:EE$107))),0)+
IFERROR(SUMPRODUCT('6. Patients'!CR$10:CR$107,OFFSET('6. Patients'!$LA$9,1,MATCH($D96,'6. Patients'!$LB$9:$LU$9,0),ROWS('6. Patients'!EE$10:EE$107))),0)+
IFERROR(SUMPRODUCT('6. Patients'!CR$10:CR$107,OFFSET('6. Patients'!$LV$9,1,MATCH($D96,'6. Patients'!$LW$9:$NT$9,0),ROWS('6. Patients'!EE$10:EE$107))),0)+
IFERROR(SUMPRODUCT('6. Patients'!CR$10:CR$107,OFFSET('6. Patients'!$NU$9,1,MATCH($D96,'6. Patients'!$NV$9:$OO$9,0),ROWS('6. Patients'!EE$10:EE$107))),0),
IFERROR(SUMPRODUCT('6. Patients'!CR$10:CR$107,OFFSET('6. Patients'!$OP$9,1,MATCH($D96,'6. Patients'!$OQ$9:$QN$9,0),ROWS('6. Patients'!EE$10:EE$107))),0)+
IFERROR(SUMPRODUCT('6. Patients'!CR$10:CR$107,OFFSET('6. Patients'!$QO$9,1,MATCH($D96,'6. Patients'!$QP$9:$RI$9,0),ROWS('6. Patients'!EE$10:EE$107))),0)+
IFERROR(SUMPRODUCT('6. Patients'!CR$10:CR$107,OFFSET('6. Patients'!$RJ$9,1,MATCH($D96,'6. Patients'!$RK$9:$TH$9,0),ROWS('6. Patients'!EE$10:EE$107))),0)+
IFERROR(SUMPRODUCT('6. Patients'!CR$10:CR$107,OFFSET('6. Patients'!$TI$9,1,MATCH($D96,'6. Patients'!$TJ$9:$UC$9,0),ROWS('6. Patients'!EE$10:EE$107))),0))+
IFERROR(VLOOKUP($D96,$H$116:$L$146,COLUMNS($H$115:$J$115)-1+Y$7,0)*$E96*$F96*'1. General Inputs'!$J$25,0),0),0)</f>
        <v>0</v>
      </c>
      <c r="Z96" s="775">
        <f ca="1">ROUNDUP(IFERROR($F96*$E96*CHOOSE(Z$7,
IFERROR(SUMPRODUCT('6. Patients'!CS$10:CS$107,OFFSET('6. Patients'!$DN$9,1,MATCH($D96,'6. Patients'!$DO$9:$FL$9,0),ROWS('6. Patients'!EF$10:EF$107))),0)+
IFERROR(SUMPRODUCT('6. Patients'!CS$10:CS$107,OFFSET('6. Patients'!$FM$9,1,MATCH($D96,'6. Patients'!$FN$9:$GG$9,0),ROWS('6. Patients'!EF$10:EF$107))),0)+
IFERROR(SUMPRODUCT('6. Patients'!CS$10:CS$107,OFFSET('6. Patients'!$GH$9,1,MATCH($D96,'6. Patients'!$GI$9:$IF$9,0),ROWS('6. Patients'!EF$10:EF$107))),0)+
IFERROR(SUMPRODUCT('6. Patients'!CS$10:CS$107,OFFSET('6. Patients'!$IG$9,1,MATCH($D96,'6. Patients'!$IH$9:$JA$9,0),ROWS('6. Patients'!EF$10:EF$107))),0),
IFERROR(SUMPRODUCT('6. Patients'!CS$10:CS$107,OFFSET('6. Patients'!$JB$9,1,MATCH($D96,'6. Patients'!$JC$9:$KZ$9,0),ROWS('6. Patients'!EF$10:EF$107))),0)+
IFERROR(SUMPRODUCT('6. Patients'!CS$10:CS$107,OFFSET('6. Patients'!$LA$9,1,MATCH($D96,'6. Patients'!$LB$9:$LU$9,0),ROWS('6. Patients'!EF$10:EF$107))),0)+
IFERROR(SUMPRODUCT('6. Patients'!CS$10:CS$107,OFFSET('6. Patients'!$LV$9,1,MATCH($D96,'6. Patients'!$LW$9:$NT$9,0),ROWS('6. Patients'!EF$10:EF$107))),0)+
IFERROR(SUMPRODUCT('6. Patients'!CS$10:CS$107,OFFSET('6. Patients'!$NU$9,1,MATCH($D96,'6. Patients'!$NV$9:$OO$9,0),ROWS('6. Patients'!EF$10:EF$107))),0),
IFERROR(SUMPRODUCT('6. Patients'!CS$10:CS$107,OFFSET('6. Patients'!$OP$9,1,MATCH($D96,'6. Patients'!$OQ$9:$QN$9,0),ROWS('6. Patients'!EF$10:EF$107))),0)+
IFERROR(SUMPRODUCT('6. Patients'!CS$10:CS$107,OFFSET('6. Patients'!$QO$9,1,MATCH($D96,'6. Patients'!$QP$9:$RI$9,0),ROWS('6. Patients'!EF$10:EF$107))),0)+
IFERROR(SUMPRODUCT('6. Patients'!CS$10:CS$107,OFFSET('6. Patients'!$RJ$9,1,MATCH($D96,'6. Patients'!$RK$9:$TH$9,0),ROWS('6. Patients'!EF$10:EF$107))),0)+
IFERROR(SUMPRODUCT('6. Patients'!CS$10:CS$107,OFFSET('6. Patients'!$TI$9,1,MATCH($D96,'6. Patients'!$TJ$9:$UC$9,0),ROWS('6. Patients'!EF$10:EF$107))),0))+
IFERROR(VLOOKUP($D96,$H$116:$L$146,COLUMNS($H$115:$J$115)-1+Z$7,0)*$E96*$F96*'1. General Inputs'!$J$25,0),0),0)</f>
        <v>0</v>
      </c>
      <c r="AA96" s="775">
        <f ca="1">ROUNDUP(IFERROR($F96*$E96*CHOOSE(AA$7,
IFERROR(SUMPRODUCT('6. Patients'!CT$10:CT$107,OFFSET('6. Patients'!$DN$9,1,MATCH($D96,'6. Patients'!$DO$9:$FL$9,0),ROWS('6. Patients'!EG$10:EG$107))),0)+
IFERROR(SUMPRODUCT('6. Patients'!CT$10:CT$107,OFFSET('6. Patients'!$FM$9,1,MATCH($D96,'6. Patients'!$FN$9:$GG$9,0),ROWS('6. Patients'!EG$10:EG$107))),0)+
IFERROR(SUMPRODUCT('6. Patients'!CT$10:CT$107,OFFSET('6. Patients'!$GH$9,1,MATCH($D96,'6. Patients'!$GI$9:$IF$9,0),ROWS('6. Patients'!EG$10:EG$107))),0)+
IFERROR(SUMPRODUCT('6. Patients'!CT$10:CT$107,OFFSET('6. Patients'!$IG$9,1,MATCH($D96,'6. Patients'!$IH$9:$JA$9,0),ROWS('6. Patients'!EG$10:EG$107))),0),
IFERROR(SUMPRODUCT('6. Patients'!CT$10:CT$107,OFFSET('6. Patients'!$JB$9,1,MATCH($D96,'6. Patients'!$JC$9:$KZ$9,0),ROWS('6. Patients'!EG$10:EG$107))),0)+
IFERROR(SUMPRODUCT('6. Patients'!CT$10:CT$107,OFFSET('6. Patients'!$LA$9,1,MATCH($D96,'6. Patients'!$LB$9:$LU$9,0),ROWS('6. Patients'!EG$10:EG$107))),0)+
IFERROR(SUMPRODUCT('6. Patients'!CT$10:CT$107,OFFSET('6. Patients'!$LV$9,1,MATCH($D96,'6. Patients'!$LW$9:$NT$9,0),ROWS('6. Patients'!EG$10:EG$107))),0)+
IFERROR(SUMPRODUCT('6. Patients'!CT$10:CT$107,OFFSET('6. Patients'!$NU$9,1,MATCH($D96,'6. Patients'!$NV$9:$OO$9,0),ROWS('6. Patients'!EG$10:EG$107))),0),
IFERROR(SUMPRODUCT('6. Patients'!CT$10:CT$107,OFFSET('6. Patients'!$OP$9,1,MATCH($D96,'6. Patients'!$OQ$9:$QN$9,0),ROWS('6. Patients'!EG$10:EG$107))),0)+
IFERROR(SUMPRODUCT('6. Patients'!CT$10:CT$107,OFFSET('6. Patients'!$QO$9,1,MATCH($D96,'6. Patients'!$QP$9:$RI$9,0),ROWS('6. Patients'!EG$10:EG$107))),0)+
IFERROR(SUMPRODUCT('6. Patients'!CT$10:CT$107,OFFSET('6. Patients'!$RJ$9,1,MATCH($D96,'6. Patients'!$RK$9:$TH$9,0),ROWS('6. Patients'!EG$10:EG$107))),0)+
IFERROR(SUMPRODUCT('6. Patients'!CT$10:CT$107,OFFSET('6. Patients'!$TI$9,1,MATCH($D96,'6. Patients'!$TJ$9:$UC$9,0),ROWS('6. Patients'!EG$10:EG$107))),0))+
IFERROR(VLOOKUP($D96,$H$116:$L$146,COLUMNS($H$115:$J$115)-1+AA$7,0)*$E96*$F96*'1. General Inputs'!$J$25,0),0),0)</f>
        <v>0</v>
      </c>
      <c r="AB96" s="775">
        <f ca="1">ROUNDUP(IFERROR($F96*$E96*CHOOSE(AB$7,
IFERROR(SUMPRODUCT('6. Patients'!CU$10:CU$107,OFFSET('6. Patients'!$DN$9,1,MATCH($D96,'6. Patients'!$DO$9:$FL$9,0),ROWS('6. Patients'!EH$10:EH$107))),0)+
IFERROR(SUMPRODUCT('6. Patients'!CU$10:CU$107,OFFSET('6. Patients'!$FM$9,1,MATCH($D96,'6. Patients'!$FN$9:$GG$9,0),ROWS('6. Patients'!EH$10:EH$107))),0)+
IFERROR(SUMPRODUCT('6. Patients'!CU$10:CU$107,OFFSET('6. Patients'!$GH$9,1,MATCH($D96,'6. Patients'!$GI$9:$IF$9,0),ROWS('6. Patients'!EH$10:EH$107))),0)+
IFERROR(SUMPRODUCT('6. Patients'!CU$10:CU$107,OFFSET('6. Patients'!$IG$9,1,MATCH($D96,'6. Patients'!$IH$9:$JA$9,0),ROWS('6. Patients'!EH$10:EH$107))),0),
IFERROR(SUMPRODUCT('6. Patients'!CU$10:CU$107,OFFSET('6. Patients'!$JB$9,1,MATCH($D96,'6. Patients'!$JC$9:$KZ$9,0),ROWS('6. Patients'!EH$10:EH$107))),0)+
IFERROR(SUMPRODUCT('6. Patients'!CU$10:CU$107,OFFSET('6. Patients'!$LA$9,1,MATCH($D96,'6. Patients'!$LB$9:$LU$9,0),ROWS('6. Patients'!EH$10:EH$107))),0)+
IFERROR(SUMPRODUCT('6. Patients'!CU$10:CU$107,OFFSET('6. Patients'!$LV$9,1,MATCH($D96,'6. Patients'!$LW$9:$NT$9,0),ROWS('6. Patients'!EH$10:EH$107))),0)+
IFERROR(SUMPRODUCT('6. Patients'!CU$10:CU$107,OFFSET('6. Patients'!$NU$9,1,MATCH($D96,'6. Patients'!$NV$9:$OO$9,0),ROWS('6. Patients'!EH$10:EH$107))),0),
IFERROR(SUMPRODUCT('6. Patients'!CU$10:CU$107,OFFSET('6. Patients'!$OP$9,1,MATCH($D96,'6. Patients'!$OQ$9:$QN$9,0),ROWS('6. Patients'!EH$10:EH$107))),0)+
IFERROR(SUMPRODUCT('6. Patients'!CU$10:CU$107,OFFSET('6. Patients'!$QO$9,1,MATCH($D96,'6. Patients'!$QP$9:$RI$9,0),ROWS('6. Patients'!EH$10:EH$107))),0)+
IFERROR(SUMPRODUCT('6. Patients'!CU$10:CU$107,OFFSET('6. Patients'!$RJ$9,1,MATCH($D96,'6. Patients'!$RK$9:$TH$9,0),ROWS('6. Patients'!EH$10:EH$107))),0)+
IFERROR(SUMPRODUCT('6. Patients'!CU$10:CU$107,OFFSET('6. Patients'!$TI$9,1,MATCH($D96,'6. Patients'!$TJ$9:$UC$9,0),ROWS('6. Patients'!EH$10:EH$107))),0))+
IFERROR(VLOOKUP($D96,$H$116:$L$146,COLUMNS($H$115:$J$115)-1+AB$7,0)*$E96*$F96*'1. General Inputs'!$J$25,0),0),0)</f>
        <v>0</v>
      </c>
      <c r="AC96" s="775">
        <f ca="1">ROUNDUP(IFERROR($F96*$E96*CHOOSE(AC$7,
IFERROR(SUMPRODUCT('6. Patients'!CV$10:CV$107,OFFSET('6. Patients'!$DN$9,1,MATCH($D96,'6. Patients'!$DO$9:$FL$9,0),ROWS('6. Patients'!EI$10:EI$107))),0)+
IFERROR(SUMPRODUCT('6. Patients'!CV$10:CV$107,OFFSET('6. Patients'!$FM$9,1,MATCH($D96,'6. Patients'!$FN$9:$GG$9,0),ROWS('6. Patients'!EI$10:EI$107))),0)+
IFERROR(SUMPRODUCT('6. Patients'!CV$10:CV$107,OFFSET('6. Patients'!$GH$9,1,MATCH($D96,'6. Patients'!$GI$9:$IF$9,0),ROWS('6. Patients'!EI$10:EI$107))),0)+
IFERROR(SUMPRODUCT('6. Patients'!CV$10:CV$107,OFFSET('6. Patients'!$IG$9,1,MATCH($D96,'6. Patients'!$IH$9:$JA$9,0),ROWS('6. Patients'!EI$10:EI$107))),0),
IFERROR(SUMPRODUCT('6. Patients'!CV$10:CV$107,OFFSET('6. Patients'!$JB$9,1,MATCH($D96,'6. Patients'!$JC$9:$KZ$9,0),ROWS('6. Patients'!EI$10:EI$107))),0)+
IFERROR(SUMPRODUCT('6. Patients'!CV$10:CV$107,OFFSET('6. Patients'!$LA$9,1,MATCH($D96,'6. Patients'!$LB$9:$LU$9,0),ROWS('6. Patients'!EI$10:EI$107))),0)+
IFERROR(SUMPRODUCT('6. Patients'!CV$10:CV$107,OFFSET('6. Patients'!$LV$9,1,MATCH($D96,'6. Patients'!$LW$9:$NT$9,0),ROWS('6. Patients'!EI$10:EI$107))),0)+
IFERROR(SUMPRODUCT('6. Patients'!CV$10:CV$107,OFFSET('6. Patients'!$NU$9,1,MATCH($D96,'6. Patients'!$NV$9:$OO$9,0),ROWS('6. Patients'!EI$10:EI$107))),0),
IFERROR(SUMPRODUCT('6. Patients'!CV$10:CV$107,OFFSET('6. Patients'!$OP$9,1,MATCH($D96,'6. Patients'!$OQ$9:$QN$9,0),ROWS('6. Patients'!EI$10:EI$107))),0)+
IFERROR(SUMPRODUCT('6. Patients'!CV$10:CV$107,OFFSET('6. Patients'!$QO$9,1,MATCH($D96,'6. Patients'!$QP$9:$RI$9,0),ROWS('6. Patients'!EI$10:EI$107))),0)+
IFERROR(SUMPRODUCT('6. Patients'!CV$10:CV$107,OFFSET('6. Patients'!$RJ$9,1,MATCH($D96,'6. Patients'!$RK$9:$TH$9,0),ROWS('6. Patients'!EI$10:EI$107))),0)+
IFERROR(SUMPRODUCT('6. Patients'!CV$10:CV$107,OFFSET('6. Patients'!$TI$9,1,MATCH($D96,'6. Patients'!$TJ$9:$UC$9,0),ROWS('6. Patients'!EI$10:EI$107))),0))+
IFERROR(VLOOKUP($D96,$H$116:$L$146,COLUMNS($H$115:$J$115)-1+AC$7,0)*$E96*$F96*'1. General Inputs'!$J$25,0),0),0)</f>
        <v>0</v>
      </c>
      <c r="AD96" s="775">
        <f ca="1">ROUNDUP(IFERROR($F96*$E96*CHOOSE(AD$7,
IFERROR(SUMPRODUCT('6. Patients'!CW$10:CW$107,OFFSET('6. Patients'!$DN$9,1,MATCH($D96,'6. Patients'!$DO$9:$FL$9,0),ROWS('6. Patients'!EJ$10:EJ$107))),0)+
IFERROR(SUMPRODUCT('6. Patients'!CW$10:CW$107,OFFSET('6. Patients'!$FM$9,1,MATCH($D96,'6. Patients'!$FN$9:$GG$9,0),ROWS('6. Patients'!EJ$10:EJ$107))),0)+
IFERROR(SUMPRODUCT('6. Patients'!CW$10:CW$107,OFFSET('6. Patients'!$GH$9,1,MATCH($D96,'6. Patients'!$GI$9:$IF$9,0),ROWS('6. Patients'!EJ$10:EJ$107))),0)+
IFERROR(SUMPRODUCT('6. Patients'!CW$10:CW$107,OFFSET('6. Patients'!$IG$9,1,MATCH($D96,'6. Patients'!$IH$9:$JA$9,0),ROWS('6. Patients'!EJ$10:EJ$107))),0),
IFERROR(SUMPRODUCT('6. Patients'!CW$10:CW$107,OFFSET('6. Patients'!$JB$9,1,MATCH($D96,'6. Patients'!$JC$9:$KZ$9,0),ROWS('6. Patients'!EJ$10:EJ$107))),0)+
IFERROR(SUMPRODUCT('6. Patients'!CW$10:CW$107,OFFSET('6. Patients'!$LA$9,1,MATCH($D96,'6. Patients'!$LB$9:$LU$9,0),ROWS('6. Patients'!EJ$10:EJ$107))),0)+
IFERROR(SUMPRODUCT('6. Patients'!CW$10:CW$107,OFFSET('6. Patients'!$LV$9,1,MATCH($D96,'6. Patients'!$LW$9:$NT$9,0),ROWS('6. Patients'!EJ$10:EJ$107))),0)+
IFERROR(SUMPRODUCT('6. Patients'!CW$10:CW$107,OFFSET('6. Patients'!$NU$9,1,MATCH($D96,'6. Patients'!$NV$9:$OO$9,0),ROWS('6. Patients'!EJ$10:EJ$107))),0),
IFERROR(SUMPRODUCT('6. Patients'!CW$10:CW$107,OFFSET('6. Patients'!$OP$9,1,MATCH($D96,'6. Patients'!$OQ$9:$QN$9,0),ROWS('6. Patients'!EJ$10:EJ$107))),0)+
IFERROR(SUMPRODUCT('6. Patients'!CW$10:CW$107,OFFSET('6. Patients'!$QO$9,1,MATCH($D96,'6. Patients'!$QP$9:$RI$9,0),ROWS('6. Patients'!EJ$10:EJ$107))),0)+
IFERROR(SUMPRODUCT('6. Patients'!CW$10:CW$107,OFFSET('6. Patients'!$RJ$9,1,MATCH($D96,'6. Patients'!$RK$9:$TH$9,0),ROWS('6. Patients'!EJ$10:EJ$107))),0)+
IFERROR(SUMPRODUCT('6. Patients'!CW$10:CW$107,OFFSET('6. Patients'!$TI$9,1,MATCH($D96,'6. Patients'!$TJ$9:$UC$9,0),ROWS('6. Patients'!EJ$10:EJ$107))),0))+
IFERROR(VLOOKUP($D96,$H$116:$L$146,COLUMNS($H$115:$J$115)-1+AD$7,0)*$E96*$F96*'1. General Inputs'!$J$25,0),0),0)</f>
        <v>0</v>
      </c>
      <c r="AE96" s="775">
        <f ca="1">ROUNDUP(IFERROR($F96*$E96*CHOOSE(AE$7,
IFERROR(SUMPRODUCT('6. Patients'!CX$10:CX$107,OFFSET('6. Patients'!$DN$9,1,MATCH($D96,'6. Patients'!$DO$9:$FL$9,0),ROWS('6. Patients'!EK$10:EK$107))),0)+
IFERROR(SUMPRODUCT('6. Patients'!CX$10:CX$107,OFFSET('6. Patients'!$FM$9,1,MATCH($D96,'6. Patients'!$FN$9:$GG$9,0),ROWS('6. Patients'!EK$10:EK$107))),0)+
IFERROR(SUMPRODUCT('6. Patients'!CX$10:CX$107,OFFSET('6. Patients'!$GH$9,1,MATCH($D96,'6. Patients'!$GI$9:$IF$9,0),ROWS('6. Patients'!EK$10:EK$107))),0)+
IFERROR(SUMPRODUCT('6. Patients'!CX$10:CX$107,OFFSET('6. Patients'!$IG$9,1,MATCH($D96,'6. Patients'!$IH$9:$JA$9,0),ROWS('6. Patients'!EK$10:EK$107))),0),
IFERROR(SUMPRODUCT('6. Patients'!CX$10:CX$107,OFFSET('6. Patients'!$JB$9,1,MATCH($D96,'6. Patients'!$JC$9:$KZ$9,0),ROWS('6. Patients'!EK$10:EK$107))),0)+
IFERROR(SUMPRODUCT('6. Patients'!CX$10:CX$107,OFFSET('6. Patients'!$LA$9,1,MATCH($D96,'6. Patients'!$LB$9:$LU$9,0),ROWS('6. Patients'!EK$10:EK$107))),0)+
IFERROR(SUMPRODUCT('6. Patients'!CX$10:CX$107,OFFSET('6. Patients'!$LV$9,1,MATCH($D96,'6. Patients'!$LW$9:$NT$9,0),ROWS('6. Patients'!EK$10:EK$107))),0)+
IFERROR(SUMPRODUCT('6. Patients'!CX$10:CX$107,OFFSET('6. Patients'!$NU$9,1,MATCH($D96,'6. Patients'!$NV$9:$OO$9,0),ROWS('6. Patients'!EK$10:EK$107))),0),
IFERROR(SUMPRODUCT('6. Patients'!CX$10:CX$107,OFFSET('6. Patients'!$OP$9,1,MATCH($D96,'6. Patients'!$OQ$9:$QN$9,0),ROWS('6. Patients'!EK$10:EK$107))),0)+
IFERROR(SUMPRODUCT('6. Patients'!CX$10:CX$107,OFFSET('6. Patients'!$QO$9,1,MATCH($D96,'6. Patients'!$QP$9:$RI$9,0),ROWS('6. Patients'!EK$10:EK$107))),0)+
IFERROR(SUMPRODUCT('6. Patients'!CX$10:CX$107,OFFSET('6. Patients'!$RJ$9,1,MATCH($D96,'6. Patients'!$RK$9:$TH$9,0),ROWS('6. Patients'!EK$10:EK$107))),0)+
IFERROR(SUMPRODUCT('6. Patients'!CX$10:CX$107,OFFSET('6. Patients'!$TI$9,1,MATCH($D96,'6. Patients'!$TJ$9:$UC$9,0),ROWS('6. Patients'!EK$10:EK$107))),0))+
IFERROR(VLOOKUP($D96,$H$116:$L$146,COLUMNS($H$115:$J$115)-1+AE$7,0)*$E96*$F96*'1. General Inputs'!$J$25,0),0),0)</f>
        <v>0</v>
      </c>
      <c r="AF96" s="775">
        <f ca="1">ROUNDUP(IFERROR($F96*$E96*CHOOSE(AF$7,
IFERROR(SUMPRODUCT('6. Patients'!CY$10:CY$107,OFFSET('6. Patients'!$DN$9,1,MATCH($D96,'6. Patients'!$DO$9:$FL$9,0),ROWS('6. Patients'!EL$10:EL$107))),0)+
IFERROR(SUMPRODUCT('6. Patients'!CY$10:CY$107,OFFSET('6. Patients'!$FM$9,1,MATCH($D96,'6. Patients'!$FN$9:$GG$9,0),ROWS('6. Patients'!EL$10:EL$107))),0)+
IFERROR(SUMPRODUCT('6. Patients'!CY$10:CY$107,OFFSET('6. Patients'!$GH$9,1,MATCH($D96,'6. Patients'!$GI$9:$IF$9,0),ROWS('6. Patients'!EL$10:EL$107))),0)+
IFERROR(SUMPRODUCT('6. Patients'!CY$10:CY$107,OFFSET('6. Patients'!$IG$9,1,MATCH($D96,'6. Patients'!$IH$9:$JA$9,0),ROWS('6. Patients'!EL$10:EL$107))),0),
IFERROR(SUMPRODUCT('6. Patients'!CY$10:CY$107,OFFSET('6. Patients'!$JB$9,1,MATCH($D96,'6. Patients'!$JC$9:$KZ$9,0),ROWS('6. Patients'!EL$10:EL$107))),0)+
IFERROR(SUMPRODUCT('6. Patients'!CY$10:CY$107,OFFSET('6. Patients'!$LA$9,1,MATCH($D96,'6. Patients'!$LB$9:$LU$9,0),ROWS('6. Patients'!EL$10:EL$107))),0)+
IFERROR(SUMPRODUCT('6. Patients'!CY$10:CY$107,OFFSET('6. Patients'!$LV$9,1,MATCH($D96,'6. Patients'!$LW$9:$NT$9,0),ROWS('6. Patients'!EL$10:EL$107))),0)+
IFERROR(SUMPRODUCT('6. Patients'!CY$10:CY$107,OFFSET('6. Patients'!$NU$9,1,MATCH($D96,'6. Patients'!$NV$9:$OO$9,0),ROWS('6. Patients'!EL$10:EL$107))),0),
IFERROR(SUMPRODUCT('6. Patients'!CY$10:CY$107,OFFSET('6. Patients'!$OP$9,1,MATCH($D96,'6. Patients'!$OQ$9:$QN$9,0),ROWS('6. Patients'!EL$10:EL$107))),0)+
IFERROR(SUMPRODUCT('6. Patients'!CY$10:CY$107,OFFSET('6. Patients'!$QO$9,1,MATCH($D96,'6. Patients'!$QP$9:$RI$9,0),ROWS('6. Patients'!EL$10:EL$107))),0)+
IFERROR(SUMPRODUCT('6. Patients'!CY$10:CY$107,OFFSET('6. Patients'!$RJ$9,1,MATCH($D96,'6. Patients'!$RK$9:$TH$9,0),ROWS('6. Patients'!EL$10:EL$107))),0)+
IFERROR(SUMPRODUCT('6. Patients'!CY$10:CY$107,OFFSET('6. Patients'!$TI$9,1,MATCH($D96,'6. Patients'!$TJ$9:$UC$9,0),ROWS('6. Patients'!EL$10:EL$107))),0))+
IFERROR(VLOOKUP($D96,$H$116:$L$146,COLUMNS($H$115:$J$115)-1+AF$7,0)*$E96*$F96*'1. General Inputs'!$J$25,0),0),0)</f>
        <v>0</v>
      </c>
      <c r="AG96" s="775">
        <f ca="1">ROUNDUP(IFERROR($F96*$E96*CHOOSE(AG$7,
IFERROR(SUMPRODUCT('6. Patients'!CZ$10:CZ$107,OFFSET('6. Patients'!$DN$9,1,MATCH($D96,'6. Patients'!$DO$9:$FL$9,0),ROWS('6. Patients'!EM$10:EM$107))),0)+
IFERROR(SUMPRODUCT('6. Patients'!CZ$10:CZ$107,OFFSET('6. Patients'!$FM$9,1,MATCH($D96,'6. Patients'!$FN$9:$GG$9,0),ROWS('6. Patients'!EM$10:EM$107))),0)+
IFERROR(SUMPRODUCT('6. Patients'!CZ$10:CZ$107,OFFSET('6. Patients'!$GH$9,1,MATCH($D96,'6. Patients'!$GI$9:$IF$9,0),ROWS('6. Patients'!EM$10:EM$107))),0)+
IFERROR(SUMPRODUCT('6. Patients'!CZ$10:CZ$107,OFFSET('6. Patients'!$IG$9,1,MATCH($D96,'6. Patients'!$IH$9:$JA$9,0),ROWS('6. Patients'!EM$10:EM$107))),0),
IFERROR(SUMPRODUCT('6. Patients'!CZ$10:CZ$107,OFFSET('6. Patients'!$JB$9,1,MATCH($D96,'6. Patients'!$JC$9:$KZ$9,0),ROWS('6. Patients'!EM$10:EM$107))),0)+
IFERROR(SUMPRODUCT('6. Patients'!CZ$10:CZ$107,OFFSET('6. Patients'!$LA$9,1,MATCH($D96,'6. Patients'!$LB$9:$LU$9,0),ROWS('6. Patients'!EM$10:EM$107))),0)+
IFERROR(SUMPRODUCT('6. Patients'!CZ$10:CZ$107,OFFSET('6. Patients'!$LV$9,1,MATCH($D96,'6. Patients'!$LW$9:$NT$9,0),ROWS('6. Patients'!EM$10:EM$107))),0)+
IFERROR(SUMPRODUCT('6. Patients'!CZ$10:CZ$107,OFFSET('6. Patients'!$NU$9,1,MATCH($D96,'6. Patients'!$NV$9:$OO$9,0),ROWS('6. Patients'!EM$10:EM$107))),0),
IFERROR(SUMPRODUCT('6. Patients'!CZ$10:CZ$107,OFFSET('6. Patients'!$OP$9,1,MATCH($D96,'6. Patients'!$OQ$9:$QN$9,0),ROWS('6. Patients'!EM$10:EM$107))),0)+
IFERROR(SUMPRODUCT('6. Patients'!CZ$10:CZ$107,OFFSET('6. Patients'!$QO$9,1,MATCH($D96,'6. Patients'!$QP$9:$RI$9,0),ROWS('6. Patients'!EM$10:EM$107))),0)+
IFERROR(SUMPRODUCT('6. Patients'!CZ$10:CZ$107,OFFSET('6. Patients'!$RJ$9,1,MATCH($D96,'6. Patients'!$RK$9:$TH$9,0),ROWS('6. Patients'!EM$10:EM$107))),0)+
IFERROR(SUMPRODUCT('6. Patients'!CZ$10:CZ$107,OFFSET('6. Patients'!$TI$9,1,MATCH($D96,'6. Patients'!$TJ$9:$UC$9,0),ROWS('6. Patients'!EM$10:EM$107))),0))+
IFERROR(VLOOKUP($D96,$H$116:$L$146,COLUMNS($H$115:$J$115)-1+AG$7,0)*$E96*$F96*'1. General Inputs'!$J$25,0),0),0)</f>
        <v>0</v>
      </c>
      <c r="AH96" s="775">
        <f ca="1">ROUNDUP(IFERROR($F96*$E96*CHOOSE(AH$7,
IFERROR(SUMPRODUCT('6. Patients'!DA$10:DA$107,OFFSET('6. Patients'!$DN$9,1,MATCH($D96,'6. Patients'!$DO$9:$FL$9,0),ROWS('6. Patients'!EN$10:EN$107))),0)+
IFERROR(SUMPRODUCT('6. Patients'!DA$10:DA$107,OFFSET('6. Patients'!$FM$9,1,MATCH($D96,'6. Patients'!$FN$9:$GG$9,0),ROWS('6. Patients'!EN$10:EN$107))),0)+
IFERROR(SUMPRODUCT('6. Patients'!DA$10:DA$107,OFFSET('6. Patients'!$GH$9,1,MATCH($D96,'6. Patients'!$GI$9:$IF$9,0),ROWS('6. Patients'!EN$10:EN$107))),0)+
IFERROR(SUMPRODUCT('6. Patients'!DA$10:DA$107,OFFSET('6. Patients'!$IG$9,1,MATCH($D96,'6. Patients'!$IH$9:$JA$9,0),ROWS('6. Patients'!EN$10:EN$107))),0),
IFERROR(SUMPRODUCT('6. Patients'!DA$10:DA$107,OFFSET('6. Patients'!$JB$9,1,MATCH($D96,'6. Patients'!$JC$9:$KZ$9,0),ROWS('6. Patients'!EN$10:EN$107))),0)+
IFERROR(SUMPRODUCT('6. Patients'!DA$10:DA$107,OFFSET('6. Patients'!$LA$9,1,MATCH($D96,'6. Patients'!$LB$9:$LU$9,0),ROWS('6. Patients'!EN$10:EN$107))),0)+
IFERROR(SUMPRODUCT('6. Patients'!DA$10:DA$107,OFFSET('6. Patients'!$LV$9,1,MATCH($D96,'6. Patients'!$LW$9:$NT$9,0),ROWS('6. Patients'!EN$10:EN$107))),0)+
IFERROR(SUMPRODUCT('6. Patients'!DA$10:DA$107,OFFSET('6. Patients'!$NU$9,1,MATCH($D96,'6. Patients'!$NV$9:$OO$9,0),ROWS('6. Patients'!EN$10:EN$107))),0),
IFERROR(SUMPRODUCT('6. Patients'!DA$10:DA$107,OFFSET('6. Patients'!$OP$9,1,MATCH($D96,'6. Patients'!$OQ$9:$QN$9,0),ROWS('6. Patients'!EN$10:EN$107))),0)+
IFERROR(SUMPRODUCT('6. Patients'!DA$10:DA$107,OFFSET('6. Patients'!$QO$9,1,MATCH($D96,'6. Patients'!$QP$9:$RI$9,0),ROWS('6. Patients'!EN$10:EN$107))),0)+
IFERROR(SUMPRODUCT('6. Patients'!DA$10:DA$107,OFFSET('6. Patients'!$RJ$9,1,MATCH($D96,'6. Patients'!$RK$9:$TH$9,0),ROWS('6. Patients'!EN$10:EN$107))),0)+
IFERROR(SUMPRODUCT('6. Patients'!DA$10:DA$107,OFFSET('6. Patients'!$TI$9,1,MATCH($D96,'6. Patients'!$TJ$9:$UC$9,0),ROWS('6. Patients'!EN$10:EN$107))),0))+
IFERROR(VLOOKUP($D96,$H$116:$L$146,COLUMNS($H$115:$J$115)-1+AH$7,0)*$E96*$F96*'1. General Inputs'!$J$25,0),0),0)</f>
        <v>0</v>
      </c>
      <c r="AI96" s="775">
        <f ca="1">ROUNDUP(IFERROR($F96*$E96*CHOOSE(AI$7,
IFERROR(SUMPRODUCT('6. Patients'!DB$10:DB$107,OFFSET('6. Patients'!$DN$9,1,MATCH($D96,'6. Patients'!$DO$9:$FL$9,0),ROWS('6. Patients'!EO$10:EO$107))),0)+
IFERROR(SUMPRODUCT('6. Patients'!DB$10:DB$107,OFFSET('6. Patients'!$FM$9,1,MATCH($D96,'6. Patients'!$FN$9:$GG$9,0),ROWS('6. Patients'!EO$10:EO$107))),0)+
IFERROR(SUMPRODUCT('6. Patients'!DB$10:DB$107,OFFSET('6. Patients'!$GH$9,1,MATCH($D96,'6. Patients'!$GI$9:$IF$9,0),ROWS('6. Patients'!EO$10:EO$107))),0)+
IFERROR(SUMPRODUCT('6. Patients'!DB$10:DB$107,OFFSET('6. Patients'!$IG$9,1,MATCH($D96,'6. Patients'!$IH$9:$JA$9,0),ROWS('6. Patients'!EO$10:EO$107))),0),
IFERROR(SUMPRODUCT('6. Patients'!DB$10:DB$107,OFFSET('6. Patients'!$JB$9,1,MATCH($D96,'6. Patients'!$JC$9:$KZ$9,0),ROWS('6. Patients'!EO$10:EO$107))),0)+
IFERROR(SUMPRODUCT('6. Patients'!DB$10:DB$107,OFFSET('6. Patients'!$LA$9,1,MATCH($D96,'6. Patients'!$LB$9:$LU$9,0),ROWS('6. Patients'!EO$10:EO$107))),0)+
IFERROR(SUMPRODUCT('6. Patients'!DB$10:DB$107,OFFSET('6. Patients'!$LV$9,1,MATCH($D96,'6. Patients'!$LW$9:$NT$9,0),ROWS('6. Patients'!EO$10:EO$107))),0)+
IFERROR(SUMPRODUCT('6. Patients'!DB$10:DB$107,OFFSET('6. Patients'!$NU$9,1,MATCH($D96,'6. Patients'!$NV$9:$OO$9,0),ROWS('6. Patients'!EO$10:EO$107))),0),
IFERROR(SUMPRODUCT('6. Patients'!DB$10:DB$107,OFFSET('6. Patients'!$OP$9,1,MATCH($D96,'6. Patients'!$OQ$9:$QN$9,0),ROWS('6. Patients'!EO$10:EO$107))),0)+
IFERROR(SUMPRODUCT('6. Patients'!DB$10:DB$107,OFFSET('6. Patients'!$QO$9,1,MATCH($D96,'6. Patients'!$QP$9:$RI$9,0),ROWS('6. Patients'!EO$10:EO$107))),0)+
IFERROR(SUMPRODUCT('6. Patients'!DB$10:DB$107,OFFSET('6. Patients'!$RJ$9,1,MATCH($D96,'6. Patients'!$RK$9:$TH$9,0),ROWS('6. Patients'!EO$10:EO$107))),0)+
IFERROR(SUMPRODUCT('6. Patients'!DB$10:DB$107,OFFSET('6. Patients'!$TI$9,1,MATCH($D96,'6. Patients'!$TJ$9:$UC$9,0),ROWS('6. Patients'!EO$10:EO$107))),0))+
IFERROR(VLOOKUP($D96,$H$116:$L$146,COLUMNS($H$115:$J$115)-1+AI$7,0)*$E96*$F96*'1. General Inputs'!$J$25,0),0),0)</f>
        <v>0</v>
      </c>
      <c r="AJ96" s="775">
        <f ca="1">ROUNDUP(IFERROR($F96*$E96*CHOOSE(AJ$7,
IFERROR(SUMPRODUCT('6. Patients'!DC$10:DC$107,OFFSET('6. Patients'!$DN$9,1,MATCH($D96,'6. Patients'!$DO$9:$FL$9,0),ROWS('6. Patients'!EP$10:EP$107))),0)+
IFERROR(SUMPRODUCT('6. Patients'!DC$10:DC$107,OFFSET('6. Patients'!$FM$9,1,MATCH($D96,'6. Patients'!$FN$9:$GG$9,0),ROWS('6. Patients'!EP$10:EP$107))),0)+
IFERROR(SUMPRODUCT('6. Patients'!DC$10:DC$107,OFFSET('6. Patients'!$GH$9,1,MATCH($D96,'6. Patients'!$GI$9:$IF$9,0),ROWS('6. Patients'!EP$10:EP$107))),0)+
IFERROR(SUMPRODUCT('6. Patients'!DC$10:DC$107,OFFSET('6. Patients'!$IG$9,1,MATCH($D96,'6. Patients'!$IH$9:$JA$9,0),ROWS('6. Patients'!EP$10:EP$107))),0),
IFERROR(SUMPRODUCT('6. Patients'!DC$10:DC$107,OFFSET('6. Patients'!$JB$9,1,MATCH($D96,'6. Patients'!$JC$9:$KZ$9,0),ROWS('6. Patients'!EP$10:EP$107))),0)+
IFERROR(SUMPRODUCT('6. Patients'!DC$10:DC$107,OFFSET('6. Patients'!$LA$9,1,MATCH($D96,'6. Patients'!$LB$9:$LU$9,0),ROWS('6. Patients'!EP$10:EP$107))),0)+
IFERROR(SUMPRODUCT('6. Patients'!DC$10:DC$107,OFFSET('6. Patients'!$LV$9,1,MATCH($D96,'6. Patients'!$LW$9:$NT$9,0),ROWS('6. Patients'!EP$10:EP$107))),0)+
IFERROR(SUMPRODUCT('6. Patients'!DC$10:DC$107,OFFSET('6. Patients'!$NU$9,1,MATCH($D96,'6. Patients'!$NV$9:$OO$9,0),ROWS('6. Patients'!EP$10:EP$107))),0),
IFERROR(SUMPRODUCT('6. Patients'!DC$10:DC$107,OFFSET('6. Patients'!$OP$9,1,MATCH($D96,'6. Patients'!$OQ$9:$QN$9,0),ROWS('6. Patients'!EP$10:EP$107))),0)+
IFERROR(SUMPRODUCT('6. Patients'!DC$10:DC$107,OFFSET('6. Patients'!$QO$9,1,MATCH($D96,'6. Patients'!$QP$9:$RI$9,0),ROWS('6. Patients'!EP$10:EP$107))),0)+
IFERROR(SUMPRODUCT('6. Patients'!DC$10:DC$107,OFFSET('6. Patients'!$RJ$9,1,MATCH($D96,'6. Patients'!$RK$9:$TH$9,0),ROWS('6. Patients'!EP$10:EP$107))),0)+
IFERROR(SUMPRODUCT('6. Patients'!DC$10:DC$107,OFFSET('6. Patients'!$TI$9,1,MATCH($D96,'6. Patients'!$TJ$9:$UC$9,0),ROWS('6. Patients'!EP$10:EP$107))),0))+
IFERROR(VLOOKUP($D96,$H$116:$L$146,COLUMNS($H$115:$J$115)-1+AJ$7,0)*$E96*$F96*'1. General Inputs'!$J$25,0),0),0)</f>
        <v>0</v>
      </c>
      <c r="AK96" s="775">
        <f ca="1">ROUNDUP(IFERROR($F96*$E96*CHOOSE(AK$7,
IFERROR(SUMPRODUCT('6. Patients'!DD$10:DD$107,OFFSET('6. Patients'!$DN$9,1,MATCH($D96,'6. Patients'!$DO$9:$FL$9,0),ROWS('6. Patients'!EQ$10:EQ$107))),0)+
IFERROR(SUMPRODUCT('6. Patients'!DD$10:DD$107,OFFSET('6. Patients'!$FM$9,1,MATCH($D96,'6. Patients'!$FN$9:$GG$9,0),ROWS('6. Patients'!EQ$10:EQ$107))),0)+
IFERROR(SUMPRODUCT('6. Patients'!DD$10:DD$107,OFFSET('6. Patients'!$GH$9,1,MATCH($D96,'6. Patients'!$GI$9:$IF$9,0),ROWS('6. Patients'!EQ$10:EQ$107))),0)+
IFERROR(SUMPRODUCT('6. Patients'!DD$10:DD$107,OFFSET('6. Patients'!$IG$9,1,MATCH($D96,'6. Patients'!$IH$9:$JA$9,0),ROWS('6. Patients'!EQ$10:EQ$107))),0),
IFERROR(SUMPRODUCT('6. Patients'!DD$10:DD$107,OFFSET('6. Patients'!$JB$9,1,MATCH($D96,'6. Patients'!$JC$9:$KZ$9,0),ROWS('6. Patients'!EQ$10:EQ$107))),0)+
IFERROR(SUMPRODUCT('6. Patients'!DD$10:DD$107,OFFSET('6. Patients'!$LA$9,1,MATCH($D96,'6. Patients'!$LB$9:$LU$9,0),ROWS('6. Patients'!EQ$10:EQ$107))),0)+
IFERROR(SUMPRODUCT('6. Patients'!DD$10:DD$107,OFFSET('6. Patients'!$LV$9,1,MATCH($D96,'6. Patients'!$LW$9:$NT$9,0),ROWS('6. Patients'!EQ$10:EQ$107))),0)+
IFERROR(SUMPRODUCT('6. Patients'!DD$10:DD$107,OFFSET('6. Patients'!$NU$9,1,MATCH($D96,'6. Patients'!$NV$9:$OO$9,0),ROWS('6. Patients'!EQ$10:EQ$107))),0),
IFERROR(SUMPRODUCT('6. Patients'!DD$10:DD$107,OFFSET('6. Patients'!$OP$9,1,MATCH($D96,'6. Patients'!$OQ$9:$QN$9,0),ROWS('6. Patients'!EQ$10:EQ$107))),0)+
IFERROR(SUMPRODUCT('6. Patients'!DD$10:DD$107,OFFSET('6. Patients'!$QO$9,1,MATCH($D96,'6. Patients'!$QP$9:$RI$9,0),ROWS('6. Patients'!EQ$10:EQ$107))),0)+
IFERROR(SUMPRODUCT('6. Patients'!DD$10:DD$107,OFFSET('6. Patients'!$RJ$9,1,MATCH($D96,'6. Patients'!$RK$9:$TH$9,0),ROWS('6. Patients'!EQ$10:EQ$107))),0)+
IFERROR(SUMPRODUCT('6. Patients'!DD$10:DD$107,OFFSET('6. Patients'!$TI$9,1,MATCH($D96,'6. Patients'!$TJ$9:$UC$9,0),ROWS('6. Patients'!EQ$10:EQ$107))),0))+
IFERROR(VLOOKUP($D96,$H$116:$L$146,COLUMNS($H$115:$J$115)-1+AK$7,0)*$E96*$F96*'1. General Inputs'!$J$25,0),0),0)</f>
        <v>0</v>
      </c>
      <c r="AL96" s="775">
        <f ca="1">ROUNDUP(IFERROR($F96*$E96*CHOOSE(AL$7,
IFERROR(SUMPRODUCT('6. Patients'!DE$10:DE$107,OFFSET('6. Patients'!$DN$9,1,MATCH($D96,'6. Patients'!$DO$9:$FL$9,0),ROWS('6. Patients'!ER$10:ER$107))),0)+
IFERROR(SUMPRODUCT('6. Patients'!DE$10:DE$107,OFFSET('6. Patients'!$FM$9,1,MATCH($D96,'6. Patients'!$FN$9:$GG$9,0),ROWS('6. Patients'!ER$10:ER$107))),0)+
IFERROR(SUMPRODUCT('6. Patients'!DE$10:DE$107,OFFSET('6. Patients'!$GH$9,1,MATCH($D96,'6. Patients'!$GI$9:$IF$9,0),ROWS('6. Patients'!ER$10:ER$107))),0)+
IFERROR(SUMPRODUCT('6. Patients'!DE$10:DE$107,OFFSET('6. Patients'!$IG$9,1,MATCH($D96,'6. Patients'!$IH$9:$JA$9,0),ROWS('6. Patients'!ER$10:ER$107))),0),
IFERROR(SUMPRODUCT('6. Patients'!DE$10:DE$107,OFFSET('6. Patients'!$JB$9,1,MATCH($D96,'6. Patients'!$JC$9:$KZ$9,0),ROWS('6. Patients'!ER$10:ER$107))),0)+
IFERROR(SUMPRODUCT('6. Patients'!DE$10:DE$107,OFFSET('6. Patients'!$LA$9,1,MATCH($D96,'6. Patients'!$LB$9:$LU$9,0),ROWS('6. Patients'!ER$10:ER$107))),0)+
IFERROR(SUMPRODUCT('6. Patients'!DE$10:DE$107,OFFSET('6. Patients'!$LV$9,1,MATCH($D96,'6. Patients'!$LW$9:$NT$9,0),ROWS('6. Patients'!ER$10:ER$107))),0)+
IFERROR(SUMPRODUCT('6. Patients'!DE$10:DE$107,OFFSET('6. Patients'!$NU$9,1,MATCH($D96,'6. Patients'!$NV$9:$OO$9,0),ROWS('6. Patients'!ER$10:ER$107))),0),
IFERROR(SUMPRODUCT('6. Patients'!DE$10:DE$107,OFFSET('6. Patients'!$OP$9,1,MATCH($D96,'6. Patients'!$OQ$9:$QN$9,0),ROWS('6. Patients'!ER$10:ER$107))),0)+
IFERROR(SUMPRODUCT('6. Patients'!DE$10:DE$107,OFFSET('6. Patients'!$QO$9,1,MATCH($D96,'6. Patients'!$QP$9:$RI$9,0),ROWS('6. Patients'!ER$10:ER$107))),0)+
IFERROR(SUMPRODUCT('6. Patients'!DE$10:DE$107,OFFSET('6. Patients'!$RJ$9,1,MATCH($D96,'6. Patients'!$RK$9:$TH$9,0),ROWS('6. Patients'!ER$10:ER$107))),0)+
IFERROR(SUMPRODUCT('6. Patients'!DE$10:DE$107,OFFSET('6. Patients'!$TI$9,1,MATCH($D96,'6. Patients'!$TJ$9:$UC$9,0),ROWS('6. Patients'!ER$10:ER$107))),0))+
IFERROR(VLOOKUP($D96,$H$116:$L$146,COLUMNS($H$115:$J$115)-1+AL$7,0)*$E96*$F96*'1. General Inputs'!$J$25,0),0),0)</f>
        <v>0</v>
      </c>
      <c r="AM96" s="775">
        <f ca="1">ROUNDUP(IFERROR($F96*$E96*CHOOSE(AM$7,
IFERROR(SUMPRODUCT('6. Patients'!DF$10:DF$107,OFFSET('6. Patients'!$DN$9,1,MATCH($D96,'6. Patients'!$DO$9:$FL$9,0),ROWS('6. Patients'!ES$10:ES$107))),0)+
IFERROR(SUMPRODUCT('6. Patients'!DF$10:DF$107,OFFSET('6. Patients'!$FM$9,1,MATCH($D96,'6. Patients'!$FN$9:$GG$9,0),ROWS('6. Patients'!ES$10:ES$107))),0)+
IFERROR(SUMPRODUCT('6. Patients'!DF$10:DF$107,OFFSET('6. Patients'!$GH$9,1,MATCH($D96,'6. Patients'!$GI$9:$IF$9,0),ROWS('6. Patients'!ES$10:ES$107))),0)+
IFERROR(SUMPRODUCT('6. Patients'!DF$10:DF$107,OFFSET('6. Patients'!$IG$9,1,MATCH($D96,'6. Patients'!$IH$9:$JA$9,0),ROWS('6. Patients'!ES$10:ES$107))),0),
IFERROR(SUMPRODUCT('6. Patients'!DF$10:DF$107,OFFSET('6. Patients'!$JB$9,1,MATCH($D96,'6. Patients'!$JC$9:$KZ$9,0),ROWS('6. Patients'!ES$10:ES$107))),0)+
IFERROR(SUMPRODUCT('6. Patients'!DF$10:DF$107,OFFSET('6. Patients'!$LA$9,1,MATCH($D96,'6. Patients'!$LB$9:$LU$9,0),ROWS('6. Patients'!ES$10:ES$107))),0)+
IFERROR(SUMPRODUCT('6. Patients'!DF$10:DF$107,OFFSET('6. Patients'!$LV$9,1,MATCH($D96,'6. Patients'!$LW$9:$NT$9,0),ROWS('6. Patients'!ES$10:ES$107))),0)+
IFERROR(SUMPRODUCT('6. Patients'!DF$10:DF$107,OFFSET('6. Patients'!$NU$9,1,MATCH($D96,'6. Patients'!$NV$9:$OO$9,0),ROWS('6. Patients'!ES$10:ES$107))),0),
IFERROR(SUMPRODUCT('6. Patients'!DF$10:DF$107,OFFSET('6. Patients'!$OP$9,1,MATCH($D96,'6. Patients'!$OQ$9:$QN$9,0),ROWS('6. Patients'!ES$10:ES$107))),0)+
IFERROR(SUMPRODUCT('6. Patients'!DF$10:DF$107,OFFSET('6. Patients'!$QO$9,1,MATCH($D96,'6. Patients'!$QP$9:$RI$9,0),ROWS('6. Patients'!ES$10:ES$107))),0)+
IFERROR(SUMPRODUCT('6. Patients'!DF$10:DF$107,OFFSET('6. Patients'!$RJ$9,1,MATCH($D96,'6. Patients'!$RK$9:$TH$9,0),ROWS('6. Patients'!ES$10:ES$107))),0)+
IFERROR(SUMPRODUCT('6. Patients'!DF$10:DF$107,OFFSET('6. Patients'!$TI$9,1,MATCH($D96,'6. Patients'!$TJ$9:$UC$9,0),ROWS('6. Patients'!ES$10:ES$107))),0))+
IFERROR(VLOOKUP($D96,$H$116:$L$146,COLUMNS($H$115:$J$115)-1+AM$7,0)*$E96*$F96*'1. General Inputs'!$J$25,0),0),0)</f>
        <v>0</v>
      </c>
      <c r="AN96" s="775">
        <f ca="1">ROUNDUP(IFERROR($F96*$E96*CHOOSE(AN$7,
IFERROR(SUMPRODUCT('6. Patients'!DG$10:DG$107,OFFSET('6. Patients'!$DN$9,1,MATCH($D96,'6. Patients'!$DO$9:$FL$9,0),ROWS('6. Patients'!ET$10:ET$107))),0)+
IFERROR(SUMPRODUCT('6. Patients'!DG$10:DG$107,OFFSET('6. Patients'!$FM$9,1,MATCH($D96,'6. Patients'!$FN$9:$GG$9,0),ROWS('6. Patients'!ET$10:ET$107))),0)+
IFERROR(SUMPRODUCT('6. Patients'!DG$10:DG$107,OFFSET('6. Patients'!$GH$9,1,MATCH($D96,'6. Patients'!$GI$9:$IF$9,0),ROWS('6. Patients'!ET$10:ET$107))),0)+
IFERROR(SUMPRODUCT('6. Patients'!DG$10:DG$107,OFFSET('6. Patients'!$IG$9,1,MATCH($D96,'6. Patients'!$IH$9:$JA$9,0),ROWS('6. Patients'!ET$10:ET$107))),0),
IFERROR(SUMPRODUCT('6. Patients'!DG$10:DG$107,OFFSET('6. Patients'!$JB$9,1,MATCH($D96,'6. Patients'!$JC$9:$KZ$9,0),ROWS('6. Patients'!ET$10:ET$107))),0)+
IFERROR(SUMPRODUCT('6. Patients'!DG$10:DG$107,OFFSET('6. Patients'!$LA$9,1,MATCH($D96,'6. Patients'!$LB$9:$LU$9,0),ROWS('6. Patients'!ET$10:ET$107))),0)+
IFERROR(SUMPRODUCT('6. Patients'!DG$10:DG$107,OFFSET('6. Patients'!$LV$9,1,MATCH($D96,'6. Patients'!$LW$9:$NT$9,0),ROWS('6. Patients'!ET$10:ET$107))),0)+
IFERROR(SUMPRODUCT('6. Patients'!DG$10:DG$107,OFFSET('6. Patients'!$NU$9,1,MATCH($D96,'6. Patients'!$NV$9:$OO$9,0),ROWS('6. Patients'!ET$10:ET$107))),0),
IFERROR(SUMPRODUCT('6. Patients'!DG$10:DG$107,OFFSET('6. Patients'!$OP$9,1,MATCH($D96,'6. Patients'!$OQ$9:$QN$9,0),ROWS('6. Patients'!ET$10:ET$107))),0)+
IFERROR(SUMPRODUCT('6. Patients'!DG$10:DG$107,OFFSET('6. Patients'!$QO$9,1,MATCH($D96,'6. Patients'!$QP$9:$RI$9,0),ROWS('6. Patients'!ET$10:ET$107))),0)+
IFERROR(SUMPRODUCT('6. Patients'!DG$10:DG$107,OFFSET('6. Patients'!$RJ$9,1,MATCH($D96,'6. Patients'!$RK$9:$TH$9,0),ROWS('6. Patients'!ET$10:ET$107))),0)+
IFERROR(SUMPRODUCT('6. Patients'!DG$10:DG$107,OFFSET('6. Patients'!$TI$9,1,MATCH($D96,'6. Patients'!$TJ$9:$UC$9,0),ROWS('6. Patients'!ET$10:ET$107))),0))+
IFERROR(VLOOKUP($D96,$H$116:$L$146,COLUMNS($H$115:$J$115)-1+AN$7,0)*$E96*$F96*'1. General Inputs'!$J$25,0),0),0)</f>
        <v>0</v>
      </c>
      <c r="AO96" s="775">
        <f ca="1">ROUNDUP(IFERROR($F96*$E96*CHOOSE(AO$7,
IFERROR(SUMPRODUCT('6. Patients'!DH$10:DH$107,OFFSET('6. Patients'!$DN$9,1,MATCH($D96,'6. Patients'!$DO$9:$FL$9,0),ROWS('6. Patients'!EU$10:EU$107))),0)+
IFERROR(SUMPRODUCT('6. Patients'!DH$10:DH$107,OFFSET('6. Patients'!$FM$9,1,MATCH($D96,'6. Patients'!$FN$9:$GG$9,0),ROWS('6. Patients'!EU$10:EU$107))),0)+
IFERROR(SUMPRODUCT('6. Patients'!DH$10:DH$107,OFFSET('6. Patients'!$GH$9,1,MATCH($D96,'6. Patients'!$GI$9:$IF$9,0),ROWS('6. Patients'!EU$10:EU$107))),0)+
IFERROR(SUMPRODUCT('6. Patients'!DH$10:DH$107,OFFSET('6. Patients'!$IG$9,1,MATCH($D96,'6. Patients'!$IH$9:$JA$9,0),ROWS('6. Patients'!EU$10:EU$107))),0),
IFERROR(SUMPRODUCT('6. Patients'!DH$10:DH$107,OFFSET('6. Patients'!$JB$9,1,MATCH($D96,'6. Patients'!$JC$9:$KZ$9,0),ROWS('6. Patients'!EU$10:EU$107))),0)+
IFERROR(SUMPRODUCT('6. Patients'!DH$10:DH$107,OFFSET('6. Patients'!$LA$9,1,MATCH($D96,'6. Patients'!$LB$9:$LU$9,0),ROWS('6. Patients'!EU$10:EU$107))),0)+
IFERROR(SUMPRODUCT('6. Patients'!DH$10:DH$107,OFFSET('6. Patients'!$LV$9,1,MATCH($D96,'6. Patients'!$LW$9:$NT$9,0),ROWS('6. Patients'!EU$10:EU$107))),0)+
IFERROR(SUMPRODUCT('6. Patients'!DH$10:DH$107,OFFSET('6. Patients'!$NU$9,1,MATCH($D96,'6. Patients'!$NV$9:$OO$9,0),ROWS('6. Patients'!EU$10:EU$107))),0),
IFERROR(SUMPRODUCT('6. Patients'!DH$10:DH$107,OFFSET('6. Patients'!$OP$9,1,MATCH($D96,'6. Patients'!$OQ$9:$QN$9,0),ROWS('6. Patients'!EU$10:EU$107))),0)+
IFERROR(SUMPRODUCT('6. Patients'!DH$10:DH$107,OFFSET('6. Patients'!$QO$9,1,MATCH($D96,'6. Patients'!$QP$9:$RI$9,0),ROWS('6. Patients'!EU$10:EU$107))),0)+
IFERROR(SUMPRODUCT('6. Patients'!DH$10:DH$107,OFFSET('6. Patients'!$RJ$9,1,MATCH($D96,'6. Patients'!$RK$9:$TH$9,0),ROWS('6. Patients'!EU$10:EU$107))),0)+
IFERROR(SUMPRODUCT('6. Patients'!DH$10:DH$107,OFFSET('6. Patients'!$TI$9,1,MATCH($D96,'6. Patients'!$TJ$9:$UC$9,0),ROWS('6. Patients'!EU$10:EU$107))),0))+
IFERROR(VLOOKUP($D96,$H$116:$L$146,COLUMNS($H$115:$J$115)-1+AO$7,0)*$E96*$F96*'1. General Inputs'!$J$25,0),0),0)</f>
        <v>0</v>
      </c>
      <c r="AP96" s="775">
        <f ca="1">ROUNDUP(IFERROR($F96*$E96*CHOOSE(AP$7,
IFERROR(SUMPRODUCT('6. Patients'!DI$10:DI$107,OFFSET('6. Patients'!$DN$9,1,MATCH($D96,'6. Patients'!$DO$9:$FL$9,0),ROWS('6. Patients'!EV$10:EV$107))),0)+
IFERROR(SUMPRODUCT('6. Patients'!DI$10:DI$107,OFFSET('6. Patients'!$FM$9,1,MATCH($D96,'6. Patients'!$FN$9:$GG$9,0),ROWS('6. Patients'!EV$10:EV$107))),0)+
IFERROR(SUMPRODUCT('6. Patients'!DI$10:DI$107,OFFSET('6. Patients'!$GH$9,1,MATCH($D96,'6. Patients'!$GI$9:$IF$9,0),ROWS('6. Patients'!EV$10:EV$107))),0)+
IFERROR(SUMPRODUCT('6. Patients'!DI$10:DI$107,OFFSET('6. Patients'!$IG$9,1,MATCH($D96,'6. Patients'!$IH$9:$JA$9,0),ROWS('6. Patients'!EV$10:EV$107))),0),
IFERROR(SUMPRODUCT('6. Patients'!DI$10:DI$107,OFFSET('6. Patients'!$JB$9,1,MATCH($D96,'6. Patients'!$JC$9:$KZ$9,0),ROWS('6. Patients'!EV$10:EV$107))),0)+
IFERROR(SUMPRODUCT('6. Patients'!DI$10:DI$107,OFFSET('6. Patients'!$LA$9,1,MATCH($D96,'6. Patients'!$LB$9:$LU$9,0),ROWS('6. Patients'!EV$10:EV$107))),0)+
IFERROR(SUMPRODUCT('6. Patients'!DI$10:DI$107,OFFSET('6. Patients'!$LV$9,1,MATCH($D96,'6. Patients'!$LW$9:$NT$9,0),ROWS('6. Patients'!EV$10:EV$107))),0)+
IFERROR(SUMPRODUCT('6. Patients'!DI$10:DI$107,OFFSET('6. Patients'!$NU$9,1,MATCH($D96,'6. Patients'!$NV$9:$OO$9,0),ROWS('6. Patients'!EV$10:EV$107))),0),
IFERROR(SUMPRODUCT('6. Patients'!DI$10:DI$107,OFFSET('6. Patients'!$OP$9,1,MATCH($D96,'6. Patients'!$OQ$9:$QN$9,0),ROWS('6. Patients'!EV$10:EV$107))),0)+
IFERROR(SUMPRODUCT('6. Patients'!DI$10:DI$107,OFFSET('6. Patients'!$QO$9,1,MATCH($D96,'6. Patients'!$QP$9:$RI$9,0),ROWS('6. Patients'!EV$10:EV$107))),0)+
IFERROR(SUMPRODUCT('6. Patients'!DI$10:DI$107,OFFSET('6. Patients'!$RJ$9,1,MATCH($D96,'6. Patients'!$RK$9:$TH$9,0),ROWS('6. Patients'!EV$10:EV$107))),0)+
IFERROR(SUMPRODUCT('6. Patients'!DI$10:DI$107,OFFSET('6. Patients'!$TI$9,1,MATCH($D96,'6. Patients'!$TJ$9:$UC$9,0),ROWS('6. Patients'!EV$10:EV$107))),0))+
IFERROR(VLOOKUP($D96,$H$116:$L$146,COLUMNS($H$115:$J$115)-1+AP$7,0)*$E96*$F96*'1. General Inputs'!$J$25,0),0),0)</f>
        <v>0</v>
      </c>
      <c r="AQ96" s="775">
        <f ca="1">ROUNDUP(IFERROR($F96*$E96*CHOOSE(AQ$7,
IFERROR(SUMPRODUCT('6. Patients'!DJ$10:DJ$107,OFFSET('6. Patients'!$DN$9,1,MATCH($D96,'6. Patients'!$DO$9:$FL$9,0),ROWS('6. Patients'!EW$10:EW$107))),0)+
IFERROR(SUMPRODUCT('6. Patients'!DJ$10:DJ$107,OFFSET('6. Patients'!$FM$9,1,MATCH($D96,'6. Patients'!$FN$9:$GG$9,0),ROWS('6. Patients'!EW$10:EW$107))),0)+
IFERROR(SUMPRODUCT('6. Patients'!DJ$10:DJ$107,OFFSET('6. Patients'!$GH$9,1,MATCH($D96,'6. Patients'!$GI$9:$IF$9,0),ROWS('6. Patients'!EW$10:EW$107))),0)+
IFERROR(SUMPRODUCT('6. Patients'!DJ$10:DJ$107,OFFSET('6. Patients'!$IG$9,1,MATCH($D96,'6. Patients'!$IH$9:$JA$9,0),ROWS('6. Patients'!EW$10:EW$107))),0),
IFERROR(SUMPRODUCT('6. Patients'!DJ$10:DJ$107,OFFSET('6. Patients'!$JB$9,1,MATCH($D96,'6. Patients'!$JC$9:$KZ$9,0),ROWS('6. Patients'!EW$10:EW$107))),0)+
IFERROR(SUMPRODUCT('6. Patients'!DJ$10:DJ$107,OFFSET('6. Patients'!$LA$9,1,MATCH($D96,'6. Patients'!$LB$9:$LU$9,0),ROWS('6. Patients'!EW$10:EW$107))),0)+
IFERROR(SUMPRODUCT('6. Patients'!DJ$10:DJ$107,OFFSET('6. Patients'!$LV$9,1,MATCH($D96,'6. Patients'!$LW$9:$NT$9,0),ROWS('6. Patients'!EW$10:EW$107))),0)+
IFERROR(SUMPRODUCT('6. Patients'!DJ$10:DJ$107,OFFSET('6. Patients'!$NU$9,1,MATCH($D96,'6. Patients'!$NV$9:$OO$9,0),ROWS('6. Patients'!EW$10:EW$107))),0),
IFERROR(SUMPRODUCT('6. Patients'!DJ$10:DJ$107,OFFSET('6. Patients'!$OP$9,1,MATCH($D96,'6. Patients'!$OQ$9:$QN$9,0),ROWS('6. Patients'!EW$10:EW$107))),0)+
IFERROR(SUMPRODUCT('6. Patients'!DJ$10:DJ$107,OFFSET('6. Patients'!$QO$9,1,MATCH($D96,'6. Patients'!$QP$9:$RI$9,0),ROWS('6. Patients'!EW$10:EW$107))),0)+
IFERROR(SUMPRODUCT('6. Patients'!DJ$10:DJ$107,OFFSET('6. Patients'!$RJ$9,1,MATCH($D96,'6. Patients'!$RK$9:$TH$9,0),ROWS('6. Patients'!EW$10:EW$107))),0)+
IFERROR(SUMPRODUCT('6. Patients'!DJ$10:DJ$107,OFFSET('6. Patients'!$TI$9,1,MATCH($D96,'6. Patients'!$TJ$9:$UC$9,0),ROWS('6. Patients'!EW$10:EW$107))),0))+
IFERROR(VLOOKUP($D96,$H$116:$L$146,COLUMNS($H$115:$J$115)-1+AQ$7,0)*$E96*$F96*'1. General Inputs'!$J$25,0),0),0)</f>
        <v>0</v>
      </c>
      <c r="AT96" s="309"/>
      <c r="AZ96" s="335">
        <f ca="1">IFERROR(SUM(OFFSET('7. Consumption'!H96,0,1,,MIN('1. General Inputs'!$J$29,COLUMNS('7. Consumption'!H$9:$AQ$9)-1))),0)+MAX(0,$AQ96*('1. General Inputs'!$J$29-COLUMNS('7. Consumption'!H$9:$AQ$9)+1))</f>
        <v>0</v>
      </c>
      <c r="BA96" s="335">
        <f ca="1">IFERROR(SUM(OFFSET('7. Consumption'!I96,0,1,,MIN('1. General Inputs'!$J$29,COLUMNS('7. Consumption'!I$9:$AQ$9)-1))),0)+MAX(0,$AQ96*('1. General Inputs'!$J$29-COLUMNS('7. Consumption'!I$9:$AQ$9)+1))</f>
        <v>0</v>
      </c>
      <c r="BB96" s="335">
        <f ca="1">IFERROR(SUM(OFFSET('7. Consumption'!J96,0,1,,MIN('1. General Inputs'!$J$29,COLUMNS('7. Consumption'!J$9:$AQ$9)-1))),0)+MAX(0,$AQ96*('1. General Inputs'!$J$29-COLUMNS('7. Consumption'!J$9:$AQ$9)+1))</f>
        <v>0</v>
      </c>
      <c r="BC96" s="335">
        <f ca="1">IFERROR(SUM(OFFSET('7. Consumption'!K96,0,1,,MIN('1. General Inputs'!$J$29,COLUMNS('7. Consumption'!K$9:$AQ$9)-1))),0)+MAX(0,$AQ96*('1. General Inputs'!$J$29-COLUMNS('7. Consumption'!K$9:$AQ$9)+1))</f>
        <v>0</v>
      </c>
      <c r="BD96" s="335">
        <f ca="1">IFERROR(SUM(OFFSET('7. Consumption'!L96,0,1,,MIN('1. General Inputs'!$J$29,COLUMNS('7. Consumption'!L$9:$AQ$9)-1))),0)+MAX(0,$AQ96*('1. General Inputs'!$J$29-COLUMNS('7. Consumption'!L$9:$AQ$9)+1))</f>
        <v>0</v>
      </c>
      <c r="BE96" s="335">
        <f ca="1">IFERROR(SUM(OFFSET('7. Consumption'!M96,0,1,,MIN('1. General Inputs'!$J$29,COLUMNS('7. Consumption'!M$9:$AQ$9)-1))),0)+MAX(0,$AQ96*('1. General Inputs'!$J$29-COLUMNS('7. Consumption'!M$9:$AQ$9)+1))</f>
        <v>0</v>
      </c>
      <c r="BF96" s="335">
        <f ca="1">IFERROR(SUM(OFFSET('7. Consumption'!N96,0,1,,MIN('1. General Inputs'!$J$29,COLUMNS('7. Consumption'!N$9:$AQ$9)-1))),0)+MAX(0,$AQ96*('1. General Inputs'!$J$29-COLUMNS('7. Consumption'!N$9:$AQ$9)+1))</f>
        <v>0</v>
      </c>
      <c r="BG96" s="335">
        <f ca="1">IFERROR(SUM(OFFSET('7. Consumption'!O96,0,1,,MIN('1. General Inputs'!$J$29,COLUMNS('7. Consumption'!O$9:$AQ$9)-1))),0)+MAX(0,$AQ96*('1. General Inputs'!$J$29-COLUMNS('7. Consumption'!O$9:$AQ$9)+1))</f>
        <v>0</v>
      </c>
      <c r="BH96" s="335">
        <f ca="1">IFERROR(SUM(OFFSET('7. Consumption'!P96,0,1,,MIN('1. General Inputs'!$J$29,COLUMNS('7. Consumption'!P$9:$AQ$9)-1))),0)+MAX(0,$AQ96*('1. General Inputs'!$J$29-COLUMNS('7. Consumption'!P$9:$AQ$9)+1))</f>
        <v>0</v>
      </c>
      <c r="BI96" s="335">
        <f ca="1">IFERROR(SUM(OFFSET('7. Consumption'!Q96,0,1,,MIN('1. General Inputs'!$J$29,COLUMNS('7. Consumption'!Q$9:$AQ$9)-1))),0)+MAX(0,$AQ96*('1. General Inputs'!$J$29-COLUMNS('7. Consumption'!Q$9:$AQ$9)+1))</f>
        <v>0</v>
      </c>
      <c r="BJ96" s="335">
        <f ca="1">IFERROR(SUM(OFFSET('7. Consumption'!R96,0,1,,MIN('1. General Inputs'!$J$29,COLUMNS('7. Consumption'!R$9:$AQ$9)-1))),0)+MAX(0,$AQ96*('1. General Inputs'!$J$29-COLUMNS('7. Consumption'!R$9:$AQ$9)+1))</f>
        <v>0</v>
      </c>
      <c r="BK96" s="335">
        <f ca="1">IFERROR(SUM(OFFSET('7. Consumption'!S96,0,1,,MIN('1. General Inputs'!$J$29,COLUMNS('7. Consumption'!S$9:$AQ$9)-1))),0)+MAX(0,$AQ96*('1. General Inputs'!$J$29-COLUMNS('7. Consumption'!S$9:$AQ$9)+1))</f>
        <v>0</v>
      </c>
      <c r="BL96" s="335">
        <f ca="1">IFERROR(SUM(OFFSET('7. Consumption'!T96,0,1,,MIN('1. General Inputs'!$J$29,COLUMNS('7. Consumption'!T$9:$AQ$9)-1))),0)+MAX(0,$AQ96*('1. General Inputs'!$J$29-COLUMNS('7. Consumption'!T$9:$AQ$9)+1))</f>
        <v>0</v>
      </c>
      <c r="BM96" s="335">
        <f ca="1">IFERROR(SUM(OFFSET('7. Consumption'!U96,0,1,,MIN('1. General Inputs'!$J$29,COLUMNS('7. Consumption'!U$9:$AQ$9)-1))),0)+MAX(0,$AQ96*('1. General Inputs'!$J$29-COLUMNS('7. Consumption'!U$9:$AQ$9)+1))</f>
        <v>0</v>
      </c>
      <c r="BN96" s="335">
        <f ca="1">IFERROR(SUM(OFFSET('7. Consumption'!V96,0,1,,MIN('1. General Inputs'!$J$29,COLUMNS('7. Consumption'!V$9:$AQ$9)-1))),0)+MAX(0,$AQ96*('1. General Inputs'!$J$29-COLUMNS('7. Consumption'!V$9:$AQ$9)+1))</f>
        <v>0</v>
      </c>
      <c r="BO96" s="335">
        <f ca="1">IFERROR(SUM(OFFSET('7. Consumption'!W96,0,1,,MIN('1. General Inputs'!$J$29,COLUMNS('7. Consumption'!W$9:$AQ$9)-1))),0)+MAX(0,$AQ96*('1. General Inputs'!$J$29-COLUMNS('7. Consumption'!W$9:$AQ$9)+1))</f>
        <v>0</v>
      </c>
      <c r="BP96" s="335">
        <f ca="1">IFERROR(SUM(OFFSET('7. Consumption'!X96,0,1,,MIN('1. General Inputs'!$J$29,COLUMNS('7. Consumption'!X$9:$AQ$9)-1))),0)+MAX(0,$AQ96*('1. General Inputs'!$J$29-COLUMNS('7. Consumption'!X$9:$AQ$9)+1))</f>
        <v>0</v>
      </c>
      <c r="BQ96" s="335">
        <f ca="1">IFERROR(SUM(OFFSET('7. Consumption'!Y96,0,1,,MIN('1. General Inputs'!$J$29,COLUMNS('7. Consumption'!Y$9:$AQ$9)-1))),0)+MAX(0,$AQ96*('1. General Inputs'!$J$29-COLUMNS('7. Consumption'!Y$9:$AQ$9)+1))</f>
        <v>0</v>
      </c>
      <c r="BR96" s="335">
        <f ca="1">IFERROR(SUM(OFFSET('7. Consumption'!Z96,0,1,,MIN('1. General Inputs'!$J$29,COLUMNS('7. Consumption'!Z$9:$AQ$9)-1))),0)+MAX(0,$AQ96*('1. General Inputs'!$J$29-COLUMNS('7. Consumption'!Z$9:$AQ$9)+1))</f>
        <v>0</v>
      </c>
      <c r="BS96" s="335">
        <f ca="1">IFERROR(SUM(OFFSET('7. Consumption'!AA96,0,1,,MIN('1. General Inputs'!$J$29,COLUMNS('7. Consumption'!AA$9:$AQ$9)-1))),0)+MAX(0,$AQ96*('1. General Inputs'!$J$29-COLUMNS('7. Consumption'!AA$9:$AQ$9)+1))</f>
        <v>0</v>
      </c>
      <c r="BT96" s="335">
        <f ca="1">IFERROR(SUM(OFFSET('7. Consumption'!AB96,0,1,,MIN('1. General Inputs'!$J$29,COLUMNS('7. Consumption'!AB$9:$AQ$9)-1))),0)+MAX(0,$AQ96*('1. General Inputs'!$J$29-COLUMNS('7. Consumption'!AB$9:$AQ$9)+1))</f>
        <v>0</v>
      </c>
      <c r="BU96" s="335">
        <f ca="1">IFERROR(SUM(OFFSET('7. Consumption'!AC96,0,1,,MIN('1. General Inputs'!$J$29,COLUMNS('7. Consumption'!AC$9:$AQ$9)-1))),0)+MAX(0,$AQ96*('1. General Inputs'!$J$29-COLUMNS('7. Consumption'!AC$9:$AQ$9)+1))</f>
        <v>0</v>
      </c>
      <c r="BV96" s="335">
        <f ca="1">IFERROR(SUM(OFFSET('7. Consumption'!AD96,0,1,,MIN('1. General Inputs'!$J$29,COLUMNS('7. Consumption'!AD$9:$AQ$9)-1))),0)+MAX(0,$AQ96*('1. General Inputs'!$J$29-COLUMNS('7. Consumption'!AD$9:$AQ$9)+1))</f>
        <v>0</v>
      </c>
      <c r="BW96" s="335">
        <f ca="1">IFERROR(SUM(OFFSET('7. Consumption'!AE96,0,1,,MIN('1. General Inputs'!$J$29,COLUMNS('7. Consumption'!AE$9:$AQ$9)-1))),0)+MAX(0,$AQ96*('1. General Inputs'!$J$29-COLUMNS('7. Consumption'!AE$9:$AQ$9)+1))</f>
        <v>0</v>
      </c>
      <c r="BX96" s="335">
        <f ca="1">IFERROR(SUM(OFFSET('7. Consumption'!AF96,0,1,,MIN('1. General Inputs'!$J$29,COLUMNS('7. Consumption'!AF$9:$AQ$9)-1))),0)+MAX(0,$AQ96*('1. General Inputs'!$J$29-COLUMNS('7. Consumption'!AF$9:$AQ$9)+1))</f>
        <v>0</v>
      </c>
      <c r="BY96" s="335">
        <f ca="1">IFERROR(SUM(OFFSET('7. Consumption'!AG96,0,1,,MIN('1. General Inputs'!$J$29,COLUMNS('7. Consumption'!AG$9:$AQ$9)-1))),0)+MAX(0,$AQ96*('1. General Inputs'!$J$29-COLUMNS('7. Consumption'!AG$9:$AQ$9)+1))</f>
        <v>0</v>
      </c>
      <c r="BZ96" s="335">
        <f ca="1">IFERROR(SUM(OFFSET('7. Consumption'!AH96,0,1,,MIN('1. General Inputs'!$J$29,COLUMNS('7. Consumption'!AH$9:$AQ$9)-1))),0)+MAX(0,$AQ96*('1. General Inputs'!$J$29-COLUMNS('7. Consumption'!AH$9:$AQ$9)+1))</f>
        <v>0</v>
      </c>
      <c r="CA96" s="335">
        <f ca="1">IFERROR(SUM(OFFSET('7. Consumption'!AI96,0,1,,MIN('1. General Inputs'!$J$29,COLUMNS('7. Consumption'!AI$9:$AQ$9)-1))),0)+MAX(0,$AQ96*('1. General Inputs'!$J$29-COLUMNS('7. Consumption'!AI$9:$AQ$9)+1))</f>
        <v>0</v>
      </c>
      <c r="CB96" s="335">
        <f ca="1">IFERROR(SUM(OFFSET('7. Consumption'!AJ96,0,1,,MIN('1. General Inputs'!$J$29,COLUMNS('7. Consumption'!AJ$9:$AQ$9)-1))),0)+MAX(0,$AQ96*('1. General Inputs'!$J$29-COLUMNS('7. Consumption'!AJ$9:$AQ$9)+1))</f>
        <v>0</v>
      </c>
      <c r="CC96" s="335">
        <f ca="1">IFERROR(SUM(OFFSET('7. Consumption'!AK96,0,1,,MIN('1. General Inputs'!$J$29,COLUMNS('7. Consumption'!AK$9:$AQ$9)-1))),0)+MAX(0,$AQ96*('1. General Inputs'!$J$29-COLUMNS('7. Consumption'!AK$9:$AQ$9)+1))</f>
        <v>0</v>
      </c>
      <c r="CD96" s="335">
        <f ca="1">IFERROR(SUM(OFFSET('7. Consumption'!AL96,0,1,,MIN('1. General Inputs'!$J$29,COLUMNS('7. Consumption'!AL$9:$AQ$9)-1))),0)+MAX(0,$AQ96*('1. General Inputs'!$J$29-COLUMNS('7. Consumption'!AL$9:$AQ$9)+1))</f>
        <v>0</v>
      </c>
      <c r="CE96" s="335">
        <f ca="1">IFERROR(SUM(OFFSET('7. Consumption'!AM96,0,1,,MIN('1. General Inputs'!$J$29,COLUMNS('7. Consumption'!AM$9:$AQ$9)-1))),0)+MAX(0,$AQ96*('1. General Inputs'!$J$29-COLUMNS('7. Consumption'!AM$9:$AQ$9)+1))</f>
        <v>0</v>
      </c>
      <c r="CF96" s="335">
        <f ca="1">IFERROR(SUM(OFFSET('7. Consumption'!AN96,0,1,,MIN('1. General Inputs'!$J$29,COLUMNS('7. Consumption'!AN$9:$AQ$9)-1))),0)+MAX(0,$AQ96*('1. General Inputs'!$J$29-COLUMNS('7. Consumption'!AN$9:$AQ$9)+1))</f>
        <v>0</v>
      </c>
      <c r="CG96" s="335">
        <f ca="1">IFERROR(SUM(OFFSET('7. Consumption'!AO96,0,1,,MIN('1. General Inputs'!$J$29,COLUMNS('7. Consumption'!AO$9:$AQ$9)-1))),0)+MAX(0,$AQ96*('1. General Inputs'!$J$29-COLUMNS('7. Consumption'!AO$9:$AQ$9)+1))</f>
        <v>0</v>
      </c>
      <c r="CH96" s="335">
        <f ca="1">IFERROR(SUM(OFFSET('7. Consumption'!AP96,0,1,,MIN('1. General Inputs'!$J$29,COLUMNS('7. Consumption'!AP$9:$AQ$9)-1))),0)+MAX(0,$AQ96*('1. General Inputs'!$J$29-COLUMNS('7. Consumption'!AP$9:$AQ$9)+1))</f>
        <v>0</v>
      </c>
      <c r="CI96" s="335">
        <f ca="1">IFERROR(SUM(OFFSET('7. Consumption'!AQ96,0,1,,MIN('1. General Inputs'!$J$29,COLUMNS('7. Consumption'!AQ$9:$AQ$9)-1))),0)+MAX(0,$AQ96*('1. General Inputs'!$J$29-COLUMNS('7. Consumption'!AQ$9:$AQ$9)+1))</f>
        <v>0</v>
      </c>
    </row>
    <row r="97" spans="2:87" ht="15" hidden="1" outlineLevel="1" x14ac:dyDescent="0.25">
      <c r="B97" s="772"/>
      <c r="C97" s="772" t="str">
        <f>IFERROR(VLOOKUP(ROWS($C$9:$C97),'5. Form Breakdown'!$AI$11:$AJ$138,COLUMNS('5. Form Breakdown'!$AI$11:$AJ$11),0),"")</f>
        <v/>
      </c>
      <c r="D97" s="772" t="str">
        <f>IFERROR(VLOOKUP($C97,'5a. Dosing'!$E$11:$F$138,2,0),"")</f>
        <v/>
      </c>
      <c r="E97" s="773" t="str">
        <f>IFERROR(INDEX('5. Form Breakdown'!$AL$11:$BL$138,MATCH('7. Consumption'!$C97,'5. Form Breakdown'!$AK$11:$AK$138,0),MATCH('5. Form Breakdown'!$AX$10,'5. Form Breakdown'!$AL$10:$BL$10,0)),"")</f>
        <v/>
      </c>
      <c r="F97" s="774" t="str">
        <f>IFERROR(INDEX('5. Form Breakdown'!$AL$11:$BL$138,MATCH('7. Consumption'!$C97,'5. Form Breakdown'!$AK$11:$AK$138,0),MATCH('5. Form Breakdown'!$BL$10,'5. Form Breakdown'!$AL$10:$BL$10,0)),"")</f>
        <v/>
      </c>
      <c r="H97" s="775">
        <f ca="1">ROUNDUP(IFERROR($F97*$E97*CHOOSE(H$7,
IFERROR(SUMPRODUCT('6. Patients'!CA$10:CA$107,OFFSET('6. Patients'!$DN$9,1,MATCH($D97,'6. Patients'!$DO$9:$FL$9,0),ROWS('6. Patients'!DN$10:DN$107))),0)+
IFERROR(SUMPRODUCT('6. Patients'!CA$10:CA$107,OFFSET('6. Patients'!$FM$9,1,MATCH($D97,'6. Patients'!$FN$9:$GG$9,0),ROWS('6. Patients'!DN$10:DN$107))),0)+
IFERROR(SUMPRODUCT('6. Patients'!CA$10:CA$107,OFFSET('6. Patients'!$GH$9,1,MATCH($D97,'6. Patients'!$GI$9:$IF$9,0),ROWS('6. Patients'!DN$10:DN$107))),0)+
IFERROR(SUMPRODUCT('6. Patients'!CA$10:CA$107,OFFSET('6. Patients'!$IG$9,1,MATCH($D97,'6. Patients'!$IH$9:$JA$9,0),ROWS('6. Patients'!DN$10:DN$107))),0),
IFERROR(SUMPRODUCT('6. Patients'!CA$10:CA$107,OFFSET('6. Patients'!$JB$9,1,MATCH($D97,'6. Patients'!$JC$9:$KZ$9,0),ROWS('6. Patients'!DN$10:DN$107))),0)+
IFERROR(SUMPRODUCT('6. Patients'!CA$10:CA$107,OFFSET('6. Patients'!$LA$9,1,MATCH($D97,'6. Patients'!$LB$9:$LU$9,0),ROWS('6. Patients'!DN$10:DN$107))),0)+
IFERROR(SUMPRODUCT('6. Patients'!CA$10:CA$107,OFFSET('6. Patients'!$LV$9,1,MATCH($D97,'6. Patients'!$LW$9:$NT$9,0),ROWS('6. Patients'!DN$10:DN$107))),0)+
IFERROR(SUMPRODUCT('6. Patients'!CA$10:CA$107,OFFSET('6. Patients'!$NU$9,1,MATCH($D97,'6. Patients'!$NV$9:$OO$9,0),ROWS('6. Patients'!DN$10:DN$107))),0),
IFERROR(SUMPRODUCT('6. Patients'!CA$10:CA$107,OFFSET('6. Patients'!$OP$9,1,MATCH($D97,'6. Patients'!$OQ$9:$QN$9,0),ROWS('6. Patients'!DN$10:DN$107))),0)+
IFERROR(SUMPRODUCT('6. Patients'!CA$10:CA$107,OFFSET('6. Patients'!$QO$9,1,MATCH($D97,'6. Patients'!$QP$9:$RI$9,0),ROWS('6. Patients'!DN$10:DN$107))),0)+
IFERROR(SUMPRODUCT('6. Patients'!CA$10:CA$107,OFFSET('6. Patients'!$RJ$9,1,MATCH($D97,'6. Patients'!$RK$9:$TH$9,0),ROWS('6. Patients'!DN$10:DN$107))),0)+
IFERROR(SUMPRODUCT('6. Patients'!CA$10:CA$107,OFFSET('6. Patients'!$TI$9,1,MATCH($D97,'6. Patients'!$TJ$9:$UC$9,0),ROWS('6. Patients'!DN$10:DN$107))),0))+
IFERROR(VLOOKUP($D97,$H$116:$L$146,COLUMNS($H$115:$J$115)-1+H$7,0)*$E97*$F97*'1. General Inputs'!$J$25,0),0),0)</f>
        <v>0</v>
      </c>
      <c r="I97" s="775">
        <f ca="1">ROUNDUP(IFERROR($F97*$E97*CHOOSE(I$7,
IFERROR(SUMPRODUCT('6. Patients'!CB$10:CB$107,OFFSET('6. Patients'!$DN$9,1,MATCH($D97,'6. Patients'!$DO$9:$FL$9,0),ROWS('6. Patients'!DO$10:DO$107))),0)+
IFERROR(SUMPRODUCT('6. Patients'!CB$10:CB$107,OFFSET('6. Patients'!$FM$9,1,MATCH($D97,'6. Patients'!$FN$9:$GG$9,0),ROWS('6. Patients'!DO$10:DO$107))),0)+
IFERROR(SUMPRODUCT('6. Patients'!CB$10:CB$107,OFFSET('6. Patients'!$GH$9,1,MATCH($D97,'6. Patients'!$GI$9:$IF$9,0),ROWS('6. Patients'!DO$10:DO$107))),0)+
IFERROR(SUMPRODUCT('6. Patients'!CB$10:CB$107,OFFSET('6. Patients'!$IG$9,1,MATCH($D97,'6. Patients'!$IH$9:$JA$9,0),ROWS('6. Patients'!DO$10:DO$107))),0),
IFERROR(SUMPRODUCT('6. Patients'!CB$10:CB$107,OFFSET('6. Patients'!$JB$9,1,MATCH($D97,'6. Patients'!$JC$9:$KZ$9,0),ROWS('6. Patients'!DO$10:DO$107))),0)+
IFERROR(SUMPRODUCT('6. Patients'!CB$10:CB$107,OFFSET('6. Patients'!$LA$9,1,MATCH($D97,'6. Patients'!$LB$9:$LU$9,0),ROWS('6. Patients'!DO$10:DO$107))),0)+
IFERROR(SUMPRODUCT('6. Patients'!CB$10:CB$107,OFFSET('6. Patients'!$LV$9,1,MATCH($D97,'6. Patients'!$LW$9:$NT$9,0),ROWS('6. Patients'!DO$10:DO$107))),0)+
IFERROR(SUMPRODUCT('6. Patients'!CB$10:CB$107,OFFSET('6. Patients'!$NU$9,1,MATCH($D97,'6. Patients'!$NV$9:$OO$9,0),ROWS('6. Patients'!DO$10:DO$107))),0),
IFERROR(SUMPRODUCT('6. Patients'!CB$10:CB$107,OFFSET('6. Patients'!$OP$9,1,MATCH($D97,'6. Patients'!$OQ$9:$QN$9,0),ROWS('6. Patients'!DO$10:DO$107))),0)+
IFERROR(SUMPRODUCT('6. Patients'!CB$10:CB$107,OFFSET('6. Patients'!$QO$9,1,MATCH($D97,'6. Patients'!$QP$9:$RI$9,0),ROWS('6. Patients'!DO$10:DO$107))),0)+
IFERROR(SUMPRODUCT('6. Patients'!CB$10:CB$107,OFFSET('6. Patients'!$RJ$9,1,MATCH($D97,'6. Patients'!$RK$9:$TH$9,0),ROWS('6. Patients'!DO$10:DO$107))),0)+
IFERROR(SUMPRODUCT('6. Patients'!CB$10:CB$107,OFFSET('6. Patients'!$TI$9,1,MATCH($D97,'6. Patients'!$TJ$9:$UC$9,0),ROWS('6. Patients'!DO$10:DO$107))),0))+
IFERROR(VLOOKUP($D97,$H$116:$L$146,COLUMNS($H$115:$J$115)-1+I$7,0)*$E97*$F97*'1. General Inputs'!$J$25,0),0),0)</f>
        <v>0</v>
      </c>
      <c r="J97" s="775">
        <f ca="1">ROUNDUP(IFERROR($F97*$E97*CHOOSE(J$7,
IFERROR(SUMPRODUCT('6. Patients'!CC$10:CC$107,OFFSET('6. Patients'!$DN$9,1,MATCH($D97,'6. Patients'!$DO$9:$FL$9,0),ROWS('6. Patients'!DP$10:DP$107))),0)+
IFERROR(SUMPRODUCT('6. Patients'!CC$10:CC$107,OFFSET('6. Patients'!$FM$9,1,MATCH($D97,'6. Patients'!$FN$9:$GG$9,0),ROWS('6. Patients'!DP$10:DP$107))),0)+
IFERROR(SUMPRODUCT('6. Patients'!CC$10:CC$107,OFFSET('6. Patients'!$GH$9,1,MATCH($D97,'6. Patients'!$GI$9:$IF$9,0),ROWS('6. Patients'!DP$10:DP$107))),0)+
IFERROR(SUMPRODUCT('6. Patients'!CC$10:CC$107,OFFSET('6. Patients'!$IG$9,1,MATCH($D97,'6. Patients'!$IH$9:$JA$9,0),ROWS('6. Patients'!DP$10:DP$107))),0),
IFERROR(SUMPRODUCT('6. Patients'!CC$10:CC$107,OFFSET('6. Patients'!$JB$9,1,MATCH($D97,'6. Patients'!$JC$9:$KZ$9,0),ROWS('6. Patients'!DP$10:DP$107))),0)+
IFERROR(SUMPRODUCT('6. Patients'!CC$10:CC$107,OFFSET('6. Patients'!$LA$9,1,MATCH($D97,'6. Patients'!$LB$9:$LU$9,0),ROWS('6. Patients'!DP$10:DP$107))),0)+
IFERROR(SUMPRODUCT('6. Patients'!CC$10:CC$107,OFFSET('6. Patients'!$LV$9,1,MATCH($D97,'6. Patients'!$LW$9:$NT$9,0),ROWS('6. Patients'!DP$10:DP$107))),0)+
IFERROR(SUMPRODUCT('6. Patients'!CC$10:CC$107,OFFSET('6. Patients'!$NU$9,1,MATCH($D97,'6. Patients'!$NV$9:$OO$9,0),ROWS('6. Patients'!DP$10:DP$107))),0),
IFERROR(SUMPRODUCT('6. Patients'!CC$10:CC$107,OFFSET('6. Patients'!$OP$9,1,MATCH($D97,'6. Patients'!$OQ$9:$QN$9,0),ROWS('6. Patients'!DP$10:DP$107))),0)+
IFERROR(SUMPRODUCT('6. Patients'!CC$10:CC$107,OFFSET('6. Patients'!$QO$9,1,MATCH($D97,'6. Patients'!$QP$9:$RI$9,0),ROWS('6. Patients'!DP$10:DP$107))),0)+
IFERROR(SUMPRODUCT('6. Patients'!CC$10:CC$107,OFFSET('6. Patients'!$RJ$9,1,MATCH($D97,'6. Patients'!$RK$9:$TH$9,0),ROWS('6. Patients'!DP$10:DP$107))),0)+
IFERROR(SUMPRODUCT('6. Patients'!CC$10:CC$107,OFFSET('6. Patients'!$TI$9,1,MATCH($D97,'6. Patients'!$TJ$9:$UC$9,0),ROWS('6. Patients'!DP$10:DP$107))),0))+
IFERROR(VLOOKUP($D97,$H$116:$L$146,COLUMNS($H$115:$J$115)-1+J$7,0)*$E97*$F97*'1. General Inputs'!$J$25,0),0),0)</f>
        <v>0</v>
      </c>
      <c r="K97" s="775">
        <f ca="1">ROUNDUP(IFERROR($F97*$E97*CHOOSE(K$7,
IFERROR(SUMPRODUCT('6. Patients'!CD$10:CD$107,OFFSET('6. Patients'!$DN$9,1,MATCH($D97,'6. Patients'!$DO$9:$FL$9,0),ROWS('6. Patients'!DQ$10:DQ$107))),0)+
IFERROR(SUMPRODUCT('6. Patients'!CD$10:CD$107,OFFSET('6. Patients'!$FM$9,1,MATCH($D97,'6. Patients'!$FN$9:$GG$9,0),ROWS('6. Patients'!DQ$10:DQ$107))),0)+
IFERROR(SUMPRODUCT('6. Patients'!CD$10:CD$107,OFFSET('6. Patients'!$GH$9,1,MATCH($D97,'6. Patients'!$GI$9:$IF$9,0),ROWS('6. Patients'!DQ$10:DQ$107))),0)+
IFERROR(SUMPRODUCT('6. Patients'!CD$10:CD$107,OFFSET('6. Patients'!$IG$9,1,MATCH($D97,'6. Patients'!$IH$9:$JA$9,0),ROWS('6. Patients'!DQ$10:DQ$107))),0),
IFERROR(SUMPRODUCT('6. Patients'!CD$10:CD$107,OFFSET('6. Patients'!$JB$9,1,MATCH($D97,'6. Patients'!$JC$9:$KZ$9,0),ROWS('6. Patients'!DQ$10:DQ$107))),0)+
IFERROR(SUMPRODUCT('6. Patients'!CD$10:CD$107,OFFSET('6. Patients'!$LA$9,1,MATCH($D97,'6. Patients'!$LB$9:$LU$9,0),ROWS('6. Patients'!DQ$10:DQ$107))),0)+
IFERROR(SUMPRODUCT('6. Patients'!CD$10:CD$107,OFFSET('6. Patients'!$LV$9,1,MATCH($D97,'6. Patients'!$LW$9:$NT$9,0),ROWS('6. Patients'!DQ$10:DQ$107))),0)+
IFERROR(SUMPRODUCT('6. Patients'!CD$10:CD$107,OFFSET('6. Patients'!$NU$9,1,MATCH($D97,'6. Patients'!$NV$9:$OO$9,0),ROWS('6. Patients'!DQ$10:DQ$107))),0),
IFERROR(SUMPRODUCT('6. Patients'!CD$10:CD$107,OFFSET('6. Patients'!$OP$9,1,MATCH($D97,'6. Patients'!$OQ$9:$QN$9,0),ROWS('6. Patients'!DQ$10:DQ$107))),0)+
IFERROR(SUMPRODUCT('6. Patients'!CD$10:CD$107,OFFSET('6. Patients'!$QO$9,1,MATCH($D97,'6. Patients'!$QP$9:$RI$9,0),ROWS('6. Patients'!DQ$10:DQ$107))),0)+
IFERROR(SUMPRODUCT('6. Patients'!CD$10:CD$107,OFFSET('6. Patients'!$RJ$9,1,MATCH($D97,'6. Patients'!$RK$9:$TH$9,0),ROWS('6. Patients'!DQ$10:DQ$107))),0)+
IFERROR(SUMPRODUCT('6. Patients'!CD$10:CD$107,OFFSET('6. Patients'!$TI$9,1,MATCH($D97,'6. Patients'!$TJ$9:$UC$9,0),ROWS('6. Patients'!DQ$10:DQ$107))),0))+
IFERROR(VLOOKUP($D97,$H$116:$L$146,COLUMNS($H$115:$J$115)-1+K$7,0)*$E97*$F97*'1. General Inputs'!$J$25,0),0),0)</f>
        <v>0</v>
      </c>
      <c r="L97" s="775">
        <f ca="1">ROUNDUP(IFERROR($F97*$E97*CHOOSE(L$7,
IFERROR(SUMPRODUCT('6. Patients'!CE$10:CE$107,OFFSET('6. Patients'!$DN$9,1,MATCH($D97,'6. Patients'!$DO$9:$FL$9,0),ROWS('6. Patients'!DR$10:DR$107))),0)+
IFERROR(SUMPRODUCT('6. Patients'!CE$10:CE$107,OFFSET('6. Patients'!$FM$9,1,MATCH($D97,'6. Patients'!$FN$9:$GG$9,0),ROWS('6. Patients'!DR$10:DR$107))),0)+
IFERROR(SUMPRODUCT('6. Patients'!CE$10:CE$107,OFFSET('6. Patients'!$GH$9,1,MATCH($D97,'6. Patients'!$GI$9:$IF$9,0),ROWS('6. Patients'!DR$10:DR$107))),0)+
IFERROR(SUMPRODUCT('6. Patients'!CE$10:CE$107,OFFSET('6. Patients'!$IG$9,1,MATCH($D97,'6. Patients'!$IH$9:$JA$9,0),ROWS('6. Patients'!DR$10:DR$107))),0),
IFERROR(SUMPRODUCT('6. Patients'!CE$10:CE$107,OFFSET('6. Patients'!$JB$9,1,MATCH($D97,'6. Patients'!$JC$9:$KZ$9,0),ROWS('6. Patients'!DR$10:DR$107))),0)+
IFERROR(SUMPRODUCT('6. Patients'!CE$10:CE$107,OFFSET('6. Patients'!$LA$9,1,MATCH($D97,'6. Patients'!$LB$9:$LU$9,0),ROWS('6. Patients'!DR$10:DR$107))),0)+
IFERROR(SUMPRODUCT('6. Patients'!CE$10:CE$107,OFFSET('6. Patients'!$LV$9,1,MATCH($D97,'6. Patients'!$LW$9:$NT$9,0),ROWS('6. Patients'!DR$10:DR$107))),0)+
IFERROR(SUMPRODUCT('6. Patients'!CE$10:CE$107,OFFSET('6. Patients'!$NU$9,1,MATCH($D97,'6. Patients'!$NV$9:$OO$9,0),ROWS('6. Patients'!DR$10:DR$107))),0),
IFERROR(SUMPRODUCT('6. Patients'!CE$10:CE$107,OFFSET('6. Patients'!$OP$9,1,MATCH($D97,'6. Patients'!$OQ$9:$QN$9,0),ROWS('6. Patients'!DR$10:DR$107))),0)+
IFERROR(SUMPRODUCT('6. Patients'!CE$10:CE$107,OFFSET('6. Patients'!$QO$9,1,MATCH($D97,'6. Patients'!$QP$9:$RI$9,0),ROWS('6. Patients'!DR$10:DR$107))),0)+
IFERROR(SUMPRODUCT('6. Patients'!CE$10:CE$107,OFFSET('6. Patients'!$RJ$9,1,MATCH($D97,'6. Patients'!$RK$9:$TH$9,0),ROWS('6. Patients'!DR$10:DR$107))),0)+
IFERROR(SUMPRODUCT('6. Patients'!CE$10:CE$107,OFFSET('6. Patients'!$TI$9,1,MATCH($D97,'6. Patients'!$TJ$9:$UC$9,0),ROWS('6. Patients'!DR$10:DR$107))),0))+
IFERROR(VLOOKUP($D97,$H$116:$L$146,COLUMNS($H$115:$J$115)-1+L$7,0)*$E97*$F97*'1. General Inputs'!$J$25,0),0),0)</f>
        <v>0</v>
      </c>
      <c r="M97" s="775">
        <f ca="1">ROUNDUP(IFERROR($F97*$E97*CHOOSE(M$7,
IFERROR(SUMPRODUCT('6. Patients'!CF$10:CF$107,OFFSET('6. Patients'!$DN$9,1,MATCH($D97,'6. Patients'!$DO$9:$FL$9,0),ROWS('6. Patients'!DS$10:DS$107))),0)+
IFERROR(SUMPRODUCT('6. Patients'!CF$10:CF$107,OFFSET('6. Patients'!$FM$9,1,MATCH($D97,'6. Patients'!$FN$9:$GG$9,0),ROWS('6. Patients'!DS$10:DS$107))),0)+
IFERROR(SUMPRODUCT('6. Patients'!CF$10:CF$107,OFFSET('6. Patients'!$GH$9,1,MATCH($D97,'6. Patients'!$GI$9:$IF$9,0),ROWS('6. Patients'!DS$10:DS$107))),0)+
IFERROR(SUMPRODUCT('6. Patients'!CF$10:CF$107,OFFSET('6. Patients'!$IG$9,1,MATCH($D97,'6. Patients'!$IH$9:$JA$9,0),ROWS('6. Patients'!DS$10:DS$107))),0),
IFERROR(SUMPRODUCT('6. Patients'!CF$10:CF$107,OFFSET('6. Patients'!$JB$9,1,MATCH($D97,'6. Patients'!$JC$9:$KZ$9,0),ROWS('6. Patients'!DS$10:DS$107))),0)+
IFERROR(SUMPRODUCT('6. Patients'!CF$10:CF$107,OFFSET('6. Patients'!$LA$9,1,MATCH($D97,'6. Patients'!$LB$9:$LU$9,0),ROWS('6. Patients'!DS$10:DS$107))),0)+
IFERROR(SUMPRODUCT('6. Patients'!CF$10:CF$107,OFFSET('6. Patients'!$LV$9,1,MATCH($D97,'6. Patients'!$LW$9:$NT$9,0),ROWS('6. Patients'!DS$10:DS$107))),0)+
IFERROR(SUMPRODUCT('6. Patients'!CF$10:CF$107,OFFSET('6. Patients'!$NU$9,1,MATCH($D97,'6. Patients'!$NV$9:$OO$9,0),ROWS('6. Patients'!DS$10:DS$107))),0),
IFERROR(SUMPRODUCT('6. Patients'!CF$10:CF$107,OFFSET('6. Patients'!$OP$9,1,MATCH($D97,'6. Patients'!$OQ$9:$QN$9,0),ROWS('6. Patients'!DS$10:DS$107))),0)+
IFERROR(SUMPRODUCT('6. Patients'!CF$10:CF$107,OFFSET('6. Patients'!$QO$9,1,MATCH($D97,'6. Patients'!$QP$9:$RI$9,0),ROWS('6. Patients'!DS$10:DS$107))),0)+
IFERROR(SUMPRODUCT('6. Patients'!CF$10:CF$107,OFFSET('6. Patients'!$RJ$9,1,MATCH($D97,'6. Patients'!$RK$9:$TH$9,0),ROWS('6. Patients'!DS$10:DS$107))),0)+
IFERROR(SUMPRODUCT('6. Patients'!CF$10:CF$107,OFFSET('6. Patients'!$TI$9,1,MATCH($D97,'6. Patients'!$TJ$9:$UC$9,0),ROWS('6. Patients'!DS$10:DS$107))),0))+
IFERROR(VLOOKUP($D97,$H$116:$L$146,COLUMNS($H$115:$J$115)-1+M$7,0)*$E97*$F97*'1. General Inputs'!$J$25,0),0),0)</f>
        <v>0</v>
      </c>
      <c r="N97" s="775">
        <f ca="1">ROUNDUP(IFERROR($F97*$E97*CHOOSE(N$7,
IFERROR(SUMPRODUCT('6. Patients'!CG$10:CG$107,OFFSET('6. Patients'!$DN$9,1,MATCH($D97,'6. Patients'!$DO$9:$FL$9,0),ROWS('6. Patients'!DT$10:DT$107))),0)+
IFERROR(SUMPRODUCT('6. Patients'!CG$10:CG$107,OFFSET('6. Patients'!$FM$9,1,MATCH($D97,'6. Patients'!$FN$9:$GG$9,0),ROWS('6. Patients'!DT$10:DT$107))),0)+
IFERROR(SUMPRODUCT('6. Patients'!CG$10:CG$107,OFFSET('6. Patients'!$GH$9,1,MATCH($D97,'6. Patients'!$GI$9:$IF$9,0),ROWS('6. Patients'!DT$10:DT$107))),0)+
IFERROR(SUMPRODUCT('6. Patients'!CG$10:CG$107,OFFSET('6. Patients'!$IG$9,1,MATCH($D97,'6. Patients'!$IH$9:$JA$9,0),ROWS('6. Patients'!DT$10:DT$107))),0),
IFERROR(SUMPRODUCT('6. Patients'!CG$10:CG$107,OFFSET('6. Patients'!$JB$9,1,MATCH($D97,'6. Patients'!$JC$9:$KZ$9,0),ROWS('6. Patients'!DT$10:DT$107))),0)+
IFERROR(SUMPRODUCT('6. Patients'!CG$10:CG$107,OFFSET('6. Patients'!$LA$9,1,MATCH($D97,'6. Patients'!$LB$9:$LU$9,0),ROWS('6. Patients'!DT$10:DT$107))),0)+
IFERROR(SUMPRODUCT('6. Patients'!CG$10:CG$107,OFFSET('6. Patients'!$LV$9,1,MATCH($D97,'6. Patients'!$LW$9:$NT$9,0),ROWS('6. Patients'!DT$10:DT$107))),0)+
IFERROR(SUMPRODUCT('6. Patients'!CG$10:CG$107,OFFSET('6. Patients'!$NU$9,1,MATCH($D97,'6. Patients'!$NV$9:$OO$9,0),ROWS('6. Patients'!DT$10:DT$107))),0),
IFERROR(SUMPRODUCT('6. Patients'!CG$10:CG$107,OFFSET('6. Patients'!$OP$9,1,MATCH($D97,'6. Patients'!$OQ$9:$QN$9,0),ROWS('6. Patients'!DT$10:DT$107))),0)+
IFERROR(SUMPRODUCT('6. Patients'!CG$10:CG$107,OFFSET('6. Patients'!$QO$9,1,MATCH($D97,'6. Patients'!$QP$9:$RI$9,0),ROWS('6. Patients'!DT$10:DT$107))),0)+
IFERROR(SUMPRODUCT('6. Patients'!CG$10:CG$107,OFFSET('6. Patients'!$RJ$9,1,MATCH($D97,'6. Patients'!$RK$9:$TH$9,0),ROWS('6. Patients'!DT$10:DT$107))),0)+
IFERROR(SUMPRODUCT('6. Patients'!CG$10:CG$107,OFFSET('6. Patients'!$TI$9,1,MATCH($D97,'6. Patients'!$TJ$9:$UC$9,0),ROWS('6. Patients'!DT$10:DT$107))),0))+
IFERROR(VLOOKUP($D97,$H$116:$L$146,COLUMNS($H$115:$J$115)-1+N$7,0)*$E97*$F97*'1. General Inputs'!$J$25,0),0),0)</f>
        <v>0</v>
      </c>
      <c r="O97" s="775">
        <f ca="1">ROUNDUP(IFERROR($F97*$E97*CHOOSE(O$7,
IFERROR(SUMPRODUCT('6. Patients'!CH$10:CH$107,OFFSET('6. Patients'!$DN$9,1,MATCH($D97,'6. Patients'!$DO$9:$FL$9,0),ROWS('6. Patients'!DU$10:DU$107))),0)+
IFERROR(SUMPRODUCT('6. Patients'!CH$10:CH$107,OFFSET('6. Patients'!$FM$9,1,MATCH($D97,'6. Patients'!$FN$9:$GG$9,0),ROWS('6. Patients'!DU$10:DU$107))),0)+
IFERROR(SUMPRODUCT('6. Patients'!CH$10:CH$107,OFFSET('6. Patients'!$GH$9,1,MATCH($D97,'6. Patients'!$GI$9:$IF$9,0),ROWS('6. Patients'!DU$10:DU$107))),0)+
IFERROR(SUMPRODUCT('6. Patients'!CH$10:CH$107,OFFSET('6. Patients'!$IG$9,1,MATCH($D97,'6. Patients'!$IH$9:$JA$9,0),ROWS('6. Patients'!DU$10:DU$107))),0),
IFERROR(SUMPRODUCT('6. Patients'!CH$10:CH$107,OFFSET('6. Patients'!$JB$9,1,MATCH($D97,'6. Patients'!$JC$9:$KZ$9,0),ROWS('6. Patients'!DU$10:DU$107))),0)+
IFERROR(SUMPRODUCT('6. Patients'!CH$10:CH$107,OFFSET('6. Patients'!$LA$9,1,MATCH($D97,'6. Patients'!$LB$9:$LU$9,0),ROWS('6. Patients'!DU$10:DU$107))),0)+
IFERROR(SUMPRODUCT('6. Patients'!CH$10:CH$107,OFFSET('6. Patients'!$LV$9,1,MATCH($D97,'6. Patients'!$LW$9:$NT$9,0),ROWS('6. Patients'!DU$10:DU$107))),0)+
IFERROR(SUMPRODUCT('6. Patients'!CH$10:CH$107,OFFSET('6. Patients'!$NU$9,1,MATCH($D97,'6. Patients'!$NV$9:$OO$9,0),ROWS('6. Patients'!DU$10:DU$107))),0),
IFERROR(SUMPRODUCT('6. Patients'!CH$10:CH$107,OFFSET('6. Patients'!$OP$9,1,MATCH($D97,'6. Patients'!$OQ$9:$QN$9,0),ROWS('6. Patients'!DU$10:DU$107))),0)+
IFERROR(SUMPRODUCT('6. Patients'!CH$10:CH$107,OFFSET('6. Patients'!$QO$9,1,MATCH($D97,'6. Patients'!$QP$9:$RI$9,0),ROWS('6. Patients'!DU$10:DU$107))),0)+
IFERROR(SUMPRODUCT('6. Patients'!CH$10:CH$107,OFFSET('6. Patients'!$RJ$9,1,MATCH($D97,'6. Patients'!$RK$9:$TH$9,0),ROWS('6. Patients'!DU$10:DU$107))),0)+
IFERROR(SUMPRODUCT('6. Patients'!CH$10:CH$107,OFFSET('6. Patients'!$TI$9,1,MATCH($D97,'6. Patients'!$TJ$9:$UC$9,0),ROWS('6. Patients'!DU$10:DU$107))),0))+
IFERROR(VLOOKUP($D97,$H$116:$L$146,COLUMNS($H$115:$J$115)-1+O$7,0)*$E97*$F97*'1. General Inputs'!$J$25,0),0),0)</f>
        <v>0</v>
      </c>
      <c r="P97" s="775">
        <f ca="1">ROUNDUP(IFERROR($F97*$E97*CHOOSE(P$7,
IFERROR(SUMPRODUCT('6. Patients'!CI$10:CI$107,OFFSET('6. Patients'!$DN$9,1,MATCH($D97,'6. Patients'!$DO$9:$FL$9,0),ROWS('6. Patients'!DV$10:DV$107))),0)+
IFERROR(SUMPRODUCT('6. Patients'!CI$10:CI$107,OFFSET('6. Patients'!$FM$9,1,MATCH($D97,'6. Patients'!$FN$9:$GG$9,0),ROWS('6. Patients'!DV$10:DV$107))),0)+
IFERROR(SUMPRODUCT('6. Patients'!CI$10:CI$107,OFFSET('6. Patients'!$GH$9,1,MATCH($D97,'6. Patients'!$GI$9:$IF$9,0),ROWS('6. Patients'!DV$10:DV$107))),0)+
IFERROR(SUMPRODUCT('6. Patients'!CI$10:CI$107,OFFSET('6. Patients'!$IG$9,1,MATCH($D97,'6. Patients'!$IH$9:$JA$9,0),ROWS('6. Patients'!DV$10:DV$107))),0),
IFERROR(SUMPRODUCT('6. Patients'!CI$10:CI$107,OFFSET('6. Patients'!$JB$9,1,MATCH($D97,'6. Patients'!$JC$9:$KZ$9,0),ROWS('6. Patients'!DV$10:DV$107))),0)+
IFERROR(SUMPRODUCT('6. Patients'!CI$10:CI$107,OFFSET('6. Patients'!$LA$9,1,MATCH($D97,'6. Patients'!$LB$9:$LU$9,0),ROWS('6. Patients'!DV$10:DV$107))),0)+
IFERROR(SUMPRODUCT('6. Patients'!CI$10:CI$107,OFFSET('6. Patients'!$LV$9,1,MATCH($D97,'6. Patients'!$LW$9:$NT$9,0),ROWS('6. Patients'!DV$10:DV$107))),0)+
IFERROR(SUMPRODUCT('6. Patients'!CI$10:CI$107,OFFSET('6. Patients'!$NU$9,1,MATCH($D97,'6. Patients'!$NV$9:$OO$9,0),ROWS('6. Patients'!DV$10:DV$107))),0),
IFERROR(SUMPRODUCT('6. Patients'!CI$10:CI$107,OFFSET('6. Patients'!$OP$9,1,MATCH($D97,'6. Patients'!$OQ$9:$QN$9,0),ROWS('6. Patients'!DV$10:DV$107))),0)+
IFERROR(SUMPRODUCT('6. Patients'!CI$10:CI$107,OFFSET('6. Patients'!$QO$9,1,MATCH($D97,'6. Patients'!$QP$9:$RI$9,0),ROWS('6. Patients'!DV$10:DV$107))),0)+
IFERROR(SUMPRODUCT('6. Patients'!CI$10:CI$107,OFFSET('6. Patients'!$RJ$9,1,MATCH($D97,'6. Patients'!$RK$9:$TH$9,0),ROWS('6. Patients'!DV$10:DV$107))),0)+
IFERROR(SUMPRODUCT('6. Patients'!CI$10:CI$107,OFFSET('6. Patients'!$TI$9,1,MATCH($D97,'6. Patients'!$TJ$9:$UC$9,0),ROWS('6. Patients'!DV$10:DV$107))),0))+
IFERROR(VLOOKUP($D97,$H$116:$L$146,COLUMNS($H$115:$J$115)-1+P$7,0)*$E97*$F97*'1. General Inputs'!$J$25,0),0),0)</f>
        <v>0</v>
      </c>
      <c r="Q97" s="775">
        <f ca="1">ROUNDUP(IFERROR($F97*$E97*CHOOSE(Q$7,
IFERROR(SUMPRODUCT('6. Patients'!CJ$10:CJ$107,OFFSET('6. Patients'!$DN$9,1,MATCH($D97,'6. Patients'!$DO$9:$FL$9,0),ROWS('6. Patients'!DW$10:DW$107))),0)+
IFERROR(SUMPRODUCT('6. Patients'!CJ$10:CJ$107,OFFSET('6. Patients'!$FM$9,1,MATCH($D97,'6. Patients'!$FN$9:$GG$9,0),ROWS('6. Patients'!DW$10:DW$107))),0)+
IFERROR(SUMPRODUCT('6. Patients'!CJ$10:CJ$107,OFFSET('6. Patients'!$GH$9,1,MATCH($D97,'6. Patients'!$GI$9:$IF$9,0),ROWS('6. Patients'!DW$10:DW$107))),0)+
IFERROR(SUMPRODUCT('6. Patients'!CJ$10:CJ$107,OFFSET('6. Patients'!$IG$9,1,MATCH($D97,'6. Patients'!$IH$9:$JA$9,0),ROWS('6. Patients'!DW$10:DW$107))),0),
IFERROR(SUMPRODUCT('6. Patients'!CJ$10:CJ$107,OFFSET('6. Patients'!$JB$9,1,MATCH($D97,'6. Patients'!$JC$9:$KZ$9,0),ROWS('6. Patients'!DW$10:DW$107))),0)+
IFERROR(SUMPRODUCT('6. Patients'!CJ$10:CJ$107,OFFSET('6. Patients'!$LA$9,1,MATCH($D97,'6. Patients'!$LB$9:$LU$9,0),ROWS('6. Patients'!DW$10:DW$107))),0)+
IFERROR(SUMPRODUCT('6. Patients'!CJ$10:CJ$107,OFFSET('6. Patients'!$LV$9,1,MATCH($D97,'6. Patients'!$LW$9:$NT$9,0),ROWS('6. Patients'!DW$10:DW$107))),0)+
IFERROR(SUMPRODUCT('6. Patients'!CJ$10:CJ$107,OFFSET('6. Patients'!$NU$9,1,MATCH($D97,'6. Patients'!$NV$9:$OO$9,0),ROWS('6. Patients'!DW$10:DW$107))),0),
IFERROR(SUMPRODUCT('6. Patients'!CJ$10:CJ$107,OFFSET('6. Patients'!$OP$9,1,MATCH($D97,'6. Patients'!$OQ$9:$QN$9,0),ROWS('6. Patients'!DW$10:DW$107))),0)+
IFERROR(SUMPRODUCT('6. Patients'!CJ$10:CJ$107,OFFSET('6. Patients'!$QO$9,1,MATCH($D97,'6. Patients'!$QP$9:$RI$9,0),ROWS('6. Patients'!DW$10:DW$107))),0)+
IFERROR(SUMPRODUCT('6. Patients'!CJ$10:CJ$107,OFFSET('6. Patients'!$RJ$9,1,MATCH($D97,'6. Patients'!$RK$9:$TH$9,0),ROWS('6. Patients'!DW$10:DW$107))),0)+
IFERROR(SUMPRODUCT('6. Patients'!CJ$10:CJ$107,OFFSET('6. Patients'!$TI$9,1,MATCH($D97,'6. Patients'!$TJ$9:$UC$9,0),ROWS('6. Patients'!DW$10:DW$107))),0))+
IFERROR(VLOOKUP($D97,$H$116:$L$146,COLUMNS($H$115:$J$115)-1+Q$7,0)*$E97*$F97*'1. General Inputs'!$J$25,0),0),0)</f>
        <v>0</v>
      </c>
      <c r="R97" s="775">
        <f ca="1">ROUNDUP(IFERROR($F97*$E97*CHOOSE(R$7,
IFERROR(SUMPRODUCT('6. Patients'!CK$10:CK$107,OFFSET('6. Patients'!$DN$9,1,MATCH($D97,'6. Patients'!$DO$9:$FL$9,0),ROWS('6. Patients'!DX$10:DX$107))),0)+
IFERROR(SUMPRODUCT('6. Patients'!CK$10:CK$107,OFFSET('6. Patients'!$FM$9,1,MATCH($D97,'6. Patients'!$FN$9:$GG$9,0),ROWS('6. Patients'!DX$10:DX$107))),0)+
IFERROR(SUMPRODUCT('6. Patients'!CK$10:CK$107,OFFSET('6. Patients'!$GH$9,1,MATCH($D97,'6. Patients'!$GI$9:$IF$9,0),ROWS('6. Patients'!DX$10:DX$107))),0)+
IFERROR(SUMPRODUCT('6. Patients'!CK$10:CK$107,OFFSET('6. Patients'!$IG$9,1,MATCH($D97,'6. Patients'!$IH$9:$JA$9,0),ROWS('6. Patients'!DX$10:DX$107))),0),
IFERROR(SUMPRODUCT('6. Patients'!CK$10:CK$107,OFFSET('6. Patients'!$JB$9,1,MATCH($D97,'6. Patients'!$JC$9:$KZ$9,0),ROWS('6. Patients'!DX$10:DX$107))),0)+
IFERROR(SUMPRODUCT('6. Patients'!CK$10:CK$107,OFFSET('6. Patients'!$LA$9,1,MATCH($D97,'6. Patients'!$LB$9:$LU$9,0),ROWS('6. Patients'!DX$10:DX$107))),0)+
IFERROR(SUMPRODUCT('6. Patients'!CK$10:CK$107,OFFSET('6. Patients'!$LV$9,1,MATCH($D97,'6. Patients'!$LW$9:$NT$9,0),ROWS('6. Patients'!DX$10:DX$107))),0)+
IFERROR(SUMPRODUCT('6. Patients'!CK$10:CK$107,OFFSET('6. Patients'!$NU$9,1,MATCH($D97,'6. Patients'!$NV$9:$OO$9,0),ROWS('6. Patients'!DX$10:DX$107))),0),
IFERROR(SUMPRODUCT('6. Patients'!CK$10:CK$107,OFFSET('6. Patients'!$OP$9,1,MATCH($D97,'6. Patients'!$OQ$9:$QN$9,0),ROWS('6. Patients'!DX$10:DX$107))),0)+
IFERROR(SUMPRODUCT('6. Patients'!CK$10:CK$107,OFFSET('6. Patients'!$QO$9,1,MATCH($D97,'6. Patients'!$QP$9:$RI$9,0),ROWS('6. Patients'!DX$10:DX$107))),0)+
IFERROR(SUMPRODUCT('6. Patients'!CK$10:CK$107,OFFSET('6. Patients'!$RJ$9,1,MATCH($D97,'6. Patients'!$RK$9:$TH$9,0),ROWS('6. Patients'!DX$10:DX$107))),0)+
IFERROR(SUMPRODUCT('6. Patients'!CK$10:CK$107,OFFSET('6. Patients'!$TI$9,1,MATCH($D97,'6. Patients'!$TJ$9:$UC$9,0),ROWS('6. Patients'!DX$10:DX$107))),0))+
IFERROR(VLOOKUP($D97,$H$116:$L$146,COLUMNS($H$115:$J$115)-1+R$7,0)*$E97*$F97*'1. General Inputs'!$J$25,0),0),0)</f>
        <v>0</v>
      </c>
      <c r="S97" s="775">
        <f ca="1">ROUNDUP(IFERROR($F97*$E97*CHOOSE(S$7,
IFERROR(SUMPRODUCT('6. Patients'!CL$10:CL$107,OFFSET('6. Patients'!$DN$9,1,MATCH($D97,'6. Patients'!$DO$9:$FL$9,0),ROWS('6. Patients'!DY$10:DY$107))),0)+
IFERROR(SUMPRODUCT('6. Patients'!CL$10:CL$107,OFFSET('6. Patients'!$FM$9,1,MATCH($D97,'6. Patients'!$FN$9:$GG$9,0),ROWS('6. Patients'!DY$10:DY$107))),0)+
IFERROR(SUMPRODUCT('6. Patients'!CL$10:CL$107,OFFSET('6. Patients'!$GH$9,1,MATCH($D97,'6. Patients'!$GI$9:$IF$9,0),ROWS('6. Patients'!DY$10:DY$107))),0)+
IFERROR(SUMPRODUCT('6. Patients'!CL$10:CL$107,OFFSET('6. Patients'!$IG$9,1,MATCH($D97,'6. Patients'!$IH$9:$JA$9,0),ROWS('6. Patients'!DY$10:DY$107))),0),
IFERROR(SUMPRODUCT('6. Patients'!CL$10:CL$107,OFFSET('6. Patients'!$JB$9,1,MATCH($D97,'6. Patients'!$JC$9:$KZ$9,0),ROWS('6. Patients'!DY$10:DY$107))),0)+
IFERROR(SUMPRODUCT('6. Patients'!CL$10:CL$107,OFFSET('6. Patients'!$LA$9,1,MATCH($D97,'6. Patients'!$LB$9:$LU$9,0),ROWS('6. Patients'!DY$10:DY$107))),0)+
IFERROR(SUMPRODUCT('6. Patients'!CL$10:CL$107,OFFSET('6. Patients'!$LV$9,1,MATCH($D97,'6. Patients'!$LW$9:$NT$9,0),ROWS('6. Patients'!DY$10:DY$107))),0)+
IFERROR(SUMPRODUCT('6. Patients'!CL$10:CL$107,OFFSET('6. Patients'!$NU$9,1,MATCH($D97,'6. Patients'!$NV$9:$OO$9,0),ROWS('6. Patients'!DY$10:DY$107))),0),
IFERROR(SUMPRODUCT('6. Patients'!CL$10:CL$107,OFFSET('6. Patients'!$OP$9,1,MATCH($D97,'6. Patients'!$OQ$9:$QN$9,0),ROWS('6. Patients'!DY$10:DY$107))),0)+
IFERROR(SUMPRODUCT('6. Patients'!CL$10:CL$107,OFFSET('6. Patients'!$QO$9,1,MATCH($D97,'6. Patients'!$QP$9:$RI$9,0),ROWS('6. Patients'!DY$10:DY$107))),0)+
IFERROR(SUMPRODUCT('6. Patients'!CL$10:CL$107,OFFSET('6. Patients'!$RJ$9,1,MATCH($D97,'6. Patients'!$RK$9:$TH$9,0),ROWS('6. Patients'!DY$10:DY$107))),0)+
IFERROR(SUMPRODUCT('6. Patients'!CL$10:CL$107,OFFSET('6. Patients'!$TI$9,1,MATCH($D97,'6. Patients'!$TJ$9:$UC$9,0),ROWS('6. Patients'!DY$10:DY$107))),0))+
IFERROR(VLOOKUP($D97,$H$116:$L$146,COLUMNS($H$115:$J$115)-1+S$7,0)*$E97*$F97*'1. General Inputs'!$J$25,0),0),0)</f>
        <v>0</v>
      </c>
      <c r="T97" s="775">
        <f ca="1">ROUNDUP(IFERROR($F97*$E97*CHOOSE(T$7,
IFERROR(SUMPRODUCT('6. Patients'!CM$10:CM$107,OFFSET('6. Patients'!$DN$9,1,MATCH($D97,'6. Patients'!$DO$9:$FL$9,0),ROWS('6. Patients'!DZ$10:DZ$107))),0)+
IFERROR(SUMPRODUCT('6. Patients'!CM$10:CM$107,OFFSET('6. Patients'!$FM$9,1,MATCH($D97,'6. Patients'!$FN$9:$GG$9,0),ROWS('6. Patients'!DZ$10:DZ$107))),0)+
IFERROR(SUMPRODUCT('6. Patients'!CM$10:CM$107,OFFSET('6. Patients'!$GH$9,1,MATCH($D97,'6. Patients'!$GI$9:$IF$9,0),ROWS('6. Patients'!DZ$10:DZ$107))),0)+
IFERROR(SUMPRODUCT('6. Patients'!CM$10:CM$107,OFFSET('6. Patients'!$IG$9,1,MATCH($D97,'6. Patients'!$IH$9:$JA$9,0),ROWS('6. Patients'!DZ$10:DZ$107))),0),
IFERROR(SUMPRODUCT('6. Patients'!CM$10:CM$107,OFFSET('6. Patients'!$JB$9,1,MATCH($D97,'6. Patients'!$JC$9:$KZ$9,0),ROWS('6. Patients'!DZ$10:DZ$107))),0)+
IFERROR(SUMPRODUCT('6. Patients'!CM$10:CM$107,OFFSET('6. Patients'!$LA$9,1,MATCH($D97,'6. Patients'!$LB$9:$LU$9,0),ROWS('6. Patients'!DZ$10:DZ$107))),0)+
IFERROR(SUMPRODUCT('6. Patients'!CM$10:CM$107,OFFSET('6. Patients'!$LV$9,1,MATCH($D97,'6. Patients'!$LW$9:$NT$9,0),ROWS('6. Patients'!DZ$10:DZ$107))),0)+
IFERROR(SUMPRODUCT('6. Patients'!CM$10:CM$107,OFFSET('6. Patients'!$NU$9,1,MATCH($D97,'6. Patients'!$NV$9:$OO$9,0),ROWS('6. Patients'!DZ$10:DZ$107))),0),
IFERROR(SUMPRODUCT('6. Patients'!CM$10:CM$107,OFFSET('6. Patients'!$OP$9,1,MATCH($D97,'6. Patients'!$OQ$9:$QN$9,0),ROWS('6. Patients'!DZ$10:DZ$107))),0)+
IFERROR(SUMPRODUCT('6. Patients'!CM$10:CM$107,OFFSET('6. Patients'!$QO$9,1,MATCH($D97,'6. Patients'!$QP$9:$RI$9,0),ROWS('6. Patients'!DZ$10:DZ$107))),0)+
IFERROR(SUMPRODUCT('6. Patients'!CM$10:CM$107,OFFSET('6. Patients'!$RJ$9,1,MATCH($D97,'6. Patients'!$RK$9:$TH$9,0),ROWS('6. Patients'!DZ$10:DZ$107))),0)+
IFERROR(SUMPRODUCT('6. Patients'!CM$10:CM$107,OFFSET('6. Patients'!$TI$9,1,MATCH($D97,'6. Patients'!$TJ$9:$UC$9,0),ROWS('6. Patients'!DZ$10:DZ$107))),0))+
IFERROR(VLOOKUP($D97,$H$116:$L$146,COLUMNS($H$115:$J$115)-1+T$7,0)*$E97*$F97*'1. General Inputs'!$J$25,0),0),0)</f>
        <v>0</v>
      </c>
      <c r="U97" s="775">
        <f ca="1">ROUNDUP(IFERROR($F97*$E97*CHOOSE(U$7,
IFERROR(SUMPRODUCT('6. Patients'!CN$10:CN$107,OFFSET('6. Patients'!$DN$9,1,MATCH($D97,'6. Patients'!$DO$9:$FL$9,0),ROWS('6. Patients'!EA$10:EA$107))),0)+
IFERROR(SUMPRODUCT('6. Patients'!CN$10:CN$107,OFFSET('6. Patients'!$FM$9,1,MATCH($D97,'6. Patients'!$FN$9:$GG$9,0),ROWS('6. Patients'!EA$10:EA$107))),0)+
IFERROR(SUMPRODUCT('6. Patients'!CN$10:CN$107,OFFSET('6. Patients'!$GH$9,1,MATCH($D97,'6. Patients'!$GI$9:$IF$9,0),ROWS('6. Patients'!EA$10:EA$107))),0)+
IFERROR(SUMPRODUCT('6. Patients'!CN$10:CN$107,OFFSET('6. Patients'!$IG$9,1,MATCH($D97,'6. Patients'!$IH$9:$JA$9,0),ROWS('6. Patients'!EA$10:EA$107))),0),
IFERROR(SUMPRODUCT('6. Patients'!CN$10:CN$107,OFFSET('6. Patients'!$JB$9,1,MATCH($D97,'6. Patients'!$JC$9:$KZ$9,0),ROWS('6. Patients'!EA$10:EA$107))),0)+
IFERROR(SUMPRODUCT('6. Patients'!CN$10:CN$107,OFFSET('6. Patients'!$LA$9,1,MATCH($D97,'6. Patients'!$LB$9:$LU$9,0),ROWS('6. Patients'!EA$10:EA$107))),0)+
IFERROR(SUMPRODUCT('6. Patients'!CN$10:CN$107,OFFSET('6. Patients'!$LV$9,1,MATCH($D97,'6. Patients'!$LW$9:$NT$9,0),ROWS('6. Patients'!EA$10:EA$107))),0)+
IFERROR(SUMPRODUCT('6. Patients'!CN$10:CN$107,OFFSET('6. Patients'!$NU$9,1,MATCH($D97,'6. Patients'!$NV$9:$OO$9,0),ROWS('6. Patients'!EA$10:EA$107))),0),
IFERROR(SUMPRODUCT('6. Patients'!CN$10:CN$107,OFFSET('6. Patients'!$OP$9,1,MATCH($D97,'6. Patients'!$OQ$9:$QN$9,0),ROWS('6. Patients'!EA$10:EA$107))),0)+
IFERROR(SUMPRODUCT('6. Patients'!CN$10:CN$107,OFFSET('6. Patients'!$QO$9,1,MATCH($D97,'6. Patients'!$QP$9:$RI$9,0),ROWS('6. Patients'!EA$10:EA$107))),0)+
IFERROR(SUMPRODUCT('6. Patients'!CN$10:CN$107,OFFSET('6. Patients'!$RJ$9,1,MATCH($D97,'6. Patients'!$RK$9:$TH$9,0),ROWS('6. Patients'!EA$10:EA$107))),0)+
IFERROR(SUMPRODUCT('6. Patients'!CN$10:CN$107,OFFSET('6. Patients'!$TI$9,1,MATCH($D97,'6. Patients'!$TJ$9:$UC$9,0),ROWS('6. Patients'!EA$10:EA$107))),0))+
IFERROR(VLOOKUP($D97,$H$116:$L$146,COLUMNS($H$115:$J$115)-1+U$7,0)*$E97*$F97*'1. General Inputs'!$J$25,0),0),0)</f>
        <v>0</v>
      </c>
      <c r="V97" s="775">
        <f ca="1">ROUNDUP(IFERROR($F97*$E97*CHOOSE(V$7,
IFERROR(SUMPRODUCT('6. Patients'!CO$10:CO$107,OFFSET('6. Patients'!$DN$9,1,MATCH($D97,'6. Patients'!$DO$9:$FL$9,0),ROWS('6. Patients'!EB$10:EB$107))),0)+
IFERROR(SUMPRODUCT('6. Patients'!CO$10:CO$107,OFFSET('6. Patients'!$FM$9,1,MATCH($D97,'6. Patients'!$FN$9:$GG$9,0),ROWS('6. Patients'!EB$10:EB$107))),0)+
IFERROR(SUMPRODUCT('6. Patients'!CO$10:CO$107,OFFSET('6. Patients'!$GH$9,1,MATCH($D97,'6. Patients'!$GI$9:$IF$9,0),ROWS('6. Patients'!EB$10:EB$107))),0)+
IFERROR(SUMPRODUCT('6. Patients'!CO$10:CO$107,OFFSET('6. Patients'!$IG$9,1,MATCH($D97,'6. Patients'!$IH$9:$JA$9,0),ROWS('6. Patients'!EB$10:EB$107))),0),
IFERROR(SUMPRODUCT('6. Patients'!CO$10:CO$107,OFFSET('6. Patients'!$JB$9,1,MATCH($D97,'6. Patients'!$JC$9:$KZ$9,0),ROWS('6. Patients'!EB$10:EB$107))),0)+
IFERROR(SUMPRODUCT('6. Patients'!CO$10:CO$107,OFFSET('6. Patients'!$LA$9,1,MATCH($D97,'6. Patients'!$LB$9:$LU$9,0),ROWS('6. Patients'!EB$10:EB$107))),0)+
IFERROR(SUMPRODUCT('6. Patients'!CO$10:CO$107,OFFSET('6. Patients'!$LV$9,1,MATCH($D97,'6. Patients'!$LW$9:$NT$9,0),ROWS('6. Patients'!EB$10:EB$107))),0)+
IFERROR(SUMPRODUCT('6. Patients'!CO$10:CO$107,OFFSET('6. Patients'!$NU$9,1,MATCH($D97,'6. Patients'!$NV$9:$OO$9,0),ROWS('6. Patients'!EB$10:EB$107))),0),
IFERROR(SUMPRODUCT('6. Patients'!CO$10:CO$107,OFFSET('6. Patients'!$OP$9,1,MATCH($D97,'6. Patients'!$OQ$9:$QN$9,0),ROWS('6. Patients'!EB$10:EB$107))),0)+
IFERROR(SUMPRODUCT('6. Patients'!CO$10:CO$107,OFFSET('6. Patients'!$QO$9,1,MATCH($D97,'6. Patients'!$QP$9:$RI$9,0),ROWS('6. Patients'!EB$10:EB$107))),0)+
IFERROR(SUMPRODUCT('6. Patients'!CO$10:CO$107,OFFSET('6. Patients'!$RJ$9,1,MATCH($D97,'6. Patients'!$RK$9:$TH$9,0),ROWS('6. Patients'!EB$10:EB$107))),0)+
IFERROR(SUMPRODUCT('6. Patients'!CO$10:CO$107,OFFSET('6. Patients'!$TI$9,1,MATCH($D97,'6. Patients'!$TJ$9:$UC$9,0),ROWS('6. Patients'!EB$10:EB$107))),0))+
IFERROR(VLOOKUP($D97,$H$116:$L$146,COLUMNS($H$115:$J$115)-1+V$7,0)*$E97*$F97*'1. General Inputs'!$J$25,0),0),0)</f>
        <v>0</v>
      </c>
      <c r="W97" s="775">
        <f ca="1">ROUNDUP(IFERROR($F97*$E97*CHOOSE(W$7,
IFERROR(SUMPRODUCT('6. Patients'!CP$10:CP$107,OFFSET('6. Patients'!$DN$9,1,MATCH($D97,'6. Patients'!$DO$9:$FL$9,0),ROWS('6. Patients'!EC$10:EC$107))),0)+
IFERROR(SUMPRODUCT('6. Patients'!CP$10:CP$107,OFFSET('6. Patients'!$FM$9,1,MATCH($D97,'6. Patients'!$FN$9:$GG$9,0),ROWS('6. Patients'!EC$10:EC$107))),0)+
IFERROR(SUMPRODUCT('6. Patients'!CP$10:CP$107,OFFSET('6. Patients'!$GH$9,1,MATCH($D97,'6. Patients'!$GI$9:$IF$9,0),ROWS('6. Patients'!EC$10:EC$107))),0)+
IFERROR(SUMPRODUCT('6. Patients'!CP$10:CP$107,OFFSET('6. Patients'!$IG$9,1,MATCH($D97,'6. Patients'!$IH$9:$JA$9,0),ROWS('6. Patients'!EC$10:EC$107))),0),
IFERROR(SUMPRODUCT('6. Patients'!CP$10:CP$107,OFFSET('6. Patients'!$JB$9,1,MATCH($D97,'6. Patients'!$JC$9:$KZ$9,0),ROWS('6. Patients'!EC$10:EC$107))),0)+
IFERROR(SUMPRODUCT('6. Patients'!CP$10:CP$107,OFFSET('6. Patients'!$LA$9,1,MATCH($D97,'6. Patients'!$LB$9:$LU$9,0),ROWS('6. Patients'!EC$10:EC$107))),0)+
IFERROR(SUMPRODUCT('6. Patients'!CP$10:CP$107,OFFSET('6. Patients'!$LV$9,1,MATCH($D97,'6. Patients'!$LW$9:$NT$9,0),ROWS('6. Patients'!EC$10:EC$107))),0)+
IFERROR(SUMPRODUCT('6. Patients'!CP$10:CP$107,OFFSET('6. Patients'!$NU$9,1,MATCH($D97,'6. Patients'!$NV$9:$OO$9,0),ROWS('6. Patients'!EC$10:EC$107))),0),
IFERROR(SUMPRODUCT('6. Patients'!CP$10:CP$107,OFFSET('6. Patients'!$OP$9,1,MATCH($D97,'6. Patients'!$OQ$9:$QN$9,0),ROWS('6. Patients'!EC$10:EC$107))),0)+
IFERROR(SUMPRODUCT('6. Patients'!CP$10:CP$107,OFFSET('6. Patients'!$QO$9,1,MATCH($D97,'6. Patients'!$QP$9:$RI$9,0),ROWS('6. Patients'!EC$10:EC$107))),0)+
IFERROR(SUMPRODUCT('6. Patients'!CP$10:CP$107,OFFSET('6. Patients'!$RJ$9,1,MATCH($D97,'6. Patients'!$RK$9:$TH$9,0),ROWS('6. Patients'!EC$10:EC$107))),0)+
IFERROR(SUMPRODUCT('6. Patients'!CP$10:CP$107,OFFSET('6. Patients'!$TI$9,1,MATCH($D97,'6. Patients'!$TJ$9:$UC$9,0),ROWS('6. Patients'!EC$10:EC$107))),0))+
IFERROR(VLOOKUP($D97,$H$116:$L$146,COLUMNS($H$115:$J$115)-1+W$7,0)*$E97*$F97*'1. General Inputs'!$J$25,0),0),0)</f>
        <v>0</v>
      </c>
      <c r="X97" s="775">
        <f ca="1">ROUNDUP(IFERROR($F97*$E97*CHOOSE(X$7,
IFERROR(SUMPRODUCT('6. Patients'!CQ$10:CQ$107,OFFSET('6. Patients'!$DN$9,1,MATCH($D97,'6. Patients'!$DO$9:$FL$9,0),ROWS('6. Patients'!ED$10:ED$107))),0)+
IFERROR(SUMPRODUCT('6. Patients'!CQ$10:CQ$107,OFFSET('6. Patients'!$FM$9,1,MATCH($D97,'6. Patients'!$FN$9:$GG$9,0),ROWS('6. Patients'!ED$10:ED$107))),0)+
IFERROR(SUMPRODUCT('6. Patients'!CQ$10:CQ$107,OFFSET('6. Patients'!$GH$9,1,MATCH($D97,'6. Patients'!$GI$9:$IF$9,0),ROWS('6. Patients'!ED$10:ED$107))),0)+
IFERROR(SUMPRODUCT('6. Patients'!CQ$10:CQ$107,OFFSET('6. Patients'!$IG$9,1,MATCH($D97,'6. Patients'!$IH$9:$JA$9,0),ROWS('6. Patients'!ED$10:ED$107))),0),
IFERROR(SUMPRODUCT('6. Patients'!CQ$10:CQ$107,OFFSET('6. Patients'!$JB$9,1,MATCH($D97,'6. Patients'!$JC$9:$KZ$9,0),ROWS('6. Patients'!ED$10:ED$107))),0)+
IFERROR(SUMPRODUCT('6. Patients'!CQ$10:CQ$107,OFFSET('6. Patients'!$LA$9,1,MATCH($D97,'6. Patients'!$LB$9:$LU$9,0),ROWS('6. Patients'!ED$10:ED$107))),0)+
IFERROR(SUMPRODUCT('6. Patients'!CQ$10:CQ$107,OFFSET('6. Patients'!$LV$9,1,MATCH($D97,'6. Patients'!$LW$9:$NT$9,0),ROWS('6. Patients'!ED$10:ED$107))),0)+
IFERROR(SUMPRODUCT('6. Patients'!CQ$10:CQ$107,OFFSET('6. Patients'!$NU$9,1,MATCH($D97,'6. Patients'!$NV$9:$OO$9,0),ROWS('6. Patients'!ED$10:ED$107))),0),
IFERROR(SUMPRODUCT('6. Patients'!CQ$10:CQ$107,OFFSET('6. Patients'!$OP$9,1,MATCH($D97,'6. Patients'!$OQ$9:$QN$9,0),ROWS('6. Patients'!ED$10:ED$107))),0)+
IFERROR(SUMPRODUCT('6. Patients'!CQ$10:CQ$107,OFFSET('6. Patients'!$QO$9,1,MATCH($D97,'6. Patients'!$QP$9:$RI$9,0),ROWS('6. Patients'!ED$10:ED$107))),0)+
IFERROR(SUMPRODUCT('6. Patients'!CQ$10:CQ$107,OFFSET('6. Patients'!$RJ$9,1,MATCH($D97,'6. Patients'!$RK$9:$TH$9,0),ROWS('6. Patients'!ED$10:ED$107))),0)+
IFERROR(SUMPRODUCT('6. Patients'!CQ$10:CQ$107,OFFSET('6. Patients'!$TI$9,1,MATCH($D97,'6. Patients'!$TJ$9:$UC$9,0),ROWS('6. Patients'!ED$10:ED$107))),0))+
IFERROR(VLOOKUP($D97,$H$116:$L$146,COLUMNS($H$115:$J$115)-1+X$7,0)*$E97*$F97*'1. General Inputs'!$J$25,0),0),0)</f>
        <v>0</v>
      </c>
      <c r="Y97" s="775">
        <f ca="1">ROUNDUP(IFERROR($F97*$E97*CHOOSE(Y$7,
IFERROR(SUMPRODUCT('6. Patients'!CR$10:CR$107,OFFSET('6. Patients'!$DN$9,1,MATCH($D97,'6. Patients'!$DO$9:$FL$9,0),ROWS('6. Patients'!EE$10:EE$107))),0)+
IFERROR(SUMPRODUCT('6. Patients'!CR$10:CR$107,OFFSET('6. Patients'!$FM$9,1,MATCH($D97,'6. Patients'!$FN$9:$GG$9,0),ROWS('6. Patients'!EE$10:EE$107))),0)+
IFERROR(SUMPRODUCT('6. Patients'!CR$10:CR$107,OFFSET('6. Patients'!$GH$9,1,MATCH($D97,'6. Patients'!$GI$9:$IF$9,0),ROWS('6. Patients'!EE$10:EE$107))),0)+
IFERROR(SUMPRODUCT('6. Patients'!CR$10:CR$107,OFFSET('6. Patients'!$IG$9,1,MATCH($D97,'6. Patients'!$IH$9:$JA$9,0),ROWS('6. Patients'!EE$10:EE$107))),0),
IFERROR(SUMPRODUCT('6. Patients'!CR$10:CR$107,OFFSET('6. Patients'!$JB$9,1,MATCH($D97,'6. Patients'!$JC$9:$KZ$9,0),ROWS('6. Patients'!EE$10:EE$107))),0)+
IFERROR(SUMPRODUCT('6. Patients'!CR$10:CR$107,OFFSET('6. Patients'!$LA$9,1,MATCH($D97,'6. Patients'!$LB$9:$LU$9,0),ROWS('6. Patients'!EE$10:EE$107))),0)+
IFERROR(SUMPRODUCT('6. Patients'!CR$10:CR$107,OFFSET('6. Patients'!$LV$9,1,MATCH($D97,'6. Patients'!$LW$9:$NT$9,0),ROWS('6. Patients'!EE$10:EE$107))),0)+
IFERROR(SUMPRODUCT('6. Patients'!CR$10:CR$107,OFFSET('6. Patients'!$NU$9,1,MATCH($D97,'6. Patients'!$NV$9:$OO$9,0),ROWS('6. Patients'!EE$10:EE$107))),0),
IFERROR(SUMPRODUCT('6. Patients'!CR$10:CR$107,OFFSET('6. Patients'!$OP$9,1,MATCH($D97,'6. Patients'!$OQ$9:$QN$9,0),ROWS('6. Patients'!EE$10:EE$107))),0)+
IFERROR(SUMPRODUCT('6. Patients'!CR$10:CR$107,OFFSET('6. Patients'!$QO$9,1,MATCH($D97,'6. Patients'!$QP$9:$RI$9,0),ROWS('6. Patients'!EE$10:EE$107))),0)+
IFERROR(SUMPRODUCT('6. Patients'!CR$10:CR$107,OFFSET('6. Patients'!$RJ$9,1,MATCH($D97,'6. Patients'!$RK$9:$TH$9,0),ROWS('6. Patients'!EE$10:EE$107))),0)+
IFERROR(SUMPRODUCT('6. Patients'!CR$10:CR$107,OFFSET('6. Patients'!$TI$9,1,MATCH($D97,'6. Patients'!$TJ$9:$UC$9,0),ROWS('6. Patients'!EE$10:EE$107))),0))+
IFERROR(VLOOKUP($D97,$H$116:$L$146,COLUMNS($H$115:$J$115)-1+Y$7,0)*$E97*$F97*'1. General Inputs'!$J$25,0),0),0)</f>
        <v>0</v>
      </c>
      <c r="Z97" s="775">
        <f ca="1">ROUNDUP(IFERROR($F97*$E97*CHOOSE(Z$7,
IFERROR(SUMPRODUCT('6. Patients'!CS$10:CS$107,OFFSET('6. Patients'!$DN$9,1,MATCH($D97,'6. Patients'!$DO$9:$FL$9,0),ROWS('6. Patients'!EF$10:EF$107))),0)+
IFERROR(SUMPRODUCT('6. Patients'!CS$10:CS$107,OFFSET('6. Patients'!$FM$9,1,MATCH($D97,'6. Patients'!$FN$9:$GG$9,0),ROWS('6. Patients'!EF$10:EF$107))),0)+
IFERROR(SUMPRODUCT('6. Patients'!CS$10:CS$107,OFFSET('6. Patients'!$GH$9,1,MATCH($D97,'6. Patients'!$GI$9:$IF$9,0),ROWS('6. Patients'!EF$10:EF$107))),0)+
IFERROR(SUMPRODUCT('6. Patients'!CS$10:CS$107,OFFSET('6. Patients'!$IG$9,1,MATCH($D97,'6. Patients'!$IH$9:$JA$9,0),ROWS('6. Patients'!EF$10:EF$107))),0),
IFERROR(SUMPRODUCT('6. Patients'!CS$10:CS$107,OFFSET('6. Patients'!$JB$9,1,MATCH($D97,'6. Patients'!$JC$9:$KZ$9,0),ROWS('6. Patients'!EF$10:EF$107))),0)+
IFERROR(SUMPRODUCT('6. Patients'!CS$10:CS$107,OFFSET('6. Patients'!$LA$9,1,MATCH($D97,'6. Patients'!$LB$9:$LU$9,0),ROWS('6. Patients'!EF$10:EF$107))),0)+
IFERROR(SUMPRODUCT('6. Patients'!CS$10:CS$107,OFFSET('6. Patients'!$LV$9,1,MATCH($D97,'6. Patients'!$LW$9:$NT$9,0),ROWS('6. Patients'!EF$10:EF$107))),0)+
IFERROR(SUMPRODUCT('6. Patients'!CS$10:CS$107,OFFSET('6. Patients'!$NU$9,1,MATCH($D97,'6. Patients'!$NV$9:$OO$9,0),ROWS('6. Patients'!EF$10:EF$107))),0),
IFERROR(SUMPRODUCT('6. Patients'!CS$10:CS$107,OFFSET('6. Patients'!$OP$9,1,MATCH($D97,'6. Patients'!$OQ$9:$QN$9,0),ROWS('6. Patients'!EF$10:EF$107))),0)+
IFERROR(SUMPRODUCT('6. Patients'!CS$10:CS$107,OFFSET('6. Patients'!$QO$9,1,MATCH($D97,'6. Patients'!$QP$9:$RI$9,0),ROWS('6. Patients'!EF$10:EF$107))),0)+
IFERROR(SUMPRODUCT('6. Patients'!CS$10:CS$107,OFFSET('6. Patients'!$RJ$9,1,MATCH($D97,'6. Patients'!$RK$9:$TH$9,0),ROWS('6. Patients'!EF$10:EF$107))),0)+
IFERROR(SUMPRODUCT('6. Patients'!CS$10:CS$107,OFFSET('6. Patients'!$TI$9,1,MATCH($D97,'6. Patients'!$TJ$9:$UC$9,0),ROWS('6. Patients'!EF$10:EF$107))),0))+
IFERROR(VLOOKUP($D97,$H$116:$L$146,COLUMNS($H$115:$J$115)-1+Z$7,0)*$E97*$F97*'1. General Inputs'!$J$25,0),0),0)</f>
        <v>0</v>
      </c>
      <c r="AA97" s="775">
        <f ca="1">ROUNDUP(IFERROR($F97*$E97*CHOOSE(AA$7,
IFERROR(SUMPRODUCT('6. Patients'!CT$10:CT$107,OFFSET('6. Patients'!$DN$9,1,MATCH($D97,'6. Patients'!$DO$9:$FL$9,0),ROWS('6. Patients'!EG$10:EG$107))),0)+
IFERROR(SUMPRODUCT('6. Patients'!CT$10:CT$107,OFFSET('6. Patients'!$FM$9,1,MATCH($D97,'6. Patients'!$FN$9:$GG$9,0),ROWS('6. Patients'!EG$10:EG$107))),0)+
IFERROR(SUMPRODUCT('6. Patients'!CT$10:CT$107,OFFSET('6. Patients'!$GH$9,1,MATCH($D97,'6. Patients'!$GI$9:$IF$9,0),ROWS('6. Patients'!EG$10:EG$107))),0)+
IFERROR(SUMPRODUCT('6. Patients'!CT$10:CT$107,OFFSET('6. Patients'!$IG$9,1,MATCH($D97,'6. Patients'!$IH$9:$JA$9,0),ROWS('6. Patients'!EG$10:EG$107))),0),
IFERROR(SUMPRODUCT('6. Patients'!CT$10:CT$107,OFFSET('6. Patients'!$JB$9,1,MATCH($D97,'6. Patients'!$JC$9:$KZ$9,0),ROWS('6. Patients'!EG$10:EG$107))),0)+
IFERROR(SUMPRODUCT('6. Patients'!CT$10:CT$107,OFFSET('6. Patients'!$LA$9,1,MATCH($D97,'6. Patients'!$LB$9:$LU$9,0),ROWS('6. Patients'!EG$10:EG$107))),0)+
IFERROR(SUMPRODUCT('6. Patients'!CT$10:CT$107,OFFSET('6. Patients'!$LV$9,1,MATCH($D97,'6. Patients'!$LW$9:$NT$9,0),ROWS('6. Patients'!EG$10:EG$107))),0)+
IFERROR(SUMPRODUCT('6. Patients'!CT$10:CT$107,OFFSET('6. Patients'!$NU$9,1,MATCH($D97,'6. Patients'!$NV$9:$OO$9,0),ROWS('6. Patients'!EG$10:EG$107))),0),
IFERROR(SUMPRODUCT('6. Patients'!CT$10:CT$107,OFFSET('6. Patients'!$OP$9,1,MATCH($D97,'6. Patients'!$OQ$9:$QN$9,0),ROWS('6. Patients'!EG$10:EG$107))),0)+
IFERROR(SUMPRODUCT('6. Patients'!CT$10:CT$107,OFFSET('6. Patients'!$QO$9,1,MATCH($D97,'6. Patients'!$QP$9:$RI$9,0),ROWS('6. Patients'!EG$10:EG$107))),0)+
IFERROR(SUMPRODUCT('6. Patients'!CT$10:CT$107,OFFSET('6. Patients'!$RJ$9,1,MATCH($D97,'6. Patients'!$RK$9:$TH$9,0),ROWS('6. Patients'!EG$10:EG$107))),0)+
IFERROR(SUMPRODUCT('6. Patients'!CT$10:CT$107,OFFSET('6. Patients'!$TI$9,1,MATCH($D97,'6. Patients'!$TJ$9:$UC$9,0),ROWS('6. Patients'!EG$10:EG$107))),0))+
IFERROR(VLOOKUP($D97,$H$116:$L$146,COLUMNS($H$115:$J$115)-1+AA$7,0)*$E97*$F97*'1. General Inputs'!$J$25,0),0),0)</f>
        <v>0</v>
      </c>
      <c r="AB97" s="775">
        <f ca="1">ROUNDUP(IFERROR($F97*$E97*CHOOSE(AB$7,
IFERROR(SUMPRODUCT('6. Patients'!CU$10:CU$107,OFFSET('6. Patients'!$DN$9,1,MATCH($D97,'6. Patients'!$DO$9:$FL$9,0),ROWS('6. Patients'!EH$10:EH$107))),0)+
IFERROR(SUMPRODUCT('6. Patients'!CU$10:CU$107,OFFSET('6. Patients'!$FM$9,1,MATCH($D97,'6. Patients'!$FN$9:$GG$9,0),ROWS('6. Patients'!EH$10:EH$107))),0)+
IFERROR(SUMPRODUCT('6. Patients'!CU$10:CU$107,OFFSET('6. Patients'!$GH$9,1,MATCH($D97,'6. Patients'!$GI$9:$IF$9,0),ROWS('6. Patients'!EH$10:EH$107))),0)+
IFERROR(SUMPRODUCT('6. Patients'!CU$10:CU$107,OFFSET('6. Patients'!$IG$9,1,MATCH($D97,'6. Patients'!$IH$9:$JA$9,0),ROWS('6. Patients'!EH$10:EH$107))),0),
IFERROR(SUMPRODUCT('6. Patients'!CU$10:CU$107,OFFSET('6. Patients'!$JB$9,1,MATCH($D97,'6. Patients'!$JC$9:$KZ$9,0),ROWS('6. Patients'!EH$10:EH$107))),0)+
IFERROR(SUMPRODUCT('6. Patients'!CU$10:CU$107,OFFSET('6. Patients'!$LA$9,1,MATCH($D97,'6. Patients'!$LB$9:$LU$9,0),ROWS('6. Patients'!EH$10:EH$107))),0)+
IFERROR(SUMPRODUCT('6. Patients'!CU$10:CU$107,OFFSET('6. Patients'!$LV$9,1,MATCH($D97,'6. Patients'!$LW$9:$NT$9,0),ROWS('6. Patients'!EH$10:EH$107))),0)+
IFERROR(SUMPRODUCT('6. Patients'!CU$10:CU$107,OFFSET('6. Patients'!$NU$9,1,MATCH($D97,'6. Patients'!$NV$9:$OO$9,0),ROWS('6. Patients'!EH$10:EH$107))),0),
IFERROR(SUMPRODUCT('6. Patients'!CU$10:CU$107,OFFSET('6. Patients'!$OP$9,1,MATCH($D97,'6. Patients'!$OQ$9:$QN$9,0),ROWS('6. Patients'!EH$10:EH$107))),0)+
IFERROR(SUMPRODUCT('6. Patients'!CU$10:CU$107,OFFSET('6. Patients'!$QO$9,1,MATCH($D97,'6. Patients'!$QP$9:$RI$9,0),ROWS('6. Patients'!EH$10:EH$107))),0)+
IFERROR(SUMPRODUCT('6. Patients'!CU$10:CU$107,OFFSET('6. Patients'!$RJ$9,1,MATCH($D97,'6. Patients'!$RK$9:$TH$9,0),ROWS('6. Patients'!EH$10:EH$107))),0)+
IFERROR(SUMPRODUCT('6. Patients'!CU$10:CU$107,OFFSET('6. Patients'!$TI$9,1,MATCH($D97,'6. Patients'!$TJ$9:$UC$9,0),ROWS('6. Patients'!EH$10:EH$107))),0))+
IFERROR(VLOOKUP($D97,$H$116:$L$146,COLUMNS($H$115:$J$115)-1+AB$7,0)*$E97*$F97*'1. General Inputs'!$J$25,0),0),0)</f>
        <v>0</v>
      </c>
      <c r="AC97" s="775">
        <f ca="1">ROUNDUP(IFERROR($F97*$E97*CHOOSE(AC$7,
IFERROR(SUMPRODUCT('6. Patients'!CV$10:CV$107,OFFSET('6. Patients'!$DN$9,1,MATCH($D97,'6. Patients'!$DO$9:$FL$9,0),ROWS('6. Patients'!EI$10:EI$107))),0)+
IFERROR(SUMPRODUCT('6. Patients'!CV$10:CV$107,OFFSET('6. Patients'!$FM$9,1,MATCH($D97,'6. Patients'!$FN$9:$GG$9,0),ROWS('6. Patients'!EI$10:EI$107))),0)+
IFERROR(SUMPRODUCT('6. Patients'!CV$10:CV$107,OFFSET('6. Patients'!$GH$9,1,MATCH($D97,'6. Patients'!$GI$9:$IF$9,0),ROWS('6. Patients'!EI$10:EI$107))),0)+
IFERROR(SUMPRODUCT('6. Patients'!CV$10:CV$107,OFFSET('6. Patients'!$IG$9,1,MATCH($D97,'6. Patients'!$IH$9:$JA$9,0),ROWS('6. Patients'!EI$10:EI$107))),0),
IFERROR(SUMPRODUCT('6. Patients'!CV$10:CV$107,OFFSET('6. Patients'!$JB$9,1,MATCH($D97,'6. Patients'!$JC$9:$KZ$9,0),ROWS('6. Patients'!EI$10:EI$107))),0)+
IFERROR(SUMPRODUCT('6. Patients'!CV$10:CV$107,OFFSET('6. Patients'!$LA$9,1,MATCH($D97,'6. Patients'!$LB$9:$LU$9,0),ROWS('6. Patients'!EI$10:EI$107))),0)+
IFERROR(SUMPRODUCT('6. Patients'!CV$10:CV$107,OFFSET('6. Patients'!$LV$9,1,MATCH($D97,'6. Patients'!$LW$9:$NT$9,0),ROWS('6. Patients'!EI$10:EI$107))),0)+
IFERROR(SUMPRODUCT('6. Patients'!CV$10:CV$107,OFFSET('6. Patients'!$NU$9,1,MATCH($D97,'6. Patients'!$NV$9:$OO$9,0),ROWS('6. Patients'!EI$10:EI$107))),0),
IFERROR(SUMPRODUCT('6. Patients'!CV$10:CV$107,OFFSET('6. Patients'!$OP$9,1,MATCH($D97,'6. Patients'!$OQ$9:$QN$9,0),ROWS('6. Patients'!EI$10:EI$107))),0)+
IFERROR(SUMPRODUCT('6. Patients'!CV$10:CV$107,OFFSET('6. Patients'!$QO$9,1,MATCH($D97,'6. Patients'!$QP$9:$RI$9,0),ROWS('6. Patients'!EI$10:EI$107))),0)+
IFERROR(SUMPRODUCT('6. Patients'!CV$10:CV$107,OFFSET('6. Patients'!$RJ$9,1,MATCH($D97,'6. Patients'!$RK$9:$TH$9,0),ROWS('6. Patients'!EI$10:EI$107))),0)+
IFERROR(SUMPRODUCT('6. Patients'!CV$10:CV$107,OFFSET('6. Patients'!$TI$9,1,MATCH($D97,'6. Patients'!$TJ$9:$UC$9,0),ROWS('6. Patients'!EI$10:EI$107))),0))+
IFERROR(VLOOKUP($D97,$H$116:$L$146,COLUMNS($H$115:$J$115)-1+AC$7,0)*$E97*$F97*'1. General Inputs'!$J$25,0),0),0)</f>
        <v>0</v>
      </c>
      <c r="AD97" s="775">
        <f ca="1">ROUNDUP(IFERROR($F97*$E97*CHOOSE(AD$7,
IFERROR(SUMPRODUCT('6. Patients'!CW$10:CW$107,OFFSET('6. Patients'!$DN$9,1,MATCH($D97,'6. Patients'!$DO$9:$FL$9,0),ROWS('6. Patients'!EJ$10:EJ$107))),0)+
IFERROR(SUMPRODUCT('6. Patients'!CW$10:CW$107,OFFSET('6. Patients'!$FM$9,1,MATCH($D97,'6. Patients'!$FN$9:$GG$9,0),ROWS('6. Patients'!EJ$10:EJ$107))),0)+
IFERROR(SUMPRODUCT('6. Patients'!CW$10:CW$107,OFFSET('6. Patients'!$GH$9,1,MATCH($D97,'6. Patients'!$GI$9:$IF$9,0),ROWS('6. Patients'!EJ$10:EJ$107))),0)+
IFERROR(SUMPRODUCT('6. Patients'!CW$10:CW$107,OFFSET('6. Patients'!$IG$9,1,MATCH($D97,'6. Patients'!$IH$9:$JA$9,0),ROWS('6. Patients'!EJ$10:EJ$107))),0),
IFERROR(SUMPRODUCT('6. Patients'!CW$10:CW$107,OFFSET('6. Patients'!$JB$9,1,MATCH($D97,'6. Patients'!$JC$9:$KZ$9,0),ROWS('6. Patients'!EJ$10:EJ$107))),0)+
IFERROR(SUMPRODUCT('6. Patients'!CW$10:CW$107,OFFSET('6. Patients'!$LA$9,1,MATCH($D97,'6. Patients'!$LB$9:$LU$9,0),ROWS('6. Patients'!EJ$10:EJ$107))),0)+
IFERROR(SUMPRODUCT('6. Patients'!CW$10:CW$107,OFFSET('6. Patients'!$LV$9,1,MATCH($D97,'6. Patients'!$LW$9:$NT$9,0),ROWS('6. Patients'!EJ$10:EJ$107))),0)+
IFERROR(SUMPRODUCT('6. Patients'!CW$10:CW$107,OFFSET('6. Patients'!$NU$9,1,MATCH($D97,'6. Patients'!$NV$9:$OO$9,0),ROWS('6. Patients'!EJ$10:EJ$107))),0),
IFERROR(SUMPRODUCT('6. Patients'!CW$10:CW$107,OFFSET('6. Patients'!$OP$9,1,MATCH($D97,'6. Patients'!$OQ$9:$QN$9,0),ROWS('6. Patients'!EJ$10:EJ$107))),0)+
IFERROR(SUMPRODUCT('6. Patients'!CW$10:CW$107,OFFSET('6. Patients'!$QO$9,1,MATCH($D97,'6. Patients'!$QP$9:$RI$9,0),ROWS('6. Patients'!EJ$10:EJ$107))),0)+
IFERROR(SUMPRODUCT('6. Patients'!CW$10:CW$107,OFFSET('6. Patients'!$RJ$9,1,MATCH($D97,'6. Patients'!$RK$9:$TH$9,0),ROWS('6. Patients'!EJ$10:EJ$107))),0)+
IFERROR(SUMPRODUCT('6. Patients'!CW$10:CW$107,OFFSET('6. Patients'!$TI$9,1,MATCH($D97,'6. Patients'!$TJ$9:$UC$9,0),ROWS('6. Patients'!EJ$10:EJ$107))),0))+
IFERROR(VLOOKUP($D97,$H$116:$L$146,COLUMNS($H$115:$J$115)-1+AD$7,0)*$E97*$F97*'1. General Inputs'!$J$25,0),0),0)</f>
        <v>0</v>
      </c>
      <c r="AE97" s="775">
        <f ca="1">ROUNDUP(IFERROR($F97*$E97*CHOOSE(AE$7,
IFERROR(SUMPRODUCT('6. Patients'!CX$10:CX$107,OFFSET('6. Patients'!$DN$9,1,MATCH($D97,'6. Patients'!$DO$9:$FL$9,0),ROWS('6. Patients'!EK$10:EK$107))),0)+
IFERROR(SUMPRODUCT('6. Patients'!CX$10:CX$107,OFFSET('6. Patients'!$FM$9,1,MATCH($D97,'6. Patients'!$FN$9:$GG$9,0),ROWS('6. Patients'!EK$10:EK$107))),0)+
IFERROR(SUMPRODUCT('6. Patients'!CX$10:CX$107,OFFSET('6. Patients'!$GH$9,1,MATCH($D97,'6. Patients'!$GI$9:$IF$9,0),ROWS('6. Patients'!EK$10:EK$107))),0)+
IFERROR(SUMPRODUCT('6. Patients'!CX$10:CX$107,OFFSET('6. Patients'!$IG$9,1,MATCH($D97,'6. Patients'!$IH$9:$JA$9,0),ROWS('6. Patients'!EK$10:EK$107))),0),
IFERROR(SUMPRODUCT('6. Patients'!CX$10:CX$107,OFFSET('6. Patients'!$JB$9,1,MATCH($D97,'6. Patients'!$JC$9:$KZ$9,0),ROWS('6. Patients'!EK$10:EK$107))),0)+
IFERROR(SUMPRODUCT('6. Patients'!CX$10:CX$107,OFFSET('6. Patients'!$LA$9,1,MATCH($D97,'6. Patients'!$LB$9:$LU$9,0),ROWS('6. Patients'!EK$10:EK$107))),0)+
IFERROR(SUMPRODUCT('6. Patients'!CX$10:CX$107,OFFSET('6. Patients'!$LV$9,1,MATCH($D97,'6. Patients'!$LW$9:$NT$9,0),ROWS('6. Patients'!EK$10:EK$107))),0)+
IFERROR(SUMPRODUCT('6. Patients'!CX$10:CX$107,OFFSET('6. Patients'!$NU$9,1,MATCH($D97,'6. Patients'!$NV$9:$OO$9,0),ROWS('6. Patients'!EK$10:EK$107))),0),
IFERROR(SUMPRODUCT('6. Patients'!CX$10:CX$107,OFFSET('6. Patients'!$OP$9,1,MATCH($D97,'6. Patients'!$OQ$9:$QN$9,0),ROWS('6. Patients'!EK$10:EK$107))),0)+
IFERROR(SUMPRODUCT('6. Patients'!CX$10:CX$107,OFFSET('6. Patients'!$QO$9,1,MATCH($D97,'6. Patients'!$QP$9:$RI$9,0),ROWS('6. Patients'!EK$10:EK$107))),0)+
IFERROR(SUMPRODUCT('6. Patients'!CX$10:CX$107,OFFSET('6. Patients'!$RJ$9,1,MATCH($D97,'6. Patients'!$RK$9:$TH$9,0),ROWS('6. Patients'!EK$10:EK$107))),0)+
IFERROR(SUMPRODUCT('6. Patients'!CX$10:CX$107,OFFSET('6. Patients'!$TI$9,1,MATCH($D97,'6. Patients'!$TJ$9:$UC$9,0),ROWS('6. Patients'!EK$10:EK$107))),0))+
IFERROR(VLOOKUP($D97,$H$116:$L$146,COLUMNS($H$115:$J$115)-1+AE$7,0)*$E97*$F97*'1. General Inputs'!$J$25,0),0),0)</f>
        <v>0</v>
      </c>
      <c r="AF97" s="775">
        <f ca="1">ROUNDUP(IFERROR($F97*$E97*CHOOSE(AF$7,
IFERROR(SUMPRODUCT('6. Patients'!CY$10:CY$107,OFFSET('6. Patients'!$DN$9,1,MATCH($D97,'6. Patients'!$DO$9:$FL$9,0),ROWS('6. Patients'!EL$10:EL$107))),0)+
IFERROR(SUMPRODUCT('6. Patients'!CY$10:CY$107,OFFSET('6. Patients'!$FM$9,1,MATCH($D97,'6. Patients'!$FN$9:$GG$9,0),ROWS('6. Patients'!EL$10:EL$107))),0)+
IFERROR(SUMPRODUCT('6. Patients'!CY$10:CY$107,OFFSET('6. Patients'!$GH$9,1,MATCH($D97,'6. Patients'!$GI$9:$IF$9,0),ROWS('6. Patients'!EL$10:EL$107))),0)+
IFERROR(SUMPRODUCT('6. Patients'!CY$10:CY$107,OFFSET('6. Patients'!$IG$9,1,MATCH($D97,'6. Patients'!$IH$9:$JA$9,0),ROWS('6. Patients'!EL$10:EL$107))),0),
IFERROR(SUMPRODUCT('6. Patients'!CY$10:CY$107,OFFSET('6. Patients'!$JB$9,1,MATCH($D97,'6. Patients'!$JC$9:$KZ$9,0),ROWS('6. Patients'!EL$10:EL$107))),0)+
IFERROR(SUMPRODUCT('6. Patients'!CY$10:CY$107,OFFSET('6. Patients'!$LA$9,1,MATCH($D97,'6. Patients'!$LB$9:$LU$9,0),ROWS('6. Patients'!EL$10:EL$107))),0)+
IFERROR(SUMPRODUCT('6. Patients'!CY$10:CY$107,OFFSET('6. Patients'!$LV$9,1,MATCH($D97,'6. Patients'!$LW$9:$NT$9,0),ROWS('6. Patients'!EL$10:EL$107))),0)+
IFERROR(SUMPRODUCT('6. Patients'!CY$10:CY$107,OFFSET('6. Patients'!$NU$9,1,MATCH($D97,'6. Patients'!$NV$9:$OO$9,0),ROWS('6. Patients'!EL$10:EL$107))),0),
IFERROR(SUMPRODUCT('6. Patients'!CY$10:CY$107,OFFSET('6. Patients'!$OP$9,1,MATCH($D97,'6. Patients'!$OQ$9:$QN$9,0),ROWS('6. Patients'!EL$10:EL$107))),0)+
IFERROR(SUMPRODUCT('6. Patients'!CY$10:CY$107,OFFSET('6. Patients'!$QO$9,1,MATCH($D97,'6. Patients'!$QP$9:$RI$9,0),ROWS('6. Patients'!EL$10:EL$107))),0)+
IFERROR(SUMPRODUCT('6. Patients'!CY$10:CY$107,OFFSET('6. Patients'!$RJ$9,1,MATCH($D97,'6. Patients'!$RK$9:$TH$9,0),ROWS('6. Patients'!EL$10:EL$107))),0)+
IFERROR(SUMPRODUCT('6. Patients'!CY$10:CY$107,OFFSET('6. Patients'!$TI$9,1,MATCH($D97,'6. Patients'!$TJ$9:$UC$9,0),ROWS('6. Patients'!EL$10:EL$107))),0))+
IFERROR(VLOOKUP($D97,$H$116:$L$146,COLUMNS($H$115:$J$115)-1+AF$7,0)*$E97*$F97*'1. General Inputs'!$J$25,0),0),0)</f>
        <v>0</v>
      </c>
      <c r="AG97" s="775">
        <f ca="1">ROUNDUP(IFERROR($F97*$E97*CHOOSE(AG$7,
IFERROR(SUMPRODUCT('6. Patients'!CZ$10:CZ$107,OFFSET('6. Patients'!$DN$9,1,MATCH($D97,'6. Patients'!$DO$9:$FL$9,0),ROWS('6. Patients'!EM$10:EM$107))),0)+
IFERROR(SUMPRODUCT('6. Patients'!CZ$10:CZ$107,OFFSET('6. Patients'!$FM$9,1,MATCH($D97,'6. Patients'!$FN$9:$GG$9,0),ROWS('6. Patients'!EM$10:EM$107))),0)+
IFERROR(SUMPRODUCT('6. Patients'!CZ$10:CZ$107,OFFSET('6. Patients'!$GH$9,1,MATCH($D97,'6. Patients'!$GI$9:$IF$9,0),ROWS('6. Patients'!EM$10:EM$107))),0)+
IFERROR(SUMPRODUCT('6. Patients'!CZ$10:CZ$107,OFFSET('6. Patients'!$IG$9,1,MATCH($D97,'6. Patients'!$IH$9:$JA$9,0),ROWS('6. Patients'!EM$10:EM$107))),0),
IFERROR(SUMPRODUCT('6. Patients'!CZ$10:CZ$107,OFFSET('6. Patients'!$JB$9,1,MATCH($D97,'6. Patients'!$JC$9:$KZ$9,0),ROWS('6. Patients'!EM$10:EM$107))),0)+
IFERROR(SUMPRODUCT('6. Patients'!CZ$10:CZ$107,OFFSET('6. Patients'!$LA$9,1,MATCH($D97,'6. Patients'!$LB$9:$LU$9,0),ROWS('6. Patients'!EM$10:EM$107))),0)+
IFERROR(SUMPRODUCT('6. Patients'!CZ$10:CZ$107,OFFSET('6. Patients'!$LV$9,1,MATCH($D97,'6. Patients'!$LW$9:$NT$9,0),ROWS('6. Patients'!EM$10:EM$107))),0)+
IFERROR(SUMPRODUCT('6. Patients'!CZ$10:CZ$107,OFFSET('6. Patients'!$NU$9,1,MATCH($D97,'6. Patients'!$NV$9:$OO$9,0),ROWS('6. Patients'!EM$10:EM$107))),0),
IFERROR(SUMPRODUCT('6. Patients'!CZ$10:CZ$107,OFFSET('6. Patients'!$OP$9,1,MATCH($D97,'6. Patients'!$OQ$9:$QN$9,0),ROWS('6. Patients'!EM$10:EM$107))),0)+
IFERROR(SUMPRODUCT('6. Patients'!CZ$10:CZ$107,OFFSET('6. Patients'!$QO$9,1,MATCH($D97,'6. Patients'!$QP$9:$RI$9,0),ROWS('6. Patients'!EM$10:EM$107))),0)+
IFERROR(SUMPRODUCT('6. Patients'!CZ$10:CZ$107,OFFSET('6. Patients'!$RJ$9,1,MATCH($D97,'6. Patients'!$RK$9:$TH$9,0),ROWS('6. Patients'!EM$10:EM$107))),0)+
IFERROR(SUMPRODUCT('6. Patients'!CZ$10:CZ$107,OFFSET('6. Patients'!$TI$9,1,MATCH($D97,'6. Patients'!$TJ$9:$UC$9,0),ROWS('6. Patients'!EM$10:EM$107))),0))+
IFERROR(VLOOKUP($D97,$H$116:$L$146,COLUMNS($H$115:$J$115)-1+AG$7,0)*$E97*$F97*'1. General Inputs'!$J$25,0),0),0)</f>
        <v>0</v>
      </c>
      <c r="AH97" s="775">
        <f ca="1">ROUNDUP(IFERROR($F97*$E97*CHOOSE(AH$7,
IFERROR(SUMPRODUCT('6. Patients'!DA$10:DA$107,OFFSET('6. Patients'!$DN$9,1,MATCH($D97,'6. Patients'!$DO$9:$FL$9,0),ROWS('6. Patients'!EN$10:EN$107))),0)+
IFERROR(SUMPRODUCT('6. Patients'!DA$10:DA$107,OFFSET('6. Patients'!$FM$9,1,MATCH($D97,'6. Patients'!$FN$9:$GG$9,0),ROWS('6. Patients'!EN$10:EN$107))),0)+
IFERROR(SUMPRODUCT('6. Patients'!DA$10:DA$107,OFFSET('6. Patients'!$GH$9,1,MATCH($D97,'6. Patients'!$GI$9:$IF$9,0),ROWS('6. Patients'!EN$10:EN$107))),0)+
IFERROR(SUMPRODUCT('6. Patients'!DA$10:DA$107,OFFSET('6. Patients'!$IG$9,1,MATCH($D97,'6. Patients'!$IH$9:$JA$9,0),ROWS('6. Patients'!EN$10:EN$107))),0),
IFERROR(SUMPRODUCT('6. Patients'!DA$10:DA$107,OFFSET('6. Patients'!$JB$9,1,MATCH($D97,'6. Patients'!$JC$9:$KZ$9,0),ROWS('6. Patients'!EN$10:EN$107))),0)+
IFERROR(SUMPRODUCT('6. Patients'!DA$10:DA$107,OFFSET('6. Patients'!$LA$9,1,MATCH($D97,'6. Patients'!$LB$9:$LU$9,0),ROWS('6. Patients'!EN$10:EN$107))),0)+
IFERROR(SUMPRODUCT('6. Patients'!DA$10:DA$107,OFFSET('6. Patients'!$LV$9,1,MATCH($D97,'6. Patients'!$LW$9:$NT$9,0),ROWS('6. Patients'!EN$10:EN$107))),0)+
IFERROR(SUMPRODUCT('6. Patients'!DA$10:DA$107,OFFSET('6. Patients'!$NU$9,1,MATCH($D97,'6. Patients'!$NV$9:$OO$9,0),ROWS('6. Patients'!EN$10:EN$107))),0),
IFERROR(SUMPRODUCT('6. Patients'!DA$10:DA$107,OFFSET('6. Patients'!$OP$9,1,MATCH($D97,'6. Patients'!$OQ$9:$QN$9,0),ROWS('6. Patients'!EN$10:EN$107))),0)+
IFERROR(SUMPRODUCT('6. Patients'!DA$10:DA$107,OFFSET('6. Patients'!$QO$9,1,MATCH($D97,'6. Patients'!$QP$9:$RI$9,0),ROWS('6. Patients'!EN$10:EN$107))),0)+
IFERROR(SUMPRODUCT('6. Patients'!DA$10:DA$107,OFFSET('6. Patients'!$RJ$9,1,MATCH($D97,'6. Patients'!$RK$9:$TH$9,0),ROWS('6. Patients'!EN$10:EN$107))),0)+
IFERROR(SUMPRODUCT('6. Patients'!DA$10:DA$107,OFFSET('6. Patients'!$TI$9,1,MATCH($D97,'6. Patients'!$TJ$9:$UC$9,0),ROWS('6. Patients'!EN$10:EN$107))),0))+
IFERROR(VLOOKUP($D97,$H$116:$L$146,COLUMNS($H$115:$J$115)-1+AH$7,0)*$E97*$F97*'1. General Inputs'!$J$25,0),0),0)</f>
        <v>0</v>
      </c>
      <c r="AI97" s="775">
        <f ca="1">ROUNDUP(IFERROR($F97*$E97*CHOOSE(AI$7,
IFERROR(SUMPRODUCT('6. Patients'!DB$10:DB$107,OFFSET('6. Patients'!$DN$9,1,MATCH($D97,'6. Patients'!$DO$9:$FL$9,0),ROWS('6. Patients'!EO$10:EO$107))),0)+
IFERROR(SUMPRODUCT('6. Patients'!DB$10:DB$107,OFFSET('6. Patients'!$FM$9,1,MATCH($D97,'6. Patients'!$FN$9:$GG$9,0),ROWS('6. Patients'!EO$10:EO$107))),0)+
IFERROR(SUMPRODUCT('6. Patients'!DB$10:DB$107,OFFSET('6. Patients'!$GH$9,1,MATCH($D97,'6. Patients'!$GI$9:$IF$9,0),ROWS('6. Patients'!EO$10:EO$107))),0)+
IFERROR(SUMPRODUCT('6. Patients'!DB$10:DB$107,OFFSET('6. Patients'!$IG$9,1,MATCH($D97,'6. Patients'!$IH$9:$JA$9,0),ROWS('6. Patients'!EO$10:EO$107))),0),
IFERROR(SUMPRODUCT('6. Patients'!DB$10:DB$107,OFFSET('6. Patients'!$JB$9,1,MATCH($D97,'6. Patients'!$JC$9:$KZ$9,0),ROWS('6. Patients'!EO$10:EO$107))),0)+
IFERROR(SUMPRODUCT('6. Patients'!DB$10:DB$107,OFFSET('6. Patients'!$LA$9,1,MATCH($D97,'6. Patients'!$LB$9:$LU$9,0),ROWS('6. Patients'!EO$10:EO$107))),0)+
IFERROR(SUMPRODUCT('6. Patients'!DB$10:DB$107,OFFSET('6. Patients'!$LV$9,1,MATCH($D97,'6. Patients'!$LW$9:$NT$9,0),ROWS('6. Patients'!EO$10:EO$107))),0)+
IFERROR(SUMPRODUCT('6. Patients'!DB$10:DB$107,OFFSET('6. Patients'!$NU$9,1,MATCH($D97,'6. Patients'!$NV$9:$OO$9,0),ROWS('6. Patients'!EO$10:EO$107))),0),
IFERROR(SUMPRODUCT('6. Patients'!DB$10:DB$107,OFFSET('6. Patients'!$OP$9,1,MATCH($D97,'6. Patients'!$OQ$9:$QN$9,0),ROWS('6. Patients'!EO$10:EO$107))),0)+
IFERROR(SUMPRODUCT('6. Patients'!DB$10:DB$107,OFFSET('6. Patients'!$QO$9,1,MATCH($D97,'6. Patients'!$QP$9:$RI$9,0),ROWS('6. Patients'!EO$10:EO$107))),0)+
IFERROR(SUMPRODUCT('6. Patients'!DB$10:DB$107,OFFSET('6. Patients'!$RJ$9,1,MATCH($D97,'6. Patients'!$RK$9:$TH$9,0),ROWS('6. Patients'!EO$10:EO$107))),0)+
IFERROR(SUMPRODUCT('6. Patients'!DB$10:DB$107,OFFSET('6. Patients'!$TI$9,1,MATCH($D97,'6. Patients'!$TJ$9:$UC$9,0),ROWS('6. Patients'!EO$10:EO$107))),0))+
IFERROR(VLOOKUP($D97,$H$116:$L$146,COLUMNS($H$115:$J$115)-1+AI$7,0)*$E97*$F97*'1. General Inputs'!$J$25,0),0),0)</f>
        <v>0</v>
      </c>
      <c r="AJ97" s="775">
        <f ca="1">ROUNDUP(IFERROR($F97*$E97*CHOOSE(AJ$7,
IFERROR(SUMPRODUCT('6. Patients'!DC$10:DC$107,OFFSET('6. Patients'!$DN$9,1,MATCH($D97,'6. Patients'!$DO$9:$FL$9,0),ROWS('6. Patients'!EP$10:EP$107))),0)+
IFERROR(SUMPRODUCT('6. Patients'!DC$10:DC$107,OFFSET('6. Patients'!$FM$9,1,MATCH($D97,'6. Patients'!$FN$9:$GG$9,0),ROWS('6. Patients'!EP$10:EP$107))),0)+
IFERROR(SUMPRODUCT('6. Patients'!DC$10:DC$107,OFFSET('6. Patients'!$GH$9,1,MATCH($D97,'6. Patients'!$GI$9:$IF$9,0),ROWS('6. Patients'!EP$10:EP$107))),0)+
IFERROR(SUMPRODUCT('6. Patients'!DC$10:DC$107,OFFSET('6. Patients'!$IG$9,1,MATCH($D97,'6. Patients'!$IH$9:$JA$9,0),ROWS('6. Patients'!EP$10:EP$107))),0),
IFERROR(SUMPRODUCT('6. Patients'!DC$10:DC$107,OFFSET('6. Patients'!$JB$9,1,MATCH($D97,'6. Patients'!$JC$9:$KZ$9,0),ROWS('6. Patients'!EP$10:EP$107))),0)+
IFERROR(SUMPRODUCT('6. Patients'!DC$10:DC$107,OFFSET('6. Patients'!$LA$9,1,MATCH($D97,'6. Patients'!$LB$9:$LU$9,0),ROWS('6. Patients'!EP$10:EP$107))),0)+
IFERROR(SUMPRODUCT('6. Patients'!DC$10:DC$107,OFFSET('6. Patients'!$LV$9,1,MATCH($D97,'6. Patients'!$LW$9:$NT$9,0),ROWS('6. Patients'!EP$10:EP$107))),0)+
IFERROR(SUMPRODUCT('6. Patients'!DC$10:DC$107,OFFSET('6. Patients'!$NU$9,1,MATCH($D97,'6. Patients'!$NV$9:$OO$9,0),ROWS('6. Patients'!EP$10:EP$107))),0),
IFERROR(SUMPRODUCT('6. Patients'!DC$10:DC$107,OFFSET('6. Patients'!$OP$9,1,MATCH($D97,'6. Patients'!$OQ$9:$QN$9,0),ROWS('6. Patients'!EP$10:EP$107))),0)+
IFERROR(SUMPRODUCT('6. Patients'!DC$10:DC$107,OFFSET('6. Patients'!$QO$9,1,MATCH($D97,'6. Patients'!$QP$9:$RI$9,0),ROWS('6. Patients'!EP$10:EP$107))),0)+
IFERROR(SUMPRODUCT('6. Patients'!DC$10:DC$107,OFFSET('6. Patients'!$RJ$9,1,MATCH($D97,'6. Patients'!$RK$9:$TH$9,0),ROWS('6. Patients'!EP$10:EP$107))),0)+
IFERROR(SUMPRODUCT('6. Patients'!DC$10:DC$107,OFFSET('6. Patients'!$TI$9,1,MATCH($D97,'6. Patients'!$TJ$9:$UC$9,0),ROWS('6. Patients'!EP$10:EP$107))),0))+
IFERROR(VLOOKUP($D97,$H$116:$L$146,COLUMNS($H$115:$J$115)-1+AJ$7,0)*$E97*$F97*'1. General Inputs'!$J$25,0),0),0)</f>
        <v>0</v>
      </c>
      <c r="AK97" s="775">
        <f ca="1">ROUNDUP(IFERROR($F97*$E97*CHOOSE(AK$7,
IFERROR(SUMPRODUCT('6. Patients'!DD$10:DD$107,OFFSET('6. Patients'!$DN$9,1,MATCH($D97,'6. Patients'!$DO$9:$FL$9,0),ROWS('6. Patients'!EQ$10:EQ$107))),0)+
IFERROR(SUMPRODUCT('6. Patients'!DD$10:DD$107,OFFSET('6. Patients'!$FM$9,1,MATCH($D97,'6. Patients'!$FN$9:$GG$9,0),ROWS('6. Patients'!EQ$10:EQ$107))),0)+
IFERROR(SUMPRODUCT('6. Patients'!DD$10:DD$107,OFFSET('6. Patients'!$GH$9,1,MATCH($D97,'6. Patients'!$GI$9:$IF$9,0),ROWS('6. Patients'!EQ$10:EQ$107))),0)+
IFERROR(SUMPRODUCT('6. Patients'!DD$10:DD$107,OFFSET('6. Patients'!$IG$9,1,MATCH($D97,'6. Patients'!$IH$9:$JA$9,0),ROWS('6. Patients'!EQ$10:EQ$107))),0),
IFERROR(SUMPRODUCT('6. Patients'!DD$10:DD$107,OFFSET('6. Patients'!$JB$9,1,MATCH($D97,'6. Patients'!$JC$9:$KZ$9,0),ROWS('6. Patients'!EQ$10:EQ$107))),0)+
IFERROR(SUMPRODUCT('6. Patients'!DD$10:DD$107,OFFSET('6. Patients'!$LA$9,1,MATCH($D97,'6. Patients'!$LB$9:$LU$9,0),ROWS('6. Patients'!EQ$10:EQ$107))),0)+
IFERROR(SUMPRODUCT('6. Patients'!DD$10:DD$107,OFFSET('6. Patients'!$LV$9,1,MATCH($D97,'6. Patients'!$LW$9:$NT$9,0),ROWS('6. Patients'!EQ$10:EQ$107))),0)+
IFERROR(SUMPRODUCT('6. Patients'!DD$10:DD$107,OFFSET('6. Patients'!$NU$9,1,MATCH($D97,'6. Patients'!$NV$9:$OO$9,0),ROWS('6. Patients'!EQ$10:EQ$107))),0),
IFERROR(SUMPRODUCT('6. Patients'!DD$10:DD$107,OFFSET('6. Patients'!$OP$9,1,MATCH($D97,'6. Patients'!$OQ$9:$QN$9,0),ROWS('6. Patients'!EQ$10:EQ$107))),0)+
IFERROR(SUMPRODUCT('6. Patients'!DD$10:DD$107,OFFSET('6. Patients'!$QO$9,1,MATCH($D97,'6. Patients'!$QP$9:$RI$9,0),ROWS('6. Patients'!EQ$10:EQ$107))),0)+
IFERROR(SUMPRODUCT('6. Patients'!DD$10:DD$107,OFFSET('6. Patients'!$RJ$9,1,MATCH($D97,'6. Patients'!$RK$9:$TH$9,0),ROWS('6. Patients'!EQ$10:EQ$107))),0)+
IFERROR(SUMPRODUCT('6. Patients'!DD$10:DD$107,OFFSET('6. Patients'!$TI$9,1,MATCH($D97,'6. Patients'!$TJ$9:$UC$9,0),ROWS('6. Patients'!EQ$10:EQ$107))),0))+
IFERROR(VLOOKUP($D97,$H$116:$L$146,COLUMNS($H$115:$J$115)-1+AK$7,0)*$E97*$F97*'1. General Inputs'!$J$25,0),0),0)</f>
        <v>0</v>
      </c>
      <c r="AL97" s="775">
        <f ca="1">ROUNDUP(IFERROR($F97*$E97*CHOOSE(AL$7,
IFERROR(SUMPRODUCT('6. Patients'!DE$10:DE$107,OFFSET('6. Patients'!$DN$9,1,MATCH($D97,'6. Patients'!$DO$9:$FL$9,0),ROWS('6. Patients'!ER$10:ER$107))),0)+
IFERROR(SUMPRODUCT('6. Patients'!DE$10:DE$107,OFFSET('6. Patients'!$FM$9,1,MATCH($D97,'6. Patients'!$FN$9:$GG$9,0),ROWS('6. Patients'!ER$10:ER$107))),0)+
IFERROR(SUMPRODUCT('6. Patients'!DE$10:DE$107,OFFSET('6. Patients'!$GH$9,1,MATCH($D97,'6. Patients'!$GI$9:$IF$9,0),ROWS('6. Patients'!ER$10:ER$107))),0)+
IFERROR(SUMPRODUCT('6. Patients'!DE$10:DE$107,OFFSET('6. Patients'!$IG$9,1,MATCH($D97,'6. Patients'!$IH$9:$JA$9,0),ROWS('6. Patients'!ER$10:ER$107))),0),
IFERROR(SUMPRODUCT('6. Patients'!DE$10:DE$107,OFFSET('6. Patients'!$JB$9,1,MATCH($D97,'6. Patients'!$JC$9:$KZ$9,0),ROWS('6. Patients'!ER$10:ER$107))),0)+
IFERROR(SUMPRODUCT('6. Patients'!DE$10:DE$107,OFFSET('6. Patients'!$LA$9,1,MATCH($D97,'6. Patients'!$LB$9:$LU$9,0),ROWS('6. Patients'!ER$10:ER$107))),0)+
IFERROR(SUMPRODUCT('6. Patients'!DE$10:DE$107,OFFSET('6. Patients'!$LV$9,1,MATCH($D97,'6. Patients'!$LW$9:$NT$9,0),ROWS('6. Patients'!ER$10:ER$107))),0)+
IFERROR(SUMPRODUCT('6. Patients'!DE$10:DE$107,OFFSET('6. Patients'!$NU$9,1,MATCH($D97,'6. Patients'!$NV$9:$OO$9,0),ROWS('6. Patients'!ER$10:ER$107))),0),
IFERROR(SUMPRODUCT('6. Patients'!DE$10:DE$107,OFFSET('6. Patients'!$OP$9,1,MATCH($D97,'6. Patients'!$OQ$9:$QN$9,0),ROWS('6. Patients'!ER$10:ER$107))),0)+
IFERROR(SUMPRODUCT('6. Patients'!DE$10:DE$107,OFFSET('6. Patients'!$QO$9,1,MATCH($D97,'6. Patients'!$QP$9:$RI$9,0),ROWS('6. Patients'!ER$10:ER$107))),0)+
IFERROR(SUMPRODUCT('6. Patients'!DE$10:DE$107,OFFSET('6. Patients'!$RJ$9,1,MATCH($D97,'6. Patients'!$RK$9:$TH$9,0),ROWS('6. Patients'!ER$10:ER$107))),0)+
IFERROR(SUMPRODUCT('6. Patients'!DE$10:DE$107,OFFSET('6. Patients'!$TI$9,1,MATCH($D97,'6. Patients'!$TJ$9:$UC$9,0),ROWS('6. Patients'!ER$10:ER$107))),0))+
IFERROR(VLOOKUP($D97,$H$116:$L$146,COLUMNS($H$115:$J$115)-1+AL$7,0)*$E97*$F97*'1. General Inputs'!$J$25,0),0),0)</f>
        <v>0</v>
      </c>
      <c r="AM97" s="775">
        <f ca="1">ROUNDUP(IFERROR($F97*$E97*CHOOSE(AM$7,
IFERROR(SUMPRODUCT('6. Patients'!DF$10:DF$107,OFFSET('6. Patients'!$DN$9,1,MATCH($D97,'6. Patients'!$DO$9:$FL$9,0),ROWS('6. Patients'!ES$10:ES$107))),0)+
IFERROR(SUMPRODUCT('6. Patients'!DF$10:DF$107,OFFSET('6. Patients'!$FM$9,1,MATCH($D97,'6. Patients'!$FN$9:$GG$9,0),ROWS('6. Patients'!ES$10:ES$107))),0)+
IFERROR(SUMPRODUCT('6. Patients'!DF$10:DF$107,OFFSET('6. Patients'!$GH$9,1,MATCH($D97,'6. Patients'!$GI$9:$IF$9,0),ROWS('6. Patients'!ES$10:ES$107))),0)+
IFERROR(SUMPRODUCT('6. Patients'!DF$10:DF$107,OFFSET('6. Patients'!$IG$9,1,MATCH($D97,'6. Patients'!$IH$9:$JA$9,0),ROWS('6. Patients'!ES$10:ES$107))),0),
IFERROR(SUMPRODUCT('6. Patients'!DF$10:DF$107,OFFSET('6. Patients'!$JB$9,1,MATCH($D97,'6. Patients'!$JC$9:$KZ$9,0),ROWS('6. Patients'!ES$10:ES$107))),0)+
IFERROR(SUMPRODUCT('6. Patients'!DF$10:DF$107,OFFSET('6. Patients'!$LA$9,1,MATCH($D97,'6. Patients'!$LB$9:$LU$9,0),ROWS('6. Patients'!ES$10:ES$107))),0)+
IFERROR(SUMPRODUCT('6. Patients'!DF$10:DF$107,OFFSET('6. Patients'!$LV$9,1,MATCH($D97,'6. Patients'!$LW$9:$NT$9,0),ROWS('6. Patients'!ES$10:ES$107))),0)+
IFERROR(SUMPRODUCT('6. Patients'!DF$10:DF$107,OFFSET('6. Patients'!$NU$9,1,MATCH($D97,'6. Patients'!$NV$9:$OO$9,0),ROWS('6. Patients'!ES$10:ES$107))),0),
IFERROR(SUMPRODUCT('6. Patients'!DF$10:DF$107,OFFSET('6. Patients'!$OP$9,1,MATCH($D97,'6. Patients'!$OQ$9:$QN$9,0),ROWS('6. Patients'!ES$10:ES$107))),0)+
IFERROR(SUMPRODUCT('6. Patients'!DF$10:DF$107,OFFSET('6. Patients'!$QO$9,1,MATCH($D97,'6. Patients'!$QP$9:$RI$9,0),ROWS('6. Patients'!ES$10:ES$107))),0)+
IFERROR(SUMPRODUCT('6. Patients'!DF$10:DF$107,OFFSET('6. Patients'!$RJ$9,1,MATCH($D97,'6. Patients'!$RK$9:$TH$9,0),ROWS('6. Patients'!ES$10:ES$107))),0)+
IFERROR(SUMPRODUCT('6. Patients'!DF$10:DF$107,OFFSET('6. Patients'!$TI$9,1,MATCH($D97,'6. Patients'!$TJ$9:$UC$9,0),ROWS('6. Patients'!ES$10:ES$107))),0))+
IFERROR(VLOOKUP($D97,$H$116:$L$146,COLUMNS($H$115:$J$115)-1+AM$7,0)*$E97*$F97*'1. General Inputs'!$J$25,0),0),0)</f>
        <v>0</v>
      </c>
      <c r="AN97" s="775">
        <f ca="1">ROUNDUP(IFERROR($F97*$E97*CHOOSE(AN$7,
IFERROR(SUMPRODUCT('6. Patients'!DG$10:DG$107,OFFSET('6. Patients'!$DN$9,1,MATCH($D97,'6. Patients'!$DO$9:$FL$9,0),ROWS('6. Patients'!ET$10:ET$107))),0)+
IFERROR(SUMPRODUCT('6. Patients'!DG$10:DG$107,OFFSET('6. Patients'!$FM$9,1,MATCH($D97,'6. Patients'!$FN$9:$GG$9,0),ROWS('6. Patients'!ET$10:ET$107))),0)+
IFERROR(SUMPRODUCT('6. Patients'!DG$10:DG$107,OFFSET('6. Patients'!$GH$9,1,MATCH($D97,'6. Patients'!$GI$9:$IF$9,0),ROWS('6. Patients'!ET$10:ET$107))),0)+
IFERROR(SUMPRODUCT('6. Patients'!DG$10:DG$107,OFFSET('6. Patients'!$IG$9,1,MATCH($D97,'6. Patients'!$IH$9:$JA$9,0),ROWS('6. Patients'!ET$10:ET$107))),0),
IFERROR(SUMPRODUCT('6. Patients'!DG$10:DG$107,OFFSET('6. Patients'!$JB$9,1,MATCH($D97,'6. Patients'!$JC$9:$KZ$9,0),ROWS('6. Patients'!ET$10:ET$107))),0)+
IFERROR(SUMPRODUCT('6. Patients'!DG$10:DG$107,OFFSET('6. Patients'!$LA$9,1,MATCH($D97,'6. Patients'!$LB$9:$LU$9,0),ROWS('6. Patients'!ET$10:ET$107))),0)+
IFERROR(SUMPRODUCT('6. Patients'!DG$10:DG$107,OFFSET('6. Patients'!$LV$9,1,MATCH($D97,'6. Patients'!$LW$9:$NT$9,0),ROWS('6. Patients'!ET$10:ET$107))),0)+
IFERROR(SUMPRODUCT('6. Patients'!DG$10:DG$107,OFFSET('6. Patients'!$NU$9,1,MATCH($D97,'6. Patients'!$NV$9:$OO$9,0),ROWS('6. Patients'!ET$10:ET$107))),0),
IFERROR(SUMPRODUCT('6. Patients'!DG$10:DG$107,OFFSET('6. Patients'!$OP$9,1,MATCH($D97,'6. Patients'!$OQ$9:$QN$9,0),ROWS('6. Patients'!ET$10:ET$107))),0)+
IFERROR(SUMPRODUCT('6. Patients'!DG$10:DG$107,OFFSET('6. Patients'!$QO$9,1,MATCH($D97,'6. Patients'!$QP$9:$RI$9,0),ROWS('6. Patients'!ET$10:ET$107))),0)+
IFERROR(SUMPRODUCT('6. Patients'!DG$10:DG$107,OFFSET('6. Patients'!$RJ$9,1,MATCH($D97,'6. Patients'!$RK$9:$TH$9,0),ROWS('6. Patients'!ET$10:ET$107))),0)+
IFERROR(SUMPRODUCT('6. Patients'!DG$10:DG$107,OFFSET('6. Patients'!$TI$9,1,MATCH($D97,'6. Patients'!$TJ$9:$UC$9,0),ROWS('6. Patients'!ET$10:ET$107))),0))+
IFERROR(VLOOKUP($D97,$H$116:$L$146,COLUMNS($H$115:$J$115)-1+AN$7,0)*$E97*$F97*'1. General Inputs'!$J$25,0),0),0)</f>
        <v>0</v>
      </c>
      <c r="AO97" s="775">
        <f ca="1">ROUNDUP(IFERROR($F97*$E97*CHOOSE(AO$7,
IFERROR(SUMPRODUCT('6. Patients'!DH$10:DH$107,OFFSET('6. Patients'!$DN$9,1,MATCH($D97,'6. Patients'!$DO$9:$FL$9,0),ROWS('6. Patients'!EU$10:EU$107))),0)+
IFERROR(SUMPRODUCT('6. Patients'!DH$10:DH$107,OFFSET('6. Patients'!$FM$9,1,MATCH($D97,'6. Patients'!$FN$9:$GG$9,0),ROWS('6. Patients'!EU$10:EU$107))),0)+
IFERROR(SUMPRODUCT('6. Patients'!DH$10:DH$107,OFFSET('6. Patients'!$GH$9,1,MATCH($D97,'6. Patients'!$GI$9:$IF$9,0),ROWS('6. Patients'!EU$10:EU$107))),0)+
IFERROR(SUMPRODUCT('6. Patients'!DH$10:DH$107,OFFSET('6. Patients'!$IG$9,1,MATCH($D97,'6. Patients'!$IH$9:$JA$9,0),ROWS('6. Patients'!EU$10:EU$107))),0),
IFERROR(SUMPRODUCT('6. Patients'!DH$10:DH$107,OFFSET('6. Patients'!$JB$9,1,MATCH($D97,'6. Patients'!$JC$9:$KZ$9,0),ROWS('6. Patients'!EU$10:EU$107))),0)+
IFERROR(SUMPRODUCT('6. Patients'!DH$10:DH$107,OFFSET('6. Patients'!$LA$9,1,MATCH($D97,'6. Patients'!$LB$9:$LU$9,0),ROWS('6. Patients'!EU$10:EU$107))),0)+
IFERROR(SUMPRODUCT('6. Patients'!DH$10:DH$107,OFFSET('6. Patients'!$LV$9,1,MATCH($D97,'6. Patients'!$LW$9:$NT$9,0),ROWS('6. Patients'!EU$10:EU$107))),0)+
IFERROR(SUMPRODUCT('6. Patients'!DH$10:DH$107,OFFSET('6. Patients'!$NU$9,1,MATCH($D97,'6. Patients'!$NV$9:$OO$9,0),ROWS('6. Patients'!EU$10:EU$107))),0),
IFERROR(SUMPRODUCT('6. Patients'!DH$10:DH$107,OFFSET('6. Patients'!$OP$9,1,MATCH($D97,'6. Patients'!$OQ$9:$QN$9,0),ROWS('6. Patients'!EU$10:EU$107))),0)+
IFERROR(SUMPRODUCT('6. Patients'!DH$10:DH$107,OFFSET('6. Patients'!$QO$9,1,MATCH($D97,'6. Patients'!$QP$9:$RI$9,0),ROWS('6. Patients'!EU$10:EU$107))),0)+
IFERROR(SUMPRODUCT('6. Patients'!DH$10:DH$107,OFFSET('6. Patients'!$RJ$9,1,MATCH($D97,'6. Patients'!$RK$9:$TH$9,0),ROWS('6. Patients'!EU$10:EU$107))),0)+
IFERROR(SUMPRODUCT('6. Patients'!DH$10:DH$107,OFFSET('6. Patients'!$TI$9,1,MATCH($D97,'6. Patients'!$TJ$9:$UC$9,0),ROWS('6. Patients'!EU$10:EU$107))),0))+
IFERROR(VLOOKUP($D97,$H$116:$L$146,COLUMNS($H$115:$J$115)-1+AO$7,0)*$E97*$F97*'1. General Inputs'!$J$25,0),0),0)</f>
        <v>0</v>
      </c>
      <c r="AP97" s="775">
        <f ca="1">ROUNDUP(IFERROR($F97*$E97*CHOOSE(AP$7,
IFERROR(SUMPRODUCT('6. Patients'!DI$10:DI$107,OFFSET('6. Patients'!$DN$9,1,MATCH($D97,'6. Patients'!$DO$9:$FL$9,0),ROWS('6. Patients'!EV$10:EV$107))),0)+
IFERROR(SUMPRODUCT('6. Patients'!DI$10:DI$107,OFFSET('6. Patients'!$FM$9,1,MATCH($D97,'6. Patients'!$FN$9:$GG$9,0),ROWS('6. Patients'!EV$10:EV$107))),0)+
IFERROR(SUMPRODUCT('6. Patients'!DI$10:DI$107,OFFSET('6. Patients'!$GH$9,1,MATCH($D97,'6. Patients'!$GI$9:$IF$9,0),ROWS('6. Patients'!EV$10:EV$107))),0)+
IFERROR(SUMPRODUCT('6. Patients'!DI$10:DI$107,OFFSET('6. Patients'!$IG$9,1,MATCH($D97,'6. Patients'!$IH$9:$JA$9,0),ROWS('6. Patients'!EV$10:EV$107))),0),
IFERROR(SUMPRODUCT('6. Patients'!DI$10:DI$107,OFFSET('6. Patients'!$JB$9,1,MATCH($D97,'6. Patients'!$JC$9:$KZ$9,0),ROWS('6. Patients'!EV$10:EV$107))),0)+
IFERROR(SUMPRODUCT('6. Patients'!DI$10:DI$107,OFFSET('6. Patients'!$LA$9,1,MATCH($D97,'6. Patients'!$LB$9:$LU$9,0),ROWS('6. Patients'!EV$10:EV$107))),0)+
IFERROR(SUMPRODUCT('6. Patients'!DI$10:DI$107,OFFSET('6. Patients'!$LV$9,1,MATCH($D97,'6. Patients'!$LW$9:$NT$9,0),ROWS('6. Patients'!EV$10:EV$107))),0)+
IFERROR(SUMPRODUCT('6. Patients'!DI$10:DI$107,OFFSET('6. Patients'!$NU$9,1,MATCH($D97,'6. Patients'!$NV$9:$OO$9,0),ROWS('6. Patients'!EV$10:EV$107))),0),
IFERROR(SUMPRODUCT('6. Patients'!DI$10:DI$107,OFFSET('6. Patients'!$OP$9,1,MATCH($D97,'6. Patients'!$OQ$9:$QN$9,0),ROWS('6. Patients'!EV$10:EV$107))),0)+
IFERROR(SUMPRODUCT('6. Patients'!DI$10:DI$107,OFFSET('6. Patients'!$QO$9,1,MATCH($D97,'6. Patients'!$QP$9:$RI$9,0),ROWS('6. Patients'!EV$10:EV$107))),0)+
IFERROR(SUMPRODUCT('6. Patients'!DI$10:DI$107,OFFSET('6. Patients'!$RJ$9,1,MATCH($D97,'6. Patients'!$RK$9:$TH$9,0),ROWS('6. Patients'!EV$10:EV$107))),0)+
IFERROR(SUMPRODUCT('6. Patients'!DI$10:DI$107,OFFSET('6. Patients'!$TI$9,1,MATCH($D97,'6. Patients'!$TJ$9:$UC$9,0),ROWS('6. Patients'!EV$10:EV$107))),0))+
IFERROR(VLOOKUP($D97,$H$116:$L$146,COLUMNS($H$115:$J$115)-1+AP$7,0)*$E97*$F97*'1. General Inputs'!$J$25,0),0),0)</f>
        <v>0</v>
      </c>
      <c r="AQ97" s="775">
        <f ca="1">ROUNDUP(IFERROR($F97*$E97*CHOOSE(AQ$7,
IFERROR(SUMPRODUCT('6. Patients'!DJ$10:DJ$107,OFFSET('6. Patients'!$DN$9,1,MATCH($D97,'6. Patients'!$DO$9:$FL$9,0),ROWS('6. Patients'!EW$10:EW$107))),0)+
IFERROR(SUMPRODUCT('6. Patients'!DJ$10:DJ$107,OFFSET('6. Patients'!$FM$9,1,MATCH($D97,'6. Patients'!$FN$9:$GG$9,0),ROWS('6. Patients'!EW$10:EW$107))),0)+
IFERROR(SUMPRODUCT('6. Patients'!DJ$10:DJ$107,OFFSET('6. Patients'!$GH$9,1,MATCH($D97,'6. Patients'!$GI$9:$IF$9,0),ROWS('6. Patients'!EW$10:EW$107))),0)+
IFERROR(SUMPRODUCT('6. Patients'!DJ$10:DJ$107,OFFSET('6. Patients'!$IG$9,1,MATCH($D97,'6. Patients'!$IH$9:$JA$9,0),ROWS('6. Patients'!EW$10:EW$107))),0),
IFERROR(SUMPRODUCT('6. Patients'!DJ$10:DJ$107,OFFSET('6. Patients'!$JB$9,1,MATCH($D97,'6. Patients'!$JC$9:$KZ$9,0),ROWS('6. Patients'!EW$10:EW$107))),0)+
IFERROR(SUMPRODUCT('6. Patients'!DJ$10:DJ$107,OFFSET('6. Patients'!$LA$9,1,MATCH($D97,'6. Patients'!$LB$9:$LU$9,0),ROWS('6. Patients'!EW$10:EW$107))),0)+
IFERROR(SUMPRODUCT('6. Patients'!DJ$10:DJ$107,OFFSET('6. Patients'!$LV$9,1,MATCH($D97,'6. Patients'!$LW$9:$NT$9,0),ROWS('6. Patients'!EW$10:EW$107))),0)+
IFERROR(SUMPRODUCT('6. Patients'!DJ$10:DJ$107,OFFSET('6. Patients'!$NU$9,1,MATCH($D97,'6. Patients'!$NV$9:$OO$9,0),ROWS('6. Patients'!EW$10:EW$107))),0),
IFERROR(SUMPRODUCT('6. Patients'!DJ$10:DJ$107,OFFSET('6. Patients'!$OP$9,1,MATCH($D97,'6. Patients'!$OQ$9:$QN$9,0),ROWS('6. Patients'!EW$10:EW$107))),0)+
IFERROR(SUMPRODUCT('6. Patients'!DJ$10:DJ$107,OFFSET('6. Patients'!$QO$9,1,MATCH($D97,'6. Patients'!$QP$9:$RI$9,0),ROWS('6. Patients'!EW$10:EW$107))),0)+
IFERROR(SUMPRODUCT('6. Patients'!DJ$10:DJ$107,OFFSET('6. Patients'!$RJ$9,1,MATCH($D97,'6. Patients'!$RK$9:$TH$9,0),ROWS('6. Patients'!EW$10:EW$107))),0)+
IFERROR(SUMPRODUCT('6. Patients'!DJ$10:DJ$107,OFFSET('6. Patients'!$TI$9,1,MATCH($D97,'6. Patients'!$TJ$9:$UC$9,0),ROWS('6. Patients'!EW$10:EW$107))),0))+
IFERROR(VLOOKUP($D97,$H$116:$L$146,COLUMNS($H$115:$J$115)-1+AQ$7,0)*$E97*$F97*'1. General Inputs'!$J$25,0),0),0)</f>
        <v>0</v>
      </c>
      <c r="AT97" s="309"/>
      <c r="AZ97" s="335">
        <f ca="1">IFERROR(SUM(OFFSET('7. Consumption'!H97,0,1,,MIN('1. General Inputs'!$J$29,COLUMNS('7. Consumption'!H$9:$AQ$9)-1))),0)+MAX(0,$AQ97*('1. General Inputs'!$J$29-COLUMNS('7. Consumption'!H$9:$AQ$9)+1))</f>
        <v>0</v>
      </c>
      <c r="BA97" s="335">
        <f ca="1">IFERROR(SUM(OFFSET('7. Consumption'!I97,0,1,,MIN('1. General Inputs'!$J$29,COLUMNS('7. Consumption'!I$9:$AQ$9)-1))),0)+MAX(0,$AQ97*('1. General Inputs'!$J$29-COLUMNS('7. Consumption'!I$9:$AQ$9)+1))</f>
        <v>0</v>
      </c>
      <c r="BB97" s="335">
        <f ca="1">IFERROR(SUM(OFFSET('7. Consumption'!J97,0,1,,MIN('1. General Inputs'!$J$29,COLUMNS('7. Consumption'!J$9:$AQ$9)-1))),0)+MAX(0,$AQ97*('1. General Inputs'!$J$29-COLUMNS('7. Consumption'!J$9:$AQ$9)+1))</f>
        <v>0</v>
      </c>
      <c r="BC97" s="335">
        <f ca="1">IFERROR(SUM(OFFSET('7. Consumption'!K97,0,1,,MIN('1. General Inputs'!$J$29,COLUMNS('7. Consumption'!K$9:$AQ$9)-1))),0)+MAX(0,$AQ97*('1. General Inputs'!$J$29-COLUMNS('7. Consumption'!K$9:$AQ$9)+1))</f>
        <v>0</v>
      </c>
      <c r="BD97" s="335">
        <f ca="1">IFERROR(SUM(OFFSET('7. Consumption'!L97,0,1,,MIN('1. General Inputs'!$J$29,COLUMNS('7. Consumption'!L$9:$AQ$9)-1))),0)+MAX(0,$AQ97*('1. General Inputs'!$J$29-COLUMNS('7. Consumption'!L$9:$AQ$9)+1))</f>
        <v>0</v>
      </c>
      <c r="BE97" s="335">
        <f ca="1">IFERROR(SUM(OFFSET('7. Consumption'!M97,0,1,,MIN('1. General Inputs'!$J$29,COLUMNS('7. Consumption'!M$9:$AQ$9)-1))),0)+MAX(0,$AQ97*('1. General Inputs'!$J$29-COLUMNS('7. Consumption'!M$9:$AQ$9)+1))</f>
        <v>0</v>
      </c>
      <c r="BF97" s="335">
        <f ca="1">IFERROR(SUM(OFFSET('7. Consumption'!N97,0,1,,MIN('1. General Inputs'!$J$29,COLUMNS('7. Consumption'!N$9:$AQ$9)-1))),0)+MAX(0,$AQ97*('1. General Inputs'!$J$29-COLUMNS('7. Consumption'!N$9:$AQ$9)+1))</f>
        <v>0</v>
      </c>
      <c r="BG97" s="335">
        <f ca="1">IFERROR(SUM(OFFSET('7. Consumption'!O97,0,1,,MIN('1. General Inputs'!$J$29,COLUMNS('7. Consumption'!O$9:$AQ$9)-1))),0)+MAX(0,$AQ97*('1. General Inputs'!$J$29-COLUMNS('7. Consumption'!O$9:$AQ$9)+1))</f>
        <v>0</v>
      </c>
      <c r="BH97" s="335">
        <f ca="1">IFERROR(SUM(OFFSET('7. Consumption'!P97,0,1,,MIN('1. General Inputs'!$J$29,COLUMNS('7. Consumption'!P$9:$AQ$9)-1))),0)+MAX(0,$AQ97*('1. General Inputs'!$J$29-COLUMNS('7. Consumption'!P$9:$AQ$9)+1))</f>
        <v>0</v>
      </c>
      <c r="BI97" s="335">
        <f ca="1">IFERROR(SUM(OFFSET('7. Consumption'!Q97,0,1,,MIN('1. General Inputs'!$J$29,COLUMNS('7. Consumption'!Q$9:$AQ$9)-1))),0)+MAX(0,$AQ97*('1. General Inputs'!$J$29-COLUMNS('7. Consumption'!Q$9:$AQ$9)+1))</f>
        <v>0</v>
      </c>
      <c r="BJ97" s="335">
        <f ca="1">IFERROR(SUM(OFFSET('7. Consumption'!R97,0,1,,MIN('1. General Inputs'!$J$29,COLUMNS('7. Consumption'!R$9:$AQ$9)-1))),0)+MAX(0,$AQ97*('1. General Inputs'!$J$29-COLUMNS('7. Consumption'!R$9:$AQ$9)+1))</f>
        <v>0</v>
      </c>
      <c r="BK97" s="335">
        <f ca="1">IFERROR(SUM(OFFSET('7. Consumption'!S97,0,1,,MIN('1. General Inputs'!$J$29,COLUMNS('7. Consumption'!S$9:$AQ$9)-1))),0)+MAX(0,$AQ97*('1. General Inputs'!$J$29-COLUMNS('7. Consumption'!S$9:$AQ$9)+1))</f>
        <v>0</v>
      </c>
      <c r="BL97" s="335">
        <f ca="1">IFERROR(SUM(OFFSET('7. Consumption'!T97,0,1,,MIN('1. General Inputs'!$J$29,COLUMNS('7. Consumption'!T$9:$AQ$9)-1))),0)+MAX(0,$AQ97*('1. General Inputs'!$J$29-COLUMNS('7. Consumption'!T$9:$AQ$9)+1))</f>
        <v>0</v>
      </c>
      <c r="BM97" s="335">
        <f ca="1">IFERROR(SUM(OFFSET('7. Consumption'!U97,0,1,,MIN('1. General Inputs'!$J$29,COLUMNS('7. Consumption'!U$9:$AQ$9)-1))),0)+MAX(0,$AQ97*('1. General Inputs'!$J$29-COLUMNS('7. Consumption'!U$9:$AQ$9)+1))</f>
        <v>0</v>
      </c>
      <c r="BN97" s="335">
        <f ca="1">IFERROR(SUM(OFFSET('7. Consumption'!V97,0,1,,MIN('1. General Inputs'!$J$29,COLUMNS('7. Consumption'!V$9:$AQ$9)-1))),0)+MAX(0,$AQ97*('1. General Inputs'!$J$29-COLUMNS('7. Consumption'!V$9:$AQ$9)+1))</f>
        <v>0</v>
      </c>
      <c r="BO97" s="335">
        <f ca="1">IFERROR(SUM(OFFSET('7. Consumption'!W97,0,1,,MIN('1. General Inputs'!$J$29,COLUMNS('7. Consumption'!W$9:$AQ$9)-1))),0)+MAX(0,$AQ97*('1. General Inputs'!$J$29-COLUMNS('7. Consumption'!W$9:$AQ$9)+1))</f>
        <v>0</v>
      </c>
      <c r="BP97" s="335">
        <f ca="1">IFERROR(SUM(OFFSET('7. Consumption'!X97,0,1,,MIN('1. General Inputs'!$J$29,COLUMNS('7. Consumption'!X$9:$AQ$9)-1))),0)+MAX(0,$AQ97*('1. General Inputs'!$J$29-COLUMNS('7. Consumption'!X$9:$AQ$9)+1))</f>
        <v>0</v>
      </c>
      <c r="BQ97" s="335">
        <f ca="1">IFERROR(SUM(OFFSET('7. Consumption'!Y97,0,1,,MIN('1. General Inputs'!$J$29,COLUMNS('7. Consumption'!Y$9:$AQ$9)-1))),0)+MAX(0,$AQ97*('1. General Inputs'!$J$29-COLUMNS('7. Consumption'!Y$9:$AQ$9)+1))</f>
        <v>0</v>
      </c>
      <c r="BR97" s="335">
        <f ca="1">IFERROR(SUM(OFFSET('7. Consumption'!Z97,0,1,,MIN('1. General Inputs'!$J$29,COLUMNS('7. Consumption'!Z$9:$AQ$9)-1))),0)+MAX(0,$AQ97*('1. General Inputs'!$J$29-COLUMNS('7. Consumption'!Z$9:$AQ$9)+1))</f>
        <v>0</v>
      </c>
      <c r="BS97" s="335">
        <f ca="1">IFERROR(SUM(OFFSET('7. Consumption'!AA97,0,1,,MIN('1. General Inputs'!$J$29,COLUMNS('7. Consumption'!AA$9:$AQ$9)-1))),0)+MAX(0,$AQ97*('1. General Inputs'!$J$29-COLUMNS('7. Consumption'!AA$9:$AQ$9)+1))</f>
        <v>0</v>
      </c>
      <c r="BT97" s="335">
        <f ca="1">IFERROR(SUM(OFFSET('7. Consumption'!AB97,0,1,,MIN('1. General Inputs'!$J$29,COLUMNS('7. Consumption'!AB$9:$AQ$9)-1))),0)+MAX(0,$AQ97*('1. General Inputs'!$J$29-COLUMNS('7. Consumption'!AB$9:$AQ$9)+1))</f>
        <v>0</v>
      </c>
      <c r="BU97" s="335">
        <f ca="1">IFERROR(SUM(OFFSET('7. Consumption'!AC97,0,1,,MIN('1. General Inputs'!$J$29,COLUMNS('7. Consumption'!AC$9:$AQ$9)-1))),0)+MAX(0,$AQ97*('1. General Inputs'!$J$29-COLUMNS('7. Consumption'!AC$9:$AQ$9)+1))</f>
        <v>0</v>
      </c>
      <c r="BV97" s="335">
        <f ca="1">IFERROR(SUM(OFFSET('7. Consumption'!AD97,0,1,,MIN('1. General Inputs'!$J$29,COLUMNS('7. Consumption'!AD$9:$AQ$9)-1))),0)+MAX(0,$AQ97*('1. General Inputs'!$J$29-COLUMNS('7. Consumption'!AD$9:$AQ$9)+1))</f>
        <v>0</v>
      </c>
      <c r="BW97" s="335">
        <f ca="1">IFERROR(SUM(OFFSET('7. Consumption'!AE97,0,1,,MIN('1. General Inputs'!$J$29,COLUMNS('7. Consumption'!AE$9:$AQ$9)-1))),0)+MAX(0,$AQ97*('1. General Inputs'!$J$29-COLUMNS('7. Consumption'!AE$9:$AQ$9)+1))</f>
        <v>0</v>
      </c>
      <c r="BX97" s="335">
        <f ca="1">IFERROR(SUM(OFFSET('7. Consumption'!AF97,0,1,,MIN('1. General Inputs'!$J$29,COLUMNS('7. Consumption'!AF$9:$AQ$9)-1))),0)+MAX(0,$AQ97*('1. General Inputs'!$J$29-COLUMNS('7. Consumption'!AF$9:$AQ$9)+1))</f>
        <v>0</v>
      </c>
      <c r="BY97" s="335">
        <f ca="1">IFERROR(SUM(OFFSET('7. Consumption'!AG97,0,1,,MIN('1. General Inputs'!$J$29,COLUMNS('7. Consumption'!AG$9:$AQ$9)-1))),0)+MAX(0,$AQ97*('1. General Inputs'!$J$29-COLUMNS('7. Consumption'!AG$9:$AQ$9)+1))</f>
        <v>0</v>
      </c>
      <c r="BZ97" s="335">
        <f ca="1">IFERROR(SUM(OFFSET('7. Consumption'!AH97,0,1,,MIN('1. General Inputs'!$J$29,COLUMNS('7. Consumption'!AH$9:$AQ$9)-1))),0)+MAX(0,$AQ97*('1. General Inputs'!$J$29-COLUMNS('7. Consumption'!AH$9:$AQ$9)+1))</f>
        <v>0</v>
      </c>
      <c r="CA97" s="335">
        <f ca="1">IFERROR(SUM(OFFSET('7. Consumption'!AI97,0,1,,MIN('1. General Inputs'!$J$29,COLUMNS('7. Consumption'!AI$9:$AQ$9)-1))),0)+MAX(0,$AQ97*('1. General Inputs'!$J$29-COLUMNS('7. Consumption'!AI$9:$AQ$9)+1))</f>
        <v>0</v>
      </c>
      <c r="CB97" s="335">
        <f ca="1">IFERROR(SUM(OFFSET('7. Consumption'!AJ97,0,1,,MIN('1. General Inputs'!$J$29,COLUMNS('7. Consumption'!AJ$9:$AQ$9)-1))),0)+MAX(0,$AQ97*('1. General Inputs'!$J$29-COLUMNS('7. Consumption'!AJ$9:$AQ$9)+1))</f>
        <v>0</v>
      </c>
      <c r="CC97" s="335">
        <f ca="1">IFERROR(SUM(OFFSET('7. Consumption'!AK97,0,1,,MIN('1. General Inputs'!$J$29,COLUMNS('7. Consumption'!AK$9:$AQ$9)-1))),0)+MAX(0,$AQ97*('1. General Inputs'!$J$29-COLUMNS('7. Consumption'!AK$9:$AQ$9)+1))</f>
        <v>0</v>
      </c>
      <c r="CD97" s="335">
        <f ca="1">IFERROR(SUM(OFFSET('7. Consumption'!AL97,0,1,,MIN('1. General Inputs'!$J$29,COLUMNS('7. Consumption'!AL$9:$AQ$9)-1))),0)+MAX(0,$AQ97*('1. General Inputs'!$J$29-COLUMNS('7. Consumption'!AL$9:$AQ$9)+1))</f>
        <v>0</v>
      </c>
      <c r="CE97" s="335">
        <f ca="1">IFERROR(SUM(OFFSET('7. Consumption'!AM97,0,1,,MIN('1. General Inputs'!$J$29,COLUMNS('7. Consumption'!AM$9:$AQ$9)-1))),0)+MAX(0,$AQ97*('1. General Inputs'!$J$29-COLUMNS('7. Consumption'!AM$9:$AQ$9)+1))</f>
        <v>0</v>
      </c>
      <c r="CF97" s="335">
        <f ca="1">IFERROR(SUM(OFFSET('7. Consumption'!AN97,0,1,,MIN('1. General Inputs'!$J$29,COLUMNS('7. Consumption'!AN$9:$AQ$9)-1))),0)+MAX(0,$AQ97*('1. General Inputs'!$J$29-COLUMNS('7. Consumption'!AN$9:$AQ$9)+1))</f>
        <v>0</v>
      </c>
      <c r="CG97" s="335">
        <f ca="1">IFERROR(SUM(OFFSET('7. Consumption'!AO97,0,1,,MIN('1. General Inputs'!$J$29,COLUMNS('7. Consumption'!AO$9:$AQ$9)-1))),0)+MAX(0,$AQ97*('1. General Inputs'!$J$29-COLUMNS('7. Consumption'!AO$9:$AQ$9)+1))</f>
        <v>0</v>
      </c>
      <c r="CH97" s="335">
        <f ca="1">IFERROR(SUM(OFFSET('7. Consumption'!AP97,0,1,,MIN('1. General Inputs'!$J$29,COLUMNS('7. Consumption'!AP$9:$AQ$9)-1))),0)+MAX(0,$AQ97*('1. General Inputs'!$J$29-COLUMNS('7. Consumption'!AP$9:$AQ$9)+1))</f>
        <v>0</v>
      </c>
      <c r="CI97" s="335">
        <f ca="1">IFERROR(SUM(OFFSET('7. Consumption'!AQ97,0,1,,MIN('1. General Inputs'!$J$29,COLUMNS('7. Consumption'!AQ$9:$AQ$9)-1))),0)+MAX(0,$AQ97*('1. General Inputs'!$J$29-COLUMNS('7. Consumption'!AQ$9:$AQ$9)+1))</f>
        <v>0</v>
      </c>
    </row>
    <row r="98" spans="2:87" ht="15" hidden="1" outlineLevel="1" x14ac:dyDescent="0.25">
      <c r="B98" s="772"/>
      <c r="C98" s="772" t="str">
        <f>IFERROR(VLOOKUP(ROWS($C$9:$C98),'5. Form Breakdown'!$AI$11:$AJ$138,COLUMNS('5. Form Breakdown'!$AI$11:$AJ$11),0),"")</f>
        <v/>
      </c>
      <c r="D98" s="772" t="str">
        <f>IFERROR(VLOOKUP($C98,'5a. Dosing'!$E$11:$F$138,2,0),"")</f>
        <v/>
      </c>
      <c r="E98" s="773" t="str">
        <f>IFERROR(INDEX('5. Form Breakdown'!$AL$11:$BL$138,MATCH('7. Consumption'!$C98,'5. Form Breakdown'!$AK$11:$AK$138,0),MATCH('5. Form Breakdown'!$AX$10,'5. Form Breakdown'!$AL$10:$BL$10,0)),"")</f>
        <v/>
      </c>
      <c r="F98" s="774" t="str">
        <f>IFERROR(INDEX('5. Form Breakdown'!$AL$11:$BL$138,MATCH('7. Consumption'!$C98,'5. Form Breakdown'!$AK$11:$AK$138,0),MATCH('5. Form Breakdown'!$BL$10,'5. Form Breakdown'!$AL$10:$BL$10,0)),"")</f>
        <v/>
      </c>
      <c r="H98" s="775">
        <f ca="1">ROUNDUP(IFERROR($F98*$E98*CHOOSE(H$7,
IFERROR(SUMPRODUCT('6. Patients'!CA$10:CA$107,OFFSET('6. Patients'!$DN$9,1,MATCH($D98,'6. Patients'!$DO$9:$FL$9,0),ROWS('6. Patients'!DN$10:DN$107))),0)+
IFERROR(SUMPRODUCT('6. Patients'!CA$10:CA$107,OFFSET('6. Patients'!$FM$9,1,MATCH($D98,'6. Patients'!$FN$9:$GG$9,0),ROWS('6. Patients'!DN$10:DN$107))),0)+
IFERROR(SUMPRODUCT('6. Patients'!CA$10:CA$107,OFFSET('6. Patients'!$GH$9,1,MATCH($D98,'6. Patients'!$GI$9:$IF$9,0),ROWS('6. Patients'!DN$10:DN$107))),0)+
IFERROR(SUMPRODUCT('6. Patients'!CA$10:CA$107,OFFSET('6. Patients'!$IG$9,1,MATCH($D98,'6. Patients'!$IH$9:$JA$9,0),ROWS('6. Patients'!DN$10:DN$107))),0),
IFERROR(SUMPRODUCT('6. Patients'!CA$10:CA$107,OFFSET('6. Patients'!$JB$9,1,MATCH($D98,'6. Patients'!$JC$9:$KZ$9,0),ROWS('6. Patients'!DN$10:DN$107))),0)+
IFERROR(SUMPRODUCT('6. Patients'!CA$10:CA$107,OFFSET('6. Patients'!$LA$9,1,MATCH($D98,'6. Patients'!$LB$9:$LU$9,0),ROWS('6. Patients'!DN$10:DN$107))),0)+
IFERROR(SUMPRODUCT('6. Patients'!CA$10:CA$107,OFFSET('6. Patients'!$LV$9,1,MATCH($D98,'6. Patients'!$LW$9:$NT$9,0),ROWS('6. Patients'!DN$10:DN$107))),0)+
IFERROR(SUMPRODUCT('6. Patients'!CA$10:CA$107,OFFSET('6. Patients'!$NU$9,1,MATCH($D98,'6. Patients'!$NV$9:$OO$9,0),ROWS('6. Patients'!DN$10:DN$107))),0),
IFERROR(SUMPRODUCT('6. Patients'!CA$10:CA$107,OFFSET('6. Patients'!$OP$9,1,MATCH($D98,'6. Patients'!$OQ$9:$QN$9,0),ROWS('6. Patients'!DN$10:DN$107))),0)+
IFERROR(SUMPRODUCT('6. Patients'!CA$10:CA$107,OFFSET('6. Patients'!$QO$9,1,MATCH($D98,'6. Patients'!$QP$9:$RI$9,0),ROWS('6. Patients'!DN$10:DN$107))),0)+
IFERROR(SUMPRODUCT('6. Patients'!CA$10:CA$107,OFFSET('6. Patients'!$RJ$9,1,MATCH($D98,'6. Patients'!$RK$9:$TH$9,0),ROWS('6. Patients'!DN$10:DN$107))),0)+
IFERROR(SUMPRODUCT('6. Patients'!CA$10:CA$107,OFFSET('6. Patients'!$TI$9,1,MATCH($D98,'6. Patients'!$TJ$9:$UC$9,0),ROWS('6. Patients'!DN$10:DN$107))),0))+
IFERROR(VLOOKUP($D98,$H$116:$L$146,COLUMNS($H$115:$J$115)-1+H$7,0)*$E98*$F98*'1. General Inputs'!$J$25,0),0),0)</f>
        <v>0</v>
      </c>
      <c r="I98" s="775">
        <f ca="1">ROUNDUP(IFERROR($F98*$E98*CHOOSE(I$7,
IFERROR(SUMPRODUCT('6. Patients'!CB$10:CB$107,OFFSET('6. Patients'!$DN$9,1,MATCH($D98,'6. Patients'!$DO$9:$FL$9,0),ROWS('6. Patients'!DO$10:DO$107))),0)+
IFERROR(SUMPRODUCT('6. Patients'!CB$10:CB$107,OFFSET('6. Patients'!$FM$9,1,MATCH($D98,'6. Patients'!$FN$9:$GG$9,0),ROWS('6. Patients'!DO$10:DO$107))),0)+
IFERROR(SUMPRODUCT('6. Patients'!CB$10:CB$107,OFFSET('6. Patients'!$GH$9,1,MATCH($D98,'6. Patients'!$GI$9:$IF$9,0),ROWS('6. Patients'!DO$10:DO$107))),0)+
IFERROR(SUMPRODUCT('6. Patients'!CB$10:CB$107,OFFSET('6. Patients'!$IG$9,1,MATCH($D98,'6. Patients'!$IH$9:$JA$9,0),ROWS('6. Patients'!DO$10:DO$107))),0),
IFERROR(SUMPRODUCT('6. Patients'!CB$10:CB$107,OFFSET('6. Patients'!$JB$9,1,MATCH($D98,'6. Patients'!$JC$9:$KZ$9,0),ROWS('6. Patients'!DO$10:DO$107))),0)+
IFERROR(SUMPRODUCT('6. Patients'!CB$10:CB$107,OFFSET('6. Patients'!$LA$9,1,MATCH($D98,'6. Patients'!$LB$9:$LU$9,0),ROWS('6. Patients'!DO$10:DO$107))),0)+
IFERROR(SUMPRODUCT('6. Patients'!CB$10:CB$107,OFFSET('6. Patients'!$LV$9,1,MATCH($D98,'6. Patients'!$LW$9:$NT$9,0),ROWS('6. Patients'!DO$10:DO$107))),0)+
IFERROR(SUMPRODUCT('6. Patients'!CB$10:CB$107,OFFSET('6. Patients'!$NU$9,1,MATCH($D98,'6. Patients'!$NV$9:$OO$9,0),ROWS('6. Patients'!DO$10:DO$107))),0),
IFERROR(SUMPRODUCT('6. Patients'!CB$10:CB$107,OFFSET('6. Patients'!$OP$9,1,MATCH($D98,'6. Patients'!$OQ$9:$QN$9,0),ROWS('6. Patients'!DO$10:DO$107))),0)+
IFERROR(SUMPRODUCT('6. Patients'!CB$10:CB$107,OFFSET('6. Patients'!$QO$9,1,MATCH($D98,'6. Patients'!$QP$9:$RI$9,0),ROWS('6. Patients'!DO$10:DO$107))),0)+
IFERROR(SUMPRODUCT('6. Patients'!CB$10:CB$107,OFFSET('6. Patients'!$RJ$9,1,MATCH($D98,'6. Patients'!$RK$9:$TH$9,0),ROWS('6. Patients'!DO$10:DO$107))),0)+
IFERROR(SUMPRODUCT('6. Patients'!CB$10:CB$107,OFFSET('6. Patients'!$TI$9,1,MATCH($D98,'6. Patients'!$TJ$9:$UC$9,0),ROWS('6. Patients'!DO$10:DO$107))),0))+
IFERROR(VLOOKUP($D98,$H$116:$L$146,COLUMNS($H$115:$J$115)-1+I$7,0)*$E98*$F98*'1. General Inputs'!$J$25,0),0),0)</f>
        <v>0</v>
      </c>
      <c r="J98" s="775">
        <f ca="1">ROUNDUP(IFERROR($F98*$E98*CHOOSE(J$7,
IFERROR(SUMPRODUCT('6. Patients'!CC$10:CC$107,OFFSET('6. Patients'!$DN$9,1,MATCH($D98,'6. Patients'!$DO$9:$FL$9,0),ROWS('6. Patients'!DP$10:DP$107))),0)+
IFERROR(SUMPRODUCT('6. Patients'!CC$10:CC$107,OFFSET('6. Patients'!$FM$9,1,MATCH($D98,'6. Patients'!$FN$9:$GG$9,0),ROWS('6. Patients'!DP$10:DP$107))),0)+
IFERROR(SUMPRODUCT('6. Patients'!CC$10:CC$107,OFFSET('6. Patients'!$GH$9,1,MATCH($D98,'6. Patients'!$GI$9:$IF$9,0),ROWS('6. Patients'!DP$10:DP$107))),0)+
IFERROR(SUMPRODUCT('6. Patients'!CC$10:CC$107,OFFSET('6. Patients'!$IG$9,1,MATCH($D98,'6. Patients'!$IH$9:$JA$9,0),ROWS('6. Patients'!DP$10:DP$107))),0),
IFERROR(SUMPRODUCT('6. Patients'!CC$10:CC$107,OFFSET('6. Patients'!$JB$9,1,MATCH($D98,'6. Patients'!$JC$9:$KZ$9,0),ROWS('6. Patients'!DP$10:DP$107))),0)+
IFERROR(SUMPRODUCT('6. Patients'!CC$10:CC$107,OFFSET('6. Patients'!$LA$9,1,MATCH($D98,'6. Patients'!$LB$9:$LU$9,0),ROWS('6. Patients'!DP$10:DP$107))),0)+
IFERROR(SUMPRODUCT('6. Patients'!CC$10:CC$107,OFFSET('6. Patients'!$LV$9,1,MATCH($D98,'6. Patients'!$LW$9:$NT$9,0),ROWS('6. Patients'!DP$10:DP$107))),0)+
IFERROR(SUMPRODUCT('6. Patients'!CC$10:CC$107,OFFSET('6. Patients'!$NU$9,1,MATCH($D98,'6. Patients'!$NV$9:$OO$9,0),ROWS('6. Patients'!DP$10:DP$107))),0),
IFERROR(SUMPRODUCT('6. Patients'!CC$10:CC$107,OFFSET('6. Patients'!$OP$9,1,MATCH($D98,'6. Patients'!$OQ$9:$QN$9,0),ROWS('6. Patients'!DP$10:DP$107))),0)+
IFERROR(SUMPRODUCT('6. Patients'!CC$10:CC$107,OFFSET('6. Patients'!$QO$9,1,MATCH($D98,'6. Patients'!$QP$9:$RI$9,0),ROWS('6. Patients'!DP$10:DP$107))),0)+
IFERROR(SUMPRODUCT('6. Patients'!CC$10:CC$107,OFFSET('6. Patients'!$RJ$9,1,MATCH($D98,'6. Patients'!$RK$9:$TH$9,0),ROWS('6. Patients'!DP$10:DP$107))),0)+
IFERROR(SUMPRODUCT('6. Patients'!CC$10:CC$107,OFFSET('6. Patients'!$TI$9,1,MATCH($D98,'6. Patients'!$TJ$9:$UC$9,0),ROWS('6. Patients'!DP$10:DP$107))),0))+
IFERROR(VLOOKUP($D98,$H$116:$L$146,COLUMNS($H$115:$J$115)-1+J$7,0)*$E98*$F98*'1. General Inputs'!$J$25,0),0),0)</f>
        <v>0</v>
      </c>
      <c r="K98" s="775">
        <f ca="1">ROUNDUP(IFERROR($F98*$E98*CHOOSE(K$7,
IFERROR(SUMPRODUCT('6. Patients'!CD$10:CD$107,OFFSET('6. Patients'!$DN$9,1,MATCH($D98,'6. Patients'!$DO$9:$FL$9,0),ROWS('6. Patients'!DQ$10:DQ$107))),0)+
IFERROR(SUMPRODUCT('6. Patients'!CD$10:CD$107,OFFSET('6. Patients'!$FM$9,1,MATCH($D98,'6. Patients'!$FN$9:$GG$9,0),ROWS('6. Patients'!DQ$10:DQ$107))),0)+
IFERROR(SUMPRODUCT('6. Patients'!CD$10:CD$107,OFFSET('6. Patients'!$GH$9,1,MATCH($D98,'6. Patients'!$GI$9:$IF$9,0),ROWS('6. Patients'!DQ$10:DQ$107))),0)+
IFERROR(SUMPRODUCT('6. Patients'!CD$10:CD$107,OFFSET('6. Patients'!$IG$9,1,MATCH($D98,'6. Patients'!$IH$9:$JA$9,0),ROWS('6. Patients'!DQ$10:DQ$107))),0),
IFERROR(SUMPRODUCT('6. Patients'!CD$10:CD$107,OFFSET('6. Patients'!$JB$9,1,MATCH($D98,'6. Patients'!$JC$9:$KZ$9,0),ROWS('6. Patients'!DQ$10:DQ$107))),0)+
IFERROR(SUMPRODUCT('6. Patients'!CD$10:CD$107,OFFSET('6. Patients'!$LA$9,1,MATCH($D98,'6. Patients'!$LB$9:$LU$9,0),ROWS('6. Patients'!DQ$10:DQ$107))),0)+
IFERROR(SUMPRODUCT('6. Patients'!CD$10:CD$107,OFFSET('6. Patients'!$LV$9,1,MATCH($D98,'6. Patients'!$LW$9:$NT$9,0),ROWS('6. Patients'!DQ$10:DQ$107))),0)+
IFERROR(SUMPRODUCT('6. Patients'!CD$10:CD$107,OFFSET('6. Patients'!$NU$9,1,MATCH($D98,'6. Patients'!$NV$9:$OO$9,0),ROWS('6. Patients'!DQ$10:DQ$107))),0),
IFERROR(SUMPRODUCT('6. Patients'!CD$10:CD$107,OFFSET('6. Patients'!$OP$9,1,MATCH($D98,'6. Patients'!$OQ$9:$QN$9,0),ROWS('6. Patients'!DQ$10:DQ$107))),0)+
IFERROR(SUMPRODUCT('6. Patients'!CD$10:CD$107,OFFSET('6. Patients'!$QO$9,1,MATCH($D98,'6. Patients'!$QP$9:$RI$9,0),ROWS('6. Patients'!DQ$10:DQ$107))),0)+
IFERROR(SUMPRODUCT('6. Patients'!CD$10:CD$107,OFFSET('6. Patients'!$RJ$9,1,MATCH($D98,'6. Patients'!$RK$9:$TH$9,0),ROWS('6. Patients'!DQ$10:DQ$107))),0)+
IFERROR(SUMPRODUCT('6. Patients'!CD$10:CD$107,OFFSET('6. Patients'!$TI$9,1,MATCH($D98,'6. Patients'!$TJ$9:$UC$9,0),ROWS('6. Patients'!DQ$10:DQ$107))),0))+
IFERROR(VLOOKUP($D98,$H$116:$L$146,COLUMNS($H$115:$J$115)-1+K$7,0)*$E98*$F98*'1. General Inputs'!$J$25,0),0),0)</f>
        <v>0</v>
      </c>
      <c r="L98" s="775">
        <f ca="1">ROUNDUP(IFERROR($F98*$E98*CHOOSE(L$7,
IFERROR(SUMPRODUCT('6. Patients'!CE$10:CE$107,OFFSET('6. Patients'!$DN$9,1,MATCH($D98,'6. Patients'!$DO$9:$FL$9,0),ROWS('6. Patients'!DR$10:DR$107))),0)+
IFERROR(SUMPRODUCT('6. Patients'!CE$10:CE$107,OFFSET('6. Patients'!$FM$9,1,MATCH($D98,'6. Patients'!$FN$9:$GG$9,0),ROWS('6. Patients'!DR$10:DR$107))),0)+
IFERROR(SUMPRODUCT('6. Patients'!CE$10:CE$107,OFFSET('6. Patients'!$GH$9,1,MATCH($D98,'6. Patients'!$GI$9:$IF$9,0),ROWS('6. Patients'!DR$10:DR$107))),0)+
IFERROR(SUMPRODUCT('6. Patients'!CE$10:CE$107,OFFSET('6. Patients'!$IG$9,1,MATCH($D98,'6. Patients'!$IH$9:$JA$9,0),ROWS('6. Patients'!DR$10:DR$107))),0),
IFERROR(SUMPRODUCT('6. Patients'!CE$10:CE$107,OFFSET('6. Patients'!$JB$9,1,MATCH($D98,'6. Patients'!$JC$9:$KZ$9,0),ROWS('6. Patients'!DR$10:DR$107))),0)+
IFERROR(SUMPRODUCT('6. Patients'!CE$10:CE$107,OFFSET('6. Patients'!$LA$9,1,MATCH($D98,'6. Patients'!$LB$9:$LU$9,0),ROWS('6. Patients'!DR$10:DR$107))),0)+
IFERROR(SUMPRODUCT('6. Patients'!CE$10:CE$107,OFFSET('6. Patients'!$LV$9,1,MATCH($D98,'6. Patients'!$LW$9:$NT$9,0),ROWS('6. Patients'!DR$10:DR$107))),0)+
IFERROR(SUMPRODUCT('6. Patients'!CE$10:CE$107,OFFSET('6. Patients'!$NU$9,1,MATCH($D98,'6. Patients'!$NV$9:$OO$9,0),ROWS('6. Patients'!DR$10:DR$107))),0),
IFERROR(SUMPRODUCT('6. Patients'!CE$10:CE$107,OFFSET('6. Patients'!$OP$9,1,MATCH($D98,'6. Patients'!$OQ$9:$QN$9,0),ROWS('6. Patients'!DR$10:DR$107))),0)+
IFERROR(SUMPRODUCT('6. Patients'!CE$10:CE$107,OFFSET('6. Patients'!$QO$9,1,MATCH($D98,'6. Patients'!$QP$9:$RI$9,0),ROWS('6. Patients'!DR$10:DR$107))),0)+
IFERROR(SUMPRODUCT('6. Patients'!CE$10:CE$107,OFFSET('6. Patients'!$RJ$9,1,MATCH($D98,'6. Patients'!$RK$9:$TH$9,0),ROWS('6. Patients'!DR$10:DR$107))),0)+
IFERROR(SUMPRODUCT('6. Patients'!CE$10:CE$107,OFFSET('6. Patients'!$TI$9,1,MATCH($D98,'6. Patients'!$TJ$9:$UC$9,0),ROWS('6. Patients'!DR$10:DR$107))),0))+
IFERROR(VLOOKUP($D98,$H$116:$L$146,COLUMNS($H$115:$J$115)-1+L$7,0)*$E98*$F98*'1. General Inputs'!$J$25,0),0),0)</f>
        <v>0</v>
      </c>
      <c r="M98" s="775">
        <f ca="1">ROUNDUP(IFERROR($F98*$E98*CHOOSE(M$7,
IFERROR(SUMPRODUCT('6. Patients'!CF$10:CF$107,OFFSET('6. Patients'!$DN$9,1,MATCH($D98,'6. Patients'!$DO$9:$FL$9,0),ROWS('6. Patients'!DS$10:DS$107))),0)+
IFERROR(SUMPRODUCT('6. Patients'!CF$10:CF$107,OFFSET('6. Patients'!$FM$9,1,MATCH($D98,'6. Patients'!$FN$9:$GG$9,0),ROWS('6. Patients'!DS$10:DS$107))),0)+
IFERROR(SUMPRODUCT('6. Patients'!CF$10:CF$107,OFFSET('6. Patients'!$GH$9,1,MATCH($D98,'6. Patients'!$GI$9:$IF$9,0),ROWS('6. Patients'!DS$10:DS$107))),0)+
IFERROR(SUMPRODUCT('6. Patients'!CF$10:CF$107,OFFSET('6. Patients'!$IG$9,1,MATCH($D98,'6. Patients'!$IH$9:$JA$9,0),ROWS('6. Patients'!DS$10:DS$107))),0),
IFERROR(SUMPRODUCT('6. Patients'!CF$10:CF$107,OFFSET('6. Patients'!$JB$9,1,MATCH($D98,'6. Patients'!$JC$9:$KZ$9,0),ROWS('6. Patients'!DS$10:DS$107))),0)+
IFERROR(SUMPRODUCT('6. Patients'!CF$10:CF$107,OFFSET('6. Patients'!$LA$9,1,MATCH($D98,'6. Patients'!$LB$9:$LU$9,0),ROWS('6. Patients'!DS$10:DS$107))),0)+
IFERROR(SUMPRODUCT('6. Patients'!CF$10:CF$107,OFFSET('6. Patients'!$LV$9,1,MATCH($D98,'6. Patients'!$LW$9:$NT$9,0),ROWS('6. Patients'!DS$10:DS$107))),0)+
IFERROR(SUMPRODUCT('6. Patients'!CF$10:CF$107,OFFSET('6. Patients'!$NU$9,1,MATCH($D98,'6. Patients'!$NV$9:$OO$9,0),ROWS('6. Patients'!DS$10:DS$107))),0),
IFERROR(SUMPRODUCT('6. Patients'!CF$10:CF$107,OFFSET('6. Patients'!$OP$9,1,MATCH($D98,'6. Patients'!$OQ$9:$QN$9,0),ROWS('6. Patients'!DS$10:DS$107))),0)+
IFERROR(SUMPRODUCT('6. Patients'!CF$10:CF$107,OFFSET('6. Patients'!$QO$9,1,MATCH($D98,'6. Patients'!$QP$9:$RI$9,0),ROWS('6. Patients'!DS$10:DS$107))),0)+
IFERROR(SUMPRODUCT('6. Patients'!CF$10:CF$107,OFFSET('6. Patients'!$RJ$9,1,MATCH($D98,'6. Patients'!$RK$9:$TH$9,0),ROWS('6. Patients'!DS$10:DS$107))),0)+
IFERROR(SUMPRODUCT('6. Patients'!CF$10:CF$107,OFFSET('6. Patients'!$TI$9,1,MATCH($D98,'6. Patients'!$TJ$9:$UC$9,0),ROWS('6. Patients'!DS$10:DS$107))),0))+
IFERROR(VLOOKUP($D98,$H$116:$L$146,COLUMNS($H$115:$J$115)-1+M$7,0)*$E98*$F98*'1. General Inputs'!$J$25,0),0),0)</f>
        <v>0</v>
      </c>
      <c r="N98" s="775">
        <f ca="1">ROUNDUP(IFERROR($F98*$E98*CHOOSE(N$7,
IFERROR(SUMPRODUCT('6. Patients'!CG$10:CG$107,OFFSET('6. Patients'!$DN$9,1,MATCH($D98,'6. Patients'!$DO$9:$FL$9,0),ROWS('6. Patients'!DT$10:DT$107))),0)+
IFERROR(SUMPRODUCT('6. Patients'!CG$10:CG$107,OFFSET('6. Patients'!$FM$9,1,MATCH($D98,'6. Patients'!$FN$9:$GG$9,0),ROWS('6. Patients'!DT$10:DT$107))),0)+
IFERROR(SUMPRODUCT('6. Patients'!CG$10:CG$107,OFFSET('6. Patients'!$GH$9,1,MATCH($D98,'6. Patients'!$GI$9:$IF$9,0),ROWS('6. Patients'!DT$10:DT$107))),0)+
IFERROR(SUMPRODUCT('6. Patients'!CG$10:CG$107,OFFSET('6. Patients'!$IG$9,1,MATCH($D98,'6. Patients'!$IH$9:$JA$9,0),ROWS('6. Patients'!DT$10:DT$107))),0),
IFERROR(SUMPRODUCT('6. Patients'!CG$10:CG$107,OFFSET('6. Patients'!$JB$9,1,MATCH($D98,'6. Patients'!$JC$9:$KZ$9,0),ROWS('6. Patients'!DT$10:DT$107))),0)+
IFERROR(SUMPRODUCT('6. Patients'!CG$10:CG$107,OFFSET('6. Patients'!$LA$9,1,MATCH($D98,'6. Patients'!$LB$9:$LU$9,0),ROWS('6. Patients'!DT$10:DT$107))),0)+
IFERROR(SUMPRODUCT('6. Patients'!CG$10:CG$107,OFFSET('6. Patients'!$LV$9,1,MATCH($D98,'6. Patients'!$LW$9:$NT$9,0),ROWS('6. Patients'!DT$10:DT$107))),0)+
IFERROR(SUMPRODUCT('6. Patients'!CG$10:CG$107,OFFSET('6. Patients'!$NU$9,1,MATCH($D98,'6. Patients'!$NV$9:$OO$9,0),ROWS('6. Patients'!DT$10:DT$107))),0),
IFERROR(SUMPRODUCT('6. Patients'!CG$10:CG$107,OFFSET('6. Patients'!$OP$9,1,MATCH($D98,'6. Patients'!$OQ$9:$QN$9,0),ROWS('6. Patients'!DT$10:DT$107))),0)+
IFERROR(SUMPRODUCT('6. Patients'!CG$10:CG$107,OFFSET('6. Patients'!$QO$9,1,MATCH($D98,'6. Patients'!$QP$9:$RI$9,0),ROWS('6. Patients'!DT$10:DT$107))),0)+
IFERROR(SUMPRODUCT('6. Patients'!CG$10:CG$107,OFFSET('6. Patients'!$RJ$9,1,MATCH($D98,'6. Patients'!$RK$9:$TH$9,0),ROWS('6. Patients'!DT$10:DT$107))),0)+
IFERROR(SUMPRODUCT('6. Patients'!CG$10:CG$107,OFFSET('6. Patients'!$TI$9,1,MATCH($D98,'6. Patients'!$TJ$9:$UC$9,0),ROWS('6. Patients'!DT$10:DT$107))),0))+
IFERROR(VLOOKUP($D98,$H$116:$L$146,COLUMNS($H$115:$J$115)-1+N$7,0)*$E98*$F98*'1. General Inputs'!$J$25,0),0),0)</f>
        <v>0</v>
      </c>
      <c r="O98" s="775">
        <f ca="1">ROUNDUP(IFERROR($F98*$E98*CHOOSE(O$7,
IFERROR(SUMPRODUCT('6. Patients'!CH$10:CH$107,OFFSET('6. Patients'!$DN$9,1,MATCH($D98,'6. Patients'!$DO$9:$FL$9,0),ROWS('6. Patients'!DU$10:DU$107))),0)+
IFERROR(SUMPRODUCT('6. Patients'!CH$10:CH$107,OFFSET('6. Patients'!$FM$9,1,MATCH($D98,'6. Patients'!$FN$9:$GG$9,0),ROWS('6. Patients'!DU$10:DU$107))),0)+
IFERROR(SUMPRODUCT('6. Patients'!CH$10:CH$107,OFFSET('6. Patients'!$GH$9,1,MATCH($D98,'6. Patients'!$GI$9:$IF$9,0),ROWS('6. Patients'!DU$10:DU$107))),0)+
IFERROR(SUMPRODUCT('6. Patients'!CH$10:CH$107,OFFSET('6. Patients'!$IG$9,1,MATCH($D98,'6. Patients'!$IH$9:$JA$9,0),ROWS('6. Patients'!DU$10:DU$107))),0),
IFERROR(SUMPRODUCT('6. Patients'!CH$10:CH$107,OFFSET('6. Patients'!$JB$9,1,MATCH($D98,'6. Patients'!$JC$9:$KZ$9,0),ROWS('6. Patients'!DU$10:DU$107))),0)+
IFERROR(SUMPRODUCT('6. Patients'!CH$10:CH$107,OFFSET('6. Patients'!$LA$9,1,MATCH($D98,'6. Patients'!$LB$9:$LU$9,0),ROWS('6. Patients'!DU$10:DU$107))),0)+
IFERROR(SUMPRODUCT('6. Patients'!CH$10:CH$107,OFFSET('6. Patients'!$LV$9,1,MATCH($D98,'6. Patients'!$LW$9:$NT$9,0),ROWS('6. Patients'!DU$10:DU$107))),0)+
IFERROR(SUMPRODUCT('6. Patients'!CH$10:CH$107,OFFSET('6. Patients'!$NU$9,1,MATCH($D98,'6. Patients'!$NV$9:$OO$9,0),ROWS('6. Patients'!DU$10:DU$107))),0),
IFERROR(SUMPRODUCT('6. Patients'!CH$10:CH$107,OFFSET('6. Patients'!$OP$9,1,MATCH($D98,'6. Patients'!$OQ$9:$QN$9,0),ROWS('6. Patients'!DU$10:DU$107))),0)+
IFERROR(SUMPRODUCT('6. Patients'!CH$10:CH$107,OFFSET('6. Patients'!$QO$9,1,MATCH($D98,'6. Patients'!$QP$9:$RI$9,0),ROWS('6. Patients'!DU$10:DU$107))),0)+
IFERROR(SUMPRODUCT('6. Patients'!CH$10:CH$107,OFFSET('6. Patients'!$RJ$9,1,MATCH($D98,'6. Patients'!$RK$9:$TH$9,0),ROWS('6. Patients'!DU$10:DU$107))),0)+
IFERROR(SUMPRODUCT('6. Patients'!CH$10:CH$107,OFFSET('6. Patients'!$TI$9,1,MATCH($D98,'6. Patients'!$TJ$9:$UC$9,0),ROWS('6. Patients'!DU$10:DU$107))),0))+
IFERROR(VLOOKUP($D98,$H$116:$L$146,COLUMNS($H$115:$J$115)-1+O$7,0)*$E98*$F98*'1. General Inputs'!$J$25,0),0),0)</f>
        <v>0</v>
      </c>
      <c r="P98" s="775">
        <f ca="1">ROUNDUP(IFERROR($F98*$E98*CHOOSE(P$7,
IFERROR(SUMPRODUCT('6. Patients'!CI$10:CI$107,OFFSET('6. Patients'!$DN$9,1,MATCH($D98,'6. Patients'!$DO$9:$FL$9,0),ROWS('6. Patients'!DV$10:DV$107))),0)+
IFERROR(SUMPRODUCT('6. Patients'!CI$10:CI$107,OFFSET('6. Patients'!$FM$9,1,MATCH($D98,'6. Patients'!$FN$9:$GG$9,0),ROWS('6. Patients'!DV$10:DV$107))),0)+
IFERROR(SUMPRODUCT('6. Patients'!CI$10:CI$107,OFFSET('6. Patients'!$GH$9,1,MATCH($D98,'6. Patients'!$GI$9:$IF$9,0),ROWS('6. Patients'!DV$10:DV$107))),0)+
IFERROR(SUMPRODUCT('6. Patients'!CI$10:CI$107,OFFSET('6. Patients'!$IG$9,1,MATCH($D98,'6. Patients'!$IH$9:$JA$9,0),ROWS('6. Patients'!DV$10:DV$107))),0),
IFERROR(SUMPRODUCT('6. Patients'!CI$10:CI$107,OFFSET('6. Patients'!$JB$9,1,MATCH($D98,'6. Patients'!$JC$9:$KZ$9,0),ROWS('6. Patients'!DV$10:DV$107))),0)+
IFERROR(SUMPRODUCT('6. Patients'!CI$10:CI$107,OFFSET('6. Patients'!$LA$9,1,MATCH($D98,'6. Patients'!$LB$9:$LU$9,0),ROWS('6. Patients'!DV$10:DV$107))),0)+
IFERROR(SUMPRODUCT('6. Patients'!CI$10:CI$107,OFFSET('6. Patients'!$LV$9,1,MATCH($D98,'6. Patients'!$LW$9:$NT$9,0),ROWS('6. Patients'!DV$10:DV$107))),0)+
IFERROR(SUMPRODUCT('6. Patients'!CI$10:CI$107,OFFSET('6. Patients'!$NU$9,1,MATCH($D98,'6. Patients'!$NV$9:$OO$9,0),ROWS('6. Patients'!DV$10:DV$107))),0),
IFERROR(SUMPRODUCT('6. Patients'!CI$10:CI$107,OFFSET('6. Patients'!$OP$9,1,MATCH($D98,'6. Patients'!$OQ$9:$QN$9,0),ROWS('6. Patients'!DV$10:DV$107))),0)+
IFERROR(SUMPRODUCT('6. Patients'!CI$10:CI$107,OFFSET('6. Patients'!$QO$9,1,MATCH($D98,'6. Patients'!$QP$9:$RI$9,0),ROWS('6. Patients'!DV$10:DV$107))),0)+
IFERROR(SUMPRODUCT('6. Patients'!CI$10:CI$107,OFFSET('6. Patients'!$RJ$9,1,MATCH($D98,'6. Patients'!$RK$9:$TH$9,0),ROWS('6. Patients'!DV$10:DV$107))),0)+
IFERROR(SUMPRODUCT('6. Patients'!CI$10:CI$107,OFFSET('6. Patients'!$TI$9,1,MATCH($D98,'6. Patients'!$TJ$9:$UC$9,0),ROWS('6. Patients'!DV$10:DV$107))),0))+
IFERROR(VLOOKUP($D98,$H$116:$L$146,COLUMNS($H$115:$J$115)-1+P$7,0)*$E98*$F98*'1. General Inputs'!$J$25,0),0),0)</f>
        <v>0</v>
      </c>
      <c r="Q98" s="775">
        <f ca="1">ROUNDUP(IFERROR($F98*$E98*CHOOSE(Q$7,
IFERROR(SUMPRODUCT('6. Patients'!CJ$10:CJ$107,OFFSET('6. Patients'!$DN$9,1,MATCH($D98,'6. Patients'!$DO$9:$FL$9,0),ROWS('6. Patients'!DW$10:DW$107))),0)+
IFERROR(SUMPRODUCT('6. Patients'!CJ$10:CJ$107,OFFSET('6. Patients'!$FM$9,1,MATCH($D98,'6. Patients'!$FN$9:$GG$9,0),ROWS('6. Patients'!DW$10:DW$107))),0)+
IFERROR(SUMPRODUCT('6. Patients'!CJ$10:CJ$107,OFFSET('6. Patients'!$GH$9,1,MATCH($D98,'6. Patients'!$GI$9:$IF$9,0),ROWS('6. Patients'!DW$10:DW$107))),0)+
IFERROR(SUMPRODUCT('6. Patients'!CJ$10:CJ$107,OFFSET('6. Patients'!$IG$9,1,MATCH($D98,'6. Patients'!$IH$9:$JA$9,0),ROWS('6. Patients'!DW$10:DW$107))),0),
IFERROR(SUMPRODUCT('6. Patients'!CJ$10:CJ$107,OFFSET('6. Patients'!$JB$9,1,MATCH($D98,'6. Patients'!$JC$9:$KZ$9,0),ROWS('6. Patients'!DW$10:DW$107))),0)+
IFERROR(SUMPRODUCT('6. Patients'!CJ$10:CJ$107,OFFSET('6. Patients'!$LA$9,1,MATCH($D98,'6. Patients'!$LB$9:$LU$9,0),ROWS('6. Patients'!DW$10:DW$107))),0)+
IFERROR(SUMPRODUCT('6. Patients'!CJ$10:CJ$107,OFFSET('6. Patients'!$LV$9,1,MATCH($D98,'6. Patients'!$LW$9:$NT$9,0),ROWS('6. Patients'!DW$10:DW$107))),0)+
IFERROR(SUMPRODUCT('6. Patients'!CJ$10:CJ$107,OFFSET('6. Patients'!$NU$9,1,MATCH($D98,'6. Patients'!$NV$9:$OO$9,0),ROWS('6. Patients'!DW$10:DW$107))),0),
IFERROR(SUMPRODUCT('6. Patients'!CJ$10:CJ$107,OFFSET('6. Patients'!$OP$9,1,MATCH($D98,'6. Patients'!$OQ$9:$QN$9,0),ROWS('6. Patients'!DW$10:DW$107))),0)+
IFERROR(SUMPRODUCT('6. Patients'!CJ$10:CJ$107,OFFSET('6. Patients'!$QO$9,1,MATCH($D98,'6. Patients'!$QP$9:$RI$9,0),ROWS('6. Patients'!DW$10:DW$107))),0)+
IFERROR(SUMPRODUCT('6. Patients'!CJ$10:CJ$107,OFFSET('6. Patients'!$RJ$9,1,MATCH($D98,'6. Patients'!$RK$9:$TH$9,0),ROWS('6. Patients'!DW$10:DW$107))),0)+
IFERROR(SUMPRODUCT('6. Patients'!CJ$10:CJ$107,OFFSET('6. Patients'!$TI$9,1,MATCH($D98,'6. Patients'!$TJ$9:$UC$9,0),ROWS('6. Patients'!DW$10:DW$107))),0))+
IFERROR(VLOOKUP($D98,$H$116:$L$146,COLUMNS($H$115:$J$115)-1+Q$7,0)*$E98*$F98*'1. General Inputs'!$J$25,0),0),0)</f>
        <v>0</v>
      </c>
      <c r="R98" s="775">
        <f ca="1">ROUNDUP(IFERROR($F98*$E98*CHOOSE(R$7,
IFERROR(SUMPRODUCT('6. Patients'!CK$10:CK$107,OFFSET('6. Patients'!$DN$9,1,MATCH($D98,'6. Patients'!$DO$9:$FL$9,0),ROWS('6. Patients'!DX$10:DX$107))),0)+
IFERROR(SUMPRODUCT('6. Patients'!CK$10:CK$107,OFFSET('6. Patients'!$FM$9,1,MATCH($D98,'6. Patients'!$FN$9:$GG$9,0),ROWS('6. Patients'!DX$10:DX$107))),0)+
IFERROR(SUMPRODUCT('6. Patients'!CK$10:CK$107,OFFSET('6. Patients'!$GH$9,1,MATCH($D98,'6. Patients'!$GI$9:$IF$9,0),ROWS('6. Patients'!DX$10:DX$107))),0)+
IFERROR(SUMPRODUCT('6. Patients'!CK$10:CK$107,OFFSET('6. Patients'!$IG$9,1,MATCH($D98,'6. Patients'!$IH$9:$JA$9,0),ROWS('6. Patients'!DX$10:DX$107))),0),
IFERROR(SUMPRODUCT('6. Patients'!CK$10:CK$107,OFFSET('6. Patients'!$JB$9,1,MATCH($D98,'6. Patients'!$JC$9:$KZ$9,0),ROWS('6. Patients'!DX$10:DX$107))),0)+
IFERROR(SUMPRODUCT('6. Patients'!CK$10:CK$107,OFFSET('6. Patients'!$LA$9,1,MATCH($D98,'6. Patients'!$LB$9:$LU$9,0),ROWS('6. Patients'!DX$10:DX$107))),0)+
IFERROR(SUMPRODUCT('6. Patients'!CK$10:CK$107,OFFSET('6. Patients'!$LV$9,1,MATCH($D98,'6. Patients'!$LW$9:$NT$9,0),ROWS('6. Patients'!DX$10:DX$107))),0)+
IFERROR(SUMPRODUCT('6. Patients'!CK$10:CK$107,OFFSET('6. Patients'!$NU$9,1,MATCH($D98,'6. Patients'!$NV$9:$OO$9,0),ROWS('6. Patients'!DX$10:DX$107))),0),
IFERROR(SUMPRODUCT('6. Patients'!CK$10:CK$107,OFFSET('6. Patients'!$OP$9,1,MATCH($D98,'6. Patients'!$OQ$9:$QN$9,0),ROWS('6. Patients'!DX$10:DX$107))),0)+
IFERROR(SUMPRODUCT('6. Patients'!CK$10:CK$107,OFFSET('6. Patients'!$QO$9,1,MATCH($D98,'6. Patients'!$QP$9:$RI$9,0),ROWS('6. Patients'!DX$10:DX$107))),0)+
IFERROR(SUMPRODUCT('6. Patients'!CK$10:CK$107,OFFSET('6. Patients'!$RJ$9,1,MATCH($D98,'6. Patients'!$RK$9:$TH$9,0),ROWS('6. Patients'!DX$10:DX$107))),0)+
IFERROR(SUMPRODUCT('6. Patients'!CK$10:CK$107,OFFSET('6. Patients'!$TI$9,1,MATCH($D98,'6. Patients'!$TJ$9:$UC$9,0),ROWS('6. Patients'!DX$10:DX$107))),0))+
IFERROR(VLOOKUP($D98,$H$116:$L$146,COLUMNS($H$115:$J$115)-1+R$7,0)*$E98*$F98*'1. General Inputs'!$J$25,0),0),0)</f>
        <v>0</v>
      </c>
      <c r="S98" s="775">
        <f ca="1">ROUNDUP(IFERROR($F98*$E98*CHOOSE(S$7,
IFERROR(SUMPRODUCT('6. Patients'!CL$10:CL$107,OFFSET('6. Patients'!$DN$9,1,MATCH($D98,'6. Patients'!$DO$9:$FL$9,0),ROWS('6. Patients'!DY$10:DY$107))),0)+
IFERROR(SUMPRODUCT('6. Patients'!CL$10:CL$107,OFFSET('6. Patients'!$FM$9,1,MATCH($D98,'6. Patients'!$FN$9:$GG$9,0),ROWS('6. Patients'!DY$10:DY$107))),0)+
IFERROR(SUMPRODUCT('6. Patients'!CL$10:CL$107,OFFSET('6. Patients'!$GH$9,1,MATCH($D98,'6. Patients'!$GI$9:$IF$9,0),ROWS('6. Patients'!DY$10:DY$107))),0)+
IFERROR(SUMPRODUCT('6. Patients'!CL$10:CL$107,OFFSET('6. Patients'!$IG$9,1,MATCH($D98,'6. Patients'!$IH$9:$JA$9,0),ROWS('6. Patients'!DY$10:DY$107))),0),
IFERROR(SUMPRODUCT('6. Patients'!CL$10:CL$107,OFFSET('6. Patients'!$JB$9,1,MATCH($D98,'6. Patients'!$JC$9:$KZ$9,0),ROWS('6. Patients'!DY$10:DY$107))),0)+
IFERROR(SUMPRODUCT('6. Patients'!CL$10:CL$107,OFFSET('6. Patients'!$LA$9,1,MATCH($D98,'6. Patients'!$LB$9:$LU$9,0),ROWS('6. Patients'!DY$10:DY$107))),0)+
IFERROR(SUMPRODUCT('6. Patients'!CL$10:CL$107,OFFSET('6. Patients'!$LV$9,1,MATCH($D98,'6. Patients'!$LW$9:$NT$9,0),ROWS('6. Patients'!DY$10:DY$107))),0)+
IFERROR(SUMPRODUCT('6. Patients'!CL$10:CL$107,OFFSET('6. Patients'!$NU$9,1,MATCH($D98,'6. Patients'!$NV$9:$OO$9,0),ROWS('6. Patients'!DY$10:DY$107))),0),
IFERROR(SUMPRODUCT('6. Patients'!CL$10:CL$107,OFFSET('6. Patients'!$OP$9,1,MATCH($D98,'6. Patients'!$OQ$9:$QN$9,0),ROWS('6. Patients'!DY$10:DY$107))),0)+
IFERROR(SUMPRODUCT('6. Patients'!CL$10:CL$107,OFFSET('6. Patients'!$QO$9,1,MATCH($D98,'6. Patients'!$QP$9:$RI$9,0),ROWS('6. Patients'!DY$10:DY$107))),0)+
IFERROR(SUMPRODUCT('6. Patients'!CL$10:CL$107,OFFSET('6. Patients'!$RJ$9,1,MATCH($D98,'6. Patients'!$RK$9:$TH$9,0),ROWS('6. Patients'!DY$10:DY$107))),0)+
IFERROR(SUMPRODUCT('6. Patients'!CL$10:CL$107,OFFSET('6. Patients'!$TI$9,1,MATCH($D98,'6. Patients'!$TJ$9:$UC$9,0),ROWS('6. Patients'!DY$10:DY$107))),0))+
IFERROR(VLOOKUP($D98,$H$116:$L$146,COLUMNS($H$115:$J$115)-1+S$7,0)*$E98*$F98*'1. General Inputs'!$J$25,0),0),0)</f>
        <v>0</v>
      </c>
      <c r="T98" s="775">
        <f ca="1">ROUNDUP(IFERROR($F98*$E98*CHOOSE(T$7,
IFERROR(SUMPRODUCT('6. Patients'!CM$10:CM$107,OFFSET('6. Patients'!$DN$9,1,MATCH($D98,'6. Patients'!$DO$9:$FL$9,0),ROWS('6. Patients'!DZ$10:DZ$107))),0)+
IFERROR(SUMPRODUCT('6. Patients'!CM$10:CM$107,OFFSET('6. Patients'!$FM$9,1,MATCH($D98,'6. Patients'!$FN$9:$GG$9,0),ROWS('6. Patients'!DZ$10:DZ$107))),0)+
IFERROR(SUMPRODUCT('6. Patients'!CM$10:CM$107,OFFSET('6. Patients'!$GH$9,1,MATCH($D98,'6. Patients'!$GI$9:$IF$9,0),ROWS('6. Patients'!DZ$10:DZ$107))),0)+
IFERROR(SUMPRODUCT('6. Patients'!CM$10:CM$107,OFFSET('6. Patients'!$IG$9,1,MATCH($D98,'6. Patients'!$IH$9:$JA$9,0),ROWS('6. Patients'!DZ$10:DZ$107))),0),
IFERROR(SUMPRODUCT('6. Patients'!CM$10:CM$107,OFFSET('6. Patients'!$JB$9,1,MATCH($D98,'6. Patients'!$JC$9:$KZ$9,0),ROWS('6. Patients'!DZ$10:DZ$107))),0)+
IFERROR(SUMPRODUCT('6. Patients'!CM$10:CM$107,OFFSET('6. Patients'!$LA$9,1,MATCH($D98,'6. Patients'!$LB$9:$LU$9,0),ROWS('6. Patients'!DZ$10:DZ$107))),0)+
IFERROR(SUMPRODUCT('6. Patients'!CM$10:CM$107,OFFSET('6. Patients'!$LV$9,1,MATCH($D98,'6. Patients'!$LW$9:$NT$9,0),ROWS('6. Patients'!DZ$10:DZ$107))),0)+
IFERROR(SUMPRODUCT('6. Patients'!CM$10:CM$107,OFFSET('6. Patients'!$NU$9,1,MATCH($D98,'6. Patients'!$NV$9:$OO$9,0),ROWS('6. Patients'!DZ$10:DZ$107))),0),
IFERROR(SUMPRODUCT('6. Patients'!CM$10:CM$107,OFFSET('6. Patients'!$OP$9,1,MATCH($D98,'6. Patients'!$OQ$9:$QN$9,0),ROWS('6. Patients'!DZ$10:DZ$107))),0)+
IFERROR(SUMPRODUCT('6. Patients'!CM$10:CM$107,OFFSET('6. Patients'!$QO$9,1,MATCH($D98,'6. Patients'!$QP$9:$RI$9,0),ROWS('6. Patients'!DZ$10:DZ$107))),0)+
IFERROR(SUMPRODUCT('6. Patients'!CM$10:CM$107,OFFSET('6. Patients'!$RJ$9,1,MATCH($D98,'6. Patients'!$RK$9:$TH$9,0),ROWS('6. Patients'!DZ$10:DZ$107))),0)+
IFERROR(SUMPRODUCT('6. Patients'!CM$10:CM$107,OFFSET('6. Patients'!$TI$9,1,MATCH($D98,'6. Patients'!$TJ$9:$UC$9,0),ROWS('6. Patients'!DZ$10:DZ$107))),0))+
IFERROR(VLOOKUP($D98,$H$116:$L$146,COLUMNS($H$115:$J$115)-1+T$7,0)*$E98*$F98*'1. General Inputs'!$J$25,0),0),0)</f>
        <v>0</v>
      </c>
      <c r="U98" s="775">
        <f ca="1">ROUNDUP(IFERROR($F98*$E98*CHOOSE(U$7,
IFERROR(SUMPRODUCT('6. Patients'!CN$10:CN$107,OFFSET('6. Patients'!$DN$9,1,MATCH($D98,'6. Patients'!$DO$9:$FL$9,0),ROWS('6. Patients'!EA$10:EA$107))),0)+
IFERROR(SUMPRODUCT('6. Patients'!CN$10:CN$107,OFFSET('6. Patients'!$FM$9,1,MATCH($D98,'6. Patients'!$FN$9:$GG$9,0),ROWS('6. Patients'!EA$10:EA$107))),0)+
IFERROR(SUMPRODUCT('6. Patients'!CN$10:CN$107,OFFSET('6. Patients'!$GH$9,1,MATCH($D98,'6. Patients'!$GI$9:$IF$9,0),ROWS('6. Patients'!EA$10:EA$107))),0)+
IFERROR(SUMPRODUCT('6. Patients'!CN$10:CN$107,OFFSET('6. Patients'!$IG$9,1,MATCH($D98,'6. Patients'!$IH$9:$JA$9,0),ROWS('6. Patients'!EA$10:EA$107))),0),
IFERROR(SUMPRODUCT('6. Patients'!CN$10:CN$107,OFFSET('6. Patients'!$JB$9,1,MATCH($D98,'6. Patients'!$JC$9:$KZ$9,0),ROWS('6. Patients'!EA$10:EA$107))),0)+
IFERROR(SUMPRODUCT('6. Patients'!CN$10:CN$107,OFFSET('6. Patients'!$LA$9,1,MATCH($D98,'6. Patients'!$LB$9:$LU$9,0),ROWS('6. Patients'!EA$10:EA$107))),0)+
IFERROR(SUMPRODUCT('6. Patients'!CN$10:CN$107,OFFSET('6. Patients'!$LV$9,1,MATCH($D98,'6. Patients'!$LW$9:$NT$9,0),ROWS('6. Patients'!EA$10:EA$107))),0)+
IFERROR(SUMPRODUCT('6. Patients'!CN$10:CN$107,OFFSET('6. Patients'!$NU$9,1,MATCH($D98,'6. Patients'!$NV$9:$OO$9,0),ROWS('6. Patients'!EA$10:EA$107))),0),
IFERROR(SUMPRODUCT('6. Patients'!CN$10:CN$107,OFFSET('6. Patients'!$OP$9,1,MATCH($D98,'6. Patients'!$OQ$9:$QN$9,0),ROWS('6. Patients'!EA$10:EA$107))),0)+
IFERROR(SUMPRODUCT('6. Patients'!CN$10:CN$107,OFFSET('6. Patients'!$QO$9,1,MATCH($D98,'6. Patients'!$QP$9:$RI$9,0),ROWS('6. Patients'!EA$10:EA$107))),0)+
IFERROR(SUMPRODUCT('6. Patients'!CN$10:CN$107,OFFSET('6. Patients'!$RJ$9,1,MATCH($D98,'6. Patients'!$RK$9:$TH$9,0),ROWS('6. Patients'!EA$10:EA$107))),0)+
IFERROR(SUMPRODUCT('6. Patients'!CN$10:CN$107,OFFSET('6. Patients'!$TI$9,1,MATCH($D98,'6. Patients'!$TJ$9:$UC$9,0),ROWS('6. Patients'!EA$10:EA$107))),0))+
IFERROR(VLOOKUP($D98,$H$116:$L$146,COLUMNS($H$115:$J$115)-1+U$7,0)*$E98*$F98*'1. General Inputs'!$J$25,0),0),0)</f>
        <v>0</v>
      </c>
      <c r="V98" s="775">
        <f ca="1">ROUNDUP(IFERROR($F98*$E98*CHOOSE(V$7,
IFERROR(SUMPRODUCT('6. Patients'!CO$10:CO$107,OFFSET('6. Patients'!$DN$9,1,MATCH($D98,'6. Patients'!$DO$9:$FL$9,0),ROWS('6. Patients'!EB$10:EB$107))),0)+
IFERROR(SUMPRODUCT('6. Patients'!CO$10:CO$107,OFFSET('6. Patients'!$FM$9,1,MATCH($D98,'6. Patients'!$FN$9:$GG$9,0),ROWS('6. Patients'!EB$10:EB$107))),0)+
IFERROR(SUMPRODUCT('6. Patients'!CO$10:CO$107,OFFSET('6. Patients'!$GH$9,1,MATCH($D98,'6. Patients'!$GI$9:$IF$9,0),ROWS('6. Patients'!EB$10:EB$107))),0)+
IFERROR(SUMPRODUCT('6. Patients'!CO$10:CO$107,OFFSET('6. Patients'!$IG$9,1,MATCH($D98,'6. Patients'!$IH$9:$JA$9,0),ROWS('6. Patients'!EB$10:EB$107))),0),
IFERROR(SUMPRODUCT('6. Patients'!CO$10:CO$107,OFFSET('6. Patients'!$JB$9,1,MATCH($D98,'6. Patients'!$JC$9:$KZ$9,0),ROWS('6. Patients'!EB$10:EB$107))),0)+
IFERROR(SUMPRODUCT('6. Patients'!CO$10:CO$107,OFFSET('6. Patients'!$LA$9,1,MATCH($D98,'6. Patients'!$LB$9:$LU$9,0),ROWS('6. Patients'!EB$10:EB$107))),0)+
IFERROR(SUMPRODUCT('6. Patients'!CO$10:CO$107,OFFSET('6. Patients'!$LV$9,1,MATCH($D98,'6. Patients'!$LW$9:$NT$9,0),ROWS('6. Patients'!EB$10:EB$107))),0)+
IFERROR(SUMPRODUCT('6. Patients'!CO$10:CO$107,OFFSET('6. Patients'!$NU$9,1,MATCH($D98,'6. Patients'!$NV$9:$OO$9,0),ROWS('6. Patients'!EB$10:EB$107))),0),
IFERROR(SUMPRODUCT('6. Patients'!CO$10:CO$107,OFFSET('6. Patients'!$OP$9,1,MATCH($D98,'6. Patients'!$OQ$9:$QN$9,0),ROWS('6. Patients'!EB$10:EB$107))),0)+
IFERROR(SUMPRODUCT('6. Patients'!CO$10:CO$107,OFFSET('6. Patients'!$QO$9,1,MATCH($D98,'6. Patients'!$QP$9:$RI$9,0),ROWS('6. Patients'!EB$10:EB$107))),0)+
IFERROR(SUMPRODUCT('6. Patients'!CO$10:CO$107,OFFSET('6. Patients'!$RJ$9,1,MATCH($D98,'6. Patients'!$RK$9:$TH$9,0),ROWS('6. Patients'!EB$10:EB$107))),0)+
IFERROR(SUMPRODUCT('6. Patients'!CO$10:CO$107,OFFSET('6. Patients'!$TI$9,1,MATCH($D98,'6. Patients'!$TJ$9:$UC$9,0),ROWS('6. Patients'!EB$10:EB$107))),0))+
IFERROR(VLOOKUP($D98,$H$116:$L$146,COLUMNS($H$115:$J$115)-1+V$7,0)*$E98*$F98*'1. General Inputs'!$J$25,0),0),0)</f>
        <v>0</v>
      </c>
      <c r="W98" s="775">
        <f ca="1">ROUNDUP(IFERROR($F98*$E98*CHOOSE(W$7,
IFERROR(SUMPRODUCT('6. Patients'!CP$10:CP$107,OFFSET('6. Patients'!$DN$9,1,MATCH($D98,'6. Patients'!$DO$9:$FL$9,0),ROWS('6. Patients'!EC$10:EC$107))),0)+
IFERROR(SUMPRODUCT('6. Patients'!CP$10:CP$107,OFFSET('6. Patients'!$FM$9,1,MATCH($D98,'6. Patients'!$FN$9:$GG$9,0),ROWS('6. Patients'!EC$10:EC$107))),0)+
IFERROR(SUMPRODUCT('6. Patients'!CP$10:CP$107,OFFSET('6. Patients'!$GH$9,1,MATCH($D98,'6. Patients'!$GI$9:$IF$9,0),ROWS('6. Patients'!EC$10:EC$107))),0)+
IFERROR(SUMPRODUCT('6. Patients'!CP$10:CP$107,OFFSET('6. Patients'!$IG$9,1,MATCH($D98,'6. Patients'!$IH$9:$JA$9,0),ROWS('6. Patients'!EC$10:EC$107))),0),
IFERROR(SUMPRODUCT('6. Patients'!CP$10:CP$107,OFFSET('6. Patients'!$JB$9,1,MATCH($D98,'6. Patients'!$JC$9:$KZ$9,0),ROWS('6. Patients'!EC$10:EC$107))),0)+
IFERROR(SUMPRODUCT('6. Patients'!CP$10:CP$107,OFFSET('6. Patients'!$LA$9,1,MATCH($D98,'6. Patients'!$LB$9:$LU$9,0),ROWS('6. Patients'!EC$10:EC$107))),0)+
IFERROR(SUMPRODUCT('6. Patients'!CP$10:CP$107,OFFSET('6. Patients'!$LV$9,1,MATCH($D98,'6. Patients'!$LW$9:$NT$9,0),ROWS('6. Patients'!EC$10:EC$107))),0)+
IFERROR(SUMPRODUCT('6. Patients'!CP$10:CP$107,OFFSET('6. Patients'!$NU$9,1,MATCH($D98,'6. Patients'!$NV$9:$OO$9,0),ROWS('6. Patients'!EC$10:EC$107))),0),
IFERROR(SUMPRODUCT('6. Patients'!CP$10:CP$107,OFFSET('6. Patients'!$OP$9,1,MATCH($D98,'6. Patients'!$OQ$9:$QN$9,0),ROWS('6. Patients'!EC$10:EC$107))),0)+
IFERROR(SUMPRODUCT('6. Patients'!CP$10:CP$107,OFFSET('6. Patients'!$QO$9,1,MATCH($D98,'6. Patients'!$QP$9:$RI$9,0),ROWS('6. Patients'!EC$10:EC$107))),0)+
IFERROR(SUMPRODUCT('6. Patients'!CP$10:CP$107,OFFSET('6. Patients'!$RJ$9,1,MATCH($D98,'6. Patients'!$RK$9:$TH$9,0),ROWS('6. Patients'!EC$10:EC$107))),0)+
IFERROR(SUMPRODUCT('6. Patients'!CP$10:CP$107,OFFSET('6. Patients'!$TI$9,1,MATCH($D98,'6. Patients'!$TJ$9:$UC$9,0),ROWS('6. Patients'!EC$10:EC$107))),0))+
IFERROR(VLOOKUP($D98,$H$116:$L$146,COLUMNS($H$115:$J$115)-1+W$7,0)*$E98*$F98*'1. General Inputs'!$J$25,0),0),0)</f>
        <v>0</v>
      </c>
      <c r="X98" s="775">
        <f ca="1">ROUNDUP(IFERROR($F98*$E98*CHOOSE(X$7,
IFERROR(SUMPRODUCT('6. Patients'!CQ$10:CQ$107,OFFSET('6. Patients'!$DN$9,1,MATCH($D98,'6. Patients'!$DO$9:$FL$9,0),ROWS('6. Patients'!ED$10:ED$107))),0)+
IFERROR(SUMPRODUCT('6. Patients'!CQ$10:CQ$107,OFFSET('6. Patients'!$FM$9,1,MATCH($D98,'6. Patients'!$FN$9:$GG$9,0),ROWS('6. Patients'!ED$10:ED$107))),0)+
IFERROR(SUMPRODUCT('6. Patients'!CQ$10:CQ$107,OFFSET('6. Patients'!$GH$9,1,MATCH($D98,'6. Patients'!$GI$9:$IF$9,0),ROWS('6. Patients'!ED$10:ED$107))),0)+
IFERROR(SUMPRODUCT('6. Patients'!CQ$10:CQ$107,OFFSET('6. Patients'!$IG$9,1,MATCH($D98,'6. Patients'!$IH$9:$JA$9,0),ROWS('6. Patients'!ED$10:ED$107))),0),
IFERROR(SUMPRODUCT('6. Patients'!CQ$10:CQ$107,OFFSET('6. Patients'!$JB$9,1,MATCH($D98,'6. Patients'!$JC$9:$KZ$9,0),ROWS('6. Patients'!ED$10:ED$107))),0)+
IFERROR(SUMPRODUCT('6. Patients'!CQ$10:CQ$107,OFFSET('6. Patients'!$LA$9,1,MATCH($D98,'6. Patients'!$LB$9:$LU$9,0),ROWS('6. Patients'!ED$10:ED$107))),0)+
IFERROR(SUMPRODUCT('6. Patients'!CQ$10:CQ$107,OFFSET('6. Patients'!$LV$9,1,MATCH($D98,'6. Patients'!$LW$9:$NT$9,0),ROWS('6. Patients'!ED$10:ED$107))),0)+
IFERROR(SUMPRODUCT('6. Patients'!CQ$10:CQ$107,OFFSET('6. Patients'!$NU$9,1,MATCH($D98,'6. Patients'!$NV$9:$OO$9,0),ROWS('6. Patients'!ED$10:ED$107))),0),
IFERROR(SUMPRODUCT('6. Patients'!CQ$10:CQ$107,OFFSET('6. Patients'!$OP$9,1,MATCH($D98,'6. Patients'!$OQ$9:$QN$9,0),ROWS('6. Patients'!ED$10:ED$107))),0)+
IFERROR(SUMPRODUCT('6. Patients'!CQ$10:CQ$107,OFFSET('6. Patients'!$QO$9,1,MATCH($D98,'6. Patients'!$QP$9:$RI$9,0),ROWS('6. Patients'!ED$10:ED$107))),0)+
IFERROR(SUMPRODUCT('6. Patients'!CQ$10:CQ$107,OFFSET('6. Patients'!$RJ$9,1,MATCH($D98,'6. Patients'!$RK$9:$TH$9,0),ROWS('6. Patients'!ED$10:ED$107))),0)+
IFERROR(SUMPRODUCT('6. Patients'!CQ$10:CQ$107,OFFSET('6. Patients'!$TI$9,1,MATCH($D98,'6. Patients'!$TJ$9:$UC$9,0),ROWS('6. Patients'!ED$10:ED$107))),0))+
IFERROR(VLOOKUP($D98,$H$116:$L$146,COLUMNS($H$115:$J$115)-1+X$7,0)*$E98*$F98*'1. General Inputs'!$J$25,0),0),0)</f>
        <v>0</v>
      </c>
      <c r="Y98" s="775">
        <f ca="1">ROUNDUP(IFERROR($F98*$E98*CHOOSE(Y$7,
IFERROR(SUMPRODUCT('6. Patients'!CR$10:CR$107,OFFSET('6. Patients'!$DN$9,1,MATCH($D98,'6. Patients'!$DO$9:$FL$9,0),ROWS('6. Patients'!EE$10:EE$107))),0)+
IFERROR(SUMPRODUCT('6. Patients'!CR$10:CR$107,OFFSET('6. Patients'!$FM$9,1,MATCH($D98,'6. Patients'!$FN$9:$GG$9,0),ROWS('6. Patients'!EE$10:EE$107))),0)+
IFERROR(SUMPRODUCT('6. Patients'!CR$10:CR$107,OFFSET('6. Patients'!$GH$9,1,MATCH($D98,'6. Patients'!$GI$9:$IF$9,0),ROWS('6. Patients'!EE$10:EE$107))),0)+
IFERROR(SUMPRODUCT('6. Patients'!CR$10:CR$107,OFFSET('6. Patients'!$IG$9,1,MATCH($D98,'6. Patients'!$IH$9:$JA$9,0),ROWS('6. Patients'!EE$10:EE$107))),0),
IFERROR(SUMPRODUCT('6. Patients'!CR$10:CR$107,OFFSET('6. Patients'!$JB$9,1,MATCH($D98,'6. Patients'!$JC$9:$KZ$9,0),ROWS('6. Patients'!EE$10:EE$107))),0)+
IFERROR(SUMPRODUCT('6. Patients'!CR$10:CR$107,OFFSET('6. Patients'!$LA$9,1,MATCH($D98,'6. Patients'!$LB$9:$LU$9,0),ROWS('6. Patients'!EE$10:EE$107))),0)+
IFERROR(SUMPRODUCT('6. Patients'!CR$10:CR$107,OFFSET('6. Patients'!$LV$9,1,MATCH($D98,'6. Patients'!$LW$9:$NT$9,0),ROWS('6. Patients'!EE$10:EE$107))),0)+
IFERROR(SUMPRODUCT('6. Patients'!CR$10:CR$107,OFFSET('6. Patients'!$NU$9,1,MATCH($D98,'6. Patients'!$NV$9:$OO$9,0),ROWS('6. Patients'!EE$10:EE$107))),0),
IFERROR(SUMPRODUCT('6. Patients'!CR$10:CR$107,OFFSET('6. Patients'!$OP$9,1,MATCH($D98,'6. Patients'!$OQ$9:$QN$9,0),ROWS('6. Patients'!EE$10:EE$107))),0)+
IFERROR(SUMPRODUCT('6. Patients'!CR$10:CR$107,OFFSET('6. Patients'!$QO$9,1,MATCH($D98,'6. Patients'!$QP$9:$RI$9,0),ROWS('6. Patients'!EE$10:EE$107))),0)+
IFERROR(SUMPRODUCT('6. Patients'!CR$10:CR$107,OFFSET('6. Patients'!$RJ$9,1,MATCH($D98,'6. Patients'!$RK$9:$TH$9,0),ROWS('6. Patients'!EE$10:EE$107))),0)+
IFERROR(SUMPRODUCT('6. Patients'!CR$10:CR$107,OFFSET('6. Patients'!$TI$9,1,MATCH($D98,'6. Patients'!$TJ$9:$UC$9,0),ROWS('6. Patients'!EE$10:EE$107))),0))+
IFERROR(VLOOKUP($D98,$H$116:$L$146,COLUMNS($H$115:$J$115)-1+Y$7,0)*$E98*$F98*'1. General Inputs'!$J$25,0),0),0)</f>
        <v>0</v>
      </c>
      <c r="Z98" s="775">
        <f ca="1">ROUNDUP(IFERROR($F98*$E98*CHOOSE(Z$7,
IFERROR(SUMPRODUCT('6. Patients'!CS$10:CS$107,OFFSET('6. Patients'!$DN$9,1,MATCH($D98,'6. Patients'!$DO$9:$FL$9,0),ROWS('6. Patients'!EF$10:EF$107))),0)+
IFERROR(SUMPRODUCT('6. Patients'!CS$10:CS$107,OFFSET('6. Patients'!$FM$9,1,MATCH($D98,'6. Patients'!$FN$9:$GG$9,0),ROWS('6. Patients'!EF$10:EF$107))),0)+
IFERROR(SUMPRODUCT('6. Patients'!CS$10:CS$107,OFFSET('6. Patients'!$GH$9,1,MATCH($D98,'6. Patients'!$GI$9:$IF$9,0),ROWS('6. Patients'!EF$10:EF$107))),0)+
IFERROR(SUMPRODUCT('6. Patients'!CS$10:CS$107,OFFSET('6. Patients'!$IG$9,1,MATCH($D98,'6. Patients'!$IH$9:$JA$9,0),ROWS('6. Patients'!EF$10:EF$107))),0),
IFERROR(SUMPRODUCT('6. Patients'!CS$10:CS$107,OFFSET('6. Patients'!$JB$9,1,MATCH($D98,'6. Patients'!$JC$9:$KZ$9,0),ROWS('6. Patients'!EF$10:EF$107))),0)+
IFERROR(SUMPRODUCT('6. Patients'!CS$10:CS$107,OFFSET('6. Patients'!$LA$9,1,MATCH($D98,'6. Patients'!$LB$9:$LU$9,0),ROWS('6. Patients'!EF$10:EF$107))),0)+
IFERROR(SUMPRODUCT('6. Patients'!CS$10:CS$107,OFFSET('6. Patients'!$LV$9,1,MATCH($D98,'6. Patients'!$LW$9:$NT$9,0),ROWS('6. Patients'!EF$10:EF$107))),0)+
IFERROR(SUMPRODUCT('6. Patients'!CS$10:CS$107,OFFSET('6. Patients'!$NU$9,1,MATCH($D98,'6. Patients'!$NV$9:$OO$9,0),ROWS('6. Patients'!EF$10:EF$107))),0),
IFERROR(SUMPRODUCT('6. Patients'!CS$10:CS$107,OFFSET('6. Patients'!$OP$9,1,MATCH($D98,'6. Patients'!$OQ$9:$QN$9,0),ROWS('6. Patients'!EF$10:EF$107))),0)+
IFERROR(SUMPRODUCT('6. Patients'!CS$10:CS$107,OFFSET('6. Patients'!$QO$9,1,MATCH($D98,'6. Patients'!$QP$9:$RI$9,0),ROWS('6. Patients'!EF$10:EF$107))),0)+
IFERROR(SUMPRODUCT('6. Patients'!CS$10:CS$107,OFFSET('6. Patients'!$RJ$9,1,MATCH($D98,'6. Patients'!$RK$9:$TH$9,0),ROWS('6. Patients'!EF$10:EF$107))),0)+
IFERROR(SUMPRODUCT('6. Patients'!CS$10:CS$107,OFFSET('6. Patients'!$TI$9,1,MATCH($D98,'6. Patients'!$TJ$9:$UC$9,0),ROWS('6. Patients'!EF$10:EF$107))),0))+
IFERROR(VLOOKUP($D98,$H$116:$L$146,COLUMNS($H$115:$J$115)-1+Z$7,0)*$E98*$F98*'1. General Inputs'!$J$25,0),0),0)</f>
        <v>0</v>
      </c>
      <c r="AA98" s="775">
        <f ca="1">ROUNDUP(IFERROR($F98*$E98*CHOOSE(AA$7,
IFERROR(SUMPRODUCT('6. Patients'!CT$10:CT$107,OFFSET('6. Patients'!$DN$9,1,MATCH($D98,'6. Patients'!$DO$9:$FL$9,0),ROWS('6. Patients'!EG$10:EG$107))),0)+
IFERROR(SUMPRODUCT('6. Patients'!CT$10:CT$107,OFFSET('6. Patients'!$FM$9,1,MATCH($D98,'6. Patients'!$FN$9:$GG$9,0),ROWS('6. Patients'!EG$10:EG$107))),0)+
IFERROR(SUMPRODUCT('6. Patients'!CT$10:CT$107,OFFSET('6. Patients'!$GH$9,1,MATCH($D98,'6. Patients'!$GI$9:$IF$9,0),ROWS('6. Patients'!EG$10:EG$107))),0)+
IFERROR(SUMPRODUCT('6. Patients'!CT$10:CT$107,OFFSET('6. Patients'!$IG$9,1,MATCH($D98,'6. Patients'!$IH$9:$JA$9,0),ROWS('6. Patients'!EG$10:EG$107))),0),
IFERROR(SUMPRODUCT('6. Patients'!CT$10:CT$107,OFFSET('6. Patients'!$JB$9,1,MATCH($D98,'6. Patients'!$JC$9:$KZ$9,0),ROWS('6. Patients'!EG$10:EG$107))),0)+
IFERROR(SUMPRODUCT('6. Patients'!CT$10:CT$107,OFFSET('6. Patients'!$LA$9,1,MATCH($D98,'6. Patients'!$LB$9:$LU$9,0),ROWS('6. Patients'!EG$10:EG$107))),0)+
IFERROR(SUMPRODUCT('6. Patients'!CT$10:CT$107,OFFSET('6. Patients'!$LV$9,1,MATCH($D98,'6. Patients'!$LW$9:$NT$9,0),ROWS('6. Patients'!EG$10:EG$107))),0)+
IFERROR(SUMPRODUCT('6. Patients'!CT$10:CT$107,OFFSET('6. Patients'!$NU$9,1,MATCH($D98,'6. Patients'!$NV$9:$OO$9,0),ROWS('6. Patients'!EG$10:EG$107))),0),
IFERROR(SUMPRODUCT('6. Patients'!CT$10:CT$107,OFFSET('6. Patients'!$OP$9,1,MATCH($D98,'6. Patients'!$OQ$9:$QN$9,0),ROWS('6. Patients'!EG$10:EG$107))),0)+
IFERROR(SUMPRODUCT('6. Patients'!CT$10:CT$107,OFFSET('6. Patients'!$QO$9,1,MATCH($D98,'6. Patients'!$QP$9:$RI$9,0),ROWS('6. Patients'!EG$10:EG$107))),0)+
IFERROR(SUMPRODUCT('6. Patients'!CT$10:CT$107,OFFSET('6. Patients'!$RJ$9,1,MATCH($D98,'6. Patients'!$RK$9:$TH$9,0),ROWS('6. Patients'!EG$10:EG$107))),0)+
IFERROR(SUMPRODUCT('6. Patients'!CT$10:CT$107,OFFSET('6. Patients'!$TI$9,1,MATCH($D98,'6. Patients'!$TJ$9:$UC$9,0),ROWS('6. Patients'!EG$10:EG$107))),0))+
IFERROR(VLOOKUP($D98,$H$116:$L$146,COLUMNS($H$115:$J$115)-1+AA$7,0)*$E98*$F98*'1. General Inputs'!$J$25,0),0),0)</f>
        <v>0</v>
      </c>
      <c r="AB98" s="775">
        <f ca="1">ROUNDUP(IFERROR($F98*$E98*CHOOSE(AB$7,
IFERROR(SUMPRODUCT('6. Patients'!CU$10:CU$107,OFFSET('6. Patients'!$DN$9,1,MATCH($D98,'6. Patients'!$DO$9:$FL$9,0),ROWS('6. Patients'!EH$10:EH$107))),0)+
IFERROR(SUMPRODUCT('6. Patients'!CU$10:CU$107,OFFSET('6. Patients'!$FM$9,1,MATCH($D98,'6. Patients'!$FN$9:$GG$9,0),ROWS('6. Patients'!EH$10:EH$107))),0)+
IFERROR(SUMPRODUCT('6. Patients'!CU$10:CU$107,OFFSET('6. Patients'!$GH$9,1,MATCH($D98,'6. Patients'!$GI$9:$IF$9,0),ROWS('6. Patients'!EH$10:EH$107))),0)+
IFERROR(SUMPRODUCT('6. Patients'!CU$10:CU$107,OFFSET('6. Patients'!$IG$9,1,MATCH($D98,'6. Patients'!$IH$9:$JA$9,0),ROWS('6. Patients'!EH$10:EH$107))),0),
IFERROR(SUMPRODUCT('6. Patients'!CU$10:CU$107,OFFSET('6. Patients'!$JB$9,1,MATCH($D98,'6. Patients'!$JC$9:$KZ$9,0),ROWS('6. Patients'!EH$10:EH$107))),0)+
IFERROR(SUMPRODUCT('6. Patients'!CU$10:CU$107,OFFSET('6. Patients'!$LA$9,1,MATCH($D98,'6. Patients'!$LB$9:$LU$9,0),ROWS('6. Patients'!EH$10:EH$107))),0)+
IFERROR(SUMPRODUCT('6. Patients'!CU$10:CU$107,OFFSET('6. Patients'!$LV$9,1,MATCH($D98,'6. Patients'!$LW$9:$NT$9,0),ROWS('6. Patients'!EH$10:EH$107))),0)+
IFERROR(SUMPRODUCT('6. Patients'!CU$10:CU$107,OFFSET('6. Patients'!$NU$9,1,MATCH($D98,'6. Patients'!$NV$9:$OO$9,0),ROWS('6. Patients'!EH$10:EH$107))),0),
IFERROR(SUMPRODUCT('6. Patients'!CU$10:CU$107,OFFSET('6. Patients'!$OP$9,1,MATCH($D98,'6. Patients'!$OQ$9:$QN$9,0),ROWS('6. Patients'!EH$10:EH$107))),0)+
IFERROR(SUMPRODUCT('6. Patients'!CU$10:CU$107,OFFSET('6. Patients'!$QO$9,1,MATCH($D98,'6. Patients'!$QP$9:$RI$9,0),ROWS('6. Patients'!EH$10:EH$107))),0)+
IFERROR(SUMPRODUCT('6. Patients'!CU$10:CU$107,OFFSET('6. Patients'!$RJ$9,1,MATCH($D98,'6. Patients'!$RK$9:$TH$9,0),ROWS('6. Patients'!EH$10:EH$107))),0)+
IFERROR(SUMPRODUCT('6. Patients'!CU$10:CU$107,OFFSET('6. Patients'!$TI$9,1,MATCH($D98,'6. Patients'!$TJ$9:$UC$9,0),ROWS('6. Patients'!EH$10:EH$107))),0))+
IFERROR(VLOOKUP($D98,$H$116:$L$146,COLUMNS($H$115:$J$115)-1+AB$7,0)*$E98*$F98*'1. General Inputs'!$J$25,0),0),0)</f>
        <v>0</v>
      </c>
      <c r="AC98" s="775">
        <f ca="1">ROUNDUP(IFERROR($F98*$E98*CHOOSE(AC$7,
IFERROR(SUMPRODUCT('6. Patients'!CV$10:CV$107,OFFSET('6. Patients'!$DN$9,1,MATCH($D98,'6. Patients'!$DO$9:$FL$9,0),ROWS('6. Patients'!EI$10:EI$107))),0)+
IFERROR(SUMPRODUCT('6. Patients'!CV$10:CV$107,OFFSET('6. Patients'!$FM$9,1,MATCH($D98,'6. Patients'!$FN$9:$GG$9,0),ROWS('6. Patients'!EI$10:EI$107))),0)+
IFERROR(SUMPRODUCT('6. Patients'!CV$10:CV$107,OFFSET('6. Patients'!$GH$9,1,MATCH($D98,'6. Patients'!$GI$9:$IF$9,0),ROWS('6. Patients'!EI$10:EI$107))),0)+
IFERROR(SUMPRODUCT('6. Patients'!CV$10:CV$107,OFFSET('6. Patients'!$IG$9,1,MATCH($D98,'6. Patients'!$IH$9:$JA$9,0),ROWS('6. Patients'!EI$10:EI$107))),0),
IFERROR(SUMPRODUCT('6. Patients'!CV$10:CV$107,OFFSET('6. Patients'!$JB$9,1,MATCH($D98,'6. Patients'!$JC$9:$KZ$9,0),ROWS('6. Patients'!EI$10:EI$107))),0)+
IFERROR(SUMPRODUCT('6. Patients'!CV$10:CV$107,OFFSET('6. Patients'!$LA$9,1,MATCH($D98,'6. Patients'!$LB$9:$LU$9,0),ROWS('6. Patients'!EI$10:EI$107))),0)+
IFERROR(SUMPRODUCT('6. Patients'!CV$10:CV$107,OFFSET('6. Patients'!$LV$9,1,MATCH($D98,'6. Patients'!$LW$9:$NT$9,0),ROWS('6. Patients'!EI$10:EI$107))),0)+
IFERROR(SUMPRODUCT('6. Patients'!CV$10:CV$107,OFFSET('6. Patients'!$NU$9,1,MATCH($D98,'6. Patients'!$NV$9:$OO$9,0),ROWS('6. Patients'!EI$10:EI$107))),0),
IFERROR(SUMPRODUCT('6. Patients'!CV$10:CV$107,OFFSET('6. Patients'!$OP$9,1,MATCH($D98,'6. Patients'!$OQ$9:$QN$9,0),ROWS('6. Patients'!EI$10:EI$107))),0)+
IFERROR(SUMPRODUCT('6. Patients'!CV$10:CV$107,OFFSET('6. Patients'!$QO$9,1,MATCH($D98,'6. Patients'!$QP$9:$RI$9,0),ROWS('6. Patients'!EI$10:EI$107))),0)+
IFERROR(SUMPRODUCT('6. Patients'!CV$10:CV$107,OFFSET('6. Patients'!$RJ$9,1,MATCH($D98,'6. Patients'!$RK$9:$TH$9,0),ROWS('6. Patients'!EI$10:EI$107))),0)+
IFERROR(SUMPRODUCT('6. Patients'!CV$10:CV$107,OFFSET('6. Patients'!$TI$9,1,MATCH($D98,'6. Patients'!$TJ$9:$UC$9,0),ROWS('6. Patients'!EI$10:EI$107))),0))+
IFERROR(VLOOKUP($D98,$H$116:$L$146,COLUMNS($H$115:$J$115)-1+AC$7,0)*$E98*$F98*'1. General Inputs'!$J$25,0),0),0)</f>
        <v>0</v>
      </c>
      <c r="AD98" s="775">
        <f ca="1">ROUNDUP(IFERROR($F98*$E98*CHOOSE(AD$7,
IFERROR(SUMPRODUCT('6. Patients'!CW$10:CW$107,OFFSET('6. Patients'!$DN$9,1,MATCH($D98,'6. Patients'!$DO$9:$FL$9,0),ROWS('6. Patients'!EJ$10:EJ$107))),0)+
IFERROR(SUMPRODUCT('6. Patients'!CW$10:CW$107,OFFSET('6. Patients'!$FM$9,1,MATCH($D98,'6. Patients'!$FN$9:$GG$9,0),ROWS('6. Patients'!EJ$10:EJ$107))),0)+
IFERROR(SUMPRODUCT('6. Patients'!CW$10:CW$107,OFFSET('6. Patients'!$GH$9,1,MATCH($D98,'6. Patients'!$GI$9:$IF$9,0),ROWS('6. Patients'!EJ$10:EJ$107))),0)+
IFERROR(SUMPRODUCT('6. Patients'!CW$10:CW$107,OFFSET('6. Patients'!$IG$9,1,MATCH($D98,'6. Patients'!$IH$9:$JA$9,0),ROWS('6. Patients'!EJ$10:EJ$107))),0),
IFERROR(SUMPRODUCT('6. Patients'!CW$10:CW$107,OFFSET('6. Patients'!$JB$9,1,MATCH($D98,'6. Patients'!$JC$9:$KZ$9,0),ROWS('6. Patients'!EJ$10:EJ$107))),0)+
IFERROR(SUMPRODUCT('6. Patients'!CW$10:CW$107,OFFSET('6. Patients'!$LA$9,1,MATCH($D98,'6. Patients'!$LB$9:$LU$9,0),ROWS('6. Patients'!EJ$10:EJ$107))),0)+
IFERROR(SUMPRODUCT('6. Patients'!CW$10:CW$107,OFFSET('6. Patients'!$LV$9,1,MATCH($D98,'6. Patients'!$LW$9:$NT$9,0),ROWS('6. Patients'!EJ$10:EJ$107))),0)+
IFERROR(SUMPRODUCT('6. Patients'!CW$10:CW$107,OFFSET('6. Patients'!$NU$9,1,MATCH($D98,'6. Patients'!$NV$9:$OO$9,0),ROWS('6. Patients'!EJ$10:EJ$107))),0),
IFERROR(SUMPRODUCT('6. Patients'!CW$10:CW$107,OFFSET('6. Patients'!$OP$9,1,MATCH($D98,'6. Patients'!$OQ$9:$QN$9,0),ROWS('6. Patients'!EJ$10:EJ$107))),0)+
IFERROR(SUMPRODUCT('6. Patients'!CW$10:CW$107,OFFSET('6. Patients'!$QO$9,1,MATCH($D98,'6. Patients'!$QP$9:$RI$9,0),ROWS('6. Patients'!EJ$10:EJ$107))),0)+
IFERROR(SUMPRODUCT('6. Patients'!CW$10:CW$107,OFFSET('6. Patients'!$RJ$9,1,MATCH($D98,'6. Patients'!$RK$9:$TH$9,0),ROWS('6. Patients'!EJ$10:EJ$107))),0)+
IFERROR(SUMPRODUCT('6. Patients'!CW$10:CW$107,OFFSET('6. Patients'!$TI$9,1,MATCH($D98,'6. Patients'!$TJ$9:$UC$9,0),ROWS('6. Patients'!EJ$10:EJ$107))),0))+
IFERROR(VLOOKUP($D98,$H$116:$L$146,COLUMNS($H$115:$J$115)-1+AD$7,0)*$E98*$F98*'1. General Inputs'!$J$25,0),0),0)</f>
        <v>0</v>
      </c>
      <c r="AE98" s="775">
        <f ca="1">ROUNDUP(IFERROR($F98*$E98*CHOOSE(AE$7,
IFERROR(SUMPRODUCT('6. Patients'!CX$10:CX$107,OFFSET('6. Patients'!$DN$9,1,MATCH($D98,'6. Patients'!$DO$9:$FL$9,0),ROWS('6. Patients'!EK$10:EK$107))),0)+
IFERROR(SUMPRODUCT('6. Patients'!CX$10:CX$107,OFFSET('6. Patients'!$FM$9,1,MATCH($D98,'6. Patients'!$FN$9:$GG$9,0),ROWS('6. Patients'!EK$10:EK$107))),0)+
IFERROR(SUMPRODUCT('6. Patients'!CX$10:CX$107,OFFSET('6. Patients'!$GH$9,1,MATCH($D98,'6. Patients'!$GI$9:$IF$9,0),ROWS('6. Patients'!EK$10:EK$107))),0)+
IFERROR(SUMPRODUCT('6. Patients'!CX$10:CX$107,OFFSET('6. Patients'!$IG$9,1,MATCH($D98,'6. Patients'!$IH$9:$JA$9,0),ROWS('6. Patients'!EK$10:EK$107))),0),
IFERROR(SUMPRODUCT('6. Patients'!CX$10:CX$107,OFFSET('6. Patients'!$JB$9,1,MATCH($D98,'6. Patients'!$JC$9:$KZ$9,0),ROWS('6. Patients'!EK$10:EK$107))),0)+
IFERROR(SUMPRODUCT('6. Patients'!CX$10:CX$107,OFFSET('6. Patients'!$LA$9,1,MATCH($D98,'6. Patients'!$LB$9:$LU$9,0),ROWS('6. Patients'!EK$10:EK$107))),0)+
IFERROR(SUMPRODUCT('6. Patients'!CX$10:CX$107,OFFSET('6. Patients'!$LV$9,1,MATCH($D98,'6. Patients'!$LW$9:$NT$9,0),ROWS('6. Patients'!EK$10:EK$107))),0)+
IFERROR(SUMPRODUCT('6. Patients'!CX$10:CX$107,OFFSET('6. Patients'!$NU$9,1,MATCH($D98,'6. Patients'!$NV$9:$OO$9,0),ROWS('6. Patients'!EK$10:EK$107))),0),
IFERROR(SUMPRODUCT('6. Patients'!CX$10:CX$107,OFFSET('6. Patients'!$OP$9,1,MATCH($D98,'6. Patients'!$OQ$9:$QN$9,0),ROWS('6. Patients'!EK$10:EK$107))),0)+
IFERROR(SUMPRODUCT('6. Patients'!CX$10:CX$107,OFFSET('6. Patients'!$QO$9,1,MATCH($D98,'6. Patients'!$QP$9:$RI$9,0),ROWS('6. Patients'!EK$10:EK$107))),0)+
IFERROR(SUMPRODUCT('6. Patients'!CX$10:CX$107,OFFSET('6. Patients'!$RJ$9,1,MATCH($D98,'6. Patients'!$RK$9:$TH$9,0),ROWS('6. Patients'!EK$10:EK$107))),0)+
IFERROR(SUMPRODUCT('6. Patients'!CX$10:CX$107,OFFSET('6. Patients'!$TI$9,1,MATCH($D98,'6. Patients'!$TJ$9:$UC$9,0),ROWS('6. Patients'!EK$10:EK$107))),0))+
IFERROR(VLOOKUP($D98,$H$116:$L$146,COLUMNS($H$115:$J$115)-1+AE$7,0)*$E98*$F98*'1. General Inputs'!$J$25,0),0),0)</f>
        <v>0</v>
      </c>
      <c r="AF98" s="775">
        <f ca="1">ROUNDUP(IFERROR($F98*$E98*CHOOSE(AF$7,
IFERROR(SUMPRODUCT('6. Patients'!CY$10:CY$107,OFFSET('6. Patients'!$DN$9,1,MATCH($D98,'6. Patients'!$DO$9:$FL$9,0),ROWS('6. Patients'!EL$10:EL$107))),0)+
IFERROR(SUMPRODUCT('6. Patients'!CY$10:CY$107,OFFSET('6. Patients'!$FM$9,1,MATCH($D98,'6. Patients'!$FN$9:$GG$9,0),ROWS('6. Patients'!EL$10:EL$107))),0)+
IFERROR(SUMPRODUCT('6. Patients'!CY$10:CY$107,OFFSET('6. Patients'!$GH$9,1,MATCH($D98,'6. Patients'!$GI$9:$IF$9,0),ROWS('6. Patients'!EL$10:EL$107))),0)+
IFERROR(SUMPRODUCT('6. Patients'!CY$10:CY$107,OFFSET('6. Patients'!$IG$9,1,MATCH($D98,'6. Patients'!$IH$9:$JA$9,0),ROWS('6. Patients'!EL$10:EL$107))),0),
IFERROR(SUMPRODUCT('6. Patients'!CY$10:CY$107,OFFSET('6. Patients'!$JB$9,1,MATCH($D98,'6. Patients'!$JC$9:$KZ$9,0),ROWS('6. Patients'!EL$10:EL$107))),0)+
IFERROR(SUMPRODUCT('6. Patients'!CY$10:CY$107,OFFSET('6. Patients'!$LA$9,1,MATCH($D98,'6. Patients'!$LB$9:$LU$9,0),ROWS('6. Patients'!EL$10:EL$107))),0)+
IFERROR(SUMPRODUCT('6. Patients'!CY$10:CY$107,OFFSET('6. Patients'!$LV$9,1,MATCH($D98,'6. Patients'!$LW$9:$NT$9,0),ROWS('6. Patients'!EL$10:EL$107))),0)+
IFERROR(SUMPRODUCT('6. Patients'!CY$10:CY$107,OFFSET('6. Patients'!$NU$9,1,MATCH($D98,'6. Patients'!$NV$9:$OO$9,0),ROWS('6. Patients'!EL$10:EL$107))),0),
IFERROR(SUMPRODUCT('6. Patients'!CY$10:CY$107,OFFSET('6. Patients'!$OP$9,1,MATCH($D98,'6. Patients'!$OQ$9:$QN$9,0),ROWS('6. Patients'!EL$10:EL$107))),0)+
IFERROR(SUMPRODUCT('6. Patients'!CY$10:CY$107,OFFSET('6. Patients'!$QO$9,1,MATCH($D98,'6. Patients'!$QP$9:$RI$9,0),ROWS('6. Patients'!EL$10:EL$107))),0)+
IFERROR(SUMPRODUCT('6. Patients'!CY$10:CY$107,OFFSET('6. Patients'!$RJ$9,1,MATCH($D98,'6. Patients'!$RK$9:$TH$9,0),ROWS('6. Patients'!EL$10:EL$107))),0)+
IFERROR(SUMPRODUCT('6. Patients'!CY$10:CY$107,OFFSET('6. Patients'!$TI$9,1,MATCH($D98,'6. Patients'!$TJ$9:$UC$9,0),ROWS('6. Patients'!EL$10:EL$107))),0))+
IFERROR(VLOOKUP($D98,$H$116:$L$146,COLUMNS($H$115:$J$115)-1+AF$7,0)*$E98*$F98*'1. General Inputs'!$J$25,0),0),0)</f>
        <v>0</v>
      </c>
      <c r="AG98" s="775">
        <f ca="1">ROUNDUP(IFERROR($F98*$E98*CHOOSE(AG$7,
IFERROR(SUMPRODUCT('6. Patients'!CZ$10:CZ$107,OFFSET('6. Patients'!$DN$9,1,MATCH($D98,'6. Patients'!$DO$9:$FL$9,0),ROWS('6. Patients'!EM$10:EM$107))),0)+
IFERROR(SUMPRODUCT('6. Patients'!CZ$10:CZ$107,OFFSET('6. Patients'!$FM$9,1,MATCH($D98,'6. Patients'!$FN$9:$GG$9,0),ROWS('6. Patients'!EM$10:EM$107))),0)+
IFERROR(SUMPRODUCT('6. Patients'!CZ$10:CZ$107,OFFSET('6. Patients'!$GH$9,1,MATCH($D98,'6. Patients'!$GI$9:$IF$9,0),ROWS('6. Patients'!EM$10:EM$107))),0)+
IFERROR(SUMPRODUCT('6. Patients'!CZ$10:CZ$107,OFFSET('6. Patients'!$IG$9,1,MATCH($D98,'6. Patients'!$IH$9:$JA$9,0),ROWS('6. Patients'!EM$10:EM$107))),0),
IFERROR(SUMPRODUCT('6. Patients'!CZ$10:CZ$107,OFFSET('6. Patients'!$JB$9,1,MATCH($D98,'6. Patients'!$JC$9:$KZ$9,0),ROWS('6. Patients'!EM$10:EM$107))),0)+
IFERROR(SUMPRODUCT('6. Patients'!CZ$10:CZ$107,OFFSET('6. Patients'!$LA$9,1,MATCH($D98,'6. Patients'!$LB$9:$LU$9,0),ROWS('6. Patients'!EM$10:EM$107))),0)+
IFERROR(SUMPRODUCT('6. Patients'!CZ$10:CZ$107,OFFSET('6. Patients'!$LV$9,1,MATCH($D98,'6. Patients'!$LW$9:$NT$9,0),ROWS('6. Patients'!EM$10:EM$107))),0)+
IFERROR(SUMPRODUCT('6. Patients'!CZ$10:CZ$107,OFFSET('6. Patients'!$NU$9,1,MATCH($D98,'6. Patients'!$NV$9:$OO$9,0),ROWS('6. Patients'!EM$10:EM$107))),0),
IFERROR(SUMPRODUCT('6. Patients'!CZ$10:CZ$107,OFFSET('6. Patients'!$OP$9,1,MATCH($D98,'6. Patients'!$OQ$9:$QN$9,0),ROWS('6. Patients'!EM$10:EM$107))),0)+
IFERROR(SUMPRODUCT('6. Patients'!CZ$10:CZ$107,OFFSET('6. Patients'!$QO$9,1,MATCH($D98,'6. Patients'!$QP$9:$RI$9,0),ROWS('6. Patients'!EM$10:EM$107))),0)+
IFERROR(SUMPRODUCT('6. Patients'!CZ$10:CZ$107,OFFSET('6. Patients'!$RJ$9,1,MATCH($D98,'6. Patients'!$RK$9:$TH$9,0),ROWS('6. Patients'!EM$10:EM$107))),0)+
IFERROR(SUMPRODUCT('6. Patients'!CZ$10:CZ$107,OFFSET('6. Patients'!$TI$9,1,MATCH($D98,'6. Patients'!$TJ$9:$UC$9,0),ROWS('6. Patients'!EM$10:EM$107))),0))+
IFERROR(VLOOKUP($D98,$H$116:$L$146,COLUMNS($H$115:$J$115)-1+AG$7,0)*$E98*$F98*'1. General Inputs'!$J$25,0),0),0)</f>
        <v>0</v>
      </c>
      <c r="AH98" s="775">
        <f ca="1">ROUNDUP(IFERROR($F98*$E98*CHOOSE(AH$7,
IFERROR(SUMPRODUCT('6. Patients'!DA$10:DA$107,OFFSET('6. Patients'!$DN$9,1,MATCH($D98,'6. Patients'!$DO$9:$FL$9,0),ROWS('6. Patients'!EN$10:EN$107))),0)+
IFERROR(SUMPRODUCT('6. Patients'!DA$10:DA$107,OFFSET('6. Patients'!$FM$9,1,MATCH($D98,'6. Patients'!$FN$9:$GG$9,0),ROWS('6. Patients'!EN$10:EN$107))),0)+
IFERROR(SUMPRODUCT('6. Patients'!DA$10:DA$107,OFFSET('6. Patients'!$GH$9,1,MATCH($D98,'6. Patients'!$GI$9:$IF$9,0),ROWS('6. Patients'!EN$10:EN$107))),0)+
IFERROR(SUMPRODUCT('6. Patients'!DA$10:DA$107,OFFSET('6. Patients'!$IG$9,1,MATCH($D98,'6. Patients'!$IH$9:$JA$9,0),ROWS('6. Patients'!EN$10:EN$107))),0),
IFERROR(SUMPRODUCT('6. Patients'!DA$10:DA$107,OFFSET('6. Patients'!$JB$9,1,MATCH($D98,'6. Patients'!$JC$9:$KZ$9,0),ROWS('6. Patients'!EN$10:EN$107))),0)+
IFERROR(SUMPRODUCT('6. Patients'!DA$10:DA$107,OFFSET('6. Patients'!$LA$9,1,MATCH($D98,'6. Patients'!$LB$9:$LU$9,0),ROWS('6. Patients'!EN$10:EN$107))),0)+
IFERROR(SUMPRODUCT('6. Patients'!DA$10:DA$107,OFFSET('6. Patients'!$LV$9,1,MATCH($D98,'6. Patients'!$LW$9:$NT$9,0),ROWS('6. Patients'!EN$10:EN$107))),0)+
IFERROR(SUMPRODUCT('6. Patients'!DA$10:DA$107,OFFSET('6. Patients'!$NU$9,1,MATCH($D98,'6. Patients'!$NV$9:$OO$9,0),ROWS('6. Patients'!EN$10:EN$107))),0),
IFERROR(SUMPRODUCT('6. Patients'!DA$10:DA$107,OFFSET('6. Patients'!$OP$9,1,MATCH($D98,'6. Patients'!$OQ$9:$QN$9,0),ROWS('6. Patients'!EN$10:EN$107))),0)+
IFERROR(SUMPRODUCT('6. Patients'!DA$10:DA$107,OFFSET('6. Patients'!$QO$9,1,MATCH($D98,'6. Patients'!$QP$9:$RI$9,0),ROWS('6. Patients'!EN$10:EN$107))),0)+
IFERROR(SUMPRODUCT('6. Patients'!DA$10:DA$107,OFFSET('6. Patients'!$RJ$9,1,MATCH($D98,'6. Patients'!$RK$9:$TH$9,0),ROWS('6. Patients'!EN$10:EN$107))),0)+
IFERROR(SUMPRODUCT('6. Patients'!DA$10:DA$107,OFFSET('6. Patients'!$TI$9,1,MATCH($D98,'6. Patients'!$TJ$9:$UC$9,0),ROWS('6. Patients'!EN$10:EN$107))),0))+
IFERROR(VLOOKUP($D98,$H$116:$L$146,COLUMNS($H$115:$J$115)-1+AH$7,0)*$E98*$F98*'1. General Inputs'!$J$25,0),0),0)</f>
        <v>0</v>
      </c>
      <c r="AI98" s="775">
        <f ca="1">ROUNDUP(IFERROR($F98*$E98*CHOOSE(AI$7,
IFERROR(SUMPRODUCT('6. Patients'!DB$10:DB$107,OFFSET('6. Patients'!$DN$9,1,MATCH($D98,'6. Patients'!$DO$9:$FL$9,0),ROWS('6. Patients'!EO$10:EO$107))),0)+
IFERROR(SUMPRODUCT('6. Patients'!DB$10:DB$107,OFFSET('6. Patients'!$FM$9,1,MATCH($D98,'6. Patients'!$FN$9:$GG$9,0),ROWS('6. Patients'!EO$10:EO$107))),0)+
IFERROR(SUMPRODUCT('6. Patients'!DB$10:DB$107,OFFSET('6. Patients'!$GH$9,1,MATCH($D98,'6. Patients'!$GI$9:$IF$9,0),ROWS('6. Patients'!EO$10:EO$107))),0)+
IFERROR(SUMPRODUCT('6. Patients'!DB$10:DB$107,OFFSET('6. Patients'!$IG$9,1,MATCH($D98,'6. Patients'!$IH$9:$JA$9,0),ROWS('6. Patients'!EO$10:EO$107))),0),
IFERROR(SUMPRODUCT('6. Patients'!DB$10:DB$107,OFFSET('6. Patients'!$JB$9,1,MATCH($D98,'6. Patients'!$JC$9:$KZ$9,0),ROWS('6. Patients'!EO$10:EO$107))),0)+
IFERROR(SUMPRODUCT('6. Patients'!DB$10:DB$107,OFFSET('6. Patients'!$LA$9,1,MATCH($D98,'6. Patients'!$LB$9:$LU$9,0),ROWS('6. Patients'!EO$10:EO$107))),0)+
IFERROR(SUMPRODUCT('6. Patients'!DB$10:DB$107,OFFSET('6. Patients'!$LV$9,1,MATCH($D98,'6. Patients'!$LW$9:$NT$9,0),ROWS('6. Patients'!EO$10:EO$107))),0)+
IFERROR(SUMPRODUCT('6. Patients'!DB$10:DB$107,OFFSET('6. Patients'!$NU$9,1,MATCH($D98,'6. Patients'!$NV$9:$OO$9,0),ROWS('6. Patients'!EO$10:EO$107))),0),
IFERROR(SUMPRODUCT('6. Patients'!DB$10:DB$107,OFFSET('6. Patients'!$OP$9,1,MATCH($D98,'6. Patients'!$OQ$9:$QN$9,0),ROWS('6. Patients'!EO$10:EO$107))),0)+
IFERROR(SUMPRODUCT('6. Patients'!DB$10:DB$107,OFFSET('6. Patients'!$QO$9,1,MATCH($D98,'6. Patients'!$QP$9:$RI$9,0),ROWS('6. Patients'!EO$10:EO$107))),0)+
IFERROR(SUMPRODUCT('6. Patients'!DB$10:DB$107,OFFSET('6. Patients'!$RJ$9,1,MATCH($D98,'6. Patients'!$RK$9:$TH$9,0),ROWS('6. Patients'!EO$10:EO$107))),0)+
IFERROR(SUMPRODUCT('6. Patients'!DB$10:DB$107,OFFSET('6. Patients'!$TI$9,1,MATCH($D98,'6. Patients'!$TJ$9:$UC$9,0),ROWS('6. Patients'!EO$10:EO$107))),0))+
IFERROR(VLOOKUP($D98,$H$116:$L$146,COLUMNS($H$115:$J$115)-1+AI$7,0)*$E98*$F98*'1. General Inputs'!$J$25,0),0),0)</f>
        <v>0</v>
      </c>
      <c r="AJ98" s="775">
        <f ca="1">ROUNDUP(IFERROR($F98*$E98*CHOOSE(AJ$7,
IFERROR(SUMPRODUCT('6. Patients'!DC$10:DC$107,OFFSET('6. Patients'!$DN$9,1,MATCH($D98,'6. Patients'!$DO$9:$FL$9,0),ROWS('6. Patients'!EP$10:EP$107))),0)+
IFERROR(SUMPRODUCT('6. Patients'!DC$10:DC$107,OFFSET('6. Patients'!$FM$9,1,MATCH($D98,'6. Patients'!$FN$9:$GG$9,0),ROWS('6. Patients'!EP$10:EP$107))),0)+
IFERROR(SUMPRODUCT('6. Patients'!DC$10:DC$107,OFFSET('6. Patients'!$GH$9,1,MATCH($D98,'6. Patients'!$GI$9:$IF$9,0),ROWS('6. Patients'!EP$10:EP$107))),0)+
IFERROR(SUMPRODUCT('6. Patients'!DC$10:DC$107,OFFSET('6. Patients'!$IG$9,1,MATCH($D98,'6. Patients'!$IH$9:$JA$9,0),ROWS('6. Patients'!EP$10:EP$107))),0),
IFERROR(SUMPRODUCT('6. Patients'!DC$10:DC$107,OFFSET('6. Patients'!$JB$9,1,MATCH($D98,'6. Patients'!$JC$9:$KZ$9,0),ROWS('6. Patients'!EP$10:EP$107))),0)+
IFERROR(SUMPRODUCT('6. Patients'!DC$10:DC$107,OFFSET('6. Patients'!$LA$9,1,MATCH($D98,'6. Patients'!$LB$9:$LU$9,0),ROWS('6. Patients'!EP$10:EP$107))),0)+
IFERROR(SUMPRODUCT('6. Patients'!DC$10:DC$107,OFFSET('6. Patients'!$LV$9,1,MATCH($D98,'6. Patients'!$LW$9:$NT$9,0),ROWS('6. Patients'!EP$10:EP$107))),0)+
IFERROR(SUMPRODUCT('6. Patients'!DC$10:DC$107,OFFSET('6. Patients'!$NU$9,1,MATCH($D98,'6. Patients'!$NV$9:$OO$9,0),ROWS('6. Patients'!EP$10:EP$107))),0),
IFERROR(SUMPRODUCT('6. Patients'!DC$10:DC$107,OFFSET('6. Patients'!$OP$9,1,MATCH($D98,'6. Patients'!$OQ$9:$QN$9,0),ROWS('6. Patients'!EP$10:EP$107))),0)+
IFERROR(SUMPRODUCT('6. Patients'!DC$10:DC$107,OFFSET('6. Patients'!$QO$9,1,MATCH($D98,'6. Patients'!$QP$9:$RI$9,0),ROWS('6. Patients'!EP$10:EP$107))),0)+
IFERROR(SUMPRODUCT('6. Patients'!DC$10:DC$107,OFFSET('6. Patients'!$RJ$9,1,MATCH($D98,'6. Patients'!$RK$9:$TH$9,0),ROWS('6. Patients'!EP$10:EP$107))),0)+
IFERROR(SUMPRODUCT('6. Patients'!DC$10:DC$107,OFFSET('6. Patients'!$TI$9,1,MATCH($D98,'6. Patients'!$TJ$9:$UC$9,0),ROWS('6. Patients'!EP$10:EP$107))),0))+
IFERROR(VLOOKUP($D98,$H$116:$L$146,COLUMNS($H$115:$J$115)-1+AJ$7,0)*$E98*$F98*'1. General Inputs'!$J$25,0),0),0)</f>
        <v>0</v>
      </c>
      <c r="AK98" s="775">
        <f ca="1">ROUNDUP(IFERROR($F98*$E98*CHOOSE(AK$7,
IFERROR(SUMPRODUCT('6. Patients'!DD$10:DD$107,OFFSET('6. Patients'!$DN$9,1,MATCH($D98,'6. Patients'!$DO$9:$FL$9,0),ROWS('6. Patients'!EQ$10:EQ$107))),0)+
IFERROR(SUMPRODUCT('6. Patients'!DD$10:DD$107,OFFSET('6. Patients'!$FM$9,1,MATCH($D98,'6. Patients'!$FN$9:$GG$9,0),ROWS('6. Patients'!EQ$10:EQ$107))),0)+
IFERROR(SUMPRODUCT('6. Patients'!DD$10:DD$107,OFFSET('6. Patients'!$GH$9,1,MATCH($D98,'6. Patients'!$GI$9:$IF$9,0),ROWS('6. Patients'!EQ$10:EQ$107))),0)+
IFERROR(SUMPRODUCT('6. Patients'!DD$10:DD$107,OFFSET('6. Patients'!$IG$9,1,MATCH($D98,'6. Patients'!$IH$9:$JA$9,0),ROWS('6. Patients'!EQ$10:EQ$107))),0),
IFERROR(SUMPRODUCT('6. Patients'!DD$10:DD$107,OFFSET('6. Patients'!$JB$9,1,MATCH($D98,'6. Patients'!$JC$9:$KZ$9,0),ROWS('6. Patients'!EQ$10:EQ$107))),0)+
IFERROR(SUMPRODUCT('6. Patients'!DD$10:DD$107,OFFSET('6. Patients'!$LA$9,1,MATCH($D98,'6. Patients'!$LB$9:$LU$9,0),ROWS('6. Patients'!EQ$10:EQ$107))),0)+
IFERROR(SUMPRODUCT('6. Patients'!DD$10:DD$107,OFFSET('6. Patients'!$LV$9,1,MATCH($D98,'6. Patients'!$LW$9:$NT$9,0),ROWS('6. Patients'!EQ$10:EQ$107))),0)+
IFERROR(SUMPRODUCT('6. Patients'!DD$10:DD$107,OFFSET('6. Patients'!$NU$9,1,MATCH($D98,'6. Patients'!$NV$9:$OO$9,0),ROWS('6. Patients'!EQ$10:EQ$107))),0),
IFERROR(SUMPRODUCT('6. Patients'!DD$10:DD$107,OFFSET('6. Patients'!$OP$9,1,MATCH($D98,'6. Patients'!$OQ$9:$QN$9,0),ROWS('6. Patients'!EQ$10:EQ$107))),0)+
IFERROR(SUMPRODUCT('6. Patients'!DD$10:DD$107,OFFSET('6. Patients'!$QO$9,1,MATCH($D98,'6. Patients'!$QP$9:$RI$9,0),ROWS('6. Patients'!EQ$10:EQ$107))),0)+
IFERROR(SUMPRODUCT('6. Patients'!DD$10:DD$107,OFFSET('6. Patients'!$RJ$9,1,MATCH($D98,'6. Patients'!$RK$9:$TH$9,0),ROWS('6. Patients'!EQ$10:EQ$107))),0)+
IFERROR(SUMPRODUCT('6. Patients'!DD$10:DD$107,OFFSET('6. Patients'!$TI$9,1,MATCH($D98,'6. Patients'!$TJ$9:$UC$9,0),ROWS('6. Patients'!EQ$10:EQ$107))),0))+
IFERROR(VLOOKUP($D98,$H$116:$L$146,COLUMNS($H$115:$J$115)-1+AK$7,0)*$E98*$F98*'1. General Inputs'!$J$25,0),0),0)</f>
        <v>0</v>
      </c>
      <c r="AL98" s="775">
        <f ca="1">ROUNDUP(IFERROR($F98*$E98*CHOOSE(AL$7,
IFERROR(SUMPRODUCT('6. Patients'!DE$10:DE$107,OFFSET('6. Patients'!$DN$9,1,MATCH($D98,'6. Patients'!$DO$9:$FL$9,0),ROWS('6. Patients'!ER$10:ER$107))),0)+
IFERROR(SUMPRODUCT('6. Patients'!DE$10:DE$107,OFFSET('6. Patients'!$FM$9,1,MATCH($D98,'6. Patients'!$FN$9:$GG$9,0),ROWS('6. Patients'!ER$10:ER$107))),0)+
IFERROR(SUMPRODUCT('6. Patients'!DE$10:DE$107,OFFSET('6. Patients'!$GH$9,1,MATCH($D98,'6. Patients'!$GI$9:$IF$9,0),ROWS('6. Patients'!ER$10:ER$107))),0)+
IFERROR(SUMPRODUCT('6. Patients'!DE$10:DE$107,OFFSET('6. Patients'!$IG$9,1,MATCH($D98,'6. Patients'!$IH$9:$JA$9,0),ROWS('6. Patients'!ER$10:ER$107))),0),
IFERROR(SUMPRODUCT('6. Patients'!DE$10:DE$107,OFFSET('6. Patients'!$JB$9,1,MATCH($D98,'6. Patients'!$JC$9:$KZ$9,0),ROWS('6. Patients'!ER$10:ER$107))),0)+
IFERROR(SUMPRODUCT('6. Patients'!DE$10:DE$107,OFFSET('6. Patients'!$LA$9,1,MATCH($D98,'6. Patients'!$LB$9:$LU$9,0),ROWS('6. Patients'!ER$10:ER$107))),0)+
IFERROR(SUMPRODUCT('6. Patients'!DE$10:DE$107,OFFSET('6. Patients'!$LV$9,1,MATCH($D98,'6. Patients'!$LW$9:$NT$9,0),ROWS('6. Patients'!ER$10:ER$107))),0)+
IFERROR(SUMPRODUCT('6. Patients'!DE$10:DE$107,OFFSET('6. Patients'!$NU$9,1,MATCH($D98,'6. Patients'!$NV$9:$OO$9,0),ROWS('6. Patients'!ER$10:ER$107))),0),
IFERROR(SUMPRODUCT('6. Patients'!DE$10:DE$107,OFFSET('6. Patients'!$OP$9,1,MATCH($D98,'6. Patients'!$OQ$9:$QN$9,0),ROWS('6. Patients'!ER$10:ER$107))),0)+
IFERROR(SUMPRODUCT('6. Patients'!DE$10:DE$107,OFFSET('6. Patients'!$QO$9,1,MATCH($D98,'6. Patients'!$QP$9:$RI$9,0),ROWS('6. Patients'!ER$10:ER$107))),0)+
IFERROR(SUMPRODUCT('6. Patients'!DE$10:DE$107,OFFSET('6. Patients'!$RJ$9,1,MATCH($D98,'6. Patients'!$RK$9:$TH$9,0),ROWS('6. Patients'!ER$10:ER$107))),0)+
IFERROR(SUMPRODUCT('6. Patients'!DE$10:DE$107,OFFSET('6. Patients'!$TI$9,1,MATCH($D98,'6. Patients'!$TJ$9:$UC$9,0),ROWS('6. Patients'!ER$10:ER$107))),0))+
IFERROR(VLOOKUP($D98,$H$116:$L$146,COLUMNS($H$115:$J$115)-1+AL$7,0)*$E98*$F98*'1. General Inputs'!$J$25,0),0),0)</f>
        <v>0</v>
      </c>
      <c r="AM98" s="775">
        <f ca="1">ROUNDUP(IFERROR($F98*$E98*CHOOSE(AM$7,
IFERROR(SUMPRODUCT('6. Patients'!DF$10:DF$107,OFFSET('6. Patients'!$DN$9,1,MATCH($D98,'6. Patients'!$DO$9:$FL$9,0),ROWS('6. Patients'!ES$10:ES$107))),0)+
IFERROR(SUMPRODUCT('6. Patients'!DF$10:DF$107,OFFSET('6. Patients'!$FM$9,1,MATCH($D98,'6. Patients'!$FN$9:$GG$9,0),ROWS('6. Patients'!ES$10:ES$107))),0)+
IFERROR(SUMPRODUCT('6. Patients'!DF$10:DF$107,OFFSET('6. Patients'!$GH$9,1,MATCH($D98,'6. Patients'!$GI$9:$IF$9,0),ROWS('6. Patients'!ES$10:ES$107))),0)+
IFERROR(SUMPRODUCT('6. Patients'!DF$10:DF$107,OFFSET('6. Patients'!$IG$9,1,MATCH($D98,'6. Patients'!$IH$9:$JA$9,0),ROWS('6. Patients'!ES$10:ES$107))),0),
IFERROR(SUMPRODUCT('6. Patients'!DF$10:DF$107,OFFSET('6. Patients'!$JB$9,1,MATCH($D98,'6. Patients'!$JC$9:$KZ$9,0),ROWS('6. Patients'!ES$10:ES$107))),0)+
IFERROR(SUMPRODUCT('6. Patients'!DF$10:DF$107,OFFSET('6. Patients'!$LA$9,1,MATCH($D98,'6. Patients'!$LB$9:$LU$9,0),ROWS('6. Patients'!ES$10:ES$107))),0)+
IFERROR(SUMPRODUCT('6. Patients'!DF$10:DF$107,OFFSET('6. Patients'!$LV$9,1,MATCH($D98,'6. Patients'!$LW$9:$NT$9,0),ROWS('6. Patients'!ES$10:ES$107))),0)+
IFERROR(SUMPRODUCT('6. Patients'!DF$10:DF$107,OFFSET('6. Patients'!$NU$9,1,MATCH($D98,'6. Patients'!$NV$9:$OO$9,0),ROWS('6. Patients'!ES$10:ES$107))),0),
IFERROR(SUMPRODUCT('6. Patients'!DF$10:DF$107,OFFSET('6. Patients'!$OP$9,1,MATCH($D98,'6. Patients'!$OQ$9:$QN$9,0),ROWS('6. Patients'!ES$10:ES$107))),0)+
IFERROR(SUMPRODUCT('6. Patients'!DF$10:DF$107,OFFSET('6. Patients'!$QO$9,1,MATCH($D98,'6. Patients'!$QP$9:$RI$9,0),ROWS('6. Patients'!ES$10:ES$107))),0)+
IFERROR(SUMPRODUCT('6. Patients'!DF$10:DF$107,OFFSET('6. Patients'!$RJ$9,1,MATCH($D98,'6. Patients'!$RK$9:$TH$9,0),ROWS('6. Patients'!ES$10:ES$107))),0)+
IFERROR(SUMPRODUCT('6. Patients'!DF$10:DF$107,OFFSET('6. Patients'!$TI$9,1,MATCH($D98,'6. Patients'!$TJ$9:$UC$9,0),ROWS('6. Patients'!ES$10:ES$107))),0))+
IFERROR(VLOOKUP($D98,$H$116:$L$146,COLUMNS($H$115:$J$115)-1+AM$7,0)*$E98*$F98*'1. General Inputs'!$J$25,0),0),0)</f>
        <v>0</v>
      </c>
      <c r="AN98" s="775">
        <f ca="1">ROUNDUP(IFERROR($F98*$E98*CHOOSE(AN$7,
IFERROR(SUMPRODUCT('6. Patients'!DG$10:DG$107,OFFSET('6. Patients'!$DN$9,1,MATCH($D98,'6. Patients'!$DO$9:$FL$9,0),ROWS('6. Patients'!ET$10:ET$107))),0)+
IFERROR(SUMPRODUCT('6. Patients'!DG$10:DG$107,OFFSET('6. Patients'!$FM$9,1,MATCH($D98,'6. Patients'!$FN$9:$GG$9,0),ROWS('6. Patients'!ET$10:ET$107))),0)+
IFERROR(SUMPRODUCT('6. Patients'!DG$10:DG$107,OFFSET('6. Patients'!$GH$9,1,MATCH($D98,'6. Patients'!$GI$9:$IF$9,0),ROWS('6. Patients'!ET$10:ET$107))),0)+
IFERROR(SUMPRODUCT('6. Patients'!DG$10:DG$107,OFFSET('6. Patients'!$IG$9,1,MATCH($D98,'6. Patients'!$IH$9:$JA$9,0),ROWS('6. Patients'!ET$10:ET$107))),0),
IFERROR(SUMPRODUCT('6. Patients'!DG$10:DG$107,OFFSET('6. Patients'!$JB$9,1,MATCH($D98,'6. Patients'!$JC$9:$KZ$9,0),ROWS('6. Patients'!ET$10:ET$107))),0)+
IFERROR(SUMPRODUCT('6. Patients'!DG$10:DG$107,OFFSET('6. Patients'!$LA$9,1,MATCH($D98,'6. Patients'!$LB$9:$LU$9,0),ROWS('6. Patients'!ET$10:ET$107))),0)+
IFERROR(SUMPRODUCT('6. Patients'!DG$10:DG$107,OFFSET('6. Patients'!$LV$9,1,MATCH($D98,'6. Patients'!$LW$9:$NT$9,0),ROWS('6. Patients'!ET$10:ET$107))),0)+
IFERROR(SUMPRODUCT('6. Patients'!DG$10:DG$107,OFFSET('6. Patients'!$NU$9,1,MATCH($D98,'6. Patients'!$NV$9:$OO$9,0),ROWS('6. Patients'!ET$10:ET$107))),0),
IFERROR(SUMPRODUCT('6. Patients'!DG$10:DG$107,OFFSET('6. Patients'!$OP$9,1,MATCH($D98,'6. Patients'!$OQ$9:$QN$9,0),ROWS('6. Patients'!ET$10:ET$107))),0)+
IFERROR(SUMPRODUCT('6. Patients'!DG$10:DG$107,OFFSET('6. Patients'!$QO$9,1,MATCH($D98,'6. Patients'!$QP$9:$RI$9,0),ROWS('6. Patients'!ET$10:ET$107))),0)+
IFERROR(SUMPRODUCT('6. Patients'!DG$10:DG$107,OFFSET('6. Patients'!$RJ$9,1,MATCH($D98,'6. Patients'!$RK$9:$TH$9,0),ROWS('6. Patients'!ET$10:ET$107))),0)+
IFERROR(SUMPRODUCT('6. Patients'!DG$10:DG$107,OFFSET('6. Patients'!$TI$9,1,MATCH($D98,'6. Patients'!$TJ$9:$UC$9,0),ROWS('6. Patients'!ET$10:ET$107))),0))+
IFERROR(VLOOKUP($D98,$H$116:$L$146,COLUMNS($H$115:$J$115)-1+AN$7,0)*$E98*$F98*'1. General Inputs'!$J$25,0),0),0)</f>
        <v>0</v>
      </c>
      <c r="AO98" s="775">
        <f ca="1">ROUNDUP(IFERROR($F98*$E98*CHOOSE(AO$7,
IFERROR(SUMPRODUCT('6. Patients'!DH$10:DH$107,OFFSET('6. Patients'!$DN$9,1,MATCH($D98,'6. Patients'!$DO$9:$FL$9,0),ROWS('6. Patients'!EU$10:EU$107))),0)+
IFERROR(SUMPRODUCT('6. Patients'!DH$10:DH$107,OFFSET('6. Patients'!$FM$9,1,MATCH($D98,'6. Patients'!$FN$9:$GG$9,0),ROWS('6. Patients'!EU$10:EU$107))),0)+
IFERROR(SUMPRODUCT('6. Patients'!DH$10:DH$107,OFFSET('6. Patients'!$GH$9,1,MATCH($D98,'6. Patients'!$GI$9:$IF$9,0),ROWS('6. Patients'!EU$10:EU$107))),0)+
IFERROR(SUMPRODUCT('6. Patients'!DH$10:DH$107,OFFSET('6. Patients'!$IG$9,1,MATCH($D98,'6. Patients'!$IH$9:$JA$9,0),ROWS('6. Patients'!EU$10:EU$107))),0),
IFERROR(SUMPRODUCT('6. Patients'!DH$10:DH$107,OFFSET('6. Patients'!$JB$9,1,MATCH($D98,'6. Patients'!$JC$9:$KZ$9,0),ROWS('6. Patients'!EU$10:EU$107))),0)+
IFERROR(SUMPRODUCT('6. Patients'!DH$10:DH$107,OFFSET('6. Patients'!$LA$9,1,MATCH($D98,'6. Patients'!$LB$9:$LU$9,0),ROWS('6. Patients'!EU$10:EU$107))),0)+
IFERROR(SUMPRODUCT('6. Patients'!DH$10:DH$107,OFFSET('6. Patients'!$LV$9,1,MATCH($D98,'6. Patients'!$LW$9:$NT$9,0),ROWS('6. Patients'!EU$10:EU$107))),0)+
IFERROR(SUMPRODUCT('6. Patients'!DH$10:DH$107,OFFSET('6. Patients'!$NU$9,1,MATCH($D98,'6. Patients'!$NV$9:$OO$9,0),ROWS('6. Patients'!EU$10:EU$107))),0),
IFERROR(SUMPRODUCT('6. Patients'!DH$10:DH$107,OFFSET('6. Patients'!$OP$9,1,MATCH($D98,'6. Patients'!$OQ$9:$QN$9,0),ROWS('6. Patients'!EU$10:EU$107))),0)+
IFERROR(SUMPRODUCT('6. Patients'!DH$10:DH$107,OFFSET('6. Patients'!$QO$9,1,MATCH($D98,'6. Patients'!$QP$9:$RI$9,0),ROWS('6. Patients'!EU$10:EU$107))),0)+
IFERROR(SUMPRODUCT('6. Patients'!DH$10:DH$107,OFFSET('6. Patients'!$RJ$9,1,MATCH($D98,'6. Patients'!$RK$9:$TH$9,0),ROWS('6. Patients'!EU$10:EU$107))),0)+
IFERROR(SUMPRODUCT('6. Patients'!DH$10:DH$107,OFFSET('6. Patients'!$TI$9,1,MATCH($D98,'6. Patients'!$TJ$9:$UC$9,0),ROWS('6. Patients'!EU$10:EU$107))),0))+
IFERROR(VLOOKUP($D98,$H$116:$L$146,COLUMNS($H$115:$J$115)-1+AO$7,0)*$E98*$F98*'1. General Inputs'!$J$25,0),0),0)</f>
        <v>0</v>
      </c>
      <c r="AP98" s="775">
        <f ca="1">ROUNDUP(IFERROR($F98*$E98*CHOOSE(AP$7,
IFERROR(SUMPRODUCT('6. Patients'!DI$10:DI$107,OFFSET('6. Patients'!$DN$9,1,MATCH($D98,'6. Patients'!$DO$9:$FL$9,0),ROWS('6. Patients'!EV$10:EV$107))),0)+
IFERROR(SUMPRODUCT('6. Patients'!DI$10:DI$107,OFFSET('6. Patients'!$FM$9,1,MATCH($D98,'6. Patients'!$FN$9:$GG$9,0),ROWS('6. Patients'!EV$10:EV$107))),0)+
IFERROR(SUMPRODUCT('6. Patients'!DI$10:DI$107,OFFSET('6. Patients'!$GH$9,1,MATCH($D98,'6. Patients'!$GI$9:$IF$9,0),ROWS('6. Patients'!EV$10:EV$107))),0)+
IFERROR(SUMPRODUCT('6. Patients'!DI$10:DI$107,OFFSET('6. Patients'!$IG$9,1,MATCH($D98,'6. Patients'!$IH$9:$JA$9,0),ROWS('6. Patients'!EV$10:EV$107))),0),
IFERROR(SUMPRODUCT('6. Patients'!DI$10:DI$107,OFFSET('6. Patients'!$JB$9,1,MATCH($D98,'6. Patients'!$JC$9:$KZ$9,0),ROWS('6. Patients'!EV$10:EV$107))),0)+
IFERROR(SUMPRODUCT('6. Patients'!DI$10:DI$107,OFFSET('6. Patients'!$LA$9,1,MATCH($D98,'6. Patients'!$LB$9:$LU$9,0),ROWS('6. Patients'!EV$10:EV$107))),0)+
IFERROR(SUMPRODUCT('6. Patients'!DI$10:DI$107,OFFSET('6. Patients'!$LV$9,1,MATCH($D98,'6. Patients'!$LW$9:$NT$9,0),ROWS('6. Patients'!EV$10:EV$107))),0)+
IFERROR(SUMPRODUCT('6. Patients'!DI$10:DI$107,OFFSET('6. Patients'!$NU$9,1,MATCH($D98,'6. Patients'!$NV$9:$OO$9,0),ROWS('6. Patients'!EV$10:EV$107))),0),
IFERROR(SUMPRODUCT('6. Patients'!DI$10:DI$107,OFFSET('6. Patients'!$OP$9,1,MATCH($D98,'6. Patients'!$OQ$9:$QN$9,0),ROWS('6. Patients'!EV$10:EV$107))),0)+
IFERROR(SUMPRODUCT('6. Patients'!DI$10:DI$107,OFFSET('6. Patients'!$QO$9,1,MATCH($D98,'6. Patients'!$QP$9:$RI$9,0),ROWS('6. Patients'!EV$10:EV$107))),0)+
IFERROR(SUMPRODUCT('6. Patients'!DI$10:DI$107,OFFSET('6. Patients'!$RJ$9,1,MATCH($D98,'6. Patients'!$RK$9:$TH$9,0),ROWS('6. Patients'!EV$10:EV$107))),0)+
IFERROR(SUMPRODUCT('6. Patients'!DI$10:DI$107,OFFSET('6. Patients'!$TI$9,1,MATCH($D98,'6. Patients'!$TJ$9:$UC$9,0),ROWS('6. Patients'!EV$10:EV$107))),0))+
IFERROR(VLOOKUP($D98,$H$116:$L$146,COLUMNS($H$115:$J$115)-1+AP$7,0)*$E98*$F98*'1. General Inputs'!$J$25,0),0),0)</f>
        <v>0</v>
      </c>
      <c r="AQ98" s="775">
        <f ca="1">ROUNDUP(IFERROR($F98*$E98*CHOOSE(AQ$7,
IFERROR(SUMPRODUCT('6. Patients'!DJ$10:DJ$107,OFFSET('6. Patients'!$DN$9,1,MATCH($D98,'6. Patients'!$DO$9:$FL$9,0),ROWS('6. Patients'!EW$10:EW$107))),0)+
IFERROR(SUMPRODUCT('6. Patients'!DJ$10:DJ$107,OFFSET('6. Patients'!$FM$9,1,MATCH($D98,'6. Patients'!$FN$9:$GG$9,0),ROWS('6. Patients'!EW$10:EW$107))),0)+
IFERROR(SUMPRODUCT('6. Patients'!DJ$10:DJ$107,OFFSET('6. Patients'!$GH$9,1,MATCH($D98,'6. Patients'!$GI$9:$IF$9,0),ROWS('6. Patients'!EW$10:EW$107))),0)+
IFERROR(SUMPRODUCT('6. Patients'!DJ$10:DJ$107,OFFSET('6. Patients'!$IG$9,1,MATCH($D98,'6. Patients'!$IH$9:$JA$9,0),ROWS('6. Patients'!EW$10:EW$107))),0),
IFERROR(SUMPRODUCT('6. Patients'!DJ$10:DJ$107,OFFSET('6. Patients'!$JB$9,1,MATCH($D98,'6. Patients'!$JC$9:$KZ$9,0),ROWS('6. Patients'!EW$10:EW$107))),0)+
IFERROR(SUMPRODUCT('6. Patients'!DJ$10:DJ$107,OFFSET('6. Patients'!$LA$9,1,MATCH($D98,'6. Patients'!$LB$9:$LU$9,0),ROWS('6. Patients'!EW$10:EW$107))),0)+
IFERROR(SUMPRODUCT('6. Patients'!DJ$10:DJ$107,OFFSET('6. Patients'!$LV$9,1,MATCH($D98,'6. Patients'!$LW$9:$NT$9,0),ROWS('6. Patients'!EW$10:EW$107))),0)+
IFERROR(SUMPRODUCT('6. Patients'!DJ$10:DJ$107,OFFSET('6. Patients'!$NU$9,1,MATCH($D98,'6. Patients'!$NV$9:$OO$9,0),ROWS('6. Patients'!EW$10:EW$107))),0),
IFERROR(SUMPRODUCT('6. Patients'!DJ$10:DJ$107,OFFSET('6. Patients'!$OP$9,1,MATCH($D98,'6. Patients'!$OQ$9:$QN$9,0),ROWS('6. Patients'!EW$10:EW$107))),0)+
IFERROR(SUMPRODUCT('6. Patients'!DJ$10:DJ$107,OFFSET('6. Patients'!$QO$9,1,MATCH($D98,'6. Patients'!$QP$9:$RI$9,0),ROWS('6. Patients'!EW$10:EW$107))),0)+
IFERROR(SUMPRODUCT('6. Patients'!DJ$10:DJ$107,OFFSET('6. Patients'!$RJ$9,1,MATCH($D98,'6. Patients'!$RK$9:$TH$9,0),ROWS('6. Patients'!EW$10:EW$107))),0)+
IFERROR(SUMPRODUCT('6. Patients'!DJ$10:DJ$107,OFFSET('6. Patients'!$TI$9,1,MATCH($D98,'6. Patients'!$TJ$9:$UC$9,0),ROWS('6. Patients'!EW$10:EW$107))),0))+
IFERROR(VLOOKUP($D98,$H$116:$L$146,COLUMNS($H$115:$J$115)-1+AQ$7,0)*$E98*$F98*'1. General Inputs'!$J$25,0),0),0)</f>
        <v>0</v>
      </c>
      <c r="AT98" s="309"/>
      <c r="AZ98" s="335">
        <f ca="1">IFERROR(SUM(OFFSET('7. Consumption'!H98,0,1,,MIN('1. General Inputs'!$J$29,COLUMNS('7. Consumption'!H$9:$AQ$9)-1))),0)+MAX(0,$AQ98*('1. General Inputs'!$J$29-COLUMNS('7. Consumption'!H$9:$AQ$9)+1))</f>
        <v>0</v>
      </c>
      <c r="BA98" s="335">
        <f ca="1">IFERROR(SUM(OFFSET('7. Consumption'!I98,0,1,,MIN('1. General Inputs'!$J$29,COLUMNS('7. Consumption'!I$9:$AQ$9)-1))),0)+MAX(0,$AQ98*('1. General Inputs'!$J$29-COLUMNS('7. Consumption'!I$9:$AQ$9)+1))</f>
        <v>0</v>
      </c>
      <c r="BB98" s="335">
        <f ca="1">IFERROR(SUM(OFFSET('7. Consumption'!J98,0,1,,MIN('1. General Inputs'!$J$29,COLUMNS('7. Consumption'!J$9:$AQ$9)-1))),0)+MAX(0,$AQ98*('1. General Inputs'!$J$29-COLUMNS('7. Consumption'!J$9:$AQ$9)+1))</f>
        <v>0</v>
      </c>
      <c r="BC98" s="335">
        <f ca="1">IFERROR(SUM(OFFSET('7. Consumption'!K98,0,1,,MIN('1. General Inputs'!$J$29,COLUMNS('7. Consumption'!K$9:$AQ$9)-1))),0)+MAX(0,$AQ98*('1. General Inputs'!$J$29-COLUMNS('7. Consumption'!K$9:$AQ$9)+1))</f>
        <v>0</v>
      </c>
      <c r="BD98" s="335">
        <f ca="1">IFERROR(SUM(OFFSET('7. Consumption'!L98,0,1,,MIN('1. General Inputs'!$J$29,COLUMNS('7. Consumption'!L$9:$AQ$9)-1))),0)+MAX(0,$AQ98*('1. General Inputs'!$J$29-COLUMNS('7. Consumption'!L$9:$AQ$9)+1))</f>
        <v>0</v>
      </c>
      <c r="BE98" s="335">
        <f ca="1">IFERROR(SUM(OFFSET('7. Consumption'!M98,0,1,,MIN('1. General Inputs'!$J$29,COLUMNS('7. Consumption'!M$9:$AQ$9)-1))),0)+MAX(0,$AQ98*('1. General Inputs'!$J$29-COLUMNS('7. Consumption'!M$9:$AQ$9)+1))</f>
        <v>0</v>
      </c>
      <c r="BF98" s="335">
        <f ca="1">IFERROR(SUM(OFFSET('7. Consumption'!N98,0,1,,MIN('1. General Inputs'!$J$29,COLUMNS('7. Consumption'!N$9:$AQ$9)-1))),0)+MAX(0,$AQ98*('1. General Inputs'!$J$29-COLUMNS('7. Consumption'!N$9:$AQ$9)+1))</f>
        <v>0</v>
      </c>
      <c r="BG98" s="335">
        <f ca="1">IFERROR(SUM(OFFSET('7. Consumption'!O98,0,1,,MIN('1. General Inputs'!$J$29,COLUMNS('7. Consumption'!O$9:$AQ$9)-1))),0)+MAX(0,$AQ98*('1. General Inputs'!$J$29-COLUMNS('7. Consumption'!O$9:$AQ$9)+1))</f>
        <v>0</v>
      </c>
      <c r="BH98" s="335">
        <f ca="1">IFERROR(SUM(OFFSET('7. Consumption'!P98,0,1,,MIN('1. General Inputs'!$J$29,COLUMNS('7. Consumption'!P$9:$AQ$9)-1))),0)+MAX(0,$AQ98*('1. General Inputs'!$J$29-COLUMNS('7. Consumption'!P$9:$AQ$9)+1))</f>
        <v>0</v>
      </c>
      <c r="BI98" s="335">
        <f ca="1">IFERROR(SUM(OFFSET('7. Consumption'!Q98,0,1,,MIN('1. General Inputs'!$J$29,COLUMNS('7. Consumption'!Q$9:$AQ$9)-1))),0)+MAX(0,$AQ98*('1. General Inputs'!$J$29-COLUMNS('7. Consumption'!Q$9:$AQ$9)+1))</f>
        <v>0</v>
      </c>
      <c r="BJ98" s="335">
        <f ca="1">IFERROR(SUM(OFFSET('7. Consumption'!R98,0,1,,MIN('1. General Inputs'!$J$29,COLUMNS('7. Consumption'!R$9:$AQ$9)-1))),0)+MAX(0,$AQ98*('1. General Inputs'!$J$29-COLUMNS('7. Consumption'!R$9:$AQ$9)+1))</f>
        <v>0</v>
      </c>
      <c r="BK98" s="335">
        <f ca="1">IFERROR(SUM(OFFSET('7. Consumption'!S98,0,1,,MIN('1. General Inputs'!$J$29,COLUMNS('7. Consumption'!S$9:$AQ$9)-1))),0)+MAX(0,$AQ98*('1. General Inputs'!$J$29-COLUMNS('7. Consumption'!S$9:$AQ$9)+1))</f>
        <v>0</v>
      </c>
      <c r="BL98" s="335">
        <f ca="1">IFERROR(SUM(OFFSET('7. Consumption'!T98,0,1,,MIN('1. General Inputs'!$J$29,COLUMNS('7. Consumption'!T$9:$AQ$9)-1))),0)+MAX(0,$AQ98*('1. General Inputs'!$J$29-COLUMNS('7. Consumption'!T$9:$AQ$9)+1))</f>
        <v>0</v>
      </c>
      <c r="BM98" s="335">
        <f ca="1">IFERROR(SUM(OFFSET('7. Consumption'!U98,0,1,,MIN('1. General Inputs'!$J$29,COLUMNS('7. Consumption'!U$9:$AQ$9)-1))),0)+MAX(0,$AQ98*('1. General Inputs'!$J$29-COLUMNS('7. Consumption'!U$9:$AQ$9)+1))</f>
        <v>0</v>
      </c>
      <c r="BN98" s="335">
        <f ca="1">IFERROR(SUM(OFFSET('7. Consumption'!V98,0,1,,MIN('1. General Inputs'!$J$29,COLUMNS('7. Consumption'!V$9:$AQ$9)-1))),0)+MAX(0,$AQ98*('1. General Inputs'!$J$29-COLUMNS('7. Consumption'!V$9:$AQ$9)+1))</f>
        <v>0</v>
      </c>
      <c r="BO98" s="335">
        <f ca="1">IFERROR(SUM(OFFSET('7. Consumption'!W98,0,1,,MIN('1. General Inputs'!$J$29,COLUMNS('7. Consumption'!W$9:$AQ$9)-1))),0)+MAX(0,$AQ98*('1. General Inputs'!$J$29-COLUMNS('7. Consumption'!W$9:$AQ$9)+1))</f>
        <v>0</v>
      </c>
      <c r="BP98" s="335">
        <f ca="1">IFERROR(SUM(OFFSET('7. Consumption'!X98,0,1,,MIN('1. General Inputs'!$J$29,COLUMNS('7. Consumption'!X$9:$AQ$9)-1))),0)+MAX(0,$AQ98*('1. General Inputs'!$J$29-COLUMNS('7. Consumption'!X$9:$AQ$9)+1))</f>
        <v>0</v>
      </c>
      <c r="BQ98" s="335">
        <f ca="1">IFERROR(SUM(OFFSET('7. Consumption'!Y98,0,1,,MIN('1. General Inputs'!$J$29,COLUMNS('7. Consumption'!Y$9:$AQ$9)-1))),0)+MAX(0,$AQ98*('1. General Inputs'!$J$29-COLUMNS('7. Consumption'!Y$9:$AQ$9)+1))</f>
        <v>0</v>
      </c>
      <c r="BR98" s="335">
        <f ca="1">IFERROR(SUM(OFFSET('7. Consumption'!Z98,0,1,,MIN('1. General Inputs'!$J$29,COLUMNS('7. Consumption'!Z$9:$AQ$9)-1))),0)+MAX(0,$AQ98*('1. General Inputs'!$J$29-COLUMNS('7. Consumption'!Z$9:$AQ$9)+1))</f>
        <v>0</v>
      </c>
      <c r="BS98" s="335">
        <f ca="1">IFERROR(SUM(OFFSET('7. Consumption'!AA98,0,1,,MIN('1. General Inputs'!$J$29,COLUMNS('7. Consumption'!AA$9:$AQ$9)-1))),0)+MAX(0,$AQ98*('1. General Inputs'!$J$29-COLUMNS('7. Consumption'!AA$9:$AQ$9)+1))</f>
        <v>0</v>
      </c>
      <c r="BT98" s="335">
        <f ca="1">IFERROR(SUM(OFFSET('7. Consumption'!AB98,0,1,,MIN('1. General Inputs'!$J$29,COLUMNS('7. Consumption'!AB$9:$AQ$9)-1))),0)+MAX(0,$AQ98*('1. General Inputs'!$J$29-COLUMNS('7. Consumption'!AB$9:$AQ$9)+1))</f>
        <v>0</v>
      </c>
      <c r="BU98" s="335">
        <f ca="1">IFERROR(SUM(OFFSET('7. Consumption'!AC98,0,1,,MIN('1. General Inputs'!$J$29,COLUMNS('7. Consumption'!AC$9:$AQ$9)-1))),0)+MAX(0,$AQ98*('1. General Inputs'!$J$29-COLUMNS('7. Consumption'!AC$9:$AQ$9)+1))</f>
        <v>0</v>
      </c>
      <c r="BV98" s="335">
        <f ca="1">IFERROR(SUM(OFFSET('7. Consumption'!AD98,0,1,,MIN('1. General Inputs'!$J$29,COLUMNS('7. Consumption'!AD$9:$AQ$9)-1))),0)+MAX(0,$AQ98*('1. General Inputs'!$J$29-COLUMNS('7. Consumption'!AD$9:$AQ$9)+1))</f>
        <v>0</v>
      </c>
      <c r="BW98" s="335">
        <f ca="1">IFERROR(SUM(OFFSET('7. Consumption'!AE98,0,1,,MIN('1. General Inputs'!$J$29,COLUMNS('7. Consumption'!AE$9:$AQ$9)-1))),0)+MAX(0,$AQ98*('1. General Inputs'!$J$29-COLUMNS('7. Consumption'!AE$9:$AQ$9)+1))</f>
        <v>0</v>
      </c>
      <c r="BX98" s="335">
        <f ca="1">IFERROR(SUM(OFFSET('7. Consumption'!AF98,0,1,,MIN('1. General Inputs'!$J$29,COLUMNS('7. Consumption'!AF$9:$AQ$9)-1))),0)+MAX(0,$AQ98*('1. General Inputs'!$J$29-COLUMNS('7. Consumption'!AF$9:$AQ$9)+1))</f>
        <v>0</v>
      </c>
      <c r="BY98" s="335">
        <f ca="1">IFERROR(SUM(OFFSET('7. Consumption'!AG98,0,1,,MIN('1. General Inputs'!$J$29,COLUMNS('7. Consumption'!AG$9:$AQ$9)-1))),0)+MAX(0,$AQ98*('1. General Inputs'!$J$29-COLUMNS('7. Consumption'!AG$9:$AQ$9)+1))</f>
        <v>0</v>
      </c>
      <c r="BZ98" s="335">
        <f ca="1">IFERROR(SUM(OFFSET('7. Consumption'!AH98,0,1,,MIN('1. General Inputs'!$J$29,COLUMNS('7. Consumption'!AH$9:$AQ$9)-1))),0)+MAX(0,$AQ98*('1. General Inputs'!$J$29-COLUMNS('7. Consumption'!AH$9:$AQ$9)+1))</f>
        <v>0</v>
      </c>
      <c r="CA98" s="335">
        <f ca="1">IFERROR(SUM(OFFSET('7. Consumption'!AI98,0,1,,MIN('1. General Inputs'!$J$29,COLUMNS('7. Consumption'!AI$9:$AQ$9)-1))),0)+MAX(0,$AQ98*('1. General Inputs'!$J$29-COLUMNS('7. Consumption'!AI$9:$AQ$9)+1))</f>
        <v>0</v>
      </c>
      <c r="CB98" s="335">
        <f ca="1">IFERROR(SUM(OFFSET('7. Consumption'!AJ98,0,1,,MIN('1. General Inputs'!$J$29,COLUMNS('7. Consumption'!AJ$9:$AQ$9)-1))),0)+MAX(0,$AQ98*('1. General Inputs'!$J$29-COLUMNS('7. Consumption'!AJ$9:$AQ$9)+1))</f>
        <v>0</v>
      </c>
      <c r="CC98" s="335">
        <f ca="1">IFERROR(SUM(OFFSET('7. Consumption'!AK98,0,1,,MIN('1. General Inputs'!$J$29,COLUMNS('7. Consumption'!AK$9:$AQ$9)-1))),0)+MAX(0,$AQ98*('1. General Inputs'!$J$29-COLUMNS('7. Consumption'!AK$9:$AQ$9)+1))</f>
        <v>0</v>
      </c>
      <c r="CD98" s="335">
        <f ca="1">IFERROR(SUM(OFFSET('7. Consumption'!AL98,0,1,,MIN('1. General Inputs'!$J$29,COLUMNS('7. Consumption'!AL$9:$AQ$9)-1))),0)+MAX(0,$AQ98*('1. General Inputs'!$J$29-COLUMNS('7. Consumption'!AL$9:$AQ$9)+1))</f>
        <v>0</v>
      </c>
      <c r="CE98" s="335">
        <f ca="1">IFERROR(SUM(OFFSET('7. Consumption'!AM98,0,1,,MIN('1. General Inputs'!$J$29,COLUMNS('7. Consumption'!AM$9:$AQ$9)-1))),0)+MAX(0,$AQ98*('1. General Inputs'!$J$29-COLUMNS('7. Consumption'!AM$9:$AQ$9)+1))</f>
        <v>0</v>
      </c>
      <c r="CF98" s="335">
        <f ca="1">IFERROR(SUM(OFFSET('7. Consumption'!AN98,0,1,,MIN('1. General Inputs'!$J$29,COLUMNS('7. Consumption'!AN$9:$AQ$9)-1))),0)+MAX(0,$AQ98*('1. General Inputs'!$J$29-COLUMNS('7. Consumption'!AN$9:$AQ$9)+1))</f>
        <v>0</v>
      </c>
      <c r="CG98" s="335">
        <f ca="1">IFERROR(SUM(OFFSET('7. Consumption'!AO98,0,1,,MIN('1. General Inputs'!$J$29,COLUMNS('7. Consumption'!AO$9:$AQ$9)-1))),0)+MAX(0,$AQ98*('1. General Inputs'!$J$29-COLUMNS('7. Consumption'!AO$9:$AQ$9)+1))</f>
        <v>0</v>
      </c>
      <c r="CH98" s="335">
        <f ca="1">IFERROR(SUM(OFFSET('7. Consumption'!AP98,0,1,,MIN('1. General Inputs'!$J$29,COLUMNS('7. Consumption'!AP$9:$AQ$9)-1))),0)+MAX(0,$AQ98*('1. General Inputs'!$J$29-COLUMNS('7. Consumption'!AP$9:$AQ$9)+1))</f>
        <v>0</v>
      </c>
      <c r="CI98" s="335">
        <f ca="1">IFERROR(SUM(OFFSET('7. Consumption'!AQ98,0,1,,MIN('1. General Inputs'!$J$29,COLUMNS('7. Consumption'!AQ$9:$AQ$9)-1))),0)+MAX(0,$AQ98*('1. General Inputs'!$J$29-COLUMNS('7. Consumption'!AQ$9:$AQ$9)+1))</f>
        <v>0</v>
      </c>
    </row>
    <row r="99" spans="2:87" ht="15" hidden="1" outlineLevel="1" x14ac:dyDescent="0.25">
      <c r="B99" s="772"/>
      <c r="C99" s="772" t="str">
        <f>IFERROR(VLOOKUP(ROWS($C$9:$C99),'5. Form Breakdown'!$AI$11:$AJ$138,COLUMNS('5. Form Breakdown'!$AI$11:$AJ$11),0),"")</f>
        <v/>
      </c>
      <c r="D99" s="772" t="str">
        <f>IFERROR(VLOOKUP($C99,'5a. Dosing'!$E$11:$F$138,2,0),"")</f>
        <v/>
      </c>
      <c r="E99" s="773" t="str">
        <f>IFERROR(INDEX('5. Form Breakdown'!$AL$11:$BL$138,MATCH('7. Consumption'!$C99,'5. Form Breakdown'!$AK$11:$AK$138,0),MATCH('5. Form Breakdown'!$AX$10,'5. Form Breakdown'!$AL$10:$BL$10,0)),"")</f>
        <v/>
      </c>
      <c r="F99" s="774" t="str">
        <f>IFERROR(INDEX('5. Form Breakdown'!$AL$11:$BL$138,MATCH('7. Consumption'!$C99,'5. Form Breakdown'!$AK$11:$AK$138,0),MATCH('5. Form Breakdown'!$BL$10,'5. Form Breakdown'!$AL$10:$BL$10,0)),"")</f>
        <v/>
      </c>
      <c r="H99" s="775">
        <f ca="1">ROUNDUP(IFERROR($F99*$E99*CHOOSE(H$7,
IFERROR(SUMPRODUCT('6. Patients'!CA$10:CA$107,OFFSET('6. Patients'!$DN$9,1,MATCH($D99,'6. Patients'!$DO$9:$FL$9,0),ROWS('6. Patients'!DN$10:DN$107))),0)+
IFERROR(SUMPRODUCT('6. Patients'!CA$10:CA$107,OFFSET('6. Patients'!$FM$9,1,MATCH($D99,'6. Patients'!$FN$9:$GG$9,0),ROWS('6. Patients'!DN$10:DN$107))),0)+
IFERROR(SUMPRODUCT('6. Patients'!CA$10:CA$107,OFFSET('6. Patients'!$GH$9,1,MATCH($D99,'6. Patients'!$GI$9:$IF$9,0),ROWS('6. Patients'!DN$10:DN$107))),0)+
IFERROR(SUMPRODUCT('6. Patients'!CA$10:CA$107,OFFSET('6. Patients'!$IG$9,1,MATCH($D99,'6. Patients'!$IH$9:$JA$9,0),ROWS('6. Patients'!DN$10:DN$107))),0),
IFERROR(SUMPRODUCT('6. Patients'!CA$10:CA$107,OFFSET('6. Patients'!$JB$9,1,MATCH($D99,'6. Patients'!$JC$9:$KZ$9,0),ROWS('6. Patients'!DN$10:DN$107))),0)+
IFERROR(SUMPRODUCT('6. Patients'!CA$10:CA$107,OFFSET('6. Patients'!$LA$9,1,MATCH($D99,'6. Patients'!$LB$9:$LU$9,0),ROWS('6. Patients'!DN$10:DN$107))),0)+
IFERROR(SUMPRODUCT('6. Patients'!CA$10:CA$107,OFFSET('6. Patients'!$LV$9,1,MATCH($D99,'6. Patients'!$LW$9:$NT$9,0),ROWS('6. Patients'!DN$10:DN$107))),0)+
IFERROR(SUMPRODUCT('6. Patients'!CA$10:CA$107,OFFSET('6. Patients'!$NU$9,1,MATCH($D99,'6. Patients'!$NV$9:$OO$9,0),ROWS('6. Patients'!DN$10:DN$107))),0),
IFERROR(SUMPRODUCT('6. Patients'!CA$10:CA$107,OFFSET('6. Patients'!$OP$9,1,MATCH($D99,'6. Patients'!$OQ$9:$QN$9,0),ROWS('6. Patients'!DN$10:DN$107))),0)+
IFERROR(SUMPRODUCT('6. Patients'!CA$10:CA$107,OFFSET('6. Patients'!$QO$9,1,MATCH($D99,'6. Patients'!$QP$9:$RI$9,0),ROWS('6. Patients'!DN$10:DN$107))),0)+
IFERROR(SUMPRODUCT('6. Patients'!CA$10:CA$107,OFFSET('6. Patients'!$RJ$9,1,MATCH($D99,'6. Patients'!$RK$9:$TH$9,0),ROWS('6. Patients'!DN$10:DN$107))),0)+
IFERROR(SUMPRODUCT('6. Patients'!CA$10:CA$107,OFFSET('6. Patients'!$TI$9,1,MATCH($D99,'6. Patients'!$TJ$9:$UC$9,0),ROWS('6. Patients'!DN$10:DN$107))),0))+
IFERROR(VLOOKUP($D99,$H$116:$L$146,COLUMNS($H$115:$J$115)-1+H$7,0)*$E99*$F99*'1. General Inputs'!$J$25,0),0),0)</f>
        <v>0</v>
      </c>
      <c r="I99" s="775">
        <f ca="1">ROUNDUP(IFERROR($F99*$E99*CHOOSE(I$7,
IFERROR(SUMPRODUCT('6. Patients'!CB$10:CB$107,OFFSET('6. Patients'!$DN$9,1,MATCH($D99,'6. Patients'!$DO$9:$FL$9,0),ROWS('6. Patients'!DO$10:DO$107))),0)+
IFERROR(SUMPRODUCT('6. Patients'!CB$10:CB$107,OFFSET('6. Patients'!$FM$9,1,MATCH($D99,'6. Patients'!$FN$9:$GG$9,0),ROWS('6. Patients'!DO$10:DO$107))),0)+
IFERROR(SUMPRODUCT('6. Patients'!CB$10:CB$107,OFFSET('6. Patients'!$GH$9,1,MATCH($D99,'6. Patients'!$GI$9:$IF$9,0),ROWS('6. Patients'!DO$10:DO$107))),0)+
IFERROR(SUMPRODUCT('6. Patients'!CB$10:CB$107,OFFSET('6. Patients'!$IG$9,1,MATCH($D99,'6. Patients'!$IH$9:$JA$9,0),ROWS('6. Patients'!DO$10:DO$107))),0),
IFERROR(SUMPRODUCT('6. Patients'!CB$10:CB$107,OFFSET('6. Patients'!$JB$9,1,MATCH($D99,'6. Patients'!$JC$9:$KZ$9,0),ROWS('6. Patients'!DO$10:DO$107))),0)+
IFERROR(SUMPRODUCT('6. Patients'!CB$10:CB$107,OFFSET('6. Patients'!$LA$9,1,MATCH($D99,'6. Patients'!$LB$9:$LU$9,0),ROWS('6. Patients'!DO$10:DO$107))),0)+
IFERROR(SUMPRODUCT('6. Patients'!CB$10:CB$107,OFFSET('6. Patients'!$LV$9,1,MATCH($D99,'6. Patients'!$LW$9:$NT$9,0),ROWS('6. Patients'!DO$10:DO$107))),0)+
IFERROR(SUMPRODUCT('6. Patients'!CB$10:CB$107,OFFSET('6. Patients'!$NU$9,1,MATCH($D99,'6. Patients'!$NV$9:$OO$9,0),ROWS('6. Patients'!DO$10:DO$107))),0),
IFERROR(SUMPRODUCT('6. Patients'!CB$10:CB$107,OFFSET('6. Patients'!$OP$9,1,MATCH($D99,'6. Patients'!$OQ$9:$QN$9,0),ROWS('6. Patients'!DO$10:DO$107))),0)+
IFERROR(SUMPRODUCT('6. Patients'!CB$10:CB$107,OFFSET('6. Patients'!$QO$9,1,MATCH($D99,'6. Patients'!$QP$9:$RI$9,0),ROWS('6. Patients'!DO$10:DO$107))),0)+
IFERROR(SUMPRODUCT('6. Patients'!CB$10:CB$107,OFFSET('6. Patients'!$RJ$9,1,MATCH($D99,'6. Patients'!$RK$9:$TH$9,0),ROWS('6. Patients'!DO$10:DO$107))),0)+
IFERROR(SUMPRODUCT('6. Patients'!CB$10:CB$107,OFFSET('6. Patients'!$TI$9,1,MATCH($D99,'6. Patients'!$TJ$9:$UC$9,0),ROWS('6. Patients'!DO$10:DO$107))),0))+
IFERROR(VLOOKUP($D99,$H$116:$L$146,COLUMNS($H$115:$J$115)-1+I$7,0)*$E99*$F99*'1. General Inputs'!$J$25,0),0),0)</f>
        <v>0</v>
      </c>
      <c r="J99" s="775">
        <f ca="1">ROUNDUP(IFERROR($F99*$E99*CHOOSE(J$7,
IFERROR(SUMPRODUCT('6. Patients'!CC$10:CC$107,OFFSET('6. Patients'!$DN$9,1,MATCH($D99,'6. Patients'!$DO$9:$FL$9,0),ROWS('6. Patients'!DP$10:DP$107))),0)+
IFERROR(SUMPRODUCT('6. Patients'!CC$10:CC$107,OFFSET('6. Patients'!$FM$9,1,MATCH($D99,'6. Patients'!$FN$9:$GG$9,0),ROWS('6. Patients'!DP$10:DP$107))),0)+
IFERROR(SUMPRODUCT('6. Patients'!CC$10:CC$107,OFFSET('6. Patients'!$GH$9,1,MATCH($D99,'6. Patients'!$GI$9:$IF$9,0),ROWS('6. Patients'!DP$10:DP$107))),0)+
IFERROR(SUMPRODUCT('6. Patients'!CC$10:CC$107,OFFSET('6. Patients'!$IG$9,1,MATCH($D99,'6. Patients'!$IH$9:$JA$9,0),ROWS('6. Patients'!DP$10:DP$107))),0),
IFERROR(SUMPRODUCT('6. Patients'!CC$10:CC$107,OFFSET('6. Patients'!$JB$9,1,MATCH($D99,'6. Patients'!$JC$9:$KZ$9,0),ROWS('6. Patients'!DP$10:DP$107))),0)+
IFERROR(SUMPRODUCT('6. Patients'!CC$10:CC$107,OFFSET('6. Patients'!$LA$9,1,MATCH($D99,'6. Patients'!$LB$9:$LU$9,0),ROWS('6. Patients'!DP$10:DP$107))),0)+
IFERROR(SUMPRODUCT('6. Patients'!CC$10:CC$107,OFFSET('6. Patients'!$LV$9,1,MATCH($D99,'6. Patients'!$LW$9:$NT$9,0),ROWS('6. Patients'!DP$10:DP$107))),0)+
IFERROR(SUMPRODUCT('6. Patients'!CC$10:CC$107,OFFSET('6. Patients'!$NU$9,1,MATCH($D99,'6. Patients'!$NV$9:$OO$9,0),ROWS('6. Patients'!DP$10:DP$107))),0),
IFERROR(SUMPRODUCT('6. Patients'!CC$10:CC$107,OFFSET('6. Patients'!$OP$9,1,MATCH($D99,'6. Patients'!$OQ$9:$QN$9,0),ROWS('6. Patients'!DP$10:DP$107))),0)+
IFERROR(SUMPRODUCT('6. Patients'!CC$10:CC$107,OFFSET('6. Patients'!$QO$9,1,MATCH($D99,'6. Patients'!$QP$9:$RI$9,0),ROWS('6. Patients'!DP$10:DP$107))),0)+
IFERROR(SUMPRODUCT('6. Patients'!CC$10:CC$107,OFFSET('6. Patients'!$RJ$9,1,MATCH($D99,'6. Patients'!$RK$9:$TH$9,0),ROWS('6. Patients'!DP$10:DP$107))),0)+
IFERROR(SUMPRODUCT('6. Patients'!CC$10:CC$107,OFFSET('6. Patients'!$TI$9,1,MATCH($D99,'6. Patients'!$TJ$9:$UC$9,0),ROWS('6. Patients'!DP$10:DP$107))),0))+
IFERROR(VLOOKUP($D99,$H$116:$L$146,COLUMNS($H$115:$J$115)-1+J$7,0)*$E99*$F99*'1. General Inputs'!$J$25,0),0),0)</f>
        <v>0</v>
      </c>
      <c r="K99" s="775">
        <f ca="1">ROUNDUP(IFERROR($F99*$E99*CHOOSE(K$7,
IFERROR(SUMPRODUCT('6. Patients'!CD$10:CD$107,OFFSET('6. Patients'!$DN$9,1,MATCH($D99,'6. Patients'!$DO$9:$FL$9,0),ROWS('6. Patients'!DQ$10:DQ$107))),0)+
IFERROR(SUMPRODUCT('6. Patients'!CD$10:CD$107,OFFSET('6. Patients'!$FM$9,1,MATCH($D99,'6. Patients'!$FN$9:$GG$9,0),ROWS('6. Patients'!DQ$10:DQ$107))),0)+
IFERROR(SUMPRODUCT('6. Patients'!CD$10:CD$107,OFFSET('6. Patients'!$GH$9,1,MATCH($D99,'6. Patients'!$GI$9:$IF$9,0),ROWS('6. Patients'!DQ$10:DQ$107))),0)+
IFERROR(SUMPRODUCT('6. Patients'!CD$10:CD$107,OFFSET('6. Patients'!$IG$9,1,MATCH($D99,'6. Patients'!$IH$9:$JA$9,0),ROWS('6. Patients'!DQ$10:DQ$107))),0),
IFERROR(SUMPRODUCT('6. Patients'!CD$10:CD$107,OFFSET('6. Patients'!$JB$9,1,MATCH($D99,'6. Patients'!$JC$9:$KZ$9,0),ROWS('6. Patients'!DQ$10:DQ$107))),0)+
IFERROR(SUMPRODUCT('6. Patients'!CD$10:CD$107,OFFSET('6. Patients'!$LA$9,1,MATCH($D99,'6. Patients'!$LB$9:$LU$9,0),ROWS('6. Patients'!DQ$10:DQ$107))),0)+
IFERROR(SUMPRODUCT('6. Patients'!CD$10:CD$107,OFFSET('6. Patients'!$LV$9,1,MATCH($D99,'6. Patients'!$LW$9:$NT$9,0),ROWS('6. Patients'!DQ$10:DQ$107))),0)+
IFERROR(SUMPRODUCT('6. Patients'!CD$10:CD$107,OFFSET('6. Patients'!$NU$9,1,MATCH($D99,'6. Patients'!$NV$9:$OO$9,0),ROWS('6. Patients'!DQ$10:DQ$107))),0),
IFERROR(SUMPRODUCT('6. Patients'!CD$10:CD$107,OFFSET('6. Patients'!$OP$9,1,MATCH($D99,'6. Patients'!$OQ$9:$QN$9,0),ROWS('6. Patients'!DQ$10:DQ$107))),0)+
IFERROR(SUMPRODUCT('6. Patients'!CD$10:CD$107,OFFSET('6. Patients'!$QO$9,1,MATCH($D99,'6. Patients'!$QP$9:$RI$9,0),ROWS('6. Patients'!DQ$10:DQ$107))),0)+
IFERROR(SUMPRODUCT('6. Patients'!CD$10:CD$107,OFFSET('6. Patients'!$RJ$9,1,MATCH($D99,'6. Patients'!$RK$9:$TH$9,0),ROWS('6. Patients'!DQ$10:DQ$107))),0)+
IFERROR(SUMPRODUCT('6. Patients'!CD$10:CD$107,OFFSET('6. Patients'!$TI$9,1,MATCH($D99,'6. Patients'!$TJ$9:$UC$9,0),ROWS('6. Patients'!DQ$10:DQ$107))),0))+
IFERROR(VLOOKUP($D99,$H$116:$L$146,COLUMNS($H$115:$J$115)-1+K$7,0)*$E99*$F99*'1. General Inputs'!$J$25,0),0),0)</f>
        <v>0</v>
      </c>
      <c r="L99" s="775">
        <f ca="1">ROUNDUP(IFERROR($F99*$E99*CHOOSE(L$7,
IFERROR(SUMPRODUCT('6. Patients'!CE$10:CE$107,OFFSET('6. Patients'!$DN$9,1,MATCH($D99,'6. Patients'!$DO$9:$FL$9,0),ROWS('6. Patients'!DR$10:DR$107))),0)+
IFERROR(SUMPRODUCT('6. Patients'!CE$10:CE$107,OFFSET('6. Patients'!$FM$9,1,MATCH($D99,'6. Patients'!$FN$9:$GG$9,0),ROWS('6. Patients'!DR$10:DR$107))),0)+
IFERROR(SUMPRODUCT('6. Patients'!CE$10:CE$107,OFFSET('6. Patients'!$GH$9,1,MATCH($D99,'6. Patients'!$GI$9:$IF$9,0),ROWS('6. Patients'!DR$10:DR$107))),0)+
IFERROR(SUMPRODUCT('6. Patients'!CE$10:CE$107,OFFSET('6. Patients'!$IG$9,1,MATCH($D99,'6. Patients'!$IH$9:$JA$9,0),ROWS('6. Patients'!DR$10:DR$107))),0),
IFERROR(SUMPRODUCT('6. Patients'!CE$10:CE$107,OFFSET('6. Patients'!$JB$9,1,MATCH($D99,'6. Patients'!$JC$9:$KZ$9,0),ROWS('6. Patients'!DR$10:DR$107))),0)+
IFERROR(SUMPRODUCT('6. Patients'!CE$10:CE$107,OFFSET('6. Patients'!$LA$9,1,MATCH($D99,'6. Patients'!$LB$9:$LU$9,0),ROWS('6. Patients'!DR$10:DR$107))),0)+
IFERROR(SUMPRODUCT('6. Patients'!CE$10:CE$107,OFFSET('6. Patients'!$LV$9,1,MATCH($D99,'6. Patients'!$LW$9:$NT$9,0),ROWS('6. Patients'!DR$10:DR$107))),0)+
IFERROR(SUMPRODUCT('6. Patients'!CE$10:CE$107,OFFSET('6. Patients'!$NU$9,1,MATCH($D99,'6. Patients'!$NV$9:$OO$9,0),ROWS('6. Patients'!DR$10:DR$107))),0),
IFERROR(SUMPRODUCT('6. Patients'!CE$10:CE$107,OFFSET('6. Patients'!$OP$9,1,MATCH($D99,'6. Patients'!$OQ$9:$QN$9,0),ROWS('6. Patients'!DR$10:DR$107))),0)+
IFERROR(SUMPRODUCT('6. Patients'!CE$10:CE$107,OFFSET('6. Patients'!$QO$9,1,MATCH($D99,'6. Patients'!$QP$9:$RI$9,0),ROWS('6. Patients'!DR$10:DR$107))),0)+
IFERROR(SUMPRODUCT('6. Patients'!CE$10:CE$107,OFFSET('6. Patients'!$RJ$9,1,MATCH($D99,'6. Patients'!$RK$9:$TH$9,0),ROWS('6. Patients'!DR$10:DR$107))),0)+
IFERROR(SUMPRODUCT('6. Patients'!CE$10:CE$107,OFFSET('6. Patients'!$TI$9,1,MATCH($D99,'6. Patients'!$TJ$9:$UC$9,0),ROWS('6. Patients'!DR$10:DR$107))),0))+
IFERROR(VLOOKUP($D99,$H$116:$L$146,COLUMNS($H$115:$J$115)-1+L$7,0)*$E99*$F99*'1. General Inputs'!$J$25,0),0),0)</f>
        <v>0</v>
      </c>
      <c r="M99" s="775">
        <f ca="1">ROUNDUP(IFERROR($F99*$E99*CHOOSE(M$7,
IFERROR(SUMPRODUCT('6. Patients'!CF$10:CF$107,OFFSET('6. Patients'!$DN$9,1,MATCH($D99,'6. Patients'!$DO$9:$FL$9,0),ROWS('6. Patients'!DS$10:DS$107))),0)+
IFERROR(SUMPRODUCT('6. Patients'!CF$10:CF$107,OFFSET('6. Patients'!$FM$9,1,MATCH($D99,'6. Patients'!$FN$9:$GG$9,0),ROWS('6. Patients'!DS$10:DS$107))),0)+
IFERROR(SUMPRODUCT('6. Patients'!CF$10:CF$107,OFFSET('6. Patients'!$GH$9,1,MATCH($D99,'6. Patients'!$GI$9:$IF$9,0),ROWS('6. Patients'!DS$10:DS$107))),0)+
IFERROR(SUMPRODUCT('6. Patients'!CF$10:CF$107,OFFSET('6. Patients'!$IG$9,1,MATCH($D99,'6. Patients'!$IH$9:$JA$9,0),ROWS('6. Patients'!DS$10:DS$107))),0),
IFERROR(SUMPRODUCT('6. Patients'!CF$10:CF$107,OFFSET('6. Patients'!$JB$9,1,MATCH($D99,'6. Patients'!$JC$9:$KZ$9,0),ROWS('6. Patients'!DS$10:DS$107))),0)+
IFERROR(SUMPRODUCT('6. Patients'!CF$10:CF$107,OFFSET('6. Patients'!$LA$9,1,MATCH($D99,'6. Patients'!$LB$9:$LU$9,0),ROWS('6. Patients'!DS$10:DS$107))),0)+
IFERROR(SUMPRODUCT('6. Patients'!CF$10:CF$107,OFFSET('6. Patients'!$LV$9,1,MATCH($D99,'6. Patients'!$LW$9:$NT$9,0),ROWS('6. Patients'!DS$10:DS$107))),0)+
IFERROR(SUMPRODUCT('6. Patients'!CF$10:CF$107,OFFSET('6. Patients'!$NU$9,1,MATCH($D99,'6. Patients'!$NV$9:$OO$9,0),ROWS('6. Patients'!DS$10:DS$107))),0),
IFERROR(SUMPRODUCT('6. Patients'!CF$10:CF$107,OFFSET('6. Patients'!$OP$9,1,MATCH($D99,'6. Patients'!$OQ$9:$QN$9,0),ROWS('6. Patients'!DS$10:DS$107))),0)+
IFERROR(SUMPRODUCT('6. Patients'!CF$10:CF$107,OFFSET('6. Patients'!$QO$9,1,MATCH($D99,'6. Patients'!$QP$9:$RI$9,0),ROWS('6. Patients'!DS$10:DS$107))),0)+
IFERROR(SUMPRODUCT('6. Patients'!CF$10:CF$107,OFFSET('6. Patients'!$RJ$9,1,MATCH($D99,'6. Patients'!$RK$9:$TH$9,0),ROWS('6. Patients'!DS$10:DS$107))),0)+
IFERROR(SUMPRODUCT('6. Patients'!CF$10:CF$107,OFFSET('6. Patients'!$TI$9,1,MATCH($D99,'6. Patients'!$TJ$9:$UC$9,0),ROWS('6. Patients'!DS$10:DS$107))),0))+
IFERROR(VLOOKUP($D99,$H$116:$L$146,COLUMNS($H$115:$J$115)-1+M$7,0)*$E99*$F99*'1. General Inputs'!$J$25,0),0),0)</f>
        <v>0</v>
      </c>
      <c r="N99" s="775">
        <f ca="1">ROUNDUP(IFERROR($F99*$E99*CHOOSE(N$7,
IFERROR(SUMPRODUCT('6. Patients'!CG$10:CG$107,OFFSET('6. Patients'!$DN$9,1,MATCH($D99,'6. Patients'!$DO$9:$FL$9,0),ROWS('6. Patients'!DT$10:DT$107))),0)+
IFERROR(SUMPRODUCT('6. Patients'!CG$10:CG$107,OFFSET('6. Patients'!$FM$9,1,MATCH($D99,'6. Patients'!$FN$9:$GG$9,0),ROWS('6. Patients'!DT$10:DT$107))),0)+
IFERROR(SUMPRODUCT('6. Patients'!CG$10:CG$107,OFFSET('6. Patients'!$GH$9,1,MATCH($D99,'6. Patients'!$GI$9:$IF$9,0),ROWS('6. Patients'!DT$10:DT$107))),0)+
IFERROR(SUMPRODUCT('6. Patients'!CG$10:CG$107,OFFSET('6. Patients'!$IG$9,1,MATCH($D99,'6. Patients'!$IH$9:$JA$9,0),ROWS('6. Patients'!DT$10:DT$107))),0),
IFERROR(SUMPRODUCT('6. Patients'!CG$10:CG$107,OFFSET('6. Patients'!$JB$9,1,MATCH($D99,'6. Patients'!$JC$9:$KZ$9,0),ROWS('6. Patients'!DT$10:DT$107))),0)+
IFERROR(SUMPRODUCT('6. Patients'!CG$10:CG$107,OFFSET('6. Patients'!$LA$9,1,MATCH($D99,'6. Patients'!$LB$9:$LU$9,0),ROWS('6. Patients'!DT$10:DT$107))),0)+
IFERROR(SUMPRODUCT('6. Patients'!CG$10:CG$107,OFFSET('6. Patients'!$LV$9,1,MATCH($D99,'6. Patients'!$LW$9:$NT$9,0),ROWS('6. Patients'!DT$10:DT$107))),0)+
IFERROR(SUMPRODUCT('6. Patients'!CG$10:CG$107,OFFSET('6. Patients'!$NU$9,1,MATCH($D99,'6. Patients'!$NV$9:$OO$9,0),ROWS('6. Patients'!DT$10:DT$107))),0),
IFERROR(SUMPRODUCT('6. Patients'!CG$10:CG$107,OFFSET('6. Patients'!$OP$9,1,MATCH($D99,'6. Patients'!$OQ$9:$QN$9,0),ROWS('6. Patients'!DT$10:DT$107))),0)+
IFERROR(SUMPRODUCT('6. Patients'!CG$10:CG$107,OFFSET('6. Patients'!$QO$9,1,MATCH($D99,'6. Patients'!$QP$9:$RI$9,0),ROWS('6. Patients'!DT$10:DT$107))),0)+
IFERROR(SUMPRODUCT('6. Patients'!CG$10:CG$107,OFFSET('6. Patients'!$RJ$9,1,MATCH($D99,'6. Patients'!$RK$9:$TH$9,0),ROWS('6. Patients'!DT$10:DT$107))),0)+
IFERROR(SUMPRODUCT('6. Patients'!CG$10:CG$107,OFFSET('6. Patients'!$TI$9,1,MATCH($D99,'6. Patients'!$TJ$9:$UC$9,0),ROWS('6. Patients'!DT$10:DT$107))),0))+
IFERROR(VLOOKUP($D99,$H$116:$L$146,COLUMNS($H$115:$J$115)-1+N$7,0)*$E99*$F99*'1. General Inputs'!$J$25,0),0),0)</f>
        <v>0</v>
      </c>
      <c r="O99" s="775">
        <f ca="1">ROUNDUP(IFERROR($F99*$E99*CHOOSE(O$7,
IFERROR(SUMPRODUCT('6. Patients'!CH$10:CH$107,OFFSET('6. Patients'!$DN$9,1,MATCH($D99,'6. Patients'!$DO$9:$FL$9,0),ROWS('6. Patients'!DU$10:DU$107))),0)+
IFERROR(SUMPRODUCT('6. Patients'!CH$10:CH$107,OFFSET('6. Patients'!$FM$9,1,MATCH($D99,'6. Patients'!$FN$9:$GG$9,0),ROWS('6. Patients'!DU$10:DU$107))),0)+
IFERROR(SUMPRODUCT('6. Patients'!CH$10:CH$107,OFFSET('6. Patients'!$GH$9,1,MATCH($D99,'6. Patients'!$GI$9:$IF$9,0),ROWS('6. Patients'!DU$10:DU$107))),0)+
IFERROR(SUMPRODUCT('6. Patients'!CH$10:CH$107,OFFSET('6. Patients'!$IG$9,1,MATCH($D99,'6. Patients'!$IH$9:$JA$9,0),ROWS('6. Patients'!DU$10:DU$107))),0),
IFERROR(SUMPRODUCT('6. Patients'!CH$10:CH$107,OFFSET('6. Patients'!$JB$9,1,MATCH($D99,'6. Patients'!$JC$9:$KZ$9,0),ROWS('6. Patients'!DU$10:DU$107))),0)+
IFERROR(SUMPRODUCT('6. Patients'!CH$10:CH$107,OFFSET('6. Patients'!$LA$9,1,MATCH($D99,'6. Patients'!$LB$9:$LU$9,0),ROWS('6. Patients'!DU$10:DU$107))),0)+
IFERROR(SUMPRODUCT('6. Patients'!CH$10:CH$107,OFFSET('6. Patients'!$LV$9,1,MATCH($D99,'6. Patients'!$LW$9:$NT$9,0),ROWS('6. Patients'!DU$10:DU$107))),0)+
IFERROR(SUMPRODUCT('6. Patients'!CH$10:CH$107,OFFSET('6. Patients'!$NU$9,1,MATCH($D99,'6. Patients'!$NV$9:$OO$9,0),ROWS('6. Patients'!DU$10:DU$107))),0),
IFERROR(SUMPRODUCT('6. Patients'!CH$10:CH$107,OFFSET('6. Patients'!$OP$9,1,MATCH($D99,'6. Patients'!$OQ$9:$QN$9,0),ROWS('6. Patients'!DU$10:DU$107))),0)+
IFERROR(SUMPRODUCT('6. Patients'!CH$10:CH$107,OFFSET('6. Patients'!$QO$9,1,MATCH($D99,'6. Patients'!$QP$9:$RI$9,0),ROWS('6. Patients'!DU$10:DU$107))),0)+
IFERROR(SUMPRODUCT('6. Patients'!CH$10:CH$107,OFFSET('6. Patients'!$RJ$9,1,MATCH($D99,'6. Patients'!$RK$9:$TH$9,0),ROWS('6. Patients'!DU$10:DU$107))),0)+
IFERROR(SUMPRODUCT('6. Patients'!CH$10:CH$107,OFFSET('6. Patients'!$TI$9,1,MATCH($D99,'6. Patients'!$TJ$9:$UC$9,0),ROWS('6. Patients'!DU$10:DU$107))),0))+
IFERROR(VLOOKUP($D99,$H$116:$L$146,COLUMNS($H$115:$J$115)-1+O$7,0)*$E99*$F99*'1. General Inputs'!$J$25,0),0),0)</f>
        <v>0</v>
      </c>
      <c r="P99" s="775">
        <f ca="1">ROUNDUP(IFERROR($F99*$E99*CHOOSE(P$7,
IFERROR(SUMPRODUCT('6. Patients'!CI$10:CI$107,OFFSET('6. Patients'!$DN$9,1,MATCH($D99,'6. Patients'!$DO$9:$FL$9,0),ROWS('6. Patients'!DV$10:DV$107))),0)+
IFERROR(SUMPRODUCT('6. Patients'!CI$10:CI$107,OFFSET('6. Patients'!$FM$9,1,MATCH($D99,'6. Patients'!$FN$9:$GG$9,0),ROWS('6. Patients'!DV$10:DV$107))),0)+
IFERROR(SUMPRODUCT('6. Patients'!CI$10:CI$107,OFFSET('6. Patients'!$GH$9,1,MATCH($D99,'6. Patients'!$GI$9:$IF$9,0),ROWS('6. Patients'!DV$10:DV$107))),0)+
IFERROR(SUMPRODUCT('6. Patients'!CI$10:CI$107,OFFSET('6. Patients'!$IG$9,1,MATCH($D99,'6. Patients'!$IH$9:$JA$9,0),ROWS('6. Patients'!DV$10:DV$107))),0),
IFERROR(SUMPRODUCT('6. Patients'!CI$10:CI$107,OFFSET('6. Patients'!$JB$9,1,MATCH($D99,'6. Patients'!$JC$9:$KZ$9,0),ROWS('6. Patients'!DV$10:DV$107))),0)+
IFERROR(SUMPRODUCT('6. Patients'!CI$10:CI$107,OFFSET('6. Patients'!$LA$9,1,MATCH($D99,'6. Patients'!$LB$9:$LU$9,0),ROWS('6. Patients'!DV$10:DV$107))),0)+
IFERROR(SUMPRODUCT('6. Patients'!CI$10:CI$107,OFFSET('6. Patients'!$LV$9,1,MATCH($D99,'6. Patients'!$LW$9:$NT$9,0),ROWS('6. Patients'!DV$10:DV$107))),0)+
IFERROR(SUMPRODUCT('6. Patients'!CI$10:CI$107,OFFSET('6. Patients'!$NU$9,1,MATCH($D99,'6. Patients'!$NV$9:$OO$9,0),ROWS('6. Patients'!DV$10:DV$107))),0),
IFERROR(SUMPRODUCT('6. Patients'!CI$10:CI$107,OFFSET('6. Patients'!$OP$9,1,MATCH($D99,'6. Patients'!$OQ$9:$QN$9,0),ROWS('6. Patients'!DV$10:DV$107))),0)+
IFERROR(SUMPRODUCT('6. Patients'!CI$10:CI$107,OFFSET('6. Patients'!$QO$9,1,MATCH($D99,'6. Patients'!$QP$9:$RI$9,0),ROWS('6. Patients'!DV$10:DV$107))),0)+
IFERROR(SUMPRODUCT('6. Patients'!CI$10:CI$107,OFFSET('6. Patients'!$RJ$9,1,MATCH($D99,'6. Patients'!$RK$9:$TH$9,0),ROWS('6. Patients'!DV$10:DV$107))),0)+
IFERROR(SUMPRODUCT('6. Patients'!CI$10:CI$107,OFFSET('6. Patients'!$TI$9,1,MATCH($D99,'6. Patients'!$TJ$9:$UC$9,0),ROWS('6. Patients'!DV$10:DV$107))),0))+
IFERROR(VLOOKUP($D99,$H$116:$L$146,COLUMNS($H$115:$J$115)-1+P$7,0)*$E99*$F99*'1. General Inputs'!$J$25,0),0),0)</f>
        <v>0</v>
      </c>
      <c r="Q99" s="775">
        <f ca="1">ROUNDUP(IFERROR($F99*$E99*CHOOSE(Q$7,
IFERROR(SUMPRODUCT('6. Patients'!CJ$10:CJ$107,OFFSET('6. Patients'!$DN$9,1,MATCH($D99,'6. Patients'!$DO$9:$FL$9,0),ROWS('6. Patients'!DW$10:DW$107))),0)+
IFERROR(SUMPRODUCT('6. Patients'!CJ$10:CJ$107,OFFSET('6. Patients'!$FM$9,1,MATCH($D99,'6. Patients'!$FN$9:$GG$9,0),ROWS('6. Patients'!DW$10:DW$107))),0)+
IFERROR(SUMPRODUCT('6. Patients'!CJ$10:CJ$107,OFFSET('6. Patients'!$GH$9,1,MATCH($D99,'6. Patients'!$GI$9:$IF$9,0),ROWS('6. Patients'!DW$10:DW$107))),0)+
IFERROR(SUMPRODUCT('6. Patients'!CJ$10:CJ$107,OFFSET('6. Patients'!$IG$9,1,MATCH($D99,'6. Patients'!$IH$9:$JA$9,0),ROWS('6. Patients'!DW$10:DW$107))),0),
IFERROR(SUMPRODUCT('6. Patients'!CJ$10:CJ$107,OFFSET('6. Patients'!$JB$9,1,MATCH($D99,'6. Patients'!$JC$9:$KZ$9,0),ROWS('6. Patients'!DW$10:DW$107))),0)+
IFERROR(SUMPRODUCT('6. Patients'!CJ$10:CJ$107,OFFSET('6. Patients'!$LA$9,1,MATCH($D99,'6. Patients'!$LB$9:$LU$9,0),ROWS('6. Patients'!DW$10:DW$107))),0)+
IFERROR(SUMPRODUCT('6. Patients'!CJ$10:CJ$107,OFFSET('6. Patients'!$LV$9,1,MATCH($D99,'6. Patients'!$LW$9:$NT$9,0),ROWS('6. Patients'!DW$10:DW$107))),0)+
IFERROR(SUMPRODUCT('6. Patients'!CJ$10:CJ$107,OFFSET('6. Patients'!$NU$9,1,MATCH($D99,'6. Patients'!$NV$9:$OO$9,0),ROWS('6. Patients'!DW$10:DW$107))),0),
IFERROR(SUMPRODUCT('6. Patients'!CJ$10:CJ$107,OFFSET('6. Patients'!$OP$9,1,MATCH($D99,'6. Patients'!$OQ$9:$QN$9,0),ROWS('6. Patients'!DW$10:DW$107))),0)+
IFERROR(SUMPRODUCT('6. Patients'!CJ$10:CJ$107,OFFSET('6. Patients'!$QO$9,1,MATCH($D99,'6. Patients'!$QP$9:$RI$9,0),ROWS('6. Patients'!DW$10:DW$107))),0)+
IFERROR(SUMPRODUCT('6. Patients'!CJ$10:CJ$107,OFFSET('6. Patients'!$RJ$9,1,MATCH($D99,'6. Patients'!$RK$9:$TH$9,0),ROWS('6. Patients'!DW$10:DW$107))),0)+
IFERROR(SUMPRODUCT('6. Patients'!CJ$10:CJ$107,OFFSET('6. Patients'!$TI$9,1,MATCH($D99,'6. Patients'!$TJ$9:$UC$9,0),ROWS('6. Patients'!DW$10:DW$107))),0))+
IFERROR(VLOOKUP($D99,$H$116:$L$146,COLUMNS($H$115:$J$115)-1+Q$7,0)*$E99*$F99*'1. General Inputs'!$J$25,0),0),0)</f>
        <v>0</v>
      </c>
      <c r="R99" s="775">
        <f ca="1">ROUNDUP(IFERROR($F99*$E99*CHOOSE(R$7,
IFERROR(SUMPRODUCT('6. Patients'!CK$10:CK$107,OFFSET('6. Patients'!$DN$9,1,MATCH($D99,'6. Patients'!$DO$9:$FL$9,0),ROWS('6. Patients'!DX$10:DX$107))),0)+
IFERROR(SUMPRODUCT('6. Patients'!CK$10:CK$107,OFFSET('6. Patients'!$FM$9,1,MATCH($D99,'6. Patients'!$FN$9:$GG$9,0),ROWS('6. Patients'!DX$10:DX$107))),0)+
IFERROR(SUMPRODUCT('6. Patients'!CK$10:CK$107,OFFSET('6. Patients'!$GH$9,1,MATCH($D99,'6. Patients'!$GI$9:$IF$9,0),ROWS('6. Patients'!DX$10:DX$107))),0)+
IFERROR(SUMPRODUCT('6. Patients'!CK$10:CK$107,OFFSET('6. Patients'!$IG$9,1,MATCH($D99,'6. Patients'!$IH$9:$JA$9,0),ROWS('6. Patients'!DX$10:DX$107))),0),
IFERROR(SUMPRODUCT('6. Patients'!CK$10:CK$107,OFFSET('6. Patients'!$JB$9,1,MATCH($D99,'6. Patients'!$JC$9:$KZ$9,0),ROWS('6. Patients'!DX$10:DX$107))),0)+
IFERROR(SUMPRODUCT('6. Patients'!CK$10:CK$107,OFFSET('6. Patients'!$LA$9,1,MATCH($D99,'6. Patients'!$LB$9:$LU$9,0),ROWS('6. Patients'!DX$10:DX$107))),0)+
IFERROR(SUMPRODUCT('6. Patients'!CK$10:CK$107,OFFSET('6. Patients'!$LV$9,1,MATCH($D99,'6. Patients'!$LW$9:$NT$9,0),ROWS('6. Patients'!DX$10:DX$107))),0)+
IFERROR(SUMPRODUCT('6. Patients'!CK$10:CK$107,OFFSET('6. Patients'!$NU$9,1,MATCH($D99,'6. Patients'!$NV$9:$OO$9,0),ROWS('6. Patients'!DX$10:DX$107))),0),
IFERROR(SUMPRODUCT('6. Patients'!CK$10:CK$107,OFFSET('6. Patients'!$OP$9,1,MATCH($D99,'6. Patients'!$OQ$9:$QN$9,0),ROWS('6. Patients'!DX$10:DX$107))),0)+
IFERROR(SUMPRODUCT('6. Patients'!CK$10:CK$107,OFFSET('6. Patients'!$QO$9,1,MATCH($D99,'6. Patients'!$QP$9:$RI$9,0),ROWS('6. Patients'!DX$10:DX$107))),0)+
IFERROR(SUMPRODUCT('6. Patients'!CK$10:CK$107,OFFSET('6. Patients'!$RJ$9,1,MATCH($D99,'6. Patients'!$RK$9:$TH$9,0),ROWS('6. Patients'!DX$10:DX$107))),0)+
IFERROR(SUMPRODUCT('6. Patients'!CK$10:CK$107,OFFSET('6. Patients'!$TI$9,1,MATCH($D99,'6. Patients'!$TJ$9:$UC$9,0),ROWS('6. Patients'!DX$10:DX$107))),0))+
IFERROR(VLOOKUP($D99,$H$116:$L$146,COLUMNS($H$115:$J$115)-1+R$7,0)*$E99*$F99*'1. General Inputs'!$J$25,0),0),0)</f>
        <v>0</v>
      </c>
      <c r="S99" s="775">
        <f ca="1">ROUNDUP(IFERROR($F99*$E99*CHOOSE(S$7,
IFERROR(SUMPRODUCT('6. Patients'!CL$10:CL$107,OFFSET('6. Patients'!$DN$9,1,MATCH($D99,'6. Patients'!$DO$9:$FL$9,0),ROWS('6. Patients'!DY$10:DY$107))),0)+
IFERROR(SUMPRODUCT('6. Patients'!CL$10:CL$107,OFFSET('6. Patients'!$FM$9,1,MATCH($D99,'6. Patients'!$FN$9:$GG$9,0),ROWS('6. Patients'!DY$10:DY$107))),0)+
IFERROR(SUMPRODUCT('6. Patients'!CL$10:CL$107,OFFSET('6. Patients'!$GH$9,1,MATCH($D99,'6. Patients'!$GI$9:$IF$9,0),ROWS('6. Patients'!DY$10:DY$107))),0)+
IFERROR(SUMPRODUCT('6. Patients'!CL$10:CL$107,OFFSET('6. Patients'!$IG$9,1,MATCH($D99,'6. Patients'!$IH$9:$JA$9,0),ROWS('6. Patients'!DY$10:DY$107))),0),
IFERROR(SUMPRODUCT('6. Patients'!CL$10:CL$107,OFFSET('6. Patients'!$JB$9,1,MATCH($D99,'6. Patients'!$JC$9:$KZ$9,0),ROWS('6. Patients'!DY$10:DY$107))),0)+
IFERROR(SUMPRODUCT('6. Patients'!CL$10:CL$107,OFFSET('6. Patients'!$LA$9,1,MATCH($D99,'6. Patients'!$LB$9:$LU$9,0),ROWS('6. Patients'!DY$10:DY$107))),0)+
IFERROR(SUMPRODUCT('6. Patients'!CL$10:CL$107,OFFSET('6. Patients'!$LV$9,1,MATCH($D99,'6. Patients'!$LW$9:$NT$9,0),ROWS('6. Patients'!DY$10:DY$107))),0)+
IFERROR(SUMPRODUCT('6. Patients'!CL$10:CL$107,OFFSET('6. Patients'!$NU$9,1,MATCH($D99,'6. Patients'!$NV$9:$OO$9,0),ROWS('6. Patients'!DY$10:DY$107))),0),
IFERROR(SUMPRODUCT('6. Patients'!CL$10:CL$107,OFFSET('6. Patients'!$OP$9,1,MATCH($D99,'6. Patients'!$OQ$9:$QN$9,0),ROWS('6. Patients'!DY$10:DY$107))),0)+
IFERROR(SUMPRODUCT('6. Patients'!CL$10:CL$107,OFFSET('6. Patients'!$QO$9,1,MATCH($D99,'6. Patients'!$QP$9:$RI$9,0),ROWS('6. Patients'!DY$10:DY$107))),0)+
IFERROR(SUMPRODUCT('6. Patients'!CL$10:CL$107,OFFSET('6. Patients'!$RJ$9,1,MATCH($D99,'6. Patients'!$RK$9:$TH$9,0),ROWS('6. Patients'!DY$10:DY$107))),0)+
IFERROR(SUMPRODUCT('6. Patients'!CL$10:CL$107,OFFSET('6. Patients'!$TI$9,1,MATCH($D99,'6. Patients'!$TJ$9:$UC$9,0),ROWS('6. Patients'!DY$10:DY$107))),0))+
IFERROR(VLOOKUP($D99,$H$116:$L$146,COLUMNS($H$115:$J$115)-1+S$7,0)*$E99*$F99*'1. General Inputs'!$J$25,0),0),0)</f>
        <v>0</v>
      </c>
      <c r="T99" s="775">
        <f ca="1">ROUNDUP(IFERROR($F99*$E99*CHOOSE(T$7,
IFERROR(SUMPRODUCT('6. Patients'!CM$10:CM$107,OFFSET('6. Patients'!$DN$9,1,MATCH($D99,'6. Patients'!$DO$9:$FL$9,0),ROWS('6. Patients'!DZ$10:DZ$107))),0)+
IFERROR(SUMPRODUCT('6. Patients'!CM$10:CM$107,OFFSET('6. Patients'!$FM$9,1,MATCH($D99,'6. Patients'!$FN$9:$GG$9,0),ROWS('6. Patients'!DZ$10:DZ$107))),0)+
IFERROR(SUMPRODUCT('6. Patients'!CM$10:CM$107,OFFSET('6. Patients'!$GH$9,1,MATCH($D99,'6. Patients'!$GI$9:$IF$9,0),ROWS('6. Patients'!DZ$10:DZ$107))),0)+
IFERROR(SUMPRODUCT('6. Patients'!CM$10:CM$107,OFFSET('6. Patients'!$IG$9,1,MATCH($D99,'6. Patients'!$IH$9:$JA$9,0),ROWS('6. Patients'!DZ$10:DZ$107))),0),
IFERROR(SUMPRODUCT('6. Patients'!CM$10:CM$107,OFFSET('6. Patients'!$JB$9,1,MATCH($D99,'6. Patients'!$JC$9:$KZ$9,0),ROWS('6. Patients'!DZ$10:DZ$107))),0)+
IFERROR(SUMPRODUCT('6. Patients'!CM$10:CM$107,OFFSET('6. Patients'!$LA$9,1,MATCH($D99,'6. Patients'!$LB$9:$LU$9,0),ROWS('6. Patients'!DZ$10:DZ$107))),0)+
IFERROR(SUMPRODUCT('6. Patients'!CM$10:CM$107,OFFSET('6. Patients'!$LV$9,1,MATCH($D99,'6. Patients'!$LW$9:$NT$9,0),ROWS('6. Patients'!DZ$10:DZ$107))),0)+
IFERROR(SUMPRODUCT('6. Patients'!CM$10:CM$107,OFFSET('6. Patients'!$NU$9,1,MATCH($D99,'6. Patients'!$NV$9:$OO$9,0),ROWS('6. Patients'!DZ$10:DZ$107))),0),
IFERROR(SUMPRODUCT('6. Patients'!CM$10:CM$107,OFFSET('6. Patients'!$OP$9,1,MATCH($D99,'6. Patients'!$OQ$9:$QN$9,0),ROWS('6. Patients'!DZ$10:DZ$107))),0)+
IFERROR(SUMPRODUCT('6. Patients'!CM$10:CM$107,OFFSET('6. Patients'!$QO$9,1,MATCH($D99,'6. Patients'!$QP$9:$RI$9,0),ROWS('6. Patients'!DZ$10:DZ$107))),0)+
IFERROR(SUMPRODUCT('6. Patients'!CM$10:CM$107,OFFSET('6. Patients'!$RJ$9,1,MATCH($D99,'6. Patients'!$RK$9:$TH$9,0),ROWS('6. Patients'!DZ$10:DZ$107))),0)+
IFERROR(SUMPRODUCT('6. Patients'!CM$10:CM$107,OFFSET('6. Patients'!$TI$9,1,MATCH($D99,'6. Patients'!$TJ$9:$UC$9,0),ROWS('6. Patients'!DZ$10:DZ$107))),0))+
IFERROR(VLOOKUP($D99,$H$116:$L$146,COLUMNS($H$115:$J$115)-1+T$7,0)*$E99*$F99*'1. General Inputs'!$J$25,0),0),0)</f>
        <v>0</v>
      </c>
      <c r="U99" s="775">
        <f ca="1">ROUNDUP(IFERROR($F99*$E99*CHOOSE(U$7,
IFERROR(SUMPRODUCT('6. Patients'!CN$10:CN$107,OFFSET('6. Patients'!$DN$9,1,MATCH($D99,'6. Patients'!$DO$9:$FL$9,0),ROWS('6. Patients'!EA$10:EA$107))),0)+
IFERROR(SUMPRODUCT('6. Patients'!CN$10:CN$107,OFFSET('6. Patients'!$FM$9,1,MATCH($D99,'6. Patients'!$FN$9:$GG$9,0),ROWS('6. Patients'!EA$10:EA$107))),0)+
IFERROR(SUMPRODUCT('6. Patients'!CN$10:CN$107,OFFSET('6. Patients'!$GH$9,1,MATCH($D99,'6. Patients'!$GI$9:$IF$9,0),ROWS('6. Patients'!EA$10:EA$107))),0)+
IFERROR(SUMPRODUCT('6. Patients'!CN$10:CN$107,OFFSET('6. Patients'!$IG$9,1,MATCH($D99,'6. Patients'!$IH$9:$JA$9,0),ROWS('6. Patients'!EA$10:EA$107))),0),
IFERROR(SUMPRODUCT('6. Patients'!CN$10:CN$107,OFFSET('6. Patients'!$JB$9,1,MATCH($D99,'6. Patients'!$JC$9:$KZ$9,0),ROWS('6. Patients'!EA$10:EA$107))),0)+
IFERROR(SUMPRODUCT('6. Patients'!CN$10:CN$107,OFFSET('6. Patients'!$LA$9,1,MATCH($D99,'6. Patients'!$LB$9:$LU$9,0),ROWS('6. Patients'!EA$10:EA$107))),0)+
IFERROR(SUMPRODUCT('6. Patients'!CN$10:CN$107,OFFSET('6. Patients'!$LV$9,1,MATCH($D99,'6. Patients'!$LW$9:$NT$9,0),ROWS('6. Patients'!EA$10:EA$107))),0)+
IFERROR(SUMPRODUCT('6. Patients'!CN$10:CN$107,OFFSET('6. Patients'!$NU$9,1,MATCH($D99,'6. Patients'!$NV$9:$OO$9,0),ROWS('6. Patients'!EA$10:EA$107))),0),
IFERROR(SUMPRODUCT('6. Patients'!CN$10:CN$107,OFFSET('6. Patients'!$OP$9,1,MATCH($D99,'6. Patients'!$OQ$9:$QN$9,0),ROWS('6. Patients'!EA$10:EA$107))),0)+
IFERROR(SUMPRODUCT('6. Patients'!CN$10:CN$107,OFFSET('6. Patients'!$QO$9,1,MATCH($D99,'6. Patients'!$QP$9:$RI$9,0),ROWS('6. Patients'!EA$10:EA$107))),0)+
IFERROR(SUMPRODUCT('6. Patients'!CN$10:CN$107,OFFSET('6. Patients'!$RJ$9,1,MATCH($D99,'6. Patients'!$RK$9:$TH$9,0),ROWS('6. Patients'!EA$10:EA$107))),0)+
IFERROR(SUMPRODUCT('6. Patients'!CN$10:CN$107,OFFSET('6. Patients'!$TI$9,1,MATCH($D99,'6. Patients'!$TJ$9:$UC$9,0),ROWS('6. Patients'!EA$10:EA$107))),0))+
IFERROR(VLOOKUP($D99,$H$116:$L$146,COLUMNS($H$115:$J$115)-1+U$7,0)*$E99*$F99*'1. General Inputs'!$J$25,0),0),0)</f>
        <v>0</v>
      </c>
      <c r="V99" s="775">
        <f ca="1">ROUNDUP(IFERROR($F99*$E99*CHOOSE(V$7,
IFERROR(SUMPRODUCT('6. Patients'!CO$10:CO$107,OFFSET('6. Patients'!$DN$9,1,MATCH($D99,'6. Patients'!$DO$9:$FL$9,0),ROWS('6. Patients'!EB$10:EB$107))),0)+
IFERROR(SUMPRODUCT('6. Patients'!CO$10:CO$107,OFFSET('6. Patients'!$FM$9,1,MATCH($D99,'6. Patients'!$FN$9:$GG$9,0),ROWS('6. Patients'!EB$10:EB$107))),0)+
IFERROR(SUMPRODUCT('6. Patients'!CO$10:CO$107,OFFSET('6. Patients'!$GH$9,1,MATCH($D99,'6. Patients'!$GI$9:$IF$9,0),ROWS('6. Patients'!EB$10:EB$107))),0)+
IFERROR(SUMPRODUCT('6. Patients'!CO$10:CO$107,OFFSET('6. Patients'!$IG$9,1,MATCH($D99,'6. Patients'!$IH$9:$JA$9,0),ROWS('6. Patients'!EB$10:EB$107))),0),
IFERROR(SUMPRODUCT('6. Patients'!CO$10:CO$107,OFFSET('6. Patients'!$JB$9,1,MATCH($D99,'6. Patients'!$JC$9:$KZ$9,0),ROWS('6. Patients'!EB$10:EB$107))),0)+
IFERROR(SUMPRODUCT('6. Patients'!CO$10:CO$107,OFFSET('6. Patients'!$LA$9,1,MATCH($D99,'6. Patients'!$LB$9:$LU$9,0),ROWS('6. Patients'!EB$10:EB$107))),0)+
IFERROR(SUMPRODUCT('6. Patients'!CO$10:CO$107,OFFSET('6. Patients'!$LV$9,1,MATCH($D99,'6. Patients'!$LW$9:$NT$9,0),ROWS('6. Patients'!EB$10:EB$107))),0)+
IFERROR(SUMPRODUCT('6. Patients'!CO$10:CO$107,OFFSET('6. Patients'!$NU$9,1,MATCH($D99,'6. Patients'!$NV$9:$OO$9,0),ROWS('6. Patients'!EB$10:EB$107))),0),
IFERROR(SUMPRODUCT('6. Patients'!CO$10:CO$107,OFFSET('6. Patients'!$OP$9,1,MATCH($D99,'6. Patients'!$OQ$9:$QN$9,0),ROWS('6. Patients'!EB$10:EB$107))),0)+
IFERROR(SUMPRODUCT('6. Patients'!CO$10:CO$107,OFFSET('6. Patients'!$QO$9,1,MATCH($D99,'6. Patients'!$QP$9:$RI$9,0),ROWS('6. Patients'!EB$10:EB$107))),0)+
IFERROR(SUMPRODUCT('6. Patients'!CO$10:CO$107,OFFSET('6. Patients'!$RJ$9,1,MATCH($D99,'6. Patients'!$RK$9:$TH$9,0),ROWS('6. Patients'!EB$10:EB$107))),0)+
IFERROR(SUMPRODUCT('6. Patients'!CO$10:CO$107,OFFSET('6. Patients'!$TI$9,1,MATCH($D99,'6. Patients'!$TJ$9:$UC$9,0),ROWS('6. Patients'!EB$10:EB$107))),0))+
IFERROR(VLOOKUP($D99,$H$116:$L$146,COLUMNS($H$115:$J$115)-1+V$7,0)*$E99*$F99*'1. General Inputs'!$J$25,0),0),0)</f>
        <v>0</v>
      </c>
      <c r="W99" s="775">
        <f ca="1">ROUNDUP(IFERROR($F99*$E99*CHOOSE(W$7,
IFERROR(SUMPRODUCT('6. Patients'!CP$10:CP$107,OFFSET('6. Patients'!$DN$9,1,MATCH($D99,'6. Patients'!$DO$9:$FL$9,0),ROWS('6. Patients'!EC$10:EC$107))),0)+
IFERROR(SUMPRODUCT('6. Patients'!CP$10:CP$107,OFFSET('6. Patients'!$FM$9,1,MATCH($D99,'6. Patients'!$FN$9:$GG$9,0),ROWS('6. Patients'!EC$10:EC$107))),0)+
IFERROR(SUMPRODUCT('6. Patients'!CP$10:CP$107,OFFSET('6. Patients'!$GH$9,1,MATCH($D99,'6. Patients'!$GI$9:$IF$9,0),ROWS('6. Patients'!EC$10:EC$107))),0)+
IFERROR(SUMPRODUCT('6. Patients'!CP$10:CP$107,OFFSET('6. Patients'!$IG$9,1,MATCH($D99,'6. Patients'!$IH$9:$JA$9,0),ROWS('6. Patients'!EC$10:EC$107))),0),
IFERROR(SUMPRODUCT('6. Patients'!CP$10:CP$107,OFFSET('6. Patients'!$JB$9,1,MATCH($D99,'6. Patients'!$JC$9:$KZ$9,0),ROWS('6. Patients'!EC$10:EC$107))),0)+
IFERROR(SUMPRODUCT('6. Patients'!CP$10:CP$107,OFFSET('6. Patients'!$LA$9,1,MATCH($D99,'6. Patients'!$LB$9:$LU$9,0),ROWS('6. Patients'!EC$10:EC$107))),0)+
IFERROR(SUMPRODUCT('6. Patients'!CP$10:CP$107,OFFSET('6. Patients'!$LV$9,1,MATCH($D99,'6. Patients'!$LW$9:$NT$9,0),ROWS('6. Patients'!EC$10:EC$107))),0)+
IFERROR(SUMPRODUCT('6. Patients'!CP$10:CP$107,OFFSET('6. Patients'!$NU$9,1,MATCH($D99,'6. Patients'!$NV$9:$OO$9,0),ROWS('6. Patients'!EC$10:EC$107))),0),
IFERROR(SUMPRODUCT('6. Patients'!CP$10:CP$107,OFFSET('6. Patients'!$OP$9,1,MATCH($D99,'6. Patients'!$OQ$9:$QN$9,0),ROWS('6. Patients'!EC$10:EC$107))),0)+
IFERROR(SUMPRODUCT('6. Patients'!CP$10:CP$107,OFFSET('6. Patients'!$QO$9,1,MATCH($D99,'6. Patients'!$QP$9:$RI$9,0),ROWS('6. Patients'!EC$10:EC$107))),0)+
IFERROR(SUMPRODUCT('6. Patients'!CP$10:CP$107,OFFSET('6. Patients'!$RJ$9,1,MATCH($D99,'6. Patients'!$RK$9:$TH$9,0),ROWS('6. Patients'!EC$10:EC$107))),0)+
IFERROR(SUMPRODUCT('6. Patients'!CP$10:CP$107,OFFSET('6. Patients'!$TI$9,1,MATCH($D99,'6. Patients'!$TJ$9:$UC$9,0),ROWS('6. Patients'!EC$10:EC$107))),0))+
IFERROR(VLOOKUP($D99,$H$116:$L$146,COLUMNS($H$115:$J$115)-1+W$7,0)*$E99*$F99*'1. General Inputs'!$J$25,0),0),0)</f>
        <v>0</v>
      </c>
      <c r="X99" s="775">
        <f ca="1">ROUNDUP(IFERROR($F99*$E99*CHOOSE(X$7,
IFERROR(SUMPRODUCT('6. Patients'!CQ$10:CQ$107,OFFSET('6. Patients'!$DN$9,1,MATCH($D99,'6. Patients'!$DO$9:$FL$9,0),ROWS('6. Patients'!ED$10:ED$107))),0)+
IFERROR(SUMPRODUCT('6. Patients'!CQ$10:CQ$107,OFFSET('6. Patients'!$FM$9,1,MATCH($D99,'6. Patients'!$FN$9:$GG$9,0),ROWS('6. Patients'!ED$10:ED$107))),0)+
IFERROR(SUMPRODUCT('6. Patients'!CQ$10:CQ$107,OFFSET('6. Patients'!$GH$9,1,MATCH($D99,'6. Patients'!$GI$9:$IF$9,0),ROWS('6. Patients'!ED$10:ED$107))),0)+
IFERROR(SUMPRODUCT('6. Patients'!CQ$10:CQ$107,OFFSET('6. Patients'!$IG$9,1,MATCH($D99,'6. Patients'!$IH$9:$JA$9,0),ROWS('6. Patients'!ED$10:ED$107))),0),
IFERROR(SUMPRODUCT('6. Patients'!CQ$10:CQ$107,OFFSET('6. Patients'!$JB$9,1,MATCH($D99,'6. Patients'!$JC$9:$KZ$9,0),ROWS('6. Patients'!ED$10:ED$107))),0)+
IFERROR(SUMPRODUCT('6. Patients'!CQ$10:CQ$107,OFFSET('6. Patients'!$LA$9,1,MATCH($D99,'6. Patients'!$LB$9:$LU$9,0),ROWS('6. Patients'!ED$10:ED$107))),0)+
IFERROR(SUMPRODUCT('6. Patients'!CQ$10:CQ$107,OFFSET('6. Patients'!$LV$9,1,MATCH($D99,'6. Patients'!$LW$9:$NT$9,0),ROWS('6. Patients'!ED$10:ED$107))),0)+
IFERROR(SUMPRODUCT('6. Patients'!CQ$10:CQ$107,OFFSET('6. Patients'!$NU$9,1,MATCH($D99,'6. Patients'!$NV$9:$OO$9,0),ROWS('6. Patients'!ED$10:ED$107))),0),
IFERROR(SUMPRODUCT('6. Patients'!CQ$10:CQ$107,OFFSET('6. Patients'!$OP$9,1,MATCH($D99,'6. Patients'!$OQ$9:$QN$9,0),ROWS('6. Patients'!ED$10:ED$107))),0)+
IFERROR(SUMPRODUCT('6. Patients'!CQ$10:CQ$107,OFFSET('6. Patients'!$QO$9,1,MATCH($D99,'6. Patients'!$QP$9:$RI$9,0),ROWS('6. Patients'!ED$10:ED$107))),0)+
IFERROR(SUMPRODUCT('6. Patients'!CQ$10:CQ$107,OFFSET('6. Patients'!$RJ$9,1,MATCH($D99,'6. Patients'!$RK$9:$TH$9,0),ROWS('6. Patients'!ED$10:ED$107))),0)+
IFERROR(SUMPRODUCT('6. Patients'!CQ$10:CQ$107,OFFSET('6. Patients'!$TI$9,1,MATCH($D99,'6. Patients'!$TJ$9:$UC$9,0),ROWS('6. Patients'!ED$10:ED$107))),0))+
IFERROR(VLOOKUP($D99,$H$116:$L$146,COLUMNS($H$115:$J$115)-1+X$7,0)*$E99*$F99*'1. General Inputs'!$J$25,0),0),0)</f>
        <v>0</v>
      </c>
      <c r="Y99" s="775">
        <f ca="1">ROUNDUP(IFERROR($F99*$E99*CHOOSE(Y$7,
IFERROR(SUMPRODUCT('6. Patients'!CR$10:CR$107,OFFSET('6. Patients'!$DN$9,1,MATCH($D99,'6. Patients'!$DO$9:$FL$9,0),ROWS('6. Patients'!EE$10:EE$107))),0)+
IFERROR(SUMPRODUCT('6. Patients'!CR$10:CR$107,OFFSET('6. Patients'!$FM$9,1,MATCH($D99,'6. Patients'!$FN$9:$GG$9,0),ROWS('6. Patients'!EE$10:EE$107))),0)+
IFERROR(SUMPRODUCT('6. Patients'!CR$10:CR$107,OFFSET('6. Patients'!$GH$9,1,MATCH($D99,'6. Patients'!$GI$9:$IF$9,0),ROWS('6. Patients'!EE$10:EE$107))),0)+
IFERROR(SUMPRODUCT('6. Patients'!CR$10:CR$107,OFFSET('6. Patients'!$IG$9,1,MATCH($D99,'6. Patients'!$IH$9:$JA$9,0),ROWS('6. Patients'!EE$10:EE$107))),0),
IFERROR(SUMPRODUCT('6. Patients'!CR$10:CR$107,OFFSET('6. Patients'!$JB$9,1,MATCH($D99,'6. Patients'!$JC$9:$KZ$9,0),ROWS('6. Patients'!EE$10:EE$107))),0)+
IFERROR(SUMPRODUCT('6. Patients'!CR$10:CR$107,OFFSET('6. Patients'!$LA$9,1,MATCH($D99,'6. Patients'!$LB$9:$LU$9,0),ROWS('6. Patients'!EE$10:EE$107))),0)+
IFERROR(SUMPRODUCT('6. Patients'!CR$10:CR$107,OFFSET('6. Patients'!$LV$9,1,MATCH($D99,'6. Patients'!$LW$9:$NT$9,0),ROWS('6. Patients'!EE$10:EE$107))),0)+
IFERROR(SUMPRODUCT('6. Patients'!CR$10:CR$107,OFFSET('6. Patients'!$NU$9,1,MATCH($D99,'6. Patients'!$NV$9:$OO$9,0),ROWS('6. Patients'!EE$10:EE$107))),0),
IFERROR(SUMPRODUCT('6. Patients'!CR$10:CR$107,OFFSET('6. Patients'!$OP$9,1,MATCH($D99,'6. Patients'!$OQ$9:$QN$9,0),ROWS('6. Patients'!EE$10:EE$107))),0)+
IFERROR(SUMPRODUCT('6. Patients'!CR$10:CR$107,OFFSET('6. Patients'!$QO$9,1,MATCH($D99,'6. Patients'!$QP$9:$RI$9,0),ROWS('6. Patients'!EE$10:EE$107))),0)+
IFERROR(SUMPRODUCT('6. Patients'!CR$10:CR$107,OFFSET('6. Patients'!$RJ$9,1,MATCH($D99,'6. Patients'!$RK$9:$TH$9,0),ROWS('6. Patients'!EE$10:EE$107))),0)+
IFERROR(SUMPRODUCT('6. Patients'!CR$10:CR$107,OFFSET('6. Patients'!$TI$9,1,MATCH($D99,'6. Patients'!$TJ$9:$UC$9,0),ROWS('6. Patients'!EE$10:EE$107))),0))+
IFERROR(VLOOKUP($D99,$H$116:$L$146,COLUMNS($H$115:$J$115)-1+Y$7,0)*$E99*$F99*'1. General Inputs'!$J$25,0),0),0)</f>
        <v>0</v>
      </c>
      <c r="Z99" s="775">
        <f ca="1">ROUNDUP(IFERROR($F99*$E99*CHOOSE(Z$7,
IFERROR(SUMPRODUCT('6. Patients'!CS$10:CS$107,OFFSET('6. Patients'!$DN$9,1,MATCH($D99,'6. Patients'!$DO$9:$FL$9,0),ROWS('6. Patients'!EF$10:EF$107))),0)+
IFERROR(SUMPRODUCT('6. Patients'!CS$10:CS$107,OFFSET('6. Patients'!$FM$9,1,MATCH($D99,'6. Patients'!$FN$9:$GG$9,0),ROWS('6. Patients'!EF$10:EF$107))),0)+
IFERROR(SUMPRODUCT('6. Patients'!CS$10:CS$107,OFFSET('6. Patients'!$GH$9,1,MATCH($D99,'6. Patients'!$GI$9:$IF$9,0),ROWS('6. Patients'!EF$10:EF$107))),0)+
IFERROR(SUMPRODUCT('6. Patients'!CS$10:CS$107,OFFSET('6. Patients'!$IG$9,1,MATCH($D99,'6. Patients'!$IH$9:$JA$9,0),ROWS('6. Patients'!EF$10:EF$107))),0),
IFERROR(SUMPRODUCT('6. Patients'!CS$10:CS$107,OFFSET('6. Patients'!$JB$9,1,MATCH($D99,'6. Patients'!$JC$9:$KZ$9,0),ROWS('6. Patients'!EF$10:EF$107))),0)+
IFERROR(SUMPRODUCT('6. Patients'!CS$10:CS$107,OFFSET('6. Patients'!$LA$9,1,MATCH($D99,'6. Patients'!$LB$9:$LU$9,0),ROWS('6. Patients'!EF$10:EF$107))),0)+
IFERROR(SUMPRODUCT('6. Patients'!CS$10:CS$107,OFFSET('6. Patients'!$LV$9,1,MATCH($D99,'6. Patients'!$LW$9:$NT$9,0),ROWS('6. Patients'!EF$10:EF$107))),0)+
IFERROR(SUMPRODUCT('6. Patients'!CS$10:CS$107,OFFSET('6. Patients'!$NU$9,1,MATCH($D99,'6. Patients'!$NV$9:$OO$9,0),ROWS('6. Patients'!EF$10:EF$107))),0),
IFERROR(SUMPRODUCT('6. Patients'!CS$10:CS$107,OFFSET('6. Patients'!$OP$9,1,MATCH($D99,'6. Patients'!$OQ$9:$QN$9,0),ROWS('6. Patients'!EF$10:EF$107))),0)+
IFERROR(SUMPRODUCT('6. Patients'!CS$10:CS$107,OFFSET('6. Patients'!$QO$9,1,MATCH($D99,'6. Patients'!$QP$9:$RI$9,0),ROWS('6. Patients'!EF$10:EF$107))),0)+
IFERROR(SUMPRODUCT('6. Patients'!CS$10:CS$107,OFFSET('6. Patients'!$RJ$9,1,MATCH($D99,'6. Patients'!$RK$9:$TH$9,0),ROWS('6. Patients'!EF$10:EF$107))),0)+
IFERROR(SUMPRODUCT('6. Patients'!CS$10:CS$107,OFFSET('6. Patients'!$TI$9,1,MATCH($D99,'6. Patients'!$TJ$9:$UC$9,0),ROWS('6. Patients'!EF$10:EF$107))),0))+
IFERROR(VLOOKUP($D99,$H$116:$L$146,COLUMNS($H$115:$J$115)-1+Z$7,0)*$E99*$F99*'1. General Inputs'!$J$25,0),0),0)</f>
        <v>0</v>
      </c>
      <c r="AA99" s="775">
        <f ca="1">ROUNDUP(IFERROR($F99*$E99*CHOOSE(AA$7,
IFERROR(SUMPRODUCT('6. Patients'!CT$10:CT$107,OFFSET('6. Patients'!$DN$9,1,MATCH($D99,'6. Patients'!$DO$9:$FL$9,0),ROWS('6. Patients'!EG$10:EG$107))),0)+
IFERROR(SUMPRODUCT('6. Patients'!CT$10:CT$107,OFFSET('6. Patients'!$FM$9,1,MATCH($D99,'6. Patients'!$FN$9:$GG$9,0),ROWS('6. Patients'!EG$10:EG$107))),0)+
IFERROR(SUMPRODUCT('6. Patients'!CT$10:CT$107,OFFSET('6. Patients'!$GH$9,1,MATCH($D99,'6. Patients'!$GI$9:$IF$9,0),ROWS('6. Patients'!EG$10:EG$107))),0)+
IFERROR(SUMPRODUCT('6. Patients'!CT$10:CT$107,OFFSET('6. Patients'!$IG$9,1,MATCH($D99,'6. Patients'!$IH$9:$JA$9,0),ROWS('6. Patients'!EG$10:EG$107))),0),
IFERROR(SUMPRODUCT('6. Patients'!CT$10:CT$107,OFFSET('6. Patients'!$JB$9,1,MATCH($D99,'6. Patients'!$JC$9:$KZ$9,0),ROWS('6. Patients'!EG$10:EG$107))),0)+
IFERROR(SUMPRODUCT('6. Patients'!CT$10:CT$107,OFFSET('6. Patients'!$LA$9,1,MATCH($D99,'6. Patients'!$LB$9:$LU$9,0),ROWS('6. Patients'!EG$10:EG$107))),0)+
IFERROR(SUMPRODUCT('6. Patients'!CT$10:CT$107,OFFSET('6. Patients'!$LV$9,1,MATCH($D99,'6. Patients'!$LW$9:$NT$9,0),ROWS('6. Patients'!EG$10:EG$107))),0)+
IFERROR(SUMPRODUCT('6. Patients'!CT$10:CT$107,OFFSET('6. Patients'!$NU$9,1,MATCH($D99,'6. Patients'!$NV$9:$OO$9,0),ROWS('6. Patients'!EG$10:EG$107))),0),
IFERROR(SUMPRODUCT('6. Patients'!CT$10:CT$107,OFFSET('6. Patients'!$OP$9,1,MATCH($D99,'6. Patients'!$OQ$9:$QN$9,0),ROWS('6. Patients'!EG$10:EG$107))),0)+
IFERROR(SUMPRODUCT('6. Patients'!CT$10:CT$107,OFFSET('6. Patients'!$QO$9,1,MATCH($D99,'6. Patients'!$QP$9:$RI$9,0),ROWS('6. Patients'!EG$10:EG$107))),0)+
IFERROR(SUMPRODUCT('6. Patients'!CT$10:CT$107,OFFSET('6. Patients'!$RJ$9,1,MATCH($D99,'6. Patients'!$RK$9:$TH$9,0),ROWS('6. Patients'!EG$10:EG$107))),0)+
IFERROR(SUMPRODUCT('6. Patients'!CT$10:CT$107,OFFSET('6. Patients'!$TI$9,1,MATCH($D99,'6. Patients'!$TJ$9:$UC$9,0),ROWS('6. Patients'!EG$10:EG$107))),0))+
IFERROR(VLOOKUP($D99,$H$116:$L$146,COLUMNS($H$115:$J$115)-1+AA$7,0)*$E99*$F99*'1. General Inputs'!$J$25,0),0),0)</f>
        <v>0</v>
      </c>
      <c r="AB99" s="775">
        <f ca="1">ROUNDUP(IFERROR($F99*$E99*CHOOSE(AB$7,
IFERROR(SUMPRODUCT('6. Patients'!CU$10:CU$107,OFFSET('6. Patients'!$DN$9,1,MATCH($D99,'6. Patients'!$DO$9:$FL$9,0),ROWS('6. Patients'!EH$10:EH$107))),0)+
IFERROR(SUMPRODUCT('6. Patients'!CU$10:CU$107,OFFSET('6. Patients'!$FM$9,1,MATCH($D99,'6. Patients'!$FN$9:$GG$9,0),ROWS('6. Patients'!EH$10:EH$107))),0)+
IFERROR(SUMPRODUCT('6. Patients'!CU$10:CU$107,OFFSET('6. Patients'!$GH$9,1,MATCH($D99,'6. Patients'!$GI$9:$IF$9,0),ROWS('6. Patients'!EH$10:EH$107))),0)+
IFERROR(SUMPRODUCT('6. Patients'!CU$10:CU$107,OFFSET('6. Patients'!$IG$9,1,MATCH($D99,'6. Patients'!$IH$9:$JA$9,0),ROWS('6. Patients'!EH$10:EH$107))),0),
IFERROR(SUMPRODUCT('6. Patients'!CU$10:CU$107,OFFSET('6. Patients'!$JB$9,1,MATCH($D99,'6. Patients'!$JC$9:$KZ$9,0),ROWS('6. Patients'!EH$10:EH$107))),0)+
IFERROR(SUMPRODUCT('6. Patients'!CU$10:CU$107,OFFSET('6. Patients'!$LA$9,1,MATCH($D99,'6. Patients'!$LB$9:$LU$9,0),ROWS('6. Patients'!EH$10:EH$107))),0)+
IFERROR(SUMPRODUCT('6. Patients'!CU$10:CU$107,OFFSET('6. Patients'!$LV$9,1,MATCH($D99,'6. Patients'!$LW$9:$NT$9,0),ROWS('6. Patients'!EH$10:EH$107))),0)+
IFERROR(SUMPRODUCT('6. Patients'!CU$10:CU$107,OFFSET('6. Patients'!$NU$9,1,MATCH($D99,'6. Patients'!$NV$9:$OO$9,0),ROWS('6. Patients'!EH$10:EH$107))),0),
IFERROR(SUMPRODUCT('6. Patients'!CU$10:CU$107,OFFSET('6. Patients'!$OP$9,1,MATCH($D99,'6. Patients'!$OQ$9:$QN$9,0),ROWS('6. Patients'!EH$10:EH$107))),0)+
IFERROR(SUMPRODUCT('6. Patients'!CU$10:CU$107,OFFSET('6. Patients'!$QO$9,1,MATCH($D99,'6. Patients'!$QP$9:$RI$9,0),ROWS('6. Patients'!EH$10:EH$107))),0)+
IFERROR(SUMPRODUCT('6. Patients'!CU$10:CU$107,OFFSET('6. Patients'!$RJ$9,1,MATCH($D99,'6. Patients'!$RK$9:$TH$9,0),ROWS('6. Patients'!EH$10:EH$107))),0)+
IFERROR(SUMPRODUCT('6. Patients'!CU$10:CU$107,OFFSET('6. Patients'!$TI$9,1,MATCH($D99,'6. Patients'!$TJ$9:$UC$9,0),ROWS('6. Patients'!EH$10:EH$107))),0))+
IFERROR(VLOOKUP($D99,$H$116:$L$146,COLUMNS($H$115:$J$115)-1+AB$7,0)*$E99*$F99*'1. General Inputs'!$J$25,0),0),0)</f>
        <v>0</v>
      </c>
      <c r="AC99" s="775">
        <f ca="1">ROUNDUP(IFERROR($F99*$E99*CHOOSE(AC$7,
IFERROR(SUMPRODUCT('6. Patients'!CV$10:CV$107,OFFSET('6. Patients'!$DN$9,1,MATCH($D99,'6. Patients'!$DO$9:$FL$9,0),ROWS('6. Patients'!EI$10:EI$107))),0)+
IFERROR(SUMPRODUCT('6. Patients'!CV$10:CV$107,OFFSET('6. Patients'!$FM$9,1,MATCH($D99,'6. Patients'!$FN$9:$GG$9,0),ROWS('6. Patients'!EI$10:EI$107))),0)+
IFERROR(SUMPRODUCT('6. Patients'!CV$10:CV$107,OFFSET('6. Patients'!$GH$9,1,MATCH($D99,'6. Patients'!$GI$9:$IF$9,0),ROWS('6. Patients'!EI$10:EI$107))),0)+
IFERROR(SUMPRODUCT('6. Patients'!CV$10:CV$107,OFFSET('6. Patients'!$IG$9,1,MATCH($D99,'6. Patients'!$IH$9:$JA$9,0),ROWS('6. Patients'!EI$10:EI$107))),0),
IFERROR(SUMPRODUCT('6. Patients'!CV$10:CV$107,OFFSET('6. Patients'!$JB$9,1,MATCH($D99,'6. Patients'!$JC$9:$KZ$9,0),ROWS('6. Patients'!EI$10:EI$107))),0)+
IFERROR(SUMPRODUCT('6. Patients'!CV$10:CV$107,OFFSET('6. Patients'!$LA$9,1,MATCH($D99,'6. Patients'!$LB$9:$LU$9,0),ROWS('6. Patients'!EI$10:EI$107))),0)+
IFERROR(SUMPRODUCT('6. Patients'!CV$10:CV$107,OFFSET('6. Patients'!$LV$9,1,MATCH($D99,'6. Patients'!$LW$9:$NT$9,0),ROWS('6. Patients'!EI$10:EI$107))),0)+
IFERROR(SUMPRODUCT('6. Patients'!CV$10:CV$107,OFFSET('6. Patients'!$NU$9,1,MATCH($D99,'6. Patients'!$NV$9:$OO$9,0),ROWS('6. Patients'!EI$10:EI$107))),0),
IFERROR(SUMPRODUCT('6. Patients'!CV$10:CV$107,OFFSET('6. Patients'!$OP$9,1,MATCH($D99,'6. Patients'!$OQ$9:$QN$9,0),ROWS('6. Patients'!EI$10:EI$107))),0)+
IFERROR(SUMPRODUCT('6. Patients'!CV$10:CV$107,OFFSET('6. Patients'!$QO$9,1,MATCH($D99,'6. Patients'!$QP$9:$RI$9,0),ROWS('6. Patients'!EI$10:EI$107))),0)+
IFERROR(SUMPRODUCT('6. Patients'!CV$10:CV$107,OFFSET('6. Patients'!$RJ$9,1,MATCH($D99,'6. Patients'!$RK$9:$TH$9,0),ROWS('6. Patients'!EI$10:EI$107))),0)+
IFERROR(SUMPRODUCT('6. Patients'!CV$10:CV$107,OFFSET('6. Patients'!$TI$9,1,MATCH($D99,'6. Patients'!$TJ$9:$UC$9,0),ROWS('6. Patients'!EI$10:EI$107))),0))+
IFERROR(VLOOKUP($D99,$H$116:$L$146,COLUMNS($H$115:$J$115)-1+AC$7,0)*$E99*$F99*'1. General Inputs'!$J$25,0),0),0)</f>
        <v>0</v>
      </c>
      <c r="AD99" s="775">
        <f ca="1">ROUNDUP(IFERROR($F99*$E99*CHOOSE(AD$7,
IFERROR(SUMPRODUCT('6. Patients'!CW$10:CW$107,OFFSET('6. Patients'!$DN$9,1,MATCH($D99,'6. Patients'!$DO$9:$FL$9,0),ROWS('6. Patients'!EJ$10:EJ$107))),0)+
IFERROR(SUMPRODUCT('6. Patients'!CW$10:CW$107,OFFSET('6. Patients'!$FM$9,1,MATCH($D99,'6. Patients'!$FN$9:$GG$9,0),ROWS('6. Patients'!EJ$10:EJ$107))),0)+
IFERROR(SUMPRODUCT('6. Patients'!CW$10:CW$107,OFFSET('6. Patients'!$GH$9,1,MATCH($D99,'6. Patients'!$GI$9:$IF$9,0),ROWS('6. Patients'!EJ$10:EJ$107))),0)+
IFERROR(SUMPRODUCT('6. Patients'!CW$10:CW$107,OFFSET('6. Patients'!$IG$9,1,MATCH($D99,'6. Patients'!$IH$9:$JA$9,0),ROWS('6. Patients'!EJ$10:EJ$107))),0),
IFERROR(SUMPRODUCT('6. Patients'!CW$10:CW$107,OFFSET('6. Patients'!$JB$9,1,MATCH($D99,'6. Patients'!$JC$9:$KZ$9,0),ROWS('6. Patients'!EJ$10:EJ$107))),0)+
IFERROR(SUMPRODUCT('6. Patients'!CW$10:CW$107,OFFSET('6. Patients'!$LA$9,1,MATCH($D99,'6. Patients'!$LB$9:$LU$9,0),ROWS('6. Patients'!EJ$10:EJ$107))),0)+
IFERROR(SUMPRODUCT('6. Patients'!CW$10:CW$107,OFFSET('6. Patients'!$LV$9,1,MATCH($D99,'6. Patients'!$LW$9:$NT$9,0),ROWS('6. Patients'!EJ$10:EJ$107))),0)+
IFERROR(SUMPRODUCT('6. Patients'!CW$10:CW$107,OFFSET('6. Patients'!$NU$9,1,MATCH($D99,'6. Patients'!$NV$9:$OO$9,0),ROWS('6. Patients'!EJ$10:EJ$107))),0),
IFERROR(SUMPRODUCT('6. Patients'!CW$10:CW$107,OFFSET('6. Patients'!$OP$9,1,MATCH($D99,'6. Patients'!$OQ$9:$QN$9,0),ROWS('6. Patients'!EJ$10:EJ$107))),0)+
IFERROR(SUMPRODUCT('6. Patients'!CW$10:CW$107,OFFSET('6. Patients'!$QO$9,1,MATCH($D99,'6. Patients'!$QP$9:$RI$9,0),ROWS('6. Patients'!EJ$10:EJ$107))),0)+
IFERROR(SUMPRODUCT('6. Patients'!CW$10:CW$107,OFFSET('6. Patients'!$RJ$9,1,MATCH($D99,'6. Patients'!$RK$9:$TH$9,0),ROWS('6. Patients'!EJ$10:EJ$107))),0)+
IFERROR(SUMPRODUCT('6. Patients'!CW$10:CW$107,OFFSET('6. Patients'!$TI$9,1,MATCH($D99,'6. Patients'!$TJ$9:$UC$9,0),ROWS('6. Patients'!EJ$10:EJ$107))),0))+
IFERROR(VLOOKUP($D99,$H$116:$L$146,COLUMNS($H$115:$J$115)-1+AD$7,0)*$E99*$F99*'1. General Inputs'!$J$25,0),0),0)</f>
        <v>0</v>
      </c>
      <c r="AE99" s="775">
        <f ca="1">ROUNDUP(IFERROR($F99*$E99*CHOOSE(AE$7,
IFERROR(SUMPRODUCT('6. Patients'!CX$10:CX$107,OFFSET('6. Patients'!$DN$9,1,MATCH($D99,'6. Patients'!$DO$9:$FL$9,0),ROWS('6. Patients'!EK$10:EK$107))),0)+
IFERROR(SUMPRODUCT('6. Patients'!CX$10:CX$107,OFFSET('6. Patients'!$FM$9,1,MATCH($D99,'6. Patients'!$FN$9:$GG$9,0),ROWS('6. Patients'!EK$10:EK$107))),0)+
IFERROR(SUMPRODUCT('6. Patients'!CX$10:CX$107,OFFSET('6. Patients'!$GH$9,1,MATCH($D99,'6. Patients'!$GI$9:$IF$9,0),ROWS('6. Patients'!EK$10:EK$107))),0)+
IFERROR(SUMPRODUCT('6. Patients'!CX$10:CX$107,OFFSET('6. Patients'!$IG$9,1,MATCH($D99,'6. Patients'!$IH$9:$JA$9,0),ROWS('6. Patients'!EK$10:EK$107))),0),
IFERROR(SUMPRODUCT('6. Patients'!CX$10:CX$107,OFFSET('6. Patients'!$JB$9,1,MATCH($D99,'6. Patients'!$JC$9:$KZ$9,0),ROWS('6. Patients'!EK$10:EK$107))),0)+
IFERROR(SUMPRODUCT('6. Patients'!CX$10:CX$107,OFFSET('6. Patients'!$LA$9,1,MATCH($D99,'6. Patients'!$LB$9:$LU$9,0),ROWS('6. Patients'!EK$10:EK$107))),0)+
IFERROR(SUMPRODUCT('6. Patients'!CX$10:CX$107,OFFSET('6. Patients'!$LV$9,1,MATCH($D99,'6. Patients'!$LW$9:$NT$9,0),ROWS('6. Patients'!EK$10:EK$107))),0)+
IFERROR(SUMPRODUCT('6. Patients'!CX$10:CX$107,OFFSET('6. Patients'!$NU$9,1,MATCH($D99,'6. Patients'!$NV$9:$OO$9,0),ROWS('6. Patients'!EK$10:EK$107))),0),
IFERROR(SUMPRODUCT('6. Patients'!CX$10:CX$107,OFFSET('6. Patients'!$OP$9,1,MATCH($D99,'6. Patients'!$OQ$9:$QN$9,0),ROWS('6. Patients'!EK$10:EK$107))),0)+
IFERROR(SUMPRODUCT('6. Patients'!CX$10:CX$107,OFFSET('6. Patients'!$QO$9,1,MATCH($D99,'6. Patients'!$QP$9:$RI$9,0),ROWS('6. Patients'!EK$10:EK$107))),0)+
IFERROR(SUMPRODUCT('6. Patients'!CX$10:CX$107,OFFSET('6. Patients'!$RJ$9,1,MATCH($D99,'6. Patients'!$RK$9:$TH$9,0),ROWS('6. Patients'!EK$10:EK$107))),0)+
IFERROR(SUMPRODUCT('6. Patients'!CX$10:CX$107,OFFSET('6. Patients'!$TI$9,1,MATCH($D99,'6. Patients'!$TJ$9:$UC$9,0),ROWS('6. Patients'!EK$10:EK$107))),0))+
IFERROR(VLOOKUP($D99,$H$116:$L$146,COLUMNS($H$115:$J$115)-1+AE$7,0)*$E99*$F99*'1. General Inputs'!$J$25,0),0),0)</f>
        <v>0</v>
      </c>
      <c r="AF99" s="775">
        <f ca="1">ROUNDUP(IFERROR($F99*$E99*CHOOSE(AF$7,
IFERROR(SUMPRODUCT('6. Patients'!CY$10:CY$107,OFFSET('6. Patients'!$DN$9,1,MATCH($D99,'6. Patients'!$DO$9:$FL$9,0),ROWS('6. Patients'!EL$10:EL$107))),0)+
IFERROR(SUMPRODUCT('6. Patients'!CY$10:CY$107,OFFSET('6. Patients'!$FM$9,1,MATCH($D99,'6. Patients'!$FN$9:$GG$9,0),ROWS('6. Patients'!EL$10:EL$107))),0)+
IFERROR(SUMPRODUCT('6. Patients'!CY$10:CY$107,OFFSET('6. Patients'!$GH$9,1,MATCH($D99,'6. Patients'!$GI$9:$IF$9,0),ROWS('6. Patients'!EL$10:EL$107))),0)+
IFERROR(SUMPRODUCT('6. Patients'!CY$10:CY$107,OFFSET('6. Patients'!$IG$9,1,MATCH($D99,'6. Patients'!$IH$9:$JA$9,0),ROWS('6. Patients'!EL$10:EL$107))),0),
IFERROR(SUMPRODUCT('6. Patients'!CY$10:CY$107,OFFSET('6. Patients'!$JB$9,1,MATCH($D99,'6. Patients'!$JC$9:$KZ$9,0),ROWS('6. Patients'!EL$10:EL$107))),0)+
IFERROR(SUMPRODUCT('6. Patients'!CY$10:CY$107,OFFSET('6. Patients'!$LA$9,1,MATCH($D99,'6. Patients'!$LB$9:$LU$9,0),ROWS('6. Patients'!EL$10:EL$107))),0)+
IFERROR(SUMPRODUCT('6. Patients'!CY$10:CY$107,OFFSET('6. Patients'!$LV$9,1,MATCH($D99,'6. Patients'!$LW$9:$NT$9,0),ROWS('6. Patients'!EL$10:EL$107))),0)+
IFERROR(SUMPRODUCT('6. Patients'!CY$10:CY$107,OFFSET('6. Patients'!$NU$9,1,MATCH($D99,'6. Patients'!$NV$9:$OO$9,0),ROWS('6. Patients'!EL$10:EL$107))),0),
IFERROR(SUMPRODUCT('6. Patients'!CY$10:CY$107,OFFSET('6. Patients'!$OP$9,1,MATCH($D99,'6. Patients'!$OQ$9:$QN$9,0),ROWS('6. Patients'!EL$10:EL$107))),0)+
IFERROR(SUMPRODUCT('6. Patients'!CY$10:CY$107,OFFSET('6. Patients'!$QO$9,1,MATCH($D99,'6. Patients'!$QP$9:$RI$9,0),ROWS('6. Patients'!EL$10:EL$107))),0)+
IFERROR(SUMPRODUCT('6. Patients'!CY$10:CY$107,OFFSET('6. Patients'!$RJ$9,1,MATCH($D99,'6. Patients'!$RK$9:$TH$9,0),ROWS('6. Patients'!EL$10:EL$107))),0)+
IFERROR(SUMPRODUCT('6. Patients'!CY$10:CY$107,OFFSET('6. Patients'!$TI$9,1,MATCH($D99,'6. Patients'!$TJ$9:$UC$9,0),ROWS('6. Patients'!EL$10:EL$107))),0))+
IFERROR(VLOOKUP($D99,$H$116:$L$146,COLUMNS($H$115:$J$115)-1+AF$7,0)*$E99*$F99*'1. General Inputs'!$J$25,0),0),0)</f>
        <v>0</v>
      </c>
      <c r="AG99" s="775">
        <f ca="1">ROUNDUP(IFERROR($F99*$E99*CHOOSE(AG$7,
IFERROR(SUMPRODUCT('6. Patients'!CZ$10:CZ$107,OFFSET('6. Patients'!$DN$9,1,MATCH($D99,'6. Patients'!$DO$9:$FL$9,0),ROWS('6. Patients'!EM$10:EM$107))),0)+
IFERROR(SUMPRODUCT('6. Patients'!CZ$10:CZ$107,OFFSET('6. Patients'!$FM$9,1,MATCH($D99,'6. Patients'!$FN$9:$GG$9,0),ROWS('6. Patients'!EM$10:EM$107))),0)+
IFERROR(SUMPRODUCT('6. Patients'!CZ$10:CZ$107,OFFSET('6. Patients'!$GH$9,1,MATCH($D99,'6. Patients'!$GI$9:$IF$9,0),ROWS('6. Patients'!EM$10:EM$107))),0)+
IFERROR(SUMPRODUCT('6. Patients'!CZ$10:CZ$107,OFFSET('6. Patients'!$IG$9,1,MATCH($D99,'6. Patients'!$IH$9:$JA$9,0),ROWS('6. Patients'!EM$10:EM$107))),0),
IFERROR(SUMPRODUCT('6. Patients'!CZ$10:CZ$107,OFFSET('6. Patients'!$JB$9,1,MATCH($D99,'6. Patients'!$JC$9:$KZ$9,0),ROWS('6. Patients'!EM$10:EM$107))),0)+
IFERROR(SUMPRODUCT('6. Patients'!CZ$10:CZ$107,OFFSET('6. Patients'!$LA$9,1,MATCH($D99,'6. Patients'!$LB$9:$LU$9,0),ROWS('6. Patients'!EM$10:EM$107))),0)+
IFERROR(SUMPRODUCT('6. Patients'!CZ$10:CZ$107,OFFSET('6. Patients'!$LV$9,1,MATCH($D99,'6. Patients'!$LW$9:$NT$9,0),ROWS('6. Patients'!EM$10:EM$107))),0)+
IFERROR(SUMPRODUCT('6. Patients'!CZ$10:CZ$107,OFFSET('6. Patients'!$NU$9,1,MATCH($D99,'6. Patients'!$NV$9:$OO$9,0),ROWS('6. Patients'!EM$10:EM$107))),0),
IFERROR(SUMPRODUCT('6. Patients'!CZ$10:CZ$107,OFFSET('6. Patients'!$OP$9,1,MATCH($D99,'6. Patients'!$OQ$9:$QN$9,0),ROWS('6. Patients'!EM$10:EM$107))),0)+
IFERROR(SUMPRODUCT('6. Patients'!CZ$10:CZ$107,OFFSET('6. Patients'!$QO$9,1,MATCH($D99,'6. Patients'!$QP$9:$RI$9,0),ROWS('6. Patients'!EM$10:EM$107))),0)+
IFERROR(SUMPRODUCT('6. Patients'!CZ$10:CZ$107,OFFSET('6. Patients'!$RJ$9,1,MATCH($D99,'6. Patients'!$RK$9:$TH$9,0),ROWS('6. Patients'!EM$10:EM$107))),0)+
IFERROR(SUMPRODUCT('6. Patients'!CZ$10:CZ$107,OFFSET('6. Patients'!$TI$9,1,MATCH($D99,'6. Patients'!$TJ$9:$UC$9,0),ROWS('6. Patients'!EM$10:EM$107))),0))+
IFERROR(VLOOKUP($D99,$H$116:$L$146,COLUMNS($H$115:$J$115)-1+AG$7,0)*$E99*$F99*'1. General Inputs'!$J$25,0),0),0)</f>
        <v>0</v>
      </c>
      <c r="AH99" s="775">
        <f ca="1">ROUNDUP(IFERROR($F99*$E99*CHOOSE(AH$7,
IFERROR(SUMPRODUCT('6. Patients'!DA$10:DA$107,OFFSET('6. Patients'!$DN$9,1,MATCH($D99,'6. Patients'!$DO$9:$FL$9,0),ROWS('6. Patients'!EN$10:EN$107))),0)+
IFERROR(SUMPRODUCT('6. Patients'!DA$10:DA$107,OFFSET('6. Patients'!$FM$9,1,MATCH($D99,'6. Patients'!$FN$9:$GG$9,0),ROWS('6. Patients'!EN$10:EN$107))),0)+
IFERROR(SUMPRODUCT('6. Patients'!DA$10:DA$107,OFFSET('6. Patients'!$GH$9,1,MATCH($D99,'6. Patients'!$GI$9:$IF$9,0),ROWS('6. Patients'!EN$10:EN$107))),0)+
IFERROR(SUMPRODUCT('6. Patients'!DA$10:DA$107,OFFSET('6. Patients'!$IG$9,1,MATCH($D99,'6. Patients'!$IH$9:$JA$9,0),ROWS('6. Patients'!EN$10:EN$107))),0),
IFERROR(SUMPRODUCT('6. Patients'!DA$10:DA$107,OFFSET('6. Patients'!$JB$9,1,MATCH($D99,'6. Patients'!$JC$9:$KZ$9,0),ROWS('6. Patients'!EN$10:EN$107))),0)+
IFERROR(SUMPRODUCT('6. Patients'!DA$10:DA$107,OFFSET('6. Patients'!$LA$9,1,MATCH($D99,'6. Patients'!$LB$9:$LU$9,0),ROWS('6. Patients'!EN$10:EN$107))),0)+
IFERROR(SUMPRODUCT('6. Patients'!DA$10:DA$107,OFFSET('6. Patients'!$LV$9,1,MATCH($D99,'6. Patients'!$LW$9:$NT$9,0),ROWS('6. Patients'!EN$10:EN$107))),0)+
IFERROR(SUMPRODUCT('6. Patients'!DA$10:DA$107,OFFSET('6. Patients'!$NU$9,1,MATCH($D99,'6. Patients'!$NV$9:$OO$9,0),ROWS('6. Patients'!EN$10:EN$107))),0),
IFERROR(SUMPRODUCT('6. Patients'!DA$10:DA$107,OFFSET('6. Patients'!$OP$9,1,MATCH($D99,'6. Patients'!$OQ$9:$QN$9,0),ROWS('6. Patients'!EN$10:EN$107))),0)+
IFERROR(SUMPRODUCT('6. Patients'!DA$10:DA$107,OFFSET('6. Patients'!$QO$9,1,MATCH($D99,'6. Patients'!$QP$9:$RI$9,0),ROWS('6. Patients'!EN$10:EN$107))),0)+
IFERROR(SUMPRODUCT('6. Patients'!DA$10:DA$107,OFFSET('6. Patients'!$RJ$9,1,MATCH($D99,'6. Patients'!$RK$9:$TH$9,0),ROWS('6. Patients'!EN$10:EN$107))),0)+
IFERROR(SUMPRODUCT('6. Patients'!DA$10:DA$107,OFFSET('6. Patients'!$TI$9,1,MATCH($D99,'6. Patients'!$TJ$9:$UC$9,0),ROWS('6. Patients'!EN$10:EN$107))),0))+
IFERROR(VLOOKUP($D99,$H$116:$L$146,COLUMNS($H$115:$J$115)-1+AH$7,0)*$E99*$F99*'1. General Inputs'!$J$25,0),0),0)</f>
        <v>0</v>
      </c>
      <c r="AI99" s="775">
        <f ca="1">ROUNDUP(IFERROR($F99*$E99*CHOOSE(AI$7,
IFERROR(SUMPRODUCT('6. Patients'!DB$10:DB$107,OFFSET('6. Patients'!$DN$9,1,MATCH($D99,'6. Patients'!$DO$9:$FL$9,0),ROWS('6. Patients'!EO$10:EO$107))),0)+
IFERROR(SUMPRODUCT('6. Patients'!DB$10:DB$107,OFFSET('6. Patients'!$FM$9,1,MATCH($D99,'6. Patients'!$FN$9:$GG$9,0),ROWS('6. Patients'!EO$10:EO$107))),0)+
IFERROR(SUMPRODUCT('6. Patients'!DB$10:DB$107,OFFSET('6. Patients'!$GH$9,1,MATCH($D99,'6. Patients'!$GI$9:$IF$9,0),ROWS('6. Patients'!EO$10:EO$107))),0)+
IFERROR(SUMPRODUCT('6. Patients'!DB$10:DB$107,OFFSET('6. Patients'!$IG$9,1,MATCH($D99,'6. Patients'!$IH$9:$JA$9,0),ROWS('6. Patients'!EO$10:EO$107))),0),
IFERROR(SUMPRODUCT('6. Patients'!DB$10:DB$107,OFFSET('6. Patients'!$JB$9,1,MATCH($D99,'6. Patients'!$JC$9:$KZ$9,0),ROWS('6. Patients'!EO$10:EO$107))),0)+
IFERROR(SUMPRODUCT('6. Patients'!DB$10:DB$107,OFFSET('6. Patients'!$LA$9,1,MATCH($D99,'6. Patients'!$LB$9:$LU$9,0),ROWS('6. Patients'!EO$10:EO$107))),0)+
IFERROR(SUMPRODUCT('6. Patients'!DB$10:DB$107,OFFSET('6. Patients'!$LV$9,1,MATCH($D99,'6. Patients'!$LW$9:$NT$9,0),ROWS('6. Patients'!EO$10:EO$107))),0)+
IFERROR(SUMPRODUCT('6. Patients'!DB$10:DB$107,OFFSET('6. Patients'!$NU$9,1,MATCH($D99,'6. Patients'!$NV$9:$OO$9,0),ROWS('6. Patients'!EO$10:EO$107))),0),
IFERROR(SUMPRODUCT('6. Patients'!DB$10:DB$107,OFFSET('6. Patients'!$OP$9,1,MATCH($D99,'6. Patients'!$OQ$9:$QN$9,0),ROWS('6. Patients'!EO$10:EO$107))),0)+
IFERROR(SUMPRODUCT('6. Patients'!DB$10:DB$107,OFFSET('6. Patients'!$QO$9,1,MATCH($D99,'6. Patients'!$QP$9:$RI$9,0),ROWS('6. Patients'!EO$10:EO$107))),0)+
IFERROR(SUMPRODUCT('6. Patients'!DB$10:DB$107,OFFSET('6. Patients'!$RJ$9,1,MATCH($D99,'6. Patients'!$RK$9:$TH$9,0),ROWS('6. Patients'!EO$10:EO$107))),0)+
IFERROR(SUMPRODUCT('6. Patients'!DB$10:DB$107,OFFSET('6. Patients'!$TI$9,1,MATCH($D99,'6. Patients'!$TJ$9:$UC$9,0),ROWS('6. Patients'!EO$10:EO$107))),0))+
IFERROR(VLOOKUP($D99,$H$116:$L$146,COLUMNS($H$115:$J$115)-1+AI$7,0)*$E99*$F99*'1. General Inputs'!$J$25,0),0),0)</f>
        <v>0</v>
      </c>
      <c r="AJ99" s="775">
        <f ca="1">ROUNDUP(IFERROR($F99*$E99*CHOOSE(AJ$7,
IFERROR(SUMPRODUCT('6. Patients'!DC$10:DC$107,OFFSET('6. Patients'!$DN$9,1,MATCH($D99,'6. Patients'!$DO$9:$FL$9,0),ROWS('6. Patients'!EP$10:EP$107))),0)+
IFERROR(SUMPRODUCT('6. Patients'!DC$10:DC$107,OFFSET('6. Patients'!$FM$9,1,MATCH($D99,'6. Patients'!$FN$9:$GG$9,0),ROWS('6. Patients'!EP$10:EP$107))),0)+
IFERROR(SUMPRODUCT('6. Patients'!DC$10:DC$107,OFFSET('6. Patients'!$GH$9,1,MATCH($D99,'6. Patients'!$GI$9:$IF$9,0),ROWS('6. Patients'!EP$10:EP$107))),0)+
IFERROR(SUMPRODUCT('6. Patients'!DC$10:DC$107,OFFSET('6. Patients'!$IG$9,1,MATCH($D99,'6. Patients'!$IH$9:$JA$9,0),ROWS('6. Patients'!EP$10:EP$107))),0),
IFERROR(SUMPRODUCT('6. Patients'!DC$10:DC$107,OFFSET('6. Patients'!$JB$9,1,MATCH($D99,'6. Patients'!$JC$9:$KZ$9,0),ROWS('6. Patients'!EP$10:EP$107))),0)+
IFERROR(SUMPRODUCT('6. Patients'!DC$10:DC$107,OFFSET('6. Patients'!$LA$9,1,MATCH($D99,'6. Patients'!$LB$9:$LU$9,0),ROWS('6. Patients'!EP$10:EP$107))),0)+
IFERROR(SUMPRODUCT('6. Patients'!DC$10:DC$107,OFFSET('6. Patients'!$LV$9,1,MATCH($D99,'6. Patients'!$LW$9:$NT$9,0),ROWS('6. Patients'!EP$10:EP$107))),0)+
IFERROR(SUMPRODUCT('6. Patients'!DC$10:DC$107,OFFSET('6. Patients'!$NU$9,1,MATCH($D99,'6. Patients'!$NV$9:$OO$9,0),ROWS('6. Patients'!EP$10:EP$107))),0),
IFERROR(SUMPRODUCT('6. Patients'!DC$10:DC$107,OFFSET('6. Patients'!$OP$9,1,MATCH($D99,'6. Patients'!$OQ$9:$QN$9,0),ROWS('6. Patients'!EP$10:EP$107))),0)+
IFERROR(SUMPRODUCT('6. Patients'!DC$10:DC$107,OFFSET('6. Patients'!$QO$9,1,MATCH($D99,'6. Patients'!$QP$9:$RI$9,0),ROWS('6. Patients'!EP$10:EP$107))),0)+
IFERROR(SUMPRODUCT('6. Patients'!DC$10:DC$107,OFFSET('6. Patients'!$RJ$9,1,MATCH($D99,'6. Patients'!$RK$9:$TH$9,0),ROWS('6. Patients'!EP$10:EP$107))),0)+
IFERROR(SUMPRODUCT('6. Patients'!DC$10:DC$107,OFFSET('6. Patients'!$TI$9,1,MATCH($D99,'6. Patients'!$TJ$9:$UC$9,0),ROWS('6. Patients'!EP$10:EP$107))),0))+
IFERROR(VLOOKUP($D99,$H$116:$L$146,COLUMNS($H$115:$J$115)-1+AJ$7,0)*$E99*$F99*'1. General Inputs'!$J$25,0),0),0)</f>
        <v>0</v>
      </c>
      <c r="AK99" s="775">
        <f ca="1">ROUNDUP(IFERROR($F99*$E99*CHOOSE(AK$7,
IFERROR(SUMPRODUCT('6. Patients'!DD$10:DD$107,OFFSET('6. Patients'!$DN$9,1,MATCH($D99,'6. Patients'!$DO$9:$FL$9,0),ROWS('6. Patients'!EQ$10:EQ$107))),0)+
IFERROR(SUMPRODUCT('6. Patients'!DD$10:DD$107,OFFSET('6. Patients'!$FM$9,1,MATCH($D99,'6. Patients'!$FN$9:$GG$9,0),ROWS('6. Patients'!EQ$10:EQ$107))),0)+
IFERROR(SUMPRODUCT('6. Patients'!DD$10:DD$107,OFFSET('6. Patients'!$GH$9,1,MATCH($D99,'6. Patients'!$GI$9:$IF$9,0),ROWS('6. Patients'!EQ$10:EQ$107))),0)+
IFERROR(SUMPRODUCT('6. Patients'!DD$10:DD$107,OFFSET('6. Patients'!$IG$9,1,MATCH($D99,'6. Patients'!$IH$9:$JA$9,0),ROWS('6. Patients'!EQ$10:EQ$107))),0),
IFERROR(SUMPRODUCT('6. Patients'!DD$10:DD$107,OFFSET('6. Patients'!$JB$9,1,MATCH($D99,'6. Patients'!$JC$9:$KZ$9,0),ROWS('6. Patients'!EQ$10:EQ$107))),0)+
IFERROR(SUMPRODUCT('6. Patients'!DD$10:DD$107,OFFSET('6. Patients'!$LA$9,1,MATCH($D99,'6. Patients'!$LB$9:$LU$9,0),ROWS('6. Patients'!EQ$10:EQ$107))),0)+
IFERROR(SUMPRODUCT('6. Patients'!DD$10:DD$107,OFFSET('6. Patients'!$LV$9,1,MATCH($D99,'6. Patients'!$LW$9:$NT$9,0),ROWS('6. Patients'!EQ$10:EQ$107))),0)+
IFERROR(SUMPRODUCT('6. Patients'!DD$10:DD$107,OFFSET('6. Patients'!$NU$9,1,MATCH($D99,'6. Patients'!$NV$9:$OO$9,0),ROWS('6. Patients'!EQ$10:EQ$107))),0),
IFERROR(SUMPRODUCT('6. Patients'!DD$10:DD$107,OFFSET('6. Patients'!$OP$9,1,MATCH($D99,'6. Patients'!$OQ$9:$QN$9,0),ROWS('6. Patients'!EQ$10:EQ$107))),0)+
IFERROR(SUMPRODUCT('6. Patients'!DD$10:DD$107,OFFSET('6. Patients'!$QO$9,1,MATCH($D99,'6. Patients'!$QP$9:$RI$9,0),ROWS('6. Patients'!EQ$10:EQ$107))),0)+
IFERROR(SUMPRODUCT('6. Patients'!DD$10:DD$107,OFFSET('6. Patients'!$RJ$9,1,MATCH($D99,'6. Patients'!$RK$9:$TH$9,0),ROWS('6. Patients'!EQ$10:EQ$107))),0)+
IFERROR(SUMPRODUCT('6. Patients'!DD$10:DD$107,OFFSET('6. Patients'!$TI$9,1,MATCH($D99,'6. Patients'!$TJ$9:$UC$9,0),ROWS('6. Patients'!EQ$10:EQ$107))),0))+
IFERROR(VLOOKUP($D99,$H$116:$L$146,COLUMNS($H$115:$J$115)-1+AK$7,0)*$E99*$F99*'1. General Inputs'!$J$25,0),0),0)</f>
        <v>0</v>
      </c>
      <c r="AL99" s="775">
        <f ca="1">ROUNDUP(IFERROR($F99*$E99*CHOOSE(AL$7,
IFERROR(SUMPRODUCT('6. Patients'!DE$10:DE$107,OFFSET('6. Patients'!$DN$9,1,MATCH($D99,'6. Patients'!$DO$9:$FL$9,0),ROWS('6. Patients'!ER$10:ER$107))),0)+
IFERROR(SUMPRODUCT('6. Patients'!DE$10:DE$107,OFFSET('6. Patients'!$FM$9,1,MATCH($D99,'6. Patients'!$FN$9:$GG$9,0),ROWS('6. Patients'!ER$10:ER$107))),0)+
IFERROR(SUMPRODUCT('6. Patients'!DE$10:DE$107,OFFSET('6. Patients'!$GH$9,1,MATCH($D99,'6. Patients'!$GI$9:$IF$9,0),ROWS('6. Patients'!ER$10:ER$107))),0)+
IFERROR(SUMPRODUCT('6. Patients'!DE$10:DE$107,OFFSET('6. Patients'!$IG$9,1,MATCH($D99,'6. Patients'!$IH$9:$JA$9,0),ROWS('6. Patients'!ER$10:ER$107))),0),
IFERROR(SUMPRODUCT('6. Patients'!DE$10:DE$107,OFFSET('6. Patients'!$JB$9,1,MATCH($D99,'6. Patients'!$JC$9:$KZ$9,0),ROWS('6. Patients'!ER$10:ER$107))),0)+
IFERROR(SUMPRODUCT('6. Patients'!DE$10:DE$107,OFFSET('6. Patients'!$LA$9,1,MATCH($D99,'6. Patients'!$LB$9:$LU$9,0),ROWS('6. Patients'!ER$10:ER$107))),0)+
IFERROR(SUMPRODUCT('6. Patients'!DE$10:DE$107,OFFSET('6. Patients'!$LV$9,1,MATCH($D99,'6. Patients'!$LW$9:$NT$9,0),ROWS('6. Patients'!ER$10:ER$107))),0)+
IFERROR(SUMPRODUCT('6. Patients'!DE$10:DE$107,OFFSET('6. Patients'!$NU$9,1,MATCH($D99,'6. Patients'!$NV$9:$OO$9,0),ROWS('6. Patients'!ER$10:ER$107))),0),
IFERROR(SUMPRODUCT('6. Patients'!DE$10:DE$107,OFFSET('6. Patients'!$OP$9,1,MATCH($D99,'6. Patients'!$OQ$9:$QN$9,0),ROWS('6. Patients'!ER$10:ER$107))),0)+
IFERROR(SUMPRODUCT('6. Patients'!DE$10:DE$107,OFFSET('6. Patients'!$QO$9,1,MATCH($D99,'6. Patients'!$QP$9:$RI$9,0),ROWS('6. Patients'!ER$10:ER$107))),0)+
IFERROR(SUMPRODUCT('6. Patients'!DE$10:DE$107,OFFSET('6. Patients'!$RJ$9,1,MATCH($D99,'6. Patients'!$RK$9:$TH$9,0),ROWS('6. Patients'!ER$10:ER$107))),0)+
IFERROR(SUMPRODUCT('6. Patients'!DE$10:DE$107,OFFSET('6. Patients'!$TI$9,1,MATCH($D99,'6. Patients'!$TJ$9:$UC$9,0),ROWS('6. Patients'!ER$10:ER$107))),0))+
IFERROR(VLOOKUP($D99,$H$116:$L$146,COLUMNS($H$115:$J$115)-1+AL$7,0)*$E99*$F99*'1. General Inputs'!$J$25,0),0),0)</f>
        <v>0</v>
      </c>
      <c r="AM99" s="775">
        <f ca="1">ROUNDUP(IFERROR($F99*$E99*CHOOSE(AM$7,
IFERROR(SUMPRODUCT('6. Patients'!DF$10:DF$107,OFFSET('6. Patients'!$DN$9,1,MATCH($D99,'6. Patients'!$DO$9:$FL$9,0),ROWS('6. Patients'!ES$10:ES$107))),0)+
IFERROR(SUMPRODUCT('6. Patients'!DF$10:DF$107,OFFSET('6. Patients'!$FM$9,1,MATCH($D99,'6. Patients'!$FN$9:$GG$9,0),ROWS('6. Patients'!ES$10:ES$107))),0)+
IFERROR(SUMPRODUCT('6. Patients'!DF$10:DF$107,OFFSET('6. Patients'!$GH$9,1,MATCH($D99,'6. Patients'!$GI$9:$IF$9,0),ROWS('6. Patients'!ES$10:ES$107))),0)+
IFERROR(SUMPRODUCT('6. Patients'!DF$10:DF$107,OFFSET('6. Patients'!$IG$9,1,MATCH($D99,'6. Patients'!$IH$9:$JA$9,0),ROWS('6. Patients'!ES$10:ES$107))),0),
IFERROR(SUMPRODUCT('6. Patients'!DF$10:DF$107,OFFSET('6. Patients'!$JB$9,1,MATCH($D99,'6. Patients'!$JC$9:$KZ$9,0),ROWS('6. Patients'!ES$10:ES$107))),0)+
IFERROR(SUMPRODUCT('6. Patients'!DF$10:DF$107,OFFSET('6. Patients'!$LA$9,1,MATCH($D99,'6. Patients'!$LB$9:$LU$9,0),ROWS('6. Patients'!ES$10:ES$107))),0)+
IFERROR(SUMPRODUCT('6. Patients'!DF$10:DF$107,OFFSET('6. Patients'!$LV$9,1,MATCH($D99,'6. Patients'!$LW$9:$NT$9,0),ROWS('6. Patients'!ES$10:ES$107))),0)+
IFERROR(SUMPRODUCT('6. Patients'!DF$10:DF$107,OFFSET('6. Patients'!$NU$9,1,MATCH($D99,'6. Patients'!$NV$9:$OO$9,0),ROWS('6. Patients'!ES$10:ES$107))),0),
IFERROR(SUMPRODUCT('6. Patients'!DF$10:DF$107,OFFSET('6. Patients'!$OP$9,1,MATCH($D99,'6. Patients'!$OQ$9:$QN$9,0),ROWS('6. Patients'!ES$10:ES$107))),0)+
IFERROR(SUMPRODUCT('6. Patients'!DF$10:DF$107,OFFSET('6. Patients'!$QO$9,1,MATCH($D99,'6. Patients'!$QP$9:$RI$9,0),ROWS('6. Patients'!ES$10:ES$107))),0)+
IFERROR(SUMPRODUCT('6. Patients'!DF$10:DF$107,OFFSET('6. Patients'!$RJ$9,1,MATCH($D99,'6. Patients'!$RK$9:$TH$9,0),ROWS('6. Patients'!ES$10:ES$107))),0)+
IFERROR(SUMPRODUCT('6. Patients'!DF$10:DF$107,OFFSET('6. Patients'!$TI$9,1,MATCH($D99,'6. Patients'!$TJ$9:$UC$9,0),ROWS('6. Patients'!ES$10:ES$107))),0))+
IFERROR(VLOOKUP($D99,$H$116:$L$146,COLUMNS($H$115:$J$115)-1+AM$7,0)*$E99*$F99*'1. General Inputs'!$J$25,0),0),0)</f>
        <v>0</v>
      </c>
      <c r="AN99" s="775">
        <f ca="1">ROUNDUP(IFERROR($F99*$E99*CHOOSE(AN$7,
IFERROR(SUMPRODUCT('6. Patients'!DG$10:DG$107,OFFSET('6. Patients'!$DN$9,1,MATCH($D99,'6. Patients'!$DO$9:$FL$9,0),ROWS('6. Patients'!ET$10:ET$107))),0)+
IFERROR(SUMPRODUCT('6. Patients'!DG$10:DG$107,OFFSET('6. Patients'!$FM$9,1,MATCH($D99,'6. Patients'!$FN$9:$GG$9,0),ROWS('6. Patients'!ET$10:ET$107))),0)+
IFERROR(SUMPRODUCT('6. Patients'!DG$10:DG$107,OFFSET('6. Patients'!$GH$9,1,MATCH($D99,'6. Patients'!$GI$9:$IF$9,0),ROWS('6. Patients'!ET$10:ET$107))),0)+
IFERROR(SUMPRODUCT('6. Patients'!DG$10:DG$107,OFFSET('6. Patients'!$IG$9,1,MATCH($D99,'6. Patients'!$IH$9:$JA$9,0),ROWS('6. Patients'!ET$10:ET$107))),0),
IFERROR(SUMPRODUCT('6. Patients'!DG$10:DG$107,OFFSET('6. Patients'!$JB$9,1,MATCH($D99,'6. Patients'!$JC$9:$KZ$9,0),ROWS('6. Patients'!ET$10:ET$107))),0)+
IFERROR(SUMPRODUCT('6. Patients'!DG$10:DG$107,OFFSET('6. Patients'!$LA$9,1,MATCH($D99,'6. Patients'!$LB$9:$LU$9,0),ROWS('6. Patients'!ET$10:ET$107))),0)+
IFERROR(SUMPRODUCT('6. Patients'!DG$10:DG$107,OFFSET('6. Patients'!$LV$9,1,MATCH($D99,'6. Patients'!$LW$9:$NT$9,0),ROWS('6. Patients'!ET$10:ET$107))),0)+
IFERROR(SUMPRODUCT('6. Patients'!DG$10:DG$107,OFFSET('6. Patients'!$NU$9,1,MATCH($D99,'6. Patients'!$NV$9:$OO$9,0),ROWS('6. Patients'!ET$10:ET$107))),0),
IFERROR(SUMPRODUCT('6. Patients'!DG$10:DG$107,OFFSET('6. Patients'!$OP$9,1,MATCH($D99,'6. Patients'!$OQ$9:$QN$9,0),ROWS('6. Patients'!ET$10:ET$107))),0)+
IFERROR(SUMPRODUCT('6. Patients'!DG$10:DG$107,OFFSET('6. Patients'!$QO$9,1,MATCH($D99,'6. Patients'!$QP$9:$RI$9,0),ROWS('6. Patients'!ET$10:ET$107))),0)+
IFERROR(SUMPRODUCT('6. Patients'!DG$10:DG$107,OFFSET('6. Patients'!$RJ$9,1,MATCH($D99,'6. Patients'!$RK$9:$TH$9,0),ROWS('6. Patients'!ET$10:ET$107))),0)+
IFERROR(SUMPRODUCT('6. Patients'!DG$10:DG$107,OFFSET('6. Patients'!$TI$9,1,MATCH($D99,'6. Patients'!$TJ$9:$UC$9,0),ROWS('6. Patients'!ET$10:ET$107))),0))+
IFERROR(VLOOKUP($D99,$H$116:$L$146,COLUMNS($H$115:$J$115)-1+AN$7,0)*$E99*$F99*'1. General Inputs'!$J$25,0),0),0)</f>
        <v>0</v>
      </c>
      <c r="AO99" s="775">
        <f ca="1">ROUNDUP(IFERROR($F99*$E99*CHOOSE(AO$7,
IFERROR(SUMPRODUCT('6. Patients'!DH$10:DH$107,OFFSET('6. Patients'!$DN$9,1,MATCH($D99,'6. Patients'!$DO$9:$FL$9,0),ROWS('6. Patients'!EU$10:EU$107))),0)+
IFERROR(SUMPRODUCT('6. Patients'!DH$10:DH$107,OFFSET('6. Patients'!$FM$9,1,MATCH($D99,'6. Patients'!$FN$9:$GG$9,0),ROWS('6. Patients'!EU$10:EU$107))),0)+
IFERROR(SUMPRODUCT('6. Patients'!DH$10:DH$107,OFFSET('6. Patients'!$GH$9,1,MATCH($D99,'6. Patients'!$GI$9:$IF$9,0),ROWS('6. Patients'!EU$10:EU$107))),0)+
IFERROR(SUMPRODUCT('6. Patients'!DH$10:DH$107,OFFSET('6. Patients'!$IG$9,1,MATCH($D99,'6. Patients'!$IH$9:$JA$9,0),ROWS('6. Patients'!EU$10:EU$107))),0),
IFERROR(SUMPRODUCT('6. Patients'!DH$10:DH$107,OFFSET('6. Patients'!$JB$9,1,MATCH($D99,'6. Patients'!$JC$9:$KZ$9,0),ROWS('6. Patients'!EU$10:EU$107))),0)+
IFERROR(SUMPRODUCT('6. Patients'!DH$10:DH$107,OFFSET('6. Patients'!$LA$9,1,MATCH($D99,'6. Patients'!$LB$9:$LU$9,0),ROWS('6. Patients'!EU$10:EU$107))),0)+
IFERROR(SUMPRODUCT('6. Patients'!DH$10:DH$107,OFFSET('6. Patients'!$LV$9,1,MATCH($D99,'6. Patients'!$LW$9:$NT$9,0),ROWS('6. Patients'!EU$10:EU$107))),0)+
IFERROR(SUMPRODUCT('6. Patients'!DH$10:DH$107,OFFSET('6. Patients'!$NU$9,1,MATCH($D99,'6. Patients'!$NV$9:$OO$9,0),ROWS('6. Patients'!EU$10:EU$107))),0),
IFERROR(SUMPRODUCT('6. Patients'!DH$10:DH$107,OFFSET('6. Patients'!$OP$9,1,MATCH($D99,'6. Patients'!$OQ$9:$QN$9,0),ROWS('6. Patients'!EU$10:EU$107))),0)+
IFERROR(SUMPRODUCT('6. Patients'!DH$10:DH$107,OFFSET('6. Patients'!$QO$9,1,MATCH($D99,'6. Patients'!$QP$9:$RI$9,0),ROWS('6. Patients'!EU$10:EU$107))),0)+
IFERROR(SUMPRODUCT('6. Patients'!DH$10:DH$107,OFFSET('6. Patients'!$RJ$9,1,MATCH($D99,'6. Patients'!$RK$9:$TH$9,0),ROWS('6. Patients'!EU$10:EU$107))),0)+
IFERROR(SUMPRODUCT('6. Patients'!DH$10:DH$107,OFFSET('6. Patients'!$TI$9,1,MATCH($D99,'6. Patients'!$TJ$9:$UC$9,0),ROWS('6. Patients'!EU$10:EU$107))),0))+
IFERROR(VLOOKUP($D99,$H$116:$L$146,COLUMNS($H$115:$J$115)-1+AO$7,0)*$E99*$F99*'1. General Inputs'!$J$25,0),0),0)</f>
        <v>0</v>
      </c>
      <c r="AP99" s="775">
        <f ca="1">ROUNDUP(IFERROR($F99*$E99*CHOOSE(AP$7,
IFERROR(SUMPRODUCT('6. Patients'!DI$10:DI$107,OFFSET('6. Patients'!$DN$9,1,MATCH($D99,'6. Patients'!$DO$9:$FL$9,0),ROWS('6. Patients'!EV$10:EV$107))),0)+
IFERROR(SUMPRODUCT('6. Patients'!DI$10:DI$107,OFFSET('6. Patients'!$FM$9,1,MATCH($D99,'6. Patients'!$FN$9:$GG$9,0),ROWS('6. Patients'!EV$10:EV$107))),0)+
IFERROR(SUMPRODUCT('6. Patients'!DI$10:DI$107,OFFSET('6. Patients'!$GH$9,1,MATCH($D99,'6. Patients'!$GI$9:$IF$9,0),ROWS('6. Patients'!EV$10:EV$107))),0)+
IFERROR(SUMPRODUCT('6. Patients'!DI$10:DI$107,OFFSET('6. Patients'!$IG$9,1,MATCH($D99,'6. Patients'!$IH$9:$JA$9,0),ROWS('6. Patients'!EV$10:EV$107))),0),
IFERROR(SUMPRODUCT('6. Patients'!DI$10:DI$107,OFFSET('6. Patients'!$JB$9,1,MATCH($D99,'6. Patients'!$JC$9:$KZ$9,0),ROWS('6. Patients'!EV$10:EV$107))),0)+
IFERROR(SUMPRODUCT('6. Patients'!DI$10:DI$107,OFFSET('6. Patients'!$LA$9,1,MATCH($D99,'6. Patients'!$LB$9:$LU$9,0),ROWS('6. Patients'!EV$10:EV$107))),0)+
IFERROR(SUMPRODUCT('6. Patients'!DI$10:DI$107,OFFSET('6. Patients'!$LV$9,1,MATCH($D99,'6. Patients'!$LW$9:$NT$9,0),ROWS('6. Patients'!EV$10:EV$107))),0)+
IFERROR(SUMPRODUCT('6. Patients'!DI$10:DI$107,OFFSET('6. Patients'!$NU$9,1,MATCH($D99,'6. Patients'!$NV$9:$OO$9,0),ROWS('6. Patients'!EV$10:EV$107))),0),
IFERROR(SUMPRODUCT('6. Patients'!DI$10:DI$107,OFFSET('6. Patients'!$OP$9,1,MATCH($D99,'6. Patients'!$OQ$9:$QN$9,0),ROWS('6. Patients'!EV$10:EV$107))),0)+
IFERROR(SUMPRODUCT('6. Patients'!DI$10:DI$107,OFFSET('6. Patients'!$QO$9,1,MATCH($D99,'6. Patients'!$QP$9:$RI$9,0),ROWS('6. Patients'!EV$10:EV$107))),0)+
IFERROR(SUMPRODUCT('6. Patients'!DI$10:DI$107,OFFSET('6. Patients'!$RJ$9,1,MATCH($D99,'6. Patients'!$RK$9:$TH$9,0),ROWS('6. Patients'!EV$10:EV$107))),0)+
IFERROR(SUMPRODUCT('6. Patients'!DI$10:DI$107,OFFSET('6. Patients'!$TI$9,1,MATCH($D99,'6. Patients'!$TJ$9:$UC$9,0),ROWS('6. Patients'!EV$10:EV$107))),0))+
IFERROR(VLOOKUP($D99,$H$116:$L$146,COLUMNS($H$115:$J$115)-1+AP$7,0)*$E99*$F99*'1. General Inputs'!$J$25,0),0),0)</f>
        <v>0</v>
      </c>
      <c r="AQ99" s="775">
        <f ca="1">ROUNDUP(IFERROR($F99*$E99*CHOOSE(AQ$7,
IFERROR(SUMPRODUCT('6. Patients'!DJ$10:DJ$107,OFFSET('6. Patients'!$DN$9,1,MATCH($D99,'6. Patients'!$DO$9:$FL$9,0),ROWS('6. Patients'!EW$10:EW$107))),0)+
IFERROR(SUMPRODUCT('6. Patients'!DJ$10:DJ$107,OFFSET('6. Patients'!$FM$9,1,MATCH($D99,'6. Patients'!$FN$9:$GG$9,0),ROWS('6. Patients'!EW$10:EW$107))),0)+
IFERROR(SUMPRODUCT('6. Patients'!DJ$10:DJ$107,OFFSET('6. Patients'!$GH$9,1,MATCH($D99,'6. Patients'!$GI$9:$IF$9,0),ROWS('6. Patients'!EW$10:EW$107))),0)+
IFERROR(SUMPRODUCT('6. Patients'!DJ$10:DJ$107,OFFSET('6. Patients'!$IG$9,1,MATCH($D99,'6. Patients'!$IH$9:$JA$9,0),ROWS('6. Patients'!EW$10:EW$107))),0),
IFERROR(SUMPRODUCT('6. Patients'!DJ$10:DJ$107,OFFSET('6. Patients'!$JB$9,1,MATCH($D99,'6. Patients'!$JC$9:$KZ$9,0),ROWS('6. Patients'!EW$10:EW$107))),0)+
IFERROR(SUMPRODUCT('6. Patients'!DJ$10:DJ$107,OFFSET('6. Patients'!$LA$9,1,MATCH($D99,'6. Patients'!$LB$9:$LU$9,0),ROWS('6. Patients'!EW$10:EW$107))),0)+
IFERROR(SUMPRODUCT('6. Patients'!DJ$10:DJ$107,OFFSET('6. Patients'!$LV$9,1,MATCH($D99,'6. Patients'!$LW$9:$NT$9,0),ROWS('6. Patients'!EW$10:EW$107))),0)+
IFERROR(SUMPRODUCT('6. Patients'!DJ$10:DJ$107,OFFSET('6. Patients'!$NU$9,1,MATCH($D99,'6. Patients'!$NV$9:$OO$9,0),ROWS('6. Patients'!EW$10:EW$107))),0),
IFERROR(SUMPRODUCT('6. Patients'!DJ$10:DJ$107,OFFSET('6. Patients'!$OP$9,1,MATCH($D99,'6. Patients'!$OQ$9:$QN$9,0),ROWS('6. Patients'!EW$10:EW$107))),0)+
IFERROR(SUMPRODUCT('6. Patients'!DJ$10:DJ$107,OFFSET('6. Patients'!$QO$9,1,MATCH($D99,'6. Patients'!$QP$9:$RI$9,0),ROWS('6. Patients'!EW$10:EW$107))),0)+
IFERROR(SUMPRODUCT('6. Patients'!DJ$10:DJ$107,OFFSET('6. Patients'!$RJ$9,1,MATCH($D99,'6. Patients'!$RK$9:$TH$9,0),ROWS('6. Patients'!EW$10:EW$107))),0)+
IFERROR(SUMPRODUCT('6. Patients'!DJ$10:DJ$107,OFFSET('6. Patients'!$TI$9,1,MATCH($D99,'6. Patients'!$TJ$9:$UC$9,0),ROWS('6. Patients'!EW$10:EW$107))),0))+
IFERROR(VLOOKUP($D99,$H$116:$L$146,COLUMNS($H$115:$J$115)-1+AQ$7,0)*$E99*$F99*'1. General Inputs'!$J$25,0),0),0)</f>
        <v>0</v>
      </c>
      <c r="AT99" s="309"/>
      <c r="AZ99" s="335">
        <f ca="1">IFERROR(SUM(OFFSET('7. Consumption'!H99,0,1,,MIN('1. General Inputs'!$J$29,COLUMNS('7. Consumption'!H$9:$AQ$9)-1))),0)+MAX(0,$AQ99*('1. General Inputs'!$J$29-COLUMNS('7. Consumption'!H$9:$AQ$9)+1))</f>
        <v>0</v>
      </c>
      <c r="BA99" s="335">
        <f ca="1">IFERROR(SUM(OFFSET('7. Consumption'!I99,0,1,,MIN('1. General Inputs'!$J$29,COLUMNS('7. Consumption'!I$9:$AQ$9)-1))),0)+MAX(0,$AQ99*('1. General Inputs'!$J$29-COLUMNS('7. Consumption'!I$9:$AQ$9)+1))</f>
        <v>0</v>
      </c>
      <c r="BB99" s="335">
        <f ca="1">IFERROR(SUM(OFFSET('7. Consumption'!J99,0,1,,MIN('1. General Inputs'!$J$29,COLUMNS('7. Consumption'!J$9:$AQ$9)-1))),0)+MAX(0,$AQ99*('1. General Inputs'!$J$29-COLUMNS('7. Consumption'!J$9:$AQ$9)+1))</f>
        <v>0</v>
      </c>
      <c r="BC99" s="335">
        <f ca="1">IFERROR(SUM(OFFSET('7. Consumption'!K99,0,1,,MIN('1. General Inputs'!$J$29,COLUMNS('7. Consumption'!K$9:$AQ$9)-1))),0)+MAX(0,$AQ99*('1. General Inputs'!$J$29-COLUMNS('7. Consumption'!K$9:$AQ$9)+1))</f>
        <v>0</v>
      </c>
      <c r="BD99" s="335">
        <f ca="1">IFERROR(SUM(OFFSET('7. Consumption'!L99,0,1,,MIN('1. General Inputs'!$J$29,COLUMNS('7. Consumption'!L$9:$AQ$9)-1))),0)+MAX(0,$AQ99*('1. General Inputs'!$J$29-COLUMNS('7. Consumption'!L$9:$AQ$9)+1))</f>
        <v>0</v>
      </c>
      <c r="BE99" s="335">
        <f ca="1">IFERROR(SUM(OFFSET('7. Consumption'!M99,0,1,,MIN('1. General Inputs'!$J$29,COLUMNS('7. Consumption'!M$9:$AQ$9)-1))),0)+MAX(0,$AQ99*('1. General Inputs'!$J$29-COLUMNS('7. Consumption'!M$9:$AQ$9)+1))</f>
        <v>0</v>
      </c>
      <c r="BF99" s="335">
        <f ca="1">IFERROR(SUM(OFFSET('7. Consumption'!N99,0,1,,MIN('1. General Inputs'!$J$29,COLUMNS('7. Consumption'!N$9:$AQ$9)-1))),0)+MAX(0,$AQ99*('1. General Inputs'!$J$29-COLUMNS('7. Consumption'!N$9:$AQ$9)+1))</f>
        <v>0</v>
      </c>
      <c r="BG99" s="335">
        <f ca="1">IFERROR(SUM(OFFSET('7. Consumption'!O99,0,1,,MIN('1. General Inputs'!$J$29,COLUMNS('7. Consumption'!O$9:$AQ$9)-1))),0)+MAX(0,$AQ99*('1. General Inputs'!$J$29-COLUMNS('7. Consumption'!O$9:$AQ$9)+1))</f>
        <v>0</v>
      </c>
      <c r="BH99" s="335">
        <f ca="1">IFERROR(SUM(OFFSET('7. Consumption'!P99,0,1,,MIN('1. General Inputs'!$J$29,COLUMNS('7. Consumption'!P$9:$AQ$9)-1))),0)+MAX(0,$AQ99*('1. General Inputs'!$J$29-COLUMNS('7. Consumption'!P$9:$AQ$9)+1))</f>
        <v>0</v>
      </c>
      <c r="BI99" s="335">
        <f ca="1">IFERROR(SUM(OFFSET('7. Consumption'!Q99,0,1,,MIN('1. General Inputs'!$J$29,COLUMNS('7. Consumption'!Q$9:$AQ$9)-1))),0)+MAX(0,$AQ99*('1. General Inputs'!$J$29-COLUMNS('7. Consumption'!Q$9:$AQ$9)+1))</f>
        <v>0</v>
      </c>
      <c r="BJ99" s="335">
        <f ca="1">IFERROR(SUM(OFFSET('7. Consumption'!R99,0,1,,MIN('1. General Inputs'!$J$29,COLUMNS('7. Consumption'!R$9:$AQ$9)-1))),0)+MAX(0,$AQ99*('1. General Inputs'!$J$29-COLUMNS('7. Consumption'!R$9:$AQ$9)+1))</f>
        <v>0</v>
      </c>
      <c r="BK99" s="335">
        <f ca="1">IFERROR(SUM(OFFSET('7. Consumption'!S99,0,1,,MIN('1. General Inputs'!$J$29,COLUMNS('7. Consumption'!S$9:$AQ$9)-1))),0)+MAX(0,$AQ99*('1. General Inputs'!$J$29-COLUMNS('7. Consumption'!S$9:$AQ$9)+1))</f>
        <v>0</v>
      </c>
      <c r="BL99" s="335">
        <f ca="1">IFERROR(SUM(OFFSET('7. Consumption'!T99,0,1,,MIN('1. General Inputs'!$J$29,COLUMNS('7. Consumption'!T$9:$AQ$9)-1))),0)+MAX(0,$AQ99*('1. General Inputs'!$J$29-COLUMNS('7. Consumption'!T$9:$AQ$9)+1))</f>
        <v>0</v>
      </c>
      <c r="BM99" s="335">
        <f ca="1">IFERROR(SUM(OFFSET('7. Consumption'!U99,0,1,,MIN('1. General Inputs'!$J$29,COLUMNS('7. Consumption'!U$9:$AQ$9)-1))),0)+MAX(0,$AQ99*('1. General Inputs'!$J$29-COLUMNS('7. Consumption'!U$9:$AQ$9)+1))</f>
        <v>0</v>
      </c>
      <c r="BN99" s="335">
        <f ca="1">IFERROR(SUM(OFFSET('7. Consumption'!V99,0,1,,MIN('1. General Inputs'!$J$29,COLUMNS('7. Consumption'!V$9:$AQ$9)-1))),0)+MAX(0,$AQ99*('1. General Inputs'!$J$29-COLUMNS('7. Consumption'!V$9:$AQ$9)+1))</f>
        <v>0</v>
      </c>
      <c r="BO99" s="335">
        <f ca="1">IFERROR(SUM(OFFSET('7. Consumption'!W99,0,1,,MIN('1. General Inputs'!$J$29,COLUMNS('7. Consumption'!W$9:$AQ$9)-1))),0)+MAX(0,$AQ99*('1. General Inputs'!$J$29-COLUMNS('7. Consumption'!W$9:$AQ$9)+1))</f>
        <v>0</v>
      </c>
      <c r="BP99" s="335">
        <f ca="1">IFERROR(SUM(OFFSET('7. Consumption'!X99,0,1,,MIN('1. General Inputs'!$J$29,COLUMNS('7. Consumption'!X$9:$AQ$9)-1))),0)+MAX(0,$AQ99*('1. General Inputs'!$J$29-COLUMNS('7. Consumption'!X$9:$AQ$9)+1))</f>
        <v>0</v>
      </c>
      <c r="BQ99" s="335">
        <f ca="1">IFERROR(SUM(OFFSET('7. Consumption'!Y99,0,1,,MIN('1. General Inputs'!$J$29,COLUMNS('7. Consumption'!Y$9:$AQ$9)-1))),0)+MAX(0,$AQ99*('1. General Inputs'!$J$29-COLUMNS('7. Consumption'!Y$9:$AQ$9)+1))</f>
        <v>0</v>
      </c>
      <c r="BR99" s="335">
        <f ca="1">IFERROR(SUM(OFFSET('7. Consumption'!Z99,0,1,,MIN('1. General Inputs'!$J$29,COLUMNS('7. Consumption'!Z$9:$AQ$9)-1))),0)+MAX(0,$AQ99*('1. General Inputs'!$J$29-COLUMNS('7. Consumption'!Z$9:$AQ$9)+1))</f>
        <v>0</v>
      </c>
      <c r="BS99" s="335">
        <f ca="1">IFERROR(SUM(OFFSET('7. Consumption'!AA99,0,1,,MIN('1. General Inputs'!$J$29,COLUMNS('7. Consumption'!AA$9:$AQ$9)-1))),0)+MAX(0,$AQ99*('1. General Inputs'!$J$29-COLUMNS('7. Consumption'!AA$9:$AQ$9)+1))</f>
        <v>0</v>
      </c>
      <c r="BT99" s="335">
        <f ca="1">IFERROR(SUM(OFFSET('7. Consumption'!AB99,0,1,,MIN('1. General Inputs'!$J$29,COLUMNS('7. Consumption'!AB$9:$AQ$9)-1))),0)+MAX(0,$AQ99*('1. General Inputs'!$J$29-COLUMNS('7. Consumption'!AB$9:$AQ$9)+1))</f>
        <v>0</v>
      </c>
      <c r="BU99" s="335">
        <f ca="1">IFERROR(SUM(OFFSET('7. Consumption'!AC99,0,1,,MIN('1. General Inputs'!$J$29,COLUMNS('7. Consumption'!AC$9:$AQ$9)-1))),0)+MAX(0,$AQ99*('1. General Inputs'!$J$29-COLUMNS('7. Consumption'!AC$9:$AQ$9)+1))</f>
        <v>0</v>
      </c>
      <c r="BV99" s="335">
        <f ca="1">IFERROR(SUM(OFFSET('7. Consumption'!AD99,0,1,,MIN('1. General Inputs'!$J$29,COLUMNS('7. Consumption'!AD$9:$AQ$9)-1))),0)+MAX(0,$AQ99*('1. General Inputs'!$J$29-COLUMNS('7. Consumption'!AD$9:$AQ$9)+1))</f>
        <v>0</v>
      </c>
      <c r="BW99" s="335">
        <f ca="1">IFERROR(SUM(OFFSET('7. Consumption'!AE99,0,1,,MIN('1. General Inputs'!$J$29,COLUMNS('7. Consumption'!AE$9:$AQ$9)-1))),0)+MAX(0,$AQ99*('1. General Inputs'!$J$29-COLUMNS('7. Consumption'!AE$9:$AQ$9)+1))</f>
        <v>0</v>
      </c>
      <c r="BX99" s="335">
        <f ca="1">IFERROR(SUM(OFFSET('7. Consumption'!AF99,0,1,,MIN('1. General Inputs'!$J$29,COLUMNS('7. Consumption'!AF$9:$AQ$9)-1))),0)+MAX(0,$AQ99*('1. General Inputs'!$J$29-COLUMNS('7. Consumption'!AF$9:$AQ$9)+1))</f>
        <v>0</v>
      </c>
      <c r="BY99" s="335">
        <f ca="1">IFERROR(SUM(OFFSET('7. Consumption'!AG99,0,1,,MIN('1. General Inputs'!$J$29,COLUMNS('7. Consumption'!AG$9:$AQ$9)-1))),0)+MAX(0,$AQ99*('1. General Inputs'!$J$29-COLUMNS('7. Consumption'!AG$9:$AQ$9)+1))</f>
        <v>0</v>
      </c>
      <c r="BZ99" s="335">
        <f ca="1">IFERROR(SUM(OFFSET('7. Consumption'!AH99,0,1,,MIN('1. General Inputs'!$J$29,COLUMNS('7. Consumption'!AH$9:$AQ$9)-1))),0)+MAX(0,$AQ99*('1. General Inputs'!$J$29-COLUMNS('7. Consumption'!AH$9:$AQ$9)+1))</f>
        <v>0</v>
      </c>
      <c r="CA99" s="335">
        <f ca="1">IFERROR(SUM(OFFSET('7. Consumption'!AI99,0,1,,MIN('1. General Inputs'!$J$29,COLUMNS('7. Consumption'!AI$9:$AQ$9)-1))),0)+MAX(0,$AQ99*('1. General Inputs'!$J$29-COLUMNS('7. Consumption'!AI$9:$AQ$9)+1))</f>
        <v>0</v>
      </c>
      <c r="CB99" s="335">
        <f ca="1">IFERROR(SUM(OFFSET('7. Consumption'!AJ99,0,1,,MIN('1. General Inputs'!$J$29,COLUMNS('7. Consumption'!AJ$9:$AQ$9)-1))),0)+MAX(0,$AQ99*('1. General Inputs'!$J$29-COLUMNS('7. Consumption'!AJ$9:$AQ$9)+1))</f>
        <v>0</v>
      </c>
      <c r="CC99" s="335">
        <f ca="1">IFERROR(SUM(OFFSET('7. Consumption'!AK99,0,1,,MIN('1. General Inputs'!$J$29,COLUMNS('7. Consumption'!AK$9:$AQ$9)-1))),0)+MAX(0,$AQ99*('1. General Inputs'!$J$29-COLUMNS('7. Consumption'!AK$9:$AQ$9)+1))</f>
        <v>0</v>
      </c>
      <c r="CD99" s="335">
        <f ca="1">IFERROR(SUM(OFFSET('7. Consumption'!AL99,0,1,,MIN('1. General Inputs'!$J$29,COLUMNS('7. Consumption'!AL$9:$AQ$9)-1))),0)+MAX(0,$AQ99*('1. General Inputs'!$J$29-COLUMNS('7. Consumption'!AL$9:$AQ$9)+1))</f>
        <v>0</v>
      </c>
      <c r="CE99" s="335">
        <f ca="1">IFERROR(SUM(OFFSET('7. Consumption'!AM99,0,1,,MIN('1. General Inputs'!$J$29,COLUMNS('7. Consumption'!AM$9:$AQ$9)-1))),0)+MAX(0,$AQ99*('1. General Inputs'!$J$29-COLUMNS('7. Consumption'!AM$9:$AQ$9)+1))</f>
        <v>0</v>
      </c>
      <c r="CF99" s="335">
        <f ca="1">IFERROR(SUM(OFFSET('7. Consumption'!AN99,0,1,,MIN('1. General Inputs'!$J$29,COLUMNS('7. Consumption'!AN$9:$AQ$9)-1))),0)+MAX(0,$AQ99*('1. General Inputs'!$J$29-COLUMNS('7. Consumption'!AN$9:$AQ$9)+1))</f>
        <v>0</v>
      </c>
      <c r="CG99" s="335">
        <f ca="1">IFERROR(SUM(OFFSET('7. Consumption'!AO99,0,1,,MIN('1. General Inputs'!$J$29,COLUMNS('7. Consumption'!AO$9:$AQ$9)-1))),0)+MAX(0,$AQ99*('1. General Inputs'!$J$29-COLUMNS('7. Consumption'!AO$9:$AQ$9)+1))</f>
        <v>0</v>
      </c>
      <c r="CH99" s="335">
        <f ca="1">IFERROR(SUM(OFFSET('7. Consumption'!AP99,0,1,,MIN('1. General Inputs'!$J$29,COLUMNS('7. Consumption'!AP$9:$AQ$9)-1))),0)+MAX(0,$AQ99*('1. General Inputs'!$J$29-COLUMNS('7. Consumption'!AP$9:$AQ$9)+1))</f>
        <v>0</v>
      </c>
      <c r="CI99" s="335">
        <f ca="1">IFERROR(SUM(OFFSET('7. Consumption'!AQ99,0,1,,MIN('1. General Inputs'!$J$29,COLUMNS('7. Consumption'!AQ$9:$AQ$9)-1))),0)+MAX(0,$AQ99*('1. General Inputs'!$J$29-COLUMNS('7. Consumption'!AQ$9:$AQ$9)+1))</f>
        <v>0</v>
      </c>
    </row>
    <row r="100" spans="2:87" ht="15" hidden="1" outlineLevel="1" x14ac:dyDescent="0.25">
      <c r="B100" s="772"/>
      <c r="C100" s="772" t="str">
        <f>IFERROR(VLOOKUP(ROWS($C$9:$C100),'5. Form Breakdown'!$AI$11:$AJ$138,COLUMNS('5. Form Breakdown'!$AI$11:$AJ$11),0),"")</f>
        <v/>
      </c>
      <c r="D100" s="772" t="str">
        <f>IFERROR(VLOOKUP($C100,'5a. Dosing'!$E$11:$F$138,2,0),"")</f>
        <v/>
      </c>
      <c r="E100" s="773" t="str">
        <f>IFERROR(INDEX('5. Form Breakdown'!$AL$11:$BL$138,MATCH('7. Consumption'!$C100,'5. Form Breakdown'!$AK$11:$AK$138,0),MATCH('5. Form Breakdown'!$AX$10,'5. Form Breakdown'!$AL$10:$BL$10,0)),"")</f>
        <v/>
      </c>
      <c r="F100" s="774" t="str">
        <f>IFERROR(INDEX('5. Form Breakdown'!$AL$11:$BL$138,MATCH('7. Consumption'!$C100,'5. Form Breakdown'!$AK$11:$AK$138,0),MATCH('5. Form Breakdown'!$BL$10,'5. Form Breakdown'!$AL$10:$BL$10,0)),"")</f>
        <v/>
      </c>
      <c r="H100" s="775">
        <f ca="1">ROUNDUP(IFERROR($F100*$E100*CHOOSE(H$7,
IFERROR(SUMPRODUCT('6. Patients'!CA$10:CA$107,OFFSET('6. Patients'!$DN$9,1,MATCH($D100,'6. Patients'!$DO$9:$FL$9,0),ROWS('6. Patients'!DN$10:DN$107))),0)+
IFERROR(SUMPRODUCT('6. Patients'!CA$10:CA$107,OFFSET('6. Patients'!$FM$9,1,MATCH($D100,'6. Patients'!$FN$9:$GG$9,0),ROWS('6. Patients'!DN$10:DN$107))),0)+
IFERROR(SUMPRODUCT('6. Patients'!CA$10:CA$107,OFFSET('6. Patients'!$GH$9,1,MATCH($D100,'6. Patients'!$GI$9:$IF$9,0),ROWS('6. Patients'!DN$10:DN$107))),0)+
IFERROR(SUMPRODUCT('6. Patients'!CA$10:CA$107,OFFSET('6. Patients'!$IG$9,1,MATCH($D100,'6. Patients'!$IH$9:$JA$9,0),ROWS('6. Patients'!DN$10:DN$107))),0),
IFERROR(SUMPRODUCT('6. Patients'!CA$10:CA$107,OFFSET('6. Patients'!$JB$9,1,MATCH($D100,'6. Patients'!$JC$9:$KZ$9,0),ROWS('6. Patients'!DN$10:DN$107))),0)+
IFERROR(SUMPRODUCT('6. Patients'!CA$10:CA$107,OFFSET('6. Patients'!$LA$9,1,MATCH($D100,'6. Patients'!$LB$9:$LU$9,0),ROWS('6. Patients'!DN$10:DN$107))),0)+
IFERROR(SUMPRODUCT('6. Patients'!CA$10:CA$107,OFFSET('6. Patients'!$LV$9,1,MATCH($D100,'6. Patients'!$LW$9:$NT$9,0),ROWS('6. Patients'!DN$10:DN$107))),0)+
IFERROR(SUMPRODUCT('6. Patients'!CA$10:CA$107,OFFSET('6. Patients'!$NU$9,1,MATCH($D100,'6. Patients'!$NV$9:$OO$9,0),ROWS('6. Patients'!DN$10:DN$107))),0),
IFERROR(SUMPRODUCT('6. Patients'!CA$10:CA$107,OFFSET('6. Patients'!$OP$9,1,MATCH($D100,'6. Patients'!$OQ$9:$QN$9,0),ROWS('6. Patients'!DN$10:DN$107))),0)+
IFERROR(SUMPRODUCT('6. Patients'!CA$10:CA$107,OFFSET('6. Patients'!$QO$9,1,MATCH($D100,'6. Patients'!$QP$9:$RI$9,0),ROWS('6. Patients'!DN$10:DN$107))),0)+
IFERROR(SUMPRODUCT('6. Patients'!CA$10:CA$107,OFFSET('6. Patients'!$RJ$9,1,MATCH($D100,'6. Patients'!$RK$9:$TH$9,0),ROWS('6. Patients'!DN$10:DN$107))),0)+
IFERROR(SUMPRODUCT('6. Patients'!CA$10:CA$107,OFFSET('6. Patients'!$TI$9,1,MATCH($D100,'6. Patients'!$TJ$9:$UC$9,0),ROWS('6. Patients'!DN$10:DN$107))),0))+
IFERROR(VLOOKUP($D100,$H$116:$L$146,COLUMNS($H$115:$J$115)-1+H$7,0)*$E100*$F100*'1. General Inputs'!$J$25,0),0),0)</f>
        <v>0</v>
      </c>
      <c r="I100" s="775">
        <f ca="1">ROUNDUP(IFERROR($F100*$E100*CHOOSE(I$7,
IFERROR(SUMPRODUCT('6. Patients'!CB$10:CB$107,OFFSET('6. Patients'!$DN$9,1,MATCH($D100,'6. Patients'!$DO$9:$FL$9,0),ROWS('6. Patients'!DO$10:DO$107))),0)+
IFERROR(SUMPRODUCT('6. Patients'!CB$10:CB$107,OFFSET('6. Patients'!$FM$9,1,MATCH($D100,'6. Patients'!$FN$9:$GG$9,0),ROWS('6. Patients'!DO$10:DO$107))),0)+
IFERROR(SUMPRODUCT('6. Patients'!CB$10:CB$107,OFFSET('6. Patients'!$GH$9,1,MATCH($D100,'6. Patients'!$GI$9:$IF$9,0),ROWS('6. Patients'!DO$10:DO$107))),0)+
IFERROR(SUMPRODUCT('6. Patients'!CB$10:CB$107,OFFSET('6. Patients'!$IG$9,1,MATCH($D100,'6. Patients'!$IH$9:$JA$9,0),ROWS('6. Patients'!DO$10:DO$107))),0),
IFERROR(SUMPRODUCT('6. Patients'!CB$10:CB$107,OFFSET('6. Patients'!$JB$9,1,MATCH($D100,'6. Patients'!$JC$9:$KZ$9,0),ROWS('6. Patients'!DO$10:DO$107))),0)+
IFERROR(SUMPRODUCT('6. Patients'!CB$10:CB$107,OFFSET('6. Patients'!$LA$9,1,MATCH($D100,'6. Patients'!$LB$9:$LU$9,0),ROWS('6. Patients'!DO$10:DO$107))),0)+
IFERROR(SUMPRODUCT('6. Patients'!CB$10:CB$107,OFFSET('6. Patients'!$LV$9,1,MATCH($D100,'6. Patients'!$LW$9:$NT$9,0),ROWS('6. Patients'!DO$10:DO$107))),0)+
IFERROR(SUMPRODUCT('6. Patients'!CB$10:CB$107,OFFSET('6. Patients'!$NU$9,1,MATCH($D100,'6. Patients'!$NV$9:$OO$9,0),ROWS('6. Patients'!DO$10:DO$107))),0),
IFERROR(SUMPRODUCT('6. Patients'!CB$10:CB$107,OFFSET('6. Patients'!$OP$9,1,MATCH($D100,'6. Patients'!$OQ$9:$QN$9,0),ROWS('6. Patients'!DO$10:DO$107))),0)+
IFERROR(SUMPRODUCT('6. Patients'!CB$10:CB$107,OFFSET('6. Patients'!$QO$9,1,MATCH($D100,'6. Patients'!$QP$9:$RI$9,0),ROWS('6. Patients'!DO$10:DO$107))),0)+
IFERROR(SUMPRODUCT('6. Patients'!CB$10:CB$107,OFFSET('6. Patients'!$RJ$9,1,MATCH($D100,'6. Patients'!$RK$9:$TH$9,0),ROWS('6. Patients'!DO$10:DO$107))),0)+
IFERROR(SUMPRODUCT('6. Patients'!CB$10:CB$107,OFFSET('6. Patients'!$TI$9,1,MATCH($D100,'6. Patients'!$TJ$9:$UC$9,0),ROWS('6. Patients'!DO$10:DO$107))),0))+
IFERROR(VLOOKUP($D100,$H$116:$L$146,COLUMNS($H$115:$J$115)-1+I$7,0)*$E100*$F100*'1. General Inputs'!$J$25,0),0),0)</f>
        <v>0</v>
      </c>
      <c r="J100" s="775">
        <f ca="1">ROUNDUP(IFERROR($F100*$E100*CHOOSE(J$7,
IFERROR(SUMPRODUCT('6. Patients'!CC$10:CC$107,OFFSET('6. Patients'!$DN$9,1,MATCH($D100,'6. Patients'!$DO$9:$FL$9,0),ROWS('6. Patients'!DP$10:DP$107))),0)+
IFERROR(SUMPRODUCT('6. Patients'!CC$10:CC$107,OFFSET('6. Patients'!$FM$9,1,MATCH($D100,'6. Patients'!$FN$9:$GG$9,0),ROWS('6. Patients'!DP$10:DP$107))),0)+
IFERROR(SUMPRODUCT('6. Patients'!CC$10:CC$107,OFFSET('6. Patients'!$GH$9,1,MATCH($D100,'6. Patients'!$GI$9:$IF$9,0),ROWS('6. Patients'!DP$10:DP$107))),0)+
IFERROR(SUMPRODUCT('6. Patients'!CC$10:CC$107,OFFSET('6. Patients'!$IG$9,1,MATCH($D100,'6. Patients'!$IH$9:$JA$9,0),ROWS('6. Patients'!DP$10:DP$107))),0),
IFERROR(SUMPRODUCT('6. Patients'!CC$10:CC$107,OFFSET('6. Patients'!$JB$9,1,MATCH($D100,'6. Patients'!$JC$9:$KZ$9,0),ROWS('6. Patients'!DP$10:DP$107))),0)+
IFERROR(SUMPRODUCT('6. Patients'!CC$10:CC$107,OFFSET('6. Patients'!$LA$9,1,MATCH($D100,'6. Patients'!$LB$9:$LU$9,0),ROWS('6. Patients'!DP$10:DP$107))),0)+
IFERROR(SUMPRODUCT('6. Patients'!CC$10:CC$107,OFFSET('6. Patients'!$LV$9,1,MATCH($D100,'6. Patients'!$LW$9:$NT$9,0),ROWS('6. Patients'!DP$10:DP$107))),0)+
IFERROR(SUMPRODUCT('6. Patients'!CC$10:CC$107,OFFSET('6. Patients'!$NU$9,1,MATCH($D100,'6. Patients'!$NV$9:$OO$9,0),ROWS('6. Patients'!DP$10:DP$107))),0),
IFERROR(SUMPRODUCT('6. Patients'!CC$10:CC$107,OFFSET('6. Patients'!$OP$9,1,MATCH($D100,'6. Patients'!$OQ$9:$QN$9,0),ROWS('6. Patients'!DP$10:DP$107))),0)+
IFERROR(SUMPRODUCT('6. Patients'!CC$10:CC$107,OFFSET('6. Patients'!$QO$9,1,MATCH($D100,'6. Patients'!$QP$9:$RI$9,0),ROWS('6. Patients'!DP$10:DP$107))),0)+
IFERROR(SUMPRODUCT('6. Patients'!CC$10:CC$107,OFFSET('6. Patients'!$RJ$9,1,MATCH($D100,'6. Patients'!$RK$9:$TH$9,0),ROWS('6. Patients'!DP$10:DP$107))),0)+
IFERROR(SUMPRODUCT('6. Patients'!CC$10:CC$107,OFFSET('6. Patients'!$TI$9,1,MATCH($D100,'6. Patients'!$TJ$9:$UC$9,0),ROWS('6. Patients'!DP$10:DP$107))),0))+
IFERROR(VLOOKUP($D100,$H$116:$L$146,COLUMNS($H$115:$J$115)-1+J$7,0)*$E100*$F100*'1. General Inputs'!$J$25,0),0),0)</f>
        <v>0</v>
      </c>
      <c r="K100" s="775">
        <f ca="1">ROUNDUP(IFERROR($F100*$E100*CHOOSE(K$7,
IFERROR(SUMPRODUCT('6. Patients'!CD$10:CD$107,OFFSET('6. Patients'!$DN$9,1,MATCH($D100,'6. Patients'!$DO$9:$FL$9,0),ROWS('6. Patients'!DQ$10:DQ$107))),0)+
IFERROR(SUMPRODUCT('6. Patients'!CD$10:CD$107,OFFSET('6. Patients'!$FM$9,1,MATCH($D100,'6. Patients'!$FN$9:$GG$9,0),ROWS('6. Patients'!DQ$10:DQ$107))),0)+
IFERROR(SUMPRODUCT('6. Patients'!CD$10:CD$107,OFFSET('6. Patients'!$GH$9,1,MATCH($D100,'6. Patients'!$GI$9:$IF$9,0),ROWS('6. Patients'!DQ$10:DQ$107))),0)+
IFERROR(SUMPRODUCT('6. Patients'!CD$10:CD$107,OFFSET('6. Patients'!$IG$9,1,MATCH($D100,'6. Patients'!$IH$9:$JA$9,0),ROWS('6. Patients'!DQ$10:DQ$107))),0),
IFERROR(SUMPRODUCT('6. Patients'!CD$10:CD$107,OFFSET('6. Patients'!$JB$9,1,MATCH($D100,'6. Patients'!$JC$9:$KZ$9,0),ROWS('6. Patients'!DQ$10:DQ$107))),0)+
IFERROR(SUMPRODUCT('6. Patients'!CD$10:CD$107,OFFSET('6. Patients'!$LA$9,1,MATCH($D100,'6. Patients'!$LB$9:$LU$9,0),ROWS('6. Patients'!DQ$10:DQ$107))),0)+
IFERROR(SUMPRODUCT('6. Patients'!CD$10:CD$107,OFFSET('6. Patients'!$LV$9,1,MATCH($D100,'6. Patients'!$LW$9:$NT$9,0),ROWS('6. Patients'!DQ$10:DQ$107))),0)+
IFERROR(SUMPRODUCT('6. Patients'!CD$10:CD$107,OFFSET('6. Patients'!$NU$9,1,MATCH($D100,'6. Patients'!$NV$9:$OO$9,0),ROWS('6. Patients'!DQ$10:DQ$107))),0),
IFERROR(SUMPRODUCT('6. Patients'!CD$10:CD$107,OFFSET('6. Patients'!$OP$9,1,MATCH($D100,'6. Patients'!$OQ$9:$QN$9,0),ROWS('6. Patients'!DQ$10:DQ$107))),0)+
IFERROR(SUMPRODUCT('6. Patients'!CD$10:CD$107,OFFSET('6. Patients'!$QO$9,1,MATCH($D100,'6. Patients'!$QP$9:$RI$9,0),ROWS('6. Patients'!DQ$10:DQ$107))),0)+
IFERROR(SUMPRODUCT('6. Patients'!CD$10:CD$107,OFFSET('6. Patients'!$RJ$9,1,MATCH($D100,'6. Patients'!$RK$9:$TH$9,0),ROWS('6. Patients'!DQ$10:DQ$107))),0)+
IFERROR(SUMPRODUCT('6. Patients'!CD$10:CD$107,OFFSET('6. Patients'!$TI$9,1,MATCH($D100,'6. Patients'!$TJ$9:$UC$9,0),ROWS('6. Patients'!DQ$10:DQ$107))),0))+
IFERROR(VLOOKUP($D100,$H$116:$L$146,COLUMNS($H$115:$J$115)-1+K$7,0)*$E100*$F100*'1. General Inputs'!$J$25,0),0),0)</f>
        <v>0</v>
      </c>
      <c r="L100" s="775">
        <f ca="1">ROUNDUP(IFERROR($F100*$E100*CHOOSE(L$7,
IFERROR(SUMPRODUCT('6. Patients'!CE$10:CE$107,OFFSET('6. Patients'!$DN$9,1,MATCH($D100,'6. Patients'!$DO$9:$FL$9,0),ROWS('6. Patients'!DR$10:DR$107))),0)+
IFERROR(SUMPRODUCT('6. Patients'!CE$10:CE$107,OFFSET('6. Patients'!$FM$9,1,MATCH($D100,'6. Patients'!$FN$9:$GG$9,0),ROWS('6. Patients'!DR$10:DR$107))),0)+
IFERROR(SUMPRODUCT('6. Patients'!CE$10:CE$107,OFFSET('6. Patients'!$GH$9,1,MATCH($D100,'6. Patients'!$GI$9:$IF$9,0),ROWS('6. Patients'!DR$10:DR$107))),0)+
IFERROR(SUMPRODUCT('6. Patients'!CE$10:CE$107,OFFSET('6. Patients'!$IG$9,1,MATCH($D100,'6. Patients'!$IH$9:$JA$9,0),ROWS('6. Patients'!DR$10:DR$107))),0),
IFERROR(SUMPRODUCT('6. Patients'!CE$10:CE$107,OFFSET('6. Patients'!$JB$9,1,MATCH($D100,'6. Patients'!$JC$9:$KZ$9,0),ROWS('6. Patients'!DR$10:DR$107))),0)+
IFERROR(SUMPRODUCT('6. Patients'!CE$10:CE$107,OFFSET('6. Patients'!$LA$9,1,MATCH($D100,'6. Patients'!$LB$9:$LU$9,0),ROWS('6. Patients'!DR$10:DR$107))),0)+
IFERROR(SUMPRODUCT('6. Patients'!CE$10:CE$107,OFFSET('6. Patients'!$LV$9,1,MATCH($D100,'6. Patients'!$LW$9:$NT$9,0),ROWS('6. Patients'!DR$10:DR$107))),0)+
IFERROR(SUMPRODUCT('6. Patients'!CE$10:CE$107,OFFSET('6. Patients'!$NU$9,1,MATCH($D100,'6. Patients'!$NV$9:$OO$9,0),ROWS('6. Patients'!DR$10:DR$107))),0),
IFERROR(SUMPRODUCT('6. Patients'!CE$10:CE$107,OFFSET('6. Patients'!$OP$9,1,MATCH($D100,'6. Patients'!$OQ$9:$QN$9,0),ROWS('6. Patients'!DR$10:DR$107))),0)+
IFERROR(SUMPRODUCT('6. Patients'!CE$10:CE$107,OFFSET('6. Patients'!$QO$9,1,MATCH($D100,'6. Patients'!$QP$9:$RI$9,0),ROWS('6. Patients'!DR$10:DR$107))),0)+
IFERROR(SUMPRODUCT('6. Patients'!CE$10:CE$107,OFFSET('6. Patients'!$RJ$9,1,MATCH($D100,'6. Patients'!$RK$9:$TH$9,0),ROWS('6. Patients'!DR$10:DR$107))),0)+
IFERROR(SUMPRODUCT('6. Patients'!CE$10:CE$107,OFFSET('6. Patients'!$TI$9,1,MATCH($D100,'6. Patients'!$TJ$9:$UC$9,0),ROWS('6. Patients'!DR$10:DR$107))),0))+
IFERROR(VLOOKUP($D100,$H$116:$L$146,COLUMNS($H$115:$J$115)-1+L$7,0)*$E100*$F100*'1. General Inputs'!$J$25,0),0),0)</f>
        <v>0</v>
      </c>
      <c r="M100" s="775">
        <f ca="1">ROUNDUP(IFERROR($F100*$E100*CHOOSE(M$7,
IFERROR(SUMPRODUCT('6. Patients'!CF$10:CF$107,OFFSET('6. Patients'!$DN$9,1,MATCH($D100,'6. Patients'!$DO$9:$FL$9,0),ROWS('6. Patients'!DS$10:DS$107))),0)+
IFERROR(SUMPRODUCT('6. Patients'!CF$10:CF$107,OFFSET('6. Patients'!$FM$9,1,MATCH($D100,'6. Patients'!$FN$9:$GG$9,0),ROWS('6. Patients'!DS$10:DS$107))),0)+
IFERROR(SUMPRODUCT('6. Patients'!CF$10:CF$107,OFFSET('6. Patients'!$GH$9,1,MATCH($D100,'6. Patients'!$GI$9:$IF$9,0),ROWS('6. Patients'!DS$10:DS$107))),0)+
IFERROR(SUMPRODUCT('6. Patients'!CF$10:CF$107,OFFSET('6. Patients'!$IG$9,1,MATCH($D100,'6. Patients'!$IH$9:$JA$9,0),ROWS('6. Patients'!DS$10:DS$107))),0),
IFERROR(SUMPRODUCT('6. Patients'!CF$10:CF$107,OFFSET('6. Patients'!$JB$9,1,MATCH($D100,'6. Patients'!$JC$9:$KZ$9,0),ROWS('6. Patients'!DS$10:DS$107))),0)+
IFERROR(SUMPRODUCT('6. Patients'!CF$10:CF$107,OFFSET('6. Patients'!$LA$9,1,MATCH($D100,'6. Patients'!$LB$9:$LU$9,0),ROWS('6. Patients'!DS$10:DS$107))),0)+
IFERROR(SUMPRODUCT('6. Patients'!CF$10:CF$107,OFFSET('6. Patients'!$LV$9,1,MATCH($D100,'6. Patients'!$LW$9:$NT$9,0),ROWS('6. Patients'!DS$10:DS$107))),0)+
IFERROR(SUMPRODUCT('6. Patients'!CF$10:CF$107,OFFSET('6. Patients'!$NU$9,1,MATCH($D100,'6. Patients'!$NV$9:$OO$9,0),ROWS('6. Patients'!DS$10:DS$107))),0),
IFERROR(SUMPRODUCT('6. Patients'!CF$10:CF$107,OFFSET('6. Patients'!$OP$9,1,MATCH($D100,'6. Patients'!$OQ$9:$QN$9,0),ROWS('6. Patients'!DS$10:DS$107))),0)+
IFERROR(SUMPRODUCT('6. Patients'!CF$10:CF$107,OFFSET('6. Patients'!$QO$9,1,MATCH($D100,'6. Patients'!$QP$9:$RI$9,0),ROWS('6. Patients'!DS$10:DS$107))),0)+
IFERROR(SUMPRODUCT('6. Patients'!CF$10:CF$107,OFFSET('6. Patients'!$RJ$9,1,MATCH($D100,'6. Patients'!$RK$9:$TH$9,0),ROWS('6. Patients'!DS$10:DS$107))),0)+
IFERROR(SUMPRODUCT('6. Patients'!CF$10:CF$107,OFFSET('6. Patients'!$TI$9,1,MATCH($D100,'6. Patients'!$TJ$9:$UC$9,0),ROWS('6. Patients'!DS$10:DS$107))),0))+
IFERROR(VLOOKUP($D100,$H$116:$L$146,COLUMNS($H$115:$J$115)-1+M$7,0)*$E100*$F100*'1. General Inputs'!$J$25,0),0),0)</f>
        <v>0</v>
      </c>
      <c r="N100" s="775">
        <f ca="1">ROUNDUP(IFERROR($F100*$E100*CHOOSE(N$7,
IFERROR(SUMPRODUCT('6. Patients'!CG$10:CG$107,OFFSET('6. Patients'!$DN$9,1,MATCH($D100,'6. Patients'!$DO$9:$FL$9,0),ROWS('6. Patients'!DT$10:DT$107))),0)+
IFERROR(SUMPRODUCT('6. Patients'!CG$10:CG$107,OFFSET('6. Patients'!$FM$9,1,MATCH($D100,'6. Patients'!$FN$9:$GG$9,0),ROWS('6. Patients'!DT$10:DT$107))),0)+
IFERROR(SUMPRODUCT('6. Patients'!CG$10:CG$107,OFFSET('6. Patients'!$GH$9,1,MATCH($D100,'6. Patients'!$GI$9:$IF$9,0),ROWS('6. Patients'!DT$10:DT$107))),0)+
IFERROR(SUMPRODUCT('6. Patients'!CG$10:CG$107,OFFSET('6. Patients'!$IG$9,1,MATCH($D100,'6. Patients'!$IH$9:$JA$9,0),ROWS('6. Patients'!DT$10:DT$107))),0),
IFERROR(SUMPRODUCT('6. Patients'!CG$10:CG$107,OFFSET('6. Patients'!$JB$9,1,MATCH($D100,'6. Patients'!$JC$9:$KZ$9,0),ROWS('6. Patients'!DT$10:DT$107))),0)+
IFERROR(SUMPRODUCT('6. Patients'!CG$10:CG$107,OFFSET('6. Patients'!$LA$9,1,MATCH($D100,'6. Patients'!$LB$9:$LU$9,0),ROWS('6. Patients'!DT$10:DT$107))),0)+
IFERROR(SUMPRODUCT('6. Patients'!CG$10:CG$107,OFFSET('6. Patients'!$LV$9,1,MATCH($D100,'6. Patients'!$LW$9:$NT$9,0),ROWS('6. Patients'!DT$10:DT$107))),0)+
IFERROR(SUMPRODUCT('6. Patients'!CG$10:CG$107,OFFSET('6. Patients'!$NU$9,1,MATCH($D100,'6. Patients'!$NV$9:$OO$9,0),ROWS('6. Patients'!DT$10:DT$107))),0),
IFERROR(SUMPRODUCT('6. Patients'!CG$10:CG$107,OFFSET('6. Patients'!$OP$9,1,MATCH($D100,'6. Patients'!$OQ$9:$QN$9,0),ROWS('6. Patients'!DT$10:DT$107))),0)+
IFERROR(SUMPRODUCT('6. Patients'!CG$10:CG$107,OFFSET('6. Patients'!$QO$9,1,MATCH($D100,'6. Patients'!$QP$9:$RI$9,0),ROWS('6. Patients'!DT$10:DT$107))),0)+
IFERROR(SUMPRODUCT('6. Patients'!CG$10:CG$107,OFFSET('6. Patients'!$RJ$9,1,MATCH($D100,'6. Patients'!$RK$9:$TH$9,0),ROWS('6. Patients'!DT$10:DT$107))),0)+
IFERROR(SUMPRODUCT('6. Patients'!CG$10:CG$107,OFFSET('6. Patients'!$TI$9,1,MATCH($D100,'6. Patients'!$TJ$9:$UC$9,0),ROWS('6. Patients'!DT$10:DT$107))),0))+
IFERROR(VLOOKUP($D100,$H$116:$L$146,COLUMNS($H$115:$J$115)-1+N$7,0)*$E100*$F100*'1. General Inputs'!$J$25,0),0),0)</f>
        <v>0</v>
      </c>
      <c r="O100" s="775">
        <f ca="1">ROUNDUP(IFERROR($F100*$E100*CHOOSE(O$7,
IFERROR(SUMPRODUCT('6. Patients'!CH$10:CH$107,OFFSET('6. Patients'!$DN$9,1,MATCH($D100,'6. Patients'!$DO$9:$FL$9,0),ROWS('6. Patients'!DU$10:DU$107))),0)+
IFERROR(SUMPRODUCT('6. Patients'!CH$10:CH$107,OFFSET('6. Patients'!$FM$9,1,MATCH($D100,'6. Patients'!$FN$9:$GG$9,0),ROWS('6. Patients'!DU$10:DU$107))),0)+
IFERROR(SUMPRODUCT('6. Patients'!CH$10:CH$107,OFFSET('6. Patients'!$GH$9,1,MATCH($D100,'6. Patients'!$GI$9:$IF$9,0),ROWS('6. Patients'!DU$10:DU$107))),0)+
IFERROR(SUMPRODUCT('6. Patients'!CH$10:CH$107,OFFSET('6. Patients'!$IG$9,1,MATCH($D100,'6. Patients'!$IH$9:$JA$9,0),ROWS('6. Patients'!DU$10:DU$107))),0),
IFERROR(SUMPRODUCT('6. Patients'!CH$10:CH$107,OFFSET('6. Patients'!$JB$9,1,MATCH($D100,'6. Patients'!$JC$9:$KZ$9,0),ROWS('6. Patients'!DU$10:DU$107))),0)+
IFERROR(SUMPRODUCT('6. Patients'!CH$10:CH$107,OFFSET('6. Patients'!$LA$9,1,MATCH($D100,'6. Patients'!$LB$9:$LU$9,0),ROWS('6. Patients'!DU$10:DU$107))),0)+
IFERROR(SUMPRODUCT('6. Patients'!CH$10:CH$107,OFFSET('6. Patients'!$LV$9,1,MATCH($D100,'6. Patients'!$LW$9:$NT$9,0),ROWS('6. Patients'!DU$10:DU$107))),0)+
IFERROR(SUMPRODUCT('6. Patients'!CH$10:CH$107,OFFSET('6. Patients'!$NU$9,1,MATCH($D100,'6. Patients'!$NV$9:$OO$9,0),ROWS('6. Patients'!DU$10:DU$107))),0),
IFERROR(SUMPRODUCT('6. Patients'!CH$10:CH$107,OFFSET('6. Patients'!$OP$9,1,MATCH($D100,'6. Patients'!$OQ$9:$QN$9,0),ROWS('6. Patients'!DU$10:DU$107))),0)+
IFERROR(SUMPRODUCT('6. Patients'!CH$10:CH$107,OFFSET('6. Patients'!$QO$9,1,MATCH($D100,'6. Patients'!$QP$9:$RI$9,0),ROWS('6. Patients'!DU$10:DU$107))),0)+
IFERROR(SUMPRODUCT('6. Patients'!CH$10:CH$107,OFFSET('6. Patients'!$RJ$9,1,MATCH($D100,'6. Patients'!$RK$9:$TH$9,0),ROWS('6. Patients'!DU$10:DU$107))),0)+
IFERROR(SUMPRODUCT('6. Patients'!CH$10:CH$107,OFFSET('6. Patients'!$TI$9,1,MATCH($D100,'6. Patients'!$TJ$9:$UC$9,0),ROWS('6. Patients'!DU$10:DU$107))),0))+
IFERROR(VLOOKUP($D100,$H$116:$L$146,COLUMNS($H$115:$J$115)-1+O$7,0)*$E100*$F100*'1. General Inputs'!$J$25,0),0),0)</f>
        <v>0</v>
      </c>
      <c r="P100" s="775">
        <f ca="1">ROUNDUP(IFERROR($F100*$E100*CHOOSE(P$7,
IFERROR(SUMPRODUCT('6. Patients'!CI$10:CI$107,OFFSET('6. Patients'!$DN$9,1,MATCH($D100,'6. Patients'!$DO$9:$FL$9,0),ROWS('6. Patients'!DV$10:DV$107))),0)+
IFERROR(SUMPRODUCT('6. Patients'!CI$10:CI$107,OFFSET('6. Patients'!$FM$9,1,MATCH($D100,'6. Patients'!$FN$9:$GG$9,0),ROWS('6. Patients'!DV$10:DV$107))),0)+
IFERROR(SUMPRODUCT('6. Patients'!CI$10:CI$107,OFFSET('6. Patients'!$GH$9,1,MATCH($D100,'6. Patients'!$GI$9:$IF$9,0),ROWS('6. Patients'!DV$10:DV$107))),0)+
IFERROR(SUMPRODUCT('6. Patients'!CI$10:CI$107,OFFSET('6. Patients'!$IG$9,1,MATCH($D100,'6. Patients'!$IH$9:$JA$9,0),ROWS('6. Patients'!DV$10:DV$107))),0),
IFERROR(SUMPRODUCT('6. Patients'!CI$10:CI$107,OFFSET('6. Patients'!$JB$9,1,MATCH($D100,'6. Patients'!$JC$9:$KZ$9,0),ROWS('6. Patients'!DV$10:DV$107))),0)+
IFERROR(SUMPRODUCT('6. Patients'!CI$10:CI$107,OFFSET('6. Patients'!$LA$9,1,MATCH($D100,'6. Patients'!$LB$9:$LU$9,0),ROWS('6. Patients'!DV$10:DV$107))),0)+
IFERROR(SUMPRODUCT('6. Patients'!CI$10:CI$107,OFFSET('6. Patients'!$LV$9,1,MATCH($D100,'6. Patients'!$LW$9:$NT$9,0),ROWS('6. Patients'!DV$10:DV$107))),0)+
IFERROR(SUMPRODUCT('6. Patients'!CI$10:CI$107,OFFSET('6. Patients'!$NU$9,1,MATCH($D100,'6. Patients'!$NV$9:$OO$9,0),ROWS('6. Patients'!DV$10:DV$107))),0),
IFERROR(SUMPRODUCT('6. Patients'!CI$10:CI$107,OFFSET('6. Patients'!$OP$9,1,MATCH($D100,'6. Patients'!$OQ$9:$QN$9,0),ROWS('6. Patients'!DV$10:DV$107))),0)+
IFERROR(SUMPRODUCT('6. Patients'!CI$10:CI$107,OFFSET('6. Patients'!$QO$9,1,MATCH($D100,'6. Patients'!$QP$9:$RI$9,0),ROWS('6. Patients'!DV$10:DV$107))),0)+
IFERROR(SUMPRODUCT('6. Patients'!CI$10:CI$107,OFFSET('6. Patients'!$RJ$9,1,MATCH($D100,'6. Patients'!$RK$9:$TH$9,0),ROWS('6. Patients'!DV$10:DV$107))),0)+
IFERROR(SUMPRODUCT('6. Patients'!CI$10:CI$107,OFFSET('6. Patients'!$TI$9,1,MATCH($D100,'6. Patients'!$TJ$9:$UC$9,0),ROWS('6. Patients'!DV$10:DV$107))),0))+
IFERROR(VLOOKUP($D100,$H$116:$L$146,COLUMNS($H$115:$J$115)-1+P$7,0)*$E100*$F100*'1. General Inputs'!$J$25,0),0),0)</f>
        <v>0</v>
      </c>
      <c r="Q100" s="775">
        <f ca="1">ROUNDUP(IFERROR($F100*$E100*CHOOSE(Q$7,
IFERROR(SUMPRODUCT('6. Patients'!CJ$10:CJ$107,OFFSET('6. Patients'!$DN$9,1,MATCH($D100,'6. Patients'!$DO$9:$FL$9,0),ROWS('6. Patients'!DW$10:DW$107))),0)+
IFERROR(SUMPRODUCT('6. Patients'!CJ$10:CJ$107,OFFSET('6. Patients'!$FM$9,1,MATCH($D100,'6. Patients'!$FN$9:$GG$9,0),ROWS('6. Patients'!DW$10:DW$107))),0)+
IFERROR(SUMPRODUCT('6. Patients'!CJ$10:CJ$107,OFFSET('6. Patients'!$GH$9,1,MATCH($D100,'6. Patients'!$GI$9:$IF$9,0),ROWS('6. Patients'!DW$10:DW$107))),0)+
IFERROR(SUMPRODUCT('6. Patients'!CJ$10:CJ$107,OFFSET('6. Patients'!$IG$9,1,MATCH($D100,'6. Patients'!$IH$9:$JA$9,0),ROWS('6. Patients'!DW$10:DW$107))),0),
IFERROR(SUMPRODUCT('6. Patients'!CJ$10:CJ$107,OFFSET('6. Patients'!$JB$9,1,MATCH($D100,'6. Patients'!$JC$9:$KZ$9,0),ROWS('6. Patients'!DW$10:DW$107))),0)+
IFERROR(SUMPRODUCT('6. Patients'!CJ$10:CJ$107,OFFSET('6. Patients'!$LA$9,1,MATCH($D100,'6. Patients'!$LB$9:$LU$9,0),ROWS('6. Patients'!DW$10:DW$107))),0)+
IFERROR(SUMPRODUCT('6. Patients'!CJ$10:CJ$107,OFFSET('6. Patients'!$LV$9,1,MATCH($D100,'6. Patients'!$LW$9:$NT$9,0),ROWS('6. Patients'!DW$10:DW$107))),0)+
IFERROR(SUMPRODUCT('6. Patients'!CJ$10:CJ$107,OFFSET('6. Patients'!$NU$9,1,MATCH($D100,'6. Patients'!$NV$9:$OO$9,0),ROWS('6. Patients'!DW$10:DW$107))),0),
IFERROR(SUMPRODUCT('6. Patients'!CJ$10:CJ$107,OFFSET('6. Patients'!$OP$9,1,MATCH($D100,'6. Patients'!$OQ$9:$QN$9,0),ROWS('6. Patients'!DW$10:DW$107))),0)+
IFERROR(SUMPRODUCT('6. Patients'!CJ$10:CJ$107,OFFSET('6. Patients'!$QO$9,1,MATCH($D100,'6. Patients'!$QP$9:$RI$9,0),ROWS('6. Patients'!DW$10:DW$107))),0)+
IFERROR(SUMPRODUCT('6. Patients'!CJ$10:CJ$107,OFFSET('6. Patients'!$RJ$9,1,MATCH($D100,'6. Patients'!$RK$9:$TH$9,0),ROWS('6. Patients'!DW$10:DW$107))),0)+
IFERROR(SUMPRODUCT('6. Patients'!CJ$10:CJ$107,OFFSET('6. Patients'!$TI$9,1,MATCH($D100,'6. Patients'!$TJ$9:$UC$9,0),ROWS('6. Patients'!DW$10:DW$107))),0))+
IFERROR(VLOOKUP($D100,$H$116:$L$146,COLUMNS($H$115:$J$115)-1+Q$7,0)*$E100*$F100*'1. General Inputs'!$J$25,0),0),0)</f>
        <v>0</v>
      </c>
      <c r="R100" s="775">
        <f ca="1">ROUNDUP(IFERROR($F100*$E100*CHOOSE(R$7,
IFERROR(SUMPRODUCT('6. Patients'!CK$10:CK$107,OFFSET('6. Patients'!$DN$9,1,MATCH($D100,'6. Patients'!$DO$9:$FL$9,0),ROWS('6. Patients'!DX$10:DX$107))),0)+
IFERROR(SUMPRODUCT('6. Patients'!CK$10:CK$107,OFFSET('6. Patients'!$FM$9,1,MATCH($D100,'6. Patients'!$FN$9:$GG$9,0),ROWS('6. Patients'!DX$10:DX$107))),0)+
IFERROR(SUMPRODUCT('6. Patients'!CK$10:CK$107,OFFSET('6. Patients'!$GH$9,1,MATCH($D100,'6. Patients'!$GI$9:$IF$9,0),ROWS('6. Patients'!DX$10:DX$107))),0)+
IFERROR(SUMPRODUCT('6. Patients'!CK$10:CK$107,OFFSET('6. Patients'!$IG$9,1,MATCH($D100,'6. Patients'!$IH$9:$JA$9,0),ROWS('6. Patients'!DX$10:DX$107))),0),
IFERROR(SUMPRODUCT('6. Patients'!CK$10:CK$107,OFFSET('6. Patients'!$JB$9,1,MATCH($D100,'6. Patients'!$JC$9:$KZ$9,0),ROWS('6. Patients'!DX$10:DX$107))),0)+
IFERROR(SUMPRODUCT('6. Patients'!CK$10:CK$107,OFFSET('6. Patients'!$LA$9,1,MATCH($D100,'6. Patients'!$LB$9:$LU$9,0),ROWS('6. Patients'!DX$10:DX$107))),0)+
IFERROR(SUMPRODUCT('6. Patients'!CK$10:CK$107,OFFSET('6. Patients'!$LV$9,1,MATCH($D100,'6. Patients'!$LW$9:$NT$9,0),ROWS('6. Patients'!DX$10:DX$107))),0)+
IFERROR(SUMPRODUCT('6. Patients'!CK$10:CK$107,OFFSET('6. Patients'!$NU$9,1,MATCH($D100,'6. Patients'!$NV$9:$OO$9,0),ROWS('6. Patients'!DX$10:DX$107))),0),
IFERROR(SUMPRODUCT('6. Patients'!CK$10:CK$107,OFFSET('6. Patients'!$OP$9,1,MATCH($D100,'6. Patients'!$OQ$9:$QN$9,0),ROWS('6. Patients'!DX$10:DX$107))),0)+
IFERROR(SUMPRODUCT('6. Patients'!CK$10:CK$107,OFFSET('6. Patients'!$QO$9,1,MATCH($D100,'6. Patients'!$QP$9:$RI$9,0),ROWS('6. Patients'!DX$10:DX$107))),0)+
IFERROR(SUMPRODUCT('6. Patients'!CK$10:CK$107,OFFSET('6. Patients'!$RJ$9,1,MATCH($D100,'6. Patients'!$RK$9:$TH$9,0),ROWS('6. Patients'!DX$10:DX$107))),0)+
IFERROR(SUMPRODUCT('6. Patients'!CK$10:CK$107,OFFSET('6. Patients'!$TI$9,1,MATCH($D100,'6. Patients'!$TJ$9:$UC$9,0),ROWS('6. Patients'!DX$10:DX$107))),0))+
IFERROR(VLOOKUP($D100,$H$116:$L$146,COLUMNS($H$115:$J$115)-1+R$7,0)*$E100*$F100*'1. General Inputs'!$J$25,0),0),0)</f>
        <v>0</v>
      </c>
      <c r="S100" s="775">
        <f ca="1">ROUNDUP(IFERROR($F100*$E100*CHOOSE(S$7,
IFERROR(SUMPRODUCT('6. Patients'!CL$10:CL$107,OFFSET('6. Patients'!$DN$9,1,MATCH($D100,'6. Patients'!$DO$9:$FL$9,0),ROWS('6. Patients'!DY$10:DY$107))),0)+
IFERROR(SUMPRODUCT('6. Patients'!CL$10:CL$107,OFFSET('6. Patients'!$FM$9,1,MATCH($D100,'6. Patients'!$FN$9:$GG$9,0),ROWS('6. Patients'!DY$10:DY$107))),0)+
IFERROR(SUMPRODUCT('6. Patients'!CL$10:CL$107,OFFSET('6. Patients'!$GH$9,1,MATCH($D100,'6. Patients'!$GI$9:$IF$9,0),ROWS('6. Patients'!DY$10:DY$107))),0)+
IFERROR(SUMPRODUCT('6. Patients'!CL$10:CL$107,OFFSET('6. Patients'!$IG$9,1,MATCH($D100,'6. Patients'!$IH$9:$JA$9,0),ROWS('6. Patients'!DY$10:DY$107))),0),
IFERROR(SUMPRODUCT('6. Patients'!CL$10:CL$107,OFFSET('6. Patients'!$JB$9,1,MATCH($D100,'6. Patients'!$JC$9:$KZ$9,0),ROWS('6. Patients'!DY$10:DY$107))),0)+
IFERROR(SUMPRODUCT('6. Patients'!CL$10:CL$107,OFFSET('6. Patients'!$LA$9,1,MATCH($D100,'6. Patients'!$LB$9:$LU$9,0),ROWS('6. Patients'!DY$10:DY$107))),0)+
IFERROR(SUMPRODUCT('6. Patients'!CL$10:CL$107,OFFSET('6. Patients'!$LV$9,1,MATCH($D100,'6. Patients'!$LW$9:$NT$9,0),ROWS('6. Patients'!DY$10:DY$107))),0)+
IFERROR(SUMPRODUCT('6. Patients'!CL$10:CL$107,OFFSET('6. Patients'!$NU$9,1,MATCH($D100,'6. Patients'!$NV$9:$OO$9,0),ROWS('6. Patients'!DY$10:DY$107))),0),
IFERROR(SUMPRODUCT('6. Patients'!CL$10:CL$107,OFFSET('6. Patients'!$OP$9,1,MATCH($D100,'6. Patients'!$OQ$9:$QN$9,0),ROWS('6. Patients'!DY$10:DY$107))),0)+
IFERROR(SUMPRODUCT('6. Patients'!CL$10:CL$107,OFFSET('6. Patients'!$QO$9,1,MATCH($D100,'6. Patients'!$QP$9:$RI$9,0),ROWS('6. Patients'!DY$10:DY$107))),0)+
IFERROR(SUMPRODUCT('6. Patients'!CL$10:CL$107,OFFSET('6. Patients'!$RJ$9,1,MATCH($D100,'6. Patients'!$RK$9:$TH$9,0),ROWS('6. Patients'!DY$10:DY$107))),0)+
IFERROR(SUMPRODUCT('6. Patients'!CL$10:CL$107,OFFSET('6. Patients'!$TI$9,1,MATCH($D100,'6. Patients'!$TJ$9:$UC$9,0),ROWS('6. Patients'!DY$10:DY$107))),0))+
IFERROR(VLOOKUP($D100,$H$116:$L$146,COLUMNS($H$115:$J$115)-1+S$7,0)*$E100*$F100*'1. General Inputs'!$J$25,0),0),0)</f>
        <v>0</v>
      </c>
      <c r="T100" s="775">
        <f ca="1">ROUNDUP(IFERROR($F100*$E100*CHOOSE(T$7,
IFERROR(SUMPRODUCT('6. Patients'!CM$10:CM$107,OFFSET('6. Patients'!$DN$9,1,MATCH($D100,'6. Patients'!$DO$9:$FL$9,0),ROWS('6. Patients'!DZ$10:DZ$107))),0)+
IFERROR(SUMPRODUCT('6. Patients'!CM$10:CM$107,OFFSET('6. Patients'!$FM$9,1,MATCH($D100,'6. Patients'!$FN$9:$GG$9,0),ROWS('6. Patients'!DZ$10:DZ$107))),0)+
IFERROR(SUMPRODUCT('6. Patients'!CM$10:CM$107,OFFSET('6. Patients'!$GH$9,1,MATCH($D100,'6. Patients'!$GI$9:$IF$9,0),ROWS('6. Patients'!DZ$10:DZ$107))),0)+
IFERROR(SUMPRODUCT('6. Patients'!CM$10:CM$107,OFFSET('6. Patients'!$IG$9,1,MATCH($D100,'6. Patients'!$IH$9:$JA$9,0),ROWS('6. Patients'!DZ$10:DZ$107))),0),
IFERROR(SUMPRODUCT('6. Patients'!CM$10:CM$107,OFFSET('6. Patients'!$JB$9,1,MATCH($D100,'6. Patients'!$JC$9:$KZ$9,0),ROWS('6. Patients'!DZ$10:DZ$107))),0)+
IFERROR(SUMPRODUCT('6. Patients'!CM$10:CM$107,OFFSET('6. Patients'!$LA$9,1,MATCH($D100,'6. Patients'!$LB$9:$LU$9,0),ROWS('6. Patients'!DZ$10:DZ$107))),0)+
IFERROR(SUMPRODUCT('6. Patients'!CM$10:CM$107,OFFSET('6. Patients'!$LV$9,1,MATCH($D100,'6. Patients'!$LW$9:$NT$9,0),ROWS('6. Patients'!DZ$10:DZ$107))),0)+
IFERROR(SUMPRODUCT('6. Patients'!CM$10:CM$107,OFFSET('6. Patients'!$NU$9,1,MATCH($D100,'6. Patients'!$NV$9:$OO$9,0),ROWS('6. Patients'!DZ$10:DZ$107))),0),
IFERROR(SUMPRODUCT('6. Patients'!CM$10:CM$107,OFFSET('6. Patients'!$OP$9,1,MATCH($D100,'6. Patients'!$OQ$9:$QN$9,0),ROWS('6. Patients'!DZ$10:DZ$107))),0)+
IFERROR(SUMPRODUCT('6. Patients'!CM$10:CM$107,OFFSET('6. Patients'!$QO$9,1,MATCH($D100,'6. Patients'!$QP$9:$RI$9,0),ROWS('6. Patients'!DZ$10:DZ$107))),0)+
IFERROR(SUMPRODUCT('6. Patients'!CM$10:CM$107,OFFSET('6. Patients'!$RJ$9,1,MATCH($D100,'6. Patients'!$RK$9:$TH$9,0),ROWS('6. Patients'!DZ$10:DZ$107))),0)+
IFERROR(SUMPRODUCT('6. Patients'!CM$10:CM$107,OFFSET('6. Patients'!$TI$9,1,MATCH($D100,'6. Patients'!$TJ$9:$UC$9,0),ROWS('6. Patients'!DZ$10:DZ$107))),0))+
IFERROR(VLOOKUP($D100,$H$116:$L$146,COLUMNS($H$115:$J$115)-1+T$7,0)*$E100*$F100*'1. General Inputs'!$J$25,0),0),0)</f>
        <v>0</v>
      </c>
      <c r="U100" s="775">
        <f ca="1">ROUNDUP(IFERROR($F100*$E100*CHOOSE(U$7,
IFERROR(SUMPRODUCT('6. Patients'!CN$10:CN$107,OFFSET('6. Patients'!$DN$9,1,MATCH($D100,'6. Patients'!$DO$9:$FL$9,0),ROWS('6. Patients'!EA$10:EA$107))),0)+
IFERROR(SUMPRODUCT('6. Patients'!CN$10:CN$107,OFFSET('6. Patients'!$FM$9,1,MATCH($D100,'6. Patients'!$FN$9:$GG$9,0),ROWS('6. Patients'!EA$10:EA$107))),0)+
IFERROR(SUMPRODUCT('6. Patients'!CN$10:CN$107,OFFSET('6. Patients'!$GH$9,1,MATCH($D100,'6. Patients'!$GI$9:$IF$9,0),ROWS('6. Patients'!EA$10:EA$107))),0)+
IFERROR(SUMPRODUCT('6. Patients'!CN$10:CN$107,OFFSET('6. Patients'!$IG$9,1,MATCH($D100,'6. Patients'!$IH$9:$JA$9,0),ROWS('6. Patients'!EA$10:EA$107))),0),
IFERROR(SUMPRODUCT('6. Patients'!CN$10:CN$107,OFFSET('6. Patients'!$JB$9,1,MATCH($D100,'6. Patients'!$JC$9:$KZ$9,0),ROWS('6. Patients'!EA$10:EA$107))),0)+
IFERROR(SUMPRODUCT('6. Patients'!CN$10:CN$107,OFFSET('6. Patients'!$LA$9,1,MATCH($D100,'6. Patients'!$LB$9:$LU$9,0),ROWS('6. Patients'!EA$10:EA$107))),0)+
IFERROR(SUMPRODUCT('6. Patients'!CN$10:CN$107,OFFSET('6. Patients'!$LV$9,1,MATCH($D100,'6. Patients'!$LW$9:$NT$9,0),ROWS('6. Patients'!EA$10:EA$107))),0)+
IFERROR(SUMPRODUCT('6. Patients'!CN$10:CN$107,OFFSET('6. Patients'!$NU$9,1,MATCH($D100,'6. Patients'!$NV$9:$OO$9,0),ROWS('6. Patients'!EA$10:EA$107))),0),
IFERROR(SUMPRODUCT('6. Patients'!CN$10:CN$107,OFFSET('6. Patients'!$OP$9,1,MATCH($D100,'6. Patients'!$OQ$9:$QN$9,0),ROWS('6. Patients'!EA$10:EA$107))),0)+
IFERROR(SUMPRODUCT('6. Patients'!CN$10:CN$107,OFFSET('6. Patients'!$QO$9,1,MATCH($D100,'6. Patients'!$QP$9:$RI$9,0),ROWS('6. Patients'!EA$10:EA$107))),0)+
IFERROR(SUMPRODUCT('6. Patients'!CN$10:CN$107,OFFSET('6. Patients'!$RJ$9,1,MATCH($D100,'6. Patients'!$RK$9:$TH$9,0),ROWS('6. Patients'!EA$10:EA$107))),0)+
IFERROR(SUMPRODUCT('6. Patients'!CN$10:CN$107,OFFSET('6. Patients'!$TI$9,1,MATCH($D100,'6. Patients'!$TJ$9:$UC$9,0),ROWS('6. Patients'!EA$10:EA$107))),0))+
IFERROR(VLOOKUP($D100,$H$116:$L$146,COLUMNS($H$115:$J$115)-1+U$7,0)*$E100*$F100*'1. General Inputs'!$J$25,0),0),0)</f>
        <v>0</v>
      </c>
      <c r="V100" s="775">
        <f ca="1">ROUNDUP(IFERROR($F100*$E100*CHOOSE(V$7,
IFERROR(SUMPRODUCT('6. Patients'!CO$10:CO$107,OFFSET('6. Patients'!$DN$9,1,MATCH($D100,'6. Patients'!$DO$9:$FL$9,0),ROWS('6. Patients'!EB$10:EB$107))),0)+
IFERROR(SUMPRODUCT('6. Patients'!CO$10:CO$107,OFFSET('6. Patients'!$FM$9,1,MATCH($D100,'6. Patients'!$FN$9:$GG$9,0),ROWS('6. Patients'!EB$10:EB$107))),0)+
IFERROR(SUMPRODUCT('6. Patients'!CO$10:CO$107,OFFSET('6. Patients'!$GH$9,1,MATCH($D100,'6. Patients'!$GI$9:$IF$9,0),ROWS('6. Patients'!EB$10:EB$107))),0)+
IFERROR(SUMPRODUCT('6. Patients'!CO$10:CO$107,OFFSET('6. Patients'!$IG$9,1,MATCH($D100,'6. Patients'!$IH$9:$JA$9,0),ROWS('6. Patients'!EB$10:EB$107))),0),
IFERROR(SUMPRODUCT('6. Patients'!CO$10:CO$107,OFFSET('6. Patients'!$JB$9,1,MATCH($D100,'6. Patients'!$JC$9:$KZ$9,0),ROWS('6. Patients'!EB$10:EB$107))),0)+
IFERROR(SUMPRODUCT('6. Patients'!CO$10:CO$107,OFFSET('6. Patients'!$LA$9,1,MATCH($D100,'6. Patients'!$LB$9:$LU$9,0),ROWS('6. Patients'!EB$10:EB$107))),0)+
IFERROR(SUMPRODUCT('6. Patients'!CO$10:CO$107,OFFSET('6. Patients'!$LV$9,1,MATCH($D100,'6. Patients'!$LW$9:$NT$9,0),ROWS('6. Patients'!EB$10:EB$107))),0)+
IFERROR(SUMPRODUCT('6. Patients'!CO$10:CO$107,OFFSET('6. Patients'!$NU$9,1,MATCH($D100,'6. Patients'!$NV$9:$OO$9,0),ROWS('6. Patients'!EB$10:EB$107))),0),
IFERROR(SUMPRODUCT('6. Patients'!CO$10:CO$107,OFFSET('6. Patients'!$OP$9,1,MATCH($D100,'6. Patients'!$OQ$9:$QN$9,0),ROWS('6. Patients'!EB$10:EB$107))),0)+
IFERROR(SUMPRODUCT('6. Patients'!CO$10:CO$107,OFFSET('6. Patients'!$QO$9,1,MATCH($D100,'6. Patients'!$QP$9:$RI$9,0),ROWS('6. Patients'!EB$10:EB$107))),0)+
IFERROR(SUMPRODUCT('6. Patients'!CO$10:CO$107,OFFSET('6. Patients'!$RJ$9,1,MATCH($D100,'6. Patients'!$RK$9:$TH$9,0),ROWS('6. Patients'!EB$10:EB$107))),0)+
IFERROR(SUMPRODUCT('6. Patients'!CO$10:CO$107,OFFSET('6. Patients'!$TI$9,1,MATCH($D100,'6. Patients'!$TJ$9:$UC$9,0),ROWS('6. Patients'!EB$10:EB$107))),0))+
IFERROR(VLOOKUP($D100,$H$116:$L$146,COLUMNS($H$115:$J$115)-1+V$7,0)*$E100*$F100*'1. General Inputs'!$J$25,0),0),0)</f>
        <v>0</v>
      </c>
      <c r="W100" s="775">
        <f ca="1">ROUNDUP(IFERROR($F100*$E100*CHOOSE(W$7,
IFERROR(SUMPRODUCT('6. Patients'!CP$10:CP$107,OFFSET('6. Patients'!$DN$9,1,MATCH($D100,'6. Patients'!$DO$9:$FL$9,0),ROWS('6. Patients'!EC$10:EC$107))),0)+
IFERROR(SUMPRODUCT('6. Patients'!CP$10:CP$107,OFFSET('6. Patients'!$FM$9,1,MATCH($D100,'6. Patients'!$FN$9:$GG$9,0),ROWS('6. Patients'!EC$10:EC$107))),0)+
IFERROR(SUMPRODUCT('6. Patients'!CP$10:CP$107,OFFSET('6. Patients'!$GH$9,1,MATCH($D100,'6. Patients'!$GI$9:$IF$9,0),ROWS('6. Patients'!EC$10:EC$107))),0)+
IFERROR(SUMPRODUCT('6. Patients'!CP$10:CP$107,OFFSET('6. Patients'!$IG$9,1,MATCH($D100,'6. Patients'!$IH$9:$JA$9,0),ROWS('6. Patients'!EC$10:EC$107))),0),
IFERROR(SUMPRODUCT('6. Patients'!CP$10:CP$107,OFFSET('6. Patients'!$JB$9,1,MATCH($D100,'6. Patients'!$JC$9:$KZ$9,0),ROWS('6. Patients'!EC$10:EC$107))),0)+
IFERROR(SUMPRODUCT('6. Patients'!CP$10:CP$107,OFFSET('6. Patients'!$LA$9,1,MATCH($D100,'6. Patients'!$LB$9:$LU$9,0),ROWS('6. Patients'!EC$10:EC$107))),0)+
IFERROR(SUMPRODUCT('6. Patients'!CP$10:CP$107,OFFSET('6. Patients'!$LV$9,1,MATCH($D100,'6. Patients'!$LW$9:$NT$9,0),ROWS('6. Patients'!EC$10:EC$107))),0)+
IFERROR(SUMPRODUCT('6. Patients'!CP$10:CP$107,OFFSET('6. Patients'!$NU$9,1,MATCH($D100,'6. Patients'!$NV$9:$OO$9,0),ROWS('6. Patients'!EC$10:EC$107))),0),
IFERROR(SUMPRODUCT('6. Patients'!CP$10:CP$107,OFFSET('6. Patients'!$OP$9,1,MATCH($D100,'6. Patients'!$OQ$9:$QN$9,0),ROWS('6. Patients'!EC$10:EC$107))),0)+
IFERROR(SUMPRODUCT('6. Patients'!CP$10:CP$107,OFFSET('6. Patients'!$QO$9,1,MATCH($D100,'6. Patients'!$QP$9:$RI$9,0),ROWS('6. Patients'!EC$10:EC$107))),0)+
IFERROR(SUMPRODUCT('6. Patients'!CP$10:CP$107,OFFSET('6. Patients'!$RJ$9,1,MATCH($D100,'6. Patients'!$RK$9:$TH$9,0),ROWS('6. Patients'!EC$10:EC$107))),0)+
IFERROR(SUMPRODUCT('6. Patients'!CP$10:CP$107,OFFSET('6. Patients'!$TI$9,1,MATCH($D100,'6. Patients'!$TJ$9:$UC$9,0),ROWS('6. Patients'!EC$10:EC$107))),0))+
IFERROR(VLOOKUP($D100,$H$116:$L$146,COLUMNS($H$115:$J$115)-1+W$7,0)*$E100*$F100*'1. General Inputs'!$J$25,0),0),0)</f>
        <v>0</v>
      </c>
      <c r="X100" s="775">
        <f ca="1">ROUNDUP(IFERROR($F100*$E100*CHOOSE(X$7,
IFERROR(SUMPRODUCT('6. Patients'!CQ$10:CQ$107,OFFSET('6. Patients'!$DN$9,1,MATCH($D100,'6. Patients'!$DO$9:$FL$9,0),ROWS('6. Patients'!ED$10:ED$107))),0)+
IFERROR(SUMPRODUCT('6. Patients'!CQ$10:CQ$107,OFFSET('6. Patients'!$FM$9,1,MATCH($D100,'6. Patients'!$FN$9:$GG$9,0),ROWS('6. Patients'!ED$10:ED$107))),0)+
IFERROR(SUMPRODUCT('6. Patients'!CQ$10:CQ$107,OFFSET('6. Patients'!$GH$9,1,MATCH($D100,'6. Patients'!$GI$9:$IF$9,0),ROWS('6. Patients'!ED$10:ED$107))),0)+
IFERROR(SUMPRODUCT('6. Patients'!CQ$10:CQ$107,OFFSET('6. Patients'!$IG$9,1,MATCH($D100,'6. Patients'!$IH$9:$JA$9,0),ROWS('6. Patients'!ED$10:ED$107))),0),
IFERROR(SUMPRODUCT('6. Patients'!CQ$10:CQ$107,OFFSET('6. Patients'!$JB$9,1,MATCH($D100,'6. Patients'!$JC$9:$KZ$9,0),ROWS('6. Patients'!ED$10:ED$107))),0)+
IFERROR(SUMPRODUCT('6. Patients'!CQ$10:CQ$107,OFFSET('6. Patients'!$LA$9,1,MATCH($D100,'6. Patients'!$LB$9:$LU$9,0),ROWS('6. Patients'!ED$10:ED$107))),0)+
IFERROR(SUMPRODUCT('6. Patients'!CQ$10:CQ$107,OFFSET('6. Patients'!$LV$9,1,MATCH($D100,'6. Patients'!$LW$9:$NT$9,0),ROWS('6. Patients'!ED$10:ED$107))),0)+
IFERROR(SUMPRODUCT('6. Patients'!CQ$10:CQ$107,OFFSET('6. Patients'!$NU$9,1,MATCH($D100,'6. Patients'!$NV$9:$OO$9,0),ROWS('6. Patients'!ED$10:ED$107))),0),
IFERROR(SUMPRODUCT('6. Patients'!CQ$10:CQ$107,OFFSET('6. Patients'!$OP$9,1,MATCH($D100,'6. Patients'!$OQ$9:$QN$9,0),ROWS('6. Patients'!ED$10:ED$107))),0)+
IFERROR(SUMPRODUCT('6. Patients'!CQ$10:CQ$107,OFFSET('6. Patients'!$QO$9,1,MATCH($D100,'6. Patients'!$QP$9:$RI$9,0),ROWS('6. Patients'!ED$10:ED$107))),0)+
IFERROR(SUMPRODUCT('6. Patients'!CQ$10:CQ$107,OFFSET('6. Patients'!$RJ$9,1,MATCH($D100,'6. Patients'!$RK$9:$TH$9,0),ROWS('6. Patients'!ED$10:ED$107))),0)+
IFERROR(SUMPRODUCT('6. Patients'!CQ$10:CQ$107,OFFSET('6. Patients'!$TI$9,1,MATCH($D100,'6. Patients'!$TJ$9:$UC$9,0),ROWS('6. Patients'!ED$10:ED$107))),0))+
IFERROR(VLOOKUP($D100,$H$116:$L$146,COLUMNS($H$115:$J$115)-1+X$7,0)*$E100*$F100*'1. General Inputs'!$J$25,0),0),0)</f>
        <v>0</v>
      </c>
      <c r="Y100" s="775">
        <f ca="1">ROUNDUP(IFERROR($F100*$E100*CHOOSE(Y$7,
IFERROR(SUMPRODUCT('6. Patients'!CR$10:CR$107,OFFSET('6. Patients'!$DN$9,1,MATCH($D100,'6. Patients'!$DO$9:$FL$9,0),ROWS('6. Patients'!EE$10:EE$107))),0)+
IFERROR(SUMPRODUCT('6. Patients'!CR$10:CR$107,OFFSET('6. Patients'!$FM$9,1,MATCH($D100,'6. Patients'!$FN$9:$GG$9,0),ROWS('6. Patients'!EE$10:EE$107))),0)+
IFERROR(SUMPRODUCT('6. Patients'!CR$10:CR$107,OFFSET('6. Patients'!$GH$9,1,MATCH($D100,'6. Patients'!$GI$9:$IF$9,0),ROWS('6. Patients'!EE$10:EE$107))),0)+
IFERROR(SUMPRODUCT('6. Patients'!CR$10:CR$107,OFFSET('6. Patients'!$IG$9,1,MATCH($D100,'6. Patients'!$IH$9:$JA$9,0),ROWS('6. Patients'!EE$10:EE$107))),0),
IFERROR(SUMPRODUCT('6. Patients'!CR$10:CR$107,OFFSET('6. Patients'!$JB$9,1,MATCH($D100,'6. Patients'!$JC$9:$KZ$9,0),ROWS('6. Patients'!EE$10:EE$107))),0)+
IFERROR(SUMPRODUCT('6. Patients'!CR$10:CR$107,OFFSET('6. Patients'!$LA$9,1,MATCH($D100,'6. Patients'!$LB$9:$LU$9,0),ROWS('6. Patients'!EE$10:EE$107))),0)+
IFERROR(SUMPRODUCT('6. Patients'!CR$10:CR$107,OFFSET('6. Patients'!$LV$9,1,MATCH($D100,'6. Patients'!$LW$9:$NT$9,0),ROWS('6. Patients'!EE$10:EE$107))),0)+
IFERROR(SUMPRODUCT('6. Patients'!CR$10:CR$107,OFFSET('6. Patients'!$NU$9,1,MATCH($D100,'6. Patients'!$NV$9:$OO$9,0),ROWS('6. Patients'!EE$10:EE$107))),0),
IFERROR(SUMPRODUCT('6. Patients'!CR$10:CR$107,OFFSET('6. Patients'!$OP$9,1,MATCH($D100,'6. Patients'!$OQ$9:$QN$9,0),ROWS('6. Patients'!EE$10:EE$107))),0)+
IFERROR(SUMPRODUCT('6. Patients'!CR$10:CR$107,OFFSET('6. Patients'!$QO$9,1,MATCH($D100,'6. Patients'!$QP$9:$RI$9,0),ROWS('6. Patients'!EE$10:EE$107))),0)+
IFERROR(SUMPRODUCT('6. Patients'!CR$10:CR$107,OFFSET('6. Patients'!$RJ$9,1,MATCH($D100,'6. Patients'!$RK$9:$TH$9,0),ROWS('6. Patients'!EE$10:EE$107))),0)+
IFERROR(SUMPRODUCT('6. Patients'!CR$10:CR$107,OFFSET('6. Patients'!$TI$9,1,MATCH($D100,'6. Patients'!$TJ$9:$UC$9,0),ROWS('6. Patients'!EE$10:EE$107))),0))+
IFERROR(VLOOKUP($D100,$H$116:$L$146,COLUMNS($H$115:$J$115)-1+Y$7,0)*$E100*$F100*'1. General Inputs'!$J$25,0),0),0)</f>
        <v>0</v>
      </c>
      <c r="Z100" s="775">
        <f ca="1">ROUNDUP(IFERROR($F100*$E100*CHOOSE(Z$7,
IFERROR(SUMPRODUCT('6. Patients'!CS$10:CS$107,OFFSET('6. Patients'!$DN$9,1,MATCH($D100,'6. Patients'!$DO$9:$FL$9,0),ROWS('6. Patients'!EF$10:EF$107))),0)+
IFERROR(SUMPRODUCT('6. Patients'!CS$10:CS$107,OFFSET('6. Patients'!$FM$9,1,MATCH($D100,'6. Patients'!$FN$9:$GG$9,0),ROWS('6. Patients'!EF$10:EF$107))),0)+
IFERROR(SUMPRODUCT('6. Patients'!CS$10:CS$107,OFFSET('6. Patients'!$GH$9,1,MATCH($D100,'6. Patients'!$GI$9:$IF$9,0),ROWS('6. Patients'!EF$10:EF$107))),0)+
IFERROR(SUMPRODUCT('6. Patients'!CS$10:CS$107,OFFSET('6. Patients'!$IG$9,1,MATCH($D100,'6. Patients'!$IH$9:$JA$9,0),ROWS('6. Patients'!EF$10:EF$107))),0),
IFERROR(SUMPRODUCT('6. Patients'!CS$10:CS$107,OFFSET('6. Patients'!$JB$9,1,MATCH($D100,'6. Patients'!$JC$9:$KZ$9,0),ROWS('6. Patients'!EF$10:EF$107))),0)+
IFERROR(SUMPRODUCT('6. Patients'!CS$10:CS$107,OFFSET('6. Patients'!$LA$9,1,MATCH($D100,'6. Patients'!$LB$9:$LU$9,0),ROWS('6. Patients'!EF$10:EF$107))),0)+
IFERROR(SUMPRODUCT('6. Patients'!CS$10:CS$107,OFFSET('6. Patients'!$LV$9,1,MATCH($D100,'6. Patients'!$LW$9:$NT$9,0),ROWS('6. Patients'!EF$10:EF$107))),0)+
IFERROR(SUMPRODUCT('6. Patients'!CS$10:CS$107,OFFSET('6. Patients'!$NU$9,1,MATCH($D100,'6. Patients'!$NV$9:$OO$9,0),ROWS('6. Patients'!EF$10:EF$107))),0),
IFERROR(SUMPRODUCT('6. Patients'!CS$10:CS$107,OFFSET('6. Patients'!$OP$9,1,MATCH($D100,'6. Patients'!$OQ$9:$QN$9,0),ROWS('6. Patients'!EF$10:EF$107))),0)+
IFERROR(SUMPRODUCT('6. Patients'!CS$10:CS$107,OFFSET('6. Patients'!$QO$9,1,MATCH($D100,'6. Patients'!$QP$9:$RI$9,0),ROWS('6. Patients'!EF$10:EF$107))),0)+
IFERROR(SUMPRODUCT('6. Patients'!CS$10:CS$107,OFFSET('6. Patients'!$RJ$9,1,MATCH($D100,'6. Patients'!$RK$9:$TH$9,0),ROWS('6. Patients'!EF$10:EF$107))),0)+
IFERROR(SUMPRODUCT('6. Patients'!CS$10:CS$107,OFFSET('6. Patients'!$TI$9,1,MATCH($D100,'6. Patients'!$TJ$9:$UC$9,0),ROWS('6. Patients'!EF$10:EF$107))),0))+
IFERROR(VLOOKUP($D100,$H$116:$L$146,COLUMNS($H$115:$J$115)-1+Z$7,0)*$E100*$F100*'1. General Inputs'!$J$25,0),0),0)</f>
        <v>0</v>
      </c>
      <c r="AA100" s="775">
        <f ca="1">ROUNDUP(IFERROR($F100*$E100*CHOOSE(AA$7,
IFERROR(SUMPRODUCT('6. Patients'!CT$10:CT$107,OFFSET('6. Patients'!$DN$9,1,MATCH($D100,'6. Patients'!$DO$9:$FL$9,0),ROWS('6. Patients'!EG$10:EG$107))),0)+
IFERROR(SUMPRODUCT('6. Patients'!CT$10:CT$107,OFFSET('6. Patients'!$FM$9,1,MATCH($D100,'6. Patients'!$FN$9:$GG$9,0),ROWS('6. Patients'!EG$10:EG$107))),0)+
IFERROR(SUMPRODUCT('6. Patients'!CT$10:CT$107,OFFSET('6. Patients'!$GH$9,1,MATCH($D100,'6. Patients'!$GI$9:$IF$9,0),ROWS('6. Patients'!EG$10:EG$107))),0)+
IFERROR(SUMPRODUCT('6. Patients'!CT$10:CT$107,OFFSET('6. Patients'!$IG$9,1,MATCH($D100,'6. Patients'!$IH$9:$JA$9,0),ROWS('6. Patients'!EG$10:EG$107))),0),
IFERROR(SUMPRODUCT('6. Patients'!CT$10:CT$107,OFFSET('6. Patients'!$JB$9,1,MATCH($D100,'6. Patients'!$JC$9:$KZ$9,0),ROWS('6. Patients'!EG$10:EG$107))),0)+
IFERROR(SUMPRODUCT('6. Patients'!CT$10:CT$107,OFFSET('6. Patients'!$LA$9,1,MATCH($D100,'6. Patients'!$LB$9:$LU$9,0),ROWS('6. Patients'!EG$10:EG$107))),0)+
IFERROR(SUMPRODUCT('6. Patients'!CT$10:CT$107,OFFSET('6. Patients'!$LV$9,1,MATCH($D100,'6. Patients'!$LW$9:$NT$9,0),ROWS('6. Patients'!EG$10:EG$107))),0)+
IFERROR(SUMPRODUCT('6. Patients'!CT$10:CT$107,OFFSET('6. Patients'!$NU$9,1,MATCH($D100,'6. Patients'!$NV$9:$OO$9,0),ROWS('6. Patients'!EG$10:EG$107))),0),
IFERROR(SUMPRODUCT('6. Patients'!CT$10:CT$107,OFFSET('6. Patients'!$OP$9,1,MATCH($D100,'6. Patients'!$OQ$9:$QN$9,0),ROWS('6. Patients'!EG$10:EG$107))),0)+
IFERROR(SUMPRODUCT('6. Patients'!CT$10:CT$107,OFFSET('6. Patients'!$QO$9,1,MATCH($D100,'6. Patients'!$QP$9:$RI$9,0),ROWS('6. Patients'!EG$10:EG$107))),0)+
IFERROR(SUMPRODUCT('6. Patients'!CT$10:CT$107,OFFSET('6. Patients'!$RJ$9,1,MATCH($D100,'6. Patients'!$RK$9:$TH$9,0),ROWS('6. Patients'!EG$10:EG$107))),0)+
IFERROR(SUMPRODUCT('6. Patients'!CT$10:CT$107,OFFSET('6. Patients'!$TI$9,1,MATCH($D100,'6. Patients'!$TJ$9:$UC$9,0),ROWS('6. Patients'!EG$10:EG$107))),0))+
IFERROR(VLOOKUP($D100,$H$116:$L$146,COLUMNS($H$115:$J$115)-1+AA$7,0)*$E100*$F100*'1. General Inputs'!$J$25,0),0),0)</f>
        <v>0</v>
      </c>
      <c r="AB100" s="775">
        <f ca="1">ROUNDUP(IFERROR($F100*$E100*CHOOSE(AB$7,
IFERROR(SUMPRODUCT('6. Patients'!CU$10:CU$107,OFFSET('6. Patients'!$DN$9,1,MATCH($D100,'6. Patients'!$DO$9:$FL$9,0),ROWS('6. Patients'!EH$10:EH$107))),0)+
IFERROR(SUMPRODUCT('6. Patients'!CU$10:CU$107,OFFSET('6. Patients'!$FM$9,1,MATCH($D100,'6. Patients'!$FN$9:$GG$9,0),ROWS('6. Patients'!EH$10:EH$107))),0)+
IFERROR(SUMPRODUCT('6. Patients'!CU$10:CU$107,OFFSET('6. Patients'!$GH$9,1,MATCH($D100,'6. Patients'!$GI$9:$IF$9,0),ROWS('6. Patients'!EH$10:EH$107))),0)+
IFERROR(SUMPRODUCT('6. Patients'!CU$10:CU$107,OFFSET('6. Patients'!$IG$9,1,MATCH($D100,'6. Patients'!$IH$9:$JA$9,0),ROWS('6. Patients'!EH$10:EH$107))),0),
IFERROR(SUMPRODUCT('6. Patients'!CU$10:CU$107,OFFSET('6. Patients'!$JB$9,1,MATCH($D100,'6. Patients'!$JC$9:$KZ$9,0),ROWS('6. Patients'!EH$10:EH$107))),0)+
IFERROR(SUMPRODUCT('6. Patients'!CU$10:CU$107,OFFSET('6. Patients'!$LA$9,1,MATCH($D100,'6. Patients'!$LB$9:$LU$9,0),ROWS('6. Patients'!EH$10:EH$107))),0)+
IFERROR(SUMPRODUCT('6. Patients'!CU$10:CU$107,OFFSET('6. Patients'!$LV$9,1,MATCH($D100,'6. Patients'!$LW$9:$NT$9,0),ROWS('6. Patients'!EH$10:EH$107))),0)+
IFERROR(SUMPRODUCT('6. Patients'!CU$10:CU$107,OFFSET('6. Patients'!$NU$9,1,MATCH($D100,'6. Patients'!$NV$9:$OO$9,0),ROWS('6. Patients'!EH$10:EH$107))),0),
IFERROR(SUMPRODUCT('6. Patients'!CU$10:CU$107,OFFSET('6. Patients'!$OP$9,1,MATCH($D100,'6. Patients'!$OQ$9:$QN$9,0),ROWS('6. Patients'!EH$10:EH$107))),0)+
IFERROR(SUMPRODUCT('6. Patients'!CU$10:CU$107,OFFSET('6. Patients'!$QO$9,1,MATCH($D100,'6. Patients'!$QP$9:$RI$9,0),ROWS('6. Patients'!EH$10:EH$107))),0)+
IFERROR(SUMPRODUCT('6. Patients'!CU$10:CU$107,OFFSET('6. Patients'!$RJ$9,1,MATCH($D100,'6. Patients'!$RK$9:$TH$9,0),ROWS('6. Patients'!EH$10:EH$107))),0)+
IFERROR(SUMPRODUCT('6. Patients'!CU$10:CU$107,OFFSET('6. Patients'!$TI$9,1,MATCH($D100,'6. Patients'!$TJ$9:$UC$9,0),ROWS('6. Patients'!EH$10:EH$107))),0))+
IFERROR(VLOOKUP($D100,$H$116:$L$146,COLUMNS($H$115:$J$115)-1+AB$7,0)*$E100*$F100*'1. General Inputs'!$J$25,0),0),0)</f>
        <v>0</v>
      </c>
      <c r="AC100" s="775">
        <f ca="1">ROUNDUP(IFERROR($F100*$E100*CHOOSE(AC$7,
IFERROR(SUMPRODUCT('6. Patients'!CV$10:CV$107,OFFSET('6. Patients'!$DN$9,1,MATCH($D100,'6. Patients'!$DO$9:$FL$9,0),ROWS('6. Patients'!EI$10:EI$107))),0)+
IFERROR(SUMPRODUCT('6. Patients'!CV$10:CV$107,OFFSET('6. Patients'!$FM$9,1,MATCH($D100,'6. Patients'!$FN$9:$GG$9,0),ROWS('6. Patients'!EI$10:EI$107))),0)+
IFERROR(SUMPRODUCT('6. Patients'!CV$10:CV$107,OFFSET('6. Patients'!$GH$9,1,MATCH($D100,'6. Patients'!$GI$9:$IF$9,0),ROWS('6. Patients'!EI$10:EI$107))),0)+
IFERROR(SUMPRODUCT('6. Patients'!CV$10:CV$107,OFFSET('6. Patients'!$IG$9,1,MATCH($D100,'6. Patients'!$IH$9:$JA$9,0),ROWS('6. Patients'!EI$10:EI$107))),0),
IFERROR(SUMPRODUCT('6. Patients'!CV$10:CV$107,OFFSET('6. Patients'!$JB$9,1,MATCH($D100,'6. Patients'!$JC$9:$KZ$9,0),ROWS('6. Patients'!EI$10:EI$107))),0)+
IFERROR(SUMPRODUCT('6. Patients'!CV$10:CV$107,OFFSET('6. Patients'!$LA$9,1,MATCH($D100,'6. Patients'!$LB$9:$LU$9,0),ROWS('6. Patients'!EI$10:EI$107))),0)+
IFERROR(SUMPRODUCT('6. Patients'!CV$10:CV$107,OFFSET('6. Patients'!$LV$9,1,MATCH($D100,'6. Patients'!$LW$9:$NT$9,0),ROWS('6. Patients'!EI$10:EI$107))),0)+
IFERROR(SUMPRODUCT('6. Patients'!CV$10:CV$107,OFFSET('6. Patients'!$NU$9,1,MATCH($D100,'6. Patients'!$NV$9:$OO$9,0),ROWS('6. Patients'!EI$10:EI$107))),0),
IFERROR(SUMPRODUCT('6. Patients'!CV$10:CV$107,OFFSET('6. Patients'!$OP$9,1,MATCH($D100,'6. Patients'!$OQ$9:$QN$9,0),ROWS('6. Patients'!EI$10:EI$107))),0)+
IFERROR(SUMPRODUCT('6. Patients'!CV$10:CV$107,OFFSET('6. Patients'!$QO$9,1,MATCH($D100,'6. Patients'!$QP$9:$RI$9,0),ROWS('6. Patients'!EI$10:EI$107))),0)+
IFERROR(SUMPRODUCT('6. Patients'!CV$10:CV$107,OFFSET('6. Patients'!$RJ$9,1,MATCH($D100,'6. Patients'!$RK$9:$TH$9,0),ROWS('6. Patients'!EI$10:EI$107))),0)+
IFERROR(SUMPRODUCT('6. Patients'!CV$10:CV$107,OFFSET('6. Patients'!$TI$9,1,MATCH($D100,'6. Patients'!$TJ$9:$UC$9,0),ROWS('6. Patients'!EI$10:EI$107))),0))+
IFERROR(VLOOKUP($D100,$H$116:$L$146,COLUMNS($H$115:$J$115)-1+AC$7,0)*$E100*$F100*'1. General Inputs'!$J$25,0),0),0)</f>
        <v>0</v>
      </c>
      <c r="AD100" s="775">
        <f ca="1">ROUNDUP(IFERROR($F100*$E100*CHOOSE(AD$7,
IFERROR(SUMPRODUCT('6. Patients'!CW$10:CW$107,OFFSET('6. Patients'!$DN$9,1,MATCH($D100,'6. Patients'!$DO$9:$FL$9,0),ROWS('6. Patients'!EJ$10:EJ$107))),0)+
IFERROR(SUMPRODUCT('6. Patients'!CW$10:CW$107,OFFSET('6. Patients'!$FM$9,1,MATCH($D100,'6. Patients'!$FN$9:$GG$9,0),ROWS('6. Patients'!EJ$10:EJ$107))),0)+
IFERROR(SUMPRODUCT('6. Patients'!CW$10:CW$107,OFFSET('6. Patients'!$GH$9,1,MATCH($D100,'6. Patients'!$GI$9:$IF$9,0),ROWS('6. Patients'!EJ$10:EJ$107))),0)+
IFERROR(SUMPRODUCT('6. Patients'!CW$10:CW$107,OFFSET('6. Patients'!$IG$9,1,MATCH($D100,'6. Patients'!$IH$9:$JA$9,0),ROWS('6. Patients'!EJ$10:EJ$107))),0),
IFERROR(SUMPRODUCT('6. Patients'!CW$10:CW$107,OFFSET('6. Patients'!$JB$9,1,MATCH($D100,'6. Patients'!$JC$9:$KZ$9,0),ROWS('6. Patients'!EJ$10:EJ$107))),0)+
IFERROR(SUMPRODUCT('6. Patients'!CW$10:CW$107,OFFSET('6. Patients'!$LA$9,1,MATCH($D100,'6. Patients'!$LB$9:$LU$9,0),ROWS('6. Patients'!EJ$10:EJ$107))),0)+
IFERROR(SUMPRODUCT('6. Patients'!CW$10:CW$107,OFFSET('6. Patients'!$LV$9,1,MATCH($D100,'6. Patients'!$LW$9:$NT$9,0),ROWS('6. Patients'!EJ$10:EJ$107))),0)+
IFERROR(SUMPRODUCT('6. Patients'!CW$10:CW$107,OFFSET('6. Patients'!$NU$9,1,MATCH($D100,'6. Patients'!$NV$9:$OO$9,0),ROWS('6. Patients'!EJ$10:EJ$107))),0),
IFERROR(SUMPRODUCT('6. Patients'!CW$10:CW$107,OFFSET('6. Patients'!$OP$9,1,MATCH($D100,'6. Patients'!$OQ$9:$QN$9,0),ROWS('6. Patients'!EJ$10:EJ$107))),0)+
IFERROR(SUMPRODUCT('6. Patients'!CW$10:CW$107,OFFSET('6. Patients'!$QO$9,1,MATCH($D100,'6. Patients'!$QP$9:$RI$9,0),ROWS('6. Patients'!EJ$10:EJ$107))),0)+
IFERROR(SUMPRODUCT('6. Patients'!CW$10:CW$107,OFFSET('6. Patients'!$RJ$9,1,MATCH($D100,'6. Patients'!$RK$9:$TH$9,0),ROWS('6. Patients'!EJ$10:EJ$107))),0)+
IFERROR(SUMPRODUCT('6. Patients'!CW$10:CW$107,OFFSET('6. Patients'!$TI$9,1,MATCH($D100,'6. Patients'!$TJ$9:$UC$9,0),ROWS('6. Patients'!EJ$10:EJ$107))),0))+
IFERROR(VLOOKUP($D100,$H$116:$L$146,COLUMNS($H$115:$J$115)-1+AD$7,0)*$E100*$F100*'1. General Inputs'!$J$25,0),0),0)</f>
        <v>0</v>
      </c>
      <c r="AE100" s="775">
        <f ca="1">ROUNDUP(IFERROR($F100*$E100*CHOOSE(AE$7,
IFERROR(SUMPRODUCT('6. Patients'!CX$10:CX$107,OFFSET('6. Patients'!$DN$9,1,MATCH($D100,'6. Patients'!$DO$9:$FL$9,0),ROWS('6. Patients'!EK$10:EK$107))),0)+
IFERROR(SUMPRODUCT('6. Patients'!CX$10:CX$107,OFFSET('6. Patients'!$FM$9,1,MATCH($D100,'6. Patients'!$FN$9:$GG$9,0),ROWS('6. Patients'!EK$10:EK$107))),0)+
IFERROR(SUMPRODUCT('6. Patients'!CX$10:CX$107,OFFSET('6. Patients'!$GH$9,1,MATCH($D100,'6. Patients'!$GI$9:$IF$9,0),ROWS('6. Patients'!EK$10:EK$107))),0)+
IFERROR(SUMPRODUCT('6. Patients'!CX$10:CX$107,OFFSET('6. Patients'!$IG$9,1,MATCH($D100,'6. Patients'!$IH$9:$JA$9,0),ROWS('6. Patients'!EK$10:EK$107))),0),
IFERROR(SUMPRODUCT('6. Patients'!CX$10:CX$107,OFFSET('6. Patients'!$JB$9,1,MATCH($D100,'6. Patients'!$JC$9:$KZ$9,0),ROWS('6. Patients'!EK$10:EK$107))),0)+
IFERROR(SUMPRODUCT('6. Patients'!CX$10:CX$107,OFFSET('6. Patients'!$LA$9,1,MATCH($D100,'6. Patients'!$LB$9:$LU$9,0),ROWS('6. Patients'!EK$10:EK$107))),0)+
IFERROR(SUMPRODUCT('6. Patients'!CX$10:CX$107,OFFSET('6. Patients'!$LV$9,1,MATCH($D100,'6. Patients'!$LW$9:$NT$9,0),ROWS('6. Patients'!EK$10:EK$107))),0)+
IFERROR(SUMPRODUCT('6. Patients'!CX$10:CX$107,OFFSET('6. Patients'!$NU$9,1,MATCH($D100,'6. Patients'!$NV$9:$OO$9,0),ROWS('6. Patients'!EK$10:EK$107))),0),
IFERROR(SUMPRODUCT('6. Patients'!CX$10:CX$107,OFFSET('6. Patients'!$OP$9,1,MATCH($D100,'6. Patients'!$OQ$9:$QN$9,0),ROWS('6. Patients'!EK$10:EK$107))),0)+
IFERROR(SUMPRODUCT('6. Patients'!CX$10:CX$107,OFFSET('6. Patients'!$QO$9,1,MATCH($D100,'6. Patients'!$QP$9:$RI$9,0),ROWS('6. Patients'!EK$10:EK$107))),0)+
IFERROR(SUMPRODUCT('6. Patients'!CX$10:CX$107,OFFSET('6. Patients'!$RJ$9,1,MATCH($D100,'6. Patients'!$RK$9:$TH$9,0),ROWS('6. Patients'!EK$10:EK$107))),0)+
IFERROR(SUMPRODUCT('6. Patients'!CX$10:CX$107,OFFSET('6. Patients'!$TI$9,1,MATCH($D100,'6. Patients'!$TJ$9:$UC$9,0),ROWS('6. Patients'!EK$10:EK$107))),0))+
IFERROR(VLOOKUP($D100,$H$116:$L$146,COLUMNS($H$115:$J$115)-1+AE$7,0)*$E100*$F100*'1. General Inputs'!$J$25,0),0),0)</f>
        <v>0</v>
      </c>
      <c r="AF100" s="775">
        <f ca="1">ROUNDUP(IFERROR($F100*$E100*CHOOSE(AF$7,
IFERROR(SUMPRODUCT('6. Patients'!CY$10:CY$107,OFFSET('6. Patients'!$DN$9,1,MATCH($D100,'6. Patients'!$DO$9:$FL$9,0),ROWS('6. Patients'!EL$10:EL$107))),0)+
IFERROR(SUMPRODUCT('6. Patients'!CY$10:CY$107,OFFSET('6. Patients'!$FM$9,1,MATCH($D100,'6. Patients'!$FN$9:$GG$9,0),ROWS('6. Patients'!EL$10:EL$107))),0)+
IFERROR(SUMPRODUCT('6. Patients'!CY$10:CY$107,OFFSET('6. Patients'!$GH$9,1,MATCH($D100,'6. Patients'!$GI$9:$IF$9,0),ROWS('6. Patients'!EL$10:EL$107))),0)+
IFERROR(SUMPRODUCT('6. Patients'!CY$10:CY$107,OFFSET('6. Patients'!$IG$9,1,MATCH($D100,'6. Patients'!$IH$9:$JA$9,0),ROWS('6. Patients'!EL$10:EL$107))),0),
IFERROR(SUMPRODUCT('6. Patients'!CY$10:CY$107,OFFSET('6. Patients'!$JB$9,1,MATCH($D100,'6. Patients'!$JC$9:$KZ$9,0),ROWS('6. Patients'!EL$10:EL$107))),0)+
IFERROR(SUMPRODUCT('6. Patients'!CY$10:CY$107,OFFSET('6. Patients'!$LA$9,1,MATCH($D100,'6. Patients'!$LB$9:$LU$9,0),ROWS('6. Patients'!EL$10:EL$107))),0)+
IFERROR(SUMPRODUCT('6. Patients'!CY$10:CY$107,OFFSET('6. Patients'!$LV$9,1,MATCH($D100,'6. Patients'!$LW$9:$NT$9,0),ROWS('6. Patients'!EL$10:EL$107))),0)+
IFERROR(SUMPRODUCT('6. Patients'!CY$10:CY$107,OFFSET('6. Patients'!$NU$9,1,MATCH($D100,'6. Patients'!$NV$9:$OO$9,0),ROWS('6. Patients'!EL$10:EL$107))),0),
IFERROR(SUMPRODUCT('6. Patients'!CY$10:CY$107,OFFSET('6. Patients'!$OP$9,1,MATCH($D100,'6. Patients'!$OQ$9:$QN$9,0),ROWS('6. Patients'!EL$10:EL$107))),0)+
IFERROR(SUMPRODUCT('6. Patients'!CY$10:CY$107,OFFSET('6. Patients'!$QO$9,1,MATCH($D100,'6. Patients'!$QP$9:$RI$9,0),ROWS('6. Patients'!EL$10:EL$107))),0)+
IFERROR(SUMPRODUCT('6. Patients'!CY$10:CY$107,OFFSET('6. Patients'!$RJ$9,1,MATCH($D100,'6. Patients'!$RK$9:$TH$9,0),ROWS('6. Patients'!EL$10:EL$107))),0)+
IFERROR(SUMPRODUCT('6. Patients'!CY$10:CY$107,OFFSET('6. Patients'!$TI$9,1,MATCH($D100,'6. Patients'!$TJ$9:$UC$9,0),ROWS('6. Patients'!EL$10:EL$107))),0))+
IFERROR(VLOOKUP($D100,$H$116:$L$146,COLUMNS($H$115:$J$115)-1+AF$7,0)*$E100*$F100*'1. General Inputs'!$J$25,0),0),0)</f>
        <v>0</v>
      </c>
      <c r="AG100" s="775">
        <f ca="1">ROUNDUP(IFERROR($F100*$E100*CHOOSE(AG$7,
IFERROR(SUMPRODUCT('6. Patients'!CZ$10:CZ$107,OFFSET('6. Patients'!$DN$9,1,MATCH($D100,'6. Patients'!$DO$9:$FL$9,0),ROWS('6. Patients'!EM$10:EM$107))),0)+
IFERROR(SUMPRODUCT('6. Patients'!CZ$10:CZ$107,OFFSET('6. Patients'!$FM$9,1,MATCH($D100,'6. Patients'!$FN$9:$GG$9,0),ROWS('6. Patients'!EM$10:EM$107))),0)+
IFERROR(SUMPRODUCT('6. Patients'!CZ$10:CZ$107,OFFSET('6. Patients'!$GH$9,1,MATCH($D100,'6. Patients'!$GI$9:$IF$9,0),ROWS('6. Patients'!EM$10:EM$107))),0)+
IFERROR(SUMPRODUCT('6. Patients'!CZ$10:CZ$107,OFFSET('6. Patients'!$IG$9,1,MATCH($D100,'6. Patients'!$IH$9:$JA$9,0),ROWS('6. Patients'!EM$10:EM$107))),0),
IFERROR(SUMPRODUCT('6. Patients'!CZ$10:CZ$107,OFFSET('6. Patients'!$JB$9,1,MATCH($D100,'6. Patients'!$JC$9:$KZ$9,0),ROWS('6. Patients'!EM$10:EM$107))),0)+
IFERROR(SUMPRODUCT('6. Patients'!CZ$10:CZ$107,OFFSET('6. Patients'!$LA$9,1,MATCH($D100,'6. Patients'!$LB$9:$LU$9,0),ROWS('6. Patients'!EM$10:EM$107))),0)+
IFERROR(SUMPRODUCT('6. Patients'!CZ$10:CZ$107,OFFSET('6. Patients'!$LV$9,1,MATCH($D100,'6. Patients'!$LW$9:$NT$9,0),ROWS('6. Patients'!EM$10:EM$107))),0)+
IFERROR(SUMPRODUCT('6. Patients'!CZ$10:CZ$107,OFFSET('6. Patients'!$NU$9,1,MATCH($D100,'6. Patients'!$NV$9:$OO$9,0),ROWS('6. Patients'!EM$10:EM$107))),0),
IFERROR(SUMPRODUCT('6. Patients'!CZ$10:CZ$107,OFFSET('6. Patients'!$OP$9,1,MATCH($D100,'6. Patients'!$OQ$9:$QN$9,0),ROWS('6. Patients'!EM$10:EM$107))),0)+
IFERROR(SUMPRODUCT('6. Patients'!CZ$10:CZ$107,OFFSET('6. Patients'!$QO$9,1,MATCH($D100,'6. Patients'!$QP$9:$RI$9,0),ROWS('6. Patients'!EM$10:EM$107))),0)+
IFERROR(SUMPRODUCT('6. Patients'!CZ$10:CZ$107,OFFSET('6. Patients'!$RJ$9,1,MATCH($D100,'6. Patients'!$RK$9:$TH$9,0),ROWS('6. Patients'!EM$10:EM$107))),0)+
IFERROR(SUMPRODUCT('6. Patients'!CZ$10:CZ$107,OFFSET('6. Patients'!$TI$9,1,MATCH($D100,'6. Patients'!$TJ$9:$UC$9,0),ROWS('6. Patients'!EM$10:EM$107))),0))+
IFERROR(VLOOKUP($D100,$H$116:$L$146,COLUMNS($H$115:$J$115)-1+AG$7,0)*$E100*$F100*'1. General Inputs'!$J$25,0),0),0)</f>
        <v>0</v>
      </c>
      <c r="AH100" s="775">
        <f ca="1">ROUNDUP(IFERROR($F100*$E100*CHOOSE(AH$7,
IFERROR(SUMPRODUCT('6. Patients'!DA$10:DA$107,OFFSET('6. Patients'!$DN$9,1,MATCH($D100,'6. Patients'!$DO$9:$FL$9,0),ROWS('6. Patients'!EN$10:EN$107))),0)+
IFERROR(SUMPRODUCT('6. Patients'!DA$10:DA$107,OFFSET('6. Patients'!$FM$9,1,MATCH($D100,'6. Patients'!$FN$9:$GG$9,0),ROWS('6. Patients'!EN$10:EN$107))),0)+
IFERROR(SUMPRODUCT('6. Patients'!DA$10:DA$107,OFFSET('6. Patients'!$GH$9,1,MATCH($D100,'6. Patients'!$GI$9:$IF$9,0),ROWS('6. Patients'!EN$10:EN$107))),0)+
IFERROR(SUMPRODUCT('6. Patients'!DA$10:DA$107,OFFSET('6. Patients'!$IG$9,1,MATCH($D100,'6. Patients'!$IH$9:$JA$9,0),ROWS('6. Patients'!EN$10:EN$107))),0),
IFERROR(SUMPRODUCT('6. Patients'!DA$10:DA$107,OFFSET('6. Patients'!$JB$9,1,MATCH($D100,'6. Patients'!$JC$9:$KZ$9,0),ROWS('6. Patients'!EN$10:EN$107))),0)+
IFERROR(SUMPRODUCT('6. Patients'!DA$10:DA$107,OFFSET('6. Patients'!$LA$9,1,MATCH($D100,'6. Patients'!$LB$9:$LU$9,0),ROWS('6. Patients'!EN$10:EN$107))),0)+
IFERROR(SUMPRODUCT('6. Patients'!DA$10:DA$107,OFFSET('6. Patients'!$LV$9,1,MATCH($D100,'6. Patients'!$LW$9:$NT$9,0),ROWS('6. Patients'!EN$10:EN$107))),0)+
IFERROR(SUMPRODUCT('6. Patients'!DA$10:DA$107,OFFSET('6. Patients'!$NU$9,1,MATCH($D100,'6. Patients'!$NV$9:$OO$9,0),ROWS('6. Patients'!EN$10:EN$107))),0),
IFERROR(SUMPRODUCT('6. Patients'!DA$10:DA$107,OFFSET('6. Patients'!$OP$9,1,MATCH($D100,'6. Patients'!$OQ$9:$QN$9,0),ROWS('6. Patients'!EN$10:EN$107))),0)+
IFERROR(SUMPRODUCT('6. Patients'!DA$10:DA$107,OFFSET('6. Patients'!$QO$9,1,MATCH($D100,'6. Patients'!$QP$9:$RI$9,0),ROWS('6. Patients'!EN$10:EN$107))),0)+
IFERROR(SUMPRODUCT('6. Patients'!DA$10:DA$107,OFFSET('6. Patients'!$RJ$9,1,MATCH($D100,'6. Patients'!$RK$9:$TH$9,0),ROWS('6. Patients'!EN$10:EN$107))),0)+
IFERROR(SUMPRODUCT('6. Patients'!DA$10:DA$107,OFFSET('6. Patients'!$TI$9,1,MATCH($D100,'6. Patients'!$TJ$9:$UC$9,0),ROWS('6. Patients'!EN$10:EN$107))),0))+
IFERROR(VLOOKUP($D100,$H$116:$L$146,COLUMNS($H$115:$J$115)-1+AH$7,0)*$E100*$F100*'1. General Inputs'!$J$25,0),0),0)</f>
        <v>0</v>
      </c>
      <c r="AI100" s="775">
        <f ca="1">ROUNDUP(IFERROR($F100*$E100*CHOOSE(AI$7,
IFERROR(SUMPRODUCT('6. Patients'!DB$10:DB$107,OFFSET('6. Patients'!$DN$9,1,MATCH($D100,'6. Patients'!$DO$9:$FL$9,0),ROWS('6. Patients'!EO$10:EO$107))),0)+
IFERROR(SUMPRODUCT('6. Patients'!DB$10:DB$107,OFFSET('6. Patients'!$FM$9,1,MATCH($D100,'6. Patients'!$FN$9:$GG$9,0),ROWS('6. Patients'!EO$10:EO$107))),0)+
IFERROR(SUMPRODUCT('6. Patients'!DB$10:DB$107,OFFSET('6. Patients'!$GH$9,1,MATCH($D100,'6. Patients'!$GI$9:$IF$9,0),ROWS('6. Patients'!EO$10:EO$107))),0)+
IFERROR(SUMPRODUCT('6. Patients'!DB$10:DB$107,OFFSET('6. Patients'!$IG$9,1,MATCH($D100,'6. Patients'!$IH$9:$JA$9,0),ROWS('6. Patients'!EO$10:EO$107))),0),
IFERROR(SUMPRODUCT('6. Patients'!DB$10:DB$107,OFFSET('6. Patients'!$JB$9,1,MATCH($D100,'6. Patients'!$JC$9:$KZ$9,0),ROWS('6. Patients'!EO$10:EO$107))),0)+
IFERROR(SUMPRODUCT('6. Patients'!DB$10:DB$107,OFFSET('6. Patients'!$LA$9,1,MATCH($D100,'6. Patients'!$LB$9:$LU$9,0),ROWS('6. Patients'!EO$10:EO$107))),0)+
IFERROR(SUMPRODUCT('6. Patients'!DB$10:DB$107,OFFSET('6. Patients'!$LV$9,1,MATCH($D100,'6. Patients'!$LW$9:$NT$9,0),ROWS('6. Patients'!EO$10:EO$107))),0)+
IFERROR(SUMPRODUCT('6. Patients'!DB$10:DB$107,OFFSET('6. Patients'!$NU$9,1,MATCH($D100,'6. Patients'!$NV$9:$OO$9,0),ROWS('6. Patients'!EO$10:EO$107))),0),
IFERROR(SUMPRODUCT('6. Patients'!DB$10:DB$107,OFFSET('6. Patients'!$OP$9,1,MATCH($D100,'6. Patients'!$OQ$9:$QN$9,0),ROWS('6. Patients'!EO$10:EO$107))),0)+
IFERROR(SUMPRODUCT('6. Patients'!DB$10:DB$107,OFFSET('6. Patients'!$QO$9,1,MATCH($D100,'6. Patients'!$QP$9:$RI$9,0),ROWS('6. Patients'!EO$10:EO$107))),0)+
IFERROR(SUMPRODUCT('6. Patients'!DB$10:DB$107,OFFSET('6. Patients'!$RJ$9,1,MATCH($D100,'6. Patients'!$RK$9:$TH$9,0),ROWS('6. Patients'!EO$10:EO$107))),0)+
IFERROR(SUMPRODUCT('6. Patients'!DB$10:DB$107,OFFSET('6. Patients'!$TI$9,1,MATCH($D100,'6. Patients'!$TJ$9:$UC$9,0),ROWS('6. Patients'!EO$10:EO$107))),0))+
IFERROR(VLOOKUP($D100,$H$116:$L$146,COLUMNS($H$115:$J$115)-1+AI$7,0)*$E100*$F100*'1. General Inputs'!$J$25,0),0),0)</f>
        <v>0</v>
      </c>
      <c r="AJ100" s="775">
        <f ca="1">ROUNDUP(IFERROR($F100*$E100*CHOOSE(AJ$7,
IFERROR(SUMPRODUCT('6. Patients'!DC$10:DC$107,OFFSET('6. Patients'!$DN$9,1,MATCH($D100,'6. Patients'!$DO$9:$FL$9,0),ROWS('6. Patients'!EP$10:EP$107))),0)+
IFERROR(SUMPRODUCT('6. Patients'!DC$10:DC$107,OFFSET('6. Patients'!$FM$9,1,MATCH($D100,'6. Patients'!$FN$9:$GG$9,0),ROWS('6. Patients'!EP$10:EP$107))),0)+
IFERROR(SUMPRODUCT('6. Patients'!DC$10:DC$107,OFFSET('6. Patients'!$GH$9,1,MATCH($D100,'6. Patients'!$GI$9:$IF$9,0),ROWS('6. Patients'!EP$10:EP$107))),0)+
IFERROR(SUMPRODUCT('6. Patients'!DC$10:DC$107,OFFSET('6. Patients'!$IG$9,1,MATCH($D100,'6. Patients'!$IH$9:$JA$9,0),ROWS('6. Patients'!EP$10:EP$107))),0),
IFERROR(SUMPRODUCT('6. Patients'!DC$10:DC$107,OFFSET('6. Patients'!$JB$9,1,MATCH($D100,'6. Patients'!$JC$9:$KZ$9,0),ROWS('6. Patients'!EP$10:EP$107))),0)+
IFERROR(SUMPRODUCT('6. Patients'!DC$10:DC$107,OFFSET('6. Patients'!$LA$9,1,MATCH($D100,'6. Patients'!$LB$9:$LU$9,0),ROWS('6. Patients'!EP$10:EP$107))),0)+
IFERROR(SUMPRODUCT('6. Patients'!DC$10:DC$107,OFFSET('6. Patients'!$LV$9,1,MATCH($D100,'6. Patients'!$LW$9:$NT$9,0),ROWS('6. Patients'!EP$10:EP$107))),0)+
IFERROR(SUMPRODUCT('6. Patients'!DC$10:DC$107,OFFSET('6. Patients'!$NU$9,1,MATCH($D100,'6. Patients'!$NV$9:$OO$9,0),ROWS('6. Patients'!EP$10:EP$107))),0),
IFERROR(SUMPRODUCT('6. Patients'!DC$10:DC$107,OFFSET('6. Patients'!$OP$9,1,MATCH($D100,'6. Patients'!$OQ$9:$QN$9,0),ROWS('6. Patients'!EP$10:EP$107))),0)+
IFERROR(SUMPRODUCT('6. Patients'!DC$10:DC$107,OFFSET('6. Patients'!$QO$9,1,MATCH($D100,'6. Patients'!$QP$9:$RI$9,0),ROWS('6. Patients'!EP$10:EP$107))),0)+
IFERROR(SUMPRODUCT('6. Patients'!DC$10:DC$107,OFFSET('6. Patients'!$RJ$9,1,MATCH($D100,'6. Patients'!$RK$9:$TH$9,0),ROWS('6. Patients'!EP$10:EP$107))),0)+
IFERROR(SUMPRODUCT('6. Patients'!DC$10:DC$107,OFFSET('6. Patients'!$TI$9,1,MATCH($D100,'6. Patients'!$TJ$9:$UC$9,0),ROWS('6. Patients'!EP$10:EP$107))),0))+
IFERROR(VLOOKUP($D100,$H$116:$L$146,COLUMNS($H$115:$J$115)-1+AJ$7,0)*$E100*$F100*'1. General Inputs'!$J$25,0),0),0)</f>
        <v>0</v>
      </c>
      <c r="AK100" s="775">
        <f ca="1">ROUNDUP(IFERROR($F100*$E100*CHOOSE(AK$7,
IFERROR(SUMPRODUCT('6. Patients'!DD$10:DD$107,OFFSET('6. Patients'!$DN$9,1,MATCH($D100,'6. Patients'!$DO$9:$FL$9,0),ROWS('6. Patients'!EQ$10:EQ$107))),0)+
IFERROR(SUMPRODUCT('6. Patients'!DD$10:DD$107,OFFSET('6. Patients'!$FM$9,1,MATCH($D100,'6. Patients'!$FN$9:$GG$9,0),ROWS('6. Patients'!EQ$10:EQ$107))),0)+
IFERROR(SUMPRODUCT('6. Patients'!DD$10:DD$107,OFFSET('6. Patients'!$GH$9,1,MATCH($D100,'6. Patients'!$GI$9:$IF$9,0),ROWS('6. Patients'!EQ$10:EQ$107))),0)+
IFERROR(SUMPRODUCT('6. Patients'!DD$10:DD$107,OFFSET('6. Patients'!$IG$9,1,MATCH($D100,'6. Patients'!$IH$9:$JA$9,0),ROWS('6. Patients'!EQ$10:EQ$107))),0),
IFERROR(SUMPRODUCT('6. Patients'!DD$10:DD$107,OFFSET('6. Patients'!$JB$9,1,MATCH($D100,'6. Patients'!$JC$9:$KZ$9,0),ROWS('6. Patients'!EQ$10:EQ$107))),0)+
IFERROR(SUMPRODUCT('6. Patients'!DD$10:DD$107,OFFSET('6. Patients'!$LA$9,1,MATCH($D100,'6. Patients'!$LB$9:$LU$9,0),ROWS('6. Patients'!EQ$10:EQ$107))),0)+
IFERROR(SUMPRODUCT('6. Patients'!DD$10:DD$107,OFFSET('6. Patients'!$LV$9,1,MATCH($D100,'6. Patients'!$LW$9:$NT$9,0),ROWS('6. Patients'!EQ$10:EQ$107))),0)+
IFERROR(SUMPRODUCT('6. Patients'!DD$10:DD$107,OFFSET('6. Patients'!$NU$9,1,MATCH($D100,'6. Patients'!$NV$9:$OO$9,0),ROWS('6. Patients'!EQ$10:EQ$107))),0),
IFERROR(SUMPRODUCT('6. Patients'!DD$10:DD$107,OFFSET('6. Patients'!$OP$9,1,MATCH($D100,'6. Patients'!$OQ$9:$QN$9,0),ROWS('6. Patients'!EQ$10:EQ$107))),0)+
IFERROR(SUMPRODUCT('6. Patients'!DD$10:DD$107,OFFSET('6. Patients'!$QO$9,1,MATCH($D100,'6. Patients'!$QP$9:$RI$9,0),ROWS('6. Patients'!EQ$10:EQ$107))),0)+
IFERROR(SUMPRODUCT('6. Patients'!DD$10:DD$107,OFFSET('6. Patients'!$RJ$9,1,MATCH($D100,'6. Patients'!$RK$9:$TH$9,0),ROWS('6. Patients'!EQ$10:EQ$107))),0)+
IFERROR(SUMPRODUCT('6. Patients'!DD$10:DD$107,OFFSET('6. Patients'!$TI$9,1,MATCH($D100,'6. Patients'!$TJ$9:$UC$9,0),ROWS('6. Patients'!EQ$10:EQ$107))),0))+
IFERROR(VLOOKUP($D100,$H$116:$L$146,COLUMNS($H$115:$J$115)-1+AK$7,0)*$E100*$F100*'1. General Inputs'!$J$25,0),0),0)</f>
        <v>0</v>
      </c>
      <c r="AL100" s="775">
        <f ca="1">ROUNDUP(IFERROR($F100*$E100*CHOOSE(AL$7,
IFERROR(SUMPRODUCT('6. Patients'!DE$10:DE$107,OFFSET('6. Patients'!$DN$9,1,MATCH($D100,'6. Patients'!$DO$9:$FL$9,0),ROWS('6. Patients'!ER$10:ER$107))),0)+
IFERROR(SUMPRODUCT('6. Patients'!DE$10:DE$107,OFFSET('6. Patients'!$FM$9,1,MATCH($D100,'6. Patients'!$FN$9:$GG$9,0),ROWS('6. Patients'!ER$10:ER$107))),0)+
IFERROR(SUMPRODUCT('6. Patients'!DE$10:DE$107,OFFSET('6. Patients'!$GH$9,1,MATCH($D100,'6. Patients'!$GI$9:$IF$9,0),ROWS('6. Patients'!ER$10:ER$107))),0)+
IFERROR(SUMPRODUCT('6. Patients'!DE$10:DE$107,OFFSET('6. Patients'!$IG$9,1,MATCH($D100,'6. Patients'!$IH$9:$JA$9,0),ROWS('6. Patients'!ER$10:ER$107))),0),
IFERROR(SUMPRODUCT('6. Patients'!DE$10:DE$107,OFFSET('6. Patients'!$JB$9,1,MATCH($D100,'6. Patients'!$JC$9:$KZ$9,0),ROWS('6. Patients'!ER$10:ER$107))),0)+
IFERROR(SUMPRODUCT('6. Patients'!DE$10:DE$107,OFFSET('6. Patients'!$LA$9,1,MATCH($D100,'6. Patients'!$LB$9:$LU$9,0),ROWS('6. Patients'!ER$10:ER$107))),0)+
IFERROR(SUMPRODUCT('6. Patients'!DE$10:DE$107,OFFSET('6. Patients'!$LV$9,1,MATCH($D100,'6. Patients'!$LW$9:$NT$9,0),ROWS('6. Patients'!ER$10:ER$107))),0)+
IFERROR(SUMPRODUCT('6. Patients'!DE$10:DE$107,OFFSET('6. Patients'!$NU$9,1,MATCH($D100,'6. Patients'!$NV$9:$OO$9,0),ROWS('6. Patients'!ER$10:ER$107))),0),
IFERROR(SUMPRODUCT('6. Patients'!DE$10:DE$107,OFFSET('6. Patients'!$OP$9,1,MATCH($D100,'6. Patients'!$OQ$9:$QN$9,0),ROWS('6. Patients'!ER$10:ER$107))),0)+
IFERROR(SUMPRODUCT('6. Patients'!DE$10:DE$107,OFFSET('6. Patients'!$QO$9,1,MATCH($D100,'6. Patients'!$QP$9:$RI$9,0),ROWS('6. Patients'!ER$10:ER$107))),0)+
IFERROR(SUMPRODUCT('6. Patients'!DE$10:DE$107,OFFSET('6. Patients'!$RJ$9,1,MATCH($D100,'6. Patients'!$RK$9:$TH$9,0),ROWS('6. Patients'!ER$10:ER$107))),0)+
IFERROR(SUMPRODUCT('6. Patients'!DE$10:DE$107,OFFSET('6. Patients'!$TI$9,1,MATCH($D100,'6. Patients'!$TJ$9:$UC$9,0),ROWS('6. Patients'!ER$10:ER$107))),0))+
IFERROR(VLOOKUP($D100,$H$116:$L$146,COLUMNS($H$115:$J$115)-1+AL$7,0)*$E100*$F100*'1. General Inputs'!$J$25,0),0),0)</f>
        <v>0</v>
      </c>
      <c r="AM100" s="775">
        <f ca="1">ROUNDUP(IFERROR($F100*$E100*CHOOSE(AM$7,
IFERROR(SUMPRODUCT('6. Patients'!DF$10:DF$107,OFFSET('6. Patients'!$DN$9,1,MATCH($D100,'6. Patients'!$DO$9:$FL$9,0),ROWS('6. Patients'!ES$10:ES$107))),0)+
IFERROR(SUMPRODUCT('6. Patients'!DF$10:DF$107,OFFSET('6. Patients'!$FM$9,1,MATCH($D100,'6. Patients'!$FN$9:$GG$9,0),ROWS('6. Patients'!ES$10:ES$107))),0)+
IFERROR(SUMPRODUCT('6. Patients'!DF$10:DF$107,OFFSET('6. Patients'!$GH$9,1,MATCH($D100,'6. Patients'!$GI$9:$IF$9,0),ROWS('6. Patients'!ES$10:ES$107))),0)+
IFERROR(SUMPRODUCT('6. Patients'!DF$10:DF$107,OFFSET('6. Patients'!$IG$9,1,MATCH($D100,'6. Patients'!$IH$9:$JA$9,0),ROWS('6. Patients'!ES$10:ES$107))),0),
IFERROR(SUMPRODUCT('6. Patients'!DF$10:DF$107,OFFSET('6. Patients'!$JB$9,1,MATCH($D100,'6. Patients'!$JC$9:$KZ$9,0),ROWS('6. Patients'!ES$10:ES$107))),0)+
IFERROR(SUMPRODUCT('6. Patients'!DF$10:DF$107,OFFSET('6. Patients'!$LA$9,1,MATCH($D100,'6. Patients'!$LB$9:$LU$9,0),ROWS('6. Patients'!ES$10:ES$107))),0)+
IFERROR(SUMPRODUCT('6. Patients'!DF$10:DF$107,OFFSET('6. Patients'!$LV$9,1,MATCH($D100,'6. Patients'!$LW$9:$NT$9,0),ROWS('6. Patients'!ES$10:ES$107))),0)+
IFERROR(SUMPRODUCT('6. Patients'!DF$10:DF$107,OFFSET('6. Patients'!$NU$9,1,MATCH($D100,'6. Patients'!$NV$9:$OO$9,0),ROWS('6. Patients'!ES$10:ES$107))),0),
IFERROR(SUMPRODUCT('6. Patients'!DF$10:DF$107,OFFSET('6. Patients'!$OP$9,1,MATCH($D100,'6. Patients'!$OQ$9:$QN$9,0),ROWS('6. Patients'!ES$10:ES$107))),0)+
IFERROR(SUMPRODUCT('6. Patients'!DF$10:DF$107,OFFSET('6. Patients'!$QO$9,1,MATCH($D100,'6. Patients'!$QP$9:$RI$9,0),ROWS('6. Patients'!ES$10:ES$107))),0)+
IFERROR(SUMPRODUCT('6. Patients'!DF$10:DF$107,OFFSET('6. Patients'!$RJ$9,1,MATCH($D100,'6. Patients'!$RK$9:$TH$9,0),ROWS('6. Patients'!ES$10:ES$107))),0)+
IFERROR(SUMPRODUCT('6. Patients'!DF$10:DF$107,OFFSET('6. Patients'!$TI$9,1,MATCH($D100,'6. Patients'!$TJ$9:$UC$9,0),ROWS('6. Patients'!ES$10:ES$107))),0))+
IFERROR(VLOOKUP($D100,$H$116:$L$146,COLUMNS($H$115:$J$115)-1+AM$7,0)*$E100*$F100*'1. General Inputs'!$J$25,0),0),0)</f>
        <v>0</v>
      </c>
      <c r="AN100" s="775">
        <f ca="1">ROUNDUP(IFERROR($F100*$E100*CHOOSE(AN$7,
IFERROR(SUMPRODUCT('6. Patients'!DG$10:DG$107,OFFSET('6. Patients'!$DN$9,1,MATCH($D100,'6. Patients'!$DO$9:$FL$9,0),ROWS('6. Patients'!ET$10:ET$107))),0)+
IFERROR(SUMPRODUCT('6. Patients'!DG$10:DG$107,OFFSET('6. Patients'!$FM$9,1,MATCH($D100,'6. Patients'!$FN$9:$GG$9,0),ROWS('6. Patients'!ET$10:ET$107))),0)+
IFERROR(SUMPRODUCT('6. Patients'!DG$10:DG$107,OFFSET('6. Patients'!$GH$9,1,MATCH($D100,'6. Patients'!$GI$9:$IF$9,0),ROWS('6. Patients'!ET$10:ET$107))),0)+
IFERROR(SUMPRODUCT('6. Patients'!DG$10:DG$107,OFFSET('6. Patients'!$IG$9,1,MATCH($D100,'6. Patients'!$IH$9:$JA$9,0),ROWS('6. Patients'!ET$10:ET$107))),0),
IFERROR(SUMPRODUCT('6. Patients'!DG$10:DG$107,OFFSET('6. Patients'!$JB$9,1,MATCH($D100,'6. Patients'!$JC$9:$KZ$9,0),ROWS('6. Patients'!ET$10:ET$107))),0)+
IFERROR(SUMPRODUCT('6. Patients'!DG$10:DG$107,OFFSET('6. Patients'!$LA$9,1,MATCH($D100,'6. Patients'!$LB$9:$LU$9,0),ROWS('6. Patients'!ET$10:ET$107))),0)+
IFERROR(SUMPRODUCT('6. Patients'!DG$10:DG$107,OFFSET('6. Patients'!$LV$9,1,MATCH($D100,'6. Patients'!$LW$9:$NT$9,0),ROWS('6. Patients'!ET$10:ET$107))),0)+
IFERROR(SUMPRODUCT('6. Patients'!DG$10:DG$107,OFFSET('6. Patients'!$NU$9,1,MATCH($D100,'6. Patients'!$NV$9:$OO$9,0),ROWS('6. Patients'!ET$10:ET$107))),0),
IFERROR(SUMPRODUCT('6. Patients'!DG$10:DG$107,OFFSET('6. Patients'!$OP$9,1,MATCH($D100,'6. Patients'!$OQ$9:$QN$9,0),ROWS('6. Patients'!ET$10:ET$107))),0)+
IFERROR(SUMPRODUCT('6. Patients'!DG$10:DG$107,OFFSET('6. Patients'!$QO$9,1,MATCH($D100,'6. Patients'!$QP$9:$RI$9,0),ROWS('6. Patients'!ET$10:ET$107))),0)+
IFERROR(SUMPRODUCT('6. Patients'!DG$10:DG$107,OFFSET('6. Patients'!$RJ$9,1,MATCH($D100,'6. Patients'!$RK$9:$TH$9,0),ROWS('6. Patients'!ET$10:ET$107))),0)+
IFERROR(SUMPRODUCT('6. Patients'!DG$10:DG$107,OFFSET('6. Patients'!$TI$9,1,MATCH($D100,'6. Patients'!$TJ$9:$UC$9,0),ROWS('6. Patients'!ET$10:ET$107))),0))+
IFERROR(VLOOKUP($D100,$H$116:$L$146,COLUMNS($H$115:$J$115)-1+AN$7,0)*$E100*$F100*'1. General Inputs'!$J$25,0),0),0)</f>
        <v>0</v>
      </c>
      <c r="AO100" s="775">
        <f ca="1">ROUNDUP(IFERROR($F100*$E100*CHOOSE(AO$7,
IFERROR(SUMPRODUCT('6. Patients'!DH$10:DH$107,OFFSET('6. Patients'!$DN$9,1,MATCH($D100,'6. Patients'!$DO$9:$FL$9,0),ROWS('6. Patients'!EU$10:EU$107))),0)+
IFERROR(SUMPRODUCT('6. Patients'!DH$10:DH$107,OFFSET('6. Patients'!$FM$9,1,MATCH($D100,'6. Patients'!$FN$9:$GG$9,0),ROWS('6. Patients'!EU$10:EU$107))),0)+
IFERROR(SUMPRODUCT('6. Patients'!DH$10:DH$107,OFFSET('6. Patients'!$GH$9,1,MATCH($D100,'6. Patients'!$GI$9:$IF$9,0),ROWS('6. Patients'!EU$10:EU$107))),0)+
IFERROR(SUMPRODUCT('6. Patients'!DH$10:DH$107,OFFSET('6. Patients'!$IG$9,1,MATCH($D100,'6. Patients'!$IH$9:$JA$9,0),ROWS('6. Patients'!EU$10:EU$107))),0),
IFERROR(SUMPRODUCT('6. Patients'!DH$10:DH$107,OFFSET('6. Patients'!$JB$9,1,MATCH($D100,'6. Patients'!$JC$9:$KZ$9,0),ROWS('6. Patients'!EU$10:EU$107))),0)+
IFERROR(SUMPRODUCT('6. Patients'!DH$10:DH$107,OFFSET('6. Patients'!$LA$9,1,MATCH($D100,'6. Patients'!$LB$9:$LU$9,0),ROWS('6. Patients'!EU$10:EU$107))),0)+
IFERROR(SUMPRODUCT('6. Patients'!DH$10:DH$107,OFFSET('6. Patients'!$LV$9,1,MATCH($D100,'6. Patients'!$LW$9:$NT$9,0),ROWS('6. Patients'!EU$10:EU$107))),0)+
IFERROR(SUMPRODUCT('6. Patients'!DH$10:DH$107,OFFSET('6. Patients'!$NU$9,1,MATCH($D100,'6. Patients'!$NV$9:$OO$9,0),ROWS('6. Patients'!EU$10:EU$107))),0),
IFERROR(SUMPRODUCT('6. Patients'!DH$10:DH$107,OFFSET('6. Patients'!$OP$9,1,MATCH($D100,'6. Patients'!$OQ$9:$QN$9,0),ROWS('6. Patients'!EU$10:EU$107))),0)+
IFERROR(SUMPRODUCT('6. Patients'!DH$10:DH$107,OFFSET('6. Patients'!$QO$9,1,MATCH($D100,'6. Patients'!$QP$9:$RI$9,0),ROWS('6. Patients'!EU$10:EU$107))),0)+
IFERROR(SUMPRODUCT('6. Patients'!DH$10:DH$107,OFFSET('6. Patients'!$RJ$9,1,MATCH($D100,'6. Patients'!$RK$9:$TH$9,0),ROWS('6. Patients'!EU$10:EU$107))),0)+
IFERROR(SUMPRODUCT('6. Patients'!DH$10:DH$107,OFFSET('6. Patients'!$TI$9,1,MATCH($D100,'6. Patients'!$TJ$9:$UC$9,0),ROWS('6. Patients'!EU$10:EU$107))),0))+
IFERROR(VLOOKUP($D100,$H$116:$L$146,COLUMNS($H$115:$J$115)-1+AO$7,0)*$E100*$F100*'1. General Inputs'!$J$25,0),0),0)</f>
        <v>0</v>
      </c>
      <c r="AP100" s="775">
        <f ca="1">ROUNDUP(IFERROR($F100*$E100*CHOOSE(AP$7,
IFERROR(SUMPRODUCT('6. Patients'!DI$10:DI$107,OFFSET('6. Patients'!$DN$9,1,MATCH($D100,'6. Patients'!$DO$9:$FL$9,0),ROWS('6. Patients'!EV$10:EV$107))),0)+
IFERROR(SUMPRODUCT('6. Patients'!DI$10:DI$107,OFFSET('6. Patients'!$FM$9,1,MATCH($D100,'6. Patients'!$FN$9:$GG$9,0),ROWS('6. Patients'!EV$10:EV$107))),0)+
IFERROR(SUMPRODUCT('6. Patients'!DI$10:DI$107,OFFSET('6. Patients'!$GH$9,1,MATCH($D100,'6. Patients'!$GI$9:$IF$9,0),ROWS('6. Patients'!EV$10:EV$107))),0)+
IFERROR(SUMPRODUCT('6. Patients'!DI$10:DI$107,OFFSET('6. Patients'!$IG$9,1,MATCH($D100,'6. Patients'!$IH$9:$JA$9,0),ROWS('6. Patients'!EV$10:EV$107))),0),
IFERROR(SUMPRODUCT('6. Patients'!DI$10:DI$107,OFFSET('6. Patients'!$JB$9,1,MATCH($D100,'6. Patients'!$JC$9:$KZ$9,0),ROWS('6. Patients'!EV$10:EV$107))),0)+
IFERROR(SUMPRODUCT('6. Patients'!DI$10:DI$107,OFFSET('6. Patients'!$LA$9,1,MATCH($D100,'6. Patients'!$LB$9:$LU$9,0),ROWS('6. Patients'!EV$10:EV$107))),0)+
IFERROR(SUMPRODUCT('6. Patients'!DI$10:DI$107,OFFSET('6. Patients'!$LV$9,1,MATCH($D100,'6. Patients'!$LW$9:$NT$9,0),ROWS('6. Patients'!EV$10:EV$107))),0)+
IFERROR(SUMPRODUCT('6. Patients'!DI$10:DI$107,OFFSET('6. Patients'!$NU$9,1,MATCH($D100,'6. Patients'!$NV$9:$OO$9,0),ROWS('6. Patients'!EV$10:EV$107))),0),
IFERROR(SUMPRODUCT('6. Patients'!DI$10:DI$107,OFFSET('6. Patients'!$OP$9,1,MATCH($D100,'6. Patients'!$OQ$9:$QN$9,0),ROWS('6. Patients'!EV$10:EV$107))),0)+
IFERROR(SUMPRODUCT('6. Patients'!DI$10:DI$107,OFFSET('6. Patients'!$QO$9,1,MATCH($D100,'6. Patients'!$QP$9:$RI$9,0),ROWS('6. Patients'!EV$10:EV$107))),0)+
IFERROR(SUMPRODUCT('6. Patients'!DI$10:DI$107,OFFSET('6. Patients'!$RJ$9,1,MATCH($D100,'6. Patients'!$RK$9:$TH$9,0),ROWS('6. Patients'!EV$10:EV$107))),0)+
IFERROR(SUMPRODUCT('6. Patients'!DI$10:DI$107,OFFSET('6. Patients'!$TI$9,1,MATCH($D100,'6. Patients'!$TJ$9:$UC$9,0),ROWS('6. Patients'!EV$10:EV$107))),0))+
IFERROR(VLOOKUP($D100,$H$116:$L$146,COLUMNS($H$115:$J$115)-1+AP$7,0)*$E100*$F100*'1. General Inputs'!$J$25,0),0),0)</f>
        <v>0</v>
      </c>
      <c r="AQ100" s="775">
        <f ca="1">ROUNDUP(IFERROR($F100*$E100*CHOOSE(AQ$7,
IFERROR(SUMPRODUCT('6. Patients'!DJ$10:DJ$107,OFFSET('6. Patients'!$DN$9,1,MATCH($D100,'6. Patients'!$DO$9:$FL$9,0),ROWS('6. Patients'!EW$10:EW$107))),0)+
IFERROR(SUMPRODUCT('6. Patients'!DJ$10:DJ$107,OFFSET('6. Patients'!$FM$9,1,MATCH($D100,'6. Patients'!$FN$9:$GG$9,0),ROWS('6. Patients'!EW$10:EW$107))),0)+
IFERROR(SUMPRODUCT('6. Patients'!DJ$10:DJ$107,OFFSET('6. Patients'!$GH$9,1,MATCH($D100,'6. Patients'!$GI$9:$IF$9,0),ROWS('6. Patients'!EW$10:EW$107))),0)+
IFERROR(SUMPRODUCT('6. Patients'!DJ$10:DJ$107,OFFSET('6. Patients'!$IG$9,1,MATCH($D100,'6. Patients'!$IH$9:$JA$9,0),ROWS('6. Patients'!EW$10:EW$107))),0),
IFERROR(SUMPRODUCT('6. Patients'!DJ$10:DJ$107,OFFSET('6. Patients'!$JB$9,1,MATCH($D100,'6. Patients'!$JC$9:$KZ$9,0),ROWS('6. Patients'!EW$10:EW$107))),0)+
IFERROR(SUMPRODUCT('6. Patients'!DJ$10:DJ$107,OFFSET('6. Patients'!$LA$9,1,MATCH($D100,'6. Patients'!$LB$9:$LU$9,0),ROWS('6. Patients'!EW$10:EW$107))),0)+
IFERROR(SUMPRODUCT('6. Patients'!DJ$10:DJ$107,OFFSET('6. Patients'!$LV$9,1,MATCH($D100,'6. Patients'!$LW$9:$NT$9,0),ROWS('6. Patients'!EW$10:EW$107))),0)+
IFERROR(SUMPRODUCT('6. Patients'!DJ$10:DJ$107,OFFSET('6. Patients'!$NU$9,1,MATCH($D100,'6. Patients'!$NV$9:$OO$9,0),ROWS('6. Patients'!EW$10:EW$107))),0),
IFERROR(SUMPRODUCT('6. Patients'!DJ$10:DJ$107,OFFSET('6. Patients'!$OP$9,1,MATCH($D100,'6. Patients'!$OQ$9:$QN$9,0),ROWS('6. Patients'!EW$10:EW$107))),0)+
IFERROR(SUMPRODUCT('6. Patients'!DJ$10:DJ$107,OFFSET('6. Patients'!$QO$9,1,MATCH($D100,'6. Patients'!$QP$9:$RI$9,0),ROWS('6. Patients'!EW$10:EW$107))),0)+
IFERROR(SUMPRODUCT('6. Patients'!DJ$10:DJ$107,OFFSET('6. Patients'!$RJ$9,1,MATCH($D100,'6. Patients'!$RK$9:$TH$9,0),ROWS('6. Patients'!EW$10:EW$107))),0)+
IFERROR(SUMPRODUCT('6. Patients'!DJ$10:DJ$107,OFFSET('6. Patients'!$TI$9,1,MATCH($D100,'6. Patients'!$TJ$9:$UC$9,0),ROWS('6. Patients'!EW$10:EW$107))),0))+
IFERROR(VLOOKUP($D100,$H$116:$L$146,COLUMNS($H$115:$J$115)-1+AQ$7,0)*$E100*$F100*'1. General Inputs'!$J$25,0),0),0)</f>
        <v>0</v>
      </c>
      <c r="AT100" s="309"/>
      <c r="AZ100" s="335">
        <f ca="1">IFERROR(SUM(OFFSET('7. Consumption'!H100,0,1,,MIN('1. General Inputs'!$J$29,COLUMNS('7. Consumption'!H$9:$AQ$9)-1))),0)+MAX(0,$AQ100*('1. General Inputs'!$J$29-COLUMNS('7. Consumption'!H$9:$AQ$9)+1))</f>
        <v>0</v>
      </c>
      <c r="BA100" s="335">
        <f ca="1">IFERROR(SUM(OFFSET('7. Consumption'!I100,0,1,,MIN('1. General Inputs'!$J$29,COLUMNS('7. Consumption'!I$9:$AQ$9)-1))),0)+MAX(0,$AQ100*('1. General Inputs'!$J$29-COLUMNS('7. Consumption'!I$9:$AQ$9)+1))</f>
        <v>0</v>
      </c>
      <c r="BB100" s="335">
        <f ca="1">IFERROR(SUM(OFFSET('7. Consumption'!J100,0,1,,MIN('1. General Inputs'!$J$29,COLUMNS('7. Consumption'!J$9:$AQ$9)-1))),0)+MAX(0,$AQ100*('1. General Inputs'!$J$29-COLUMNS('7. Consumption'!J$9:$AQ$9)+1))</f>
        <v>0</v>
      </c>
      <c r="BC100" s="335">
        <f ca="1">IFERROR(SUM(OFFSET('7. Consumption'!K100,0,1,,MIN('1. General Inputs'!$J$29,COLUMNS('7. Consumption'!K$9:$AQ$9)-1))),0)+MAX(0,$AQ100*('1. General Inputs'!$J$29-COLUMNS('7. Consumption'!K$9:$AQ$9)+1))</f>
        <v>0</v>
      </c>
      <c r="BD100" s="335">
        <f ca="1">IFERROR(SUM(OFFSET('7. Consumption'!L100,0,1,,MIN('1. General Inputs'!$J$29,COLUMNS('7. Consumption'!L$9:$AQ$9)-1))),0)+MAX(0,$AQ100*('1. General Inputs'!$J$29-COLUMNS('7. Consumption'!L$9:$AQ$9)+1))</f>
        <v>0</v>
      </c>
      <c r="BE100" s="335">
        <f ca="1">IFERROR(SUM(OFFSET('7. Consumption'!M100,0,1,,MIN('1. General Inputs'!$J$29,COLUMNS('7. Consumption'!M$9:$AQ$9)-1))),0)+MAX(0,$AQ100*('1. General Inputs'!$J$29-COLUMNS('7. Consumption'!M$9:$AQ$9)+1))</f>
        <v>0</v>
      </c>
      <c r="BF100" s="335">
        <f ca="1">IFERROR(SUM(OFFSET('7. Consumption'!N100,0,1,,MIN('1. General Inputs'!$J$29,COLUMNS('7. Consumption'!N$9:$AQ$9)-1))),0)+MAX(0,$AQ100*('1. General Inputs'!$J$29-COLUMNS('7. Consumption'!N$9:$AQ$9)+1))</f>
        <v>0</v>
      </c>
      <c r="BG100" s="335">
        <f ca="1">IFERROR(SUM(OFFSET('7. Consumption'!O100,0,1,,MIN('1. General Inputs'!$J$29,COLUMNS('7. Consumption'!O$9:$AQ$9)-1))),0)+MAX(0,$AQ100*('1. General Inputs'!$J$29-COLUMNS('7. Consumption'!O$9:$AQ$9)+1))</f>
        <v>0</v>
      </c>
      <c r="BH100" s="335">
        <f ca="1">IFERROR(SUM(OFFSET('7. Consumption'!P100,0,1,,MIN('1. General Inputs'!$J$29,COLUMNS('7. Consumption'!P$9:$AQ$9)-1))),0)+MAX(0,$AQ100*('1. General Inputs'!$J$29-COLUMNS('7. Consumption'!P$9:$AQ$9)+1))</f>
        <v>0</v>
      </c>
      <c r="BI100" s="335">
        <f ca="1">IFERROR(SUM(OFFSET('7. Consumption'!Q100,0,1,,MIN('1. General Inputs'!$J$29,COLUMNS('7. Consumption'!Q$9:$AQ$9)-1))),0)+MAX(0,$AQ100*('1. General Inputs'!$J$29-COLUMNS('7. Consumption'!Q$9:$AQ$9)+1))</f>
        <v>0</v>
      </c>
      <c r="BJ100" s="335">
        <f ca="1">IFERROR(SUM(OFFSET('7. Consumption'!R100,0,1,,MIN('1. General Inputs'!$J$29,COLUMNS('7. Consumption'!R$9:$AQ$9)-1))),0)+MAX(0,$AQ100*('1. General Inputs'!$J$29-COLUMNS('7. Consumption'!R$9:$AQ$9)+1))</f>
        <v>0</v>
      </c>
      <c r="BK100" s="335">
        <f ca="1">IFERROR(SUM(OFFSET('7. Consumption'!S100,0,1,,MIN('1. General Inputs'!$J$29,COLUMNS('7. Consumption'!S$9:$AQ$9)-1))),0)+MAX(0,$AQ100*('1. General Inputs'!$J$29-COLUMNS('7. Consumption'!S$9:$AQ$9)+1))</f>
        <v>0</v>
      </c>
      <c r="BL100" s="335">
        <f ca="1">IFERROR(SUM(OFFSET('7. Consumption'!T100,0,1,,MIN('1. General Inputs'!$J$29,COLUMNS('7. Consumption'!T$9:$AQ$9)-1))),0)+MAX(0,$AQ100*('1. General Inputs'!$J$29-COLUMNS('7. Consumption'!T$9:$AQ$9)+1))</f>
        <v>0</v>
      </c>
      <c r="BM100" s="335">
        <f ca="1">IFERROR(SUM(OFFSET('7. Consumption'!U100,0,1,,MIN('1. General Inputs'!$J$29,COLUMNS('7. Consumption'!U$9:$AQ$9)-1))),0)+MAX(0,$AQ100*('1. General Inputs'!$J$29-COLUMNS('7. Consumption'!U$9:$AQ$9)+1))</f>
        <v>0</v>
      </c>
      <c r="BN100" s="335">
        <f ca="1">IFERROR(SUM(OFFSET('7. Consumption'!V100,0,1,,MIN('1. General Inputs'!$J$29,COLUMNS('7. Consumption'!V$9:$AQ$9)-1))),0)+MAX(0,$AQ100*('1. General Inputs'!$J$29-COLUMNS('7. Consumption'!V$9:$AQ$9)+1))</f>
        <v>0</v>
      </c>
      <c r="BO100" s="335">
        <f ca="1">IFERROR(SUM(OFFSET('7. Consumption'!W100,0,1,,MIN('1. General Inputs'!$J$29,COLUMNS('7. Consumption'!W$9:$AQ$9)-1))),0)+MAX(0,$AQ100*('1. General Inputs'!$J$29-COLUMNS('7. Consumption'!W$9:$AQ$9)+1))</f>
        <v>0</v>
      </c>
      <c r="BP100" s="335">
        <f ca="1">IFERROR(SUM(OFFSET('7. Consumption'!X100,0,1,,MIN('1. General Inputs'!$J$29,COLUMNS('7. Consumption'!X$9:$AQ$9)-1))),0)+MAX(0,$AQ100*('1. General Inputs'!$J$29-COLUMNS('7. Consumption'!X$9:$AQ$9)+1))</f>
        <v>0</v>
      </c>
      <c r="BQ100" s="335">
        <f ca="1">IFERROR(SUM(OFFSET('7. Consumption'!Y100,0,1,,MIN('1. General Inputs'!$J$29,COLUMNS('7. Consumption'!Y$9:$AQ$9)-1))),0)+MAX(0,$AQ100*('1. General Inputs'!$J$29-COLUMNS('7. Consumption'!Y$9:$AQ$9)+1))</f>
        <v>0</v>
      </c>
      <c r="BR100" s="335">
        <f ca="1">IFERROR(SUM(OFFSET('7. Consumption'!Z100,0,1,,MIN('1. General Inputs'!$J$29,COLUMNS('7. Consumption'!Z$9:$AQ$9)-1))),0)+MAX(0,$AQ100*('1. General Inputs'!$J$29-COLUMNS('7. Consumption'!Z$9:$AQ$9)+1))</f>
        <v>0</v>
      </c>
      <c r="BS100" s="335">
        <f ca="1">IFERROR(SUM(OFFSET('7. Consumption'!AA100,0,1,,MIN('1. General Inputs'!$J$29,COLUMNS('7. Consumption'!AA$9:$AQ$9)-1))),0)+MAX(0,$AQ100*('1. General Inputs'!$J$29-COLUMNS('7. Consumption'!AA$9:$AQ$9)+1))</f>
        <v>0</v>
      </c>
      <c r="BT100" s="335">
        <f ca="1">IFERROR(SUM(OFFSET('7. Consumption'!AB100,0,1,,MIN('1. General Inputs'!$J$29,COLUMNS('7. Consumption'!AB$9:$AQ$9)-1))),0)+MAX(0,$AQ100*('1. General Inputs'!$J$29-COLUMNS('7. Consumption'!AB$9:$AQ$9)+1))</f>
        <v>0</v>
      </c>
      <c r="BU100" s="335">
        <f ca="1">IFERROR(SUM(OFFSET('7. Consumption'!AC100,0,1,,MIN('1. General Inputs'!$J$29,COLUMNS('7. Consumption'!AC$9:$AQ$9)-1))),0)+MAX(0,$AQ100*('1. General Inputs'!$J$29-COLUMNS('7. Consumption'!AC$9:$AQ$9)+1))</f>
        <v>0</v>
      </c>
      <c r="BV100" s="335">
        <f ca="1">IFERROR(SUM(OFFSET('7. Consumption'!AD100,0,1,,MIN('1. General Inputs'!$J$29,COLUMNS('7. Consumption'!AD$9:$AQ$9)-1))),0)+MAX(0,$AQ100*('1. General Inputs'!$J$29-COLUMNS('7. Consumption'!AD$9:$AQ$9)+1))</f>
        <v>0</v>
      </c>
      <c r="BW100" s="335">
        <f ca="1">IFERROR(SUM(OFFSET('7. Consumption'!AE100,0,1,,MIN('1. General Inputs'!$J$29,COLUMNS('7. Consumption'!AE$9:$AQ$9)-1))),0)+MAX(0,$AQ100*('1. General Inputs'!$J$29-COLUMNS('7. Consumption'!AE$9:$AQ$9)+1))</f>
        <v>0</v>
      </c>
      <c r="BX100" s="335">
        <f ca="1">IFERROR(SUM(OFFSET('7. Consumption'!AF100,0,1,,MIN('1. General Inputs'!$J$29,COLUMNS('7. Consumption'!AF$9:$AQ$9)-1))),0)+MAX(0,$AQ100*('1. General Inputs'!$J$29-COLUMNS('7. Consumption'!AF$9:$AQ$9)+1))</f>
        <v>0</v>
      </c>
      <c r="BY100" s="335">
        <f ca="1">IFERROR(SUM(OFFSET('7. Consumption'!AG100,0,1,,MIN('1. General Inputs'!$J$29,COLUMNS('7. Consumption'!AG$9:$AQ$9)-1))),0)+MAX(0,$AQ100*('1. General Inputs'!$J$29-COLUMNS('7. Consumption'!AG$9:$AQ$9)+1))</f>
        <v>0</v>
      </c>
      <c r="BZ100" s="335">
        <f ca="1">IFERROR(SUM(OFFSET('7. Consumption'!AH100,0,1,,MIN('1. General Inputs'!$J$29,COLUMNS('7. Consumption'!AH$9:$AQ$9)-1))),0)+MAX(0,$AQ100*('1. General Inputs'!$J$29-COLUMNS('7. Consumption'!AH$9:$AQ$9)+1))</f>
        <v>0</v>
      </c>
      <c r="CA100" s="335">
        <f ca="1">IFERROR(SUM(OFFSET('7. Consumption'!AI100,0,1,,MIN('1. General Inputs'!$J$29,COLUMNS('7. Consumption'!AI$9:$AQ$9)-1))),0)+MAX(0,$AQ100*('1. General Inputs'!$J$29-COLUMNS('7. Consumption'!AI$9:$AQ$9)+1))</f>
        <v>0</v>
      </c>
      <c r="CB100" s="335">
        <f ca="1">IFERROR(SUM(OFFSET('7. Consumption'!AJ100,0,1,,MIN('1. General Inputs'!$J$29,COLUMNS('7. Consumption'!AJ$9:$AQ$9)-1))),0)+MAX(0,$AQ100*('1. General Inputs'!$J$29-COLUMNS('7. Consumption'!AJ$9:$AQ$9)+1))</f>
        <v>0</v>
      </c>
      <c r="CC100" s="335">
        <f ca="1">IFERROR(SUM(OFFSET('7. Consumption'!AK100,0,1,,MIN('1. General Inputs'!$J$29,COLUMNS('7. Consumption'!AK$9:$AQ$9)-1))),0)+MAX(0,$AQ100*('1. General Inputs'!$J$29-COLUMNS('7. Consumption'!AK$9:$AQ$9)+1))</f>
        <v>0</v>
      </c>
      <c r="CD100" s="335">
        <f ca="1">IFERROR(SUM(OFFSET('7. Consumption'!AL100,0,1,,MIN('1. General Inputs'!$J$29,COLUMNS('7. Consumption'!AL$9:$AQ$9)-1))),0)+MAX(0,$AQ100*('1. General Inputs'!$J$29-COLUMNS('7. Consumption'!AL$9:$AQ$9)+1))</f>
        <v>0</v>
      </c>
      <c r="CE100" s="335">
        <f ca="1">IFERROR(SUM(OFFSET('7. Consumption'!AM100,0,1,,MIN('1. General Inputs'!$J$29,COLUMNS('7. Consumption'!AM$9:$AQ$9)-1))),0)+MAX(0,$AQ100*('1. General Inputs'!$J$29-COLUMNS('7. Consumption'!AM$9:$AQ$9)+1))</f>
        <v>0</v>
      </c>
      <c r="CF100" s="335">
        <f ca="1">IFERROR(SUM(OFFSET('7. Consumption'!AN100,0,1,,MIN('1. General Inputs'!$J$29,COLUMNS('7. Consumption'!AN$9:$AQ$9)-1))),0)+MAX(0,$AQ100*('1. General Inputs'!$J$29-COLUMNS('7. Consumption'!AN$9:$AQ$9)+1))</f>
        <v>0</v>
      </c>
      <c r="CG100" s="335">
        <f ca="1">IFERROR(SUM(OFFSET('7. Consumption'!AO100,0,1,,MIN('1. General Inputs'!$J$29,COLUMNS('7. Consumption'!AO$9:$AQ$9)-1))),0)+MAX(0,$AQ100*('1. General Inputs'!$J$29-COLUMNS('7. Consumption'!AO$9:$AQ$9)+1))</f>
        <v>0</v>
      </c>
      <c r="CH100" s="335">
        <f ca="1">IFERROR(SUM(OFFSET('7. Consumption'!AP100,0,1,,MIN('1. General Inputs'!$J$29,COLUMNS('7. Consumption'!AP$9:$AQ$9)-1))),0)+MAX(0,$AQ100*('1. General Inputs'!$J$29-COLUMNS('7. Consumption'!AP$9:$AQ$9)+1))</f>
        <v>0</v>
      </c>
      <c r="CI100" s="335">
        <f ca="1">IFERROR(SUM(OFFSET('7. Consumption'!AQ100,0,1,,MIN('1. General Inputs'!$J$29,COLUMNS('7. Consumption'!AQ$9:$AQ$9)-1))),0)+MAX(0,$AQ100*('1. General Inputs'!$J$29-COLUMNS('7. Consumption'!AQ$9:$AQ$9)+1))</f>
        <v>0</v>
      </c>
    </row>
    <row r="101" spans="2:87" ht="15" hidden="1" outlineLevel="1" x14ac:dyDescent="0.25">
      <c r="B101" s="772"/>
      <c r="C101" s="772" t="str">
        <f>IFERROR(VLOOKUP(ROWS($C$9:$C101),'5. Form Breakdown'!$AI$11:$AJ$138,COLUMNS('5. Form Breakdown'!$AI$11:$AJ$11),0),"")</f>
        <v/>
      </c>
      <c r="D101" s="772" t="str">
        <f>IFERROR(VLOOKUP($C101,'5a. Dosing'!$E$11:$F$138,2,0),"")</f>
        <v/>
      </c>
      <c r="E101" s="773" t="str">
        <f>IFERROR(INDEX('5. Form Breakdown'!$AL$11:$BL$138,MATCH('7. Consumption'!$C101,'5. Form Breakdown'!$AK$11:$AK$138,0),MATCH('5. Form Breakdown'!$AX$10,'5. Form Breakdown'!$AL$10:$BL$10,0)),"")</f>
        <v/>
      </c>
      <c r="F101" s="774" t="str">
        <f>IFERROR(INDEX('5. Form Breakdown'!$AL$11:$BL$138,MATCH('7. Consumption'!$C101,'5. Form Breakdown'!$AK$11:$AK$138,0),MATCH('5. Form Breakdown'!$BL$10,'5. Form Breakdown'!$AL$10:$BL$10,0)),"")</f>
        <v/>
      </c>
      <c r="H101" s="775">
        <f ca="1">ROUNDUP(IFERROR($F101*$E101*CHOOSE(H$7,
IFERROR(SUMPRODUCT('6. Patients'!CA$10:CA$107,OFFSET('6. Patients'!$DN$9,1,MATCH($D101,'6. Patients'!$DO$9:$FL$9,0),ROWS('6. Patients'!DN$10:DN$107))),0)+
IFERROR(SUMPRODUCT('6. Patients'!CA$10:CA$107,OFFSET('6. Patients'!$FM$9,1,MATCH($D101,'6. Patients'!$FN$9:$GG$9,0),ROWS('6. Patients'!DN$10:DN$107))),0)+
IFERROR(SUMPRODUCT('6. Patients'!CA$10:CA$107,OFFSET('6. Patients'!$GH$9,1,MATCH($D101,'6. Patients'!$GI$9:$IF$9,0),ROWS('6. Patients'!DN$10:DN$107))),0)+
IFERROR(SUMPRODUCT('6. Patients'!CA$10:CA$107,OFFSET('6. Patients'!$IG$9,1,MATCH($D101,'6. Patients'!$IH$9:$JA$9,0),ROWS('6. Patients'!DN$10:DN$107))),0),
IFERROR(SUMPRODUCT('6. Patients'!CA$10:CA$107,OFFSET('6. Patients'!$JB$9,1,MATCH($D101,'6. Patients'!$JC$9:$KZ$9,0),ROWS('6. Patients'!DN$10:DN$107))),0)+
IFERROR(SUMPRODUCT('6. Patients'!CA$10:CA$107,OFFSET('6. Patients'!$LA$9,1,MATCH($D101,'6. Patients'!$LB$9:$LU$9,0),ROWS('6. Patients'!DN$10:DN$107))),0)+
IFERROR(SUMPRODUCT('6. Patients'!CA$10:CA$107,OFFSET('6. Patients'!$LV$9,1,MATCH($D101,'6. Patients'!$LW$9:$NT$9,0),ROWS('6. Patients'!DN$10:DN$107))),0)+
IFERROR(SUMPRODUCT('6. Patients'!CA$10:CA$107,OFFSET('6. Patients'!$NU$9,1,MATCH($D101,'6. Patients'!$NV$9:$OO$9,0),ROWS('6. Patients'!DN$10:DN$107))),0),
IFERROR(SUMPRODUCT('6. Patients'!CA$10:CA$107,OFFSET('6. Patients'!$OP$9,1,MATCH($D101,'6. Patients'!$OQ$9:$QN$9,0),ROWS('6. Patients'!DN$10:DN$107))),0)+
IFERROR(SUMPRODUCT('6. Patients'!CA$10:CA$107,OFFSET('6. Patients'!$QO$9,1,MATCH($D101,'6. Patients'!$QP$9:$RI$9,0),ROWS('6. Patients'!DN$10:DN$107))),0)+
IFERROR(SUMPRODUCT('6. Patients'!CA$10:CA$107,OFFSET('6. Patients'!$RJ$9,1,MATCH($D101,'6. Patients'!$RK$9:$TH$9,0),ROWS('6. Patients'!DN$10:DN$107))),0)+
IFERROR(SUMPRODUCT('6. Patients'!CA$10:CA$107,OFFSET('6. Patients'!$TI$9,1,MATCH($D101,'6. Patients'!$TJ$9:$UC$9,0),ROWS('6. Patients'!DN$10:DN$107))),0))+
IFERROR(VLOOKUP($D101,$H$116:$L$146,COLUMNS($H$115:$J$115)-1+H$7,0)*$E101*$F101*'1. General Inputs'!$J$25,0),0),0)</f>
        <v>0</v>
      </c>
      <c r="I101" s="775">
        <f ca="1">ROUNDUP(IFERROR($F101*$E101*CHOOSE(I$7,
IFERROR(SUMPRODUCT('6. Patients'!CB$10:CB$107,OFFSET('6. Patients'!$DN$9,1,MATCH($D101,'6. Patients'!$DO$9:$FL$9,0),ROWS('6. Patients'!DO$10:DO$107))),0)+
IFERROR(SUMPRODUCT('6. Patients'!CB$10:CB$107,OFFSET('6. Patients'!$FM$9,1,MATCH($D101,'6. Patients'!$FN$9:$GG$9,0),ROWS('6. Patients'!DO$10:DO$107))),0)+
IFERROR(SUMPRODUCT('6. Patients'!CB$10:CB$107,OFFSET('6. Patients'!$GH$9,1,MATCH($D101,'6. Patients'!$GI$9:$IF$9,0),ROWS('6. Patients'!DO$10:DO$107))),0)+
IFERROR(SUMPRODUCT('6. Patients'!CB$10:CB$107,OFFSET('6. Patients'!$IG$9,1,MATCH($D101,'6. Patients'!$IH$9:$JA$9,0),ROWS('6. Patients'!DO$10:DO$107))),0),
IFERROR(SUMPRODUCT('6. Patients'!CB$10:CB$107,OFFSET('6. Patients'!$JB$9,1,MATCH($D101,'6. Patients'!$JC$9:$KZ$9,0),ROWS('6. Patients'!DO$10:DO$107))),0)+
IFERROR(SUMPRODUCT('6. Patients'!CB$10:CB$107,OFFSET('6. Patients'!$LA$9,1,MATCH($D101,'6. Patients'!$LB$9:$LU$9,0),ROWS('6. Patients'!DO$10:DO$107))),0)+
IFERROR(SUMPRODUCT('6. Patients'!CB$10:CB$107,OFFSET('6. Patients'!$LV$9,1,MATCH($D101,'6. Patients'!$LW$9:$NT$9,0),ROWS('6. Patients'!DO$10:DO$107))),0)+
IFERROR(SUMPRODUCT('6. Patients'!CB$10:CB$107,OFFSET('6. Patients'!$NU$9,1,MATCH($D101,'6. Patients'!$NV$9:$OO$9,0),ROWS('6. Patients'!DO$10:DO$107))),0),
IFERROR(SUMPRODUCT('6. Patients'!CB$10:CB$107,OFFSET('6. Patients'!$OP$9,1,MATCH($D101,'6. Patients'!$OQ$9:$QN$9,0),ROWS('6. Patients'!DO$10:DO$107))),0)+
IFERROR(SUMPRODUCT('6. Patients'!CB$10:CB$107,OFFSET('6. Patients'!$QO$9,1,MATCH($D101,'6. Patients'!$QP$9:$RI$9,0),ROWS('6. Patients'!DO$10:DO$107))),0)+
IFERROR(SUMPRODUCT('6. Patients'!CB$10:CB$107,OFFSET('6. Patients'!$RJ$9,1,MATCH($D101,'6. Patients'!$RK$9:$TH$9,0),ROWS('6. Patients'!DO$10:DO$107))),0)+
IFERROR(SUMPRODUCT('6. Patients'!CB$10:CB$107,OFFSET('6. Patients'!$TI$9,1,MATCH($D101,'6. Patients'!$TJ$9:$UC$9,0),ROWS('6. Patients'!DO$10:DO$107))),0))+
IFERROR(VLOOKUP($D101,$H$116:$L$146,COLUMNS($H$115:$J$115)-1+I$7,0)*$E101*$F101*'1. General Inputs'!$J$25,0),0),0)</f>
        <v>0</v>
      </c>
      <c r="J101" s="775">
        <f ca="1">ROUNDUP(IFERROR($F101*$E101*CHOOSE(J$7,
IFERROR(SUMPRODUCT('6. Patients'!CC$10:CC$107,OFFSET('6. Patients'!$DN$9,1,MATCH($D101,'6. Patients'!$DO$9:$FL$9,0),ROWS('6. Patients'!DP$10:DP$107))),0)+
IFERROR(SUMPRODUCT('6. Patients'!CC$10:CC$107,OFFSET('6. Patients'!$FM$9,1,MATCH($D101,'6. Patients'!$FN$9:$GG$9,0),ROWS('6. Patients'!DP$10:DP$107))),0)+
IFERROR(SUMPRODUCT('6. Patients'!CC$10:CC$107,OFFSET('6. Patients'!$GH$9,1,MATCH($D101,'6. Patients'!$GI$9:$IF$9,0),ROWS('6. Patients'!DP$10:DP$107))),0)+
IFERROR(SUMPRODUCT('6. Patients'!CC$10:CC$107,OFFSET('6. Patients'!$IG$9,1,MATCH($D101,'6. Patients'!$IH$9:$JA$9,0),ROWS('6. Patients'!DP$10:DP$107))),0),
IFERROR(SUMPRODUCT('6. Patients'!CC$10:CC$107,OFFSET('6. Patients'!$JB$9,1,MATCH($D101,'6. Patients'!$JC$9:$KZ$9,0),ROWS('6. Patients'!DP$10:DP$107))),0)+
IFERROR(SUMPRODUCT('6. Patients'!CC$10:CC$107,OFFSET('6. Patients'!$LA$9,1,MATCH($D101,'6. Patients'!$LB$9:$LU$9,0),ROWS('6. Patients'!DP$10:DP$107))),0)+
IFERROR(SUMPRODUCT('6. Patients'!CC$10:CC$107,OFFSET('6. Patients'!$LV$9,1,MATCH($D101,'6. Patients'!$LW$9:$NT$9,0),ROWS('6. Patients'!DP$10:DP$107))),0)+
IFERROR(SUMPRODUCT('6. Patients'!CC$10:CC$107,OFFSET('6. Patients'!$NU$9,1,MATCH($D101,'6. Patients'!$NV$9:$OO$9,0),ROWS('6. Patients'!DP$10:DP$107))),0),
IFERROR(SUMPRODUCT('6. Patients'!CC$10:CC$107,OFFSET('6. Patients'!$OP$9,1,MATCH($D101,'6. Patients'!$OQ$9:$QN$9,0),ROWS('6. Patients'!DP$10:DP$107))),0)+
IFERROR(SUMPRODUCT('6. Patients'!CC$10:CC$107,OFFSET('6. Patients'!$QO$9,1,MATCH($D101,'6. Patients'!$QP$9:$RI$9,0),ROWS('6. Patients'!DP$10:DP$107))),0)+
IFERROR(SUMPRODUCT('6. Patients'!CC$10:CC$107,OFFSET('6. Patients'!$RJ$9,1,MATCH($D101,'6. Patients'!$RK$9:$TH$9,0),ROWS('6. Patients'!DP$10:DP$107))),0)+
IFERROR(SUMPRODUCT('6. Patients'!CC$10:CC$107,OFFSET('6. Patients'!$TI$9,1,MATCH($D101,'6. Patients'!$TJ$9:$UC$9,0),ROWS('6. Patients'!DP$10:DP$107))),0))+
IFERROR(VLOOKUP($D101,$H$116:$L$146,COLUMNS($H$115:$J$115)-1+J$7,0)*$E101*$F101*'1. General Inputs'!$J$25,0),0),0)</f>
        <v>0</v>
      </c>
      <c r="K101" s="775">
        <f ca="1">ROUNDUP(IFERROR($F101*$E101*CHOOSE(K$7,
IFERROR(SUMPRODUCT('6. Patients'!CD$10:CD$107,OFFSET('6. Patients'!$DN$9,1,MATCH($D101,'6. Patients'!$DO$9:$FL$9,0),ROWS('6. Patients'!DQ$10:DQ$107))),0)+
IFERROR(SUMPRODUCT('6. Patients'!CD$10:CD$107,OFFSET('6. Patients'!$FM$9,1,MATCH($D101,'6. Patients'!$FN$9:$GG$9,0),ROWS('6. Patients'!DQ$10:DQ$107))),0)+
IFERROR(SUMPRODUCT('6. Patients'!CD$10:CD$107,OFFSET('6. Patients'!$GH$9,1,MATCH($D101,'6. Patients'!$GI$9:$IF$9,0),ROWS('6. Patients'!DQ$10:DQ$107))),0)+
IFERROR(SUMPRODUCT('6. Patients'!CD$10:CD$107,OFFSET('6. Patients'!$IG$9,1,MATCH($D101,'6. Patients'!$IH$9:$JA$9,0),ROWS('6. Patients'!DQ$10:DQ$107))),0),
IFERROR(SUMPRODUCT('6. Patients'!CD$10:CD$107,OFFSET('6. Patients'!$JB$9,1,MATCH($D101,'6. Patients'!$JC$9:$KZ$9,0),ROWS('6. Patients'!DQ$10:DQ$107))),0)+
IFERROR(SUMPRODUCT('6. Patients'!CD$10:CD$107,OFFSET('6. Patients'!$LA$9,1,MATCH($D101,'6. Patients'!$LB$9:$LU$9,0),ROWS('6. Patients'!DQ$10:DQ$107))),0)+
IFERROR(SUMPRODUCT('6. Patients'!CD$10:CD$107,OFFSET('6. Patients'!$LV$9,1,MATCH($D101,'6. Patients'!$LW$9:$NT$9,0),ROWS('6. Patients'!DQ$10:DQ$107))),0)+
IFERROR(SUMPRODUCT('6. Patients'!CD$10:CD$107,OFFSET('6. Patients'!$NU$9,1,MATCH($D101,'6. Patients'!$NV$9:$OO$9,0),ROWS('6. Patients'!DQ$10:DQ$107))),0),
IFERROR(SUMPRODUCT('6. Patients'!CD$10:CD$107,OFFSET('6. Patients'!$OP$9,1,MATCH($D101,'6. Patients'!$OQ$9:$QN$9,0),ROWS('6. Patients'!DQ$10:DQ$107))),0)+
IFERROR(SUMPRODUCT('6. Patients'!CD$10:CD$107,OFFSET('6. Patients'!$QO$9,1,MATCH($D101,'6. Patients'!$QP$9:$RI$9,0),ROWS('6. Patients'!DQ$10:DQ$107))),0)+
IFERROR(SUMPRODUCT('6. Patients'!CD$10:CD$107,OFFSET('6. Patients'!$RJ$9,1,MATCH($D101,'6. Patients'!$RK$9:$TH$9,0),ROWS('6. Patients'!DQ$10:DQ$107))),0)+
IFERROR(SUMPRODUCT('6. Patients'!CD$10:CD$107,OFFSET('6. Patients'!$TI$9,1,MATCH($D101,'6. Patients'!$TJ$9:$UC$9,0),ROWS('6. Patients'!DQ$10:DQ$107))),0))+
IFERROR(VLOOKUP($D101,$H$116:$L$146,COLUMNS($H$115:$J$115)-1+K$7,0)*$E101*$F101*'1. General Inputs'!$J$25,0),0),0)</f>
        <v>0</v>
      </c>
      <c r="L101" s="775">
        <f ca="1">ROUNDUP(IFERROR($F101*$E101*CHOOSE(L$7,
IFERROR(SUMPRODUCT('6. Patients'!CE$10:CE$107,OFFSET('6. Patients'!$DN$9,1,MATCH($D101,'6. Patients'!$DO$9:$FL$9,0),ROWS('6. Patients'!DR$10:DR$107))),0)+
IFERROR(SUMPRODUCT('6. Patients'!CE$10:CE$107,OFFSET('6. Patients'!$FM$9,1,MATCH($D101,'6. Patients'!$FN$9:$GG$9,0),ROWS('6. Patients'!DR$10:DR$107))),0)+
IFERROR(SUMPRODUCT('6. Patients'!CE$10:CE$107,OFFSET('6. Patients'!$GH$9,1,MATCH($D101,'6. Patients'!$GI$9:$IF$9,0),ROWS('6. Patients'!DR$10:DR$107))),0)+
IFERROR(SUMPRODUCT('6. Patients'!CE$10:CE$107,OFFSET('6. Patients'!$IG$9,1,MATCH($D101,'6. Patients'!$IH$9:$JA$9,0),ROWS('6. Patients'!DR$10:DR$107))),0),
IFERROR(SUMPRODUCT('6. Patients'!CE$10:CE$107,OFFSET('6. Patients'!$JB$9,1,MATCH($D101,'6. Patients'!$JC$9:$KZ$9,0),ROWS('6. Patients'!DR$10:DR$107))),0)+
IFERROR(SUMPRODUCT('6. Patients'!CE$10:CE$107,OFFSET('6. Patients'!$LA$9,1,MATCH($D101,'6. Patients'!$LB$9:$LU$9,0),ROWS('6. Patients'!DR$10:DR$107))),0)+
IFERROR(SUMPRODUCT('6. Patients'!CE$10:CE$107,OFFSET('6. Patients'!$LV$9,1,MATCH($D101,'6. Patients'!$LW$9:$NT$9,0),ROWS('6. Patients'!DR$10:DR$107))),0)+
IFERROR(SUMPRODUCT('6. Patients'!CE$10:CE$107,OFFSET('6. Patients'!$NU$9,1,MATCH($D101,'6. Patients'!$NV$9:$OO$9,0),ROWS('6. Patients'!DR$10:DR$107))),0),
IFERROR(SUMPRODUCT('6. Patients'!CE$10:CE$107,OFFSET('6. Patients'!$OP$9,1,MATCH($D101,'6. Patients'!$OQ$9:$QN$9,0),ROWS('6. Patients'!DR$10:DR$107))),0)+
IFERROR(SUMPRODUCT('6. Patients'!CE$10:CE$107,OFFSET('6. Patients'!$QO$9,1,MATCH($D101,'6. Patients'!$QP$9:$RI$9,0),ROWS('6. Patients'!DR$10:DR$107))),0)+
IFERROR(SUMPRODUCT('6. Patients'!CE$10:CE$107,OFFSET('6. Patients'!$RJ$9,1,MATCH($D101,'6. Patients'!$RK$9:$TH$9,0),ROWS('6. Patients'!DR$10:DR$107))),0)+
IFERROR(SUMPRODUCT('6. Patients'!CE$10:CE$107,OFFSET('6. Patients'!$TI$9,1,MATCH($D101,'6. Patients'!$TJ$9:$UC$9,0),ROWS('6. Patients'!DR$10:DR$107))),0))+
IFERROR(VLOOKUP($D101,$H$116:$L$146,COLUMNS($H$115:$J$115)-1+L$7,0)*$E101*$F101*'1. General Inputs'!$J$25,0),0),0)</f>
        <v>0</v>
      </c>
      <c r="M101" s="775">
        <f ca="1">ROUNDUP(IFERROR($F101*$E101*CHOOSE(M$7,
IFERROR(SUMPRODUCT('6. Patients'!CF$10:CF$107,OFFSET('6. Patients'!$DN$9,1,MATCH($D101,'6. Patients'!$DO$9:$FL$9,0),ROWS('6. Patients'!DS$10:DS$107))),0)+
IFERROR(SUMPRODUCT('6. Patients'!CF$10:CF$107,OFFSET('6. Patients'!$FM$9,1,MATCH($D101,'6. Patients'!$FN$9:$GG$9,0),ROWS('6. Patients'!DS$10:DS$107))),0)+
IFERROR(SUMPRODUCT('6. Patients'!CF$10:CF$107,OFFSET('6. Patients'!$GH$9,1,MATCH($D101,'6. Patients'!$GI$9:$IF$9,0),ROWS('6. Patients'!DS$10:DS$107))),0)+
IFERROR(SUMPRODUCT('6. Patients'!CF$10:CF$107,OFFSET('6. Patients'!$IG$9,1,MATCH($D101,'6. Patients'!$IH$9:$JA$9,0),ROWS('6. Patients'!DS$10:DS$107))),0),
IFERROR(SUMPRODUCT('6. Patients'!CF$10:CF$107,OFFSET('6. Patients'!$JB$9,1,MATCH($D101,'6. Patients'!$JC$9:$KZ$9,0),ROWS('6. Patients'!DS$10:DS$107))),0)+
IFERROR(SUMPRODUCT('6. Patients'!CF$10:CF$107,OFFSET('6. Patients'!$LA$9,1,MATCH($D101,'6. Patients'!$LB$9:$LU$9,0),ROWS('6. Patients'!DS$10:DS$107))),0)+
IFERROR(SUMPRODUCT('6. Patients'!CF$10:CF$107,OFFSET('6. Patients'!$LV$9,1,MATCH($D101,'6. Patients'!$LW$9:$NT$9,0),ROWS('6. Patients'!DS$10:DS$107))),0)+
IFERROR(SUMPRODUCT('6. Patients'!CF$10:CF$107,OFFSET('6. Patients'!$NU$9,1,MATCH($D101,'6. Patients'!$NV$9:$OO$9,0),ROWS('6. Patients'!DS$10:DS$107))),0),
IFERROR(SUMPRODUCT('6. Patients'!CF$10:CF$107,OFFSET('6. Patients'!$OP$9,1,MATCH($D101,'6. Patients'!$OQ$9:$QN$9,0),ROWS('6. Patients'!DS$10:DS$107))),0)+
IFERROR(SUMPRODUCT('6. Patients'!CF$10:CF$107,OFFSET('6. Patients'!$QO$9,1,MATCH($D101,'6. Patients'!$QP$9:$RI$9,0),ROWS('6. Patients'!DS$10:DS$107))),0)+
IFERROR(SUMPRODUCT('6. Patients'!CF$10:CF$107,OFFSET('6. Patients'!$RJ$9,1,MATCH($D101,'6. Patients'!$RK$9:$TH$9,0),ROWS('6. Patients'!DS$10:DS$107))),0)+
IFERROR(SUMPRODUCT('6. Patients'!CF$10:CF$107,OFFSET('6. Patients'!$TI$9,1,MATCH($D101,'6. Patients'!$TJ$9:$UC$9,0),ROWS('6. Patients'!DS$10:DS$107))),0))+
IFERROR(VLOOKUP($D101,$H$116:$L$146,COLUMNS($H$115:$J$115)-1+M$7,0)*$E101*$F101*'1. General Inputs'!$J$25,0),0),0)</f>
        <v>0</v>
      </c>
      <c r="N101" s="775">
        <f ca="1">ROUNDUP(IFERROR($F101*$E101*CHOOSE(N$7,
IFERROR(SUMPRODUCT('6. Patients'!CG$10:CG$107,OFFSET('6. Patients'!$DN$9,1,MATCH($D101,'6. Patients'!$DO$9:$FL$9,0),ROWS('6. Patients'!DT$10:DT$107))),0)+
IFERROR(SUMPRODUCT('6. Patients'!CG$10:CG$107,OFFSET('6. Patients'!$FM$9,1,MATCH($D101,'6. Patients'!$FN$9:$GG$9,0),ROWS('6. Patients'!DT$10:DT$107))),0)+
IFERROR(SUMPRODUCT('6. Patients'!CG$10:CG$107,OFFSET('6. Patients'!$GH$9,1,MATCH($D101,'6. Patients'!$GI$9:$IF$9,0),ROWS('6. Patients'!DT$10:DT$107))),0)+
IFERROR(SUMPRODUCT('6. Patients'!CG$10:CG$107,OFFSET('6. Patients'!$IG$9,1,MATCH($D101,'6. Patients'!$IH$9:$JA$9,0),ROWS('6. Patients'!DT$10:DT$107))),0),
IFERROR(SUMPRODUCT('6. Patients'!CG$10:CG$107,OFFSET('6. Patients'!$JB$9,1,MATCH($D101,'6. Patients'!$JC$9:$KZ$9,0),ROWS('6. Patients'!DT$10:DT$107))),0)+
IFERROR(SUMPRODUCT('6. Patients'!CG$10:CG$107,OFFSET('6. Patients'!$LA$9,1,MATCH($D101,'6. Patients'!$LB$9:$LU$9,0),ROWS('6. Patients'!DT$10:DT$107))),0)+
IFERROR(SUMPRODUCT('6. Patients'!CG$10:CG$107,OFFSET('6. Patients'!$LV$9,1,MATCH($D101,'6. Patients'!$LW$9:$NT$9,0),ROWS('6. Patients'!DT$10:DT$107))),0)+
IFERROR(SUMPRODUCT('6. Patients'!CG$10:CG$107,OFFSET('6. Patients'!$NU$9,1,MATCH($D101,'6. Patients'!$NV$9:$OO$9,0),ROWS('6. Patients'!DT$10:DT$107))),0),
IFERROR(SUMPRODUCT('6. Patients'!CG$10:CG$107,OFFSET('6. Patients'!$OP$9,1,MATCH($D101,'6. Patients'!$OQ$9:$QN$9,0),ROWS('6. Patients'!DT$10:DT$107))),0)+
IFERROR(SUMPRODUCT('6. Patients'!CG$10:CG$107,OFFSET('6. Patients'!$QO$9,1,MATCH($D101,'6. Patients'!$QP$9:$RI$9,0),ROWS('6. Patients'!DT$10:DT$107))),0)+
IFERROR(SUMPRODUCT('6. Patients'!CG$10:CG$107,OFFSET('6. Patients'!$RJ$9,1,MATCH($D101,'6. Patients'!$RK$9:$TH$9,0),ROWS('6. Patients'!DT$10:DT$107))),0)+
IFERROR(SUMPRODUCT('6. Patients'!CG$10:CG$107,OFFSET('6. Patients'!$TI$9,1,MATCH($D101,'6. Patients'!$TJ$9:$UC$9,0),ROWS('6. Patients'!DT$10:DT$107))),0))+
IFERROR(VLOOKUP($D101,$H$116:$L$146,COLUMNS($H$115:$J$115)-1+N$7,0)*$E101*$F101*'1. General Inputs'!$J$25,0),0),0)</f>
        <v>0</v>
      </c>
      <c r="O101" s="775">
        <f ca="1">ROUNDUP(IFERROR($F101*$E101*CHOOSE(O$7,
IFERROR(SUMPRODUCT('6. Patients'!CH$10:CH$107,OFFSET('6. Patients'!$DN$9,1,MATCH($D101,'6. Patients'!$DO$9:$FL$9,0),ROWS('6. Patients'!DU$10:DU$107))),0)+
IFERROR(SUMPRODUCT('6. Patients'!CH$10:CH$107,OFFSET('6. Patients'!$FM$9,1,MATCH($D101,'6. Patients'!$FN$9:$GG$9,0),ROWS('6. Patients'!DU$10:DU$107))),0)+
IFERROR(SUMPRODUCT('6. Patients'!CH$10:CH$107,OFFSET('6. Patients'!$GH$9,1,MATCH($D101,'6. Patients'!$GI$9:$IF$9,0),ROWS('6. Patients'!DU$10:DU$107))),0)+
IFERROR(SUMPRODUCT('6. Patients'!CH$10:CH$107,OFFSET('6. Patients'!$IG$9,1,MATCH($D101,'6. Patients'!$IH$9:$JA$9,0),ROWS('6. Patients'!DU$10:DU$107))),0),
IFERROR(SUMPRODUCT('6. Patients'!CH$10:CH$107,OFFSET('6. Patients'!$JB$9,1,MATCH($D101,'6. Patients'!$JC$9:$KZ$9,0),ROWS('6. Patients'!DU$10:DU$107))),0)+
IFERROR(SUMPRODUCT('6. Patients'!CH$10:CH$107,OFFSET('6. Patients'!$LA$9,1,MATCH($D101,'6. Patients'!$LB$9:$LU$9,0),ROWS('6. Patients'!DU$10:DU$107))),0)+
IFERROR(SUMPRODUCT('6. Patients'!CH$10:CH$107,OFFSET('6. Patients'!$LV$9,1,MATCH($D101,'6. Patients'!$LW$9:$NT$9,0),ROWS('6. Patients'!DU$10:DU$107))),0)+
IFERROR(SUMPRODUCT('6. Patients'!CH$10:CH$107,OFFSET('6. Patients'!$NU$9,1,MATCH($D101,'6. Patients'!$NV$9:$OO$9,0),ROWS('6. Patients'!DU$10:DU$107))),0),
IFERROR(SUMPRODUCT('6. Patients'!CH$10:CH$107,OFFSET('6. Patients'!$OP$9,1,MATCH($D101,'6. Patients'!$OQ$9:$QN$9,0),ROWS('6. Patients'!DU$10:DU$107))),0)+
IFERROR(SUMPRODUCT('6. Patients'!CH$10:CH$107,OFFSET('6. Patients'!$QO$9,1,MATCH($D101,'6. Patients'!$QP$9:$RI$9,0),ROWS('6. Patients'!DU$10:DU$107))),0)+
IFERROR(SUMPRODUCT('6. Patients'!CH$10:CH$107,OFFSET('6. Patients'!$RJ$9,1,MATCH($D101,'6. Patients'!$RK$9:$TH$9,0),ROWS('6. Patients'!DU$10:DU$107))),0)+
IFERROR(SUMPRODUCT('6. Patients'!CH$10:CH$107,OFFSET('6. Patients'!$TI$9,1,MATCH($D101,'6. Patients'!$TJ$9:$UC$9,0),ROWS('6. Patients'!DU$10:DU$107))),0))+
IFERROR(VLOOKUP($D101,$H$116:$L$146,COLUMNS($H$115:$J$115)-1+O$7,0)*$E101*$F101*'1. General Inputs'!$J$25,0),0),0)</f>
        <v>0</v>
      </c>
      <c r="P101" s="775">
        <f ca="1">ROUNDUP(IFERROR($F101*$E101*CHOOSE(P$7,
IFERROR(SUMPRODUCT('6. Patients'!CI$10:CI$107,OFFSET('6. Patients'!$DN$9,1,MATCH($D101,'6. Patients'!$DO$9:$FL$9,0),ROWS('6. Patients'!DV$10:DV$107))),0)+
IFERROR(SUMPRODUCT('6. Patients'!CI$10:CI$107,OFFSET('6. Patients'!$FM$9,1,MATCH($D101,'6. Patients'!$FN$9:$GG$9,0),ROWS('6. Patients'!DV$10:DV$107))),0)+
IFERROR(SUMPRODUCT('6. Patients'!CI$10:CI$107,OFFSET('6. Patients'!$GH$9,1,MATCH($D101,'6. Patients'!$GI$9:$IF$9,0),ROWS('6. Patients'!DV$10:DV$107))),0)+
IFERROR(SUMPRODUCT('6. Patients'!CI$10:CI$107,OFFSET('6. Patients'!$IG$9,1,MATCH($D101,'6. Patients'!$IH$9:$JA$9,0),ROWS('6. Patients'!DV$10:DV$107))),0),
IFERROR(SUMPRODUCT('6. Patients'!CI$10:CI$107,OFFSET('6. Patients'!$JB$9,1,MATCH($D101,'6. Patients'!$JC$9:$KZ$9,0),ROWS('6. Patients'!DV$10:DV$107))),0)+
IFERROR(SUMPRODUCT('6. Patients'!CI$10:CI$107,OFFSET('6. Patients'!$LA$9,1,MATCH($D101,'6. Patients'!$LB$9:$LU$9,0),ROWS('6. Patients'!DV$10:DV$107))),0)+
IFERROR(SUMPRODUCT('6. Patients'!CI$10:CI$107,OFFSET('6. Patients'!$LV$9,1,MATCH($D101,'6. Patients'!$LW$9:$NT$9,0),ROWS('6. Patients'!DV$10:DV$107))),0)+
IFERROR(SUMPRODUCT('6. Patients'!CI$10:CI$107,OFFSET('6. Patients'!$NU$9,1,MATCH($D101,'6. Patients'!$NV$9:$OO$9,0),ROWS('6. Patients'!DV$10:DV$107))),0),
IFERROR(SUMPRODUCT('6. Patients'!CI$10:CI$107,OFFSET('6. Patients'!$OP$9,1,MATCH($D101,'6. Patients'!$OQ$9:$QN$9,0),ROWS('6. Patients'!DV$10:DV$107))),0)+
IFERROR(SUMPRODUCT('6. Patients'!CI$10:CI$107,OFFSET('6. Patients'!$QO$9,1,MATCH($D101,'6. Patients'!$QP$9:$RI$9,0),ROWS('6. Patients'!DV$10:DV$107))),0)+
IFERROR(SUMPRODUCT('6. Patients'!CI$10:CI$107,OFFSET('6. Patients'!$RJ$9,1,MATCH($D101,'6. Patients'!$RK$9:$TH$9,0),ROWS('6. Patients'!DV$10:DV$107))),0)+
IFERROR(SUMPRODUCT('6. Patients'!CI$10:CI$107,OFFSET('6. Patients'!$TI$9,1,MATCH($D101,'6. Patients'!$TJ$9:$UC$9,0),ROWS('6. Patients'!DV$10:DV$107))),0))+
IFERROR(VLOOKUP($D101,$H$116:$L$146,COLUMNS($H$115:$J$115)-1+P$7,0)*$E101*$F101*'1. General Inputs'!$J$25,0),0),0)</f>
        <v>0</v>
      </c>
      <c r="Q101" s="775">
        <f ca="1">ROUNDUP(IFERROR($F101*$E101*CHOOSE(Q$7,
IFERROR(SUMPRODUCT('6. Patients'!CJ$10:CJ$107,OFFSET('6. Patients'!$DN$9,1,MATCH($D101,'6. Patients'!$DO$9:$FL$9,0),ROWS('6. Patients'!DW$10:DW$107))),0)+
IFERROR(SUMPRODUCT('6. Patients'!CJ$10:CJ$107,OFFSET('6. Patients'!$FM$9,1,MATCH($D101,'6. Patients'!$FN$9:$GG$9,0),ROWS('6. Patients'!DW$10:DW$107))),0)+
IFERROR(SUMPRODUCT('6. Patients'!CJ$10:CJ$107,OFFSET('6. Patients'!$GH$9,1,MATCH($D101,'6. Patients'!$GI$9:$IF$9,0),ROWS('6. Patients'!DW$10:DW$107))),0)+
IFERROR(SUMPRODUCT('6. Patients'!CJ$10:CJ$107,OFFSET('6. Patients'!$IG$9,1,MATCH($D101,'6. Patients'!$IH$9:$JA$9,0),ROWS('6. Patients'!DW$10:DW$107))),0),
IFERROR(SUMPRODUCT('6. Patients'!CJ$10:CJ$107,OFFSET('6. Patients'!$JB$9,1,MATCH($D101,'6. Patients'!$JC$9:$KZ$9,0),ROWS('6. Patients'!DW$10:DW$107))),0)+
IFERROR(SUMPRODUCT('6. Patients'!CJ$10:CJ$107,OFFSET('6. Patients'!$LA$9,1,MATCH($D101,'6. Patients'!$LB$9:$LU$9,0),ROWS('6. Patients'!DW$10:DW$107))),0)+
IFERROR(SUMPRODUCT('6. Patients'!CJ$10:CJ$107,OFFSET('6. Patients'!$LV$9,1,MATCH($D101,'6. Patients'!$LW$9:$NT$9,0),ROWS('6. Patients'!DW$10:DW$107))),0)+
IFERROR(SUMPRODUCT('6. Patients'!CJ$10:CJ$107,OFFSET('6. Patients'!$NU$9,1,MATCH($D101,'6. Patients'!$NV$9:$OO$9,0),ROWS('6. Patients'!DW$10:DW$107))),0),
IFERROR(SUMPRODUCT('6. Patients'!CJ$10:CJ$107,OFFSET('6. Patients'!$OP$9,1,MATCH($D101,'6. Patients'!$OQ$9:$QN$9,0),ROWS('6. Patients'!DW$10:DW$107))),0)+
IFERROR(SUMPRODUCT('6. Patients'!CJ$10:CJ$107,OFFSET('6. Patients'!$QO$9,1,MATCH($D101,'6. Patients'!$QP$9:$RI$9,0),ROWS('6. Patients'!DW$10:DW$107))),0)+
IFERROR(SUMPRODUCT('6. Patients'!CJ$10:CJ$107,OFFSET('6. Patients'!$RJ$9,1,MATCH($D101,'6. Patients'!$RK$9:$TH$9,0),ROWS('6. Patients'!DW$10:DW$107))),0)+
IFERROR(SUMPRODUCT('6. Patients'!CJ$10:CJ$107,OFFSET('6. Patients'!$TI$9,1,MATCH($D101,'6. Patients'!$TJ$9:$UC$9,0),ROWS('6. Patients'!DW$10:DW$107))),0))+
IFERROR(VLOOKUP($D101,$H$116:$L$146,COLUMNS($H$115:$J$115)-1+Q$7,0)*$E101*$F101*'1. General Inputs'!$J$25,0),0),0)</f>
        <v>0</v>
      </c>
      <c r="R101" s="775">
        <f ca="1">ROUNDUP(IFERROR($F101*$E101*CHOOSE(R$7,
IFERROR(SUMPRODUCT('6. Patients'!CK$10:CK$107,OFFSET('6. Patients'!$DN$9,1,MATCH($D101,'6. Patients'!$DO$9:$FL$9,0),ROWS('6. Patients'!DX$10:DX$107))),0)+
IFERROR(SUMPRODUCT('6. Patients'!CK$10:CK$107,OFFSET('6. Patients'!$FM$9,1,MATCH($D101,'6. Patients'!$FN$9:$GG$9,0),ROWS('6. Patients'!DX$10:DX$107))),0)+
IFERROR(SUMPRODUCT('6. Patients'!CK$10:CK$107,OFFSET('6. Patients'!$GH$9,1,MATCH($D101,'6. Patients'!$GI$9:$IF$9,0),ROWS('6. Patients'!DX$10:DX$107))),0)+
IFERROR(SUMPRODUCT('6. Patients'!CK$10:CK$107,OFFSET('6. Patients'!$IG$9,1,MATCH($D101,'6. Patients'!$IH$9:$JA$9,0),ROWS('6. Patients'!DX$10:DX$107))),0),
IFERROR(SUMPRODUCT('6. Patients'!CK$10:CK$107,OFFSET('6. Patients'!$JB$9,1,MATCH($D101,'6. Patients'!$JC$9:$KZ$9,0),ROWS('6. Patients'!DX$10:DX$107))),0)+
IFERROR(SUMPRODUCT('6. Patients'!CK$10:CK$107,OFFSET('6. Patients'!$LA$9,1,MATCH($D101,'6. Patients'!$LB$9:$LU$9,0),ROWS('6. Patients'!DX$10:DX$107))),0)+
IFERROR(SUMPRODUCT('6. Patients'!CK$10:CK$107,OFFSET('6. Patients'!$LV$9,1,MATCH($D101,'6. Patients'!$LW$9:$NT$9,0),ROWS('6. Patients'!DX$10:DX$107))),0)+
IFERROR(SUMPRODUCT('6. Patients'!CK$10:CK$107,OFFSET('6. Patients'!$NU$9,1,MATCH($D101,'6. Patients'!$NV$9:$OO$9,0),ROWS('6. Patients'!DX$10:DX$107))),0),
IFERROR(SUMPRODUCT('6. Patients'!CK$10:CK$107,OFFSET('6. Patients'!$OP$9,1,MATCH($D101,'6. Patients'!$OQ$9:$QN$9,0),ROWS('6. Patients'!DX$10:DX$107))),0)+
IFERROR(SUMPRODUCT('6. Patients'!CK$10:CK$107,OFFSET('6. Patients'!$QO$9,1,MATCH($D101,'6. Patients'!$QP$9:$RI$9,0),ROWS('6. Patients'!DX$10:DX$107))),0)+
IFERROR(SUMPRODUCT('6. Patients'!CK$10:CK$107,OFFSET('6. Patients'!$RJ$9,1,MATCH($D101,'6. Patients'!$RK$9:$TH$9,0),ROWS('6. Patients'!DX$10:DX$107))),0)+
IFERROR(SUMPRODUCT('6. Patients'!CK$10:CK$107,OFFSET('6. Patients'!$TI$9,1,MATCH($D101,'6. Patients'!$TJ$9:$UC$9,0),ROWS('6. Patients'!DX$10:DX$107))),0))+
IFERROR(VLOOKUP($D101,$H$116:$L$146,COLUMNS($H$115:$J$115)-1+R$7,0)*$E101*$F101*'1. General Inputs'!$J$25,0),0),0)</f>
        <v>0</v>
      </c>
      <c r="S101" s="775">
        <f ca="1">ROUNDUP(IFERROR($F101*$E101*CHOOSE(S$7,
IFERROR(SUMPRODUCT('6. Patients'!CL$10:CL$107,OFFSET('6. Patients'!$DN$9,1,MATCH($D101,'6. Patients'!$DO$9:$FL$9,0),ROWS('6. Patients'!DY$10:DY$107))),0)+
IFERROR(SUMPRODUCT('6. Patients'!CL$10:CL$107,OFFSET('6. Patients'!$FM$9,1,MATCH($D101,'6. Patients'!$FN$9:$GG$9,0),ROWS('6. Patients'!DY$10:DY$107))),0)+
IFERROR(SUMPRODUCT('6. Patients'!CL$10:CL$107,OFFSET('6. Patients'!$GH$9,1,MATCH($D101,'6. Patients'!$GI$9:$IF$9,0),ROWS('6. Patients'!DY$10:DY$107))),0)+
IFERROR(SUMPRODUCT('6. Patients'!CL$10:CL$107,OFFSET('6. Patients'!$IG$9,1,MATCH($D101,'6. Patients'!$IH$9:$JA$9,0),ROWS('6. Patients'!DY$10:DY$107))),0),
IFERROR(SUMPRODUCT('6. Patients'!CL$10:CL$107,OFFSET('6. Patients'!$JB$9,1,MATCH($D101,'6. Patients'!$JC$9:$KZ$9,0),ROWS('6. Patients'!DY$10:DY$107))),0)+
IFERROR(SUMPRODUCT('6. Patients'!CL$10:CL$107,OFFSET('6. Patients'!$LA$9,1,MATCH($D101,'6. Patients'!$LB$9:$LU$9,0),ROWS('6. Patients'!DY$10:DY$107))),0)+
IFERROR(SUMPRODUCT('6. Patients'!CL$10:CL$107,OFFSET('6. Patients'!$LV$9,1,MATCH($D101,'6. Patients'!$LW$9:$NT$9,0),ROWS('6. Patients'!DY$10:DY$107))),0)+
IFERROR(SUMPRODUCT('6. Patients'!CL$10:CL$107,OFFSET('6. Patients'!$NU$9,1,MATCH($D101,'6. Patients'!$NV$9:$OO$9,0),ROWS('6. Patients'!DY$10:DY$107))),0),
IFERROR(SUMPRODUCT('6. Patients'!CL$10:CL$107,OFFSET('6. Patients'!$OP$9,1,MATCH($D101,'6. Patients'!$OQ$9:$QN$9,0),ROWS('6. Patients'!DY$10:DY$107))),0)+
IFERROR(SUMPRODUCT('6. Patients'!CL$10:CL$107,OFFSET('6. Patients'!$QO$9,1,MATCH($D101,'6. Patients'!$QP$9:$RI$9,0),ROWS('6. Patients'!DY$10:DY$107))),0)+
IFERROR(SUMPRODUCT('6. Patients'!CL$10:CL$107,OFFSET('6. Patients'!$RJ$9,1,MATCH($D101,'6. Patients'!$RK$9:$TH$9,0),ROWS('6. Patients'!DY$10:DY$107))),0)+
IFERROR(SUMPRODUCT('6. Patients'!CL$10:CL$107,OFFSET('6. Patients'!$TI$9,1,MATCH($D101,'6. Patients'!$TJ$9:$UC$9,0),ROWS('6. Patients'!DY$10:DY$107))),0))+
IFERROR(VLOOKUP($D101,$H$116:$L$146,COLUMNS($H$115:$J$115)-1+S$7,0)*$E101*$F101*'1. General Inputs'!$J$25,0),0),0)</f>
        <v>0</v>
      </c>
      <c r="T101" s="775">
        <f ca="1">ROUNDUP(IFERROR($F101*$E101*CHOOSE(T$7,
IFERROR(SUMPRODUCT('6. Patients'!CM$10:CM$107,OFFSET('6. Patients'!$DN$9,1,MATCH($D101,'6. Patients'!$DO$9:$FL$9,0),ROWS('6. Patients'!DZ$10:DZ$107))),0)+
IFERROR(SUMPRODUCT('6. Patients'!CM$10:CM$107,OFFSET('6. Patients'!$FM$9,1,MATCH($D101,'6. Patients'!$FN$9:$GG$9,0),ROWS('6. Patients'!DZ$10:DZ$107))),0)+
IFERROR(SUMPRODUCT('6. Patients'!CM$10:CM$107,OFFSET('6. Patients'!$GH$9,1,MATCH($D101,'6. Patients'!$GI$9:$IF$9,0),ROWS('6. Patients'!DZ$10:DZ$107))),0)+
IFERROR(SUMPRODUCT('6. Patients'!CM$10:CM$107,OFFSET('6. Patients'!$IG$9,1,MATCH($D101,'6. Patients'!$IH$9:$JA$9,0),ROWS('6. Patients'!DZ$10:DZ$107))),0),
IFERROR(SUMPRODUCT('6. Patients'!CM$10:CM$107,OFFSET('6. Patients'!$JB$9,1,MATCH($D101,'6. Patients'!$JC$9:$KZ$9,0),ROWS('6. Patients'!DZ$10:DZ$107))),0)+
IFERROR(SUMPRODUCT('6. Patients'!CM$10:CM$107,OFFSET('6. Patients'!$LA$9,1,MATCH($D101,'6. Patients'!$LB$9:$LU$9,0),ROWS('6. Patients'!DZ$10:DZ$107))),0)+
IFERROR(SUMPRODUCT('6. Patients'!CM$10:CM$107,OFFSET('6. Patients'!$LV$9,1,MATCH($D101,'6. Patients'!$LW$9:$NT$9,0),ROWS('6. Patients'!DZ$10:DZ$107))),0)+
IFERROR(SUMPRODUCT('6. Patients'!CM$10:CM$107,OFFSET('6. Patients'!$NU$9,1,MATCH($D101,'6. Patients'!$NV$9:$OO$9,0),ROWS('6. Patients'!DZ$10:DZ$107))),0),
IFERROR(SUMPRODUCT('6. Patients'!CM$10:CM$107,OFFSET('6. Patients'!$OP$9,1,MATCH($D101,'6. Patients'!$OQ$9:$QN$9,0),ROWS('6. Patients'!DZ$10:DZ$107))),0)+
IFERROR(SUMPRODUCT('6. Patients'!CM$10:CM$107,OFFSET('6. Patients'!$QO$9,1,MATCH($D101,'6. Patients'!$QP$9:$RI$9,0),ROWS('6. Patients'!DZ$10:DZ$107))),0)+
IFERROR(SUMPRODUCT('6. Patients'!CM$10:CM$107,OFFSET('6. Patients'!$RJ$9,1,MATCH($D101,'6. Patients'!$RK$9:$TH$9,0),ROWS('6. Patients'!DZ$10:DZ$107))),0)+
IFERROR(SUMPRODUCT('6. Patients'!CM$10:CM$107,OFFSET('6. Patients'!$TI$9,1,MATCH($D101,'6. Patients'!$TJ$9:$UC$9,0),ROWS('6. Patients'!DZ$10:DZ$107))),0))+
IFERROR(VLOOKUP($D101,$H$116:$L$146,COLUMNS($H$115:$J$115)-1+T$7,0)*$E101*$F101*'1. General Inputs'!$J$25,0),0),0)</f>
        <v>0</v>
      </c>
      <c r="U101" s="775">
        <f ca="1">ROUNDUP(IFERROR($F101*$E101*CHOOSE(U$7,
IFERROR(SUMPRODUCT('6. Patients'!CN$10:CN$107,OFFSET('6. Patients'!$DN$9,1,MATCH($D101,'6. Patients'!$DO$9:$FL$9,0),ROWS('6. Patients'!EA$10:EA$107))),0)+
IFERROR(SUMPRODUCT('6. Patients'!CN$10:CN$107,OFFSET('6. Patients'!$FM$9,1,MATCH($D101,'6. Patients'!$FN$9:$GG$9,0),ROWS('6. Patients'!EA$10:EA$107))),0)+
IFERROR(SUMPRODUCT('6. Patients'!CN$10:CN$107,OFFSET('6. Patients'!$GH$9,1,MATCH($D101,'6. Patients'!$GI$9:$IF$9,0),ROWS('6. Patients'!EA$10:EA$107))),0)+
IFERROR(SUMPRODUCT('6. Patients'!CN$10:CN$107,OFFSET('6. Patients'!$IG$9,1,MATCH($D101,'6. Patients'!$IH$9:$JA$9,0),ROWS('6. Patients'!EA$10:EA$107))),0),
IFERROR(SUMPRODUCT('6. Patients'!CN$10:CN$107,OFFSET('6. Patients'!$JB$9,1,MATCH($D101,'6. Patients'!$JC$9:$KZ$9,0),ROWS('6. Patients'!EA$10:EA$107))),0)+
IFERROR(SUMPRODUCT('6. Patients'!CN$10:CN$107,OFFSET('6. Patients'!$LA$9,1,MATCH($D101,'6. Patients'!$LB$9:$LU$9,0),ROWS('6. Patients'!EA$10:EA$107))),0)+
IFERROR(SUMPRODUCT('6. Patients'!CN$10:CN$107,OFFSET('6. Patients'!$LV$9,1,MATCH($D101,'6. Patients'!$LW$9:$NT$9,0),ROWS('6. Patients'!EA$10:EA$107))),0)+
IFERROR(SUMPRODUCT('6. Patients'!CN$10:CN$107,OFFSET('6. Patients'!$NU$9,1,MATCH($D101,'6. Patients'!$NV$9:$OO$9,0),ROWS('6. Patients'!EA$10:EA$107))),0),
IFERROR(SUMPRODUCT('6. Patients'!CN$10:CN$107,OFFSET('6. Patients'!$OP$9,1,MATCH($D101,'6. Patients'!$OQ$9:$QN$9,0),ROWS('6. Patients'!EA$10:EA$107))),0)+
IFERROR(SUMPRODUCT('6. Patients'!CN$10:CN$107,OFFSET('6. Patients'!$QO$9,1,MATCH($D101,'6. Patients'!$QP$9:$RI$9,0),ROWS('6. Patients'!EA$10:EA$107))),0)+
IFERROR(SUMPRODUCT('6. Patients'!CN$10:CN$107,OFFSET('6. Patients'!$RJ$9,1,MATCH($D101,'6. Patients'!$RK$9:$TH$9,0),ROWS('6. Patients'!EA$10:EA$107))),0)+
IFERROR(SUMPRODUCT('6. Patients'!CN$10:CN$107,OFFSET('6. Patients'!$TI$9,1,MATCH($D101,'6. Patients'!$TJ$9:$UC$9,0),ROWS('6. Patients'!EA$10:EA$107))),0))+
IFERROR(VLOOKUP($D101,$H$116:$L$146,COLUMNS($H$115:$J$115)-1+U$7,0)*$E101*$F101*'1. General Inputs'!$J$25,0),0),0)</f>
        <v>0</v>
      </c>
      <c r="V101" s="775">
        <f ca="1">ROUNDUP(IFERROR($F101*$E101*CHOOSE(V$7,
IFERROR(SUMPRODUCT('6. Patients'!CO$10:CO$107,OFFSET('6. Patients'!$DN$9,1,MATCH($D101,'6. Patients'!$DO$9:$FL$9,0),ROWS('6. Patients'!EB$10:EB$107))),0)+
IFERROR(SUMPRODUCT('6. Patients'!CO$10:CO$107,OFFSET('6. Patients'!$FM$9,1,MATCH($D101,'6. Patients'!$FN$9:$GG$9,0),ROWS('6. Patients'!EB$10:EB$107))),0)+
IFERROR(SUMPRODUCT('6. Patients'!CO$10:CO$107,OFFSET('6. Patients'!$GH$9,1,MATCH($D101,'6. Patients'!$GI$9:$IF$9,0),ROWS('6. Patients'!EB$10:EB$107))),0)+
IFERROR(SUMPRODUCT('6. Patients'!CO$10:CO$107,OFFSET('6. Patients'!$IG$9,1,MATCH($D101,'6. Patients'!$IH$9:$JA$9,0),ROWS('6. Patients'!EB$10:EB$107))),0),
IFERROR(SUMPRODUCT('6. Patients'!CO$10:CO$107,OFFSET('6. Patients'!$JB$9,1,MATCH($D101,'6. Patients'!$JC$9:$KZ$9,0),ROWS('6. Patients'!EB$10:EB$107))),0)+
IFERROR(SUMPRODUCT('6. Patients'!CO$10:CO$107,OFFSET('6. Patients'!$LA$9,1,MATCH($D101,'6. Patients'!$LB$9:$LU$9,0),ROWS('6. Patients'!EB$10:EB$107))),0)+
IFERROR(SUMPRODUCT('6. Patients'!CO$10:CO$107,OFFSET('6. Patients'!$LV$9,1,MATCH($D101,'6. Patients'!$LW$9:$NT$9,0),ROWS('6. Patients'!EB$10:EB$107))),0)+
IFERROR(SUMPRODUCT('6. Patients'!CO$10:CO$107,OFFSET('6. Patients'!$NU$9,1,MATCH($D101,'6. Patients'!$NV$9:$OO$9,0),ROWS('6. Patients'!EB$10:EB$107))),0),
IFERROR(SUMPRODUCT('6. Patients'!CO$10:CO$107,OFFSET('6. Patients'!$OP$9,1,MATCH($D101,'6. Patients'!$OQ$9:$QN$9,0),ROWS('6. Patients'!EB$10:EB$107))),0)+
IFERROR(SUMPRODUCT('6. Patients'!CO$10:CO$107,OFFSET('6. Patients'!$QO$9,1,MATCH($D101,'6. Patients'!$QP$9:$RI$9,0),ROWS('6. Patients'!EB$10:EB$107))),0)+
IFERROR(SUMPRODUCT('6. Patients'!CO$10:CO$107,OFFSET('6. Patients'!$RJ$9,1,MATCH($D101,'6. Patients'!$RK$9:$TH$9,0),ROWS('6. Patients'!EB$10:EB$107))),0)+
IFERROR(SUMPRODUCT('6. Patients'!CO$10:CO$107,OFFSET('6. Patients'!$TI$9,1,MATCH($D101,'6. Patients'!$TJ$9:$UC$9,0),ROWS('6. Patients'!EB$10:EB$107))),0))+
IFERROR(VLOOKUP($D101,$H$116:$L$146,COLUMNS($H$115:$J$115)-1+V$7,0)*$E101*$F101*'1. General Inputs'!$J$25,0),0),0)</f>
        <v>0</v>
      </c>
      <c r="W101" s="775">
        <f ca="1">ROUNDUP(IFERROR($F101*$E101*CHOOSE(W$7,
IFERROR(SUMPRODUCT('6. Patients'!CP$10:CP$107,OFFSET('6. Patients'!$DN$9,1,MATCH($D101,'6. Patients'!$DO$9:$FL$9,0),ROWS('6. Patients'!EC$10:EC$107))),0)+
IFERROR(SUMPRODUCT('6. Patients'!CP$10:CP$107,OFFSET('6. Patients'!$FM$9,1,MATCH($D101,'6. Patients'!$FN$9:$GG$9,0),ROWS('6. Patients'!EC$10:EC$107))),0)+
IFERROR(SUMPRODUCT('6. Patients'!CP$10:CP$107,OFFSET('6. Patients'!$GH$9,1,MATCH($D101,'6. Patients'!$GI$9:$IF$9,0),ROWS('6. Patients'!EC$10:EC$107))),0)+
IFERROR(SUMPRODUCT('6. Patients'!CP$10:CP$107,OFFSET('6. Patients'!$IG$9,1,MATCH($D101,'6. Patients'!$IH$9:$JA$9,0),ROWS('6. Patients'!EC$10:EC$107))),0),
IFERROR(SUMPRODUCT('6. Patients'!CP$10:CP$107,OFFSET('6. Patients'!$JB$9,1,MATCH($D101,'6. Patients'!$JC$9:$KZ$9,0),ROWS('6. Patients'!EC$10:EC$107))),0)+
IFERROR(SUMPRODUCT('6. Patients'!CP$10:CP$107,OFFSET('6. Patients'!$LA$9,1,MATCH($D101,'6. Patients'!$LB$9:$LU$9,0),ROWS('6. Patients'!EC$10:EC$107))),0)+
IFERROR(SUMPRODUCT('6. Patients'!CP$10:CP$107,OFFSET('6. Patients'!$LV$9,1,MATCH($D101,'6. Patients'!$LW$9:$NT$9,0),ROWS('6. Patients'!EC$10:EC$107))),0)+
IFERROR(SUMPRODUCT('6. Patients'!CP$10:CP$107,OFFSET('6. Patients'!$NU$9,1,MATCH($D101,'6. Patients'!$NV$9:$OO$9,0),ROWS('6. Patients'!EC$10:EC$107))),0),
IFERROR(SUMPRODUCT('6. Patients'!CP$10:CP$107,OFFSET('6. Patients'!$OP$9,1,MATCH($D101,'6. Patients'!$OQ$9:$QN$9,0),ROWS('6. Patients'!EC$10:EC$107))),0)+
IFERROR(SUMPRODUCT('6. Patients'!CP$10:CP$107,OFFSET('6. Patients'!$QO$9,1,MATCH($D101,'6. Patients'!$QP$9:$RI$9,0),ROWS('6. Patients'!EC$10:EC$107))),0)+
IFERROR(SUMPRODUCT('6. Patients'!CP$10:CP$107,OFFSET('6. Patients'!$RJ$9,1,MATCH($D101,'6. Patients'!$RK$9:$TH$9,0),ROWS('6. Patients'!EC$10:EC$107))),0)+
IFERROR(SUMPRODUCT('6. Patients'!CP$10:CP$107,OFFSET('6. Patients'!$TI$9,1,MATCH($D101,'6. Patients'!$TJ$9:$UC$9,0),ROWS('6. Patients'!EC$10:EC$107))),0))+
IFERROR(VLOOKUP($D101,$H$116:$L$146,COLUMNS($H$115:$J$115)-1+W$7,0)*$E101*$F101*'1. General Inputs'!$J$25,0),0),0)</f>
        <v>0</v>
      </c>
      <c r="X101" s="775">
        <f ca="1">ROUNDUP(IFERROR($F101*$E101*CHOOSE(X$7,
IFERROR(SUMPRODUCT('6. Patients'!CQ$10:CQ$107,OFFSET('6. Patients'!$DN$9,1,MATCH($D101,'6. Patients'!$DO$9:$FL$9,0),ROWS('6. Patients'!ED$10:ED$107))),0)+
IFERROR(SUMPRODUCT('6. Patients'!CQ$10:CQ$107,OFFSET('6. Patients'!$FM$9,1,MATCH($D101,'6. Patients'!$FN$9:$GG$9,0),ROWS('6. Patients'!ED$10:ED$107))),0)+
IFERROR(SUMPRODUCT('6. Patients'!CQ$10:CQ$107,OFFSET('6. Patients'!$GH$9,1,MATCH($D101,'6. Patients'!$GI$9:$IF$9,0),ROWS('6. Patients'!ED$10:ED$107))),0)+
IFERROR(SUMPRODUCT('6. Patients'!CQ$10:CQ$107,OFFSET('6. Patients'!$IG$9,1,MATCH($D101,'6. Patients'!$IH$9:$JA$9,0),ROWS('6. Patients'!ED$10:ED$107))),0),
IFERROR(SUMPRODUCT('6. Patients'!CQ$10:CQ$107,OFFSET('6. Patients'!$JB$9,1,MATCH($D101,'6. Patients'!$JC$9:$KZ$9,0),ROWS('6. Patients'!ED$10:ED$107))),0)+
IFERROR(SUMPRODUCT('6. Patients'!CQ$10:CQ$107,OFFSET('6. Patients'!$LA$9,1,MATCH($D101,'6. Patients'!$LB$9:$LU$9,0),ROWS('6. Patients'!ED$10:ED$107))),0)+
IFERROR(SUMPRODUCT('6. Patients'!CQ$10:CQ$107,OFFSET('6. Patients'!$LV$9,1,MATCH($D101,'6. Patients'!$LW$9:$NT$9,0),ROWS('6. Patients'!ED$10:ED$107))),0)+
IFERROR(SUMPRODUCT('6. Patients'!CQ$10:CQ$107,OFFSET('6. Patients'!$NU$9,1,MATCH($D101,'6. Patients'!$NV$9:$OO$9,0),ROWS('6. Patients'!ED$10:ED$107))),0),
IFERROR(SUMPRODUCT('6. Patients'!CQ$10:CQ$107,OFFSET('6. Patients'!$OP$9,1,MATCH($D101,'6. Patients'!$OQ$9:$QN$9,0),ROWS('6. Patients'!ED$10:ED$107))),0)+
IFERROR(SUMPRODUCT('6. Patients'!CQ$10:CQ$107,OFFSET('6. Patients'!$QO$9,1,MATCH($D101,'6. Patients'!$QP$9:$RI$9,0),ROWS('6. Patients'!ED$10:ED$107))),0)+
IFERROR(SUMPRODUCT('6. Patients'!CQ$10:CQ$107,OFFSET('6. Patients'!$RJ$9,1,MATCH($D101,'6. Patients'!$RK$9:$TH$9,0),ROWS('6. Patients'!ED$10:ED$107))),0)+
IFERROR(SUMPRODUCT('6. Patients'!CQ$10:CQ$107,OFFSET('6. Patients'!$TI$9,1,MATCH($D101,'6. Patients'!$TJ$9:$UC$9,0),ROWS('6. Patients'!ED$10:ED$107))),0))+
IFERROR(VLOOKUP($D101,$H$116:$L$146,COLUMNS($H$115:$J$115)-1+X$7,0)*$E101*$F101*'1. General Inputs'!$J$25,0),0),0)</f>
        <v>0</v>
      </c>
      <c r="Y101" s="775">
        <f ca="1">ROUNDUP(IFERROR($F101*$E101*CHOOSE(Y$7,
IFERROR(SUMPRODUCT('6. Patients'!CR$10:CR$107,OFFSET('6. Patients'!$DN$9,1,MATCH($D101,'6. Patients'!$DO$9:$FL$9,0),ROWS('6. Patients'!EE$10:EE$107))),0)+
IFERROR(SUMPRODUCT('6. Patients'!CR$10:CR$107,OFFSET('6. Patients'!$FM$9,1,MATCH($D101,'6. Patients'!$FN$9:$GG$9,0),ROWS('6. Patients'!EE$10:EE$107))),0)+
IFERROR(SUMPRODUCT('6. Patients'!CR$10:CR$107,OFFSET('6. Patients'!$GH$9,1,MATCH($D101,'6. Patients'!$GI$9:$IF$9,0),ROWS('6. Patients'!EE$10:EE$107))),0)+
IFERROR(SUMPRODUCT('6. Patients'!CR$10:CR$107,OFFSET('6. Patients'!$IG$9,1,MATCH($D101,'6. Patients'!$IH$9:$JA$9,0),ROWS('6. Patients'!EE$10:EE$107))),0),
IFERROR(SUMPRODUCT('6. Patients'!CR$10:CR$107,OFFSET('6. Patients'!$JB$9,1,MATCH($D101,'6. Patients'!$JC$9:$KZ$9,0),ROWS('6. Patients'!EE$10:EE$107))),0)+
IFERROR(SUMPRODUCT('6. Patients'!CR$10:CR$107,OFFSET('6. Patients'!$LA$9,1,MATCH($D101,'6. Patients'!$LB$9:$LU$9,0),ROWS('6. Patients'!EE$10:EE$107))),0)+
IFERROR(SUMPRODUCT('6. Patients'!CR$10:CR$107,OFFSET('6. Patients'!$LV$9,1,MATCH($D101,'6. Patients'!$LW$9:$NT$9,0),ROWS('6. Patients'!EE$10:EE$107))),0)+
IFERROR(SUMPRODUCT('6. Patients'!CR$10:CR$107,OFFSET('6. Patients'!$NU$9,1,MATCH($D101,'6. Patients'!$NV$9:$OO$9,0),ROWS('6. Patients'!EE$10:EE$107))),0),
IFERROR(SUMPRODUCT('6. Patients'!CR$10:CR$107,OFFSET('6. Patients'!$OP$9,1,MATCH($D101,'6. Patients'!$OQ$9:$QN$9,0),ROWS('6. Patients'!EE$10:EE$107))),0)+
IFERROR(SUMPRODUCT('6. Patients'!CR$10:CR$107,OFFSET('6. Patients'!$QO$9,1,MATCH($D101,'6. Patients'!$QP$9:$RI$9,0),ROWS('6. Patients'!EE$10:EE$107))),0)+
IFERROR(SUMPRODUCT('6. Patients'!CR$10:CR$107,OFFSET('6. Patients'!$RJ$9,1,MATCH($D101,'6. Patients'!$RK$9:$TH$9,0),ROWS('6. Patients'!EE$10:EE$107))),0)+
IFERROR(SUMPRODUCT('6. Patients'!CR$10:CR$107,OFFSET('6. Patients'!$TI$9,1,MATCH($D101,'6. Patients'!$TJ$9:$UC$9,0),ROWS('6. Patients'!EE$10:EE$107))),0))+
IFERROR(VLOOKUP($D101,$H$116:$L$146,COLUMNS($H$115:$J$115)-1+Y$7,0)*$E101*$F101*'1. General Inputs'!$J$25,0),0),0)</f>
        <v>0</v>
      </c>
      <c r="Z101" s="775">
        <f ca="1">ROUNDUP(IFERROR($F101*$E101*CHOOSE(Z$7,
IFERROR(SUMPRODUCT('6. Patients'!CS$10:CS$107,OFFSET('6. Patients'!$DN$9,1,MATCH($D101,'6. Patients'!$DO$9:$FL$9,0),ROWS('6. Patients'!EF$10:EF$107))),0)+
IFERROR(SUMPRODUCT('6. Patients'!CS$10:CS$107,OFFSET('6. Patients'!$FM$9,1,MATCH($D101,'6. Patients'!$FN$9:$GG$9,0),ROWS('6. Patients'!EF$10:EF$107))),0)+
IFERROR(SUMPRODUCT('6. Patients'!CS$10:CS$107,OFFSET('6. Patients'!$GH$9,1,MATCH($D101,'6. Patients'!$GI$9:$IF$9,0),ROWS('6. Patients'!EF$10:EF$107))),0)+
IFERROR(SUMPRODUCT('6. Patients'!CS$10:CS$107,OFFSET('6. Patients'!$IG$9,1,MATCH($D101,'6. Patients'!$IH$9:$JA$9,0),ROWS('6. Patients'!EF$10:EF$107))),0),
IFERROR(SUMPRODUCT('6. Patients'!CS$10:CS$107,OFFSET('6. Patients'!$JB$9,1,MATCH($D101,'6. Patients'!$JC$9:$KZ$9,0),ROWS('6. Patients'!EF$10:EF$107))),0)+
IFERROR(SUMPRODUCT('6. Patients'!CS$10:CS$107,OFFSET('6. Patients'!$LA$9,1,MATCH($D101,'6. Patients'!$LB$9:$LU$9,0),ROWS('6. Patients'!EF$10:EF$107))),0)+
IFERROR(SUMPRODUCT('6. Patients'!CS$10:CS$107,OFFSET('6. Patients'!$LV$9,1,MATCH($D101,'6. Patients'!$LW$9:$NT$9,0),ROWS('6. Patients'!EF$10:EF$107))),0)+
IFERROR(SUMPRODUCT('6. Patients'!CS$10:CS$107,OFFSET('6. Patients'!$NU$9,1,MATCH($D101,'6. Patients'!$NV$9:$OO$9,0),ROWS('6. Patients'!EF$10:EF$107))),0),
IFERROR(SUMPRODUCT('6. Patients'!CS$10:CS$107,OFFSET('6. Patients'!$OP$9,1,MATCH($D101,'6. Patients'!$OQ$9:$QN$9,0),ROWS('6. Patients'!EF$10:EF$107))),0)+
IFERROR(SUMPRODUCT('6. Patients'!CS$10:CS$107,OFFSET('6. Patients'!$QO$9,1,MATCH($D101,'6. Patients'!$QP$9:$RI$9,0),ROWS('6. Patients'!EF$10:EF$107))),0)+
IFERROR(SUMPRODUCT('6. Patients'!CS$10:CS$107,OFFSET('6. Patients'!$RJ$9,1,MATCH($D101,'6. Patients'!$RK$9:$TH$9,0),ROWS('6. Patients'!EF$10:EF$107))),0)+
IFERROR(SUMPRODUCT('6. Patients'!CS$10:CS$107,OFFSET('6. Patients'!$TI$9,1,MATCH($D101,'6. Patients'!$TJ$9:$UC$9,0),ROWS('6. Patients'!EF$10:EF$107))),0))+
IFERROR(VLOOKUP($D101,$H$116:$L$146,COLUMNS($H$115:$J$115)-1+Z$7,0)*$E101*$F101*'1. General Inputs'!$J$25,0),0),0)</f>
        <v>0</v>
      </c>
      <c r="AA101" s="775">
        <f ca="1">ROUNDUP(IFERROR($F101*$E101*CHOOSE(AA$7,
IFERROR(SUMPRODUCT('6. Patients'!CT$10:CT$107,OFFSET('6. Patients'!$DN$9,1,MATCH($D101,'6. Patients'!$DO$9:$FL$9,0),ROWS('6. Patients'!EG$10:EG$107))),0)+
IFERROR(SUMPRODUCT('6. Patients'!CT$10:CT$107,OFFSET('6. Patients'!$FM$9,1,MATCH($D101,'6. Patients'!$FN$9:$GG$9,0),ROWS('6. Patients'!EG$10:EG$107))),0)+
IFERROR(SUMPRODUCT('6. Patients'!CT$10:CT$107,OFFSET('6. Patients'!$GH$9,1,MATCH($D101,'6. Patients'!$GI$9:$IF$9,0),ROWS('6. Patients'!EG$10:EG$107))),0)+
IFERROR(SUMPRODUCT('6. Patients'!CT$10:CT$107,OFFSET('6. Patients'!$IG$9,1,MATCH($D101,'6. Patients'!$IH$9:$JA$9,0),ROWS('6. Patients'!EG$10:EG$107))),0),
IFERROR(SUMPRODUCT('6. Patients'!CT$10:CT$107,OFFSET('6. Patients'!$JB$9,1,MATCH($D101,'6. Patients'!$JC$9:$KZ$9,0),ROWS('6. Patients'!EG$10:EG$107))),0)+
IFERROR(SUMPRODUCT('6. Patients'!CT$10:CT$107,OFFSET('6. Patients'!$LA$9,1,MATCH($D101,'6. Patients'!$LB$9:$LU$9,0),ROWS('6. Patients'!EG$10:EG$107))),0)+
IFERROR(SUMPRODUCT('6. Patients'!CT$10:CT$107,OFFSET('6. Patients'!$LV$9,1,MATCH($D101,'6. Patients'!$LW$9:$NT$9,0),ROWS('6. Patients'!EG$10:EG$107))),0)+
IFERROR(SUMPRODUCT('6. Patients'!CT$10:CT$107,OFFSET('6. Patients'!$NU$9,1,MATCH($D101,'6. Patients'!$NV$9:$OO$9,0),ROWS('6. Patients'!EG$10:EG$107))),0),
IFERROR(SUMPRODUCT('6. Patients'!CT$10:CT$107,OFFSET('6. Patients'!$OP$9,1,MATCH($D101,'6. Patients'!$OQ$9:$QN$9,0),ROWS('6. Patients'!EG$10:EG$107))),0)+
IFERROR(SUMPRODUCT('6. Patients'!CT$10:CT$107,OFFSET('6. Patients'!$QO$9,1,MATCH($D101,'6. Patients'!$QP$9:$RI$9,0),ROWS('6. Patients'!EG$10:EG$107))),0)+
IFERROR(SUMPRODUCT('6. Patients'!CT$10:CT$107,OFFSET('6. Patients'!$RJ$9,1,MATCH($D101,'6. Patients'!$RK$9:$TH$9,0),ROWS('6. Patients'!EG$10:EG$107))),0)+
IFERROR(SUMPRODUCT('6. Patients'!CT$10:CT$107,OFFSET('6. Patients'!$TI$9,1,MATCH($D101,'6. Patients'!$TJ$9:$UC$9,0),ROWS('6. Patients'!EG$10:EG$107))),0))+
IFERROR(VLOOKUP($D101,$H$116:$L$146,COLUMNS($H$115:$J$115)-1+AA$7,0)*$E101*$F101*'1. General Inputs'!$J$25,0),0),0)</f>
        <v>0</v>
      </c>
      <c r="AB101" s="775">
        <f ca="1">ROUNDUP(IFERROR($F101*$E101*CHOOSE(AB$7,
IFERROR(SUMPRODUCT('6. Patients'!CU$10:CU$107,OFFSET('6. Patients'!$DN$9,1,MATCH($D101,'6. Patients'!$DO$9:$FL$9,0),ROWS('6. Patients'!EH$10:EH$107))),0)+
IFERROR(SUMPRODUCT('6. Patients'!CU$10:CU$107,OFFSET('6. Patients'!$FM$9,1,MATCH($D101,'6. Patients'!$FN$9:$GG$9,0),ROWS('6. Patients'!EH$10:EH$107))),0)+
IFERROR(SUMPRODUCT('6. Patients'!CU$10:CU$107,OFFSET('6. Patients'!$GH$9,1,MATCH($D101,'6. Patients'!$GI$9:$IF$9,0),ROWS('6. Patients'!EH$10:EH$107))),0)+
IFERROR(SUMPRODUCT('6. Patients'!CU$10:CU$107,OFFSET('6. Patients'!$IG$9,1,MATCH($D101,'6. Patients'!$IH$9:$JA$9,0),ROWS('6. Patients'!EH$10:EH$107))),0),
IFERROR(SUMPRODUCT('6. Patients'!CU$10:CU$107,OFFSET('6. Patients'!$JB$9,1,MATCH($D101,'6. Patients'!$JC$9:$KZ$9,0),ROWS('6. Patients'!EH$10:EH$107))),0)+
IFERROR(SUMPRODUCT('6. Patients'!CU$10:CU$107,OFFSET('6. Patients'!$LA$9,1,MATCH($D101,'6. Patients'!$LB$9:$LU$9,0),ROWS('6. Patients'!EH$10:EH$107))),0)+
IFERROR(SUMPRODUCT('6. Patients'!CU$10:CU$107,OFFSET('6. Patients'!$LV$9,1,MATCH($D101,'6. Patients'!$LW$9:$NT$9,0),ROWS('6. Patients'!EH$10:EH$107))),0)+
IFERROR(SUMPRODUCT('6. Patients'!CU$10:CU$107,OFFSET('6. Patients'!$NU$9,1,MATCH($D101,'6. Patients'!$NV$9:$OO$9,0),ROWS('6. Patients'!EH$10:EH$107))),0),
IFERROR(SUMPRODUCT('6. Patients'!CU$10:CU$107,OFFSET('6. Patients'!$OP$9,1,MATCH($D101,'6. Patients'!$OQ$9:$QN$9,0),ROWS('6. Patients'!EH$10:EH$107))),0)+
IFERROR(SUMPRODUCT('6. Patients'!CU$10:CU$107,OFFSET('6. Patients'!$QO$9,1,MATCH($D101,'6. Patients'!$QP$9:$RI$9,0),ROWS('6. Patients'!EH$10:EH$107))),0)+
IFERROR(SUMPRODUCT('6. Patients'!CU$10:CU$107,OFFSET('6. Patients'!$RJ$9,1,MATCH($D101,'6. Patients'!$RK$9:$TH$9,0),ROWS('6. Patients'!EH$10:EH$107))),0)+
IFERROR(SUMPRODUCT('6. Patients'!CU$10:CU$107,OFFSET('6. Patients'!$TI$9,1,MATCH($D101,'6. Patients'!$TJ$9:$UC$9,0),ROWS('6. Patients'!EH$10:EH$107))),0))+
IFERROR(VLOOKUP($D101,$H$116:$L$146,COLUMNS($H$115:$J$115)-1+AB$7,0)*$E101*$F101*'1. General Inputs'!$J$25,0),0),0)</f>
        <v>0</v>
      </c>
      <c r="AC101" s="775">
        <f ca="1">ROUNDUP(IFERROR($F101*$E101*CHOOSE(AC$7,
IFERROR(SUMPRODUCT('6. Patients'!CV$10:CV$107,OFFSET('6. Patients'!$DN$9,1,MATCH($D101,'6. Patients'!$DO$9:$FL$9,0),ROWS('6. Patients'!EI$10:EI$107))),0)+
IFERROR(SUMPRODUCT('6. Patients'!CV$10:CV$107,OFFSET('6. Patients'!$FM$9,1,MATCH($D101,'6. Patients'!$FN$9:$GG$9,0),ROWS('6. Patients'!EI$10:EI$107))),0)+
IFERROR(SUMPRODUCT('6. Patients'!CV$10:CV$107,OFFSET('6. Patients'!$GH$9,1,MATCH($D101,'6. Patients'!$GI$9:$IF$9,0),ROWS('6. Patients'!EI$10:EI$107))),0)+
IFERROR(SUMPRODUCT('6. Patients'!CV$10:CV$107,OFFSET('6. Patients'!$IG$9,1,MATCH($D101,'6. Patients'!$IH$9:$JA$9,0),ROWS('6. Patients'!EI$10:EI$107))),0),
IFERROR(SUMPRODUCT('6. Patients'!CV$10:CV$107,OFFSET('6. Patients'!$JB$9,1,MATCH($D101,'6. Patients'!$JC$9:$KZ$9,0),ROWS('6. Patients'!EI$10:EI$107))),0)+
IFERROR(SUMPRODUCT('6. Patients'!CV$10:CV$107,OFFSET('6. Patients'!$LA$9,1,MATCH($D101,'6. Patients'!$LB$9:$LU$9,0),ROWS('6. Patients'!EI$10:EI$107))),0)+
IFERROR(SUMPRODUCT('6. Patients'!CV$10:CV$107,OFFSET('6. Patients'!$LV$9,1,MATCH($D101,'6. Patients'!$LW$9:$NT$9,0),ROWS('6. Patients'!EI$10:EI$107))),0)+
IFERROR(SUMPRODUCT('6. Patients'!CV$10:CV$107,OFFSET('6. Patients'!$NU$9,1,MATCH($D101,'6. Patients'!$NV$9:$OO$9,0),ROWS('6. Patients'!EI$10:EI$107))),0),
IFERROR(SUMPRODUCT('6. Patients'!CV$10:CV$107,OFFSET('6. Patients'!$OP$9,1,MATCH($D101,'6. Patients'!$OQ$9:$QN$9,0),ROWS('6. Patients'!EI$10:EI$107))),0)+
IFERROR(SUMPRODUCT('6. Patients'!CV$10:CV$107,OFFSET('6. Patients'!$QO$9,1,MATCH($D101,'6. Patients'!$QP$9:$RI$9,0),ROWS('6. Patients'!EI$10:EI$107))),0)+
IFERROR(SUMPRODUCT('6. Patients'!CV$10:CV$107,OFFSET('6. Patients'!$RJ$9,1,MATCH($D101,'6. Patients'!$RK$9:$TH$9,0),ROWS('6. Patients'!EI$10:EI$107))),0)+
IFERROR(SUMPRODUCT('6. Patients'!CV$10:CV$107,OFFSET('6. Patients'!$TI$9,1,MATCH($D101,'6. Patients'!$TJ$9:$UC$9,0),ROWS('6. Patients'!EI$10:EI$107))),0))+
IFERROR(VLOOKUP($D101,$H$116:$L$146,COLUMNS($H$115:$J$115)-1+AC$7,0)*$E101*$F101*'1. General Inputs'!$J$25,0),0),0)</f>
        <v>0</v>
      </c>
      <c r="AD101" s="775">
        <f ca="1">ROUNDUP(IFERROR($F101*$E101*CHOOSE(AD$7,
IFERROR(SUMPRODUCT('6. Patients'!CW$10:CW$107,OFFSET('6. Patients'!$DN$9,1,MATCH($D101,'6. Patients'!$DO$9:$FL$9,0),ROWS('6. Patients'!EJ$10:EJ$107))),0)+
IFERROR(SUMPRODUCT('6. Patients'!CW$10:CW$107,OFFSET('6. Patients'!$FM$9,1,MATCH($D101,'6. Patients'!$FN$9:$GG$9,0),ROWS('6. Patients'!EJ$10:EJ$107))),0)+
IFERROR(SUMPRODUCT('6. Patients'!CW$10:CW$107,OFFSET('6. Patients'!$GH$9,1,MATCH($D101,'6. Patients'!$GI$9:$IF$9,0),ROWS('6. Patients'!EJ$10:EJ$107))),0)+
IFERROR(SUMPRODUCT('6. Patients'!CW$10:CW$107,OFFSET('6. Patients'!$IG$9,1,MATCH($D101,'6. Patients'!$IH$9:$JA$9,0),ROWS('6. Patients'!EJ$10:EJ$107))),0),
IFERROR(SUMPRODUCT('6. Patients'!CW$10:CW$107,OFFSET('6. Patients'!$JB$9,1,MATCH($D101,'6. Patients'!$JC$9:$KZ$9,0),ROWS('6. Patients'!EJ$10:EJ$107))),0)+
IFERROR(SUMPRODUCT('6. Patients'!CW$10:CW$107,OFFSET('6. Patients'!$LA$9,1,MATCH($D101,'6. Patients'!$LB$9:$LU$9,0),ROWS('6. Patients'!EJ$10:EJ$107))),0)+
IFERROR(SUMPRODUCT('6. Patients'!CW$10:CW$107,OFFSET('6. Patients'!$LV$9,1,MATCH($D101,'6. Patients'!$LW$9:$NT$9,0),ROWS('6. Patients'!EJ$10:EJ$107))),0)+
IFERROR(SUMPRODUCT('6. Patients'!CW$10:CW$107,OFFSET('6. Patients'!$NU$9,1,MATCH($D101,'6. Patients'!$NV$9:$OO$9,0),ROWS('6. Patients'!EJ$10:EJ$107))),0),
IFERROR(SUMPRODUCT('6. Patients'!CW$10:CW$107,OFFSET('6. Patients'!$OP$9,1,MATCH($D101,'6. Patients'!$OQ$9:$QN$9,0),ROWS('6. Patients'!EJ$10:EJ$107))),0)+
IFERROR(SUMPRODUCT('6. Patients'!CW$10:CW$107,OFFSET('6. Patients'!$QO$9,1,MATCH($D101,'6. Patients'!$QP$9:$RI$9,0),ROWS('6. Patients'!EJ$10:EJ$107))),0)+
IFERROR(SUMPRODUCT('6. Patients'!CW$10:CW$107,OFFSET('6. Patients'!$RJ$9,1,MATCH($D101,'6. Patients'!$RK$9:$TH$9,0),ROWS('6. Patients'!EJ$10:EJ$107))),0)+
IFERROR(SUMPRODUCT('6. Patients'!CW$10:CW$107,OFFSET('6. Patients'!$TI$9,1,MATCH($D101,'6. Patients'!$TJ$9:$UC$9,0),ROWS('6. Patients'!EJ$10:EJ$107))),0))+
IFERROR(VLOOKUP($D101,$H$116:$L$146,COLUMNS($H$115:$J$115)-1+AD$7,0)*$E101*$F101*'1. General Inputs'!$J$25,0),0),0)</f>
        <v>0</v>
      </c>
      <c r="AE101" s="775">
        <f ca="1">ROUNDUP(IFERROR($F101*$E101*CHOOSE(AE$7,
IFERROR(SUMPRODUCT('6. Patients'!CX$10:CX$107,OFFSET('6. Patients'!$DN$9,1,MATCH($D101,'6. Patients'!$DO$9:$FL$9,0),ROWS('6. Patients'!EK$10:EK$107))),0)+
IFERROR(SUMPRODUCT('6. Patients'!CX$10:CX$107,OFFSET('6. Patients'!$FM$9,1,MATCH($D101,'6. Patients'!$FN$9:$GG$9,0),ROWS('6. Patients'!EK$10:EK$107))),0)+
IFERROR(SUMPRODUCT('6. Patients'!CX$10:CX$107,OFFSET('6. Patients'!$GH$9,1,MATCH($D101,'6. Patients'!$GI$9:$IF$9,0),ROWS('6. Patients'!EK$10:EK$107))),0)+
IFERROR(SUMPRODUCT('6. Patients'!CX$10:CX$107,OFFSET('6. Patients'!$IG$9,1,MATCH($D101,'6. Patients'!$IH$9:$JA$9,0),ROWS('6. Patients'!EK$10:EK$107))),0),
IFERROR(SUMPRODUCT('6. Patients'!CX$10:CX$107,OFFSET('6. Patients'!$JB$9,1,MATCH($D101,'6. Patients'!$JC$9:$KZ$9,0),ROWS('6. Patients'!EK$10:EK$107))),0)+
IFERROR(SUMPRODUCT('6. Patients'!CX$10:CX$107,OFFSET('6. Patients'!$LA$9,1,MATCH($D101,'6. Patients'!$LB$9:$LU$9,0),ROWS('6. Patients'!EK$10:EK$107))),0)+
IFERROR(SUMPRODUCT('6. Patients'!CX$10:CX$107,OFFSET('6. Patients'!$LV$9,1,MATCH($D101,'6. Patients'!$LW$9:$NT$9,0),ROWS('6. Patients'!EK$10:EK$107))),0)+
IFERROR(SUMPRODUCT('6. Patients'!CX$10:CX$107,OFFSET('6. Patients'!$NU$9,1,MATCH($D101,'6. Patients'!$NV$9:$OO$9,0),ROWS('6. Patients'!EK$10:EK$107))),0),
IFERROR(SUMPRODUCT('6. Patients'!CX$10:CX$107,OFFSET('6. Patients'!$OP$9,1,MATCH($D101,'6. Patients'!$OQ$9:$QN$9,0),ROWS('6. Patients'!EK$10:EK$107))),0)+
IFERROR(SUMPRODUCT('6. Patients'!CX$10:CX$107,OFFSET('6. Patients'!$QO$9,1,MATCH($D101,'6. Patients'!$QP$9:$RI$9,0),ROWS('6. Patients'!EK$10:EK$107))),0)+
IFERROR(SUMPRODUCT('6. Patients'!CX$10:CX$107,OFFSET('6. Patients'!$RJ$9,1,MATCH($D101,'6. Patients'!$RK$9:$TH$9,0),ROWS('6. Patients'!EK$10:EK$107))),0)+
IFERROR(SUMPRODUCT('6. Patients'!CX$10:CX$107,OFFSET('6. Patients'!$TI$9,1,MATCH($D101,'6. Patients'!$TJ$9:$UC$9,0),ROWS('6. Patients'!EK$10:EK$107))),0))+
IFERROR(VLOOKUP($D101,$H$116:$L$146,COLUMNS($H$115:$J$115)-1+AE$7,0)*$E101*$F101*'1. General Inputs'!$J$25,0),0),0)</f>
        <v>0</v>
      </c>
      <c r="AF101" s="775">
        <f ca="1">ROUNDUP(IFERROR($F101*$E101*CHOOSE(AF$7,
IFERROR(SUMPRODUCT('6. Patients'!CY$10:CY$107,OFFSET('6. Patients'!$DN$9,1,MATCH($D101,'6. Patients'!$DO$9:$FL$9,0),ROWS('6. Patients'!EL$10:EL$107))),0)+
IFERROR(SUMPRODUCT('6. Patients'!CY$10:CY$107,OFFSET('6. Patients'!$FM$9,1,MATCH($D101,'6. Patients'!$FN$9:$GG$9,0),ROWS('6. Patients'!EL$10:EL$107))),0)+
IFERROR(SUMPRODUCT('6. Patients'!CY$10:CY$107,OFFSET('6. Patients'!$GH$9,1,MATCH($D101,'6. Patients'!$GI$9:$IF$9,0),ROWS('6. Patients'!EL$10:EL$107))),0)+
IFERROR(SUMPRODUCT('6. Patients'!CY$10:CY$107,OFFSET('6. Patients'!$IG$9,1,MATCH($D101,'6. Patients'!$IH$9:$JA$9,0),ROWS('6. Patients'!EL$10:EL$107))),0),
IFERROR(SUMPRODUCT('6. Patients'!CY$10:CY$107,OFFSET('6. Patients'!$JB$9,1,MATCH($D101,'6. Patients'!$JC$9:$KZ$9,0),ROWS('6. Patients'!EL$10:EL$107))),0)+
IFERROR(SUMPRODUCT('6. Patients'!CY$10:CY$107,OFFSET('6. Patients'!$LA$9,1,MATCH($D101,'6. Patients'!$LB$9:$LU$9,0),ROWS('6. Patients'!EL$10:EL$107))),0)+
IFERROR(SUMPRODUCT('6. Patients'!CY$10:CY$107,OFFSET('6. Patients'!$LV$9,1,MATCH($D101,'6. Patients'!$LW$9:$NT$9,0),ROWS('6. Patients'!EL$10:EL$107))),0)+
IFERROR(SUMPRODUCT('6. Patients'!CY$10:CY$107,OFFSET('6. Patients'!$NU$9,1,MATCH($D101,'6. Patients'!$NV$9:$OO$9,0),ROWS('6. Patients'!EL$10:EL$107))),0),
IFERROR(SUMPRODUCT('6. Patients'!CY$10:CY$107,OFFSET('6. Patients'!$OP$9,1,MATCH($D101,'6. Patients'!$OQ$9:$QN$9,0),ROWS('6. Patients'!EL$10:EL$107))),0)+
IFERROR(SUMPRODUCT('6. Patients'!CY$10:CY$107,OFFSET('6. Patients'!$QO$9,1,MATCH($D101,'6. Patients'!$QP$9:$RI$9,0),ROWS('6. Patients'!EL$10:EL$107))),0)+
IFERROR(SUMPRODUCT('6. Patients'!CY$10:CY$107,OFFSET('6. Patients'!$RJ$9,1,MATCH($D101,'6. Patients'!$RK$9:$TH$9,0),ROWS('6. Patients'!EL$10:EL$107))),0)+
IFERROR(SUMPRODUCT('6. Patients'!CY$10:CY$107,OFFSET('6. Patients'!$TI$9,1,MATCH($D101,'6. Patients'!$TJ$9:$UC$9,0),ROWS('6. Patients'!EL$10:EL$107))),0))+
IFERROR(VLOOKUP($D101,$H$116:$L$146,COLUMNS($H$115:$J$115)-1+AF$7,0)*$E101*$F101*'1. General Inputs'!$J$25,0),0),0)</f>
        <v>0</v>
      </c>
      <c r="AG101" s="775">
        <f ca="1">ROUNDUP(IFERROR($F101*$E101*CHOOSE(AG$7,
IFERROR(SUMPRODUCT('6. Patients'!CZ$10:CZ$107,OFFSET('6. Patients'!$DN$9,1,MATCH($D101,'6. Patients'!$DO$9:$FL$9,0),ROWS('6. Patients'!EM$10:EM$107))),0)+
IFERROR(SUMPRODUCT('6. Patients'!CZ$10:CZ$107,OFFSET('6. Patients'!$FM$9,1,MATCH($D101,'6. Patients'!$FN$9:$GG$9,0),ROWS('6. Patients'!EM$10:EM$107))),0)+
IFERROR(SUMPRODUCT('6. Patients'!CZ$10:CZ$107,OFFSET('6. Patients'!$GH$9,1,MATCH($D101,'6. Patients'!$GI$9:$IF$9,0),ROWS('6. Patients'!EM$10:EM$107))),0)+
IFERROR(SUMPRODUCT('6. Patients'!CZ$10:CZ$107,OFFSET('6. Patients'!$IG$9,1,MATCH($D101,'6. Patients'!$IH$9:$JA$9,0),ROWS('6. Patients'!EM$10:EM$107))),0),
IFERROR(SUMPRODUCT('6. Patients'!CZ$10:CZ$107,OFFSET('6. Patients'!$JB$9,1,MATCH($D101,'6. Patients'!$JC$9:$KZ$9,0),ROWS('6. Patients'!EM$10:EM$107))),0)+
IFERROR(SUMPRODUCT('6. Patients'!CZ$10:CZ$107,OFFSET('6. Patients'!$LA$9,1,MATCH($D101,'6. Patients'!$LB$9:$LU$9,0),ROWS('6. Patients'!EM$10:EM$107))),0)+
IFERROR(SUMPRODUCT('6. Patients'!CZ$10:CZ$107,OFFSET('6. Patients'!$LV$9,1,MATCH($D101,'6. Patients'!$LW$9:$NT$9,0),ROWS('6. Patients'!EM$10:EM$107))),0)+
IFERROR(SUMPRODUCT('6. Patients'!CZ$10:CZ$107,OFFSET('6. Patients'!$NU$9,1,MATCH($D101,'6. Patients'!$NV$9:$OO$9,0),ROWS('6. Patients'!EM$10:EM$107))),0),
IFERROR(SUMPRODUCT('6. Patients'!CZ$10:CZ$107,OFFSET('6. Patients'!$OP$9,1,MATCH($D101,'6. Patients'!$OQ$9:$QN$9,0),ROWS('6. Patients'!EM$10:EM$107))),0)+
IFERROR(SUMPRODUCT('6. Patients'!CZ$10:CZ$107,OFFSET('6. Patients'!$QO$9,1,MATCH($D101,'6. Patients'!$QP$9:$RI$9,0),ROWS('6. Patients'!EM$10:EM$107))),0)+
IFERROR(SUMPRODUCT('6. Patients'!CZ$10:CZ$107,OFFSET('6. Patients'!$RJ$9,1,MATCH($D101,'6. Patients'!$RK$9:$TH$9,0),ROWS('6. Patients'!EM$10:EM$107))),0)+
IFERROR(SUMPRODUCT('6. Patients'!CZ$10:CZ$107,OFFSET('6. Patients'!$TI$9,1,MATCH($D101,'6. Patients'!$TJ$9:$UC$9,0),ROWS('6. Patients'!EM$10:EM$107))),0))+
IFERROR(VLOOKUP($D101,$H$116:$L$146,COLUMNS($H$115:$J$115)-1+AG$7,0)*$E101*$F101*'1. General Inputs'!$J$25,0),0),0)</f>
        <v>0</v>
      </c>
      <c r="AH101" s="775">
        <f ca="1">ROUNDUP(IFERROR($F101*$E101*CHOOSE(AH$7,
IFERROR(SUMPRODUCT('6. Patients'!DA$10:DA$107,OFFSET('6. Patients'!$DN$9,1,MATCH($D101,'6. Patients'!$DO$9:$FL$9,0),ROWS('6. Patients'!EN$10:EN$107))),0)+
IFERROR(SUMPRODUCT('6. Patients'!DA$10:DA$107,OFFSET('6. Patients'!$FM$9,1,MATCH($D101,'6. Patients'!$FN$9:$GG$9,0),ROWS('6. Patients'!EN$10:EN$107))),0)+
IFERROR(SUMPRODUCT('6. Patients'!DA$10:DA$107,OFFSET('6. Patients'!$GH$9,1,MATCH($D101,'6. Patients'!$GI$9:$IF$9,0),ROWS('6. Patients'!EN$10:EN$107))),0)+
IFERROR(SUMPRODUCT('6. Patients'!DA$10:DA$107,OFFSET('6. Patients'!$IG$9,1,MATCH($D101,'6. Patients'!$IH$9:$JA$9,0),ROWS('6. Patients'!EN$10:EN$107))),0),
IFERROR(SUMPRODUCT('6. Patients'!DA$10:DA$107,OFFSET('6. Patients'!$JB$9,1,MATCH($D101,'6. Patients'!$JC$9:$KZ$9,0),ROWS('6. Patients'!EN$10:EN$107))),0)+
IFERROR(SUMPRODUCT('6. Patients'!DA$10:DA$107,OFFSET('6. Patients'!$LA$9,1,MATCH($D101,'6. Patients'!$LB$9:$LU$9,0),ROWS('6. Patients'!EN$10:EN$107))),0)+
IFERROR(SUMPRODUCT('6. Patients'!DA$10:DA$107,OFFSET('6. Patients'!$LV$9,1,MATCH($D101,'6. Patients'!$LW$9:$NT$9,0),ROWS('6. Patients'!EN$10:EN$107))),0)+
IFERROR(SUMPRODUCT('6. Patients'!DA$10:DA$107,OFFSET('6. Patients'!$NU$9,1,MATCH($D101,'6. Patients'!$NV$9:$OO$9,0),ROWS('6. Patients'!EN$10:EN$107))),0),
IFERROR(SUMPRODUCT('6. Patients'!DA$10:DA$107,OFFSET('6. Patients'!$OP$9,1,MATCH($D101,'6. Patients'!$OQ$9:$QN$9,0),ROWS('6. Patients'!EN$10:EN$107))),0)+
IFERROR(SUMPRODUCT('6. Patients'!DA$10:DA$107,OFFSET('6. Patients'!$QO$9,1,MATCH($D101,'6. Patients'!$QP$9:$RI$9,0),ROWS('6. Patients'!EN$10:EN$107))),0)+
IFERROR(SUMPRODUCT('6. Patients'!DA$10:DA$107,OFFSET('6. Patients'!$RJ$9,1,MATCH($D101,'6. Patients'!$RK$9:$TH$9,0),ROWS('6. Patients'!EN$10:EN$107))),0)+
IFERROR(SUMPRODUCT('6. Patients'!DA$10:DA$107,OFFSET('6. Patients'!$TI$9,1,MATCH($D101,'6. Patients'!$TJ$9:$UC$9,0),ROWS('6. Patients'!EN$10:EN$107))),0))+
IFERROR(VLOOKUP($D101,$H$116:$L$146,COLUMNS($H$115:$J$115)-1+AH$7,0)*$E101*$F101*'1. General Inputs'!$J$25,0),0),0)</f>
        <v>0</v>
      </c>
      <c r="AI101" s="775">
        <f ca="1">ROUNDUP(IFERROR($F101*$E101*CHOOSE(AI$7,
IFERROR(SUMPRODUCT('6. Patients'!DB$10:DB$107,OFFSET('6. Patients'!$DN$9,1,MATCH($D101,'6. Patients'!$DO$9:$FL$9,0),ROWS('6. Patients'!EO$10:EO$107))),0)+
IFERROR(SUMPRODUCT('6. Patients'!DB$10:DB$107,OFFSET('6. Patients'!$FM$9,1,MATCH($D101,'6. Patients'!$FN$9:$GG$9,0),ROWS('6. Patients'!EO$10:EO$107))),0)+
IFERROR(SUMPRODUCT('6. Patients'!DB$10:DB$107,OFFSET('6. Patients'!$GH$9,1,MATCH($D101,'6. Patients'!$GI$9:$IF$9,0),ROWS('6. Patients'!EO$10:EO$107))),0)+
IFERROR(SUMPRODUCT('6. Patients'!DB$10:DB$107,OFFSET('6. Patients'!$IG$9,1,MATCH($D101,'6. Patients'!$IH$9:$JA$9,0),ROWS('6. Patients'!EO$10:EO$107))),0),
IFERROR(SUMPRODUCT('6. Patients'!DB$10:DB$107,OFFSET('6. Patients'!$JB$9,1,MATCH($D101,'6. Patients'!$JC$9:$KZ$9,0),ROWS('6. Patients'!EO$10:EO$107))),0)+
IFERROR(SUMPRODUCT('6. Patients'!DB$10:DB$107,OFFSET('6. Patients'!$LA$9,1,MATCH($D101,'6. Patients'!$LB$9:$LU$9,0),ROWS('6. Patients'!EO$10:EO$107))),0)+
IFERROR(SUMPRODUCT('6. Patients'!DB$10:DB$107,OFFSET('6. Patients'!$LV$9,1,MATCH($D101,'6. Patients'!$LW$9:$NT$9,0),ROWS('6. Patients'!EO$10:EO$107))),0)+
IFERROR(SUMPRODUCT('6. Patients'!DB$10:DB$107,OFFSET('6. Patients'!$NU$9,1,MATCH($D101,'6. Patients'!$NV$9:$OO$9,0),ROWS('6. Patients'!EO$10:EO$107))),0),
IFERROR(SUMPRODUCT('6. Patients'!DB$10:DB$107,OFFSET('6. Patients'!$OP$9,1,MATCH($D101,'6. Patients'!$OQ$9:$QN$9,0),ROWS('6. Patients'!EO$10:EO$107))),0)+
IFERROR(SUMPRODUCT('6. Patients'!DB$10:DB$107,OFFSET('6. Patients'!$QO$9,1,MATCH($D101,'6. Patients'!$QP$9:$RI$9,0),ROWS('6. Patients'!EO$10:EO$107))),0)+
IFERROR(SUMPRODUCT('6. Patients'!DB$10:DB$107,OFFSET('6. Patients'!$RJ$9,1,MATCH($D101,'6. Patients'!$RK$9:$TH$9,0),ROWS('6. Patients'!EO$10:EO$107))),0)+
IFERROR(SUMPRODUCT('6. Patients'!DB$10:DB$107,OFFSET('6. Patients'!$TI$9,1,MATCH($D101,'6. Patients'!$TJ$9:$UC$9,0),ROWS('6. Patients'!EO$10:EO$107))),0))+
IFERROR(VLOOKUP($D101,$H$116:$L$146,COLUMNS($H$115:$J$115)-1+AI$7,0)*$E101*$F101*'1. General Inputs'!$J$25,0),0),0)</f>
        <v>0</v>
      </c>
      <c r="AJ101" s="775">
        <f ca="1">ROUNDUP(IFERROR($F101*$E101*CHOOSE(AJ$7,
IFERROR(SUMPRODUCT('6. Patients'!DC$10:DC$107,OFFSET('6. Patients'!$DN$9,1,MATCH($D101,'6. Patients'!$DO$9:$FL$9,0),ROWS('6. Patients'!EP$10:EP$107))),0)+
IFERROR(SUMPRODUCT('6. Patients'!DC$10:DC$107,OFFSET('6. Patients'!$FM$9,1,MATCH($D101,'6. Patients'!$FN$9:$GG$9,0),ROWS('6. Patients'!EP$10:EP$107))),0)+
IFERROR(SUMPRODUCT('6. Patients'!DC$10:DC$107,OFFSET('6. Patients'!$GH$9,1,MATCH($D101,'6. Patients'!$GI$9:$IF$9,0),ROWS('6. Patients'!EP$10:EP$107))),0)+
IFERROR(SUMPRODUCT('6. Patients'!DC$10:DC$107,OFFSET('6. Patients'!$IG$9,1,MATCH($D101,'6. Patients'!$IH$9:$JA$9,0),ROWS('6. Patients'!EP$10:EP$107))),0),
IFERROR(SUMPRODUCT('6. Patients'!DC$10:DC$107,OFFSET('6. Patients'!$JB$9,1,MATCH($D101,'6. Patients'!$JC$9:$KZ$9,0),ROWS('6. Patients'!EP$10:EP$107))),0)+
IFERROR(SUMPRODUCT('6. Patients'!DC$10:DC$107,OFFSET('6. Patients'!$LA$9,1,MATCH($D101,'6. Patients'!$LB$9:$LU$9,0),ROWS('6. Patients'!EP$10:EP$107))),0)+
IFERROR(SUMPRODUCT('6. Patients'!DC$10:DC$107,OFFSET('6. Patients'!$LV$9,1,MATCH($D101,'6. Patients'!$LW$9:$NT$9,0),ROWS('6. Patients'!EP$10:EP$107))),0)+
IFERROR(SUMPRODUCT('6. Patients'!DC$10:DC$107,OFFSET('6. Patients'!$NU$9,1,MATCH($D101,'6. Patients'!$NV$9:$OO$9,0),ROWS('6. Patients'!EP$10:EP$107))),0),
IFERROR(SUMPRODUCT('6. Patients'!DC$10:DC$107,OFFSET('6. Patients'!$OP$9,1,MATCH($D101,'6. Patients'!$OQ$9:$QN$9,0),ROWS('6. Patients'!EP$10:EP$107))),0)+
IFERROR(SUMPRODUCT('6. Patients'!DC$10:DC$107,OFFSET('6. Patients'!$QO$9,1,MATCH($D101,'6. Patients'!$QP$9:$RI$9,0),ROWS('6. Patients'!EP$10:EP$107))),0)+
IFERROR(SUMPRODUCT('6. Patients'!DC$10:DC$107,OFFSET('6. Patients'!$RJ$9,1,MATCH($D101,'6. Patients'!$RK$9:$TH$9,0),ROWS('6. Patients'!EP$10:EP$107))),0)+
IFERROR(SUMPRODUCT('6. Patients'!DC$10:DC$107,OFFSET('6. Patients'!$TI$9,1,MATCH($D101,'6. Patients'!$TJ$9:$UC$9,0),ROWS('6. Patients'!EP$10:EP$107))),0))+
IFERROR(VLOOKUP($D101,$H$116:$L$146,COLUMNS($H$115:$J$115)-1+AJ$7,0)*$E101*$F101*'1. General Inputs'!$J$25,0),0),0)</f>
        <v>0</v>
      </c>
      <c r="AK101" s="775">
        <f ca="1">ROUNDUP(IFERROR($F101*$E101*CHOOSE(AK$7,
IFERROR(SUMPRODUCT('6. Patients'!DD$10:DD$107,OFFSET('6. Patients'!$DN$9,1,MATCH($D101,'6. Patients'!$DO$9:$FL$9,0),ROWS('6. Patients'!EQ$10:EQ$107))),0)+
IFERROR(SUMPRODUCT('6. Patients'!DD$10:DD$107,OFFSET('6. Patients'!$FM$9,1,MATCH($D101,'6. Patients'!$FN$9:$GG$9,0),ROWS('6. Patients'!EQ$10:EQ$107))),0)+
IFERROR(SUMPRODUCT('6. Patients'!DD$10:DD$107,OFFSET('6. Patients'!$GH$9,1,MATCH($D101,'6. Patients'!$GI$9:$IF$9,0),ROWS('6. Patients'!EQ$10:EQ$107))),0)+
IFERROR(SUMPRODUCT('6. Patients'!DD$10:DD$107,OFFSET('6. Patients'!$IG$9,1,MATCH($D101,'6. Patients'!$IH$9:$JA$9,0),ROWS('6. Patients'!EQ$10:EQ$107))),0),
IFERROR(SUMPRODUCT('6. Patients'!DD$10:DD$107,OFFSET('6. Patients'!$JB$9,1,MATCH($D101,'6. Patients'!$JC$9:$KZ$9,0),ROWS('6. Patients'!EQ$10:EQ$107))),0)+
IFERROR(SUMPRODUCT('6. Patients'!DD$10:DD$107,OFFSET('6. Patients'!$LA$9,1,MATCH($D101,'6. Patients'!$LB$9:$LU$9,0),ROWS('6. Patients'!EQ$10:EQ$107))),0)+
IFERROR(SUMPRODUCT('6. Patients'!DD$10:DD$107,OFFSET('6. Patients'!$LV$9,1,MATCH($D101,'6. Patients'!$LW$9:$NT$9,0),ROWS('6. Patients'!EQ$10:EQ$107))),0)+
IFERROR(SUMPRODUCT('6. Patients'!DD$10:DD$107,OFFSET('6. Patients'!$NU$9,1,MATCH($D101,'6. Patients'!$NV$9:$OO$9,0),ROWS('6. Patients'!EQ$10:EQ$107))),0),
IFERROR(SUMPRODUCT('6. Patients'!DD$10:DD$107,OFFSET('6. Patients'!$OP$9,1,MATCH($D101,'6. Patients'!$OQ$9:$QN$9,0),ROWS('6. Patients'!EQ$10:EQ$107))),0)+
IFERROR(SUMPRODUCT('6. Patients'!DD$10:DD$107,OFFSET('6. Patients'!$QO$9,1,MATCH($D101,'6. Patients'!$QP$9:$RI$9,0),ROWS('6. Patients'!EQ$10:EQ$107))),0)+
IFERROR(SUMPRODUCT('6. Patients'!DD$10:DD$107,OFFSET('6. Patients'!$RJ$9,1,MATCH($D101,'6. Patients'!$RK$9:$TH$9,0),ROWS('6. Patients'!EQ$10:EQ$107))),0)+
IFERROR(SUMPRODUCT('6. Patients'!DD$10:DD$107,OFFSET('6. Patients'!$TI$9,1,MATCH($D101,'6. Patients'!$TJ$9:$UC$9,0),ROWS('6. Patients'!EQ$10:EQ$107))),0))+
IFERROR(VLOOKUP($D101,$H$116:$L$146,COLUMNS($H$115:$J$115)-1+AK$7,0)*$E101*$F101*'1. General Inputs'!$J$25,0),0),0)</f>
        <v>0</v>
      </c>
      <c r="AL101" s="775">
        <f ca="1">ROUNDUP(IFERROR($F101*$E101*CHOOSE(AL$7,
IFERROR(SUMPRODUCT('6. Patients'!DE$10:DE$107,OFFSET('6. Patients'!$DN$9,1,MATCH($D101,'6. Patients'!$DO$9:$FL$9,0),ROWS('6. Patients'!ER$10:ER$107))),0)+
IFERROR(SUMPRODUCT('6. Patients'!DE$10:DE$107,OFFSET('6. Patients'!$FM$9,1,MATCH($D101,'6. Patients'!$FN$9:$GG$9,0),ROWS('6. Patients'!ER$10:ER$107))),0)+
IFERROR(SUMPRODUCT('6. Patients'!DE$10:DE$107,OFFSET('6. Patients'!$GH$9,1,MATCH($D101,'6. Patients'!$GI$9:$IF$9,0),ROWS('6. Patients'!ER$10:ER$107))),0)+
IFERROR(SUMPRODUCT('6. Patients'!DE$10:DE$107,OFFSET('6. Patients'!$IG$9,1,MATCH($D101,'6. Patients'!$IH$9:$JA$9,0),ROWS('6. Patients'!ER$10:ER$107))),0),
IFERROR(SUMPRODUCT('6. Patients'!DE$10:DE$107,OFFSET('6. Patients'!$JB$9,1,MATCH($D101,'6. Patients'!$JC$9:$KZ$9,0),ROWS('6. Patients'!ER$10:ER$107))),0)+
IFERROR(SUMPRODUCT('6. Patients'!DE$10:DE$107,OFFSET('6. Patients'!$LA$9,1,MATCH($D101,'6. Patients'!$LB$9:$LU$9,0),ROWS('6. Patients'!ER$10:ER$107))),0)+
IFERROR(SUMPRODUCT('6. Patients'!DE$10:DE$107,OFFSET('6. Patients'!$LV$9,1,MATCH($D101,'6. Patients'!$LW$9:$NT$9,0),ROWS('6. Patients'!ER$10:ER$107))),0)+
IFERROR(SUMPRODUCT('6. Patients'!DE$10:DE$107,OFFSET('6. Patients'!$NU$9,1,MATCH($D101,'6. Patients'!$NV$9:$OO$9,0),ROWS('6. Patients'!ER$10:ER$107))),0),
IFERROR(SUMPRODUCT('6. Patients'!DE$10:DE$107,OFFSET('6. Patients'!$OP$9,1,MATCH($D101,'6. Patients'!$OQ$9:$QN$9,0),ROWS('6. Patients'!ER$10:ER$107))),0)+
IFERROR(SUMPRODUCT('6. Patients'!DE$10:DE$107,OFFSET('6. Patients'!$QO$9,1,MATCH($D101,'6. Patients'!$QP$9:$RI$9,0),ROWS('6. Patients'!ER$10:ER$107))),0)+
IFERROR(SUMPRODUCT('6. Patients'!DE$10:DE$107,OFFSET('6. Patients'!$RJ$9,1,MATCH($D101,'6. Patients'!$RK$9:$TH$9,0),ROWS('6. Patients'!ER$10:ER$107))),0)+
IFERROR(SUMPRODUCT('6. Patients'!DE$10:DE$107,OFFSET('6. Patients'!$TI$9,1,MATCH($D101,'6. Patients'!$TJ$9:$UC$9,0),ROWS('6. Patients'!ER$10:ER$107))),0))+
IFERROR(VLOOKUP($D101,$H$116:$L$146,COLUMNS($H$115:$J$115)-1+AL$7,0)*$E101*$F101*'1. General Inputs'!$J$25,0),0),0)</f>
        <v>0</v>
      </c>
      <c r="AM101" s="775">
        <f ca="1">ROUNDUP(IFERROR($F101*$E101*CHOOSE(AM$7,
IFERROR(SUMPRODUCT('6. Patients'!DF$10:DF$107,OFFSET('6. Patients'!$DN$9,1,MATCH($D101,'6. Patients'!$DO$9:$FL$9,0),ROWS('6. Patients'!ES$10:ES$107))),0)+
IFERROR(SUMPRODUCT('6. Patients'!DF$10:DF$107,OFFSET('6. Patients'!$FM$9,1,MATCH($D101,'6. Patients'!$FN$9:$GG$9,0),ROWS('6. Patients'!ES$10:ES$107))),0)+
IFERROR(SUMPRODUCT('6. Patients'!DF$10:DF$107,OFFSET('6. Patients'!$GH$9,1,MATCH($D101,'6. Patients'!$GI$9:$IF$9,0),ROWS('6. Patients'!ES$10:ES$107))),0)+
IFERROR(SUMPRODUCT('6. Patients'!DF$10:DF$107,OFFSET('6. Patients'!$IG$9,1,MATCH($D101,'6. Patients'!$IH$9:$JA$9,0),ROWS('6. Patients'!ES$10:ES$107))),0),
IFERROR(SUMPRODUCT('6. Patients'!DF$10:DF$107,OFFSET('6. Patients'!$JB$9,1,MATCH($D101,'6. Patients'!$JC$9:$KZ$9,0),ROWS('6. Patients'!ES$10:ES$107))),0)+
IFERROR(SUMPRODUCT('6. Patients'!DF$10:DF$107,OFFSET('6. Patients'!$LA$9,1,MATCH($D101,'6. Patients'!$LB$9:$LU$9,0),ROWS('6. Patients'!ES$10:ES$107))),0)+
IFERROR(SUMPRODUCT('6. Patients'!DF$10:DF$107,OFFSET('6. Patients'!$LV$9,1,MATCH($D101,'6. Patients'!$LW$9:$NT$9,0),ROWS('6. Patients'!ES$10:ES$107))),0)+
IFERROR(SUMPRODUCT('6. Patients'!DF$10:DF$107,OFFSET('6. Patients'!$NU$9,1,MATCH($D101,'6. Patients'!$NV$9:$OO$9,0),ROWS('6. Patients'!ES$10:ES$107))),0),
IFERROR(SUMPRODUCT('6. Patients'!DF$10:DF$107,OFFSET('6. Patients'!$OP$9,1,MATCH($D101,'6. Patients'!$OQ$9:$QN$9,0),ROWS('6. Patients'!ES$10:ES$107))),0)+
IFERROR(SUMPRODUCT('6. Patients'!DF$10:DF$107,OFFSET('6. Patients'!$QO$9,1,MATCH($D101,'6. Patients'!$QP$9:$RI$9,0),ROWS('6. Patients'!ES$10:ES$107))),0)+
IFERROR(SUMPRODUCT('6. Patients'!DF$10:DF$107,OFFSET('6. Patients'!$RJ$9,1,MATCH($D101,'6. Patients'!$RK$9:$TH$9,0),ROWS('6. Patients'!ES$10:ES$107))),0)+
IFERROR(SUMPRODUCT('6. Patients'!DF$10:DF$107,OFFSET('6. Patients'!$TI$9,1,MATCH($D101,'6. Patients'!$TJ$9:$UC$9,0),ROWS('6. Patients'!ES$10:ES$107))),0))+
IFERROR(VLOOKUP($D101,$H$116:$L$146,COLUMNS($H$115:$J$115)-1+AM$7,0)*$E101*$F101*'1. General Inputs'!$J$25,0),0),0)</f>
        <v>0</v>
      </c>
      <c r="AN101" s="775">
        <f ca="1">ROUNDUP(IFERROR($F101*$E101*CHOOSE(AN$7,
IFERROR(SUMPRODUCT('6. Patients'!DG$10:DG$107,OFFSET('6. Patients'!$DN$9,1,MATCH($D101,'6. Patients'!$DO$9:$FL$9,0),ROWS('6. Patients'!ET$10:ET$107))),0)+
IFERROR(SUMPRODUCT('6. Patients'!DG$10:DG$107,OFFSET('6. Patients'!$FM$9,1,MATCH($D101,'6. Patients'!$FN$9:$GG$9,0),ROWS('6. Patients'!ET$10:ET$107))),0)+
IFERROR(SUMPRODUCT('6. Patients'!DG$10:DG$107,OFFSET('6. Patients'!$GH$9,1,MATCH($D101,'6. Patients'!$GI$9:$IF$9,0),ROWS('6. Patients'!ET$10:ET$107))),0)+
IFERROR(SUMPRODUCT('6. Patients'!DG$10:DG$107,OFFSET('6. Patients'!$IG$9,1,MATCH($D101,'6. Patients'!$IH$9:$JA$9,0),ROWS('6. Patients'!ET$10:ET$107))),0),
IFERROR(SUMPRODUCT('6. Patients'!DG$10:DG$107,OFFSET('6. Patients'!$JB$9,1,MATCH($D101,'6. Patients'!$JC$9:$KZ$9,0),ROWS('6. Patients'!ET$10:ET$107))),0)+
IFERROR(SUMPRODUCT('6. Patients'!DG$10:DG$107,OFFSET('6. Patients'!$LA$9,1,MATCH($D101,'6. Patients'!$LB$9:$LU$9,0),ROWS('6. Patients'!ET$10:ET$107))),0)+
IFERROR(SUMPRODUCT('6. Patients'!DG$10:DG$107,OFFSET('6. Patients'!$LV$9,1,MATCH($D101,'6. Patients'!$LW$9:$NT$9,0),ROWS('6. Patients'!ET$10:ET$107))),0)+
IFERROR(SUMPRODUCT('6. Patients'!DG$10:DG$107,OFFSET('6. Patients'!$NU$9,1,MATCH($D101,'6. Patients'!$NV$9:$OO$9,0),ROWS('6. Patients'!ET$10:ET$107))),0),
IFERROR(SUMPRODUCT('6. Patients'!DG$10:DG$107,OFFSET('6. Patients'!$OP$9,1,MATCH($D101,'6. Patients'!$OQ$9:$QN$9,0),ROWS('6. Patients'!ET$10:ET$107))),0)+
IFERROR(SUMPRODUCT('6. Patients'!DG$10:DG$107,OFFSET('6. Patients'!$QO$9,1,MATCH($D101,'6. Patients'!$QP$9:$RI$9,0),ROWS('6. Patients'!ET$10:ET$107))),0)+
IFERROR(SUMPRODUCT('6. Patients'!DG$10:DG$107,OFFSET('6. Patients'!$RJ$9,1,MATCH($D101,'6. Patients'!$RK$9:$TH$9,0),ROWS('6. Patients'!ET$10:ET$107))),0)+
IFERROR(SUMPRODUCT('6. Patients'!DG$10:DG$107,OFFSET('6. Patients'!$TI$9,1,MATCH($D101,'6. Patients'!$TJ$9:$UC$9,0),ROWS('6. Patients'!ET$10:ET$107))),0))+
IFERROR(VLOOKUP($D101,$H$116:$L$146,COLUMNS($H$115:$J$115)-1+AN$7,0)*$E101*$F101*'1. General Inputs'!$J$25,0),0),0)</f>
        <v>0</v>
      </c>
      <c r="AO101" s="775">
        <f ca="1">ROUNDUP(IFERROR($F101*$E101*CHOOSE(AO$7,
IFERROR(SUMPRODUCT('6. Patients'!DH$10:DH$107,OFFSET('6. Patients'!$DN$9,1,MATCH($D101,'6. Patients'!$DO$9:$FL$9,0),ROWS('6. Patients'!EU$10:EU$107))),0)+
IFERROR(SUMPRODUCT('6. Patients'!DH$10:DH$107,OFFSET('6. Patients'!$FM$9,1,MATCH($D101,'6. Patients'!$FN$9:$GG$9,0),ROWS('6. Patients'!EU$10:EU$107))),0)+
IFERROR(SUMPRODUCT('6. Patients'!DH$10:DH$107,OFFSET('6. Patients'!$GH$9,1,MATCH($D101,'6. Patients'!$GI$9:$IF$9,0),ROWS('6. Patients'!EU$10:EU$107))),0)+
IFERROR(SUMPRODUCT('6. Patients'!DH$10:DH$107,OFFSET('6. Patients'!$IG$9,1,MATCH($D101,'6. Patients'!$IH$9:$JA$9,0),ROWS('6. Patients'!EU$10:EU$107))),0),
IFERROR(SUMPRODUCT('6. Patients'!DH$10:DH$107,OFFSET('6. Patients'!$JB$9,1,MATCH($D101,'6. Patients'!$JC$9:$KZ$9,0),ROWS('6. Patients'!EU$10:EU$107))),0)+
IFERROR(SUMPRODUCT('6. Patients'!DH$10:DH$107,OFFSET('6. Patients'!$LA$9,1,MATCH($D101,'6. Patients'!$LB$9:$LU$9,0),ROWS('6. Patients'!EU$10:EU$107))),0)+
IFERROR(SUMPRODUCT('6. Patients'!DH$10:DH$107,OFFSET('6. Patients'!$LV$9,1,MATCH($D101,'6. Patients'!$LW$9:$NT$9,0),ROWS('6. Patients'!EU$10:EU$107))),0)+
IFERROR(SUMPRODUCT('6. Patients'!DH$10:DH$107,OFFSET('6. Patients'!$NU$9,1,MATCH($D101,'6. Patients'!$NV$9:$OO$9,0),ROWS('6. Patients'!EU$10:EU$107))),0),
IFERROR(SUMPRODUCT('6. Patients'!DH$10:DH$107,OFFSET('6. Patients'!$OP$9,1,MATCH($D101,'6. Patients'!$OQ$9:$QN$9,0),ROWS('6. Patients'!EU$10:EU$107))),0)+
IFERROR(SUMPRODUCT('6. Patients'!DH$10:DH$107,OFFSET('6. Patients'!$QO$9,1,MATCH($D101,'6. Patients'!$QP$9:$RI$9,0),ROWS('6. Patients'!EU$10:EU$107))),0)+
IFERROR(SUMPRODUCT('6. Patients'!DH$10:DH$107,OFFSET('6. Patients'!$RJ$9,1,MATCH($D101,'6. Patients'!$RK$9:$TH$9,0),ROWS('6. Patients'!EU$10:EU$107))),0)+
IFERROR(SUMPRODUCT('6. Patients'!DH$10:DH$107,OFFSET('6. Patients'!$TI$9,1,MATCH($D101,'6. Patients'!$TJ$9:$UC$9,0),ROWS('6. Patients'!EU$10:EU$107))),0))+
IFERROR(VLOOKUP($D101,$H$116:$L$146,COLUMNS($H$115:$J$115)-1+AO$7,0)*$E101*$F101*'1. General Inputs'!$J$25,0),0),0)</f>
        <v>0</v>
      </c>
      <c r="AP101" s="775">
        <f ca="1">ROUNDUP(IFERROR($F101*$E101*CHOOSE(AP$7,
IFERROR(SUMPRODUCT('6. Patients'!DI$10:DI$107,OFFSET('6. Patients'!$DN$9,1,MATCH($D101,'6. Patients'!$DO$9:$FL$9,0),ROWS('6. Patients'!EV$10:EV$107))),0)+
IFERROR(SUMPRODUCT('6. Patients'!DI$10:DI$107,OFFSET('6. Patients'!$FM$9,1,MATCH($D101,'6. Patients'!$FN$9:$GG$9,0),ROWS('6. Patients'!EV$10:EV$107))),0)+
IFERROR(SUMPRODUCT('6. Patients'!DI$10:DI$107,OFFSET('6. Patients'!$GH$9,1,MATCH($D101,'6. Patients'!$GI$9:$IF$9,0),ROWS('6. Patients'!EV$10:EV$107))),0)+
IFERROR(SUMPRODUCT('6. Patients'!DI$10:DI$107,OFFSET('6. Patients'!$IG$9,1,MATCH($D101,'6. Patients'!$IH$9:$JA$9,0),ROWS('6. Patients'!EV$10:EV$107))),0),
IFERROR(SUMPRODUCT('6. Patients'!DI$10:DI$107,OFFSET('6. Patients'!$JB$9,1,MATCH($D101,'6. Patients'!$JC$9:$KZ$9,0),ROWS('6. Patients'!EV$10:EV$107))),0)+
IFERROR(SUMPRODUCT('6. Patients'!DI$10:DI$107,OFFSET('6. Patients'!$LA$9,1,MATCH($D101,'6. Patients'!$LB$9:$LU$9,0),ROWS('6. Patients'!EV$10:EV$107))),0)+
IFERROR(SUMPRODUCT('6. Patients'!DI$10:DI$107,OFFSET('6. Patients'!$LV$9,1,MATCH($D101,'6. Patients'!$LW$9:$NT$9,0),ROWS('6. Patients'!EV$10:EV$107))),0)+
IFERROR(SUMPRODUCT('6. Patients'!DI$10:DI$107,OFFSET('6. Patients'!$NU$9,1,MATCH($D101,'6. Patients'!$NV$9:$OO$9,0),ROWS('6. Patients'!EV$10:EV$107))),0),
IFERROR(SUMPRODUCT('6. Patients'!DI$10:DI$107,OFFSET('6. Patients'!$OP$9,1,MATCH($D101,'6. Patients'!$OQ$9:$QN$9,0),ROWS('6. Patients'!EV$10:EV$107))),0)+
IFERROR(SUMPRODUCT('6. Patients'!DI$10:DI$107,OFFSET('6. Patients'!$QO$9,1,MATCH($D101,'6. Patients'!$QP$9:$RI$9,0),ROWS('6. Patients'!EV$10:EV$107))),0)+
IFERROR(SUMPRODUCT('6. Patients'!DI$10:DI$107,OFFSET('6. Patients'!$RJ$9,1,MATCH($D101,'6. Patients'!$RK$9:$TH$9,0),ROWS('6. Patients'!EV$10:EV$107))),0)+
IFERROR(SUMPRODUCT('6. Patients'!DI$10:DI$107,OFFSET('6. Patients'!$TI$9,1,MATCH($D101,'6. Patients'!$TJ$9:$UC$9,0),ROWS('6. Patients'!EV$10:EV$107))),0))+
IFERROR(VLOOKUP($D101,$H$116:$L$146,COLUMNS($H$115:$J$115)-1+AP$7,0)*$E101*$F101*'1. General Inputs'!$J$25,0),0),0)</f>
        <v>0</v>
      </c>
      <c r="AQ101" s="775">
        <f ca="1">ROUNDUP(IFERROR($F101*$E101*CHOOSE(AQ$7,
IFERROR(SUMPRODUCT('6. Patients'!DJ$10:DJ$107,OFFSET('6. Patients'!$DN$9,1,MATCH($D101,'6. Patients'!$DO$9:$FL$9,0),ROWS('6. Patients'!EW$10:EW$107))),0)+
IFERROR(SUMPRODUCT('6. Patients'!DJ$10:DJ$107,OFFSET('6. Patients'!$FM$9,1,MATCH($D101,'6. Patients'!$FN$9:$GG$9,0),ROWS('6. Patients'!EW$10:EW$107))),0)+
IFERROR(SUMPRODUCT('6. Patients'!DJ$10:DJ$107,OFFSET('6. Patients'!$GH$9,1,MATCH($D101,'6. Patients'!$GI$9:$IF$9,0),ROWS('6. Patients'!EW$10:EW$107))),0)+
IFERROR(SUMPRODUCT('6. Patients'!DJ$10:DJ$107,OFFSET('6. Patients'!$IG$9,1,MATCH($D101,'6. Patients'!$IH$9:$JA$9,0),ROWS('6. Patients'!EW$10:EW$107))),0),
IFERROR(SUMPRODUCT('6. Patients'!DJ$10:DJ$107,OFFSET('6. Patients'!$JB$9,1,MATCH($D101,'6. Patients'!$JC$9:$KZ$9,0),ROWS('6. Patients'!EW$10:EW$107))),0)+
IFERROR(SUMPRODUCT('6. Patients'!DJ$10:DJ$107,OFFSET('6. Patients'!$LA$9,1,MATCH($D101,'6. Patients'!$LB$9:$LU$9,0),ROWS('6. Patients'!EW$10:EW$107))),0)+
IFERROR(SUMPRODUCT('6. Patients'!DJ$10:DJ$107,OFFSET('6. Patients'!$LV$9,1,MATCH($D101,'6. Patients'!$LW$9:$NT$9,0),ROWS('6. Patients'!EW$10:EW$107))),0)+
IFERROR(SUMPRODUCT('6. Patients'!DJ$10:DJ$107,OFFSET('6. Patients'!$NU$9,1,MATCH($D101,'6. Patients'!$NV$9:$OO$9,0),ROWS('6. Patients'!EW$10:EW$107))),0),
IFERROR(SUMPRODUCT('6. Patients'!DJ$10:DJ$107,OFFSET('6. Patients'!$OP$9,1,MATCH($D101,'6. Patients'!$OQ$9:$QN$9,0),ROWS('6. Patients'!EW$10:EW$107))),0)+
IFERROR(SUMPRODUCT('6. Patients'!DJ$10:DJ$107,OFFSET('6. Patients'!$QO$9,1,MATCH($D101,'6. Patients'!$QP$9:$RI$9,0),ROWS('6. Patients'!EW$10:EW$107))),0)+
IFERROR(SUMPRODUCT('6. Patients'!DJ$10:DJ$107,OFFSET('6. Patients'!$RJ$9,1,MATCH($D101,'6. Patients'!$RK$9:$TH$9,0),ROWS('6. Patients'!EW$10:EW$107))),0)+
IFERROR(SUMPRODUCT('6. Patients'!DJ$10:DJ$107,OFFSET('6. Patients'!$TI$9,1,MATCH($D101,'6. Patients'!$TJ$9:$UC$9,0),ROWS('6. Patients'!EW$10:EW$107))),0))+
IFERROR(VLOOKUP($D101,$H$116:$L$146,COLUMNS($H$115:$J$115)-1+AQ$7,0)*$E101*$F101*'1. General Inputs'!$J$25,0),0),0)</f>
        <v>0</v>
      </c>
      <c r="AT101" s="309"/>
      <c r="AZ101" s="335">
        <f ca="1">IFERROR(SUM(OFFSET('7. Consumption'!H101,0,1,,MIN('1. General Inputs'!$J$29,COLUMNS('7. Consumption'!H$9:$AQ$9)-1))),0)+MAX(0,$AQ101*('1. General Inputs'!$J$29-COLUMNS('7. Consumption'!H$9:$AQ$9)+1))</f>
        <v>0</v>
      </c>
      <c r="BA101" s="335">
        <f ca="1">IFERROR(SUM(OFFSET('7. Consumption'!I101,0,1,,MIN('1. General Inputs'!$J$29,COLUMNS('7. Consumption'!I$9:$AQ$9)-1))),0)+MAX(0,$AQ101*('1. General Inputs'!$J$29-COLUMNS('7. Consumption'!I$9:$AQ$9)+1))</f>
        <v>0</v>
      </c>
      <c r="BB101" s="335">
        <f ca="1">IFERROR(SUM(OFFSET('7. Consumption'!J101,0,1,,MIN('1. General Inputs'!$J$29,COLUMNS('7. Consumption'!J$9:$AQ$9)-1))),0)+MAX(0,$AQ101*('1. General Inputs'!$J$29-COLUMNS('7. Consumption'!J$9:$AQ$9)+1))</f>
        <v>0</v>
      </c>
      <c r="BC101" s="335">
        <f ca="1">IFERROR(SUM(OFFSET('7. Consumption'!K101,0,1,,MIN('1. General Inputs'!$J$29,COLUMNS('7. Consumption'!K$9:$AQ$9)-1))),0)+MAX(0,$AQ101*('1. General Inputs'!$J$29-COLUMNS('7. Consumption'!K$9:$AQ$9)+1))</f>
        <v>0</v>
      </c>
      <c r="BD101" s="335">
        <f ca="1">IFERROR(SUM(OFFSET('7. Consumption'!L101,0,1,,MIN('1. General Inputs'!$J$29,COLUMNS('7. Consumption'!L$9:$AQ$9)-1))),0)+MAX(0,$AQ101*('1. General Inputs'!$J$29-COLUMNS('7. Consumption'!L$9:$AQ$9)+1))</f>
        <v>0</v>
      </c>
      <c r="BE101" s="335">
        <f ca="1">IFERROR(SUM(OFFSET('7. Consumption'!M101,0,1,,MIN('1. General Inputs'!$J$29,COLUMNS('7. Consumption'!M$9:$AQ$9)-1))),0)+MAX(0,$AQ101*('1. General Inputs'!$J$29-COLUMNS('7. Consumption'!M$9:$AQ$9)+1))</f>
        <v>0</v>
      </c>
      <c r="BF101" s="335">
        <f ca="1">IFERROR(SUM(OFFSET('7. Consumption'!N101,0,1,,MIN('1. General Inputs'!$J$29,COLUMNS('7. Consumption'!N$9:$AQ$9)-1))),0)+MAX(0,$AQ101*('1. General Inputs'!$J$29-COLUMNS('7. Consumption'!N$9:$AQ$9)+1))</f>
        <v>0</v>
      </c>
      <c r="BG101" s="335">
        <f ca="1">IFERROR(SUM(OFFSET('7. Consumption'!O101,0,1,,MIN('1. General Inputs'!$J$29,COLUMNS('7. Consumption'!O$9:$AQ$9)-1))),0)+MAX(0,$AQ101*('1. General Inputs'!$J$29-COLUMNS('7. Consumption'!O$9:$AQ$9)+1))</f>
        <v>0</v>
      </c>
      <c r="BH101" s="335">
        <f ca="1">IFERROR(SUM(OFFSET('7. Consumption'!P101,0,1,,MIN('1. General Inputs'!$J$29,COLUMNS('7. Consumption'!P$9:$AQ$9)-1))),0)+MAX(0,$AQ101*('1. General Inputs'!$J$29-COLUMNS('7. Consumption'!P$9:$AQ$9)+1))</f>
        <v>0</v>
      </c>
      <c r="BI101" s="335">
        <f ca="1">IFERROR(SUM(OFFSET('7. Consumption'!Q101,0,1,,MIN('1. General Inputs'!$J$29,COLUMNS('7. Consumption'!Q$9:$AQ$9)-1))),0)+MAX(0,$AQ101*('1. General Inputs'!$J$29-COLUMNS('7. Consumption'!Q$9:$AQ$9)+1))</f>
        <v>0</v>
      </c>
      <c r="BJ101" s="335">
        <f ca="1">IFERROR(SUM(OFFSET('7. Consumption'!R101,0,1,,MIN('1. General Inputs'!$J$29,COLUMNS('7. Consumption'!R$9:$AQ$9)-1))),0)+MAX(0,$AQ101*('1. General Inputs'!$J$29-COLUMNS('7. Consumption'!R$9:$AQ$9)+1))</f>
        <v>0</v>
      </c>
      <c r="BK101" s="335">
        <f ca="1">IFERROR(SUM(OFFSET('7. Consumption'!S101,0,1,,MIN('1. General Inputs'!$J$29,COLUMNS('7. Consumption'!S$9:$AQ$9)-1))),0)+MAX(0,$AQ101*('1. General Inputs'!$J$29-COLUMNS('7. Consumption'!S$9:$AQ$9)+1))</f>
        <v>0</v>
      </c>
      <c r="BL101" s="335">
        <f ca="1">IFERROR(SUM(OFFSET('7. Consumption'!T101,0,1,,MIN('1. General Inputs'!$J$29,COLUMNS('7. Consumption'!T$9:$AQ$9)-1))),0)+MAX(0,$AQ101*('1. General Inputs'!$J$29-COLUMNS('7. Consumption'!T$9:$AQ$9)+1))</f>
        <v>0</v>
      </c>
      <c r="BM101" s="335">
        <f ca="1">IFERROR(SUM(OFFSET('7. Consumption'!U101,0,1,,MIN('1. General Inputs'!$J$29,COLUMNS('7. Consumption'!U$9:$AQ$9)-1))),0)+MAX(0,$AQ101*('1. General Inputs'!$J$29-COLUMNS('7. Consumption'!U$9:$AQ$9)+1))</f>
        <v>0</v>
      </c>
      <c r="BN101" s="335">
        <f ca="1">IFERROR(SUM(OFFSET('7. Consumption'!V101,0,1,,MIN('1. General Inputs'!$J$29,COLUMNS('7. Consumption'!V$9:$AQ$9)-1))),0)+MAX(0,$AQ101*('1. General Inputs'!$J$29-COLUMNS('7. Consumption'!V$9:$AQ$9)+1))</f>
        <v>0</v>
      </c>
      <c r="BO101" s="335">
        <f ca="1">IFERROR(SUM(OFFSET('7. Consumption'!W101,0,1,,MIN('1. General Inputs'!$J$29,COLUMNS('7. Consumption'!W$9:$AQ$9)-1))),0)+MAX(0,$AQ101*('1. General Inputs'!$J$29-COLUMNS('7. Consumption'!W$9:$AQ$9)+1))</f>
        <v>0</v>
      </c>
      <c r="BP101" s="335">
        <f ca="1">IFERROR(SUM(OFFSET('7. Consumption'!X101,0,1,,MIN('1. General Inputs'!$J$29,COLUMNS('7. Consumption'!X$9:$AQ$9)-1))),0)+MAX(0,$AQ101*('1. General Inputs'!$J$29-COLUMNS('7. Consumption'!X$9:$AQ$9)+1))</f>
        <v>0</v>
      </c>
      <c r="BQ101" s="335">
        <f ca="1">IFERROR(SUM(OFFSET('7. Consumption'!Y101,0,1,,MIN('1. General Inputs'!$J$29,COLUMNS('7. Consumption'!Y$9:$AQ$9)-1))),0)+MAX(0,$AQ101*('1. General Inputs'!$J$29-COLUMNS('7. Consumption'!Y$9:$AQ$9)+1))</f>
        <v>0</v>
      </c>
      <c r="BR101" s="335">
        <f ca="1">IFERROR(SUM(OFFSET('7. Consumption'!Z101,0,1,,MIN('1. General Inputs'!$J$29,COLUMNS('7. Consumption'!Z$9:$AQ$9)-1))),0)+MAX(0,$AQ101*('1. General Inputs'!$J$29-COLUMNS('7. Consumption'!Z$9:$AQ$9)+1))</f>
        <v>0</v>
      </c>
      <c r="BS101" s="335">
        <f ca="1">IFERROR(SUM(OFFSET('7. Consumption'!AA101,0,1,,MIN('1. General Inputs'!$J$29,COLUMNS('7. Consumption'!AA$9:$AQ$9)-1))),0)+MAX(0,$AQ101*('1. General Inputs'!$J$29-COLUMNS('7. Consumption'!AA$9:$AQ$9)+1))</f>
        <v>0</v>
      </c>
      <c r="BT101" s="335">
        <f ca="1">IFERROR(SUM(OFFSET('7. Consumption'!AB101,0,1,,MIN('1. General Inputs'!$J$29,COLUMNS('7. Consumption'!AB$9:$AQ$9)-1))),0)+MAX(0,$AQ101*('1. General Inputs'!$J$29-COLUMNS('7. Consumption'!AB$9:$AQ$9)+1))</f>
        <v>0</v>
      </c>
      <c r="BU101" s="335">
        <f ca="1">IFERROR(SUM(OFFSET('7. Consumption'!AC101,0,1,,MIN('1. General Inputs'!$J$29,COLUMNS('7. Consumption'!AC$9:$AQ$9)-1))),0)+MAX(0,$AQ101*('1. General Inputs'!$J$29-COLUMNS('7. Consumption'!AC$9:$AQ$9)+1))</f>
        <v>0</v>
      </c>
      <c r="BV101" s="335">
        <f ca="1">IFERROR(SUM(OFFSET('7. Consumption'!AD101,0,1,,MIN('1. General Inputs'!$J$29,COLUMNS('7. Consumption'!AD$9:$AQ$9)-1))),0)+MAX(0,$AQ101*('1. General Inputs'!$J$29-COLUMNS('7. Consumption'!AD$9:$AQ$9)+1))</f>
        <v>0</v>
      </c>
      <c r="BW101" s="335">
        <f ca="1">IFERROR(SUM(OFFSET('7. Consumption'!AE101,0,1,,MIN('1. General Inputs'!$J$29,COLUMNS('7. Consumption'!AE$9:$AQ$9)-1))),0)+MAX(0,$AQ101*('1. General Inputs'!$J$29-COLUMNS('7. Consumption'!AE$9:$AQ$9)+1))</f>
        <v>0</v>
      </c>
      <c r="BX101" s="335">
        <f ca="1">IFERROR(SUM(OFFSET('7. Consumption'!AF101,0,1,,MIN('1. General Inputs'!$J$29,COLUMNS('7. Consumption'!AF$9:$AQ$9)-1))),0)+MAX(0,$AQ101*('1. General Inputs'!$J$29-COLUMNS('7. Consumption'!AF$9:$AQ$9)+1))</f>
        <v>0</v>
      </c>
      <c r="BY101" s="335">
        <f ca="1">IFERROR(SUM(OFFSET('7. Consumption'!AG101,0,1,,MIN('1. General Inputs'!$J$29,COLUMNS('7. Consumption'!AG$9:$AQ$9)-1))),0)+MAX(0,$AQ101*('1. General Inputs'!$J$29-COLUMNS('7. Consumption'!AG$9:$AQ$9)+1))</f>
        <v>0</v>
      </c>
      <c r="BZ101" s="335">
        <f ca="1">IFERROR(SUM(OFFSET('7. Consumption'!AH101,0,1,,MIN('1. General Inputs'!$J$29,COLUMNS('7. Consumption'!AH$9:$AQ$9)-1))),0)+MAX(0,$AQ101*('1. General Inputs'!$J$29-COLUMNS('7. Consumption'!AH$9:$AQ$9)+1))</f>
        <v>0</v>
      </c>
      <c r="CA101" s="335">
        <f ca="1">IFERROR(SUM(OFFSET('7. Consumption'!AI101,0,1,,MIN('1. General Inputs'!$J$29,COLUMNS('7. Consumption'!AI$9:$AQ$9)-1))),0)+MAX(0,$AQ101*('1. General Inputs'!$J$29-COLUMNS('7. Consumption'!AI$9:$AQ$9)+1))</f>
        <v>0</v>
      </c>
      <c r="CB101" s="335">
        <f ca="1">IFERROR(SUM(OFFSET('7. Consumption'!AJ101,0,1,,MIN('1. General Inputs'!$J$29,COLUMNS('7. Consumption'!AJ$9:$AQ$9)-1))),0)+MAX(0,$AQ101*('1. General Inputs'!$J$29-COLUMNS('7. Consumption'!AJ$9:$AQ$9)+1))</f>
        <v>0</v>
      </c>
      <c r="CC101" s="335">
        <f ca="1">IFERROR(SUM(OFFSET('7. Consumption'!AK101,0,1,,MIN('1. General Inputs'!$J$29,COLUMNS('7. Consumption'!AK$9:$AQ$9)-1))),0)+MAX(0,$AQ101*('1. General Inputs'!$J$29-COLUMNS('7. Consumption'!AK$9:$AQ$9)+1))</f>
        <v>0</v>
      </c>
      <c r="CD101" s="335">
        <f ca="1">IFERROR(SUM(OFFSET('7. Consumption'!AL101,0,1,,MIN('1. General Inputs'!$J$29,COLUMNS('7. Consumption'!AL$9:$AQ$9)-1))),0)+MAX(0,$AQ101*('1. General Inputs'!$J$29-COLUMNS('7. Consumption'!AL$9:$AQ$9)+1))</f>
        <v>0</v>
      </c>
      <c r="CE101" s="335">
        <f ca="1">IFERROR(SUM(OFFSET('7. Consumption'!AM101,0,1,,MIN('1. General Inputs'!$J$29,COLUMNS('7. Consumption'!AM$9:$AQ$9)-1))),0)+MAX(0,$AQ101*('1. General Inputs'!$J$29-COLUMNS('7. Consumption'!AM$9:$AQ$9)+1))</f>
        <v>0</v>
      </c>
      <c r="CF101" s="335">
        <f ca="1">IFERROR(SUM(OFFSET('7. Consumption'!AN101,0,1,,MIN('1. General Inputs'!$J$29,COLUMNS('7. Consumption'!AN$9:$AQ$9)-1))),0)+MAX(0,$AQ101*('1. General Inputs'!$J$29-COLUMNS('7. Consumption'!AN$9:$AQ$9)+1))</f>
        <v>0</v>
      </c>
      <c r="CG101" s="335">
        <f ca="1">IFERROR(SUM(OFFSET('7. Consumption'!AO101,0,1,,MIN('1. General Inputs'!$J$29,COLUMNS('7. Consumption'!AO$9:$AQ$9)-1))),0)+MAX(0,$AQ101*('1. General Inputs'!$J$29-COLUMNS('7. Consumption'!AO$9:$AQ$9)+1))</f>
        <v>0</v>
      </c>
      <c r="CH101" s="335">
        <f ca="1">IFERROR(SUM(OFFSET('7. Consumption'!AP101,0,1,,MIN('1. General Inputs'!$J$29,COLUMNS('7. Consumption'!AP$9:$AQ$9)-1))),0)+MAX(0,$AQ101*('1. General Inputs'!$J$29-COLUMNS('7. Consumption'!AP$9:$AQ$9)+1))</f>
        <v>0</v>
      </c>
      <c r="CI101" s="335">
        <f ca="1">IFERROR(SUM(OFFSET('7. Consumption'!AQ101,0,1,,MIN('1. General Inputs'!$J$29,COLUMNS('7. Consumption'!AQ$9:$AQ$9)-1))),0)+MAX(0,$AQ101*('1. General Inputs'!$J$29-COLUMNS('7. Consumption'!AQ$9:$AQ$9)+1))</f>
        <v>0</v>
      </c>
    </row>
    <row r="102" spans="2:87" ht="15" hidden="1" outlineLevel="1" x14ac:dyDescent="0.25">
      <c r="B102" s="772"/>
      <c r="C102" s="772" t="str">
        <f>IFERROR(VLOOKUP(ROWS($C$9:$C102),'5. Form Breakdown'!$AI$11:$AJ$138,COLUMNS('5. Form Breakdown'!$AI$11:$AJ$11),0),"")</f>
        <v/>
      </c>
      <c r="D102" s="772" t="str">
        <f>IFERROR(VLOOKUP($C102,'5a. Dosing'!$E$11:$F$138,2,0),"")</f>
        <v/>
      </c>
      <c r="E102" s="773" t="str">
        <f>IFERROR(INDEX('5. Form Breakdown'!$AL$11:$BL$138,MATCH('7. Consumption'!$C102,'5. Form Breakdown'!$AK$11:$AK$138,0),MATCH('5. Form Breakdown'!$AX$10,'5. Form Breakdown'!$AL$10:$BL$10,0)),"")</f>
        <v/>
      </c>
      <c r="F102" s="774" t="str">
        <f>IFERROR(INDEX('5. Form Breakdown'!$AL$11:$BL$138,MATCH('7. Consumption'!$C102,'5. Form Breakdown'!$AK$11:$AK$138,0),MATCH('5. Form Breakdown'!$BL$10,'5. Form Breakdown'!$AL$10:$BL$10,0)),"")</f>
        <v/>
      </c>
      <c r="H102" s="775">
        <f ca="1">ROUNDUP(IFERROR($F102*$E102*CHOOSE(H$7,
IFERROR(SUMPRODUCT('6. Patients'!CA$10:CA$107,OFFSET('6. Patients'!$DN$9,1,MATCH($D102,'6. Patients'!$DO$9:$FL$9,0),ROWS('6. Patients'!DN$10:DN$107))),0)+
IFERROR(SUMPRODUCT('6. Patients'!CA$10:CA$107,OFFSET('6. Patients'!$FM$9,1,MATCH($D102,'6. Patients'!$FN$9:$GG$9,0),ROWS('6. Patients'!DN$10:DN$107))),0)+
IFERROR(SUMPRODUCT('6. Patients'!CA$10:CA$107,OFFSET('6. Patients'!$GH$9,1,MATCH($D102,'6. Patients'!$GI$9:$IF$9,0),ROWS('6. Patients'!DN$10:DN$107))),0)+
IFERROR(SUMPRODUCT('6. Patients'!CA$10:CA$107,OFFSET('6. Patients'!$IG$9,1,MATCH($D102,'6. Patients'!$IH$9:$JA$9,0),ROWS('6. Patients'!DN$10:DN$107))),0),
IFERROR(SUMPRODUCT('6. Patients'!CA$10:CA$107,OFFSET('6. Patients'!$JB$9,1,MATCH($D102,'6. Patients'!$JC$9:$KZ$9,0),ROWS('6. Patients'!DN$10:DN$107))),0)+
IFERROR(SUMPRODUCT('6. Patients'!CA$10:CA$107,OFFSET('6. Patients'!$LA$9,1,MATCH($D102,'6. Patients'!$LB$9:$LU$9,0),ROWS('6. Patients'!DN$10:DN$107))),0)+
IFERROR(SUMPRODUCT('6. Patients'!CA$10:CA$107,OFFSET('6. Patients'!$LV$9,1,MATCH($D102,'6. Patients'!$LW$9:$NT$9,0),ROWS('6. Patients'!DN$10:DN$107))),0)+
IFERROR(SUMPRODUCT('6. Patients'!CA$10:CA$107,OFFSET('6. Patients'!$NU$9,1,MATCH($D102,'6. Patients'!$NV$9:$OO$9,0),ROWS('6. Patients'!DN$10:DN$107))),0),
IFERROR(SUMPRODUCT('6. Patients'!CA$10:CA$107,OFFSET('6. Patients'!$OP$9,1,MATCH($D102,'6. Patients'!$OQ$9:$QN$9,0),ROWS('6. Patients'!DN$10:DN$107))),0)+
IFERROR(SUMPRODUCT('6. Patients'!CA$10:CA$107,OFFSET('6. Patients'!$QO$9,1,MATCH($D102,'6. Patients'!$QP$9:$RI$9,0),ROWS('6. Patients'!DN$10:DN$107))),0)+
IFERROR(SUMPRODUCT('6. Patients'!CA$10:CA$107,OFFSET('6. Patients'!$RJ$9,1,MATCH($D102,'6. Patients'!$RK$9:$TH$9,0),ROWS('6. Patients'!DN$10:DN$107))),0)+
IFERROR(SUMPRODUCT('6. Patients'!CA$10:CA$107,OFFSET('6. Patients'!$TI$9,1,MATCH($D102,'6. Patients'!$TJ$9:$UC$9,0),ROWS('6. Patients'!DN$10:DN$107))),0))+
IFERROR(VLOOKUP($D102,$H$116:$L$146,COLUMNS($H$115:$J$115)-1+H$7,0)*$E102*$F102*'1. General Inputs'!$J$25,0),0),0)</f>
        <v>0</v>
      </c>
      <c r="I102" s="775">
        <f ca="1">ROUNDUP(IFERROR($F102*$E102*CHOOSE(I$7,
IFERROR(SUMPRODUCT('6. Patients'!CB$10:CB$107,OFFSET('6. Patients'!$DN$9,1,MATCH($D102,'6. Patients'!$DO$9:$FL$9,0),ROWS('6. Patients'!DO$10:DO$107))),0)+
IFERROR(SUMPRODUCT('6. Patients'!CB$10:CB$107,OFFSET('6. Patients'!$FM$9,1,MATCH($D102,'6. Patients'!$FN$9:$GG$9,0),ROWS('6. Patients'!DO$10:DO$107))),0)+
IFERROR(SUMPRODUCT('6. Patients'!CB$10:CB$107,OFFSET('6. Patients'!$GH$9,1,MATCH($D102,'6. Patients'!$GI$9:$IF$9,0),ROWS('6. Patients'!DO$10:DO$107))),0)+
IFERROR(SUMPRODUCT('6. Patients'!CB$10:CB$107,OFFSET('6. Patients'!$IG$9,1,MATCH($D102,'6. Patients'!$IH$9:$JA$9,0),ROWS('6. Patients'!DO$10:DO$107))),0),
IFERROR(SUMPRODUCT('6. Patients'!CB$10:CB$107,OFFSET('6. Patients'!$JB$9,1,MATCH($D102,'6. Patients'!$JC$9:$KZ$9,0),ROWS('6. Patients'!DO$10:DO$107))),0)+
IFERROR(SUMPRODUCT('6. Patients'!CB$10:CB$107,OFFSET('6. Patients'!$LA$9,1,MATCH($D102,'6. Patients'!$LB$9:$LU$9,0),ROWS('6. Patients'!DO$10:DO$107))),0)+
IFERROR(SUMPRODUCT('6. Patients'!CB$10:CB$107,OFFSET('6. Patients'!$LV$9,1,MATCH($D102,'6. Patients'!$LW$9:$NT$9,0),ROWS('6. Patients'!DO$10:DO$107))),0)+
IFERROR(SUMPRODUCT('6. Patients'!CB$10:CB$107,OFFSET('6. Patients'!$NU$9,1,MATCH($D102,'6. Patients'!$NV$9:$OO$9,0),ROWS('6. Patients'!DO$10:DO$107))),0),
IFERROR(SUMPRODUCT('6. Patients'!CB$10:CB$107,OFFSET('6. Patients'!$OP$9,1,MATCH($D102,'6. Patients'!$OQ$9:$QN$9,0),ROWS('6. Patients'!DO$10:DO$107))),0)+
IFERROR(SUMPRODUCT('6. Patients'!CB$10:CB$107,OFFSET('6. Patients'!$QO$9,1,MATCH($D102,'6. Patients'!$QP$9:$RI$9,0),ROWS('6. Patients'!DO$10:DO$107))),0)+
IFERROR(SUMPRODUCT('6. Patients'!CB$10:CB$107,OFFSET('6. Patients'!$RJ$9,1,MATCH($D102,'6. Patients'!$RK$9:$TH$9,0),ROWS('6. Patients'!DO$10:DO$107))),0)+
IFERROR(SUMPRODUCT('6. Patients'!CB$10:CB$107,OFFSET('6. Patients'!$TI$9,1,MATCH($D102,'6. Patients'!$TJ$9:$UC$9,0),ROWS('6. Patients'!DO$10:DO$107))),0))+
IFERROR(VLOOKUP($D102,$H$116:$L$146,COLUMNS($H$115:$J$115)-1+I$7,0)*$E102*$F102*'1. General Inputs'!$J$25,0),0),0)</f>
        <v>0</v>
      </c>
      <c r="J102" s="775">
        <f ca="1">ROUNDUP(IFERROR($F102*$E102*CHOOSE(J$7,
IFERROR(SUMPRODUCT('6. Patients'!CC$10:CC$107,OFFSET('6. Patients'!$DN$9,1,MATCH($D102,'6. Patients'!$DO$9:$FL$9,0),ROWS('6. Patients'!DP$10:DP$107))),0)+
IFERROR(SUMPRODUCT('6. Patients'!CC$10:CC$107,OFFSET('6. Patients'!$FM$9,1,MATCH($D102,'6. Patients'!$FN$9:$GG$9,0),ROWS('6. Patients'!DP$10:DP$107))),0)+
IFERROR(SUMPRODUCT('6. Patients'!CC$10:CC$107,OFFSET('6. Patients'!$GH$9,1,MATCH($D102,'6. Patients'!$GI$9:$IF$9,0),ROWS('6. Patients'!DP$10:DP$107))),0)+
IFERROR(SUMPRODUCT('6. Patients'!CC$10:CC$107,OFFSET('6. Patients'!$IG$9,1,MATCH($D102,'6. Patients'!$IH$9:$JA$9,0),ROWS('6. Patients'!DP$10:DP$107))),0),
IFERROR(SUMPRODUCT('6. Patients'!CC$10:CC$107,OFFSET('6. Patients'!$JB$9,1,MATCH($D102,'6. Patients'!$JC$9:$KZ$9,0),ROWS('6. Patients'!DP$10:DP$107))),0)+
IFERROR(SUMPRODUCT('6. Patients'!CC$10:CC$107,OFFSET('6. Patients'!$LA$9,1,MATCH($D102,'6. Patients'!$LB$9:$LU$9,0),ROWS('6. Patients'!DP$10:DP$107))),0)+
IFERROR(SUMPRODUCT('6. Patients'!CC$10:CC$107,OFFSET('6. Patients'!$LV$9,1,MATCH($D102,'6. Patients'!$LW$9:$NT$9,0),ROWS('6. Patients'!DP$10:DP$107))),0)+
IFERROR(SUMPRODUCT('6. Patients'!CC$10:CC$107,OFFSET('6. Patients'!$NU$9,1,MATCH($D102,'6. Patients'!$NV$9:$OO$9,0),ROWS('6. Patients'!DP$10:DP$107))),0),
IFERROR(SUMPRODUCT('6. Patients'!CC$10:CC$107,OFFSET('6. Patients'!$OP$9,1,MATCH($D102,'6. Patients'!$OQ$9:$QN$9,0),ROWS('6. Patients'!DP$10:DP$107))),0)+
IFERROR(SUMPRODUCT('6. Patients'!CC$10:CC$107,OFFSET('6. Patients'!$QO$9,1,MATCH($D102,'6. Patients'!$QP$9:$RI$9,0),ROWS('6. Patients'!DP$10:DP$107))),0)+
IFERROR(SUMPRODUCT('6. Patients'!CC$10:CC$107,OFFSET('6. Patients'!$RJ$9,1,MATCH($D102,'6. Patients'!$RK$9:$TH$9,0),ROWS('6. Patients'!DP$10:DP$107))),0)+
IFERROR(SUMPRODUCT('6. Patients'!CC$10:CC$107,OFFSET('6. Patients'!$TI$9,1,MATCH($D102,'6. Patients'!$TJ$9:$UC$9,0),ROWS('6. Patients'!DP$10:DP$107))),0))+
IFERROR(VLOOKUP($D102,$H$116:$L$146,COLUMNS($H$115:$J$115)-1+J$7,0)*$E102*$F102*'1. General Inputs'!$J$25,0),0),0)</f>
        <v>0</v>
      </c>
      <c r="K102" s="775">
        <f ca="1">ROUNDUP(IFERROR($F102*$E102*CHOOSE(K$7,
IFERROR(SUMPRODUCT('6. Patients'!CD$10:CD$107,OFFSET('6. Patients'!$DN$9,1,MATCH($D102,'6. Patients'!$DO$9:$FL$9,0),ROWS('6. Patients'!DQ$10:DQ$107))),0)+
IFERROR(SUMPRODUCT('6. Patients'!CD$10:CD$107,OFFSET('6. Patients'!$FM$9,1,MATCH($D102,'6. Patients'!$FN$9:$GG$9,0),ROWS('6. Patients'!DQ$10:DQ$107))),0)+
IFERROR(SUMPRODUCT('6. Patients'!CD$10:CD$107,OFFSET('6. Patients'!$GH$9,1,MATCH($D102,'6. Patients'!$GI$9:$IF$9,0),ROWS('6. Patients'!DQ$10:DQ$107))),0)+
IFERROR(SUMPRODUCT('6. Patients'!CD$10:CD$107,OFFSET('6. Patients'!$IG$9,1,MATCH($D102,'6. Patients'!$IH$9:$JA$9,0),ROWS('6. Patients'!DQ$10:DQ$107))),0),
IFERROR(SUMPRODUCT('6. Patients'!CD$10:CD$107,OFFSET('6. Patients'!$JB$9,1,MATCH($D102,'6. Patients'!$JC$9:$KZ$9,0),ROWS('6. Patients'!DQ$10:DQ$107))),0)+
IFERROR(SUMPRODUCT('6. Patients'!CD$10:CD$107,OFFSET('6. Patients'!$LA$9,1,MATCH($D102,'6. Patients'!$LB$9:$LU$9,0),ROWS('6. Patients'!DQ$10:DQ$107))),0)+
IFERROR(SUMPRODUCT('6. Patients'!CD$10:CD$107,OFFSET('6. Patients'!$LV$9,1,MATCH($D102,'6. Patients'!$LW$9:$NT$9,0),ROWS('6. Patients'!DQ$10:DQ$107))),0)+
IFERROR(SUMPRODUCT('6. Patients'!CD$10:CD$107,OFFSET('6. Patients'!$NU$9,1,MATCH($D102,'6. Patients'!$NV$9:$OO$9,0),ROWS('6. Patients'!DQ$10:DQ$107))),0),
IFERROR(SUMPRODUCT('6. Patients'!CD$10:CD$107,OFFSET('6. Patients'!$OP$9,1,MATCH($D102,'6. Patients'!$OQ$9:$QN$9,0),ROWS('6. Patients'!DQ$10:DQ$107))),0)+
IFERROR(SUMPRODUCT('6. Patients'!CD$10:CD$107,OFFSET('6. Patients'!$QO$9,1,MATCH($D102,'6. Patients'!$QP$9:$RI$9,0),ROWS('6. Patients'!DQ$10:DQ$107))),0)+
IFERROR(SUMPRODUCT('6. Patients'!CD$10:CD$107,OFFSET('6. Patients'!$RJ$9,1,MATCH($D102,'6. Patients'!$RK$9:$TH$9,0),ROWS('6. Patients'!DQ$10:DQ$107))),0)+
IFERROR(SUMPRODUCT('6. Patients'!CD$10:CD$107,OFFSET('6. Patients'!$TI$9,1,MATCH($D102,'6. Patients'!$TJ$9:$UC$9,0),ROWS('6. Patients'!DQ$10:DQ$107))),0))+
IFERROR(VLOOKUP($D102,$H$116:$L$146,COLUMNS($H$115:$J$115)-1+K$7,0)*$E102*$F102*'1. General Inputs'!$J$25,0),0),0)</f>
        <v>0</v>
      </c>
      <c r="L102" s="775">
        <f ca="1">ROUNDUP(IFERROR($F102*$E102*CHOOSE(L$7,
IFERROR(SUMPRODUCT('6. Patients'!CE$10:CE$107,OFFSET('6. Patients'!$DN$9,1,MATCH($D102,'6. Patients'!$DO$9:$FL$9,0),ROWS('6. Patients'!DR$10:DR$107))),0)+
IFERROR(SUMPRODUCT('6. Patients'!CE$10:CE$107,OFFSET('6. Patients'!$FM$9,1,MATCH($D102,'6. Patients'!$FN$9:$GG$9,0),ROWS('6. Patients'!DR$10:DR$107))),0)+
IFERROR(SUMPRODUCT('6. Patients'!CE$10:CE$107,OFFSET('6. Patients'!$GH$9,1,MATCH($D102,'6. Patients'!$GI$9:$IF$9,0),ROWS('6. Patients'!DR$10:DR$107))),0)+
IFERROR(SUMPRODUCT('6. Patients'!CE$10:CE$107,OFFSET('6. Patients'!$IG$9,1,MATCH($D102,'6. Patients'!$IH$9:$JA$9,0),ROWS('6. Patients'!DR$10:DR$107))),0),
IFERROR(SUMPRODUCT('6. Patients'!CE$10:CE$107,OFFSET('6. Patients'!$JB$9,1,MATCH($D102,'6. Patients'!$JC$9:$KZ$9,0),ROWS('6. Patients'!DR$10:DR$107))),0)+
IFERROR(SUMPRODUCT('6. Patients'!CE$10:CE$107,OFFSET('6. Patients'!$LA$9,1,MATCH($D102,'6. Patients'!$LB$9:$LU$9,0),ROWS('6. Patients'!DR$10:DR$107))),0)+
IFERROR(SUMPRODUCT('6. Patients'!CE$10:CE$107,OFFSET('6. Patients'!$LV$9,1,MATCH($D102,'6. Patients'!$LW$9:$NT$9,0),ROWS('6. Patients'!DR$10:DR$107))),0)+
IFERROR(SUMPRODUCT('6. Patients'!CE$10:CE$107,OFFSET('6. Patients'!$NU$9,1,MATCH($D102,'6. Patients'!$NV$9:$OO$9,0),ROWS('6. Patients'!DR$10:DR$107))),0),
IFERROR(SUMPRODUCT('6. Patients'!CE$10:CE$107,OFFSET('6. Patients'!$OP$9,1,MATCH($D102,'6. Patients'!$OQ$9:$QN$9,0),ROWS('6. Patients'!DR$10:DR$107))),0)+
IFERROR(SUMPRODUCT('6. Patients'!CE$10:CE$107,OFFSET('6. Patients'!$QO$9,1,MATCH($D102,'6. Patients'!$QP$9:$RI$9,0),ROWS('6. Patients'!DR$10:DR$107))),0)+
IFERROR(SUMPRODUCT('6. Patients'!CE$10:CE$107,OFFSET('6. Patients'!$RJ$9,1,MATCH($D102,'6. Patients'!$RK$9:$TH$9,0),ROWS('6. Patients'!DR$10:DR$107))),0)+
IFERROR(SUMPRODUCT('6. Patients'!CE$10:CE$107,OFFSET('6. Patients'!$TI$9,1,MATCH($D102,'6. Patients'!$TJ$9:$UC$9,0),ROWS('6. Patients'!DR$10:DR$107))),0))+
IFERROR(VLOOKUP($D102,$H$116:$L$146,COLUMNS($H$115:$J$115)-1+L$7,0)*$E102*$F102*'1. General Inputs'!$J$25,0),0),0)</f>
        <v>0</v>
      </c>
      <c r="M102" s="775">
        <f ca="1">ROUNDUP(IFERROR($F102*$E102*CHOOSE(M$7,
IFERROR(SUMPRODUCT('6. Patients'!CF$10:CF$107,OFFSET('6. Patients'!$DN$9,1,MATCH($D102,'6. Patients'!$DO$9:$FL$9,0),ROWS('6. Patients'!DS$10:DS$107))),0)+
IFERROR(SUMPRODUCT('6. Patients'!CF$10:CF$107,OFFSET('6. Patients'!$FM$9,1,MATCH($D102,'6. Patients'!$FN$9:$GG$9,0),ROWS('6. Patients'!DS$10:DS$107))),0)+
IFERROR(SUMPRODUCT('6. Patients'!CF$10:CF$107,OFFSET('6. Patients'!$GH$9,1,MATCH($D102,'6. Patients'!$GI$9:$IF$9,0),ROWS('6. Patients'!DS$10:DS$107))),0)+
IFERROR(SUMPRODUCT('6. Patients'!CF$10:CF$107,OFFSET('6. Patients'!$IG$9,1,MATCH($D102,'6. Patients'!$IH$9:$JA$9,0),ROWS('6. Patients'!DS$10:DS$107))),0),
IFERROR(SUMPRODUCT('6. Patients'!CF$10:CF$107,OFFSET('6. Patients'!$JB$9,1,MATCH($D102,'6. Patients'!$JC$9:$KZ$9,0),ROWS('6. Patients'!DS$10:DS$107))),0)+
IFERROR(SUMPRODUCT('6. Patients'!CF$10:CF$107,OFFSET('6. Patients'!$LA$9,1,MATCH($D102,'6. Patients'!$LB$9:$LU$9,0),ROWS('6. Patients'!DS$10:DS$107))),0)+
IFERROR(SUMPRODUCT('6. Patients'!CF$10:CF$107,OFFSET('6. Patients'!$LV$9,1,MATCH($D102,'6. Patients'!$LW$9:$NT$9,0),ROWS('6. Patients'!DS$10:DS$107))),0)+
IFERROR(SUMPRODUCT('6. Patients'!CF$10:CF$107,OFFSET('6. Patients'!$NU$9,1,MATCH($D102,'6. Patients'!$NV$9:$OO$9,0),ROWS('6. Patients'!DS$10:DS$107))),0),
IFERROR(SUMPRODUCT('6. Patients'!CF$10:CF$107,OFFSET('6. Patients'!$OP$9,1,MATCH($D102,'6. Patients'!$OQ$9:$QN$9,0),ROWS('6. Patients'!DS$10:DS$107))),0)+
IFERROR(SUMPRODUCT('6. Patients'!CF$10:CF$107,OFFSET('6. Patients'!$QO$9,1,MATCH($D102,'6. Patients'!$QP$9:$RI$9,0),ROWS('6. Patients'!DS$10:DS$107))),0)+
IFERROR(SUMPRODUCT('6. Patients'!CF$10:CF$107,OFFSET('6. Patients'!$RJ$9,1,MATCH($D102,'6. Patients'!$RK$9:$TH$9,0),ROWS('6. Patients'!DS$10:DS$107))),0)+
IFERROR(SUMPRODUCT('6. Patients'!CF$10:CF$107,OFFSET('6. Patients'!$TI$9,1,MATCH($D102,'6. Patients'!$TJ$9:$UC$9,0),ROWS('6. Patients'!DS$10:DS$107))),0))+
IFERROR(VLOOKUP($D102,$H$116:$L$146,COLUMNS($H$115:$J$115)-1+M$7,0)*$E102*$F102*'1. General Inputs'!$J$25,0),0),0)</f>
        <v>0</v>
      </c>
      <c r="N102" s="775">
        <f ca="1">ROUNDUP(IFERROR($F102*$E102*CHOOSE(N$7,
IFERROR(SUMPRODUCT('6. Patients'!CG$10:CG$107,OFFSET('6. Patients'!$DN$9,1,MATCH($D102,'6. Patients'!$DO$9:$FL$9,0),ROWS('6. Patients'!DT$10:DT$107))),0)+
IFERROR(SUMPRODUCT('6. Patients'!CG$10:CG$107,OFFSET('6. Patients'!$FM$9,1,MATCH($D102,'6. Patients'!$FN$9:$GG$9,0),ROWS('6. Patients'!DT$10:DT$107))),0)+
IFERROR(SUMPRODUCT('6. Patients'!CG$10:CG$107,OFFSET('6. Patients'!$GH$9,1,MATCH($D102,'6. Patients'!$GI$9:$IF$9,0),ROWS('6. Patients'!DT$10:DT$107))),0)+
IFERROR(SUMPRODUCT('6. Patients'!CG$10:CG$107,OFFSET('6. Patients'!$IG$9,1,MATCH($D102,'6. Patients'!$IH$9:$JA$9,0),ROWS('6. Patients'!DT$10:DT$107))),0),
IFERROR(SUMPRODUCT('6. Patients'!CG$10:CG$107,OFFSET('6. Patients'!$JB$9,1,MATCH($D102,'6. Patients'!$JC$9:$KZ$9,0),ROWS('6. Patients'!DT$10:DT$107))),0)+
IFERROR(SUMPRODUCT('6. Patients'!CG$10:CG$107,OFFSET('6. Patients'!$LA$9,1,MATCH($D102,'6. Patients'!$LB$9:$LU$9,0),ROWS('6. Patients'!DT$10:DT$107))),0)+
IFERROR(SUMPRODUCT('6. Patients'!CG$10:CG$107,OFFSET('6. Patients'!$LV$9,1,MATCH($D102,'6. Patients'!$LW$9:$NT$9,0),ROWS('6. Patients'!DT$10:DT$107))),0)+
IFERROR(SUMPRODUCT('6. Patients'!CG$10:CG$107,OFFSET('6. Patients'!$NU$9,1,MATCH($D102,'6. Patients'!$NV$9:$OO$9,0),ROWS('6. Patients'!DT$10:DT$107))),0),
IFERROR(SUMPRODUCT('6. Patients'!CG$10:CG$107,OFFSET('6. Patients'!$OP$9,1,MATCH($D102,'6. Patients'!$OQ$9:$QN$9,0),ROWS('6. Patients'!DT$10:DT$107))),0)+
IFERROR(SUMPRODUCT('6. Patients'!CG$10:CG$107,OFFSET('6. Patients'!$QO$9,1,MATCH($D102,'6. Patients'!$QP$9:$RI$9,0),ROWS('6. Patients'!DT$10:DT$107))),0)+
IFERROR(SUMPRODUCT('6. Patients'!CG$10:CG$107,OFFSET('6. Patients'!$RJ$9,1,MATCH($D102,'6. Patients'!$RK$9:$TH$9,0),ROWS('6. Patients'!DT$10:DT$107))),0)+
IFERROR(SUMPRODUCT('6. Patients'!CG$10:CG$107,OFFSET('6. Patients'!$TI$9,1,MATCH($D102,'6. Patients'!$TJ$9:$UC$9,0),ROWS('6. Patients'!DT$10:DT$107))),0))+
IFERROR(VLOOKUP($D102,$H$116:$L$146,COLUMNS($H$115:$J$115)-1+N$7,0)*$E102*$F102*'1. General Inputs'!$J$25,0),0),0)</f>
        <v>0</v>
      </c>
      <c r="O102" s="775">
        <f ca="1">ROUNDUP(IFERROR($F102*$E102*CHOOSE(O$7,
IFERROR(SUMPRODUCT('6. Patients'!CH$10:CH$107,OFFSET('6. Patients'!$DN$9,1,MATCH($D102,'6. Patients'!$DO$9:$FL$9,0),ROWS('6. Patients'!DU$10:DU$107))),0)+
IFERROR(SUMPRODUCT('6. Patients'!CH$10:CH$107,OFFSET('6. Patients'!$FM$9,1,MATCH($D102,'6. Patients'!$FN$9:$GG$9,0),ROWS('6. Patients'!DU$10:DU$107))),0)+
IFERROR(SUMPRODUCT('6. Patients'!CH$10:CH$107,OFFSET('6. Patients'!$GH$9,1,MATCH($D102,'6. Patients'!$GI$9:$IF$9,0),ROWS('6. Patients'!DU$10:DU$107))),0)+
IFERROR(SUMPRODUCT('6. Patients'!CH$10:CH$107,OFFSET('6. Patients'!$IG$9,1,MATCH($D102,'6. Patients'!$IH$9:$JA$9,0),ROWS('6. Patients'!DU$10:DU$107))),0),
IFERROR(SUMPRODUCT('6. Patients'!CH$10:CH$107,OFFSET('6. Patients'!$JB$9,1,MATCH($D102,'6. Patients'!$JC$9:$KZ$9,0),ROWS('6. Patients'!DU$10:DU$107))),0)+
IFERROR(SUMPRODUCT('6. Patients'!CH$10:CH$107,OFFSET('6. Patients'!$LA$9,1,MATCH($D102,'6. Patients'!$LB$9:$LU$9,0),ROWS('6. Patients'!DU$10:DU$107))),0)+
IFERROR(SUMPRODUCT('6. Patients'!CH$10:CH$107,OFFSET('6. Patients'!$LV$9,1,MATCH($D102,'6. Patients'!$LW$9:$NT$9,0),ROWS('6. Patients'!DU$10:DU$107))),0)+
IFERROR(SUMPRODUCT('6. Patients'!CH$10:CH$107,OFFSET('6. Patients'!$NU$9,1,MATCH($D102,'6. Patients'!$NV$9:$OO$9,0),ROWS('6. Patients'!DU$10:DU$107))),0),
IFERROR(SUMPRODUCT('6. Patients'!CH$10:CH$107,OFFSET('6. Patients'!$OP$9,1,MATCH($D102,'6. Patients'!$OQ$9:$QN$9,0),ROWS('6. Patients'!DU$10:DU$107))),0)+
IFERROR(SUMPRODUCT('6. Patients'!CH$10:CH$107,OFFSET('6. Patients'!$QO$9,1,MATCH($D102,'6. Patients'!$QP$9:$RI$9,0),ROWS('6. Patients'!DU$10:DU$107))),0)+
IFERROR(SUMPRODUCT('6. Patients'!CH$10:CH$107,OFFSET('6. Patients'!$RJ$9,1,MATCH($D102,'6. Patients'!$RK$9:$TH$9,0),ROWS('6. Patients'!DU$10:DU$107))),0)+
IFERROR(SUMPRODUCT('6. Patients'!CH$10:CH$107,OFFSET('6. Patients'!$TI$9,1,MATCH($D102,'6. Patients'!$TJ$9:$UC$9,0),ROWS('6. Patients'!DU$10:DU$107))),0))+
IFERROR(VLOOKUP($D102,$H$116:$L$146,COLUMNS($H$115:$J$115)-1+O$7,0)*$E102*$F102*'1. General Inputs'!$J$25,0),0),0)</f>
        <v>0</v>
      </c>
      <c r="P102" s="775">
        <f ca="1">ROUNDUP(IFERROR($F102*$E102*CHOOSE(P$7,
IFERROR(SUMPRODUCT('6. Patients'!CI$10:CI$107,OFFSET('6. Patients'!$DN$9,1,MATCH($D102,'6. Patients'!$DO$9:$FL$9,0),ROWS('6. Patients'!DV$10:DV$107))),0)+
IFERROR(SUMPRODUCT('6. Patients'!CI$10:CI$107,OFFSET('6. Patients'!$FM$9,1,MATCH($D102,'6. Patients'!$FN$9:$GG$9,0),ROWS('6. Patients'!DV$10:DV$107))),0)+
IFERROR(SUMPRODUCT('6. Patients'!CI$10:CI$107,OFFSET('6. Patients'!$GH$9,1,MATCH($D102,'6. Patients'!$GI$9:$IF$9,0),ROWS('6. Patients'!DV$10:DV$107))),0)+
IFERROR(SUMPRODUCT('6. Patients'!CI$10:CI$107,OFFSET('6. Patients'!$IG$9,1,MATCH($D102,'6. Patients'!$IH$9:$JA$9,0),ROWS('6. Patients'!DV$10:DV$107))),0),
IFERROR(SUMPRODUCT('6. Patients'!CI$10:CI$107,OFFSET('6. Patients'!$JB$9,1,MATCH($D102,'6. Patients'!$JC$9:$KZ$9,0),ROWS('6. Patients'!DV$10:DV$107))),0)+
IFERROR(SUMPRODUCT('6. Patients'!CI$10:CI$107,OFFSET('6. Patients'!$LA$9,1,MATCH($D102,'6. Patients'!$LB$9:$LU$9,0),ROWS('6. Patients'!DV$10:DV$107))),0)+
IFERROR(SUMPRODUCT('6. Patients'!CI$10:CI$107,OFFSET('6. Patients'!$LV$9,1,MATCH($D102,'6. Patients'!$LW$9:$NT$9,0),ROWS('6. Patients'!DV$10:DV$107))),0)+
IFERROR(SUMPRODUCT('6. Patients'!CI$10:CI$107,OFFSET('6. Patients'!$NU$9,1,MATCH($D102,'6. Patients'!$NV$9:$OO$9,0),ROWS('6. Patients'!DV$10:DV$107))),0),
IFERROR(SUMPRODUCT('6. Patients'!CI$10:CI$107,OFFSET('6. Patients'!$OP$9,1,MATCH($D102,'6. Patients'!$OQ$9:$QN$9,0),ROWS('6. Patients'!DV$10:DV$107))),0)+
IFERROR(SUMPRODUCT('6. Patients'!CI$10:CI$107,OFFSET('6. Patients'!$QO$9,1,MATCH($D102,'6. Patients'!$QP$9:$RI$9,0),ROWS('6. Patients'!DV$10:DV$107))),0)+
IFERROR(SUMPRODUCT('6. Patients'!CI$10:CI$107,OFFSET('6. Patients'!$RJ$9,1,MATCH($D102,'6. Patients'!$RK$9:$TH$9,0),ROWS('6. Patients'!DV$10:DV$107))),0)+
IFERROR(SUMPRODUCT('6. Patients'!CI$10:CI$107,OFFSET('6. Patients'!$TI$9,1,MATCH($D102,'6. Patients'!$TJ$9:$UC$9,0),ROWS('6. Patients'!DV$10:DV$107))),0))+
IFERROR(VLOOKUP($D102,$H$116:$L$146,COLUMNS($H$115:$J$115)-1+P$7,0)*$E102*$F102*'1. General Inputs'!$J$25,0),0),0)</f>
        <v>0</v>
      </c>
      <c r="Q102" s="775">
        <f ca="1">ROUNDUP(IFERROR($F102*$E102*CHOOSE(Q$7,
IFERROR(SUMPRODUCT('6. Patients'!CJ$10:CJ$107,OFFSET('6. Patients'!$DN$9,1,MATCH($D102,'6. Patients'!$DO$9:$FL$9,0),ROWS('6. Patients'!DW$10:DW$107))),0)+
IFERROR(SUMPRODUCT('6. Patients'!CJ$10:CJ$107,OFFSET('6. Patients'!$FM$9,1,MATCH($D102,'6. Patients'!$FN$9:$GG$9,0),ROWS('6. Patients'!DW$10:DW$107))),0)+
IFERROR(SUMPRODUCT('6. Patients'!CJ$10:CJ$107,OFFSET('6. Patients'!$GH$9,1,MATCH($D102,'6. Patients'!$GI$9:$IF$9,0),ROWS('6. Patients'!DW$10:DW$107))),0)+
IFERROR(SUMPRODUCT('6. Patients'!CJ$10:CJ$107,OFFSET('6. Patients'!$IG$9,1,MATCH($D102,'6. Patients'!$IH$9:$JA$9,0),ROWS('6. Patients'!DW$10:DW$107))),0),
IFERROR(SUMPRODUCT('6. Patients'!CJ$10:CJ$107,OFFSET('6. Patients'!$JB$9,1,MATCH($D102,'6. Patients'!$JC$9:$KZ$9,0),ROWS('6. Patients'!DW$10:DW$107))),0)+
IFERROR(SUMPRODUCT('6. Patients'!CJ$10:CJ$107,OFFSET('6. Patients'!$LA$9,1,MATCH($D102,'6. Patients'!$LB$9:$LU$9,0),ROWS('6. Patients'!DW$10:DW$107))),0)+
IFERROR(SUMPRODUCT('6. Patients'!CJ$10:CJ$107,OFFSET('6. Patients'!$LV$9,1,MATCH($D102,'6. Patients'!$LW$9:$NT$9,0),ROWS('6. Patients'!DW$10:DW$107))),0)+
IFERROR(SUMPRODUCT('6. Patients'!CJ$10:CJ$107,OFFSET('6. Patients'!$NU$9,1,MATCH($D102,'6. Patients'!$NV$9:$OO$9,0),ROWS('6. Patients'!DW$10:DW$107))),0),
IFERROR(SUMPRODUCT('6. Patients'!CJ$10:CJ$107,OFFSET('6. Patients'!$OP$9,1,MATCH($D102,'6. Patients'!$OQ$9:$QN$9,0),ROWS('6. Patients'!DW$10:DW$107))),0)+
IFERROR(SUMPRODUCT('6. Patients'!CJ$10:CJ$107,OFFSET('6. Patients'!$QO$9,1,MATCH($D102,'6. Patients'!$QP$9:$RI$9,0),ROWS('6. Patients'!DW$10:DW$107))),0)+
IFERROR(SUMPRODUCT('6. Patients'!CJ$10:CJ$107,OFFSET('6. Patients'!$RJ$9,1,MATCH($D102,'6. Patients'!$RK$9:$TH$9,0),ROWS('6. Patients'!DW$10:DW$107))),0)+
IFERROR(SUMPRODUCT('6. Patients'!CJ$10:CJ$107,OFFSET('6. Patients'!$TI$9,1,MATCH($D102,'6. Patients'!$TJ$9:$UC$9,0),ROWS('6. Patients'!DW$10:DW$107))),0))+
IFERROR(VLOOKUP($D102,$H$116:$L$146,COLUMNS($H$115:$J$115)-1+Q$7,0)*$E102*$F102*'1. General Inputs'!$J$25,0),0),0)</f>
        <v>0</v>
      </c>
      <c r="R102" s="775">
        <f ca="1">ROUNDUP(IFERROR($F102*$E102*CHOOSE(R$7,
IFERROR(SUMPRODUCT('6. Patients'!CK$10:CK$107,OFFSET('6. Patients'!$DN$9,1,MATCH($D102,'6. Patients'!$DO$9:$FL$9,0),ROWS('6. Patients'!DX$10:DX$107))),0)+
IFERROR(SUMPRODUCT('6. Patients'!CK$10:CK$107,OFFSET('6. Patients'!$FM$9,1,MATCH($D102,'6. Patients'!$FN$9:$GG$9,0),ROWS('6. Patients'!DX$10:DX$107))),0)+
IFERROR(SUMPRODUCT('6. Patients'!CK$10:CK$107,OFFSET('6. Patients'!$GH$9,1,MATCH($D102,'6. Patients'!$GI$9:$IF$9,0),ROWS('6. Patients'!DX$10:DX$107))),0)+
IFERROR(SUMPRODUCT('6. Patients'!CK$10:CK$107,OFFSET('6. Patients'!$IG$9,1,MATCH($D102,'6. Patients'!$IH$9:$JA$9,0),ROWS('6. Patients'!DX$10:DX$107))),0),
IFERROR(SUMPRODUCT('6. Patients'!CK$10:CK$107,OFFSET('6. Patients'!$JB$9,1,MATCH($D102,'6. Patients'!$JC$9:$KZ$9,0),ROWS('6. Patients'!DX$10:DX$107))),0)+
IFERROR(SUMPRODUCT('6. Patients'!CK$10:CK$107,OFFSET('6. Patients'!$LA$9,1,MATCH($D102,'6. Patients'!$LB$9:$LU$9,0),ROWS('6. Patients'!DX$10:DX$107))),0)+
IFERROR(SUMPRODUCT('6. Patients'!CK$10:CK$107,OFFSET('6. Patients'!$LV$9,1,MATCH($D102,'6. Patients'!$LW$9:$NT$9,0),ROWS('6. Patients'!DX$10:DX$107))),0)+
IFERROR(SUMPRODUCT('6. Patients'!CK$10:CK$107,OFFSET('6. Patients'!$NU$9,1,MATCH($D102,'6. Patients'!$NV$9:$OO$9,0),ROWS('6. Patients'!DX$10:DX$107))),0),
IFERROR(SUMPRODUCT('6. Patients'!CK$10:CK$107,OFFSET('6. Patients'!$OP$9,1,MATCH($D102,'6. Patients'!$OQ$9:$QN$9,0),ROWS('6. Patients'!DX$10:DX$107))),0)+
IFERROR(SUMPRODUCT('6. Patients'!CK$10:CK$107,OFFSET('6. Patients'!$QO$9,1,MATCH($D102,'6. Patients'!$QP$9:$RI$9,0),ROWS('6. Patients'!DX$10:DX$107))),0)+
IFERROR(SUMPRODUCT('6. Patients'!CK$10:CK$107,OFFSET('6. Patients'!$RJ$9,1,MATCH($D102,'6. Patients'!$RK$9:$TH$9,0),ROWS('6. Patients'!DX$10:DX$107))),0)+
IFERROR(SUMPRODUCT('6. Patients'!CK$10:CK$107,OFFSET('6. Patients'!$TI$9,1,MATCH($D102,'6. Patients'!$TJ$9:$UC$9,0),ROWS('6. Patients'!DX$10:DX$107))),0))+
IFERROR(VLOOKUP($D102,$H$116:$L$146,COLUMNS($H$115:$J$115)-1+R$7,0)*$E102*$F102*'1. General Inputs'!$J$25,0),0),0)</f>
        <v>0</v>
      </c>
      <c r="S102" s="775">
        <f ca="1">ROUNDUP(IFERROR($F102*$E102*CHOOSE(S$7,
IFERROR(SUMPRODUCT('6. Patients'!CL$10:CL$107,OFFSET('6. Patients'!$DN$9,1,MATCH($D102,'6. Patients'!$DO$9:$FL$9,0),ROWS('6. Patients'!DY$10:DY$107))),0)+
IFERROR(SUMPRODUCT('6. Patients'!CL$10:CL$107,OFFSET('6. Patients'!$FM$9,1,MATCH($D102,'6. Patients'!$FN$9:$GG$9,0),ROWS('6. Patients'!DY$10:DY$107))),0)+
IFERROR(SUMPRODUCT('6. Patients'!CL$10:CL$107,OFFSET('6. Patients'!$GH$9,1,MATCH($D102,'6. Patients'!$GI$9:$IF$9,0),ROWS('6. Patients'!DY$10:DY$107))),0)+
IFERROR(SUMPRODUCT('6. Patients'!CL$10:CL$107,OFFSET('6. Patients'!$IG$9,1,MATCH($D102,'6. Patients'!$IH$9:$JA$9,0),ROWS('6. Patients'!DY$10:DY$107))),0),
IFERROR(SUMPRODUCT('6. Patients'!CL$10:CL$107,OFFSET('6. Patients'!$JB$9,1,MATCH($D102,'6. Patients'!$JC$9:$KZ$9,0),ROWS('6. Patients'!DY$10:DY$107))),0)+
IFERROR(SUMPRODUCT('6. Patients'!CL$10:CL$107,OFFSET('6. Patients'!$LA$9,1,MATCH($D102,'6. Patients'!$LB$9:$LU$9,0),ROWS('6. Patients'!DY$10:DY$107))),0)+
IFERROR(SUMPRODUCT('6. Patients'!CL$10:CL$107,OFFSET('6. Patients'!$LV$9,1,MATCH($D102,'6. Patients'!$LW$9:$NT$9,0),ROWS('6. Patients'!DY$10:DY$107))),0)+
IFERROR(SUMPRODUCT('6. Patients'!CL$10:CL$107,OFFSET('6. Patients'!$NU$9,1,MATCH($D102,'6. Patients'!$NV$9:$OO$9,0),ROWS('6. Patients'!DY$10:DY$107))),0),
IFERROR(SUMPRODUCT('6. Patients'!CL$10:CL$107,OFFSET('6. Patients'!$OP$9,1,MATCH($D102,'6. Patients'!$OQ$9:$QN$9,0),ROWS('6. Patients'!DY$10:DY$107))),0)+
IFERROR(SUMPRODUCT('6. Patients'!CL$10:CL$107,OFFSET('6. Patients'!$QO$9,1,MATCH($D102,'6. Patients'!$QP$9:$RI$9,0),ROWS('6. Patients'!DY$10:DY$107))),0)+
IFERROR(SUMPRODUCT('6. Patients'!CL$10:CL$107,OFFSET('6. Patients'!$RJ$9,1,MATCH($D102,'6. Patients'!$RK$9:$TH$9,0),ROWS('6. Patients'!DY$10:DY$107))),0)+
IFERROR(SUMPRODUCT('6. Patients'!CL$10:CL$107,OFFSET('6. Patients'!$TI$9,1,MATCH($D102,'6. Patients'!$TJ$9:$UC$9,0),ROWS('6. Patients'!DY$10:DY$107))),0))+
IFERROR(VLOOKUP($D102,$H$116:$L$146,COLUMNS($H$115:$J$115)-1+S$7,0)*$E102*$F102*'1. General Inputs'!$J$25,0),0),0)</f>
        <v>0</v>
      </c>
      <c r="T102" s="775">
        <f ca="1">ROUNDUP(IFERROR($F102*$E102*CHOOSE(T$7,
IFERROR(SUMPRODUCT('6. Patients'!CM$10:CM$107,OFFSET('6. Patients'!$DN$9,1,MATCH($D102,'6. Patients'!$DO$9:$FL$9,0),ROWS('6. Patients'!DZ$10:DZ$107))),0)+
IFERROR(SUMPRODUCT('6. Patients'!CM$10:CM$107,OFFSET('6. Patients'!$FM$9,1,MATCH($D102,'6. Patients'!$FN$9:$GG$9,0),ROWS('6. Patients'!DZ$10:DZ$107))),0)+
IFERROR(SUMPRODUCT('6. Patients'!CM$10:CM$107,OFFSET('6. Patients'!$GH$9,1,MATCH($D102,'6. Patients'!$GI$9:$IF$9,0),ROWS('6. Patients'!DZ$10:DZ$107))),0)+
IFERROR(SUMPRODUCT('6. Patients'!CM$10:CM$107,OFFSET('6. Patients'!$IG$9,1,MATCH($D102,'6. Patients'!$IH$9:$JA$9,0),ROWS('6. Patients'!DZ$10:DZ$107))),0),
IFERROR(SUMPRODUCT('6. Patients'!CM$10:CM$107,OFFSET('6. Patients'!$JB$9,1,MATCH($D102,'6. Patients'!$JC$9:$KZ$9,0),ROWS('6. Patients'!DZ$10:DZ$107))),0)+
IFERROR(SUMPRODUCT('6. Patients'!CM$10:CM$107,OFFSET('6. Patients'!$LA$9,1,MATCH($D102,'6. Patients'!$LB$9:$LU$9,0),ROWS('6. Patients'!DZ$10:DZ$107))),0)+
IFERROR(SUMPRODUCT('6. Patients'!CM$10:CM$107,OFFSET('6. Patients'!$LV$9,1,MATCH($D102,'6. Patients'!$LW$9:$NT$9,0),ROWS('6. Patients'!DZ$10:DZ$107))),0)+
IFERROR(SUMPRODUCT('6. Patients'!CM$10:CM$107,OFFSET('6. Patients'!$NU$9,1,MATCH($D102,'6. Patients'!$NV$9:$OO$9,0),ROWS('6. Patients'!DZ$10:DZ$107))),0),
IFERROR(SUMPRODUCT('6. Patients'!CM$10:CM$107,OFFSET('6. Patients'!$OP$9,1,MATCH($D102,'6. Patients'!$OQ$9:$QN$9,0),ROWS('6. Patients'!DZ$10:DZ$107))),0)+
IFERROR(SUMPRODUCT('6. Patients'!CM$10:CM$107,OFFSET('6. Patients'!$QO$9,1,MATCH($D102,'6. Patients'!$QP$9:$RI$9,0),ROWS('6. Patients'!DZ$10:DZ$107))),0)+
IFERROR(SUMPRODUCT('6. Patients'!CM$10:CM$107,OFFSET('6. Patients'!$RJ$9,1,MATCH($D102,'6. Patients'!$RK$9:$TH$9,0),ROWS('6. Patients'!DZ$10:DZ$107))),0)+
IFERROR(SUMPRODUCT('6. Patients'!CM$10:CM$107,OFFSET('6. Patients'!$TI$9,1,MATCH($D102,'6. Patients'!$TJ$9:$UC$9,0),ROWS('6. Patients'!DZ$10:DZ$107))),0))+
IFERROR(VLOOKUP($D102,$H$116:$L$146,COLUMNS($H$115:$J$115)-1+T$7,0)*$E102*$F102*'1. General Inputs'!$J$25,0),0),0)</f>
        <v>0</v>
      </c>
      <c r="U102" s="775">
        <f ca="1">ROUNDUP(IFERROR($F102*$E102*CHOOSE(U$7,
IFERROR(SUMPRODUCT('6. Patients'!CN$10:CN$107,OFFSET('6. Patients'!$DN$9,1,MATCH($D102,'6. Patients'!$DO$9:$FL$9,0),ROWS('6. Patients'!EA$10:EA$107))),0)+
IFERROR(SUMPRODUCT('6. Patients'!CN$10:CN$107,OFFSET('6. Patients'!$FM$9,1,MATCH($D102,'6. Patients'!$FN$9:$GG$9,0),ROWS('6. Patients'!EA$10:EA$107))),0)+
IFERROR(SUMPRODUCT('6. Patients'!CN$10:CN$107,OFFSET('6. Patients'!$GH$9,1,MATCH($D102,'6. Patients'!$GI$9:$IF$9,0),ROWS('6. Patients'!EA$10:EA$107))),0)+
IFERROR(SUMPRODUCT('6. Patients'!CN$10:CN$107,OFFSET('6. Patients'!$IG$9,1,MATCH($D102,'6. Patients'!$IH$9:$JA$9,0),ROWS('6. Patients'!EA$10:EA$107))),0),
IFERROR(SUMPRODUCT('6. Patients'!CN$10:CN$107,OFFSET('6. Patients'!$JB$9,1,MATCH($D102,'6. Patients'!$JC$9:$KZ$9,0),ROWS('6. Patients'!EA$10:EA$107))),0)+
IFERROR(SUMPRODUCT('6. Patients'!CN$10:CN$107,OFFSET('6. Patients'!$LA$9,1,MATCH($D102,'6. Patients'!$LB$9:$LU$9,0),ROWS('6. Patients'!EA$10:EA$107))),0)+
IFERROR(SUMPRODUCT('6. Patients'!CN$10:CN$107,OFFSET('6. Patients'!$LV$9,1,MATCH($D102,'6. Patients'!$LW$9:$NT$9,0),ROWS('6. Patients'!EA$10:EA$107))),0)+
IFERROR(SUMPRODUCT('6. Patients'!CN$10:CN$107,OFFSET('6. Patients'!$NU$9,1,MATCH($D102,'6. Patients'!$NV$9:$OO$9,0),ROWS('6. Patients'!EA$10:EA$107))),0),
IFERROR(SUMPRODUCT('6. Patients'!CN$10:CN$107,OFFSET('6. Patients'!$OP$9,1,MATCH($D102,'6. Patients'!$OQ$9:$QN$9,0),ROWS('6. Patients'!EA$10:EA$107))),0)+
IFERROR(SUMPRODUCT('6. Patients'!CN$10:CN$107,OFFSET('6. Patients'!$QO$9,1,MATCH($D102,'6. Patients'!$QP$9:$RI$9,0),ROWS('6. Patients'!EA$10:EA$107))),0)+
IFERROR(SUMPRODUCT('6. Patients'!CN$10:CN$107,OFFSET('6. Patients'!$RJ$9,1,MATCH($D102,'6. Patients'!$RK$9:$TH$9,0),ROWS('6. Patients'!EA$10:EA$107))),0)+
IFERROR(SUMPRODUCT('6. Patients'!CN$10:CN$107,OFFSET('6. Patients'!$TI$9,1,MATCH($D102,'6. Patients'!$TJ$9:$UC$9,0),ROWS('6. Patients'!EA$10:EA$107))),0))+
IFERROR(VLOOKUP($D102,$H$116:$L$146,COLUMNS($H$115:$J$115)-1+U$7,0)*$E102*$F102*'1. General Inputs'!$J$25,0),0),0)</f>
        <v>0</v>
      </c>
      <c r="V102" s="775">
        <f ca="1">ROUNDUP(IFERROR($F102*$E102*CHOOSE(V$7,
IFERROR(SUMPRODUCT('6. Patients'!CO$10:CO$107,OFFSET('6. Patients'!$DN$9,1,MATCH($D102,'6. Patients'!$DO$9:$FL$9,0),ROWS('6. Patients'!EB$10:EB$107))),0)+
IFERROR(SUMPRODUCT('6. Patients'!CO$10:CO$107,OFFSET('6. Patients'!$FM$9,1,MATCH($D102,'6. Patients'!$FN$9:$GG$9,0),ROWS('6. Patients'!EB$10:EB$107))),0)+
IFERROR(SUMPRODUCT('6. Patients'!CO$10:CO$107,OFFSET('6. Patients'!$GH$9,1,MATCH($D102,'6. Patients'!$GI$9:$IF$9,0),ROWS('6. Patients'!EB$10:EB$107))),0)+
IFERROR(SUMPRODUCT('6. Patients'!CO$10:CO$107,OFFSET('6. Patients'!$IG$9,1,MATCH($D102,'6. Patients'!$IH$9:$JA$9,0),ROWS('6. Patients'!EB$10:EB$107))),0),
IFERROR(SUMPRODUCT('6. Patients'!CO$10:CO$107,OFFSET('6. Patients'!$JB$9,1,MATCH($D102,'6. Patients'!$JC$9:$KZ$9,0),ROWS('6. Patients'!EB$10:EB$107))),0)+
IFERROR(SUMPRODUCT('6. Patients'!CO$10:CO$107,OFFSET('6. Patients'!$LA$9,1,MATCH($D102,'6. Patients'!$LB$9:$LU$9,0),ROWS('6. Patients'!EB$10:EB$107))),0)+
IFERROR(SUMPRODUCT('6. Patients'!CO$10:CO$107,OFFSET('6. Patients'!$LV$9,1,MATCH($D102,'6. Patients'!$LW$9:$NT$9,0),ROWS('6. Patients'!EB$10:EB$107))),0)+
IFERROR(SUMPRODUCT('6. Patients'!CO$10:CO$107,OFFSET('6. Patients'!$NU$9,1,MATCH($D102,'6. Patients'!$NV$9:$OO$9,0),ROWS('6. Patients'!EB$10:EB$107))),0),
IFERROR(SUMPRODUCT('6. Patients'!CO$10:CO$107,OFFSET('6. Patients'!$OP$9,1,MATCH($D102,'6. Patients'!$OQ$9:$QN$9,0),ROWS('6. Patients'!EB$10:EB$107))),0)+
IFERROR(SUMPRODUCT('6. Patients'!CO$10:CO$107,OFFSET('6. Patients'!$QO$9,1,MATCH($D102,'6. Patients'!$QP$9:$RI$9,0),ROWS('6. Patients'!EB$10:EB$107))),0)+
IFERROR(SUMPRODUCT('6. Patients'!CO$10:CO$107,OFFSET('6. Patients'!$RJ$9,1,MATCH($D102,'6. Patients'!$RK$9:$TH$9,0),ROWS('6. Patients'!EB$10:EB$107))),0)+
IFERROR(SUMPRODUCT('6. Patients'!CO$10:CO$107,OFFSET('6. Patients'!$TI$9,1,MATCH($D102,'6. Patients'!$TJ$9:$UC$9,0),ROWS('6. Patients'!EB$10:EB$107))),0))+
IFERROR(VLOOKUP($D102,$H$116:$L$146,COLUMNS($H$115:$J$115)-1+V$7,0)*$E102*$F102*'1. General Inputs'!$J$25,0),0),0)</f>
        <v>0</v>
      </c>
      <c r="W102" s="775">
        <f ca="1">ROUNDUP(IFERROR($F102*$E102*CHOOSE(W$7,
IFERROR(SUMPRODUCT('6. Patients'!CP$10:CP$107,OFFSET('6. Patients'!$DN$9,1,MATCH($D102,'6. Patients'!$DO$9:$FL$9,0),ROWS('6. Patients'!EC$10:EC$107))),0)+
IFERROR(SUMPRODUCT('6. Patients'!CP$10:CP$107,OFFSET('6. Patients'!$FM$9,1,MATCH($D102,'6. Patients'!$FN$9:$GG$9,0),ROWS('6. Patients'!EC$10:EC$107))),0)+
IFERROR(SUMPRODUCT('6. Patients'!CP$10:CP$107,OFFSET('6. Patients'!$GH$9,1,MATCH($D102,'6. Patients'!$GI$9:$IF$9,0),ROWS('6. Patients'!EC$10:EC$107))),0)+
IFERROR(SUMPRODUCT('6. Patients'!CP$10:CP$107,OFFSET('6. Patients'!$IG$9,1,MATCH($D102,'6. Patients'!$IH$9:$JA$9,0),ROWS('6. Patients'!EC$10:EC$107))),0),
IFERROR(SUMPRODUCT('6. Patients'!CP$10:CP$107,OFFSET('6. Patients'!$JB$9,1,MATCH($D102,'6. Patients'!$JC$9:$KZ$9,0),ROWS('6. Patients'!EC$10:EC$107))),0)+
IFERROR(SUMPRODUCT('6. Patients'!CP$10:CP$107,OFFSET('6. Patients'!$LA$9,1,MATCH($D102,'6. Patients'!$LB$9:$LU$9,0),ROWS('6. Patients'!EC$10:EC$107))),0)+
IFERROR(SUMPRODUCT('6. Patients'!CP$10:CP$107,OFFSET('6. Patients'!$LV$9,1,MATCH($D102,'6. Patients'!$LW$9:$NT$9,0),ROWS('6. Patients'!EC$10:EC$107))),0)+
IFERROR(SUMPRODUCT('6. Patients'!CP$10:CP$107,OFFSET('6. Patients'!$NU$9,1,MATCH($D102,'6. Patients'!$NV$9:$OO$9,0),ROWS('6. Patients'!EC$10:EC$107))),0),
IFERROR(SUMPRODUCT('6. Patients'!CP$10:CP$107,OFFSET('6. Patients'!$OP$9,1,MATCH($D102,'6. Patients'!$OQ$9:$QN$9,0),ROWS('6. Patients'!EC$10:EC$107))),0)+
IFERROR(SUMPRODUCT('6. Patients'!CP$10:CP$107,OFFSET('6. Patients'!$QO$9,1,MATCH($D102,'6. Patients'!$QP$9:$RI$9,0),ROWS('6. Patients'!EC$10:EC$107))),0)+
IFERROR(SUMPRODUCT('6. Patients'!CP$10:CP$107,OFFSET('6. Patients'!$RJ$9,1,MATCH($D102,'6. Patients'!$RK$9:$TH$9,0),ROWS('6. Patients'!EC$10:EC$107))),0)+
IFERROR(SUMPRODUCT('6. Patients'!CP$10:CP$107,OFFSET('6. Patients'!$TI$9,1,MATCH($D102,'6. Patients'!$TJ$9:$UC$9,0),ROWS('6. Patients'!EC$10:EC$107))),0))+
IFERROR(VLOOKUP($D102,$H$116:$L$146,COLUMNS($H$115:$J$115)-1+W$7,0)*$E102*$F102*'1. General Inputs'!$J$25,0),0),0)</f>
        <v>0</v>
      </c>
      <c r="X102" s="775">
        <f ca="1">ROUNDUP(IFERROR($F102*$E102*CHOOSE(X$7,
IFERROR(SUMPRODUCT('6. Patients'!CQ$10:CQ$107,OFFSET('6. Patients'!$DN$9,1,MATCH($D102,'6. Patients'!$DO$9:$FL$9,0),ROWS('6. Patients'!ED$10:ED$107))),0)+
IFERROR(SUMPRODUCT('6. Patients'!CQ$10:CQ$107,OFFSET('6. Patients'!$FM$9,1,MATCH($D102,'6. Patients'!$FN$9:$GG$9,0),ROWS('6. Patients'!ED$10:ED$107))),0)+
IFERROR(SUMPRODUCT('6. Patients'!CQ$10:CQ$107,OFFSET('6. Patients'!$GH$9,1,MATCH($D102,'6. Patients'!$GI$9:$IF$9,0),ROWS('6. Patients'!ED$10:ED$107))),0)+
IFERROR(SUMPRODUCT('6. Patients'!CQ$10:CQ$107,OFFSET('6. Patients'!$IG$9,1,MATCH($D102,'6. Patients'!$IH$9:$JA$9,0),ROWS('6. Patients'!ED$10:ED$107))),0),
IFERROR(SUMPRODUCT('6. Patients'!CQ$10:CQ$107,OFFSET('6. Patients'!$JB$9,1,MATCH($D102,'6. Patients'!$JC$9:$KZ$9,0),ROWS('6. Patients'!ED$10:ED$107))),0)+
IFERROR(SUMPRODUCT('6. Patients'!CQ$10:CQ$107,OFFSET('6. Patients'!$LA$9,1,MATCH($D102,'6. Patients'!$LB$9:$LU$9,0),ROWS('6. Patients'!ED$10:ED$107))),0)+
IFERROR(SUMPRODUCT('6. Patients'!CQ$10:CQ$107,OFFSET('6. Patients'!$LV$9,1,MATCH($D102,'6. Patients'!$LW$9:$NT$9,0),ROWS('6. Patients'!ED$10:ED$107))),0)+
IFERROR(SUMPRODUCT('6. Patients'!CQ$10:CQ$107,OFFSET('6. Patients'!$NU$9,1,MATCH($D102,'6. Patients'!$NV$9:$OO$9,0),ROWS('6. Patients'!ED$10:ED$107))),0),
IFERROR(SUMPRODUCT('6. Patients'!CQ$10:CQ$107,OFFSET('6. Patients'!$OP$9,1,MATCH($D102,'6. Patients'!$OQ$9:$QN$9,0),ROWS('6. Patients'!ED$10:ED$107))),0)+
IFERROR(SUMPRODUCT('6. Patients'!CQ$10:CQ$107,OFFSET('6. Patients'!$QO$9,1,MATCH($D102,'6. Patients'!$QP$9:$RI$9,0),ROWS('6. Patients'!ED$10:ED$107))),0)+
IFERROR(SUMPRODUCT('6. Patients'!CQ$10:CQ$107,OFFSET('6. Patients'!$RJ$9,1,MATCH($D102,'6. Patients'!$RK$9:$TH$9,0),ROWS('6. Patients'!ED$10:ED$107))),0)+
IFERROR(SUMPRODUCT('6. Patients'!CQ$10:CQ$107,OFFSET('6. Patients'!$TI$9,1,MATCH($D102,'6. Patients'!$TJ$9:$UC$9,0),ROWS('6. Patients'!ED$10:ED$107))),0))+
IFERROR(VLOOKUP($D102,$H$116:$L$146,COLUMNS($H$115:$J$115)-1+X$7,0)*$E102*$F102*'1. General Inputs'!$J$25,0),0),0)</f>
        <v>0</v>
      </c>
      <c r="Y102" s="775">
        <f ca="1">ROUNDUP(IFERROR($F102*$E102*CHOOSE(Y$7,
IFERROR(SUMPRODUCT('6. Patients'!CR$10:CR$107,OFFSET('6. Patients'!$DN$9,1,MATCH($D102,'6. Patients'!$DO$9:$FL$9,0),ROWS('6. Patients'!EE$10:EE$107))),0)+
IFERROR(SUMPRODUCT('6. Patients'!CR$10:CR$107,OFFSET('6. Patients'!$FM$9,1,MATCH($D102,'6. Patients'!$FN$9:$GG$9,0),ROWS('6. Patients'!EE$10:EE$107))),0)+
IFERROR(SUMPRODUCT('6. Patients'!CR$10:CR$107,OFFSET('6. Patients'!$GH$9,1,MATCH($D102,'6. Patients'!$GI$9:$IF$9,0),ROWS('6. Patients'!EE$10:EE$107))),0)+
IFERROR(SUMPRODUCT('6. Patients'!CR$10:CR$107,OFFSET('6. Patients'!$IG$9,1,MATCH($D102,'6. Patients'!$IH$9:$JA$9,0),ROWS('6. Patients'!EE$10:EE$107))),0),
IFERROR(SUMPRODUCT('6. Patients'!CR$10:CR$107,OFFSET('6. Patients'!$JB$9,1,MATCH($D102,'6. Patients'!$JC$9:$KZ$9,0),ROWS('6. Patients'!EE$10:EE$107))),0)+
IFERROR(SUMPRODUCT('6. Patients'!CR$10:CR$107,OFFSET('6. Patients'!$LA$9,1,MATCH($D102,'6. Patients'!$LB$9:$LU$9,0),ROWS('6. Patients'!EE$10:EE$107))),0)+
IFERROR(SUMPRODUCT('6. Patients'!CR$10:CR$107,OFFSET('6. Patients'!$LV$9,1,MATCH($D102,'6. Patients'!$LW$9:$NT$9,0),ROWS('6. Patients'!EE$10:EE$107))),0)+
IFERROR(SUMPRODUCT('6. Patients'!CR$10:CR$107,OFFSET('6. Patients'!$NU$9,1,MATCH($D102,'6. Patients'!$NV$9:$OO$9,0),ROWS('6. Patients'!EE$10:EE$107))),0),
IFERROR(SUMPRODUCT('6. Patients'!CR$10:CR$107,OFFSET('6. Patients'!$OP$9,1,MATCH($D102,'6. Patients'!$OQ$9:$QN$9,0),ROWS('6. Patients'!EE$10:EE$107))),0)+
IFERROR(SUMPRODUCT('6. Patients'!CR$10:CR$107,OFFSET('6. Patients'!$QO$9,1,MATCH($D102,'6. Patients'!$QP$9:$RI$9,0),ROWS('6. Patients'!EE$10:EE$107))),0)+
IFERROR(SUMPRODUCT('6. Patients'!CR$10:CR$107,OFFSET('6. Patients'!$RJ$9,1,MATCH($D102,'6. Patients'!$RK$9:$TH$9,0),ROWS('6. Patients'!EE$10:EE$107))),0)+
IFERROR(SUMPRODUCT('6. Patients'!CR$10:CR$107,OFFSET('6. Patients'!$TI$9,1,MATCH($D102,'6. Patients'!$TJ$9:$UC$9,0),ROWS('6. Patients'!EE$10:EE$107))),0))+
IFERROR(VLOOKUP($D102,$H$116:$L$146,COLUMNS($H$115:$J$115)-1+Y$7,0)*$E102*$F102*'1. General Inputs'!$J$25,0),0),0)</f>
        <v>0</v>
      </c>
      <c r="Z102" s="775">
        <f ca="1">ROUNDUP(IFERROR($F102*$E102*CHOOSE(Z$7,
IFERROR(SUMPRODUCT('6. Patients'!CS$10:CS$107,OFFSET('6. Patients'!$DN$9,1,MATCH($D102,'6. Patients'!$DO$9:$FL$9,0),ROWS('6. Patients'!EF$10:EF$107))),0)+
IFERROR(SUMPRODUCT('6. Patients'!CS$10:CS$107,OFFSET('6. Patients'!$FM$9,1,MATCH($D102,'6. Patients'!$FN$9:$GG$9,0),ROWS('6. Patients'!EF$10:EF$107))),0)+
IFERROR(SUMPRODUCT('6. Patients'!CS$10:CS$107,OFFSET('6. Patients'!$GH$9,1,MATCH($D102,'6. Patients'!$GI$9:$IF$9,0),ROWS('6. Patients'!EF$10:EF$107))),0)+
IFERROR(SUMPRODUCT('6. Patients'!CS$10:CS$107,OFFSET('6. Patients'!$IG$9,1,MATCH($D102,'6. Patients'!$IH$9:$JA$9,0),ROWS('6. Patients'!EF$10:EF$107))),0),
IFERROR(SUMPRODUCT('6. Patients'!CS$10:CS$107,OFFSET('6. Patients'!$JB$9,1,MATCH($D102,'6. Patients'!$JC$9:$KZ$9,0),ROWS('6. Patients'!EF$10:EF$107))),0)+
IFERROR(SUMPRODUCT('6. Patients'!CS$10:CS$107,OFFSET('6. Patients'!$LA$9,1,MATCH($D102,'6. Patients'!$LB$9:$LU$9,0),ROWS('6. Patients'!EF$10:EF$107))),0)+
IFERROR(SUMPRODUCT('6. Patients'!CS$10:CS$107,OFFSET('6. Patients'!$LV$9,1,MATCH($D102,'6. Patients'!$LW$9:$NT$9,0),ROWS('6. Patients'!EF$10:EF$107))),0)+
IFERROR(SUMPRODUCT('6. Patients'!CS$10:CS$107,OFFSET('6. Patients'!$NU$9,1,MATCH($D102,'6. Patients'!$NV$9:$OO$9,0),ROWS('6. Patients'!EF$10:EF$107))),0),
IFERROR(SUMPRODUCT('6. Patients'!CS$10:CS$107,OFFSET('6. Patients'!$OP$9,1,MATCH($D102,'6. Patients'!$OQ$9:$QN$9,0),ROWS('6. Patients'!EF$10:EF$107))),0)+
IFERROR(SUMPRODUCT('6. Patients'!CS$10:CS$107,OFFSET('6. Patients'!$QO$9,1,MATCH($D102,'6. Patients'!$QP$9:$RI$9,0),ROWS('6. Patients'!EF$10:EF$107))),0)+
IFERROR(SUMPRODUCT('6. Patients'!CS$10:CS$107,OFFSET('6. Patients'!$RJ$9,1,MATCH($D102,'6. Patients'!$RK$9:$TH$9,0),ROWS('6. Patients'!EF$10:EF$107))),0)+
IFERROR(SUMPRODUCT('6. Patients'!CS$10:CS$107,OFFSET('6. Patients'!$TI$9,1,MATCH($D102,'6. Patients'!$TJ$9:$UC$9,0),ROWS('6. Patients'!EF$10:EF$107))),0))+
IFERROR(VLOOKUP($D102,$H$116:$L$146,COLUMNS($H$115:$J$115)-1+Z$7,0)*$E102*$F102*'1. General Inputs'!$J$25,0),0),0)</f>
        <v>0</v>
      </c>
      <c r="AA102" s="775">
        <f ca="1">ROUNDUP(IFERROR($F102*$E102*CHOOSE(AA$7,
IFERROR(SUMPRODUCT('6. Patients'!CT$10:CT$107,OFFSET('6. Patients'!$DN$9,1,MATCH($D102,'6. Patients'!$DO$9:$FL$9,0),ROWS('6. Patients'!EG$10:EG$107))),0)+
IFERROR(SUMPRODUCT('6. Patients'!CT$10:CT$107,OFFSET('6. Patients'!$FM$9,1,MATCH($D102,'6. Patients'!$FN$9:$GG$9,0),ROWS('6. Patients'!EG$10:EG$107))),0)+
IFERROR(SUMPRODUCT('6. Patients'!CT$10:CT$107,OFFSET('6. Patients'!$GH$9,1,MATCH($D102,'6. Patients'!$GI$9:$IF$9,0),ROWS('6. Patients'!EG$10:EG$107))),0)+
IFERROR(SUMPRODUCT('6. Patients'!CT$10:CT$107,OFFSET('6. Patients'!$IG$9,1,MATCH($D102,'6. Patients'!$IH$9:$JA$9,0),ROWS('6. Patients'!EG$10:EG$107))),0),
IFERROR(SUMPRODUCT('6. Patients'!CT$10:CT$107,OFFSET('6. Patients'!$JB$9,1,MATCH($D102,'6. Patients'!$JC$9:$KZ$9,0),ROWS('6. Patients'!EG$10:EG$107))),0)+
IFERROR(SUMPRODUCT('6. Patients'!CT$10:CT$107,OFFSET('6. Patients'!$LA$9,1,MATCH($D102,'6. Patients'!$LB$9:$LU$9,0),ROWS('6. Patients'!EG$10:EG$107))),0)+
IFERROR(SUMPRODUCT('6. Patients'!CT$10:CT$107,OFFSET('6. Patients'!$LV$9,1,MATCH($D102,'6. Patients'!$LW$9:$NT$9,0),ROWS('6. Patients'!EG$10:EG$107))),0)+
IFERROR(SUMPRODUCT('6. Patients'!CT$10:CT$107,OFFSET('6. Patients'!$NU$9,1,MATCH($D102,'6. Patients'!$NV$9:$OO$9,0),ROWS('6. Patients'!EG$10:EG$107))),0),
IFERROR(SUMPRODUCT('6. Patients'!CT$10:CT$107,OFFSET('6. Patients'!$OP$9,1,MATCH($D102,'6. Patients'!$OQ$9:$QN$9,0),ROWS('6. Patients'!EG$10:EG$107))),0)+
IFERROR(SUMPRODUCT('6. Patients'!CT$10:CT$107,OFFSET('6. Patients'!$QO$9,1,MATCH($D102,'6. Patients'!$QP$9:$RI$9,0),ROWS('6. Patients'!EG$10:EG$107))),0)+
IFERROR(SUMPRODUCT('6. Patients'!CT$10:CT$107,OFFSET('6. Patients'!$RJ$9,1,MATCH($D102,'6. Patients'!$RK$9:$TH$9,0),ROWS('6. Patients'!EG$10:EG$107))),0)+
IFERROR(SUMPRODUCT('6. Patients'!CT$10:CT$107,OFFSET('6. Patients'!$TI$9,1,MATCH($D102,'6. Patients'!$TJ$9:$UC$9,0),ROWS('6. Patients'!EG$10:EG$107))),0))+
IFERROR(VLOOKUP($D102,$H$116:$L$146,COLUMNS($H$115:$J$115)-1+AA$7,0)*$E102*$F102*'1. General Inputs'!$J$25,0),0),0)</f>
        <v>0</v>
      </c>
      <c r="AB102" s="775">
        <f ca="1">ROUNDUP(IFERROR($F102*$E102*CHOOSE(AB$7,
IFERROR(SUMPRODUCT('6. Patients'!CU$10:CU$107,OFFSET('6. Patients'!$DN$9,1,MATCH($D102,'6. Patients'!$DO$9:$FL$9,0),ROWS('6. Patients'!EH$10:EH$107))),0)+
IFERROR(SUMPRODUCT('6. Patients'!CU$10:CU$107,OFFSET('6. Patients'!$FM$9,1,MATCH($D102,'6. Patients'!$FN$9:$GG$9,0),ROWS('6. Patients'!EH$10:EH$107))),0)+
IFERROR(SUMPRODUCT('6. Patients'!CU$10:CU$107,OFFSET('6. Patients'!$GH$9,1,MATCH($D102,'6. Patients'!$GI$9:$IF$9,0),ROWS('6. Patients'!EH$10:EH$107))),0)+
IFERROR(SUMPRODUCT('6. Patients'!CU$10:CU$107,OFFSET('6. Patients'!$IG$9,1,MATCH($D102,'6. Patients'!$IH$9:$JA$9,0),ROWS('6. Patients'!EH$10:EH$107))),0),
IFERROR(SUMPRODUCT('6. Patients'!CU$10:CU$107,OFFSET('6. Patients'!$JB$9,1,MATCH($D102,'6. Patients'!$JC$9:$KZ$9,0),ROWS('6. Patients'!EH$10:EH$107))),0)+
IFERROR(SUMPRODUCT('6. Patients'!CU$10:CU$107,OFFSET('6. Patients'!$LA$9,1,MATCH($D102,'6. Patients'!$LB$9:$LU$9,0),ROWS('6. Patients'!EH$10:EH$107))),0)+
IFERROR(SUMPRODUCT('6. Patients'!CU$10:CU$107,OFFSET('6. Patients'!$LV$9,1,MATCH($D102,'6. Patients'!$LW$9:$NT$9,0),ROWS('6. Patients'!EH$10:EH$107))),0)+
IFERROR(SUMPRODUCT('6. Patients'!CU$10:CU$107,OFFSET('6. Patients'!$NU$9,1,MATCH($D102,'6. Patients'!$NV$9:$OO$9,0),ROWS('6. Patients'!EH$10:EH$107))),0),
IFERROR(SUMPRODUCT('6. Patients'!CU$10:CU$107,OFFSET('6. Patients'!$OP$9,1,MATCH($D102,'6. Patients'!$OQ$9:$QN$9,0),ROWS('6. Patients'!EH$10:EH$107))),0)+
IFERROR(SUMPRODUCT('6. Patients'!CU$10:CU$107,OFFSET('6. Patients'!$QO$9,1,MATCH($D102,'6. Patients'!$QP$9:$RI$9,0),ROWS('6. Patients'!EH$10:EH$107))),0)+
IFERROR(SUMPRODUCT('6. Patients'!CU$10:CU$107,OFFSET('6. Patients'!$RJ$9,1,MATCH($D102,'6. Patients'!$RK$9:$TH$9,0),ROWS('6. Patients'!EH$10:EH$107))),0)+
IFERROR(SUMPRODUCT('6. Patients'!CU$10:CU$107,OFFSET('6. Patients'!$TI$9,1,MATCH($D102,'6. Patients'!$TJ$9:$UC$9,0),ROWS('6. Patients'!EH$10:EH$107))),0))+
IFERROR(VLOOKUP($D102,$H$116:$L$146,COLUMNS($H$115:$J$115)-1+AB$7,0)*$E102*$F102*'1. General Inputs'!$J$25,0),0),0)</f>
        <v>0</v>
      </c>
      <c r="AC102" s="775">
        <f ca="1">ROUNDUP(IFERROR($F102*$E102*CHOOSE(AC$7,
IFERROR(SUMPRODUCT('6. Patients'!CV$10:CV$107,OFFSET('6. Patients'!$DN$9,1,MATCH($D102,'6. Patients'!$DO$9:$FL$9,0),ROWS('6. Patients'!EI$10:EI$107))),0)+
IFERROR(SUMPRODUCT('6. Patients'!CV$10:CV$107,OFFSET('6. Patients'!$FM$9,1,MATCH($D102,'6. Patients'!$FN$9:$GG$9,0),ROWS('6. Patients'!EI$10:EI$107))),0)+
IFERROR(SUMPRODUCT('6. Patients'!CV$10:CV$107,OFFSET('6. Patients'!$GH$9,1,MATCH($D102,'6. Patients'!$GI$9:$IF$9,0),ROWS('6. Patients'!EI$10:EI$107))),0)+
IFERROR(SUMPRODUCT('6. Patients'!CV$10:CV$107,OFFSET('6. Patients'!$IG$9,1,MATCH($D102,'6. Patients'!$IH$9:$JA$9,0),ROWS('6. Patients'!EI$10:EI$107))),0),
IFERROR(SUMPRODUCT('6. Patients'!CV$10:CV$107,OFFSET('6. Patients'!$JB$9,1,MATCH($D102,'6. Patients'!$JC$9:$KZ$9,0),ROWS('6. Patients'!EI$10:EI$107))),0)+
IFERROR(SUMPRODUCT('6. Patients'!CV$10:CV$107,OFFSET('6. Patients'!$LA$9,1,MATCH($D102,'6. Patients'!$LB$9:$LU$9,0),ROWS('6. Patients'!EI$10:EI$107))),0)+
IFERROR(SUMPRODUCT('6. Patients'!CV$10:CV$107,OFFSET('6. Patients'!$LV$9,1,MATCH($D102,'6. Patients'!$LW$9:$NT$9,0),ROWS('6. Patients'!EI$10:EI$107))),0)+
IFERROR(SUMPRODUCT('6. Patients'!CV$10:CV$107,OFFSET('6. Patients'!$NU$9,1,MATCH($D102,'6. Patients'!$NV$9:$OO$9,0),ROWS('6. Patients'!EI$10:EI$107))),0),
IFERROR(SUMPRODUCT('6. Patients'!CV$10:CV$107,OFFSET('6. Patients'!$OP$9,1,MATCH($D102,'6. Patients'!$OQ$9:$QN$9,0),ROWS('6. Patients'!EI$10:EI$107))),0)+
IFERROR(SUMPRODUCT('6. Patients'!CV$10:CV$107,OFFSET('6. Patients'!$QO$9,1,MATCH($D102,'6. Patients'!$QP$9:$RI$9,0),ROWS('6. Patients'!EI$10:EI$107))),0)+
IFERROR(SUMPRODUCT('6. Patients'!CV$10:CV$107,OFFSET('6. Patients'!$RJ$9,1,MATCH($D102,'6. Patients'!$RK$9:$TH$9,0),ROWS('6. Patients'!EI$10:EI$107))),0)+
IFERROR(SUMPRODUCT('6. Patients'!CV$10:CV$107,OFFSET('6. Patients'!$TI$9,1,MATCH($D102,'6. Patients'!$TJ$9:$UC$9,0),ROWS('6. Patients'!EI$10:EI$107))),0))+
IFERROR(VLOOKUP($D102,$H$116:$L$146,COLUMNS($H$115:$J$115)-1+AC$7,0)*$E102*$F102*'1. General Inputs'!$J$25,0),0),0)</f>
        <v>0</v>
      </c>
      <c r="AD102" s="775">
        <f ca="1">ROUNDUP(IFERROR($F102*$E102*CHOOSE(AD$7,
IFERROR(SUMPRODUCT('6. Patients'!CW$10:CW$107,OFFSET('6. Patients'!$DN$9,1,MATCH($D102,'6. Patients'!$DO$9:$FL$9,0),ROWS('6. Patients'!EJ$10:EJ$107))),0)+
IFERROR(SUMPRODUCT('6. Patients'!CW$10:CW$107,OFFSET('6. Patients'!$FM$9,1,MATCH($D102,'6. Patients'!$FN$9:$GG$9,0),ROWS('6. Patients'!EJ$10:EJ$107))),0)+
IFERROR(SUMPRODUCT('6. Patients'!CW$10:CW$107,OFFSET('6. Patients'!$GH$9,1,MATCH($D102,'6. Patients'!$GI$9:$IF$9,0),ROWS('6. Patients'!EJ$10:EJ$107))),0)+
IFERROR(SUMPRODUCT('6. Patients'!CW$10:CW$107,OFFSET('6. Patients'!$IG$9,1,MATCH($D102,'6. Patients'!$IH$9:$JA$9,0),ROWS('6. Patients'!EJ$10:EJ$107))),0),
IFERROR(SUMPRODUCT('6. Patients'!CW$10:CW$107,OFFSET('6. Patients'!$JB$9,1,MATCH($D102,'6. Patients'!$JC$9:$KZ$9,0),ROWS('6. Patients'!EJ$10:EJ$107))),0)+
IFERROR(SUMPRODUCT('6. Patients'!CW$10:CW$107,OFFSET('6. Patients'!$LA$9,1,MATCH($D102,'6. Patients'!$LB$9:$LU$9,0),ROWS('6. Patients'!EJ$10:EJ$107))),0)+
IFERROR(SUMPRODUCT('6. Patients'!CW$10:CW$107,OFFSET('6. Patients'!$LV$9,1,MATCH($D102,'6. Patients'!$LW$9:$NT$9,0),ROWS('6. Patients'!EJ$10:EJ$107))),0)+
IFERROR(SUMPRODUCT('6. Patients'!CW$10:CW$107,OFFSET('6. Patients'!$NU$9,1,MATCH($D102,'6. Patients'!$NV$9:$OO$9,0),ROWS('6. Patients'!EJ$10:EJ$107))),0),
IFERROR(SUMPRODUCT('6. Patients'!CW$10:CW$107,OFFSET('6. Patients'!$OP$9,1,MATCH($D102,'6. Patients'!$OQ$9:$QN$9,0),ROWS('6. Patients'!EJ$10:EJ$107))),0)+
IFERROR(SUMPRODUCT('6. Patients'!CW$10:CW$107,OFFSET('6. Patients'!$QO$9,1,MATCH($D102,'6. Patients'!$QP$9:$RI$9,0),ROWS('6. Patients'!EJ$10:EJ$107))),0)+
IFERROR(SUMPRODUCT('6. Patients'!CW$10:CW$107,OFFSET('6. Patients'!$RJ$9,1,MATCH($D102,'6. Patients'!$RK$9:$TH$9,0),ROWS('6. Patients'!EJ$10:EJ$107))),0)+
IFERROR(SUMPRODUCT('6. Patients'!CW$10:CW$107,OFFSET('6. Patients'!$TI$9,1,MATCH($D102,'6. Patients'!$TJ$9:$UC$9,0),ROWS('6. Patients'!EJ$10:EJ$107))),0))+
IFERROR(VLOOKUP($D102,$H$116:$L$146,COLUMNS($H$115:$J$115)-1+AD$7,0)*$E102*$F102*'1. General Inputs'!$J$25,0),0),0)</f>
        <v>0</v>
      </c>
      <c r="AE102" s="775">
        <f ca="1">ROUNDUP(IFERROR($F102*$E102*CHOOSE(AE$7,
IFERROR(SUMPRODUCT('6. Patients'!CX$10:CX$107,OFFSET('6. Patients'!$DN$9,1,MATCH($D102,'6. Patients'!$DO$9:$FL$9,0),ROWS('6. Patients'!EK$10:EK$107))),0)+
IFERROR(SUMPRODUCT('6. Patients'!CX$10:CX$107,OFFSET('6. Patients'!$FM$9,1,MATCH($D102,'6. Patients'!$FN$9:$GG$9,0),ROWS('6. Patients'!EK$10:EK$107))),0)+
IFERROR(SUMPRODUCT('6. Patients'!CX$10:CX$107,OFFSET('6. Patients'!$GH$9,1,MATCH($D102,'6. Patients'!$GI$9:$IF$9,0),ROWS('6. Patients'!EK$10:EK$107))),0)+
IFERROR(SUMPRODUCT('6. Patients'!CX$10:CX$107,OFFSET('6. Patients'!$IG$9,1,MATCH($D102,'6. Patients'!$IH$9:$JA$9,0),ROWS('6. Patients'!EK$10:EK$107))),0),
IFERROR(SUMPRODUCT('6. Patients'!CX$10:CX$107,OFFSET('6. Patients'!$JB$9,1,MATCH($D102,'6. Patients'!$JC$9:$KZ$9,0),ROWS('6. Patients'!EK$10:EK$107))),0)+
IFERROR(SUMPRODUCT('6. Patients'!CX$10:CX$107,OFFSET('6. Patients'!$LA$9,1,MATCH($D102,'6. Patients'!$LB$9:$LU$9,0),ROWS('6. Patients'!EK$10:EK$107))),0)+
IFERROR(SUMPRODUCT('6. Patients'!CX$10:CX$107,OFFSET('6. Patients'!$LV$9,1,MATCH($D102,'6. Patients'!$LW$9:$NT$9,0),ROWS('6. Patients'!EK$10:EK$107))),0)+
IFERROR(SUMPRODUCT('6. Patients'!CX$10:CX$107,OFFSET('6. Patients'!$NU$9,1,MATCH($D102,'6. Patients'!$NV$9:$OO$9,0),ROWS('6. Patients'!EK$10:EK$107))),0),
IFERROR(SUMPRODUCT('6. Patients'!CX$10:CX$107,OFFSET('6. Patients'!$OP$9,1,MATCH($D102,'6. Patients'!$OQ$9:$QN$9,0),ROWS('6. Patients'!EK$10:EK$107))),0)+
IFERROR(SUMPRODUCT('6. Patients'!CX$10:CX$107,OFFSET('6. Patients'!$QO$9,1,MATCH($D102,'6. Patients'!$QP$9:$RI$9,0),ROWS('6. Patients'!EK$10:EK$107))),0)+
IFERROR(SUMPRODUCT('6. Patients'!CX$10:CX$107,OFFSET('6. Patients'!$RJ$9,1,MATCH($D102,'6. Patients'!$RK$9:$TH$9,0),ROWS('6. Patients'!EK$10:EK$107))),0)+
IFERROR(SUMPRODUCT('6. Patients'!CX$10:CX$107,OFFSET('6. Patients'!$TI$9,1,MATCH($D102,'6. Patients'!$TJ$9:$UC$9,0),ROWS('6. Patients'!EK$10:EK$107))),0))+
IFERROR(VLOOKUP($D102,$H$116:$L$146,COLUMNS($H$115:$J$115)-1+AE$7,0)*$E102*$F102*'1. General Inputs'!$J$25,0),0),0)</f>
        <v>0</v>
      </c>
      <c r="AF102" s="775">
        <f ca="1">ROUNDUP(IFERROR($F102*$E102*CHOOSE(AF$7,
IFERROR(SUMPRODUCT('6. Patients'!CY$10:CY$107,OFFSET('6. Patients'!$DN$9,1,MATCH($D102,'6. Patients'!$DO$9:$FL$9,0),ROWS('6. Patients'!EL$10:EL$107))),0)+
IFERROR(SUMPRODUCT('6. Patients'!CY$10:CY$107,OFFSET('6. Patients'!$FM$9,1,MATCH($D102,'6. Patients'!$FN$9:$GG$9,0),ROWS('6. Patients'!EL$10:EL$107))),0)+
IFERROR(SUMPRODUCT('6. Patients'!CY$10:CY$107,OFFSET('6. Patients'!$GH$9,1,MATCH($D102,'6. Patients'!$GI$9:$IF$9,0),ROWS('6. Patients'!EL$10:EL$107))),0)+
IFERROR(SUMPRODUCT('6. Patients'!CY$10:CY$107,OFFSET('6. Patients'!$IG$9,1,MATCH($D102,'6. Patients'!$IH$9:$JA$9,0),ROWS('6. Patients'!EL$10:EL$107))),0),
IFERROR(SUMPRODUCT('6. Patients'!CY$10:CY$107,OFFSET('6. Patients'!$JB$9,1,MATCH($D102,'6. Patients'!$JC$9:$KZ$9,0),ROWS('6. Patients'!EL$10:EL$107))),0)+
IFERROR(SUMPRODUCT('6. Patients'!CY$10:CY$107,OFFSET('6. Patients'!$LA$9,1,MATCH($D102,'6. Patients'!$LB$9:$LU$9,0),ROWS('6. Patients'!EL$10:EL$107))),0)+
IFERROR(SUMPRODUCT('6. Patients'!CY$10:CY$107,OFFSET('6. Patients'!$LV$9,1,MATCH($D102,'6. Patients'!$LW$9:$NT$9,0),ROWS('6. Patients'!EL$10:EL$107))),0)+
IFERROR(SUMPRODUCT('6. Patients'!CY$10:CY$107,OFFSET('6. Patients'!$NU$9,1,MATCH($D102,'6. Patients'!$NV$9:$OO$9,0),ROWS('6. Patients'!EL$10:EL$107))),0),
IFERROR(SUMPRODUCT('6. Patients'!CY$10:CY$107,OFFSET('6. Patients'!$OP$9,1,MATCH($D102,'6. Patients'!$OQ$9:$QN$9,0),ROWS('6. Patients'!EL$10:EL$107))),0)+
IFERROR(SUMPRODUCT('6. Patients'!CY$10:CY$107,OFFSET('6. Patients'!$QO$9,1,MATCH($D102,'6. Patients'!$QP$9:$RI$9,0),ROWS('6. Patients'!EL$10:EL$107))),0)+
IFERROR(SUMPRODUCT('6. Patients'!CY$10:CY$107,OFFSET('6. Patients'!$RJ$9,1,MATCH($D102,'6. Patients'!$RK$9:$TH$9,0),ROWS('6. Patients'!EL$10:EL$107))),0)+
IFERROR(SUMPRODUCT('6. Patients'!CY$10:CY$107,OFFSET('6. Patients'!$TI$9,1,MATCH($D102,'6. Patients'!$TJ$9:$UC$9,0),ROWS('6. Patients'!EL$10:EL$107))),0))+
IFERROR(VLOOKUP($D102,$H$116:$L$146,COLUMNS($H$115:$J$115)-1+AF$7,0)*$E102*$F102*'1. General Inputs'!$J$25,0),0),0)</f>
        <v>0</v>
      </c>
      <c r="AG102" s="775">
        <f ca="1">ROUNDUP(IFERROR($F102*$E102*CHOOSE(AG$7,
IFERROR(SUMPRODUCT('6. Patients'!CZ$10:CZ$107,OFFSET('6. Patients'!$DN$9,1,MATCH($D102,'6. Patients'!$DO$9:$FL$9,0),ROWS('6. Patients'!EM$10:EM$107))),0)+
IFERROR(SUMPRODUCT('6. Patients'!CZ$10:CZ$107,OFFSET('6. Patients'!$FM$9,1,MATCH($D102,'6. Patients'!$FN$9:$GG$9,0),ROWS('6. Patients'!EM$10:EM$107))),0)+
IFERROR(SUMPRODUCT('6. Patients'!CZ$10:CZ$107,OFFSET('6. Patients'!$GH$9,1,MATCH($D102,'6. Patients'!$GI$9:$IF$9,0),ROWS('6. Patients'!EM$10:EM$107))),0)+
IFERROR(SUMPRODUCT('6. Patients'!CZ$10:CZ$107,OFFSET('6. Patients'!$IG$9,1,MATCH($D102,'6. Patients'!$IH$9:$JA$9,0),ROWS('6. Patients'!EM$10:EM$107))),0),
IFERROR(SUMPRODUCT('6. Patients'!CZ$10:CZ$107,OFFSET('6. Patients'!$JB$9,1,MATCH($D102,'6. Patients'!$JC$9:$KZ$9,0),ROWS('6. Patients'!EM$10:EM$107))),0)+
IFERROR(SUMPRODUCT('6. Patients'!CZ$10:CZ$107,OFFSET('6. Patients'!$LA$9,1,MATCH($D102,'6. Patients'!$LB$9:$LU$9,0),ROWS('6. Patients'!EM$10:EM$107))),0)+
IFERROR(SUMPRODUCT('6. Patients'!CZ$10:CZ$107,OFFSET('6. Patients'!$LV$9,1,MATCH($D102,'6. Patients'!$LW$9:$NT$9,0),ROWS('6. Patients'!EM$10:EM$107))),0)+
IFERROR(SUMPRODUCT('6. Patients'!CZ$10:CZ$107,OFFSET('6. Patients'!$NU$9,1,MATCH($D102,'6. Patients'!$NV$9:$OO$9,0),ROWS('6. Patients'!EM$10:EM$107))),0),
IFERROR(SUMPRODUCT('6. Patients'!CZ$10:CZ$107,OFFSET('6. Patients'!$OP$9,1,MATCH($D102,'6. Patients'!$OQ$9:$QN$9,0),ROWS('6. Patients'!EM$10:EM$107))),0)+
IFERROR(SUMPRODUCT('6. Patients'!CZ$10:CZ$107,OFFSET('6. Patients'!$QO$9,1,MATCH($D102,'6. Patients'!$QP$9:$RI$9,0),ROWS('6. Patients'!EM$10:EM$107))),0)+
IFERROR(SUMPRODUCT('6. Patients'!CZ$10:CZ$107,OFFSET('6. Patients'!$RJ$9,1,MATCH($D102,'6. Patients'!$RK$9:$TH$9,0),ROWS('6. Patients'!EM$10:EM$107))),0)+
IFERROR(SUMPRODUCT('6. Patients'!CZ$10:CZ$107,OFFSET('6. Patients'!$TI$9,1,MATCH($D102,'6. Patients'!$TJ$9:$UC$9,0),ROWS('6. Patients'!EM$10:EM$107))),0))+
IFERROR(VLOOKUP($D102,$H$116:$L$146,COLUMNS($H$115:$J$115)-1+AG$7,0)*$E102*$F102*'1. General Inputs'!$J$25,0),0),0)</f>
        <v>0</v>
      </c>
      <c r="AH102" s="775">
        <f ca="1">ROUNDUP(IFERROR($F102*$E102*CHOOSE(AH$7,
IFERROR(SUMPRODUCT('6. Patients'!DA$10:DA$107,OFFSET('6. Patients'!$DN$9,1,MATCH($D102,'6. Patients'!$DO$9:$FL$9,0),ROWS('6. Patients'!EN$10:EN$107))),0)+
IFERROR(SUMPRODUCT('6. Patients'!DA$10:DA$107,OFFSET('6. Patients'!$FM$9,1,MATCH($D102,'6. Patients'!$FN$9:$GG$9,0),ROWS('6. Patients'!EN$10:EN$107))),0)+
IFERROR(SUMPRODUCT('6. Patients'!DA$10:DA$107,OFFSET('6. Patients'!$GH$9,1,MATCH($D102,'6. Patients'!$GI$9:$IF$9,0),ROWS('6. Patients'!EN$10:EN$107))),0)+
IFERROR(SUMPRODUCT('6. Patients'!DA$10:DA$107,OFFSET('6. Patients'!$IG$9,1,MATCH($D102,'6. Patients'!$IH$9:$JA$9,0),ROWS('6. Patients'!EN$10:EN$107))),0),
IFERROR(SUMPRODUCT('6. Patients'!DA$10:DA$107,OFFSET('6. Patients'!$JB$9,1,MATCH($D102,'6. Patients'!$JC$9:$KZ$9,0),ROWS('6. Patients'!EN$10:EN$107))),0)+
IFERROR(SUMPRODUCT('6. Patients'!DA$10:DA$107,OFFSET('6. Patients'!$LA$9,1,MATCH($D102,'6. Patients'!$LB$9:$LU$9,0),ROWS('6. Patients'!EN$10:EN$107))),0)+
IFERROR(SUMPRODUCT('6. Patients'!DA$10:DA$107,OFFSET('6. Patients'!$LV$9,1,MATCH($D102,'6. Patients'!$LW$9:$NT$9,0),ROWS('6. Patients'!EN$10:EN$107))),0)+
IFERROR(SUMPRODUCT('6. Patients'!DA$10:DA$107,OFFSET('6. Patients'!$NU$9,1,MATCH($D102,'6. Patients'!$NV$9:$OO$9,0),ROWS('6. Patients'!EN$10:EN$107))),0),
IFERROR(SUMPRODUCT('6. Patients'!DA$10:DA$107,OFFSET('6. Patients'!$OP$9,1,MATCH($D102,'6. Patients'!$OQ$9:$QN$9,0),ROWS('6. Patients'!EN$10:EN$107))),0)+
IFERROR(SUMPRODUCT('6. Patients'!DA$10:DA$107,OFFSET('6. Patients'!$QO$9,1,MATCH($D102,'6. Patients'!$QP$9:$RI$9,0),ROWS('6. Patients'!EN$10:EN$107))),0)+
IFERROR(SUMPRODUCT('6. Patients'!DA$10:DA$107,OFFSET('6. Patients'!$RJ$9,1,MATCH($D102,'6. Patients'!$RK$9:$TH$9,0),ROWS('6. Patients'!EN$10:EN$107))),0)+
IFERROR(SUMPRODUCT('6. Patients'!DA$10:DA$107,OFFSET('6. Patients'!$TI$9,1,MATCH($D102,'6. Patients'!$TJ$9:$UC$9,0),ROWS('6. Patients'!EN$10:EN$107))),0))+
IFERROR(VLOOKUP($D102,$H$116:$L$146,COLUMNS($H$115:$J$115)-1+AH$7,0)*$E102*$F102*'1. General Inputs'!$J$25,0),0),0)</f>
        <v>0</v>
      </c>
      <c r="AI102" s="775">
        <f ca="1">ROUNDUP(IFERROR($F102*$E102*CHOOSE(AI$7,
IFERROR(SUMPRODUCT('6. Patients'!DB$10:DB$107,OFFSET('6. Patients'!$DN$9,1,MATCH($D102,'6. Patients'!$DO$9:$FL$9,0),ROWS('6. Patients'!EO$10:EO$107))),0)+
IFERROR(SUMPRODUCT('6. Patients'!DB$10:DB$107,OFFSET('6. Patients'!$FM$9,1,MATCH($D102,'6. Patients'!$FN$9:$GG$9,0),ROWS('6. Patients'!EO$10:EO$107))),0)+
IFERROR(SUMPRODUCT('6. Patients'!DB$10:DB$107,OFFSET('6. Patients'!$GH$9,1,MATCH($D102,'6. Patients'!$GI$9:$IF$9,0),ROWS('6. Patients'!EO$10:EO$107))),0)+
IFERROR(SUMPRODUCT('6. Patients'!DB$10:DB$107,OFFSET('6. Patients'!$IG$9,1,MATCH($D102,'6. Patients'!$IH$9:$JA$9,0),ROWS('6. Patients'!EO$10:EO$107))),0),
IFERROR(SUMPRODUCT('6. Patients'!DB$10:DB$107,OFFSET('6. Patients'!$JB$9,1,MATCH($D102,'6. Patients'!$JC$9:$KZ$9,0),ROWS('6. Patients'!EO$10:EO$107))),0)+
IFERROR(SUMPRODUCT('6. Patients'!DB$10:DB$107,OFFSET('6. Patients'!$LA$9,1,MATCH($D102,'6. Patients'!$LB$9:$LU$9,0),ROWS('6. Patients'!EO$10:EO$107))),0)+
IFERROR(SUMPRODUCT('6. Patients'!DB$10:DB$107,OFFSET('6. Patients'!$LV$9,1,MATCH($D102,'6. Patients'!$LW$9:$NT$9,0),ROWS('6. Patients'!EO$10:EO$107))),0)+
IFERROR(SUMPRODUCT('6. Patients'!DB$10:DB$107,OFFSET('6. Patients'!$NU$9,1,MATCH($D102,'6. Patients'!$NV$9:$OO$9,0),ROWS('6. Patients'!EO$10:EO$107))),0),
IFERROR(SUMPRODUCT('6. Patients'!DB$10:DB$107,OFFSET('6. Patients'!$OP$9,1,MATCH($D102,'6. Patients'!$OQ$9:$QN$9,0),ROWS('6. Patients'!EO$10:EO$107))),0)+
IFERROR(SUMPRODUCT('6. Patients'!DB$10:DB$107,OFFSET('6. Patients'!$QO$9,1,MATCH($D102,'6. Patients'!$QP$9:$RI$9,0),ROWS('6. Patients'!EO$10:EO$107))),0)+
IFERROR(SUMPRODUCT('6. Patients'!DB$10:DB$107,OFFSET('6. Patients'!$RJ$9,1,MATCH($D102,'6. Patients'!$RK$9:$TH$9,0),ROWS('6. Patients'!EO$10:EO$107))),0)+
IFERROR(SUMPRODUCT('6. Patients'!DB$10:DB$107,OFFSET('6. Patients'!$TI$9,1,MATCH($D102,'6. Patients'!$TJ$9:$UC$9,0),ROWS('6. Patients'!EO$10:EO$107))),0))+
IFERROR(VLOOKUP($D102,$H$116:$L$146,COLUMNS($H$115:$J$115)-1+AI$7,0)*$E102*$F102*'1. General Inputs'!$J$25,0),0),0)</f>
        <v>0</v>
      </c>
      <c r="AJ102" s="775">
        <f ca="1">ROUNDUP(IFERROR($F102*$E102*CHOOSE(AJ$7,
IFERROR(SUMPRODUCT('6. Patients'!DC$10:DC$107,OFFSET('6. Patients'!$DN$9,1,MATCH($D102,'6. Patients'!$DO$9:$FL$9,0),ROWS('6. Patients'!EP$10:EP$107))),0)+
IFERROR(SUMPRODUCT('6. Patients'!DC$10:DC$107,OFFSET('6. Patients'!$FM$9,1,MATCH($D102,'6. Patients'!$FN$9:$GG$9,0),ROWS('6. Patients'!EP$10:EP$107))),0)+
IFERROR(SUMPRODUCT('6. Patients'!DC$10:DC$107,OFFSET('6. Patients'!$GH$9,1,MATCH($D102,'6. Patients'!$GI$9:$IF$9,0),ROWS('6. Patients'!EP$10:EP$107))),0)+
IFERROR(SUMPRODUCT('6. Patients'!DC$10:DC$107,OFFSET('6. Patients'!$IG$9,1,MATCH($D102,'6. Patients'!$IH$9:$JA$9,0),ROWS('6. Patients'!EP$10:EP$107))),0),
IFERROR(SUMPRODUCT('6. Patients'!DC$10:DC$107,OFFSET('6. Patients'!$JB$9,1,MATCH($D102,'6. Patients'!$JC$9:$KZ$9,0),ROWS('6. Patients'!EP$10:EP$107))),0)+
IFERROR(SUMPRODUCT('6. Patients'!DC$10:DC$107,OFFSET('6. Patients'!$LA$9,1,MATCH($D102,'6. Patients'!$LB$9:$LU$9,0),ROWS('6. Patients'!EP$10:EP$107))),0)+
IFERROR(SUMPRODUCT('6. Patients'!DC$10:DC$107,OFFSET('6. Patients'!$LV$9,1,MATCH($D102,'6. Patients'!$LW$9:$NT$9,0),ROWS('6. Patients'!EP$10:EP$107))),0)+
IFERROR(SUMPRODUCT('6. Patients'!DC$10:DC$107,OFFSET('6. Patients'!$NU$9,1,MATCH($D102,'6. Patients'!$NV$9:$OO$9,0),ROWS('6. Patients'!EP$10:EP$107))),0),
IFERROR(SUMPRODUCT('6. Patients'!DC$10:DC$107,OFFSET('6. Patients'!$OP$9,1,MATCH($D102,'6. Patients'!$OQ$9:$QN$9,0),ROWS('6. Patients'!EP$10:EP$107))),0)+
IFERROR(SUMPRODUCT('6. Patients'!DC$10:DC$107,OFFSET('6. Patients'!$QO$9,1,MATCH($D102,'6. Patients'!$QP$9:$RI$9,0),ROWS('6. Patients'!EP$10:EP$107))),0)+
IFERROR(SUMPRODUCT('6. Patients'!DC$10:DC$107,OFFSET('6. Patients'!$RJ$9,1,MATCH($D102,'6. Patients'!$RK$9:$TH$9,0),ROWS('6. Patients'!EP$10:EP$107))),0)+
IFERROR(SUMPRODUCT('6. Patients'!DC$10:DC$107,OFFSET('6. Patients'!$TI$9,1,MATCH($D102,'6. Patients'!$TJ$9:$UC$9,0),ROWS('6. Patients'!EP$10:EP$107))),0))+
IFERROR(VLOOKUP($D102,$H$116:$L$146,COLUMNS($H$115:$J$115)-1+AJ$7,0)*$E102*$F102*'1. General Inputs'!$J$25,0),0),0)</f>
        <v>0</v>
      </c>
      <c r="AK102" s="775">
        <f ca="1">ROUNDUP(IFERROR($F102*$E102*CHOOSE(AK$7,
IFERROR(SUMPRODUCT('6. Patients'!DD$10:DD$107,OFFSET('6. Patients'!$DN$9,1,MATCH($D102,'6. Patients'!$DO$9:$FL$9,0),ROWS('6. Patients'!EQ$10:EQ$107))),0)+
IFERROR(SUMPRODUCT('6. Patients'!DD$10:DD$107,OFFSET('6. Patients'!$FM$9,1,MATCH($D102,'6. Patients'!$FN$9:$GG$9,0),ROWS('6. Patients'!EQ$10:EQ$107))),0)+
IFERROR(SUMPRODUCT('6. Patients'!DD$10:DD$107,OFFSET('6. Patients'!$GH$9,1,MATCH($D102,'6. Patients'!$GI$9:$IF$9,0),ROWS('6. Patients'!EQ$10:EQ$107))),0)+
IFERROR(SUMPRODUCT('6. Patients'!DD$10:DD$107,OFFSET('6. Patients'!$IG$9,1,MATCH($D102,'6. Patients'!$IH$9:$JA$9,0),ROWS('6. Patients'!EQ$10:EQ$107))),0),
IFERROR(SUMPRODUCT('6. Patients'!DD$10:DD$107,OFFSET('6. Patients'!$JB$9,1,MATCH($D102,'6. Patients'!$JC$9:$KZ$9,0),ROWS('6. Patients'!EQ$10:EQ$107))),0)+
IFERROR(SUMPRODUCT('6. Patients'!DD$10:DD$107,OFFSET('6. Patients'!$LA$9,1,MATCH($D102,'6. Patients'!$LB$9:$LU$9,0),ROWS('6. Patients'!EQ$10:EQ$107))),0)+
IFERROR(SUMPRODUCT('6. Patients'!DD$10:DD$107,OFFSET('6. Patients'!$LV$9,1,MATCH($D102,'6. Patients'!$LW$9:$NT$9,0),ROWS('6. Patients'!EQ$10:EQ$107))),0)+
IFERROR(SUMPRODUCT('6. Patients'!DD$10:DD$107,OFFSET('6. Patients'!$NU$9,1,MATCH($D102,'6. Patients'!$NV$9:$OO$9,0),ROWS('6. Patients'!EQ$10:EQ$107))),0),
IFERROR(SUMPRODUCT('6. Patients'!DD$10:DD$107,OFFSET('6. Patients'!$OP$9,1,MATCH($D102,'6. Patients'!$OQ$9:$QN$9,0),ROWS('6. Patients'!EQ$10:EQ$107))),0)+
IFERROR(SUMPRODUCT('6. Patients'!DD$10:DD$107,OFFSET('6. Patients'!$QO$9,1,MATCH($D102,'6. Patients'!$QP$9:$RI$9,0),ROWS('6. Patients'!EQ$10:EQ$107))),0)+
IFERROR(SUMPRODUCT('6. Patients'!DD$10:DD$107,OFFSET('6. Patients'!$RJ$9,1,MATCH($D102,'6. Patients'!$RK$9:$TH$9,0),ROWS('6. Patients'!EQ$10:EQ$107))),0)+
IFERROR(SUMPRODUCT('6. Patients'!DD$10:DD$107,OFFSET('6. Patients'!$TI$9,1,MATCH($D102,'6. Patients'!$TJ$9:$UC$9,0),ROWS('6. Patients'!EQ$10:EQ$107))),0))+
IFERROR(VLOOKUP($D102,$H$116:$L$146,COLUMNS($H$115:$J$115)-1+AK$7,0)*$E102*$F102*'1. General Inputs'!$J$25,0),0),0)</f>
        <v>0</v>
      </c>
      <c r="AL102" s="775">
        <f ca="1">ROUNDUP(IFERROR($F102*$E102*CHOOSE(AL$7,
IFERROR(SUMPRODUCT('6. Patients'!DE$10:DE$107,OFFSET('6. Patients'!$DN$9,1,MATCH($D102,'6. Patients'!$DO$9:$FL$9,0),ROWS('6. Patients'!ER$10:ER$107))),0)+
IFERROR(SUMPRODUCT('6. Patients'!DE$10:DE$107,OFFSET('6. Patients'!$FM$9,1,MATCH($D102,'6. Patients'!$FN$9:$GG$9,0),ROWS('6. Patients'!ER$10:ER$107))),0)+
IFERROR(SUMPRODUCT('6. Patients'!DE$10:DE$107,OFFSET('6. Patients'!$GH$9,1,MATCH($D102,'6. Patients'!$GI$9:$IF$9,0),ROWS('6. Patients'!ER$10:ER$107))),0)+
IFERROR(SUMPRODUCT('6. Patients'!DE$10:DE$107,OFFSET('6. Patients'!$IG$9,1,MATCH($D102,'6. Patients'!$IH$9:$JA$9,0),ROWS('6. Patients'!ER$10:ER$107))),0),
IFERROR(SUMPRODUCT('6. Patients'!DE$10:DE$107,OFFSET('6. Patients'!$JB$9,1,MATCH($D102,'6. Patients'!$JC$9:$KZ$9,0),ROWS('6. Patients'!ER$10:ER$107))),0)+
IFERROR(SUMPRODUCT('6. Patients'!DE$10:DE$107,OFFSET('6. Patients'!$LA$9,1,MATCH($D102,'6. Patients'!$LB$9:$LU$9,0),ROWS('6. Patients'!ER$10:ER$107))),0)+
IFERROR(SUMPRODUCT('6. Patients'!DE$10:DE$107,OFFSET('6. Patients'!$LV$9,1,MATCH($D102,'6. Patients'!$LW$9:$NT$9,0),ROWS('6. Patients'!ER$10:ER$107))),0)+
IFERROR(SUMPRODUCT('6. Patients'!DE$10:DE$107,OFFSET('6. Patients'!$NU$9,1,MATCH($D102,'6. Patients'!$NV$9:$OO$9,0),ROWS('6. Patients'!ER$10:ER$107))),0),
IFERROR(SUMPRODUCT('6. Patients'!DE$10:DE$107,OFFSET('6. Patients'!$OP$9,1,MATCH($D102,'6. Patients'!$OQ$9:$QN$9,0),ROWS('6. Patients'!ER$10:ER$107))),0)+
IFERROR(SUMPRODUCT('6. Patients'!DE$10:DE$107,OFFSET('6. Patients'!$QO$9,1,MATCH($D102,'6. Patients'!$QP$9:$RI$9,0),ROWS('6. Patients'!ER$10:ER$107))),0)+
IFERROR(SUMPRODUCT('6. Patients'!DE$10:DE$107,OFFSET('6. Patients'!$RJ$9,1,MATCH($D102,'6. Patients'!$RK$9:$TH$9,0),ROWS('6. Patients'!ER$10:ER$107))),0)+
IFERROR(SUMPRODUCT('6. Patients'!DE$10:DE$107,OFFSET('6. Patients'!$TI$9,1,MATCH($D102,'6. Patients'!$TJ$9:$UC$9,0),ROWS('6. Patients'!ER$10:ER$107))),0))+
IFERROR(VLOOKUP($D102,$H$116:$L$146,COLUMNS($H$115:$J$115)-1+AL$7,0)*$E102*$F102*'1. General Inputs'!$J$25,0),0),0)</f>
        <v>0</v>
      </c>
      <c r="AM102" s="775">
        <f ca="1">ROUNDUP(IFERROR($F102*$E102*CHOOSE(AM$7,
IFERROR(SUMPRODUCT('6. Patients'!DF$10:DF$107,OFFSET('6. Patients'!$DN$9,1,MATCH($D102,'6. Patients'!$DO$9:$FL$9,0),ROWS('6. Patients'!ES$10:ES$107))),0)+
IFERROR(SUMPRODUCT('6. Patients'!DF$10:DF$107,OFFSET('6. Patients'!$FM$9,1,MATCH($D102,'6. Patients'!$FN$9:$GG$9,0),ROWS('6. Patients'!ES$10:ES$107))),0)+
IFERROR(SUMPRODUCT('6. Patients'!DF$10:DF$107,OFFSET('6. Patients'!$GH$9,1,MATCH($D102,'6. Patients'!$GI$9:$IF$9,0),ROWS('6. Patients'!ES$10:ES$107))),0)+
IFERROR(SUMPRODUCT('6. Patients'!DF$10:DF$107,OFFSET('6. Patients'!$IG$9,1,MATCH($D102,'6. Patients'!$IH$9:$JA$9,0),ROWS('6. Patients'!ES$10:ES$107))),0),
IFERROR(SUMPRODUCT('6. Patients'!DF$10:DF$107,OFFSET('6. Patients'!$JB$9,1,MATCH($D102,'6. Patients'!$JC$9:$KZ$9,0),ROWS('6. Patients'!ES$10:ES$107))),0)+
IFERROR(SUMPRODUCT('6. Patients'!DF$10:DF$107,OFFSET('6. Patients'!$LA$9,1,MATCH($D102,'6. Patients'!$LB$9:$LU$9,0),ROWS('6. Patients'!ES$10:ES$107))),0)+
IFERROR(SUMPRODUCT('6. Patients'!DF$10:DF$107,OFFSET('6. Patients'!$LV$9,1,MATCH($D102,'6. Patients'!$LW$9:$NT$9,0),ROWS('6. Patients'!ES$10:ES$107))),0)+
IFERROR(SUMPRODUCT('6. Patients'!DF$10:DF$107,OFFSET('6. Patients'!$NU$9,1,MATCH($D102,'6. Patients'!$NV$9:$OO$9,0),ROWS('6. Patients'!ES$10:ES$107))),0),
IFERROR(SUMPRODUCT('6. Patients'!DF$10:DF$107,OFFSET('6. Patients'!$OP$9,1,MATCH($D102,'6. Patients'!$OQ$9:$QN$9,0),ROWS('6. Patients'!ES$10:ES$107))),0)+
IFERROR(SUMPRODUCT('6. Patients'!DF$10:DF$107,OFFSET('6. Patients'!$QO$9,1,MATCH($D102,'6. Patients'!$QP$9:$RI$9,0),ROWS('6. Patients'!ES$10:ES$107))),0)+
IFERROR(SUMPRODUCT('6. Patients'!DF$10:DF$107,OFFSET('6. Patients'!$RJ$9,1,MATCH($D102,'6. Patients'!$RK$9:$TH$9,0),ROWS('6. Patients'!ES$10:ES$107))),0)+
IFERROR(SUMPRODUCT('6. Patients'!DF$10:DF$107,OFFSET('6. Patients'!$TI$9,1,MATCH($D102,'6. Patients'!$TJ$9:$UC$9,0),ROWS('6. Patients'!ES$10:ES$107))),0))+
IFERROR(VLOOKUP($D102,$H$116:$L$146,COLUMNS($H$115:$J$115)-1+AM$7,0)*$E102*$F102*'1. General Inputs'!$J$25,0),0),0)</f>
        <v>0</v>
      </c>
      <c r="AN102" s="775">
        <f ca="1">ROUNDUP(IFERROR($F102*$E102*CHOOSE(AN$7,
IFERROR(SUMPRODUCT('6. Patients'!DG$10:DG$107,OFFSET('6. Patients'!$DN$9,1,MATCH($D102,'6. Patients'!$DO$9:$FL$9,0),ROWS('6. Patients'!ET$10:ET$107))),0)+
IFERROR(SUMPRODUCT('6. Patients'!DG$10:DG$107,OFFSET('6. Patients'!$FM$9,1,MATCH($D102,'6. Patients'!$FN$9:$GG$9,0),ROWS('6. Patients'!ET$10:ET$107))),0)+
IFERROR(SUMPRODUCT('6. Patients'!DG$10:DG$107,OFFSET('6. Patients'!$GH$9,1,MATCH($D102,'6. Patients'!$GI$9:$IF$9,0),ROWS('6. Patients'!ET$10:ET$107))),0)+
IFERROR(SUMPRODUCT('6. Patients'!DG$10:DG$107,OFFSET('6. Patients'!$IG$9,1,MATCH($D102,'6. Patients'!$IH$9:$JA$9,0),ROWS('6. Patients'!ET$10:ET$107))),0),
IFERROR(SUMPRODUCT('6. Patients'!DG$10:DG$107,OFFSET('6. Patients'!$JB$9,1,MATCH($D102,'6. Patients'!$JC$9:$KZ$9,0),ROWS('6. Patients'!ET$10:ET$107))),0)+
IFERROR(SUMPRODUCT('6. Patients'!DG$10:DG$107,OFFSET('6. Patients'!$LA$9,1,MATCH($D102,'6. Patients'!$LB$9:$LU$9,0),ROWS('6. Patients'!ET$10:ET$107))),0)+
IFERROR(SUMPRODUCT('6. Patients'!DG$10:DG$107,OFFSET('6. Patients'!$LV$9,1,MATCH($D102,'6. Patients'!$LW$9:$NT$9,0),ROWS('6. Patients'!ET$10:ET$107))),0)+
IFERROR(SUMPRODUCT('6. Patients'!DG$10:DG$107,OFFSET('6. Patients'!$NU$9,1,MATCH($D102,'6. Patients'!$NV$9:$OO$9,0),ROWS('6. Patients'!ET$10:ET$107))),0),
IFERROR(SUMPRODUCT('6. Patients'!DG$10:DG$107,OFFSET('6. Patients'!$OP$9,1,MATCH($D102,'6. Patients'!$OQ$9:$QN$9,0),ROWS('6. Patients'!ET$10:ET$107))),0)+
IFERROR(SUMPRODUCT('6. Patients'!DG$10:DG$107,OFFSET('6. Patients'!$QO$9,1,MATCH($D102,'6. Patients'!$QP$9:$RI$9,0),ROWS('6. Patients'!ET$10:ET$107))),0)+
IFERROR(SUMPRODUCT('6. Patients'!DG$10:DG$107,OFFSET('6. Patients'!$RJ$9,1,MATCH($D102,'6. Patients'!$RK$9:$TH$9,0),ROWS('6. Patients'!ET$10:ET$107))),0)+
IFERROR(SUMPRODUCT('6. Patients'!DG$10:DG$107,OFFSET('6. Patients'!$TI$9,1,MATCH($D102,'6. Patients'!$TJ$9:$UC$9,0),ROWS('6. Patients'!ET$10:ET$107))),0))+
IFERROR(VLOOKUP($D102,$H$116:$L$146,COLUMNS($H$115:$J$115)-1+AN$7,0)*$E102*$F102*'1. General Inputs'!$J$25,0),0),0)</f>
        <v>0</v>
      </c>
      <c r="AO102" s="775">
        <f ca="1">ROUNDUP(IFERROR($F102*$E102*CHOOSE(AO$7,
IFERROR(SUMPRODUCT('6. Patients'!DH$10:DH$107,OFFSET('6. Patients'!$DN$9,1,MATCH($D102,'6. Patients'!$DO$9:$FL$9,0),ROWS('6. Patients'!EU$10:EU$107))),0)+
IFERROR(SUMPRODUCT('6. Patients'!DH$10:DH$107,OFFSET('6. Patients'!$FM$9,1,MATCH($D102,'6. Patients'!$FN$9:$GG$9,0),ROWS('6. Patients'!EU$10:EU$107))),0)+
IFERROR(SUMPRODUCT('6. Patients'!DH$10:DH$107,OFFSET('6. Patients'!$GH$9,1,MATCH($D102,'6. Patients'!$GI$9:$IF$9,0),ROWS('6. Patients'!EU$10:EU$107))),0)+
IFERROR(SUMPRODUCT('6. Patients'!DH$10:DH$107,OFFSET('6. Patients'!$IG$9,1,MATCH($D102,'6. Patients'!$IH$9:$JA$9,0),ROWS('6. Patients'!EU$10:EU$107))),0),
IFERROR(SUMPRODUCT('6. Patients'!DH$10:DH$107,OFFSET('6. Patients'!$JB$9,1,MATCH($D102,'6. Patients'!$JC$9:$KZ$9,0),ROWS('6. Patients'!EU$10:EU$107))),0)+
IFERROR(SUMPRODUCT('6. Patients'!DH$10:DH$107,OFFSET('6. Patients'!$LA$9,1,MATCH($D102,'6. Patients'!$LB$9:$LU$9,0),ROWS('6. Patients'!EU$10:EU$107))),0)+
IFERROR(SUMPRODUCT('6. Patients'!DH$10:DH$107,OFFSET('6. Patients'!$LV$9,1,MATCH($D102,'6. Patients'!$LW$9:$NT$9,0),ROWS('6. Patients'!EU$10:EU$107))),0)+
IFERROR(SUMPRODUCT('6. Patients'!DH$10:DH$107,OFFSET('6. Patients'!$NU$9,1,MATCH($D102,'6. Patients'!$NV$9:$OO$9,0),ROWS('6. Patients'!EU$10:EU$107))),0),
IFERROR(SUMPRODUCT('6. Patients'!DH$10:DH$107,OFFSET('6. Patients'!$OP$9,1,MATCH($D102,'6. Patients'!$OQ$9:$QN$9,0),ROWS('6. Patients'!EU$10:EU$107))),0)+
IFERROR(SUMPRODUCT('6. Patients'!DH$10:DH$107,OFFSET('6. Patients'!$QO$9,1,MATCH($D102,'6. Patients'!$QP$9:$RI$9,0),ROWS('6. Patients'!EU$10:EU$107))),0)+
IFERROR(SUMPRODUCT('6. Patients'!DH$10:DH$107,OFFSET('6. Patients'!$RJ$9,1,MATCH($D102,'6. Patients'!$RK$9:$TH$9,0),ROWS('6. Patients'!EU$10:EU$107))),0)+
IFERROR(SUMPRODUCT('6. Patients'!DH$10:DH$107,OFFSET('6. Patients'!$TI$9,1,MATCH($D102,'6. Patients'!$TJ$9:$UC$9,0),ROWS('6. Patients'!EU$10:EU$107))),0))+
IFERROR(VLOOKUP($D102,$H$116:$L$146,COLUMNS($H$115:$J$115)-1+AO$7,0)*$E102*$F102*'1. General Inputs'!$J$25,0),0),0)</f>
        <v>0</v>
      </c>
      <c r="AP102" s="775">
        <f ca="1">ROUNDUP(IFERROR($F102*$E102*CHOOSE(AP$7,
IFERROR(SUMPRODUCT('6. Patients'!DI$10:DI$107,OFFSET('6. Patients'!$DN$9,1,MATCH($D102,'6. Patients'!$DO$9:$FL$9,0),ROWS('6. Patients'!EV$10:EV$107))),0)+
IFERROR(SUMPRODUCT('6. Patients'!DI$10:DI$107,OFFSET('6. Patients'!$FM$9,1,MATCH($D102,'6. Patients'!$FN$9:$GG$9,0),ROWS('6. Patients'!EV$10:EV$107))),0)+
IFERROR(SUMPRODUCT('6. Patients'!DI$10:DI$107,OFFSET('6. Patients'!$GH$9,1,MATCH($D102,'6. Patients'!$GI$9:$IF$9,0),ROWS('6. Patients'!EV$10:EV$107))),0)+
IFERROR(SUMPRODUCT('6. Patients'!DI$10:DI$107,OFFSET('6. Patients'!$IG$9,1,MATCH($D102,'6. Patients'!$IH$9:$JA$9,0),ROWS('6. Patients'!EV$10:EV$107))),0),
IFERROR(SUMPRODUCT('6. Patients'!DI$10:DI$107,OFFSET('6. Patients'!$JB$9,1,MATCH($D102,'6. Patients'!$JC$9:$KZ$9,0),ROWS('6. Patients'!EV$10:EV$107))),0)+
IFERROR(SUMPRODUCT('6. Patients'!DI$10:DI$107,OFFSET('6. Patients'!$LA$9,1,MATCH($D102,'6. Patients'!$LB$9:$LU$9,0),ROWS('6. Patients'!EV$10:EV$107))),0)+
IFERROR(SUMPRODUCT('6. Patients'!DI$10:DI$107,OFFSET('6. Patients'!$LV$9,1,MATCH($D102,'6. Patients'!$LW$9:$NT$9,0),ROWS('6. Patients'!EV$10:EV$107))),0)+
IFERROR(SUMPRODUCT('6. Patients'!DI$10:DI$107,OFFSET('6. Patients'!$NU$9,1,MATCH($D102,'6. Patients'!$NV$9:$OO$9,0),ROWS('6. Patients'!EV$10:EV$107))),0),
IFERROR(SUMPRODUCT('6. Patients'!DI$10:DI$107,OFFSET('6. Patients'!$OP$9,1,MATCH($D102,'6. Patients'!$OQ$9:$QN$9,0),ROWS('6. Patients'!EV$10:EV$107))),0)+
IFERROR(SUMPRODUCT('6. Patients'!DI$10:DI$107,OFFSET('6. Patients'!$QO$9,1,MATCH($D102,'6. Patients'!$QP$9:$RI$9,0),ROWS('6. Patients'!EV$10:EV$107))),0)+
IFERROR(SUMPRODUCT('6. Patients'!DI$10:DI$107,OFFSET('6. Patients'!$RJ$9,1,MATCH($D102,'6. Patients'!$RK$9:$TH$9,0),ROWS('6. Patients'!EV$10:EV$107))),0)+
IFERROR(SUMPRODUCT('6. Patients'!DI$10:DI$107,OFFSET('6. Patients'!$TI$9,1,MATCH($D102,'6. Patients'!$TJ$9:$UC$9,0),ROWS('6. Patients'!EV$10:EV$107))),0))+
IFERROR(VLOOKUP($D102,$H$116:$L$146,COLUMNS($H$115:$J$115)-1+AP$7,0)*$E102*$F102*'1. General Inputs'!$J$25,0),0),0)</f>
        <v>0</v>
      </c>
      <c r="AQ102" s="775">
        <f ca="1">ROUNDUP(IFERROR($F102*$E102*CHOOSE(AQ$7,
IFERROR(SUMPRODUCT('6. Patients'!DJ$10:DJ$107,OFFSET('6. Patients'!$DN$9,1,MATCH($D102,'6. Patients'!$DO$9:$FL$9,0),ROWS('6. Patients'!EW$10:EW$107))),0)+
IFERROR(SUMPRODUCT('6. Patients'!DJ$10:DJ$107,OFFSET('6. Patients'!$FM$9,1,MATCH($D102,'6. Patients'!$FN$9:$GG$9,0),ROWS('6. Patients'!EW$10:EW$107))),0)+
IFERROR(SUMPRODUCT('6. Patients'!DJ$10:DJ$107,OFFSET('6. Patients'!$GH$9,1,MATCH($D102,'6. Patients'!$GI$9:$IF$9,0),ROWS('6. Patients'!EW$10:EW$107))),0)+
IFERROR(SUMPRODUCT('6. Patients'!DJ$10:DJ$107,OFFSET('6. Patients'!$IG$9,1,MATCH($D102,'6. Patients'!$IH$9:$JA$9,0),ROWS('6. Patients'!EW$10:EW$107))),0),
IFERROR(SUMPRODUCT('6. Patients'!DJ$10:DJ$107,OFFSET('6. Patients'!$JB$9,1,MATCH($D102,'6. Patients'!$JC$9:$KZ$9,0),ROWS('6. Patients'!EW$10:EW$107))),0)+
IFERROR(SUMPRODUCT('6. Patients'!DJ$10:DJ$107,OFFSET('6. Patients'!$LA$9,1,MATCH($D102,'6. Patients'!$LB$9:$LU$9,0),ROWS('6. Patients'!EW$10:EW$107))),0)+
IFERROR(SUMPRODUCT('6. Patients'!DJ$10:DJ$107,OFFSET('6. Patients'!$LV$9,1,MATCH($D102,'6. Patients'!$LW$9:$NT$9,0),ROWS('6. Patients'!EW$10:EW$107))),0)+
IFERROR(SUMPRODUCT('6. Patients'!DJ$10:DJ$107,OFFSET('6. Patients'!$NU$9,1,MATCH($D102,'6. Patients'!$NV$9:$OO$9,0),ROWS('6. Patients'!EW$10:EW$107))),0),
IFERROR(SUMPRODUCT('6. Patients'!DJ$10:DJ$107,OFFSET('6. Patients'!$OP$9,1,MATCH($D102,'6. Patients'!$OQ$9:$QN$9,0),ROWS('6. Patients'!EW$10:EW$107))),0)+
IFERROR(SUMPRODUCT('6. Patients'!DJ$10:DJ$107,OFFSET('6. Patients'!$QO$9,1,MATCH($D102,'6. Patients'!$QP$9:$RI$9,0),ROWS('6. Patients'!EW$10:EW$107))),0)+
IFERROR(SUMPRODUCT('6. Patients'!DJ$10:DJ$107,OFFSET('6. Patients'!$RJ$9,1,MATCH($D102,'6. Patients'!$RK$9:$TH$9,0),ROWS('6. Patients'!EW$10:EW$107))),0)+
IFERROR(SUMPRODUCT('6. Patients'!DJ$10:DJ$107,OFFSET('6. Patients'!$TI$9,1,MATCH($D102,'6. Patients'!$TJ$9:$UC$9,0),ROWS('6. Patients'!EW$10:EW$107))),0))+
IFERROR(VLOOKUP($D102,$H$116:$L$146,COLUMNS($H$115:$J$115)-1+AQ$7,0)*$E102*$F102*'1. General Inputs'!$J$25,0),0),0)</f>
        <v>0</v>
      </c>
      <c r="AT102" s="309"/>
      <c r="AZ102" s="335">
        <f ca="1">IFERROR(SUM(OFFSET('7. Consumption'!H102,0,1,,MIN('1. General Inputs'!$J$29,COLUMNS('7. Consumption'!H$9:$AQ$9)-1))),0)+MAX(0,$AQ102*('1. General Inputs'!$J$29-COLUMNS('7. Consumption'!H$9:$AQ$9)+1))</f>
        <v>0</v>
      </c>
      <c r="BA102" s="335">
        <f ca="1">IFERROR(SUM(OFFSET('7. Consumption'!I102,0,1,,MIN('1. General Inputs'!$J$29,COLUMNS('7. Consumption'!I$9:$AQ$9)-1))),0)+MAX(0,$AQ102*('1. General Inputs'!$J$29-COLUMNS('7. Consumption'!I$9:$AQ$9)+1))</f>
        <v>0</v>
      </c>
      <c r="BB102" s="335">
        <f ca="1">IFERROR(SUM(OFFSET('7. Consumption'!J102,0,1,,MIN('1. General Inputs'!$J$29,COLUMNS('7. Consumption'!J$9:$AQ$9)-1))),0)+MAX(0,$AQ102*('1. General Inputs'!$J$29-COLUMNS('7. Consumption'!J$9:$AQ$9)+1))</f>
        <v>0</v>
      </c>
      <c r="BC102" s="335">
        <f ca="1">IFERROR(SUM(OFFSET('7. Consumption'!K102,0,1,,MIN('1. General Inputs'!$J$29,COLUMNS('7. Consumption'!K$9:$AQ$9)-1))),0)+MAX(0,$AQ102*('1. General Inputs'!$J$29-COLUMNS('7. Consumption'!K$9:$AQ$9)+1))</f>
        <v>0</v>
      </c>
      <c r="BD102" s="335">
        <f ca="1">IFERROR(SUM(OFFSET('7. Consumption'!L102,0,1,,MIN('1. General Inputs'!$J$29,COLUMNS('7. Consumption'!L$9:$AQ$9)-1))),0)+MAX(0,$AQ102*('1. General Inputs'!$J$29-COLUMNS('7. Consumption'!L$9:$AQ$9)+1))</f>
        <v>0</v>
      </c>
      <c r="BE102" s="335">
        <f ca="1">IFERROR(SUM(OFFSET('7. Consumption'!M102,0,1,,MIN('1. General Inputs'!$J$29,COLUMNS('7. Consumption'!M$9:$AQ$9)-1))),0)+MAX(0,$AQ102*('1. General Inputs'!$J$29-COLUMNS('7. Consumption'!M$9:$AQ$9)+1))</f>
        <v>0</v>
      </c>
      <c r="BF102" s="335">
        <f ca="1">IFERROR(SUM(OFFSET('7. Consumption'!N102,0,1,,MIN('1. General Inputs'!$J$29,COLUMNS('7. Consumption'!N$9:$AQ$9)-1))),0)+MAX(0,$AQ102*('1. General Inputs'!$J$29-COLUMNS('7. Consumption'!N$9:$AQ$9)+1))</f>
        <v>0</v>
      </c>
      <c r="BG102" s="335">
        <f ca="1">IFERROR(SUM(OFFSET('7. Consumption'!O102,0,1,,MIN('1. General Inputs'!$J$29,COLUMNS('7. Consumption'!O$9:$AQ$9)-1))),0)+MAX(0,$AQ102*('1. General Inputs'!$J$29-COLUMNS('7. Consumption'!O$9:$AQ$9)+1))</f>
        <v>0</v>
      </c>
      <c r="BH102" s="335">
        <f ca="1">IFERROR(SUM(OFFSET('7. Consumption'!P102,0,1,,MIN('1. General Inputs'!$J$29,COLUMNS('7. Consumption'!P$9:$AQ$9)-1))),0)+MAX(0,$AQ102*('1. General Inputs'!$J$29-COLUMNS('7. Consumption'!P$9:$AQ$9)+1))</f>
        <v>0</v>
      </c>
      <c r="BI102" s="335">
        <f ca="1">IFERROR(SUM(OFFSET('7. Consumption'!Q102,0,1,,MIN('1. General Inputs'!$J$29,COLUMNS('7. Consumption'!Q$9:$AQ$9)-1))),0)+MAX(0,$AQ102*('1. General Inputs'!$J$29-COLUMNS('7. Consumption'!Q$9:$AQ$9)+1))</f>
        <v>0</v>
      </c>
      <c r="BJ102" s="335">
        <f ca="1">IFERROR(SUM(OFFSET('7. Consumption'!R102,0,1,,MIN('1. General Inputs'!$J$29,COLUMNS('7. Consumption'!R$9:$AQ$9)-1))),0)+MAX(0,$AQ102*('1. General Inputs'!$J$29-COLUMNS('7. Consumption'!R$9:$AQ$9)+1))</f>
        <v>0</v>
      </c>
      <c r="BK102" s="335">
        <f ca="1">IFERROR(SUM(OFFSET('7. Consumption'!S102,0,1,,MIN('1. General Inputs'!$J$29,COLUMNS('7. Consumption'!S$9:$AQ$9)-1))),0)+MAX(0,$AQ102*('1. General Inputs'!$J$29-COLUMNS('7. Consumption'!S$9:$AQ$9)+1))</f>
        <v>0</v>
      </c>
      <c r="BL102" s="335">
        <f ca="1">IFERROR(SUM(OFFSET('7. Consumption'!T102,0,1,,MIN('1. General Inputs'!$J$29,COLUMNS('7. Consumption'!T$9:$AQ$9)-1))),0)+MAX(0,$AQ102*('1. General Inputs'!$J$29-COLUMNS('7. Consumption'!T$9:$AQ$9)+1))</f>
        <v>0</v>
      </c>
      <c r="BM102" s="335">
        <f ca="1">IFERROR(SUM(OFFSET('7. Consumption'!U102,0,1,,MIN('1. General Inputs'!$J$29,COLUMNS('7. Consumption'!U$9:$AQ$9)-1))),0)+MAX(0,$AQ102*('1. General Inputs'!$J$29-COLUMNS('7. Consumption'!U$9:$AQ$9)+1))</f>
        <v>0</v>
      </c>
      <c r="BN102" s="335">
        <f ca="1">IFERROR(SUM(OFFSET('7. Consumption'!V102,0,1,,MIN('1. General Inputs'!$J$29,COLUMNS('7. Consumption'!V$9:$AQ$9)-1))),0)+MAX(0,$AQ102*('1. General Inputs'!$J$29-COLUMNS('7. Consumption'!V$9:$AQ$9)+1))</f>
        <v>0</v>
      </c>
      <c r="BO102" s="335">
        <f ca="1">IFERROR(SUM(OFFSET('7. Consumption'!W102,0,1,,MIN('1. General Inputs'!$J$29,COLUMNS('7. Consumption'!W$9:$AQ$9)-1))),0)+MAX(0,$AQ102*('1. General Inputs'!$J$29-COLUMNS('7. Consumption'!W$9:$AQ$9)+1))</f>
        <v>0</v>
      </c>
      <c r="BP102" s="335">
        <f ca="1">IFERROR(SUM(OFFSET('7. Consumption'!X102,0,1,,MIN('1. General Inputs'!$J$29,COLUMNS('7. Consumption'!X$9:$AQ$9)-1))),0)+MAX(0,$AQ102*('1. General Inputs'!$J$29-COLUMNS('7. Consumption'!X$9:$AQ$9)+1))</f>
        <v>0</v>
      </c>
      <c r="BQ102" s="335">
        <f ca="1">IFERROR(SUM(OFFSET('7. Consumption'!Y102,0,1,,MIN('1. General Inputs'!$J$29,COLUMNS('7. Consumption'!Y$9:$AQ$9)-1))),0)+MAX(0,$AQ102*('1. General Inputs'!$J$29-COLUMNS('7. Consumption'!Y$9:$AQ$9)+1))</f>
        <v>0</v>
      </c>
      <c r="BR102" s="335">
        <f ca="1">IFERROR(SUM(OFFSET('7. Consumption'!Z102,0,1,,MIN('1. General Inputs'!$J$29,COLUMNS('7. Consumption'!Z$9:$AQ$9)-1))),0)+MAX(0,$AQ102*('1. General Inputs'!$J$29-COLUMNS('7. Consumption'!Z$9:$AQ$9)+1))</f>
        <v>0</v>
      </c>
      <c r="BS102" s="335">
        <f ca="1">IFERROR(SUM(OFFSET('7. Consumption'!AA102,0,1,,MIN('1. General Inputs'!$J$29,COLUMNS('7. Consumption'!AA$9:$AQ$9)-1))),0)+MAX(0,$AQ102*('1. General Inputs'!$J$29-COLUMNS('7. Consumption'!AA$9:$AQ$9)+1))</f>
        <v>0</v>
      </c>
      <c r="BT102" s="335">
        <f ca="1">IFERROR(SUM(OFFSET('7. Consumption'!AB102,0,1,,MIN('1. General Inputs'!$J$29,COLUMNS('7. Consumption'!AB$9:$AQ$9)-1))),0)+MAX(0,$AQ102*('1. General Inputs'!$J$29-COLUMNS('7. Consumption'!AB$9:$AQ$9)+1))</f>
        <v>0</v>
      </c>
      <c r="BU102" s="335">
        <f ca="1">IFERROR(SUM(OFFSET('7. Consumption'!AC102,0,1,,MIN('1. General Inputs'!$J$29,COLUMNS('7. Consumption'!AC$9:$AQ$9)-1))),0)+MAX(0,$AQ102*('1. General Inputs'!$J$29-COLUMNS('7. Consumption'!AC$9:$AQ$9)+1))</f>
        <v>0</v>
      </c>
      <c r="BV102" s="335">
        <f ca="1">IFERROR(SUM(OFFSET('7. Consumption'!AD102,0,1,,MIN('1. General Inputs'!$J$29,COLUMNS('7. Consumption'!AD$9:$AQ$9)-1))),0)+MAX(0,$AQ102*('1. General Inputs'!$J$29-COLUMNS('7. Consumption'!AD$9:$AQ$9)+1))</f>
        <v>0</v>
      </c>
      <c r="BW102" s="335">
        <f ca="1">IFERROR(SUM(OFFSET('7. Consumption'!AE102,0,1,,MIN('1. General Inputs'!$J$29,COLUMNS('7. Consumption'!AE$9:$AQ$9)-1))),0)+MAX(0,$AQ102*('1. General Inputs'!$J$29-COLUMNS('7. Consumption'!AE$9:$AQ$9)+1))</f>
        <v>0</v>
      </c>
      <c r="BX102" s="335">
        <f ca="1">IFERROR(SUM(OFFSET('7. Consumption'!AF102,0,1,,MIN('1. General Inputs'!$J$29,COLUMNS('7. Consumption'!AF$9:$AQ$9)-1))),0)+MAX(0,$AQ102*('1. General Inputs'!$J$29-COLUMNS('7. Consumption'!AF$9:$AQ$9)+1))</f>
        <v>0</v>
      </c>
      <c r="BY102" s="335">
        <f ca="1">IFERROR(SUM(OFFSET('7. Consumption'!AG102,0,1,,MIN('1. General Inputs'!$J$29,COLUMNS('7. Consumption'!AG$9:$AQ$9)-1))),0)+MAX(0,$AQ102*('1. General Inputs'!$J$29-COLUMNS('7. Consumption'!AG$9:$AQ$9)+1))</f>
        <v>0</v>
      </c>
      <c r="BZ102" s="335">
        <f ca="1">IFERROR(SUM(OFFSET('7. Consumption'!AH102,0,1,,MIN('1. General Inputs'!$J$29,COLUMNS('7. Consumption'!AH$9:$AQ$9)-1))),0)+MAX(0,$AQ102*('1. General Inputs'!$J$29-COLUMNS('7. Consumption'!AH$9:$AQ$9)+1))</f>
        <v>0</v>
      </c>
      <c r="CA102" s="335">
        <f ca="1">IFERROR(SUM(OFFSET('7. Consumption'!AI102,0,1,,MIN('1. General Inputs'!$J$29,COLUMNS('7. Consumption'!AI$9:$AQ$9)-1))),0)+MAX(0,$AQ102*('1. General Inputs'!$J$29-COLUMNS('7. Consumption'!AI$9:$AQ$9)+1))</f>
        <v>0</v>
      </c>
      <c r="CB102" s="335">
        <f ca="1">IFERROR(SUM(OFFSET('7. Consumption'!AJ102,0,1,,MIN('1. General Inputs'!$J$29,COLUMNS('7. Consumption'!AJ$9:$AQ$9)-1))),0)+MAX(0,$AQ102*('1. General Inputs'!$J$29-COLUMNS('7. Consumption'!AJ$9:$AQ$9)+1))</f>
        <v>0</v>
      </c>
      <c r="CC102" s="335">
        <f ca="1">IFERROR(SUM(OFFSET('7. Consumption'!AK102,0,1,,MIN('1. General Inputs'!$J$29,COLUMNS('7. Consumption'!AK$9:$AQ$9)-1))),0)+MAX(0,$AQ102*('1. General Inputs'!$J$29-COLUMNS('7. Consumption'!AK$9:$AQ$9)+1))</f>
        <v>0</v>
      </c>
      <c r="CD102" s="335">
        <f ca="1">IFERROR(SUM(OFFSET('7. Consumption'!AL102,0,1,,MIN('1. General Inputs'!$J$29,COLUMNS('7. Consumption'!AL$9:$AQ$9)-1))),0)+MAX(0,$AQ102*('1. General Inputs'!$J$29-COLUMNS('7. Consumption'!AL$9:$AQ$9)+1))</f>
        <v>0</v>
      </c>
      <c r="CE102" s="335">
        <f ca="1">IFERROR(SUM(OFFSET('7. Consumption'!AM102,0,1,,MIN('1. General Inputs'!$J$29,COLUMNS('7. Consumption'!AM$9:$AQ$9)-1))),0)+MAX(0,$AQ102*('1. General Inputs'!$J$29-COLUMNS('7. Consumption'!AM$9:$AQ$9)+1))</f>
        <v>0</v>
      </c>
      <c r="CF102" s="335">
        <f ca="1">IFERROR(SUM(OFFSET('7. Consumption'!AN102,0,1,,MIN('1. General Inputs'!$J$29,COLUMNS('7. Consumption'!AN$9:$AQ$9)-1))),0)+MAX(0,$AQ102*('1. General Inputs'!$J$29-COLUMNS('7. Consumption'!AN$9:$AQ$9)+1))</f>
        <v>0</v>
      </c>
      <c r="CG102" s="335">
        <f ca="1">IFERROR(SUM(OFFSET('7. Consumption'!AO102,0,1,,MIN('1. General Inputs'!$J$29,COLUMNS('7. Consumption'!AO$9:$AQ$9)-1))),0)+MAX(0,$AQ102*('1. General Inputs'!$J$29-COLUMNS('7. Consumption'!AO$9:$AQ$9)+1))</f>
        <v>0</v>
      </c>
      <c r="CH102" s="335">
        <f ca="1">IFERROR(SUM(OFFSET('7. Consumption'!AP102,0,1,,MIN('1. General Inputs'!$J$29,COLUMNS('7. Consumption'!AP$9:$AQ$9)-1))),0)+MAX(0,$AQ102*('1. General Inputs'!$J$29-COLUMNS('7. Consumption'!AP$9:$AQ$9)+1))</f>
        <v>0</v>
      </c>
      <c r="CI102" s="335">
        <f ca="1">IFERROR(SUM(OFFSET('7. Consumption'!AQ102,0,1,,MIN('1. General Inputs'!$J$29,COLUMNS('7. Consumption'!AQ$9:$AQ$9)-1))),0)+MAX(0,$AQ102*('1. General Inputs'!$J$29-COLUMNS('7. Consumption'!AQ$9:$AQ$9)+1))</f>
        <v>0</v>
      </c>
    </row>
    <row r="103" spans="2:87" ht="15" hidden="1" outlineLevel="1" x14ac:dyDescent="0.25">
      <c r="B103" s="772"/>
      <c r="C103" s="772" t="str">
        <f>IFERROR(VLOOKUP(ROWS($C$9:$C103),'5. Form Breakdown'!$AI$11:$AJ$138,COLUMNS('5. Form Breakdown'!$AI$11:$AJ$11),0),"")</f>
        <v/>
      </c>
      <c r="D103" s="772" t="str">
        <f>IFERROR(VLOOKUP($C103,'5a. Dosing'!$E$11:$F$138,2,0),"")</f>
        <v/>
      </c>
      <c r="E103" s="773" t="str">
        <f>IFERROR(INDEX('5. Form Breakdown'!$AL$11:$BL$138,MATCH('7. Consumption'!$C103,'5. Form Breakdown'!$AK$11:$AK$138,0),MATCH('5. Form Breakdown'!$AX$10,'5. Form Breakdown'!$AL$10:$BL$10,0)),"")</f>
        <v/>
      </c>
      <c r="F103" s="774" t="str">
        <f>IFERROR(INDEX('5. Form Breakdown'!$AL$11:$BL$138,MATCH('7. Consumption'!$C103,'5. Form Breakdown'!$AK$11:$AK$138,0),MATCH('5. Form Breakdown'!$BL$10,'5. Form Breakdown'!$AL$10:$BL$10,0)),"")</f>
        <v/>
      </c>
      <c r="H103" s="775">
        <f ca="1">ROUNDUP(IFERROR($F103*$E103*CHOOSE(H$7,
IFERROR(SUMPRODUCT('6. Patients'!CA$10:CA$107,OFFSET('6. Patients'!$DN$9,1,MATCH($D103,'6. Patients'!$DO$9:$FL$9,0),ROWS('6. Patients'!DN$10:DN$107))),0)+
IFERROR(SUMPRODUCT('6. Patients'!CA$10:CA$107,OFFSET('6. Patients'!$FM$9,1,MATCH($D103,'6. Patients'!$FN$9:$GG$9,0),ROWS('6. Patients'!DN$10:DN$107))),0)+
IFERROR(SUMPRODUCT('6. Patients'!CA$10:CA$107,OFFSET('6. Patients'!$GH$9,1,MATCH($D103,'6. Patients'!$GI$9:$IF$9,0),ROWS('6. Patients'!DN$10:DN$107))),0)+
IFERROR(SUMPRODUCT('6. Patients'!CA$10:CA$107,OFFSET('6. Patients'!$IG$9,1,MATCH($D103,'6. Patients'!$IH$9:$JA$9,0),ROWS('6. Patients'!DN$10:DN$107))),0),
IFERROR(SUMPRODUCT('6. Patients'!CA$10:CA$107,OFFSET('6. Patients'!$JB$9,1,MATCH($D103,'6. Patients'!$JC$9:$KZ$9,0),ROWS('6. Patients'!DN$10:DN$107))),0)+
IFERROR(SUMPRODUCT('6. Patients'!CA$10:CA$107,OFFSET('6. Patients'!$LA$9,1,MATCH($D103,'6. Patients'!$LB$9:$LU$9,0),ROWS('6. Patients'!DN$10:DN$107))),0)+
IFERROR(SUMPRODUCT('6. Patients'!CA$10:CA$107,OFFSET('6. Patients'!$LV$9,1,MATCH($D103,'6. Patients'!$LW$9:$NT$9,0),ROWS('6. Patients'!DN$10:DN$107))),0)+
IFERROR(SUMPRODUCT('6. Patients'!CA$10:CA$107,OFFSET('6. Patients'!$NU$9,1,MATCH($D103,'6. Patients'!$NV$9:$OO$9,0),ROWS('6. Patients'!DN$10:DN$107))),0),
IFERROR(SUMPRODUCT('6. Patients'!CA$10:CA$107,OFFSET('6. Patients'!$OP$9,1,MATCH($D103,'6. Patients'!$OQ$9:$QN$9,0),ROWS('6. Patients'!DN$10:DN$107))),0)+
IFERROR(SUMPRODUCT('6. Patients'!CA$10:CA$107,OFFSET('6. Patients'!$QO$9,1,MATCH($D103,'6. Patients'!$QP$9:$RI$9,0),ROWS('6. Patients'!DN$10:DN$107))),0)+
IFERROR(SUMPRODUCT('6. Patients'!CA$10:CA$107,OFFSET('6. Patients'!$RJ$9,1,MATCH($D103,'6. Patients'!$RK$9:$TH$9,0),ROWS('6. Patients'!DN$10:DN$107))),0)+
IFERROR(SUMPRODUCT('6. Patients'!CA$10:CA$107,OFFSET('6. Patients'!$TI$9,1,MATCH($D103,'6. Patients'!$TJ$9:$UC$9,0),ROWS('6. Patients'!DN$10:DN$107))),0))+
IFERROR(VLOOKUP($D103,$H$116:$L$146,COLUMNS($H$115:$J$115)-1+H$7,0)*$E103*$F103*'1. General Inputs'!$J$25,0),0),0)</f>
        <v>0</v>
      </c>
      <c r="I103" s="775">
        <f ca="1">ROUNDUP(IFERROR($F103*$E103*CHOOSE(I$7,
IFERROR(SUMPRODUCT('6. Patients'!CB$10:CB$107,OFFSET('6. Patients'!$DN$9,1,MATCH($D103,'6. Patients'!$DO$9:$FL$9,0),ROWS('6. Patients'!DO$10:DO$107))),0)+
IFERROR(SUMPRODUCT('6. Patients'!CB$10:CB$107,OFFSET('6. Patients'!$FM$9,1,MATCH($D103,'6. Patients'!$FN$9:$GG$9,0),ROWS('6. Patients'!DO$10:DO$107))),0)+
IFERROR(SUMPRODUCT('6. Patients'!CB$10:CB$107,OFFSET('6. Patients'!$GH$9,1,MATCH($D103,'6. Patients'!$GI$9:$IF$9,0),ROWS('6. Patients'!DO$10:DO$107))),0)+
IFERROR(SUMPRODUCT('6. Patients'!CB$10:CB$107,OFFSET('6. Patients'!$IG$9,1,MATCH($D103,'6. Patients'!$IH$9:$JA$9,0),ROWS('6. Patients'!DO$10:DO$107))),0),
IFERROR(SUMPRODUCT('6. Patients'!CB$10:CB$107,OFFSET('6. Patients'!$JB$9,1,MATCH($D103,'6. Patients'!$JC$9:$KZ$9,0),ROWS('6. Patients'!DO$10:DO$107))),0)+
IFERROR(SUMPRODUCT('6. Patients'!CB$10:CB$107,OFFSET('6. Patients'!$LA$9,1,MATCH($D103,'6. Patients'!$LB$9:$LU$9,0),ROWS('6. Patients'!DO$10:DO$107))),0)+
IFERROR(SUMPRODUCT('6. Patients'!CB$10:CB$107,OFFSET('6. Patients'!$LV$9,1,MATCH($D103,'6. Patients'!$LW$9:$NT$9,0),ROWS('6. Patients'!DO$10:DO$107))),0)+
IFERROR(SUMPRODUCT('6. Patients'!CB$10:CB$107,OFFSET('6. Patients'!$NU$9,1,MATCH($D103,'6. Patients'!$NV$9:$OO$9,0),ROWS('6. Patients'!DO$10:DO$107))),0),
IFERROR(SUMPRODUCT('6. Patients'!CB$10:CB$107,OFFSET('6. Patients'!$OP$9,1,MATCH($D103,'6. Patients'!$OQ$9:$QN$9,0),ROWS('6. Patients'!DO$10:DO$107))),0)+
IFERROR(SUMPRODUCT('6. Patients'!CB$10:CB$107,OFFSET('6. Patients'!$QO$9,1,MATCH($D103,'6. Patients'!$QP$9:$RI$9,0),ROWS('6. Patients'!DO$10:DO$107))),0)+
IFERROR(SUMPRODUCT('6. Patients'!CB$10:CB$107,OFFSET('6. Patients'!$RJ$9,1,MATCH($D103,'6. Patients'!$RK$9:$TH$9,0),ROWS('6. Patients'!DO$10:DO$107))),0)+
IFERROR(SUMPRODUCT('6. Patients'!CB$10:CB$107,OFFSET('6. Patients'!$TI$9,1,MATCH($D103,'6. Patients'!$TJ$9:$UC$9,0),ROWS('6. Patients'!DO$10:DO$107))),0))+
IFERROR(VLOOKUP($D103,$H$116:$L$146,COLUMNS($H$115:$J$115)-1+I$7,0)*$E103*$F103*'1. General Inputs'!$J$25,0),0),0)</f>
        <v>0</v>
      </c>
      <c r="J103" s="775">
        <f ca="1">ROUNDUP(IFERROR($F103*$E103*CHOOSE(J$7,
IFERROR(SUMPRODUCT('6. Patients'!CC$10:CC$107,OFFSET('6. Patients'!$DN$9,1,MATCH($D103,'6. Patients'!$DO$9:$FL$9,0),ROWS('6. Patients'!DP$10:DP$107))),0)+
IFERROR(SUMPRODUCT('6. Patients'!CC$10:CC$107,OFFSET('6. Patients'!$FM$9,1,MATCH($D103,'6. Patients'!$FN$9:$GG$9,0),ROWS('6. Patients'!DP$10:DP$107))),0)+
IFERROR(SUMPRODUCT('6. Patients'!CC$10:CC$107,OFFSET('6. Patients'!$GH$9,1,MATCH($D103,'6. Patients'!$GI$9:$IF$9,0),ROWS('6. Patients'!DP$10:DP$107))),0)+
IFERROR(SUMPRODUCT('6. Patients'!CC$10:CC$107,OFFSET('6. Patients'!$IG$9,1,MATCH($D103,'6. Patients'!$IH$9:$JA$9,0),ROWS('6. Patients'!DP$10:DP$107))),0),
IFERROR(SUMPRODUCT('6. Patients'!CC$10:CC$107,OFFSET('6. Patients'!$JB$9,1,MATCH($D103,'6. Patients'!$JC$9:$KZ$9,0),ROWS('6. Patients'!DP$10:DP$107))),0)+
IFERROR(SUMPRODUCT('6. Patients'!CC$10:CC$107,OFFSET('6. Patients'!$LA$9,1,MATCH($D103,'6. Patients'!$LB$9:$LU$9,0),ROWS('6. Patients'!DP$10:DP$107))),0)+
IFERROR(SUMPRODUCT('6. Patients'!CC$10:CC$107,OFFSET('6. Patients'!$LV$9,1,MATCH($D103,'6. Patients'!$LW$9:$NT$9,0),ROWS('6. Patients'!DP$10:DP$107))),0)+
IFERROR(SUMPRODUCT('6. Patients'!CC$10:CC$107,OFFSET('6. Patients'!$NU$9,1,MATCH($D103,'6. Patients'!$NV$9:$OO$9,0),ROWS('6. Patients'!DP$10:DP$107))),0),
IFERROR(SUMPRODUCT('6. Patients'!CC$10:CC$107,OFFSET('6. Patients'!$OP$9,1,MATCH($D103,'6. Patients'!$OQ$9:$QN$9,0),ROWS('6. Patients'!DP$10:DP$107))),0)+
IFERROR(SUMPRODUCT('6. Patients'!CC$10:CC$107,OFFSET('6. Patients'!$QO$9,1,MATCH($D103,'6. Patients'!$QP$9:$RI$9,0),ROWS('6. Patients'!DP$10:DP$107))),0)+
IFERROR(SUMPRODUCT('6. Patients'!CC$10:CC$107,OFFSET('6. Patients'!$RJ$9,1,MATCH($D103,'6. Patients'!$RK$9:$TH$9,0),ROWS('6. Patients'!DP$10:DP$107))),0)+
IFERROR(SUMPRODUCT('6. Patients'!CC$10:CC$107,OFFSET('6. Patients'!$TI$9,1,MATCH($D103,'6. Patients'!$TJ$9:$UC$9,0),ROWS('6. Patients'!DP$10:DP$107))),0))+
IFERROR(VLOOKUP($D103,$H$116:$L$146,COLUMNS($H$115:$J$115)-1+J$7,0)*$E103*$F103*'1. General Inputs'!$J$25,0),0),0)</f>
        <v>0</v>
      </c>
      <c r="K103" s="775">
        <f ca="1">ROUNDUP(IFERROR($F103*$E103*CHOOSE(K$7,
IFERROR(SUMPRODUCT('6. Patients'!CD$10:CD$107,OFFSET('6. Patients'!$DN$9,1,MATCH($D103,'6. Patients'!$DO$9:$FL$9,0),ROWS('6. Patients'!DQ$10:DQ$107))),0)+
IFERROR(SUMPRODUCT('6. Patients'!CD$10:CD$107,OFFSET('6. Patients'!$FM$9,1,MATCH($D103,'6. Patients'!$FN$9:$GG$9,0),ROWS('6. Patients'!DQ$10:DQ$107))),0)+
IFERROR(SUMPRODUCT('6. Patients'!CD$10:CD$107,OFFSET('6. Patients'!$GH$9,1,MATCH($D103,'6. Patients'!$GI$9:$IF$9,0),ROWS('6. Patients'!DQ$10:DQ$107))),0)+
IFERROR(SUMPRODUCT('6. Patients'!CD$10:CD$107,OFFSET('6. Patients'!$IG$9,1,MATCH($D103,'6. Patients'!$IH$9:$JA$9,0),ROWS('6. Patients'!DQ$10:DQ$107))),0),
IFERROR(SUMPRODUCT('6. Patients'!CD$10:CD$107,OFFSET('6. Patients'!$JB$9,1,MATCH($D103,'6. Patients'!$JC$9:$KZ$9,0),ROWS('6. Patients'!DQ$10:DQ$107))),0)+
IFERROR(SUMPRODUCT('6. Patients'!CD$10:CD$107,OFFSET('6. Patients'!$LA$9,1,MATCH($D103,'6. Patients'!$LB$9:$LU$9,0),ROWS('6. Patients'!DQ$10:DQ$107))),0)+
IFERROR(SUMPRODUCT('6. Patients'!CD$10:CD$107,OFFSET('6. Patients'!$LV$9,1,MATCH($D103,'6. Patients'!$LW$9:$NT$9,0),ROWS('6. Patients'!DQ$10:DQ$107))),0)+
IFERROR(SUMPRODUCT('6. Patients'!CD$10:CD$107,OFFSET('6. Patients'!$NU$9,1,MATCH($D103,'6. Patients'!$NV$9:$OO$9,0),ROWS('6. Patients'!DQ$10:DQ$107))),0),
IFERROR(SUMPRODUCT('6. Patients'!CD$10:CD$107,OFFSET('6. Patients'!$OP$9,1,MATCH($D103,'6. Patients'!$OQ$9:$QN$9,0),ROWS('6. Patients'!DQ$10:DQ$107))),0)+
IFERROR(SUMPRODUCT('6. Patients'!CD$10:CD$107,OFFSET('6. Patients'!$QO$9,1,MATCH($D103,'6. Patients'!$QP$9:$RI$9,0),ROWS('6. Patients'!DQ$10:DQ$107))),0)+
IFERROR(SUMPRODUCT('6. Patients'!CD$10:CD$107,OFFSET('6. Patients'!$RJ$9,1,MATCH($D103,'6. Patients'!$RK$9:$TH$9,0),ROWS('6. Patients'!DQ$10:DQ$107))),0)+
IFERROR(SUMPRODUCT('6. Patients'!CD$10:CD$107,OFFSET('6. Patients'!$TI$9,1,MATCH($D103,'6. Patients'!$TJ$9:$UC$9,0),ROWS('6. Patients'!DQ$10:DQ$107))),0))+
IFERROR(VLOOKUP($D103,$H$116:$L$146,COLUMNS($H$115:$J$115)-1+K$7,0)*$E103*$F103*'1. General Inputs'!$J$25,0),0),0)</f>
        <v>0</v>
      </c>
      <c r="L103" s="775">
        <f ca="1">ROUNDUP(IFERROR($F103*$E103*CHOOSE(L$7,
IFERROR(SUMPRODUCT('6. Patients'!CE$10:CE$107,OFFSET('6. Patients'!$DN$9,1,MATCH($D103,'6. Patients'!$DO$9:$FL$9,0),ROWS('6. Patients'!DR$10:DR$107))),0)+
IFERROR(SUMPRODUCT('6. Patients'!CE$10:CE$107,OFFSET('6. Patients'!$FM$9,1,MATCH($D103,'6. Patients'!$FN$9:$GG$9,0),ROWS('6. Patients'!DR$10:DR$107))),0)+
IFERROR(SUMPRODUCT('6. Patients'!CE$10:CE$107,OFFSET('6. Patients'!$GH$9,1,MATCH($D103,'6. Patients'!$GI$9:$IF$9,0),ROWS('6. Patients'!DR$10:DR$107))),0)+
IFERROR(SUMPRODUCT('6. Patients'!CE$10:CE$107,OFFSET('6. Patients'!$IG$9,1,MATCH($D103,'6. Patients'!$IH$9:$JA$9,0),ROWS('6. Patients'!DR$10:DR$107))),0),
IFERROR(SUMPRODUCT('6. Patients'!CE$10:CE$107,OFFSET('6. Patients'!$JB$9,1,MATCH($D103,'6. Patients'!$JC$9:$KZ$9,0),ROWS('6. Patients'!DR$10:DR$107))),0)+
IFERROR(SUMPRODUCT('6. Patients'!CE$10:CE$107,OFFSET('6. Patients'!$LA$9,1,MATCH($D103,'6. Patients'!$LB$9:$LU$9,0),ROWS('6. Patients'!DR$10:DR$107))),0)+
IFERROR(SUMPRODUCT('6. Patients'!CE$10:CE$107,OFFSET('6. Patients'!$LV$9,1,MATCH($D103,'6. Patients'!$LW$9:$NT$9,0),ROWS('6. Patients'!DR$10:DR$107))),0)+
IFERROR(SUMPRODUCT('6. Patients'!CE$10:CE$107,OFFSET('6. Patients'!$NU$9,1,MATCH($D103,'6. Patients'!$NV$9:$OO$9,0),ROWS('6. Patients'!DR$10:DR$107))),0),
IFERROR(SUMPRODUCT('6. Patients'!CE$10:CE$107,OFFSET('6. Patients'!$OP$9,1,MATCH($D103,'6. Patients'!$OQ$9:$QN$9,0),ROWS('6. Patients'!DR$10:DR$107))),0)+
IFERROR(SUMPRODUCT('6. Patients'!CE$10:CE$107,OFFSET('6. Patients'!$QO$9,1,MATCH($D103,'6. Patients'!$QP$9:$RI$9,0),ROWS('6. Patients'!DR$10:DR$107))),0)+
IFERROR(SUMPRODUCT('6. Patients'!CE$10:CE$107,OFFSET('6. Patients'!$RJ$9,1,MATCH($D103,'6. Patients'!$RK$9:$TH$9,0),ROWS('6. Patients'!DR$10:DR$107))),0)+
IFERROR(SUMPRODUCT('6. Patients'!CE$10:CE$107,OFFSET('6. Patients'!$TI$9,1,MATCH($D103,'6. Patients'!$TJ$9:$UC$9,0),ROWS('6. Patients'!DR$10:DR$107))),0))+
IFERROR(VLOOKUP($D103,$H$116:$L$146,COLUMNS($H$115:$J$115)-1+L$7,0)*$E103*$F103*'1. General Inputs'!$J$25,0),0),0)</f>
        <v>0</v>
      </c>
      <c r="M103" s="775">
        <f ca="1">ROUNDUP(IFERROR($F103*$E103*CHOOSE(M$7,
IFERROR(SUMPRODUCT('6. Patients'!CF$10:CF$107,OFFSET('6. Patients'!$DN$9,1,MATCH($D103,'6. Patients'!$DO$9:$FL$9,0),ROWS('6. Patients'!DS$10:DS$107))),0)+
IFERROR(SUMPRODUCT('6. Patients'!CF$10:CF$107,OFFSET('6. Patients'!$FM$9,1,MATCH($D103,'6. Patients'!$FN$9:$GG$9,0),ROWS('6. Patients'!DS$10:DS$107))),0)+
IFERROR(SUMPRODUCT('6. Patients'!CF$10:CF$107,OFFSET('6. Patients'!$GH$9,1,MATCH($D103,'6. Patients'!$GI$9:$IF$9,0),ROWS('6. Patients'!DS$10:DS$107))),0)+
IFERROR(SUMPRODUCT('6. Patients'!CF$10:CF$107,OFFSET('6. Patients'!$IG$9,1,MATCH($D103,'6. Patients'!$IH$9:$JA$9,0),ROWS('6. Patients'!DS$10:DS$107))),0),
IFERROR(SUMPRODUCT('6. Patients'!CF$10:CF$107,OFFSET('6. Patients'!$JB$9,1,MATCH($D103,'6. Patients'!$JC$9:$KZ$9,0),ROWS('6. Patients'!DS$10:DS$107))),0)+
IFERROR(SUMPRODUCT('6. Patients'!CF$10:CF$107,OFFSET('6. Patients'!$LA$9,1,MATCH($D103,'6. Patients'!$LB$9:$LU$9,0),ROWS('6. Patients'!DS$10:DS$107))),0)+
IFERROR(SUMPRODUCT('6. Patients'!CF$10:CF$107,OFFSET('6. Patients'!$LV$9,1,MATCH($D103,'6. Patients'!$LW$9:$NT$9,0),ROWS('6. Patients'!DS$10:DS$107))),0)+
IFERROR(SUMPRODUCT('6. Patients'!CF$10:CF$107,OFFSET('6. Patients'!$NU$9,1,MATCH($D103,'6. Patients'!$NV$9:$OO$9,0),ROWS('6. Patients'!DS$10:DS$107))),0),
IFERROR(SUMPRODUCT('6. Patients'!CF$10:CF$107,OFFSET('6. Patients'!$OP$9,1,MATCH($D103,'6. Patients'!$OQ$9:$QN$9,0),ROWS('6. Patients'!DS$10:DS$107))),0)+
IFERROR(SUMPRODUCT('6. Patients'!CF$10:CF$107,OFFSET('6. Patients'!$QO$9,1,MATCH($D103,'6. Patients'!$QP$9:$RI$9,0),ROWS('6. Patients'!DS$10:DS$107))),0)+
IFERROR(SUMPRODUCT('6. Patients'!CF$10:CF$107,OFFSET('6. Patients'!$RJ$9,1,MATCH($D103,'6. Patients'!$RK$9:$TH$9,0),ROWS('6. Patients'!DS$10:DS$107))),0)+
IFERROR(SUMPRODUCT('6. Patients'!CF$10:CF$107,OFFSET('6. Patients'!$TI$9,1,MATCH($D103,'6. Patients'!$TJ$9:$UC$9,0),ROWS('6. Patients'!DS$10:DS$107))),0))+
IFERROR(VLOOKUP($D103,$H$116:$L$146,COLUMNS($H$115:$J$115)-1+M$7,0)*$E103*$F103*'1. General Inputs'!$J$25,0),0),0)</f>
        <v>0</v>
      </c>
      <c r="N103" s="775">
        <f ca="1">ROUNDUP(IFERROR($F103*$E103*CHOOSE(N$7,
IFERROR(SUMPRODUCT('6. Patients'!CG$10:CG$107,OFFSET('6. Patients'!$DN$9,1,MATCH($D103,'6. Patients'!$DO$9:$FL$9,0),ROWS('6. Patients'!DT$10:DT$107))),0)+
IFERROR(SUMPRODUCT('6. Patients'!CG$10:CG$107,OFFSET('6. Patients'!$FM$9,1,MATCH($D103,'6. Patients'!$FN$9:$GG$9,0),ROWS('6. Patients'!DT$10:DT$107))),0)+
IFERROR(SUMPRODUCT('6. Patients'!CG$10:CG$107,OFFSET('6. Patients'!$GH$9,1,MATCH($D103,'6. Patients'!$GI$9:$IF$9,0),ROWS('6. Patients'!DT$10:DT$107))),0)+
IFERROR(SUMPRODUCT('6. Patients'!CG$10:CG$107,OFFSET('6. Patients'!$IG$9,1,MATCH($D103,'6. Patients'!$IH$9:$JA$9,0),ROWS('6. Patients'!DT$10:DT$107))),0),
IFERROR(SUMPRODUCT('6. Patients'!CG$10:CG$107,OFFSET('6. Patients'!$JB$9,1,MATCH($D103,'6. Patients'!$JC$9:$KZ$9,0),ROWS('6. Patients'!DT$10:DT$107))),0)+
IFERROR(SUMPRODUCT('6. Patients'!CG$10:CG$107,OFFSET('6. Patients'!$LA$9,1,MATCH($D103,'6. Patients'!$LB$9:$LU$9,0),ROWS('6. Patients'!DT$10:DT$107))),0)+
IFERROR(SUMPRODUCT('6. Patients'!CG$10:CG$107,OFFSET('6. Patients'!$LV$9,1,MATCH($D103,'6. Patients'!$LW$9:$NT$9,0),ROWS('6. Patients'!DT$10:DT$107))),0)+
IFERROR(SUMPRODUCT('6. Patients'!CG$10:CG$107,OFFSET('6. Patients'!$NU$9,1,MATCH($D103,'6. Patients'!$NV$9:$OO$9,0),ROWS('6. Patients'!DT$10:DT$107))),0),
IFERROR(SUMPRODUCT('6. Patients'!CG$10:CG$107,OFFSET('6. Patients'!$OP$9,1,MATCH($D103,'6. Patients'!$OQ$9:$QN$9,0),ROWS('6. Patients'!DT$10:DT$107))),0)+
IFERROR(SUMPRODUCT('6. Patients'!CG$10:CG$107,OFFSET('6. Patients'!$QO$9,1,MATCH($D103,'6. Patients'!$QP$9:$RI$9,0),ROWS('6. Patients'!DT$10:DT$107))),0)+
IFERROR(SUMPRODUCT('6. Patients'!CG$10:CG$107,OFFSET('6. Patients'!$RJ$9,1,MATCH($D103,'6. Patients'!$RK$9:$TH$9,0),ROWS('6. Patients'!DT$10:DT$107))),0)+
IFERROR(SUMPRODUCT('6. Patients'!CG$10:CG$107,OFFSET('6. Patients'!$TI$9,1,MATCH($D103,'6. Patients'!$TJ$9:$UC$9,0),ROWS('6. Patients'!DT$10:DT$107))),0))+
IFERROR(VLOOKUP($D103,$H$116:$L$146,COLUMNS($H$115:$J$115)-1+N$7,0)*$E103*$F103*'1. General Inputs'!$J$25,0),0),0)</f>
        <v>0</v>
      </c>
      <c r="O103" s="775">
        <f ca="1">ROUNDUP(IFERROR($F103*$E103*CHOOSE(O$7,
IFERROR(SUMPRODUCT('6. Patients'!CH$10:CH$107,OFFSET('6. Patients'!$DN$9,1,MATCH($D103,'6. Patients'!$DO$9:$FL$9,0),ROWS('6. Patients'!DU$10:DU$107))),0)+
IFERROR(SUMPRODUCT('6. Patients'!CH$10:CH$107,OFFSET('6. Patients'!$FM$9,1,MATCH($D103,'6. Patients'!$FN$9:$GG$9,0),ROWS('6. Patients'!DU$10:DU$107))),0)+
IFERROR(SUMPRODUCT('6. Patients'!CH$10:CH$107,OFFSET('6. Patients'!$GH$9,1,MATCH($D103,'6. Patients'!$GI$9:$IF$9,0),ROWS('6. Patients'!DU$10:DU$107))),0)+
IFERROR(SUMPRODUCT('6. Patients'!CH$10:CH$107,OFFSET('6. Patients'!$IG$9,1,MATCH($D103,'6. Patients'!$IH$9:$JA$9,0),ROWS('6. Patients'!DU$10:DU$107))),0),
IFERROR(SUMPRODUCT('6. Patients'!CH$10:CH$107,OFFSET('6. Patients'!$JB$9,1,MATCH($D103,'6. Patients'!$JC$9:$KZ$9,0),ROWS('6. Patients'!DU$10:DU$107))),0)+
IFERROR(SUMPRODUCT('6. Patients'!CH$10:CH$107,OFFSET('6. Patients'!$LA$9,1,MATCH($D103,'6. Patients'!$LB$9:$LU$9,0),ROWS('6. Patients'!DU$10:DU$107))),0)+
IFERROR(SUMPRODUCT('6. Patients'!CH$10:CH$107,OFFSET('6. Patients'!$LV$9,1,MATCH($D103,'6. Patients'!$LW$9:$NT$9,0),ROWS('6. Patients'!DU$10:DU$107))),0)+
IFERROR(SUMPRODUCT('6. Patients'!CH$10:CH$107,OFFSET('6. Patients'!$NU$9,1,MATCH($D103,'6. Patients'!$NV$9:$OO$9,0),ROWS('6. Patients'!DU$10:DU$107))),0),
IFERROR(SUMPRODUCT('6. Patients'!CH$10:CH$107,OFFSET('6. Patients'!$OP$9,1,MATCH($D103,'6. Patients'!$OQ$9:$QN$9,0),ROWS('6. Patients'!DU$10:DU$107))),0)+
IFERROR(SUMPRODUCT('6. Patients'!CH$10:CH$107,OFFSET('6. Patients'!$QO$9,1,MATCH($D103,'6. Patients'!$QP$9:$RI$9,0),ROWS('6. Patients'!DU$10:DU$107))),0)+
IFERROR(SUMPRODUCT('6. Patients'!CH$10:CH$107,OFFSET('6. Patients'!$RJ$9,1,MATCH($D103,'6. Patients'!$RK$9:$TH$9,0),ROWS('6. Patients'!DU$10:DU$107))),0)+
IFERROR(SUMPRODUCT('6. Patients'!CH$10:CH$107,OFFSET('6. Patients'!$TI$9,1,MATCH($D103,'6. Patients'!$TJ$9:$UC$9,0),ROWS('6. Patients'!DU$10:DU$107))),0))+
IFERROR(VLOOKUP($D103,$H$116:$L$146,COLUMNS($H$115:$J$115)-1+O$7,0)*$E103*$F103*'1. General Inputs'!$J$25,0),0),0)</f>
        <v>0</v>
      </c>
      <c r="P103" s="775">
        <f ca="1">ROUNDUP(IFERROR($F103*$E103*CHOOSE(P$7,
IFERROR(SUMPRODUCT('6. Patients'!CI$10:CI$107,OFFSET('6. Patients'!$DN$9,1,MATCH($D103,'6. Patients'!$DO$9:$FL$9,0),ROWS('6. Patients'!DV$10:DV$107))),0)+
IFERROR(SUMPRODUCT('6. Patients'!CI$10:CI$107,OFFSET('6. Patients'!$FM$9,1,MATCH($D103,'6. Patients'!$FN$9:$GG$9,0),ROWS('6. Patients'!DV$10:DV$107))),0)+
IFERROR(SUMPRODUCT('6. Patients'!CI$10:CI$107,OFFSET('6. Patients'!$GH$9,1,MATCH($D103,'6. Patients'!$GI$9:$IF$9,0),ROWS('6. Patients'!DV$10:DV$107))),0)+
IFERROR(SUMPRODUCT('6. Patients'!CI$10:CI$107,OFFSET('6. Patients'!$IG$9,1,MATCH($D103,'6. Patients'!$IH$9:$JA$9,0),ROWS('6. Patients'!DV$10:DV$107))),0),
IFERROR(SUMPRODUCT('6. Patients'!CI$10:CI$107,OFFSET('6. Patients'!$JB$9,1,MATCH($D103,'6. Patients'!$JC$9:$KZ$9,0),ROWS('6. Patients'!DV$10:DV$107))),0)+
IFERROR(SUMPRODUCT('6. Patients'!CI$10:CI$107,OFFSET('6. Patients'!$LA$9,1,MATCH($D103,'6. Patients'!$LB$9:$LU$9,0),ROWS('6. Patients'!DV$10:DV$107))),0)+
IFERROR(SUMPRODUCT('6. Patients'!CI$10:CI$107,OFFSET('6. Patients'!$LV$9,1,MATCH($D103,'6. Patients'!$LW$9:$NT$9,0),ROWS('6. Patients'!DV$10:DV$107))),0)+
IFERROR(SUMPRODUCT('6. Patients'!CI$10:CI$107,OFFSET('6. Patients'!$NU$9,1,MATCH($D103,'6. Patients'!$NV$9:$OO$9,0),ROWS('6. Patients'!DV$10:DV$107))),0),
IFERROR(SUMPRODUCT('6. Patients'!CI$10:CI$107,OFFSET('6. Patients'!$OP$9,1,MATCH($D103,'6. Patients'!$OQ$9:$QN$9,0),ROWS('6. Patients'!DV$10:DV$107))),0)+
IFERROR(SUMPRODUCT('6. Patients'!CI$10:CI$107,OFFSET('6. Patients'!$QO$9,1,MATCH($D103,'6. Patients'!$QP$9:$RI$9,0),ROWS('6. Patients'!DV$10:DV$107))),0)+
IFERROR(SUMPRODUCT('6. Patients'!CI$10:CI$107,OFFSET('6. Patients'!$RJ$9,1,MATCH($D103,'6. Patients'!$RK$9:$TH$9,0),ROWS('6. Patients'!DV$10:DV$107))),0)+
IFERROR(SUMPRODUCT('6. Patients'!CI$10:CI$107,OFFSET('6. Patients'!$TI$9,1,MATCH($D103,'6. Patients'!$TJ$9:$UC$9,0),ROWS('6. Patients'!DV$10:DV$107))),0))+
IFERROR(VLOOKUP($D103,$H$116:$L$146,COLUMNS($H$115:$J$115)-1+P$7,0)*$E103*$F103*'1. General Inputs'!$J$25,0),0),0)</f>
        <v>0</v>
      </c>
      <c r="Q103" s="775">
        <f ca="1">ROUNDUP(IFERROR($F103*$E103*CHOOSE(Q$7,
IFERROR(SUMPRODUCT('6. Patients'!CJ$10:CJ$107,OFFSET('6. Patients'!$DN$9,1,MATCH($D103,'6. Patients'!$DO$9:$FL$9,0),ROWS('6. Patients'!DW$10:DW$107))),0)+
IFERROR(SUMPRODUCT('6. Patients'!CJ$10:CJ$107,OFFSET('6. Patients'!$FM$9,1,MATCH($D103,'6. Patients'!$FN$9:$GG$9,0),ROWS('6. Patients'!DW$10:DW$107))),0)+
IFERROR(SUMPRODUCT('6. Patients'!CJ$10:CJ$107,OFFSET('6. Patients'!$GH$9,1,MATCH($D103,'6. Patients'!$GI$9:$IF$9,0),ROWS('6. Patients'!DW$10:DW$107))),0)+
IFERROR(SUMPRODUCT('6. Patients'!CJ$10:CJ$107,OFFSET('6. Patients'!$IG$9,1,MATCH($D103,'6. Patients'!$IH$9:$JA$9,0),ROWS('6. Patients'!DW$10:DW$107))),0),
IFERROR(SUMPRODUCT('6. Patients'!CJ$10:CJ$107,OFFSET('6. Patients'!$JB$9,1,MATCH($D103,'6. Patients'!$JC$9:$KZ$9,0),ROWS('6. Patients'!DW$10:DW$107))),0)+
IFERROR(SUMPRODUCT('6. Patients'!CJ$10:CJ$107,OFFSET('6. Patients'!$LA$9,1,MATCH($D103,'6. Patients'!$LB$9:$LU$9,0),ROWS('6. Patients'!DW$10:DW$107))),0)+
IFERROR(SUMPRODUCT('6. Patients'!CJ$10:CJ$107,OFFSET('6. Patients'!$LV$9,1,MATCH($D103,'6. Patients'!$LW$9:$NT$9,0),ROWS('6. Patients'!DW$10:DW$107))),0)+
IFERROR(SUMPRODUCT('6. Patients'!CJ$10:CJ$107,OFFSET('6. Patients'!$NU$9,1,MATCH($D103,'6. Patients'!$NV$9:$OO$9,0),ROWS('6. Patients'!DW$10:DW$107))),0),
IFERROR(SUMPRODUCT('6. Patients'!CJ$10:CJ$107,OFFSET('6. Patients'!$OP$9,1,MATCH($D103,'6. Patients'!$OQ$9:$QN$9,0),ROWS('6. Patients'!DW$10:DW$107))),0)+
IFERROR(SUMPRODUCT('6. Patients'!CJ$10:CJ$107,OFFSET('6. Patients'!$QO$9,1,MATCH($D103,'6. Patients'!$QP$9:$RI$9,0),ROWS('6. Patients'!DW$10:DW$107))),0)+
IFERROR(SUMPRODUCT('6. Patients'!CJ$10:CJ$107,OFFSET('6. Patients'!$RJ$9,1,MATCH($D103,'6. Patients'!$RK$9:$TH$9,0),ROWS('6. Patients'!DW$10:DW$107))),0)+
IFERROR(SUMPRODUCT('6. Patients'!CJ$10:CJ$107,OFFSET('6. Patients'!$TI$9,1,MATCH($D103,'6. Patients'!$TJ$9:$UC$9,0),ROWS('6. Patients'!DW$10:DW$107))),0))+
IFERROR(VLOOKUP($D103,$H$116:$L$146,COLUMNS($H$115:$J$115)-1+Q$7,0)*$E103*$F103*'1. General Inputs'!$J$25,0),0),0)</f>
        <v>0</v>
      </c>
      <c r="R103" s="775">
        <f ca="1">ROUNDUP(IFERROR($F103*$E103*CHOOSE(R$7,
IFERROR(SUMPRODUCT('6. Patients'!CK$10:CK$107,OFFSET('6. Patients'!$DN$9,1,MATCH($D103,'6. Patients'!$DO$9:$FL$9,0),ROWS('6. Patients'!DX$10:DX$107))),0)+
IFERROR(SUMPRODUCT('6. Patients'!CK$10:CK$107,OFFSET('6. Patients'!$FM$9,1,MATCH($D103,'6. Patients'!$FN$9:$GG$9,0),ROWS('6. Patients'!DX$10:DX$107))),0)+
IFERROR(SUMPRODUCT('6. Patients'!CK$10:CK$107,OFFSET('6. Patients'!$GH$9,1,MATCH($D103,'6. Patients'!$GI$9:$IF$9,0),ROWS('6. Patients'!DX$10:DX$107))),0)+
IFERROR(SUMPRODUCT('6. Patients'!CK$10:CK$107,OFFSET('6. Patients'!$IG$9,1,MATCH($D103,'6. Patients'!$IH$9:$JA$9,0),ROWS('6. Patients'!DX$10:DX$107))),0),
IFERROR(SUMPRODUCT('6. Patients'!CK$10:CK$107,OFFSET('6. Patients'!$JB$9,1,MATCH($D103,'6. Patients'!$JC$9:$KZ$9,0),ROWS('6. Patients'!DX$10:DX$107))),0)+
IFERROR(SUMPRODUCT('6. Patients'!CK$10:CK$107,OFFSET('6. Patients'!$LA$9,1,MATCH($D103,'6. Patients'!$LB$9:$LU$9,0),ROWS('6. Patients'!DX$10:DX$107))),0)+
IFERROR(SUMPRODUCT('6. Patients'!CK$10:CK$107,OFFSET('6. Patients'!$LV$9,1,MATCH($D103,'6. Patients'!$LW$9:$NT$9,0),ROWS('6. Patients'!DX$10:DX$107))),0)+
IFERROR(SUMPRODUCT('6. Patients'!CK$10:CK$107,OFFSET('6. Patients'!$NU$9,1,MATCH($D103,'6. Patients'!$NV$9:$OO$9,0),ROWS('6. Patients'!DX$10:DX$107))),0),
IFERROR(SUMPRODUCT('6. Patients'!CK$10:CK$107,OFFSET('6. Patients'!$OP$9,1,MATCH($D103,'6. Patients'!$OQ$9:$QN$9,0),ROWS('6. Patients'!DX$10:DX$107))),0)+
IFERROR(SUMPRODUCT('6. Patients'!CK$10:CK$107,OFFSET('6. Patients'!$QO$9,1,MATCH($D103,'6. Patients'!$QP$9:$RI$9,0),ROWS('6. Patients'!DX$10:DX$107))),0)+
IFERROR(SUMPRODUCT('6. Patients'!CK$10:CK$107,OFFSET('6. Patients'!$RJ$9,1,MATCH($D103,'6. Patients'!$RK$9:$TH$9,0),ROWS('6. Patients'!DX$10:DX$107))),0)+
IFERROR(SUMPRODUCT('6. Patients'!CK$10:CK$107,OFFSET('6. Patients'!$TI$9,1,MATCH($D103,'6. Patients'!$TJ$9:$UC$9,0),ROWS('6. Patients'!DX$10:DX$107))),0))+
IFERROR(VLOOKUP($D103,$H$116:$L$146,COLUMNS($H$115:$J$115)-1+R$7,0)*$E103*$F103*'1. General Inputs'!$J$25,0),0),0)</f>
        <v>0</v>
      </c>
      <c r="S103" s="775">
        <f ca="1">ROUNDUP(IFERROR($F103*$E103*CHOOSE(S$7,
IFERROR(SUMPRODUCT('6. Patients'!CL$10:CL$107,OFFSET('6. Patients'!$DN$9,1,MATCH($D103,'6. Patients'!$DO$9:$FL$9,0),ROWS('6. Patients'!DY$10:DY$107))),0)+
IFERROR(SUMPRODUCT('6. Patients'!CL$10:CL$107,OFFSET('6. Patients'!$FM$9,1,MATCH($D103,'6. Patients'!$FN$9:$GG$9,0),ROWS('6. Patients'!DY$10:DY$107))),0)+
IFERROR(SUMPRODUCT('6. Patients'!CL$10:CL$107,OFFSET('6. Patients'!$GH$9,1,MATCH($D103,'6. Patients'!$GI$9:$IF$9,0),ROWS('6. Patients'!DY$10:DY$107))),0)+
IFERROR(SUMPRODUCT('6. Patients'!CL$10:CL$107,OFFSET('6. Patients'!$IG$9,1,MATCH($D103,'6. Patients'!$IH$9:$JA$9,0),ROWS('6. Patients'!DY$10:DY$107))),0),
IFERROR(SUMPRODUCT('6. Patients'!CL$10:CL$107,OFFSET('6. Patients'!$JB$9,1,MATCH($D103,'6. Patients'!$JC$9:$KZ$9,0),ROWS('6. Patients'!DY$10:DY$107))),0)+
IFERROR(SUMPRODUCT('6. Patients'!CL$10:CL$107,OFFSET('6. Patients'!$LA$9,1,MATCH($D103,'6. Patients'!$LB$9:$LU$9,0),ROWS('6. Patients'!DY$10:DY$107))),0)+
IFERROR(SUMPRODUCT('6. Patients'!CL$10:CL$107,OFFSET('6. Patients'!$LV$9,1,MATCH($D103,'6. Patients'!$LW$9:$NT$9,0),ROWS('6. Patients'!DY$10:DY$107))),0)+
IFERROR(SUMPRODUCT('6. Patients'!CL$10:CL$107,OFFSET('6. Patients'!$NU$9,1,MATCH($D103,'6. Patients'!$NV$9:$OO$9,0),ROWS('6. Patients'!DY$10:DY$107))),0),
IFERROR(SUMPRODUCT('6. Patients'!CL$10:CL$107,OFFSET('6. Patients'!$OP$9,1,MATCH($D103,'6. Patients'!$OQ$9:$QN$9,0),ROWS('6. Patients'!DY$10:DY$107))),0)+
IFERROR(SUMPRODUCT('6. Patients'!CL$10:CL$107,OFFSET('6. Patients'!$QO$9,1,MATCH($D103,'6. Patients'!$QP$9:$RI$9,0),ROWS('6. Patients'!DY$10:DY$107))),0)+
IFERROR(SUMPRODUCT('6. Patients'!CL$10:CL$107,OFFSET('6. Patients'!$RJ$9,1,MATCH($D103,'6. Patients'!$RK$9:$TH$9,0),ROWS('6. Patients'!DY$10:DY$107))),0)+
IFERROR(SUMPRODUCT('6. Patients'!CL$10:CL$107,OFFSET('6. Patients'!$TI$9,1,MATCH($D103,'6. Patients'!$TJ$9:$UC$9,0),ROWS('6. Patients'!DY$10:DY$107))),0))+
IFERROR(VLOOKUP($D103,$H$116:$L$146,COLUMNS($H$115:$J$115)-1+S$7,0)*$E103*$F103*'1. General Inputs'!$J$25,0),0),0)</f>
        <v>0</v>
      </c>
      <c r="T103" s="775">
        <f ca="1">ROUNDUP(IFERROR($F103*$E103*CHOOSE(T$7,
IFERROR(SUMPRODUCT('6. Patients'!CM$10:CM$107,OFFSET('6. Patients'!$DN$9,1,MATCH($D103,'6. Patients'!$DO$9:$FL$9,0),ROWS('6. Patients'!DZ$10:DZ$107))),0)+
IFERROR(SUMPRODUCT('6. Patients'!CM$10:CM$107,OFFSET('6. Patients'!$FM$9,1,MATCH($D103,'6. Patients'!$FN$9:$GG$9,0),ROWS('6. Patients'!DZ$10:DZ$107))),0)+
IFERROR(SUMPRODUCT('6. Patients'!CM$10:CM$107,OFFSET('6. Patients'!$GH$9,1,MATCH($D103,'6. Patients'!$GI$9:$IF$9,0),ROWS('6. Patients'!DZ$10:DZ$107))),0)+
IFERROR(SUMPRODUCT('6. Patients'!CM$10:CM$107,OFFSET('6. Patients'!$IG$9,1,MATCH($D103,'6. Patients'!$IH$9:$JA$9,0),ROWS('6. Patients'!DZ$10:DZ$107))),0),
IFERROR(SUMPRODUCT('6. Patients'!CM$10:CM$107,OFFSET('6. Patients'!$JB$9,1,MATCH($D103,'6. Patients'!$JC$9:$KZ$9,0),ROWS('6. Patients'!DZ$10:DZ$107))),0)+
IFERROR(SUMPRODUCT('6. Patients'!CM$10:CM$107,OFFSET('6. Patients'!$LA$9,1,MATCH($D103,'6. Patients'!$LB$9:$LU$9,0),ROWS('6. Patients'!DZ$10:DZ$107))),0)+
IFERROR(SUMPRODUCT('6. Patients'!CM$10:CM$107,OFFSET('6. Patients'!$LV$9,1,MATCH($D103,'6. Patients'!$LW$9:$NT$9,0),ROWS('6. Patients'!DZ$10:DZ$107))),0)+
IFERROR(SUMPRODUCT('6. Patients'!CM$10:CM$107,OFFSET('6. Patients'!$NU$9,1,MATCH($D103,'6. Patients'!$NV$9:$OO$9,0),ROWS('6. Patients'!DZ$10:DZ$107))),0),
IFERROR(SUMPRODUCT('6. Patients'!CM$10:CM$107,OFFSET('6. Patients'!$OP$9,1,MATCH($D103,'6. Patients'!$OQ$9:$QN$9,0),ROWS('6. Patients'!DZ$10:DZ$107))),0)+
IFERROR(SUMPRODUCT('6. Patients'!CM$10:CM$107,OFFSET('6. Patients'!$QO$9,1,MATCH($D103,'6. Patients'!$QP$9:$RI$9,0),ROWS('6. Patients'!DZ$10:DZ$107))),0)+
IFERROR(SUMPRODUCT('6. Patients'!CM$10:CM$107,OFFSET('6. Patients'!$RJ$9,1,MATCH($D103,'6. Patients'!$RK$9:$TH$9,0),ROWS('6. Patients'!DZ$10:DZ$107))),0)+
IFERROR(SUMPRODUCT('6. Patients'!CM$10:CM$107,OFFSET('6. Patients'!$TI$9,1,MATCH($D103,'6. Patients'!$TJ$9:$UC$9,0),ROWS('6. Patients'!DZ$10:DZ$107))),0))+
IFERROR(VLOOKUP($D103,$H$116:$L$146,COLUMNS($H$115:$J$115)-1+T$7,0)*$E103*$F103*'1. General Inputs'!$J$25,0),0),0)</f>
        <v>0</v>
      </c>
      <c r="U103" s="775">
        <f ca="1">ROUNDUP(IFERROR($F103*$E103*CHOOSE(U$7,
IFERROR(SUMPRODUCT('6. Patients'!CN$10:CN$107,OFFSET('6. Patients'!$DN$9,1,MATCH($D103,'6. Patients'!$DO$9:$FL$9,0),ROWS('6. Patients'!EA$10:EA$107))),0)+
IFERROR(SUMPRODUCT('6. Patients'!CN$10:CN$107,OFFSET('6. Patients'!$FM$9,1,MATCH($D103,'6. Patients'!$FN$9:$GG$9,0),ROWS('6. Patients'!EA$10:EA$107))),0)+
IFERROR(SUMPRODUCT('6. Patients'!CN$10:CN$107,OFFSET('6. Patients'!$GH$9,1,MATCH($D103,'6. Patients'!$GI$9:$IF$9,0),ROWS('6. Patients'!EA$10:EA$107))),0)+
IFERROR(SUMPRODUCT('6. Patients'!CN$10:CN$107,OFFSET('6. Patients'!$IG$9,1,MATCH($D103,'6. Patients'!$IH$9:$JA$9,0),ROWS('6. Patients'!EA$10:EA$107))),0),
IFERROR(SUMPRODUCT('6. Patients'!CN$10:CN$107,OFFSET('6. Patients'!$JB$9,1,MATCH($D103,'6. Patients'!$JC$9:$KZ$9,0),ROWS('6. Patients'!EA$10:EA$107))),0)+
IFERROR(SUMPRODUCT('6. Patients'!CN$10:CN$107,OFFSET('6. Patients'!$LA$9,1,MATCH($D103,'6. Patients'!$LB$9:$LU$9,0),ROWS('6. Patients'!EA$10:EA$107))),0)+
IFERROR(SUMPRODUCT('6. Patients'!CN$10:CN$107,OFFSET('6. Patients'!$LV$9,1,MATCH($D103,'6. Patients'!$LW$9:$NT$9,0),ROWS('6. Patients'!EA$10:EA$107))),0)+
IFERROR(SUMPRODUCT('6. Patients'!CN$10:CN$107,OFFSET('6. Patients'!$NU$9,1,MATCH($D103,'6. Patients'!$NV$9:$OO$9,0),ROWS('6. Patients'!EA$10:EA$107))),0),
IFERROR(SUMPRODUCT('6. Patients'!CN$10:CN$107,OFFSET('6. Patients'!$OP$9,1,MATCH($D103,'6. Patients'!$OQ$9:$QN$9,0),ROWS('6. Patients'!EA$10:EA$107))),0)+
IFERROR(SUMPRODUCT('6. Patients'!CN$10:CN$107,OFFSET('6. Patients'!$QO$9,1,MATCH($D103,'6. Patients'!$QP$9:$RI$9,0),ROWS('6. Patients'!EA$10:EA$107))),0)+
IFERROR(SUMPRODUCT('6. Patients'!CN$10:CN$107,OFFSET('6. Patients'!$RJ$9,1,MATCH($D103,'6. Patients'!$RK$9:$TH$9,0),ROWS('6. Patients'!EA$10:EA$107))),0)+
IFERROR(SUMPRODUCT('6. Patients'!CN$10:CN$107,OFFSET('6. Patients'!$TI$9,1,MATCH($D103,'6. Patients'!$TJ$9:$UC$9,0),ROWS('6. Patients'!EA$10:EA$107))),0))+
IFERROR(VLOOKUP($D103,$H$116:$L$146,COLUMNS($H$115:$J$115)-1+U$7,0)*$E103*$F103*'1. General Inputs'!$J$25,0),0),0)</f>
        <v>0</v>
      </c>
      <c r="V103" s="775">
        <f ca="1">ROUNDUP(IFERROR($F103*$E103*CHOOSE(V$7,
IFERROR(SUMPRODUCT('6. Patients'!CO$10:CO$107,OFFSET('6. Patients'!$DN$9,1,MATCH($D103,'6. Patients'!$DO$9:$FL$9,0),ROWS('6. Patients'!EB$10:EB$107))),0)+
IFERROR(SUMPRODUCT('6. Patients'!CO$10:CO$107,OFFSET('6. Patients'!$FM$9,1,MATCH($D103,'6. Patients'!$FN$9:$GG$9,0),ROWS('6. Patients'!EB$10:EB$107))),0)+
IFERROR(SUMPRODUCT('6. Patients'!CO$10:CO$107,OFFSET('6. Patients'!$GH$9,1,MATCH($D103,'6. Patients'!$GI$9:$IF$9,0),ROWS('6. Patients'!EB$10:EB$107))),0)+
IFERROR(SUMPRODUCT('6. Patients'!CO$10:CO$107,OFFSET('6. Patients'!$IG$9,1,MATCH($D103,'6. Patients'!$IH$9:$JA$9,0),ROWS('6. Patients'!EB$10:EB$107))),0),
IFERROR(SUMPRODUCT('6. Patients'!CO$10:CO$107,OFFSET('6. Patients'!$JB$9,1,MATCH($D103,'6. Patients'!$JC$9:$KZ$9,0),ROWS('6. Patients'!EB$10:EB$107))),0)+
IFERROR(SUMPRODUCT('6. Patients'!CO$10:CO$107,OFFSET('6. Patients'!$LA$9,1,MATCH($D103,'6. Patients'!$LB$9:$LU$9,0),ROWS('6. Patients'!EB$10:EB$107))),0)+
IFERROR(SUMPRODUCT('6. Patients'!CO$10:CO$107,OFFSET('6. Patients'!$LV$9,1,MATCH($D103,'6. Patients'!$LW$9:$NT$9,0),ROWS('6. Patients'!EB$10:EB$107))),0)+
IFERROR(SUMPRODUCT('6. Patients'!CO$10:CO$107,OFFSET('6. Patients'!$NU$9,1,MATCH($D103,'6. Patients'!$NV$9:$OO$9,0),ROWS('6. Patients'!EB$10:EB$107))),0),
IFERROR(SUMPRODUCT('6. Patients'!CO$10:CO$107,OFFSET('6. Patients'!$OP$9,1,MATCH($D103,'6. Patients'!$OQ$9:$QN$9,0),ROWS('6. Patients'!EB$10:EB$107))),0)+
IFERROR(SUMPRODUCT('6. Patients'!CO$10:CO$107,OFFSET('6. Patients'!$QO$9,1,MATCH($D103,'6. Patients'!$QP$9:$RI$9,0),ROWS('6. Patients'!EB$10:EB$107))),0)+
IFERROR(SUMPRODUCT('6. Patients'!CO$10:CO$107,OFFSET('6. Patients'!$RJ$9,1,MATCH($D103,'6. Patients'!$RK$9:$TH$9,0),ROWS('6. Patients'!EB$10:EB$107))),0)+
IFERROR(SUMPRODUCT('6. Patients'!CO$10:CO$107,OFFSET('6. Patients'!$TI$9,1,MATCH($D103,'6. Patients'!$TJ$9:$UC$9,0),ROWS('6. Patients'!EB$10:EB$107))),0))+
IFERROR(VLOOKUP($D103,$H$116:$L$146,COLUMNS($H$115:$J$115)-1+V$7,0)*$E103*$F103*'1. General Inputs'!$J$25,0),0),0)</f>
        <v>0</v>
      </c>
      <c r="W103" s="775">
        <f ca="1">ROUNDUP(IFERROR($F103*$E103*CHOOSE(W$7,
IFERROR(SUMPRODUCT('6. Patients'!CP$10:CP$107,OFFSET('6. Patients'!$DN$9,1,MATCH($D103,'6. Patients'!$DO$9:$FL$9,0),ROWS('6. Patients'!EC$10:EC$107))),0)+
IFERROR(SUMPRODUCT('6. Patients'!CP$10:CP$107,OFFSET('6. Patients'!$FM$9,1,MATCH($D103,'6. Patients'!$FN$9:$GG$9,0),ROWS('6. Patients'!EC$10:EC$107))),0)+
IFERROR(SUMPRODUCT('6. Patients'!CP$10:CP$107,OFFSET('6. Patients'!$GH$9,1,MATCH($D103,'6. Patients'!$GI$9:$IF$9,0),ROWS('6. Patients'!EC$10:EC$107))),0)+
IFERROR(SUMPRODUCT('6. Patients'!CP$10:CP$107,OFFSET('6. Patients'!$IG$9,1,MATCH($D103,'6. Patients'!$IH$9:$JA$9,0),ROWS('6. Patients'!EC$10:EC$107))),0),
IFERROR(SUMPRODUCT('6. Patients'!CP$10:CP$107,OFFSET('6. Patients'!$JB$9,1,MATCH($D103,'6. Patients'!$JC$9:$KZ$9,0),ROWS('6. Patients'!EC$10:EC$107))),0)+
IFERROR(SUMPRODUCT('6. Patients'!CP$10:CP$107,OFFSET('6. Patients'!$LA$9,1,MATCH($D103,'6. Patients'!$LB$9:$LU$9,0),ROWS('6. Patients'!EC$10:EC$107))),0)+
IFERROR(SUMPRODUCT('6. Patients'!CP$10:CP$107,OFFSET('6. Patients'!$LV$9,1,MATCH($D103,'6. Patients'!$LW$9:$NT$9,0),ROWS('6. Patients'!EC$10:EC$107))),0)+
IFERROR(SUMPRODUCT('6. Patients'!CP$10:CP$107,OFFSET('6. Patients'!$NU$9,1,MATCH($D103,'6. Patients'!$NV$9:$OO$9,0),ROWS('6. Patients'!EC$10:EC$107))),0),
IFERROR(SUMPRODUCT('6. Patients'!CP$10:CP$107,OFFSET('6. Patients'!$OP$9,1,MATCH($D103,'6. Patients'!$OQ$9:$QN$9,0),ROWS('6. Patients'!EC$10:EC$107))),0)+
IFERROR(SUMPRODUCT('6. Patients'!CP$10:CP$107,OFFSET('6. Patients'!$QO$9,1,MATCH($D103,'6. Patients'!$QP$9:$RI$9,0),ROWS('6. Patients'!EC$10:EC$107))),0)+
IFERROR(SUMPRODUCT('6. Patients'!CP$10:CP$107,OFFSET('6. Patients'!$RJ$9,1,MATCH($D103,'6. Patients'!$RK$9:$TH$9,0),ROWS('6. Patients'!EC$10:EC$107))),0)+
IFERROR(SUMPRODUCT('6. Patients'!CP$10:CP$107,OFFSET('6. Patients'!$TI$9,1,MATCH($D103,'6. Patients'!$TJ$9:$UC$9,0),ROWS('6. Patients'!EC$10:EC$107))),0))+
IFERROR(VLOOKUP($D103,$H$116:$L$146,COLUMNS($H$115:$J$115)-1+W$7,0)*$E103*$F103*'1. General Inputs'!$J$25,0),0),0)</f>
        <v>0</v>
      </c>
      <c r="X103" s="775">
        <f ca="1">ROUNDUP(IFERROR($F103*$E103*CHOOSE(X$7,
IFERROR(SUMPRODUCT('6. Patients'!CQ$10:CQ$107,OFFSET('6. Patients'!$DN$9,1,MATCH($D103,'6. Patients'!$DO$9:$FL$9,0),ROWS('6. Patients'!ED$10:ED$107))),0)+
IFERROR(SUMPRODUCT('6. Patients'!CQ$10:CQ$107,OFFSET('6. Patients'!$FM$9,1,MATCH($D103,'6. Patients'!$FN$9:$GG$9,0),ROWS('6. Patients'!ED$10:ED$107))),0)+
IFERROR(SUMPRODUCT('6. Patients'!CQ$10:CQ$107,OFFSET('6. Patients'!$GH$9,1,MATCH($D103,'6. Patients'!$GI$9:$IF$9,0),ROWS('6. Patients'!ED$10:ED$107))),0)+
IFERROR(SUMPRODUCT('6. Patients'!CQ$10:CQ$107,OFFSET('6. Patients'!$IG$9,1,MATCH($D103,'6. Patients'!$IH$9:$JA$9,0),ROWS('6. Patients'!ED$10:ED$107))),0),
IFERROR(SUMPRODUCT('6. Patients'!CQ$10:CQ$107,OFFSET('6. Patients'!$JB$9,1,MATCH($D103,'6. Patients'!$JC$9:$KZ$9,0),ROWS('6. Patients'!ED$10:ED$107))),0)+
IFERROR(SUMPRODUCT('6. Patients'!CQ$10:CQ$107,OFFSET('6. Patients'!$LA$9,1,MATCH($D103,'6. Patients'!$LB$9:$LU$9,0),ROWS('6. Patients'!ED$10:ED$107))),0)+
IFERROR(SUMPRODUCT('6. Patients'!CQ$10:CQ$107,OFFSET('6. Patients'!$LV$9,1,MATCH($D103,'6. Patients'!$LW$9:$NT$9,0),ROWS('6. Patients'!ED$10:ED$107))),0)+
IFERROR(SUMPRODUCT('6. Patients'!CQ$10:CQ$107,OFFSET('6. Patients'!$NU$9,1,MATCH($D103,'6. Patients'!$NV$9:$OO$9,0),ROWS('6. Patients'!ED$10:ED$107))),0),
IFERROR(SUMPRODUCT('6. Patients'!CQ$10:CQ$107,OFFSET('6. Patients'!$OP$9,1,MATCH($D103,'6. Patients'!$OQ$9:$QN$9,0),ROWS('6. Patients'!ED$10:ED$107))),0)+
IFERROR(SUMPRODUCT('6. Patients'!CQ$10:CQ$107,OFFSET('6. Patients'!$QO$9,1,MATCH($D103,'6. Patients'!$QP$9:$RI$9,0),ROWS('6. Patients'!ED$10:ED$107))),0)+
IFERROR(SUMPRODUCT('6. Patients'!CQ$10:CQ$107,OFFSET('6. Patients'!$RJ$9,1,MATCH($D103,'6. Patients'!$RK$9:$TH$9,0),ROWS('6. Patients'!ED$10:ED$107))),0)+
IFERROR(SUMPRODUCT('6. Patients'!CQ$10:CQ$107,OFFSET('6. Patients'!$TI$9,1,MATCH($D103,'6. Patients'!$TJ$9:$UC$9,0),ROWS('6. Patients'!ED$10:ED$107))),0))+
IFERROR(VLOOKUP($D103,$H$116:$L$146,COLUMNS($H$115:$J$115)-1+X$7,0)*$E103*$F103*'1. General Inputs'!$J$25,0),0),0)</f>
        <v>0</v>
      </c>
      <c r="Y103" s="775">
        <f ca="1">ROUNDUP(IFERROR($F103*$E103*CHOOSE(Y$7,
IFERROR(SUMPRODUCT('6. Patients'!CR$10:CR$107,OFFSET('6. Patients'!$DN$9,1,MATCH($D103,'6. Patients'!$DO$9:$FL$9,0),ROWS('6. Patients'!EE$10:EE$107))),0)+
IFERROR(SUMPRODUCT('6. Patients'!CR$10:CR$107,OFFSET('6. Patients'!$FM$9,1,MATCH($D103,'6. Patients'!$FN$9:$GG$9,0),ROWS('6. Patients'!EE$10:EE$107))),0)+
IFERROR(SUMPRODUCT('6. Patients'!CR$10:CR$107,OFFSET('6. Patients'!$GH$9,1,MATCH($D103,'6. Patients'!$GI$9:$IF$9,0),ROWS('6. Patients'!EE$10:EE$107))),0)+
IFERROR(SUMPRODUCT('6. Patients'!CR$10:CR$107,OFFSET('6. Patients'!$IG$9,1,MATCH($D103,'6. Patients'!$IH$9:$JA$9,0),ROWS('6. Patients'!EE$10:EE$107))),0),
IFERROR(SUMPRODUCT('6. Patients'!CR$10:CR$107,OFFSET('6. Patients'!$JB$9,1,MATCH($D103,'6. Patients'!$JC$9:$KZ$9,0),ROWS('6. Patients'!EE$10:EE$107))),0)+
IFERROR(SUMPRODUCT('6. Patients'!CR$10:CR$107,OFFSET('6. Patients'!$LA$9,1,MATCH($D103,'6. Patients'!$LB$9:$LU$9,0),ROWS('6. Patients'!EE$10:EE$107))),0)+
IFERROR(SUMPRODUCT('6. Patients'!CR$10:CR$107,OFFSET('6. Patients'!$LV$9,1,MATCH($D103,'6. Patients'!$LW$9:$NT$9,0),ROWS('6. Patients'!EE$10:EE$107))),0)+
IFERROR(SUMPRODUCT('6. Patients'!CR$10:CR$107,OFFSET('6. Patients'!$NU$9,1,MATCH($D103,'6. Patients'!$NV$9:$OO$9,0),ROWS('6. Patients'!EE$10:EE$107))),0),
IFERROR(SUMPRODUCT('6. Patients'!CR$10:CR$107,OFFSET('6. Patients'!$OP$9,1,MATCH($D103,'6. Patients'!$OQ$9:$QN$9,0),ROWS('6. Patients'!EE$10:EE$107))),0)+
IFERROR(SUMPRODUCT('6. Patients'!CR$10:CR$107,OFFSET('6. Patients'!$QO$9,1,MATCH($D103,'6. Patients'!$QP$9:$RI$9,0),ROWS('6. Patients'!EE$10:EE$107))),0)+
IFERROR(SUMPRODUCT('6. Patients'!CR$10:CR$107,OFFSET('6. Patients'!$RJ$9,1,MATCH($D103,'6. Patients'!$RK$9:$TH$9,0),ROWS('6. Patients'!EE$10:EE$107))),0)+
IFERROR(SUMPRODUCT('6. Patients'!CR$10:CR$107,OFFSET('6. Patients'!$TI$9,1,MATCH($D103,'6. Patients'!$TJ$9:$UC$9,0),ROWS('6. Patients'!EE$10:EE$107))),0))+
IFERROR(VLOOKUP($D103,$H$116:$L$146,COLUMNS($H$115:$J$115)-1+Y$7,0)*$E103*$F103*'1. General Inputs'!$J$25,0),0),0)</f>
        <v>0</v>
      </c>
      <c r="Z103" s="775">
        <f ca="1">ROUNDUP(IFERROR($F103*$E103*CHOOSE(Z$7,
IFERROR(SUMPRODUCT('6. Patients'!CS$10:CS$107,OFFSET('6. Patients'!$DN$9,1,MATCH($D103,'6. Patients'!$DO$9:$FL$9,0),ROWS('6. Patients'!EF$10:EF$107))),0)+
IFERROR(SUMPRODUCT('6. Patients'!CS$10:CS$107,OFFSET('6. Patients'!$FM$9,1,MATCH($D103,'6. Patients'!$FN$9:$GG$9,0),ROWS('6. Patients'!EF$10:EF$107))),0)+
IFERROR(SUMPRODUCT('6. Patients'!CS$10:CS$107,OFFSET('6. Patients'!$GH$9,1,MATCH($D103,'6. Patients'!$GI$9:$IF$9,0),ROWS('6. Patients'!EF$10:EF$107))),0)+
IFERROR(SUMPRODUCT('6. Patients'!CS$10:CS$107,OFFSET('6. Patients'!$IG$9,1,MATCH($D103,'6. Patients'!$IH$9:$JA$9,0),ROWS('6. Patients'!EF$10:EF$107))),0),
IFERROR(SUMPRODUCT('6. Patients'!CS$10:CS$107,OFFSET('6. Patients'!$JB$9,1,MATCH($D103,'6. Patients'!$JC$9:$KZ$9,0),ROWS('6. Patients'!EF$10:EF$107))),0)+
IFERROR(SUMPRODUCT('6. Patients'!CS$10:CS$107,OFFSET('6. Patients'!$LA$9,1,MATCH($D103,'6. Patients'!$LB$9:$LU$9,0),ROWS('6. Patients'!EF$10:EF$107))),0)+
IFERROR(SUMPRODUCT('6. Patients'!CS$10:CS$107,OFFSET('6. Patients'!$LV$9,1,MATCH($D103,'6. Patients'!$LW$9:$NT$9,0),ROWS('6. Patients'!EF$10:EF$107))),0)+
IFERROR(SUMPRODUCT('6. Patients'!CS$10:CS$107,OFFSET('6. Patients'!$NU$9,1,MATCH($D103,'6. Patients'!$NV$9:$OO$9,0),ROWS('6. Patients'!EF$10:EF$107))),0),
IFERROR(SUMPRODUCT('6. Patients'!CS$10:CS$107,OFFSET('6. Patients'!$OP$9,1,MATCH($D103,'6. Patients'!$OQ$9:$QN$9,0),ROWS('6. Patients'!EF$10:EF$107))),0)+
IFERROR(SUMPRODUCT('6. Patients'!CS$10:CS$107,OFFSET('6. Patients'!$QO$9,1,MATCH($D103,'6. Patients'!$QP$9:$RI$9,0),ROWS('6. Patients'!EF$10:EF$107))),0)+
IFERROR(SUMPRODUCT('6. Patients'!CS$10:CS$107,OFFSET('6. Patients'!$RJ$9,1,MATCH($D103,'6. Patients'!$RK$9:$TH$9,0),ROWS('6. Patients'!EF$10:EF$107))),0)+
IFERROR(SUMPRODUCT('6. Patients'!CS$10:CS$107,OFFSET('6. Patients'!$TI$9,1,MATCH($D103,'6. Patients'!$TJ$9:$UC$9,0),ROWS('6. Patients'!EF$10:EF$107))),0))+
IFERROR(VLOOKUP($D103,$H$116:$L$146,COLUMNS($H$115:$J$115)-1+Z$7,0)*$E103*$F103*'1. General Inputs'!$J$25,0),0),0)</f>
        <v>0</v>
      </c>
      <c r="AA103" s="775">
        <f ca="1">ROUNDUP(IFERROR($F103*$E103*CHOOSE(AA$7,
IFERROR(SUMPRODUCT('6. Patients'!CT$10:CT$107,OFFSET('6. Patients'!$DN$9,1,MATCH($D103,'6. Patients'!$DO$9:$FL$9,0),ROWS('6. Patients'!EG$10:EG$107))),0)+
IFERROR(SUMPRODUCT('6. Patients'!CT$10:CT$107,OFFSET('6. Patients'!$FM$9,1,MATCH($D103,'6. Patients'!$FN$9:$GG$9,0),ROWS('6. Patients'!EG$10:EG$107))),0)+
IFERROR(SUMPRODUCT('6. Patients'!CT$10:CT$107,OFFSET('6. Patients'!$GH$9,1,MATCH($D103,'6. Patients'!$GI$9:$IF$9,0),ROWS('6. Patients'!EG$10:EG$107))),0)+
IFERROR(SUMPRODUCT('6. Patients'!CT$10:CT$107,OFFSET('6. Patients'!$IG$9,1,MATCH($D103,'6. Patients'!$IH$9:$JA$9,0),ROWS('6. Patients'!EG$10:EG$107))),0),
IFERROR(SUMPRODUCT('6. Patients'!CT$10:CT$107,OFFSET('6. Patients'!$JB$9,1,MATCH($D103,'6. Patients'!$JC$9:$KZ$9,0),ROWS('6. Patients'!EG$10:EG$107))),0)+
IFERROR(SUMPRODUCT('6. Patients'!CT$10:CT$107,OFFSET('6. Patients'!$LA$9,1,MATCH($D103,'6. Patients'!$LB$9:$LU$9,0),ROWS('6. Patients'!EG$10:EG$107))),0)+
IFERROR(SUMPRODUCT('6. Patients'!CT$10:CT$107,OFFSET('6. Patients'!$LV$9,1,MATCH($D103,'6. Patients'!$LW$9:$NT$9,0),ROWS('6. Patients'!EG$10:EG$107))),0)+
IFERROR(SUMPRODUCT('6. Patients'!CT$10:CT$107,OFFSET('6. Patients'!$NU$9,1,MATCH($D103,'6. Patients'!$NV$9:$OO$9,0),ROWS('6. Patients'!EG$10:EG$107))),0),
IFERROR(SUMPRODUCT('6. Patients'!CT$10:CT$107,OFFSET('6. Patients'!$OP$9,1,MATCH($D103,'6. Patients'!$OQ$9:$QN$9,0),ROWS('6. Patients'!EG$10:EG$107))),0)+
IFERROR(SUMPRODUCT('6. Patients'!CT$10:CT$107,OFFSET('6. Patients'!$QO$9,1,MATCH($D103,'6. Patients'!$QP$9:$RI$9,0),ROWS('6. Patients'!EG$10:EG$107))),0)+
IFERROR(SUMPRODUCT('6. Patients'!CT$10:CT$107,OFFSET('6. Patients'!$RJ$9,1,MATCH($D103,'6. Patients'!$RK$9:$TH$9,0),ROWS('6. Patients'!EG$10:EG$107))),0)+
IFERROR(SUMPRODUCT('6. Patients'!CT$10:CT$107,OFFSET('6. Patients'!$TI$9,1,MATCH($D103,'6. Patients'!$TJ$9:$UC$9,0),ROWS('6. Patients'!EG$10:EG$107))),0))+
IFERROR(VLOOKUP($D103,$H$116:$L$146,COLUMNS($H$115:$J$115)-1+AA$7,0)*$E103*$F103*'1. General Inputs'!$J$25,0),0),0)</f>
        <v>0</v>
      </c>
      <c r="AB103" s="775">
        <f ca="1">ROUNDUP(IFERROR($F103*$E103*CHOOSE(AB$7,
IFERROR(SUMPRODUCT('6. Patients'!CU$10:CU$107,OFFSET('6. Patients'!$DN$9,1,MATCH($D103,'6. Patients'!$DO$9:$FL$9,0),ROWS('6. Patients'!EH$10:EH$107))),0)+
IFERROR(SUMPRODUCT('6. Patients'!CU$10:CU$107,OFFSET('6. Patients'!$FM$9,1,MATCH($D103,'6. Patients'!$FN$9:$GG$9,0),ROWS('6. Patients'!EH$10:EH$107))),0)+
IFERROR(SUMPRODUCT('6. Patients'!CU$10:CU$107,OFFSET('6. Patients'!$GH$9,1,MATCH($D103,'6. Patients'!$GI$9:$IF$9,0),ROWS('6. Patients'!EH$10:EH$107))),0)+
IFERROR(SUMPRODUCT('6. Patients'!CU$10:CU$107,OFFSET('6. Patients'!$IG$9,1,MATCH($D103,'6. Patients'!$IH$9:$JA$9,0),ROWS('6. Patients'!EH$10:EH$107))),0),
IFERROR(SUMPRODUCT('6. Patients'!CU$10:CU$107,OFFSET('6. Patients'!$JB$9,1,MATCH($D103,'6. Patients'!$JC$9:$KZ$9,0),ROWS('6. Patients'!EH$10:EH$107))),0)+
IFERROR(SUMPRODUCT('6. Patients'!CU$10:CU$107,OFFSET('6. Patients'!$LA$9,1,MATCH($D103,'6. Patients'!$LB$9:$LU$9,0),ROWS('6. Patients'!EH$10:EH$107))),0)+
IFERROR(SUMPRODUCT('6. Patients'!CU$10:CU$107,OFFSET('6. Patients'!$LV$9,1,MATCH($D103,'6. Patients'!$LW$9:$NT$9,0),ROWS('6. Patients'!EH$10:EH$107))),0)+
IFERROR(SUMPRODUCT('6. Patients'!CU$10:CU$107,OFFSET('6. Patients'!$NU$9,1,MATCH($D103,'6. Patients'!$NV$9:$OO$9,0),ROWS('6. Patients'!EH$10:EH$107))),0),
IFERROR(SUMPRODUCT('6. Patients'!CU$10:CU$107,OFFSET('6. Patients'!$OP$9,1,MATCH($D103,'6. Patients'!$OQ$9:$QN$9,0),ROWS('6. Patients'!EH$10:EH$107))),0)+
IFERROR(SUMPRODUCT('6. Patients'!CU$10:CU$107,OFFSET('6. Patients'!$QO$9,1,MATCH($D103,'6. Patients'!$QP$9:$RI$9,0),ROWS('6. Patients'!EH$10:EH$107))),0)+
IFERROR(SUMPRODUCT('6. Patients'!CU$10:CU$107,OFFSET('6. Patients'!$RJ$9,1,MATCH($D103,'6. Patients'!$RK$9:$TH$9,0),ROWS('6. Patients'!EH$10:EH$107))),0)+
IFERROR(SUMPRODUCT('6. Patients'!CU$10:CU$107,OFFSET('6. Patients'!$TI$9,1,MATCH($D103,'6. Patients'!$TJ$9:$UC$9,0),ROWS('6. Patients'!EH$10:EH$107))),0))+
IFERROR(VLOOKUP($D103,$H$116:$L$146,COLUMNS($H$115:$J$115)-1+AB$7,0)*$E103*$F103*'1. General Inputs'!$J$25,0),0),0)</f>
        <v>0</v>
      </c>
      <c r="AC103" s="775">
        <f ca="1">ROUNDUP(IFERROR($F103*$E103*CHOOSE(AC$7,
IFERROR(SUMPRODUCT('6. Patients'!CV$10:CV$107,OFFSET('6. Patients'!$DN$9,1,MATCH($D103,'6. Patients'!$DO$9:$FL$9,0),ROWS('6. Patients'!EI$10:EI$107))),0)+
IFERROR(SUMPRODUCT('6. Patients'!CV$10:CV$107,OFFSET('6. Patients'!$FM$9,1,MATCH($D103,'6. Patients'!$FN$9:$GG$9,0),ROWS('6. Patients'!EI$10:EI$107))),0)+
IFERROR(SUMPRODUCT('6. Patients'!CV$10:CV$107,OFFSET('6. Patients'!$GH$9,1,MATCH($D103,'6. Patients'!$GI$9:$IF$9,0),ROWS('6. Patients'!EI$10:EI$107))),0)+
IFERROR(SUMPRODUCT('6. Patients'!CV$10:CV$107,OFFSET('6. Patients'!$IG$9,1,MATCH($D103,'6. Patients'!$IH$9:$JA$9,0),ROWS('6. Patients'!EI$10:EI$107))),0),
IFERROR(SUMPRODUCT('6. Patients'!CV$10:CV$107,OFFSET('6. Patients'!$JB$9,1,MATCH($D103,'6. Patients'!$JC$9:$KZ$9,0),ROWS('6. Patients'!EI$10:EI$107))),0)+
IFERROR(SUMPRODUCT('6. Patients'!CV$10:CV$107,OFFSET('6. Patients'!$LA$9,1,MATCH($D103,'6. Patients'!$LB$9:$LU$9,0),ROWS('6. Patients'!EI$10:EI$107))),0)+
IFERROR(SUMPRODUCT('6. Patients'!CV$10:CV$107,OFFSET('6. Patients'!$LV$9,1,MATCH($D103,'6. Patients'!$LW$9:$NT$9,0),ROWS('6. Patients'!EI$10:EI$107))),0)+
IFERROR(SUMPRODUCT('6. Patients'!CV$10:CV$107,OFFSET('6. Patients'!$NU$9,1,MATCH($D103,'6. Patients'!$NV$9:$OO$9,0),ROWS('6. Patients'!EI$10:EI$107))),0),
IFERROR(SUMPRODUCT('6. Patients'!CV$10:CV$107,OFFSET('6. Patients'!$OP$9,1,MATCH($D103,'6. Patients'!$OQ$9:$QN$9,0),ROWS('6. Patients'!EI$10:EI$107))),0)+
IFERROR(SUMPRODUCT('6. Patients'!CV$10:CV$107,OFFSET('6. Patients'!$QO$9,1,MATCH($D103,'6. Patients'!$QP$9:$RI$9,0),ROWS('6. Patients'!EI$10:EI$107))),0)+
IFERROR(SUMPRODUCT('6. Patients'!CV$10:CV$107,OFFSET('6. Patients'!$RJ$9,1,MATCH($D103,'6. Patients'!$RK$9:$TH$9,0),ROWS('6. Patients'!EI$10:EI$107))),0)+
IFERROR(SUMPRODUCT('6. Patients'!CV$10:CV$107,OFFSET('6. Patients'!$TI$9,1,MATCH($D103,'6. Patients'!$TJ$9:$UC$9,0),ROWS('6. Patients'!EI$10:EI$107))),0))+
IFERROR(VLOOKUP($D103,$H$116:$L$146,COLUMNS($H$115:$J$115)-1+AC$7,0)*$E103*$F103*'1. General Inputs'!$J$25,0),0),0)</f>
        <v>0</v>
      </c>
      <c r="AD103" s="775">
        <f ca="1">ROUNDUP(IFERROR($F103*$E103*CHOOSE(AD$7,
IFERROR(SUMPRODUCT('6. Patients'!CW$10:CW$107,OFFSET('6. Patients'!$DN$9,1,MATCH($D103,'6. Patients'!$DO$9:$FL$9,0),ROWS('6. Patients'!EJ$10:EJ$107))),0)+
IFERROR(SUMPRODUCT('6. Patients'!CW$10:CW$107,OFFSET('6. Patients'!$FM$9,1,MATCH($D103,'6. Patients'!$FN$9:$GG$9,0),ROWS('6. Patients'!EJ$10:EJ$107))),0)+
IFERROR(SUMPRODUCT('6. Patients'!CW$10:CW$107,OFFSET('6. Patients'!$GH$9,1,MATCH($D103,'6. Patients'!$GI$9:$IF$9,0),ROWS('6. Patients'!EJ$10:EJ$107))),0)+
IFERROR(SUMPRODUCT('6. Patients'!CW$10:CW$107,OFFSET('6. Patients'!$IG$9,1,MATCH($D103,'6. Patients'!$IH$9:$JA$9,0),ROWS('6. Patients'!EJ$10:EJ$107))),0),
IFERROR(SUMPRODUCT('6. Patients'!CW$10:CW$107,OFFSET('6. Patients'!$JB$9,1,MATCH($D103,'6. Patients'!$JC$9:$KZ$9,0),ROWS('6. Patients'!EJ$10:EJ$107))),0)+
IFERROR(SUMPRODUCT('6. Patients'!CW$10:CW$107,OFFSET('6. Patients'!$LA$9,1,MATCH($D103,'6. Patients'!$LB$9:$LU$9,0),ROWS('6. Patients'!EJ$10:EJ$107))),0)+
IFERROR(SUMPRODUCT('6. Patients'!CW$10:CW$107,OFFSET('6. Patients'!$LV$9,1,MATCH($D103,'6. Patients'!$LW$9:$NT$9,0),ROWS('6. Patients'!EJ$10:EJ$107))),0)+
IFERROR(SUMPRODUCT('6. Patients'!CW$10:CW$107,OFFSET('6. Patients'!$NU$9,1,MATCH($D103,'6. Patients'!$NV$9:$OO$9,0),ROWS('6. Patients'!EJ$10:EJ$107))),0),
IFERROR(SUMPRODUCT('6. Patients'!CW$10:CW$107,OFFSET('6. Patients'!$OP$9,1,MATCH($D103,'6. Patients'!$OQ$9:$QN$9,0),ROWS('6. Patients'!EJ$10:EJ$107))),0)+
IFERROR(SUMPRODUCT('6. Patients'!CW$10:CW$107,OFFSET('6. Patients'!$QO$9,1,MATCH($D103,'6. Patients'!$QP$9:$RI$9,0),ROWS('6. Patients'!EJ$10:EJ$107))),0)+
IFERROR(SUMPRODUCT('6. Patients'!CW$10:CW$107,OFFSET('6. Patients'!$RJ$9,1,MATCH($D103,'6. Patients'!$RK$9:$TH$9,0),ROWS('6. Patients'!EJ$10:EJ$107))),0)+
IFERROR(SUMPRODUCT('6. Patients'!CW$10:CW$107,OFFSET('6. Patients'!$TI$9,1,MATCH($D103,'6. Patients'!$TJ$9:$UC$9,0),ROWS('6. Patients'!EJ$10:EJ$107))),0))+
IFERROR(VLOOKUP($D103,$H$116:$L$146,COLUMNS($H$115:$J$115)-1+AD$7,0)*$E103*$F103*'1. General Inputs'!$J$25,0),0),0)</f>
        <v>0</v>
      </c>
      <c r="AE103" s="775">
        <f ca="1">ROUNDUP(IFERROR($F103*$E103*CHOOSE(AE$7,
IFERROR(SUMPRODUCT('6. Patients'!CX$10:CX$107,OFFSET('6. Patients'!$DN$9,1,MATCH($D103,'6. Patients'!$DO$9:$FL$9,0),ROWS('6. Patients'!EK$10:EK$107))),0)+
IFERROR(SUMPRODUCT('6. Patients'!CX$10:CX$107,OFFSET('6. Patients'!$FM$9,1,MATCH($D103,'6. Patients'!$FN$9:$GG$9,0),ROWS('6. Patients'!EK$10:EK$107))),0)+
IFERROR(SUMPRODUCT('6. Patients'!CX$10:CX$107,OFFSET('6. Patients'!$GH$9,1,MATCH($D103,'6. Patients'!$GI$9:$IF$9,0),ROWS('6. Patients'!EK$10:EK$107))),0)+
IFERROR(SUMPRODUCT('6. Patients'!CX$10:CX$107,OFFSET('6. Patients'!$IG$9,1,MATCH($D103,'6. Patients'!$IH$9:$JA$9,0),ROWS('6. Patients'!EK$10:EK$107))),0),
IFERROR(SUMPRODUCT('6. Patients'!CX$10:CX$107,OFFSET('6. Patients'!$JB$9,1,MATCH($D103,'6. Patients'!$JC$9:$KZ$9,0),ROWS('6. Patients'!EK$10:EK$107))),0)+
IFERROR(SUMPRODUCT('6. Patients'!CX$10:CX$107,OFFSET('6. Patients'!$LA$9,1,MATCH($D103,'6. Patients'!$LB$9:$LU$9,0),ROWS('6. Patients'!EK$10:EK$107))),0)+
IFERROR(SUMPRODUCT('6. Patients'!CX$10:CX$107,OFFSET('6. Patients'!$LV$9,1,MATCH($D103,'6. Patients'!$LW$9:$NT$9,0),ROWS('6. Patients'!EK$10:EK$107))),0)+
IFERROR(SUMPRODUCT('6. Patients'!CX$10:CX$107,OFFSET('6. Patients'!$NU$9,1,MATCH($D103,'6. Patients'!$NV$9:$OO$9,0),ROWS('6. Patients'!EK$10:EK$107))),0),
IFERROR(SUMPRODUCT('6. Patients'!CX$10:CX$107,OFFSET('6. Patients'!$OP$9,1,MATCH($D103,'6. Patients'!$OQ$9:$QN$9,0),ROWS('6. Patients'!EK$10:EK$107))),0)+
IFERROR(SUMPRODUCT('6. Patients'!CX$10:CX$107,OFFSET('6. Patients'!$QO$9,1,MATCH($D103,'6. Patients'!$QP$9:$RI$9,0),ROWS('6. Patients'!EK$10:EK$107))),0)+
IFERROR(SUMPRODUCT('6. Patients'!CX$10:CX$107,OFFSET('6. Patients'!$RJ$9,1,MATCH($D103,'6. Patients'!$RK$9:$TH$9,0),ROWS('6. Patients'!EK$10:EK$107))),0)+
IFERROR(SUMPRODUCT('6. Patients'!CX$10:CX$107,OFFSET('6. Patients'!$TI$9,1,MATCH($D103,'6. Patients'!$TJ$9:$UC$9,0),ROWS('6. Patients'!EK$10:EK$107))),0))+
IFERROR(VLOOKUP($D103,$H$116:$L$146,COLUMNS($H$115:$J$115)-1+AE$7,0)*$E103*$F103*'1. General Inputs'!$J$25,0),0),0)</f>
        <v>0</v>
      </c>
      <c r="AF103" s="775">
        <f ca="1">ROUNDUP(IFERROR($F103*$E103*CHOOSE(AF$7,
IFERROR(SUMPRODUCT('6. Patients'!CY$10:CY$107,OFFSET('6. Patients'!$DN$9,1,MATCH($D103,'6. Patients'!$DO$9:$FL$9,0),ROWS('6. Patients'!EL$10:EL$107))),0)+
IFERROR(SUMPRODUCT('6. Patients'!CY$10:CY$107,OFFSET('6. Patients'!$FM$9,1,MATCH($D103,'6. Patients'!$FN$9:$GG$9,0),ROWS('6. Patients'!EL$10:EL$107))),0)+
IFERROR(SUMPRODUCT('6. Patients'!CY$10:CY$107,OFFSET('6. Patients'!$GH$9,1,MATCH($D103,'6. Patients'!$GI$9:$IF$9,0),ROWS('6. Patients'!EL$10:EL$107))),0)+
IFERROR(SUMPRODUCT('6. Patients'!CY$10:CY$107,OFFSET('6. Patients'!$IG$9,1,MATCH($D103,'6. Patients'!$IH$9:$JA$9,0),ROWS('6. Patients'!EL$10:EL$107))),0),
IFERROR(SUMPRODUCT('6. Patients'!CY$10:CY$107,OFFSET('6. Patients'!$JB$9,1,MATCH($D103,'6. Patients'!$JC$9:$KZ$9,0),ROWS('6. Patients'!EL$10:EL$107))),0)+
IFERROR(SUMPRODUCT('6. Patients'!CY$10:CY$107,OFFSET('6. Patients'!$LA$9,1,MATCH($D103,'6. Patients'!$LB$9:$LU$9,0),ROWS('6. Patients'!EL$10:EL$107))),0)+
IFERROR(SUMPRODUCT('6. Patients'!CY$10:CY$107,OFFSET('6. Patients'!$LV$9,1,MATCH($D103,'6. Patients'!$LW$9:$NT$9,0),ROWS('6. Patients'!EL$10:EL$107))),0)+
IFERROR(SUMPRODUCT('6. Patients'!CY$10:CY$107,OFFSET('6. Patients'!$NU$9,1,MATCH($D103,'6. Patients'!$NV$9:$OO$9,0),ROWS('6. Patients'!EL$10:EL$107))),0),
IFERROR(SUMPRODUCT('6. Patients'!CY$10:CY$107,OFFSET('6. Patients'!$OP$9,1,MATCH($D103,'6. Patients'!$OQ$9:$QN$9,0),ROWS('6. Patients'!EL$10:EL$107))),0)+
IFERROR(SUMPRODUCT('6. Patients'!CY$10:CY$107,OFFSET('6. Patients'!$QO$9,1,MATCH($D103,'6. Patients'!$QP$9:$RI$9,0),ROWS('6. Patients'!EL$10:EL$107))),0)+
IFERROR(SUMPRODUCT('6. Patients'!CY$10:CY$107,OFFSET('6. Patients'!$RJ$9,1,MATCH($D103,'6. Patients'!$RK$9:$TH$9,0),ROWS('6. Patients'!EL$10:EL$107))),0)+
IFERROR(SUMPRODUCT('6. Patients'!CY$10:CY$107,OFFSET('6. Patients'!$TI$9,1,MATCH($D103,'6. Patients'!$TJ$9:$UC$9,0),ROWS('6. Patients'!EL$10:EL$107))),0))+
IFERROR(VLOOKUP($D103,$H$116:$L$146,COLUMNS($H$115:$J$115)-1+AF$7,0)*$E103*$F103*'1. General Inputs'!$J$25,0),0),0)</f>
        <v>0</v>
      </c>
      <c r="AG103" s="775">
        <f ca="1">ROUNDUP(IFERROR($F103*$E103*CHOOSE(AG$7,
IFERROR(SUMPRODUCT('6. Patients'!CZ$10:CZ$107,OFFSET('6. Patients'!$DN$9,1,MATCH($D103,'6. Patients'!$DO$9:$FL$9,0),ROWS('6. Patients'!EM$10:EM$107))),0)+
IFERROR(SUMPRODUCT('6. Patients'!CZ$10:CZ$107,OFFSET('6. Patients'!$FM$9,1,MATCH($D103,'6. Patients'!$FN$9:$GG$9,0),ROWS('6. Patients'!EM$10:EM$107))),0)+
IFERROR(SUMPRODUCT('6. Patients'!CZ$10:CZ$107,OFFSET('6. Patients'!$GH$9,1,MATCH($D103,'6. Patients'!$GI$9:$IF$9,0),ROWS('6. Patients'!EM$10:EM$107))),0)+
IFERROR(SUMPRODUCT('6. Patients'!CZ$10:CZ$107,OFFSET('6. Patients'!$IG$9,1,MATCH($D103,'6. Patients'!$IH$9:$JA$9,0),ROWS('6. Patients'!EM$10:EM$107))),0),
IFERROR(SUMPRODUCT('6. Patients'!CZ$10:CZ$107,OFFSET('6. Patients'!$JB$9,1,MATCH($D103,'6. Patients'!$JC$9:$KZ$9,0),ROWS('6. Patients'!EM$10:EM$107))),0)+
IFERROR(SUMPRODUCT('6. Patients'!CZ$10:CZ$107,OFFSET('6. Patients'!$LA$9,1,MATCH($D103,'6. Patients'!$LB$9:$LU$9,0),ROWS('6. Patients'!EM$10:EM$107))),0)+
IFERROR(SUMPRODUCT('6. Patients'!CZ$10:CZ$107,OFFSET('6. Patients'!$LV$9,1,MATCH($D103,'6. Patients'!$LW$9:$NT$9,0),ROWS('6. Patients'!EM$10:EM$107))),0)+
IFERROR(SUMPRODUCT('6. Patients'!CZ$10:CZ$107,OFFSET('6. Patients'!$NU$9,1,MATCH($D103,'6. Patients'!$NV$9:$OO$9,0),ROWS('6. Patients'!EM$10:EM$107))),0),
IFERROR(SUMPRODUCT('6. Patients'!CZ$10:CZ$107,OFFSET('6. Patients'!$OP$9,1,MATCH($D103,'6. Patients'!$OQ$9:$QN$9,0),ROWS('6. Patients'!EM$10:EM$107))),0)+
IFERROR(SUMPRODUCT('6. Patients'!CZ$10:CZ$107,OFFSET('6. Patients'!$QO$9,1,MATCH($D103,'6. Patients'!$QP$9:$RI$9,0),ROWS('6. Patients'!EM$10:EM$107))),0)+
IFERROR(SUMPRODUCT('6. Patients'!CZ$10:CZ$107,OFFSET('6. Patients'!$RJ$9,1,MATCH($D103,'6. Patients'!$RK$9:$TH$9,0),ROWS('6. Patients'!EM$10:EM$107))),0)+
IFERROR(SUMPRODUCT('6. Patients'!CZ$10:CZ$107,OFFSET('6. Patients'!$TI$9,1,MATCH($D103,'6. Patients'!$TJ$9:$UC$9,0),ROWS('6. Patients'!EM$10:EM$107))),0))+
IFERROR(VLOOKUP($D103,$H$116:$L$146,COLUMNS($H$115:$J$115)-1+AG$7,0)*$E103*$F103*'1. General Inputs'!$J$25,0),0),0)</f>
        <v>0</v>
      </c>
      <c r="AH103" s="775">
        <f ca="1">ROUNDUP(IFERROR($F103*$E103*CHOOSE(AH$7,
IFERROR(SUMPRODUCT('6. Patients'!DA$10:DA$107,OFFSET('6. Patients'!$DN$9,1,MATCH($D103,'6. Patients'!$DO$9:$FL$9,0),ROWS('6. Patients'!EN$10:EN$107))),0)+
IFERROR(SUMPRODUCT('6. Patients'!DA$10:DA$107,OFFSET('6. Patients'!$FM$9,1,MATCH($D103,'6. Patients'!$FN$9:$GG$9,0),ROWS('6. Patients'!EN$10:EN$107))),0)+
IFERROR(SUMPRODUCT('6. Patients'!DA$10:DA$107,OFFSET('6. Patients'!$GH$9,1,MATCH($D103,'6. Patients'!$GI$9:$IF$9,0),ROWS('6. Patients'!EN$10:EN$107))),0)+
IFERROR(SUMPRODUCT('6. Patients'!DA$10:DA$107,OFFSET('6. Patients'!$IG$9,1,MATCH($D103,'6. Patients'!$IH$9:$JA$9,0),ROWS('6. Patients'!EN$10:EN$107))),0),
IFERROR(SUMPRODUCT('6. Patients'!DA$10:DA$107,OFFSET('6. Patients'!$JB$9,1,MATCH($D103,'6. Patients'!$JC$9:$KZ$9,0),ROWS('6. Patients'!EN$10:EN$107))),0)+
IFERROR(SUMPRODUCT('6. Patients'!DA$10:DA$107,OFFSET('6. Patients'!$LA$9,1,MATCH($D103,'6. Patients'!$LB$9:$LU$9,0),ROWS('6. Patients'!EN$10:EN$107))),0)+
IFERROR(SUMPRODUCT('6. Patients'!DA$10:DA$107,OFFSET('6. Patients'!$LV$9,1,MATCH($D103,'6. Patients'!$LW$9:$NT$9,0),ROWS('6. Patients'!EN$10:EN$107))),0)+
IFERROR(SUMPRODUCT('6. Patients'!DA$10:DA$107,OFFSET('6. Patients'!$NU$9,1,MATCH($D103,'6. Patients'!$NV$9:$OO$9,0),ROWS('6. Patients'!EN$10:EN$107))),0),
IFERROR(SUMPRODUCT('6. Patients'!DA$10:DA$107,OFFSET('6. Patients'!$OP$9,1,MATCH($D103,'6. Patients'!$OQ$9:$QN$9,0),ROWS('6. Patients'!EN$10:EN$107))),0)+
IFERROR(SUMPRODUCT('6. Patients'!DA$10:DA$107,OFFSET('6. Patients'!$QO$9,1,MATCH($D103,'6. Patients'!$QP$9:$RI$9,0),ROWS('6. Patients'!EN$10:EN$107))),0)+
IFERROR(SUMPRODUCT('6. Patients'!DA$10:DA$107,OFFSET('6. Patients'!$RJ$9,1,MATCH($D103,'6. Patients'!$RK$9:$TH$9,0),ROWS('6. Patients'!EN$10:EN$107))),0)+
IFERROR(SUMPRODUCT('6. Patients'!DA$10:DA$107,OFFSET('6. Patients'!$TI$9,1,MATCH($D103,'6. Patients'!$TJ$9:$UC$9,0),ROWS('6. Patients'!EN$10:EN$107))),0))+
IFERROR(VLOOKUP($D103,$H$116:$L$146,COLUMNS($H$115:$J$115)-1+AH$7,0)*$E103*$F103*'1. General Inputs'!$J$25,0),0),0)</f>
        <v>0</v>
      </c>
      <c r="AI103" s="775">
        <f ca="1">ROUNDUP(IFERROR($F103*$E103*CHOOSE(AI$7,
IFERROR(SUMPRODUCT('6. Patients'!DB$10:DB$107,OFFSET('6. Patients'!$DN$9,1,MATCH($D103,'6. Patients'!$DO$9:$FL$9,0),ROWS('6. Patients'!EO$10:EO$107))),0)+
IFERROR(SUMPRODUCT('6. Patients'!DB$10:DB$107,OFFSET('6. Patients'!$FM$9,1,MATCH($D103,'6. Patients'!$FN$9:$GG$9,0),ROWS('6. Patients'!EO$10:EO$107))),0)+
IFERROR(SUMPRODUCT('6. Patients'!DB$10:DB$107,OFFSET('6. Patients'!$GH$9,1,MATCH($D103,'6. Patients'!$GI$9:$IF$9,0),ROWS('6. Patients'!EO$10:EO$107))),0)+
IFERROR(SUMPRODUCT('6. Patients'!DB$10:DB$107,OFFSET('6. Patients'!$IG$9,1,MATCH($D103,'6. Patients'!$IH$9:$JA$9,0),ROWS('6. Patients'!EO$10:EO$107))),0),
IFERROR(SUMPRODUCT('6. Patients'!DB$10:DB$107,OFFSET('6. Patients'!$JB$9,1,MATCH($D103,'6. Patients'!$JC$9:$KZ$9,0),ROWS('6. Patients'!EO$10:EO$107))),0)+
IFERROR(SUMPRODUCT('6. Patients'!DB$10:DB$107,OFFSET('6. Patients'!$LA$9,1,MATCH($D103,'6. Patients'!$LB$9:$LU$9,0),ROWS('6. Patients'!EO$10:EO$107))),0)+
IFERROR(SUMPRODUCT('6. Patients'!DB$10:DB$107,OFFSET('6. Patients'!$LV$9,1,MATCH($D103,'6. Patients'!$LW$9:$NT$9,0),ROWS('6. Patients'!EO$10:EO$107))),0)+
IFERROR(SUMPRODUCT('6. Patients'!DB$10:DB$107,OFFSET('6. Patients'!$NU$9,1,MATCH($D103,'6. Patients'!$NV$9:$OO$9,0),ROWS('6. Patients'!EO$10:EO$107))),0),
IFERROR(SUMPRODUCT('6. Patients'!DB$10:DB$107,OFFSET('6. Patients'!$OP$9,1,MATCH($D103,'6. Patients'!$OQ$9:$QN$9,0),ROWS('6. Patients'!EO$10:EO$107))),0)+
IFERROR(SUMPRODUCT('6. Patients'!DB$10:DB$107,OFFSET('6. Patients'!$QO$9,1,MATCH($D103,'6. Patients'!$QP$9:$RI$9,0),ROWS('6. Patients'!EO$10:EO$107))),0)+
IFERROR(SUMPRODUCT('6. Patients'!DB$10:DB$107,OFFSET('6. Patients'!$RJ$9,1,MATCH($D103,'6. Patients'!$RK$9:$TH$9,0),ROWS('6. Patients'!EO$10:EO$107))),0)+
IFERROR(SUMPRODUCT('6. Patients'!DB$10:DB$107,OFFSET('6. Patients'!$TI$9,1,MATCH($D103,'6. Patients'!$TJ$9:$UC$9,0),ROWS('6. Patients'!EO$10:EO$107))),0))+
IFERROR(VLOOKUP($D103,$H$116:$L$146,COLUMNS($H$115:$J$115)-1+AI$7,0)*$E103*$F103*'1. General Inputs'!$J$25,0),0),0)</f>
        <v>0</v>
      </c>
      <c r="AJ103" s="775">
        <f ca="1">ROUNDUP(IFERROR($F103*$E103*CHOOSE(AJ$7,
IFERROR(SUMPRODUCT('6. Patients'!DC$10:DC$107,OFFSET('6. Patients'!$DN$9,1,MATCH($D103,'6. Patients'!$DO$9:$FL$9,0),ROWS('6. Patients'!EP$10:EP$107))),0)+
IFERROR(SUMPRODUCT('6. Patients'!DC$10:DC$107,OFFSET('6. Patients'!$FM$9,1,MATCH($D103,'6. Patients'!$FN$9:$GG$9,0),ROWS('6. Patients'!EP$10:EP$107))),0)+
IFERROR(SUMPRODUCT('6. Patients'!DC$10:DC$107,OFFSET('6. Patients'!$GH$9,1,MATCH($D103,'6. Patients'!$GI$9:$IF$9,0),ROWS('6. Patients'!EP$10:EP$107))),0)+
IFERROR(SUMPRODUCT('6. Patients'!DC$10:DC$107,OFFSET('6. Patients'!$IG$9,1,MATCH($D103,'6. Patients'!$IH$9:$JA$9,0),ROWS('6. Patients'!EP$10:EP$107))),0),
IFERROR(SUMPRODUCT('6. Patients'!DC$10:DC$107,OFFSET('6. Patients'!$JB$9,1,MATCH($D103,'6. Patients'!$JC$9:$KZ$9,0),ROWS('6. Patients'!EP$10:EP$107))),0)+
IFERROR(SUMPRODUCT('6. Patients'!DC$10:DC$107,OFFSET('6. Patients'!$LA$9,1,MATCH($D103,'6. Patients'!$LB$9:$LU$9,0),ROWS('6. Patients'!EP$10:EP$107))),0)+
IFERROR(SUMPRODUCT('6. Patients'!DC$10:DC$107,OFFSET('6. Patients'!$LV$9,1,MATCH($D103,'6. Patients'!$LW$9:$NT$9,0),ROWS('6. Patients'!EP$10:EP$107))),0)+
IFERROR(SUMPRODUCT('6. Patients'!DC$10:DC$107,OFFSET('6. Patients'!$NU$9,1,MATCH($D103,'6. Patients'!$NV$9:$OO$9,0),ROWS('6. Patients'!EP$10:EP$107))),0),
IFERROR(SUMPRODUCT('6. Patients'!DC$10:DC$107,OFFSET('6. Patients'!$OP$9,1,MATCH($D103,'6. Patients'!$OQ$9:$QN$9,0),ROWS('6. Patients'!EP$10:EP$107))),0)+
IFERROR(SUMPRODUCT('6. Patients'!DC$10:DC$107,OFFSET('6. Patients'!$QO$9,1,MATCH($D103,'6. Patients'!$QP$9:$RI$9,0),ROWS('6. Patients'!EP$10:EP$107))),0)+
IFERROR(SUMPRODUCT('6. Patients'!DC$10:DC$107,OFFSET('6. Patients'!$RJ$9,1,MATCH($D103,'6. Patients'!$RK$9:$TH$9,0),ROWS('6. Patients'!EP$10:EP$107))),0)+
IFERROR(SUMPRODUCT('6. Patients'!DC$10:DC$107,OFFSET('6. Patients'!$TI$9,1,MATCH($D103,'6. Patients'!$TJ$9:$UC$9,0),ROWS('6. Patients'!EP$10:EP$107))),0))+
IFERROR(VLOOKUP($D103,$H$116:$L$146,COLUMNS($H$115:$J$115)-1+AJ$7,0)*$E103*$F103*'1. General Inputs'!$J$25,0),0),0)</f>
        <v>0</v>
      </c>
      <c r="AK103" s="775">
        <f ca="1">ROUNDUP(IFERROR($F103*$E103*CHOOSE(AK$7,
IFERROR(SUMPRODUCT('6. Patients'!DD$10:DD$107,OFFSET('6. Patients'!$DN$9,1,MATCH($D103,'6. Patients'!$DO$9:$FL$9,0),ROWS('6. Patients'!EQ$10:EQ$107))),0)+
IFERROR(SUMPRODUCT('6. Patients'!DD$10:DD$107,OFFSET('6. Patients'!$FM$9,1,MATCH($D103,'6. Patients'!$FN$9:$GG$9,0),ROWS('6. Patients'!EQ$10:EQ$107))),0)+
IFERROR(SUMPRODUCT('6. Patients'!DD$10:DD$107,OFFSET('6. Patients'!$GH$9,1,MATCH($D103,'6. Patients'!$GI$9:$IF$9,0),ROWS('6. Patients'!EQ$10:EQ$107))),0)+
IFERROR(SUMPRODUCT('6. Patients'!DD$10:DD$107,OFFSET('6. Patients'!$IG$9,1,MATCH($D103,'6. Patients'!$IH$9:$JA$9,0),ROWS('6. Patients'!EQ$10:EQ$107))),0),
IFERROR(SUMPRODUCT('6. Patients'!DD$10:DD$107,OFFSET('6. Patients'!$JB$9,1,MATCH($D103,'6. Patients'!$JC$9:$KZ$9,0),ROWS('6. Patients'!EQ$10:EQ$107))),0)+
IFERROR(SUMPRODUCT('6. Patients'!DD$10:DD$107,OFFSET('6. Patients'!$LA$9,1,MATCH($D103,'6. Patients'!$LB$9:$LU$9,0),ROWS('6. Patients'!EQ$10:EQ$107))),0)+
IFERROR(SUMPRODUCT('6. Patients'!DD$10:DD$107,OFFSET('6. Patients'!$LV$9,1,MATCH($D103,'6. Patients'!$LW$9:$NT$9,0),ROWS('6. Patients'!EQ$10:EQ$107))),0)+
IFERROR(SUMPRODUCT('6. Patients'!DD$10:DD$107,OFFSET('6. Patients'!$NU$9,1,MATCH($D103,'6. Patients'!$NV$9:$OO$9,0),ROWS('6. Patients'!EQ$10:EQ$107))),0),
IFERROR(SUMPRODUCT('6. Patients'!DD$10:DD$107,OFFSET('6. Patients'!$OP$9,1,MATCH($D103,'6. Patients'!$OQ$9:$QN$9,0),ROWS('6. Patients'!EQ$10:EQ$107))),0)+
IFERROR(SUMPRODUCT('6. Patients'!DD$10:DD$107,OFFSET('6. Patients'!$QO$9,1,MATCH($D103,'6. Patients'!$QP$9:$RI$9,0),ROWS('6. Patients'!EQ$10:EQ$107))),0)+
IFERROR(SUMPRODUCT('6. Patients'!DD$10:DD$107,OFFSET('6. Patients'!$RJ$9,1,MATCH($D103,'6. Patients'!$RK$9:$TH$9,0),ROWS('6. Patients'!EQ$10:EQ$107))),0)+
IFERROR(SUMPRODUCT('6. Patients'!DD$10:DD$107,OFFSET('6. Patients'!$TI$9,1,MATCH($D103,'6. Patients'!$TJ$9:$UC$9,0),ROWS('6. Patients'!EQ$10:EQ$107))),0))+
IFERROR(VLOOKUP($D103,$H$116:$L$146,COLUMNS($H$115:$J$115)-1+AK$7,0)*$E103*$F103*'1. General Inputs'!$J$25,0),0),0)</f>
        <v>0</v>
      </c>
      <c r="AL103" s="775">
        <f ca="1">ROUNDUP(IFERROR($F103*$E103*CHOOSE(AL$7,
IFERROR(SUMPRODUCT('6. Patients'!DE$10:DE$107,OFFSET('6. Patients'!$DN$9,1,MATCH($D103,'6. Patients'!$DO$9:$FL$9,0),ROWS('6. Patients'!ER$10:ER$107))),0)+
IFERROR(SUMPRODUCT('6. Patients'!DE$10:DE$107,OFFSET('6. Patients'!$FM$9,1,MATCH($D103,'6. Patients'!$FN$9:$GG$9,0),ROWS('6. Patients'!ER$10:ER$107))),0)+
IFERROR(SUMPRODUCT('6. Patients'!DE$10:DE$107,OFFSET('6. Patients'!$GH$9,1,MATCH($D103,'6. Patients'!$GI$9:$IF$9,0),ROWS('6. Patients'!ER$10:ER$107))),0)+
IFERROR(SUMPRODUCT('6. Patients'!DE$10:DE$107,OFFSET('6. Patients'!$IG$9,1,MATCH($D103,'6. Patients'!$IH$9:$JA$9,0),ROWS('6. Patients'!ER$10:ER$107))),0),
IFERROR(SUMPRODUCT('6. Patients'!DE$10:DE$107,OFFSET('6. Patients'!$JB$9,1,MATCH($D103,'6. Patients'!$JC$9:$KZ$9,0),ROWS('6. Patients'!ER$10:ER$107))),0)+
IFERROR(SUMPRODUCT('6. Patients'!DE$10:DE$107,OFFSET('6. Patients'!$LA$9,1,MATCH($D103,'6. Patients'!$LB$9:$LU$9,0),ROWS('6. Patients'!ER$10:ER$107))),0)+
IFERROR(SUMPRODUCT('6. Patients'!DE$10:DE$107,OFFSET('6. Patients'!$LV$9,1,MATCH($D103,'6. Patients'!$LW$9:$NT$9,0),ROWS('6. Patients'!ER$10:ER$107))),0)+
IFERROR(SUMPRODUCT('6. Patients'!DE$10:DE$107,OFFSET('6. Patients'!$NU$9,1,MATCH($D103,'6. Patients'!$NV$9:$OO$9,0),ROWS('6. Patients'!ER$10:ER$107))),0),
IFERROR(SUMPRODUCT('6. Patients'!DE$10:DE$107,OFFSET('6. Patients'!$OP$9,1,MATCH($D103,'6. Patients'!$OQ$9:$QN$9,0),ROWS('6. Patients'!ER$10:ER$107))),0)+
IFERROR(SUMPRODUCT('6. Patients'!DE$10:DE$107,OFFSET('6. Patients'!$QO$9,1,MATCH($D103,'6. Patients'!$QP$9:$RI$9,0),ROWS('6. Patients'!ER$10:ER$107))),0)+
IFERROR(SUMPRODUCT('6. Patients'!DE$10:DE$107,OFFSET('6. Patients'!$RJ$9,1,MATCH($D103,'6. Patients'!$RK$9:$TH$9,0),ROWS('6. Patients'!ER$10:ER$107))),0)+
IFERROR(SUMPRODUCT('6. Patients'!DE$10:DE$107,OFFSET('6. Patients'!$TI$9,1,MATCH($D103,'6. Patients'!$TJ$9:$UC$9,0),ROWS('6. Patients'!ER$10:ER$107))),0))+
IFERROR(VLOOKUP($D103,$H$116:$L$146,COLUMNS($H$115:$J$115)-1+AL$7,0)*$E103*$F103*'1. General Inputs'!$J$25,0),0),0)</f>
        <v>0</v>
      </c>
      <c r="AM103" s="775">
        <f ca="1">ROUNDUP(IFERROR($F103*$E103*CHOOSE(AM$7,
IFERROR(SUMPRODUCT('6. Patients'!DF$10:DF$107,OFFSET('6. Patients'!$DN$9,1,MATCH($D103,'6. Patients'!$DO$9:$FL$9,0),ROWS('6. Patients'!ES$10:ES$107))),0)+
IFERROR(SUMPRODUCT('6. Patients'!DF$10:DF$107,OFFSET('6. Patients'!$FM$9,1,MATCH($D103,'6. Patients'!$FN$9:$GG$9,0),ROWS('6. Patients'!ES$10:ES$107))),0)+
IFERROR(SUMPRODUCT('6. Patients'!DF$10:DF$107,OFFSET('6. Patients'!$GH$9,1,MATCH($D103,'6. Patients'!$GI$9:$IF$9,0),ROWS('6. Patients'!ES$10:ES$107))),0)+
IFERROR(SUMPRODUCT('6. Patients'!DF$10:DF$107,OFFSET('6. Patients'!$IG$9,1,MATCH($D103,'6. Patients'!$IH$9:$JA$9,0),ROWS('6. Patients'!ES$10:ES$107))),0),
IFERROR(SUMPRODUCT('6. Patients'!DF$10:DF$107,OFFSET('6. Patients'!$JB$9,1,MATCH($D103,'6. Patients'!$JC$9:$KZ$9,0),ROWS('6. Patients'!ES$10:ES$107))),0)+
IFERROR(SUMPRODUCT('6. Patients'!DF$10:DF$107,OFFSET('6. Patients'!$LA$9,1,MATCH($D103,'6. Patients'!$LB$9:$LU$9,0),ROWS('6. Patients'!ES$10:ES$107))),0)+
IFERROR(SUMPRODUCT('6. Patients'!DF$10:DF$107,OFFSET('6. Patients'!$LV$9,1,MATCH($D103,'6. Patients'!$LW$9:$NT$9,0),ROWS('6. Patients'!ES$10:ES$107))),0)+
IFERROR(SUMPRODUCT('6. Patients'!DF$10:DF$107,OFFSET('6. Patients'!$NU$9,1,MATCH($D103,'6. Patients'!$NV$9:$OO$9,0),ROWS('6. Patients'!ES$10:ES$107))),0),
IFERROR(SUMPRODUCT('6. Patients'!DF$10:DF$107,OFFSET('6. Patients'!$OP$9,1,MATCH($D103,'6. Patients'!$OQ$9:$QN$9,0),ROWS('6. Patients'!ES$10:ES$107))),0)+
IFERROR(SUMPRODUCT('6. Patients'!DF$10:DF$107,OFFSET('6. Patients'!$QO$9,1,MATCH($D103,'6. Patients'!$QP$9:$RI$9,0),ROWS('6. Patients'!ES$10:ES$107))),0)+
IFERROR(SUMPRODUCT('6. Patients'!DF$10:DF$107,OFFSET('6. Patients'!$RJ$9,1,MATCH($D103,'6. Patients'!$RK$9:$TH$9,0),ROWS('6. Patients'!ES$10:ES$107))),0)+
IFERROR(SUMPRODUCT('6. Patients'!DF$10:DF$107,OFFSET('6. Patients'!$TI$9,1,MATCH($D103,'6. Patients'!$TJ$9:$UC$9,0),ROWS('6. Patients'!ES$10:ES$107))),0))+
IFERROR(VLOOKUP($D103,$H$116:$L$146,COLUMNS($H$115:$J$115)-1+AM$7,0)*$E103*$F103*'1. General Inputs'!$J$25,0),0),0)</f>
        <v>0</v>
      </c>
      <c r="AN103" s="775">
        <f ca="1">ROUNDUP(IFERROR($F103*$E103*CHOOSE(AN$7,
IFERROR(SUMPRODUCT('6. Patients'!DG$10:DG$107,OFFSET('6. Patients'!$DN$9,1,MATCH($D103,'6. Patients'!$DO$9:$FL$9,0),ROWS('6. Patients'!ET$10:ET$107))),0)+
IFERROR(SUMPRODUCT('6. Patients'!DG$10:DG$107,OFFSET('6. Patients'!$FM$9,1,MATCH($D103,'6. Patients'!$FN$9:$GG$9,0),ROWS('6. Patients'!ET$10:ET$107))),0)+
IFERROR(SUMPRODUCT('6. Patients'!DG$10:DG$107,OFFSET('6. Patients'!$GH$9,1,MATCH($D103,'6. Patients'!$GI$9:$IF$9,0),ROWS('6. Patients'!ET$10:ET$107))),0)+
IFERROR(SUMPRODUCT('6. Patients'!DG$10:DG$107,OFFSET('6. Patients'!$IG$9,1,MATCH($D103,'6. Patients'!$IH$9:$JA$9,0),ROWS('6. Patients'!ET$10:ET$107))),0),
IFERROR(SUMPRODUCT('6. Patients'!DG$10:DG$107,OFFSET('6. Patients'!$JB$9,1,MATCH($D103,'6. Patients'!$JC$9:$KZ$9,0),ROWS('6. Patients'!ET$10:ET$107))),0)+
IFERROR(SUMPRODUCT('6. Patients'!DG$10:DG$107,OFFSET('6. Patients'!$LA$9,1,MATCH($D103,'6. Patients'!$LB$9:$LU$9,0),ROWS('6. Patients'!ET$10:ET$107))),0)+
IFERROR(SUMPRODUCT('6. Patients'!DG$10:DG$107,OFFSET('6. Patients'!$LV$9,1,MATCH($D103,'6. Patients'!$LW$9:$NT$9,0),ROWS('6. Patients'!ET$10:ET$107))),0)+
IFERROR(SUMPRODUCT('6. Patients'!DG$10:DG$107,OFFSET('6. Patients'!$NU$9,1,MATCH($D103,'6. Patients'!$NV$9:$OO$9,0),ROWS('6. Patients'!ET$10:ET$107))),0),
IFERROR(SUMPRODUCT('6. Patients'!DG$10:DG$107,OFFSET('6. Patients'!$OP$9,1,MATCH($D103,'6. Patients'!$OQ$9:$QN$9,0),ROWS('6. Patients'!ET$10:ET$107))),0)+
IFERROR(SUMPRODUCT('6. Patients'!DG$10:DG$107,OFFSET('6. Patients'!$QO$9,1,MATCH($D103,'6. Patients'!$QP$9:$RI$9,0),ROWS('6. Patients'!ET$10:ET$107))),0)+
IFERROR(SUMPRODUCT('6. Patients'!DG$10:DG$107,OFFSET('6. Patients'!$RJ$9,1,MATCH($D103,'6. Patients'!$RK$9:$TH$9,0),ROWS('6. Patients'!ET$10:ET$107))),0)+
IFERROR(SUMPRODUCT('6. Patients'!DG$10:DG$107,OFFSET('6. Patients'!$TI$9,1,MATCH($D103,'6. Patients'!$TJ$9:$UC$9,0),ROWS('6. Patients'!ET$10:ET$107))),0))+
IFERROR(VLOOKUP($D103,$H$116:$L$146,COLUMNS($H$115:$J$115)-1+AN$7,0)*$E103*$F103*'1. General Inputs'!$J$25,0),0),0)</f>
        <v>0</v>
      </c>
      <c r="AO103" s="775">
        <f ca="1">ROUNDUP(IFERROR($F103*$E103*CHOOSE(AO$7,
IFERROR(SUMPRODUCT('6. Patients'!DH$10:DH$107,OFFSET('6. Patients'!$DN$9,1,MATCH($D103,'6. Patients'!$DO$9:$FL$9,0),ROWS('6. Patients'!EU$10:EU$107))),0)+
IFERROR(SUMPRODUCT('6. Patients'!DH$10:DH$107,OFFSET('6. Patients'!$FM$9,1,MATCH($D103,'6. Patients'!$FN$9:$GG$9,0),ROWS('6. Patients'!EU$10:EU$107))),0)+
IFERROR(SUMPRODUCT('6. Patients'!DH$10:DH$107,OFFSET('6. Patients'!$GH$9,1,MATCH($D103,'6. Patients'!$GI$9:$IF$9,0),ROWS('6. Patients'!EU$10:EU$107))),0)+
IFERROR(SUMPRODUCT('6. Patients'!DH$10:DH$107,OFFSET('6. Patients'!$IG$9,1,MATCH($D103,'6. Patients'!$IH$9:$JA$9,0),ROWS('6. Patients'!EU$10:EU$107))),0),
IFERROR(SUMPRODUCT('6. Patients'!DH$10:DH$107,OFFSET('6. Patients'!$JB$9,1,MATCH($D103,'6. Patients'!$JC$9:$KZ$9,0),ROWS('6. Patients'!EU$10:EU$107))),0)+
IFERROR(SUMPRODUCT('6. Patients'!DH$10:DH$107,OFFSET('6. Patients'!$LA$9,1,MATCH($D103,'6. Patients'!$LB$9:$LU$9,0),ROWS('6. Patients'!EU$10:EU$107))),0)+
IFERROR(SUMPRODUCT('6. Patients'!DH$10:DH$107,OFFSET('6. Patients'!$LV$9,1,MATCH($D103,'6. Patients'!$LW$9:$NT$9,0),ROWS('6. Patients'!EU$10:EU$107))),0)+
IFERROR(SUMPRODUCT('6. Patients'!DH$10:DH$107,OFFSET('6. Patients'!$NU$9,1,MATCH($D103,'6. Patients'!$NV$9:$OO$9,0),ROWS('6. Patients'!EU$10:EU$107))),0),
IFERROR(SUMPRODUCT('6. Patients'!DH$10:DH$107,OFFSET('6. Patients'!$OP$9,1,MATCH($D103,'6. Patients'!$OQ$9:$QN$9,0),ROWS('6. Patients'!EU$10:EU$107))),0)+
IFERROR(SUMPRODUCT('6. Patients'!DH$10:DH$107,OFFSET('6. Patients'!$QO$9,1,MATCH($D103,'6. Patients'!$QP$9:$RI$9,0),ROWS('6. Patients'!EU$10:EU$107))),0)+
IFERROR(SUMPRODUCT('6. Patients'!DH$10:DH$107,OFFSET('6. Patients'!$RJ$9,1,MATCH($D103,'6. Patients'!$RK$9:$TH$9,0),ROWS('6. Patients'!EU$10:EU$107))),0)+
IFERROR(SUMPRODUCT('6. Patients'!DH$10:DH$107,OFFSET('6. Patients'!$TI$9,1,MATCH($D103,'6. Patients'!$TJ$9:$UC$9,0),ROWS('6. Patients'!EU$10:EU$107))),0))+
IFERROR(VLOOKUP($D103,$H$116:$L$146,COLUMNS($H$115:$J$115)-1+AO$7,0)*$E103*$F103*'1. General Inputs'!$J$25,0),0),0)</f>
        <v>0</v>
      </c>
      <c r="AP103" s="775">
        <f ca="1">ROUNDUP(IFERROR($F103*$E103*CHOOSE(AP$7,
IFERROR(SUMPRODUCT('6. Patients'!DI$10:DI$107,OFFSET('6. Patients'!$DN$9,1,MATCH($D103,'6. Patients'!$DO$9:$FL$9,0),ROWS('6. Patients'!EV$10:EV$107))),0)+
IFERROR(SUMPRODUCT('6. Patients'!DI$10:DI$107,OFFSET('6. Patients'!$FM$9,1,MATCH($D103,'6. Patients'!$FN$9:$GG$9,0),ROWS('6. Patients'!EV$10:EV$107))),0)+
IFERROR(SUMPRODUCT('6. Patients'!DI$10:DI$107,OFFSET('6. Patients'!$GH$9,1,MATCH($D103,'6. Patients'!$GI$9:$IF$9,0),ROWS('6. Patients'!EV$10:EV$107))),0)+
IFERROR(SUMPRODUCT('6. Patients'!DI$10:DI$107,OFFSET('6. Patients'!$IG$9,1,MATCH($D103,'6. Patients'!$IH$9:$JA$9,0),ROWS('6. Patients'!EV$10:EV$107))),0),
IFERROR(SUMPRODUCT('6. Patients'!DI$10:DI$107,OFFSET('6. Patients'!$JB$9,1,MATCH($D103,'6. Patients'!$JC$9:$KZ$9,0),ROWS('6. Patients'!EV$10:EV$107))),0)+
IFERROR(SUMPRODUCT('6. Patients'!DI$10:DI$107,OFFSET('6. Patients'!$LA$9,1,MATCH($D103,'6. Patients'!$LB$9:$LU$9,0),ROWS('6. Patients'!EV$10:EV$107))),0)+
IFERROR(SUMPRODUCT('6. Patients'!DI$10:DI$107,OFFSET('6. Patients'!$LV$9,1,MATCH($D103,'6. Patients'!$LW$9:$NT$9,0),ROWS('6. Patients'!EV$10:EV$107))),0)+
IFERROR(SUMPRODUCT('6. Patients'!DI$10:DI$107,OFFSET('6. Patients'!$NU$9,1,MATCH($D103,'6. Patients'!$NV$9:$OO$9,0),ROWS('6. Patients'!EV$10:EV$107))),0),
IFERROR(SUMPRODUCT('6. Patients'!DI$10:DI$107,OFFSET('6. Patients'!$OP$9,1,MATCH($D103,'6. Patients'!$OQ$9:$QN$9,0),ROWS('6. Patients'!EV$10:EV$107))),0)+
IFERROR(SUMPRODUCT('6. Patients'!DI$10:DI$107,OFFSET('6. Patients'!$QO$9,1,MATCH($D103,'6. Patients'!$QP$9:$RI$9,0),ROWS('6. Patients'!EV$10:EV$107))),0)+
IFERROR(SUMPRODUCT('6. Patients'!DI$10:DI$107,OFFSET('6. Patients'!$RJ$9,1,MATCH($D103,'6. Patients'!$RK$9:$TH$9,0),ROWS('6. Patients'!EV$10:EV$107))),0)+
IFERROR(SUMPRODUCT('6. Patients'!DI$10:DI$107,OFFSET('6. Patients'!$TI$9,1,MATCH($D103,'6. Patients'!$TJ$9:$UC$9,0),ROWS('6. Patients'!EV$10:EV$107))),0))+
IFERROR(VLOOKUP($D103,$H$116:$L$146,COLUMNS($H$115:$J$115)-1+AP$7,0)*$E103*$F103*'1. General Inputs'!$J$25,0),0),0)</f>
        <v>0</v>
      </c>
      <c r="AQ103" s="775">
        <f ca="1">ROUNDUP(IFERROR($F103*$E103*CHOOSE(AQ$7,
IFERROR(SUMPRODUCT('6. Patients'!DJ$10:DJ$107,OFFSET('6. Patients'!$DN$9,1,MATCH($D103,'6. Patients'!$DO$9:$FL$9,0),ROWS('6. Patients'!EW$10:EW$107))),0)+
IFERROR(SUMPRODUCT('6. Patients'!DJ$10:DJ$107,OFFSET('6. Patients'!$FM$9,1,MATCH($D103,'6. Patients'!$FN$9:$GG$9,0),ROWS('6. Patients'!EW$10:EW$107))),0)+
IFERROR(SUMPRODUCT('6. Patients'!DJ$10:DJ$107,OFFSET('6. Patients'!$GH$9,1,MATCH($D103,'6. Patients'!$GI$9:$IF$9,0),ROWS('6. Patients'!EW$10:EW$107))),0)+
IFERROR(SUMPRODUCT('6. Patients'!DJ$10:DJ$107,OFFSET('6. Patients'!$IG$9,1,MATCH($D103,'6. Patients'!$IH$9:$JA$9,0),ROWS('6. Patients'!EW$10:EW$107))),0),
IFERROR(SUMPRODUCT('6. Patients'!DJ$10:DJ$107,OFFSET('6. Patients'!$JB$9,1,MATCH($D103,'6. Patients'!$JC$9:$KZ$9,0),ROWS('6. Patients'!EW$10:EW$107))),0)+
IFERROR(SUMPRODUCT('6. Patients'!DJ$10:DJ$107,OFFSET('6. Patients'!$LA$9,1,MATCH($D103,'6. Patients'!$LB$9:$LU$9,0),ROWS('6. Patients'!EW$10:EW$107))),0)+
IFERROR(SUMPRODUCT('6. Patients'!DJ$10:DJ$107,OFFSET('6. Patients'!$LV$9,1,MATCH($D103,'6. Patients'!$LW$9:$NT$9,0),ROWS('6. Patients'!EW$10:EW$107))),0)+
IFERROR(SUMPRODUCT('6. Patients'!DJ$10:DJ$107,OFFSET('6. Patients'!$NU$9,1,MATCH($D103,'6. Patients'!$NV$9:$OO$9,0),ROWS('6. Patients'!EW$10:EW$107))),0),
IFERROR(SUMPRODUCT('6. Patients'!DJ$10:DJ$107,OFFSET('6. Patients'!$OP$9,1,MATCH($D103,'6. Patients'!$OQ$9:$QN$9,0),ROWS('6. Patients'!EW$10:EW$107))),0)+
IFERROR(SUMPRODUCT('6. Patients'!DJ$10:DJ$107,OFFSET('6. Patients'!$QO$9,1,MATCH($D103,'6. Patients'!$QP$9:$RI$9,0),ROWS('6. Patients'!EW$10:EW$107))),0)+
IFERROR(SUMPRODUCT('6. Patients'!DJ$10:DJ$107,OFFSET('6. Patients'!$RJ$9,1,MATCH($D103,'6. Patients'!$RK$9:$TH$9,0),ROWS('6. Patients'!EW$10:EW$107))),0)+
IFERROR(SUMPRODUCT('6. Patients'!DJ$10:DJ$107,OFFSET('6. Patients'!$TI$9,1,MATCH($D103,'6. Patients'!$TJ$9:$UC$9,0),ROWS('6. Patients'!EW$10:EW$107))),0))+
IFERROR(VLOOKUP($D103,$H$116:$L$146,COLUMNS($H$115:$J$115)-1+AQ$7,0)*$E103*$F103*'1. General Inputs'!$J$25,0),0),0)</f>
        <v>0</v>
      </c>
      <c r="AT103" s="309"/>
      <c r="AZ103" s="335">
        <f ca="1">IFERROR(SUM(OFFSET('7. Consumption'!H103,0,1,,MIN('1. General Inputs'!$J$29,COLUMNS('7. Consumption'!H$9:$AQ$9)-1))),0)+MAX(0,$AQ103*('1. General Inputs'!$J$29-COLUMNS('7. Consumption'!H$9:$AQ$9)+1))</f>
        <v>0</v>
      </c>
      <c r="BA103" s="335">
        <f ca="1">IFERROR(SUM(OFFSET('7. Consumption'!I103,0,1,,MIN('1. General Inputs'!$J$29,COLUMNS('7. Consumption'!I$9:$AQ$9)-1))),0)+MAX(0,$AQ103*('1. General Inputs'!$J$29-COLUMNS('7. Consumption'!I$9:$AQ$9)+1))</f>
        <v>0</v>
      </c>
      <c r="BB103" s="335">
        <f ca="1">IFERROR(SUM(OFFSET('7. Consumption'!J103,0,1,,MIN('1. General Inputs'!$J$29,COLUMNS('7. Consumption'!J$9:$AQ$9)-1))),0)+MAX(0,$AQ103*('1. General Inputs'!$J$29-COLUMNS('7. Consumption'!J$9:$AQ$9)+1))</f>
        <v>0</v>
      </c>
      <c r="BC103" s="335">
        <f ca="1">IFERROR(SUM(OFFSET('7. Consumption'!K103,0,1,,MIN('1. General Inputs'!$J$29,COLUMNS('7. Consumption'!K$9:$AQ$9)-1))),0)+MAX(0,$AQ103*('1. General Inputs'!$J$29-COLUMNS('7. Consumption'!K$9:$AQ$9)+1))</f>
        <v>0</v>
      </c>
      <c r="BD103" s="335">
        <f ca="1">IFERROR(SUM(OFFSET('7. Consumption'!L103,0,1,,MIN('1. General Inputs'!$J$29,COLUMNS('7. Consumption'!L$9:$AQ$9)-1))),0)+MAX(0,$AQ103*('1. General Inputs'!$J$29-COLUMNS('7. Consumption'!L$9:$AQ$9)+1))</f>
        <v>0</v>
      </c>
      <c r="BE103" s="335">
        <f ca="1">IFERROR(SUM(OFFSET('7. Consumption'!M103,0,1,,MIN('1. General Inputs'!$J$29,COLUMNS('7. Consumption'!M$9:$AQ$9)-1))),0)+MAX(0,$AQ103*('1. General Inputs'!$J$29-COLUMNS('7. Consumption'!M$9:$AQ$9)+1))</f>
        <v>0</v>
      </c>
      <c r="BF103" s="335">
        <f ca="1">IFERROR(SUM(OFFSET('7. Consumption'!N103,0,1,,MIN('1. General Inputs'!$J$29,COLUMNS('7. Consumption'!N$9:$AQ$9)-1))),0)+MAX(0,$AQ103*('1. General Inputs'!$J$29-COLUMNS('7. Consumption'!N$9:$AQ$9)+1))</f>
        <v>0</v>
      </c>
      <c r="BG103" s="335">
        <f ca="1">IFERROR(SUM(OFFSET('7. Consumption'!O103,0,1,,MIN('1. General Inputs'!$J$29,COLUMNS('7. Consumption'!O$9:$AQ$9)-1))),0)+MAX(0,$AQ103*('1. General Inputs'!$J$29-COLUMNS('7. Consumption'!O$9:$AQ$9)+1))</f>
        <v>0</v>
      </c>
      <c r="BH103" s="335">
        <f ca="1">IFERROR(SUM(OFFSET('7. Consumption'!P103,0,1,,MIN('1. General Inputs'!$J$29,COLUMNS('7. Consumption'!P$9:$AQ$9)-1))),0)+MAX(0,$AQ103*('1. General Inputs'!$J$29-COLUMNS('7. Consumption'!P$9:$AQ$9)+1))</f>
        <v>0</v>
      </c>
      <c r="BI103" s="335">
        <f ca="1">IFERROR(SUM(OFFSET('7. Consumption'!Q103,0,1,,MIN('1. General Inputs'!$J$29,COLUMNS('7. Consumption'!Q$9:$AQ$9)-1))),0)+MAX(0,$AQ103*('1. General Inputs'!$J$29-COLUMNS('7. Consumption'!Q$9:$AQ$9)+1))</f>
        <v>0</v>
      </c>
      <c r="BJ103" s="335">
        <f ca="1">IFERROR(SUM(OFFSET('7. Consumption'!R103,0,1,,MIN('1. General Inputs'!$J$29,COLUMNS('7. Consumption'!R$9:$AQ$9)-1))),0)+MAX(0,$AQ103*('1. General Inputs'!$J$29-COLUMNS('7. Consumption'!R$9:$AQ$9)+1))</f>
        <v>0</v>
      </c>
      <c r="BK103" s="335">
        <f ca="1">IFERROR(SUM(OFFSET('7. Consumption'!S103,0,1,,MIN('1. General Inputs'!$J$29,COLUMNS('7. Consumption'!S$9:$AQ$9)-1))),0)+MAX(0,$AQ103*('1. General Inputs'!$J$29-COLUMNS('7. Consumption'!S$9:$AQ$9)+1))</f>
        <v>0</v>
      </c>
      <c r="BL103" s="335">
        <f ca="1">IFERROR(SUM(OFFSET('7. Consumption'!T103,0,1,,MIN('1. General Inputs'!$J$29,COLUMNS('7. Consumption'!T$9:$AQ$9)-1))),0)+MAX(0,$AQ103*('1. General Inputs'!$J$29-COLUMNS('7. Consumption'!T$9:$AQ$9)+1))</f>
        <v>0</v>
      </c>
      <c r="BM103" s="335">
        <f ca="1">IFERROR(SUM(OFFSET('7. Consumption'!U103,0,1,,MIN('1. General Inputs'!$J$29,COLUMNS('7. Consumption'!U$9:$AQ$9)-1))),0)+MAX(0,$AQ103*('1. General Inputs'!$J$29-COLUMNS('7. Consumption'!U$9:$AQ$9)+1))</f>
        <v>0</v>
      </c>
      <c r="BN103" s="335">
        <f ca="1">IFERROR(SUM(OFFSET('7. Consumption'!V103,0,1,,MIN('1. General Inputs'!$J$29,COLUMNS('7. Consumption'!V$9:$AQ$9)-1))),0)+MAX(0,$AQ103*('1. General Inputs'!$J$29-COLUMNS('7. Consumption'!V$9:$AQ$9)+1))</f>
        <v>0</v>
      </c>
      <c r="BO103" s="335">
        <f ca="1">IFERROR(SUM(OFFSET('7. Consumption'!W103,0,1,,MIN('1. General Inputs'!$J$29,COLUMNS('7. Consumption'!W$9:$AQ$9)-1))),0)+MAX(0,$AQ103*('1. General Inputs'!$J$29-COLUMNS('7. Consumption'!W$9:$AQ$9)+1))</f>
        <v>0</v>
      </c>
      <c r="BP103" s="335">
        <f ca="1">IFERROR(SUM(OFFSET('7. Consumption'!X103,0,1,,MIN('1. General Inputs'!$J$29,COLUMNS('7. Consumption'!X$9:$AQ$9)-1))),0)+MAX(0,$AQ103*('1. General Inputs'!$J$29-COLUMNS('7. Consumption'!X$9:$AQ$9)+1))</f>
        <v>0</v>
      </c>
      <c r="BQ103" s="335">
        <f ca="1">IFERROR(SUM(OFFSET('7. Consumption'!Y103,0,1,,MIN('1. General Inputs'!$J$29,COLUMNS('7. Consumption'!Y$9:$AQ$9)-1))),0)+MAX(0,$AQ103*('1. General Inputs'!$J$29-COLUMNS('7. Consumption'!Y$9:$AQ$9)+1))</f>
        <v>0</v>
      </c>
      <c r="BR103" s="335">
        <f ca="1">IFERROR(SUM(OFFSET('7. Consumption'!Z103,0,1,,MIN('1. General Inputs'!$J$29,COLUMNS('7. Consumption'!Z$9:$AQ$9)-1))),0)+MAX(0,$AQ103*('1. General Inputs'!$J$29-COLUMNS('7. Consumption'!Z$9:$AQ$9)+1))</f>
        <v>0</v>
      </c>
      <c r="BS103" s="335">
        <f ca="1">IFERROR(SUM(OFFSET('7. Consumption'!AA103,0,1,,MIN('1. General Inputs'!$J$29,COLUMNS('7. Consumption'!AA$9:$AQ$9)-1))),0)+MAX(0,$AQ103*('1. General Inputs'!$J$29-COLUMNS('7. Consumption'!AA$9:$AQ$9)+1))</f>
        <v>0</v>
      </c>
      <c r="BT103" s="335">
        <f ca="1">IFERROR(SUM(OFFSET('7. Consumption'!AB103,0,1,,MIN('1. General Inputs'!$J$29,COLUMNS('7. Consumption'!AB$9:$AQ$9)-1))),0)+MAX(0,$AQ103*('1. General Inputs'!$J$29-COLUMNS('7. Consumption'!AB$9:$AQ$9)+1))</f>
        <v>0</v>
      </c>
      <c r="BU103" s="335">
        <f ca="1">IFERROR(SUM(OFFSET('7. Consumption'!AC103,0,1,,MIN('1. General Inputs'!$J$29,COLUMNS('7. Consumption'!AC$9:$AQ$9)-1))),0)+MAX(0,$AQ103*('1. General Inputs'!$J$29-COLUMNS('7. Consumption'!AC$9:$AQ$9)+1))</f>
        <v>0</v>
      </c>
      <c r="BV103" s="335">
        <f ca="1">IFERROR(SUM(OFFSET('7. Consumption'!AD103,0,1,,MIN('1. General Inputs'!$J$29,COLUMNS('7. Consumption'!AD$9:$AQ$9)-1))),0)+MAX(0,$AQ103*('1. General Inputs'!$J$29-COLUMNS('7. Consumption'!AD$9:$AQ$9)+1))</f>
        <v>0</v>
      </c>
      <c r="BW103" s="335">
        <f ca="1">IFERROR(SUM(OFFSET('7. Consumption'!AE103,0,1,,MIN('1. General Inputs'!$J$29,COLUMNS('7. Consumption'!AE$9:$AQ$9)-1))),0)+MAX(0,$AQ103*('1. General Inputs'!$J$29-COLUMNS('7. Consumption'!AE$9:$AQ$9)+1))</f>
        <v>0</v>
      </c>
      <c r="BX103" s="335">
        <f ca="1">IFERROR(SUM(OFFSET('7. Consumption'!AF103,0,1,,MIN('1. General Inputs'!$J$29,COLUMNS('7. Consumption'!AF$9:$AQ$9)-1))),0)+MAX(0,$AQ103*('1. General Inputs'!$J$29-COLUMNS('7. Consumption'!AF$9:$AQ$9)+1))</f>
        <v>0</v>
      </c>
      <c r="BY103" s="335">
        <f ca="1">IFERROR(SUM(OFFSET('7. Consumption'!AG103,0,1,,MIN('1. General Inputs'!$J$29,COLUMNS('7. Consumption'!AG$9:$AQ$9)-1))),0)+MAX(0,$AQ103*('1. General Inputs'!$J$29-COLUMNS('7. Consumption'!AG$9:$AQ$9)+1))</f>
        <v>0</v>
      </c>
      <c r="BZ103" s="335">
        <f ca="1">IFERROR(SUM(OFFSET('7. Consumption'!AH103,0,1,,MIN('1. General Inputs'!$J$29,COLUMNS('7. Consumption'!AH$9:$AQ$9)-1))),0)+MAX(0,$AQ103*('1. General Inputs'!$J$29-COLUMNS('7. Consumption'!AH$9:$AQ$9)+1))</f>
        <v>0</v>
      </c>
      <c r="CA103" s="335">
        <f ca="1">IFERROR(SUM(OFFSET('7. Consumption'!AI103,0,1,,MIN('1. General Inputs'!$J$29,COLUMNS('7. Consumption'!AI$9:$AQ$9)-1))),0)+MAX(0,$AQ103*('1. General Inputs'!$J$29-COLUMNS('7. Consumption'!AI$9:$AQ$9)+1))</f>
        <v>0</v>
      </c>
      <c r="CB103" s="335">
        <f ca="1">IFERROR(SUM(OFFSET('7. Consumption'!AJ103,0,1,,MIN('1. General Inputs'!$J$29,COLUMNS('7. Consumption'!AJ$9:$AQ$9)-1))),0)+MAX(0,$AQ103*('1. General Inputs'!$J$29-COLUMNS('7. Consumption'!AJ$9:$AQ$9)+1))</f>
        <v>0</v>
      </c>
      <c r="CC103" s="335">
        <f ca="1">IFERROR(SUM(OFFSET('7. Consumption'!AK103,0,1,,MIN('1. General Inputs'!$J$29,COLUMNS('7. Consumption'!AK$9:$AQ$9)-1))),0)+MAX(0,$AQ103*('1. General Inputs'!$J$29-COLUMNS('7. Consumption'!AK$9:$AQ$9)+1))</f>
        <v>0</v>
      </c>
      <c r="CD103" s="335">
        <f ca="1">IFERROR(SUM(OFFSET('7. Consumption'!AL103,0,1,,MIN('1. General Inputs'!$J$29,COLUMNS('7. Consumption'!AL$9:$AQ$9)-1))),0)+MAX(0,$AQ103*('1. General Inputs'!$J$29-COLUMNS('7. Consumption'!AL$9:$AQ$9)+1))</f>
        <v>0</v>
      </c>
      <c r="CE103" s="335">
        <f ca="1">IFERROR(SUM(OFFSET('7. Consumption'!AM103,0,1,,MIN('1. General Inputs'!$J$29,COLUMNS('7. Consumption'!AM$9:$AQ$9)-1))),0)+MAX(0,$AQ103*('1. General Inputs'!$J$29-COLUMNS('7. Consumption'!AM$9:$AQ$9)+1))</f>
        <v>0</v>
      </c>
      <c r="CF103" s="335">
        <f ca="1">IFERROR(SUM(OFFSET('7. Consumption'!AN103,0,1,,MIN('1. General Inputs'!$J$29,COLUMNS('7. Consumption'!AN$9:$AQ$9)-1))),0)+MAX(0,$AQ103*('1. General Inputs'!$J$29-COLUMNS('7. Consumption'!AN$9:$AQ$9)+1))</f>
        <v>0</v>
      </c>
      <c r="CG103" s="335">
        <f ca="1">IFERROR(SUM(OFFSET('7. Consumption'!AO103,0,1,,MIN('1. General Inputs'!$J$29,COLUMNS('7. Consumption'!AO$9:$AQ$9)-1))),0)+MAX(0,$AQ103*('1. General Inputs'!$J$29-COLUMNS('7. Consumption'!AO$9:$AQ$9)+1))</f>
        <v>0</v>
      </c>
      <c r="CH103" s="335">
        <f ca="1">IFERROR(SUM(OFFSET('7. Consumption'!AP103,0,1,,MIN('1. General Inputs'!$J$29,COLUMNS('7. Consumption'!AP$9:$AQ$9)-1))),0)+MAX(0,$AQ103*('1. General Inputs'!$J$29-COLUMNS('7. Consumption'!AP$9:$AQ$9)+1))</f>
        <v>0</v>
      </c>
      <c r="CI103" s="335">
        <f ca="1">IFERROR(SUM(OFFSET('7. Consumption'!AQ103,0,1,,MIN('1. General Inputs'!$J$29,COLUMNS('7. Consumption'!AQ$9:$AQ$9)-1))),0)+MAX(0,$AQ103*('1. General Inputs'!$J$29-COLUMNS('7. Consumption'!AQ$9:$AQ$9)+1))</f>
        <v>0</v>
      </c>
    </row>
    <row r="104" spans="2:87" ht="15" hidden="1" outlineLevel="1" x14ac:dyDescent="0.25">
      <c r="B104" s="772"/>
      <c r="C104" s="772" t="str">
        <f>IFERROR(VLOOKUP(ROWS($C$9:$C104),'5. Form Breakdown'!$AI$11:$AJ$138,COLUMNS('5. Form Breakdown'!$AI$11:$AJ$11),0),"")</f>
        <v/>
      </c>
      <c r="D104" s="772" t="str">
        <f>IFERROR(VLOOKUP($C104,'5a. Dosing'!$E$11:$F$138,2,0),"")</f>
        <v/>
      </c>
      <c r="E104" s="773" t="str">
        <f>IFERROR(INDEX('5. Form Breakdown'!$AL$11:$BL$138,MATCH('7. Consumption'!$C104,'5. Form Breakdown'!$AK$11:$AK$138,0),MATCH('5. Form Breakdown'!$AX$10,'5. Form Breakdown'!$AL$10:$BL$10,0)),"")</f>
        <v/>
      </c>
      <c r="F104" s="774" t="str">
        <f>IFERROR(INDEX('5. Form Breakdown'!$AL$11:$BL$138,MATCH('7. Consumption'!$C104,'5. Form Breakdown'!$AK$11:$AK$138,0),MATCH('5. Form Breakdown'!$BL$10,'5. Form Breakdown'!$AL$10:$BL$10,0)),"")</f>
        <v/>
      </c>
      <c r="H104" s="775">
        <f ca="1">ROUNDUP(IFERROR($F104*$E104*CHOOSE(H$7,
IFERROR(SUMPRODUCT('6. Patients'!CA$10:CA$107,OFFSET('6. Patients'!$DN$9,1,MATCH($D104,'6. Patients'!$DO$9:$FL$9,0),ROWS('6. Patients'!DN$10:DN$107))),0)+
IFERROR(SUMPRODUCT('6. Patients'!CA$10:CA$107,OFFSET('6. Patients'!$FM$9,1,MATCH($D104,'6. Patients'!$FN$9:$GG$9,0),ROWS('6. Patients'!DN$10:DN$107))),0)+
IFERROR(SUMPRODUCT('6. Patients'!CA$10:CA$107,OFFSET('6. Patients'!$GH$9,1,MATCH($D104,'6. Patients'!$GI$9:$IF$9,0),ROWS('6. Patients'!DN$10:DN$107))),0)+
IFERROR(SUMPRODUCT('6. Patients'!CA$10:CA$107,OFFSET('6. Patients'!$IG$9,1,MATCH($D104,'6. Patients'!$IH$9:$JA$9,0),ROWS('6. Patients'!DN$10:DN$107))),0),
IFERROR(SUMPRODUCT('6. Patients'!CA$10:CA$107,OFFSET('6. Patients'!$JB$9,1,MATCH($D104,'6. Patients'!$JC$9:$KZ$9,0),ROWS('6. Patients'!DN$10:DN$107))),0)+
IFERROR(SUMPRODUCT('6. Patients'!CA$10:CA$107,OFFSET('6. Patients'!$LA$9,1,MATCH($D104,'6. Patients'!$LB$9:$LU$9,0),ROWS('6. Patients'!DN$10:DN$107))),0)+
IFERROR(SUMPRODUCT('6. Patients'!CA$10:CA$107,OFFSET('6. Patients'!$LV$9,1,MATCH($D104,'6. Patients'!$LW$9:$NT$9,0),ROWS('6. Patients'!DN$10:DN$107))),0)+
IFERROR(SUMPRODUCT('6. Patients'!CA$10:CA$107,OFFSET('6. Patients'!$NU$9,1,MATCH($D104,'6. Patients'!$NV$9:$OO$9,0),ROWS('6. Patients'!DN$10:DN$107))),0),
IFERROR(SUMPRODUCT('6. Patients'!CA$10:CA$107,OFFSET('6. Patients'!$OP$9,1,MATCH($D104,'6. Patients'!$OQ$9:$QN$9,0),ROWS('6. Patients'!DN$10:DN$107))),0)+
IFERROR(SUMPRODUCT('6. Patients'!CA$10:CA$107,OFFSET('6. Patients'!$QO$9,1,MATCH($D104,'6. Patients'!$QP$9:$RI$9,0),ROWS('6. Patients'!DN$10:DN$107))),0)+
IFERROR(SUMPRODUCT('6. Patients'!CA$10:CA$107,OFFSET('6. Patients'!$RJ$9,1,MATCH($D104,'6. Patients'!$RK$9:$TH$9,0),ROWS('6. Patients'!DN$10:DN$107))),0)+
IFERROR(SUMPRODUCT('6. Patients'!CA$10:CA$107,OFFSET('6. Patients'!$TI$9,1,MATCH($D104,'6. Patients'!$TJ$9:$UC$9,0),ROWS('6. Patients'!DN$10:DN$107))),0))+
IFERROR(VLOOKUP($D104,$H$116:$L$146,COLUMNS($H$115:$J$115)-1+H$7,0)*$E104*$F104*'1. General Inputs'!$J$25,0),0),0)</f>
        <v>0</v>
      </c>
      <c r="I104" s="775">
        <f ca="1">ROUNDUP(IFERROR($F104*$E104*CHOOSE(I$7,
IFERROR(SUMPRODUCT('6. Patients'!CB$10:CB$107,OFFSET('6. Patients'!$DN$9,1,MATCH($D104,'6. Patients'!$DO$9:$FL$9,0),ROWS('6. Patients'!DO$10:DO$107))),0)+
IFERROR(SUMPRODUCT('6. Patients'!CB$10:CB$107,OFFSET('6. Patients'!$FM$9,1,MATCH($D104,'6. Patients'!$FN$9:$GG$9,0),ROWS('6. Patients'!DO$10:DO$107))),0)+
IFERROR(SUMPRODUCT('6. Patients'!CB$10:CB$107,OFFSET('6. Patients'!$GH$9,1,MATCH($D104,'6. Patients'!$GI$9:$IF$9,0),ROWS('6. Patients'!DO$10:DO$107))),0)+
IFERROR(SUMPRODUCT('6. Patients'!CB$10:CB$107,OFFSET('6. Patients'!$IG$9,1,MATCH($D104,'6. Patients'!$IH$9:$JA$9,0),ROWS('6. Patients'!DO$10:DO$107))),0),
IFERROR(SUMPRODUCT('6. Patients'!CB$10:CB$107,OFFSET('6. Patients'!$JB$9,1,MATCH($D104,'6. Patients'!$JC$9:$KZ$9,0),ROWS('6. Patients'!DO$10:DO$107))),0)+
IFERROR(SUMPRODUCT('6. Patients'!CB$10:CB$107,OFFSET('6. Patients'!$LA$9,1,MATCH($D104,'6. Patients'!$LB$9:$LU$9,0),ROWS('6. Patients'!DO$10:DO$107))),0)+
IFERROR(SUMPRODUCT('6. Patients'!CB$10:CB$107,OFFSET('6. Patients'!$LV$9,1,MATCH($D104,'6. Patients'!$LW$9:$NT$9,0),ROWS('6. Patients'!DO$10:DO$107))),0)+
IFERROR(SUMPRODUCT('6. Patients'!CB$10:CB$107,OFFSET('6. Patients'!$NU$9,1,MATCH($D104,'6. Patients'!$NV$9:$OO$9,0),ROWS('6. Patients'!DO$10:DO$107))),0),
IFERROR(SUMPRODUCT('6. Patients'!CB$10:CB$107,OFFSET('6. Patients'!$OP$9,1,MATCH($D104,'6. Patients'!$OQ$9:$QN$9,0),ROWS('6. Patients'!DO$10:DO$107))),0)+
IFERROR(SUMPRODUCT('6. Patients'!CB$10:CB$107,OFFSET('6. Patients'!$QO$9,1,MATCH($D104,'6. Patients'!$QP$9:$RI$9,0),ROWS('6. Patients'!DO$10:DO$107))),0)+
IFERROR(SUMPRODUCT('6. Patients'!CB$10:CB$107,OFFSET('6. Patients'!$RJ$9,1,MATCH($D104,'6. Patients'!$RK$9:$TH$9,0),ROWS('6. Patients'!DO$10:DO$107))),0)+
IFERROR(SUMPRODUCT('6. Patients'!CB$10:CB$107,OFFSET('6. Patients'!$TI$9,1,MATCH($D104,'6. Patients'!$TJ$9:$UC$9,0),ROWS('6. Patients'!DO$10:DO$107))),0))+
IFERROR(VLOOKUP($D104,$H$116:$L$146,COLUMNS($H$115:$J$115)-1+I$7,0)*$E104*$F104*'1. General Inputs'!$J$25,0),0),0)</f>
        <v>0</v>
      </c>
      <c r="J104" s="775">
        <f ca="1">ROUNDUP(IFERROR($F104*$E104*CHOOSE(J$7,
IFERROR(SUMPRODUCT('6. Patients'!CC$10:CC$107,OFFSET('6. Patients'!$DN$9,1,MATCH($D104,'6. Patients'!$DO$9:$FL$9,0),ROWS('6. Patients'!DP$10:DP$107))),0)+
IFERROR(SUMPRODUCT('6. Patients'!CC$10:CC$107,OFFSET('6. Patients'!$FM$9,1,MATCH($D104,'6. Patients'!$FN$9:$GG$9,0),ROWS('6. Patients'!DP$10:DP$107))),0)+
IFERROR(SUMPRODUCT('6. Patients'!CC$10:CC$107,OFFSET('6. Patients'!$GH$9,1,MATCH($D104,'6. Patients'!$GI$9:$IF$9,0),ROWS('6. Patients'!DP$10:DP$107))),0)+
IFERROR(SUMPRODUCT('6. Patients'!CC$10:CC$107,OFFSET('6. Patients'!$IG$9,1,MATCH($D104,'6. Patients'!$IH$9:$JA$9,0),ROWS('6. Patients'!DP$10:DP$107))),0),
IFERROR(SUMPRODUCT('6. Patients'!CC$10:CC$107,OFFSET('6. Patients'!$JB$9,1,MATCH($D104,'6. Patients'!$JC$9:$KZ$9,0),ROWS('6. Patients'!DP$10:DP$107))),0)+
IFERROR(SUMPRODUCT('6. Patients'!CC$10:CC$107,OFFSET('6. Patients'!$LA$9,1,MATCH($D104,'6. Patients'!$LB$9:$LU$9,0),ROWS('6. Patients'!DP$10:DP$107))),0)+
IFERROR(SUMPRODUCT('6. Patients'!CC$10:CC$107,OFFSET('6. Patients'!$LV$9,1,MATCH($D104,'6. Patients'!$LW$9:$NT$9,0),ROWS('6. Patients'!DP$10:DP$107))),0)+
IFERROR(SUMPRODUCT('6. Patients'!CC$10:CC$107,OFFSET('6. Patients'!$NU$9,1,MATCH($D104,'6. Patients'!$NV$9:$OO$9,0),ROWS('6. Patients'!DP$10:DP$107))),0),
IFERROR(SUMPRODUCT('6. Patients'!CC$10:CC$107,OFFSET('6. Patients'!$OP$9,1,MATCH($D104,'6. Patients'!$OQ$9:$QN$9,0),ROWS('6. Patients'!DP$10:DP$107))),0)+
IFERROR(SUMPRODUCT('6. Patients'!CC$10:CC$107,OFFSET('6. Patients'!$QO$9,1,MATCH($D104,'6. Patients'!$QP$9:$RI$9,0),ROWS('6. Patients'!DP$10:DP$107))),0)+
IFERROR(SUMPRODUCT('6. Patients'!CC$10:CC$107,OFFSET('6. Patients'!$RJ$9,1,MATCH($D104,'6. Patients'!$RK$9:$TH$9,0),ROWS('6. Patients'!DP$10:DP$107))),0)+
IFERROR(SUMPRODUCT('6. Patients'!CC$10:CC$107,OFFSET('6. Patients'!$TI$9,1,MATCH($D104,'6. Patients'!$TJ$9:$UC$9,0),ROWS('6. Patients'!DP$10:DP$107))),0))+
IFERROR(VLOOKUP($D104,$H$116:$L$146,COLUMNS($H$115:$J$115)-1+J$7,0)*$E104*$F104*'1. General Inputs'!$J$25,0),0),0)</f>
        <v>0</v>
      </c>
      <c r="K104" s="775">
        <f ca="1">ROUNDUP(IFERROR($F104*$E104*CHOOSE(K$7,
IFERROR(SUMPRODUCT('6. Patients'!CD$10:CD$107,OFFSET('6. Patients'!$DN$9,1,MATCH($D104,'6. Patients'!$DO$9:$FL$9,0),ROWS('6. Patients'!DQ$10:DQ$107))),0)+
IFERROR(SUMPRODUCT('6. Patients'!CD$10:CD$107,OFFSET('6. Patients'!$FM$9,1,MATCH($D104,'6. Patients'!$FN$9:$GG$9,0),ROWS('6. Patients'!DQ$10:DQ$107))),0)+
IFERROR(SUMPRODUCT('6. Patients'!CD$10:CD$107,OFFSET('6. Patients'!$GH$9,1,MATCH($D104,'6. Patients'!$GI$9:$IF$9,0),ROWS('6. Patients'!DQ$10:DQ$107))),0)+
IFERROR(SUMPRODUCT('6. Patients'!CD$10:CD$107,OFFSET('6. Patients'!$IG$9,1,MATCH($D104,'6. Patients'!$IH$9:$JA$9,0),ROWS('6. Patients'!DQ$10:DQ$107))),0),
IFERROR(SUMPRODUCT('6. Patients'!CD$10:CD$107,OFFSET('6. Patients'!$JB$9,1,MATCH($D104,'6. Patients'!$JC$9:$KZ$9,0),ROWS('6. Patients'!DQ$10:DQ$107))),0)+
IFERROR(SUMPRODUCT('6. Patients'!CD$10:CD$107,OFFSET('6. Patients'!$LA$9,1,MATCH($D104,'6. Patients'!$LB$9:$LU$9,0),ROWS('6. Patients'!DQ$10:DQ$107))),0)+
IFERROR(SUMPRODUCT('6. Patients'!CD$10:CD$107,OFFSET('6. Patients'!$LV$9,1,MATCH($D104,'6. Patients'!$LW$9:$NT$9,0),ROWS('6. Patients'!DQ$10:DQ$107))),0)+
IFERROR(SUMPRODUCT('6. Patients'!CD$10:CD$107,OFFSET('6. Patients'!$NU$9,1,MATCH($D104,'6. Patients'!$NV$9:$OO$9,0),ROWS('6. Patients'!DQ$10:DQ$107))),0),
IFERROR(SUMPRODUCT('6. Patients'!CD$10:CD$107,OFFSET('6. Patients'!$OP$9,1,MATCH($D104,'6. Patients'!$OQ$9:$QN$9,0),ROWS('6. Patients'!DQ$10:DQ$107))),0)+
IFERROR(SUMPRODUCT('6. Patients'!CD$10:CD$107,OFFSET('6. Patients'!$QO$9,1,MATCH($D104,'6. Patients'!$QP$9:$RI$9,0),ROWS('6. Patients'!DQ$10:DQ$107))),0)+
IFERROR(SUMPRODUCT('6. Patients'!CD$10:CD$107,OFFSET('6. Patients'!$RJ$9,1,MATCH($D104,'6. Patients'!$RK$9:$TH$9,0),ROWS('6. Patients'!DQ$10:DQ$107))),0)+
IFERROR(SUMPRODUCT('6. Patients'!CD$10:CD$107,OFFSET('6. Patients'!$TI$9,1,MATCH($D104,'6. Patients'!$TJ$9:$UC$9,0),ROWS('6. Patients'!DQ$10:DQ$107))),0))+
IFERROR(VLOOKUP($D104,$H$116:$L$146,COLUMNS($H$115:$J$115)-1+K$7,0)*$E104*$F104*'1. General Inputs'!$J$25,0),0),0)</f>
        <v>0</v>
      </c>
      <c r="L104" s="775">
        <f ca="1">ROUNDUP(IFERROR($F104*$E104*CHOOSE(L$7,
IFERROR(SUMPRODUCT('6. Patients'!CE$10:CE$107,OFFSET('6. Patients'!$DN$9,1,MATCH($D104,'6. Patients'!$DO$9:$FL$9,0),ROWS('6. Patients'!DR$10:DR$107))),0)+
IFERROR(SUMPRODUCT('6. Patients'!CE$10:CE$107,OFFSET('6. Patients'!$FM$9,1,MATCH($D104,'6. Patients'!$FN$9:$GG$9,0),ROWS('6. Patients'!DR$10:DR$107))),0)+
IFERROR(SUMPRODUCT('6. Patients'!CE$10:CE$107,OFFSET('6. Patients'!$GH$9,1,MATCH($D104,'6. Patients'!$GI$9:$IF$9,0),ROWS('6. Patients'!DR$10:DR$107))),0)+
IFERROR(SUMPRODUCT('6. Patients'!CE$10:CE$107,OFFSET('6. Patients'!$IG$9,1,MATCH($D104,'6. Patients'!$IH$9:$JA$9,0),ROWS('6. Patients'!DR$10:DR$107))),0),
IFERROR(SUMPRODUCT('6. Patients'!CE$10:CE$107,OFFSET('6. Patients'!$JB$9,1,MATCH($D104,'6. Patients'!$JC$9:$KZ$9,0),ROWS('6. Patients'!DR$10:DR$107))),0)+
IFERROR(SUMPRODUCT('6. Patients'!CE$10:CE$107,OFFSET('6. Patients'!$LA$9,1,MATCH($D104,'6. Patients'!$LB$9:$LU$9,0),ROWS('6. Patients'!DR$10:DR$107))),0)+
IFERROR(SUMPRODUCT('6. Patients'!CE$10:CE$107,OFFSET('6. Patients'!$LV$9,1,MATCH($D104,'6. Patients'!$LW$9:$NT$9,0),ROWS('6. Patients'!DR$10:DR$107))),0)+
IFERROR(SUMPRODUCT('6. Patients'!CE$10:CE$107,OFFSET('6. Patients'!$NU$9,1,MATCH($D104,'6. Patients'!$NV$9:$OO$9,0),ROWS('6. Patients'!DR$10:DR$107))),0),
IFERROR(SUMPRODUCT('6. Patients'!CE$10:CE$107,OFFSET('6. Patients'!$OP$9,1,MATCH($D104,'6. Patients'!$OQ$9:$QN$9,0),ROWS('6. Patients'!DR$10:DR$107))),0)+
IFERROR(SUMPRODUCT('6. Patients'!CE$10:CE$107,OFFSET('6. Patients'!$QO$9,1,MATCH($D104,'6. Patients'!$QP$9:$RI$9,0),ROWS('6. Patients'!DR$10:DR$107))),0)+
IFERROR(SUMPRODUCT('6. Patients'!CE$10:CE$107,OFFSET('6. Patients'!$RJ$9,1,MATCH($D104,'6. Patients'!$RK$9:$TH$9,0),ROWS('6. Patients'!DR$10:DR$107))),0)+
IFERROR(SUMPRODUCT('6. Patients'!CE$10:CE$107,OFFSET('6. Patients'!$TI$9,1,MATCH($D104,'6. Patients'!$TJ$9:$UC$9,0),ROWS('6. Patients'!DR$10:DR$107))),0))+
IFERROR(VLOOKUP($D104,$H$116:$L$146,COLUMNS($H$115:$J$115)-1+L$7,0)*$E104*$F104*'1. General Inputs'!$J$25,0),0),0)</f>
        <v>0</v>
      </c>
      <c r="M104" s="775">
        <f ca="1">ROUNDUP(IFERROR($F104*$E104*CHOOSE(M$7,
IFERROR(SUMPRODUCT('6. Patients'!CF$10:CF$107,OFFSET('6. Patients'!$DN$9,1,MATCH($D104,'6. Patients'!$DO$9:$FL$9,0),ROWS('6. Patients'!DS$10:DS$107))),0)+
IFERROR(SUMPRODUCT('6. Patients'!CF$10:CF$107,OFFSET('6. Patients'!$FM$9,1,MATCH($D104,'6. Patients'!$FN$9:$GG$9,0),ROWS('6. Patients'!DS$10:DS$107))),0)+
IFERROR(SUMPRODUCT('6. Patients'!CF$10:CF$107,OFFSET('6. Patients'!$GH$9,1,MATCH($D104,'6. Patients'!$GI$9:$IF$9,0),ROWS('6. Patients'!DS$10:DS$107))),0)+
IFERROR(SUMPRODUCT('6. Patients'!CF$10:CF$107,OFFSET('6. Patients'!$IG$9,1,MATCH($D104,'6. Patients'!$IH$9:$JA$9,0),ROWS('6. Patients'!DS$10:DS$107))),0),
IFERROR(SUMPRODUCT('6. Patients'!CF$10:CF$107,OFFSET('6. Patients'!$JB$9,1,MATCH($D104,'6. Patients'!$JC$9:$KZ$9,0),ROWS('6. Patients'!DS$10:DS$107))),0)+
IFERROR(SUMPRODUCT('6. Patients'!CF$10:CF$107,OFFSET('6. Patients'!$LA$9,1,MATCH($D104,'6. Patients'!$LB$9:$LU$9,0),ROWS('6. Patients'!DS$10:DS$107))),0)+
IFERROR(SUMPRODUCT('6. Patients'!CF$10:CF$107,OFFSET('6. Patients'!$LV$9,1,MATCH($D104,'6. Patients'!$LW$9:$NT$9,0),ROWS('6. Patients'!DS$10:DS$107))),0)+
IFERROR(SUMPRODUCT('6. Patients'!CF$10:CF$107,OFFSET('6. Patients'!$NU$9,1,MATCH($D104,'6. Patients'!$NV$9:$OO$9,0),ROWS('6. Patients'!DS$10:DS$107))),0),
IFERROR(SUMPRODUCT('6. Patients'!CF$10:CF$107,OFFSET('6. Patients'!$OP$9,1,MATCH($D104,'6. Patients'!$OQ$9:$QN$9,0),ROWS('6. Patients'!DS$10:DS$107))),0)+
IFERROR(SUMPRODUCT('6. Patients'!CF$10:CF$107,OFFSET('6. Patients'!$QO$9,1,MATCH($D104,'6. Patients'!$QP$9:$RI$9,0),ROWS('6. Patients'!DS$10:DS$107))),0)+
IFERROR(SUMPRODUCT('6. Patients'!CF$10:CF$107,OFFSET('6. Patients'!$RJ$9,1,MATCH($D104,'6. Patients'!$RK$9:$TH$9,0),ROWS('6. Patients'!DS$10:DS$107))),0)+
IFERROR(SUMPRODUCT('6. Patients'!CF$10:CF$107,OFFSET('6. Patients'!$TI$9,1,MATCH($D104,'6. Patients'!$TJ$9:$UC$9,0),ROWS('6. Patients'!DS$10:DS$107))),0))+
IFERROR(VLOOKUP($D104,$H$116:$L$146,COLUMNS($H$115:$J$115)-1+M$7,0)*$E104*$F104*'1. General Inputs'!$J$25,0),0),0)</f>
        <v>0</v>
      </c>
      <c r="N104" s="775">
        <f ca="1">ROUNDUP(IFERROR($F104*$E104*CHOOSE(N$7,
IFERROR(SUMPRODUCT('6. Patients'!CG$10:CG$107,OFFSET('6. Patients'!$DN$9,1,MATCH($D104,'6. Patients'!$DO$9:$FL$9,0),ROWS('6. Patients'!DT$10:DT$107))),0)+
IFERROR(SUMPRODUCT('6. Patients'!CG$10:CG$107,OFFSET('6. Patients'!$FM$9,1,MATCH($D104,'6. Patients'!$FN$9:$GG$9,0),ROWS('6. Patients'!DT$10:DT$107))),0)+
IFERROR(SUMPRODUCT('6. Patients'!CG$10:CG$107,OFFSET('6. Patients'!$GH$9,1,MATCH($D104,'6. Patients'!$GI$9:$IF$9,0),ROWS('6. Patients'!DT$10:DT$107))),0)+
IFERROR(SUMPRODUCT('6. Patients'!CG$10:CG$107,OFFSET('6. Patients'!$IG$9,1,MATCH($D104,'6. Patients'!$IH$9:$JA$9,0),ROWS('6. Patients'!DT$10:DT$107))),0),
IFERROR(SUMPRODUCT('6. Patients'!CG$10:CG$107,OFFSET('6. Patients'!$JB$9,1,MATCH($D104,'6. Patients'!$JC$9:$KZ$9,0),ROWS('6. Patients'!DT$10:DT$107))),0)+
IFERROR(SUMPRODUCT('6. Patients'!CG$10:CG$107,OFFSET('6. Patients'!$LA$9,1,MATCH($D104,'6. Patients'!$LB$9:$LU$9,0),ROWS('6. Patients'!DT$10:DT$107))),0)+
IFERROR(SUMPRODUCT('6. Patients'!CG$10:CG$107,OFFSET('6. Patients'!$LV$9,1,MATCH($D104,'6. Patients'!$LW$9:$NT$9,0),ROWS('6. Patients'!DT$10:DT$107))),0)+
IFERROR(SUMPRODUCT('6. Patients'!CG$10:CG$107,OFFSET('6. Patients'!$NU$9,1,MATCH($D104,'6. Patients'!$NV$9:$OO$9,0),ROWS('6. Patients'!DT$10:DT$107))),0),
IFERROR(SUMPRODUCT('6. Patients'!CG$10:CG$107,OFFSET('6. Patients'!$OP$9,1,MATCH($D104,'6. Patients'!$OQ$9:$QN$9,0),ROWS('6. Patients'!DT$10:DT$107))),0)+
IFERROR(SUMPRODUCT('6. Patients'!CG$10:CG$107,OFFSET('6. Patients'!$QO$9,1,MATCH($D104,'6. Patients'!$QP$9:$RI$9,0),ROWS('6. Patients'!DT$10:DT$107))),0)+
IFERROR(SUMPRODUCT('6. Patients'!CG$10:CG$107,OFFSET('6. Patients'!$RJ$9,1,MATCH($D104,'6. Patients'!$RK$9:$TH$9,0),ROWS('6. Patients'!DT$10:DT$107))),0)+
IFERROR(SUMPRODUCT('6. Patients'!CG$10:CG$107,OFFSET('6. Patients'!$TI$9,1,MATCH($D104,'6. Patients'!$TJ$9:$UC$9,0),ROWS('6. Patients'!DT$10:DT$107))),0))+
IFERROR(VLOOKUP($D104,$H$116:$L$146,COLUMNS($H$115:$J$115)-1+N$7,0)*$E104*$F104*'1. General Inputs'!$J$25,0),0),0)</f>
        <v>0</v>
      </c>
      <c r="O104" s="775">
        <f ca="1">ROUNDUP(IFERROR($F104*$E104*CHOOSE(O$7,
IFERROR(SUMPRODUCT('6. Patients'!CH$10:CH$107,OFFSET('6. Patients'!$DN$9,1,MATCH($D104,'6. Patients'!$DO$9:$FL$9,0),ROWS('6. Patients'!DU$10:DU$107))),0)+
IFERROR(SUMPRODUCT('6. Patients'!CH$10:CH$107,OFFSET('6. Patients'!$FM$9,1,MATCH($D104,'6. Patients'!$FN$9:$GG$9,0),ROWS('6. Patients'!DU$10:DU$107))),0)+
IFERROR(SUMPRODUCT('6. Patients'!CH$10:CH$107,OFFSET('6. Patients'!$GH$9,1,MATCH($D104,'6. Patients'!$GI$9:$IF$9,0),ROWS('6. Patients'!DU$10:DU$107))),0)+
IFERROR(SUMPRODUCT('6. Patients'!CH$10:CH$107,OFFSET('6. Patients'!$IG$9,1,MATCH($D104,'6. Patients'!$IH$9:$JA$9,0),ROWS('6. Patients'!DU$10:DU$107))),0),
IFERROR(SUMPRODUCT('6. Patients'!CH$10:CH$107,OFFSET('6. Patients'!$JB$9,1,MATCH($D104,'6. Patients'!$JC$9:$KZ$9,0),ROWS('6. Patients'!DU$10:DU$107))),0)+
IFERROR(SUMPRODUCT('6. Patients'!CH$10:CH$107,OFFSET('6. Patients'!$LA$9,1,MATCH($D104,'6. Patients'!$LB$9:$LU$9,0),ROWS('6. Patients'!DU$10:DU$107))),0)+
IFERROR(SUMPRODUCT('6. Patients'!CH$10:CH$107,OFFSET('6. Patients'!$LV$9,1,MATCH($D104,'6. Patients'!$LW$9:$NT$9,0),ROWS('6. Patients'!DU$10:DU$107))),0)+
IFERROR(SUMPRODUCT('6. Patients'!CH$10:CH$107,OFFSET('6. Patients'!$NU$9,1,MATCH($D104,'6. Patients'!$NV$9:$OO$9,0),ROWS('6. Patients'!DU$10:DU$107))),0),
IFERROR(SUMPRODUCT('6. Patients'!CH$10:CH$107,OFFSET('6. Patients'!$OP$9,1,MATCH($D104,'6. Patients'!$OQ$9:$QN$9,0),ROWS('6. Patients'!DU$10:DU$107))),0)+
IFERROR(SUMPRODUCT('6. Patients'!CH$10:CH$107,OFFSET('6. Patients'!$QO$9,1,MATCH($D104,'6. Patients'!$QP$9:$RI$9,0),ROWS('6. Patients'!DU$10:DU$107))),0)+
IFERROR(SUMPRODUCT('6. Patients'!CH$10:CH$107,OFFSET('6. Patients'!$RJ$9,1,MATCH($D104,'6. Patients'!$RK$9:$TH$9,0),ROWS('6. Patients'!DU$10:DU$107))),0)+
IFERROR(SUMPRODUCT('6. Patients'!CH$10:CH$107,OFFSET('6. Patients'!$TI$9,1,MATCH($D104,'6. Patients'!$TJ$9:$UC$9,0),ROWS('6. Patients'!DU$10:DU$107))),0))+
IFERROR(VLOOKUP($D104,$H$116:$L$146,COLUMNS($H$115:$J$115)-1+O$7,0)*$E104*$F104*'1. General Inputs'!$J$25,0),0),0)</f>
        <v>0</v>
      </c>
      <c r="P104" s="775">
        <f ca="1">ROUNDUP(IFERROR($F104*$E104*CHOOSE(P$7,
IFERROR(SUMPRODUCT('6. Patients'!CI$10:CI$107,OFFSET('6. Patients'!$DN$9,1,MATCH($D104,'6. Patients'!$DO$9:$FL$9,0),ROWS('6. Patients'!DV$10:DV$107))),0)+
IFERROR(SUMPRODUCT('6. Patients'!CI$10:CI$107,OFFSET('6. Patients'!$FM$9,1,MATCH($D104,'6. Patients'!$FN$9:$GG$9,0),ROWS('6. Patients'!DV$10:DV$107))),0)+
IFERROR(SUMPRODUCT('6. Patients'!CI$10:CI$107,OFFSET('6. Patients'!$GH$9,1,MATCH($D104,'6. Patients'!$GI$9:$IF$9,0),ROWS('6. Patients'!DV$10:DV$107))),0)+
IFERROR(SUMPRODUCT('6. Patients'!CI$10:CI$107,OFFSET('6. Patients'!$IG$9,1,MATCH($D104,'6. Patients'!$IH$9:$JA$9,0),ROWS('6. Patients'!DV$10:DV$107))),0),
IFERROR(SUMPRODUCT('6. Patients'!CI$10:CI$107,OFFSET('6. Patients'!$JB$9,1,MATCH($D104,'6. Patients'!$JC$9:$KZ$9,0),ROWS('6. Patients'!DV$10:DV$107))),0)+
IFERROR(SUMPRODUCT('6. Patients'!CI$10:CI$107,OFFSET('6. Patients'!$LA$9,1,MATCH($D104,'6. Patients'!$LB$9:$LU$9,0),ROWS('6. Patients'!DV$10:DV$107))),0)+
IFERROR(SUMPRODUCT('6. Patients'!CI$10:CI$107,OFFSET('6. Patients'!$LV$9,1,MATCH($D104,'6. Patients'!$LW$9:$NT$9,0),ROWS('6. Patients'!DV$10:DV$107))),0)+
IFERROR(SUMPRODUCT('6. Patients'!CI$10:CI$107,OFFSET('6. Patients'!$NU$9,1,MATCH($D104,'6. Patients'!$NV$9:$OO$9,0),ROWS('6. Patients'!DV$10:DV$107))),0),
IFERROR(SUMPRODUCT('6. Patients'!CI$10:CI$107,OFFSET('6. Patients'!$OP$9,1,MATCH($D104,'6. Patients'!$OQ$9:$QN$9,0),ROWS('6. Patients'!DV$10:DV$107))),0)+
IFERROR(SUMPRODUCT('6. Patients'!CI$10:CI$107,OFFSET('6. Patients'!$QO$9,1,MATCH($D104,'6. Patients'!$QP$9:$RI$9,0),ROWS('6. Patients'!DV$10:DV$107))),0)+
IFERROR(SUMPRODUCT('6. Patients'!CI$10:CI$107,OFFSET('6. Patients'!$RJ$9,1,MATCH($D104,'6. Patients'!$RK$9:$TH$9,0),ROWS('6. Patients'!DV$10:DV$107))),0)+
IFERROR(SUMPRODUCT('6. Patients'!CI$10:CI$107,OFFSET('6. Patients'!$TI$9,1,MATCH($D104,'6. Patients'!$TJ$9:$UC$9,0),ROWS('6. Patients'!DV$10:DV$107))),0))+
IFERROR(VLOOKUP($D104,$H$116:$L$146,COLUMNS($H$115:$J$115)-1+P$7,0)*$E104*$F104*'1. General Inputs'!$J$25,0),0),0)</f>
        <v>0</v>
      </c>
      <c r="Q104" s="775">
        <f ca="1">ROUNDUP(IFERROR($F104*$E104*CHOOSE(Q$7,
IFERROR(SUMPRODUCT('6. Patients'!CJ$10:CJ$107,OFFSET('6. Patients'!$DN$9,1,MATCH($D104,'6. Patients'!$DO$9:$FL$9,0),ROWS('6. Patients'!DW$10:DW$107))),0)+
IFERROR(SUMPRODUCT('6. Patients'!CJ$10:CJ$107,OFFSET('6. Patients'!$FM$9,1,MATCH($D104,'6. Patients'!$FN$9:$GG$9,0),ROWS('6. Patients'!DW$10:DW$107))),0)+
IFERROR(SUMPRODUCT('6. Patients'!CJ$10:CJ$107,OFFSET('6. Patients'!$GH$9,1,MATCH($D104,'6. Patients'!$GI$9:$IF$9,0),ROWS('6. Patients'!DW$10:DW$107))),0)+
IFERROR(SUMPRODUCT('6. Patients'!CJ$10:CJ$107,OFFSET('6. Patients'!$IG$9,1,MATCH($D104,'6. Patients'!$IH$9:$JA$9,0),ROWS('6. Patients'!DW$10:DW$107))),0),
IFERROR(SUMPRODUCT('6. Patients'!CJ$10:CJ$107,OFFSET('6. Patients'!$JB$9,1,MATCH($D104,'6. Patients'!$JC$9:$KZ$9,0),ROWS('6. Patients'!DW$10:DW$107))),0)+
IFERROR(SUMPRODUCT('6. Patients'!CJ$10:CJ$107,OFFSET('6. Patients'!$LA$9,1,MATCH($D104,'6. Patients'!$LB$9:$LU$9,0),ROWS('6. Patients'!DW$10:DW$107))),0)+
IFERROR(SUMPRODUCT('6. Patients'!CJ$10:CJ$107,OFFSET('6. Patients'!$LV$9,1,MATCH($D104,'6. Patients'!$LW$9:$NT$9,0),ROWS('6. Patients'!DW$10:DW$107))),0)+
IFERROR(SUMPRODUCT('6. Patients'!CJ$10:CJ$107,OFFSET('6. Patients'!$NU$9,1,MATCH($D104,'6. Patients'!$NV$9:$OO$9,0),ROWS('6. Patients'!DW$10:DW$107))),0),
IFERROR(SUMPRODUCT('6. Patients'!CJ$10:CJ$107,OFFSET('6. Patients'!$OP$9,1,MATCH($D104,'6. Patients'!$OQ$9:$QN$9,0),ROWS('6. Patients'!DW$10:DW$107))),0)+
IFERROR(SUMPRODUCT('6. Patients'!CJ$10:CJ$107,OFFSET('6. Patients'!$QO$9,1,MATCH($D104,'6. Patients'!$QP$9:$RI$9,0),ROWS('6. Patients'!DW$10:DW$107))),0)+
IFERROR(SUMPRODUCT('6. Patients'!CJ$10:CJ$107,OFFSET('6. Patients'!$RJ$9,1,MATCH($D104,'6. Patients'!$RK$9:$TH$9,0),ROWS('6. Patients'!DW$10:DW$107))),0)+
IFERROR(SUMPRODUCT('6. Patients'!CJ$10:CJ$107,OFFSET('6. Patients'!$TI$9,1,MATCH($D104,'6. Patients'!$TJ$9:$UC$9,0),ROWS('6. Patients'!DW$10:DW$107))),0))+
IFERROR(VLOOKUP($D104,$H$116:$L$146,COLUMNS($H$115:$J$115)-1+Q$7,0)*$E104*$F104*'1. General Inputs'!$J$25,0),0),0)</f>
        <v>0</v>
      </c>
      <c r="R104" s="775">
        <f ca="1">ROUNDUP(IFERROR($F104*$E104*CHOOSE(R$7,
IFERROR(SUMPRODUCT('6. Patients'!CK$10:CK$107,OFFSET('6. Patients'!$DN$9,1,MATCH($D104,'6. Patients'!$DO$9:$FL$9,0),ROWS('6. Patients'!DX$10:DX$107))),0)+
IFERROR(SUMPRODUCT('6. Patients'!CK$10:CK$107,OFFSET('6. Patients'!$FM$9,1,MATCH($D104,'6. Patients'!$FN$9:$GG$9,0),ROWS('6. Patients'!DX$10:DX$107))),0)+
IFERROR(SUMPRODUCT('6. Patients'!CK$10:CK$107,OFFSET('6. Patients'!$GH$9,1,MATCH($D104,'6. Patients'!$GI$9:$IF$9,0),ROWS('6. Patients'!DX$10:DX$107))),0)+
IFERROR(SUMPRODUCT('6. Patients'!CK$10:CK$107,OFFSET('6. Patients'!$IG$9,1,MATCH($D104,'6. Patients'!$IH$9:$JA$9,0),ROWS('6. Patients'!DX$10:DX$107))),0),
IFERROR(SUMPRODUCT('6. Patients'!CK$10:CK$107,OFFSET('6. Patients'!$JB$9,1,MATCH($D104,'6. Patients'!$JC$9:$KZ$9,0),ROWS('6. Patients'!DX$10:DX$107))),0)+
IFERROR(SUMPRODUCT('6. Patients'!CK$10:CK$107,OFFSET('6. Patients'!$LA$9,1,MATCH($D104,'6. Patients'!$LB$9:$LU$9,0),ROWS('6. Patients'!DX$10:DX$107))),0)+
IFERROR(SUMPRODUCT('6. Patients'!CK$10:CK$107,OFFSET('6. Patients'!$LV$9,1,MATCH($D104,'6. Patients'!$LW$9:$NT$9,0),ROWS('6. Patients'!DX$10:DX$107))),0)+
IFERROR(SUMPRODUCT('6. Patients'!CK$10:CK$107,OFFSET('6. Patients'!$NU$9,1,MATCH($D104,'6. Patients'!$NV$9:$OO$9,0),ROWS('6. Patients'!DX$10:DX$107))),0),
IFERROR(SUMPRODUCT('6. Patients'!CK$10:CK$107,OFFSET('6. Patients'!$OP$9,1,MATCH($D104,'6. Patients'!$OQ$9:$QN$9,0),ROWS('6. Patients'!DX$10:DX$107))),0)+
IFERROR(SUMPRODUCT('6. Patients'!CK$10:CK$107,OFFSET('6. Patients'!$QO$9,1,MATCH($D104,'6. Patients'!$QP$9:$RI$9,0),ROWS('6. Patients'!DX$10:DX$107))),0)+
IFERROR(SUMPRODUCT('6. Patients'!CK$10:CK$107,OFFSET('6. Patients'!$RJ$9,1,MATCH($D104,'6. Patients'!$RK$9:$TH$9,0),ROWS('6. Patients'!DX$10:DX$107))),0)+
IFERROR(SUMPRODUCT('6. Patients'!CK$10:CK$107,OFFSET('6. Patients'!$TI$9,1,MATCH($D104,'6. Patients'!$TJ$9:$UC$9,0),ROWS('6. Patients'!DX$10:DX$107))),0))+
IFERROR(VLOOKUP($D104,$H$116:$L$146,COLUMNS($H$115:$J$115)-1+R$7,0)*$E104*$F104*'1. General Inputs'!$J$25,0),0),0)</f>
        <v>0</v>
      </c>
      <c r="S104" s="775">
        <f ca="1">ROUNDUP(IFERROR($F104*$E104*CHOOSE(S$7,
IFERROR(SUMPRODUCT('6. Patients'!CL$10:CL$107,OFFSET('6. Patients'!$DN$9,1,MATCH($D104,'6. Patients'!$DO$9:$FL$9,0),ROWS('6. Patients'!DY$10:DY$107))),0)+
IFERROR(SUMPRODUCT('6. Patients'!CL$10:CL$107,OFFSET('6. Patients'!$FM$9,1,MATCH($D104,'6. Patients'!$FN$9:$GG$9,0),ROWS('6. Patients'!DY$10:DY$107))),0)+
IFERROR(SUMPRODUCT('6. Patients'!CL$10:CL$107,OFFSET('6. Patients'!$GH$9,1,MATCH($D104,'6. Patients'!$GI$9:$IF$9,0),ROWS('6. Patients'!DY$10:DY$107))),0)+
IFERROR(SUMPRODUCT('6. Patients'!CL$10:CL$107,OFFSET('6. Patients'!$IG$9,1,MATCH($D104,'6. Patients'!$IH$9:$JA$9,0),ROWS('6. Patients'!DY$10:DY$107))),0),
IFERROR(SUMPRODUCT('6. Patients'!CL$10:CL$107,OFFSET('6. Patients'!$JB$9,1,MATCH($D104,'6. Patients'!$JC$9:$KZ$9,0),ROWS('6. Patients'!DY$10:DY$107))),0)+
IFERROR(SUMPRODUCT('6. Patients'!CL$10:CL$107,OFFSET('6. Patients'!$LA$9,1,MATCH($D104,'6. Patients'!$LB$9:$LU$9,0),ROWS('6. Patients'!DY$10:DY$107))),0)+
IFERROR(SUMPRODUCT('6. Patients'!CL$10:CL$107,OFFSET('6. Patients'!$LV$9,1,MATCH($D104,'6. Patients'!$LW$9:$NT$9,0),ROWS('6. Patients'!DY$10:DY$107))),0)+
IFERROR(SUMPRODUCT('6. Patients'!CL$10:CL$107,OFFSET('6. Patients'!$NU$9,1,MATCH($D104,'6. Patients'!$NV$9:$OO$9,0),ROWS('6. Patients'!DY$10:DY$107))),0),
IFERROR(SUMPRODUCT('6. Patients'!CL$10:CL$107,OFFSET('6. Patients'!$OP$9,1,MATCH($D104,'6. Patients'!$OQ$9:$QN$9,0),ROWS('6. Patients'!DY$10:DY$107))),0)+
IFERROR(SUMPRODUCT('6. Patients'!CL$10:CL$107,OFFSET('6. Patients'!$QO$9,1,MATCH($D104,'6. Patients'!$QP$9:$RI$9,0),ROWS('6. Patients'!DY$10:DY$107))),0)+
IFERROR(SUMPRODUCT('6. Patients'!CL$10:CL$107,OFFSET('6. Patients'!$RJ$9,1,MATCH($D104,'6. Patients'!$RK$9:$TH$9,0),ROWS('6. Patients'!DY$10:DY$107))),0)+
IFERROR(SUMPRODUCT('6. Patients'!CL$10:CL$107,OFFSET('6. Patients'!$TI$9,1,MATCH($D104,'6. Patients'!$TJ$9:$UC$9,0),ROWS('6. Patients'!DY$10:DY$107))),0))+
IFERROR(VLOOKUP($D104,$H$116:$L$146,COLUMNS($H$115:$J$115)-1+S$7,0)*$E104*$F104*'1. General Inputs'!$J$25,0),0),0)</f>
        <v>0</v>
      </c>
      <c r="T104" s="775">
        <f ca="1">ROUNDUP(IFERROR($F104*$E104*CHOOSE(T$7,
IFERROR(SUMPRODUCT('6. Patients'!CM$10:CM$107,OFFSET('6. Patients'!$DN$9,1,MATCH($D104,'6. Patients'!$DO$9:$FL$9,0),ROWS('6. Patients'!DZ$10:DZ$107))),0)+
IFERROR(SUMPRODUCT('6. Patients'!CM$10:CM$107,OFFSET('6. Patients'!$FM$9,1,MATCH($D104,'6. Patients'!$FN$9:$GG$9,0),ROWS('6. Patients'!DZ$10:DZ$107))),0)+
IFERROR(SUMPRODUCT('6. Patients'!CM$10:CM$107,OFFSET('6. Patients'!$GH$9,1,MATCH($D104,'6. Patients'!$GI$9:$IF$9,0),ROWS('6. Patients'!DZ$10:DZ$107))),0)+
IFERROR(SUMPRODUCT('6. Patients'!CM$10:CM$107,OFFSET('6. Patients'!$IG$9,1,MATCH($D104,'6. Patients'!$IH$9:$JA$9,0),ROWS('6. Patients'!DZ$10:DZ$107))),0),
IFERROR(SUMPRODUCT('6. Patients'!CM$10:CM$107,OFFSET('6. Patients'!$JB$9,1,MATCH($D104,'6. Patients'!$JC$9:$KZ$9,0),ROWS('6. Patients'!DZ$10:DZ$107))),0)+
IFERROR(SUMPRODUCT('6. Patients'!CM$10:CM$107,OFFSET('6. Patients'!$LA$9,1,MATCH($D104,'6. Patients'!$LB$9:$LU$9,0),ROWS('6. Patients'!DZ$10:DZ$107))),0)+
IFERROR(SUMPRODUCT('6. Patients'!CM$10:CM$107,OFFSET('6. Patients'!$LV$9,1,MATCH($D104,'6. Patients'!$LW$9:$NT$9,0),ROWS('6. Patients'!DZ$10:DZ$107))),0)+
IFERROR(SUMPRODUCT('6. Patients'!CM$10:CM$107,OFFSET('6. Patients'!$NU$9,1,MATCH($D104,'6. Patients'!$NV$9:$OO$9,0),ROWS('6. Patients'!DZ$10:DZ$107))),0),
IFERROR(SUMPRODUCT('6. Patients'!CM$10:CM$107,OFFSET('6. Patients'!$OP$9,1,MATCH($D104,'6. Patients'!$OQ$9:$QN$9,0),ROWS('6. Patients'!DZ$10:DZ$107))),0)+
IFERROR(SUMPRODUCT('6. Patients'!CM$10:CM$107,OFFSET('6. Patients'!$QO$9,1,MATCH($D104,'6. Patients'!$QP$9:$RI$9,0),ROWS('6. Patients'!DZ$10:DZ$107))),0)+
IFERROR(SUMPRODUCT('6. Patients'!CM$10:CM$107,OFFSET('6. Patients'!$RJ$9,1,MATCH($D104,'6. Patients'!$RK$9:$TH$9,0),ROWS('6. Patients'!DZ$10:DZ$107))),0)+
IFERROR(SUMPRODUCT('6. Patients'!CM$10:CM$107,OFFSET('6. Patients'!$TI$9,1,MATCH($D104,'6. Patients'!$TJ$9:$UC$9,0),ROWS('6. Patients'!DZ$10:DZ$107))),0))+
IFERROR(VLOOKUP($D104,$H$116:$L$146,COLUMNS($H$115:$J$115)-1+T$7,0)*$E104*$F104*'1. General Inputs'!$J$25,0),0),0)</f>
        <v>0</v>
      </c>
      <c r="U104" s="775">
        <f ca="1">ROUNDUP(IFERROR($F104*$E104*CHOOSE(U$7,
IFERROR(SUMPRODUCT('6. Patients'!CN$10:CN$107,OFFSET('6. Patients'!$DN$9,1,MATCH($D104,'6. Patients'!$DO$9:$FL$9,0),ROWS('6. Patients'!EA$10:EA$107))),0)+
IFERROR(SUMPRODUCT('6. Patients'!CN$10:CN$107,OFFSET('6. Patients'!$FM$9,1,MATCH($D104,'6. Patients'!$FN$9:$GG$9,0),ROWS('6. Patients'!EA$10:EA$107))),0)+
IFERROR(SUMPRODUCT('6. Patients'!CN$10:CN$107,OFFSET('6. Patients'!$GH$9,1,MATCH($D104,'6. Patients'!$GI$9:$IF$9,0),ROWS('6. Patients'!EA$10:EA$107))),0)+
IFERROR(SUMPRODUCT('6. Patients'!CN$10:CN$107,OFFSET('6. Patients'!$IG$9,1,MATCH($D104,'6. Patients'!$IH$9:$JA$9,0),ROWS('6. Patients'!EA$10:EA$107))),0),
IFERROR(SUMPRODUCT('6. Patients'!CN$10:CN$107,OFFSET('6. Patients'!$JB$9,1,MATCH($D104,'6. Patients'!$JC$9:$KZ$9,0),ROWS('6. Patients'!EA$10:EA$107))),0)+
IFERROR(SUMPRODUCT('6. Patients'!CN$10:CN$107,OFFSET('6. Patients'!$LA$9,1,MATCH($D104,'6. Patients'!$LB$9:$LU$9,0),ROWS('6. Patients'!EA$10:EA$107))),0)+
IFERROR(SUMPRODUCT('6. Patients'!CN$10:CN$107,OFFSET('6. Patients'!$LV$9,1,MATCH($D104,'6. Patients'!$LW$9:$NT$9,0),ROWS('6. Patients'!EA$10:EA$107))),0)+
IFERROR(SUMPRODUCT('6. Patients'!CN$10:CN$107,OFFSET('6. Patients'!$NU$9,1,MATCH($D104,'6. Patients'!$NV$9:$OO$9,0),ROWS('6. Patients'!EA$10:EA$107))),0),
IFERROR(SUMPRODUCT('6. Patients'!CN$10:CN$107,OFFSET('6. Patients'!$OP$9,1,MATCH($D104,'6. Patients'!$OQ$9:$QN$9,0),ROWS('6. Patients'!EA$10:EA$107))),0)+
IFERROR(SUMPRODUCT('6. Patients'!CN$10:CN$107,OFFSET('6. Patients'!$QO$9,1,MATCH($D104,'6. Patients'!$QP$9:$RI$9,0),ROWS('6. Patients'!EA$10:EA$107))),0)+
IFERROR(SUMPRODUCT('6. Patients'!CN$10:CN$107,OFFSET('6. Patients'!$RJ$9,1,MATCH($D104,'6. Patients'!$RK$9:$TH$9,0),ROWS('6. Patients'!EA$10:EA$107))),0)+
IFERROR(SUMPRODUCT('6. Patients'!CN$10:CN$107,OFFSET('6. Patients'!$TI$9,1,MATCH($D104,'6. Patients'!$TJ$9:$UC$9,0),ROWS('6. Patients'!EA$10:EA$107))),0))+
IFERROR(VLOOKUP($D104,$H$116:$L$146,COLUMNS($H$115:$J$115)-1+U$7,0)*$E104*$F104*'1. General Inputs'!$J$25,0),0),0)</f>
        <v>0</v>
      </c>
      <c r="V104" s="775">
        <f ca="1">ROUNDUP(IFERROR($F104*$E104*CHOOSE(V$7,
IFERROR(SUMPRODUCT('6. Patients'!CO$10:CO$107,OFFSET('6. Patients'!$DN$9,1,MATCH($D104,'6. Patients'!$DO$9:$FL$9,0),ROWS('6. Patients'!EB$10:EB$107))),0)+
IFERROR(SUMPRODUCT('6. Patients'!CO$10:CO$107,OFFSET('6. Patients'!$FM$9,1,MATCH($D104,'6. Patients'!$FN$9:$GG$9,0),ROWS('6. Patients'!EB$10:EB$107))),0)+
IFERROR(SUMPRODUCT('6. Patients'!CO$10:CO$107,OFFSET('6. Patients'!$GH$9,1,MATCH($D104,'6. Patients'!$GI$9:$IF$9,0),ROWS('6. Patients'!EB$10:EB$107))),0)+
IFERROR(SUMPRODUCT('6. Patients'!CO$10:CO$107,OFFSET('6. Patients'!$IG$9,1,MATCH($D104,'6. Patients'!$IH$9:$JA$9,0),ROWS('6. Patients'!EB$10:EB$107))),0),
IFERROR(SUMPRODUCT('6. Patients'!CO$10:CO$107,OFFSET('6. Patients'!$JB$9,1,MATCH($D104,'6. Patients'!$JC$9:$KZ$9,0),ROWS('6. Patients'!EB$10:EB$107))),0)+
IFERROR(SUMPRODUCT('6. Patients'!CO$10:CO$107,OFFSET('6. Patients'!$LA$9,1,MATCH($D104,'6. Patients'!$LB$9:$LU$9,0),ROWS('6. Patients'!EB$10:EB$107))),0)+
IFERROR(SUMPRODUCT('6. Patients'!CO$10:CO$107,OFFSET('6. Patients'!$LV$9,1,MATCH($D104,'6. Patients'!$LW$9:$NT$9,0),ROWS('6. Patients'!EB$10:EB$107))),0)+
IFERROR(SUMPRODUCT('6. Patients'!CO$10:CO$107,OFFSET('6. Patients'!$NU$9,1,MATCH($D104,'6. Patients'!$NV$9:$OO$9,0),ROWS('6. Patients'!EB$10:EB$107))),0),
IFERROR(SUMPRODUCT('6. Patients'!CO$10:CO$107,OFFSET('6. Patients'!$OP$9,1,MATCH($D104,'6. Patients'!$OQ$9:$QN$9,0),ROWS('6. Patients'!EB$10:EB$107))),0)+
IFERROR(SUMPRODUCT('6. Patients'!CO$10:CO$107,OFFSET('6. Patients'!$QO$9,1,MATCH($D104,'6. Patients'!$QP$9:$RI$9,0),ROWS('6. Patients'!EB$10:EB$107))),0)+
IFERROR(SUMPRODUCT('6. Patients'!CO$10:CO$107,OFFSET('6. Patients'!$RJ$9,1,MATCH($D104,'6. Patients'!$RK$9:$TH$9,0),ROWS('6. Patients'!EB$10:EB$107))),0)+
IFERROR(SUMPRODUCT('6. Patients'!CO$10:CO$107,OFFSET('6. Patients'!$TI$9,1,MATCH($D104,'6. Patients'!$TJ$9:$UC$9,0),ROWS('6. Patients'!EB$10:EB$107))),0))+
IFERROR(VLOOKUP($D104,$H$116:$L$146,COLUMNS($H$115:$J$115)-1+V$7,0)*$E104*$F104*'1. General Inputs'!$J$25,0),0),0)</f>
        <v>0</v>
      </c>
      <c r="W104" s="775">
        <f ca="1">ROUNDUP(IFERROR($F104*$E104*CHOOSE(W$7,
IFERROR(SUMPRODUCT('6. Patients'!CP$10:CP$107,OFFSET('6. Patients'!$DN$9,1,MATCH($D104,'6. Patients'!$DO$9:$FL$9,0),ROWS('6. Patients'!EC$10:EC$107))),0)+
IFERROR(SUMPRODUCT('6. Patients'!CP$10:CP$107,OFFSET('6. Patients'!$FM$9,1,MATCH($D104,'6. Patients'!$FN$9:$GG$9,0),ROWS('6. Patients'!EC$10:EC$107))),0)+
IFERROR(SUMPRODUCT('6. Patients'!CP$10:CP$107,OFFSET('6. Patients'!$GH$9,1,MATCH($D104,'6. Patients'!$GI$9:$IF$9,0),ROWS('6. Patients'!EC$10:EC$107))),0)+
IFERROR(SUMPRODUCT('6. Patients'!CP$10:CP$107,OFFSET('6. Patients'!$IG$9,1,MATCH($D104,'6. Patients'!$IH$9:$JA$9,0),ROWS('6. Patients'!EC$10:EC$107))),0),
IFERROR(SUMPRODUCT('6. Patients'!CP$10:CP$107,OFFSET('6. Patients'!$JB$9,1,MATCH($D104,'6. Patients'!$JC$9:$KZ$9,0),ROWS('6. Patients'!EC$10:EC$107))),0)+
IFERROR(SUMPRODUCT('6. Patients'!CP$10:CP$107,OFFSET('6. Patients'!$LA$9,1,MATCH($D104,'6. Patients'!$LB$9:$LU$9,0),ROWS('6. Patients'!EC$10:EC$107))),0)+
IFERROR(SUMPRODUCT('6. Patients'!CP$10:CP$107,OFFSET('6. Patients'!$LV$9,1,MATCH($D104,'6. Patients'!$LW$9:$NT$9,0),ROWS('6. Patients'!EC$10:EC$107))),0)+
IFERROR(SUMPRODUCT('6. Patients'!CP$10:CP$107,OFFSET('6. Patients'!$NU$9,1,MATCH($D104,'6. Patients'!$NV$9:$OO$9,0),ROWS('6. Patients'!EC$10:EC$107))),0),
IFERROR(SUMPRODUCT('6. Patients'!CP$10:CP$107,OFFSET('6. Patients'!$OP$9,1,MATCH($D104,'6. Patients'!$OQ$9:$QN$9,0),ROWS('6. Patients'!EC$10:EC$107))),0)+
IFERROR(SUMPRODUCT('6. Patients'!CP$10:CP$107,OFFSET('6. Patients'!$QO$9,1,MATCH($D104,'6. Patients'!$QP$9:$RI$9,0),ROWS('6. Patients'!EC$10:EC$107))),0)+
IFERROR(SUMPRODUCT('6. Patients'!CP$10:CP$107,OFFSET('6. Patients'!$RJ$9,1,MATCH($D104,'6. Patients'!$RK$9:$TH$9,0),ROWS('6. Patients'!EC$10:EC$107))),0)+
IFERROR(SUMPRODUCT('6. Patients'!CP$10:CP$107,OFFSET('6. Patients'!$TI$9,1,MATCH($D104,'6. Patients'!$TJ$9:$UC$9,0),ROWS('6. Patients'!EC$10:EC$107))),0))+
IFERROR(VLOOKUP($D104,$H$116:$L$146,COLUMNS($H$115:$J$115)-1+W$7,0)*$E104*$F104*'1. General Inputs'!$J$25,0),0),0)</f>
        <v>0</v>
      </c>
      <c r="X104" s="775">
        <f ca="1">ROUNDUP(IFERROR($F104*$E104*CHOOSE(X$7,
IFERROR(SUMPRODUCT('6. Patients'!CQ$10:CQ$107,OFFSET('6. Patients'!$DN$9,1,MATCH($D104,'6. Patients'!$DO$9:$FL$9,0),ROWS('6. Patients'!ED$10:ED$107))),0)+
IFERROR(SUMPRODUCT('6. Patients'!CQ$10:CQ$107,OFFSET('6. Patients'!$FM$9,1,MATCH($D104,'6. Patients'!$FN$9:$GG$9,0),ROWS('6. Patients'!ED$10:ED$107))),0)+
IFERROR(SUMPRODUCT('6. Patients'!CQ$10:CQ$107,OFFSET('6. Patients'!$GH$9,1,MATCH($D104,'6. Patients'!$GI$9:$IF$9,0),ROWS('6. Patients'!ED$10:ED$107))),0)+
IFERROR(SUMPRODUCT('6. Patients'!CQ$10:CQ$107,OFFSET('6. Patients'!$IG$9,1,MATCH($D104,'6. Patients'!$IH$9:$JA$9,0),ROWS('6. Patients'!ED$10:ED$107))),0),
IFERROR(SUMPRODUCT('6. Patients'!CQ$10:CQ$107,OFFSET('6. Patients'!$JB$9,1,MATCH($D104,'6. Patients'!$JC$9:$KZ$9,0),ROWS('6. Patients'!ED$10:ED$107))),0)+
IFERROR(SUMPRODUCT('6. Patients'!CQ$10:CQ$107,OFFSET('6. Patients'!$LA$9,1,MATCH($D104,'6. Patients'!$LB$9:$LU$9,0),ROWS('6. Patients'!ED$10:ED$107))),0)+
IFERROR(SUMPRODUCT('6. Patients'!CQ$10:CQ$107,OFFSET('6. Patients'!$LV$9,1,MATCH($D104,'6. Patients'!$LW$9:$NT$9,0),ROWS('6. Patients'!ED$10:ED$107))),0)+
IFERROR(SUMPRODUCT('6. Patients'!CQ$10:CQ$107,OFFSET('6. Patients'!$NU$9,1,MATCH($D104,'6. Patients'!$NV$9:$OO$9,0),ROWS('6. Patients'!ED$10:ED$107))),0),
IFERROR(SUMPRODUCT('6. Patients'!CQ$10:CQ$107,OFFSET('6. Patients'!$OP$9,1,MATCH($D104,'6. Patients'!$OQ$9:$QN$9,0),ROWS('6. Patients'!ED$10:ED$107))),0)+
IFERROR(SUMPRODUCT('6. Patients'!CQ$10:CQ$107,OFFSET('6. Patients'!$QO$9,1,MATCH($D104,'6. Patients'!$QP$9:$RI$9,0),ROWS('6. Patients'!ED$10:ED$107))),0)+
IFERROR(SUMPRODUCT('6. Patients'!CQ$10:CQ$107,OFFSET('6. Patients'!$RJ$9,1,MATCH($D104,'6. Patients'!$RK$9:$TH$9,0),ROWS('6. Patients'!ED$10:ED$107))),0)+
IFERROR(SUMPRODUCT('6. Patients'!CQ$10:CQ$107,OFFSET('6. Patients'!$TI$9,1,MATCH($D104,'6. Patients'!$TJ$9:$UC$9,0),ROWS('6. Patients'!ED$10:ED$107))),0))+
IFERROR(VLOOKUP($D104,$H$116:$L$146,COLUMNS($H$115:$J$115)-1+X$7,0)*$E104*$F104*'1. General Inputs'!$J$25,0),0),0)</f>
        <v>0</v>
      </c>
      <c r="Y104" s="775">
        <f ca="1">ROUNDUP(IFERROR($F104*$E104*CHOOSE(Y$7,
IFERROR(SUMPRODUCT('6. Patients'!CR$10:CR$107,OFFSET('6. Patients'!$DN$9,1,MATCH($D104,'6. Patients'!$DO$9:$FL$9,0),ROWS('6. Patients'!EE$10:EE$107))),0)+
IFERROR(SUMPRODUCT('6. Patients'!CR$10:CR$107,OFFSET('6. Patients'!$FM$9,1,MATCH($D104,'6. Patients'!$FN$9:$GG$9,0),ROWS('6. Patients'!EE$10:EE$107))),0)+
IFERROR(SUMPRODUCT('6. Patients'!CR$10:CR$107,OFFSET('6. Patients'!$GH$9,1,MATCH($D104,'6. Patients'!$GI$9:$IF$9,0),ROWS('6. Patients'!EE$10:EE$107))),0)+
IFERROR(SUMPRODUCT('6. Patients'!CR$10:CR$107,OFFSET('6. Patients'!$IG$9,1,MATCH($D104,'6. Patients'!$IH$9:$JA$9,0),ROWS('6. Patients'!EE$10:EE$107))),0),
IFERROR(SUMPRODUCT('6. Patients'!CR$10:CR$107,OFFSET('6. Patients'!$JB$9,1,MATCH($D104,'6. Patients'!$JC$9:$KZ$9,0),ROWS('6. Patients'!EE$10:EE$107))),0)+
IFERROR(SUMPRODUCT('6. Patients'!CR$10:CR$107,OFFSET('6. Patients'!$LA$9,1,MATCH($D104,'6. Patients'!$LB$9:$LU$9,0),ROWS('6. Patients'!EE$10:EE$107))),0)+
IFERROR(SUMPRODUCT('6. Patients'!CR$10:CR$107,OFFSET('6. Patients'!$LV$9,1,MATCH($D104,'6. Patients'!$LW$9:$NT$9,0),ROWS('6. Patients'!EE$10:EE$107))),0)+
IFERROR(SUMPRODUCT('6. Patients'!CR$10:CR$107,OFFSET('6. Patients'!$NU$9,1,MATCH($D104,'6. Patients'!$NV$9:$OO$9,0),ROWS('6. Patients'!EE$10:EE$107))),0),
IFERROR(SUMPRODUCT('6. Patients'!CR$10:CR$107,OFFSET('6. Patients'!$OP$9,1,MATCH($D104,'6. Patients'!$OQ$9:$QN$9,0),ROWS('6. Patients'!EE$10:EE$107))),0)+
IFERROR(SUMPRODUCT('6. Patients'!CR$10:CR$107,OFFSET('6. Patients'!$QO$9,1,MATCH($D104,'6. Patients'!$QP$9:$RI$9,0),ROWS('6. Patients'!EE$10:EE$107))),0)+
IFERROR(SUMPRODUCT('6. Patients'!CR$10:CR$107,OFFSET('6. Patients'!$RJ$9,1,MATCH($D104,'6. Patients'!$RK$9:$TH$9,0),ROWS('6. Patients'!EE$10:EE$107))),0)+
IFERROR(SUMPRODUCT('6. Patients'!CR$10:CR$107,OFFSET('6. Patients'!$TI$9,1,MATCH($D104,'6. Patients'!$TJ$9:$UC$9,0),ROWS('6. Patients'!EE$10:EE$107))),0))+
IFERROR(VLOOKUP($D104,$H$116:$L$146,COLUMNS($H$115:$J$115)-1+Y$7,0)*$E104*$F104*'1. General Inputs'!$J$25,0),0),0)</f>
        <v>0</v>
      </c>
      <c r="Z104" s="775">
        <f ca="1">ROUNDUP(IFERROR($F104*$E104*CHOOSE(Z$7,
IFERROR(SUMPRODUCT('6. Patients'!CS$10:CS$107,OFFSET('6. Patients'!$DN$9,1,MATCH($D104,'6. Patients'!$DO$9:$FL$9,0),ROWS('6. Patients'!EF$10:EF$107))),0)+
IFERROR(SUMPRODUCT('6. Patients'!CS$10:CS$107,OFFSET('6. Patients'!$FM$9,1,MATCH($D104,'6. Patients'!$FN$9:$GG$9,0),ROWS('6. Patients'!EF$10:EF$107))),0)+
IFERROR(SUMPRODUCT('6. Patients'!CS$10:CS$107,OFFSET('6. Patients'!$GH$9,1,MATCH($D104,'6. Patients'!$GI$9:$IF$9,0),ROWS('6. Patients'!EF$10:EF$107))),0)+
IFERROR(SUMPRODUCT('6. Patients'!CS$10:CS$107,OFFSET('6. Patients'!$IG$9,1,MATCH($D104,'6. Patients'!$IH$9:$JA$9,0),ROWS('6. Patients'!EF$10:EF$107))),0),
IFERROR(SUMPRODUCT('6. Patients'!CS$10:CS$107,OFFSET('6. Patients'!$JB$9,1,MATCH($D104,'6. Patients'!$JC$9:$KZ$9,0),ROWS('6. Patients'!EF$10:EF$107))),0)+
IFERROR(SUMPRODUCT('6. Patients'!CS$10:CS$107,OFFSET('6. Patients'!$LA$9,1,MATCH($D104,'6. Patients'!$LB$9:$LU$9,0),ROWS('6. Patients'!EF$10:EF$107))),0)+
IFERROR(SUMPRODUCT('6. Patients'!CS$10:CS$107,OFFSET('6. Patients'!$LV$9,1,MATCH($D104,'6. Patients'!$LW$9:$NT$9,0),ROWS('6. Patients'!EF$10:EF$107))),0)+
IFERROR(SUMPRODUCT('6. Patients'!CS$10:CS$107,OFFSET('6. Patients'!$NU$9,1,MATCH($D104,'6. Patients'!$NV$9:$OO$9,0),ROWS('6. Patients'!EF$10:EF$107))),0),
IFERROR(SUMPRODUCT('6. Patients'!CS$10:CS$107,OFFSET('6. Patients'!$OP$9,1,MATCH($D104,'6. Patients'!$OQ$9:$QN$9,0),ROWS('6. Patients'!EF$10:EF$107))),0)+
IFERROR(SUMPRODUCT('6. Patients'!CS$10:CS$107,OFFSET('6. Patients'!$QO$9,1,MATCH($D104,'6. Patients'!$QP$9:$RI$9,0),ROWS('6. Patients'!EF$10:EF$107))),0)+
IFERROR(SUMPRODUCT('6. Patients'!CS$10:CS$107,OFFSET('6. Patients'!$RJ$9,1,MATCH($D104,'6. Patients'!$RK$9:$TH$9,0),ROWS('6. Patients'!EF$10:EF$107))),0)+
IFERROR(SUMPRODUCT('6. Patients'!CS$10:CS$107,OFFSET('6. Patients'!$TI$9,1,MATCH($D104,'6. Patients'!$TJ$9:$UC$9,0),ROWS('6. Patients'!EF$10:EF$107))),0))+
IFERROR(VLOOKUP($D104,$H$116:$L$146,COLUMNS($H$115:$J$115)-1+Z$7,0)*$E104*$F104*'1. General Inputs'!$J$25,0),0),0)</f>
        <v>0</v>
      </c>
      <c r="AA104" s="775">
        <f ca="1">ROUNDUP(IFERROR($F104*$E104*CHOOSE(AA$7,
IFERROR(SUMPRODUCT('6. Patients'!CT$10:CT$107,OFFSET('6. Patients'!$DN$9,1,MATCH($D104,'6. Patients'!$DO$9:$FL$9,0),ROWS('6. Patients'!EG$10:EG$107))),0)+
IFERROR(SUMPRODUCT('6. Patients'!CT$10:CT$107,OFFSET('6. Patients'!$FM$9,1,MATCH($D104,'6. Patients'!$FN$9:$GG$9,0),ROWS('6. Patients'!EG$10:EG$107))),0)+
IFERROR(SUMPRODUCT('6. Patients'!CT$10:CT$107,OFFSET('6. Patients'!$GH$9,1,MATCH($D104,'6. Patients'!$GI$9:$IF$9,0),ROWS('6. Patients'!EG$10:EG$107))),0)+
IFERROR(SUMPRODUCT('6. Patients'!CT$10:CT$107,OFFSET('6. Patients'!$IG$9,1,MATCH($D104,'6. Patients'!$IH$9:$JA$9,0),ROWS('6. Patients'!EG$10:EG$107))),0),
IFERROR(SUMPRODUCT('6. Patients'!CT$10:CT$107,OFFSET('6. Patients'!$JB$9,1,MATCH($D104,'6. Patients'!$JC$9:$KZ$9,0),ROWS('6. Patients'!EG$10:EG$107))),0)+
IFERROR(SUMPRODUCT('6. Patients'!CT$10:CT$107,OFFSET('6. Patients'!$LA$9,1,MATCH($D104,'6. Patients'!$LB$9:$LU$9,0),ROWS('6. Patients'!EG$10:EG$107))),0)+
IFERROR(SUMPRODUCT('6. Patients'!CT$10:CT$107,OFFSET('6. Patients'!$LV$9,1,MATCH($D104,'6. Patients'!$LW$9:$NT$9,0),ROWS('6. Patients'!EG$10:EG$107))),0)+
IFERROR(SUMPRODUCT('6. Patients'!CT$10:CT$107,OFFSET('6. Patients'!$NU$9,1,MATCH($D104,'6. Patients'!$NV$9:$OO$9,0),ROWS('6. Patients'!EG$10:EG$107))),0),
IFERROR(SUMPRODUCT('6. Patients'!CT$10:CT$107,OFFSET('6. Patients'!$OP$9,1,MATCH($D104,'6. Patients'!$OQ$9:$QN$9,0),ROWS('6. Patients'!EG$10:EG$107))),0)+
IFERROR(SUMPRODUCT('6. Patients'!CT$10:CT$107,OFFSET('6. Patients'!$QO$9,1,MATCH($D104,'6. Patients'!$QP$9:$RI$9,0),ROWS('6. Patients'!EG$10:EG$107))),0)+
IFERROR(SUMPRODUCT('6. Patients'!CT$10:CT$107,OFFSET('6. Patients'!$RJ$9,1,MATCH($D104,'6. Patients'!$RK$9:$TH$9,0),ROWS('6. Patients'!EG$10:EG$107))),0)+
IFERROR(SUMPRODUCT('6. Patients'!CT$10:CT$107,OFFSET('6. Patients'!$TI$9,1,MATCH($D104,'6. Patients'!$TJ$9:$UC$9,0),ROWS('6. Patients'!EG$10:EG$107))),0))+
IFERROR(VLOOKUP($D104,$H$116:$L$146,COLUMNS($H$115:$J$115)-1+AA$7,0)*$E104*$F104*'1. General Inputs'!$J$25,0),0),0)</f>
        <v>0</v>
      </c>
      <c r="AB104" s="775">
        <f ca="1">ROUNDUP(IFERROR($F104*$E104*CHOOSE(AB$7,
IFERROR(SUMPRODUCT('6. Patients'!CU$10:CU$107,OFFSET('6. Patients'!$DN$9,1,MATCH($D104,'6. Patients'!$DO$9:$FL$9,0),ROWS('6. Patients'!EH$10:EH$107))),0)+
IFERROR(SUMPRODUCT('6. Patients'!CU$10:CU$107,OFFSET('6. Patients'!$FM$9,1,MATCH($D104,'6. Patients'!$FN$9:$GG$9,0),ROWS('6. Patients'!EH$10:EH$107))),0)+
IFERROR(SUMPRODUCT('6. Patients'!CU$10:CU$107,OFFSET('6. Patients'!$GH$9,1,MATCH($D104,'6. Patients'!$GI$9:$IF$9,0),ROWS('6. Patients'!EH$10:EH$107))),0)+
IFERROR(SUMPRODUCT('6. Patients'!CU$10:CU$107,OFFSET('6. Patients'!$IG$9,1,MATCH($D104,'6. Patients'!$IH$9:$JA$9,0),ROWS('6. Patients'!EH$10:EH$107))),0),
IFERROR(SUMPRODUCT('6. Patients'!CU$10:CU$107,OFFSET('6. Patients'!$JB$9,1,MATCH($D104,'6. Patients'!$JC$9:$KZ$9,0),ROWS('6. Patients'!EH$10:EH$107))),0)+
IFERROR(SUMPRODUCT('6. Patients'!CU$10:CU$107,OFFSET('6. Patients'!$LA$9,1,MATCH($D104,'6. Patients'!$LB$9:$LU$9,0),ROWS('6. Patients'!EH$10:EH$107))),0)+
IFERROR(SUMPRODUCT('6. Patients'!CU$10:CU$107,OFFSET('6. Patients'!$LV$9,1,MATCH($D104,'6. Patients'!$LW$9:$NT$9,0),ROWS('6. Patients'!EH$10:EH$107))),0)+
IFERROR(SUMPRODUCT('6. Patients'!CU$10:CU$107,OFFSET('6. Patients'!$NU$9,1,MATCH($D104,'6. Patients'!$NV$9:$OO$9,0),ROWS('6. Patients'!EH$10:EH$107))),0),
IFERROR(SUMPRODUCT('6. Patients'!CU$10:CU$107,OFFSET('6. Patients'!$OP$9,1,MATCH($D104,'6. Patients'!$OQ$9:$QN$9,0),ROWS('6. Patients'!EH$10:EH$107))),0)+
IFERROR(SUMPRODUCT('6. Patients'!CU$10:CU$107,OFFSET('6. Patients'!$QO$9,1,MATCH($D104,'6. Patients'!$QP$9:$RI$9,0),ROWS('6. Patients'!EH$10:EH$107))),0)+
IFERROR(SUMPRODUCT('6. Patients'!CU$10:CU$107,OFFSET('6. Patients'!$RJ$9,1,MATCH($D104,'6. Patients'!$RK$9:$TH$9,0),ROWS('6. Patients'!EH$10:EH$107))),0)+
IFERROR(SUMPRODUCT('6. Patients'!CU$10:CU$107,OFFSET('6. Patients'!$TI$9,1,MATCH($D104,'6. Patients'!$TJ$9:$UC$9,0),ROWS('6. Patients'!EH$10:EH$107))),0))+
IFERROR(VLOOKUP($D104,$H$116:$L$146,COLUMNS($H$115:$J$115)-1+AB$7,0)*$E104*$F104*'1. General Inputs'!$J$25,0),0),0)</f>
        <v>0</v>
      </c>
      <c r="AC104" s="775">
        <f ca="1">ROUNDUP(IFERROR($F104*$E104*CHOOSE(AC$7,
IFERROR(SUMPRODUCT('6. Patients'!CV$10:CV$107,OFFSET('6. Patients'!$DN$9,1,MATCH($D104,'6. Patients'!$DO$9:$FL$9,0),ROWS('6. Patients'!EI$10:EI$107))),0)+
IFERROR(SUMPRODUCT('6. Patients'!CV$10:CV$107,OFFSET('6. Patients'!$FM$9,1,MATCH($D104,'6. Patients'!$FN$9:$GG$9,0),ROWS('6. Patients'!EI$10:EI$107))),0)+
IFERROR(SUMPRODUCT('6. Patients'!CV$10:CV$107,OFFSET('6. Patients'!$GH$9,1,MATCH($D104,'6. Patients'!$GI$9:$IF$9,0),ROWS('6. Patients'!EI$10:EI$107))),0)+
IFERROR(SUMPRODUCT('6. Patients'!CV$10:CV$107,OFFSET('6. Patients'!$IG$9,1,MATCH($D104,'6. Patients'!$IH$9:$JA$9,0),ROWS('6. Patients'!EI$10:EI$107))),0),
IFERROR(SUMPRODUCT('6. Patients'!CV$10:CV$107,OFFSET('6. Patients'!$JB$9,1,MATCH($D104,'6. Patients'!$JC$9:$KZ$9,0),ROWS('6. Patients'!EI$10:EI$107))),0)+
IFERROR(SUMPRODUCT('6. Patients'!CV$10:CV$107,OFFSET('6. Patients'!$LA$9,1,MATCH($D104,'6. Patients'!$LB$9:$LU$9,0),ROWS('6. Patients'!EI$10:EI$107))),0)+
IFERROR(SUMPRODUCT('6. Patients'!CV$10:CV$107,OFFSET('6. Patients'!$LV$9,1,MATCH($D104,'6. Patients'!$LW$9:$NT$9,0),ROWS('6. Patients'!EI$10:EI$107))),0)+
IFERROR(SUMPRODUCT('6. Patients'!CV$10:CV$107,OFFSET('6. Patients'!$NU$9,1,MATCH($D104,'6. Patients'!$NV$9:$OO$9,0),ROWS('6. Patients'!EI$10:EI$107))),0),
IFERROR(SUMPRODUCT('6. Patients'!CV$10:CV$107,OFFSET('6. Patients'!$OP$9,1,MATCH($D104,'6. Patients'!$OQ$9:$QN$9,0),ROWS('6. Patients'!EI$10:EI$107))),0)+
IFERROR(SUMPRODUCT('6. Patients'!CV$10:CV$107,OFFSET('6. Patients'!$QO$9,1,MATCH($D104,'6. Patients'!$QP$9:$RI$9,0),ROWS('6. Patients'!EI$10:EI$107))),0)+
IFERROR(SUMPRODUCT('6. Patients'!CV$10:CV$107,OFFSET('6. Patients'!$RJ$9,1,MATCH($D104,'6. Patients'!$RK$9:$TH$9,0),ROWS('6. Patients'!EI$10:EI$107))),0)+
IFERROR(SUMPRODUCT('6. Patients'!CV$10:CV$107,OFFSET('6. Patients'!$TI$9,1,MATCH($D104,'6. Patients'!$TJ$9:$UC$9,0),ROWS('6. Patients'!EI$10:EI$107))),0))+
IFERROR(VLOOKUP($D104,$H$116:$L$146,COLUMNS($H$115:$J$115)-1+AC$7,0)*$E104*$F104*'1. General Inputs'!$J$25,0),0),0)</f>
        <v>0</v>
      </c>
      <c r="AD104" s="775">
        <f ca="1">ROUNDUP(IFERROR($F104*$E104*CHOOSE(AD$7,
IFERROR(SUMPRODUCT('6. Patients'!CW$10:CW$107,OFFSET('6. Patients'!$DN$9,1,MATCH($D104,'6. Patients'!$DO$9:$FL$9,0),ROWS('6. Patients'!EJ$10:EJ$107))),0)+
IFERROR(SUMPRODUCT('6. Patients'!CW$10:CW$107,OFFSET('6. Patients'!$FM$9,1,MATCH($D104,'6. Patients'!$FN$9:$GG$9,0),ROWS('6. Patients'!EJ$10:EJ$107))),0)+
IFERROR(SUMPRODUCT('6. Patients'!CW$10:CW$107,OFFSET('6. Patients'!$GH$9,1,MATCH($D104,'6. Patients'!$GI$9:$IF$9,0),ROWS('6. Patients'!EJ$10:EJ$107))),0)+
IFERROR(SUMPRODUCT('6. Patients'!CW$10:CW$107,OFFSET('6. Patients'!$IG$9,1,MATCH($D104,'6. Patients'!$IH$9:$JA$9,0),ROWS('6. Patients'!EJ$10:EJ$107))),0),
IFERROR(SUMPRODUCT('6. Patients'!CW$10:CW$107,OFFSET('6. Patients'!$JB$9,1,MATCH($D104,'6. Patients'!$JC$9:$KZ$9,0),ROWS('6. Patients'!EJ$10:EJ$107))),0)+
IFERROR(SUMPRODUCT('6. Patients'!CW$10:CW$107,OFFSET('6. Patients'!$LA$9,1,MATCH($D104,'6. Patients'!$LB$9:$LU$9,0),ROWS('6. Patients'!EJ$10:EJ$107))),0)+
IFERROR(SUMPRODUCT('6. Patients'!CW$10:CW$107,OFFSET('6. Patients'!$LV$9,1,MATCH($D104,'6. Patients'!$LW$9:$NT$9,0),ROWS('6. Patients'!EJ$10:EJ$107))),0)+
IFERROR(SUMPRODUCT('6. Patients'!CW$10:CW$107,OFFSET('6. Patients'!$NU$9,1,MATCH($D104,'6. Patients'!$NV$9:$OO$9,0),ROWS('6. Patients'!EJ$10:EJ$107))),0),
IFERROR(SUMPRODUCT('6. Patients'!CW$10:CW$107,OFFSET('6. Patients'!$OP$9,1,MATCH($D104,'6. Patients'!$OQ$9:$QN$9,0),ROWS('6. Patients'!EJ$10:EJ$107))),0)+
IFERROR(SUMPRODUCT('6. Patients'!CW$10:CW$107,OFFSET('6. Patients'!$QO$9,1,MATCH($D104,'6. Patients'!$QP$9:$RI$9,0),ROWS('6. Patients'!EJ$10:EJ$107))),0)+
IFERROR(SUMPRODUCT('6. Patients'!CW$10:CW$107,OFFSET('6. Patients'!$RJ$9,1,MATCH($D104,'6. Patients'!$RK$9:$TH$9,0),ROWS('6. Patients'!EJ$10:EJ$107))),0)+
IFERROR(SUMPRODUCT('6. Patients'!CW$10:CW$107,OFFSET('6. Patients'!$TI$9,1,MATCH($D104,'6. Patients'!$TJ$9:$UC$9,0),ROWS('6. Patients'!EJ$10:EJ$107))),0))+
IFERROR(VLOOKUP($D104,$H$116:$L$146,COLUMNS($H$115:$J$115)-1+AD$7,0)*$E104*$F104*'1. General Inputs'!$J$25,0),0),0)</f>
        <v>0</v>
      </c>
      <c r="AE104" s="775">
        <f ca="1">ROUNDUP(IFERROR($F104*$E104*CHOOSE(AE$7,
IFERROR(SUMPRODUCT('6. Patients'!CX$10:CX$107,OFFSET('6. Patients'!$DN$9,1,MATCH($D104,'6. Patients'!$DO$9:$FL$9,0),ROWS('6. Patients'!EK$10:EK$107))),0)+
IFERROR(SUMPRODUCT('6. Patients'!CX$10:CX$107,OFFSET('6. Patients'!$FM$9,1,MATCH($D104,'6. Patients'!$FN$9:$GG$9,0),ROWS('6. Patients'!EK$10:EK$107))),0)+
IFERROR(SUMPRODUCT('6. Patients'!CX$10:CX$107,OFFSET('6. Patients'!$GH$9,1,MATCH($D104,'6. Patients'!$GI$9:$IF$9,0),ROWS('6. Patients'!EK$10:EK$107))),0)+
IFERROR(SUMPRODUCT('6. Patients'!CX$10:CX$107,OFFSET('6. Patients'!$IG$9,1,MATCH($D104,'6. Patients'!$IH$9:$JA$9,0),ROWS('6. Patients'!EK$10:EK$107))),0),
IFERROR(SUMPRODUCT('6. Patients'!CX$10:CX$107,OFFSET('6. Patients'!$JB$9,1,MATCH($D104,'6. Patients'!$JC$9:$KZ$9,0),ROWS('6. Patients'!EK$10:EK$107))),0)+
IFERROR(SUMPRODUCT('6. Patients'!CX$10:CX$107,OFFSET('6. Patients'!$LA$9,1,MATCH($D104,'6. Patients'!$LB$9:$LU$9,0),ROWS('6. Patients'!EK$10:EK$107))),0)+
IFERROR(SUMPRODUCT('6. Patients'!CX$10:CX$107,OFFSET('6. Patients'!$LV$9,1,MATCH($D104,'6. Patients'!$LW$9:$NT$9,0),ROWS('6. Patients'!EK$10:EK$107))),0)+
IFERROR(SUMPRODUCT('6. Patients'!CX$10:CX$107,OFFSET('6. Patients'!$NU$9,1,MATCH($D104,'6. Patients'!$NV$9:$OO$9,0),ROWS('6. Patients'!EK$10:EK$107))),0),
IFERROR(SUMPRODUCT('6. Patients'!CX$10:CX$107,OFFSET('6. Patients'!$OP$9,1,MATCH($D104,'6. Patients'!$OQ$9:$QN$9,0),ROWS('6. Patients'!EK$10:EK$107))),0)+
IFERROR(SUMPRODUCT('6. Patients'!CX$10:CX$107,OFFSET('6. Patients'!$QO$9,1,MATCH($D104,'6. Patients'!$QP$9:$RI$9,0),ROWS('6. Patients'!EK$10:EK$107))),0)+
IFERROR(SUMPRODUCT('6. Patients'!CX$10:CX$107,OFFSET('6. Patients'!$RJ$9,1,MATCH($D104,'6. Patients'!$RK$9:$TH$9,0),ROWS('6. Patients'!EK$10:EK$107))),0)+
IFERROR(SUMPRODUCT('6. Patients'!CX$10:CX$107,OFFSET('6. Patients'!$TI$9,1,MATCH($D104,'6. Patients'!$TJ$9:$UC$9,0),ROWS('6. Patients'!EK$10:EK$107))),0))+
IFERROR(VLOOKUP($D104,$H$116:$L$146,COLUMNS($H$115:$J$115)-1+AE$7,0)*$E104*$F104*'1. General Inputs'!$J$25,0),0),0)</f>
        <v>0</v>
      </c>
      <c r="AF104" s="775">
        <f ca="1">ROUNDUP(IFERROR($F104*$E104*CHOOSE(AF$7,
IFERROR(SUMPRODUCT('6. Patients'!CY$10:CY$107,OFFSET('6. Patients'!$DN$9,1,MATCH($D104,'6. Patients'!$DO$9:$FL$9,0),ROWS('6. Patients'!EL$10:EL$107))),0)+
IFERROR(SUMPRODUCT('6. Patients'!CY$10:CY$107,OFFSET('6. Patients'!$FM$9,1,MATCH($D104,'6. Patients'!$FN$9:$GG$9,0),ROWS('6. Patients'!EL$10:EL$107))),0)+
IFERROR(SUMPRODUCT('6. Patients'!CY$10:CY$107,OFFSET('6. Patients'!$GH$9,1,MATCH($D104,'6. Patients'!$GI$9:$IF$9,0),ROWS('6. Patients'!EL$10:EL$107))),0)+
IFERROR(SUMPRODUCT('6. Patients'!CY$10:CY$107,OFFSET('6. Patients'!$IG$9,1,MATCH($D104,'6. Patients'!$IH$9:$JA$9,0),ROWS('6. Patients'!EL$10:EL$107))),0),
IFERROR(SUMPRODUCT('6. Patients'!CY$10:CY$107,OFFSET('6. Patients'!$JB$9,1,MATCH($D104,'6. Patients'!$JC$9:$KZ$9,0),ROWS('6. Patients'!EL$10:EL$107))),0)+
IFERROR(SUMPRODUCT('6. Patients'!CY$10:CY$107,OFFSET('6. Patients'!$LA$9,1,MATCH($D104,'6. Patients'!$LB$9:$LU$9,0),ROWS('6. Patients'!EL$10:EL$107))),0)+
IFERROR(SUMPRODUCT('6. Patients'!CY$10:CY$107,OFFSET('6. Patients'!$LV$9,1,MATCH($D104,'6. Patients'!$LW$9:$NT$9,0),ROWS('6. Patients'!EL$10:EL$107))),0)+
IFERROR(SUMPRODUCT('6. Patients'!CY$10:CY$107,OFFSET('6. Patients'!$NU$9,1,MATCH($D104,'6. Patients'!$NV$9:$OO$9,0),ROWS('6. Patients'!EL$10:EL$107))),0),
IFERROR(SUMPRODUCT('6. Patients'!CY$10:CY$107,OFFSET('6. Patients'!$OP$9,1,MATCH($D104,'6. Patients'!$OQ$9:$QN$9,0),ROWS('6. Patients'!EL$10:EL$107))),0)+
IFERROR(SUMPRODUCT('6. Patients'!CY$10:CY$107,OFFSET('6. Patients'!$QO$9,1,MATCH($D104,'6. Patients'!$QP$9:$RI$9,0),ROWS('6. Patients'!EL$10:EL$107))),0)+
IFERROR(SUMPRODUCT('6. Patients'!CY$10:CY$107,OFFSET('6. Patients'!$RJ$9,1,MATCH($D104,'6. Patients'!$RK$9:$TH$9,0),ROWS('6. Patients'!EL$10:EL$107))),0)+
IFERROR(SUMPRODUCT('6. Patients'!CY$10:CY$107,OFFSET('6. Patients'!$TI$9,1,MATCH($D104,'6. Patients'!$TJ$9:$UC$9,0),ROWS('6. Patients'!EL$10:EL$107))),0))+
IFERROR(VLOOKUP($D104,$H$116:$L$146,COLUMNS($H$115:$J$115)-1+AF$7,0)*$E104*$F104*'1. General Inputs'!$J$25,0),0),0)</f>
        <v>0</v>
      </c>
      <c r="AG104" s="775">
        <f ca="1">ROUNDUP(IFERROR($F104*$E104*CHOOSE(AG$7,
IFERROR(SUMPRODUCT('6. Patients'!CZ$10:CZ$107,OFFSET('6. Patients'!$DN$9,1,MATCH($D104,'6. Patients'!$DO$9:$FL$9,0),ROWS('6. Patients'!EM$10:EM$107))),0)+
IFERROR(SUMPRODUCT('6. Patients'!CZ$10:CZ$107,OFFSET('6. Patients'!$FM$9,1,MATCH($D104,'6. Patients'!$FN$9:$GG$9,0),ROWS('6. Patients'!EM$10:EM$107))),0)+
IFERROR(SUMPRODUCT('6. Patients'!CZ$10:CZ$107,OFFSET('6. Patients'!$GH$9,1,MATCH($D104,'6. Patients'!$GI$9:$IF$9,0),ROWS('6. Patients'!EM$10:EM$107))),0)+
IFERROR(SUMPRODUCT('6. Patients'!CZ$10:CZ$107,OFFSET('6. Patients'!$IG$9,1,MATCH($D104,'6. Patients'!$IH$9:$JA$9,0),ROWS('6. Patients'!EM$10:EM$107))),0),
IFERROR(SUMPRODUCT('6. Patients'!CZ$10:CZ$107,OFFSET('6. Patients'!$JB$9,1,MATCH($D104,'6. Patients'!$JC$9:$KZ$9,0),ROWS('6. Patients'!EM$10:EM$107))),0)+
IFERROR(SUMPRODUCT('6. Patients'!CZ$10:CZ$107,OFFSET('6. Patients'!$LA$9,1,MATCH($D104,'6. Patients'!$LB$9:$LU$9,0),ROWS('6. Patients'!EM$10:EM$107))),0)+
IFERROR(SUMPRODUCT('6. Patients'!CZ$10:CZ$107,OFFSET('6. Patients'!$LV$9,1,MATCH($D104,'6. Patients'!$LW$9:$NT$9,0),ROWS('6. Patients'!EM$10:EM$107))),0)+
IFERROR(SUMPRODUCT('6. Patients'!CZ$10:CZ$107,OFFSET('6. Patients'!$NU$9,1,MATCH($D104,'6. Patients'!$NV$9:$OO$9,0),ROWS('6. Patients'!EM$10:EM$107))),0),
IFERROR(SUMPRODUCT('6. Patients'!CZ$10:CZ$107,OFFSET('6. Patients'!$OP$9,1,MATCH($D104,'6. Patients'!$OQ$9:$QN$9,0),ROWS('6. Patients'!EM$10:EM$107))),0)+
IFERROR(SUMPRODUCT('6. Patients'!CZ$10:CZ$107,OFFSET('6. Patients'!$QO$9,1,MATCH($D104,'6. Patients'!$QP$9:$RI$9,0),ROWS('6. Patients'!EM$10:EM$107))),0)+
IFERROR(SUMPRODUCT('6. Patients'!CZ$10:CZ$107,OFFSET('6. Patients'!$RJ$9,1,MATCH($D104,'6. Patients'!$RK$9:$TH$9,0),ROWS('6. Patients'!EM$10:EM$107))),0)+
IFERROR(SUMPRODUCT('6. Patients'!CZ$10:CZ$107,OFFSET('6. Patients'!$TI$9,1,MATCH($D104,'6. Patients'!$TJ$9:$UC$9,0),ROWS('6. Patients'!EM$10:EM$107))),0))+
IFERROR(VLOOKUP($D104,$H$116:$L$146,COLUMNS($H$115:$J$115)-1+AG$7,0)*$E104*$F104*'1. General Inputs'!$J$25,0),0),0)</f>
        <v>0</v>
      </c>
      <c r="AH104" s="775">
        <f ca="1">ROUNDUP(IFERROR($F104*$E104*CHOOSE(AH$7,
IFERROR(SUMPRODUCT('6. Patients'!DA$10:DA$107,OFFSET('6. Patients'!$DN$9,1,MATCH($D104,'6. Patients'!$DO$9:$FL$9,0),ROWS('6. Patients'!EN$10:EN$107))),0)+
IFERROR(SUMPRODUCT('6. Patients'!DA$10:DA$107,OFFSET('6. Patients'!$FM$9,1,MATCH($D104,'6. Patients'!$FN$9:$GG$9,0),ROWS('6. Patients'!EN$10:EN$107))),0)+
IFERROR(SUMPRODUCT('6. Patients'!DA$10:DA$107,OFFSET('6. Patients'!$GH$9,1,MATCH($D104,'6. Patients'!$GI$9:$IF$9,0),ROWS('6. Patients'!EN$10:EN$107))),0)+
IFERROR(SUMPRODUCT('6. Patients'!DA$10:DA$107,OFFSET('6. Patients'!$IG$9,1,MATCH($D104,'6. Patients'!$IH$9:$JA$9,0),ROWS('6. Patients'!EN$10:EN$107))),0),
IFERROR(SUMPRODUCT('6. Patients'!DA$10:DA$107,OFFSET('6. Patients'!$JB$9,1,MATCH($D104,'6. Patients'!$JC$9:$KZ$9,0),ROWS('6. Patients'!EN$10:EN$107))),0)+
IFERROR(SUMPRODUCT('6. Patients'!DA$10:DA$107,OFFSET('6. Patients'!$LA$9,1,MATCH($D104,'6. Patients'!$LB$9:$LU$9,0),ROWS('6. Patients'!EN$10:EN$107))),0)+
IFERROR(SUMPRODUCT('6. Patients'!DA$10:DA$107,OFFSET('6. Patients'!$LV$9,1,MATCH($D104,'6. Patients'!$LW$9:$NT$9,0),ROWS('6. Patients'!EN$10:EN$107))),0)+
IFERROR(SUMPRODUCT('6. Patients'!DA$10:DA$107,OFFSET('6. Patients'!$NU$9,1,MATCH($D104,'6. Patients'!$NV$9:$OO$9,0),ROWS('6. Patients'!EN$10:EN$107))),0),
IFERROR(SUMPRODUCT('6. Patients'!DA$10:DA$107,OFFSET('6. Patients'!$OP$9,1,MATCH($D104,'6. Patients'!$OQ$9:$QN$9,0),ROWS('6. Patients'!EN$10:EN$107))),0)+
IFERROR(SUMPRODUCT('6. Patients'!DA$10:DA$107,OFFSET('6. Patients'!$QO$9,1,MATCH($D104,'6. Patients'!$QP$9:$RI$9,0),ROWS('6. Patients'!EN$10:EN$107))),0)+
IFERROR(SUMPRODUCT('6. Patients'!DA$10:DA$107,OFFSET('6. Patients'!$RJ$9,1,MATCH($D104,'6. Patients'!$RK$9:$TH$9,0),ROWS('6. Patients'!EN$10:EN$107))),0)+
IFERROR(SUMPRODUCT('6. Patients'!DA$10:DA$107,OFFSET('6. Patients'!$TI$9,1,MATCH($D104,'6. Patients'!$TJ$9:$UC$9,0),ROWS('6. Patients'!EN$10:EN$107))),0))+
IFERROR(VLOOKUP($D104,$H$116:$L$146,COLUMNS($H$115:$J$115)-1+AH$7,0)*$E104*$F104*'1. General Inputs'!$J$25,0),0),0)</f>
        <v>0</v>
      </c>
      <c r="AI104" s="775">
        <f ca="1">ROUNDUP(IFERROR($F104*$E104*CHOOSE(AI$7,
IFERROR(SUMPRODUCT('6. Patients'!DB$10:DB$107,OFFSET('6. Patients'!$DN$9,1,MATCH($D104,'6. Patients'!$DO$9:$FL$9,0),ROWS('6. Patients'!EO$10:EO$107))),0)+
IFERROR(SUMPRODUCT('6. Patients'!DB$10:DB$107,OFFSET('6. Patients'!$FM$9,1,MATCH($D104,'6. Patients'!$FN$9:$GG$9,0),ROWS('6. Patients'!EO$10:EO$107))),0)+
IFERROR(SUMPRODUCT('6. Patients'!DB$10:DB$107,OFFSET('6. Patients'!$GH$9,1,MATCH($D104,'6. Patients'!$GI$9:$IF$9,0),ROWS('6. Patients'!EO$10:EO$107))),0)+
IFERROR(SUMPRODUCT('6. Patients'!DB$10:DB$107,OFFSET('6. Patients'!$IG$9,1,MATCH($D104,'6. Patients'!$IH$9:$JA$9,0),ROWS('6. Patients'!EO$10:EO$107))),0),
IFERROR(SUMPRODUCT('6. Patients'!DB$10:DB$107,OFFSET('6. Patients'!$JB$9,1,MATCH($D104,'6. Patients'!$JC$9:$KZ$9,0),ROWS('6. Patients'!EO$10:EO$107))),0)+
IFERROR(SUMPRODUCT('6. Patients'!DB$10:DB$107,OFFSET('6. Patients'!$LA$9,1,MATCH($D104,'6. Patients'!$LB$9:$LU$9,0),ROWS('6. Patients'!EO$10:EO$107))),0)+
IFERROR(SUMPRODUCT('6. Patients'!DB$10:DB$107,OFFSET('6. Patients'!$LV$9,1,MATCH($D104,'6. Patients'!$LW$9:$NT$9,0),ROWS('6. Patients'!EO$10:EO$107))),0)+
IFERROR(SUMPRODUCT('6. Patients'!DB$10:DB$107,OFFSET('6. Patients'!$NU$9,1,MATCH($D104,'6. Patients'!$NV$9:$OO$9,0),ROWS('6. Patients'!EO$10:EO$107))),0),
IFERROR(SUMPRODUCT('6. Patients'!DB$10:DB$107,OFFSET('6. Patients'!$OP$9,1,MATCH($D104,'6. Patients'!$OQ$9:$QN$9,0),ROWS('6. Patients'!EO$10:EO$107))),0)+
IFERROR(SUMPRODUCT('6. Patients'!DB$10:DB$107,OFFSET('6. Patients'!$QO$9,1,MATCH($D104,'6. Patients'!$QP$9:$RI$9,0),ROWS('6. Patients'!EO$10:EO$107))),0)+
IFERROR(SUMPRODUCT('6. Patients'!DB$10:DB$107,OFFSET('6. Patients'!$RJ$9,1,MATCH($D104,'6. Patients'!$RK$9:$TH$9,0),ROWS('6. Patients'!EO$10:EO$107))),0)+
IFERROR(SUMPRODUCT('6. Patients'!DB$10:DB$107,OFFSET('6. Patients'!$TI$9,1,MATCH($D104,'6. Patients'!$TJ$9:$UC$9,0),ROWS('6. Patients'!EO$10:EO$107))),0))+
IFERROR(VLOOKUP($D104,$H$116:$L$146,COLUMNS($H$115:$J$115)-1+AI$7,0)*$E104*$F104*'1. General Inputs'!$J$25,0),0),0)</f>
        <v>0</v>
      </c>
      <c r="AJ104" s="775">
        <f ca="1">ROUNDUP(IFERROR($F104*$E104*CHOOSE(AJ$7,
IFERROR(SUMPRODUCT('6. Patients'!DC$10:DC$107,OFFSET('6. Patients'!$DN$9,1,MATCH($D104,'6. Patients'!$DO$9:$FL$9,0),ROWS('6. Patients'!EP$10:EP$107))),0)+
IFERROR(SUMPRODUCT('6. Patients'!DC$10:DC$107,OFFSET('6. Patients'!$FM$9,1,MATCH($D104,'6. Patients'!$FN$9:$GG$9,0),ROWS('6. Patients'!EP$10:EP$107))),0)+
IFERROR(SUMPRODUCT('6. Patients'!DC$10:DC$107,OFFSET('6. Patients'!$GH$9,1,MATCH($D104,'6. Patients'!$GI$9:$IF$9,0),ROWS('6. Patients'!EP$10:EP$107))),0)+
IFERROR(SUMPRODUCT('6. Patients'!DC$10:DC$107,OFFSET('6. Patients'!$IG$9,1,MATCH($D104,'6. Patients'!$IH$9:$JA$9,0),ROWS('6. Patients'!EP$10:EP$107))),0),
IFERROR(SUMPRODUCT('6. Patients'!DC$10:DC$107,OFFSET('6. Patients'!$JB$9,1,MATCH($D104,'6. Patients'!$JC$9:$KZ$9,0),ROWS('6. Patients'!EP$10:EP$107))),0)+
IFERROR(SUMPRODUCT('6. Patients'!DC$10:DC$107,OFFSET('6. Patients'!$LA$9,1,MATCH($D104,'6. Patients'!$LB$9:$LU$9,0),ROWS('6. Patients'!EP$10:EP$107))),0)+
IFERROR(SUMPRODUCT('6. Patients'!DC$10:DC$107,OFFSET('6. Patients'!$LV$9,1,MATCH($D104,'6. Patients'!$LW$9:$NT$9,0),ROWS('6. Patients'!EP$10:EP$107))),0)+
IFERROR(SUMPRODUCT('6. Patients'!DC$10:DC$107,OFFSET('6. Patients'!$NU$9,1,MATCH($D104,'6. Patients'!$NV$9:$OO$9,0),ROWS('6. Patients'!EP$10:EP$107))),0),
IFERROR(SUMPRODUCT('6. Patients'!DC$10:DC$107,OFFSET('6. Patients'!$OP$9,1,MATCH($D104,'6. Patients'!$OQ$9:$QN$9,0),ROWS('6. Patients'!EP$10:EP$107))),0)+
IFERROR(SUMPRODUCT('6. Patients'!DC$10:DC$107,OFFSET('6. Patients'!$QO$9,1,MATCH($D104,'6. Patients'!$QP$9:$RI$9,0),ROWS('6. Patients'!EP$10:EP$107))),0)+
IFERROR(SUMPRODUCT('6. Patients'!DC$10:DC$107,OFFSET('6. Patients'!$RJ$9,1,MATCH($D104,'6. Patients'!$RK$9:$TH$9,0),ROWS('6. Patients'!EP$10:EP$107))),0)+
IFERROR(SUMPRODUCT('6. Patients'!DC$10:DC$107,OFFSET('6. Patients'!$TI$9,1,MATCH($D104,'6. Patients'!$TJ$9:$UC$9,0),ROWS('6. Patients'!EP$10:EP$107))),0))+
IFERROR(VLOOKUP($D104,$H$116:$L$146,COLUMNS($H$115:$J$115)-1+AJ$7,0)*$E104*$F104*'1. General Inputs'!$J$25,0),0),0)</f>
        <v>0</v>
      </c>
      <c r="AK104" s="775">
        <f ca="1">ROUNDUP(IFERROR($F104*$E104*CHOOSE(AK$7,
IFERROR(SUMPRODUCT('6. Patients'!DD$10:DD$107,OFFSET('6. Patients'!$DN$9,1,MATCH($D104,'6. Patients'!$DO$9:$FL$9,0),ROWS('6. Patients'!EQ$10:EQ$107))),0)+
IFERROR(SUMPRODUCT('6. Patients'!DD$10:DD$107,OFFSET('6. Patients'!$FM$9,1,MATCH($D104,'6. Patients'!$FN$9:$GG$9,0),ROWS('6. Patients'!EQ$10:EQ$107))),0)+
IFERROR(SUMPRODUCT('6. Patients'!DD$10:DD$107,OFFSET('6. Patients'!$GH$9,1,MATCH($D104,'6. Patients'!$GI$9:$IF$9,0),ROWS('6. Patients'!EQ$10:EQ$107))),0)+
IFERROR(SUMPRODUCT('6. Patients'!DD$10:DD$107,OFFSET('6. Patients'!$IG$9,1,MATCH($D104,'6. Patients'!$IH$9:$JA$9,0),ROWS('6. Patients'!EQ$10:EQ$107))),0),
IFERROR(SUMPRODUCT('6. Patients'!DD$10:DD$107,OFFSET('6. Patients'!$JB$9,1,MATCH($D104,'6. Patients'!$JC$9:$KZ$9,0),ROWS('6. Patients'!EQ$10:EQ$107))),0)+
IFERROR(SUMPRODUCT('6. Patients'!DD$10:DD$107,OFFSET('6. Patients'!$LA$9,1,MATCH($D104,'6. Patients'!$LB$9:$LU$9,0),ROWS('6. Patients'!EQ$10:EQ$107))),0)+
IFERROR(SUMPRODUCT('6. Patients'!DD$10:DD$107,OFFSET('6. Patients'!$LV$9,1,MATCH($D104,'6. Patients'!$LW$9:$NT$9,0),ROWS('6. Patients'!EQ$10:EQ$107))),0)+
IFERROR(SUMPRODUCT('6. Patients'!DD$10:DD$107,OFFSET('6. Patients'!$NU$9,1,MATCH($D104,'6. Patients'!$NV$9:$OO$9,0),ROWS('6. Patients'!EQ$10:EQ$107))),0),
IFERROR(SUMPRODUCT('6. Patients'!DD$10:DD$107,OFFSET('6. Patients'!$OP$9,1,MATCH($D104,'6. Patients'!$OQ$9:$QN$9,0),ROWS('6. Patients'!EQ$10:EQ$107))),0)+
IFERROR(SUMPRODUCT('6. Patients'!DD$10:DD$107,OFFSET('6. Patients'!$QO$9,1,MATCH($D104,'6. Patients'!$QP$9:$RI$9,0),ROWS('6. Patients'!EQ$10:EQ$107))),0)+
IFERROR(SUMPRODUCT('6. Patients'!DD$10:DD$107,OFFSET('6. Patients'!$RJ$9,1,MATCH($D104,'6. Patients'!$RK$9:$TH$9,0),ROWS('6. Patients'!EQ$10:EQ$107))),0)+
IFERROR(SUMPRODUCT('6. Patients'!DD$10:DD$107,OFFSET('6. Patients'!$TI$9,1,MATCH($D104,'6. Patients'!$TJ$9:$UC$9,0),ROWS('6. Patients'!EQ$10:EQ$107))),0))+
IFERROR(VLOOKUP($D104,$H$116:$L$146,COLUMNS($H$115:$J$115)-1+AK$7,0)*$E104*$F104*'1. General Inputs'!$J$25,0),0),0)</f>
        <v>0</v>
      </c>
      <c r="AL104" s="775">
        <f ca="1">ROUNDUP(IFERROR($F104*$E104*CHOOSE(AL$7,
IFERROR(SUMPRODUCT('6. Patients'!DE$10:DE$107,OFFSET('6. Patients'!$DN$9,1,MATCH($D104,'6. Patients'!$DO$9:$FL$9,0),ROWS('6. Patients'!ER$10:ER$107))),0)+
IFERROR(SUMPRODUCT('6. Patients'!DE$10:DE$107,OFFSET('6. Patients'!$FM$9,1,MATCH($D104,'6. Patients'!$FN$9:$GG$9,0),ROWS('6. Patients'!ER$10:ER$107))),0)+
IFERROR(SUMPRODUCT('6. Patients'!DE$10:DE$107,OFFSET('6. Patients'!$GH$9,1,MATCH($D104,'6. Patients'!$GI$9:$IF$9,0),ROWS('6. Patients'!ER$10:ER$107))),0)+
IFERROR(SUMPRODUCT('6. Patients'!DE$10:DE$107,OFFSET('6. Patients'!$IG$9,1,MATCH($D104,'6. Patients'!$IH$9:$JA$9,0),ROWS('6. Patients'!ER$10:ER$107))),0),
IFERROR(SUMPRODUCT('6. Patients'!DE$10:DE$107,OFFSET('6. Patients'!$JB$9,1,MATCH($D104,'6. Patients'!$JC$9:$KZ$9,0),ROWS('6. Patients'!ER$10:ER$107))),0)+
IFERROR(SUMPRODUCT('6. Patients'!DE$10:DE$107,OFFSET('6. Patients'!$LA$9,1,MATCH($D104,'6. Patients'!$LB$9:$LU$9,0),ROWS('6. Patients'!ER$10:ER$107))),0)+
IFERROR(SUMPRODUCT('6. Patients'!DE$10:DE$107,OFFSET('6. Patients'!$LV$9,1,MATCH($D104,'6. Patients'!$LW$9:$NT$9,0),ROWS('6. Patients'!ER$10:ER$107))),0)+
IFERROR(SUMPRODUCT('6. Patients'!DE$10:DE$107,OFFSET('6. Patients'!$NU$9,1,MATCH($D104,'6. Patients'!$NV$9:$OO$9,0),ROWS('6. Patients'!ER$10:ER$107))),0),
IFERROR(SUMPRODUCT('6. Patients'!DE$10:DE$107,OFFSET('6. Patients'!$OP$9,1,MATCH($D104,'6. Patients'!$OQ$9:$QN$9,0),ROWS('6. Patients'!ER$10:ER$107))),0)+
IFERROR(SUMPRODUCT('6. Patients'!DE$10:DE$107,OFFSET('6. Patients'!$QO$9,1,MATCH($D104,'6. Patients'!$QP$9:$RI$9,0),ROWS('6. Patients'!ER$10:ER$107))),0)+
IFERROR(SUMPRODUCT('6. Patients'!DE$10:DE$107,OFFSET('6. Patients'!$RJ$9,1,MATCH($D104,'6. Patients'!$RK$9:$TH$9,0),ROWS('6. Patients'!ER$10:ER$107))),0)+
IFERROR(SUMPRODUCT('6. Patients'!DE$10:DE$107,OFFSET('6. Patients'!$TI$9,1,MATCH($D104,'6. Patients'!$TJ$9:$UC$9,0),ROWS('6. Patients'!ER$10:ER$107))),0))+
IFERROR(VLOOKUP($D104,$H$116:$L$146,COLUMNS($H$115:$J$115)-1+AL$7,0)*$E104*$F104*'1. General Inputs'!$J$25,0),0),0)</f>
        <v>0</v>
      </c>
      <c r="AM104" s="775">
        <f ca="1">ROUNDUP(IFERROR($F104*$E104*CHOOSE(AM$7,
IFERROR(SUMPRODUCT('6. Patients'!DF$10:DF$107,OFFSET('6. Patients'!$DN$9,1,MATCH($D104,'6. Patients'!$DO$9:$FL$9,0),ROWS('6. Patients'!ES$10:ES$107))),0)+
IFERROR(SUMPRODUCT('6. Patients'!DF$10:DF$107,OFFSET('6. Patients'!$FM$9,1,MATCH($D104,'6. Patients'!$FN$9:$GG$9,0),ROWS('6. Patients'!ES$10:ES$107))),0)+
IFERROR(SUMPRODUCT('6. Patients'!DF$10:DF$107,OFFSET('6. Patients'!$GH$9,1,MATCH($D104,'6. Patients'!$GI$9:$IF$9,0),ROWS('6. Patients'!ES$10:ES$107))),0)+
IFERROR(SUMPRODUCT('6. Patients'!DF$10:DF$107,OFFSET('6. Patients'!$IG$9,1,MATCH($D104,'6. Patients'!$IH$9:$JA$9,0),ROWS('6. Patients'!ES$10:ES$107))),0),
IFERROR(SUMPRODUCT('6. Patients'!DF$10:DF$107,OFFSET('6. Patients'!$JB$9,1,MATCH($D104,'6. Patients'!$JC$9:$KZ$9,0),ROWS('6. Patients'!ES$10:ES$107))),0)+
IFERROR(SUMPRODUCT('6. Patients'!DF$10:DF$107,OFFSET('6. Patients'!$LA$9,1,MATCH($D104,'6. Patients'!$LB$9:$LU$9,0),ROWS('6. Patients'!ES$10:ES$107))),0)+
IFERROR(SUMPRODUCT('6. Patients'!DF$10:DF$107,OFFSET('6. Patients'!$LV$9,1,MATCH($D104,'6. Patients'!$LW$9:$NT$9,0),ROWS('6. Patients'!ES$10:ES$107))),0)+
IFERROR(SUMPRODUCT('6. Patients'!DF$10:DF$107,OFFSET('6. Patients'!$NU$9,1,MATCH($D104,'6. Patients'!$NV$9:$OO$9,0),ROWS('6. Patients'!ES$10:ES$107))),0),
IFERROR(SUMPRODUCT('6. Patients'!DF$10:DF$107,OFFSET('6. Patients'!$OP$9,1,MATCH($D104,'6. Patients'!$OQ$9:$QN$9,0),ROWS('6. Patients'!ES$10:ES$107))),0)+
IFERROR(SUMPRODUCT('6. Patients'!DF$10:DF$107,OFFSET('6. Patients'!$QO$9,1,MATCH($D104,'6. Patients'!$QP$9:$RI$9,0),ROWS('6. Patients'!ES$10:ES$107))),0)+
IFERROR(SUMPRODUCT('6. Patients'!DF$10:DF$107,OFFSET('6. Patients'!$RJ$9,1,MATCH($D104,'6. Patients'!$RK$9:$TH$9,0),ROWS('6. Patients'!ES$10:ES$107))),0)+
IFERROR(SUMPRODUCT('6. Patients'!DF$10:DF$107,OFFSET('6. Patients'!$TI$9,1,MATCH($D104,'6. Patients'!$TJ$9:$UC$9,0),ROWS('6. Patients'!ES$10:ES$107))),0))+
IFERROR(VLOOKUP($D104,$H$116:$L$146,COLUMNS($H$115:$J$115)-1+AM$7,0)*$E104*$F104*'1. General Inputs'!$J$25,0),0),0)</f>
        <v>0</v>
      </c>
      <c r="AN104" s="775">
        <f ca="1">ROUNDUP(IFERROR($F104*$E104*CHOOSE(AN$7,
IFERROR(SUMPRODUCT('6. Patients'!DG$10:DG$107,OFFSET('6. Patients'!$DN$9,1,MATCH($D104,'6. Patients'!$DO$9:$FL$9,0),ROWS('6. Patients'!ET$10:ET$107))),0)+
IFERROR(SUMPRODUCT('6. Patients'!DG$10:DG$107,OFFSET('6. Patients'!$FM$9,1,MATCH($D104,'6. Patients'!$FN$9:$GG$9,0),ROWS('6. Patients'!ET$10:ET$107))),0)+
IFERROR(SUMPRODUCT('6. Patients'!DG$10:DG$107,OFFSET('6. Patients'!$GH$9,1,MATCH($D104,'6. Patients'!$GI$9:$IF$9,0),ROWS('6. Patients'!ET$10:ET$107))),0)+
IFERROR(SUMPRODUCT('6. Patients'!DG$10:DG$107,OFFSET('6. Patients'!$IG$9,1,MATCH($D104,'6. Patients'!$IH$9:$JA$9,0),ROWS('6. Patients'!ET$10:ET$107))),0),
IFERROR(SUMPRODUCT('6. Patients'!DG$10:DG$107,OFFSET('6. Patients'!$JB$9,1,MATCH($D104,'6. Patients'!$JC$9:$KZ$9,0),ROWS('6. Patients'!ET$10:ET$107))),0)+
IFERROR(SUMPRODUCT('6. Patients'!DG$10:DG$107,OFFSET('6. Patients'!$LA$9,1,MATCH($D104,'6. Patients'!$LB$9:$LU$9,0),ROWS('6. Patients'!ET$10:ET$107))),0)+
IFERROR(SUMPRODUCT('6. Patients'!DG$10:DG$107,OFFSET('6. Patients'!$LV$9,1,MATCH($D104,'6. Patients'!$LW$9:$NT$9,0),ROWS('6. Patients'!ET$10:ET$107))),0)+
IFERROR(SUMPRODUCT('6. Patients'!DG$10:DG$107,OFFSET('6. Patients'!$NU$9,1,MATCH($D104,'6. Patients'!$NV$9:$OO$9,0),ROWS('6. Patients'!ET$10:ET$107))),0),
IFERROR(SUMPRODUCT('6. Patients'!DG$10:DG$107,OFFSET('6. Patients'!$OP$9,1,MATCH($D104,'6. Patients'!$OQ$9:$QN$9,0),ROWS('6. Patients'!ET$10:ET$107))),0)+
IFERROR(SUMPRODUCT('6. Patients'!DG$10:DG$107,OFFSET('6. Patients'!$QO$9,1,MATCH($D104,'6. Patients'!$QP$9:$RI$9,0),ROWS('6. Patients'!ET$10:ET$107))),0)+
IFERROR(SUMPRODUCT('6. Patients'!DG$10:DG$107,OFFSET('6. Patients'!$RJ$9,1,MATCH($D104,'6. Patients'!$RK$9:$TH$9,0),ROWS('6. Patients'!ET$10:ET$107))),0)+
IFERROR(SUMPRODUCT('6. Patients'!DG$10:DG$107,OFFSET('6. Patients'!$TI$9,1,MATCH($D104,'6. Patients'!$TJ$9:$UC$9,0),ROWS('6. Patients'!ET$10:ET$107))),0))+
IFERROR(VLOOKUP($D104,$H$116:$L$146,COLUMNS($H$115:$J$115)-1+AN$7,0)*$E104*$F104*'1. General Inputs'!$J$25,0),0),0)</f>
        <v>0</v>
      </c>
      <c r="AO104" s="775">
        <f ca="1">ROUNDUP(IFERROR($F104*$E104*CHOOSE(AO$7,
IFERROR(SUMPRODUCT('6. Patients'!DH$10:DH$107,OFFSET('6. Patients'!$DN$9,1,MATCH($D104,'6. Patients'!$DO$9:$FL$9,0),ROWS('6. Patients'!EU$10:EU$107))),0)+
IFERROR(SUMPRODUCT('6. Patients'!DH$10:DH$107,OFFSET('6. Patients'!$FM$9,1,MATCH($D104,'6. Patients'!$FN$9:$GG$9,0),ROWS('6. Patients'!EU$10:EU$107))),0)+
IFERROR(SUMPRODUCT('6. Patients'!DH$10:DH$107,OFFSET('6. Patients'!$GH$9,1,MATCH($D104,'6. Patients'!$GI$9:$IF$9,0),ROWS('6. Patients'!EU$10:EU$107))),0)+
IFERROR(SUMPRODUCT('6. Patients'!DH$10:DH$107,OFFSET('6. Patients'!$IG$9,1,MATCH($D104,'6. Patients'!$IH$9:$JA$9,0),ROWS('6. Patients'!EU$10:EU$107))),0),
IFERROR(SUMPRODUCT('6. Patients'!DH$10:DH$107,OFFSET('6. Patients'!$JB$9,1,MATCH($D104,'6. Patients'!$JC$9:$KZ$9,0),ROWS('6. Patients'!EU$10:EU$107))),0)+
IFERROR(SUMPRODUCT('6. Patients'!DH$10:DH$107,OFFSET('6. Patients'!$LA$9,1,MATCH($D104,'6. Patients'!$LB$9:$LU$9,0),ROWS('6. Patients'!EU$10:EU$107))),0)+
IFERROR(SUMPRODUCT('6. Patients'!DH$10:DH$107,OFFSET('6. Patients'!$LV$9,1,MATCH($D104,'6. Patients'!$LW$9:$NT$9,0),ROWS('6. Patients'!EU$10:EU$107))),0)+
IFERROR(SUMPRODUCT('6. Patients'!DH$10:DH$107,OFFSET('6. Patients'!$NU$9,1,MATCH($D104,'6. Patients'!$NV$9:$OO$9,0),ROWS('6. Patients'!EU$10:EU$107))),0),
IFERROR(SUMPRODUCT('6. Patients'!DH$10:DH$107,OFFSET('6. Patients'!$OP$9,1,MATCH($D104,'6. Patients'!$OQ$9:$QN$9,0),ROWS('6. Patients'!EU$10:EU$107))),0)+
IFERROR(SUMPRODUCT('6. Patients'!DH$10:DH$107,OFFSET('6. Patients'!$QO$9,1,MATCH($D104,'6. Patients'!$QP$9:$RI$9,0),ROWS('6. Patients'!EU$10:EU$107))),0)+
IFERROR(SUMPRODUCT('6. Patients'!DH$10:DH$107,OFFSET('6. Patients'!$RJ$9,1,MATCH($D104,'6. Patients'!$RK$9:$TH$9,0),ROWS('6. Patients'!EU$10:EU$107))),0)+
IFERROR(SUMPRODUCT('6. Patients'!DH$10:DH$107,OFFSET('6. Patients'!$TI$9,1,MATCH($D104,'6. Patients'!$TJ$9:$UC$9,0),ROWS('6. Patients'!EU$10:EU$107))),0))+
IFERROR(VLOOKUP($D104,$H$116:$L$146,COLUMNS($H$115:$J$115)-1+AO$7,0)*$E104*$F104*'1. General Inputs'!$J$25,0),0),0)</f>
        <v>0</v>
      </c>
      <c r="AP104" s="775">
        <f ca="1">ROUNDUP(IFERROR($F104*$E104*CHOOSE(AP$7,
IFERROR(SUMPRODUCT('6. Patients'!DI$10:DI$107,OFFSET('6. Patients'!$DN$9,1,MATCH($D104,'6. Patients'!$DO$9:$FL$9,0),ROWS('6. Patients'!EV$10:EV$107))),0)+
IFERROR(SUMPRODUCT('6. Patients'!DI$10:DI$107,OFFSET('6. Patients'!$FM$9,1,MATCH($D104,'6. Patients'!$FN$9:$GG$9,0),ROWS('6. Patients'!EV$10:EV$107))),0)+
IFERROR(SUMPRODUCT('6. Patients'!DI$10:DI$107,OFFSET('6. Patients'!$GH$9,1,MATCH($D104,'6. Patients'!$GI$9:$IF$9,0),ROWS('6. Patients'!EV$10:EV$107))),0)+
IFERROR(SUMPRODUCT('6. Patients'!DI$10:DI$107,OFFSET('6. Patients'!$IG$9,1,MATCH($D104,'6. Patients'!$IH$9:$JA$9,0),ROWS('6. Patients'!EV$10:EV$107))),0),
IFERROR(SUMPRODUCT('6. Patients'!DI$10:DI$107,OFFSET('6. Patients'!$JB$9,1,MATCH($D104,'6. Patients'!$JC$9:$KZ$9,0),ROWS('6. Patients'!EV$10:EV$107))),0)+
IFERROR(SUMPRODUCT('6. Patients'!DI$10:DI$107,OFFSET('6. Patients'!$LA$9,1,MATCH($D104,'6. Patients'!$LB$9:$LU$9,0),ROWS('6. Patients'!EV$10:EV$107))),0)+
IFERROR(SUMPRODUCT('6. Patients'!DI$10:DI$107,OFFSET('6. Patients'!$LV$9,1,MATCH($D104,'6. Patients'!$LW$9:$NT$9,0),ROWS('6. Patients'!EV$10:EV$107))),0)+
IFERROR(SUMPRODUCT('6. Patients'!DI$10:DI$107,OFFSET('6. Patients'!$NU$9,1,MATCH($D104,'6. Patients'!$NV$9:$OO$9,0),ROWS('6. Patients'!EV$10:EV$107))),0),
IFERROR(SUMPRODUCT('6. Patients'!DI$10:DI$107,OFFSET('6. Patients'!$OP$9,1,MATCH($D104,'6. Patients'!$OQ$9:$QN$9,0),ROWS('6. Patients'!EV$10:EV$107))),0)+
IFERROR(SUMPRODUCT('6. Patients'!DI$10:DI$107,OFFSET('6. Patients'!$QO$9,1,MATCH($D104,'6. Patients'!$QP$9:$RI$9,0),ROWS('6. Patients'!EV$10:EV$107))),0)+
IFERROR(SUMPRODUCT('6. Patients'!DI$10:DI$107,OFFSET('6. Patients'!$RJ$9,1,MATCH($D104,'6. Patients'!$RK$9:$TH$9,0),ROWS('6. Patients'!EV$10:EV$107))),0)+
IFERROR(SUMPRODUCT('6. Patients'!DI$10:DI$107,OFFSET('6. Patients'!$TI$9,1,MATCH($D104,'6. Patients'!$TJ$9:$UC$9,0),ROWS('6. Patients'!EV$10:EV$107))),0))+
IFERROR(VLOOKUP($D104,$H$116:$L$146,COLUMNS($H$115:$J$115)-1+AP$7,0)*$E104*$F104*'1. General Inputs'!$J$25,0),0),0)</f>
        <v>0</v>
      </c>
      <c r="AQ104" s="775">
        <f ca="1">ROUNDUP(IFERROR($F104*$E104*CHOOSE(AQ$7,
IFERROR(SUMPRODUCT('6. Patients'!DJ$10:DJ$107,OFFSET('6. Patients'!$DN$9,1,MATCH($D104,'6. Patients'!$DO$9:$FL$9,0),ROWS('6. Patients'!EW$10:EW$107))),0)+
IFERROR(SUMPRODUCT('6. Patients'!DJ$10:DJ$107,OFFSET('6. Patients'!$FM$9,1,MATCH($D104,'6. Patients'!$FN$9:$GG$9,0),ROWS('6. Patients'!EW$10:EW$107))),0)+
IFERROR(SUMPRODUCT('6. Patients'!DJ$10:DJ$107,OFFSET('6. Patients'!$GH$9,1,MATCH($D104,'6. Patients'!$GI$9:$IF$9,0),ROWS('6. Patients'!EW$10:EW$107))),0)+
IFERROR(SUMPRODUCT('6. Patients'!DJ$10:DJ$107,OFFSET('6. Patients'!$IG$9,1,MATCH($D104,'6. Patients'!$IH$9:$JA$9,0),ROWS('6. Patients'!EW$10:EW$107))),0),
IFERROR(SUMPRODUCT('6. Patients'!DJ$10:DJ$107,OFFSET('6. Patients'!$JB$9,1,MATCH($D104,'6. Patients'!$JC$9:$KZ$9,0),ROWS('6. Patients'!EW$10:EW$107))),0)+
IFERROR(SUMPRODUCT('6. Patients'!DJ$10:DJ$107,OFFSET('6. Patients'!$LA$9,1,MATCH($D104,'6. Patients'!$LB$9:$LU$9,0),ROWS('6. Patients'!EW$10:EW$107))),0)+
IFERROR(SUMPRODUCT('6. Patients'!DJ$10:DJ$107,OFFSET('6. Patients'!$LV$9,1,MATCH($D104,'6. Patients'!$LW$9:$NT$9,0),ROWS('6. Patients'!EW$10:EW$107))),0)+
IFERROR(SUMPRODUCT('6. Patients'!DJ$10:DJ$107,OFFSET('6. Patients'!$NU$9,1,MATCH($D104,'6. Patients'!$NV$9:$OO$9,0),ROWS('6. Patients'!EW$10:EW$107))),0),
IFERROR(SUMPRODUCT('6. Patients'!DJ$10:DJ$107,OFFSET('6. Patients'!$OP$9,1,MATCH($D104,'6. Patients'!$OQ$9:$QN$9,0),ROWS('6. Patients'!EW$10:EW$107))),0)+
IFERROR(SUMPRODUCT('6. Patients'!DJ$10:DJ$107,OFFSET('6. Patients'!$QO$9,1,MATCH($D104,'6. Patients'!$QP$9:$RI$9,0),ROWS('6. Patients'!EW$10:EW$107))),0)+
IFERROR(SUMPRODUCT('6. Patients'!DJ$10:DJ$107,OFFSET('6. Patients'!$RJ$9,1,MATCH($D104,'6. Patients'!$RK$9:$TH$9,0),ROWS('6. Patients'!EW$10:EW$107))),0)+
IFERROR(SUMPRODUCT('6. Patients'!DJ$10:DJ$107,OFFSET('6. Patients'!$TI$9,1,MATCH($D104,'6. Patients'!$TJ$9:$UC$9,0),ROWS('6. Patients'!EW$10:EW$107))),0))+
IFERROR(VLOOKUP($D104,$H$116:$L$146,COLUMNS($H$115:$J$115)-1+AQ$7,0)*$E104*$F104*'1. General Inputs'!$J$25,0),0),0)</f>
        <v>0</v>
      </c>
      <c r="AT104" s="309"/>
      <c r="AZ104" s="335">
        <f ca="1">IFERROR(SUM(OFFSET('7. Consumption'!H104,0,1,,MIN('1. General Inputs'!$J$29,COLUMNS('7. Consumption'!H$9:$AQ$9)-1))),0)+MAX(0,$AQ104*('1. General Inputs'!$J$29-COLUMNS('7. Consumption'!H$9:$AQ$9)+1))</f>
        <v>0</v>
      </c>
      <c r="BA104" s="335">
        <f ca="1">IFERROR(SUM(OFFSET('7. Consumption'!I104,0,1,,MIN('1. General Inputs'!$J$29,COLUMNS('7. Consumption'!I$9:$AQ$9)-1))),0)+MAX(0,$AQ104*('1. General Inputs'!$J$29-COLUMNS('7. Consumption'!I$9:$AQ$9)+1))</f>
        <v>0</v>
      </c>
      <c r="BB104" s="335">
        <f ca="1">IFERROR(SUM(OFFSET('7. Consumption'!J104,0,1,,MIN('1. General Inputs'!$J$29,COLUMNS('7. Consumption'!J$9:$AQ$9)-1))),0)+MAX(0,$AQ104*('1. General Inputs'!$J$29-COLUMNS('7. Consumption'!J$9:$AQ$9)+1))</f>
        <v>0</v>
      </c>
      <c r="BC104" s="335">
        <f ca="1">IFERROR(SUM(OFFSET('7. Consumption'!K104,0,1,,MIN('1. General Inputs'!$J$29,COLUMNS('7. Consumption'!K$9:$AQ$9)-1))),0)+MAX(0,$AQ104*('1. General Inputs'!$J$29-COLUMNS('7. Consumption'!K$9:$AQ$9)+1))</f>
        <v>0</v>
      </c>
      <c r="BD104" s="335">
        <f ca="1">IFERROR(SUM(OFFSET('7. Consumption'!L104,0,1,,MIN('1. General Inputs'!$J$29,COLUMNS('7. Consumption'!L$9:$AQ$9)-1))),0)+MAX(0,$AQ104*('1. General Inputs'!$J$29-COLUMNS('7. Consumption'!L$9:$AQ$9)+1))</f>
        <v>0</v>
      </c>
      <c r="BE104" s="335">
        <f ca="1">IFERROR(SUM(OFFSET('7. Consumption'!M104,0,1,,MIN('1. General Inputs'!$J$29,COLUMNS('7. Consumption'!M$9:$AQ$9)-1))),0)+MAX(0,$AQ104*('1. General Inputs'!$J$29-COLUMNS('7. Consumption'!M$9:$AQ$9)+1))</f>
        <v>0</v>
      </c>
      <c r="BF104" s="335">
        <f ca="1">IFERROR(SUM(OFFSET('7. Consumption'!N104,0,1,,MIN('1. General Inputs'!$J$29,COLUMNS('7. Consumption'!N$9:$AQ$9)-1))),0)+MAX(0,$AQ104*('1. General Inputs'!$J$29-COLUMNS('7. Consumption'!N$9:$AQ$9)+1))</f>
        <v>0</v>
      </c>
      <c r="BG104" s="335">
        <f ca="1">IFERROR(SUM(OFFSET('7. Consumption'!O104,0,1,,MIN('1. General Inputs'!$J$29,COLUMNS('7. Consumption'!O$9:$AQ$9)-1))),0)+MAX(0,$AQ104*('1. General Inputs'!$J$29-COLUMNS('7. Consumption'!O$9:$AQ$9)+1))</f>
        <v>0</v>
      </c>
      <c r="BH104" s="335">
        <f ca="1">IFERROR(SUM(OFFSET('7. Consumption'!P104,0,1,,MIN('1. General Inputs'!$J$29,COLUMNS('7. Consumption'!P$9:$AQ$9)-1))),0)+MAX(0,$AQ104*('1. General Inputs'!$J$29-COLUMNS('7. Consumption'!P$9:$AQ$9)+1))</f>
        <v>0</v>
      </c>
      <c r="BI104" s="335">
        <f ca="1">IFERROR(SUM(OFFSET('7. Consumption'!Q104,0,1,,MIN('1. General Inputs'!$J$29,COLUMNS('7. Consumption'!Q$9:$AQ$9)-1))),0)+MAX(0,$AQ104*('1. General Inputs'!$J$29-COLUMNS('7. Consumption'!Q$9:$AQ$9)+1))</f>
        <v>0</v>
      </c>
      <c r="BJ104" s="335">
        <f ca="1">IFERROR(SUM(OFFSET('7. Consumption'!R104,0,1,,MIN('1. General Inputs'!$J$29,COLUMNS('7. Consumption'!R$9:$AQ$9)-1))),0)+MAX(0,$AQ104*('1. General Inputs'!$J$29-COLUMNS('7. Consumption'!R$9:$AQ$9)+1))</f>
        <v>0</v>
      </c>
      <c r="BK104" s="335">
        <f ca="1">IFERROR(SUM(OFFSET('7. Consumption'!S104,0,1,,MIN('1. General Inputs'!$J$29,COLUMNS('7. Consumption'!S$9:$AQ$9)-1))),0)+MAX(0,$AQ104*('1. General Inputs'!$J$29-COLUMNS('7. Consumption'!S$9:$AQ$9)+1))</f>
        <v>0</v>
      </c>
      <c r="BL104" s="335">
        <f ca="1">IFERROR(SUM(OFFSET('7. Consumption'!T104,0,1,,MIN('1. General Inputs'!$J$29,COLUMNS('7. Consumption'!T$9:$AQ$9)-1))),0)+MAX(0,$AQ104*('1. General Inputs'!$J$29-COLUMNS('7. Consumption'!T$9:$AQ$9)+1))</f>
        <v>0</v>
      </c>
      <c r="BM104" s="335">
        <f ca="1">IFERROR(SUM(OFFSET('7. Consumption'!U104,0,1,,MIN('1. General Inputs'!$J$29,COLUMNS('7. Consumption'!U$9:$AQ$9)-1))),0)+MAX(0,$AQ104*('1. General Inputs'!$J$29-COLUMNS('7. Consumption'!U$9:$AQ$9)+1))</f>
        <v>0</v>
      </c>
      <c r="BN104" s="335">
        <f ca="1">IFERROR(SUM(OFFSET('7. Consumption'!V104,0,1,,MIN('1. General Inputs'!$J$29,COLUMNS('7. Consumption'!V$9:$AQ$9)-1))),0)+MAX(0,$AQ104*('1. General Inputs'!$J$29-COLUMNS('7. Consumption'!V$9:$AQ$9)+1))</f>
        <v>0</v>
      </c>
      <c r="BO104" s="335">
        <f ca="1">IFERROR(SUM(OFFSET('7. Consumption'!W104,0,1,,MIN('1. General Inputs'!$J$29,COLUMNS('7. Consumption'!W$9:$AQ$9)-1))),0)+MAX(0,$AQ104*('1. General Inputs'!$J$29-COLUMNS('7. Consumption'!W$9:$AQ$9)+1))</f>
        <v>0</v>
      </c>
      <c r="BP104" s="335">
        <f ca="1">IFERROR(SUM(OFFSET('7. Consumption'!X104,0,1,,MIN('1. General Inputs'!$J$29,COLUMNS('7. Consumption'!X$9:$AQ$9)-1))),0)+MAX(0,$AQ104*('1. General Inputs'!$J$29-COLUMNS('7. Consumption'!X$9:$AQ$9)+1))</f>
        <v>0</v>
      </c>
      <c r="BQ104" s="335">
        <f ca="1">IFERROR(SUM(OFFSET('7. Consumption'!Y104,0,1,,MIN('1. General Inputs'!$J$29,COLUMNS('7. Consumption'!Y$9:$AQ$9)-1))),0)+MAX(0,$AQ104*('1. General Inputs'!$J$29-COLUMNS('7. Consumption'!Y$9:$AQ$9)+1))</f>
        <v>0</v>
      </c>
      <c r="BR104" s="335">
        <f ca="1">IFERROR(SUM(OFFSET('7. Consumption'!Z104,0,1,,MIN('1. General Inputs'!$J$29,COLUMNS('7. Consumption'!Z$9:$AQ$9)-1))),0)+MAX(0,$AQ104*('1. General Inputs'!$J$29-COLUMNS('7. Consumption'!Z$9:$AQ$9)+1))</f>
        <v>0</v>
      </c>
      <c r="BS104" s="335">
        <f ca="1">IFERROR(SUM(OFFSET('7. Consumption'!AA104,0,1,,MIN('1. General Inputs'!$J$29,COLUMNS('7. Consumption'!AA$9:$AQ$9)-1))),0)+MAX(0,$AQ104*('1. General Inputs'!$J$29-COLUMNS('7. Consumption'!AA$9:$AQ$9)+1))</f>
        <v>0</v>
      </c>
      <c r="BT104" s="335">
        <f ca="1">IFERROR(SUM(OFFSET('7. Consumption'!AB104,0,1,,MIN('1. General Inputs'!$J$29,COLUMNS('7. Consumption'!AB$9:$AQ$9)-1))),0)+MAX(0,$AQ104*('1. General Inputs'!$J$29-COLUMNS('7. Consumption'!AB$9:$AQ$9)+1))</f>
        <v>0</v>
      </c>
      <c r="BU104" s="335">
        <f ca="1">IFERROR(SUM(OFFSET('7. Consumption'!AC104,0,1,,MIN('1. General Inputs'!$J$29,COLUMNS('7. Consumption'!AC$9:$AQ$9)-1))),0)+MAX(0,$AQ104*('1. General Inputs'!$J$29-COLUMNS('7. Consumption'!AC$9:$AQ$9)+1))</f>
        <v>0</v>
      </c>
      <c r="BV104" s="335">
        <f ca="1">IFERROR(SUM(OFFSET('7. Consumption'!AD104,0,1,,MIN('1. General Inputs'!$J$29,COLUMNS('7. Consumption'!AD$9:$AQ$9)-1))),0)+MAX(0,$AQ104*('1. General Inputs'!$J$29-COLUMNS('7. Consumption'!AD$9:$AQ$9)+1))</f>
        <v>0</v>
      </c>
      <c r="BW104" s="335">
        <f ca="1">IFERROR(SUM(OFFSET('7. Consumption'!AE104,0,1,,MIN('1. General Inputs'!$J$29,COLUMNS('7. Consumption'!AE$9:$AQ$9)-1))),0)+MAX(0,$AQ104*('1. General Inputs'!$J$29-COLUMNS('7. Consumption'!AE$9:$AQ$9)+1))</f>
        <v>0</v>
      </c>
      <c r="BX104" s="335">
        <f ca="1">IFERROR(SUM(OFFSET('7. Consumption'!AF104,0,1,,MIN('1. General Inputs'!$J$29,COLUMNS('7. Consumption'!AF$9:$AQ$9)-1))),0)+MAX(0,$AQ104*('1. General Inputs'!$J$29-COLUMNS('7. Consumption'!AF$9:$AQ$9)+1))</f>
        <v>0</v>
      </c>
      <c r="BY104" s="335">
        <f ca="1">IFERROR(SUM(OFFSET('7. Consumption'!AG104,0,1,,MIN('1. General Inputs'!$J$29,COLUMNS('7. Consumption'!AG$9:$AQ$9)-1))),0)+MAX(0,$AQ104*('1. General Inputs'!$J$29-COLUMNS('7. Consumption'!AG$9:$AQ$9)+1))</f>
        <v>0</v>
      </c>
      <c r="BZ104" s="335">
        <f ca="1">IFERROR(SUM(OFFSET('7. Consumption'!AH104,0,1,,MIN('1. General Inputs'!$J$29,COLUMNS('7. Consumption'!AH$9:$AQ$9)-1))),0)+MAX(0,$AQ104*('1. General Inputs'!$J$29-COLUMNS('7. Consumption'!AH$9:$AQ$9)+1))</f>
        <v>0</v>
      </c>
      <c r="CA104" s="335">
        <f ca="1">IFERROR(SUM(OFFSET('7. Consumption'!AI104,0,1,,MIN('1. General Inputs'!$J$29,COLUMNS('7. Consumption'!AI$9:$AQ$9)-1))),0)+MAX(0,$AQ104*('1. General Inputs'!$J$29-COLUMNS('7. Consumption'!AI$9:$AQ$9)+1))</f>
        <v>0</v>
      </c>
      <c r="CB104" s="335">
        <f ca="1">IFERROR(SUM(OFFSET('7. Consumption'!AJ104,0,1,,MIN('1. General Inputs'!$J$29,COLUMNS('7. Consumption'!AJ$9:$AQ$9)-1))),0)+MAX(0,$AQ104*('1. General Inputs'!$J$29-COLUMNS('7. Consumption'!AJ$9:$AQ$9)+1))</f>
        <v>0</v>
      </c>
      <c r="CC104" s="335">
        <f ca="1">IFERROR(SUM(OFFSET('7. Consumption'!AK104,0,1,,MIN('1. General Inputs'!$J$29,COLUMNS('7. Consumption'!AK$9:$AQ$9)-1))),0)+MAX(0,$AQ104*('1. General Inputs'!$J$29-COLUMNS('7. Consumption'!AK$9:$AQ$9)+1))</f>
        <v>0</v>
      </c>
      <c r="CD104" s="335">
        <f ca="1">IFERROR(SUM(OFFSET('7. Consumption'!AL104,0,1,,MIN('1. General Inputs'!$J$29,COLUMNS('7. Consumption'!AL$9:$AQ$9)-1))),0)+MAX(0,$AQ104*('1. General Inputs'!$J$29-COLUMNS('7. Consumption'!AL$9:$AQ$9)+1))</f>
        <v>0</v>
      </c>
      <c r="CE104" s="335">
        <f ca="1">IFERROR(SUM(OFFSET('7. Consumption'!AM104,0,1,,MIN('1. General Inputs'!$J$29,COLUMNS('7. Consumption'!AM$9:$AQ$9)-1))),0)+MAX(0,$AQ104*('1. General Inputs'!$J$29-COLUMNS('7. Consumption'!AM$9:$AQ$9)+1))</f>
        <v>0</v>
      </c>
      <c r="CF104" s="335">
        <f ca="1">IFERROR(SUM(OFFSET('7. Consumption'!AN104,0,1,,MIN('1. General Inputs'!$J$29,COLUMNS('7. Consumption'!AN$9:$AQ$9)-1))),0)+MAX(0,$AQ104*('1. General Inputs'!$J$29-COLUMNS('7. Consumption'!AN$9:$AQ$9)+1))</f>
        <v>0</v>
      </c>
      <c r="CG104" s="335">
        <f ca="1">IFERROR(SUM(OFFSET('7. Consumption'!AO104,0,1,,MIN('1. General Inputs'!$J$29,COLUMNS('7. Consumption'!AO$9:$AQ$9)-1))),0)+MAX(0,$AQ104*('1. General Inputs'!$J$29-COLUMNS('7. Consumption'!AO$9:$AQ$9)+1))</f>
        <v>0</v>
      </c>
      <c r="CH104" s="335">
        <f ca="1">IFERROR(SUM(OFFSET('7. Consumption'!AP104,0,1,,MIN('1. General Inputs'!$J$29,COLUMNS('7. Consumption'!AP$9:$AQ$9)-1))),0)+MAX(0,$AQ104*('1. General Inputs'!$J$29-COLUMNS('7. Consumption'!AP$9:$AQ$9)+1))</f>
        <v>0</v>
      </c>
      <c r="CI104" s="335">
        <f ca="1">IFERROR(SUM(OFFSET('7. Consumption'!AQ104,0,1,,MIN('1. General Inputs'!$J$29,COLUMNS('7. Consumption'!AQ$9:$AQ$9)-1))),0)+MAX(0,$AQ104*('1. General Inputs'!$J$29-COLUMNS('7. Consumption'!AQ$9:$AQ$9)+1))</f>
        <v>0</v>
      </c>
    </row>
    <row r="105" spans="2:87" ht="15" hidden="1" outlineLevel="1" x14ac:dyDescent="0.25">
      <c r="B105" s="772"/>
      <c r="C105" s="772" t="str">
        <f>IFERROR(VLOOKUP(ROWS($C$9:$C105),'5. Form Breakdown'!$AI$11:$AJ$138,COLUMNS('5. Form Breakdown'!$AI$11:$AJ$11),0),"")</f>
        <v/>
      </c>
      <c r="D105" s="772" t="str">
        <f>IFERROR(VLOOKUP($C105,'5a. Dosing'!$E$11:$F$138,2,0),"")</f>
        <v/>
      </c>
      <c r="E105" s="773" t="str">
        <f>IFERROR(INDEX('5. Form Breakdown'!$AL$11:$BL$138,MATCH('7. Consumption'!$C105,'5. Form Breakdown'!$AK$11:$AK$138,0),MATCH('5. Form Breakdown'!$AX$10,'5. Form Breakdown'!$AL$10:$BL$10,0)),"")</f>
        <v/>
      </c>
      <c r="F105" s="774" t="str">
        <f>IFERROR(INDEX('5. Form Breakdown'!$AL$11:$BL$138,MATCH('7. Consumption'!$C105,'5. Form Breakdown'!$AK$11:$AK$138,0),MATCH('5. Form Breakdown'!$BL$10,'5. Form Breakdown'!$AL$10:$BL$10,0)),"")</f>
        <v/>
      </c>
      <c r="H105" s="775">
        <f ca="1">ROUNDUP(IFERROR($F105*$E105*CHOOSE(H$7,
IFERROR(SUMPRODUCT('6. Patients'!CA$10:CA$107,OFFSET('6. Patients'!$DN$9,1,MATCH($D105,'6. Patients'!$DO$9:$FL$9,0),ROWS('6. Patients'!DN$10:DN$107))),0)+
IFERROR(SUMPRODUCT('6. Patients'!CA$10:CA$107,OFFSET('6. Patients'!$FM$9,1,MATCH($D105,'6. Patients'!$FN$9:$GG$9,0),ROWS('6. Patients'!DN$10:DN$107))),0)+
IFERROR(SUMPRODUCT('6. Patients'!CA$10:CA$107,OFFSET('6. Patients'!$GH$9,1,MATCH($D105,'6. Patients'!$GI$9:$IF$9,0),ROWS('6. Patients'!DN$10:DN$107))),0)+
IFERROR(SUMPRODUCT('6. Patients'!CA$10:CA$107,OFFSET('6. Patients'!$IG$9,1,MATCH($D105,'6. Patients'!$IH$9:$JA$9,0),ROWS('6. Patients'!DN$10:DN$107))),0),
IFERROR(SUMPRODUCT('6. Patients'!CA$10:CA$107,OFFSET('6. Patients'!$JB$9,1,MATCH($D105,'6. Patients'!$JC$9:$KZ$9,0),ROWS('6. Patients'!DN$10:DN$107))),0)+
IFERROR(SUMPRODUCT('6. Patients'!CA$10:CA$107,OFFSET('6. Patients'!$LA$9,1,MATCH($D105,'6. Patients'!$LB$9:$LU$9,0),ROWS('6. Patients'!DN$10:DN$107))),0)+
IFERROR(SUMPRODUCT('6. Patients'!CA$10:CA$107,OFFSET('6. Patients'!$LV$9,1,MATCH($D105,'6. Patients'!$LW$9:$NT$9,0),ROWS('6. Patients'!DN$10:DN$107))),0)+
IFERROR(SUMPRODUCT('6. Patients'!CA$10:CA$107,OFFSET('6. Patients'!$NU$9,1,MATCH($D105,'6. Patients'!$NV$9:$OO$9,0),ROWS('6. Patients'!DN$10:DN$107))),0),
IFERROR(SUMPRODUCT('6. Patients'!CA$10:CA$107,OFFSET('6. Patients'!$OP$9,1,MATCH($D105,'6. Patients'!$OQ$9:$QN$9,0),ROWS('6. Patients'!DN$10:DN$107))),0)+
IFERROR(SUMPRODUCT('6. Patients'!CA$10:CA$107,OFFSET('6. Patients'!$QO$9,1,MATCH($D105,'6. Patients'!$QP$9:$RI$9,0),ROWS('6. Patients'!DN$10:DN$107))),0)+
IFERROR(SUMPRODUCT('6. Patients'!CA$10:CA$107,OFFSET('6. Patients'!$RJ$9,1,MATCH($D105,'6. Patients'!$RK$9:$TH$9,0),ROWS('6. Patients'!DN$10:DN$107))),0)+
IFERROR(SUMPRODUCT('6. Patients'!CA$10:CA$107,OFFSET('6. Patients'!$TI$9,1,MATCH($D105,'6. Patients'!$TJ$9:$UC$9,0),ROWS('6. Patients'!DN$10:DN$107))),0))+
IFERROR(VLOOKUP($D105,$H$116:$L$146,COLUMNS($H$115:$J$115)-1+H$7,0)*$E105*$F105*'1. General Inputs'!$J$25,0),0),0)</f>
        <v>0</v>
      </c>
      <c r="I105" s="775">
        <f ca="1">ROUNDUP(IFERROR($F105*$E105*CHOOSE(I$7,
IFERROR(SUMPRODUCT('6. Patients'!CB$10:CB$107,OFFSET('6. Patients'!$DN$9,1,MATCH($D105,'6. Patients'!$DO$9:$FL$9,0),ROWS('6. Patients'!DO$10:DO$107))),0)+
IFERROR(SUMPRODUCT('6. Patients'!CB$10:CB$107,OFFSET('6. Patients'!$FM$9,1,MATCH($D105,'6. Patients'!$FN$9:$GG$9,0),ROWS('6. Patients'!DO$10:DO$107))),0)+
IFERROR(SUMPRODUCT('6. Patients'!CB$10:CB$107,OFFSET('6. Patients'!$GH$9,1,MATCH($D105,'6. Patients'!$GI$9:$IF$9,0),ROWS('6. Patients'!DO$10:DO$107))),0)+
IFERROR(SUMPRODUCT('6. Patients'!CB$10:CB$107,OFFSET('6. Patients'!$IG$9,1,MATCH($D105,'6. Patients'!$IH$9:$JA$9,0),ROWS('6. Patients'!DO$10:DO$107))),0),
IFERROR(SUMPRODUCT('6. Patients'!CB$10:CB$107,OFFSET('6. Patients'!$JB$9,1,MATCH($D105,'6. Patients'!$JC$9:$KZ$9,0),ROWS('6. Patients'!DO$10:DO$107))),0)+
IFERROR(SUMPRODUCT('6. Patients'!CB$10:CB$107,OFFSET('6. Patients'!$LA$9,1,MATCH($D105,'6. Patients'!$LB$9:$LU$9,0),ROWS('6. Patients'!DO$10:DO$107))),0)+
IFERROR(SUMPRODUCT('6. Patients'!CB$10:CB$107,OFFSET('6. Patients'!$LV$9,1,MATCH($D105,'6. Patients'!$LW$9:$NT$9,0),ROWS('6. Patients'!DO$10:DO$107))),0)+
IFERROR(SUMPRODUCT('6. Patients'!CB$10:CB$107,OFFSET('6. Patients'!$NU$9,1,MATCH($D105,'6. Patients'!$NV$9:$OO$9,0),ROWS('6. Patients'!DO$10:DO$107))),0),
IFERROR(SUMPRODUCT('6. Patients'!CB$10:CB$107,OFFSET('6. Patients'!$OP$9,1,MATCH($D105,'6. Patients'!$OQ$9:$QN$9,0),ROWS('6. Patients'!DO$10:DO$107))),0)+
IFERROR(SUMPRODUCT('6. Patients'!CB$10:CB$107,OFFSET('6. Patients'!$QO$9,1,MATCH($D105,'6. Patients'!$QP$9:$RI$9,0),ROWS('6. Patients'!DO$10:DO$107))),0)+
IFERROR(SUMPRODUCT('6. Patients'!CB$10:CB$107,OFFSET('6. Patients'!$RJ$9,1,MATCH($D105,'6. Patients'!$RK$9:$TH$9,0),ROWS('6. Patients'!DO$10:DO$107))),0)+
IFERROR(SUMPRODUCT('6. Patients'!CB$10:CB$107,OFFSET('6. Patients'!$TI$9,1,MATCH($D105,'6. Patients'!$TJ$9:$UC$9,0),ROWS('6. Patients'!DO$10:DO$107))),0))+
IFERROR(VLOOKUP($D105,$H$116:$L$146,COLUMNS($H$115:$J$115)-1+I$7,0)*$E105*$F105*'1. General Inputs'!$J$25,0),0),0)</f>
        <v>0</v>
      </c>
      <c r="J105" s="775">
        <f ca="1">ROUNDUP(IFERROR($F105*$E105*CHOOSE(J$7,
IFERROR(SUMPRODUCT('6. Patients'!CC$10:CC$107,OFFSET('6. Patients'!$DN$9,1,MATCH($D105,'6. Patients'!$DO$9:$FL$9,0),ROWS('6. Patients'!DP$10:DP$107))),0)+
IFERROR(SUMPRODUCT('6. Patients'!CC$10:CC$107,OFFSET('6. Patients'!$FM$9,1,MATCH($D105,'6. Patients'!$FN$9:$GG$9,0),ROWS('6. Patients'!DP$10:DP$107))),0)+
IFERROR(SUMPRODUCT('6. Patients'!CC$10:CC$107,OFFSET('6. Patients'!$GH$9,1,MATCH($D105,'6. Patients'!$GI$9:$IF$9,0),ROWS('6. Patients'!DP$10:DP$107))),0)+
IFERROR(SUMPRODUCT('6. Patients'!CC$10:CC$107,OFFSET('6. Patients'!$IG$9,1,MATCH($D105,'6. Patients'!$IH$9:$JA$9,0),ROWS('6. Patients'!DP$10:DP$107))),0),
IFERROR(SUMPRODUCT('6. Patients'!CC$10:CC$107,OFFSET('6. Patients'!$JB$9,1,MATCH($D105,'6. Patients'!$JC$9:$KZ$9,0),ROWS('6. Patients'!DP$10:DP$107))),0)+
IFERROR(SUMPRODUCT('6. Patients'!CC$10:CC$107,OFFSET('6. Patients'!$LA$9,1,MATCH($D105,'6. Patients'!$LB$9:$LU$9,0),ROWS('6. Patients'!DP$10:DP$107))),0)+
IFERROR(SUMPRODUCT('6. Patients'!CC$10:CC$107,OFFSET('6. Patients'!$LV$9,1,MATCH($D105,'6. Patients'!$LW$9:$NT$9,0),ROWS('6. Patients'!DP$10:DP$107))),0)+
IFERROR(SUMPRODUCT('6. Patients'!CC$10:CC$107,OFFSET('6. Patients'!$NU$9,1,MATCH($D105,'6. Patients'!$NV$9:$OO$9,0),ROWS('6. Patients'!DP$10:DP$107))),0),
IFERROR(SUMPRODUCT('6. Patients'!CC$10:CC$107,OFFSET('6. Patients'!$OP$9,1,MATCH($D105,'6. Patients'!$OQ$9:$QN$9,0),ROWS('6. Patients'!DP$10:DP$107))),0)+
IFERROR(SUMPRODUCT('6. Patients'!CC$10:CC$107,OFFSET('6. Patients'!$QO$9,1,MATCH($D105,'6. Patients'!$QP$9:$RI$9,0),ROWS('6. Patients'!DP$10:DP$107))),0)+
IFERROR(SUMPRODUCT('6. Patients'!CC$10:CC$107,OFFSET('6. Patients'!$RJ$9,1,MATCH($D105,'6. Patients'!$RK$9:$TH$9,0),ROWS('6. Patients'!DP$10:DP$107))),0)+
IFERROR(SUMPRODUCT('6. Patients'!CC$10:CC$107,OFFSET('6. Patients'!$TI$9,1,MATCH($D105,'6. Patients'!$TJ$9:$UC$9,0),ROWS('6. Patients'!DP$10:DP$107))),0))+
IFERROR(VLOOKUP($D105,$H$116:$L$146,COLUMNS($H$115:$J$115)-1+J$7,0)*$E105*$F105*'1. General Inputs'!$J$25,0),0),0)</f>
        <v>0</v>
      </c>
      <c r="K105" s="775">
        <f ca="1">ROUNDUP(IFERROR($F105*$E105*CHOOSE(K$7,
IFERROR(SUMPRODUCT('6. Patients'!CD$10:CD$107,OFFSET('6. Patients'!$DN$9,1,MATCH($D105,'6. Patients'!$DO$9:$FL$9,0),ROWS('6. Patients'!DQ$10:DQ$107))),0)+
IFERROR(SUMPRODUCT('6. Patients'!CD$10:CD$107,OFFSET('6. Patients'!$FM$9,1,MATCH($D105,'6. Patients'!$FN$9:$GG$9,0),ROWS('6. Patients'!DQ$10:DQ$107))),0)+
IFERROR(SUMPRODUCT('6. Patients'!CD$10:CD$107,OFFSET('6. Patients'!$GH$9,1,MATCH($D105,'6. Patients'!$GI$9:$IF$9,0),ROWS('6. Patients'!DQ$10:DQ$107))),0)+
IFERROR(SUMPRODUCT('6. Patients'!CD$10:CD$107,OFFSET('6. Patients'!$IG$9,1,MATCH($D105,'6. Patients'!$IH$9:$JA$9,0),ROWS('6. Patients'!DQ$10:DQ$107))),0),
IFERROR(SUMPRODUCT('6. Patients'!CD$10:CD$107,OFFSET('6. Patients'!$JB$9,1,MATCH($D105,'6. Patients'!$JC$9:$KZ$9,0),ROWS('6. Patients'!DQ$10:DQ$107))),0)+
IFERROR(SUMPRODUCT('6. Patients'!CD$10:CD$107,OFFSET('6. Patients'!$LA$9,1,MATCH($D105,'6. Patients'!$LB$9:$LU$9,0),ROWS('6. Patients'!DQ$10:DQ$107))),0)+
IFERROR(SUMPRODUCT('6. Patients'!CD$10:CD$107,OFFSET('6. Patients'!$LV$9,1,MATCH($D105,'6. Patients'!$LW$9:$NT$9,0),ROWS('6. Patients'!DQ$10:DQ$107))),0)+
IFERROR(SUMPRODUCT('6. Patients'!CD$10:CD$107,OFFSET('6. Patients'!$NU$9,1,MATCH($D105,'6. Patients'!$NV$9:$OO$9,0),ROWS('6. Patients'!DQ$10:DQ$107))),0),
IFERROR(SUMPRODUCT('6. Patients'!CD$10:CD$107,OFFSET('6. Patients'!$OP$9,1,MATCH($D105,'6. Patients'!$OQ$9:$QN$9,0),ROWS('6. Patients'!DQ$10:DQ$107))),0)+
IFERROR(SUMPRODUCT('6. Patients'!CD$10:CD$107,OFFSET('6. Patients'!$QO$9,1,MATCH($D105,'6. Patients'!$QP$9:$RI$9,0),ROWS('6. Patients'!DQ$10:DQ$107))),0)+
IFERROR(SUMPRODUCT('6. Patients'!CD$10:CD$107,OFFSET('6. Patients'!$RJ$9,1,MATCH($D105,'6. Patients'!$RK$9:$TH$9,0),ROWS('6. Patients'!DQ$10:DQ$107))),0)+
IFERROR(SUMPRODUCT('6. Patients'!CD$10:CD$107,OFFSET('6. Patients'!$TI$9,1,MATCH($D105,'6. Patients'!$TJ$9:$UC$9,0),ROWS('6. Patients'!DQ$10:DQ$107))),0))+
IFERROR(VLOOKUP($D105,$H$116:$L$146,COLUMNS($H$115:$J$115)-1+K$7,0)*$E105*$F105*'1. General Inputs'!$J$25,0),0),0)</f>
        <v>0</v>
      </c>
      <c r="L105" s="775">
        <f ca="1">ROUNDUP(IFERROR($F105*$E105*CHOOSE(L$7,
IFERROR(SUMPRODUCT('6. Patients'!CE$10:CE$107,OFFSET('6. Patients'!$DN$9,1,MATCH($D105,'6. Patients'!$DO$9:$FL$9,0),ROWS('6. Patients'!DR$10:DR$107))),0)+
IFERROR(SUMPRODUCT('6. Patients'!CE$10:CE$107,OFFSET('6. Patients'!$FM$9,1,MATCH($D105,'6. Patients'!$FN$9:$GG$9,0),ROWS('6. Patients'!DR$10:DR$107))),0)+
IFERROR(SUMPRODUCT('6. Patients'!CE$10:CE$107,OFFSET('6. Patients'!$GH$9,1,MATCH($D105,'6. Patients'!$GI$9:$IF$9,0),ROWS('6. Patients'!DR$10:DR$107))),0)+
IFERROR(SUMPRODUCT('6. Patients'!CE$10:CE$107,OFFSET('6. Patients'!$IG$9,1,MATCH($D105,'6. Patients'!$IH$9:$JA$9,0),ROWS('6. Patients'!DR$10:DR$107))),0),
IFERROR(SUMPRODUCT('6. Patients'!CE$10:CE$107,OFFSET('6. Patients'!$JB$9,1,MATCH($D105,'6. Patients'!$JC$9:$KZ$9,0),ROWS('6. Patients'!DR$10:DR$107))),0)+
IFERROR(SUMPRODUCT('6. Patients'!CE$10:CE$107,OFFSET('6. Patients'!$LA$9,1,MATCH($D105,'6. Patients'!$LB$9:$LU$9,0),ROWS('6. Patients'!DR$10:DR$107))),0)+
IFERROR(SUMPRODUCT('6. Patients'!CE$10:CE$107,OFFSET('6. Patients'!$LV$9,1,MATCH($D105,'6. Patients'!$LW$9:$NT$9,0),ROWS('6. Patients'!DR$10:DR$107))),0)+
IFERROR(SUMPRODUCT('6. Patients'!CE$10:CE$107,OFFSET('6. Patients'!$NU$9,1,MATCH($D105,'6. Patients'!$NV$9:$OO$9,0),ROWS('6. Patients'!DR$10:DR$107))),0),
IFERROR(SUMPRODUCT('6. Patients'!CE$10:CE$107,OFFSET('6. Patients'!$OP$9,1,MATCH($D105,'6. Patients'!$OQ$9:$QN$9,0),ROWS('6. Patients'!DR$10:DR$107))),0)+
IFERROR(SUMPRODUCT('6. Patients'!CE$10:CE$107,OFFSET('6. Patients'!$QO$9,1,MATCH($D105,'6. Patients'!$QP$9:$RI$9,0),ROWS('6. Patients'!DR$10:DR$107))),0)+
IFERROR(SUMPRODUCT('6. Patients'!CE$10:CE$107,OFFSET('6. Patients'!$RJ$9,1,MATCH($D105,'6. Patients'!$RK$9:$TH$9,0),ROWS('6. Patients'!DR$10:DR$107))),0)+
IFERROR(SUMPRODUCT('6. Patients'!CE$10:CE$107,OFFSET('6. Patients'!$TI$9,1,MATCH($D105,'6. Patients'!$TJ$9:$UC$9,0),ROWS('6. Patients'!DR$10:DR$107))),0))+
IFERROR(VLOOKUP($D105,$H$116:$L$146,COLUMNS($H$115:$J$115)-1+L$7,0)*$E105*$F105*'1. General Inputs'!$J$25,0),0),0)</f>
        <v>0</v>
      </c>
      <c r="M105" s="775">
        <f ca="1">ROUNDUP(IFERROR($F105*$E105*CHOOSE(M$7,
IFERROR(SUMPRODUCT('6. Patients'!CF$10:CF$107,OFFSET('6. Patients'!$DN$9,1,MATCH($D105,'6. Patients'!$DO$9:$FL$9,0),ROWS('6. Patients'!DS$10:DS$107))),0)+
IFERROR(SUMPRODUCT('6. Patients'!CF$10:CF$107,OFFSET('6. Patients'!$FM$9,1,MATCH($D105,'6. Patients'!$FN$9:$GG$9,0),ROWS('6. Patients'!DS$10:DS$107))),0)+
IFERROR(SUMPRODUCT('6. Patients'!CF$10:CF$107,OFFSET('6. Patients'!$GH$9,1,MATCH($D105,'6. Patients'!$GI$9:$IF$9,0),ROWS('6. Patients'!DS$10:DS$107))),0)+
IFERROR(SUMPRODUCT('6. Patients'!CF$10:CF$107,OFFSET('6. Patients'!$IG$9,1,MATCH($D105,'6. Patients'!$IH$9:$JA$9,0),ROWS('6. Patients'!DS$10:DS$107))),0),
IFERROR(SUMPRODUCT('6. Patients'!CF$10:CF$107,OFFSET('6. Patients'!$JB$9,1,MATCH($D105,'6. Patients'!$JC$9:$KZ$9,0),ROWS('6. Patients'!DS$10:DS$107))),0)+
IFERROR(SUMPRODUCT('6. Patients'!CF$10:CF$107,OFFSET('6. Patients'!$LA$9,1,MATCH($D105,'6. Patients'!$LB$9:$LU$9,0),ROWS('6. Patients'!DS$10:DS$107))),0)+
IFERROR(SUMPRODUCT('6. Patients'!CF$10:CF$107,OFFSET('6. Patients'!$LV$9,1,MATCH($D105,'6. Patients'!$LW$9:$NT$9,0),ROWS('6. Patients'!DS$10:DS$107))),0)+
IFERROR(SUMPRODUCT('6. Patients'!CF$10:CF$107,OFFSET('6. Patients'!$NU$9,1,MATCH($D105,'6. Patients'!$NV$9:$OO$9,0),ROWS('6. Patients'!DS$10:DS$107))),0),
IFERROR(SUMPRODUCT('6. Patients'!CF$10:CF$107,OFFSET('6. Patients'!$OP$9,1,MATCH($D105,'6. Patients'!$OQ$9:$QN$9,0),ROWS('6. Patients'!DS$10:DS$107))),0)+
IFERROR(SUMPRODUCT('6. Patients'!CF$10:CF$107,OFFSET('6. Patients'!$QO$9,1,MATCH($D105,'6. Patients'!$QP$9:$RI$9,0),ROWS('6. Patients'!DS$10:DS$107))),0)+
IFERROR(SUMPRODUCT('6. Patients'!CF$10:CF$107,OFFSET('6. Patients'!$RJ$9,1,MATCH($D105,'6. Patients'!$RK$9:$TH$9,0),ROWS('6. Patients'!DS$10:DS$107))),0)+
IFERROR(SUMPRODUCT('6. Patients'!CF$10:CF$107,OFFSET('6. Patients'!$TI$9,1,MATCH($D105,'6. Patients'!$TJ$9:$UC$9,0),ROWS('6. Patients'!DS$10:DS$107))),0))+
IFERROR(VLOOKUP($D105,$H$116:$L$146,COLUMNS($H$115:$J$115)-1+M$7,0)*$E105*$F105*'1. General Inputs'!$J$25,0),0),0)</f>
        <v>0</v>
      </c>
      <c r="N105" s="775">
        <f ca="1">ROUNDUP(IFERROR($F105*$E105*CHOOSE(N$7,
IFERROR(SUMPRODUCT('6. Patients'!CG$10:CG$107,OFFSET('6. Patients'!$DN$9,1,MATCH($D105,'6. Patients'!$DO$9:$FL$9,0),ROWS('6. Patients'!DT$10:DT$107))),0)+
IFERROR(SUMPRODUCT('6. Patients'!CG$10:CG$107,OFFSET('6. Patients'!$FM$9,1,MATCH($D105,'6. Patients'!$FN$9:$GG$9,0),ROWS('6. Patients'!DT$10:DT$107))),0)+
IFERROR(SUMPRODUCT('6. Patients'!CG$10:CG$107,OFFSET('6. Patients'!$GH$9,1,MATCH($D105,'6. Patients'!$GI$9:$IF$9,0),ROWS('6. Patients'!DT$10:DT$107))),0)+
IFERROR(SUMPRODUCT('6. Patients'!CG$10:CG$107,OFFSET('6. Patients'!$IG$9,1,MATCH($D105,'6. Patients'!$IH$9:$JA$9,0),ROWS('6. Patients'!DT$10:DT$107))),0),
IFERROR(SUMPRODUCT('6. Patients'!CG$10:CG$107,OFFSET('6. Patients'!$JB$9,1,MATCH($D105,'6. Patients'!$JC$9:$KZ$9,0),ROWS('6. Patients'!DT$10:DT$107))),0)+
IFERROR(SUMPRODUCT('6. Patients'!CG$10:CG$107,OFFSET('6. Patients'!$LA$9,1,MATCH($D105,'6. Patients'!$LB$9:$LU$9,0),ROWS('6. Patients'!DT$10:DT$107))),0)+
IFERROR(SUMPRODUCT('6. Patients'!CG$10:CG$107,OFFSET('6. Patients'!$LV$9,1,MATCH($D105,'6. Patients'!$LW$9:$NT$9,0),ROWS('6. Patients'!DT$10:DT$107))),0)+
IFERROR(SUMPRODUCT('6. Patients'!CG$10:CG$107,OFFSET('6. Patients'!$NU$9,1,MATCH($D105,'6. Patients'!$NV$9:$OO$9,0),ROWS('6. Patients'!DT$10:DT$107))),0),
IFERROR(SUMPRODUCT('6. Patients'!CG$10:CG$107,OFFSET('6. Patients'!$OP$9,1,MATCH($D105,'6. Patients'!$OQ$9:$QN$9,0),ROWS('6. Patients'!DT$10:DT$107))),0)+
IFERROR(SUMPRODUCT('6. Patients'!CG$10:CG$107,OFFSET('6. Patients'!$QO$9,1,MATCH($D105,'6. Patients'!$QP$9:$RI$9,0),ROWS('6. Patients'!DT$10:DT$107))),0)+
IFERROR(SUMPRODUCT('6. Patients'!CG$10:CG$107,OFFSET('6. Patients'!$RJ$9,1,MATCH($D105,'6. Patients'!$RK$9:$TH$9,0),ROWS('6. Patients'!DT$10:DT$107))),0)+
IFERROR(SUMPRODUCT('6. Patients'!CG$10:CG$107,OFFSET('6. Patients'!$TI$9,1,MATCH($D105,'6. Patients'!$TJ$9:$UC$9,0),ROWS('6. Patients'!DT$10:DT$107))),0))+
IFERROR(VLOOKUP($D105,$H$116:$L$146,COLUMNS($H$115:$J$115)-1+N$7,0)*$E105*$F105*'1. General Inputs'!$J$25,0),0),0)</f>
        <v>0</v>
      </c>
      <c r="O105" s="775">
        <f ca="1">ROUNDUP(IFERROR($F105*$E105*CHOOSE(O$7,
IFERROR(SUMPRODUCT('6. Patients'!CH$10:CH$107,OFFSET('6. Patients'!$DN$9,1,MATCH($D105,'6. Patients'!$DO$9:$FL$9,0),ROWS('6. Patients'!DU$10:DU$107))),0)+
IFERROR(SUMPRODUCT('6. Patients'!CH$10:CH$107,OFFSET('6. Patients'!$FM$9,1,MATCH($D105,'6. Patients'!$FN$9:$GG$9,0),ROWS('6. Patients'!DU$10:DU$107))),0)+
IFERROR(SUMPRODUCT('6. Patients'!CH$10:CH$107,OFFSET('6. Patients'!$GH$9,1,MATCH($D105,'6. Patients'!$GI$9:$IF$9,0),ROWS('6. Patients'!DU$10:DU$107))),0)+
IFERROR(SUMPRODUCT('6. Patients'!CH$10:CH$107,OFFSET('6. Patients'!$IG$9,1,MATCH($D105,'6. Patients'!$IH$9:$JA$9,0),ROWS('6. Patients'!DU$10:DU$107))),0),
IFERROR(SUMPRODUCT('6. Patients'!CH$10:CH$107,OFFSET('6. Patients'!$JB$9,1,MATCH($D105,'6. Patients'!$JC$9:$KZ$9,0),ROWS('6. Patients'!DU$10:DU$107))),0)+
IFERROR(SUMPRODUCT('6. Patients'!CH$10:CH$107,OFFSET('6. Patients'!$LA$9,1,MATCH($D105,'6. Patients'!$LB$9:$LU$9,0),ROWS('6. Patients'!DU$10:DU$107))),0)+
IFERROR(SUMPRODUCT('6. Patients'!CH$10:CH$107,OFFSET('6. Patients'!$LV$9,1,MATCH($D105,'6. Patients'!$LW$9:$NT$9,0),ROWS('6. Patients'!DU$10:DU$107))),0)+
IFERROR(SUMPRODUCT('6. Patients'!CH$10:CH$107,OFFSET('6. Patients'!$NU$9,1,MATCH($D105,'6. Patients'!$NV$9:$OO$9,0),ROWS('6. Patients'!DU$10:DU$107))),0),
IFERROR(SUMPRODUCT('6. Patients'!CH$10:CH$107,OFFSET('6. Patients'!$OP$9,1,MATCH($D105,'6. Patients'!$OQ$9:$QN$9,0),ROWS('6. Patients'!DU$10:DU$107))),0)+
IFERROR(SUMPRODUCT('6. Patients'!CH$10:CH$107,OFFSET('6. Patients'!$QO$9,1,MATCH($D105,'6. Patients'!$QP$9:$RI$9,0),ROWS('6. Patients'!DU$10:DU$107))),0)+
IFERROR(SUMPRODUCT('6. Patients'!CH$10:CH$107,OFFSET('6. Patients'!$RJ$9,1,MATCH($D105,'6. Patients'!$RK$9:$TH$9,0),ROWS('6. Patients'!DU$10:DU$107))),0)+
IFERROR(SUMPRODUCT('6. Patients'!CH$10:CH$107,OFFSET('6. Patients'!$TI$9,1,MATCH($D105,'6. Patients'!$TJ$9:$UC$9,0),ROWS('6. Patients'!DU$10:DU$107))),0))+
IFERROR(VLOOKUP($D105,$H$116:$L$146,COLUMNS($H$115:$J$115)-1+O$7,0)*$E105*$F105*'1. General Inputs'!$J$25,0),0),0)</f>
        <v>0</v>
      </c>
      <c r="P105" s="775">
        <f ca="1">ROUNDUP(IFERROR($F105*$E105*CHOOSE(P$7,
IFERROR(SUMPRODUCT('6. Patients'!CI$10:CI$107,OFFSET('6. Patients'!$DN$9,1,MATCH($D105,'6. Patients'!$DO$9:$FL$9,0),ROWS('6. Patients'!DV$10:DV$107))),0)+
IFERROR(SUMPRODUCT('6. Patients'!CI$10:CI$107,OFFSET('6. Patients'!$FM$9,1,MATCH($D105,'6. Patients'!$FN$9:$GG$9,0),ROWS('6. Patients'!DV$10:DV$107))),0)+
IFERROR(SUMPRODUCT('6. Patients'!CI$10:CI$107,OFFSET('6. Patients'!$GH$9,1,MATCH($D105,'6. Patients'!$GI$9:$IF$9,0),ROWS('6. Patients'!DV$10:DV$107))),0)+
IFERROR(SUMPRODUCT('6. Patients'!CI$10:CI$107,OFFSET('6. Patients'!$IG$9,1,MATCH($D105,'6. Patients'!$IH$9:$JA$9,0),ROWS('6. Patients'!DV$10:DV$107))),0),
IFERROR(SUMPRODUCT('6. Patients'!CI$10:CI$107,OFFSET('6. Patients'!$JB$9,1,MATCH($D105,'6. Patients'!$JC$9:$KZ$9,0),ROWS('6. Patients'!DV$10:DV$107))),0)+
IFERROR(SUMPRODUCT('6. Patients'!CI$10:CI$107,OFFSET('6. Patients'!$LA$9,1,MATCH($D105,'6. Patients'!$LB$9:$LU$9,0),ROWS('6. Patients'!DV$10:DV$107))),0)+
IFERROR(SUMPRODUCT('6. Patients'!CI$10:CI$107,OFFSET('6. Patients'!$LV$9,1,MATCH($D105,'6. Patients'!$LW$9:$NT$9,0),ROWS('6. Patients'!DV$10:DV$107))),0)+
IFERROR(SUMPRODUCT('6. Patients'!CI$10:CI$107,OFFSET('6. Patients'!$NU$9,1,MATCH($D105,'6. Patients'!$NV$9:$OO$9,0),ROWS('6. Patients'!DV$10:DV$107))),0),
IFERROR(SUMPRODUCT('6. Patients'!CI$10:CI$107,OFFSET('6. Patients'!$OP$9,1,MATCH($D105,'6. Patients'!$OQ$9:$QN$9,0),ROWS('6. Patients'!DV$10:DV$107))),0)+
IFERROR(SUMPRODUCT('6. Patients'!CI$10:CI$107,OFFSET('6. Patients'!$QO$9,1,MATCH($D105,'6. Patients'!$QP$9:$RI$9,0),ROWS('6. Patients'!DV$10:DV$107))),0)+
IFERROR(SUMPRODUCT('6. Patients'!CI$10:CI$107,OFFSET('6. Patients'!$RJ$9,1,MATCH($D105,'6. Patients'!$RK$9:$TH$9,0),ROWS('6. Patients'!DV$10:DV$107))),0)+
IFERROR(SUMPRODUCT('6. Patients'!CI$10:CI$107,OFFSET('6. Patients'!$TI$9,1,MATCH($D105,'6. Patients'!$TJ$9:$UC$9,0),ROWS('6. Patients'!DV$10:DV$107))),0))+
IFERROR(VLOOKUP($D105,$H$116:$L$146,COLUMNS($H$115:$J$115)-1+P$7,0)*$E105*$F105*'1. General Inputs'!$J$25,0),0),0)</f>
        <v>0</v>
      </c>
      <c r="Q105" s="775">
        <f ca="1">ROUNDUP(IFERROR($F105*$E105*CHOOSE(Q$7,
IFERROR(SUMPRODUCT('6. Patients'!CJ$10:CJ$107,OFFSET('6. Patients'!$DN$9,1,MATCH($D105,'6. Patients'!$DO$9:$FL$9,0),ROWS('6. Patients'!DW$10:DW$107))),0)+
IFERROR(SUMPRODUCT('6. Patients'!CJ$10:CJ$107,OFFSET('6. Patients'!$FM$9,1,MATCH($D105,'6. Patients'!$FN$9:$GG$9,0),ROWS('6. Patients'!DW$10:DW$107))),0)+
IFERROR(SUMPRODUCT('6. Patients'!CJ$10:CJ$107,OFFSET('6. Patients'!$GH$9,1,MATCH($D105,'6. Patients'!$GI$9:$IF$9,0),ROWS('6. Patients'!DW$10:DW$107))),0)+
IFERROR(SUMPRODUCT('6. Patients'!CJ$10:CJ$107,OFFSET('6. Patients'!$IG$9,1,MATCH($D105,'6. Patients'!$IH$9:$JA$9,0),ROWS('6. Patients'!DW$10:DW$107))),0),
IFERROR(SUMPRODUCT('6. Patients'!CJ$10:CJ$107,OFFSET('6. Patients'!$JB$9,1,MATCH($D105,'6. Patients'!$JC$9:$KZ$9,0),ROWS('6. Patients'!DW$10:DW$107))),0)+
IFERROR(SUMPRODUCT('6. Patients'!CJ$10:CJ$107,OFFSET('6. Patients'!$LA$9,1,MATCH($D105,'6. Patients'!$LB$9:$LU$9,0),ROWS('6. Patients'!DW$10:DW$107))),0)+
IFERROR(SUMPRODUCT('6. Patients'!CJ$10:CJ$107,OFFSET('6. Patients'!$LV$9,1,MATCH($D105,'6. Patients'!$LW$9:$NT$9,0),ROWS('6. Patients'!DW$10:DW$107))),0)+
IFERROR(SUMPRODUCT('6. Patients'!CJ$10:CJ$107,OFFSET('6. Patients'!$NU$9,1,MATCH($D105,'6. Patients'!$NV$9:$OO$9,0),ROWS('6. Patients'!DW$10:DW$107))),0),
IFERROR(SUMPRODUCT('6. Patients'!CJ$10:CJ$107,OFFSET('6. Patients'!$OP$9,1,MATCH($D105,'6. Patients'!$OQ$9:$QN$9,0),ROWS('6. Patients'!DW$10:DW$107))),0)+
IFERROR(SUMPRODUCT('6. Patients'!CJ$10:CJ$107,OFFSET('6. Patients'!$QO$9,1,MATCH($D105,'6. Patients'!$QP$9:$RI$9,0),ROWS('6. Patients'!DW$10:DW$107))),0)+
IFERROR(SUMPRODUCT('6. Patients'!CJ$10:CJ$107,OFFSET('6. Patients'!$RJ$9,1,MATCH($D105,'6. Patients'!$RK$9:$TH$9,0),ROWS('6. Patients'!DW$10:DW$107))),0)+
IFERROR(SUMPRODUCT('6. Patients'!CJ$10:CJ$107,OFFSET('6. Patients'!$TI$9,1,MATCH($D105,'6. Patients'!$TJ$9:$UC$9,0),ROWS('6. Patients'!DW$10:DW$107))),0))+
IFERROR(VLOOKUP($D105,$H$116:$L$146,COLUMNS($H$115:$J$115)-1+Q$7,0)*$E105*$F105*'1. General Inputs'!$J$25,0),0),0)</f>
        <v>0</v>
      </c>
      <c r="R105" s="775">
        <f ca="1">ROUNDUP(IFERROR($F105*$E105*CHOOSE(R$7,
IFERROR(SUMPRODUCT('6. Patients'!CK$10:CK$107,OFFSET('6. Patients'!$DN$9,1,MATCH($D105,'6. Patients'!$DO$9:$FL$9,0),ROWS('6. Patients'!DX$10:DX$107))),0)+
IFERROR(SUMPRODUCT('6. Patients'!CK$10:CK$107,OFFSET('6. Patients'!$FM$9,1,MATCH($D105,'6. Patients'!$FN$9:$GG$9,0),ROWS('6. Patients'!DX$10:DX$107))),0)+
IFERROR(SUMPRODUCT('6. Patients'!CK$10:CK$107,OFFSET('6. Patients'!$GH$9,1,MATCH($D105,'6. Patients'!$GI$9:$IF$9,0),ROWS('6. Patients'!DX$10:DX$107))),0)+
IFERROR(SUMPRODUCT('6. Patients'!CK$10:CK$107,OFFSET('6. Patients'!$IG$9,1,MATCH($D105,'6. Patients'!$IH$9:$JA$9,0),ROWS('6. Patients'!DX$10:DX$107))),0),
IFERROR(SUMPRODUCT('6. Patients'!CK$10:CK$107,OFFSET('6. Patients'!$JB$9,1,MATCH($D105,'6. Patients'!$JC$9:$KZ$9,0),ROWS('6. Patients'!DX$10:DX$107))),0)+
IFERROR(SUMPRODUCT('6. Patients'!CK$10:CK$107,OFFSET('6. Patients'!$LA$9,1,MATCH($D105,'6. Patients'!$LB$9:$LU$9,0),ROWS('6. Patients'!DX$10:DX$107))),0)+
IFERROR(SUMPRODUCT('6. Patients'!CK$10:CK$107,OFFSET('6. Patients'!$LV$9,1,MATCH($D105,'6. Patients'!$LW$9:$NT$9,0),ROWS('6. Patients'!DX$10:DX$107))),0)+
IFERROR(SUMPRODUCT('6. Patients'!CK$10:CK$107,OFFSET('6. Patients'!$NU$9,1,MATCH($D105,'6. Patients'!$NV$9:$OO$9,0),ROWS('6. Patients'!DX$10:DX$107))),0),
IFERROR(SUMPRODUCT('6. Patients'!CK$10:CK$107,OFFSET('6. Patients'!$OP$9,1,MATCH($D105,'6. Patients'!$OQ$9:$QN$9,0),ROWS('6. Patients'!DX$10:DX$107))),0)+
IFERROR(SUMPRODUCT('6. Patients'!CK$10:CK$107,OFFSET('6. Patients'!$QO$9,1,MATCH($D105,'6. Patients'!$QP$9:$RI$9,0),ROWS('6. Patients'!DX$10:DX$107))),0)+
IFERROR(SUMPRODUCT('6. Patients'!CK$10:CK$107,OFFSET('6. Patients'!$RJ$9,1,MATCH($D105,'6. Patients'!$RK$9:$TH$9,0),ROWS('6. Patients'!DX$10:DX$107))),0)+
IFERROR(SUMPRODUCT('6. Patients'!CK$10:CK$107,OFFSET('6. Patients'!$TI$9,1,MATCH($D105,'6. Patients'!$TJ$9:$UC$9,0),ROWS('6. Patients'!DX$10:DX$107))),0))+
IFERROR(VLOOKUP($D105,$H$116:$L$146,COLUMNS($H$115:$J$115)-1+R$7,0)*$E105*$F105*'1. General Inputs'!$J$25,0),0),0)</f>
        <v>0</v>
      </c>
      <c r="S105" s="775">
        <f ca="1">ROUNDUP(IFERROR($F105*$E105*CHOOSE(S$7,
IFERROR(SUMPRODUCT('6. Patients'!CL$10:CL$107,OFFSET('6. Patients'!$DN$9,1,MATCH($D105,'6. Patients'!$DO$9:$FL$9,0),ROWS('6. Patients'!DY$10:DY$107))),0)+
IFERROR(SUMPRODUCT('6. Patients'!CL$10:CL$107,OFFSET('6. Patients'!$FM$9,1,MATCH($D105,'6. Patients'!$FN$9:$GG$9,0),ROWS('6. Patients'!DY$10:DY$107))),0)+
IFERROR(SUMPRODUCT('6. Patients'!CL$10:CL$107,OFFSET('6. Patients'!$GH$9,1,MATCH($D105,'6. Patients'!$GI$9:$IF$9,0),ROWS('6. Patients'!DY$10:DY$107))),0)+
IFERROR(SUMPRODUCT('6. Patients'!CL$10:CL$107,OFFSET('6. Patients'!$IG$9,1,MATCH($D105,'6. Patients'!$IH$9:$JA$9,0),ROWS('6. Patients'!DY$10:DY$107))),0),
IFERROR(SUMPRODUCT('6. Patients'!CL$10:CL$107,OFFSET('6. Patients'!$JB$9,1,MATCH($D105,'6. Patients'!$JC$9:$KZ$9,0),ROWS('6. Patients'!DY$10:DY$107))),0)+
IFERROR(SUMPRODUCT('6. Patients'!CL$10:CL$107,OFFSET('6. Patients'!$LA$9,1,MATCH($D105,'6. Patients'!$LB$9:$LU$9,0),ROWS('6. Patients'!DY$10:DY$107))),0)+
IFERROR(SUMPRODUCT('6. Patients'!CL$10:CL$107,OFFSET('6. Patients'!$LV$9,1,MATCH($D105,'6. Patients'!$LW$9:$NT$9,0),ROWS('6. Patients'!DY$10:DY$107))),0)+
IFERROR(SUMPRODUCT('6. Patients'!CL$10:CL$107,OFFSET('6. Patients'!$NU$9,1,MATCH($D105,'6. Patients'!$NV$9:$OO$9,0),ROWS('6. Patients'!DY$10:DY$107))),0),
IFERROR(SUMPRODUCT('6. Patients'!CL$10:CL$107,OFFSET('6. Patients'!$OP$9,1,MATCH($D105,'6. Patients'!$OQ$9:$QN$9,0),ROWS('6. Patients'!DY$10:DY$107))),0)+
IFERROR(SUMPRODUCT('6. Patients'!CL$10:CL$107,OFFSET('6. Patients'!$QO$9,1,MATCH($D105,'6. Patients'!$QP$9:$RI$9,0),ROWS('6. Patients'!DY$10:DY$107))),0)+
IFERROR(SUMPRODUCT('6. Patients'!CL$10:CL$107,OFFSET('6. Patients'!$RJ$9,1,MATCH($D105,'6. Patients'!$RK$9:$TH$9,0),ROWS('6. Patients'!DY$10:DY$107))),0)+
IFERROR(SUMPRODUCT('6. Patients'!CL$10:CL$107,OFFSET('6. Patients'!$TI$9,1,MATCH($D105,'6. Patients'!$TJ$9:$UC$9,0),ROWS('6. Patients'!DY$10:DY$107))),0))+
IFERROR(VLOOKUP($D105,$H$116:$L$146,COLUMNS($H$115:$J$115)-1+S$7,0)*$E105*$F105*'1. General Inputs'!$J$25,0),0),0)</f>
        <v>0</v>
      </c>
      <c r="T105" s="775">
        <f ca="1">ROUNDUP(IFERROR($F105*$E105*CHOOSE(T$7,
IFERROR(SUMPRODUCT('6. Patients'!CM$10:CM$107,OFFSET('6. Patients'!$DN$9,1,MATCH($D105,'6. Patients'!$DO$9:$FL$9,0),ROWS('6. Patients'!DZ$10:DZ$107))),0)+
IFERROR(SUMPRODUCT('6. Patients'!CM$10:CM$107,OFFSET('6. Patients'!$FM$9,1,MATCH($D105,'6. Patients'!$FN$9:$GG$9,0),ROWS('6. Patients'!DZ$10:DZ$107))),0)+
IFERROR(SUMPRODUCT('6. Patients'!CM$10:CM$107,OFFSET('6. Patients'!$GH$9,1,MATCH($D105,'6. Patients'!$GI$9:$IF$9,0),ROWS('6. Patients'!DZ$10:DZ$107))),0)+
IFERROR(SUMPRODUCT('6. Patients'!CM$10:CM$107,OFFSET('6. Patients'!$IG$9,1,MATCH($D105,'6. Patients'!$IH$9:$JA$9,0),ROWS('6. Patients'!DZ$10:DZ$107))),0),
IFERROR(SUMPRODUCT('6. Patients'!CM$10:CM$107,OFFSET('6. Patients'!$JB$9,1,MATCH($D105,'6. Patients'!$JC$9:$KZ$9,0),ROWS('6. Patients'!DZ$10:DZ$107))),0)+
IFERROR(SUMPRODUCT('6. Patients'!CM$10:CM$107,OFFSET('6. Patients'!$LA$9,1,MATCH($D105,'6. Patients'!$LB$9:$LU$9,0),ROWS('6. Patients'!DZ$10:DZ$107))),0)+
IFERROR(SUMPRODUCT('6. Patients'!CM$10:CM$107,OFFSET('6. Patients'!$LV$9,1,MATCH($D105,'6. Patients'!$LW$9:$NT$9,0),ROWS('6. Patients'!DZ$10:DZ$107))),0)+
IFERROR(SUMPRODUCT('6. Patients'!CM$10:CM$107,OFFSET('6. Patients'!$NU$9,1,MATCH($D105,'6. Patients'!$NV$9:$OO$9,0),ROWS('6. Patients'!DZ$10:DZ$107))),0),
IFERROR(SUMPRODUCT('6. Patients'!CM$10:CM$107,OFFSET('6. Patients'!$OP$9,1,MATCH($D105,'6. Patients'!$OQ$9:$QN$9,0),ROWS('6. Patients'!DZ$10:DZ$107))),0)+
IFERROR(SUMPRODUCT('6. Patients'!CM$10:CM$107,OFFSET('6. Patients'!$QO$9,1,MATCH($D105,'6. Patients'!$QP$9:$RI$9,0),ROWS('6. Patients'!DZ$10:DZ$107))),0)+
IFERROR(SUMPRODUCT('6. Patients'!CM$10:CM$107,OFFSET('6. Patients'!$RJ$9,1,MATCH($D105,'6. Patients'!$RK$9:$TH$9,0),ROWS('6. Patients'!DZ$10:DZ$107))),0)+
IFERROR(SUMPRODUCT('6. Patients'!CM$10:CM$107,OFFSET('6. Patients'!$TI$9,1,MATCH($D105,'6. Patients'!$TJ$9:$UC$9,0),ROWS('6. Patients'!DZ$10:DZ$107))),0))+
IFERROR(VLOOKUP($D105,$H$116:$L$146,COLUMNS($H$115:$J$115)-1+T$7,0)*$E105*$F105*'1. General Inputs'!$J$25,0),0),0)</f>
        <v>0</v>
      </c>
      <c r="U105" s="775">
        <f ca="1">ROUNDUP(IFERROR($F105*$E105*CHOOSE(U$7,
IFERROR(SUMPRODUCT('6. Patients'!CN$10:CN$107,OFFSET('6. Patients'!$DN$9,1,MATCH($D105,'6. Patients'!$DO$9:$FL$9,0),ROWS('6. Patients'!EA$10:EA$107))),0)+
IFERROR(SUMPRODUCT('6. Patients'!CN$10:CN$107,OFFSET('6. Patients'!$FM$9,1,MATCH($D105,'6. Patients'!$FN$9:$GG$9,0),ROWS('6. Patients'!EA$10:EA$107))),0)+
IFERROR(SUMPRODUCT('6. Patients'!CN$10:CN$107,OFFSET('6. Patients'!$GH$9,1,MATCH($D105,'6. Patients'!$GI$9:$IF$9,0),ROWS('6. Patients'!EA$10:EA$107))),0)+
IFERROR(SUMPRODUCT('6. Patients'!CN$10:CN$107,OFFSET('6. Patients'!$IG$9,1,MATCH($D105,'6. Patients'!$IH$9:$JA$9,0),ROWS('6. Patients'!EA$10:EA$107))),0),
IFERROR(SUMPRODUCT('6. Patients'!CN$10:CN$107,OFFSET('6. Patients'!$JB$9,1,MATCH($D105,'6. Patients'!$JC$9:$KZ$9,0),ROWS('6. Patients'!EA$10:EA$107))),0)+
IFERROR(SUMPRODUCT('6. Patients'!CN$10:CN$107,OFFSET('6. Patients'!$LA$9,1,MATCH($D105,'6. Patients'!$LB$9:$LU$9,0),ROWS('6. Patients'!EA$10:EA$107))),0)+
IFERROR(SUMPRODUCT('6. Patients'!CN$10:CN$107,OFFSET('6. Patients'!$LV$9,1,MATCH($D105,'6. Patients'!$LW$9:$NT$9,0),ROWS('6. Patients'!EA$10:EA$107))),0)+
IFERROR(SUMPRODUCT('6. Patients'!CN$10:CN$107,OFFSET('6. Patients'!$NU$9,1,MATCH($D105,'6. Patients'!$NV$9:$OO$9,0),ROWS('6. Patients'!EA$10:EA$107))),0),
IFERROR(SUMPRODUCT('6. Patients'!CN$10:CN$107,OFFSET('6. Patients'!$OP$9,1,MATCH($D105,'6. Patients'!$OQ$9:$QN$9,0),ROWS('6. Patients'!EA$10:EA$107))),0)+
IFERROR(SUMPRODUCT('6. Patients'!CN$10:CN$107,OFFSET('6. Patients'!$QO$9,1,MATCH($D105,'6. Patients'!$QP$9:$RI$9,0),ROWS('6. Patients'!EA$10:EA$107))),0)+
IFERROR(SUMPRODUCT('6. Patients'!CN$10:CN$107,OFFSET('6. Patients'!$RJ$9,1,MATCH($D105,'6. Patients'!$RK$9:$TH$9,0),ROWS('6. Patients'!EA$10:EA$107))),0)+
IFERROR(SUMPRODUCT('6. Patients'!CN$10:CN$107,OFFSET('6. Patients'!$TI$9,1,MATCH($D105,'6. Patients'!$TJ$9:$UC$9,0),ROWS('6. Patients'!EA$10:EA$107))),0))+
IFERROR(VLOOKUP($D105,$H$116:$L$146,COLUMNS($H$115:$J$115)-1+U$7,0)*$E105*$F105*'1. General Inputs'!$J$25,0),0),0)</f>
        <v>0</v>
      </c>
      <c r="V105" s="775">
        <f ca="1">ROUNDUP(IFERROR($F105*$E105*CHOOSE(V$7,
IFERROR(SUMPRODUCT('6. Patients'!CO$10:CO$107,OFFSET('6. Patients'!$DN$9,1,MATCH($D105,'6. Patients'!$DO$9:$FL$9,0),ROWS('6. Patients'!EB$10:EB$107))),0)+
IFERROR(SUMPRODUCT('6. Patients'!CO$10:CO$107,OFFSET('6. Patients'!$FM$9,1,MATCH($D105,'6. Patients'!$FN$9:$GG$9,0),ROWS('6. Patients'!EB$10:EB$107))),0)+
IFERROR(SUMPRODUCT('6. Patients'!CO$10:CO$107,OFFSET('6. Patients'!$GH$9,1,MATCH($D105,'6. Patients'!$GI$9:$IF$9,0),ROWS('6. Patients'!EB$10:EB$107))),0)+
IFERROR(SUMPRODUCT('6. Patients'!CO$10:CO$107,OFFSET('6. Patients'!$IG$9,1,MATCH($D105,'6. Patients'!$IH$9:$JA$9,0),ROWS('6. Patients'!EB$10:EB$107))),0),
IFERROR(SUMPRODUCT('6. Patients'!CO$10:CO$107,OFFSET('6. Patients'!$JB$9,1,MATCH($D105,'6. Patients'!$JC$9:$KZ$9,0),ROWS('6. Patients'!EB$10:EB$107))),0)+
IFERROR(SUMPRODUCT('6. Patients'!CO$10:CO$107,OFFSET('6. Patients'!$LA$9,1,MATCH($D105,'6. Patients'!$LB$9:$LU$9,0),ROWS('6. Patients'!EB$10:EB$107))),0)+
IFERROR(SUMPRODUCT('6. Patients'!CO$10:CO$107,OFFSET('6. Patients'!$LV$9,1,MATCH($D105,'6. Patients'!$LW$9:$NT$9,0),ROWS('6. Patients'!EB$10:EB$107))),0)+
IFERROR(SUMPRODUCT('6. Patients'!CO$10:CO$107,OFFSET('6. Patients'!$NU$9,1,MATCH($D105,'6. Patients'!$NV$9:$OO$9,0),ROWS('6. Patients'!EB$10:EB$107))),0),
IFERROR(SUMPRODUCT('6. Patients'!CO$10:CO$107,OFFSET('6. Patients'!$OP$9,1,MATCH($D105,'6. Patients'!$OQ$9:$QN$9,0),ROWS('6. Patients'!EB$10:EB$107))),0)+
IFERROR(SUMPRODUCT('6. Patients'!CO$10:CO$107,OFFSET('6. Patients'!$QO$9,1,MATCH($D105,'6. Patients'!$QP$9:$RI$9,0),ROWS('6. Patients'!EB$10:EB$107))),0)+
IFERROR(SUMPRODUCT('6. Patients'!CO$10:CO$107,OFFSET('6. Patients'!$RJ$9,1,MATCH($D105,'6. Patients'!$RK$9:$TH$9,0),ROWS('6. Patients'!EB$10:EB$107))),0)+
IFERROR(SUMPRODUCT('6. Patients'!CO$10:CO$107,OFFSET('6. Patients'!$TI$9,1,MATCH($D105,'6. Patients'!$TJ$9:$UC$9,0),ROWS('6. Patients'!EB$10:EB$107))),0))+
IFERROR(VLOOKUP($D105,$H$116:$L$146,COLUMNS($H$115:$J$115)-1+V$7,0)*$E105*$F105*'1. General Inputs'!$J$25,0),0),0)</f>
        <v>0</v>
      </c>
      <c r="W105" s="775">
        <f ca="1">ROUNDUP(IFERROR($F105*$E105*CHOOSE(W$7,
IFERROR(SUMPRODUCT('6. Patients'!CP$10:CP$107,OFFSET('6. Patients'!$DN$9,1,MATCH($D105,'6. Patients'!$DO$9:$FL$9,0),ROWS('6. Patients'!EC$10:EC$107))),0)+
IFERROR(SUMPRODUCT('6. Patients'!CP$10:CP$107,OFFSET('6. Patients'!$FM$9,1,MATCH($D105,'6. Patients'!$FN$9:$GG$9,0),ROWS('6. Patients'!EC$10:EC$107))),0)+
IFERROR(SUMPRODUCT('6. Patients'!CP$10:CP$107,OFFSET('6. Patients'!$GH$9,1,MATCH($D105,'6. Patients'!$GI$9:$IF$9,0),ROWS('6. Patients'!EC$10:EC$107))),0)+
IFERROR(SUMPRODUCT('6. Patients'!CP$10:CP$107,OFFSET('6. Patients'!$IG$9,1,MATCH($D105,'6. Patients'!$IH$9:$JA$9,0),ROWS('6. Patients'!EC$10:EC$107))),0),
IFERROR(SUMPRODUCT('6. Patients'!CP$10:CP$107,OFFSET('6. Patients'!$JB$9,1,MATCH($D105,'6. Patients'!$JC$9:$KZ$9,0),ROWS('6. Patients'!EC$10:EC$107))),0)+
IFERROR(SUMPRODUCT('6. Patients'!CP$10:CP$107,OFFSET('6. Patients'!$LA$9,1,MATCH($D105,'6. Patients'!$LB$9:$LU$9,0),ROWS('6. Patients'!EC$10:EC$107))),0)+
IFERROR(SUMPRODUCT('6. Patients'!CP$10:CP$107,OFFSET('6. Patients'!$LV$9,1,MATCH($D105,'6. Patients'!$LW$9:$NT$9,0),ROWS('6. Patients'!EC$10:EC$107))),0)+
IFERROR(SUMPRODUCT('6. Patients'!CP$10:CP$107,OFFSET('6. Patients'!$NU$9,1,MATCH($D105,'6. Patients'!$NV$9:$OO$9,0),ROWS('6. Patients'!EC$10:EC$107))),0),
IFERROR(SUMPRODUCT('6. Patients'!CP$10:CP$107,OFFSET('6. Patients'!$OP$9,1,MATCH($D105,'6. Patients'!$OQ$9:$QN$9,0),ROWS('6. Patients'!EC$10:EC$107))),0)+
IFERROR(SUMPRODUCT('6. Patients'!CP$10:CP$107,OFFSET('6. Patients'!$QO$9,1,MATCH($D105,'6. Patients'!$QP$9:$RI$9,0),ROWS('6. Patients'!EC$10:EC$107))),0)+
IFERROR(SUMPRODUCT('6. Patients'!CP$10:CP$107,OFFSET('6. Patients'!$RJ$9,1,MATCH($D105,'6. Patients'!$RK$9:$TH$9,0),ROWS('6. Patients'!EC$10:EC$107))),0)+
IFERROR(SUMPRODUCT('6. Patients'!CP$10:CP$107,OFFSET('6. Patients'!$TI$9,1,MATCH($D105,'6. Patients'!$TJ$9:$UC$9,0),ROWS('6. Patients'!EC$10:EC$107))),0))+
IFERROR(VLOOKUP($D105,$H$116:$L$146,COLUMNS($H$115:$J$115)-1+W$7,0)*$E105*$F105*'1. General Inputs'!$J$25,0),0),0)</f>
        <v>0</v>
      </c>
      <c r="X105" s="775">
        <f ca="1">ROUNDUP(IFERROR($F105*$E105*CHOOSE(X$7,
IFERROR(SUMPRODUCT('6. Patients'!CQ$10:CQ$107,OFFSET('6. Patients'!$DN$9,1,MATCH($D105,'6. Patients'!$DO$9:$FL$9,0),ROWS('6. Patients'!ED$10:ED$107))),0)+
IFERROR(SUMPRODUCT('6. Patients'!CQ$10:CQ$107,OFFSET('6. Patients'!$FM$9,1,MATCH($D105,'6. Patients'!$FN$9:$GG$9,0),ROWS('6. Patients'!ED$10:ED$107))),0)+
IFERROR(SUMPRODUCT('6. Patients'!CQ$10:CQ$107,OFFSET('6. Patients'!$GH$9,1,MATCH($D105,'6. Patients'!$GI$9:$IF$9,0),ROWS('6. Patients'!ED$10:ED$107))),0)+
IFERROR(SUMPRODUCT('6. Patients'!CQ$10:CQ$107,OFFSET('6. Patients'!$IG$9,1,MATCH($D105,'6. Patients'!$IH$9:$JA$9,0),ROWS('6. Patients'!ED$10:ED$107))),0),
IFERROR(SUMPRODUCT('6. Patients'!CQ$10:CQ$107,OFFSET('6. Patients'!$JB$9,1,MATCH($D105,'6. Patients'!$JC$9:$KZ$9,0),ROWS('6. Patients'!ED$10:ED$107))),0)+
IFERROR(SUMPRODUCT('6. Patients'!CQ$10:CQ$107,OFFSET('6. Patients'!$LA$9,1,MATCH($D105,'6. Patients'!$LB$9:$LU$9,0),ROWS('6. Patients'!ED$10:ED$107))),0)+
IFERROR(SUMPRODUCT('6. Patients'!CQ$10:CQ$107,OFFSET('6. Patients'!$LV$9,1,MATCH($D105,'6. Patients'!$LW$9:$NT$9,0),ROWS('6. Patients'!ED$10:ED$107))),0)+
IFERROR(SUMPRODUCT('6. Patients'!CQ$10:CQ$107,OFFSET('6. Patients'!$NU$9,1,MATCH($D105,'6. Patients'!$NV$9:$OO$9,0),ROWS('6. Patients'!ED$10:ED$107))),0),
IFERROR(SUMPRODUCT('6. Patients'!CQ$10:CQ$107,OFFSET('6. Patients'!$OP$9,1,MATCH($D105,'6. Patients'!$OQ$9:$QN$9,0),ROWS('6. Patients'!ED$10:ED$107))),0)+
IFERROR(SUMPRODUCT('6. Patients'!CQ$10:CQ$107,OFFSET('6. Patients'!$QO$9,1,MATCH($D105,'6. Patients'!$QP$9:$RI$9,0),ROWS('6. Patients'!ED$10:ED$107))),0)+
IFERROR(SUMPRODUCT('6. Patients'!CQ$10:CQ$107,OFFSET('6. Patients'!$RJ$9,1,MATCH($D105,'6. Patients'!$RK$9:$TH$9,0),ROWS('6. Patients'!ED$10:ED$107))),0)+
IFERROR(SUMPRODUCT('6. Patients'!CQ$10:CQ$107,OFFSET('6. Patients'!$TI$9,1,MATCH($D105,'6. Patients'!$TJ$9:$UC$9,0),ROWS('6. Patients'!ED$10:ED$107))),0))+
IFERROR(VLOOKUP($D105,$H$116:$L$146,COLUMNS($H$115:$J$115)-1+X$7,0)*$E105*$F105*'1. General Inputs'!$J$25,0),0),0)</f>
        <v>0</v>
      </c>
      <c r="Y105" s="775">
        <f ca="1">ROUNDUP(IFERROR($F105*$E105*CHOOSE(Y$7,
IFERROR(SUMPRODUCT('6. Patients'!CR$10:CR$107,OFFSET('6. Patients'!$DN$9,1,MATCH($D105,'6. Patients'!$DO$9:$FL$9,0),ROWS('6. Patients'!EE$10:EE$107))),0)+
IFERROR(SUMPRODUCT('6. Patients'!CR$10:CR$107,OFFSET('6. Patients'!$FM$9,1,MATCH($D105,'6. Patients'!$FN$9:$GG$9,0),ROWS('6. Patients'!EE$10:EE$107))),0)+
IFERROR(SUMPRODUCT('6. Patients'!CR$10:CR$107,OFFSET('6. Patients'!$GH$9,1,MATCH($D105,'6. Patients'!$GI$9:$IF$9,0),ROWS('6. Patients'!EE$10:EE$107))),0)+
IFERROR(SUMPRODUCT('6. Patients'!CR$10:CR$107,OFFSET('6. Patients'!$IG$9,1,MATCH($D105,'6. Patients'!$IH$9:$JA$9,0),ROWS('6. Patients'!EE$10:EE$107))),0),
IFERROR(SUMPRODUCT('6. Patients'!CR$10:CR$107,OFFSET('6. Patients'!$JB$9,1,MATCH($D105,'6. Patients'!$JC$9:$KZ$9,0),ROWS('6. Patients'!EE$10:EE$107))),0)+
IFERROR(SUMPRODUCT('6. Patients'!CR$10:CR$107,OFFSET('6. Patients'!$LA$9,1,MATCH($D105,'6. Patients'!$LB$9:$LU$9,0),ROWS('6. Patients'!EE$10:EE$107))),0)+
IFERROR(SUMPRODUCT('6. Patients'!CR$10:CR$107,OFFSET('6. Patients'!$LV$9,1,MATCH($D105,'6. Patients'!$LW$9:$NT$9,0),ROWS('6. Patients'!EE$10:EE$107))),0)+
IFERROR(SUMPRODUCT('6. Patients'!CR$10:CR$107,OFFSET('6. Patients'!$NU$9,1,MATCH($D105,'6. Patients'!$NV$9:$OO$9,0),ROWS('6. Patients'!EE$10:EE$107))),0),
IFERROR(SUMPRODUCT('6. Patients'!CR$10:CR$107,OFFSET('6. Patients'!$OP$9,1,MATCH($D105,'6. Patients'!$OQ$9:$QN$9,0),ROWS('6. Patients'!EE$10:EE$107))),0)+
IFERROR(SUMPRODUCT('6. Patients'!CR$10:CR$107,OFFSET('6. Patients'!$QO$9,1,MATCH($D105,'6. Patients'!$QP$9:$RI$9,0),ROWS('6. Patients'!EE$10:EE$107))),0)+
IFERROR(SUMPRODUCT('6. Patients'!CR$10:CR$107,OFFSET('6. Patients'!$RJ$9,1,MATCH($D105,'6. Patients'!$RK$9:$TH$9,0),ROWS('6. Patients'!EE$10:EE$107))),0)+
IFERROR(SUMPRODUCT('6. Patients'!CR$10:CR$107,OFFSET('6. Patients'!$TI$9,1,MATCH($D105,'6. Patients'!$TJ$9:$UC$9,0),ROWS('6. Patients'!EE$10:EE$107))),0))+
IFERROR(VLOOKUP($D105,$H$116:$L$146,COLUMNS($H$115:$J$115)-1+Y$7,0)*$E105*$F105*'1. General Inputs'!$J$25,0),0),0)</f>
        <v>0</v>
      </c>
      <c r="Z105" s="775">
        <f ca="1">ROUNDUP(IFERROR($F105*$E105*CHOOSE(Z$7,
IFERROR(SUMPRODUCT('6. Patients'!CS$10:CS$107,OFFSET('6. Patients'!$DN$9,1,MATCH($D105,'6. Patients'!$DO$9:$FL$9,0),ROWS('6. Patients'!EF$10:EF$107))),0)+
IFERROR(SUMPRODUCT('6. Patients'!CS$10:CS$107,OFFSET('6. Patients'!$FM$9,1,MATCH($D105,'6. Patients'!$FN$9:$GG$9,0),ROWS('6. Patients'!EF$10:EF$107))),0)+
IFERROR(SUMPRODUCT('6. Patients'!CS$10:CS$107,OFFSET('6. Patients'!$GH$9,1,MATCH($D105,'6. Patients'!$GI$9:$IF$9,0),ROWS('6. Patients'!EF$10:EF$107))),0)+
IFERROR(SUMPRODUCT('6. Patients'!CS$10:CS$107,OFFSET('6. Patients'!$IG$9,1,MATCH($D105,'6. Patients'!$IH$9:$JA$9,0),ROWS('6. Patients'!EF$10:EF$107))),0),
IFERROR(SUMPRODUCT('6. Patients'!CS$10:CS$107,OFFSET('6. Patients'!$JB$9,1,MATCH($D105,'6. Patients'!$JC$9:$KZ$9,0),ROWS('6. Patients'!EF$10:EF$107))),0)+
IFERROR(SUMPRODUCT('6. Patients'!CS$10:CS$107,OFFSET('6. Patients'!$LA$9,1,MATCH($D105,'6. Patients'!$LB$9:$LU$9,0),ROWS('6. Patients'!EF$10:EF$107))),0)+
IFERROR(SUMPRODUCT('6. Patients'!CS$10:CS$107,OFFSET('6. Patients'!$LV$9,1,MATCH($D105,'6. Patients'!$LW$9:$NT$9,0),ROWS('6. Patients'!EF$10:EF$107))),0)+
IFERROR(SUMPRODUCT('6. Patients'!CS$10:CS$107,OFFSET('6. Patients'!$NU$9,1,MATCH($D105,'6. Patients'!$NV$9:$OO$9,0),ROWS('6. Patients'!EF$10:EF$107))),0),
IFERROR(SUMPRODUCT('6. Patients'!CS$10:CS$107,OFFSET('6. Patients'!$OP$9,1,MATCH($D105,'6. Patients'!$OQ$9:$QN$9,0),ROWS('6. Patients'!EF$10:EF$107))),0)+
IFERROR(SUMPRODUCT('6. Patients'!CS$10:CS$107,OFFSET('6. Patients'!$QO$9,1,MATCH($D105,'6. Patients'!$QP$9:$RI$9,0),ROWS('6. Patients'!EF$10:EF$107))),0)+
IFERROR(SUMPRODUCT('6. Patients'!CS$10:CS$107,OFFSET('6. Patients'!$RJ$9,1,MATCH($D105,'6. Patients'!$RK$9:$TH$9,0),ROWS('6. Patients'!EF$10:EF$107))),0)+
IFERROR(SUMPRODUCT('6. Patients'!CS$10:CS$107,OFFSET('6. Patients'!$TI$9,1,MATCH($D105,'6. Patients'!$TJ$9:$UC$9,0),ROWS('6. Patients'!EF$10:EF$107))),0))+
IFERROR(VLOOKUP($D105,$H$116:$L$146,COLUMNS($H$115:$J$115)-1+Z$7,0)*$E105*$F105*'1. General Inputs'!$J$25,0),0),0)</f>
        <v>0</v>
      </c>
      <c r="AA105" s="775">
        <f ca="1">ROUNDUP(IFERROR($F105*$E105*CHOOSE(AA$7,
IFERROR(SUMPRODUCT('6. Patients'!CT$10:CT$107,OFFSET('6. Patients'!$DN$9,1,MATCH($D105,'6. Patients'!$DO$9:$FL$9,0),ROWS('6. Patients'!EG$10:EG$107))),0)+
IFERROR(SUMPRODUCT('6. Patients'!CT$10:CT$107,OFFSET('6. Patients'!$FM$9,1,MATCH($D105,'6. Patients'!$FN$9:$GG$9,0),ROWS('6. Patients'!EG$10:EG$107))),0)+
IFERROR(SUMPRODUCT('6. Patients'!CT$10:CT$107,OFFSET('6. Patients'!$GH$9,1,MATCH($D105,'6. Patients'!$GI$9:$IF$9,0),ROWS('6. Patients'!EG$10:EG$107))),0)+
IFERROR(SUMPRODUCT('6. Patients'!CT$10:CT$107,OFFSET('6. Patients'!$IG$9,1,MATCH($D105,'6. Patients'!$IH$9:$JA$9,0),ROWS('6. Patients'!EG$10:EG$107))),0),
IFERROR(SUMPRODUCT('6. Patients'!CT$10:CT$107,OFFSET('6. Patients'!$JB$9,1,MATCH($D105,'6. Patients'!$JC$9:$KZ$9,0),ROWS('6. Patients'!EG$10:EG$107))),0)+
IFERROR(SUMPRODUCT('6. Patients'!CT$10:CT$107,OFFSET('6. Patients'!$LA$9,1,MATCH($D105,'6. Patients'!$LB$9:$LU$9,0),ROWS('6. Patients'!EG$10:EG$107))),0)+
IFERROR(SUMPRODUCT('6. Patients'!CT$10:CT$107,OFFSET('6. Patients'!$LV$9,1,MATCH($D105,'6. Patients'!$LW$9:$NT$9,0),ROWS('6. Patients'!EG$10:EG$107))),0)+
IFERROR(SUMPRODUCT('6. Patients'!CT$10:CT$107,OFFSET('6. Patients'!$NU$9,1,MATCH($D105,'6. Patients'!$NV$9:$OO$9,0),ROWS('6. Patients'!EG$10:EG$107))),0),
IFERROR(SUMPRODUCT('6. Patients'!CT$10:CT$107,OFFSET('6. Patients'!$OP$9,1,MATCH($D105,'6. Patients'!$OQ$9:$QN$9,0),ROWS('6. Patients'!EG$10:EG$107))),0)+
IFERROR(SUMPRODUCT('6. Patients'!CT$10:CT$107,OFFSET('6. Patients'!$QO$9,1,MATCH($D105,'6. Patients'!$QP$9:$RI$9,0),ROWS('6. Patients'!EG$10:EG$107))),0)+
IFERROR(SUMPRODUCT('6. Patients'!CT$10:CT$107,OFFSET('6. Patients'!$RJ$9,1,MATCH($D105,'6. Patients'!$RK$9:$TH$9,0),ROWS('6. Patients'!EG$10:EG$107))),0)+
IFERROR(SUMPRODUCT('6. Patients'!CT$10:CT$107,OFFSET('6. Patients'!$TI$9,1,MATCH($D105,'6. Patients'!$TJ$9:$UC$9,0),ROWS('6. Patients'!EG$10:EG$107))),0))+
IFERROR(VLOOKUP($D105,$H$116:$L$146,COLUMNS($H$115:$J$115)-1+AA$7,0)*$E105*$F105*'1. General Inputs'!$J$25,0),0),0)</f>
        <v>0</v>
      </c>
      <c r="AB105" s="775">
        <f ca="1">ROUNDUP(IFERROR($F105*$E105*CHOOSE(AB$7,
IFERROR(SUMPRODUCT('6. Patients'!CU$10:CU$107,OFFSET('6. Patients'!$DN$9,1,MATCH($D105,'6. Patients'!$DO$9:$FL$9,0),ROWS('6. Patients'!EH$10:EH$107))),0)+
IFERROR(SUMPRODUCT('6. Patients'!CU$10:CU$107,OFFSET('6. Patients'!$FM$9,1,MATCH($D105,'6. Patients'!$FN$9:$GG$9,0),ROWS('6. Patients'!EH$10:EH$107))),0)+
IFERROR(SUMPRODUCT('6. Patients'!CU$10:CU$107,OFFSET('6. Patients'!$GH$9,1,MATCH($D105,'6. Patients'!$GI$9:$IF$9,0),ROWS('6. Patients'!EH$10:EH$107))),0)+
IFERROR(SUMPRODUCT('6. Patients'!CU$10:CU$107,OFFSET('6. Patients'!$IG$9,1,MATCH($D105,'6. Patients'!$IH$9:$JA$9,0),ROWS('6. Patients'!EH$10:EH$107))),0),
IFERROR(SUMPRODUCT('6. Patients'!CU$10:CU$107,OFFSET('6. Patients'!$JB$9,1,MATCH($D105,'6. Patients'!$JC$9:$KZ$9,0),ROWS('6. Patients'!EH$10:EH$107))),0)+
IFERROR(SUMPRODUCT('6. Patients'!CU$10:CU$107,OFFSET('6. Patients'!$LA$9,1,MATCH($D105,'6. Patients'!$LB$9:$LU$9,0),ROWS('6. Patients'!EH$10:EH$107))),0)+
IFERROR(SUMPRODUCT('6. Patients'!CU$10:CU$107,OFFSET('6. Patients'!$LV$9,1,MATCH($D105,'6. Patients'!$LW$9:$NT$9,0),ROWS('6. Patients'!EH$10:EH$107))),0)+
IFERROR(SUMPRODUCT('6. Patients'!CU$10:CU$107,OFFSET('6. Patients'!$NU$9,1,MATCH($D105,'6. Patients'!$NV$9:$OO$9,0),ROWS('6. Patients'!EH$10:EH$107))),0),
IFERROR(SUMPRODUCT('6. Patients'!CU$10:CU$107,OFFSET('6. Patients'!$OP$9,1,MATCH($D105,'6. Patients'!$OQ$9:$QN$9,0),ROWS('6. Patients'!EH$10:EH$107))),0)+
IFERROR(SUMPRODUCT('6. Patients'!CU$10:CU$107,OFFSET('6. Patients'!$QO$9,1,MATCH($D105,'6. Patients'!$QP$9:$RI$9,0),ROWS('6. Patients'!EH$10:EH$107))),0)+
IFERROR(SUMPRODUCT('6. Patients'!CU$10:CU$107,OFFSET('6. Patients'!$RJ$9,1,MATCH($D105,'6. Patients'!$RK$9:$TH$9,0),ROWS('6. Patients'!EH$10:EH$107))),0)+
IFERROR(SUMPRODUCT('6. Patients'!CU$10:CU$107,OFFSET('6. Patients'!$TI$9,1,MATCH($D105,'6. Patients'!$TJ$9:$UC$9,0),ROWS('6. Patients'!EH$10:EH$107))),0))+
IFERROR(VLOOKUP($D105,$H$116:$L$146,COLUMNS($H$115:$J$115)-1+AB$7,0)*$E105*$F105*'1. General Inputs'!$J$25,0),0),0)</f>
        <v>0</v>
      </c>
      <c r="AC105" s="775">
        <f ca="1">ROUNDUP(IFERROR($F105*$E105*CHOOSE(AC$7,
IFERROR(SUMPRODUCT('6. Patients'!CV$10:CV$107,OFFSET('6. Patients'!$DN$9,1,MATCH($D105,'6. Patients'!$DO$9:$FL$9,0),ROWS('6. Patients'!EI$10:EI$107))),0)+
IFERROR(SUMPRODUCT('6. Patients'!CV$10:CV$107,OFFSET('6. Patients'!$FM$9,1,MATCH($D105,'6. Patients'!$FN$9:$GG$9,0),ROWS('6. Patients'!EI$10:EI$107))),0)+
IFERROR(SUMPRODUCT('6. Patients'!CV$10:CV$107,OFFSET('6. Patients'!$GH$9,1,MATCH($D105,'6. Patients'!$GI$9:$IF$9,0),ROWS('6. Patients'!EI$10:EI$107))),0)+
IFERROR(SUMPRODUCT('6. Patients'!CV$10:CV$107,OFFSET('6. Patients'!$IG$9,1,MATCH($D105,'6. Patients'!$IH$9:$JA$9,0),ROWS('6. Patients'!EI$10:EI$107))),0),
IFERROR(SUMPRODUCT('6. Patients'!CV$10:CV$107,OFFSET('6. Patients'!$JB$9,1,MATCH($D105,'6. Patients'!$JC$9:$KZ$9,0),ROWS('6. Patients'!EI$10:EI$107))),0)+
IFERROR(SUMPRODUCT('6. Patients'!CV$10:CV$107,OFFSET('6. Patients'!$LA$9,1,MATCH($D105,'6. Patients'!$LB$9:$LU$9,0),ROWS('6. Patients'!EI$10:EI$107))),0)+
IFERROR(SUMPRODUCT('6. Patients'!CV$10:CV$107,OFFSET('6. Patients'!$LV$9,1,MATCH($D105,'6. Patients'!$LW$9:$NT$9,0),ROWS('6. Patients'!EI$10:EI$107))),0)+
IFERROR(SUMPRODUCT('6. Patients'!CV$10:CV$107,OFFSET('6. Patients'!$NU$9,1,MATCH($D105,'6. Patients'!$NV$9:$OO$9,0),ROWS('6. Patients'!EI$10:EI$107))),0),
IFERROR(SUMPRODUCT('6. Patients'!CV$10:CV$107,OFFSET('6. Patients'!$OP$9,1,MATCH($D105,'6. Patients'!$OQ$9:$QN$9,0),ROWS('6. Patients'!EI$10:EI$107))),0)+
IFERROR(SUMPRODUCT('6. Patients'!CV$10:CV$107,OFFSET('6. Patients'!$QO$9,1,MATCH($D105,'6. Patients'!$QP$9:$RI$9,0),ROWS('6. Patients'!EI$10:EI$107))),0)+
IFERROR(SUMPRODUCT('6. Patients'!CV$10:CV$107,OFFSET('6. Patients'!$RJ$9,1,MATCH($D105,'6. Patients'!$RK$9:$TH$9,0),ROWS('6. Patients'!EI$10:EI$107))),0)+
IFERROR(SUMPRODUCT('6. Patients'!CV$10:CV$107,OFFSET('6. Patients'!$TI$9,1,MATCH($D105,'6. Patients'!$TJ$9:$UC$9,0),ROWS('6. Patients'!EI$10:EI$107))),0))+
IFERROR(VLOOKUP($D105,$H$116:$L$146,COLUMNS($H$115:$J$115)-1+AC$7,0)*$E105*$F105*'1. General Inputs'!$J$25,0),0),0)</f>
        <v>0</v>
      </c>
      <c r="AD105" s="775">
        <f ca="1">ROUNDUP(IFERROR($F105*$E105*CHOOSE(AD$7,
IFERROR(SUMPRODUCT('6. Patients'!CW$10:CW$107,OFFSET('6. Patients'!$DN$9,1,MATCH($D105,'6. Patients'!$DO$9:$FL$9,0),ROWS('6. Patients'!EJ$10:EJ$107))),0)+
IFERROR(SUMPRODUCT('6. Patients'!CW$10:CW$107,OFFSET('6. Patients'!$FM$9,1,MATCH($D105,'6. Patients'!$FN$9:$GG$9,0),ROWS('6. Patients'!EJ$10:EJ$107))),0)+
IFERROR(SUMPRODUCT('6. Patients'!CW$10:CW$107,OFFSET('6. Patients'!$GH$9,1,MATCH($D105,'6. Patients'!$GI$9:$IF$9,0),ROWS('6. Patients'!EJ$10:EJ$107))),0)+
IFERROR(SUMPRODUCT('6. Patients'!CW$10:CW$107,OFFSET('6. Patients'!$IG$9,1,MATCH($D105,'6. Patients'!$IH$9:$JA$9,0),ROWS('6. Patients'!EJ$10:EJ$107))),0),
IFERROR(SUMPRODUCT('6. Patients'!CW$10:CW$107,OFFSET('6. Patients'!$JB$9,1,MATCH($D105,'6. Patients'!$JC$9:$KZ$9,0),ROWS('6. Patients'!EJ$10:EJ$107))),0)+
IFERROR(SUMPRODUCT('6. Patients'!CW$10:CW$107,OFFSET('6. Patients'!$LA$9,1,MATCH($D105,'6. Patients'!$LB$9:$LU$9,0),ROWS('6. Patients'!EJ$10:EJ$107))),0)+
IFERROR(SUMPRODUCT('6. Patients'!CW$10:CW$107,OFFSET('6. Patients'!$LV$9,1,MATCH($D105,'6. Patients'!$LW$9:$NT$9,0),ROWS('6. Patients'!EJ$10:EJ$107))),0)+
IFERROR(SUMPRODUCT('6. Patients'!CW$10:CW$107,OFFSET('6. Patients'!$NU$9,1,MATCH($D105,'6. Patients'!$NV$9:$OO$9,0),ROWS('6. Patients'!EJ$10:EJ$107))),0),
IFERROR(SUMPRODUCT('6. Patients'!CW$10:CW$107,OFFSET('6. Patients'!$OP$9,1,MATCH($D105,'6. Patients'!$OQ$9:$QN$9,0),ROWS('6. Patients'!EJ$10:EJ$107))),0)+
IFERROR(SUMPRODUCT('6. Patients'!CW$10:CW$107,OFFSET('6. Patients'!$QO$9,1,MATCH($D105,'6. Patients'!$QP$9:$RI$9,0),ROWS('6. Patients'!EJ$10:EJ$107))),0)+
IFERROR(SUMPRODUCT('6. Patients'!CW$10:CW$107,OFFSET('6. Patients'!$RJ$9,1,MATCH($D105,'6. Patients'!$RK$9:$TH$9,0),ROWS('6. Patients'!EJ$10:EJ$107))),0)+
IFERROR(SUMPRODUCT('6. Patients'!CW$10:CW$107,OFFSET('6. Patients'!$TI$9,1,MATCH($D105,'6. Patients'!$TJ$9:$UC$9,0),ROWS('6. Patients'!EJ$10:EJ$107))),0))+
IFERROR(VLOOKUP($D105,$H$116:$L$146,COLUMNS($H$115:$J$115)-1+AD$7,0)*$E105*$F105*'1. General Inputs'!$J$25,0),0),0)</f>
        <v>0</v>
      </c>
      <c r="AE105" s="775">
        <f ca="1">ROUNDUP(IFERROR($F105*$E105*CHOOSE(AE$7,
IFERROR(SUMPRODUCT('6. Patients'!CX$10:CX$107,OFFSET('6. Patients'!$DN$9,1,MATCH($D105,'6. Patients'!$DO$9:$FL$9,0),ROWS('6. Patients'!EK$10:EK$107))),0)+
IFERROR(SUMPRODUCT('6. Patients'!CX$10:CX$107,OFFSET('6. Patients'!$FM$9,1,MATCH($D105,'6. Patients'!$FN$9:$GG$9,0),ROWS('6. Patients'!EK$10:EK$107))),0)+
IFERROR(SUMPRODUCT('6. Patients'!CX$10:CX$107,OFFSET('6. Patients'!$GH$9,1,MATCH($D105,'6. Patients'!$GI$9:$IF$9,0),ROWS('6. Patients'!EK$10:EK$107))),0)+
IFERROR(SUMPRODUCT('6. Patients'!CX$10:CX$107,OFFSET('6. Patients'!$IG$9,1,MATCH($D105,'6. Patients'!$IH$9:$JA$9,0),ROWS('6. Patients'!EK$10:EK$107))),0),
IFERROR(SUMPRODUCT('6. Patients'!CX$10:CX$107,OFFSET('6. Patients'!$JB$9,1,MATCH($D105,'6. Patients'!$JC$9:$KZ$9,0),ROWS('6. Patients'!EK$10:EK$107))),0)+
IFERROR(SUMPRODUCT('6. Patients'!CX$10:CX$107,OFFSET('6. Patients'!$LA$9,1,MATCH($D105,'6. Patients'!$LB$9:$LU$9,0),ROWS('6. Patients'!EK$10:EK$107))),0)+
IFERROR(SUMPRODUCT('6. Patients'!CX$10:CX$107,OFFSET('6. Patients'!$LV$9,1,MATCH($D105,'6. Patients'!$LW$9:$NT$9,0),ROWS('6. Patients'!EK$10:EK$107))),0)+
IFERROR(SUMPRODUCT('6. Patients'!CX$10:CX$107,OFFSET('6. Patients'!$NU$9,1,MATCH($D105,'6. Patients'!$NV$9:$OO$9,0),ROWS('6. Patients'!EK$10:EK$107))),0),
IFERROR(SUMPRODUCT('6. Patients'!CX$10:CX$107,OFFSET('6. Patients'!$OP$9,1,MATCH($D105,'6. Patients'!$OQ$9:$QN$9,0),ROWS('6. Patients'!EK$10:EK$107))),0)+
IFERROR(SUMPRODUCT('6. Patients'!CX$10:CX$107,OFFSET('6. Patients'!$QO$9,1,MATCH($D105,'6. Patients'!$QP$9:$RI$9,0),ROWS('6. Patients'!EK$10:EK$107))),0)+
IFERROR(SUMPRODUCT('6. Patients'!CX$10:CX$107,OFFSET('6. Patients'!$RJ$9,1,MATCH($D105,'6. Patients'!$RK$9:$TH$9,0),ROWS('6. Patients'!EK$10:EK$107))),0)+
IFERROR(SUMPRODUCT('6. Patients'!CX$10:CX$107,OFFSET('6. Patients'!$TI$9,1,MATCH($D105,'6. Patients'!$TJ$9:$UC$9,0),ROWS('6. Patients'!EK$10:EK$107))),0))+
IFERROR(VLOOKUP($D105,$H$116:$L$146,COLUMNS($H$115:$J$115)-1+AE$7,0)*$E105*$F105*'1. General Inputs'!$J$25,0),0),0)</f>
        <v>0</v>
      </c>
      <c r="AF105" s="775">
        <f ca="1">ROUNDUP(IFERROR($F105*$E105*CHOOSE(AF$7,
IFERROR(SUMPRODUCT('6. Patients'!CY$10:CY$107,OFFSET('6. Patients'!$DN$9,1,MATCH($D105,'6. Patients'!$DO$9:$FL$9,0),ROWS('6. Patients'!EL$10:EL$107))),0)+
IFERROR(SUMPRODUCT('6. Patients'!CY$10:CY$107,OFFSET('6. Patients'!$FM$9,1,MATCH($D105,'6. Patients'!$FN$9:$GG$9,0),ROWS('6. Patients'!EL$10:EL$107))),0)+
IFERROR(SUMPRODUCT('6. Patients'!CY$10:CY$107,OFFSET('6. Patients'!$GH$9,1,MATCH($D105,'6. Patients'!$GI$9:$IF$9,0),ROWS('6. Patients'!EL$10:EL$107))),0)+
IFERROR(SUMPRODUCT('6. Patients'!CY$10:CY$107,OFFSET('6. Patients'!$IG$9,1,MATCH($D105,'6. Patients'!$IH$9:$JA$9,0),ROWS('6. Patients'!EL$10:EL$107))),0),
IFERROR(SUMPRODUCT('6. Patients'!CY$10:CY$107,OFFSET('6. Patients'!$JB$9,1,MATCH($D105,'6. Patients'!$JC$9:$KZ$9,0),ROWS('6. Patients'!EL$10:EL$107))),0)+
IFERROR(SUMPRODUCT('6. Patients'!CY$10:CY$107,OFFSET('6. Patients'!$LA$9,1,MATCH($D105,'6. Patients'!$LB$9:$LU$9,0),ROWS('6. Patients'!EL$10:EL$107))),0)+
IFERROR(SUMPRODUCT('6. Patients'!CY$10:CY$107,OFFSET('6. Patients'!$LV$9,1,MATCH($D105,'6. Patients'!$LW$9:$NT$9,0),ROWS('6. Patients'!EL$10:EL$107))),0)+
IFERROR(SUMPRODUCT('6. Patients'!CY$10:CY$107,OFFSET('6. Patients'!$NU$9,1,MATCH($D105,'6. Patients'!$NV$9:$OO$9,0),ROWS('6. Patients'!EL$10:EL$107))),0),
IFERROR(SUMPRODUCT('6. Patients'!CY$10:CY$107,OFFSET('6. Patients'!$OP$9,1,MATCH($D105,'6. Patients'!$OQ$9:$QN$9,0),ROWS('6. Patients'!EL$10:EL$107))),0)+
IFERROR(SUMPRODUCT('6. Patients'!CY$10:CY$107,OFFSET('6. Patients'!$QO$9,1,MATCH($D105,'6. Patients'!$QP$9:$RI$9,0),ROWS('6. Patients'!EL$10:EL$107))),0)+
IFERROR(SUMPRODUCT('6. Patients'!CY$10:CY$107,OFFSET('6. Patients'!$RJ$9,1,MATCH($D105,'6. Patients'!$RK$9:$TH$9,0),ROWS('6. Patients'!EL$10:EL$107))),0)+
IFERROR(SUMPRODUCT('6. Patients'!CY$10:CY$107,OFFSET('6. Patients'!$TI$9,1,MATCH($D105,'6. Patients'!$TJ$9:$UC$9,0),ROWS('6. Patients'!EL$10:EL$107))),0))+
IFERROR(VLOOKUP($D105,$H$116:$L$146,COLUMNS($H$115:$J$115)-1+AF$7,0)*$E105*$F105*'1. General Inputs'!$J$25,0),0),0)</f>
        <v>0</v>
      </c>
      <c r="AG105" s="775">
        <f ca="1">ROUNDUP(IFERROR($F105*$E105*CHOOSE(AG$7,
IFERROR(SUMPRODUCT('6. Patients'!CZ$10:CZ$107,OFFSET('6. Patients'!$DN$9,1,MATCH($D105,'6. Patients'!$DO$9:$FL$9,0),ROWS('6. Patients'!EM$10:EM$107))),0)+
IFERROR(SUMPRODUCT('6. Patients'!CZ$10:CZ$107,OFFSET('6. Patients'!$FM$9,1,MATCH($D105,'6. Patients'!$FN$9:$GG$9,0),ROWS('6. Patients'!EM$10:EM$107))),0)+
IFERROR(SUMPRODUCT('6. Patients'!CZ$10:CZ$107,OFFSET('6. Patients'!$GH$9,1,MATCH($D105,'6. Patients'!$GI$9:$IF$9,0),ROWS('6. Patients'!EM$10:EM$107))),0)+
IFERROR(SUMPRODUCT('6. Patients'!CZ$10:CZ$107,OFFSET('6. Patients'!$IG$9,1,MATCH($D105,'6. Patients'!$IH$9:$JA$9,0),ROWS('6. Patients'!EM$10:EM$107))),0),
IFERROR(SUMPRODUCT('6. Patients'!CZ$10:CZ$107,OFFSET('6. Patients'!$JB$9,1,MATCH($D105,'6. Patients'!$JC$9:$KZ$9,0),ROWS('6. Patients'!EM$10:EM$107))),0)+
IFERROR(SUMPRODUCT('6. Patients'!CZ$10:CZ$107,OFFSET('6. Patients'!$LA$9,1,MATCH($D105,'6. Patients'!$LB$9:$LU$9,0),ROWS('6. Patients'!EM$10:EM$107))),0)+
IFERROR(SUMPRODUCT('6. Patients'!CZ$10:CZ$107,OFFSET('6. Patients'!$LV$9,1,MATCH($D105,'6. Patients'!$LW$9:$NT$9,0),ROWS('6. Patients'!EM$10:EM$107))),0)+
IFERROR(SUMPRODUCT('6. Patients'!CZ$10:CZ$107,OFFSET('6. Patients'!$NU$9,1,MATCH($D105,'6. Patients'!$NV$9:$OO$9,0),ROWS('6. Patients'!EM$10:EM$107))),0),
IFERROR(SUMPRODUCT('6. Patients'!CZ$10:CZ$107,OFFSET('6. Patients'!$OP$9,1,MATCH($D105,'6. Patients'!$OQ$9:$QN$9,0),ROWS('6. Patients'!EM$10:EM$107))),0)+
IFERROR(SUMPRODUCT('6. Patients'!CZ$10:CZ$107,OFFSET('6. Patients'!$QO$9,1,MATCH($D105,'6. Patients'!$QP$9:$RI$9,0),ROWS('6. Patients'!EM$10:EM$107))),0)+
IFERROR(SUMPRODUCT('6. Patients'!CZ$10:CZ$107,OFFSET('6. Patients'!$RJ$9,1,MATCH($D105,'6. Patients'!$RK$9:$TH$9,0),ROWS('6. Patients'!EM$10:EM$107))),0)+
IFERROR(SUMPRODUCT('6. Patients'!CZ$10:CZ$107,OFFSET('6. Patients'!$TI$9,1,MATCH($D105,'6. Patients'!$TJ$9:$UC$9,0),ROWS('6. Patients'!EM$10:EM$107))),0))+
IFERROR(VLOOKUP($D105,$H$116:$L$146,COLUMNS($H$115:$J$115)-1+AG$7,0)*$E105*$F105*'1. General Inputs'!$J$25,0),0),0)</f>
        <v>0</v>
      </c>
      <c r="AH105" s="775">
        <f ca="1">ROUNDUP(IFERROR($F105*$E105*CHOOSE(AH$7,
IFERROR(SUMPRODUCT('6. Patients'!DA$10:DA$107,OFFSET('6. Patients'!$DN$9,1,MATCH($D105,'6. Patients'!$DO$9:$FL$9,0),ROWS('6. Patients'!EN$10:EN$107))),0)+
IFERROR(SUMPRODUCT('6. Patients'!DA$10:DA$107,OFFSET('6. Patients'!$FM$9,1,MATCH($D105,'6. Patients'!$FN$9:$GG$9,0),ROWS('6. Patients'!EN$10:EN$107))),0)+
IFERROR(SUMPRODUCT('6. Patients'!DA$10:DA$107,OFFSET('6. Patients'!$GH$9,1,MATCH($D105,'6. Patients'!$GI$9:$IF$9,0),ROWS('6. Patients'!EN$10:EN$107))),0)+
IFERROR(SUMPRODUCT('6. Patients'!DA$10:DA$107,OFFSET('6. Patients'!$IG$9,1,MATCH($D105,'6. Patients'!$IH$9:$JA$9,0),ROWS('6. Patients'!EN$10:EN$107))),0),
IFERROR(SUMPRODUCT('6. Patients'!DA$10:DA$107,OFFSET('6. Patients'!$JB$9,1,MATCH($D105,'6. Patients'!$JC$9:$KZ$9,0),ROWS('6. Patients'!EN$10:EN$107))),0)+
IFERROR(SUMPRODUCT('6. Patients'!DA$10:DA$107,OFFSET('6. Patients'!$LA$9,1,MATCH($D105,'6. Patients'!$LB$9:$LU$9,0),ROWS('6. Patients'!EN$10:EN$107))),0)+
IFERROR(SUMPRODUCT('6. Patients'!DA$10:DA$107,OFFSET('6. Patients'!$LV$9,1,MATCH($D105,'6. Patients'!$LW$9:$NT$9,0),ROWS('6. Patients'!EN$10:EN$107))),0)+
IFERROR(SUMPRODUCT('6. Patients'!DA$10:DA$107,OFFSET('6. Patients'!$NU$9,1,MATCH($D105,'6. Patients'!$NV$9:$OO$9,0),ROWS('6. Patients'!EN$10:EN$107))),0),
IFERROR(SUMPRODUCT('6. Patients'!DA$10:DA$107,OFFSET('6. Patients'!$OP$9,1,MATCH($D105,'6. Patients'!$OQ$9:$QN$9,0),ROWS('6. Patients'!EN$10:EN$107))),0)+
IFERROR(SUMPRODUCT('6. Patients'!DA$10:DA$107,OFFSET('6. Patients'!$QO$9,1,MATCH($D105,'6. Patients'!$QP$9:$RI$9,0),ROWS('6. Patients'!EN$10:EN$107))),0)+
IFERROR(SUMPRODUCT('6. Patients'!DA$10:DA$107,OFFSET('6. Patients'!$RJ$9,1,MATCH($D105,'6. Patients'!$RK$9:$TH$9,0),ROWS('6. Patients'!EN$10:EN$107))),0)+
IFERROR(SUMPRODUCT('6. Patients'!DA$10:DA$107,OFFSET('6. Patients'!$TI$9,1,MATCH($D105,'6. Patients'!$TJ$9:$UC$9,0),ROWS('6. Patients'!EN$10:EN$107))),0))+
IFERROR(VLOOKUP($D105,$H$116:$L$146,COLUMNS($H$115:$J$115)-1+AH$7,0)*$E105*$F105*'1. General Inputs'!$J$25,0),0),0)</f>
        <v>0</v>
      </c>
      <c r="AI105" s="775">
        <f ca="1">ROUNDUP(IFERROR($F105*$E105*CHOOSE(AI$7,
IFERROR(SUMPRODUCT('6. Patients'!DB$10:DB$107,OFFSET('6. Patients'!$DN$9,1,MATCH($D105,'6. Patients'!$DO$9:$FL$9,0),ROWS('6. Patients'!EO$10:EO$107))),0)+
IFERROR(SUMPRODUCT('6. Patients'!DB$10:DB$107,OFFSET('6. Patients'!$FM$9,1,MATCH($D105,'6. Patients'!$FN$9:$GG$9,0),ROWS('6. Patients'!EO$10:EO$107))),0)+
IFERROR(SUMPRODUCT('6. Patients'!DB$10:DB$107,OFFSET('6. Patients'!$GH$9,1,MATCH($D105,'6. Patients'!$GI$9:$IF$9,0),ROWS('6. Patients'!EO$10:EO$107))),0)+
IFERROR(SUMPRODUCT('6. Patients'!DB$10:DB$107,OFFSET('6. Patients'!$IG$9,1,MATCH($D105,'6. Patients'!$IH$9:$JA$9,0),ROWS('6. Patients'!EO$10:EO$107))),0),
IFERROR(SUMPRODUCT('6. Patients'!DB$10:DB$107,OFFSET('6. Patients'!$JB$9,1,MATCH($D105,'6. Patients'!$JC$9:$KZ$9,0),ROWS('6. Patients'!EO$10:EO$107))),0)+
IFERROR(SUMPRODUCT('6. Patients'!DB$10:DB$107,OFFSET('6. Patients'!$LA$9,1,MATCH($D105,'6. Patients'!$LB$9:$LU$9,0),ROWS('6. Patients'!EO$10:EO$107))),0)+
IFERROR(SUMPRODUCT('6. Patients'!DB$10:DB$107,OFFSET('6. Patients'!$LV$9,1,MATCH($D105,'6. Patients'!$LW$9:$NT$9,0),ROWS('6. Patients'!EO$10:EO$107))),0)+
IFERROR(SUMPRODUCT('6. Patients'!DB$10:DB$107,OFFSET('6. Patients'!$NU$9,1,MATCH($D105,'6. Patients'!$NV$9:$OO$9,0),ROWS('6. Patients'!EO$10:EO$107))),0),
IFERROR(SUMPRODUCT('6. Patients'!DB$10:DB$107,OFFSET('6. Patients'!$OP$9,1,MATCH($D105,'6. Patients'!$OQ$9:$QN$9,0),ROWS('6. Patients'!EO$10:EO$107))),0)+
IFERROR(SUMPRODUCT('6. Patients'!DB$10:DB$107,OFFSET('6. Patients'!$QO$9,1,MATCH($D105,'6. Patients'!$QP$9:$RI$9,0),ROWS('6. Patients'!EO$10:EO$107))),0)+
IFERROR(SUMPRODUCT('6. Patients'!DB$10:DB$107,OFFSET('6. Patients'!$RJ$9,1,MATCH($D105,'6. Patients'!$RK$9:$TH$9,0),ROWS('6. Patients'!EO$10:EO$107))),0)+
IFERROR(SUMPRODUCT('6. Patients'!DB$10:DB$107,OFFSET('6. Patients'!$TI$9,1,MATCH($D105,'6. Patients'!$TJ$9:$UC$9,0),ROWS('6. Patients'!EO$10:EO$107))),0))+
IFERROR(VLOOKUP($D105,$H$116:$L$146,COLUMNS($H$115:$J$115)-1+AI$7,0)*$E105*$F105*'1. General Inputs'!$J$25,0),0),0)</f>
        <v>0</v>
      </c>
      <c r="AJ105" s="775">
        <f ca="1">ROUNDUP(IFERROR($F105*$E105*CHOOSE(AJ$7,
IFERROR(SUMPRODUCT('6. Patients'!DC$10:DC$107,OFFSET('6. Patients'!$DN$9,1,MATCH($D105,'6. Patients'!$DO$9:$FL$9,0),ROWS('6. Patients'!EP$10:EP$107))),0)+
IFERROR(SUMPRODUCT('6. Patients'!DC$10:DC$107,OFFSET('6. Patients'!$FM$9,1,MATCH($D105,'6. Patients'!$FN$9:$GG$9,0),ROWS('6. Patients'!EP$10:EP$107))),0)+
IFERROR(SUMPRODUCT('6. Patients'!DC$10:DC$107,OFFSET('6. Patients'!$GH$9,1,MATCH($D105,'6. Patients'!$GI$9:$IF$9,0),ROWS('6. Patients'!EP$10:EP$107))),0)+
IFERROR(SUMPRODUCT('6. Patients'!DC$10:DC$107,OFFSET('6. Patients'!$IG$9,1,MATCH($D105,'6. Patients'!$IH$9:$JA$9,0),ROWS('6. Patients'!EP$10:EP$107))),0),
IFERROR(SUMPRODUCT('6. Patients'!DC$10:DC$107,OFFSET('6. Patients'!$JB$9,1,MATCH($D105,'6. Patients'!$JC$9:$KZ$9,0),ROWS('6. Patients'!EP$10:EP$107))),0)+
IFERROR(SUMPRODUCT('6. Patients'!DC$10:DC$107,OFFSET('6. Patients'!$LA$9,1,MATCH($D105,'6. Patients'!$LB$9:$LU$9,0),ROWS('6. Patients'!EP$10:EP$107))),0)+
IFERROR(SUMPRODUCT('6. Patients'!DC$10:DC$107,OFFSET('6. Patients'!$LV$9,1,MATCH($D105,'6. Patients'!$LW$9:$NT$9,0),ROWS('6. Patients'!EP$10:EP$107))),0)+
IFERROR(SUMPRODUCT('6. Patients'!DC$10:DC$107,OFFSET('6. Patients'!$NU$9,1,MATCH($D105,'6. Patients'!$NV$9:$OO$9,0),ROWS('6. Patients'!EP$10:EP$107))),0),
IFERROR(SUMPRODUCT('6. Patients'!DC$10:DC$107,OFFSET('6. Patients'!$OP$9,1,MATCH($D105,'6. Patients'!$OQ$9:$QN$9,0),ROWS('6. Patients'!EP$10:EP$107))),0)+
IFERROR(SUMPRODUCT('6. Patients'!DC$10:DC$107,OFFSET('6. Patients'!$QO$9,1,MATCH($D105,'6. Patients'!$QP$9:$RI$9,0),ROWS('6. Patients'!EP$10:EP$107))),0)+
IFERROR(SUMPRODUCT('6. Patients'!DC$10:DC$107,OFFSET('6. Patients'!$RJ$9,1,MATCH($D105,'6. Patients'!$RK$9:$TH$9,0),ROWS('6. Patients'!EP$10:EP$107))),0)+
IFERROR(SUMPRODUCT('6. Patients'!DC$10:DC$107,OFFSET('6. Patients'!$TI$9,1,MATCH($D105,'6. Patients'!$TJ$9:$UC$9,0),ROWS('6. Patients'!EP$10:EP$107))),0))+
IFERROR(VLOOKUP($D105,$H$116:$L$146,COLUMNS($H$115:$J$115)-1+AJ$7,0)*$E105*$F105*'1. General Inputs'!$J$25,0),0),0)</f>
        <v>0</v>
      </c>
      <c r="AK105" s="775">
        <f ca="1">ROUNDUP(IFERROR($F105*$E105*CHOOSE(AK$7,
IFERROR(SUMPRODUCT('6. Patients'!DD$10:DD$107,OFFSET('6. Patients'!$DN$9,1,MATCH($D105,'6. Patients'!$DO$9:$FL$9,0),ROWS('6. Patients'!EQ$10:EQ$107))),0)+
IFERROR(SUMPRODUCT('6. Patients'!DD$10:DD$107,OFFSET('6. Patients'!$FM$9,1,MATCH($D105,'6. Patients'!$FN$9:$GG$9,0),ROWS('6. Patients'!EQ$10:EQ$107))),0)+
IFERROR(SUMPRODUCT('6. Patients'!DD$10:DD$107,OFFSET('6. Patients'!$GH$9,1,MATCH($D105,'6. Patients'!$GI$9:$IF$9,0),ROWS('6. Patients'!EQ$10:EQ$107))),0)+
IFERROR(SUMPRODUCT('6. Patients'!DD$10:DD$107,OFFSET('6. Patients'!$IG$9,1,MATCH($D105,'6. Patients'!$IH$9:$JA$9,0),ROWS('6. Patients'!EQ$10:EQ$107))),0),
IFERROR(SUMPRODUCT('6. Patients'!DD$10:DD$107,OFFSET('6. Patients'!$JB$9,1,MATCH($D105,'6. Patients'!$JC$9:$KZ$9,0),ROWS('6. Patients'!EQ$10:EQ$107))),0)+
IFERROR(SUMPRODUCT('6. Patients'!DD$10:DD$107,OFFSET('6. Patients'!$LA$9,1,MATCH($D105,'6. Patients'!$LB$9:$LU$9,0),ROWS('6. Patients'!EQ$10:EQ$107))),0)+
IFERROR(SUMPRODUCT('6. Patients'!DD$10:DD$107,OFFSET('6. Patients'!$LV$9,1,MATCH($D105,'6. Patients'!$LW$9:$NT$9,0),ROWS('6. Patients'!EQ$10:EQ$107))),0)+
IFERROR(SUMPRODUCT('6. Patients'!DD$10:DD$107,OFFSET('6. Patients'!$NU$9,1,MATCH($D105,'6. Patients'!$NV$9:$OO$9,0),ROWS('6. Patients'!EQ$10:EQ$107))),0),
IFERROR(SUMPRODUCT('6. Patients'!DD$10:DD$107,OFFSET('6. Patients'!$OP$9,1,MATCH($D105,'6. Patients'!$OQ$9:$QN$9,0),ROWS('6. Patients'!EQ$10:EQ$107))),0)+
IFERROR(SUMPRODUCT('6. Patients'!DD$10:DD$107,OFFSET('6. Patients'!$QO$9,1,MATCH($D105,'6. Patients'!$QP$9:$RI$9,0),ROWS('6. Patients'!EQ$10:EQ$107))),0)+
IFERROR(SUMPRODUCT('6. Patients'!DD$10:DD$107,OFFSET('6. Patients'!$RJ$9,1,MATCH($D105,'6. Patients'!$RK$9:$TH$9,0),ROWS('6. Patients'!EQ$10:EQ$107))),0)+
IFERROR(SUMPRODUCT('6. Patients'!DD$10:DD$107,OFFSET('6. Patients'!$TI$9,1,MATCH($D105,'6. Patients'!$TJ$9:$UC$9,0),ROWS('6. Patients'!EQ$10:EQ$107))),0))+
IFERROR(VLOOKUP($D105,$H$116:$L$146,COLUMNS($H$115:$J$115)-1+AK$7,0)*$E105*$F105*'1. General Inputs'!$J$25,0),0),0)</f>
        <v>0</v>
      </c>
      <c r="AL105" s="775">
        <f ca="1">ROUNDUP(IFERROR($F105*$E105*CHOOSE(AL$7,
IFERROR(SUMPRODUCT('6. Patients'!DE$10:DE$107,OFFSET('6. Patients'!$DN$9,1,MATCH($D105,'6. Patients'!$DO$9:$FL$9,0),ROWS('6. Patients'!ER$10:ER$107))),0)+
IFERROR(SUMPRODUCT('6. Patients'!DE$10:DE$107,OFFSET('6. Patients'!$FM$9,1,MATCH($D105,'6. Patients'!$FN$9:$GG$9,0),ROWS('6. Patients'!ER$10:ER$107))),0)+
IFERROR(SUMPRODUCT('6. Patients'!DE$10:DE$107,OFFSET('6. Patients'!$GH$9,1,MATCH($D105,'6. Patients'!$GI$9:$IF$9,0),ROWS('6. Patients'!ER$10:ER$107))),0)+
IFERROR(SUMPRODUCT('6. Patients'!DE$10:DE$107,OFFSET('6. Patients'!$IG$9,1,MATCH($D105,'6. Patients'!$IH$9:$JA$9,0),ROWS('6. Patients'!ER$10:ER$107))),0),
IFERROR(SUMPRODUCT('6. Patients'!DE$10:DE$107,OFFSET('6. Patients'!$JB$9,1,MATCH($D105,'6. Patients'!$JC$9:$KZ$9,0),ROWS('6. Patients'!ER$10:ER$107))),0)+
IFERROR(SUMPRODUCT('6. Patients'!DE$10:DE$107,OFFSET('6. Patients'!$LA$9,1,MATCH($D105,'6. Patients'!$LB$9:$LU$9,0),ROWS('6. Patients'!ER$10:ER$107))),0)+
IFERROR(SUMPRODUCT('6. Patients'!DE$10:DE$107,OFFSET('6. Patients'!$LV$9,1,MATCH($D105,'6. Patients'!$LW$9:$NT$9,0),ROWS('6. Patients'!ER$10:ER$107))),0)+
IFERROR(SUMPRODUCT('6. Patients'!DE$10:DE$107,OFFSET('6. Patients'!$NU$9,1,MATCH($D105,'6. Patients'!$NV$9:$OO$9,0),ROWS('6. Patients'!ER$10:ER$107))),0),
IFERROR(SUMPRODUCT('6. Patients'!DE$10:DE$107,OFFSET('6. Patients'!$OP$9,1,MATCH($D105,'6. Patients'!$OQ$9:$QN$9,0),ROWS('6. Patients'!ER$10:ER$107))),0)+
IFERROR(SUMPRODUCT('6. Patients'!DE$10:DE$107,OFFSET('6. Patients'!$QO$9,1,MATCH($D105,'6. Patients'!$QP$9:$RI$9,0),ROWS('6. Patients'!ER$10:ER$107))),0)+
IFERROR(SUMPRODUCT('6. Patients'!DE$10:DE$107,OFFSET('6. Patients'!$RJ$9,1,MATCH($D105,'6. Patients'!$RK$9:$TH$9,0),ROWS('6. Patients'!ER$10:ER$107))),0)+
IFERROR(SUMPRODUCT('6. Patients'!DE$10:DE$107,OFFSET('6. Patients'!$TI$9,1,MATCH($D105,'6. Patients'!$TJ$9:$UC$9,0),ROWS('6. Patients'!ER$10:ER$107))),0))+
IFERROR(VLOOKUP($D105,$H$116:$L$146,COLUMNS($H$115:$J$115)-1+AL$7,0)*$E105*$F105*'1. General Inputs'!$J$25,0),0),0)</f>
        <v>0</v>
      </c>
      <c r="AM105" s="775">
        <f ca="1">ROUNDUP(IFERROR($F105*$E105*CHOOSE(AM$7,
IFERROR(SUMPRODUCT('6. Patients'!DF$10:DF$107,OFFSET('6. Patients'!$DN$9,1,MATCH($D105,'6. Patients'!$DO$9:$FL$9,0),ROWS('6. Patients'!ES$10:ES$107))),0)+
IFERROR(SUMPRODUCT('6. Patients'!DF$10:DF$107,OFFSET('6. Patients'!$FM$9,1,MATCH($D105,'6. Patients'!$FN$9:$GG$9,0),ROWS('6. Patients'!ES$10:ES$107))),0)+
IFERROR(SUMPRODUCT('6. Patients'!DF$10:DF$107,OFFSET('6. Patients'!$GH$9,1,MATCH($D105,'6. Patients'!$GI$9:$IF$9,0),ROWS('6. Patients'!ES$10:ES$107))),0)+
IFERROR(SUMPRODUCT('6. Patients'!DF$10:DF$107,OFFSET('6. Patients'!$IG$9,1,MATCH($D105,'6. Patients'!$IH$9:$JA$9,0),ROWS('6. Patients'!ES$10:ES$107))),0),
IFERROR(SUMPRODUCT('6. Patients'!DF$10:DF$107,OFFSET('6. Patients'!$JB$9,1,MATCH($D105,'6. Patients'!$JC$9:$KZ$9,0),ROWS('6. Patients'!ES$10:ES$107))),0)+
IFERROR(SUMPRODUCT('6. Patients'!DF$10:DF$107,OFFSET('6. Patients'!$LA$9,1,MATCH($D105,'6. Patients'!$LB$9:$LU$9,0),ROWS('6. Patients'!ES$10:ES$107))),0)+
IFERROR(SUMPRODUCT('6. Patients'!DF$10:DF$107,OFFSET('6. Patients'!$LV$9,1,MATCH($D105,'6. Patients'!$LW$9:$NT$9,0),ROWS('6. Patients'!ES$10:ES$107))),0)+
IFERROR(SUMPRODUCT('6. Patients'!DF$10:DF$107,OFFSET('6. Patients'!$NU$9,1,MATCH($D105,'6. Patients'!$NV$9:$OO$9,0),ROWS('6. Patients'!ES$10:ES$107))),0),
IFERROR(SUMPRODUCT('6. Patients'!DF$10:DF$107,OFFSET('6. Patients'!$OP$9,1,MATCH($D105,'6. Patients'!$OQ$9:$QN$9,0),ROWS('6. Patients'!ES$10:ES$107))),0)+
IFERROR(SUMPRODUCT('6. Patients'!DF$10:DF$107,OFFSET('6. Patients'!$QO$9,1,MATCH($D105,'6. Patients'!$QP$9:$RI$9,0),ROWS('6. Patients'!ES$10:ES$107))),0)+
IFERROR(SUMPRODUCT('6. Patients'!DF$10:DF$107,OFFSET('6. Patients'!$RJ$9,1,MATCH($D105,'6. Patients'!$RK$9:$TH$9,0),ROWS('6. Patients'!ES$10:ES$107))),0)+
IFERROR(SUMPRODUCT('6. Patients'!DF$10:DF$107,OFFSET('6. Patients'!$TI$9,1,MATCH($D105,'6. Patients'!$TJ$9:$UC$9,0),ROWS('6. Patients'!ES$10:ES$107))),0))+
IFERROR(VLOOKUP($D105,$H$116:$L$146,COLUMNS($H$115:$J$115)-1+AM$7,0)*$E105*$F105*'1. General Inputs'!$J$25,0),0),0)</f>
        <v>0</v>
      </c>
      <c r="AN105" s="775">
        <f ca="1">ROUNDUP(IFERROR($F105*$E105*CHOOSE(AN$7,
IFERROR(SUMPRODUCT('6. Patients'!DG$10:DG$107,OFFSET('6. Patients'!$DN$9,1,MATCH($D105,'6. Patients'!$DO$9:$FL$9,0),ROWS('6. Patients'!ET$10:ET$107))),0)+
IFERROR(SUMPRODUCT('6. Patients'!DG$10:DG$107,OFFSET('6. Patients'!$FM$9,1,MATCH($D105,'6. Patients'!$FN$9:$GG$9,0),ROWS('6. Patients'!ET$10:ET$107))),0)+
IFERROR(SUMPRODUCT('6. Patients'!DG$10:DG$107,OFFSET('6. Patients'!$GH$9,1,MATCH($D105,'6. Patients'!$GI$9:$IF$9,0),ROWS('6. Patients'!ET$10:ET$107))),0)+
IFERROR(SUMPRODUCT('6. Patients'!DG$10:DG$107,OFFSET('6. Patients'!$IG$9,1,MATCH($D105,'6. Patients'!$IH$9:$JA$9,0),ROWS('6. Patients'!ET$10:ET$107))),0),
IFERROR(SUMPRODUCT('6. Patients'!DG$10:DG$107,OFFSET('6. Patients'!$JB$9,1,MATCH($D105,'6. Patients'!$JC$9:$KZ$9,0),ROWS('6. Patients'!ET$10:ET$107))),0)+
IFERROR(SUMPRODUCT('6. Patients'!DG$10:DG$107,OFFSET('6. Patients'!$LA$9,1,MATCH($D105,'6. Patients'!$LB$9:$LU$9,0),ROWS('6. Patients'!ET$10:ET$107))),0)+
IFERROR(SUMPRODUCT('6. Patients'!DG$10:DG$107,OFFSET('6. Patients'!$LV$9,1,MATCH($D105,'6. Patients'!$LW$9:$NT$9,0),ROWS('6. Patients'!ET$10:ET$107))),0)+
IFERROR(SUMPRODUCT('6. Patients'!DG$10:DG$107,OFFSET('6. Patients'!$NU$9,1,MATCH($D105,'6. Patients'!$NV$9:$OO$9,0),ROWS('6. Patients'!ET$10:ET$107))),0),
IFERROR(SUMPRODUCT('6. Patients'!DG$10:DG$107,OFFSET('6. Patients'!$OP$9,1,MATCH($D105,'6. Patients'!$OQ$9:$QN$9,0),ROWS('6. Patients'!ET$10:ET$107))),0)+
IFERROR(SUMPRODUCT('6. Patients'!DG$10:DG$107,OFFSET('6. Patients'!$QO$9,1,MATCH($D105,'6. Patients'!$QP$9:$RI$9,0),ROWS('6. Patients'!ET$10:ET$107))),0)+
IFERROR(SUMPRODUCT('6. Patients'!DG$10:DG$107,OFFSET('6. Patients'!$RJ$9,1,MATCH($D105,'6. Patients'!$RK$9:$TH$9,0),ROWS('6. Patients'!ET$10:ET$107))),0)+
IFERROR(SUMPRODUCT('6. Patients'!DG$10:DG$107,OFFSET('6. Patients'!$TI$9,1,MATCH($D105,'6. Patients'!$TJ$9:$UC$9,0),ROWS('6. Patients'!ET$10:ET$107))),0))+
IFERROR(VLOOKUP($D105,$H$116:$L$146,COLUMNS($H$115:$J$115)-1+AN$7,0)*$E105*$F105*'1. General Inputs'!$J$25,0),0),0)</f>
        <v>0</v>
      </c>
      <c r="AO105" s="775">
        <f ca="1">ROUNDUP(IFERROR($F105*$E105*CHOOSE(AO$7,
IFERROR(SUMPRODUCT('6. Patients'!DH$10:DH$107,OFFSET('6. Patients'!$DN$9,1,MATCH($D105,'6. Patients'!$DO$9:$FL$9,0),ROWS('6. Patients'!EU$10:EU$107))),0)+
IFERROR(SUMPRODUCT('6. Patients'!DH$10:DH$107,OFFSET('6. Patients'!$FM$9,1,MATCH($D105,'6. Patients'!$FN$9:$GG$9,0),ROWS('6. Patients'!EU$10:EU$107))),0)+
IFERROR(SUMPRODUCT('6. Patients'!DH$10:DH$107,OFFSET('6. Patients'!$GH$9,1,MATCH($D105,'6. Patients'!$GI$9:$IF$9,0),ROWS('6. Patients'!EU$10:EU$107))),0)+
IFERROR(SUMPRODUCT('6. Patients'!DH$10:DH$107,OFFSET('6. Patients'!$IG$9,1,MATCH($D105,'6. Patients'!$IH$9:$JA$9,0),ROWS('6. Patients'!EU$10:EU$107))),0),
IFERROR(SUMPRODUCT('6. Patients'!DH$10:DH$107,OFFSET('6. Patients'!$JB$9,1,MATCH($D105,'6. Patients'!$JC$9:$KZ$9,0),ROWS('6. Patients'!EU$10:EU$107))),0)+
IFERROR(SUMPRODUCT('6. Patients'!DH$10:DH$107,OFFSET('6. Patients'!$LA$9,1,MATCH($D105,'6. Patients'!$LB$9:$LU$9,0),ROWS('6. Patients'!EU$10:EU$107))),0)+
IFERROR(SUMPRODUCT('6. Patients'!DH$10:DH$107,OFFSET('6. Patients'!$LV$9,1,MATCH($D105,'6. Patients'!$LW$9:$NT$9,0),ROWS('6. Patients'!EU$10:EU$107))),0)+
IFERROR(SUMPRODUCT('6. Patients'!DH$10:DH$107,OFFSET('6. Patients'!$NU$9,1,MATCH($D105,'6. Patients'!$NV$9:$OO$9,0),ROWS('6. Patients'!EU$10:EU$107))),0),
IFERROR(SUMPRODUCT('6. Patients'!DH$10:DH$107,OFFSET('6. Patients'!$OP$9,1,MATCH($D105,'6. Patients'!$OQ$9:$QN$9,0),ROWS('6. Patients'!EU$10:EU$107))),0)+
IFERROR(SUMPRODUCT('6. Patients'!DH$10:DH$107,OFFSET('6. Patients'!$QO$9,1,MATCH($D105,'6. Patients'!$QP$9:$RI$9,0),ROWS('6. Patients'!EU$10:EU$107))),0)+
IFERROR(SUMPRODUCT('6. Patients'!DH$10:DH$107,OFFSET('6. Patients'!$RJ$9,1,MATCH($D105,'6. Patients'!$RK$9:$TH$9,0),ROWS('6. Patients'!EU$10:EU$107))),0)+
IFERROR(SUMPRODUCT('6. Patients'!DH$10:DH$107,OFFSET('6. Patients'!$TI$9,1,MATCH($D105,'6. Patients'!$TJ$9:$UC$9,0),ROWS('6. Patients'!EU$10:EU$107))),0))+
IFERROR(VLOOKUP($D105,$H$116:$L$146,COLUMNS($H$115:$J$115)-1+AO$7,0)*$E105*$F105*'1. General Inputs'!$J$25,0),0),0)</f>
        <v>0</v>
      </c>
      <c r="AP105" s="775">
        <f ca="1">ROUNDUP(IFERROR($F105*$E105*CHOOSE(AP$7,
IFERROR(SUMPRODUCT('6. Patients'!DI$10:DI$107,OFFSET('6. Patients'!$DN$9,1,MATCH($D105,'6. Patients'!$DO$9:$FL$9,0),ROWS('6. Patients'!EV$10:EV$107))),0)+
IFERROR(SUMPRODUCT('6. Patients'!DI$10:DI$107,OFFSET('6. Patients'!$FM$9,1,MATCH($D105,'6. Patients'!$FN$9:$GG$9,0),ROWS('6. Patients'!EV$10:EV$107))),0)+
IFERROR(SUMPRODUCT('6. Patients'!DI$10:DI$107,OFFSET('6. Patients'!$GH$9,1,MATCH($D105,'6. Patients'!$GI$9:$IF$9,0),ROWS('6. Patients'!EV$10:EV$107))),0)+
IFERROR(SUMPRODUCT('6. Patients'!DI$10:DI$107,OFFSET('6. Patients'!$IG$9,1,MATCH($D105,'6. Patients'!$IH$9:$JA$9,0),ROWS('6. Patients'!EV$10:EV$107))),0),
IFERROR(SUMPRODUCT('6. Patients'!DI$10:DI$107,OFFSET('6. Patients'!$JB$9,1,MATCH($D105,'6. Patients'!$JC$9:$KZ$9,0),ROWS('6. Patients'!EV$10:EV$107))),0)+
IFERROR(SUMPRODUCT('6. Patients'!DI$10:DI$107,OFFSET('6. Patients'!$LA$9,1,MATCH($D105,'6. Patients'!$LB$9:$LU$9,0),ROWS('6. Patients'!EV$10:EV$107))),0)+
IFERROR(SUMPRODUCT('6. Patients'!DI$10:DI$107,OFFSET('6. Patients'!$LV$9,1,MATCH($D105,'6. Patients'!$LW$9:$NT$9,0),ROWS('6. Patients'!EV$10:EV$107))),0)+
IFERROR(SUMPRODUCT('6. Patients'!DI$10:DI$107,OFFSET('6. Patients'!$NU$9,1,MATCH($D105,'6. Patients'!$NV$9:$OO$9,0),ROWS('6. Patients'!EV$10:EV$107))),0),
IFERROR(SUMPRODUCT('6. Patients'!DI$10:DI$107,OFFSET('6. Patients'!$OP$9,1,MATCH($D105,'6. Patients'!$OQ$9:$QN$9,0),ROWS('6. Patients'!EV$10:EV$107))),0)+
IFERROR(SUMPRODUCT('6. Patients'!DI$10:DI$107,OFFSET('6. Patients'!$QO$9,1,MATCH($D105,'6. Patients'!$QP$9:$RI$9,0),ROWS('6. Patients'!EV$10:EV$107))),0)+
IFERROR(SUMPRODUCT('6. Patients'!DI$10:DI$107,OFFSET('6. Patients'!$RJ$9,1,MATCH($D105,'6. Patients'!$RK$9:$TH$9,0),ROWS('6. Patients'!EV$10:EV$107))),0)+
IFERROR(SUMPRODUCT('6. Patients'!DI$10:DI$107,OFFSET('6. Patients'!$TI$9,1,MATCH($D105,'6. Patients'!$TJ$9:$UC$9,0),ROWS('6. Patients'!EV$10:EV$107))),0))+
IFERROR(VLOOKUP($D105,$H$116:$L$146,COLUMNS($H$115:$J$115)-1+AP$7,0)*$E105*$F105*'1. General Inputs'!$J$25,0),0),0)</f>
        <v>0</v>
      </c>
      <c r="AQ105" s="775">
        <f ca="1">ROUNDUP(IFERROR($F105*$E105*CHOOSE(AQ$7,
IFERROR(SUMPRODUCT('6. Patients'!DJ$10:DJ$107,OFFSET('6. Patients'!$DN$9,1,MATCH($D105,'6. Patients'!$DO$9:$FL$9,0),ROWS('6. Patients'!EW$10:EW$107))),0)+
IFERROR(SUMPRODUCT('6. Patients'!DJ$10:DJ$107,OFFSET('6. Patients'!$FM$9,1,MATCH($D105,'6. Patients'!$FN$9:$GG$9,0),ROWS('6. Patients'!EW$10:EW$107))),0)+
IFERROR(SUMPRODUCT('6. Patients'!DJ$10:DJ$107,OFFSET('6. Patients'!$GH$9,1,MATCH($D105,'6. Patients'!$GI$9:$IF$9,0),ROWS('6. Patients'!EW$10:EW$107))),0)+
IFERROR(SUMPRODUCT('6. Patients'!DJ$10:DJ$107,OFFSET('6. Patients'!$IG$9,1,MATCH($D105,'6. Patients'!$IH$9:$JA$9,0),ROWS('6. Patients'!EW$10:EW$107))),0),
IFERROR(SUMPRODUCT('6. Patients'!DJ$10:DJ$107,OFFSET('6. Patients'!$JB$9,1,MATCH($D105,'6. Patients'!$JC$9:$KZ$9,0),ROWS('6. Patients'!EW$10:EW$107))),0)+
IFERROR(SUMPRODUCT('6. Patients'!DJ$10:DJ$107,OFFSET('6. Patients'!$LA$9,1,MATCH($D105,'6. Patients'!$LB$9:$LU$9,0),ROWS('6. Patients'!EW$10:EW$107))),0)+
IFERROR(SUMPRODUCT('6. Patients'!DJ$10:DJ$107,OFFSET('6. Patients'!$LV$9,1,MATCH($D105,'6. Patients'!$LW$9:$NT$9,0),ROWS('6. Patients'!EW$10:EW$107))),0)+
IFERROR(SUMPRODUCT('6. Patients'!DJ$10:DJ$107,OFFSET('6. Patients'!$NU$9,1,MATCH($D105,'6. Patients'!$NV$9:$OO$9,0),ROWS('6. Patients'!EW$10:EW$107))),0),
IFERROR(SUMPRODUCT('6. Patients'!DJ$10:DJ$107,OFFSET('6. Patients'!$OP$9,1,MATCH($D105,'6. Patients'!$OQ$9:$QN$9,0),ROWS('6. Patients'!EW$10:EW$107))),0)+
IFERROR(SUMPRODUCT('6. Patients'!DJ$10:DJ$107,OFFSET('6. Patients'!$QO$9,1,MATCH($D105,'6. Patients'!$QP$9:$RI$9,0),ROWS('6. Patients'!EW$10:EW$107))),0)+
IFERROR(SUMPRODUCT('6. Patients'!DJ$10:DJ$107,OFFSET('6. Patients'!$RJ$9,1,MATCH($D105,'6. Patients'!$RK$9:$TH$9,0),ROWS('6. Patients'!EW$10:EW$107))),0)+
IFERROR(SUMPRODUCT('6. Patients'!DJ$10:DJ$107,OFFSET('6. Patients'!$TI$9,1,MATCH($D105,'6. Patients'!$TJ$9:$UC$9,0),ROWS('6. Patients'!EW$10:EW$107))),0))+
IFERROR(VLOOKUP($D105,$H$116:$L$146,COLUMNS($H$115:$J$115)-1+AQ$7,0)*$E105*$F105*'1. General Inputs'!$J$25,0),0),0)</f>
        <v>0</v>
      </c>
      <c r="AT105" s="309"/>
      <c r="AZ105" s="335">
        <f ca="1">IFERROR(SUM(OFFSET('7. Consumption'!H105,0,1,,MIN('1. General Inputs'!$J$29,COLUMNS('7. Consumption'!H$9:$AQ$9)-1))),0)+MAX(0,$AQ105*('1. General Inputs'!$J$29-COLUMNS('7. Consumption'!H$9:$AQ$9)+1))</f>
        <v>0</v>
      </c>
      <c r="BA105" s="335">
        <f ca="1">IFERROR(SUM(OFFSET('7. Consumption'!I105,0,1,,MIN('1. General Inputs'!$J$29,COLUMNS('7. Consumption'!I$9:$AQ$9)-1))),0)+MAX(0,$AQ105*('1. General Inputs'!$J$29-COLUMNS('7. Consumption'!I$9:$AQ$9)+1))</f>
        <v>0</v>
      </c>
      <c r="BB105" s="335">
        <f ca="1">IFERROR(SUM(OFFSET('7. Consumption'!J105,0,1,,MIN('1. General Inputs'!$J$29,COLUMNS('7. Consumption'!J$9:$AQ$9)-1))),0)+MAX(0,$AQ105*('1. General Inputs'!$J$29-COLUMNS('7. Consumption'!J$9:$AQ$9)+1))</f>
        <v>0</v>
      </c>
      <c r="BC105" s="335">
        <f ca="1">IFERROR(SUM(OFFSET('7. Consumption'!K105,0,1,,MIN('1. General Inputs'!$J$29,COLUMNS('7. Consumption'!K$9:$AQ$9)-1))),0)+MAX(0,$AQ105*('1. General Inputs'!$J$29-COLUMNS('7. Consumption'!K$9:$AQ$9)+1))</f>
        <v>0</v>
      </c>
      <c r="BD105" s="335">
        <f ca="1">IFERROR(SUM(OFFSET('7. Consumption'!L105,0,1,,MIN('1. General Inputs'!$J$29,COLUMNS('7. Consumption'!L$9:$AQ$9)-1))),0)+MAX(0,$AQ105*('1. General Inputs'!$J$29-COLUMNS('7. Consumption'!L$9:$AQ$9)+1))</f>
        <v>0</v>
      </c>
      <c r="BE105" s="335">
        <f ca="1">IFERROR(SUM(OFFSET('7. Consumption'!M105,0,1,,MIN('1. General Inputs'!$J$29,COLUMNS('7. Consumption'!M$9:$AQ$9)-1))),0)+MAX(0,$AQ105*('1. General Inputs'!$J$29-COLUMNS('7. Consumption'!M$9:$AQ$9)+1))</f>
        <v>0</v>
      </c>
      <c r="BF105" s="335">
        <f ca="1">IFERROR(SUM(OFFSET('7. Consumption'!N105,0,1,,MIN('1. General Inputs'!$J$29,COLUMNS('7. Consumption'!N$9:$AQ$9)-1))),0)+MAX(0,$AQ105*('1. General Inputs'!$J$29-COLUMNS('7. Consumption'!N$9:$AQ$9)+1))</f>
        <v>0</v>
      </c>
      <c r="BG105" s="335">
        <f ca="1">IFERROR(SUM(OFFSET('7. Consumption'!O105,0,1,,MIN('1. General Inputs'!$J$29,COLUMNS('7. Consumption'!O$9:$AQ$9)-1))),0)+MAX(0,$AQ105*('1. General Inputs'!$J$29-COLUMNS('7. Consumption'!O$9:$AQ$9)+1))</f>
        <v>0</v>
      </c>
      <c r="BH105" s="335">
        <f ca="1">IFERROR(SUM(OFFSET('7. Consumption'!P105,0,1,,MIN('1. General Inputs'!$J$29,COLUMNS('7. Consumption'!P$9:$AQ$9)-1))),0)+MAX(0,$AQ105*('1. General Inputs'!$J$29-COLUMNS('7. Consumption'!P$9:$AQ$9)+1))</f>
        <v>0</v>
      </c>
      <c r="BI105" s="335">
        <f ca="1">IFERROR(SUM(OFFSET('7. Consumption'!Q105,0,1,,MIN('1. General Inputs'!$J$29,COLUMNS('7. Consumption'!Q$9:$AQ$9)-1))),0)+MAX(0,$AQ105*('1. General Inputs'!$J$29-COLUMNS('7. Consumption'!Q$9:$AQ$9)+1))</f>
        <v>0</v>
      </c>
      <c r="BJ105" s="335">
        <f ca="1">IFERROR(SUM(OFFSET('7. Consumption'!R105,0,1,,MIN('1. General Inputs'!$J$29,COLUMNS('7. Consumption'!R$9:$AQ$9)-1))),0)+MAX(0,$AQ105*('1. General Inputs'!$J$29-COLUMNS('7. Consumption'!R$9:$AQ$9)+1))</f>
        <v>0</v>
      </c>
      <c r="BK105" s="335">
        <f ca="1">IFERROR(SUM(OFFSET('7. Consumption'!S105,0,1,,MIN('1. General Inputs'!$J$29,COLUMNS('7. Consumption'!S$9:$AQ$9)-1))),0)+MAX(0,$AQ105*('1. General Inputs'!$J$29-COLUMNS('7. Consumption'!S$9:$AQ$9)+1))</f>
        <v>0</v>
      </c>
      <c r="BL105" s="335">
        <f ca="1">IFERROR(SUM(OFFSET('7. Consumption'!T105,0,1,,MIN('1. General Inputs'!$J$29,COLUMNS('7. Consumption'!T$9:$AQ$9)-1))),0)+MAX(0,$AQ105*('1. General Inputs'!$J$29-COLUMNS('7. Consumption'!T$9:$AQ$9)+1))</f>
        <v>0</v>
      </c>
      <c r="BM105" s="335">
        <f ca="1">IFERROR(SUM(OFFSET('7. Consumption'!U105,0,1,,MIN('1. General Inputs'!$J$29,COLUMNS('7. Consumption'!U$9:$AQ$9)-1))),0)+MAX(0,$AQ105*('1. General Inputs'!$J$29-COLUMNS('7. Consumption'!U$9:$AQ$9)+1))</f>
        <v>0</v>
      </c>
      <c r="BN105" s="335">
        <f ca="1">IFERROR(SUM(OFFSET('7. Consumption'!V105,0,1,,MIN('1. General Inputs'!$J$29,COLUMNS('7. Consumption'!V$9:$AQ$9)-1))),0)+MAX(0,$AQ105*('1. General Inputs'!$J$29-COLUMNS('7. Consumption'!V$9:$AQ$9)+1))</f>
        <v>0</v>
      </c>
      <c r="BO105" s="335">
        <f ca="1">IFERROR(SUM(OFFSET('7. Consumption'!W105,0,1,,MIN('1. General Inputs'!$J$29,COLUMNS('7. Consumption'!W$9:$AQ$9)-1))),0)+MAX(0,$AQ105*('1. General Inputs'!$J$29-COLUMNS('7. Consumption'!W$9:$AQ$9)+1))</f>
        <v>0</v>
      </c>
      <c r="BP105" s="335">
        <f ca="1">IFERROR(SUM(OFFSET('7. Consumption'!X105,0,1,,MIN('1. General Inputs'!$J$29,COLUMNS('7. Consumption'!X$9:$AQ$9)-1))),0)+MAX(0,$AQ105*('1. General Inputs'!$J$29-COLUMNS('7. Consumption'!X$9:$AQ$9)+1))</f>
        <v>0</v>
      </c>
      <c r="BQ105" s="335">
        <f ca="1">IFERROR(SUM(OFFSET('7. Consumption'!Y105,0,1,,MIN('1. General Inputs'!$J$29,COLUMNS('7. Consumption'!Y$9:$AQ$9)-1))),0)+MAX(0,$AQ105*('1. General Inputs'!$J$29-COLUMNS('7. Consumption'!Y$9:$AQ$9)+1))</f>
        <v>0</v>
      </c>
      <c r="BR105" s="335">
        <f ca="1">IFERROR(SUM(OFFSET('7. Consumption'!Z105,0,1,,MIN('1. General Inputs'!$J$29,COLUMNS('7. Consumption'!Z$9:$AQ$9)-1))),0)+MAX(0,$AQ105*('1. General Inputs'!$J$29-COLUMNS('7. Consumption'!Z$9:$AQ$9)+1))</f>
        <v>0</v>
      </c>
      <c r="BS105" s="335">
        <f ca="1">IFERROR(SUM(OFFSET('7. Consumption'!AA105,0,1,,MIN('1. General Inputs'!$J$29,COLUMNS('7. Consumption'!AA$9:$AQ$9)-1))),0)+MAX(0,$AQ105*('1. General Inputs'!$J$29-COLUMNS('7. Consumption'!AA$9:$AQ$9)+1))</f>
        <v>0</v>
      </c>
      <c r="BT105" s="335">
        <f ca="1">IFERROR(SUM(OFFSET('7. Consumption'!AB105,0,1,,MIN('1. General Inputs'!$J$29,COLUMNS('7. Consumption'!AB$9:$AQ$9)-1))),0)+MAX(0,$AQ105*('1. General Inputs'!$J$29-COLUMNS('7. Consumption'!AB$9:$AQ$9)+1))</f>
        <v>0</v>
      </c>
      <c r="BU105" s="335">
        <f ca="1">IFERROR(SUM(OFFSET('7. Consumption'!AC105,0,1,,MIN('1. General Inputs'!$J$29,COLUMNS('7. Consumption'!AC$9:$AQ$9)-1))),0)+MAX(0,$AQ105*('1. General Inputs'!$J$29-COLUMNS('7. Consumption'!AC$9:$AQ$9)+1))</f>
        <v>0</v>
      </c>
      <c r="BV105" s="335">
        <f ca="1">IFERROR(SUM(OFFSET('7. Consumption'!AD105,0,1,,MIN('1. General Inputs'!$J$29,COLUMNS('7. Consumption'!AD$9:$AQ$9)-1))),0)+MAX(0,$AQ105*('1. General Inputs'!$J$29-COLUMNS('7. Consumption'!AD$9:$AQ$9)+1))</f>
        <v>0</v>
      </c>
      <c r="BW105" s="335">
        <f ca="1">IFERROR(SUM(OFFSET('7. Consumption'!AE105,0,1,,MIN('1. General Inputs'!$J$29,COLUMNS('7. Consumption'!AE$9:$AQ$9)-1))),0)+MAX(0,$AQ105*('1. General Inputs'!$J$29-COLUMNS('7. Consumption'!AE$9:$AQ$9)+1))</f>
        <v>0</v>
      </c>
      <c r="BX105" s="335">
        <f ca="1">IFERROR(SUM(OFFSET('7. Consumption'!AF105,0,1,,MIN('1. General Inputs'!$J$29,COLUMNS('7. Consumption'!AF$9:$AQ$9)-1))),0)+MAX(0,$AQ105*('1. General Inputs'!$J$29-COLUMNS('7. Consumption'!AF$9:$AQ$9)+1))</f>
        <v>0</v>
      </c>
      <c r="BY105" s="335">
        <f ca="1">IFERROR(SUM(OFFSET('7. Consumption'!AG105,0,1,,MIN('1. General Inputs'!$J$29,COLUMNS('7. Consumption'!AG$9:$AQ$9)-1))),0)+MAX(0,$AQ105*('1. General Inputs'!$J$29-COLUMNS('7. Consumption'!AG$9:$AQ$9)+1))</f>
        <v>0</v>
      </c>
      <c r="BZ105" s="335">
        <f ca="1">IFERROR(SUM(OFFSET('7. Consumption'!AH105,0,1,,MIN('1. General Inputs'!$J$29,COLUMNS('7. Consumption'!AH$9:$AQ$9)-1))),0)+MAX(0,$AQ105*('1. General Inputs'!$J$29-COLUMNS('7. Consumption'!AH$9:$AQ$9)+1))</f>
        <v>0</v>
      </c>
      <c r="CA105" s="335">
        <f ca="1">IFERROR(SUM(OFFSET('7. Consumption'!AI105,0,1,,MIN('1. General Inputs'!$J$29,COLUMNS('7. Consumption'!AI$9:$AQ$9)-1))),0)+MAX(0,$AQ105*('1. General Inputs'!$J$29-COLUMNS('7. Consumption'!AI$9:$AQ$9)+1))</f>
        <v>0</v>
      </c>
      <c r="CB105" s="335">
        <f ca="1">IFERROR(SUM(OFFSET('7. Consumption'!AJ105,0,1,,MIN('1. General Inputs'!$J$29,COLUMNS('7. Consumption'!AJ$9:$AQ$9)-1))),0)+MAX(0,$AQ105*('1. General Inputs'!$J$29-COLUMNS('7. Consumption'!AJ$9:$AQ$9)+1))</f>
        <v>0</v>
      </c>
      <c r="CC105" s="335">
        <f ca="1">IFERROR(SUM(OFFSET('7. Consumption'!AK105,0,1,,MIN('1. General Inputs'!$J$29,COLUMNS('7. Consumption'!AK$9:$AQ$9)-1))),0)+MAX(0,$AQ105*('1. General Inputs'!$J$29-COLUMNS('7. Consumption'!AK$9:$AQ$9)+1))</f>
        <v>0</v>
      </c>
      <c r="CD105" s="335">
        <f ca="1">IFERROR(SUM(OFFSET('7. Consumption'!AL105,0,1,,MIN('1. General Inputs'!$J$29,COLUMNS('7. Consumption'!AL$9:$AQ$9)-1))),0)+MAX(0,$AQ105*('1. General Inputs'!$J$29-COLUMNS('7. Consumption'!AL$9:$AQ$9)+1))</f>
        <v>0</v>
      </c>
      <c r="CE105" s="335">
        <f ca="1">IFERROR(SUM(OFFSET('7. Consumption'!AM105,0,1,,MIN('1. General Inputs'!$J$29,COLUMNS('7. Consumption'!AM$9:$AQ$9)-1))),0)+MAX(0,$AQ105*('1. General Inputs'!$J$29-COLUMNS('7. Consumption'!AM$9:$AQ$9)+1))</f>
        <v>0</v>
      </c>
      <c r="CF105" s="335">
        <f ca="1">IFERROR(SUM(OFFSET('7. Consumption'!AN105,0,1,,MIN('1. General Inputs'!$J$29,COLUMNS('7. Consumption'!AN$9:$AQ$9)-1))),0)+MAX(0,$AQ105*('1. General Inputs'!$J$29-COLUMNS('7. Consumption'!AN$9:$AQ$9)+1))</f>
        <v>0</v>
      </c>
      <c r="CG105" s="335">
        <f ca="1">IFERROR(SUM(OFFSET('7. Consumption'!AO105,0,1,,MIN('1. General Inputs'!$J$29,COLUMNS('7. Consumption'!AO$9:$AQ$9)-1))),0)+MAX(0,$AQ105*('1. General Inputs'!$J$29-COLUMNS('7. Consumption'!AO$9:$AQ$9)+1))</f>
        <v>0</v>
      </c>
      <c r="CH105" s="335">
        <f ca="1">IFERROR(SUM(OFFSET('7. Consumption'!AP105,0,1,,MIN('1. General Inputs'!$J$29,COLUMNS('7. Consumption'!AP$9:$AQ$9)-1))),0)+MAX(0,$AQ105*('1. General Inputs'!$J$29-COLUMNS('7. Consumption'!AP$9:$AQ$9)+1))</f>
        <v>0</v>
      </c>
      <c r="CI105" s="335">
        <f ca="1">IFERROR(SUM(OFFSET('7. Consumption'!AQ105,0,1,,MIN('1. General Inputs'!$J$29,COLUMNS('7. Consumption'!AQ$9:$AQ$9)-1))),0)+MAX(0,$AQ105*('1. General Inputs'!$J$29-COLUMNS('7. Consumption'!AQ$9:$AQ$9)+1))</f>
        <v>0</v>
      </c>
    </row>
    <row r="106" spans="2:87" ht="15" hidden="1" outlineLevel="1" x14ac:dyDescent="0.25">
      <c r="B106" s="772"/>
      <c r="C106" s="772" t="str">
        <f>IFERROR(VLOOKUP(ROWS($C$9:$C106),'5. Form Breakdown'!$AI$11:$AJ$138,COLUMNS('5. Form Breakdown'!$AI$11:$AJ$11),0),"")</f>
        <v/>
      </c>
      <c r="D106" s="772" t="str">
        <f>IFERROR(VLOOKUP($C106,'5a. Dosing'!$E$11:$F$138,2,0),"")</f>
        <v/>
      </c>
      <c r="E106" s="773" t="str">
        <f>IFERROR(INDEX('5. Form Breakdown'!$AL$11:$BL$138,MATCH('7. Consumption'!$C106,'5. Form Breakdown'!$AK$11:$AK$138,0),MATCH('5. Form Breakdown'!$AX$10,'5. Form Breakdown'!$AL$10:$BL$10,0)),"")</f>
        <v/>
      </c>
      <c r="F106" s="774" t="str">
        <f>IFERROR(INDEX('5. Form Breakdown'!$AL$11:$BL$138,MATCH('7. Consumption'!$C106,'5. Form Breakdown'!$AK$11:$AK$138,0),MATCH('5. Form Breakdown'!$BL$10,'5. Form Breakdown'!$AL$10:$BL$10,0)),"")</f>
        <v/>
      </c>
      <c r="H106" s="775">
        <f ca="1">ROUNDUP(IFERROR($F106*$E106*CHOOSE(H$7,
IFERROR(SUMPRODUCT('6. Patients'!CA$10:CA$107,OFFSET('6. Patients'!$DN$9,1,MATCH($D106,'6. Patients'!$DO$9:$FL$9,0),ROWS('6. Patients'!DN$10:DN$107))),0)+
IFERROR(SUMPRODUCT('6. Patients'!CA$10:CA$107,OFFSET('6. Patients'!$FM$9,1,MATCH($D106,'6. Patients'!$FN$9:$GG$9,0),ROWS('6. Patients'!DN$10:DN$107))),0)+
IFERROR(SUMPRODUCT('6. Patients'!CA$10:CA$107,OFFSET('6. Patients'!$GH$9,1,MATCH($D106,'6. Patients'!$GI$9:$IF$9,0),ROWS('6. Patients'!DN$10:DN$107))),0)+
IFERROR(SUMPRODUCT('6. Patients'!CA$10:CA$107,OFFSET('6. Patients'!$IG$9,1,MATCH($D106,'6. Patients'!$IH$9:$JA$9,0),ROWS('6. Patients'!DN$10:DN$107))),0),
IFERROR(SUMPRODUCT('6. Patients'!CA$10:CA$107,OFFSET('6. Patients'!$JB$9,1,MATCH($D106,'6. Patients'!$JC$9:$KZ$9,0),ROWS('6. Patients'!DN$10:DN$107))),0)+
IFERROR(SUMPRODUCT('6. Patients'!CA$10:CA$107,OFFSET('6. Patients'!$LA$9,1,MATCH($D106,'6. Patients'!$LB$9:$LU$9,0),ROWS('6. Patients'!DN$10:DN$107))),0)+
IFERROR(SUMPRODUCT('6. Patients'!CA$10:CA$107,OFFSET('6. Patients'!$LV$9,1,MATCH($D106,'6. Patients'!$LW$9:$NT$9,0),ROWS('6. Patients'!DN$10:DN$107))),0)+
IFERROR(SUMPRODUCT('6. Patients'!CA$10:CA$107,OFFSET('6. Patients'!$NU$9,1,MATCH($D106,'6. Patients'!$NV$9:$OO$9,0),ROWS('6. Patients'!DN$10:DN$107))),0),
IFERROR(SUMPRODUCT('6. Patients'!CA$10:CA$107,OFFSET('6. Patients'!$OP$9,1,MATCH($D106,'6. Patients'!$OQ$9:$QN$9,0),ROWS('6. Patients'!DN$10:DN$107))),0)+
IFERROR(SUMPRODUCT('6. Patients'!CA$10:CA$107,OFFSET('6. Patients'!$QO$9,1,MATCH($D106,'6. Patients'!$QP$9:$RI$9,0),ROWS('6. Patients'!DN$10:DN$107))),0)+
IFERROR(SUMPRODUCT('6. Patients'!CA$10:CA$107,OFFSET('6. Patients'!$RJ$9,1,MATCH($D106,'6. Patients'!$RK$9:$TH$9,0),ROWS('6. Patients'!DN$10:DN$107))),0)+
IFERROR(SUMPRODUCT('6. Patients'!CA$10:CA$107,OFFSET('6. Patients'!$TI$9,1,MATCH($D106,'6. Patients'!$TJ$9:$UC$9,0),ROWS('6. Patients'!DN$10:DN$107))),0))+
IFERROR(VLOOKUP($D106,$H$116:$L$146,COLUMNS($H$115:$J$115)-1+H$7,0)*$E106*$F106*'1. General Inputs'!$J$25,0),0),0)</f>
        <v>0</v>
      </c>
      <c r="I106" s="775">
        <f ca="1">ROUNDUP(IFERROR($F106*$E106*CHOOSE(I$7,
IFERROR(SUMPRODUCT('6. Patients'!CB$10:CB$107,OFFSET('6. Patients'!$DN$9,1,MATCH($D106,'6. Patients'!$DO$9:$FL$9,0),ROWS('6. Patients'!DO$10:DO$107))),0)+
IFERROR(SUMPRODUCT('6. Patients'!CB$10:CB$107,OFFSET('6. Patients'!$FM$9,1,MATCH($D106,'6. Patients'!$FN$9:$GG$9,0),ROWS('6. Patients'!DO$10:DO$107))),0)+
IFERROR(SUMPRODUCT('6. Patients'!CB$10:CB$107,OFFSET('6. Patients'!$GH$9,1,MATCH($D106,'6. Patients'!$GI$9:$IF$9,0),ROWS('6. Patients'!DO$10:DO$107))),0)+
IFERROR(SUMPRODUCT('6. Patients'!CB$10:CB$107,OFFSET('6. Patients'!$IG$9,1,MATCH($D106,'6. Patients'!$IH$9:$JA$9,0),ROWS('6. Patients'!DO$10:DO$107))),0),
IFERROR(SUMPRODUCT('6. Patients'!CB$10:CB$107,OFFSET('6. Patients'!$JB$9,1,MATCH($D106,'6. Patients'!$JC$9:$KZ$9,0),ROWS('6. Patients'!DO$10:DO$107))),0)+
IFERROR(SUMPRODUCT('6. Patients'!CB$10:CB$107,OFFSET('6. Patients'!$LA$9,1,MATCH($D106,'6. Patients'!$LB$9:$LU$9,0),ROWS('6. Patients'!DO$10:DO$107))),0)+
IFERROR(SUMPRODUCT('6. Patients'!CB$10:CB$107,OFFSET('6. Patients'!$LV$9,1,MATCH($D106,'6. Patients'!$LW$9:$NT$9,0),ROWS('6. Patients'!DO$10:DO$107))),0)+
IFERROR(SUMPRODUCT('6. Patients'!CB$10:CB$107,OFFSET('6. Patients'!$NU$9,1,MATCH($D106,'6. Patients'!$NV$9:$OO$9,0),ROWS('6. Patients'!DO$10:DO$107))),0),
IFERROR(SUMPRODUCT('6. Patients'!CB$10:CB$107,OFFSET('6. Patients'!$OP$9,1,MATCH($D106,'6. Patients'!$OQ$9:$QN$9,0),ROWS('6. Patients'!DO$10:DO$107))),0)+
IFERROR(SUMPRODUCT('6. Patients'!CB$10:CB$107,OFFSET('6. Patients'!$QO$9,1,MATCH($D106,'6. Patients'!$QP$9:$RI$9,0),ROWS('6. Patients'!DO$10:DO$107))),0)+
IFERROR(SUMPRODUCT('6. Patients'!CB$10:CB$107,OFFSET('6. Patients'!$RJ$9,1,MATCH($D106,'6. Patients'!$RK$9:$TH$9,0),ROWS('6. Patients'!DO$10:DO$107))),0)+
IFERROR(SUMPRODUCT('6. Patients'!CB$10:CB$107,OFFSET('6. Patients'!$TI$9,1,MATCH($D106,'6. Patients'!$TJ$9:$UC$9,0),ROWS('6. Patients'!DO$10:DO$107))),0))+
IFERROR(VLOOKUP($D106,$H$116:$L$146,COLUMNS($H$115:$J$115)-1+I$7,0)*$E106*$F106*'1. General Inputs'!$J$25,0),0),0)</f>
        <v>0</v>
      </c>
      <c r="J106" s="775">
        <f ca="1">ROUNDUP(IFERROR($F106*$E106*CHOOSE(J$7,
IFERROR(SUMPRODUCT('6. Patients'!CC$10:CC$107,OFFSET('6. Patients'!$DN$9,1,MATCH($D106,'6. Patients'!$DO$9:$FL$9,0),ROWS('6. Patients'!DP$10:DP$107))),0)+
IFERROR(SUMPRODUCT('6. Patients'!CC$10:CC$107,OFFSET('6. Patients'!$FM$9,1,MATCH($D106,'6. Patients'!$FN$9:$GG$9,0),ROWS('6. Patients'!DP$10:DP$107))),0)+
IFERROR(SUMPRODUCT('6. Patients'!CC$10:CC$107,OFFSET('6. Patients'!$GH$9,1,MATCH($D106,'6. Patients'!$GI$9:$IF$9,0),ROWS('6. Patients'!DP$10:DP$107))),0)+
IFERROR(SUMPRODUCT('6. Patients'!CC$10:CC$107,OFFSET('6. Patients'!$IG$9,1,MATCH($D106,'6. Patients'!$IH$9:$JA$9,0),ROWS('6. Patients'!DP$10:DP$107))),0),
IFERROR(SUMPRODUCT('6. Patients'!CC$10:CC$107,OFFSET('6. Patients'!$JB$9,1,MATCH($D106,'6. Patients'!$JC$9:$KZ$9,0),ROWS('6. Patients'!DP$10:DP$107))),0)+
IFERROR(SUMPRODUCT('6. Patients'!CC$10:CC$107,OFFSET('6. Patients'!$LA$9,1,MATCH($D106,'6. Patients'!$LB$9:$LU$9,0),ROWS('6. Patients'!DP$10:DP$107))),0)+
IFERROR(SUMPRODUCT('6. Patients'!CC$10:CC$107,OFFSET('6. Patients'!$LV$9,1,MATCH($D106,'6. Patients'!$LW$9:$NT$9,0),ROWS('6. Patients'!DP$10:DP$107))),0)+
IFERROR(SUMPRODUCT('6. Patients'!CC$10:CC$107,OFFSET('6. Patients'!$NU$9,1,MATCH($D106,'6. Patients'!$NV$9:$OO$9,0),ROWS('6. Patients'!DP$10:DP$107))),0),
IFERROR(SUMPRODUCT('6. Patients'!CC$10:CC$107,OFFSET('6. Patients'!$OP$9,1,MATCH($D106,'6. Patients'!$OQ$9:$QN$9,0),ROWS('6. Patients'!DP$10:DP$107))),0)+
IFERROR(SUMPRODUCT('6. Patients'!CC$10:CC$107,OFFSET('6. Patients'!$QO$9,1,MATCH($D106,'6. Patients'!$QP$9:$RI$9,0),ROWS('6. Patients'!DP$10:DP$107))),0)+
IFERROR(SUMPRODUCT('6. Patients'!CC$10:CC$107,OFFSET('6. Patients'!$RJ$9,1,MATCH($D106,'6. Patients'!$RK$9:$TH$9,0),ROWS('6. Patients'!DP$10:DP$107))),0)+
IFERROR(SUMPRODUCT('6. Patients'!CC$10:CC$107,OFFSET('6. Patients'!$TI$9,1,MATCH($D106,'6. Patients'!$TJ$9:$UC$9,0),ROWS('6. Patients'!DP$10:DP$107))),0))+
IFERROR(VLOOKUP($D106,$H$116:$L$146,COLUMNS($H$115:$J$115)-1+J$7,0)*$E106*$F106*'1. General Inputs'!$J$25,0),0),0)</f>
        <v>0</v>
      </c>
      <c r="K106" s="775">
        <f ca="1">ROUNDUP(IFERROR($F106*$E106*CHOOSE(K$7,
IFERROR(SUMPRODUCT('6. Patients'!CD$10:CD$107,OFFSET('6. Patients'!$DN$9,1,MATCH($D106,'6. Patients'!$DO$9:$FL$9,0),ROWS('6. Patients'!DQ$10:DQ$107))),0)+
IFERROR(SUMPRODUCT('6. Patients'!CD$10:CD$107,OFFSET('6. Patients'!$FM$9,1,MATCH($D106,'6. Patients'!$FN$9:$GG$9,0),ROWS('6. Patients'!DQ$10:DQ$107))),0)+
IFERROR(SUMPRODUCT('6. Patients'!CD$10:CD$107,OFFSET('6. Patients'!$GH$9,1,MATCH($D106,'6. Patients'!$GI$9:$IF$9,0),ROWS('6. Patients'!DQ$10:DQ$107))),0)+
IFERROR(SUMPRODUCT('6. Patients'!CD$10:CD$107,OFFSET('6. Patients'!$IG$9,1,MATCH($D106,'6. Patients'!$IH$9:$JA$9,0),ROWS('6. Patients'!DQ$10:DQ$107))),0),
IFERROR(SUMPRODUCT('6. Patients'!CD$10:CD$107,OFFSET('6. Patients'!$JB$9,1,MATCH($D106,'6. Patients'!$JC$9:$KZ$9,0),ROWS('6. Patients'!DQ$10:DQ$107))),0)+
IFERROR(SUMPRODUCT('6. Patients'!CD$10:CD$107,OFFSET('6. Patients'!$LA$9,1,MATCH($D106,'6. Patients'!$LB$9:$LU$9,0),ROWS('6. Patients'!DQ$10:DQ$107))),0)+
IFERROR(SUMPRODUCT('6. Patients'!CD$10:CD$107,OFFSET('6. Patients'!$LV$9,1,MATCH($D106,'6. Patients'!$LW$9:$NT$9,0),ROWS('6. Patients'!DQ$10:DQ$107))),0)+
IFERROR(SUMPRODUCT('6. Patients'!CD$10:CD$107,OFFSET('6. Patients'!$NU$9,1,MATCH($D106,'6. Patients'!$NV$9:$OO$9,0),ROWS('6. Patients'!DQ$10:DQ$107))),0),
IFERROR(SUMPRODUCT('6. Patients'!CD$10:CD$107,OFFSET('6. Patients'!$OP$9,1,MATCH($D106,'6. Patients'!$OQ$9:$QN$9,0),ROWS('6. Patients'!DQ$10:DQ$107))),0)+
IFERROR(SUMPRODUCT('6. Patients'!CD$10:CD$107,OFFSET('6. Patients'!$QO$9,1,MATCH($D106,'6. Patients'!$QP$9:$RI$9,0),ROWS('6. Patients'!DQ$10:DQ$107))),0)+
IFERROR(SUMPRODUCT('6. Patients'!CD$10:CD$107,OFFSET('6. Patients'!$RJ$9,1,MATCH($D106,'6. Patients'!$RK$9:$TH$9,0),ROWS('6. Patients'!DQ$10:DQ$107))),0)+
IFERROR(SUMPRODUCT('6. Patients'!CD$10:CD$107,OFFSET('6. Patients'!$TI$9,1,MATCH($D106,'6. Patients'!$TJ$9:$UC$9,0),ROWS('6. Patients'!DQ$10:DQ$107))),0))+
IFERROR(VLOOKUP($D106,$H$116:$L$146,COLUMNS($H$115:$J$115)-1+K$7,0)*$E106*$F106*'1. General Inputs'!$J$25,0),0),0)</f>
        <v>0</v>
      </c>
      <c r="L106" s="775">
        <f ca="1">ROUNDUP(IFERROR($F106*$E106*CHOOSE(L$7,
IFERROR(SUMPRODUCT('6. Patients'!CE$10:CE$107,OFFSET('6. Patients'!$DN$9,1,MATCH($D106,'6. Patients'!$DO$9:$FL$9,0),ROWS('6. Patients'!DR$10:DR$107))),0)+
IFERROR(SUMPRODUCT('6. Patients'!CE$10:CE$107,OFFSET('6. Patients'!$FM$9,1,MATCH($D106,'6. Patients'!$FN$9:$GG$9,0),ROWS('6. Patients'!DR$10:DR$107))),0)+
IFERROR(SUMPRODUCT('6. Patients'!CE$10:CE$107,OFFSET('6. Patients'!$GH$9,1,MATCH($D106,'6. Patients'!$GI$9:$IF$9,0),ROWS('6. Patients'!DR$10:DR$107))),0)+
IFERROR(SUMPRODUCT('6. Patients'!CE$10:CE$107,OFFSET('6. Patients'!$IG$9,1,MATCH($D106,'6. Patients'!$IH$9:$JA$9,0),ROWS('6. Patients'!DR$10:DR$107))),0),
IFERROR(SUMPRODUCT('6. Patients'!CE$10:CE$107,OFFSET('6. Patients'!$JB$9,1,MATCH($D106,'6. Patients'!$JC$9:$KZ$9,0),ROWS('6. Patients'!DR$10:DR$107))),0)+
IFERROR(SUMPRODUCT('6. Patients'!CE$10:CE$107,OFFSET('6. Patients'!$LA$9,1,MATCH($D106,'6. Patients'!$LB$9:$LU$9,0),ROWS('6. Patients'!DR$10:DR$107))),0)+
IFERROR(SUMPRODUCT('6. Patients'!CE$10:CE$107,OFFSET('6. Patients'!$LV$9,1,MATCH($D106,'6. Patients'!$LW$9:$NT$9,0),ROWS('6. Patients'!DR$10:DR$107))),0)+
IFERROR(SUMPRODUCT('6. Patients'!CE$10:CE$107,OFFSET('6. Patients'!$NU$9,1,MATCH($D106,'6. Patients'!$NV$9:$OO$9,0),ROWS('6. Patients'!DR$10:DR$107))),0),
IFERROR(SUMPRODUCT('6. Patients'!CE$10:CE$107,OFFSET('6. Patients'!$OP$9,1,MATCH($D106,'6. Patients'!$OQ$9:$QN$9,0),ROWS('6. Patients'!DR$10:DR$107))),0)+
IFERROR(SUMPRODUCT('6. Patients'!CE$10:CE$107,OFFSET('6. Patients'!$QO$9,1,MATCH($D106,'6. Patients'!$QP$9:$RI$9,0),ROWS('6. Patients'!DR$10:DR$107))),0)+
IFERROR(SUMPRODUCT('6. Patients'!CE$10:CE$107,OFFSET('6. Patients'!$RJ$9,1,MATCH($D106,'6. Patients'!$RK$9:$TH$9,0),ROWS('6. Patients'!DR$10:DR$107))),0)+
IFERROR(SUMPRODUCT('6. Patients'!CE$10:CE$107,OFFSET('6. Patients'!$TI$9,1,MATCH($D106,'6. Patients'!$TJ$9:$UC$9,0),ROWS('6. Patients'!DR$10:DR$107))),0))+
IFERROR(VLOOKUP($D106,$H$116:$L$146,COLUMNS($H$115:$J$115)-1+L$7,0)*$E106*$F106*'1. General Inputs'!$J$25,0),0),0)</f>
        <v>0</v>
      </c>
      <c r="M106" s="775">
        <f ca="1">ROUNDUP(IFERROR($F106*$E106*CHOOSE(M$7,
IFERROR(SUMPRODUCT('6. Patients'!CF$10:CF$107,OFFSET('6. Patients'!$DN$9,1,MATCH($D106,'6. Patients'!$DO$9:$FL$9,0),ROWS('6. Patients'!DS$10:DS$107))),0)+
IFERROR(SUMPRODUCT('6. Patients'!CF$10:CF$107,OFFSET('6. Patients'!$FM$9,1,MATCH($D106,'6. Patients'!$FN$9:$GG$9,0),ROWS('6. Patients'!DS$10:DS$107))),0)+
IFERROR(SUMPRODUCT('6. Patients'!CF$10:CF$107,OFFSET('6. Patients'!$GH$9,1,MATCH($D106,'6. Patients'!$GI$9:$IF$9,0),ROWS('6. Patients'!DS$10:DS$107))),0)+
IFERROR(SUMPRODUCT('6. Patients'!CF$10:CF$107,OFFSET('6. Patients'!$IG$9,1,MATCH($D106,'6. Patients'!$IH$9:$JA$9,0),ROWS('6. Patients'!DS$10:DS$107))),0),
IFERROR(SUMPRODUCT('6. Patients'!CF$10:CF$107,OFFSET('6. Patients'!$JB$9,1,MATCH($D106,'6. Patients'!$JC$9:$KZ$9,0),ROWS('6. Patients'!DS$10:DS$107))),0)+
IFERROR(SUMPRODUCT('6. Patients'!CF$10:CF$107,OFFSET('6. Patients'!$LA$9,1,MATCH($D106,'6. Patients'!$LB$9:$LU$9,0),ROWS('6. Patients'!DS$10:DS$107))),0)+
IFERROR(SUMPRODUCT('6. Patients'!CF$10:CF$107,OFFSET('6. Patients'!$LV$9,1,MATCH($D106,'6. Patients'!$LW$9:$NT$9,0),ROWS('6. Patients'!DS$10:DS$107))),0)+
IFERROR(SUMPRODUCT('6. Patients'!CF$10:CF$107,OFFSET('6. Patients'!$NU$9,1,MATCH($D106,'6. Patients'!$NV$9:$OO$9,0),ROWS('6. Patients'!DS$10:DS$107))),0),
IFERROR(SUMPRODUCT('6. Patients'!CF$10:CF$107,OFFSET('6. Patients'!$OP$9,1,MATCH($D106,'6. Patients'!$OQ$9:$QN$9,0),ROWS('6. Patients'!DS$10:DS$107))),0)+
IFERROR(SUMPRODUCT('6. Patients'!CF$10:CF$107,OFFSET('6. Patients'!$QO$9,1,MATCH($D106,'6. Patients'!$QP$9:$RI$9,0),ROWS('6. Patients'!DS$10:DS$107))),0)+
IFERROR(SUMPRODUCT('6. Patients'!CF$10:CF$107,OFFSET('6. Patients'!$RJ$9,1,MATCH($D106,'6. Patients'!$RK$9:$TH$9,0),ROWS('6. Patients'!DS$10:DS$107))),0)+
IFERROR(SUMPRODUCT('6. Patients'!CF$10:CF$107,OFFSET('6. Patients'!$TI$9,1,MATCH($D106,'6. Patients'!$TJ$9:$UC$9,0),ROWS('6. Patients'!DS$10:DS$107))),0))+
IFERROR(VLOOKUP($D106,$H$116:$L$146,COLUMNS($H$115:$J$115)-1+M$7,0)*$E106*$F106*'1. General Inputs'!$J$25,0),0),0)</f>
        <v>0</v>
      </c>
      <c r="N106" s="775">
        <f ca="1">ROUNDUP(IFERROR($F106*$E106*CHOOSE(N$7,
IFERROR(SUMPRODUCT('6. Patients'!CG$10:CG$107,OFFSET('6. Patients'!$DN$9,1,MATCH($D106,'6. Patients'!$DO$9:$FL$9,0),ROWS('6. Patients'!DT$10:DT$107))),0)+
IFERROR(SUMPRODUCT('6. Patients'!CG$10:CG$107,OFFSET('6. Patients'!$FM$9,1,MATCH($D106,'6. Patients'!$FN$9:$GG$9,0),ROWS('6. Patients'!DT$10:DT$107))),0)+
IFERROR(SUMPRODUCT('6. Patients'!CG$10:CG$107,OFFSET('6. Patients'!$GH$9,1,MATCH($D106,'6. Patients'!$GI$9:$IF$9,0),ROWS('6. Patients'!DT$10:DT$107))),0)+
IFERROR(SUMPRODUCT('6. Patients'!CG$10:CG$107,OFFSET('6. Patients'!$IG$9,1,MATCH($D106,'6. Patients'!$IH$9:$JA$9,0),ROWS('6. Patients'!DT$10:DT$107))),0),
IFERROR(SUMPRODUCT('6. Patients'!CG$10:CG$107,OFFSET('6. Patients'!$JB$9,1,MATCH($D106,'6. Patients'!$JC$9:$KZ$9,0),ROWS('6. Patients'!DT$10:DT$107))),0)+
IFERROR(SUMPRODUCT('6. Patients'!CG$10:CG$107,OFFSET('6. Patients'!$LA$9,1,MATCH($D106,'6. Patients'!$LB$9:$LU$9,0),ROWS('6. Patients'!DT$10:DT$107))),0)+
IFERROR(SUMPRODUCT('6. Patients'!CG$10:CG$107,OFFSET('6. Patients'!$LV$9,1,MATCH($D106,'6. Patients'!$LW$9:$NT$9,0),ROWS('6. Patients'!DT$10:DT$107))),0)+
IFERROR(SUMPRODUCT('6. Patients'!CG$10:CG$107,OFFSET('6. Patients'!$NU$9,1,MATCH($D106,'6. Patients'!$NV$9:$OO$9,0),ROWS('6. Patients'!DT$10:DT$107))),0),
IFERROR(SUMPRODUCT('6. Patients'!CG$10:CG$107,OFFSET('6. Patients'!$OP$9,1,MATCH($D106,'6. Patients'!$OQ$9:$QN$9,0),ROWS('6. Patients'!DT$10:DT$107))),0)+
IFERROR(SUMPRODUCT('6. Patients'!CG$10:CG$107,OFFSET('6. Patients'!$QO$9,1,MATCH($D106,'6. Patients'!$QP$9:$RI$9,0),ROWS('6. Patients'!DT$10:DT$107))),0)+
IFERROR(SUMPRODUCT('6. Patients'!CG$10:CG$107,OFFSET('6. Patients'!$RJ$9,1,MATCH($D106,'6. Patients'!$RK$9:$TH$9,0),ROWS('6. Patients'!DT$10:DT$107))),0)+
IFERROR(SUMPRODUCT('6. Patients'!CG$10:CG$107,OFFSET('6. Patients'!$TI$9,1,MATCH($D106,'6. Patients'!$TJ$9:$UC$9,0),ROWS('6. Patients'!DT$10:DT$107))),0))+
IFERROR(VLOOKUP($D106,$H$116:$L$146,COLUMNS($H$115:$J$115)-1+N$7,0)*$E106*$F106*'1. General Inputs'!$J$25,0),0),0)</f>
        <v>0</v>
      </c>
      <c r="O106" s="775">
        <f ca="1">ROUNDUP(IFERROR($F106*$E106*CHOOSE(O$7,
IFERROR(SUMPRODUCT('6. Patients'!CH$10:CH$107,OFFSET('6. Patients'!$DN$9,1,MATCH($D106,'6. Patients'!$DO$9:$FL$9,0),ROWS('6. Patients'!DU$10:DU$107))),0)+
IFERROR(SUMPRODUCT('6. Patients'!CH$10:CH$107,OFFSET('6. Patients'!$FM$9,1,MATCH($D106,'6. Patients'!$FN$9:$GG$9,0),ROWS('6. Patients'!DU$10:DU$107))),0)+
IFERROR(SUMPRODUCT('6. Patients'!CH$10:CH$107,OFFSET('6. Patients'!$GH$9,1,MATCH($D106,'6. Patients'!$GI$9:$IF$9,0),ROWS('6. Patients'!DU$10:DU$107))),0)+
IFERROR(SUMPRODUCT('6. Patients'!CH$10:CH$107,OFFSET('6. Patients'!$IG$9,1,MATCH($D106,'6. Patients'!$IH$9:$JA$9,0),ROWS('6. Patients'!DU$10:DU$107))),0),
IFERROR(SUMPRODUCT('6. Patients'!CH$10:CH$107,OFFSET('6. Patients'!$JB$9,1,MATCH($D106,'6. Patients'!$JC$9:$KZ$9,0),ROWS('6. Patients'!DU$10:DU$107))),0)+
IFERROR(SUMPRODUCT('6. Patients'!CH$10:CH$107,OFFSET('6. Patients'!$LA$9,1,MATCH($D106,'6. Patients'!$LB$9:$LU$9,0),ROWS('6. Patients'!DU$10:DU$107))),0)+
IFERROR(SUMPRODUCT('6. Patients'!CH$10:CH$107,OFFSET('6. Patients'!$LV$9,1,MATCH($D106,'6. Patients'!$LW$9:$NT$9,0),ROWS('6. Patients'!DU$10:DU$107))),0)+
IFERROR(SUMPRODUCT('6. Patients'!CH$10:CH$107,OFFSET('6. Patients'!$NU$9,1,MATCH($D106,'6. Patients'!$NV$9:$OO$9,0),ROWS('6. Patients'!DU$10:DU$107))),0),
IFERROR(SUMPRODUCT('6. Patients'!CH$10:CH$107,OFFSET('6. Patients'!$OP$9,1,MATCH($D106,'6. Patients'!$OQ$9:$QN$9,0),ROWS('6. Patients'!DU$10:DU$107))),0)+
IFERROR(SUMPRODUCT('6. Patients'!CH$10:CH$107,OFFSET('6. Patients'!$QO$9,1,MATCH($D106,'6. Patients'!$QP$9:$RI$9,0),ROWS('6. Patients'!DU$10:DU$107))),0)+
IFERROR(SUMPRODUCT('6. Patients'!CH$10:CH$107,OFFSET('6. Patients'!$RJ$9,1,MATCH($D106,'6. Patients'!$RK$9:$TH$9,0),ROWS('6. Patients'!DU$10:DU$107))),0)+
IFERROR(SUMPRODUCT('6. Patients'!CH$10:CH$107,OFFSET('6. Patients'!$TI$9,1,MATCH($D106,'6. Patients'!$TJ$9:$UC$9,0),ROWS('6. Patients'!DU$10:DU$107))),0))+
IFERROR(VLOOKUP($D106,$H$116:$L$146,COLUMNS($H$115:$J$115)-1+O$7,0)*$E106*$F106*'1. General Inputs'!$J$25,0),0),0)</f>
        <v>0</v>
      </c>
      <c r="P106" s="775">
        <f ca="1">ROUNDUP(IFERROR($F106*$E106*CHOOSE(P$7,
IFERROR(SUMPRODUCT('6. Patients'!CI$10:CI$107,OFFSET('6. Patients'!$DN$9,1,MATCH($D106,'6. Patients'!$DO$9:$FL$9,0),ROWS('6. Patients'!DV$10:DV$107))),0)+
IFERROR(SUMPRODUCT('6. Patients'!CI$10:CI$107,OFFSET('6. Patients'!$FM$9,1,MATCH($D106,'6. Patients'!$FN$9:$GG$9,0),ROWS('6. Patients'!DV$10:DV$107))),0)+
IFERROR(SUMPRODUCT('6. Patients'!CI$10:CI$107,OFFSET('6. Patients'!$GH$9,1,MATCH($D106,'6. Patients'!$GI$9:$IF$9,0),ROWS('6. Patients'!DV$10:DV$107))),0)+
IFERROR(SUMPRODUCT('6. Patients'!CI$10:CI$107,OFFSET('6. Patients'!$IG$9,1,MATCH($D106,'6. Patients'!$IH$9:$JA$9,0),ROWS('6. Patients'!DV$10:DV$107))),0),
IFERROR(SUMPRODUCT('6. Patients'!CI$10:CI$107,OFFSET('6. Patients'!$JB$9,1,MATCH($D106,'6. Patients'!$JC$9:$KZ$9,0),ROWS('6. Patients'!DV$10:DV$107))),0)+
IFERROR(SUMPRODUCT('6. Patients'!CI$10:CI$107,OFFSET('6. Patients'!$LA$9,1,MATCH($D106,'6. Patients'!$LB$9:$LU$9,0),ROWS('6. Patients'!DV$10:DV$107))),0)+
IFERROR(SUMPRODUCT('6. Patients'!CI$10:CI$107,OFFSET('6. Patients'!$LV$9,1,MATCH($D106,'6. Patients'!$LW$9:$NT$9,0),ROWS('6. Patients'!DV$10:DV$107))),0)+
IFERROR(SUMPRODUCT('6. Patients'!CI$10:CI$107,OFFSET('6. Patients'!$NU$9,1,MATCH($D106,'6. Patients'!$NV$9:$OO$9,0),ROWS('6. Patients'!DV$10:DV$107))),0),
IFERROR(SUMPRODUCT('6. Patients'!CI$10:CI$107,OFFSET('6. Patients'!$OP$9,1,MATCH($D106,'6. Patients'!$OQ$9:$QN$9,0),ROWS('6. Patients'!DV$10:DV$107))),0)+
IFERROR(SUMPRODUCT('6. Patients'!CI$10:CI$107,OFFSET('6. Patients'!$QO$9,1,MATCH($D106,'6. Patients'!$QP$9:$RI$9,0),ROWS('6. Patients'!DV$10:DV$107))),0)+
IFERROR(SUMPRODUCT('6. Patients'!CI$10:CI$107,OFFSET('6. Patients'!$RJ$9,1,MATCH($D106,'6. Patients'!$RK$9:$TH$9,0),ROWS('6. Patients'!DV$10:DV$107))),0)+
IFERROR(SUMPRODUCT('6. Patients'!CI$10:CI$107,OFFSET('6. Patients'!$TI$9,1,MATCH($D106,'6. Patients'!$TJ$9:$UC$9,0),ROWS('6. Patients'!DV$10:DV$107))),0))+
IFERROR(VLOOKUP($D106,$H$116:$L$146,COLUMNS($H$115:$J$115)-1+P$7,0)*$E106*$F106*'1. General Inputs'!$J$25,0),0),0)</f>
        <v>0</v>
      </c>
      <c r="Q106" s="775">
        <f ca="1">ROUNDUP(IFERROR($F106*$E106*CHOOSE(Q$7,
IFERROR(SUMPRODUCT('6. Patients'!CJ$10:CJ$107,OFFSET('6. Patients'!$DN$9,1,MATCH($D106,'6. Patients'!$DO$9:$FL$9,0),ROWS('6. Patients'!DW$10:DW$107))),0)+
IFERROR(SUMPRODUCT('6. Patients'!CJ$10:CJ$107,OFFSET('6. Patients'!$FM$9,1,MATCH($D106,'6. Patients'!$FN$9:$GG$9,0),ROWS('6. Patients'!DW$10:DW$107))),0)+
IFERROR(SUMPRODUCT('6. Patients'!CJ$10:CJ$107,OFFSET('6. Patients'!$GH$9,1,MATCH($D106,'6. Patients'!$GI$9:$IF$9,0),ROWS('6. Patients'!DW$10:DW$107))),0)+
IFERROR(SUMPRODUCT('6. Patients'!CJ$10:CJ$107,OFFSET('6. Patients'!$IG$9,1,MATCH($D106,'6. Patients'!$IH$9:$JA$9,0),ROWS('6. Patients'!DW$10:DW$107))),0),
IFERROR(SUMPRODUCT('6. Patients'!CJ$10:CJ$107,OFFSET('6. Patients'!$JB$9,1,MATCH($D106,'6. Patients'!$JC$9:$KZ$9,0),ROWS('6. Patients'!DW$10:DW$107))),0)+
IFERROR(SUMPRODUCT('6. Patients'!CJ$10:CJ$107,OFFSET('6. Patients'!$LA$9,1,MATCH($D106,'6. Patients'!$LB$9:$LU$9,0),ROWS('6. Patients'!DW$10:DW$107))),0)+
IFERROR(SUMPRODUCT('6. Patients'!CJ$10:CJ$107,OFFSET('6. Patients'!$LV$9,1,MATCH($D106,'6. Patients'!$LW$9:$NT$9,0),ROWS('6. Patients'!DW$10:DW$107))),0)+
IFERROR(SUMPRODUCT('6. Patients'!CJ$10:CJ$107,OFFSET('6. Patients'!$NU$9,1,MATCH($D106,'6. Patients'!$NV$9:$OO$9,0),ROWS('6. Patients'!DW$10:DW$107))),0),
IFERROR(SUMPRODUCT('6. Patients'!CJ$10:CJ$107,OFFSET('6. Patients'!$OP$9,1,MATCH($D106,'6. Patients'!$OQ$9:$QN$9,0),ROWS('6. Patients'!DW$10:DW$107))),0)+
IFERROR(SUMPRODUCT('6. Patients'!CJ$10:CJ$107,OFFSET('6. Patients'!$QO$9,1,MATCH($D106,'6. Patients'!$QP$9:$RI$9,0),ROWS('6. Patients'!DW$10:DW$107))),0)+
IFERROR(SUMPRODUCT('6. Patients'!CJ$10:CJ$107,OFFSET('6. Patients'!$RJ$9,1,MATCH($D106,'6. Patients'!$RK$9:$TH$9,0),ROWS('6. Patients'!DW$10:DW$107))),0)+
IFERROR(SUMPRODUCT('6. Patients'!CJ$10:CJ$107,OFFSET('6. Patients'!$TI$9,1,MATCH($D106,'6. Patients'!$TJ$9:$UC$9,0),ROWS('6. Patients'!DW$10:DW$107))),0))+
IFERROR(VLOOKUP($D106,$H$116:$L$146,COLUMNS($H$115:$J$115)-1+Q$7,0)*$E106*$F106*'1. General Inputs'!$J$25,0),0),0)</f>
        <v>0</v>
      </c>
      <c r="R106" s="775">
        <f ca="1">ROUNDUP(IFERROR($F106*$E106*CHOOSE(R$7,
IFERROR(SUMPRODUCT('6. Patients'!CK$10:CK$107,OFFSET('6. Patients'!$DN$9,1,MATCH($D106,'6. Patients'!$DO$9:$FL$9,0),ROWS('6. Patients'!DX$10:DX$107))),0)+
IFERROR(SUMPRODUCT('6. Patients'!CK$10:CK$107,OFFSET('6. Patients'!$FM$9,1,MATCH($D106,'6. Patients'!$FN$9:$GG$9,0),ROWS('6. Patients'!DX$10:DX$107))),0)+
IFERROR(SUMPRODUCT('6. Patients'!CK$10:CK$107,OFFSET('6. Patients'!$GH$9,1,MATCH($D106,'6. Patients'!$GI$9:$IF$9,0),ROWS('6. Patients'!DX$10:DX$107))),0)+
IFERROR(SUMPRODUCT('6. Patients'!CK$10:CK$107,OFFSET('6. Patients'!$IG$9,1,MATCH($D106,'6. Patients'!$IH$9:$JA$9,0),ROWS('6. Patients'!DX$10:DX$107))),0),
IFERROR(SUMPRODUCT('6. Patients'!CK$10:CK$107,OFFSET('6. Patients'!$JB$9,1,MATCH($D106,'6. Patients'!$JC$9:$KZ$9,0),ROWS('6. Patients'!DX$10:DX$107))),0)+
IFERROR(SUMPRODUCT('6. Patients'!CK$10:CK$107,OFFSET('6. Patients'!$LA$9,1,MATCH($D106,'6. Patients'!$LB$9:$LU$9,0),ROWS('6. Patients'!DX$10:DX$107))),0)+
IFERROR(SUMPRODUCT('6. Patients'!CK$10:CK$107,OFFSET('6. Patients'!$LV$9,1,MATCH($D106,'6. Patients'!$LW$9:$NT$9,0),ROWS('6. Patients'!DX$10:DX$107))),0)+
IFERROR(SUMPRODUCT('6. Patients'!CK$10:CK$107,OFFSET('6. Patients'!$NU$9,1,MATCH($D106,'6. Patients'!$NV$9:$OO$9,0),ROWS('6. Patients'!DX$10:DX$107))),0),
IFERROR(SUMPRODUCT('6. Patients'!CK$10:CK$107,OFFSET('6. Patients'!$OP$9,1,MATCH($D106,'6. Patients'!$OQ$9:$QN$9,0),ROWS('6. Patients'!DX$10:DX$107))),0)+
IFERROR(SUMPRODUCT('6. Patients'!CK$10:CK$107,OFFSET('6. Patients'!$QO$9,1,MATCH($D106,'6. Patients'!$QP$9:$RI$9,0),ROWS('6. Patients'!DX$10:DX$107))),0)+
IFERROR(SUMPRODUCT('6. Patients'!CK$10:CK$107,OFFSET('6. Patients'!$RJ$9,1,MATCH($D106,'6. Patients'!$RK$9:$TH$9,0),ROWS('6. Patients'!DX$10:DX$107))),0)+
IFERROR(SUMPRODUCT('6. Patients'!CK$10:CK$107,OFFSET('6. Patients'!$TI$9,1,MATCH($D106,'6. Patients'!$TJ$9:$UC$9,0),ROWS('6. Patients'!DX$10:DX$107))),0))+
IFERROR(VLOOKUP($D106,$H$116:$L$146,COLUMNS($H$115:$J$115)-1+R$7,0)*$E106*$F106*'1. General Inputs'!$J$25,0),0),0)</f>
        <v>0</v>
      </c>
      <c r="S106" s="775">
        <f ca="1">ROUNDUP(IFERROR($F106*$E106*CHOOSE(S$7,
IFERROR(SUMPRODUCT('6. Patients'!CL$10:CL$107,OFFSET('6. Patients'!$DN$9,1,MATCH($D106,'6. Patients'!$DO$9:$FL$9,0),ROWS('6. Patients'!DY$10:DY$107))),0)+
IFERROR(SUMPRODUCT('6. Patients'!CL$10:CL$107,OFFSET('6. Patients'!$FM$9,1,MATCH($D106,'6. Patients'!$FN$9:$GG$9,0),ROWS('6. Patients'!DY$10:DY$107))),0)+
IFERROR(SUMPRODUCT('6. Patients'!CL$10:CL$107,OFFSET('6. Patients'!$GH$9,1,MATCH($D106,'6. Patients'!$GI$9:$IF$9,0),ROWS('6. Patients'!DY$10:DY$107))),0)+
IFERROR(SUMPRODUCT('6. Patients'!CL$10:CL$107,OFFSET('6. Patients'!$IG$9,1,MATCH($D106,'6. Patients'!$IH$9:$JA$9,0),ROWS('6. Patients'!DY$10:DY$107))),0),
IFERROR(SUMPRODUCT('6. Patients'!CL$10:CL$107,OFFSET('6. Patients'!$JB$9,1,MATCH($D106,'6. Patients'!$JC$9:$KZ$9,0),ROWS('6. Patients'!DY$10:DY$107))),0)+
IFERROR(SUMPRODUCT('6. Patients'!CL$10:CL$107,OFFSET('6. Patients'!$LA$9,1,MATCH($D106,'6. Patients'!$LB$9:$LU$9,0),ROWS('6. Patients'!DY$10:DY$107))),0)+
IFERROR(SUMPRODUCT('6. Patients'!CL$10:CL$107,OFFSET('6. Patients'!$LV$9,1,MATCH($D106,'6. Patients'!$LW$9:$NT$9,0),ROWS('6. Patients'!DY$10:DY$107))),0)+
IFERROR(SUMPRODUCT('6. Patients'!CL$10:CL$107,OFFSET('6. Patients'!$NU$9,1,MATCH($D106,'6. Patients'!$NV$9:$OO$9,0),ROWS('6. Patients'!DY$10:DY$107))),0),
IFERROR(SUMPRODUCT('6. Patients'!CL$10:CL$107,OFFSET('6. Patients'!$OP$9,1,MATCH($D106,'6. Patients'!$OQ$9:$QN$9,0),ROWS('6. Patients'!DY$10:DY$107))),0)+
IFERROR(SUMPRODUCT('6. Patients'!CL$10:CL$107,OFFSET('6. Patients'!$QO$9,1,MATCH($D106,'6. Patients'!$QP$9:$RI$9,0),ROWS('6. Patients'!DY$10:DY$107))),0)+
IFERROR(SUMPRODUCT('6. Patients'!CL$10:CL$107,OFFSET('6. Patients'!$RJ$9,1,MATCH($D106,'6. Patients'!$RK$9:$TH$9,0),ROWS('6. Patients'!DY$10:DY$107))),0)+
IFERROR(SUMPRODUCT('6. Patients'!CL$10:CL$107,OFFSET('6. Patients'!$TI$9,1,MATCH($D106,'6. Patients'!$TJ$9:$UC$9,0),ROWS('6. Patients'!DY$10:DY$107))),0))+
IFERROR(VLOOKUP($D106,$H$116:$L$146,COLUMNS($H$115:$J$115)-1+S$7,0)*$E106*$F106*'1. General Inputs'!$J$25,0),0),0)</f>
        <v>0</v>
      </c>
      <c r="T106" s="775">
        <f ca="1">ROUNDUP(IFERROR($F106*$E106*CHOOSE(T$7,
IFERROR(SUMPRODUCT('6. Patients'!CM$10:CM$107,OFFSET('6. Patients'!$DN$9,1,MATCH($D106,'6. Patients'!$DO$9:$FL$9,0),ROWS('6. Patients'!DZ$10:DZ$107))),0)+
IFERROR(SUMPRODUCT('6. Patients'!CM$10:CM$107,OFFSET('6. Patients'!$FM$9,1,MATCH($D106,'6. Patients'!$FN$9:$GG$9,0),ROWS('6. Patients'!DZ$10:DZ$107))),0)+
IFERROR(SUMPRODUCT('6. Patients'!CM$10:CM$107,OFFSET('6. Patients'!$GH$9,1,MATCH($D106,'6. Patients'!$GI$9:$IF$9,0),ROWS('6. Patients'!DZ$10:DZ$107))),0)+
IFERROR(SUMPRODUCT('6. Patients'!CM$10:CM$107,OFFSET('6. Patients'!$IG$9,1,MATCH($D106,'6. Patients'!$IH$9:$JA$9,0),ROWS('6. Patients'!DZ$10:DZ$107))),0),
IFERROR(SUMPRODUCT('6. Patients'!CM$10:CM$107,OFFSET('6. Patients'!$JB$9,1,MATCH($D106,'6. Patients'!$JC$9:$KZ$9,0),ROWS('6. Patients'!DZ$10:DZ$107))),0)+
IFERROR(SUMPRODUCT('6. Patients'!CM$10:CM$107,OFFSET('6. Patients'!$LA$9,1,MATCH($D106,'6. Patients'!$LB$9:$LU$9,0),ROWS('6. Patients'!DZ$10:DZ$107))),0)+
IFERROR(SUMPRODUCT('6. Patients'!CM$10:CM$107,OFFSET('6. Patients'!$LV$9,1,MATCH($D106,'6. Patients'!$LW$9:$NT$9,0),ROWS('6. Patients'!DZ$10:DZ$107))),0)+
IFERROR(SUMPRODUCT('6. Patients'!CM$10:CM$107,OFFSET('6. Patients'!$NU$9,1,MATCH($D106,'6. Patients'!$NV$9:$OO$9,0),ROWS('6. Patients'!DZ$10:DZ$107))),0),
IFERROR(SUMPRODUCT('6. Patients'!CM$10:CM$107,OFFSET('6. Patients'!$OP$9,1,MATCH($D106,'6. Patients'!$OQ$9:$QN$9,0),ROWS('6. Patients'!DZ$10:DZ$107))),0)+
IFERROR(SUMPRODUCT('6. Patients'!CM$10:CM$107,OFFSET('6. Patients'!$QO$9,1,MATCH($D106,'6. Patients'!$QP$9:$RI$9,0),ROWS('6. Patients'!DZ$10:DZ$107))),0)+
IFERROR(SUMPRODUCT('6. Patients'!CM$10:CM$107,OFFSET('6. Patients'!$RJ$9,1,MATCH($D106,'6. Patients'!$RK$9:$TH$9,0),ROWS('6. Patients'!DZ$10:DZ$107))),0)+
IFERROR(SUMPRODUCT('6. Patients'!CM$10:CM$107,OFFSET('6. Patients'!$TI$9,1,MATCH($D106,'6. Patients'!$TJ$9:$UC$9,0),ROWS('6. Patients'!DZ$10:DZ$107))),0))+
IFERROR(VLOOKUP($D106,$H$116:$L$146,COLUMNS($H$115:$J$115)-1+T$7,0)*$E106*$F106*'1. General Inputs'!$J$25,0),0),0)</f>
        <v>0</v>
      </c>
      <c r="U106" s="775">
        <f ca="1">ROUNDUP(IFERROR($F106*$E106*CHOOSE(U$7,
IFERROR(SUMPRODUCT('6. Patients'!CN$10:CN$107,OFFSET('6. Patients'!$DN$9,1,MATCH($D106,'6. Patients'!$DO$9:$FL$9,0),ROWS('6. Patients'!EA$10:EA$107))),0)+
IFERROR(SUMPRODUCT('6. Patients'!CN$10:CN$107,OFFSET('6. Patients'!$FM$9,1,MATCH($D106,'6. Patients'!$FN$9:$GG$9,0),ROWS('6. Patients'!EA$10:EA$107))),0)+
IFERROR(SUMPRODUCT('6. Patients'!CN$10:CN$107,OFFSET('6. Patients'!$GH$9,1,MATCH($D106,'6. Patients'!$GI$9:$IF$9,0),ROWS('6. Patients'!EA$10:EA$107))),0)+
IFERROR(SUMPRODUCT('6. Patients'!CN$10:CN$107,OFFSET('6. Patients'!$IG$9,1,MATCH($D106,'6. Patients'!$IH$9:$JA$9,0),ROWS('6. Patients'!EA$10:EA$107))),0),
IFERROR(SUMPRODUCT('6. Patients'!CN$10:CN$107,OFFSET('6. Patients'!$JB$9,1,MATCH($D106,'6. Patients'!$JC$9:$KZ$9,0),ROWS('6. Patients'!EA$10:EA$107))),0)+
IFERROR(SUMPRODUCT('6. Patients'!CN$10:CN$107,OFFSET('6. Patients'!$LA$9,1,MATCH($D106,'6. Patients'!$LB$9:$LU$9,0),ROWS('6. Patients'!EA$10:EA$107))),0)+
IFERROR(SUMPRODUCT('6. Patients'!CN$10:CN$107,OFFSET('6. Patients'!$LV$9,1,MATCH($D106,'6. Patients'!$LW$9:$NT$9,0),ROWS('6. Patients'!EA$10:EA$107))),0)+
IFERROR(SUMPRODUCT('6. Patients'!CN$10:CN$107,OFFSET('6. Patients'!$NU$9,1,MATCH($D106,'6. Patients'!$NV$9:$OO$9,0),ROWS('6. Patients'!EA$10:EA$107))),0),
IFERROR(SUMPRODUCT('6. Patients'!CN$10:CN$107,OFFSET('6. Patients'!$OP$9,1,MATCH($D106,'6. Patients'!$OQ$9:$QN$9,0),ROWS('6. Patients'!EA$10:EA$107))),0)+
IFERROR(SUMPRODUCT('6. Patients'!CN$10:CN$107,OFFSET('6. Patients'!$QO$9,1,MATCH($D106,'6. Patients'!$QP$9:$RI$9,0),ROWS('6. Patients'!EA$10:EA$107))),0)+
IFERROR(SUMPRODUCT('6. Patients'!CN$10:CN$107,OFFSET('6. Patients'!$RJ$9,1,MATCH($D106,'6. Patients'!$RK$9:$TH$9,0),ROWS('6. Patients'!EA$10:EA$107))),0)+
IFERROR(SUMPRODUCT('6. Patients'!CN$10:CN$107,OFFSET('6. Patients'!$TI$9,1,MATCH($D106,'6. Patients'!$TJ$9:$UC$9,0),ROWS('6. Patients'!EA$10:EA$107))),0))+
IFERROR(VLOOKUP($D106,$H$116:$L$146,COLUMNS($H$115:$J$115)-1+U$7,0)*$E106*$F106*'1. General Inputs'!$J$25,0),0),0)</f>
        <v>0</v>
      </c>
      <c r="V106" s="775">
        <f ca="1">ROUNDUP(IFERROR($F106*$E106*CHOOSE(V$7,
IFERROR(SUMPRODUCT('6. Patients'!CO$10:CO$107,OFFSET('6. Patients'!$DN$9,1,MATCH($D106,'6. Patients'!$DO$9:$FL$9,0),ROWS('6. Patients'!EB$10:EB$107))),0)+
IFERROR(SUMPRODUCT('6. Patients'!CO$10:CO$107,OFFSET('6. Patients'!$FM$9,1,MATCH($D106,'6. Patients'!$FN$9:$GG$9,0),ROWS('6. Patients'!EB$10:EB$107))),0)+
IFERROR(SUMPRODUCT('6. Patients'!CO$10:CO$107,OFFSET('6. Patients'!$GH$9,1,MATCH($D106,'6. Patients'!$GI$9:$IF$9,0),ROWS('6. Patients'!EB$10:EB$107))),0)+
IFERROR(SUMPRODUCT('6. Patients'!CO$10:CO$107,OFFSET('6. Patients'!$IG$9,1,MATCH($D106,'6. Patients'!$IH$9:$JA$9,0),ROWS('6. Patients'!EB$10:EB$107))),0),
IFERROR(SUMPRODUCT('6. Patients'!CO$10:CO$107,OFFSET('6. Patients'!$JB$9,1,MATCH($D106,'6. Patients'!$JC$9:$KZ$9,0),ROWS('6. Patients'!EB$10:EB$107))),0)+
IFERROR(SUMPRODUCT('6. Patients'!CO$10:CO$107,OFFSET('6. Patients'!$LA$9,1,MATCH($D106,'6. Patients'!$LB$9:$LU$9,0),ROWS('6. Patients'!EB$10:EB$107))),0)+
IFERROR(SUMPRODUCT('6. Patients'!CO$10:CO$107,OFFSET('6. Patients'!$LV$9,1,MATCH($D106,'6. Patients'!$LW$9:$NT$9,0),ROWS('6. Patients'!EB$10:EB$107))),0)+
IFERROR(SUMPRODUCT('6. Patients'!CO$10:CO$107,OFFSET('6. Patients'!$NU$9,1,MATCH($D106,'6. Patients'!$NV$9:$OO$9,0),ROWS('6. Patients'!EB$10:EB$107))),0),
IFERROR(SUMPRODUCT('6. Patients'!CO$10:CO$107,OFFSET('6. Patients'!$OP$9,1,MATCH($D106,'6. Patients'!$OQ$9:$QN$9,0),ROWS('6. Patients'!EB$10:EB$107))),0)+
IFERROR(SUMPRODUCT('6. Patients'!CO$10:CO$107,OFFSET('6. Patients'!$QO$9,1,MATCH($D106,'6. Patients'!$QP$9:$RI$9,0),ROWS('6. Patients'!EB$10:EB$107))),0)+
IFERROR(SUMPRODUCT('6. Patients'!CO$10:CO$107,OFFSET('6. Patients'!$RJ$9,1,MATCH($D106,'6. Patients'!$RK$9:$TH$9,0),ROWS('6. Patients'!EB$10:EB$107))),0)+
IFERROR(SUMPRODUCT('6. Patients'!CO$10:CO$107,OFFSET('6. Patients'!$TI$9,1,MATCH($D106,'6. Patients'!$TJ$9:$UC$9,0),ROWS('6. Patients'!EB$10:EB$107))),0))+
IFERROR(VLOOKUP($D106,$H$116:$L$146,COLUMNS($H$115:$J$115)-1+V$7,0)*$E106*$F106*'1. General Inputs'!$J$25,0),0),0)</f>
        <v>0</v>
      </c>
      <c r="W106" s="775">
        <f ca="1">ROUNDUP(IFERROR($F106*$E106*CHOOSE(W$7,
IFERROR(SUMPRODUCT('6. Patients'!CP$10:CP$107,OFFSET('6. Patients'!$DN$9,1,MATCH($D106,'6. Patients'!$DO$9:$FL$9,0),ROWS('6. Patients'!EC$10:EC$107))),0)+
IFERROR(SUMPRODUCT('6. Patients'!CP$10:CP$107,OFFSET('6. Patients'!$FM$9,1,MATCH($D106,'6. Patients'!$FN$9:$GG$9,0),ROWS('6. Patients'!EC$10:EC$107))),0)+
IFERROR(SUMPRODUCT('6. Patients'!CP$10:CP$107,OFFSET('6. Patients'!$GH$9,1,MATCH($D106,'6. Patients'!$GI$9:$IF$9,0),ROWS('6. Patients'!EC$10:EC$107))),0)+
IFERROR(SUMPRODUCT('6. Patients'!CP$10:CP$107,OFFSET('6. Patients'!$IG$9,1,MATCH($D106,'6. Patients'!$IH$9:$JA$9,0),ROWS('6. Patients'!EC$10:EC$107))),0),
IFERROR(SUMPRODUCT('6. Patients'!CP$10:CP$107,OFFSET('6. Patients'!$JB$9,1,MATCH($D106,'6. Patients'!$JC$9:$KZ$9,0),ROWS('6. Patients'!EC$10:EC$107))),0)+
IFERROR(SUMPRODUCT('6. Patients'!CP$10:CP$107,OFFSET('6. Patients'!$LA$9,1,MATCH($D106,'6. Patients'!$LB$9:$LU$9,0),ROWS('6. Patients'!EC$10:EC$107))),0)+
IFERROR(SUMPRODUCT('6. Patients'!CP$10:CP$107,OFFSET('6. Patients'!$LV$9,1,MATCH($D106,'6. Patients'!$LW$9:$NT$9,0),ROWS('6. Patients'!EC$10:EC$107))),0)+
IFERROR(SUMPRODUCT('6. Patients'!CP$10:CP$107,OFFSET('6. Patients'!$NU$9,1,MATCH($D106,'6. Patients'!$NV$9:$OO$9,0),ROWS('6. Patients'!EC$10:EC$107))),0),
IFERROR(SUMPRODUCT('6. Patients'!CP$10:CP$107,OFFSET('6. Patients'!$OP$9,1,MATCH($D106,'6. Patients'!$OQ$9:$QN$9,0),ROWS('6. Patients'!EC$10:EC$107))),0)+
IFERROR(SUMPRODUCT('6. Patients'!CP$10:CP$107,OFFSET('6. Patients'!$QO$9,1,MATCH($D106,'6. Patients'!$QP$9:$RI$9,0),ROWS('6. Patients'!EC$10:EC$107))),0)+
IFERROR(SUMPRODUCT('6. Patients'!CP$10:CP$107,OFFSET('6. Patients'!$RJ$9,1,MATCH($D106,'6. Patients'!$RK$9:$TH$9,0),ROWS('6. Patients'!EC$10:EC$107))),0)+
IFERROR(SUMPRODUCT('6. Patients'!CP$10:CP$107,OFFSET('6. Patients'!$TI$9,1,MATCH($D106,'6. Patients'!$TJ$9:$UC$9,0),ROWS('6. Patients'!EC$10:EC$107))),0))+
IFERROR(VLOOKUP($D106,$H$116:$L$146,COLUMNS($H$115:$J$115)-1+W$7,0)*$E106*$F106*'1. General Inputs'!$J$25,0),0),0)</f>
        <v>0</v>
      </c>
      <c r="X106" s="775">
        <f ca="1">ROUNDUP(IFERROR($F106*$E106*CHOOSE(X$7,
IFERROR(SUMPRODUCT('6. Patients'!CQ$10:CQ$107,OFFSET('6. Patients'!$DN$9,1,MATCH($D106,'6. Patients'!$DO$9:$FL$9,0),ROWS('6. Patients'!ED$10:ED$107))),0)+
IFERROR(SUMPRODUCT('6. Patients'!CQ$10:CQ$107,OFFSET('6. Patients'!$FM$9,1,MATCH($D106,'6. Patients'!$FN$9:$GG$9,0),ROWS('6. Patients'!ED$10:ED$107))),0)+
IFERROR(SUMPRODUCT('6. Patients'!CQ$10:CQ$107,OFFSET('6. Patients'!$GH$9,1,MATCH($D106,'6. Patients'!$GI$9:$IF$9,0),ROWS('6. Patients'!ED$10:ED$107))),0)+
IFERROR(SUMPRODUCT('6. Patients'!CQ$10:CQ$107,OFFSET('6. Patients'!$IG$9,1,MATCH($D106,'6. Patients'!$IH$9:$JA$9,0),ROWS('6. Patients'!ED$10:ED$107))),0),
IFERROR(SUMPRODUCT('6. Patients'!CQ$10:CQ$107,OFFSET('6. Patients'!$JB$9,1,MATCH($D106,'6. Patients'!$JC$9:$KZ$9,0),ROWS('6. Patients'!ED$10:ED$107))),0)+
IFERROR(SUMPRODUCT('6. Patients'!CQ$10:CQ$107,OFFSET('6. Patients'!$LA$9,1,MATCH($D106,'6. Patients'!$LB$9:$LU$9,0),ROWS('6. Patients'!ED$10:ED$107))),0)+
IFERROR(SUMPRODUCT('6. Patients'!CQ$10:CQ$107,OFFSET('6. Patients'!$LV$9,1,MATCH($D106,'6. Patients'!$LW$9:$NT$9,0),ROWS('6. Patients'!ED$10:ED$107))),0)+
IFERROR(SUMPRODUCT('6. Patients'!CQ$10:CQ$107,OFFSET('6. Patients'!$NU$9,1,MATCH($D106,'6. Patients'!$NV$9:$OO$9,0),ROWS('6. Patients'!ED$10:ED$107))),0),
IFERROR(SUMPRODUCT('6. Patients'!CQ$10:CQ$107,OFFSET('6. Patients'!$OP$9,1,MATCH($D106,'6. Patients'!$OQ$9:$QN$9,0),ROWS('6. Patients'!ED$10:ED$107))),0)+
IFERROR(SUMPRODUCT('6. Patients'!CQ$10:CQ$107,OFFSET('6. Patients'!$QO$9,1,MATCH($D106,'6. Patients'!$QP$9:$RI$9,0),ROWS('6. Patients'!ED$10:ED$107))),0)+
IFERROR(SUMPRODUCT('6. Patients'!CQ$10:CQ$107,OFFSET('6. Patients'!$RJ$9,1,MATCH($D106,'6. Patients'!$RK$9:$TH$9,0),ROWS('6. Patients'!ED$10:ED$107))),0)+
IFERROR(SUMPRODUCT('6. Patients'!CQ$10:CQ$107,OFFSET('6. Patients'!$TI$9,1,MATCH($D106,'6. Patients'!$TJ$9:$UC$9,0),ROWS('6. Patients'!ED$10:ED$107))),0))+
IFERROR(VLOOKUP($D106,$H$116:$L$146,COLUMNS($H$115:$J$115)-1+X$7,0)*$E106*$F106*'1. General Inputs'!$J$25,0),0),0)</f>
        <v>0</v>
      </c>
      <c r="Y106" s="775">
        <f ca="1">ROUNDUP(IFERROR($F106*$E106*CHOOSE(Y$7,
IFERROR(SUMPRODUCT('6. Patients'!CR$10:CR$107,OFFSET('6. Patients'!$DN$9,1,MATCH($D106,'6. Patients'!$DO$9:$FL$9,0),ROWS('6. Patients'!EE$10:EE$107))),0)+
IFERROR(SUMPRODUCT('6. Patients'!CR$10:CR$107,OFFSET('6. Patients'!$FM$9,1,MATCH($D106,'6. Patients'!$FN$9:$GG$9,0),ROWS('6. Patients'!EE$10:EE$107))),0)+
IFERROR(SUMPRODUCT('6. Patients'!CR$10:CR$107,OFFSET('6. Patients'!$GH$9,1,MATCH($D106,'6. Patients'!$GI$9:$IF$9,0),ROWS('6. Patients'!EE$10:EE$107))),0)+
IFERROR(SUMPRODUCT('6. Patients'!CR$10:CR$107,OFFSET('6. Patients'!$IG$9,1,MATCH($D106,'6. Patients'!$IH$9:$JA$9,0),ROWS('6. Patients'!EE$10:EE$107))),0),
IFERROR(SUMPRODUCT('6. Patients'!CR$10:CR$107,OFFSET('6. Patients'!$JB$9,1,MATCH($D106,'6. Patients'!$JC$9:$KZ$9,0),ROWS('6. Patients'!EE$10:EE$107))),0)+
IFERROR(SUMPRODUCT('6. Patients'!CR$10:CR$107,OFFSET('6. Patients'!$LA$9,1,MATCH($D106,'6. Patients'!$LB$9:$LU$9,0),ROWS('6. Patients'!EE$10:EE$107))),0)+
IFERROR(SUMPRODUCT('6. Patients'!CR$10:CR$107,OFFSET('6. Patients'!$LV$9,1,MATCH($D106,'6. Patients'!$LW$9:$NT$9,0),ROWS('6. Patients'!EE$10:EE$107))),0)+
IFERROR(SUMPRODUCT('6. Patients'!CR$10:CR$107,OFFSET('6. Patients'!$NU$9,1,MATCH($D106,'6. Patients'!$NV$9:$OO$9,0),ROWS('6. Patients'!EE$10:EE$107))),0),
IFERROR(SUMPRODUCT('6. Patients'!CR$10:CR$107,OFFSET('6. Patients'!$OP$9,1,MATCH($D106,'6. Patients'!$OQ$9:$QN$9,0),ROWS('6. Patients'!EE$10:EE$107))),0)+
IFERROR(SUMPRODUCT('6. Patients'!CR$10:CR$107,OFFSET('6. Patients'!$QO$9,1,MATCH($D106,'6. Patients'!$QP$9:$RI$9,0),ROWS('6. Patients'!EE$10:EE$107))),0)+
IFERROR(SUMPRODUCT('6. Patients'!CR$10:CR$107,OFFSET('6. Patients'!$RJ$9,1,MATCH($D106,'6. Patients'!$RK$9:$TH$9,0),ROWS('6. Patients'!EE$10:EE$107))),0)+
IFERROR(SUMPRODUCT('6. Patients'!CR$10:CR$107,OFFSET('6. Patients'!$TI$9,1,MATCH($D106,'6. Patients'!$TJ$9:$UC$9,0),ROWS('6. Patients'!EE$10:EE$107))),0))+
IFERROR(VLOOKUP($D106,$H$116:$L$146,COLUMNS($H$115:$J$115)-1+Y$7,0)*$E106*$F106*'1. General Inputs'!$J$25,0),0),0)</f>
        <v>0</v>
      </c>
      <c r="Z106" s="775">
        <f ca="1">ROUNDUP(IFERROR($F106*$E106*CHOOSE(Z$7,
IFERROR(SUMPRODUCT('6. Patients'!CS$10:CS$107,OFFSET('6. Patients'!$DN$9,1,MATCH($D106,'6. Patients'!$DO$9:$FL$9,0),ROWS('6. Patients'!EF$10:EF$107))),0)+
IFERROR(SUMPRODUCT('6. Patients'!CS$10:CS$107,OFFSET('6. Patients'!$FM$9,1,MATCH($D106,'6. Patients'!$FN$9:$GG$9,0),ROWS('6. Patients'!EF$10:EF$107))),0)+
IFERROR(SUMPRODUCT('6. Patients'!CS$10:CS$107,OFFSET('6. Patients'!$GH$9,1,MATCH($D106,'6. Patients'!$GI$9:$IF$9,0),ROWS('6. Patients'!EF$10:EF$107))),0)+
IFERROR(SUMPRODUCT('6. Patients'!CS$10:CS$107,OFFSET('6. Patients'!$IG$9,1,MATCH($D106,'6. Patients'!$IH$9:$JA$9,0),ROWS('6. Patients'!EF$10:EF$107))),0),
IFERROR(SUMPRODUCT('6. Patients'!CS$10:CS$107,OFFSET('6. Patients'!$JB$9,1,MATCH($D106,'6. Patients'!$JC$9:$KZ$9,0),ROWS('6. Patients'!EF$10:EF$107))),0)+
IFERROR(SUMPRODUCT('6. Patients'!CS$10:CS$107,OFFSET('6. Patients'!$LA$9,1,MATCH($D106,'6. Patients'!$LB$9:$LU$9,0),ROWS('6. Patients'!EF$10:EF$107))),0)+
IFERROR(SUMPRODUCT('6. Patients'!CS$10:CS$107,OFFSET('6. Patients'!$LV$9,1,MATCH($D106,'6. Patients'!$LW$9:$NT$9,0),ROWS('6. Patients'!EF$10:EF$107))),0)+
IFERROR(SUMPRODUCT('6. Patients'!CS$10:CS$107,OFFSET('6. Patients'!$NU$9,1,MATCH($D106,'6. Patients'!$NV$9:$OO$9,0),ROWS('6. Patients'!EF$10:EF$107))),0),
IFERROR(SUMPRODUCT('6. Patients'!CS$10:CS$107,OFFSET('6. Patients'!$OP$9,1,MATCH($D106,'6. Patients'!$OQ$9:$QN$9,0),ROWS('6. Patients'!EF$10:EF$107))),0)+
IFERROR(SUMPRODUCT('6. Patients'!CS$10:CS$107,OFFSET('6. Patients'!$QO$9,1,MATCH($D106,'6. Patients'!$QP$9:$RI$9,0),ROWS('6. Patients'!EF$10:EF$107))),0)+
IFERROR(SUMPRODUCT('6. Patients'!CS$10:CS$107,OFFSET('6. Patients'!$RJ$9,1,MATCH($D106,'6. Patients'!$RK$9:$TH$9,0),ROWS('6. Patients'!EF$10:EF$107))),0)+
IFERROR(SUMPRODUCT('6. Patients'!CS$10:CS$107,OFFSET('6. Patients'!$TI$9,1,MATCH($D106,'6. Patients'!$TJ$9:$UC$9,0),ROWS('6. Patients'!EF$10:EF$107))),0))+
IFERROR(VLOOKUP($D106,$H$116:$L$146,COLUMNS($H$115:$J$115)-1+Z$7,0)*$E106*$F106*'1. General Inputs'!$J$25,0),0),0)</f>
        <v>0</v>
      </c>
      <c r="AA106" s="775">
        <f ca="1">ROUNDUP(IFERROR($F106*$E106*CHOOSE(AA$7,
IFERROR(SUMPRODUCT('6. Patients'!CT$10:CT$107,OFFSET('6. Patients'!$DN$9,1,MATCH($D106,'6. Patients'!$DO$9:$FL$9,0),ROWS('6. Patients'!EG$10:EG$107))),0)+
IFERROR(SUMPRODUCT('6. Patients'!CT$10:CT$107,OFFSET('6. Patients'!$FM$9,1,MATCH($D106,'6. Patients'!$FN$9:$GG$9,0),ROWS('6. Patients'!EG$10:EG$107))),0)+
IFERROR(SUMPRODUCT('6. Patients'!CT$10:CT$107,OFFSET('6. Patients'!$GH$9,1,MATCH($D106,'6. Patients'!$GI$9:$IF$9,0),ROWS('6. Patients'!EG$10:EG$107))),0)+
IFERROR(SUMPRODUCT('6. Patients'!CT$10:CT$107,OFFSET('6. Patients'!$IG$9,1,MATCH($D106,'6. Patients'!$IH$9:$JA$9,0),ROWS('6. Patients'!EG$10:EG$107))),0),
IFERROR(SUMPRODUCT('6. Patients'!CT$10:CT$107,OFFSET('6. Patients'!$JB$9,1,MATCH($D106,'6. Patients'!$JC$9:$KZ$9,0),ROWS('6. Patients'!EG$10:EG$107))),0)+
IFERROR(SUMPRODUCT('6. Patients'!CT$10:CT$107,OFFSET('6. Patients'!$LA$9,1,MATCH($D106,'6. Patients'!$LB$9:$LU$9,0),ROWS('6. Patients'!EG$10:EG$107))),0)+
IFERROR(SUMPRODUCT('6. Patients'!CT$10:CT$107,OFFSET('6. Patients'!$LV$9,1,MATCH($D106,'6. Patients'!$LW$9:$NT$9,0),ROWS('6. Patients'!EG$10:EG$107))),0)+
IFERROR(SUMPRODUCT('6. Patients'!CT$10:CT$107,OFFSET('6. Patients'!$NU$9,1,MATCH($D106,'6. Patients'!$NV$9:$OO$9,0),ROWS('6. Patients'!EG$10:EG$107))),0),
IFERROR(SUMPRODUCT('6. Patients'!CT$10:CT$107,OFFSET('6. Patients'!$OP$9,1,MATCH($D106,'6. Patients'!$OQ$9:$QN$9,0),ROWS('6. Patients'!EG$10:EG$107))),0)+
IFERROR(SUMPRODUCT('6. Patients'!CT$10:CT$107,OFFSET('6. Patients'!$QO$9,1,MATCH($D106,'6. Patients'!$QP$9:$RI$9,0),ROWS('6. Patients'!EG$10:EG$107))),0)+
IFERROR(SUMPRODUCT('6. Patients'!CT$10:CT$107,OFFSET('6. Patients'!$RJ$9,1,MATCH($D106,'6. Patients'!$RK$9:$TH$9,0),ROWS('6. Patients'!EG$10:EG$107))),0)+
IFERROR(SUMPRODUCT('6. Patients'!CT$10:CT$107,OFFSET('6. Patients'!$TI$9,1,MATCH($D106,'6. Patients'!$TJ$9:$UC$9,0),ROWS('6. Patients'!EG$10:EG$107))),0))+
IFERROR(VLOOKUP($D106,$H$116:$L$146,COLUMNS($H$115:$J$115)-1+AA$7,0)*$E106*$F106*'1. General Inputs'!$J$25,0),0),0)</f>
        <v>0</v>
      </c>
      <c r="AB106" s="775">
        <f ca="1">ROUNDUP(IFERROR($F106*$E106*CHOOSE(AB$7,
IFERROR(SUMPRODUCT('6. Patients'!CU$10:CU$107,OFFSET('6. Patients'!$DN$9,1,MATCH($D106,'6. Patients'!$DO$9:$FL$9,0),ROWS('6. Patients'!EH$10:EH$107))),0)+
IFERROR(SUMPRODUCT('6. Patients'!CU$10:CU$107,OFFSET('6. Patients'!$FM$9,1,MATCH($D106,'6. Patients'!$FN$9:$GG$9,0),ROWS('6. Patients'!EH$10:EH$107))),0)+
IFERROR(SUMPRODUCT('6. Patients'!CU$10:CU$107,OFFSET('6. Patients'!$GH$9,1,MATCH($D106,'6. Patients'!$GI$9:$IF$9,0),ROWS('6. Patients'!EH$10:EH$107))),0)+
IFERROR(SUMPRODUCT('6. Patients'!CU$10:CU$107,OFFSET('6. Patients'!$IG$9,1,MATCH($D106,'6. Patients'!$IH$9:$JA$9,0),ROWS('6. Patients'!EH$10:EH$107))),0),
IFERROR(SUMPRODUCT('6. Patients'!CU$10:CU$107,OFFSET('6. Patients'!$JB$9,1,MATCH($D106,'6. Patients'!$JC$9:$KZ$9,0),ROWS('6. Patients'!EH$10:EH$107))),0)+
IFERROR(SUMPRODUCT('6. Patients'!CU$10:CU$107,OFFSET('6. Patients'!$LA$9,1,MATCH($D106,'6. Patients'!$LB$9:$LU$9,0),ROWS('6. Patients'!EH$10:EH$107))),0)+
IFERROR(SUMPRODUCT('6. Patients'!CU$10:CU$107,OFFSET('6. Patients'!$LV$9,1,MATCH($D106,'6. Patients'!$LW$9:$NT$9,0),ROWS('6. Patients'!EH$10:EH$107))),0)+
IFERROR(SUMPRODUCT('6. Patients'!CU$10:CU$107,OFFSET('6. Patients'!$NU$9,1,MATCH($D106,'6. Patients'!$NV$9:$OO$9,0),ROWS('6. Patients'!EH$10:EH$107))),0),
IFERROR(SUMPRODUCT('6. Patients'!CU$10:CU$107,OFFSET('6. Patients'!$OP$9,1,MATCH($D106,'6. Patients'!$OQ$9:$QN$9,0),ROWS('6. Patients'!EH$10:EH$107))),0)+
IFERROR(SUMPRODUCT('6. Patients'!CU$10:CU$107,OFFSET('6. Patients'!$QO$9,1,MATCH($D106,'6. Patients'!$QP$9:$RI$9,0),ROWS('6. Patients'!EH$10:EH$107))),0)+
IFERROR(SUMPRODUCT('6. Patients'!CU$10:CU$107,OFFSET('6. Patients'!$RJ$9,1,MATCH($D106,'6. Patients'!$RK$9:$TH$9,0),ROWS('6. Patients'!EH$10:EH$107))),0)+
IFERROR(SUMPRODUCT('6. Patients'!CU$10:CU$107,OFFSET('6. Patients'!$TI$9,1,MATCH($D106,'6. Patients'!$TJ$9:$UC$9,0),ROWS('6. Patients'!EH$10:EH$107))),0))+
IFERROR(VLOOKUP($D106,$H$116:$L$146,COLUMNS($H$115:$J$115)-1+AB$7,0)*$E106*$F106*'1. General Inputs'!$J$25,0),0),0)</f>
        <v>0</v>
      </c>
      <c r="AC106" s="775">
        <f ca="1">ROUNDUP(IFERROR($F106*$E106*CHOOSE(AC$7,
IFERROR(SUMPRODUCT('6. Patients'!CV$10:CV$107,OFFSET('6. Patients'!$DN$9,1,MATCH($D106,'6. Patients'!$DO$9:$FL$9,0),ROWS('6. Patients'!EI$10:EI$107))),0)+
IFERROR(SUMPRODUCT('6. Patients'!CV$10:CV$107,OFFSET('6. Patients'!$FM$9,1,MATCH($D106,'6. Patients'!$FN$9:$GG$9,0),ROWS('6. Patients'!EI$10:EI$107))),0)+
IFERROR(SUMPRODUCT('6. Patients'!CV$10:CV$107,OFFSET('6. Patients'!$GH$9,1,MATCH($D106,'6. Patients'!$GI$9:$IF$9,0),ROWS('6. Patients'!EI$10:EI$107))),0)+
IFERROR(SUMPRODUCT('6. Patients'!CV$10:CV$107,OFFSET('6. Patients'!$IG$9,1,MATCH($D106,'6. Patients'!$IH$9:$JA$9,0),ROWS('6. Patients'!EI$10:EI$107))),0),
IFERROR(SUMPRODUCT('6. Patients'!CV$10:CV$107,OFFSET('6. Patients'!$JB$9,1,MATCH($D106,'6. Patients'!$JC$9:$KZ$9,0),ROWS('6. Patients'!EI$10:EI$107))),0)+
IFERROR(SUMPRODUCT('6. Patients'!CV$10:CV$107,OFFSET('6. Patients'!$LA$9,1,MATCH($D106,'6. Patients'!$LB$9:$LU$9,0),ROWS('6. Patients'!EI$10:EI$107))),0)+
IFERROR(SUMPRODUCT('6. Patients'!CV$10:CV$107,OFFSET('6. Patients'!$LV$9,1,MATCH($D106,'6. Patients'!$LW$9:$NT$9,0),ROWS('6. Patients'!EI$10:EI$107))),0)+
IFERROR(SUMPRODUCT('6. Patients'!CV$10:CV$107,OFFSET('6. Patients'!$NU$9,1,MATCH($D106,'6. Patients'!$NV$9:$OO$9,0),ROWS('6. Patients'!EI$10:EI$107))),0),
IFERROR(SUMPRODUCT('6. Patients'!CV$10:CV$107,OFFSET('6. Patients'!$OP$9,1,MATCH($D106,'6. Patients'!$OQ$9:$QN$9,0),ROWS('6. Patients'!EI$10:EI$107))),0)+
IFERROR(SUMPRODUCT('6. Patients'!CV$10:CV$107,OFFSET('6. Patients'!$QO$9,1,MATCH($D106,'6. Patients'!$QP$9:$RI$9,0),ROWS('6. Patients'!EI$10:EI$107))),0)+
IFERROR(SUMPRODUCT('6. Patients'!CV$10:CV$107,OFFSET('6. Patients'!$RJ$9,1,MATCH($D106,'6. Patients'!$RK$9:$TH$9,0),ROWS('6. Patients'!EI$10:EI$107))),0)+
IFERROR(SUMPRODUCT('6. Patients'!CV$10:CV$107,OFFSET('6. Patients'!$TI$9,1,MATCH($D106,'6. Patients'!$TJ$9:$UC$9,0),ROWS('6. Patients'!EI$10:EI$107))),0))+
IFERROR(VLOOKUP($D106,$H$116:$L$146,COLUMNS($H$115:$J$115)-1+AC$7,0)*$E106*$F106*'1. General Inputs'!$J$25,0),0),0)</f>
        <v>0</v>
      </c>
      <c r="AD106" s="775">
        <f ca="1">ROUNDUP(IFERROR($F106*$E106*CHOOSE(AD$7,
IFERROR(SUMPRODUCT('6. Patients'!CW$10:CW$107,OFFSET('6. Patients'!$DN$9,1,MATCH($D106,'6. Patients'!$DO$9:$FL$9,0),ROWS('6. Patients'!EJ$10:EJ$107))),0)+
IFERROR(SUMPRODUCT('6. Patients'!CW$10:CW$107,OFFSET('6. Patients'!$FM$9,1,MATCH($D106,'6. Patients'!$FN$9:$GG$9,0),ROWS('6. Patients'!EJ$10:EJ$107))),0)+
IFERROR(SUMPRODUCT('6. Patients'!CW$10:CW$107,OFFSET('6. Patients'!$GH$9,1,MATCH($D106,'6. Patients'!$GI$9:$IF$9,0),ROWS('6. Patients'!EJ$10:EJ$107))),0)+
IFERROR(SUMPRODUCT('6. Patients'!CW$10:CW$107,OFFSET('6. Patients'!$IG$9,1,MATCH($D106,'6. Patients'!$IH$9:$JA$9,0),ROWS('6. Patients'!EJ$10:EJ$107))),0),
IFERROR(SUMPRODUCT('6. Patients'!CW$10:CW$107,OFFSET('6. Patients'!$JB$9,1,MATCH($D106,'6. Patients'!$JC$9:$KZ$9,0),ROWS('6. Patients'!EJ$10:EJ$107))),0)+
IFERROR(SUMPRODUCT('6. Patients'!CW$10:CW$107,OFFSET('6. Patients'!$LA$9,1,MATCH($D106,'6. Patients'!$LB$9:$LU$9,0),ROWS('6. Patients'!EJ$10:EJ$107))),0)+
IFERROR(SUMPRODUCT('6. Patients'!CW$10:CW$107,OFFSET('6. Patients'!$LV$9,1,MATCH($D106,'6. Patients'!$LW$9:$NT$9,0),ROWS('6. Patients'!EJ$10:EJ$107))),0)+
IFERROR(SUMPRODUCT('6. Patients'!CW$10:CW$107,OFFSET('6. Patients'!$NU$9,1,MATCH($D106,'6. Patients'!$NV$9:$OO$9,0),ROWS('6. Patients'!EJ$10:EJ$107))),0),
IFERROR(SUMPRODUCT('6. Patients'!CW$10:CW$107,OFFSET('6. Patients'!$OP$9,1,MATCH($D106,'6. Patients'!$OQ$9:$QN$9,0),ROWS('6. Patients'!EJ$10:EJ$107))),0)+
IFERROR(SUMPRODUCT('6. Patients'!CW$10:CW$107,OFFSET('6. Patients'!$QO$9,1,MATCH($D106,'6. Patients'!$QP$9:$RI$9,0),ROWS('6. Patients'!EJ$10:EJ$107))),0)+
IFERROR(SUMPRODUCT('6. Patients'!CW$10:CW$107,OFFSET('6. Patients'!$RJ$9,1,MATCH($D106,'6. Patients'!$RK$9:$TH$9,0),ROWS('6. Patients'!EJ$10:EJ$107))),0)+
IFERROR(SUMPRODUCT('6. Patients'!CW$10:CW$107,OFFSET('6. Patients'!$TI$9,1,MATCH($D106,'6. Patients'!$TJ$9:$UC$9,0),ROWS('6. Patients'!EJ$10:EJ$107))),0))+
IFERROR(VLOOKUP($D106,$H$116:$L$146,COLUMNS($H$115:$J$115)-1+AD$7,0)*$E106*$F106*'1. General Inputs'!$J$25,0),0),0)</f>
        <v>0</v>
      </c>
      <c r="AE106" s="775">
        <f ca="1">ROUNDUP(IFERROR($F106*$E106*CHOOSE(AE$7,
IFERROR(SUMPRODUCT('6. Patients'!CX$10:CX$107,OFFSET('6. Patients'!$DN$9,1,MATCH($D106,'6. Patients'!$DO$9:$FL$9,0),ROWS('6. Patients'!EK$10:EK$107))),0)+
IFERROR(SUMPRODUCT('6. Patients'!CX$10:CX$107,OFFSET('6. Patients'!$FM$9,1,MATCH($D106,'6. Patients'!$FN$9:$GG$9,0),ROWS('6. Patients'!EK$10:EK$107))),0)+
IFERROR(SUMPRODUCT('6. Patients'!CX$10:CX$107,OFFSET('6. Patients'!$GH$9,1,MATCH($D106,'6. Patients'!$GI$9:$IF$9,0),ROWS('6. Patients'!EK$10:EK$107))),0)+
IFERROR(SUMPRODUCT('6. Patients'!CX$10:CX$107,OFFSET('6. Patients'!$IG$9,1,MATCH($D106,'6. Patients'!$IH$9:$JA$9,0),ROWS('6. Patients'!EK$10:EK$107))),0),
IFERROR(SUMPRODUCT('6. Patients'!CX$10:CX$107,OFFSET('6. Patients'!$JB$9,1,MATCH($D106,'6. Patients'!$JC$9:$KZ$9,0),ROWS('6. Patients'!EK$10:EK$107))),0)+
IFERROR(SUMPRODUCT('6. Patients'!CX$10:CX$107,OFFSET('6. Patients'!$LA$9,1,MATCH($D106,'6. Patients'!$LB$9:$LU$9,0),ROWS('6. Patients'!EK$10:EK$107))),0)+
IFERROR(SUMPRODUCT('6. Patients'!CX$10:CX$107,OFFSET('6. Patients'!$LV$9,1,MATCH($D106,'6. Patients'!$LW$9:$NT$9,0),ROWS('6. Patients'!EK$10:EK$107))),0)+
IFERROR(SUMPRODUCT('6. Patients'!CX$10:CX$107,OFFSET('6. Patients'!$NU$9,1,MATCH($D106,'6. Patients'!$NV$9:$OO$9,0),ROWS('6. Patients'!EK$10:EK$107))),0),
IFERROR(SUMPRODUCT('6. Patients'!CX$10:CX$107,OFFSET('6. Patients'!$OP$9,1,MATCH($D106,'6. Patients'!$OQ$9:$QN$9,0),ROWS('6. Patients'!EK$10:EK$107))),0)+
IFERROR(SUMPRODUCT('6. Patients'!CX$10:CX$107,OFFSET('6. Patients'!$QO$9,1,MATCH($D106,'6. Patients'!$QP$9:$RI$9,0),ROWS('6. Patients'!EK$10:EK$107))),0)+
IFERROR(SUMPRODUCT('6. Patients'!CX$10:CX$107,OFFSET('6. Patients'!$RJ$9,1,MATCH($D106,'6. Patients'!$RK$9:$TH$9,0),ROWS('6. Patients'!EK$10:EK$107))),0)+
IFERROR(SUMPRODUCT('6. Patients'!CX$10:CX$107,OFFSET('6. Patients'!$TI$9,1,MATCH($D106,'6. Patients'!$TJ$9:$UC$9,0),ROWS('6. Patients'!EK$10:EK$107))),0))+
IFERROR(VLOOKUP($D106,$H$116:$L$146,COLUMNS($H$115:$J$115)-1+AE$7,0)*$E106*$F106*'1. General Inputs'!$J$25,0),0),0)</f>
        <v>0</v>
      </c>
      <c r="AF106" s="775">
        <f ca="1">ROUNDUP(IFERROR($F106*$E106*CHOOSE(AF$7,
IFERROR(SUMPRODUCT('6. Patients'!CY$10:CY$107,OFFSET('6. Patients'!$DN$9,1,MATCH($D106,'6. Patients'!$DO$9:$FL$9,0),ROWS('6. Patients'!EL$10:EL$107))),0)+
IFERROR(SUMPRODUCT('6. Patients'!CY$10:CY$107,OFFSET('6. Patients'!$FM$9,1,MATCH($D106,'6. Patients'!$FN$9:$GG$9,0),ROWS('6. Patients'!EL$10:EL$107))),0)+
IFERROR(SUMPRODUCT('6. Patients'!CY$10:CY$107,OFFSET('6. Patients'!$GH$9,1,MATCH($D106,'6. Patients'!$GI$9:$IF$9,0),ROWS('6. Patients'!EL$10:EL$107))),0)+
IFERROR(SUMPRODUCT('6. Patients'!CY$10:CY$107,OFFSET('6. Patients'!$IG$9,1,MATCH($D106,'6. Patients'!$IH$9:$JA$9,0),ROWS('6. Patients'!EL$10:EL$107))),0),
IFERROR(SUMPRODUCT('6. Patients'!CY$10:CY$107,OFFSET('6. Patients'!$JB$9,1,MATCH($D106,'6. Patients'!$JC$9:$KZ$9,0),ROWS('6. Patients'!EL$10:EL$107))),0)+
IFERROR(SUMPRODUCT('6. Patients'!CY$10:CY$107,OFFSET('6. Patients'!$LA$9,1,MATCH($D106,'6. Patients'!$LB$9:$LU$9,0),ROWS('6. Patients'!EL$10:EL$107))),0)+
IFERROR(SUMPRODUCT('6. Patients'!CY$10:CY$107,OFFSET('6. Patients'!$LV$9,1,MATCH($D106,'6. Patients'!$LW$9:$NT$9,0),ROWS('6. Patients'!EL$10:EL$107))),0)+
IFERROR(SUMPRODUCT('6. Patients'!CY$10:CY$107,OFFSET('6. Patients'!$NU$9,1,MATCH($D106,'6. Patients'!$NV$9:$OO$9,0),ROWS('6. Patients'!EL$10:EL$107))),0),
IFERROR(SUMPRODUCT('6. Patients'!CY$10:CY$107,OFFSET('6. Patients'!$OP$9,1,MATCH($D106,'6. Patients'!$OQ$9:$QN$9,0),ROWS('6. Patients'!EL$10:EL$107))),0)+
IFERROR(SUMPRODUCT('6. Patients'!CY$10:CY$107,OFFSET('6. Patients'!$QO$9,1,MATCH($D106,'6. Patients'!$QP$9:$RI$9,0),ROWS('6. Patients'!EL$10:EL$107))),0)+
IFERROR(SUMPRODUCT('6. Patients'!CY$10:CY$107,OFFSET('6. Patients'!$RJ$9,1,MATCH($D106,'6. Patients'!$RK$9:$TH$9,0),ROWS('6. Patients'!EL$10:EL$107))),0)+
IFERROR(SUMPRODUCT('6. Patients'!CY$10:CY$107,OFFSET('6. Patients'!$TI$9,1,MATCH($D106,'6. Patients'!$TJ$9:$UC$9,0),ROWS('6. Patients'!EL$10:EL$107))),0))+
IFERROR(VLOOKUP($D106,$H$116:$L$146,COLUMNS($H$115:$J$115)-1+AF$7,0)*$E106*$F106*'1. General Inputs'!$J$25,0),0),0)</f>
        <v>0</v>
      </c>
      <c r="AG106" s="775">
        <f ca="1">ROUNDUP(IFERROR($F106*$E106*CHOOSE(AG$7,
IFERROR(SUMPRODUCT('6. Patients'!CZ$10:CZ$107,OFFSET('6. Patients'!$DN$9,1,MATCH($D106,'6. Patients'!$DO$9:$FL$9,0),ROWS('6. Patients'!EM$10:EM$107))),0)+
IFERROR(SUMPRODUCT('6. Patients'!CZ$10:CZ$107,OFFSET('6. Patients'!$FM$9,1,MATCH($D106,'6. Patients'!$FN$9:$GG$9,0),ROWS('6. Patients'!EM$10:EM$107))),0)+
IFERROR(SUMPRODUCT('6. Patients'!CZ$10:CZ$107,OFFSET('6. Patients'!$GH$9,1,MATCH($D106,'6. Patients'!$GI$9:$IF$9,0),ROWS('6. Patients'!EM$10:EM$107))),0)+
IFERROR(SUMPRODUCT('6. Patients'!CZ$10:CZ$107,OFFSET('6. Patients'!$IG$9,1,MATCH($D106,'6. Patients'!$IH$9:$JA$9,0),ROWS('6. Patients'!EM$10:EM$107))),0),
IFERROR(SUMPRODUCT('6. Patients'!CZ$10:CZ$107,OFFSET('6. Patients'!$JB$9,1,MATCH($D106,'6. Patients'!$JC$9:$KZ$9,0),ROWS('6. Patients'!EM$10:EM$107))),0)+
IFERROR(SUMPRODUCT('6. Patients'!CZ$10:CZ$107,OFFSET('6. Patients'!$LA$9,1,MATCH($D106,'6. Patients'!$LB$9:$LU$9,0),ROWS('6. Patients'!EM$10:EM$107))),0)+
IFERROR(SUMPRODUCT('6. Patients'!CZ$10:CZ$107,OFFSET('6. Patients'!$LV$9,1,MATCH($D106,'6. Patients'!$LW$9:$NT$9,0),ROWS('6. Patients'!EM$10:EM$107))),0)+
IFERROR(SUMPRODUCT('6. Patients'!CZ$10:CZ$107,OFFSET('6. Patients'!$NU$9,1,MATCH($D106,'6. Patients'!$NV$9:$OO$9,0),ROWS('6. Patients'!EM$10:EM$107))),0),
IFERROR(SUMPRODUCT('6. Patients'!CZ$10:CZ$107,OFFSET('6. Patients'!$OP$9,1,MATCH($D106,'6. Patients'!$OQ$9:$QN$9,0),ROWS('6. Patients'!EM$10:EM$107))),0)+
IFERROR(SUMPRODUCT('6. Patients'!CZ$10:CZ$107,OFFSET('6. Patients'!$QO$9,1,MATCH($D106,'6. Patients'!$QP$9:$RI$9,0),ROWS('6. Patients'!EM$10:EM$107))),0)+
IFERROR(SUMPRODUCT('6. Patients'!CZ$10:CZ$107,OFFSET('6. Patients'!$RJ$9,1,MATCH($D106,'6. Patients'!$RK$9:$TH$9,0),ROWS('6. Patients'!EM$10:EM$107))),0)+
IFERROR(SUMPRODUCT('6. Patients'!CZ$10:CZ$107,OFFSET('6. Patients'!$TI$9,1,MATCH($D106,'6. Patients'!$TJ$9:$UC$9,0),ROWS('6. Patients'!EM$10:EM$107))),0))+
IFERROR(VLOOKUP($D106,$H$116:$L$146,COLUMNS($H$115:$J$115)-1+AG$7,0)*$E106*$F106*'1. General Inputs'!$J$25,0),0),0)</f>
        <v>0</v>
      </c>
      <c r="AH106" s="775">
        <f ca="1">ROUNDUP(IFERROR($F106*$E106*CHOOSE(AH$7,
IFERROR(SUMPRODUCT('6. Patients'!DA$10:DA$107,OFFSET('6. Patients'!$DN$9,1,MATCH($D106,'6. Patients'!$DO$9:$FL$9,0),ROWS('6. Patients'!EN$10:EN$107))),0)+
IFERROR(SUMPRODUCT('6. Patients'!DA$10:DA$107,OFFSET('6. Patients'!$FM$9,1,MATCH($D106,'6. Patients'!$FN$9:$GG$9,0),ROWS('6. Patients'!EN$10:EN$107))),0)+
IFERROR(SUMPRODUCT('6. Patients'!DA$10:DA$107,OFFSET('6. Patients'!$GH$9,1,MATCH($D106,'6. Patients'!$GI$9:$IF$9,0),ROWS('6. Patients'!EN$10:EN$107))),0)+
IFERROR(SUMPRODUCT('6. Patients'!DA$10:DA$107,OFFSET('6. Patients'!$IG$9,1,MATCH($D106,'6. Patients'!$IH$9:$JA$9,0),ROWS('6. Patients'!EN$10:EN$107))),0),
IFERROR(SUMPRODUCT('6. Patients'!DA$10:DA$107,OFFSET('6. Patients'!$JB$9,1,MATCH($D106,'6. Patients'!$JC$9:$KZ$9,0),ROWS('6. Patients'!EN$10:EN$107))),0)+
IFERROR(SUMPRODUCT('6. Patients'!DA$10:DA$107,OFFSET('6. Patients'!$LA$9,1,MATCH($D106,'6. Patients'!$LB$9:$LU$9,0),ROWS('6. Patients'!EN$10:EN$107))),0)+
IFERROR(SUMPRODUCT('6. Patients'!DA$10:DA$107,OFFSET('6. Patients'!$LV$9,1,MATCH($D106,'6. Patients'!$LW$9:$NT$9,0),ROWS('6. Patients'!EN$10:EN$107))),0)+
IFERROR(SUMPRODUCT('6. Patients'!DA$10:DA$107,OFFSET('6. Patients'!$NU$9,1,MATCH($D106,'6. Patients'!$NV$9:$OO$9,0),ROWS('6. Patients'!EN$10:EN$107))),0),
IFERROR(SUMPRODUCT('6. Patients'!DA$10:DA$107,OFFSET('6. Patients'!$OP$9,1,MATCH($D106,'6. Patients'!$OQ$9:$QN$9,0),ROWS('6. Patients'!EN$10:EN$107))),0)+
IFERROR(SUMPRODUCT('6. Patients'!DA$10:DA$107,OFFSET('6. Patients'!$QO$9,1,MATCH($D106,'6. Patients'!$QP$9:$RI$9,0),ROWS('6. Patients'!EN$10:EN$107))),0)+
IFERROR(SUMPRODUCT('6. Patients'!DA$10:DA$107,OFFSET('6. Patients'!$RJ$9,1,MATCH($D106,'6. Patients'!$RK$9:$TH$9,0),ROWS('6. Patients'!EN$10:EN$107))),0)+
IFERROR(SUMPRODUCT('6. Patients'!DA$10:DA$107,OFFSET('6. Patients'!$TI$9,1,MATCH($D106,'6. Patients'!$TJ$9:$UC$9,0),ROWS('6. Patients'!EN$10:EN$107))),0))+
IFERROR(VLOOKUP($D106,$H$116:$L$146,COLUMNS($H$115:$J$115)-1+AH$7,0)*$E106*$F106*'1. General Inputs'!$J$25,0),0),0)</f>
        <v>0</v>
      </c>
      <c r="AI106" s="775">
        <f ca="1">ROUNDUP(IFERROR($F106*$E106*CHOOSE(AI$7,
IFERROR(SUMPRODUCT('6. Patients'!DB$10:DB$107,OFFSET('6. Patients'!$DN$9,1,MATCH($D106,'6. Patients'!$DO$9:$FL$9,0),ROWS('6. Patients'!EO$10:EO$107))),0)+
IFERROR(SUMPRODUCT('6. Patients'!DB$10:DB$107,OFFSET('6. Patients'!$FM$9,1,MATCH($D106,'6. Patients'!$FN$9:$GG$9,0),ROWS('6. Patients'!EO$10:EO$107))),0)+
IFERROR(SUMPRODUCT('6. Patients'!DB$10:DB$107,OFFSET('6. Patients'!$GH$9,1,MATCH($D106,'6. Patients'!$GI$9:$IF$9,0),ROWS('6. Patients'!EO$10:EO$107))),0)+
IFERROR(SUMPRODUCT('6. Patients'!DB$10:DB$107,OFFSET('6. Patients'!$IG$9,1,MATCH($D106,'6. Patients'!$IH$9:$JA$9,0),ROWS('6. Patients'!EO$10:EO$107))),0),
IFERROR(SUMPRODUCT('6. Patients'!DB$10:DB$107,OFFSET('6. Patients'!$JB$9,1,MATCH($D106,'6. Patients'!$JC$9:$KZ$9,0),ROWS('6. Patients'!EO$10:EO$107))),0)+
IFERROR(SUMPRODUCT('6. Patients'!DB$10:DB$107,OFFSET('6. Patients'!$LA$9,1,MATCH($D106,'6. Patients'!$LB$9:$LU$9,0),ROWS('6. Patients'!EO$10:EO$107))),0)+
IFERROR(SUMPRODUCT('6. Patients'!DB$10:DB$107,OFFSET('6. Patients'!$LV$9,1,MATCH($D106,'6. Patients'!$LW$9:$NT$9,0),ROWS('6. Patients'!EO$10:EO$107))),0)+
IFERROR(SUMPRODUCT('6. Patients'!DB$10:DB$107,OFFSET('6. Patients'!$NU$9,1,MATCH($D106,'6. Patients'!$NV$9:$OO$9,0),ROWS('6. Patients'!EO$10:EO$107))),0),
IFERROR(SUMPRODUCT('6. Patients'!DB$10:DB$107,OFFSET('6. Patients'!$OP$9,1,MATCH($D106,'6. Patients'!$OQ$9:$QN$9,0),ROWS('6. Patients'!EO$10:EO$107))),0)+
IFERROR(SUMPRODUCT('6. Patients'!DB$10:DB$107,OFFSET('6. Patients'!$QO$9,1,MATCH($D106,'6. Patients'!$QP$9:$RI$9,0),ROWS('6. Patients'!EO$10:EO$107))),0)+
IFERROR(SUMPRODUCT('6. Patients'!DB$10:DB$107,OFFSET('6. Patients'!$RJ$9,1,MATCH($D106,'6. Patients'!$RK$9:$TH$9,0),ROWS('6. Patients'!EO$10:EO$107))),0)+
IFERROR(SUMPRODUCT('6. Patients'!DB$10:DB$107,OFFSET('6. Patients'!$TI$9,1,MATCH($D106,'6. Patients'!$TJ$9:$UC$9,0),ROWS('6. Patients'!EO$10:EO$107))),0))+
IFERROR(VLOOKUP($D106,$H$116:$L$146,COLUMNS($H$115:$J$115)-1+AI$7,0)*$E106*$F106*'1. General Inputs'!$J$25,0),0),0)</f>
        <v>0</v>
      </c>
      <c r="AJ106" s="775">
        <f ca="1">ROUNDUP(IFERROR($F106*$E106*CHOOSE(AJ$7,
IFERROR(SUMPRODUCT('6. Patients'!DC$10:DC$107,OFFSET('6. Patients'!$DN$9,1,MATCH($D106,'6. Patients'!$DO$9:$FL$9,0),ROWS('6. Patients'!EP$10:EP$107))),0)+
IFERROR(SUMPRODUCT('6. Patients'!DC$10:DC$107,OFFSET('6. Patients'!$FM$9,1,MATCH($D106,'6. Patients'!$FN$9:$GG$9,0),ROWS('6. Patients'!EP$10:EP$107))),0)+
IFERROR(SUMPRODUCT('6. Patients'!DC$10:DC$107,OFFSET('6. Patients'!$GH$9,1,MATCH($D106,'6. Patients'!$GI$9:$IF$9,0),ROWS('6. Patients'!EP$10:EP$107))),0)+
IFERROR(SUMPRODUCT('6. Patients'!DC$10:DC$107,OFFSET('6. Patients'!$IG$9,1,MATCH($D106,'6. Patients'!$IH$9:$JA$9,0),ROWS('6. Patients'!EP$10:EP$107))),0),
IFERROR(SUMPRODUCT('6. Patients'!DC$10:DC$107,OFFSET('6. Patients'!$JB$9,1,MATCH($D106,'6. Patients'!$JC$9:$KZ$9,0),ROWS('6. Patients'!EP$10:EP$107))),0)+
IFERROR(SUMPRODUCT('6. Patients'!DC$10:DC$107,OFFSET('6. Patients'!$LA$9,1,MATCH($D106,'6. Patients'!$LB$9:$LU$9,0),ROWS('6. Patients'!EP$10:EP$107))),0)+
IFERROR(SUMPRODUCT('6. Patients'!DC$10:DC$107,OFFSET('6. Patients'!$LV$9,1,MATCH($D106,'6. Patients'!$LW$9:$NT$9,0),ROWS('6. Patients'!EP$10:EP$107))),0)+
IFERROR(SUMPRODUCT('6. Patients'!DC$10:DC$107,OFFSET('6. Patients'!$NU$9,1,MATCH($D106,'6. Patients'!$NV$9:$OO$9,0),ROWS('6. Patients'!EP$10:EP$107))),0),
IFERROR(SUMPRODUCT('6. Patients'!DC$10:DC$107,OFFSET('6. Patients'!$OP$9,1,MATCH($D106,'6. Patients'!$OQ$9:$QN$9,0),ROWS('6. Patients'!EP$10:EP$107))),0)+
IFERROR(SUMPRODUCT('6. Patients'!DC$10:DC$107,OFFSET('6. Patients'!$QO$9,1,MATCH($D106,'6. Patients'!$QP$9:$RI$9,0),ROWS('6. Patients'!EP$10:EP$107))),0)+
IFERROR(SUMPRODUCT('6. Patients'!DC$10:DC$107,OFFSET('6. Patients'!$RJ$9,1,MATCH($D106,'6. Patients'!$RK$9:$TH$9,0),ROWS('6. Patients'!EP$10:EP$107))),0)+
IFERROR(SUMPRODUCT('6. Patients'!DC$10:DC$107,OFFSET('6. Patients'!$TI$9,1,MATCH($D106,'6. Patients'!$TJ$9:$UC$9,0),ROWS('6. Patients'!EP$10:EP$107))),0))+
IFERROR(VLOOKUP($D106,$H$116:$L$146,COLUMNS($H$115:$J$115)-1+AJ$7,0)*$E106*$F106*'1. General Inputs'!$J$25,0),0),0)</f>
        <v>0</v>
      </c>
      <c r="AK106" s="775">
        <f ca="1">ROUNDUP(IFERROR($F106*$E106*CHOOSE(AK$7,
IFERROR(SUMPRODUCT('6. Patients'!DD$10:DD$107,OFFSET('6. Patients'!$DN$9,1,MATCH($D106,'6. Patients'!$DO$9:$FL$9,0),ROWS('6. Patients'!EQ$10:EQ$107))),0)+
IFERROR(SUMPRODUCT('6. Patients'!DD$10:DD$107,OFFSET('6. Patients'!$FM$9,1,MATCH($D106,'6. Patients'!$FN$9:$GG$9,0),ROWS('6. Patients'!EQ$10:EQ$107))),0)+
IFERROR(SUMPRODUCT('6. Patients'!DD$10:DD$107,OFFSET('6. Patients'!$GH$9,1,MATCH($D106,'6. Patients'!$GI$9:$IF$9,0),ROWS('6. Patients'!EQ$10:EQ$107))),0)+
IFERROR(SUMPRODUCT('6. Patients'!DD$10:DD$107,OFFSET('6. Patients'!$IG$9,1,MATCH($D106,'6. Patients'!$IH$9:$JA$9,0),ROWS('6. Patients'!EQ$10:EQ$107))),0),
IFERROR(SUMPRODUCT('6. Patients'!DD$10:DD$107,OFFSET('6. Patients'!$JB$9,1,MATCH($D106,'6. Patients'!$JC$9:$KZ$9,0),ROWS('6. Patients'!EQ$10:EQ$107))),0)+
IFERROR(SUMPRODUCT('6. Patients'!DD$10:DD$107,OFFSET('6. Patients'!$LA$9,1,MATCH($D106,'6. Patients'!$LB$9:$LU$9,0),ROWS('6. Patients'!EQ$10:EQ$107))),0)+
IFERROR(SUMPRODUCT('6. Patients'!DD$10:DD$107,OFFSET('6. Patients'!$LV$9,1,MATCH($D106,'6. Patients'!$LW$9:$NT$9,0),ROWS('6. Patients'!EQ$10:EQ$107))),0)+
IFERROR(SUMPRODUCT('6. Patients'!DD$10:DD$107,OFFSET('6. Patients'!$NU$9,1,MATCH($D106,'6. Patients'!$NV$9:$OO$9,0),ROWS('6. Patients'!EQ$10:EQ$107))),0),
IFERROR(SUMPRODUCT('6. Patients'!DD$10:DD$107,OFFSET('6. Patients'!$OP$9,1,MATCH($D106,'6. Patients'!$OQ$9:$QN$9,0),ROWS('6. Patients'!EQ$10:EQ$107))),0)+
IFERROR(SUMPRODUCT('6. Patients'!DD$10:DD$107,OFFSET('6. Patients'!$QO$9,1,MATCH($D106,'6. Patients'!$QP$9:$RI$9,0),ROWS('6. Patients'!EQ$10:EQ$107))),0)+
IFERROR(SUMPRODUCT('6. Patients'!DD$10:DD$107,OFFSET('6. Patients'!$RJ$9,1,MATCH($D106,'6. Patients'!$RK$9:$TH$9,0),ROWS('6. Patients'!EQ$10:EQ$107))),0)+
IFERROR(SUMPRODUCT('6. Patients'!DD$10:DD$107,OFFSET('6. Patients'!$TI$9,1,MATCH($D106,'6. Patients'!$TJ$9:$UC$9,0),ROWS('6. Patients'!EQ$10:EQ$107))),0))+
IFERROR(VLOOKUP($D106,$H$116:$L$146,COLUMNS($H$115:$J$115)-1+AK$7,0)*$E106*$F106*'1. General Inputs'!$J$25,0),0),0)</f>
        <v>0</v>
      </c>
      <c r="AL106" s="775">
        <f ca="1">ROUNDUP(IFERROR($F106*$E106*CHOOSE(AL$7,
IFERROR(SUMPRODUCT('6. Patients'!DE$10:DE$107,OFFSET('6. Patients'!$DN$9,1,MATCH($D106,'6. Patients'!$DO$9:$FL$9,0),ROWS('6. Patients'!ER$10:ER$107))),0)+
IFERROR(SUMPRODUCT('6. Patients'!DE$10:DE$107,OFFSET('6. Patients'!$FM$9,1,MATCH($D106,'6. Patients'!$FN$9:$GG$9,0),ROWS('6. Patients'!ER$10:ER$107))),0)+
IFERROR(SUMPRODUCT('6. Patients'!DE$10:DE$107,OFFSET('6. Patients'!$GH$9,1,MATCH($D106,'6. Patients'!$GI$9:$IF$9,0),ROWS('6. Patients'!ER$10:ER$107))),0)+
IFERROR(SUMPRODUCT('6. Patients'!DE$10:DE$107,OFFSET('6. Patients'!$IG$9,1,MATCH($D106,'6. Patients'!$IH$9:$JA$9,0),ROWS('6. Patients'!ER$10:ER$107))),0),
IFERROR(SUMPRODUCT('6. Patients'!DE$10:DE$107,OFFSET('6. Patients'!$JB$9,1,MATCH($D106,'6. Patients'!$JC$9:$KZ$9,0),ROWS('6. Patients'!ER$10:ER$107))),0)+
IFERROR(SUMPRODUCT('6. Patients'!DE$10:DE$107,OFFSET('6. Patients'!$LA$9,1,MATCH($D106,'6. Patients'!$LB$9:$LU$9,0),ROWS('6. Patients'!ER$10:ER$107))),0)+
IFERROR(SUMPRODUCT('6. Patients'!DE$10:DE$107,OFFSET('6. Patients'!$LV$9,1,MATCH($D106,'6. Patients'!$LW$9:$NT$9,0),ROWS('6. Patients'!ER$10:ER$107))),0)+
IFERROR(SUMPRODUCT('6. Patients'!DE$10:DE$107,OFFSET('6. Patients'!$NU$9,1,MATCH($D106,'6. Patients'!$NV$9:$OO$9,0),ROWS('6. Patients'!ER$10:ER$107))),0),
IFERROR(SUMPRODUCT('6. Patients'!DE$10:DE$107,OFFSET('6. Patients'!$OP$9,1,MATCH($D106,'6. Patients'!$OQ$9:$QN$9,0),ROWS('6. Patients'!ER$10:ER$107))),0)+
IFERROR(SUMPRODUCT('6. Patients'!DE$10:DE$107,OFFSET('6. Patients'!$QO$9,1,MATCH($D106,'6. Patients'!$QP$9:$RI$9,0),ROWS('6. Patients'!ER$10:ER$107))),0)+
IFERROR(SUMPRODUCT('6. Patients'!DE$10:DE$107,OFFSET('6. Patients'!$RJ$9,1,MATCH($D106,'6. Patients'!$RK$9:$TH$9,0),ROWS('6. Patients'!ER$10:ER$107))),0)+
IFERROR(SUMPRODUCT('6. Patients'!DE$10:DE$107,OFFSET('6. Patients'!$TI$9,1,MATCH($D106,'6. Patients'!$TJ$9:$UC$9,0),ROWS('6. Patients'!ER$10:ER$107))),0))+
IFERROR(VLOOKUP($D106,$H$116:$L$146,COLUMNS($H$115:$J$115)-1+AL$7,0)*$E106*$F106*'1. General Inputs'!$J$25,0),0),0)</f>
        <v>0</v>
      </c>
      <c r="AM106" s="775">
        <f ca="1">ROUNDUP(IFERROR($F106*$E106*CHOOSE(AM$7,
IFERROR(SUMPRODUCT('6. Patients'!DF$10:DF$107,OFFSET('6. Patients'!$DN$9,1,MATCH($D106,'6. Patients'!$DO$9:$FL$9,0),ROWS('6. Patients'!ES$10:ES$107))),0)+
IFERROR(SUMPRODUCT('6. Patients'!DF$10:DF$107,OFFSET('6. Patients'!$FM$9,1,MATCH($D106,'6. Patients'!$FN$9:$GG$9,0),ROWS('6. Patients'!ES$10:ES$107))),0)+
IFERROR(SUMPRODUCT('6. Patients'!DF$10:DF$107,OFFSET('6. Patients'!$GH$9,1,MATCH($D106,'6. Patients'!$GI$9:$IF$9,0),ROWS('6. Patients'!ES$10:ES$107))),0)+
IFERROR(SUMPRODUCT('6. Patients'!DF$10:DF$107,OFFSET('6. Patients'!$IG$9,1,MATCH($D106,'6. Patients'!$IH$9:$JA$9,0),ROWS('6. Patients'!ES$10:ES$107))),0),
IFERROR(SUMPRODUCT('6. Patients'!DF$10:DF$107,OFFSET('6. Patients'!$JB$9,1,MATCH($D106,'6. Patients'!$JC$9:$KZ$9,0),ROWS('6. Patients'!ES$10:ES$107))),0)+
IFERROR(SUMPRODUCT('6. Patients'!DF$10:DF$107,OFFSET('6. Patients'!$LA$9,1,MATCH($D106,'6. Patients'!$LB$9:$LU$9,0),ROWS('6. Patients'!ES$10:ES$107))),0)+
IFERROR(SUMPRODUCT('6. Patients'!DF$10:DF$107,OFFSET('6. Patients'!$LV$9,1,MATCH($D106,'6. Patients'!$LW$9:$NT$9,0),ROWS('6. Patients'!ES$10:ES$107))),0)+
IFERROR(SUMPRODUCT('6. Patients'!DF$10:DF$107,OFFSET('6. Patients'!$NU$9,1,MATCH($D106,'6. Patients'!$NV$9:$OO$9,0),ROWS('6. Patients'!ES$10:ES$107))),0),
IFERROR(SUMPRODUCT('6. Patients'!DF$10:DF$107,OFFSET('6. Patients'!$OP$9,1,MATCH($D106,'6. Patients'!$OQ$9:$QN$9,0),ROWS('6. Patients'!ES$10:ES$107))),0)+
IFERROR(SUMPRODUCT('6. Patients'!DF$10:DF$107,OFFSET('6. Patients'!$QO$9,1,MATCH($D106,'6. Patients'!$QP$9:$RI$9,0),ROWS('6. Patients'!ES$10:ES$107))),0)+
IFERROR(SUMPRODUCT('6. Patients'!DF$10:DF$107,OFFSET('6. Patients'!$RJ$9,1,MATCH($D106,'6. Patients'!$RK$9:$TH$9,0),ROWS('6. Patients'!ES$10:ES$107))),0)+
IFERROR(SUMPRODUCT('6. Patients'!DF$10:DF$107,OFFSET('6. Patients'!$TI$9,1,MATCH($D106,'6. Patients'!$TJ$9:$UC$9,0),ROWS('6. Patients'!ES$10:ES$107))),0))+
IFERROR(VLOOKUP($D106,$H$116:$L$146,COLUMNS($H$115:$J$115)-1+AM$7,0)*$E106*$F106*'1. General Inputs'!$J$25,0),0),0)</f>
        <v>0</v>
      </c>
      <c r="AN106" s="775">
        <f ca="1">ROUNDUP(IFERROR($F106*$E106*CHOOSE(AN$7,
IFERROR(SUMPRODUCT('6. Patients'!DG$10:DG$107,OFFSET('6. Patients'!$DN$9,1,MATCH($D106,'6. Patients'!$DO$9:$FL$9,0),ROWS('6. Patients'!ET$10:ET$107))),0)+
IFERROR(SUMPRODUCT('6. Patients'!DG$10:DG$107,OFFSET('6. Patients'!$FM$9,1,MATCH($D106,'6. Patients'!$FN$9:$GG$9,0),ROWS('6. Patients'!ET$10:ET$107))),0)+
IFERROR(SUMPRODUCT('6. Patients'!DG$10:DG$107,OFFSET('6. Patients'!$GH$9,1,MATCH($D106,'6. Patients'!$GI$9:$IF$9,0),ROWS('6. Patients'!ET$10:ET$107))),0)+
IFERROR(SUMPRODUCT('6. Patients'!DG$10:DG$107,OFFSET('6. Patients'!$IG$9,1,MATCH($D106,'6. Patients'!$IH$9:$JA$9,0),ROWS('6. Patients'!ET$10:ET$107))),0),
IFERROR(SUMPRODUCT('6. Patients'!DG$10:DG$107,OFFSET('6. Patients'!$JB$9,1,MATCH($D106,'6. Patients'!$JC$9:$KZ$9,0),ROWS('6. Patients'!ET$10:ET$107))),0)+
IFERROR(SUMPRODUCT('6. Patients'!DG$10:DG$107,OFFSET('6. Patients'!$LA$9,1,MATCH($D106,'6. Patients'!$LB$9:$LU$9,0),ROWS('6. Patients'!ET$10:ET$107))),0)+
IFERROR(SUMPRODUCT('6. Patients'!DG$10:DG$107,OFFSET('6. Patients'!$LV$9,1,MATCH($D106,'6. Patients'!$LW$9:$NT$9,0),ROWS('6. Patients'!ET$10:ET$107))),0)+
IFERROR(SUMPRODUCT('6. Patients'!DG$10:DG$107,OFFSET('6. Patients'!$NU$9,1,MATCH($D106,'6. Patients'!$NV$9:$OO$9,0),ROWS('6. Patients'!ET$10:ET$107))),0),
IFERROR(SUMPRODUCT('6. Patients'!DG$10:DG$107,OFFSET('6. Patients'!$OP$9,1,MATCH($D106,'6. Patients'!$OQ$9:$QN$9,0),ROWS('6. Patients'!ET$10:ET$107))),0)+
IFERROR(SUMPRODUCT('6. Patients'!DG$10:DG$107,OFFSET('6. Patients'!$QO$9,1,MATCH($D106,'6. Patients'!$QP$9:$RI$9,0),ROWS('6. Patients'!ET$10:ET$107))),0)+
IFERROR(SUMPRODUCT('6. Patients'!DG$10:DG$107,OFFSET('6. Patients'!$RJ$9,1,MATCH($D106,'6. Patients'!$RK$9:$TH$9,0),ROWS('6. Patients'!ET$10:ET$107))),0)+
IFERROR(SUMPRODUCT('6. Patients'!DG$10:DG$107,OFFSET('6. Patients'!$TI$9,1,MATCH($D106,'6. Patients'!$TJ$9:$UC$9,0),ROWS('6. Patients'!ET$10:ET$107))),0))+
IFERROR(VLOOKUP($D106,$H$116:$L$146,COLUMNS($H$115:$J$115)-1+AN$7,0)*$E106*$F106*'1. General Inputs'!$J$25,0),0),0)</f>
        <v>0</v>
      </c>
      <c r="AO106" s="775">
        <f ca="1">ROUNDUP(IFERROR($F106*$E106*CHOOSE(AO$7,
IFERROR(SUMPRODUCT('6. Patients'!DH$10:DH$107,OFFSET('6. Patients'!$DN$9,1,MATCH($D106,'6. Patients'!$DO$9:$FL$9,0),ROWS('6. Patients'!EU$10:EU$107))),0)+
IFERROR(SUMPRODUCT('6. Patients'!DH$10:DH$107,OFFSET('6. Patients'!$FM$9,1,MATCH($D106,'6. Patients'!$FN$9:$GG$9,0),ROWS('6. Patients'!EU$10:EU$107))),0)+
IFERROR(SUMPRODUCT('6. Patients'!DH$10:DH$107,OFFSET('6. Patients'!$GH$9,1,MATCH($D106,'6. Patients'!$GI$9:$IF$9,0),ROWS('6. Patients'!EU$10:EU$107))),0)+
IFERROR(SUMPRODUCT('6. Patients'!DH$10:DH$107,OFFSET('6. Patients'!$IG$9,1,MATCH($D106,'6. Patients'!$IH$9:$JA$9,0),ROWS('6. Patients'!EU$10:EU$107))),0),
IFERROR(SUMPRODUCT('6. Patients'!DH$10:DH$107,OFFSET('6. Patients'!$JB$9,1,MATCH($D106,'6. Patients'!$JC$9:$KZ$9,0),ROWS('6. Patients'!EU$10:EU$107))),0)+
IFERROR(SUMPRODUCT('6. Patients'!DH$10:DH$107,OFFSET('6. Patients'!$LA$9,1,MATCH($D106,'6. Patients'!$LB$9:$LU$9,0),ROWS('6. Patients'!EU$10:EU$107))),0)+
IFERROR(SUMPRODUCT('6. Patients'!DH$10:DH$107,OFFSET('6. Patients'!$LV$9,1,MATCH($D106,'6. Patients'!$LW$9:$NT$9,0),ROWS('6. Patients'!EU$10:EU$107))),0)+
IFERROR(SUMPRODUCT('6. Patients'!DH$10:DH$107,OFFSET('6. Patients'!$NU$9,1,MATCH($D106,'6. Patients'!$NV$9:$OO$9,0),ROWS('6. Patients'!EU$10:EU$107))),0),
IFERROR(SUMPRODUCT('6. Patients'!DH$10:DH$107,OFFSET('6. Patients'!$OP$9,1,MATCH($D106,'6. Patients'!$OQ$9:$QN$9,0),ROWS('6. Patients'!EU$10:EU$107))),0)+
IFERROR(SUMPRODUCT('6. Patients'!DH$10:DH$107,OFFSET('6. Patients'!$QO$9,1,MATCH($D106,'6. Patients'!$QP$9:$RI$9,0),ROWS('6. Patients'!EU$10:EU$107))),0)+
IFERROR(SUMPRODUCT('6. Patients'!DH$10:DH$107,OFFSET('6. Patients'!$RJ$9,1,MATCH($D106,'6. Patients'!$RK$9:$TH$9,0),ROWS('6. Patients'!EU$10:EU$107))),0)+
IFERROR(SUMPRODUCT('6. Patients'!DH$10:DH$107,OFFSET('6. Patients'!$TI$9,1,MATCH($D106,'6. Patients'!$TJ$9:$UC$9,0),ROWS('6. Patients'!EU$10:EU$107))),0))+
IFERROR(VLOOKUP($D106,$H$116:$L$146,COLUMNS($H$115:$J$115)-1+AO$7,0)*$E106*$F106*'1. General Inputs'!$J$25,0),0),0)</f>
        <v>0</v>
      </c>
      <c r="AP106" s="775">
        <f ca="1">ROUNDUP(IFERROR($F106*$E106*CHOOSE(AP$7,
IFERROR(SUMPRODUCT('6. Patients'!DI$10:DI$107,OFFSET('6. Patients'!$DN$9,1,MATCH($D106,'6. Patients'!$DO$9:$FL$9,0),ROWS('6. Patients'!EV$10:EV$107))),0)+
IFERROR(SUMPRODUCT('6. Patients'!DI$10:DI$107,OFFSET('6. Patients'!$FM$9,1,MATCH($D106,'6. Patients'!$FN$9:$GG$9,0),ROWS('6. Patients'!EV$10:EV$107))),0)+
IFERROR(SUMPRODUCT('6. Patients'!DI$10:DI$107,OFFSET('6. Patients'!$GH$9,1,MATCH($D106,'6. Patients'!$GI$9:$IF$9,0),ROWS('6. Patients'!EV$10:EV$107))),0)+
IFERROR(SUMPRODUCT('6. Patients'!DI$10:DI$107,OFFSET('6. Patients'!$IG$9,1,MATCH($D106,'6. Patients'!$IH$9:$JA$9,0),ROWS('6. Patients'!EV$10:EV$107))),0),
IFERROR(SUMPRODUCT('6. Patients'!DI$10:DI$107,OFFSET('6. Patients'!$JB$9,1,MATCH($D106,'6. Patients'!$JC$9:$KZ$9,0),ROWS('6. Patients'!EV$10:EV$107))),0)+
IFERROR(SUMPRODUCT('6. Patients'!DI$10:DI$107,OFFSET('6. Patients'!$LA$9,1,MATCH($D106,'6. Patients'!$LB$9:$LU$9,0),ROWS('6. Patients'!EV$10:EV$107))),0)+
IFERROR(SUMPRODUCT('6. Patients'!DI$10:DI$107,OFFSET('6. Patients'!$LV$9,1,MATCH($D106,'6. Patients'!$LW$9:$NT$9,0),ROWS('6. Patients'!EV$10:EV$107))),0)+
IFERROR(SUMPRODUCT('6. Patients'!DI$10:DI$107,OFFSET('6. Patients'!$NU$9,1,MATCH($D106,'6. Patients'!$NV$9:$OO$9,0),ROWS('6. Patients'!EV$10:EV$107))),0),
IFERROR(SUMPRODUCT('6. Patients'!DI$10:DI$107,OFFSET('6. Patients'!$OP$9,1,MATCH($D106,'6. Patients'!$OQ$9:$QN$9,0),ROWS('6. Patients'!EV$10:EV$107))),0)+
IFERROR(SUMPRODUCT('6. Patients'!DI$10:DI$107,OFFSET('6. Patients'!$QO$9,1,MATCH($D106,'6. Patients'!$QP$9:$RI$9,0),ROWS('6. Patients'!EV$10:EV$107))),0)+
IFERROR(SUMPRODUCT('6. Patients'!DI$10:DI$107,OFFSET('6. Patients'!$RJ$9,1,MATCH($D106,'6. Patients'!$RK$9:$TH$9,0),ROWS('6. Patients'!EV$10:EV$107))),0)+
IFERROR(SUMPRODUCT('6. Patients'!DI$10:DI$107,OFFSET('6. Patients'!$TI$9,1,MATCH($D106,'6. Patients'!$TJ$9:$UC$9,0),ROWS('6. Patients'!EV$10:EV$107))),0))+
IFERROR(VLOOKUP($D106,$H$116:$L$146,COLUMNS($H$115:$J$115)-1+AP$7,0)*$E106*$F106*'1. General Inputs'!$J$25,0),0),0)</f>
        <v>0</v>
      </c>
      <c r="AQ106" s="775">
        <f ca="1">ROUNDUP(IFERROR($F106*$E106*CHOOSE(AQ$7,
IFERROR(SUMPRODUCT('6. Patients'!DJ$10:DJ$107,OFFSET('6. Patients'!$DN$9,1,MATCH($D106,'6. Patients'!$DO$9:$FL$9,0),ROWS('6. Patients'!EW$10:EW$107))),0)+
IFERROR(SUMPRODUCT('6. Patients'!DJ$10:DJ$107,OFFSET('6. Patients'!$FM$9,1,MATCH($D106,'6. Patients'!$FN$9:$GG$9,0),ROWS('6. Patients'!EW$10:EW$107))),0)+
IFERROR(SUMPRODUCT('6. Patients'!DJ$10:DJ$107,OFFSET('6. Patients'!$GH$9,1,MATCH($D106,'6. Patients'!$GI$9:$IF$9,0),ROWS('6. Patients'!EW$10:EW$107))),0)+
IFERROR(SUMPRODUCT('6. Patients'!DJ$10:DJ$107,OFFSET('6. Patients'!$IG$9,1,MATCH($D106,'6. Patients'!$IH$9:$JA$9,0),ROWS('6. Patients'!EW$10:EW$107))),0),
IFERROR(SUMPRODUCT('6. Patients'!DJ$10:DJ$107,OFFSET('6. Patients'!$JB$9,1,MATCH($D106,'6. Patients'!$JC$9:$KZ$9,0),ROWS('6. Patients'!EW$10:EW$107))),0)+
IFERROR(SUMPRODUCT('6. Patients'!DJ$10:DJ$107,OFFSET('6. Patients'!$LA$9,1,MATCH($D106,'6. Patients'!$LB$9:$LU$9,0),ROWS('6. Patients'!EW$10:EW$107))),0)+
IFERROR(SUMPRODUCT('6. Patients'!DJ$10:DJ$107,OFFSET('6. Patients'!$LV$9,1,MATCH($D106,'6. Patients'!$LW$9:$NT$9,0),ROWS('6. Patients'!EW$10:EW$107))),0)+
IFERROR(SUMPRODUCT('6. Patients'!DJ$10:DJ$107,OFFSET('6. Patients'!$NU$9,1,MATCH($D106,'6. Patients'!$NV$9:$OO$9,0),ROWS('6. Patients'!EW$10:EW$107))),0),
IFERROR(SUMPRODUCT('6. Patients'!DJ$10:DJ$107,OFFSET('6. Patients'!$OP$9,1,MATCH($D106,'6. Patients'!$OQ$9:$QN$9,0),ROWS('6. Patients'!EW$10:EW$107))),0)+
IFERROR(SUMPRODUCT('6. Patients'!DJ$10:DJ$107,OFFSET('6. Patients'!$QO$9,1,MATCH($D106,'6. Patients'!$QP$9:$RI$9,0),ROWS('6. Patients'!EW$10:EW$107))),0)+
IFERROR(SUMPRODUCT('6. Patients'!DJ$10:DJ$107,OFFSET('6. Patients'!$RJ$9,1,MATCH($D106,'6. Patients'!$RK$9:$TH$9,0),ROWS('6. Patients'!EW$10:EW$107))),0)+
IFERROR(SUMPRODUCT('6. Patients'!DJ$10:DJ$107,OFFSET('6. Patients'!$TI$9,1,MATCH($D106,'6. Patients'!$TJ$9:$UC$9,0),ROWS('6. Patients'!EW$10:EW$107))),0))+
IFERROR(VLOOKUP($D106,$H$116:$L$146,COLUMNS($H$115:$J$115)-1+AQ$7,0)*$E106*$F106*'1. General Inputs'!$J$25,0),0),0)</f>
        <v>0</v>
      </c>
      <c r="AT106" s="309"/>
      <c r="AZ106" s="335">
        <f ca="1">IFERROR(SUM(OFFSET('7. Consumption'!H106,0,1,,MIN('1. General Inputs'!$J$29,COLUMNS('7. Consumption'!H$9:$AQ$9)-1))),0)+MAX(0,$AQ106*('1. General Inputs'!$J$29-COLUMNS('7. Consumption'!H$9:$AQ$9)+1))</f>
        <v>0</v>
      </c>
      <c r="BA106" s="335">
        <f ca="1">IFERROR(SUM(OFFSET('7. Consumption'!I106,0,1,,MIN('1. General Inputs'!$J$29,COLUMNS('7. Consumption'!I$9:$AQ$9)-1))),0)+MAX(0,$AQ106*('1. General Inputs'!$J$29-COLUMNS('7. Consumption'!I$9:$AQ$9)+1))</f>
        <v>0</v>
      </c>
      <c r="BB106" s="335">
        <f ca="1">IFERROR(SUM(OFFSET('7. Consumption'!J106,0,1,,MIN('1. General Inputs'!$J$29,COLUMNS('7. Consumption'!J$9:$AQ$9)-1))),0)+MAX(0,$AQ106*('1. General Inputs'!$J$29-COLUMNS('7. Consumption'!J$9:$AQ$9)+1))</f>
        <v>0</v>
      </c>
      <c r="BC106" s="335">
        <f ca="1">IFERROR(SUM(OFFSET('7. Consumption'!K106,0,1,,MIN('1. General Inputs'!$J$29,COLUMNS('7. Consumption'!K$9:$AQ$9)-1))),0)+MAX(0,$AQ106*('1. General Inputs'!$J$29-COLUMNS('7. Consumption'!K$9:$AQ$9)+1))</f>
        <v>0</v>
      </c>
      <c r="BD106" s="335">
        <f ca="1">IFERROR(SUM(OFFSET('7. Consumption'!L106,0,1,,MIN('1. General Inputs'!$J$29,COLUMNS('7. Consumption'!L$9:$AQ$9)-1))),0)+MAX(0,$AQ106*('1. General Inputs'!$J$29-COLUMNS('7. Consumption'!L$9:$AQ$9)+1))</f>
        <v>0</v>
      </c>
      <c r="BE106" s="335">
        <f ca="1">IFERROR(SUM(OFFSET('7. Consumption'!M106,0,1,,MIN('1. General Inputs'!$J$29,COLUMNS('7. Consumption'!M$9:$AQ$9)-1))),0)+MAX(0,$AQ106*('1. General Inputs'!$J$29-COLUMNS('7. Consumption'!M$9:$AQ$9)+1))</f>
        <v>0</v>
      </c>
      <c r="BF106" s="335">
        <f ca="1">IFERROR(SUM(OFFSET('7. Consumption'!N106,0,1,,MIN('1. General Inputs'!$J$29,COLUMNS('7. Consumption'!N$9:$AQ$9)-1))),0)+MAX(0,$AQ106*('1. General Inputs'!$J$29-COLUMNS('7. Consumption'!N$9:$AQ$9)+1))</f>
        <v>0</v>
      </c>
      <c r="BG106" s="335">
        <f ca="1">IFERROR(SUM(OFFSET('7. Consumption'!O106,0,1,,MIN('1. General Inputs'!$J$29,COLUMNS('7. Consumption'!O$9:$AQ$9)-1))),0)+MAX(0,$AQ106*('1. General Inputs'!$J$29-COLUMNS('7. Consumption'!O$9:$AQ$9)+1))</f>
        <v>0</v>
      </c>
      <c r="BH106" s="335">
        <f ca="1">IFERROR(SUM(OFFSET('7. Consumption'!P106,0,1,,MIN('1. General Inputs'!$J$29,COLUMNS('7. Consumption'!P$9:$AQ$9)-1))),0)+MAX(0,$AQ106*('1. General Inputs'!$J$29-COLUMNS('7. Consumption'!P$9:$AQ$9)+1))</f>
        <v>0</v>
      </c>
      <c r="BI106" s="335">
        <f ca="1">IFERROR(SUM(OFFSET('7. Consumption'!Q106,0,1,,MIN('1. General Inputs'!$J$29,COLUMNS('7. Consumption'!Q$9:$AQ$9)-1))),0)+MAX(0,$AQ106*('1. General Inputs'!$J$29-COLUMNS('7. Consumption'!Q$9:$AQ$9)+1))</f>
        <v>0</v>
      </c>
      <c r="BJ106" s="335">
        <f ca="1">IFERROR(SUM(OFFSET('7. Consumption'!R106,0,1,,MIN('1. General Inputs'!$J$29,COLUMNS('7. Consumption'!R$9:$AQ$9)-1))),0)+MAX(0,$AQ106*('1. General Inputs'!$J$29-COLUMNS('7. Consumption'!R$9:$AQ$9)+1))</f>
        <v>0</v>
      </c>
      <c r="BK106" s="335">
        <f ca="1">IFERROR(SUM(OFFSET('7. Consumption'!S106,0,1,,MIN('1. General Inputs'!$J$29,COLUMNS('7. Consumption'!S$9:$AQ$9)-1))),0)+MAX(0,$AQ106*('1. General Inputs'!$J$29-COLUMNS('7. Consumption'!S$9:$AQ$9)+1))</f>
        <v>0</v>
      </c>
      <c r="BL106" s="335">
        <f ca="1">IFERROR(SUM(OFFSET('7. Consumption'!T106,0,1,,MIN('1. General Inputs'!$J$29,COLUMNS('7. Consumption'!T$9:$AQ$9)-1))),0)+MAX(0,$AQ106*('1. General Inputs'!$J$29-COLUMNS('7. Consumption'!T$9:$AQ$9)+1))</f>
        <v>0</v>
      </c>
      <c r="BM106" s="335">
        <f ca="1">IFERROR(SUM(OFFSET('7. Consumption'!U106,0,1,,MIN('1. General Inputs'!$J$29,COLUMNS('7. Consumption'!U$9:$AQ$9)-1))),0)+MAX(0,$AQ106*('1. General Inputs'!$J$29-COLUMNS('7. Consumption'!U$9:$AQ$9)+1))</f>
        <v>0</v>
      </c>
      <c r="BN106" s="335">
        <f ca="1">IFERROR(SUM(OFFSET('7. Consumption'!V106,0,1,,MIN('1. General Inputs'!$J$29,COLUMNS('7. Consumption'!V$9:$AQ$9)-1))),0)+MAX(0,$AQ106*('1. General Inputs'!$J$29-COLUMNS('7. Consumption'!V$9:$AQ$9)+1))</f>
        <v>0</v>
      </c>
      <c r="BO106" s="335">
        <f ca="1">IFERROR(SUM(OFFSET('7. Consumption'!W106,0,1,,MIN('1. General Inputs'!$J$29,COLUMNS('7. Consumption'!W$9:$AQ$9)-1))),0)+MAX(0,$AQ106*('1. General Inputs'!$J$29-COLUMNS('7. Consumption'!W$9:$AQ$9)+1))</f>
        <v>0</v>
      </c>
      <c r="BP106" s="335">
        <f ca="1">IFERROR(SUM(OFFSET('7. Consumption'!X106,0,1,,MIN('1. General Inputs'!$J$29,COLUMNS('7. Consumption'!X$9:$AQ$9)-1))),0)+MAX(0,$AQ106*('1. General Inputs'!$J$29-COLUMNS('7. Consumption'!X$9:$AQ$9)+1))</f>
        <v>0</v>
      </c>
      <c r="BQ106" s="335">
        <f ca="1">IFERROR(SUM(OFFSET('7. Consumption'!Y106,0,1,,MIN('1. General Inputs'!$J$29,COLUMNS('7. Consumption'!Y$9:$AQ$9)-1))),0)+MAX(0,$AQ106*('1. General Inputs'!$J$29-COLUMNS('7. Consumption'!Y$9:$AQ$9)+1))</f>
        <v>0</v>
      </c>
      <c r="BR106" s="335">
        <f ca="1">IFERROR(SUM(OFFSET('7. Consumption'!Z106,0,1,,MIN('1. General Inputs'!$J$29,COLUMNS('7. Consumption'!Z$9:$AQ$9)-1))),0)+MAX(0,$AQ106*('1. General Inputs'!$J$29-COLUMNS('7. Consumption'!Z$9:$AQ$9)+1))</f>
        <v>0</v>
      </c>
      <c r="BS106" s="335">
        <f ca="1">IFERROR(SUM(OFFSET('7. Consumption'!AA106,0,1,,MIN('1. General Inputs'!$J$29,COLUMNS('7. Consumption'!AA$9:$AQ$9)-1))),0)+MAX(0,$AQ106*('1. General Inputs'!$J$29-COLUMNS('7. Consumption'!AA$9:$AQ$9)+1))</f>
        <v>0</v>
      </c>
      <c r="BT106" s="335">
        <f ca="1">IFERROR(SUM(OFFSET('7. Consumption'!AB106,0,1,,MIN('1. General Inputs'!$J$29,COLUMNS('7. Consumption'!AB$9:$AQ$9)-1))),0)+MAX(0,$AQ106*('1. General Inputs'!$J$29-COLUMNS('7. Consumption'!AB$9:$AQ$9)+1))</f>
        <v>0</v>
      </c>
      <c r="BU106" s="335">
        <f ca="1">IFERROR(SUM(OFFSET('7. Consumption'!AC106,0,1,,MIN('1. General Inputs'!$J$29,COLUMNS('7. Consumption'!AC$9:$AQ$9)-1))),0)+MAX(0,$AQ106*('1. General Inputs'!$J$29-COLUMNS('7. Consumption'!AC$9:$AQ$9)+1))</f>
        <v>0</v>
      </c>
      <c r="BV106" s="335">
        <f ca="1">IFERROR(SUM(OFFSET('7. Consumption'!AD106,0,1,,MIN('1. General Inputs'!$J$29,COLUMNS('7. Consumption'!AD$9:$AQ$9)-1))),0)+MAX(0,$AQ106*('1. General Inputs'!$J$29-COLUMNS('7. Consumption'!AD$9:$AQ$9)+1))</f>
        <v>0</v>
      </c>
      <c r="BW106" s="335">
        <f ca="1">IFERROR(SUM(OFFSET('7. Consumption'!AE106,0,1,,MIN('1. General Inputs'!$J$29,COLUMNS('7. Consumption'!AE$9:$AQ$9)-1))),0)+MAX(0,$AQ106*('1. General Inputs'!$J$29-COLUMNS('7. Consumption'!AE$9:$AQ$9)+1))</f>
        <v>0</v>
      </c>
      <c r="BX106" s="335">
        <f ca="1">IFERROR(SUM(OFFSET('7. Consumption'!AF106,0,1,,MIN('1. General Inputs'!$J$29,COLUMNS('7. Consumption'!AF$9:$AQ$9)-1))),0)+MAX(0,$AQ106*('1. General Inputs'!$J$29-COLUMNS('7. Consumption'!AF$9:$AQ$9)+1))</f>
        <v>0</v>
      </c>
      <c r="BY106" s="335">
        <f ca="1">IFERROR(SUM(OFFSET('7. Consumption'!AG106,0,1,,MIN('1. General Inputs'!$J$29,COLUMNS('7. Consumption'!AG$9:$AQ$9)-1))),0)+MAX(0,$AQ106*('1. General Inputs'!$J$29-COLUMNS('7. Consumption'!AG$9:$AQ$9)+1))</f>
        <v>0</v>
      </c>
      <c r="BZ106" s="335">
        <f ca="1">IFERROR(SUM(OFFSET('7. Consumption'!AH106,0,1,,MIN('1. General Inputs'!$J$29,COLUMNS('7. Consumption'!AH$9:$AQ$9)-1))),0)+MAX(0,$AQ106*('1. General Inputs'!$J$29-COLUMNS('7. Consumption'!AH$9:$AQ$9)+1))</f>
        <v>0</v>
      </c>
      <c r="CA106" s="335">
        <f ca="1">IFERROR(SUM(OFFSET('7. Consumption'!AI106,0,1,,MIN('1. General Inputs'!$J$29,COLUMNS('7. Consumption'!AI$9:$AQ$9)-1))),0)+MAX(0,$AQ106*('1. General Inputs'!$J$29-COLUMNS('7. Consumption'!AI$9:$AQ$9)+1))</f>
        <v>0</v>
      </c>
      <c r="CB106" s="335">
        <f ca="1">IFERROR(SUM(OFFSET('7. Consumption'!AJ106,0,1,,MIN('1. General Inputs'!$J$29,COLUMNS('7. Consumption'!AJ$9:$AQ$9)-1))),0)+MAX(0,$AQ106*('1. General Inputs'!$J$29-COLUMNS('7. Consumption'!AJ$9:$AQ$9)+1))</f>
        <v>0</v>
      </c>
      <c r="CC106" s="335">
        <f ca="1">IFERROR(SUM(OFFSET('7. Consumption'!AK106,0,1,,MIN('1. General Inputs'!$J$29,COLUMNS('7. Consumption'!AK$9:$AQ$9)-1))),0)+MAX(0,$AQ106*('1. General Inputs'!$J$29-COLUMNS('7. Consumption'!AK$9:$AQ$9)+1))</f>
        <v>0</v>
      </c>
      <c r="CD106" s="335">
        <f ca="1">IFERROR(SUM(OFFSET('7. Consumption'!AL106,0,1,,MIN('1. General Inputs'!$J$29,COLUMNS('7. Consumption'!AL$9:$AQ$9)-1))),0)+MAX(0,$AQ106*('1. General Inputs'!$J$29-COLUMNS('7. Consumption'!AL$9:$AQ$9)+1))</f>
        <v>0</v>
      </c>
      <c r="CE106" s="335">
        <f ca="1">IFERROR(SUM(OFFSET('7. Consumption'!AM106,0,1,,MIN('1. General Inputs'!$J$29,COLUMNS('7. Consumption'!AM$9:$AQ$9)-1))),0)+MAX(0,$AQ106*('1. General Inputs'!$J$29-COLUMNS('7. Consumption'!AM$9:$AQ$9)+1))</f>
        <v>0</v>
      </c>
      <c r="CF106" s="335">
        <f ca="1">IFERROR(SUM(OFFSET('7. Consumption'!AN106,0,1,,MIN('1. General Inputs'!$J$29,COLUMNS('7. Consumption'!AN$9:$AQ$9)-1))),0)+MAX(0,$AQ106*('1. General Inputs'!$J$29-COLUMNS('7. Consumption'!AN$9:$AQ$9)+1))</f>
        <v>0</v>
      </c>
      <c r="CG106" s="335">
        <f ca="1">IFERROR(SUM(OFFSET('7. Consumption'!AO106,0,1,,MIN('1. General Inputs'!$J$29,COLUMNS('7. Consumption'!AO$9:$AQ$9)-1))),0)+MAX(0,$AQ106*('1. General Inputs'!$J$29-COLUMNS('7. Consumption'!AO$9:$AQ$9)+1))</f>
        <v>0</v>
      </c>
      <c r="CH106" s="335">
        <f ca="1">IFERROR(SUM(OFFSET('7. Consumption'!AP106,0,1,,MIN('1. General Inputs'!$J$29,COLUMNS('7. Consumption'!AP$9:$AQ$9)-1))),0)+MAX(0,$AQ106*('1. General Inputs'!$J$29-COLUMNS('7. Consumption'!AP$9:$AQ$9)+1))</f>
        <v>0</v>
      </c>
      <c r="CI106" s="335">
        <f ca="1">IFERROR(SUM(OFFSET('7. Consumption'!AQ106,0,1,,MIN('1. General Inputs'!$J$29,COLUMNS('7. Consumption'!AQ$9:$AQ$9)-1))),0)+MAX(0,$AQ106*('1. General Inputs'!$J$29-COLUMNS('7. Consumption'!AQ$9:$AQ$9)+1))</f>
        <v>0</v>
      </c>
    </row>
    <row r="107" spans="2:87" ht="15" hidden="1" outlineLevel="1" x14ac:dyDescent="0.25">
      <c r="B107" s="772"/>
      <c r="C107" s="772" t="str">
        <f>IFERROR(VLOOKUP(ROWS($C$9:$C107),'5. Form Breakdown'!$AI$11:$AJ$138,COLUMNS('5. Form Breakdown'!$AI$11:$AJ$11),0),"")</f>
        <v/>
      </c>
      <c r="D107" s="772" t="str">
        <f>IFERROR(VLOOKUP($C107,'5a. Dosing'!$E$11:$F$138,2,0),"")</f>
        <v/>
      </c>
      <c r="E107" s="773" t="str">
        <f>IFERROR(INDEX('5. Form Breakdown'!$AL$11:$BL$138,MATCH('7. Consumption'!$C107,'5. Form Breakdown'!$AK$11:$AK$138,0),MATCH('5. Form Breakdown'!$AX$10,'5. Form Breakdown'!$AL$10:$BL$10,0)),"")</f>
        <v/>
      </c>
      <c r="F107" s="774" t="str">
        <f>IFERROR(INDEX('5. Form Breakdown'!$AL$11:$BL$138,MATCH('7. Consumption'!$C107,'5. Form Breakdown'!$AK$11:$AK$138,0),MATCH('5. Form Breakdown'!$BL$10,'5. Form Breakdown'!$AL$10:$BL$10,0)),"")</f>
        <v/>
      </c>
      <c r="H107" s="775">
        <f ca="1">ROUNDUP(IFERROR($F107*$E107*CHOOSE(H$7,
IFERROR(SUMPRODUCT('6. Patients'!CA$10:CA$107,OFFSET('6. Patients'!$DN$9,1,MATCH($D107,'6. Patients'!$DO$9:$FL$9,0),ROWS('6. Patients'!DN$10:DN$107))),0)+
IFERROR(SUMPRODUCT('6. Patients'!CA$10:CA$107,OFFSET('6. Patients'!$FM$9,1,MATCH($D107,'6. Patients'!$FN$9:$GG$9,0),ROWS('6. Patients'!DN$10:DN$107))),0)+
IFERROR(SUMPRODUCT('6. Patients'!CA$10:CA$107,OFFSET('6. Patients'!$GH$9,1,MATCH($D107,'6. Patients'!$GI$9:$IF$9,0),ROWS('6. Patients'!DN$10:DN$107))),0)+
IFERROR(SUMPRODUCT('6. Patients'!CA$10:CA$107,OFFSET('6. Patients'!$IG$9,1,MATCH($D107,'6. Patients'!$IH$9:$JA$9,0),ROWS('6. Patients'!DN$10:DN$107))),0),
IFERROR(SUMPRODUCT('6. Patients'!CA$10:CA$107,OFFSET('6. Patients'!$JB$9,1,MATCH($D107,'6. Patients'!$JC$9:$KZ$9,0),ROWS('6. Patients'!DN$10:DN$107))),0)+
IFERROR(SUMPRODUCT('6. Patients'!CA$10:CA$107,OFFSET('6. Patients'!$LA$9,1,MATCH($D107,'6. Patients'!$LB$9:$LU$9,0),ROWS('6. Patients'!DN$10:DN$107))),0)+
IFERROR(SUMPRODUCT('6. Patients'!CA$10:CA$107,OFFSET('6. Patients'!$LV$9,1,MATCH($D107,'6. Patients'!$LW$9:$NT$9,0),ROWS('6. Patients'!DN$10:DN$107))),0)+
IFERROR(SUMPRODUCT('6. Patients'!CA$10:CA$107,OFFSET('6. Patients'!$NU$9,1,MATCH($D107,'6. Patients'!$NV$9:$OO$9,0),ROWS('6. Patients'!DN$10:DN$107))),0),
IFERROR(SUMPRODUCT('6. Patients'!CA$10:CA$107,OFFSET('6. Patients'!$OP$9,1,MATCH($D107,'6. Patients'!$OQ$9:$QN$9,0),ROWS('6. Patients'!DN$10:DN$107))),0)+
IFERROR(SUMPRODUCT('6. Patients'!CA$10:CA$107,OFFSET('6. Patients'!$QO$9,1,MATCH($D107,'6. Patients'!$QP$9:$RI$9,0),ROWS('6. Patients'!DN$10:DN$107))),0)+
IFERROR(SUMPRODUCT('6. Patients'!CA$10:CA$107,OFFSET('6. Patients'!$RJ$9,1,MATCH($D107,'6. Patients'!$RK$9:$TH$9,0),ROWS('6. Patients'!DN$10:DN$107))),0)+
IFERROR(SUMPRODUCT('6. Patients'!CA$10:CA$107,OFFSET('6. Patients'!$TI$9,1,MATCH($D107,'6. Patients'!$TJ$9:$UC$9,0),ROWS('6. Patients'!DN$10:DN$107))),0))+
IFERROR(VLOOKUP($D107,$H$116:$L$146,COLUMNS($H$115:$J$115)-1+H$7,0)*$E107*$F107*'1. General Inputs'!$J$25,0),0),0)</f>
        <v>0</v>
      </c>
      <c r="I107" s="775">
        <f ca="1">ROUNDUP(IFERROR($F107*$E107*CHOOSE(I$7,
IFERROR(SUMPRODUCT('6. Patients'!CB$10:CB$107,OFFSET('6. Patients'!$DN$9,1,MATCH($D107,'6. Patients'!$DO$9:$FL$9,0),ROWS('6. Patients'!DO$10:DO$107))),0)+
IFERROR(SUMPRODUCT('6. Patients'!CB$10:CB$107,OFFSET('6. Patients'!$FM$9,1,MATCH($D107,'6. Patients'!$FN$9:$GG$9,0),ROWS('6. Patients'!DO$10:DO$107))),0)+
IFERROR(SUMPRODUCT('6. Patients'!CB$10:CB$107,OFFSET('6. Patients'!$GH$9,1,MATCH($D107,'6. Patients'!$GI$9:$IF$9,0),ROWS('6. Patients'!DO$10:DO$107))),0)+
IFERROR(SUMPRODUCT('6. Patients'!CB$10:CB$107,OFFSET('6. Patients'!$IG$9,1,MATCH($D107,'6. Patients'!$IH$9:$JA$9,0),ROWS('6. Patients'!DO$10:DO$107))),0),
IFERROR(SUMPRODUCT('6. Patients'!CB$10:CB$107,OFFSET('6. Patients'!$JB$9,1,MATCH($D107,'6. Patients'!$JC$9:$KZ$9,0),ROWS('6. Patients'!DO$10:DO$107))),0)+
IFERROR(SUMPRODUCT('6. Patients'!CB$10:CB$107,OFFSET('6. Patients'!$LA$9,1,MATCH($D107,'6. Patients'!$LB$9:$LU$9,0),ROWS('6. Patients'!DO$10:DO$107))),0)+
IFERROR(SUMPRODUCT('6. Patients'!CB$10:CB$107,OFFSET('6. Patients'!$LV$9,1,MATCH($D107,'6. Patients'!$LW$9:$NT$9,0),ROWS('6. Patients'!DO$10:DO$107))),0)+
IFERROR(SUMPRODUCT('6. Patients'!CB$10:CB$107,OFFSET('6. Patients'!$NU$9,1,MATCH($D107,'6. Patients'!$NV$9:$OO$9,0),ROWS('6. Patients'!DO$10:DO$107))),0),
IFERROR(SUMPRODUCT('6. Patients'!CB$10:CB$107,OFFSET('6. Patients'!$OP$9,1,MATCH($D107,'6. Patients'!$OQ$9:$QN$9,0),ROWS('6. Patients'!DO$10:DO$107))),0)+
IFERROR(SUMPRODUCT('6. Patients'!CB$10:CB$107,OFFSET('6. Patients'!$QO$9,1,MATCH($D107,'6. Patients'!$QP$9:$RI$9,0),ROWS('6. Patients'!DO$10:DO$107))),0)+
IFERROR(SUMPRODUCT('6. Patients'!CB$10:CB$107,OFFSET('6. Patients'!$RJ$9,1,MATCH($D107,'6. Patients'!$RK$9:$TH$9,0),ROWS('6. Patients'!DO$10:DO$107))),0)+
IFERROR(SUMPRODUCT('6. Patients'!CB$10:CB$107,OFFSET('6. Patients'!$TI$9,1,MATCH($D107,'6. Patients'!$TJ$9:$UC$9,0),ROWS('6. Patients'!DO$10:DO$107))),0))+
IFERROR(VLOOKUP($D107,$H$116:$L$146,COLUMNS($H$115:$J$115)-1+I$7,0)*$E107*$F107*'1. General Inputs'!$J$25,0),0),0)</f>
        <v>0</v>
      </c>
      <c r="J107" s="775">
        <f ca="1">ROUNDUP(IFERROR($F107*$E107*CHOOSE(J$7,
IFERROR(SUMPRODUCT('6. Patients'!CC$10:CC$107,OFFSET('6. Patients'!$DN$9,1,MATCH($D107,'6. Patients'!$DO$9:$FL$9,0),ROWS('6. Patients'!DP$10:DP$107))),0)+
IFERROR(SUMPRODUCT('6. Patients'!CC$10:CC$107,OFFSET('6. Patients'!$FM$9,1,MATCH($D107,'6. Patients'!$FN$9:$GG$9,0),ROWS('6. Patients'!DP$10:DP$107))),0)+
IFERROR(SUMPRODUCT('6. Patients'!CC$10:CC$107,OFFSET('6. Patients'!$GH$9,1,MATCH($D107,'6. Patients'!$GI$9:$IF$9,0),ROWS('6. Patients'!DP$10:DP$107))),0)+
IFERROR(SUMPRODUCT('6. Patients'!CC$10:CC$107,OFFSET('6. Patients'!$IG$9,1,MATCH($D107,'6. Patients'!$IH$9:$JA$9,0),ROWS('6. Patients'!DP$10:DP$107))),0),
IFERROR(SUMPRODUCT('6. Patients'!CC$10:CC$107,OFFSET('6. Patients'!$JB$9,1,MATCH($D107,'6. Patients'!$JC$9:$KZ$9,0),ROWS('6. Patients'!DP$10:DP$107))),0)+
IFERROR(SUMPRODUCT('6. Patients'!CC$10:CC$107,OFFSET('6. Patients'!$LA$9,1,MATCH($D107,'6. Patients'!$LB$9:$LU$9,0),ROWS('6. Patients'!DP$10:DP$107))),0)+
IFERROR(SUMPRODUCT('6. Patients'!CC$10:CC$107,OFFSET('6. Patients'!$LV$9,1,MATCH($D107,'6. Patients'!$LW$9:$NT$9,0),ROWS('6. Patients'!DP$10:DP$107))),0)+
IFERROR(SUMPRODUCT('6. Patients'!CC$10:CC$107,OFFSET('6. Patients'!$NU$9,1,MATCH($D107,'6. Patients'!$NV$9:$OO$9,0),ROWS('6. Patients'!DP$10:DP$107))),0),
IFERROR(SUMPRODUCT('6. Patients'!CC$10:CC$107,OFFSET('6. Patients'!$OP$9,1,MATCH($D107,'6. Patients'!$OQ$9:$QN$9,0),ROWS('6. Patients'!DP$10:DP$107))),0)+
IFERROR(SUMPRODUCT('6. Patients'!CC$10:CC$107,OFFSET('6. Patients'!$QO$9,1,MATCH($D107,'6. Patients'!$QP$9:$RI$9,0),ROWS('6. Patients'!DP$10:DP$107))),0)+
IFERROR(SUMPRODUCT('6. Patients'!CC$10:CC$107,OFFSET('6. Patients'!$RJ$9,1,MATCH($D107,'6. Patients'!$RK$9:$TH$9,0),ROWS('6. Patients'!DP$10:DP$107))),0)+
IFERROR(SUMPRODUCT('6. Patients'!CC$10:CC$107,OFFSET('6. Patients'!$TI$9,1,MATCH($D107,'6. Patients'!$TJ$9:$UC$9,0),ROWS('6. Patients'!DP$10:DP$107))),0))+
IFERROR(VLOOKUP($D107,$H$116:$L$146,COLUMNS($H$115:$J$115)-1+J$7,0)*$E107*$F107*'1. General Inputs'!$J$25,0),0),0)</f>
        <v>0</v>
      </c>
      <c r="K107" s="775">
        <f ca="1">ROUNDUP(IFERROR($F107*$E107*CHOOSE(K$7,
IFERROR(SUMPRODUCT('6. Patients'!CD$10:CD$107,OFFSET('6. Patients'!$DN$9,1,MATCH($D107,'6. Patients'!$DO$9:$FL$9,0),ROWS('6. Patients'!DQ$10:DQ$107))),0)+
IFERROR(SUMPRODUCT('6. Patients'!CD$10:CD$107,OFFSET('6. Patients'!$FM$9,1,MATCH($D107,'6. Patients'!$FN$9:$GG$9,0),ROWS('6. Patients'!DQ$10:DQ$107))),0)+
IFERROR(SUMPRODUCT('6. Patients'!CD$10:CD$107,OFFSET('6. Patients'!$GH$9,1,MATCH($D107,'6. Patients'!$GI$9:$IF$9,0),ROWS('6. Patients'!DQ$10:DQ$107))),0)+
IFERROR(SUMPRODUCT('6. Patients'!CD$10:CD$107,OFFSET('6. Patients'!$IG$9,1,MATCH($D107,'6. Patients'!$IH$9:$JA$9,0),ROWS('6. Patients'!DQ$10:DQ$107))),0),
IFERROR(SUMPRODUCT('6. Patients'!CD$10:CD$107,OFFSET('6. Patients'!$JB$9,1,MATCH($D107,'6. Patients'!$JC$9:$KZ$9,0),ROWS('6. Patients'!DQ$10:DQ$107))),0)+
IFERROR(SUMPRODUCT('6. Patients'!CD$10:CD$107,OFFSET('6. Patients'!$LA$9,1,MATCH($D107,'6. Patients'!$LB$9:$LU$9,0),ROWS('6. Patients'!DQ$10:DQ$107))),0)+
IFERROR(SUMPRODUCT('6. Patients'!CD$10:CD$107,OFFSET('6. Patients'!$LV$9,1,MATCH($D107,'6. Patients'!$LW$9:$NT$9,0),ROWS('6. Patients'!DQ$10:DQ$107))),0)+
IFERROR(SUMPRODUCT('6. Patients'!CD$10:CD$107,OFFSET('6. Patients'!$NU$9,1,MATCH($D107,'6. Patients'!$NV$9:$OO$9,0),ROWS('6. Patients'!DQ$10:DQ$107))),0),
IFERROR(SUMPRODUCT('6. Patients'!CD$10:CD$107,OFFSET('6. Patients'!$OP$9,1,MATCH($D107,'6. Patients'!$OQ$9:$QN$9,0),ROWS('6. Patients'!DQ$10:DQ$107))),0)+
IFERROR(SUMPRODUCT('6. Patients'!CD$10:CD$107,OFFSET('6. Patients'!$QO$9,1,MATCH($D107,'6. Patients'!$QP$9:$RI$9,0),ROWS('6. Patients'!DQ$10:DQ$107))),0)+
IFERROR(SUMPRODUCT('6. Patients'!CD$10:CD$107,OFFSET('6. Patients'!$RJ$9,1,MATCH($D107,'6. Patients'!$RK$9:$TH$9,0),ROWS('6. Patients'!DQ$10:DQ$107))),0)+
IFERROR(SUMPRODUCT('6. Patients'!CD$10:CD$107,OFFSET('6. Patients'!$TI$9,1,MATCH($D107,'6. Patients'!$TJ$9:$UC$9,0),ROWS('6. Patients'!DQ$10:DQ$107))),0))+
IFERROR(VLOOKUP($D107,$H$116:$L$146,COLUMNS($H$115:$J$115)-1+K$7,0)*$E107*$F107*'1. General Inputs'!$J$25,0),0),0)</f>
        <v>0</v>
      </c>
      <c r="L107" s="775">
        <f ca="1">ROUNDUP(IFERROR($F107*$E107*CHOOSE(L$7,
IFERROR(SUMPRODUCT('6. Patients'!CE$10:CE$107,OFFSET('6. Patients'!$DN$9,1,MATCH($D107,'6. Patients'!$DO$9:$FL$9,0),ROWS('6. Patients'!DR$10:DR$107))),0)+
IFERROR(SUMPRODUCT('6. Patients'!CE$10:CE$107,OFFSET('6. Patients'!$FM$9,1,MATCH($D107,'6. Patients'!$FN$9:$GG$9,0),ROWS('6. Patients'!DR$10:DR$107))),0)+
IFERROR(SUMPRODUCT('6. Patients'!CE$10:CE$107,OFFSET('6. Patients'!$GH$9,1,MATCH($D107,'6. Patients'!$GI$9:$IF$9,0),ROWS('6. Patients'!DR$10:DR$107))),0)+
IFERROR(SUMPRODUCT('6. Patients'!CE$10:CE$107,OFFSET('6. Patients'!$IG$9,1,MATCH($D107,'6. Patients'!$IH$9:$JA$9,0),ROWS('6. Patients'!DR$10:DR$107))),0),
IFERROR(SUMPRODUCT('6. Patients'!CE$10:CE$107,OFFSET('6. Patients'!$JB$9,1,MATCH($D107,'6. Patients'!$JC$9:$KZ$9,0),ROWS('6. Patients'!DR$10:DR$107))),0)+
IFERROR(SUMPRODUCT('6. Patients'!CE$10:CE$107,OFFSET('6. Patients'!$LA$9,1,MATCH($D107,'6. Patients'!$LB$9:$LU$9,0),ROWS('6. Patients'!DR$10:DR$107))),0)+
IFERROR(SUMPRODUCT('6. Patients'!CE$10:CE$107,OFFSET('6. Patients'!$LV$9,1,MATCH($D107,'6. Patients'!$LW$9:$NT$9,0),ROWS('6. Patients'!DR$10:DR$107))),0)+
IFERROR(SUMPRODUCT('6. Patients'!CE$10:CE$107,OFFSET('6. Patients'!$NU$9,1,MATCH($D107,'6. Patients'!$NV$9:$OO$9,0),ROWS('6. Patients'!DR$10:DR$107))),0),
IFERROR(SUMPRODUCT('6. Patients'!CE$10:CE$107,OFFSET('6. Patients'!$OP$9,1,MATCH($D107,'6. Patients'!$OQ$9:$QN$9,0),ROWS('6. Patients'!DR$10:DR$107))),0)+
IFERROR(SUMPRODUCT('6. Patients'!CE$10:CE$107,OFFSET('6. Patients'!$QO$9,1,MATCH($D107,'6. Patients'!$QP$9:$RI$9,0),ROWS('6. Patients'!DR$10:DR$107))),0)+
IFERROR(SUMPRODUCT('6. Patients'!CE$10:CE$107,OFFSET('6. Patients'!$RJ$9,1,MATCH($D107,'6. Patients'!$RK$9:$TH$9,0),ROWS('6. Patients'!DR$10:DR$107))),0)+
IFERROR(SUMPRODUCT('6. Patients'!CE$10:CE$107,OFFSET('6. Patients'!$TI$9,1,MATCH($D107,'6. Patients'!$TJ$9:$UC$9,0),ROWS('6. Patients'!DR$10:DR$107))),0))+
IFERROR(VLOOKUP($D107,$H$116:$L$146,COLUMNS($H$115:$J$115)-1+L$7,0)*$E107*$F107*'1. General Inputs'!$J$25,0),0),0)</f>
        <v>0</v>
      </c>
      <c r="M107" s="775">
        <f ca="1">ROUNDUP(IFERROR($F107*$E107*CHOOSE(M$7,
IFERROR(SUMPRODUCT('6. Patients'!CF$10:CF$107,OFFSET('6. Patients'!$DN$9,1,MATCH($D107,'6. Patients'!$DO$9:$FL$9,0),ROWS('6. Patients'!DS$10:DS$107))),0)+
IFERROR(SUMPRODUCT('6. Patients'!CF$10:CF$107,OFFSET('6. Patients'!$FM$9,1,MATCH($D107,'6. Patients'!$FN$9:$GG$9,0),ROWS('6. Patients'!DS$10:DS$107))),0)+
IFERROR(SUMPRODUCT('6. Patients'!CF$10:CF$107,OFFSET('6. Patients'!$GH$9,1,MATCH($D107,'6. Patients'!$GI$9:$IF$9,0),ROWS('6. Patients'!DS$10:DS$107))),0)+
IFERROR(SUMPRODUCT('6. Patients'!CF$10:CF$107,OFFSET('6. Patients'!$IG$9,1,MATCH($D107,'6. Patients'!$IH$9:$JA$9,0),ROWS('6. Patients'!DS$10:DS$107))),0),
IFERROR(SUMPRODUCT('6. Patients'!CF$10:CF$107,OFFSET('6. Patients'!$JB$9,1,MATCH($D107,'6. Patients'!$JC$9:$KZ$9,0),ROWS('6. Patients'!DS$10:DS$107))),0)+
IFERROR(SUMPRODUCT('6. Patients'!CF$10:CF$107,OFFSET('6. Patients'!$LA$9,1,MATCH($D107,'6. Patients'!$LB$9:$LU$9,0),ROWS('6. Patients'!DS$10:DS$107))),0)+
IFERROR(SUMPRODUCT('6. Patients'!CF$10:CF$107,OFFSET('6. Patients'!$LV$9,1,MATCH($D107,'6. Patients'!$LW$9:$NT$9,0),ROWS('6. Patients'!DS$10:DS$107))),0)+
IFERROR(SUMPRODUCT('6. Patients'!CF$10:CF$107,OFFSET('6. Patients'!$NU$9,1,MATCH($D107,'6. Patients'!$NV$9:$OO$9,0),ROWS('6. Patients'!DS$10:DS$107))),0),
IFERROR(SUMPRODUCT('6. Patients'!CF$10:CF$107,OFFSET('6. Patients'!$OP$9,1,MATCH($D107,'6. Patients'!$OQ$9:$QN$9,0),ROWS('6. Patients'!DS$10:DS$107))),0)+
IFERROR(SUMPRODUCT('6. Patients'!CF$10:CF$107,OFFSET('6. Patients'!$QO$9,1,MATCH($D107,'6. Patients'!$QP$9:$RI$9,0),ROWS('6. Patients'!DS$10:DS$107))),0)+
IFERROR(SUMPRODUCT('6. Patients'!CF$10:CF$107,OFFSET('6. Patients'!$RJ$9,1,MATCH($D107,'6. Patients'!$RK$9:$TH$9,0),ROWS('6. Patients'!DS$10:DS$107))),0)+
IFERROR(SUMPRODUCT('6. Patients'!CF$10:CF$107,OFFSET('6. Patients'!$TI$9,1,MATCH($D107,'6. Patients'!$TJ$9:$UC$9,0),ROWS('6. Patients'!DS$10:DS$107))),0))+
IFERROR(VLOOKUP($D107,$H$116:$L$146,COLUMNS($H$115:$J$115)-1+M$7,0)*$E107*$F107*'1. General Inputs'!$J$25,0),0),0)</f>
        <v>0</v>
      </c>
      <c r="N107" s="775">
        <f ca="1">ROUNDUP(IFERROR($F107*$E107*CHOOSE(N$7,
IFERROR(SUMPRODUCT('6. Patients'!CG$10:CG$107,OFFSET('6. Patients'!$DN$9,1,MATCH($D107,'6. Patients'!$DO$9:$FL$9,0),ROWS('6. Patients'!DT$10:DT$107))),0)+
IFERROR(SUMPRODUCT('6. Patients'!CG$10:CG$107,OFFSET('6. Patients'!$FM$9,1,MATCH($D107,'6. Patients'!$FN$9:$GG$9,0),ROWS('6. Patients'!DT$10:DT$107))),0)+
IFERROR(SUMPRODUCT('6. Patients'!CG$10:CG$107,OFFSET('6. Patients'!$GH$9,1,MATCH($D107,'6. Patients'!$GI$9:$IF$9,0),ROWS('6. Patients'!DT$10:DT$107))),0)+
IFERROR(SUMPRODUCT('6. Patients'!CG$10:CG$107,OFFSET('6. Patients'!$IG$9,1,MATCH($D107,'6. Patients'!$IH$9:$JA$9,0),ROWS('6. Patients'!DT$10:DT$107))),0),
IFERROR(SUMPRODUCT('6. Patients'!CG$10:CG$107,OFFSET('6. Patients'!$JB$9,1,MATCH($D107,'6. Patients'!$JC$9:$KZ$9,0),ROWS('6. Patients'!DT$10:DT$107))),0)+
IFERROR(SUMPRODUCT('6. Patients'!CG$10:CG$107,OFFSET('6. Patients'!$LA$9,1,MATCH($D107,'6. Patients'!$LB$9:$LU$9,0),ROWS('6. Patients'!DT$10:DT$107))),0)+
IFERROR(SUMPRODUCT('6. Patients'!CG$10:CG$107,OFFSET('6. Patients'!$LV$9,1,MATCH($D107,'6. Patients'!$LW$9:$NT$9,0),ROWS('6. Patients'!DT$10:DT$107))),0)+
IFERROR(SUMPRODUCT('6. Patients'!CG$10:CG$107,OFFSET('6. Patients'!$NU$9,1,MATCH($D107,'6. Patients'!$NV$9:$OO$9,0),ROWS('6. Patients'!DT$10:DT$107))),0),
IFERROR(SUMPRODUCT('6. Patients'!CG$10:CG$107,OFFSET('6. Patients'!$OP$9,1,MATCH($D107,'6. Patients'!$OQ$9:$QN$9,0),ROWS('6. Patients'!DT$10:DT$107))),0)+
IFERROR(SUMPRODUCT('6. Patients'!CG$10:CG$107,OFFSET('6. Patients'!$QO$9,1,MATCH($D107,'6. Patients'!$QP$9:$RI$9,0),ROWS('6. Patients'!DT$10:DT$107))),0)+
IFERROR(SUMPRODUCT('6. Patients'!CG$10:CG$107,OFFSET('6. Patients'!$RJ$9,1,MATCH($D107,'6. Patients'!$RK$9:$TH$9,0),ROWS('6. Patients'!DT$10:DT$107))),0)+
IFERROR(SUMPRODUCT('6. Patients'!CG$10:CG$107,OFFSET('6. Patients'!$TI$9,1,MATCH($D107,'6. Patients'!$TJ$9:$UC$9,0),ROWS('6. Patients'!DT$10:DT$107))),0))+
IFERROR(VLOOKUP($D107,$H$116:$L$146,COLUMNS($H$115:$J$115)-1+N$7,0)*$E107*$F107*'1. General Inputs'!$J$25,0),0),0)</f>
        <v>0</v>
      </c>
      <c r="O107" s="775">
        <f ca="1">ROUNDUP(IFERROR($F107*$E107*CHOOSE(O$7,
IFERROR(SUMPRODUCT('6. Patients'!CH$10:CH$107,OFFSET('6. Patients'!$DN$9,1,MATCH($D107,'6. Patients'!$DO$9:$FL$9,0),ROWS('6. Patients'!DU$10:DU$107))),0)+
IFERROR(SUMPRODUCT('6. Patients'!CH$10:CH$107,OFFSET('6. Patients'!$FM$9,1,MATCH($D107,'6. Patients'!$FN$9:$GG$9,0),ROWS('6. Patients'!DU$10:DU$107))),0)+
IFERROR(SUMPRODUCT('6. Patients'!CH$10:CH$107,OFFSET('6. Patients'!$GH$9,1,MATCH($D107,'6. Patients'!$GI$9:$IF$9,0),ROWS('6. Patients'!DU$10:DU$107))),0)+
IFERROR(SUMPRODUCT('6. Patients'!CH$10:CH$107,OFFSET('6. Patients'!$IG$9,1,MATCH($D107,'6. Patients'!$IH$9:$JA$9,0),ROWS('6. Patients'!DU$10:DU$107))),0),
IFERROR(SUMPRODUCT('6. Patients'!CH$10:CH$107,OFFSET('6. Patients'!$JB$9,1,MATCH($D107,'6. Patients'!$JC$9:$KZ$9,0),ROWS('6. Patients'!DU$10:DU$107))),0)+
IFERROR(SUMPRODUCT('6. Patients'!CH$10:CH$107,OFFSET('6. Patients'!$LA$9,1,MATCH($D107,'6. Patients'!$LB$9:$LU$9,0),ROWS('6. Patients'!DU$10:DU$107))),0)+
IFERROR(SUMPRODUCT('6. Patients'!CH$10:CH$107,OFFSET('6. Patients'!$LV$9,1,MATCH($D107,'6. Patients'!$LW$9:$NT$9,0),ROWS('6. Patients'!DU$10:DU$107))),0)+
IFERROR(SUMPRODUCT('6. Patients'!CH$10:CH$107,OFFSET('6. Patients'!$NU$9,1,MATCH($D107,'6. Patients'!$NV$9:$OO$9,0),ROWS('6. Patients'!DU$10:DU$107))),0),
IFERROR(SUMPRODUCT('6. Patients'!CH$10:CH$107,OFFSET('6. Patients'!$OP$9,1,MATCH($D107,'6. Patients'!$OQ$9:$QN$9,0),ROWS('6. Patients'!DU$10:DU$107))),0)+
IFERROR(SUMPRODUCT('6. Patients'!CH$10:CH$107,OFFSET('6. Patients'!$QO$9,1,MATCH($D107,'6. Patients'!$QP$9:$RI$9,0),ROWS('6. Patients'!DU$10:DU$107))),0)+
IFERROR(SUMPRODUCT('6. Patients'!CH$10:CH$107,OFFSET('6. Patients'!$RJ$9,1,MATCH($D107,'6. Patients'!$RK$9:$TH$9,0),ROWS('6. Patients'!DU$10:DU$107))),0)+
IFERROR(SUMPRODUCT('6. Patients'!CH$10:CH$107,OFFSET('6. Patients'!$TI$9,1,MATCH($D107,'6. Patients'!$TJ$9:$UC$9,0),ROWS('6. Patients'!DU$10:DU$107))),0))+
IFERROR(VLOOKUP($D107,$H$116:$L$146,COLUMNS($H$115:$J$115)-1+O$7,0)*$E107*$F107*'1. General Inputs'!$J$25,0),0),0)</f>
        <v>0</v>
      </c>
      <c r="P107" s="775">
        <f ca="1">ROUNDUP(IFERROR($F107*$E107*CHOOSE(P$7,
IFERROR(SUMPRODUCT('6. Patients'!CI$10:CI$107,OFFSET('6. Patients'!$DN$9,1,MATCH($D107,'6. Patients'!$DO$9:$FL$9,0),ROWS('6. Patients'!DV$10:DV$107))),0)+
IFERROR(SUMPRODUCT('6. Patients'!CI$10:CI$107,OFFSET('6. Patients'!$FM$9,1,MATCH($D107,'6. Patients'!$FN$9:$GG$9,0),ROWS('6. Patients'!DV$10:DV$107))),0)+
IFERROR(SUMPRODUCT('6. Patients'!CI$10:CI$107,OFFSET('6. Patients'!$GH$9,1,MATCH($D107,'6. Patients'!$GI$9:$IF$9,0),ROWS('6. Patients'!DV$10:DV$107))),0)+
IFERROR(SUMPRODUCT('6. Patients'!CI$10:CI$107,OFFSET('6. Patients'!$IG$9,1,MATCH($D107,'6. Patients'!$IH$9:$JA$9,0),ROWS('6. Patients'!DV$10:DV$107))),0),
IFERROR(SUMPRODUCT('6. Patients'!CI$10:CI$107,OFFSET('6. Patients'!$JB$9,1,MATCH($D107,'6. Patients'!$JC$9:$KZ$9,0),ROWS('6. Patients'!DV$10:DV$107))),0)+
IFERROR(SUMPRODUCT('6. Patients'!CI$10:CI$107,OFFSET('6. Patients'!$LA$9,1,MATCH($D107,'6. Patients'!$LB$9:$LU$9,0),ROWS('6. Patients'!DV$10:DV$107))),0)+
IFERROR(SUMPRODUCT('6. Patients'!CI$10:CI$107,OFFSET('6. Patients'!$LV$9,1,MATCH($D107,'6. Patients'!$LW$9:$NT$9,0),ROWS('6. Patients'!DV$10:DV$107))),0)+
IFERROR(SUMPRODUCT('6. Patients'!CI$10:CI$107,OFFSET('6. Patients'!$NU$9,1,MATCH($D107,'6. Patients'!$NV$9:$OO$9,0),ROWS('6. Patients'!DV$10:DV$107))),0),
IFERROR(SUMPRODUCT('6. Patients'!CI$10:CI$107,OFFSET('6. Patients'!$OP$9,1,MATCH($D107,'6. Patients'!$OQ$9:$QN$9,0),ROWS('6. Patients'!DV$10:DV$107))),0)+
IFERROR(SUMPRODUCT('6. Patients'!CI$10:CI$107,OFFSET('6. Patients'!$QO$9,1,MATCH($D107,'6. Patients'!$QP$9:$RI$9,0),ROWS('6. Patients'!DV$10:DV$107))),0)+
IFERROR(SUMPRODUCT('6. Patients'!CI$10:CI$107,OFFSET('6. Patients'!$RJ$9,1,MATCH($D107,'6. Patients'!$RK$9:$TH$9,0),ROWS('6. Patients'!DV$10:DV$107))),0)+
IFERROR(SUMPRODUCT('6. Patients'!CI$10:CI$107,OFFSET('6. Patients'!$TI$9,1,MATCH($D107,'6. Patients'!$TJ$9:$UC$9,0),ROWS('6. Patients'!DV$10:DV$107))),0))+
IFERROR(VLOOKUP($D107,$H$116:$L$146,COLUMNS($H$115:$J$115)-1+P$7,0)*$E107*$F107*'1. General Inputs'!$J$25,0),0),0)</f>
        <v>0</v>
      </c>
      <c r="Q107" s="775">
        <f ca="1">ROUNDUP(IFERROR($F107*$E107*CHOOSE(Q$7,
IFERROR(SUMPRODUCT('6. Patients'!CJ$10:CJ$107,OFFSET('6. Patients'!$DN$9,1,MATCH($D107,'6. Patients'!$DO$9:$FL$9,0),ROWS('6. Patients'!DW$10:DW$107))),0)+
IFERROR(SUMPRODUCT('6. Patients'!CJ$10:CJ$107,OFFSET('6. Patients'!$FM$9,1,MATCH($D107,'6. Patients'!$FN$9:$GG$9,0),ROWS('6. Patients'!DW$10:DW$107))),0)+
IFERROR(SUMPRODUCT('6. Patients'!CJ$10:CJ$107,OFFSET('6. Patients'!$GH$9,1,MATCH($D107,'6. Patients'!$GI$9:$IF$9,0),ROWS('6. Patients'!DW$10:DW$107))),0)+
IFERROR(SUMPRODUCT('6. Patients'!CJ$10:CJ$107,OFFSET('6. Patients'!$IG$9,1,MATCH($D107,'6. Patients'!$IH$9:$JA$9,0),ROWS('6. Patients'!DW$10:DW$107))),0),
IFERROR(SUMPRODUCT('6. Patients'!CJ$10:CJ$107,OFFSET('6. Patients'!$JB$9,1,MATCH($D107,'6. Patients'!$JC$9:$KZ$9,0),ROWS('6. Patients'!DW$10:DW$107))),0)+
IFERROR(SUMPRODUCT('6. Patients'!CJ$10:CJ$107,OFFSET('6. Patients'!$LA$9,1,MATCH($D107,'6. Patients'!$LB$9:$LU$9,0),ROWS('6. Patients'!DW$10:DW$107))),0)+
IFERROR(SUMPRODUCT('6. Patients'!CJ$10:CJ$107,OFFSET('6. Patients'!$LV$9,1,MATCH($D107,'6. Patients'!$LW$9:$NT$9,0),ROWS('6. Patients'!DW$10:DW$107))),0)+
IFERROR(SUMPRODUCT('6. Patients'!CJ$10:CJ$107,OFFSET('6. Patients'!$NU$9,1,MATCH($D107,'6. Patients'!$NV$9:$OO$9,0),ROWS('6. Patients'!DW$10:DW$107))),0),
IFERROR(SUMPRODUCT('6. Patients'!CJ$10:CJ$107,OFFSET('6. Patients'!$OP$9,1,MATCH($D107,'6. Patients'!$OQ$9:$QN$9,0),ROWS('6. Patients'!DW$10:DW$107))),0)+
IFERROR(SUMPRODUCT('6. Patients'!CJ$10:CJ$107,OFFSET('6. Patients'!$QO$9,1,MATCH($D107,'6. Patients'!$QP$9:$RI$9,0),ROWS('6. Patients'!DW$10:DW$107))),0)+
IFERROR(SUMPRODUCT('6. Patients'!CJ$10:CJ$107,OFFSET('6. Patients'!$RJ$9,1,MATCH($D107,'6. Patients'!$RK$9:$TH$9,0),ROWS('6. Patients'!DW$10:DW$107))),0)+
IFERROR(SUMPRODUCT('6. Patients'!CJ$10:CJ$107,OFFSET('6. Patients'!$TI$9,1,MATCH($D107,'6. Patients'!$TJ$9:$UC$9,0),ROWS('6. Patients'!DW$10:DW$107))),0))+
IFERROR(VLOOKUP($D107,$H$116:$L$146,COLUMNS($H$115:$J$115)-1+Q$7,0)*$E107*$F107*'1. General Inputs'!$J$25,0),0),0)</f>
        <v>0</v>
      </c>
      <c r="R107" s="775">
        <f ca="1">ROUNDUP(IFERROR($F107*$E107*CHOOSE(R$7,
IFERROR(SUMPRODUCT('6. Patients'!CK$10:CK$107,OFFSET('6. Patients'!$DN$9,1,MATCH($D107,'6. Patients'!$DO$9:$FL$9,0),ROWS('6. Patients'!DX$10:DX$107))),0)+
IFERROR(SUMPRODUCT('6. Patients'!CK$10:CK$107,OFFSET('6. Patients'!$FM$9,1,MATCH($D107,'6. Patients'!$FN$9:$GG$9,0),ROWS('6. Patients'!DX$10:DX$107))),0)+
IFERROR(SUMPRODUCT('6. Patients'!CK$10:CK$107,OFFSET('6. Patients'!$GH$9,1,MATCH($D107,'6. Patients'!$GI$9:$IF$9,0),ROWS('6. Patients'!DX$10:DX$107))),0)+
IFERROR(SUMPRODUCT('6. Patients'!CK$10:CK$107,OFFSET('6. Patients'!$IG$9,1,MATCH($D107,'6. Patients'!$IH$9:$JA$9,0),ROWS('6. Patients'!DX$10:DX$107))),0),
IFERROR(SUMPRODUCT('6. Patients'!CK$10:CK$107,OFFSET('6. Patients'!$JB$9,1,MATCH($D107,'6. Patients'!$JC$9:$KZ$9,0),ROWS('6. Patients'!DX$10:DX$107))),0)+
IFERROR(SUMPRODUCT('6. Patients'!CK$10:CK$107,OFFSET('6. Patients'!$LA$9,1,MATCH($D107,'6. Patients'!$LB$9:$LU$9,0),ROWS('6. Patients'!DX$10:DX$107))),0)+
IFERROR(SUMPRODUCT('6. Patients'!CK$10:CK$107,OFFSET('6. Patients'!$LV$9,1,MATCH($D107,'6. Patients'!$LW$9:$NT$9,0),ROWS('6. Patients'!DX$10:DX$107))),0)+
IFERROR(SUMPRODUCT('6. Patients'!CK$10:CK$107,OFFSET('6. Patients'!$NU$9,1,MATCH($D107,'6. Patients'!$NV$9:$OO$9,0),ROWS('6. Patients'!DX$10:DX$107))),0),
IFERROR(SUMPRODUCT('6. Patients'!CK$10:CK$107,OFFSET('6. Patients'!$OP$9,1,MATCH($D107,'6. Patients'!$OQ$9:$QN$9,0),ROWS('6. Patients'!DX$10:DX$107))),0)+
IFERROR(SUMPRODUCT('6. Patients'!CK$10:CK$107,OFFSET('6. Patients'!$QO$9,1,MATCH($D107,'6. Patients'!$QP$9:$RI$9,0),ROWS('6. Patients'!DX$10:DX$107))),0)+
IFERROR(SUMPRODUCT('6. Patients'!CK$10:CK$107,OFFSET('6. Patients'!$RJ$9,1,MATCH($D107,'6. Patients'!$RK$9:$TH$9,0),ROWS('6. Patients'!DX$10:DX$107))),0)+
IFERROR(SUMPRODUCT('6. Patients'!CK$10:CK$107,OFFSET('6. Patients'!$TI$9,1,MATCH($D107,'6. Patients'!$TJ$9:$UC$9,0),ROWS('6. Patients'!DX$10:DX$107))),0))+
IFERROR(VLOOKUP($D107,$H$116:$L$146,COLUMNS($H$115:$J$115)-1+R$7,0)*$E107*$F107*'1. General Inputs'!$J$25,0),0),0)</f>
        <v>0</v>
      </c>
      <c r="S107" s="775">
        <f ca="1">ROUNDUP(IFERROR($F107*$E107*CHOOSE(S$7,
IFERROR(SUMPRODUCT('6. Patients'!CL$10:CL$107,OFFSET('6. Patients'!$DN$9,1,MATCH($D107,'6. Patients'!$DO$9:$FL$9,0),ROWS('6. Patients'!DY$10:DY$107))),0)+
IFERROR(SUMPRODUCT('6. Patients'!CL$10:CL$107,OFFSET('6. Patients'!$FM$9,1,MATCH($D107,'6. Patients'!$FN$9:$GG$9,0),ROWS('6. Patients'!DY$10:DY$107))),0)+
IFERROR(SUMPRODUCT('6. Patients'!CL$10:CL$107,OFFSET('6. Patients'!$GH$9,1,MATCH($D107,'6. Patients'!$GI$9:$IF$9,0),ROWS('6. Patients'!DY$10:DY$107))),0)+
IFERROR(SUMPRODUCT('6. Patients'!CL$10:CL$107,OFFSET('6. Patients'!$IG$9,1,MATCH($D107,'6. Patients'!$IH$9:$JA$9,0),ROWS('6. Patients'!DY$10:DY$107))),0),
IFERROR(SUMPRODUCT('6. Patients'!CL$10:CL$107,OFFSET('6. Patients'!$JB$9,1,MATCH($D107,'6. Patients'!$JC$9:$KZ$9,0),ROWS('6. Patients'!DY$10:DY$107))),0)+
IFERROR(SUMPRODUCT('6. Patients'!CL$10:CL$107,OFFSET('6. Patients'!$LA$9,1,MATCH($D107,'6. Patients'!$LB$9:$LU$9,0),ROWS('6. Patients'!DY$10:DY$107))),0)+
IFERROR(SUMPRODUCT('6. Patients'!CL$10:CL$107,OFFSET('6. Patients'!$LV$9,1,MATCH($D107,'6. Patients'!$LW$9:$NT$9,0),ROWS('6. Patients'!DY$10:DY$107))),0)+
IFERROR(SUMPRODUCT('6. Patients'!CL$10:CL$107,OFFSET('6. Patients'!$NU$9,1,MATCH($D107,'6. Patients'!$NV$9:$OO$9,0),ROWS('6. Patients'!DY$10:DY$107))),0),
IFERROR(SUMPRODUCT('6. Patients'!CL$10:CL$107,OFFSET('6. Patients'!$OP$9,1,MATCH($D107,'6. Patients'!$OQ$9:$QN$9,0),ROWS('6. Patients'!DY$10:DY$107))),0)+
IFERROR(SUMPRODUCT('6. Patients'!CL$10:CL$107,OFFSET('6. Patients'!$QO$9,1,MATCH($D107,'6. Patients'!$QP$9:$RI$9,0),ROWS('6. Patients'!DY$10:DY$107))),0)+
IFERROR(SUMPRODUCT('6. Patients'!CL$10:CL$107,OFFSET('6. Patients'!$RJ$9,1,MATCH($D107,'6. Patients'!$RK$9:$TH$9,0),ROWS('6. Patients'!DY$10:DY$107))),0)+
IFERROR(SUMPRODUCT('6. Patients'!CL$10:CL$107,OFFSET('6. Patients'!$TI$9,1,MATCH($D107,'6. Patients'!$TJ$9:$UC$9,0),ROWS('6. Patients'!DY$10:DY$107))),0))+
IFERROR(VLOOKUP($D107,$H$116:$L$146,COLUMNS($H$115:$J$115)-1+S$7,0)*$E107*$F107*'1. General Inputs'!$J$25,0),0),0)</f>
        <v>0</v>
      </c>
      <c r="T107" s="775">
        <f ca="1">ROUNDUP(IFERROR($F107*$E107*CHOOSE(T$7,
IFERROR(SUMPRODUCT('6. Patients'!CM$10:CM$107,OFFSET('6. Patients'!$DN$9,1,MATCH($D107,'6. Patients'!$DO$9:$FL$9,0),ROWS('6. Patients'!DZ$10:DZ$107))),0)+
IFERROR(SUMPRODUCT('6. Patients'!CM$10:CM$107,OFFSET('6. Patients'!$FM$9,1,MATCH($D107,'6. Patients'!$FN$9:$GG$9,0),ROWS('6. Patients'!DZ$10:DZ$107))),0)+
IFERROR(SUMPRODUCT('6. Patients'!CM$10:CM$107,OFFSET('6. Patients'!$GH$9,1,MATCH($D107,'6. Patients'!$GI$9:$IF$9,0),ROWS('6. Patients'!DZ$10:DZ$107))),0)+
IFERROR(SUMPRODUCT('6. Patients'!CM$10:CM$107,OFFSET('6. Patients'!$IG$9,1,MATCH($D107,'6. Patients'!$IH$9:$JA$9,0),ROWS('6. Patients'!DZ$10:DZ$107))),0),
IFERROR(SUMPRODUCT('6. Patients'!CM$10:CM$107,OFFSET('6. Patients'!$JB$9,1,MATCH($D107,'6. Patients'!$JC$9:$KZ$9,0),ROWS('6. Patients'!DZ$10:DZ$107))),0)+
IFERROR(SUMPRODUCT('6. Patients'!CM$10:CM$107,OFFSET('6. Patients'!$LA$9,1,MATCH($D107,'6. Patients'!$LB$9:$LU$9,0),ROWS('6. Patients'!DZ$10:DZ$107))),0)+
IFERROR(SUMPRODUCT('6. Patients'!CM$10:CM$107,OFFSET('6. Patients'!$LV$9,1,MATCH($D107,'6. Patients'!$LW$9:$NT$9,0),ROWS('6. Patients'!DZ$10:DZ$107))),0)+
IFERROR(SUMPRODUCT('6. Patients'!CM$10:CM$107,OFFSET('6. Patients'!$NU$9,1,MATCH($D107,'6. Patients'!$NV$9:$OO$9,0),ROWS('6. Patients'!DZ$10:DZ$107))),0),
IFERROR(SUMPRODUCT('6. Patients'!CM$10:CM$107,OFFSET('6. Patients'!$OP$9,1,MATCH($D107,'6. Patients'!$OQ$9:$QN$9,0),ROWS('6. Patients'!DZ$10:DZ$107))),0)+
IFERROR(SUMPRODUCT('6. Patients'!CM$10:CM$107,OFFSET('6. Patients'!$QO$9,1,MATCH($D107,'6. Patients'!$QP$9:$RI$9,0),ROWS('6. Patients'!DZ$10:DZ$107))),0)+
IFERROR(SUMPRODUCT('6. Patients'!CM$10:CM$107,OFFSET('6. Patients'!$RJ$9,1,MATCH($D107,'6. Patients'!$RK$9:$TH$9,0),ROWS('6. Patients'!DZ$10:DZ$107))),0)+
IFERROR(SUMPRODUCT('6. Patients'!CM$10:CM$107,OFFSET('6. Patients'!$TI$9,1,MATCH($D107,'6. Patients'!$TJ$9:$UC$9,0),ROWS('6. Patients'!DZ$10:DZ$107))),0))+
IFERROR(VLOOKUP($D107,$H$116:$L$146,COLUMNS($H$115:$J$115)-1+T$7,0)*$E107*$F107*'1. General Inputs'!$J$25,0),0),0)</f>
        <v>0</v>
      </c>
      <c r="U107" s="775">
        <f ca="1">ROUNDUP(IFERROR($F107*$E107*CHOOSE(U$7,
IFERROR(SUMPRODUCT('6. Patients'!CN$10:CN$107,OFFSET('6. Patients'!$DN$9,1,MATCH($D107,'6. Patients'!$DO$9:$FL$9,0),ROWS('6. Patients'!EA$10:EA$107))),0)+
IFERROR(SUMPRODUCT('6. Patients'!CN$10:CN$107,OFFSET('6. Patients'!$FM$9,1,MATCH($D107,'6. Patients'!$FN$9:$GG$9,0),ROWS('6. Patients'!EA$10:EA$107))),0)+
IFERROR(SUMPRODUCT('6. Patients'!CN$10:CN$107,OFFSET('6. Patients'!$GH$9,1,MATCH($D107,'6. Patients'!$GI$9:$IF$9,0),ROWS('6. Patients'!EA$10:EA$107))),0)+
IFERROR(SUMPRODUCT('6. Patients'!CN$10:CN$107,OFFSET('6. Patients'!$IG$9,1,MATCH($D107,'6. Patients'!$IH$9:$JA$9,0),ROWS('6. Patients'!EA$10:EA$107))),0),
IFERROR(SUMPRODUCT('6. Patients'!CN$10:CN$107,OFFSET('6. Patients'!$JB$9,1,MATCH($D107,'6. Patients'!$JC$9:$KZ$9,0),ROWS('6. Patients'!EA$10:EA$107))),0)+
IFERROR(SUMPRODUCT('6. Patients'!CN$10:CN$107,OFFSET('6. Patients'!$LA$9,1,MATCH($D107,'6. Patients'!$LB$9:$LU$9,0),ROWS('6. Patients'!EA$10:EA$107))),0)+
IFERROR(SUMPRODUCT('6. Patients'!CN$10:CN$107,OFFSET('6. Patients'!$LV$9,1,MATCH($D107,'6. Patients'!$LW$9:$NT$9,0),ROWS('6. Patients'!EA$10:EA$107))),0)+
IFERROR(SUMPRODUCT('6. Patients'!CN$10:CN$107,OFFSET('6. Patients'!$NU$9,1,MATCH($D107,'6. Patients'!$NV$9:$OO$9,0),ROWS('6. Patients'!EA$10:EA$107))),0),
IFERROR(SUMPRODUCT('6. Patients'!CN$10:CN$107,OFFSET('6. Patients'!$OP$9,1,MATCH($D107,'6. Patients'!$OQ$9:$QN$9,0),ROWS('6. Patients'!EA$10:EA$107))),0)+
IFERROR(SUMPRODUCT('6. Patients'!CN$10:CN$107,OFFSET('6. Patients'!$QO$9,1,MATCH($D107,'6. Patients'!$QP$9:$RI$9,0),ROWS('6. Patients'!EA$10:EA$107))),0)+
IFERROR(SUMPRODUCT('6. Patients'!CN$10:CN$107,OFFSET('6. Patients'!$RJ$9,1,MATCH($D107,'6. Patients'!$RK$9:$TH$9,0),ROWS('6. Patients'!EA$10:EA$107))),0)+
IFERROR(SUMPRODUCT('6. Patients'!CN$10:CN$107,OFFSET('6. Patients'!$TI$9,1,MATCH($D107,'6. Patients'!$TJ$9:$UC$9,0),ROWS('6. Patients'!EA$10:EA$107))),0))+
IFERROR(VLOOKUP($D107,$H$116:$L$146,COLUMNS($H$115:$J$115)-1+U$7,0)*$E107*$F107*'1. General Inputs'!$J$25,0),0),0)</f>
        <v>0</v>
      </c>
      <c r="V107" s="775">
        <f ca="1">ROUNDUP(IFERROR($F107*$E107*CHOOSE(V$7,
IFERROR(SUMPRODUCT('6. Patients'!CO$10:CO$107,OFFSET('6. Patients'!$DN$9,1,MATCH($D107,'6. Patients'!$DO$9:$FL$9,0),ROWS('6. Patients'!EB$10:EB$107))),0)+
IFERROR(SUMPRODUCT('6. Patients'!CO$10:CO$107,OFFSET('6. Patients'!$FM$9,1,MATCH($D107,'6. Patients'!$FN$9:$GG$9,0),ROWS('6. Patients'!EB$10:EB$107))),0)+
IFERROR(SUMPRODUCT('6. Patients'!CO$10:CO$107,OFFSET('6. Patients'!$GH$9,1,MATCH($D107,'6. Patients'!$GI$9:$IF$9,0),ROWS('6. Patients'!EB$10:EB$107))),0)+
IFERROR(SUMPRODUCT('6. Patients'!CO$10:CO$107,OFFSET('6. Patients'!$IG$9,1,MATCH($D107,'6. Patients'!$IH$9:$JA$9,0),ROWS('6. Patients'!EB$10:EB$107))),0),
IFERROR(SUMPRODUCT('6. Patients'!CO$10:CO$107,OFFSET('6. Patients'!$JB$9,1,MATCH($D107,'6. Patients'!$JC$9:$KZ$9,0),ROWS('6. Patients'!EB$10:EB$107))),0)+
IFERROR(SUMPRODUCT('6. Patients'!CO$10:CO$107,OFFSET('6. Patients'!$LA$9,1,MATCH($D107,'6. Patients'!$LB$9:$LU$9,0),ROWS('6. Patients'!EB$10:EB$107))),0)+
IFERROR(SUMPRODUCT('6. Patients'!CO$10:CO$107,OFFSET('6. Patients'!$LV$9,1,MATCH($D107,'6. Patients'!$LW$9:$NT$9,0),ROWS('6. Patients'!EB$10:EB$107))),0)+
IFERROR(SUMPRODUCT('6. Patients'!CO$10:CO$107,OFFSET('6. Patients'!$NU$9,1,MATCH($D107,'6. Patients'!$NV$9:$OO$9,0),ROWS('6. Patients'!EB$10:EB$107))),0),
IFERROR(SUMPRODUCT('6. Patients'!CO$10:CO$107,OFFSET('6. Patients'!$OP$9,1,MATCH($D107,'6. Patients'!$OQ$9:$QN$9,0),ROWS('6. Patients'!EB$10:EB$107))),0)+
IFERROR(SUMPRODUCT('6. Patients'!CO$10:CO$107,OFFSET('6. Patients'!$QO$9,1,MATCH($D107,'6. Patients'!$QP$9:$RI$9,0),ROWS('6. Patients'!EB$10:EB$107))),0)+
IFERROR(SUMPRODUCT('6. Patients'!CO$10:CO$107,OFFSET('6. Patients'!$RJ$9,1,MATCH($D107,'6. Patients'!$RK$9:$TH$9,0),ROWS('6. Patients'!EB$10:EB$107))),0)+
IFERROR(SUMPRODUCT('6. Patients'!CO$10:CO$107,OFFSET('6. Patients'!$TI$9,1,MATCH($D107,'6. Patients'!$TJ$9:$UC$9,0),ROWS('6. Patients'!EB$10:EB$107))),0))+
IFERROR(VLOOKUP($D107,$H$116:$L$146,COLUMNS($H$115:$J$115)-1+V$7,0)*$E107*$F107*'1. General Inputs'!$J$25,0),0),0)</f>
        <v>0</v>
      </c>
      <c r="W107" s="775">
        <f ca="1">ROUNDUP(IFERROR($F107*$E107*CHOOSE(W$7,
IFERROR(SUMPRODUCT('6. Patients'!CP$10:CP$107,OFFSET('6. Patients'!$DN$9,1,MATCH($D107,'6. Patients'!$DO$9:$FL$9,0),ROWS('6. Patients'!EC$10:EC$107))),0)+
IFERROR(SUMPRODUCT('6. Patients'!CP$10:CP$107,OFFSET('6. Patients'!$FM$9,1,MATCH($D107,'6. Patients'!$FN$9:$GG$9,0),ROWS('6. Patients'!EC$10:EC$107))),0)+
IFERROR(SUMPRODUCT('6. Patients'!CP$10:CP$107,OFFSET('6. Patients'!$GH$9,1,MATCH($D107,'6. Patients'!$GI$9:$IF$9,0),ROWS('6. Patients'!EC$10:EC$107))),0)+
IFERROR(SUMPRODUCT('6. Patients'!CP$10:CP$107,OFFSET('6. Patients'!$IG$9,1,MATCH($D107,'6. Patients'!$IH$9:$JA$9,0),ROWS('6. Patients'!EC$10:EC$107))),0),
IFERROR(SUMPRODUCT('6. Patients'!CP$10:CP$107,OFFSET('6. Patients'!$JB$9,1,MATCH($D107,'6. Patients'!$JC$9:$KZ$9,0),ROWS('6. Patients'!EC$10:EC$107))),0)+
IFERROR(SUMPRODUCT('6. Patients'!CP$10:CP$107,OFFSET('6. Patients'!$LA$9,1,MATCH($D107,'6. Patients'!$LB$9:$LU$9,0),ROWS('6. Patients'!EC$10:EC$107))),0)+
IFERROR(SUMPRODUCT('6. Patients'!CP$10:CP$107,OFFSET('6. Patients'!$LV$9,1,MATCH($D107,'6. Patients'!$LW$9:$NT$9,0),ROWS('6. Patients'!EC$10:EC$107))),0)+
IFERROR(SUMPRODUCT('6. Patients'!CP$10:CP$107,OFFSET('6. Patients'!$NU$9,1,MATCH($D107,'6. Patients'!$NV$9:$OO$9,0),ROWS('6. Patients'!EC$10:EC$107))),0),
IFERROR(SUMPRODUCT('6. Patients'!CP$10:CP$107,OFFSET('6. Patients'!$OP$9,1,MATCH($D107,'6. Patients'!$OQ$9:$QN$9,0),ROWS('6. Patients'!EC$10:EC$107))),0)+
IFERROR(SUMPRODUCT('6. Patients'!CP$10:CP$107,OFFSET('6. Patients'!$QO$9,1,MATCH($D107,'6. Patients'!$QP$9:$RI$9,0),ROWS('6. Patients'!EC$10:EC$107))),0)+
IFERROR(SUMPRODUCT('6. Patients'!CP$10:CP$107,OFFSET('6. Patients'!$RJ$9,1,MATCH($D107,'6. Patients'!$RK$9:$TH$9,0),ROWS('6. Patients'!EC$10:EC$107))),0)+
IFERROR(SUMPRODUCT('6. Patients'!CP$10:CP$107,OFFSET('6. Patients'!$TI$9,1,MATCH($D107,'6. Patients'!$TJ$9:$UC$9,0),ROWS('6. Patients'!EC$10:EC$107))),0))+
IFERROR(VLOOKUP($D107,$H$116:$L$146,COLUMNS($H$115:$J$115)-1+W$7,0)*$E107*$F107*'1. General Inputs'!$J$25,0),0),0)</f>
        <v>0</v>
      </c>
      <c r="X107" s="775">
        <f ca="1">ROUNDUP(IFERROR($F107*$E107*CHOOSE(X$7,
IFERROR(SUMPRODUCT('6. Patients'!CQ$10:CQ$107,OFFSET('6. Patients'!$DN$9,1,MATCH($D107,'6. Patients'!$DO$9:$FL$9,0),ROWS('6. Patients'!ED$10:ED$107))),0)+
IFERROR(SUMPRODUCT('6. Patients'!CQ$10:CQ$107,OFFSET('6. Patients'!$FM$9,1,MATCH($D107,'6. Patients'!$FN$9:$GG$9,0),ROWS('6. Patients'!ED$10:ED$107))),0)+
IFERROR(SUMPRODUCT('6. Patients'!CQ$10:CQ$107,OFFSET('6. Patients'!$GH$9,1,MATCH($D107,'6. Patients'!$GI$9:$IF$9,0),ROWS('6. Patients'!ED$10:ED$107))),0)+
IFERROR(SUMPRODUCT('6. Patients'!CQ$10:CQ$107,OFFSET('6. Patients'!$IG$9,1,MATCH($D107,'6. Patients'!$IH$9:$JA$9,0),ROWS('6. Patients'!ED$10:ED$107))),0),
IFERROR(SUMPRODUCT('6. Patients'!CQ$10:CQ$107,OFFSET('6. Patients'!$JB$9,1,MATCH($D107,'6. Patients'!$JC$9:$KZ$9,0),ROWS('6. Patients'!ED$10:ED$107))),0)+
IFERROR(SUMPRODUCT('6. Patients'!CQ$10:CQ$107,OFFSET('6. Patients'!$LA$9,1,MATCH($D107,'6. Patients'!$LB$9:$LU$9,0),ROWS('6. Patients'!ED$10:ED$107))),0)+
IFERROR(SUMPRODUCT('6. Patients'!CQ$10:CQ$107,OFFSET('6. Patients'!$LV$9,1,MATCH($D107,'6. Patients'!$LW$9:$NT$9,0),ROWS('6. Patients'!ED$10:ED$107))),0)+
IFERROR(SUMPRODUCT('6. Patients'!CQ$10:CQ$107,OFFSET('6. Patients'!$NU$9,1,MATCH($D107,'6. Patients'!$NV$9:$OO$9,0),ROWS('6. Patients'!ED$10:ED$107))),0),
IFERROR(SUMPRODUCT('6. Patients'!CQ$10:CQ$107,OFFSET('6. Patients'!$OP$9,1,MATCH($D107,'6. Patients'!$OQ$9:$QN$9,0),ROWS('6. Patients'!ED$10:ED$107))),0)+
IFERROR(SUMPRODUCT('6. Patients'!CQ$10:CQ$107,OFFSET('6. Patients'!$QO$9,1,MATCH($D107,'6. Patients'!$QP$9:$RI$9,0),ROWS('6. Patients'!ED$10:ED$107))),0)+
IFERROR(SUMPRODUCT('6. Patients'!CQ$10:CQ$107,OFFSET('6. Patients'!$RJ$9,1,MATCH($D107,'6. Patients'!$RK$9:$TH$9,0),ROWS('6. Patients'!ED$10:ED$107))),0)+
IFERROR(SUMPRODUCT('6. Patients'!CQ$10:CQ$107,OFFSET('6. Patients'!$TI$9,1,MATCH($D107,'6. Patients'!$TJ$9:$UC$9,0),ROWS('6. Patients'!ED$10:ED$107))),0))+
IFERROR(VLOOKUP($D107,$H$116:$L$146,COLUMNS($H$115:$J$115)-1+X$7,0)*$E107*$F107*'1. General Inputs'!$J$25,0),0),0)</f>
        <v>0</v>
      </c>
      <c r="Y107" s="775">
        <f ca="1">ROUNDUP(IFERROR($F107*$E107*CHOOSE(Y$7,
IFERROR(SUMPRODUCT('6. Patients'!CR$10:CR$107,OFFSET('6. Patients'!$DN$9,1,MATCH($D107,'6. Patients'!$DO$9:$FL$9,0),ROWS('6. Patients'!EE$10:EE$107))),0)+
IFERROR(SUMPRODUCT('6. Patients'!CR$10:CR$107,OFFSET('6. Patients'!$FM$9,1,MATCH($D107,'6. Patients'!$FN$9:$GG$9,0),ROWS('6. Patients'!EE$10:EE$107))),0)+
IFERROR(SUMPRODUCT('6. Patients'!CR$10:CR$107,OFFSET('6. Patients'!$GH$9,1,MATCH($D107,'6. Patients'!$GI$9:$IF$9,0),ROWS('6. Patients'!EE$10:EE$107))),0)+
IFERROR(SUMPRODUCT('6. Patients'!CR$10:CR$107,OFFSET('6. Patients'!$IG$9,1,MATCH($D107,'6. Patients'!$IH$9:$JA$9,0),ROWS('6. Patients'!EE$10:EE$107))),0),
IFERROR(SUMPRODUCT('6. Patients'!CR$10:CR$107,OFFSET('6. Patients'!$JB$9,1,MATCH($D107,'6. Patients'!$JC$9:$KZ$9,0),ROWS('6. Patients'!EE$10:EE$107))),0)+
IFERROR(SUMPRODUCT('6. Patients'!CR$10:CR$107,OFFSET('6. Patients'!$LA$9,1,MATCH($D107,'6. Patients'!$LB$9:$LU$9,0),ROWS('6. Patients'!EE$10:EE$107))),0)+
IFERROR(SUMPRODUCT('6. Patients'!CR$10:CR$107,OFFSET('6. Patients'!$LV$9,1,MATCH($D107,'6. Patients'!$LW$9:$NT$9,0),ROWS('6. Patients'!EE$10:EE$107))),0)+
IFERROR(SUMPRODUCT('6. Patients'!CR$10:CR$107,OFFSET('6. Patients'!$NU$9,1,MATCH($D107,'6. Patients'!$NV$9:$OO$9,0),ROWS('6. Patients'!EE$10:EE$107))),0),
IFERROR(SUMPRODUCT('6. Patients'!CR$10:CR$107,OFFSET('6. Patients'!$OP$9,1,MATCH($D107,'6. Patients'!$OQ$9:$QN$9,0),ROWS('6. Patients'!EE$10:EE$107))),0)+
IFERROR(SUMPRODUCT('6. Patients'!CR$10:CR$107,OFFSET('6. Patients'!$QO$9,1,MATCH($D107,'6. Patients'!$QP$9:$RI$9,0),ROWS('6. Patients'!EE$10:EE$107))),0)+
IFERROR(SUMPRODUCT('6. Patients'!CR$10:CR$107,OFFSET('6. Patients'!$RJ$9,1,MATCH($D107,'6. Patients'!$RK$9:$TH$9,0),ROWS('6. Patients'!EE$10:EE$107))),0)+
IFERROR(SUMPRODUCT('6. Patients'!CR$10:CR$107,OFFSET('6. Patients'!$TI$9,1,MATCH($D107,'6. Patients'!$TJ$9:$UC$9,0),ROWS('6. Patients'!EE$10:EE$107))),0))+
IFERROR(VLOOKUP($D107,$H$116:$L$146,COLUMNS($H$115:$J$115)-1+Y$7,0)*$E107*$F107*'1. General Inputs'!$J$25,0),0),0)</f>
        <v>0</v>
      </c>
      <c r="Z107" s="775">
        <f ca="1">ROUNDUP(IFERROR($F107*$E107*CHOOSE(Z$7,
IFERROR(SUMPRODUCT('6. Patients'!CS$10:CS$107,OFFSET('6. Patients'!$DN$9,1,MATCH($D107,'6. Patients'!$DO$9:$FL$9,0),ROWS('6. Patients'!EF$10:EF$107))),0)+
IFERROR(SUMPRODUCT('6. Patients'!CS$10:CS$107,OFFSET('6. Patients'!$FM$9,1,MATCH($D107,'6. Patients'!$FN$9:$GG$9,0),ROWS('6. Patients'!EF$10:EF$107))),0)+
IFERROR(SUMPRODUCT('6. Patients'!CS$10:CS$107,OFFSET('6. Patients'!$GH$9,1,MATCH($D107,'6. Patients'!$GI$9:$IF$9,0),ROWS('6. Patients'!EF$10:EF$107))),0)+
IFERROR(SUMPRODUCT('6. Patients'!CS$10:CS$107,OFFSET('6. Patients'!$IG$9,1,MATCH($D107,'6. Patients'!$IH$9:$JA$9,0),ROWS('6. Patients'!EF$10:EF$107))),0),
IFERROR(SUMPRODUCT('6. Patients'!CS$10:CS$107,OFFSET('6. Patients'!$JB$9,1,MATCH($D107,'6. Patients'!$JC$9:$KZ$9,0),ROWS('6. Patients'!EF$10:EF$107))),0)+
IFERROR(SUMPRODUCT('6. Patients'!CS$10:CS$107,OFFSET('6. Patients'!$LA$9,1,MATCH($D107,'6. Patients'!$LB$9:$LU$9,0),ROWS('6. Patients'!EF$10:EF$107))),0)+
IFERROR(SUMPRODUCT('6. Patients'!CS$10:CS$107,OFFSET('6. Patients'!$LV$9,1,MATCH($D107,'6. Patients'!$LW$9:$NT$9,0),ROWS('6. Patients'!EF$10:EF$107))),0)+
IFERROR(SUMPRODUCT('6. Patients'!CS$10:CS$107,OFFSET('6. Patients'!$NU$9,1,MATCH($D107,'6. Patients'!$NV$9:$OO$9,0),ROWS('6. Patients'!EF$10:EF$107))),0),
IFERROR(SUMPRODUCT('6. Patients'!CS$10:CS$107,OFFSET('6. Patients'!$OP$9,1,MATCH($D107,'6. Patients'!$OQ$9:$QN$9,0),ROWS('6. Patients'!EF$10:EF$107))),0)+
IFERROR(SUMPRODUCT('6. Patients'!CS$10:CS$107,OFFSET('6. Patients'!$QO$9,1,MATCH($D107,'6. Patients'!$QP$9:$RI$9,0),ROWS('6. Patients'!EF$10:EF$107))),0)+
IFERROR(SUMPRODUCT('6. Patients'!CS$10:CS$107,OFFSET('6. Patients'!$RJ$9,1,MATCH($D107,'6. Patients'!$RK$9:$TH$9,0),ROWS('6. Patients'!EF$10:EF$107))),0)+
IFERROR(SUMPRODUCT('6. Patients'!CS$10:CS$107,OFFSET('6. Patients'!$TI$9,1,MATCH($D107,'6. Patients'!$TJ$9:$UC$9,0),ROWS('6. Patients'!EF$10:EF$107))),0))+
IFERROR(VLOOKUP($D107,$H$116:$L$146,COLUMNS($H$115:$J$115)-1+Z$7,0)*$E107*$F107*'1. General Inputs'!$J$25,0),0),0)</f>
        <v>0</v>
      </c>
      <c r="AA107" s="775">
        <f ca="1">ROUNDUP(IFERROR($F107*$E107*CHOOSE(AA$7,
IFERROR(SUMPRODUCT('6. Patients'!CT$10:CT$107,OFFSET('6. Patients'!$DN$9,1,MATCH($D107,'6. Patients'!$DO$9:$FL$9,0),ROWS('6. Patients'!EG$10:EG$107))),0)+
IFERROR(SUMPRODUCT('6. Patients'!CT$10:CT$107,OFFSET('6. Patients'!$FM$9,1,MATCH($D107,'6. Patients'!$FN$9:$GG$9,0),ROWS('6. Patients'!EG$10:EG$107))),0)+
IFERROR(SUMPRODUCT('6. Patients'!CT$10:CT$107,OFFSET('6. Patients'!$GH$9,1,MATCH($D107,'6. Patients'!$GI$9:$IF$9,0),ROWS('6. Patients'!EG$10:EG$107))),0)+
IFERROR(SUMPRODUCT('6. Patients'!CT$10:CT$107,OFFSET('6. Patients'!$IG$9,1,MATCH($D107,'6. Patients'!$IH$9:$JA$9,0),ROWS('6. Patients'!EG$10:EG$107))),0),
IFERROR(SUMPRODUCT('6. Patients'!CT$10:CT$107,OFFSET('6. Patients'!$JB$9,1,MATCH($D107,'6. Patients'!$JC$9:$KZ$9,0),ROWS('6. Patients'!EG$10:EG$107))),0)+
IFERROR(SUMPRODUCT('6. Patients'!CT$10:CT$107,OFFSET('6. Patients'!$LA$9,1,MATCH($D107,'6. Patients'!$LB$9:$LU$9,0),ROWS('6. Patients'!EG$10:EG$107))),0)+
IFERROR(SUMPRODUCT('6. Patients'!CT$10:CT$107,OFFSET('6. Patients'!$LV$9,1,MATCH($D107,'6. Patients'!$LW$9:$NT$9,0),ROWS('6. Patients'!EG$10:EG$107))),0)+
IFERROR(SUMPRODUCT('6. Patients'!CT$10:CT$107,OFFSET('6. Patients'!$NU$9,1,MATCH($D107,'6. Patients'!$NV$9:$OO$9,0),ROWS('6. Patients'!EG$10:EG$107))),0),
IFERROR(SUMPRODUCT('6. Patients'!CT$10:CT$107,OFFSET('6. Patients'!$OP$9,1,MATCH($D107,'6. Patients'!$OQ$9:$QN$9,0),ROWS('6. Patients'!EG$10:EG$107))),0)+
IFERROR(SUMPRODUCT('6. Patients'!CT$10:CT$107,OFFSET('6. Patients'!$QO$9,1,MATCH($D107,'6. Patients'!$QP$9:$RI$9,0),ROWS('6. Patients'!EG$10:EG$107))),0)+
IFERROR(SUMPRODUCT('6. Patients'!CT$10:CT$107,OFFSET('6. Patients'!$RJ$9,1,MATCH($D107,'6. Patients'!$RK$9:$TH$9,0),ROWS('6. Patients'!EG$10:EG$107))),0)+
IFERROR(SUMPRODUCT('6. Patients'!CT$10:CT$107,OFFSET('6. Patients'!$TI$9,1,MATCH($D107,'6. Patients'!$TJ$9:$UC$9,0),ROWS('6. Patients'!EG$10:EG$107))),0))+
IFERROR(VLOOKUP($D107,$H$116:$L$146,COLUMNS($H$115:$J$115)-1+AA$7,0)*$E107*$F107*'1. General Inputs'!$J$25,0),0),0)</f>
        <v>0</v>
      </c>
      <c r="AB107" s="775">
        <f ca="1">ROUNDUP(IFERROR($F107*$E107*CHOOSE(AB$7,
IFERROR(SUMPRODUCT('6. Patients'!CU$10:CU$107,OFFSET('6. Patients'!$DN$9,1,MATCH($D107,'6. Patients'!$DO$9:$FL$9,0),ROWS('6. Patients'!EH$10:EH$107))),0)+
IFERROR(SUMPRODUCT('6. Patients'!CU$10:CU$107,OFFSET('6. Patients'!$FM$9,1,MATCH($D107,'6. Patients'!$FN$9:$GG$9,0),ROWS('6. Patients'!EH$10:EH$107))),0)+
IFERROR(SUMPRODUCT('6. Patients'!CU$10:CU$107,OFFSET('6. Patients'!$GH$9,1,MATCH($D107,'6. Patients'!$GI$9:$IF$9,0),ROWS('6. Patients'!EH$10:EH$107))),0)+
IFERROR(SUMPRODUCT('6. Patients'!CU$10:CU$107,OFFSET('6. Patients'!$IG$9,1,MATCH($D107,'6. Patients'!$IH$9:$JA$9,0),ROWS('6. Patients'!EH$10:EH$107))),0),
IFERROR(SUMPRODUCT('6. Patients'!CU$10:CU$107,OFFSET('6. Patients'!$JB$9,1,MATCH($D107,'6. Patients'!$JC$9:$KZ$9,0),ROWS('6. Patients'!EH$10:EH$107))),0)+
IFERROR(SUMPRODUCT('6. Patients'!CU$10:CU$107,OFFSET('6. Patients'!$LA$9,1,MATCH($D107,'6. Patients'!$LB$9:$LU$9,0),ROWS('6. Patients'!EH$10:EH$107))),0)+
IFERROR(SUMPRODUCT('6. Patients'!CU$10:CU$107,OFFSET('6. Patients'!$LV$9,1,MATCH($D107,'6. Patients'!$LW$9:$NT$9,0),ROWS('6. Patients'!EH$10:EH$107))),0)+
IFERROR(SUMPRODUCT('6. Patients'!CU$10:CU$107,OFFSET('6. Patients'!$NU$9,1,MATCH($D107,'6. Patients'!$NV$9:$OO$9,0),ROWS('6. Patients'!EH$10:EH$107))),0),
IFERROR(SUMPRODUCT('6. Patients'!CU$10:CU$107,OFFSET('6. Patients'!$OP$9,1,MATCH($D107,'6. Patients'!$OQ$9:$QN$9,0),ROWS('6. Patients'!EH$10:EH$107))),0)+
IFERROR(SUMPRODUCT('6. Patients'!CU$10:CU$107,OFFSET('6. Patients'!$QO$9,1,MATCH($D107,'6. Patients'!$QP$9:$RI$9,0),ROWS('6. Patients'!EH$10:EH$107))),0)+
IFERROR(SUMPRODUCT('6. Patients'!CU$10:CU$107,OFFSET('6. Patients'!$RJ$9,1,MATCH($D107,'6. Patients'!$RK$9:$TH$9,0),ROWS('6. Patients'!EH$10:EH$107))),0)+
IFERROR(SUMPRODUCT('6. Patients'!CU$10:CU$107,OFFSET('6. Patients'!$TI$9,1,MATCH($D107,'6. Patients'!$TJ$9:$UC$9,0),ROWS('6. Patients'!EH$10:EH$107))),0))+
IFERROR(VLOOKUP($D107,$H$116:$L$146,COLUMNS($H$115:$J$115)-1+AB$7,0)*$E107*$F107*'1. General Inputs'!$J$25,0),0),0)</f>
        <v>0</v>
      </c>
      <c r="AC107" s="775">
        <f ca="1">ROUNDUP(IFERROR($F107*$E107*CHOOSE(AC$7,
IFERROR(SUMPRODUCT('6. Patients'!CV$10:CV$107,OFFSET('6. Patients'!$DN$9,1,MATCH($D107,'6. Patients'!$DO$9:$FL$9,0),ROWS('6. Patients'!EI$10:EI$107))),0)+
IFERROR(SUMPRODUCT('6. Patients'!CV$10:CV$107,OFFSET('6. Patients'!$FM$9,1,MATCH($D107,'6. Patients'!$FN$9:$GG$9,0),ROWS('6. Patients'!EI$10:EI$107))),0)+
IFERROR(SUMPRODUCT('6. Patients'!CV$10:CV$107,OFFSET('6. Patients'!$GH$9,1,MATCH($D107,'6. Patients'!$GI$9:$IF$9,0),ROWS('6. Patients'!EI$10:EI$107))),0)+
IFERROR(SUMPRODUCT('6. Patients'!CV$10:CV$107,OFFSET('6. Patients'!$IG$9,1,MATCH($D107,'6. Patients'!$IH$9:$JA$9,0),ROWS('6. Patients'!EI$10:EI$107))),0),
IFERROR(SUMPRODUCT('6. Patients'!CV$10:CV$107,OFFSET('6. Patients'!$JB$9,1,MATCH($D107,'6. Patients'!$JC$9:$KZ$9,0),ROWS('6. Patients'!EI$10:EI$107))),0)+
IFERROR(SUMPRODUCT('6. Patients'!CV$10:CV$107,OFFSET('6. Patients'!$LA$9,1,MATCH($D107,'6. Patients'!$LB$9:$LU$9,0),ROWS('6. Patients'!EI$10:EI$107))),0)+
IFERROR(SUMPRODUCT('6. Patients'!CV$10:CV$107,OFFSET('6. Patients'!$LV$9,1,MATCH($D107,'6. Patients'!$LW$9:$NT$9,0),ROWS('6. Patients'!EI$10:EI$107))),0)+
IFERROR(SUMPRODUCT('6. Patients'!CV$10:CV$107,OFFSET('6. Patients'!$NU$9,1,MATCH($D107,'6. Patients'!$NV$9:$OO$9,0),ROWS('6. Patients'!EI$10:EI$107))),0),
IFERROR(SUMPRODUCT('6. Patients'!CV$10:CV$107,OFFSET('6. Patients'!$OP$9,1,MATCH($D107,'6. Patients'!$OQ$9:$QN$9,0),ROWS('6. Patients'!EI$10:EI$107))),0)+
IFERROR(SUMPRODUCT('6. Patients'!CV$10:CV$107,OFFSET('6. Patients'!$QO$9,1,MATCH($D107,'6. Patients'!$QP$9:$RI$9,0),ROWS('6. Patients'!EI$10:EI$107))),0)+
IFERROR(SUMPRODUCT('6. Patients'!CV$10:CV$107,OFFSET('6. Patients'!$RJ$9,1,MATCH($D107,'6. Patients'!$RK$9:$TH$9,0),ROWS('6. Patients'!EI$10:EI$107))),0)+
IFERROR(SUMPRODUCT('6. Patients'!CV$10:CV$107,OFFSET('6. Patients'!$TI$9,1,MATCH($D107,'6. Patients'!$TJ$9:$UC$9,0),ROWS('6. Patients'!EI$10:EI$107))),0))+
IFERROR(VLOOKUP($D107,$H$116:$L$146,COLUMNS($H$115:$J$115)-1+AC$7,0)*$E107*$F107*'1. General Inputs'!$J$25,0),0),0)</f>
        <v>0</v>
      </c>
      <c r="AD107" s="775">
        <f ca="1">ROUNDUP(IFERROR($F107*$E107*CHOOSE(AD$7,
IFERROR(SUMPRODUCT('6. Patients'!CW$10:CW$107,OFFSET('6. Patients'!$DN$9,1,MATCH($D107,'6. Patients'!$DO$9:$FL$9,0),ROWS('6. Patients'!EJ$10:EJ$107))),0)+
IFERROR(SUMPRODUCT('6. Patients'!CW$10:CW$107,OFFSET('6. Patients'!$FM$9,1,MATCH($D107,'6. Patients'!$FN$9:$GG$9,0),ROWS('6. Patients'!EJ$10:EJ$107))),0)+
IFERROR(SUMPRODUCT('6. Patients'!CW$10:CW$107,OFFSET('6. Patients'!$GH$9,1,MATCH($D107,'6. Patients'!$GI$9:$IF$9,0),ROWS('6. Patients'!EJ$10:EJ$107))),0)+
IFERROR(SUMPRODUCT('6. Patients'!CW$10:CW$107,OFFSET('6. Patients'!$IG$9,1,MATCH($D107,'6. Patients'!$IH$9:$JA$9,0),ROWS('6. Patients'!EJ$10:EJ$107))),0),
IFERROR(SUMPRODUCT('6. Patients'!CW$10:CW$107,OFFSET('6. Patients'!$JB$9,1,MATCH($D107,'6. Patients'!$JC$9:$KZ$9,0),ROWS('6. Patients'!EJ$10:EJ$107))),0)+
IFERROR(SUMPRODUCT('6. Patients'!CW$10:CW$107,OFFSET('6. Patients'!$LA$9,1,MATCH($D107,'6. Patients'!$LB$9:$LU$9,0),ROWS('6. Patients'!EJ$10:EJ$107))),0)+
IFERROR(SUMPRODUCT('6. Patients'!CW$10:CW$107,OFFSET('6. Patients'!$LV$9,1,MATCH($D107,'6. Patients'!$LW$9:$NT$9,0),ROWS('6. Patients'!EJ$10:EJ$107))),0)+
IFERROR(SUMPRODUCT('6. Patients'!CW$10:CW$107,OFFSET('6. Patients'!$NU$9,1,MATCH($D107,'6. Patients'!$NV$9:$OO$9,0),ROWS('6. Patients'!EJ$10:EJ$107))),0),
IFERROR(SUMPRODUCT('6. Patients'!CW$10:CW$107,OFFSET('6. Patients'!$OP$9,1,MATCH($D107,'6. Patients'!$OQ$9:$QN$9,0),ROWS('6. Patients'!EJ$10:EJ$107))),0)+
IFERROR(SUMPRODUCT('6. Patients'!CW$10:CW$107,OFFSET('6. Patients'!$QO$9,1,MATCH($D107,'6. Patients'!$QP$9:$RI$9,0),ROWS('6. Patients'!EJ$10:EJ$107))),0)+
IFERROR(SUMPRODUCT('6. Patients'!CW$10:CW$107,OFFSET('6. Patients'!$RJ$9,1,MATCH($D107,'6. Patients'!$RK$9:$TH$9,0),ROWS('6. Patients'!EJ$10:EJ$107))),0)+
IFERROR(SUMPRODUCT('6. Patients'!CW$10:CW$107,OFFSET('6. Patients'!$TI$9,1,MATCH($D107,'6. Patients'!$TJ$9:$UC$9,0),ROWS('6. Patients'!EJ$10:EJ$107))),0))+
IFERROR(VLOOKUP($D107,$H$116:$L$146,COLUMNS($H$115:$J$115)-1+AD$7,0)*$E107*$F107*'1. General Inputs'!$J$25,0),0),0)</f>
        <v>0</v>
      </c>
      <c r="AE107" s="775">
        <f ca="1">ROUNDUP(IFERROR($F107*$E107*CHOOSE(AE$7,
IFERROR(SUMPRODUCT('6. Patients'!CX$10:CX$107,OFFSET('6. Patients'!$DN$9,1,MATCH($D107,'6. Patients'!$DO$9:$FL$9,0),ROWS('6. Patients'!EK$10:EK$107))),0)+
IFERROR(SUMPRODUCT('6. Patients'!CX$10:CX$107,OFFSET('6. Patients'!$FM$9,1,MATCH($D107,'6. Patients'!$FN$9:$GG$9,0),ROWS('6. Patients'!EK$10:EK$107))),0)+
IFERROR(SUMPRODUCT('6. Patients'!CX$10:CX$107,OFFSET('6. Patients'!$GH$9,1,MATCH($D107,'6. Patients'!$GI$9:$IF$9,0),ROWS('6. Patients'!EK$10:EK$107))),0)+
IFERROR(SUMPRODUCT('6. Patients'!CX$10:CX$107,OFFSET('6. Patients'!$IG$9,1,MATCH($D107,'6. Patients'!$IH$9:$JA$9,0),ROWS('6. Patients'!EK$10:EK$107))),0),
IFERROR(SUMPRODUCT('6. Patients'!CX$10:CX$107,OFFSET('6. Patients'!$JB$9,1,MATCH($D107,'6. Patients'!$JC$9:$KZ$9,0),ROWS('6. Patients'!EK$10:EK$107))),0)+
IFERROR(SUMPRODUCT('6. Patients'!CX$10:CX$107,OFFSET('6. Patients'!$LA$9,1,MATCH($D107,'6. Patients'!$LB$9:$LU$9,0),ROWS('6. Patients'!EK$10:EK$107))),0)+
IFERROR(SUMPRODUCT('6. Patients'!CX$10:CX$107,OFFSET('6. Patients'!$LV$9,1,MATCH($D107,'6. Patients'!$LW$9:$NT$9,0),ROWS('6. Patients'!EK$10:EK$107))),0)+
IFERROR(SUMPRODUCT('6. Patients'!CX$10:CX$107,OFFSET('6. Patients'!$NU$9,1,MATCH($D107,'6. Patients'!$NV$9:$OO$9,0),ROWS('6. Patients'!EK$10:EK$107))),0),
IFERROR(SUMPRODUCT('6. Patients'!CX$10:CX$107,OFFSET('6. Patients'!$OP$9,1,MATCH($D107,'6. Patients'!$OQ$9:$QN$9,0),ROWS('6. Patients'!EK$10:EK$107))),0)+
IFERROR(SUMPRODUCT('6. Patients'!CX$10:CX$107,OFFSET('6. Patients'!$QO$9,1,MATCH($D107,'6. Patients'!$QP$9:$RI$9,0),ROWS('6. Patients'!EK$10:EK$107))),0)+
IFERROR(SUMPRODUCT('6. Patients'!CX$10:CX$107,OFFSET('6. Patients'!$RJ$9,1,MATCH($D107,'6. Patients'!$RK$9:$TH$9,0),ROWS('6. Patients'!EK$10:EK$107))),0)+
IFERROR(SUMPRODUCT('6. Patients'!CX$10:CX$107,OFFSET('6. Patients'!$TI$9,1,MATCH($D107,'6. Patients'!$TJ$9:$UC$9,0),ROWS('6. Patients'!EK$10:EK$107))),0))+
IFERROR(VLOOKUP($D107,$H$116:$L$146,COLUMNS($H$115:$J$115)-1+AE$7,0)*$E107*$F107*'1. General Inputs'!$J$25,0),0),0)</f>
        <v>0</v>
      </c>
      <c r="AF107" s="775">
        <f ca="1">ROUNDUP(IFERROR($F107*$E107*CHOOSE(AF$7,
IFERROR(SUMPRODUCT('6. Patients'!CY$10:CY$107,OFFSET('6. Patients'!$DN$9,1,MATCH($D107,'6. Patients'!$DO$9:$FL$9,0),ROWS('6. Patients'!EL$10:EL$107))),0)+
IFERROR(SUMPRODUCT('6. Patients'!CY$10:CY$107,OFFSET('6. Patients'!$FM$9,1,MATCH($D107,'6. Patients'!$FN$9:$GG$9,0),ROWS('6. Patients'!EL$10:EL$107))),0)+
IFERROR(SUMPRODUCT('6. Patients'!CY$10:CY$107,OFFSET('6. Patients'!$GH$9,1,MATCH($D107,'6. Patients'!$GI$9:$IF$9,0),ROWS('6. Patients'!EL$10:EL$107))),0)+
IFERROR(SUMPRODUCT('6. Patients'!CY$10:CY$107,OFFSET('6. Patients'!$IG$9,1,MATCH($D107,'6. Patients'!$IH$9:$JA$9,0),ROWS('6. Patients'!EL$10:EL$107))),0),
IFERROR(SUMPRODUCT('6. Patients'!CY$10:CY$107,OFFSET('6. Patients'!$JB$9,1,MATCH($D107,'6. Patients'!$JC$9:$KZ$9,0),ROWS('6. Patients'!EL$10:EL$107))),0)+
IFERROR(SUMPRODUCT('6. Patients'!CY$10:CY$107,OFFSET('6. Patients'!$LA$9,1,MATCH($D107,'6. Patients'!$LB$9:$LU$9,0),ROWS('6. Patients'!EL$10:EL$107))),0)+
IFERROR(SUMPRODUCT('6. Patients'!CY$10:CY$107,OFFSET('6. Patients'!$LV$9,1,MATCH($D107,'6. Patients'!$LW$9:$NT$9,0),ROWS('6. Patients'!EL$10:EL$107))),0)+
IFERROR(SUMPRODUCT('6. Patients'!CY$10:CY$107,OFFSET('6. Patients'!$NU$9,1,MATCH($D107,'6. Patients'!$NV$9:$OO$9,0),ROWS('6. Patients'!EL$10:EL$107))),0),
IFERROR(SUMPRODUCT('6. Patients'!CY$10:CY$107,OFFSET('6. Patients'!$OP$9,1,MATCH($D107,'6. Patients'!$OQ$9:$QN$9,0),ROWS('6. Patients'!EL$10:EL$107))),0)+
IFERROR(SUMPRODUCT('6. Patients'!CY$10:CY$107,OFFSET('6. Patients'!$QO$9,1,MATCH($D107,'6. Patients'!$QP$9:$RI$9,0),ROWS('6. Patients'!EL$10:EL$107))),0)+
IFERROR(SUMPRODUCT('6. Patients'!CY$10:CY$107,OFFSET('6. Patients'!$RJ$9,1,MATCH($D107,'6. Patients'!$RK$9:$TH$9,0),ROWS('6. Patients'!EL$10:EL$107))),0)+
IFERROR(SUMPRODUCT('6. Patients'!CY$10:CY$107,OFFSET('6. Patients'!$TI$9,1,MATCH($D107,'6. Patients'!$TJ$9:$UC$9,0),ROWS('6. Patients'!EL$10:EL$107))),0))+
IFERROR(VLOOKUP($D107,$H$116:$L$146,COLUMNS($H$115:$J$115)-1+AF$7,0)*$E107*$F107*'1. General Inputs'!$J$25,0),0),0)</f>
        <v>0</v>
      </c>
      <c r="AG107" s="775">
        <f ca="1">ROUNDUP(IFERROR($F107*$E107*CHOOSE(AG$7,
IFERROR(SUMPRODUCT('6. Patients'!CZ$10:CZ$107,OFFSET('6. Patients'!$DN$9,1,MATCH($D107,'6. Patients'!$DO$9:$FL$9,0),ROWS('6. Patients'!EM$10:EM$107))),0)+
IFERROR(SUMPRODUCT('6. Patients'!CZ$10:CZ$107,OFFSET('6. Patients'!$FM$9,1,MATCH($D107,'6. Patients'!$FN$9:$GG$9,0),ROWS('6. Patients'!EM$10:EM$107))),0)+
IFERROR(SUMPRODUCT('6. Patients'!CZ$10:CZ$107,OFFSET('6. Patients'!$GH$9,1,MATCH($D107,'6. Patients'!$GI$9:$IF$9,0),ROWS('6. Patients'!EM$10:EM$107))),0)+
IFERROR(SUMPRODUCT('6. Patients'!CZ$10:CZ$107,OFFSET('6. Patients'!$IG$9,1,MATCH($D107,'6. Patients'!$IH$9:$JA$9,0),ROWS('6. Patients'!EM$10:EM$107))),0),
IFERROR(SUMPRODUCT('6. Patients'!CZ$10:CZ$107,OFFSET('6. Patients'!$JB$9,1,MATCH($D107,'6. Patients'!$JC$9:$KZ$9,0),ROWS('6. Patients'!EM$10:EM$107))),0)+
IFERROR(SUMPRODUCT('6. Patients'!CZ$10:CZ$107,OFFSET('6. Patients'!$LA$9,1,MATCH($D107,'6. Patients'!$LB$9:$LU$9,0),ROWS('6. Patients'!EM$10:EM$107))),0)+
IFERROR(SUMPRODUCT('6. Patients'!CZ$10:CZ$107,OFFSET('6. Patients'!$LV$9,1,MATCH($D107,'6. Patients'!$LW$9:$NT$9,0),ROWS('6. Patients'!EM$10:EM$107))),0)+
IFERROR(SUMPRODUCT('6. Patients'!CZ$10:CZ$107,OFFSET('6. Patients'!$NU$9,1,MATCH($D107,'6. Patients'!$NV$9:$OO$9,0),ROWS('6. Patients'!EM$10:EM$107))),0),
IFERROR(SUMPRODUCT('6. Patients'!CZ$10:CZ$107,OFFSET('6. Patients'!$OP$9,1,MATCH($D107,'6. Patients'!$OQ$9:$QN$9,0),ROWS('6. Patients'!EM$10:EM$107))),0)+
IFERROR(SUMPRODUCT('6. Patients'!CZ$10:CZ$107,OFFSET('6. Patients'!$QO$9,1,MATCH($D107,'6. Patients'!$QP$9:$RI$9,0),ROWS('6. Patients'!EM$10:EM$107))),0)+
IFERROR(SUMPRODUCT('6. Patients'!CZ$10:CZ$107,OFFSET('6. Patients'!$RJ$9,1,MATCH($D107,'6. Patients'!$RK$9:$TH$9,0),ROWS('6. Patients'!EM$10:EM$107))),0)+
IFERROR(SUMPRODUCT('6. Patients'!CZ$10:CZ$107,OFFSET('6. Patients'!$TI$9,1,MATCH($D107,'6. Patients'!$TJ$9:$UC$9,0),ROWS('6. Patients'!EM$10:EM$107))),0))+
IFERROR(VLOOKUP($D107,$H$116:$L$146,COLUMNS($H$115:$J$115)-1+AG$7,0)*$E107*$F107*'1. General Inputs'!$J$25,0),0),0)</f>
        <v>0</v>
      </c>
      <c r="AH107" s="775">
        <f ca="1">ROUNDUP(IFERROR($F107*$E107*CHOOSE(AH$7,
IFERROR(SUMPRODUCT('6. Patients'!DA$10:DA$107,OFFSET('6. Patients'!$DN$9,1,MATCH($D107,'6. Patients'!$DO$9:$FL$9,0),ROWS('6. Patients'!EN$10:EN$107))),0)+
IFERROR(SUMPRODUCT('6. Patients'!DA$10:DA$107,OFFSET('6. Patients'!$FM$9,1,MATCH($D107,'6. Patients'!$FN$9:$GG$9,0),ROWS('6. Patients'!EN$10:EN$107))),0)+
IFERROR(SUMPRODUCT('6. Patients'!DA$10:DA$107,OFFSET('6. Patients'!$GH$9,1,MATCH($D107,'6. Patients'!$GI$9:$IF$9,0),ROWS('6. Patients'!EN$10:EN$107))),0)+
IFERROR(SUMPRODUCT('6. Patients'!DA$10:DA$107,OFFSET('6. Patients'!$IG$9,1,MATCH($D107,'6. Patients'!$IH$9:$JA$9,0),ROWS('6. Patients'!EN$10:EN$107))),0),
IFERROR(SUMPRODUCT('6. Patients'!DA$10:DA$107,OFFSET('6. Patients'!$JB$9,1,MATCH($D107,'6. Patients'!$JC$9:$KZ$9,0),ROWS('6. Patients'!EN$10:EN$107))),0)+
IFERROR(SUMPRODUCT('6. Patients'!DA$10:DA$107,OFFSET('6. Patients'!$LA$9,1,MATCH($D107,'6. Patients'!$LB$9:$LU$9,0),ROWS('6. Patients'!EN$10:EN$107))),0)+
IFERROR(SUMPRODUCT('6. Patients'!DA$10:DA$107,OFFSET('6. Patients'!$LV$9,1,MATCH($D107,'6. Patients'!$LW$9:$NT$9,0),ROWS('6. Patients'!EN$10:EN$107))),0)+
IFERROR(SUMPRODUCT('6. Patients'!DA$10:DA$107,OFFSET('6. Patients'!$NU$9,1,MATCH($D107,'6. Patients'!$NV$9:$OO$9,0),ROWS('6. Patients'!EN$10:EN$107))),0),
IFERROR(SUMPRODUCT('6. Patients'!DA$10:DA$107,OFFSET('6. Patients'!$OP$9,1,MATCH($D107,'6. Patients'!$OQ$9:$QN$9,0),ROWS('6. Patients'!EN$10:EN$107))),0)+
IFERROR(SUMPRODUCT('6. Patients'!DA$10:DA$107,OFFSET('6. Patients'!$QO$9,1,MATCH($D107,'6. Patients'!$QP$9:$RI$9,0),ROWS('6. Patients'!EN$10:EN$107))),0)+
IFERROR(SUMPRODUCT('6. Patients'!DA$10:DA$107,OFFSET('6. Patients'!$RJ$9,1,MATCH($D107,'6. Patients'!$RK$9:$TH$9,0),ROWS('6. Patients'!EN$10:EN$107))),0)+
IFERROR(SUMPRODUCT('6. Patients'!DA$10:DA$107,OFFSET('6. Patients'!$TI$9,1,MATCH($D107,'6. Patients'!$TJ$9:$UC$9,0),ROWS('6. Patients'!EN$10:EN$107))),0))+
IFERROR(VLOOKUP($D107,$H$116:$L$146,COLUMNS($H$115:$J$115)-1+AH$7,0)*$E107*$F107*'1. General Inputs'!$J$25,0),0),0)</f>
        <v>0</v>
      </c>
      <c r="AI107" s="775">
        <f ca="1">ROUNDUP(IFERROR($F107*$E107*CHOOSE(AI$7,
IFERROR(SUMPRODUCT('6. Patients'!DB$10:DB$107,OFFSET('6. Patients'!$DN$9,1,MATCH($D107,'6. Patients'!$DO$9:$FL$9,0),ROWS('6. Patients'!EO$10:EO$107))),0)+
IFERROR(SUMPRODUCT('6. Patients'!DB$10:DB$107,OFFSET('6. Patients'!$FM$9,1,MATCH($D107,'6. Patients'!$FN$9:$GG$9,0),ROWS('6. Patients'!EO$10:EO$107))),0)+
IFERROR(SUMPRODUCT('6. Patients'!DB$10:DB$107,OFFSET('6. Patients'!$GH$9,1,MATCH($D107,'6. Patients'!$GI$9:$IF$9,0),ROWS('6. Patients'!EO$10:EO$107))),0)+
IFERROR(SUMPRODUCT('6. Patients'!DB$10:DB$107,OFFSET('6. Patients'!$IG$9,1,MATCH($D107,'6. Patients'!$IH$9:$JA$9,0),ROWS('6. Patients'!EO$10:EO$107))),0),
IFERROR(SUMPRODUCT('6. Patients'!DB$10:DB$107,OFFSET('6. Patients'!$JB$9,1,MATCH($D107,'6. Patients'!$JC$9:$KZ$9,0),ROWS('6. Patients'!EO$10:EO$107))),0)+
IFERROR(SUMPRODUCT('6. Patients'!DB$10:DB$107,OFFSET('6. Patients'!$LA$9,1,MATCH($D107,'6. Patients'!$LB$9:$LU$9,0),ROWS('6. Patients'!EO$10:EO$107))),0)+
IFERROR(SUMPRODUCT('6. Patients'!DB$10:DB$107,OFFSET('6. Patients'!$LV$9,1,MATCH($D107,'6. Patients'!$LW$9:$NT$9,0),ROWS('6. Patients'!EO$10:EO$107))),0)+
IFERROR(SUMPRODUCT('6. Patients'!DB$10:DB$107,OFFSET('6. Patients'!$NU$9,1,MATCH($D107,'6. Patients'!$NV$9:$OO$9,0),ROWS('6. Patients'!EO$10:EO$107))),0),
IFERROR(SUMPRODUCT('6. Patients'!DB$10:DB$107,OFFSET('6. Patients'!$OP$9,1,MATCH($D107,'6. Patients'!$OQ$9:$QN$9,0),ROWS('6. Patients'!EO$10:EO$107))),0)+
IFERROR(SUMPRODUCT('6. Patients'!DB$10:DB$107,OFFSET('6. Patients'!$QO$9,1,MATCH($D107,'6. Patients'!$QP$9:$RI$9,0),ROWS('6. Patients'!EO$10:EO$107))),0)+
IFERROR(SUMPRODUCT('6. Patients'!DB$10:DB$107,OFFSET('6. Patients'!$RJ$9,1,MATCH($D107,'6. Patients'!$RK$9:$TH$9,0),ROWS('6. Patients'!EO$10:EO$107))),0)+
IFERROR(SUMPRODUCT('6. Patients'!DB$10:DB$107,OFFSET('6. Patients'!$TI$9,1,MATCH($D107,'6. Patients'!$TJ$9:$UC$9,0),ROWS('6. Patients'!EO$10:EO$107))),0))+
IFERROR(VLOOKUP($D107,$H$116:$L$146,COLUMNS($H$115:$J$115)-1+AI$7,0)*$E107*$F107*'1. General Inputs'!$J$25,0),0),0)</f>
        <v>0</v>
      </c>
      <c r="AJ107" s="775">
        <f ca="1">ROUNDUP(IFERROR($F107*$E107*CHOOSE(AJ$7,
IFERROR(SUMPRODUCT('6. Patients'!DC$10:DC$107,OFFSET('6. Patients'!$DN$9,1,MATCH($D107,'6. Patients'!$DO$9:$FL$9,0),ROWS('6. Patients'!EP$10:EP$107))),0)+
IFERROR(SUMPRODUCT('6. Patients'!DC$10:DC$107,OFFSET('6. Patients'!$FM$9,1,MATCH($D107,'6. Patients'!$FN$9:$GG$9,0),ROWS('6. Patients'!EP$10:EP$107))),0)+
IFERROR(SUMPRODUCT('6. Patients'!DC$10:DC$107,OFFSET('6. Patients'!$GH$9,1,MATCH($D107,'6. Patients'!$GI$9:$IF$9,0),ROWS('6. Patients'!EP$10:EP$107))),0)+
IFERROR(SUMPRODUCT('6. Patients'!DC$10:DC$107,OFFSET('6. Patients'!$IG$9,1,MATCH($D107,'6. Patients'!$IH$9:$JA$9,0),ROWS('6. Patients'!EP$10:EP$107))),0),
IFERROR(SUMPRODUCT('6. Patients'!DC$10:DC$107,OFFSET('6. Patients'!$JB$9,1,MATCH($D107,'6. Patients'!$JC$9:$KZ$9,0),ROWS('6. Patients'!EP$10:EP$107))),0)+
IFERROR(SUMPRODUCT('6. Patients'!DC$10:DC$107,OFFSET('6. Patients'!$LA$9,1,MATCH($D107,'6. Patients'!$LB$9:$LU$9,0),ROWS('6. Patients'!EP$10:EP$107))),0)+
IFERROR(SUMPRODUCT('6. Patients'!DC$10:DC$107,OFFSET('6. Patients'!$LV$9,1,MATCH($D107,'6. Patients'!$LW$9:$NT$9,0),ROWS('6. Patients'!EP$10:EP$107))),0)+
IFERROR(SUMPRODUCT('6. Patients'!DC$10:DC$107,OFFSET('6. Patients'!$NU$9,1,MATCH($D107,'6. Patients'!$NV$9:$OO$9,0),ROWS('6. Patients'!EP$10:EP$107))),0),
IFERROR(SUMPRODUCT('6. Patients'!DC$10:DC$107,OFFSET('6. Patients'!$OP$9,1,MATCH($D107,'6. Patients'!$OQ$9:$QN$9,0),ROWS('6. Patients'!EP$10:EP$107))),0)+
IFERROR(SUMPRODUCT('6. Patients'!DC$10:DC$107,OFFSET('6. Patients'!$QO$9,1,MATCH($D107,'6. Patients'!$QP$9:$RI$9,0),ROWS('6. Patients'!EP$10:EP$107))),0)+
IFERROR(SUMPRODUCT('6. Patients'!DC$10:DC$107,OFFSET('6. Patients'!$RJ$9,1,MATCH($D107,'6. Patients'!$RK$9:$TH$9,0),ROWS('6. Patients'!EP$10:EP$107))),0)+
IFERROR(SUMPRODUCT('6. Patients'!DC$10:DC$107,OFFSET('6. Patients'!$TI$9,1,MATCH($D107,'6. Patients'!$TJ$9:$UC$9,0),ROWS('6. Patients'!EP$10:EP$107))),0))+
IFERROR(VLOOKUP($D107,$H$116:$L$146,COLUMNS($H$115:$J$115)-1+AJ$7,0)*$E107*$F107*'1. General Inputs'!$J$25,0),0),0)</f>
        <v>0</v>
      </c>
      <c r="AK107" s="775">
        <f ca="1">ROUNDUP(IFERROR($F107*$E107*CHOOSE(AK$7,
IFERROR(SUMPRODUCT('6. Patients'!DD$10:DD$107,OFFSET('6. Patients'!$DN$9,1,MATCH($D107,'6. Patients'!$DO$9:$FL$9,0),ROWS('6. Patients'!EQ$10:EQ$107))),0)+
IFERROR(SUMPRODUCT('6. Patients'!DD$10:DD$107,OFFSET('6. Patients'!$FM$9,1,MATCH($D107,'6. Patients'!$FN$9:$GG$9,0),ROWS('6. Patients'!EQ$10:EQ$107))),0)+
IFERROR(SUMPRODUCT('6. Patients'!DD$10:DD$107,OFFSET('6. Patients'!$GH$9,1,MATCH($D107,'6. Patients'!$GI$9:$IF$9,0),ROWS('6. Patients'!EQ$10:EQ$107))),0)+
IFERROR(SUMPRODUCT('6. Patients'!DD$10:DD$107,OFFSET('6. Patients'!$IG$9,1,MATCH($D107,'6. Patients'!$IH$9:$JA$9,0),ROWS('6. Patients'!EQ$10:EQ$107))),0),
IFERROR(SUMPRODUCT('6. Patients'!DD$10:DD$107,OFFSET('6. Patients'!$JB$9,1,MATCH($D107,'6. Patients'!$JC$9:$KZ$9,0),ROWS('6. Patients'!EQ$10:EQ$107))),0)+
IFERROR(SUMPRODUCT('6. Patients'!DD$10:DD$107,OFFSET('6. Patients'!$LA$9,1,MATCH($D107,'6. Patients'!$LB$9:$LU$9,0),ROWS('6. Patients'!EQ$10:EQ$107))),0)+
IFERROR(SUMPRODUCT('6. Patients'!DD$10:DD$107,OFFSET('6. Patients'!$LV$9,1,MATCH($D107,'6. Patients'!$LW$9:$NT$9,0),ROWS('6. Patients'!EQ$10:EQ$107))),0)+
IFERROR(SUMPRODUCT('6. Patients'!DD$10:DD$107,OFFSET('6. Patients'!$NU$9,1,MATCH($D107,'6. Patients'!$NV$9:$OO$9,0),ROWS('6. Patients'!EQ$10:EQ$107))),0),
IFERROR(SUMPRODUCT('6. Patients'!DD$10:DD$107,OFFSET('6. Patients'!$OP$9,1,MATCH($D107,'6. Patients'!$OQ$9:$QN$9,0),ROWS('6. Patients'!EQ$10:EQ$107))),0)+
IFERROR(SUMPRODUCT('6. Patients'!DD$10:DD$107,OFFSET('6. Patients'!$QO$9,1,MATCH($D107,'6. Patients'!$QP$9:$RI$9,0),ROWS('6. Patients'!EQ$10:EQ$107))),0)+
IFERROR(SUMPRODUCT('6. Patients'!DD$10:DD$107,OFFSET('6. Patients'!$RJ$9,1,MATCH($D107,'6. Patients'!$RK$9:$TH$9,0),ROWS('6. Patients'!EQ$10:EQ$107))),0)+
IFERROR(SUMPRODUCT('6. Patients'!DD$10:DD$107,OFFSET('6. Patients'!$TI$9,1,MATCH($D107,'6. Patients'!$TJ$9:$UC$9,0),ROWS('6. Patients'!EQ$10:EQ$107))),0))+
IFERROR(VLOOKUP($D107,$H$116:$L$146,COLUMNS($H$115:$J$115)-1+AK$7,0)*$E107*$F107*'1. General Inputs'!$J$25,0),0),0)</f>
        <v>0</v>
      </c>
      <c r="AL107" s="775">
        <f ca="1">ROUNDUP(IFERROR($F107*$E107*CHOOSE(AL$7,
IFERROR(SUMPRODUCT('6. Patients'!DE$10:DE$107,OFFSET('6. Patients'!$DN$9,1,MATCH($D107,'6. Patients'!$DO$9:$FL$9,0),ROWS('6. Patients'!ER$10:ER$107))),0)+
IFERROR(SUMPRODUCT('6. Patients'!DE$10:DE$107,OFFSET('6. Patients'!$FM$9,1,MATCH($D107,'6. Patients'!$FN$9:$GG$9,0),ROWS('6. Patients'!ER$10:ER$107))),0)+
IFERROR(SUMPRODUCT('6. Patients'!DE$10:DE$107,OFFSET('6. Patients'!$GH$9,1,MATCH($D107,'6. Patients'!$GI$9:$IF$9,0),ROWS('6. Patients'!ER$10:ER$107))),0)+
IFERROR(SUMPRODUCT('6. Patients'!DE$10:DE$107,OFFSET('6. Patients'!$IG$9,1,MATCH($D107,'6. Patients'!$IH$9:$JA$9,0),ROWS('6. Patients'!ER$10:ER$107))),0),
IFERROR(SUMPRODUCT('6. Patients'!DE$10:DE$107,OFFSET('6. Patients'!$JB$9,1,MATCH($D107,'6. Patients'!$JC$9:$KZ$9,0),ROWS('6. Patients'!ER$10:ER$107))),0)+
IFERROR(SUMPRODUCT('6. Patients'!DE$10:DE$107,OFFSET('6. Patients'!$LA$9,1,MATCH($D107,'6. Patients'!$LB$9:$LU$9,0),ROWS('6. Patients'!ER$10:ER$107))),0)+
IFERROR(SUMPRODUCT('6. Patients'!DE$10:DE$107,OFFSET('6. Patients'!$LV$9,1,MATCH($D107,'6. Patients'!$LW$9:$NT$9,0),ROWS('6. Patients'!ER$10:ER$107))),0)+
IFERROR(SUMPRODUCT('6. Patients'!DE$10:DE$107,OFFSET('6. Patients'!$NU$9,1,MATCH($D107,'6. Patients'!$NV$9:$OO$9,0),ROWS('6. Patients'!ER$10:ER$107))),0),
IFERROR(SUMPRODUCT('6. Patients'!DE$10:DE$107,OFFSET('6. Patients'!$OP$9,1,MATCH($D107,'6. Patients'!$OQ$9:$QN$9,0),ROWS('6. Patients'!ER$10:ER$107))),0)+
IFERROR(SUMPRODUCT('6. Patients'!DE$10:DE$107,OFFSET('6. Patients'!$QO$9,1,MATCH($D107,'6. Patients'!$QP$9:$RI$9,0),ROWS('6. Patients'!ER$10:ER$107))),0)+
IFERROR(SUMPRODUCT('6. Patients'!DE$10:DE$107,OFFSET('6. Patients'!$RJ$9,1,MATCH($D107,'6. Patients'!$RK$9:$TH$9,0),ROWS('6. Patients'!ER$10:ER$107))),0)+
IFERROR(SUMPRODUCT('6. Patients'!DE$10:DE$107,OFFSET('6. Patients'!$TI$9,1,MATCH($D107,'6. Patients'!$TJ$9:$UC$9,0),ROWS('6. Patients'!ER$10:ER$107))),0))+
IFERROR(VLOOKUP($D107,$H$116:$L$146,COLUMNS($H$115:$J$115)-1+AL$7,0)*$E107*$F107*'1. General Inputs'!$J$25,0),0),0)</f>
        <v>0</v>
      </c>
      <c r="AM107" s="775">
        <f ca="1">ROUNDUP(IFERROR($F107*$E107*CHOOSE(AM$7,
IFERROR(SUMPRODUCT('6. Patients'!DF$10:DF$107,OFFSET('6. Patients'!$DN$9,1,MATCH($D107,'6. Patients'!$DO$9:$FL$9,0),ROWS('6. Patients'!ES$10:ES$107))),0)+
IFERROR(SUMPRODUCT('6. Patients'!DF$10:DF$107,OFFSET('6. Patients'!$FM$9,1,MATCH($D107,'6. Patients'!$FN$9:$GG$9,0),ROWS('6. Patients'!ES$10:ES$107))),0)+
IFERROR(SUMPRODUCT('6. Patients'!DF$10:DF$107,OFFSET('6. Patients'!$GH$9,1,MATCH($D107,'6. Patients'!$GI$9:$IF$9,0),ROWS('6. Patients'!ES$10:ES$107))),0)+
IFERROR(SUMPRODUCT('6. Patients'!DF$10:DF$107,OFFSET('6. Patients'!$IG$9,1,MATCH($D107,'6. Patients'!$IH$9:$JA$9,0),ROWS('6. Patients'!ES$10:ES$107))),0),
IFERROR(SUMPRODUCT('6. Patients'!DF$10:DF$107,OFFSET('6. Patients'!$JB$9,1,MATCH($D107,'6. Patients'!$JC$9:$KZ$9,0),ROWS('6. Patients'!ES$10:ES$107))),0)+
IFERROR(SUMPRODUCT('6. Patients'!DF$10:DF$107,OFFSET('6. Patients'!$LA$9,1,MATCH($D107,'6. Patients'!$LB$9:$LU$9,0),ROWS('6. Patients'!ES$10:ES$107))),0)+
IFERROR(SUMPRODUCT('6. Patients'!DF$10:DF$107,OFFSET('6. Patients'!$LV$9,1,MATCH($D107,'6. Patients'!$LW$9:$NT$9,0),ROWS('6. Patients'!ES$10:ES$107))),0)+
IFERROR(SUMPRODUCT('6. Patients'!DF$10:DF$107,OFFSET('6. Patients'!$NU$9,1,MATCH($D107,'6. Patients'!$NV$9:$OO$9,0),ROWS('6. Patients'!ES$10:ES$107))),0),
IFERROR(SUMPRODUCT('6. Patients'!DF$10:DF$107,OFFSET('6. Patients'!$OP$9,1,MATCH($D107,'6. Patients'!$OQ$9:$QN$9,0),ROWS('6. Patients'!ES$10:ES$107))),0)+
IFERROR(SUMPRODUCT('6. Patients'!DF$10:DF$107,OFFSET('6. Patients'!$QO$9,1,MATCH($D107,'6. Patients'!$QP$9:$RI$9,0),ROWS('6. Patients'!ES$10:ES$107))),0)+
IFERROR(SUMPRODUCT('6. Patients'!DF$10:DF$107,OFFSET('6. Patients'!$RJ$9,1,MATCH($D107,'6. Patients'!$RK$9:$TH$9,0),ROWS('6. Patients'!ES$10:ES$107))),0)+
IFERROR(SUMPRODUCT('6. Patients'!DF$10:DF$107,OFFSET('6. Patients'!$TI$9,1,MATCH($D107,'6. Patients'!$TJ$9:$UC$9,0),ROWS('6. Patients'!ES$10:ES$107))),0))+
IFERROR(VLOOKUP($D107,$H$116:$L$146,COLUMNS($H$115:$J$115)-1+AM$7,0)*$E107*$F107*'1. General Inputs'!$J$25,0),0),0)</f>
        <v>0</v>
      </c>
      <c r="AN107" s="775">
        <f ca="1">ROUNDUP(IFERROR($F107*$E107*CHOOSE(AN$7,
IFERROR(SUMPRODUCT('6. Patients'!DG$10:DG$107,OFFSET('6. Patients'!$DN$9,1,MATCH($D107,'6. Patients'!$DO$9:$FL$9,0),ROWS('6. Patients'!ET$10:ET$107))),0)+
IFERROR(SUMPRODUCT('6. Patients'!DG$10:DG$107,OFFSET('6. Patients'!$FM$9,1,MATCH($D107,'6. Patients'!$FN$9:$GG$9,0),ROWS('6. Patients'!ET$10:ET$107))),0)+
IFERROR(SUMPRODUCT('6. Patients'!DG$10:DG$107,OFFSET('6. Patients'!$GH$9,1,MATCH($D107,'6. Patients'!$GI$9:$IF$9,0),ROWS('6. Patients'!ET$10:ET$107))),0)+
IFERROR(SUMPRODUCT('6. Patients'!DG$10:DG$107,OFFSET('6. Patients'!$IG$9,1,MATCH($D107,'6. Patients'!$IH$9:$JA$9,0),ROWS('6. Patients'!ET$10:ET$107))),0),
IFERROR(SUMPRODUCT('6. Patients'!DG$10:DG$107,OFFSET('6. Patients'!$JB$9,1,MATCH($D107,'6. Patients'!$JC$9:$KZ$9,0),ROWS('6. Patients'!ET$10:ET$107))),0)+
IFERROR(SUMPRODUCT('6. Patients'!DG$10:DG$107,OFFSET('6. Patients'!$LA$9,1,MATCH($D107,'6. Patients'!$LB$9:$LU$9,0),ROWS('6. Patients'!ET$10:ET$107))),0)+
IFERROR(SUMPRODUCT('6. Patients'!DG$10:DG$107,OFFSET('6. Patients'!$LV$9,1,MATCH($D107,'6. Patients'!$LW$9:$NT$9,0),ROWS('6. Patients'!ET$10:ET$107))),0)+
IFERROR(SUMPRODUCT('6. Patients'!DG$10:DG$107,OFFSET('6. Patients'!$NU$9,1,MATCH($D107,'6. Patients'!$NV$9:$OO$9,0),ROWS('6. Patients'!ET$10:ET$107))),0),
IFERROR(SUMPRODUCT('6. Patients'!DG$10:DG$107,OFFSET('6. Patients'!$OP$9,1,MATCH($D107,'6. Patients'!$OQ$9:$QN$9,0),ROWS('6. Patients'!ET$10:ET$107))),0)+
IFERROR(SUMPRODUCT('6. Patients'!DG$10:DG$107,OFFSET('6. Patients'!$QO$9,1,MATCH($D107,'6. Patients'!$QP$9:$RI$9,0),ROWS('6. Patients'!ET$10:ET$107))),0)+
IFERROR(SUMPRODUCT('6. Patients'!DG$10:DG$107,OFFSET('6. Patients'!$RJ$9,1,MATCH($D107,'6. Patients'!$RK$9:$TH$9,0),ROWS('6. Patients'!ET$10:ET$107))),0)+
IFERROR(SUMPRODUCT('6. Patients'!DG$10:DG$107,OFFSET('6. Patients'!$TI$9,1,MATCH($D107,'6. Patients'!$TJ$9:$UC$9,0),ROWS('6. Patients'!ET$10:ET$107))),0))+
IFERROR(VLOOKUP($D107,$H$116:$L$146,COLUMNS($H$115:$J$115)-1+AN$7,0)*$E107*$F107*'1. General Inputs'!$J$25,0),0),0)</f>
        <v>0</v>
      </c>
      <c r="AO107" s="775">
        <f ca="1">ROUNDUP(IFERROR($F107*$E107*CHOOSE(AO$7,
IFERROR(SUMPRODUCT('6. Patients'!DH$10:DH$107,OFFSET('6. Patients'!$DN$9,1,MATCH($D107,'6. Patients'!$DO$9:$FL$9,0),ROWS('6. Patients'!EU$10:EU$107))),0)+
IFERROR(SUMPRODUCT('6. Patients'!DH$10:DH$107,OFFSET('6. Patients'!$FM$9,1,MATCH($D107,'6. Patients'!$FN$9:$GG$9,0),ROWS('6. Patients'!EU$10:EU$107))),0)+
IFERROR(SUMPRODUCT('6. Patients'!DH$10:DH$107,OFFSET('6. Patients'!$GH$9,1,MATCH($D107,'6. Patients'!$GI$9:$IF$9,0),ROWS('6. Patients'!EU$10:EU$107))),0)+
IFERROR(SUMPRODUCT('6. Patients'!DH$10:DH$107,OFFSET('6. Patients'!$IG$9,1,MATCH($D107,'6. Patients'!$IH$9:$JA$9,0),ROWS('6. Patients'!EU$10:EU$107))),0),
IFERROR(SUMPRODUCT('6. Patients'!DH$10:DH$107,OFFSET('6. Patients'!$JB$9,1,MATCH($D107,'6. Patients'!$JC$9:$KZ$9,0),ROWS('6. Patients'!EU$10:EU$107))),0)+
IFERROR(SUMPRODUCT('6. Patients'!DH$10:DH$107,OFFSET('6. Patients'!$LA$9,1,MATCH($D107,'6. Patients'!$LB$9:$LU$9,0),ROWS('6. Patients'!EU$10:EU$107))),0)+
IFERROR(SUMPRODUCT('6. Patients'!DH$10:DH$107,OFFSET('6. Patients'!$LV$9,1,MATCH($D107,'6. Patients'!$LW$9:$NT$9,0),ROWS('6. Patients'!EU$10:EU$107))),0)+
IFERROR(SUMPRODUCT('6. Patients'!DH$10:DH$107,OFFSET('6. Patients'!$NU$9,1,MATCH($D107,'6. Patients'!$NV$9:$OO$9,0),ROWS('6. Patients'!EU$10:EU$107))),0),
IFERROR(SUMPRODUCT('6. Patients'!DH$10:DH$107,OFFSET('6. Patients'!$OP$9,1,MATCH($D107,'6. Patients'!$OQ$9:$QN$9,0),ROWS('6. Patients'!EU$10:EU$107))),0)+
IFERROR(SUMPRODUCT('6. Patients'!DH$10:DH$107,OFFSET('6. Patients'!$QO$9,1,MATCH($D107,'6. Patients'!$QP$9:$RI$9,0),ROWS('6. Patients'!EU$10:EU$107))),0)+
IFERROR(SUMPRODUCT('6. Patients'!DH$10:DH$107,OFFSET('6. Patients'!$RJ$9,1,MATCH($D107,'6. Patients'!$RK$9:$TH$9,0),ROWS('6. Patients'!EU$10:EU$107))),0)+
IFERROR(SUMPRODUCT('6. Patients'!DH$10:DH$107,OFFSET('6. Patients'!$TI$9,1,MATCH($D107,'6. Patients'!$TJ$9:$UC$9,0),ROWS('6. Patients'!EU$10:EU$107))),0))+
IFERROR(VLOOKUP($D107,$H$116:$L$146,COLUMNS($H$115:$J$115)-1+AO$7,0)*$E107*$F107*'1. General Inputs'!$J$25,0),0),0)</f>
        <v>0</v>
      </c>
      <c r="AP107" s="775">
        <f ca="1">ROUNDUP(IFERROR($F107*$E107*CHOOSE(AP$7,
IFERROR(SUMPRODUCT('6. Patients'!DI$10:DI$107,OFFSET('6. Patients'!$DN$9,1,MATCH($D107,'6. Patients'!$DO$9:$FL$9,0),ROWS('6. Patients'!EV$10:EV$107))),0)+
IFERROR(SUMPRODUCT('6. Patients'!DI$10:DI$107,OFFSET('6. Patients'!$FM$9,1,MATCH($D107,'6. Patients'!$FN$9:$GG$9,0),ROWS('6. Patients'!EV$10:EV$107))),0)+
IFERROR(SUMPRODUCT('6. Patients'!DI$10:DI$107,OFFSET('6. Patients'!$GH$9,1,MATCH($D107,'6. Patients'!$GI$9:$IF$9,0),ROWS('6. Patients'!EV$10:EV$107))),0)+
IFERROR(SUMPRODUCT('6. Patients'!DI$10:DI$107,OFFSET('6. Patients'!$IG$9,1,MATCH($D107,'6. Patients'!$IH$9:$JA$9,0),ROWS('6. Patients'!EV$10:EV$107))),0),
IFERROR(SUMPRODUCT('6. Patients'!DI$10:DI$107,OFFSET('6. Patients'!$JB$9,1,MATCH($D107,'6. Patients'!$JC$9:$KZ$9,0),ROWS('6. Patients'!EV$10:EV$107))),0)+
IFERROR(SUMPRODUCT('6. Patients'!DI$10:DI$107,OFFSET('6. Patients'!$LA$9,1,MATCH($D107,'6. Patients'!$LB$9:$LU$9,0),ROWS('6. Patients'!EV$10:EV$107))),0)+
IFERROR(SUMPRODUCT('6. Patients'!DI$10:DI$107,OFFSET('6. Patients'!$LV$9,1,MATCH($D107,'6. Patients'!$LW$9:$NT$9,0),ROWS('6. Patients'!EV$10:EV$107))),0)+
IFERROR(SUMPRODUCT('6. Patients'!DI$10:DI$107,OFFSET('6. Patients'!$NU$9,1,MATCH($D107,'6. Patients'!$NV$9:$OO$9,0),ROWS('6. Patients'!EV$10:EV$107))),0),
IFERROR(SUMPRODUCT('6. Patients'!DI$10:DI$107,OFFSET('6. Patients'!$OP$9,1,MATCH($D107,'6. Patients'!$OQ$9:$QN$9,0),ROWS('6. Patients'!EV$10:EV$107))),0)+
IFERROR(SUMPRODUCT('6. Patients'!DI$10:DI$107,OFFSET('6. Patients'!$QO$9,1,MATCH($D107,'6. Patients'!$QP$9:$RI$9,0),ROWS('6. Patients'!EV$10:EV$107))),0)+
IFERROR(SUMPRODUCT('6. Patients'!DI$10:DI$107,OFFSET('6. Patients'!$RJ$9,1,MATCH($D107,'6. Patients'!$RK$9:$TH$9,0),ROWS('6. Patients'!EV$10:EV$107))),0)+
IFERROR(SUMPRODUCT('6. Patients'!DI$10:DI$107,OFFSET('6. Patients'!$TI$9,1,MATCH($D107,'6. Patients'!$TJ$9:$UC$9,0),ROWS('6. Patients'!EV$10:EV$107))),0))+
IFERROR(VLOOKUP($D107,$H$116:$L$146,COLUMNS($H$115:$J$115)-1+AP$7,0)*$E107*$F107*'1. General Inputs'!$J$25,0),0),0)</f>
        <v>0</v>
      </c>
      <c r="AQ107" s="775">
        <f ca="1">ROUNDUP(IFERROR($F107*$E107*CHOOSE(AQ$7,
IFERROR(SUMPRODUCT('6. Patients'!DJ$10:DJ$107,OFFSET('6. Patients'!$DN$9,1,MATCH($D107,'6. Patients'!$DO$9:$FL$9,0),ROWS('6. Patients'!EW$10:EW$107))),0)+
IFERROR(SUMPRODUCT('6. Patients'!DJ$10:DJ$107,OFFSET('6. Patients'!$FM$9,1,MATCH($D107,'6. Patients'!$FN$9:$GG$9,0),ROWS('6. Patients'!EW$10:EW$107))),0)+
IFERROR(SUMPRODUCT('6. Patients'!DJ$10:DJ$107,OFFSET('6. Patients'!$GH$9,1,MATCH($D107,'6. Patients'!$GI$9:$IF$9,0),ROWS('6. Patients'!EW$10:EW$107))),0)+
IFERROR(SUMPRODUCT('6. Patients'!DJ$10:DJ$107,OFFSET('6. Patients'!$IG$9,1,MATCH($D107,'6. Patients'!$IH$9:$JA$9,0),ROWS('6. Patients'!EW$10:EW$107))),0),
IFERROR(SUMPRODUCT('6. Patients'!DJ$10:DJ$107,OFFSET('6. Patients'!$JB$9,1,MATCH($D107,'6. Patients'!$JC$9:$KZ$9,0),ROWS('6. Patients'!EW$10:EW$107))),0)+
IFERROR(SUMPRODUCT('6. Patients'!DJ$10:DJ$107,OFFSET('6. Patients'!$LA$9,1,MATCH($D107,'6. Patients'!$LB$9:$LU$9,0),ROWS('6. Patients'!EW$10:EW$107))),0)+
IFERROR(SUMPRODUCT('6. Patients'!DJ$10:DJ$107,OFFSET('6. Patients'!$LV$9,1,MATCH($D107,'6. Patients'!$LW$9:$NT$9,0),ROWS('6. Patients'!EW$10:EW$107))),0)+
IFERROR(SUMPRODUCT('6. Patients'!DJ$10:DJ$107,OFFSET('6. Patients'!$NU$9,1,MATCH($D107,'6. Patients'!$NV$9:$OO$9,0),ROWS('6. Patients'!EW$10:EW$107))),0),
IFERROR(SUMPRODUCT('6. Patients'!DJ$10:DJ$107,OFFSET('6. Patients'!$OP$9,1,MATCH($D107,'6. Patients'!$OQ$9:$QN$9,0),ROWS('6. Patients'!EW$10:EW$107))),0)+
IFERROR(SUMPRODUCT('6. Patients'!DJ$10:DJ$107,OFFSET('6. Patients'!$QO$9,1,MATCH($D107,'6. Patients'!$QP$9:$RI$9,0),ROWS('6. Patients'!EW$10:EW$107))),0)+
IFERROR(SUMPRODUCT('6. Patients'!DJ$10:DJ$107,OFFSET('6. Patients'!$RJ$9,1,MATCH($D107,'6. Patients'!$RK$9:$TH$9,0),ROWS('6. Patients'!EW$10:EW$107))),0)+
IFERROR(SUMPRODUCT('6. Patients'!DJ$10:DJ$107,OFFSET('6. Patients'!$TI$9,1,MATCH($D107,'6. Patients'!$TJ$9:$UC$9,0),ROWS('6. Patients'!EW$10:EW$107))),0))+
IFERROR(VLOOKUP($D107,$H$116:$L$146,COLUMNS($H$115:$J$115)-1+AQ$7,0)*$E107*$F107*'1. General Inputs'!$J$25,0),0),0)</f>
        <v>0</v>
      </c>
      <c r="AT107" s="309"/>
      <c r="AZ107" s="335">
        <f ca="1">IFERROR(SUM(OFFSET('7. Consumption'!H107,0,1,,MIN('1. General Inputs'!$J$29,COLUMNS('7. Consumption'!H$9:$AQ$9)-1))),0)+MAX(0,$AQ107*('1. General Inputs'!$J$29-COLUMNS('7. Consumption'!H$9:$AQ$9)+1))</f>
        <v>0</v>
      </c>
      <c r="BA107" s="335">
        <f ca="1">IFERROR(SUM(OFFSET('7. Consumption'!I107,0,1,,MIN('1. General Inputs'!$J$29,COLUMNS('7. Consumption'!I$9:$AQ$9)-1))),0)+MAX(0,$AQ107*('1. General Inputs'!$J$29-COLUMNS('7. Consumption'!I$9:$AQ$9)+1))</f>
        <v>0</v>
      </c>
      <c r="BB107" s="335">
        <f ca="1">IFERROR(SUM(OFFSET('7. Consumption'!J107,0,1,,MIN('1. General Inputs'!$J$29,COLUMNS('7. Consumption'!J$9:$AQ$9)-1))),0)+MAX(0,$AQ107*('1. General Inputs'!$J$29-COLUMNS('7. Consumption'!J$9:$AQ$9)+1))</f>
        <v>0</v>
      </c>
      <c r="BC107" s="335">
        <f ca="1">IFERROR(SUM(OFFSET('7. Consumption'!K107,0,1,,MIN('1. General Inputs'!$J$29,COLUMNS('7. Consumption'!K$9:$AQ$9)-1))),0)+MAX(0,$AQ107*('1. General Inputs'!$J$29-COLUMNS('7. Consumption'!K$9:$AQ$9)+1))</f>
        <v>0</v>
      </c>
      <c r="BD107" s="335">
        <f ca="1">IFERROR(SUM(OFFSET('7. Consumption'!L107,0,1,,MIN('1. General Inputs'!$J$29,COLUMNS('7. Consumption'!L$9:$AQ$9)-1))),0)+MAX(0,$AQ107*('1. General Inputs'!$J$29-COLUMNS('7. Consumption'!L$9:$AQ$9)+1))</f>
        <v>0</v>
      </c>
      <c r="BE107" s="335">
        <f ca="1">IFERROR(SUM(OFFSET('7. Consumption'!M107,0,1,,MIN('1. General Inputs'!$J$29,COLUMNS('7. Consumption'!M$9:$AQ$9)-1))),0)+MAX(0,$AQ107*('1. General Inputs'!$J$29-COLUMNS('7. Consumption'!M$9:$AQ$9)+1))</f>
        <v>0</v>
      </c>
      <c r="BF107" s="335">
        <f ca="1">IFERROR(SUM(OFFSET('7. Consumption'!N107,0,1,,MIN('1. General Inputs'!$J$29,COLUMNS('7. Consumption'!N$9:$AQ$9)-1))),0)+MAX(0,$AQ107*('1. General Inputs'!$J$29-COLUMNS('7. Consumption'!N$9:$AQ$9)+1))</f>
        <v>0</v>
      </c>
      <c r="BG107" s="335">
        <f ca="1">IFERROR(SUM(OFFSET('7. Consumption'!O107,0,1,,MIN('1. General Inputs'!$J$29,COLUMNS('7. Consumption'!O$9:$AQ$9)-1))),0)+MAX(0,$AQ107*('1. General Inputs'!$J$29-COLUMNS('7. Consumption'!O$9:$AQ$9)+1))</f>
        <v>0</v>
      </c>
      <c r="BH107" s="335">
        <f ca="1">IFERROR(SUM(OFFSET('7. Consumption'!P107,0,1,,MIN('1. General Inputs'!$J$29,COLUMNS('7. Consumption'!P$9:$AQ$9)-1))),0)+MAX(0,$AQ107*('1. General Inputs'!$J$29-COLUMNS('7. Consumption'!P$9:$AQ$9)+1))</f>
        <v>0</v>
      </c>
      <c r="BI107" s="335">
        <f ca="1">IFERROR(SUM(OFFSET('7. Consumption'!Q107,0,1,,MIN('1. General Inputs'!$J$29,COLUMNS('7. Consumption'!Q$9:$AQ$9)-1))),0)+MAX(0,$AQ107*('1. General Inputs'!$J$29-COLUMNS('7. Consumption'!Q$9:$AQ$9)+1))</f>
        <v>0</v>
      </c>
      <c r="BJ107" s="335">
        <f ca="1">IFERROR(SUM(OFFSET('7. Consumption'!R107,0,1,,MIN('1. General Inputs'!$J$29,COLUMNS('7. Consumption'!R$9:$AQ$9)-1))),0)+MAX(0,$AQ107*('1. General Inputs'!$J$29-COLUMNS('7. Consumption'!R$9:$AQ$9)+1))</f>
        <v>0</v>
      </c>
      <c r="BK107" s="335">
        <f ca="1">IFERROR(SUM(OFFSET('7. Consumption'!S107,0,1,,MIN('1. General Inputs'!$J$29,COLUMNS('7. Consumption'!S$9:$AQ$9)-1))),0)+MAX(0,$AQ107*('1. General Inputs'!$J$29-COLUMNS('7. Consumption'!S$9:$AQ$9)+1))</f>
        <v>0</v>
      </c>
      <c r="BL107" s="335">
        <f ca="1">IFERROR(SUM(OFFSET('7. Consumption'!T107,0,1,,MIN('1. General Inputs'!$J$29,COLUMNS('7. Consumption'!T$9:$AQ$9)-1))),0)+MAX(0,$AQ107*('1. General Inputs'!$J$29-COLUMNS('7. Consumption'!T$9:$AQ$9)+1))</f>
        <v>0</v>
      </c>
      <c r="BM107" s="335">
        <f ca="1">IFERROR(SUM(OFFSET('7. Consumption'!U107,0,1,,MIN('1. General Inputs'!$J$29,COLUMNS('7. Consumption'!U$9:$AQ$9)-1))),0)+MAX(0,$AQ107*('1. General Inputs'!$J$29-COLUMNS('7. Consumption'!U$9:$AQ$9)+1))</f>
        <v>0</v>
      </c>
      <c r="BN107" s="335">
        <f ca="1">IFERROR(SUM(OFFSET('7. Consumption'!V107,0,1,,MIN('1. General Inputs'!$J$29,COLUMNS('7. Consumption'!V$9:$AQ$9)-1))),0)+MAX(0,$AQ107*('1. General Inputs'!$J$29-COLUMNS('7. Consumption'!V$9:$AQ$9)+1))</f>
        <v>0</v>
      </c>
      <c r="BO107" s="335">
        <f ca="1">IFERROR(SUM(OFFSET('7. Consumption'!W107,0,1,,MIN('1. General Inputs'!$J$29,COLUMNS('7. Consumption'!W$9:$AQ$9)-1))),0)+MAX(0,$AQ107*('1. General Inputs'!$J$29-COLUMNS('7. Consumption'!W$9:$AQ$9)+1))</f>
        <v>0</v>
      </c>
      <c r="BP107" s="335">
        <f ca="1">IFERROR(SUM(OFFSET('7. Consumption'!X107,0,1,,MIN('1. General Inputs'!$J$29,COLUMNS('7. Consumption'!X$9:$AQ$9)-1))),0)+MAX(0,$AQ107*('1. General Inputs'!$J$29-COLUMNS('7. Consumption'!X$9:$AQ$9)+1))</f>
        <v>0</v>
      </c>
      <c r="BQ107" s="335">
        <f ca="1">IFERROR(SUM(OFFSET('7. Consumption'!Y107,0,1,,MIN('1. General Inputs'!$J$29,COLUMNS('7. Consumption'!Y$9:$AQ$9)-1))),0)+MAX(0,$AQ107*('1. General Inputs'!$J$29-COLUMNS('7. Consumption'!Y$9:$AQ$9)+1))</f>
        <v>0</v>
      </c>
      <c r="BR107" s="335">
        <f ca="1">IFERROR(SUM(OFFSET('7. Consumption'!Z107,0,1,,MIN('1. General Inputs'!$J$29,COLUMNS('7. Consumption'!Z$9:$AQ$9)-1))),0)+MAX(0,$AQ107*('1. General Inputs'!$J$29-COLUMNS('7. Consumption'!Z$9:$AQ$9)+1))</f>
        <v>0</v>
      </c>
      <c r="BS107" s="335">
        <f ca="1">IFERROR(SUM(OFFSET('7. Consumption'!AA107,0,1,,MIN('1. General Inputs'!$J$29,COLUMNS('7. Consumption'!AA$9:$AQ$9)-1))),0)+MAX(0,$AQ107*('1. General Inputs'!$J$29-COLUMNS('7. Consumption'!AA$9:$AQ$9)+1))</f>
        <v>0</v>
      </c>
      <c r="BT107" s="335">
        <f ca="1">IFERROR(SUM(OFFSET('7. Consumption'!AB107,0,1,,MIN('1. General Inputs'!$J$29,COLUMNS('7. Consumption'!AB$9:$AQ$9)-1))),0)+MAX(0,$AQ107*('1. General Inputs'!$J$29-COLUMNS('7. Consumption'!AB$9:$AQ$9)+1))</f>
        <v>0</v>
      </c>
      <c r="BU107" s="335">
        <f ca="1">IFERROR(SUM(OFFSET('7. Consumption'!AC107,0,1,,MIN('1. General Inputs'!$J$29,COLUMNS('7. Consumption'!AC$9:$AQ$9)-1))),0)+MAX(0,$AQ107*('1. General Inputs'!$J$29-COLUMNS('7. Consumption'!AC$9:$AQ$9)+1))</f>
        <v>0</v>
      </c>
      <c r="BV107" s="335">
        <f ca="1">IFERROR(SUM(OFFSET('7. Consumption'!AD107,0,1,,MIN('1. General Inputs'!$J$29,COLUMNS('7. Consumption'!AD$9:$AQ$9)-1))),0)+MAX(0,$AQ107*('1. General Inputs'!$J$29-COLUMNS('7. Consumption'!AD$9:$AQ$9)+1))</f>
        <v>0</v>
      </c>
      <c r="BW107" s="335">
        <f ca="1">IFERROR(SUM(OFFSET('7. Consumption'!AE107,0,1,,MIN('1. General Inputs'!$J$29,COLUMNS('7. Consumption'!AE$9:$AQ$9)-1))),0)+MAX(0,$AQ107*('1. General Inputs'!$J$29-COLUMNS('7. Consumption'!AE$9:$AQ$9)+1))</f>
        <v>0</v>
      </c>
      <c r="BX107" s="335">
        <f ca="1">IFERROR(SUM(OFFSET('7. Consumption'!AF107,0,1,,MIN('1. General Inputs'!$J$29,COLUMNS('7. Consumption'!AF$9:$AQ$9)-1))),0)+MAX(0,$AQ107*('1. General Inputs'!$J$29-COLUMNS('7. Consumption'!AF$9:$AQ$9)+1))</f>
        <v>0</v>
      </c>
      <c r="BY107" s="335">
        <f ca="1">IFERROR(SUM(OFFSET('7. Consumption'!AG107,0,1,,MIN('1. General Inputs'!$J$29,COLUMNS('7. Consumption'!AG$9:$AQ$9)-1))),0)+MAX(0,$AQ107*('1. General Inputs'!$J$29-COLUMNS('7. Consumption'!AG$9:$AQ$9)+1))</f>
        <v>0</v>
      </c>
      <c r="BZ107" s="335">
        <f ca="1">IFERROR(SUM(OFFSET('7. Consumption'!AH107,0,1,,MIN('1. General Inputs'!$J$29,COLUMNS('7. Consumption'!AH$9:$AQ$9)-1))),0)+MAX(0,$AQ107*('1. General Inputs'!$J$29-COLUMNS('7. Consumption'!AH$9:$AQ$9)+1))</f>
        <v>0</v>
      </c>
      <c r="CA107" s="335">
        <f ca="1">IFERROR(SUM(OFFSET('7. Consumption'!AI107,0,1,,MIN('1. General Inputs'!$J$29,COLUMNS('7. Consumption'!AI$9:$AQ$9)-1))),0)+MAX(0,$AQ107*('1. General Inputs'!$J$29-COLUMNS('7. Consumption'!AI$9:$AQ$9)+1))</f>
        <v>0</v>
      </c>
      <c r="CB107" s="335">
        <f ca="1">IFERROR(SUM(OFFSET('7. Consumption'!AJ107,0,1,,MIN('1. General Inputs'!$J$29,COLUMNS('7. Consumption'!AJ$9:$AQ$9)-1))),0)+MAX(0,$AQ107*('1. General Inputs'!$J$29-COLUMNS('7. Consumption'!AJ$9:$AQ$9)+1))</f>
        <v>0</v>
      </c>
      <c r="CC107" s="335">
        <f ca="1">IFERROR(SUM(OFFSET('7. Consumption'!AK107,0,1,,MIN('1. General Inputs'!$J$29,COLUMNS('7. Consumption'!AK$9:$AQ$9)-1))),0)+MAX(0,$AQ107*('1. General Inputs'!$J$29-COLUMNS('7. Consumption'!AK$9:$AQ$9)+1))</f>
        <v>0</v>
      </c>
      <c r="CD107" s="335">
        <f ca="1">IFERROR(SUM(OFFSET('7. Consumption'!AL107,0,1,,MIN('1. General Inputs'!$J$29,COLUMNS('7. Consumption'!AL$9:$AQ$9)-1))),0)+MAX(0,$AQ107*('1. General Inputs'!$J$29-COLUMNS('7. Consumption'!AL$9:$AQ$9)+1))</f>
        <v>0</v>
      </c>
      <c r="CE107" s="335">
        <f ca="1">IFERROR(SUM(OFFSET('7. Consumption'!AM107,0,1,,MIN('1. General Inputs'!$J$29,COLUMNS('7. Consumption'!AM$9:$AQ$9)-1))),0)+MAX(0,$AQ107*('1. General Inputs'!$J$29-COLUMNS('7. Consumption'!AM$9:$AQ$9)+1))</f>
        <v>0</v>
      </c>
      <c r="CF107" s="335">
        <f ca="1">IFERROR(SUM(OFFSET('7. Consumption'!AN107,0,1,,MIN('1. General Inputs'!$J$29,COLUMNS('7. Consumption'!AN$9:$AQ$9)-1))),0)+MAX(0,$AQ107*('1. General Inputs'!$J$29-COLUMNS('7. Consumption'!AN$9:$AQ$9)+1))</f>
        <v>0</v>
      </c>
      <c r="CG107" s="335">
        <f ca="1">IFERROR(SUM(OFFSET('7. Consumption'!AO107,0,1,,MIN('1. General Inputs'!$J$29,COLUMNS('7. Consumption'!AO$9:$AQ$9)-1))),0)+MAX(0,$AQ107*('1. General Inputs'!$J$29-COLUMNS('7. Consumption'!AO$9:$AQ$9)+1))</f>
        <v>0</v>
      </c>
      <c r="CH107" s="335">
        <f ca="1">IFERROR(SUM(OFFSET('7. Consumption'!AP107,0,1,,MIN('1. General Inputs'!$J$29,COLUMNS('7. Consumption'!AP$9:$AQ$9)-1))),0)+MAX(0,$AQ107*('1. General Inputs'!$J$29-COLUMNS('7. Consumption'!AP$9:$AQ$9)+1))</f>
        <v>0</v>
      </c>
      <c r="CI107" s="335">
        <f ca="1">IFERROR(SUM(OFFSET('7. Consumption'!AQ107,0,1,,MIN('1. General Inputs'!$J$29,COLUMNS('7. Consumption'!AQ$9:$AQ$9)-1))),0)+MAX(0,$AQ107*('1. General Inputs'!$J$29-COLUMNS('7. Consumption'!AQ$9:$AQ$9)+1))</f>
        <v>0</v>
      </c>
    </row>
    <row r="108" spans="2:87" ht="15" hidden="1" outlineLevel="1" x14ac:dyDescent="0.25">
      <c r="B108" s="772"/>
      <c r="C108" s="772" t="str">
        <f>IFERROR(VLOOKUP(ROWS($C$9:$C108),'5. Form Breakdown'!$AI$11:$AJ$138,COLUMNS('5. Form Breakdown'!$AI$11:$AJ$11),0),"")</f>
        <v/>
      </c>
      <c r="D108" s="772" t="str">
        <f>IFERROR(VLOOKUP($C108,'5a. Dosing'!$E$11:$F$138,2,0),"")</f>
        <v/>
      </c>
      <c r="E108" s="773" t="str">
        <f>IFERROR(INDEX('5. Form Breakdown'!$AL$11:$BL$138,MATCH('7. Consumption'!$C108,'5. Form Breakdown'!$AK$11:$AK$138,0),MATCH('5. Form Breakdown'!$AX$10,'5. Form Breakdown'!$AL$10:$BL$10,0)),"")</f>
        <v/>
      </c>
      <c r="F108" s="774" t="str">
        <f>IFERROR(INDEX('5. Form Breakdown'!$AL$11:$BL$138,MATCH('7. Consumption'!$C108,'5. Form Breakdown'!$AK$11:$AK$138,0),MATCH('5. Form Breakdown'!$BL$10,'5. Form Breakdown'!$AL$10:$BL$10,0)),"")</f>
        <v/>
      </c>
      <c r="H108" s="775">
        <f ca="1">ROUNDUP(IFERROR($F108*$E108*CHOOSE(H$7,
IFERROR(SUMPRODUCT('6. Patients'!CA$10:CA$107,OFFSET('6. Patients'!$DN$9,1,MATCH($D108,'6. Patients'!$DO$9:$FL$9,0),ROWS('6. Patients'!DN$10:DN$107))),0)+
IFERROR(SUMPRODUCT('6. Patients'!CA$10:CA$107,OFFSET('6. Patients'!$FM$9,1,MATCH($D108,'6. Patients'!$FN$9:$GG$9,0),ROWS('6. Patients'!DN$10:DN$107))),0)+
IFERROR(SUMPRODUCT('6. Patients'!CA$10:CA$107,OFFSET('6. Patients'!$GH$9,1,MATCH($D108,'6. Patients'!$GI$9:$IF$9,0),ROWS('6. Patients'!DN$10:DN$107))),0)+
IFERROR(SUMPRODUCT('6. Patients'!CA$10:CA$107,OFFSET('6. Patients'!$IG$9,1,MATCH($D108,'6. Patients'!$IH$9:$JA$9,0),ROWS('6. Patients'!DN$10:DN$107))),0),
IFERROR(SUMPRODUCT('6. Patients'!CA$10:CA$107,OFFSET('6. Patients'!$JB$9,1,MATCH($D108,'6. Patients'!$JC$9:$KZ$9,0),ROWS('6. Patients'!DN$10:DN$107))),0)+
IFERROR(SUMPRODUCT('6. Patients'!CA$10:CA$107,OFFSET('6. Patients'!$LA$9,1,MATCH($D108,'6. Patients'!$LB$9:$LU$9,0),ROWS('6. Patients'!DN$10:DN$107))),0)+
IFERROR(SUMPRODUCT('6. Patients'!CA$10:CA$107,OFFSET('6. Patients'!$LV$9,1,MATCH($D108,'6. Patients'!$LW$9:$NT$9,0),ROWS('6. Patients'!DN$10:DN$107))),0)+
IFERROR(SUMPRODUCT('6. Patients'!CA$10:CA$107,OFFSET('6. Patients'!$NU$9,1,MATCH($D108,'6. Patients'!$NV$9:$OO$9,0),ROWS('6. Patients'!DN$10:DN$107))),0),
IFERROR(SUMPRODUCT('6. Patients'!CA$10:CA$107,OFFSET('6. Patients'!$OP$9,1,MATCH($D108,'6. Patients'!$OQ$9:$QN$9,0),ROWS('6. Patients'!DN$10:DN$107))),0)+
IFERROR(SUMPRODUCT('6. Patients'!CA$10:CA$107,OFFSET('6. Patients'!$QO$9,1,MATCH($D108,'6. Patients'!$QP$9:$RI$9,0),ROWS('6. Patients'!DN$10:DN$107))),0)+
IFERROR(SUMPRODUCT('6. Patients'!CA$10:CA$107,OFFSET('6. Patients'!$RJ$9,1,MATCH($D108,'6. Patients'!$RK$9:$TH$9,0),ROWS('6. Patients'!DN$10:DN$107))),0)+
IFERROR(SUMPRODUCT('6. Patients'!CA$10:CA$107,OFFSET('6. Patients'!$TI$9,1,MATCH($D108,'6. Patients'!$TJ$9:$UC$9,0),ROWS('6. Patients'!DN$10:DN$107))),0))+
IFERROR(VLOOKUP($D108,$H$116:$L$146,COLUMNS($H$115:$J$115)-1+H$7,0)*$E108*$F108*'1. General Inputs'!$J$25,0),0),0)</f>
        <v>0</v>
      </c>
      <c r="I108" s="775">
        <f ca="1">ROUNDUP(IFERROR($F108*$E108*CHOOSE(I$7,
IFERROR(SUMPRODUCT('6. Patients'!CB$10:CB$107,OFFSET('6. Patients'!$DN$9,1,MATCH($D108,'6. Patients'!$DO$9:$FL$9,0),ROWS('6. Patients'!DO$10:DO$107))),0)+
IFERROR(SUMPRODUCT('6. Patients'!CB$10:CB$107,OFFSET('6. Patients'!$FM$9,1,MATCH($D108,'6. Patients'!$FN$9:$GG$9,0),ROWS('6. Patients'!DO$10:DO$107))),0)+
IFERROR(SUMPRODUCT('6. Patients'!CB$10:CB$107,OFFSET('6. Patients'!$GH$9,1,MATCH($D108,'6. Patients'!$GI$9:$IF$9,0),ROWS('6. Patients'!DO$10:DO$107))),0)+
IFERROR(SUMPRODUCT('6. Patients'!CB$10:CB$107,OFFSET('6. Patients'!$IG$9,1,MATCH($D108,'6. Patients'!$IH$9:$JA$9,0),ROWS('6. Patients'!DO$10:DO$107))),0),
IFERROR(SUMPRODUCT('6. Patients'!CB$10:CB$107,OFFSET('6. Patients'!$JB$9,1,MATCH($D108,'6. Patients'!$JC$9:$KZ$9,0),ROWS('6. Patients'!DO$10:DO$107))),0)+
IFERROR(SUMPRODUCT('6. Patients'!CB$10:CB$107,OFFSET('6. Patients'!$LA$9,1,MATCH($D108,'6. Patients'!$LB$9:$LU$9,0),ROWS('6. Patients'!DO$10:DO$107))),0)+
IFERROR(SUMPRODUCT('6. Patients'!CB$10:CB$107,OFFSET('6. Patients'!$LV$9,1,MATCH($D108,'6. Patients'!$LW$9:$NT$9,0),ROWS('6. Patients'!DO$10:DO$107))),0)+
IFERROR(SUMPRODUCT('6. Patients'!CB$10:CB$107,OFFSET('6. Patients'!$NU$9,1,MATCH($D108,'6. Patients'!$NV$9:$OO$9,0),ROWS('6. Patients'!DO$10:DO$107))),0),
IFERROR(SUMPRODUCT('6. Patients'!CB$10:CB$107,OFFSET('6. Patients'!$OP$9,1,MATCH($D108,'6. Patients'!$OQ$9:$QN$9,0),ROWS('6. Patients'!DO$10:DO$107))),0)+
IFERROR(SUMPRODUCT('6. Patients'!CB$10:CB$107,OFFSET('6. Patients'!$QO$9,1,MATCH($D108,'6. Patients'!$QP$9:$RI$9,0),ROWS('6. Patients'!DO$10:DO$107))),0)+
IFERROR(SUMPRODUCT('6. Patients'!CB$10:CB$107,OFFSET('6. Patients'!$RJ$9,1,MATCH($D108,'6. Patients'!$RK$9:$TH$9,0),ROWS('6. Patients'!DO$10:DO$107))),0)+
IFERROR(SUMPRODUCT('6. Patients'!CB$10:CB$107,OFFSET('6. Patients'!$TI$9,1,MATCH($D108,'6. Patients'!$TJ$9:$UC$9,0),ROWS('6. Patients'!DO$10:DO$107))),0))+
IFERROR(VLOOKUP($D108,$H$116:$L$146,COLUMNS($H$115:$J$115)-1+I$7,0)*$E108*$F108*'1. General Inputs'!$J$25,0),0),0)</f>
        <v>0</v>
      </c>
      <c r="J108" s="775">
        <f ca="1">ROUNDUP(IFERROR($F108*$E108*CHOOSE(J$7,
IFERROR(SUMPRODUCT('6. Patients'!CC$10:CC$107,OFFSET('6. Patients'!$DN$9,1,MATCH($D108,'6. Patients'!$DO$9:$FL$9,0),ROWS('6. Patients'!DP$10:DP$107))),0)+
IFERROR(SUMPRODUCT('6. Patients'!CC$10:CC$107,OFFSET('6. Patients'!$FM$9,1,MATCH($D108,'6. Patients'!$FN$9:$GG$9,0),ROWS('6. Patients'!DP$10:DP$107))),0)+
IFERROR(SUMPRODUCT('6. Patients'!CC$10:CC$107,OFFSET('6. Patients'!$GH$9,1,MATCH($D108,'6. Patients'!$GI$9:$IF$9,0),ROWS('6. Patients'!DP$10:DP$107))),0)+
IFERROR(SUMPRODUCT('6. Patients'!CC$10:CC$107,OFFSET('6. Patients'!$IG$9,1,MATCH($D108,'6. Patients'!$IH$9:$JA$9,0),ROWS('6. Patients'!DP$10:DP$107))),0),
IFERROR(SUMPRODUCT('6. Patients'!CC$10:CC$107,OFFSET('6. Patients'!$JB$9,1,MATCH($D108,'6. Patients'!$JC$9:$KZ$9,0),ROWS('6. Patients'!DP$10:DP$107))),0)+
IFERROR(SUMPRODUCT('6. Patients'!CC$10:CC$107,OFFSET('6. Patients'!$LA$9,1,MATCH($D108,'6. Patients'!$LB$9:$LU$9,0),ROWS('6. Patients'!DP$10:DP$107))),0)+
IFERROR(SUMPRODUCT('6. Patients'!CC$10:CC$107,OFFSET('6. Patients'!$LV$9,1,MATCH($D108,'6. Patients'!$LW$9:$NT$9,0),ROWS('6. Patients'!DP$10:DP$107))),0)+
IFERROR(SUMPRODUCT('6. Patients'!CC$10:CC$107,OFFSET('6. Patients'!$NU$9,1,MATCH($D108,'6. Patients'!$NV$9:$OO$9,0),ROWS('6. Patients'!DP$10:DP$107))),0),
IFERROR(SUMPRODUCT('6. Patients'!CC$10:CC$107,OFFSET('6. Patients'!$OP$9,1,MATCH($D108,'6. Patients'!$OQ$9:$QN$9,0),ROWS('6. Patients'!DP$10:DP$107))),0)+
IFERROR(SUMPRODUCT('6. Patients'!CC$10:CC$107,OFFSET('6. Patients'!$QO$9,1,MATCH($D108,'6. Patients'!$QP$9:$RI$9,0),ROWS('6. Patients'!DP$10:DP$107))),0)+
IFERROR(SUMPRODUCT('6. Patients'!CC$10:CC$107,OFFSET('6. Patients'!$RJ$9,1,MATCH($D108,'6. Patients'!$RK$9:$TH$9,0),ROWS('6. Patients'!DP$10:DP$107))),0)+
IFERROR(SUMPRODUCT('6. Patients'!CC$10:CC$107,OFFSET('6. Patients'!$TI$9,1,MATCH($D108,'6. Patients'!$TJ$9:$UC$9,0),ROWS('6. Patients'!DP$10:DP$107))),0))+
IFERROR(VLOOKUP($D108,$H$116:$L$146,COLUMNS($H$115:$J$115)-1+J$7,0)*$E108*$F108*'1. General Inputs'!$J$25,0),0),0)</f>
        <v>0</v>
      </c>
      <c r="K108" s="775">
        <f ca="1">ROUNDUP(IFERROR($F108*$E108*CHOOSE(K$7,
IFERROR(SUMPRODUCT('6. Patients'!CD$10:CD$107,OFFSET('6. Patients'!$DN$9,1,MATCH($D108,'6. Patients'!$DO$9:$FL$9,0),ROWS('6. Patients'!DQ$10:DQ$107))),0)+
IFERROR(SUMPRODUCT('6. Patients'!CD$10:CD$107,OFFSET('6. Patients'!$FM$9,1,MATCH($D108,'6. Patients'!$FN$9:$GG$9,0),ROWS('6. Patients'!DQ$10:DQ$107))),0)+
IFERROR(SUMPRODUCT('6. Patients'!CD$10:CD$107,OFFSET('6. Patients'!$GH$9,1,MATCH($D108,'6. Patients'!$GI$9:$IF$9,0),ROWS('6. Patients'!DQ$10:DQ$107))),0)+
IFERROR(SUMPRODUCT('6. Patients'!CD$10:CD$107,OFFSET('6. Patients'!$IG$9,1,MATCH($D108,'6. Patients'!$IH$9:$JA$9,0),ROWS('6. Patients'!DQ$10:DQ$107))),0),
IFERROR(SUMPRODUCT('6. Patients'!CD$10:CD$107,OFFSET('6. Patients'!$JB$9,1,MATCH($D108,'6. Patients'!$JC$9:$KZ$9,0),ROWS('6. Patients'!DQ$10:DQ$107))),0)+
IFERROR(SUMPRODUCT('6. Patients'!CD$10:CD$107,OFFSET('6. Patients'!$LA$9,1,MATCH($D108,'6. Patients'!$LB$9:$LU$9,0),ROWS('6. Patients'!DQ$10:DQ$107))),0)+
IFERROR(SUMPRODUCT('6. Patients'!CD$10:CD$107,OFFSET('6. Patients'!$LV$9,1,MATCH($D108,'6. Patients'!$LW$9:$NT$9,0),ROWS('6. Patients'!DQ$10:DQ$107))),0)+
IFERROR(SUMPRODUCT('6. Patients'!CD$10:CD$107,OFFSET('6. Patients'!$NU$9,1,MATCH($D108,'6. Patients'!$NV$9:$OO$9,0),ROWS('6. Patients'!DQ$10:DQ$107))),0),
IFERROR(SUMPRODUCT('6. Patients'!CD$10:CD$107,OFFSET('6. Patients'!$OP$9,1,MATCH($D108,'6. Patients'!$OQ$9:$QN$9,0),ROWS('6. Patients'!DQ$10:DQ$107))),0)+
IFERROR(SUMPRODUCT('6. Patients'!CD$10:CD$107,OFFSET('6. Patients'!$QO$9,1,MATCH($D108,'6. Patients'!$QP$9:$RI$9,0),ROWS('6. Patients'!DQ$10:DQ$107))),0)+
IFERROR(SUMPRODUCT('6. Patients'!CD$10:CD$107,OFFSET('6. Patients'!$RJ$9,1,MATCH($D108,'6. Patients'!$RK$9:$TH$9,0),ROWS('6. Patients'!DQ$10:DQ$107))),0)+
IFERROR(SUMPRODUCT('6. Patients'!CD$10:CD$107,OFFSET('6. Patients'!$TI$9,1,MATCH($D108,'6. Patients'!$TJ$9:$UC$9,0),ROWS('6. Patients'!DQ$10:DQ$107))),0))+
IFERROR(VLOOKUP($D108,$H$116:$L$146,COLUMNS($H$115:$J$115)-1+K$7,0)*$E108*$F108*'1. General Inputs'!$J$25,0),0),0)</f>
        <v>0</v>
      </c>
      <c r="L108" s="775">
        <f ca="1">ROUNDUP(IFERROR($F108*$E108*CHOOSE(L$7,
IFERROR(SUMPRODUCT('6. Patients'!CE$10:CE$107,OFFSET('6. Patients'!$DN$9,1,MATCH($D108,'6. Patients'!$DO$9:$FL$9,0),ROWS('6. Patients'!DR$10:DR$107))),0)+
IFERROR(SUMPRODUCT('6. Patients'!CE$10:CE$107,OFFSET('6. Patients'!$FM$9,1,MATCH($D108,'6. Patients'!$FN$9:$GG$9,0),ROWS('6. Patients'!DR$10:DR$107))),0)+
IFERROR(SUMPRODUCT('6. Patients'!CE$10:CE$107,OFFSET('6. Patients'!$GH$9,1,MATCH($D108,'6. Patients'!$GI$9:$IF$9,0),ROWS('6. Patients'!DR$10:DR$107))),0)+
IFERROR(SUMPRODUCT('6. Patients'!CE$10:CE$107,OFFSET('6. Patients'!$IG$9,1,MATCH($D108,'6. Patients'!$IH$9:$JA$9,0),ROWS('6. Patients'!DR$10:DR$107))),0),
IFERROR(SUMPRODUCT('6. Patients'!CE$10:CE$107,OFFSET('6. Patients'!$JB$9,1,MATCH($D108,'6. Patients'!$JC$9:$KZ$9,0),ROWS('6. Patients'!DR$10:DR$107))),0)+
IFERROR(SUMPRODUCT('6. Patients'!CE$10:CE$107,OFFSET('6. Patients'!$LA$9,1,MATCH($D108,'6. Patients'!$LB$9:$LU$9,0),ROWS('6. Patients'!DR$10:DR$107))),0)+
IFERROR(SUMPRODUCT('6. Patients'!CE$10:CE$107,OFFSET('6. Patients'!$LV$9,1,MATCH($D108,'6. Patients'!$LW$9:$NT$9,0),ROWS('6. Patients'!DR$10:DR$107))),0)+
IFERROR(SUMPRODUCT('6. Patients'!CE$10:CE$107,OFFSET('6. Patients'!$NU$9,1,MATCH($D108,'6. Patients'!$NV$9:$OO$9,0),ROWS('6. Patients'!DR$10:DR$107))),0),
IFERROR(SUMPRODUCT('6. Patients'!CE$10:CE$107,OFFSET('6. Patients'!$OP$9,1,MATCH($D108,'6. Patients'!$OQ$9:$QN$9,0),ROWS('6. Patients'!DR$10:DR$107))),0)+
IFERROR(SUMPRODUCT('6. Patients'!CE$10:CE$107,OFFSET('6. Patients'!$QO$9,1,MATCH($D108,'6. Patients'!$QP$9:$RI$9,0),ROWS('6. Patients'!DR$10:DR$107))),0)+
IFERROR(SUMPRODUCT('6. Patients'!CE$10:CE$107,OFFSET('6. Patients'!$RJ$9,1,MATCH($D108,'6. Patients'!$RK$9:$TH$9,0),ROWS('6. Patients'!DR$10:DR$107))),0)+
IFERROR(SUMPRODUCT('6. Patients'!CE$10:CE$107,OFFSET('6. Patients'!$TI$9,1,MATCH($D108,'6. Patients'!$TJ$9:$UC$9,0),ROWS('6. Patients'!DR$10:DR$107))),0))+
IFERROR(VLOOKUP($D108,$H$116:$L$146,COLUMNS($H$115:$J$115)-1+L$7,0)*$E108*$F108*'1. General Inputs'!$J$25,0),0),0)</f>
        <v>0</v>
      </c>
      <c r="M108" s="775">
        <f ca="1">ROUNDUP(IFERROR($F108*$E108*CHOOSE(M$7,
IFERROR(SUMPRODUCT('6. Patients'!CF$10:CF$107,OFFSET('6. Patients'!$DN$9,1,MATCH($D108,'6. Patients'!$DO$9:$FL$9,0),ROWS('6. Patients'!DS$10:DS$107))),0)+
IFERROR(SUMPRODUCT('6. Patients'!CF$10:CF$107,OFFSET('6. Patients'!$FM$9,1,MATCH($D108,'6. Patients'!$FN$9:$GG$9,0),ROWS('6. Patients'!DS$10:DS$107))),0)+
IFERROR(SUMPRODUCT('6. Patients'!CF$10:CF$107,OFFSET('6. Patients'!$GH$9,1,MATCH($D108,'6. Patients'!$GI$9:$IF$9,0),ROWS('6. Patients'!DS$10:DS$107))),0)+
IFERROR(SUMPRODUCT('6. Patients'!CF$10:CF$107,OFFSET('6. Patients'!$IG$9,1,MATCH($D108,'6. Patients'!$IH$9:$JA$9,0),ROWS('6. Patients'!DS$10:DS$107))),0),
IFERROR(SUMPRODUCT('6. Patients'!CF$10:CF$107,OFFSET('6. Patients'!$JB$9,1,MATCH($D108,'6. Patients'!$JC$9:$KZ$9,0),ROWS('6. Patients'!DS$10:DS$107))),0)+
IFERROR(SUMPRODUCT('6. Patients'!CF$10:CF$107,OFFSET('6. Patients'!$LA$9,1,MATCH($D108,'6. Patients'!$LB$9:$LU$9,0),ROWS('6. Patients'!DS$10:DS$107))),0)+
IFERROR(SUMPRODUCT('6. Patients'!CF$10:CF$107,OFFSET('6. Patients'!$LV$9,1,MATCH($D108,'6. Patients'!$LW$9:$NT$9,0),ROWS('6. Patients'!DS$10:DS$107))),0)+
IFERROR(SUMPRODUCT('6. Patients'!CF$10:CF$107,OFFSET('6. Patients'!$NU$9,1,MATCH($D108,'6. Patients'!$NV$9:$OO$9,0),ROWS('6. Patients'!DS$10:DS$107))),0),
IFERROR(SUMPRODUCT('6. Patients'!CF$10:CF$107,OFFSET('6. Patients'!$OP$9,1,MATCH($D108,'6. Patients'!$OQ$9:$QN$9,0),ROWS('6. Patients'!DS$10:DS$107))),0)+
IFERROR(SUMPRODUCT('6. Patients'!CF$10:CF$107,OFFSET('6. Patients'!$QO$9,1,MATCH($D108,'6. Patients'!$QP$9:$RI$9,0),ROWS('6. Patients'!DS$10:DS$107))),0)+
IFERROR(SUMPRODUCT('6. Patients'!CF$10:CF$107,OFFSET('6. Patients'!$RJ$9,1,MATCH($D108,'6. Patients'!$RK$9:$TH$9,0),ROWS('6. Patients'!DS$10:DS$107))),0)+
IFERROR(SUMPRODUCT('6. Patients'!CF$10:CF$107,OFFSET('6. Patients'!$TI$9,1,MATCH($D108,'6. Patients'!$TJ$9:$UC$9,0),ROWS('6. Patients'!DS$10:DS$107))),0))+
IFERROR(VLOOKUP($D108,$H$116:$L$146,COLUMNS($H$115:$J$115)-1+M$7,0)*$E108*$F108*'1. General Inputs'!$J$25,0),0),0)</f>
        <v>0</v>
      </c>
      <c r="N108" s="775">
        <f ca="1">ROUNDUP(IFERROR($F108*$E108*CHOOSE(N$7,
IFERROR(SUMPRODUCT('6. Patients'!CG$10:CG$107,OFFSET('6. Patients'!$DN$9,1,MATCH($D108,'6. Patients'!$DO$9:$FL$9,0),ROWS('6. Patients'!DT$10:DT$107))),0)+
IFERROR(SUMPRODUCT('6. Patients'!CG$10:CG$107,OFFSET('6. Patients'!$FM$9,1,MATCH($D108,'6. Patients'!$FN$9:$GG$9,0),ROWS('6. Patients'!DT$10:DT$107))),0)+
IFERROR(SUMPRODUCT('6. Patients'!CG$10:CG$107,OFFSET('6. Patients'!$GH$9,1,MATCH($D108,'6. Patients'!$GI$9:$IF$9,0),ROWS('6. Patients'!DT$10:DT$107))),0)+
IFERROR(SUMPRODUCT('6. Patients'!CG$10:CG$107,OFFSET('6. Patients'!$IG$9,1,MATCH($D108,'6. Patients'!$IH$9:$JA$9,0),ROWS('6. Patients'!DT$10:DT$107))),0),
IFERROR(SUMPRODUCT('6. Patients'!CG$10:CG$107,OFFSET('6. Patients'!$JB$9,1,MATCH($D108,'6. Patients'!$JC$9:$KZ$9,0),ROWS('6. Patients'!DT$10:DT$107))),0)+
IFERROR(SUMPRODUCT('6. Patients'!CG$10:CG$107,OFFSET('6. Patients'!$LA$9,1,MATCH($D108,'6. Patients'!$LB$9:$LU$9,0),ROWS('6. Patients'!DT$10:DT$107))),0)+
IFERROR(SUMPRODUCT('6. Patients'!CG$10:CG$107,OFFSET('6. Patients'!$LV$9,1,MATCH($D108,'6. Patients'!$LW$9:$NT$9,0),ROWS('6. Patients'!DT$10:DT$107))),0)+
IFERROR(SUMPRODUCT('6. Patients'!CG$10:CG$107,OFFSET('6. Patients'!$NU$9,1,MATCH($D108,'6. Patients'!$NV$9:$OO$9,0),ROWS('6. Patients'!DT$10:DT$107))),0),
IFERROR(SUMPRODUCT('6. Patients'!CG$10:CG$107,OFFSET('6. Patients'!$OP$9,1,MATCH($D108,'6. Patients'!$OQ$9:$QN$9,0),ROWS('6. Patients'!DT$10:DT$107))),0)+
IFERROR(SUMPRODUCT('6. Patients'!CG$10:CG$107,OFFSET('6. Patients'!$QO$9,1,MATCH($D108,'6. Patients'!$QP$9:$RI$9,0),ROWS('6. Patients'!DT$10:DT$107))),0)+
IFERROR(SUMPRODUCT('6. Patients'!CG$10:CG$107,OFFSET('6. Patients'!$RJ$9,1,MATCH($D108,'6. Patients'!$RK$9:$TH$9,0),ROWS('6. Patients'!DT$10:DT$107))),0)+
IFERROR(SUMPRODUCT('6. Patients'!CG$10:CG$107,OFFSET('6. Patients'!$TI$9,1,MATCH($D108,'6. Patients'!$TJ$9:$UC$9,0),ROWS('6. Patients'!DT$10:DT$107))),0))+
IFERROR(VLOOKUP($D108,$H$116:$L$146,COLUMNS($H$115:$J$115)-1+N$7,0)*$E108*$F108*'1. General Inputs'!$J$25,0),0),0)</f>
        <v>0</v>
      </c>
      <c r="O108" s="775">
        <f ca="1">ROUNDUP(IFERROR($F108*$E108*CHOOSE(O$7,
IFERROR(SUMPRODUCT('6. Patients'!CH$10:CH$107,OFFSET('6. Patients'!$DN$9,1,MATCH($D108,'6. Patients'!$DO$9:$FL$9,0),ROWS('6. Patients'!DU$10:DU$107))),0)+
IFERROR(SUMPRODUCT('6. Patients'!CH$10:CH$107,OFFSET('6. Patients'!$FM$9,1,MATCH($D108,'6. Patients'!$FN$9:$GG$9,0),ROWS('6. Patients'!DU$10:DU$107))),0)+
IFERROR(SUMPRODUCT('6. Patients'!CH$10:CH$107,OFFSET('6. Patients'!$GH$9,1,MATCH($D108,'6. Patients'!$GI$9:$IF$9,0),ROWS('6. Patients'!DU$10:DU$107))),0)+
IFERROR(SUMPRODUCT('6. Patients'!CH$10:CH$107,OFFSET('6. Patients'!$IG$9,1,MATCH($D108,'6. Patients'!$IH$9:$JA$9,0),ROWS('6. Patients'!DU$10:DU$107))),0),
IFERROR(SUMPRODUCT('6. Patients'!CH$10:CH$107,OFFSET('6. Patients'!$JB$9,1,MATCH($D108,'6. Patients'!$JC$9:$KZ$9,0),ROWS('6. Patients'!DU$10:DU$107))),0)+
IFERROR(SUMPRODUCT('6. Patients'!CH$10:CH$107,OFFSET('6. Patients'!$LA$9,1,MATCH($D108,'6. Patients'!$LB$9:$LU$9,0),ROWS('6. Patients'!DU$10:DU$107))),0)+
IFERROR(SUMPRODUCT('6. Patients'!CH$10:CH$107,OFFSET('6. Patients'!$LV$9,1,MATCH($D108,'6. Patients'!$LW$9:$NT$9,0),ROWS('6. Patients'!DU$10:DU$107))),0)+
IFERROR(SUMPRODUCT('6. Patients'!CH$10:CH$107,OFFSET('6. Patients'!$NU$9,1,MATCH($D108,'6. Patients'!$NV$9:$OO$9,0),ROWS('6. Patients'!DU$10:DU$107))),0),
IFERROR(SUMPRODUCT('6. Patients'!CH$10:CH$107,OFFSET('6. Patients'!$OP$9,1,MATCH($D108,'6. Patients'!$OQ$9:$QN$9,0),ROWS('6. Patients'!DU$10:DU$107))),0)+
IFERROR(SUMPRODUCT('6. Patients'!CH$10:CH$107,OFFSET('6. Patients'!$QO$9,1,MATCH($D108,'6. Patients'!$QP$9:$RI$9,0),ROWS('6. Patients'!DU$10:DU$107))),0)+
IFERROR(SUMPRODUCT('6. Patients'!CH$10:CH$107,OFFSET('6. Patients'!$RJ$9,1,MATCH($D108,'6. Patients'!$RK$9:$TH$9,0),ROWS('6. Patients'!DU$10:DU$107))),0)+
IFERROR(SUMPRODUCT('6. Patients'!CH$10:CH$107,OFFSET('6. Patients'!$TI$9,1,MATCH($D108,'6. Patients'!$TJ$9:$UC$9,0),ROWS('6. Patients'!DU$10:DU$107))),0))+
IFERROR(VLOOKUP($D108,$H$116:$L$146,COLUMNS($H$115:$J$115)-1+O$7,0)*$E108*$F108*'1. General Inputs'!$J$25,0),0),0)</f>
        <v>0</v>
      </c>
      <c r="P108" s="775">
        <f ca="1">ROUNDUP(IFERROR($F108*$E108*CHOOSE(P$7,
IFERROR(SUMPRODUCT('6. Patients'!CI$10:CI$107,OFFSET('6. Patients'!$DN$9,1,MATCH($D108,'6. Patients'!$DO$9:$FL$9,0),ROWS('6. Patients'!DV$10:DV$107))),0)+
IFERROR(SUMPRODUCT('6. Patients'!CI$10:CI$107,OFFSET('6. Patients'!$FM$9,1,MATCH($D108,'6. Patients'!$FN$9:$GG$9,0),ROWS('6. Patients'!DV$10:DV$107))),0)+
IFERROR(SUMPRODUCT('6. Patients'!CI$10:CI$107,OFFSET('6. Patients'!$GH$9,1,MATCH($D108,'6. Patients'!$GI$9:$IF$9,0),ROWS('6. Patients'!DV$10:DV$107))),0)+
IFERROR(SUMPRODUCT('6. Patients'!CI$10:CI$107,OFFSET('6. Patients'!$IG$9,1,MATCH($D108,'6. Patients'!$IH$9:$JA$9,0),ROWS('6. Patients'!DV$10:DV$107))),0),
IFERROR(SUMPRODUCT('6. Patients'!CI$10:CI$107,OFFSET('6. Patients'!$JB$9,1,MATCH($D108,'6. Patients'!$JC$9:$KZ$9,0),ROWS('6. Patients'!DV$10:DV$107))),0)+
IFERROR(SUMPRODUCT('6. Patients'!CI$10:CI$107,OFFSET('6. Patients'!$LA$9,1,MATCH($D108,'6. Patients'!$LB$9:$LU$9,0),ROWS('6. Patients'!DV$10:DV$107))),0)+
IFERROR(SUMPRODUCT('6. Patients'!CI$10:CI$107,OFFSET('6. Patients'!$LV$9,1,MATCH($D108,'6. Patients'!$LW$9:$NT$9,0),ROWS('6. Patients'!DV$10:DV$107))),0)+
IFERROR(SUMPRODUCT('6. Patients'!CI$10:CI$107,OFFSET('6. Patients'!$NU$9,1,MATCH($D108,'6. Patients'!$NV$9:$OO$9,0),ROWS('6. Patients'!DV$10:DV$107))),0),
IFERROR(SUMPRODUCT('6. Patients'!CI$10:CI$107,OFFSET('6. Patients'!$OP$9,1,MATCH($D108,'6. Patients'!$OQ$9:$QN$9,0),ROWS('6. Patients'!DV$10:DV$107))),0)+
IFERROR(SUMPRODUCT('6. Patients'!CI$10:CI$107,OFFSET('6. Patients'!$QO$9,1,MATCH($D108,'6. Patients'!$QP$9:$RI$9,0),ROWS('6. Patients'!DV$10:DV$107))),0)+
IFERROR(SUMPRODUCT('6. Patients'!CI$10:CI$107,OFFSET('6. Patients'!$RJ$9,1,MATCH($D108,'6. Patients'!$RK$9:$TH$9,0),ROWS('6. Patients'!DV$10:DV$107))),0)+
IFERROR(SUMPRODUCT('6. Patients'!CI$10:CI$107,OFFSET('6. Patients'!$TI$9,1,MATCH($D108,'6. Patients'!$TJ$9:$UC$9,0),ROWS('6. Patients'!DV$10:DV$107))),0))+
IFERROR(VLOOKUP($D108,$H$116:$L$146,COLUMNS($H$115:$J$115)-1+P$7,0)*$E108*$F108*'1. General Inputs'!$J$25,0),0),0)</f>
        <v>0</v>
      </c>
      <c r="Q108" s="775">
        <f ca="1">ROUNDUP(IFERROR($F108*$E108*CHOOSE(Q$7,
IFERROR(SUMPRODUCT('6. Patients'!CJ$10:CJ$107,OFFSET('6. Patients'!$DN$9,1,MATCH($D108,'6. Patients'!$DO$9:$FL$9,0),ROWS('6. Patients'!DW$10:DW$107))),0)+
IFERROR(SUMPRODUCT('6. Patients'!CJ$10:CJ$107,OFFSET('6. Patients'!$FM$9,1,MATCH($D108,'6. Patients'!$FN$9:$GG$9,0),ROWS('6. Patients'!DW$10:DW$107))),0)+
IFERROR(SUMPRODUCT('6. Patients'!CJ$10:CJ$107,OFFSET('6. Patients'!$GH$9,1,MATCH($D108,'6. Patients'!$GI$9:$IF$9,0),ROWS('6. Patients'!DW$10:DW$107))),0)+
IFERROR(SUMPRODUCT('6. Patients'!CJ$10:CJ$107,OFFSET('6. Patients'!$IG$9,1,MATCH($D108,'6. Patients'!$IH$9:$JA$9,0),ROWS('6. Patients'!DW$10:DW$107))),0),
IFERROR(SUMPRODUCT('6. Patients'!CJ$10:CJ$107,OFFSET('6. Patients'!$JB$9,1,MATCH($D108,'6. Patients'!$JC$9:$KZ$9,0),ROWS('6. Patients'!DW$10:DW$107))),0)+
IFERROR(SUMPRODUCT('6. Patients'!CJ$10:CJ$107,OFFSET('6. Patients'!$LA$9,1,MATCH($D108,'6. Patients'!$LB$9:$LU$9,0),ROWS('6. Patients'!DW$10:DW$107))),0)+
IFERROR(SUMPRODUCT('6. Patients'!CJ$10:CJ$107,OFFSET('6. Patients'!$LV$9,1,MATCH($D108,'6. Patients'!$LW$9:$NT$9,0),ROWS('6. Patients'!DW$10:DW$107))),0)+
IFERROR(SUMPRODUCT('6. Patients'!CJ$10:CJ$107,OFFSET('6. Patients'!$NU$9,1,MATCH($D108,'6. Patients'!$NV$9:$OO$9,0),ROWS('6. Patients'!DW$10:DW$107))),0),
IFERROR(SUMPRODUCT('6. Patients'!CJ$10:CJ$107,OFFSET('6. Patients'!$OP$9,1,MATCH($D108,'6. Patients'!$OQ$9:$QN$9,0),ROWS('6. Patients'!DW$10:DW$107))),0)+
IFERROR(SUMPRODUCT('6. Patients'!CJ$10:CJ$107,OFFSET('6. Patients'!$QO$9,1,MATCH($D108,'6. Patients'!$QP$9:$RI$9,0),ROWS('6. Patients'!DW$10:DW$107))),0)+
IFERROR(SUMPRODUCT('6. Patients'!CJ$10:CJ$107,OFFSET('6. Patients'!$RJ$9,1,MATCH($D108,'6. Patients'!$RK$9:$TH$9,0),ROWS('6. Patients'!DW$10:DW$107))),0)+
IFERROR(SUMPRODUCT('6. Patients'!CJ$10:CJ$107,OFFSET('6. Patients'!$TI$9,1,MATCH($D108,'6. Patients'!$TJ$9:$UC$9,0),ROWS('6. Patients'!DW$10:DW$107))),0))+
IFERROR(VLOOKUP($D108,$H$116:$L$146,COLUMNS($H$115:$J$115)-1+Q$7,0)*$E108*$F108*'1. General Inputs'!$J$25,0),0),0)</f>
        <v>0</v>
      </c>
      <c r="R108" s="775">
        <f ca="1">ROUNDUP(IFERROR($F108*$E108*CHOOSE(R$7,
IFERROR(SUMPRODUCT('6. Patients'!CK$10:CK$107,OFFSET('6. Patients'!$DN$9,1,MATCH($D108,'6. Patients'!$DO$9:$FL$9,0),ROWS('6. Patients'!DX$10:DX$107))),0)+
IFERROR(SUMPRODUCT('6. Patients'!CK$10:CK$107,OFFSET('6. Patients'!$FM$9,1,MATCH($D108,'6. Patients'!$FN$9:$GG$9,0),ROWS('6. Patients'!DX$10:DX$107))),0)+
IFERROR(SUMPRODUCT('6. Patients'!CK$10:CK$107,OFFSET('6. Patients'!$GH$9,1,MATCH($D108,'6. Patients'!$GI$9:$IF$9,0),ROWS('6. Patients'!DX$10:DX$107))),0)+
IFERROR(SUMPRODUCT('6. Patients'!CK$10:CK$107,OFFSET('6. Patients'!$IG$9,1,MATCH($D108,'6. Patients'!$IH$9:$JA$9,0),ROWS('6. Patients'!DX$10:DX$107))),0),
IFERROR(SUMPRODUCT('6. Patients'!CK$10:CK$107,OFFSET('6. Patients'!$JB$9,1,MATCH($D108,'6. Patients'!$JC$9:$KZ$9,0),ROWS('6. Patients'!DX$10:DX$107))),0)+
IFERROR(SUMPRODUCT('6. Patients'!CK$10:CK$107,OFFSET('6. Patients'!$LA$9,1,MATCH($D108,'6. Patients'!$LB$9:$LU$9,0),ROWS('6. Patients'!DX$10:DX$107))),0)+
IFERROR(SUMPRODUCT('6. Patients'!CK$10:CK$107,OFFSET('6. Patients'!$LV$9,1,MATCH($D108,'6. Patients'!$LW$9:$NT$9,0),ROWS('6. Patients'!DX$10:DX$107))),0)+
IFERROR(SUMPRODUCT('6. Patients'!CK$10:CK$107,OFFSET('6. Patients'!$NU$9,1,MATCH($D108,'6. Patients'!$NV$9:$OO$9,0),ROWS('6. Patients'!DX$10:DX$107))),0),
IFERROR(SUMPRODUCT('6. Patients'!CK$10:CK$107,OFFSET('6. Patients'!$OP$9,1,MATCH($D108,'6. Patients'!$OQ$9:$QN$9,0),ROWS('6. Patients'!DX$10:DX$107))),0)+
IFERROR(SUMPRODUCT('6. Patients'!CK$10:CK$107,OFFSET('6. Patients'!$QO$9,1,MATCH($D108,'6. Patients'!$QP$9:$RI$9,0),ROWS('6. Patients'!DX$10:DX$107))),0)+
IFERROR(SUMPRODUCT('6. Patients'!CK$10:CK$107,OFFSET('6. Patients'!$RJ$9,1,MATCH($D108,'6. Patients'!$RK$9:$TH$9,0),ROWS('6. Patients'!DX$10:DX$107))),0)+
IFERROR(SUMPRODUCT('6. Patients'!CK$10:CK$107,OFFSET('6. Patients'!$TI$9,1,MATCH($D108,'6. Patients'!$TJ$9:$UC$9,0),ROWS('6. Patients'!DX$10:DX$107))),0))+
IFERROR(VLOOKUP($D108,$H$116:$L$146,COLUMNS($H$115:$J$115)-1+R$7,0)*$E108*$F108*'1. General Inputs'!$J$25,0),0),0)</f>
        <v>0</v>
      </c>
      <c r="S108" s="775">
        <f ca="1">ROUNDUP(IFERROR($F108*$E108*CHOOSE(S$7,
IFERROR(SUMPRODUCT('6. Patients'!CL$10:CL$107,OFFSET('6. Patients'!$DN$9,1,MATCH($D108,'6. Patients'!$DO$9:$FL$9,0),ROWS('6. Patients'!DY$10:DY$107))),0)+
IFERROR(SUMPRODUCT('6. Patients'!CL$10:CL$107,OFFSET('6. Patients'!$FM$9,1,MATCH($D108,'6. Patients'!$FN$9:$GG$9,0),ROWS('6. Patients'!DY$10:DY$107))),0)+
IFERROR(SUMPRODUCT('6. Patients'!CL$10:CL$107,OFFSET('6. Patients'!$GH$9,1,MATCH($D108,'6. Patients'!$GI$9:$IF$9,0),ROWS('6. Patients'!DY$10:DY$107))),0)+
IFERROR(SUMPRODUCT('6. Patients'!CL$10:CL$107,OFFSET('6. Patients'!$IG$9,1,MATCH($D108,'6. Patients'!$IH$9:$JA$9,0),ROWS('6. Patients'!DY$10:DY$107))),0),
IFERROR(SUMPRODUCT('6. Patients'!CL$10:CL$107,OFFSET('6. Patients'!$JB$9,1,MATCH($D108,'6. Patients'!$JC$9:$KZ$9,0),ROWS('6. Patients'!DY$10:DY$107))),0)+
IFERROR(SUMPRODUCT('6. Patients'!CL$10:CL$107,OFFSET('6. Patients'!$LA$9,1,MATCH($D108,'6. Patients'!$LB$9:$LU$9,0),ROWS('6. Patients'!DY$10:DY$107))),0)+
IFERROR(SUMPRODUCT('6. Patients'!CL$10:CL$107,OFFSET('6. Patients'!$LV$9,1,MATCH($D108,'6. Patients'!$LW$9:$NT$9,0),ROWS('6. Patients'!DY$10:DY$107))),0)+
IFERROR(SUMPRODUCT('6. Patients'!CL$10:CL$107,OFFSET('6. Patients'!$NU$9,1,MATCH($D108,'6. Patients'!$NV$9:$OO$9,0),ROWS('6. Patients'!DY$10:DY$107))),0),
IFERROR(SUMPRODUCT('6. Patients'!CL$10:CL$107,OFFSET('6. Patients'!$OP$9,1,MATCH($D108,'6. Patients'!$OQ$9:$QN$9,0),ROWS('6. Patients'!DY$10:DY$107))),0)+
IFERROR(SUMPRODUCT('6. Patients'!CL$10:CL$107,OFFSET('6. Patients'!$QO$9,1,MATCH($D108,'6. Patients'!$QP$9:$RI$9,0),ROWS('6. Patients'!DY$10:DY$107))),0)+
IFERROR(SUMPRODUCT('6. Patients'!CL$10:CL$107,OFFSET('6. Patients'!$RJ$9,1,MATCH($D108,'6. Patients'!$RK$9:$TH$9,0),ROWS('6. Patients'!DY$10:DY$107))),0)+
IFERROR(SUMPRODUCT('6. Patients'!CL$10:CL$107,OFFSET('6. Patients'!$TI$9,1,MATCH($D108,'6. Patients'!$TJ$9:$UC$9,0),ROWS('6. Patients'!DY$10:DY$107))),0))+
IFERROR(VLOOKUP($D108,$H$116:$L$146,COLUMNS($H$115:$J$115)-1+S$7,0)*$E108*$F108*'1. General Inputs'!$J$25,0),0),0)</f>
        <v>0</v>
      </c>
      <c r="T108" s="775">
        <f ca="1">ROUNDUP(IFERROR($F108*$E108*CHOOSE(T$7,
IFERROR(SUMPRODUCT('6. Patients'!CM$10:CM$107,OFFSET('6. Patients'!$DN$9,1,MATCH($D108,'6. Patients'!$DO$9:$FL$9,0),ROWS('6. Patients'!DZ$10:DZ$107))),0)+
IFERROR(SUMPRODUCT('6. Patients'!CM$10:CM$107,OFFSET('6. Patients'!$FM$9,1,MATCH($D108,'6. Patients'!$FN$9:$GG$9,0),ROWS('6. Patients'!DZ$10:DZ$107))),0)+
IFERROR(SUMPRODUCT('6. Patients'!CM$10:CM$107,OFFSET('6. Patients'!$GH$9,1,MATCH($D108,'6. Patients'!$GI$9:$IF$9,0),ROWS('6. Patients'!DZ$10:DZ$107))),0)+
IFERROR(SUMPRODUCT('6. Patients'!CM$10:CM$107,OFFSET('6. Patients'!$IG$9,1,MATCH($D108,'6. Patients'!$IH$9:$JA$9,0),ROWS('6. Patients'!DZ$10:DZ$107))),0),
IFERROR(SUMPRODUCT('6. Patients'!CM$10:CM$107,OFFSET('6. Patients'!$JB$9,1,MATCH($D108,'6. Patients'!$JC$9:$KZ$9,0),ROWS('6. Patients'!DZ$10:DZ$107))),0)+
IFERROR(SUMPRODUCT('6. Patients'!CM$10:CM$107,OFFSET('6. Patients'!$LA$9,1,MATCH($D108,'6. Patients'!$LB$9:$LU$9,0),ROWS('6. Patients'!DZ$10:DZ$107))),0)+
IFERROR(SUMPRODUCT('6. Patients'!CM$10:CM$107,OFFSET('6. Patients'!$LV$9,1,MATCH($D108,'6. Patients'!$LW$9:$NT$9,0),ROWS('6. Patients'!DZ$10:DZ$107))),0)+
IFERROR(SUMPRODUCT('6. Patients'!CM$10:CM$107,OFFSET('6. Patients'!$NU$9,1,MATCH($D108,'6. Patients'!$NV$9:$OO$9,0),ROWS('6. Patients'!DZ$10:DZ$107))),0),
IFERROR(SUMPRODUCT('6. Patients'!CM$10:CM$107,OFFSET('6. Patients'!$OP$9,1,MATCH($D108,'6. Patients'!$OQ$9:$QN$9,0),ROWS('6. Patients'!DZ$10:DZ$107))),0)+
IFERROR(SUMPRODUCT('6. Patients'!CM$10:CM$107,OFFSET('6. Patients'!$QO$9,1,MATCH($D108,'6. Patients'!$QP$9:$RI$9,0),ROWS('6. Patients'!DZ$10:DZ$107))),0)+
IFERROR(SUMPRODUCT('6. Patients'!CM$10:CM$107,OFFSET('6. Patients'!$RJ$9,1,MATCH($D108,'6. Patients'!$RK$9:$TH$9,0),ROWS('6. Patients'!DZ$10:DZ$107))),0)+
IFERROR(SUMPRODUCT('6. Patients'!CM$10:CM$107,OFFSET('6. Patients'!$TI$9,1,MATCH($D108,'6. Patients'!$TJ$9:$UC$9,0),ROWS('6. Patients'!DZ$10:DZ$107))),0))+
IFERROR(VLOOKUP($D108,$H$116:$L$146,COLUMNS($H$115:$J$115)-1+T$7,0)*$E108*$F108*'1. General Inputs'!$J$25,0),0),0)</f>
        <v>0</v>
      </c>
      <c r="U108" s="775">
        <f ca="1">ROUNDUP(IFERROR($F108*$E108*CHOOSE(U$7,
IFERROR(SUMPRODUCT('6. Patients'!CN$10:CN$107,OFFSET('6. Patients'!$DN$9,1,MATCH($D108,'6. Patients'!$DO$9:$FL$9,0),ROWS('6. Patients'!EA$10:EA$107))),0)+
IFERROR(SUMPRODUCT('6. Patients'!CN$10:CN$107,OFFSET('6. Patients'!$FM$9,1,MATCH($D108,'6. Patients'!$FN$9:$GG$9,0),ROWS('6. Patients'!EA$10:EA$107))),0)+
IFERROR(SUMPRODUCT('6. Patients'!CN$10:CN$107,OFFSET('6. Patients'!$GH$9,1,MATCH($D108,'6. Patients'!$GI$9:$IF$9,0),ROWS('6. Patients'!EA$10:EA$107))),0)+
IFERROR(SUMPRODUCT('6. Patients'!CN$10:CN$107,OFFSET('6. Patients'!$IG$9,1,MATCH($D108,'6. Patients'!$IH$9:$JA$9,0),ROWS('6. Patients'!EA$10:EA$107))),0),
IFERROR(SUMPRODUCT('6. Patients'!CN$10:CN$107,OFFSET('6. Patients'!$JB$9,1,MATCH($D108,'6. Patients'!$JC$9:$KZ$9,0),ROWS('6. Patients'!EA$10:EA$107))),0)+
IFERROR(SUMPRODUCT('6. Patients'!CN$10:CN$107,OFFSET('6. Patients'!$LA$9,1,MATCH($D108,'6. Patients'!$LB$9:$LU$9,0),ROWS('6. Patients'!EA$10:EA$107))),0)+
IFERROR(SUMPRODUCT('6. Patients'!CN$10:CN$107,OFFSET('6. Patients'!$LV$9,1,MATCH($D108,'6. Patients'!$LW$9:$NT$9,0),ROWS('6. Patients'!EA$10:EA$107))),0)+
IFERROR(SUMPRODUCT('6. Patients'!CN$10:CN$107,OFFSET('6. Patients'!$NU$9,1,MATCH($D108,'6. Patients'!$NV$9:$OO$9,0),ROWS('6. Patients'!EA$10:EA$107))),0),
IFERROR(SUMPRODUCT('6. Patients'!CN$10:CN$107,OFFSET('6. Patients'!$OP$9,1,MATCH($D108,'6. Patients'!$OQ$9:$QN$9,0),ROWS('6. Patients'!EA$10:EA$107))),0)+
IFERROR(SUMPRODUCT('6. Patients'!CN$10:CN$107,OFFSET('6. Patients'!$QO$9,1,MATCH($D108,'6. Patients'!$QP$9:$RI$9,0),ROWS('6. Patients'!EA$10:EA$107))),0)+
IFERROR(SUMPRODUCT('6. Patients'!CN$10:CN$107,OFFSET('6. Patients'!$RJ$9,1,MATCH($D108,'6. Patients'!$RK$9:$TH$9,0),ROWS('6. Patients'!EA$10:EA$107))),0)+
IFERROR(SUMPRODUCT('6. Patients'!CN$10:CN$107,OFFSET('6. Patients'!$TI$9,1,MATCH($D108,'6. Patients'!$TJ$9:$UC$9,0),ROWS('6. Patients'!EA$10:EA$107))),0))+
IFERROR(VLOOKUP($D108,$H$116:$L$146,COLUMNS($H$115:$J$115)-1+U$7,0)*$E108*$F108*'1. General Inputs'!$J$25,0),0),0)</f>
        <v>0</v>
      </c>
      <c r="V108" s="775">
        <f ca="1">ROUNDUP(IFERROR($F108*$E108*CHOOSE(V$7,
IFERROR(SUMPRODUCT('6. Patients'!CO$10:CO$107,OFFSET('6. Patients'!$DN$9,1,MATCH($D108,'6. Patients'!$DO$9:$FL$9,0),ROWS('6. Patients'!EB$10:EB$107))),0)+
IFERROR(SUMPRODUCT('6. Patients'!CO$10:CO$107,OFFSET('6. Patients'!$FM$9,1,MATCH($D108,'6. Patients'!$FN$9:$GG$9,0),ROWS('6. Patients'!EB$10:EB$107))),0)+
IFERROR(SUMPRODUCT('6. Patients'!CO$10:CO$107,OFFSET('6. Patients'!$GH$9,1,MATCH($D108,'6. Patients'!$GI$9:$IF$9,0),ROWS('6. Patients'!EB$10:EB$107))),0)+
IFERROR(SUMPRODUCT('6. Patients'!CO$10:CO$107,OFFSET('6. Patients'!$IG$9,1,MATCH($D108,'6. Patients'!$IH$9:$JA$9,0),ROWS('6. Patients'!EB$10:EB$107))),0),
IFERROR(SUMPRODUCT('6. Patients'!CO$10:CO$107,OFFSET('6. Patients'!$JB$9,1,MATCH($D108,'6. Patients'!$JC$9:$KZ$9,0),ROWS('6. Patients'!EB$10:EB$107))),0)+
IFERROR(SUMPRODUCT('6. Patients'!CO$10:CO$107,OFFSET('6. Patients'!$LA$9,1,MATCH($D108,'6. Patients'!$LB$9:$LU$9,0),ROWS('6. Patients'!EB$10:EB$107))),0)+
IFERROR(SUMPRODUCT('6. Patients'!CO$10:CO$107,OFFSET('6. Patients'!$LV$9,1,MATCH($D108,'6. Patients'!$LW$9:$NT$9,0),ROWS('6. Patients'!EB$10:EB$107))),0)+
IFERROR(SUMPRODUCT('6. Patients'!CO$10:CO$107,OFFSET('6. Patients'!$NU$9,1,MATCH($D108,'6. Patients'!$NV$9:$OO$9,0),ROWS('6. Patients'!EB$10:EB$107))),0),
IFERROR(SUMPRODUCT('6. Patients'!CO$10:CO$107,OFFSET('6. Patients'!$OP$9,1,MATCH($D108,'6. Patients'!$OQ$9:$QN$9,0),ROWS('6. Patients'!EB$10:EB$107))),0)+
IFERROR(SUMPRODUCT('6. Patients'!CO$10:CO$107,OFFSET('6. Patients'!$QO$9,1,MATCH($D108,'6. Patients'!$QP$9:$RI$9,0),ROWS('6. Patients'!EB$10:EB$107))),0)+
IFERROR(SUMPRODUCT('6. Patients'!CO$10:CO$107,OFFSET('6. Patients'!$RJ$9,1,MATCH($D108,'6. Patients'!$RK$9:$TH$9,0),ROWS('6. Patients'!EB$10:EB$107))),0)+
IFERROR(SUMPRODUCT('6. Patients'!CO$10:CO$107,OFFSET('6. Patients'!$TI$9,1,MATCH($D108,'6. Patients'!$TJ$9:$UC$9,0),ROWS('6. Patients'!EB$10:EB$107))),0))+
IFERROR(VLOOKUP($D108,$H$116:$L$146,COLUMNS($H$115:$J$115)-1+V$7,0)*$E108*$F108*'1. General Inputs'!$J$25,0),0),0)</f>
        <v>0</v>
      </c>
      <c r="W108" s="775">
        <f ca="1">ROUNDUP(IFERROR($F108*$E108*CHOOSE(W$7,
IFERROR(SUMPRODUCT('6. Patients'!CP$10:CP$107,OFFSET('6. Patients'!$DN$9,1,MATCH($D108,'6. Patients'!$DO$9:$FL$9,0),ROWS('6. Patients'!EC$10:EC$107))),0)+
IFERROR(SUMPRODUCT('6. Patients'!CP$10:CP$107,OFFSET('6. Patients'!$FM$9,1,MATCH($D108,'6. Patients'!$FN$9:$GG$9,0),ROWS('6. Patients'!EC$10:EC$107))),0)+
IFERROR(SUMPRODUCT('6. Patients'!CP$10:CP$107,OFFSET('6. Patients'!$GH$9,1,MATCH($D108,'6. Patients'!$GI$9:$IF$9,0),ROWS('6. Patients'!EC$10:EC$107))),0)+
IFERROR(SUMPRODUCT('6. Patients'!CP$10:CP$107,OFFSET('6. Patients'!$IG$9,1,MATCH($D108,'6. Patients'!$IH$9:$JA$9,0),ROWS('6. Patients'!EC$10:EC$107))),0),
IFERROR(SUMPRODUCT('6. Patients'!CP$10:CP$107,OFFSET('6. Patients'!$JB$9,1,MATCH($D108,'6. Patients'!$JC$9:$KZ$9,0),ROWS('6. Patients'!EC$10:EC$107))),0)+
IFERROR(SUMPRODUCT('6. Patients'!CP$10:CP$107,OFFSET('6. Patients'!$LA$9,1,MATCH($D108,'6. Patients'!$LB$9:$LU$9,0),ROWS('6. Patients'!EC$10:EC$107))),0)+
IFERROR(SUMPRODUCT('6. Patients'!CP$10:CP$107,OFFSET('6. Patients'!$LV$9,1,MATCH($D108,'6. Patients'!$LW$9:$NT$9,0),ROWS('6. Patients'!EC$10:EC$107))),0)+
IFERROR(SUMPRODUCT('6. Patients'!CP$10:CP$107,OFFSET('6. Patients'!$NU$9,1,MATCH($D108,'6. Patients'!$NV$9:$OO$9,0),ROWS('6. Patients'!EC$10:EC$107))),0),
IFERROR(SUMPRODUCT('6. Patients'!CP$10:CP$107,OFFSET('6. Patients'!$OP$9,1,MATCH($D108,'6. Patients'!$OQ$9:$QN$9,0),ROWS('6. Patients'!EC$10:EC$107))),0)+
IFERROR(SUMPRODUCT('6. Patients'!CP$10:CP$107,OFFSET('6. Patients'!$QO$9,1,MATCH($D108,'6. Patients'!$QP$9:$RI$9,0),ROWS('6. Patients'!EC$10:EC$107))),0)+
IFERROR(SUMPRODUCT('6. Patients'!CP$10:CP$107,OFFSET('6. Patients'!$RJ$9,1,MATCH($D108,'6. Patients'!$RK$9:$TH$9,0),ROWS('6. Patients'!EC$10:EC$107))),0)+
IFERROR(SUMPRODUCT('6. Patients'!CP$10:CP$107,OFFSET('6. Patients'!$TI$9,1,MATCH($D108,'6. Patients'!$TJ$9:$UC$9,0),ROWS('6. Patients'!EC$10:EC$107))),0))+
IFERROR(VLOOKUP($D108,$H$116:$L$146,COLUMNS($H$115:$J$115)-1+W$7,0)*$E108*$F108*'1. General Inputs'!$J$25,0),0),0)</f>
        <v>0</v>
      </c>
      <c r="X108" s="775">
        <f ca="1">ROUNDUP(IFERROR($F108*$E108*CHOOSE(X$7,
IFERROR(SUMPRODUCT('6. Patients'!CQ$10:CQ$107,OFFSET('6. Patients'!$DN$9,1,MATCH($D108,'6. Patients'!$DO$9:$FL$9,0),ROWS('6. Patients'!ED$10:ED$107))),0)+
IFERROR(SUMPRODUCT('6. Patients'!CQ$10:CQ$107,OFFSET('6. Patients'!$FM$9,1,MATCH($D108,'6. Patients'!$FN$9:$GG$9,0),ROWS('6. Patients'!ED$10:ED$107))),0)+
IFERROR(SUMPRODUCT('6. Patients'!CQ$10:CQ$107,OFFSET('6. Patients'!$GH$9,1,MATCH($D108,'6. Patients'!$GI$9:$IF$9,0),ROWS('6. Patients'!ED$10:ED$107))),0)+
IFERROR(SUMPRODUCT('6. Patients'!CQ$10:CQ$107,OFFSET('6. Patients'!$IG$9,1,MATCH($D108,'6. Patients'!$IH$9:$JA$9,0),ROWS('6. Patients'!ED$10:ED$107))),0),
IFERROR(SUMPRODUCT('6. Patients'!CQ$10:CQ$107,OFFSET('6. Patients'!$JB$9,1,MATCH($D108,'6. Patients'!$JC$9:$KZ$9,0),ROWS('6. Patients'!ED$10:ED$107))),0)+
IFERROR(SUMPRODUCT('6. Patients'!CQ$10:CQ$107,OFFSET('6. Patients'!$LA$9,1,MATCH($D108,'6. Patients'!$LB$9:$LU$9,0),ROWS('6. Patients'!ED$10:ED$107))),0)+
IFERROR(SUMPRODUCT('6. Patients'!CQ$10:CQ$107,OFFSET('6. Patients'!$LV$9,1,MATCH($D108,'6. Patients'!$LW$9:$NT$9,0),ROWS('6. Patients'!ED$10:ED$107))),0)+
IFERROR(SUMPRODUCT('6. Patients'!CQ$10:CQ$107,OFFSET('6. Patients'!$NU$9,1,MATCH($D108,'6. Patients'!$NV$9:$OO$9,0),ROWS('6. Patients'!ED$10:ED$107))),0),
IFERROR(SUMPRODUCT('6. Patients'!CQ$10:CQ$107,OFFSET('6. Patients'!$OP$9,1,MATCH($D108,'6. Patients'!$OQ$9:$QN$9,0),ROWS('6. Patients'!ED$10:ED$107))),0)+
IFERROR(SUMPRODUCT('6. Patients'!CQ$10:CQ$107,OFFSET('6. Patients'!$QO$9,1,MATCH($D108,'6. Patients'!$QP$9:$RI$9,0),ROWS('6. Patients'!ED$10:ED$107))),0)+
IFERROR(SUMPRODUCT('6. Patients'!CQ$10:CQ$107,OFFSET('6. Patients'!$RJ$9,1,MATCH($D108,'6. Patients'!$RK$9:$TH$9,0),ROWS('6. Patients'!ED$10:ED$107))),0)+
IFERROR(SUMPRODUCT('6. Patients'!CQ$10:CQ$107,OFFSET('6. Patients'!$TI$9,1,MATCH($D108,'6. Patients'!$TJ$9:$UC$9,0),ROWS('6. Patients'!ED$10:ED$107))),0))+
IFERROR(VLOOKUP($D108,$H$116:$L$146,COLUMNS($H$115:$J$115)-1+X$7,0)*$E108*$F108*'1. General Inputs'!$J$25,0),0),0)</f>
        <v>0</v>
      </c>
      <c r="Y108" s="775">
        <f ca="1">ROUNDUP(IFERROR($F108*$E108*CHOOSE(Y$7,
IFERROR(SUMPRODUCT('6. Patients'!CR$10:CR$107,OFFSET('6. Patients'!$DN$9,1,MATCH($D108,'6. Patients'!$DO$9:$FL$9,0),ROWS('6. Patients'!EE$10:EE$107))),0)+
IFERROR(SUMPRODUCT('6. Patients'!CR$10:CR$107,OFFSET('6. Patients'!$FM$9,1,MATCH($D108,'6. Patients'!$FN$9:$GG$9,0),ROWS('6. Patients'!EE$10:EE$107))),0)+
IFERROR(SUMPRODUCT('6. Patients'!CR$10:CR$107,OFFSET('6. Patients'!$GH$9,1,MATCH($D108,'6. Patients'!$GI$9:$IF$9,0),ROWS('6. Patients'!EE$10:EE$107))),0)+
IFERROR(SUMPRODUCT('6. Patients'!CR$10:CR$107,OFFSET('6. Patients'!$IG$9,1,MATCH($D108,'6. Patients'!$IH$9:$JA$9,0),ROWS('6. Patients'!EE$10:EE$107))),0),
IFERROR(SUMPRODUCT('6. Patients'!CR$10:CR$107,OFFSET('6. Patients'!$JB$9,1,MATCH($D108,'6. Patients'!$JC$9:$KZ$9,0),ROWS('6. Patients'!EE$10:EE$107))),0)+
IFERROR(SUMPRODUCT('6. Patients'!CR$10:CR$107,OFFSET('6. Patients'!$LA$9,1,MATCH($D108,'6. Patients'!$LB$9:$LU$9,0),ROWS('6. Patients'!EE$10:EE$107))),0)+
IFERROR(SUMPRODUCT('6. Patients'!CR$10:CR$107,OFFSET('6. Patients'!$LV$9,1,MATCH($D108,'6. Patients'!$LW$9:$NT$9,0),ROWS('6. Patients'!EE$10:EE$107))),0)+
IFERROR(SUMPRODUCT('6. Patients'!CR$10:CR$107,OFFSET('6. Patients'!$NU$9,1,MATCH($D108,'6. Patients'!$NV$9:$OO$9,0),ROWS('6. Patients'!EE$10:EE$107))),0),
IFERROR(SUMPRODUCT('6. Patients'!CR$10:CR$107,OFFSET('6. Patients'!$OP$9,1,MATCH($D108,'6. Patients'!$OQ$9:$QN$9,0),ROWS('6. Patients'!EE$10:EE$107))),0)+
IFERROR(SUMPRODUCT('6. Patients'!CR$10:CR$107,OFFSET('6. Patients'!$QO$9,1,MATCH($D108,'6. Patients'!$QP$9:$RI$9,0),ROWS('6. Patients'!EE$10:EE$107))),0)+
IFERROR(SUMPRODUCT('6. Patients'!CR$10:CR$107,OFFSET('6. Patients'!$RJ$9,1,MATCH($D108,'6. Patients'!$RK$9:$TH$9,0),ROWS('6. Patients'!EE$10:EE$107))),0)+
IFERROR(SUMPRODUCT('6. Patients'!CR$10:CR$107,OFFSET('6. Patients'!$TI$9,1,MATCH($D108,'6. Patients'!$TJ$9:$UC$9,0),ROWS('6. Patients'!EE$10:EE$107))),0))+
IFERROR(VLOOKUP($D108,$H$116:$L$146,COLUMNS($H$115:$J$115)-1+Y$7,0)*$E108*$F108*'1. General Inputs'!$J$25,0),0),0)</f>
        <v>0</v>
      </c>
      <c r="Z108" s="775">
        <f ca="1">ROUNDUP(IFERROR($F108*$E108*CHOOSE(Z$7,
IFERROR(SUMPRODUCT('6. Patients'!CS$10:CS$107,OFFSET('6. Patients'!$DN$9,1,MATCH($D108,'6. Patients'!$DO$9:$FL$9,0),ROWS('6. Patients'!EF$10:EF$107))),0)+
IFERROR(SUMPRODUCT('6. Patients'!CS$10:CS$107,OFFSET('6. Patients'!$FM$9,1,MATCH($D108,'6. Patients'!$FN$9:$GG$9,0),ROWS('6. Patients'!EF$10:EF$107))),0)+
IFERROR(SUMPRODUCT('6. Patients'!CS$10:CS$107,OFFSET('6. Patients'!$GH$9,1,MATCH($D108,'6. Patients'!$GI$9:$IF$9,0),ROWS('6. Patients'!EF$10:EF$107))),0)+
IFERROR(SUMPRODUCT('6. Patients'!CS$10:CS$107,OFFSET('6. Patients'!$IG$9,1,MATCH($D108,'6. Patients'!$IH$9:$JA$9,0),ROWS('6. Patients'!EF$10:EF$107))),0),
IFERROR(SUMPRODUCT('6. Patients'!CS$10:CS$107,OFFSET('6. Patients'!$JB$9,1,MATCH($D108,'6. Patients'!$JC$9:$KZ$9,0),ROWS('6. Patients'!EF$10:EF$107))),0)+
IFERROR(SUMPRODUCT('6. Patients'!CS$10:CS$107,OFFSET('6. Patients'!$LA$9,1,MATCH($D108,'6. Patients'!$LB$9:$LU$9,0),ROWS('6. Patients'!EF$10:EF$107))),0)+
IFERROR(SUMPRODUCT('6. Patients'!CS$10:CS$107,OFFSET('6. Patients'!$LV$9,1,MATCH($D108,'6. Patients'!$LW$9:$NT$9,0),ROWS('6. Patients'!EF$10:EF$107))),0)+
IFERROR(SUMPRODUCT('6. Patients'!CS$10:CS$107,OFFSET('6. Patients'!$NU$9,1,MATCH($D108,'6. Patients'!$NV$9:$OO$9,0),ROWS('6. Patients'!EF$10:EF$107))),0),
IFERROR(SUMPRODUCT('6. Patients'!CS$10:CS$107,OFFSET('6. Patients'!$OP$9,1,MATCH($D108,'6. Patients'!$OQ$9:$QN$9,0),ROWS('6. Patients'!EF$10:EF$107))),0)+
IFERROR(SUMPRODUCT('6. Patients'!CS$10:CS$107,OFFSET('6. Patients'!$QO$9,1,MATCH($D108,'6. Patients'!$QP$9:$RI$9,0),ROWS('6. Patients'!EF$10:EF$107))),0)+
IFERROR(SUMPRODUCT('6. Patients'!CS$10:CS$107,OFFSET('6. Patients'!$RJ$9,1,MATCH($D108,'6. Patients'!$RK$9:$TH$9,0),ROWS('6. Patients'!EF$10:EF$107))),0)+
IFERROR(SUMPRODUCT('6. Patients'!CS$10:CS$107,OFFSET('6. Patients'!$TI$9,1,MATCH($D108,'6. Patients'!$TJ$9:$UC$9,0),ROWS('6. Patients'!EF$10:EF$107))),0))+
IFERROR(VLOOKUP($D108,$H$116:$L$146,COLUMNS($H$115:$J$115)-1+Z$7,0)*$E108*$F108*'1. General Inputs'!$J$25,0),0),0)</f>
        <v>0</v>
      </c>
      <c r="AA108" s="775">
        <f ca="1">ROUNDUP(IFERROR($F108*$E108*CHOOSE(AA$7,
IFERROR(SUMPRODUCT('6. Patients'!CT$10:CT$107,OFFSET('6. Patients'!$DN$9,1,MATCH($D108,'6. Patients'!$DO$9:$FL$9,0),ROWS('6. Patients'!EG$10:EG$107))),0)+
IFERROR(SUMPRODUCT('6. Patients'!CT$10:CT$107,OFFSET('6. Patients'!$FM$9,1,MATCH($D108,'6. Patients'!$FN$9:$GG$9,0),ROWS('6. Patients'!EG$10:EG$107))),0)+
IFERROR(SUMPRODUCT('6. Patients'!CT$10:CT$107,OFFSET('6. Patients'!$GH$9,1,MATCH($D108,'6. Patients'!$GI$9:$IF$9,0),ROWS('6. Patients'!EG$10:EG$107))),0)+
IFERROR(SUMPRODUCT('6. Patients'!CT$10:CT$107,OFFSET('6. Patients'!$IG$9,1,MATCH($D108,'6. Patients'!$IH$9:$JA$9,0),ROWS('6. Patients'!EG$10:EG$107))),0),
IFERROR(SUMPRODUCT('6. Patients'!CT$10:CT$107,OFFSET('6. Patients'!$JB$9,1,MATCH($D108,'6. Patients'!$JC$9:$KZ$9,0),ROWS('6. Patients'!EG$10:EG$107))),0)+
IFERROR(SUMPRODUCT('6. Patients'!CT$10:CT$107,OFFSET('6. Patients'!$LA$9,1,MATCH($D108,'6. Patients'!$LB$9:$LU$9,0),ROWS('6. Patients'!EG$10:EG$107))),0)+
IFERROR(SUMPRODUCT('6. Patients'!CT$10:CT$107,OFFSET('6. Patients'!$LV$9,1,MATCH($D108,'6. Patients'!$LW$9:$NT$9,0),ROWS('6. Patients'!EG$10:EG$107))),0)+
IFERROR(SUMPRODUCT('6. Patients'!CT$10:CT$107,OFFSET('6. Patients'!$NU$9,1,MATCH($D108,'6. Patients'!$NV$9:$OO$9,0),ROWS('6. Patients'!EG$10:EG$107))),0),
IFERROR(SUMPRODUCT('6. Patients'!CT$10:CT$107,OFFSET('6. Patients'!$OP$9,1,MATCH($D108,'6. Patients'!$OQ$9:$QN$9,0),ROWS('6. Patients'!EG$10:EG$107))),0)+
IFERROR(SUMPRODUCT('6. Patients'!CT$10:CT$107,OFFSET('6. Patients'!$QO$9,1,MATCH($D108,'6. Patients'!$QP$9:$RI$9,0),ROWS('6. Patients'!EG$10:EG$107))),0)+
IFERROR(SUMPRODUCT('6. Patients'!CT$10:CT$107,OFFSET('6. Patients'!$RJ$9,1,MATCH($D108,'6. Patients'!$RK$9:$TH$9,0),ROWS('6. Patients'!EG$10:EG$107))),0)+
IFERROR(SUMPRODUCT('6. Patients'!CT$10:CT$107,OFFSET('6. Patients'!$TI$9,1,MATCH($D108,'6. Patients'!$TJ$9:$UC$9,0),ROWS('6. Patients'!EG$10:EG$107))),0))+
IFERROR(VLOOKUP($D108,$H$116:$L$146,COLUMNS($H$115:$J$115)-1+AA$7,0)*$E108*$F108*'1. General Inputs'!$J$25,0),0),0)</f>
        <v>0</v>
      </c>
      <c r="AB108" s="775">
        <f ca="1">ROUNDUP(IFERROR($F108*$E108*CHOOSE(AB$7,
IFERROR(SUMPRODUCT('6. Patients'!CU$10:CU$107,OFFSET('6. Patients'!$DN$9,1,MATCH($D108,'6. Patients'!$DO$9:$FL$9,0),ROWS('6. Patients'!EH$10:EH$107))),0)+
IFERROR(SUMPRODUCT('6. Patients'!CU$10:CU$107,OFFSET('6. Patients'!$FM$9,1,MATCH($D108,'6. Patients'!$FN$9:$GG$9,0),ROWS('6. Patients'!EH$10:EH$107))),0)+
IFERROR(SUMPRODUCT('6. Patients'!CU$10:CU$107,OFFSET('6. Patients'!$GH$9,1,MATCH($D108,'6. Patients'!$GI$9:$IF$9,0),ROWS('6. Patients'!EH$10:EH$107))),0)+
IFERROR(SUMPRODUCT('6. Patients'!CU$10:CU$107,OFFSET('6. Patients'!$IG$9,1,MATCH($D108,'6. Patients'!$IH$9:$JA$9,0),ROWS('6. Patients'!EH$10:EH$107))),0),
IFERROR(SUMPRODUCT('6. Patients'!CU$10:CU$107,OFFSET('6. Patients'!$JB$9,1,MATCH($D108,'6. Patients'!$JC$9:$KZ$9,0),ROWS('6. Patients'!EH$10:EH$107))),0)+
IFERROR(SUMPRODUCT('6. Patients'!CU$10:CU$107,OFFSET('6. Patients'!$LA$9,1,MATCH($D108,'6. Patients'!$LB$9:$LU$9,0),ROWS('6. Patients'!EH$10:EH$107))),0)+
IFERROR(SUMPRODUCT('6. Patients'!CU$10:CU$107,OFFSET('6. Patients'!$LV$9,1,MATCH($D108,'6. Patients'!$LW$9:$NT$9,0),ROWS('6. Patients'!EH$10:EH$107))),0)+
IFERROR(SUMPRODUCT('6. Patients'!CU$10:CU$107,OFFSET('6. Patients'!$NU$9,1,MATCH($D108,'6. Patients'!$NV$9:$OO$9,0),ROWS('6. Patients'!EH$10:EH$107))),0),
IFERROR(SUMPRODUCT('6. Patients'!CU$10:CU$107,OFFSET('6. Patients'!$OP$9,1,MATCH($D108,'6. Patients'!$OQ$9:$QN$9,0),ROWS('6. Patients'!EH$10:EH$107))),0)+
IFERROR(SUMPRODUCT('6. Patients'!CU$10:CU$107,OFFSET('6. Patients'!$QO$9,1,MATCH($D108,'6. Patients'!$QP$9:$RI$9,0),ROWS('6. Patients'!EH$10:EH$107))),0)+
IFERROR(SUMPRODUCT('6. Patients'!CU$10:CU$107,OFFSET('6. Patients'!$RJ$9,1,MATCH($D108,'6. Patients'!$RK$9:$TH$9,0),ROWS('6. Patients'!EH$10:EH$107))),0)+
IFERROR(SUMPRODUCT('6. Patients'!CU$10:CU$107,OFFSET('6. Patients'!$TI$9,1,MATCH($D108,'6. Patients'!$TJ$9:$UC$9,0),ROWS('6. Patients'!EH$10:EH$107))),0))+
IFERROR(VLOOKUP($D108,$H$116:$L$146,COLUMNS($H$115:$J$115)-1+AB$7,0)*$E108*$F108*'1. General Inputs'!$J$25,0),0),0)</f>
        <v>0</v>
      </c>
      <c r="AC108" s="775">
        <f ca="1">ROUNDUP(IFERROR($F108*$E108*CHOOSE(AC$7,
IFERROR(SUMPRODUCT('6. Patients'!CV$10:CV$107,OFFSET('6. Patients'!$DN$9,1,MATCH($D108,'6. Patients'!$DO$9:$FL$9,0),ROWS('6. Patients'!EI$10:EI$107))),0)+
IFERROR(SUMPRODUCT('6. Patients'!CV$10:CV$107,OFFSET('6. Patients'!$FM$9,1,MATCH($D108,'6. Patients'!$FN$9:$GG$9,0),ROWS('6. Patients'!EI$10:EI$107))),0)+
IFERROR(SUMPRODUCT('6. Patients'!CV$10:CV$107,OFFSET('6. Patients'!$GH$9,1,MATCH($D108,'6. Patients'!$GI$9:$IF$9,0),ROWS('6. Patients'!EI$10:EI$107))),0)+
IFERROR(SUMPRODUCT('6. Patients'!CV$10:CV$107,OFFSET('6. Patients'!$IG$9,1,MATCH($D108,'6. Patients'!$IH$9:$JA$9,0),ROWS('6. Patients'!EI$10:EI$107))),0),
IFERROR(SUMPRODUCT('6. Patients'!CV$10:CV$107,OFFSET('6. Patients'!$JB$9,1,MATCH($D108,'6. Patients'!$JC$9:$KZ$9,0),ROWS('6. Patients'!EI$10:EI$107))),0)+
IFERROR(SUMPRODUCT('6. Patients'!CV$10:CV$107,OFFSET('6. Patients'!$LA$9,1,MATCH($D108,'6. Patients'!$LB$9:$LU$9,0),ROWS('6. Patients'!EI$10:EI$107))),0)+
IFERROR(SUMPRODUCT('6. Patients'!CV$10:CV$107,OFFSET('6. Patients'!$LV$9,1,MATCH($D108,'6. Patients'!$LW$9:$NT$9,0),ROWS('6. Patients'!EI$10:EI$107))),0)+
IFERROR(SUMPRODUCT('6. Patients'!CV$10:CV$107,OFFSET('6. Patients'!$NU$9,1,MATCH($D108,'6. Patients'!$NV$9:$OO$9,0),ROWS('6. Patients'!EI$10:EI$107))),0),
IFERROR(SUMPRODUCT('6. Patients'!CV$10:CV$107,OFFSET('6. Patients'!$OP$9,1,MATCH($D108,'6. Patients'!$OQ$9:$QN$9,0),ROWS('6. Patients'!EI$10:EI$107))),0)+
IFERROR(SUMPRODUCT('6. Patients'!CV$10:CV$107,OFFSET('6. Patients'!$QO$9,1,MATCH($D108,'6. Patients'!$QP$9:$RI$9,0),ROWS('6. Patients'!EI$10:EI$107))),0)+
IFERROR(SUMPRODUCT('6. Patients'!CV$10:CV$107,OFFSET('6. Patients'!$RJ$9,1,MATCH($D108,'6. Patients'!$RK$9:$TH$9,0),ROWS('6. Patients'!EI$10:EI$107))),0)+
IFERROR(SUMPRODUCT('6. Patients'!CV$10:CV$107,OFFSET('6. Patients'!$TI$9,1,MATCH($D108,'6. Patients'!$TJ$9:$UC$9,0),ROWS('6. Patients'!EI$10:EI$107))),0))+
IFERROR(VLOOKUP($D108,$H$116:$L$146,COLUMNS($H$115:$J$115)-1+AC$7,0)*$E108*$F108*'1. General Inputs'!$J$25,0),0),0)</f>
        <v>0</v>
      </c>
      <c r="AD108" s="775">
        <f ca="1">ROUNDUP(IFERROR($F108*$E108*CHOOSE(AD$7,
IFERROR(SUMPRODUCT('6. Patients'!CW$10:CW$107,OFFSET('6. Patients'!$DN$9,1,MATCH($D108,'6. Patients'!$DO$9:$FL$9,0),ROWS('6. Patients'!EJ$10:EJ$107))),0)+
IFERROR(SUMPRODUCT('6. Patients'!CW$10:CW$107,OFFSET('6. Patients'!$FM$9,1,MATCH($D108,'6. Patients'!$FN$9:$GG$9,0),ROWS('6. Patients'!EJ$10:EJ$107))),0)+
IFERROR(SUMPRODUCT('6. Patients'!CW$10:CW$107,OFFSET('6. Patients'!$GH$9,1,MATCH($D108,'6. Patients'!$GI$9:$IF$9,0),ROWS('6. Patients'!EJ$10:EJ$107))),0)+
IFERROR(SUMPRODUCT('6. Patients'!CW$10:CW$107,OFFSET('6. Patients'!$IG$9,1,MATCH($D108,'6. Patients'!$IH$9:$JA$9,0),ROWS('6. Patients'!EJ$10:EJ$107))),0),
IFERROR(SUMPRODUCT('6. Patients'!CW$10:CW$107,OFFSET('6. Patients'!$JB$9,1,MATCH($D108,'6. Patients'!$JC$9:$KZ$9,0),ROWS('6. Patients'!EJ$10:EJ$107))),0)+
IFERROR(SUMPRODUCT('6. Patients'!CW$10:CW$107,OFFSET('6. Patients'!$LA$9,1,MATCH($D108,'6. Patients'!$LB$9:$LU$9,0),ROWS('6. Patients'!EJ$10:EJ$107))),0)+
IFERROR(SUMPRODUCT('6. Patients'!CW$10:CW$107,OFFSET('6. Patients'!$LV$9,1,MATCH($D108,'6. Patients'!$LW$9:$NT$9,0),ROWS('6. Patients'!EJ$10:EJ$107))),0)+
IFERROR(SUMPRODUCT('6. Patients'!CW$10:CW$107,OFFSET('6. Patients'!$NU$9,1,MATCH($D108,'6. Patients'!$NV$9:$OO$9,0),ROWS('6. Patients'!EJ$10:EJ$107))),0),
IFERROR(SUMPRODUCT('6. Patients'!CW$10:CW$107,OFFSET('6. Patients'!$OP$9,1,MATCH($D108,'6. Patients'!$OQ$9:$QN$9,0),ROWS('6. Patients'!EJ$10:EJ$107))),0)+
IFERROR(SUMPRODUCT('6. Patients'!CW$10:CW$107,OFFSET('6. Patients'!$QO$9,1,MATCH($D108,'6. Patients'!$QP$9:$RI$9,0),ROWS('6. Patients'!EJ$10:EJ$107))),0)+
IFERROR(SUMPRODUCT('6. Patients'!CW$10:CW$107,OFFSET('6. Patients'!$RJ$9,1,MATCH($D108,'6. Patients'!$RK$9:$TH$9,0),ROWS('6. Patients'!EJ$10:EJ$107))),0)+
IFERROR(SUMPRODUCT('6. Patients'!CW$10:CW$107,OFFSET('6. Patients'!$TI$9,1,MATCH($D108,'6. Patients'!$TJ$9:$UC$9,0),ROWS('6. Patients'!EJ$10:EJ$107))),0))+
IFERROR(VLOOKUP($D108,$H$116:$L$146,COLUMNS($H$115:$J$115)-1+AD$7,0)*$E108*$F108*'1. General Inputs'!$J$25,0),0),0)</f>
        <v>0</v>
      </c>
      <c r="AE108" s="775">
        <f ca="1">ROUNDUP(IFERROR($F108*$E108*CHOOSE(AE$7,
IFERROR(SUMPRODUCT('6. Patients'!CX$10:CX$107,OFFSET('6. Patients'!$DN$9,1,MATCH($D108,'6. Patients'!$DO$9:$FL$9,0),ROWS('6. Patients'!EK$10:EK$107))),0)+
IFERROR(SUMPRODUCT('6. Patients'!CX$10:CX$107,OFFSET('6. Patients'!$FM$9,1,MATCH($D108,'6. Patients'!$FN$9:$GG$9,0),ROWS('6. Patients'!EK$10:EK$107))),0)+
IFERROR(SUMPRODUCT('6. Patients'!CX$10:CX$107,OFFSET('6. Patients'!$GH$9,1,MATCH($D108,'6. Patients'!$GI$9:$IF$9,0),ROWS('6. Patients'!EK$10:EK$107))),0)+
IFERROR(SUMPRODUCT('6. Patients'!CX$10:CX$107,OFFSET('6. Patients'!$IG$9,1,MATCH($D108,'6. Patients'!$IH$9:$JA$9,0),ROWS('6. Patients'!EK$10:EK$107))),0),
IFERROR(SUMPRODUCT('6. Patients'!CX$10:CX$107,OFFSET('6. Patients'!$JB$9,1,MATCH($D108,'6. Patients'!$JC$9:$KZ$9,0),ROWS('6. Patients'!EK$10:EK$107))),0)+
IFERROR(SUMPRODUCT('6. Patients'!CX$10:CX$107,OFFSET('6. Patients'!$LA$9,1,MATCH($D108,'6. Patients'!$LB$9:$LU$9,0),ROWS('6. Patients'!EK$10:EK$107))),0)+
IFERROR(SUMPRODUCT('6. Patients'!CX$10:CX$107,OFFSET('6. Patients'!$LV$9,1,MATCH($D108,'6. Patients'!$LW$9:$NT$9,0),ROWS('6. Patients'!EK$10:EK$107))),0)+
IFERROR(SUMPRODUCT('6. Patients'!CX$10:CX$107,OFFSET('6. Patients'!$NU$9,1,MATCH($D108,'6. Patients'!$NV$9:$OO$9,0),ROWS('6. Patients'!EK$10:EK$107))),0),
IFERROR(SUMPRODUCT('6. Patients'!CX$10:CX$107,OFFSET('6. Patients'!$OP$9,1,MATCH($D108,'6. Patients'!$OQ$9:$QN$9,0),ROWS('6. Patients'!EK$10:EK$107))),0)+
IFERROR(SUMPRODUCT('6. Patients'!CX$10:CX$107,OFFSET('6. Patients'!$QO$9,1,MATCH($D108,'6. Patients'!$QP$9:$RI$9,0),ROWS('6. Patients'!EK$10:EK$107))),0)+
IFERROR(SUMPRODUCT('6. Patients'!CX$10:CX$107,OFFSET('6. Patients'!$RJ$9,1,MATCH($D108,'6. Patients'!$RK$9:$TH$9,0),ROWS('6. Patients'!EK$10:EK$107))),0)+
IFERROR(SUMPRODUCT('6. Patients'!CX$10:CX$107,OFFSET('6. Patients'!$TI$9,1,MATCH($D108,'6. Patients'!$TJ$9:$UC$9,0),ROWS('6. Patients'!EK$10:EK$107))),0))+
IFERROR(VLOOKUP($D108,$H$116:$L$146,COLUMNS($H$115:$J$115)-1+AE$7,0)*$E108*$F108*'1. General Inputs'!$J$25,0),0),0)</f>
        <v>0</v>
      </c>
      <c r="AF108" s="775">
        <f ca="1">ROUNDUP(IFERROR($F108*$E108*CHOOSE(AF$7,
IFERROR(SUMPRODUCT('6. Patients'!CY$10:CY$107,OFFSET('6. Patients'!$DN$9,1,MATCH($D108,'6. Patients'!$DO$9:$FL$9,0),ROWS('6. Patients'!EL$10:EL$107))),0)+
IFERROR(SUMPRODUCT('6. Patients'!CY$10:CY$107,OFFSET('6. Patients'!$FM$9,1,MATCH($D108,'6. Patients'!$FN$9:$GG$9,0),ROWS('6. Patients'!EL$10:EL$107))),0)+
IFERROR(SUMPRODUCT('6. Patients'!CY$10:CY$107,OFFSET('6. Patients'!$GH$9,1,MATCH($D108,'6. Patients'!$GI$9:$IF$9,0),ROWS('6. Patients'!EL$10:EL$107))),0)+
IFERROR(SUMPRODUCT('6. Patients'!CY$10:CY$107,OFFSET('6. Patients'!$IG$9,1,MATCH($D108,'6. Patients'!$IH$9:$JA$9,0),ROWS('6. Patients'!EL$10:EL$107))),0),
IFERROR(SUMPRODUCT('6. Patients'!CY$10:CY$107,OFFSET('6. Patients'!$JB$9,1,MATCH($D108,'6. Patients'!$JC$9:$KZ$9,0),ROWS('6. Patients'!EL$10:EL$107))),0)+
IFERROR(SUMPRODUCT('6. Patients'!CY$10:CY$107,OFFSET('6. Patients'!$LA$9,1,MATCH($D108,'6. Patients'!$LB$9:$LU$9,0),ROWS('6. Patients'!EL$10:EL$107))),0)+
IFERROR(SUMPRODUCT('6. Patients'!CY$10:CY$107,OFFSET('6. Patients'!$LV$9,1,MATCH($D108,'6. Patients'!$LW$9:$NT$9,0),ROWS('6. Patients'!EL$10:EL$107))),0)+
IFERROR(SUMPRODUCT('6. Patients'!CY$10:CY$107,OFFSET('6. Patients'!$NU$9,1,MATCH($D108,'6. Patients'!$NV$9:$OO$9,0),ROWS('6. Patients'!EL$10:EL$107))),0),
IFERROR(SUMPRODUCT('6. Patients'!CY$10:CY$107,OFFSET('6. Patients'!$OP$9,1,MATCH($D108,'6. Patients'!$OQ$9:$QN$9,0),ROWS('6. Patients'!EL$10:EL$107))),0)+
IFERROR(SUMPRODUCT('6. Patients'!CY$10:CY$107,OFFSET('6. Patients'!$QO$9,1,MATCH($D108,'6. Patients'!$QP$9:$RI$9,0),ROWS('6. Patients'!EL$10:EL$107))),0)+
IFERROR(SUMPRODUCT('6. Patients'!CY$10:CY$107,OFFSET('6. Patients'!$RJ$9,1,MATCH($D108,'6. Patients'!$RK$9:$TH$9,0),ROWS('6. Patients'!EL$10:EL$107))),0)+
IFERROR(SUMPRODUCT('6. Patients'!CY$10:CY$107,OFFSET('6. Patients'!$TI$9,1,MATCH($D108,'6. Patients'!$TJ$9:$UC$9,0),ROWS('6. Patients'!EL$10:EL$107))),0))+
IFERROR(VLOOKUP($D108,$H$116:$L$146,COLUMNS($H$115:$J$115)-1+AF$7,0)*$E108*$F108*'1. General Inputs'!$J$25,0),0),0)</f>
        <v>0</v>
      </c>
      <c r="AG108" s="775">
        <f ca="1">ROUNDUP(IFERROR($F108*$E108*CHOOSE(AG$7,
IFERROR(SUMPRODUCT('6. Patients'!CZ$10:CZ$107,OFFSET('6. Patients'!$DN$9,1,MATCH($D108,'6. Patients'!$DO$9:$FL$9,0),ROWS('6. Patients'!EM$10:EM$107))),0)+
IFERROR(SUMPRODUCT('6. Patients'!CZ$10:CZ$107,OFFSET('6. Patients'!$FM$9,1,MATCH($D108,'6. Patients'!$FN$9:$GG$9,0),ROWS('6. Patients'!EM$10:EM$107))),0)+
IFERROR(SUMPRODUCT('6. Patients'!CZ$10:CZ$107,OFFSET('6. Patients'!$GH$9,1,MATCH($D108,'6. Patients'!$GI$9:$IF$9,0),ROWS('6. Patients'!EM$10:EM$107))),0)+
IFERROR(SUMPRODUCT('6. Patients'!CZ$10:CZ$107,OFFSET('6. Patients'!$IG$9,1,MATCH($D108,'6. Patients'!$IH$9:$JA$9,0),ROWS('6. Patients'!EM$10:EM$107))),0),
IFERROR(SUMPRODUCT('6. Patients'!CZ$10:CZ$107,OFFSET('6. Patients'!$JB$9,1,MATCH($D108,'6. Patients'!$JC$9:$KZ$9,0),ROWS('6. Patients'!EM$10:EM$107))),0)+
IFERROR(SUMPRODUCT('6. Patients'!CZ$10:CZ$107,OFFSET('6. Patients'!$LA$9,1,MATCH($D108,'6. Patients'!$LB$9:$LU$9,0),ROWS('6. Patients'!EM$10:EM$107))),0)+
IFERROR(SUMPRODUCT('6. Patients'!CZ$10:CZ$107,OFFSET('6. Patients'!$LV$9,1,MATCH($D108,'6. Patients'!$LW$9:$NT$9,0),ROWS('6. Patients'!EM$10:EM$107))),0)+
IFERROR(SUMPRODUCT('6. Patients'!CZ$10:CZ$107,OFFSET('6. Patients'!$NU$9,1,MATCH($D108,'6. Patients'!$NV$9:$OO$9,0),ROWS('6. Patients'!EM$10:EM$107))),0),
IFERROR(SUMPRODUCT('6. Patients'!CZ$10:CZ$107,OFFSET('6. Patients'!$OP$9,1,MATCH($D108,'6. Patients'!$OQ$9:$QN$9,0),ROWS('6. Patients'!EM$10:EM$107))),0)+
IFERROR(SUMPRODUCT('6. Patients'!CZ$10:CZ$107,OFFSET('6. Patients'!$QO$9,1,MATCH($D108,'6. Patients'!$QP$9:$RI$9,0),ROWS('6. Patients'!EM$10:EM$107))),0)+
IFERROR(SUMPRODUCT('6. Patients'!CZ$10:CZ$107,OFFSET('6. Patients'!$RJ$9,1,MATCH($D108,'6. Patients'!$RK$9:$TH$9,0),ROWS('6. Patients'!EM$10:EM$107))),0)+
IFERROR(SUMPRODUCT('6. Patients'!CZ$10:CZ$107,OFFSET('6. Patients'!$TI$9,1,MATCH($D108,'6. Patients'!$TJ$9:$UC$9,0),ROWS('6. Patients'!EM$10:EM$107))),0))+
IFERROR(VLOOKUP($D108,$H$116:$L$146,COLUMNS($H$115:$J$115)-1+AG$7,0)*$E108*$F108*'1. General Inputs'!$J$25,0),0),0)</f>
        <v>0</v>
      </c>
      <c r="AH108" s="775">
        <f ca="1">ROUNDUP(IFERROR($F108*$E108*CHOOSE(AH$7,
IFERROR(SUMPRODUCT('6. Patients'!DA$10:DA$107,OFFSET('6. Patients'!$DN$9,1,MATCH($D108,'6. Patients'!$DO$9:$FL$9,0),ROWS('6. Patients'!EN$10:EN$107))),0)+
IFERROR(SUMPRODUCT('6. Patients'!DA$10:DA$107,OFFSET('6. Patients'!$FM$9,1,MATCH($D108,'6. Patients'!$FN$9:$GG$9,0),ROWS('6. Patients'!EN$10:EN$107))),0)+
IFERROR(SUMPRODUCT('6. Patients'!DA$10:DA$107,OFFSET('6. Patients'!$GH$9,1,MATCH($D108,'6. Patients'!$GI$9:$IF$9,0),ROWS('6. Patients'!EN$10:EN$107))),0)+
IFERROR(SUMPRODUCT('6. Patients'!DA$10:DA$107,OFFSET('6. Patients'!$IG$9,1,MATCH($D108,'6. Patients'!$IH$9:$JA$9,0),ROWS('6. Patients'!EN$10:EN$107))),0),
IFERROR(SUMPRODUCT('6. Patients'!DA$10:DA$107,OFFSET('6. Patients'!$JB$9,1,MATCH($D108,'6. Patients'!$JC$9:$KZ$9,0),ROWS('6. Patients'!EN$10:EN$107))),0)+
IFERROR(SUMPRODUCT('6. Patients'!DA$10:DA$107,OFFSET('6. Patients'!$LA$9,1,MATCH($D108,'6. Patients'!$LB$9:$LU$9,0),ROWS('6. Patients'!EN$10:EN$107))),0)+
IFERROR(SUMPRODUCT('6. Patients'!DA$10:DA$107,OFFSET('6. Patients'!$LV$9,1,MATCH($D108,'6. Patients'!$LW$9:$NT$9,0),ROWS('6. Patients'!EN$10:EN$107))),0)+
IFERROR(SUMPRODUCT('6. Patients'!DA$10:DA$107,OFFSET('6. Patients'!$NU$9,1,MATCH($D108,'6. Patients'!$NV$9:$OO$9,0),ROWS('6. Patients'!EN$10:EN$107))),0),
IFERROR(SUMPRODUCT('6. Patients'!DA$10:DA$107,OFFSET('6. Patients'!$OP$9,1,MATCH($D108,'6. Patients'!$OQ$9:$QN$9,0),ROWS('6. Patients'!EN$10:EN$107))),0)+
IFERROR(SUMPRODUCT('6. Patients'!DA$10:DA$107,OFFSET('6. Patients'!$QO$9,1,MATCH($D108,'6. Patients'!$QP$9:$RI$9,0),ROWS('6. Patients'!EN$10:EN$107))),0)+
IFERROR(SUMPRODUCT('6. Patients'!DA$10:DA$107,OFFSET('6. Patients'!$RJ$9,1,MATCH($D108,'6. Patients'!$RK$9:$TH$9,0),ROWS('6. Patients'!EN$10:EN$107))),0)+
IFERROR(SUMPRODUCT('6. Patients'!DA$10:DA$107,OFFSET('6. Patients'!$TI$9,1,MATCH($D108,'6. Patients'!$TJ$9:$UC$9,0),ROWS('6. Patients'!EN$10:EN$107))),0))+
IFERROR(VLOOKUP($D108,$H$116:$L$146,COLUMNS($H$115:$J$115)-1+AH$7,0)*$E108*$F108*'1. General Inputs'!$J$25,0),0),0)</f>
        <v>0</v>
      </c>
      <c r="AI108" s="775">
        <f ca="1">ROUNDUP(IFERROR($F108*$E108*CHOOSE(AI$7,
IFERROR(SUMPRODUCT('6. Patients'!DB$10:DB$107,OFFSET('6. Patients'!$DN$9,1,MATCH($D108,'6. Patients'!$DO$9:$FL$9,0),ROWS('6. Patients'!EO$10:EO$107))),0)+
IFERROR(SUMPRODUCT('6. Patients'!DB$10:DB$107,OFFSET('6. Patients'!$FM$9,1,MATCH($D108,'6. Patients'!$FN$9:$GG$9,0),ROWS('6. Patients'!EO$10:EO$107))),0)+
IFERROR(SUMPRODUCT('6. Patients'!DB$10:DB$107,OFFSET('6. Patients'!$GH$9,1,MATCH($D108,'6. Patients'!$GI$9:$IF$9,0),ROWS('6. Patients'!EO$10:EO$107))),0)+
IFERROR(SUMPRODUCT('6. Patients'!DB$10:DB$107,OFFSET('6. Patients'!$IG$9,1,MATCH($D108,'6. Patients'!$IH$9:$JA$9,0),ROWS('6. Patients'!EO$10:EO$107))),0),
IFERROR(SUMPRODUCT('6. Patients'!DB$10:DB$107,OFFSET('6. Patients'!$JB$9,1,MATCH($D108,'6. Patients'!$JC$9:$KZ$9,0),ROWS('6. Patients'!EO$10:EO$107))),0)+
IFERROR(SUMPRODUCT('6. Patients'!DB$10:DB$107,OFFSET('6. Patients'!$LA$9,1,MATCH($D108,'6. Patients'!$LB$9:$LU$9,0),ROWS('6. Patients'!EO$10:EO$107))),0)+
IFERROR(SUMPRODUCT('6. Patients'!DB$10:DB$107,OFFSET('6. Patients'!$LV$9,1,MATCH($D108,'6. Patients'!$LW$9:$NT$9,0),ROWS('6. Patients'!EO$10:EO$107))),0)+
IFERROR(SUMPRODUCT('6. Patients'!DB$10:DB$107,OFFSET('6. Patients'!$NU$9,1,MATCH($D108,'6. Patients'!$NV$9:$OO$9,0),ROWS('6. Patients'!EO$10:EO$107))),0),
IFERROR(SUMPRODUCT('6. Patients'!DB$10:DB$107,OFFSET('6. Patients'!$OP$9,1,MATCH($D108,'6. Patients'!$OQ$9:$QN$9,0),ROWS('6. Patients'!EO$10:EO$107))),0)+
IFERROR(SUMPRODUCT('6. Patients'!DB$10:DB$107,OFFSET('6. Patients'!$QO$9,1,MATCH($D108,'6. Patients'!$QP$9:$RI$9,0),ROWS('6. Patients'!EO$10:EO$107))),0)+
IFERROR(SUMPRODUCT('6. Patients'!DB$10:DB$107,OFFSET('6. Patients'!$RJ$9,1,MATCH($D108,'6. Patients'!$RK$9:$TH$9,0),ROWS('6. Patients'!EO$10:EO$107))),0)+
IFERROR(SUMPRODUCT('6. Patients'!DB$10:DB$107,OFFSET('6. Patients'!$TI$9,1,MATCH($D108,'6. Patients'!$TJ$9:$UC$9,0),ROWS('6. Patients'!EO$10:EO$107))),0))+
IFERROR(VLOOKUP($D108,$H$116:$L$146,COLUMNS($H$115:$J$115)-1+AI$7,0)*$E108*$F108*'1. General Inputs'!$J$25,0),0),0)</f>
        <v>0</v>
      </c>
      <c r="AJ108" s="775">
        <f ca="1">ROUNDUP(IFERROR($F108*$E108*CHOOSE(AJ$7,
IFERROR(SUMPRODUCT('6. Patients'!DC$10:DC$107,OFFSET('6. Patients'!$DN$9,1,MATCH($D108,'6. Patients'!$DO$9:$FL$9,0),ROWS('6. Patients'!EP$10:EP$107))),0)+
IFERROR(SUMPRODUCT('6. Patients'!DC$10:DC$107,OFFSET('6. Patients'!$FM$9,1,MATCH($D108,'6. Patients'!$FN$9:$GG$9,0),ROWS('6. Patients'!EP$10:EP$107))),0)+
IFERROR(SUMPRODUCT('6. Patients'!DC$10:DC$107,OFFSET('6. Patients'!$GH$9,1,MATCH($D108,'6. Patients'!$GI$9:$IF$9,0),ROWS('6. Patients'!EP$10:EP$107))),0)+
IFERROR(SUMPRODUCT('6. Patients'!DC$10:DC$107,OFFSET('6. Patients'!$IG$9,1,MATCH($D108,'6. Patients'!$IH$9:$JA$9,0),ROWS('6. Patients'!EP$10:EP$107))),0),
IFERROR(SUMPRODUCT('6. Patients'!DC$10:DC$107,OFFSET('6. Patients'!$JB$9,1,MATCH($D108,'6. Patients'!$JC$9:$KZ$9,0),ROWS('6. Patients'!EP$10:EP$107))),0)+
IFERROR(SUMPRODUCT('6. Patients'!DC$10:DC$107,OFFSET('6. Patients'!$LA$9,1,MATCH($D108,'6. Patients'!$LB$9:$LU$9,0),ROWS('6. Patients'!EP$10:EP$107))),0)+
IFERROR(SUMPRODUCT('6. Patients'!DC$10:DC$107,OFFSET('6. Patients'!$LV$9,1,MATCH($D108,'6. Patients'!$LW$9:$NT$9,0),ROWS('6. Patients'!EP$10:EP$107))),0)+
IFERROR(SUMPRODUCT('6. Patients'!DC$10:DC$107,OFFSET('6. Patients'!$NU$9,1,MATCH($D108,'6. Patients'!$NV$9:$OO$9,0),ROWS('6. Patients'!EP$10:EP$107))),0),
IFERROR(SUMPRODUCT('6. Patients'!DC$10:DC$107,OFFSET('6. Patients'!$OP$9,1,MATCH($D108,'6. Patients'!$OQ$9:$QN$9,0),ROWS('6. Patients'!EP$10:EP$107))),0)+
IFERROR(SUMPRODUCT('6. Patients'!DC$10:DC$107,OFFSET('6. Patients'!$QO$9,1,MATCH($D108,'6. Patients'!$QP$9:$RI$9,0),ROWS('6. Patients'!EP$10:EP$107))),0)+
IFERROR(SUMPRODUCT('6. Patients'!DC$10:DC$107,OFFSET('6. Patients'!$RJ$9,1,MATCH($D108,'6. Patients'!$RK$9:$TH$9,0),ROWS('6. Patients'!EP$10:EP$107))),0)+
IFERROR(SUMPRODUCT('6. Patients'!DC$10:DC$107,OFFSET('6. Patients'!$TI$9,1,MATCH($D108,'6. Patients'!$TJ$9:$UC$9,0),ROWS('6. Patients'!EP$10:EP$107))),0))+
IFERROR(VLOOKUP($D108,$H$116:$L$146,COLUMNS($H$115:$J$115)-1+AJ$7,0)*$E108*$F108*'1. General Inputs'!$J$25,0),0),0)</f>
        <v>0</v>
      </c>
      <c r="AK108" s="775">
        <f ca="1">ROUNDUP(IFERROR($F108*$E108*CHOOSE(AK$7,
IFERROR(SUMPRODUCT('6. Patients'!DD$10:DD$107,OFFSET('6. Patients'!$DN$9,1,MATCH($D108,'6. Patients'!$DO$9:$FL$9,0),ROWS('6. Patients'!EQ$10:EQ$107))),0)+
IFERROR(SUMPRODUCT('6. Patients'!DD$10:DD$107,OFFSET('6. Patients'!$FM$9,1,MATCH($D108,'6. Patients'!$FN$9:$GG$9,0),ROWS('6. Patients'!EQ$10:EQ$107))),0)+
IFERROR(SUMPRODUCT('6. Patients'!DD$10:DD$107,OFFSET('6. Patients'!$GH$9,1,MATCH($D108,'6. Patients'!$GI$9:$IF$9,0),ROWS('6. Patients'!EQ$10:EQ$107))),0)+
IFERROR(SUMPRODUCT('6. Patients'!DD$10:DD$107,OFFSET('6. Patients'!$IG$9,1,MATCH($D108,'6. Patients'!$IH$9:$JA$9,0),ROWS('6. Patients'!EQ$10:EQ$107))),0),
IFERROR(SUMPRODUCT('6. Patients'!DD$10:DD$107,OFFSET('6. Patients'!$JB$9,1,MATCH($D108,'6. Patients'!$JC$9:$KZ$9,0),ROWS('6. Patients'!EQ$10:EQ$107))),0)+
IFERROR(SUMPRODUCT('6. Patients'!DD$10:DD$107,OFFSET('6. Patients'!$LA$9,1,MATCH($D108,'6. Patients'!$LB$9:$LU$9,0),ROWS('6. Patients'!EQ$10:EQ$107))),0)+
IFERROR(SUMPRODUCT('6. Patients'!DD$10:DD$107,OFFSET('6. Patients'!$LV$9,1,MATCH($D108,'6. Patients'!$LW$9:$NT$9,0),ROWS('6. Patients'!EQ$10:EQ$107))),0)+
IFERROR(SUMPRODUCT('6. Patients'!DD$10:DD$107,OFFSET('6. Patients'!$NU$9,1,MATCH($D108,'6. Patients'!$NV$9:$OO$9,0),ROWS('6. Patients'!EQ$10:EQ$107))),0),
IFERROR(SUMPRODUCT('6. Patients'!DD$10:DD$107,OFFSET('6. Patients'!$OP$9,1,MATCH($D108,'6. Patients'!$OQ$9:$QN$9,0),ROWS('6. Patients'!EQ$10:EQ$107))),0)+
IFERROR(SUMPRODUCT('6. Patients'!DD$10:DD$107,OFFSET('6. Patients'!$QO$9,1,MATCH($D108,'6. Patients'!$QP$9:$RI$9,0),ROWS('6. Patients'!EQ$10:EQ$107))),0)+
IFERROR(SUMPRODUCT('6. Patients'!DD$10:DD$107,OFFSET('6. Patients'!$RJ$9,1,MATCH($D108,'6. Patients'!$RK$9:$TH$9,0),ROWS('6. Patients'!EQ$10:EQ$107))),0)+
IFERROR(SUMPRODUCT('6. Patients'!DD$10:DD$107,OFFSET('6. Patients'!$TI$9,1,MATCH($D108,'6. Patients'!$TJ$9:$UC$9,0),ROWS('6. Patients'!EQ$10:EQ$107))),0))+
IFERROR(VLOOKUP($D108,$H$116:$L$146,COLUMNS($H$115:$J$115)-1+AK$7,0)*$E108*$F108*'1. General Inputs'!$J$25,0),0),0)</f>
        <v>0</v>
      </c>
      <c r="AL108" s="775">
        <f ca="1">ROUNDUP(IFERROR($F108*$E108*CHOOSE(AL$7,
IFERROR(SUMPRODUCT('6. Patients'!DE$10:DE$107,OFFSET('6. Patients'!$DN$9,1,MATCH($D108,'6. Patients'!$DO$9:$FL$9,0),ROWS('6. Patients'!ER$10:ER$107))),0)+
IFERROR(SUMPRODUCT('6. Patients'!DE$10:DE$107,OFFSET('6. Patients'!$FM$9,1,MATCH($D108,'6. Patients'!$FN$9:$GG$9,0),ROWS('6. Patients'!ER$10:ER$107))),0)+
IFERROR(SUMPRODUCT('6. Patients'!DE$10:DE$107,OFFSET('6. Patients'!$GH$9,1,MATCH($D108,'6. Patients'!$GI$9:$IF$9,0),ROWS('6. Patients'!ER$10:ER$107))),0)+
IFERROR(SUMPRODUCT('6. Patients'!DE$10:DE$107,OFFSET('6. Patients'!$IG$9,1,MATCH($D108,'6. Patients'!$IH$9:$JA$9,0),ROWS('6. Patients'!ER$10:ER$107))),0),
IFERROR(SUMPRODUCT('6. Patients'!DE$10:DE$107,OFFSET('6. Patients'!$JB$9,1,MATCH($D108,'6. Patients'!$JC$9:$KZ$9,0),ROWS('6. Patients'!ER$10:ER$107))),0)+
IFERROR(SUMPRODUCT('6. Patients'!DE$10:DE$107,OFFSET('6. Patients'!$LA$9,1,MATCH($D108,'6. Patients'!$LB$9:$LU$9,0),ROWS('6. Patients'!ER$10:ER$107))),0)+
IFERROR(SUMPRODUCT('6. Patients'!DE$10:DE$107,OFFSET('6. Patients'!$LV$9,1,MATCH($D108,'6. Patients'!$LW$9:$NT$9,0),ROWS('6. Patients'!ER$10:ER$107))),0)+
IFERROR(SUMPRODUCT('6. Patients'!DE$10:DE$107,OFFSET('6. Patients'!$NU$9,1,MATCH($D108,'6. Patients'!$NV$9:$OO$9,0),ROWS('6. Patients'!ER$10:ER$107))),0),
IFERROR(SUMPRODUCT('6. Patients'!DE$10:DE$107,OFFSET('6. Patients'!$OP$9,1,MATCH($D108,'6. Patients'!$OQ$9:$QN$9,0),ROWS('6. Patients'!ER$10:ER$107))),0)+
IFERROR(SUMPRODUCT('6. Patients'!DE$10:DE$107,OFFSET('6. Patients'!$QO$9,1,MATCH($D108,'6. Patients'!$QP$9:$RI$9,0),ROWS('6. Patients'!ER$10:ER$107))),0)+
IFERROR(SUMPRODUCT('6. Patients'!DE$10:DE$107,OFFSET('6. Patients'!$RJ$9,1,MATCH($D108,'6. Patients'!$RK$9:$TH$9,0),ROWS('6. Patients'!ER$10:ER$107))),0)+
IFERROR(SUMPRODUCT('6. Patients'!DE$10:DE$107,OFFSET('6. Patients'!$TI$9,1,MATCH($D108,'6. Patients'!$TJ$9:$UC$9,0),ROWS('6. Patients'!ER$10:ER$107))),0))+
IFERROR(VLOOKUP($D108,$H$116:$L$146,COLUMNS($H$115:$J$115)-1+AL$7,0)*$E108*$F108*'1. General Inputs'!$J$25,0),0),0)</f>
        <v>0</v>
      </c>
      <c r="AM108" s="775">
        <f ca="1">ROUNDUP(IFERROR($F108*$E108*CHOOSE(AM$7,
IFERROR(SUMPRODUCT('6. Patients'!DF$10:DF$107,OFFSET('6. Patients'!$DN$9,1,MATCH($D108,'6. Patients'!$DO$9:$FL$9,0),ROWS('6. Patients'!ES$10:ES$107))),0)+
IFERROR(SUMPRODUCT('6. Patients'!DF$10:DF$107,OFFSET('6. Patients'!$FM$9,1,MATCH($D108,'6. Patients'!$FN$9:$GG$9,0),ROWS('6. Patients'!ES$10:ES$107))),0)+
IFERROR(SUMPRODUCT('6. Patients'!DF$10:DF$107,OFFSET('6. Patients'!$GH$9,1,MATCH($D108,'6. Patients'!$GI$9:$IF$9,0),ROWS('6. Patients'!ES$10:ES$107))),0)+
IFERROR(SUMPRODUCT('6. Patients'!DF$10:DF$107,OFFSET('6. Patients'!$IG$9,1,MATCH($D108,'6. Patients'!$IH$9:$JA$9,0),ROWS('6. Patients'!ES$10:ES$107))),0),
IFERROR(SUMPRODUCT('6. Patients'!DF$10:DF$107,OFFSET('6. Patients'!$JB$9,1,MATCH($D108,'6. Patients'!$JC$9:$KZ$9,0),ROWS('6. Patients'!ES$10:ES$107))),0)+
IFERROR(SUMPRODUCT('6. Patients'!DF$10:DF$107,OFFSET('6. Patients'!$LA$9,1,MATCH($D108,'6. Patients'!$LB$9:$LU$9,0),ROWS('6. Patients'!ES$10:ES$107))),0)+
IFERROR(SUMPRODUCT('6. Patients'!DF$10:DF$107,OFFSET('6. Patients'!$LV$9,1,MATCH($D108,'6. Patients'!$LW$9:$NT$9,0),ROWS('6. Patients'!ES$10:ES$107))),0)+
IFERROR(SUMPRODUCT('6. Patients'!DF$10:DF$107,OFFSET('6. Patients'!$NU$9,1,MATCH($D108,'6. Patients'!$NV$9:$OO$9,0),ROWS('6. Patients'!ES$10:ES$107))),0),
IFERROR(SUMPRODUCT('6. Patients'!DF$10:DF$107,OFFSET('6. Patients'!$OP$9,1,MATCH($D108,'6. Patients'!$OQ$9:$QN$9,0),ROWS('6. Patients'!ES$10:ES$107))),0)+
IFERROR(SUMPRODUCT('6. Patients'!DF$10:DF$107,OFFSET('6. Patients'!$QO$9,1,MATCH($D108,'6. Patients'!$QP$9:$RI$9,0),ROWS('6. Patients'!ES$10:ES$107))),0)+
IFERROR(SUMPRODUCT('6. Patients'!DF$10:DF$107,OFFSET('6. Patients'!$RJ$9,1,MATCH($D108,'6. Patients'!$RK$9:$TH$9,0),ROWS('6. Patients'!ES$10:ES$107))),0)+
IFERROR(SUMPRODUCT('6. Patients'!DF$10:DF$107,OFFSET('6. Patients'!$TI$9,1,MATCH($D108,'6. Patients'!$TJ$9:$UC$9,0),ROWS('6. Patients'!ES$10:ES$107))),0))+
IFERROR(VLOOKUP($D108,$H$116:$L$146,COLUMNS($H$115:$J$115)-1+AM$7,0)*$E108*$F108*'1. General Inputs'!$J$25,0),0),0)</f>
        <v>0</v>
      </c>
      <c r="AN108" s="775">
        <f ca="1">ROUNDUP(IFERROR($F108*$E108*CHOOSE(AN$7,
IFERROR(SUMPRODUCT('6. Patients'!DG$10:DG$107,OFFSET('6. Patients'!$DN$9,1,MATCH($D108,'6. Patients'!$DO$9:$FL$9,0),ROWS('6. Patients'!ET$10:ET$107))),0)+
IFERROR(SUMPRODUCT('6. Patients'!DG$10:DG$107,OFFSET('6. Patients'!$FM$9,1,MATCH($D108,'6. Patients'!$FN$9:$GG$9,0),ROWS('6. Patients'!ET$10:ET$107))),0)+
IFERROR(SUMPRODUCT('6. Patients'!DG$10:DG$107,OFFSET('6. Patients'!$GH$9,1,MATCH($D108,'6. Patients'!$GI$9:$IF$9,0),ROWS('6. Patients'!ET$10:ET$107))),0)+
IFERROR(SUMPRODUCT('6. Patients'!DG$10:DG$107,OFFSET('6. Patients'!$IG$9,1,MATCH($D108,'6. Patients'!$IH$9:$JA$9,0),ROWS('6. Patients'!ET$10:ET$107))),0),
IFERROR(SUMPRODUCT('6. Patients'!DG$10:DG$107,OFFSET('6. Patients'!$JB$9,1,MATCH($D108,'6. Patients'!$JC$9:$KZ$9,0),ROWS('6. Patients'!ET$10:ET$107))),0)+
IFERROR(SUMPRODUCT('6. Patients'!DG$10:DG$107,OFFSET('6. Patients'!$LA$9,1,MATCH($D108,'6. Patients'!$LB$9:$LU$9,0),ROWS('6. Patients'!ET$10:ET$107))),0)+
IFERROR(SUMPRODUCT('6. Patients'!DG$10:DG$107,OFFSET('6. Patients'!$LV$9,1,MATCH($D108,'6. Patients'!$LW$9:$NT$9,0),ROWS('6. Patients'!ET$10:ET$107))),0)+
IFERROR(SUMPRODUCT('6. Patients'!DG$10:DG$107,OFFSET('6. Patients'!$NU$9,1,MATCH($D108,'6. Patients'!$NV$9:$OO$9,0),ROWS('6. Patients'!ET$10:ET$107))),0),
IFERROR(SUMPRODUCT('6. Patients'!DG$10:DG$107,OFFSET('6. Patients'!$OP$9,1,MATCH($D108,'6. Patients'!$OQ$9:$QN$9,0),ROWS('6. Patients'!ET$10:ET$107))),0)+
IFERROR(SUMPRODUCT('6. Patients'!DG$10:DG$107,OFFSET('6. Patients'!$QO$9,1,MATCH($D108,'6. Patients'!$QP$9:$RI$9,0),ROWS('6. Patients'!ET$10:ET$107))),0)+
IFERROR(SUMPRODUCT('6. Patients'!DG$10:DG$107,OFFSET('6. Patients'!$RJ$9,1,MATCH($D108,'6. Patients'!$RK$9:$TH$9,0),ROWS('6. Patients'!ET$10:ET$107))),0)+
IFERROR(SUMPRODUCT('6. Patients'!DG$10:DG$107,OFFSET('6. Patients'!$TI$9,1,MATCH($D108,'6. Patients'!$TJ$9:$UC$9,0),ROWS('6. Patients'!ET$10:ET$107))),0))+
IFERROR(VLOOKUP($D108,$H$116:$L$146,COLUMNS($H$115:$J$115)-1+AN$7,0)*$E108*$F108*'1. General Inputs'!$J$25,0),0),0)</f>
        <v>0</v>
      </c>
      <c r="AO108" s="775">
        <f ca="1">ROUNDUP(IFERROR($F108*$E108*CHOOSE(AO$7,
IFERROR(SUMPRODUCT('6. Patients'!DH$10:DH$107,OFFSET('6. Patients'!$DN$9,1,MATCH($D108,'6. Patients'!$DO$9:$FL$9,0),ROWS('6. Patients'!EU$10:EU$107))),0)+
IFERROR(SUMPRODUCT('6. Patients'!DH$10:DH$107,OFFSET('6. Patients'!$FM$9,1,MATCH($D108,'6. Patients'!$FN$9:$GG$9,0),ROWS('6. Patients'!EU$10:EU$107))),0)+
IFERROR(SUMPRODUCT('6. Patients'!DH$10:DH$107,OFFSET('6. Patients'!$GH$9,1,MATCH($D108,'6. Patients'!$GI$9:$IF$9,0),ROWS('6. Patients'!EU$10:EU$107))),0)+
IFERROR(SUMPRODUCT('6. Patients'!DH$10:DH$107,OFFSET('6. Patients'!$IG$9,1,MATCH($D108,'6. Patients'!$IH$9:$JA$9,0),ROWS('6. Patients'!EU$10:EU$107))),0),
IFERROR(SUMPRODUCT('6. Patients'!DH$10:DH$107,OFFSET('6. Patients'!$JB$9,1,MATCH($D108,'6. Patients'!$JC$9:$KZ$9,0),ROWS('6. Patients'!EU$10:EU$107))),0)+
IFERROR(SUMPRODUCT('6. Patients'!DH$10:DH$107,OFFSET('6. Patients'!$LA$9,1,MATCH($D108,'6. Patients'!$LB$9:$LU$9,0),ROWS('6. Patients'!EU$10:EU$107))),0)+
IFERROR(SUMPRODUCT('6. Patients'!DH$10:DH$107,OFFSET('6. Patients'!$LV$9,1,MATCH($D108,'6. Patients'!$LW$9:$NT$9,0),ROWS('6. Patients'!EU$10:EU$107))),0)+
IFERROR(SUMPRODUCT('6. Patients'!DH$10:DH$107,OFFSET('6. Patients'!$NU$9,1,MATCH($D108,'6. Patients'!$NV$9:$OO$9,0),ROWS('6. Patients'!EU$10:EU$107))),0),
IFERROR(SUMPRODUCT('6. Patients'!DH$10:DH$107,OFFSET('6. Patients'!$OP$9,1,MATCH($D108,'6. Patients'!$OQ$9:$QN$9,0),ROWS('6. Patients'!EU$10:EU$107))),0)+
IFERROR(SUMPRODUCT('6. Patients'!DH$10:DH$107,OFFSET('6. Patients'!$QO$9,1,MATCH($D108,'6. Patients'!$QP$9:$RI$9,0),ROWS('6. Patients'!EU$10:EU$107))),0)+
IFERROR(SUMPRODUCT('6. Patients'!DH$10:DH$107,OFFSET('6. Patients'!$RJ$9,1,MATCH($D108,'6. Patients'!$RK$9:$TH$9,0),ROWS('6. Patients'!EU$10:EU$107))),0)+
IFERROR(SUMPRODUCT('6. Patients'!DH$10:DH$107,OFFSET('6. Patients'!$TI$9,1,MATCH($D108,'6. Patients'!$TJ$9:$UC$9,0),ROWS('6. Patients'!EU$10:EU$107))),0))+
IFERROR(VLOOKUP($D108,$H$116:$L$146,COLUMNS($H$115:$J$115)-1+AO$7,0)*$E108*$F108*'1. General Inputs'!$J$25,0),0),0)</f>
        <v>0</v>
      </c>
      <c r="AP108" s="775">
        <f ca="1">ROUNDUP(IFERROR($F108*$E108*CHOOSE(AP$7,
IFERROR(SUMPRODUCT('6. Patients'!DI$10:DI$107,OFFSET('6. Patients'!$DN$9,1,MATCH($D108,'6. Patients'!$DO$9:$FL$9,0),ROWS('6. Patients'!EV$10:EV$107))),0)+
IFERROR(SUMPRODUCT('6. Patients'!DI$10:DI$107,OFFSET('6. Patients'!$FM$9,1,MATCH($D108,'6. Patients'!$FN$9:$GG$9,0),ROWS('6. Patients'!EV$10:EV$107))),0)+
IFERROR(SUMPRODUCT('6. Patients'!DI$10:DI$107,OFFSET('6. Patients'!$GH$9,1,MATCH($D108,'6. Patients'!$GI$9:$IF$9,0),ROWS('6. Patients'!EV$10:EV$107))),0)+
IFERROR(SUMPRODUCT('6. Patients'!DI$10:DI$107,OFFSET('6. Patients'!$IG$9,1,MATCH($D108,'6. Patients'!$IH$9:$JA$9,0),ROWS('6. Patients'!EV$10:EV$107))),0),
IFERROR(SUMPRODUCT('6. Patients'!DI$10:DI$107,OFFSET('6. Patients'!$JB$9,1,MATCH($D108,'6. Patients'!$JC$9:$KZ$9,0),ROWS('6. Patients'!EV$10:EV$107))),0)+
IFERROR(SUMPRODUCT('6. Patients'!DI$10:DI$107,OFFSET('6. Patients'!$LA$9,1,MATCH($D108,'6. Patients'!$LB$9:$LU$9,0),ROWS('6. Patients'!EV$10:EV$107))),0)+
IFERROR(SUMPRODUCT('6. Patients'!DI$10:DI$107,OFFSET('6. Patients'!$LV$9,1,MATCH($D108,'6. Patients'!$LW$9:$NT$9,0),ROWS('6. Patients'!EV$10:EV$107))),0)+
IFERROR(SUMPRODUCT('6. Patients'!DI$10:DI$107,OFFSET('6. Patients'!$NU$9,1,MATCH($D108,'6. Patients'!$NV$9:$OO$9,0),ROWS('6. Patients'!EV$10:EV$107))),0),
IFERROR(SUMPRODUCT('6. Patients'!DI$10:DI$107,OFFSET('6. Patients'!$OP$9,1,MATCH($D108,'6. Patients'!$OQ$9:$QN$9,0),ROWS('6. Patients'!EV$10:EV$107))),0)+
IFERROR(SUMPRODUCT('6. Patients'!DI$10:DI$107,OFFSET('6. Patients'!$QO$9,1,MATCH($D108,'6. Patients'!$QP$9:$RI$9,0),ROWS('6. Patients'!EV$10:EV$107))),0)+
IFERROR(SUMPRODUCT('6. Patients'!DI$10:DI$107,OFFSET('6. Patients'!$RJ$9,1,MATCH($D108,'6. Patients'!$RK$9:$TH$9,0),ROWS('6. Patients'!EV$10:EV$107))),0)+
IFERROR(SUMPRODUCT('6. Patients'!DI$10:DI$107,OFFSET('6. Patients'!$TI$9,1,MATCH($D108,'6. Patients'!$TJ$9:$UC$9,0),ROWS('6. Patients'!EV$10:EV$107))),0))+
IFERROR(VLOOKUP($D108,$H$116:$L$146,COLUMNS($H$115:$J$115)-1+AP$7,0)*$E108*$F108*'1. General Inputs'!$J$25,0),0),0)</f>
        <v>0</v>
      </c>
      <c r="AQ108" s="775">
        <f ca="1">ROUNDUP(IFERROR($F108*$E108*CHOOSE(AQ$7,
IFERROR(SUMPRODUCT('6. Patients'!DJ$10:DJ$107,OFFSET('6. Patients'!$DN$9,1,MATCH($D108,'6. Patients'!$DO$9:$FL$9,0),ROWS('6. Patients'!EW$10:EW$107))),0)+
IFERROR(SUMPRODUCT('6. Patients'!DJ$10:DJ$107,OFFSET('6. Patients'!$FM$9,1,MATCH($D108,'6. Patients'!$FN$9:$GG$9,0),ROWS('6. Patients'!EW$10:EW$107))),0)+
IFERROR(SUMPRODUCT('6. Patients'!DJ$10:DJ$107,OFFSET('6. Patients'!$GH$9,1,MATCH($D108,'6. Patients'!$GI$9:$IF$9,0),ROWS('6. Patients'!EW$10:EW$107))),0)+
IFERROR(SUMPRODUCT('6. Patients'!DJ$10:DJ$107,OFFSET('6. Patients'!$IG$9,1,MATCH($D108,'6. Patients'!$IH$9:$JA$9,0),ROWS('6. Patients'!EW$10:EW$107))),0),
IFERROR(SUMPRODUCT('6. Patients'!DJ$10:DJ$107,OFFSET('6. Patients'!$JB$9,1,MATCH($D108,'6. Patients'!$JC$9:$KZ$9,0),ROWS('6. Patients'!EW$10:EW$107))),0)+
IFERROR(SUMPRODUCT('6. Patients'!DJ$10:DJ$107,OFFSET('6. Patients'!$LA$9,1,MATCH($D108,'6. Patients'!$LB$9:$LU$9,0),ROWS('6. Patients'!EW$10:EW$107))),0)+
IFERROR(SUMPRODUCT('6. Patients'!DJ$10:DJ$107,OFFSET('6. Patients'!$LV$9,1,MATCH($D108,'6. Patients'!$LW$9:$NT$9,0),ROWS('6. Patients'!EW$10:EW$107))),0)+
IFERROR(SUMPRODUCT('6. Patients'!DJ$10:DJ$107,OFFSET('6. Patients'!$NU$9,1,MATCH($D108,'6. Patients'!$NV$9:$OO$9,0),ROWS('6. Patients'!EW$10:EW$107))),0),
IFERROR(SUMPRODUCT('6. Patients'!DJ$10:DJ$107,OFFSET('6. Patients'!$OP$9,1,MATCH($D108,'6. Patients'!$OQ$9:$QN$9,0),ROWS('6. Patients'!EW$10:EW$107))),0)+
IFERROR(SUMPRODUCT('6. Patients'!DJ$10:DJ$107,OFFSET('6. Patients'!$QO$9,1,MATCH($D108,'6. Patients'!$QP$9:$RI$9,0),ROWS('6. Patients'!EW$10:EW$107))),0)+
IFERROR(SUMPRODUCT('6. Patients'!DJ$10:DJ$107,OFFSET('6. Patients'!$RJ$9,1,MATCH($D108,'6. Patients'!$RK$9:$TH$9,0),ROWS('6. Patients'!EW$10:EW$107))),0)+
IFERROR(SUMPRODUCT('6. Patients'!DJ$10:DJ$107,OFFSET('6. Patients'!$TI$9,1,MATCH($D108,'6. Patients'!$TJ$9:$UC$9,0),ROWS('6. Patients'!EW$10:EW$107))),0))+
IFERROR(VLOOKUP($D108,$H$116:$L$146,COLUMNS($H$115:$J$115)-1+AQ$7,0)*$E108*$F108*'1. General Inputs'!$J$25,0),0),0)</f>
        <v>0</v>
      </c>
      <c r="AT108" s="309"/>
      <c r="AZ108" s="335">
        <f ca="1">IFERROR(SUM(OFFSET('7. Consumption'!H108,0,1,,MIN('1. General Inputs'!$J$29,COLUMNS('7. Consumption'!H$9:$AQ$9)-1))),0)+MAX(0,$AQ108*('1. General Inputs'!$J$29-COLUMNS('7. Consumption'!H$9:$AQ$9)+1))</f>
        <v>0</v>
      </c>
      <c r="BA108" s="335">
        <f ca="1">IFERROR(SUM(OFFSET('7. Consumption'!I108,0,1,,MIN('1. General Inputs'!$J$29,COLUMNS('7. Consumption'!I$9:$AQ$9)-1))),0)+MAX(0,$AQ108*('1. General Inputs'!$J$29-COLUMNS('7. Consumption'!I$9:$AQ$9)+1))</f>
        <v>0</v>
      </c>
      <c r="BB108" s="335">
        <f ca="1">IFERROR(SUM(OFFSET('7. Consumption'!J108,0,1,,MIN('1. General Inputs'!$J$29,COLUMNS('7. Consumption'!J$9:$AQ$9)-1))),0)+MAX(0,$AQ108*('1. General Inputs'!$J$29-COLUMNS('7. Consumption'!J$9:$AQ$9)+1))</f>
        <v>0</v>
      </c>
      <c r="BC108" s="335">
        <f ca="1">IFERROR(SUM(OFFSET('7. Consumption'!K108,0,1,,MIN('1. General Inputs'!$J$29,COLUMNS('7. Consumption'!K$9:$AQ$9)-1))),0)+MAX(0,$AQ108*('1. General Inputs'!$J$29-COLUMNS('7. Consumption'!K$9:$AQ$9)+1))</f>
        <v>0</v>
      </c>
      <c r="BD108" s="335">
        <f ca="1">IFERROR(SUM(OFFSET('7. Consumption'!L108,0,1,,MIN('1. General Inputs'!$J$29,COLUMNS('7. Consumption'!L$9:$AQ$9)-1))),0)+MAX(0,$AQ108*('1. General Inputs'!$J$29-COLUMNS('7. Consumption'!L$9:$AQ$9)+1))</f>
        <v>0</v>
      </c>
      <c r="BE108" s="335">
        <f ca="1">IFERROR(SUM(OFFSET('7. Consumption'!M108,0,1,,MIN('1. General Inputs'!$J$29,COLUMNS('7. Consumption'!M$9:$AQ$9)-1))),0)+MAX(0,$AQ108*('1. General Inputs'!$J$29-COLUMNS('7. Consumption'!M$9:$AQ$9)+1))</f>
        <v>0</v>
      </c>
      <c r="BF108" s="335">
        <f ca="1">IFERROR(SUM(OFFSET('7. Consumption'!N108,0,1,,MIN('1. General Inputs'!$J$29,COLUMNS('7. Consumption'!N$9:$AQ$9)-1))),0)+MAX(0,$AQ108*('1. General Inputs'!$J$29-COLUMNS('7. Consumption'!N$9:$AQ$9)+1))</f>
        <v>0</v>
      </c>
      <c r="BG108" s="335">
        <f ca="1">IFERROR(SUM(OFFSET('7. Consumption'!O108,0,1,,MIN('1. General Inputs'!$J$29,COLUMNS('7. Consumption'!O$9:$AQ$9)-1))),0)+MAX(0,$AQ108*('1. General Inputs'!$J$29-COLUMNS('7. Consumption'!O$9:$AQ$9)+1))</f>
        <v>0</v>
      </c>
      <c r="BH108" s="335">
        <f ca="1">IFERROR(SUM(OFFSET('7. Consumption'!P108,0,1,,MIN('1. General Inputs'!$J$29,COLUMNS('7. Consumption'!P$9:$AQ$9)-1))),0)+MAX(0,$AQ108*('1. General Inputs'!$J$29-COLUMNS('7. Consumption'!P$9:$AQ$9)+1))</f>
        <v>0</v>
      </c>
      <c r="BI108" s="335">
        <f ca="1">IFERROR(SUM(OFFSET('7. Consumption'!Q108,0,1,,MIN('1. General Inputs'!$J$29,COLUMNS('7. Consumption'!Q$9:$AQ$9)-1))),0)+MAX(0,$AQ108*('1. General Inputs'!$J$29-COLUMNS('7. Consumption'!Q$9:$AQ$9)+1))</f>
        <v>0</v>
      </c>
      <c r="BJ108" s="335">
        <f ca="1">IFERROR(SUM(OFFSET('7. Consumption'!R108,0,1,,MIN('1. General Inputs'!$J$29,COLUMNS('7. Consumption'!R$9:$AQ$9)-1))),0)+MAX(0,$AQ108*('1. General Inputs'!$J$29-COLUMNS('7. Consumption'!R$9:$AQ$9)+1))</f>
        <v>0</v>
      </c>
      <c r="BK108" s="335">
        <f ca="1">IFERROR(SUM(OFFSET('7. Consumption'!S108,0,1,,MIN('1. General Inputs'!$J$29,COLUMNS('7. Consumption'!S$9:$AQ$9)-1))),0)+MAX(0,$AQ108*('1. General Inputs'!$J$29-COLUMNS('7. Consumption'!S$9:$AQ$9)+1))</f>
        <v>0</v>
      </c>
      <c r="BL108" s="335">
        <f ca="1">IFERROR(SUM(OFFSET('7. Consumption'!T108,0,1,,MIN('1. General Inputs'!$J$29,COLUMNS('7. Consumption'!T$9:$AQ$9)-1))),0)+MAX(0,$AQ108*('1. General Inputs'!$J$29-COLUMNS('7. Consumption'!T$9:$AQ$9)+1))</f>
        <v>0</v>
      </c>
      <c r="BM108" s="335">
        <f ca="1">IFERROR(SUM(OFFSET('7. Consumption'!U108,0,1,,MIN('1. General Inputs'!$J$29,COLUMNS('7. Consumption'!U$9:$AQ$9)-1))),0)+MAX(0,$AQ108*('1. General Inputs'!$J$29-COLUMNS('7. Consumption'!U$9:$AQ$9)+1))</f>
        <v>0</v>
      </c>
      <c r="BN108" s="335">
        <f ca="1">IFERROR(SUM(OFFSET('7. Consumption'!V108,0,1,,MIN('1. General Inputs'!$J$29,COLUMNS('7. Consumption'!V$9:$AQ$9)-1))),0)+MAX(0,$AQ108*('1. General Inputs'!$J$29-COLUMNS('7. Consumption'!V$9:$AQ$9)+1))</f>
        <v>0</v>
      </c>
      <c r="BO108" s="335">
        <f ca="1">IFERROR(SUM(OFFSET('7. Consumption'!W108,0,1,,MIN('1. General Inputs'!$J$29,COLUMNS('7. Consumption'!W$9:$AQ$9)-1))),0)+MAX(0,$AQ108*('1. General Inputs'!$J$29-COLUMNS('7. Consumption'!W$9:$AQ$9)+1))</f>
        <v>0</v>
      </c>
      <c r="BP108" s="335">
        <f ca="1">IFERROR(SUM(OFFSET('7. Consumption'!X108,0,1,,MIN('1. General Inputs'!$J$29,COLUMNS('7. Consumption'!X$9:$AQ$9)-1))),0)+MAX(0,$AQ108*('1. General Inputs'!$J$29-COLUMNS('7. Consumption'!X$9:$AQ$9)+1))</f>
        <v>0</v>
      </c>
      <c r="BQ108" s="335">
        <f ca="1">IFERROR(SUM(OFFSET('7. Consumption'!Y108,0,1,,MIN('1. General Inputs'!$J$29,COLUMNS('7. Consumption'!Y$9:$AQ$9)-1))),0)+MAX(0,$AQ108*('1. General Inputs'!$J$29-COLUMNS('7. Consumption'!Y$9:$AQ$9)+1))</f>
        <v>0</v>
      </c>
      <c r="BR108" s="335">
        <f ca="1">IFERROR(SUM(OFFSET('7. Consumption'!Z108,0,1,,MIN('1. General Inputs'!$J$29,COLUMNS('7. Consumption'!Z$9:$AQ$9)-1))),0)+MAX(0,$AQ108*('1. General Inputs'!$J$29-COLUMNS('7. Consumption'!Z$9:$AQ$9)+1))</f>
        <v>0</v>
      </c>
      <c r="BS108" s="335">
        <f ca="1">IFERROR(SUM(OFFSET('7. Consumption'!AA108,0,1,,MIN('1. General Inputs'!$J$29,COLUMNS('7. Consumption'!AA$9:$AQ$9)-1))),0)+MAX(0,$AQ108*('1. General Inputs'!$J$29-COLUMNS('7. Consumption'!AA$9:$AQ$9)+1))</f>
        <v>0</v>
      </c>
      <c r="BT108" s="335">
        <f ca="1">IFERROR(SUM(OFFSET('7. Consumption'!AB108,0,1,,MIN('1. General Inputs'!$J$29,COLUMNS('7. Consumption'!AB$9:$AQ$9)-1))),0)+MAX(0,$AQ108*('1. General Inputs'!$J$29-COLUMNS('7. Consumption'!AB$9:$AQ$9)+1))</f>
        <v>0</v>
      </c>
      <c r="BU108" s="335">
        <f ca="1">IFERROR(SUM(OFFSET('7. Consumption'!AC108,0,1,,MIN('1. General Inputs'!$J$29,COLUMNS('7. Consumption'!AC$9:$AQ$9)-1))),0)+MAX(0,$AQ108*('1. General Inputs'!$J$29-COLUMNS('7. Consumption'!AC$9:$AQ$9)+1))</f>
        <v>0</v>
      </c>
      <c r="BV108" s="335">
        <f ca="1">IFERROR(SUM(OFFSET('7. Consumption'!AD108,0,1,,MIN('1. General Inputs'!$J$29,COLUMNS('7. Consumption'!AD$9:$AQ$9)-1))),0)+MAX(0,$AQ108*('1. General Inputs'!$J$29-COLUMNS('7. Consumption'!AD$9:$AQ$9)+1))</f>
        <v>0</v>
      </c>
      <c r="BW108" s="335">
        <f ca="1">IFERROR(SUM(OFFSET('7. Consumption'!AE108,0,1,,MIN('1. General Inputs'!$J$29,COLUMNS('7. Consumption'!AE$9:$AQ$9)-1))),0)+MAX(0,$AQ108*('1. General Inputs'!$J$29-COLUMNS('7. Consumption'!AE$9:$AQ$9)+1))</f>
        <v>0</v>
      </c>
      <c r="BX108" s="335">
        <f ca="1">IFERROR(SUM(OFFSET('7. Consumption'!AF108,0,1,,MIN('1. General Inputs'!$J$29,COLUMNS('7. Consumption'!AF$9:$AQ$9)-1))),0)+MAX(0,$AQ108*('1. General Inputs'!$J$29-COLUMNS('7. Consumption'!AF$9:$AQ$9)+1))</f>
        <v>0</v>
      </c>
      <c r="BY108" s="335">
        <f ca="1">IFERROR(SUM(OFFSET('7. Consumption'!AG108,0,1,,MIN('1. General Inputs'!$J$29,COLUMNS('7. Consumption'!AG$9:$AQ$9)-1))),0)+MAX(0,$AQ108*('1. General Inputs'!$J$29-COLUMNS('7. Consumption'!AG$9:$AQ$9)+1))</f>
        <v>0</v>
      </c>
      <c r="BZ108" s="335">
        <f ca="1">IFERROR(SUM(OFFSET('7. Consumption'!AH108,0,1,,MIN('1. General Inputs'!$J$29,COLUMNS('7. Consumption'!AH$9:$AQ$9)-1))),0)+MAX(0,$AQ108*('1. General Inputs'!$J$29-COLUMNS('7. Consumption'!AH$9:$AQ$9)+1))</f>
        <v>0</v>
      </c>
      <c r="CA108" s="335">
        <f ca="1">IFERROR(SUM(OFFSET('7. Consumption'!AI108,0,1,,MIN('1. General Inputs'!$J$29,COLUMNS('7. Consumption'!AI$9:$AQ$9)-1))),0)+MAX(0,$AQ108*('1. General Inputs'!$J$29-COLUMNS('7. Consumption'!AI$9:$AQ$9)+1))</f>
        <v>0</v>
      </c>
      <c r="CB108" s="335">
        <f ca="1">IFERROR(SUM(OFFSET('7. Consumption'!AJ108,0,1,,MIN('1. General Inputs'!$J$29,COLUMNS('7. Consumption'!AJ$9:$AQ$9)-1))),0)+MAX(0,$AQ108*('1. General Inputs'!$J$29-COLUMNS('7. Consumption'!AJ$9:$AQ$9)+1))</f>
        <v>0</v>
      </c>
      <c r="CC108" s="335">
        <f ca="1">IFERROR(SUM(OFFSET('7. Consumption'!AK108,0,1,,MIN('1. General Inputs'!$J$29,COLUMNS('7. Consumption'!AK$9:$AQ$9)-1))),0)+MAX(0,$AQ108*('1. General Inputs'!$J$29-COLUMNS('7. Consumption'!AK$9:$AQ$9)+1))</f>
        <v>0</v>
      </c>
      <c r="CD108" s="335">
        <f ca="1">IFERROR(SUM(OFFSET('7. Consumption'!AL108,0,1,,MIN('1. General Inputs'!$J$29,COLUMNS('7. Consumption'!AL$9:$AQ$9)-1))),0)+MAX(0,$AQ108*('1. General Inputs'!$J$29-COLUMNS('7. Consumption'!AL$9:$AQ$9)+1))</f>
        <v>0</v>
      </c>
      <c r="CE108" s="335">
        <f ca="1">IFERROR(SUM(OFFSET('7. Consumption'!AM108,0,1,,MIN('1. General Inputs'!$J$29,COLUMNS('7. Consumption'!AM$9:$AQ$9)-1))),0)+MAX(0,$AQ108*('1. General Inputs'!$J$29-COLUMNS('7. Consumption'!AM$9:$AQ$9)+1))</f>
        <v>0</v>
      </c>
      <c r="CF108" s="335">
        <f ca="1">IFERROR(SUM(OFFSET('7. Consumption'!AN108,0,1,,MIN('1. General Inputs'!$J$29,COLUMNS('7. Consumption'!AN$9:$AQ$9)-1))),0)+MAX(0,$AQ108*('1. General Inputs'!$J$29-COLUMNS('7. Consumption'!AN$9:$AQ$9)+1))</f>
        <v>0</v>
      </c>
      <c r="CG108" s="335">
        <f ca="1">IFERROR(SUM(OFFSET('7. Consumption'!AO108,0,1,,MIN('1. General Inputs'!$J$29,COLUMNS('7. Consumption'!AO$9:$AQ$9)-1))),0)+MAX(0,$AQ108*('1. General Inputs'!$J$29-COLUMNS('7. Consumption'!AO$9:$AQ$9)+1))</f>
        <v>0</v>
      </c>
      <c r="CH108" s="335">
        <f ca="1">IFERROR(SUM(OFFSET('7. Consumption'!AP108,0,1,,MIN('1. General Inputs'!$J$29,COLUMNS('7. Consumption'!AP$9:$AQ$9)-1))),0)+MAX(0,$AQ108*('1. General Inputs'!$J$29-COLUMNS('7. Consumption'!AP$9:$AQ$9)+1))</f>
        <v>0</v>
      </c>
      <c r="CI108" s="335">
        <f ca="1">IFERROR(SUM(OFFSET('7. Consumption'!AQ108,0,1,,MIN('1. General Inputs'!$J$29,COLUMNS('7. Consumption'!AQ$9:$AQ$9)-1))),0)+MAX(0,$AQ108*('1. General Inputs'!$J$29-COLUMNS('7. Consumption'!AQ$9:$AQ$9)+1))</f>
        <v>0</v>
      </c>
    </row>
    <row r="109" spans="2:87" ht="15" hidden="1" outlineLevel="1" x14ac:dyDescent="0.25">
      <c r="B109" s="772"/>
      <c r="C109" s="772" t="str">
        <f>IFERROR(VLOOKUP(ROWS($C$9:$C109),'5. Form Breakdown'!$AI$11:$AJ$138,COLUMNS('5. Form Breakdown'!$AI$11:$AJ$11),0),"")</f>
        <v/>
      </c>
      <c r="D109" s="772" t="str">
        <f>IFERROR(VLOOKUP($C109,'5a. Dosing'!$E$11:$F$138,2,0),"")</f>
        <v/>
      </c>
      <c r="E109" s="773" t="str">
        <f>IFERROR(INDEX('5. Form Breakdown'!$AL$11:$BL$138,MATCH('7. Consumption'!$C109,'5. Form Breakdown'!$AK$11:$AK$138,0),MATCH('5. Form Breakdown'!$AX$10,'5. Form Breakdown'!$AL$10:$BL$10,0)),"")</f>
        <v/>
      </c>
      <c r="F109" s="774" t="str">
        <f>IFERROR(INDEX('5. Form Breakdown'!$AL$11:$BL$138,MATCH('7. Consumption'!$C109,'5. Form Breakdown'!$AK$11:$AK$138,0),MATCH('5. Form Breakdown'!$BL$10,'5. Form Breakdown'!$AL$10:$BL$10,0)),"")</f>
        <v/>
      </c>
      <c r="H109" s="775">
        <f ca="1">ROUNDUP(IFERROR($F109*$E109*CHOOSE(H$7,
IFERROR(SUMPRODUCT('6. Patients'!CA$10:CA$107,OFFSET('6. Patients'!$DN$9,1,MATCH($D109,'6. Patients'!$DO$9:$FL$9,0),ROWS('6. Patients'!DN$10:DN$107))),0)+
IFERROR(SUMPRODUCT('6. Patients'!CA$10:CA$107,OFFSET('6. Patients'!$FM$9,1,MATCH($D109,'6. Patients'!$FN$9:$GG$9,0),ROWS('6. Patients'!DN$10:DN$107))),0)+
IFERROR(SUMPRODUCT('6. Patients'!CA$10:CA$107,OFFSET('6. Patients'!$GH$9,1,MATCH($D109,'6. Patients'!$GI$9:$IF$9,0),ROWS('6. Patients'!DN$10:DN$107))),0)+
IFERROR(SUMPRODUCT('6. Patients'!CA$10:CA$107,OFFSET('6. Patients'!$IG$9,1,MATCH($D109,'6. Patients'!$IH$9:$JA$9,0),ROWS('6. Patients'!DN$10:DN$107))),0),
IFERROR(SUMPRODUCT('6. Patients'!CA$10:CA$107,OFFSET('6. Patients'!$JB$9,1,MATCH($D109,'6. Patients'!$JC$9:$KZ$9,0),ROWS('6. Patients'!DN$10:DN$107))),0)+
IFERROR(SUMPRODUCT('6. Patients'!CA$10:CA$107,OFFSET('6. Patients'!$LA$9,1,MATCH($D109,'6. Patients'!$LB$9:$LU$9,0),ROWS('6. Patients'!DN$10:DN$107))),0)+
IFERROR(SUMPRODUCT('6. Patients'!CA$10:CA$107,OFFSET('6. Patients'!$LV$9,1,MATCH($D109,'6. Patients'!$LW$9:$NT$9,0),ROWS('6. Patients'!DN$10:DN$107))),0)+
IFERROR(SUMPRODUCT('6. Patients'!CA$10:CA$107,OFFSET('6. Patients'!$NU$9,1,MATCH($D109,'6. Patients'!$NV$9:$OO$9,0),ROWS('6. Patients'!DN$10:DN$107))),0),
IFERROR(SUMPRODUCT('6. Patients'!CA$10:CA$107,OFFSET('6. Patients'!$OP$9,1,MATCH($D109,'6. Patients'!$OQ$9:$QN$9,0),ROWS('6. Patients'!DN$10:DN$107))),0)+
IFERROR(SUMPRODUCT('6. Patients'!CA$10:CA$107,OFFSET('6. Patients'!$QO$9,1,MATCH($D109,'6. Patients'!$QP$9:$RI$9,0),ROWS('6. Patients'!DN$10:DN$107))),0)+
IFERROR(SUMPRODUCT('6. Patients'!CA$10:CA$107,OFFSET('6. Patients'!$RJ$9,1,MATCH($D109,'6. Patients'!$RK$9:$TH$9,0),ROWS('6. Patients'!DN$10:DN$107))),0)+
IFERROR(SUMPRODUCT('6. Patients'!CA$10:CA$107,OFFSET('6. Patients'!$TI$9,1,MATCH($D109,'6. Patients'!$TJ$9:$UC$9,0),ROWS('6. Patients'!DN$10:DN$107))),0))+
IFERROR(VLOOKUP($D109,$H$116:$L$146,COLUMNS($H$115:$J$115)-1+H$7,0)*$E109*$F109*'1. General Inputs'!$J$25,0),0),0)</f>
        <v>0</v>
      </c>
      <c r="I109" s="775">
        <f ca="1">ROUNDUP(IFERROR($F109*$E109*CHOOSE(I$7,
IFERROR(SUMPRODUCT('6. Patients'!CB$10:CB$107,OFFSET('6. Patients'!$DN$9,1,MATCH($D109,'6. Patients'!$DO$9:$FL$9,0),ROWS('6. Patients'!DO$10:DO$107))),0)+
IFERROR(SUMPRODUCT('6. Patients'!CB$10:CB$107,OFFSET('6. Patients'!$FM$9,1,MATCH($D109,'6. Patients'!$FN$9:$GG$9,0),ROWS('6. Patients'!DO$10:DO$107))),0)+
IFERROR(SUMPRODUCT('6. Patients'!CB$10:CB$107,OFFSET('6. Patients'!$GH$9,1,MATCH($D109,'6. Patients'!$GI$9:$IF$9,0),ROWS('6. Patients'!DO$10:DO$107))),0)+
IFERROR(SUMPRODUCT('6. Patients'!CB$10:CB$107,OFFSET('6. Patients'!$IG$9,1,MATCH($D109,'6. Patients'!$IH$9:$JA$9,0),ROWS('6. Patients'!DO$10:DO$107))),0),
IFERROR(SUMPRODUCT('6. Patients'!CB$10:CB$107,OFFSET('6. Patients'!$JB$9,1,MATCH($D109,'6. Patients'!$JC$9:$KZ$9,0),ROWS('6. Patients'!DO$10:DO$107))),0)+
IFERROR(SUMPRODUCT('6. Patients'!CB$10:CB$107,OFFSET('6. Patients'!$LA$9,1,MATCH($D109,'6. Patients'!$LB$9:$LU$9,0),ROWS('6. Patients'!DO$10:DO$107))),0)+
IFERROR(SUMPRODUCT('6. Patients'!CB$10:CB$107,OFFSET('6. Patients'!$LV$9,1,MATCH($D109,'6. Patients'!$LW$9:$NT$9,0),ROWS('6. Patients'!DO$10:DO$107))),0)+
IFERROR(SUMPRODUCT('6. Patients'!CB$10:CB$107,OFFSET('6. Patients'!$NU$9,1,MATCH($D109,'6. Patients'!$NV$9:$OO$9,0),ROWS('6. Patients'!DO$10:DO$107))),0),
IFERROR(SUMPRODUCT('6. Patients'!CB$10:CB$107,OFFSET('6. Patients'!$OP$9,1,MATCH($D109,'6. Patients'!$OQ$9:$QN$9,0),ROWS('6. Patients'!DO$10:DO$107))),0)+
IFERROR(SUMPRODUCT('6. Patients'!CB$10:CB$107,OFFSET('6. Patients'!$QO$9,1,MATCH($D109,'6. Patients'!$QP$9:$RI$9,0),ROWS('6. Patients'!DO$10:DO$107))),0)+
IFERROR(SUMPRODUCT('6. Patients'!CB$10:CB$107,OFFSET('6. Patients'!$RJ$9,1,MATCH($D109,'6. Patients'!$RK$9:$TH$9,0),ROWS('6. Patients'!DO$10:DO$107))),0)+
IFERROR(SUMPRODUCT('6. Patients'!CB$10:CB$107,OFFSET('6. Patients'!$TI$9,1,MATCH($D109,'6. Patients'!$TJ$9:$UC$9,0),ROWS('6. Patients'!DO$10:DO$107))),0))+
IFERROR(VLOOKUP($D109,$H$116:$L$146,COLUMNS($H$115:$J$115)-1+I$7,0)*$E109*$F109*'1. General Inputs'!$J$25,0),0),0)</f>
        <v>0</v>
      </c>
      <c r="J109" s="775">
        <f ca="1">ROUNDUP(IFERROR($F109*$E109*CHOOSE(J$7,
IFERROR(SUMPRODUCT('6. Patients'!CC$10:CC$107,OFFSET('6. Patients'!$DN$9,1,MATCH($D109,'6. Patients'!$DO$9:$FL$9,0),ROWS('6. Patients'!DP$10:DP$107))),0)+
IFERROR(SUMPRODUCT('6. Patients'!CC$10:CC$107,OFFSET('6. Patients'!$FM$9,1,MATCH($D109,'6. Patients'!$FN$9:$GG$9,0),ROWS('6. Patients'!DP$10:DP$107))),0)+
IFERROR(SUMPRODUCT('6. Patients'!CC$10:CC$107,OFFSET('6. Patients'!$GH$9,1,MATCH($D109,'6. Patients'!$GI$9:$IF$9,0),ROWS('6. Patients'!DP$10:DP$107))),0)+
IFERROR(SUMPRODUCT('6. Patients'!CC$10:CC$107,OFFSET('6. Patients'!$IG$9,1,MATCH($D109,'6. Patients'!$IH$9:$JA$9,0),ROWS('6. Patients'!DP$10:DP$107))),0),
IFERROR(SUMPRODUCT('6. Patients'!CC$10:CC$107,OFFSET('6. Patients'!$JB$9,1,MATCH($D109,'6. Patients'!$JC$9:$KZ$9,0),ROWS('6. Patients'!DP$10:DP$107))),0)+
IFERROR(SUMPRODUCT('6. Patients'!CC$10:CC$107,OFFSET('6. Patients'!$LA$9,1,MATCH($D109,'6. Patients'!$LB$9:$LU$9,0),ROWS('6. Patients'!DP$10:DP$107))),0)+
IFERROR(SUMPRODUCT('6. Patients'!CC$10:CC$107,OFFSET('6. Patients'!$LV$9,1,MATCH($D109,'6. Patients'!$LW$9:$NT$9,0),ROWS('6. Patients'!DP$10:DP$107))),0)+
IFERROR(SUMPRODUCT('6. Patients'!CC$10:CC$107,OFFSET('6. Patients'!$NU$9,1,MATCH($D109,'6. Patients'!$NV$9:$OO$9,0),ROWS('6. Patients'!DP$10:DP$107))),0),
IFERROR(SUMPRODUCT('6. Patients'!CC$10:CC$107,OFFSET('6. Patients'!$OP$9,1,MATCH($D109,'6. Patients'!$OQ$9:$QN$9,0),ROWS('6. Patients'!DP$10:DP$107))),0)+
IFERROR(SUMPRODUCT('6. Patients'!CC$10:CC$107,OFFSET('6. Patients'!$QO$9,1,MATCH($D109,'6. Patients'!$QP$9:$RI$9,0),ROWS('6. Patients'!DP$10:DP$107))),0)+
IFERROR(SUMPRODUCT('6. Patients'!CC$10:CC$107,OFFSET('6. Patients'!$RJ$9,1,MATCH($D109,'6. Patients'!$RK$9:$TH$9,0),ROWS('6. Patients'!DP$10:DP$107))),0)+
IFERROR(SUMPRODUCT('6. Patients'!CC$10:CC$107,OFFSET('6. Patients'!$TI$9,1,MATCH($D109,'6. Patients'!$TJ$9:$UC$9,0),ROWS('6. Patients'!DP$10:DP$107))),0))+
IFERROR(VLOOKUP($D109,$H$116:$L$146,COLUMNS($H$115:$J$115)-1+J$7,0)*$E109*$F109*'1. General Inputs'!$J$25,0),0),0)</f>
        <v>0</v>
      </c>
      <c r="K109" s="775">
        <f ca="1">ROUNDUP(IFERROR($F109*$E109*CHOOSE(K$7,
IFERROR(SUMPRODUCT('6. Patients'!CD$10:CD$107,OFFSET('6. Patients'!$DN$9,1,MATCH($D109,'6. Patients'!$DO$9:$FL$9,0),ROWS('6. Patients'!DQ$10:DQ$107))),0)+
IFERROR(SUMPRODUCT('6. Patients'!CD$10:CD$107,OFFSET('6. Patients'!$FM$9,1,MATCH($D109,'6. Patients'!$FN$9:$GG$9,0),ROWS('6. Patients'!DQ$10:DQ$107))),0)+
IFERROR(SUMPRODUCT('6. Patients'!CD$10:CD$107,OFFSET('6. Patients'!$GH$9,1,MATCH($D109,'6. Patients'!$GI$9:$IF$9,0),ROWS('6. Patients'!DQ$10:DQ$107))),0)+
IFERROR(SUMPRODUCT('6. Patients'!CD$10:CD$107,OFFSET('6. Patients'!$IG$9,1,MATCH($D109,'6. Patients'!$IH$9:$JA$9,0),ROWS('6. Patients'!DQ$10:DQ$107))),0),
IFERROR(SUMPRODUCT('6. Patients'!CD$10:CD$107,OFFSET('6. Patients'!$JB$9,1,MATCH($D109,'6. Patients'!$JC$9:$KZ$9,0),ROWS('6. Patients'!DQ$10:DQ$107))),0)+
IFERROR(SUMPRODUCT('6. Patients'!CD$10:CD$107,OFFSET('6. Patients'!$LA$9,1,MATCH($D109,'6. Patients'!$LB$9:$LU$9,0),ROWS('6. Patients'!DQ$10:DQ$107))),0)+
IFERROR(SUMPRODUCT('6. Patients'!CD$10:CD$107,OFFSET('6. Patients'!$LV$9,1,MATCH($D109,'6. Patients'!$LW$9:$NT$9,0),ROWS('6. Patients'!DQ$10:DQ$107))),0)+
IFERROR(SUMPRODUCT('6. Patients'!CD$10:CD$107,OFFSET('6. Patients'!$NU$9,1,MATCH($D109,'6. Patients'!$NV$9:$OO$9,0),ROWS('6. Patients'!DQ$10:DQ$107))),0),
IFERROR(SUMPRODUCT('6. Patients'!CD$10:CD$107,OFFSET('6. Patients'!$OP$9,1,MATCH($D109,'6. Patients'!$OQ$9:$QN$9,0),ROWS('6. Patients'!DQ$10:DQ$107))),0)+
IFERROR(SUMPRODUCT('6. Patients'!CD$10:CD$107,OFFSET('6. Patients'!$QO$9,1,MATCH($D109,'6. Patients'!$QP$9:$RI$9,0),ROWS('6. Patients'!DQ$10:DQ$107))),0)+
IFERROR(SUMPRODUCT('6. Patients'!CD$10:CD$107,OFFSET('6. Patients'!$RJ$9,1,MATCH($D109,'6. Patients'!$RK$9:$TH$9,0),ROWS('6. Patients'!DQ$10:DQ$107))),0)+
IFERROR(SUMPRODUCT('6. Patients'!CD$10:CD$107,OFFSET('6. Patients'!$TI$9,1,MATCH($D109,'6. Patients'!$TJ$9:$UC$9,0),ROWS('6. Patients'!DQ$10:DQ$107))),0))+
IFERROR(VLOOKUP($D109,$H$116:$L$146,COLUMNS($H$115:$J$115)-1+K$7,0)*$E109*$F109*'1. General Inputs'!$J$25,0),0),0)</f>
        <v>0</v>
      </c>
      <c r="L109" s="775">
        <f ca="1">ROUNDUP(IFERROR($F109*$E109*CHOOSE(L$7,
IFERROR(SUMPRODUCT('6. Patients'!CE$10:CE$107,OFFSET('6. Patients'!$DN$9,1,MATCH($D109,'6. Patients'!$DO$9:$FL$9,0),ROWS('6. Patients'!DR$10:DR$107))),0)+
IFERROR(SUMPRODUCT('6. Patients'!CE$10:CE$107,OFFSET('6. Patients'!$FM$9,1,MATCH($D109,'6. Patients'!$FN$9:$GG$9,0),ROWS('6. Patients'!DR$10:DR$107))),0)+
IFERROR(SUMPRODUCT('6. Patients'!CE$10:CE$107,OFFSET('6. Patients'!$GH$9,1,MATCH($D109,'6. Patients'!$GI$9:$IF$9,0),ROWS('6. Patients'!DR$10:DR$107))),0)+
IFERROR(SUMPRODUCT('6. Patients'!CE$10:CE$107,OFFSET('6. Patients'!$IG$9,1,MATCH($D109,'6. Patients'!$IH$9:$JA$9,0),ROWS('6. Patients'!DR$10:DR$107))),0),
IFERROR(SUMPRODUCT('6. Patients'!CE$10:CE$107,OFFSET('6. Patients'!$JB$9,1,MATCH($D109,'6. Patients'!$JC$9:$KZ$9,0),ROWS('6. Patients'!DR$10:DR$107))),0)+
IFERROR(SUMPRODUCT('6. Patients'!CE$10:CE$107,OFFSET('6. Patients'!$LA$9,1,MATCH($D109,'6. Patients'!$LB$9:$LU$9,0),ROWS('6. Patients'!DR$10:DR$107))),0)+
IFERROR(SUMPRODUCT('6. Patients'!CE$10:CE$107,OFFSET('6. Patients'!$LV$9,1,MATCH($D109,'6. Patients'!$LW$9:$NT$9,0),ROWS('6. Patients'!DR$10:DR$107))),0)+
IFERROR(SUMPRODUCT('6. Patients'!CE$10:CE$107,OFFSET('6. Patients'!$NU$9,1,MATCH($D109,'6. Patients'!$NV$9:$OO$9,0),ROWS('6. Patients'!DR$10:DR$107))),0),
IFERROR(SUMPRODUCT('6. Patients'!CE$10:CE$107,OFFSET('6. Patients'!$OP$9,1,MATCH($D109,'6. Patients'!$OQ$9:$QN$9,0),ROWS('6. Patients'!DR$10:DR$107))),0)+
IFERROR(SUMPRODUCT('6. Patients'!CE$10:CE$107,OFFSET('6. Patients'!$QO$9,1,MATCH($D109,'6. Patients'!$QP$9:$RI$9,0),ROWS('6. Patients'!DR$10:DR$107))),0)+
IFERROR(SUMPRODUCT('6. Patients'!CE$10:CE$107,OFFSET('6. Patients'!$RJ$9,1,MATCH($D109,'6. Patients'!$RK$9:$TH$9,0),ROWS('6. Patients'!DR$10:DR$107))),0)+
IFERROR(SUMPRODUCT('6. Patients'!CE$10:CE$107,OFFSET('6. Patients'!$TI$9,1,MATCH($D109,'6. Patients'!$TJ$9:$UC$9,0),ROWS('6. Patients'!DR$10:DR$107))),0))+
IFERROR(VLOOKUP($D109,$H$116:$L$146,COLUMNS($H$115:$J$115)-1+L$7,0)*$E109*$F109*'1. General Inputs'!$J$25,0),0),0)</f>
        <v>0</v>
      </c>
      <c r="M109" s="775">
        <f ca="1">ROUNDUP(IFERROR($F109*$E109*CHOOSE(M$7,
IFERROR(SUMPRODUCT('6. Patients'!CF$10:CF$107,OFFSET('6. Patients'!$DN$9,1,MATCH($D109,'6. Patients'!$DO$9:$FL$9,0),ROWS('6. Patients'!DS$10:DS$107))),0)+
IFERROR(SUMPRODUCT('6. Patients'!CF$10:CF$107,OFFSET('6. Patients'!$FM$9,1,MATCH($D109,'6. Patients'!$FN$9:$GG$9,0),ROWS('6. Patients'!DS$10:DS$107))),0)+
IFERROR(SUMPRODUCT('6. Patients'!CF$10:CF$107,OFFSET('6. Patients'!$GH$9,1,MATCH($D109,'6. Patients'!$GI$9:$IF$9,0),ROWS('6. Patients'!DS$10:DS$107))),0)+
IFERROR(SUMPRODUCT('6. Patients'!CF$10:CF$107,OFFSET('6. Patients'!$IG$9,1,MATCH($D109,'6. Patients'!$IH$9:$JA$9,0),ROWS('6. Patients'!DS$10:DS$107))),0),
IFERROR(SUMPRODUCT('6. Patients'!CF$10:CF$107,OFFSET('6. Patients'!$JB$9,1,MATCH($D109,'6. Patients'!$JC$9:$KZ$9,0),ROWS('6. Patients'!DS$10:DS$107))),0)+
IFERROR(SUMPRODUCT('6. Patients'!CF$10:CF$107,OFFSET('6. Patients'!$LA$9,1,MATCH($D109,'6. Patients'!$LB$9:$LU$9,0),ROWS('6. Patients'!DS$10:DS$107))),0)+
IFERROR(SUMPRODUCT('6. Patients'!CF$10:CF$107,OFFSET('6. Patients'!$LV$9,1,MATCH($D109,'6. Patients'!$LW$9:$NT$9,0),ROWS('6. Patients'!DS$10:DS$107))),0)+
IFERROR(SUMPRODUCT('6. Patients'!CF$10:CF$107,OFFSET('6. Patients'!$NU$9,1,MATCH($D109,'6. Patients'!$NV$9:$OO$9,0),ROWS('6. Patients'!DS$10:DS$107))),0),
IFERROR(SUMPRODUCT('6. Patients'!CF$10:CF$107,OFFSET('6. Patients'!$OP$9,1,MATCH($D109,'6. Patients'!$OQ$9:$QN$9,0),ROWS('6. Patients'!DS$10:DS$107))),0)+
IFERROR(SUMPRODUCT('6. Patients'!CF$10:CF$107,OFFSET('6. Patients'!$QO$9,1,MATCH($D109,'6. Patients'!$QP$9:$RI$9,0),ROWS('6. Patients'!DS$10:DS$107))),0)+
IFERROR(SUMPRODUCT('6. Patients'!CF$10:CF$107,OFFSET('6. Patients'!$RJ$9,1,MATCH($D109,'6. Patients'!$RK$9:$TH$9,0),ROWS('6. Patients'!DS$10:DS$107))),0)+
IFERROR(SUMPRODUCT('6. Patients'!CF$10:CF$107,OFFSET('6. Patients'!$TI$9,1,MATCH($D109,'6. Patients'!$TJ$9:$UC$9,0),ROWS('6. Patients'!DS$10:DS$107))),0))+
IFERROR(VLOOKUP($D109,$H$116:$L$146,COLUMNS($H$115:$J$115)-1+M$7,0)*$E109*$F109*'1. General Inputs'!$J$25,0),0),0)</f>
        <v>0</v>
      </c>
      <c r="N109" s="775">
        <f ca="1">ROUNDUP(IFERROR($F109*$E109*CHOOSE(N$7,
IFERROR(SUMPRODUCT('6. Patients'!CG$10:CG$107,OFFSET('6. Patients'!$DN$9,1,MATCH($D109,'6. Patients'!$DO$9:$FL$9,0),ROWS('6. Patients'!DT$10:DT$107))),0)+
IFERROR(SUMPRODUCT('6. Patients'!CG$10:CG$107,OFFSET('6. Patients'!$FM$9,1,MATCH($D109,'6. Patients'!$FN$9:$GG$9,0),ROWS('6. Patients'!DT$10:DT$107))),0)+
IFERROR(SUMPRODUCT('6. Patients'!CG$10:CG$107,OFFSET('6. Patients'!$GH$9,1,MATCH($D109,'6. Patients'!$GI$9:$IF$9,0),ROWS('6. Patients'!DT$10:DT$107))),0)+
IFERROR(SUMPRODUCT('6. Patients'!CG$10:CG$107,OFFSET('6. Patients'!$IG$9,1,MATCH($D109,'6. Patients'!$IH$9:$JA$9,0),ROWS('6. Patients'!DT$10:DT$107))),0),
IFERROR(SUMPRODUCT('6. Patients'!CG$10:CG$107,OFFSET('6. Patients'!$JB$9,1,MATCH($D109,'6. Patients'!$JC$9:$KZ$9,0),ROWS('6. Patients'!DT$10:DT$107))),0)+
IFERROR(SUMPRODUCT('6. Patients'!CG$10:CG$107,OFFSET('6. Patients'!$LA$9,1,MATCH($D109,'6. Patients'!$LB$9:$LU$9,0),ROWS('6. Patients'!DT$10:DT$107))),0)+
IFERROR(SUMPRODUCT('6. Patients'!CG$10:CG$107,OFFSET('6. Patients'!$LV$9,1,MATCH($D109,'6. Patients'!$LW$9:$NT$9,0),ROWS('6. Patients'!DT$10:DT$107))),0)+
IFERROR(SUMPRODUCT('6. Patients'!CG$10:CG$107,OFFSET('6. Patients'!$NU$9,1,MATCH($D109,'6. Patients'!$NV$9:$OO$9,0),ROWS('6. Patients'!DT$10:DT$107))),0),
IFERROR(SUMPRODUCT('6. Patients'!CG$10:CG$107,OFFSET('6. Patients'!$OP$9,1,MATCH($D109,'6. Patients'!$OQ$9:$QN$9,0),ROWS('6. Patients'!DT$10:DT$107))),0)+
IFERROR(SUMPRODUCT('6. Patients'!CG$10:CG$107,OFFSET('6. Patients'!$QO$9,1,MATCH($D109,'6. Patients'!$QP$9:$RI$9,0),ROWS('6. Patients'!DT$10:DT$107))),0)+
IFERROR(SUMPRODUCT('6. Patients'!CG$10:CG$107,OFFSET('6. Patients'!$RJ$9,1,MATCH($D109,'6. Patients'!$RK$9:$TH$9,0),ROWS('6. Patients'!DT$10:DT$107))),0)+
IFERROR(SUMPRODUCT('6. Patients'!CG$10:CG$107,OFFSET('6. Patients'!$TI$9,1,MATCH($D109,'6. Patients'!$TJ$9:$UC$9,0),ROWS('6. Patients'!DT$10:DT$107))),0))+
IFERROR(VLOOKUP($D109,$H$116:$L$146,COLUMNS($H$115:$J$115)-1+N$7,0)*$E109*$F109*'1. General Inputs'!$J$25,0),0),0)</f>
        <v>0</v>
      </c>
      <c r="O109" s="775">
        <f ca="1">ROUNDUP(IFERROR($F109*$E109*CHOOSE(O$7,
IFERROR(SUMPRODUCT('6. Patients'!CH$10:CH$107,OFFSET('6. Patients'!$DN$9,1,MATCH($D109,'6. Patients'!$DO$9:$FL$9,0),ROWS('6. Patients'!DU$10:DU$107))),0)+
IFERROR(SUMPRODUCT('6. Patients'!CH$10:CH$107,OFFSET('6. Patients'!$FM$9,1,MATCH($D109,'6. Patients'!$FN$9:$GG$9,0),ROWS('6. Patients'!DU$10:DU$107))),0)+
IFERROR(SUMPRODUCT('6. Patients'!CH$10:CH$107,OFFSET('6. Patients'!$GH$9,1,MATCH($D109,'6. Patients'!$GI$9:$IF$9,0),ROWS('6. Patients'!DU$10:DU$107))),0)+
IFERROR(SUMPRODUCT('6. Patients'!CH$10:CH$107,OFFSET('6. Patients'!$IG$9,1,MATCH($D109,'6. Patients'!$IH$9:$JA$9,0),ROWS('6. Patients'!DU$10:DU$107))),0),
IFERROR(SUMPRODUCT('6. Patients'!CH$10:CH$107,OFFSET('6. Patients'!$JB$9,1,MATCH($D109,'6. Patients'!$JC$9:$KZ$9,0),ROWS('6. Patients'!DU$10:DU$107))),0)+
IFERROR(SUMPRODUCT('6. Patients'!CH$10:CH$107,OFFSET('6. Patients'!$LA$9,1,MATCH($D109,'6. Patients'!$LB$9:$LU$9,0),ROWS('6. Patients'!DU$10:DU$107))),0)+
IFERROR(SUMPRODUCT('6. Patients'!CH$10:CH$107,OFFSET('6. Patients'!$LV$9,1,MATCH($D109,'6. Patients'!$LW$9:$NT$9,0),ROWS('6. Patients'!DU$10:DU$107))),0)+
IFERROR(SUMPRODUCT('6. Patients'!CH$10:CH$107,OFFSET('6. Patients'!$NU$9,1,MATCH($D109,'6. Patients'!$NV$9:$OO$9,0),ROWS('6. Patients'!DU$10:DU$107))),0),
IFERROR(SUMPRODUCT('6. Patients'!CH$10:CH$107,OFFSET('6. Patients'!$OP$9,1,MATCH($D109,'6. Patients'!$OQ$9:$QN$9,0),ROWS('6. Patients'!DU$10:DU$107))),0)+
IFERROR(SUMPRODUCT('6. Patients'!CH$10:CH$107,OFFSET('6. Patients'!$QO$9,1,MATCH($D109,'6. Patients'!$QP$9:$RI$9,0),ROWS('6. Patients'!DU$10:DU$107))),0)+
IFERROR(SUMPRODUCT('6. Patients'!CH$10:CH$107,OFFSET('6. Patients'!$RJ$9,1,MATCH($D109,'6. Patients'!$RK$9:$TH$9,0),ROWS('6. Patients'!DU$10:DU$107))),0)+
IFERROR(SUMPRODUCT('6. Patients'!CH$10:CH$107,OFFSET('6. Patients'!$TI$9,1,MATCH($D109,'6. Patients'!$TJ$9:$UC$9,0),ROWS('6. Patients'!DU$10:DU$107))),0))+
IFERROR(VLOOKUP($D109,$H$116:$L$146,COLUMNS($H$115:$J$115)-1+O$7,0)*$E109*$F109*'1. General Inputs'!$J$25,0),0),0)</f>
        <v>0</v>
      </c>
      <c r="P109" s="775">
        <f ca="1">ROUNDUP(IFERROR($F109*$E109*CHOOSE(P$7,
IFERROR(SUMPRODUCT('6. Patients'!CI$10:CI$107,OFFSET('6. Patients'!$DN$9,1,MATCH($D109,'6. Patients'!$DO$9:$FL$9,0),ROWS('6. Patients'!DV$10:DV$107))),0)+
IFERROR(SUMPRODUCT('6. Patients'!CI$10:CI$107,OFFSET('6. Patients'!$FM$9,1,MATCH($D109,'6. Patients'!$FN$9:$GG$9,0),ROWS('6. Patients'!DV$10:DV$107))),0)+
IFERROR(SUMPRODUCT('6. Patients'!CI$10:CI$107,OFFSET('6. Patients'!$GH$9,1,MATCH($D109,'6. Patients'!$GI$9:$IF$9,0),ROWS('6. Patients'!DV$10:DV$107))),0)+
IFERROR(SUMPRODUCT('6. Patients'!CI$10:CI$107,OFFSET('6. Patients'!$IG$9,1,MATCH($D109,'6. Patients'!$IH$9:$JA$9,0),ROWS('6. Patients'!DV$10:DV$107))),0),
IFERROR(SUMPRODUCT('6. Patients'!CI$10:CI$107,OFFSET('6. Patients'!$JB$9,1,MATCH($D109,'6. Patients'!$JC$9:$KZ$9,0),ROWS('6. Patients'!DV$10:DV$107))),0)+
IFERROR(SUMPRODUCT('6. Patients'!CI$10:CI$107,OFFSET('6. Patients'!$LA$9,1,MATCH($D109,'6. Patients'!$LB$9:$LU$9,0),ROWS('6. Patients'!DV$10:DV$107))),0)+
IFERROR(SUMPRODUCT('6. Patients'!CI$10:CI$107,OFFSET('6. Patients'!$LV$9,1,MATCH($D109,'6. Patients'!$LW$9:$NT$9,0),ROWS('6. Patients'!DV$10:DV$107))),0)+
IFERROR(SUMPRODUCT('6. Patients'!CI$10:CI$107,OFFSET('6. Patients'!$NU$9,1,MATCH($D109,'6. Patients'!$NV$9:$OO$9,0),ROWS('6. Patients'!DV$10:DV$107))),0),
IFERROR(SUMPRODUCT('6. Patients'!CI$10:CI$107,OFFSET('6. Patients'!$OP$9,1,MATCH($D109,'6. Patients'!$OQ$9:$QN$9,0),ROWS('6. Patients'!DV$10:DV$107))),0)+
IFERROR(SUMPRODUCT('6. Patients'!CI$10:CI$107,OFFSET('6. Patients'!$QO$9,1,MATCH($D109,'6. Patients'!$QP$9:$RI$9,0),ROWS('6. Patients'!DV$10:DV$107))),0)+
IFERROR(SUMPRODUCT('6. Patients'!CI$10:CI$107,OFFSET('6. Patients'!$RJ$9,1,MATCH($D109,'6. Patients'!$RK$9:$TH$9,0),ROWS('6. Patients'!DV$10:DV$107))),0)+
IFERROR(SUMPRODUCT('6. Patients'!CI$10:CI$107,OFFSET('6. Patients'!$TI$9,1,MATCH($D109,'6. Patients'!$TJ$9:$UC$9,0),ROWS('6. Patients'!DV$10:DV$107))),0))+
IFERROR(VLOOKUP($D109,$H$116:$L$146,COLUMNS($H$115:$J$115)-1+P$7,0)*$E109*$F109*'1. General Inputs'!$J$25,0),0),0)</f>
        <v>0</v>
      </c>
      <c r="Q109" s="775">
        <f ca="1">ROUNDUP(IFERROR($F109*$E109*CHOOSE(Q$7,
IFERROR(SUMPRODUCT('6. Patients'!CJ$10:CJ$107,OFFSET('6. Patients'!$DN$9,1,MATCH($D109,'6. Patients'!$DO$9:$FL$9,0),ROWS('6. Patients'!DW$10:DW$107))),0)+
IFERROR(SUMPRODUCT('6. Patients'!CJ$10:CJ$107,OFFSET('6. Patients'!$FM$9,1,MATCH($D109,'6. Patients'!$FN$9:$GG$9,0),ROWS('6. Patients'!DW$10:DW$107))),0)+
IFERROR(SUMPRODUCT('6. Patients'!CJ$10:CJ$107,OFFSET('6. Patients'!$GH$9,1,MATCH($D109,'6. Patients'!$GI$9:$IF$9,0),ROWS('6. Patients'!DW$10:DW$107))),0)+
IFERROR(SUMPRODUCT('6. Patients'!CJ$10:CJ$107,OFFSET('6. Patients'!$IG$9,1,MATCH($D109,'6. Patients'!$IH$9:$JA$9,0),ROWS('6. Patients'!DW$10:DW$107))),0),
IFERROR(SUMPRODUCT('6. Patients'!CJ$10:CJ$107,OFFSET('6. Patients'!$JB$9,1,MATCH($D109,'6. Patients'!$JC$9:$KZ$9,0),ROWS('6. Patients'!DW$10:DW$107))),0)+
IFERROR(SUMPRODUCT('6. Patients'!CJ$10:CJ$107,OFFSET('6. Patients'!$LA$9,1,MATCH($D109,'6. Patients'!$LB$9:$LU$9,0),ROWS('6. Patients'!DW$10:DW$107))),0)+
IFERROR(SUMPRODUCT('6. Patients'!CJ$10:CJ$107,OFFSET('6. Patients'!$LV$9,1,MATCH($D109,'6. Patients'!$LW$9:$NT$9,0),ROWS('6. Patients'!DW$10:DW$107))),0)+
IFERROR(SUMPRODUCT('6. Patients'!CJ$10:CJ$107,OFFSET('6. Patients'!$NU$9,1,MATCH($D109,'6. Patients'!$NV$9:$OO$9,0),ROWS('6. Patients'!DW$10:DW$107))),0),
IFERROR(SUMPRODUCT('6. Patients'!CJ$10:CJ$107,OFFSET('6. Patients'!$OP$9,1,MATCH($D109,'6. Patients'!$OQ$9:$QN$9,0),ROWS('6. Patients'!DW$10:DW$107))),0)+
IFERROR(SUMPRODUCT('6. Patients'!CJ$10:CJ$107,OFFSET('6. Patients'!$QO$9,1,MATCH($D109,'6. Patients'!$QP$9:$RI$9,0),ROWS('6. Patients'!DW$10:DW$107))),0)+
IFERROR(SUMPRODUCT('6. Patients'!CJ$10:CJ$107,OFFSET('6. Patients'!$RJ$9,1,MATCH($D109,'6. Patients'!$RK$9:$TH$9,0),ROWS('6. Patients'!DW$10:DW$107))),0)+
IFERROR(SUMPRODUCT('6. Patients'!CJ$10:CJ$107,OFFSET('6. Patients'!$TI$9,1,MATCH($D109,'6. Patients'!$TJ$9:$UC$9,0),ROWS('6. Patients'!DW$10:DW$107))),0))+
IFERROR(VLOOKUP($D109,$H$116:$L$146,COLUMNS($H$115:$J$115)-1+Q$7,0)*$E109*$F109*'1. General Inputs'!$J$25,0),0),0)</f>
        <v>0</v>
      </c>
      <c r="R109" s="775">
        <f ca="1">ROUNDUP(IFERROR($F109*$E109*CHOOSE(R$7,
IFERROR(SUMPRODUCT('6. Patients'!CK$10:CK$107,OFFSET('6. Patients'!$DN$9,1,MATCH($D109,'6. Patients'!$DO$9:$FL$9,0),ROWS('6. Patients'!DX$10:DX$107))),0)+
IFERROR(SUMPRODUCT('6. Patients'!CK$10:CK$107,OFFSET('6. Patients'!$FM$9,1,MATCH($D109,'6. Patients'!$FN$9:$GG$9,0),ROWS('6. Patients'!DX$10:DX$107))),0)+
IFERROR(SUMPRODUCT('6. Patients'!CK$10:CK$107,OFFSET('6. Patients'!$GH$9,1,MATCH($D109,'6. Patients'!$GI$9:$IF$9,0),ROWS('6. Patients'!DX$10:DX$107))),0)+
IFERROR(SUMPRODUCT('6. Patients'!CK$10:CK$107,OFFSET('6. Patients'!$IG$9,1,MATCH($D109,'6. Patients'!$IH$9:$JA$9,0),ROWS('6. Patients'!DX$10:DX$107))),0),
IFERROR(SUMPRODUCT('6. Patients'!CK$10:CK$107,OFFSET('6. Patients'!$JB$9,1,MATCH($D109,'6. Patients'!$JC$9:$KZ$9,0),ROWS('6. Patients'!DX$10:DX$107))),0)+
IFERROR(SUMPRODUCT('6. Patients'!CK$10:CK$107,OFFSET('6. Patients'!$LA$9,1,MATCH($D109,'6. Patients'!$LB$9:$LU$9,0),ROWS('6. Patients'!DX$10:DX$107))),0)+
IFERROR(SUMPRODUCT('6. Patients'!CK$10:CK$107,OFFSET('6. Patients'!$LV$9,1,MATCH($D109,'6. Patients'!$LW$9:$NT$9,0),ROWS('6. Patients'!DX$10:DX$107))),0)+
IFERROR(SUMPRODUCT('6. Patients'!CK$10:CK$107,OFFSET('6. Patients'!$NU$9,1,MATCH($D109,'6. Patients'!$NV$9:$OO$9,0),ROWS('6. Patients'!DX$10:DX$107))),0),
IFERROR(SUMPRODUCT('6. Patients'!CK$10:CK$107,OFFSET('6. Patients'!$OP$9,1,MATCH($D109,'6. Patients'!$OQ$9:$QN$9,0),ROWS('6. Patients'!DX$10:DX$107))),0)+
IFERROR(SUMPRODUCT('6. Patients'!CK$10:CK$107,OFFSET('6. Patients'!$QO$9,1,MATCH($D109,'6. Patients'!$QP$9:$RI$9,0),ROWS('6. Patients'!DX$10:DX$107))),0)+
IFERROR(SUMPRODUCT('6. Patients'!CK$10:CK$107,OFFSET('6. Patients'!$RJ$9,1,MATCH($D109,'6. Patients'!$RK$9:$TH$9,0),ROWS('6. Patients'!DX$10:DX$107))),0)+
IFERROR(SUMPRODUCT('6. Patients'!CK$10:CK$107,OFFSET('6. Patients'!$TI$9,1,MATCH($D109,'6. Patients'!$TJ$9:$UC$9,0),ROWS('6. Patients'!DX$10:DX$107))),0))+
IFERROR(VLOOKUP($D109,$H$116:$L$146,COLUMNS($H$115:$J$115)-1+R$7,0)*$E109*$F109*'1. General Inputs'!$J$25,0),0),0)</f>
        <v>0</v>
      </c>
      <c r="S109" s="775">
        <f ca="1">ROUNDUP(IFERROR($F109*$E109*CHOOSE(S$7,
IFERROR(SUMPRODUCT('6. Patients'!CL$10:CL$107,OFFSET('6. Patients'!$DN$9,1,MATCH($D109,'6. Patients'!$DO$9:$FL$9,0),ROWS('6. Patients'!DY$10:DY$107))),0)+
IFERROR(SUMPRODUCT('6. Patients'!CL$10:CL$107,OFFSET('6. Patients'!$FM$9,1,MATCH($D109,'6. Patients'!$FN$9:$GG$9,0),ROWS('6. Patients'!DY$10:DY$107))),0)+
IFERROR(SUMPRODUCT('6. Patients'!CL$10:CL$107,OFFSET('6. Patients'!$GH$9,1,MATCH($D109,'6. Patients'!$GI$9:$IF$9,0),ROWS('6. Patients'!DY$10:DY$107))),0)+
IFERROR(SUMPRODUCT('6. Patients'!CL$10:CL$107,OFFSET('6. Patients'!$IG$9,1,MATCH($D109,'6. Patients'!$IH$9:$JA$9,0),ROWS('6. Patients'!DY$10:DY$107))),0),
IFERROR(SUMPRODUCT('6. Patients'!CL$10:CL$107,OFFSET('6. Patients'!$JB$9,1,MATCH($D109,'6. Patients'!$JC$9:$KZ$9,0),ROWS('6. Patients'!DY$10:DY$107))),0)+
IFERROR(SUMPRODUCT('6. Patients'!CL$10:CL$107,OFFSET('6. Patients'!$LA$9,1,MATCH($D109,'6. Patients'!$LB$9:$LU$9,0),ROWS('6. Patients'!DY$10:DY$107))),0)+
IFERROR(SUMPRODUCT('6. Patients'!CL$10:CL$107,OFFSET('6. Patients'!$LV$9,1,MATCH($D109,'6. Patients'!$LW$9:$NT$9,0),ROWS('6. Patients'!DY$10:DY$107))),0)+
IFERROR(SUMPRODUCT('6. Patients'!CL$10:CL$107,OFFSET('6. Patients'!$NU$9,1,MATCH($D109,'6. Patients'!$NV$9:$OO$9,0),ROWS('6. Patients'!DY$10:DY$107))),0),
IFERROR(SUMPRODUCT('6. Patients'!CL$10:CL$107,OFFSET('6. Patients'!$OP$9,1,MATCH($D109,'6. Patients'!$OQ$9:$QN$9,0),ROWS('6. Patients'!DY$10:DY$107))),0)+
IFERROR(SUMPRODUCT('6. Patients'!CL$10:CL$107,OFFSET('6. Patients'!$QO$9,1,MATCH($D109,'6. Patients'!$QP$9:$RI$9,0),ROWS('6. Patients'!DY$10:DY$107))),0)+
IFERROR(SUMPRODUCT('6. Patients'!CL$10:CL$107,OFFSET('6. Patients'!$RJ$9,1,MATCH($D109,'6. Patients'!$RK$9:$TH$9,0),ROWS('6. Patients'!DY$10:DY$107))),0)+
IFERROR(SUMPRODUCT('6. Patients'!CL$10:CL$107,OFFSET('6. Patients'!$TI$9,1,MATCH($D109,'6. Patients'!$TJ$9:$UC$9,0),ROWS('6. Patients'!DY$10:DY$107))),0))+
IFERROR(VLOOKUP($D109,$H$116:$L$146,COLUMNS($H$115:$J$115)-1+S$7,0)*$E109*$F109*'1. General Inputs'!$J$25,0),0),0)</f>
        <v>0</v>
      </c>
      <c r="T109" s="775">
        <f ca="1">ROUNDUP(IFERROR($F109*$E109*CHOOSE(T$7,
IFERROR(SUMPRODUCT('6. Patients'!CM$10:CM$107,OFFSET('6. Patients'!$DN$9,1,MATCH($D109,'6. Patients'!$DO$9:$FL$9,0),ROWS('6. Patients'!DZ$10:DZ$107))),0)+
IFERROR(SUMPRODUCT('6. Patients'!CM$10:CM$107,OFFSET('6. Patients'!$FM$9,1,MATCH($D109,'6. Patients'!$FN$9:$GG$9,0),ROWS('6. Patients'!DZ$10:DZ$107))),0)+
IFERROR(SUMPRODUCT('6. Patients'!CM$10:CM$107,OFFSET('6. Patients'!$GH$9,1,MATCH($D109,'6. Patients'!$GI$9:$IF$9,0),ROWS('6. Patients'!DZ$10:DZ$107))),0)+
IFERROR(SUMPRODUCT('6. Patients'!CM$10:CM$107,OFFSET('6. Patients'!$IG$9,1,MATCH($D109,'6. Patients'!$IH$9:$JA$9,0),ROWS('6. Patients'!DZ$10:DZ$107))),0),
IFERROR(SUMPRODUCT('6. Patients'!CM$10:CM$107,OFFSET('6. Patients'!$JB$9,1,MATCH($D109,'6. Patients'!$JC$9:$KZ$9,0),ROWS('6. Patients'!DZ$10:DZ$107))),0)+
IFERROR(SUMPRODUCT('6. Patients'!CM$10:CM$107,OFFSET('6. Patients'!$LA$9,1,MATCH($D109,'6. Patients'!$LB$9:$LU$9,0),ROWS('6. Patients'!DZ$10:DZ$107))),0)+
IFERROR(SUMPRODUCT('6. Patients'!CM$10:CM$107,OFFSET('6. Patients'!$LV$9,1,MATCH($D109,'6. Patients'!$LW$9:$NT$9,0),ROWS('6. Patients'!DZ$10:DZ$107))),0)+
IFERROR(SUMPRODUCT('6. Patients'!CM$10:CM$107,OFFSET('6. Patients'!$NU$9,1,MATCH($D109,'6. Patients'!$NV$9:$OO$9,0),ROWS('6. Patients'!DZ$10:DZ$107))),0),
IFERROR(SUMPRODUCT('6. Patients'!CM$10:CM$107,OFFSET('6. Patients'!$OP$9,1,MATCH($D109,'6. Patients'!$OQ$9:$QN$9,0),ROWS('6. Patients'!DZ$10:DZ$107))),0)+
IFERROR(SUMPRODUCT('6. Patients'!CM$10:CM$107,OFFSET('6. Patients'!$QO$9,1,MATCH($D109,'6. Patients'!$QP$9:$RI$9,0),ROWS('6. Patients'!DZ$10:DZ$107))),0)+
IFERROR(SUMPRODUCT('6. Patients'!CM$10:CM$107,OFFSET('6. Patients'!$RJ$9,1,MATCH($D109,'6. Patients'!$RK$9:$TH$9,0),ROWS('6. Patients'!DZ$10:DZ$107))),0)+
IFERROR(SUMPRODUCT('6. Patients'!CM$10:CM$107,OFFSET('6. Patients'!$TI$9,1,MATCH($D109,'6. Patients'!$TJ$9:$UC$9,0),ROWS('6. Patients'!DZ$10:DZ$107))),0))+
IFERROR(VLOOKUP($D109,$H$116:$L$146,COLUMNS($H$115:$J$115)-1+T$7,0)*$E109*$F109*'1. General Inputs'!$J$25,0),0),0)</f>
        <v>0</v>
      </c>
      <c r="U109" s="775">
        <f ca="1">ROUNDUP(IFERROR($F109*$E109*CHOOSE(U$7,
IFERROR(SUMPRODUCT('6. Patients'!CN$10:CN$107,OFFSET('6. Patients'!$DN$9,1,MATCH($D109,'6. Patients'!$DO$9:$FL$9,0),ROWS('6. Patients'!EA$10:EA$107))),0)+
IFERROR(SUMPRODUCT('6. Patients'!CN$10:CN$107,OFFSET('6. Patients'!$FM$9,1,MATCH($D109,'6. Patients'!$FN$9:$GG$9,0),ROWS('6. Patients'!EA$10:EA$107))),0)+
IFERROR(SUMPRODUCT('6. Patients'!CN$10:CN$107,OFFSET('6. Patients'!$GH$9,1,MATCH($D109,'6. Patients'!$GI$9:$IF$9,0),ROWS('6. Patients'!EA$10:EA$107))),0)+
IFERROR(SUMPRODUCT('6. Patients'!CN$10:CN$107,OFFSET('6. Patients'!$IG$9,1,MATCH($D109,'6. Patients'!$IH$9:$JA$9,0),ROWS('6. Patients'!EA$10:EA$107))),0),
IFERROR(SUMPRODUCT('6. Patients'!CN$10:CN$107,OFFSET('6. Patients'!$JB$9,1,MATCH($D109,'6. Patients'!$JC$9:$KZ$9,0),ROWS('6. Patients'!EA$10:EA$107))),0)+
IFERROR(SUMPRODUCT('6. Patients'!CN$10:CN$107,OFFSET('6. Patients'!$LA$9,1,MATCH($D109,'6. Patients'!$LB$9:$LU$9,0),ROWS('6. Patients'!EA$10:EA$107))),0)+
IFERROR(SUMPRODUCT('6. Patients'!CN$10:CN$107,OFFSET('6. Patients'!$LV$9,1,MATCH($D109,'6. Patients'!$LW$9:$NT$9,0),ROWS('6. Patients'!EA$10:EA$107))),0)+
IFERROR(SUMPRODUCT('6. Patients'!CN$10:CN$107,OFFSET('6. Patients'!$NU$9,1,MATCH($D109,'6. Patients'!$NV$9:$OO$9,0),ROWS('6. Patients'!EA$10:EA$107))),0),
IFERROR(SUMPRODUCT('6. Patients'!CN$10:CN$107,OFFSET('6. Patients'!$OP$9,1,MATCH($D109,'6. Patients'!$OQ$9:$QN$9,0),ROWS('6. Patients'!EA$10:EA$107))),0)+
IFERROR(SUMPRODUCT('6. Patients'!CN$10:CN$107,OFFSET('6. Patients'!$QO$9,1,MATCH($D109,'6. Patients'!$QP$9:$RI$9,0),ROWS('6. Patients'!EA$10:EA$107))),0)+
IFERROR(SUMPRODUCT('6. Patients'!CN$10:CN$107,OFFSET('6. Patients'!$RJ$9,1,MATCH($D109,'6. Patients'!$RK$9:$TH$9,0),ROWS('6. Patients'!EA$10:EA$107))),0)+
IFERROR(SUMPRODUCT('6. Patients'!CN$10:CN$107,OFFSET('6. Patients'!$TI$9,1,MATCH($D109,'6. Patients'!$TJ$9:$UC$9,0),ROWS('6. Patients'!EA$10:EA$107))),0))+
IFERROR(VLOOKUP($D109,$H$116:$L$146,COLUMNS($H$115:$J$115)-1+U$7,0)*$E109*$F109*'1. General Inputs'!$J$25,0),0),0)</f>
        <v>0</v>
      </c>
      <c r="V109" s="775">
        <f ca="1">ROUNDUP(IFERROR($F109*$E109*CHOOSE(V$7,
IFERROR(SUMPRODUCT('6. Patients'!CO$10:CO$107,OFFSET('6. Patients'!$DN$9,1,MATCH($D109,'6. Patients'!$DO$9:$FL$9,0),ROWS('6. Patients'!EB$10:EB$107))),0)+
IFERROR(SUMPRODUCT('6. Patients'!CO$10:CO$107,OFFSET('6. Patients'!$FM$9,1,MATCH($D109,'6. Patients'!$FN$9:$GG$9,0),ROWS('6. Patients'!EB$10:EB$107))),0)+
IFERROR(SUMPRODUCT('6. Patients'!CO$10:CO$107,OFFSET('6. Patients'!$GH$9,1,MATCH($D109,'6. Patients'!$GI$9:$IF$9,0),ROWS('6. Patients'!EB$10:EB$107))),0)+
IFERROR(SUMPRODUCT('6. Patients'!CO$10:CO$107,OFFSET('6. Patients'!$IG$9,1,MATCH($D109,'6. Patients'!$IH$9:$JA$9,0),ROWS('6. Patients'!EB$10:EB$107))),0),
IFERROR(SUMPRODUCT('6. Patients'!CO$10:CO$107,OFFSET('6. Patients'!$JB$9,1,MATCH($D109,'6. Patients'!$JC$9:$KZ$9,0),ROWS('6. Patients'!EB$10:EB$107))),0)+
IFERROR(SUMPRODUCT('6. Patients'!CO$10:CO$107,OFFSET('6. Patients'!$LA$9,1,MATCH($D109,'6. Patients'!$LB$9:$LU$9,0),ROWS('6. Patients'!EB$10:EB$107))),0)+
IFERROR(SUMPRODUCT('6. Patients'!CO$10:CO$107,OFFSET('6. Patients'!$LV$9,1,MATCH($D109,'6. Patients'!$LW$9:$NT$9,0),ROWS('6. Patients'!EB$10:EB$107))),0)+
IFERROR(SUMPRODUCT('6. Patients'!CO$10:CO$107,OFFSET('6. Patients'!$NU$9,1,MATCH($D109,'6. Patients'!$NV$9:$OO$9,0),ROWS('6. Patients'!EB$10:EB$107))),0),
IFERROR(SUMPRODUCT('6. Patients'!CO$10:CO$107,OFFSET('6. Patients'!$OP$9,1,MATCH($D109,'6. Patients'!$OQ$9:$QN$9,0),ROWS('6. Patients'!EB$10:EB$107))),0)+
IFERROR(SUMPRODUCT('6. Patients'!CO$10:CO$107,OFFSET('6. Patients'!$QO$9,1,MATCH($D109,'6. Patients'!$QP$9:$RI$9,0),ROWS('6. Patients'!EB$10:EB$107))),0)+
IFERROR(SUMPRODUCT('6. Patients'!CO$10:CO$107,OFFSET('6. Patients'!$RJ$9,1,MATCH($D109,'6. Patients'!$RK$9:$TH$9,0),ROWS('6. Patients'!EB$10:EB$107))),0)+
IFERROR(SUMPRODUCT('6. Patients'!CO$10:CO$107,OFFSET('6. Patients'!$TI$9,1,MATCH($D109,'6. Patients'!$TJ$9:$UC$9,0),ROWS('6. Patients'!EB$10:EB$107))),0))+
IFERROR(VLOOKUP($D109,$H$116:$L$146,COLUMNS($H$115:$J$115)-1+V$7,0)*$E109*$F109*'1. General Inputs'!$J$25,0),0),0)</f>
        <v>0</v>
      </c>
      <c r="W109" s="775">
        <f ca="1">ROUNDUP(IFERROR($F109*$E109*CHOOSE(W$7,
IFERROR(SUMPRODUCT('6. Patients'!CP$10:CP$107,OFFSET('6. Patients'!$DN$9,1,MATCH($D109,'6. Patients'!$DO$9:$FL$9,0),ROWS('6. Patients'!EC$10:EC$107))),0)+
IFERROR(SUMPRODUCT('6. Patients'!CP$10:CP$107,OFFSET('6. Patients'!$FM$9,1,MATCH($D109,'6. Patients'!$FN$9:$GG$9,0),ROWS('6. Patients'!EC$10:EC$107))),0)+
IFERROR(SUMPRODUCT('6. Patients'!CP$10:CP$107,OFFSET('6. Patients'!$GH$9,1,MATCH($D109,'6. Patients'!$GI$9:$IF$9,0),ROWS('6. Patients'!EC$10:EC$107))),0)+
IFERROR(SUMPRODUCT('6. Patients'!CP$10:CP$107,OFFSET('6. Patients'!$IG$9,1,MATCH($D109,'6. Patients'!$IH$9:$JA$9,0),ROWS('6. Patients'!EC$10:EC$107))),0),
IFERROR(SUMPRODUCT('6. Patients'!CP$10:CP$107,OFFSET('6. Patients'!$JB$9,1,MATCH($D109,'6. Patients'!$JC$9:$KZ$9,0),ROWS('6. Patients'!EC$10:EC$107))),0)+
IFERROR(SUMPRODUCT('6. Patients'!CP$10:CP$107,OFFSET('6. Patients'!$LA$9,1,MATCH($D109,'6. Patients'!$LB$9:$LU$9,0),ROWS('6. Patients'!EC$10:EC$107))),0)+
IFERROR(SUMPRODUCT('6. Patients'!CP$10:CP$107,OFFSET('6. Patients'!$LV$9,1,MATCH($D109,'6. Patients'!$LW$9:$NT$9,0),ROWS('6. Patients'!EC$10:EC$107))),0)+
IFERROR(SUMPRODUCT('6. Patients'!CP$10:CP$107,OFFSET('6. Patients'!$NU$9,1,MATCH($D109,'6. Patients'!$NV$9:$OO$9,0),ROWS('6. Patients'!EC$10:EC$107))),0),
IFERROR(SUMPRODUCT('6. Patients'!CP$10:CP$107,OFFSET('6. Patients'!$OP$9,1,MATCH($D109,'6. Patients'!$OQ$9:$QN$9,0),ROWS('6. Patients'!EC$10:EC$107))),0)+
IFERROR(SUMPRODUCT('6. Patients'!CP$10:CP$107,OFFSET('6. Patients'!$QO$9,1,MATCH($D109,'6. Patients'!$QP$9:$RI$9,0),ROWS('6. Patients'!EC$10:EC$107))),0)+
IFERROR(SUMPRODUCT('6. Patients'!CP$10:CP$107,OFFSET('6. Patients'!$RJ$9,1,MATCH($D109,'6. Patients'!$RK$9:$TH$9,0),ROWS('6. Patients'!EC$10:EC$107))),0)+
IFERROR(SUMPRODUCT('6. Patients'!CP$10:CP$107,OFFSET('6. Patients'!$TI$9,1,MATCH($D109,'6. Patients'!$TJ$9:$UC$9,0),ROWS('6. Patients'!EC$10:EC$107))),0))+
IFERROR(VLOOKUP($D109,$H$116:$L$146,COLUMNS($H$115:$J$115)-1+W$7,0)*$E109*$F109*'1. General Inputs'!$J$25,0),0),0)</f>
        <v>0</v>
      </c>
      <c r="X109" s="775">
        <f ca="1">ROUNDUP(IFERROR($F109*$E109*CHOOSE(X$7,
IFERROR(SUMPRODUCT('6. Patients'!CQ$10:CQ$107,OFFSET('6. Patients'!$DN$9,1,MATCH($D109,'6. Patients'!$DO$9:$FL$9,0),ROWS('6. Patients'!ED$10:ED$107))),0)+
IFERROR(SUMPRODUCT('6. Patients'!CQ$10:CQ$107,OFFSET('6. Patients'!$FM$9,1,MATCH($D109,'6. Patients'!$FN$9:$GG$9,0),ROWS('6. Patients'!ED$10:ED$107))),0)+
IFERROR(SUMPRODUCT('6. Patients'!CQ$10:CQ$107,OFFSET('6. Patients'!$GH$9,1,MATCH($D109,'6. Patients'!$GI$9:$IF$9,0),ROWS('6. Patients'!ED$10:ED$107))),0)+
IFERROR(SUMPRODUCT('6. Patients'!CQ$10:CQ$107,OFFSET('6. Patients'!$IG$9,1,MATCH($D109,'6. Patients'!$IH$9:$JA$9,0),ROWS('6. Patients'!ED$10:ED$107))),0),
IFERROR(SUMPRODUCT('6. Patients'!CQ$10:CQ$107,OFFSET('6. Patients'!$JB$9,1,MATCH($D109,'6. Patients'!$JC$9:$KZ$9,0),ROWS('6. Patients'!ED$10:ED$107))),0)+
IFERROR(SUMPRODUCT('6. Patients'!CQ$10:CQ$107,OFFSET('6. Patients'!$LA$9,1,MATCH($D109,'6. Patients'!$LB$9:$LU$9,0),ROWS('6. Patients'!ED$10:ED$107))),0)+
IFERROR(SUMPRODUCT('6. Patients'!CQ$10:CQ$107,OFFSET('6. Patients'!$LV$9,1,MATCH($D109,'6. Patients'!$LW$9:$NT$9,0),ROWS('6. Patients'!ED$10:ED$107))),0)+
IFERROR(SUMPRODUCT('6. Patients'!CQ$10:CQ$107,OFFSET('6. Patients'!$NU$9,1,MATCH($D109,'6. Patients'!$NV$9:$OO$9,0),ROWS('6. Patients'!ED$10:ED$107))),0),
IFERROR(SUMPRODUCT('6. Patients'!CQ$10:CQ$107,OFFSET('6. Patients'!$OP$9,1,MATCH($D109,'6. Patients'!$OQ$9:$QN$9,0),ROWS('6. Patients'!ED$10:ED$107))),0)+
IFERROR(SUMPRODUCT('6. Patients'!CQ$10:CQ$107,OFFSET('6. Patients'!$QO$9,1,MATCH($D109,'6. Patients'!$QP$9:$RI$9,0),ROWS('6. Patients'!ED$10:ED$107))),0)+
IFERROR(SUMPRODUCT('6. Patients'!CQ$10:CQ$107,OFFSET('6. Patients'!$RJ$9,1,MATCH($D109,'6. Patients'!$RK$9:$TH$9,0),ROWS('6. Patients'!ED$10:ED$107))),0)+
IFERROR(SUMPRODUCT('6. Patients'!CQ$10:CQ$107,OFFSET('6. Patients'!$TI$9,1,MATCH($D109,'6. Patients'!$TJ$9:$UC$9,0),ROWS('6. Patients'!ED$10:ED$107))),0))+
IFERROR(VLOOKUP($D109,$H$116:$L$146,COLUMNS($H$115:$J$115)-1+X$7,0)*$E109*$F109*'1. General Inputs'!$J$25,0),0),0)</f>
        <v>0</v>
      </c>
      <c r="Y109" s="775">
        <f ca="1">ROUNDUP(IFERROR($F109*$E109*CHOOSE(Y$7,
IFERROR(SUMPRODUCT('6. Patients'!CR$10:CR$107,OFFSET('6. Patients'!$DN$9,1,MATCH($D109,'6. Patients'!$DO$9:$FL$9,0),ROWS('6. Patients'!EE$10:EE$107))),0)+
IFERROR(SUMPRODUCT('6. Patients'!CR$10:CR$107,OFFSET('6. Patients'!$FM$9,1,MATCH($D109,'6. Patients'!$FN$9:$GG$9,0),ROWS('6. Patients'!EE$10:EE$107))),0)+
IFERROR(SUMPRODUCT('6. Patients'!CR$10:CR$107,OFFSET('6. Patients'!$GH$9,1,MATCH($D109,'6. Patients'!$GI$9:$IF$9,0),ROWS('6. Patients'!EE$10:EE$107))),0)+
IFERROR(SUMPRODUCT('6. Patients'!CR$10:CR$107,OFFSET('6. Patients'!$IG$9,1,MATCH($D109,'6. Patients'!$IH$9:$JA$9,0),ROWS('6. Patients'!EE$10:EE$107))),0),
IFERROR(SUMPRODUCT('6. Patients'!CR$10:CR$107,OFFSET('6. Patients'!$JB$9,1,MATCH($D109,'6. Patients'!$JC$9:$KZ$9,0),ROWS('6. Patients'!EE$10:EE$107))),0)+
IFERROR(SUMPRODUCT('6. Patients'!CR$10:CR$107,OFFSET('6. Patients'!$LA$9,1,MATCH($D109,'6. Patients'!$LB$9:$LU$9,0),ROWS('6. Patients'!EE$10:EE$107))),0)+
IFERROR(SUMPRODUCT('6. Patients'!CR$10:CR$107,OFFSET('6. Patients'!$LV$9,1,MATCH($D109,'6. Patients'!$LW$9:$NT$9,0),ROWS('6. Patients'!EE$10:EE$107))),0)+
IFERROR(SUMPRODUCT('6. Patients'!CR$10:CR$107,OFFSET('6. Patients'!$NU$9,1,MATCH($D109,'6. Patients'!$NV$9:$OO$9,0),ROWS('6. Patients'!EE$10:EE$107))),0),
IFERROR(SUMPRODUCT('6. Patients'!CR$10:CR$107,OFFSET('6. Patients'!$OP$9,1,MATCH($D109,'6. Patients'!$OQ$9:$QN$9,0),ROWS('6. Patients'!EE$10:EE$107))),0)+
IFERROR(SUMPRODUCT('6. Patients'!CR$10:CR$107,OFFSET('6. Patients'!$QO$9,1,MATCH($D109,'6. Patients'!$QP$9:$RI$9,0),ROWS('6. Patients'!EE$10:EE$107))),0)+
IFERROR(SUMPRODUCT('6. Patients'!CR$10:CR$107,OFFSET('6. Patients'!$RJ$9,1,MATCH($D109,'6. Patients'!$RK$9:$TH$9,0),ROWS('6. Patients'!EE$10:EE$107))),0)+
IFERROR(SUMPRODUCT('6. Patients'!CR$10:CR$107,OFFSET('6. Patients'!$TI$9,1,MATCH($D109,'6. Patients'!$TJ$9:$UC$9,0),ROWS('6. Patients'!EE$10:EE$107))),0))+
IFERROR(VLOOKUP($D109,$H$116:$L$146,COLUMNS($H$115:$J$115)-1+Y$7,0)*$E109*$F109*'1. General Inputs'!$J$25,0),0),0)</f>
        <v>0</v>
      </c>
      <c r="Z109" s="775">
        <f ca="1">ROUNDUP(IFERROR($F109*$E109*CHOOSE(Z$7,
IFERROR(SUMPRODUCT('6. Patients'!CS$10:CS$107,OFFSET('6. Patients'!$DN$9,1,MATCH($D109,'6. Patients'!$DO$9:$FL$9,0),ROWS('6. Patients'!EF$10:EF$107))),0)+
IFERROR(SUMPRODUCT('6. Patients'!CS$10:CS$107,OFFSET('6. Patients'!$FM$9,1,MATCH($D109,'6. Patients'!$FN$9:$GG$9,0),ROWS('6. Patients'!EF$10:EF$107))),0)+
IFERROR(SUMPRODUCT('6. Patients'!CS$10:CS$107,OFFSET('6. Patients'!$GH$9,1,MATCH($D109,'6. Patients'!$GI$9:$IF$9,0),ROWS('6. Patients'!EF$10:EF$107))),0)+
IFERROR(SUMPRODUCT('6. Patients'!CS$10:CS$107,OFFSET('6. Patients'!$IG$9,1,MATCH($D109,'6. Patients'!$IH$9:$JA$9,0),ROWS('6. Patients'!EF$10:EF$107))),0),
IFERROR(SUMPRODUCT('6. Patients'!CS$10:CS$107,OFFSET('6. Patients'!$JB$9,1,MATCH($D109,'6. Patients'!$JC$9:$KZ$9,0),ROWS('6. Patients'!EF$10:EF$107))),0)+
IFERROR(SUMPRODUCT('6. Patients'!CS$10:CS$107,OFFSET('6. Patients'!$LA$9,1,MATCH($D109,'6. Patients'!$LB$9:$LU$9,0),ROWS('6. Patients'!EF$10:EF$107))),0)+
IFERROR(SUMPRODUCT('6. Patients'!CS$10:CS$107,OFFSET('6. Patients'!$LV$9,1,MATCH($D109,'6. Patients'!$LW$9:$NT$9,0),ROWS('6. Patients'!EF$10:EF$107))),0)+
IFERROR(SUMPRODUCT('6. Patients'!CS$10:CS$107,OFFSET('6. Patients'!$NU$9,1,MATCH($D109,'6. Patients'!$NV$9:$OO$9,0),ROWS('6. Patients'!EF$10:EF$107))),0),
IFERROR(SUMPRODUCT('6. Patients'!CS$10:CS$107,OFFSET('6. Patients'!$OP$9,1,MATCH($D109,'6. Patients'!$OQ$9:$QN$9,0),ROWS('6. Patients'!EF$10:EF$107))),0)+
IFERROR(SUMPRODUCT('6. Patients'!CS$10:CS$107,OFFSET('6. Patients'!$QO$9,1,MATCH($D109,'6. Patients'!$QP$9:$RI$9,0),ROWS('6. Patients'!EF$10:EF$107))),0)+
IFERROR(SUMPRODUCT('6. Patients'!CS$10:CS$107,OFFSET('6. Patients'!$RJ$9,1,MATCH($D109,'6. Patients'!$RK$9:$TH$9,0),ROWS('6. Patients'!EF$10:EF$107))),0)+
IFERROR(SUMPRODUCT('6. Patients'!CS$10:CS$107,OFFSET('6. Patients'!$TI$9,1,MATCH($D109,'6. Patients'!$TJ$9:$UC$9,0),ROWS('6. Patients'!EF$10:EF$107))),0))+
IFERROR(VLOOKUP($D109,$H$116:$L$146,COLUMNS($H$115:$J$115)-1+Z$7,0)*$E109*$F109*'1. General Inputs'!$J$25,0),0),0)</f>
        <v>0</v>
      </c>
      <c r="AA109" s="775">
        <f ca="1">ROUNDUP(IFERROR($F109*$E109*CHOOSE(AA$7,
IFERROR(SUMPRODUCT('6. Patients'!CT$10:CT$107,OFFSET('6. Patients'!$DN$9,1,MATCH($D109,'6. Patients'!$DO$9:$FL$9,0),ROWS('6. Patients'!EG$10:EG$107))),0)+
IFERROR(SUMPRODUCT('6. Patients'!CT$10:CT$107,OFFSET('6. Patients'!$FM$9,1,MATCH($D109,'6. Patients'!$FN$9:$GG$9,0),ROWS('6. Patients'!EG$10:EG$107))),0)+
IFERROR(SUMPRODUCT('6. Patients'!CT$10:CT$107,OFFSET('6. Patients'!$GH$9,1,MATCH($D109,'6. Patients'!$GI$9:$IF$9,0),ROWS('6. Patients'!EG$10:EG$107))),0)+
IFERROR(SUMPRODUCT('6. Patients'!CT$10:CT$107,OFFSET('6. Patients'!$IG$9,1,MATCH($D109,'6. Patients'!$IH$9:$JA$9,0),ROWS('6. Patients'!EG$10:EG$107))),0),
IFERROR(SUMPRODUCT('6. Patients'!CT$10:CT$107,OFFSET('6. Patients'!$JB$9,1,MATCH($D109,'6. Patients'!$JC$9:$KZ$9,0),ROWS('6. Patients'!EG$10:EG$107))),0)+
IFERROR(SUMPRODUCT('6. Patients'!CT$10:CT$107,OFFSET('6. Patients'!$LA$9,1,MATCH($D109,'6. Patients'!$LB$9:$LU$9,0),ROWS('6. Patients'!EG$10:EG$107))),0)+
IFERROR(SUMPRODUCT('6. Patients'!CT$10:CT$107,OFFSET('6. Patients'!$LV$9,1,MATCH($D109,'6. Patients'!$LW$9:$NT$9,0),ROWS('6. Patients'!EG$10:EG$107))),0)+
IFERROR(SUMPRODUCT('6. Patients'!CT$10:CT$107,OFFSET('6. Patients'!$NU$9,1,MATCH($D109,'6. Patients'!$NV$9:$OO$9,0),ROWS('6. Patients'!EG$10:EG$107))),0),
IFERROR(SUMPRODUCT('6. Patients'!CT$10:CT$107,OFFSET('6. Patients'!$OP$9,1,MATCH($D109,'6. Patients'!$OQ$9:$QN$9,0),ROWS('6. Patients'!EG$10:EG$107))),0)+
IFERROR(SUMPRODUCT('6. Patients'!CT$10:CT$107,OFFSET('6. Patients'!$QO$9,1,MATCH($D109,'6. Patients'!$QP$9:$RI$9,0),ROWS('6. Patients'!EG$10:EG$107))),0)+
IFERROR(SUMPRODUCT('6. Patients'!CT$10:CT$107,OFFSET('6. Patients'!$RJ$9,1,MATCH($D109,'6. Patients'!$RK$9:$TH$9,0),ROWS('6. Patients'!EG$10:EG$107))),0)+
IFERROR(SUMPRODUCT('6. Patients'!CT$10:CT$107,OFFSET('6. Patients'!$TI$9,1,MATCH($D109,'6. Patients'!$TJ$9:$UC$9,0),ROWS('6. Patients'!EG$10:EG$107))),0))+
IFERROR(VLOOKUP($D109,$H$116:$L$146,COLUMNS($H$115:$J$115)-1+AA$7,0)*$E109*$F109*'1. General Inputs'!$J$25,0),0),0)</f>
        <v>0</v>
      </c>
      <c r="AB109" s="775">
        <f ca="1">ROUNDUP(IFERROR($F109*$E109*CHOOSE(AB$7,
IFERROR(SUMPRODUCT('6. Patients'!CU$10:CU$107,OFFSET('6. Patients'!$DN$9,1,MATCH($D109,'6. Patients'!$DO$9:$FL$9,0),ROWS('6. Patients'!EH$10:EH$107))),0)+
IFERROR(SUMPRODUCT('6. Patients'!CU$10:CU$107,OFFSET('6. Patients'!$FM$9,1,MATCH($D109,'6. Patients'!$FN$9:$GG$9,0),ROWS('6. Patients'!EH$10:EH$107))),0)+
IFERROR(SUMPRODUCT('6. Patients'!CU$10:CU$107,OFFSET('6. Patients'!$GH$9,1,MATCH($D109,'6. Patients'!$GI$9:$IF$9,0),ROWS('6. Patients'!EH$10:EH$107))),0)+
IFERROR(SUMPRODUCT('6. Patients'!CU$10:CU$107,OFFSET('6. Patients'!$IG$9,1,MATCH($D109,'6. Patients'!$IH$9:$JA$9,0),ROWS('6. Patients'!EH$10:EH$107))),0),
IFERROR(SUMPRODUCT('6. Patients'!CU$10:CU$107,OFFSET('6. Patients'!$JB$9,1,MATCH($D109,'6. Patients'!$JC$9:$KZ$9,0),ROWS('6. Patients'!EH$10:EH$107))),0)+
IFERROR(SUMPRODUCT('6. Patients'!CU$10:CU$107,OFFSET('6. Patients'!$LA$9,1,MATCH($D109,'6. Patients'!$LB$9:$LU$9,0),ROWS('6. Patients'!EH$10:EH$107))),0)+
IFERROR(SUMPRODUCT('6. Patients'!CU$10:CU$107,OFFSET('6. Patients'!$LV$9,1,MATCH($D109,'6. Patients'!$LW$9:$NT$9,0),ROWS('6. Patients'!EH$10:EH$107))),0)+
IFERROR(SUMPRODUCT('6. Patients'!CU$10:CU$107,OFFSET('6. Patients'!$NU$9,1,MATCH($D109,'6. Patients'!$NV$9:$OO$9,0),ROWS('6. Patients'!EH$10:EH$107))),0),
IFERROR(SUMPRODUCT('6. Patients'!CU$10:CU$107,OFFSET('6. Patients'!$OP$9,1,MATCH($D109,'6. Patients'!$OQ$9:$QN$9,0),ROWS('6. Patients'!EH$10:EH$107))),0)+
IFERROR(SUMPRODUCT('6. Patients'!CU$10:CU$107,OFFSET('6. Patients'!$QO$9,1,MATCH($D109,'6. Patients'!$QP$9:$RI$9,0),ROWS('6. Patients'!EH$10:EH$107))),0)+
IFERROR(SUMPRODUCT('6. Patients'!CU$10:CU$107,OFFSET('6. Patients'!$RJ$9,1,MATCH($D109,'6. Patients'!$RK$9:$TH$9,0),ROWS('6. Patients'!EH$10:EH$107))),0)+
IFERROR(SUMPRODUCT('6. Patients'!CU$10:CU$107,OFFSET('6. Patients'!$TI$9,1,MATCH($D109,'6. Patients'!$TJ$9:$UC$9,0),ROWS('6. Patients'!EH$10:EH$107))),0))+
IFERROR(VLOOKUP($D109,$H$116:$L$146,COLUMNS($H$115:$J$115)-1+AB$7,0)*$E109*$F109*'1. General Inputs'!$J$25,0),0),0)</f>
        <v>0</v>
      </c>
      <c r="AC109" s="775">
        <f ca="1">ROUNDUP(IFERROR($F109*$E109*CHOOSE(AC$7,
IFERROR(SUMPRODUCT('6. Patients'!CV$10:CV$107,OFFSET('6. Patients'!$DN$9,1,MATCH($D109,'6. Patients'!$DO$9:$FL$9,0),ROWS('6. Patients'!EI$10:EI$107))),0)+
IFERROR(SUMPRODUCT('6. Patients'!CV$10:CV$107,OFFSET('6. Patients'!$FM$9,1,MATCH($D109,'6. Patients'!$FN$9:$GG$9,0),ROWS('6. Patients'!EI$10:EI$107))),0)+
IFERROR(SUMPRODUCT('6. Patients'!CV$10:CV$107,OFFSET('6. Patients'!$GH$9,1,MATCH($D109,'6. Patients'!$GI$9:$IF$9,0),ROWS('6. Patients'!EI$10:EI$107))),0)+
IFERROR(SUMPRODUCT('6. Patients'!CV$10:CV$107,OFFSET('6. Patients'!$IG$9,1,MATCH($D109,'6. Patients'!$IH$9:$JA$9,0),ROWS('6. Patients'!EI$10:EI$107))),0),
IFERROR(SUMPRODUCT('6. Patients'!CV$10:CV$107,OFFSET('6. Patients'!$JB$9,1,MATCH($D109,'6. Patients'!$JC$9:$KZ$9,0),ROWS('6. Patients'!EI$10:EI$107))),0)+
IFERROR(SUMPRODUCT('6. Patients'!CV$10:CV$107,OFFSET('6. Patients'!$LA$9,1,MATCH($D109,'6. Patients'!$LB$9:$LU$9,0),ROWS('6. Patients'!EI$10:EI$107))),0)+
IFERROR(SUMPRODUCT('6. Patients'!CV$10:CV$107,OFFSET('6. Patients'!$LV$9,1,MATCH($D109,'6. Patients'!$LW$9:$NT$9,0),ROWS('6. Patients'!EI$10:EI$107))),0)+
IFERROR(SUMPRODUCT('6. Patients'!CV$10:CV$107,OFFSET('6. Patients'!$NU$9,1,MATCH($D109,'6. Patients'!$NV$9:$OO$9,0),ROWS('6. Patients'!EI$10:EI$107))),0),
IFERROR(SUMPRODUCT('6. Patients'!CV$10:CV$107,OFFSET('6. Patients'!$OP$9,1,MATCH($D109,'6. Patients'!$OQ$9:$QN$9,0),ROWS('6. Patients'!EI$10:EI$107))),0)+
IFERROR(SUMPRODUCT('6. Patients'!CV$10:CV$107,OFFSET('6. Patients'!$QO$9,1,MATCH($D109,'6. Patients'!$QP$9:$RI$9,0),ROWS('6. Patients'!EI$10:EI$107))),0)+
IFERROR(SUMPRODUCT('6. Patients'!CV$10:CV$107,OFFSET('6. Patients'!$RJ$9,1,MATCH($D109,'6. Patients'!$RK$9:$TH$9,0),ROWS('6. Patients'!EI$10:EI$107))),0)+
IFERROR(SUMPRODUCT('6. Patients'!CV$10:CV$107,OFFSET('6. Patients'!$TI$9,1,MATCH($D109,'6. Patients'!$TJ$9:$UC$9,0),ROWS('6. Patients'!EI$10:EI$107))),0))+
IFERROR(VLOOKUP($D109,$H$116:$L$146,COLUMNS($H$115:$J$115)-1+AC$7,0)*$E109*$F109*'1. General Inputs'!$J$25,0),0),0)</f>
        <v>0</v>
      </c>
      <c r="AD109" s="775">
        <f ca="1">ROUNDUP(IFERROR($F109*$E109*CHOOSE(AD$7,
IFERROR(SUMPRODUCT('6. Patients'!CW$10:CW$107,OFFSET('6. Patients'!$DN$9,1,MATCH($D109,'6. Patients'!$DO$9:$FL$9,0),ROWS('6. Patients'!EJ$10:EJ$107))),0)+
IFERROR(SUMPRODUCT('6. Patients'!CW$10:CW$107,OFFSET('6. Patients'!$FM$9,1,MATCH($D109,'6. Patients'!$FN$9:$GG$9,0),ROWS('6. Patients'!EJ$10:EJ$107))),0)+
IFERROR(SUMPRODUCT('6. Patients'!CW$10:CW$107,OFFSET('6. Patients'!$GH$9,1,MATCH($D109,'6. Patients'!$GI$9:$IF$9,0),ROWS('6. Patients'!EJ$10:EJ$107))),0)+
IFERROR(SUMPRODUCT('6. Patients'!CW$10:CW$107,OFFSET('6. Patients'!$IG$9,1,MATCH($D109,'6. Patients'!$IH$9:$JA$9,0),ROWS('6. Patients'!EJ$10:EJ$107))),0),
IFERROR(SUMPRODUCT('6. Patients'!CW$10:CW$107,OFFSET('6. Patients'!$JB$9,1,MATCH($D109,'6. Patients'!$JC$9:$KZ$9,0),ROWS('6. Patients'!EJ$10:EJ$107))),0)+
IFERROR(SUMPRODUCT('6. Patients'!CW$10:CW$107,OFFSET('6. Patients'!$LA$9,1,MATCH($D109,'6. Patients'!$LB$9:$LU$9,0),ROWS('6. Patients'!EJ$10:EJ$107))),0)+
IFERROR(SUMPRODUCT('6. Patients'!CW$10:CW$107,OFFSET('6. Patients'!$LV$9,1,MATCH($D109,'6. Patients'!$LW$9:$NT$9,0),ROWS('6. Patients'!EJ$10:EJ$107))),0)+
IFERROR(SUMPRODUCT('6. Patients'!CW$10:CW$107,OFFSET('6. Patients'!$NU$9,1,MATCH($D109,'6. Patients'!$NV$9:$OO$9,0),ROWS('6. Patients'!EJ$10:EJ$107))),0),
IFERROR(SUMPRODUCT('6. Patients'!CW$10:CW$107,OFFSET('6. Patients'!$OP$9,1,MATCH($D109,'6. Patients'!$OQ$9:$QN$9,0),ROWS('6. Patients'!EJ$10:EJ$107))),0)+
IFERROR(SUMPRODUCT('6. Patients'!CW$10:CW$107,OFFSET('6. Patients'!$QO$9,1,MATCH($D109,'6. Patients'!$QP$9:$RI$9,0),ROWS('6. Patients'!EJ$10:EJ$107))),0)+
IFERROR(SUMPRODUCT('6. Patients'!CW$10:CW$107,OFFSET('6. Patients'!$RJ$9,1,MATCH($D109,'6. Patients'!$RK$9:$TH$9,0),ROWS('6. Patients'!EJ$10:EJ$107))),0)+
IFERROR(SUMPRODUCT('6. Patients'!CW$10:CW$107,OFFSET('6. Patients'!$TI$9,1,MATCH($D109,'6. Patients'!$TJ$9:$UC$9,0),ROWS('6. Patients'!EJ$10:EJ$107))),0))+
IFERROR(VLOOKUP($D109,$H$116:$L$146,COLUMNS($H$115:$J$115)-1+AD$7,0)*$E109*$F109*'1. General Inputs'!$J$25,0),0),0)</f>
        <v>0</v>
      </c>
      <c r="AE109" s="775">
        <f ca="1">ROUNDUP(IFERROR($F109*$E109*CHOOSE(AE$7,
IFERROR(SUMPRODUCT('6. Patients'!CX$10:CX$107,OFFSET('6. Patients'!$DN$9,1,MATCH($D109,'6. Patients'!$DO$9:$FL$9,0),ROWS('6. Patients'!EK$10:EK$107))),0)+
IFERROR(SUMPRODUCT('6. Patients'!CX$10:CX$107,OFFSET('6. Patients'!$FM$9,1,MATCH($D109,'6. Patients'!$FN$9:$GG$9,0),ROWS('6. Patients'!EK$10:EK$107))),0)+
IFERROR(SUMPRODUCT('6. Patients'!CX$10:CX$107,OFFSET('6. Patients'!$GH$9,1,MATCH($D109,'6. Patients'!$GI$9:$IF$9,0),ROWS('6. Patients'!EK$10:EK$107))),0)+
IFERROR(SUMPRODUCT('6. Patients'!CX$10:CX$107,OFFSET('6. Patients'!$IG$9,1,MATCH($D109,'6. Patients'!$IH$9:$JA$9,0),ROWS('6. Patients'!EK$10:EK$107))),0),
IFERROR(SUMPRODUCT('6. Patients'!CX$10:CX$107,OFFSET('6. Patients'!$JB$9,1,MATCH($D109,'6. Patients'!$JC$9:$KZ$9,0),ROWS('6. Patients'!EK$10:EK$107))),0)+
IFERROR(SUMPRODUCT('6. Patients'!CX$10:CX$107,OFFSET('6. Patients'!$LA$9,1,MATCH($D109,'6. Patients'!$LB$9:$LU$9,0),ROWS('6. Patients'!EK$10:EK$107))),0)+
IFERROR(SUMPRODUCT('6. Patients'!CX$10:CX$107,OFFSET('6. Patients'!$LV$9,1,MATCH($D109,'6. Patients'!$LW$9:$NT$9,0),ROWS('6. Patients'!EK$10:EK$107))),0)+
IFERROR(SUMPRODUCT('6. Patients'!CX$10:CX$107,OFFSET('6. Patients'!$NU$9,1,MATCH($D109,'6. Patients'!$NV$9:$OO$9,0),ROWS('6. Patients'!EK$10:EK$107))),0),
IFERROR(SUMPRODUCT('6. Patients'!CX$10:CX$107,OFFSET('6. Patients'!$OP$9,1,MATCH($D109,'6. Patients'!$OQ$9:$QN$9,0),ROWS('6. Patients'!EK$10:EK$107))),0)+
IFERROR(SUMPRODUCT('6. Patients'!CX$10:CX$107,OFFSET('6. Patients'!$QO$9,1,MATCH($D109,'6. Patients'!$QP$9:$RI$9,0),ROWS('6. Patients'!EK$10:EK$107))),0)+
IFERROR(SUMPRODUCT('6. Patients'!CX$10:CX$107,OFFSET('6. Patients'!$RJ$9,1,MATCH($D109,'6. Patients'!$RK$9:$TH$9,0),ROWS('6. Patients'!EK$10:EK$107))),0)+
IFERROR(SUMPRODUCT('6. Patients'!CX$10:CX$107,OFFSET('6. Patients'!$TI$9,1,MATCH($D109,'6. Patients'!$TJ$9:$UC$9,0),ROWS('6. Patients'!EK$10:EK$107))),0))+
IFERROR(VLOOKUP($D109,$H$116:$L$146,COLUMNS($H$115:$J$115)-1+AE$7,0)*$E109*$F109*'1. General Inputs'!$J$25,0),0),0)</f>
        <v>0</v>
      </c>
      <c r="AF109" s="775">
        <f ca="1">ROUNDUP(IFERROR($F109*$E109*CHOOSE(AF$7,
IFERROR(SUMPRODUCT('6. Patients'!CY$10:CY$107,OFFSET('6. Patients'!$DN$9,1,MATCH($D109,'6. Patients'!$DO$9:$FL$9,0),ROWS('6. Patients'!EL$10:EL$107))),0)+
IFERROR(SUMPRODUCT('6. Patients'!CY$10:CY$107,OFFSET('6. Patients'!$FM$9,1,MATCH($D109,'6. Patients'!$FN$9:$GG$9,0),ROWS('6. Patients'!EL$10:EL$107))),0)+
IFERROR(SUMPRODUCT('6. Patients'!CY$10:CY$107,OFFSET('6. Patients'!$GH$9,1,MATCH($D109,'6. Patients'!$GI$9:$IF$9,0),ROWS('6. Patients'!EL$10:EL$107))),0)+
IFERROR(SUMPRODUCT('6. Patients'!CY$10:CY$107,OFFSET('6. Patients'!$IG$9,1,MATCH($D109,'6. Patients'!$IH$9:$JA$9,0),ROWS('6. Patients'!EL$10:EL$107))),0),
IFERROR(SUMPRODUCT('6. Patients'!CY$10:CY$107,OFFSET('6. Patients'!$JB$9,1,MATCH($D109,'6. Patients'!$JC$9:$KZ$9,0),ROWS('6. Patients'!EL$10:EL$107))),0)+
IFERROR(SUMPRODUCT('6. Patients'!CY$10:CY$107,OFFSET('6. Patients'!$LA$9,1,MATCH($D109,'6. Patients'!$LB$9:$LU$9,0),ROWS('6. Patients'!EL$10:EL$107))),0)+
IFERROR(SUMPRODUCT('6. Patients'!CY$10:CY$107,OFFSET('6. Patients'!$LV$9,1,MATCH($D109,'6. Patients'!$LW$9:$NT$9,0),ROWS('6. Patients'!EL$10:EL$107))),0)+
IFERROR(SUMPRODUCT('6. Patients'!CY$10:CY$107,OFFSET('6. Patients'!$NU$9,1,MATCH($D109,'6. Patients'!$NV$9:$OO$9,0),ROWS('6. Patients'!EL$10:EL$107))),0),
IFERROR(SUMPRODUCT('6. Patients'!CY$10:CY$107,OFFSET('6. Patients'!$OP$9,1,MATCH($D109,'6. Patients'!$OQ$9:$QN$9,0),ROWS('6. Patients'!EL$10:EL$107))),0)+
IFERROR(SUMPRODUCT('6. Patients'!CY$10:CY$107,OFFSET('6. Patients'!$QO$9,1,MATCH($D109,'6. Patients'!$QP$9:$RI$9,0),ROWS('6. Patients'!EL$10:EL$107))),0)+
IFERROR(SUMPRODUCT('6. Patients'!CY$10:CY$107,OFFSET('6. Patients'!$RJ$9,1,MATCH($D109,'6. Patients'!$RK$9:$TH$9,0),ROWS('6. Patients'!EL$10:EL$107))),0)+
IFERROR(SUMPRODUCT('6. Patients'!CY$10:CY$107,OFFSET('6. Patients'!$TI$9,1,MATCH($D109,'6. Patients'!$TJ$9:$UC$9,0),ROWS('6. Patients'!EL$10:EL$107))),0))+
IFERROR(VLOOKUP($D109,$H$116:$L$146,COLUMNS($H$115:$J$115)-1+AF$7,0)*$E109*$F109*'1. General Inputs'!$J$25,0),0),0)</f>
        <v>0</v>
      </c>
      <c r="AG109" s="775">
        <f ca="1">ROUNDUP(IFERROR($F109*$E109*CHOOSE(AG$7,
IFERROR(SUMPRODUCT('6. Patients'!CZ$10:CZ$107,OFFSET('6. Patients'!$DN$9,1,MATCH($D109,'6. Patients'!$DO$9:$FL$9,0),ROWS('6. Patients'!EM$10:EM$107))),0)+
IFERROR(SUMPRODUCT('6. Patients'!CZ$10:CZ$107,OFFSET('6. Patients'!$FM$9,1,MATCH($D109,'6. Patients'!$FN$9:$GG$9,0),ROWS('6. Patients'!EM$10:EM$107))),0)+
IFERROR(SUMPRODUCT('6. Patients'!CZ$10:CZ$107,OFFSET('6. Patients'!$GH$9,1,MATCH($D109,'6. Patients'!$GI$9:$IF$9,0),ROWS('6. Patients'!EM$10:EM$107))),0)+
IFERROR(SUMPRODUCT('6. Patients'!CZ$10:CZ$107,OFFSET('6. Patients'!$IG$9,1,MATCH($D109,'6. Patients'!$IH$9:$JA$9,0),ROWS('6. Patients'!EM$10:EM$107))),0),
IFERROR(SUMPRODUCT('6. Patients'!CZ$10:CZ$107,OFFSET('6. Patients'!$JB$9,1,MATCH($D109,'6. Patients'!$JC$9:$KZ$9,0),ROWS('6. Patients'!EM$10:EM$107))),0)+
IFERROR(SUMPRODUCT('6. Patients'!CZ$10:CZ$107,OFFSET('6. Patients'!$LA$9,1,MATCH($D109,'6. Patients'!$LB$9:$LU$9,0),ROWS('6. Patients'!EM$10:EM$107))),0)+
IFERROR(SUMPRODUCT('6. Patients'!CZ$10:CZ$107,OFFSET('6. Patients'!$LV$9,1,MATCH($D109,'6. Patients'!$LW$9:$NT$9,0),ROWS('6. Patients'!EM$10:EM$107))),0)+
IFERROR(SUMPRODUCT('6. Patients'!CZ$10:CZ$107,OFFSET('6. Patients'!$NU$9,1,MATCH($D109,'6. Patients'!$NV$9:$OO$9,0),ROWS('6. Patients'!EM$10:EM$107))),0),
IFERROR(SUMPRODUCT('6. Patients'!CZ$10:CZ$107,OFFSET('6. Patients'!$OP$9,1,MATCH($D109,'6. Patients'!$OQ$9:$QN$9,0),ROWS('6. Patients'!EM$10:EM$107))),0)+
IFERROR(SUMPRODUCT('6. Patients'!CZ$10:CZ$107,OFFSET('6. Patients'!$QO$9,1,MATCH($D109,'6. Patients'!$QP$9:$RI$9,0),ROWS('6. Patients'!EM$10:EM$107))),0)+
IFERROR(SUMPRODUCT('6. Patients'!CZ$10:CZ$107,OFFSET('6. Patients'!$RJ$9,1,MATCH($D109,'6. Patients'!$RK$9:$TH$9,0),ROWS('6. Patients'!EM$10:EM$107))),0)+
IFERROR(SUMPRODUCT('6. Patients'!CZ$10:CZ$107,OFFSET('6. Patients'!$TI$9,1,MATCH($D109,'6. Patients'!$TJ$9:$UC$9,0),ROWS('6. Patients'!EM$10:EM$107))),0))+
IFERROR(VLOOKUP($D109,$H$116:$L$146,COLUMNS($H$115:$J$115)-1+AG$7,0)*$E109*$F109*'1. General Inputs'!$J$25,0),0),0)</f>
        <v>0</v>
      </c>
      <c r="AH109" s="775">
        <f ca="1">ROUNDUP(IFERROR($F109*$E109*CHOOSE(AH$7,
IFERROR(SUMPRODUCT('6. Patients'!DA$10:DA$107,OFFSET('6. Patients'!$DN$9,1,MATCH($D109,'6. Patients'!$DO$9:$FL$9,0),ROWS('6. Patients'!EN$10:EN$107))),0)+
IFERROR(SUMPRODUCT('6. Patients'!DA$10:DA$107,OFFSET('6. Patients'!$FM$9,1,MATCH($D109,'6. Patients'!$FN$9:$GG$9,0),ROWS('6. Patients'!EN$10:EN$107))),0)+
IFERROR(SUMPRODUCT('6. Patients'!DA$10:DA$107,OFFSET('6. Patients'!$GH$9,1,MATCH($D109,'6. Patients'!$GI$9:$IF$9,0),ROWS('6. Patients'!EN$10:EN$107))),0)+
IFERROR(SUMPRODUCT('6. Patients'!DA$10:DA$107,OFFSET('6. Patients'!$IG$9,1,MATCH($D109,'6. Patients'!$IH$9:$JA$9,0),ROWS('6. Patients'!EN$10:EN$107))),0),
IFERROR(SUMPRODUCT('6. Patients'!DA$10:DA$107,OFFSET('6. Patients'!$JB$9,1,MATCH($D109,'6. Patients'!$JC$9:$KZ$9,0),ROWS('6. Patients'!EN$10:EN$107))),0)+
IFERROR(SUMPRODUCT('6. Patients'!DA$10:DA$107,OFFSET('6. Patients'!$LA$9,1,MATCH($D109,'6. Patients'!$LB$9:$LU$9,0),ROWS('6. Patients'!EN$10:EN$107))),0)+
IFERROR(SUMPRODUCT('6. Patients'!DA$10:DA$107,OFFSET('6. Patients'!$LV$9,1,MATCH($D109,'6. Patients'!$LW$9:$NT$9,0),ROWS('6. Patients'!EN$10:EN$107))),0)+
IFERROR(SUMPRODUCT('6. Patients'!DA$10:DA$107,OFFSET('6. Patients'!$NU$9,1,MATCH($D109,'6. Patients'!$NV$9:$OO$9,0),ROWS('6. Patients'!EN$10:EN$107))),0),
IFERROR(SUMPRODUCT('6. Patients'!DA$10:DA$107,OFFSET('6. Patients'!$OP$9,1,MATCH($D109,'6. Patients'!$OQ$9:$QN$9,0),ROWS('6. Patients'!EN$10:EN$107))),0)+
IFERROR(SUMPRODUCT('6. Patients'!DA$10:DA$107,OFFSET('6. Patients'!$QO$9,1,MATCH($D109,'6. Patients'!$QP$9:$RI$9,0),ROWS('6. Patients'!EN$10:EN$107))),0)+
IFERROR(SUMPRODUCT('6. Patients'!DA$10:DA$107,OFFSET('6. Patients'!$RJ$9,1,MATCH($D109,'6. Patients'!$RK$9:$TH$9,0),ROWS('6. Patients'!EN$10:EN$107))),0)+
IFERROR(SUMPRODUCT('6. Patients'!DA$10:DA$107,OFFSET('6. Patients'!$TI$9,1,MATCH($D109,'6. Patients'!$TJ$9:$UC$9,0),ROWS('6. Patients'!EN$10:EN$107))),0))+
IFERROR(VLOOKUP($D109,$H$116:$L$146,COLUMNS($H$115:$J$115)-1+AH$7,0)*$E109*$F109*'1. General Inputs'!$J$25,0),0),0)</f>
        <v>0</v>
      </c>
      <c r="AI109" s="775">
        <f ca="1">ROUNDUP(IFERROR($F109*$E109*CHOOSE(AI$7,
IFERROR(SUMPRODUCT('6. Patients'!DB$10:DB$107,OFFSET('6. Patients'!$DN$9,1,MATCH($D109,'6. Patients'!$DO$9:$FL$9,0),ROWS('6. Patients'!EO$10:EO$107))),0)+
IFERROR(SUMPRODUCT('6. Patients'!DB$10:DB$107,OFFSET('6. Patients'!$FM$9,1,MATCH($D109,'6. Patients'!$FN$9:$GG$9,0),ROWS('6. Patients'!EO$10:EO$107))),0)+
IFERROR(SUMPRODUCT('6. Patients'!DB$10:DB$107,OFFSET('6. Patients'!$GH$9,1,MATCH($D109,'6. Patients'!$GI$9:$IF$9,0),ROWS('6. Patients'!EO$10:EO$107))),0)+
IFERROR(SUMPRODUCT('6. Patients'!DB$10:DB$107,OFFSET('6. Patients'!$IG$9,1,MATCH($D109,'6. Patients'!$IH$9:$JA$9,0),ROWS('6. Patients'!EO$10:EO$107))),0),
IFERROR(SUMPRODUCT('6. Patients'!DB$10:DB$107,OFFSET('6. Patients'!$JB$9,1,MATCH($D109,'6. Patients'!$JC$9:$KZ$9,0),ROWS('6. Patients'!EO$10:EO$107))),0)+
IFERROR(SUMPRODUCT('6. Patients'!DB$10:DB$107,OFFSET('6. Patients'!$LA$9,1,MATCH($D109,'6. Patients'!$LB$9:$LU$9,0),ROWS('6. Patients'!EO$10:EO$107))),0)+
IFERROR(SUMPRODUCT('6. Patients'!DB$10:DB$107,OFFSET('6. Patients'!$LV$9,1,MATCH($D109,'6. Patients'!$LW$9:$NT$9,0),ROWS('6. Patients'!EO$10:EO$107))),0)+
IFERROR(SUMPRODUCT('6. Patients'!DB$10:DB$107,OFFSET('6. Patients'!$NU$9,1,MATCH($D109,'6. Patients'!$NV$9:$OO$9,0),ROWS('6. Patients'!EO$10:EO$107))),0),
IFERROR(SUMPRODUCT('6. Patients'!DB$10:DB$107,OFFSET('6. Patients'!$OP$9,1,MATCH($D109,'6. Patients'!$OQ$9:$QN$9,0),ROWS('6. Patients'!EO$10:EO$107))),0)+
IFERROR(SUMPRODUCT('6. Patients'!DB$10:DB$107,OFFSET('6. Patients'!$QO$9,1,MATCH($D109,'6. Patients'!$QP$9:$RI$9,0),ROWS('6. Patients'!EO$10:EO$107))),0)+
IFERROR(SUMPRODUCT('6. Patients'!DB$10:DB$107,OFFSET('6. Patients'!$RJ$9,1,MATCH($D109,'6. Patients'!$RK$9:$TH$9,0),ROWS('6. Patients'!EO$10:EO$107))),0)+
IFERROR(SUMPRODUCT('6. Patients'!DB$10:DB$107,OFFSET('6. Patients'!$TI$9,1,MATCH($D109,'6. Patients'!$TJ$9:$UC$9,0),ROWS('6. Patients'!EO$10:EO$107))),0))+
IFERROR(VLOOKUP($D109,$H$116:$L$146,COLUMNS($H$115:$J$115)-1+AI$7,0)*$E109*$F109*'1. General Inputs'!$J$25,0),0),0)</f>
        <v>0</v>
      </c>
      <c r="AJ109" s="775">
        <f ca="1">ROUNDUP(IFERROR($F109*$E109*CHOOSE(AJ$7,
IFERROR(SUMPRODUCT('6. Patients'!DC$10:DC$107,OFFSET('6. Patients'!$DN$9,1,MATCH($D109,'6. Patients'!$DO$9:$FL$9,0),ROWS('6. Patients'!EP$10:EP$107))),0)+
IFERROR(SUMPRODUCT('6. Patients'!DC$10:DC$107,OFFSET('6. Patients'!$FM$9,1,MATCH($D109,'6. Patients'!$FN$9:$GG$9,0),ROWS('6. Patients'!EP$10:EP$107))),0)+
IFERROR(SUMPRODUCT('6. Patients'!DC$10:DC$107,OFFSET('6. Patients'!$GH$9,1,MATCH($D109,'6. Patients'!$GI$9:$IF$9,0),ROWS('6. Patients'!EP$10:EP$107))),0)+
IFERROR(SUMPRODUCT('6. Patients'!DC$10:DC$107,OFFSET('6. Patients'!$IG$9,1,MATCH($D109,'6. Patients'!$IH$9:$JA$9,0),ROWS('6. Patients'!EP$10:EP$107))),0),
IFERROR(SUMPRODUCT('6. Patients'!DC$10:DC$107,OFFSET('6. Patients'!$JB$9,1,MATCH($D109,'6. Patients'!$JC$9:$KZ$9,0),ROWS('6. Patients'!EP$10:EP$107))),0)+
IFERROR(SUMPRODUCT('6. Patients'!DC$10:DC$107,OFFSET('6. Patients'!$LA$9,1,MATCH($D109,'6. Patients'!$LB$9:$LU$9,0),ROWS('6. Patients'!EP$10:EP$107))),0)+
IFERROR(SUMPRODUCT('6. Patients'!DC$10:DC$107,OFFSET('6. Patients'!$LV$9,1,MATCH($D109,'6. Patients'!$LW$9:$NT$9,0),ROWS('6. Patients'!EP$10:EP$107))),0)+
IFERROR(SUMPRODUCT('6. Patients'!DC$10:DC$107,OFFSET('6. Patients'!$NU$9,1,MATCH($D109,'6. Patients'!$NV$9:$OO$9,0),ROWS('6. Patients'!EP$10:EP$107))),0),
IFERROR(SUMPRODUCT('6. Patients'!DC$10:DC$107,OFFSET('6. Patients'!$OP$9,1,MATCH($D109,'6. Patients'!$OQ$9:$QN$9,0),ROWS('6. Patients'!EP$10:EP$107))),0)+
IFERROR(SUMPRODUCT('6. Patients'!DC$10:DC$107,OFFSET('6. Patients'!$QO$9,1,MATCH($D109,'6. Patients'!$QP$9:$RI$9,0),ROWS('6. Patients'!EP$10:EP$107))),0)+
IFERROR(SUMPRODUCT('6. Patients'!DC$10:DC$107,OFFSET('6. Patients'!$RJ$9,1,MATCH($D109,'6. Patients'!$RK$9:$TH$9,0),ROWS('6. Patients'!EP$10:EP$107))),0)+
IFERROR(SUMPRODUCT('6. Patients'!DC$10:DC$107,OFFSET('6. Patients'!$TI$9,1,MATCH($D109,'6. Patients'!$TJ$9:$UC$9,0),ROWS('6. Patients'!EP$10:EP$107))),0))+
IFERROR(VLOOKUP($D109,$H$116:$L$146,COLUMNS($H$115:$J$115)-1+AJ$7,0)*$E109*$F109*'1. General Inputs'!$J$25,0),0),0)</f>
        <v>0</v>
      </c>
      <c r="AK109" s="775">
        <f ca="1">ROUNDUP(IFERROR($F109*$E109*CHOOSE(AK$7,
IFERROR(SUMPRODUCT('6. Patients'!DD$10:DD$107,OFFSET('6. Patients'!$DN$9,1,MATCH($D109,'6. Patients'!$DO$9:$FL$9,0),ROWS('6. Patients'!EQ$10:EQ$107))),0)+
IFERROR(SUMPRODUCT('6. Patients'!DD$10:DD$107,OFFSET('6. Patients'!$FM$9,1,MATCH($D109,'6. Patients'!$FN$9:$GG$9,0),ROWS('6. Patients'!EQ$10:EQ$107))),0)+
IFERROR(SUMPRODUCT('6. Patients'!DD$10:DD$107,OFFSET('6. Patients'!$GH$9,1,MATCH($D109,'6. Patients'!$GI$9:$IF$9,0),ROWS('6. Patients'!EQ$10:EQ$107))),0)+
IFERROR(SUMPRODUCT('6. Patients'!DD$10:DD$107,OFFSET('6. Patients'!$IG$9,1,MATCH($D109,'6. Patients'!$IH$9:$JA$9,0),ROWS('6. Patients'!EQ$10:EQ$107))),0),
IFERROR(SUMPRODUCT('6. Patients'!DD$10:DD$107,OFFSET('6. Patients'!$JB$9,1,MATCH($D109,'6. Patients'!$JC$9:$KZ$9,0),ROWS('6. Patients'!EQ$10:EQ$107))),0)+
IFERROR(SUMPRODUCT('6. Patients'!DD$10:DD$107,OFFSET('6. Patients'!$LA$9,1,MATCH($D109,'6. Patients'!$LB$9:$LU$9,0),ROWS('6. Patients'!EQ$10:EQ$107))),0)+
IFERROR(SUMPRODUCT('6. Patients'!DD$10:DD$107,OFFSET('6. Patients'!$LV$9,1,MATCH($D109,'6. Patients'!$LW$9:$NT$9,0),ROWS('6. Patients'!EQ$10:EQ$107))),0)+
IFERROR(SUMPRODUCT('6. Patients'!DD$10:DD$107,OFFSET('6. Patients'!$NU$9,1,MATCH($D109,'6. Patients'!$NV$9:$OO$9,0),ROWS('6. Patients'!EQ$10:EQ$107))),0),
IFERROR(SUMPRODUCT('6. Patients'!DD$10:DD$107,OFFSET('6. Patients'!$OP$9,1,MATCH($D109,'6. Patients'!$OQ$9:$QN$9,0),ROWS('6. Patients'!EQ$10:EQ$107))),0)+
IFERROR(SUMPRODUCT('6. Patients'!DD$10:DD$107,OFFSET('6. Patients'!$QO$9,1,MATCH($D109,'6. Patients'!$QP$9:$RI$9,0),ROWS('6. Patients'!EQ$10:EQ$107))),0)+
IFERROR(SUMPRODUCT('6. Patients'!DD$10:DD$107,OFFSET('6. Patients'!$RJ$9,1,MATCH($D109,'6. Patients'!$RK$9:$TH$9,0),ROWS('6. Patients'!EQ$10:EQ$107))),0)+
IFERROR(SUMPRODUCT('6. Patients'!DD$10:DD$107,OFFSET('6. Patients'!$TI$9,1,MATCH($D109,'6. Patients'!$TJ$9:$UC$9,0),ROWS('6. Patients'!EQ$10:EQ$107))),0))+
IFERROR(VLOOKUP($D109,$H$116:$L$146,COLUMNS($H$115:$J$115)-1+AK$7,0)*$E109*$F109*'1. General Inputs'!$J$25,0),0),0)</f>
        <v>0</v>
      </c>
      <c r="AL109" s="775">
        <f ca="1">ROUNDUP(IFERROR($F109*$E109*CHOOSE(AL$7,
IFERROR(SUMPRODUCT('6. Patients'!DE$10:DE$107,OFFSET('6. Patients'!$DN$9,1,MATCH($D109,'6. Patients'!$DO$9:$FL$9,0),ROWS('6. Patients'!ER$10:ER$107))),0)+
IFERROR(SUMPRODUCT('6. Patients'!DE$10:DE$107,OFFSET('6. Patients'!$FM$9,1,MATCH($D109,'6. Patients'!$FN$9:$GG$9,0),ROWS('6. Patients'!ER$10:ER$107))),0)+
IFERROR(SUMPRODUCT('6. Patients'!DE$10:DE$107,OFFSET('6. Patients'!$GH$9,1,MATCH($D109,'6. Patients'!$GI$9:$IF$9,0),ROWS('6. Patients'!ER$10:ER$107))),0)+
IFERROR(SUMPRODUCT('6. Patients'!DE$10:DE$107,OFFSET('6. Patients'!$IG$9,1,MATCH($D109,'6. Patients'!$IH$9:$JA$9,0),ROWS('6. Patients'!ER$10:ER$107))),0),
IFERROR(SUMPRODUCT('6. Patients'!DE$10:DE$107,OFFSET('6. Patients'!$JB$9,1,MATCH($D109,'6. Patients'!$JC$9:$KZ$9,0),ROWS('6. Patients'!ER$10:ER$107))),0)+
IFERROR(SUMPRODUCT('6. Patients'!DE$10:DE$107,OFFSET('6. Patients'!$LA$9,1,MATCH($D109,'6. Patients'!$LB$9:$LU$9,0),ROWS('6. Patients'!ER$10:ER$107))),0)+
IFERROR(SUMPRODUCT('6. Patients'!DE$10:DE$107,OFFSET('6. Patients'!$LV$9,1,MATCH($D109,'6. Patients'!$LW$9:$NT$9,0),ROWS('6. Patients'!ER$10:ER$107))),0)+
IFERROR(SUMPRODUCT('6. Patients'!DE$10:DE$107,OFFSET('6. Patients'!$NU$9,1,MATCH($D109,'6. Patients'!$NV$9:$OO$9,0),ROWS('6. Patients'!ER$10:ER$107))),0),
IFERROR(SUMPRODUCT('6. Patients'!DE$10:DE$107,OFFSET('6. Patients'!$OP$9,1,MATCH($D109,'6. Patients'!$OQ$9:$QN$9,0),ROWS('6. Patients'!ER$10:ER$107))),0)+
IFERROR(SUMPRODUCT('6. Patients'!DE$10:DE$107,OFFSET('6. Patients'!$QO$9,1,MATCH($D109,'6. Patients'!$QP$9:$RI$9,0),ROWS('6. Patients'!ER$10:ER$107))),0)+
IFERROR(SUMPRODUCT('6. Patients'!DE$10:DE$107,OFFSET('6. Patients'!$RJ$9,1,MATCH($D109,'6. Patients'!$RK$9:$TH$9,0),ROWS('6. Patients'!ER$10:ER$107))),0)+
IFERROR(SUMPRODUCT('6. Patients'!DE$10:DE$107,OFFSET('6. Patients'!$TI$9,1,MATCH($D109,'6. Patients'!$TJ$9:$UC$9,0),ROWS('6. Patients'!ER$10:ER$107))),0))+
IFERROR(VLOOKUP($D109,$H$116:$L$146,COLUMNS($H$115:$J$115)-1+AL$7,0)*$E109*$F109*'1. General Inputs'!$J$25,0),0),0)</f>
        <v>0</v>
      </c>
      <c r="AM109" s="775">
        <f ca="1">ROUNDUP(IFERROR($F109*$E109*CHOOSE(AM$7,
IFERROR(SUMPRODUCT('6. Patients'!DF$10:DF$107,OFFSET('6. Patients'!$DN$9,1,MATCH($D109,'6. Patients'!$DO$9:$FL$9,0),ROWS('6. Patients'!ES$10:ES$107))),0)+
IFERROR(SUMPRODUCT('6. Patients'!DF$10:DF$107,OFFSET('6. Patients'!$FM$9,1,MATCH($D109,'6. Patients'!$FN$9:$GG$9,0),ROWS('6. Patients'!ES$10:ES$107))),0)+
IFERROR(SUMPRODUCT('6. Patients'!DF$10:DF$107,OFFSET('6. Patients'!$GH$9,1,MATCH($D109,'6. Patients'!$GI$9:$IF$9,0),ROWS('6. Patients'!ES$10:ES$107))),0)+
IFERROR(SUMPRODUCT('6. Patients'!DF$10:DF$107,OFFSET('6. Patients'!$IG$9,1,MATCH($D109,'6. Patients'!$IH$9:$JA$9,0),ROWS('6. Patients'!ES$10:ES$107))),0),
IFERROR(SUMPRODUCT('6. Patients'!DF$10:DF$107,OFFSET('6. Patients'!$JB$9,1,MATCH($D109,'6. Patients'!$JC$9:$KZ$9,0),ROWS('6. Patients'!ES$10:ES$107))),0)+
IFERROR(SUMPRODUCT('6. Patients'!DF$10:DF$107,OFFSET('6. Patients'!$LA$9,1,MATCH($D109,'6. Patients'!$LB$9:$LU$9,0),ROWS('6. Patients'!ES$10:ES$107))),0)+
IFERROR(SUMPRODUCT('6. Patients'!DF$10:DF$107,OFFSET('6. Patients'!$LV$9,1,MATCH($D109,'6. Patients'!$LW$9:$NT$9,0),ROWS('6. Patients'!ES$10:ES$107))),0)+
IFERROR(SUMPRODUCT('6. Patients'!DF$10:DF$107,OFFSET('6. Patients'!$NU$9,1,MATCH($D109,'6. Patients'!$NV$9:$OO$9,0),ROWS('6. Patients'!ES$10:ES$107))),0),
IFERROR(SUMPRODUCT('6. Patients'!DF$10:DF$107,OFFSET('6. Patients'!$OP$9,1,MATCH($D109,'6. Patients'!$OQ$9:$QN$9,0),ROWS('6. Patients'!ES$10:ES$107))),0)+
IFERROR(SUMPRODUCT('6. Patients'!DF$10:DF$107,OFFSET('6. Patients'!$QO$9,1,MATCH($D109,'6. Patients'!$QP$9:$RI$9,0),ROWS('6. Patients'!ES$10:ES$107))),0)+
IFERROR(SUMPRODUCT('6. Patients'!DF$10:DF$107,OFFSET('6. Patients'!$RJ$9,1,MATCH($D109,'6. Patients'!$RK$9:$TH$9,0),ROWS('6. Patients'!ES$10:ES$107))),0)+
IFERROR(SUMPRODUCT('6. Patients'!DF$10:DF$107,OFFSET('6. Patients'!$TI$9,1,MATCH($D109,'6. Patients'!$TJ$9:$UC$9,0),ROWS('6. Patients'!ES$10:ES$107))),0))+
IFERROR(VLOOKUP($D109,$H$116:$L$146,COLUMNS($H$115:$J$115)-1+AM$7,0)*$E109*$F109*'1. General Inputs'!$J$25,0),0),0)</f>
        <v>0</v>
      </c>
      <c r="AN109" s="775">
        <f ca="1">ROUNDUP(IFERROR($F109*$E109*CHOOSE(AN$7,
IFERROR(SUMPRODUCT('6. Patients'!DG$10:DG$107,OFFSET('6. Patients'!$DN$9,1,MATCH($D109,'6. Patients'!$DO$9:$FL$9,0),ROWS('6. Patients'!ET$10:ET$107))),0)+
IFERROR(SUMPRODUCT('6. Patients'!DG$10:DG$107,OFFSET('6. Patients'!$FM$9,1,MATCH($D109,'6. Patients'!$FN$9:$GG$9,0),ROWS('6. Patients'!ET$10:ET$107))),0)+
IFERROR(SUMPRODUCT('6. Patients'!DG$10:DG$107,OFFSET('6. Patients'!$GH$9,1,MATCH($D109,'6. Patients'!$GI$9:$IF$9,0),ROWS('6. Patients'!ET$10:ET$107))),0)+
IFERROR(SUMPRODUCT('6. Patients'!DG$10:DG$107,OFFSET('6. Patients'!$IG$9,1,MATCH($D109,'6. Patients'!$IH$9:$JA$9,0),ROWS('6. Patients'!ET$10:ET$107))),0),
IFERROR(SUMPRODUCT('6. Patients'!DG$10:DG$107,OFFSET('6. Patients'!$JB$9,1,MATCH($D109,'6. Patients'!$JC$9:$KZ$9,0),ROWS('6. Patients'!ET$10:ET$107))),0)+
IFERROR(SUMPRODUCT('6. Patients'!DG$10:DG$107,OFFSET('6. Patients'!$LA$9,1,MATCH($D109,'6. Patients'!$LB$9:$LU$9,0),ROWS('6. Patients'!ET$10:ET$107))),0)+
IFERROR(SUMPRODUCT('6. Patients'!DG$10:DG$107,OFFSET('6. Patients'!$LV$9,1,MATCH($D109,'6. Patients'!$LW$9:$NT$9,0),ROWS('6. Patients'!ET$10:ET$107))),0)+
IFERROR(SUMPRODUCT('6. Patients'!DG$10:DG$107,OFFSET('6. Patients'!$NU$9,1,MATCH($D109,'6. Patients'!$NV$9:$OO$9,0),ROWS('6. Patients'!ET$10:ET$107))),0),
IFERROR(SUMPRODUCT('6. Patients'!DG$10:DG$107,OFFSET('6. Patients'!$OP$9,1,MATCH($D109,'6. Patients'!$OQ$9:$QN$9,0),ROWS('6. Patients'!ET$10:ET$107))),0)+
IFERROR(SUMPRODUCT('6. Patients'!DG$10:DG$107,OFFSET('6. Patients'!$QO$9,1,MATCH($D109,'6. Patients'!$QP$9:$RI$9,0),ROWS('6. Patients'!ET$10:ET$107))),0)+
IFERROR(SUMPRODUCT('6. Patients'!DG$10:DG$107,OFFSET('6. Patients'!$RJ$9,1,MATCH($D109,'6. Patients'!$RK$9:$TH$9,0),ROWS('6. Patients'!ET$10:ET$107))),0)+
IFERROR(SUMPRODUCT('6. Patients'!DG$10:DG$107,OFFSET('6. Patients'!$TI$9,1,MATCH($D109,'6. Patients'!$TJ$9:$UC$9,0),ROWS('6. Patients'!ET$10:ET$107))),0))+
IFERROR(VLOOKUP($D109,$H$116:$L$146,COLUMNS($H$115:$J$115)-1+AN$7,0)*$E109*$F109*'1. General Inputs'!$J$25,0),0),0)</f>
        <v>0</v>
      </c>
      <c r="AO109" s="775">
        <f ca="1">ROUNDUP(IFERROR($F109*$E109*CHOOSE(AO$7,
IFERROR(SUMPRODUCT('6. Patients'!DH$10:DH$107,OFFSET('6. Patients'!$DN$9,1,MATCH($D109,'6. Patients'!$DO$9:$FL$9,0),ROWS('6. Patients'!EU$10:EU$107))),0)+
IFERROR(SUMPRODUCT('6. Patients'!DH$10:DH$107,OFFSET('6. Patients'!$FM$9,1,MATCH($D109,'6. Patients'!$FN$9:$GG$9,0),ROWS('6. Patients'!EU$10:EU$107))),0)+
IFERROR(SUMPRODUCT('6. Patients'!DH$10:DH$107,OFFSET('6. Patients'!$GH$9,1,MATCH($D109,'6. Patients'!$GI$9:$IF$9,0),ROWS('6. Patients'!EU$10:EU$107))),0)+
IFERROR(SUMPRODUCT('6. Patients'!DH$10:DH$107,OFFSET('6. Patients'!$IG$9,1,MATCH($D109,'6. Patients'!$IH$9:$JA$9,0),ROWS('6. Patients'!EU$10:EU$107))),0),
IFERROR(SUMPRODUCT('6. Patients'!DH$10:DH$107,OFFSET('6. Patients'!$JB$9,1,MATCH($D109,'6. Patients'!$JC$9:$KZ$9,0),ROWS('6. Patients'!EU$10:EU$107))),0)+
IFERROR(SUMPRODUCT('6. Patients'!DH$10:DH$107,OFFSET('6. Patients'!$LA$9,1,MATCH($D109,'6. Patients'!$LB$9:$LU$9,0),ROWS('6. Patients'!EU$10:EU$107))),0)+
IFERROR(SUMPRODUCT('6. Patients'!DH$10:DH$107,OFFSET('6. Patients'!$LV$9,1,MATCH($D109,'6. Patients'!$LW$9:$NT$9,0),ROWS('6. Patients'!EU$10:EU$107))),0)+
IFERROR(SUMPRODUCT('6. Patients'!DH$10:DH$107,OFFSET('6. Patients'!$NU$9,1,MATCH($D109,'6. Patients'!$NV$9:$OO$9,0),ROWS('6. Patients'!EU$10:EU$107))),0),
IFERROR(SUMPRODUCT('6. Patients'!DH$10:DH$107,OFFSET('6. Patients'!$OP$9,1,MATCH($D109,'6. Patients'!$OQ$9:$QN$9,0),ROWS('6. Patients'!EU$10:EU$107))),0)+
IFERROR(SUMPRODUCT('6. Patients'!DH$10:DH$107,OFFSET('6. Patients'!$QO$9,1,MATCH($D109,'6. Patients'!$QP$9:$RI$9,0),ROWS('6. Patients'!EU$10:EU$107))),0)+
IFERROR(SUMPRODUCT('6. Patients'!DH$10:DH$107,OFFSET('6. Patients'!$RJ$9,1,MATCH($D109,'6. Patients'!$RK$9:$TH$9,0),ROWS('6. Patients'!EU$10:EU$107))),0)+
IFERROR(SUMPRODUCT('6. Patients'!DH$10:DH$107,OFFSET('6. Patients'!$TI$9,1,MATCH($D109,'6. Patients'!$TJ$9:$UC$9,0),ROWS('6. Patients'!EU$10:EU$107))),0))+
IFERROR(VLOOKUP($D109,$H$116:$L$146,COLUMNS($H$115:$J$115)-1+AO$7,0)*$E109*$F109*'1. General Inputs'!$J$25,0),0),0)</f>
        <v>0</v>
      </c>
      <c r="AP109" s="775">
        <f ca="1">ROUNDUP(IFERROR($F109*$E109*CHOOSE(AP$7,
IFERROR(SUMPRODUCT('6. Patients'!DI$10:DI$107,OFFSET('6. Patients'!$DN$9,1,MATCH($D109,'6. Patients'!$DO$9:$FL$9,0),ROWS('6. Patients'!EV$10:EV$107))),0)+
IFERROR(SUMPRODUCT('6. Patients'!DI$10:DI$107,OFFSET('6. Patients'!$FM$9,1,MATCH($D109,'6. Patients'!$FN$9:$GG$9,0),ROWS('6. Patients'!EV$10:EV$107))),0)+
IFERROR(SUMPRODUCT('6. Patients'!DI$10:DI$107,OFFSET('6. Patients'!$GH$9,1,MATCH($D109,'6. Patients'!$GI$9:$IF$9,0),ROWS('6. Patients'!EV$10:EV$107))),0)+
IFERROR(SUMPRODUCT('6. Patients'!DI$10:DI$107,OFFSET('6. Patients'!$IG$9,1,MATCH($D109,'6. Patients'!$IH$9:$JA$9,0),ROWS('6. Patients'!EV$10:EV$107))),0),
IFERROR(SUMPRODUCT('6. Patients'!DI$10:DI$107,OFFSET('6. Patients'!$JB$9,1,MATCH($D109,'6. Patients'!$JC$9:$KZ$9,0),ROWS('6. Patients'!EV$10:EV$107))),0)+
IFERROR(SUMPRODUCT('6. Patients'!DI$10:DI$107,OFFSET('6. Patients'!$LA$9,1,MATCH($D109,'6. Patients'!$LB$9:$LU$9,0),ROWS('6. Patients'!EV$10:EV$107))),0)+
IFERROR(SUMPRODUCT('6. Patients'!DI$10:DI$107,OFFSET('6. Patients'!$LV$9,1,MATCH($D109,'6. Patients'!$LW$9:$NT$9,0),ROWS('6. Patients'!EV$10:EV$107))),0)+
IFERROR(SUMPRODUCT('6. Patients'!DI$10:DI$107,OFFSET('6. Patients'!$NU$9,1,MATCH($D109,'6. Patients'!$NV$9:$OO$9,0),ROWS('6. Patients'!EV$10:EV$107))),0),
IFERROR(SUMPRODUCT('6. Patients'!DI$10:DI$107,OFFSET('6. Patients'!$OP$9,1,MATCH($D109,'6. Patients'!$OQ$9:$QN$9,0),ROWS('6. Patients'!EV$10:EV$107))),0)+
IFERROR(SUMPRODUCT('6. Patients'!DI$10:DI$107,OFFSET('6. Patients'!$QO$9,1,MATCH($D109,'6. Patients'!$QP$9:$RI$9,0),ROWS('6. Patients'!EV$10:EV$107))),0)+
IFERROR(SUMPRODUCT('6. Patients'!DI$10:DI$107,OFFSET('6. Patients'!$RJ$9,1,MATCH($D109,'6. Patients'!$RK$9:$TH$9,0),ROWS('6. Patients'!EV$10:EV$107))),0)+
IFERROR(SUMPRODUCT('6. Patients'!DI$10:DI$107,OFFSET('6. Patients'!$TI$9,1,MATCH($D109,'6. Patients'!$TJ$9:$UC$9,0),ROWS('6. Patients'!EV$10:EV$107))),0))+
IFERROR(VLOOKUP($D109,$H$116:$L$146,COLUMNS($H$115:$J$115)-1+AP$7,0)*$E109*$F109*'1. General Inputs'!$J$25,0),0),0)</f>
        <v>0</v>
      </c>
      <c r="AQ109" s="775">
        <f ca="1">ROUNDUP(IFERROR($F109*$E109*CHOOSE(AQ$7,
IFERROR(SUMPRODUCT('6. Patients'!DJ$10:DJ$107,OFFSET('6. Patients'!$DN$9,1,MATCH($D109,'6. Patients'!$DO$9:$FL$9,0),ROWS('6. Patients'!EW$10:EW$107))),0)+
IFERROR(SUMPRODUCT('6. Patients'!DJ$10:DJ$107,OFFSET('6. Patients'!$FM$9,1,MATCH($D109,'6. Patients'!$FN$9:$GG$9,0),ROWS('6. Patients'!EW$10:EW$107))),0)+
IFERROR(SUMPRODUCT('6. Patients'!DJ$10:DJ$107,OFFSET('6. Patients'!$GH$9,1,MATCH($D109,'6. Patients'!$GI$9:$IF$9,0),ROWS('6. Patients'!EW$10:EW$107))),0)+
IFERROR(SUMPRODUCT('6. Patients'!DJ$10:DJ$107,OFFSET('6. Patients'!$IG$9,1,MATCH($D109,'6. Patients'!$IH$9:$JA$9,0),ROWS('6. Patients'!EW$10:EW$107))),0),
IFERROR(SUMPRODUCT('6. Patients'!DJ$10:DJ$107,OFFSET('6. Patients'!$JB$9,1,MATCH($D109,'6. Patients'!$JC$9:$KZ$9,0),ROWS('6. Patients'!EW$10:EW$107))),0)+
IFERROR(SUMPRODUCT('6. Patients'!DJ$10:DJ$107,OFFSET('6. Patients'!$LA$9,1,MATCH($D109,'6. Patients'!$LB$9:$LU$9,0),ROWS('6. Patients'!EW$10:EW$107))),0)+
IFERROR(SUMPRODUCT('6. Patients'!DJ$10:DJ$107,OFFSET('6. Patients'!$LV$9,1,MATCH($D109,'6. Patients'!$LW$9:$NT$9,0),ROWS('6. Patients'!EW$10:EW$107))),0)+
IFERROR(SUMPRODUCT('6. Patients'!DJ$10:DJ$107,OFFSET('6. Patients'!$NU$9,1,MATCH($D109,'6. Patients'!$NV$9:$OO$9,0),ROWS('6. Patients'!EW$10:EW$107))),0),
IFERROR(SUMPRODUCT('6. Patients'!DJ$10:DJ$107,OFFSET('6. Patients'!$OP$9,1,MATCH($D109,'6. Patients'!$OQ$9:$QN$9,0),ROWS('6. Patients'!EW$10:EW$107))),0)+
IFERROR(SUMPRODUCT('6. Patients'!DJ$10:DJ$107,OFFSET('6. Patients'!$QO$9,1,MATCH($D109,'6. Patients'!$QP$9:$RI$9,0),ROWS('6. Patients'!EW$10:EW$107))),0)+
IFERROR(SUMPRODUCT('6. Patients'!DJ$10:DJ$107,OFFSET('6. Patients'!$RJ$9,1,MATCH($D109,'6. Patients'!$RK$9:$TH$9,0),ROWS('6. Patients'!EW$10:EW$107))),0)+
IFERROR(SUMPRODUCT('6. Patients'!DJ$10:DJ$107,OFFSET('6. Patients'!$TI$9,1,MATCH($D109,'6. Patients'!$TJ$9:$UC$9,0),ROWS('6. Patients'!EW$10:EW$107))),0))+
IFERROR(VLOOKUP($D109,$H$116:$L$146,COLUMNS($H$115:$J$115)-1+AQ$7,0)*$E109*$F109*'1. General Inputs'!$J$25,0),0),0)</f>
        <v>0</v>
      </c>
      <c r="AT109" s="309"/>
      <c r="AZ109" s="335">
        <f ca="1">IFERROR(SUM(OFFSET('7. Consumption'!H109,0,1,,MIN('1. General Inputs'!$J$29,COLUMNS('7. Consumption'!H$9:$AQ$9)-1))),0)+MAX(0,$AQ109*('1. General Inputs'!$J$29-COLUMNS('7. Consumption'!H$9:$AQ$9)+1))</f>
        <v>0</v>
      </c>
      <c r="BA109" s="335">
        <f ca="1">IFERROR(SUM(OFFSET('7. Consumption'!I109,0,1,,MIN('1. General Inputs'!$J$29,COLUMNS('7. Consumption'!I$9:$AQ$9)-1))),0)+MAX(0,$AQ109*('1. General Inputs'!$J$29-COLUMNS('7. Consumption'!I$9:$AQ$9)+1))</f>
        <v>0</v>
      </c>
      <c r="BB109" s="335">
        <f ca="1">IFERROR(SUM(OFFSET('7. Consumption'!J109,0,1,,MIN('1. General Inputs'!$J$29,COLUMNS('7. Consumption'!J$9:$AQ$9)-1))),0)+MAX(0,$AQ109*('1. General Inputs'!$J$29-COLUMNS('7. Consumption'!J$9:$AQ$9)+1))</f>
        <v>0</v>
      </c>
      <c r="BC109" s="335">
        <f ca="1">IFERROR(SUM(OFFSET('7. Consumption'!K109,0,1,,MIN('1. General Inputs'!$J$29,COLUMNS('7. Consumption'!K$9:$AQ$9)-1))),0)+MAX(0,$AQ109*('1. General Inputs'!$J$29-COLUMNS('7. Consumption'!K$9:$AQ$9)+1))</f>
        <v>0</v>
      </c>
      <c r="BD109" s="335">
        <f ca="1">IFERROR(SUM(OFFSET('7. Consumption'!L109,0,1,,MIN('1. General Inputs'!$J$29,COLUMNS('7. Consumption'!L$9:$AQ$9)-1))),0)+MAX(0,$AQ109*('1. General Inputs'!$J$29-COLUMNS('7. Consumption'!L$9:$AQ$9)+1))</f>
        <v>0</v>
      </c>
      <c r="BE109" s="335">
        <f ca="1">IFERROR(SUM(OFFSET('7. Consumption'!M109,0,1,,MIN('1. General Inputs'!$J$29,COLUMNS('7. Consumption'!M$9:$AQ$9)-1))),0)+MAX(0,$AQ109*('1. General Inputs'!$J$29-COLUMNS('7. Consumption'!M$9:$AQ$9)+1))</f>
        <v>0</v>
      </c>
      <c r="BF109" s="335">
        <f ca="1">IFERROR(SUM(OFFSET('7. Consumption'!N109,0,1,,MIN('1. General Inputs'!$J$29,COLUMNS('7. Consumption'!N$9:$AQ$9)-1))),0)+MAX(0,$AQ109*('1. General Inputs'!$J$29-COLUMNS('7. Consumption'!N$9:$AQ$9)+1))</f>
        <v>0</v>
      </c>
      <c r="BG109" s="335">
        <f ca="1">IFERROR(SUM(OFFSET('7. Consumption'!O109,0,1,,MIN('1. General Inputs'!$J$29,COLUMNS('7. Consumption'!O$9:$AQ$9)-1))),0)+MAX(0,$AQ109*('1. General Inputs'!$J$29-COLUMNS('7. Consumption'!O$9:$AQ$9)+1))</f>
        <v>0</v>
      </c>
      <c r="BH109" s="335">
        <f ca="1">IFERROR(SUM(OFFSET('7. Consumption'!P109,0,1,,MIN('1. General Inputs'!$J$29,COLUMNS('7. Consumption'!P$9:$AQ$9)-1))),0)+MAX(0,$AQ109*('1. General Inputs'!$J$29-COLUMNS('7. Consumption'!P$9:$AQ$9)+1))</f>
        <v>0</v>
      </c>
      <c r="BI109" s="335">
        <f ca="1">IFERROR(SUM(OFFSET('7. Consumption'!Q109,0,1,,MIN('1. General Inputs'!$J$29,COLUMNS('7. Consumption'!Q$9:$AQ$9)-1))),0)+MAX(0,$AQ109*('1. General Inputs'!$J$29-COLUMNS('7. Consumption'!Q$9:$AQ$9)+1))</f>
        <v>0</v>
      </c>
      <c r="BJ109" s="335">
        <f ca="1">IFERROR(SUM(OFFSET('7. Consumption'!R109,0,1,,MIN('1. General Inputs'!$J$29,COLUMNS('7. Consumption'!R$9:$AQ$9)-1))),0)+MAX(0,$AQ109*('1. General Inputs'!$J$29-COLUMNS('7. Consumption'!R$9:$AQ$9)+1))</f>
        <v>0</v>
      </c>
      <c r="BK109" s="335">
        <f ca="1">IFERROR(SUM(OFFSET('7. Consumption'!S109,0,1,,MIN('1. General Inputs'!$J$29,COLUMNS('7. Consumption'!S$9:$AQ$9)-1))),0)+MAX(0,$AQ109*('1. General Inputs'!$J$29-COLUMNS('7. Consumption'!S$9:$AQ$9)+1))</f>
        <v>0</v>
      </c>
      <c r="BL109" s="335">
        <f ca="1">IFERROR(SUM(OFFSET('7. Consumption'!T109,0,1,,MIN('1. General Inputs'!$J$29,COLUMNS('7. Consumption'!T$9:$AQ$9)-1))),0)+MAX(0,$AQ109*('1. General Inputs'!$J$29-COLUMNS('7. Consumption'!T$9:$AQ$9)+1))</f>
        <v>0</v>
      </c>
      <c r="BM109" s="335">
        <f ca="1">IFERROR(SUM(OFFSET('7. Consumption'!U109,0,1,,MIN('1. General Inputs'!$J$29,COLUMNS('7. Consumption'!U$9:$AQ$9)-1))),0)+MAX(0,$AQ109*('1. General Inputs'!$J$29-COLUMNS('7. Consumption'!U$9:$AQ$9)+1))</f>
        <v>0</v>
      </c>
      <c r="BN109" s="335">
        <f ca="1">IFERROR(SUM(OFFSET('7. Consumption'!V109,0,1,,MIN('1. General Inputs'!$J$29,COLUMNS('7. Consumption'!V$9:$AQ$9)-1))),0)+MAX(0,$AQ109*('1. General Inputs'!$J$29-COLUMNS('7. Consumption'!V$9:$AQ$9)+1))</f>
        <v>0</v>
      </c>
      <c r="BO109" s="335">
        <f ca="1">IFERROR(SUM(OFFSET('7. Consumption'!W109,0,1,,MIN('1. General Inputs'!$J$29,COLUMNS('7. Consumption'!W$9:$AQ$9)-1))),0)+MAX(0,$AQ109*('1. General Inputs'!$J$29-COLUMNS('7. Consumption'!W$9:$AQ$9)+1))</f>
        <v>0</v>
      </c>
      <c r="BP109" s="335">
        <f ca="1">IFERROR(SUM(OFFSET('7. Consumption'!X109,0,1,,MIN('1. General Inputs'!$J$29,COLUMNS('7. Consumption'!X$9:$AQ$9)-1))),0)+MAX(0,$AQ109*('1. General Inputs'!$J$29-COLUMNS('7. Consumption'!X$9:$AQ$9)+1))</f>
        <v>0</v>
      </c>
      <c r="BQ109" s="335">
        <f ca="1">IFERROR(SUM(OFFSET('7. Consumption'!Y109,0,1,,MIN('1. General Inputs'!$J$29,COLUMNS('7. Consumption'!Y$9:$AQ$9)-1))),0)+MAX(0,$AQ109*('1. General Inputs'!$J$29-COLUMNS('7. Consumption'!Y$9:$AQ$9)+1))</f>
        <v>0</v>
      </c>
      <c r="BR109" s="335">
        <f ca="1">IFERROR(SUM(OFFSET('7. Consumption'!Z109,0,1,,MIN('1. General Inputs'!$J$29,COLUMNS('7. Consumption'!Z$9:$AQ$9)-1))),0)+MAX(0,$AQ109*('1. General Inputs'!$J$29-COLUMNS('7. Consumption'!Z$9:$AQ$9)+1))</f>
        <v>0</v>
      </c>
      <c r="BS109" s="335">
        <f ca="1">IFERROR(SUM(OFFSET('7. Consumption'!AA109,0,1,,MIN('1. General Inputs'!$J$29,COLUMNS('7. Consumption'!AA$9:$AQ$9)-1))),0)+MAX(0,$AQ109*('1. General Inputs'!$J$29-COLUMNS('7. Consumption'!AA$9:$AQ$9)+1))</f>
        <v>0</v>
      </c>
      <c r="BT109" s="335">
        <f ca="1">IFERROR(SUM(OFFSET('7. Consumption'!AB109,0,1,,MIN('1. General Inputs'!$J$29,COLUMNS('7. Consumption'!AB$9:$AQ$9)-1))),0)+MAX(0,$AQ109*('1. General Inputs'!$J$29-COLUMNS('7. Consumption'!AB$9:$AQ$9)+1))</f>
        <v>0</v>
      </c>
      <c r="BU109" s="335">
        <f ca="1">IFERROR(SUM(OFFSET('7. Consumption'!AC109,0,1,,MIN('1. General Inputs'!$J$29,COLUMNS('7. Consumption'!AC$9:$AQ$9)-1))),0)+MAX(0,$AQ109*('1. General Inputs'!$J$29-COLUMNS('7. Consumption'!AC$9:$AQ$9)+1))</f>
        <v>0</v>
      </c>
      <c r="BV109" s="335">
        <f ca="1">IFERROR(SUM(OFFSET('7. Consumption'!AD109,0,1,,MIN('1. General Inputs'!$J$29,COLUMNS('7. Consumption'!AD$9:$AQ$9)-1))),0)+MAX(0,$AQ109*('1. General Inputs'!$J$29-COLUMNS('7. Consumption'!AD$9:$AQ$9)+1))</f>
        <v>0</v>
      </c>
      <c r="BW109" s="335">
        <f ca="1">IFERROR(SUM(OFFSET('7. Consumption'!AE109,0,1,,MIN('1. General Inputs'!$J$29,COLUMNS('7. Consumption'!AE$9:$AQ$9)-1))),0)+MAX(0,$AQ109*('1. General Inputs'!$J$29-COLUMNS('7. Consumption'!AE$9:$AQ$9)+1))</f>
        <v>0</v>
      </c>
      <c r="BX109" s="335">
        <f ca="1">IFERROR(SUM(OFFSET('7. Consumption'!AF109,0,1,,MIN('1. General Inputs'!$J$29,COLUMNS('7. Consumption'!AF$9:$AQ$9)-1))),0)+MAX(0,$AQ109*('1. General Inputs'!$J$29-COLUMNS('7. Consumption'!AF$9:$AQ$9)+1))</f>
        <v>0</v>
      </c>
      <c r="BY109" s="335">
        <f ca="1">IFERROR(SUM(OFFSET('7. Consumption'!AG109,0,1,,MIN('1. General Inputs'!$J$29,COLUMNS('7. Consumption'!AG$9:$AQ$9)-1))),0)+MAX(0,$AQ109*('1. General Inputs'!$J$29-COLUMNS('7. Consumption'!AG$9:$AQ$9)+1))</f>
        <v>0</v>
      </c>
      <c r="BZ109" s="335">
        <f ca="1">IFERROR(SUM(OFFSET('7. Consumption'!AH109,0,1,,MIN('1. General Inputs'!$J$29,COLUMNS('7. Consumption'!AH$9:$AQ$9)-1))),0)+MAX(0,$AQ109*('1. General Inputs'!$J$29-COLUMNS('7. Consumption'!AH$9:$AQ$9)+1))</f>
        <v>0</v>
      </c>
      <c r="CA109" s="335">
        <f ca="1">IFERROR(SUM(OFFSET('7. Consumption'!AI109,0,1,,MIN('1. General Inputs'!$J$29,COLUMNS('7. Consumption'!AI$9:$AQ$9)-1))),0)+MAX(0,$AQ109*('1. General Inputs'!$J$29-COLUMNS('7. Consumption'!AI$9:$AQ$9)+1))</f>
        <v>0</v>
      </c>
      <c r="CB109" s="335">
        <f ca="1">IFERROR(SUM(OFFSET('7. Consumption'!AJ109,0,1,,MIN('1. General Inputs'!$J$29,COLUMNS('7. Consumption'!AJ$9:$AQ$9)-1))),0)+MAX(0,$AQ109*('1. General Inputs'!$J$29-COLUMNS('7. Consumption'!AJ$9:$AQ$9)+1))</f>
        <v>0</v>
      </c>
      <c r="CC109" s="335">
        <f ca="1">IFERROR(SUM(OFFSET('7. Consumption'!AK109,0,1,,MIN('1. General Inputs'!$J$29,COLUMNS('7. Consumption'!AK$9:$AQ$9)-1))),0)+MAX(0,$AQ109*('1. General Inputs'!$J$29-COLUMNS('7. Consumption'!AK$9:$AQ$9)+1))</f>
        <v>0</v>
      </c>
      <c r="CD109" s="335">
        <f ca="1">IFERROR(SUM(OFFSET('7. Consumption'!AL109,0,1,,MIN('1. General Inputs'!$J$29,COLUMNS('7. Consumption'!AL$9:$AQ$9)-1))),0)+MAX(0,$AQ109*('1. General Inputs'!$J$29-COLUMNS('7. Consumption'!AL$9:$AQ$9)+1))</f>
        <v>0</v>
      </c>
      <c r="CE109" s="335">
        <f ca="1">IFERROR(SUM(OFFSET('7. Consumption'!AM109,0,1,,MIN('1. General Inputs'!$J$29,COLUMNS('7. Consumption'!AM$9:$AQ$9)-1))),0)+MAX(0,$AQ109*('1. General Inputs'!$J$29-COLUMNS('7. Consumption'!AM$9:$AQ$9)+1))</f>
        <v>0</v>
      </c>
      <c r="CF109" s="335">
        <f ca="1">IFERROR(SUM(OFFSET('7. Consumption'!AN109,0,1,,MIN('1. General Inputs'!$J$29,COLUMNS('7. Consumption'!AN$9:$AQ$9)-1))),0)+MAX(0,$AQ109*('1. General Inputs'!$J$29-COLUMNS('7. Consumption'!AN$9:$AQ$9)+1))</f>
        <v>0</v>
      </c>
      <c r="CG109" s="335">
        <f ca="1">IFERROR(SUM(OFFSET('7. Consumption'!AO109,0,1,,MIN('1. General Inputs'!$J$29,COLUMNS('7. Consumption'!AO$9:$AQ$9)-1))),0)+MAX(0,$AQ109*('1. General Inputs'!$J$29-COLUMNS('7. Consumption'!AO$9:$AQ$9)+1))</f>
        <v>0</v>
      </c>
      <c r="CH109" s="335">
        <f ca="1">IFERROR(SUM(OFFSET('7. Consumption'!AP109,0,1,,MIN('1. General Inputs'!$J$29,COLUMNS('7. Consumption'!AP$9:$AQ$9)-1))),0)+MAX(0,$AQ109*('1. General Inputs'!$J$29-COLUMNS('7. Consumption'!AP$9:$AQ$9)+1))</f>
        <v>0</v>
      </c>
      <c r="CI109" s="335">
        <f ca="1">IFERROR(SUM(OFFSET('7. Consumption'!AQ109,0,1,,MIN('1. General Inputs'!$J$29,COLUMNS('7. Consumption'!AQ$9:$AQ$9)-1))),0)+MAX(0,$AQ109*('1. General Inputs'!$J$29-COLUMNS('7. Consumption'!AQ$9:$AQ$9)+1))</f>
        <v>0</v>
      </c>
    </row>
    <row r="110" spans="2:87" collapsed="1" x14ac:dyDescent="0.3">
      <c r="B110" s="772"/>
      <c r="C110" s="772" t="str">
        <f>IFERROR(VLOOKUP(ROWS($C$9:$C110),'5. Form Breakdown'!$AI$11:$AJ$138,COLUMNS('5. Form Breakdown'!$AI$11:$AJ$11),0),"")</f>
        <v/>
      </c>
      <c r="D110" s="772" t="str">
        <f>IFERROR(VLOOKUP($C110,'5a. Dosing'!$E$11:$F$138,2,0),"")</f>
        <v/>
      </c>
      <c r="E110" s="773" t="str">
        <f>IFERROR(INDEX('5. Form Breakdown'!$AL$11:$BL$138,MATCH('7. Consumption'!$C110,'5. Form Breakdown'!$AK$11:$AK$138,0),MATCH('5. Form Breakdown'!$AX$10,'5. Form Breakdown'!$AL$10:$BL$10,0)),"")</f>
        <v/>
      </c>
      <c r="F110" s="774" t="str">
        <f>IFERROR(INDEX('5. Form Breakdown'!$AL$11:$BL$138,MATCH('7. Consumption'!$C110,'5. Form Breakdown'!$AK$11:$AK$138,0),MATCH('5. Form Breakdown'!$BL$10,'5. Form Breakdown'!$AL$10:$BL$10,0)),"")</f>
        <v/>
      </c>
      <c r="H110" s="775">
        <f ca="1">ROUNDUP(IFERROR($F110*$E110*CHOOSE(H$7,
IFERROR(SUMPRODUCT('6. Patients'!CA$10:CA$107,OFFSET('6. Patients'!$DN$9,1,MATCH($D110,'6. Patients'!$DO$9:$FL$9,0),ROWS('6. Patients'!DN$10:DN$107))),0)+
IFERROR(SUMPRODUCT('6. Patients'!CA$10:CA$107,OFFSET('6. Patients'!$FM$9,1,MATCH($D110,'6. Patients'!$FN$9:$GG$9,0),ROWS('6. Patients'!DN$10:DN$107))),0)+
IFERROR(SUMPRODUCT('6. Patients'!CA$10:CA$107,OFFSET('6. Patients'!$GH$9,1,MATCH($D110,'6. Patients'!$GI$9:$IF$9,0),ROWS('6. Patients'!DN$10:DN$107))),0)+
IFERROR(SUMPRODUCT('6. Patients'!CA$10:CA$107,OFFSET('6. Patients'!$IG$9,1,MATCH($D110,'6. Patients'!$IH$9:$JA$9,0),ROWS('6. Patients'!DN$10:DN$107))),0),
IFERROR(SUMPRODUCT('6. Patients'!CA$10:CA$107,OFFSET('6. Patients'!$JB$9,1,MATCH($D110,'6. Patients'!$JC$9:$KZ$9,0),ROWS('6. Patients'!DN$10:DN$107))),0)+
IFERROR(SUMPRODUCT('6. Patients'!CA$10:CA$107,OFFSET('6. Patients'!$LA$9,1,MATCH($D110,'6. Patients'!$LB$9:$LU$9,0),ROWS('6. Patients'!DN$10:DN$107))),0)+
IFERROR(SUMPRODUCT('6. Patients'!CA$10:CA$107,OFFSET('6. Patients'!$LV$9,1,MATCH($D110,'6. Patients'!$LW$9:$NT$9,0),ROWS('6. Patients'!DN$10:DN$107))),0)+
IFERROR(SUMPRODUCT('6. Patients'!CA$10:CA$107,OFFSET('6. Patients'!$NU$9,1,MATCH($D110,'6. Patients'!$NV$9:$OO$9,0),ROWS('6. Patients'!DN$10:DN$107))),0),
IFERROR(SUMPRODUCT('6. Patients'!CA$10:CA$107,OFFSET('6. Patients'!$OP$9,1,MATCH($D110,'6. Patients'!$OQ$9:$QN$9,0),ROWS('6. Patients'!DN$10:DN$107))),0)+
IFERROR(SUMPRODUCT('6. Patients'!CA$10:CA$107,OFFSET('6. Patients'!$QO$9,1,MATCH($D110,'6. Patients'!$QP$9:$RI$9,0),ROWS('6. Patients'!DN$10:DN$107))),0)+
IFERROR(SUMPRODUCT('6. Patients'!CA$10:CA$107,OFFSET('6. Patients'!$RJ$9,1,MATCH($D110,'6. Patients'!$RK$9:$TH$9,0),ROWS('6. Patients'!DN$10:DN$107))),0)+
IFERROR(SUMPRODUCT('6. Patients'!CA$10:CA$107,OFFSET('6. Patients'!$TI$9,1,MATCH($D110,'6. Patients'!$TJ$9:$UC$9,0),ROWS('6. Patients'!DN$10:DN$107))),0))+
IFERROR(VLOOKUP($D110,$H$116:$L$146,COLUMNS($H$115:$J$115)-1+H$7,0)*$E110*$F110*'1. General Inputs'!$J$25,0),0),0)</f>
        <v>0</v>
      </c>
      <c r="I110" s="775">
        <f ca="1">ROUNDUP(IFERROR($F110*$E110*CHOOSE(I$7,
IFERROR(SUMPRODUCT('6. Patients'!CB$10:CB$107,OFFSET('6. Patients'!$DN$9,1,MATCH($D110,'6. Patients'!$DO$9:$FL$9,0),ROWS('6. Patients'!DO$10:DO$107))),0)+
IFERROR(SUMPRODUCT('6. Patients'!CB$10:CB$107,OFFSET('6. Patients'!$FM$9,1,MATCH($D110,'6. Patients'!$FN$9:$GG$9,0),ROWS('6. Patients'!DO$10:DO$107))),0)+
IFERROR(SUMPRODUCT('6. Patients'!CB$10:CB$107,OFFSET('6. Patients'!$GH$9,1,MATCH($D110,'6. Patients'!$GI$9:$IF$9,0),ROWS('6. Patients'!DO$10:DO$107))),0)+
IFERROR(SUMPRODUCT('6. Patients'!CB$10:CB$107,OFFSET('6. Patients'!$IG$9,1,MATCH($D110,'6. Patients'!$IH$9:$JA$9,0),ROWS('6. Patients'!DO$10:DO$107))),0),
IFERROR(SUMPRODUCT('6. Patients'!CB$10:CB$107,OFFSET('6. Patients'!$JB$9,1,MATCH($D110,'6. Patients'!$JC$9:$KZ$9,0),ROWS('6. Patients'!DO$10:DO$107))),0)+
IFERROR(SUMPRODUCT('6. Patients'!CB$10:CB$107,OFFSET('6. Patients'!$LA$9,1,MATCH($D110,'6. Patients'!$LB$9:$LU$9,0),ROWS('6. Patients'!DO$10:DO$107))),0)+
IFERROR(SUMPRODUCT('6. Patients'!CB$10:CB$107,OFFSET('6. Patients'!$LV$9,1,MATCH($D110,'6. Patients'!$LW$9:$NT$9,0),ROWS('6. Patients'!DO$10:DO$107))),0)+
IFERROR(SUMPRODUCT('6. Patients'!CB$10:CB$107,OFFSET('6. Patients'!$NU$9,1,MATCH($D110,'6. Patients'!$NV$9:$OO$9,0),ROWS('6. Patients'!DO$10:DO$107))),0),
IFERROR(SUMPRODUCT('6. Patients'!CB$10:CB$107,OFFSET('6. Patients'!$OP$9,1,MATCH($D110,'6. Patients'!$OQ$9:$QN$9,0),ROWS('6. Patients'!DO$10:DO$107))),0)+
IFERROR(SUMPRODUCT('6. Patients'!CB$10:CB$107,OFFSET('6. Patients'!$QO$9,1,MATCH($D110,'6. Patients'!$QP$9:$RI$9,0),ROWS('6. Patients'!DO$10:DO$107))),0)+
IFERROR(SUMPRODUCT('6. Patients'!CB$10:CB$107,OFFSET('6. Patients'!$RJ$9,1,MATCH($D110,'6. Patients'!$RK$9:$TH$9,0),ROWS('6. Patients'!DO$10:DO$107))),0)+
IFERROR(SUMPRODUCT('6. Patients'!CB$10:CB$107,OFFSET('6. Patients'!$TI$9,1,MATCH($D110,'6. Patients'!$TJ$9:$UC$9,0),ROWS('6. Patients'!DO$10:DO$107))),0))+
IFERROR(VLOOKUP($D110,$H$116:$L$146,COLUMNS($H$115:$J$115)-1+I$7,0)*$E110*$F110*'1. General Inputs'!$J$25,0),0),0)</f>
        <v>0</v>
      </c>
      <c r="J110" s="775">
        <f ca="1">ROUNDUP(IFERROR($F110*$E110*CHOOSE(J$7,
IFERROR(SUMPRODUCT('6. Patients'!CC$10:CC$107,OFFSET('6. Patients'!$DN$9,1,MATCH($D110,'6. Patients'!$DO$9:$FL$9,0),ROWS('6. Patients'!DP$10:DP$107))),0)+
IFERROR(SUMPRODUCT('6. Patients'!CC$10:CC$107,OFFSET('6. Patients'!$FM$9,1,MATCH($D110,'6. Patients'!$FN$9:$GG$9,0),ROWS('6. Patients'!DP$10:DP$107))),0)+
IFERROR(SUMPRODUCT('6. Patients'!CC$10:CC$107,OFFSET('6. Patients'!$GH$9,1,MATCH($D110,'6. Patients'!$GI$9:$IF$9,0),ROWS('6. Patients'!DP$10:DP$107))),0)+
IFERROR(SUMPRODUCT('6. Patients'!CC$10:CC$107,OFFSET('6. Patients'!$IG$9,1,MATCH($D110,'6. Patients'!$IH$9:$JA$9,0),ROWS('6. Patients'!DP$10:DP$107))),0),
IFERROR(SUMPRODUCT('6. Patients'!CC$10:CC$107,OFFSET('6. Patients'!$JB$9,1,MATCH($D110,'6. Patients'!$JC$9:$KZ$9,0),ROWS('6. Patients'!DP$10:DP$107))),0)+
IFERROR(SUMPRODUCT('6. Patients'!CC$10:CC$107,OFFSET('6. Patients'!$LA$9,1,MATCH($D110,'6. Patients'!$LB$9:$LU$9,0),ROWS('6. Patients'!DP$10:DP$107))),0)+
IFERROR(SUMPRODUCT('6. Patients'!CC$10:CC$107,OFFSET('6. Patients'!$LV$9,1,MATCH($D110,'6. Patients'!$LW$9:$NT$9,0),ROWS('6. Patients'!DP$10:DP$107))),0)+
IFERROR(SUMPRODUCT('6. Patients'!CC$10:CC$107,OFFSET('6. Patients'!$NU$9,1,MATCH($D110,'6. Patients'!$NV$9:$OO$9,0),ROWS('6. Patients'!DP$10:DP$107))),0),
IFERROR(SUMPRODUCT('6. Patients'!CC$10:CC$107,OFFSET('6. Patients'!$OP$9,1,MATCH($D110,'6. Patients'!$OQ$9:$QN$9,0),ROWS('6. Patients'!DP$10:DP$107))),0)+
IFERROR(SUMPRODUCT('6. Patients'!CC$10:CC$107,OFFSET('6. Patients'!$QO$9,1,MATCH($D110,'6. Patients'!$QP$9:$RI$9,0),ROWS('6. Patients'!DP$10:DP$107))),0)+
IFERROR(SUMPRODUCT('6. Patients'!CC$10:CC$107,OFFSET('6. Patients'!$RJ$9,1,MATCH($D110,'6. Patients'!$RK$9:$TH$9,0),ROWS('6. Patients'!DP$10:DP$107))),0)+
IFERROR(SUMPRODUCT('6. Patients'!CC$10:CC$107,OFFSET('6. Patients'!$TI$9,1,MATCH($D110,'6. Patients'!$TJ$9:$UC$9,0),ROWS('6. Patients'!DP$10:DP$107))),0))+
IFERROR(VLOOKUP($D110,$H$116:$L$146,COLUMNS($H$115:$J$115)-1+J$7,0)*$E110*$F110*'1. General Inputs'!$J$25,0),0),0)</f>
        <v>0</v>
      </c>
      <c r="K110" s="775">
        <f ca="1">ROUNDUP(IFERROR($F110*$E110*CHOOSE(K$7,
IFERROR(SUMPRODUCT('6. Patients'!CD$10:CD$107,OFFSET('6. Patients'!$DN$9,1,MATCH($D110,'6. Patients'!$DO$9:$FL$9,0),ROWS('6. Patients'!DQ$10:DQ$107))),0)+
IFERROR(SUMPRODUCT('6. Patients'!CD$10:CD$107,OFFSET('6. Patients'!$FM$9,1,MATCH($D110,'6. Patients'!$FN$9:$GG$9,0),ROWS('6. Patients'!DQ$10:DQ$107))),0)+
IFERROR(SUMPRODUCT('6. Patients'!CD$10:CD$107,OFFSET('6. Patients'!$GH$9,1,MATCH($D110,'6. Patients'!$GI$9:$IF$9,0),ROWS('6. Patients'!DQ$10:DQ$107))),0)+
IFERROR(SUMPRODUCT('6. Patients'!CD$10:CD$107,OFFSET('6. Patients'!$IG$9,1,MATCH($D110,'6. Patients'!$IH$9:$JA$9,0),ROWS('6. Patients'!DQ$10:DQ$107))),0),
IFERROR(SUMPRODUCT('6. Patients'!CD$10:CD$107,OFFSET('6. Patients'!$JB$9,1,MATCH($D110,'6. Patients'!$JC$9:$KZ$9,0),ROWS('6. Patients'!DQ$10:DQ$107))),0)+
IFERROR(SUMPRODUCT('6. Patients'!CD$10:CD$107,OFFSET('6. Patients'!$LA$9,1,MATCH($D110,'6. Patients'!$LB$9:$LU$9,0),ROWS('6. Patients'!DQ$10:DQ$107))),0)+
IFERROR(SUMPRODUCT('6. Patients'!CD$10:CD$107,OFFSET('6. Patients'!$LV$9,1,MATCH($D110,'6. Patients'!$LW$9:$NT$9,0),ROWS('6. Patients'!DQ$10:DQ$107))),0)+
IFERROR(SUMPRODUCT('6. Patients'!CD$10:CD$107,OFFSET('6. Patients'!$NU$9,1,MATCH($D110,'6. Patients'!$NV$9:$OO$9,0),ROWS('6. Patients'!DQ$10:DQ$107))),0),
IFERROR(SUMPRODUCT('6. Patients'!CD$10:CD$107,OFFSET('6. Patients'!$OP$9,1,MATCH($D110,'6. Patients'!$OQ$9:$QN$9,0),ROWS('6. Patients'!DQ$10:DQ$107))),0)+
IFERROR(SUMPRODUCT('6. Patients'!CD$10:CD$107,OFFSET('6. Patients'!$QO$9,1,MATCH($D110,'6. Patients'!$QP$9:$RI$9,0),ROWS('6. Patients'!DQ$10:DQ$107))),0)+
IFERROR(SUMPRODUCT('6. Patients'!CD$10:CD$107,OFFSET('6. Patients'!$RJ$9,1,MATCH($D110,'6. Patients'!$RK$9:$TH$9,0),ROWS('6. Patients'!DQ$10:DQ$107))),0)+
IFERROR(SUMPRODUCT('6. Patients'!CD$10:CD$107,OFFSET('6. Patients'!$TI$9,1,MATCH($D110,'6. Patients'!$TJ$9:$UC$9,0),ROWS('6. Patients'!DQ$10:DQ$107))),0))+
IFERROR(VLOOKUP($D110,$H$116:$L$146,COLUMNS($H$115:$J$115)-1+K$7,0)*$E110*$F110*'1. General Inputs'!$J$25,0),0),0)</f>
        <v>0</v>
      </c>
      <c r="L110" s="775">
        <f ca="1">ROUNDUP(IFERROR($F110*$E110*CHOOSE(L$7,
IFERROR(SUMPRODUCT('6. Patients'!CE$10:CE$107,OFFSET('6. Patients'!$DN$9,1,MATCH($D110,'6. Patients'!$DO$9:$FL$9,0),ROWS('6. Patients'!DR$10:DR$107))),0)+
IFERROR(SUMPRODUCT('6. Patients'!CE$10:CE$107,OFFSET('6. Patients'!$FM$9,1,MATCH($D110,'6. Patients'!$FN$9:$GG$9,0),ROWS('6. Patients'!DR$10:DR$107))),0)+
IFERROR(SUMPRODUCT('6. Patients'!CE$10:CE$107,OFFSET('6. Patients'!$GH$9,1,MATCH($D110,'6. Patients'!$GI$9:$IF$9,0),ROWS('6. Patients'!DR$10:DR$107))),0)+
IFERROR(SUMPRODUCT('6. Patients'!CE$10:CE$107,OFFSET('6. Patients'!$IG$9,1,MATCH($D110,'6. Patients'!$IH$9:$JA$9,0),ROWS('6. Patients'!DR$10:DR$107))),0),
IFERROR(SUMPRODUCT('6. Patients'!CE$10:CE$107,OFFSET('6. Patients'!$JB$9,1,MATCH($D110,'6. Patients'!$JC$9:$KZ$9,0),ROWS('6. Patients'!DR$10:DR$107))),0)+
IFERROR(SUMPRODUCT('6. Patients'!CE$10:CE$107,OFFSET('6. Patients'!$LA$9,1,MATCH($D110,'6. Patients'!$LB$9:$LU$9,0),ROWS('6. Patients'!DR$10:DR$107))),0)+
IFERROR(SUMPRODUCT('6. Patients'!CE$10:CE$107,OFFSET('6. Patients'!$LV$9,1,MATCH($D110,'6. Patients'!$LW$9:$NT$9,0),ROWS('6. Patients'!DR$10:DR$107))),0)+
IFERROR(SUMPRODUCT('6. Patients'!CE$10:CE$107,OFFSET('6. Patients'!$NU$9,1,MATCH($D110,'6. Patients'!$NV$9:$OO$9,0),ROWS('6. Patients'!DR$10:DR$107))),0),
IFERROR(SUMPRODUCT('6. Patients'!CE$10:CE$107,OFFSET('6. Patients'!$OP$9,1,MATCH($D110,'6. Patients'!$OQ$9:$QN$9,0),ROWS('6. Patients'!DR$10:DR$107))),0)+
IFERROR(SUMPRODUCT('6. Patients'!CE$10:CE$107,OFFSET('6. Patients'!$QO$9,1,MATCH($D110,'6. Patients'!$QP$9:$RI$9,0),ROWS('6. Patients'!DR$10:DR$107))),0)+
IFERROR(SUMPRODUCT('6. Patients'!CE$10:CE$107,OFFSET('6. Patients'!$RJ$9,1,MATCH($D110,'6. Patients'!$RK$9:$TH$9,0),ROWS('6. Patients'!DR$10:DR$107))),0)+
IFERROR(SUMPRODUCT('6. Patients'!CE$10:CE$107,OFFSET('6. Patients'!$TI$9,1,MATCH($D110,'6. Patients'!$TJ$9:$UC$9,0),ROWS('6. Patients'!DR$10:DR$107))),0))+
IFERROR(VLOOKUP($D110,$H$116:$L$146,COLUMNS($H$115:$J$115)-1+L$7,0)*$E110*$F110*'1. General Inputs'!$J$25,0),0),0)</f>
        <v>0</v>
      </c>
      <c r="M110" s="775">
        <f ca="1">ROUNDUP(IFERROR($F110*$E110*CHOOSE(M$7,
IFERROR(SUMPRODUCT('6. Patients'!CF$10:CF$107,OFFSET('6. Patients'!$DN$9,1,MATCH($D110,'6. Patients'!$DO$9:$FL$9,0),ROWS('6. Patients'!DS$10:DS$107))),0)+
IFERROR(SUMPRODUCT('6. Patients'!CF$10:CF$107,OFFSET('6. Patients'!$FM$9,1,MATCH($D110,'6. Patients'!$FN$9:$GG$9,0),ROWS('6. Patients'!DS$10:DS$107))),0)+
IFERROR(SUMPRODUCT('6. Patients'!CF$10:CF$107,OFFSET('6. Patients'!$GH$9,1,MATCH($D110,'6. Patients'!$GI$9:$IF$9,0),ROWS('6. Patients'!DS$10:DS$107))),0)+
IFERROR(SUMPRODUCT('6. Patients'!CF$10:CF$107,OFFSET('6. Patients'!$IG$9,1,MATCH($D110,'6. Patients'!$IH$9:$JA$9,0),ROWS('6. Patients'!DS$10:DS$107))),0),
IFERROR(SUMPRODUCT('6. Patients'!CF$10:CF$107,OFFSET('6. Patients'!$JB$9,1,MATCH($D110,'6. Patients'!$JC$9:$KZ$9,0),ROWS('6. Patients'!DS$10:DS$107))),0)+
IFERROR(SUMPRODUCT('6. Patients'!CF$10:CF$107,OFFSET('6. Patients'!$LA$9,1,MATCH($D110,'6. Patients'!$LB$9:$LU$9,0),ROWS('6. Patients'!DS$10:DS$107))),0)+
IFERROR(SUMPRODUCT('6. Patients'!CF$10:CF$107,OFFSET('6. Patients'!$LV$9,1,MATCH($D110,'6. Patients'!$LW$9:$NT$9,0),ROWS('6. Patients'!DS$10:DS$107))),0)+
IFERROR(SUMPRODUCT('6. Patients'!CF$10:CF$107,OFFSET('6. Patients'!$NU$9,1,MATCH($D110,'6. Patients'!$NV$9:$OO$9,0),ROWS('6. Patients'!DS$10:DS$107))),0),
IFERROR(SUMPRODUCT('6. Patients'!CF$10:CF$107,OFFSET('6. Patients'!$OP$9,1,MATCH($D110,'6. Patients'!$OQ$9:$QN$9,0),ROWS('6. Patients'!DS$10:DS$107))),0)+
IFERROR(SUMPRODUCT('6. Patients'!CF$10:CF$107,OFFSET('6. Patients'!$QO$9,1,MATCH($D110,'6. Patients'!$QP$9:$RI$9,0),ROWS('6. Patients'!DS$10:DS$107))),0)+
IFERROR(SUMPRODUCT('6. Patients'!CF$10:CF$107,OFFSET('6. Patients'!$RJ$9,1,MATCH($D110,'6. Patients'!$RK$9:$TH$9,0),ROWS('6. Patients'!DS$10:DS$107))),0)+
IFERROR(SUMPRODUCT('6. Patients'!CF$10:CF$107,OFFSET('6. Patients'!$TI$9,1,MATCH($D110,'6. Patients'!$TJ$9:$UC$9,0),ROWS('6. Patients'!DS$10:DS$107))),0))+
IFERROR(VLOOKUP($D110,$H$116:$L$146,COLUMNS($H$115:$J$115)-1+M$7,0)*$E110*$F110*'1. General Inputs'!$J$25,0),0),0)</f>
        <v>0</v>
      </c>
      <c r="N110" s="775">
        <f ca="1">ROUNDUP(IFERROR($F110*$E110*CHOOSE(N$7,
IFERROR(SUMPRODUCT('6. Patients'!CG$10:CG$107,OFFSET('6. Patients'!$DN$9,1,MATCH($D110,'6. Patients'!$DO$9:$FL$9,0),ROWS('6. Patients'!DT$10:DT$107))),0)+
IFERROR(SUMPRODUCT('6. Patients'!CG$10:CG$107,OFFSET('6. Patients'!$FM$9,1,MATCH($D110,'6. Patients'!$FN$9:$GG$9,0),ROWS('6. Patients'!DT$10:DT$107))),0)+
IFERROR(SUMPRODUCT('6. Patients'!CG$10:CG$107,OFFSET('6. Patients'!$GH$9,1,MATCH($D110,'6. Patients'!$GI$9:$IF$9,0),ROWS('6. Patients'!DT$10:DT$107))),0)+
IFERROR(SUMPRODUCT('6. Patients'!CG$10:CG$107,OFFSET('6. Patients'!$IG$9,1,MATCH($D110,'6. Patients'!$IH$9:$JA$9,0),ROWS('6. Patients'!DT$10:DT$107))),0),
IFERROR(SUMPRODUCT('6. Patients'!CG$10:CG$107,OFFSET('6. Patients'!$JB$9,1,MATCH($D110,'6. Patients'!$JC$9:$KZ$9,0),ROWS('6. Patients'!DT$10:DT$107))),0)+
IFERROR(SUMPRODUCT('6. Patients'!CG$10:CG$107,OFFSET('6. Patients'!$LA$9,1,MATCH($D110,'6. Patients'!$LB$9:$LU$9,0),ROWS('6. Patients'!DT$10:DT$107))),0)+
IFERROR(SUMPRODUCT('6. Patients'!CG$10:CG$107,OFFSET('6. Patients'!$LV$9,1,MATCH($D110,'6. Patients'!$LW$9:$NT$9,0),ROWS('6. Patients'!DT$10:DT$107))),0)+
IFERROR(SUMPRODUCT('6. Patients'!CG$10:CG$107,OFFSET('6. Patients'!$NU$9,1,MATCH($D110,'6. Patients'!$NV$9:$OO$9,0),ROWS('6. Patients'!DT$10:DT$107))),0),
IFERROR(SUMPRODUCT('6. Patients'!CG$10:CG$107,OFFSET('6. Patients'!$OP$9,1,MATCH($D110,'6. Patients'!$OQ$9:$QN$9,0),ROWS('6. Patients'!DT$10:DT$107))),0)+
IFERROR(SUMPRODUCT('6. Patients'!CG$10:CG$107,OFFSET('6. Patients'!$QO$9,1,MATCH($D110,'6. Patients'!$QP$9:$RI$9,0),ROWS('6. Patients'!DT$10:DT$107))),0)+
IFERROR(SUMPRODUCT('6. Patients'!CG$10:CG$107,OFFSET('6. Patients'!$RJ$9,1,MATCH($D110,'6. Patients'!$RK$9:$TH$9,0),ROWS('6. Patients'!DT$10:DT$107))),0)+
IFERROR(SUMPRODUCT('6. Patients'!CG$10:CG$107,OFFSET('6. Patients'!$TI$9,1,MATCH($D110,'6. Patients'!$TJ$9:$UC$9,0),ROWS('6. Patients'!DT$10:DT$107))),0))+
IFERROR(VLOOKUP($D110,$H$116:$L$146,COLUMNS($H$115:$J$115)-1+N$7,0)*$E110*$F110*'1. General Inputs'!$J$25,0),0),0)</f>
        <v>0</v>
      </c>
      <c r="O110" s="775">
        <f ca="1">ROUNDUP(IFERROR($F110*$E110*CHOOSE(O$7,
IFERROR(SUMPRODUCT('6. Patients'!CH$10:CH$107,OFFSET('6. Patients'!$DN$9,1,MATCH($D110,'6. Patients'!$DO$9:$FL$9,0),ROWS('6. Patients'!DU$10:DU$107))),0)+
IFERROR(SUMPRODUCT('6. Patients'!CH$10:CH$107,OFFSET('6. Patients'!$FM$9,1,MATCH($D110,'6. Patients'!$FN$9:$GG$9,0),ROWS('6. Patients'!DU$10:DU$107))),0)+
IFERROR(SUMPRODUCT('6. Patients'!CH$10:CH$107,OFFSET('6. Patients'!$GH$9,1,MATCH($D110,'6. Patients'!$GI$9:$IF$9,0),ROWS('6. Patients'!DU$10:DU$107))),0)+
IFERROR(SUMPRODUCT('6. Patients'!CH$10:CH$107,OFFSET('6. Patients'!$IG$9,1,MATCH($D110,'6. Patients'!$IH$9:$JA$9,0),ROWS('6. Patients'!DU$10:DU$107))),0),
IFERROR(SUMPRODUCT('6. Patients'!CH$10:CH$107,OFFSET('6. Patients'!$JB$9,1,MATCH($D110,'6. Patients'!$JC$9:$KZ$9,0),ROWS('6. Patients'!DU$10:DU$107))),0)+
IFERROR(SUMPRODUCT('6. Patients'!CH$10:CH$107,OFFSET('6. Patients'!$LA$9,1,MATCH($D110,'6. Patients'!$LB$9:$LU$9,0),ROWS('6. Patients'!DU$10:DU$107))),0)+
IFERROR(SUMPRODUCT('6. Patients'!CH$10:CH$107,OFFSET('6. Patients'!$LV$9,1,MATCH($D110,'6. Patients'!$LW$9:$NT$9,0),ROWS('6. Patients'!DU$10:DU$107))),0)+
IFERROR(SUMPRODUCT('6. Patients'!CH$10:CH$107,OFFSET('6. Patients'!$NU$9,1,MATCH($D110,'6. Patients'!$NV$9:$OO$9,0),ROWS('6. Patients'!DU$10:DU$107))),0),
IFERROR(SUMPRODUCT('6. Patients'!CH$10:CH$107,OFFSET('6. Patients'!$OP$9,1,MATCH($D110,'6. Patients'!$OQ$9:$QN$9,0),ROWS('6. Patients'!DU$10:DU$107))),0)+
IFERROR(SUMPRODUCT('6. Patients'!CH$10:CH$107,OFFSET('6. Patients'!$QO$9,1,MATCH($D110,'6. Patients'!$QP$9:$RI$9,0),ROWS('6. Patients'!DU$10:DU$107))),0)+
IFERROR(SUMPRODUCT('6. Patients'!CH$10:CH$107,OFFSET('6. Patients'!$RJ$9,1,MATCH($D110,'6. Patients'!$RK$9:$TH$9,0),ROWS('6. Patients'!DU$10:DU$107))),0)+
IFERROR(SUMPRODUCT('6. Patients'!CH$10:CH$107,OFFSET('6. Patients'!$TI$9,1,MATCH($D110,'6. Patients'!$TJ$9:$UC$9,0),ROWS('6. Patients'!DU$10:DU$107))),0))+
IFERROR(VLOOKUP($D110,$H$116:$L$146,COLUMNS($H$115:$J$115)-1+O$7,0)*$E110*$F110*'1. General Inputs'!$J$25,0),0),0)</f>
        <v>0</v>
      </c>
      <c r="P110" s="775">
        <f ca="1">ROUNDUP(IFERROR($F110*$E110*CHOOSE(P$7,
IFERROR(SUMPRODUCT('6. Patients'!CI$10:CI$107,OFFSET('6. Patients'!$DN$9,1,MATCH($D110,'6. Patients'!$DO$9:$FL$9,0),ROWS('6. Patients'!DV$10:DV$107))),0)+
IFERROR(SUMPRODUCT('6. Patients'!CI$10:CI$107,OFFSET('6. Patients'!$FM$9,1,MATCH($D110,'6. Patients'!$FN$9:$GG$9,0),ROWS('6. Patients'!DV$10:DV$107))),0)+
IFERROR(SUMPRODUCT('6. Patients'!CI$10:CI$107,OFFSET('6. Patients'!$GH$9,1,MATCH($D110,'6. Patients'!$GI$9:$IF$9,0),ROWS('6. Patients'!DV$10:DV$107))),0)+
IFERROR(SUMPRODUCT('6. Patients'!CI$10:CI$107,OFFSET('6. Patients'!$IG$9,1,MATCH($D110,'6. Patients'!$IH$9:$JA$9,0),ROWS('6. Patients'!DV$10:DV$107))),0),
IFERROR(SUMPRODUCT('6. Patients'!CI$10:CI$107,OFFSET('6. Patients'!$JB$9,1,MATCH($D110,'6. Patients'!$JC$9:$KZ$9,0),ROWS('6. Patients'!DV$10:DV$107))),0)+
IFERROR(SUMPRODUCT('6. Patients'!CI$10:CI$107,OFFSET('6. Patients'!$LA$9,1,MATCH($D110,'6. Patients'!$LB$9:$LU$9,0),ROWS('6. Patients'!DV$10:DV$107))),0)+
IFERROR(SUMPRODUCT('6. Patients'!CI$10:CI$107,OFFSET('6. Patients'!$LV$9,1,MATCH($D110,'6. Patients'!$LW$9:$NT$9,0),ROWS('6. Patients'!DV$10:DV$107))),0)+
IFERROR(SUMPRODUCT('6. Patients'!CI$10:CI$107,OFFSET('6. Patients'!$NU$9,1,MATCH($D110,'6. Patients'!$NV$9:$OO$9,0),ROWS('6. Patients'!DV$10:DV$107))),0),
IFERROR(SUMPRODUCT('6. Patients'!CI$10:CI$107,OFFSET('6. Patients'!$OP$9,1,MATCH($D110,'6. Patients'!$OQ$9:$QN$9,0),ROWS('6. Patients'!DV$10:DV$107))),0)+
IFERROR(SUMPRODUCT('6. Patients'!CI$10:CI$107,OFFSET('6. Patients'!$QO$9,1,MATCH($D110,'6. Patients'!$QP$9:$RI$9,0),ROWS('6. Patients'!DV$10:DV$107))),0)+
IFERROR(SUMPRODUCT('6. Patients'!CI$10:CI$107,OFFSET('6. Patients'!$RJ$9,1,MATCH($D110,'6. Patients'!$RK$9:$TH$9,0),ROWS('6. Patients'!DV$10:DV$107))),0)+
IFERROR(SUMPRODUCT('6. Patients'!CI$10:CI$107,OFFSET('6. Patients'!$TI$9,1,MATCH($D110,'6. Patients'!$TJ$9:$UC$9,0),ROWS('6. Patients'!DV$10:DV$107))),0))+
IFERROR(VLOOKUP($D110,$H$116:$L$146,COLUMNS($H$115:$J$115)-1+P$7,0)*$E110*$F110*'1. General Inputs'!$J$25,0),0),0)</f>
        <v>0</v>
      </c>
      <c r="Q110" s="775">
        <f ca="1">ROUNDUP(IFERROR($F110*$E110*CHOOSE(Q$7,
IFERROR(SUMPRODUCT('6. Patients'!CJ$10:CJ$107,OFFSET('6. Patients'!$DN$9,1,MATCH($D110,'6. Patients'!$DO$9:$FL$9,0),ROWS('6. Patients'!DW$10:DW$107))),0)+
IFERROR(SUMPRODUCT('6. Patients'!CJ$10:CJ$107,OFFSET('6. Patients'!$FM$9,1,MATCH($D110,'6. Patients'!$FN$9:$GG$9,0),ROWS('6. Patients'!DW$10:DW$107))),0)+
IFERROR(SUMPRODUCT('6. Patients'!CJ$10:CJ$107,OFFSET('6. Patients'!$GH$9,1,MATCH($D110,'6. Patients'!$GI$9:$IF$9,0),ROWS('6. Patients'!DW$10:DW$107))),0)+
IFERROR(SUMPRODUCT('6. Patients'!CJ$10:CJ$107,OFFSET('6. Patients'!$IG$9,1,MATCH($D110,'6. Patients'!$IH$9:$JA$9,0),ROWS('6. Patients'!DW$10:DW$107))),0),
IFERROR(SUMPRODUCT('6. Patients'!CJ$10:CJ$107,OFFSET('6. Patients'!$JB$9,1,MATCH($D110,'6. Patients'!$JC$9:$KZ$9,0),ROWS('6. Patients'!DW$10:DW$107))),0)+
IFERROR(SUMPRODUCT('6. Patients'!CJ$10:CJ$107,OFFSET('6. Patients'!$LA$9,1,MATCH($D110,'6. Patients'!$LB$9:$LU$9,0),ROWS('6. Patients'!DW$10:DW$107))),0)+
IFERROR(SUMPRODUCT('6. Patients'!CJ$10:CJ$107,OFFSET('6. Patients'!$LV$9,1,MATCH($D110,'6. Patients'!$LW$9:$NT$9,0),ROWS('6. Patients'!DW$10:DW$107))),0)+
IFERROR(SUMPRODUCT('6. Patients'!CJ$10:CJ$107,OFFSET('6. Patients'!$NU$9,1,MATCH($D110,'6. Patients'!$NV$9:$OO$9,0),ROWS('6. Patients'!DW$10:DW$107))),0),
IFERROR(SUMPRODUCT('6. Patients'!CJ$10:CJ$107,OFFSET('6. Patients'!$OP$9,1,MATCH($D110,'6. Patients'!$OQ$9:$QN$9,0),ROWS('6. Patients'!DW$10:DW$107))),0)+
IFERROR(SUMPRODUCT('6. Patients'!CJ$10:CJ$107,OFFSET('6. Patients'!$QO$9,1,MATCH($D110,'6. Patients'!$QP$9:$RI$9,0),ROWS('6. Patients'!DW$10:DW$107))),0)+
IFERROR(SUMPRODUCT('6. Patients'!CJ$10:CJ$107,OFFSET('6. Patients'!$RJ$9,1,MATCH($D110,'6. Patients'!$RK$9:$TH$9,0),ROWS('6. Patients'!DW$10:DW$107))),0)+
IFERROR(SUMPRODUCT('6. Patients'!CJ$10:CJ$107,OFFSET('6. Patients'!$TI$9,1,MATCH($D110,'6. Patients'!$TJ$9:$UC$9,0),ROWS('6. Patients'!DW$10:DW$107))),0))+
IFERROR(VLOOKUP($D110,$H$116:$L$146,COLUMNS($H$115:$J$115)-1+Q$7,0)*$E110*$F110*'1. General Inputs'!$J$25,0),0),0)</f>
        <v>0</v>
      </c>
      <c r="R110" s="775">
        <f ca="1">ROUNDUP(IFERROR($F110*$E110*CHOOSE(R$7,
IFERROR(SUMPRODUCT('6. Patients'!CK$10:CK$107,OFFSET('6. Patients'!$DN$9,1,MATCH($D110,'6. Patients'!$DO$9:$FL$9,0),ROWS('6. Patients'!DX$10:DX$107))),0)+
IFERROR(SUMPRODUCT('6. Patients'!CK$10:CK$107,OFFSET('6. Patients'!$FM$9,1,MATCH($D110,'6. Patients'!$FN$9:$GG$9,0),ROWS('6. Patients'!DX$10:DX$107))),0)+
IFERROR(SUMPRODUCT('6. Patients'!CK$10:CK$107,OFFSET('6. Patients'!$GH$9,1,MATCH($D110,'6. Patients'!$GI$9:$IF$9,0),ROWS('6. Patients'!DX$10:DX$107))),0)+
IFERROR(SUMPRODUCT('6. Patients'!CK$10:CK$107,OFFSET('6. Patients'!$IG$9,1,MATCH($D110,'6. Patients'!$IH$9:$JA$9,0),ROWS('6. Patients'!DX$10:DX$107))),0),
IFERROR(SUMPRODUCT('6. Patients'!CK$10:CK$107,OFFSET('6. Patients'!$JB$9,1,MATCH($D110,'6. Patients'!$JC$9:$KZ$9,0),ROWS('6. Patients'!DX$10:DX$107))),0)+
IFERROR(SUMPRODUCT('6. Patients'!CK$10:CK$107,OFFSET('6. Patients'!$LA$9,1,MATCH($D110,'6. Patients'!$LB$9:$LU$9,0),ROWS('6. Patients'!DX$10:DX$107))),0)+
IFERROR(SUMPRODUCT('6. Patients'!CK$10:CK$107,OFFSET('6. Patients'!$LV$9,1,MATCH($D110,'6. Patients'!$LW$9:$NT$9,0),ROWS('6. Patients'!DX$10:DX$107))),0)+
IFERROR(SUMPRODUCT('6. Patients'!CK$10:CK$107,OFFSET('6. Patients'!$NU$9,1,MATCH($D110,'6. Patients'!$NV$9:$OO$9,0),ROWS('6. Patients'!DX$10:DX$107))),0),
IFERROR(SUMPRODUCT('6. Patients'!CK$10:CK$107,OFFSET('6. Patients'!$OP$9,1,MATCH($D110,'6. Patients'!$OQ$9:$QN$9,0),ROWS('6. Patients'!DX$10:DX$107))),0)+
IFERROR(SUMPRODUCT('6. Patients'!CK$10:CK$107,OFFSET('6. Patients'!$QO$9,1,MATCH($D110,'6. Patients'!$QP$9:$RI$9,0),ROWS('6. Patients'!DX$10:DX$107))),0)+
IFERROR(SUMPRODUCT('6. Patients'!CK$10:CK$107,OFFSET('6. Patients'!$RJ$9,1,MATCH($D110,'6. Patients'!$RK$9:$TH$9,0),ROWS('6. Patients'!DX$10:DX$107))),0)+
IFERROR(SUMPRODUCT('6. Patients'!CK$10:CK$107,OFFSET('6. Patients'!$TI$9,1,MATCH($D110,'6. Patients'!$TJ$9:$UC$9,0),ROWS('6. Patients'!DX$10:DX$107))),0))+
IFERROR(VLOOKUP($D110,$H$116:$L$146,COLUMNS($H$115:$J$115)-1+R$7,0)*$E110*$F110*'1. General Inputs'!$J$25,0),0),0)</f>
        <v>0</v>
      </c>
      <c r="S110" s="775">
        <f ca="1">ROUNDUP(IFERROR($F110*$E110*CHOOSE(S$7,
IFERROR(SUMPRODUCT('6. Patients'!CL$10:CL$107,OFFSET('6. Patients'!$DN$9,1,MATCH($D110,'6. Patients'!$DO$9:$FL$9,0),ROWS('6. Patients'!DY$10:DY$107))),0)+
IFERROR(SUMPRODUCT('6. Patients'!CL$10:CL$107,OFFSET('6. Patients'!$FM$9,1,MATCH($D110,'6. Patients'!$FN$9:$GG$9,0),ROWS('6. Patients'!DY$10:DY$107))),0)+
IFERROR(SUMPRODUCT('6. Patients'!CL$10:CL$107,OFFSET('6. Patients'!$GH$9,1,MATCH($D110,'6. Patients'!$GI$9:$IF$9,0),ROWS('6. Patients'!DY$10:DY$107))),0)+
IFERROR(SUMPRODUCT('6. Patients'!CL$10:CL$107,OFFSET('6. Patients'!$IG$9,1,MATCH($D110,'6. Patients'!$IH$9:$JA$9,0),ROWS('6. Patients'!DY$10:DY$107))),0),
IFERROR(SUMPRODUCT('6. Patients'!CL$10:CL$107,OFFSET('6. Patients'!$JB$9,1,MATCH($D110,'6. Patients'!$JC$9:$KZ$9,0),ROWS('6. Patients'!DY$10:DY$107))),0)+
IFERROR(SUMPRODUCT('6. Patients'!CL$10:CL$107,OFFSET('6. Patients'!$LA$9,1,MATCH($D110,'6. Patients'!$LB$9:$LU$9,0),ROWS('6. Patients'!DY$10:DY$107))),0)+
IFERROR(SUMPRODUCT('6. Patients'!CL$10:CL$107,OFFSET('6. Patients'!$LV$9,1,MATCH($D110,'6. Patients'!$LW$9:$NT$9,0),ROWS('6. Patients'!DY$10:DY$107))),0)+
IFERROR(SUMPRODUCT('6. Patients'!CL$10:CL$107,OFFSET('6. Patients'!$NU$9,1,MATCH($D110,'6. Patients'!$NV$9:$OO$9,0),ROWS('6. Patients'!DY$10:DY$107))),0),
IFERROR(SUMPRODUCT('6. Patients'!CL$10:CL$107,OFFSET('6. Patients'!$OP$9,1,MATCH($D110,'6. Patients'!$OQ$9:$QN$9,0),ROWS('6. Patients'!DY$10:DY$107))),0)+
IFERROR(SUMPRODUCT('6. Patients'!CL$10:CL$107,OFFSET('6. Patients'!$QO$9,1,MATCH($D110,'6. Patients'!$QP$9:$RI$9,0),ROWS('6. Patients'!DY$10:DY$107))),0)+
IFERROR(SUMPRODUCT('6. Patients'!CL$10:CL$107,OFFSET('6. Patients'!$RJ$9,1,MATCH($D110,'6. Patients'!$RK$9:$TH$9,0),ROWS('6. Patients'!DY$10:DY$107))),0)+
IFERROR(SUMPRODUCT('6. Patients'!CL$10:CL$107,OFFSET('6. Patients'!$TI$9,1,MATCH($D110,'6. Patients'!$TJ$9:$UC$9,0),ROWS('6. Patients'!DY$10:DY$107))),0))+
IFERROR(VLOOKUP($D110,$H$116:$L$146,COLUMNS($H$115:$J$115)-1+S$7,0)*$E110*$F110*'1. General Inputs'!$J$25,0),0),0)</f>
        <v>0</v>
      </c>
      <c r="T110" s="775">
        <f ca="1">ROUNDUP(IFERROR($F110*$E110*CHOOSE(T$7,
IFERROR(SUMPRODUCT('6. Patients'!CM$10:CM$107,OFFSET('6. Patients'!$DN$9,1,MATCH($D110,'6. Patients'!$DO$9:$FL$9,0),ROWS('6. Patients'!DZ$10:DZ$107))),0)+
IFERROR(SUMPRODUCT('6. Patients'!CM$10:CM$107,OFFSET('6. Patients'!$FM$9,1,MATCH($D110,'6. Patients'!$FN$9:$GG$9,0),ROWS('6. Patients'!DZ$10:DZ$107))),0)+
IFERROR(SUMPRODUCT('6. Patients'!CM$10:CM$107,OFFSET('6. Patients'!$GH$9,1,MATCH($D110,'6. Patients'!$GI$9:$IF$9,0),ROWS('6. Patients'!DZ$10:DZ$107))),0)+
IFERROR(SUMPRODUCT('6. Patients'!CM$10:CM$107,OFFSET('6. Patients'!$IG$9,1,MATCH($D110,'6. Patients'!$IH$9:$JA$9,0),ROWS('6. Patients'!DZ$10:DZ$107))),0),
IFERROR(SUMPRODUCT('6. Patients'!CM$10:CM$107,OFFSET('6. Patients'!$JB$9,1,MATCH($D110,'6. Patients'!$JC$9:$KZ$9,0),ROWS('6. Patients'!DZ$10:DZ$107))),0)+
IFERROR(SUMPRODUCT('6. Patients'!CM$10:CM$107,OFFSET('6. Patients'!$LA$9,1,MATCH($D110,'6. Patients'!$LB$9:$LU$9,0),ROWS('6. Patients'!DZ$10:DZ$107))),0)+
IFERROR(SUMPRODUCT('6. Patients'!CM$10:CM$107,OFFSET('6. Patients'!$LV$9,1,MATCH($D110,'6. Patients'!$LW$9:$NT$9,0),ROWS('6. Patients'!DZ$10:DZ$107))),0)+
IFERROR(SUMPRODUCT('6. Patients'!CM$10:CM$107,OFFSET('6. Patients'!$NU$9,1,MATCH($D110,'6. Patients'!$NV$9:$OO$9,0),ROWS('6. Patients'!DZ$10:DZ$107))),0),
IFERROR(SUMPRODUCT('6. Patients'!CM$10:CM$107,OFFSET('6. Patients'!$OP$9,1,MATCH($D110,'6. Patients'!$OQ$9:$QN$9,0),ROWS('6. Patients'!DZ$10:DZ$107))),0)+
IFERROR(SUMPRODUCT('6. Patients'!CM$10:CM$107,OFFSET('6. Patients'!$QO$9,1,MATCH($D110,'6. Patients'!$QP$9:$RI$9,0),ROWS('6. Patients'!DZ$10:DZ$107))),0)+
IFERROR(SUMPRODUCT('6. Patients'!CM$10:CM$107,OFFSET('6. Patients'!$RJ$9,1,MATCH($D110,'6. Patients'!$RK$9:$TH$9,0),ROWS('6. Patients'!DZ$10:DZ$107))),0)+
IFERROR(SUMPRODUCT('6. Patients'!CM$10:CM$107,OFFSET('6. Patients'!$TI$9,1,MATCH($D110,'6. Patients'!$TJ$9:$UC$9,0),ROWS('6. Patients'!DZ$10:DZ$107))),0))+
IFERROR(VLOOKUP($D110,$H$116:$L$146,COLUMNS($H$115:$J$115)-1+T$7,0)*$E110*$F110*'1. General Inputs'!$J$25,0),0),0)</f>
        <v>0</v>
      </c>
      <c r="U110" s="775">
        <f ca="1">ROUNDUP(IFERROR($F110*$E110*CHOOSE(U$7,
IFERROR(SUMPRODUCT('6. Patients'!CN$10:CN$107,OFFSET('6. Patients'!$DN$9,1,MATCH($D110,'6. Patients'!$DO$9:$FL$9,0),ROWS('6. Patients'!EA$10:EA$107))),0)+
IFERROR(SUMPRODUCT('6. Patients'!CN$10:CN$107,OFFSET('6. Patients'!$FM$9,1,MATCH($D110,'6. Patients'!$FN$9:$GG$9,0),ROWS('6. Patients'!EA$10:EA$107))),0)+
IFERROR(SUMPRODUCT('6. Patients'!CN$10:CN$107,OFFSET('6. Patients'!$GH$9,1,MATCH($D110,'6. Patients'!$GI$9:$IF$9,0),ROWS('6. Patients'!EA$10:EA$107))),0)+
IFERROR(SUMPRODUCT('6. Patients'!CN$10:CN$107,OFFSET('6. Patients'!$IG$9,1,MATCH($D110,'6. Patients'!$IH$9:$JA$9,0),ROWS('6. Patients'!EA$10:EA$107))),0),
IFERROR(SUMPRODUCT('6. Patients'!CN$10:CN$107,OFFSET('6. Patients'!$JB$9,1,MATCH($D110,'6. Patients'!$JC$9:$KZ$9,0),ROWS('6. Patients'!EA$10:EA$107))),0)+
IFERROR(SUMPRODUCT('6. Patients'!CN$10:CN$107,OFFSET('6. Patients'!$LA$9,1,MATCH($D110,'6. Patients'!$LB$9:$LU$9,0),ROWS('6. Patients'!EA$10:EA$107))),0)+
IFERROR(SUMPRODUCT('6. Patients'!CN$10:CN$107,OFFSET('6. Patients'!$LV$9,1,MATCH($D110,'6. Patients'!$LW$9:$NT$9,0),ROWS('6. Patients'!EA$10:EA$107))),0)+
IFERROR(SUMPRODUCT('6. Patients'!CN$10:CN$107,OFFSET('6. Patients'!$NU$9,1,MATCH($D110,'6. Patients'!$NV$9:$OO$9,0),ROWS('6. Patients'!EA$10:EA$107))),0),
IFERROR(SUMPRODUCT('6. Patients'!CN$10:CN$107,OFFSET('6. Patients'!$OP$9,1,MATCH($D110,'6. Patients'!$OQ$9:$QN$9,0),ROWS('6. Patients'!EA$10:EA$107))),0)+
IFERROR(SUMPRODUCT('6. Patients'!CN$10:CN$107,OFFSET('6. Patients'!$QO$9,1,MATCH($D110,'6. Patients'!$QP$9:$RI$9,0),ROWS('6. Patients'!EA$10:EA$107))),0)+
IFERROR(SUMPRODUCT('6. Patients'!CN$10:CN$107,OFFSET('6. Patients'!$RJ$9,1,MATCH($D110,'6. Patients'!$RK$9:$TH$9,0),ROWS('6. Patients'!EA$10:EA$107))),0)+
IFERROR(SUMPRODUCT('6. Patients'!CN$10:CN$107,OFFSET('6. Patients'!$TI$9,1,MATCH($D110,'6. Patients'!$TJ$9:$UC$9,0),ROWS('6. Patients'!EA$10:EA$107))),0))+
IFERROR(VLOOKUP($D110,$H$116:$L$146,COLUMNS($H$115:$J$115)-1+U$7,0)*$E110*$F110*'1. General Inputs'!$J$25,0),0),0)</f>
        <v>0</v>
      </c>
      <c r="V110" s="775">
        <f ca="1">ROUNDUP(IFERROR($F110*$E110*CHOOSE(V$7,
IFERROR(SUMPRODUCT('6. Patients'!CO$10:CO$107,OFFSET('6. Patients'!$DN$9,1,MATCH($D110,'6. Patients'!$DO$9:$FL$9,0),ROWS('6. Patients'!EB$10:EB$107))),0)+
IFERROR(SUMPRODUCT('6. Patients'!CO$10:CO$107,OFFSET('6. Patients'!$FM$9,1,MATCH($D110,'6. Patients'!$FN$9:$GG$9,0),ROWS('6. Patients'!EB$10:EB$107))),0)+
IFERROR(SUMPRODUCT('6. Patients'!CO$10:CO$107,OFFSET('6. Patients'!$GH$9,1,MATCH($D110,'6. Patients'!$GI$9:$IF$9,0),ROWS('6. Patients'!EB$10:EB$107))),0)+
IFERROR(SUMPRODUCT('6. Patients'!CO$10:CO$107,OFFSET('6. Patients'!$IG$9,1,MATCH($D110,'6. Patients'!$IH$9:$JA$9,0),ROWS('6. Patients'!EB$10:EB$107))),0),
IFERROR(SUMPRODUCT('6. Patients'!CO$10:CO$107,OFFSET('6. Patients'!$JB$9,1,MATCH($D110,'6. Patients'!$JC$9:$KZ$9,0),ROWS('6. Patients'!EB$10:EB$107))),0)+
IFERROR(SUMPRODUCT('6. Patients'!CO$10:CO$107,OFFSET('6. Patients'!$LA$9,1,MATCH($D110,'6. Patients'!$LB$9:$LU$9,0),ROWS('6. Patients'!EB$10:EB$107))),0)+
IFERROR(SUMPRODUCT('6. Patients'!CO$10:CO$107,OFFSET('6. Patients'!$LV$9,1,MATCH($D110,'6. Patients'!$LW$9:$NT$9,0),ROWS('6. Patients'!EB$10:EB$107))),0)+
IFERROR(SUMPRODUCT('6. Patients'!CO$10:CO$107,OFFSET('6. Patients'!$NU$9,1,MATCH($D110,'6. Patients'!$NV$9:$OO$9,0),ROWS('6. Patients'!EB$10:EB$107))),0),
IFERROR(SUMPRODUCT('6. Patients'!CO$10:CO$107,OFFSET('6. Patients'!$OP$9,1,MATCH($D110,'6. Patients'!$OQ$9:$QN$9,0),ROWS('6. Patients'!EB$10:EB$107))),0)+
IFERROR(SUMPRODUCT('6. Patients'!CO$10:CO$107,OFFSET('6. Patients'!$QO$9,1,MATCH($D110,'6. Patients'!$QP$9:$RI$9,0),ROWS('6. Patients'!EB$10:EB$107))),0)+
IFERROR(SUMPRODUCT('6. Patients'!CO$10:CO$107,OFFSET('6. Patients'!$RJ$9,1,MATCH($D110,'6. Patients'!$RK$9:$TH$9,0),ROWS('6. Patients'!EB$10:EB$107))),0)+
IFERROR(SUMPRODUCT('6. Patients'!CO$10:CO$107,OFFSET('6. Patients'!$TI$9,1,MATCH($D110,'6. Patients'!$TJ$9:$UC$9,0),ROWS('6. Patients'!EB$10:EB$107))),0))+
IFERROR(VLOOKUP($D110,$H$116:$L$146,COLUMNS($H$115:$J$115)-1+V$7,0)*$E110*$F110*'1. General Inputs'!$J$25,0),0),0)</f>
        <v>0</v>
      </c>
      <c r="W110" s="775">
        <f ca="1">ROUNDUP(IFERROR($F110*$E110*CHOOSE(W$7,
IFERROR(SUMPRODUCT('6. Patients'!CP$10:CP$107,OFFSET('6. Patients'!$DN$9,1,MATCH($D110,'6. Patients'!$DO$9:$FL$9,0),ROWS('6. Patients'!EC$10:EC$107))),0)+
IFERROR(SUMPRODUCT('6. Patients'!CP$10:CP$107,OFFSET('6. Patients'!$FM$9,1,MATCH($D110,'6. Patients'!$FN$9:$GG$9,0),ROWS('6. Patients'!EC$10:EC$107))),0)+
IFERROR(SUMPRODUCT('6. Patients'!CP$10:CP$107,OFFSET('6. Patients'!$GH$9,1,MATCH($D110,'6. Patients'!$GI$9:$IF$9,0),ROWS('6. Patients'!EC$10:EC$107))),0)+
IFERROR(SUMPRODUCT('6. Patients'!CP$10:CP$107,OFFSET('6. Patients'!$IG$9,1,MATCH($D110,'6. Patients'!$IH$9:$JA$9,0),ROWS('6. Patients'!EC$10:EC$107))),0),
IFERROR(SUMPRODUCT('6. Patients'!CP$10:CP$107,OFFSET('6. Patients'!$JB$9,1,MATCH($D110,'6. Patients'!$JC$9:$KZ$9,0),ROWS('6. Patients'!EC$10:EC$107))),0)+
IFERROR(SUMPRODUCT('6. Patients'!CP$10:CP$107,OFFSET('6. Patients'!$LA$9,1,MATCH($D110,'6. Patients'!$LB$9:$LU$9,0),ROWS('6. Patients'!EC$10:EC$107))),0)+
IFERROR(SUMPRODUCT('6. Patients'!CP$10:CP$107,OFFSET('6. Patients'!$LV$9,1,MATCH($D110,'6. Patients'!$LW$9:$NT$9,0),ROWS('6. Patients'!EC$10:EC$107))),0)+
IFERROR(SUMPRODUCT('6. Patients'!CP$10:CP$107,OFFSET('6. Patients'!$NU$9,1,MATCH($D110,'6. Patients'!$NV$9:$OO$9,0),ROWS('6. Patients'!EC$10:EC$107))),0),
IFERROR(SUMPRODUCT('6. Patients'!CP$10:CP$107,OFFSET('6. Patients'!$OP$9,1,MATCH($D110,'6. Patients'!$OQ$9:$QN$9,0),ROWS('6. Patients'!EC$10:EC$107))),0)+
IFERROR(SUMPRODUCT('6. Patients'!CP$10:CP$107,OFFSET('6. Patients'!$QO$9,1,MATCH($D110,'6. Patients'!$QP$9:$RI$9,0),ROWS('6. Patients'!EC$10:EC$107))),0)+
IFERROR(SUMPRODUCT('6. Patients'!CP$10:CP$107,OFFSET('6. Patients'!$RJ$9,1,MATCH($D110,'6. Patients'!$RK$9:$TH$9,0),ROWS('6. Patients'!EC$10:EC$107))),0)+
IFERROR(SUMPRODUCT('6. Patients'!CP$10:CP$107,OFFSET('6. Patients'!$TI$9,1,MATCH($D110,'6. Patients'!$TJ$9:$UC$9,0),ROWS('6. Patients'!EC$10:EC$107))),0))+
IFERROR(VLOOKUP($D110,$H$116:$L$146,COLUMNS($H$115:$J$115)-1+W$7,0)*$E110*$F110*'1. General Inputs'!$J$25,0),0),0)</f>
        <v>0</v>
      </c>
      <c r="X110" s="775">
        <f ca="1">ROUNDUP(IFERROR($F110*$E110*CHOOSE(X$7,
IFERROR(SUMPRODUCT('6. Patients'!CQ$10:CQ$107,OFFSET('6. Patients'!$DN$9,1,MATCH($D110,'6. Patients'!$DO$9:$FL$9,0),ROWS('6. Patients'!ED$10:ED$107))),0)+
IFERROR(SUMPRODUCT('6. Patients'!CQ$10:CQ$107,OFFSET('6. Patients'!$FM$9,1,MATCH($D110,'6. Patients'!$FN$9:$GG$9,0),ROWS('6. Patients'!ED$10:ED$107))),0)+
IFERROR(SUMPRODUCT('6. Patients'!CQ$10:CQ$107,OFFSET('6. Patients'!$GH$9,1,MATCH($D110,'6. Patients'!$GI$9:$IF$9,0),ROWS('6. Patients'!ED$10:ED$107))),0)+
IFERROR(SUMPRODUCT('6. Patients'!CQ$10:CQ$107,OFFSET('6. Patients'!$IG$9,1,MATCH($D110,'6. Patients'!$IH$9:$JA$9,0),ROWS('6. Patients'!ED$10:ED$107))),0),
IFERROR(SUMPRODUCT('6. Patients'!CQ$10:CQ$107,OFFSET('6. Patients'!$JB$9,1,MATCH($D110,'6. Patients'!$JC$9:$KZ$9,0),ROWS('6. Patients'!ED$10:ED$107))),0)+
IFERROR(SUMPRODUCT('6. Patients'!CQ$10:CQ$107,OFFSET('6. Patients'!$LA$9,1,MATCH($D110,'6. Patients'!$LB$9:$LU$9,0),ROWS('6. Patients'!ED$10:ED$107))),0)+
IFERROR(SUMPRODUCT('6. Patients'!CQ$10:CQ$107,OFFSET('6. Patients'!$LV$9,1,MATCH($D110,'6. Patients'!$LW$9:$NT$9,0),ROWS('6. Patients'!ED$10:ED$107))),0)+
IFERROR(SUMPRODUCT('6. Patients'!CQ$10:CQ$107,OFFSET('6. Patients'!$NU$9,1,MATCH($D110,'6. Patients'!$NV$9:$OO$9,0),ROWS('6. Patients'!ED$10:ED$107))),0),
IFERROR(SUMPRODUCT('6. Patients'!CQ$10:CQ$107,OFFSET('6. Patients'!$OP$9,1,MATCH($D110,'6. Patients'!$OQ$9:$QN$9,0),ROWS('6. Patients'!ED$10:ED$107))),0)+
IFERROR(SUMPRODUCT('6. Patients'!CQ$10:CQ$107,OFFSET('6. Patients'!$QO$9,1,MATCH($D110,'6. Patients'!$QP$9:$RI$9,0),ROWS('6. Patients'!ED$10:ED$107))),0)+
IFERROR(SUMPRODUCT('6. Patients'!CQ$10:CQ$107,OFFSET('6. Patients'!$RJ$9,1,MATCH($D110,'6. Patients'!$RK$9:$TH$9,0),ROWS('6. Patients'!ED$10:ED$107))),0)+
IFERROR(SUMPRODUCT('6. Patients'!CQ$10:CQ$107,OFFSET('6. Patients'!$TI$9,1,MATCH($D110,'6. Patients'!$TJ$9:$UC$9,0),ROWS('6. Patients'!ED$10:ED$107))),0))+
IFERROR(VLOOKUP($D110,$H$116:$L$146,COLUMNS($H$115:$J$115)-1+X$7,0)*$E110*$F110*'1. General Inputs'!$J$25,0),0),0)</f>
        <v>0</v>
      </c>
      <c r="Y110" s="775">
        <f ca="1">ROUNDUP(IFERROR($F110*$E110*CHOOSE(Y$7,
IFERROR(SUMPRODUCT('6. Patients'!CR$10:CR$107,OFFSET('6. Patients'!$DN$9,1,MATCH($D110,'6. Patients'!$DO$9:$FL$9,0),ROWS('6. Patients'!EE$10:EE$107))),0)+
IFERROR(SUMPRODUCT('6. Patients'!CR$10:CR$107,OFFSET('6. Patients'!$FM$9,1,MATCH($D110,'6. Patients'!$FN$9:$GG$9,0),ROWS('6. Patients'!EE$10:EE$107))),0)+
IFERROR(SUMPRODUCT('6. Patients'!CR$10:CR$107,OFFSET('6. Patients'!$GH$9,1,MATCH($D110,'6. Patients'!$GI$9:$IF$9,0),ROWS('6. Patients'!EE$10:EE$107))),0)+
IFERROR(SUMPRODUCT('6. Patients'!CR$10:CR$107,OFFSET('6. Patients'!$IG$9,1,MATCH($D110,'6. Patients'!$IH$9:$JA$9,0),ROWS('6. Patients'!EE$10:EE$107))),0),
IFERROR(SUMPRODUCT('6. Patients'!CR$10:CR$107,OFFSET('6. Patients'!$JB$9,1,MATCH($D110,'6. Patients'!$JC$9:$KZ$9,0),ROWS('6. Patients'!EE$10:EE$107))),0)+
IFERROR(SUMPRODUCT('6. Patients'!CR$10:CR$107,OFFSET('6. Patients'!$LA$9,1,MATCH($D110,'6. Patients'!$LB$9:$LU$9,0),ROWS('6. Patients'!EE$10:EE$107))),0)+
IFERROR(SUMPRODUCT('6. Patients'!CR$10:CR$107,OFFSET('6. Patients'!$LV$9,1,MATCH($D110,'6. Patients'!$LW$9:$NT$9,0),ROWS('6. Patients'!EE$10:EE$107))),0)+
IFERROR(SUMPRODUCT('6. Patients'!CR$10:CR$107,OFFSET('6. Patients'!$NU$9,1,MATCH($D110,'6. Patients'!$NV$9:$OO$9,0),ROWS('6. Patients'!EE$10:EE$107))),0),
IFERROR(SUMPRODUCT('6. Patients'!CR$10:CR$107,OFFSET('6. Patients'!$OP$9,1,MATCH($D110,'6. Patients'!$OQ$9:$QN$9,0),ROWS('6. Patients'!EE$10:EE$107))),0)+
IFERROR(SUMPRODUCT('6. Patients'!CR$10:CR$107,OFFSET('6. Patients'!$QO$9,1,MATCH($D110,'6. Patients'!$QP$9:$RI$9,0),ROWS('6. Patients'!EE$10:EE$107))),0)+
IFERROR(SUMPRODUCT('6. Patients'!CR$10:CR$107,OFFSET('6. Patients'!$RJ$9,1,MATCH($D110,'6. Patients'!$RK$9:$TH$9,0),ROWS('6. Patients'!EE$10:EE$107))),0)+
IFERROR(SUMPRODUCT('6. Patients'!CR$10:CR$107,OFFSET('6. Patients'!$TI$9,1,MATCH($D110,'6. Patients'!$TJ$9:$UC$9,0),ROWS('6. Patients'!EE$10:EE$107))),0))+
IFERROR(VLOOKUP($D110,$H$116:$L$146,COLUMNS($H$115:$J$115)-1+Y$7,0)*$E110*$F110*'1. General Inputs'!$J$25,0),0),0)</f>
        <v>0</v>
      </c>
      <c r="Z110" s="775">
        <f ca="1">ROUNDUP(IFERROR($F110*$E110*CHOOSE(Z$7,
IFERROR(SUMPRODUCT('6. Patients'!CS$10:CS$107,OFFSET('6. Patients'!$DN$9,1,MATCH($D110,'6. Patients'!$DO$9:$FL$9,0),ROWS('6. Patients'!EF$10:EF$107))),0)+
IFERROR(SUMPRODUCT('6. Patients'!CS$10:CS$107,OFFSET('6. Patients'!$FM$9,1,MATCH($D110,'6. Patients'!$FN$9:$GG$9,0),ROWS('6. Patients'!EF$10:EF$107))),0)+
IFERROR(SUMPRODUCT('6. Patients'!CS$10:CS$107,OFFSET('6. Patients'!$GH$9,1,MATCH($D110,'6. Patients'!$GI$9:$IF$9,0),ROWS('6. Patients'!EF$10:EF$107))),0)+
IFERROR(SUMPRODUCT('6. Patients'!CS$10:CS$107,OFFSET('6. Patients'!$IG$9,1,MATCH($D110,'6. Patients'!$IH$9:$JA$9,0),ROWS('6. Patients'!EF$10:EF$107))),0),
IFERROR(SUMPRODUCT('6. Patients'!CS$10:CS$107,OFFSET('6. Patients'!$JB$9,1,MATCH($D110,'6. Patients'!$JC$9:$KZ$9,0),ROWS('6. Patients'!EF$10:EF$107))),0)+
IFERROR(SUMPRODUCT('6. Patients'!CS$10:CS$107,OFFSET('6. Patients'!$LA$9,1,MATCH($D110,'6. Patients'!$LB$9:$LU$9,0),ROWS('6. Patients'!EF$10:EF$107))),0)+
IFERROR(SUMPRODUCT('6. Patients'!CS$10:CS$107,OFFSET('6. Patients'!$LV$9,1,MATCH($D110,'6. Patients'!$LW$9:$NT$9,0),ROWS('6. Patients'!EF$10:EF$107))),0)+
IFERROR(SUMPRODUCT('6. Patients'!CS$10:CS$107,OFFSET('6. Patients'!$NU$9,1,MATCH($D110,'6. Patients'!$NV$9:$OO$9,0),ROWS('6. Patients'!EF$10:EF$107))),0),
IFERROR(SUMPRODUCT('6. Patients'!CS$10:CS$107,OFFSET('6. Patients'!$OP$9,1,MATCH($D110,'6. Patients'!$OQ$9:$QN$9,0),ROWS('6. Patients'!EF$10:EF$107))),0)+
IFERROR(SUMPRODUCT('6. Patients'!CS$10:CS$107,OFFSET('6. Patients'!$QO$9,1,MATCH($D110,'6. Patients'!$QP$9:$RI$9,0),ROWS('6. Patients'!EF$10:EF$107))),0)+
IFERROR(SUMPRODUCT('6. Patients'!CS$10:CS$107,OFFSET('6. Patients'!$RJ$9,1,MATCH($D110,'6. Patients'!$RK$9:$TH$9,0),ROWS('6. Patients'!EF$10:EF$107))),0)+
IFERROR(SUMPRODUCT('6. Patients'!CS$10:CS$107,OFFSET('6. Patients'!$TI$9,1,MATCH($D110,'6. Patients'!$TJ$9:$UC$9,0),ROWS('6. Patients'!EF$10:EF$107))),0))+
IFERROR(VLOOKUP($D110,$H$116:$L$146,COLUMNS($H$115:$J$115)-1+Z$7,0)*$E110*$F110*'1. General Inputs'!$J$25,0),0),0)</f>
        <v>0</v>
      </c>
      <c r="AA110" s="775">
        <f ca="1">ROUNDUP(IFERROR($F110*$E110*CHOOSE(AA$7,
IFERROR(SUMPRODUCT('6. Patients'!CT$10:CT$107,OFFSET('6. Patients'!$DN$9,1,MATCH($D110,'6. Patients'!$DO$9:$FL$9,0),ROWS('6. Patients'!EG$10:EG$107))),0)+
IFERROR(SUMPRODUCT('6. Patients'!CT$10:CT$107,OFFSET('6. Patients'!$FM$9,1,MATCH($D110,'6. Patients'!$FN$9:$GG$9,0),ROWS('6. Patients'!EG$10:EG$107))),0)+
IFERROR(SUMPRODUCT('6. Patients'!CT$10:CT$107,OFFSET('6. Patients'!$GH$9,1,MATCH($D110,'6. Patients'!$GI$9:$IF$9,0),ROWS('6. Patients'!EG$10:EG$107))),0)+
IFERROR(SUMPRODUCT('6. Patients'!CT$10:CT$107,OFFSET('6. Patients'!$IG$9,1,MATCH($D110,'6. Patients'!$IH$9:$JA$9,0),ROWS('6. Patients'!EG$10:EG$107))),0),
IFERROR(SUMPRODUCT('6. Patients'!CT$10:CT$107,OFFSET('6. Patients'!$JB$9,1,MATCH($D110,'6. Patients'!$JC$9:$KZ$9,0),ROWS('6. Patients'!EG$10:EG$107))),0)+
IFERROR(SUMPRODUCT('6. Patients'!CT$10:CT$107,OFFSET('6. Patients'!$LA$9,1,MATCH($D110,'6. Patients'!$LB$9:$LU$9,0),ROWS('6. Patients'!EG$10:EG$107))),0)+
IFERROR(SUMPRODUCT('6. Patients'!CT$10:CT$107,OFFSET('6. Patients'!$LV$9,1,MATCH($D110,'6. Patients'!$LW$9:$NT$9,0),ROWS('6. Patients'!EG$10:EG$107))),0)+
IFERROR(SUMPRODUCT('6. Patients'!CT$10:CT$107,OFFSET('6. Patients'!$NU$9,1,MATCH($D110,'6. Patients'!$NV$9:$OO$9,0),ROWS('6. Patients'!EG$10:EG$107))),0),
IFERROR(SUMPRODUCT('6. Patients'!CT$10:CT$107,OFFSET('6. Patients'!$OP$9,1,MATCH($D110,'6. Patients'!$OQ$9:$QN$9,0),ROWS('6. Patients'!EG$10:EG$107))),0)+
IFERROR(SUMPRODUCT('6. Patients'!CT$10:CT$107,OFFSET('6. Patients'!$QO$9,1,MATCH($D110,'6. Patients'!$QP$9:$RI$9,0),ROWS('6. Patients'!EG$10:EG$107))),0)+
IFERROR(SUMPRODUCT('6. Patients'!CT$10:CT$107,OFFSET('6. Patients'!$RJ$9,1,MATCH($D110,'6. Patients'!$RK$9:$TH$9,0),ROWS('6. Patients'!EG$10:EG$107))),0)+
IFERROR(SUMPRODUCT('6. Patients'!CT$10:CT$107,OFFSET('6. Patients'!$TI$9,1,MATCH($D110,'6. Patients'!$TJ$9:$UC$9,0),ROWS('6. Patients'!EG$10:EG$107))),0))+
IFERROR(VLOOKUP($D110,$H$116:$L$146,COLUMNS($H$115:$J$115)-1+AA$7,0)*$E110*$F110*'1. General Inputs'!$J$25,0),0),0)</f>
        <v>0</v>
      </c>
      <c r="AB110" s="775">
        <f ca="1">ROUNDUP(IFERROR($F110*$E110*CHOOSE(AB$7,
IFERROR(SUMPRODUCT('6. Patients'!CU$10:CU$107,OFFSET('6. Patients'!$DN$9,1,MATCH($D110,'6. Patients'!$DO$9:$FL$9,0),ROWS('6. Patients'!EH$10:EH$107))),0)+
IFERROR(SUMPRODUCT('6. Patients'!CU$10:CU$107,OFFSET('6. Patients'!$FM$9,1,MATCH($D110,'6. Patients'!$FN$9:$GG$9,0),ROWS('6. Patients'!EH$10:EH$107))),0)+
IFERROR(SUMPRODUCT('6. Patients'!CU$10:CU$107,OFFSET('6. Patients'!$GH$9,1,MATCH($D110,'6. Patients'!$GI$9:$IF$9,0),ROWS('6. Patients'!EH$10:EH$107))),0)+
IFERROR(SUMPRODUCT('6. Patients'!CU$10:CU$107,OFFSET('6. Patients'!$IG$9,1,MATCH($D110,'6. Patients'!$IH$9:$JA$9,0),ROWS('6. Patients'!EH$10:EH$107))),0),
IFERROR(SUMPRODUCT('6. Patients'!CU$10:CU$107,OFFSET('6. Patients'!$JB$9,1,MATCH($D110,'6. Patients'!$JC$9:$KZ$9,0),ROWS('6. Patients'!EH$10:EH$107))),0)+
IFERROR(SUMPRODUCT('6. Patients'!CU$10:CU$107,OFFSET('6. Patients'!$LA$9,1,MATCH($D110,'6. Patients'!$LB$9:$LU$9,0),ROWS('6. Patients'!EH$10:EH$107))),0)+
IFERROR(SUMPRODUCT('6. Patients'!CU$10:CU$107,OFFSET('6. Patients'!$LV$9,1,MATCH($D110,'6. Patients'!$LW$9:$NT$9,0),ROWS('6. Patients'!EH$10:EH$107))),0)+
IFERROR(SUMPRODUCT('6. Patients'!CU$10:CU$107,OFFSET('6. Patients'!$NU$9,1,MATCH($D110,'6. Patients'!$NV$9:$OO$9,0),ROWS('6. Patients'!EH$10:EH$107))),0),
IFERROR(SUMPRODUCT('6. Patients'!CU$10:CU$107,OFFSET('6. Patients'!$OP$9,1,MATCH($D110,'6. Patients'!$OQ$9:$QN$9,0),ROWS('6. Patients'!EH$10:EH$107))),0)+
IFERROR(SUMPRODUCT('6. Patients'!CU$10:CU$107,OFFSET('6. Patients'!$QO$9,1,MATCH($D110,'6. Patients'!$QP$9:$RI$9,0),ROWS('6. Patients'!EH$10:EH$107))),0)+
IFERROR(SUMPRODUCT('6. Patients'!CU$10:CU$107,OFFSET('6. Patients'!$RJ$9,1,MATCH($D110,'6. Patients'!$RK$9:$TH$9,0),ROWS('6. Patients'!EH$10:EH$107))),0)+
IFERROR(SUMPRODUCT('6. Patients'!CU$10:CU$107,OFFSET('6. Patients'!$TI$9,1,MATCH($D110,'6. Patients'!$TJ$9:$UC$9,0),ROWS('6. Patients'!EH$10:EH$107))),0))+
IFERROR(VLOOKUP($D110,$H$116:$L$146,COLUMNS($H$115:$J$115)-1+AB$7,0)*$E110*$F110*'1. General Inputs'!$J$25,0),0),0)</f>
        <v>0</v>
      </c>
      <c r="AC110" s="775">
        <f ca="1">ROUNDUP(IFERROR($F110*$E110*CHOOSE(AC$7,
IFERROR(SUMPRODUCT('6. Patients'!CV$10:CV$107,OFFSET('6. Patients'!$DN$9,1,MATCH($D110,'6. Patients'!$DO$9:$FL$9,0),ROWS('6. Patients'!EI$10:EI$107))),0)+
IFERROR(SUMPRODUCT('6. Patients'!CV$10:CV$107,OFFSET('6. Patients'!$FM$9,1,MATCH($D110,'6. Patients'!$FN$9:$GG$9,0),ROWS('6. Patients'!EI$10:EI$107))),0)+
IFERROR(SUMPRODUCT('6. Patients'!CV$10:CV$107,OFFSET('6. Patients'!$GH$9,1,MATCH($D110,'6. Patients'!$GI$9:$IF$9,0),ROWS('6. Patients'!EI$10:EI$107))),0)+
IFERROR(SUMPRODUCT('6. Patients'!CV$10:CV$107,OFFSET('6. Patients'!$IG$9,1,MATCH($D110,'6. Patients'!$IH$9:$JA$9,0),ROWS('6. Patients'!EI$10:EI$107))),0),
IFERROR(SUMPRODUCT('6. Patients'!CV$10:CV$107,OFFSET('6. Patients'!$JB$9,1,MATCH($D110,'6. Patients'!$JC$9:$KZ$9,0),ROWS('6. Patients'!EI$10:EI$107))),0)+
IFERROR(SUMPRODUCT('6. Patients'!CV$10:CV$107,OFFSET('6. Patients'!$LA$9,1,MATCH($D110,'6. Patients'!$LB$9:$LU$9,0),ROWS('6. Patients'!EI$10:EI$107))),0)+
IFERROR(SUMPRODUCT('6. Patients'!CV$10:CV$107,OFFSET('6. Patients'!$LV$9,1,MATCH($D110,'6. Patients'!$LW$9:$NT$9,0),ROWS('6. Patients'!EI$10:EI$107))),0)+
IFERROR(SUMPRODUCT('6. Patients'!CV$10:CV$107,OFFSET('6. Patients'!$NU$9,1,MATCH($D110,'6. Patients'!$NV$9:$OO$9,0),ROWS('6. Patients'!EI$10:EI$107))),0),
IFERROR(SUMPRODUCT('6. Patients'!CV$10:CV$107,OFFSET('6. Patients'!$OP$9,1,MATCH($D110,'6. Patients'!$OQ$9:$QN$9,0),ROWS('6. Patients'!EI$10:EI$107))),0)+
IFERROR(SUMPRODUCT('6. Patients'!CV$10:CV$107,OFFSET('6. Patients'!$QO$9,1,MATCH($D110,'6. Patients'!$QP$9:$RI$9,0),ROWS('6. Patients'!EI$10:EI$107))),0)+
IFERROR(SUMPRODUCT('6. Patients'!CV$10:CV$107,OFFSET('6. Patients'!$RJ$9,1,MATCH($D110,'6. Patients'!$RK$9:$TH$9,0),ROWS('6. Patients'!EI$10:EI$107))),0)+
IFERROR(SUMPRODUCT('6. Patients'!CV$10:CV$107,OFFSET('6. Patients'!$TI$9,1,MATCH($D110,'6. Patients'!$TJ$9:$UC$9,0),ROWS('6. Patients'!EI$10:EI$107))),0))+
IFERROR(VLOOKUP($D110,$H$116:$L$146,COLUMNS($H$115:$J$115)-1+AC$7,0)*$E110*$F110*'1. General Inputs'!$J$25,0),0),0)</f>
        <v>0</v>
      </c>
      <c r="AD110" s="775">
        <f ca="1">ROUNDUP(IFERROR($F110*$E110*CHOOSE(AD$7,
IFERROR(SUMPRODUCT('6. Patients'!CW$10:CW$107,OFFSET('6. Patients'!$DN$9,1,MATCH($D110,'6. Patients'!$DO$9:$FL$9,0),ROWS('6. Patients'!EJ$10:EJ$107))),0)+
IFERROR(SUMPRODUCT('6. Patients'!CW$10:CW$107,OFFSET('6. Patients'!$FM$9,1,MATCH($D110,'6. Patients'!$FN$9:$GG$9,0),ROWS('6. Patients'!EJ$10:EJ$107))),0)+
IFERROR(SUMPRODUCT('6. Patients'!CW$10:CW$107,OFFSET('6. Patients'!$GH$9,1,MATCH($D110,'6. Patients'!$GI$9:$IF$9,0),ROWS('6. Patients'!EJ$10:EJ$107))),0)+
IFERROR(SUMPRODUCT('6. Patients'!CW$10:CW$107,OFFSET('6. Patients'!$IG$9,1,MATCH($D110,'6. Patients'!$IH$9:$JA$9,0),ROWS('6. Patients'!EJ$10:EJ$107))),0),
IFERROR(SUMPRODUCT('6. Patients'!CW$10:CW$107,OFFSET('6. Patients'!$JB$9,1,MATCH($D110,'6. Patients'!$JC$9:$KZ$9,0),ROWS('6. Patients'!EJ$10:EJ$107))),0)+
IFERROR(SUMPRODUCT('6. Patients'!CW$10:CW$107,OFFSET('6. Patients'!$LA$9,1,MATCH($D110,'6. Patients'!$LB$9:$LU$9,0),ROWS('6. Patients'!EJ$10:EJ$107))),0)+
IFERROR(SUMPRODUCT('6. Patients'!CW$10:CW$107,OFFSET('6. Patients'!$LV$9,1,MATCH($D110,'6. Patients'!$LW$9:$NT$9,0),ROWS('6. Patients'!EJ$10:EJ$107))),0)+
IFERROR(SUMPRODUCT('6. Patients'!CW$10:CW$107,OFFSET('6. Patients'!$NU$9,1,MATCH($D110,'6. Patients'!$NV$9:$OO$9,0),ROWS('6. Patients'!EJ$10:EJ$107))),0),
IFERROR(SUMPRODUCT('6. Patients'!CW$10:CW$107,OFFSET('6. Patients'!$OP$9,1,MATCH($D110,'6. Patients'!$OQ$9:$QN$9,0),ROWS('6. Patients'!EJ$10:EJ$107))),0)+
IFERROR(SUMPRODUCT('6. Patients'!CW$10:CW$107,OFFSET('6. Patients'!$QO$9,1,MATCH($D110,'6. Patients'!$QP$9:$RI$9,0),ROWS('6. Patients'!EJ$10:EJ$107))),0)+
IFERROR(SUMPRODUCT('6. Patients'!CW$10:CW$107,OFFSET('6. Patients'!$RJ$9,1,MATCH($D110,'6. Patients'!$RK$9:$TH$9,0),ROWS('6. Patients'!EJ$10:EJ$107))),0)+
IFERROR(SUMPRODUCT('6. Patients'!CW$10:CW$107,OFFSET('6. Patients'!$TI$9,1,MATCH($D110,'6. Patients'!$TJ$9:$UC$9,0),ROWS('6. Patients'!EJ$10:EJ$107))),0))+
IFERROR(VLOOKUP($D110,$H$116:$L$146,COLUMNS($H$115:$J$115)-1+AD$7,0)*$E110*$F110*'1. General Inputs'!$J$25,0),0),0)</f>
        <v>0</v>
      </c>
      <c r="AE110" s="775">
        <f ca="1">ROUNDUP(IFERROR($F110*$E110*CHOOSE(AE$7,
IFERROR(SUMPRODUCT('6. Patients'!CX$10:CX$107,OFFSET('6. Patients'!$DN$9,1,MATCH($D110,'6. Patients'!$DO$9:$FL$9,0),ROWS('6. Patients'!EK$10:EK$107))),0)+
IFERROR(SUMPRODUCT('6. Patients'!CX$10:CX$107,OFFSET('6. Patients'!$FM$9,1,MATCH($D110,'6. Patients'!$FN$9:$GG$9,0),ROWS('6. Patients'!EK$10:EK$107))),0)+
IFERROR(SUMPRODUCT('6. Patients'!CX$10:CX$107,OFFSET('6. Patients'!$GH$9,1,MATCH($D110,'6. Patients'!$GI$9:$IF$9,0),ROWS('6. Patients'!EK$10:EK$107))),0)+
IFERROR(SUMPRODUCT('6. Patients'!CX$10:CX$107,OFFSET('6. Patients'!$IG$9,1,MATCH($D110,'6. Patients'!$IH$9:$JA$9,0),ROWS('6. Patients'!EK$10:EK$107))),0),
IFERROR(SUMPRODUCT('6. Patients'!CX$10:CX$107,OFFSET('6. Patients'!$JB$9,1,MATCH($D110,'6. Patients'!$JC$9:$KZ$9,0),ROWS('6. Patients'!EK$10:EK$107))),0)+
IFERROR(SUMPRODUCT('6. Patients'!CX$10:CX$107,OFFSET('6. Patients'!$LA$9,1,MATCH($D110,'6. Patients'!$LB$9:$LU$9,0),ROWS('6. Patients'!EK$10:EK$107))),0)+
IFERROR(SUMPRODUCT('6. Patients'!CX$10:CX$107,OFFSET('6. Patients'!$LV$9,1,MATCH($D110,'6. Patients'!$LW$9:$NT$9,0),ROWS('6. Patients'!EK$10:EK$107))),0)+
IFERROR(SUMPRODUCT('6. Patients'!CX$10:CX$107,OFFSET('6. Patients'!$NU$9,1,MATCH($D110,'6. Patients'!$NV$9:$OO$9,0),ROWS('6. Patients'!EK$10:EK$107))),0),
IFERROR(SUMPRODUCT('6. Patients'!CX$10:CX$107,OFFSET('6. Patients'!$OP$9,1,MATCH($D110,'6. Patients'!$OQ$9:$QN$9,0),ROWS('6. Patients'!EK$10:EK$107))),0)+
IFERROR(SUMPRODUCT('6. Patients'!CX$10:CX$107,OFFSET('6. Patients'!$QO$9,1,MATCH($D110,'6. Patients'!$QP$9:$RI$9,0),ROWS('6. Patients'!EK$10:EK$107))),0)+
IFERROR(SUMPRODUCT('6. Patients'!CX$10:CX$107,OFFSET('6. Patients'!$RJ$9,1,MATCH($D110,'6. Patients'!$RK$9:$TH$9,0),ROWS('6. Patients'!EK$10:EK$107))),0)+
IFERROR(SUMPRODUCT('6. Patients'!CX$10:CX$107,OFFSET('6. Patients'!$TI$9,1,MATCH($D110,'6. Patients'!$TJ$9:$UC$9,0),ROWS('6. Patients'!EK$10:EK$107))),0))+
IFERROR(VLOOKUP($D110,$H$116:$L$146,COLUMNS($H$115:$J$115)-1+AE$7,0)*$E110*$F110*'1. General Inputs'!$J$25,0),0),0)</f>
        <v>0</v>
      </c>
      <c r="AF110" s="775">
        <f ca="1">ROUNDUP(IFERROR($F110*$E110*CHOOSE(AF$7,
IFERROR(SUMPRODUCT('6. Patients'!CY$10:CY$107,OFFSET('6. Patients'!$DN$9,1,MATCH($D110,'6. Patients'!$DO$9:$FL$9,0),ROWS('6. Patients'!EL$10:EL$107))),0)+
IFERROR(SUMPRODUCT('6. Patients'!CY$10:CY$107,OFFSET('6. Patients'!$FM$9,1,MATCH($D110,'6. Patients'!$FN$9:$GG$9,0),ROWS('6. Patients'!EL$10:EL$107))),0)+
IFERROR(SUMPRODUCT('6. Patients'!CY$10:CY$107,OFFSET('6. Patients'!$GH$9,1,MATCH($D110,'6. Patients'!$GI$9:$IF$9,0),ROWS('6. Patients'!EL$10:EL$107))),0)+
IFERROR(SUMPRODUCT('6. Patients'!CY$10:CY$107,OFFSET('6. Patients'!$IG$9,1,MATCH($D110,'6. Patients'!$IH$9:$JA$9,0),ROWS('6. Patients'!EL$10:EL$107))),0),
IFERROR(SUMPRODUCT('6. Patients'!CY$10:CY$107,OFFSET('6. Patients'!$JB$9,1,MATCH($D110,'6. Patients'!$JC$9:$KZ$9,0),ROWS('6. Patients'!EL$10:EL$107))),0)+
IFERROR(SUMPRODUCT('6. Patients'!CY$10:CY$107,OFFSET('6. Patients'!$LA$9,1,MATCH($D110,'6. Patients'!$LB$9:$LU$9,0),ROWS('6. Patients'!EL$10:EL$107))),0)+
IFERROR(SUMPRODUCT('6. Patients'!CY$10:CY$107,OFFSET('6. Patients'!$LV$9,1,MATCH($D110,'6. Patients'!$LW$9:$NT$9,0),ROWS('6. Patients'!EL$10:EL$107))),0)+
IFERROR(SUMPRODUCT('6. Patients'!CY$10:CY$107,OFFSET('6. Patients'!$NU$9,1,MATCH($D110,'6. Patients'!$NV$9:$OO$9,0),ROWS('6. Patients'!EL$10:EL$107))),0),
IFERROR(SUMPRODUCT('6. Patients'!CY$10:CY$107,OFFSET('6. Patients'!$OP$9,1,MATCH($D110,'6. Patients'!$OQ$9:$QN$9,0),ROWS('6. Patients'!EL$10:EL$107))),0)+
IFERROR(SUMPRODUCT('6. Patients'!CY$10:CY$107,OFFSET('6. Patients'!$QO$9,1,MATCH($D110,'6. Patients'!$QP$9:$RI$9,0),ROWS('6. Patients'!EL$10:EL$107))),0)+
IFERROR(SUMPRODUCT('6. Patients'!CY$10:CY$107,OFFSET('6. Patients'!$RJ$9,1,MATCH($D110,'6. Patients'!$RK$9:$TH$9,0),ROWS('6. Patients'!EL$10:EL$107))),0)+
IFERROR(SUMPRODUCT('6. Patients'!CY$10:CY$107,OFFSET('6. Patients'!$TI$9,1,MATCH($D110,'6. Patients'!$TJ$9:$UC$9,0),ROWS('6. Patients'!EL$10:EL$107))),0))+
IFERROR(VLOOKUP($D110,$H$116:$L$146,COLUMNS($H$115:$J$115)-1+AF$7,0)*$E110*$F110*'1. General Inputs'!$J$25,0),0),0)</f>
        <v>0</v>
      </c>
      <c r="AG110" s="775">
        <f ca="1">ROUNDUP(IFERROR($F110*$E110*CHOOSE(AG$7,
IFERROR(SUMPRODUCT('6. Patients'!CZ$10:CZ$107,OFFSET('6. Patients'!$DN$9,1,MATCH($D110,'6. Patients'!$DO$9:$FL$9,0),ROWS('6. Patients'!EM$10:EM$107))),0)+
IFERROR(SUMPRODUCT('6. Patients'!CZ$10:CZ$107,OFFSET('6. Patients'!$FM$9,1,MATCH($D110,'6. Patients'!$FN$9:$GG$9,0),ROWS('6. Patients'!EM$10:EM$107))),0)+
IFERROR(SUMPRODUCT('6. Patients'!CZ$10:CZ$107,OFFSET('6. Patients'!$GH$9,1,MATCH($D110,'6. Patients'!$GI$9:$IF$9,0),ROWS('6. Patients'!EM$10:EM$107))),0)+
IFERROR(SUMPRODUCT('6. Patients'!CZ$10:CZ$107,OFFSET('6. Patients'!$IG$9,1,MATCH($D110,'6. Patients'!$IH$9:$JA$9,0),ROWS('6. Patients'!EM$10:EM$107))),0),
IFERROR(SUMPRODUCT('6. Patients'!CZ$10:CZ$107,OFFSET('6. Patients'!$JB$9,1,MATCH($D110,'6. Patients'!$JC$9:$KZ$9,0),ROWS('6. Patients'!EM$10:EM$107))),0)+
IFERROR(SUMPRODUCT('6. Patients'!CZ$10:CZ$107,OFFSET('6. Patients'!$LA$9,1,MATCH($D110,'6. Patients'!$LB$9:$LU$9,0),ROWS('6. Patients'!EM$10:EM$107))),0)+
IFERROR(SUMPRODUCT('6. Patients'!CZ$10:CZ$107,OFFSET('6. Patients'!$LV$9,1,MATCH($D110,'6. Patients'!$LW$9:$NT$9,0),ROWS('6. Patients'!EM$10:EM$107))),0)+
IFERROR(SUMPRODUCT('6. Patients'!CZ$10:CZ$107,OFFSET('6. Patients'!$NU$9,1,MATCH($D110,'6. Patients'!$NV$9:$OO$9,0),ROWS('6. Patients'!EM$10:EM$107))),0),
IFERROR(SUMPRODUCT('6. Patients'!CZ$10:CZ$107,OFFSET('6. Patients'!$OP$9,1,MATCH($D110,'6. Patients'!$OQ$9:$QN$9,0),ROWS('6. Patients'!EM$10:EM$107))),0)+
IFERROR(SUMPRODUCT('6. Patients'!CZ$10:CZ$107,OFFSET('6. Patients'!$QO$9,1,MATCH($D110,'6. Patients'!$QP$9:$RI$9,0),ROWS('6. Patients'!EM$10:EM$107))),0)+
IFERROR(SUMPRODUCT('6. Patients'!CZ$10:CZ$107,OFFSET('6. Patients'!$RJ$9,1,MATCH($D110,'6. Patients'!$RK$9:$TH$9,0),ROWS('6. Patients'!EM$10:EM$107))),0)+
IFERROR(SUMPRODUCT('6. Patients'!CZ$10:CZ$107,OFFSET('6. Patients'!$TI$9,1,MATCH($D110,'6. Patients'!$TJ$9:$UC$9,0),ROWS('6. Patients'!EM$10:EM$107))),0))+
IFERROR(VLOOKUP($D110,$H$116:$L$146,COLUMNS($H$115:$J$115)-1+AG$7,0)*$E110*$F110*'1. General Inputs'!$J$25,0),0),0)</f>
        <v>0</v>
      </c>
      <c r="AH110" s="775">
        <f ca="1">ROUNDUP(IFERROR($F110*$E110*CHOOSE(AH$7,
IFERROR(SUMPRODUCT('6. Patients'!DA$10:DA$107,OFFSET('6. Patients'!$DN$9,1,MATCH($D110,'6. Patients'!$DO$9:$FL$9,0),ROWS('6. Patients'!EN$10:EN$107))),0)+
IFERROR(SUMPRODUCT('6. Patients'!DA$10:DA$107,OFFSET('6. Patients'!$FM$9,1,MATCH($D110,'6. Patients'!$FN$9:$GG$9,0),ROWS('6. Patients'!EN$10:EN$107))),0)+
IFERROR(SUMPRODUCT('6. Patients'!DA$10:DA$107,OFFSET('6. Patients'!$GH$9,1,MATCH($D110,'6. Patients'!$GI$9:$IF$9,0),ROWS('6. Patients'!EN$10:EN$107))),0)+
IFERROR(SUMPRODUCT('6. Patients'!DA$10:DA$107,OFFSET('6. Patients'!$IG$9,1,MATCH($D110,'6. Patients'!$IH$9:$JA$9,0),ROWS('6. Patients'!EN$10:EN$107))),0),
IFERROR(SUMPRODUCT('6. Patients'!DA$10:DA$107,OFFSET('6. Patients'!$JB$9,1,MATCH($D110,'6. Patients'!$JC$9:$KZ$9,0),ROWS('6. Patients'!EN$10:EN$107))),0)+
IFERROR(SUMPRODUCT('6. Patients'!DA$10:DA$107,OFFSET('6. Patients'!$LA$9,1,MATCH($D110,'6. Patients'!$LB$9:$LU$9,0),ROWS('6. Patients'!EN$10:EN$107))),0)+
IFERROR(SUMPRODUCT('6. Patients'!DA$10:DA$107,OFFSET('6. Patients'!$LV$9,1,MATCH($D110,'6. Patients'!$LW$9:$NT$9,0),ROWS('6. Patients'!EN$10:EN$107))),0)+
IFERROR(SUMPRODUCT('6. Patients'!DA$10:DA$107,OFFSET('6. Patients'!$NU$9,1,MATCH($D110,'6. Patients'!$NV$9:$OO$9,0),ROWS('6. Patients'!EN$10:EN$107))),0),
IFERROR(SUMPRODUCT('6. Patients'!DA$10:DA$107,OFFSET('6. Patients'!$OP$9,1,MATCH($D110,'6. Patients'!$OQ$9:$QN$9,0),ROWS('6. Patients'!EN$10:EN$107))),0)+
IFERROR(SUMPRODUCT('6. Patients'!DA$10:DA$107,OFFSET('6. Patients'!$QO$9,1,MATCH($D110,'6. Patients'!$QP$9:$RI$9,0),ROWS('6. Patients'!EN$10:EN$107))),0)+
IFERROR(SUMPRODUCT('6. Patients'!DA$10:DA$107,OFFSET('6. Patients'!$RJ$9,1,MATCH($D110,'6. Patients'!$RK$9:$TH$9,0),ROWS('6. Patients'!EN$10:EN$107))),0)+
IFERROR(SUMPRODUCT('6. Patients'!DA$10:DA$107,OFFSET('6. Patients'!$TI$9,1,MATCH($D110,'6. Patients'!$TJ$9:$UC$9,0),ROWS('6. Patients'!EN$10:EN$107))),0))+
IFERROR(VLOOKUP($D110,$H$116:$L$146,COLUMNS($H$115:$J$115)-1+AH$7,0)*$E110*$F110*'1. General Inputs'!$J$25,0),0),0)</f>
        <v>0</v>
      </c>
      <c r="AI110" s="775">
        <f ca="1">ROUNDUP(IFERROR($F110*$E110*CHOOSE(AI$7,
IFERROR(SUMPRODUCT('6. Patients'!DB$10:DB$107,OFFSET('6. Patients'!$DN$9,1,MATCH($D110,'6. Patients'!$DO$9:$FL$9,0),ROWS('6. Patients'!EO$10:EO$107))),0)+
IFERROR(SUMPRODUCT('6. Patients'!DB$10:DB$107,OFFSET('6. Patients'!$FM$9,1,MATCH($D110,'6. Patients'!$FN$9:$GG$9,0),ROWS('6. Patients'!EO$10:EO$107))),0)+
IFERROR(SUMPRODUCT('6. Patients'!DB$10:DB$107,OFFSET('6. Patients'!$GH$9,1,MATCH($D110,'6. Patients'!$GI$9:$IF$9,0),ROWS('6. Patients'!EO$10:EO$107))),0)+
IFERROR(SUMPRODUCT('6. Patients'!DB$10:DB$107,OFFSET('6. Patients'!$IG$9,1,MATCH($D110,'6. Patients'!$IH$9:$JA$9,0),ROWS('6. Patients'!EO$10:EO$107))),0),
IFERROR(SUMPRODUCT('6. Patients'!DB$10:DB$107,OFFSET('6. Patients'!$JB$9,1,MATCH($D110,'6. Patients'!$JC$9:$KZ$9,0),ROWS('6. Patients'!EO$10:EO$107))),0)+
IFERROR(SUMPRODUCT('6. Patients'!DB$10:DB$107,OFFSET('6. Patients'!$LA$9,1,MATCH($D110,'6. Patients'!$LB$9:$LU$9,0),ROWS('6. Patients'!EO$10:EO$107))),0)+
IFERROR(SUMPRODUCT('6. Patients'!DB$10:DB$107,OFFSET('6. Patients'!$LV$9,1,MATCH($D110,'6. Patients'!$LW$9:$NT$9,0),ROWS('6. Patients'!EO$10:EO$107))),0)+
IFERROR(SUMPRODUCT('6. Patients'!DB$10:DB$107,OFFSET('6. Patients'!$NU$9,1,MATCH($D110,'6. Patients'!$NV$9:$OO$9,0),ROWS('6. Patients'!EO$10:EO$107))),0),
IFERROR(SUMPRODUCT('6. Patients'!DB$10:DB$107,OFFSET('6. Patients'!$OP$9,1,MATCH($D110,'6. Patients'!$OQ$9:$QN$9,0),ROWS('6. Patients'!EO$10:EO$107))),0)+
IFERROR(SUMPRODUCT('6. Patients'!DB$10:DB$107,OFFSET('6. Patients'!$QO$9,1,MATCH($D110,'6. Patients'!$QP$9:$RI$9,0),ROWS('6. Patients'!EO$10:EO$107))),0)+
IFERROR(SUMPRODUCT('6. Patients'!DB$10:DB$107,OFFSET('6. Patients'!$RJ$9,1,MATCH($D110,'6. Patients'!$RK$9:$TH$9,0),ROWS('6. Patients'!EO$10:EO$107))),0)+
IFERROR(SUMPRODUCT('6. Patients'!DB$10:DB$107,OFFSET('6. Patients'!$TI$9,1,MATCH($D110,'6. Patients'!$TJ$9:$UC$9,0),ROWS('6. Patients'!EO$10:EO$107))),0))+
IFERROR(VLOOKUP($D110,$H$116:$L$146,COLUMNS($H$115:$J$115)-1+AI$7,0)*$E110*$F110*'1. General Inputs'!$J$25,0),0),0)</f>
        <v>0</v>
      </c>
      <c r="AJ110" s="775">
        <f ca="1">ROUNDUP(IFERROR($F110*$E110*CHOOSE(AJ$7,
IFERROR(SUMPRODUCT('6. Patients'!DC$10:DC$107,OFFSET('6. Patients'!$DN$9,1,MATCH($D110,'6. Patients'!$DO$9:$FL$9,0),ROWS('6. Patients'!EP$10:EP$107))),0)+
IFERROR(SUMPRODUCT('6. Patients'!DC$10:DC$107,OFFSET('6. Patients'!$FM$9,1,MATCH($D110,'6. Patients'!$FN$9:$GG$9,0),ROWS('6. Patients'!EP$10:EP$107))),0)+
IFERROR(SUMPRODUCT('6. Patients'!DC$10:DC$107,OFFSET('6. Patients'!$GH$9,1,MATCH($D110,'6. Patients'!$GI$9:$IF$9,0),ROWS('6. Patients'!EP$10:EP$107))),0)+
IFERROR(SUMPRODUCT('6. Patients'!DC$10:DC$107,OFFSET('6. Patients'!$IG$9,1,MATCH($D110,'6. Patients'!$IH$9:$JA$9,0),ROWS('6. Patients'!EP$10:EP$107))),0),
IFERROR(SUMPRODUCT('6. Patients'!DC$10:DC$107,OFFSET('6. Patients'!$JB$9,1,MATCH($D110,'6. Patients'!$JC$9:$KZ$9,0),ROWS('6. Patients'!EP$10:EP$107))),0)+
IFERROR(SUMPRODUCT('6. Patients'!DC$10:DC$107,OFFSET('6. Patients'!$LA$9,1,MATCH($D110,'6. Patients'!$LB$9:$LU$9,0),ROWS('6. Patients'!EP$10:EP$107))),0)+
IFERROR(SUMPRODUCT('6. Patients'!DC$10:DC$107,OFFSET('6. Patients'!$LV$9,1,MATCH($D110,'6. Patients'!$LW$9:$NT$9,0),ROWS('6. Patients'!EP$10:EP$107))),0)+
IFERROR(SUMPRODUCT('6. Patients'!DC$10:DC$107,OFFSET('6. Patients'!$NU$9,1,MATCH($D110,'6. Patients'!$NV$9:$OO$9,0),ROWS('6. Patients'!EP$10:EP$107))),0),
IFERROR(SUMPRODUCT('6. Patients'!DC$10:DC$107,OFFSET('6. Patients'!$OP$9,1,MATCH($D110,'6. Patients'!$OQ$9:$QN$9,0),ROWS('6. Patients'!EP$10:EP$107))),0)+
IFERROR(SUMPRODUCT('6. Patients'!DC$10:DC$107,OFFSET('6. Patients'!$QO$9,1,MATCH($D110,'6. Patients'!$QP$9:$RI$9,0),ROWS('6. Patients'!EP$10:EP$107))),0)+
IFERROR(SUMPRODUCT('6. Patients'!DC$10:DC$107,OFFSET('6. Patients'!$RJ$9,1,MATCH($D110,'6. Patients'!$RK$9:$TH$9,0),ROWS('6. Patients'!EP$10:EP$107))),0)+
IFERROR(SUMPRODUCT('6. Patients'!DC$10:DC$107,OFFSET('6. Patients'!$TI$9,1,MATCH($D110,'6. Patients'!$TJ$9:$UC$9,0),ROWS('6. Patients'!EP$10:EP$107))),0))+
IFERROR(VLOOKUP($D110,$H$116:$L$146,COLUMNS($H$115:$J$115)-1+AJ$7,0)*$E110*$F110*'1. General Inputs'!$J$25,0),0),0)</f>
        <v>0</v>
      </c>
      <c r="AK110" s="775">
        <f ca="1">ROUNDUP(IFERROR($F110*$E110*CHOOSE(AK$7,
IFERROR(SUMPRODUCT('6. Patients'!DD$10:DD$107,OFFSET('6. Patients'!$DN$9,1,MATCH($D110,'6. Patients'!$DO$9:$FL$9,0),ROWS('6. Patients'!EQ$10:EQ$107))),0)+
IFERROR(SUMPRODUCT('6. Patients'!DD$10:DD$107,OFFSET('6. Patients'!$FM$9,1,MATCH($D110,'6. Patients'!$FN$9:$GG$9,0),ROWS('6. Patients'!EQ$10:EQ$107))),0)+
IFERROR(SUMPRODUCT('6. Patients'!DD$10:DD$107,OFFSET('6. Patients'!$GH$9,1,MATCH($D110,'6. Patients'!$GI$9:$IF$9,0),ROWS('6. Patients'!EQ$10:EQ$107))),0)+
IFERROR(SUMPRODUCT('6. Patients'!DD$10:DD$107,OFFSET('6. Patients'!$IG$9,1,MATCH($D110,'6. Patients'!$IH$9:$JA$9,0),ROWS('6. Patients'!EQ$10:EQ$107))),0),
IFERROR(SUMPRODUCT('6. Patients'!DD$10:DD$107,OFFSET('6. Patients'!$JB$9,1,MATCH($D110,'6. Patients'!$JC$9:$KZ$9,0),ROWS('6. Patients'!EQ$10:EQ$107))),0)+
IFERROR(SUMPRODUCT('6. Patients'!DD$10:DD$107,OFFSET('6. Patients'!$LA$9,1,MATCH($D110,'6. Patients'!$LB$9:$LU$9,0),ROWS('6. Patients'!EQ$10:EQ$107))),0)+
IFERROR(SUMPRODUCT('6. Patients'!DD$10:DD$107,OFFSET('6. Patients'!$LV$9,1,MATCH($D110,'6. Patients'!$LW$9:$NT$9,0),ROWS('6. Patients'!EQ$10:EQ$107))),0)+
IFERROR(SUMPRODUCT('6. Patients'!DD$10:DD$107,OFFSET('6. Patients'!$NU$9,1,MATCH($D110,'6. Patients'!$NV$9:$OO$9,0),ROWS('6. Patients'!EQ$10:EQ$107))),0),
IFERROR(SUMPRODUCT('6. Patients'!DD$10:DD$107,OFFSET('6. Patients'!$OP$9,1,MATCH($D110,'6. Patients'!$OQ$9:$QN$9,0),ROWS('6. Patients'!EQ$10:EQ$107))),0)+
IFERROR(SUMPRODUCT('6. Patients'!DD$10:DD$107,OFFSET('6. Patients'!$QO$9,1,MATCH($D110,'6. Patients'!$QP$9:$RI$9,0),ROWS('6. Patients'!EQ$10:EQ$107))),0)+
IFERROR(SUMPRODUCT('6. Patients'!DD$10:DD$107,OFFSET('6. Patients'!$RJ$9,1,MATCH($D110,'6. Patients'!$RK$9:$TH$9,0),ROWS('6. Patients'!EQ$10:EQ$107))),0)+
IFERROR(SUMPRODUCT('6. Patients'!DD$10:DD$107,OFFSET('6. Patients'!$TI$9,1,MATCH($D110,'6. Patients'!$TJ$9:$UC$9,0),ROWS('6. Patients'!EQ$10:EQ$107))),0))+
IFERROR(VLOOKUP($D110,$H$116:$L$146,COLUMNS($H$115:$J$115)-1+AK$7,0)*$E110*$F110*'1. General Inputs'!$J$25,0),0),0)</f>
        <v>0</v>
      </c>
      <c r="AL110" s="775">
        <f ca="1">ROUNDUP(IFERROR($F110*$E110*CHOOSE(AL$7,
IFERROR(SUMPRODUCT('6. Patients'!DE$10:DE$107,OFFSET('6. Patients'!$DN$9,1,MATCH($D110,'6. Patients'!$DO$9:$FL$9,0),ROWS('6. Patients'!ER$10:ER$107))),0)+
IFERROR(SUMPRODUCT('6. Patients'!DE$10:DE$107,OFFSET('6. Patients'!$FM$9,1,MATCH($D110,'6. Patients'!$FN$9:$GG$9,0),ROWS('6. Patients'!ER$10:ER$107))),0)+
IFERROR(SUMPRODUCT('6. Patients'!DE$10:DE$107,OFFSET('6. Patients'!$GH$9,1,MATCH($D110,'6. Patients'!$GI$9:$IF$9,0),ROWS('6. Patients'!ER$10:ER$107))),0)+
IFERROR(SUMPRODUCT('6. Patients'!DE$10:DE$107,OFFSET('6. Patients'!$IG$9,1,MATCH($D110,'6. Patients'!$IH$9:$JA$9,0),ROWS('6. Patients'!ER$10:ER$107))),0),
IFERROR(SUMPRODUCT('6. Patients'!DE$10:DE$107,OFFSET('6. Patients'!$JB$9,1,MATCH($D110,'6. Patients'!$JC$9:$KZ$9,0),ROWS('6. Patients'!ER$10:ER$107))),0)+
IFERROR(SUMPRODUCT('6. Patients'!DE$10:DE$107,OFFSET('6. Patients'!$LA$9,1,MATCH($D110,'6. Patients'!$LB$9:$LU$9,0),ROWS('6. Patients'!ER$10:ER$107))),0)+
IFERROR(SUMPRODUCT('6. Patients'!DE$10:DE$107,OFFSET('6. Patients'!$LV$9,1,MATCH($D110,'6. Patients'!$LW$9:$NT$9,0),ROWS('6. Patients'!ER$10:ER$107))),0)+
IFERROR(SUMPRODUCT('6. Patients'!DE$10:DE$107,OFFSET('6. Patients'!$NU$9,1,MATCH($D110,'6. Patients'!$NV$9:$OO$9,0),ROWS('6. Patients'!ER$10:ER$107))),0),
IFERROR(SUMPRODUCT('6. Patients'!DE$10:DE$107,OFFSET('6. Patients'!$OP$9,1,MATCH($D110,'6. Patients'!$OQ$9:$QN$9,0),ROWS('6. Patients'!ER$10:ER$107))),0)+
IFERROR(SUMPRODUCT('6. Patients'!DE$10:DE$107,OFFSET('6. Patients'!$QO$9,1,MATCH($D110,'6. Patients'!$QP$9:$RI$9,0),ROWS('6. Patients'!ER$10:ER$107))),0)+
IFERROR(SUMPRODUCT('6. Patients'!DE$10:DE$107,OFFSET('6. Patients'!$RJ$9,1,MATCH($D110,'6. Patients'!$RK$9:$TH$9,0),ROWS('6. Patients'!ER$10:ER$107))),0)+
IFERROR(SUMPRODUCT('6. Patients'!DE$10:DE$107,OFFSET('6. Patients'!$TI$9,1,MATCH($D110,'6. Patients'!$TJ$9:$UC$9,0),ROWS('6. Patients'!ER$10:ER$107))),0))+
IFERROR(VLOOKUP($D110,$H$116:$L$146,COLUMNS($H$115:$J$115)-1+AL$7,0)*$E110*$F110*'1. General Inputs'!$J$25,0),0),0)</f>
        <v>0</v>
      </c>
      <c r="AM110" s="775">
        <f ca="1">ROUNDUP(IFERROR($F110*$E110*CHOOSE(AM$7,
IFERROR(SUMPRODUCT('6. Patients'!DF$10:DF$107,OFFSET('6. Patients'!$DN$9,1,MATCH($D110,'6. Patients'!$DO$9:$FL$9,0),ROWS('6. Patients'!ES$10:ES$107))),0)+
IFERROR(SUMPRODUCT('6. Patients'!DF$10:DF$107,OFFSET('6. Patients'!$FM$9,1,MATCH($D110,'6. Patients'!$FN$9:$GG$9,0),ROWS('6. Patients'!ES$10:ES$107))),0)+
IFERROR(SUMPRODUCT('6. Patients'!DF$10:DF$107,OFFSET('6. Patients'!$GH$9,1,MATCH($D110,'6. Patients'!$GI$9:$IF$9,0),ROWS('6. Patients'!ES$10:ES$107))),0)+
IFERROR(SUMPRODUCT('6. Patients'!DF$10:DF$107,OFFSET('6. Patients'!$IG$9,1,MATCH($D110,'6. Patients'!$IH$9:$JA$9,0),ROWS('6. Patients'!ES$10:ES$107))),0),
IFERROR(SUMPRODUCT('6. Patients'!DF$10:DF$107,OFFSET('6. Patients'!$JB$9,1,MATCH($D110,'6. Patients'!$JC$9:$KZ$9,0),ROWS('6. Patients'!ES$10:ES$107))),0)+
IFERROR(SUMPRODUCT('6. Patients'!DF$10:DF$107,OFFSET('6. Patients'!$LA$9,1,MATCH($D110,'6. Patients'!$LB$9:$LU$9,0),ROWS('6. Patients'!ES$10:ES$107))),0)+
IFERROR(SUMPRODUCT('6. Patients'!DF$10:DF$107,OFFSET('6. Patients'!$LV$9,1,MATCH($D110,'6. Patients'!$LW$9:$NT$9,0),ROWS('6. Patients'!ES$10:ES$107))),0)+
IFERROR(SUMPRODUCT('6. Patients'!DF$10:DF$107,OFFSET('6. Patients'!$NU$9,1,MATCH($D110,'6. Patients'!$NV$9:$OO$9,0),ROWS('6. Patients'!ES$10:ES$107))),0),
IFERROR(SUMPRODUCT('6. Patients'!DF$10:DF$107,OFFSET('6. Patients'!$OP$9,1,MATCH($D110,'6. Patients'!$OQ$9:$QN$9,0),ROWS('6. Patients'!ES$10:ES$107))),0)+
IFERROR(SUMPRODUCT('6. Patients'!DF$10:DF$107,OFFSET('6. Patients'!$QO$9,1,MATCH($D110,'6. Patients'!$QP$9:$RI$9,0),ROWS('6. Patients'!ES$10:ES$107))),0)+
IFERROR(SUMPRODUCT('6. Patients'!DF$10:DF$107,OFFSET('6. Patients'!$RJ$9,1,MATCH($D110,'6. Patients'!$RK$9:$TH$9,0),ROWS('6. Patients'!ES$10:ES$107))),0)+
IFERROR(SUMPRODUCT('6. Patients'!DF$10:DF$107,OFFSET('6. Patients'!$TI$9,1,MATCH($D110,'6. Patients'!$TJ$9:$UC$9,0),ROWS('6. Patients'!ES$10:ES$107))),0))+
IFERROR(VLOOKUP($D110,$H$116:$L$146,COLUMNS($H$115:$J$115)-1+AM$7,0)*$E110*$F110*'1. General Inputs'!$J$25,0),0),0)</f>
        <v>0</v>
      </c>
      <c r="AN110" s="775">
        <f ca="1">ROUNDUP(IFERROR($F110*$E110*CHOOSE(AN$7,
IFERROR(SUMPRODUCT('6. Patients'!DG$10:DG$107,OFFSET('6. Patients'!$DN$9,1,MATCH($D110,'6. Patients'!$DO$9:$FL$9,0),ROWS('6. Patients'!ET$10:ET$107))),0)+
IFERROR(SUMPRODUCT('6. Patients'!DG$10:DG$107,OFFSET('6. Patients'!$FM$9,1,MATCH($D110,'6. Patients'!$FN$9:$GG$9,0),ROWS('6. Patients'!ET$10:ET$107))),0)+
IFERROR(SUMPRODUCT('6. Patients'!DG$10:DG$107,OFFSET('6. Patients'!$GH$9,1,MATCH($D110,'6. Patients'!$GI$9:$IF$9,0),ROWS('6. Patients'!ET$10:ET$107))),0)+
IFERROR(SUMPRODUCT('6. Patients'!DG$10:DG$107,OFFSET('6. Patients'!$IG$9,1,MATCH($D110,'6. Patients'!$IH$9:$JA$9,0),ROWS('6. Patients'!ET$10:ET$107))),0),
IFERROR(SUMPRODUCT('6. Patients'!DG$10:DG$107,OFFSET('6. Patients'!$JB$9,1,MATCH($D110,'6. Patients'!$JC$9:$KZ$9,0),ROWS('6. Patients'!ET$10:ET$107))),0)+
IFERROR(SUMPRODUCT('6. Patients'!DG$10:DG$107,OFFSET('6. Patients'!$LA$9,1,MATCH($D110,'6. Patients'!$LB$9:$LU$9,0),ROWS('6. Patients'!ET$10:ET$107))),0)+
IFERROR(SUMPRODUCT('6. Patients'!DG$10:DG$107,OFFSET('6. Patients'!$LV$9,1,MATCH($D110,'6. Patients'!$LW$9:$NT$9,0),ROWS('6. Patients'!ET$10:ET$107))),0)+
IFERROR(SUMPRODUCT('6. Patients'!DG$10:DG$107,OFFSET('6. Patients'!$NU$9,1,MATCH($D110,'6. Patients'!$NV$9:$OO$9,0),ROWS('6. Patients'!ET$10:ET$107))),0),
IFERROR(SUMPRODUCT('6. Patients'!DG$10:DG$107,OFFSET('6. Patients'!$OP$9,1,MATCH($D110,'6. Patients'!$OQ$9:$QN$9,0),ROWS('6. Patients'!ET$10:ET$107))),0)+
IFERROR(SUMPRODUCT('6. Patients'!DG$10:DG$107,OFFSET('6. Patients'!$QO$9,1,MATCH($D110,'6. Patients'!$QP$9:$RI$9,0),ROWS('6. Patients'!ET$10:ET$107))),0)+
IFERROR(SUMPRODUCT('6. Patients'!DG$10:DG$107,OFFSET('6. Patients'!$RJ$9,1,MATCH($D110,'6. Patients'!$RK$9:$TH$9,0),ROWS('6. Patients'!ET$10:ET$107))),0)+
IFERROR(SUMPRODUCT('6. Patients'!DG$10:DG$107,OFFSET('6. Patients'!$TI$9,1,MATCH($D110,'6. Patients'!$TJ$9:$UC$9,0),ROWS('6. Patients'!ET$10:ET$107))),0))+
IFERROR(VLOOKUP($D110,$H$116:$L$146,COLUMNS($H$115:$J$115)-1+AN$7,0)*$E110*$F110*'1. General Inputs'!$J$25,0),0),0)</f>
        <v>0</v>
      </c>
      <c r="AO110" s="775">
        <f ca="1">ROUNDUP(IFERROR($F110*$E110*CHOOSE(AO$7,
IFERROR(SUMPRODUCT('6. Patients'!DH$10:DH$107,OFFSET('6. Patients'!$DN$9,1,MATCH($D110,'6. Patients'!$DO$9:$FL$9,0),ROWS('6. Patients'!EU$10:EU$107))),0)+
IFERROR(SUMPRODUCT('6. Patients'!DH$10:DH$107,OFFSET('6. Patients'!$FM$9,1,MATCH($D110,'6. Patients'!$FN$9:$GG$9,0),ROWS('6. Patients'!EU$10:EU$107))),0)+
IFERROR(SUMPRODUCT('6. Patients'!DH$10:DH$107,OFFSET('6. Patients'!$GH$9,1,MATCH($D110,'6. Patients'!$GI$9:$IF$9,0),ROWS('6. Patients'!EU$10:EU$107))),0)+
IFERROR(SUMPRODUCT('6. Patients'!DH$10:DH$107,OFFSET('6. Patients'!$IG$9,1,MATCH($D110,'6. Patients'!$IH$9:$JA$9,0),ROWS('6. Patients'!EU$10:EU$107))),0),
IFERROR(SUMPRODUCT('6. Patients'!DH$10:DH$107,OFFSET('6. Patients'!$JB$9,1,MATCH($D110,'6. Patients'!$JC$9:$KZ$9,0),ROWS('6. Patients'!EU$10:EU$107))),0)+
IFERROR(SUMPRODUCT('6. Patients'!DH$10:DH$107,OFFSET('6. Patients'!$LA$9,1,MATCH($D110,'6. Patients'!$LB$9:$LU$9,0),ROWS('6. Patients'!EU$10:EU$107))),0)+
IFERROR(SUMPRODUCT('6. Patients'!DH$10:DH$107,OFFSET('6. Patients'!$LV$9,1,MATCH($D110,'6. Patients'!$LW$9:$NT$9,0),ROWS('6. Patients'!EU$10:EU$107))),0)+
IFERROR(SUMPRODUCT('6. Patients'!DH$10:DH$107,OFFSET('6. Patients'!$NU$9,1,MATCH($D110,'6. Patients'!$NV$9:$OO$9,0),ROWS('6. Patients'!EU$10:EU$107))),0),
IFERROR(SUMPRODUCT('6. Patients'!DH$10:DH$107,OFFSET('6. Patients'!$OP$9,1,MATCH($D110,'6. Patients'!$OQ$9:$QN$9,0),ROWS('6. Patients'!EU$10:EU$107))),0)+
IFERROR(SUMPRODUCT('6. Patients'!DH$10:DH$107,OFFSET('6. Patients'!$QO$9,1,MATCH($D110,'6. Patients'!$QP$9:$RI$9,0),ROWS('6. Patients'!EU$10:EU$107))),0)+
IFERROR(SUMPRODUCT('6. Patients'!DH$10:DH$107,OFFSET('6. Patients'!$RJ$9,1,MATCH($D110,'6. Patients'!$RK$9:$TH$9,0),ROWS('6. Patients'!EU$10:EU$107))),0)+
IFERROR(SUMPRODUCT('6. Patients'!DH$10:DH$107,OFFSET('6. Patients'!$TI$9,1,MATCH($D110,'6. Patients'!$TJ$9:$UC$9,0),ROWS('6. Patients'!EU$10:EU$107))),0))+
IFERROR(VLOOKUP($D110,$H$116:$L$146,COLUMNS($H$115:$J$115)-1+AO$7,0)*$E110*$F110*'1. General Inputs'!$J$25,0),0),0)</f>
        <v>0</v>
      </c>
      <c r="AP110" s="775">
        <f ca="1">ROUNDUP(IFERROR($F110*$E110*CHOOSE(AP$7,
IFERROR(SUMPRODUCT('6. Patients'!DI$10:DI$107,OFFSET('6. Patients'!$DN$9,1,MATCH($D110,'6. Patients'!$DO$9:$FL$9,0),ROWS('6. Patients'!EV$10:EV$107))),0)+
IFERROR(SUMPRODUCT('6. Patients'!DI$10:DI$107,OFFSET('6. Patients'!$FM$9,1,MATCH($D110,'6. Patients'!$FN$9:$GG$9,0),ROWS('6. Patients'!EV$10:EV$107))),0)+
IFERROR(SUMPRODUCT('6. Patients'!DI$10:DI$107,OFFSET('6. Patients'!$GH$9,1,MATCH($D110,'6. Patients'!$GI$9:$IF$9,0),ROWS('6. Patients'!EV$10:EV$107))),0)+
IFERROR(SUMPRODUCT('6. Patients'!DI$10:DI$107,OFFSET('6. Patients'!$IG$9,1,MATCH($D110,'6. Patients'!$IH$9:$JA$9,0),ROWS('6. Patients'!EV$10:EV$107))),0),
IFERROR(SUMPRODUCT('6. Patients'!DI$10:DI$107,OFFSET('6. Patients'!$JB$9,1,MATCH($D110,'6. Patients'!$JC$9:$KZ$9,0),ROWS('6. Patients'!EV$10:EV$107))),0)+
IFERROR(SUMPRODUCT('6. Patients'!DI$10:DI$107,OFFSET('6. Patients'!$LA$9,1,MATCH($D110,'6. Patients'!$LB$9:$LU$9,0),ROWS('6. Patients'!EV$10:EV$107))),0)+
IFERROR(SUMPRODUCT('6. Patients'!DI$10:DI$107,OFFSET('6. Patients'!$LV$9,1,MATCH($D110,'6. Patients'!$LW$9:$NT$9,0),ROWS('6. Patients'!EV$10:EV$107))),0)+
IFERROR(SUMPRODUCT('6. Patients'!DI$10:DI$107,OFFSET('6. Patients'!$NU$9,1,MATCH($D110,'6. Patients'!$NV$9:$OO$9,0),ROWS('6. Patients'!EV$10:EV$107))),0),
IFERROR(SUMPRODUCT('6. Patients'!DI$10:DI$107,OFFSET('6. Patients'!$OP$9,1,MATCH($D110,'6. Patients'!$OQ$9:$QN$9,0),ROWS('6. Patients'!EV$10:EV$107))),0)+
IFERROR(SUMPRODUCT('6. Patients'!DI$10:DI$107,OFFSET('6. Patients'!$QO$9,1,MATCH($D110,'6. Patients'!$QP$9:$RI$9,0),ROWS('6. Patients'!EV$10:EV$107))),0)+
IFERROR(SUMPRODUCT('6. Patients'!DI$10:DI$107,OFFSET('6. Patients'!$RJ$9,1,MATCH($D110,'6. Patients'!$RK$9:$TH$9,0),ROWS('6. Patients'!EV$10:EV$107))),0)+
IFERROR(SUMPRODUCT('6. Patients'!DI$10:DI$107,OFFSET('6. Patients'!$TI$9,1,MATCH($D110,'6. Patients'!$TJ$9:$UC$9,0),ROWS('6. Patients'!EV$10:EV$107))),0))+
IFERROR(VLOOKUP($D110,$H$116:$L$146,COLUMNS($H$115:$J$115)-1+AP$7,0)*$E110*$F110*'1. General Inputs'!$J$25,0),0),0)</f>
        <v>0</v>
      </c>
      <c r="AQ110" s="775">
        <f ca="1">ROUNDUP(IFERROR($F110*$E110*CHOOSE(AQ$7,
IFERROR(SUMPRODUCT('6. Patients'!DJ$10:DJ$107,OFFSET('6. Patients'!$DN$9,1,MATCH($D110,'6. Patients'!$DO$9:$FL$9,0),ROWS('6. Patients'!EW$10:EW$107))),0)+
IFERROR(SUMPRODUCT('6. Patients'!DJ$10:DJ$107,OFFSET('6. Patients'!$FM$9,1,MATCH($D110,'6. Patients'!$FN$9:$GG$9,0),ROWS('6. Patients'!EW$10:EW$107))),0)+
IFERROR(SUMPRODUCT('6. Patients'!DJ$10:DJ$107,OFFSET('6. Patients'!$GH$9,1,MATCH($D110,'6. Patients'!$GI$9:$IF$9,0),ROWS('6. Patients'!EW$10:EW$107))),0)+
IFERROR(SUMPRODUCT('6. Patients'!DJ$10:DJ$107,OFFSET('6. Patients'!$IG$9,1,MATCH($D110,'6. Patients'!$IH$9:$JA$9,0),ROWS('6. Patients'!EW$10:EW$107))),0),
IFERROR(SUMPRODUCT('6. Patients'!DJ$10:DJ$107,OFFSET('6. Patients'!$JB$9,1,MATCH($D110,'6. Patients'!$JC$9:$KZ$9,0),ROWS('6. Patients'!EW$10:EW$107))),0)+
IFERROR(SUMPRODUCT('6. Patients'!DJ$10:DJ$107,OFFSET('6. Patients'!$LA$9,1,MATCH($D110,'6. Patients'!$LB$9:$LU$9,0),ROWS('6. Patients'!EW$10:EW$107))),0)+
IFERROR(SUMPRODUCT('6. Patients'!DJ$10:DJ$107,OFFSET('6. Patients'!$LV$9,1,MATCH($D110,'6. Patients'!$LW$9:$NT$9,0),ROWS('6. Patients'!EW$10:EW$107))),0)+
IFERROR(SUMPRODUCT('6. Patients'!DJ$10:DJ$107,OFFSET('6. Patients'!$NU$9,1,MATCH($D110,'6. Patients'!$NV$9:$OO$9,0),ROWS('6. Patients'!EW$10:EW$107))),0),
IFERROR(SUMPRODUCT('6. Patients'!DJ$10:DJ$107,OFFSET('6. Patients'!$OP$9,1,MATCH($D110,'6. Patients'!$OQ$9:$QN$9,0),ROWS('6. Patients'!EW$10:EW$107))),0)+
IFERROR(SUMPRODUCT('6. Patients'!DJ$10:DJ$107,OFFSET('6. Patients'!$QO$9,1,MATCH($D110,'6. Patients'!$QP$9:$RI$9,0),ROWS('6. Patients'!EW$10:EW$107))),0)+
IFERROR(SUMPRODUCT('6. Patients'!DJ$10:DJ$107,OFFSET('6. Patients'!$RJ$9,1,MATCH($D110,'6. Patients'!$RK$9:$TH$9,0),ROWS('6. Patients'!EW$10:EW$107))),0)+
IFERROR(SUMPRODUCT('6. Patients'!DJ$10:DJ$107,OFFSET('6. Patients'!$TI$9,1,MATCH($D110,'6. Patients'!$TJ$9:$UC$9,0),ROWS('6. Patients'!EW$10:EW$107))),0))+
IFERROR(VLOOKUP($D110,$H$116:$L$146,COLUMNS($H$115:$J$115)-1+AQ$7,0)*$E110*$F110*'1. General Inputs'!$J$25,0),0),0)</f>
        <v>0</v>
      </c>
      <c r="AZ110" s="335">
        <f ca="1">IFERROR(SUM(OFFSET('7. Consumption'!H110,0,1,,MIN('1. General Inputs'!$J$29,COLUMNS('7. Consumption'!H$9:$AQ$9)-1))),0)+MAX(0,$AQ110*('1. General Inputs'!$J$29-COLUMNS('7. Consumption'!H$9:$AQ$9)+1))</f>
        <v>0</v>
      </c>
      <c r="BA110" s="335">
        <f ca="1">IFERROR(SUM(OFFSET('7. Consumption'!I110,0,1,,MIN('1. General Inputs'!$J$29,COLUMNS('7. Consumption'!I$9:$AQ$9)-1))),0)+MAX(0,$AQ110*('1. General Inputs'!$J$29-COLUMNS('7. Consumption'!I$9:$AQ$9)+1))</f>
        <v>0</v>
      </c>
      <c r="BB110" s="335">
        <f ca="1">IFERROR(SUM(OFFSET('7. Consumption'!J110,0,1,,MIN('1. General Inputs'!$J$29,COLUMNS('7. Consumption'!J$9:$AQ$9)-1))),0)+MAX(0,$AQ110*('1. General Inputs'!$J$29-COLUMNS('7. Consumption'!J$9:$AQ$9)+1))</f>
        <v>0</v>
      </c>
      <c r="BC110" s="335">
        <f ca="1">IFERROR(SUM(OFFSET('7. Consumption'!K110,0,1,,MIN('1. General Inputs'!$J$29,COLUMNS('7. Consumption'!K$9:$AQ$9)-1))),0)+MAX(0,$AQ110*('1. General Inputs'!$J$29-COLUMNS('7. Consumption'!K$9:$AQ$9)+1))</f>
        <v>0</v>
      </c>
      <c r="BD110" s="335">
        <f ca="1">IFERROR(SUM(OFFSET('7. Consumption'!L110,0,1,,MIN('1. General Inputs'!$J$29,COLUMNS('7. Consumption'!L$9:$AQ$9)-1))),0)+MAX(0,$AQ110*('1. General Inputs'!$J$29-COLUMNS('7. Consumption'!L$9:$AQ$9)+1))</f>
        <v>0</v>
      </c>
      <c r="BE110" s="335">
        <f ca="1">IFERROR(SUM(OFFSET('7. Consumption'!M110,0,1,,MIN('1. General Inputs'!$J$29,COLUMNS('7. Consumption'!M$9:$AQ$9)-1))),0)+MAX(0,$AQ110*('1. General Inputs'!$J$29-COLUMNS('7. Consumption'!M$9:$AQ$9)+1))</f>
        <v>0</v>
      </c>
      <c r="BF110" s="335">
        <f ca="1">IFERROR(SUM(OFFSET('7. Consumption'!N110,0,1,,MIN('1. General Inputs'!$J$29,COLUMNS('7. Consumption'!N$9:$AQ$9)-1))),0)+MAX(0,$AQ110*('1. General Inputs'!$J$29-COLUMNS('7. Consumption'!N$9:$AQ$9)+1))</f>
        <v>0</v>
      </c>
      <c r="BG110" s="335">
        <f ca="1">IFERROR(SUM(OFFSET('7. Consumption'!O110,0,1,,MIN('1. General Inputs'!$J$29,COLUMNS('7. Consumption'!O$9:$AQ$9)-1))),0)+MAX(0,$AQ110*('1. General Inputs'!$J$29-COLUMNS('7. Consumption'!O$9:$AQ$9)+1))</f>
        <v>0</v>
      </c>
      <c r="BH110" s="335">
        <f ca="1">IFERROR(SUM(OFFSET('7. Consumption'!P110,0,1,,MIN('1. General Inputs'!$J$29,COLUMNS('7. Consumption'!P$9:$AQ$9)-1))),0)+MAX(0,$AQ110*('1. General Inputs'!$J$29-COLUMNS('7. Consumption'!P$9:$AQ$9)+1))</f>
        <v>0</v>
      </c>
      <c r="BI110" s="335">
        <f ca="1">IFERROR(SUM(OFFSET('7. Consumption'!Q110,0,1,,MIN('1. General Inputs'!$J$29,COLUMNS('7. Consumption'!Q$9:$AQ$9)-1))),0)+MAX(0,$AQ110*('1. General Inputs'!$J$29-COLUMNS('7. Consumption'!Q$9:$AQ$9)+1))</f>
        <v>0</v>
      </c>
      <c r="BJ110" s="335">
        <f ca="1">IFERROR(SUM(OFFSET('7. Consumption'!R110,0,1,,MIN('1. General Inputs'!$J$29,COLUMNS('7. Consumption'!R$9:$AQ$9)-1))),0)+MAX(0,$AQ110*('1. General Inputs'!$J$29-COLUMNS('7. Consumption'!R$9:$AQ$9)+1))</f>
        <v>0</v>
      </c>
      <c r="BK110" s="335">
        <f ca="1">IFERROR(SUM(OFFSET('7. Consumption'!S110,0,1,,MIN('1. General Inputs'!$J$29,COLUMNS('7. Consumption'!S$9:$AQ$9)-1))),0)+MAX(0,$AQ110*('1. General Inputs'!$J$29-COLUMNS('7. Consumption'!S$9:$AQ$9)+1))</f>
        <v>0</v>
      </c>
      <c r="BL110" s="335">
        <f ca="1">IFERROR(SUM(OFFSET('7. Consumption'!T110,0,1,,MIN('1. General Inputs'!$J$29,COLUMNS('7. Consumption'!T$9:$AQ$9)-1))),0)+MAX(0,$AQ110*('1. General Inputs'!$J$29-COLUMNS('7. Consumption'!T$9:$AQ$9)+1))</f>
        <v>0</v>
      </c>
      <c r="BM110" s="335">
        <f ca="1">IFERROR(SUM(OFFSET('7. Consumption'!U110,0,1,,MIN('1. General Inputs'!$J$29,COLUMNS('7. Consumption'!U$9:$AQ$9)-1))),0)+MAX(0,$AQ110*('1. General Inputs'!$J$29-COLUMNS('7. Consumption'!U$9:$AQ$9)+1))</f>
        <v>0</v>
      </c>
      <c r="BN110" s="335">
        <f ca="1">IFERROR(SUM(OFFSET('7. Consumption'!V110,0,1,,MIN('1. General Inputs'!$J$29,COLUMNS('7. Consumption'!V$9:$AQ$9)-1))),0)+MAX(0,$AQ110*('1. General Inputs'!$J$29-COLUMNS('7. Consumption'!V$9:$AQ$9)+1))</f>
        <v>0</v>
      </c>
      <c r="BO110" s="335">
        <f ca="1">IFERROR(SUM(OFFSET('7. Consumption'!W110,0,1,,MIN('1. General Inputs'!$J$29,COLUMNS('7. Consumption'!W$9:$AQ$9)-1))),0)+MAX(0,$AQ110*('1. General Inputs'!$J$29-COLUMNS('7. Consumption'!W$9:$AQ$9)+1))</f>
        <v>0</v>
      </c>
      <c r="BP110" s="335">
        <f ca="1">IFERROR(SUM(OFFSET('7. Consumption'!X110,0,1,,MIN('1. General Inputs'!$J$29,COLUMNS('7. Consumption'!X$9:$AQ$9)-1))),0)+MAX(0,$AQ110*('1. General Inputs'!$J$29-COLUMNS('7. Consumption'!X$9:$AQ$9)+1))</f>
        <v>0</v>
      </c>
      <c r="BQ110" s="335">
        <f ca="1">IFERROR(SUM(OFFSET('7. Consumption'!Y110,0,1,,MIN('1. General Inputs'!$J$29,COLUMNS('7. Consumption'!Y$9:$AQ$9)-1))),0)+MAX(0,$AQ110*('1. General Inputs'!$J$29-COLUMNS('7. Consumption'!Y$9:$AQ$9)+1))</f>
        <v>0</v>
      </c>
      <c r="BR110" s="335">
        <f ca="1">IFERROR(SUM(OFFSET('7. Consumption'!Z110,0,1,,MIN('1. General Inputs'!$J$29,COLUMNS('7. Consumption'!Z$9:$AQ$9)-1))),0)+MAX(0,$AQ110*('1. General Inputs'!$J$29-COLUMNS('7. Consumption'!Z$9:$AQ$9)+1))</f>
        <v>0</v>
      </c>
      <c r="BS110" s="335">
        <f ca="1">IFERROR(SUM(OFFSET('7. Consumption'!AA110,0,1,,MIN('1. General Inputs'!$J$29,COLUMNS('7. Consumption'!AA$9:$AQ$9)-1))),0)+MAX(0,$AQ110*('1. General Inputs'!$J$29-COLUMNS('7. Consumption'!AA$9:$AQ$9)+1))</f>
        <v>0</v>
      </c>
      <c r="BT110" s="335">
        <f ca="1">IFERROR(SUM(OFFSET('7. Consumption'!AB110,0,1,,MIN('1. General Inputs'!$J$29,COLUMNS('7. Consumption'!AB$9:$AQ$9)-1))),0)+MAX(0,$AQ110*('1. General Inputs'!$J$29-COLUMNS('7. Consumption'!AB$9:$AQ$9)+1))</f>
        <v>0</v>
      </c>
      <c r="BU110" s="335">
        <f ca="1">IFERROR(SUM(OFFSET('7. Consumption'!AC110,0,1,,MIN('1. General Inputs'!$J$29,COLUMNS('7. Consumption'!AC$9:$AQ$9)-1))),0)+MAX(0,$AQ110*('1. General Inputs'!$J$29-COLUMNS('7. Consumption'!AC$9:$AQ$9)+1))</f>
        <v>0</v>
      </c>
      <c r="BV110" s="335">
        <f ca="1">IFERROR(SUM(OFFSET('7. Consumption'!AD110,0,1,,MIN('1. General Inputs'!$J$29,COLUMNS('7. Consumption'!AD$9:$AQ$9)-1))),0)+MAX(0,$AQ110*('1. General Inputs'!$J$29-COLUMNS('7. Consumption'!AD$9:$AQ$9)+1))</f>
        <v>0</v>
      </c>
      <c r="BW110" s="335">
        <f ca="1">IFERROR(SUM(OFFSET('7. Consumption'!AE110,0,1,,MIN('1. General Inputs'!$J$29,COLUMNS('7. Consumption'!AE$9:$AQ$9)-1))),0)+MAX(0,$AQ110*('1. General Inputs'!$J$29-COLUMNS('7. Consumption'!AE$9:$AQ$9)+1))</f>
        <v>0</v>
      </c>
      <c r="BX110" s="335">
        <f ca="1">IFERROR(SUM(OFFSET('7. Consumption'!AF110,0,1,,MIN('1. General Inputs'!$J$29,COLUMNS('7. Consumption'!AF$9:$AQ$9)-1))),0)+MAX(0,$AQ110*('1. General Inputs'!$J$29-COLUMNS('7. Consumption'!AF$9:$AQ$9)+1))</f>
        <v>0</v>
      </c>
      <c r="BY110" s="335">
        <f ca="1">IFERROR(SUM(OFFSET('7. Consumption'!AG110,0,1,,MIN('1. General Inputs'!$J$29,COLUMNS('7. Consumption'!AG$9:$AQ$9)-1))),0)+MAX(0,$AQ110*('1. General Inputs'!$J$29-COLUMNS('7. Consumption'!AG$9:$AQ$9)+1))</f>
        <v>0</v>
      </c>
      <c r="BZ110" s="335">
        <f ca="1">IFERROR(SUM(OFFSET('7. Consumption'!AH110,0,1,,MIN('1. General Inputs'!$J$29,COLUMNS('7. Consumption'!AH$9:$AQ$9)-1))),0)+MAX(0,$AQ110*('1. General Inputs'!$J$29-COLUMNS('7. Consumption'!AH$9:$AQ$9)+1))</f>
        <v>0</v>
      </c>
      <c r="CA110" s="335">
        <f ca="1">IFERROR(SUM(OFFSET('7. Consumption'!AI110,0,1,,MIN('1. General Inputs'!$J$29,COLUMNS('7. Consumption'!AI$9:$AQ$9)-1))),0)+MAX(0,$AQ110*('1. General Inputs'!$J$29-COLUMNS('7. Consumption'!AI$9:$AQ$9)+1))</f>
        <v>0</v>
      </c>
      <c r="CB110" s="335">
        <f ca="1">IFERROR(SUM(OFFSET('7. Consumption'!AJ110,0,1,,MIN('1. General Inputs'!$J$29,COLUMNS('7. Consumption'!AJ$9:$AQ$9)-1))),0)+MAX(0,$AQ110*('1. General Inputs'!$J$29-COLUMNS('7. Consumption'!AJ$9:$AQ$9)+1))</f>
        <v>0</v>
      </c>
      <c r="CC110" s="335">
        <f ca="1">IFERROR(SUM(OFFSET('7. Consumption'!AK110,0,1,,MIN('1. General Inputs'!$J$29,COLUMNS('7. Consumption'!AK$9:$AQ$9)-1))),0)+MAX(0,$AQ110*('1. General Inputs'!$J$29-COLUMNS('7. Consumption'!AK$9:$AQ$9)+1))</f>
        <v>0</v>
      </c>
      <c r="CD110" s="335">
        <f ca="1">IFERROR(SUM(OFFSET('7. Consumption'!AL110,0,1,,MIN('1. General Inputs'!$J$29,COLUMNS('7. Consumption'!AL$9:$AQ$9)-1))),0)+MAX(0,$AQ110*('1. General Inputs'!$J$29-COLUMNS('7. Consumption'!AL$9:$AQ$9)+1))</f>
        <v>0</v>
      </c>
      <c r="CE110" s="335">
        <f ca="1">IFERROR(SUM(OFFSET('7. Consumption'!AM110,0,1,,MIN('1. General Inputs'!$J$29,COLUMNS('7. Consumption'!AM$9:$AQ$9)-1))),0)+MAX(0,$AQ110*('1. General Inputs'!$J$29-COLUMNS('7. Consumption'!AM$9:$AQ$9)+1))</f>
        <v>0</v>
      </c>
      <c r="CF110" s="335">
        <f ca="1">IFERROR(SUM(OFFSET('7. Consumption'!AN110,0,1,,MIN('1. General Inputs'!$J$29,COLUMNS('7. Consumption'!AN$9:$AQ$9)-1))),0)+MAX(0,$AQ110*('1. General Inputs'!$J$29-COLUMNS('7. Consumption'!AN$9:$AQ$9)+1))</f>
        <v>0</v>
      </c>
      <c r="CG110" s="335">
        <f ca="1">IFERROR(SUM(OFFSET('7. Consumption'!AO110,0,1,,MIN('1. General Inputs'!$J$29,COLUMNS('7. Consumption'!AO$9:$AQ$9)-1))),0)+MAX(0,$AQ110*('1. General Inputs'!$J$29-COLUMNS('7. Consumption'!AO$9:$AQ$9)+1))</f>
        <v>0</v>
      </c>
      <c r="CH110" s="335">
        <f ca="1">IFERROR(SUM(OFFSET('7. Consumption'!AP110,0,1,,MIN('1. General Inputs'!$J$29,COLUMNS('7. Consumption'!AP$9:$AQ$9)-1))),0)+MAX(0,$AQ110*('1. General Inputs'!$J$29-COLUMNS('7. Consumption'!AP$9:$AQ$9)+1))</f>
        <v>0</v>
      </c>
      <c r="CI110" s="335">
        <f ca="1">IFERROR(SUM(OFFSET('7. Consumption'!AQ110,0,1,,MIN('1. General Inputs'!$J$29,COLUMNS('7. Consumption'!AQ$9:$AQ$9)-1))),0)+MAX(0,$AQ110*('1. General Inputs'!$J$29-COLUMNS('7. Consumption'!AQ$9:$AQ$9)+1))</f>
        <v>0</v>
      </c>
    </row>
    <row r="112" spans="2:87" ht="15.6" x14ac:dyDescent="0.3">
      <c r="C112" s="780" t="s">
        <v>125</v>
      </c>
      <c r="F112" s="355"/>
    </row>
    <row r="113" spans="3:28" ht="18" x14ac:dyDescent="0.35">
      <c r="C113" s="324" t="s">
        <v>300</v>
      </c>
      <c r="H113" s="781" t="s">
        <v>161</v>
      </c>
      <c r="I113" s="781"/>
      <c r="J113" s="149"/>
      <c r="K113" s="149"/>
      <c r="L113" s="149"/>
      <c r="M113" s="106" t="s">
        <v>137</v>
      </c>
      <c r="O113" s="782"/>
      <c r="P113" s="781" t="s">
        <v>302</v>
      </c>
      <c r="Q113" s="781"/>
      <c r="R113" s="781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</row>
    <row r="114" spans="3:28" x14ac:dyDescent="0.3">
      <c r="O114" s="782"/>
      <c r="P114" s="695" t="s">
        <v>306</v>
      </c>
      <c r="Q114" s="695"/>
      <c r="R114" s="695"/>
    </row>
    <row r="115" spans="3:28" ht="18" x14ac:dyDescent="0.35">
      <c r="C115" s="783" t="s">
        <v>159</v>
      </c>
      <c r="H115" s="784" t="s">
        <v>160</v>
      </c>
      <c r="I115" s="784"/>
      <c r="J115" s="160" t="s">
        <v>87</v>
      </c>
      <c r="K115" s="160" t="s">
        <v>88</v>
      </c>
      <c r="L115" s="160" t="s">
        <v>89</v>
      </c>
      <c r="O115" s="782"/>
      <c r="P115" s="695"/>
      <c r="Q115" s="785" t="s">
        <v>304</v>
      </c>
      <c r="R115" s="695"/>
    </row>
    <row r="116" spans="3:28" x14ac:dyDescent="0.3">
      <c r="C116" s="254" t="str">
        <f>'6. Patients'!C10</f>
        <v/>
      </c>
      <c r="H116" s="786">
        <f>IF(ISNUMBER(SEARCHB("NVP",C116)),LEFT(C116,7),0)</f>
        <v>0</v>
      </c>
      <c r="I116" s="787"/>
      <c r="J116" s="788">
        <f>IF(AND($H116&lt;&gt;0,'1. General Inputs'!$J$23="Yes"),'1. General Inputs'!$J$15/12*'2. Protocols'!$K9*'4. Formulations'!K9,0)</f>
        <v>0</v>
      </c>
      <c r="K116" s="788">
        <f>IF(AND($H116&lt;&gt;0,'1. General Inputs'!$J$23="Yes"),'1. General Inputs'!$L$15/12*'2. Protocols'!$L9*'4. Formulations'!N9,0)</f>
        <v>0</v>
      </c>
      <c r="L116" s="788">
        <f>IF(AND($H116&lt;&gt;0,'1. General Inputs'!$J$23="Yes"),'1. General Inputs'!$N$15/12*'2. Protocols'!$M9*'4. Formulations'!Q9,0)</f>
        <v>0</v>
      </c>
      <c r="O116" s="782"/>
      <c r="P116" s="695"/>
      <c r="Q116" s="695"/>
      <c r="R116" s="695"/>
    </row>
    <row r="117" spans="3:28" x14ac:dyDescent="0.3">
      <c r="C117" s="254" t="str">
        <f>'6. Patients'!C11</f>
        <v/>
      </c>
      <c r="H117" s="786">
        <f t="shared" ref="H117:H145" si="1">IF(ISNUMBER(SEARCHB("NVP",C117)),LEFT(C117,7),0)</f>
        <v>0</v>
      </c>
      <c r="I117" s="787"/>
      <c r="J117" s="788">
        <f>IF(AND($H117&lt;&gt;0,'1. General Inputs'!$J$23="Yes"),'1. General Inputs'!$J$15/12*'2. Protocols'!$K10*'4. Formulations'!K10,0)</f>
        <v>0</v>
      </c>
      <c r="K117" s="788">
        <f>IF(AND($H117&lt;&gt;0,'1. General Inputs'!$J$23="Yes"),'1. General Inputs'!$L$15/12*'2. Protocols'!$L10*'4. Formulations'!N10,0)</f>
        <v>0</v>
      </c>
      <c r="L117" s="788">
        <f>IF(AND($H117&lt;&gt;0,'1. General Inputs'!$J$23="Yes"),'1. General Inputs'!$N$15/12*'2. Protocols'!$M10*'4. Formulations'!Q10,0)</f>
        <v>0</v>
      </c>
      <c r="O117" s="782"/>
      <c r="P117" s="695" t="s">
        <v>310</v>
      </c>
      <c r="Q117" s="695"/>
      <c r="R117" s="695"/>
    </row>
    <row r="118" spans="3:28" x14ac:dyDescent="0.3">
      <c r="C118" s="254" t="str">
        <f>'6. Patients'!C12</f>
        <v/>
      </c>
      <c r="H118" s="786">
        <f t="shared" si="1"/>
        <v>0</v>
      </c>
      <c r="I118" s="787"/>
      <c r="J118" s="788">
        <f>IF(AND($H118&lt;&gt;0,'1. General Inputs'!$J$23="Yes"),'1. General Inputs'!$J$15/12*'2. Protocols'!$K11*'4. Formulations'!K11,0)</f>
        <v>0</v>
      </c>
      <c r="K118" s="788">
        <f>IF(AND($H118&lt;&gt;0,'1. General Inputs'!$J$23="Yes"),'1. General Inputs'!$L$15/12*'2. Protocols'!$L11*'4. Formulations'!N11,0)</f>
        <v>0</v>
      </c>
      <c r="L118" s="788">
        <f>IF(AND($H118&lt;&gt;0,'1. General Inputs'!$J$23="Yes"),'1. General Inputs'!$N$15/12*'2. Protocols'!$M11*'4. Formulations'!Q11,0)</f>
        <v>0</v>
      </c>
      <c r="O118" s="782"/>
      <c r="P118" s="695"/>
      <c r="Q118" s="785" t="s">
        <v>303</v>
      </c>
      <c r="R118" s="695"/>
    </row>
    <row r="119" spans="3:28" x14ac:dyDescent="0.3">
      <c r="C119" s="254" t="str">
        <f>'6. Patients'!C13</f>
        <v/>
      </c>
      <c r="H119" s="786">
        <f t="shared" si="1"/>
        <v>0</v>
      </c>
      <c r="I119" s="787"/>
      <c r="J119" s="788">
        <f>IF(AND($H119&lt;&gt;0,'1. General Inputs'!$J$23="Yes"),'1. General Inputs'!$J$15/12*'2. Protocols'!$K12*'4. Formulations'!K12,0)</f>
        <v>0</v>
      </c>
      <c r="K119" s="788">
        <f>IF(AND($H119&lt;&gt;0,'1. General Inputs'!$J$23="Yes"),'1. General Inputs'!$L$15/12*'2. Protocols'!$L12*'4. Formulations'!N12,0)</f>
        <v>0</v>
      </c>
      <c r="L119" s="788">
        <f>IF(AND($H119&lt;&gt;0,'1. General Inputs'!$J$23="Yes"),'1. General Inputs'!$N$15/12*'2. Protocols'!$M12*'4. Formulations'!Q12,0)</f>
        <v>0</v>
      </c>
      <c r="O119" s="782"/>
      <c r="P119" s="695"/>
      <c r="Q119" s="695"/>
      <c r="R119" s="695"/>
    </row>
    <row r="120" spans="3:28" x14ac:dyDescent="0.3">
      <c r="C120" s="254" t="str">
        <f>'6. Patients'!C14</f>
        <v/>
      </c>
      <c r="H120" s="786">
        <f t="shared" si="1"/>
        <v>0</v>
      </c>
      <c r="I120" s="787"/>
      <c r="J120" s="788">
        <f>IF(AND($H120&lt;&gt;0,'1. General Inputs'!$J$23="Yes"),'1. General Inputs'!$J$15/12*'2. Protocols'!$K13*'4. Formulations'!K13,0)</f>
        <v>0</v>
      </c>
      <c r="K120" s="788">
        <f>IF(AND($H120&lt;&gt;0,'1. General Inputs'!$J$23="Yes"),'1. General Inputs'!$L$15/12*'2. Protocols'!$L13*'4. Formulations'!N13,0)</f>
        <v>0</v>
      </c>
      <c r="L120" s="788">
        <f>IF(AND($H120&lt;&gt;0,'1. General Inputs'!$J$23="Yes"),'1. General Inputs'!$N$15/12*'2. Protocols'!$M13*'4. Formulations'!Q13,0)</f>
        <v>0</v>
      </c>
      <c r="O120" s="782"/>
      <c r="P120" s="695"/>
      <c r="Q120" s="695"/>
      <c r="R120" s="695"/>
    </row>
    <row r="121" spans="3:28" x14ac:dyDescent="0.3">
      <c r="C121" s="254" t="str">
        <f>'6. Patients'!C15</f>
        <v/>
      </c>
      <c r="H121" s="786">
        <f t="shared" si="1"/>
        <v>0</v>
      </c>
      <c r="I121" s="787"/>
      <c r="J121" s="788">
        <f>IF(AND($H121&lt;&gt;0,'1. General Inputs'!$J$23="Yes"),'1. General Inputs'!$J$15/12*'2. Protocols'!$K14*'4. Formulations'!K14,0)</f>
        <v>0</v>
      </c>
      <c r="K121" s="788">
        <f>IF(AND($H121&lt;&gt;0,'1. General Inputs'!$J$23="Yes"),'1. General Inputs'!$L$15/12*'2. Protocols'!$L14*'4. Formulations'!N14,0)</f>
        <v>0</v>
      </c>
      <c r="L121" s="788">
        <f>IF(AND($H121&lt;&gt;0,'1. General Inputs'!$J$23="Yes"),'1. General Inputs'!$N$15/12*'2. Protocols'!$M14*'4. Formulations'!Q14,0)</f>
        <v>0</v>
      </c>
      <c r="O121" s="782"/>
      <c r="P121" s="695" t="s">
        <v>311</v>
      </c>
      <c r="Q121" s="695"/>
      <c r="R121" s="695"/>
    </row>
    <row r="122" spans="3:28" x14ac:dyDescent="0.3">
      <c r="C122" s="254" t="str">
        <f>'6. Patients'!C16</f>
        <v/>
      </c>
      <c r="H122" s="786">
        <f t="shared" si="1"/>
        <v>0</v>
      </c>
      <c r="I122" s="787"/>
      <c r="J122" s="788">
        <f>IF(AND($H122&lt;&gt;0,'1. General Inputs'!$J$23="Yes"),'1. General Inputs'!$J$15/12*'2. Protocols'!$K15*'4. Formulations'!K15,0)</f>
        <v>0</v>
      </c>
      <c r="K122" s="788">
        <f>IF(AND($H122&lt;&gt;0,'1. General Inputs'!$J$23="Yes"),'1. General Inputs'!$L$15/12*'2. Protocols'!$L15*'4. Formulations'!N15,0)</f>
        <v>0</v>
      </c>
      <c r="L122" s="788">
        <f>IF(AND($H122&lt;&gt;0,'1. General Inputs'!$J$23="Yes"),'1. General Inputs'!$N$15/12*'2. Protocols'!$M15*'4. Formulations'!Q15,0)</f>
        <v>0</v>
      </c>
      <c r="O122" s="782"/>
      <c r="P122" s="695"/>
      <c r="Q122" s="785" t="s">
        <v>312</v>
      </c>
      <c r="R122" s="695"/>
    </row>
    <row r="123" spans="3:28" x14ac:dyDescent="0.3">
      <c r="C123" s="254" t="str">
        <f>'6. Patients'!C17</f>
        <v/>
      </c>
      <c r="H123" s="786">
        <f t="shared" si="1"/>
        <v>0</v>
      </c>
      <c r="I123" s="787"/>
      <c r="J123" s="788">
        <f>IF(AND($H123&lt;&gt;0,'1. General Inputs'!$J$23="Yes"),'1. General Inputs'!$J$15/12*'2. Protocols'!$K16*'4. Formulations'!K16,0)</f>
        <v>0</v>
      </c>
      <c r="K123" s="788">
        <f>IF(AND($H123&lt;&gt;0,'1. General Inputs'!$J$23="Yes"),'1. General Inputs'!$L$15/12*'2. Protocols'!$L16*'4. Formulations'!N16,0)</f>
        <v>0</v>
      </c>
      <c r="L123" s="788">
        <f>IF(AND($H123&lt;&gt;0,'1. General Inputs'!$J$23="Yes"),'1. General Inputs'!$N$15/12*'2. Protocols'!$M16*'4. Formulations'!Q16,0)</f>
        <v>0</v>
      </c>
      <c r="O123" s="782"/>
      <c r="P123" s="137"/>
      <c r="R123" s="137"/>
    </row>
    <row r="124" spans="3:28" x14ac:dyDescent="0.3">
      <c r="C124" s="254" t="str">
        <f>'6. Patients'!C18</f>
        <v/>
      </c>
      <c r="H124" s="786">
        <f t="shared" si="1"/>
        <v>0</v>
      </c>
      <c r="I124" s="787"/>
      <c r="J124" s="788">
        <f>IF(AND($H124&lt;&gt;0,'1. General Inputs'!$J$23="Yes"),'1. General Inputs'!$J$15/12*'2. Protocols'!$K17*'4. Formulations'!K17,0)</f>
        <v>0</v>
      </c>
      <c r="K124" s="788">
        <f>IF(AND($H124&lt;&gt;0,'1. General Inputs'!$J$23="Yes"),'1. General Inputs'!$L$15/12*'2. Protocols'!$L17*'4. Formulations'!N17,0)</f>
        <v>0</v>
      </c>
      <c r="L124" s="788">
        <f>IF(AND($H124&lt;&gt;0,'1. General Inputs'!$J$23="Yes"),'1. General Inputs'!$N$15/12*'2. Protocols'!$M17*'4. Formulations'!Q17,0)</f>
        <v>0</v>
      </c>
      <c r="O124" s="782"/>
      <c r="P124" s="106" t="s">
        <v>356</v>
      </c>
      <c r="R124" s="137"/>
    </row>
    <row r="125" spans="3:28" x14ac:dyDescent="0.3">
      <c r="C125" s="254" t="str">
        <f>'6. Patients'!C19</f>
        <v/>
      </c>
      <c r="H125" s="786">
        <f t="shared" si="1"/>
        <v>0</v>
      </c>
      <c r="I125" s="787"/>
      <c r="J125" s="788">
        <f>IF(AND($H125&lt;&gt;0,'1. General Inputs'!$J$23="Yes"),'1. General Inputs'!$J$15/12*'2. Protocols'!$K18*'4. Formulations'!K18,0)</f>
        <v>0</v>
      </c>
      <c r="K125" s="788">
        <f>IF(AND($H125&lt;&gt;0,'1. General Inputs'!$J$23="Yes"),'1. General Inputs'!$L$15/12*'2. Protocols'!$L18*'4. Formulations'!N18,0)</f>
        <v>0</v>
      </c>
      <c r="L125" s="788">
        <f>IF(AND($H125&lt;&gt;0,'1. General Inputs'!$J$23="Yes"),'1. General Inputs'!$N$15/12*'2. Protocols'!$M18*'4. Formulations'!Q18,0)</f>
        <v>0</v>
      </c>
      <c r="O125" s="782"/>
      <c r="Q125" s="462" t="s">
        <v>315</v>
      </c>
      <c r="R125" s="137"/>
    </row>
    <row r="126" spans="3:28" ht="15" hidden="1" outlineLevel="1" x14ac:dyDescent="0.25">
      <c r="C126" s="254" t="str">
        <f>'6. Patients'!C20</f>
        <v/>
      </c>
      <c r="H126" s="786">
        <f t="shared" si="1"/>
        <v>0</v>
      </c>
      <c r="I126" s="787"/>
      <c r="J126" s="788">
        <f>IF(AND($H126&lt;&gt;0,'1. General Inputs'!$J$23="Yes"),'1. General Inputs'!$J$15/12*'2. Protocols'!$K19*'4. Formulations'!K19,0)</f>
        <v>0</v>
      </c>
      <c r="K126" s="788">
        <f>IF(AND($H126&lt;&gt;0,'1. General Inputs'!$J$23="Yes"),'1. General Inputs'!$L$15/12*'2. Protocols'!$L19*'4. Formulations'!N19,0)</f>
        <v>0</v>
      </c>
      <c r="L126" s="788">
        <f>IF(AND($H126&lt;&gt;0,'1. General Inputs'!$J$23="Yes"),'1. General Inputs'!$N$15/12*'2. Protocols'!$M19*'4. Formulations'!Q19,0)</f>
        <v>0</v>
      </c>
      <c r="O126" s="782"/>
      <c r="P126" s="695"/>
      <c r="R126" s="137"/>
    </row>
    <row r="127" spans="3:28" ht="15" hidden="1" outlineLevel="1" x14ac:dyDescent="0.25">
      <c r="C127" s="254" t="str">
        <f>'6. Patients'!C21</f>
        <v/>
      </c>
      <c r="H127" s="786">
        <f t="shared" si="1"/>
        <v>0</v>
      </c>
      <c r="I127" s="787"/>
      <c r="J127" s="788">
        <f>IF(AND($H127&lt;&gt;0,'1. General Inputs'!$J$23="Yes"),'1. General Inputs'!$J$15/12*'2. Protocols'!$K20*'4. Formulations'!K20,0)</f>
        <v>0</v>
      </c>
      <c r="K127" s="788">
        <f>IF(AND($H127&lt;&gt;0,'1. General Inputs'!$J$23="Yes"),'1. General Inputs'!$L$15/12*'2. Protocols'!$L20*'4. Formulations'!N20,0)</f>
        <v>0</v>
      </c>
      <c r="L127" s="788">
        <f>IF(AND($H127&lt;&gt;0,'1. General Inputs'!$J$23="Yes"),'1. General Inputs'!$N$15/12*'2. Protocols'!$M20*'4. Formulations'!Q20,0)</f>
        <v>0</v>
      </c>
      <c r="O127" s="782"/>
      <c r="Q127" s="462"/>
      <c r="R127" s="137"/>
    </row>
    <row r="128" spans="3:28" ht="15" hidden="1" outlineLevel="1" x14ac:dyDescent="0.25">
      <c r="C128" s="254" t="str">
        <f>'6. Patients'!C22</f>
        <v/>
      </c>
      <c r="H128" s="786">
        <f t="shared" si="1"/>
        <v>0</v>
      </c>
      <c r="I128" s="787"/>
      <c r="J128" s="788">
        <f>IF(AND($H128&lt;&gt;0,'1. General Inputs'!$J$23="Yes"),'1. General Inputs'!$J$15/12*'2. Protocols'!$K21*'4. Formulations'!K21,0)</f>
        <v>0</v>
      </c>
      <c r="K128" s="788">
        <f>IF(AND($H128&lt;&gt;0,'1. General Inputs'!$J$23="Yes"),'1. General Inputs'!$L$15/12*'2. Protocols'!$L21*'4. Formulations'!N21,0)</f>
        <v>0</v>
      </c>
      <c r="L128" s="788">
        <f>IF(AND($H128&lt;&gt;0,'1. General Inputs'!$J$23="Yes"),'1. General Inputs'!$N$15/12*'2. Protocols'!$M21*'4. Formulations'!Q21,0)</f>
        <v>0</v>
      </c>
      <c r="O128" s="782"/>
      <c r="P128" s="137"/>
      <c r="R128" s="137"/>
    </row>
    <row r="129" spans="3:18" ht="15" hidden="1" outlineLevel="1" x14ac:dyDescent="0.25">
      <c r="C129" s="254" t="str">
        <f>'6. Patients'!C23</f>
        <v/>
      </c>
      <c r="H129" s="786">
        <f t="shared" si="1"/>
        <v>0</v>
      </c>
      <c r="I129" s="787"/>
      <c r="J129" s="788">
        <f>IF(AND($H129&lt;&gt;0,'1. General Inputs'!$J$23="Yes"),'1. General Inputs'!$J$15/12*'2. Protocols'!$K22*'4. Formulations'!K22,0)</f>
        <v>0</v>
      </c>
      <c r="K129" s="788">
        <f>IF(AND($H129&lt;&gt;0,'1. General Inputs'!$J$23="Yes"),'1. General Inputs'!$L$15/12*'2. Protocols'!$L22*'4. Formulations'!N22,0)</f>
        <v>0</v>
      </c>
      <c r="L129" s="788">
        <f>IF(AND($H129&lt;&gt;0,'1. General Inputs'!$J$23="Yes"),'1. General Inputs'!$N$15/12*'2. Protocols'!$M22*'4. Formulations'!Q22,0)</f>
        <v>0</v>
      </c>
      <c r="O129" s="782"/>
      <c r="P129" s="137"/>
      <c r="R129" s="137"/>
    </row>
    <row r="130" spans="3:18" ht="15" hidden="1" outlineLevel="1" x14ac:dyDescent="0.25">
      <c r="C130" s="254" t="str">
        <f>'6. Patients'!C24</f>
        <v/>
      </c>
      <c r="H130" s="786">
        <f t="shared" si="1"/>
        <v>0</v>
      </c>
      <c r="I130" s="787"/>
      <c r="J130" s="788">
        <f>IF(AND($H130&lt;&gt;0,'1. General Inputs'!$J$23="Yes"),'1. General Inputs'!$J$15/12*'2. Protocols'!$K23*'4. Formulations'!K23,0)</f>
        <v>0</v>
      </c>
      <c r="K130" s="788">
        <f>IF(AND($H130&lt;&gt;0,'1. General Inputs'!$J$23="Yes"),'1. General Inputs'!$L$15/12*'2. Protocols'!$L23*'4. Formulations'!N23,0)</f>
        <v>0</v>
      </c>
      <c r="L130" s="788">
        <f>IF(AND($H130&lt;&gt;0,'1. General Inputs'!$J$23="Yes"),'1. General Inputs'!$N$15/12*'2. Protocols'!$M23*'4. Formulations'!Q23,0)</f>
        <v>0</v>
      </c>
      <c r="O130" s="782"/>
      <c r="R130" s="137"/>
    </row>
    <row r="131" spans="3:18" ht="15" hidden="1" outlineLevel="1" x14ac:dyDescent="0.25">
      <c r="C131" s="254" t="str">
        <f>'6. Patients'!C25</f>
        <v/>
      </c>
      <c r="H131" s="786">
        <f t="shared" si="1"/>
        <v>0</v>
      </c>
      <c r="I131" s="787"/>
      <c r="J131" s="788">
        <f>IF(AND($H131&lt;&gt;0,'1. General Inputs'!$J$23="Yes"),'1. General Inputs'!$J$15/12*'2. Protocols'!$K24*'4. Formulations'!K24,0)</f>
        <v>0</v>
      </c>
      <c r="K131" s="788">
        <f>IF(AND($H131&lt;&gt;0,'1. General Inputs'!$J$23="Yes"),'1. General Inputs'!$L$15/12*'2. Protocols'!$L24*'4. Formulations'!N24,0)</f>
        <v>0</v>
      </c>
      <c r="L131" s="788">
        <f>IF(AND($H131&lt;&gt;0,'1. General Inputs'!$J$23="Yes"),'1. General Inputs'!$N$15/12*'2. Protocols'!$M24*'4. Formulations'!Q24,0)</f>
        <v>0</v>
      </c>
      <c r="O131" s="782"/>
      <c r="P131" s="422"/>
      <c r="R131" s="137"/>
    </row>
    <row r="132" spans="3:18" ht="15" hidden="1" outlineLevel="1" x14ac:dyDescent="0.25">
      <c r="C132" s="254" t="str">
        <f>'6. Patients'!C26</f>
        <v/>
      </c>
      <c r="H132" s="786">
        <f t="shared" si="1"/>
        <v>0</v>
      </c>
      <c r="I132" s="787"/>
      <c r="J132" s="788">
        <f>IF(AND($H132&lt;&gt;0,'1. General Inputs'!$J$23="Yes"),'1. General Inputs'!$J$15/12*'2. Protocols'!$K25*'4. Formulations'!K25,0)</f>
        <v>0</v>
      </c>
      <c r="K132" s="788">
        <f>IF(AND($H132&lt;&gt;0,'1. General Inputs'!$J$23="Yes"),'1. General Inputs'!$L$15/12*'2. Protocols'!$L25*'4. Formulations'!N25,0)</f>
        <v>0</v>
      </c>
      <c r="L132" s="788">
        <f>IF(AND($H132&lt;&gt;0,'1. General Inputs'!$J$23="Yes"),'1. General Inputs'!$N$15/12*'2. Protocols'!$M25*'4. Formulations'!Q25,0)</f>
        <v>0</v>
      </c>
      <c r="O132" s="782"/>
      <c r="P132" s="404"/>
      <c r="R132" s="137"/>
    </row>
    <row r="133" spans="3:18" ht="15" hidden="1" outlineLevel="1" x14ac:dyDescent="0.25">
      <c r="C133" s="254" t="str">
        <f>'6. Patients'!C27</f>
        <v/>
      </c>
      <c r="H133" s="786">
        <f t="shared" si="1"/>
        <v>0</v>
      </c>
      <c r="I133" s="787"/>
      <c r="J133" s="788">
        <f>IF(AND($H133&lt;&gt;0,'1. General Inputs'!$J$23="Yes"),'1. General Inputs'!$J$15/12*'2. Protocols'!$K26*'4. Formulations'!K26,0)</f>
        <v>0</v>
      </c>
      <c r="K133" s="788">
        <f>IF(AND($H133&lt;&gt;0,'1. General Inputs'!$J$23="Yes"),'1. General Inputs'!$L$15/12*'2. Protocols'!$L26*'4. Formulations'!N26,0)</f>
        <v>0</v>
      </c>
      <c r="L133" s="788">
        <f>IF(AND($H133&lt;&gt;0,'1. General Inputs'!$J$23="Yes"),'1. General Inputs'!$N$15/12*'2. Protocols'!$M26*'4. Formulations'!Q26,0)</f>
        <v>0</v>
      </c>
      <c r="O133" s="782"/>
      <c r="P133" s="137"/>
    </row>
    <row r="134" spans="3:18" ht="15" hidden="1" outlineLevel="1" x14ac:dyDescent="0.25">
      <c r="C134" s="254" t="str">
        <f>'6. Patients'!C28</f>
        <v/>
      </c>
      <c r="H134" s="786">
        <f t="shared" si="1"/>
        <v>0</v>
      </c>
      <c r="I134" s="787"/>
      <c r="J134" s="788">
        <f>IF(AND($H134&lt;&gt;0,'1. General Inputs'!$J$23="Yes"),'1. General Inputs'!$J$15/12*'2. Protocols'!$K27*'4. Formulations'!K27,0)</f>
        <v>0</v>
      </c>
      <c r="K134" s="788">
        <f>IF(AND($H134&lt;&gt;0,'1. General Inputs'!$J$23="Yes"),'1. General Inputs'!$L$15/12*'2. Protocols'!$L27*'4. Formulations'!N27,0)</f>
        <v>0</v>
      </c>
      <c r="L134" s="788">
        <f>IF(AND($H134&lt;&gt;0,'1. General Inputs'!$J$23="Yes"),'1. General Inputs'!$N$15/12*'2. Protocols'!$M27*'4. Formulations'!Q27,0)</f>
        <v>0</v>
      </c>
      <c r="O134" s="782"/>
    </row>
    <row r="135" spans="3:18" ht="15" hidden="1" outlineLevel="1" x14ac:dyDescent="0.25">
      <c r="C135" s="254" t="str">
        <f>'6. Patients'!C29</f>
        <v/>
      </c>
      <c r="H135" s="786">
        <f t="shared" si="1"/>
        <v>0</v>
      </c>
      <c r="I135" s="787"/>
      <c r="J135" s="788">
        <f>IF(AND($H135&lt;&gt;0,'1. General Inputs'!$J$23="Yes"),'1. General Inputs'!$J$15/12*'2. Protocols'!$K28*'4. Formulations'!K28,0)</f>
        <v>0</v>
      </c>
      <c r="K135" s="788">
        <f>IF(AND($H135&lt;&gt;0,'1. General Inputs'!$J$23="Yes"),'1. General Inputs'!$L$15/12*'2. Protocols'!$L28*'4. Formulations'!N28,0)</f>
        <v>0</v>
      </c>
      <c r="L135" s="788">
        <f>IF(AND($H135&lt;&gt;0,'1. General Inputs'!$J$23="Yes"),'1. General Inputs'!$N$15/12*'2. Protocols'!$M28*'4. Formulations'!Q28,0)</f>
        <v>0</v>
      </c>
      <c r="O135" s="782"/>
    </row>
    <row r="136" spans="3:18" ht="15" hidden="1" outlineLevel="1" x14ac:dyDescent="0.25">
      <c r="C136" s="254" t="str">
        <f>'6. Patients'!C30</f>
        <v/>
      </c>
      <c r="H136" s="786">
        <f t="shared" si="1"/>
        <v>0</v>
      </c>
      <c r="I136" s="787"/>
      <c r="J136" s="788">
        <f>IF(AND($H136&lt;&gt;0,'1. General Inputs'!$J$23="Yes"),'1. General Inputs'!$J$15/12*'2. Protocols'!$K29*'4. Formulations'!K29,0)</f>
        <v>0</v>
      </c>
      <c r="K136" s="788">
        <f>IF(AND($H136&lt;&gt;0,'1. General Inputs'!$J$23="Yes"),'1. General Inputs'!$L$15/12*'2. Protocols'!$L29*'4. Formulations'!N29,0)</f>
        <v>0</v>
      </c>
      <c r="L136" s="788">
        <f>IF(AND($H136&lt;&gt;0,'1. General Inputs'!$J$23="Yes"),'1. General Inputs'!$N$15/12*'2. Protocols'!$M29*'4. Formulations'!Q29,0)</f>
        <v>0</v>
      </c>
      <c r="O136" s="782"/>
    </row>
    <row r="137" spans="3:18" ht="15" hidden="1" outlineLevel="1" x14ac:dyDescent="0.25">
      <c r="C137" s="254" t="str">
        <f>'6. Patients'!C31</f>
        <v/>
      </c>
      <c r="H137" s="786">
        <f t="shared" si="1"/>
        <v>0</v>
      </c>
      <c r="I137" s="787"/>
      <c r="J137" s="788">
        <f>IF(AND($H137&lt;&gt;0,'1. General Inputs'!$J$23="Yes"),'1. General Inputs'!$J$15/12*'2. Protocols'!$K30*'4. Formulations'!K30,0)</f>
        <v>0</v>
      </c>
      <c r="K137" s="788">
        <f>IF(AND($H137&lt;&gt;0,'1. General Inputs'!$J$23="Yes"),'1. General Inputs'!$L$15/12*'2. Protocols'!$L30*'4. Formulations'!N30,0)</f>
        <v>0</v>
      </c>
      <c r="L137" s="788">
        <f>IF(AND($H137&lt;&gt;0,'1. General Inputs'!$J$23="Yes"),'1. General Inputs'!$N$15/12*'2. Protocols'!$M30*'4. Formulations'!Q30,0)</f>
        <v>0</v>
      </c>
      <c r="O137" s="782"/>
    </row>
    <row r="138" spans="3:18" ht="15" hidden="1" outlineLevel="1" x14ac:dyDescent="0.25">
      <c r="C138" s="254" t="str">
        <f>'6. Patients'!C32</f>
        <v/>
      </c>
      <c r="H138" s="786">
        <f t="shared" si="1"/>
        <v>0</v>
      </c>
      <c r="I138" s="787"/>
      <c r="J138" s="788">
        <f>IF(AND($H138&lt;&gt;0,'1. General Inputs'!$J$23="Yes"),'1. General Inputs'!$J$15/12*'2. Protocols'!$K31*'4. Formulations'!K31,0)</f>
        <v>0</v>
      </c>
      <c r="K138" s="788">
        <f>IF(AND($H138&lt;&gt;0,'1. General Inputs'!$J$23="Yes"),'1. General Inputs'!$L$15/12*'2. Protocols'!$L31*'4. Formulations'!N31,0)</f>
        <v>0</v>
      </c>
      <c r="L138" s="788">
        <f>IF(AND($H138&lt;&gt;0,'1. General Inputs'!$J$23="Yes"),'1. General Inputs'!$N$15/12*'2. Protocols'!$M31*'4. Formulations'!Q31,0)</f>
        <v>0</v>
      </c>
      <c r="O138" s="782"/>
    </row>
    <row r="139" spans="3:18" ht="15" hidden="1" outlineLevel="1" x14ac:dyDescent="0.25">
      <c r="C139" s="254" t="str">
        <f>'6. Patients'!C33</f>
        <v/>
      </c>
      <c r="H139" s="786">
        <f t="shared" si="1"/>
        <v>0</v>
      </c>
      <c r="I139" s="787"/>
      <c r="J139" s="788">
        <f>IF(AND($H139&lt;&gt;0,'1. General Inputs'!$J$23="Yes"),'1. General Inputs'!$J$15/12*'2. Protocols'!$K32*'4. Formulations'!K32,0)</f>
        <v>0</v>
      </c>
      <c r="K139" s="788">
        <f>IF(AND($H139&lt;&gt;0,'1. General Inputs'!$J$23="Yes"),'1. General Inputs'!$L$15/12*'2. Protocols'!$L32*'4. Formulations'!N32,0)</f>
        <v>0</v>
      </c>
      <c r="L139" s="788">
        <f>IF(AND($H139&lt;&gt;0,'1. General Inputs'!$J$23="Yes"),'1. General Inputs'!$N$15/12*'2. Protocols'!$M32*'4. Formulations'!Q32,0)</f>
        <v>0</v>
      </c>
      <c r="O139" s="782"/>
    </row>
    <row r="140" spans="3:18" ht="15" hidden="1" outlineLevel="1" x14ac:dyDescent="0.25">
      <c r="C140" s="254" t="str">
        <f>'6. Patients'!C34</f>
        <v/>
      </c>
      <c r="H140" s="786">
        <f t="shared" si="1"/>
        <v>0</v>
      </c>
      <c r="I140" s="787"/>
      <c r="J140" s="788">
        <f>IF(AND($H140&lt;&gt;0,'1. General Inputs'!$J$23="Yes"),'1. General Inputs'!$J$15/12*'2. Protocols'!$K33*'4. Formulations'!K33,0)</f>
        <v>0</v>
      </c>
      <c r="K140" s="788">
        <f>IF(AND($H140&lt;&gt;0,'1. General Inputs'!$J$23="Yes"),'1. General Inputs'!$L$15/12*'2. Protocols'!$L33*'4. Formulations'!N33,0)</f>
        <v>0</v>
      </c>
      <c r="L140" s="788">
        <f>IF(AND($H140&lt;&gt;0,'1. General Inputs'!$J$23="Yes"),'1. General Inputs'!$N$15/12*'2. Protocols'!$M33*'4. Formulations'!Q33,0)</f>
        <v>0</v>
      </c>
      <c r="O140" s="782"/>
    </row>
    <row r="141" spans="3:18" ht="15" hidden="1" outlineLevel="1" x14ac:dyDescent="0.25">
      <c r="C141" s="254" t="str">
        <f>'6. Patients'!C35</f>
        <v/>
      </c>
      <c r="H141" s="786">
        <f t="shared" si="1"/>
        <v>0</v>
      </c>
      <c r="I141" s="787"/>
      <c r="J141" s="788">
        <f>IF(AND($H141&lt;&gt;0,'1. General Inputs'!$J$23="Yes"),'1. General Inputs'!$J$15/12*'2. Protocols'!$K34*'4. Formulations'!K34,0)</f>
        <v>0</v>
      </c>
      <c r="K141" s="788">
        <f>IF(AND($H141&lt;&gt;0,'1. General Inputs'!$J$23="Yes"),'1. General Inputs'!$L$15/12*'2. Protocols'!$L34*'4. Formulations'!N34,0)</f>
        <v>0</v>
      </c>
      <c r="L141" s="788">
        <f>IF(AND($H141&lt;&gt;0,'1. General Inputs'!$J$23="Yes"),'1. General Inputs'!$N$15/12*'2. Protocols'!$M34*'4. Formulations'!Q34,0)</f>
        <v>0</v>
      </c>
      <c r="O141" s="782"/>
    </row>
    <row r="142" spans="3:18" ht="15" hidden="1" outlineLevel="1" x14ac:dyDescent="0.25">
      <c r="C142" s="254" t="str">
        <f>'6. Patients'!C36</f>
        <v/>
      </c>
      <c r="H142" s="786">
        <f t="shared" si="1"/>
        <v>0</v>
      </c>
      <c r="I142" s="787"/>
      <c r="J142" s="788">
        <f>IF(AND($H142&lt;&gt;0,'1. General Inputs'!$J$23="Yes"),'1. General Inputs'!$J$15/12*'2. Protocols'!$K35*'4. Formulations'!K35,0)</f>
        <v>0</v>
      </c>
      <c r="K142" s="788">
        <f>IF(AND($H142&lt;&gt;0,'1. General Inputs'!$J$23="Yes"),'1. General Inputs'!$L$15/12*'2. Protocols'!$L35*'4. Formulations'!N35,0)</f>
        <v>0</v>
      </c>
      <c r="L142" s="788">
        <f>IF(AND($H142&lt;&gt;0,'1. General Inputs'!$J$23="Yes"),'1. General Inputs'!$N$15/12*'2. Protocols'!$M35*'4. Formulations'!Q35,0)</f>
        <v>0</v>
      </c>
      <c r="O142" s="782"/>
    </row>
    <row r="143" spans="3:18" ht="15" hidden="1" outlineLevel="1" x14ac:dyDescent="0.25">
      <c r="C143" s="254" t="str">
        <f>'6. Patients'!C37</f>
        <v/>
      </c>
      <c r="H143" s="786">
        <f t="shared" si="1"/>
        <v>0</v>
      </c>
      <c r="I143" s="787"/>
      <c r="J143" s="788">
        <f>IF(AND($H143&lt;&gt;0,'1. General Inputs'!$J$23="Yes"),'1. General Inputs'!$J$15/12*'2. Protocols'!$K36*'4. Formulations'!K36,0)</f>
        <v>0</v>
      </c>
      <c r="K143" s="788">
        <f>IF(AND($H143&lt;&gt;0,'1. General Inputs'!$J$23="Yes"),'1. General Inputs'!$L$15/12*'2. Protocols'!$L36*'4. Formulations'!N36,0)</f>
        <v>0</v>
      </c>
      <c r="L143" s="788">
        <f>IF(AND($H143&lt;&gt;0,'1. General Inputs'!$J$23="Yes"),'1. General Inputs'!$N$15/12*'2. Protocols'!$M36*'4. Formulations'!Q36,0)</f>
        <v>0</v>
      </c>
      <c r="O143" s="782"/>
    </row>
    <row r="144" spans="3:18" ht="15" hidden="1" outlineLevel="1" x14ac:dyDescent="0.25">
      <c r="C144" s="254" t="str">
        <f>'6. Patients'!C38</f>
        <v/>
      </c>
      <c r="H144" s="786">
        <f t="shared" si="1"/>
        <v>0</v>
      </c>
      <c r="I144" s="787"/>
      <c r="J144" s="788">
        <f>IF(AND($H144&lt;&gt;0,'1. General Inputs'!$J$23="Yes"),'1. General Inputs'!$J$15/12*'2. Protocols'!$K37*'4. Formulations'!K37,0)</f>
        <v>0</v>
      </c>
      <c r="K144" s="788">
        <f>IF(AND($H144&lt;&gt;0,'1. General Inputs'!$J$23="Yes"),'1. General Inputs'!$L$15/12*'2. Protocols'!$L37*'4. Formulations'!N37,0)</f>
        <v>0</v>
      </c>
      <c r="L144" s="788">
        <f>IF(AND($H144&lt;&gt;0,'1. General Inputs'!$J$23="Yes"),'1. General Inputs'!$N$15/12*'2. Protocols'!$M37*'4. Formulations'!Q37,0)</f>
        <v>0</v>
      </c>
      <c r="O144" s="782"/>
    </row>
    <row r="145" spans="3:15" ht="15" hidden="1" outlineLevel="1" x14ac:dyDescent="0.25">
      <c r="C145" s="254" t="str">
        <f>'6. Patients'!C39</f>
        <v/>
      </c>
      <c r="H145" s="786">
        <f t="shared" si="1"/>
        <v>0</v>
      </c>
      <c r="I145" s="787"/>
      <c r="J145" s="788">
        <f>IF(AND($H145&lt;&gt;0,'1. General Inputs'!$J$23="Yes"),'1. General Inputs'!$J$15/12*'2. Protocols'!$K38*'4. Formulations'!K38,0)</f>
        <v>0</v>
      </c>
      <c r="K145" s="788">
        <f>IF(AND($H145&lt;&gt;0,'1. General Inputs'!$J$23="Yes"),'1. General Inputs'!$L$15/12*'2. Protocols'!$L38*'4. Formulations'!N38,0)</f>
        <v>0</v>
      </c>
      <c r="L145" s="788">
        <f>IF(AND($H145&lt;&gt;0,'1. General Inputs'!$J$23="Yes"),'1. General Inputs'!$N$15/12*'2. Protocols'!$M38*'4. Formulations'!Q38,0)</f>
        <v>0</v>
      </c>
      <c r="O145" s="782"/>
    </row>
    <row r="146" spans="3:15" ht="15" hidden="1" outlineLevel="1" x14ac:dyDescent="0.25"/>
    <row r="147" spans="3:15" collapsed="1" x14ac:dyDescent="0.3"/>
    <row r="165" ht="15" hidden="1" x14ac:dyDescent="0.25"/>
  </sheetData>
  <sheetProtection sheet="1" objects="1" scenarios="1"/>
  <conditionalFormatting sqref="H9:AQ110">
    <cfRule type="expression" dxfId="83" priority="8">
      <formula>H9=0</formula>
    </cfRule>
  </conditionalFormatting>
  <conditionalFormatting sqref="B9:F110">
    <cfRule type="expression" dxfId="82" priority="1">
      <formula>SUM($H9:$AQ9)&gt;0</formula>
    </cfRule>
  </conditionalFormatting>
  <hyperlinks>
    <hyperlink ref="Q115" r:id="rId1"/>
    <hyperlink ref="Q118" r:id="rId2"/>
    <hyperlink ref="Q122" r:id="rId3"/>
    <hyperlink ref="Q125" r:id="rId4"/>
  </hyperlinks>
  <pageMargins left="0.7" right="0.7" top="0.75" bottom="0.75" header="0.3" footer="0.3"/>
  <pageSetup orientation="portrait"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51" id="{9E19928C-DF15-4C78-8AB2-DD4F0D234B28}">
            <xm:f>INDEX('5a. Dosing'!$K$11:$K$138,MATCH(C9,'5a.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52" id="{A83D4903-1E27-4CB8-A890-D7D6BE27F05A}">
            <xm:f>INDEX('5a. Dosing'!$K$11:$K$138,MATCH(C9,'5a.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53" id="{80B078C9-2C1B-41A6-9B96-5219E0BD558E}">
            <xm:f>INDEX('5a. Dosing'!$K$11:$K$138,MATCH(C9,'5a.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54" id="{9B58D427-DE5E-41D4-AAEE-6DDAA5B03022}">
            <xm:f>INDEX('5a. Dosing'!$K$11:$K$138,MATCH(C9,'5a.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m:sqref>B9:B53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B2:BY328"/>
  <sheetViews>
    <sheetView showGridLines="0" zoomScale="55" zoomScaleNormal="5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3" sqref="B3"/>
    </sheetView>
  </sheetViews>
  <sheetFormatPr defaultColWidth="9.109375" defaultRowHeight="14.4" outlineLevelRow="1" x14ac:dyDescent="0.3"/>
  <cols>
    <col min="1" max="2" width="1.6640625" style="106" customWidth="1"/>
    <col min="3" max="3" width="44.6640625" style="106" customWidth="1"/>
    <col min="4" max="4" width="2" style="106" customWidth="1"/>
    <col min="5" max="5" width="0.6640625" style="106" customWidth="1"/>
    <col min="6" max="6" width="9.5546875" style="106" bestFit="1" customWidth="1"/>
    <col min="7" max="7" width="9.6640625" style="106" bestFit="1" customWidth="1"/>
    <col min="8" max="8" width="9.5546875" style="106" bestFit="1" customWidth="1"/>
    <col min="9" max="9" width="9.33203125" style="106" bestFit="1" customWidth="1"/>
    <col min="10" max="10" width="10" style="106" bestFit="1" customWidth="1"/>
    <col min="11" max="11" width="9.5546875" style="106" bestFit="1" customWidth="1"/>
    <col min="12" max="14" width="10" style="106" bestFit="1" customWidth="1"/>
    <col min="15" max="15" width="9.5546875" style="106" bestFit="1" customWidth="1"/>
    <col min="16" max="16" width="9.6640625" style="106" bestFit="1" customWidth="1"/>
    <col min="17" max="17" width="10" style="106" bestFit="1" customWidth="1"/>
    <col min="18" max="18" width="9.5546875" style="106" bestFit="1" customWidth="1"/>
    <col min="19" max="19" width="9.6640625" style="106" bestFit="1" customWidth="1"/>
    <col min="20" max="20" width="9.5546875" style="106" bestFit="1" customWidth="1"/>
    <col min="21" max="21" width="9.33203125" style="106" bestFit="1" customWidth="1"/>
    <col min="22" max="22" width="10" style="106" bestFit="1" customWidth="1"/>
    <col min="23" max="23" width="9.5546875" style="106" bestFit="1" customWidth="1"/>
    <col min="24" max="24" width="9.33203125" style="106" customWidth="1"/>
    <col min="25" max="26" width="10" style="106" bestFit="1" customWidth="1"/>
    <col min="27" max="27" width="9.5546875" style="106" bestFit="1" customWidth="1"/>
    <col min="28" max="28" width="9.6640625" style="106" bestFit="1" customWidth="1"/>
    <col min="29" max="29" width="10" style="106" bestFit="1" customWidth="1"/>
    <col min="30" max="30" width="9.5546875" style="106" bestFit="1" customWidth="1"/>
    <col min="31" max="31" width="9.6640625" style="106" bestFit="1" customWidth="1"/>
    <col min="32" max="32" width="9.5546875" style="106" bestFit="1" customWidth="1"/>
    <col min="33" max="33" width="9.33203125" style="106" bestFit="1" customWidth="1"/>
    <col min="34" max="34" width="10" style="106" bestFit="1" customWidth="1"/>
    <col min="35" max="35" width="9.5546875" style="106" bestFit="1" customWidth="1"/>
    <col min="36" max="36" width="8.6640625" style="106" bestFit="1" customWidth="1"/>
    <col min="37" max="38" width="10" style="106" bestFit="1" customWidth="1"/>
    <col min="39" max="39" width="9.5546875" style="106" bestFit="1" customWidth="1"/>
    <col min="40" max="40" width="9.6640625" style="106" bestFit="1" customWidth="1"/>
    <col min="41" max="41" width="10" style="106" bestFit="1" customWidth="1"/>
    <col min="42" max="42" width="11.5546875" style="106" bestFit="1" customWidth="1"/>
    <col min="43" max="48" width="9.109375" style="106"/>
    <col min="49" max="49" width="10" style="106" bestFit="1" customWidth="1"/>
    <col min="50" max="69" width="9.109375" style="106"/>
    <col min="70" max="79" width="0" style="106" hidden="1" customWidth="1"/>
    <col min="80" max="16384" width="9.109375" style="106"/>
  </cols>
  <sheetData>
    <row r="2" spans="2:77" s="133" customFormat="1" ht="26.25" x14ac:dyDescent="0.4">
      <c r="B2" s="132" t="s">
        <v>399</v>
      </c>
    </row>
    <row r="4" spans="2:77" ht="15" x14ac:dyDescent="0.25">
      <c r="F4" s="405" t="s">
        <v>187</v>
      </c>
    </row>
    <row r="5" spans="2:77" ht="15" x14ac:dyDescent="0.25">
      <c r="F5" s="405" t="s">
        <v>293</v>
      </c>
    </row>
    <row r="6" spans="2:77" ht="18.75" x14ac:dyDescent="0.3">
      <c r="B6" s="860" t="s">
        <v>280</v>
      </c>
      <c r="C6" s="860"/>
    </row>
    <row r="7" spans="2:77" ht="15" x14ac:dyDescent="0.25">
      <c r="F7" s="326">
        <f>'1. General Inputs'!J11</f>
        <v>0</v>
      </c>
      <c r="G7" s="326">
        <f>DATE(YEAR(F7),MONTH(F7)+1,DAY(F7))</f>
        <v>31</v>
      </c>
      <c r="H7" s="326">
        <f t="shared" ref="H7:AO7" si="0">DATE(YEAR(G7),MONTH(G7)+1,DAY(G7))</f>
        <v>62</v>
      </c>
      <c r="I7" s="326">
        <f t="shared" si="0"/>
        <v>93</v>
      </c>
      <c r="J7" s="326">
        <f t="shared" si="0"/>
        <v>123</v>
      </c>
      <c r="K7" s="326">
        <f t="shared" si="0"/>
        <v>154</v>
      </c>
      <c r="L7" s="326">
        <f t="shared" si="0"/>
        <v>184</v>
      </c>
      <c r="M7" s="326">
        <f t="shared" si="0"/>
        <v>215</v>
      </c>
      <c r="N7" s="326">
        <f t="shared" si="0"/>
        <v>246</v>
      </c>
      <c r="O7" s="326">
        <f t="shared" si="0"/>
        <v>276</v>
      </c>
      <c r="P7" s="326">
        <f t="shared" si="0"/>
        <v>307</v>
      </c>
      <c r="Q7" s="326">
        <f t="shared" si="0"/>
        <v>337</v>
      </c>
      <c r="R7" s="326">
        <f t="shared" si="0"/>
        <v>368</v>
      </c>
      <c r="S7" s="326">
        <f t="shared" si="0"/>
        <v>399</v>
      </c>
      <c r="T7" s="326">
        <f t="shared" si="0"/>
        <v>427</v>
      </c>
      <c r="U7" s="326">
        <f t="shared" si="0"/>
        <v>458</v>
      </c>
      <c r="V7" s="326">
        <f t="shared" si="0"/>
        <v>488</v>
      </c>
      <c r="W7" s="326">
        <f t="shared" si="0"/>
        <v>519</v>
      </c>
      <c r="X7" s="326">
        <f t="shared" si="0"/>
        <v>549</v>
      </c>
      <c r="Y7" s="326">
        <f t="shared" si="0"/>
        <v>580</v>
      </c>
      <c r="Z7" s="326">
        <f t="shared" si="0"/>
        <v>611</v>
      </c>
      <c r="AA7" s="326">
        <f t="shared" si="0"/>
        <v>641</v>
      </c>
      <c r="AB7" s="326">
        <f t="shared" si="0"/>
        <v>672</v>
      </c>
      <c r="AC7" s="326">
        <f t="shared" si="0"/>
        <v>702</v>
      </c>
      <c r="AD7" s="326">
        <f t="shared" si="0"/>
        <v>733</v>
      </c>
      <c r="AE7" s="326">
        <f t="shared" si="0"/>
        <v>764</v>
      </c>
      <c r="AF7" s="326">
        <f t="shared" si="0"/>
        <v>792</v>
      </c>
      <c r="AG7" s="326">
        <f t="shared" si="0"/>
        <v>823</v>
      </c>
      <c r="AH7" s="326">
        <f t="shared" si="0"/>
        <v>853</v>
      </c>
      <c r="AI7" s="326">
        <f t="shared" si="0"/>
        <v>884</v>
      </c>
      <c r="AJ7" s="326">
        <f t="shared" si="0"/>
        <v>914</v>
      </c>
      <c r="AK7" s="326">
        <f t="shared" si="0"/>
        <v>945</v>
      </c>
      <c r="AL7" s="326">
        <f t="shared" si="0"/>
        <v>976</v>
      </c>
      <c r="AM7" s="326">
        <f t="shared" si="0"/>
        <v>1006</v>
      </c>
      <c r="AN7" s="326">
        <f t="shared" si="0"/>
        <v>1037</v>
      </c>
      <c r="AO7" s="326">
        <f t="shared" si="0"/>
        <v>1067</v>
      </c>
      <c r="AP7" s="327" t="s">
        <v>122</v>
      </c>
    </row>
    <row r="8" spans="2:77" ht="15" x14ac:dyDescent="0.25">
      <c r="B8" s="328" t="s">
        <v>162</v>
      </c>
      <c r="C8" s="329"/>
      <c r="F8" s="330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1"/>
      <c r="AN8" s="331"/>
      <c r="AO8" s="331"/>
      <c r="AP8" s="332"/>
    </row>
    <row r="9" spans="2:77" ht="15" x14ac:dyDescent="0.25">
      <c r="B9" s="257"/>
      <c r="C9" s="257" t="str">
        <f>'7. Consumption'!C9</f>
        <v>3TC 0 - susp - dose in ml</v>
      </c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332">
        <f t="shared" ref="AP9:AP53" si="1">SUM(E9:AO9)</f>
        <v>0</v>
      </c>
      <c r="BR9" s="106" t="s">
        <v>11</v>
      </c>
      <c r="BT9" s="106" t="s">
        <v>107</v>
      </c>
      <c r="BU9" s="106" t="s">
        <v>192</v>
      </c>
      <c r="BV9" s="106" t="str">
        <f>CONCATENATE(BR9,BT9,BU9)</f>
        <v>3TCtab150</v>
      </c>
      <c r="BY9" s="106" t="s">
        <v>197</v>
      </c>
    </row>
    <row r="10" spans="2:77" ht="15" x14ac:dyDescent="0.25">
      <c r="B10" s="257"/>
      <c r="C10" s="257" t="str">
        <f>'7. Consumption'!C10</f>
        <v>3TC 150 - tab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332">
        <f t="shared" si="1"/>
        <v>0</v>
      </c>
      <c r="BR10" s="106" t="s">
        <v>10</v>
      </c>
      <c r="BT10" s="106" t="s">
        <v>107</v>
      </c>
      <c r="BU10" s="106">
        <v>300</v>
      </c>
      <c r="BV10" s="106" t="str">
        <f t="shared" ref="BV10:BV22" si="2">CONCATENATE(BR10,BT10,BU10)</f>
        <v>ABCtab300</v>
      </c>
      <c r="BY10" s="106" t="s">
        <v>198</v>
      </c>
    </row>
    <row r="11" spans="2:77" ht="15" x14ac:dyDescent="0.25">
      <c r="B11" s="257"/>
      <c r="C11" s="257" t="str">
        <f>'7. Consumption'!C11</f>
        <v>3TC 300 - tab</v>
      </c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332">
        <f t="shared" si="1"/>
        <v>0</v>
      </c>
      <c r="BR11" s="106" t="s">
        <v>97</v>
      </c>
      <c r="BT11" s="106" t="s">
        <v>107</v>
      </c>
      <c r="BU11" s="106" t="s">
        <v>188</v>
      </c>
      <c r="BV11" s="106" t="str">
        <f t="shared" si="2"/>
        <v>ABC+3TCtab600/300</v>
      </c>
      <c r="BY11" s="106" t="s">
        <v>199</v>
      </c>
    </row>
    <row r="12" spans="2:77" ht="15" x14ac:dyDescent="0.25">
      <c r="B12" s="257"/>
      <c r="C12" s="257" t="str">
        <f>'7. Consumption'!C12</f>
        <v>ABC 0 - susp - dose in ml</v>
      </c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332">
        <f t="shared" si="1"/>
        <v>0</v>
      </c>
      <c r="BR12" s="106" t="s">
        <v>103</v>
      </c>
      <c r="BT12" s="106" t="s">
        <v>107</v>
      </c>
      <c r="BU12" s="106" t="s">
        <v>109</v>
      </c>
      <c r="BV12" s="106" t="str">
        <f t="shared" si="2"/>
        <v>ABC+3TC+NVPtab300/150/200</v>
      </c>
      <c r="BY12" s="106" t="s">
        <v>200</v>
      </c>
    </row>
    <row r="13" spans="2:77" ht="15" x14ac:dyDescent="0.25">
      <c r="B13" s="257"/>
      <c r="C13" s="257" t="str">
        <f>'7. Consumption'!C13</f>
        <v>ABC 300 - tab</v>
      </c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332">
        <f t="shared" si="1"/>
        <v>0</v>
      </c>
      <c r="BR13" s="106" t="s">
        <v>15</v>
      </c>
      <c r="BT13" s="106" t="s">
        <v>107</v>
      </c>
      <c r="BU13" s="106" t="s">
        <v>116</v>
      </c>
      <c r="BV13" s="106" t="str">
        <f t="shared" si="2"/>
        <v>ATV/rtab300/100</v>
      </c>
      <c r="BY13" s="106" t="s">
        <v>201</v>
      </c>
    </row>
    <row r="14" spans="2:77" ht="15" x14ac:dyDescent="0.25">
      <c r="B14" s="257"/>
      <c r="C14" s="257" t="str">
        <f>'7. Consumption'!C14</f>
        <v>ABC 60 - tab - dispersible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332">
        <f t="shared" si="1"/>
        <v>0</v>
      </c>
      <c r="BR14" s="106" t="s">
        <v>7</v>
      </c>
      <c r="BT14" s="106" t="s">
        <v>107</v>
      </c>
      <c r="BU14" s="106">
        <v>300</v>
      </c>
      <c r="BV14" s="106" t="str">
        <f t="shared" si="2"/>
        <v>AZTtab300</v>
      </c>
      <c r="BY14" s="106" t="s">
        <v>202</v>
      </c>
    </row>
    <row r="15" spans="2:77" ht="15" x14ac:dyDescent="0.25">
      <c r="B15" s="257"/>
      <c r="C15" s="257" t="str">
        <f>'7. Consumption'!C15</f>
        <v>ABC+3TC 120/60 - tab - dispersible&amp;scored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332">
        <f t="shared" si="1"/>
        <v>0</v>
      </c>
      <c r="BR15" s="106" t="s">
        <v>96</v>
      </c>
      <c r="BT15" s="106" t="s">
        <v>107</v>
      </c>
      <c r="BU15" s="106" t="s">
        <v>108</v>
      </c>
      <c r="BV15" s="106" t="str">
        <f t="shared" si="2"/>
        <v>AZT+3TCtab300/150</v>
      </c>
      <c r="BY15" s="106" t="s">
        <v>203</v>
      </c>
    </row>
    <row r="16" spans="2:77" ht="15" x14ac:dyDescent="0.25">
      <c r="B16" s="257"/>
      <c r="C16" s="257" t="str">
        <f>'7. Consumption'!C16</f>
        <v>ABC+3TC 60/30 - tab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332">
        <f t="shared" si="1"/>
        <v>0</v>
      </c>
      <c r="BR16" s="106" t="s">
        <v>106</v>
      </c>
      <c r="BT16" s="106" t="s">
        <v>107</v>
      </c>
      <c r="BU16" s="106" t="s">
        <v>189</v>
      </c>
      <c r="BV16" s="106" t="str">
        <f t="shared" si="2"/>
        <v>AZT+3TC+ABCtab300/150/300</v>
      </c>
      <c r="BY16" s="106" t="s">
        <v>204</v>
      </c>
    </row>
    <row r="17" spans="2:77" ht="15" x14ac:dyDescent="0.25">
      <c r="B17" s="257"/>
      <c r="C17" s="257" t="str">
        <f>'7. Consumption'!C17</f>
        <v>ABC+3TC 60/30 - tab - dispersible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332">
        <f t="shared" si="1"/>
        <v>0</v>
      </c>
      <c r="BR17" s="106" t="s">
        <v>101</v>
      </c>
      <c r="BT17" s="106" t="s">
        <v>110</v>
      </c>
      <c r="BU17" s="106" t="s">
        <v>109</v>
      </c>
      <c r="BV17" s="106" t="str">
        <f t="shared" si="2"/>
        <v>AZT+3TC+NVPcaps300/150/200</v>
      </c>
      <c r="BY17" s="106" t="s">
        <v>205</v>
      </c>
    </row>
    <row r="18" spans="2:77" ht="15" x14ac:dyDescent="0.25">
      <c r="B18" s="257"/>
      <c r="C18" s="257" t="str">
        <f>'7. Consumption'!C18</f>
        <v>ABC+3TC 600/300 - tab</v>
      </c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332">
        <f t="shared" si="1"/>
        <v>0</v>
      </c>
      <c r="BR18" s="106" t="s">
        <v>8</v>
      </c>
      <c r="BT18" s="106" t="s">
        <v>110</v>
      </c>
      <c r="BU18" s="106">
        <v>30</v>
      </c>
      <c r="BV18" s="106" t="str">
        <f t="shared" si="2"/>
        <v>d4Tcaps30</v>
      </c>
      <c r="BY18" s="106" t="s">
        <v>206</v>
      </c>
    </row>
    <row r="19" spans="2:77" ht="15" x14ac:dyDescent="0.25">
      <c r="B19" s="257"/>
      <c r="C19" s="257" t="str">
        <f>'7. Consumption'!C19</f>
        <v>ABC+3TC+AZT 300/150/300 - tab</v>
      </c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332">
        <f t="shared" si="1"/>
        <v>0</v>
      </c>
      <c r="BR19" s="106" t="s">
        <v>98</v>
      </c>
      <c r="BT19" s="106" t="s">
        <v>107</v>
      </c>
      <c r="BU19" s="106" t="s">
        <v>111</v>
      </c>
      <c r="BV19" s="106" t="str">
        <f t="shared" si="2"/>
        <v>d4T+3TCtab30/150</v>
      </c>
      <c r="BY19" s="106" t="s">
        <v>207</v>
      </c>
    </row>
    <row r="20" spans="2:77" ht="15" x14ac:dyDescent="0.25">
      <c r="B20" s="257"/>
      <c r="C20" s="257" t="str">
        <f>'7. Consumption'!C20</f>
        <v>ABC+3TC+AZT 60/30/60 - tab</v>
      </c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332">
        <f t="shared" si="1"/>
        <v>0</v>
      </c>
      <c r="BR20" s="106" t="s">
        <v>102</v>
      </c>
      <c r="BT20" s="106" t="s">
        <v>107</v>
      </c>
      <c r="BU20" s="106" t="s">
        <v>112</v>
      </c>
      <c r="BV20" s="106" t="str">
        <f t="shared" si="2"/>
        <v>d4T+3TC+NVPtab30/150/200</v>
      </c>
      <c r="BY20" s="106" t="s">
        <v>208</v>
      </c>
    </row>
    <row r="21" spans="2:77" ht="15" x14ac:dyDescent="0.25">
      <c r="B21" s="257"/>
      <c r="C21" s="257" t="str">
        <f>'7. Consumption'!C21</f>
        <v>ATV 100 - caps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332">
        <f t="shared" si="1"/>
        <v>0</v>
      </c>
      <c r="BR21" s="106" t="s">
        <v>13</v>
      </c>
      <c r="BT21" s="106" t="s">
        <v>110</v>
      </c>
      <c r="BU21" s="106" t="s">
        <v>190</v>
      </c>
      <c r="BV21" s="106" t="str">
        <f t="shared" si="2"/>
        <v>ddIcaps250</v>
      </c>
      <c r="BY21" s="106" t="s">
        <v>209</v>
      </c>
    </row>
    <row r="22" spans="2:77" ht="15" x14ac:dyDescent="0.25">
      <c r="B22" s="257"/>
      <c r="C22" s="257" t="str">
        <f>'7. Consumption'!C22</f>
        <v>ATV 200 - caps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332">
        <f t="shared" si="1"/>
        <v>0</v>
      </c>
      <c r="BR22" s="106" t="s">
        <v>13</v>
      </c>
      <c r="BT22" s="106" t="s">
        <v>110</v>
      </c>
      <c r="BU22" s="106" t="s">
        <v>191</v>
      </c>
      <c r="BV22" s="106" t="str">
        <f t="shared" si="2"/>
        <v>ddIcaps400</v>
      </c>
      <c r="BY22" s="106" t="s">
        <v>210</v>
      </c>
    </row>
    <row r="23" spans="2:77" ht="15" x14ac:dyDescent="0.25">
      <c r="B23" s="257"/>
      <c r="C23" s="257" t="str">
        <f>'7. Consumption'!C23</f>
        <v>ATV 300 - caps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332">
        <f t="shared" si="1"/>
        <v>0</v>
      </c>
      <c r="BR23" s="106" t="s">
        <v>16</v>
      </c>
      <c r="BT23" s="106" t="s">
        <v>107</v>
      </c>
      <c r="BU23" s="106" t="s">
        <v>193</v>
      </c>
      <c r="BV23" s="106" t="str">
        <f t="shared" ref="BV23:BV30" si="3">CONCATENATE(BR23,BT23,BU23)</f>
        <v>EFVtab600</v>
      </c>
      <c r="BY23" s="106" t="s">
        <v>211</v>
      </c>
    </row>
    <row r="24" spans="2:77" ht="15" x14ac:dyDescent="0.25">
      <c r="B24" s="257"/>
      <c r="C24" s="257" t="str">
        <f>'7. Consumption'!C24</f>
        <v>ATV/r 300/100 - tab</v>
      </c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332">
        <f t="shared" si="1"/>
        <v>0</v>
      </c>
      <c r="BR24" s="106" t="s">
        <v>14</v>
      </c>
      <c r="BT24" s="106" t="s">
        <v>107</v>
      </c>
      <c r="BU24" s="106" t="s">
        <v>113</v>
      </c>
      <c r="BV24" s="106" t="str">
        <f t="shared" si="3"/>
        <v>LPV/rtab200/50</v>
      </c>
      <c r="BY24" s="106" t="s">
        <v>212</v>
      </c>
    </row>
    <row r="25" spans="2:77" ht="15" x14ac:dyDescent="0.25">
      <c r="B25" s="257"/>
      <c r="C25" s="257" t="str">
        <f>'7. Consumption'!C25</f>
        <v>AZT 0 - susp - dose in ml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332">
        <f t="shared" si="1"/>
        <v>0</v>
      </c>
      <c r="BR25" s="106" t="s">
        <v>17</v>
      </c>
      <c r="BT25" s="106" t="s">
        <v>107</v>
      </c>
      <c r="BU25" s="106" t="s">
        <v>194</v>
      </c>
      <c r="BV25" s="106" t="str">
        <f t="shared" si="3"/>
        <v>NVPtab200</v>
      </c>
      <c r="BY25" s="106" t="s">
        <v>213</v>
      </c>
    </row>
    <row r="26" spans="2:77" ht="15" x14ac:dyDescent="0.25">
      <c r="B26" s="257"/>
      <c r="C26" s="257" t="str">
        <f>'7. Consumption'!C26</f>
        <v>AZT 100 - caps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332">
        <f t="shared" si="1"/>
        <v>0</v>
      </c>
      <c r="BR26" s="106" t="s">
        <v>9</v>
      </c>
      <c r="BT26" s="106" t="s">
        <v>107</v>
      </c>
      <c r="BU26" s="106">
        <v>300</v>
      </c>
      <c r="BV26" s="106" t="str">
        <f t="shared" si="3"/>
        <v>TDFtab300</v>
      </c>
      <c r="BY26" s="106" t="s">
        <v>214</v>
      </c>
    </row>
    <row r="27" spans="2:77" ht="15" x14ac:dyDescent="0.25">
      <c r="B27" s="257"/>
      <c r="C27" s="257" t="str">
        <f>'7. Consumption'!C27</f>
        <v>AZT 300 - tab</v>
      </c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332">
        <f t="shared" si="1"/>
        <v>0</v>
      </c>
      <c r="BR27" s="106" t="s">
        <v>99</v>
      </c>
      <c r="BT27" s="106" t="s">
        <v>107</v>
      </c>
      <c r="BU27" s="106" t="s">
        <v>195</v>
      </c>
      <c r="BV27" s="106" t="str">
        <f t="shared" si="3"/>
        <v>TDF+3TCtab300/300</v>
      </c>
      <c r="BY27" s="106" t="s">
        <v>215</v>
      </c>
    </row>
    <row r="28" spans="2:77" ht="15" x14ac:dyDescent="0.25">
      <c r="B28" s="257"/>
      <c r="C28" s="257" t="str">
        <f>'7. Consumption'!C28</f>
        <v>AZT 60 - tab - dispersible</v>
      </c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332">
        <f t="shared" si="1"/>
        <v>0</v>
      </c>
      <c r="BR28" s="106" t="s">
        <v>105</v>
      </c>
      <c r="BT28" s="106" t="s">
        <v>107</v>
      </c>
      <c r="BU28" s="106" t="s">
        <v>196</v>
      </c>
      <c r="BV28" s="106" t="str">
        <f t="shared" si="3"/>
        <v>TDF+3TC+EFVtab300/300/600</v>
      </c>
      <c r="BY28" s="106" t="s">
        <v>216</v>
      </c>
    </row>
    <row r="29" spans="2:77" ht="15" x14ac:dyDescent="0.25">
      <c r="B29" s="257"/>
      <c r="C29" s="257" t="str">
        <f>'7. Consumption'!C29</f>
        <v>AZT+3TC 300/150 - tab</v>
      </c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332">
        <f t="shared" si="1"/>
        <v>0</v>
      </c>
      <c r="BR29" s="106" t="s">
        <v>100</v>
      </c>
      <c r="BT29" s="106" t="s">
        <v>107</v>
      </c>
      <c r="BU29" s="106" t="s">
        <v>114</v>
      </c>
      <c r="BV29" s="106" t="str">
        <f t="shared" si="3"/>
        <v>TDF+FTCtab300/200</v>
      </c>
      <c r="BY29" s="106" t="s">
        <v>217</v>
      </c>
    </row>
    <row r="30" spans="2:77" ht="15" x14ac:dyDescent="0.25">
      <c r="B30" s="257"/>
      <c r="C30" s="257" t="str">
        <f>'7. Consumption'!C30</f>
        <v>AZT+3TC 60/30 - tab</v>
      </c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332">
        <f t="shared" si="1"/>
        <v>0</v>
      </c>
      <c r="BR30" s="106" t="s">
        <v>104</v>
      </c>
      <c r="BT30" s="106" t="s">
        <v>107</v>
      </c>
      <c r="BU30" s="106" t="s">
        <v>115</v>
      </c>
      <c r="BV30" s="106" t="str">
        <f t="shared" si="3"/>
        <v>TDF+FTC+EFVtab300/200/600</v>
      </c>
      <c r="BY30" s="106" t="s">
        <v>218</v>
      </c>
    </row>
    <row r="31" spans="2:77" ht="15" x14ac:dyDescent="0.25">
      <c r="B31" s="257"/>
      <c r="C31" s="257" t="str">
        <f>'7. Consumption'!C31</f>
        <v>AZT+3TC 60/30 - tab - dispersible</v>
      </c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332">
        <f t="shared" si="1"/>
        <v>0</v>
      </c>
      <c r="AZ31" s="106" t="s">
        <v>219</v>
      </c>
    </row>
    <row r="32" spans="2:77" ht="15" x14ac:dyDescent="0.25">
      <c r="B32" s="257"/>
      <c r="C32" s="257" t="str">
        <f>'7. Consumption'!C32</f>
        <v>AZT+3TC+NVP 300/150/200 - tab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332">
        <f t="shared" si="1"/>
        <v>0</v>
      </c>
      <c r="AZ32" s="106" t="s">
        <v>219</v>
      </c>
    </row>
    <row r="33" spans="2:52" ht="15" x14ac:dyDescent="0.25">
      <c r="B33" s="257"/>
      <c r="C33" s="257" t="str">
        <f>'7. Consumption'!C33</f>
        <v>AZT+3TC+NVP 60/30/50 - tab - dispersible</v>
      </c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332">
        <f t="shared" si="1"/>
        <v>0</v>
      </c>
      <c r="AZ33" s="106" t="s">
        <v>219</v>
      </c>
    </row>
    <row r="34" spans="2:52" ht="15" x14ac:dyDescent="0.25">
      <c r="B34" s="257"/>
      <c r="C34" s="257" t="str">
        <f>'7. Consumption'!C34</f>
        <v>DRV 0 - susp - dose in ml</v>
      </c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332">
        <f t="shared" si="1"/>
        <v>0</v>
      </c>
      <c r="AZ34" s="106" t="s">
        <v>219</v>
      </c>
    </row>
    <row r="35" spans="2:52" ht="15" x14ac:dyDescent="0.25">
      <c r="B35" s="257"/>
      <c r="C35" s="257" t="str">
        <f>'7. Consumption'!C35</f>
        <v>DRV 150 - tab</v>
      </c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332">
        <f t="shared" si="1"/>
        <v>0</v>
      </c>
      <c r="AZ35" s="106" t="s">
        <v>219</v>
      </c>
    </row>
    <row r="36" spans="2:52" ht="15" x14ac:dyDescent="0.25">
      <c r="B36" s="257"/>
      <c r="C36" s="257" t="str">
        <f>'7. Consumption'!C36</f>
        <v>DRV 75 - tab</v>
      </c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332">
        <f t="shared" si="1"/>
        <v>0</v>
      </c>
      <c r="AZ36" s="106" t="s">
        <v>219</v>
      </c>
    </row>
    <row r="37" spans="2:52" ht="15" x14ac:dyDescent="0.25">
      <c r="B37" s="257"/>
      <c r="C37" s="257" t="str">
        <f>'7. Consumption'!C37</f>
        <v>EFV 0 - susp - dose in ml</v>
      </c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332">
        <f t="shared" si="1"/>
        <v>0</v>
      </c>
      <c r="AZ37" s="106" t="s">
        <v>219</v>
      </c>
    </row>
    <row r="38" spans="2:52" x14ac:dyDescent="0.3">
      <c r="B38" s="257"/>
      <c r="C38" s="257" t="str">
        <f>'7. Consumption'!C38</f>
        <v>EFV 200 - caps</v>
      </c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332">
        <f t="shared" si="1"/>
        <v>0</v>
      </c>
      <c r="AZ38" s="106" t="s">
        <v>219</v>
      </c>
    </row>
    <row r="39" spans="2:52" x14ac:dyDescent="0.3">
      <c r="B39" s="257"/>
      <c r="C39" s="257" t="str">
        <f>'7. Consumption'!C39</f>
        <v>EFV 200 - tab</v>
      </c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332">
        <f t="shared" si="1"/>
        <v>0</v>
      </c>
      <c r="AZ39" s="106" t="s">
        <v>219</v>
      </c>
    </row>
    <row r="40" spans="2:52" x14ac:dyDescent="0.3">
      <c r="B40" s="257"/>
      <c r="C40" s="257" t="str">
        <f>'7. Consumption'!C40</f>
        <v>EFV 200 - tab - scored</v>
      </c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332">
        <f t="shared" si="1"/>
        <v>0</v>
      </c>
      <c r="AZ40" s="106" t="s">
        <v>219</v>
      </c>
    </row>
    <row r="41" spans="2:52" x14ac:dyDescent="0.3">
      <c r="B41" s="257"/>
      <c r="C41" s="257" t="str">
        <f>'7. Consumption'!C41</f>
        <v>EFV 50 - caps</v>
      </c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332">
        <f t="shared" si="1"/>
        <v>0</v>
      </c>
      <c r="AZ41" s="106" t="s">
        <v>219</v>
      </c>
    </row>
    <row r="42" spans="2:52" x14ac:dyDescent="0.3">
      <c r="B42" s="257"/>
      <c r="C42" s="257" t="str">
        <f>'7. Consumption'!C42</f>
        <v>EFV 50 - tab</v>
      </c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332">
        <f t="shared" si="1"/>
        <v>0</v>
      </c>
      <c r="AZ42" s="106" t="s">
        <v>219</v>
      </c>
    </row>
    <row r="43" spans="2:52" x14ac:dyDescent="0.3">
      <c r="B43" s="257"/>
      <c r="C43" s="257" t="str">
        <f>'7. Consumption'!C43</f>
        <v>EFV 600 - tab</v>
      </c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332">
        <f t="shared" si="1"/>
        <v>0</v>
      </c>
      <c r="AZ43" s="106" t="s">
        <v>219</v>
      </c>
    </row>
    <row r="44" spans="2:52" x14ac:dyDescent="0.3">
      <c r="B44" s="257"/>
      <c r="C44" s="257" t="str">
        <f>'7. Consumption'!C44</f>
        <v>ETV 100 - tab</v>
      </c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332">
        <f t="shared" si="1"/>
        <v>0</v>
      </c>
      <c r="AZ44" s="106" t="s">
        <v>219</v>
      </c>
    </row>
    <row r="45" spans="2:52" x14ac:dyDescent="0.3">
      <c r="B45" s="257"/>
      <c r="C45" s="257" t="str">
        <f>'7. Consumption'!C45</f>
        <v>FTC 200 - caps</v>
      </c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332">
        <f t="shared" si="1"/>
        <v>0</v>
      </c>
      <c r="AZ45" s="106" t="s">
        <v>219</v>
      </c>
    </row>
    <row r="46" spans="2:52" x14ac:dyDescent="0.3">
      <c r="B46" s="257"/>
      <c r="C46" s="257" t="str">
        <f>'7. Consumption'!C46</f>
        <v>LPV/r 0 - susp</v>
      </c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332">
        <f t="shared" si="1"/>
        <v>0</v>
      </c>
      <c r="AZ46" s="106" t="s">
        <v>219</v>
      </c>
    </row>
    <row r="47" spans="2:52" x14ac:dyDescent="0.3">
      <c r="B47" s="257"/>
      <c r="C47" s="257" t="str">
        <f>'7. Consumption'!C47</f>
        <v>LPV/r 100/25 - tab - heat stable</v>
      </c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332">
        <f t="shared" si="1"/>
        <v>0</v>
      </c>
      <c r="AZ47" s="106" t="s">
        <v>219</v>
      </c>
    </row>
    <row r="48" spans="2:52" x14ac:dyDescent="0.3">
      <c r="B48" s="257"/>
      <c r="C48" s="257" t="str">
        <f>'7. Consumption'!C48</f>
        <v>LPV/r 200/50 - tab</v>
      </c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332">
        <f t="shared" si="1"/>
        <v>0</v>
      </c>
      <c r="AZ48" s="106" t="s">
        <v>219</v>
      </c>
    </row>
    <row r="49" spans="2:52" x14ac:dyDescent="0.3">
      <c r="B49" s="257"/>
      <c r="C49" s="257" t="str">
        <f>'7. Consumption'!C49</f>
        <v>LPV/r 40/10 - pellets/caps - heat stable</v>
      </c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332">
        <f t="shared" si="1"/>
        <v>0</v>
      </c>
      <c r="AZ49" s="106" t="s">
        <v>219</v>
      </c>
    </row>
    <row r="50" spans="2:52" x14ac:dyDescent="0.3">
      <c r="B50" s="257"/>
      <c r="C50" s="257" t="str">
        <f>'7. Consumption'!C50</f>
        <v>NVP 0 - susp - dose in ml</v>
      </c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332">
        <f t="shared" si="1"/>
        <v>0</v>
      </c>
      <c r="AZ50" s="106" t="s">
        <v>219</v>
      </c>
    </row>
    <row r="51" spans="2:52" x14ac:dyDescent="0.3">
      <c r="B51" s="257"/>
      <c r="C51" s="257" t="str">
        <f>'7. Consumption'!C51</f>
        <v>NVP 200 - tab</v>
      </c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332">
        <f t="shared" si="1"/>
        <v>0</v>
      </c>
      <c r="AZ51" s="106" t="s">
        <v>219</v>
      </c>
    </row>
    <row r="52" spans="2:52" x14ac:dyDescent="0.3">
      <c r="B52" s="257"/>
      <c r="C52" s="257" t="str">
        <f>'7. Consumption'!C52</f>
        <v>NVP 50 - tab - dispersible</v>
      </c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332">
        <f t="shared" si="1"/>
        <v>0</v>
      </c>
    </row>
    <row r="53" spans="2:52" x14ac:dyDescent="0.3">
      <c r="B53" s="257"/>
      <c r="C53" s="257" t="str">
        <f>'7. Consumption'!C53</f>
        <v>RAL 100 - tab - chew scored</v>
      </c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332">
        <f t="shared" si="1"/>
        <v>0</v>
      </c>
    </row>
    <row r="54" spans="2:52" x14ac:dyDescent="0.3">
      <c r="B54" s="257"/>
      <c r="C54" s="257" t="str">
        <f>'7. Consumption'!C54</f>
        <v>RAL 25 - tab - chew scored</v>
      </c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332">
        <f t="shared" ref="AP54:AP110" si="4">SUM(E54:AO54)</f>
        <v>0</v>
      </c>
    </row>
    <row r="55" spans="2:52" x14ac:dyDescent="0.3">
      <c r="B55" s="257"/>
      <c r="C55" s="257" t="str">
        <f>'7. Consumption'!C55</f>
        <v>RAL 400 - tab</v>
      </c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332">
        <f t="shared" si="4"/>
        <v>0</v>
      </c>
    </row>
    <row r="56" spans="2:52" x14ac:dyDescent="0.3">
      <c r="B56" s="257"/>
      <c r="C56" s="257" t="str">
        <f>'7. Consumption'!C56</f>
        <v>RTV 0 - susp - dose in ml</v>
      </c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332">
        <f t="shared" si="4"/>
        <v>0</v>
      </c>
    </row>
    <row r="57" spans="2:52" x14ac:dyDescent="0.3">
      <c r="B57" s="257"/>
      <c r="C57" s="257" t="str">
        <f>'7. Consumption'!C57</f>
        <v>RTV 100 - tab - heat stable</v>
      </c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332">
        <f t="shared" si="4"/>
        <v>0</v>
      </c>
    </row>
    <row r="58" spans="2:52" x14ac:dyDescent="0.3">
      <c r="B58" s="257"/>
      <c r="C58" s="257" t="str">
        <f>'7. Consumption'!C58</f>
        <v>RTV 25 - tab - heat stable</v>
      </c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332">
        <f t="shared" si="4"/>
        <v>0</v>
      </c>
    </row>
    <row r="59" spans="2:52" x14ac:dyDescent="0.3">
      <c r="B59" s="257"/>
      <c r="C59" s="257" t="str">
        <f>'7. Consumption'!C59</f>
        <v>TDF 300 - tab</v>
      </c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332">
        <f t="shared" si="4"/>
        <v>0</v>
      </c>
    </row>
    <row r="60" spans="2:52" x14ac:dyDescent="0.3">
      <c r="B60" s="257"/>
      <c r="C60" s="257" t="str">
        <f>'7. Consumption'!C60</f>
        <v>TDF 40 - scoop</v>
      </c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332">
        <f t="shared" si="4"/>
        <v>0</v>
      </c>
    </row>
    <row r="61" spans="2:52" x14ac:dyDescent="0.3">
      <c r="B61" s="257"/>
      <c r="C61" s="257" t="str">
        <f>'7. Consumption'!C61</f>
        <v>TDF+3TC 300/300 - tab</v>
      </c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332">
        <f t="shared" si="4"/>
        <v>0</v>
      </c>
    </row>
    <row r="62" spans="2:52" x14ac:dyDescent="0.3">
      <c r="B62" s="257"/>
      <c r="C62" s="257" t="str">
        <f>'7. Consumption'!C62</f>
        <v>TDF+3TC+EFV 300/300/600 - tab</v>
      </c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332">
        <f t="shared" si="4"/>
        <v>0</v>
      </c>
    </row>
    <row r="63" spans="2:52" x14ac:dyDescent="0.3">
      <c r="B63" s="257"/>
      <c r="C63" s="257" t="str">
        <f>'7. Consumption'!C63</f>
        <v>TDF+FTC 300/200 - tab</v>
      </c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332">
        <f t="shared" si="4"/>
        <v>0</v>
      </c>
    </row>
    <row r="64" spans="2:52" x14ac:dyDescent="0.3">
      <c r="B64" s="257"/>
      <c r="C64" s="257" t="str">
        <f>'7. Consumption'!C64</f>
        <v>TDF+FTC+EFV 300/200/600 - tab</v>
      </c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332">
        <f t="shared" si="4"/>
        <v>0</v>
      </c>
    </row>
    <row r="65" spans="2:42" ht="15" hidden="1" outlineLevel="1" x14ac:dyDescent="0.25">
      <c r="B65" s="257"/>
      <c r="C65" s="257" t="str">
        <f>'7. Consumption'!C65</f>
        <v>x_DTG 50 - tab</v>
      </c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332">
        <f t="shared" si="4"/>
        <v>0</v>
      </c>
    </row>
    <row r="66" spans="2:42" ht="15" hidden="1" outlineLevel="1" x14ac:dyDescent="0.25">
      <c r="B66" s="257"/>
      <c r="C66" s="257" t="str">
        <f>'7. Consumption'!C66</f>
        <v/>
      </c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332">
        <f t="shared" si="4"/>
        <v>0</v>
      </c>
    </row>
    <row r="67" spans="2:42" ht="15" hidden="1" outlineLevel="1" x14ac:dyDescent="0.25">
      <c r="B67" s="257"/>
      <c r="C67" s="257" t="str">
        <f>'7. Consumption'!C67</f>
        <v/>
      </c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332">
        <f t="shared" si="4"/>
        <v>0</v>
      </c>
    </row>
    <row r="68" spans="2:42" ht="15" hidden="1" outlineLevel="1" x14ac:dyDescent="0.25">
      <c r="B68" s="257"/>
      <c r="C68" s="257" t="str">
        <f>'7. Consumption'!C68</f>
        <v/>
      </c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332">
        <f t="shared" si="4"/>
        <v>0</v>
      </c>
    </row>
    <row r="69" spans="2:42" ht="15" hidden="1" outlineLevel="1" x14ac:dyDescent="0.25">
      <c r="B69" s="257"/>
      <c r="C69" s="257" t="str">
        <f>'7. Consumption'!C69</f>
        <v/>
      </c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332">
        <f t="shared" si="4"/>
        <v>0</v>
      </c>
    </row>
    <row r="70" spans="2:42" ht="15" hidden="1" outlineLevel="1" x14ac:dyDescent="0.25">
      <c r="B70" s="257"/>
      <c r="C70" s="257" t="str">
        <f>'7. Consumption'!C70</f>
        <v/>
      </c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332">
        <f t="shared" si="4"/>
        <v>0</v>
      </c>
    </row>
    <row r="71" spans="2:42" ht="15" hidden="1" outlineLevel="1" x14ac:dyDescent="0.25">
      <c r="B71" s="257"/>
      <c r="C71" s="257" t="str">
        <f>'7. Consumption'!C71</f>
        <v/>
      </c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332">
        <f t="shared" si="4"/>
        <v>0</v>
      </c>
    </row>
    <row r="72" spans="2:42" ht="15" hidden="1" outlineLevel="1" x14ac:dyDescent="0.25">
      <c r="B72" s="257"/>
      <c r="C72" s="257" t="str">
        <f>'7. Consumption'!C72</f>
        <v/>
      </c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332">
        <f t="shared" si="4"/>
        <v>0</v>
      </c>
    </row>
    <row r="73" spans="2:42" ht="15" hidden="1" outlineLevel="1" x14ac:dyDescent="0.25">
      <c r="B73" s="257"/>
      <c r="C73" s="257" t="str">
        <f>'7. Consumption'!C73</f>
        <v/>
      </c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332">
        <f t="shared" si="4"/>
        <v>0</v>
      </c>
    </row>
    <row r="74" spans="2:42" ht="15" hidden="1" outlineLevel="1" x14ac:dyDescent="0.25">
      <c r="B74" s="257"/>
      <c r="C74" s="257" t="str">
        <f>'7. Consumption'!C74</f>
        <v/>
      </c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332">
        <f t="shared" si="4"/>
        <v>0</v>
      </c>
    </row>
    <row r="75" spans="2:42" ht="15" hidden="1" outlineLevel="1" x14ac:dyDescent="0.25">
      <c r="B75" s="257"/>
      <c r="C75" s="257" t="str">
        <f>'7. Consumption'!C75</f>
        <v/>
      </c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332">
        <f t="shared" si="4"/>
        <v>0</v>
      </c>
    </row>
    <row r="76" spans="2:42" ht="15" hidden="1" outlineLevel="1" x14ac:dyDescent="0.25">
      <c r="B76" s="257"/>
      <c r="C76" s="257" t="str">
        <f>'7. Consumption'!C76</f>
        <v/>
      </c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332">
        <f t="shared" si="4"/>
        <v>0</v>
      </c>
    </row>
    <row r="77" spans="2:42" ht="15" hidden="1" outlineLevel="1" x14ac:dyDescent="0.25">
      <c r="B77" s="257"/>
      <c r="C77" s="257" t="str">
        <f>'7. Consumption'!C77</f>
        <v/>
      </c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332">
        <f t="shared" si="4"/>
        <v>0</v>
      </c>
    </row>
    <row r="78" spans="2:42" ht="15" hidden="1" outlineLevel="1" x14ac:dyDescent="0.25">
      <c r="B78" s="257"/>
      <c r="C78" s="257" t="str">
        <f>'7. Consumption'!C78</f>
        <v/>
      </c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332">
        <f t="shared" si="4"/>
        <v>0</v>
      </c>
    </row>
    <row r="79" spans="2:42" ht="15" hidden="1" outlineLevel="1" x14ac:dyDescent="0.25">
      <c r="B79" s="257"/>
      <c r="C79" s="257" t="str">
        <f>'7. Consumption'!C79</f>
        <v/>
      </c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332">
        <f t="shared" si="4"/>
        <v>0</v>
      </c>
    </row>
    <row r="80" spans="2:42" ht="15" hidden="1" outlineLevel="1" x14ac:dyDescent="0.25">
      <c r="B80" s="257"/>
      <c r="C80" s="257" t="str">
        <f>'7. Consumption'!C80</f>
        <v/>
      </c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332">
        <f t="shared" si="4"/>
        <v>0</v>
      </c>
    </row>
    <row r="81" spans="2:42" ht="15" hidden="1" outlineLevel="1" x14ac:dyDescent="0.25">
      <c r="B81" s="257"/>
      <c r="C81" s="257" t="str">
        <f>'7. Consumption'!C81</f>
        <v/>
      </c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332">
        <f t="shared" si="4"/>
        <v>0</v>
      </c>
    </row>
    <row r="82" spans="2:42" ht="15" hidden="1" outlineLevel="1" x14ac:dyDescent="0.25">
      <c r="B82" s="257"/>
      <c r="C82" s="257" t="str">
        <f>'7. Consumption'!C82</f>
        <v/>
      </c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332">
        <f t="shared" si="4"/>
        <v>0</v>
      </c>
    </row>
    <row r="83" spans="2:42" ht="15" hidden="1" outlineLevel="1" x14ac:dyDescent="0.25">
      <c r="B83" s="257"/>
      <c r="C83" s="257" t="str">
        <f>'7. Consumption'!C83</f>
        <v/>
      </c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332">
        <f t="shared" si="4"/>
        <v>0</v>
      </c>
    </row>
    <row r="84" spans="2:42" ht="15" hidden="1" outlineLevel="1" x14ac:dyDescent="0.25">
      <c r="B84" s="257"/>
      <c r="C84" s="257" t="str">
        <f>'7. Consumption'!C84</f>
        <v/>
      </c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332">
        <f t="shared" si="4"/>
        <v>0</v>
      </c>
    </row>
    <row r="85" spans="2:42" ht="15" hidden="1" outlineLevel="1" x14ac:dyDescent="0.25">
      <c r="B85" s="257"/>
      <c r="C85" s="257" t="str">
        <f>'7. Consumption'!C85</f>
        <v/>
      </c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332">
        <f t="shared" si="4"/>
        <v>0</v>
      </c>
    </row>
    <row r="86" spans="2:42" ht="15" hidden="1" outlineLevel="1" x14ac:dyDescent="0.25">
      <c r="B86" s="257"/>
      <c r="C86" s="257" t="str">
        <f>'7. Consumption'!C86</f>
        <v/>
      </c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332">
        <f t="shared" si="4"/>
        <v>0</v>
      </c>
    </row>
    <row r="87" spans="2:42" ht="15" hidden="1" outlineLevel="1" x14ac:dyDescent="0.25">
      <c r="B87" s="257"/>
      <c r="C87" s="257" t="str">
        <f>'7. Consumption'!C87</f>
        <v/>
      </c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332">
        <f t="shared" si="4"/>
        <v>0</v>
      </c>
    </row>
    <row r="88" spans="2:42" ht="15" hidden="1" outlineLevel="1" x14ac:dyDescent="0.25">
      <c r="B88" s="257"/>
      <c r="C88" s="257" t="str">
        <f>'7. Consumption'!C88</f>
        <v/>
      </c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332">
        <f t="shared" si="4"/>
        <v>0</v>
      </c>
    </row>
    <row r="89" spans="2:42" ht="15" hidden="1" outlineLevel="1" x14ac:dyDescent="0.25">
      <c r="B89" s="257"/>
      <c r="C89" s="257" t="str">
        <f>'7. Consumption'!C89</f>
        <v/>
      </c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332">
        <f t="shared" si="4"/>
        <v>0</v>
      </c>
    </row>
    <row r="90" spans="2:42" ht="15" hidden="1" outlineLevel="1" x14ac:dyDescent="0.25">
      <c r="B90" s="257"/>
      <c r="C90" s="257" t="str">
        <f>'7. Consumption'!C90</f>
        <v/>
      </c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332">
        <f t="shared" si="4"/>
        <v>0</v>
      </c>
    </row>
    <row r="91" spans="2:42" ht="15" hidden="1" outlineLevel="1" x14ac:dyDescent="0.25">
      <c r="B91" s="257"/>
      <c r="C91" s="257" t="str">
        <f>'7. Consumption'!C91</f>
        <v/>
      </c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332">
        <f t="shared" si="4"/>
        <v>0</v>
      </c>
    </row>
    <row r="92" spans="2:42" ht="15" hidden="1" outlineLevel="1" x14ac:dyDescent="0.25">
      <c r="B92" s="257"/>
      <c r="C92" s="257" t="str">
        <f>'7. Consumption'!C92</f>
        <v/>
      </c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332">
        <f t="shared" si="4"/>
        <v>0</v>
      </c>
    </row>
    <row r="93" spans="2:42" ht="15" hidden="1" outlineLevel="1" x14ac:dyDescent="0.25">
      <c r="B93" s="257"/>
      <c r="C93" s="257" t="str">
        <f>'7. Consumption'!C93</f>
        <v/>
      </c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332">
        <f t="shared" si="4"/>
        <v>0</v>
      </c>
    </row>
    <row r="94" spans="2:42" ht="15" hidden="1" outlineLevel="1" x14ac:dyDescent="0.25">
      <c r="B94" s="257"/>
      <c r="C94" s="257" t="str">
        <f>'7. Consumption'!C94</f>
        <v/>
      </c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332">
        <f t="shared" si="4"/>
        <v>0</v>
      </c>
    </row>
    <row r="95" spans="2:42" ht="15" hidden="1" outlineLevel="1" x14ac:dyDescent="0.25">
      <c r="B95" s="257"/>
      <c r="C95" s="257" t="str">
        <f>'7. Consumption'!C95</f>
        <v/>
      </c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332">
        <f t="shared" si="4"/>
        <v>0</v>
      </c>
    </row>
    <row r="96" spans="2:42" ht="15" hidden="1" outlineLevel="1" x14ac:dyDescent="0.25">
      <c r="B96" s="257"/>
      <c r="C96" s="257" t="str">
        <f>'7. Consumption'!C96</f>
        <v/>
      </c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332">
        <f t="shared" si="4"/>
        <v>0</v>
      </c>
    </row>
    <row r="97" spans="2:42" ht="15" hidden="1" outlineLevel="1" x14ac:dyDescent="0.25">
      <c r="B97" s="257"/>
      <c r="C97" s="257" t="str">
        <f>'7. Consumption'!C97</f>
        <v/>
      </c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332">
        <f t="shared" si="4"/>
        <v>0</v>
      </c>
    </row>
    <row r="98" spans="2:42" ht="15" hidden="1" outlineLevel="1" x14ac:dyDescent="0.25">
      <c r="B98" s="257"/>
      <c r="C98" s="257" t="str">
        <f>'7. Consumption'!C98</f>
        <v/>
      </c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332">
        <f t="shared" si="4"/>
        <v>0</v>
      </c>
    </row>
    <row r="99" spans="2:42" ht="15" hidden="1" outlineLevel="1" x14ac:dyDescent="0.25">
      <c r="B99" s="257"/>
      <c r="C99" s="257" t="str">
        <f>'7. Consumption'!C99</f>
        <v/>
      </c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332">
        <f t="shared" si="4"/>
        <v>0</v>
      </c>
    </row>
    <row r="100" spans="2:42" ht="15" hidden="1" outlineLevel="1" x14ac:dyDescent="0.25">
      <c r="B100" s="257"/>
      <c r="C100" s="257" t="str">
        <f>'7. Consumption'!C100</f>
        <v/>
      </c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332">
        <f t="shared" si="4"/>
        <v>0</v>
      </c>
    </row>
    <row r="101" spans="2:42" ht="15" hidden="1" outlineLevel="1" x14ac:dyDescent="0.25">
      <c r="B101" s="257"/>
      <c r="C101" s="257" t="str">
        <f>'7. Consumption'!C101</f>
        <v/>
      </c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332">
        <f t="shared" si="4"/>
        <v>0</v>
      </c>
    </row>
    <row r="102" spans="2:42" ht="15" hidden="1" outlineLevel="1" x14ac:dyDescent="0.25">
      <c r="B102" s="257"/>
      <c r="C102" s="257" t="str">
        <f>'7. Consumption'!C102</f>
        <v/>
      </c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332">
        <f t="shared" si="4"/>
        <v>0</v>
      </c>
    </row>
    <row r="103" spans="2:42" ht="15" hidden="1" outlineLevel="1" x14ac:dyDescent="0.25">
      <c r="B103" s="257"/>
      <c r="C103" s="257" t="str">
        <f>'7. Consumption'!C103</f>
        <v/>
      </c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332">
        <f t="shared" si="4"/>
        <v>0</v>
      </c>
    </row>
    <row r="104" spans="2:42" ht="15" hidden="1" outlineLevel="1" x14ac:dyDescent="0.25">
      <c r="B104" s="257"/>
      <c r="C104" s="257" t="str">
        <f>'7. Consumption'!C104</f>
        <v/>
      </c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332">
        <f t="shared" si="4"/>
        <v>0</v>
      </c>
    </row>
    <row r="105" spans="2:42" ht="15" hidden="1" outlineLevel="1" x14ac:dyDescent="0.25">
      <c r="B105" s="257"/>
      <c r="C105" s="257" t="str">
        <f>'7. Consumption'!C105</f>
        <v/>
      </c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332">
        <f t="shared" si="4"/>
        <v>0</v>
      </c>
    </row>
    <row r="106" spans="2:42" ht="15" hidden="1" outlineLevel="1" x14ac:dyDescent="0.25">
      <c r="B106" s="257"/>
      <c r="C106" s="257" t="str">
        <f>'7. Consumption'!C106</f>
        <v/>
      </c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332">
        <f t="shared" si="4"/>
        <v>0</v>
      </c>
    </row>
    <row r="107" spans="2:42" ht="15" hidden="1" outlineLevel="1" x14ac:dyDescent="0.25">
      <c r="B107" s="257"/>
      <c r="C107" s="257" t="str">
        <f>'7. Consumption'!C107</f>
        <v/>
      </c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332">
        <f t="shared" si="4"/>
        <v>0</v>
      </c>
    </row>
    <row r="108" spans="2:42" ht="15" hidden="1" outlineLevel="1" x14ac:dyDescent="0.25">
      <c r="B108" s="257"/>
      <c r="C108" s="257" t="str">
        <f>'7. Consumption'!C108</f>
        <v/>
      </c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332">
        <f t="shared" si="4"/>
        <v>0</v>
      </c>
    </row>
    <row r="109" spans="2:42" ht="15" hidden="1" outlineLevel="1" x14ac:dyDescent="0.25">
      <c r="B109" s="257"/>
      <c r="C109" s="257" t="str">
        <f>'7. Consumption'!C109</f>
        <v/>
      </c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332">
        <f t="shared" si="4"/>
        <v>0</v>
      </c>
    </row>
    <row r="110" spans="2:42" collapsed="1" x14ac:dyDescent="0.3">
      <c r="B110" s="257"/>
      <c r="C110" s="257" t="str">
        <f>'7. Consumption'!C110</f>
        <v/>
      </c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332">
        <f t="shared" si="4"/>
        <v>0</v>
      </c>
    </row>
    <row r="115" spans="2:42" x14ac:dyDescent="0.3">
      <c r="F115" s="134" t="s">
        <v>220</v>
      </c>
    </row>
    <row r="116" spans="2:42" ht="18" x14ac:dyDescent="0.35">
      <c r="B116" s="324" t="s">
        <v>281</v>
      </c>
      <c r="C116" s="325"/>
      <c r="F116" s="134" t="s">
        <v>284</v>
      </c>
    </row>
    <row r="117" spans="2:42" x14ac:dyDescent="0.3">
      <c r="F117" s="326">
        <f t="shared" ref="F117:AO117" si="5">+F7</f>
        <v>0</v>
      </c>
      <c r="G117" s="326">
        <f t="shared" si="5"/>
        <v>31</v>
      </c>
      <c r="H117" s="326">
        <f t="shared" si="5"/>
        <v>62</v>
      </c>
      <c r="I117" s="326">
        <f t="shared" si="5"/>
        <v>93</v>
      </c>
      <c r="J117" s="326">
        <f t="shared" si="5"/>
        <v>123</v>
      </c>
      <c r="K117" s="326">
        <f t="shared" si="5"/>
        <v>154</v>
      </c>
      <c r="L117" s="326">
        <f t="shared" si="5"/>
        <v>184</v>
      </c>
      <c r="M117" s="326">
        <f t="shared" si="5"/>
        <v>215</v>
      </c>
      <c r="N117" s="326">
        <f t="shared" si="5"/>
        <v>246</v>
      </c>
      <c r="O117" s="326">
        <f t="shared" si="5"/>
        <v>276</v>
      </c>
      <c r="P117" s="326">
        <f t="shared" si="5"/>
        <v>307</v>
      </c>
      <c r="Q117" s="326">
        <f t="shared" si="5"/>
        <v>337</v>
      </c>
      <c r="R117" s="326">
        <f t="shared" si="5"/>
        <v>368</v>
      </c>
      <c r="S117" s="326">
        <f t="shared" si="5"/>
        <v>399</v>
      </c>
      <c r="T117" s="326">
        <f t="shared" si="5"/>
        <v>427</v>
      </c>
      <c r="U117" s="326">
        <f t="shared" si="5"/>
        <v>458</v>
      </c>
      <c r="V117" s="326">
        <f t="shared" si="5"/>
        <v>488</v>
      </c>
      <c r="W117" s="326">
        <f t="shared" si="5"/>
        <v>519</v>
      </c>
      <c r="X117" s="326">
        <f t="shared" si="5"/>
        <v>549</v>
      </c>
      <c r="Y117" s="326">
        <f t="shared" si="5"/>
        <v>580</v>
      </c>
      <c r="Z117" s="326">
        <f t="shared" si="5"/>
        <v>611</v>
      </c>
      <c r="AA117" s="326">
        <f t="shared" si="5"/>
        <v>641</v>
      </c>
      <c r="AB117" s="326">
        <f t="shared" si="5"/>
        <v>672</v>
      </c>
      <c r="AC117" s="326">
        <f t="shared" si="5"/>
        <v>702</v>
      </c>
      <c r="AD117" s="326">
        <f t="shared" si="5"/>
        <v>733</v>
      </c>
      <c r="AE117" s="326">
        <f t="shared" si="5"/>
        <v>764</v>
      </c>
      <c r="AF117" s="326">
        <f t="shared" si="5"/>
        <v>792</v>
      </c>
      <c r="AG117" s="326">
        <f t="shared" si="5"/>
        <v>823</v>
      </c>
      <c r="AH117" s="326">
        <f t="shared" si="5"/>
        <v>853</v>
      </c>
      <c r="AI117" s="326">
        <f t="shared" si="5"/>
        <v>884</v>
      </c>
      <c r="AJ117" s="326">
        <f t="shared" si="5"/>
        <v>914</v>
      </c>
      <c r="AK117" s="326">
        <f t="shared" si="5"/>
        <v>945</v>
      </c>
      <c r="AL117" s="326">
        <f t="shared" si="5"/>
        <v>976</v>
      </c>
      <c r="AM117" s="326">
        <f t="shared" si="5"/>
        <v>1006</v>
      </c>
      <c r="AN117" s="326">
        <f t="shared" si="5"/>
        <v>1037</v>
      </c>
      <c r="AO117" s="326">
        <f t="shared" si="5"/>
        <v>1067</v>
      </c>
      <c r="AP117" s="327" t="s">
        <v>122</v>
      </c>
    </row>
    <row r="118" spans="2:42" x14ac:dyDescent="0.3">
      <c r="B118" s="328" t="s">
        <v>162</v>
      </c>
      <c r="C118" s="329"/>
      <c r="F118" s="330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  <c r="AA118" s="331"/>
      <c r="AB118" s="331"/>
      <c r="AC118" s="331"/>
      <c r="AD118" s="331"/>
      <c r="AE118" s="331"/>
      <c r="AF118" s="331"/>
      <c r="AG118" s="331"/>
      <c r="AH118" s="331"/>
      <c r="AI118" s="331"/>
      <c r="AJ118" s="331"/>
      <c r="AK118" s="331"/>
      <c r="AL118" s="331"/>
      <c r="AM118" s="331"/>
      <c r="AN118" s="331"/>
      <c r="AO118" s="331"/>
      <c r="AP118" s="332"/>
    </row>
    <row r="119" spans="2:42" x14ac:dyDescent="0.3">
      <c r="B119" s="257"/>
      <c r="C119" s="257" t="str">
        <f t="shared" ref="C119:C150" si="6">+C9</f>
        <v>3TC 0 - susp - dose in ml</v>
      </c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332">
        <f t="shared" ref="AP119:AP163" si="7">SUM(E119:AO119)</f>
        <v>0</v>
      </c>
    </row>
    <row r="120" spans="2:42" x14ac:dyDescent="0.3">
      <c r="B120" s="257"/>
      <c r="C120" s="257" t="str">
        <f t="shared" si="6"/>
        <v>3TC 150 - tab</v>
      </c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332">
        <f t="shared" si="7"/>
        <v>0</v>
      </c>
    </row>
    <row r="121" spans="2:42" x14ac:dyDescent="0.3">
      <c r="B121" s="257"/>
      <c r="C121" s="257" t="str">
        <f t="shared" si="6"/>
        <v>3TC 300 - tab</v>
      </c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332">
        <f t="shared" si="7"/>
        <v>0</v>
      </c>
    </row>
    <row r="122" spans="2:42" x14ac:dyDescent="0.3">
      <c r="B122" s="257"/>
      <c r="C122" s="257" t="str">
        <f t="shared" si="6"/>
        <v>ABC 0 - susp - dose in ml</v>
      </c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332">
        <f t="shared" si="7"/>
        <v>0</v>
      </c>
    </row>
    <row r="123" spans="2:42" x14ac:dyDescent="0.3">
      <c r="B123" s="257"/>
      <c r="C123" s="257" t="str">
        <f t="shared" si="6"/>
        <v>ABC 300 - tab</v>
      </c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332">
        <f t="shared" si="7"/>
        <v>0</v>
      </c>
    </row>
    <row r="124" spans="2:42" x14ac:dyDescent="0.3">
      <c r="B124" s="257"/>
      <c r="C124" s="257" t="str">
        <f t="shared" si="6"/>
        <v>ABC 60 - tab - dispersible</v>
      </c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332">
        <f t="shared" si="7"/>
        <v>0</v>
      </c>
    </row>
    <row r="125" spans="2:42" x14ac:dyDescent="0.3">
      <c r="B125" s="257"/>
      <c r="C125" s="257" t="str">
        <f t="shared" si="6"/>
        <v>ABC+3TC 120/60 - tab - dispersible&amp;scored</v>
      </c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332">
        <f t="shared" si="7"/>
        <v>0</v>
      </c>
    </row>
    <row r="126" spans="2:42" x14ac:dyDescent="0.3">
      <c r="B126" s="257"/>
      <c r="C126" s="257" t="str">
        <f t="shared" si="6"/>
        <v>ABC+3TC 60/30 - tab</v>
      </c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332">
        <f t="shared" si="7"/>
        <v>0</v>
      </c>
    </row>
    <row r="127" spans="2:42" x14ac:dyDescent="0.3">
      <c r="B127" s="257"/>
      <c r="C127" s="257" t="str">
        <f t="shared" si="6"/>
        <v>ABC+3TC 60/30 - tab - dispersible</v>
      </c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332">
        <f t="shared" si="7"/>
        <v>0</v>
      </c>
    </row>
    <row r="128" spans="2:42" x14ac:dyDescent="0.3">
      <c r="B128" s="257"/>
      <c r="C128" s="257" t="str">
        <f t="shared" si="6"/>
        <v>ABC+3TC 600/300 - tab</v>
      </c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332">
        <f t="shared" si="7"/>
        <v>0</v>
      </c>
    </row>
    <row r="129" spans="2:42" x14ac:dyDescent="0.3">
      <c r="B129" s="257"/>
      <c r="C129" s="257" t="str">
        <f t="shared" si="6"/>
        <v>ABC+3TC+AZT 300/150/300 - tab</v>
      </c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332">
        <f t="shared" si="7"/>
        <v>0</v>
      </c>
    </row>
    <row r="130" spans="2:42" x14ac:dyDescent="0.3">
      <c r="B130" s="257"/>
      <c r="C130" s="257" t="str">
        <f t="shared" si="6"/>
        <v>ABC+3TC+AZT 60/30/60 - tab</v>
      </c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332">
        <f t="shared" si="7"/>
        <v>0</v>
      </c>
    </row>
    <row r="131" spans="2:42" x14ac:dyDescent="0.3">
      <c r="B131" s="257"/>
      <c r="C131" s="257" t="str">
        <f t="shared" si="6"/>
        <v>ATV 100 - caps</v>
      </c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332">
        <f t="shared" si="7"/>
        <v>0</v>
      </c>
    </row>
    <row r="132" spans="2:42" x14ac:dyDescent="0.3">
      <c r="B132" s="257"/>
      <c r="C132" s="257" t="str">
        <f t="shared" si="6"/>
        <v>ATV 200 - caps</v>
      </c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332">
        <f t="shared" si="7"/>
        <v>0</v>
      </c>
    </row>
    <row r="133" spans="2:42" x14ac:dyDescent="0.3">
      <c r="B133" s="257"/>
      <c r="C133" s="257" t="str">
        <f t="shared" si="6"/>
        <v>ATV 300 - caps</v>
      </c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332">
        <f t="shared" si="7"/>
        <v>0</v>
      </c>
    </row>
    <row r="134" spans="2:42" x14ac:dyDescent="0.3">
      <c r="B134" s="257"/>
      <c r="C134" s="257" t="str">
        <f t="shared" si="6"/>
        <v>ATV/r 300/100 - tab</v>
      </c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332">
        <f t="shared" si="7"/>
        <v>0</v>
      </c>
    </row>
    <row r="135" spans="2:42" x14ac:dyDescent="0.3">
      <c r="B135" s="257"/>
      <c r="C135" s="257" t="str">
        <f t="shared" si="6"/>
        <v>AZT 0 - susp - dose in ml</v>
      </c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332">
        <f t="shared" si="7"/>
        <v>0</v>
      </c>
    </row>
    <row r="136" spans="2:42" x14ac:dyDescent="0.3">
      <c r="B136" s="257"/>
      <c r="C136" s="257" t="str">
        <f t="shared" si="6"/>
        <v>AZT 100 - caps</v>
      </c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332">
        <f t="shared" si="7"/>
        <v>0</v>
      </c>
    </row>
    <row r="137" spans="2:42" x14ac:dyDescent="0.3">
      <c r="B137" s="257"/>
      <c r="C137" s="257" t="str">
        <f t="shared" si="6"/>
        <v>AZT 300 - tab</v>
      </c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332">
        <f t="shared" si="7"/>
        <v>0</v>
      </c>
    </row>
    <row r="138" spans="2:42" x14ac:dyDescent="0.3">
      <c r="B138" s="257"/>
      <c r="C138" s="257" t="str">
        <f t="shared" si="6"/>
        <v>AZT 60 - tab - dispersible</v>
      </c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332">
        <f t="shared" si="7"/>
        <v>0</v>
      </c>
    </row>
    <row r="139" spans="2:42" x14ac:dyDescent="0.3">
      <c r="B139" s="257"/>
      <c r="C139" s="257" t="str">
        <f t="shared" si="6"/>
        <v>AZT+3TC 300/150 - tab</v>
      </c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332">
        <f t="shared" si="7"/>
        <v>0</v>
      </c>
    </row>
    <row r="140" spans="2:42" x14ac:dyDescent="0.3">
      <c r="B140" s="257"/>
      <c r="C140" s="257" t="str">
        <f t="shared" si="6"/>
        <v>AZT+3TC 60/30 - tab</v>
      </c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332">
        <f t="shared" si="7"/>
        <v>0</v>
      </c>
    </row>
    <row r="141" spans="2:42" x14ac:dyDescent="0.3">
      <c r="B141" s="257"/>
      <c r="C141" s="257" t="str">
        <f t="shared" si="6"/>
        <v>AZT+3TC 60/30 - tab - dispersible</v>
      </c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332">
        <f t="shared" si="7"/>
        <v>0</v>
      </c>
    </row>
    <row r="142" spans="2:42" x14ac:dyDescent="0.3">
      <c r="B142" s="257"/>
      <c r="C142" s="257" t="str">
        <f t="shared" si="6"/>
        <v>AZT+3TC+NVP 300/150/200 - tab</v>
      </c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332">
        <f t="shared" si="7"/>
        <v>0</v>
      </c>
    </row>
    <row r="143" spans="2:42" x14ac:dyDescent="0.3">
      <c r="B143" s="257"/>
      <c r="C143" s="257" t="str">
        <f t="shared" si="6"/>
        <v>AZT+3TC+NVP 60/30/50 - tab - dispersible</v>
      </c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332">
        <f t="shared" si="7"/>
        <v>0</v>
      </c>
    </row>
    <row r="144" spans="2:42" x14ac:dyDescent="0.3">
      <c r="B144" s="257"/>
      <c r="C144" s="257" t="str">
        <f t="shared" si="6"/>
        <v>DRV 0 - susp - dose in ml</v>
      </c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332">
        <f t="shared" si="7"/>
        <v>0</v>
      </c>
    </row>
    <row r="145" spans="2:42" x14ac:dyDescent="0.3">
      <c r="B145" s="257"/>
      <c r="C145" s="257" t="str">
        <f t="shared" si="6"/>
        <v>DRV 150 - tab</v>
      </c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332">
        <f t="shared" si="7"/>
        <v>0</v>
      </c>
    </row>
    <row r="146" spans="2:42" x14ac:dyDescent="0.3">
      <c r="B146" s="257"/>
      <c r="C146" s="257" t="str">
        <f t="shared" si="6"/>
        <v>DRV 75 - tab</v>
      </c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332">
        <f t="shared" si="7"/>
        <v>0</v>
      </c>
    </row>
    <row r="147" spans="2:42" x14ac:dyDescent="0.3">
      <c r="B147" s="257"/>
      <c r="C147" s="257" t="str">
        <f t="shared" si="6"/>
        <v>EFV 0 - susp - dose in ml</v>
      </c>
      <c r="F147" s="107"/>
      <c r="G147" s="124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332">
        <f t="shared" si="7"/>
        <v>0</v>
      </c>
    </row>
    <row r="148" spans="2:42" x14ac:dyDescent="0.3">
      <c r="B148" s="257"/>
      <c r="C148" s="257" t="str">
        <f t="shared" si="6"/>
        <v>EFV 200 - caps</v>
      </c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332">
        <f t="shared" si="7"/>
        <v>0</v>
      </c>
    </row>
    <row r="149" spans="2:42" x14ac:dyDescent="0.3">
      <c r="B149" s="257"/>
      <c r="C149" s="257" t="str">
        <f t="shared" si="6"/>
        <v>EFV 200 - tab</v>
      </c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332">
        <f t="shared" si="7"/>
        <v>0</v>
      </c>
    </row>
    <row r="150" spans="2:42" x14ac:dyDescent="0.3">
      <c r="B150" s="257"/>
      <c r="C150" s="257" t="str">
        <f t="shared" si="6"/>
        <v>EFV 200 - tab - scored</v>
      </c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332">
        <f t="shared" si="7"/>
        <v>0</v>
      </c>
    </row>
    <row r="151" spans="2:42" x14ac:dyDescent="0.3">
      <c r="B151" s="257"/>
      <c r="C151" s="257" t="str">
        <f t="shared" ref="C151:C182" si="8">+C41</f>
        <v>EFV 50 - caps</v>
      </c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332">
        <f t="shared" si="7"/>
        <v>0</v>
      </c>
    </row>
    <row r="152" spans="2:42" x14ac:dyDescent="0.3">
      <c r="B152" s="257"/>
      <c r="C152" s="257" t="str">
        <f t="shared" si="8"/>
        <v>EFV 50 - tab</v>
      </c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332">
        <f t="shared" si="7"/>
        <v>0</v>
      </c>
    </row>
    <row r="153" spans="2:42" x14ac:dyDescent="0.3">
      <c r="B153" s="257"/>
      <c r="C153" s="257" t="str">
        <f t="shared" si="8"/>
        <v>EFV 600 - tab</v>
      </c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332">
        <f t="shared" si="7"/>
        <v>0</v>
      </c>
    </row>
    <row r="154" spans="2:42" x14ac:dyDescent="0.3">
      <c r="B154" s="257"/>
      <c r="C154" s="257" t="str">
        <f t="shared" si="8"/>
        <v>ETV 100 - tab</v>
      </c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332">
        <f t="shared" si="7"/>
        <v>0</v>
      </c>
    </row>
    <row r="155" spans="2:42" x14ac:dyDescent="0.3">
      <c r="B155" s="257"/>
      <c r="C155" s="257" t="str">
        <f t="shared" si="8"/>
        <v>FTC 200 - caps</v>
      </c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332">
        <f t="shared" si="7"/>
        <v>0</v>
      </c>
    </row>
    <row r="156" spans="2:42" x14ac:dyDescent="0.3">
      <c r="B156" s="257"/>
      <c r="C156" s="257" t="str">
        <f t="shared" si="8"/>
        <v>LPV/r 0 - susp</v>
      </c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332">
        <f t="shared" si="7"/>
        <v>0</v>
      </c>
    </row>
    <row r="157" spans="2:42" x14ac:dyDescent="0.3">
      <c r="B157" s="257"/>
      <c r="C157" s="257" t="str">
        <f t="shared" si="8"/>
        <v>LPV/r 100/25 - tab - heat stable</v>
      </c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332">
        <f t="shared" si="7"/>
        <v>0</v>
      </c>
    </row>
    <row r="158" spans="2:42" x14ac:dyDescent="0.3">
      <c r="B158" s="257"/>
      <c r="C158" s="257" t="str">
        <f t="shared" si="8"/>
        <v>LPV/r 200/50 - tab</v>
      </c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332">
        <f t="shared" si="7"/>
        <v>0</v>
      </c>
    </row>
    <row r="159" spans="2:42" x14ac:dyDescent="0.3">
      <c r="B159" s="257"/>
      <c r="C159" s="257" t="str">
        <f t="shared" si="8"/>
        <v>LPV/r 40/10 - pellets/caps - heat stable</v>
      </c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332">
        <f t="shared" si="7"/>
        <v>0</v>
      </c>
    </row>
    <row r="160" spans="2:42" x14ac:dyDescent="0.3">
      <c r="B160" s="257"/>
      <c r="C160" s="257" t="str">
        <f t="shared" si="8"/>
        <v>NVP 0 - susp - dose in ml</v>
      </c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332">
        <f t="shared" si="7"/>
        <v>0</v>
      </c>
    </row>
    <row r="161" spans="2:42" x14ac:dyDescent="0.3">
      <c r="B161" s="257"/>
      <c r="C161" s="257" t="str">
        <f t="shared" si="8"/>
        <v>NVP 200 - tab</v>
      </c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332">
        <f t="shared" si="7"/>
        <v>0</v>
      </c>
    </row>
    <row r="162" spans="2:42" x14ac:dyDescent="0.3">
      <c r="B162" s="257"/>
      <c r="C162" s="257" t="str">
        <f t="shared" si="8"/>
        <v>NVP 50 - tab - dispersible</v>
      </c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332">
        <f t="shared" si="7"/>
        <v>0</v>
      </c>
    </row>
    <row r="163" spans="2:42" x14ac:dyDescent="0.3">
      <c r="B163" s="257"/>
      <c r="C163" s="257" t="str">
        <f t="shared" si="8"/>
        <v>RAL 100 - tab - chew scored</v>
      </c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332">
        <f t="shared" si="7"/>
        <v>0</v>
      </c>
    </row>
    <row r="164" spans="2:42" x14ac:dyDescent="0.3">
      <c r="B164" s="257"/>
      <c r="C164" s="257" t="str">
        <f t="shared" si="8"/>
        <v>RAL 25 - tab - chew scored</v>
      </c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332">
        <f t="shared" ref="AP164:AP220" si="9">SUM(E164:AO164)</f>
        <v>0</v>
      </c>
    </row>
    <row r="165" spans="2:42" x14ac:dyDescent="0.3">
      <c r="B165" s="257"/>
      <c r="C165" s="257" t="str">
        <f t="shared" si="8"/>
        <v>RAL 400 - tab</v>
      </c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332">
        <f t="shared" si="9"/>
        <v>0</v>
      </c>
    </row>
    <row r="166" spans="2:42" x14ac:dyDescent="0.3">
      <c r="B166" s="257"/>
      <c r="C166" s="257" t="str">
        <f t="shared" si="8"/>
        <v>RTV 0 - susp - dose in ml</v>
      </c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332">
        <f t="shared" si="9"/>
        <v>0</v>
      </c>
    </row>
    <row r="167" spans="2:42" x14ac:dyDescent="0.3">
      <c r="B167" s="257"/>
      <c r="C167" s="257" t="str">
        <f t="shared" si="8"/>
        <v>RTV 100 - tab - heat stable</v>
      </c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332">
        <f t="shared" si="9"/>
        <v>0</v>
      </c>
    </row>
    <row r="168" spans="2:42" x14ac:dyDescent="0.3">
      <c r="B168" s="257"/>
      <c r="C168" s="257" t="str">
        <f t="shared" si="8"/>
        <v>RTV 25 - tab - heat stable</v>
      </c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332">
        <f t="shared" si="9"/>
        <v>0</v>
      </c>
    </row>
    <row r="169" spans="2:42" x14ac:dyDescent="0.3">
      <c r="B169" s="257"/>
      <c r="C169" s="257" t="str">
        <f t="shared" si="8"/>
        <v>TDF 300 - tab</v>
      </c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332">
        <f t="shared" si="9"/>
        <v>0</v>
      </c>
    </row>
    <row r="170" spans="2:42" x14ac:dyDescent="0.3">
      <c r="B170" s="257"/>
      <c r="C170" s="257" t="str">
        <f t="shared" si="8"/>
        <v>TDF 40 - scoop</v>
      </c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332">
        <f t="shared" si="9"/>
        <v>0</v>
      </c>
    </row>
    <row r="171" spans="2:42" x14ac:dyDescent="0.3">
      <c r="B171" s="257"/>
      <c r="C171" s="257" t="str">
        <f t="shared" si="8"/>
        <v>TDF+3TC 300/300 - tab</v>
      </c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332">
        <f t="shared" si="9"/>
        <v>0</v>
      </c>
    </row>
    <row r="172" spans="2:42" x14ac:dyDescent="0.3">
      <c r="B172" s="257"/>
      <c r="C172" s="257" t="str">
        <f t="shared" si="8"/>
        <v>TDF+3TC+EFV 300/300/600 - tab</v>
      </c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332">
        <f t="shared" si="9"/>
        <v>0</v>
      </c>
    </row>
    <row r="173" spans="2:42" x14ac:dyDescent="0.3">
      <c r="B173" s="257"/>
      <c r="C173" s="257" t="str">
        <f t="shared" si="8"/>
        <v>TDF+FTC 300/200 - tab</v>
      </c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332">
        <f t="shared" si="9"/>
        <v>0</v>
      </c>
    </row>
    <row r="174" spans="2:42" x14ac:dyDescent="0.3">
      <c r="B174" s="257"/>
      <c r="C174" s="257" t="str">
        <f t="shared" si="8"/>
        <v>TDF+FTC+EFV 300/200/600 - tab</v>
      </c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332">
        <f t="shared" si="9"/>
        <v>0</v>
      </c>
    </row>
    <row r="175" spans="2:42" ht="15" hidden="1" outlineLevel="1" x14ac:dyDescent="0.25">
      <c r="B175" s="257"/>
      <c r="C175" s="257" t="str">
        <f t="shared" si="8"/>
        <v>x_DTG 50 - tab</v>
      </c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332">
        <f t="shared" si="9"/>
        <v>0</v>
      </c>
    </row>
    <row r="176" spans="2:42" ht="15" hidden="1" outlineLevel="1" x14ac:dyDescent="0.25">
      <c r="B176" s="257"/>
      <c r="C176" s="257" t="str">
        <f t="shared" si="8"/>
        <v/>
      </c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332">
        <f t="shared" si="9"/>
        <v>0</v>
      </c>
    </row>
    <row r="177" spans="2:42" ht="15" hidden="1" outlineLevel="1" x14ac:dyDescent="0.25">
      <c r="B177" s="257"/>
      <c r="C177" s="257" t="str">
        <f t="shared" si="8"/>
        <v/>
      </c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332">
        <f t="shared" si="9"/>
        <v>0</v>
      </c>
    </row>
    <row r="178" spans="2:42" ht="15" hidden="1" outlineLevel="1" x14ac:dyDescent="0.25">
      <c r="B178" s="257"/>
      <c r="C178" s="257" t="str">
        <f t="shared" si="8"/>
        <v/>
      </c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332">
        <f t="shared" si="9"/>
        <v>0</v>
      </c>
    </row>
    <row r="179" spans="2:42" ht="15" hidden="1" outlineLevel="1" x14ac:dyDescent="0.25">
      <c r="B179" s="257"/>
      <c r="C179" s="257" t="str">
        <f t="shared" si="8"/>
        <v/>
      </c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332">
        <f t="shared" si="9"/>
        <v>0</v>
      </c>
    </row>
    <row r="180" spans="2:42" ht="15" hidden="1" outlineLevel="1" x14ac:dyDescent="0.25">
      <c r="B180" s="257"/>
      <c r="C180" s="257" t="str">
        <f t="shared" si="8"/>
        <v/>
      </c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332">
        <f t="shared" si="9"/>
        <v>0</v>
      </c>
    </row>
    <row r="181" spans="2:42" ht="15" hidden="1" outlineLevel="1" x14ac:dyDescent="0.25">
      <c r="B181" s="257"/>
      <c r="C181" s="257" t="str">
        <f t="shared" si="8"/>
        <v/>
      </c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332">
        <f t="shared" si="9"/>
        <v>0</v>
      </c>
    </row>
    <row r="182" spans="2:42" ht="15" hidden="1" outlineLevel="1" x14ac:dyDescent="0.25">
      <c r="B182" s="257"/>
      <c r="C182" s="257" t="str">
        <f t="shared" si="8"/>
        <v/>
      </c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332">
        <f t="shared" si="9"/>
        <v>0</v>
      </c>
    </row>
    <row r="183" spans="2:42" ht="15" hidden="1" outlineLevel="1" x14ac:dyDescent="0.25">
      <c r="B183" s="257"/>
      <c r="C183" s="257" t="str">
        <f t="shared" ref="C183:C214" si="10">+C73</f>
        <v/>
      </c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332">
        <f t="shared" si="9"/>
        <v>0</v>
      </c>
    </row>
    <row r="184" spans="2:42" ht="15" hidden="1" outlineLevel="1" x14ac:dyDescent="0.25">
      <c r="B184" s="257"/>
      <c r="C184" s="257" t="str">
        <f t="shared" si="10"/>
        <v/>
      </c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332">
        <f t="shared" si="9"/>
        <v>0</v>
      </c>
    </row>
    <row r="185" spans="2:42" ht="15" hidden="1" outlineLevel="1" x14ac:dyDescent="0.25">
      <c r="B185" s="257"/>
      <c r="C185" s="257" t="str">
        <f t="shared" si="10"/>
        <v/>
      </c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332">
        <f t="shared" si="9"/>
        <v>0</v>
      </c>
    </row>
    <row r="186" spans="2:42" ht="15" hidden="1" outlineLevel="1" x14ac:dyDescent="0.25">
      <c r="B186" s="257"/>
      <c r="C186" s="257" t="str">
        <f t="shared" si="10"/>
        <v/>
      </c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332">
        <f t="shared" si="9"/>
        <v>0</v>
      </c>
    </row>
    <row r="187" spans="2:42" ht="15" hidden="1" outlineLevel="1" x14ac:dyDescent="0.25">
      <c r="B187" s="257"/>
      <c r="C187" s="257" t="str">
        <f t="shared" si="10"/>
        <v/>
      </c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332">
        <f t="shared" si="9"/>
        <v>0</v>
      </c>
    </row>
    <row r="188" spans="2:42" ht="15" hidden="1" outlineLevel="1" x14ac:dyDescent="0.25">
      <c r="B188" s="257"/>
      <c r="C188" s="257" t="str">
        <f t="shared" si="10"/>
        <v/>
      </c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332">
        <f t="shared" si="9"/>
        <v>0</v>
      </c>
    </row>
    <row r="189" spans="2:42" ht="15" hidden="1" outlineLevel="1" x14ac:dyDescent="0.25">
      <c r="B189" s="257"/>
      <c r="C189" s="257" t="str">
        <f t="shared" si="10"/>
        <v/>
      </c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332">
        <f t="shared" si="9"/>
        <v>0</v>
      </c>
    </row>
    <row r="190" spans="2:42" ht="15" hidden="1" outlineLevel="1" x14ac:dyDescent="0.25">
      <c r="B190" s="257"/>
      <c r="C190" s="257" t="str">
        <f t="shared" si="10"/>
        <v/>
      </c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332">
        <f t="shared" si="9"/>
        <v>0</v>
      </c>
    </row>
    <row r="191" spans="2:42" ht="15" hidden="1" outlineLevel="1" x14ac:dyDescent="0.25">
      <c r="B191" s="257"/>
      <c r="C191" s="257" t="str">
        <f t="shared" si="10"/>
        <v/>
      </c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332">
        <f t="shared" si="9"/>
        <v>0</v>
      </c>
    </row>
    <row r="192" spans="2:42" ht="15" hidden="1" outlineLevel="1" x14ac:dyDescent="0.25">
      <c r="B192" s="257"/>
      <c r="C192" s="257" t="str">
        <f t="shared" si="10"/>
        <v/>
      </c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332">
        <f t="shared" si="9"/>
        <v>0</v>
      </c>
    </row>
    <row r="193" spans="2:42" ht="15" hidden="1" outlineLevel="1" x14ac:dyDescent="0.25">
      <c r="B193" s="257"/>
      <c r="C193" s="257" t="str">
        <f t="shared" si="10"/>
        <v/>
      </c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332">
        <f t="shared" si="9"/>
        <v>0</v>
      </c>
    </row>
    <row r="194" spans="2:42" ht="15" hidden="1" outlineLevel="1" x14ac:dyDescent="0.25">
      <c r="B194" s="257"/>
      <c r="C194" s="257" t="str">
        <f t="shared" si="10"/>
        <v/>
      </c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332">
        <f t="shared" si="9"/>
        <v>0</v>
      </c>
    </row>
    <row r="195" spans="2:42" ht="15" hidden="1" outlineLevel="1" x14ac:dyDescent="0.25">
      <c r="B195" s="257"/>
      <c r="C195" s="257" t="str">
        <f t="shared" si="10"/>
        <v/>
      </c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332">
        <f t="shared" si="9"/>
        <v>0</v>
      </c>
    </row>
    <row r="196" spans="2:42" ht="15" hidden="1" outlineLevel="1" x14ac:dyDescent="0.25">
      <c r="B196" s="257"/>
      <c r="C196" s="257" t="str">
        <f t="shared" si="10"/>
        <v/>
      </c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332">
        <f t="shared" si="9"/>
        <v>0</v>
      </c>
    </row>
    <row r="197" spans="2:42" ht="15" hidden="1" outlineLevel="1" x14ac:dyDescent="0.25">
      <c r="B197" s="257"/>
      <c r="C197" s="257" t="str">
        <f t="shared" si="10"/>
        <v/>
      </c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332">
        <f t="shared" si="9"/>
        <v>0</v>
      </c>
    </row>
    <row r="198" spans="2:42" ht="15" hidden="1" outlineLevel="1" x14ac:dyDescent="0.25">
      <c r="B198" s="257"/>
      <c r="C198" s="257" t="str">
        <f t="shared" si="10"/>
        <v/>
      </c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332">
        <f t="shared" si="9"/>
        <v>0</v>
      </c>
    </row>
    <row r="199" spans="2:42" ht="15" hidden="1" outlineLevel="1" x14ac:dyDescent="0.25">
      <c r="B199" s="257"/>
      <c r="C199" s="257" t="str">
        <f t="shared" si="10"/>
        <v/>
      </c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332">
        <f t="shared" si="9"/>
        <v>0</v>
      </c>
    </row>
    <row r="200" spans="2:42" ht="15" hidden="1" outlineLevel="1" x14ac:dyDescent="0.25">
      <c r="B200" s="257"/>
      <c r="C200" s="257" t="str">
        <f t="shared" si="10"/>
        <v/>
      </c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332">
        <f t="shared" si="9"/>
        <v>0</v>
      </c>
    </row>
    <row r="201" spans="2:42" ht="15" hidden="1" outlineLevel="1" x14ac:dyDescent="0.25">
      <c r="B201" s="257"/>
      <c r="C201" s="257" t="str">
        <f t="shared" si="10"/>
        <v/>
      </c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332">
        <f t="shared" si="9"/>
        <v>0</v>
      </c>
    </row>
    <row r="202" spans="2:42" ht="15" hidden="1" outlineLevel="1" x14ac:dyDescent="0.25">
      <c r="B202" s="257"/>
      <c r="C202" s="257" t="str">
        <f t="shared" si="10"/>
        <v/>
      </c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332">
        <f t="shared" si="9"/>
        <v>0</v>
      </c>
    </row>
    <row r="203" spans="2:42" ht="15" hidden="1" outlineLevel="1" x14ac:dyDescent="0.25">
      <c r="B203" s="257"/>
      <c r="C203" s="257" t="str">
        <f t="shared" si="10"/>
        <v/>
      </c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332">
        <f t="shared" si="9"/>
        <v>0</v>
      </c>
    </row>
    <row r="204" spans="2:42" ht="15" hidden="1" outlineLevel="1" x14ac:dyDescent="0.25">
      <c r="B204" s="257"/>
      <c r="C204" s="257" t="str">
        <f t="shared" si="10"/>
        <v/>
      </c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332">
        <f t="shared" si="9"/>
        <v>0</v>
      </c>
    </row>
    <row r="205" spans="2:42" ht="15" hidden="1" outlineLevel="1" x14ac:dyDescent="0.25">
      <c r="B205" s="257"/>
      <c r="C205" s="257" t="str">
        <f t="shared" si="10"/>
        <v/>
      </c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332">
        <f t="shared" si="9"/>
        <v>0</v>
      </c>
    </row>
    <row r="206" spans="2:42" ht="15" hidden="1" outlineLevel="1" x14ac:dyDescent="0.25">
      <c r="B206" s="257"/>
      <c r="C206" s="257" t="str">
        <f t="shared" si="10"/>
        <v/>
      </c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332">
        <f t="shared" si="9"/>
        <v>0</v>
      </c>
    </row>
    <row r="207" spans="2:42" ht="15" hidden="1" outlineLevel="1" x14ac:dyDescent="0.25">
      <c r="B207" s="257"/>
      <c r="C207" s="257" t="str">
        <f t="shared" si="10"/>
        <v/>
      </c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332">
        <f t="shared" si="9"/>
        <v>0</v>
      </c>
    </row>
    <row r="208" spans="2:42" ht="15" hidden="1" outlineLevel="1" x14ac:dyDescent="0.25">
      <c r="B208" s="257"/>
      <c r="C208" s="257" t="str">
        <f t="shared" si="10"/>
        <v/>
      </c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332">
        <f t="shared" si="9"/>
        <v>0</v>
      </c>
    </row>
    <row r="209" spans="2:42" ht="15" hidden="1" outlineLevel="1" x14ac:dyDescent="0.25">
      <c r="B209" s="257"/>
      <c r="C209" s="257" t="str">
        <f t="shared" si="10"/>
        <v/>
      </c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332">
        <f t="shared" si="9"/>
        <v>0</v>
      </c>
    </row>
    <row r="210" spans="2:42" ht="15" hidden="1" outlineLevel="1" x14ac:dyDescent="0.25">
      <c r="B210" s="257"/>
      <c r="C210" s="257" t="str">
        <f t="shared" si="10"/>
        <v/>
      </c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332">
        <f t="shared" si="9"/>
        <v>0</v>
      </c>
    </row>
    <row r="211" spans="2:42" ht="15" hidden="1" outlineLevel="1" x14ac:dyDescent="0.25">
      <c r="B211" s="257"/>
      <c r="C211" s="257" t="str">
        <f t="shared" si="10"/>
        <v/>
      </c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332">
        <f t="shared" si="9"/>
        <v>0</v>
      </c>
    </row>
    <row r="212" spans="2:42" ht="15" hidden="1" outlineLevel="1" x14ac:dyDescent="0.25">
      <c r="B212" s="257"/>
      <c r="C212" s="257" t="str">
        <f t="shared" si="10"/>
        <v/>
      </c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332">
        <f t="shared" si="9"/>
        <v>0</v>
      </c>
    </row>
    <row r="213" spans="2:42" ht="15" hidden="1" outlineLevel="1" x14ac:dyDescent="0.25">
      <c r="B213" s="257"/>
      <c r="C213" s="257" t="str">
        <f t="shared" si="10"/>
        <v/>
      </c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332">
        <f t="shared" si="9"/>
        <v>0</v>
      </c>
    </row>
    <row r="214" spans="2:42" ht="15" hidden="1" outlineLevel="1" x14ac:dyDescent="0.25">
      <c r="B214" s="257"/>
      <c r="C214" s="257" t="str">
        <f t="shared" si="10"/>
        <v/>
      </c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332">
        <f t="shared" si="9"/>
        <v>0</v>
      </c>
    </row>
    <row r="215" spans="2:42" ht="15" hidden="1" outlineLevel="1" x14ac:dyDescent="0.25">
      <c r="B215" s="257"/>
      <c r="C215" s="257" t="str">
        <f t="shared" ref="C215:C220" si="11">+C105</f>
        <v/>
      </c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332">
        <f t="shared" si="9"/>
        <v>0</v>
      </c>
    </row>
    <row r="216" spans="2:42" ht="15" hidden="1" outlineLevel="1" x14ac:dyDescent="0.25">
      <c r="B216" s="257"/>
      <c r="C216" s="257" t="str">
        <f t="shared" si="11"/>
        <v/>
      </c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332">
        <f t="shared" si="9"/>
        <v>0</v>
      </c>
    </row>
    <row r="217" spans="2:42" ht="15" hidden="1" outlineLevel="1" x14ac:dyDescent="0.25">
      <c r="B217" s="257"/>
      <c r="C217" s="257" t="str">
        <f t="shared" si="11"/>
        <v/>
      </c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332">
        <f t="shared" si="9"/>
        <v>0</v>
      </c>
    </row>
    <row r="218" spans="2:42" ht="15" hidden="1" outlineLevel="1" x14ac:dyDescent="0.25">
      <c r="B218" s="257"/>
      <c r="C218" s="257" t="str">
        <f t="shared" si="11"/>
        <v/>
      </c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332">
        <f t="shared" si="9"/>
        <v>0</v>
      </c>
    </row>
    <row r="219" spans="2:42" ht="15" hidden="1" outlineLevel="1" x14ac:dyDescent="0.25">
      <c r="B219" s="257"/>
      <c r="C219" s="257" t="str">
        <f t="shared" si="11"/>
        <v/>
      </c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332">
        <f t="shared" si="9"/>
        <v>0</v>
      </c>
    </row>
    <row r="220" spans="2:42" collapsed="1" x14ac:dyDescent="0.3">
      <c r="B220" s="257"/>
      <c r="C220" s="257" t="str">
        <f t="shared" si="11"/>
        <v/>
      </c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332">
        <f t="shared" si="9"/>
        <v>0</v>
      </c>
    </row>
    <row r="223" spans="2:42" x14ac:dyDescent="0.3">
      <c r="E223" s="134" t="s">
        <v>221</v>
      </c>
    </row>
    <row r="224" spans="2:42" ht="18" x14ac:dyDescent="0.35">
      <c r="B224" s="324" t="s">
        <v>222</v>
      </c>
      <c r="C224" s="325"/>
    </row>
    <row r="225" spans="2:42" x14ac:dyDescent="0.3">
      <c r="E225" s="326" t="s">
        <v>163</v>
      </c>
      <c r="F225" s="326">
        <f t="shared" ref="F225:AP225" si="12">+F7</f>
        <v>0</v>
      </c>
      <c r="G225" s="326">
        <f t="shared" si="12"/>
        <v>31</v>
      </c>
      <c r="H225" s="326">
        <f t="shared" si="12"/>
        <v>62</v>
      </c>
      <c r="I225" s="326">
        <f t="shared" si="12"/>
        <v>93</v>
      </c>
      <c r="J225" s="326">
        <f t="shared" si="12"/>
        <v>123</v>
      </c>
      <c r="K225" s="326">
        <f t="shared" si="12"/>
        <v>154</v>
      </c>
      <c r="L225" s="326">
        <f t="shared" si="12"/>
        <v>184</v>
      </c>
      <c r="M225" s="326">
        <f t="shared" si="12"/>
        <v>215</v>
      </c>
      <c r="N225" s="326">
        <f t="shared" si="12"/>
        <v>246</v>
      </c>
      <c r="O225" s="326">
        <f t="shared" si="12"/>
        <v>276</v>
      </c>
      <c r="P225" s="326">
        <f t="shared" si="12"/>
        <v>307</v>
      </c>
      <c r="Q225" s="326">
        <f t="shared" si="12"/>
        <v>337</v>
      </c>
      <c r="R225" s="326">
        <f t="shared" si="12"/>
        <v>368</v>
      </c>
      <c r="S225" s="326">
        <f t="shared" si="12"/>
        <v>399</v>
      </c>
      <c r="T225" s="326">
        <f t="shared" si="12"/>
        <v>427</v>
      </c>
      <c r="U225" s="326">
        <f t="shared" si="12"/>
        <v>458</v>
      </c>
      <c r="V225" s="326">
        <f t="shared" si="12"/>
        <v>488</v>
      </c>
      <c r="W225" s="326">
        <f t="shared" si="12"/>
        <v>519</v>
      </c>
      <c r="X225" s="326">
        <f t="shared" si="12"/>
        <v>549</v>
      </c>
      <c r="Y225" s="326">
        <f t="shared" si="12"/>
        <v>580</v>
      </c>
      <c r="Z225" s="326">
        <f t="shared" si="12"/>
        <v>611</v>
      </c>
      <c r="AA225" s="326">
        <f t="shared" si="12"/>
        <v>641</v>
      </c>
      <c r="AB225" s="326">
        <f t="shared" si="12"/>
        <v>672</v>
      </c>
      <c r="AC225" s="326">
        <f t="shared" si="12"/>
        <v>702</v>
      </c>
      <c r="AD225" s="326">
        <f t="shared" si="12"/>
        <v>733</v>
      </c>
      <c r="AE225" s="326">
        <f t="shared" si="12"/>
        <v>764</v>
      </c>
      <c r="AF225" s="326">
        <f t="shared" si="12"/>
        <v>792</v>
      </c>
      <c r="AG225" s="326">
        <f t="shared" si="12"/>
        <v>823</v>
      </c>
      <c r="AH225" s="326">
        <f t="shared" si="12"/>
        <v>853</v>
      </c>
      <c r="AI225" s="326">
        <f t="shared" si="12"/>
        <v>884</v>
      </c>
      <c r="AJ225" s="326">
        <f t="shared" si="12"/>
        <v>914</v>
      </c>
      <c r="AK225" s="326">
        <f t="shared" si="12"/>
        <v>945</v>
      </c>
      <c r="AL225" s="326">
        <f t="shared" si="12"/>
        <v>976</v>
      </c>
      <c r="AM225" s="326">
        <f t="shared" si="12"/>
        <v>1006</v>
      </c>
      <c r="AN225" s="326">
        <f t="shared" si="12"/>
        <v>1037</v>
      </c>
      <c r="AO225" s="326">
        <f t="shared" si="12"/>
        <v>1067</v>
      </c>
      <c r="AP225" s="327" t="str">
        <f t="shared" si="12"/>
        <v>TOTAL</v>
      </c>
    </row>
    <row r="226" spans="2:42" x14ac:dyDescent="0.3">
      <c r="B226" s="328" t="s">
        <v>162</v>
      </c>
      <c r="C226" s="329"/>
      <c r="E226" s="333"/>
      <c r="F226" s="330"/>
      <c r="G226" s="331"/>
      <c r="H226" s="331"/>
      <c r="I226" s="331"/>
      <c r="J226" s="331"/>
      <c r="K226" s="331"/>
      <c r="L226" s="331"/>
      <c r="M226" s="331"/>
      <c r="N226" s="331"/>
      <c r="O226" s="331"/>
      <c r="P226" s="331"/>
      <c r="Q226" s="331"/>
      <c r="R226" s="331"/>
      <c r="S226" s="331"/>
      <c r="T226" s="331"/>
      <c r="U226" s="331"/>
      <c r="V226" s="331"/>
      <c r="W226" s="331"/>
      <c r="X226" s="331"/>
      <c r="Y226" s="331"/>
      <c r="Z226" s="331"/>
      <c r="AA226" s="331"/>
      <c r="AB226" s="331"/>
      <c r="AC226" s="331"/>
      <c r="AD226" s="331"/>
      <c r="AE226" s="331"/>
      <c r="AF226" s="331"/>
      <c r="AG226" s="331"/>
      <c r="AH226" s="331"/>
      <c r="AI226" s="331"/>
      <c r="AJ226" s="331"/>
      <c r="AK226" s="331"/>
      <c r="AL226" s="331"/>
      <c r="AM226" s="331"/>
      <c r="AN226" s="331"/>
      <c r="AO226" s="331"/>
      <c r="AP226" s="332"/>
    </row>
    <row r="227" spans="2:42" x14ac:dyDescent="0.3">
      <c r="B227" s="257"/>
      <c r="C227" s="257" t="str">
        <f t="shared" ref="C227:C258" si="13">+C9</f>
        <v>3TC 0 - susp - dose in ml</v>
      </c>
      <c r="E227" s="334">
        <f t="shared" ref="E227:E258" si="14">+AP9</f>
        <v>0</v>
      </c>
      <c r="F227" s="335">
        <f ca="1">MAX(0,MIN($E227-SUM($E9:F9)+SUM($E119:F119),E227-F9+F119-'7. Consumption'!H9))</f>
        <v>0</v>
      </c>
      <c r="G227" s="335">
        <f ca="1">MAX(0,MIN($E227-SUM($E9:G9)+SUM($E119:G119),F227-G9+G119-'7. Consumption'!I9))</f>
        <v>0</v>
      </c>
      <c r="H227" s="335">
        <f ca="1">MAX(0,MIN($E227-SUM($E9:H9)+SUM($E119:H119),G227-H9+H119-'7. Consumption'!J9))</f>
        <v>0</v>
      </c>
      <c r="I227" s="335">
        <f ca="1">MAX(0,MIN($E227-SUM($E9:I9)+SUM($E119:I119),H227-I9+I119-'7. Consumption'!K9))</f>
        <v>0</v>
      </c>
      <c r="J227" s="335">
        <f ca="1">MAX(0,MIN($E227-SUM($E9:J9)+SUM($E119:J119),I227-J9+J119-'7. Consumption'!L9))</f>
        <v>0</v>
      </c>
      <c r="K227" s="335">
        <f ca="1">MAX(0,MIN($E227-SUM($E9:K9)+SUM($E119:K119),J227-K9+K119-'7. Consumption'!M9))</f>
        <v>0</v>
      </c>
      <c r="L227" s="335">
        <f ca="1">MAX(0,MIN($E227-SUM($E9:L9)+SUM($E119:L119),K227-L9+L119-'7. Consumption'!N9))</f>
        <v>0</v>
      </c>
      <c r="M227" s="335">
        <f ca="1">MAX(0,MIN($E227-SUM($E9:M9)+SUM($E119:M119),L227-M9+M119-'7. Consumption'!O9))</f>
        <v>0</v>
      </c>
      <c r="N227" s="335">
        <f ca="1">MAX(0,MIN($E227-SUM($E9:N9)+SUM($E119:N119),M227-N9+N119-'7. Consumption'!P9))</f>
        <v>0</v>
      </c>
      <c r="O227" s="335">
        <f ca="1">MAX(0,MIN($E227-SUM($E9:O9)+SUM($E119:O119),N227-O9+O119-'7. Consumption'!Q9))</f>
        <v>0</v>
      </c>
      <c r="P227" s="335">
        <f ca="1">MAX(0,MIN($E227-SUM($E9:P9)+SUM($E119:P119),O227-P9+P119-'7. Consumption'!R9))</f>
        <v>0</v>
      </c>
      <c r="Q227" s="335">
        <f ca="1">MAX(0,MIN($E227-SUM($E9:Q9)+SUM($E119:Q119),P227-Q9+Q119-'7. Consumption'!S9))</f>
        <v>0</v>
      </c>
      <c r="R227" s="335">
        <f ca="1">MAX(0,MIN($E227-SUM($E9:R9)+SUM($E119:R119),Q227-R9+R119-'7. Consumption'!T9))</f>
        <v>0</v>
      </c>
      <c r="S227" s="335">
        <f ca="1">MAX(0,MIN($E227-SUM($E9:S9)+SUM($E119:S119),R227-S9+S119-'7. Consumption'!U9))</f>
        <v>0</v>
      </c>
      <c r="T227" s="335">
        <f ca="1">MAX(0,MIN($E227-SUM($E9:T9)+SUM($E119:T119),S227-T9+T119-'7. Consumption'!V9))</f>
        <v>0</v>
      </c>
      <c r="U227" s="335">
        <f ca="1">MAX(0,MIN($E227-SUM($E9:U9)+SUM($E119:U119),T227-U9+U119-'7. Consumption'!W9))</f>
        <v>0</v>
      </c>
      <c r="V227" s="335">
        <f ca="1">MAX(0,MIN($E227-SUM($E9:V9)+SUM($E119:V119),U227-V9+V119-'7. Consumption'!X9))</f>
        <v>0</v>
      </c>
      <c r="W227" s="335">
        <f ca="1">MAX(0,MIN($E227-SUM($E9:W9)+SUM($E119:W119),V227-W9+W119-'7. Consumption'!Y9))</f>
        <v>0</v>
      </c>
      <c r="X227" s="335">
        <f ca="1">MAX(0,MIN($E227-SUM($E9:X9)+SUM($E119:X119),W227-X9+X119-'7. Consumption'!Z9))</f>
        <v>0</v>
      </c>
      <c r="Y227" s="335">
        <f ca="1">MAX(0,MIN($E227-SUM($E9:Y9)+SUM($E119:Y119),X227-Y9+Y119-'7. Consumption'!AA9))</f>
        <v>0</v>
      </c>
      <c r="Z227" s="335">
        <f ca="1">MAX(0,MIN($E227-SUM($E9:Z9)+SUM($E119:Z119),Y227-Z9+Z119-'7. Consumption'!AB9))</f>
        <v>0</v>
      </c>
      <c r="AA227" s="335">
        <f ca="1">MAX(0,MIN($E227-SUM($E9:AA9)+SUM($E119:AA119),Z227-AA9+AA119-'7. Consumption'!AC9))</f>
        <v>0</v>
      </c>
      <c r="AB227" s="335">
        <f ca="1">MAX(0,MIN($E227-SUM($E9:AB9)+SUM($E119:AB119),AA227-AB9+AB119-'7. Consumption'!AD9))</f>
        <v>0</v>
      </c>
      <c r="AC227" s="335">
        <f ca="1">MAX(0,MIN($E227-SUM($E9:AC9)+SUM($E119:AC119),AB227-AC9+AC119-'7. Consumption'!AE9))</f>
        <v>0</v>
      </c>
      <c r="AD227" s="335">
        <f ca="1">MAX(0,MIN($E227-SUM($E9:AD9)+SUM($E119:AD119),AC227-AD9+AD119-'7. Consumption'!AF9))</f>
        <v>0</v>
      </c>
      <c r="AE227" s="335">
        <f ca="1">MAX(0,MIN($E227-SUM($E9:AE9)+SUM($E119:AE119),AD227-AE9+AE119-'7. Consumption'!AG9))</f>
        <v>0</v>
      </c>
      <c r="AF227" s="335">
        <f ca="1">MAX(0,MIN($E227-SUM($E9:AF9)+SUM($E119:AF119),AE227-AF9+AF119-'7. Consumption'!AH9))</f>
        <v>0</v>
      </c>
      <c r="AG227" s="335">
        <f ca="1">MAX(0,MIN($E227-SUM($E9:AG9)+SUM($E119:AG119),AF227-AG9+AG119-'7. Consumption'!AI9))</f>
        <v>0</v>
      </c>
      <c r="AH227" s="335">
        <f ca="1">MAX(0,MIN($E227-SUM($E9:AH9)+SUM($E119:AH119),AG227-AH9+AH119-'7. Consumption'!AJ9))</f>
        <v>0</v>
      </c>
      <c r="AI227" s="335">
        <f ca="1">MAX(0,MIN($E227-SUM($E9:AI9)+SUM($E119:AI119),AH227-AI9+AI119-'7. Consumption'!AK9))</f>
        <v>0</v>
      </c>
      <c r="AJ227" s="335">
        <f ca="1">MAX(0,MIN($E227-SUM($E9:AJ9)+SUM($E119:AJ119),AI227-AJ9+AJ119-'7. Consumption'!AL9))</f>
        <v>0</v>
      </c>
      <c r="AK227" s="335">
        <f ca="1">MAX(0,MIN($E227-SUM($E9:AK9)+SUM($E119:AK119),AJ227-AK9+AK119-'7. Consumption'!AM9))</f>
        <v>0</v>
      </c>
      <c r="AL227" s="335">
        <f ca="1">MAX(0,MIN($E227-SUM($E9:AL9)+SUM($E119:AL119),AK227-AL9+AL119-'7. Consumption'!AN9))</f>
        <v>0</v>
      </c>
      <c r="AM227" s="335">
        <f ca="1">MAX(0,MIN($E227-SUM($E9:AM9)+SUM($E119:AM119),AL227-AM9+AM119-'7. Consumption'!AO9))</f>
        <v>0</v>
      </c>
      <c r="AN227" s="335">
        <f ca="1">MAX(0,MIN($E227-SUM($E9:AN9)+SUM($E119:AN119),AM227-AN9+AN119-'7. Consumption'!AP9))</f>
        <v>0</v>
      </c>
      <c r="AO227" s="335">
        <f ca="1">MAX(0,MIN($E227-SUM($E9:AO9)+SUM($E119:AO119),AN227-AO9+AO119-'7. Consumption'!AQ9))</f>
        <v>0</v>
      </c>
      <c r="AP227" s="332">
        <f t="shared" ref="AP227:AP271" ca="1" si="15">SUM(E227:AO227)</f>
        <v>0</v>
      </c>
    </row>
    <row r="228" spans="2:42" x14ac:dyDescent="0.3">
      <c r="B228" s="257"/>
      <c r="C228" s="257" t="str">
        <f t="shared" si="13"/>
        <v>3TC 150 - tab</v>
      </c>
      <c r="E228" s="334">
        <f t="shared" si="14"/>
        <v>0</v>
      </c>
      <c r="F228" s="335">
        <f ca="1">MAX(0,MIN($E228-SUM($E10:F10)+SUM($E120:F120),E228-F10+F120-'7. Consumption'!H10))</f>
        <v>0</v>
      </c>
      <c r="G228" s="335">
        <f ca="1">MAX(0,MIN($E228-SUM($E10:G10)+SUM($E120:G120),F228-G10+G120-'7. Consumption'!I10))</f>
        <v>0</v>
      </c>
      <c r="H228" s="335">
        <f ca="1">MAX(0,MIN($E228-SUM($E10:H10)+SUM($E120:H120),G228-H10+H120-'7. Consumption'!J10))</f>
        <v>0</v>
      </c>
      <c r="I228" s="335">
        <f ca="1">MAX(0,MIN($E228-SUM($E10:I10)+SUM($E120:I120),H228-I10+I120-'7. Consumption'!K10))</f>
        <v>0</v>
      </c>
      <c r="J228" s="335">
        <f ca="1">MAX(0,MIN($E228-SUM($E10:J10)+SUM($E120:J120),I228-J10+J120-'7. Consumption'!L10))</f>
        <v>0</v>
      </c>
      <c r="K228" s="335">
        <f ca="1">MAX(0,MIN($E228-SUM($E10:K10)+SUM($E120:K120),J228-K10+K120-'7. Consumption'!M10))</f>
        <v>0</v>
      </c>
      <c r="L228" s="335">
        <f ca="1">MAX(0,MIN($E228-SUM($E10:L10)+SUM($E120:L120),K228-L10+L120-'7. Consumption'!N10))</f>
        <v>0</v>
      </c>
      <c r="M228" s="335">
        <f ca="1">MAX(0,MIN($E228-SUM($E10:M10)+SUM($E120:M120),L228-M10+M120-'7. Consumption'!O10))</f>
        <v>0</v>
      </c>
      <c r="N228" s="335">
        <f ca="1">MAX(0,MIN($E228-SUM($E10:N10)+SUM($E120:N120),M228-N10+N120-'7. Consumption'!P10))</f>
        <v>0</v>
      </c>
      <c r="O228" s="335">
        <f ca="1">MAX(0,MIN($E228-SUM($E10:O10)+SUM($E120:O120),N228-O10+O120-'7. Consumption'!Q10))</f>
        <v>0</v>
      </c>
      <c r="P228" s="335">
        <f ca="1">MAX(0,MIN($E228-SUM($E10:P10)+SUM($E120:P120),O228-P10+P120-'7. Consumption'!R10))</f>
        <v>0</v>
      </c>
      <c r="Q228" s="335">
        <f ca="1">MAX(0,MIN($E228-SUM($E10:Q10)+SUM($E120:Q120),P228-Q10+Q120-'7. Consumption'!S10))</f>
        <v>0</v>
      </c>
      <c r="R228" s="335">
        <f ca="1">MAX(0,MIN($E228-SUM($E10:R10)+SUM($E120:R120),Q228-R10+R120-'7. Consumption'!T10))</f>
        <v>0</v>
      </c>
      <c r="S228" s="335">
        <f ca="1">MAX(0,MIN($E228-SUM($E10:S10)+SUM($E120:S120),R228-S10+S120-'7. Consumption'!U10))</f>
        <v>0</v>
      </c>
      <c r="T228" s="335">
        <f ca="1">MAX(0,MIN($E228-SUM($E10:T10)+SUM($E120:T120),S228-T10+T120-'7. Consumption'!V10))</f>
        <v>0</v>
      </c>
      <c r="U228" s="335">
        <f ca="1">MAX(0,MIN($E228-SUM($E10:U10)+SUM($E120:U120),T228-U10+U120-'7. Consumption'!W10))</f>
        <v>0</v>
      </c>
      <c r="V228" s="335">
        <f ca="1">MAX(0,MIN($E228-SUM($E10:V10)+SUM($E120:V120),U228-V10+V120-'7. Consumption'!X10))</f>
        <v>0</v>
      </c>
      <c r="W228" s="335">
        <f ca="1">MAX(0,MIN($E228-SUM($E10:W10)+SUM($E120:W120),V228-W10+W120-'7. Consumption'!Y10))</f>
        <v>0</v>
      </c>
      <c r="X228" s="335">
        <f ca="1">MAX(0,MIN($E228-SUM($E10:X10)+SUM($E120:X120),W228-X10+X120-'7. Consumption'!Z10))</f>
        <v>0</v>
      </c>
      <c r="Y228" s="335">
        <f ca="1">MAX(0,MIN($E228-SUM($E10:Y10)+SUM($E120:Y120),X228-Y10+Y120-'7. Consumption'!AA10))</f>
        <v>0</v>
      </c>
      <c r="Z228" s="335">
        <f ca="1">MAX(0,MIN($E228-SUM($E10:Z10)+SUM($E120:Z120),Y228-Z10+Z120-'7. Consumption'!AB10))</f>
        <v>0</v>
      </c>
      <c r="AA228" s="335">
        <f ca="1">MAX(0,MIN($E228-SUM($E10:AA10)+SUM($E120:AA120),Z228-AA10+AA120-'7. Consumption'!AC10))</f>
        <v>0</v>
      </c>
      <c r="AB228" s="335">
        <f ca="1">MAX(0,MIN($E228-SUM($E10:AB10)+SUM($E120:AB120),AA228-AB10+AB120-'7. Consumption'!AD10))</f>
        <v>0</v>
      </c>
      <c r="AC228" s="335">
        <f ca="1">MAX(0,MIN($E228-SUM($E10:AC10)+SUM($E120:AC120),AB228-AC10+AC120-'7. Consumption'!AE10))</f>
        <v>0</v>
      </c>
      <c r="AD228" s="335">
        <f ca="1">MAX(0,MIN($E228-SUM($E10:AD10)+SUM($E120:AD120),AC228-AD10+AD120-'7. Consumption'!AF10))</f>
        <v>0</v>
      </c>
      <c r="AE228" s="335">
        <f ca="1">MAX(0,MIN($E228-SUM($E10:AE10)+SUM($E120:AE120),AD228-AE10+AE120-'7. Consumption'!AG10))</f>
        <v>0</v>
      </c>
      <c r="AF228" s="335">
        <f ca="1">MAX(0,MIN($E228-SUM($E10:AF10)+SUM($E120:AF120),AE228-AF10+AF120-'7. Consumption'!AH10))</f>
        <v>0</v>
      </c>
      <c r="AG228" s="335">
        <f ca="1">MAX(0,MIN($E228-SUM($E10:AG10)+SUM($E120:AG120),AF228-AG10+AG120-'7. Consumption'!AI10))</f>
        <v>0</v>
      </c>
      <c r="AH228" s="335">
        <f ca="1">MAX(0,MIN($E228-SUM($E10:AH10)+SUM($E120:AH120),AG228-AH10+AH120-'7. Consumption'!AJ10))</f>
        <v>0</v>
      </c>
      <c r="AI228" s="335">
        <f ca="1">MAX(0,MIN($E228-SUM($E10:AI10)+SUM($E120:AI120),AH228-AI10+AI120-'7. Consumption'!AK10))</f>
        <v>0</v>
      </c>
      <c r="AJ228" s="335">
        <f ca="1">MAX(0,MIN($E228-SUM($E10:AJ10)+SUM($E120:AJ120),AI228-AJ10+AJ120-'7. Consumption'!AL10))</f>
        <v>0</v>
      </c>
      <c r="AK228" s="335">
        <f ca="1">MAX(0,MIN($E228-SUM($E10:AK10)+SUM($E120:AK120),AJ228-AK10+AK120-'7. Consumption'!AM10))</f>
        <v>0</v>
      </c>
      <c r="AL228" s="335">
        <f ca="1">MAX(0,MIN($E228-SUM($E10:AL10)+SUM($E120:AL120),AK228-AL10+AL120-'7. Consumption'!AN10))</f>
        <v>0</v>
      </c>
      <c r="AM228" s="335">
        <f ca="1">MAX(0,MIN($E228-SUM($E10:AM10)+SUM($E120:AM120),AL228-AM10+AM120-'7. Consumption'!AO10))</f>
        <v>0</v>
      </c>
      <c r="AN228" s="335">
        <f ca="1">MAX(0,MIN($E228-SUM($E10:AN10)+SUM($E120:AN120),AM228-AN10+AN120-'7. Consumption'!AP10))</f>
        <v>0</v>
      </c>
      <c r="AO228" s="335">
        <f ca="1">MAX(0,MIN($E228-SUM($E10:AO10)+SUM($E120:AO120),AN228-AO10+AO120-'7. Consumption'!AQ10))</f>
        <v>0</v>
      </c>
      <c r="AP228" s="332">
        <f t="shared" ca="1" si="15"/>
        <v>0</v>
      </c>
    </row>
    <row r="229" spans="2:42" x14ac:dyDescent="0.3">
      <c r="B229" s="257"/>
      <c r="C229" s="257" t="str">
        <f t="shared" si="13"/>
        <v>3TC 300 - tab</v>
      </c>
      <c r="E229" s="334">
        <f t="shared" si="14"/>
        <v>0</v>
      </c>
      <c r="F229" s="335">
        <f ca="1">MAX(0,MIN($E229-SUM($E11:F11)+SUM($E121:F121),E229-F11+F121-'7. Consumption'!H11))</f>
        <v>0</v>
      </c>
      <c r="G229" s="335">
        <f ca="1">MAX(0,MIN($E229-SUM($E11:G11)+SUM($E121:G121),F229-G11+G121-'7. Consumption'!I11))</f>
        <v>0</v>
      </c>
      <c r="H229" s="335">
        <f ca="1">MAX(0,MIN($E229-SUM($E11:H11)+SUM($E121:H121),G229-H11+H121-'7. Consumption'!J11))</f>
        <v>0</v>
      </c>
      <c r="I229" s="335">
        <f ca="1">MAX(0,MIN($E229-SUM($E11:I11)+SUM($E121:I121),H229-I11+I121-'7. Consumption'!K11))</f>
        <v>0</v>
      </c>
      <c r="J229" s="335">
        <f ca="1">MAX(0,MIN($E229-SUM($E11:J11)+SUM($E121:J121),I229-J11+J121-'7. Consumption'!L11))</f>
        <v>0</v>
      </c>
      <c r="K229" s="335">
        <f ca="1">MAX(0,MIN($E229-SUM($E11:K11)+SUM($E121:K121),J229-K11+K121-'7. Consumption'!M11))</f>
        <v>0</v>
      </c>
      <c r="L229" s="335">
        <f ca="1">MAX(0,MIN($E229-SUM($E11:L11)+SUM($E121:L121),K229-L11+L121-'7. Consumption'!N11))</f>
        <v>0</v>
      </c>
      <c r="M229" s="335">
        <f ca="1">MAX(0,MIN($E229-SUM($E11:M11)+SUM($E121:M121),L229-M11+M121-'7. Consumption'!O11))</f>
        <v>0</v>
      </c>
      <c r="N229" s="335">
        <f ca="1">MAX(0,MIN($E229-SUM($E11:N11)+SUM($E121:N121),M229-N11+N121-'7. Consumption'!P11))</f>
        <v>0</v>
      </c>
      <c r="O229" s="335">
        <f ca="1">MAX(0,MIN($E229-SUM($E11:O11)+SUM($E121:O121),N229-O11+O121-'7. Consumption'!Q11))</f>
        <v>0</v>
      </c>
      <c r="P229" s="335">
        <f ca="1">MAX(0,MIN($E229-SUM($E11:P11)+SUM($E121:P121),O229-P11+P121-'7. Consumption'!R11))</f>
        <v>0</v>
      </c>
      <c r="Q229" s="335">
        <f ca="1">MAX(0,MIN($E229-SUM($E11:Q11)+SUM($E121:Q121),P229-Q11+Q121-'7. Consumption'!S11))</f>
        <v>0</v>
      </c>
      <c r="R229" s="335">
        <f ca="1">MAX(0,MIN($E229-SUM($E11:R11)+SUM($E121:R121),Q229-R11+R121-'7. Consumption'!T11))</f>
        <v>0</v>
      </c>
      <c r="S229" s="335">
        <f ca="1">MAX(0,MIN($E229-SUM($E11:S11)+SUM($E121:S121),R229-S11+S121-'7. Consumption'!U11))</f>
        <v>0</v>
      </c>
      <c r="T229" s="335">
        <f ca="1">MAX(0,MIN($E229-SUM($E11:T11)+SUM($E121:T121),S229-T11+T121-'7. Consumption'!V11))</f>
        <v>0</v>
      </c>
      <c r="U229" s="335">
        <f ca="1">MAX(0,MIN($E229-SUM($E11:U11)+SUM($E121:U121),T229-U11+U121-'7. Consumption'!W11))</f>
        <v>0</v>
      </c>
      <c r="V229" s="335">
        <f ca="1">MAX(0,MIN($E229-SUM($E11:V11)+SUM($E121:V121),U229-V11+V121-'7. Consumption'!X11))</f>
        <v>0</v>
      </c>
      <c r="W229" s="335">
        <f ca="1">MAX(0,MIN($E229-SUM($E11:W11)+SUM($E121:W121),V229-W11+W121-'7. Consumption'!Y11))</f>
        <v>0</v>
      </c>
      <c r="X229" s="335">
        <f ca="1">MAX(0,MIN($E229-SUM($E11:X11)+SUM($E121:X121),W229-X11+X121-'7. Consumption'!Z11))</f>
        <v>0</v>
      </c>
      <c r="Y229" s="335">
        <f ca="1">MAX(0,MIN($E229-SUM($E11:Y11)+SUM($E121:Y121),X229-Y11+Y121-'7. Consumption'!AA11))</f>
        <v>0</v>
      </c>
      <c r="Z229" s="335">
        <f ca="1">MAX(0,MIN($E229-SUM($E11:Z11)+SUM($E121:Z121),Y229-Z11+Z121-'7. Consumption'!AB11))</f>
        <v>0</v>
      </c>
      <c r="AA229" s="335">
        <f ca="1">MAX(0,MIN($E229-SUM($E11:AA11)+SUM($E121:AA121),Z229-AA11+AA121-'7. Consumption'!AC11))</f>
        <v>0</v>
      </c>
      <c r="AB229" s="335">
        <f ca="1">MAX(0,MIN($E229-SUM($E11:AB11)+SUM($E121:AB121),AA229-AB11+AB121-'7. Consumption'!AD11))</f>
        <v>0</v>
      </c>
      <c r="AC229" s="335">
        <f ca="1">MAX(0,MIN($E229-SUM($E11:AC11)+SUM($E121:AC121),AB229-AC11+AC121-'7. Consumption'!AE11))</f>
        <v>0</v>
      </c>
      <c r="AD229" s="335">
        <f ca="1">MAX(0,MIN($E229-SUM($E11:AD11)+SUM($E121:AD121),AC229-AD11+AD121-'7. Consumption'!AF11))</f>
        <v>0</v>
      </c>
      <c r="AE229" s="335">
        <f ca="1">MAX(0,MIN($E229-SUM($E11:AE11)+SUM($E121:AE121),AD229-AE11+AE121-'7. Consumption'!AG11))</f>
        <v>0</v>
      </c>
      <c r="AF229" s="335">
        <f ca="1">MAX(0,MIN($E229-SUM($E11:AF11)+SUM($E121:AF121),AE229-AF11+AF121-'7. Consumption'!AH11))</f>
        <v>0</v>
      </c>
      <c r="AG229" s="335">
        <f ca="1">MAX(0,MIN($E229-SUM($E11:AG11)+SUM($E121:AG121),AF229-AG11+AG121-'7. Consumption'!AI11))</f>
        <v>0</v>
      </c>
      <c r="AH229" s="335">
        <f ca="1">MAX(0,MIN($E229-SUM($E11:AH11)+SUM($E121:AH121),AG229-AH11+AH121-'7. Consumption'!AJ11))</f>
        <v>0</v>
      </c>
      <c r="AI229" s="335">
        <f ca="1">MAX(0,MIN($E229-SUM($E11:AI11)+SUM($E121:AI121),AH229-AI11+AI121-'7. Consumption'!AK11))</f>
        <v>0</v>
      </c>
      <c r="AJ229" s="335">
        <f ca="1">MAX(0,MIN($E229-SUM($E11:AJ11)+SUM($E121:AJ121),AI229-AJ11+AJ121-'7. Consumption'!AL11))</f>
        <v>0</v>
      </c>
      <c r="AK229" s="335">
        <f ca="1">MAX(0,MIN($E229-SUM($E11:AK11)+SUM($E121:AK121),AJ229-AK11+AK121-'7. Consumption'!AM11))</f>
        <v>0</v>
      </c>
      <c r="AL229" s="335">
        <f ca="1">MAX(0,MIN($E229-SUM($E11:AL11)+SUM($E121:AL121),AK229-AL11+AL121-'7. Consumption'!AN11))</f>
        <v>0</v>
      </c>
      <c r="AM229" s="335">
        <f ca="1">MAX(0,MIN($E229-SUM($E11:AM11)+SUM($E121:AM121),AL229-AM11+AM121-'7. Consumption'!AO11))</f>
        <v>0</v>
      </c>
      <c r="AN229" s="335">
        <f ca="1">MAX(0,MIN($E229-SUM($E11:AN11)+SUM($E121:AN121),AM229-AN11+AN121-'7. Consumption'!AP11))</f>
        <v>0</v>
      </c>
      <c r="AO229" s="335">
        <f ca="1">MAX(0,MIN($E229-SUM($E11:AO11)+SUM($E121:AO121),AN229-AO11+AO121-'7. Consumption'!AQ11))</f>
        <v>0</v>
      </c>
      <c r="AP229" s="332">
        <f t="shared" ca="1" si="15"/>
        <v>0</v>
      </c>
    </row>
    <row r="230" spans="2:42" x14ac:dyDescent="0.3">
      <c r="B230" s="257"/>
      <c r="C230" s="257" t="str">
        <f t="shared" si="13"/>
        <v>ABC 0 - susp - dose in ml</v>
      </c>
      <c r="E230" s="334">
        <f t="shared" si="14"/>
        <v>0</v>
      </c>
      <c r="F230" s="335">
        <f ca="1">MAX(0,MIN($E230-SUM($E12:F12)+SUM($E122:F122),E230-F12+F122-'7. Consumption'!H12))</f>
        <v>0</v>
      </c>
      <c r="G230" s="335">
        <f ca="1">MAX(0,MIN($E230-SUM($E12:G12)+SUM($E122:G122),F230-G12+G122-'7. Consumption'!I12))</f>
        <v>0</v>
      </c>
      <c r="H230" s="335">
        <f ca="1">MAX(0,MIN($E230-SUM($E12:H12)+SUM($E122:H122),G230-H12+H122-'7. Consumption'!J12))</f>
        <v>0</v>
      </c>
      <c r="I230" s="335">
        <f ca="1">MAX(0,MIN($E230-SUM($E12:I12)+SUM($E122:I122),H230-I12+I122-'7. Consumption'!K12))</f>
        <v>0</v>
      </c>
      <c r="J230" s="335">
        <f ca="1">MAX(0,MIN($E230-SUM($E12:J12)+SUM($E122:J122),I230-J12+J122-'7. Consumption'!L12))</f>
        <v>0</v>
      </c>
      <c r="K230" s="335">
        <f ca="1">MAX(0,MIN($E230-SUM($E12:K12)+SUM($E122:K122),J230-K12+K122-'7. Consumption'!M12))</f>
        <v>0</v>
      </c>
      <c r="L230" s="335">
        <f ca="1">MAX(0,MIN($E230-SUM($E12:L12)+SUM($E122:L122),K230-L12+L122-'7. Consumption'!N12))</f>
        <v>0</v>
      </c>
      <c r="M230" s="335">
        <f ca="1">MAX(0,MIN($E230-SUM($E12:M12)+SUM($E122:M122),L230-M12+M122-'7. Consumption'!O12))</f>
        <v>0</v>
      </c>
      <c r="N230" s="335">
        <f ca="1">MAX(0,MIN($E230-SUM($E12:N12)+SUM($E122:N122),M230-N12+N122-'7. Consumption'!P12))</f>
        <v>0</v>
      </c>
      <c r="O230" s="335">
        <f ca="1">MAX(0,MIN($E230-SUM($E12:O12)+SUM($E122:O122),N230-O12+O122-'7. Consumption'!Q12))</f>
        <v>0</v>
      </c>
      <c r="P230" s="335">
        <f ca="1">MAX(0,MIN($E230-SUM($E12:P12)+SUM($E122:P122),O230-P12+P122-'7. Consumption'!R12))</f>
        <v>0</v>
      </c>
      <c r="Q230" s="335">
        <f ca="1">MAX(0,MIN($E230-SUM($E12:Q12)+SUM($E122:Q122),P230-Q12+Q122-'7. Consumption'!S12))</f>
        <v>0</v>
      </c>
      <c r="R230" s="335">
        <f ca="1">MAX(0,MIN($E230-SUM($E12:R12)+SUM($E122:R122),Q230-R12+R122-'7. Consumption'!T12))</f>
        <v>0</v>
      </c>
      <c r="S230" s="335">
        <f ca="1">MAX(0,MIN($E230-SUM($E12:S12)+SUM($E122:S122),R230-S12+S122-'7. Consumption'!U12))</f>
        <v>0</v>
      </c>
      <c r="T230" s="335">
        <f ca="1">MAX(0,MIN($E230-SUM($E12:T12)+SUM($E122:T122),S230-T12+T122-'7. Consumption'!V12))</f>
        <v>0</v>
      </c>
      <c r="U230" s="335">
        <f ca="1">MAX(0,MIN($E230-SUM($E12:U12)+SUM($E122:U122),T230-U12+U122-'7. Consumption'!W12))</f>
        <v>0</v>
      </c>
      <c r="V230" s="335">
        <f ca="1">MAX(0,MIN($E230-SUM($E12:V12)+SUM($E122:V122),U230-V12+V122-'7. Consumption'!X12))</f>
        <v>0</v>
      </c>
      <c r="W230" s="335">
        <f ca="1">MAX(0,MIN($E230-SUM($E12:W12)+SUM($E122:W122),V230-W12+W122-'7. Consumption'!Y12))</f>
        <v>0</v>
      </c>
      <c r="X230" s="335">
        <f ca="1">MAX(0,MIN($E230-SUM($E12:X12)+SUM($E122:X122),W230-X12+X122-'7. Consumption'!Z12))</f>
        <v>0</v>
      </c>
      <c r="Y230" s="335">
        <f ca="1">MAX(0,MIN($E230-SUM($E12:Y12)+SUM($E122:Y122),X230-Y12+Y122-'7. Consumption'!AA12))</f>
        <v>0</v>
      </c>
      <c r="Z230" s="335">
        <f ca="1">MAX(0,MIN($E230-SUM($E12:Z12)+SUM($E122:Z122),Y230-Z12+Z122-'7. Consumption'!AB12))</f>
        <v>0</v>
      </c>
      <c r="AA230" s="335">
        <f ca="1">MAX(0,MIN($E230-SUM($E12:AA12)+SUM($E122:AA122),Z230-AA12+AA122-'7. Consumption'!AC12))</f>
        <v>0</v>
      </c>
      <c r="AB230" s="335">
        <f ca="1">MAX(0,MIN($E230-SUM($E12:AB12)+SUM($E122:AB122),AA230-AB12+AB122-'7. Consumption'!AD12))</f>
        <v>0</v>
      </c>
      <c r="AC230" s="335">
        <f ca="1">MAX(0,MIN($E230-SUM($E12:AC12)+SUM($E122:AC122),AB230-AC12+AC122-'7. Consumption'!AE12))</f>
        <v>0</v>
      </c>
      <c r="AD230" s="335">
        <f ca="1">MAX(0,MIN($E230-SUM($E12:AD12)+SUM($E122:AD122),AC230-AD12+AD122-'7. Consumption'!AF12))</f>
        <v>0</v>
      </c>
      <c r="AE230" s="335">
        <f ca="1">MAX(0,MIN($E230-SUM($E12:AE12)+SUM($E122:AE122),AD230-AE12+AE122-'7. Consumption'!AG12))</f>
        <v>0</v>
      </c>
      <c r="AF230" s="335">
        <f ca="1">MAX(0,MIN($E230-SUM($E12:AF12)+SUM($E122:AF122),AE230-AF12+AF122-'7. Consumption'!AH12))</f>
        <v>0</v>
      </c>
      <c r="AG230" s="335">
        <f ca="1">MAX(0,MIN($E230-SUM($E12:AG12)+SUM($E122:AG122),AF230-AG12+AG122-'7. Consumption'!AI12))</f>
        <v>0</v>
      </c>
      <c r="AH230" s="335">
        <f ca="1">MAX(0,MIN($E230-SUM($E12:AH12)+SUM($E122:AH122),AG230-AH12+AH122-'7. Consumption'!AJ12))</f>
        <v>0</v>
      </c>
      <c r="AI230" s="335">
        <f ca="1">MAX(0,MIN($E230-SUM($E12:AI12)+SUM($E122:AI122),AH230-AI12+AI122-'7. Consumption'!AK12))</f>
        <v>0</v>
      </c>
      <c r="AJ230" s="335">
        <f ca="1">MAX(0,MIN($E230-SUM($E12:AJ12)+SUM($E122:AJ122),AI230-AJ12+AJ122-'7. Consumption'!AL12))</f>
        <v>0</v>
      </c>
      <c r="AK230" s="335">
        <f ca="1">MAX(0,MIN($E230-SUM($E12:AK12)+SUM($E122:AK122),AJ230-AK12+AK122-'7. Consumption'!AM12))</f>
        <v>0</v>
      </c>
      <c r="AL230" s="335">
        <f ca="1">MAX(0,MIN($E230-SUM($E12:AL12)+SUM($E122:AL122),AK230-AL12+AL122-'7. Consumption'!AN12))</f>
        <v>0</v>
      </c>
      <c r="AM230" s="335">
        <f ca="1">MAX(0,MIN($E230-SUM($E12:AM12)+SUM($E122:AM122),AL230-AM12+AM122-'7. Consumption'!AO12))</f>
        <v>0</v>
      </c>
      <c r="AN230" s="335">
        <f ca="1">MAX(0,MIN($E230-SUM($E12:AN12)+SUM($E122:AN122),AM230-AN12+AN122-'7. Consumption'!AP12))</f>
        <v>0</v>
      </c>
      <c r="AO230" s="335">
        <f ca="1">MAX(0,MIN($E230-SUM($E12:AO12)+SUM($E122:AO122),AN230-AO12+AO122-'7. Consumption'!AQ12))</f>
        <v>0</v>
      </c>
      <c r="AP230" s="332">
        <f t="shared" ca="1" si="15"/>
        <v>0</v>
      </c>
    </row>
    <row r="231" spans="2:42" x14ac:dyDescent="0.3">
      <c r="B231" s="257"/>
      <c r="C231" s="257" t="str">
        <f t="shared" si="13"/>
        <v>ABC 300 - tab</v>
      </c>
      <c r="E231" s="334">
        <f t="shared" si="14"/>
        <v>0</v>
      </c>
      <c r="F231" s="335">
        <f ca="1">MAX(0,MIN($E231-SUM($E13:F13)+SUM($E123:F123),E231-F13+F123-'7. Consumption'!H13))</f>
        <v>0</v>
      </c>
      <c r="G231" s="335">
        <f ca="1">MAX(0,MIN($E231-SUM($E13:G13)+SUM($E123:G123),F231-G13+G123-'7. Consumption'!I13))</f>
        <v>0</v>
      </c>
      <c r="H231" s="335">
        <f ca="1">MAX(0,MIN($E231-SUM($E13:H13)+SUM($E123:H123),G231-H13+H123-'7. Consumption'!J13))</f>
        <v>0</v>
      </c>
      <c r="I231" s="335">
        <f ca="1">MAX(0,MIN($E231-SUM($E13:I13)+SUM($E123:I123),H231-I13+I123-'7. Consumption'!K13))</f>
        <v>0</v>
      </c>
      <c r="J231" s="335">
        <f ca="1">MAX(0,MIN($E231-SUM($E13:J13)+SUM($E123:J123),I231-J13+J123-'7. Consumption'!L13))</f>
        <v>0</v>
      </c>
      <c r="K231" s="335">
        <f ca="1">MAX(0,MIN($E231-SUM($E13:K13)+SUM($E123:K123),J231-K13+K123-'7. Consumption'!M13))</f>
        <v>0</v>
      </c>
      <c r="L231" s="335">
        <f ca="1">MAX(0,MIN($E231-SUM($E13:L13)+SUM($E123:L123),K231-L13+L123-'7. Consumption'!N13))</f>
        <v>0</v>
      </c>
      <c r="M231" s="335">
        <f ca="1">MAX(0,MIN($E231-SUM($E13:M13)+SUM($E123:M123),L231-M13+M123-'7. Consumption'!O13))</f>
        <v>0</v>
      </c>
      <c r="N231" s="335">
        <f ca="1">MAX(0,MIN($E231-SUM($E13:N13)+SUM($E123:N123),M231-N13+N123-'7. Consumption'!P13))</f>
        <v>0</v>
      </c>
      <c r="O231" s="335">
        <f ca="1">MAX(0,MIN($E231-SUM($E13:O13)+SUM($E123:O123),N231-O13+O123-'7. Consumption'!Q13))</f>
        <v>0</v>
      </c>
      <c r="P231" s="335">
        <f ca="1">MAX(0,MIN($E231-SUM($E13:P13)+SUM($E123:P123),O231-P13+P123-'7. Consumption'!R13))</f>
        <v>0</v>
      </c>
      <c r="Q231" s="335">
        <f ca="1">MAX(0,MIN($E231-SUM($E13:Q13)+SUM($E123:Q123),P231-Q13+Q123-'7. Consumption'!S13))</f>
        <v>0</v>
      </c>
      <c r="R231" s="335">
        <f ca="1">MAX(0,MIN($E231-SUM($E13:R13)+SUM($E123:R123),Q231-R13+R123-'7. Consumption'!T13))</f>
        <v>0</v>
      </c>
      <c r="S231" s="335">
        <f ca="1">MAX(0,MIN($E231-SUM($E13:S13)+SUM($E123:S123),R231-S13+S123-'7. Consumption'!U13))</f>
        <v>0</v>
      </c>
      <c r="T231" s="335">
        <f ca="1">MAX(0,MIN($E231-SUM($E13:T13)+SUM($E123:T123),S231-T13+T123-'7. Consumption'!V13))</f>
        <v>0</v>
      </c>
      <c r="U231" s="335">
        <f ca="1">MAX(0,MIN($E231-SUM($E13:U13)+SUM($E123:U123),T231-U13+U123-'7. Consumption'!W13))</f>
        <v>0</v>
      </c>
      <c r="V231" s="335">
        <f ca="1">MAX(0,MIN($E231-SUM($E13:V13)+SUM($E123:V123),U231-V13+V123-'7. Consumption'!X13))</f>
        <v>0</v>
      </c>
      <c r="W231" s="335">
        <f ca="1">MAX(0,MIN($E231-SUM($E13:W13)+SUM($E123:W123),V231-W13+W123-'7. Consumption'!Y13))</f>
        <v>0</v>
      </c>
      <c r="X231" s="335">
        <f ca="1">MAX(0,MIN($E231-SUM($E13:X13)+SUM($E123:X123),W231-X13+X123-'7. Consumption'!Z13))</f>
        <v>0</v>
      </c>
      <c r="Y231" s="335">
        <f ca="1">MAX(0,MIN($E231-SUM($E13:Y13)+SUM($E123:Y123),X231-Y13+Y123-'7. Consumption'!AA13))</f>
        <v>0</v>
      </c>
      <c r="Z231" s="335">
        <f ca="1">MAX(0,MIN($E231-SUM($E13:Z13)+SUM($E123:Z123),Y231-Z13+Z123-'7. Consumption'!AB13))</f>
        <v>0</v>
      </c>
      <c r="AA231" s="335">
        <f ca="1">MAX(0,MIN($E231-SUM($E13:AA13)+SUM($E123:AA123),Z231-AA13+AA123-'7. Consumption'!AC13))</f>
        <v>0</v>
      </c>
      <c r="AB231" s="335">
        <f ca="1">MAX(0,MIN($E231-SUM($E13:AB13)+SUM($E123:AB123),AA231-AB13+AB123-'7. Consumption'!AD13))</f>
        <v>0</v>
      </c>
      <c r="AC231" s="335">
        <f ca="1">MAX(0,MIN($E231-SUM($E13:AC13)+SUM($E123:AC123),AB231-AC13+AC123-'7. Consumption'!AE13))</f>
        <v>0</v>
      </c>
      <c r="AD231" s="335">
        <f ca="1">MAX(0,MIN($E231-SUM($E13:AD13)+SUM($E123:AD123),AC231-AD13+AD123-'7. Consumption'!AF13))</f>
        <v>0</v>
      </c>
      <c r="AE231" s="335">
        <f ca="1">MAX(0,MIN($E231-SUM($E13:AE13)+SUM($E123:AE123),AD231-AE13+AE123-'7. Consumption'!AG13))</f>
        <v>0</v>
      </c>
      <c r="AF231" s="335">
        <f ca="1">MAX(0,MIN($E231-SUM($E13:AF13)+SUM($E123:AF123),AE231-AF13+AF123-'7. Consumption'!AH13))</f>
        <v>0</v>
      </c>
      <c r="AG231" s="335">
        <f ca="1">MAX(0,MIN($E231-SUM($E13:AG13)+SUM($E123:AG123),AF231-AG13+AG123-'7. Consumption'!AI13))</f>
        <v>0</v>
      </c>
      <c r="AH231" s="335">
        <f ca="1">MAX(0,MIN($E231-SUM($E13:AH13)+SUM($E123:AH123),AG231-AH13+AH123-'7. Consumption'!AJ13))</f>
        <v>0</v>
      </c>
      <c r="AI231" s="335">
        <f ca="1">MAX(0,MIN($E231-SUM($E13:AI13)+SUM($E123:AI123),AH231-AI13+AI123-'7. Consumption'!AK13))</f>
        <v>0</v>
      </c>
      <c r="AJ231" s="335">
        <f ca="1">MAX(0,MIN($E231-SUM($E13:AJ13)+SUM($E123:AJ123),AI231-AJ13+AJ123-'7. Consumption'!AL13))</f>
        <v>0</v>
      </c>
      <c r="AK231" s="335">
        <f ca="1">MAX(0,MIN($E231-SUM($E13:AK13)+SUM($E123:AK123),AJ231-AK13+AK123-'7. Consumption'!AM13))</f>
        <v>0</v>
      </c>
      <c r="AL231" s="335">
        <f ca="1">MAX(0,MIN($E231-SUM($E13:AL13)+SUM($E123:AL123),AK231-AL13+AL123-'7. Consumption'!AN13))</f>
        <v>0</v>
      </c>
      <c r="AM231" s="335">
        <f ca="1">MAX(0,MIN($E231-SUM($E13:AM13)+SUM($E123:AM123),AL231-AM13+AM123-'7. Consumption'!AO13))</f>
        <v>0</v>
      </c>
      <c r="AN231" s="335">
        <f ca="1">MAX(0,MIN($E231-SUM($E13:AN13)+SUM($E123:AN123),AM231-AN13+AN123-'7. Consumption'!AP13))</f>
        <v>0</v>
      </c>
      <c r="AO231" s="335">
        <f ca="1">MAX(0,MIN($E231-SUM($E13:AO13)+SUM($E123:AO123),AN231-AO13+AO123-'7. Consumption'!AQ13))</f>
        <v>0</v>
      </c>
      <c r="AP231" s="332">
        <f t="shared" ca="1" si="15"/>
        <v>0</v>
      </c>
    </row>
    <row r="232" spans="2:42" x14ac:dyDescent="0.3">
      <c r="B232" s="257"/>
      <c r="C232" s="257" t="str">
        <f t="shared" si="13"/>
        <v>ABC 60 - tab - dispersible</v>
      </c>
      <c r="E232" s="334">
        <f t="shared" si="14"/>
        <v>0</v>
      </c>
      <c r="F232" s="335">
        <f ca="1">MAX(0,MIN($E232-SUM($E14:F14)+SUM($E124:F124),E232-F14+F124-'7. Consumption'!H14))</f>
        <v>0</v>
      </c>
      <c r="G232" s="335">
        <f ca="1">MAX(0,MIN($E232-SUM($E14:G14)+SUM($E124:G124),F232-G14+G124-'7. Consumption'!I14))</f>
        <v>0</v>
      </c>
      <c r="H232" s="335">
        <f ca="1">MAX(0,MIN($E232-SUM($E14:H14)+SUM($E124:H124),G232-H14+H124-'7. Consumption'!J14))</f>
        <v>0</v>
      </c>
      <c r="I232" s="335">
        <f ca="1">MAX(0,MIN($E232-SUM($E14:I14)+SUM($E124:I124),H232-I14+I124-'7. Consumption'!K14))</f>
        <v>0</v>
      </c>
      <c r="J232" s="335">
        <f ca="1">MAX(0,MIN($E232-SUM($E14:J14)+SUM($E124:J124),I232-J14+J124-'7. Consumption'!L14))</f>
        <v>0</v>
      </c>
      <c r="K232" s="335">
        <f ca="1">MAX(0,MIN($E232-SUM($E14:K14)+SUM($E124:K124),J232-K14+K124-'7. Consumption'!M14))</f>
        <v>0</v>
      </c>
      <c r="L232" s="335">
        <f ca="1">MAX(0,MIN($E232-SUM($E14:L14)+SUM($E124:L124),K232-L14+L124-'7. Consumption'!N14))</f>
        <v>0</v>
      </c>
      <c r="M232" s="335">
        <f ca="1">MAX(0,MIN($E232-SUM($E14:M14)+SUM($E124:M124),L232-M14+M124-'7. Consumption'!O14))</f>
        <v>0</v>
      </c>
      <c r="N232" s="335">
        <f ca="1">MAX(0,MIN($E232-SUM($E14:N14)+SUM($E124:N124),M232-N14+N124-'7. Consumption'!P14))</f>
        <v>0</v>
      </c>
      <c r="O232" s="335">
        <f ca="1">MAX(0,MIN($E232-SUM($E14:O14)+SUM($E124:O124),N232-O14+O124-'7. Consumption'!Q14))</f>
        <v>0</v>
      </c>
      <c r="P232" s="335">
        <f ca="1">MAX(0,MIN($E232-SUM($E14:P14)+SUM($E124:P124),O232-P14+P124-'7. Consumption'!R14))</f>
        <v>0</v>
      </c>
      <c r="Q232" s="335">
        <f ca="1">MAX(0,MIN($E232-SUM($E14:Q14)+SUM($E124:Q124),P232-Q14+Q124-'7. Consumption'!S14))</f>
        <v>0</v>
      </c>
      <c r="R232" s="335">
        <f ca="1">MAX(0,MIN($E232-SUM($E14:R14)+SUM($E124:R124),Q232-R14+R124-'7. Consumption'!T14))</f>
        <v>0</v>
      </c>
      <c r="S232" s="335">
        <f ca="1">MAX(0,MIN($E232-SUM($E14:S14)+SUM($E124:S124),R232-S14+S124-'7. Consumption'!U14))</f>
        <v>0</v>
      </c>
      <c r="T232" s="335">
        <f ca="1">MAX(0,MIN($E232-SUM($E14:T14)+SUM($E124:T124),S232-T14+T124-'7. Consumption'!V14))</f>
        <v>0</v>
      </c>
      <c r="U232" s="335">
        <f ca="1">MAX(0,MIN($E232-SUM($E14:U14)+SUM($E124:U124),T232-U14+U124-'7. Consumption'!W14))</f>
        <v>0</v>
      </c>
      <c r="V232" s="335">
        <f ca="1">MAX(0,MIN($E232-SUM($E14:V14)+SUM($E124:V124),U232-V14+V124-'7. Consumption'!X14))</f>
        <v>0</v>
      </c>
      <c r="W232" s="335">
        <f ca="1">MAX(0,MIN($E232-SUM($E14:W14)+SUM($E124:W124),V232-W14+W124-'7. Consumption'!Y14))</f>
        <v>0</v>
      </c>
      <c r="X232" s="335">
        <f ca="1">MAX(0,MIN($E232-SUM($E14:X14)+SUM($E124:X124),W232-X14+X124-'7. Consumption'!Z14))</f>
        <v>0</v>
      </c>
      <c r="Y232" s="335">
        <f ca="1">MAX(0,MIN($E232-SUM($E14:Y14)+SUM($E124:Y124),X232-Y14+Y124-'7. Consumption'!AA14))</f>
        <v>0</v>
      </c>
      <c r="Z232" s="335">
        <f ca="1">MAX(0,MIN($E232-SUM($E14:Z14)+SUM($E124:Z124),Y232-Z14+Z124-'7. Consumption'!AB14))</f>
        <v>0</v>
      </c>
      <c r="AA232" s="335">
        <f ca="1">MAX(0,MIN($E232-SUM($E14:AA14)+SUM($E124:AA124),Z232-AA14+AA124-'7. Consumption'!AC14))</f>
        <v>0</v>
      </c>
      <c r="AB232" s="335">
        <f ca="1">MAX(0,MIN($E232-SUM($E14:AB14)+SUM($E124:AB124),AA232-AB14+AB124-'7. Consumption'!AD14))</f>
        <v>0</v>
      </c>
      <c r="AC232" s="335">
        <f ca="1">MAX(0,MIN($E232-SUM($E14:AC14)+SUM($E124:AC124),AB232-AC14+AC124-'7. Consumption'!AE14))</f>
        <v>0</v>
      </c>
      <c r="AD232" s="335">
        <f ca="1">MAX(0,MIN($E232-SUM($E14:AD14)+SUM($E124:AD124),AC232-AD14+AD124-'7. Consumption'!AF14))</f>
        <v>0</v>
      </c>
      <c r="AE232" s="335">
        <f ca="1">MAX(0,MIN($E232-SUM($E14:AE14)+SUM($E124:AE124),AD232-AE14+AE124-'7. Consumption'!AG14))</f>
        <v>0</v>
      </c>
      <c r="AF232" s="335">
        <f ca="1">MAX(0,MIN($E232-SUM($E14:AF14)+SUM($E124:AF124),AE232-AF14+AF124-'7. Consumption'!AH14))</f>
        <v>0</v>
      </c>
      <c r="AG232" s="335">
        <f ca="1">MAX(0,MIN($E232-SUM($E14:AG14)+SUM($E124:AG124),AF232-AG14+AG124-'7. Consumption'!AI14))</f>
        <v>0</v>
      </c>
      <c r="AH232" s="335">
        <f ca="1">MAX(0,MIN($E232-SUM($E14:AH14)+SUM($E124:AH124),AG232-AH14+AH124-'7. Consumption'!AJ14))</f>
        <v>0</v>
      </c>
      <c r="AI232" s="335">
        <f ca="1">MAX(0,MIN($E232-SUM($E14:AI14)+SUM($E124:AI124),AH232-AI14+AI124-'7. Consumption'!AK14))</f>
        <v>0</v>
      </c>
      <c r="AJ232" s="335">
        <f ca="1">MAX(0,MIN($E232-SUM($E14:AJ14)+SUM($E124:AJ124),AI232-AJ14+AJ124-'7. Consumption'!AL14))</f>
        <v>0</v>
      </c>
      <c r="AK232" s="335">
        <f ca="1">MAX(0,MIN($E232-SUM($E14:AK14)+SUM($E124:AK124),AJ232-AK14+AK124-'7. Consumption'!AM14))</f>
        <v>0</v>
      </c>
      <c r="AL232" s="335">
        <f ca="1">MAX(0,MIN($E232-SUM($E14:AL14)+SUM($E124:AL124),AK232-AL14+AL124-'7. Consumption'!AN14))</f>
        <v>0</v>
      </c>
      <c r="AM232" s="335">
        <f ca="1">MAX(0,MIN($E232-SUM($E14:AM14)+SUM($E124:AM124),AL232-AM14+AM124-'7. Consumption'!AO14))</f>
        <v>0</v>
      </c>
      <c r="AN232" s="335">
        <f ca="1">MAX(0,MIN($E232-SUM($E14:AN14)+SUM($E124:AN124),AM232-AN14+AN124-'7. Consumption'!AP14))</f>
        <v>0</v>
      </c>
      <c r="AO232" s="335">
        <f ca="1">MAX(0,MIN($E232-SUM($E14:AO14)+SUM($E124:AO124),AN232-AO14+AO124-'7. Consumption'!AQ14))</f>
        <v>0</v>
      </c>
      <c r="AP232" s="332">
        <f t="shared" ca="1" si="15"/>
        <v>0</v>
      </c>
    </row>
    <row r="233" spans="2:42" x14ac:dyDescent="0.3">
      <c r="B233" s="257"/>
      <c r="C233" s="257" t="str">
        <f t="shared" si="13"/>
        <v>ABC+3TC 120/60 - tab - dispersible&amp;scored</v>
      </c>
      <c r="E233" s="334">
        <f t="shared" si="14"/>
        <v>0</v>
      </c>
      <c r="F233" s="335">
        <f ca="1">MAX(0,MIN($E233-SUM($E15:F15)+SUM($E125:F125),E233-F15+F125-'7. Consumption'!H15))</f>
        <v>0</v>
      </c>
      <c r="G233" s="335">
        <f ca="1">MAX(0,MIN($E233-SUM($E15:G15)+SUM($E125:G125),F233-G15+G125-'7. Consumption'!I15))</f>
        <v>0</v>
      </c>
      <c r="H233" s="335">
        <f ca="1">MAX(0,MIN($E233-SUM($E15:H15)+SUM($E125:H125),G233-H15+H125-'7. Consumption'!J15))</f>
        <v>0</v>
      </c>
      <c r="I233" s="335">
        <f ca="1">MAX(0,MIN($E233-SUM($E15:I15)+SUM($E125:I125),H233-I15+I125-'7. Consumption'!K15))</f>
        <v>0</v>
      </c>
      <c r="J233" s="335">
        <f ca="1">MAX(0,MIN($E233-SUM($E15:J15)+SUM($E125:J125),I233-J15+J125-'7. Consumption'!L15))</f>
        <v>0</v>
      </c>
      <c r="K233" s="335">
        <f ca="1">MAX(0,MIN($E233-SUM($E15:K15)+SUM($E125:K125),J233-K15+K125-'7. Consumption'!M15))</f>
        <v>0</v>
      </c>
      <c r="L233" s="335">
        <f ca="1">MAX(0,MIN($E233-SUM($E15:L15)+SUM($E125:L125),K233-L15+L125-'7. Consumption'!N15))</f>
        <v>0</v>
      </c>
      <c r="M233" s="335">
        <f ca="1">MAX(0,MIN($E233-SUM($E15:M15)+SUM($E125:M125),L233-M15+M125-'7. Consumption'!O15))</f>
        <v>0</v>
      </c>
      <c r="N233" s="335">
        <f ca="1">MAX(0,MIN($E233-SUM($E15:N15)+SUM($E125:N125),M233-N15+N125-'7. Consumption'!P15))</f>
        <v>0</v>
      </c>
      <c r="O233" s="335">
        <f ca="1">MAX(0,MIN($E233-SUM($E15:O15)+SUM($E125:O125),N233-O15+O125-'7. Consumption'!Q15))</f>
        <v>0</v>
      </c>
      <c r="P233" s="335">
        <f ca="1">MAX(0,MIN($E233-SUM($E15:P15)+SUM($E125:P125),O233-P15+P125-'7. Consumption'!R15))</f>
        <v>0</v>
      </c>
      <c r="Q233" s="335">
        <f ca="1">MAX(0,MIN($E233-SUM($E15:Q15)+SUM($E125:Q125),P233-Q15+Q125-'7. Consumption'!S15))</f>
        <v>0</v>
      </c>
      <c r="R233" s="335">
        <f ca="1">MAX(0,MIN($E233-SUM($E15:R15)+SUM($E125:R125),Q233-R15+R125-'7. Consumption'!T15))</f>
        <v>0</v>
      </c>
      <c r="S233" s="335">
        <f ca="1">MAX(0,MIN($E233-SUM($E15:S15)+SUM($E125:S125),R233-S15+S125-'7. Consumption'!U15))</f>
        <v>0</v>
      </c>
      <c r="T233" s="335">
        <f ca="1">MAX(0,MIN($E233-SUM($E15:T15)+SUM($E125:T125),S233-T15+T125-'7. Consumption'!V15))</f>
        <v>0</v>
      </c>
      <c r="U233" s="335">
        <f ca="1">MAX(0,MIN($E233-SUM($E15:U15)+SUM($E125:U125),T233-U15+U125-'7. Consumption'!W15))</f>
        <v>0</v>
      </c>
      <c r="V233" s="335">
        <f ca="1">MAX(0,MIN($E233-SUM($E15:V15)+SUM($E125:V125),U233-V15+V125-'7. Consumption'!X15))</f>
        <v>0</v>
      </c>
      <c r="W233" s="335">
        <f ca="1">MAX(0,MIN($E233-SUM($E15:W15)+SUM($E125:W125),V233-W15+W125-'7. Consumption'!Y15))</f>
        <v>0</v>
      </c>
      <c r="X233" s="335">
        <f ca="1">MAX(0,MIN($E233-SUM($E15:X15)+SUM($E125:X125),W233-X15+X125-'7. Consumption'!Z15))</f>
        <v>0</v>
      </c>
      <c r="Y233" s="335">
        <f ca="1">MAX(0,MIN($E233-SUM($E15:Y15)+SUM($E125:Y125),X233-Y15+Y125-'7. Consumption'!AA15))</f>
        <v>0</v>
      </c>
      <c r="Z233" s="335">
        <f ca="1">MAX(0,MIN($E233-SUM($E15:Z15)+SUM($E125:Z125),Y233-Z15+Z125-'7. Consumption'!AB15))</f>
        <v>0</v>
      </c>
      <c r="AA233" s="335">
        <f ca="1">MAX(0,MIN($E233-SUM($E15:AA15)+SUM($E125:AA125),Z233-AA15+AA125-'7. Consumption'!AC15))</f>
        <v>0</v>
      </c>
      <c r="AB233" s="335">
        <f ca="1">MAX(0,MIN($E233-SUM($E15:AB15)+SUM($E125:AB125),AA233-AB15+AB125-'7. Consumption'!AD15))</f>
        <v>0</v>
      </c>
      <c r="AC233" s="335">
        <f ca="1">MAX(0,MIN($E233-SUM($E15:AC15)+SUM($E125:AC125),AB233-AC15+AC125-'7. Consumption'!AE15))</f>
        <v>0</v>
      </c>
      <c r="AD233" s="335">
        <f ca="1">MAX(0,MIN($E233-SUM($E15:AD15)+SUM($E125:AD125),AC233-AD15+AD125-'7. Consumption'!AF15))</f>
        <v>0</v>
      </c>
      <c r="AE233" s="335">
        <f ca="1">MAX(0,MIN($E233-SUM($E15:AE15)+SUM($E125:AE125),AD233-AE15+AE125-'7. Consumption'!AG15))</f>
        <v>0</v>
      </c>
      <c r="AF233" s="335">
        <f ca="1">MAX(0,MIN($E233-SUM($E15:AF15)+SUM($E125:AF125),AE233-AF15+AF125-'7. Consumption'!AH15))</f>
        <v>0</v>
      </c>
      <c r="AG233" s="335">
        <f ca="1">MAX(0,MIN($E233-SUM($E15:AG15)+SUM($E125:AG125),AF233-AG15+AG125-'7. Consumption'!AI15))</f>
        <v>0</v>
      </c>
      <c r="AH233" s="335">
        <f ca="1">MAX(0,MIN($E233-SUM($E15:AH15)+SUM($E125:AH125),AG233-AH15+AH125-'7. Consumption'!AJ15))</f>
        <v>0</v>
      </c>
      <c r="AI233" s="335">
        <f ca="1">MAX(0,MIN($E233-SUM($E15:AI15)+SUM($E125:AI125),AH233-AI15+AI125-'7. Consumption'!AK15))</f>
        <v>0</v>
      </c>
      <c r="AJ233" s="335">
        <f ca="1">MAX(0,MIN($E233-SUM($E15:AJ15)+SUM($E125:AJ125),AI233-AJ15+AJ125-'7. Consumption'!AL15))</f>
        <v>0</v>
      </c>
      <c r="AK233" s="335">
        <f ca="1">MAX(0,MIN($E233-SUM($E15:AK15)+SUM($E125:AK125),AJ233-AK15+AK125-'7. Consumption'!AM15))</f>
        <v>0</v>
      </c>
      <c r="AL233" s="335">
        <f ca="1">MAX(0,MIN($E233-SUM($E15:AL15)+SUM($E125:AL125),AK233-AL15+AL125-'7. Consumption'!AN15))</f>
        <v>0</v>
      </c>
      <c r="AM233" s="335">
        <f ca="1">MAX(0,MIN($E233-SUM($E15:AM15)+SUM($E125:AM125),AL233-AM15+AM125-'7. Consumption'!AO15))</f>
        <v>0</v>
      </c>
      <c r="AN233" s="335">
        <f ca="1">MAX(0,MIN($E233-SUM($E15:AN15)+SUM($E125:AN125),AM233-AN15+AN125-'7. Consumption'!AP15))</f>
        <v>0</v>
      </c>
      <c r="AO233" s="335">
        <f ca="1">MAX(0,MIN($E233-SUM($E15:AO15)+SUM($E125:AO125),AN233-AO15+AO125-'7. Consumption'!AQ15))</f>
        <v>0</v>
      </c>
      <c r="AP233" s="332">
        <f t="shared" ca="1" si="15"/>
        <v>0</v>
      </c>
    </row>
    <row r="234" spans="2:42" x14ac:dyDescent="0.3">
      <c r="B234" s="257"/>
      <c r="C234" s="257" t="str">
        <f t="shared" si="13"/>
        <v>ABC+3TC 60/30 - tab</v>
      </c>
      <c r="E234" s="334">
        <f t="shared" si="14"/>
        <v>0</v>
      </c>
      <c r="F234" s="335">
        <f ca="1">MAX(0,MIN($E234-SUM($E16:F16)+SUM($E126:F126),E234-F16+F126-'7. Consumption'!H16))</f>
        <v>0</v>
      </c>
      <c r="G234" s="335">
        <f ca="1">MAX(0,MIN($E234-SUM($E16:G16)+SUM($E126:G126),F234-G16+G126-'7. Consumption'!I16))</f>
        <v>0</v>
      </c>
      <c r="H234" s="335">
        <f ca="1">MAX(0,MIN($E234-SUM($E16:H16)+SUM($E126:H126),G234-H16+H126-'7. Consumption'!J16))</f>
        <v>0</v>
      </c>
      <c r="I234" s="335">
        <f ca="1">MAX(0,MIN($E234-SUM($E16:I16)+SUM($E126:I126),H234-I16+I126-'7. Consumption'!K16))</f>
        <v>0</v>
      </c>
      <c r="J234" s="335">
        <f ca="1">MAX(0,MIN($E234-SUM($E16:J16)+SUM($E126:J126),I234-J16+J126-'7. Consumption'!L16))</f>
        <v>0</v>
      </c>
      <c r="K234" s="335">
        <f ca="1">MAX(0,MIN($E234-SUM($E16:K16)+SUM($E126:K126),J234-K16+K126-'7. Consumption'!M16))</f>
        <v>0</v>
      </c>
      <c r="L234" s="335">
        <f ca="1">MAX(0,MIN($E234-SUM($E16:L16)+SUM($E126:L126),K234-L16+L126-'7. Consumption'!N16))</f>
        <v>0</v>
      </c>
      <c r="M234" s="335">
        <f ca="1">MAX(0,MIN($E234-SUM($E16:M16)+SUM($E126:M126),L234-M16+M126-'7. Consumption'!O16))</f>
        <v>0</v>
      </c>
      <c r="N234" s="335">
        <f ca="1">MAX(0,MIN($E234-SUM($E16:N16)+SUM($E126:N126),M234-N16+N126-'7. Consumption'!P16))</f>
        <v>0</v>
      </c>
      <c r="O234" s="335">
        <f ca="1">MAX(0,MIN($E234-SUM($E16:O16)+SUM($E126:O126),N234-O16+O126-'7. Consumption'!Q16))</f>
        <v>0</v>
      </c>
      <c r="P234" s="335">
        <f ca="1">MAX(0,MIN($E234-SUM($E16:P16)+SUM($E126:P126),O234-P16+P126-'7. Consumption'!R16))</f>
        <v>0</v>
      </c>
      <c r="Q234" s="335">
        <f ca="1">MAX(0,MIN($E234-SUM($E16:Q16)+SUM($E126:Q126),P234-Q16+Q126-'7. Consumption'!S16))</f>
        <v>0</v>
      </c>
      <c r="R234" s="335">
        <f ca="1">MAX(0,MIN($E234-SUM($E16:R16)+SUM($E126:R126),Q234-R16+R126-'7. Consumption'!T16))</f>
        <v>0</v>
      </c>
      <c r="S234" s="335">
        <f ca="1">MAX(0,MIN($E234-SUM($E16:S16)+SUM($E126:S126),R234-S16+S126-'7. Consumption'!U16))</f>
        <v>0</v>
      </c>
      <c r="T234" s="335">
        <f ca="1">MAX(0,MIN($E234-SUM($E16:T16)+SUM($E126:T126),S234-T16+T126-'7. Consumption'!V16))</f>
        <v>0</v>
      </c>
      <c r="U234" s="335">
        <f ca="1">MAX(0,MIN($E234-SUM($E16:U16)+SUM($E126:U126),T234-U16+U126-'7. Consumption'!W16))</f>
        <v>0</v>
      </c>
      <c r="V234" s="335">
        <f ca="1">MAX(0,MIN($E234-SUM($E16:V16)+SUM($E126:V126),U234-V16+V126-'7. Consumption'!X16))</f>
        <v>0</v>
      </c>
      <c r="W234" s="335">
        <f ca="1">MAX(0,MIN($E234-SUM($E16:W16)+SUM($E126:W126),V234-W16+W126-'7. Consumption'!Y16))</f>
        <v>0</v>
      </c>
      <c r="X234" s="335">
        <f ca="1">MAX(0,MIN($E234-SUM($E16:X16)+SUM($E126:X126),W234-X16+X126-'7. Consumption'!Z16))</f>
        <v>0</v>
      </c>
      <c r="Y234" s="335">
        <f ca="1">MAX(0,MIN($E234-SUM($E16:Y16)+SUM($E126:Y126),X234-Y16+Y126-'7. Consumption'!AA16))</f>
        <v>0</v>
      </c>
      <c r="Z234" s="335">
        <f ca="1">MAX(0,MIN($E234-SUM($E16:Z16)+SUM($E126:Z126),Y234-Z16+Z126-'7. Consumption'!AB16))</f>
        <v>0</v>
      </c>
      <c r="AA234" s="335">
        <f ca="1">MAX(0,MIN($E234-SUM($E16:AA16)+SUM($E126:AA126),Z234-AA16+AA126-'7. Consumption'!AC16))</f>
        <v>0</v>
      </c>
      <c r="AB234" s="335">
        <f ca="1">MAX(0,MIN($E234-SUM($E16:AB16)+SUM($E126:AB126),AA234-AB16+AB126-'7. Consumption'!AD16))</f>
        <v>0</v>
      </c>
      <c r="AC234" s="335">
        <f ca="1">MAX(0,MIN($E234-SUM($E16:AC16)+SUM($E126:AC126),AB234-AC16+AC126-'7. Consumption'!AE16))</f>
        <v>0</v>
      </c>
      <c r="AD234" s="335">
        <f ca="1">MAX(0,MIN($E234-SUM($E16:AD16)+SUM($E126:AD126),AC234-AD16+AD126-'7. Consumption'!AF16))</f>
        <v>0</v>
      </c>
      <c r="AE234" s="335">
        <f ca="1">MAX(0,MIN($E234-SUM($E16:AE16)+SUM($E126:AE126),AD234-AE16+AE126-'7. Consumption'!AG16))</f>
        <v>0</v>
      </c>
      <c r="AF234" s="335">
        <f ca="1">MAX(0,MIN($E234-SUM($E16:AF16)+SUM($E126:AF126),AE234-AF16+AF126-'7. Consumption'!AH16))</f>
        <v>0</v>
      </c>
      <c r="AG234" s="335">
        <f ca="1">MAX(0,MIN($E234-SUM($E16:AG16)+SUM($E126:AG126),AF234-AG16+AG126-'7. Consumption'!AI16))</f>
        <v>0</v>
      </c>
      <c r="AH234" s="335">
        <f ca="1">MAX(0,MIN($E234-SUM($E16:AH16)+SUM($E126:AH126),AG234-AH16+AH126-'7. Consumption'!AJ16))</f>
        <v>0</v>
      </c>
      <c r="AI234" s="335">
        <f ca="1">MAX(0,MIN($E234-SUM($E16:AI16)+SUM($E126:AI126),AH234-AI16+AI126-'7. Consumption'!AK16))</f>
        <v>0</v>
      </c>
      <c r="AJ234" s="335">
        <f ca="1">MAX(0,MIN($E234-SUM($E16:AJ16)+SUM($E126:AJ126),AI234-AJ16+AJ126-'7. Consumption'!AL16))</f>
        <v>0</v>
      </c>
      <c r="AK234" s="335">
        <f ca="1">MAX(0,MIN($E234-SUM($E16:AK16)+SUM($E126:AK126),AJ234-AK16+AK126-'7. Consumption'!AM16))</f>
        <v>0</v>
      </c>
      <c r="AL234" s="335">
        <f ca="1">MAX(0,MIN($E234-SUM($E16:AL16)+SUM($E126:AL126),AK234-AL16+AL126-'7. Consumption'!AN16))</f>
        <v>0</v>
      </c>
      <c r="AM234" s="335">
        <f ca="1">MAX(0,MIN($E234-SUM($E16:AM16)+SUM($E126:AM126),AL234-AM16+AM126-'7. Consumption'!AO16))</f>
        <v>0</v>
      </c>
      <c r="AN234" s="335">
        <f ca="1">MAX(0,MIN($E234-SUM($E16:AN16)+SUM($E126:AN126),AM234-AN16+AN126-'7. Consumption'!AP16))</f>
        <v>0</v>
      </c>
      <c r="AO234" s="335">
        <f ca="1">MAX(0,MIN($E234-SUM($E16:AO16)+SUM($E126:AO126),AN234-AO16+AO126-'7. Consumption'!AQ16))</f>
        <v>0</v>
      </c>
      <c r="AP234" s="332">
        <f t="shared" ca="1" si="15"/>
        <v>0</v>
      </c>
    </row>
    <row r="235" spans="2:42" x14ac:dyDescent="0.3">
      <c r="B235" s="257"/>
      <c r="C235" s="257" t="str">
        <f t="shared" si="13"/>
        <v>ABC+3TC 60/30 - tab - dispersible</v>
      </c>
      <c r="E235" s="334">
        <f t="shared" si="14"/>
        <v>0</v>
      </c>
      <c r="F235" s="335">
        <f ca="1">MAX(0,MIN($E235-SUM($E17:F17)+SUM($E127:F127),E235-F17+F127-'7. Consumption'!H17))</f>
        <v>0</v>
      </c>
      <c r="G235" s="335">
        <f ca="1">MAX(0,MIN($E235-SUM($E17:G17)+SUM($E127:G127),F235-G17+G127-'7. Consumption'!I17))</f>
        <v>0</v>
      </c>
      <c r="H235" s="335">
        <f ca="1">MAX(0,MIN($E235-SUM($E17:H17)+SUM($E127:H127),G235-H17+H127-'7. Consumption'!J17))</f>
        <v>0</v>
      </c>
      <c r="I235" s="335">
        <f ca="1">MAX(0,MIN($E235-SUM($E17:I17)+SUM($E127:I127),H235-I17+I127-'7. Consumption'!K17))</f>
        <v>0</v>
      </c>
      <c r="J235" s="335">
        <f ca="1">MAX(0,MIN($E235-SUM($E17:J17)+SUM($E127:J127),I235-J17+J127-'7. Consumption'!L17))</f>
        <v>0</v>
      </c>
      <c r="K235" s="335">
        <f ca="1">MAX(0,MIN($E235-SUM($E17:K17)+SUM($E127:K127),J235-K17+K127-'7. Consumption'!M17))</f>
        <v>0</v>
      </c>
      <c r="L235" s="335">
        <f ca="1">MAX(0,MIN($E235-SUM($E17:L17)+SUM($E127:L127),K235-L17+L127-'7. Consumption'!N17))</f>
        <v>0</v>
      </c>
      <c r="M235" s="335">
        <f ca="1">MAX(0,MIN($E235-SUM($E17:M17)+SUM($E127:M127),L235-M17+M127-'7. Consumption'!O17))</f>
        <v>0</v>
      </c>
      <c r="N235" s="335">
        <f ca="1">MAX(0,MIN($E235-SUM($E17:N17)+SUM($E127:N127),M235-N17+N127-'7. Consumption'!P17))</f>
        <v>0</v>
      </c>
      <c r="O235" s="335">
        <f ca="1">MAX(0,MIN($E235-SUM($E17:O17)+SUM($E127:O127),N235-O17+O127-'7. Consumption'!Q17))</f>
        <v>0</v>
      </c>
      <c r="P235" s="335">
        <f ca="1">MAX(0,MIN($E235-SUM($E17:P17)+SUM($E127:P127),O235-P17+P127-'7. Consumption'!R17))</f>
        <v>0</v>
      </c>
      <c r="Q235" s="335">
        <f ca="1">MAX(0,MIN($E235-SUM($E17:Q17)+SUM($E127:Q127),P235-Q17+Q127-'7. Consumption'!S17))</f>
        <v>0</v>
      </c>
      <c r="R235" s="335">
        <f ca="1">MAX(0,MIN($E235-SUM($E17:R17)+SUM($E127:R127),Q235-R17+R127-'7. Consumption'!T17))</f>
        <v>0</v>
      </c>
      <c r="S235" s="335">
        <f ca="1">MAX(0,MIN($E235-SUM($E17:S17)+SUM($E127:S127),R235-S17+S127-'7. Consumption'!U17))</f>
        <v>0</v>
      </c>
      <c r="T235" s="335">
        <f ca="1">MAX(0,MIN($E235-SUM($E17:T17)+SUM($E127:T127),S235-T17+T127-'7. Consumption'!V17))</f>
        <v>0</v>
      </c>
      <c r="U235" s="335">
        <f ca="1">MAX(0,MIN($E235-SUM($E17:U17)+SUM($E127:U127),T235-U17+U127-'7. Consumption'!W17))</f>
        <v>0</v>
      </c>
      <c r="V235" s="335">
        <f ca="1">MAX(0,MIN($E235-SUM($E17:V17)+SUM($E127:V127),U235-V17+V127-'7. Consumption'!X17))</f>
        <v>0</v>
      </c>
      <c r="W235" s="335">
        <f ca="1">MAX(0,MIN($E235-SUM($E17:W17)+SUM($E127:W127),V235-W17+W127-'7. Consumption'!Y17))</f>
        <v>0</v>
      </c>
      <c r="X235" s="335">
        <f ca="1">MAX(0,MIN($E235-SUM($E17:X17)+SUM($E127:X127),W235-X17+X127-'7. Consumption'!Z17))</f>
        <v>0</v>
      </c>
      <c r="Y235" s="335">
        <f ca="1">MAX(0,MIN($E235-SUM($E17:Y17)+SUM($E127:Y127),X235-Y17+Y127-'7. Consumption'!AA17))</f>
        <v>0</v>
      </c>
      <c r="Z235" s="335">
        <f ca="1">MAX(0,MIN($E235-SUM($E17:Z17)+SUM($E127:Z127),Y235-Z17+Z127-'7. Consumption'!AB17))</f>
        <v>0</v>
      </c>
      <c r="AA235" s="335">
        <f ca="1">MAX(0,MIN($E235-SUM($E17:AA17)+SUM($E127:AA127),Z235-AA17+AA127-'7. Consumption'!AC17))</f>
        <v>0</v>
      </c>
      <c r="AB235" s="335">
        <f ca="1">MAX(0,MIN($E235-SUM($E17:AB17)+SUM($E127:AB127),AA235-AB17+AB127-'7. Consumption'!AD17))</f>
        <v>0</v>
      </c>
      <c r="AC235" s="335">
        <f ca="1">MAX(0,MIN($E235-SUM($E17:AC17)+SUM($E127:AC127),AB235-AC17+AC127-'7. Consumption'!AE17))</f>
        <v>0</v>
      </c>
      <c r="AD235" s="335">
        <f ca="1">MAX(0,MIN($E235-SUM($E17:AD17)+SUM($E127:AD127),AC235-AD17+AD127-'7. Consumption'!AF17))</f>
        <v>0</v>
      </c>
      <c r="AE235" s="335">
        <f ca="1">MAX(0,MIN($E235-SUM($E17:AE17)+SUM($E127:AE127),AD235-AE17+AE127-'7. Consumption'!AG17))</f>
        <v>0</v>
      </c>
      <c r="AF235" s="335">
        <f ca="1">MAX(0,MIN($E235-SUM($E17:AF17)+SUM($E127:AF127),AE235-AF17+AF127-'7. Consumption'!AH17))</f>
        <v>0</v>
      </c>
      <c r="AG235" s="335">
        <f ca="1">MAX(0,MIN($E235-SUM($E17:AG17)+SUM($E127:AG127),AF235-AG17+AG127-'7. Consumption'!AI17))</f>
        <v>0</v>
      </c>
      <c r="AH235" s="335">
        <f ca="1">MAX(0,MIN($E235-SUM($E17:AH17)+SUM($E127:AH127),AG235-AH17+AH127-'7. Consumption'!AJ17))</f>
        <v>0</v>
      </c>
      <c r="AI235" s="335">
        <f ca="1">MAX(0,MIN($E235-SUM($E17:AI17)+SUM($E127:AI127),AH235-AI17+AI127-'7. Consumption'!AK17))</f>
        <v>0</v>
      </c>
      <c r="AJ235" s="335">
        <f ca="1">MAX(0,MIN($E235-SUM($E17:AJ17)+SUM($E127:AJ127),AI235-AJ17+AJ127-'7. Consumption'!AL17))</f>
        <v>0</v>
      </c>
      <c r="AK235" s="335">
        <f ca="1">MAX(0,MIN($E235-SUM($E17:AK17)+SUM($E127:AK127),AJ235-AK17+AK127-'7. Consumption'!AM17))</f>
        <v>0</v>
      </c>
      <c r="AL235" s="335">
        <f ca="1">MAX(0,MIN($E235-SUM($E17:AL17)+SUM($E127:AL127),AK235-AL17+AL127-'7. Consumption'!AN17))</f>
        <v>0</v>
      </c>
      <c r="AM235" s="335">
        <f ca="1">MAX(0,MIN($E235-SUM($E17:AM17)+SUM($E127:AM127),AL235-AM17+AM127-'7. Consumption'!AO17))</f>
        <v>0</v>
      </c>
      <c r="AN235" s="335">
        <f ca="1">MAX(0,MIN($E235-SUM($E17:AN17)+SUM($E127:AN127),AM235-AN17+AN127-'7. Consumption'!AP17))</f>
        <v>0</v>
      </c>
      <c r="AO235" s="335">
        <f ca="1">MAX(0,MIN($E235-SUM($E17:AO17)+SUM($E127:AO127),AN235-AO17+AO127-'7. Consumption'!AQ17))</f>
        <v>0</v>
      </c>
      <c r="AP235" s="332">
        <f t="shared" ca="1" si="15"/>
        <v>0</v>
      </c>
    </row>
    <row r="236" spans="2:42" x14ac:dyDescent="0.3">
      <c r="B236" s="257"/>
      <c r="C236" s="257" t="str">
        <f t="shared" si="13"/>
        <v>ABC+3TC 600/300 - tab</v>
      </c>
      <c r="E236" s="334">
        <f t="shared" si="14"/>
        <v>0</v>
      </c>
      <c r="F236" s="335">
        <f ca="1">MAX(0,MIN($E236-SUM($E18:F18)+SUM($E128:F128),E236-F18+F128-'7. Consumption'!H18))</f>
        <v>0</v>
      </c>
      <c r="G236" s="335">
        <f ca="1">MAX(0,MIN($E236-SUM($E18:G18)+SUM($E128:G128),F236-G18+G128-'7. Consumption'!I18))</f>
        <v>0</v>
      </c>
      <c r="H236" s="335">
        <f ca="1">MAX(0,MIN($E236-SUM($E18:H18)+SUM($E128:H128),G236-H18+H128-'7. Consumption'!J18))</f>
        <v>0</v>
      </c>
      <c r="I236" s="335">
        <f ca="1">MAX(0,MIN($E236-SUM($E18:I18)+SUM($E128:I128),H236-I18+I128-'7. Consumption'!K18))</f>
        <v>0</v>
      </c>
      <c r="J236" s="335">
        <f ca="1">MAX(0,MIN($E236-SUM($E18:J18)+SUM($E128:J128),I236-J18+J128-'7. Consumption'!L18))</f>
        <v>0</v>
      </c>
      <c r="K236" s="335">
        <f ca="1">MAX(0,MIN($E236-SUM($E18:K18)+SUM($E128:K128),J236-K18+K128-'7. Consumption'!M18))</f>
        <v>0</v>
      </c>
      <c r="L236" s="335">
        <f ca="1">MAX(0,MIN($E236-SUM($E18:L18)+SUM($E128:L128),K236-L18+L128-'7. Consumption'!N18))</f>
        <v>0</v>
      </c>
      <c r="M236" s="335">
        <f ca="1">MAX(0,MIN($E236-SUM($E18:M18)+SUM($E128:M128),L236-M18+M128-'7. Consumption'!O18))</f>
        <v>0</v>
      </c>
      <c r="N236" s="335">
        <f ca="1">MAX(0,MIN($E236-SUM($E18:N18)+SUM($E128:N128),M236-N18+N128-'7. Consumption'!P18))</f>
        <v>0</v>
      </c>
      <c r="O236" s="335">
        <f ca="1">MAX(0,MIN($E236-SUM($E18:O18)+SUM($E128:O128),N236-O18+O128-'7. Consumption'!Q18))</f>
        <v>0</v>
      </c>
      <c r="P236" s="335">
        <f ca="1">MAX(0,MIN($E236-SUM($E18:P18)+SUM($E128:P128),O236-P18+P128-'7. Consumption'!R18))</f>
        <v>0</v>
      </c>
      <c r="Q236" s="335">
        <f ca="1">MAX(0,MIN($E236-SUM($E18:Q18)+SUM($E128:Q128),P236-Q18+Q128-'7. Consumption'!S18))</f>
        <v>0</v>
      </c>
      <c r="R236" s="335">
        <f ca="1">MAX(0,MIN($E236-SUM($E18:R18)+SUM($E128:R128),Q236-R18+R128-'7. Consumption'!T18))</f>
        <v>0</v>
      </c>
      <c r="S236" s="335">
        <f ca="1">MAX(0,MIN($E236-SUM($E18:S18)+SUM($E128:S128),R236-S18+S128-'7. Consumption'!U18))</f>
        <v>0</v>
      </c>
      <c r="T236" s="335">
        <f ca="1">MAX(0,MIN($E236-SUM($E18:T18)+SUM($E128:T128),S236-T18+T128-'7. Consumption'!V18))</f>
        <v>0</v>
      </c>
      <c r="U236" s="335">
        <f ca="1">MAX(0,MIN($E236-SUM($E18:U18)+SUM($E128:U128),T236-U18+U128-'7. Consumption'!W18))</f>
        <v>0</v>
      </c>
      <c r="V236" s="335">
        <f ca="1">MAX(0,MIN($E236-SUM($E18:V18)+SUM($E128:V128),U236-V18+V128-'7. Consumption'!X18))</f>
        <v>0</v>
      </c>
      <c r="W236" s="335">
        <f ca="1">MAX(0,MIN($E236-SUM($E18:W18)+SUM($E128:W128),V236-W18+W128-'7. Consumption'!Y18))</f>
        <v>0</v>
      </c>
      <c r="X236" s="335">
        <f ca="1">MAX(0,MIN($E236-SUM($E18:X18)+SUM($E128:X128),W236-X18+X128-'7. Consumption'!Z18))</f>
        <v>0</v>
      </c>
      <c r="Y236" s="335">
        <f ca="1">MAX(0,MIN($E236-SUM($E18:Y18)+SUM($E128:Y128),X236-Y18+Y128-'7. Consumption'!AA18))</f>
        <v>0</v>
      </c>
      <c r="Z236" s="335">
        <f ca="1">MAX(0,MIN($E236-SUM($E18:Z18)+SUM($E128:Z128),Y236-Z18+Z128-'7. Consumption'!AB18))</f>
        <v>0</v>
      </c>
      <c r="AA236" s="335">
        <f ca="1">MAX(0,MIN($E236-SUM($E18:AA18)+SUM($E128:AA128),Z236-AA18+AA128-'7. Consumption'!AC18))</f>
        <v>0</v>
      </c>
      <c r="AB236" s="335">
        <f ca="1">MAX(0,MIN($E236-SUM($E18:AB18)+SUM($E128:AB128),AA236-AB18+AB128-'7. Consumption'!AD18))</f>
        <v>0</v>
      </c>
      <c r="AC236" s="335">
        <f ca="1">MAX(0,MIN($E236-SUM($E18:AC18)+SUM($E128:AC128),AB236-AC18+AC128-'7. Consumption'!AE18))</f>
        <v>0</v>
      </c>
      <c r="AD236" s="335">
        <f ca="1">MAX(0,MIN($E236-SUM($E18:AD18)+SUM($E128:AD128),AC236-AD18+AD128-'7. Consumption'!AF18))</f>
        <v>0</v>
      </c>
      <c r="AE236" s="335">
        <f ca="1">MAX(0,MIN($E236-SUM($E18:AE18)+SUM($E128:AE128),AD236-AE18+AE128-'7. Consumption'!AG18))</f>
        <v>0</v>
      </c>
      <c r="AF236" s="335">
        <f ca="1">MAX(0,MIN($E236-SUM($E18:AF18)+SUM($E128:AF128),AE236-AF18+AF128-'7. Consumption'!AH18))</f>
        <v>0</v>
      </c>
      <c r="AG236" s="335">
        <f ca="1">MAX(0,MIN($E236-SUM($E18:AG18)+SUM($E128:AG128),AF236-AG18+AG128-'7. Consumption'!AI18))</f>
        <v>0</v>
      </c>
      <c r="AH236" s="335">
        <f ca="1">MAX(0,MIN($E236-SUM($E18:AH18)+SUM($E128:AH128),AG236-AH18+AH128-'7. Consumption'!AJ18))</f>
        <v>0</v>
      </c>
      <c r="AI236" s="335">
        <f ca="1">MAX(0,MIN($E236-SUM($E18:AI18)+SUM($E128:AI128),AH236-AI18+AI128-'7. Consumption'!AK18))</f>
        <v>0</v>
      </c>
      <c r="AJ236" s="335">
        <f ca="1">MAX(0,MIN($E236-SUM($E18:AJ18)+SUM($E128:AJ128),AI236-AJ18+AJ128-'7. Consumption'!AL18))</f>
        <v>0</v>
      </c>
      <c r="AK236" s="335">
        <f ca="1">MAX(0,MIN($E236-SUM($E18:AK18)+SUM($E128:AK128),AJ236-AK18+AK128-'7. Consumption'!AM18))</f>
        <v>0</v>
      </c>
      <c r="AL236" s="335">
        <f ca="1">MAX(0,MIN($E236-SUM($E18:AL18)+SUM($E128:AL128),AK236-AL18+AL128-'7. Consumption'!AN18))</f>
        <v>0</v>
      </c>
      <c r="AM236" s="335">
        <f ca="1">MAX(0,MIN($E236-SUM($E18:AM18)+SUM($E128:AM128),AL236-AM18+AM128-'7. Consumption'!AO18))</f>
        <v>0</v>
      </c>
      <c r="AN236" s="335">
        <f ca="1">MAX(0,MIN($E236-SUM($E18:AN18)+SUM($E128:AN128),AM236-AN18+AN128-'7. Consumption'!AP18))</f>
        <v>0</v>
      </c>
      <c r="AO236" s="335">
        <f ca="1">MAX(0,MIN($E236-SUM($E18:AO18)+SUM($E128:AO128),AN236-AO18+AO128-'7. Consumption'!AQ18))</f>
        <v>0</v>
      </c>
      <c r="AP236" s="332">
        <f t="shared" ca="1" si="15"/>
        <v>0</v>
      </c>
    </row>
    <row r="237" spans="2:42" x14ac:dyDescent="0.3">
      <c r="B237" s="257"/>
      <c r="C237" s="257" t="str">
        <f t="shared" si="13"/>
        <v>ABC+3TC+AZT 300/150/300 - tab</v>
      </c>
      <c r="E237" s="334">
        <f t="shared" si="14"/>
        <v>0</v>
      </c>
      <c r="F237" s="335">
        <f ca="1">MAX(0,MIN($E237-SUM($E19:F19)+SUM($E129:F129),E237-F19+F129-'7. Consumption'!H19))</f>
        <v>0</v>
      </c>
      <c r="G237" s="335">
        <f ca="1">MAX(0,MIN($E237-SUM($E19:G19)+SUM($E129:G129),F237-G19+G129-'7. Consumption'!I19))</f>
        <v>0</v>
      </c>
      <c r="H237" s="335">
        <f ca="1">MAX(0,MIN($E237-SUM($E19:H19)+SUM($E129:H129),G237-H19+H129-'7. Consumption'!J19))</f>
        <v>0</v>
      </c>
      <c r="I237" s="335">
        <f ca="1">MAX(0,MIN($E237-SUM($E19:I19)+SUM($E129:I129),H237-I19+I129-'7. Consumption'!K19))</f>
        <v>0</v>
      </c>
      <c r="J237" s="335">
        <f ca="1">MAX(0,MIN($E237-SUM($E19:J19)+SUM($E129:J129),I237-J19+J129-'7. Consumption'!L19))</f>
        <v>0</v>
      </c>
      <c r="K237" s="335">
        <f ca="1">MAX(0,MIN($E237-SUM($E19:K19)+SUM($E129:K129),J237-K19+K129-'7. Consumption'!M19))</f>
        <v>0</v>
      </c>
      <c r="L237" s="335">
        <f ca="1">MAX(0,MIN($E237-SUM($E19:L19)+SUM($E129:L129),K237-L19+L129-'7. Consumption'!N19))</f>
        <v>0</v>
      </c>
      <c r="M237" s="335">
        <f ca="1">MAX(0,MIN($E237-SUM($E19:M19)+SUM($E129:M129),L237-M19+M129-'7. Consumption'!O19))</f>
        <v>0</v>
      </c>
      <c r="N237" s="335">
        <f ca="1">MAX(0,MIN($E237-SUM($E19:N19)+SUM($E129:N129),M237-N19+N129-'7. Consumption'!P19))</f>
        <v>0</v>
      </c>
      <c r="O237" s="335">
        <f ca="1">MAX(0,MIN($E237-SUM($E19:O19)+SUM($E129:O129),N237-O19+O129-'7. Consumption'!Q19))</f>
        <v>0</v>
      </c>
      <c r="P237" s="335">
        <f ca="1">MAX(0,MIN($E237-SUM($E19:P19)+SUM($E129:P129),O237-P19+P129-'7. Consumption'!R19))</f>
        <v>0</v>
      </c>
      <c r="Q237" s="335">
        <f ca="1">MAX(0,MIN($E237-SUM($E19:Q19)+SUM($E129:Q129),P237-Q19+Q129-'7. Consumption'!S19))</f>
        <v>0</v>
      </c>
      <c r="R237" s="335">
        <f ca="1">MAX(0,MIN($E237-SUM($E19:R19)+SUM($E129:R129),Q237-R19+R129-'7. Consumption'!T19))</f>
        <v>0</v>
      </c>
      <c r="S237" s="335">
        <f ca="1">MAX(0,MIN($E237-SUM($E19:S19)+SUM($E129:S129),R237-S19+S129-'7. Consumption'!U19))</f>
        <v>0</v>
      </c>
      <c r="T237" s="335">
        <f ca="1">MAX(0,MIN($E237-SUM($E19:T19)+SUM($E129:T129),S237-T19+T129-'7. Consumption'!V19))</f>
        <v>0</v>
      </c>
      <c r="U237" s="335">
        <f ca="1">MAX(0,MIN($E237-SUM($E19:U19)+SUM($E129:U129),T237-U19+U129-'7. Consumption'!W19))</f>
        <v>0</v>
      </c>
      <c r="V237" s="335">
        <f ca="1">MAX(0,MIN($E237-SUM($E19:V19)+SUM($E129:V129),U237-V19+V129-'7. Consumption'!X19))</f>
        <v>0</v>
      </c>
      <c r="W237" s="335">
        <f ca="1">MAX(0,MIN($E237-SUM($E19:W19)+SUM($E129:W129),V237-W19+W129-'7. Consumption'!Y19))</f>
        <v>0</v>
      </c>
      <c r="X237" s="335">
        <f ca="1">MAX(0,MIN($E237-SUM($E19:X19)+SUM($E129:X129),W237-X19+X129-'7. Consumption'!Z19))</f>
        <v>0</v>
      </c>
      <c r="Y237" s="335">
        <f ca="1">MAX(0,MIN($E237-SUM($E19:Y19)+SUM($E129:Y129),X237-Y19+Y129-'7. Consumption'!AA19))</f>
        <v>0</v>
      </c>
      <c r="Z237" s="335">
        <f ca="1">MAX(0,MIN($E237-SUM($E19:Z19)+SUM($E129:Z129),Y237-Z19+Z129-'7. Consumption'!AB19))</f>
        <v>0</v>
      </c>
      <c r="AA237" s="335">
        <f ca="1">MAX(0,MIN($E237-SUM($E19:AA19)+SUM($E129:AA129),Z237-AA19+AA129-'7. Consumption'!AC19))</f>
        <v>0</v>
      </c>
      <c r="AB237" s="335">
        <f ca="1">MAX(0,MIN($E237-SUM($E19:AB19)+SUM($E129:AB129),AA237-AB19+AB129-'7. Consumption'!AD19))</f>
        <v>0</v>
      </c>
      <c r="AC237" s="335">
        <f ca="1">MAX(0,MIN($E237-SUM($E19:AC19)+SUM($E129:AC129),AB237-AC19+AC129-'7. Consumption'!AE19))</f>
        <v>0</v>
      </c>
      <c r="AD237" s="335">
        <f ca="1">MAX(0,MIN($E237-SUM($E19:AD19)+SUM($E129:AD129),AC237-AD19+AD129-'7. Consumption'!AF19))</f>
        <v>0</v>
      </c>
      <c r="AE237" s="335">
        <f ca="1">MAX(0,MIN($E237-SUM($E19:AE19)+SUM($E129:AE129),AD237-AE19+AE129-'7. Consumption'!AG19))</f>
        <v>0</v>
      </c>
      <c r="AF237" s="335">
        <f ca="1">MAX(0,MIN($E237-SUM($E19:AF19)+SUM($E129:AF129),AE237-AF19+AF129-'7. Consumption'!AH19))</f>
        <v>0</v>
      </c>
      <c r="AG237" s="335">
        <f ca="1">MAX(0,MIN($E237-SUM($E19:AG19)+SUM($E129:AG129),AF237-AG19+AG129-'7. Consumption'!AI19))</f>
        <v>0</v>
      </c>
      <c r="AH237" s="335">
        <f ca="1">MAX(0,MIN($E237-SUM($E19:AH19)+SUM($E129:AH129),AG237-AH19+AH129-'7. Consumption'!AJ19))</f>
        <v>0</v>
      </c>
      <c r="AI237" s="335">
        <f ca="1">MAX(0,MIN($E237-SUM($E19:AI19)+SUM($E129:AI129),AH237-AI19+AI129-'7. Consumption'!AK19))</f>
        <v>0</v>
      </c>
      <c r="AJ237" s="335">
        <f ca="1">MAX(0,MIN($E237-SUM($E19:AJ19)+SUM($E129:AJ129),AI237-AJ19+AJ129-'7. Consumption'!AL19))</f>
        <v>0</v>
      </c>
      <c r="AK237" s="335">
        <f ca="1">MAX(0,MIN($E237-SUM($E19:AK19)+SUM($E129:AK129),AJ237-AK19+AK129-'7. Consumption'!AM19))</f>
        <v>0</v>
      </c>
      <c r="AL237" s="335">
        <f ca="1">MAX(0,MIN($E237-SUM($E19:AL19)+SUM($E129:AL129),AK237-AL19+AL129-'7. Consumption'!AN19))</f>
        <v>0</v>
      </c>
      <c r="AM237" s="335">
        <f ca="1">MAX(0,MIN($E237-SUM($E19:AM19)+SUM($E129:AM129),AL237-AM19+AM129-'7. Consumption'!AO19))</f>
        <v>0</v>
      </c>
      <c r="AN237" s="335">
        <f ca="1">MAX(0,MIN($E237-SUM($E19:AN19)+SUM($E129:AN129),AM237-AN19+AN129-'7. Consumption'!AP19))</f>
        <v>0</v>
      </c>
      <c r="AO237" s="335">
        <f ca="1">MAX(0,MIN($E237-SUM($E19:AO19)+SUM($E129:AO129),AN237-AO19+AO129-'7. Consumption'!AQ19))</f>
        <v>0</v>
      </c>
      <c r="AP237" s="332">
        <f t="shared" ca="1" si="15"/>
        <v>0</v>
      </c>
    </row>
    <row r="238" spans="2:42" x14ac:dyDescent="0.3">
      <c r="B238" s="257"/>
      <c r="C238" s="257" t="str">
        <f t="shared" si="13"/>
        <v>ABC+3TC+AZT 60/30/60 - tab</v>
      </c>
      <c r="E238" s="334">
        <f t="shared" si="14"/>
        <v>0</v>
      </c>
      <c r="F238" s="335">
        <f ca="1">MAX(0,MIN($E238-SUM($E20:F20)+SUM($E130:F130),E238-F20+F130-'7. Consumption'!H20))</f>
        <v>0</v>
      </c>
      <c r="G238" s="335">
        <f ca="1">MAX(0,MIN($E238-SUM($E20:G20)+SUM($E130:G130),F238-G20+G130-'7. Consumption'!I20))</f>
        <v>0</v>
      </c>
      <c r="H238" s="335">
        <f ca="1">MAX(0,MIN($E238-SUM($E20:H20)+SUM($E130:H130),G238-H20+H130-'7. Consumption'!J20))</f>
        <v>0</v>
      </c>
      <c r="I238" s="335">
        <f ca="1">MAX(0,MIN($E238-SUM($E20:I20)+SUM($E130:I130),H238-I20+I130-'7. Consumption'!K20))</f>
        <v>0</v>
      </c>
      <c r="J238" s="335">
        <f ca="1">MAX(0,MIN($E238-SUM($E20:J20)+SUM($E130:J130),I238-J20+J130-'7. Consumption'!L20))</f>
        <v>0</v>
      </c>
      <c r="K238" s="335">
        <f ca="1">MAX(0,MIN($E238-SUM($E20:K20)+SUM($E130:K130),J238-K20+K130-'7. Consumption'!M20))</f>
        <v>0</v>
      </c>
      <c r="L238" s="335">
        <f ca="1">MAX(0,MIN($E238-SUM($E20:L20)+SUM($E130:L130),K238-L20+L130-'7. Consumption'!N20))</f>
        <v>0</v>
      </c>
      <c r="M238" s="335">
        <f ca="1">MAX(0,MIN($E238-SUM($E20:M20)+SUM($E130:M130),L238-M20+M130-'7. Consumption'!O20))</f>
        <v>0</v>
      </c>
      <c r="N238" s="335">
        <f ca="1">MAX(0,MIN($E238-SUM($E20:N20)+SUM($E130:N130),M238-N20+N130-'7. Consumption'!P20))</f>
        <v>0</v>
      </c>
      <c r="O238" s="335">
        <f ca="1">MAX(0,MIN($E238-SUM($E20:O20)+SUM($E130:O130),N238-O20+O130-'7. Consumption'!Q20))</f>
        <v>0</v>
      </c>
      <c r="P238" s="335">
        <f ca="1">MAX(0,MIN($E238-SUM($E20:P20)+SUM($E130:P130),O238-P20+P130-'7. Consumption'!R20))</f>
        <v>0</v>
      </c>
      <c r="Q238" s="335">
        <f ca="1">MAX(0,MIN($E238-SUM($E20:Q20)+SUM($E130:Q130),P238-Q20+Q130-'7. Consumption'!S20))</f>
        <v>0</v>
      </c>
      <c r="R238" s="335">
        <f ca="1">MAX(0,MIN($E238-SUM($E20:R20)+SUM($E130:R130),Q238-R20+R130-'7. Consumption'!T20))</f>
        <v>0</v>
      </c>
      <c r="S238" s="335">
        <f ca="1">MAX(0,MIN($E238-SUM($E20:S20)+SUM($E130:S130),R238-S20+S130-'7. Consumption'!U20))</f>
        <v>0</v>
      </c>
      <c r="T238" s="335">
        <f ca="1">MAX(0,MIN($E238-SUM($E20:T20)+SUM($E130:T130),S238-T20+T130-'7. Consumption'!V20))</f>
        <v>0</v>
      </c>
      <c r="U238" s="335">
        <f ca="1">MAX(0,MIN($E238-SUM($E20:U20)+SUM($E130:U130),T238-U20+U130-'7. Consumption'!W20))</f>
        <v>0</v>
      </c>
      <c r="V238" s="335">
        <f ca="1">MAX(0,MIN($E238-SUM($E20:V20)+SUM($E130:V130),U238-V20+V130-'7. Consumption'!X20))</f>
        <v>0</v>
      </c>
      <c r="W238" s="335">
        <f ca="1">MAX(0,MIN($E238-SUM($E20:W20)+SUM($E130:W130),V238-W20+W130-'7. Consumption'!Y20))</f>
        <v>0</v>
      </c>
      <c r="X238" s="335">
        <f ca="1">MAX(0,MIN($E238-SUM($E20:X20)+SUM($E130:X130),W238-X20+X130-'7. Consumption'!Z20))</f>
        <v>0</v>
      </c>
      <c r="Y238" s="335">
        <f ca="1">MAX(0,MIN($E238-SUM($E20:Y20)+SUM($E130:Y130),X238-Y20+Y130-'7. Consumption'!AA20))</f>
        <v>0</v>
      </c>
      <c r="Z238" s="335">
        <f ca="1">MAX(0,MIN($E238-SUM($E20:Z20)+SUM($E130:Z130),Y238-Z20+Z130-'7. Consumption'!AB20))</f>
        <v>0</v>
      </c>
      <c r="AA238" s="335">
        <f ca="1">MAX(0,MIN($E238-SUM($E20:AA20)+SUM($E130:AA130),Z238-AA20+AA130-'7. Consumption'!AC20))</f>
        <v>0</v>
      </c>
      <c r="AB238" s="335">
        <f ca="1">MAX(0,MIN($E238-SUM($E20:AB20)+SUM($E130:AB130),AA238-AB20+AB130-'7. Consumption'!AD20))</f>
        <v>0</v>
      </c>
      <c r="AC238" s="335">
        <f ca="1">MAX(0,MIN($E238-SUM($E20:AC20)+SUM($E130:AC130),AB238-AC20+AC130-'7. Consumption'!AE20))</f>
        <v>0</v>
      </c>
      <c r="AD238" s="335">
        <f ca="1">MAX(0,MIN($E238-SUM($E20:AD20)+SUM($E130:AD130),AC238-AD20+AD130-'7. Consumption'!AF20))</f>
        <v>0</v>
      </c>
      <c r="AE238" s="335">
        <f ca="1">MAX(0,MIN($E238-SUM($E20:AE20)+SUM($E130:AE130),AD238-AE20+AE130-'7. Consumption'!AG20))</f>
        <v>0</v>
      </c>
      <c r="AF238" s="335">
        <f ca="1">MAX(0,MIN($E238-SUM($E20:AF20)+SUM($E130:AF130),AE238-AF20+AF130-'7. Consumption'!AH20))</f>
        <v>0</v>
      </c>
      <c r="AG238" s="335">
        <f ca="1">MAX(0,MIN($E238-SUM($E20:AG20)+SUM($E130:AG130),AF238-AG20+AG130-'7. Consumption'!AI20))</f>
        <v>0</v>
      </c>
      <c r="AH238" s="335">
        <f ca="1">MAX(0,MIN($E238-SUM($E20:AH20)+SUM($E130:AH130),AG238-AH20+AH130-'7. Consumption'!AJ20))</f>
        <v>0</v>
      </c>
      <c r="AI238" s="335">
        <f ca="1">MAX(0,MIN($E238-SUM($E20:AI20)+SUM($E130:AI130),AH238-AI20+AI130-'7. Consumption'!AK20))</f>
        <v>0</v>
      </c>
      <c r="AJ238" s="335">
        <f ca="1">MAX(0,MIN($E238-SUM($E20:AJ20)+SUM($E130:AJ130),AI238-AJ20+AJ130-'7. Consumption'!AL20))</f>
        <v>0</v>
      </c>
      <c r="AK238" s="335">
        <f ca="1">MAX(0,MIN($E238-SUM($E20:AK20)+SUM($E130:AK130),AJ238-AK20+AK130-'7. Consumption'!AM20))</f>
        <v>0</v>
      </c>
      <c r="AL238" s="335">
        <f ca="1">MAX(0,MIN($E238-SUM($E20:AL20)+SUM($E130:AL130),AK238-AL20+AL130-'7. Consumption'!AN20))</f>
        <v>0</v>
      </c>
      <c r="AM238" s="335">
        <f ca="1">MAX(0,MIN($E238-SUM($E20:AM20)+SUM($E130:AM130),AL238-AM20+AM130-'7. Consumption'!AO20))</f>
        <v>0</v>
      </c>
      <c r="AN238" s="335">
        <f ca="1">MAX(0,MIN($E238-SUM($E20:AN20)+SUM($E130:AN130),AM238-AN20+AN130-'7. Consumption'!AP20))</f>
        <v>0</v>
      </c>
      <c r="AO238" s="335">
        <f ca="1">MAX(0,MIN($E238-SUM($E20:AO20)+SUM($E130:AO130),AN238-AO20+AO130-'7. Consumption'!AQ20))</f>
        <v>0</v>
      </c>
      <c r="AP238" s="332">
        <f t="shared" ca="1" si="15"/>
        <v>0</v>
      </c>
    </row>
    <row r="239" spans="2:42" x14ac:dyDescent="0.3">
      <c r="B239" s="257"/>
      <c r="C239" s="257" t="str">
        <f t="shared" si="13"/>
        <v>ATV 100 - caps</v>
      </c>
      <c r="E239" s="334">
        <f t="shared" si="14"/>
        <v>0</v>
      </c>
      <c r="F239" s="335">
        <f ca="1">MAX(0,MIN($E239-SUM($E21:F21)+SUM($E131:F131),E239-F21+F131-'7. Consumption'!H21))</f>
        <v>0</v>
      </c>
      <c r="G239" s="335">
        <f ca="1">MAX(0,MIN($E239-SUM($E21:G21)+SUM($E131:G131),F239-G21+G131-'7. Consumption'!I21))</f>
        <v>0</v>
      </c>
      <c r="H239" s="335">
        <f ca="1">MAX(0,MIN($E239-SUM($E21:H21)+SUM($E131:H131),G239-H21+H131-'7. Consumption'!J21))</f>
        <v>0</v>
      </c>
      <c r="I239" s="335">
        <f ca="1">MAX(0,MIN($E239-SUM($E21:I21)+SUM($E131:I131),H239-I21+I131-'7. Consumption'!K21))</f>
        <v>0</v>
      </c>
      <c r="J239" s="335">
        <f ca="1">MAX(0,MIN($E239-SUM($E21:J21)+SUM($E131:J131),I239-J21+J131-'7. Consumption'!L21))</f>
        <v>0</v>
      </c>
      <c r="K239" s="335">
        <f ca="1">MAX(0,MIN($E239-SUM($E21:K21)+SUM($E131:K131),J239-K21+K131-'7. Consumption'!M21))</f>
        <v>0</v>
      </c>
      <c r="L239" s="335">
        <f ca="1">MAX(0,MIN($E239-SUM($E21:L21)+SUM($E131:L131),K239-L21+L131-'7. Consumption'!N21))</f>
        <v>0</v>
      </c>
      <c r="M239" s="335">
        <f ca="1">MAX(0,MIN($E239-SUM($E21:M21)+SUM($E131:M131),L239-M21+M131-'7. Consumption'!O21))</f>
        <v>0</v>
      </c>
      <c r="N239" s="335">
        <f ca="1">MAX(0,MIN($E239-SUM($E21:N21)+SUM($E131:N131),M239-N21+N131-'7. Consumption'!P21))</f>
        <v>0</v>
      </c>
      <c r="O239" s="335">
        <f ca="1">MAX(0,MIN($E239-SUM($E21:O21)+SUM($E131:O131),N239-O21+O131-'7. Consumption'!Q21))</f>
        <v>0</v>
      </c>
      <c r="P239" s="335">
        <f ca="1">MAX(0,MIN($E239-SUM($E21:P21)+SUM($E131:P131),O239-P21+P131-'7. Consumption'!R21))</f>
        <v>0</v>
      </c>
      <c r="Q239" s="335">
        <f ca="1">MAX(0,MIN($E239-SUM($E21:Q21)+SUM($E131:Q131),P239-Q21+Q131-'7. Consumption'!S21))</f>
        <v>0</v>
      </c>
      <c r="R239" s="335">
        <f ca="1">MAX(0,MIN($E239-SUM($E21:R21)+SUM($E131:R131),Q239-R21+R131-'7. Consumption'!T21))</f>
        <v>0</v>
      </c>
      <c r="S239" s="335">
        <f ca="1">MAX(0,MIN($E239-SUM($E21:S21)+SUM($E131:S131),R239-S21+S131-'7. Consumption'!U21))</f>
        <v>0</v>
      </c>
      <c r="T239" s="335">
        <f ca="1">MAX(0,MIN($E239-SUM($E21:T21)+SUM($E131:T131),S239-T21+T131-'7. Consumption'!V21))</f>
        <v>0</v>
      </c>
      <c r="U239" s="335">
        <f ca="1">MAX(0,MIN($E239-SUM($E21:U21)+SUM($E131:U131),T239-U21+U131-'7. Consumption'!W21))</f>
        <v>0</v>
      </c>
      <c r="V239" s="335">
        <f ca="1">MAX(0,MIN($E239-SUM($E21:V21)+SUM($E131:V131),U239-V21+V131-'7. Consumption'!X21))</f>
        <v>0</v>
      </c>
      <c r="W239" s="335">
        <f ca="1">MAX(0,MIN($E239-SUM($E21:W21)+SUM($E131:W131),V239-W21+W131-'7. Consumption'!Y21))</f>
        <v>0</v>
      </c>
      <c r="X239" s="335">
        <f ca="1">MAX(0,MIN($E239-SUM($E21:X21)+SUM($E131:X131),W239-X21+X131-'7. Consumption'!Z21))</f>
        <v>0</v>
      </c>
      <c r="Y239" s="335">
        <f ca="1">MAX(0,MIN($E239-SUM($E21:Y21)+SUM($E131:Y131),X239-Y21+Y131-'7. Consumption'!AA21))</f>
        <v>0</v>
      </c>
      <c r="Z239" s="335">
        <f ca="1">MAX(0,MIN($E239-SUM($E21:Z21)+SUM($E131:Z131),Y239-Z21+Z131-'7. Consumption'!AB21))</f>
        <v>0</v>
      </c>
      <c r="AA239" s="335">
        <f ca="1">MAX(0,MIN($E239-SUM($E21:AA21)+SUM($E131:AA131),Z239-AA21+AA131-'7. Consumption'!AC21))</f>
        <v>0</v>
      </c>
      <c r="AB239" s="335">
        <f ca="1">MAX(0,MIN($E239-SUM($E21:AB21)+SUM($E131:AB131),AA239-AB21+AB131-'7. Consumption'!AD21))</f>
        <v>0</v>
      </c>
      <c r="AC239" s="335">
        <f ca="1">MAX(0,MIN($E239-SUM($E21:AC21)+SUM($E131:AC131),AB239-AC21+AC131-'7. Consumption'!AE21))</f>
        <v>0</v>
      </c>
      <c r="AD239" s="335">
        <f ca="1">MAX(0,MIN($E239-SUM($E21:AD21)+SUM($E131:AD131),AC239-AD21+AD131-'7. Consumption'!AF21))</f>
        <v>0</v>
      </c>
      <c r="AE239" s="335">
        <f ca="1">MAX(0,MIN($E239-SUM($E21:AE21)+SUM($E131:AE131),AD239-AE21+AE131-'7. Consumption'!AG21))</f>
        <v>0</v>
      </c>
      <c r="AF239" s="335">
        <f ca="1">MAX(0,MIN($E239-SUM($E21:AF21)+SUM($E131:AF131),AE239-AF21+AF131-'7. Consumption'!AH21))</f>
        <v>0</v>
      </c>
      <c r="AG239" s="335">
        <f ca="1">MAX(0,MIN($E239-SUM($E21:AG21)+SUM($E131:AG131),AF239-AG21+AG131-'7. Consumption'!AI21))</f>
        <v>0</v>
      </c>
      <c r="AH239" s="335">
        <f ca="1">MAX(0,MIN($E239-SUM($E21:AH21)+SUM($E131:AH131),AG239-AH21+AH131-'7. Consumption'!AJ21))</f>
        <v>0</v>
      </c>
      <c r="AI239" s="335">
        <f ca="1">MAX(0,MIN($E239-SUM($E21:AI21)+SUM($E131:AI131),AH239-AI21+AI131-'7. Consumption'!AK21))</f>
        <v>0</v>
      </c>
      <c r="AJ239" s="335">
        <f ca="1">MAX(0,MIN($E239-SUM($E21:AJ21)+SUM($E131:AJ131),AI239-AJ21+AJ131-'7. Consumption'!AL21))</f>
        <v>0</v>
      </c>
      <c r="AK239" s="335">
        <f ca="1">MAX(0,MIN($E239-SUM($E21:AK21)+SUM($E131:AK131),AJ239-AK21+AK131-'7. Consumption'!AM21))</f>
        <v>0</v>
      </c>
      <c r="AL239" s="335">
        <f ca="1">MAX(0,MIN($E239-SUM($E21:AL21)+SUM($E131:AL131),AK239-AL21+AL131-'7. Consumption'!AN21))</f>
        <v>0</v>
      </c>
      <c r="AM239" s="335">
        <f ca="1">MAX(0,MIN($E239-SUM($E21:AM21)+SUM($E131:AM131),AL239-AM21+AM131-'7. Consumption'!AO21))</f>
        <v>0</v>
      </c>
      <c r="AN239" s="335">
        <f ca="1">MAX(0,MIN($E239-SUM($E21:AN21)+SUM($E131:AN131),AM239-AN21+AN131-'7. Consumption'!AP21))</f>
        <v>0</v>
      </c>
      <c r="AO239" s="335">
        <f ca="1">MAX(0,MIN($E239-SUM($E21:AO21)+SUM($E131:AO131),AN239-AO21+AO131-'7. Consumption'!AQ21))</f>
        <v>0</v>
      </c>
      <c r="AP239" s="332">
        <f t="shared" ca="1" si="15"/>
        <v>0</v>
      </c>
    </row>
    <row r="240" spans="2:42" x14ac:dyDescent="0.3">
      <c r="B240" s="257"/>
      <c r="C240" s="257" t="str">
        <f t="shared" si="13"/>
        <v>ATV 200 - caps</v>
      </c>
      <c r="E240" s="334">
        <f t="shared" si="14"/>
        <v>0</v>
      </c>
      <c r="F240" s="335">
        <f ca="1">MAX(0,MIN($E240-SUM($E22:F22)+SUM($E132:F132),E240-F22+F132-'7. Consumption'!H22))</f>
        <v>0</v>
      </c>
      <c r="G240" s="335">
        <f ca="1">MAX(0,MIN($E240-SUM($E22:G22)+SUM($E132:G132),F240-G22+G132-'7. Consumption'!I22))</f>
        <v>0</v>
      </c>
      <c r="H240" s="335">
        <f ca="1">MAX(0,MIN($E240-SUM($E22:H22)+SUM($E132:H132),G240-H22+H132-'7. Consumption'!J22))</f>
        <v>0</v>
      </c>
      <c r="I240" s="335">
        <f ca="1">MAX(0,MIN($E240-SUM($E22:I22)+SUM($E132:I132),H240-I22+I132-'7. Consumption'!K22))</f>
        <v>0</v>
      </c>
      <c r="J240" s="335">
        <f ca="1">MAX(0,MIN($E240-SUM($E22:J22)+SUM($E132:J132),I240-J22+J132-'7. Consumption'!L22))</f>
        <v>0</v>
      </c>
      <c r="K240" s="335">
        <f ca="1">MAX(0,MIN($E240-SUM($E22:K22)+SUM($E132:K132),J240-K22+K132-'7. Consumption'!M22))</f>
        <v>0</v>
      </c>
      <c r="L240" s="335">
        <f ca="1">MAX(0,MIN($E240-SUM($E22:L22)+SUM($E132:L132),K240-L22+L132-'7. Consumption'!N22))</f>
        <v>0</v>
      </c>
      <c r="M240" s="335">
        <f ca="1">MAX(0,MIN($E240-SUM($E22:M22)+SUM($E132:M132),L240-M22+M132-'7. Consumption'!O22))</f>
        <v>0</v>
      </c>
      <c r="N240" s="335">
        <f ca="1">MAX(0,MIN($E240-SUM($E22:N22)+SUM($E132:N132),M240-N22+N132-'7. Consumption'!P22))</f>
        <v>0</v>
      </c>
      <c r="O240" s="335">
        <f ca="1">MAX(0,MIN($E240-SUM($E22:O22)+SUM($E132:O132),N240-O22+O132-'7. Consumption'!Q22))</f>
        <v>0</v>
      </c>
      <c r="P240" s="335">
        <f ca="1">MAX(0,MIN($E240-SUM($E22:P22)+SUM($E132:P132),O240-P22+P132-'7. Consumption'!R22))</f>
        <v>0</v>
      </c>
      <c r="Q240" s="335">
        <f ca="1">MAX(0,MIN($E240-SUM($E22:Q22)+SUM($E132:Q132),P240-Q22+Q132-'7. Consumption'!S22))</f>
        <v>0</v>
      </c>
      <c r="R240" s="335">
        <f ca="1">MAX(0,MIN($E240-SUM($E22:R22)+SUM($E132:R132),Q240-R22+R132-'7. Consumption'!T22))</f>
        <v>0</v>
      </c>
      <c r="S240" s="335">
        <f ca="1">MAX(0,MIN($E240-SUM($E22:S22)+SUM($E132:S132),R240-S22+S132-'7. Consumption'!U22))</f>
        <v>0</v>
      </c>
      <c r="T240" s="335">
        <f ca="1">MAX(0,MIN($E240-SUM($E22:T22)+SUM($E132:T132),S240-T22+T132-'7. Consumption'!V22))</f>
        <v>0</v>
      </c>
      <c r="U240" s="335">
        <f ca="1">MAX(0,MIN($E240-SUM($E22:U22)+SUM($E132:U132),T240-U22+U132-'7. Consumption'!W22))</f>
        <v>0</v>
      </c>
      <c r="V240" s="335">
        <f ca="1">MAX(0,MIN($E240-SUM($E22:V22)+SUM($E132:V132),U240-V22+V132-'7. Consumption'!X22))</f>
        <v>0</v>
      </c>
      <c r="W240" s="335">
        <f ca="1">MAX(0,MIN($E240-SUM($E22:W22)+SUM($E132:W132),V240-W22+W132-'7. Consumption'!Y22))</f>
        <v>0</v>
      </c>
      <c r="X240" s="335">
        <f ca="1">MAX(0,MIN($E240-SUM($E22:X22)+SUM($E132:X132),W240-X22+X132-'7. Consumption'!Z22))</f>
        <v>0</v>
      </c>
      <c r="Y240" s="335">
        <f ca="1">MAX(0,MIN($E240-SUM($E22:Y22)+SUM($E132:Y132),X240-Y22+Y132-'7. Consumption'!AA22))</f>
        <v>0</v>
      </c>
      <c r="Z240" s="335">
        <f ca="1">MAX(0,MIN($E240-SUM($E22:Z22)+SUM($E132:Z132),Y240-Z22+Z132-'7. Consumption'!AB22))</f>
        <v>0</v>
      </c>
      <c r="AA240" s="335">
        <f ca="1">MAX(0,MIN($E240-SUM($E22:AA22)+SUM($E132:AA132),Z240-AA22+AA132-'7. Consumption'!AC22))</f>
        <v>0</v>
      </c>
      <c r="AB240" s="335">
        <f ca="1">MAX(0,MIN($E240-SUM($E22:AB22)+SUM($E132:AB132),AA240-AB22+AB132-'7. Consumption'!AD22))</f>
        <v>0</v>
      </c>
      <c r="AC240" s="335">
        <f ca="1">MAX(0,MIN($E240-SUM($E22:AC22)+SUM($E132:AC132),AB240-AC22+AC132-'7. Consumption'!AE22))</f>
        <v>0</v>
      </c>
      <c r="AD240" s="335">
        <f ca="1">MAX(0,MIN($E240-SUM($E22:AD22)+SUM($E132:AD132),AC240-AD22+AD132-'7. Consumption'!AF22))</f>
        <v>0</v>
      </c>
      <c r="AE240" s="335">
        <f ca="1">MAX(0,MIN($E240-SUM($E22:AE22)+SUM($E132:AE132),AD240-AE22+AE132-'7. Consumption'!AG22))</f>
        <v>0</v>
      </c>
      <c r="AF240" s="335">
        <f ca="1">MAX(0,MIN($E240-SUM($E22:AF22)+SUM($E132:AF132),AE240-AF22+AF132-'7. Consumption'!AH22))</f>
        <v>0</v>
      </c>
      <c r="AG240" s="335">
        <f ca="1">MAX(0,MIN($E240-SUM($E22:AG22)+SUM($E132:AG132),AF240-AG22+AG132-'7. Consumption'!AI22))</f>
        <v>0</v>
      </c>
      <c r="AH240" s="335">
        <f ca="1">MAX(0,MIN($E240-SUM($E22:AH22)+SUM($E132:AH132),AG240-AH22+AH132-'7. Consumption'!AJ22))</f>
        <v>0</v>
      </c>
      <c r="AI240" s="335">
        <f ca="1">MAX(0,MIN($E240-SUM($E22:AI22)+SUM($E132:AI132),AH240-AI22+AI132-'7. Consumption'!AK22))</f>
        <v>0</v>
      </c>
      <c r="AJ240" s="335">
        <f ca="1">MAX(0,MIN($E240-SUM($E22:AJ22)+SUM($E132:AJ132),AI240-AJ22+AJ132-'7. Consumption'!AL22))</f>
        <v>0</v>
      </c>
      <c r="AK240" s="335">
        <f ca="1">MAX(0,MIN($E240-SUM($E22:AK22)+SUM($E132:AK132),AJ240-AK22+AK132-'7. Consumption'!AM22))</f>
        <v>0</v>
      </c>
      <c r="AL240" s="335">
        <f ca="1">MAX(0,MIN($E240-SUM($E22:AL22)+SUM($E132:AL132),AK240-AL22+AL132-'7. Consumption'!AN22))</f>
        <v>0</v>
      </c>
      <c r="AM240" s="335">
        <f ca="1">MAX(0,MIN($E240-SUM($E22:AM22)+SUM($E132:AM132),AL240-AM22+AM132-'7. Consumption'!AO22))</f>
        <v>0</v>
      </c>
      <c r="AN240" s="335">
        <f ca="1">MAX(0,MIN($E240-SUM($E22:AN22)+SUM($E132:AN132),AM240-AN22+AN132-'7. Consumption'!AP22))</f>
        <v>0</v>
      </c>
      <c r="AO240" s="335">
        <f ca="1">MAX(0,MIN($E240-SUM($E22:AO22)+SUM($E132:AO132),AN240-AO22+AO132-'7. Consumption'!AQ22))</f>
        <v>0</v>
      </c>
      <c r="AP240" s="332">
        <f t="shared" ca="1" si="15"/>
        <v>0</v>
      </c>
    </row>
    <row r="241" spans="2:42" x14ac:dyDescent="0.3">
      <c r="B241" s="257"/>
      <c r="C241" s="257" t="str">
        <f t="shared" si="13"/>
        <v>ATV 300 - caps</v>
      </c>
      <c r="E241" s="334">
        <f t="shared" si="14"/>
        <v>0</v>
      </c>
      <c r="F241" s="335">
        <f ca="1">MAX(0,MIN($E241-SUM($E23:F23)+SUM($E133:F133),E241-F23+F133-'7. Consumption'!H23))</f>
        <v>0</v>
      </c>
      <c r="G241" s="335">
        <f ca="1">MAX(0,MIN($E241-SUM($E23:G23)+SUM($E133:G133),F241-G23+G133-'7. Consumption'!I23))</f>
        <v>0</v>
      </c>
      <c r="H241" s="335">
        <f ca="1">MAX(0,MIN($E241-SUM($E23:H23)+SUM($E133:H133),G241-H23+H133-'7. Consumption'!J23))</f>
        <v>0</v>
      </c>
      <c r="I241" s="335">
        <f ca="1">MAX(0,MIN($E241-SUM($E23:I23)+SUM($E133:I133),H241-I23+I133-'7. Consumption'!K23))</f>
        <v>0</v>
      </c>
      <c r="J241" s="335">
        <f ca="1">MAX(0,MIN($E241-SUM($E23:J23)+SUM($E133:J133),I241-J23+J133-'7. Consumption'!L23))</f>
        <v>0</v>
      </c>
      <c r="K241" s="335">
        <f ca="1">MAX(0,MIN($E241-SUM($E23:K23)+SUM($E133:K133),J241-K23+K133-'7. Consumption'!M23))</f>
        <v>0</v>
      </c>
      <c r="L241" s="335">
        <f ca="1">MAX(0,MIN($E241-SUM($E23:L23)+SUM($E133:L133),K241-L23+L133-'7. Consumption'!N23))</f>
        <v>0</v>
      </c>
      <c r="M241" s="335">
        <f ca="1">MAX(0,MIN($E241-SUM($E23:M23)+SUM($E133:M133),L241-M23+M133-'7. Consumption'!O23))</f>
        <v>0</v>
      </c>
      <c r="N241" s="335">
        <f ca="1">MAX(0,MIN($E241-SUM($E23:N23)+SUM($E133:N133),M241-N23+N133-'7. Consumption'!P23))</f>
        <v>0</v>
      </c>
      <c r="O241" s="335">
        <f ca="1">MAX(0,MIN($E241-SUM($E23:O23)+SUM($E133:O133),N241-O23+O133-'7. Consumption'!Q23))</f>
        <v>0</v>
      </c>
      <c r="P241" s="335">
        <f ca="1">MAX(0,MIN($E241-SUM($E23:P23)+SUM($E133:P133),O241-P23+P133-'7. Consumption'!R23))</f>
        <v>0</v>
      </c>
      <c r="Q241" s="335">
        <f ca="1">MAX(0,MIN($E241-SUM($E23:Q23)+SUM($E133:Q133),P241-Q23+Q133-'7. Consumption'!S23))</f>
        <v>0</v>
      </c>
      <c r="R241" s="335">
        <f ca="1">MAX(0,MIN($E241-SUM($E23:R23)+SUM($E133:R133),Q241-R23+R133-'7. Consumption'!T23))</f>
        <v>0</v>
      </c>
      <c r="S241" s="335">
        <f ca="1">MAX(0,MIN($E241-SUM($E23:S23)+SUM($E133:S133),R241-S23+S133-'7. Consumption'!U23))</f>
        <v>0</v>
      </c>
      <c r="T241" s="335">
        <f ca="1">MAX(0,MIN($E241-SUM($E23:T23)+SUM($E133:T133),S241-T23+T133-'7. Consumption'!V23))</f>
        <v>0</v>
      </c>
      <c r="U241" s="335">
        <f ca="1">MAX(0,MIN($E241-SUM($E23:U23)+SUM($E133:U133),T241-U23+U133-'7. Consumption'!W23))</f>
        <v>0</v>
      </c>
      <c r="V241" s="335">
        <f ca="1">MAX(0,MIN($E241-SUM($E23:V23)+SUM($E133:V133),U241-V23+V133-'7. Consumption'!X23))</f>
        <v>0</v>
      </c>
      <c r="W241" s="335">
        <f ca="1">MAX(0,MIN($E241-SUM($E23:W23)+SUM($E133:W133),V241-W23+W133-'7. Consumption'!Y23))</f>
        <v>0</v>
      </c>
      <c r="X241" s="335">
        <f ca="1">MAX(0,MIN($E241-SUM($E23:X23)+SUM($E133:X133),W241-X23+X133-'7. Consumption'!Z23))</f>
        <v>0</v>
      </c>
      <c r="Y241" s="335">
        <f ca="1">MAX(0,MIN($E241-SUM($E23:Y23)+SUM($E133:Y133),X241-Y23+Y133-'7. Consumption'!AA23))</f>
        <v>0</v>
      </c>
      <c r="Z241" s="335">
        <f ca="1">MAX(0,MIN($E241-SUM($E23:Z23)+SUM($E133:Z133),Y241-Z23+Z133-'7. Consumption'!AB23))</f>
        <v>0</v>
      </c>
      <c r="AA241" s="335">
        <f ca="1">MAX(0,MIN($E241-SUM($E23:AA23)+SUM($E133:AA133),Z241-AA23+AA133-'7. Consumption'!AC23))</f>
        <v>0</v>
      </c>
      <c r="AB241" s="335">
        <f ca="1">MAX(0,MIN($E241-SUM($E23:AB23)+SUM($E133:AB133),AA241-AB23+AB133-'7. Consumption'!AD23))</f>
        <v>0</v>
      </c>
      <c r="AC241" s="335">
        <f ca="1">MAX(0,MIN($E241-SUM($E23:AC23)+SUM($E133:AC133),AB241-AC23+AC133-'7. Consumption'!AE23))</f>
        <v>0</v>
      </c>
      <c r="AD241" s="335">
        <f ca="1">MAX(0,MIN($E241-SUM($E23:AD23)+SUM($E133:AD133),AC241-AD23+AD133-'7. Consumption'!AF23))</f>
        <v>0</v>
      </c>
      <c r="AE241" s="335">
        <f ca="1">MAX(0,MIN($E241-SUM($E23:AE23)+SUM($E133:AE133),AD241-AE23+AE133-'7. Consumption'!AG23))</f>
        <v>0</v>
      </c>
      <c r="AF241" s="335">
        <f ca="1">MAX(0,MIN($E241-SUM($E23:AF23)+SUM($E133:AF133),AE241-AF23+AF133-'7. Consumption'!AH23))</f>
        <v>0</v>
      </c>
      <c r="AG241" s="335">
        <f ca="1">MAX(0,MIN($E241-SUM($E23:AG23)+SUM($E133:AG133),AF241-AG23+AG133-'7. Consumption'!AI23))</f>
        <v>0</v>
      </c>
      <c r="AH241" s="335">
        <f ca="1">MAX(0,MIN($E241-SUM($E23:AH23)+SUM($E133:AH133),AG241-AH23+AH133-'7. Consumption'!AJ23))</f>
        <v>0</v>
      </c>
      <c r="AI241" s="335">
        <f ca="1">MAX(0,MIN($E241-SUM($E23:AI23)+SUM($E133:AI133),AH241-AI23+AI133-'7. Consumption'!AK23))</f>
        <v>0</v>
      </c>
      <c r="AJ241" s="335">
        <f ca="1">MAX(0,MIN($E241-SUM($E23:AJ23)+SUM($E133:AJ133),AI241-AJ23+AJ133-'7. Consumption'!AL23))</f>
        <v>0</v>
      </c>
      <c r="AK241" s="335">
        <f ca="1">MAX(0,MIN($E241-SUM($E23:AK23)+SUM($E133:AK133),AJ241-AK23+AK133-'7. Consumption'!AM23))</f>
        <v>0</v>
      </c>
      <c r="AL241" s="335">
        <f ca="1">MAX(0,MIN($E241-SUM($E23:AL23)+SUM($E133:AL133),AK241-AL23+AL133-'7. Consumption'!AN23))</f>
        <v>0</v>
      </c>
      <c r="AM241" s="335">
        <f ca="1">MAX(0,MIN($E241-SUM($E23:AM23)+SUM($E133:AM133),AL241-AM23+AM133-'7. Consumption'!AO23))</f>
        <v>0</v>
      </c>
      <c r="AN241" s="335">
        <f ca="1">MAX(0,MIN($E241-SUM($E23:AN23)+SUM($E133:AN133),AM241-AN23+AN133-'7. Consumption'!AP23))</f>
        <v>0</v>
      </c>
      <c r="AO241" s="335">
        <f ca="1">MAX(0,MIN($E241-SUM($E23:AO23)+SUM($E133:AO133),AN241-AO23+AO133-'7. Consumption'!AQ23))</f>
        <v>0</v>
      </c>
      <c r="AP241" s="332">
        <f t="shared" ca="1" si="15"/>
        <v>0</v>
      </c>
    </row>
    <row r="242" spans="2:42" x14ac:dyDescent="0.3">
      <c r="B242" s="257"/>
      <c r="C242" s="257" t="str">
        <f t="shared" si="13"/>
        <v>ATV/r 300/100 - tab</v>
      </c>
      <c r="E242" s="334">
        <f t="shared" si="14"/>
        <v>0</v>
      </c>
      <c r="F242" s="335">
        <f ca="1">MAX(0,MIN($E242-SUM($E24:F24)+SUM($E134:F134),E242-F24+F134-'7. Consumption'!H24))</f>
        <v>0</v>
      </c>
      <c r="G242" s="335">
        <f ca="1">MAX(0,MIN($E242-SUM($E24:G24)+SUM($E134:G134),F242-G24+G134-'7. Consumption'!I24))</f>
        <v>0</v>
      </c>
      <c r="H242" s="335">
        <f ca="1">MAX(0,MIN($E242-SUM($E24:H24)+SUM($E134:H134),G242-H24+H134-'7. Consumption'!J24))</f>
        <v>0</v>
      </c>
      <c r="I242" s="335">
        <f ca="1">MAX(0,MIN($E242-SUM($E24:I24)+SUM($E134:I134),H242-I24+I134-'7. Consumption'!K24))</f>
        <v>0</v>
      </c>
      <c r="J242" s="335">
        <f ca="1">MAX(0,MIN($E242-SUM($E24:J24)+SUM($E134:J134),I242-J24+J134-'7. Consumption'!L24))</f>
        <v>0</v>
      </c>
      <c r="K242" s="335">
        <f ca="1">MAX(0,MIN($E242-SUM($E24:K24)+SUM($E134:K134),J242-K24+K134-'7. Consumption'!M24))</f>
        <v>0</v>
      </c>
      <c r="L242" s="335">
        <f ca="1">MAX(0,MIN($E242-SUM($E24:L24)+SUM($E134:L134),K242-L24+L134-'7. Consumption'!N24))</f>
        <v>0</v>
      </c>
      <c r="M242" s="335">
        <f ca="1">MAX(0,MIN($E242-SUM($E24:M24)+SUM($E134:M134),L242-M24+M134-'7. Consumption'!O24))</f>
        <v>0</v>
      </c>
      <c r="N242" s="335">
        <f ca="1">MAX(0,MIN($E242-SUM($E24:N24)+SUM($E134:N134),M242-N24+N134-'7. Consumption'!P24))</f>
        <v>0</v>
      </c>
      <c r="O242" s="335">
        <f ca="1">MAX(0,MIN($E242-SUM($E24:O24)+SUM($E134:O134),N242-O24+O134-'7. Consumption'!Q24))</f>
        <v>0</v>
      </c>
      <c r="P242" s="335">
        <f ca="1">MAX(0,MIN($E242-SUM($E24:P24)+SUM($E134:P134),O242-P24+P134-'7. Consumption'!R24))</f>
        <v>0</v>
      </c>
      <c r="Q242" s="335">
        <f ca="1">MAX(0,MIN($E242-SUM($E24:Q24)+SUM($E134:Q134),P242-Q24+Q134-'7. Consumption'!S24))</f>
        <v>0</v>
      </c>
      <c r="R242" s="335">
        <f ca="1">MAX(0,MIN($E242-SUM($E24:R24)+SUM($E134:R134),Q242-R24+R134-'7. Consumption'!T24))</f>
        <v>0</v>
      </c>
      <c r="S242" s="335">
        <f ca="1">MAX(0,MIN($E242-SUM($E24:S24)+SUM($E134:S134),R242-S24+S134-'7. Consumption'!U24))</f>
        <v>0</v>
      </c>
      <c r="T242" s="335">
        <f ca="1">MAX(0,MIN($E242-SUM($E24:T24)+SUM($E134:T134),S242-T24+T134-'7. Consumption'!V24))</f>
        <v>0</v>
      </c>
      <c r="U242" s="335">
        <f ca="1">MAX(0,MIN($E242-SUM($E24:U24)+SUM($E134:U134),T242-U24+U134-'7. Consumption'!W24))</f>
        <v>0</v>
      </c>
      <c r="V242" s="335">
        <f ca="1">MAX(0,MIN($E242-SUM($E24:V24)+SUM($E134:V134),U242-V24+V134-'7. Consumption'!X24))</f>
        <v>0</v>
      </c>
      <c r="W242" s="335">
        <f ca="1">MAX(0,MIN($E242-SUM($E24:W24)+SUM($E134:W134),V242-W24+W134-'7. Consumption'!Y24))</f>
        <v>0</v>
      </c>
      <c r="X242" s="335">
        <f ca="1">MAX(0,MIN($E242-SUM($E24:X24)+SUM($E134:X134),W242-X24+X134-'7. Consumption'!Z24))</f>
        <v>0</v>
      </c>
      <c r="Y242" s="335">
        <f ca="1">MAX(0,MIN($E242-SUM($E24:Y24)+SUM($E134:Y134),X242-Y24+Y134-'7. Consumption'!AA24))</f>
        <v>0</v>
      </c>
      <c r="Z242" s="335">
        <f ca="1">MAX(0,MIN($E242-SUM($E24:Z24)+SUM($E134:Z134),Y242-Z24+Z134-'7. Consumption'!AB24))</f>
        <v>0</v>
      </c>
      <c r="AA242" s="335">
        <f ca="1">MAX(0,MIN($E242-SUM($E24:AA24)+SUM($E134:AA134),Z242-AA24+AA134-'7. Consumption'!AC24))</f>
        <v>0</v>
      </c>
      <c r="AB242" s="335">
        <f ca="1">MAX(0,MIN($E242-SUM($E24:AB24)+SUM($E134:AB134),AA242-AB24+AB134-'7. Consumption'!AD24))</f>
        <v>0</v>
      </c>
      <c r="AC242" s="335">
        <f ca="1">MAX(0,MIN($E242-SUM($E24:AC24)+SUM($E134:AC134),AB242-AC24+AC134-'7. Consumption'!AE24))</f>
        <v>0</v>
      </c>
      <c r="AD242" s="335">
        <f ca="1">MAX(0,MIN($E242-SUM($E24:AD24)+SUM($E134:AD134),AC242-AD24+AD134-'7. Consumption'!AF24))</f>
        <v>0</v>
      </c>
      <c r="AE242" s="335">
        <f ca="1">MAX(0,MIN($E242-SUM($E24:AE24)+SUM($E134:AE134),AD242-AE24+AE134-'7. Consumption'!AG24))</f>
        <v>0</v>
      </c>
      <c r="AF242" s="335">
        <f ca="1">MAX(0,MIN($E242-SUM($E24:AF24)+SUM($E134:AF134),AE242-AF24+AF134-'7. Consumption'!AH24))</f>
        <v>0</v>
      </c>
      <c r="AG242" s="335">
        <f ca="1">MAX(0,MIN($E242-SUM($E24:AG24)+SUM($E134:AG134),AF242-AG24+AG134-'7. Consumption'!AI24))</f>
        <v>0</v>
      </c>
      <c r="AH242" s="335">
        <f ca="1">MAX(0,MIN($E242-SUM($E24:AH24)+SUM($E134:AH134),AG242-AH24+AH134-'7. Consumption'!AJ24))</f>
        <v>0</v>
      </c>
      <c r="AI242" s="335">
        <f ca="1">MAX(0,MIN($E242-SUM($E24:AI24)+SUM($E134:AI134),AH242-AI24+AI134-'7. Consumption'!AK24))</f>
        <v>0</v>
      </c>
      <c r="AJ242" s="335">
        <f ca="1">MAX(0,MIN($E242-SUM($E24:AJ24)+SUM($E134:AJ134),AI242-AJ24+AJ134-'7. Consumption'!AL24))</f>
        <v>0</v>
      </c>
      <c r="AK242" s="335">
        <f ca="1">MAX(0,MIN($E242-SUM($E24:AK24)+SUM($E134:AK134),AJ242-AK24+AK134-'7. Consumption'!AM24))</f>
        <v>0</v>
      </c>
      <c r="AL242" s="335">
        <f ca="1">MAX(0,MIN($E242-SUM($E24:AL24)+SUM($E134:AL134),AK242-AL24+AL134-'7. Consumption'!AN24))</f>
        <v>0</v>
      </c>
      <c r="AM242" s="335">
        <f ca="1">MAX(0,MIN($E242-SUM($E24:AM24)+SUM($E134:AM134),AL242-AM24+AM134-'7. Consumption'!AO24))</f>
        <v>0</v>
      </c>
      <c r="AN242" s="335">
        <f ca="1">MAX(0,MIN($E242-SUM($E24:AN24)+SUM($E134:AN134),AM242-AN24+AN134-'7. Consumption'!AP24))</f>
        <v>0</v>
      </c>
      <c r="AO242" s="335">
        <f ca="1">MAX(0,MIN($E242-SUM($E24:AO24)+SUM($E134:AO134),AN242-AO24+AO134-'7. Consumption'!AQ24))</f>
        <v>0</v>
      </c>
      <c r="AP242" s="332">
        <f t="shared" ca="1" si="15"/>
        <v>0</v>
      </c>
    </row>
    <row r="243" spans="2:42" x14ac:dyDescent="0.3">
      <c r="B243" s="257"/>
      <c r="C243" s="257" t="str">
        <f t="shared" si="13"/>
        <v>AZT 0 - susp - dose in ml</v>
      </c>
      <c r="E243" s="334">
        <f t="shared" si="14"/>
        <v>0</v>
      </c>
      <c r="F243" s="335">
        <f ca="1">MAX(0,MIN($E243-SUM($E25:F25)+SUM($E135:F135),E243-F25+F135-'7. Consumption'!H25))</f>
        <v>0</v>
      </c>
      <c r="G243" s="335">
        <f ca="1">MAX(0,MIN($E243-SUM($E25:G25)+SUM($E135:G135),F243-G25+G135-'7. Consumption'!I25))</f>
        <v>0</v>
      </c>
      <c r="H243" s="335">
        <f ca="1">MAX(0,MIN($E243-SUM($E25:H25)+SUM($E135:H135),G243-H25+H135-'7. Consumption'!J25))</f>
        <v>0</v>
      </c>
      <c r="I243" s="335">
        <f ca="1">MAX(0,MIN($E243-SUM($E25:I25)+SUM($E135:I135),H243-I25+I135-'7. Consumption'!K25))</f>
        <v>0</v>
      </c>
      <c r="J243" s="335">
        <f ca="1">MAX(0,MIN($E243-SUM($E25:J25)+SUM($E135:J135),I243-J25+J135-'7. Consumption'!L25))</f>
        <v>0</v>
      </c>
      <c r="K243" s="335">
        <f ca="1">MAX(0,MIN($E243-SUM($E25:K25)+SUM($E135:K135),J243-K25+K135-'7. Consumption'!M25))</f>
        <v>0</v>
      </c>
      <c r="L243" s="335">
        <f ca="1">MAX(0,MIN($E243-SUM($E25:L25)+SUM($E135:L135),K243-L25+L135-'7. Consumption'!N25))</f>
        <v>0</v>
      </c>
      <c r="M243" s="335">
        <f ca="1">MAX(0,MIN($E243-SUM($E25:M25)+SUM($E135:M135),L243-M25+M135-'7. Consumption'!O25))</f>
        <v>0</v>
      </c>
      <c r="N243" s="335">
        <f ca="1">MAX(0,MIN($E243-SUM($E25:N25)+SUM($E135:N135),M243-N25+N135-'7. Consumption'!P25))</f>
        <v>0</v>
      </c>
      <c r="O243" s="335">
        <f ca="1">MAX(0,MIN($E243-SUM($E25:O25)+SUM($E135:O135),N243-O25+O135-'7. Consumption'!Q25))</f>
        <v>0</v>
      </c>
      <c r="P243" s="335">
        <f ca="1">MAX(0,MIN($E243-SUM($E25:P25)+SUM($E135:P135),O243-P25+P135-'7. Consumption'!R25))</f>
        <v>0</v>
      </c>
      <c r="Q243" s="335">
        <f ca="1">MAX(0,MIN($E243-SUM($E25:Q25)+SUM($E135:Q135),P243-Q25+Q135-'7. Consumption'!S25))</f>
        <v>0</v>
      </c>
      <c r="R243" s="335">
        <f ca="1">MAX(0,MIN($E243-SUM($E25:R25)+SUM($E135:R135),Q243-R25+R135-'7. Consumption'!T25))</f>
        <v>0</v>
      </c>
      <c r="S243" s="335">
        <f ca="1">MAX(0,MIN($E243-SUM($E25:S25)+SUM($E135:S135),R243-S25+S135-'7. Consumption'!U25))</f>
        <v>0</v>
      </c>
      <c r="T243" s="335">
        <f ca="1">MAX(0,MIN($E243-SUM($E25:T25)+SUM($E135:T135),S243-T25+T135-'7. Consumption'!V25))</f>
        <v>0</v>
      </c>
      <c r="U243" s="335">
        <f ca="1">MAX(0,MIN($E243-SUM($E25:U25)+SUM($E135:U135),T243-U25+U135-'7. Consumption'!W25))</f>
        <v>0</v>
      </c>
      <c r="V243" s="335">
        <f ca="1">MAX(0,MIN($E243-SUM($E25:V25)+SUM($E135:V135),U243-V25+V135-'7. Consumption'!X25))</f>
        <v>0</v>
      </c>
      <c r="W243" s="335">
        <f ca="1">MAX(0,MIN($E243-SUM($E25:W25)+SUM($E135:W135),V243-W25+W135-'7. Consumption'!Y25))</f>
        <v>0</v>
      </c>
      <c r="X243" s="335">
        <f ca="1">MAX(0,MIN($E243-SUM($E25:X25)+SUM($E135:X135),W243-X25+X135-'7. Consumption'!Z25))</f>
        <v>0</v>
      </c>
      <c r="Y243" s="335">
        <f ca="1">MAX(0,MIN($E243-SUM($E25:Y25)+SUM($E135:Y135),X243-Y25+Y135-'7. Consumption'!AA25))</f>
        <v>0</v>
      </c>
      <c r="Z243" s="335">
        <f ca="1">MAX(0,MIN($E243-SUM($E25:Z25)+SUM($E135:Z135),Y243-Z25+Z135-'7. Consumption'!AB25))</f>
        <v>0</v>
      </c>
      <c r="AA243" s="335">
        <f ca="1">MAX(0,MIN($E243-SUM($E25:AA25)+SUM($E135:AA135),Z243-AA25+AA135-'7. Consumption'!AC25))</f>
        <v>0</v>
      </c>
      <c r="AB243" s="335">
        <f ca="1">MAX(0,MIN($E243-SUM($E25:AB25)+SUM($E135:AB135),AA243-AB25+AB135-'7. Consumption'!AD25))</f>
        <v>0</v>
      </c>
      <c r="AC243" s="335">
        <f ca="1">MAX(0,MIN($E243-SUM($E25:AC25)+SUM($E135:AC135),AB243-AC25+AC135-'7. Consumption'!AE25))</f>
        <v>0</v>
      </c>
      <c r="AD243" s="335">
        <f ca="1">MAX(0,MIN($E243-SUM($E25:AD25)+SUM($E135:AD135),AC243-AD25+AD135-'7. Consumption'!AF25))</f>
        <v>0</v>
      </c>
      <c r="AE243" s="335">
        <f ca="1">MAX(0,MIN($E243-SUM($E25:AE25)+SUM($E135:AE135),AD243-AE25+AE135-'7. Consumption'!AG25))</f>
        <v>0</v>
      </c>
      <c r="AF243" s="335">
        <f ca="1">MAX(0,MIN($E243-SUM($E25:AF25)+SUM($E135:AF135),AE243-AF25+AF135-'7. Consumption'!AH25))</f>
        <v>0</v>
      </c>
      <c r="AG243" s="335">
        <f ca="1">MAX(0,MIN($E243-SUM($E25:AG25)+SUM($E135:AG135),AF243-AG25+AG135-'7. Consumption'!AI25))</f>
        <v>0</v>
      </c>
      <c r="AH243" s="335">
        <f ca="1">MAX(0,MIN($E243-SUM($E25:AH25)+SUM($E135:AH135),AG243-AH25+AH135-'7. Consumption'!AJ25))</f>
        <v>0</v>
      </c>
      <c r="AI243" s="335">
        <f ca="1">MAX(0,MIN($E243-SUM($E25:AI25)+SUM($E135:AI135),AH243-AI25+AI135-'7. Consumption'!AK25))</f>
        <v>0</v>
      </c>
      <c r="AJ243" s="335">
        <f ca="1">MAX(0,MIN($E243-SUM($E25:AJ25)+SUM($E135:AJ135),AI243-AJ25+AJ135-'7. Consumption'!AL25))</f>
        <v>0</v>
      </c>
      <c r="AK243" s="335">
        <f ca="1">MAX(0,MIN($E243-SUM($E25:AK25)+SUM($E135:AK135),AJ243-AK25+AK135-'7. Consumption'!AM25))</f>
        <v>0</v>
      </c>
      <c r="AL243" s="335">
        <f ca="1">MAX(0,MIN($E243-SUM($E25:AL25)+SUM($E135:AL135),AK243-AL25+AL135-'7. Consumption'!AN25))</f>
        <v>0</v>
      </c>
      <c r="AM243" s="335">
        <f ca="1">MAX(0,MIN($E243-SUM($E25:AM25)+SUM($E135:AM135),AL243-AM25+AM135-'7. Consumption'!AO25))</f>
        <v>0</v>
      </c>
      <c r="AN243" s="335">
        <f ca="1">MAX(0,MIN($E243-SUM($E25:AN25)+SUM($E135:AN135),AM243-AN25+AN135-'7. Consumption'!AP25))</f>
        <v>0</v>
      </c>
      <c r="AO243" s="335">
        <f ca="1">MAX(0,MIN($E243-SUM($E25:AO25)+SUM($E135:AO135),AN243-AO25+AO135-'7. Consumption'!AQ25))</f>
        <v>0</v>
      </c>
      <c r="AP243" s="332">
        <f t="shared" ca="1" si="15"/>
        <v>0</v>
      </c>
    </row>
    <row r="244" spans="2:42" x14ac:dyDescent="0.3">
      <c r="B244" s="257"/>
      <c r="C244" s="257" t="str">
        <f t="shared" si="13"/>
        <v>AZT 100 - caps</v>
      </c>
      <c r="E244" s="334">
        <f t="shared" si="14"/>
        <v>0</v>
      </c>
      <c r="F244" s="335">
        <f ca="1">MAX(0,MIN($E244-SUM($E26:F26)+SUM($E136:F136),E244-F26+F136-'7. Consumption'!H26))</f>
        <v>0</v>
      </c>
      <c r="G244" s="335">
        <f ca="1">MAX(0,MIN($E244-SUM($E26:G26)+SUM($E136:G136),F244-G26+G136-'7. Consumption'!I26))</f>
        <v>0</v>
      </c>
      <c r="H244" s="335">
        <f ca="1">MAX(0,MIN($E244-SUM($E26:H26)+SUM($E136:H136),G244-H26+H136-'7. Consumption'!J26))</f>
        <v>0</v>
      </c>
      <c r="I244" s="335">
        <f ca="1">MAX(0,MIN($E244-SUM($E26:I26)+SUM($E136:I136),H244-I26+I136-'7. Consumption'!K26))</f>
        <v>0</v>
      </c>
      <c r="J244" s="335">
        <f ca="1">MAX(0,MIN($E244-SUM($E26:J26)+SUM($E136:J136),I244-J26+J136-'7. Consumption'!L26))</f>
        <v>0</v>
      </c>
      <c r="K244" s="335">
        <f ca="1">MAX(0,MIN($E244-SUM($E26:K26)+SUM($E136:K136),J244-K26+K136-'7. Consumption'!M26))</f>
        <v>0</v>
      </c>
      <c r="L244" s="335">
        <f ca="1">MAX(0,MIN($E244-SUM($E26:L26)+SUM($E136:L136),K244-L26+L136-'7. Consumption'!N26))</f>
        <v>0</v>
      </c>
      <c r="M244" s="335">
        <f ca="1">MAX(0,MIN($E244-SUM($E26:M26)+SUM($E136:M136),L244-M26+M136-'7. Consumption'!O26))</f>
        <v>0</v>
      </c>
      <c r="N244" s="335">
        <f ca="1">MAX(0,MIN($E244-SUM($E26:N26)+SUM($E136:N136),M244-N26+N136-'7. Consumption'!P26))</f>
        <v>0</v>
      </c>
      <c r="O244" s="335">
        <f ca="1">MAX(0,MIN($E244-SUM($E26:O26)+SUM($E136:O136),N244-O26+O136-'7. Consumption'!Q26))</f>
        <v>0</v>
      </c>
      <c r="P244" s="335">
        <f ca="1">MAX(0,MIN($E244-SUM($E26:P26)+SUM($E136:P136),O244-P26+P136-'7. Consumption'!R26))</f>
        <v>0</v>
      </c>
      <c r="Q244" s="335">
        <f ca="1">MAX(0,MIN($E244-SUM($E26:Q26)+SUM($E136:Q136),P244-Q26+Q136-'7. Consumption'!S26))</f>
        <v>0</v>
      </c>
      <c r="R244" s="335">
        <f ca="1">MAX(0,MIN($E244-SUM($E26:R26)+SUM($E136:R136),Q244-R26+R136-'7. Consumption'!T26))</f>
        <v>0</v>
      </c>
      <c r="S244" s="335">
        <f ca="1">MAX(0,MIN($E244-SUM($E26:S26)+SUM($E136:S136),R244-S26+S136-'7. Consumption'!U26))</f>
        <v>0</v>
      </c>
      <c r="T244" s="335">
        <f ca="1">MAX(0,MIN($E244-SUM($E26:T26)+SUM($E136:T136),S244-T26+T136-'7. Consumption'!V26))</f>
        <v>0</v>
      </c>
      <c r="U244" s="335">
        <f ca="1">MAX(0,MIN($E244-SUM($E26:U26)+SUM($E136:U136),T244-U26+U136-'7. Consumption'!W26))</f>
        <v>0</v>
      </c>
      <c r="V244" s="335">
        <f ca="1">MAX(0,MIN($E244-SUM($E26:V26)+SUM($E136:V136),U244-V26+V136-'7. Consumption'!X26))</f>
        <v>0</v>
      </c>
      <c r="W244" s="335">
        <f ca="1">MAX(0,MIN($E244-SUM($E26:W26)+SUM($E136:W136),V244-W26+W136-'7. Consumption'!Y26))</f>
        <v>0</v>
      </c>
      <c r="X244" s="335">
        <f ca="1">MAX(0,MIN($E244-SUM($E26:X26)+SUM($E136:X136),W244-X26+X136-'7. Consumption'!Z26))</f>
        <v>0</v>
      </c>
      <c r="Y244" s="335">
        <f ca="1">MAX(0,MIN($E244-SUM($E26:Y26)+SUM($E136:Y136),X244-Y26+Y136-'7. Consumption'!AA26))</f>
        <v>0</v>
      </c>
      <c r="Z244" s="335">
        <f ca="1">MAX(0,MIN($E244-SUM($E26:Z26)+SUM($E136:Z136),Y244-Z26+Z136-'7. Consumption'!AB26))</f>
        <v>0</v>
      </c>
      <c r="AA244" s="335">
        <f ca="1">MAX(0,MIN($E244-SUM($E26:AA26)+SUM($E136:AA136),Z244-AA26+AA136-'7. Consumption'!AC26))</f>
        <v>0</v>
      </c>
      <c r="AB244" s="335">
        <f ca="1">MAX(0,MIN($E244-SUM($E26:AB26)+SUM($E136:AB136),AA244-AB26+AB136-'7. Consumption'!AD26))</f>
        <v>0</v>
      </c>
      <c r="AC244" s="335">
        <f ca="1">MAX(0,MIN($E244-SUM($E26:AC26)+SUM($E136:AC136),AB244-AC26+AC136-'7. Consumption'!AE26))</f>
        <v>0</v>
      </c>
      <c r="AD244" s="335">
        <f ca="1">MAX(0,MIN($E244-SUM($E26:AD26)+SUM($E136:AD136),AC244-AD26+AD136-'7. Consumption'!AF26))</f>
        <v>0</v>
      </c>
      <c r="AE244" s="335">
        <f ca="1">MAX(0,MIN($E244-SUM($E26:AE26)+SUM($E136:AE136),AD244-AE26+AE136-'7. Consumption'!AG26))</f>
        <v>0</v>
      </c>
      <c r="AF244" s="335">
        <f ca="1">MAX(0,MIN($E244-SUM($E26:AF26)+SUM($E136:AF136),AE244-AF26+AF136-'7. Consumption'!AH26))</f>
        <v>0</v>
      </c>
      <c r="AG244" s="335">
        <f ca="1">MAX(0,MIN($E244-SUM($E26:AG26)+SUM($E136:AG136),AF244-AG26+AG136-'7. Consumption'!AI26))</f>
        <v>0</v>
      </c>
      <c r="AH244" s="335">
        <f ca="1">MAX(0,MIN($E244-SUM($E26:AH26)+SUM($E136:AH136),AG244-AH26+AH136-'7. Consumption'!AJ26))</f>
        <v>0</v>
      </c>
      <c r="AI244" s="335">
        <f ca="1">MAX(0,MIN($E244-SUM($E26:AI26)+SUM($E136:AI136),AH244-AI26+AI136-'7. Consumption'!AK26))</f>
        <v>0</v>
      </c>
      <c r="AJ244" s="335">
        <f ca="1">MAX(0,MIN($E244-SUM($E26:AJ26)+SUM($E136:AJ136),AI244-AJ26+AJ136-'7. Consumption'!AL26))</f>
        <v>0</v>
      </c>
      <c r="AK244" s="335">
        <f ca="1">MAX(0,MIN($E244-SUM($E26:AK26)+SUM($E136:AK136),AJ244-AK26+AK136-'7. Consumption'!AM26))</f>
        <v>0</v>
      </c>
      <c r="AL244" s="335">
        <f ca="1">MAX(0,MIN($E244-SUM($E26:AL26)+SUM($E136:AL136),AK244-AL26+AL136-'7. Consumption'!AN26))</f>
        <v>0</v>
      </c>
      <c r="AM244" s="335">
        <f ca="1">MAX(0,MIN($E244-SUM($E26:AM26)+SUM($E136:AM136),AL244-AM26+AM136-'7. Consumption'!AO26))</f>
        <v>0</v>
      </c>
      <c r="AN244" s="335">
        <f ca="1">MAX(0,MIN($E244-SUM($E26:AN26)+SUM($E136:AN136),AM244-AN26+AN136-'7. Consumption'!AP26))</f>
        <v>0</v>
      </c>
      <c r="AO244" s="335">
        <f ca="1">MAX(0,MIN($E244-SUM($E26:AO26)+SUM($E136:AO136),AN244-AO26+AO136-'7. Consumption'!AQ26))</f>
        <v>0</v>
      </c>
      <c r="AP244" s="332">
        <f t="shared" ca="1" si="15"/>
        <v>0</v>
      </c>
    </row>
    <row r="245" spans="2:42" x14ac:dyDescent="0.3">
      <c r="B245" s="257"/>
      <c r="C245" s="257" t="str">
        <f t="shared" si="13"/>
        <v>AZT 300 - tab</v>
      </c>
      <c r="E245" s="334">
        <f t="shared" si="14"/>
        <v>0</v>
      </c>
      <c r="F245" s="335">
        <f ca="1">MAX(0,MIN($E245-SUM($E27:F27)+SUM($E137:F137),E245-F27+F137-'7. Consumption'!H27))</f>
        <v>0</v>
      </c>
      <c r="G245" s="335">
        <f ca="1">MAX(0,MIN($E245-SUM($E27:G27)+SUM($E137:G137),F245-G27+G137-'7. Consumption'!I27))</f>
        <v>0</v>
      </c>
      <c r="H245" s="335">
        <f ca="1">MAX(0,MIN($E245-SUM($E27:H27)+SUM($E137:H137),G245-H27+H137-'7. Consumption'!J27))</f>
        <v>0</v>
      </c>
      <c r="I245" s="335">
        <f ca="1">MAX(0,MIN($E245-SUM($E27:I27)+SUM($E137:I137),H245-I27+I137-'7. Consumption'!K27))</f>
        <v>0</v>
      </c>
      <c r="J245" s="335">
        <f ca="1">MAX(0,MIN($E245-SUM($E27:J27)+SUM($E137:J137),I245-J27+J137-'7. Consumption'!L27))</f>
        <v>0</v>
      </c>
      <c r="K245" s="335">
        <f ca="1">MAX(0,MIN($E245-SUM($E27:K27)+SUM($E137:K137),J245-K27+K137-'7. Consumption'!M27))</f>
        <v>0</v>
      </c>
      <c r="L245" s="335">
        <f ca="1">MAX(0,MIN($E245-SUM($E27:L27)+SUM($E137:L137),K245-L27+L137-'7. Consumption'!N27))</f>
        <v>0</v>
      </c>
      <c r="M245" s="335">
        <f ca="1">MAX(0,MIN($E245-SUM($E27:M27)+SUM($E137:M137),L245-M27+M137-'7. Consumption'!O27))</f>
        <v>0</v>
      </c>
      <c r="N245" s="335">
        <f ca="1">MAX(0,MIN($E245-SUM($E27:N27)+SUM($E137:N137),M245-N27+N137-'7. Consumption'!P27))</f>
        <v>0</v>
      </c>
      <c r="O245" s="335">
        <f ca="1">MAX(0,MIN($E245-SUM($E27:O27)+SUM($E137:O137),N245-O27+O137-'7. Consumption'!Q27))</f>
        <v>0</v>
      </c>
      <c r="P245" s="335">
        <f ca="1">MAX(0,MIN($E245-SUM($E27:P27)+SUM($E137:P137),O245-P27+P137-'7. Consumption'!R27))</f>
        <v>0</v>
      </c>
      <c r="Q245" s="335">
        <f ca="1">MAX(0,MIN($E245-SUM($E27:Q27)+SUM($E137:Q137),P245-Q27+Q137-'7. Consumption'!S27))</f>
        <v>0</v>
      </c>
      <c r="R245" s="335">
        <f ca="1">MAX(0,MIN($E245-SUM($E27:R27)+SUM($E137:R137),Q245-R27+R137-'7. Consumption'!T27))</f>
        <v>0</v>
      </c>
      <c r="S245" s="335">
        <f ca="1">MAX(0,MIN($E245-SUM($E27:S27)+SUM($E137:S137),R245-S27+S137-'7. Consumption'!U27))</f>
        <v>0</v>
      </c>
      <c r="T245" s="335">
        <f ca="1">MAX(0,MIN($E245-SUM($E27:T27)+SUM($E137:T137),S245-T27+T137-'7. Consumption'!V27))</f>
        <v>0</v>
      </c>
      <c r="U245" s="335">
        <f ca="1">MAX(0,MIN($E245-SUM($E27:U27)+SUM($E137:U137),T245-U27+U137-'7. Consumption'!W27))</f>
        <v>0</v>
      </c>
      <c r="V245" s="335">
        <f ca="1">MAX(0,MIN($E245-SUM($E27:V27)+SUM($E137:V137),U245-V27+V137-'7. Consumption'!X27))</f>
        <v>0</v>
      </c>
      <c r="W245" s="335">
        <f ca="1">MAX(0,MIN($E245-SUM($E27:W27)+SUM($E137:W137),V245-W27+W137-'7. Consumption'!Y27))</f>
        <v>0</v>
      </c>
      <c r="X245" s="335">
        <f ca="1">MAX(0,MIN($E245-SUM($E27:X27)+SUM($E137:X137),W245-X27+X137-'7. Consumption'!Z27))</f>
        <v>0</v>
      </c>
      <c r="Y245" s="335">
        <f ca="1">MAX(0,MIN($E245-SUM($E27:Y27)+SUM($E137:Y137),X245-Y27+Y137-'7. Consumption'!AA27))</f>
        <v>0</v>
      </c>
      <c r="Z245" s="335">
        <f ca="1">MAX(0,MIN($E245-SUM($E27:Z27)+SUM($E137:Z137),Y245-Z27+Z137-'7. Consumption'!AB27))</f>
        <v>0</v>
      </c>
      <c r="AA245" s="335">
        <f ca="1">MAX(0,MIN($E245-SUM($E27:AA27)+SUM($E137:AA137),Z245-AA27+AA137-'7. Consumption'!AC27))</f>
        <v>0</v>
      </c>
      <c r="AB245" s="335">
        <f ca="1">MAX(0,MIN($E245-SUM($E27:AB27)+SUM($E137:AB137),AA245-AB27+AB137-'7. Consumption'!AD27))</f>
        <v>0</v>
      </c>
      <c r="AC245" s="335">
        <f ca="1">MAX(0,MIN($E245-SUM($E27:AC27)+SUM($E137:AC137),AB245-AC27+AC137-'7. Consumption'!AE27))</f>
        <v>0</v>
      </c>
      <c r="AD245" s="335">
        <f ca="1">MAX(0,MIN($E245-SUM($E27:AD27)+SUM($E137:AD137),AC245-AD27+AD137-'7. Consumption'!AF27))</f>
        <v>0</v>
      </c>
      <c r="AE245" s="335">
        <f ca="1">MAX(0,MIN($E245-SUM($E27:AE27)+SUM($E137:AE137),AD245-AE27+AE137-'7. Consumption'!AG27))</f>
        <v>0</v>
      </c>
      <c r="AF245" s="335">
        <f ca="1">MAX(0,MIN($E245-SUM($E27:AF27)+SUM($E137:AF137),AE245-AF27+AF137-'7. Consumption'!AH27))</f>
        <v>0</v>
      </c>
      <c r="AG245" s="335">
        <f ca="1">MAX(0,MIN($E245-SUM($E27:AG27)+SUM($E137:AG137),AF245-AG27+AG137-'7. Consumption'!AI27))</f>
        <v>0</v>
      </c>
      <c r="AH245" s="335">
        <f ca="1">MAX(0,MIN($E245-SUM($E27:AH27)+SUM($E137:AH137),AG245-AH27+AH137-'7. Consumption'!AJ27))</f>
        <v>0</v>
      </c>
      <c r="AI245" s="335">
        <f ca="1">MAX(0,MIN($E245-SUM($E27:AI27)+SUM($E137:AI137),AH245-AI27+AI137-'7. Consumption'!AK27))</f>
        <v>0</v>
      </c>
      <c r="AJ245" s="335">
        <f ca="1">MAX(0,MIN($E245-SUM($E27:AJ27)+SUM($E137:AJ137),AI245-AJ27+AJ137-'7. Consumption'!AL27))</f>
        <v>0</v>
      </c>
      <c r="AK245" s="335">
        <f ca="1">MAX(0,MIN($E245-SUM($E27:AK27)+SUM($E137:AK137),AJ245-AK27+AK137-'7. Consumption'!AM27))</f>
        <v>0</v>
      </c>
      <c r="AL245" s="335">
        <f ca="1">MAX(0,MIN($E245-SUM($E27:AL27)+SUM($E137:AL137),AK245-AL27+AL137-'7. Consumption'!AN27))</f>
        <v>0</v>
      </c>
      <c r="AM245" s="335">
        <f ca="1">MAX(0,MIN($E245-SUM($E27:AM27)+SUM($E137:AM137),AL245-AM27+AM137-'7. Consumption'!AO27))</f>
        <v>0</v>
      </c>
      <c r="AN245" s="335">
        <f ca="1">MAX(0,MIN($E245-SUM($E27:AN27)+SUM($E137:AN137),AM245-AN27+AN137-'7. Consumption'!AP27))</f>
        <v>0</v>
      </c>
      <c r="AO245" s="335">
        <f ca="1">MAX(0,MIN($E245-SUM($E27:AO27)+SUM($E137:AO137),AN245-AO27+AO137-'7. Consumption'!AQ27))</f>
        <v>0</v>
      </c>
      <c r="AP245" s="332">
        <f t="shared" ca="1" si="15"/>
        <v>0</v>
      </c>
    </row>
    <row r="246" spans="2:42" x14ac:dyDescent="0.3">
      <c r="B246" s="257"/>
      <c r="C246" s="257" t="str">
        <f t="shared" si="13"/>
        <v>AZT 60 - tab - dispersible</v>
      </c>
      <c r="E246" s="334">
        <f t="shared" si="14"/>
        <v>0</v>
      </c>
      <c r="F246" s="335">
        <f ca="1">MAX(0,MIN($E246-SUM($E28:F28)+SUM($E138:F138),E246-F28+F138-'7. Consumption'!H28))</f>
        <v>0</v>
      </c>
      <c r="G246" s="335">
        <f ca="1">MAX(0,MIN($E246-SUM($E28:G28)+SUM($E138:G138),F246-G28+G138-'7. Consumption'!I28))</f>
        <v>0</v>
      </c>
      <c r="H246" s="335">
        <f ca="1">MAX(0,MIN($E246-SUM($E28:H28)+SUM($E138:H138),G246-H28+H138-'7. Consumption'!J28))</f>
        <v>0</v>
      </c>
      <c r="I246" s="335">
        <f ca="1">MAX(0,MIN($E246-SUM($E28:I28)+SUM($E138:I138),H246-I28+I138-'7. Consumption'!K28))</f>
        <v>0</v>
      </c>
      <c r="J246" s="335">
        <f ca="1">MAX(0,MIN($E246-SUM($E28:J28)+SUM($E138:J138),I246-J28+J138-'7. Consumption'!L28))</f>
        <v>0</v>
      </c>
      <c r="K246" s="335">
        <f ca="1">MAX(0,MIN($E246-SUM($E28:K28)+SUM($E138:K138),J246-K28+K138-'7. Consumption'!M28))</f>
        <v>0</v>
      </c>
      <c r="L246" s="335">
        <f ca="1">MAX(0,MIN($E246-SUM($E28:L28)+SUM($E138:L138),K246-L28+L138-'7. Consumption'!N28))</f>
        <v>0</v>
      </c>
      <c r="M246" s="335">
        <f ca="1">MAX(0,MIN($E246-SUM($E28:M28)+SUM($E138:M138),L246-M28+M138-'7. Consumption'!O28))</f>
        <v>0</v>
      </c>
      <c r="N246" s="335">
        <f ca="1">MAX(0,MIN($E246-SUM($E28:N28)+SUM($E138:N138),M246-N28+N138-'7. Consumption'!P28))</f>
        <v>0</v>
      </c>
      <c r="O246" s="335">
        <f ca="1">MAX(0,MIN($E246-SUM($E28:O28)+SUM($E138:O138),N246-O28+O138-'7. Consumption'!Q28))</f>
        <v>0</v>
      </c>
      <c r="P246" s="335">
        <f ca="1">MAX(0,MIN($E246-SUM($E28:P28)+SUM($E138:P138),O246-P28+P138-'7. Consumption'!R28))</f>
        <v>0</v>
      </c>
      <c r="Q246" s="335">
        <f ca="1">MAX(0,MIN($E246-SUM($E28:Q28)+SUM($E138:Q138),P246-Q28+Q138-'7. Consumption'!S28))</f>
        <v>0</v>
      </c>
      <c r="R246" s="335">
        <f ca="1">MAX(0,MIN($E246-SUM($E28:R28)+SUM($E138:R138),Q246-R28+R138-'7. Consumption'!T28))</f>
        <v>0</v>
      </c>
      <c r="S246" s="335">
        <f ca="1">MAX(0,MIN($E246-SUM($E28:S28)+SUM($E138:S138),R246-S28+S138-'7. Consumption'!U28))</f>
        <v>0</v>
      </c>
      <c r="T246" s="335">
        <f ca="1">MAX(0,MIN($E246-SUM($E28:T28)+SUM($E138:T138),S246-T28+T138-'7. Consumption'!V28))</f>
        <v>0</v>
      </c>
      <c r="U246" s="335">
        <f ca="1">MAX(0,MIN($E246-SUM($E28:U28)+SUM($E138:U138),T246-U28+U138-'7. Consumption'!W28))</f>
        <v>0</v>
      </c>
      <c r="V246" s="335">
        <f ca="1">MAX(0,MIN($E246-SUM($E28:V28)+SUM($E138:V138),U246-V28+V138-'7. Consumption'!X28))</f>
        <v>0</v>
      </c>
      <c r="W246" s="335">
        <f ca="1">MAX(0,MIN($E246-SUM($E28:W28)+SUM($E138:W138),V246-W28+W138-'7. Consumption'!Y28))</f>
        <v>0</v>
      </c>
      <c r="X246" s="335">
        <f ca="1">MAX(0,MIN($E246-SUM($E28:X28)+SUM($E138:X138),W246-X28+X138-'7. Consumption'!Z28))</f>
        <v>0</v>
      </c>
      <c r="Y246" s="335">
        <f ca="1">MAX(0,MIN($E246-SUM($E28:Y28)+SUM($E138:Y138),X246-Y28+Y138-'7. Consumption'!AA28))</f>
        <v>0</v>
      </c>
      <c r="Z246" s="335">
        <f ca="1">MAX(0,MIN($E246-SUM($E28:Z28)+SUM($E138:Z138),Y246-Z28+Z138-'7. Consumption'!AB28))</f>
        <v>0</v>
      </c>
      <c r="AA246" s="335">
        <f ca="1">MAX(0,MIN($E246-SUM($E28:AA28)+SUM($E138:AA138),Z246-AA28+AA138-'7. Consumption'!AC28))</f>
        <v>0</v>
      </c>
      <c r="AB246" s="335">
        <f ca="1">MAX(0,MIN($E246-SUM($E28:AB28)+SUM($E138:AB138),AA246-AB28+AB138-'7. Consumption'!AD28))</f>
        <v>0</v>
      </c>
      <c r="AC246" s="335">
        <f ca="1">MAX(0,MIN($E246-SUM($E28:AC28)+SUM($E138:AC138),AB246-AC28+AC138-'7. Consumption'!AE28))</f>
        <v>0</v>
      </c>
      <c r="AD246" s="335">
        <f ca="1">MAX(0,MIN($E246-SUM($E28:AD28)+SUM($E138:AD138),AC246-AD28+AD138-'7. Consumption'!AF28))</f>
        <v>0</v>
      </c>
      <c r="AE246" s="335">
        <f ca="1">MAX(0,MIN($E246-SUM($E28:AE28)+SUM($E138:AE138),AD246-AE28+AE138-'7. Consumption'!AG28))</f>
        <v>0</v>
      </c>
      <c r="AF246" s="335">
        <f ca="1">MAX(0,MIN($E246-SUM($E28:AF28)+SUM($E138:AF138),AE246-AF28+AF138-'7. Consumption'!AH28))</f>
        <v>0</v>
      </c>
      <c r="AG246" s="335">
        <f ca="1">MAX(0,MIN($E246-SUM($E28:AG28)+SUM($E138:AG138),AF246-AG28+AG138-'7. Consumption'!AI28))</f>
        <v>0</v>
      </c>
      <c r="AH246" s="335">
        <f ca="1">MAX(0,MIN($E246-SUM($E28:AH28)+SUM($E138:AH138),AG246-AH28+AH138-'7. Consumption'!AJ28))</f>
        <v>0</v>
      </c>
      <c r="AI246" s="335">
        <f ca="1">MAX(0,MIN($E246-SUM($E28:AI28)+SUM($E138:AI138),AH246-AI28+AI138-'7. Consumption'!AK28))</f>
        <v>0</v>
      </c>
      <c r="AJ246" s="335">
        <f ca="1">MAX(0,MIN($E246-SUM($E28:AJ28)+SUM($E138:AJ138),AI246-AJ28+AJ138-'7. Consumption'!AL28))</f>
        <v>0</v>
      </c>
      <c r="AK246" s="335">
        <f ca="1">MAX(0,MIN($E246-SUM($E28:AK28)+SUM($E138:AK138),AJ246-AK28+AK138-'7. Consumption'!AM28))</f>
        <v>0</v>
      </c>
      <c r="AL246" s="335">
        <f ca="1">MAX(0,MIN($E246-SUM($E28:AL28)+SUM($E138:AL138),AK246-AL28+AL138-'7. Consumption'!AN28))</f>
        <v>0</v>
      </c>
      <c r="AM246" s="335">
        <f ca="1">MAX(0,MIN($E246-SUM($E28:AM28)+SUM($E138:AM138),AL246-AM28+AM138-'7. Consumption'!AO28))</f>
        <v>0</v>
      </c>
      <c r="AN246" s="335">
        <f ca="1">MAX(0,MIN($E246-SUM($E28:AN28)+SUM($E138:AN138),AM246-AN28+AN138-'7. Consumption'!AP28))</f>
        <v>0</v>
      </c>
      <c r="AO246" s="335">
        <f ca="1">MAX(0,MIN($E246-SUM($E28:AO28)+SUM($E138:AO138),AN246-AO28+AO138-'7. Consumption'!AQ28))</f>
        <v>0</v>
      </c>
      <c r="AP246" s="332">
        <f t="shared" ca="1" si="15"/>
        <v>0</v>
      </c>
    </row>
    <row r="247" spans="2:42" x14ac:dyDescent="0.3">
      <c r="B247" s="257"/>
      <c r="C247" s="257" t="str">
        <f t="shared" si="13"/>
        <v>AZT+3TC 300/150 - tab</v>
      </c>
      <c r="E247" s="334">
        <f t="shared" si="14"/>
        <v>0</v>
      </c>
      <c r="F247" s="335">
        <f ca="1">MAX(0,MIN($E247-SUM($E29:F29)+SUM($E139:F139),E247-F29+F139-'7. Consumption'!H29))</f>
        <v>0</v>
      </c>
      <c r="G247" s="335">
        <f ca="1">MAX(0,MIN($E247-SUM($E29:G29)+SUM($E139:G139),F247-G29+G139-'7. Consumption'!I29))</f>
        <v>0</v>
      </c>
      <c r="H247" s="335">
        <f ca="1">MAX(0,MIN($E247-SUM($E29:H29)+SUM($E139:H139),G247-H29+H139-'7. Consumption'!J29))</f>
        <v>0</v>
      </c>
      <c r="I247" s="335">
        <f ca="1">MAX(0,MIN($E247-SUM($E29:I29)+SUM($E139:I139),H247-I29+I139-'7. Consumption'!K29))</f>
        <v>0</v>
      </c>
      <c r="J247" s="335">
        <f ca="1">MAX(0,MIN($E247-SUM($E29:J29)+SUM($E139:J139),I247-J29+J139-'7. Consumption'!L29))</f>
        <v>0</v>
      </c>
      <c r="K247" s="335">
        <f ca="1">MAX(0,MIN($E247-SUM($E29:K29)+SUM($E139:K139),J247-K29+K139-'7. Consumption'!M29))</f>
        <v>0</v>
      </c>
      <c r="L247" s="335">
        <f ca="1">MAX(0,MIN($E247-SUM($E29:L29)+SUM($E139:L139),K247-L29+L139-'7. Consumption'!N29))</f>
        <v>0</v>
      </c>
      <c r="M247" s="335">
        <f ca="1">MAX(0,MIN($E247-SUM($E29:M29)+SUM($E139:M139),L247-M29+M139-'7. Consumption'!O29))</f>
        <v>0</v>
      </c>
      <c r="N247" s="335">
        <f ca="1">MAX(0,MIN($E247-SUM($E29:N29)+SUM($E139:N139),M247-N29+N139-'7. Consumption'!P29))</f>
        <v>0</v>
      </c>
      <c r="O247" s="335">
        <f ca="1">MAX(0,MIN($E247-SUM($E29:O29)+SUM($E139:O139),N247-O29+O139-'7. Consumption'!Q29))</f>
        <v>0</v>
      </c>
      <c r="P247" s="335">
        <f ca="1">MAX(0,MIN($E247-SUM($E29:P29)+SUM($E139:P139),O247-P29+P139-'7. Consumption'!R29))</f>
        <v>0</v>
      </c>
      <c r="Q247" s="335">
        <f ca="1">MAX(0,MIN($E247-SUM($E29:Q29)+SUM($E139:Q139),P247-Q29+Q139-'7. Consumption'!S29))</f>
        <v>0</v>
      </c>
      <c r="R247" s="335">
        <f ca="1">MAX(0,MIN($E247-SUM($E29:R29)+SUM($E139:R139),Q247-R29+R139-'7. Consumption'!T29))</f>
        <v>0</v>
      </c>
      <c r="S247" s="335">
        <f ca="1">MAX(0,MIN($E247-SUM($E29:S29)+SUM($E139:S139),R247-S29+S139-'7. Consumption'!U29))</f>
        <v>0</v>
      </c>
      <c r="T247" s="335">
        <f ca="1">MAX(0,MIN($E247-SUM($E29:T29)+SUM($E139:T139),S247-T29+T139-'7. Consumption'!V29))</f>
        <v>0</v>
      </c>
      <c r="U247" s="335">
        <f ca="1">MAX(0,MIN($E247-SUM($E29:U29)+SUM($E139:U139),T247-U29+U139-'7. Consumption'!W29))</f>
        <v>0</v>
      </c>
      <c r="V247" s="335">
        <f ca="1">MAX(0,MIN($E247-SUM($E29:V29)+SUM($E139:V139),U247-V29+V139-'7. Consumption'!X29))</f>
        <v>0</v>
      </c>
      <c r="W247" s="335">
        <f ca="1">MAX(0,MIN($E247-SUM($E29:W29)+SUM($E139:W139),V247-W29+W139-'7. Consumption'!Y29))</f>
        <v>0</v>
      </c>
      <c r="X247" s="335">
        <f ca="1">MAX(0,MIN($E247-SUM($E29:X29)+SUM($E139:X139),W247-X29+X139-'7. Consumption'!Z29))</f>
        <v>0</v>
      </c>
      <c r="Y247" s="335">
        <f ca="1">MAX(0,MIN($E247-SUM($E29:Y29)+SUM($E139:Y139),X247-Y29+Y139-'7. Consumption'!AA29))</f>
        <v>0</v>
      </c>
      <c r="Z247" s="335">
        <f ca="1">MAX(0,MIN($E247-SUM($E29:Z29)+SUM($E139:Z139),Y247-Z29+Z139-'7. Consumption'!AB29))</f>
        <v>0</v>
      </c>
      <c r="AA247" s="335">
        <f ca="1">MAX(0,MIN($E247-SUM($E29:AA29)+SUM($E139:AA139),Z247-AA29+AA139-'7. Consumption'!AC29))</f>
        <v>0</v>
      </c>
      <c r="AB247" s="335">
        <f ca="1">MAX(0,MIN($E247-SUM($E29:AB29)+SUM($E139:AB139),AA247-AB29+AB139-'7. Consumption'!AD29))</f>
        <v>0</v>
      </c>
      <c r="AC247" s="335">
        <f ca="1">MAX(0,MIN($E247-SUM($E29:AC29)+SUM($E139:AC139),AB247-AC29+AC139-'7. Consumption'!AE29))</f>
        <v>0</v>
      </c>
      <c r="AD247" s="335">
        <f ca="1">MAX(0,MIN($E247-SUM($E29:AD29)+SUM($E139:AD139),AC247-AD29+AD139-'7. Consumption'!AF29))</f>
        <v>0</v>
      </c>
      <c r="AE247" s="335">
        <f ca="1">MAX(0,MIN($E247-SUM($E29:AE29)+SUM($E139:AE139),AD247-AE29+AE139-'7. Consumption'!AG29))</f>
        <v>0</v>
      </c>
      <c r="AF247" s="335">
        <f ca="1">MAX(0,MIN($E247-SUM($E29:AF29)+SUM($E139:AF139),AE247-AF29+AF139-'7. Consumption'!AH29))</f>
        <v>0</v>
      </c>
      <c r="AG247" s="335">
        <f ca="1">MAX(0,MIN($E247-SUM($E29:AG29)+SUM($E139:AG139),AF247-AG29+AG139-'7. Consumption'!AI29))</f>
        <v>0</v>
      </c>
      <c r="AH247" s="335">
        <f ca="1">MAX(0,MIN($E247-SUM($E29:AH29)+SUM($E139:AH139),AG247-AH29+AH139-'7. Consumption'!AJ29))</f>
        <v>0</v>
      </c>
      <c r="AI247" s="335">
        <f ca="1">MAX(0,MIN($E247-SUM($E29:AI29)+SUM($E139:AI139),AH247-AI29+AI139-'7. Consumption'!AK29))</f>
        <v>0</v>
      </c>
      <c r="AJ247" s="335">
        <f ca="1">MAX(0,MIN($E247-SUM($E29:AJ29)+SUM($E139:AJ139),AI247-AJ29+AJ139-'7. Consumption'!AL29))</f>
        <v>0</v>
      </c>
      <c r="AK247" s="335">
        <f ca="1">MAX(0,MIN($E247-SUM($E29:AK29)+SUM($E139:AK139),AJ247-AK29+AK139-'7. Consumption'!AM29))</f>
        <v>0</v>
      </c>
      <c r="AL247" s="335">
        <f ca="1">MAX(0,MIN($E247-SUM($E29:AL29)+SUM($E139:AL139),AK247-AL29+AL139-'7. Consumption'!AN29))</f>
        <v>0</v>
      </c>
      <c r="AM247" s="335">
        <f ca="1">MAX(0,MIN($E247-SUM($E29:AM29)+SUM($E139:AM139),AL247-AM29+AM139-'7. Consumption'!AO29))</f>
        <v>0</v>
      </c>
      <c r="AN247" s="335">
        <f ca="1">MAX(0,MIN($E247-SUM($E29:AN29)+SUM($E139:AN139),AM247-AN29+AN139-'7. Consumption'!AP29))</f>
        <v>0</v>
      </c>
      <c r="AO247" s="335">
        <f ca="1">MAX(0,MIN($E247-SUM($E29:AO29)+SUM($E139:AO139),AN247-AO29+AO139-'7. Consumption'!AQ29))</f>
        <v>0</v>
      </c>
      <c r="AP247" s="332">
        <f t="shared" ca="1" si="15"/>
        <v>0</v>
      </c>
    </row>
    <row r="248" spans="2:42" x14ac:dyDescent="0.3">
      <c r="B248" s="257"/>
      <c r="C248" s="257" t="str">
        <f t="shared" si="13"/>
        <v>AZT+3TC 60/30 - tab</v>
      </c>
      <c r="E248" s="334">
        <f t="shared" si="14"/>
        <v>0</v>
      </c>
      <c r="F248" s="335">
        <f ca="1">MAX(0,MIN($E248-SUM($E30:F30)+SUM($E140:F140),E248-F30+F140-'7. Consumption'!H30))</f>
        <v>0</v>
      </c>
      <c r="G248" s="335">
        <f ca="1">MAX(0,MIN($E248-SUM($E30:G30)+SUM($E140:G140),F248-G30+G140-'7. Consumption'!I30))</f>
        <v>0</v>
      </c>
      <c r="H248" s="335">
        <f ca="1">MAX(0,MIN($E248-SUM($E30:H30)+SUM($E140:H140),G248-H30+H140-'7. Consumption'!J30))</f>
        <v>0</v>
      </c>
      <c r="I248" s="335">
        <f ca="1">MAX(0,MIN($E248-SUM($E30:I30)+SUM($E140:I140),H248-I30+I140-'7. Consumption'!K30))</f>
        <v>0</v>
      </c>
      <c r="J248" s="335">
        <f ca="1">MAX(0,MIN($E248-SUM($E30:J30)+SUM($E140:J140),I248-J30+J140-'7. Consumption'!L30))</f>
        <v>0</v>
      </c>
      <c r="K248" s="335">
        <f ca="1">MAX(0,MIN($E248-SUM($E30:K30)+SUM($E140:K140),J248-K30+K140-'7. Consumption'!M30))</f>
        <v>0</v>
      </c>
      <c r="L248" s="335">
        <f ca="1">MAX(0,MIN($E248-SUM($E30:L30)+SUM($E140:L140),K248-L30+L140-'7. Consumption'!N30))</f>
        <v>0</v>
      </c>
      <c r="M248" s="335">
        <f ca="1">MAX(0,MIN($E248-SUM($E30:M30)+SUM($E140:M140),L248-M30+M140-'7. Consumption'!O30))</f>
        <v>0</v>
      </c>
      <c r="N248" s="335">
        <f ca="1">MAX(0,MIN($E248-SUM($E30:N30)+SUM($E140:N140),M248-N30+N140-'7. Consumption'!P30))</f>
        <v>0</v>
      </c>
      <c r="O248" s="335">
        <f ca="1">MAX(0,MIN($E248-SUM($E30:O30)+SUM($E140:O140),N248-O30+O140-'7. Consumption'!Q30))</f>
        <v>0</v>
      </c>
      <c r="P248" s="335">
        <f ca="1">MAX(0,MIN($E248-SUM($E30:P30)+SUM($E140:P140),O248-P30+P140-'7. Consumption'!R30))</f>
        <v>0</v>
      </c>
      <c r="Q248" s="335">
        <f ca="1">MAX(0,MIN($E248-SUM($E30:Q30)+SUM($E140:Q140),P248-Q30+Q140-'7. Consumption'!S30))</f>
        <v>0</v>
      </c>
      <c r="R248" s="335">
        <f ca="1">MAX(0,MIN($E248-SUM($E30:R30)+SUM($E140:R140),Q248-R30+R140-'7. Consumption'!T30))</f>
        <v>0</v>
      </c>
      <c r="S248" s="335">
        <f ca="1">MAX(0,MIN($E248-SUM($E30:S30)+SUM($E140:S140),R248-S30+S140-'7. Consumption'!U30))</f>
        <v>0</v>
      </c>
      <c r="T248" s="335">
        <f ca="1">MAX(0,MIN($E248-SUM($E30:T30)+SUM($E140:T140),S248-T30+T140-'7. Consumption'!V30))</f>
        <v>0</v>
      </c>
      <c r="U248" s="335">
        <f ca="1">MAX(0,MIN($E248-SUM($E30:U30)+SUM($E140:U140),T248-U30+U140-'7. Consumption'!W30))</f>
        <v>0</v>
      </c>
      <c r="V248" s="335">
        <f ca="1">MAX(0,MIN($E248-SUM($E30:V30)+SUM($E140:V140),U248-V30+V140-'7. Consumption'!X30))</f>
        <v>0</v>
      </c>
      <c r="W248" s="335">
        <f ca="1">MAX(0,MIN($E248-SUM($E30:W30)+SUM($E140:W140),V248-W30+W140-'7. Consumption'!Y30))</f>
        <v>0</v>
      </c>
      <c r="X248" s="335">
        <f ca="1">MAX(0,MIN($E248-SUM($E30:X30)+SUM($E140:X140),W248-X30+X140-'7. Consumption'!Z30))</f>
        <v>0</v>
      </c>
      <c r="Y248" s="335">
        <f ca="1">MAX(0,MIN($E248-SUM($E30:Y30)+SUM($E140:Y140),X248-Y30+Y140-'7. Consumption'!AA30))</f>
        <v>0</v>
      </c>
      <c r="Z248" s="335">
        <f ca="1">MAX(0,MIN($E248-SUM($E30:Z30)+SUM($E140:Z140),Y248-Z30+Z140-'7. Consumption'!AB30))</f>
        <v>0</v>
      </c>
      <c r="AA248" s="335">
        <f ca="1">MAX(0,MIN($E248-SUM($E30:AA30)+SUM($E140:AA140),Z248-AA30+AA140-'7. Consumption'!AC30))</f>
        <v>0</v>
      </c>
      <c r="AB248" s="335">
        <f ca="1">MAX(0,MIN($E248-SUM($E30:AB30)+SUM($E140:AB140),AA248-AB30+AB140-'7. Consumption'!AD30))</f>
        <v>0</v>
      </c>
      <c r="AC248" s="335">
        <f ca="1">MAX(0,MIN($E248-SUM($E30:AC30)+SUM($E140:AC140),AB248-AC30+AC140-'7. Consumption'!AE30))</f>
        <v>0</v>
      </c>
      <c r="AD248" s="335">
        <f ca="1">MAX(0,MIN($E248-SUM($E30:AD30)+SUM($E140:AD140),AC248-AD30+AD140-'7. Consumption'!AF30))</f>
        <v>0</v>
      </c>
      <c r="AE248" s="335">
        <f ca="1">MAX(0,MIN($E248-SUM($E30:AE30)+SUM($E140:AE140),AD248-AE30+AE140-'7. Consumption'!AG30))</f>
        <v>0</v>
      </c>
      <c r="AF248" s="335">
        <f ca="1">MAX(0,MIN($E248-SUM($E30:AF30)+SUM($E140:AF140),AE248-AF30+AF140-'7. Consumption'!AH30))</f>
        <v>0</v>
      </c>
      <c r="AG248" s="335">
        <f ca="1">MAX(0,MIN($E248-SUM($E30:AG30)+SUM($E140:AG140),AF248-AG30+AG140-'7. Consumption'!AI30))</f>
        <v>0</v>
      </c>
      <c r="AH248" s="335">
        <f ca="1">MAX(0,MIN($E248-SUM($E30:AH30)+SUM($E140:AH140),AG248-AH30+AH140-'7. Consumption'!AJ30))</f>
        <v>0</v>
      </c>
      <c r="AI248" s="335">
        <f ca="1">MAX(0,MIN($E248-SUM($E30:AI30)+SUM($E140:AI140),AH248-AI30+AI140-'7. Consumption'!AK30))</f>
        <v>0</v>
      </c>
      <c r="AJ248" s="335">
        <f ca="1">MAX(0,MIN($E248-SUM($E30:AJ30)+SUM($E140:AJ140),AI248-AJ30+AJ140-'7. Consumption'!AL30))</f>
        <v>0</v>
      </c>
      <c r="AK248" s="335">
        <f ca="1">MAX(0,MIN($E248-SUM($E30:AK30)+SUM($E140:AK140),AJ248-AK30+AK140-'7. Consumption'!AM30))</f>
        <v>0</v>
      </c>
      <c r="AL248" s="335">
        <f ca="1">MAX(0,MIN($E248-SUM($E30:AL30)+SUM($E140:AL140),AK248-AL30+AL140-'7. Consumption'!AN30))</f>
        <v>0</v>
      </c>
      <c r="AM248" s="335">
        <f ca="1">MAX(0,MIN($E248-SUM($E30:AM30)+SUM($E140:AM140),AL248-AM30+AM140-'7. Consumption'!AO30))</f>
        <v>0</v>
      </c>
      <c r="AN248" s="335">
        <f ca="1">MAX(0,MIN($E248-SUM($E30:AN30)+SUM($E140:AN140),AM248-AN30+AN140-'7. Consumption'!AP30))</f>
        <v>0</v>
      </c>
      <c r="AO248" s="335">
        <f ca="1">MAX(0,MIN($E248-SUM($E30:AO30)+SUM($E140:AO140),AN248-AO30+AO140-'7. Consumption'!AQ30))</f>
        <v>0</v>
      </c>
      <c r="AP248" s="332">
        <f t="shared" ca="1" si="15"/>
        <v>0</v>
      </c>
    </row>
    <row r="249" spans="2:42" x14ac:dyDescent="0.3">
      <c r="B249" s="257"/>
      <c r="C249" s="257" t="str">
        <f t="shared" si="13"/>
        <v>AZT+3TC 60/30 - tab - dispersible</v>
      </c>
      <c r="E249" s="334">
        <f t="shared" si="14"/>
        <v>0</v>
      </c>
      <c r="F249" s="335">
        <f ca="1">MAX(0,MIN($E249-SUM($E31:F31)+SUM($E141:F141),E249-F31+F141-'7. Consumption'!H31))</f>
        <v>0</v>
      </c>
      <c r="G249" s="335">
        <f ca="1">MAX(0,MIN($E249-SUM($E31:G31)+SUM($E141:G141),F249-G31+G141-'7. Consumption'!I31))</f>
        <v>0</v>
      </c>
      <c r="H249" s="335">
        <f ca="1">MAX(0,MIN($E249-SUM($E31:H31)+SUM($E141:H141),G249-H31+H141-'7. Consumption'!J31))</f>
        <v>0</v>
      </c>
      <c r="I249" s="335">
        <f ca="1">MAX(0,MIN($E249-SUM($E31:I31)+SUM($E141:I141),H249-I31+I141-'7. Consumption'!K31))</f>
        <v>0</v>
      </c>
      <c r="J249" s="335">
        <f ca="1">MAX(0,MIN($E249-SUM($E31:J31)+SUM($E141:J141),I249-J31+J141-'7. Consumption'!L31))</f>
        <v>0</v>
      </c>
      <c r="K249" s="335">
        <f ca="1">MAX(0,MIN($E249-SUM($E31:K31)+SUM($E141:K141),J249-K31+K141-'7. Consumption'!M31))</f>
        <v>0</v>
      </c>
      <c r="L249" s="335">
        <f ca="1">MAX(0,MIN($E249-SUM($E31:L31)+SUM($E141:L141),K249-L31+L141-'7. Consumption'!N31))</f>
        <v>0</v>
      </c>
      <c r="M249" s="335">
        <f ca="1">MAX(0,MIN($E249-SUM($E31:M31)+SUM($E141:M141),L249-M31+M141-'7. Consumption'!O31))</f>
        <v>0</v>
      </c>
      <c r="N249" s="335">
        <f ca="1">MAX(0,MIN($E249-SUM($E31:N31)+SUM($E141:N141),M249-N31+N141-'7. Consumption'!P31))</f>
        <v>0</v>
      </c>
      <c r="O249" s="335">
        <f ca="1">MAX(0,MIN($E249-SUM($E31:O31)+SUM($E141:O141),N249-O31+O141-'7. Consumption'!Q31))</f>
        <v>0</v>
      </c>
      <c r="P249" s="335">
        <f ca="1">MAX(0,MIN($E249-SUM($E31:P31)+SUM($E141:P141),O249-P31+P141-'7. Consumption'!R31))</f>
        <v>0</v>
      </c>
      <c r="Q249" s="335">
        <f ca="1">MAX(0,MIN($E249-SUM($E31:Q31)+SUM($E141:Q141),P249-Q31+Q141-'7. Consumption'!S31))</f>
        <v>0</v>
      </c>
      <c r="R249" s="335">
        <f ca="1">MAX(0,MIN($E249-SUM($E31:R31)+SUM($E141:R141),Q249-R31+R141-'7. Consumption'!T31))</f>
        <v>0</v>
      </c>
      <c r="S249" s="335">
        <f ca="1">MAX(0,MIN($E249-SUM($E31:S31)+SUM($E141:S141),R249-S31+S141-'7. Consumption'!U31))</f>
        <v>0</v>
      </c>
      <c r="T249" s="335">
        <f ca="1">MAX(0,MIN($E249-SUM($E31:T31)+SUM($E141:T141),S249-T31+T141-'7. Consumption'!V31))</f>
        <v>0</v>
      </c>
      <c r="U249" s="335">
        <f ca="1">MAX(0,MIN($E249-SUM($E31:U31)+SUM($E141:U141),T249-U31+U141-'7. Consumption'!W31))</f>
        <v>0</v>
      </c>
      <c r="V249" s="335">
        <f ca="1">MAX(0,MIN($E249-SUM($E31:V31)+SUM($E141:V141),U249-V31+V141-'7. Consumption'!X31))</f>
        <v>0</v>
      </c>
      <c r="W249" s="335">
        <f ca="1">MAX(0,MIN($E249-SUM($E31:W31)+SUM($E141:W141),V249-W31+W141-'7. Consumption'!Y31))</f>
        <v>0</v>
      </c>
      <c r="X249" s="335">
        <f ca="1">MAX(0,MIN($E249-SUM($E31:X31)+SUM($E141:X141),W249-X31+X141-'7. Consumption'!Z31))</f>
        <v>0</v>
      </c>
      <c r="Y249" s="335">
        <f ca="1">MAX(0,MIN($E249-SUM($E31:Y31)+SUM($E141:Y141),X249-Y31+Y141-'7. Consumption'!AA31))</f>
        <v>0</v>
      </c>
      <c r="Z249" s="335">
        <f ca="1">MAX(0,MIN($E249-SUM($E31:Z31)+SUM($E141:Z141),Y249-Z31+Z141-'7. Consumption'!AB31))</f>
        <v>0</v>
      </c>
      <c r="AA249" s="335">
        <f ca="1">MAX(0,MIN($E249-SUM($E31:AA31)+SUM($E141:AA141),Z249-AA31+AA141-'7. Consumption'!AC31))</f>
        <v>0</v>
      </c>
      <c r="AB249" s="335">
        <f ca="1">MAX(0,MIN($E249-SUM($E31:AB31)+SUM($E141:AB141),AA249-AB31+AB141-'7. Consumption'!AD31))</f>
        <v>0</v>
      </c>
      <c r="AC249" s="335">
        <f ca="1">MAX(0,MIN($E249-SUM($E31:AC31)+SUM($E141:AC141),AB249-AC31+AC141-'7. Consumption'!AE31))</f>
        <v>0</v>
      </c>
      <c r="AD249" s="335">
        <f ca="1">MAX(0,MIN($E249-SUM($E31:AD31)+SUM($E141:AD141),AC249-AD31+AD141-'7. Consumption'!AF31))</f>
        <v>0</v>
      </c>
      <c r="AE249" s="335">
        <f ca="1">MAX(0,MIN($E249-SUM($E31:AE31)+SUM($E141:AE141),AD249-AE31+AE141-'7. Consumption'!AG31))</f>
        <v>0</v>
      </c>
      <c r="AF249" s="335">
        <f ca="1">MAX(0,MIN($E249-SUM($E31:AF31)+SUM($E141:AF141),AE249-AF31+AF141-'7. Consumption'!AH31))</f>
        <v>0</v>
      </c>
      <c r="AG249" s="335">
        <f ca="1">MAX(0,MIN($E249-SUM($E31:AG31)+SUM($E141:AG141),AF249-AG31+AG141-'7. Consumption'!AI31))</f>
        <v>0</v>
      </c>
      <c r="AH249" s="335">
        <f ca="1">MAX(0,MIN($E249-SUM($E31:AH31)+SUM($E141:AH141),AG249-AH31+AH141-'7. Consumption'!AJ31))</f>
        <v>0</v>
      </c>
      <c r="AI249" s="335">
        <f ca="1">MAX(0,MIN($E249-SUM($E31:AI31)+SUM($E141:AI141),AH249-AI31+AI141-'7. Consumption'!AK31))</f>
        <v>0</v>
      </c>
      <c r="AJ249" s="335">
        <f ca="1">MAX(0,MIN($E249-SUM($E31:AJ31)+SUM($E141:AJ141),AI249-AJ31+AJ141-'7. Consumption'!AL31))</f>
        <v>0</v>
      </c>
      <c r="AK249" s="335">
        <f ca="1">MAX(0,MIN($E249-SUM($E31:AK31)+SUM($E141:AK141),AJ249-AK31+AK141-'7. Consumption'!AM31))</f>
        <v>0</v>
      </c>
      <c r="AL249" s="335">
        <f ca="1">MAX(0,MIN($E249-SUM($E31:AL31)+SUM($E141:AL141),AK249-AL31+AL141-'7. Consumption'!AN31))</f>
        <v>0</v>
      </c>
      <c r="AM249" s="335">
        <f ca="1">MAX(0,MIN($E249-SUM($E31:AM31)+SUM($E141:AM141),AL249-AM31+AM141-'7. Consumption'!AO31))</f>
        <v>0</v>
      </c>
      <c r="AN249" s="335">
        <f ca="1">MAX(0,MIN($E249-SUM($E31:AN31)+SUM($E141:AN141),AM249-AN31+AN141-'7. Consumption'!AP31))</f>
        <v>0</v>
      </c>
      <c r="AO249" s="335">
        <f ca="1">MAX(0,MIN($E249-SUM($E31:AO31)+SUM($E141:AO141),AN249-AO31+AO141-'7. Consumption'!AQ31))</f>
        <v>0</v>
      </c>
      <c r="AP249" s="332">
        <f t="shared" ca="1" si="15"/>
        <v>0</v>
      </c>
    </row>
    <row r="250" spans="2:42" x14ac:dyDescent="0.3">
      <c r="B250" s="257"/>
      <c r="C250" s="257" t="str">
        <f t="shared" si="13"/>
        <v>AZT+3TC+NVP 300/150/200 - tab</v>
      </c>
      <c r="E250" s="334">
        <f t="shared" si="14"/>
        <v>0</v>
      </c>
      <c r="F250" s="335">
        <f ca="1">MAX(0,MIN($E250-SUM($E32:F32)+SUM($E142:F142),E250-F32+F142-'7. Consumption'!H32))</f>
        <v>0</v>
      </c>
      <c r="G250" s="335">
        <f ca="1">MAX(0,MIN($E250-SUM($E32:G32)+SUM($E142:G142),F250-G32+G142-'7. Consumption'!I32))</f>
        <v>0</v>
      </c>
      <c r="H250" s="335">
        <f ca="1">MAX(0,MIN($E250-SUM($E32:H32)+SUM($E142:H142),G250-H32+H142-'7. Consumption'!J32))</f>
        <v>0</v>
      </c>
      <c r="I250" s="335">
        <f ca="1">MAX(0,MIN($E250-SUM($E32:I32)+SUM($E142:I142),H250-I32+I142-'7. Consumption'!K32))</f>
        <v>0</v>
      </c>
      <c r="J250" s="335">
        <f ca="1">MAX(0,MIN($E250-SUM($E32:J32)+SUM($E142:J142),I250-J32+J142-'7. Consumption'!L32))</f>
        <v>0</v>
      </c>
      <c r="K250" s="335">
        <f ca="1">MAX(0,MIN($E250-SUM($E32:K32)+SUM($E142:K142),J250-K32+K142-'7. Consumption'!M32))</f>
        <v>0</v>
      </c>
      <c r="L250" s="335">
        <f ca="1">MAX(0,MIN($E250-SUM($E32:L32)+SUM($E142:L142),K250-L32+L142-'7. Consumption'!N32))</f>
        <v>0</v>
      </c>
      <c r="M250" s="335">
        <f ca="1">MAX(0,MIN($E250-SUM($E32:M32)+SUM($E142:M142),L250-M32+M142-'7. Consumption'!O32))</f>
        <v>0</v>
      </c>
      <c r="N250" s="335">
        <f ca="1">MAX(0,MIN($E250-SUM($E32:N32)+SUM($E142:N142),M250-N32+N142-'7. Consumption'!P32))</f>
        <v>0</v>
      </c>
      <c r="O250" s="335">
        <f ca="1">MAX(0,MIN($E250-SUM($E32:O32)+SUM($E142:O142),N250-O32+O142-'7. Consumption'!Q32))</f>
        <v>0</v>
      </c>
      <c r="P250" s="335">
        <f ca="1">MAX(0,MIN($E250-SUM($E32:P32)+SUM($E142:P142),O250-P32+P142-'7. Consumption'!R32))</f>
        <v>0</v>
      </c>
      <c r="Q250" s="335">
        <f ca="1">MAX(0,MIN($E250-SUM($E32:Q32)+SUM($E142:Q142),P250-Q32+Q142-'7. Consumption'!S32))</f>
        <v>0</v>
      </c>
      <c r="R250" s="335">
        <f ca="1">MAX(0,MIN($E250-SUM($E32:R32)+SUM($E142:R142),Q250-R32+R142-'7. Consumption'!T32))</f>
        <v>0</v>
      </c>
      <c r="S250" s="335">
        <f ca="1">MAX(0,MIN($E250-SUM($E32:S32)+SUM($E142:S142),R250-S32+S142-'7. Consumption'!U32))</f>
        <v>0</v>
      </c>
      <c r="T250" s="335">
        <f ca="1">MAX(0,MIN($E250-SUM($E32:T32)+SUM($E142:T142),S250-T32+T142-'7. Consumption'!V32))</f>
        <v>0</v>
      </c>
      <c r="U250" s="335">
        <f ca="1">MAX(0,MIN($E250-SUM($E32:U32)+SUM($E142:U142),T250-U32+U142-'7. Consumption'!W32))</f>
        <v>0</v>
      </c>
      <c r="V250" s="335">
        <f ca="1">MAX(0,MIN($E250-SUM($E32:V32)+SUM($E142:V142),U250-V32+V142-'7. Consumption'!X32))</f>
        <v>0</v>
      </c>
      <c r="W250" s="335">
        <f ca="1">MAX(0,MIN($E250-SUM($E32:W32)+SUM($E142:W142),V250-W32+W142-'7. Consumption'!Y32))</f>
        <v>0</v>
      </c>
      <c r="X250" s="335">
        <f ca="1">MAX(0,MIN($E250-SUM($E32:X32)+SUM($E142:X142),W250-X32+X142-'7. Consumption'!Z32))</f>
        <v>0</v>
      </c>
      <c r="Y250" s="335">
        <f ca="1">MAX(0,MIN($E250-SUM($E32:Y32)+SUM($E142:Y142),X250-Y32+Y142-'7. Consumption'!AA32))</f>
        <v>0</v>
      </c>
      <c r="Z250" s="335">
        <f ca="1">MAX(0,MIN($E250-SUM($E32:Z32)+SUM($E142:Z142),Y250-Z32+Z142-'7. Consumption'!AB32))</f>
        <v>0</v>
      </c>
      <c r="AA250" s="335">
        <f ca="1">MAX(0,MIN($E250-SUM($E32:AA32)+SUM($E142:AA142),Z250-AA32+AA142-'7. Consumption'!AC32))</f>
        <v>0</v>
      </c>
      <c r="AB250" s="335">
        <f ca="1">MAX(0,MIN($E250-SUM($E32:AB32)+SUM($E142:AB142),AA250-AB32+AB142-'7. Consumption'!AD32))</f>
        <v>0</v>
      </c>
      <c r="AC250" s="335">
        <f ca="1">MAX(0,MIN($E250-SUM($E32:AC32)+SUM($E142:AC142),AB250-AC32+AC142-'7. Consumption'!AE32))</f>
        <v>0</v>
      </c>
      <c r="AD250" s="335">
        <f ca="1">MAX(0,MIN($E250-SUM($E32:AD32)+SUM($E142:AD142),AC250-AD32+AD142-'7. Consumption'!AF32))</f>
        <v>0</v>
      </c>
      <c r="AE250" s="335">
        <f ca="1">MAX(0,MIN($E250-SUM($E32:AE32)+SUM($E142:AE142),AD250-AE32+AE142-'7. Consumption'!AG32))</f>
        <v>0</v>
      </c>
      <c r="AF250" s="335">
        <f ca="1">MAX(0,MIN($E250-SUM($E32:AF32)+SUM($E142:AF142),AE250-AF32+AF142-'7. Consumption'!AH32))</f>
        <v>0</v>
      </c>
      <c r="AG250" s="335">
        <f ca="1">MAX(0,MIN($E250-SUM($E32:AG32)+SUM($E142:AG142),AF250-AG32+AG142-'7. Consumption'!AI32))</f>
        <v>0</v>
      </c>
      <c r="AH250" s="335">
        <f ca="1">MAX(0,MIN($E250-SUM($E32:AH32)+SUM($E142:AH142),AG250-AH32+AH142-'7. Consumption'!AJ32))</f>
        <v>0</v>
      </c>
      <c r="AI250" s="335">
        <f ca="1">MAX(0,MIN($E250-SUM($E32:AI32)+SUM($E142:AI142),AH250-AI32+AI142-'7. Consumption'!AK32))</f>
        <v>0</v>
      </c>
      <c r="AJ250" s="335">
        <f ca="1">MAX(0,MIN($E250-SUM($E32:AJ32)+SUM($E142:AJ142),AI250-AJ32+AJ142-'7. Consumption'!AL32))</f>
        <v>0</v>
      </c>
      <c r="AK250" s="335">
        <f ca="1">MAX(0,MIN($E250-SUM($E32:AK32)+SUM($E142:AK142),AJ250-AK32+AK142-'7. Consumption'!AM32))</f>
        <v>0</v>
      </c>
      <c r="AL250" s="335">
        <f ca="1">MAX(0,MIN($E250-SUM($E32:AL32)+SUM($E142:AL142),AK250-AL32+AL142-'7. Consumption'!AN32))</f>
        <v>0</v>
      </c>
      <c r="AM250" s="335">
        <f ca="1">MAX(0,MIN($E250-SUM($E32:AM32)+SUM($E142:AM142),AL250-AM32+AM142-'7. Consumption'!AO32))</f>
        <v>0</v>
      </c>
      <c r="AN250" s="335">
        <f ca="1">MAX(0,MIN($E250-SUM($E32:AN32)+SUM($E142:AN142),AM250-AN32+AN142-'7. Consumption'!AP32))</f>
        <v>0</v>
      </c>
      <c r="AO250" s="335">
        <f ca="1">MAX(0,MIN($E250-SUM($E32:AO32)+SUM($E142:AO142),AN250-AO32+AO142-'7. Consumption'!AQ32))</f>
        <v>0</v>
      </c>
      <c r="AP250" s="332">
        <f t="shared" ca="1" si="15"/>
        <v>0</v>
      </c>
    </row>
    <row r="251" spans="2:42" x14ac:dyDescent="0.3">
      <c r="B251" s="257"/>
      <c r="C251" s="257" t="str">
        <f t="shared" si="13"/>
        <v>AZT+3TC+NVP 60/30/50 - tab - dispersible</v>
      </c>
      <c r="E251" s="334">
        <f t="shared" si="14"/>
        <v>0</v>
      </c>
      <c r="F251" s="335">
        <f ca="1">MAX(0,MIN($E251-SUM($E33:F33)+SUM($E143:F143),E251-F33+F143-'7. Consumption'!H33))</f>
        <v>0</v>
      </c>
      <c r="G251" s="335">
        <f ca="1">MAX(0,MIN($E251-SUM($E33:G33)+SUM($E143:G143),F251-G33+G143-'7. Consumption'!I33))</f>
        <v>0</v>
      </c>
      <c r="H251" s="335">
        <f ca="1">MAX(0,MIN($E251-SUM($E33:H33)+SUM($E143:H143),G251-H33+H143-'7. Consumption'!J33))</f>
        <v>0</v>
      </c>
      <c r="I251" s="335">
        <f ca="1">MAX(0,MIN($E251-SUM($E33:I33)+SUM($E143:I143),H251-I33+I143-'7. Consumption'!K33))</f>
        <v>0</v>
      </c>
      <c r="J251" s="335">
        <f ca="1">MAX(0,MIN($E251-SUM($E33:J33)+SUM($E143:J143),I251-J33+J143-'7. Consumption'!L33))</f>
        <v>0</v>
      </c>
      <c r="K251" s="335">
        <f ca="1">MAX(0,MIN($E251-SUM($E33:K33)+SUM($E143:K143),J251-K33+K143-'7. Consumption'!M33))</f>
        <v>0</v>
      </c>
      <c r="L251" s="335">
        <f ca="1">MAX(0,MIN($E251-SUM($E33:L33)+SUM($E143:L143),K251-L33+L143-'7. Consumption'!N33))</f>
        <v>0</v>
      </c>
      <c r="M251" s="335">
        <f ca="1">MAX(0,MIN($E251-SUM($E33:M33)+SUM($E143:M143),L251-M33+M143-'7. Consumption'!O33))</f>
        <v>0</v>
      </c>
      <c r="N251" s="335">
        <f ca="1">MAX(0,MIN($E251-SUM($E33:N33)+SUM($E143:N143),M251-N33+N143-'7. Consumption'!P33))</f>
        <v>0</v>
      </c>
      <c r="O251" s="335">
        <f ca="1">MAX(0,MIN($E251-SUM($E33:O33)+SUM($E143:O143),N251-O33+O143-'7. Consumption'!Q33))</f>
        <v>0</v>
      </c>
      <c r="P251" s="335">
        <f ca="1">MAX(0,MIN($E251-SUM($E33:P33)+SUM($E143:P143),O251-P33+P143-'7. Consumption'!R33))</f>
        <v>0</v>
      </c>
      <c r="Q251" s="335">
        <f ca="1">MAX(0,MIN($E251-SUM($E33:Q33)+SUM($E143:Q143),P251-Q33+Q143-'7. Consumption'!S33))</f>
        <v>0</v>
      </c>
      <c r="R251" s="335">
        <f ca="1">MAX(0,MIN($E251-SUM($E33:R33)+SUM($E143:R143),Q251-R33+R143-'7. Consumption'!T33))</f>
        <v>0</v>
      </c>
      <c r="S251" s="335">
        <f ca="1">MAX(0,MIN($E251-SUM($E33:S33)+SUM($E143:S143),R251-S33+S143-'7. Consumption'!U33))</f>
        <v>0</v>
      </c>
      <c r="T251" s="335">
        <f ca="1">MAX(0,MIN($E251-SUM($E33:T33)+SUM($E143:T143),S251-T33+T143-'7. Consumption'!V33))</f>
        <v>0</v>
      </c>
      <c r="U251" s="335">
        <f ca="1">MAX(0,MIN($E251-SUM($E33:U33)+SUM($E143:U143),T251-U33+U143-'7. Consumption'!W33))</f>
        <v>0</v>
      </c>
      <c r="V251" s="335">
        <f ca="1">MAX(0,MIN($E251-SUM($E33:V33)+SUM($E143:V143),U251-V33+V143-'7. Consumption'!X33))</f>
        <v>0</v>
      </c>
      <c r="W251" s="335">
        <f ca="1">MAX(0,MIN($E251-SUM($E33:W33)+SUM($E143:W143),V251-W33+W143-'7. Consumption'!Y33))</f>
        <v>0</v>
      </c>
      <c r="X251" s="335">
        <f ca="1">MAX(0,MIN($E251-SUM($E33:X33)+SUM($E143:X143),W251-X33+X143-'7. Consumption'!Z33))</f>
        <v>0</v>
      </c>
      <c r="Y251" s="335">
        <f ca="1">MAX(0,MIN($E251-SUM($E33:Y33)+SUM($E143:Y143),X251-Y33+Y143-'7. Consumption'!AA33))</f>
        <v>0</v>
      </c>
      <c r="Z251" s="335">
        <f ca="1">MAX(0,MIN($E251-SUM($E33:Z33)+SUM($E143:Z143),Y251-Z33+Z143-'7. Consumption'!AB33))</f>
        <v>0</v>
      </c>
      <c r="AA251" s="335">
        <f ca="1">MAX(0,MIN($E251-SUM($E33:AA33)+SUM($E143:AA143),Z251-AA33+AA143-'7. Consumption'!AC33))</f>
        <v>0</v>
      </c>
      <c r="AB251" s="335">
        <f ca="1">MAX(0,MIN($E251-SUM($E33:AB33)+SUM($E143:AB143),AA251-AB33+AB143-'7. Consumption'!AD33))</f>
        <v>0</v>
      </c>
      <c r="AC251" s="335">
        <f ca="1">MAX(0,MIN($E251-SUM($E33:AC33)+SUM($E143:AC143),AB251-AC33+AC143-'7. Consumption'!AE33))</f>
        <v>0</v>
      </c>
      <c r="AD251" s="335">
        <f ca="1">MAX(0,MIN($E251-SUM($E33:AD33)+SUM($E143:AD143),AC251-AD33+AD143-'7. Consumption'!AF33))</f>
        <v>0</v>
      </c>
      <c r="AE251" s="335">
        <f ca="1">MAX(0,MIN($E251-SUM($E33:AE33)+SUM($E143:AE143),AD251-AE33+AE143-'7. Consumption'!AG33))</f>
        <v>0</v>
      </c>
      <c r="AF251" s="335">
        <f ca="1">MAX(0,MIN($E251-SUM($E33:AF33)+SUM($E143:AF143),AE251-AF33+AF143-'7. Consumption'!AH33))</f>
        <v>0</v>
      </c>
      <c r="AG251" s="335">
        <f ca="1">MAX(0,MIN($E251-SUM($E33:AG33)+SUM($E143:AG143),AF251-AG33+AG143-'7. Consumption'!AI33))</f>
        <v>0</v>
      </c>
      <c r="AH251" s="335">
        <f ca="1">MAX(0,MIN($E251-SUM($E33:AH33)+SUM($E143:AH143),AG251-AH33+AH143-'7. Consumption'!AJ33))</f>
        <v>0</v>
      </c>
      <c r="AI251" s="335">
        <f ca="1">MAX(0,MIN($E251-SUM($E33:AI33)+SUM($E143:AI143),AH251-AI33+AI143-'7. Consumption'!AK33))</f>
        <v>0</v>
      </c>
      <c r="AJ251" s="335">
        <f ca="1">MAX(0,MIN($E251-SUM($E33:AJ33)+SUM($E143:AJ143),AI251-AJ33+AJ143-'7. Consumption'!AL33))</f>
        <v>0</v>
      </c>
      <c r="AK251" s="335">
        <f ca="1">MAX(0,MIN($E251-SUM($E33:AK33)+SUM($E143:AK143),AJ251-AK33+AK143-'7. Consumption'!AM33))</f>
        <v>0</v>
      </c>
      <c r="AL251" s="335">
        <f ca="1">MAX(0,MIN($E251-SUM($E33:AL33)+SUM($E143:AL143),AK251-AL33+AL143-'7. Consumption'!AN33))</f>
        <v>0</v>
      </c>
      <c r="AM251" s="335">
        <f ca="1">MAX(0,MIN($E251-SUM($E33:AM33)+SUM($E143:AM143),AL251-AM33+AM143-'7. Consumption'!AO33))</f>
        <v>0</v>
      </c>
      <c r="AN251" s="335">
        <f ca="1">MAX(0,MIN($E251-SUM($E33:AN33)+SUM($E143:AN143),AM251-AN33+AN143-'7. Consumption'!AP33))</f>
        <v>0</v>
      </c>
      <c r="AO251" s="335">
        <f ca="1">MAX(0,MIN($E251-SUM($E33:AO33)+SUM($E143:AO143),AN251-AO33+AO143-'7. Consumption'!AQ33))</f>
        <v>0</v>
      </c>
      <c r="AP251" s="332">
        <f t="shared" ca="1" si="15"/>
        <v>0</v>
      </c>
    </row>
    <row r="252" spans="2:42" x14ac:dyDescent="0.3">
      <c r="B252" s="257"/>
      <c r="C252" s="257" t="str">
        <f t="shared" si="13"/>
        <v>DRV 0 - susp - dose in ml</v>
      </c>
      <c r="E252" s="334">
        <f t="shared" si="14"/>
        <v>0</v>
      </c>
      <c r="F252" s="335">
        <f ca="1">MAX(0,MIN($E252-SUM($E34:F34)+SUM($E144:F144),E252-F34+F144-'7. Consumption'!H34))</f>
        <v>0</v>
      </c>
      <c r="G252" s="335">
        <f ca="1">MAX(0,MIN($E252-SUM($E34:G34)+SUM($E144:G144),F252-G34+G144-'7. Consumption'!I34))</f>
        <v>0</v>
      </c>
      <c r="H252" s="335">
        <f ca="1">MAX(0,MIN($E252-SUM($E34:H34)+SUM($E144:H144),G252-H34+H144-'7. Consumption'!J34))</f>
        <v>0</v>
      </c>
      <c r="I252" s="335">
        <f ca="1">MAX(0,MIN($E252-SUM($E34:I34)+SUM($E144:I144),H252-I34+I144-'7. Consumption'!K34))</f>
        <v>0</v>
      </c>
      <c r="J252" s="335">
        <f ca="1">MAX(0,MIN($E252-SUM($E34:J34)+SUM($E144:J144),I252-J34+J144-'7. Consumption'!L34))</f>
        <v>0</v>
      </c>
      <c r="K252" s="335">
        <f ca="1">MAX(0,MIN($E252-SUM($E34:K34)+SUM($E144:K144),J252-K34+K144-'7. Consumption'!M34))</f>
        <v>0</v>
      </c>
      <c r="L252" s="335">
        <f ca="1">MAX(0,MIN($E252-SUM($E34:L34)+SUM($E144:L144),K252-L34+L144-'7. Consumption'!N34))</f>
        <v>0</v>
      </c>
      <c r="M252" s="335">
        <f ca="1">MAX(0,MIN($E252-SUM($E34:M34)+SUM($E144:M144),L252-M34+M144-'7. Consumption'!O34))</f>
        <v>0</v>
      </c>
      <c r="N252" s="335">
        <f ca="1">MAX(0,MIN($E252-SUM($E34:N34)+SUM($E144:N144),M252-N34+N144-'7. Consumption'!P34))</f>
        <v>0</v>
      </c>
      <c r="O252" s="335">
        <f ca="1">MAX(0,MIN($E252-SUM($E34:O34)+SUM($E144:O144),N252-O34+O144-'7. Consumption'!Q34))</f>
        <v>0</v>
      </c>
      <c r="P252" s="335">
        <f ca="1">MAX(0,MIN($E252-SUM($E34:P34)+SUM($E144:P144),O252-P34+P144-'7. Consumption'!R34))</f>
        <v>0</v>
      </c>
      <c r="Q252" s="335">
        <f ca="1">MAX(0,MIN($E252-SUM($E34:Q34)+SUM($E144:Q144),P252-Q34+Q144-'7. Consumption'!S34))</f>
        <v>0</v>
      </c>
      <c r="R252" s="335">
        <f ca="1">MAX(0,MIN($E252-SUM($E34:R34)+SUM($E144:R144),Q252-R34+R144-'7. Consumption'!T34))</f>
        <v>0</v>
      </c>
      <c r="S252" s="335">
        <f ca="1">MAX(0,MIN($E252-SUM($E34:S34)+SUM($E144:S144),R252-S34+S144-'7. Consumption'!U34))</f>
        <v>0</v>
      </c>
      <c r="T252" s="335">
        <f ca="1">MAX(0,MIN($E252-SUM($E34:T34)+SUM($E144:T144),S252-T34+T144-'7. Consumption'!V34))</f>
        <v>0</v>
      </c>
      <c r="U252" s="335">
        <f ca="1">MAX(0,MIN($E252-SUM($E34:U34)+SUM($E144:U144),T252-U34+U144-'7. Consumption'!W34))</f>
        <v>0</v>
      </c>
      <c r="V252" s="335">
        <f ca="1">MAX(0,MIN($E252-SUM($E34:V34)+SUM($E144:V144),U252-V34+V144-'7. Consumption'!X34))</f>
        <v>0</v>
      </c>
      <c r="W252" s="335">
        <f ca="1">MAX(0,MIN($E252-SUM($E34:W34)+SUM($E144:W144),V252-W34+W144-'7. Consumption'!Y34))</f>
        <v>0</v>
      </c>
      <c r="X252" s="335">
        <f ca="1">MAX(0,MIN($E252-SUM($E34:X34)+SUM($E144:X144),W252-X34+X144-'7. Consumption'!Z34))</f>
        <v>0</v>
      </c>
      <c r="Y252" s="335">
        <f ca="1">MAX(0,MIN($E252-SUM($E34:Y34)+SUM($E144:Y144),X252-Y34+Y144-'7. Consumption'!AA34))</f>
        <v>0</v>
      </c>
      <c r="Z252" s="335">
        <f ca="1">MAX(0,MIN($E252-SUM($E34:Z34)+SUM($E144:Z144),Y252-Z34+Z144-'7. Consumption'!AB34))</f>
        <v>0</v>
      </c>
      <c r="AA252" s="335">
        <f ca="1">MAX(0,MIN($E252-SUM($E34:AA34)+SUM($E144:AA144),Z252-AA34+AA144-'7. Consumption'!AC34))</f>
        <v>0</v>
      </c>
      <c r="AB252" s="335">
        <f ca="1">MAX(0,MIN($E252-SUM($E34:AB34)+SUM($E144:AB144),AA252-AB34+AB144-'7. Consumption'!AD34))</f>
        <v>0</v>
      </c>
      <c r="AC252" s="335">
        <f ca="1">MAX(0,MIN($E252-SUM($E34:AC34)+SUM($E144:AC144),AB252-AC34+AC144-'7. Consumption'!AE34))</f>
        <v>0</v>
      </c>
      <c r="AD252" s="335">
        <f ca="1">MAX(0,MIN($E252-SUM($E34:AD34)+SUM($E144:AD144),AC252-AD34+AD144-'7. Consumption'!AF34))</f>
        <v>0</v>
      </c>
      <c r="AE252" s="335">
        <f ca="1">MAX(0,MIN($E252-SUM($E34:AE34)+SUM($E144:AE144),AD252-AE34+AE144-'7. Consumption'!AG34))</f>
        <v>0</v>
      </c>
      <c r="AF252" s="335">
        <f ca="1">MAX(0,MIN($E252-SUM($E34:AF34)+SUM($E144:AF144),AE252-AF34+AF144-'7. Consumption'!AH34))</f>
        <v>0</v>
      </c>
      <c r="AG252" s="335">
        <f ca="1">MAX(0,MIN($E252-SUM($E34:AG34)+SUM($E144:AG144),AF252-AG34+AG144-'7. Consumption'!AI34))</f>
        <v>0</v>
      </c>
      <c r="AH252" s="335">
        <f ca="1">MAX(0,MIN($E252-SUM($E34:AH34)+SUM($E144:AH144),AG252-AH34+AH144-'7. Consumption'!AJ34))</f>
        <v>0</v>
      </c>
      <c r="AI252" s="335">
        <f ca="1">MAX(0,MIN($E252-SUM($E34:AI34)+SUM($E144:AI144),AH252-AI34+AI144-'7. Consumption'!AK34))</f>
        <v>0</v>
      </c>
      <c r="AJ252" s="335">
        <f ca="1">MAX(0,MIN($E252-SUM($E34:AJ34)+SUM($E144:AJ144),AI252-AJ34+AJ144-'7. Consumption'!AL34))</f>
        <v>0</v>
      </c>
      <c r="AK252" s="335">
        <f ca="1">MAX(0,MIN($E252-SUM($E34:AK34)+SUM($E144:AK144),AJ252-AK34+AK144-'7. Consumption'!AM34))</f>
        <v>0</v>
      </c>
      <c r="AL252" s="335">
        <f ca="1">MAX(0,MIN($E252-SUM($E34:AL34)+SUM($E144:AL144),AK252-AL34+AL144-'7. Consumption'!AN34))</f>
        <v>0</v>
      </c>
      <c r="AM252" s="335">
        <f ca="1">MAX(0,MIN($E252-SUM($E34:AM34)+SUM($E144:AM144),AL252-AM34+AM144-'7. Consumption'!AO34))</f>
        <v>0</v>
      </c>
      <c r="AN252" s="335">
        <f ca="1">MAX(0,MIN($E252-SUM($E34:AN34)+SUM($E144:AN144),AM252-AN34+AN144-'7. Consumption'!AP34))</f>
        <v>0</v>
      </c>
      <c r="AO252" s="335">
        <f ca="1">MAX(0,MIN($E252-SUM($E34:AO34)+SUM($E144:AO144),AN252-AO34+AO144-'7. Consumption'!AQ34))</f>
        <v>0</v>
      </c>
      <c r="AP252" s="332">
        <f t="shared" ca="1" si="15"/>
        <v>0</v>
      </c>
    </row>
    <row r="253" spans="2:42" x14ac:dyDescent="0.3">
      <c r="B253" s="257"/>
      <c r="C253" s="257" t="str">
        <f t="shared" si="13"/>
        <v>DRV 150 - tab</v>
      </c>
      <c r="E253" s="334">
        <f t="shared" si="14"/>
        <v>0</v>
      </c>
      <c r="F253" s="335">
        <f ca="1">MAX(0,MIN($E253-SUM($E35:F35)+SUM($E145:F145),E253-F35+F145-'7. Consumption'!H35))</f>
        <v>0</v>
      </c>
      <c r="G253" s="335">
        <f ca="1">MAX(0,MIN($E253-SUM($E35:G35)+SUM($E145:G145),F253-G35+G145-'7. Consumption'!I35))</f>
        <v>0</v>
      </c>
      <c r="H253" s="335">
        <f ca="1">MAX(0,MIN($E253-SUM($E35:H35)+SUM($E145:H145),G253-H35+H145-'7. Consumption'!J35))</f>
        <v>0</v>
      </c>
      <c r="I253" s="335">
        <f ca="1">MAX(0,MIN($E253-SUM($E35:I35)+SUM($E145:I145),H253-I35+I145-'7. Consumption'!K35))</f>
        <v>0</v>
      </c>
      <c r="J253" s="335">
        <f ca="1">MAX(0,MIN($E253-SUM($E35:J35)+SUM($E145:J145),I253-J35+J145-'7. Consumption'!L35))</f>
        <v>0</v>
      </c>
      <c r="K253" s="335">
        <f ca="1">MAX(0,MIN($E253-SUM($E35:K35)+SUM($E145:K145),J253-K35+K145-'7. Consumption'!M35))</f>
        <v>0</v>
      </c>
      <c r="L253" s="335">
        <f ca="1">MAX(0,MIN($E253-SUM($E35:L35)+SUM($E145:L145),K253-L35+L145-'7. Consumption'!N35))</f>
        <v>0</v>
      </c>
      <c r="M253" s="335">
        <f ca="1">MAX(0,MIN($E253-SUM($E35:M35)+SUM($E145:M145),L253-M35+M145-'7. Consumption'!O35))</f>
        <v>0</v>
      </c>
      <c r="N253" s="335">
        <f ca="1">MAX(0,MIN($E253-SUM($E35:N35)+SUM($E145:N145),M253-N35+N145-'7. Consumption'!P35))</f>
        <v>0</v>
      </c>
      <c r="O253" s="335">
        <f ca="1">MAX(0,MIN($E253-SUM($E35:O35)+SUM($E145:O145),N253-O35+O145-'7. Consumption'!Q35))</f>
        <v>0</v>
      </c>
      <c r="P253" s="335">
        <f ca="1">MAX(0,MIN($E253-SUM($E35:P35)+SUM($E145:P145),O253-P35+P145-'7. Consumption'!R35))</f>
        <v>0</v>
      </c>
      <c r="Q253" s="335">
        <f ca="1">MAX(0,MIN($E253-SUM($E35:Q35)+SUM($E145:Q145),P253-Q35+Q145-'7. Consumption'!S35))</f>
        <v>0</v>
      </c>
      <c r="R253" s="335">
        <f ca="1">MAX(0,MIN($E253-SUM($E35:R35)+SUM($E145:R145),Q253-R35+R145-'7. Consumption'!T35))</f>
        <v>0</v>
      </c>
      <c r="S253" s="335">
        <f ca="1">MAX(0,MIN($E253-SUM($E35:S35)+SUM($E145:S145),R253-S35+S145-'7. Consumption'!U35))</f>
        <v>0</v>
      </c>
      <c r="T253" s="335">
        <f ca="1">MAX(0,MIN($E253-SUM($E35:T35)+SUM($E145:T145),S253-T35+T145-'7. Consumption'!V35))</f>
        <v>0</v>
      </c>
      <c r="U253" s="335">
        <f ca="1">MAX(0,MIN($E253-SUM($E35:U35)+SUM($E145:U145),T253-U35+U145-'7. Consumption'!W35))</f>
        <v>0</v>
      </c>
      <c r="V253" s="335">
        <f ca="1">MAX(0,MIN($E253-SUM($E35:V35)+SUM($E145:V145),U253-V35+V145-'7. Consumption'!X35))</f>
        <v>0</v>
      </c>
      <c r="W253" s="335">
        <f ca="1">MAX(0,MIN($E253-SUM($E35:W35)+SUM($E145:W145),V253-W35+W145-'7. Consumption'!Y35))</f>
        <v>0</v>
      </c>
      <c r="X253" s="335">
        <f ca="1">MAX(0,MIN($E253-SUM($E35:X35)+SUM($E145:X145),W253-X35+X145-'7. Consumption'!Z35))</f>
        <v>0</v>
      </c>
      <c r="Y253" s="335">
        <f ca="1">MAX(0,MIN($E253-SUM($E35:Y35)+SUM($E145:Y145),X253-Y35+Y145-'7. Consumption'!AA35))</f>
        <v>0</v>
      </c>
      <c r="Z253" s="335">
        <f ca="1">MAX(0,MIN($E253-SUM($E35:Z35)+SUM($E145:Z145),Y253-Z35+Z145-'7. Consumption'!AB35))</f>
        <v>0</v>
      </c>
      <c r="AA253" s="335">
        <f ca="1">MAX(0,MIN($E253-SUM($E35:AA35)+SUM($E145:AA145),Z253-AA35+AA145-'7. Consumption'!AC35))</f>
        <v>0</v>
      </c>
      <c r="AB253" s="335">
        <f ca="1">MAX(0,MIN($E253-SUM($E35:AB35)+SUM($E145:AB145),AA253-AB35+AB145-'7. Consumption'!AD35))</f>
        <v>0</v>
      </c>
      <c r="AC253" s="335">
        <f ca="1">MAX(0,MIN($E253-SUM($E35:AC35)+SUM($E145:AC145),AB253-AC35+AC145-'7. Consumption'!AE35))</f>
        <v>0</v>
      </c>
      <c r="AD253" s="335">
        <f ca="1">MAX(0,MIN($E253-SUM($E35:AD35)+SUM($E145:AD145),AC253-AD35+AD145-'7. Consumption'!AF35))</f>
        <v>0</v>
      </c>
      <c r="AE253" s="335">
        <f ca="1">MAX(0,MIN($E253-SUM($E35:AE35)+SUM($E145:AE145),AD253-AE35+AE145-'7. Consumption'!AG35))</f>
        <v>0</v>
      </c>
      <c r="AF253" s="335">
        <f ca="1">MAX(0,MIN($E253-SUM($E35:AF35)+SUM($E145:AF145),AE253-AF35+AF145-'7. Consumption'!AH35))</f>
        <v>0</v>
      </c>
      <c r="AG253" s="335">
        <f ca="1">MAX(0,MIN($E253-SUM($E35:AG35)+SUM($E145:AG145),AF253-AG35+AG145-'7. Consumption'!AI35))</f>
        <v>0</v>
      </c>
      <c r="AH253" s="335">
        <f ca="1">MAX(0,MIN($E253-SUM($E35:AH35)+SUM($E145:AH145),AG253-AH35+AH145-'7. Consumption'!AJ35))</f>
        <v>0</v>
      </c>
      <c r="AI253" s="335">
        <f ca="1">MAX(0,MIN($E253-SUM($E35:AI35)+SUM($E145:AI145),AH253-AI35+AI145-'7. Consumption'!AK35))</f>
        <v>0</v>
      </c>
      <c r="AJ253" s="335">
        <f ca="1">MAX(0,MIN($E253-SUM($E35:AJ35)+SUM($E145:AJ145),AI253-AJ35+AJ145-'7. Consumption'!AL35))</f>
        <v>0</v>
      </c>
      <c r="AK253" s="335">
        <f ca="1">MAX(0,MIN($E253-SUM($E35:AK35)+SUM($E145:AK145),AJ253-AK35+AK145-'7. Consumption'!AM35))</f>
        <v>0</v>
      </c>
      <c r="AL253" s="335">
        <f ca="1">MAX(0,MIN($E253-SUM($E35:AL35)+SUM($E145:AL145),AK253-AL35+AL145-'7. Consumption'!AN35))</f>
        <v>0</v>
      </c>
      <c r="AM253" s="335">
        <f ca="1">MAX(0,MIN($E253-SUM($E35:AM35)+SUM($E145:AM145),AL253-AM35+AM145-'7. Consumption'!AO35))</f>
        <v>0</v>
      </c>
      <c r="AN253" s="335">
        <f ca="1">MAX(0,MIN($E253-SUM($E35:AN35)+SUM($E145:AN145),AM253-AN35+AN145-'7. Consumption'!AP35))</f>
        <v>0</v>
      </c>
      <c r="AO253" s="335">
        <f ca="1">MAX(0,MIN($E253-SUM($E35:AO35)+SUM($E145:AO145),AN253-AO35+AO145-'7. Consumption'!AQ35))</f>
        <v>0</v>
      </c>
      <c r="AP253" s="332">
        <f t="shared" ca="1" si="15"/>
        <v>0</v>
      </c>
    </row>
    <row r="254" spans="2:42" x14ac:dyDescent="0.3">
      <c r="B254" s="257"/>
      <c r="C254" s="257" t="str">
        <f t="shared" si="13"/>
        <v>DRV 75 - tab</v>
      </c>
      <c r="E254" s="334">
        <f t="shared" si="14"/>
        <v>0</v>
      </c>
      <c r="F254" s="335">
        <f ca="1">MAX(0,MIN($E254-SUM($E36:F36)+SUM($E146:F146),E254-F36+F146-'7. Consumption'!H36))</f>
        <v>0</v>
      </c>
      <c r="G254" s="335">
        <f ca="1">MAX(0,MIN($E254-SUM($E36:G36)+SUM($E146:G146),F254-G36+G146-'7. Consumption'!I36))</f>
        <v>0</v>
      </c>
      <c r="H254" s="335">
        <f ca="1">MAX(0,MIN($E254-SUM($E36:H36)+SUM($E146:H146),G254-H36+H146-'7. Consumption'!J36))</f>
        <v>0</v>
      </c>
      <c r="I254" s="335">
        <f ca="1">MAX(0,MIN($E254-SUM($E36:I36)+SUM($E146:I146),H254-I36+I146-'7. Consumption'!K36))</f>
        <v>0</v>
      </c>
      <c r="J254" s="335">
        <f ca="1">MAX(0,MIN($E254-SUM($E36:J36)+SUM($E146:J146),I254-J36+J146-'7. Consumption'!L36))</f>
        <v>0</v>
      </c>
      <c r="K254" s="335">
        <f ca="1">MAX(0,MIN($E254-SUM($E36:K36)+SUM($E146:K146),J254-K36+K146-'7. Consumption'!M36))</f>
        <v>0</v>
      </c>
      <c r="L254" s="335">
        <f ca="1">MAX(0,MIN($E254-SUM($E36:L36)+SUM($E146:L146),K254-L36+L146-'7. Consumption'!N36))</f>
        <v>0</v>
      </c>
      <c r="M254" s="335">
        <f ca="1">MAX(0,MIN($E254-SUM($E36:M36)+SUM($E146:M146),L254-M36+M146-'7. Consumption'!O36))</f>
        <v>0</v>
      </c>
      <c r="N254" s="335">
        <f ca="1">MAX(0,MIN($E254-SUM($E36:N36)+SUM($E146:N146),M254-N36+N146-'7. Consumption'!P36))</f>
        <v>0</v>
      </c>
      <c r="O254" s="335">
        <f ca="1">MAX(0,MIN($E254-SUM($E36:O36)+SUM($E146:O146),N254-O36+O146-'7. Consumption'!Q36))</f>
        <v>0</v>
      </c>
      <c r="P254" s="335">
        <f ca="1">MAX(0,MIN($E254-SUM($E36:P36)+SUM($E146:P146),O254-P36+P146-'7. Consumption'!R36))</f>
        <v>0</v>
      </c>
      <c r="Q254" s="335">
        <f ca="1">MAX(0,MIN($E254-SUM($E36:Q36)+SUM($E146:Q146),P254-Q36+Q146-'7. Consumption'!S36))</f>
        <v>0</v>
      </c>
      <c r="R254" s="335">
        <f ca="1">MAX(0,MIN($E254-SUM($E36:R36)+SUM($E146:R146),Q254-R36+R146-'7. Consumption'!T36))</f>
        <v>0</v>
      </c>
      <c r="S254" s="335">
        <f ca="1">MAX(0,MIN($E254-SUM($E36:S36)+SUM($E146:S146),R254-S36+S146-'7. Consumption'!U36))</f>
        <v>0</v>
      </c>
      <c r="T254" s="335">
        <f ca="1">MAX(0,MIN($E254-SUM($E36:T36)+SUM($E146:T146),S254-T36+T146-'7. Consumption'!V36))</f>
        <v>0</v>
      </c>
      <c r="U254" s="335">
        <f ca="1">MAX(0,MIN($E254-SUM($E36:U36)+SUM($E146:U146),T254-U36+U146-'7. Consumption'!W36))</f>
        <v>0</v>
      </c>
      <c r="V254" s="335">
        <f ca="1">MAX(0,MIN($E254-SUM($E36:V36)+SUM($E146:V146),U254-V36+V146-'7. Consumption'!X36))</f>
        <v>0</v>
      </c>
      <c r="W254" s="335">
        <f ca="1">MAX(0,MIN($E254-SUM($E36:W36)+SUM($E146:W146),V254-W36+W146-'7. Consumption'!Y36))</f>
        <v>0</v>
      </c>
      <c r="X254" s="335">
        <f ca="1">MAX(0,MIN($E254-SUM($E36:X36)+SUM($E146:X146),W254-X36+X146-'7. Consumption'!Z36))</f>
        <v>0</v>
      </c>
      <c r="Y254" s="335">
        <f ca="1">MAX(0,MIN($E254-SUM($E36:Y36)+SUM($E146:Y146),X254-Y36+Y146-'7. Consumption'!AA36))</f>
        <v>0</v>
      </c>
      <c r="Z254" s="335">
        <f ca="1">MAX(0,MIN($E254-SUM($E36:Z36)+SUM($E146:Z146),Y254-Z36+Z146-'7. Consumption'!AB36))</f>
        <v>0</v>
      </c>
      <c r="AA254" s="335">
        <f ca="1">MAX(0,MIN($E254-SUM($E36:AA36)+SUM($E146:AA146),Z254-AA36+AA146-'7. Consumption'!AC36))</f>
        <v>0</v>
      </c>
      <c r="AB254" s="335">
        <f ca="1">MAX(0,MIN($E254-SUM($E36:AB36)+SUM($E146:AB146),AA254-AB36+AB146-'7. Consumption'!AD36))</f>
        <v>0</v>
      </c>
      <c r="AC254" s="335">
        <f ca="1">MAX(0,MIN($E254-SUM($E36:AC36)+SUM($E146:AC146),AB254-AC36+AC146-'7. Consumption'!AE36))</f>
        <v>0</v>
      </c>
      <c r="AD254" s="335">
        <f ca="1">MAX(0,MIN($E254-SUM($E36:AD36)+SUM($E146:AD146),AC254-AD36+AD146-'7. Consumption'!AF36))</f>
        <v>0</v>
      </c>
      <c r="AE254" s="335">
        <f ca="1">MAX(0,MIN($E254-SUM($E36:AE36)+SUM($E146:AE146),AD254-AE36+AE146-'7. Consumption'!AG36))</f>
        <v>0</v>
      </c>
      <c r="AF254" s="335">
        <f ca="1">MAX(0,MIN($E254-SUM($E36:AF36)+SUM($E146:AF146),AE254-AF36+AF146-'7. Consumption'!AH36))</f>
        <v>0</v>
      </c>
      <c r="AG254" s="335">
        <f ca="1">MAX(0,MIN($E254-SUM($E36:AG36)+SUM($E146:AG146),AF254-AG36+AG146-'7. Consumption'!AI36))</f>
        <v>0</v>
      </c>
      <c r="AH254" s="335">
        <f ca="1">MAX(0,MIN($E254-SUM($E36:AH36)+SUM($E146:AH146),AG254-AH36+AH146-'7. Consumption'!AJ36))</f>
        <v>0</v>
      </c>
      <c r="AI254" s="335">
        <f ca="1">MAX(0,MIN($E254-SUM($E36:AI36)+SUM($E146:AI146),AH254-AI36+AI146-'7. Consumption'!AK36))</f>
        <v>0</v>
      </c>
      <c r="AJ254" s="335">
        <f ca="1">MAX(0,MIN($E254-SUM($E36:AJ36)+SUM($E146:AJ146),AI254-AJ36+AJ146-'7. Consumption'!AL36))</f>
        <v>0</v>
      </c>
      <c r="AK254" s="335">
        <f ca="1">MAX(0,MIN($E254-SUM($E36:AK36)+SUM($E146:AK146),AJ254-AK36+AK146-'7. Consumption'!AM36))</f>
        <v>0</v>
      </c>
      <c r="AL254" s="335">
        <f ca="1">MAX(0,MIN($E254-SUM($E36:AL36)+SUM($E146:AL146),AK254-AL36+AL146-'7. Consumption'!AN36))</f>
        <v>0</v>
      </c>
      <c r="AM254" s="335">
        <f ca="1">MAX(0,MIN($E254-SUM($E36:AM36)+SUM($E146:AM146),AL254-AM36+AM146-'7. Consumption'!AO36))</f>
        <v>0</v>
      </c>
      <c r="AN254" s="335">
        <f ca="1">MAX(0,MIN($E254-SUM($E36:AN36)+SUM($E146:AN146),AM254-AN36+AN146-'7. Consumption'!AP36))</f>
        <v>0</v>
      </c>
      <c r="AO254" s="335">
        <f ca="1">MAX(0,MIN($E254-SUM($E36:AO36)+SUM($E146:AO146),AN254-AO36+AO146-'7. Consumption'!AQ36))</f>
        <v>0</v>
      </c>
      <c r="AP254" s="332">
        <f t="shared" ca="1" si="15"/>
        <v>0</v>
      </c>
    </row>
    <row r="255" spans="2:42" x14ac:dyDescent="0.3">
      <c r="B255" s="257"/>
      <c r="C255" s="257" t="str">
        <f t="shared" si="13"/>
        <v>EFV 0 - susp - dose in ml</v>
      </c>
      <c r="E255" s="334">
        <f t="shared" si="14"/>
        <v>0</v>
      </c>
      <c r="F255" s="335">
        <f ca="1">MAX(0,MIN($E255-SUM($E37:F37)+SUM($E147:F147),E255-F37+F147-'7. Consumption'!H37))</f>
        <v>0</v>
      </c>
      <c r="G255" s="335">
        <f ca="1">MAX(0,MIN($E255-SUM($E37:G37)+SUM($E147:G147),F255-G37+G147-'7. Consumption'!I37))</f>
        <v>0</v>
      </c>
      <c r="H255" s="335">
        <f ca="1">MAX(0,MIN($E255-SUM($E37:H37)+SUM($E147:H147),G255-H37+H147-'7. Consumption'!J37))</f>
        <v>0</v>
      </c>
      <c r="I255" s="335">
        <f ca="1">MAX(0,MIN($E255-SUM($E37:I37)+SUM($E147:I147),H255-I37+I147-'7. Consumption'!K37))</f>
        <v>0</v>
      </c>
      <c r="J255" s="335">
        <f ca="1">MAX(0,MIN($E255-SUM($E37:J37)+SUM($E147:J147),I255-J37+J147-'7. Consumption'!L37))</f>
        <v>0</v>
      </c>
      <c r="K255" s="335">
        <f ca="1">MAX(0,MIN($E255-SUM($E37:K37)+SUM($E147:K147),J255-K37+K147-'7. Consumption'!M37))</f>
        <v>0</v>
      </c>
      <c r="L255" s="335">
        <f ca="1">MAX(0,MIN($E255-SUM($E37:L37)+SUM($E147:L147),K255-L37+L147-'7. Consumption'!N37))</f>
        <v>0</v>
      </c>
      <c r="M255" s="335">
        <f ca="1">MAX(0,MIN($E255-SUM($E37:M37)+SUM($E147:M147),L255-M37+M147-'7. Consumption'!O37))</f>
        <v>0</v>
      </c>
      <c r="N255" s="335">
        <f ca="1">MAX(0,MIN($E255-SUM($E37:N37)+SUM($E147:N147),M255-N37+N147-'7. Consumption'!P37))</f>
        <v>0</v>
      </c>
      <c r="O255" s="335">
        <f ca="1">MAX(0,MIN($E255-SUM($E37:O37)+SUM($E147:O147),N255-O37+O147-'7. Consumption'!Q37))</f>
        <v>0</v>
      </c>
      <c r="P255" s="335">
        <f ca="1">MAX(0,MIN($E255-SUM($E37:P37)+SUM($E147:P147),O255-P37+P147-'7. Consumption'!R37))</f>
        <v>0</v>
      </c>
      <c r="Q255" s="335">
        <f ca="1">MAX(0,MIN($E255-SUM($E37:Q37)+SUM($E147:Q147),P255-Q37+Q147-'7. Consumption'!S37))</f>
        <v>0</v>
      </c>
      <c r="R255" s="335">
        <f ca="1">MAX(0,MIN($E255-SUM($E37:R37)+SUM($E147:R147),Q255-R37+R147-'7. Consumption'!T37))</f>
        <v>0</v>
      </c>
      <c r="S255" s="335">
        <f ca="1">MAX(0,MIN($E255-SUM($E37:S37)+SUM($E147:S147),R255-S37+S147-'7. Consumption'!U37))</f>
        <v>0</v>
      </c>
      <c r="T255" s="335">
        <f ca="1">MAX(0,MIN($E255-SUM($E37:T37)+SUM($E147:T147),S255-T37+T147-'7. Consumption'!V37))</f>
        <v>0</v>
      </c>
      <c r="U255" s="335">
        <f ca="1">MAX(0,MIN($E255-SUM($E37:U37)+SUM($E147:U147),T255-U37+U147-'7. Consumption'!W37))</f>
        <v>0</v>
      </c>
      <c r="V255" s="335">
        <f ca="1">MAX(0,MIN($E255-SUM($E37:V37)+SUM($E147:V147),U255-V37+V147-'7. Consumption'!X37))</f>
        <v>0</v>
      </c>
      <c r="W255" s="335">
        <f ca="1">MAX(0,MIN($E255-SUM($E37:W37)+SUM($E147:W147),V255-W37+W147-'7. Consumption'!Y37))</f>
        <v>0</v>
      </c>
      <c r="X255" s="335">
        <f ca="1">MAX(0,MIN($E255-SUM($E37:X37)+SUM($E147:X147),W255-X37+X147-'7. Consumption'!Z37))</f>
        <v>0</v>
      </c>
      <c r="Y255" s="335">
        <f ca="1">MAX(0,MIN($E255-SUM($E37:Y37)+SUM($E147:Y147),X255-Y37+Y147-'7. Consumption'!AA37))</f>
        <v>0</v>
      </c>
      <c r="Z255" s="335">
        <f ca="1">MAX(0,MIN($E255-SUM($E37:Z37)+SUM($E147:Z147),Y255-Z37+Z147-'7. Consumption'!AB37))</f>
        <v>0</v>
      </c>
      <c r="AA255" s="335">
        <f ca="1">MAX(0,MIN($E255-SUM($E37:AA37)+SUM($E147:AA147),Z255-AA37+AA147-'7. Consumption'!AC37))</f>
        <v>0</v>
      </c>
      <c r="AB255" s="335">
        <f ca="1">MAX(0,MIN($E255-SUM($E37:AB37)+SUM($E147:AB147),AA255-AB37+AB147-'7. Consumption'!AD37))</f>
        <v>0</v>
      </c>
      <c r="AC255" s="335">
        <f ca="1">MAX(0,MIN($E255-SUM($E37:AC37)+SUM($E147:AC147),AB255-AC37+AC147-'7. Consumption'!AE37))</f>
        <v>0</v>
      </c>
      <c r="AD255" s="335">
        <f ca="1">MAX(0,MIN($E255-SUM($E37:AD37)+SUM($E147:AD147),AC255-AD37+AD147-'7. Consumption'!AF37))</f>
        <v>0</v>
      </c>
      <c r="AE255" s="335">
        <f ca="1">MAX(0,MIN($E255-SUM($E37:AE37)+SUM($E147:AE147),AD255-AE37+AE147-'7. Consumption'!AG37))</f>
        <v>0</v>
      </c>
      <c r="AF255" s="335">
        <f ca="1">MAX(0,MIN($E255-SUM($E37:AF37)+SUM($E147:AF147),AE255-AF37+AF147-'7. Consumption'!AH37))</f>
        <v>0</v>
      </c>
      <c r="AG255" s="335">
        <f ca="1">MAX(0,MIN($E255-SUM($E37:AG37)+SUM($E147:AG147),AF255-AG37+AG147-'7. Consumption'!AI37))</f>
        <v>0</v>
      </c>
      <c r="AH255" s="335">
        <f ca="1">MAX(0,MIN($E255-SUM($E37:AH37)+SUM($E147:AH147),AG255-AH37+AH147-'7. Consumption'!AJ37))</f>
        <v>0</v>
      </c>
      <c r="AI255" s="335">
        <f ca="1">MAX(0,MIN($E255-SUM($E37:AI37)+SUM($E147:AI147),AH255-AI37+AI147-'7. Consumption'!AK37))</f>
        <v>0</v>
      </c>
      <c r="AJ255" s="335">
        <f ca="1">MAX(0,MIN($E255-SUM($E37:AJ37)+SUM($E147:AJ147),AI255-AJ37+AJ147-'7. Consumption'!AL37))</f>
        <v>0</v>
      </c>
      <c r="AK255" s="335">
        <f ca="1">MAX(0,MIN($E255-SUM($E37:AK37)+SUM($E147:AK147),AJ255-AK37+AK147-'7. Consumption'!AM37))</f>
        <v>0</v>
      </c>
      <c r="AL255" s="335">
        <f ca="1">MAX(0,MIN($E255-SUM($E37:AL37)+SUM($E147:AL147),AK255-AL37+AL147-'7. Consumption'!AN37))</f>
        <v>0</v>
      </c>
      <c r="AM255" s="335">
        <f ca="1">MAX(0,MIN($E255-SUM($E37:AM37)+SUM($E147:AM147),AL255-AM37+AM147-'7. Consumption'!AO37))</f>
        <v>0</v>
      </c>
      <c r="AN255" s="335">
        <f ca="1">MAX(0,MIN($E255-SUM($E37:AN37)+SUM($E147:AN147),AM255-AN37+AN147-'7. Consumption'!AP37))</f>
        <v>0</v>
      </c>
      <c r="AO255" s="335">
        <f ca="1">MAX(0,MIN($E255-SUM($E37:AO37)+SUM($E147:AO147),AN255-AO37+AO147-'7. Consumption'!AQ37))</f>
        <v>0</v>
      </c>
      <c r="AP255" s="332">
        <f t="shared" ca="1" si="15"/>
        <v>0</v>
      </c>
    </row>
    <row r="256" spans="2:42" x14ac:dyDescent="0.3">
      <c r="B256" s="257"/>
      <c r="C256" s="257" t="str">
        <f t="shared" si="13"/>
        <v>EFV 200 - caps</v>
      </c>
      <c r="E256" s="334">
        <f t="shared" si="14"/>
        <v>0</v>
      </c>
      <c r="F256" s="335">
        <f ca="1">MAX(0,MIN($E256-SUM($E38:F38)+SUM($E148:F148),E256-F38+F148-'7. Consumption'!H38))</f>
        <v>0</v>
      </c>
      <c r="G256" s="335">
        <f ca="1">MAX(0,MIN($E256-SUM($E38:G38)+SUM($E148:G148),F256-G38+G148-'7. Consumption'!I38))</f>
        <v>0</v>
      </c>
      <c r="H256" s="335">
        <f ca="1">MAX(0,MIN($E256-SUM($E38:H38)+SUM($E148:H148),G256-H38+H148-'7. Consumption'!J38))</f>
        <v>0</v>
      </c>
      <c r="I256" s="335">
        <f ca="1">MAX(0,MIN($E256-SUM($E38:I38)+SUM($E148:I148),H256-I38+I148-'7. Consumption'!K38))</f>
        <v>0</v>
      </c>
      <c r="J256" s="335">
        <f ca="1">MAX(0,MIN($E256-SUM($E38:J38)+SUM($E148:J148),I256-J38+J148-'7. Consumption'!L38))</f>
        <v>0</v>
      </c>
      <c r="K256" s="335">
        <f ca="1">MAX(0,MIN($E256-SUM($E38:K38)+SUM($E148:K148),J256-K38+K148-'7. Consumption'!M38))</f>
        <v>0</v>
      </c>
      <c r="L256" s="335">
        <f ca="1">MAX(0,MIN($E256-SUM($E38:L38)+SUM($E148:L148),K256-L38+L148-'7. Consumption'!N38))</f>
        <v>0</v>
      </c>
      <c r="M256" s="335">
        <f ca="1">MAX(0,MIN($E256-SUM($E38:M38)+SUM($E148:M148),L256-M38+M148-'7. Consumption'!O38))</f>
        <v>0</v>
      </c>
      <c r="N256" s="335">
        <f ca="1">MAX(0,MIN($E256-SUM($E38:N38)+SUM($E148:N148),M256-N38+N148-'7. Consumption'!P38))</f>
        <v>0</v>
      </c>
      <c r="O256" s="335">
        <f ca="1">MAX(0,MIN($E256-SUM($E38:O38)+SUM($E148:O148),N256-O38+O148-'7. Consumption'!Q38))</f>
        <v>0</v>
      </c>
      <c r="P256" s="335">
        <f ca="1">MAX(0,MIN($E256-SUM($E38:P38)+SUM($E148:P148),O256-P38+P148-'7. Consumption'!R38))</f>
        <v>0</v>
      </c>
      <c r="Q256" s="335">
        <f ca="1">MAX(0,MIN($E256-SUM($E38:Q38)+SUM($E148:Q148),P256-Q38+Q148-'7. Consumption'!S38))</f>
        <v>0</v>
      </c>
      <c r="R256" s="335">
        <f ca="1">MAX(0,MIN($E256-SUM($E38:R38)+SUM($E148:R148),Q256-R38+R148-'7. Consumption'!T38))</f>
        <v>0</v>
      </c>
      <c r="S256" s="335">
        <f ca="1">MAX(0,MIN($E256-SUM($E38:S38)+SUM($E148:S148),R256-S38+S148-'7. Consumption'!U38))</f>
        <v>0</v>
      </c>
      <c r="T256" s="335">
        <f ca="1">MAX(0,MIN($E256-SUM($E38:T38)+SUM($E148:T148),S256-T38+T148-'7. Consumption'!V38))</f>
        <v>0</v>
      </c>
      <c r="U256" s="335">
        <f ca="1">MAX(0,MIN($E256-SUM($E38:U38)+SUM($E148:U148),T256-U38+U148-'7. Consumption'!W38))</f>
        <v>0</v>
      </c>
      <c r="V256" s="335">
        <f ca="1">MAX(0,MIN($E256-SUM($E38:V38)+SUM($E148:V148),U256-V38+V148-'7. Consumption'!X38))</f>
        <v>0</v>
      </c>
      <c r="W256" s="335">
        <f ca="1">MAX(0,MIN($E256-SUM($E38:W38)+SUM($E148:W148),V256-W38+W148-'7. Consumption'!Y38))</f>
        <v>0</v>
      </c>
      <c r="X256" s="335">
        <f ca="1">MAX(0,MIN($E256-SUM($E38:X38)+SUM($E148:X148),W256-X38+X148-'7. Consumption'!Z38))</f>
        <v>0</v>
      </c>
      <c r="Y256" s="335">
        <f ca="1">MAX(0,MIN($E256-SUM($E38:Y38)+SUM($E148:Y148),X256-Y38+Y148-'7. Consumption'!AA38))</f>
        <v>0</v>
      </c>
      <c r="Z256" s="335">
        <f ca="1">MAX(0,MIN($E256-SUM($E38:Z38)+SUM($E148:Z148),Y256-Z38+Z148-'7. Consumption'!AB38))</f>
        <v>0</v>
      </c>
      <c r="AA256" s="335">
        <f ca="1">MAX(0,MIN($E256-SUM($E38:AA38)+SUM($E148:AA148),Z256-AA38+AA148-'7. Consumption'!AC38))</f>
        <v>0</v>
      </c>
      <c r="AB256" s="335">
        <f ca="1">MAX(0,MIN($E256-SUM($E38:AB38)+SUM($E148:AB148),AA256-AB38+AB148-'7. Consumption'!AD38))</f>
        <v>0</v>
      </c>
      <c r="AC256" s="335">
        <f ca="1">MAX(0,MIN($E256-SUM($E38:AC38)+SUM($E148:AC148),AB256-AC38+AC148-'7. Consumption'!AE38))</f>
        <v>0</v>
      </c>
      <c r="AD256" s="335">
        <f ca="1">MAX(0,MIN($E256-SUM($E38:AD38)+SUM($E148:AD148),AC256-AD38+AD148-'7. Consumption'!AF38))</f>
        <v>0</v>
      </c>
      <c r="AE256" s="335">
        <f ca="1">MAX(0,MIN($E256-SUM($E38:AE38)+SUM($E148:AE148),AD256-AE38+AE148-'7. Consumption'!AG38))</f>
        <v>0</v>
      </c>
      <c r="AF256" s="335">
        <f ca="1">MAX(0,MIN($E256-SUM($E38:AF38)+SUM($E148:AF148),AE256-AF38+AF148-'7. Consumption'!AH38))</f>
        <v>0</v>
      </c>
      <c r="AG256" s="335">
        <f ca="1">MAX(0,MIN($E256-SUM($E38:AG38)+SUM($E148:AG148),AF256-AG38+AG148-'7. Consumption'!AI38))</f>
        <v>0</v>
      </c>
      <c r="AH256" s="335">
        <f ca="1">MAX(0,MIN($E256-SUM($E38:AH38)+SUM($E148:AH148),AG256-AH38+AH148-'7. Consumption'!AJ38))</f>
        <v>0</v>
      </c>
      <c r="AI256" s="335">
        <f ca="1">MAX(0,MIN($E256-SUM($E38:AI38)+SUM($E148:AI148),AH256-AI38+AI148-'7. Consumption'!AK38))</f>
        <v>0</v>
      </c>
      <c r="AJ256" s="335">
        <f ca="1">MAX(0,MIN($E256-SUM($E38:AJ38)+SUM($E148:AJ148),AI256-AJ38+AJ148-'7. Consumption'!AL38))</f>
        <v>0</v>
      </c>
      <c r="AK256" s="335">
        <f ca="1">MAX(0,MIN($E256-SUM($E38:AK38)+SUM($E148:AK148),AJ256-AK38+AK148-'7. Consumption'!AM38))</f>
        <v>0</v>
      </c>
      <c r="AL256" s="335">
        <f ca="1">MAX(0,MIN($E256-SUM($E38:AL38)+SUM($E148:AL148),AK256-AL38+AL148-'7. Consumption'!AN38))</f>
        <v>0</v>
      </c>
      <c r="AM256" s="335">
        <f ca="1">MAX(0,MIN($E256-SUM($E38:AM38)+SUM($E148:AM148),AL256-AM38+AM148-'7. Consumption'!AO38))</f>
        <v>0</v>
      </c>
      <c r="AN256" s="335">
        <f ca="1">MAX(0,MIN($E256-SUM($E38:AN38)+SUM($E148:AN148),AM256-AN38+AN148-'7. Consumption'!AP38))</f>
        <v>0</v>
      </c>
      <c r="AO256" s="335">
        <f ca="1">MAX(0,MIN($E256-SUM($E38:AO38)+SUM($E148:AO148),AN256-AO38+AO148-'7. Consumption'!AQ38))</f>
        <v>0</v>
      </c>
      <c r="AP256" s="332">
        <f t="shared" ca="1" si="15"/>
        <v>0</v>
      </c>
    </row>
    <row r="257" spans="2:42" x14ac:dyDescent="0.3">
      <c r="B257" s="257"/>
      <c r="C257" s="257" t="str">
        <f t="shared" si="13"/>
        <v>EFV 200 - tab</v>
      </c>
      <c r="E257" s="334">
        <f t="shared" si="14"/>
        <v>0</v>
      </c>
      <c r="F257" s="335">
        <f ca="1">MAX(0,MIN($E257-SUM($E39:F39)+SUM($E149:F149),E257-F39+F149-'7. Consumption'!H39))</f>
        <v>0</v>
      </c>
      <c r="G257" s="335">
        <f ca="1">MAX(0,MIN($E257-SUM($E39:G39)+SUM($E149:G149),F257-G39+G149-'7. Consumption'!I39))</f>
        <v>0</v>
      </c>
      <c r="H257" s="335">
        <f ca="1">MAX(0,MIN($E257-SUM($E39:H39)+SUM($E149:H149),G257-H39+H149-'7. Consumption'!J39))</f>
        <v>0</v>
      </c>
      <c r="I257" s="335">
        <f ca="1">MAX(0,MIN($E257-SUM($E39:I39)+SUM($E149:I149),H257-I39+I149-'7. Consumption'!K39))</f>
        <v>0</v>
      </c>
      <c r="J257" s="335">
        <f ca="1">MAX(0,MIN($E257-SUM($E39:J39)+SUM($E149:J149),I257-J39+J149-'7. Consumption'!L39))</f>
        <v>0</v>
      </c>
      <c r="K257" s="335">
        <f ca="1">MAX(0,MIN($E257-SUM($E39:K39)+SUM($E149:K149),J257-K39+K149-'7. Consumption'!M39))</f>
        <v>0</v>
      </c>
      <c r="L257" s="335">
        <f ca="1">MAX(0,MIN($E257-SUM($E39:L39)+SUM($E149:L149),K257-L39+L149-'7. Consumption'!N39))</f>
        <v>0</v>
      </c>
      <c r="M257" s="335">
        <f ca="1">MAX(0,MIN($E257-SUM($E39:M39)+SUM($E149:M149),L257-M39+M149-'7. Consumption'!O39))</f>
        <v>0</v>
      </c>
      <c r="N257" s="335">
        <f ca="1">MAX(0,MIN($E257-SUM($E39:N39)+SUM($E149:N149),M257-N39+N149-'7. Consumption'!P39))</f>
        <v>0</v>
      </c>
      <c r="O257" s="335">
        <f ca="1">MAX(0,MIN($E257-SUM($E39:O39)+SUM($E149:O149),N257-O39+O149-'7. Consumption'!Q39))</f>
        <v>0</v>
      </c>
      <c r="P257" s="335">
        <f ca="1">MAX(0,MIN($E257-SUM($E39:P39)+SUM($E149:P149),O257-P39+P149-'7. Consumption'!R39))</f>
        <v>0</v>
      </c>
      <c r="Q257" s="335">
        <f ca="1">MAX(0,MIN($E257-SUM($E39:Q39)+SUM($E149:Q149),P257-Q39+Q149-'7. Consumption'!S39))</f>
        <v>0</v>
      </c>
      <c r="R257" s="335">
        <f ca="1">MAX(0,MIN($E257-SUM($E39:R39)+SUM($E149:R149),Q257-R39+R149-'7. Consumption'!T39))</f>
        <v>0</v>
      </c>
      <c r="S257" s="335">
        <f ca="1">MAX(0,MIN($E257-SUM($E39:S39)+SUM($E149:S149),R257-S39+S149-'7. Consumption'!U39))</f>
        <v>0</v>
      </c>
      <c r="T257" s="335">
        <f ca="1">MAX(0,MIN($E257-SUM($E39:T39)+SUM($E149:T149),S257-T39+T149-'7. Consumption'!V39))</f>
        <v>0</v>
      </c>
      <c r="U257" s="335">
        <f ca="1">MAX(0,MIN($E257-SUM($E39:U39)+SUM($E149:U149),T257-U39+U149-'7. Consumption'!W39))</f>
        <v>0</v>
      </c>
      <c r="V257" s="335">
        <f ca="1">MAX(0,MIN($E257-SUM($E39:V39)+SUM($E149:V149),U257-V39+V149-'7. Consumption'!X39))</f>
        <v>0</v>
      </c>
      <c r="W257" s="335">
        <f ca="1">MAX(0,MIN($E257-SUM($E39:W39)+SUM($E149:W149),V257-W39+W149-'7. Consumption'!Y39))</f>
        <v>0</v>
      </c>
      <c r="X257" s="335">
        <f ca="1">MAX(0,MIN($E257-SUM($E39:X39)+SUM($E149:X149),W257-X39+X149-'7. Consumption'!Z39))</f>
        <v>0</v>
      </c>
      <c r="Y257" s="335">
        <f ca="1">MAX(0,MIN($E257-SUM($E39:Y39)+SUM($E149:Y149),X257-Y39+Y149-'7. Consumption'!AA39))</f>
        <v>0</v>
      </c>
      <c r="Z257" s="335">
        <f ca="1">MAX(0,MIN($E257-SUM($E39:Z39)+SUM($E149:Z149),Y257-Z39+Z149-'7. Consumption'!AB39))</f>
        <v>0</v>
      </c>
      <c r="AA257" s="335">
        <f ca="1">MAX(0,MIN($E257-SUM($E39:AA39)+SUM($E149:AA149),Z257-AA39+AA149-'7. Consumption'!AC39))</f>
        <v>0</v>
      </c>
      <c r="AB257" s="335">
        <f ca="1">MAX(0,MIN($E257-SUM($E39:AB39)+SUM($E149:AB149),AA257-AB39+AB149-'7. Consumption'!AD39))</f>
        <v>0</v>
      </c>
      <c r="AC257" s="335">
        <f ca="1">MAX(0,MIN($E257-SUM($E39:AC39)+SUM($E149:AC149),AB257-AC39+AC149-'7. Consumption'!AE39))</f>
        <v>0</v>
      </c>
      <c r="AD257" s="335">
        <f ca="1">MAX(0,MIN($E257-SUM($E39:AD39)+SUM($E149:AD149),AC257-AD39+AD149-'7. Consumption'!AF39))</f>
        <v>0</v>
      </c>
      <c r="AE257" s="335">
        <f ca="1">MAX(0,MIN($E257-SUM($E39:AE39)+SUM($E149:AE149),AD257-AE39+AE149-'7. Consumption'!AG39))</f>
        <v>0</v>
      </c>
      <c r="AF257" s="335">
        <f ca="1">MAX(0,MIN($E257-SUM($E39:AF39)+SUM($E149:AF149),AE257-AF39+AF149-'7. Consumption'!AH39))</f>
        <v>0</v>
      </c>
      <c r="AG257" s="335">
        <f ca="1">MAX(0,MIN($E257-SUM($E39:AG39)+SUM($E149:AG149),AF257-AG39+AG149-'7. Consumption'!AI39))</f>
        <v>0</v>
      </c>
      <c r="AH257" s="335">
        <f ca="1">MAX(0,MIN($E257-SUM($E39:AH39)+SUM($E149:AH149),AG257-AH39+AH149-'7. Consumption'!AJ39))</f>
        <v>0</v>
      </c>
      <c r="AI257" s="335">
        <f ca="1">MAX(0,MIN($E257-SUM($E39:AI39)+SUM($E149:AI149),AH257-AI39+AI149-'7. Consumption'!AK39))</f>
        <v>0</v>
      </c>
      <c r="AJ257" s="335">
        <f ca="1">MAX(0,MIN($E257-SUM($E39:AJ39)+SUM($E149:AJ149),AI257-AJ39+AJ149-'7. Consumption'!AL39))</f>
        <v>0</v>
      </c>
      <c r="AK257" s="335">
        <f ca="1">MAX(0,MIN($E257-SUM($E39:AK39)+SUM($E149:AK149),AJ257-AK39+AK149-'7. Consumption'!AM39))</f>
        <v>0</v>
      </c>
      <c r="AL257" s="335">
        <f ca="1">MAX(0,MIN($E257-SUM($E39:AL39)+SUM($E149:AL149),AK257-AL39+AL149-'7. Consumption'!AN39))</f>
        <v>0</v>
      </c>
      <c r="AM257" s="335">
        <f ca="1">MAX(0,MIN($E257-SUM($E39:AM39)+SUM($E149:AM149),AL257-AM39+AM149-'7. Consumption'!AO39))</f>
        <v>0</v>
      </c>
      <c r="AN257" s="335">
        <f ca="1">MAX(0,MIN($E257-SUM($E39:AN39)+SUM($E149:AN149),AM257-AN39+AN149-'7. Consumption'!AP39))</f>
        <v>0</v>
      </c>
      <c r="AO257" s="335">
        <f ca="1">MAX(0,MIN($E257-SUM($E39:AO39)+SUM($E149:AO149),AN257-AO39+AO149-'7. Consumption'!AQ39))</f>
        <v>0</v>
      </c>
      <c r="AP257" s="332">
        <f t="shared" ca="1" si="15"/>
        <v>0</v>
      </c>
    </row>
    <row r="258" spans="2:42" x14ac:dyDescent="0.3">
      <c r="B258" s="257"/>
      <c r="C258" s="257" t="str">
        <f t="shared" si="13"/>
        <v>EFV 200 - tab - scored</v>
      </c>
      <c r="E258" s="334">
        <f t="shared" si="14"/>
        <v>0</v>
      </c>
      <c r="F258" s="335">
        <f ca="1">MAX(0,MIN($E258-SUM($E40:F40)+SUM($E150:F150),E258-F40+F150-'7. Consumption'!H40))</f>
        <v>0</v>
      </c>
      <c r="G258" s="335">
        <f ca="1">MAX(0,MIN($E258-SUM($E40:G40)+SUM($E150:G150),F258-G40+G150-'7. Consumption'!I40))</f>
        <v>0</v>
      </c>
      <c r="H258" s="335">
        <f ca="1">MAX(0,MIN($E258-SUM($E40:H40)+SUM($E150:H150),G258-H40+H150-'7. Consumption'!J40))</f>
        <v>0</v>
      </c>
      <c r="I258" s="335">
        <f ca="1">MAX(0,MIN($E258-SUM($E40:I40)+SUM($E150:I150),H258-I40+I150-'7. Consumption'!K40))</f>
        <v>0</v>
      </c>
      <c r="J258" s="335">
        <f ca="1">MAX(0,MIN($E258-SUM($E40:J40)+SUM($E150:J150),I258-J40+J150-'7. Consumption'!L40))</f>
        <v>0</v>
      </c>
      <c r="K258" s="335">
        <f ca="1">MAX(0,MIN($E258-SUM($E40:K40)+SUM($E150:K150),J258-K40+K150-'7. Consumption'!M40))</f>
        <v>0</v>
      </c>
      <c r="L258" s="335">
        <f ca="1">MAX(0,MIN($E258-SUM($E40:L40)+SUM($E150:L150),K258-L40+L150-'7. Consumption'!N40))</f>
        <v>0</v>
      </c>
      <c r="M258" s="335">
        <f ca="1">MAX(0,MIN($E258-SUM($E40:M40)+SUM($E150:M150),L258-M40+M150-'7. Consumption'!O40))</f>
        <v>0</v>
      </c>
      <c r="N258" s="335">
        <f ca="1">MAX(0,MIN($E258-SUM($E40:N40)+SUM($E150:N150),M258-N40+N150-'7. Consumption'!P40))</f>
        <v>0</v>
      </c>
      <c r="O258" s="335">
        <f ca="1">MAX(0,MIN($E258-SUM($E40:O40)+SUM($E150:O150),N258-O40+O150-'7. Consumption'!Q40))</f>
        <v>0</v>
      </c>
      <c r="P258" s="335">
        <f ca="1">MAX(0,MIN($E258-SUM($E40:P40)+SUM($E150:P150),O258-P40+P150-'7. Consumption'!R40))</f>
        <v>0</v>
      </c>
      <c r="Q258" s="335">
        <f ca="1">MAX(0,MIN($E258-SUM($E40:Q40)+SUM($E150:Q150),P258-Q40+Q150-'7. Consumption'!S40))</f>
        <v>0</v>
      </c>
      <c r="R258" s="335">
        <f ca="1">MAX(0,MIN($E258-SUM($E40:R40)+SUM($E150:R150),Q258-R40+R150-'7. Consumption'!T40))</f>
        <v>0</v>
      </c>
      <c r="S258" s="335">
        <f ca="1">MAX(0,MIN($E258-SUM($E40:S40)+SUM($E150:S150),R258-S40+S150-'7. Consumption'!U40))</f>
        <v>0</v>
      </c>
      <c r="T258" s="335">
        <f ca="1">MAX(0,MIN($E258-SUM($E40:T40)+SUM($E150:T150),S258-T40+T150-'7. Consumption'!V40))</f>
        <v>0</v>
      </c>
      <c r="U258" s="335">
        <f ca="1">MAX(0,MIN($E258-SUM($E40:U40)+SUM($E150:U150),T258-U40+U150-'7. Consumption'!W40))</f>
        <v>0</v>
      </c>
      <c r="V258" s="335">
        <f ca="1">MAX(0,MIN($E258-SUM($E40:V40)+SUM($E150:V150),U258-V40+V150-'7. Consumption'!X40))</f>
        <v>0</v>
      </c>
      <c r="W258" s="335">
        <f ca="1">MAX(0,MIN($E258-SUM($E40:W40)+SUM($E150:W150),V258-W40+W150-'7. Consumption'!Y40))</f>
        <v>0</v>
      </c>
      <c r="X258" s="335">
        <f ca="1">MAX(0,MIN($E258-SUM($E40:X40)+SUM($E150:X150),W258-X40+X150-'7. Consumption'!Z40))</f>
        <v>0</v>
      </c>
      <c r="Y258" s="335">
        <f ca="1">MAX(0,MIN($E258-SUM($E40:Y40)+SUM($E150:Y150),X258-Y40+Y150-'7. Consumption'!AA40))</f>
        <v>0</v>
      </c>
      <c r="Z258" s="335">
        <f ca="1">MAX(0,MIN($E258-SUM($E40:Z40)+SUM($E150:Z150),Y258-Z40+Z150-'7. Consumption'!AB40))</f>
        <v>0</v>
      </c>
      <c r="AA258" s="335">
        <f ca="1">MAX(0,MIN($E258-SUM($E40:AA40)+SUM($E150:AA150),Z258-AA40+AA150-'7. Consumption'!AC40))</f>
        <v>0</v>
      </c>
      <c r="AB258" s="335">
        <f ca="1">MAX(0,MIN($E258-SUM($E40:AB40)+SUM($E150:AB150),AA258-AB40+AB150-'7. Consumption'!AD40))</f>
        <v>0</v>
      </c>
      <c r="AC258" s="335">
        <f ca="1">MAX(0,MIN($E258-SUM($E40:AC40)+SUM($E150:AC150),AB258-AC40+AC150-'7. Consumption'!AE40))</f>
        <v>0</v>
      </c>
      <c r="AD258" s="335">
        <f ca="1">MAX(0,MIN($E258-SUM($E40:AD40)+SUM($E150:AD150),AC258-AD40+AD150-'7. Consumption'!AF40))</f>
        <v>0</v>
      </c>
      <c r="AE258" s="335">
        <f ca="1">MAX(0,MIN($E258-SUM($E40:AE40)+SUM($E150:AE150),AD258-AE40+AE150-'7. Consumption'!AG40))</f>
        <v>0</v>
      </c>
      <c r="AF258" s="335">
        <f ca="1">MAX(0,MIN($E258-SUM($E40:AF40)+SUM($E150:AF150),AE258-AF40+AF150-'7. Consumption'!AH40))</f>
        <v>0</v>
      </c>
      <c r="AG258" s="335">
        <f ca="1">MAX(0,MIN($E258-SUM($E40:AG40)+SUM($E150:AG150),AF258-AG40+AG150-'7. Consumption'!AI40))</f>
        <v>0</v>
      </c>
      <c r="AH258" s="335">
        <f ca="1">MAX(0,MIN($E258-SUM($E40:AH40)+SUM($E150:AH150),AG258-AH40+AH150-'7. Consumption'!AJ40))</f>
        <v>0</v>
      </c>
      <c r="AI258" s="335">
        <f ca="1">MAX(0,MIN($E258-SUM($E40:AI40)+SUM($E150:AI150),AH258-AI40+AI150-'7. Consumption'!AK40))</f>
        <v>0</v>
      </c>
      <c r="AJ258" s="335">
        <f ca="1">MAX(0,MIN($E258-SUM($E40:AJ40)+SUM($E150:AJ150),AI258-AJ40+AJ150-'7. Consumption'!AL40))</f>
        <v>0</v>
      </c>
      <c r="AK258" s="335">
        <f ca="1">MAX(0,MIN($E258-SUM($E40:AK40)+SUM($E150:AK150),AJ258-AK40+AK150-'7. Consumption'!AM40))</f>
        <v>0</v>
      </c>
      <c r="AL258" s="335">
        <f ca="1">MAX(0,MIN($E258-SUM($E40:AL40)+SUM($E150:AL150),AK258-AL40+AL150-'7. Consumption'!AN40))</f>
        <v>0</v>
      </c>
      <c r="AM258" s="335">
        <f ca="1">MAX(0,MIN($E258-SUM($E40:AM40)+SUM($E150:AM150),AL258-AM40+AM150-'7. Consumption'!AO40))</f>
        <v>0</v>
      </c>
      <c r="AN258" s="335">
        <f ca="1">MAX(0,MIN($E258-SUM($E40:AN40)+SUM($E150:AN150),AM258-AN40+AN150-'7. Consumption'!AP40))</f>
        <v>0</v>
      </c>
      <c r="AO258" s="335">
        <f ca="1">MAX(0,MIN($E258-SUM($E40:AO40)+SUM($E150:AO150),AN258-AO40+AO150-'7. Consumption'!AQ40))</f>
        <v>0</v>
      </c>
      <c r="AP258" s="332">
        <f t="shared" ca="1" si="15"/>
        <v>0</v>
      </c>
    </row>
    <row r="259" spans="2:42" x14ac:dyDescent="0.3">
      <c r="B259" s="257"/>
      <c r="C259" s="257" t="str">
        <f t="shared" ref="C259:C290" si="16">+C41</f>
        <v>EFV 50 - caps</v>
      </c>
      <c r="E259" s="334">
        <f t="shared" ref="E259:E290" si="17">+AP41</f>
        <v>0</v>
      </c>
      <c r="F259" s="335">
        <f ca="1">MAX(0,MIN($E259-SUM($E41:F41)+SUM($E151:F151),E259-F41+F151-'7. Consumption'!H41))</f>
        <v>0</v>
      </c>
      <c r="G259" s="335">
        <f ca="1">MAX(0,MIN($E259-SUM($E41:G41)+SUM($E151:G151),F259-G41+G151-'7. Consumption'!I41))</f>
        <v>0</v>
      </c>
      <c r="H259" s="335">
        <f ca="1">MAX(0,MIN($E259-SUM($E41:H41)+SUM($E151:H151),G259-H41+H151-'7. Consumption'!J41))</f>
        <v>0</v>
      </c>
      <c r="I259" s="335">
        <f ca="1">MAX(0,MIN($E259-SUM($E41:I41)+SUM($E151:I151),H259-I41+I151-'7. Consumption'!K41))</f>
        <v>0</v>
      </c>
      <c r="J259" s="335">
        <f ca="1">MAX(0,MIN($E259-SUM($E41:J41)+SUM($E151:J151),I259-J41+J151-'7. Consumption'!L41))</f>
        <v>0</v>
      </c>
      <c r="K259" s="335">
        <f ca="1">MAX(0,MIN($E259-SUM($E41:K41)+SUM($E151:K151),J259-K41+K151-'7. Consumption'!M41))</f>
        <v>0</v>
      </c>
      <c r="L259" s="335">
        <f ca="1">MAX(0,MIN($E259-SUM($E41:L41)+SUM($E151:L151),K259-L41+L151-'7. Consumption'!N41))</f>
        <v>0</v>
      </c>
      <c r="M259" s="335">
        <f ca="1">MAX(0,MIN($E259-SUM($E41:M41)+SUM($E151:M151),L259-M41+M151-'7. Consumption'!O41))</f>
        <v>0</v>
      </c>
      <c r="N259" s="335">
        <f ca="1">MAX(0,MIN($E259-SUM($E41:N41)+SUM($E151:N151),M259-N41+N151-'7. Consumption'!P41))</f>
        <v>0</v>
      </c>
      <c r="O259" s="335">
        <f ca="1">MAX(0,MIN($E259-SUM($E41:O41)+SUM($E151:O151),N259-O41+O151-'7. Consumption'!Q41))</f>
        <v>0</v>
      </c>
      <c r="P259" s="335">
        <f ca="1">MAX(0,MIN($E259-SUM($E41:P41)+SUM($E151:P151),O259-P41+P151-'7. Consumption'!R41))</f>
        <v>0</v>
      </c>
      <c r="Q259" s="335">
        <f ca="1">MAX(0,MIN($E259-SUM($E41:Q41)+SUM($E151:Q151),P259-Q41+Q151-'7. Consumption'!S41))</f>
        <v>0</v>
      </c>
      <c r="R259" s="335">
        <f ca="1">MAX(0,MIN($E259-SUM($E41:R41)+SUM($E151:R151),Q259-R41+R151-'7. Consumption'!T41))</f>
        <v>0</v>
      </c>
      <c r="S259" s="335">
        <f ca="1">MAX(0,MIN($E259-SUM($E41:S41)+SUM($E151:S151),R259-S41+S151-'7. Consumption'!U41))</f>
        <v>0</v>
      </c>
      <c r="T259" s="335">
        <f ca="1">MAX(0,MIN($E259-SUM($E41:T41)+SUM($E151:T151),S259-T41+T151-'7. Consumption'!V41))</f>
        <v>0</v>
      </c>
      <c r="U259" s="335">
        <f ca="1">MAX(0,MIN($E259-SUM($E41:U41)+SUM($E151:U151),T259-U41+U151-'7. Consumption'!W41))</f>
        <v>0</v>
      </c>
      <c r="V259" s="335">
        <f ca="1">MAX(0,MIN($E259-SUM($E41:V41)+SUM($E151:V151),U259-V41+V151-'7. Consumption'!X41))</f>
        <v>0</v>
      </c>
      <c r="W259" s="335">
        <f ca="1">MAX(0,MIN($E259-SUM($E41:W41)+SUM($E151:W151),V259-W41+W151-'7. Consumption'!Y41))</f>
        <v>0</v>
      </c>
      <c r="X259" s="335">
        <f ca="1">MAX(0,MIN($E259-SUM($E41:X41)+SUM($E151:X151),W259-X41+X151-'7. Consumption'!Z41))</f>
        <v>0</v>
      </c>
      <c r="Y259" s="335">
        <f ca="1">MAX(0,MIN($E259-SUM($E41:Y41)+SUM($E151:Y151),X259-Y41+Y151-'7. Consumption'!AA41))</f>
        <v>0</v>
      </c>
      <c r="Z259" s="335">
        <f ca="1">MAX(0,MIN($E259-SUM($E41:Z41)+SUM($E151:Z151),Y259-Z41+Z151-'7. Consumption'!AB41))</f>
        <v>0</v>
      </c>
      <c r="AA259" s="335">
        <f ca="1">MAX(0,MIN($E259-SUM($E41:AA41)+SUM($E151:AA151),Z259-AA41+AA151-'7. Consumption'!AC41))</f>
        <v>0</v>
      </c>
      <c r="AB259" s="335">
        <f ca="1">MAX(0,MIN($E259-SUM($E41:AB41)+SUM($E151:AB151),AA259-AB41+AB151-'7. Consumption'!AD41))</f>
        <v>0</v>
      </c>
      <c r="AC259" s="335">
        <f ca="1">MAX(0,MIN($E259-SUM($E41:AC41)+SUM($E151:AC151),AB259-AC41+AC151-'7. Consumption'!AE41))</f>
        <v>0</v>
      </c>
      <c r="AD259" s="335">
        <f ca="1">MAX(0,MIN($E259-SUM($E41:AD41)+SUM($E151:AD151),AC259-AD41+AD151-'7. Consumption'!AF41))</f>
        <v>0</v>
      </c>
      <c r="AE259" s="335">
        <f ca="1">MAX(0,MIN($E259-SUM($E41:AE41)+SUM($E151:AE151),AD259-AE41+AE151-'7. Consumption'!AG41))</f>
        <v>0</v>
      </c>
      <c r="AF259" s="335">
        <f ca="1">MAX(0,MIN($E259-SUM($E41:AF41)+SUM($E151:AF151),AE259-AF41+AF151-'7. Consumption'!AH41))</f>
        <v>0</v>
      </c>
      <c r="AG259" s="335">
        <f ca="1">MAX(0,MIN($E259-SUM($E41:AG41)+SUM($E151:AG151),AF259-AG41+AG151-'7. Consumption'!AI41))</f>
        <v>0</v>
      </c>
      <c r="AH259" s="335">
        <f ca="1">MAX(0,MIN($E259-SUM($E41:AH41)+SUM($E151:AH151),AG259-AH41+AH151-'7. Consumption'!AJ41))</f>
        <v>0</v>
      </c>
      <c r="AI259" s="335">
        <f ca="1">MAX(0,MIN($E259-SUM($E41:AI41)+SUM($E151:AI151),AH259-AI41+AI151-'7. Consumption'!AK41))</f>
        <v>0</v>
      </c>
      <c r="AJ259" s="335">
        <f ca="1">MAX(0,MIN($E259-SUM($E41:AJ41)+SUM($E151:AJ151),AI259-AJ41+AJ151-'7. Consumption'!AL41))</f>
        <v>0</v>
      </c>
      <c r="AK259" s="335">
        <f ca="1">MAX(0,MIN($E259-SUM($E41:AK41)+SUM($E151:AK151),AJ259-AK41+AK151-'7. Consumption'!AM41))</f>
        <v>0</v>
      </c>
      <c r="AL259" s="335">
        <f ca="1">MAX(0,MIN($E259-SUM($E41:AL41)+SUM($E151:AL151),AK259-AL41+AL151-'7. Consumption'!AN41))</f>
        <v>0</v>
      </c>
      <c r="AM259" s="335">
        <f ca="1">MAX(0,MIN($E259-SUM($E41:AM41)+SUM($E151:AM151),AL259-AM41+AM151-'7. Consumption'!AO41))</f>
        <v>0</v>
      </c>
      <c r="AN259" s="335">
        <f ca="1">MAX(0,MIN($E259-SUM($E41:AN41)+SUM($E151:AN151),AM259-AN41+AN151-'7. Consumption'!AP41))</f>
        <v>0</v>
      </c>
      <c r="AO259" s="335">
        <f ca="1">MAX(0,MIN($E259-SUM($E41:AO41)+SUM($E151:AO151),AN259-AO41+AO151-'7. Consumption'!AQ41))</f>
        <v>0</v>
      </c>
      <c r="AP259" s="332">
        <f t="shared" ca="1" si="15"/>
        <v>0</v>
      </c>
    </row>
    <row r="260" spans="2:42" x14ac:dyDescent="0.3">
      <c r="B260" s="257"/>
      <c r="C260" s="257" t="str">
        <f t="shared" si="16"/>
        <v>EFV 50 - tab</v>
      </c>
      <c r="E260" s="334">
        <f t="shared" si="17"/>
        <v>0</v>
      </c>
      <c r="F260" s="335">
        <f ca="1">MAX(0,MIN($E260-SUM($E42:F42)+SUM($E152:F152),E260-F42+F152-'7. Consumption'!H42))</f>
        <v>0</v>
      </c>
      <c r="G260" s="335">
        <f ca="1">MAX(0,MIN($E260-SUM($E42:G42)+SUM($E152:G152),F260-G42+G152-'7. Consumption'!I42))</f>
        <v>0</v>
      </c>
      <c r="H260" s="335">
        <f ca="1">MAX(0,MIN($E260-SUM($E42:H42)+SUM($E152:H152),G260-H42+H152-'7. Consumption'!J42))</f>
        <v>0</v>
      </c>
      <c r="I260" s="335">
        <f ca="1">MAX(0,MIN($E260-SUM($E42:I42)+SUM($E152:I152),H260-I42+I152-'7. Consumption'!K42))</f>
        <v>0</v>
      </c>
      <c r="J260" s="335">
        <f ca="1">MAX(0,MIN($E260-SUM($E42:J42)+SUM($E152:J152),I260-J42+J152-'7. Consumption'!L42))</f>
        <v>0</v>
      </c>
      <c r="K260" s="335">
        <f ca="1">MAX(0,MIN($E260-SUM($E42:K42)+SUM($E152:K152),J260-K42+K152-'7. Consumption'!M42))</f>
        <v>0</v>
      </c>
      <c r="L260" s="335">
        <f ca="1">MAX(0,MIN($E260-SUM($E42:L42)+SUM($E152:L152),K260-L42+L152-'7. Consumption'!N42))</f>
        <v>0</v>
      </c>
      <c r="M260" s="335">
        <f ca="1">MAX(0,MIN($E260-SUM($E42:M42)+SUM($E152:M152),L260-M42+M152-'7. Consumption'!O42))</f>
        <v>0</v>
      </c>
      <c r="N260" s="335">
        <f ca="1">MAX(0,MIN($E260-SUM($E42:N42)+SUM($E152:N152),M260-N42+N152-'7. Consumption'!P42))</f>
        <v>0</v>
      </c>
      <c r="O260" s="335">
        <f ca="1">MAX(0,MIN($E260-SUM($E42:O42)+SUM($E152:O152),N260-O42+O152-'7. Consumption'!Q42))</f>
        <v>0</v>
      </c>
      <c r="P260" s="335">
        <f ca="1">MAX(0,MIN($E260-SUM($E42:P42)+SUM($E152:P152),O260-P42+P152-'7. Consumption'!R42))</f>
        <v>0</v>
      </c>
      <c r="Q260" s="335">
        <f ca="1">MAX(0,MIN($E260-SUM($E42:Q42)+SUM($E152:Q152),P260-Q42+Q152-'7. Consumption'!S42))</f>
        <v>0</v>
      </c>
      <c r="R260" s="335">
        <f ca="1">MAX(0,MIN($E260-SUM($E42:R42)+SUM($E152:R152),Q260-R42+R152-'7. Consumption'!T42))</f>
        <v>0</v>
      </c>
      <c r="S260" s="335">
        <f ca="1">MAX(0,MIN($E260-SUM($E42:S42)+SUM($E152:S152),R260-S42+S152-'7. Consumption'!U42))</f>
        <v>0</v>
      </c>
      <c r="T260" s="335">
        <f ca="1">MAX(0,MIN($E260-SUM($E42:T42)+SUM($E152:T152),S260-T42+T152-'7. Consumption'!V42))</f>
        <v>0</v>
      </c>
      <c r="U260" s="335">
        <f ca="1">MAX(0,MIN($E260-SUM($E42:U42)+SUM($E152:U152),T260-U42+U152-'7. Consumption'!W42))</f>
        <v>0</v>
      </c>
      <c r="V260" s="335">
        <f ca="1">MAX(0,MIN($E260-SUM($E42:V42)+SUM($E152:V152),U260-V42+V152-'7. Consumption'!X42))</f>
        <v>0</v>
      </c>
      <c r="W260" s="335">
        <f ca="1">MAX(0,MIN($E260-SUM($E42:W42)+SUM($E152:W152),V260-W42+W152-'7. Consumption'!Y42))</f>
        <v>0</v>
      </c>
      <c r="X260" s="335">
        <f ca="1">MAX(0,MIN($E260-SUM($E42:X42)+SUM($E152:X152),W260-X42+X152-'7. Consumption'!Z42))</f>
        <v>0</v>
      </c>
      <c r="Y260" s="335">
        <f ca="1">MAX(0,MIN($E260-SUM($E42:Y42)+SUM($E152:Y152),X260-Y42+Y152-'7. Consumption'!AA42))</f>
        <v>0</v>
      </c>
      <c r="Z260" s="335">
        <f ca="1">MAX(0,MIN($E260-SUM($E42:Z42)+SUM($E152:Z152),Y260-Z42+Z152-'7. Consumption'!AB42))</f>
        <v>0</v>
      </c>
      <c r="AA260" s="335">
        <f ca="1">MAX(0,MIN($E260-SUM($E42:AA42)+SUM($E152:AA152),Z260-AA42+AA152-'7. Consumption'!AC42))</f>
        <v>0</v>
      </c>
      <c r="AB260" s="335">
        <f ca="1">MAX(0,MIN($E260-SUM($E42:AB42)+SUM($E152:AB152),AA260-AB42+AB152-'7. Consumption'!AD42))</f>
        <v>0</v>
      </c>
      <c r="AC260" s="335">
        <f ca="1">MAX(0,MIN($E260-SUM($E42:AC42)+SUM($E152:AC152),AB260-AC42+AC152-'7. Consumption'!AE42))</f>
        <v>0</v>
      </c>
      <c r="AD260" s="335">
        <f ca="1">MAX(0,MIN($E260-SUM($E42:AD42)+SUM($E152:AD152),AC260-AD42+AD152-'7. Consumption'!AF42))</f>
        <v>0</v>
      </c>
      <c r="AE260" s="335">
        <f ca="1">MAX(0,MIN($E260-SUM($E42:AE42)+SUM($E152:AE152),AD260-AE42+AE152-'7. Consumption'!AG42))</f>
        <v>0</v>
      </c>
      <c r="AF260" s="335">
        <f ca="1">MAX(0,MIN($E260-SUM($E42:AF42)+SUM($E152:AF152),AE260-AF42+AF152-'7. Consumption'!AH42))</f>
        <v>0</v>
      </c>
      <c r="AG260" s="335">
        <f ca="1">MAX(0,MIN($E260-SUM($E42:AG42)+SUM($E152:AG152),AF260-AG42+AG152-'7. Consumption'!AI42))</f>
        <v>0</v>
      </c>
      <c r="AH260" s="335">
        <f ca="1">MAX(0,MIN($E260-SUM($E42:AH42)+SUM($E152:AH152),AG260-AH42+AH152-'7. Consumption'!AJ42))</f>
        <v>0</v>
      </c>
      <c r="AI260" s="335">
        <f ca="1">MAX(0,MIN($E260-SUM($E42:AI42)+SUM($E152:AI152),AH260-AI42+AI152-'7. Consumption'!AK42))</f>
        <v>0</v>
      </c>
      <c r="AJ260" s="335">
        <f ca="1">MAX(0,MIN($E260-SUM($E42:AJ42)+SUM($E152:AJ152),AI260-AJ42+AJ152-'7. Consumption'!AL42))</f>
        <v>0</v>
      </c>
      <c r="AK260" s="335">
        <f ca="1">MAX(0,MIN($E260-SUM($E42:AK42)+SUM($E152:AK152),AJ260-AK42+AK152-'7. Consumption'!AM42))</f>
        <v>0</v>
      </c>
      <c r="AL260" s="335">
        <f ca="1">MAX(0,MIN($E260-SUM($E42:AL42)+SUM($E152:AL152),AK260-AL42+AL152-'7. Consumption'!AN42))</f>
        <v>0</v>
      </c>
      <c r="AM260" s="335">
        <f ca="1">MAX(0,MIN($E260-SUM($E42:AM42)+SUM($E152:AM152),AL260-AM42+AM152-'7. Consumption'!AO42))</f>
        <v>0</v>
      </c>
      <c r="AN260" s="335">
        <f ca="1">MAX(0,MIN($E260-SUM($E42:AN42)+SUM($E152:AN152),AM260-AN42+AN152-'7. Consumption'!AP42))</f>
        <v>0</v>
      </c>
      <c r="AO260" s="335">
        <f ca="1">MAX(0,MIN($E260-SUM($E42:AO42)+SUM($E152:AO152),AN260-AO42+AO152-'7. Consumption'!AQ42))</f>
        <v>0</v>
      </c>
      <c r="AP260" s="332">
        <f t="shared" ca="1" si="15"/>
        <v>0</v>
      </c>
    </row>
    <row r="261" spans="2:42" x14ac:dyDescent="0.3">
      <c r="B261" s="257"/>
      <c r="C261" s="257" t="str">
        <f t="shared" si="16"/>
        <v>EFV 600 - tab</v>
      </c>
      <c r="E261" s="334">
        <f t="shared" si="17"/>
        <v>0</v>
      </c>
      <c r="F261" s="335">
        <f ca="1">MAX(0,MIN($E261-SUM($E43:F43)+SUM($E153:F153),E261-F43+F153-'7. Consumption'!H43))</f>
        <v>0</v>
      </c>
      <c r="G261" s="335">
        <f ca="1">MAX(0,MIN($E261-SUM($E43:G43)+SUM($E153:G153),F261-G43+G153-'7. Consumption'!I43))</f>
        <v>0</v>
      </c>
      <c r="H261" s="335">
        <f ca="1">MAX(0,MIN($E261-SUM($E43:H43)+SUM($E153:H153),G261-H43+H153-'7. Consumption'!J43))</f>
        <v>0</v>
      </c>
      <c r="I261" s="335">
        <f ca="1">MAX(0,MIN($E261-SUM($E43:I43)+SUM($E153:I153),H261-I43+I153-'7. Consumption'!K43))</f>
        <v>0</v>
      </c>
      <c r="J261" s="335">
        <f ca="1">MAX(0,MIN($E261-SUM($E43:J43)+SUM($E153:J153),I261-J43+J153-'7. Consumption'!L43))</f>
        <v>0</v>
      </c>
      <c r="K261" s="335">
        <f ca="1">MAX(0,MIN($E261-SUM($E43:K43)+SUM($E153:K153),J261-K43+K153-'7. Consumption'!M43))</f>
        <v>0</v>
      </c>
      <c r="L261" s="335">
        <f ca="1">MAX(0,MIN($E261-SUM($E43:L43)+SUM($E153:L153),K261-L43+L153-'7. Consumption'!N43))</f>
        <v>0</v>
      </c>
      <c r="M261" s="335">
        <f ca="1">MAX(0,MIN($E261-SUM($E43:M43)+SUM($E153:M153),L261-M43+M153-'7. Consumption'!O43))</f>
        <v>0</v>
      </c>
      <c r="N261" s="335">
        <f ca="1">MAX(0,MIN($E261-SUM($E43:N43)+SUM($E153:N153),M261-N43+N153-'7. Consumption'!P43))</f>
        <v>0</v>
      </c>
      <c r="O261" s="335">
        <f ca="1">MAX(0,MIN($E261-SUM($E43:O43)+SUM($E153:O153),N261-O43+O153-'7. Consumption'!Q43))</f>
        <v>0</v>
      </c>
      <c r="P261" s="335">
        <f ca="1">MAX(0,MIN($E261-SUM($E43:P43)+SUM($E153:P153),O261-P43+P153-'7. Consumption'!R43))</f>
        <v>0</v>
      </c>
      <c r="Q261" s="335">
        <f ca="1">MAX(0,MIN($E261-SUM($E43:Q43)+SUM($E153:Q153),P261-Q43+Q153-'7. Consumption'!S43))</f>
        <v>0</v>
      </c>
      <c r="R261" s="335">
        <f ca="1">MAX(0,MIN($E261-SUM($E43:R43)+SUM($E153:R153),Q261-R43+R153-'7. Consumption'!T43))</f>
        <v>0</v>
      </c>
      <c r="S261" s="335">
        <f ca="1">MAX(0,MIN($E261-SUM($E43:S43)+SUM($E153:S153),R261-S43+S153-'7. Consumption'!U43))</f>
        <v>0</v>
      </c>
      <c r="T261" s="335">
        <f ca="1">MAX(0,MIN($E261-SUM($E43:T43)+SUM($E153:T153),S261-T43+T153-'7. Consumption'!V43))</f>
        <v>0</v>
      </c>
      <c r="U261" s="335">
        <f ca="1">MAX(0,MIN($E261-SUM($E43:U43)+SUM($E153:U153),T261-U43+U153-'7. Consumption'!W43))</f>
        <v>0</v>
      </c>
      <c r="V261" s="335">
        <f ca="1">MAX(0,MIN($E261-SUM($E43:V43)+SUM($E153:V153),U261-V43+V153-'7. Consumption'!X43))</f>
        <v>0</v>
      </c>
      <c r="W261" s="335">
        <f ca="1">MAX(0,MIN($E261-SUM($E43:W43)+SUM($E153:W153),V261-W43+W153-'7. Consumption'!Y43))</f>
        <v>0</v>
      </c>
      <c r="X261" s="335">
        <f ca="1">MAX(0,MIN($E261-SUM($E43:X43)+SUM($E153:X153),W261-X43+X153-'7. Consumption'!Z43))</f>
        <v>0</v>
      </c>
      <c r="Y261" s="335">
        <f ca="1">MAX(0,MIN($E261-SUM($E43:Y43)+SUM($E153:Y153),X261-Y43+Y153-'7. Consumption'!AA43))</f>
        <v>0</v>
      </c>
      <c r="Z261" s="335">
        <f ca="1">MAX(0,MIN($E261-SUM($E43:Z43)+SUM($E153:Z153),Y261-Z43+Z153-'7. Consumption'!AB43))</f>
        <v>0</v>
      </c>
      <c r="AA261" s="335">
        <f ca="1">MAX(0,MIN($E261-SUM($E43:AA43)+SUM($E153:AA153),Z261-AA43+AA153-'7. Consumption'!AC43))</f>
        <v>0</v>
      </c>
      <c r="AB261" s="335">
        <f ca="1">MAX(0,MIN($E261-SUM($E43:AB43)+SUM($E153:AB153),AA261-AB43+AB153-'7. Consumption'!AD43))</f>
        <v>0</v>
      </c>
      <c r="AC261" s="335">
        <f ca="1">MAX(0,MIN($E261-SUM($E43:AC43)+SUM($E153:AC153),AB261-AC43+AC153-'7. Consumption'!AE43))</f>
        <v>0</v>
      </c>
      <c r="AD261" s="335">
        <f ca="1">MAX(0,MIN($E261-SUM($E43:AD43)+SUM($E153:AD153),AC261-AD43+AD153-'7. Consumption'!AF43))</f>
        <v>0</v>
      </c>
      <c r="AE261" s="335">
        <f ca="1">MAX(0,MIN($E261-SUM($E43:AE43)+SUM($E153:AE153),AD261-AE43+AE153-'7. Consumption'!AG43))</f>
        <v>0</v>
      </c>
      <c r="AF261" s="335">
        <f ca="1">MAX(0,MIN($E261-SUM($E43:AF43)+SUM($E153:AF153),AE261-AF43+AF153-'7. Consumption'!AH43))</f>
        <v>0</v>
      </c>
      <c r="AG261" s="335">
        <f ca="1">MAX(0,MIN($E261-SUM($E43:AG43)+SUM($E153:AG153),AF261-AG43+AG153-'7. Consumption'!AI43))</f>
        <v>0</v>
      </c>
      <c r="AH261" s="335">
        <f ca="1">MAX(0,MIN($E261-SUM($E43:AH43)+SUM($E153:AH153),AG261-AH43+AH153-'7. Consumption'!AJ43))</f>
        <v>0</v>
      </c>
      <c r="AI261" s="335">
        <f ca="1">MAX(0,MIN($E261-SUM($E43:AI43)+SUM($E153:AI153),AH261-AI43+AI153-'7. Consumption'!AK43))</f>
        <v>0</v>
      </c>
      <c r="AJ261" s="335">
        <f ca="1">MAX(0,MIN($E261-SUM($E43:AJ43)+SUM($E153:AJ153),AI261-AJ43+AJ153-'7. Consumption'!AL43))</f>
        <v>0</v>
      </c>
      <c r="AK261" s="335">
        <f ca="1">MAX(0,MIN($E261-SUM($E43:AK43)+SUM($E153:AK153),AJ261-AK43+AK153-'7. Consumption'!AM43))</f>
        <v>0</v>
      </c>
      <c r="AL261" s="335">
        <f ca="1">MAX(0,MIN($E261-SUM($E43:AL43)+SUM($E153:AL153),AK261-AL43+AL153-'7. Consumption'!AN43))</f>
        <v>0</v>
      </c>
      <c r="AM261" s="335">
        <f ca="1">MAX(0,MIN($E261-SUM($E43:AM43)+SUM($E153:AM153),AL261-AM43+AM153-'7. Consumption'!AO43))</f>
        <v>0</v>
      </c>
      <c r="AN261" s="335">
        <f ca="1">MAX(0,MIN($E261-SUM($E43:AN43)+SUM($E153:AN153),AM261-AN43+AN153-'7. Consumption'!AP43))</f>
        <v>0</v>
      </c>
      <c r="AO261" s="335">
        <f ca="1">MAX(0,MIN($E261-SUM($E43:AO43)+SUM($E153:AO153),AN261-AO43+AO153-'7. Consumption'!AQ43))</f>
        <v>0</v>
      </c>
      <c r="AP261" s="332">
        <f t="shared" ca="1" si="15"/>
        <v>0</v>
      </c>
    </row>
    <row r="262" spans="2:42" x14ac:dyDescent="0.3">
      <c r="B262" s="257"/>
      <c r="C262" s="257" t="str">
        <f t="shared" si="16"/>
        <v>ETV 100 - tab</v>
      </c>
      <c r="E262" s="334">
        <f t="shared" si="17"/>
        <v>0</v>
      </c>
      <c r="F262" s="335">
        <f ca="1">MAX(0,MIN($E262-SUM($E44:F44)+SUM($E154:F154),E262-F44+F154-'7. Consumption'!H44))</f>
        <v>0</v>
      </c>
      <c r="G262" s="335">
        <f ca="1">MAX(0,MIN($E262-SUM($E44:G44)+SUM($E154:G154),F262-G44+G154-'7. Consumption'!I44))</f>
        <v>0</v>
      </c>
      <c r="H262" s="335">
        <f ca="1">MAX(0,MIN($E262-SUM($E44:H44)+SUM($E154:H154),G262-H44+H154-'7. Consumption'!J44))</f>
        <v>0</v>
      </c>
      <c r="I262" s="335">
        <f ca="1">MAX(0,MIN($E262-SUM($E44:I44)+SUM($E154:I154),H262-I44+I154-'7. Consumption'!K44))</f>
        <v>0</v>
      </c>
      <c r="J262" s="335">
        <f ca="1">MAX(0,MIN($E262-SUM($E44:J44)+SUM($E154:J154),I262-J44+J154-'7. Consumption'!L44))</f>
        <v>0</v>
      </c>
      <c r="K262" s="335">
        <f ca="1">MAX(0,MIN($E262-SUM($E44:K44)+SUM($E154:K154),J262-K44+K154-'7. Consumption'!M44))</f>
        <v>0</v>
      </c>
      <c r="L262" s="335">
        <f ca="1">MAX(0,MIN($E262-SUM($E44:L44)+SUM($E154:L154),K262-L44+L154-'7. Consumption'!N44))</f>
        <v>0</v>
      </c>
      <c r="M262" s="335">
        <f ca="1">MAX(0,MIN($E262-SUM($E44:M44)+SUM($E154:M154),L262-M44+M154-'7. Consumption'!O44))</f>
        <v>0</v>
      </c>
      <c r="N262" s="335">
        <f ca="1">MAX(0,MIN($E262-SUM($E44:N44)+SUM($E154:N154),M262-N44+N154-'7. Consumption'!P44))</f>
        <v>0</v>
      </c>
      <c r="O262" s="335">
        <f ca="1">MAX(0,MIN($E262-SUM($E44:O44)+SUM($E154:O154),N262-O44+O154-'7. Consumption'!Q44))</f>
        <v>0</v>
      </c>
      <c r="P262" s="335">
        <f ca="1">MAX(0,MIN($E262-SUM($E44:P44)+SUM($E154:P154),O262-P44+P154-'7. Consumption'!R44))</f>
        <v>0</v>
      </c>
      <c r="Q262" s="335">
        <f ca="1">MAX(0,MIN($E262-SUM($E44:Q44)+SUM($E154:Q154),P262-Q44+Q154-'7. Consumption'!S44))</f>
        <v>0</v>
      </c>
      <c r="R262" s="335">
        <f ca="1">MAX(0,MIN($E262-SUM($E44:R44)+SUM($E154:R154),Q262-R44+R154-'7. Consumption'!T44))</f>
        <v>0</v>
      </c>
      <c r="S262" s="335">
        <f ca="1">MAX(0,MIN($E262-SUM($E44:S44)+SUM($E154:S154),R262-S44+S154-'7. Consumption'!U44))</f>
        <v>0</v>
      </c>
      <c r="T262" s="335">
        <f ca="1">MAX(0,MIN($E262-SUM($E44:T44)+SUM($E154:T154),S262-T44+T154-'7. Consumption'!V44))</f>
        <v>0</v>
      </c>
      <c r="U262" s="335">
        <f ca="1">MAX(0,MIN($E262-SUM($E44:U44)+SUM($E154:U154),T262-U44+U154-'7. Consumption'!W44))</f>
        <v>0</v>
      </c>
      <c r="V262" s="335">
        <f ca="1">MAX(0,MIN($E262-SUM($E44:V44)+SUM($E154:V154),U262-V44+V154-'7. Consumption'!X44))</f>
        <v>0</v>
      </c>
      <c r="W262" s="335">
        <f ca="1">MAX(0,MIN($E262-SUM($E44:W44)+SUM($E154:W154),V262-W44+W154-'7. Consumption'!Y44))</f>
        <v>0</v>
      </c>
      <c r="X262" s="335">
        <f ca="1">MAX(0,MIN($E262-SUM($E44:X44)+SUM($E154:X154),W262-X44+X154-'7. Consumption'!Z44))</f>
        <v>0</v>
      </c>
      <c r="Y262" s="335">
        <f ca="1">MAX(0,MIN($E262-SUM($E44:Y44)+SUM($E154:Y154),X262-Y44+Y154-'7. Consumption'!AA44))</f>
        <v>0</v>
      </c>
      <c r="Z262" s="335">
        <f ca="1">MAX(0,MIN($E262-SUM($E44:Z44)+SUM($E154:Z154),Y262-Z44+Z154-'7. Consumption'!AB44))</f>
        <v>0</v>
      </c>
      <c r="AA262" s="335">
        <f ca="1">MAX(0,MIN($E262-SUM($E44:AA44)+SUM($E154:AA154),Z262-AA44+AA154-'7. Consumption'!AC44))</f>
        <v>0</v>
      </c>
      <c r="AB262" s="335">
        <f ca="1">MAX(0,MIN($E262-SUM($E44:AB44)+SUM($E154:AB154),AA262-AB44+AB154-'7. Consumption'!AD44))</f>
        <v>0</v>
      </c>
      <c r="AC262" s="335">
        <f ca="1">MAX(0,MIN($E262-SUM($E44:AC44)+SUM($E154:AC154),AB262-AC44+AC154-'7. Consumption'!AE44))</f>
        <v>0</v>
      </c>
      <c r="AD262" s="335">
        <f ca="1">MAX(0,MIN($E262-SUM($E44:AD44)+SUM($E154:AD154),AC262-AD44+AD154-'7. Consumption'!AF44))</f>
        <v>0</v>
      </c>
      <c r="AE262" s="335">
        <f ca="1">MAX(0,MIN($E262-SUM($E44:AE44)+SUM($E154:AE154),AD262-AE44+AE154-'7. Consumption'!AG44))</f>
        <v>0</v>
      </c>
      <c r="AF262" s="335">
        <f ca="1">MAX(0,MIN($E262-SUM($E44:AF44)+SUM($E154:AF154),AE262-AF44+AF154-'7. Consumption'!AH44))</f>
        <v>0</v>
      </c>
      <c r="AG262" s="335">
        <f ca="1">MAX(0,MIN($E262-SUM($E44:AG44)+SUM($E154:AG154),AF262-AG44+AG154-'7. Consumption'!AI44))</f>
        <v>0</v>
      </c>
      <c r="AH262" s="335">
        <f ca="1">MAX(0,MIN($E262-SUM($E44:AH44)+SUM($E154:AH154),AG262-AH44+AH154-'7. Consumption'!AJ44))</f>
        <v>0</v>
      </c>
      <c r="AI262" s="335">
        <f ca="1">MAX(0,MIN($E262-SUM($E44:AI44)+SUM($E154:AI154),AH262-AI44+AI154-'7. Consumption'!AK44))</f>
        <v>0</v>
      </c>
      <c r="AJ262" s="335">
        <f ca="1">MAX(0,MIN($E262-SUM($E44:AJ44)+SUM($E154:AJ154),AI262-AJ44+AJ154-'7. Consumption'!AL44))</f>
        <v>0</v>
      </c>
      <c r="AK262" s="335">
        <f ca="1">MAX(0,MIN($E262-SUM($E44:AK44)+SUM($E154:AK154),AJ262-AK44+AK154-'7. Consumption'!AM44))</f>
        <v>0</v>
      </c>
      <c r="AL262" s="335">
        <f ca="1">MAX(0,MIN($E262-SUM($E44:AL44)+SUM($E154:AL154),AK262-AL44+AL154-'7. Consumption'!AN44))</f>
        <v>0</v>
      </c>
      <c r="AM262" s="335">
        <f ca="1">MAX(0,MIN($E262-SUM($E44:AM44)+SUM($E154:AM154),AL262-AM44+AM154-'7. Consumption'!AO44))</f>
        <v>0</v>
      </c>
      <c r="AN262" s="335">
        <f ca="1">MAX(0,MIN($E262-SUM($E44:AN44)+SUM($E154:AN154),AM262-AN44+AN154-'7. Consumption'!AP44))</f>
        <v>0</v>
      </c>
      <c r="AO262" s="335">
        <f ca="1">MAX(0,MIN($E262-SUM($E44:AO44)+SUM($E154:AO154),AN262-AO44+AO154-'7. Consumption'!AQ44))</f>
        <v>0</v>
      </c>
      <c r="AP262" s="332">
        <f t="shared" ca="1" si="15"/>
        <v>0</v>
      </c>
    </row>
    <row r="263" spans="2:42" x14ac:dyDescent="0.3">
      <c r="B263" s="257"/>
      <c r="C263" s="257" t="str">
        <f t="shared" si="16"/>
        <v>FTC 200 - caps</v>
      </c>
      <c r="E263" s="334">
        <f t="shared" si="17"/>
        <v>0</v>
      </c>
      <c r="F263" s="335">
        <f ca="1">MAX(0,MIN($E263-SUM($E45:F45)+SUM($E155:F155),E263-F45+F155-'7. Consumption'!H45))</f>
        <v>0</v>
      </c>
      <c r="G263" s="335">
        <f ca="1">MAX(0,MIN($E263-SUM($E45:G45)+SUM($E155:G155),F263-G45+G155-'7. Consumption'!I45))</f>
        <v>0</v>
      </c>
      <c r="H263" s="335">
        <f ca="1">MAX(0,MIN($E263-SUM($E45:H45)+SUM($E155:H155),G263-H45+H155-'7. Consumption'!J45))</f>
        <v>0</v>
      </c>
      <c r="I263" s="335">
        <f ca="1">MAX(0,MIN($E263-SUM($E45:I45)+SUM($E155:I155),H263-I45+I155-'7. Consumption'!K45))</f>
        <v>0</v>
      </c>
      <c r="J263" s="335">
        <f ca="1">MAX(0,MIN($E263-SUM($E45:J45)+SUM($E155:J155),I263-J45+J155-'7. Consumption'!L45))</f>
        <v>0</v>
      </c>
      <c r="K263" s="335">
        <f ca="1">MAX(0,MIN($E263-SUM($E45:K45)+SUM($E155:K155),J263-K45+K155-'7. Consumption'!M45))</f>
        <v>0</v>
      </c>
      <c r="L263" s="335">
        <f ca="1">MAX(0,MIN($E263-SUM($E45:L45)+SUM($E155:L155),K263-L45+L155-'7. Consumption'!N45))</f>
        <v>0</v>
      </c>
      <c r="M263" s="335">
        <f ca="1">MAX(0,MIN($E263-SUM($E45:M45)+SUM($E155:M155),L263-M45+M155-'7. Consumption'!O45))</f>
        <v>0</v>
      </c>
      <c r="N263" s="335">
        <f ca="1">MAX(0,MIN($E263-SUM($E45:N45)+SUM($E155:N155),M263-N45+N155-'7. Consumption'!P45))</f>
        <v>0</v>
      </c>
      <c r="O263" s="335">
        <f ca="1">MAX(0,MIN($E263-SUM($E45:O45)+SUM($E155:O155),N263-O45+O155-'7. Consumption'!Q45))</f>
        <v>0</v>
      </c>
      <c r="P263" s="335">
        <f ca="1">MAX(0,MIN($E263-SUM($E45:P45)+SUM($E155:P155),O263-P45+P155-'7. Consumption'!R45))</f>
        <v>0</v>
      </c>
      <c r="Q263" s="335">
        <f ca="1">MAX(0,MIN($E263-SUM($E45:Q45)+SUM($E155:Q155),P263-Q45+Q155-'7. Consumption'!S45))</f>
        <v>0</v>
      </c>
      <c r="R263" s="335">
        <f ca="1">MAX(0,MIN($E263-SUM($E45:R45)+SUM($E155:R155),Q263-R45+R155-'7. Consumption'!T45))</f>
        <v>0</v>
      </c>
      <c r="S263" s="335">
        <f ca="1">MAX(0,MIN($E263-SUM($E45:S45)+SUM($E155:S155),R263-S45+S155-'7. Consumption'!U45))</f>
        <v>0</v>
      </c>
      <c r="T263" s="335">
        <f ca="1">MAX(0,MIN($E263-SUM($E45:T45)+SUM($E155:T155),S263-T45+T155-'7. Consumption'!V45))</f>
        <v>0</v>
      </c>
      <c r="U263" s="335">
        <f ca="1">MAX(0,MIN($E263-SUM($E45:U45)+SUM($E155:U155),T263-U45+U155-'7. Consumption'!W45))</f>
        <v>0</v>
      </c>
      <c r="V263" s="335">
        <f ca="1">MAX(0,MIN($E263-SUM($E45:V45)+SUM($E155:V155),U263-V45+V155-'7. Consumption'!X45))</f>
        <v>0</v>
      </c>
      <c r="W263" s="335">
        <f ca="1">MAX(0,MIN($E263-SUM($E45:W45)+SUM($E155:W155),V263-W45+W155-'7. Consumption'!Y45))</f>
        <v>0</v>
      </c>
      <c r="X263" s="335">
        <f ca="1">MAX(0,MIN($E263-SUM($E45:X45)+SUM($E155:X155),W263-X45+X155-'7. Consumption'!Z45))</f>
        <v>0</v>
      </c>
      <c r="Y263" s="335">
        <f ca="1">MAX(0,MIN($E263-SUM($E45:Y45)+SUM($E155:Y155),X263-Y45+Y155-'7. Consumption'!AA45))</f>
        <v>0</v>
      </c>
      <c r="Z263" s="335">
        <f ca="1">MAX(0,MIN($E263-SUM($E45:Z45)+SUM($E155:Z155),Y263-Z45+Z155-'7. Consumption'!AB45))</f>
        <v>0</v>
      </c>
      <c r="AA263" s="335">
        <f ca="1">MAX(0,MIN($E263-SUM($E45:AA45)+SUM($E155:AA155),Z263-AA45+AA155-'7. Consumption'!AC45))</f>
        <v>0</v>
      </c>
      <c r="AB263" s="335">
        <f ca="1">MAX(0,MIN($E263-SUM($E45:AB45)+SUM($E155:AB155),AA263-AB45+AB155-'7. Consumption'!AD45))</f>
        <v>0</v>
      </c>
      <c r="AC263" s="335">
        <f ca="1">MAX(0,MIN($E263-SUM($E45:AC45)+SUM($E155:AC155),AB263-AC45+AC155-'7. Consumption'!AE45))</f>
        <v>0</v>
      </c>
      <c r="AD263" s="335">
        <f ca="1">MAX(0,MIN($E263-SUM($E45:AD45)+SUM($E155:AD155),AC263-AD45+AD155-'7. Consumption'!AF45))</f>
        <v>0</v>
      </c>
      <c r="AE263" s="335">
        <f ca="1">MAX(0,MIN($E263-SUM($E45:AE45)+SUM($E155:AE155),AD263-AE45+AE155-'7. Consumption'!AG45))</f>
        <v>0</v>
      </c>
      <c r="AF263" s="335">
        <f ca="1">MAX(0,MIN($E263-SUM($E45:AF45)+SUM($E155:AF155),AE263-AF45+AF155-'7. Consumption'!AH45))</f>
        <v>0</v>
      </c>
      <c r="AG263" s="335">
        <f ca="1">MAX(0,MIN($E263-SUM($E45:AG45)+SUM($E155:AG155),AF263-AG45+AG155-'7. Consumption'!AI45))</f>
        <v>0</v>
      </c>
      <c r="AH263" s="335">
        <f ca="1">MAX(0,MIN($E263-SUM($E45:AH45)+SUM($E155:AH155),AG263-AH45+AH155-'7. Consumption'!AJ45))</f>
        <v>0</v>
      </c>
      <c r="AI263" s="335">
        <f ca="1">MAX(0,MIN($E263-SUM($E45:AI45)+SUM($E155:AI155),AH263-AI45+AI155-'7. Consumption'!AK45))</f>
        <v>0</v>
      </c>
      <c r="AJ263" s="335">
        <f ca="1">MAX(0,MIN($E263-SUM($E45:AJ45)+SUM($E155:AJ155),AI263-AJ45+AJ155-'7. Consumption'!AL45))</f>
        <v>0</v>
      </c>
      <c r="AK263" s="335">
        <f ca="1">MAX(0,MIN($E263-SUM($E45:AK45)+SUM($E155:AK155),AJ263-AK45+AK155-'7. Consumption'!AM45))</f>
        <v>0</v>
      </c>
      <c r="AL263" s="335">
        <f ca="1">MAX(0,MIN($E263-SUM($E45:AL45)+SUM($E155:AL155),AK263-AL45+AL155-'7. Consumption'!AN45))</f>
        <v>0</v>
      </c>
      <c r="AM263" s="335">
        <f ca="1">MAX(0,MIN($E263-SUM($E45:AM45)+SUM($E155:AM155),AL263-AM45+AM155-'7. Consumption'!AO45))</f>
        <v>0</v>
      </c>
      <c r="AN263" s="335">
        <f ca="1">MAX(0,MIN($E263-SUM($E45:AN45)+SUM($E155:AN155),AM263-AN45+AN155-'7. Consumption'!AP45))</f>
        <v>0</v>
      </c>
      <c r="AO263" s="335">
        <f ca="1">MAX(0,MIN($E263-SUM($E45:AO45)+SUM($E155:AO155),AN263-AO45+AO155-'7. Consumption'!AQ45))</f>
        <v>0</v>
      </c>
      <c r="AP263" s="332">
        <f t="shared" ca="1" si="15"/>
        <v>0</v>
      </c>
    </row>
    <row r="264" spans="2:42" x14ac:dyDescent="0.3">
      <c r="B264" s="257"/>
      <c r="C264" s="257" t="str">
        <f t="shared" si="16"/>
        <v>LPV/r 0 - susp</v>
      </c>
      <c r="E264" s="334">
        <f t="shared" si="17"/>
        <v>0</v>
      </c>
      <c r="F264" s="335">
        <f ca="1">MAX(0,MIN($E264-SUM($E46:F46)+SUM($E156:F156),E264-F46+F156-'7. Consumption'!H46))</f>
        <v>0</v>
      </c>
      <c r="G264" s="335">
        <f ca="1">MAX(0,MIN($E264-SUM($E46:G46)+SUM($E156:G156),F264-G46+G156-'7. Consumption'!I46))</f>
        <v>0</v>
      </c>
      <c r="H264" s="335">
        <f ca="1">MAX(0,MIN($E264-SUM($E46:H46)+SUM($E156:H156),G264-H46+H156-'7. Consumption'!J46))</f>
        <v>0</v>
      </c>
      <c r="I264" s="335">
        <f ca="1">MAX(0,MIN($E264-SUM($E46:I46)+SUM($E156:I156),H264-I46+I156-'7. Consumption'!K46))</f>
        <v>0</v>
      </c>
      <c r="J264" s="335">
        <f ca="1">MAX(0,MIN($E264-SUM($E46:J46)+SUM($E156:J156),I264-J46+J156-'7. Consumption'!L46))</f>
        <v>0</v>
      </c>
      <c r="K264" s="335">
        <f ca="1">MAX(0,MIN($E264-SUM($E46:K46)+SUM($E156:K156),J264-K46+K156-'7. Consumption'!M46))</f>
        <v>0</v>
      </c>
      <c r="L264" s="335">
        <f ca="1">MAX(0,MIN($E264-SUM($E46:L46)+SUM($E156:L156),K264-L46+L156-'7. Consumption'!N46))</f>
        <v>0</v>
      </c>
      <c r="M264" s="335">
        <f ca="1">MAX(0,MIN($E264-SUM($E46:M46)+SUM($E156:M156),L264-M46+M156-'7. Consumption'!O46))</f>
        <v>0</v>
      </c>
      <c r="N264" s="335">
        <f ca="1">MAX(0,MIN($E264-SUM($E46:N46)+SUM($E156:N156),M264-N46+N156-'7. Consumption'!P46))</f>
        <v>0</v>
      </c>
      <c r="O264" s="335">
        <f ca="1">MAX(0,MIN($E264-SUM($E46:O46)+SUM($E156:O156),N264-O46+O156-'7. Consumption'!Q46))</f>
        <v>0</v>
      </c>
      <c r="P264" s="335">
        <f ca="1">MAX(0,MIN($E264-SUM($E46:P46)+SUM($E156:P156),O264-P46+P156-'7. Consumption'!R46))</f>
        <v>0</v>
      </c>
      <c r="Q264" s="335">
        <f ca="1">MAX(0,MIN($E264-SUM($E46:Q46)+SUM($E156:Q156),P264-Q46+Q156-'7. Consumption'!S46))</f>
        <v>0</v>
      </c>
      <c r="R264" s="335">
        <f ca="1">MAX(0,MIN($E264-SUM($E46:R46)+SUM($E156:R156),Q264-R46+R156-'7. Consumption'!T46))</f>
        <v>0</v>
      </c>
      <c r="S264" s="335">
        <f ca="1">MAX(0,MIN($E264-SUM($E46:S46)+SUM($E156:S156),R264-S46+S156-'7. Consumption'!U46))</f>
        <v>0</v>
      </c>
      <c r="T264" s="335">
        <f ca="1">MAX(0,MIN($E264-SUM($E46:T46)+SUM($E156:T156),S264-T46+T156-'7. Consumption'!V46))</f>
        <v>0</v>
      </c>
      <c r="U264" s="335">
        <f ca="1">MAX(0,MIN($E264-SUM($E46:U46)+SUM($E156:U156),T264-U46+U156-'7. Consumption'!W46))</f>
        <v>0</v>
      </c>
      <c r="V264" s="335">
        <f ca="1">MAX(0,MIN($E264-SUM($E46:V46)+SUM($E156:V156),U264-V46+V156-'7. Consumption'!X46))</f>
        <v>0</v>
      </c>
      <c r="W264" s="335">
        <f ca="1">MAX(0,MIN($E264-SUM($E46:W46)+SUM($E156:W156),V264-W46+W156-'7. Consumption'!Y46))</f>
        <v>0</v>
      </c>
      <c r="X264" s="335">
        <f ca="1">MAX(0,MIN($E264-SUM($E46:X46)+SUM($E156:X156),W264-X46+X156-'7. Consumption'!Z46))</f>
        <v>0</v>
      </c>
      <c r="Y264" s="335">
        <f ca="1">MAX(0,MIN($E264-SUM($E46:Y46)+SUM($E156:Y156),X264-Y46+Y156-'7. Consumption'!AA46))</f>
        <v>0</v>
      </c>
      <c r="Z264" s="335">
        <f ca="1">MAX(0,MIN($E264-SUM($E46:Z46)+SUM($E156:Z156),Y264-Z46+Z156-'7. Consumption'!AB46))</f>
        <v>0</v>
      </c>
      <c r="AA264" s="335">
        <f ca="1">MAX(0,MIN($E264-SUM($E46:AA46)+SUM($E156:AA156),Z264-AA46+AA156-'7. Consumption'!AC46))</f>
        <v>0</v>
      </c>
      <c r="AB264" s="335">
        <f ca="1">MAX(0,MIN($E264-SUM($E46:AB46)+SUM($E156:AB156),AA264-AB46+AB156-'7. Consumption'!AD46))</f>
        <v>0</v>
      </c>
      <c r="AC264" s="335">
        <f ca="1">MAX(0,MIN($E264-SUM($E46:AC46)+SUM($E156:AC156),AB264-AC46+AC156-'7. Consumption'!AE46))</f>
        <v>0</v>
      </c>
      <c r="AD264" s="335">
        <f ca="1">MAX(0,MIN($E264-SUM($E46:AD46)+SUM($E156:AD156),AC264-AD46+AD156-'7. Consumption'!AF46))</f>
        <v>0</v>
      </c>
      <c r="AE264" s="335">
        <f ca="1">MAX(0,MIN($E264-SUM($E46:AE46)+SUM($E156:AE156),AD264-AE46+AE156-'7. Consumption'!AG46))</f>
        <v>0</v>
      </c>
      <c r="AF264" s="335">
        <f ca="1">MAX(0,MIN($E264-SUM($E46:AF46)+SUM($E156:AF156),AE264-AF46+AF156-'7. Consumption'!AH46))</f>
        <v>0</v>
      </c>
      <c r="AG264" s="335">
        <f ca="1">MAX(0,MIN($E264-SUM($E46:AG46)+SUM($E156:AG156),AF264-AG46+AG156-'7. Consumption'!AI46))</f>
        <v>0</v>
      </c>
      <c r="AH264" s="335">
        <f ca="1">MAX(0,MIN($E264-SUM($E46:AH46)+SUM($E156:AH156),AG264-AH46+AH156-'7. Consumption'!AJ46))</f>
        <v>0</v>
      </c>
      <c r="AI264" s="335">
        <f ca="1">MAX(0,MIN($E264-SUM($E46:AI46)+SUM($E156:AI156),AH264-AI46+AI156-'7. Consumption'!AK46))</f>
        <v>0</v>
      </c>
      <c r="AJ264" s="335">
        <f ca="1">MAX(0,MIN($E264-SUM($E46:AJ46)+SUM($E156:AJ156),AI264-AJ46+AJ156-'7. Consumption'!AL46))</f>
        <v>0</v>
      </c>
      <c r="AK264" s="335">
        <f ca="1">MAX(0,MIN($E264-SUM($E46:AK46)+SUM($E156:AK156),AJ264-AK46+AK156-'7. Consumption'!AM46))</f>
        <v>0</v>
      </c>
      <c r="AL264" s="335">
        <f ca="1">MAX(0,MIN($E264-SUM($E46:AL46)+SUM($E156:AL156),AK264-AL46+AL156-'7. Consumption'!AN46))</f>
        <v>0</v>
      </c>
      <c r="AM264" s="335">
        <f ca="1">MAX(0,MIN($E264-SUM($E46:AM46)+SUM($E156:AM156),AL264-AM46+AM156-'7. Consumption'!AO46))</f>
        <v>0</v>
      </c>
      <c r="AN264" s="335">
        <f ca="1">MAX(0,MIN($E264-SUM($E46:AN46)+SUM($E156:AN156),AM264-AN46+AN156-'7. Consumption'!AP46))</f>
        <v>0</v>
      </c>
      <c r="AO264" s="335">
        <f ca="1">MAX(0,MIN($E264-SUM($E46:AO46)+SUM($E156:AO156),AN264-AO46+AO156-'7. Consumption'!AQ46))</f>
        <v>0</v>
      </c>
      <c r="AP264" s="332">
        <f t="shared" ca="1" si="15"/>
        <v>0</v>
      </c>
    </row>
    <row r="265" spans="2:42" x14ac:dyDescent="0.3">
      <c r="B265" s="257"/>
      <c r="C265" s="257" t="str">
        <f t="shared" si="16"/>
        <v>LPV/r 100/25 - tab - heat stable</v>
      </c>
      <c r="E265" s="334">
        <f t="shared" si="17"/>
        <v>0</v>
      </c>
      <c r="F265" s="335">
        <f ca="1">MAX(0,MIN($E265-SUM($E47:F47)+SUM($E157:F157),E265-F47+F157-'7. Consumption'!H47))</f>
        <v>0</v>
      </c>
      <c r="G265" s="335">
        <f ca="1">MAX(0,MIN($E265-SUM($E47:G47)+SUM($E157:G157),F265-G47+G157-'7. Consumption'!I47))</f>
        <v>0</v>
      </c>
      <c r="H265" s="335">
        <f ca="1">MAX(0,MIN($E265-SUM($E47:H47)+SUM($E157:H157),G265-H47+H157-'7. Consumption'!J47))</f>
        <v>0</v>
      </c>
      <c r="I265" s="335">
        <f ca="1">MAX(0,MIN($E265-SUM($E47:I47)+SUM($E157:I157),H265-I47+I157-'7. Consumption'!K47))</f>
        <v>0</v>
      </c>
      <c r="J265" s="335">
        <f ca="1">MAX(0,MIN($E265-SUM($E47:J47)+SUM($E157:J157),I265-J47+J157-'7. Consumption'!L47))</f>
        <v>0</v>
      </c>
      <c r="K265" s="335">
        <f ca="1">MAX(0,MIN($E265-SUM($E47:K47)+SUM($E157:K157),J265-K47+K157-'7. Consumption'!M47))</f>
        <v>0</v>
      </c>
      <c r="L265" s="335">
        <f ca="1">MAX(0,MIN($E265-SUM($E47:L47)+SUM($E157:L157),K265-L47+L157-'7. Consumption'!N47))</f>
        <v>0</v>
      </c>
      <c r="M265" s="335">
        <f ca="1">MAX(0,MIN($E265-SUM($E47:M47)+SUM($E157:M157),L265-M47+M157-'7. Consumption'!O47))</f>
        <v>0</v>
      </c>
      <c r="N265" s="335">
        <f ca="1">MAX(0,MIN($E265-SUM($E47:N47)+SUM($E157:N157),M265-N47+N157-'7. Consumption'!P47))</f>
        <v>0</v>
      </c>
      <c r="O265" s="335">
        <f ca="1">MAX(0,MIN($E265-SUM($E47:O47)+SUM($E157:O157),N265-O47+O157-'7. Consumption'!Q47))</f>
        <v>0</v>
      </c>
      <c r="P265" s="335">
        <f ca="1">MAX(0,MIN($E265-SUM($E47:P47)+SUM($E157:P157),O265-P47+P157-'7. Consumption'!R47))</f>
        <v>0</v>
      </c>
      <c r="Q265" s="335">
        <f ca="1">MAX(0,MIN($E265-SUM($E47:Q47)+SUM($E157:Q157),P265-Q47+Q157-'7. Consumption'!S47))</f>
        <v>0</v>
      </c>
      <c r="R265" s="335">
        <f ca="1">MAX(0,MIN($E265-SUM($E47:R47)+SUM($E157:R157),Q265-R47+R157-'7. Consumption'!T47))</f>
        <v>0</v>
      </c>
      <c r="S265" s="335">
        <f ca="1">MAX(0,MIN($E265-SUM($E47:S47)+SUM($E157:S157),R265-S47+S157-'7. Consumption'!U47))</f>
        <v>0</v>
      </c>
      <c r="T265" s="335">
        <f ca="1">MAX(0,MIN($E265-SUM($E47:T47)+SUM($E157:T157),S265-T47+T157-'7. Consumption'!V47))</f>
        <v>0</v>
      </c>
      <c r="U265" s="335">
        <f ca="1">MAX(0,MIN($E265-SUM($E47:U47)+SUM($E157:U157),T265-U47+U157-'7. Consumption'!W47))</f>
        <v>0</v>
      </c>
      <c r="V265" s="335">
        <f ca="1">MAX(0,MIN($E265-SUM($E47:V47)+SUM($E157:V157),U265-V47+V157-'7. Consumption'!X47))</f>
        <v>0</v>
      </c>
      <c r="W265" s="335">
        <f ca="1">MAX(0,MIN($E265-SUM($E47:W47)+SUM($E157:W157),V265-W47+W157-'7. Consumption'!Y47))</f>
        <v>0</v>
      </c>
      <c r="X265" s="335">
        <f ca="1">MAX(0,MIN($E265-SUM($E47:X47)+SUM($E157:X157),W265-X47+X157-'7. Consumption'!Z47))</f>
        <v>0</v>
      </c>
      <c r="Y265" s="335">
        <f ca="1">MAX(0,MIN($E265-SUM($E47:Y47)+SUM($E157:Y157),X265-Y47+Y157-'7. Consumption'!AA47))</f>
        <v>0</v>
      </c>
      <c r="Z265" s="335">
        <f ca="1">MAX(0,MIN($E265-SUM($E47:Z47)+SUM($E157:Z157),Y265-Z47+Z157-'7. Consumption'!AB47))</f>
        <v>0</v>
      </c>
      <c r="AA265" s="335">
        <f ca="1">MAX(0,MIN($E265-SUM($E47:AA47)+SUM($E157:AA157),Z265-AA47+AA157-'7. Consumption'!AC47))</f>
        <v>0</v>
      </c>
      <c r="AB265" s="335">
        <f ca="1">MAX(0,MIN($E265-SUM($E47:AB47)+SUM($E157:AB157),AA265-AB47+AB157-'7. Consumption'!AD47))</f>
        <v>0</v>
      </c>
      <c r="AC265" s="335">
        <f ca="1">MAX(0,MIN($E265-SUM($E47:AC47)+SUM($E157:AC157),AB265-AC47+AC157-'7. Consumption'!AE47))</f>
        <v>0</v>
      </c>
      <c r="AD265" s="335">
        <f ca="1">MAX(0,MIN($E265-SUM($E47:AD47)+SUM($E157:AD157),AC265-AD47+AD157-'7. Consumption'!AF47))</f>
        <v>0</v>
      </c>
      <c r="AE265" s="335">
        <f ca="1">MAX(0,MIN($E265-SUM($E47:AE47)+SUM($E157:AE157),AD265-AE47+AE157-'7. Consumption'!AG47))</f>
        <v>0</v>
      </c>
      <c r="AF265" s="335">
        <f ca="1">MAX(0,MIN($E265-SUM($E47:AF47)+SUM($E157:AF157),AE265-AF47+AF157-'7. Consumption'!AH47))</f>
        <v>0</v>
      </c>
      <c r="AG265" s="335">
        <f ca="1">MAX(0,MIN($E265-SUM($E47:AG47)+SUM($E157:AG157),AF265-AG47+AG157-'7. Consumption'!AI47))</f>
        <v>0</v>
      </c>
      <c r="AH265" s="335">
        <f ca="1">MAX(0,MIN($E265-SUM($E47:AH47)+SUM($E157:AH157),AG265-AH47+AH157-'7. Consumption'!AJ47))</f>
        <v>0</v>
      </c>
      <c r="AI265" s="335">
        <f ca="1">MAX(0,MIN($E265-SUM($E47:AI47)+SUM($E157:AI157),AH265-AI47+AI157-'7. Consumption'!AK47))</f>
        <v>0</v>
      </c>
      <c r="AJ265" s="335">
        <f ca="1">MAX(0,MIN($E265-SUM($E47:AJ47)+SUM($E157:AJ157),AI265-AJ47+AJ157-'7. Consumption'!AL47))</f>
        <v>0</v>
      </c>
      <c r="AK265" s="335">
        <f ca="1">MAX(0,MIN($E265-SUM($E47:AK47)+SUM($E157:AK157),AJ265-AK47+AK157-'7. Consumption'!AM47))</f>
        <v>0</v>
      </c>
      <c r="AL265" s="335">
        <f ca="1">MAX(0,MIN($E265-SUM($E47:AL47)+SUM($E157:AL157),AK265-AL47+AL157-'7. Consumption'!AN47))</f>
        <v>0</v>
      </c>
      <c r="AM265" s="335">
        <f ca="1">MAX(0,MIN($E265-SUM($E47:AM47)+SUM($E157:AM157),AL265-AM47+AM157-'7. Consumption'!AO47))</f>
        <v>0</v>
      </c>
      <c r="AN265" s="335">
        <f ca="1">MAX(0,MIN($E265-SUM($E47:AN47)+SUM($E157:AN157),AM265-AN47+AN157-'7. Consumption'!AP47))</f>
        <v>0</v>
      </c>
      <c r="AO265" s="335">
        <f ca="1">MAX(0,MIN($E265-SUM($E47:AO47)+SUM($E157:AO157),AN265-AO47+AO157-'7. Consumption'!AQ47))</f>
        <v>0</v>
      </c>
      <c r="AP265" s="332">
        <f t="shared" ca="1" si="15"/>
        <v>0</v>
      </c>
    </row>
    <row r="266" spans="2:42" x14ac:dyDescent="0.3">
      <c r="B266" s="257"/>
      <c r="C266" s="257" t="str">
        <f t="shared" si="16"/>
        <v>LPV/r 200/50 - tab</v>
      </c>
      <c r="E266" s="334">
        <f t="shared" si="17"/>
        <v>0</v>
      </c>
      <c r="F266" s="335">
        <f ca="1">MAX(0,MIN($E266-SUM($E48:F48)+SUM($E158:F158),E266-F48+F158-'7. Consumption'!H48))</f>
        <v>0</v>
      </c>
      <c r="G266" s="335">
        <f ca="1">MAX(0,MIN($E266-SUM($E48:G48)+SUM($E158:G158),F266-G48+G158-'7. Consumption'!I48))</f>
        <v>0</v>
      </c>
      <c r="H266" s="335">
        <f ca="1">MAX(0,MIN($E266-SUM($E48:H48)+SUM($E158:H158),G266-H48+H158-'7. Consumption'!J48))</f>
        <v>0</v>
      </c>
      <c r="I266" s="335">
        <f ca="1">MAX(0,MIN($E266-SUM($E48:I48)+SUM($E158:I158),H266-I48+I158-'7. Consumption'!K48))</f>
        <v>0</v>
      </c>
      <c r="J266" s="335">
        <f ca="1">MAX(0,MIN($E266-SUM($E48:J48)+SUM($E158:J158),I266-J48+J158-'7. Consumption'!L48))</f>
        <v>0</v>
      </c>
      <c r="K266" s="335">
        <f ca="1">MAX(0,MIN($E266-SUM($E48:K48)+SUM($E158:K158),J266-K48+K158-'7. Consumption'!M48))</f>
        <v>0</v>
      </c>
      <c r="L266" s="335">
        <f ca="1">MAX(0,MIN($E266-SUM($E48:L48)+SUM($E158:L158),K266-L48+L158-'7. Consumption'!N48))</f>
        <v>0</v>
      </c>
      <c r="M266" s="335">
        <f ca="1">MAX(0,MIN($E266-SUM($E48:M48)+SUM($E158:M158),L266-M48+M158-'7. Consumption'!O48))</f>
        <v>0</v>
      </c>
      <c r="N266" s="335">
        <f ca="1">MAX(0,MIN($E266-SUM($E48:N48)+SUM($E158:N158),M266-N48+N158-'7. Consumption'!P48))</f>
        <v>0</v>
      </c>
      <c r="O266" s="335">
        <f ca="1">MAX(0,MIN($E266-SUM($E48:O48)+SUM($E158:O158),N266-O48+O158-'7. Consumption'!Q48))</f>
        <v>0</v>
      </c>
      <c r="P266" s="335">
        <f ca="1">MAX(0,MIN($E266-SUM($E48:P48)+SUM($E158:P158),O266-P48+P158-'7. Consumption'!R48))</f>
        <v>0</v>
      </c>
      <c r="Q266" s="335">
        <f ca="1">MAX(0,MIN($E266-SUM($E48:Q48)+SUM($E158:Q158),P266-Q48+Q158-'7. Consumption'!S48))</f>
        <v>0</v>
      </c>
      <c r="R266" s="335">
        <f ca="1">MAX(0,MIN($E266-SUM($E48:R48)+SUM($E158:R158),Q266-R48+R158-'7. Consumption'!T48))</f>
        <v>0</v>
      </c>
      <c r="S266" s="335">
        <f ca="1">MAX(0,MIN($E266-SUM($E48:S48)+SUM($E158:S158),R266-S48+S158-'7. Consumption'!U48))</f>
        <v>0</v>
      </c>
      <c r="T266" s="335">
        <f ca="1">MAX(0,MIN($E266-SUM($E48:T48)+SUM($E158:T158),S266-T48+T158-'7. Consumption'!V48))</f>
        <v>0</v>
      </c>
      <c r="U266" s="335">
        <f ca="1">MAX(0,MIN($E266-SUM($E48:U48)+SUM($E158:U158),T266-U48+U158-'7. Consumption'!W48))</f>
        <v>0</v>
      </c>
      <c r="V266" s="335">
        <f ca="1">MAX(0,MIN($E266-SUM($E48:V48)+SUM($E158:V158),U266-V48+V158-'7. Consumption'!X48))</f>
        <v>0</v>
      </c>
      <c r="W266" s="335">
        <f ca="1">MAX(0,MIN($E266-SUM($E48:W48)+SUM($E158:W158),V266-W48+W158-'7. Consumption'!Y48))</f>
        <v>0</v>
      </c>
      <c r="X266" s="335">
        <f ca="1">MAX(0,MIN($E266-SUM($E48:X48)+SUM($E158:X158),W266-X48+X158-'7. Consumption'!Z48))</f>
        <v>0</v>
      </c>
      <c r="Y266" s="335">
        <f ca="1">MAX(0,MIN($E266-SUM($E48:Y48)+SUM($E158:Y158),X266-Y48+Y158-'7. Consumption'!AA48))</f>
        <v>0</v>
      </c>
      <c r="Z266" s="335">
        <f ca="1">MAX(0,MIN($E266-SUM($E48:Z48)+SUM($E158:Z158),Y266-Z48+Z158-'7. Consumption'!AB48))</f>
        <v>0</v>
      </c>
      <c r="AA266" s="335">
        <f ca="1">MAX(0,MIN($E266-SUM($E48:AA48)+SUM($E158:AA158),Z266-AA48+AA158-'7. Consumption'!AC48))</f>
        <v>0</v>
      </c>
      <c r="AB266" s="335">
        <f ca="1">MAX(0,MIN($E266-SUM($E48:AB48)+SUM($E158:AB158),AA266-AB48+AB158-'7. Consumption'!AD48))</f>
        <v>0</v>
      </c>
      <c r="AC266" s="335">
        <f ca="1">MAX(0,MIN($E266-SUM($E48:AC48)+SUM($E158:AC158),AB266-AC48+AC158-'7. Consumption'!AE48))</f>
        <v>0</v>
      </c>
      <c r="AD266" s="335">
        <f ca="1">MAX(0,MIN($E266-SUM($E48:AD48)+SUM($E158:AD158),AC266-AD48+AD158-'7. Consumption'!AF48))</f>
        <v>0</v>
      </c>
      <c r="AE266" s="335">
        <f ca="1">MAX(0,MIN($E266-SUM($E48:AE48)+SUM($E158:AE158),AD266-AE48+AE158-'7. Consumption'!AG48))</f>
        <v>0</v>
      </c>
      <c r="AF266" s="335">
        <f ca="1">MAX(0,MIN($E266-SUM($E48:AF48)+SUM($E158:AF158),AE266-AF48+AF158-'7. Consumption'!AH48))</f>
        <v>0</v>
      </c>
      <c r="AG266" s="335">
        <f ca="1">MAX(0,MIN($E266-SUM($E48:AG48)+SUM($E158:AG158),AF266-AG48+AG158-'7. Consumption'!AI48))</f>
        <v>0</v>
      </c>
      <c r="AH266" s="335">
        <f ca="1">MAX(0,MIN($E266-SUM($E48:AH48)+SUM($E158:AH158),AG266-AH48+AH158-'7. Consumption'!AJ48))</f>
        <v>0</v>
      </c>
      <c r="AI266" s="335">
        <f ca="1">MAX(0,MIN($E266-SUM($E48:AI48)+SUM($E158:AI158),AH266-AI48+AI158-'7. Consumption'!AK48))</f>
        <v>0</v>
      </c>
      <c r="AJ266" s="335">
        <f ca="1">MAX(0,MIN($E266-SUM($E48:AJ48)+SUM($E158:AJ158),AI266-AJ48+AJ158-'7. Consumption'!AL48))</f>
        <v>0</v>
      </c>
      <c r="AK266" s="335">
        <f ca="1">MAX(0,MIN($E266-SUM($E48:AK48)+SUM($E158:AK158),AJ266-AK48+AK158-'7. Consumption'!AM48))</f>
        <v>0</v>
      </c>
      <c r="AL266" s="335">
        <f ca="1">MAX(0,MIN($E266-SUM($E48:AL48)+SUM($E158:AL158),AK266-AL48+AL158-'7. Consumption'!AN48))</f>
        <v>0</v>
      </c>
      <c r="AM266" s="335">
        <f ca="1">MAX(0,MIN($E266-SUM($E48:AM48)+SUM($E158:AM158),AL266-AM48+AM158-'7. Consumption'!AO48))</f>
        <v>0</v>
      </c>
      <c r="AN266" s="335">
        <f ca="1">MAX(0,MIN($E266-SUM($E48:AN48)+SUM($E158:AN158),AM266-AN48+AN158-'7. Consumption'!AP48))</f>
        <v>0</v>
      </c>
      <c r="AO266" s="335">
        <f ca="1">MAX(0,MIN($E266-SUM($E48:AO48)+SUM($E158:AO158),AN266-AO48+AO158-'7. Consumption'!AQ48))</f>
        <v>0</v>
      </c>
      <c r="AP266" s="332">
        <f t="shared" ca="1" si="15"/>
        <v>0</v>
      </c>
    </row>
    <row r="267" spans="2:42" x14ac:dyDescent="0.3">
      <c r="B267" s="257"/>
      <c r="C267" s="257" t="str">
        <f t="shared" si="16"/>
        <v>LPV/r 40/10 - pellets/caps - heat stable</v>
      </c>
      <c r="E267" s="334">
        <f t="shared" si="17"/>
        <v>0</v>
      </c>
      <c r="F267" s="335">
        <f ca="1">MAX(0,MIN($E267-SUM($E49:F49)+SUM($E159:F159),E267-F49+F159-'7. Consumption'!H49))</f>
        <v>0</v>
      </c>
      <c r="G267" s="335">
        <f ca="1">MAX(0,MIN($E267-SUM($E49:G49)+SUM($E159:G159),F267-G49+G159-'7. Consumption'!I49))</f>
        <v>0</v>
      </c>
      <c r="H267" s="335">
        <f ca="1">MAX(0,MIN($E267-SUM($E49:H49)+SUM($E159:H159),G267-H49+H159-'7. Consumption'!J49))</f>
        <v>0</v>
      </c>
      <c r="I267" s="335">
        <f ca="1">MAX(0,MIN($E267-SUM($E49:I49)+SUM($E159:I159),H267-I49+I159-'7. Consumption'!K49))</f>
        <v>0</v>
      </c>
      <c r="J267" s="335">
        <f ca="1">MAX(0,MIN($E267-SUM($E49:J49)+SUM($E159:J159),I267-J49+J159-'7. Consumption'!L49))</f>
        <v>0</v>
      </c>
      <c r="K267" s="335">
        <f ca="1">MAX(0,MIN($E267-SUM($E49:K49)+SUM($E159:K159),J267-K49+K159-'7. Consumption'!M49))</f>
        <v>0</v>
      </c>
      <c r="L267" s="335">
        <f ca="1">MAX(0,MIN($E267-SUM($E49:L49)+SUM($E159:L159),K267-L49+L159-'7. Consumption'!N49))</f>
        <v>0</v>
      </c>
      <c r="M267" s="335">
        <f ca="1">MAX(0,MIN($E267-SUM($E49:M49)+SUM($E159:M159),L267-M49+M159-'7. Consumption'!O49))</f>
        <v>0</v>
      </c>
      <c r="N267" s="335">
        <f ca="1">MAX(0,MIN($E267-SUM($E49:N49)+SUM($E159:N159),M267-N49+N159-'7. Consumption'!P49))</f>
        <v>0</v>
      </c>
      <c r="O267" s="335">
        <f ca="1">MAX(0,MIN($E267-SUM($E49:O49)+SUM($E159:O159),N267-O49+O159-'7. Consumption'!Q49))</f>
        <v>0</v>
      </c>
      <c r="P267" s="335">
        <f ca="1">MAX(0,MIN($E267-SUM($E49:P49)+SUM($E159:P159),O267-P49+P159-'7. Consumption'!R49))</f>
        <v>0</v>
      </c>
      <c r="Q267" s="335">
        <f ca="1">MAX(0,MIN($E267-SUM($E49:Q49)+SUM($E159:Q159),P267-Q49+Q159-'7. Consumption'!S49))</f>
        <v>0</v>
      </c>
      <c r="R267" s="335">
        <f ca="1">MAX(0,MIN($E267-SUM($E49:R49)+SUM($E159:R159),Q267-R49+R159-'7. Consumption'!T49))</f>
        <v>0</v>
      </c>
      <c r="S267" s="335">
        <f ca="1">MAX(0,MIN($E267-SUM($E49:S49)+SUM($E159:S159),R267-S49+S159-'7. Consumption'!U49))</f>
        <v>0</v>
      </c>
      <c r="T267" s="335">
        <f ca="1">MAX(0,MIN($E267-SUM($E49:T49)+SUM($E159:T159),S267-T49+T159-'7. Consumption'!V49))</f>
        <v>0</v>
      </c>
      <c r="U267" s="335">
        <f ca="1">MAX(0,MIN($E267-SUM($E49:U49)+SUM($E159:U159),T267-U49+U159-'7. Consumption'!W49))</f>
        <v>0</v>
      </c>
      <c r="V267" s="335">
        <f ca="1">MAX(0,MIN($E267-SUM($E49:V49)+SUM($E159:V159),U267-V49+V159-'7. Consumption'!X49))</f>
        <v>0</v>
      </c>
      <c r="W267" s="335">
        <f ca="1">MAX(0,MIN($E267-SUM($E49:W49)+SUM($E159:W159),V267-W49+W159-'7. Consumption'!Y49))</f>
        <v>0</v>
      </c>
      <c r="X267" s="335">
        <f ca="1">MAX(0,MIN($E267-SUM($E49:X49)+SUM($E159:X159),W267-X49+X159-'7. Consumption'!Z49))</f>
        <v>0</v>
      </c>
      <c r="Y267" s="335">
        <f ca="1">MAX(0,MIN($E267-SUM($E49:Y49)+SUM($E159:Y159),X267-Y49+Y159-'7. Consumption'!AA49))</f>
        <v>0</v>
      </c>
      <c r="Z267" s="335">
        <f ca="1">MAX(0,MIN($E267-SUM($E49:Z49)+SUM($E159:Z159),Y267-Z49+Z159-'7. Consumption'!AB49))</f>
        <v>0</v>
      </c>
      <c r="AA267" s="335">
        <f ca="1">MAX(0,MIN($E267-SUM($E49:AA49)+SUM($E159:AA159),Z267-AA49+AA159-'7. Consumption'!AC49))</f>
        <v>0</v>
      </c>
      <c r="AB267" s="335">
        <f ca="1">MAX(0,MIN($E267-SUM($E49:AB49)+SUM($E159:AB159),AA267-AB49+AB159-'7. Consumption'!AD49))</f>
        <v>0</v>
      </c>
      <c r="AC267" s="335">
        <f ca="1">MAX(0,MIN($E267-SUM($E49:AC49)+SUM($E159:AC159),AB267-AC49+AC159-'7. Consumption'!AE49))</f>
        <v>0</v>
      </c>
      <c r="AD267" s="335">
        <f ca="1">MAX(0,MIN($E267-SUM($E49:AD49)+SUM($E159:AD159),AC267-AD49+AD159-'7. Consumption'!AF49))</f>
        <v>0</v>
      </c>
      <c r="AE267" s="335">
        <f ca="1">MAX(0,MIN($E267-SUM($E49:AE49)+SUM($E159:AE159),AD267-AE49+AE159-'7. Consumption'!AG49))</f>
        <v>0</v>
      </c>
      <c r="AF267" s="335">
        <f ca="1">MAX(0,MIN($E267-SUM($E49:AF49)+SUM($E159:AF159),AE267-AF49+AF159-'7. Consumption'!AH49))</f>
        <v>0</v>
      </c>
      <c r="AG267" s="335">
        <f ca="1">MAX(0,MIN($E267-SUM($E49:AG49)+SUM($E159:AG159),AF267-AG49+AG159-'7. Consumption'!AI49))</f>
        <v>0</v>
      </c>
      <c r="AH267" s="335">
        <f ca="1">MAX(0,MIN($E267-SUM($E49:AH49)+SUM($E159:AH159),AG267-AH49+AH159-'7. Consumption'!AJ49))</f>
        <v>0</v>
      </c>
      <c r="AI267" s="335">
        <f ca="1">MAX(0,MIN($E267-SUM($E49:AI49)+SUM($E159:AI159),AH267-AI49+AI159-'7. Consumption'!AK49))</f>
        <v>0</v>
      </c>
      <c r="AJ267" s="335">
        <f ca="1">MAX(0,MIN($E267-SUM($E49:AJ49)+SUM($E159:AJ159),AI267-AJ49+AJ159-'7. Consumption'!AL49))</f>
        <v>0</v>
      </c>
      <c r="AK267" s="335">
        <f ca="1">MAX(0,MIN($E267-SUM($E49:AK49)+SUM($E159:AK159),AJ267-AK49+AK159-'7. Consumption'!AM49))</f>
        <v>0</v>
      </c>
      <c r="AL267" s="335">
        <f ca="1">MAX(0,MIN($E267-SUM($E49:AL49)+SUM($E159:AL159),AK267-AL49+AL159-'7. Consumption'!AN49))</f>
        <v>0</v>
      </c>
      <c r="AM267" s="335">
        <f ca="1">MAX(0,MIN($E267-SUM($E49:AM49)+SUM($E159:AM159),AL267-AM49+AM159-'7. Consumption'!AO49))</f>
        <v>0</v>
      </c>
      <c r="AN267" s="335">
        <f ca="1">MAX(0,MIN($E267-SUM($E49:AN49)+SUM($E159:AN159),AM267-AN49+AN159-'7. Consumption'!AP49))</f>
        <v>0</v>
      </c>
      <c r="AO267" s="335">
        <f ca="1">MAX(0,MIN($E267-SUM($E49:AO49)+SUM($E159:AO159),AN267-AO49+AO159-'7. Consumption'!AQ49))</f>
        <v>0</v>
      </c>
      <c r="AP267" s="332">
        <f t="shared" ca="1" si="15"/>
        <v>0</v>
      </c>
    </row>
    <row r="268" spans="2:42" x14ac:dyDescent="0.3">
      <c r="B268" s="257"/>
      <c r="C268" s="257" t="str">
        <f t="shared" si="16"/>
        <v>NVP 0 - susp - dose in ml</v>
      </c>
      <c r="E268" s="334">
        <f t="shared" si="17"/>
        <v>0</v>
      </c>
      <c r="F268" s="335">
        <f ca="1">MAX(0,MIN($E268-SUM($E50:F50)+SUM($E160:F160),E268-F50+F160-'7. Consumption'!H50))</f>
        <v>0</v>
      </c>
      <c r="G268" s="335">
        <f ca="1">MAX(0,MIN($E268-SUM($E50:G50)+SUM($E160:G160),F268-G50+G160-'7. Consumption'!I50))</f>
        <v>0</v>
      </c>
      <c r="H268" s="335">
        <f ca="1">MAX(0,MIN($E268-SUM($E50:H50)+SUM($E160:H160),G268-H50+H160-'7. Consumption'!J50))</f>
        <v>0</v>
      </c>
      <c r="I268" s="335">
        <f ca="1">MAX(0,MIN($E268-SUM($E50:I50)+SUM($E160:I160),H268-I50+I160-'7. Consumption'!K50))</f>
        <v>0</v>
      </c>
      <c r="J268" s="335">
        <f ca="1">MAX(0,MIN($E268-SUM($E50:J50)+SUM($E160:J160),I268-J50+J160-'7. Consumption'!L50))</f>
        <v>0</v>
      </c>
      <c r="K268" s="335">
        <f ca="1">MAX(0,MIN($E268-SUM($E50:K50)+SUM($E160:K160),J268-K50+K160-'7. Consumption'!M50))</f>
        <v>0</v>
      </c>
      <c r="L268" s="335">
        <f ca="1">MAX(0,MIN($E268-SUM($E50:L50)+SUM($E160:L160),K268-L50+L160-'7. Consumption'!N50))</f>
        <v>0</v>
      </c>
      <c r="M268" s="335">
        <f ca="1">MAX(0,MIN($E268-SUM($E50:M50)+SUM($E160:M160),L268-M50+M160-'7. Consumption'!O50))</f>
        <v>0</v>
      </c>
      <c r="N268" s="335">
        <f ca="1">MAX(0,MIN($E268-SUM($E50:N50)+SUM($E160:N160),M268-N50+N160-'7. Consumption'!P50))</f>
        <v>0</v>
      </c>
      <c r="O268" s="335">
        <f ca="1">MAX(0,MIN($E268-SUM($E50:O50)+SUM($E160:O160),N268-O50+O160-'7. Consumption'!Q50))</f>
        <v>0</v>
      </c>
      <c r="P268" s="335">
        <f ca="1">MAX(0,MIN($E268-SUM($E50:P50)+SUM($E160:P160),O268-P50+P160-'7. Consumption'!R50))</f>
        <v>0</v>
      </c>
      <c r="Q268" s="335">
        <f ca="1">MAX(0,MIN($E268-SUM($E50:Q50)+SUM($E160:Q160),P268-Q50+Q160-'7. Consumption'!S50))</f>
        <v>0</v>
      </c>
      <c r="R268" s="335">
        <f ca="1">MAX(0,MIN($E268-SUM($E50:R50)+SUM($E160:R160),Q268-R50+R160-'7. Consumption'!T50))</f>
        <v>0</v>
      </c>
      <c r="S268" s="335">
        <f ca="1">MAX(0,MIN($E268-SUM($E50:S50)+SUM($E160:S160),R268-S50+S160-'7. Consumption'!U50))</f>
        <v>0</v>
      </c>
      <c r="T268" s="335">
        <f ca="1">MAX(0,MIN($E268-SUM($E50:T50)+SUM($E160:T160),S268-T50+T160-'7. Consumption'!V50))</f>
        <v>0</v>
      </c>
      <c r="U268" s="335">
        <f ca="1">MAX(0,MIN($E268-SUM($E50:U50)+SUM($E160:U160),T268-U50+U160-'7. Consumption'!W50))</f>
        <v>0</v>
      </c>
      <c r="V268" s="335">
        <f ca="1">MAX(0,MIN($E268-SUM($E50:V50)+SUM($E160:V160),U268-V50+V160-'7. Consumption'!X50))</f>
        <v>0</v>
      </c>
      <c r="W268" s="335">
        <f ca="1">MAX(0,MIN($E268-SUM($E50:W50)+SUM($E160:W160),V268-W50+W160-'7. Consumption'!Y50))</f>
        <v>0</v>
      </c>
      <c r="X268" s="335">
        <f ca="1">MAX(0,MIN($E268-SUM($E50:X50)+SUM($E160:X160),W268-X50+X160-'7. Consumption'!Z50))</f>
        <v>0</v>
      </c>
      <c r="Y268" s="335">
        <f ca="1">MAX(0,MIN($E268-SUM($E50:Y50)+SUM($E160:Y160),X268-Y50+Y160-'7. Consumption'!AA50))</f>
        <v>0</v>
      </c>
      <c r="Z268" s="335">
        <f ca="1">MAX(0,MIN($E268-SUM($E50:Z50)+SUM($E160:Z160),Y268-Z50+Z160-'7. Consumption'!AB50))</f>
        <v>0</v>
      </c>
      <c r="AA268" s="335">
        <f ca="1">MAX(0,MIN($E268-SUM($E50:AA50)+SUM($E160:AA160),Z268-AA50+AA160-'7. Consumption'!AC50))</f>
        <v>0</v>
      </c>
      <c r="AB268" s="335">
        <f ca="1">MAX(0,MIN($E268-SUM($E50:AB50)+SUM($E160:AB160),AA268-AB50+AB160-'7. Consumption'!AD50))</f>
        <v>0</v>
      </c>
      <c r="AC268" s="335">
        <f ca="1">MAX(0,MIN($E268-SUM($E50:AC50)+SUM($E160:AC160),AB268-AC50+AC160-'7. Consumption'!AE50))</f>
        <v>0</v>
      </c>
      <c r="AD268" s="335">
        <f ca="1">MAX(0,MIN($E268-SUM($E50:AD50)+SUM($E160:AD160),AC268-AD50+AD160-'7. Consumption'!AF50))</f>
        <v>0</v>
      </c>
      <c r="AE268" s="335">
        <f ca="1">MAX(0,MIN($E268-SUM($E50:AE50)+SUM($E160:AE160),AD268-AE50+AE160-'7. Consumption'!AG50))</f>
        <v>0</v>
      </c>
      <c r="AF268" s="335">
        <f ca="1">MAX(0,MIN($E268-SUM($E50:AF50)+SUM($E160:AF160),AE268-AF50+AF160-'7. Consumption'!AH50))</f>
        <v>0</v>
      </c>
      <c r="AG268" s="335">
        <f ca="1">MAX(0,MIN($E268-SUM($E50:AG50)+SUM($E160:AG160),AF268-AG50+AG160-'7. Consumption'!AI50))</f>
        <v>0</v>
      </c>
      <c r="AH268" s="335">
        <f ca="1">MAX(0,MIN($E268-SUM($E50:AH50)+SUM($E160:AH160),AG268-AH50+AH160-'7. Consumption'!AJ50))</f>
        <v>0</v>
      </c>
      <c r="AI268" s="335">
        <f ca="1">MAX(0,MIN($E268-SUM($E50:AI50)+SUM($E160:AI160),AH268-AI50+AI160-'7. Consumption'!AK50))</f>
        <v>0</v>
      </c>
      <c r="AJ268" s="335">
        <f ca="1">MAX(0,MIN($E268-SUM($E50:AJ50)+SUM($E160:AJ160),AI268-AJ50+AJ160-'7. Consumption'!AL50))</f>
        <v>0</v>
      </c>
      <c r="AK268" s="335">
        <f ca="1">MAX(0,MIN($E268-SUM($E50:AK50)+SUM($E160:AK160),AJ268-AK50+AK160-'7. Consumption'!AM50))</f>
        <v>0</v>
      </c>
      <c r="AL268" s="335">
        <f ca="1">MAX(0,MIN($E268-SUM($E50:AL50)+SUM($E160:AL160),AK268-AL50+AL160-'7. Consumption'!AN50))</f>
        <v>0</v>
      </c>
      <c r="AM268" s="335">
        <f ca="1">MAX(0,MIN($E268-SUM($E50:AM50)+SUM($E160:AM160),AL268-AM50+AM160-'7. Consumption'!AO50))</f>
        <v>0</v>
      </c>
      <c r="AN268" s="335">
        <f ca="1">MAX(0,MIN($E268-SUM($E50:AN50)+SUM($E160:AN160),AM268-AN50+AN160-'7. Consumption'!AP50))</f>
        <v>0</v>
      </c>
      <c r="AO268" s="335">
        <f ca="1">MAX(0,MIN($E268-SUM($E50:AO50)+SUM($E160:AO160),AN268-AO50+AO160-'7. Consumption'!AQ50))</f>
        <v>0</v>
      </c>
      <c r="AP268" s="332">
        <f t="shared" ca="1" si="15"/>
        <v>0</v>
      </c>
    </row>
    <row r="269" spans="2:42" x14ac:dyDescent="0.3">
      <c r="B269" s="257"/>
      <c r="C269" s="257" t="str">
        <f t="shared" si="16"/>
        <v>NVP 200 - tab</v>
      </c>
      <c r="E269" s="334">
        <f t="shared" si="17"/>
        <v>0</v>
      </c>
      <c r="F269" s="335">
        <f ca="1">MAX(0,MIN($E269-SUM($E51:F51)+SUM($E161:F161),E269-F51+F161-'7. Consumption'!H51))</f>
        <v>0</v>
      </c>
      <c r="G269" s="335">
        <f ca="1">MAX(0,MIN($E269-SUM($E51:G51)+SUM($E161:G161),F269-G51+G161-'7. Consumption'!I51))</f>
        <v>0</v>
      </c>
      <c r="H269" s="335">
        <f ca="1">MAX(0,MIN($E269-SUM($E51:H51)+SUM($E161:H161),G269-H51+H161-'7. Consumption'!J51))</f>
        <v>0</v>
      </c>
      <c r="I269" s="335">
        <f ca="1">MAX(0,MIN($E269-SUM($E51:I51)+SUM($E161:I161),H269-I51+I161-'7. Consumption'!K51))</f>
        <v>0</v>
      </c>
      <c r="J269" s="335">
        <f ca="1">MAX(0,MIN($E269-SUM($E51:J51)+SUM($E161:J161),I269-J51+J161-'7. Consumption'!L51))</f>
        <v>0</v>
      </c>
      <c r="K269" s="335">
        <f ca="1">MAX(0,MIN($E269-SUM($E51:K51)+SUM($E161:K161),J269-K51+K161-'7. Consumption'!M51))</f>
        <v>0</v>
      </c>
      <c r="L269" s="335">
        <f ca="1">MAX(0,MIN($E269-SUM($E51:L51)+SUM($E161:L161),K269-L51+L161-'7. Consumption'!N51))</f>
        <v>0</v>
      </c>
      <c r="M269" s="335">
        <f ca="1">MAX(0,MIN($E269-SUM($E51:M51)+SUM($E161:M161),L269-M51+M161-'7. Consumption'!O51))</f>
        <v>0</v>
      </c>
      <c r="N269" s="335">
        <f ca="1">MAX(0,MIN($E269-SUM($E51:N51)+SUM($E161:N161),M269-N51+N161-'7. Consumption'!P51))</f>
        <v>0</v>
      </c>
      <c r="O269" s="335">
        <f ca="1">MAX(0,MIN($E269-SUM($E51:O51)+SUM($E161:O161),N269-O51+O161-'7. Consumption'!Q51))</f>
        <v>0</v>
      </c>
      <c r="P269" s="335">
        <f ca="1">MAX(0,MIN($E269-SUM($E51:P51)+SUM($E161:P161),O269-P51+P161-'7. Consumption'!R51))</f>
        <v>0</v>
      </c>
      <c r="Q269" s="335">
        <f ca="1">MAX(0,MIN($E269-SUM($E51:Q51)+SUM($E161:Q161),P269-Q51+Q161-'7. Consumption'!S51))</f>
        <v>0</v>
      </c>
      <c r="R269" s="335">
        <f ca="1">MAX(0,MIN($E269-SUM($E51:R51)+SUM($E161:R161),Q269-R51+R161-'7. Consumption'!T51))</f>
        <v>0</v>
      </c>
      <c r="S269" s="335">
        <f ca="1">MAX(0,MIN($E269-SUM($E51:S51)+SUM($E161:S161),R269-S51+S161-'7. Consumption'!U51))</f>
        <v>0</v>
      </c>
      <c r="T269" s="335">
        <f ca="1">MAX(0,MIN($E269-SUM($E51:T51)+SUM($E161:T161),S269-T51+T161-'7. Consumption'!V51))</f>
        <v>0</v>
      </c>
      <c r="U269" s="335">
        <f ca="1">MAX(0,MIN($E269-SUM($E51:U51)+SUM($E161:U161),T269-U51+U161-'7. Consumption'!W51))</f>
        <v>0</v>
      </c>
      <c r="V269" s="335">
        <f ca="1">MAX(0,MIN($E269-SUM($E51:V51)+SUM($E161:V161),U269-V51+V161-'7. Consumption'!X51))</f>
        <v>0</v>
      </c>
      <c r="W269" s="335">
        <f ca="1">MAX(0,MIN($E269-SUM($E51:W51)+SUM($E161:W161),V269-W51+W161-'7. Consumption'!Y51))</f>
        <v>0</v>
      </c>
      <c r="X269" s="335">
        <f ca="1">MAX(0,MIN($E269-SUM($E51:X51)+SUM($E161:X161),W269-X51+X161-'7. Consumption'!Z51))</f>
        <v>0</v>
      </c>
      <c r="Y269" s="335">
        <f ca="1">MAX(0,MIN($E269-SUM($E51:Y51)+SUM($E161:Y161),X269-Y51+Y161-'7. Consumption'!AA51))</f>
        <v>0</v>
      </c>
      <c r="Z269" s="335">
        <f ca="1">MAX(0,MIN($E269-SUM($E51:Z51)+SUM($E161:Z161),Y269-Z51+Z161-'7. Consumption'!AB51))</f>
        <v>0</v>
      </c>
      <c r="AA269" s="335">
        <f ca="1">MAX(0,MIN($E269-SUM($E51:AA51)+SUM($E161:AA161),Z269-AA51+AA161-'7. Consumption'!AC51))</f>
        <v>0</v>
      </c>
      <c r="AB269" s="335">
        <f ca="1">MAX(0,MIN($E269-SUM($E51:AB51)+SUM($E161:AB161),AA269-AB51+AB161-'7. Consumption'!AD51))</f>
        <v>0</v>
      </c>
      <c r="AC269" s="335">
        <f ca="1">MAX(0,MIN($E269-SUM($E51:AC51)+SUM($E161:AC161),AB269-AC51+AC161-'7. Consumption'!AE51))</f>
        <v>0</v>
      </c>
      <c r="AD269" s="335">
        <f ca="1">MAX(0,MIN($E269-SUM($E51:AD51)+SUM($E161:AD161),AC269-AD51+AD161-'7. Consumption'!AF51))</f>
        <v>0</v>
      </c>
      <c r="AE269" s="335">
        <f ca="1">MAX(0,MIN($E269-SUM($E51:AE51)+SUM($E161:AE161),AD269-AE51+AE161-'7. Consumption'!AG51))</f>
        <v>0</v>
      </c>
      <c r="AF269" s="335">
        <f ca="1">MAX(0,MIN($E269-SUM($E51:AF51)+SUM($E161:AF161),AE269-AF51+AF161-'7. Consumption'!AH51))</f>
        <v>0</v>
      </c>
      <c r="AG269" s="335">
        <f ca="1">MAX(0,MIN($E269-SUM($E51:AG51)+SUM($E161:AG161),AF269-AG51+AG161-'7. Consumption'!AI51))</f>
        <v>0</v>
      </c>
      <c r="AH269" s="335">
        <f ca="1">MAX(0,MIN($E269-SUM($E51:AH51)+SUM($E161:AH161),AG269-AH51+AH161-'7. Consumption'!AJ51))</f>
        <v>0</v>
      </c>
      <c r="AI269" s="335">
        <f ca="1">MAX(0,MIN($E269-SUM($E51:AI51)+SUM($E161:AI161),AH269-AI51+AI161-'7. Consumption'!AK51))</f>
        <v>0</v>
      </c>
      <c r="AJ269" s="335">
        <f ca="1">MAX(0,MIN($E269-SUM($E51:AJ51)+SUM($E161:AJ161),AI269-AJ51+AJ161-'7. Consumption'!AL51))</f>
        <v>0</v>
      </c>
      <c r="AK269" s="335">
        <f ca="1">MAX(0,MIN($E269-SUM($E51:AK51)+SUM($E161:AK161),AJ269-AK51+AK161-'7. Consumption'!AM51))</f>
        <v>0</v>
      </c>
      <c r="AL269" s="335">
        <f ca="1">MAX(0,MIN($E269-SUM($E51:AL51)+SUM($E161:AL161),AK269-AL51+AL161-'7. Consumption'!AN51))</f>
        <v>0</v>
      </c>
      <c r="AM269" s="335">
        <f ca="1">MAX(0,MIN($E269-SUM($E51:AM51)+SUM($E161:AM161),AL269-AM51+AM161-'7. Consumption'!AO51))</f>
        <v>0</v>
      </c>
      <c r="AN269" s="335">
        <f ca="1">MAX(0,MIN($E269-SUM($E51:AN51)+SUM($E161:AN161),AM269-AN51+AN161-'7. Consumption'!AP51))</f>
        <v>0</v>
      </c>
      <c r="AO269" s="335">
        <f ca="1">MAX(0,MIN($E269-SUM($E51:AO51)+SUM($E161:AO161),AN269-AO51+AO161-'7. Consumption'!AQ51))</f>
        <v>0</v>
      </c>
      <c r="AP269" s="332">
        <f t="shared" ca="1" si="15"/>
        <v>0</v>
      </c>
    </row>
    <row r="270" spans="2:42" x14ac:dyDescent="0.3">
      <c r="B270" s="257"/>
      <c r="C270" s="257" t="str">
        <f t="shared" si="16"/>
        <v>NVP 50 - tab - dispersible</v>
      </c>
      <c r="E270" s="334">
        <f t="shared" si="17"/>
        <v>0</v>
      </c>
      <c r="F270" s="335">
        <f ca="1">MAX(0,MIN($E270-SUM($E52:F52)+SUM($E162:F162),E270-F52+F162-'7. Consumption'!H52))</f>
        <v>0</v>
      </c>
      <c r="G270" s="335">
        <f ca="1">MAX(0,MIN($E270-SUM($E52:G52)+SUM($E162:G162),F270-G52+G162-'7. Consumption'!I52))</f>
        <v>0</v>
      </c>
      <c r="H270" s="335">
        <f ca="1">MAX(0,MIN($E270-SUM($E52:H52)+SUM($E162:H162),G270-H52+H162-'7. Consumption'!J52))</f>
        <v>0</v>
      </c>
      <c r="I270" s="335">
        <f ca="1">MAX(0,MIN($E270-SUM($E52:I52)+SUM($E162:I162),H270-I52+I162-'7. Consumption'!K52))</f>
        <v>0</v>
      </c>
      <c r="J270" s="335">
        <f ca="1">MAX(0,MIN($E270-SUM($E52:J52)+SUM($E162:J162),I270-J52+J162-'7. Consumption'!L52))</f>
        <v>0</v>
      </c>
      <c r="K270" s="335">
        <f ca="1">MAX(0,MIN($E270-SUM($E52:K52)+SUM($E162:K162),J270-K52+K162-'7. Consumption'!M52))</f>
        <v>0</v>
      </c>
      <c r="L270" s="335">
        <f ca="1">MAX(0,MIN($E270-SUM($E52:L52)+SUM($E162:L162),K270-L52+L162-'7. Consumption'!N52))</f>
        <v>0</v>
      </c>
      <c r="M270" s="335">
        <f ca="1">MAX(0,MIN($E270-SUM($E52:M52)+SUM($E162:M162),L270-M52+M162-'7. Consumption'!O52))</f>
        <v>0</v>
      </c>
      <c r="N270" s="335">
        <f ca="1">MAX(0,MIN($E270-SUM($E52:N52)+SUM($E162:N162),M270-N52+N162-'7. Consumption'!P52))</f>
        <v>0</v>
      </c>
      <c r="O270" s="335">
        <f ca="1">MAX(0,MIN($E270-SUM($E52:O52)+SUM($E162:O162),N270-O52+O162-'7. Consumption'!Q52))</f>
        <v>0</v>
      </c>
      <c r="P270" s="335">
        <f ca="1">MAX(0,MIN($E270-SUM($E52:P52)+SUM($E162:P162),O270-P52+P162-'7. Consumption'!R52))</f>
        <v>0</v>
      </c>
      <c r="Q270" s="335">
        <f ca="1">MAX(0,MIN($E270-SUM($E52:Q52)+SUM($E162:Q162),P270-Q52+Q162-'7. Consumption'!S52))</f>
        <v>0</v>
      </c>
      <c r="R270" s="335">
        <f ca="1">MAX(0,MIN($E270-SUM($E52:R52)+SUM($E162:R162),Q270-R52+R162-'7. Consumption'!T52))</f>
        <v>0</v>
      </c>
      <c r="S270" s="335">
        <f ca="1">MAX(0,MIN($E270-SUM($E52:S52)+SUM($E162:S162),R270-S52+S162-'7. Consumption'!U52))</f>
        <v>0</v>
      </c>
      <c r="T270" s="335">
        <f ca="1">MAX(0,MIN($E270-SUM($E52:T52)+SUM($E162:T162),S270-T52+T162-'7. Consumption'!V52))</f>
        <v>0</v>
      </c>
      <c r="U270" s="335">
        <f ca="1">MAX(0,MIN($E270-SUM($E52:U52)+SUM($E162:U162),T270-U52+U162-'7. Consumption'!W52))</f>
        <v>0</v>
      </c>
      <c r="V270" s="335">
        <f ca="1">MAX(0,MIN($E270-SUM($E52:V52)+SUM($E162:V162),U270-V52+V162-'7. Consumption'!X52))</f>
        <v>0</v>
      </c>
      <c r="W270" s="335">
        <f ca="1">MAX(0,MIN($E270-SUM($E52:W52)+SUM($E162:W162),V270-W52+W162-'7. Consumption'!Y52))</f>
        <v>0</v>
      </c>
      <c r="X270" s="335">
        <f ca="1">MAX(0,MIN($E270-SUM($E52:X52)+SUM($E162:X162),W270-X52+X162-'7. Consumption'!Z52))</f>
        <v>0</v>
      </c>
      <c r="Y270" s="335">
        <f ca="1">MAX(0,MIN($E270-SUM($E52:Y52)+SUM($E162:Y162),X270-Y52+Y162-'7. Consumption'!AA52))</f>
        <v>0</v>
      </c>
      <c r="Z270" s="335">
        <f ca="1">MAX(0,MIN($E270-SUM($E52:Z52)+SUM($E162:Z162),Y270-Z52+Z162-'7. Consumption'!AB52))</f>
        <v>0</v>
      </c>
      <c r="AA270" s="335">
        <f ca="1">MAX(0,MIN($E270-SUM($E52:AA52)+SUM($E162:AA162),Z270-AA52+AA162-'7. Consumption'!AC52))</f>
        <v>0</v>
      </c>
      <c r="AB270" s="335">
        <f ca="1">MAX(0,MIN($E270-SUM($E52:AB52)+SUM($E162:AB162),AA270-AB52+AB162-'7. Consumption'!AD52))</f>
        <v>0</v>
      </c>
      <c r="AC270" s="335">
        <f ca="1">MAX(0,MIN($E270-SUM($E52:AC52)+SUM($E162:AC162),AB270-AC52+AC162-'7. Consumption'!AE52))</f>
        <v>0</v>
      </c>
      <c r="AD270" s="335">
        <f ca="1">MAX(0,MIN($E270-SUM($E52:AD52)+SUM($E162:AD162),AC270-AD52+AD162-'7. Consumption'!AF52))</f>
        <v>0</v>
      </c>
      <c r="AE270" s="335">
        <f ca="1">MAX(0,MIN($E270-SUM($E52:AE52)+SUM($E162:AE162),AD270-AE52+AE162-'7. Consumption'!AG52))</f>
        <v>0</v>
      </c>
      <c r="AF270" s="335">
        <f ca="1">MAX(0,MIN($E270-SUM($E52:AF52)+SUM($E162:AF162),AE270-AF52+AF162-'7. Consumption'!AH52))</f>
        <v>0</v>
      </c>
      <c r="AG270" s="335">
        <f ca="1">MAX(0,MIN($E270-SUM($E52:AG52)+SUM($E162:AG162),AF270-AG52+AG162-'7. Consumption'!AI52))</f>
        <v>0</v>
      </c>
      <c r="AH270" s="335">
        <f ca="1">MAX(0,MIN($E270-SUM($E52:AH52)+SUM($E162:AH162),AG270-AH52+AH162-'7. Consumption'!AJ52))</f>
        <v>0</v>
      </c>
      <c r="AI270" s="335">
        <f ca="1">MAX(0,MIN($E270-SUM($E52:AI52)+SUM($E162:AI162),AH270-AI52+AI162-'7. Consumption'!AK52))</f>
        <v>0</v>
      </c>
      <c r="AJ270" s="335">
        <f ca="1">MAX(0,MIN($E270-SUM($E52:AJ52)+SUM($E162:AJ162),AI270-AJ52+AJ162-'7. Consumption'!AL52))</f>
        <v>0</v>
      </c>
      <c r="AK270" s="335">
        <f ca="1">MAX(0,MIN($E270-SUM($E52:AK52)+SUM($E162:AK162),AJ270-AK52+AK162-'7. Consumption'!AM52))</f>
        <v>0</v>
      </c>
      <c r="AL270" s="335">
        <f ca="1">MAX(0,MIN($E270-SUM($E52:AL52)+SUM($E162:AL162),AK270-AL52+AL162-'7. Consumption'!AN52))</f>
        <v>0</v>
      </c>
      <c r="AM270" s="335">
        <f ca="1">MAX(0,MIN($E270-SUM($E52:AM52)+SUM($E162:AM162),AL270-AM52+AM162-'7. Consumption'!AO52))</f>
        <v>0</v>
      </c>
      <c r="AN270" s="335">
        <f ca="1">MAX(0,MIN($E270-SUM($E52:AN52)+SUM($E162:AN162),AM270-AN52+AN162-'7. Consumption'!AP52))</f>
        <v>0</v>
      </c>
      <c r="AO270" s="335">
        <f ca="1">MAX(0,MIN($E270-SUM($E52:AO52)+SUM($E162:AO162),AN270-AO52+AO162-'7. Consumption'!AQ52))</f>
        <v>0</v>
      </c>
      <c r="AP270" s="332">
        <f t="shared" ca="1" si="15"/>
        <v>0</v>
      </c>
    </row>
    <row r="271" spans="2:42" x14ac:dyDescent="0.3">
      <c r="B271" s="257"/>
      <c r="C271" s="257" t="str">
        <f t="shared" si="16"/>
        <v>RAL 100 - tab - chew scored</v>
      </c>
      <c r="E271" s="334">
        <f t="shared" si="17"/>
        <v>0</v>
      </c>
      <c r="F271" s="335">
        <f ca="1">MAX(0,MIN($E271-SUM($E53:F53)+SUM($E163:F163),E271-F53+F163-'7. Consumption'!H53))</f>
        <v>0</v>
      </c>
      <c r="G271" s="335">
        <f ca="1">MAX(0,MIN($E271-SUM($E53:G53)+SUM($E163:G163),F271-G53+G163-'7. Consumption'!I53))</f>
        <v>0</v>
      </c>
      <c r="H271" s="335">
        <f ca="1">MAX(0,MIN($E271-SUM($E53:H53)+SUM($E163:H163),G271-H53+H163-'7. Consumption'!J53))</f>
        <v>0</v>
      </c>
      <c r="I271" s="335">
        <f ca="1">MAX(0,MIN($E271-SUM($E53:I53)+SUM($E163:I163),H271-I53+I163-'7. Consumption'!K53))</f>
        <v>0</v>
      </c>
      <c r="J271" s="335">
        <f ca="1">MAX(0,MIN($E271-SUM($E53:J53)+SUM($E163:J163),I271-J53+J163-'7. Consumption'!L53))</f>
        <v>0</v>
      </c>
      <c r="K271" s="335">
        <f ca="1">MAX(0,MIN($E271-SUM($E53:K53)+SUM($E163:K163),J271-K53+K163-'7. Consumption'!M53))</f>
        <v>0</v>
      </c>
      <c r="L271" s="335">
        <f ca="1">MAX(0,MIN($E271-SUM($E53:L53)+SUM($E163:L163),K271-L53+L163-'7. Consumption'!N53))</f>
        <v>0</v>
      </c>
      <c r="M271" s="335">
        <f ca="1">MAX(0,MIN($E271-SUM($E53:M53)+SUM($E163:M163),L271-M53+M163-'7. Consumption'!O53))</f>
        <v>0</v>
      </c>
      <c r="N271" s="335">
        <f ca="1">MAX(0,MIN($E271-SUM($E53:N53)+SUM($E163:N163),M271-N53+N163-'7. Consumption'!P53))</f>
        <v>0</v>
      </c>
      <c r="O271" s="335">
        <f ca="1">MAX(0,MIN($E271-SUM($E53:O53)+SUM($E163:O163),N271-O53+O163-'7. Consumption'!Q53))</f>
        <v>0</v>
      </c>
      <c r="P271" s="335">
        <f ca="1">MAX(0,MIN($E271-SUM($E53:P53)+SUM($E163:P163),O271-P53+P163-'7. Consumption'!R53))</f>
        <v>0</v>
      </c>
      <c r="Q271" s="335">
        <f ca="1">MAX(0,MIN($E271-SUM($E53:Q53)+SUM($E163:Q163),P271-Q53+Q163-'7. Consumption'!S53))</f>
        <v>0</v>
      </c>
      <c r="R271" s="335">
        <f ca="1">MAX(0,MIN($E271-SUM($E53:R53)+SUM($E163:R163),Q271-R53+R163-'7. Consumption'!T53))</f>
        <v>0</v>
      </c>
      <c r="S271" s="335">
        <f ca="1">MAX(0,MIN($E271-SUM($E53:S53)+SUM($E163:S163),R271-S53+S163-'7. Consumption'!U53))</f>
        <v>0</v>
      </c>
      <c r="T271" s="335">
        <f ca="1">MAX(0,MIN($E271-SUM($E53:T53)+SUM($E163:T163),S271-T53+T163-'7. Consumption'!V53))</f>
        <v>0</v>
      </c>
      <c r="U271" s="335">
        <f ca="1">MAX(0,MIN($E271-SUM($E53:U53)+SUM($E163:U163),T271-U53+U163-'7. Consumption'!W53))</f>
        <v>0</v>
      </c>
      <c r="V271" s="335">
        <f ca="1">MAX(0,MIN($E271-SUM($E53:V53)+SUM($E163:V163),U271-V53+V163-'7. Consumption'!X53))</f>
        <v>0</v>
      </c>
      <c r="W271" s="335">
        <f ca="1">MAX(0,MIN($E271-SUM($E53:W53)+SUM($E163:W163),V271-W53+W163-'7. Consumption'!Y53))</f>
        <v>0</v>
      </c>
      <c r="X271" s="335">
        <f ca="1">MAX(0,MIN($E271-SUM($E53:X53)+SUM($E163:X163),W271-X53+X163-'7. Consumption'!Z53))</f>
        <v>0</v>
      </c>
      <c r="Y271" s="335">
        <f ca="1">MAX(0,MIN($E271-SUM($E53:Y53)+SUM($E163:Y163),X271-Y53+Y163-'7. Consumption'!AA53))</f>
        <v>0</v>
      </c>
      <c r="Z271" s="335">
        <f ca="1">MAX(0,MIN($E271-SUM($E53:Z53)+SUM($E163:Z163),Y271-Z53+Z163-'7. Consumption'!AB53))</f>
        <v>0</v>
      </c>
      <c r="AA271" s="335">
        <f ca="1">MAX(0,MIN($E271-SUM($E53:AA53)+SUM($E163:AA163),Z271-AA53+AA163-'7. Consumption'!AC53))</f>
        <v>0</v>
      </c>
      <c r="AB271" s="335">
        <f ca="1">MAX(0,MIN($E271-SUM($E53:AB53)+SUM($E163:AB163),AA271-AB53+AB163-'7. Consumption'!AD53))</f>
        <v>0</v>
      </c>
      <c r="AC271" s="335">
        <f ca="1">MAX(0,MIN($E271-SUM($E53:AC53)+SUM($E163:AC163),AB271-AC53+AC163-'7. Consumption'!AE53))</f>
        <v>0</v>
      </c>
      <c r="AD271" s="335">
        <f ca="1">MAX(0,MIN($E271-SUM($E53:AD53)+SUM($E163:AD163),AC271-AD53+AD163-'7. Consumption'!AF53))</f>
        <v>0</v>
      </c>
      <c r="AE271" s="335">
        <f ca="1">MAX(0,MIN($E271-SUM($E53:AE53)+SUM($E163:AE163),AD271-AE53+AE163-'7. Consumption'!AG53))</f>
        <v>0</v>
      </c>
      <c r="AF271" s="335">
        <f ca="1">MAX(0,MIN($E271-SUM($E53:AF53)+SUM($E163:AF163),AE271-AF53+AF163-'7. Consumption'!AH53))</f>
        <v>0</v>
      </c>
      <c r="AG271" s="335">
        <f ca="1">MAX(0,MIN($E271-SUM($E53:AG53)+SUM($E163:AG163),AF271-AG53+AG163-'7. Consumption'!AI53))</f>
        <v>0</v>
      </c>
      <c r="AH271" s="335">
        <f ca="1">MAX(0,MIN($E271-SUM($E53:AH53)+SUM($E163:AH163),AG271-AH53+AH163-'7. Consumption'!AJ53))</f>
        <v>0</v>
      </c>
      <c r="AI271" s="335">
        <f ca="1">MAX(0,MIN($E271-SUM($E53:AI53)+SUM($E163:AI163),AH271-AI53+AI163-'7. Consumption'!AK53))</f>
        <v>0</v>
      </c>
      <c r="AJ271" s="335">
        <f ca="1">MAX(0,MIN($E271-SUM($E53:AJ53)+SUM($E163:AJ163),AI271-AJ53+AJ163-'7. Consumption'!AL53))</f>
        <v>0</v>
      </c>
      <c r="AK271" s="335">
        <f ca="1">MAX(0,MIN($E271-SUM($E53:AK53)+SUM($E163:AK163),AJ271-AK53+AK163-'7. Consumption'!AM53))</f>
        <v>0</v>
      </c>
      <c r="AL271" s="335">
        <f ca="1">MAX(0,MIN($E271-SUM($E53:AL53)+SUM($E163:AL163),AK271-AL53+AL163-'7. Consumption'!AN53))</f>
        <v>0</v>
      </c>
      <c r="AM271" s="335">
        <f ca="1">MAX(0,MIN($E271-SUM($E53:AM53)+SUM($E163:AM163),AL271-AM53+AM163-'7. Consumption'!AO53))</f>
        <v>0</v>
      </c>
      <c r="AN271" s="335">
        <f ca="1">MAX(0,MIN($E271-SUM($E53:AN53)+SUM($E163:AN163),AM271-AN53+AN163-'7. Consumption'!AP53))</f>
        <v>0</v>
      </c>
      <c r="AO271" s="335">
        <f ca="1">MAX(0,MIN($E271-SUM($E53:AO53)+SUM($E163:AO163),AN271-AO53+AO163-'7. Consumption'!AQ53))</f>
        <v>0</v>
      </c>
      <c r="AP271" s="332">
        <f t="shared" ca="1" si="15"/>
        <v>0</v>
      </c>
    </row>
    <row r="272" spans="2:42" x14ac:dyDescent="0.3">
      <c r="B272" s="257"/>
      <c r="C272" s="257" t="str">
        <f t="shared" si="16"/>
        <v>RAL 25 - tab - chew scored</v>
      </c>
      <c r="E272" s="334">
        <f t="shared" si="17"/>
        <v>0</v>
      </c>
      <c r="F272" s="335">
        <f ca="1">MAX(0,MIN($E272-SUM($E54:F54)+SUM($E164:F164),E272-F54+F164-'7. Consumption'!H54))</f>
        <v>0</v>
      </c>
      <c r="G272" s="335">
        <f ca="1">MAX(0,MIN($E272-SUM($E54:G54)+SUM($E164:G164),F272-G54+G164-'7. Consumption'!I54))</f>
        <v>0</v>
      </c>
      <c r="H272" s="335">
        <f ca="1">MAX(0,MIN($E272-SUM($E54:H54)+SUM($E164:H164),G272-H54+H164-'7. Consumption'!J54))</f>
        <v>0</v>
      </c>
      <c r="I272" s="335">
        <f ca="1">MAX(0,MIN($E272-SUM($E54:I54)+SUM($E164:I164),H272-I54+I164-'7. Consumption'!K54))</f>
        <v>0</v>
      </c>
      <c r="J272" s="335">
        <f ca="1">MAX(0,MIN($E272-SUM($E54:J54)+SUM($E164:J164),I272-J54+J164-'7. Consumption'!L54))</f>
        <v>0</v>
      </c>
      <c r="K272" s="335">
        <f ca="1">MAX(0,MIN($E272-SUM($E54:K54)+SUM($E164:K164),J272-K54+K164-'7. Consumption'!M54))</f>
        <v>0</v>
      </c>
      <c r="L272" s="335">
        <f ca="1">MAX(0,MIN($E272-SUM($E54:L54)+SUM($E164:L164),K272-L54+L164-'7. Consumption'!N54))</f>
        <v>0</v>
      </c>
      <c r="M272" s="335">
        <f ca="1">MAX(0,MIN($E272-SUM($E54:M54)+SUM($E164:M164),L272-M54+M164-'7. Consumption'!O54))</f>
        <v>0</v>
      </c>
      <c r="N272" s="335">
        <f ca="1">MAX(0,MIN($E272-SUM($E54:N54)+SUM($E164:N164),M272-N54+N164-'7. Consumption'!P54))</f>
        <v>0</v>
      </c>
      <c r="O272" s="335">
        <f ca="1">MAX(0,MIN($E272-SUM($E54:O54)+SUM($E164:O164),N272-O54+O164-'7. Consumption'!Q54))</f>
        <v>0</v>
      </c>
      <c r="P272" s="335">
        <f ca="1">MAX(0,MIN($E272-SUM($E54:P54)+SUM($E164:P164),O272-P54+P164-'7. Consumption'!R54))</f>
        <v>0</v>
      </c>
      <c r="Q272" s="335">
        <f ca="1">MAX(0,MIN($E272-SUM($E54:Q54)+SUM($E164:Q164),P272-Q54+Q164-'7. Consumption'!S54))</f>
        <v>0</v>
      </c>
      <c r="R272" s="335">
        <f ca="1">MAX(0,MIN($E272-SUM($E54:R54)+SUM($E164:R164),Q272-R54+R164-'7. Consumption'!T54))</f>
        <v>0</v>
      </c>
      <c r="S272" s="335">
        <f ca="1">MAX(0,MIN($E272-SUM($E54:S54)+SUM($E164:S164),R272-S54+S164-'7. Consumption'!U54))</f>
        <v>0</v>
      </c>
      <c r="T272" s="335">
        <f ca="1">MAX(0,MIN($E272-SUM($E54:T54)+SUM($E164:T164),S272-T54+T164-'7. Consumption'!V54))</f>
        <v>0</v>
      </c>
      <c r="U272" s="335">
        <f ca="1">MAX(0,MIN($E272-SUM($E54:U54)+SUM($E164:U164),T272-U54+U164-'7. Consumption'!W54))</f>
        <v>0</v>
      </c>
      <c r="V272" s="335">
        <f ca="1">MAX(0,MIN($E272-SUM($E54:V54)+SUM($E164:V164),U272-V54+V164-'7. Consumption'!X54))</f>
        <v>0</v>
      </c>
      <c r="W272" s="335">
        <f ca="1">MAX(0,MIN($E272-SUM($E54:W54)+SUM($E164:W164),V272-W54+W164-'7. Consumption'!Y54))</f>
        <v>0</v>
      </c>
      <c r="X272" s="335">
        <f ca="1">MAX(0,MIN($E272-SUM($E54:X54)+SUM($E164:X164),W272-X54+X164-'7. Consumption'!Z54))</f>
        <v>0</v>
      </c>
      <c r="Y272" s="335">
        <f ca="1">MAX(0,MIN($E272-SUM($E54:Y54)+SUM($E164:Y164),X272-Y54+Y164-'7. Consumption'!AA54))</f>
        <v>0</v>
      </c>
      <c r="Z272" s="335">
        <f ca="1">MAX(0,MIN($E272-SUM($E54:Z54)+SUM($E164:Z164),Y272-Z54+Z164-'7. Consumption'!AB54))</f>
        <v>0</v>
      </c>
      <c r="AA272" s="335">
        <f ca="1">MAX(0,MIN($E272-SUM($E54:AA54)+SUM($E164:AA164),Z272-AA54+AA164-'7. Consumption'!AC54))</f>
        <v>0</v>
      </c>
      <c r="AB272" s="335">
        <f ca="1">MAX(0,MIN($E272-SUM($E54:AB54)+SUM($E164:AB164),AA272-AB54+AB164-'7. Consumption'!AD54))</f>
        <v>0</v>
      </c>
      <c r="AC272" s="335">
        <f ca="1">MAX(0,MIN($E272-SUM($E54:AC54)+SUM($E164:AC164),AB272-AC54+AC164-'7. Consumption'!AE54))</f>
        <v>0</v>
      </c>
      <c r="AD272" s="335">
        <f ca="1">MAX(0,MIN($E272-SUM($E54:AD54)+SUM($E164:AD164),AC272-AD54+AD164-'7. Consumption'!AF54))</f>
        <v>0</v>
      </c>
      <c r="AE272" s="335">
        <f ca="1">MAX(0,MIN($E272-SUM($E54:AE54)+SUM($E164:AE164),AD272-AE54+AE164-'7. Consumption'!AG54))</f>
        <v>0</v>
      </c>
      <c r="AF272" s="335">
        <f ca="1">MAX(0,MIN($E272-SUM($E54:AF54)+SUM($E164:AF164),AE272-AF54+AF164-'7. Consumption'!AH54))</f>
        <v>0</v>
      </c>
      <c r="AG272" s="335">
        <f ca="1">MAX(0,MIN($E272-SUM($E54:AG54)+SUM($E164:AG164),AF272-AG54+AG164-'7. Consumption'!AI54))</f>
        <v>0</v>
      </c>
      <c r="AH272" s="335">
        <f ca="1">MAX(0,MIN($E272-SUM($E54:AH54)+SUM($E164:AH164),AG272-AH54+AH164-'7. Consumption'!AJ54))</f>
        <v>0</v>
      </c>
      <c r="AI272" s="335">
        <f ca="1">MAX(0,MIN($E272-SUM($E54:AI54)+SUM($E164:AI164),AH272-AI54+AI164-'7. Consumption'!AK54))</f>
        <v>0</v>
      </c>
      <c r="AJ272" s="335">
        <f ca="1">MAX(0,MIN($E272-SUM($E54:AJ54)+SUM($E164:AJ164),AI272-AJ54+AJ164-'7. Consumption'!AL54))</f>
        <v>0</v>
      </c>
      <c r="AK272" s="335">
        <f ca="1">MAX(0,MIN($E272-SUM($E54:AK54)+SUM($E164:AK164),AJ272-AK54+AK164-'7. Consumption'!AM54))</f>
        <v>0</v>
      </c>
      <c r="AL272" s="335">
        <f ca="1">MAX(0,MIN($E272-SUM($E54:AL54)+SUM($E164:AL164),AK272-AL54+AL164-'7. Consumption'!AN54))</f>
        <v>0</v>
      </c>
      <c r="AM272" s="335">
        <f ca="1">MAX(0,MIN($E272-SUM($E54:AM54)+SUM($E164:AM164),AL272-AM54+AM164-'7. Consumption'!AO54))</f>
        <v>0</v>
      </c>
      <c r="AN272" s="335">
        <f ca="1">MAX(0,MIN($E272-SUM($E54:AN54)+SUM($E164:AN164),AM272-AN54+AN164-'7. Consumption'!AP54))</f>
        <v>0</v>
      </c>
      <c r="AO272" s="335">
        <f ca="1">MAX(0,MIN($E272-SUM($E54:AO54)+SUM($E164:AO164),AN272-AO54+AO164-'7. Consumption'!AQ54))</f>
        <v>0</v>
      </c>
      <c r="AP272" s="332">
        <f t="shared" ref="AP272:AP328" ca="1" si="18">SUM(E272:AO272)</f>
        <v>0</v>
      </c>
    </row>
    <row r="273" spans="2:42" x14ac:dyDescent="0.3">
      <c r="B273" s="257"/>
      <c r="C273" s="257" t="str">
        <f t="shared" si="16"/>
        <v>RAL 400 - tab</v>
      </c>
      <c r="E273" s="334">
        <f t="shared" si="17"/>
        <v>0</v>
      </c>
      <c r="F273" s="335">
        <f ca="1">MAX(0,MIN($E273-SUM($E55:F55)+SUM($E165:F165),E273-F55+F165-'7. Consumption'!H55))</f>
        <v>0</v>
      </c>
      <c r="G273" s="335">
        <f ca="1">MAX(0,MIN($E273-SUM($E55:G55)+SUM($E165:G165),F273-G55+G165-'7. Consumption'!I55))</f>
        <v>0</v>
      </c>
      <c r="H273" s="335">
        <f ca="1">MAX(0,MIN($E273-SUM($E55:H55)+SUM($E165:H165),G273-H55+H165-'7. Consumption'!J55))</f>
        <v>0</v>
      </c>
      <c r="I273" s="335">
        <f ca="1">MAX(0,MIN($E273-SUM($E55:I55)+SUM($E165:I165),H273-I55+I165-'7. Consumption'!K55))</f>
        <v>0</v>
      </c>
      <c r="J273" s="335">
        <f ca="1">MAX(0,MIN($E273-SUM($E55:J55)+SUM($E165:J165),I273-J55+J165-'7. Consumption'!L55))</f>
        <v>0</v>
      </c>
      <c r="K273" s="335">
        <f ca="1">MAX(0,MIN($E273-SUM($E55:K55)+SUM($E165:K165),J273-K55+K165-'7. Consumption'!M55))</f>
        <v>0</v>
      </c>
      <c r="L273" s="335">
        <f ca="1">MAX(0,MIN($E273-SUM($E55:L55)+SUM($E165:L165),K273-L55+L165-'7. Consumption'!N55))</f>
        <v>0</v>
      </c>
      <c r="M273" s="335">
        <f ca="1">MAX(0,MIN($E273-SUM($E55:M55)+SUM($E165:M165),L273-M55+M165-'7. Consumption'!O55))</f>
        <v>0</v>
      </c>
      <c r="N273" s="335">
        <f ca="1">MAX(0,MIN($E273-SUM($E55:N55)+SUM($E165:N165),M273-N55+N165-'7. Consumption'!P55))</f>
        <v>0</v>
      </c>
      <c r="O273" s="335">
        <f ca="1">MAX(0,MIN($E273-SUM($E55:O55)+SUM($E165:O165),N273-O55+O165-'7. Consumption'!Q55))</f>
        <v>0</v>
      </c>
      <c r="P273" s="335">
        <f ca="1">MAX(0,MIN($E273-SUM($E55:P55)+SUM($E165:P165),O273-P55+P165-'7. Consumption'!R55))</f>
        <v>0</v>
      </c>
      <c r="Q273" s="335">
        <f ca="1">MAX(0,MIN($E273-SUM($E55:Q55)+SUM($E165:Q165),P273-Q55+Q165-'7. Consumption'!S55))</f>
        <v>0</v>
      </c>
      <c r="R273" s="335">
        <f ca="1">MAX(0,MIN($E273-SUM($E55:R55)+SUM($E165:R165),Q273-R55+R165-'7. Consumption'!T55))</f>
        <v>0</v>
      </c>
      <c r="S273" s="335">
        <f ca="1">MAX(0,MIN($E273-SUM($E55:S55)+SUM($E165:S165),R273-S55+S165-'7. Consumption'!U55))</f>
        <v>0</v>
      </c>
      <c r="T273" s="335">
        <f ca="1">MAX(0,MIN($E273-SUM($E55:T55)+SUM($E165:T165),S273-T55+T165-'7. Consumption'!V55))</f>
        <v>0</v>
      </c>
      <c r="U273" s="335">
        <f ca="1">MAX(0,MIN($E273-SUM($E55:U55)+SUM($E165:U165),T273-U55+U165-'7. Consumption'!W55))</f>
        <v>0</v>
      </c>
      <c r="V273" s="335">
        <f ca="1">MAX(0,MIN($E273-SUM($E55:V55)+SUM($E165:V165),U273-V55+V165-'7. Consumption'!X55))</f>
        <v>0</v>
      </c>
      <c r="W273" s="335">
        <f ca="1">MAX(0,MIN($E273-SUM($E55:W55)+SUM($E165:W165),V273-W55+W165-'7. Consumption'!Y55))</f>
        <v>0</v>
      </c>
      <c r="X273" s="335">
        <f ca="1">MAX(0,MIN($E273-SUM($E55:X55)+SUM($E165:X165),W273-X55+X165-'7. Consumption'!Z55))</f>
        <v>0</v>
      </c>
      <c r="Y273" s="335">
        <f ca="1">MAX(0,MIN($E273-SUM($E55:Y55)+SUM($E165:Y165),X273-Y55+Y165-'7. Consumption'!AA55))</f>
        <v>0</v>
      </c>
      <c r="Z273" s="335">
        <f ca="1">MAX(0,MIN($E273-SUM($E55:Z55)+SUM($E165:Z165),Y273-Z55+Z165-'7. Consumption'!AB55))</f>
        <v>0</v>
      </c>
      <c r="AA273" s="335">
        <f ca="1">MAX(0,MIN($E273-SUM($E55:AA55)+SUM($E165:AA165),Z273-AA55+AA165-'7. Consumption'!AC55))</f>
        <v>0</v>
      </c>
      <c r="AB273" s="335">
        <f ca="1">MAX(0,MIN($E273-SUM($E55:AB55)+SUM($E165:AB165),AA273-AB55+AB165-'7. Consumption'!AD55))</f>
        <v>0</v>
      </c>
      <c r="AC273" s="335">
        <f ca="1">MAX(0,MIN($E273-SUM($E55:AC55)+SUM($E165:AC165),AB273-AC55+AC165-'7. Consumption'!AE55))</f>
        <v>0</v>
      </c>
      <c r="AD273" s="335">
        <f ca="1">MAX(0,MIN($E273-SUM($E55:AD55)+SUM($E165:AD165),AC273-AD55+AD165-'7. Consumption'!AF55))</f>
        <v>0</v>
      </c>
      <c r="AE273" s="335">
        <f ca="1">MAX(0,MIN($E273-SUM($E55:AE55)+SUM($E165:AE165),AD273-AE55+AE165-'7. Consumption'!AG55))</f>
        <v>0</v>
      </c>
      <c r="AF273" s="335">
        <f ca="1">MAX(0,MIN($E273-SUM($E55:AF55)+SUM($E165:AF165),AE273-AF55+AF165-'7. Consumption'!AH55))</f>
        <v>0</v>
      </c>
      <c r="AG273" s="335">
        <f ca="1">MAX(0,MIN($E273-SUM($E55:AG55)+SUM($E165:AG165),AF273-AG55+AG165-'7. Consumption'!AI55))</f>
        <v>0</v>
      </c>
      <c r="AH273" s="335">
        <f ca="1">MAX(0,MIN($E273-SUM($E55:AH55)+SUM($E165:AH165),AG273-AH55+AH165-'7. Consumption'!AJ55))</f>
        <v>0</v>
      </c>
      <c r="AI273" s="335">
        <f ca="1">MAX(0,MIN($E273-SUM($E55:AI55)+SUM($E165:AI165),AH273-AI55+AI165-'7. Consumption'!AK55))</f>
        <v>0</v>
      </c>
      <c r="AJ273" s="335">
        <f ca="1">MAX(0,MIN($E273-SUM($E55:AJ55)+SUM($E165:AJ165),AI273-AJ55+AJ165-'7. Consumption'!AL55))</f>
        <v>0</v>
      </c>
      <c r="AK273" s="335">
        <f ca="1">MAX(0,MIN($E273-SUM($E55:AK55)+SUM($E165:AK165),AJ273-AK55+AK165-'7. Consumption'!AM55))</f>
        <v>0</v>
      </c>
      <c r="AL273" s="335">
        <f ca="1">MAX(0,MIN($E273-SUM($E55:AL55)+SUM($E165:AL165),AK273-AL55+AL165-'7. Consumption'!AN55))</f>
        <v>0</v>
      </c>
      <c r="AM273" s="335">
        <f ca="1">MAX(0,MIN($E273-SUM($E55:AM55)+SUM($E165:AM165),AL273-AM55+AM165-'7. Consumption'!AO55))</f>
        <v>0</v>
      </c>
      <c r="AN273" s="335">
        <f ca="1">MAX(0,MIN($E273-SUM($E55:AN55)+SUM($E165:AN165),AM273-AN55+AN165-'7. Consumption'!AP55))</f>
        <v>0</v>
      </c>
      <c r="AO273" s="335">
        <f ca="1">MAX(0,MIN($E273-SUM($E55:AO55)+SUM($E165:AO165),AN273-AO55+AO165-'7. Consumption'!AQ55))</f>
        <v>0</v>
      </c>
      <c r="AP273" s="332">
        <f t="shared" ca="1" si="18"/>
        <v>0</v>
      </c>
    </row>
    <row r="274" spans="2:42" x14ac:dyDescent="0.3">
      <c r="B274" s="257"/>
      <c r="C274" s="257" t="str">
        <f t="shared" si="16"/>
        <v>RTV 0 - susp - dose in ml</v>
      </c>
      <c r="E274" s="334">
        <f t="shared" si="17"/>
        <v>0</v>
      </c>
      <c r="F274" s="335">
        <f ca="1">MAX(0,MIN($E274-SUM($E56:F56)+SUM($E166:F166),E274-F56+F166-'7. Consumption'!H56))</f>
        <v>0</v>
      </c>
      <c r="G274" s="335">
        <f ca="1">MAX(0,MIN($E274-SUM($E56:G56)+SUM($E166:G166),F274-G56+G166-'7. Consumption'!I56))</f>
        <v>0</v>
      </c>
      <c r="H274" s="335">
        <f ca="1">MAX(0,MIN($E274-SUM($E56:H56)+SUM($E166:H166),G274-H56+H166-'7. Consumption'!J56))</f>
        <v>0</v>
      </c>
      <c r="I274" s="335">
        <f ca="1">MAX(0,MIN($E274-SUM($E56:I56)+SUM($E166:I166),H274-I56+I166-'7. Consumption'!K56))</f>
        <v>0</v>
      </c>
      <c r="J274" s="335">
        <f ca="1">MAX(0,MIN($E274-SUM($E56:J56)+SUM($E166:J166),I274-J56+J166-'7. Consumption'!L56))</f>
        <v>0</v>
      </c>
      <c r="K274" s="335">
        <f ca="1">MAX(0,MIN($E274-SUM($E56:K56)+SUM($E166:K166),J274-K56+K166-'7. Consumption'!M56))</f>
        <v>0</v>
      </c>
      <c r="L274" s="335">
        <f ca="1">MAX(0,MIN($E274-SUM($E56:L56)+SUM($E166:L166),K274-L56+L166-'7. Consumption'!N56))</f>
        <v>0</v>
      </c>
      <c r="M274" s="335">
        <f ca="1">MAX(0,MIN($E274-SUM($E56:M56)+SUM($E166:M166),L274-M56+M166-'7. Consumption'!O56))</f>
        <v>0</v>
      </c>
      <c r="N274" s="335">
        <f ca="1">MAX(0,MIN($E274-SUM($E56:N56)+SUM($E166:N166),M274-N56+N166-'7. Consumption'!P56))</f>
        <v>0</v>
      </c>
      <c r="O274" s="335">
        <f ca="1">MAX(0,MIN($E274-SUM($E56:O56)+SUM($E166:O166),N274-O56+O166-'7. Consumption'!Q56))</f>
        <v>0</v>
      </c>
      <c r="P274" s="335">
        <f ca="1">MAX(0,MIN($E274-SUM($E56:P56)+SUM($E166:P166),O274-P56+P166-'7. Consumption'!R56))</f>
        <v>0</v>
      </c>
      <c r="Q274" s="335">
        <f ca="1">MAX(0,MIN($E274-SUM($E56:Q56)+SUM($E166:Q166),P274-Q56+Q166-'7. Consumption'!S56))</f>
        <v>0</v>
      </c>
      <c r="R274" s="335">
        <f ca="1">MAX(0,MIN($E274-SUM($E56:R56)+SUM($E166:R166),Q274-R56+R166-'7. Consumption'!T56))</f>
        <v>0</v>
      </c>
      <c r="S274" s="335">
        <f ca="1">MAX(0,MIN($E274-SUM($E56:S56)+SUM($E166:S166),R274-S56+S166-'7. Consumption'!U56))</f>
        <v>0</v>
      </c>
      <c r="T274" s="335">
        <f ca="1">MAX(0,MIN($E274-SUM($E56:T56)+SUM($E166:T166),S274-T56+T166-'7. Consumption'!V56))</f>
        <v>0</v>
      </c>
      <c r="U274" s="335">
        <f ca="1">MAX(0,MIN($E274-SUM($E56:U56)+SUM($E166:U166),T274-U56+U166-'7. Consumption'!W56))</f>
        <v>0</v>
      </c>
      <c r="V274" s="335">
        <f ca="1">MAX(0,MIN($E274-SUM($E56:V56)+SUM($E166:V166),U274-V56+V166-'7. Consumption'!X56))</f>
        <v>0</v>
      </c>
      <c r="W274" s="335">
        <f ca="1">MAX(0,MIN($E274-SUM($E56:W56)+SUM($E166:W166),V274-W56+W166-'7. Consumption'!Y56))</f>
        <v>0</v>
      </c>
      <c r="X274" s="335">
        <f ca="1">MAX(0,MIN($E274-SUM($E56:X56)+SUM($E166:X166),W274-X56+X166-'7. Consumption'!Z56))</f>
        <v>0</v>
      </c>
      <c r="Y274" s="335">
        <f ca="1">MAX(0,MIN($E274-SUM($E56:Y56)+SUM($E166:Y166),X274-Y56+Y166-'7. Consumption'!AA56))</f>
        <v>0</v>
      </c>
      <c r="Z274" s="335">
        <f ca="1">MAX(0,MIN($E274-SUM($E56:Z56)+SUM($E166:Z166),Y274-Z56+Z166-'7. Consumption'!AB56))</f>
        <v>0</v>
      </c>
      <c r="AA274" s="335">
        <f ca="1">MAX(0,MIN($E274-SUM($E56:AA56)+SUM($E166:AA166),Z274-AA56+AA166-'7. Consumption'!AC56))</f>
        <v>0</v>
      </c>
      <c r="AB274" s="335">
        <f ca="1">MAX(0,MIN($E274-SUM($E56:AB56)+SUM($E166:AB166),AA274-AB56+AB166-'7. Consumption'!AD56))</f>
        <v>0</v>
      </c>
      <c r="AC274" s="335">
        <f ca="1">MAX(0,MIN($E274-SUM($E56:AC56)+SUM($E166:AC166),AB274-AC56+AC166-'7. Consumption'!AE56))</f>
        <v>0</v>
      </c>
      <c r="AD274" s="335">
        <f ca="1">MAX(0,MIN($E274-SUM($E56:AD56)+SUM($E166:AD166),AC274-AD56+AD166-'7. Consumption'!AF56))</f>
        <v>0</v>
      </c>
      <c r="AE274" s="335">
        <f ca="1">MAX(0,MIN($E274-SUM($E56:AE56)+SUM($E166:AE166),AD274-AE56+AE166-'7. Consumption'!AG56))</f>
        <v>0</v>
      </c>
      <c r="AF274" s="335">
        <f ca="1">MAX(0,MIN($E274-SUM($E56:AF56)+SUM($E166:AF166),AE274-AF56+AF166-'7. Consumption'!AH56))</f>
        <v>0</v>
      </c>
      <c r="AG274" s="335">
        <f ca="1">MAX(0,MIN($E274-SUM($E56:AG56)+SUM($E166:AG166),AF274-AG56+AG166-'7. Consumption'!AI56))</f>
        <v>0</v>
      </c>
      <c r="AH274" s="335">
        <f ca="1">MAX(0,MIN($E274-SUM($E56:AH56)+SUM($E166:AH166),AG274-AH56+AH166-'7. Consumption'!AJ56))</f>
        <v>0</v>
      </c>
      <c r="AI274" s="335">
        <f ca="1">MAX(0,MIN($E274-SUM($E56:AI56)+SUM($E166:AI166),AH274-AI56+AI166-'7. Consumption'!AK56))</f>
        <v>0</v>
      </c>
      <c r="AJ274" s="335">
        <f ca="1">MAX(0,MIN($E274-SUM($E56:AJ56)+SUM($E166:AJ166),AI274-AJ56+AJ166-'7. Consumption'!AL56))</f>
        <v>0</v>
      </c>
      <c r="AK274" s="335">
        <f ca="1">MAX(0,MIN($E274-SUM($E56:AK56)+SUM($E166:AK166),AJ274-AK56+AK166-'7. Consumption'!AM56))</f>
        <v>0</v>
      </c>
      <c r="AL274" s="335">
        <f ca="1">MAX(0,MIN($E274-SUM($E56:AL56)+SUM($E166:AL166),AK274-AL56+AL166-'7. Consumption'!AN56))</f>
        <v>0</v>
      </c>
      <c r="AM274" s="335">
        <f ca="1">MAX(0,MIN($E274-SUM($E56:AM56)+SUM($E166:AM166),AL274-AM56+AM166-'7. Consumption'!AO56))</f>
        <v>0</v>
      </c>
      <c r="AN274" s="335">
        <f ca="1">MAX(0,MIN($E274-SUM($E56:AN56)+SUM($E166:AN166),AM274-AN56+AN166-'7. Consumption'!AP56))</f>
        <v>0</v>
      </c>
      <c r="AO274" s="335">
        <f ca="1">MAX(0,MIN($E274-SUM($E56:AO56)+SUM($E166:AO166),AN274-AO56+AO166-'7. Consumption'!AQ56))</f>
        <v>0</v>
      </c>
      <c r="AP274" s="332">
        <f t="shared" ca="1" si="18"/>
        <v>0</v>
      </c>
    </row>
    <row r="275" spans="2:42" x14ac:dyDescent="0.3">
      <c r="B275" s="257"/>
      <c r="C275" s="257" t="str">
        <f t="shared" si="16"/>
        <v>RTV 100 - tab - heat stable</v>
      </c>
      <c r="E275" s="334">
        <f t="shared" si="17"/>
        <v>0</v>
      </c>
      <c r="F275" s="335">
        <f ca="1">MAX(0,MIN($E275-SUM($E57:F57)+SUM($E167:F167),E275-F57+F167-'7. Consumption'!H57))</f>
        <v>0</v>
      </c>
      <c r="G275" s="335">
        <f ca="1">MAX(0,MIN($E275-SUM($E57:G57)+SUM($E167:G167),F275-G57+G167-'7. Consumption'!I57))</f>
        <v>0</v>
      </c>
      <c r="H275" s="335">
        <f ca="1">MAX(0,MIN($E275-SUM($E57:H57)+SUM($E167:H167),G275-H57+H167-'7. Consumption'!J57))</f>
        <v>0</v>
      </c>
      <c r="I275" s="335">
        <f ca="1">MAX(0,MIN($E275-SUM($E57:I57)+SUM($E167:I167),H275-I57+I167-'7. Consumption'!K57))</f>
        <v>0</v>
      </c>
      <c r="J275" s="335">
        <f ca="1">MAX(0,MIN($E275-SUM($E57:J57)+SUM($E167:J167),I275-J57+J167-'7. Consumption'!L57))</f>
        <v>0</v>
      </c>
      <c r="K275" s="335">
        <f ca="1">MAX(0,MIN($E275-SUM($E57:K57)+SUM($E167:K167),J275-K57+K167-'7. Consumption'!M57))</f>
        <v>0</v>
      </c>
      <c r="L275" s="335">
        <f ca="1">MAX(0,MIN($E275-SUM($E57:L57)+SUM($E167:L167),K275-L57+L167-'7. Consumption'!N57))</f>
        <v>0</v>
      </c>
      <c r="M275" s="335">
        <f ca="1">MAX(0,MIN($E275-SUM($E57:M57)+SUM($E167:M167),L275-M57+M167-'7. Consumption'!O57))</f>
        <v>0</v>
      </c>
      <c r="N275" s="335">
        <f ca="1">MAX(0,MIN($E275-SUM($E57:N57)+SUM($E167:N167),M275-N57+N167-'7. Consumption'!P57))</f>
        <v>0</v>
      </c>
      <c r="O275" s="335">
        <f ca="1">MAX(0,MIN($E275-SUM($E57:O57)+SUM($E167:O167),N275-O57+O167-'7. Consumption'!Q57))</f>
        <v>0</v>
      </c>
      <c r="P275" s="335">
        <f ca="1">MAX(0,MIN($E275-SUM($E57:P57)+SUM($E167:P167),O275-P57+P167-'7. Consumption'!R57))</f>
        <v>0</v>
      </c>
      <c r="Q275" s="335">
        <f ca="1">MAX(0,MIN($E275-SUM($E57:Q57)+SUM($E167:Q167),P275-Q57+Q167-'7. Consumption'!S57))</f>
        <v>0</v>
      </c>
      <c r="R275" s="335">
        <f ca="1">MAX(0,MIN($E275-SUM($E57:R57)+SUM($E167:R167),Q275-R57+R167-'7. Consumption'!T57))</f>
        <v>0</v>
      </c>
      <c r="S275" s="335">
        <f ca="1">MAX(0,MIN($E275-SUM($E57:S57)+SUM($E167:S167),R275-S57+S167-'7. Consumption'!U57))</f>
        <v>0</v>
      </c>
      <c r="T275" s="335">
        <f ca="1">MAX(0,MIN($E275-SUM($E57:T57)+SUM($E167:T167),S275-T57+T167-'7. Consumption'!V57))</f>
        <v>0</v>
      </c>
      <c r="U275" s="335">
        <f ca="1">MAX(0,MIN($E275-SUM($E57:U57)+SUM($E167:U167),T275-U57+U167-'7. Consumption'!W57))</f>
        <v>0</v>
      </c>
      <c r="V275" s="335">
        <f ca="1">MAX(0,MIN($E275-SUM($E57:V57)+SUM($E167:V167),U275-V57+V167-'7. Consumption'!X57))</f>
        <v>0</v>
      </c>
      <c r="W275" s="335">
        <f ca="1">MAX(0,MIN($E275-SUM($E57:W57)+SUM($E167:W167),V275-W57+W167-'7. Consumption'!Y57))</f>
        <v>0</v>
      </c>
      <c r="X275" s="335">
        <f ca="1">MAX(0,MIN($E275-SUM($E57:X57)+SUM($E167:X167),W275-X57+X167-'7. Consumption'!Z57))</f>
        <v>0</v>
      </c>
      <c r="Y275" s="335">
        <f ca="1">MAX(0,MIN($E275-SUM($E57:Y57)+SUM($E167:Y167),X275-Y57+Y167-'7. Consumption'!AA57))</f>
        <v>0</v>
      </c>
      <c r="Z275" s="335">
        <f ca="1">MAX(0,MIN($E275-SUM($E57:Z57)+SUM($E167:Z167),Y275-Z57+Z167-'7. Consumption'!AB57))</f>
        <v>0</v>
      </c>
      <c r="AA275" s="335">
        <f ca="1">MAX(0,MIN($E275-SUM($E57:AA57)+SUM($E167:AA167),Z275-AA57+AA167-'7. Consumption'!AC57))</f>
        <v>0</v>
      </c>
      <c r="AB275" s="335">
        <f ca="1">MAX(0,MIN($E275-SUM($E57:AB57)+SUM($E167:AB167),AA275-AB57+AB167-'7. Consumption'!AD57))</f>
        <v>0</v>
      </c>
      <c r="AC275" s="335">
        <f ca="1">MAX(0,MIN($E275-SUM($E57:AC57)+SUM($E167:AC167),AB275-AC57+AC167-'7. Consumption'!AE57))</f>
        <v>0</v>
      </c>
      <c r="AD275" s="335">
        <f ca="1">MAX(0,MIN($E275-SUM($E57:AD57)+SUM($E167:AD167),AC275-AD57+AD167-'7. Consumption'!AF57))</f>
        <v>0</v>
      </c>
      <c r="AE275" s="335">
        <f ca="1">MAX(0,MIN($E275-SUM($E57:AE57)+SUM($E167:AE167),AD275-AE57+AE167-'7. Consumption'!AG57))</f>
        <v>0</v>
      </c>
      <c r="AF275" s="335">
        <f ca="1">MAX(0,MIN($E275-SUM($E57:AF57)+SUM($E167:AF167),AE275-AF57+AF167-'7. Consumption'!AH57))</f>
        <v>0</v>
      </c>
      <c r="AG275" s="335">
        <f ca="1">MAX(0,MIN($E275-SUM($E57:AG57)+SUM($E167:AG167),AF275-AG57+AG167-'7. Consumption'!AI57))</f>
        <v>0</v>
      </c>
      <c r="AH275" s="335">
        <f ca="1">MAX(0,MIN($E275-SUM($E57:AH57)+SUM($E167:AH167),AG275-AH57+AH167-'7. Consumption'!AJ57))</f>
        <v>0</v>
      </c>
      <c r="AI275" s="335">
        <f ca="1">MAX(0,MIN($E275-SUM($E57:AI57)+SUM($E167:AI167),AH275-AI57+AI167-'7. Consumption'!AK57))</f>
        <v>0</v>
      </c>
      <c r="AJ275" s="335">
        <f ca="1">MAX(0,MIN($E275-SUM($E57:AJ57)+SUM($E167:AJ167),AI275-AJ57+AJ167-'7. Consumption'!AL57))</f>
        <v>0</v>
      </c>
      <c r="AK275" s="335">
        <f ca="1">MAX(0,MIN($E275-SUM($E57:AK57)+SUM($E167:AK167),AJ275-AK57+AK167-'7. Consumption'!AM57))</f>
        <v>0</v>
      </c>
      <c r="AL275" s="335">
        <f ca="1">MAX(0,MIN($E275-SUM($E57:AL57)+SUM($E167:AL167),AK275-AL57+AL167-'7. Consumption'!AN57))</f>
        <v>0</v>
      </c>
      <c r="AM275" s="335">
        <f ca="1">MAX(0,MIN($E275-SUM($E57:AM57)+SUM($E167:AM167),AL275-AM57+AM167-'7. Consumption'!AO57))</f>
        <v>0</v>
      </c>
      <c r="AN275" s="335">
        <f ca="1">MAX(0,MIN($E275-SUM($E57:AN57)+SUM($E167:AN167),AM275-AN57+AN167-'7. Consumption'!AP57))</f>
        <v>0</v>
      </c>
      <c r="AO275" s="335">
        <f ca="1">MAX(0,MIN($E275-SUM($E57:AO57)+SUM($E167:AO167),AN275-AO57+AO167-'7. Consumption'!AQ57))</f>
        <v>0</v>
      </c>
      <c r="AP275" s="332">
        <f t="shared" ca="1" si="18"/>
        <v>0</v>
      </c>
    </row>
    <row r="276" spans="2:42" x14ac:dyDescent="0.3">
      <c r="B276" s="257"/>
      <c r="C276" s="257" t="str">
        <f t="shared" si="16"/>
        <v>RTV 25 - tab - heat stable</v>
      </c>
      <c r="E276" s="334">
        <f t="shared" si="17"/>
        <v>0</v>
      </c>
      <c r="F276" s="335">
        <f ca="1">MAX(0,MIN($E276-SUM($E58:F58)+SUM($E168:F168),E276-F58+F168-'7. Consumption'!H58))</f>
        <v>0</v>
      </c>
      <c r="G276" s="335">
        <f ca="1">MAX(0,MIN($E276-SUM($E58:G58)+SUM($E168:G168),F276-G58+G168-'7. Consumption'!I58))</f>
        <v>0</v>
      </c>
      <c r="H276" s="335">
        <f ca="1">MAX(0,MIN($E276-SUM($E58:H58)+SUM($E168:H168),G276-H58+H168-'7. Consumption'!J58))</f>
        <v>0</v>
      </c>
      <c r="I276" s="335">
        <f ca="1">MAX(0,MIN($E276-SUM($E58:I58)+SUM($E168:I168),H276-I58+I168-'7. Consumption'!K58))</f>
        <v>0</v>
      </c>
      <c r="J276" s="335">
        <f ca="1">MAX(0,MIN($E276-SUM($E58:J58)+SUM($E168:J168),I276-J58+J168-'7. Consumption'!L58))</f>
        <v>0</v>
      </c>
      <c r="K276" s="335">
        <f ca="1">MAX(0,MIN($E276-SUM($E58:K58)+SUM($E168:K168),J276-K58+K168-'7. Consumption'!M58))</f>
        <v>0</v>
      </c>
      <c r="L276" s="335">
        <f ca="1">MAX(0,MIN($E276-SUM($E58:L58)+SUM($E168:L168),K276-L58+L168-'7. Consumption'!N58))</f>
        <v>0</v>
      </c>
      <c r="M276" s="335">
        <f ca="1">MAX(0,MIN($E276-SUM($E58:M58)+SUM($E168:M168),L276-M58+M168-'7. Consumption'!O58))</f>
        <v>0</v>
      </c>
      <c r="N276" s="335">
        <f ca="1">MAX(0,MIN($E276-SUM($E58:N58)+SUM($E168:N168),M276-N58+N168-'7. Consumption'!P58))</f>
        <v>0</v>
      </c>
      <c r="O276" s="335">
        <f ca="1">MAX(0,MIN($E276-SUM($E58:O58)+SUM($E168:O168),N276-O58+O168-'7. Consumption'!Q58))</f>
        <v>0</v>
      </c>
      <c r="P276" s="335">
        <f ca="1">MAX(0,MIN($E276-SUM($E58:P58)+SUM($E168:P168),O276-P58+P168-'7. Consumption'!R58))</f>
        <v>0</v>
      </c>
      <c r="Q276" s="335">
        <f ca="1">MAX(0,MIN($E276-SUM($E58:Q58)+SUM($E168:Q168),P276-Q58+Q168-'7. Consumption'!S58))</f>
        <v>0</v>
      </c>
      <c r="R276" s="335">
        <f ca="1">MAX(0,MIN($E276-SUM($E58:R58)+SUM($E168:R168),Q276-R58+R168-'7. Consumption'!T58))</f>
        <v>0</v>
      </c>
      <c r="S276" s="335">
        <f ca="1">MAX(0,MIN($E276-SUM($E58:S58)+SUM($E168:S168),R276-S58+S168-'7. Consumption'!U58))</f>
        <v>0</v>
      </c>
      <c r="T276" s="335">
        <f ca="1">MAX(0,MIN($E276-SUM($E58:T58)+SUM($E168:T168),S276-T58+T168-'7. Consumption'!V58))</f>
        <v>0</v>
      </c>
      <c r="U276" s="335">
        <f ca="1">MAX(0,MIN($E276-SUM($E58:U58)+SUM($E168:U168),T276-U58+U168-'7. Consumption'!W58))</f>
        <v>0</v>
      </c>
      <c r="V276" s="335">
        <f ca="1">MAX(0,MIN($E276-SUM($E58:V58)+SUM($E168:V168),U276-V58+V168-'7. Consumption'!X58))</f>
        <v>0</v>
      </c>
      <c r="W276" s="335">
        <f ca="1">MAX(0,MIN($E276-SUM($E58:W58)+SUM($E168:W168),V276-W58+W168-'7. Consumption'!Y58))</f>
        <v>0</v>
      </c>
      <c r="X276" s="335">
        <f ca="1">MAX(0,MIN($E276-SUM($E58:X58)+SUM($E168:X168),W276-X58+X168-'7. Consumption'!Z58))</f>
        <v>0</v>
      </c>
      <c r="Y276" s="335">
        <f ca="1">MAX(0,MIN($E276-SUM($E58:Y58)+SUM($E168:Y168),X276-Y58+Y168-'7. Consumption'!AA58))</f>
        <v>0</v>
      </c>
      <c r="Z276" s="335">
        <f ca="1">MAX(0,MIN($E276-SUM($E58:Z58)+SUM($E168:Z168),Y276-Z58+Z168-'7. Consumption'!AB58))</f>
        <v>0</v>
      </c>
      <c r="AA276" s="335">
        <f ca="1">MAX(0,MIN($E276-SUM($E58:AA58)+SUM($E168:AA168),Z276-AA58+AA168-'7. Consumption'!AC58))</f>
        <v>0</v>
      </c>
      <c r="AB276" s="335">
        <f ca="1">MAX(0,MIN($E276-SUM($E58:AB58)+SUM($E168:AB168),AA276-AB58+AB168-'7. Consumption'!AD58))</f>
        <v>0</v>
      </c>
      <c r="AC276" s="335">
        <f ca="1">MAX(0,MIN($E276-SUM($E58:AC58)+SUM($E168:AC168),AB276-AC58+AC168-'7. Consumption'!AE58))</f>
        <v>0</v>
      </c>
      <c r="AD276" s="335">
        <f ca="1">MAX(0,MIN($E276-SUM($E58:AD58)+SUM($E168:AD168),AC276-AD58+AD168-'7. Consumption'!AF58))</f>
        <v>0</v>
      </c>
      <c r="AE276" s="335">
        <f ca="1">MAX(0,MIN($E276-SUM($E58:AE58)+SUM($E168:AE168),AD276-AE58+AE168-'7. Consumption'!AG58))</f>
        <v>0</v>
      </c>
      <c r="AF276" s="335">
        <f ca="1">MAX(0,MIN($E276-SUM($E58:AF58)+SUM($E168:AF168),AE276-AF58+AF168-'7. Consumption'!AH58))</f>
        <v>0</v>
      </c>
      <c r="AG276" s="335">
        <f ca="1">MAX(0,MIN($E276-SUM($E58:AG58)+SUM($E168:AG168),AF276-AG58+AG168-'7. Consumption'!AI58))</f>
        <v>0</v>
      </c>
      <c r="AH276" s="335">
        <f ca="1">MAX(0,MIN($E276-SUM($E58:AH58)+SUM($E168:AH168),AG276-AH58+AH168-'7. Consumption'!AJ58))</f>
        <v>0</v>
      </c>
      <c r="AI276" s="335">
        <f ca="1">MAX(0,MIN($E276-SUM($E58:AI58)+SUM($E168:AI168),AH276-AI58+AI168-'7. Consumption'!AK58))</f>
        <v>0</v>
      </c>
      <c r="AJ276" s="335">
        <f ca="1">MAX(0,MIN($E276-SUM($E58:AJ58)+SUM($E168:AJ168),AI276-AJ58+AJ168-'7. Consumption'!AL58))</f>
        <v>0</v>
      </c>
      <c r="AK276" s="335">
        <f ca="1">MAX(0,MIN($E276-SUM($E58:AK58)+SUM($E168:AK168),AJ276-AK58+AK168-'7. Consumption'!AM58))</f>
        <v>0</v>
      </c>
      <c r="AL276" s="335">
        <f ca="1">MAX(0,MIN($E276-SUM($E58:AL58)+SUM($E168:AL168),AK276-AL58+AL168-'7. Consumption'!AN58))</f>
        <v>0</v>
      </c>
      <c r="AM276" s="335">
        <f ca="1">MAX(0,MIN($E276-SUM($E58:AM58)+SUM($E168:AM168),AL276-AM58+AM168-'7. Consumption'!AO58))</f>
        <v>0</v>
      </c>
      <c r="AN276" s="335">
        <f ca="1">MAX(0,MIN($E276-SUM($E58:AN58)+SUM($E168:AN168),AM276-AN58+AN168-'7. Consumption'!AP58))</f>
        <v>0</v>
      </c>
      <c r="AO276" s="335">
        <f ca="1">MAX(0,MIN($E276-SUM($E58:AO58)+SUM($E168:AO168),AN276-AO58+AO168-'7. Consumption'!AQ58))</f>
        <v>0</v>
      </c>
      <c r="AP276" s="332">
        <f t="shared" ca="1" si="18"/>
        <v>0</v>
      </c>
    </row>
    <row r="277" spans="2:42" x14ac:dyDescent="0.3">
      <c r="B277" s="257"/>
      <c r="C277" s="257" t="str">
        <f t="shared" si="16"/>
        <v>TDF 300 - tab</v>
      </c>
      <c r="E277" s="334">
        <f t="shared" si="17"/>
        <v>0</v>
      </c>
      <c r="F277" s="335">
        <f ca="1">MAX(0,MIN($E277-SUM($E59:F59)+SUM($E169:F169),E277-F59+F169-'7. Consumption'!H59))</f>
        <v>0</v>
      </c>
      <c r="G277" s="335">
        <f ca="1">MAX(0,MIN($E277-SUM($E59:G59)+SUM($E169:G169),F277-G59+G169-'7. Consumption'!I59))</f>
        <v>0</v>
      </c>
      <c r="H277" s="335">
        <f ca="1">MAX(0,MIN($E277-SUM($E59:H59)+SUM($E169:H169),G277-H59+H169-'7. Consumption'!J59))</f>
        <v>0</v>
      </c>
      <c r="I277" s="335">
        <f ca="1">MAX(0,MIN($E277-SUM($E59:I59)+SUM($E169:I169),H277-I59+I169-'7. Consumption'!K59))</f>
        <v>0</v>
      </c>
      <c r="J277" s="335">
        <f ca="1">MAX(0,MIN($E277-SUM($E59:J59)+SUM($E169:J169),I277-J59+J169-'7. Consumption'!L59))</f>
        <v>0</v>
      </c>
      <c r="K277" s="335">
        <f ca="1">MAX(0,MIN($E277-SUM($E59:K59)+SUM($E169:K169),J277-K59+K169-'7. Consumption'!M59))</f>
        <v>0</v>
      </c>
      <c r="L277" s="335">
        <f ca="1">MAX(0,MIN($E277-SUM($E59:L59)+SUM($E169:L169),K277-L59+L169-'7. Consumption'!N59))</f>
        <v>0</v>
      </c>
      <c r="M277" s="335">
        <f ca="1">MAX(0,MIN($E277-SUM($E59:M59)+SUM($E169:M169),L277-M59+M169-'7. Consumption'!O59))</f>
        <v>0</v>
      </c>
      <c r="N277" s="335">
        <f ca="1">MAX(0,MIN($E277-SUM($E59:N59)+SUM($E169:N169),M277-N59+N169-'7. Consumption'!P59))</f>
        <v>0</v>
      </c>
      <c r="O277" s="335">
        <f ca="1">MAX(0,MIN($E277-SUM($E59:O59)+SUM($E169:O169),N277-O59+O169-'7. Consumption'!Q59))</f>
        <v>0</v>
      </c>
      <c r="P277" s="335">
        <f ca="1">MAX(0,MIN($E277-SUM($E59:P59)+SUM($E169:P169),O277-P59+P169-'7. Consumption'!R59))</f>
        <v>0</v>
      </c>
      <c r="Q277" s="335">
        <f ca="1">MAX(0,MIN($E277-SUM($E59:Q59)+SUM($E169:Q169),P277-Q59+Q169-'7. Consumption'!S59))</f>
        <v>0</v>
      </c>
      <c r="R277" s="335">
        <f ca="1">MAX(0,MIN($E277-SUM($E59:R59)+SUM($E169:R169),Q277-R59+R169-'7. Consumption'!T59))</f>
        <v>0</v>
      </c>
      <c r="S277" s="335">
        <f ca="1">MAX(0,MIN($E277-SUM($E59:S59)+SUM($E169:S169),R277-S59+S169-'7. Consumption'!U59))</f>
        <v>0</v>
      </c>
      <c r="T277" s="335">
        <f ca="1">MAX(0,MIN($E277-SUM($E59:T59)+SUM($E169:T169),S277-T59+T169-'7. Consumption'!V59))</f>
        <v>0</v>
      </c>
      <c r="U277" s="335">
        <f ca="1">MAX(0,MIN($E277-SUM($E59:U59)+SUM($E169:U169),T277-U59+U169-'7. Consumption'!W59))</f>
        <v>0</v>
      </c>
      <c r="V277" s="335">
        <f ca="1">MAX(0,MIN($E277-SUM($E59:V59)+SUM($E169:V169),U277-V59+V169-'7. Consumption'!X59))</f>
        <v>0</v>
      </c>
      <c r="W277" s="335">
        <f ca="1">MAX(0,MIN($E277-SUM($E59:W59)+SUM($E169:W169),V277-W59+W169-'7. Consumption'!Y59))</f>
        <v>0</v>
      </c>
      <c r="X277" s="335">
        <f ca="1">MAX(0,MIN($E277-SUM($E59:X59)+SUM($E169:X169),W277-X59+X169-'7. Consumption'!Z59))</f>
        <v>0</v>
      </c>
      <c r="Y277" s="335">
        <f ca="1">MAX(0,MIN($E277-SUM($E59:Y59)+SUM($E169:Y169),X277-Y59+Y169-'7. Consumption'!AA59))</f>
        <v>0</v>
      </c>
      <c r="Z277" s="335">
        <f ca="1">MAX(0,MIN($E277-SUM($E59:Z59)+SUM($E169:Z169),Y277-Z59+Z169-'7. Consumption'!AB59))</f>
        <v>0</v>
      </c>
      <c r="AA277" s="335">
        <f ca="1">MAX(0,MIN($E277-SUM($E59:AA59)+SUM($E169:AA169),Z277-AA59+AA169-'7. Consumption'!AC59))</f>
        <v>0</v>
      </c>
      <c r="AB277" s="335">
        <f ca="1">MAX(0,MIN($E277-SUM($E59:AB59)+SUM($E169:AB169),AA277-AB59+AB169-'7. Consumption'!AD59))</f>
        <v>0</v>
      </c>
      <c r="AC277" s="335">
        <f ca="1">MAX(0,MIN($E277-SUM($E59:AC59)+SUM($E169:AC169),AB277-AC59+AC169-'7. Consumption'!AE59))</f>
        <v>0</v>
      </c>
      <c r="AD277" s="335">
        <f ca="1">MAX(0,MIN($E277-SUM($E59:AD59)+SUM($E169:AD169),AC277-AD59+AD169-'7. Consumption'!AF59))</f>
        <v>0</v>
      </c>
      <c r="AE277" s="335">
        <f ca="1">MAX(0,MIN($E277-SUM($E59:AE59)+SUM($E169:AE169),AD277-AE59+AE169-'7. Consumption'!AG59))</f>
        <v>0</v>
      </c>
      <c r="AF277" s="335">
        <f ca="1">MAX(0,MIN($E277-SUM($E59:AF59)+SUM($E169:AF169),AE277-AF59+AF169-'7. Consumption'!AH59))</f>
        <v>0</v>
      </c>
      <c r="AG277" s="335">
        <f ca="1">MAX(0,MIN($E277-SUM($E59:AG59)+SUM($E169:AG169),AF277-AG59+AG169-'7. Consumption'!AI59))</f>
        <v>0</v>
      </c>
      <c r="AH277" s="335">
        <f ca="1">MAX(0,MIN($E277-SUM($E59:AH59)+SUM($E169:AH169),AG277-AH59+AH169-'7. Consumption'!AJ59))</f>
        <v>0</v>
      </c>
      <c r="AI277" s="335">
        <f ca="1">MAX(0,MIN($E277-SUM($E59:AI59)+SUM($E169:AI169),AH277-AI59+AI169-'7. Consumption'!AK59))</f>
        <v>0</v>
      </c>
      <c r="AJ277" s="335">
        <f ca="1">MAX(0,MIN($E277-SUM($E59:AJ59)+SUM($E169:AJ169),AI277-AJ59+AJ169-'7. Consumption'!AL59))</f>
        <v>0</v>
      </c>
      <c r="AK277" s="335">
        <f ca="1">MAX(0,MIN($E277-SUM($E59:AK59)+SUM($E169:AK169),AJ277-AK59+AK169-'7. Consumption'!AM59))</f>
        <v>0</v>
      </c>
      <c r="AL277" s="335">
        <f ca="1">MAX(0,MIN($E277-SUM($E59:AL59)+SUM($E169:AL169),AK277-AL59+AL169-'7. Consumption'!AN59))</f>
        <v>0</v>
      </c>
      <c r="AM277" s="335">
        <f ca="1">MAX(0,MIN($E277-SUM($E59:AM59)+SUM($E169:AM169),AL277-AM59+AM169-'7. Consumption'!AO59))</f>
        <v>0</v>
      </c>
      <c r="AN277" s="335">
        <f ca="1">MAX(0,MIN($E277-SUM($E59:AN59)+SUM($E169:AN169),AM277-AN59+AN169-'7. Consumption'!AP59))</f>
        <v>0</v>
      </c>
      <c r="AO277" s="335">
        <f ca="1">MAX(0,MIN($E277-SUM($E59:AO59)+SUM($E169:AO169),AN277-AO59+AO169-'7. Consumption'!AQ59))</f>
        <v>0</v>
      </c>
      <c r="AP277" s="332">
        <f t="shared" ca="1" si="18"/>
        <v>0</v>
      </c>
    </row>
    <row r="278" spans="2:42" x14ac:dyDescent="0.3">
      <c r="B278" s="257"/>
      <c r="C278" s="257" t="str">
        <f t="shared" si="16"/>
        <v>TDF 40 - scoop</v>
      </c>
      <c r="E278" s="334">
        <f t="shared" si="17"/>
        <v>0</v>
      </c>
      <c r="F278" s="335">
        <f ca="1">MAX(0,MIN($E278-SUM($E60:F60)+SUM($E170:F170),E278-F60+F170-'7. Consumption'!H60))</f>
        <v>0</v>
      </c>
      <c r="G278" s="335">
        <f ca="1">MAX(0,MIN($E278-SUM($E60:G60)+SUM($E170:G170),F278-G60+G170-'7. Consumption'!I60))</f>
        <v>0</v>
      </c>
      <c r="H278" s="335">
        <f ca="1">MAX(0,MIN($E278-SUM($E60:H60)+SUM($E170:H170),G278-H60+H170-'7. Consumption'!J60))</f>
        <v>0</v>
      </c>
      <c r="I278" s="335">
        <f ca="1">MAX(0,MIN($E278-SUM($E60:I60)+SUM($E170:I170),H278-I60+I170-'7. Consumption'!K60))</f>
        <v>0</v>
      </c>
      <c r="J278" s="335">
        <f ca="1">MAX(0,MIN($E278-SUM($E60:J60)+SUM($E170:J170),I278-J60+J170-'7. Consumption'!L60))</f>
        <v>0</v>
      </c>
      <c r="K278" s="335">
        <f ca="1">MAX(0,MIN($E278-SUM($E60:K60)+SUM($E170:K170),J278-K60+K170-'7. Consumption'!M60))</f>
        <v>0</v>
      </c>
      <c r="L278" s="335">
        <f ca="1">MAX(0,MIN($E278-SUM($E60:L60)+SUM($E170:L170),K278-L60+L170-'7. Consumption'!N60))</f>
        <v>0</v>
      </c>
      <c r="M278" s="335">
        <f ca="1">MAX(0,MIN($E278-SUM($E60:M60)+SUM($E170:M170),L278-M60+M170-'7. Consumption'!O60))</f>
        <v>0</v>
      </c>
      <c r="N278" s="335">
        <f ca="1">MAX(0,MIN($E278-SUM($E60:N60)+SUM($E170:N170),M278-N60+N170-'7. Consumption'!P60))</f>
        <v>0</v>
      </c>
      <c r="O278" s="335">
        <f ca="1">MAX(0,MIN($E278-SUM($E60:O60)+SUM($E170:O170),N278-O60+O170-'7. Consumption'!Q60))</f>
        <v>0</v>
      </c>
      <c r="P278" s="335">
        <f ca="1">MAX(0,MIN($E278-SUM($E60:P60)+SUM($E170:P170),O278-P60+P170-'7. Consumption'!R60))</f>
        <v>0</v>
      </c>
      <c r="Q278" s="335">
        <f ca="1">MAX(0,MIN($E278-SUM($E60:Q60)+SUM($E170:Q170),P278-Q60+Q170-'7. Consumption'!S60))</f>
        <v>0</v>
      </c>
      <c r="R278" s="335">
        <f ca="1">MAX(0,MIN($E278-SUM($E60:R60)+SUM($E170:R170),Q278-R60+R170-'7. Consumption'!T60))</f>
        <v>0</v>
      </c>
      <c r="S278" s="335">
        <f ca="1">MAX(0,MIN($E278-SUM($E60:S60)+SUM($E170:S170),R278-S60+S170-'7. Consumption'!U60))</f>
        <v>0</v>
      </c>
      <c r="T278" s="335">
        <f ca="1">MAX(0,MIN($E278-SUM($E60:T60)+SUM($E170:T170),S278-T60+T170-'7. Consumption'!V60))</f>
        <v>0</v>
      </c>
      <c r="U278" s="335">
        <f ca="1">MAX(0,MIN($E278-SUM($E60:U60)+SUM($E170:U170),T278-U60+U170-'7. Consumption'!W60))</f>
        <v>0</v>
      </c>
      <c r="V278" s="335">
        <f ca="1">MAX(0,MIN($E278-SUM($E60:V60)+SUM($E170:V170),U278-V60+V170-'7. Consumption'!X60))</f>
        <v>0</v>
      </c>
      <c r="W278" s="335">
        <f ca="1">MAX(0,MIN($E278-SUM($E60:W60)+SUM($E170:W170),V278-W60+W170-'7. Consumption'!Y60))</f>
        <v>0</v>
      </c>
      <c r="X278" s="335">
        <f ca="1">MAX(0,MIN($E278-SUM($E60:X60)+SUM($E170:X170),W278-X60+X170-'7. Consumption'!Z60))</f>
        <v>0</v>
      </c>
      <c r="Y278" s="335">
        <f ca="1">MAX(0,MIN($E278-SUM($E60:Y60)+SUM($E170:Y170),X278-Y60+Y170-'7. Consumption'!AA60))</f>
        <v>0</v>
      </c>
      <c r="Z278" s="335">
        <f ca="1">MAX(0,MIN($E278-SUM($E60:Z60)+SUM($E170:Z170),Y278-Z60+Z170-'7. Consumption'!AB60))</f>
        <v>0</v>
      </c>
      <c r="AA278" s="335">
        <f ca="1">MAX(0,MIN($E278-SUM($E60:AA60)+SUM($E170:AA170),Z278-AA60+AA170-'7. Consumption'!AC60))</f>
        <v>0</v>
      </c>
      <c r="AB278" s="335">
        <f ca="1">MAX(0,MIN($E278-SUM($E60:AB60)+SUM($E170:AB170),AA278-AB60+AB170-'7. Consumption'!AD60))</f>
        <v>0</v>
      </c>
      <c r="AC278" s="335">
        <f ca="1">MAX(0,MIN($E278-SUM($E60:AC60)+SUM($E170:AC170),AB278-AC60+AC170-'7. Consumption'!AE60))</f>
        <v>0</v>
      </c>
      <c r="AD278" s="335">
        <f ca="1">MAX(0,MIN($E278-SUM($E60:AD60)+SUM($E170:AD170),AC278-AD60+AD170-'7. Consumption'!AF60))</f>
        <v>0</v>
      </c>
      <c r="AE278" s="335">
        <f ca="1">MAX(0,MIN($E278-SUM($E60:AE60)+SUM($E170:AE170),AD278-AE60+AE170-'7. Consumption'!AG60))</f>
        <v>0</v>
      </c>
      <c r="AF278" s="335">
        <f ca="1">MAX(0,MIN($E278-SUM($E60:AF60)+SUM($E170:AF170),AE278-AF60+AF170-'7. Consumption'!AH60))</f>
        <v>0</v>
      </c>
      <c r="AG278" s="335">
        <f ca="1">MAX(0,MIN($E278-SUM($E60:AG60)+SUM($E170:AG170),AF278-AG60+AG170-'7. Consumption'!AI60))</f>
        <v>0</v>
      </c>
      <c r="AH278" s="335">
        <f ca="1">MAX(0,MIN($E278-SUM($E60:AH60)+SUM($E170:AH170),AG278-AH60+AH170-'7. Consumption'!AJ60))</f>
        <v>0</v>
      </c>
      <c r="AI278" s="335">
        <f ca="1">MAX(0,MIN($E278-SUM($E60:AI60)+SUM($E170:AI170),AH278-AI60+AI170-'7. Consumption'!AK60))</f>
        <v>0</v>
      </c>
      <c r="AJ278" s="335">
        <f ca="1">MAX(0,MIN($E278-SUM($E60:AJ60)+SUM($E170:AJ170),AI278-AJ60+AJ170-'7. Consumption'!AL60))</f>
        <v>0</v>
      </c>
      <c r="AK278" s="335">
        <f ca="1">MAX(0,MIN($E278-SUM($E60:AK60)+SUM($E170:AK170),AJ278-AK60+AK170-'7. Consumption'!AM60))</f>
        <v>0</v>
      </c>
      <c r="AL278" s="335">
        <f ca="1">MAX(0,MIN($E278-SUM($E60:AL60)+SUM($E170:AL170),AK278-AL60+AL170-'7. Consumption'!AN60))</f>
        <v>0</v>
      </c>
      <c r="AM278" s="335">
        <f ca="1">MAX(0,MIN($E278-SUM($E60:AM60)+SUM($E170:AM170),AL278-AM60+AM170-'7. Consumption'!AO60))</f>
        <v>0</v>
      </c>
      <c r="AN278" s="335">
        <f ca="1">MAX(0,MIN($E278-SUM($E60:AN60)+SUM($E170:AN170),AM278-AN60+AN170-'7. Consumption'!AP60))</f>
        <v>0</v>
      </c>
      <c r="AO278" s="335">
        <f ca="1">MAX(0,MIN($E278-SUM($E60:AO60)+SUM($E170:AO170),AN278-AO60+AO170-'7. Consumption'!AQ60))</f>
        <v>0</v>
      </c>
      <c r="AP278" s="332">
        <f t="shared" ca="1" si="18"/>
        <v>0</v>
      </c>
    </row>
    <row r="279" spans="2:42" x14ac:dyDescent="0.3">
      <c r="B279" s="257"/>
      <c r="C279" s="257" t="str">
        <f t="shared" si="16"/>
        <v>TDF+3TC 300/300 - tab</v>
      </c>
      <c r="E279" s="334">
        <f t="shared" si="17"/>
        <v>0</v>
      </c>
      <c r="F279" s="335">
        <f ca="1">MAX(0,MIN($E279-SUM($E61:F61)+SUM($E171:F171),E279-F61+F171-'7. Consumption'!H61))</f>
        <v>0</v>
      </c>
      <c r="G279" s="335">
        <f ca="1">MAX(0,MIN($E279-SUM($E61:G61)+SUM($E171:G171),F279-G61+G171-'7. Consumption'!I61))</f>
        <v>0</v>
      </c>
      <c r="H279" s="335">
        <f ca="1">MAX(0,MIN($E279-SUM($E61:H61)+SUM($E171:H171),G279-H61+H171-'7. Consumption'!J61))</f>
        <v>0</v>
      </c>
      <c r="I279" s="335">
        <f ca="1">MAX(0,MIN($E279-SUM($E61:I61)+SUM($E171:I171),H279-I61+I171-'7. Consumption'!K61))</f>
        <v>0</v>
      </c>
      <c r="J279" s="335">
        <f ca="1">MAX(0,MIN($E279-SUM($E61:J61)+SUM($E171:J171),I279-J61+J171-'7. Consumption'!L61))</f>
        <v>0</v>
      </c>
      <c r="K279" s="335">
        <f ca="1">MAX(0,MIN($E279-SUM($E61:K61)+SUM($E171:K171),J279-K61+K171-'7. Consumption'!M61))</f>
        <v>0</v>
      </c>
      <c r="L279" s="335">
        <f ca="1">MAX(0,MIN($E279-SUM($E61:L61)+SUM($E171:L171),K279-L61+L171-'7. Consumption'!N61))</f>
        <v>0</v>
      </c>
      <c r="M279" s="335">
        <f ca="1">MAX(0,MIN($E279-SUM($E61:M61)+SUM($E171:M171),L279-M61+M171-'7. Consumption'!O61))</f>
        <v>0</v>
      </c>
      <c r="N279" s="335">
        <f ca="1">MAX(0,MIN($E279-SUM($E61:N61)+SUM($E171:N171),M279-N61+N171-'7. Consumption'!P61))</f>
        <v>0</v>
      </c>
      <c r="O279" s="335">
        <f ca="1">MAX(0,MIN($E279-SUM($E61:O61)+SUM($E171:O171),N279-O61+O171-'7. Consumption'!Q61))</f>
        <v>0</v>
      </c>
      <c r="P279" s="335">
        <f ca="1">MAX(0,MIN($E279-SUM($E61:P61)+SUM($E171:P171),O279-P61+P171-'7. Consumption'!R61))</f>
        <v>0</v>
      </c>
      <c r="Q279" s="335">
        <f ca="1">MAX(0,MIN($E279-SUM($E61:Q61)+SUM($E171:Q171),P279-Q61+Q171-'7. Consumption'!S61))</f>
        <v>0</v>
      </c>
      <c r="R279" s="335">
        <f ca="1">MAX(0,MIN($E279-SUM($E61:R61)+SUM($E171:R171),Q279-R61+R171-'7. Consumption'!T61))</f>
        <v>0</v>
      </c>
      <c r="S279" s="335">
        <f ca="1">MAX(0,MIN($E279-SUM($E61:S61)+SUM($E171:S171),R279-S61+S171-'7. Consumption'!U61))</f>
        <v>0</v>
      </c>
      <c r="T279" s="335">
        <f ca="1">MAX(0,MIN($E279-SUM($E61:T61)+SUM($E171:T171),S279-T61+T171-'7. Consumption'!V61))</f>
        <v>0</v>
      </c>
      <c r="U279" s="335">
        <f ca="1">MAX(0,MIN($E279-SUM($E61:U61)+SUM($E171:U171),T279-U61+U171-'7. Consumption'!W61))</f>
        <v>0</v>
      </c>
      <c r="V279" s="335">
        <f ca="1">MAX(0,MIN($E279-SUM($E61:V61)+SUM($E171:V171),U279-V61+V171-'7. Consumption'!X61))</f>
        <v>0</v>
      </c>
      <c r="W279" s="335">
        <f ca="1">MAX(0,MIN($E279-SUM($E61:W61)+SUM($E171:W171),V279-W61+W171-'7. Consumption'!Y61))</f>
        <v>0</v>
      </c>
      <c r="X279" s="335">
        <f ca="1">MAX(0,MIN($E279-SUM($E61:X61)+SUM($E171:X171),W279-X61+X171-'7. Consumption'!Z61))</f>
        <v>0</v>
      </c>
      <c r="Y279" s="335">
        <f ca="1">MAX(0,MIN($E279-SUM($E61:Y61)+SUM($E171:Y171),X279-Y61+Y171-'7. Consumption'!AA61))</f>
        <v>0</v>
      </c>
      <c r="Z279" s="335">
        <f ca="1">MAX(0,MIN($E279-SUM($E61:Z61)+SUM($E171:Z171),Y279-Z61+Z171-'7. Consumption'!AB61))</f>
        <v>0</v>
      </c>
      <c r="AA279" s="335">
        <f ca="1">MAX(0,MIN($E279-SUM($E61:AA61)+SUM($E171:AA171),Z279-AA61+AA171-'7. Consumption'!AC61))</f>
        <v>0</v>
      </c>
      <c r="AB279" s="335">
        <f ca="1">MAX(0,MIN($E279-SUM($E61:AB61)+SUM($E171:AB171),AA279-AB61+AB171-'7. Consumption'!AD61))</f>
        <v>0</v>
      </c>
      <c r="AC279" s="335">
        <f ca="1">MAX(0,MIN($E279-SUM($E61:AC61)+SUM($E171:AC171),AB279-AC61+AC171-'7. Consumption'!AE61))</f>
        <v>0</v>
      </c>
      <c r="AD279" s="335">
        <f ca="1">MAX(0,MIN($E279-SUM($E61:AD61)+SUM($E171:AD171),AC279-AD61+AD171-'7. Consumption'!AF61))</f>
        <v>0</v>
      </c>
      <c r="AE279" s="335">
        <f ca="1">MAX(0,MIN($E279-SUM($E61:AE61)+SUM($E171:AE171),AD279-AE61+AE171-'7. Consumption'!AG61))</f>
        <v>0</v>
      </c>
      <c r="AF279" s="335">
        <f ca="1">MAX(0,MIN($E279-SUM($E61:AF61)+SUM($E171:AF171),AE279-AF61+AF171-'7. Consumption'!AH61))</f>
        <v>0</v>
      </c>
      <c r="AG279" s="335">
        <f ca="1">MAX(0,MIN($E279-SUM($E61:AG61)+SUM($E171:AG171),AF279-AG61+AG171-'7. Consumption'!AI61))</f>
        <v>0</v>
      </c>
      <c r="AH279" s="335">
        <f ca="1">MAX(0,MIN($E279-SUM($E61:AH61)+SUM($E171:AH171),AG279-AH61+AH171-'7. Consumption'!AJ61))</f>
        <v>0</v>
      </c>
      <c r="AI279" s="335">
        <f ca="1">MAX(0,MIN($E279-SUM($E61:AI61)+SUM($E171:AI171),AH279-AI61+AI171-'7. Consumption'!AK61))</f>
        <v>0</v>
      </c>
      <c r="AJ279" s="335">
        <f ca="1">MAX(0,MIN($E279-SUM($E61:AJ61)+SUM($E171:AJ171),AI279-AJ61+AJ171-'7. Consumption'!AL61))</f>
        <v>0</v>
      </c>
      <c r="AK279" s="335">
        <f ca="1">MAX(0,MIN($E279-SUM($E61:AK61)+SUM($E171:AK171),AJ279-AK61+AK171-'7. Consumption'!AM61))</f>
        <v>0</v>
      </c>
      <c r="AL279" s="335">
        <f ca="1">MAX(0,MIN($E279-SUM($E61:AL61)+SUM($E171:AL171),AK279-AL61+AL171-'7. Consumption'!AN61))</f>
        <v>0</v>
      </c>
      <c r="AM279" s="335">
        <f ca="1">MAX(0,MIN($E279-SUM($E61:AM61)+SUM($E171:AM171),AL279-AM61+AM171-'7. Consumption'!AO61))</f>
        <v>0</v>
      </c>
      <c r="AN279" s="335">
        <f ca="1">MAX(0,MIN($E279-SUM($E61:AN61)+SUM($E171:AN171),AM279-AN61+AN171-'7. Consumption'!AP61))</f>
        <v>0</v>
      </c>
      <c r="AO279" s="335">
        <f ca="1">MAX(0,MIN($E279-SUM($E61:AO61)+SUM($E171:AO171),AN279-AO61+AO171-'7. Consumption'!AQ61))</f>
        <v>0</v>
      </c>
      <c r="AP279" s="332">
        <f t="shared" ca="1" si="18"/>
        <v>0</v>
      </c>
    </row>
    <row r="280" spans="2:42" x14ac:dyDescent="0.3">
      <c r="B280" s="257"/>
      <c r="C280" s="257" t="str">
        <f t="shared" si="16"/>
        <v>TDF+3TC+EFV 300/300/600 - tab</v>
      </c>
      <c r="E280" s="334">
        <f t="shared" si="17"/>
        <v>0</v>
      </c>
      <c r="F280" s="335">
        <f ca="1">MAX(0,MIN($E280-SUM($E62:F62)+SUM($E172:F172),E280-F62+F172-'7. Consumption'!H62))</f>
        <v>0</v>
      </c>
      <c r="G280" s="335">
        <f ca="1">MAX(0,MIN($E280-SUM($E62:G62)+SUM($E172:G172),F280-G62+G172-'7. Consumption'!I62))</f>
        <v>0</v>
      </c>
      <c r="H280" s="335">
        <f ca="1">MAX(0,MIN($E280-SUM($E62:H62)+SUM($E172:H172),G280-H62+H172-'7. Consumption'!J62))</f>
        <v>0</v>
      </c>
      <c r="I280" s="335">
        <f ca="1">MAX(0,MIN($E280-SUM($E62:I62)+SUM($E172:I172),H280-I62+I172-'7. Consumption'!K62))</f>
        <v>0</v>
      </c>
      <c r="J280" s="335">
        <f ca="1">MAX(0,MIN($E280-SUM($E62:J62)+SUM($E172:J172),I280-J62+J172-'7. Consumption'!L62))</f>
        <v>0</v>
      </c>
      <c r="K280" s="335">
        <f ca="1">MAX(0,MIN($E280-SUM($E62:K62)+SUM($E172:K172),J280-K62+K172-'7. Consumption'!M62))</f>
        <v>0</v>
      </c>
      <c r="L280" s="335">
        <f ca="1">MAX(0,MIN($E280-SUM($E62:L62)+SUM($E172:L172),K280-L62+L172-'7. Consumption'!N62))</f>
        <v>0</v>
      </c>
      <c r="M280" s="335">
        <f ca="1">MAX(0,MIN($E280-SUM($E62:M62)+SUM($E172:M172),L280-M62+M172-'7. Consumption'!O62))</f>
        <v>0</v>
      </c>
      <c r="N280" s="335">
        <f ca="1">MAX(0,MIN($E280-SUM($E62:N62)+SUM($E172:N172),M280-N62+N172-'7. Consumption'!P62))</f>
        <v>0</v>
      </c>
      <c r="O280" s="335">
        <f ca="1">MAX(0,MIN($E280-SUM($E62:O62)+SUM($E172:O172),N280-O62+O172-'7. Consumption'!Q62))</f>
        <v>0</v>
      </c>
      <c r="P280" s="335">
        <f ca="1">MAX(0,MIN($E280-SUM($E62:P62)+SUM($E172:P172),O280-P62+P172-'7. Consumption'!R62))</f>
        <v>0</v>
      </c>
      <c r="Q280" s="335">
        <f ca="1">MAX(0,MIN($E280-SUM($E62:Q62)+SUM($E172:Q172),P280-Q62+Q172-'7. Consumption'!S62))</f>
        <v>0</v>
      </c>
      <c r="R280" s="335">
        <f ca="1">MAX(0,MIN($E280-SUM($E62:R62)+SUM($E172:R172),Q280-R62+R172-'7. Consumption'!T62))</f>
        <v>0</v>
      </c>
      <c r="S280" s="335">
        <f ca="1">MAX(0,MIN($E280-SUM($E62:S62)+SUM($E172:S172),R280-S62+S172-'7. Consumption'!U62))</f>
        <v>0</v>
      </c>
      <c r="T280" s="335">
        <f ca="1">MAX(0,MIN($E280-SUM($E62:T62)+SUM($E172:T172),S280-T62+T172-'7. Consumption'!V62))</f>
        <v>0</v>
      </c>
      <c r="U280" s="335">
        <f ca="1">MAX(0,MIN($E280-SUM($E62:U62)+SUM($E172:U172),T280-U62+U172-'7. Consumption'!W62))</f>
        <v>0</v>
      </c>
      <c r="V280" s="335">
        <f ca="1">MAX(0,MIN($E280-SUM($E62:V62)+SUM($E172:V172),U280-V62+V172-'7. Consumption'!X62))</f>
        <v>0</v>
      </c>
      <c r="W280" s="335">
        <f ca="1">MAX(0,MIN($E280-SUM($E62:W62)+SUM($E172:W172),V280-W62+W172-'7. Consumption'!Y62))</f>
        <v>0</v>
      </c>
      <c r="X280" s="335">
        <f ca="1">MAX(0,MIN($E280-SUM($E62:X62)+SUM($E172:X172),W280-X62+X172-'7. Consumption'!Z62))</f>
        <v>0</v>
      </c>
      <c r="Y280" s="335">
        <f ca="1">MAX(0,MIN($E280-SUM($E62:Y62)+SUM($E172:Y172),X280-Y62+Y172-'7. Consumption'!AA62))</f>
        <v>0</v>
      </c>
      <c r="Z280" s="335">
        <f ca="1">MAX(0,MIN($E280-SUM($E62:Z62)+SUM($E172:Z172),Y280-Z62+Z172-'7. Consumption'!AB62))</f>
        <v>0</v>
      </c>
      <c r="AA280" s="335">
        <f ca="1">MAX(0,MIN($E280-SUM($E62:AA62)+SUM($E172:AA172),Z280-AA62+AA172-'7. Consumption'!AC62))</f>
        <v>0</v>
      </c>
      <c r="AB280" s="335">
        <f ca="1">MAX(0,MIN($E280-SUM($E62:AB62)+SUM($E172:AB172),AA280-AB62+AB172-'7. Consumption'!AD62))</f>
        <v>0</v>
      </c>
      <c r="AC280" s="335">
        <f ca="1">MAX(0,MIN($E280-SUM($E62:AC62)+SUM($E172:AC172),AB280-AC62+AC172-'7. Consumption'!AE62))</f>
        <v>0</v>
      </c>
      <c r="AD280" s="335">
        <f ca="1">MAX(0,MIN($E280-SUM($E62:AD62)+SUM($E172:AD172),AC280-AD62+AD172-'7. Consumption'!AF62))</f>
        <v>0</v>
      </c>
      <c r="AE280" s="335">
        <f ca="1">MAX(0,MIN($E280-SUM($E62:AE62)+SUM($E172:AE172),AD280-AE62+AE172-'7. Consumption'!AG62))</f>
        <v>0</v>
      </c>
      <c r="AF280" s="335">
        <f ca="1">MAX(0,MIN($E280-SUM($E62:AF62)+SUM($E172:AF172),AE280-AF62+AF172-'7. Consumption'!AH62))</f>
        <v>0</v>
      </c>
      <c r="AG280" s="335">
        <f ca="1">MAX(0,MIN($E280-SUM($E62:AG62)+SUM($E172:AG172),AF280-AG62+AG172-'7. Consumption'!AI62))</f>
        <v>0</v>
      </c>
      <c r="AH280" s="335">
        <f ca="1">MAX(0,MIN($E280-SUM($E62:AH62)+SUM($E172:AH172),AG280-AH62+AH172-'7. Consumption'!AJ62))</f>
        <v>0</v>
      </c>
      <c r="AI280" s="335">
        <f ca="1">MAX(0,MIN($E280-SUM($E62:AI62)+SUM($E172:AI172),AH280-AI62+AI172-'7. Consumption'!AK62))</f>
        <v>0</v>
      </c>
      <c r="AJ280" s="335">
        <f ca="1">MAX(0,MIN($E280-SUM($E62:AJ62)+SUM($E172:AJ172),AI280-AJ62+AJ172-'7. Consumption'!AL62))</f>
        <v>0</v>
      </c>
      <c r="AK280" s="335">
        <f ca="1">MAX(0,MIN($E280-SUM($E62:AK62)+SUM($E172:AK172),AJ280-AK62+AK172-'7. Consumption'!AM62))</f>
        <v>0</v>
      </c>
      <c r="AL280" s="335">
        <f ca="1">MAX(0,MIN($E280-SUM($E62:AL62)+SUM($E172:AL172),AK280-AL62+AL172-'7. Consumption'!AN62))</f>
        <v>0</v>
      </c>
      <c r="AM280" s="335">
        <f ca="1">MAX(0,MIN($E280-SUM($E62:AM62)+SUM($E172:AM172),AL280-AM62+AM172-'7. Consumption'!AO62))</f>
        <v>0</v>
      </c>
      <c r="AN280" s="335">
        <f ca="1">MAX(0,MIN($E280-SUM($E62:AN62)+SUM($E172:AN172),AM280-AN62+AN172-'7. Consumption'!AP62))</f>
        <v>0</v>
      </c>
      <c r="AO280" s="335">
        <f ca="1">MAX(0,MIN($E280-SUM($E62:AO62)+SUM($E172:AO172),AN280-AO62+AO172-'7. Consumption'!AQ62))</f>
        <v>0</v>
      </c>
      <c r="AP280" s="332">
        <f t="shared" ca="1" si="18"/>
        <v>0</v>
      </c>
    </row>
    <row r="281" spans="2:42" x14ac:dyDescent="0.3">
      <c r="B281" s="257"/>
      <c r="C281" s="257" t="str">
        <f t="shared" si="16"/>
        <v>TDF+FTC 300/200 - tab</v>
      </c>
      <c r="E281" s="334">
        <f t="shared" si="17"/>
        <v>0</v>
      </c>
      <c r="F281" s="335">
        <f ca="1">MAX(0,MIN($E281-SUM($E63:F63)+SUM($E173:F173),E281-F63+F173-'7. Consumption'!H63))</f>
        <v>0</v>
      </c>
      <c r="G281" s="335">
        <f ca="1">MAX(0,MIN($E281-SUM($E63:G63)+SUM($E173:G173),F281-G63+G173-'7. Consumption'!I63))</f>
        <v>0</v>
      </c>
      <c r="H281" s="335">
        <f ca="1">MAX(0,MIN($E281-SUM($E63:H63)+SUM($E173:H173),G281-H63+H173-'7. Consumption'!J63))</f>
        <v>0</v>
      </c>
      <c r="I281" s="335">
        <f ca="1">MAX(0,MIN($E281-SUM($E63:I63)+SUM($E173:I173),H281-I63+I173-'7. Consumption'!K63))</f>
        <v>0</v>
      </c>
      <c r="J281" s="335">
        <f ca="1">MAX(0,MIN($E281-SUM($E63:J63)+SUM($E173:J173),I281-J63+J173-'7. Consumption'!L63))</f>
        <v>0</v>
      </c>
      <c r="K281" s="335">
        <f ca="1">MAX(0,MIN($E281-SUM($E63:K63)+SUM($E173:K173),J281-K63+K173-'7. Consumption'!M63))</f>
        <v>0</v>
      </c>
      <c r="L281" s="335">
        <f ca="1">MAX(0,MIN($E281-SUM($E63:L63)+SUM($E173:L173),K281-L63+L173-'7. Consumption'!N63))</f>
        <v>0</v>
      </c>
      <c r="M281" s="335">
        <f ca="1">MAX(0,MIN($E281-SUM($E63:M63)+SUM($E173:M173),L281-M63+M173-'7. Consumption'!O63))</f>
        <v>0</v>
      </c>
      <c r="N281" s="335">
        <f ca="1">MAX(0,MIN($E281-SUM($E63:N63)+SUM($E173:N173),M281-N63+N173-'7. Consumption'!P63))</f>
        <v>0</v>
      </c>
      <c r="O281" s="335">
        <f ca="1">MAX(0,MIN($E281-SUM($E63:O63)+SUM($E173:O173),N281-O63+O173-'7. Consumption'!Q63))</f>
        <v>0</v>
      </c>
      <c r="P281" s="335">
        <f ca="1">MAX(0,MIN($E281-SUM($E63:P63)+SUM($E173:P173),O281-P63+P173-'7. Consumption'!R63))</f>
        <v>0</v>
      </c>
      <c r="Q281" s="335">
        <f ca="1">MAX(0,MIN($E281-SUM($E63:Q63)+SUM($E173:Q173),P281-Q63+Q173-'7. Consumption'!S63))</f>
        <v>0</v>
      </c>
      <c r="R281" s="335">
        <f ca="1">MAX(0,MIN($E281-SUM($E63:R63)+SUM($E173:R173),Q281-R63+R173-'7. Consumption'!T63))</f>
        <v>0</v>
      </c>
      <c r="S281" s="335">
        <f ca="1">MAX(0,MIN($E281-SUM($E63:S63)+SUM($E173:S173),R281-S63+S173-'7. Consumption'!U63))</f>
        <v>0</v>
      </c>
      <c r="T281" s="335">
        <f ca="1">MAX(0,MIN($E281-SUM($E63:T63)+SUM($E173:T173),S281-T63+T173-'7. Consumption'!V63))</f>
        <v>0</v>
      </c>
      <c r="U281" s="335">
        <f ca="1">MAX(0,MIN($E281-SUM($E63:U63)+SUM($E173:U173),T281-U63+U173-'7. Consumption'!W63))</f>
        <v>0</v>
      </c>
      <c r="V281" s="335">
        <f ca="1">MAX(0,MIN($E281-SUM($E63:V63)+SUM($E173:V173),U281-V63+V173-'7. Consumption'!X63))</f>
        <v>0</v>
      </c>
      <c r="W281" s="335">
        <f ca="1">MAX(0,MIN($E281-SUM($E63:W63)+SUM($E173:W173),V281-W63+W173-'7. Consumption'!Y63))</f>
        <v>0</v>
      </c>
      <c r="X281" s="335">
        <f ca="1">MAX(0,MIN($E281-SUM($E63:X63)+SUM($E173:X173),W281-X63+X173-'7. Consumption'!Z63))</f>
        <v>0</v>
      </c>
      <c r="Y281" s="335">
        <f ca="1">MAX(0,MIN($E281-SUM($E63:Y63)+SUM($E173:Y173),X281-Y63+Y173-'7. Consumption'!AA63))</f>
        <v>0</v>
      </c>
      <c r="Z281" s="335">
        <f ca="1">MAX(0,MIN($E281-SUM($E63:Z63)+SUM($E173:Z173),Y281-Z63+Z173-'7. Consumption'!AB63))</f>
        <v>0</v>
      </c>
      <c r="AA281" s="335">
        <f ca="1">MAX(0,MIN($E281-SUM($E63:AA63)+SUM($E173:AA173),Z281-AA63+AA173-'7. Consumption'!AC63))</f>
        <v>0</v>
      </c>
      <c r="AB281" s="335">
        <f ca="1">MAX(0,MIN($E281-SUM($E63:AB63)+SUM($E173:AB173),AA281-AB63+AB173-'7. Consumption'!AD63))</f>
        <v>0</v>
      </c>
      <c r="AC281" s="335">
        <f ca="1">MAX(0,MIN($E281-SUM($E63:AC63)+SUM($E173:AC173),AB281-AC63+AC173-'7. Consumption'!AE63))</f>
        <v>0</v>
      </c>
      <c r="AD281" s="335">
        <f ca="1">MAX(0,MIN($E281-SUM($E63:AD63)+SUM($E173:AD173),AC281-AD63+AD173-'7. Consumption'!AF63))</f>
        <v>0</v>
      </c>
      <c r="AE281" s="335">
        <f ca="1">MAX(0,MIN($E281-SUM($E63:AE63)+SUM($E173:AE173),AD281-AE63+AE173-'7. Consumption'!AG63))</f>
        <v>0</v>
      </c>
      <c r="AF281" s="335">
        <f ca="1">MAX(0,MIN($E281-SUM($E63:AF63)+SUM($E173:AF173),AE281-AF63+AF173-'7. Consumption'!AH63))</f>
        <v>0</v>
      </c>
      <c r="AG281" s="335">
        <f ca="1">MAX(0,MIN($E281-SUM($E63:AG63)+SUM($E173:AG173),AF281-AG63+AG173-'7. Consumption'!AI63))</f>
        <v>0</v>
      </c>
      <c r="AH281" s="335">
        <f ca="1">MAX(0,MIN($E281-SUM($E63:AH63)+SUM($E173:AH173),AG281-AH63+AH173-'7. Consumption'!AJ63))</f>
        <v>0</v>
      </c>
      <c r="AI281" s="335">
        <f ca="1">MAX(0,MIN($E281-SUM($E63:AI63)+SUM($E173:AI173),AH281-AI63+AI173-'7. Consumption'!AK63))</f>
        <v>0</v>
      </c>
      <c r="AJ281" s="335">
        <f ca="1">MAX(0,MIN($E281-SUM($E63:AJ63)+SUM($E173:AJ173),AI281-AJ63+AJ173-'7. Consumption'!AL63))</f>
        <v>0</v>
      </c>
      <c r="AK281" s="335">
        <f ca="1">MAX(0,MIN($E281-SUM($E63:AK63)+SUM($E173:AK173),AJ281-AK63+AK173-'7. Consumption'!AM63))</f>
        <v>0</v>
      </c>
      <c r="AL281" s="335">
        <f ca="1">MAX(0,MIN($E281-SUM($E63:AL63)+SUM($E173:AL173),AK281-AL63+AL173-'7. Consumption'!AN63))</f>
        <v>0</v>
      </c>
      <c r="AM281" s="335">
        <f ca="1">MAX(0,MIN($E281-SUM($E63:AM63)+SUM($E173:AM173),AL281-AM63+AM173-'7. Consumption'!AO63))</f>
        <v>0</v>
      </c>
      <c r="AN281" s="335">
        <f ca="1">MAX(0,MIN($E281-SUM($E63:AN63)+SUM($E173:AN173),AM281-AN63+AN173-'7. Consumption'!AP63))</f>
        <v>0</v>
      </c>
      <c r="AO281" s="335">
        <f ca="1">MAX(0,MIN($E281-SUM($E63:AO63)+SUM($E173:AO173),AN281-AO63+AO173-'7. Consumption'!AQ63))</f>
        <v>0</v>
      </c>
      <c r="AP281" s="332">
        <f t="shared" ca="1" si="18"/>
        <v>0</v>
      </c>
    </row>
    <row r="282" spans="2:42" x14ac:dyDescent="0.3">
      <c r="B282" s="257"/>
      <c r="C282" s="257" t="str">
        <f t="shared" si="16"/>
        <v>TDF+FTC+EFV 300/200/600 - tab</v>
      </c>
      <c r="E282" s="334">
        <f t="shared" si="17"/>
        <v>0</v>
      </c>
      <c r="F282" s="335">
        <f ca="1">MAX(0,MIN($E282-SUM($E64:F64)+SUM($E174:F174),E282-F64+F174-'7. Consumption'!H64))</f>
        <v>0</v>
      </c>
      <c r="G282" s="335">
        <f ca="1">MAX(0,MIN($E282-SUM($E64:G64)+SUM($E174:G174),F282-G64+G174-'7. Consumption'!I64))</f>
        <v>0</v>
      </c>
      <c r="H282" s="335">
        <f ca="1">MAX(0,MIN($E282-SUM($E64:H64)+SUM($E174:H174),G282-H64+H174-'7. Consumption'!J64))</f>
        <v>0</v>
      </c>
      <c r="I282" s="335">
        <f ca="1">MAX(0,MIN($E282-SUM($E64:I64)+SUM($E174:I174),H282-I64+I174-'7. Consumption'!K64))</f>
        <v>0</v>
      </c>
      <c r="J282" s="335">
        <f ca="1">MAX(0,MIN($E282-SUM($E64:J64)+SUM($E174:J174),I282-J64+J174-'7. Consumption'!L64))</f>
        <v>0</v>
      </c>
      <c r="K282" s="335">
        <f ca="1">MAX(0,MIN($E282-SUM($E64:K64)+SUM($E174:K174),J282-K64+K174-'7. Consumption'!M64))</f>
        <v>0</v>
      </c>
      <c r="L282" s="335">
        <f ca="1">MAX(0,MIN($E282-SUM($E64:L64)+SUM($E174:L174),K282-L64+L174-'7. Consumption'!N64))</f>
        <v>0</v>
      </c>
      <c r="M282" s="335">
        <f ca="1">MAX(0,MIN($E282-SUM($E64:M64)+SUM($E174:M174),L282-M64+M174-'7. Consumption'!O64))</f>
        <v>0</v>
      </c>
      <c r="N282" s="335">
        <f ca="1">MAX(0,MIN($E282-SUM($E64:N64)+SUM($E174:N174),M282-N64+N174-'7. Consumption'!P64))</f>
        <v>0</v>
      </c>
      <c r="O282" s="335">
        <f ca="1">MAX(0,MIN($E282-SUM($E64:O64)+SUM($E174:O174),N282-O64+O174-'7. Consumption'!Q64))</f>
        <v>0</v>
      </c>
      <c r="P282" s="335">
        <f ca="1">MAX(0,MIN($E282-SUM($E64:P64)+SUM($E174:P174),O282-P64+P174-'7. Consumption'!R64))</f>
        <v>0</v>
      </c>
      <c r="Q282" s="335">
        <f ca="1">MAX(0,MIN($E282-SUM($E64:Q64)+SUM($E174:Q174),P282-Q64+Q174-'7. Consumption'!S64))</f>
        <v>0</v>
      </c>
      <c r="R282" s="335">
        <f ca="1">MAX(0,MIN($E282-SUM($E64:R64)+SUM($E174:R174),Q282-R64+R174-'7. Consumption'!T64))</f>
        <v>0</v>
      </c>
      <c r="S282" s="335">
        <f ca="1">MAX(0,MIN($E282-SUM($E64:S64)+SUM($E174:S174),R282-S64+S174-'7. Consumption'!U64))</f>
        <v>0</v>
      </c>
      <c r="T282" s="335">
        <f ca="1">MAX(0,MIN($E282-SUM($E64:T64)+SUM($E174:T174),S282-T64+T174-'7. Consumption'!V64))</f>
        <v>0</v>
      </c>
      <c r="U282" s="335">
        <f ca="1">MAX(0,MIN($E282-SUM($E64:U64)+SUM($E174:U174),T282-U64+U174-'7. Consumption'!W64))</f>
        <v>0</v>
      </c>
      <c r="V282" s="335">
        <f ca="1">MAX(0,MIN($E282-SUM($E64:V64)+SUM($E174:V174),U282-V64+V174-'7. Consumption'!X64))</f>
        <v>0</v>
      </c>
      <c r="W282" s="335">
        <f ca="1">MAX(0,MIN($E282-SUM($E64:W64)+SUM($E174:W174),V282-W64+W174-'7. Consumption'!Y64))</f>
        <v>0</v>
      </c>
      <c r="X282" s="335">
        <f ca="1">MAX(0,MIN($E282-SUM($E64:X64)+SUM($E174:X174),W282-X64+X174-'7. Consumption'!Z64))</f>
        <v>0</v>
      </c>
      <c r="Y282" s="335">
        <f ca="1">MAX(0,MIN($E282-SUM($E64:Y64)+SUM($E174:Y174),X282-Y64+Y174-'7. Consumption'!AA64))</f>
        <v>0</v>
      </c>
      <c r="Z282" s="335">
        <f ca="1">MAX(0,MIN($E282-SUM($E64:Z64)+SUM($E174:Z174),Y282-Z64+Z174-'7. Consumption'!AB64))</f>
        <v>0</v>
      </c>
      <c r="AA282" s="335">
        <f ca="1">MAX(0,MIN($E282-SUM($E64:AA64)+SUM($E174:AA174),Z282-AA64+AA174-'7. Consumption'!AC64))</f>
        <v>0</v>
      </c>
      <c r="AB282" s="335">
        <f ca="1">MAX(0,MIN($E282-SUM($E64:AB64)+SUM($E174:AB174),AA282-AB64+AB174-'7. Consumption'!AD64))</f>
        <v>0</v>
      </c>
      <c r="AC282" s="335">
        <f ca="1">MAX(0,MIN($E282-SUM($E64:AC64)+SUM($E174:AC174),AB282-AC64+AC174-'7. Consumption'!AE64))</f>
        <v>0</v>
      </c>
      <c r="AD282" s="335">
        <f ca="1">MAX(0,MIN($E282-SUM($E64:AD64)+SUM($E174:AD174),AC282-AD64+AD174-'7. Consumption'!AF64))</f>
        <v>0</v>
      </c>
      <c r="AE282" s="335">
        <f ca="1">MAX(0,MIN($E282-SUM($E64:AE64)+SUM($E174:AE174),AD282-AE64+AE174-'7. Consumption'!AG64))</f>
        <v>0</v>
      </c>
      <c r="AF282" s="335">
        <f ca="1">MAX(0,MIN($E282-SUM($E64:AF64)+SUM($E174:AF174),AE282-AF64+AF174-'7. Consumption'!AH64))</f>
        <v>0</v>
      </c>
      <c r="AG282" s="335">
        <f ca="1">MAX(0,MIN($E282-SUM($E64:AG64)+SUM($E174:AG174),AF282-AG64+AG174-'7. Consumption'!AI64))</f>
        <v>0</v>
      </c>
      <c r="AH282" s="335">
        <f ca="1">MAX(0,MIN($E282-SUM($E64:AH64)+SUM($E174:AH174),AG282-AH64+AH174-'7. Consumption'!AJ64))</f>
        <v>0</v>
      </c>
      <c r="AI282" s="335">
        <f ca="1">MAX(0,MIN($E282-SUM($E64:AI64)+SUM($E174:AI174),AH282-AI64+AI174-'7. Consumption'!AK64))</f>
        <v>0</v>
      </c>
      <c r="AJ282" s="335">
        <f ca="1">MAX(0,MIN($E282-SUM($E64:AJ64)+SUM($E174:AJ174),AI282-AJ64+AJ174-'7. Consumption'!AL64))</f>
        <v>0</v>
      </c>
      <c r="AK282" s="335">
        <f ca="1">MAX(0,MIN($E282-SUM($E64:AK64)+SUM($E174:AK174),AJ282-AK64+AK174-'7. Consumption'!AM64))</f>
        <v>0</v>
      </c>
      <c r="AL282" s="335">
        <f ca="1">MAX(0,MIN($E282-SUM($E64:AL64)+SUM($E174:AL174),AK282-AL64+AL174-'7. Consumption'!AN64))</f>
        <v>0</v>
      </c>
      <c r="AM282" s="335">
        <f ca="1">MAX(0,MIN($E282-SUM($E64:AM64)+SUM($E174:AM174),AL282-AM64+AM174-'7. Consumption'!AO64))</f>
        <v>0</v>
      </c>
      <c r="AN282" s="335">
        <f ca="1">MAX(0,MIN($E282-SUM($E64:AN64)+SUM($E174:AN174),AM282-AN64+AN174-'7. Consumption'!AP64))</f>
        <v>0</v>
      </c>
      <c r="AO282" s="335">
        <f ca="1">MAX(0,MIN($E282-SUM($E64:AO64)+SUM($E174:AO174),AN282-AO64+AO174-'7. Consumption'!AQ64))</f>
        <v>0</v>
      </c>
      <c r="AP282" s="332">
        <f t="shared" ca="1" si="18"/>
        <v>0</v>
      </c>
    </row>
    <row r="283" spans="2:42" ht="15" hidden="1" outlineLevel="1" x14ac:dyDescent="0.25">
      <c r="B283" s="257"/>
      <c r="C283" s="257" t="str">
        <f t="shared" si="16"/>
        <v>x_DTG 50 - tab</v>
      </c>
      <c r="E283" s="334">
        <f t="shared" si="17"/>
        <v>0</v>
      </c>
      <c r="F283" s="335">
        <f ca="1">MAX(0,MIN($E283-SUM($E65:F65)+SUM($E175:F175),E283-F65+F175-'7. Consumption'!H65))</f>
        <v>0</v>
      </c>
      <c r="G283" s="335">
        <f ca="1">MAX(0,MIN($E283-SUM($E65:G65)+SUM($E175:G175),F283-G65+G175-'7. Consumption'!I65))</f>
        <v>0</v>
      </c>
      <c r="H283" s="335">
        <f ca="1">MAX(0,MIN($E283-SUM($E65:H65)+SUM($E175:H175),G283-H65+H175-'7. Consumption'!J65))</f>
        <v>0</v>
      </c>
      <c r="I283" s="335">
        <f ca="1">MAX(0,MIN($E283-SUM($E65:I65)+SUM($E175:I175),H283-I65+I175-'7. Consumption'!K65))</f>
        <v>0</v>
      </c>
      <c r="J283" s="335">
        <f ca="1">MAX(0,MIN($E283-SUM($E65:J65)+SUM($E175:J175),I283-J65+J175-'7. Consumption'!L65))</f>
        <v>0</v>
      </c>
      <c r="K283" s="335">
        <f ca="1">MAX(0,MIN($E283-SUM($E65:K65)+SUM($E175:K175),J283-K65+K175-'7. Consumption'!M65))</f>
        <v>0</v>
      </c>
      <c r="L283" s="335">
        <f ca="1">MAX(0,MIN($E283-SUM($E65:L65)+SUM($E175:L175),K283-L65+L175-'7. Consumption'!N65))</f>
        <v>0</v>
      </c>
      <c r="M283" s="335">
        <f ca="1">MAX(0,MIN($E283-SUM($E65:M65)+SUM($E175:M175),L283-M65+M175-'7. Consumption'!O65))</f>
        <v>0</v>
      </c>
      <c r="N283" s="335">
        <f ca="1">MAX(0,MIN($E283-SUM($E65:N65)+SUM($E175:N175),M283-N65+N175-'7. Consumption'!P65))</f>
        <v>0</v>
      </c>
      <c r="O283" s="335">
        <f ca="1">MAX(0,MIN($E283-SUM($E65:O65)+SUM($E175:O175),N283-O65+O175-'7. Consumption'!Q65))</f>
        <v>0</v>
      </c>
      <c r="P283" s="335">
        <f ca="1">MAX(0,MIN($E283-SUM($E65:P65)+SUM($E175:P175),O283-P65+P175-'7. Consumption'!R65))</f>
        <v>0</v>
      </c>
      <c r="Q283" s="335">
        <f ca="1">MAX(0,MIN($E283-SUM($E65:Q65)+SUM($E175:Q175),P283-Q65+Q175-'7. Consumption'!S65))</f>
        <v>0</v>
      </c>
      <c r="R283" s="335">
        <f ca="1">MAX(0,MIN($E283-SUM($E65:R65)+SUM($E175:R175),Q283-R65+R175-'7. Consumption'!T65))</f>
        <v>0</v>
      </c>
      <c r="S283" s="335">
        <f ca="1">MAX(0,MIN($E283-SUM($E65:S65)+SUM($E175:S175),R283-S65+S175-'7. Consumption'!U65))</f>
        <v>0</v>
      </c>
      <c r="T283" s="335">
        <f ca="1">MAX(0,MIN($E283-SUM($E65:T65)+SUM($E175:T175),S283-T65+T175-'7. Consumption'!V65))</f>
        <v>0</v>
      </c>
      <c r="U283" s="335">
        <f ca="1">MAX(0,MIN($E283-SUM($E65:U65)+SUM($E175:U175),T283-U65+U175-'7. Consumption'!W65))</f>
        <v>0</v>
      </c>
      <c r="V283" s="335">
        <f ca="1">MAX(0,MIN($E283-SUM($E65:V65)+SUM($E175:V175),U283-V65+V175-'7. Consumption'!X65))</f>
        <v>0</v>
      </c>
      <c r="W283" s="335">
        <f ca="1">MAX(0,MIN($E283-SUM($E65:W65)+SUM($E175:W175),V283-W65+W175-'7. Consumption'!Y65))</f>
        <v>0</v>
      </c>
      <c r="X283" s="335">
        <f ca="1">MAX(0,MIN($E283-SUM($E65:X65)+SUM($E175:X175),W283-X65+X175-'7. Consumption'!Z65))</f>
        <v>0</v>
      </c>
      <c r="Y283" s="335">
        <f ca="1">MAX(0,MIN($E283-SUM($E65:Y65)+SUM($E175:Y175),X283-Y65+Y175-'7. Consumption'!AA65))</f>
        <v>0</v>
      </c>
      <c r="Z283" s="335">
        <f ca="1">MAX(0,MIN($E283-SUM($E65:Z65)+SUM($E175:Z175),Y283-Z65+Z175-'7. Consumption'!AB65))</f>
        <v>0</v>
      </c>
      <c r="AA283" s="335">
        <f ca="1">MAX(0,MIN($E283-SUM($E65:AA65)+SUM($E175:AA175),Z283-AA65+AA175-'7. Consumption'!AC65))</f>
        <v>0</v>
      </c>
      <c r="AB283" s="335">
        <f ca="1">MAX(0,MIN($E283-SUM($E65:AB65)+SUM($E175:AB175),AA283-AB65+AB175-'7. Consumption'!AD65))</f>
        <v>0</v>
      </c>
      <c r="AC283" s="335">
        <f ca="1">MAX(0,MIN($E283-SUM($E65:AC65)+SUM($E175:AC175),AB283-AC65+AC175-'7. Consumption'!AE65))</f>
        <v>0</v>
      </c>
      <c r="AD283" s="335">
        <f ca="1">MAX(0,MIN($E283-SUM($E65:AD65)+SUM($E175:AD175),AC283-AD65+AD175-'7. Consumption'!AF65))</f>
        <v>0</v>
      </c>
      <c r="AE283" s="335">
        <f ca="1">MAX(0,MIN($E283-SUM($E65:AE65)+SUM($E175:AE175),AD283-AE65+AE175-'7. Consumption'!AG65))</f>
        <v>0</v>
      </c>
      <c r="AF283" s="335">
        <f ca="1">MAX(0,MIN($E283-SUM($E65:AF65)+SUM($E175:AF175),AE283-AF65+AF175-'7. Consumption'!AH65))</f>
        <v>0</v>
      </c>
      <c r="AG283" s="335">
        <f ca="1">MAX(0,MIN($E283-SUM($E65:AG65)+SUM($E175:AG175),AF283-AG65+AG175-'7. Consumption'!AI65))</f>
        <v>0</v>
      </c>
      <c r="AH283" s="335">
        <f ca="1">MAX(0,MIN($E283-SUM($E65:AH65)+SUM($E175:AH175),AG283-AH65+AH175-'7. Consumption'!AJ65))</f>
        <v>0</v>
      </c>
      <c r="AI283" s="335">
        <f ca="1">MAX(0,MIN($E283-SUM($E65:AI65)+SUM($E175:AI175),AH283-AI65+AI175-'7. Consumption'!AK65))</f>
        <v>0</v>
      </c>
      <c r="AJ283" s="335">
        <f ca="1">MAX(0,MIN($E283-SUM($E65:AJ65)+SUM($E175:AJ175),AI283-AJ65+AJ175-'7. Consumption'!AL65))</f>
        <v>0</v>
      </c>
      <c r="AK283" s="335">
        <f ca="1">MAX(0,MIN($E283-SUM($E65:AK65)+SUM($E175:AK175),AJ283-AK65+AK175-'7. Consumption'!AM65))</f>
        <v>0</v>
      </c>
      <c r="AL283" s="335">
        <f ca="1">MAX(0,MIN($E283-SUM($E65:AL65)+SUM($E175:AL175),AK283-AL65+AL175-'7. Consumption'!AN65))</f>
        <v>0</v>
      </c>
      <c r="AM283" s="335">
        <f ca="1">MAX(0,MIN($E283-SUM($E65:AM65)+SUM($E175:AM175),AL283-AM65+AM175-'7. Consumption'!AO65))</f>
        <v>0</v>
      </c>
      <c r="AN283" s="335">
        <f ca="1">MAX(0,MIN($E283-SUM($E65:AN65)+SUM($E175:AN175),AM283-AN65+AN175-'7. Consumption'!AP65))</f>
        <v>0</v>
      </c>
      <c r="AO283" s="335">
        <f ca="1">MAX(0,MIN($E283-SUM($E65:AO65)+SUM($E175:AO175),AN283-AO65+AO175-'7. Consumption'!AQ65))</f>
        <v>0</v>
      </c>
      <c r="AP283" s="332">
        <f t="shared" ca="1" si="18"/>
        <v>0</v>
      </c>
    </row>
    <row r="284" spans="2:42" ht="15" hidden="1" outlineLevel="1" x14ac:dyDescent="0.25">
      <c r="B284" s="257"/>
      <c r="C284" s="257" t="str">
        <f t="shared" si="16"/>
        <v/>
      </c>
      <c r="E284" s="334">
        <f t="shared" si="17"/>
        <v>0</v>
      </c>
      <c r="F284" s="335">
        <f ca="1">MAX(0,MIN($E284-SUM($E66:F66)+SUM($E176:F176),E284-F66+F176-'7. Consumption'!H66))</f>
        <v>0</v>
      </c>
      <c r="G284" s="335">
        <f ca="1">MAX(0,MIN($E284-SUM($E66:G66)+SUM($E176:G176),F284-G66+G176-'7. Consumption'!I66))</f>
        <v>0</v>
      </c>
      <c r="H284" s="335">
        <f ca="1">MAX(0,MIN($E284-SUM($E66:H66)+SUM($E176:H176),G284-H66+H176-'7. Consumption'!J66))</f>
        <v>0</v>
      </c>
      <c r="I284" s="335">
        <f ca="1">MAX(0,MIN($E284-SUM($E66:I66)+SUM($E176:I176),H284-I66+I176-'7. Consumption'!K66))</f>
        <v>0</v>
      </c>
      <c r="J284" s="335">
        <f ca="1">MAX(0,MIN($E284-SUM($E66:J66)+SUM($E176:J176),I284-J66+J176-'7. Consumption'!L66))</f>
        <v>0</v>
      </c>
      <c r="K284" s="335">
        <f ca="1">MAX(0,MIN($E284-SUM($E66:K66)+SUM($E176:K176),J284-K66+K176-'7. Consumption'!M66))</f>
        <v>0</v>
      </c>
      <c r="L284" s="335">
        <f ca="1">MAX(0,MIN($E284-SUM($E66:L66)+SUM($E176:L176),K284-L66+L176-'7. Consumption'!N66))</f>
        <v>0</v>
      </c>
      <c r="M284" s="335">
        <f ca="1">MAX(0,MIN($E284-SUM($E66:M66)+SUM($E176:M176),L284-M66+M176-'7. Consumption'!O66))</f>
        <v>0</v>
      </c>
      <c r="N284" s="335">
        <f ca="1">MAX(0,MIN($E284-SUM($E66:N66)+SUM($E176:N176),M284-N66+N176-'7. Consumption'!P66))</f>
        <v>0</v>
      </c>
      <c r="O284" s="335">
        <f ca="1">MAX(0,MIN($E284-SUM($E66:O66)+SUM($E176:O176),N284-O66+O176-'7. Consumption'!Q66))</f>
        <v>0</v>
      </c>
      <c r="P284" s="335">
        <f ca="1">MAX(0,MIN($E284-SUM($E66:P66)+SUM($E176:P176),O284-P66+P176-'7. Consumption'!R66))</f>
        <v>0</v>
      </c>
      <c r="Q284" s="335">
        <f ca="1">MAX(0,MIN($E284-SUM($E66:Q66)+SUM($E176:Q176),P284-Q66+Q176-'7. Consumption'!S66))</f>
        <v>0</v>
      </c>
      <c r="R284" s="335">
        <f ca="1">MAX(0,MIN($E284-SUM($E66:R66)+SUM($E176:R176),Q284-R66+R176-'7. Consumption'!T66))</f>
        <v>0</v>
      </c>
      <c r="S284" s="335">
        <f ca="1">MAX(0,MIN($E284-SUM($E66:S66)+SUM($E176:S176),R284-S66+S176-'7. Consumption'!U66))</f>
        <v>0</v>
      </c>
      <c r="T284" s="335">
        <f ca="1">MAX(0,MIN($E284-SUM($E66:T66)+SUM($E176:T176),S284-T66+T176-'7. Consumption'!V66))</f>
        <v>0</v>
      </c>
      <c r="U284" s="335">
        <f ca="1">MAX(0,MIN($E284-SUM($E66:U66)+SUM($E176:U176),T284-U66+U176-'7. Consumption'!W66))</f>
        <v>0</v>
      </c>
      <c r="V284" s="335">
        <f ca="1">MAX(0,MIN($E284-SUM($E66:V66)+SUM($E176:V176),U284-V66+V176-'7. Consumption'!X66))</f>
        <v>0</v>
      </c>
      <c r="W284" s="335">
        <f ca="1">MAX(0,MIN($E284-SUM($E66:W66)+SUM($E176:W176),V284-W66+W176-'7. Consumption'!Y66))</f>
        <v>0</v>
      </c>
      <c r="X284" s="335">
        <f ca="1">MAX(0,MIN($E284-SUM($E66:X66)+SUM($E176:X176),W284-X66+X176-'7. Consumption'!Z66))</f>
        <v>0</v>
      </c>
      <c r="Y284" s="335">
        <f ca="1">MAX(0,MIN($E284-SUM($E66:Y66)+SUM($E176:Y176),X284-Y66+Y176-'7. Consumption'!AA66))</f>
        <v>0</v>
      </c>
      <c r="Z284" s="335">
        <f ca="1">MAX(0,MIN($E284-SUM($E66:Z66)+SUM($E176:Z176),Y284-Z66+Z176-'7. Consumption'!AB66))</f>
        <v>0</v>
      </c>
      <c r="AA284" s="335">
        <f ca="1">MAX(0,MIN($E284-SUM($E66:AA66)+SUM($E176:AA176),Z284-AA66+AA176-'7. Consumption'!AC66))</f>
        <v>0</v>
      </c>
      <c r="AB284" s="335">
        <f ca="1">MAX(0,MIN($E284-SUM($E66:AB66)+SUM($E176:AB176),AA284-AB66+AB176-'7. Consumption'!AD66))</f>
        <v>0</v>
      </c>
      <c r="AC284" s="335">
        <f ca="1">MAX(0,MIN($E284-SUM($E66:AC66)+SUM($E176:AC176),AB284-AC66+AC176-'7. Consumption'!AE66))</f>
        <v>0</v>
      </c>
      <c r="AD284" s="335">
        <f ca="1">MAX(0,MIN($E284-SUM($E66:AD66)+SUM($E176:AD176),AC284-AD66+AD176-'7. Consumption'!AF66))</f>
        <v>0</v>
      </c>
      <c r="AE284" s="335">
        <f ca="1">MAX(0,MIN($E284-SUM($E66:AE66)+SUM($E176:AE176),AD284-AE66+AE176-'7. Consumption'!AG66))</f>
        <v>0</v>
      </c>
      <c r="AF284" s="335">
        <f ca="1">MAX(0,MIN($E284-SUM($E66:AF66)+SUM($E176:AF176),AE284-AF66+AF176-'7. Consumption'!AH66))</f>
        <v>0</v>
      </c>
      <c r="AG284" s="335">
        <f ca="1">MAX(0,MIN($E284-SUM($E66:AG66)+SUM($E176:AG176),AF284-AG66+AG176-'7. Consumption'!AI66))</f>
        <v>0</v>
      </c>
      <c r="AH284" s="335">
        <f ca="1">MAX(0,MIN($E284-SUM($E66:AH66)+SUM($E176:AH176),AG284-AH66+AH176-'7. Consumption'!AJ66))</f>
        <v>0</v>
      </c>
      <c r="AI284" s="335">
        <f ca="1">MAX(0,MIN($E284-SUM($E66:AI66)+SUM($E176:AI176),AH284-AI66+AI176-'7. Consumption'!AK66))</f>
        <v>0</v>
      </c>
      <c r="AJ284" s="335">
        <f ca="1">MAX(0,MIN($E284-SUM($E66:AJ66)+SUM($E176:AJ176),AI284-AJ66+AJ176-'7. Consumption'!AL66))</f>
        <v>0</v>
      </c>
      <c r="AK284" s="335">
        <f ca="1">MAX(0,MIN($E284-SUM($E66:AK66)+SUM($E176:AK176),AJ284-AK66+AK176-'7. Consumption'!AM66))</f>
        <v>0</v>
      </c>
      <c r="AL284" s="335">
        <f ca="1">MAX(0,MIN($E284-SUM($E66:AL66)+SUM($E176:AL176),AK284-AL66+AL176-'7. Consumption'!AN66))</f>
        <v>0</v>
      </c>
      <c r="AM284" s="335">
        <f ca="1">MAX(0,MIN($E284-SUM($E66:AM66)+SUM($E176:AM176),AL284-AM66+AM176-'7. Consumption'!AO66))</f>
        <v>0</v>
      </c>
      <c r="AN284" s="335">
        <f ca="1">MAX(0,MIN($E284-SUM($E66:AN66)+SUM($E176:AN176),AM284-AN66+AN176-'7. Consumption'!AP66))</f>
        <v>0</v>
      </c>
      <c r="AO284" s="335">
        <f ca="1">MAX(0,MIN($E284-SUM($E66:AO66)+SUM($E176:AO176),AN284-AO66+AO176-'7. Consumption'!AQ66))</f>
        <v>0</v>
      </c>
      <c r="AP284" s="332">
        <f t="shared" ca="1" si="18"/>
        <v>0</v>
      </c>
    </row>
    <row r="285" spans="2:42" ht="15" hidden="1" outlineLevel="1" x14ac:dyDescent="0.25">
      <c r="B285" s="257"/>
      <c r="C285" s="257" t="str">
        <f t="shared" si="16"/>
        <v/>
      </c>
      <c r="E285" s="334">
        <f t="shared" si="17"/>
        <v>0</v>
      </c>
      <c r="F285" s="335">
        <f ca="1">MAX(0,MIN($E285-SUM($E67:F67)+SUM($E177:F177),E285-F67+F177-'7. Consumption'!H67))</f>
        <v>0</v>
      </c>
      <c r="G285" s="335">
        <f ca="1">MAX(0,MIN($E285-SUM($E67:G67)+SUM($E177:G177),F285-G67+G177-'7. Consumption'!I67))</f>
        <v>0</v>
      </c>
      <c r="H285" s="335">
        <f ca="1">MAX(0,MIN($E285-SUM($E67:H67)+SUM($E177:H177),G285-H67+H177-'7. Consumption'!J67))</f>
        <v>0</v>
      </c>
      <c r="I285" s="335">
        <f ca="1">MAX(0,MIN($E285-SUM($E67:I67)+SUM($E177:I177),H285-I67+I177-'7. Consumption'!K67))</f>
        <v>0</v>
      </c>
      <c r="J285" s="335">
        <f ca="1">MAX(0,MIN($E285-SUM($E67:J67)+SUM($E177:J177),I285-J67+J177-'7. Consumption'!L67))</f>
        <v>0</v>
      </c>
      <c r="K285" s="335">
        <f ca="1">MAX(0,MIN($E285-SUM($E67:K67)+SUM($E177:K177),J285-K67+K177-'7. Consumption'!M67))</f>
        <v>0</v>
      </c>
      <c r="L285" s="335">
        <f ca="1">MAX(0,MIN($E285-SUM($E67:L67)+SUM($E177:L177),K285-L67+L177-'7. Consumption'!N67))</f>
        <v>0</v>
      </c>
      <c r="M285" s="335">
        <f ca="1">MAX(0,MIN($E285-SUM($E67:M67)+SUM($E177:M177),L285-M67+M177-'7. Consumption'!O67))</f>
        <v>0</v>
      </c>
      <c r="N285" s="335">
        <f ca="1">MAX(0,MIN($E285-SUM($E67:N67)+SUM($E177:N177),M285-N67+N177-'7. Consumption'!P67))</f>
        <v>0</v>
      </c>
      <c r="O285" s="335">
        <f ca="1">MAX(0,MIN($E285-SUM($E67:O67)+SUM($E177:O177),N285-O67+O177-'7. Consumption'!Q67))</f>
        <v>0</v>
      </c>
      <c r="P285" s="335">
        <f ca="1">MAX(0,MIN($E285-SUM($E67:P67)+SUM($E177:P177),O285-P67+P177-'7. Consumption'!R67))</f>
        <v>0</v>
      </c>
      <c r="Q285" s="335">
        <f ca="1">MAX(0,MIN($E285-SUM($E67:Q67)+SUM($E177:Q177),P285-Q67+Q177-'7. Consumption'!S67))</f>
        <v>0</v>
      </c>
      <c r="R285" s="335">
        <f ca="1">MAX(0,MIN($E285-SUM($E67:R67)+SUM($E177:R177),Q285-R67+R177-'7. Consumption'!T67))</f>
        <v>0</v>
      </c>
      <c r="S285" s="335">
        <f ca="1">MAX(0,MIN($E285-SUM($E67:S67)+SUM($E177:S177),R285-S67+S177-'7. Consumption'!U67))</f>
        <v>0</v>
      </c>
      <c r="T285" s="335">
        <f ca="1">MAX(0,MIN($E285-SUM($E67:T67)+SUM($E177:T177),S285-T67+T177-'7. Consumption'!V67))</f>
        <v>0</v>
      </c>
      <c r="U285" s="335">
        <f ca="1">MAX(0,MIN($E285-SUM($E67:U67)+SUM($E177:U177),T285-U67+U177-'7. Consumption'!W67))</f>
        <v>0</v>
      </c>
      <c r="V285" s="335">
        <f ca="1">MAX(0,MIN($E285-SUM($E67:V67)+SUM($E177:V177),U285-V67+V177-'7. Consumption'!X67))</f>
        <v>0</v>
      </c>
      <c r="W285" s="335">
        <f ca="1">MAX(0,MIN($E285-SUM($E67:W67)+SUM($E177:W177),V285-W67+W177-'7. Consumption'!Y67))</f>
        <v>0</v>
      </c>
      <c r="X285" s="335">
        <f ca="1">MAX(0,MIN($E285-SUM($E67:X67)+SUM($E177:X177),W285-X67+X177-'7. Consumption'!Z67))</f>
        <v>0</v>
      </c>
      <c r="Y285" s="335">
        <f ca="1">MAX(0,MIN($E285-SUM($E67:Y67)+SUM($E177:Y177),X285-Y67+Y177-'7. Consumption'!AA67))</f>
        <v>0</v>
      </c>
      <c r="Z285" s="335">
        <f ca="1">MAX(0,MIN($E285-SUM($E67:Z67)+SUM($E177:Z177),Y285-Z67+Z177-'7. Consumption'!AB67))</f>
        <v>0</v>
      </c>
      <c r="AA285" s="335">
        <f ca="1">MAX(0,MIN($E285-SUM($E67:AA67)+SUM($E177:AA177),Z285-AA67+AA177-'7. Consumption'!AC67))</f>
        <v>0</v>
      </c>
      <c r="AB285" s="335">
        <f ca="1">MAX(0,MIN($E285-SUM($E67:AB67)+SUM($E177:AB177),AA285-AB67+AB177-'7. Consumption'!AD67))</f>
        <v>0</v>
      </c>
      <c r="AC285" s="335">
        <f ca="1">MAX(0,MIN($E285-SUM($E67:AC67)+SUM($E177:AC177),AB285-AC67+AC177-'7. Consumption'!AE67))</f>
        <v>0</v>
      </c>
      <c r="AD285" s="335">
        <f ca="1">MAX(0,MIN($E285-SUM($E67:AD67)+SUM($E177:AD177),AC285-AD67+AD177-'7. Consumption'!AF67))</f>
        <v>0</v>
      </c>
      <c r="AE285" s="335">
        <f ca="1">MAX(0,MIN($E285-SUM($E67:AE67)+SUM($E177:AE177),AD285-AE67+AE177-'7. Consumption'!AG67))</f>
        <v>0</v>
      </c>
      <c r="AF285" s="335">
        <f ca="1">MAX(0,MIN($E285-SUM($E67:AF67)+SUM($E177:AF177),AE285-AF67+AF177-'7. Consumption'!AH67))</f>
        <v>0</v>
      </c>
      <c r="AG285" s="335">
        <f ca="1">MAX(0,MIN($E285-SUM($E67:AG67)+SUM($E177:AG177),AF285-AG67+AG177-'7. Consumption'!AI67))</f>
        <v>0</v>
      </c>
      <c r="AH285" s="335">
        <f ca="1">MAX(0,MIN($E285-SUM($E67:AH67)+SUM($E177:AH177),AG285-AH67+AH177-'7. Consumption'!AJ67))</f>
        <v>0</v>
      </c>
      <c r="AI285" s="335">
        <f ca="1">MAX(0,MIN($E285-SUM($E67:AI67)+SUM($E177:AI177),AH285-AI67+AI177-'7. Consumption'!AK67))</f>
        <v>0</v>
      </c>
      <c r="AJ285" s="335">
        <f ca="1">MAX(0,MIN($E285-SUM($E67:AJ67)+SUM($E177:AJ177),AI285-AJ67+AJ177-'7. Consumption'!AL67))</f>
        <v>0</v>
      </c>
      <c r="AK285" s="335">
        <f ca="1">MAX(0,MIN($E285-SUM($E67:AK67)+SUM($E177:AK177),AJ285-AK67+AK177-'7. Consumption'!AM67))</f>
        <v>0</v>
      </c>
      <c r="AL285" s="335">
        <f ca="1">MAX(0,MIN($E285-SUM($E67:AL67)+SUM($E177:AL177),AK285-AL67+AL177-'7. Consumption'!AN67))</f>
        <v>0</v>
      </c>
      <c r="AM285" s="335">
        <f ca="1">MAX(0,MIN($E285-SUM($E67:AM67)+SUM($E177:AM177),AL285-AM67+AM177-'7. Consumption'!AO67))</f>
        <v>0</v>
      </c>
      <c r="AN285" s="335">
        <f ca="1">MAX(0,MIN($E285-SUM($E67:AN67)+SUM($E177:AN177),AM285-AN67+AN177-'7. Consumption'!AP67))</f>
        <v>0</v>
      </c>
      <c r="AO285" s="335">
        <f ca="1">MAX(0,MIN($E285-SUM($E67:AO67)+SUM($E177:AO177),AN285-AO67+AO177-'7. Consumption'!AQ67))</f>
        <v>0</v>
      </c>
      <c r="AP285" s="332">
        <f t="shared" ca="1" si="18"/>
        <v>0</v>
      </c>
    </row>
    <row r="286" spans="2:42" ht="15" hidden="1" outlineLevel="1" x14ac:dyDescent="0.25">
      <c r="B286" s="257"/>
      <c r="C286" s="257" t="str">
        <f t="shared" si="16"/>
        <v/>
      </c>
      <c r="E286" s="334">
        <f t="shared" si="17"/>
        <v>0</v>
      </c>
      <c r="F286" s="335">
        <f ca="1">MAX(0,MIN($E286-SUM($E68:F68)+SUM($E178:F178),E286-F68+F178-'7. Consumption'!H68))</f>
        <v>0</v>
      </c>
      <c r="G286" s="335">
        <f ca="1">MAX(0,MIN($E286-SUM($E68:G68)+SUM($E178:G178),F286-G68+G178-'7. Consumption'!I68))</f>
        <v>0</v>
      </c>
      <c r="H286" s="335">
        <f ca="1">MAX(0,MIN($E286-SUM($E68:H68)+SUM($E178:H178),G286-H68+H178-'7. Consumption'!J68))</f>
        <v>0</v>
      </c>
      <c r="I286" s="335">
        <f ca="1">MAX(0,MIN($E286-SUM($E68:I68)+SUM($E178:I178),H286-I68+I178-'7. Consumption'!K68))</f>
        <v>0</v>
      </c>
      <c r="J286" s="335">
        <f ca="1">MAX(0,MIN($E286-SUM($E68:J68)+SUM($E178:J178),I286-J68+J178-'7. Consumption'!L68))</f>
        <v>0</v>
      </c>
      <c r="K286" s="335">
        <f ca="1">MAX(0,MIN($E286-SUM($E68:K68)+SUM($E178:K178),J286-K68+K178-'7. Consumption'!M68))</f>
        <v>0</v>
      </c>
      <c r="L286" s="335">
        <f ca="1">MAX(0,MIN($E286-SUM($E68:L68)+SUM($E178:L178),K286-L68+L178-'7. Consumption'!N68))</f>
        <v>0</v>
      </c>
      <c r="M286" s="335">
        <f ca="1">MAX(0,MIN($E286-SUM($E68:M68)+SUM($E178:M178),L286-M68+M178-'7. Consumption'!O68))</f>
        <v>0</v>
      </c>
      <c r="N286" s="335">
        <f ca="1">MAX(0,MIN($E286-SUM($E68:N68)+SUM($E178:N178),M286-N68+N178-'7. Consumption'!P68))</f>
        <v>0</v>
      </c>
      <c r="O286" s="335">
        <f ca="1">MAX(0,MIN($E286-SUM($E68:O68)+SUM($E178:O178),N286-O68+O178-'7. Consumption'!Q68))</f>
        <v>0</v>
      </c>
      <c r="P286" s="335">
        <f ca="1">MAX(0,MIN($E286-SUM($E68:P68)+SUM($E178:P178),O286-P68+P178-'7. Consumption'!R68))</f>
        <v>0</v>
      </c>
      <c r="Q286" s="335">
        <f ca="1">MAX(0,MIN($E286-SUM($E68:Q68)+SUM($E178:Q178),P286-Q68+Q178-'7. Consumption'!S68))</f>
        <v>0</v>
      </c>
      <c r="R286" s="335">
        <f ca="1">MAX(0,MIN($E286-SUM($E68:R68)+SUM($E178:R178),Q286-R68+R178-'7. Consumption'!T68))</f>
        <v>0</v>
      </c>
      <c r="S286" s="335">
        <f ca="1">MAX(0,MIN($E286-SUM($E68:S68)+SUM($E178:S178),R286-S68+S178-'7. Consumption'!U68))</f>
        <v>0</v>
      </c>
      <c r="T286" s="335">
        <f ca="1">MAX(0,MIN($E286-SUM($E68:T68)+SUM($E178:T178),S286-T68+T178-'7. Consumption'!V68))</f>
        <v>0</v>
      </c>
      <c r="U286" s="335">
        <f ca="1">MAX(0,MIN($E286-SUM($E68:U68)+SUM($E178:U178),T286-U68+U178-'7. Consumption'!W68))</f>
        <v>0</v>
      </c>
      <c r="V286" s="335">
        <f ca="1">MAX(0,MIN($E286-SUM($E68:V68)+SUM($E178:V178),U286-V68+V178-'7. Consumption'!X68))</f>
        <v>0</v>
      </c>
      <c r="W286" s="335">
        <f ca="1">MAX(0,MIN($E286-SUM($E68:W68)+SUM($E178:W178),V286-W68+W178-'7. Consumption'!Y68))</f>
        <v>0</v>
      </c>
      <c r="X286" s="335">
        <f ca="1">MAX(0,MIN($E286-SUM($E68:X68)+SUM($E178:X178),W286-X68+X178-'7. Consumption'!Z68))</f>
        <v>0</v>
      </c>
      <c r="Y286" s="335">
        <f ca="1">MAX(0,MIN($E286-SUM($E68:Y68)+SUM($E178:Y178),X286-Y68+Y178-'7. Consumption'!AA68))</f>
        <v>0</v>
      </c>
      <c r="Z286" s="335">
        <f ca="1">MAX(0,MIN($E286-SUM($E68:Z68)+SUM($E178:Z178),Y286-Z68+Z178-'7. Consumption'!AB68))</f>
        <v>0</v>
      </c>
      <c r="AA286" s="335">
        <f ca="1">MAX(0,MIN($E286-SUM($E68:AA68)+SUM($E178:AA178),Z286-AA68+AA178-'7. Consumption'!AC68))</f>
        <v>0</v>
      </c>
      <c r="AB286" s="335">
        <f ca="1">MAX(0,MIN($E286-SUM($E68:AB68)+SUM($E178:AB178),AA286-AB68+AB178-'7. Consumption'!AD68))</f>
        <v>0</v>
      </c>
      <c r="AC286" s="335">
        <f ca="1">MAX(0,MIN($E286-SUM($E68:AC68)+SUM($E178:AC178),AB286-AC68+AC178-'7. Consumption'!AE68))</f>
        <v>0</v>
      </c>
      <c r="AD286" s="335">
        <f ca="1">MAX(0,MIN($E286-SUM($E68:AD68)+SUM($E178:AD178),AC286-AD68+AD178-'7. Consumption'!AF68))</f>
        <v>0</v>
      </c>
      <c r="AE286" s="335">
        <f ca="1">MAX(0,MIN($E286-SUM($E68:AE68)+SUM($E178:AE178),AD286-AE68+AE178-'7. Consumption'!AG68))</f>
        <v>0</v>
      </c>
      <c r="AF286" s="335">
        <f ca="1">MAX(0,MIN($E286-SUM($E68:AF68)+SUM($E178:AF178),AE286-AF68+AF178-'7. Consumption'!AH68))</f>
        <v>0</v>
      </c>
      <c r="AG286" s="335">
        <f ca="1">MAX(0,MIN($E286-SUM($E68:AG68)+SUM($E178:AG178),AF286-AG68+AG178-'7. Consumption'!AI68))</f>
        <v>0</v>
      </c>
      <c r="AH286" s="335">
        <f ca="1">MAX(0,MIN($E286-SUM($E68:AH68)+SUM($E178:AH178),AG286-AH68+AH178-'7. Consumption'!AJ68))</f>
        <v>0</v>
      </c>
      <c r="AI286" s="335">
        <f ca="1">MAX(0,MIN($E286-SUM($E68:AI68)+SUM($E178:AI178),AH286-AI68+AI178-'7. Consumption'!AK68))</f>
        <v>0</v>
      </c>
      <c r="AJ286" s="335">
        <f ca="1">MAX(0,MIN($E286-SUM($E68:AJ68)+SUM($E178:AJ178),AI286-AJ68+AJ178-'7. Consumption'!AL68))</f>
        <v>0</v>
      </c>
      <c r="AK286" s="335">
        <f ca="1">MAX(0,MIN($E286-SUM($E68:AK68)+SUM($E178:AK178),AJ286-AK68+AK178-'7. Consumption'!AM68))</f>
        <v>0</v>
      </c>
      <c r="AL286" s="335">
        <f ca="1">MAX(0,MIN($E286-SUM($E68:AL68)+SUM($E178:AL178),AK286-AL68+AL178-'7. Consumption'!AN68))</f>
        <v>0</v>
      </c>
      <c r="AM286" s="335">
        <f ca="1">MAX(0,MIN($E286-SUM($E68:AM68)+SUM($E178:AM178),AL286-AM68+AM178-'7. Consumption'!AO68))</f>
        <v>0</v>
      </c>
      <c r="AN286" s="335">
        <f ca="1">MAX(0,MIN($E286-SUM($E68:AN68)+SUM($E178:AN178),AM286-AN68+AN178-'7. Consumption'!AP68))</f>
        <v>0</v>
      </c>
      <c r="AO286" s="335">
        <f ca="1">MAX(0,MIN($E286-SUM($E68:AO68)+SUM($E178:AO178),AN286-AO68+AO178-'7. Consumption'!AQ68))</f>
        <v>0</v>
      </c>
      <c r="AP286" s="332">
        <f t="shared" ca="1" si="18"/>
        <v>0</v>
      </c>
    </row>
    <row r="287" spans="2:42" ht="15" hidden="1" outlineLevel="1" x14ac:dyDescent="0.25">
      <c r="B287" s="257"/>
      <c r="C287" s="257" t="str">
        <f t="shared" si="16"/>
        <v/>
      </c>
      <c r="E287" s="334">
        <f t="shared" si="17"/>
        <v>0</v>
      </c>
      <c r="F287" s="335">
        <f ca="1">MAX(0,MIN($E287-SUM($E69:F69)+SUM($E179:F179),E287-F69+F179-'7. Consumption'!H69))</f>
        <v>0</v>
      </c>
      <c r="G287" s="335">
        <f ca="1">MAX(0,MIN($E287-SUM($E69:G69)+SUM($E179:G179),F287-G69+G179-'7. Consumption'!I69))</f>
        <v>0</v>
      </c>
      <c r="H287" s="335">
        <f ca="1">MAX(0,MIN($E287-SUM($E69:H69)+SUM($E179:H179),G287-H69+H179-'7. Consumption'!J69))</f>
        <v>0</v>
      </c>
      <c r="I287" s="335">
        <f ca="1">MAX(0,MIN($E287-SUM($E69:I69)+SUM($E179:I179),H287-I69+I179-'7. Consumption'!K69))</f>
        <v>0</v>
      </c>
      <c r="J287" s="335">
        <f ca="1">MAX(0,MIN($E287-SUM($E69:J69)+SUM($E179:J179),I287-J69+J179-'7. Consumption'!L69))</f>
        <v>0</v>
      </c>
      <c r="K287" s="335">
        <f ca="1">MAX(0,MIN($E287-SUM($E69:K69)+SUM($E179:K179),J287-K69+K179-'7. Consumption'!M69))</f>
        <v>0</v>
      </c>
      <c r="L287" s="335">
        <f ca="1">MAX(0,MIN($E287-SUM($E69:L69)+SUM($E179:L179),K287-L69+L179-'7. Consumption'!N69))</f>
        <v>0</v>
      </c>
      <c r="M287" s="335">
        <f ca="1">MAX(0,MIN($E287-SUM($E69:M69)+SUM($E179:M179),L287-M69+M179-'7. Consumption'!O69))</f>
        <v>0</v>
      </c>
      <c r="N287" s="335">
        <f ca="1">MAX(0,MIN($E287-SUM($E69:N69)+SUM($E179:N179),M287-N69+N179-'7. Consumption'!P69))</f>
        <v>0</v>
      </c>
      <c r="O287" s="335">
        <f ca="1">MAX(0,MIN($E287-SUM($E69:O69)+SUM($E179:O179),N287-O69+O179-'7. Consumption'!Q69))</f>
        <v>0</v>
      </c>
      <c r="P287" s="335">
        <f ca="1">MAX(0,MIN($E287-SUM($E69:P69)+SUM($E179:P179),O287-P69+P179-'7. Consumption'!R69))</f>
        <v>0</v>
      </c>
      <c r="Q287" s="335">
        <f ca="1">MAX(0,MIN($E287-SUM($E69:Q69)+SUM($E179:Q179),P287-Q69+Q179-'7. Consumption'!S69))</f>
        <v>0</v>
      </c>
      <c r="R287" s="335">
        <f ca="1">MAX(0,MIN($E287-SUM($E69:R69)+SUM($E179:R179),Q287-R69+R179-'7. Consumption'!T69))</f>
        <v>0</v>
      </c>
      <c r="S287" s="335">
        <f ca="1">MAX(0,MIN($E287-SUM($E69:S69)+SUM($E179:S179),R287-S69+S179-'7. Consumption'!U69))</f>
        <v>0</v>
      </c>
      <c r="T287" s="335">
        <f ca="1">MAX(0,MIN($E287-SUM($E69:T69)+SUM($E179:T179),S287-T69+T179-'7. Consumption'!V69))</f>
        <v>0</v>
      </c>
      <c r="U287" s="335">
        <f ca="1">MAX(0,MIN($E287-SUM($E69:U69)+SUM($E179:U179),T287-U69+U179-'7. Consumption'!W69))</f>
        <v>0</v>
      </c>
      <c r="V287" s="335">
        <f ca="1">MAX(0,MIN($E287-SUM($E69:V69)+SUM($E179:V179),U287-V69+V179-'7. Consumption'!X69))</f>
        <v>0</v>
      </c>
      <c r="W287" s="335">
        <f ca="1">MAX(0,MIN($E287-SUM($E69:W69)+SUM($E179:W179),V287-W69+W179-'7. Consumption'!Y69))</f>
        <v>0</v>
      </c>
      <c r="X287" s="335">
        <f ca="1">MAX(0,MIN($E287-SUM($E69:X69)+SUM($E179:X179),W287-X69+X179-'7. Consumption'!Z69))</f>
        <v>0</v>
      </c>
      <c r="Y287" s="335">
        <f ca="1">MAX(0,MIN($E287-SUM($E69:Y69)+SUM($E179:Y179),X287-Y69+Y179-'7. Consumption'!AA69))</f>
        <v>0</v>
      </c>
      <c r="Z287" s="335">
        <f ca="1">MAX(0,MIN($E287-SUM($E69:Z69)+SUM($E179:Z179),Y287-Z69+Z179-'7. Consumption'!AB69))</f>
        <v>0</v>
      </c>
      <c r="AA287" s="335">
        <f ca="1">MAX(0,MIN($E287-SUM($E69:AA69)+SUM($E179:AA179),Z287-AA69+AA179-'7. Consumption'!AC69))</f>
        <v>0</v>
      </c>
      <c r="AB287" s="335">
        <f ca="1">MAX(0,MIN($E287-SUM($E69:AB69)+SUM($E179:AB179),AA287-AB69+AB179-'7. Consumption'!AD69))</f>
        <v>0</v>
      </c>
      <c r="AC287" s="335">
        <f ca="1">MAX(0,MIN($E287-SUM($E69:AC69)+SUM($E179:AC179),AB287-AC69+AC179-'7. Consumption'!AE69))</f>
        <v>0</v>
      </c>
      <c r="AD287" s="335">
        <f ca="1">MAX(0,MIN($E287-SUM($E69:AD69)+SUM($E179:AD179),AC287-AD69+AD179-'7. Consumption'!AF69))</f>
        <v>0</v>
      </c>
      <c r="AE287" s="335">
        <f ca="1">MAX(0,MIN($E287-SUM($E69:AE69)+SUM($E179:AE179),AD287-AE69+AE179-'7. Consumption'!AG69))</f>
        <v>0</v>
      </c>
      <c r="AF287" s="335">
        <f ca="1">MAX(0,MIN($E287-SUM($E69:AF69)+SUM($E179:AF179),AE287-AF69+AF179-'7. Consumption'!AH69))</f>
        <v>0</v>
      </c>
      <c r="AG287" s="335">
        <f ca="1">MAX(0,MIN($E287-SUM($E69:AG69)+SUM($E179:AG179),AF287-AG69+AG179-'7. Consumption'!AI69))</f>
        <v>0</v>
      </c>
      <c r="AH287" s="335">
        <f ca="1">MAX(0,MIN($E287-SUM($E69:AH69)+SUM($E179:AH179),AG287-AH69+AH179-'7. Consumption'!AJ69))</f>
        <v>0</v>
      </c>
      <c r="AI287" s="335">
        <f ca="1">MAX(0,MIN($E287-SUM($E69:AI69)+SUM($E179:AI179),AH287-AI69+AI179-'7. Consumption'!AK69))</f>
        <v>0</v>
      </c>
      <c r="AJ287" s="335">
        <f ca="1">MAX(0,MIN($E287-SUM($E69:AJ69)+SUM($E179:AJ179),AI287-AJ69+AJ179-'7. Consumption'!AL69))</f>
        <v>0</v>
      </c>
      <c r="AK287" s="335">
        <f ca="1">MAX(0,MIN($E287-SUM($E69:AK69)+SUM($E179:AK179),AJ287-AK69+AK179-'7. Consumption'!AM69))</f>
        <v>0</v>
      </c>
      <c r="AL287" s="335">
        <f ca="1">MAX(0,MIN($E287-SUM($E69:AL69)+SUM($E179:AL179),AK287-AL69+AL179-'7. Consumption'!AN69))</f>
        <v>0</v>
      </c>
      <c r="AM287" s="335">
        <f ca="1">MAX(0,MIN($E287-SUM($E69:AM69)+SUM($E179:AM179),AL287-AM69+AM179-'7. Consumption'!AO69))</f>
        <v>0</v>
      </c>
      <c r="AN287" s="335">
        <f ca="1">MAX(0,MIN($E287-SUM($E69:AN69)+SUM($E179:AN179),AM287-AN69+AN179-'7. Consumption'!AP69))</f>
        <v>0</v>
      </c>
      <c r="AO287" s="335">
        <f ca="1">MAX(0,MIN($E287-SUM($E69:AO69)+SUM($E179:AO179),AN287-AO69+AO179-'7. Consumption'!AQ69))</f>
        <v>0</v>
      </c>
      <c r="AP287" s="332">
        <f t="shared" ca="1" si="18"/>
        <v>0</v>
      </c>
    </row>
    <row r="288" spans="2:42" ht="15" hidden="1" outlineLevel="1" x14ac:dyDescent="0.25">
      <c r="B288" s="257"/>
      <c r="C288" s="257" t="str">
        <f t="shared" si="16"/>
        <v/>
      </c>
      <c r="E288" s="334">
        <f t="shared" si="17"/>
        <v>0</v>
      </c>
      <c r="F288" s="335">
        <f ca="1">MAX(0,MIN($E288-SUM($E70:F70)+SUM($E180:F180),E288-F70+F180-'7. Consumption'!H70))</f>
        <v>0</v>
      </c>
      <c r="G288" s="335">
        <f ca="1">MAX(0,MIN($E288-SUM($E70:G70)+SUM($E180:G180),F288-G70+G180-'7. Consumption'!I70))</f>
        <v>0</v>
      </c>
      <c r="H288" s="335">
        <f ca="1">MAX(0,MIN($E288-SUM($E70:H70)+SUM($E180:H180),G288-H70+H180-'7. Consumption'!J70))</f>
        <v>0</v>
      </c>
      <c r="I288" s="335">
        <f ca="1">MAX(0,MIN($E288-SUM($E70:I70)+SUM($E180:I180),H288-I70+I180-'7. Consumption'!K70))</f>
        <v>0</v>
      </c>
      <c r="J288" s="335">
        <f ca="1">MAX(0,MIN($E288-SUM($E70:J70)+SUM($E180:J180),I288-J70+J180-'7. Consumption'!L70))</f>
        <v>0</v>
      </c>
      <c r="K288" s="335">
        <f ca="1">MAX(0,MIN($E288-SUM($E70:K70)+SUM($E180:K180),J288-K70+K180-'7. Consumption'!M70))</f>
        <v>0</v>
      </c>
      <c r="L288" s="335">
        <f ca="1">MAX(0,MIN($E288-SUM($E70:L70)+SUM($E180:L180),K288-L70+L180-'7. Consumption'!N70))</f>
        <v>0</v>
      </c>
      <c r="M288" s="335">
        <f ca="1">MAX(0,MIN($E288-SUM($E70:M70)+SUM($E180:M180),L288-M70+M180-'7. Consumption'!O70))</f>
        <v>0</v>
      </c>
      <c r="N288" s="335">
        <f ca="1">MAX(0,MIN($E288-SUM($E70:N70)+SUM($E180:N180),M288-N70+N180-'7. Consumption'!P70))</f>
        <v>0</v>
      </c>
      <c r="O288" s="335">
        <f ca="1">MAX(0,MIN($E288-SUM($E70:O70)+SUM($E180:O180),N288-O70+O180-'7. Consumption'!Q70))</f>
        <v>0</v>
      </c>
      <c r="P288" s="335">
        <f ca="1">MAX(0,MIN($E288-SUM($E70:P70)+SUM($E180:P180),O288-P70+P180-'7. Consumption'!R70))</f>
        <v>0</v>
      </c>
      <c r="Q288" s="335">
        <f ca="1">MAX(0,MIN($E288-SUM($E70:Q70)+SUM($E180:Q180),P288-Q70+Q180-'7. Consumption'!S70))</f>
        <v>0</v>
      </c>
      <c r="R288" s="335">
        <f ca="1">MAX(0,MIN($E288-SUM($E70:R70)+SUM($E180:R180),Q288-R70+R180-'7. Consumption'!T70))</f>
        <v>0</v>
      </c>
      <c r="S288" s="335">
        <f ca="1">MAX(0,MIN($E288-SUM($E70:S70)+SUM($E180:S180),R288-S70+S180-'7. Consumption'!U70))</f>
        <v>0</v>
      </c>
      <c r="T288" s="335">
        <f ca="1">MAX(0,MIN($E288-SUM($E70:T70)+SUM($E180:T180),S288-T70+T180-'7. Consumption'!V70))</f>
        <v>0</v>
      </c>
      <c r="U288" s="335">
        <f ca="1">MAX(0,MIN($E288-SUM($E70:U70)+SUM($E180:U180),T288-U70+U180-'7. Consumption'!W70))</f>
        <v>0</v>
      </c>
      <c r="V288" s="335">
        <f ca="1">MAX(0,MIN($E288-SUM($E70:V70)+SUM($E180:V180),U288-V70+V180-'7. Consumption'!X70))</f>
        <v>0</v>
      </c>
      <c r="W288" s="335">
        <f ca="1">MAX(0,MIN($E288-SUM($E70:W70)+SUM($E180:W180),V288-W70+W180-'7. Consumption'!Y70))</f>
        <v>0</v>
      </c>
      <c r="X288" s="335">
        <f ca="1">MAX(0,MIN($E288-SUM($E70:X70)+SUM($E180:X180),W288-X70+X180-'7. Consumption'!Z70))</f>
        <v>0</v>
      </c>
      <c r="Y288" s="335">
        <f ca="1">MAX(0,MIN($E288-SUM($E70:Y70)+SUM($E180:Y180),X288-Y70+Y180-'7. Consumption'!AA70))</f>
        <v>0</v>
      </c>
      <c r="Z288" s="335">
        <f ca="1">MAX(0,MIN($E288-SUM($E70:Z70)+SUM($E180:Z180),Y288-Z70+Z180-'7. Consumption'!AB70))</f>
        <v>0</v>
      </c>
      <c r="AA288" s="335">
        <f ca="1">MAX(0,MIN($E288-SUM($E70:AA70)+SUM($E180:AA180),Z288-AA70+AA180-'7. Consumption'!AC70))</f>
        <v>0</v>
      </c>
      <c r="AB288" s="335">
        <f ca="1">MAX(0,MIN($E288-SUM($E70:AB70)+SUM($E180:AB180),AA288-AB70+AB180-'7. Consumption'!AD70))</f>
        <v>0</v>
      </c>
      <c r="AC288" s="335">
        <f ca="1">MAX(0,MIN($E288-SUM($E70:AC70)+SUM($E180:AC180),AB288-AC70+AC180-'7. Consumption'!AE70))</f>
        <v>0</v>
      </c>
      <c r="AD288" s="335">
        <f ca="1">MAX(0,MIN($E288-SUM($E70:AD70)+SUM($E180:AD180),AC288-AD70+AD180-'7. Consumption'!AF70))</f>
        <v>0</v>
      </c>
      <c r="AE288" s="335">
        <f ca="1">MAX(0,MIN($E288-SUM($E70:AE70)+SUM($E180:AE180),AD288-AE70+AE180-'7. Consumption'!AG70))</f>
        <v>0</v>
      </c>
      <c r="AF288" s="335">
        <f ca="1">MAX(0,MIN($E288-SUM($E70:AF70)+SUM($E180:AF180),AE288-AF70+AF180-'7. Consumption'!AH70))</f>
        <v>0</v>
      </c>
      <c r="AG288" s="335">
        <f ca="1">MAX(0,MIN($E288-SUM($E70:AG70)+SUM($E180:AG180),AF288-AG70+AG180-'7. Consumption'!AI70))</f>
        <v>0</v>
      </c>
      <c r="AH288" s="335">
        <f ca="1">MAX(0,MIN($E288-SUM($E70:AH70)+SUM($E180:AH180),AG288-AH70+AH180-'7. Consumption'!AJ70))</f>
        <v>0</v>
      </c>
      <c r="AI288" s="335">
        <f ca="1">MAX(0,MIN($E288-SUM($E70:AI70)+SUM($E180:AI180),AH288-AI70+AI180-'7. Consumption'!AK70))</f>
        <v>0</v>
      </c>
      <c r="AJ288" s="335">
        <f ca="1">MAX(0,MIN($E288-SUM($E70:AJ70)+SUM($E180:AJ180),AI288-AJ70+AJ180-'7. Consumption'!AL70))</f>
        <v>0</v>
      </c>
      <c r="AK288" s="335">
        <f ca="1">MAX(0,MIN($E288-SUM($E70:AK70)+SUM($E180:AK180),AJ288-AK70+AK180-'7. Consumption'!AM70))</f>
        <v>0</v>
      </c>
      <c r="AL288" s="335">
        <f ca="1">MAX(0,MIN($E288-SUM($E70:AL70)+SUM($E180:AL180),AK288-AL70+AL180-'7. Consumption'!AN70))</f>
        <v>0</v>
      </c>
      <c r="AM288" s="335">
        <f ca="1">MAX(0,MIN($E288-SUM($E70:AM70)+SUM($E180:AM180),AL288-AM70+AM180-'7. Consumption'!AO70))</f>
        <v>0</v>
      </c>
      <c r="AN288" s="335">
        <f ca="1">MAX(0,MIN($E288-SUM($E70:AN70)+SUM($E180:AN180),AM288-AN70+AN180-'7. Consumption'!AP70))</f>
        <v>0</v>
      </c>
      <c r="AO288" s="335">
        <f ca="1">MAX(0,MIN($E288-SUM($E70:AO70)+SUM($E180:AO180),AN288-AO70+AO180-'7. Consumption'!AQ70))</f>
        <v>0</v>
      </c>
      <c r="AP288" s="332">
        <f t="shared" ca="1" si="18"/>
        <v>0</v>
      </c>
    </row>
    <row r="289" spans="2:42" ht="15" hidden="1" outlineLevel="1" x14ac:dyDescent="0.25">
      <c r="B289" s="257"/>
      <c r="C289" s="257" t="str">
        <f t="shared" si="16"/>
        <v/>
      </c>
      <c r="E289" s="334">
        <f t="shared" si="17"/>
        <v>0</v>
      </c>
      <c r="F289" s="335">
        <f ca="1">MAX(0,MIN($E289-SUM($E71:F71)+SUM($E181:F181),E289-F71+F181-'7. Consumption'!H71))</f>
        <v>0</v>
      </c>
      <c r="G289" s="335">
        <f ca="1">MAX(0,MIN($E289-SUM($E71:G71)+SUM($E181:G181),F289-G71+G181-'7. Consumption'!I71))</f>
        <v>0</v>
      </c>
      <c r="H289" s="335">
        <f ca="1">MAX(0,MIN($E289-SUM($E71:H71)+SUM($E181:H181),G289-H71+H181-'7. Consumption'!J71))</f>
        <v>0</v>
      </c>
      <c r="I289" s="335">
        <f ca="1">MAX(0,MIN($E289-SUM($E71:I71)+SUM($E181:I181),H289-I71+I181-'7. Consumption'!K71))</f>
        <v>0</v>
      </c>
      <c r="J289" s="335">
        <f ca="1">MAX(0,MIN($E289-SUM($E71:J71)+SUM($E181:J181),I289-J71+J181-'7. Consumption'!L71))</f>
        <v>0</v>
      </c>
      <c r="K289" s="335">
        <f ca="1">MAX(0,MIN($E289-SUM($E71:K71)+SUM($E181:K181),J289-K71+K181-'7. Consumption'!M71))</f>
        <v>0</v>
      </c>
      <c r="L289" s="335">
        <f ca="1">MAX(0,MIN($E289-SUM($E71:L71)+SUM($E181:L181),K289-L71+L181-'7. Consumption'!N71))</f>
        <v>0</v>
      </c>
      <c r="M289" s="335">
        <f ca="1">MAX(0,MIN($E289-SUM($E71:M71)+SUM($E181:M181),L289-M71+M181-'7. Consumption'!O71))</f>
        <v>0</v>
      </c>
      <c r="N289" s="335">
        <f ca="1">MAX(0,MIN($E289-SUM($E71:N71)+SUM($E181:N181),M289-N71+N181-'7. Consumption'!P71))</f>
        <v>0</v>
      </c>
      <c r="O289" s="335">
        <f ca="1">MAX(0,MIN($E289-SUM($E71:O71)+SUM($E181:O181),N289-O71+O181-'7. Consumption'!Q71))</f>
        <v>0</v>
      </c>
      <c r="P289" s="335">
        <f ca="1">MAX(0,MIN($E289-SUM($E71:P71)+SUM($E181:P181),O289-P71+P181-'7. Consumption'!R71))</f>
        <v>0</v>
      </c>
      <c r="Q289" s="335">
        <f ca="1">MAX(0,MIN($E289-SUM($E71:Q71)+SUM($E181:Q181),P289-Q71+Q181-'7. Consumption'!S71))</f>
        <v>0</v>
      </c>
      <c r="R289" s="335">
        <f ca="1">MAX(0,MIN($E289-SUM($E71:R71)+SUM($E181:R181),Q289-R71+R181-'7. Consumption'!T71))</f>
        <v>0</v>
      </c>
      <c r="S289" s="335">
        <f ca="1">MAX(0,MIN($E289-SUM($E71:S71)+SUM($E181:S181),R289-S71+S181-'7. Consumption'!U71))</f>
        <v>0</v>
      </c>
      <c r="T289" s="335">
        <f ca="1">MAX(0,MIN($E289-SUM($E71:T71)+SUM($E181:T181),S289-T71+T181-'7. Consumption'!V71))</f>
        <v>0</v>
      </c>
      <c r="U289" s="335">
        <f ca="1">MAX(0,MIN($E289-SUM($E71:U71)+SUM($E181:U181),T289-U71+U181-'7. Consumption'!W71))</f>
        <v>0</v>
      </c>
      <c r="V289" s="335">
        <f ca="1">MAX(0,MIN($E289-SUM($E71:V71)+SUM($E181:V181),U289-V71+V181-'7. Consumption'!X71))</f>
        <v>0</v>
      </c>
      <c r="W289" s="335">
        <f ca="1">MAX(0,MIN($E289-SUM($E71:W71)+SUM($E181:W181),V289-W71+W181-'7. Consumption'!Y71))</f>
        <v>0</v>
      </c>
      <c r="X289" s="335">
        <f ca="1">MAX(0,MIN($E289-SUM($E71:X71)+SUM($E181:X181),W289-X71+X181-'7. Consumption'!Z71))</f>
        <v>0</v>
      </c>
      <c r="Y289" s="335">
        <f ca="1">MAX(0,MIN($E289-SUM($E71:Y71)+SUM($E181:Y181),X289-Y71+Y181-'7. Consumption'!AA71))</f>
        <v>0</v>
      </c>
      <c r="Z289" s="335">
        <f ca="1">MAX(0,MIN($E289-SUM($E71:Z71)+SUM($E181:Z181),Y289-Z71+Z181-'7. Consumption'!AB71))</f>
        <v>0</v>
      </c>
      <c r="AA289" s="335">
        <f ca="1">MAX(0,MIN($E289-SUM($E71:AA71)+SUM($E181:AA181),Z289-AA71+AA181-'7. Consumption'!AC71))</f>
        <v>0</v>
      </c>
      <c r="AB289" s="335">
        <f ca="1">MAX(0,MIN($E289-SUM($E71:AB71)+SUM($E181:AB181),AA289-AB71+AB181-'7. Consumption'!AD71))</f>
        <v>0</v>
      </c>
      <c r="AC289" s="335">
        <f ca="1">MAX(0,MIN($E289-SUM($E71:AC71)+SUM($E181:AC181),AB289-AC71+AC181-'7. Consumption'!AE71))</f>
        <v>0</v>
      </c>
      <c r="AD289" s="335">
        <f ca="1">MAX(0,MIN($E289-SUM($E71:AD71)+SUM($E181:AD181),AC289-AD71+AD181-'7. Consumption'!AF71))</f>
        <v>0</v>
      </c>
      <c r="AE289" s="335">
        <f ca="1">MAX(0,MIN($E289-SUM($E71:AE71)+SUM($E181:AE181),AD289-AE71+AE181-'7. Consumption'!AG71))</f>
        <v>0</v>
      </c>
      <c r="AF289" s="335">
        <f ca="1">MAX(0,MIN($E289-SUM($E71:AF71)+SUM($E181:AF181),AE289-AF71+AF181-'7. Consumption'!AH71))</f>
        <v>0</v>
      </c>
      <c r="AG289" s="335">
        <f ca="1">MAX(0,MIN($E289-SUM($E71:AG71)+SUM($E181:AG181),AF289-AG71+AG181-'7. Consumption'!AI71))</f>
        <v>0</v>
      </c>
      <c r="AH289" s="335">
        <f ca="1">MAX(0,MIN($E289-SUM($E71:AH71)+SUM($E181:AH181),AG289-AH71+AH181-'7. Consumption'!AJ71))</f>
        <v>0</v>
      </c>
      <c r="AI289" s="335">
        <f ca="1">MAX(0,MIN($E289-SUM($E71:AI71)+SUM($E181:AI181),AH289-AI71+AI181-'7. Consumption'!AK71))</f>
        <v>0</v>
      </c>
      <c r="AJ289" s="335">
        <f ca="1">MAX(0,MIN($E289-SUM($E71:AJ71)+SUM($E181:AJ181),AI289-AJ71+AJ181-'7. Consumption'!AL71))</f>
        <v>0</v>
      </c>
      <c r="AK289" s="335">
        <f ca="1">MAX(0,MIN($E289-SUM($E71:AK71)+SUM($E181:AK181),AJ289-AK71+AK181-'7. Consumption'!AM71))</f>
        <v>0</v>
      </c>
      <c r="AL289" s="335">
        <f ca="1">MAX(0,MIN($E289-SUM($E71:AL71)+SUM($E181:AL181),AK289-AL71+AL181-'7. Consumption'!AN71))</f>
        <v>0</v>
      </c>
      <c r="AM289" s="335">
        <f ca="1">MAX(0,MIN($E289-SUM($E71:AM71)+SUM($E181:AM181),AL289-AM71+AM181-'7. Consumption'!AO71))</f>
        <v>0</v>
      </c>
      <c r="AN289" s="335">
        <f ca="1">MAX(0,MIN($E289-SUM($E71:AN71)+SUM($E181:AN181),AM289-AN71+AN181-'7. Consumption'!AP71))</f>
        <v>0</v>
      </c>
      <c r="AO289" s="335">
        <f ca="1">MAX(0,MIN($E289-SUM($E71:AO71)+SUM($E181:AO181),AN289-AO71+AO181-'7. Consumption'!AQ71))</f>
        <v>0</v>
      </c>
      <c r="AP289" s="332">
        <f t="shared" ca="1" si="18"/>
        <v>0</v>
      </c>
    </row>
    <row r="290" spans="2:42" ht="15" hidden="1" outlineLevel="1" x14ac:dyDescent="0.25">
      <c r="B290" s="257"/>
      <c r="C290" s="257" t="str">
        <f t="shared" si="16"/>
        <v/>
      </c>
      <c r="E290" s="334">
        <f t="shared" si="17"/>
        <v>0</v>
      </c>
      <c r="F290" s="335">
        <f ca="1">MAX(0,MIN($E290-SUM($E72:F72)+SUM($E182:F182),E290-F72+F182-'7. Consumption'!H72))</f>
        <v>0</v>
      </c>
      <c r="G290" s="335">
        <f ca="1">MAX(0,MIN($E290-SUM($E72:G72)+SUM($E182:G182),F290-G72+G182-'7. Consumption'!I72))</f>
        <v>0</v>
      </c>
      <c r="H290" s="335">
        <f ca="1">MAX(0,MIN($E290-SUM($E72:H72)+SUM($E182:H182),G290-H72+H182-'7. Consumption'!J72))</f>
        <v>0</v>
      </c>
      <c r="I290" s="335">
        <f ca="1">MAX(0,MIN($E290-SUM($E72:I72)+SUM($E182:I182),H290-I72+I182-'7. Consumption'!K72))</f>
        <v>0</v>
      </c>
      <c r="J290" s="335">
        <f ca="1">MAX(0,MIN($E290-SUM($E72:J72)+SUM($E182:J182),I290-J72+J182-'7. Consumption'!L72))</f>
        <v>0</v>
      </c>
      <c r="K290" s="335">
        <f ca="1">MAX(0,MIN($E290-SUM($E72:K72)+SUM($E182:K182),J290-K72+K182-'7. Consumption'!M72))</f>
        <v>0</v>
      </c>
      <c r="L290" s="335">
        <f ca="1">MAX(0,MIN($E290-SUM($E72:L72)+SUM($E182:L182),K290-L72+L182-'7. Consumption'!N72))</f>
        <v>0</v>
      </c>
      <c r="M290" s="335">
        <f ca="1">MAX(0,MIN($E290-SUM($E72:M72)+SUM($E182:M182),L290-M72+M182-'7. Consumption'!O72))</f>
        <v>0</v>
      </c>
      <c r="N290" s="335">
        <f ca="1">MAX(0,MIN($E290-SUM($E72:N72)+SUM($E182:N182),M290-N72+N182-'7. Consumption'!P72))</f>
        <v>0</v>
      </c>
      <c r="O290" s="335">
        <f ca="1">MAX(0,MIN($E290-SUM($E72:O72)+SUM($E182:O182),N290-O72+O182-'7. Consumption'!Q72))</f>
        <v>0</v>
      </c>
      <c r="P290" s="335">
        <f ca="1">MAX(0,MIN($E290-SUM($E72:P72)+SUM($E182:P182),O290-P72+P182-'7. Consumption'!R72))</f>
        <v>0</v>
      </c>
      <c r="Q290" s="335">
        <f ca="1">MAX(0,MIN($E290-SUM($E72:Q72)+SUM($E182:Q182),P290-Q72+Q182-'7. Consumption'!S72))</f>
        <v>0</v>
      </c>
      <c r="R290" s="335">
        <f ca="1">MAX(0,MIN($E290-SUM($E72:R72)+SUM($E182:R182),Q290-R72+R182-'7. Consumption'!T72))</f>
        <v>0</v>
      </c>
      <c r="S290" s="335">
        <f ca="1">MAX(0,MIN($E290-SUM($E72:S72)+SUM($E182:S182),R290-S72+S182-'7. Consumption'!U72))</f>
        <v>0</v>
      </c>
      <c r="T290" s="335">
        <f ca="1">MAX(0,MIN($E290-SUM($E72:T72)+SUM($E182:T182),S290-T72+T182-'7. Consumption'!V72))</f>
        <v>0</v>
      </c>
      <c r="U290" s="335">
        <f ca="1">MAX(0,MIN($E290-SUM($E72:U72)+SUM($E182:U182),T290-U72+U182-'7. Consumption'!W72))</f>
        <v>0</v>
      </c>
      <c r="V290" s="335">
        <f ca="1">MAX(0,MIN($E290-SUM($E72:V72)+SUM($E182:V182),U290-V72+V182-'7. Consumption'!X72))</f>
        <v>0</v>
      </c>
      <c r="W290" s="335">
        <f ca="1">MAX(0,MIN($E290-SUM($E72:W72)+SUM($E182:W182),V290-W72+W182-'7. Consumption'!Y72))</f>
        <v>0</v>
      </c>
      <c r="X290" s="335">
        <f ca="1">MAX(0,MIN($E290-SUM($E72:X72)+SUM($E182:X182),W290-X72+X182-'7. Consumption'!Z72))</f>
        <v>0</v>
      </c>
      <c r="Y290" s="335">
        <f ca="1">MAX(0,MIN($E290-SUM($E72:Y72)+SUM($E182:Y182),X290-Y72+Y182-'7. Consumption'!AA72))</f>
        <v>0</v>
      </c>
      <c r="Z290" s="335">
        <f ca="1">MAX(0,MIN($E290-SUM($E72:Z72)+SUM($E182:Z182),Y290-Z72+Z182-'7. Consumption'!AB72))</f>
        <v>0</v>
      </c>
      <c r="AA290" s="335">
        <f ca="1">MAX(0,MIN($E290-SUM($E72:AA72)+SUM($E182:AA182),Z290-AA72+AA182-'7. Consumption'!AC72))</f>
        <v>0</v>
      </c>
      <c r="AB290" s="335">
        <f ca="1">MAX(0,MIN($E290-SUM($E72:AB72)+SUM($E182:AB182),AA290-AB72+AB182-'7. Consumption'!AD72))</f>
        <v>0</v>
      </c>
      <c r="AC290" s="335">
        <f ca="1">MAX(0,MIN($E290-SUM($E72:AC72)+SUM($E182:AC182),AB290-AC72+AC182-'7. Consumption'!AE72))</f>
        <v>0</v>
      </c>
      <c r="AD290" s="335">
        <f ca="1">MAX(0,MIN($E290-SUM($E72:AD72)+SUM($E182:AD182),AC290-AD72+AD182-'7. Consumption'!AF72))</f>
        <v>0</v>
      </c>
      <c r="AE290" s="335">
        <f ca="1">MAX(0,MIN($E290-SUM($E72:AE72)+SUM($E182:AE182),AD290-AE72+AE182-'7. Consumption'!AG72))</f>
        <v>0</v>
      </c>
      <c r="AF290" s="335">
        <f ca="1">MAX(0,MIN($E290-SUM($E72:AF72)+SUM($E182:AF182),AE290-AF72+AF182-'7. Consumption'!AH72))</f>
        <v>0</v>
      </c>
      <c r="AG290" s="335">
        <f ca="1">MAX(0,MIN($E290-SUM($E72:AG72)+SUM($E182:AG182),AF290-AG72+AG182-'7. Consumption'!AI72))</f>
        <v>0</v>
      </c>
      <c r="AH290" s="335">
        <f ca="1">MAX(0,MIN($E290-SUM($E72:AH72)+SUM($E182:AH182),AG290-AH72+AH182-'7. Consumption'!AJ72))</f>
        <v>0</v>
      </c>
      <c r="AI290" s="335">
        <f ca="1">MAX(0,MIN($E290-SUM($E72:AI72)+SUM($E182:AI182),AH290-AI72+AI182-'7. Consumption'!AK72))</f>
        <v>0</v>
      </c>
      <c r="AJ290" s="335">
        <f ca="1">MAX(0,MIN($E290-SUM($E72:AJ72)+SUM($E182:AJ182),AI290-AJ72+AJ182-'7. Consumption'!AL72))</f>
        <v>0</v>
      </c>
      <c r="AK290" s="335">
        <f ca="1">MAX(0,MIN($E290-SUM($E72:AK72)+SUM($E182:AK182),AJ290-AK72+AK182-'7. Consumption'!AM72))</f>
        <v>0</v>
      </c>
      <c r="AL290" s="335">
        <f ca="1">MAX(0,MIN($E290-SUM($E72:AL72)+SUM($E182:AL182),AK290-AL72+AL182-'7. Consumption'!AN72))</f>
        <v>0</v>
      </c>
      <c r="AM290" s="335">
        <f ca="1">MAX(0,MIN($E290-SUM($E72:AM72)+SUM($E182:AM182),AL290-AM72+AM182-'7. Consumption'!AO72))</f>
        <v>0</v>
      </c>
      <c r="AN290" s="335">
        <f ca="1">MAX(0,MIN($E290-SUM($E72:AN72)+SUM($E182:AN182),AM290-AN72+AN182-'7. Consumption'!AP72))</f>
        <v>0</v>
      </c>
      <c r="AO290" s="335">
        <f ca="1">MAX(0,MIN($E290-SUM($E72:AO72)+SUM($E182:AO182),AN290-AO72+AO182-'7. Consumption'!AQ72))</f>
        <v>0</v>
      </c>
      <c r="AP290" s="332">
        <f t="shared" ca="1" si="18"/>
        <v>0</v>
      </c>
    </row>
    <row r="291" spans="2:42" ht="15" hidden="1" outlineLevel="1" x14ac:dyDescent="0.25">
      <c r="B291" s="257"/>
      <c r="C291" s="257" t="str">
        <f t="shared" ref="C291:C322" si="19">+C73</f>
        <v/>
      </c>
      <c r="E291" s="334">
        <f t="shared" ref="E291:E322" si="20">+AP73</f>
        <v>0</v>
      </c>
      <c r="F291" s="335">
        <f ca="1">MAX(0,MIN($E291-SUM($E73:F73)+SUM($E183:F183),E291-F73+F183-'7. Consumption'!H73))</f>
        <v>0</v>
      </c>
      <c r="G291" s="335">
        <f ca="1">MAX(0,MIN($E291-SUM($E73:G73)+SUM($E183:G183),F291-G73+G183-'7. Consumption'!I73))</f>
        <v>0</v>
      </c>
      <c r="H291" s="335">
        <f ca="1">MAX(0,MIN($E291-SUM($E73:H73)+SUM($E183:H183),G291-H73+H183-'7. Consumption'!J73))</f>
        <v>0</v>
      </c>
      <c r="I291" s="335">
        <f ca="1">MAX(0,MIN($E291-SUM($E73:I73)+SUM($E183:I183),H291-I73+I183-'7. Consumption'!K73))</f>
        <v>0</v>
      </c>
      <c r="J291" s="335">
        <f ca="1">MAX(0,MIN($E291-SUM($E73:J73)+SUM($E183:J183),I291-J73+J183-'7. Consumption'!L73))</f>
        <v>0</v>
      </c>
      <c r="K291" s="335">
        <f ca="1">MAX(0,MIN($E291-SUM($E73:K73)+SUM($E183:K183),J291-K73+K183-'7. Consumption'!M73))</f>
        <v>0</v>
      </c>
      <c r="L291" s="335">
        <f ca="1">MAX(0,MIN($E291-SUM($E73:L73)+SUM($E183:L183),K291-L73+L183-'7. Consumption'!N73))</f>
        <v>0</v>
      </c>
      <c r="M291" s="335">
        <f ca="1">MAX(0,MIN($E291-SUM($E73:M73)+SUM($E183:M183),L291-M73+M183-'7. Consumption'!O73))</f>
        <v>0</v>
      </c>
      <c r="N291" s="335">
        <f ca="1">MAX(0,MIN($E291-SUM($E73:N73)+SUM($E183:N183),M291-N73+N183-'7. Consumption'!P73))</f>
        <v>0</v>
      </c>
      <c r="O291" s="335">
        <f ca="1">MAX(0,MIN($E291-SUM($E73:O73)+SUM($E183:O183),N291-O73+O183-'7. Consumption'!Q73))</f>
        <v>0</v>
      </c>
      <c r="P291" s="335">
        <f ca="1">MAX(0,MIN($E291-SUM($E73:P73)+SUM($E183:P183),O291-P73+P183-'7. Consumption'!R73))</f>
        <v>0</v>
      </c>
      <c r="Q291" s="335">
        <f ca="1">MAX(0,MIN($E291-SUM($E73:Q73)+SUM($E183:Q183),P291-Q73+Q183-'7. Consumption'!S73))</f>
        <v>0</v>
      </c>
      <c r="R291" s="335">
        <f ca="1">MAX(0,MIN($E291-SUM($E73:R73)+SUM($E183:R183),Q291-R73+R183-'7. Consumption'!T73))</f>
        <v>0</v>
      </c>
      <c r="S291" s="335">
        <f ca="1">MAX(0,MIN($E291-SUM($E73:S73)+SUM($E183:S183),R291-S73+S183-'7. Consumption'!U73))</f>
        <v>0</v>
      </c>
      <c r="T291" s="335">
        <f ca="1">MAX(0,MIN($E291-SUM($E73:T73)+SUM($E183:T183),S291-T73+T183-'7. Consumption'!V73))</f>
        <v>0</v>
      </c>
      <c r="U291" s="335">
        <f ca="1">MAX(0,MIN($E291-SUM($E73:U73)+SUM($E183:U183),T291-U73+U183-'7. Consumption'!W73))</f>
        <v>0</v>
      </c>
      <c r="V291" s="335">
        <f ca="1">MAX(0,MIN($E291-SUM($E73:V73)+SUM($E183:V183),U291-V73+V183-'7. Consumption'!X73))</f>
        <v>0</v>
      </c>
      <c r="W291" s="335">
        <f ca="1">MAX(0,MIN($E291-SUM($E73:W73)+SUM($E183:W183),V291-W73+W183-'7. Consumption'!Y73))</f>
        <v>0</v>
      </c>
      <c r="X291" s="335">
        <f ca="1">MAX(0,MIN($E291-SUM($E73:X73)+SUM($E183:X183),W291-X73+X183-'7. Consumption'!Z73))</f>
        <v>0</v>
      </c>
      <c r="Y291" s="335">
        <f ca="1">MAX(0,MIN($E291-SUM($E73:Y73)+SUM($E183:Y183),X291-Y73+Y183-'7. Consumption'!AA73))</f>
        <v>0</v>
      </c>
      <c r="Z291" s="335">
        <f ca="1">MAX(0,MIN($E291-SUM($E73:Z73)+SUM($E183:Z183),Y291-Z73+Z183-'7. Consumption'!AB73))</f>
        <v>0</v>
      </c>
      <c r="AA291" s="335">
        <f ca="1">MAX(0,MIN($E291-SUM($E73:AA73)+SUM($E183:AA183),Z291-AA73+AA183-'7. Consumption'!AC73))</f>
        <v>0</v>
      </c>
      <c r="AB291" s="335">
        <f ca="1">MAX(0,MIN($E291-SUM($E73:AB73)+SUM($E183:AB183),AA291-AB73+AB183-'7. Consumption'!AD73))</f>
        <v>0</v>
      </c>
      <c r="AC291" s="335">
        <f ca="1">MAX(0,MIN($E291-SUM($E73:AC73)+SUM($E183:AC183),AB291-AC73+AC183-'7. Consumption'!AE73))</f>
        <v>0</v>
      </c>
      <c r="AD291" s="335">
        <f ca="1">MAX(0,MIN($E291-SUM($E73:AD73)+SUM($E183:AD183),AC291-AD73+AD183-'7. Consumption'!AF73))</f>
        <v>0</v>
      </c>
      <c r="AE291" s="335">
        <f ca="1">MAX(0,MIN($E291-SUM($E73:AE73)+SUM($E183:AE183),AD291-AE73+AE183-'7. Consumption'!AG73))</f>
        <v>0</v>
      </c>
      <c r="AF291" s="335">
        <f ca="1">MAX(0,MIN($E291-SUM($E73:AF73)+SUM($E183:AF183),AE291-AF73+AF183-'7. Consumption'!AH73))</f>
        <v>0</v>
      </c>
      <c r="AG291" s="335">
        <f ca="1">MAX(0,MIN($E291-SUM($E73:AG73)+SUM($E183:AG183),AF291-AG73+AG183-'7. Consumption'!AI73))</f>
        <v>0</v>
      </c>
      <c r="AH291" s="335">
        <f ca="1">MAX(0,MIN($E291-SUM($E73:AH73)+SUM($E183:AH183),AG291-AH73+AH183-'7. Consumption'!AJ73))</f>
        <v>0</v>
      </c>
      <c r="AI291" s="335">
        <f ca="1">MAX(0,MIN($E291-SUM($E73:AI73)+SUM($E183:AI183),AH291-AI73+AI183-'7. Consumption'!AK73))</f>
        <v>0</v>
      </c>
      <c r="AJ291" s="335">
        <f ca="1">MAX(0,MIN($E291-SUM($E73:AJ73)+SUM($E183:AJ183),AI291-AJ73+AJ183-'7. Consumption'!AL73))</f>
        <v>0</v>
      </c>
      <c r="AK291" s="335">
        <f ca="1">MAX(0,MIN($E291-SUM($E73:AK73)+SUM($E183:AK183),AJ291-AK73+AK183-'7. Consumption'!AM73))</f>
        <v>0</v>
      </c>
      <c r="AL291" s="335">
        <f ca="1">MAX(0,MIN($E291-SUM($E73:AL73)+SUM($E183:AL183),AK291-AL73+AL183-'7. Consumption'!AN73))</f>
        <v>0</v>
      </c>
      <c r="AM291" s="335">
        <f ca="1">MAX(0,MIN($E291-SUM($E73:AM73)+SUM($E183:AM183),AL291-AM73+AM183-'7. Consumption'!AO73))</f>
        <v>0</v>
      </c>
      <c r="AN291" s="335">
        <f ca="1">MAX(0,MIN($E291-SUM($E73:AN73)+SUM($E183:AN183),AM291-AN73+AN183-'7. Consumption'!AP73))</f>
        <v>0</v>
      </c>
      <c r="AO291" s="335">
        <f ca="1">MAX(0,MIN($E291-SUM($E73:AO73)+SUM($E183:AO183),AN291-AO73+AO183-'7. Consumption'!AQ73))</f>
        <v>0</v>
      </c>
      <c r="AP291" s="332">
        <f t="shared" ca="1" si="18"/>
        <v>0</v>
      </c>
    </row>
    <row r="292" spans="2:42" ht="15" hidden="1" outlineLevel="1" x14ac:dyDescent="0.25">
      <c r="B292" s="257"/>
      <c r="C292" s="257" t="str">
        <f t="shared" si="19"/>
        <v/>
      </c>
      <c r="E292" s="334">
        <f t="shared" si="20"/>
        <v>0</v>
      </c>
      <c r="F292" s="335">
        <f ca="1">MAX(0,MIN($E292-SUM($E74:F74)+SUM($E184:F184),E292-F74+F184-'7. Consumption'!H74))</f>
        <v>0</v>
      </c>
      <c r="G292" s="335">
        <f ca="1">MAX(0,MIN($E292-SUM($E74:G74)+SUM($E184:G184),F292-G74+G184-'7. Consumption'!I74))</f>
        <v>0</v>
      </c>
      <c r="H292" s="335">
        <f ca="1">MAX(0,MIN($E292-SUM($E74:H74)+SUM($E184:H184),G292-H74+H184-'7. Consumption'!J74))</f>
        <v>0</v>
      </c>
      <c r="I292" s="335">
        <f ca="1">MAX(0,MIN($E292-SUM($E74:I74)+SUM($E184:I184),H292-I74+I184-'7. Consumption'!K74))</f>
        <v>0</v>
      </c>
      <c r="J292" s="335">
        <f ca="1">MAX(0,MIN($E292-SUM($E74:J74)+SUM($E184:J184),I292-J74+J184-'7. Consumption'!L74))</f>
        <v>0</v>
      </c>
      <c r="K292" s="335">
        <f ca="1">MAX(0,MIN($E292-SUM($E74:K74)+SUM($E184:K184),J292-K74+K184-'7. Consumption'!M74))</f>
        <v>0</v>
      </c>
      <c r="L292" s="335">
        <f ca="1">MAX(0,MIN($E292-SUM($E74:L74)+SUM($E184:L184),K292-L74+L184-'7. Consumption'!N74))</f>
        <v>0</v>
      </c>
      <c r="M292" s="335">
        <f ca="1">MAX(0,MIN($E292-SUM($E74:M74)+SUM($E184:M184),L292-M74+M184-'7. Consumption'!O74))</f>
        <v>0</v>
      </c>
      <c r="N292" s="335">
        <f ca="1">MAX(0,MIN($E292-SUM($E74:N74)+SUM($E184:N184),M292-N74+N184-'7. Consumption'!P74))</f>
        <v>0</v>
      </c>
      <c r="O292" s="335">
        <f ca="1">MAX(0,MIN($E292-SUM($E74:O74)+SUM($E184:O184),N292-O74+O184-'7. Consumption'!Q74))</f>
        <v>0</v>
      </c>
      <c r="P292" s="335">
        <f ca="1">MAX(0,MIN($E292-SUM($E74:P74)+SUM($E184:P184),O292-P74+P184-'7. Consumption'!R74))</f>
        <v>0</v>
      </c>
      <c r="Q292" s="335">
        <f ca="1">MAX(0,MIN($E292-SUM($E74:Q74)+SUM($E184:Q184),P292-Q74+Q184-'7. Consumption'!S74))</f>
        <v>0</v>
      </c>
      <c r="R292" s="335">
        <f ca="1">MAX(0,MIN($E292-SUM($E74:R74)+SUM($E184:R184),Q292-R74+R184-'7. Consumption'!T74))</f>
        <v>0</v>
      </c>
      <c r="S292" s="335">
        <f ca="1">MAX(0,MIN($E292-SUM($E74:S74)+SUM($E184:S184),R292-S74+S184-'7. Consumption'!U74))</f>
        <v>0</v>
      </c>
      <c r="T292" s="335">
        <f ca="1">MAX(0,MIN($E292-SUM($E74:T74)+SUM($E184:T184),S292-T74+T184-'7. Consumption'!V74))</f>
        <v>0</v>
      </c>
      <c r="U292" s="335">
        <f ca="1">MAX(0,MIN($E292-SUM($E74:U74)+SUM($E184:U184),T292-U74+U184-'7. Consumption'!W74))</f>
        <v>0</v>
      </c>
      <c r="V292" s="335">
        <f ca="1">MAX(0,MIN($E292-SUM($E74:V74)+SUM($E184:V184),U292-V74+V184-'7. Consumption'!X74))</f>
        <v>0</v>
      </c>
      <c r="W292" s="335">
        <f ca="1">MAX(0,MIN($E292-SUM($E74:W74)+SUM($E184:W184),V292-W74+W184-'7. Consumption'!Y74))</f>
        <v>0</v>
      </c>
      <c r="X292" s="335">
        <f ca="1">MAX(0,MIN($E292-SUM($E74:X74)+SUM($E184:X184),W292-X74+X184-'7. Consumption'!Z74))</f>
        <v>0</v>
      </c>
      <c r="Y292" s="335">
        <f ca="1">MAX(0,MIN($E292-SUM($E74:Y74)+SUM($E184:Y184),X292-Y74+Y184-'7. Consumption'!AA74))</f>
        <v>0</v>
      </c>
      <c r="Z292" s="335">
        <f ca="1">MAX(0,MIN($E292-SUM($E74:Z74)+SUM($E184:Z184),Y292-Z74+Z184-'7. Consumption'!AB74))</f>
        <v>0</v>
      </c>
      <c r="AA292" s="335">
        <f ca="1">MAX(0,MIN($E292-SUM($E74:AA74)+SUM($E184:AA184),Z292-AA74+AA184-'7. Consumption'!AC74))</f>
        <v>0</v>
      </c>
      <c r="AB292" s="335">
        <f ca="1">MAX(0,MIN($E292-SUM($E74:AB74)+SUM($E184:AB184),AA292-AB74+AB184-'7. Consumption'!AD74))</f>
        <v>0</v>
      </c>
      <c r="AC292" s="335">
        <f ca="1">MAX(0,MIN($E292-SUM($E74:AC74)+SUM($E184:AC184),AB292-AC74+AC184-'7. Consumption'!AE74))</f>
        <v>0</v>
      </c>
      <c r="AD292" s="335">
        <f ca="1">MAX(0,MIN($E292-SUM($E74:AD74)+SUM($E184:AD184),AC292-AD74+AD184-'7. Consumption'!AF74))</f>
        <v>0</v>
      </c>
      <c r="AE292" s="335">
        <f ca="1">MAX(0,MIN($E292-SUM($E74:AE74)+SUM($E184:AE184),AD292-AE74+AE184-'7. Consumption'!AG74))</f>
        <v>0</v>
      </c>
      <c r="AF292" s="335">
        <f ca="1">MAX(0,MIN($E292-SUM($E74:AF74)+SUM($E184:AF184),AE292-AF74+AF184-'7. Consumption'!AH74))</f>
        <v>0</v>
      </c>
      <c r="AG292" s="335">
        <f ca="1">MAX(0,MIN($E292-SUM($E74:AG74)+SUM($E184:AG184),AF292-AG74+AG184-'7. Consumption'!AI74))</f>
        <v>0</v>
      </c>
      <c r="AH292" s="335">
        <f ca="1">MAX(0,MIN($E292-SUM($E74:AH74)+SUM($E184:AH184),AG292-AH74+AH184-'7. Consumption'!AJ74))</f>
        <v>0</v>
      </c>
      <c r="AI292" s="335">
        <f ca="1">MAX(0,MIN($E292-SUM($E74:AI74)+SUM($E184:AI184),AH292-AI74+AI184-'7. Consumption'!AK74))</f>
        <v>0</v>
      </c>
      <c r="AJ292" s="335">
        <f ca="1">MAX(0,MIN($E292-SUM($E74:AJ74)+SUM($E184:AJ184),AI292-AJ74+AJ184-'7. Consumption'!AL74))</f>
        <v>0</v>
      </c>
      <c r="AK292" s="335">
        <f ca="1">MAX(0,MIN($E292-SUM($E74:AK74)+SUM($E184:AK184),AJ292-AK74+AK184-'7. Consumption'!AM74))</f>
        <v>0</v>
      </c>
      <c r="AL292" s="335">
        <f ca="1">MAX(0,MIN($E292-SUM($E74:AL74)+SUM($E184:AL184),AK292-AL74+AL184-'7. Consumption'!AN74))</f>
        <v>0</v>
      </c>
      <c r="AM292" s="335">
        <f ca="1">MAX(0,MIN($E292-SUM($E74:AM74)+SUM($E184:AM184),AL292-AM74+AM184-'7. Consumption'!AO74))</f>
        <v>0</v>
      </c>
      <c r="AN292" s="335">
        <f ca="1">MAX(0,MIN($E292-SUM($E74:AN74)+SUM($E184:AN184),AM292-AN74+AN184-'7. Consumption'!AP74))</f>
        <v>0</v>
      </c>
      <c r="AO292" s="335">
        <f ca="1">MAX(0,MIN($E292-SUM($E74:AO74)+SUM($E184:AO184),AN292-AO74+AO184-'7. Consumption'!AQ74))</f>
        <v>0</v>
      </c>
      <c r="AP292" s="332">
        <f t="shared" ca="1" si="18"/>
        <v>0</v>
      </c>
    </row>
    <row r="293" spans="2:42" ht="15" hidden="1" outlineLevel="1" x14ac:dyDescent="0.25">
      <c r="B293" s="257"/>
      <c r="C293" s="257" t="str">
        <f t="shared" si="19"/>
        <v/>
      </c>
      <c r="E293" s="334">
        <f t="shared" si="20"/>
        <v>0</v>
      </c>
      <c r="F293" s="335">
        <f ca="1">MAX(0,MIN($E293-SUM($E75:F75)+SUM($E185:F185),E293-F75+F185-'7. Consumption'!H75))</f>
        <v>0</v>
      </c>
      <c r="G293" s="335">
        <f ca="1">MAX(0,MIN($E293-SUM($E75:G75)+SUM($E185:G185),F293-G75+G185-'7. Consumption'!I75))</f>
        <v>0</v>
      </c>
      <c r="H293" s="335">
        <f ca="1">MAX(0,MIN($E293-SUM($E75:H75)+SUM($E185:H185),G293-H75+H185-'7. Consumption'!J75))</f>
        <v>0</v>
      </c>
      <c r="I293" s="335">
        <f ca="1">MAX(0,MIN($E293-SUM($E75:I75)+SUM($E185:I185),H293-I75+I185-'7. Consumption'!K75))</f>
        <v>0</v>
      </c>
      <c r="J293" s="335">
        <f ca="1">MAX(0,MIN($E293-SUM($E75:J75)+SUM($E185:J185),I293-J75+J185-'7. Consumption'!L75))</f>
        <v>0</v>
      </c>
      <c r="K293" s="335">
        <f ca="1">MAX(0,MIN($E293-SUM($E75:K75)+SUM($E185:K185),J293-K75+K185-'7. Consumption'!M75))</f>
        <v>0</v>
      </c>
      <c r="L293" s="335">
        <f ca="1">MAX(0,MIN($E293-SUM($E75:L75)+SUM($E185:L185),K293-L75+L185-'7. Consumption'!N75))</f>
        <v>0</v>
      </c>
      <c r="M293" s="335">
        <f ca="1">MAX(0,MIN($E293-SUM($E75:M75)+SUM($E185:M185),L293-M75+M185-'7. Consumption'!O75))</f>
        <v>0</v>
      </c>
      <c r="N293" s="335">
        <f ca="1">MAX(0,MIN($E293-SUM($E75:N75)+SUM($E185:N185),M293-N75+N185-'7. Consumption'!P75))</f>
        <v>0</v>
      </c>
      <c r="O293" s="335">
        <f ca="1">MAX(0,MIN($E293-SUM($E75:O75)+SUM($E185:O185),N293-O75+O185-'7. Consumption'!Q75))</f>
        <v>0</v>
      </c>
      <c r="P293" s="335">
        <f ca="1">MAX(0,MIN($E293-SUM($E75:P75)+SUM($E185:P185),O293-P75+P185-'7. Consumption'!R75))</f>
        <v>0</v>
      </c>
      <c r="Q293" s="335">
        <f ca="1">MAX(0,MIN($E293-SUM($E75:Q75)+SUM($E185:Q185),P293-Q75+Q185-'7. Consumption'!S75))</f>
        <v>0</v>
      </c>
      <c r="R293" s="335">
        <f ca="1">MAX(0,MIN($E293-SUM($E75:R75)+SUM($E185:R185),Q293-R75+R185-'7. Consumption'!T75))</f>
        <v>0</v>
      </c>
      <c r="S293" s="335">
        <f ca="1">MAX(0,MIN($E293-SUM($E75:S75)+SUM($E185:S185),R293-S75+S185-'7. Consumption'!U75))</f>
        <v>0</v>
      </c>
      <c r="T293" s="335">
        <f ca="1">MAX(0,MIN($E293-SUM($E75:T75)+SUM($E185:T185),S293-T75+T185-'7. Consumption'!V75))</f>
        <v>0</v>
      </c>
      <c r="U293" s="335">
        <f ca="1">MAX(0,MIN($E293-SUM($E75:U75)+SUM($E185:U185),T293-U75+U185-'7. Consumption'!W75))</f>
        <v>0</v>
      </c>
      <c r="V293" s="335">
        <f ca="1">MAX(0,MIN($E293-SUM($E75:V75)+SUM($E185:V185),U293-V75+V185-'7. Consumption'!X75))</f>
        <v>0</v>
      </c>
      <c r="W293" s="335">
        <f ca="1">MAX(0,MIN($E293-SUM($E75:W75)+SUM($E185:W185),V293-W75+W185-'7. Consumption'!Y75))</f>
        <v>0</v>
      </c>
      <c r="X293" s="335">
        <f ca="1">MAX(0,MIN($E293-SUM($E75:X75)+SUM($E185:X185),W293-X75+X185-'7. Consumption'!Z75))</f>
        <v>0</v>
      </c>
      <c r="Y293" s="335">
        <f ca="1">MAX(0,MIN($E293-SUM($E75:Y75)+SUM($E185:Y185),X293-Y75+Y185-'7. Consumption'!AA75))</f>
        <v>0</v>
      </c>
      <c r="Z293" s="335">
        <f ca="1">MAX(0,MIN($E293-SUM($E75:Z75)+SUM($E185:Z185),Y293-Z75+Z185-'7. Consumption'!AB75))</f>
        <v>0</v>
      </c>
      <c r="AA293" s="335">
        <f ca="1">MAX(0,MIN($E293-SUM($E75:AA75)+SUM($E185:AA185),Z293-AA75+AA185-'7. Consumption'!AC75))</f>
        <v>0</v>
      </c>
      <c r="AB293" s="335">
        <f ca="1">MAX(0,MIN($E293-SUM($E75:AB75)+SUM($E185:AB185),AA293-AB75+AB185-'7. Consumption'!AD75))</f>
        <v>0</v>
      </c>
      <c r="AC293" s="335">
        <f ca="1">MAX(0,MIN($E293-SUM($E75:AC75)+SUM($E185:AC185),AB293-AC75+AC185-'7. Consumption'!AE75))</f>
        <v>0</v>
      </c>
      <c r="AD293" s="335">
        <f ca="1">MAX(0,MIN($E293-SUM($E75:AD75)+SUM($E185:AD185),AC293-AD75+AD185-'7. Consumption'!AF75))</f>
        <v>0</v>
      </c>
      <c r="AE293" s="335">
        <f ca="1">MAX(0,MIN($E293-SUM($E75:AE75)+SUM($E185:AE185),AD293-AE75+AE185-'7. Consumption'!AG75))</f>
        <v>0</v>
      </c>
      <c r="AF293" s="335">
        <f ca="1">MAX(0,MIN($E293-SUM($E75:AF75)+SUM($E185:AF185),AE293-AF75+AF185-'7. Consumption'!AH75))</f>
        <v>0</v>
      </c>
      <c r="AG293" s="335">
        <f ca="1">MAX(0,MIN($E293-SUM($E75:AG75)+SUM($E185:AG185),AF293-AG75+AG185-'7. Consumption'!AI75))</f>
        <v>0</v>
      </c>
      <c r="AH293" s="335">
        <f ca="1">MAX(0,MIN($E293-SUM($E75:AH75)+SUM($E185:AH185),AG293-AH75+AH185-'7. Consumption'!AJ75))</f>
        <v>0</v>
      </c>
      <c r="AI293" s="335">
        <f ca="1">MAX(0,MIN($E293-SUM($E75:AI75)+SUM($E185:AI185),AH293-AI75+AI185-'7. Consumption'!AK75))</f>
        <v>0</v>
      </c>
      <c r="AJ293" s="335">
        <f ca="1">MAX(0,MIN($E293-SUM($E75:AJ75)+SUM($E185:AJ185),AI293-AJ75+AJ185-'7. Consumption'!AL75))</f>
        <v>0</v>
      </c>
      <c r="AK293" s="335">
        <f ca="1">MAX(0,MIN($E293-SUM($E75:AK75)+SUM($E185:AK185),AJ293-AK75+AK185-'7. Consumption'!AM75))</f>
        <v>0</v>
      </c>
      <c r="AL293" s="335">
        <f ca="1">MAX(0,MIN($E293-SUM($E75:AL75)+SUM($E185:AL185),AK293-AL75+AL185-'7. Consumption'!AN75))</f>
        <v>0</v>
      </c>
      <c r="AM293" s="335">
        <f ca="1">MAX(0,MIN($E293-SUM($E75:AM75)+SUM($E185:AM185),AL293-AM75+AM185-'7. Consumption'!AO75))</f>
        <v>0</v>
      </c>
      <c r="AN293" s="335">
        <f ca="1">MAX(0,MIN($E293-SUM($E75:AN75)+SUM($E185:AN185),AM293-AN75+AN185-'7. Consumption'!AP75))</f>
        <v>0</v>
      </c>
      <c r="AO293" s="335">
        <f ca="1">MAX(0,MIN($E293-SUM($E75:AO75)+SUM($E185:AO185),AN293-AO75+AO185-'7. Consumption'!AQ75))</f>
        <v>0</v>
      </c>
      <c r="AP293" s="332">
        <f t="shared" ca="1" si="18"/>
        <v>0</v>
      </c>
    </row>
    <row r="294" spans="2:42" ht="15" hidden="1" outlineLevel="1" x14ac:dyDescent="0.25">
      <c r="B294" s="257"/>
      <c r="C294" s="257" t="str">
        <f t="shared" si="19"/>
        <v/>
      </c>
      <c r="E294" s="334">
        <f t="shared" si="20"/>
        <v>0</v>
      </c>
      <c r="F294" s="335">
        <f ca="1">MAX(0,MIN($E294-SUM($E76:F76)+SUM($E186:F186),E294-F76+F186-'7. Consumption'!H76))</f>
        <v>0</v>
      </c>
      <c r="G294" s="335">
        <f ca="1">MAX(0,MIN($E294-SUM($E76:G76)+SUM($E186:G186),F294-G76+G186-'7. Consumption'!I76))</f>
        <v>0</v>
      </c>
      <c r="H294" s="335">
        <f ca="1">MAX(0,MIN($E294-SUM($E76:H76)+SUM($E186:H186),G294-H76+H186-'7. Consumption'!J76))</f>
        <v>0</v>
      </c>
      <c r="I294" s="335">
        <f ca="1">MAX(0,MIN($E294-SUM($E76:I76)+SUM($E186:I186),H294-I76+I186-'7. Consumption'!K76))</f>
        <v>0</v>
      </c>
      <c r="J294" s="335">
        <f ca="1">MAX(0,MIN($E294-SUM($E76:J76)+SUM($E186:J186),I294-J76+J186-'7. Consumption'!L76))</f>
        <v>0</v>
      </c>
      <c r="K294" s="335">
        <f ca="1">MAX(0,MIN($E294-SUM($E76:K76)+SUM($E186:K186),J294-K76+K186-'7. Consumption'!M76))</f>
        <v>0</v>
      </c>
      <c r="L294" s="335">
        <f ca="1">MAX(0,MIN($E294-SUM($E76:L76)+SUM($E186:L186),K294-L76+L186-'7. Consumption'!N76))</f>
        <v>0</v>
      </c>
      <c r="M294" s="335">
        <f ca="1">MAX(0,MIN($E294-SUM($E76:M76)+SUM($E186:M186),L294-M76+M186-'7. Consumption'!O76))</f>
        <v>0</v>
      </c>
      <c r="N294" s="335">
        <f ca="1">MAX(0,MIN($E294-SUM($E76:N76)+SUM($E186:N186),M294-N76+N186-'7. Consumption'!P76))</f>
        <v>0</v>
      </c>
      <c r="O294" s="335">
        <f ca="1">MAX(0,MIN($E294-SUM($E76:O76)+SUM($E186:O186),N294-O76+O186-'7. Consumption'!Q76))</f>
        <v>0</v>
      </c>
      <c r="P294" s="335">
        <f ca="1">MAX(0,MIN($E294-SUM($E76:P76)+SUM($E186:P186),O294-P76+P186-'7. Consumption'!R76))</f>
        <v>0</v>
      </c>
      <c r="Q294" s="335">
        <f ca="1">MAX(0,MIN($E294-SUM($E76:Q76)+SUM($E186:Q186),P294-Q76+Q186-'7. Consumption'!S76))</f>
        <v>0</v>
      </c>
      <c r="R294" s="335">
        <f ca="1">MAX(0,MIN($E294-SUM($E76:R76)+SUM($E186:R186),Q294-R76+R186-'7. Consumption'!T76))</f>
        <v>0</v>
      </c>
      <c r="S294" s="335">
        <f ca="1">MAX(0,MIN($E294-SUM($E76:S76)+SUM($E186:S186),R294-S76+S186-'7. Consumption'!U76))</f>
        <v>0</v>
      </c>
      <c r="T294" s="335">
        <f ca="1">MAX(0,MIN($E294-SUM($E76:T76)+SUM($E186:T186),S294-T76+T186-'7. Consumption'!V76))</f>
        <v>0</v>
      </c>
      <c r="U294" s="335">
        <f ca="1">MAX(0,MIN($E294-SUM($E76:U76)+SUM($E186:U186),T294-U76+U186-'7. Consumption'!W76))</f>
        <v>0</v>
      </c>
      <c r="V294" s="335">
        <f ca="1">MAX(0,MIN($E294-SUM($E76:V76)+SUM($E186:V186),U294-V76+V186-'7. Consumption'!X76))</f>
        <v>0</v>
      </c>
      <c r="W294" s="335">
        <f ca="1">MAX(0,MIN($E294-SUM($E76:W76)+SUM($E186:W186),V294-W76+W186-'7. Consumption'!Y76))</f>
        <v>0</v>
      </c>
      <c r="X294" s="335">
        <f ca="1">MAX(0,MIN($E294-SUM($E76:X76)+SUM($E186:X186),W294-X76+X186-'7. Consumption'!Z76))</f>
        <v>0</v>
      </c>
      <c r="Y294" s="335">
        <f ca="1">MAX(0,MIN($E294-SUM($E76:Y76)+SUM($E186:Y186),X294-Y76+Y186-'7. Consumption'!AA76))</f>
        <v>0</v>
      </c>
      <c r="Z294" s="335">
        <f ca="1">MAX(0,MIN($E294-SUM($E76:Z76)+SUM($E186:Z186),Y294-Z76+Z186-'7. Consumption'!AB76))</f>
        <v>0</v>
      </c>
      <c r="AA294" s="335">
        <f ca="1">MAX(0,MIN($E294-SUM($E76:AA76)+SUM($E186:AA186),Z294-AA76+AA186-'7. Consumption'!AC76))</f>
        <v>0</v>
      </c>
      <c r="AB294" s="335">
        <f ca="1">MAX(0,MIN($E294-SUM($E76:AB76)+SUM($E186:AB186),AA294-AB76+AB186-'7. Consumption'!AD76))</f>
        <v>0</v>
      </c>
      <c r="AC294" s="335">
        <f ca="1">MAX(0,MIN($E294-SUM($E76:AC76)+SUM($E186:AC186),AB294-AC76+AC186-'7. Consumption'!AE76))</f>
        <v>0</v>
      </c>
      <c r="AD294" s="335">
        <f ca="1">MAX(0,MIN($E294-SUM($E76:AD76)+SUM($E186:AD186),AC294-AD76+AD186-'7. Consumption'!AF76))</f>
        <v>0</v>
      </c>
      <c r="AE294" s="335">
        <f ca="1">MAX(0,MIN($E294-SUM($E76:AE76)+SUM($E186:AE186),AD294-AE76+AE186-'7. Consumption'!AG76))</f>
        <v>0</v>
      </c>
      <c r="AF294" s="335">
        <f ca="1">MAX(0,MIN($E294-SUM($E76:AF76)+SUM($E186:AF186),AE294-AF76+AF186-'7. Consumption'!AH76))</f>
        <v>0</v>
      </c>
      <c r="AG294" s="335">
        <f ca="1">MAX(0,MIN($E294-SUM($E76:AG76)+SUM($E186:AG186),AF294-AG76+AG186-'7. Consumption'!AI76))</f>
        <v>0</v>
      </c>
      <c r="AH294" s="335">
        <f ca="1">MAX(0,MIN($E294-SUM($E76:AH76)+SUM($E186:AH186),AG294-AH76+AH186-'7. Consumption'!AJ76))</f>
        <v>0</v>
      </c>
      <c r="AI294" s="335">
        <f ca="1">MAX(0,MIN($E294-SUM($E76:AI76)+SUM($E186:AI186),AH294-AI76+AI186-'7. Consumption'!AK76))</f>
        <v>0</v>
      </c>
      <c r="AJ294" s="335">
        <f ca="1">MAX(0,MIN($E294-SUM($E76:AJ76)+SUM($E186:AJ186),AI294-AJ76+AJ186-'7. Consumption'!AL76))</f>
        <v>0</v>
      </c>
      <c r="AK294" s="335">
        <f ca="1">MAX(0,MIN($E294-SUM($E76:AK76)+SUM($E186:AK186),AJ294-AK76+AK186-'7. Consumption'!AM76))</f>
        <v>0</v>
      </c>
      <c r="AL294" s="335">
        <f ca="1">MAX(0,MIN($E294-SUM($E76:AL76)+SUM($E186:AL186),AK294-AL76+AL186-'7. Consumption'!AN76))</f>
        <v>0</v>
      </c>
      <c r="AM294" s="335">
        <f ca="1">MAX(0,MIN($E294-SUM($E76:AM76)+SUM($E186:AM186),AL294-AM76+AM186-'7. Consumption'!AO76))</f>
        <v>0</v>
      </c>
      <c r="AN294" s="335">
        <f ca="1">MAX(0,MIN($E294-SUM($E76:AN76)+SUM($E186:AN186),AM294-AN76+AN186-'7. Consumption'!AP76))</f>
        <v>0</v>
      </c>
      <c r="AO294" s="335">
        <f ca="1">MAX(0,MIN($E294-SUM($E76:AO76)+SUM($E186:AO186),AN294-AO76+AO186-'7. Consumption'!AQ76))</f>
        <v>0</v>
      </c>
      <c r="AP294" s="332">
        <f t="shared" ca="1" si="18"/>
        <v>0</v>
      </c>
    </row>
    <row r="295" spans="2:42" ht="15" hidden="1" outlineLevel="1" x14ac:dyDescent="0.25">
      <c r="B295" s="257"/>
      <c r="C295" s="257" t="str">
        <f t="shared" si="19"/>
        <v/>
      </c>
      <c r="E295" s="334">
        <f t="shared" si="20"/>
        <v>0</v>
      </c>
      <c r="F295" s="335">
        <f ca="1">MAX(0,MIN($E295-SUM($E77:F77)+SUM($E187:F187),E295-F77+F187-'7. Consumption'!H77))</f>
        <v>0</v>
      </c>
      <c r="G295" s="335">
        <f ca="1">MAX(0,MIN($E295-SUM($E77:G77)+SUM($E187:G187),F295-G77+G187-'7. Consumption'!I77))</f>
        <v>0</v>
      </c>
      <c r="H295" s="335">
        <f ca="1">MAX(0,MIN($E295-SUM($E77:H77)+SUM($E187:H187),G295-H77+H187-'7. Consumption'!J77))</f>
        <v>0</v>
      </c>
      <c r="I295" s="335">
        <f ca="1">MAX(0,MIN($E295-SUM($E77:I77)+SUM($E187:I187),H295-I77+I187-'7. Consumption'!K77))</f>
        <v>0</v>
      </c>
      <c r="J295" s="335">
        <f ca="1">MAX(0,MIN($E295-SUM($E77:J77)+SUM($E187:J187),I295-J77+J187-'7. Consumption'!L77))</f>
        <v>0</v>
      </c>
      <c r="K295" s="335">
        <f ca="1">MAX(0,MIN($E295-SUM($E77:K77)+SUM($E187:K187),J295-K77+K187-'7. Consumption'!M77))</f>
        <v>0</v>
      </c>
      <c r="L295" s="335">
        <f ca="1">MAX(0,MIN($E295-SUM($E77:L77)+SUM($E187:L187),K295-L77+L187-'7. Consumption'!N77))</f>
        <v>0</v>
      </c>
      <c r="M295" s="335">
        <f ca="1">MAX(0,MIN($E295-SUM($E77:M77)+SUM($E187:M187),L295-M77+M187-'7. Consumption'!O77))</f>
        <v>0</v>
      </c>
      <c r="N295" s="335">
        <f ca="1">MAX(0,MIN($E295-SUM($E77:N77)+SUM($E187:N187),M295-N77+N187-'7. Consumption'!P77))</f>
        <v>0</v>
      </c>
      <c r="O295" s="335">
        <f ca="1">MAX(0,MIN($E295-SUM($E77:O77)+SUM($E187:O187),N295-O77+O187-'7. Consumption'!Q77))</f>
        <v>0</v>
      </c>
      <c r="P295" s="335">
        <f ca="1">MAX(0,MIN($E295-SUM($E77:P77)+SUM($E187:P187),O295-P77+P187-'7. Consumption'!R77))</f>
        <v>0</v>
      </c>
      <c r="Q295" s="335">
        <f ca="1">MAX(0,MIN($E295-SUM($E77:Q77)+SUM($E187:Q187),P295-Q77+Q187-'7. Consumption'!S77))</f>
        <v>0</v>
      </c>
      <c r="R295" s="335">
        <f ca="1">MAX(0,MIN($E295-SUM($E77:R77)+SUM($E187:R187),Q295-R77+R187-'7. Consumption'!T77))</f>
        <v>0</v>
      </c>
      <c r="S295" s="335">
        <f ca="1">MAX(0,MIN($E295-SUM($E77:S77)+SUM($E187:S187),R295-S77+S187-'7. Consumption'!U77))</f>
        <v>0</v>
      </c>
      <c r="T295" s="335">
        <f ca="1">MAX(0,MIN($E295-SUM($E77:T77)+SUM($E187:T187),S295-T77+T187-'7. Consumption'!V77))</f>
        <v>0</v>
      </c>
      <c r="U295" s="335">
        <f ca="1">MAX(0,MIN($E295-SUM($E77:U77)+SUM($E187:U187),T295-U77+U187-'7. Consumption'!W77))</f>
        <v>0</v>
      </c>
      <c r="V295" s="335">
        <f ca="1">MAX(0,MIN($E295-SUM($E77:V77)+SUM($E187:V187),U295-V77+V187-'7. Consumption'!X77))</f>
        <v>0</v>
      </c>
      <c r="W295" s="335">
        <f ca="1">MAX(0,MIN($E295-SUM($E77:W77)+SUM($E187:W187),V295-W77+W187-'7. Consumption'!Y77))</f>
        <v>0</v>
      </c>
      <c r="X295" s="335">
        <f ca="1">MAX(0,MIN($E295-SUM($E77:X77)+SUM($E187:X187),W295-X77+X187-'7. Consumption'!Z77))</f>
        <v>0</v>
      </c>
      <c r="Y295" s="335">
        <f ca="1">MAX(0,MIN($E295-SUM($E77:Y77)+SUM($E187:Y187),X295-Y77+Y187-'7. Consumption'!AA77))</f>
        <v>0</v>
      </c>
      <c r="Z295" s="335">
        <f ca="1">MAX(0,MIN($E295-SUM($E77:Z77)+SUM($E187:Z187),Y295-Z77+Z187-'7. Consumption'!AB77))</f>
        <v>0</v>
      </c>
      <c r="AA295" s="335">
        <f ca="1">MAX(0,MIN($E295-SUM($E77:AA77)+SUM($E187:AA187),Z295-AA77+AA187-'7. Consumption'!AC77))</f>
        <v>0</v>
      </c>
      <c r="AB295" s="335">
        <f ca="1">MAX(0,MIN($E295-SUM($E77:AB77)+SUM($E187:AB187),AA295-AB77+AB187-'7. Consumption'!AD77))</f>
        <v>0</v>
      </c>
      <c r="AC295" s="335">
        <f ca="1">MAX(0,MIN($E295-SUM($E77:AC77)+SUM($E187:AC187),AB295-AC77+AC187-'7. Consumption'!AE77))</f>
        <v>0</v>
      </c>
      <c r="AD295" s="335">
        <f ca="1">MAX(0,MIN($E295-SUM($E77:AD77)+SUM($E187:AD187),AC295-AD77+AD187-'7. Consumption'!AF77))</f>
        <v>0</v>
      </c>
      <c r="AE295" s="335">
        <f ca="1">MAX(0,MIN($E295-SUM($E77:AE77)+SUM($E187:AE187),AD295-AE77+AE187-'7. Consumption'!AG77))</f>
        <v>0</v>
      </c>
      <c r="AF295" s="335">
        <f ca="1">MAX(0,MIN($E295-SUM($E77:AF77)+SUM($E187:AF187),AE295-AF77+AF187-'7. Consumption'!AH77))</f>
        <v>0</v>
      </c>
      <c r="AG295" s="335">
        <f ca="1">MAX(0,MIN($E295-SUM($E77:AG77)+SUM($E187:AG187),AF295-AG77+AG187-'7. Consumption'!AI77))</f>
        <v>0</v>
      </c>
      <c r="AH295" s="335">
        <f ca="1">MAX(0,MIN($E295-SUM($E77:AH77)+SUM($E187:AH187),AG295-AH77+AH187-'7. Consumption'!AJ77))</f>
        <v>0</v>
      </c>
      <c r="AI295" s="335">
        <f ca="1">MAX(0,MIN($E295-SUM($E77:AI77)+SUM($E187:AI187),AH295-AI77+AI187-'7. Consumption'!AK77))</f>
        <v>0</v>
      </c>
      <c r="AJ295" s="335">
        <f ca="1">MAX(0,MIN($E295-SUM($E77:AJ77)+SUM($E187:AJ187),AI295-AJ77+AJ187-'7. Consumption'!AL77))</f>
        <v>0</v>
      </c>
      <c r="AK295" s="335">
        <f ca="1">MAX(0,MIN($E295-SUM($E77:AK77)+SUM($E187:AK187),AJ295-AK77+AK187-'7. Consumption'!AM77))</f>
        <v>0</v>
      </c>
      <c r="AL295" s="335">
        <f ca="1">MAX(0,MIN($E295-SUM($E77:AL77)+SUM($E187:AL187),AK295-AL77+AL187-'7. Consumption'!AN77))</f>
        <v>0</v>
      </c>
      <c r="AM295" s="335">
        <f ca="1">MAX(0,MIN($E295-SUM($E77:AM77)+SUM($E187:AM187),AL295-AM77+AM187-'7. Consumption'!AO77))</f>
        <v>0</v>
      </c>
      <c r="AN295" s="335">
        <f ca="1">MAX(0,MIN($E295-SUM($E77:AN77)+SUM($E187:AN187),AM295-AN77+AN187-'7. Consumption'!AP77))</f>
        <v>0</v>
      </c>
      <c r="AO295" s="335">
        <f ca="1">MAX(0,MIN($E295-SUM($E77:AO77)+SUM($E187:AO187),AN295-AO77+AO187-'7. Consumption'!AQ77))</f>
        <v>0</v>
      </c>
      <c r="AP295" s="332">
        <f t="shared" ca="1" si="18"/>
        <v>0</v>
      </c>
    </row>
    <row r="296" spans="2:42" ht="15" hidden="1" outlineLevel="1" x14ac:dyDescent="0.25">
      <c r="B296" s="257"/>
      <c r="C296" s="257" t="str">
        <f t="shared" si="19"/>
        <v/>
      </c>
      <c r="E296" s="334">
        <f t="shared" si="20"/>
        <v>0</v>
      </c>
      <c r="F296" s="335">
        <f ca="1">MAX(0,MIN($E296-SUM($E78:F78)+SUM($E188:F188),E296-F78+F188-'7. Consumption'!H78))</f>
        <v>0</v>
      </c>
      <c r="G296" s="335">
        <f ca="1">MAX(0,MIN($E296-SUM($E78:G78)+SUM($E188:G188),F296-G78+G188-'7. Consumption'!I78))</f>
        <v>0</v>
      </c>
      <c r="H296" s="335">
        <f ca="1">MAX(0,MIN($E296-SUM($E78:H78)+SUM($E188:H188),G296-H78+H188-'7. Consumption'!J78))</f>
        <v>0</v>
      </c>
      <c r="I296" s="335">
        <f ca="1">MAX(0,MIN($E296-SUM($E78:I78)+SUM($E188:I188),H296-I78+I188-'7. Consumption'!K78))</f>
        <v>0</v>
      </c>
      <c r="J296" s="335">
        <f ca="1">MAX(0,MIN($E296-SUM($E78:J78)+SUM($E188:J188),I296-J78+J188-'7. Consumption'!L78))</f>
        <v>0</v>
      </c>
      <c r="K296" s="335">
        <f ca="1">MAX(0,MIN($E296-SUM($E78:K78)+SUM($E188:K188),J296-K78+K188-'7. Consumption'!M78))</f>
        <v>0</v>
      </c>
      <c r="L296" s="335">
        <f ca="1">MAX(0,MIN($E296-SUM($E78:L78)+SUM($E188:L188),K296-L78+L188-'7. Consumption'!N78))</f>
        <v>0</v>
      </c>
      <c r="M296" s="335">
        <f ca="1">MAX(0,MIN($E296-SUM($E78:M78)+SUM($E188:M188),L296-M78+M188-'7. Consumption'!O78))</f>
        <v>0</v>
      </c>
      <c r="N296" s="335">
        <f ca="1">MAX(0,MIN($E296-SUM($E78:N78)+SUM($E188:N188),M296-N78+N188-'7. Consumption'!P78))</f>
        <v>0</v>
      </c>
      <c r="O296" s="335">
        <f ca="1">MAX(0,MIN($E296-SUM($E78:O78)+SUM($E188:O188),N296-O78+O188-'7. Consumption'!Q78))</f>
        <v>0</v>
      </c>
      <c r="P296" s="335">
        <f ca="1">MAX(0,MIN($E296-SUM($E78:P78)+SUM($E188:P188),O296-P78+P188-'7. Consumption'!R78))</f>
        <v>0</v>
      </c>
      <c r="Q296" s="335">
        <f ca="1">MAX(0,MIN($E296-SUM($E78:Q78)+SUM($E188:Q188),P296-Q78+Q188-'7. Consumption'!S78))</f>
        <v>0</v>
      </c>
      <c r="R296" s="335">
        <f ca="1">MAX(0,MIN($E296-SUM($E78:R78)+SUM($E188:R188),Q296-R78+R188-'7. Consumption'!T78))</f>
        <v>0</v>
      </c>
      <c r="S296" s="335">
        <f ca="1">MAX(0,MIN($E296-SUM($E78:S78)+SUM($E188:S188),R296-S78+S188-'7. Consumption'!U78))</f>
        <v>0</v>
      </c>
      <c r="T296" s="335">
        <f ca="1">MAX(0,MIN($E296-SUM($E78:T78)+SUM($E188:T188),S296-T78+T188-'7. Consumption'!V78))</f>
        <v>0</v>
      </c>
      <c r="U296" s="335">
        <f ca="1">MAX(0,MIN($E296-SUM($E78:U78)+SUM($E188:U188),T296-U78+U188-'7. Consumption'!W78))</f>
        <v>0</v>
      </c>
      <c r="V296" s="335">
        <f ca="1">MAX(0,MIN($E296-SUM($E78:V78)+SUM($E188:V188),U296-V78+V188-'7. Consumption'!X78))</f>
        <v>0</v>
      </c>
      <c r="W296" s="335">
        <f ca="1">MAX(0,MIN($E296-SUM($E78:W78)+SUM($E188:W188),V296-W78+W188-'7. Consumption'!Y78))</f>
        <v>0</v>
      </c>
      <c r="X296" s="335">
        <f ca="1">MAX(0,MIN($E296-SUM($E78:X78)+SUM($E188:X188),W296-X78+X188-'7. Consumption'!Z78))</f>
        <v>0</v>
      </c>
      <c r="Y296" s="335">
        <f ca="1">MAX(0,MIN($E296-SUM($E78:Y78)+SUM($E188:Y188),X296-Y78+Y188-'7. Consumption'!AA78))</f>
        <v>0</v>
      </c>
      <c r="Z296" s="335">
        <f ca="1">MAX(0,MIN($E296-SUM($E78:Z78)+SUM($E188:Z188),Y296-Z78+Z188-'7. Consumption'!AB78))</f>
        <v>0</v>
      </c>
      <c r="AA296" s="335">
        <f ca="1">MAX(0,MIN($E296-SUM($E78:AA78)+SUM($E188:AA188),Z296-AA78+AA188-'7. Consumption'!AC78))</f>
        <v>0</v>
      </c>
      <c r="AB296" s="335">
        <f ca="1">MAX(0,MIN($E296-SUM($E78:AB78)+SUM($E188:AB188),AA296-AB78+AB188-'7. Consumption'!AD78))</f>
        <v>0</v>
      </c>
      <c r="AC296" s="335">
        <f ca="1">MAX(0,MIN($E296-SUM($E78:AC78)+SUM($E188:AC188),AB296-AC78+AC188-'7. Consumption'!AE78))</f>
        <v>0</v>
      </c>
      <c r="AD296" s="335">
        <f ca="1">MAX(0,MIN($E296-SUM($E78:AD78)+SUM($E188:AD188),AC296-AD78+AD188-'7. Consumption'!AF78))</f>
        <v>0</v>
      </c>
      <c r="AE296" s="335">
        <f ca="1">MAX(0,MIN($E296-SUM($E78:AE78)+SUM($E188:AE188),AD296-AE78+AE188-'7. Consumption'!AG78))</f>
        <v>0</v>
      </c>
      <c r="AF296" s="335">
        <f ca="1">MAX(0,MIN($E296-SUM($E78:AF78)+SUM($E188:AF188),AE296-AF78+AF188-'7. Consumption'!AH78))</f>
        <v>0</v>
      </c>
      <c r="AG296" s="335">
        <f ca="1">MAX(0,MIN($E296-SUM($E78:AG78)+SUM($E188:AG188),AF296-AG78+AG188-'7. Consumption'!AI78))</f>
        <v>0</v>
      </c>
      <c r="AH296" s="335">
        <f ca="1">MAX(0,MIN($E296-SUM($E78:AH78)+SUM($E188:AH188),AG296-AH78+AH188-'7. Consumption'!AJ78))</f>
        <v>0</v>
      </c>
      <c r="AI296" s="335">
        <f ca="1">MAX(0,MIN($E296-SUM($E78:AI78)+SUM($E188:AI188),AH296-AI78+AI188-'7. Consumption'!AK78))</f>
        <v>0</v>
      </c>
      <c r="AJ296" s="335">
        <f ca="1">MAX(0,MIN($E296-SUM($E78:AJ78)+SUM($E188:AJ188),AI296-AJ78+AJ188-'7. Consumption'!AL78))</f>
        <v>0</v>
      </c>
      <c r="AK296" s="335">
        <f ca="1">MAX(0,MIN($E296-SUM($E78:AK78)+SUM($E188:AK188),AJ296-AK78+AK188-'7. Consumption'!AM78))</f>
        <v>0</v>
      </c>
      <c r="AL296" s="335">
        <f ca="1">MAX(0,MIN($E296-SUM($E78:AL78)+SUM($E188:AL188),AK296-AL78+AL188-'7. Consumption'!AN78))</f>
        <v>0</v>
      </c>
      <c r="AM296" s="335">
        <f ca="1">MAX(0,MIN($E296-SUM($E78:AM78)+SUM($E188:AM188),AL296-AM78+AM188-'7. Consumption'!AO78))</f>
        <v>0</v>
      </c>
      <c r="AN296" s="335">
        <f ca="1">MAX(0,MIN($E296-SUM($E78:AN78)+SUM($E188:AN188),AM296-AN78+AN188-'7. Consumption'!AP78))</f>
        <v>0</v>
      </c>
      <c r="AO296" s="335">
        <f ca="1">MAX(0,MIN($E296-SUM($E78:AO78)+SUM($E188:AO188),AN296-AO78+AO188-'7. Consumption'!AQ78))</f>
        <v>0</v>
      </c>
      <c r="AP296" s="332">
        <f t="shared" ca="1" si="18"/>
        <v>0</v>
      </c>
    </row>
    <row r="297" spans="2:42" ht="15" hidden="1" outlineLevel="1" x14ac:dyDescent="0.25">
      <c r="B297" s="257"/>
      <c r="C297" s="257" t="str">
        <f t="shared" si="19"/>
        <v/>
      </c>
      <c r="E297" s="334">
        <f t="shared" si="20"/>
        <v>0</v>
      </c>
      <c r="F297" s="335">
        <f ca="1">MAX(0,MIN($E297-SUM($E79:F79)+SUM($E189:F189),E297-F79+F189-'7. Consumption'!H79))</f>
        <v>0</v>
      </c>
      <c r="G297" s="335">
        <f ca="1">MAX(0,MIN($E297-SUM($E79:G79)+SUM($E189:G189),F297-G79+G189-'7. Consumption'!I79))</f>
        <v>0</v>
      </c>
      <c r="H297" s="335">
        <f ca="1">MAX(0,MIN($E297-SUM($E79:H79)+SUM($E189:H189),G297-H79+H189-'7. Consumption'!J79))</f>
        <v>0</v>
      </c>
      <c r="I297" s="335">
        <f ca="1">MAX(0,MIN($E297-SUM($E79:I79)+SUM($E189:I189),H297-I79+I189-'7. Consumption'!K79))</f>
        <v>0</v>
      </c>
      <c r="J297" s="335">
        <f ca="1">MAX(0,MIN($E297-SUM($E79:J79)+SUM($E189:J189),I297-J79+J189-'7. Consumption'!L79))</f>
        <v>0</v>
      </c>
      <c r="K297" s="335">
        <f ca="1">MAX(0,MIN($E297-SUM($E79:K79)+SUM($E189:K189),J297-K79+K189-'7. Consumption'!M79))</f>
        <v>0</v>
      </c>
      <c r="L297" s="335">
        <f ca="1">MAX(0,MIN($E297-SUM($E79:L79)+SUM($E189:L189),K297-L79+L189-'7. Consumption'!N79))</f>
        <v>0</v>
      </c>
      <c r="M297" s="335">
        <f ca="1">MAX(0,MIN($E297-SUM($E79:M79)+SUM($E189:M189),L297-M79+M189-'7. Consumption'!O79))</f>
        <v>0</v>
      </c>
      <c r="N297" s="335">
        <f ca="1">MAX(0,MIN($E297-SUM($E79:N79)+SUM($E189:N189),M297-N79+N189-'7. Consumption'!P79))</f>
        <v>0</v>
      </c>
      <c r="O297" s="335">
        <f ca="1">MAX(0,MIN($E297-SUM($E79:O79)+SUM($E189:O189),N297-O79+O189-'7. Consumption'!Q79))</f>
        <v>0</v>
      </c>
      <c r="P297" s="335">
        <f ca="1">MAX(0,MIN($E297-SUM($E79:P79)+SUM($E189:P189),O297-P79+P189-'7. Consumption'!R79))</f>
        <v>0</v>
      </c>
      <c r="Q297" s="335">
        <f ca="1">MAX(0,MIN($E297-SUM($E79:Q79)+SUM($E189:Q189),P297-Q79+Q189-'7. Consumption'!S79))</f>
        <v>0</v>
      </c>
      <c r="R297" s="335">
        <f ca="1">MAX(0,MIN($E297-SUM($E79:R79)+SUM($E189:R189),Q297-R79+R189-'7. Consumption'!T79))</f>
        <v>0</v>
      </c>
      <c r="S297" s="335">
        <f ca="1">MAX(0,MIN($E297-SUM($E79:S79)+SUM($E189:S189),R297-S79+S189-'7. Consumption'!U79))</f>
        <v>0</v>
      </c>
      <c r="T297" s="335">
        <f ca="1">MAX(0,MIN($E297-SUM($E79:T79)+SUM($E189:T189),S297-T79+T189-'7. Consumption'!V79))</f>
        <v>0</v>
      </c>
      <c r="U297" s="335">
        <f ca="1">MAX(0,MIN($E297-SUM($E79:U79)+SUM($E189:U189),T297-U79+U189-'7. Consumption'!W79))</f>
        <v>0</v>
      </c>
      <c r="V297" s="335">
        <f ca="1">MAX(0,MIN($E297-SUM($E79:V79)+SUM($E189:V189),U297-V79+V189-'7. Consumption'!X79))</f>
        <v>0</v>
      </c>
      <c r="W297" s="335">
        <f ca="1">MAX(0,MIN($E297-SUM($E79:W79)+SUM($E189:W189),V297-W79+W189-'7. Consumption'!Y79))</f>
        <v>0</v>
      </c>
      <c r="X297" s="335">
        <f ca="1">MAX(0,MIN($E297-SUM($E79:X79)+SUM($E189:X189),W297-X79+X189-'7. Consumption'!Z79))</f>
        <v>0</v>
      </c>
      <c r="Y297" s="335">
        <f ca="1">MAX(0,MIN($E297-SUM($E79:Y79)+SUM($E189:Y189),X297-Y79+Y189-'7. Consumption'!AA79))</f>
        <v>0</v>
      </c>
      <c r="Z297" s="335">
        <f ca="1">MAX(0,MIN($E297-SUM($E79:Z79)+SUM($E189:Z189),Y297-Z79+Z189-'7. Consumption'!AB79))</f>
        <v>0</v>
      </c>
      <c r="AA297" s="335">
        <f ca="1">MAX(0,MIN($E297-SUM($E79:AA79)+SUM($E189:AA189),Z297-AA79+AA189-'7. Consumption'!AC79))</f>
        <v>0</v>
      </c>
      <c r="AB297" s="335">
        <f ca="1">MAX(0,MIN($E297-SUM($E79:AB79)+SUM($E189:AB189),AA297-AB79+AB189-'7. Consumption'!AD79))</f>
        <v>0</v>
      </c>
      <c r="AC297" s="335">
        <f ca="1">MAX(0,MIN($E297-SUM($E79:AC79)+SUM($E189:AC189),AB297-AC79+AC189-'7. Consumption'!AE79))</f>
        <v>0</v>
      </c>
      <c r="AD297" s="335">
        <f ca="1">MAX(0,MIN($E297-SUM($E79:AD79)+SUM($E189:AD189),AC297-AD79+AD189-'7. Consumption'!AF79))</f>
        <v>0</v>
      </c>
      <c r="AE297" s="335">
        <f ca="1">MAX(0,MIN($E297-SUM($E79:AE79)+SUM($E189:AE189),AD297-AE79+AE189-'7. Consumption'!AG79))</f>
        <v>0</v>
      </c>
      <c r="AF297" s="335">
        <f ca="1">MAX(0,MIN($E297-SUM($E79:AF79)+SUM($E189:AF189),AE297-AF79+AF189-'7. Consumption'!AH79))</f>
        <v>0</v>
      </c>
      <c r="AG297" s="335">
        <f ca="1">MAX(0,MIN($E297-SUM($E79:AG79)+SUM($E189:AG189),AF297-AG79+AG189-'7. Consumption'!AI79))</f>
        <v>0</v>
      </c>
      <c r="AH297" s="335">
        <f ca="1">MAX(0,MIN($E297-SUM($E79:AH79)+SUM($E189:AH189),AG297-AH79+AH189-'7. Consumption'!AJ79))</f>
        <v>0</v>
      </c>
      <c r="AI297" s="335">
        <f ca="1">MAX(0,MIN($E297-SUM($E79:AI79)+SUM($E189:AI189),AH297-AI79+AI189-'7. Consumption'!AK79))</f>
        <v>0</v>
      </c>
      <c r="AJ297" s="335">
        <f ca="1">MAX(0,MIN($E297-SUM($E79:AJ79)+SUM($E189:AJ189),AI297-AJ79+AJ189-'7. Consumption'!AL79))</f>
        <v>0</v>
      </c>
      <c r="AK297" s="335">
        <f ca="1">MAX(0,MIN($E297-SUM($E79:AK79)+SUM($E189:AK189),AJ297-AK79+AK189-'7. Consumption'!AM79))</f>
        <v>0</v>
      </c>
      <c r="AL297" s="335">
        <f ca="1">MAX(0,MIN($E297-SUM($E79:AL79)+SUM($E189:AL189),AK297-AL79+AL189-'7. Consumption'!AN79))</f>
        <v>0</v>
      </c>
      <c r="AM297" s="335">
        <f ca="1">MAX(0,MIN($E297-SUM($E79:AM79)+SUM($E189:AM189),AL297-AM79+AM189-'7. Consumption'!AO79))</f>
        <v>0</v>
      </c>
      <c r="AN297" s="335">
        <f ca="1">MAX(0,MIN($E297-SUM($E79:AN79)+SUM($E189:AN189),AM297-AN79+AN189-'7. Consumption'!AP79))</f>
        <v>0</v>
      </c>
      <c r="AO297" s="335">
        <f ca="1">MAX(0,MIN($E297-SUM($E79:AO79)+SUM($E189:AO189),AN297-AO79+AO189-'7. Consumption'!AQ79))</f>
        <v>0</v>
      </c>
      <c r="AP297" s="332">
        <f t="shared" ca="1" si="18"/>
        <v>0</v>
      </c>
    </row>
    <row r="298" spans="2:42" ht="15" hidden="1" outlineLevel="1" x14ac:dyDescent="0.25">
      <c r="B298" s="257"/>
      <c r="C298" s="257" t="str">
        <f t="shared" si="19"/>
        <v/>
      </c>
      <c r="E298" s="334">
        <f t="shared" si="20"/>
        <v>0</v>
      </c>
      <c r="F298" s="335">
        <f ca="1">MAX(0,MIN($E298-SUM($E80:F80)+SUM($E190:F190),E298-F80+F190-'7. Consumption'!H80))</f>
        <v>0</v>
      </c>
      <c r="G298" s="335">
        <f ca="1">MAX(0,MIN($E298-SUM($E80:G80)+SUM($E190:G190),F298-G80+G190-'7. Consumption'!I80))</f>
        <v>0</v>
      </c>
      <c r="H298" s="335">
        <f ca="1">MAX(0,MIN($E298-SUM($E80:H80)+SUM($E190:H190),G298-H80+H190-'7. Consumption'!J80))</f>
        <v>0</v>
      </c>
      <c r="I298" s="335">
        <f ca="1">MAX(0,MIN($E298-SUM($E80:I80)+SUM($E190:I190),H298-I80+I190-'7. Consumption'!K80))</f>
        <v>0</v>
      </c>
      <c r="J298" s="335">
        <f ca="1">MAX(0,MIN($E298-SUM($E80:J80)+SUM($E190:J190),I298-J80+J190-'7. Consumption'!L80))</f>
        <v>0</v>
      </c>
      <c r="K298" s="335">
        <f ca="1">MAX(0,MIN($E298-SUM($E80:K80)+SUM($E190:K190),J298-K80+K190-'7. Consumption'!M80))</f>
        <v>0</v>
      </c>
      <c r="L298" s="335">
        <f ca="1">MAX(0,MIN($E298-SUM($E80:L80)+SUM($E190:L190),K298-L80+L190-'7. Consumption'!N80))</f>
        <v>0</v>
      </c>
      <c r="M298" s="335">
        <f ca="1">MAX(0,MIN($E298-SUM($E80:M80)+SUM($E190:M190),L298-M80+M190-'7. Consumption'!O80))</f>
        <v>0</v>
      </c>
      <c r="N298" s="335">
        <f ca="1">MAX(0,MIN($E298-SUM($E80:N80)+SUM($E190:N190),M298-N80+N190-'7. Consumption'!P80))</f>
        <v>0</v>
      </c>
      <c r="O298" s="335">
        <f ca="1">MAX(0,MIN($E298-SUM($E80:O80)+SUM($E190:O190),N298-O80+O190-'7. Consumption'!Q80))</f>
        <v>0</v>
      </c>
      <c r="P298" s="335">
        <f ca="1">MAX(0,MIN($E298-SUM($E80:P80)+SUM($E190:P190),O298-P80+P190-'7. Consumption'!R80))</f>
        <v>0</v>
      </c>
      <c r="Q298" s="335">
        <f ca="1">MAX(0,MIN($E298-SUM($E80:Q80)+SUM($E190:Q190),P298-Q80+Q190-'7. Consumption'!S80))</f>
        <v>0</v>
      </c>
      <c r="R298" s="335">
        <f ca="1">MAX(0,MIN($E298-SUM($E80:R80)+SUM($E190:R190),Q298-R80+R190-'7. Consumption'!T80))</f>
        <v>0</v>
      </c>
      <c r="S298" s="335">
        <f ca="1">MAX(0,MIN($E298-SUM($E80:S80)+SUM($E190:S190),R298-S80+S190-'7. Consumption'!U80))</f>
        <v>0</v>
      </c>
      <c r="T298" s="335">
        <f ca="1">MAX(0,MIN($E298-SUM($E80:T80)+SUM($E190:T190),S298-T80+T190-'7. Consumption'!V80))</f>
        <v>0</v>
      </c>
      <c r="U298" s="335">
        <f ca="1">MAX(0,MIN($E298-SUM($E80:U80)+SUM($E190:U190),T298-U80+U190-'7. Consumption'!W80))</f>
        <v>0</v>
      </c>
      <c r="V298" s="335">
        <f ca="1">MAX(0,MIN($E298-SUM($E80:V80)+SUM($E190:V190),U298-V80+V190-'7. Consumption'!X80))</f>
        <v>0</v>
      </c>
      <c r="W298" s="335">
        <f ca="1">MAX(0,MIN($E298-SUM($E80:W80)+SUM($E190:W190),V298-W80+W190-'7. Consumption'!Y80))</f>
        <v>0</v>
      </c>
      <c r="X298" s="335">
        <f ca="1">MAX(0,MIN($E298-SUM($E80:X80)+SUM($E190:X190),W298-X80+X190-'7. Consumption'!Z80))</f>
        <v>0</v>
      </c>
      <c r="Y298" s="335">
        <f ca="1">MAX(0,MIN($E298-SUM($E80:Y80)+SUM($E190:Y190),X298-Y80+Y190-'7. Consumption'!AA80))</f>
        <v>0</v>
      </c>
      <c r="Z298" s="335">
        <f ca="1">MAX(0,MIN($E298-SUM($E80:Z80)+SUM($E190:Z190),Y298-Z80+Z190-'7. Consumption'!AB80))</f>
        <v>0</v>
      </c>
      <c r="AA298" s="335">
        <f ca="1">MAX(0,MIN($E298-SUM($E80:AA80)+SUM($E190:AA190),Z298-AA80+AA190-'7. Consumption'!AC80))</f>
        <v>0</v>
      </c>
      <c r="AB298" s="335">
        <f ca="1">MAX(0,MIN($E298-SUM($E80:AB80)+SUM($E190:AB190),AA298-AB80+AB190-'7. Consumption'!AD80))</f>
        <v>0</v>
      </c>
      <c r="AC298" s="335">
        <f ca="1">MAX(0,MIN($E298-SUM($E80:AC80)+SUM($E190:AC190),AB298-AC80+AC190-'7. Consumption'!AE80))</f>
        <v>0</v>
      </c>
      <c r="AD298" s="335">
        <f ca="1">MAX(0,MIN($E298-SUM($E80:AD80)+SUM($E190:AD190),AC298-AD80+AD190-'7. Consumption'!AF80))</f>
        <v>0</v>
      </c>
      <c r="AE298" s="335">
        <f ca="1">MAX(0,MIN($E298-SUM($E80:AE80)+SUM($E190:AE190),AD298-AE80+AE190-'7. Consumption'!AG80))</f>
        <v>0</v>
      </c>
      <c r="AF298" s="335">
        <f ca="1">MAX(0,MIN($E298-SUM($E80:AF80)+SUM($E190:AF190),AE298-AF80+AF190-'7. Consumption'!AH80))</f>
        <v>0</v>
      </c>
      <c r="AG298" s="335">
        <f ca="1">MAX(0,MIN($E298-SUM($E80:AG80)+SUM($E190:AG190),AF298-AG80+AG190-'7. Consumption'!AI80))</f>
        <v>0</v>
      </c>
      <c r="AH298" s="335">
        <f ca="1">MAX(0,MIN($E298-SUM($E80:AH80)+SUM($E190:AH190),AG298-AH80+AH190-'7. Consumption'!AJ80))</f>
        <v>0</v>
      </c>
      <c r="AI298" s="335">
        <f ca="1">MAX(0,MIN($E298-SUM($E80:AI80)+SUM($E190:AI190),AH298-AI80+AI190-'7. Consumption'!AK80))</f>
        <v>0</v>
      </c>
      <c r="AJ298" s="335">
        <f ca="1">MAX(0,MIN($E298-SUM($E80:AJ80)+SUM($E190:AJ190),AI298-AJ80+AJ190-'7. Consumption'!AL80))</f>
        <v>0</v>
      </c>
      <c r="AK298" s="335">
        <f ca="1">MAX(0,MIN($E298-SUM($E80:AK80)+SUM($E190:AK190),AJ298-AK80+AK190-'7. Consumption'!AM80))</f>
        <v>0</v>
      </c>
      <c r="AL298" s="335">
        <f ca="1">MAX(0,MIN($E298-SUM($E80:AL80)+SUM($E190:AL190),AK298-AL80+AL190-'7. Consumption'!AN80))</f>
        <v>0</v>
      </c>
      <c r="AM298" s="335">
        <f ca="1">MAX(0,MIN($E298-SUM($E80:AM80)+SUM($E190:AM190),AL298-AM80+AM190-'7. Consumption'!AO80))</f>
        <v>0</v>
      </c>
      <c r="AN298" s="335">
        <f ca="1">MAX(0,MIN($E298-SUM($E80:AN80)+SUM($E190:AN190),AM298-AN80+AN190-'7. Consumption'!AP80))</f>
        <v>0</v>
      </c>
      <c r="AO298" s="335">
        <f ca="1">MAX(0,MIN($E298-SUM($E80:AO80)+SUM($E190:AO190),AN298-AO80+AO190-'7. Consumption'!AQ80))</f>
        <v>0</v>
      </c>
      <c r="AP298" s="332">
        <f t="shared" ca="1" si="18"/>
        <v>0</v>
      </c>
    </row>
    <row r="299" spans="2:42" ht="15" hidden="1" outlineLevel="1" x14ac:dyDescent="0.25">
      <c r="B299" s="257"/>
      <c r="C299" s="257" t="str">
        <f t="shared" si="19"/>
        <v/>
      </c>
      <c r="E299" s="334">
        <f t="shared" si="20"/>
        <v>0</v>
      </c>
      <c r="F299" s="335">
        <f ca="1">MAX(0,MIN($E299-SUM($E81:F81)+SUM($E191:F191),E299-F81+F191-'7. Consumption'!H81))</f>
        <v>0</v>
      </c>
      <c r="G299" s="335">
        <f ca="1">MAX(0,MIN($E299-SUM($E81:G81)+SUM($E191:G191),F299-G81+G191-'7. Consumption'!I81))</f>
        <v>0</v>
      </c>
      <c r="H299" s="335">
        <f ca="1">MAX(0,MIN($E299-SUM($E81:H81)+SUM($E191:H191),G299-H81+H191-'7. Consumption'!J81))</f>
        <v>0</v>
      </c>
      <c r="I299" s="335">
        <f ca="1">MAX(0,MIN($E299-SUM($E81:I81)+SUM($E191:I191),H299-I81+I191-'7. Consumption'!K81))</f>
        <v>0</v>
      </c>
      <c r="J299" s="335">
        <f ca="1">MAX(0,MIN($E299-SUM($E81:J81)+SUM($E191:J191),I299-J81+J191-'7. Consumption'!L81))</f>
        <v>0</v>
      </c>
      <c r="K299" s="335">
        <f ca="1">MAX(0,MIN($E299-SUM($E81:K81)+SUM($E191:K191),J299-K81+K191-'7. Consumption'!M81))</f>
        <v>0</v>
      </c>
      <c r="L299" s="335">
        <f ca="1">MAX(0,MIN($E299-SUM($E81:L81)+SUM($E191:L191),K299-L81+L191-'7. Consumption'!N81))</f>
        <v>0</v>
      </c>
      <c r="M299" s="335">
        <f ca="1">MAX(0,MIN($E299-SUM($E81:M81)+SUM($E191:M191),L299-M81+M191-'7. Consumption'!O81))</f>
        <v>0</v>
      </c>
      <c r="N299" s="335">
        <f ca="1">MAX(0,MIN($E299-SUM($E81:N81)+SUM($E191:N191),M299-N81+N191-'7. Consumption'!P81))</f>
        <v>0</v>
      </c>
      <c r="O299" s="335">
        <f ca="1">MAX(0,MIN($E299-SUM($E81:O81)+SUM($E191:O191),N299-O81+O191-'7. Consumption'!Q81))</f>
        <v>0</v>
      </c>
      <c r="P299" s="335">
        <f ca="1">MAX(0,MIN($E299-SUM($E81:P81)+SUM($E191:P191),O299-P81+P191-'7. Consumption'!R81))</f>
        <v>0</v>
      </c>
      <c r="Q299" s="335">
        <f ca="1">MAX(0,MIN($E299-SUM($E81:Q81)+SUM($E191:Q191),P299-Q81+Q191-'7. Consumption'!S81))</f>
        <v>0</v>
      </c>
      <c r="R299" s="335">
        <f ca="1">MAX(0,MIN($E299-SUM($E81:R81)+SUM($E191:R191),Q299-R81+R191-'7. Consumption'!T81))</f>
        <v>0</v>
      </c>
      <c r="S299" s="335">
        <f ca="1">MAX(0,MIN($E299-SUM($E81:S81)+SUM($E191:S191),R299-S81+S191-'7. Consumption'!U81))</f>
        <v>0</v>
      </c>
      <c r="T299" s="335">
        <f ca="1">MAX(0,MIN($E299-SUM($E81:T81)+SUM($E191:T191),S299-T81+T191-'7. Consumption'!V81))</f>
        <v>0</v>
      </c>
      <c r="U299" s="335">
        <f ca="1">MAX(0,MIN($E299-SUM($E81:U81)+SUM($E191:U191),T299-U81+U191-'7. Consumption'!W81))</f>
        <v>0</v>
      </c>
      <c r="V299" s="335">
        <f ca="1">MAX(0,MIN($E299-SUM($E81:V81)+SUM($E191:V191),U299-V81+V191-'7. Consumption'!X81))</f>
        <v>0</v>
      </c>
      <c r="W299" s="335">
        <f ca="1">MAX(0,MIN($E299-SUM($E81:W81)+SUM($E191:W191),V299-W81+W191-'7. Consumption'!Y81))</f>
        <v>0</v>
      </c>
      <c r="X299" s="335">
        <f ca="1">MAX(0,MIN($E299-SUM($E81:X81)+SUM($E191:X191),W299-X81+X191-'7. Consumption'!Z81))</f>
        <v>0</v>
      </c>
      <c r="Y299" s="335">
        <f ca="1">MAX(0,MIN($E299-SUM($E81:Y81)+SUM($E191:Y191),X299-Y81+Y191-'7. Consumption'!AA81))</f>
        <v>0</v>
      </c>
      <c r="Z299" s="335">
        <f ca="1">MAX(0,MIN($E299-SUM($E81:Z81)+SUM($E191:Z191),Y299-Z81+Z191-'7. Consumption'!AB81))</f>
        <v>0</v>
      </c>
      <c r="AA299" s="335">
        <f ca="1">MAX(0,MIN($E299-SUM($E81:AA81)+SUM($E191:AA191),Z299-AA81+AA191-'7. Consumption'!AC81))</f>
        <v>0</v>
      </c>
      <c r="AB299" s="335">
        <f ca="1">MAX(0,MIN($E299-SUM($E81:AB81)+SUM($E191:AB191),AA299-AB81+AB191-'7. Consumption'!AD81))</f>
        <v>0</v>
      </c>
      <c r="AC299" s="335">
        <f ca="1">MAX(0,MIN($E299-SUM($E81:AC81)+SUM($E191:AC191),AB299-AC81+AC191-'7. Consumption'!AE81))</f>
        <v>0</v>
      </c>
      <c r="AD299" s="335">
        <f ca="1">MAX(0,MIN($E299-SUM($E81:AD81)+SUM($E191:AD191),AC299-AD81+AD191-'7. Consumption'!AF81))</f>
        <v>0</v>
      </c>
      <c r="AE299" s="335">
        <f ca="1">MAX(0,MIN($E299-SUM($E81:AE81)+SUM($E191:AE191),AD299-AE81+AE191-'7. Consumption'!AG81))</f>
        <v>0</v>
      </c>
      <c r="AF299" s="335">
        <f ca="1">MAX(0,MIN($E299-SUM($E81:AF81)+SUM($E191:AF191),AE299-AF81+AF191-'7. Consumption'!AH81))</f>
        <v>0</v>
      </c>
      <c r="AG299" s="335">
        <f ca="1">MAX(0,MIN($E299-SUM($E81:AG81)+SUM($E191:AG191),AF299-AG81+AG191-'7. Consumption'!AI81))</f>
        <v>0</v>
      </c>
      <c r="AH299" s="335">
        <f ca="1">MAX(0,MIN($E299-SUM($E81:AH81)+SUM($E191:AH191),AG299-AH81+AH191-'7. Consumption'!AJ81))</f>
        <v>0</v>
      </c>
      <c r="AI299" s="335">
        <f ca="1">MAX(0,MIN($E299-SUM($E81:AI81)+SUM($E191:AI191),AH299-AI81+AI191-'7. Consumption'!AK81))</f>
        <v>0</v>
      </c>
      <c r="AJ299" s="335">
        <f ca="1">MAX(0,MIN($E299-SUM($E81:AJ81)+SUM($E191:AJ191),AI299-AJ81+AJ191-'7. Consumption'!AL81))</f>
        <v>0</v>
      </c>
      <c r="AK299" s="335">
        <f ca="1">MAX(0,MIN($E299-SUM($E81:AK81)+SUM($E191:AK191),AJ299-AK81+AK191-'7. Consumption'!AM81))</f>
        <v>0</v>
      </c>
      <c r="AL299" s="335">
        <f ca="1">MAX(0,MIN($E299-SUM($E81:AL81)+SUM($E191:AL191),AK299-AL81+AL191-'7. Consumption'!AN81))</f>
        <v>0</v>
      </c>
      <c r="AM299" s="335">
        <f ca="1">MAX(0,MIN($E299-SUM($E81:AM81)+SUM($E191:AM191),AL299-AM81+AM191-'7. Consumption'!AO81))</f>
        <v>0</v>
      </c>
      <c r="AN299" s="335">
        <f ca="1">MAX(0,MIN($E299-SUM($E81:AN81)+SUM($E191:AN191),AM299-AN81+AN191-'7. Consumption'!AP81))</f>
        <v>0</v>
      </c>
      <c r="AO299" s="335">
        <f ca="1">MAX(0,MIN($E299-SUM($E81:AO81)+SUM($E191:AO191),AN299-AO81+AO191-'7. Consumption'!AQ81))</f>
        <v>0</v>
      </c>
      <c r="AP299" s="332">
        <f t="shared" ca="1" si="18"/>
        <v>0</v>
      </c>
    </row>
    <row r="300" spans="2:42" ht="15" hidden="1" outlineLevel="1" x14ac:dyDescent="0.25">
      <c r="B300" s="257"/>
      <c r="C300" s="257" t="str">
        <f t="shared" si="19"/>
        <v/>
      </c>
      <c r="E300" s="334">
        <f t="shared" si="20"/>
        <v>0</v>
      </c>
      <c r="F300" s="335">
        <f ca="1">MAX(0,MIN($E300-SUM($E82:F82)+SUM($E192:F192),E300-F82+F192-'7. Consumption'!H82))</f>
        <v>0</v>
      </c>
      <c r="G300" s="335">
        <f ca="1">MAX(0,MIN($E300-SUM($E82:G82)+SUM($E192:G192),F300-G82+G192-'7. Consumption'!I82))</f>
        <v>0</v>
      </c>
      <c r="H300" s="335">
        <f ca="1">MAX(0,MIN($E300-SUM($E82:H82)+SUM($E192:H192),G300-H82+H192-'7. Consumption'!J82))</f>
        <v>0</v>
      </c>
      <c r="I300" s="335">
        <f ca="1">MAX(0,MIN($E300-SUM($E82:I82)+SUM($E192:I192),H300-I82+I192-'7. Consumption'!K82))</f>
        <v>0</v>
      </c>
      <c r="J300" s="335">
        <f ca="1">MAX(0,MIN($E300-SUM($E82:J82)+SUM($E192:J192),I300-J82+J192-'7. Consumption'!L82))</f>
        <v>0</v>
      </c>
      <c r="K300" s="335">
        <f ca="1">MAX(0,MIN($E300-SUM($E82:K82)+SUM($E192:K192),J300-K82+K192-'7. Consumption'!M82))</f>
        <v>0</v>
      </c>
      <c r="L300" s="335">
        <f ca="1">MAX(0,MIN($E300-SUM($E82:L82)+SUM($E192:L192),K300-L82+L192-'7. Consumption'!N82))</f>
        <v>0</v>
      </c>
      <c r="M300" s="335">
        <f ca="1">MAX(0,MIN($E300-SUM($E82:M82)+SUM($E192:M192),L300-M82+M192-'7. Consumption'!O82))</f>
        <v>0</v>
      </c>
      <c r="N300" s="335">
        <f ca="1">MAX(0,MIN($E300-SUM($E82:N82)+SUM($E192:N192),M300-N82+N192-'7. Consumption'!P82))</f>
        <v>0</v>
      </c>
      <c r="O300" s="335">
        <f ca="1">MAX(0,MIN($E300-SUM($E82:O82)+SUM($E192:O192),N300-O82+O192-'7. Consumption'!Q82))</f>
        <v>0</v>
      </c>
      <c r="P300" s="335">
        <f ca="1">MAX(0,MIN($E300-SUM($E82:P82)+SUM($E192:P192),O300-P82+P192-'7. Consumption'!R82))</f>
        <v>0</v>
      </c>
      <c r="Q300" s="335">
        <f ca="1">MAX(0,MIN($E300-SUM($E82:Q82)+SUM($E192:Q192),P300-Q82+Q192-'7. Consumption'!S82))</f>
        <v>0</v>
      </c>
      <c r="R300" s="335">
        <f ca="1">MAX(0,MIN($E300-SUM($E82:R82)+SUM($E192:R192),Q300-R82+R192-'7. Consumption'!T82))</f>
        <v>0</v>
      </c>
      <c r="S300" s="335">
        <f ca="1">MAX(0,MIN($E300-SUM($E82:S82)+SUM($E192:S192),R300-S82+S192-'7. Consumption'!U82))</f>
        <v>0</v>
      </c>
      <c r="T300" s="335">
        <f ca="1">MAX(0,MIN($E300-SUM($E82:T82)+SUM($E192:T192),S300-T82+T192-'7. Consumption'!V82))</f>
        <v>0</v>
      </c>
      <c r="U300" s="335">
        <f ca="1">MAX(0,MIN($E300-SUM($E82:U82)+SUM($E192:U192),T300-U82+U192-'7. Consumption'!W82))</f>
        <v>0</v>
      </c>
      <c r="V300" s="335">
        <f ca="1">MAX(0,MIN($E300-SUM($E82:V82)+SUM($E192:V192),U300-V82+V192-'7. Consumption'!X82))</f>
        <v>0</v>
      </c>
      <c r="W300" s="335">
        <f ca="1">MAX(0,MIN($E300-SUM($E82:W82)+SUM($E192:W192),V300-W82+W192-'7. Consumption'!Y82))</f>
        <v>0</v>
      </c>
      <c r="X300" s="335">
        <f ca="1">MAX(0,MIN($E300-SUM($E82:X82)+SUM($E192:X192),W300-X82+X192-'7. Consumption'!Z82))</f>
        <v>0</v>
      </c>
      <c r="Y300" s="335">
        <f ca="1">MAX(0,MIN($E300-SUM($E82:Y82)+SUM($E192:Y192),X300-Y82+Y192-'7. Consumption'!AA82))</f>
        <v>0</v>
      </c>
      <c r="Z300" s="335">
        <f ca="1">MAX(0,MIN($E300-SUM($E82:Z82)+SUM($E192:Z192),Y300-Z82+Z192-'7. Consumption'!AB82))</f>
        <v>0</v>
      </c>
      <c r="AA300" s="335">
        <f ca="1">MAX(0,MIN($E300-SUM($E82:AA82)+SUM($E192:AA192),Z300-AA82+AA192-'7. Consumption'!AC82))</f>
        <v>0</v>
      </c>
      <c r="AB300" s="335">
        <f ca="1">MAX(0,MIN($E300-SUM($E82:AB82)+SUM($E192:AB192),AA300-AB82+AB192-'7. Consumption'!AD82))</f>
        <v>0</v>
      </c>
      <c r="AC300" s="335">
        <f ca="1">MAX(0,MIN($E300-SUM($E82:AC82)+SUM($E192:AC192),AB300-AC82+AC192-'7. Consumption'!AE82))</f>
        <v>0</v>
      </c>
      <c r="AD300" s="335">
        <f ca="1">MAX(0,MIN($E300-SUM($E82:AD82)+SUM($E192:AD192),AC300-AD82+AD192-'7. Consumption'!AF82))</f>
        <v>0</v>
      </c>
      <c r="AE300" s="335">
        <f ca="1">MAX(0,MIN($E300-SUM($E82:AE82)+SUM($E192:AE192),AD300-AE82+AE192-'7. Consumption'!AG82))</f>
        <v>0</v>
      </c>
      <c r="AF300" s="335">
        <f ca="1">MAX(0,MIN($E300-SUM($E82:AF82)+SUM($E192:AF192),AE300-AF82+AF192-'7. Consumption'!AH82))</f>
        <v>0</v>
      </c>
      <c r="AG300" s="335">
        <f ca="1">MAX(0,MIN($E300-SUM($E82:AG82)+SUM($E192:AG192),AF300-AG82+AG192-'7. Consumption'!AI82))</f>
        <v>0</v>
      </c>
      <c r="AH300" s="335">
        <f ca="1">MAX(0,MIN($E300-SUM($E82:AH82)+SUM($E192:AH192),AG300-AH82+AH192-'7. Consumption'!AJ82))</f>
        <v>0</v>
      </c>
      <c r="AI300" s="335">
        <f ca="1">MAX(0,MIN($E300-SUM($E82:AI82)+SUM($E192:AI192),AH300-AI82+AI192-'7. Consumption'!AK82))</f>
        <v>0</v>
      </c>
      <c r="AJ300" s="335">
        <f ca="1">MAX(0,MIN($E300-SUM($E82:AJ82)+SUM($E192:AJ192),AI300-AJ82+AJ192-'7. Consumption'!AL82))</f>
        <v>0</v>
      </c>
      <c r="AK300" s="335">
        <f ca="1">MAX(0,MIN($E300-SUM($E82:AK82)+SUM($E192:AK192),AJ300-AK82+AK192-'7. Consumption'!AM82))</f>
        <v>0</v>
      </c>
      <c r="AL300" s="335">
        <f ca="1">MAX(0,MIN($E300-SUM($E82:AL82)+SUM($E192:AL192),AK300-AL82+AL192-'7. Consumption'!AN82))</f>
        <v>0</v>
      </c>
      <c r="AM300" s="335">
        <f ca="1">MAX(0,MIN($E300-SUM($E82:AM82)+SUM($E192:AM192),AL300-AM82+AM192-'7. Consumption'!AO82))</f>
        <v>0</v>
      </c>
      <c r="AN300" s="335">
        <f ca="1">MAX(0,MIN($E300-SUM($E82:AN82)+SUM($E192:AN192),AM300-AN82+AN192-'7. Consumption'!AP82))</f>
        <v>0</v>
      </c>
      <c r="AO300" s="335">
        <f ca="1">MAX(0,MIN($E300-SUM($E82:AO82)+SUM($E192:AO192),AN300-AO82+AO192-'7. Consumption'!AQ82))</f>
        <v>0</v>
      </c>
      <c r="AP300" s="332">
        <f t="shared" ca="1" si="18"/>
        <v>0</v>
      </c>
    </row>
    <row r="301" spans="2:42" ht="15" hidden="1" outlineLevel="1" x14ac:dyDescent="0.25">
      <c r="B301" s="257"/>
      <c r="C301" s="257" t="str">
        <f t="shared" si="19"/>
        <v/>
      </c>
      <c r="E301" s="334">
        <f t="shared" si="20"/>
        <v>0</v>
      </c>
      <c r="F301" s="335">
        <f ca="1">MAX(0,MIN($E301-SUM($E83:F83)+SUM($E193:F193),E301-F83+F193-'7. Consumption'!H83))</f>
        <v>0</v>
      </c>
      <c r="G301" s="335">
        <f ca="1">MAX(0,MIN($E301-SUM($E83:G83)+SUM($E193:G193),F301-G83+G193-'7. Consumption'!I83))</f>
        <v>0</v>
      </c>
      <c r="H301" s="335">
        <f ca="1">MAX(0,MIN($E301-SUM($E83:H83)+SUM($E193:H193),G301-H83+H193-'7. Consumption'!J83))</f>
        <v>0</v>
      </c>
      <c r="I301" s="335">
        <f ca="1">MAX(0,MIN($E301-SUM($E83:I83)+SUM($E193:I193),H301-I83+I193-'7. Consumption'!K83))</f>
        <v>0</v>
      </c>
      <c r="J301" s="335">
        <f ca="1">MAX(0,MIN($E301-SUM($E83:J83)+SUM($E193:J193),I301-J83+J193-'7. Consumption'!L83))</f>
        <v>0</v>
      </c>
      <c r="K301" s="335">
        <f ca="1">MAX(0,MIN($E301-SUM($E83:K83)+SUM($E193:K193),J301-K83+K193-'7. Consumption'!M83))</f>
        <v>0</v>
      </c>
      <c r="L301" s="335">
        <f ca="1">MAX(0,MIN($E301-SUM($E83:L83)+SUM($E193:L193),K301-L83+L193-'7. Consumption'!N83))</f>
        <v>0</v>
      </c>
      <c r="M301" s="335">
        <f ca="1">MAX(0,MIN($E301-SUM($E83:M83)+SUM($E193:M193),L301-M83+M193-'7. Consumption'!O83))</f>
        <v>0</v>
      </c>
      <c r="N301" s="335">
        <f ca="1">MAX(0,MIN($E301-SUM($E83:N83)+SUM($E193:N193),M301-N83+N193-'7. Consumption'!P83))</f>
        <v>0</v>
      </c>
      <c r="O301" s="335">
        <f ca="1">MAX(0,MIN($E301-SUM($E83:O83)+SUM($E193:O193),N301-O83+O193-'7. Consumption'!Q83))</f>
        <v>0</v>
      </c>
      <c r="P301" s="335">
        <f ca="1">MAX(0,MIN($E301-SUM($E83:P83)+SUM($E193:P193),O301-P83+P193-'7. Consumption'!R83))</f>
        <v>0</v>
      </c>
      <c r="Q301" s="335">
        <f ca="1">MAX(0,MIN($E301-SUM($E83:Q83)+SUM($E193:Q193),P301-Q83+Q193-'7. Consumption'!S83))</f>
        <v>0</v>
      </c>
      <c r="R301" s="335">
        <f ca="1">MAX(0,MIN($E301-SUM($E83:R83)+SUM($E193:R193),Q301-R83+R193-'7. Consumption'!T83))</f>
        <v>0</v>
      </c>
      <c r="S301" s="335">
        <f ca="1">MAX(0,MIN($E301-SUM($E83:S83)+SUM($E193:S193),R301-S83+S193-'7. Consumption'!U83))</f>
        <v>0</v>
      </c>
      <c r="T301" s="335">
        <f ca="1">MAX(0,MIN($E301-SUM($E83:T83)+SUM($E193:T193),S301-T83+T193-'7. Consumption'!V83))</f>
        <v>0</v>
      </c>
      <c r="U301" s="335">
        <f ca="1">MAX(0,MIN($E301-SUM($E83:U83)+SUM($E193:U193),T301-U83+U193-'7. Consumption'!W83))</f>
        <v>0</v>
      </c>
      <c r="V301" s="335">
        <f ca="1">MAX(0,MIN($E301-SUM($E83:V83)+SUM($E193:V193),U301-V83+V193-'7. Consumption'!X83))</f>
        <v>0</v>
      </c>
      <c r="W301" s="335">
        <f ca="1">MAX(0,MIN($E301-SUM($E83:W83)+SUM($E193:W193),V301-W83+W193-'7. Consumption'!Y83))</f>
        <v>0</v>
      </c>
      <c r="X301" s="335">
        <f ca="1">MAX(0,MIN($E301-SUM($E83:X83)+SUM($E193:X193),W301-X83+X193-'7. Consumption'!Z83))</f>
        <v>0</v>
      </c>
      <c r="Y301" s="335">
        <f ca="1">MAX(0,MIN($E301-SUM($E83:Y83)+SUM($E193:Y193),X301-Y83+Y193-'7. Consumption'!AA83))</f>
        <v>0</v>
      </c>
      <c r="Z301" s="335">
        <f ca="1">MAX(0,MIN($E301-SUM($E83:Z83)+SUM($E193:Z193),Y301-Z83+Z193-'7. Consumption'!AB83))</f>
        <v>0</v>
      </c>
      <c r="AA301" s="335">
        <f ca="1">MAX(0,MIN($E301-SUM($E83:AA83)+SUM($E193:AA193),Z301-AA83+AA193-'7. Consumption'!AC83))</f>
        <v>0</v>
      </c>
      <c r="AB301" s="335">
        <f ca="1">MAX(0,MIN($E301-SUM($E83:AB83)+SUM($E193:AB193),AA301-AB83+AB193-'7. Consumption'!AD83))</f>
        <v>0</v>
      </c>
      <c r="AC301" s="335">
        <f ca="1">MAX(0,MIN($E301-SUM($E83:AC83)+SUM($E193:AC193),AB301-AC83+AC193-'7. Consumption'!AE83))</f>
        <v>0</v>
      </c>
      <c r="AD301" s="335">
        <f ca="1">MAX(0,MIN($E301-SUM($E83:AD83)+SUM($E193:AD193),AC301-AD83+AD193-'7. Consumption'!AF83))</f>
        <v>0</v>
      </c>
      <c r="AE301" s="335">
        <f ca="1">MAX(0,MIN($E301-SUM($E83:AE83)+SUM($E193:AE193),AD301-AE83+AE193-'7. Consumption'!AG83))</f>
        <v>0</v>
      </c>
      <c r="AF301" s="335">
        <f ca="1">MAX(0,MIN($E301-SUM($E83:AF83)+SUM($E193:AF193),AE301-AF83+AF193-'7. Consumption'!AH83))</f>
        <v>0</v>
      </c>
      <c r="AG301" s="335">
        <f ca="1">MAX(0,MIN($E301-SUM($E83:AG83)+SUM($E193:AG193),AF301-AG83+AG193-'7. Consumption'!AI83))</f>
        <v>0</v>
      </c>
      <c r="AH301" s="335">
        <f ca="1">MAX(0,MIN($E301-SUM($E83:AH83)+SUM($E193:AH193),AG301-AH83+AH193-'7. Consumption'!AJ83))</f>
        <v>0</v>
      </c>
      <c r="AI301" s="335">
        <f ca="1">MAX(0,MIN($E301-SUM($E83:AI83)+SUM($E193:AI193),AH301-AI83+AI193-'7. Consumption'!AK83))</f>
        <v>0</v>
      </c>
      <c r="AJ301" s="335">
        <f ca="1">MAX(0,MIN($E301-SUM($E83:AJ83)+SUM($E193:AJ193),AI301-AJ83+AJ193-'7. Consumption'!AL83))</f>
        <v>0</v>
      </c>
      <c r="AK301" s="335">
        <f ca="1">MAX(0,MIN($E301-SUM($E83:AK83)+SUM($E193:AK193),AJ301-AK83+AK193-'7. Consumption'!AM83))</f>
        <v>0</v>
      </c>
      <c r="AL301" s="335">
        <f ca="1">MAX(0,MIN($E301-SUM($E83:AL83)+SUM($E193:AL193),AK301-AL83+AL193-'7. Consumption'!AN83))</f>
        <v>0</v>
      </c>
      <c r="AM301" s="335">
        <f ca="1">MAX(0,MIN($E301-SUM($E83:AM83)+SUM($E193:AM193),AL301-AM83+AM193-'7. Consumption'!AO83))</f>
        <v>0</v>
      </c>
      <c r="AN301" s="335">
        <f ca="1">MAX(0,MIN($E301-SUM($E83:AN83)+SUM($E193:AN193),AM301-AN83+AN193-'7. Consumption'!AP83))</f>
        <v>0</v>
      </c>
      <c r="AO301" s="335">
        <f ca="1">MAX(0,MIN($E301-SUM($E83:AO83)+SUM($E193:AO193),AN301-AO83+AO193-'7. Consumption'!AQ83))</f>
        <v>0</v>
      </c>
      <c r="AP301" s="332">
        <f t="shared" ca="1" si="18"/>
        <v>0</v>
      </c>
    </row>
    <row r="302" spans="2:42" ht="15" hidden="1" outlineLevel="1" x14ac:dyDescent="0.25">
      <c r="B302" s="257"/>
      <c r="C302" s="257" t="str">
        <f t="shared" si="19"/>
        <v/>
      </c>
      <c r="E302" s="334">
        <f t="shared" si="20"/>
        <v>0</v>
      </c>
      <c r="F302" s="335">
        <f ca="1">MAX(0,MIN($E302-SUM($E84:F84)+SUM($E194:F194),E302-F84+F194-'7. Consumption'!H84))</f>
        <v>0</v>
      </c>
      <c r="G302" s="335">
        <f ca="1">MAX(0,MIN($E302-SUM($E84:G84)+SUM($E194:G194),F302-G84+G194-'7. Consumption'!I84))</f>
        <v>0</v>
      </c>
      <c r="H302" s="335">
        <f ca="1">MAX(0,MIN($E302-SUM($E84:H84)+SUM($E194:H194),G302-H84+H194-'7. Consumption'!J84))</f>
        <v>0</v>
      </c>
      <c r="I302" s="335">
        <f ca="1">MAX(0,MIN($E302-SUM($E84:I84)+SUM($E194:I194),H302-I84+I194-'7. Consumption'!K84))</f>
        <v>0</v>
      </c>
      <c r="J302" s="335">
        <f ca="1">MAX(0,MIN($E302-SUM($E84:J84)+SUM($E194:J194),I302-J84+J194-'7. Consumption'!L84))</f>
        <v>0</v>
      </c>
      <c r="K302" s="335">
        <f ca="1">MAX(0,MIN($E302-SUM($E84:K84)+SUM($E194:K194),J302-K84+K194-'7. Consumption'!M84))</f>
        <v>0</v>
      </c>
      <c r="L302" s="335">
        <f ca="1">MAX(0,MIN($E302-SUM($E84:L84)+SUM($E194:L194),K302-L84+L194-'7. Consumption'!N84))</f>
        <v>0</v>
      </c>
      <c r="M302" s="335">
        <f ca="1">MAX(0,MIN($E302-SUM($E84:M84)+SUM($E194:M194),L302-M84+M194-'7. Consumption'!O84))</f>
        <v>0</v>
      </c>
      <c r="N302" s="335">
        <f ca="1">MAX(0,MIN($E302-SUM($E84:N84)+SUM($E194:N194),M302-N84+N194-'7. Consumption'!P84))</f>
        <v>0</v>
      </c>
      <c r="O302" s="335">
        <f ca="1">MAX(0,MIN($E302-SUM($E84:O84)+SUM($E194:O194),N302-O84+O194-'7. Consumption'!Q84))</f>
        <v>0</v>
      </c>
      <c r="P302" s="335">
        <f ca="1">MAX(0,MIN($E302-SUM($E84:P84)+SUM($E194:P194),O302-P84+P194-'7. Consumption'!R84))</f>
        <v>0</v>
      </c>
      <c r="Q302" s="335">
        <f ca="1">MAX(0,MIN($E302-SUM($E84:Q84)+SUM($E194:Q194),P302-Q84+Q194-'7. Consumption'!S84))</f>
        <v>0</v>
      </c>
      <c r="R302" s="335">
        <f ca="1">MAX(0,MIN($E302-SUM($E84:R84)+SUM($E194:R194),Q302-R84+R194-'7. Consumption'!T84))</f>
        <v>0</v>
      </c>
      <c r="S302" s="335">
        <f ca="1">MAX(0,MIN($E302-SUM($E84:S84)+SUM($E194:S194),R302-S84+S194-'7. Consumption'!U84))</f>
        <v>0</v>
      </c>
      <c r="T302" s="335">
        <f ca="1">MAX(0,MIN($E302-SUM($E84:T84)+SUM($E194:T194),S302-T84+T194-'7. Consumption'!V84))</f>
        <v>0</v>
      </c>
      <c r="U302" s="335">
        <f ca="1">MAX(0,MIN($E302-SUM($E84:U84)+SUM($E194:U194),T302-U84+U194-'7. Consumption'!W84))</f>
        <v>0</v>
      </c>
      <c r="V302" s="335">
        <f ca="1">MAX(0,MIN($E302-SUM($E84:V84)+SUM($E194:V194),U302-V84+V194-'7. Consumption'!X84))</f>
        <v>0</v>
      </c>
      <c r="W302" s="335">
        <f ca="1">MAX(0,MIN($E302-SUM($E84:W84)+SUM($E194:W194),V302-W84+W194-'7. Consumption'!Y84))</f>
        <v>0</v>
      </c>
      <c r="X302" s="335">
        <f ca="1">MAX(0,MIN($E302-SUM($E84:X84)+SUM($E194:X194),W302-X84+X194-'7. Consumption'!Z84))</f>
        <v>0</v>
      </c>
      <c r="Y302" s="335">
        <f ca="1">MAX(0,MIN($E302-SUM($E84:Y84)+SUM($E194:Y194),X302-Y84+Y194-'7. Consumption'!AA84))</f>
        <v>0</v>
      </c>
      <c r="Z302" s="335">
        <f ca="1">MAX(0,MIN($E302-SUM($E84:Z84)+SUM($E194:Z194),Y302-Z84+Z194-'7. Consumption'!AB84))</f>
        <v>0</v>
      </c>
      <c r="AA302" s="335">
        <f ca="1">MAX(0,MIN($E302-SUM($E84:AA84)+SUM($E194:AA194),Z302-AA84+AA194-'7. Consumption'!AC84))</f>
        <v>0</v>
      </c>
      <c r="AB302" s="335">
        <f ca="1">MAX(0,MIN($E302-SUM($E84:AB84)+SUM($E194:AB194),AA302-AB84+AB194-'7. Consumption'!AD84))</f>
        <v>0</v>
      </c>
      <c r="AC302" s="335">
        <f ca="1">MAX(0,MIN($E302-SUM($E84:AC84)+SUM($E194:AC194),AB302-AC84+AC194-'7. Consumption'!AE84))</f>
        <v>0</v>
      </c>
      <c r="AD302" s="335">
        <f ca="1">MAX(0,MIN($E302-SUM($E84:AD84)+SUM($E194:AD194),AC302-AD84+AD194-'7. Consumption'!AF84))</f>
        <v>0</v>
      </c>
      <c r="AE302" s="335">
        <f ca="1">MAX(0,MIN($E302-SUM($E84:AE84)+SUM($E194:AE194),AD302-AE84+AE194-'7. Consumption'!AG84))</f>
        <v>0</v>
      </c>
      <c r="AF302" s="335">
        <f ca="1">MAX(0,MIN($E302-SUM($E84:AF84)+SUM($E194:AF194),AE302-AF84+AF194-'7. Consumption'!AH84))</f>
        <v>0</v>
      </c>
      <c r="AG302" s="335">
        <f ca="1">MAX(0,MIN($E302-SUM($E84:AG84)+SUM($E194:AG194),AF302-AG84+AG194-'7. Consumption'!AI84))</f>
        <v>0</v>
      </c>
      <c r="AH302" s="335">
        <f ca="1">MAX(0,MIN($E302-SUM($E84:AH84)+SUM($E194:AH194),AG302-AH84+AH194-'7. Consumption'!AJ84))</f>
        <v>0</v>
      </c>
      <c r="AI302" s="335">
        <f ca="1">MAX(0,MIN($E302-SUM($E84:AI84)+SUM($E194:AI194),AH302-AI84+AI194-'7. Consumption'!AK84))</f>
        <v>0</v>
      </c>
      <c r="AJ302" s="335">
        <f ca="1">MAX(0,MIN($E302-SUM($E84:AJ84)+SUM($E194:AJ194),AI302-AJ84+AJ194-'7. Consumption'!AL84))</f>
        <v>0</v>
      </c>
      <c r="AK302" s="335">
        <f ca="1">MAX(0,MIN($E302-SUM($E84:AK84)+SUM($E194:AK194),AJ302-AK84+AK194-'7. Consumption'!AM84))</f>
        <v>0</v>
      </c>
      <c r="AL302" s="335">
        <f ca="1">MAX(0,MIN($E302-SUM($E84:AL84)+SUM($E194:AL194),AK302-AL84+AL194-'7. Consumption'!AN84))</f>
        <v>0</v>
      </c>
      <c r="AM302" s="335">
        <f ca="1">MAX(0,MIN($E302-SUM($E84:AM84)+SUM($E194:AM194),AL302-AM84+AM194-'7. Consumption'!AO84))</f>
        <v>0</v>
      </c>
      <c r="AN302" s="335">
        <f ca="1">MAX(0,MIN($E302-SUM($E84:AN84)+SUM($E194:AN194),AM302-AN84+AN194-'7. Consumption'!AP84))</f>
        <v>0</v>
      </c>
      <c r="AO302" s="335">
        <f ca="1">MAX(0,MIN($E302-SUM($E84:AO84)+SUM($E194:AO194),AN302-AO84+AO194-'7. Consumption'!AQ84))</f>
        <v>0</v>
      </c>
      <c r="AP302" s="332">
        <f t="shared" ca="1" si="18"/>
        <v>0</v>
      </c>
    </row>
    <row r="303" spans="2:42" ht="15" hidden="1" outlineLevel="1" x14ac:dyDescent="0.25">
      <c r="B303" s="257"/>
      <c r="C303" s="257" t="str">
        <f t="shared" si="19"/>
        <v/>
      </c>
      <c r="E303" s="334">
        <f t="shared" si="20"/>
        <v>0</v>
      </c>
      <c r="F303" s="335">
        <f ca="1">MAX(0,MIN($E303-SUM($E85:F85)+SUM($E195:F195),E303-F85+F195-'7. Consumption'!H85))</f>
        <v>0</v>
      </c>
      <c r="G303" s="335">
        <f ca="1">MAX(0,MIN($E303-SUM($E85:G85)+SUM($E195:G195),F303-G85+G195-'7. Consumption'!I85))</f>
        <v>0</v>
      </c>
      <c r="H303" s="335">
        <f ca="1">MAX(0,MIN($E303-SUM($E85:H85)+SUM($E195:H195),G303-H85+H195-'7. Consumption'!J85))</f>
        <v>0</v>
      </c>
      <c r="I303" s="335">
        <f ca="1">MAX(0,MIN($E303-SUM($E85:I85)+SUM($E195:I195),H303-I85+I195-'7. Consumption'!K85))</f>
        <v>0</v>
      </c>
      <c r="J303" s="335">
        <f ca="1">MAX(0,MIN($E303-SUM($E85:J85)+SUM($E195:J195),I303-J85+J195-'7. Consumption'!L85))</f>
        <v>0</v>
      </c>
      <c r="K303" s="335">
        <f ca="1">MAX(0,MIN($E303-SUM($E85:K85)+SUM($E195:K195),J303-K85+K195-'7. Consumption'!M85))</f>
        <v>0</v>
      </c>
      <c r="L303" s="335">
        <f ca="1">MAX(0,MIN($E303-SUM($E85:L85)+SUM($E195:L195),K303-L85+L195-'7. Consumption'!N85))</f>
        <v>0</v>
      </c>
      <c r="M303" s="335">
        <f ca="1">MAX(0,MIN($E303-SUM($E85:M85)+SUM($E195:M195),L303-M85+M195-'7. Consumption'!O85))</f>
        <v>0</v>
      </c>
      <c r="N303" s="335">
        <f ca="1">MAX(0,MIN($E303-SUM($E85:N85)+SUM($E195:N195),M303-N85+N195-'7. Consumption'!P85))</f>
        <v>0</v>
      </c>
      <c r="O303" s="335">
        <f ca="1">MAX(0,MIN($E303-SUM($E85:O85)+SUM($E195:O195),N303-O85+O195-'7. Consumption'!Q85))</f>
        <v>0</v>
      </c>
      <c r="P303" s="335">
        <f ca="1">MAX(0,MIN($E303-SUM($E85:P85)+SUM($E195:P195),O303-P85+P195-'7. Consumption'!R85))</f>
        <v>0</v>
      </c>
      <c r="Q303" s="335">
        <f ca="1">MAX(0,MIN($E303-SUM($E85:Q85)+SUM($E195:Q195),P303-Q85+Q195-'7. Consumption'!S85))</f>
        <v>0</v>
      </c>
      <c r="R303" s="335">
        <f ca="1">MAX(0,MIN($E303-SUM($E85:R85)+SUM($E195:R195),Q303-R85+R195-'7. Consumption'!T85))</f>
        <v>0</v>
      </c>
      <c r="S303" s="335">
        <f ca="1">MAX(0,MIN($E303-SUM($E85:S85)+SUM($E195:S195),R303-S85+S195-'7. Consumption'!U85))</f>
        <v>0</v>
      </c>
      <c r="T303" s="335">
        <f ca="1">MAX(0,MIN($E303-SUM($E85:T85)+SUM($E195:T195),S303-T85+T195-'7. Consumption'!V85))</f>
        <v>0</v>
      </c>
      <c r="U303" s="335">
        <f ca="1">MAX(0,MIN($E303-SUM($E85:U85)+SUM($E195:U195),T303-U85+U195-'7. Consumption'!W85))</f>
        <v>0</v>
      </c>
      <c r="V303" s="335">
        <f ca="1">MAX(0,MIN($E303-SUM($E85:V85)+SUM($E195:V195),U303-V85+V195-'7. Consumption'!X85))</f>
        <v>0</v>
      </c>
      <c r="W303" s="335">
        <f ca="1">MAX(0,MIN($E303-SUM($E85:W85)+SUM($E195:W195),V303-W85+W195-'7. Consumption'!Y85))</f>
        <v>0</v>
      </c>
      <c r="X303" s="335">
        <f ca="1">MAX(0,MIN($E303-SUM($E85:X85)+SUM($E195:X195),W303-X85+X195-'7. Consumption'!Z85))</f>
        <v>0</v>
      </c>
      <c r="Y303" s="335">
        <f ca="1">MAX(0,MIN($E303-SUM($E85:Y85)+SUM($E195:Y195),X303-Y85+Y195-'7. Consumption'!AA85))</f>
        <v>0</v>
      </c>
      <c r="Z303" s="335">
        <f ca="1">MAX(0,MIN($E303-SUM($E85:Z85)+SUM($E195:Z195),Y303-Z85+Z195-'7. Consumption'!AB85))</f>
        <v>0</v>
      </c>
      <c r="AA303" s="335">
        <f ca="1">MAX(0,MIN($E303-SUM($E85:AA85)+SUM($E195:AA195),Z303-AA85+AA195-'7. Consumption'!AC85))</f>
        <v>0</v>
      </c>
      <c r="AB303" s="335">
        <f ca="1">MAX(0,MIN($E303-SUM($E85:AB85)+SUM($E195:AB195),AA303-AB85+AB195-'7. Consumption'!AD85))</f>
        <v>0</v>
      </c>
      <c r="AC303" s="335">
        <f ca="1">MAX(0,MIN($E303-SUM($E85:AC85)+SUM($E195:AC195),AB303-AC85+AC195-'7. Consumption'!AE85))</f>
        <v>0</v>
      </c>
      <c r="AD303" s="335">
        <f ca="1">MAX(0,MIN($E303-SUM($E85:AD85)+SUM($E195:AD195),AC303-AD85+AD195-'7. Consumption'!AF85))</f>
        <v>0</v>
      </c>
      <c r="AE303" s="335">
        <f ca="1">MAX(0,MIN($E303-SUM($E85:AE85)+SUM($E195:AE195),AD303-AE85+AE195-'7. Consumption'!AG85))</f>
        <v>0</v>
      </c>
      <c r="AF303" s="335">
        <f ca="1">MAX(0,MIN($E303-SUM($E85:AF85)+SUM($E195:AF195),AE303-AF85+AF195-'7. Consumption'!AH85))</f>
        <v>0</v>
      </c>
      <c r="AG303" s="335">
        <f ca="1">MAX(0,MIN($E303-SUM($E85:AG85)+SUM($E195:AG195),AF303-AG85+AG195-'7. Consumption'!AI85))</f>
        <v>0</v>
      </c>
      <c r="AH303" s="335">
        <f ca="1">MAX(0,MIN($E303-SUM($E85:AH85)+SUM($E195:AH195),AG303-AH85+AH195-'7. Consumption'!AJ85))</f>
        <v>0</v>
      </c>
      <c r="AI303" s="335">
        <f ca="1">MAX(0,MIN($E303-SUM($E85:AI85)+SUM($E195:AI195),AH303-AI85+AI195-'7. Consumption'!AK85))</f>
        <v>0</v>
      </c>
      <c r="AJ303" s="335">
        <f ca="1">MAX(0,MIN($E303-SUM($E85:AJ85)+SUM($E195:AJ195),AI303-AJ85+AJ195-'7. Consumption'!AL85))</f>
        <v>0</v>
      </c>
      <c r="AK303" s="335">
        <f ca="1">MAX(0,MIN($E303-SUM($E85:AK85)+SUM($E195:AK195),AJ303-AK85+AK195-'7. Consumption'!AM85))</f>
        <v>0</v>
      </c>
      <c r="AL303" s="335">
        <f ca="1">MAX(0,MIN($E303-SUM($E85:AL85)+SUM($E195:AL195),AK303-AL85+AL195-'7. Consumption'!AN85))</f>
        <v>0</v>
      </c>
      <c r="AM303" s="335">
        <f ca="1">MAX(0,MIN($E303-SUM($E85:AM85)+SUM($E195:AM195),AL303-AM85+AM195-'7. Consumption'!AO85))</f>
        <v>0</v>
      </c>
      <c r="AN303" s="335">
        <f ca="1">MAX(0,MIN($E303-SUM($E85:AN85)+SUM($E195:AN195),AM303-AN85+AN195-'7. Consumption'!AP85))</f>
        <v>0</v>
      </c>
      <c r="AO303" s="335">
        <f ca="1">MAX(0,MIN($E303-SUM($E85:AO85)+SUM($E195:AO195),AN303-AO85+AO195-'7. Consumption'!AQ85))</f>
        <v>0</v>
      </c>
      <c r="AP303" s="332">
        <f t="shared" ca="1" si="18"/>
        <v>0</v>
      </c>
    </row>
    <row r="304" spans="2:42" ht="15" hidden="1" outlineLevel="1" x14ac:dyDescent="0.25">
      <c r="B304" s="257"/>
      <c r="C304" s="257" t="str">
        <f t="shared" si="19"/>
        <v/>
      </c>
      <c r="E304" s="334">
        <f t="shared" si="20"/>
        <v>0</v>
      </c>
      <c r="F304" s="335">
        <f ca="1">MAX(0,MIN($E304-SUM($E86:F86)+SUM($E196:F196),E304-F86+F196-'7. Consumption'!H86))</f>
        <v>0</v>
      </c>
      <c r="G304" s="335">
        <f ca="1">MAX(0,MIN($E304-SUM($E86:G86)+SUM($E196:G196),F304-G86+G196-'7. Consumption'!I86))</f>
        <v>0</v>
      </c>
      <c r="H304" s="335">
        <f ca="1">MAX(0,MIN($E304-SUM($E86:H86)+SUM($E196:H196),G304-H86+H196-'7. Consumption'!J86))</f>
        <v>0</v>
      </c>
      <c r="I304" s="335">
        <f ca="1">MAX(0,MIN($E304-SUM($E86:I86)+SUM($E196:I196),H304-I86+I196-'7. Consumption'!K86))</f>
        <v>0</v>
      </c>
      <c r="J304" s="335">
        <f ca="1">MAX(0,MIN($E304-SUM($E86:J86)+SUM($E196:J196),I304-J86+J196-'7. Consumption'!L86))</f>
        <v>0</v>
      </c>
      <c r="K304" s="335">
        <f ca="1">MAX(0,MIN($E304-SUM($E86:K86)+SUM($E196:K196),J304-K86+K196-'7. Consumption'!M86))</f>
        <v>0</v>
      </c>
      <c r="L304" s="335">
        <f ca="1">MAX(0,MIN($E304-SUM($E86:L86)+SUM($E196:L196),K304-L86+L196-'7. Consumption'!N86))</f>
        <v>0</v>
      </c>
      <c r="M304" s="335">
        <f ca="1">MAX(0,MIN($E304-SUM($E86:M86)+SUM($E196:M196),L304-M86+M196-'7. Consumption'!O86))</f>
        <v>0</v>
      </c>
      <c r="N304" s="335">
        <f ca="1">MAX(0,MIN($E304-SUM($E86:N86)+SUM($E196:N196),M304-N86+N196-'7. Consumption'!P86))</f>
        <v>0</v>
      </c>
      <c r="O304" s="335">
        <f ca="1">MAX(0,MIN($E304-SUM($E86:O86)+SUM($E196:O196),N304-O86+O196-'7. Consumption'!Q86))</f>
        <v>0</v>
      </c>
      <c r="P304" s="335">
        <f ca="1">MAX(0,MIN($E304-SUM($E86:P86)+SUM($E196:P196),O304-P86+P196-'7. Consumption'!R86))</f>
        <v>0</v>
      </c>
      <c r="Q304" s="335">
        <f ca="1">MAX(0,MIN($E304-SUM($E86:Q86)+SUM($E196:Q196),P304-Q86+Q196-'7. Consumption'!S86))</f>
        <v>0</v>
      </c>
      <c r="R304" s="335">
        <f ca="1">MAX(0,MIN($E304-SUM($E86:R86)+SUM($E196:R196),Q304-R86+R196-'7. Consumption'!T86))</f>
        <v>0</v>
      </c>
      <c r="S304" s="335">
        <f ca="1">MAX(0,MIN($E304-SUM($E86:S86)+SUM($E196:S196),R304-S86+S196-'7. Consumption'!U86))</f>
        <v>0</v>
      </c>
      <c r="T304" s="335">
        <f ca="1">MAX(0,MIN($E304-SUM($E86:T86)+SUM($E196:T196),S304-T86+T196-'7. Consumption'!V86))</f>
        <v>0</v>
      </c>
      <c r="U304" s="335">
        <f ca="1">MAX(0,MIN($E304-SUM($E86:U86)+SUM($E196:U196),T304-U86+U196-'7. Consumption'!W86))</f>
        <v>0</v>
      </c>
      <c r="V304" s="335">
        <f ca="1">MAX(0,MIN($E304-SUM($E86:V86)+SUM($E196:V196),U304-V86+V196-'7. Consumption'!X86))</f>
        <v>0</v>
      </c>
      <c r="W304" s="335">
        <f ca="1">MAX(0,MIN($E304-SUM($E86:W86)+SUM($E196:W196),V304-W86+W196-'7. Consumption'!Y86))</f>
        <v>0</v>
      </c>
      <c r="X304" s="335">
        <f ca="1">MAX(0,MIN($E304-SUM($E86:X86)+SUM($E196:X196),W304-X86+X196-'7. Consumption'!Z86))</f>
        <v>0</v>
      </c>
      <c r="Y304" s="335">
        <f ca="1">MAX(0,MIN($E304-SUM($E86:Y86)+SUM($E196:Y196),X304-Y86+Y196-'7. Consumption'!AA86))</f>
        <v>0</v>
      </c>
      <c r="Z304" s="335">
        <f ca="1">MAX(0,MIN($E304-SUM($E86:Z86)+SUM($E196:Z196),Y304-Z86+Z196-'7. Consumption'!AB86))</f>
        <v>0</v>
      </c>
      <c r="AA304" s="335">
        <f ca="1">MAX(0,MIN($E304-SUM($E86:AA86)+SUM($E196:AA196),Z304-AA86+AA196-'7. Consumption'!AC86))</f>
        <v>0</v>
      </c>
      <c r="AB304" s="335">
        <f ca="1">MAX(0,MIN($E304-SUM($E86:AB86)+SUM($E196:AB196),AA304-AB86+AB196-'7. Consumption'!AD86))</f>
        <v>0</v>
      </c>
      <c r="AC304" s="335">
        <f ca="1">MAX(0,MIN($E304-SUM($E86:AC86)+SUM($E196:AC196),AB304-AC86+AC196-'7. Consumption'!AE86))</f>
        <v>0</v>
      </c>
      <c r="AD304" s="335">
        <f ca="1">MAX(0,MIN($E304-SUM($E86:AD86)+SUM($E196:AD196),AC304-AD86+AD196-'7. Consumption'!AF86))</f>
        <v>0</v>
      </c>
      <c r="AE304" s="335">
        <f ca="1">MAX(0,MIN($E304-SUM($E86:AE86)+SUM($E196:AE196),AD304-AE86+AE196-'7. Consumption'!AG86))</f>
        <v>0</v>
      </c>
      <c r="AF304" s="335">
        <f ca="1">MAX(0,MIN($E304-SUM($E86:AF86)+SUM($E196:AF196),AE304-AF86+AF196-'7. Consumption'!AH86))</f>
        <v>0</v>
      </c>
      <c r="AG304" s="335">
        <f ca="1">MAX(0,MIN($E304-SUM($E86:AG86)+SUM($E196:AG196),AF304-AG86+AG196-'7. Consumption'!AI86))</f>
        <v>0</v>
      </c>
      <c r="AH304" s="335">
        <f ca="1">MAX(0,MIN($E304-SUM($E86:AH86)+SUM($E196:AH196),AG304-AH86+AH196-'7. Consumption'!AJ86))</f>
        <v>0</v>
      </c>
      <c r="AI304" s="335">
        <f ca="1">MAX(0,MIN($E304-SUM($E86:AI86)+SUM($E196:AI196),AH304-AI86+AI196-'7. Consumption'!AK86))</f>
        <v>0</v>
      </c>
      <c r="AJ304" s="335">
        <f ca="1">MAX(0,MIN($E304-SUM($E86:AJ86)+SUM($E196:AJ196),AI304-AJ86+AJ196-'7. Consumption'!AL86))</f>
        <v>0</v>
      </c>
      <c r="AK304" s="335">
        <f ca="1">MAX(0,MIN($E304-SUM($E86:AK86)+SUM($E196:AK196),AJ304-AK86+AK196-'7. Consumption'!AM86))</f>
        <v>0</v>
      </c>
      <c r="AL304" s="335">
        <f ca="1">MAX(0,MIN($E304-SUM($E86:AL86)+SUM($E196:AL196),AK304-AL86+AL196-'7. Consumption'!AN86))</f>
        <v>0</v>
      </c>
      <c r="AM304" s="335">
        <f ca="1">MAX(0,MIN($E304-SUM($E86:AM86)+SUM($E196:AM196),AL304-AM86+AM196-'7. Consumption'!AO86))</f>
        <v>0</v>
      </c>
      <c r="AN304" s="335">
        <f ca="1">MAX(0,MIN($E304-SUM($E86:AN86)+SUM($E196:AN196),AM304-AN86+AN196-'7. Consumption'!AP86))</f>
        <v>0</v>
      </c>
      <c r="AO304" s="335">
        <f ca="1">MAX(0,MIN($E304-SUM($E86:AO86)+SUM($E196:AO196),AN304-AO86+AO196-'7. Consumption'!AQ86))</f>
        <v>0</v>
      </c>
      <c r="AP304" s="332">
        <f t="shared" ca="1" si="18"/>
        <v>0</v>
      </c>
    </row>
    <row r="305" spans="2:42" ht="15" hidden="1" outlineLevel="1" x14ac:dyDescent="0.25">
      <c r="B305" s="257"/>
      <c r="C305" s="257" t="str">
        <f t="shared" si="19"/>
        <v/>
      </c>
      <c r="E305" s="334">
        <f t="shared" si="20"/>
        <v>0</v>
      </c>
      <c r="F305" s="335">
        <f ca="1">MAX(0,MIN($E305-SUM($E87:F87)+SUM($E197:F197),E305-F87+F197-'7. Consumption'!H87))</f>
        <v>0</v>
      </c>
      <c r="G305" s="335">
        <f ca="1">MAX(0,MIN($E305-SUM($E87:G87)+SUM($E197:G197),F305-G87+G197-'7. Consumption'!I87))</f>
        <v>0</v>
      </c>
      <c r="H305" s="335">
        <f ca="1">MAX(0,MIN($E305-SUM($E87:H87)+SUM($E197:H197),G305-H87+H197-'7. Consumption'!J87))</f>
        <v>0</v>
      </c>
      <c r="I305" s="335">
        <f ca="1">MAX(0,MIN($E305-SUM($E87:I87)+SUM($E197:I197),H305-I87+I197-'7. Consumption'!K87))</f>
        <v>0</v>
      </c>
      <c r="J305" s="335">
        <f ca="1">MAX(0,MIN($E305-SUM($E87:J87)+SUM($E197:J197),I305-J87+J197-'7. Consumption'!L87))</f>
        <v>0</v>
      </c>
      <c r="K305" s="335">
        <f ca="1">MAX(0,MIN($E305-SUM($E87:K87)+SUM($E197:K197),J305-K87+K197-'7. Consumption'!M87))</f>
        <v>0</v>
      </c>
      <c r="L305" s="335">
        <f ca="1">MAX(0,MIN($E305-SUM($E87:L87)+SUM($E197:L197),K305-L87+L197-'7. Consumption'!N87))</f>
        <v>0</v>
      </c>
      <c r="M305" s="335">
        <f ca="1">MAX(0,MIN($E305-SUM($E87:M87)+SUM($E197:M197),L305-M87+M197-'7. Consumption'!O87))</f>
        <v>0</v>
      </c>
      <c r="N305" s="335">
        <f ca="1">MAX(0,MIN($E305-SUM($E87:N87)+SUM($E197:N197),M305-N87+N197-'7. Consumption'!P87))</f>
        <v>0</v>
      </c>
      <c r="O305" s="335">
        <f ca="1">MAX(0,MIN($E305-SUM($E87:O87)+SUM($E197:O197),N305-O87+O197-'7. Consumption'!Q87))</f>
        <v>0</v>
      </c>
      <c r="P305" s="335">
        <f ca="1">MAX(0,MIN($E305-SUM($E87:P87)+SUM($E197:P197),O305-P87+P197-'7. Consumption'!R87))</f>
        <v>0</v>
      </c>
      <c r="Q305" s="335">
        <f ca="1">MAX(0,MIN($E305-SUM($E87:Q87)+SUM($E197:Q197),P305-Q87+Q197-'7. Consumption'!S87))</f>
        <v>0</v>
      </c>
      <c r="R305" s="335">
        <f ca="1">MAX(0,MIN($E305-SUM($E87:R87)+SUM($E197:R197),Q305-R87+R197-'7. Consumption'!T87))</f>
        <v>0</v>
      </c>
      <c r="S305" s="335">
        <f ca="1">MAX(0,MIN($E305-SUM($E87:S87)+SUM($E197:S197),R305-S87+S197-'7. Consumption'!U87))</f>
        <v>0</v>
      </c>
      <c r="T305" s="335">
        <f ca="1">MAX(0,MIN($E305-SUM($E87:T87)+SUM($E197:T197),S305-T87+T197-'7. Consumption'!V87))</f>
        <v>0</v>
      </c>
      <c r="U305" s="335">
        <f ca="1">MAX(0,MIN($E305-SUM($E87:U87)+SUM($E197:U197),T305-U87+U197-'7. Consumption'!W87))</f>
        <v>0</v>
      </c>
      <c r="V305" s="335">
        <f ca="1">MAX(0,MIN($E305-SUM($E87:V87)+SUM($E197:V197),U305-V87+V197-'7. Consumption'!X87))</f>
        <v>0</v>
      </c>
      <c r="W305" s="335">
        <f ca="1">MAX(0,MIN($E305-SUM($E87:W87)+SUM($E197:W197),V305-W87+W197-'7. Consumption'!Y87))</f>
        <v>0</v>
      </c>
      <c r="X305" s="335">
        <f ca="1">MAX(0,MIN($E305-SUM($E87:X87)+SUM($E197:X197),W305-X87+X197-'7. Consumption'!Z87))</f>
        <v>0</v>
      </c>
      <c r="Y305" s="335">
        <f ca="1">MAX(0,MIN($E305-SUM($E87:Y87)+SUM($E197:Y197),X305-Y87+Y197-'7. Consumption'!AA87))</f>
        <v>0</v>
      </c>
      <c r="Z305" s="335">
        <f ca="1">MAX(0,MIN($E305-SUM($E87:Z87)+SUM($E197:Z197),Y305-Z87+Z197-'7. Consumption'!AB87))</f>
        <v>0</v>
      </c>
      <c r="AA305" s="335">
        <f ca="1">MAX(0,MIN($E305-SUM($E87:AA87)+SUM($E197:AA197),Z305-AA87+AA197-'7. Consumption'!AC87))</f>
        <v>0</v>
      </c>
      <c r="AB305" s="335">
        <f ca="1">MAX(0,MIN($E305-SUM($E87:AB87)+SUM($E197:AB197),AA305-AB87+AB197-'7. Consumption'!AD87))</f>
        <v>0</v>
      </c>
      <c r="AC305" s="335">
        <f ca="1">MAX(0,MIN($E305-SUM($E87:AC87)+SUM($E197:AC197),AB305-AC87+AC197-'7. Consumption'!AE87))</f>
        <v>0</v>
      </c>
      <c r="AD305" s="335">
        <f ca="1">MAX(0,MIN($E305-SUM($E87:AD87)+SUM($E197:AD197),AC305-AD87+AD197-'7. Consumption'!AF87))</f>
        <v>0</v>
      </c>
      <c r="AE305" s="335">
        <f ca="1">MAX(0,MIN($E305-SUM($E87:AE87)+SUM($E197:AE197),AD305-AE87+AE197-'7. Consumption'!AG87))</f>
        <v>0</v>
      </c>
      <c r="AF305" s="335">
        <f ca="1">MAX(0,MIN($E305-SUM($E87:AF87)+SUM($E197:AF197),AE305-AF87+AF197-'7. Consumption'!AH87))</f>
        <v>0</v>
      </c>
      <c r="AG305" s="335">
        <f ca="1">MAX(0,MIN($E305-SUM($E87:AG87)+SUM($E197:AG197),AF305-AG87+AG197-'7. Consumption'!AI87))</f>
        <v>0</v>
      </c>
      <c r="AH305" s="335">
        <f ca="1">MAX(0,MIN($E305-SUM($E87:AH87)+SUM($E197:AH197),AG305-AH87+AH197-'7. Consumption'!AJ87))</f>
        <v>0</v>
      </c>
      <c r="AI305" s="335">
        <f ca="1">MAX(0,MIN($E305-SUM($E87:AI87)+SUM($E197:AI197),AH305-AI87+AI197-'7. Consumption'!AK87))</f>
        <v>0</v>
      </c>
      <c r="AJ305" s="335">
        <f ca="1">MAX(0,MIN($E305-SUM($E87:AJ87)+SUM($E197:AJ197),AI305-AJ87+AJ197-'7. Consumption'!AL87))</f>
        <v>0</v>
      </c>
      <c r="AK305" s="335">
        <f ca="1">MAX(0,MIN($E305-SUM($E87:AK87)+SUM($E197:AK197),AJ305-AK87+AK197-'7. Consumption'!AM87))</f>
        <v>0</v>
      </c>
      <c r="AL305" s="335">
        <f ca="1">MAX(0,MIN($E305-SUM($E87:AL87)+SUM($E197:AL197),AK305-AL87+AL197-'7. Consumption'!AN87))</f>
        <v>0</v>
      </c>
      <c r="AM305" s="335">
        <f ca="1">MAX(0,MIN($E305-SUM($E87:AM87)+SUM($E197:AM197),AL305-AM87+AM197-'7. Consumption'!AO87))</f>
        <v>0</v>
      </c>
      <c r="AN305" s="335">
        <f ca="1">MAX(0,MIN($E305-SUM($E87:AN87)+SUM($E197:AN197),AM305-AN87+AN197-'7. Consumption'!AP87))</f>
        <v>0</v>
      </c>
      <c r="AO305" s="335">
        <f ca="1">MAX(0,MIN($E305-SUM($E87:AO87)+SUM($E197:AO197),AN305-AO87+AO197-'7. Consumption'!AQ87))</f>
        <v>0</v>
      </c>
      <c r="AP305" s="332">
        <f t="shared" ca="1" si="18"/>
        <v>0</v>
      </c>
    </row>
    <row r="306" spans="2:42" ht="15" hidden="1" outlineLevel="1" x14ac:dyDescent="0.25">
      <c r="B306" s="257"/>
      <c r="C306" s="257" t="str">
        <f t="shared" si="19"/>
        <v/>
      </c>
      <c r="E306" s="334">
        <f t="shared" si="20"/>
        <v>0</v>
      </c>
      <c r="F306" s="335">
        <f ca="1">MAX(0,MIN($E306-SUM($E88:F88)+SUM($E198:F198),E306-F88+F198-'7. Consumption'!H88))</f>
        <v>0</v>
      </c>
      <c r="G306" s="335">
        <f ca="1">MAX(0,MIN($E306-SUM($E88:G88)+SUM($E198:G198),F306-G88+G198-'7. Consumption'!I88))</f>
        <v>0</v>
      </c>
      <c r="H306" s="335">
        <f ca="1">MAX(0,MIN($E306-SUM($E88:H88)+SUM($E198:H198),G306-H88+H198-'7. Consumption'!J88))</f>
        <v>0</v>
      </c>
      <c r="I306" s="335">
        <f ca="1">MAX(0,MIN($E306-SUM($E88:I88)+SUM($E198:I198),H306-I88+I198-'7. Consumption'!K88))</f>
        <v>0</v>
      </c>
      <c r="J306" s="335">
        <f ca="1">MAX(0,MIN($E306-SUM($E88:J88)+SUM($E198:J198),I306-J88+J198-'7. Consumption'!L88))</f>
        <v>0</v>
      </c>
      <c r="K306" s="335">
        <f ca="1">MAX(0,MIN($E306-SUM($E88:K88)+SUM($E198:K198),J306-K88+K198-'7. Consumption'!M88))</f>
        <v>0</v>
      </c>
      <c r="L306" s="335">
        <f ca="1">MAX(0,MIN($E306-SUM($E88:L88)+SUM($E198:L198),K306-L88+L198-'7. Consumption'!N88))</f>
        <v>0</v>
      </c>
      <c r="M306" s="335">
        <f ca="1">MAX(0,MIN($E306-SUM($E88:M88)+SUM($E198:M198),L306-M88+M198-'7. Consumption'!O88))</f>
        <v>0</v>
      </c>
      <c r="N306" s="335">
        <f ca="1">MAX(0,MIN($E306-SUM($E88:N88)+SUM($E198:N198),M306-N88+N198-'7. Consumption'!P88))</f>
        <v>0</v>
      </c>
      <c r="O306" s="335">
        <f ca="1">MAX(0,MIN($E306-SUM($E88:O88)+SUM($E198:O198),N306-O88+O198-'7. Consumption'!Q88))</f>
        <v>0</v>
      </c>
      <c r="P306" s="335">
        <f ca="1">MAX(0,MIN($E306-SUM($E88:P88)+SUM($E198:P198),O306-P88+P198-'7. Consumption'!R88))</f>
        <v>0</v>
      </c>
      <c r="Q306" s="335">
        <f ca="1">MAX(0,MIN($E306-SUM($E88:Q88)+SUM($E198:Q198),P306-Q88+Q198-'7. Consumption'!S88))</f>
        <v>0</v>
      </c>
      <c r="R306" s="335">
        <f ca="1">MAX(0,MIN($E306-SUM($E88:R88)+SUM($E198:R198),Q306-R88+R198-'7. Consumption'!T88))</f>
        <v>0</v>
      </c>
      <c r="S306" s="335">
        <f ca="1">MAX(0,MIN($E306-SUM($E88:S88)+SUM($E198:S198),R306-S88+S198-'7. Consumption'!U88))</f>
        <v>0</v>
      </c>
      <c r="T306" s="335">
        <f ca="1">MAX(0,MIN($E306-SUM($E88:T88)+SUM($E198:T198),S306-T88+T198-'7. Consumption'!V88))</f>
        <v>0</v>
      </c>
      <c r="U306" s="335">
        <f ca="1">MAX(0,MIN($E306-SUM($E88:U88)+SUM($E198:U198),T306-U88+U198-'7. Consumption'!W88))</f>
        <v>0</v>
      </c>
      <c r="V306" s="335">
        <f ca="1">MAX(0,MIN($E306-SUM($E88:V88)+SUM($E198:V198),U306-V88+V198-'7. Consumption'!X88))</f>
        <v>0</v>
      </c>
      <c r="W306" s="335">
        <f ca="1">MAX(0,MIN($E306-SUM($E88:W88)+SUM($E198:W198),V306-W88+W198-'7. Consumption'!Y88))</f>
        <v>0</v>
      </c>
      <c r="X306" s="335">
        <f ca="1">MAX(0,MIN($E306-SUM($E88:X88)+SUM($E198:X198),W306-X88+X198-'7. Consumption'!Z88))</f>
        <v>0</v>
      </c>
      <c r="Y306" s="335">
        <f ca="1">MAX(0,MIN($E306-SUM($E88:Y88)+SUM($E198:Y198),X306-Y88+Y198-'7. Consumption'!AA88))</f>
        <v>0</v>
      </c>
      <c r="Z306" s="335">
        <f ca="1">MAX(0,MIN($E306-SUM($E88:Z88)+SUM($E198:Z198),Y306-Z88+Z198-'7. Consumption'!AB88))</f>
        <v>0</v>
      </c>
      <c r="AA306" s="335">
        <f ca="1">MAX(0,MIN($E306-SUM($E88:AA88)+SUM($E198:AA198),Z306-AA88+AA198-'7. Consumption'!AC88))</f>
        <v>0</v>
      </c>
      <c r="AB306" s="335">
        <f ca="1">MAX(0,MIN($E306-SUM($E88:AB88)+SUM($E198:AB198),AA306-AB88+AB198-'7. Consumption'!AD88))</f>
        <v>0</v>
      </c>
      <c r="AC306" s="335">
        <f ca="1">MAX(0,MIN($E306-SUM($E88:AC88)+SUM($E198:AC198),AB306-AC88+AC198-'7. Consumption'!AE88))</f>
        <v>0</v>
      </c>
      <c r="AD306" s="335">
        <f ca="1">MAX(0,MIN($E306-SUM($E88:AD88)+SUM($E198:AD198),AC306-AD88+AD198-'7. Consumption'!AF88))</f>
        <v>0</v>
      </c>
      <c r="AE306" s="335">
        <f ca="1">MAX(0,MIN($E306-SUM($E88:AE88)+SUM($E198:AE198),AD306-AE88+AE198-'7. Consumption'!AG88))</f>
        <v>0</v>
      </c>
      <c r="AF306" s="335">
        <f ca="1">MAX(0,MIN($E306-SUM($E88:AF88)+SUM($E198:AF198),AE306-AF88+AF198-'7. Consumption'!AH88))</f>
        <v>0</v>
      </c>
      <c r="AG306" s="335">
        <f ca="1">MAX(0,MIN($E306-SUM($E88:AG88)+SUM($E198:AG198),AF306-AG88+AG198-'7. Consumption'!AI88))</f>
        <v>0</v>
      </c>
      <c r="AH306" s="335">
        <f ca="1">MAX(0,MIN($E306-SUM($E88:AH88)+SUM($E198:AH198),AG306-AH88+AH198-'7. Consumption'!AJ88))</f>
        <v>0</v>
      </c>
      <c r="AI306" s="335">
        <f ca="1">MAX(0,MIN($E306-SUM($E88:AI88)+SUM($E198:AI198),AH306-AI88+AI198-'7. Consumption'!AK88))</f>
        <v>0</v>
      </c>
      <c r="AJ306" s="335">
        <f ca="1">MAX(0,MIN($E306-SUM($E88:AJ88)+SUM($E198:AJ198),AI306-AJ88+AJ198-'7. Consumption'!AL88))</f>
        <v>0</v>
      </c>
      <c r="AK306" s="335">
        <f ca="1">MAX(0,MIN($E306-SUM($E88:AK88)+SUM($E198:AK198),AJ306-AK88+AK198-'7. Consumption'!AM88))</f>
        <v>0</v>
      </c>
      <c r="AL306" s="335">
        <f ca="1">MAX(0,MIN($E306-SUM($E88:AL88)+SUM($E198:AL198),AK306-AL88+AL198-'7. Consumption'!AN88))</f>
        <v>0</v>
      </c>
      <c r="AM306" s="335">
        <f ca="1">MAX(0,MIN($E306-SUM($E88:AM88)+SUM($E198:AM198),AL306-AM88+AM198-'7. Consumption'!AO88))</f>
        <v>0</v>
      </c>
      <c r="AN306" s="335">
        <f ca="1">MAX(0,MIN($E306-SUM($E88:AN88)+SUM($E198:AN198),AM306-AN88+AN198-'7. Consumption'!AP88))</f>
        <v>0</v>
      </c>
      <c r="AO306" s="335">
        <f ca="1">MAX(0,MIN($E306-SUM($E88:AO88)+SUM($E198:AO198),AN306-AO88+AO198-'7. Consumption'!AQ88))</f>
        <v>0</v>
      </c>
      <c r="AP306" s="332">
        <f t="shared" ca="1" si="18"/>
        <v>0</v>
      </c>
    </row>
    <row r="307" spans="2:42" ht="15" hidden="1" outlineLevel="1" x14ac:dyDescent="0.25">
      <c r="B307" s="257"/>
      <c r="C307" s="257" t="str">
        <f t="shared" si="19"/>
        <v/>
      </c>
      <c r="E307" s="334">
        <f t="shared" si="20"/>
        <v>0</v>
      </c>
      <c r="F307" s="335">
        <f ca="1">MAX(0,MIN($E307-SUM($E89:F89)+SUM($E199:F199),E307-F89+F199-'7. Consumption'!H89))</f>
        <v>0</v>
      </c>
      <c r="G307" s="335">
        <f ca="1">MAX(0,MIN($E307-SUM($E89:G89)+SUM($E199:G199),F307-G89+G199-'7. Consumption'!I89))</f>
        <v>0</v>
      </c>
      <c r="H307" s="335">
        <f ca="1">MAX(0,MIN($E307-SUM($E89:H89)+SUM($E199:H199),G307-H89+H199-'7. Consumption'!J89))</f>
        <v>0</v>
      </c>
      <c r="I307" s="335">
        <f ca="1">MAX(0,MIN($E307-SUM($E89:I89)+SUM($E199:I199),H307-I89+I199-'7. Consumption'!K89))</f>
        <v>0</v>
      </c>
      <c r="J307" s="335">
        <f ca="1">MAX(0,MIN($E307-SUM($E89:J89)+SUM($E199:J199),I307-J89+J199-'7. Consumption'!L89))</f>
        <v>0</v>
      </c>
      <c r="K307" s="335">
        <f ca="1">MAX(0,MIN($E307-SUM($E89:K89)+SUM($E199:K199),J307-K89+K199-'7. Consumption'!M89))</f>
        <v>0</v>
      </c>
      <c r="L307" s="335">
        <f ca="1">MAX(0,MIN($E307-SUM($E89:L89)+SUM($E199:L199),K307-L89+L199-'7. Consumption'!N89))</f>
        <v>0</v>
      </c>
      <c r="M307" s="335">
        <f ca="1">MAX(0,MIN($E307-SUM($E89:M89)+SUM($E199:M199),L307-M89+M199-'7. Consumption'!O89))</f>
        <v>0</v>
      </c>
      <c r="N307" s="335">
        <f ca="1">MAX(0,MIN($E307-SUM($E89:N89)+SUM($E199:N199),M307-N89+N199-'7. Consumption'!P89))</f>
        <v>0</v>
      </c>
      <c r="O307" s="335">
        <f ca="1">MAX(0,MIN($E307-SUM($E89:O89)+SUM($E199:O199),N307-O89+O199-'7. Consumption'!Q89))</f>
        <v>0</v>
      </c>
      <c r="P307" s="335">
        <f ca="1">MAX(0,MIN($E307-SUM($E89:P89)+SUM($E199:P199),O307-P89+P199-'7. Consumption'!R89))</f>
        <v>0</v>
      </c>
      <c r="Q307" s="335">
        <f ca="1">MAX(0,MIN($E307-SUM($E89:Q89)+SUM($E199:Q199),P307-Q89+Q199-'7. Consumption'!S89))</f>
        <v>0</v>
      </c>
      <c r="R307" s="335">
        <f ca="1">MAX(0,MIN($E307-SUM($E89:R89)+SUM($E199:R199),Q307-R89+R199-'7. Consumption'!T89))</f>
        <v>0</v>
      </c>
      <c r="S307" s="335">
        <f ca="1">MAX(0,MIN($E307-SUM($E89:S89)+SUM($E199:S199),R307-S89+S199-'7. Consumption'!U89))</f>
        <v>0</v>
      </c>
      <c r="T307" s="335">
        <f ca="1">MAX(0,MIN($E307-SUM($E89:T89)+SUM($E199:T199),S307-T89+T199-'7. Consumption'!V89))</f>
        <v>0</v>
      </c>
      <c r="U307" s="335">
        <f ca="1">MAX(0,MIN($E307-SUM($E89:U89)+SUM($E199:U199),T307-U89+U199-'7. Consumption'!W89))</f>
        <v>0</v>
      </c>
      <c r="V307" s="335">
        <f ca="1">MAX(0,MIN($E307-SUM($E89:V89)+SUM($E199:V199),U307-V89+V199-'7. Consumption'!X89))</f>
        <v>0</v>
      </c>
      <c r="W307" s="335">
        <f ca="1">MAX(0,MIN($E307-SUM($E89:W89)+SUM($E199:W199),V307-W89+W199-'7. Consumption'!Y89))</f>
        <v>0</v>
      </c>
      <c r="X307" s="335">
        <f ca="1">MAX(0,MIN($E307-SUM($E89:X89)+SUM($E199:X199),W307-X89+X199-'7. Consumption'!Z89))</f>
        <v>0</v>
      </c>
      <c r="Y307" s="335">
        <f ca="1">MAX(0,MIN($E307-SUM($E89:Y89)+SUM($E199:Y199),X307-Y89+Y199-'7. Consumption'!AA89))</f>
        <v>0</v>
      </c>
      <c r="Z307" s="335">
        <f ca="1">MAX(0,MIN($E307-SUM($E89:Z89)+SUM($E199:Z199),Y307-Z89+Z199-'7. Consumption'!AB89))</f>
        <v>0</v>
      </c>
      <c r="AA307" s="335">
        <f ca="1">MAX(0,MIN($E307-SUM($E89:AA89)+SUM($E199:AA199),Z307-AA89+AA199-'7. Consumption'!AC89))</f>
        <v>0</v>
      </c>
      <c r="AB307" s="335">
        <f ca="1">MAX(0,MIN($E307-SUM($E89:AB89)+SUM($E199:AB199),AA307-AB89+AB199-'7. Consumption'!AD89))</f>
        <v>0</v>
      </c>
      <c r="AC307" s="335">
        <f ca="1">MAX(0,MIN($E307-SUM($E89:AC89)+SUM($E199:AC199),AB307-AC89+AC199-'7. Consumption'!AE89))</f>
        <v>0</v>
      </c>
      <c r="AD307" s="335">
        <f ca="1">MAX(0,MIN($E307-SUM($E89:AD89)+SUM($E199:AD199),AC307-AD89+AD199-'7. Consumption'!AF89))</f>
        <v>0</v>
      </c>
      <c r="AE307" s="335">
        <f ca="1">MAX(0,MIN($E307-SUM($E89:AE89)+SUM($E199:AE199),AD307-AE89+AE199-'7. Consumption'!AG89))</f>
        <v>0</v>
      </c>
      <c r="AF307" s="335">
        <f ca="1">MAX(0,MIN($E307-SUM($E89:AF89)+SUM($E199:AF199),AE307-AF89+AF199-'7. Consumption'!AH89))</f>
        <v>0</v>
      </c>
      <c r="AG307" s="335">
        <f ca="1">MAX(0,MIN($E307-SUM($E89:AG89)+SUM($E199:AG199),AF307-AG89+AG199-'7. Consumption'!AI89))</f>
        <v>0</v>
      </c>
      <c r="AH307" s="335">
        <f ca="1">MAX(0,MIN($E307-SUM($E89:AH89)+SUM($E199:AH199),AG307-AH89+AH199-'7. Consumption'!AJ89))</f>
        <v>0</v>
      </c>
      <c r="AI307" s="335">
        <f ca="1">MAX(0,MIN($E307-SUM($E89:AI89)+SUM($E199:AI199),AH307-AI89+AI199-'7. Consumption'!AK89))</f>
        <v>0</v>
      </c>
      <c r="AJ307" s="335">
        <f ca="1">MAX(0,MIN($E307-SUM($E89:AJ89)+SUM($E199:AJ199),AI307-AJ89+AJ199-'7. Consumption'!AL89))</f>
        <v>0</v>
      </c>
      <c r="AK307" s="335">
        <f ca="1">MAX(0,MIN($E307-SUM($E89:AK89)+SUM($E199:AK199),AJ307-AK89+AK199-'7. Consumption'!AM89))</f>
        <v>0</v>
      </c>
      <c r="AL307" s="335">
        <f ca="1">MAX(0,MIN($E307-SUM($E89:AL89)+SUM($E199:AL199),AK307-AL89+AL199-'7. Consumption'!AN89))</f>
        <v>0</v>
      </c>
      <c r="AM307" s="335">
        <f ca="1">MAX(0,MIN($E307-SUM($E89:AM89)+SUM($E199:AM199),AL307-AM89+AM199-'7. Consumption'!AO89))</f>
        <v>0</v>
      </c>
      <c r="AN307" s="335">
        <f ca="1">MAX(0,MIN($E307-SUM($E89:AN89)+SUM($E199:AN199),AM307-AN89+AN199-'7. Consumption'!AP89))</f>
        <v>0</v>
      </c>
      <c r="AO307" s="335">
        <f ca="1">MAX(0,MIN($E307-SUM($E89:AO89)+SUM($E199:AO199),AN307-AO89+AO199-'7. Consumption'!AQ89))</f>
        <v>0</v>
      </c>
      <c r="AP307" s="332">
        <f t="shared" ca="1" si="18"/>
        <v>0</v>
      </c>
    </row>
    <row r="308" spans="2:42" ht="15" hidden="1" outlineLevel="1" x14ac:dyDescent="0.25">
      <c r="B308" s="257"/>
      <c r="C308" s="257" t="str">
        <f t="shared" si="19"/>
        <v/>
      </c>
      <c r="E308" s="334">
        <f t="shared" si="20"/>
        <v>0</v>
      </c>
      <c r="F308" s="335">
        <f ca="1">MAX(0,MIN($E308-SUM($E90:F90)+SUM($E200:F200),E308-F90+F200-'7. Consumption'!H90))</f>
        <v>0</v>
      </c>
      <c r="G308" s="335">
        <f ca="1">MAX(0,MIN($E308-SUM($E90:G90)+SUM($E200:G200),F308-G90+G200-'7. Consumption'!I90))</f>
        <v>0</v>
      </c>
      <c r="H308" s="335">
        <f ca="1">MAX(0,MIN($E308-SUM($E90:H90)+SUM($E200:H200),G308-H90+H200-'7. Consumption'!J90))</f>
        <v>0</v>
      </c>
      <c r="I308" s="335">
        <f ca="1">MAX(0,MIN($E308-SUM($E90:I90)+SUM($E200:I200),H308-I90+I200-'7. Consumption'!K90))</f>
        <v>0</v>
      </c>
      <c r="J308" s="335">
        <f ca="1">MAX(0,MIN($E308-SUM($E90:J90)+SUM($E200:J200),I308-J90+J200-'7. Consumption'!L90))</f>
        <v>0</v>
      </c>
      <c r="K308" s="335">
        <f ca="1">MAX(0,MIN($E308-SUM($E90:K90)+SUM($E200:K200),J308-K90+K200-'7. Consumption'!M90))</f>
        <v>0</v>
      </c>
      <c r="L308" s="335">
        <f ca="1">MAX(0,MIN($E308-SUM($E90:L90)+SUM($E200:L200),K308-L90+L200-'7. Consumption'!N90))</f>
        <v>0</v>
      </c>
      <c r="M308" s="335">
        <f ca="1">MAX(0,MIN($E308-SUM($E90:M90)+SUM($E200:M200),L308-M90+M200-'7. Consumption'!O90))</f>
        <v>0</v>
      </c>
      <c r="N308" s="335">
        <f ca="1">MAX(0,MIN($E308-SUM($E90:N90)+SUM($E200:N200),M308-N90+N200-'7. Consumption'!P90))</f>
        <v>0</v>
      </c>
      <c r="O308" s="335">
        <f ca="1">MAX(0,MIN($E308-SUM($E90:O90)+SUM($E200:O200),N308-O90+O200-'7. Consumption'!Q90))</f>
        <v>0</v>
      </c>
      <c r="P308" s="335">
        <f ca="1">MAX(0,MIN($E308-SUM($E90:P90)+SUM($E200:P200),O308-P90+P200-'7. Consumption'!R90))</f>
        <v>0</v>
      </c>
      <c r="Q308" s="335">
        <f ca="1">MAX(0,MIN($E308-SUM($E90:Q90)+SUM($E200:Q200),P308-Q90+Q200-'7. Consumption'!S90))</f>
        <v>0</v>
      </c>
      <c r="R308" s="335">
        <f ca="1">MAX(0,MIN($E308-SUM($E90:R90)+SUM($E200:R200),Q308-R90+R200-'7. Consumption'!T90))</f>
        <v>0</v>
      </c>
      <c r="S308" s="335">
        <f ca="1">MAX(0,MIN($E308-SUM($E90:S90)+SUM($E200:S200),R308-S90+S200-'7. Consumption'!U90))</f>
        <v>0</v>
      </c>
      <c r="T308" s="335">
        <f ca="1">MAX(0,MIN($E308-SUM($E90:T90)+SUM($E200:T200),S308-T90+T200-'7. Consumption'!V90))</f>
        <v>0</v>
      </c>
      <c r="U308" s="335">
        <f ca="1">MAX(0,MIN($E308-SUM($E90:U90)+SUM($E200:U200),T308-U90+U200-'7. Consumption'!W90))</f>
        <v>0</v>
      </c>
      <c r="V308" s="335">
        <f ca="1">MAX(0,MIN($E308-SUM($E90:V90)+SUM($E200:V200),U308-V90+V200-'7. Consumption'!X90))</f>
        <v>0</v>
      </c>
      <c r="W308" s="335">
        <f ca="1">MAX(0,MIN($E308-SUM($E90:W90)+SUM($E200:W200),V308-W90+W200-'7. Consumption'!Y90))</f>
        <v>0</v>
      </c>
      <c r="X308" s="335">
        <f ca="1">MAX(0,MIN($E308-SUM($E90:X90)+SUM($E200:X200),W308-X90+X200-'7. Consumption'!Z90))</f>
        <v>0</v>
      </c>
      <c r="Y308" s="335">
        <f ca="1">MAX(0,MIN($E308-SUM($E90:Y90)+SUM($E200:Y200),X308-Y90+Y200-'7. Consumption'!AA90))</f>
        <v>0</v>
      </c>
      <c r="Z308" s="335">
        <f ca="1">MAX(0,MIN($E308-SUM($E90:Z90)+SUM($E200:Z200),Y308-Z90+Z200-'7. Consumption'!AB90))</f>
        <v>0</v>
      </c>
      <c r="AA308" s="335">
        <f ca="1">MAX(0,MIN($E308-SUM($E90:AA90)+SUM($E200:AA200),Z308-AA90+AA200-'7. Consumption'!AC90))</f>
        <v>0</v>
      </c>
      <c r="AB308" s="335">
        <f ca="1">MAX(0,MIN($E308-SUM($E90:AB90)+SUM($E200:AB200),AA308-AB90+AB200-'7. Consumption'!AD90))</f>
        <v>0</v>
      </c>
      <c r="AC308" s="335">
        <f ca="1">MAX(0,MIN($E308-SUM($E90:AC90)+SUM($E200:AC200),AB308-AC90+AC200-'7. Consumption'!AE90))</f>
        <v>0</v>
      </c>
      <c r="AD308" s="335">
        <f ca="1">MAX(0,MIN($E308-SUM($E90:AD90)+SUM($E200:AD200),AC308-AD90+AD200-'7. Consumption'!AF90))</f>
        <v>0</v>
      </c>
      <c r="AE308" s="335">
        <f ca="1">MAX(0,MIN($E308-SUM($E90:AE90)+SUM($E200:AE200),AD308-AE90+AE200-'7. Consumption'!AG90))</f>
        <v>0</v>
      </c>
      <c r="AF308" s="335">
        <f ca="1">MAX(0,MIN($E308-SUM($E90:AF90)+SUM($E200:AF200),AE308-AF90+AF200-'7. Consumption'!AH90))</f>
        <v>0</v>
      </c>
      <c r="AG308" s="335">
        <f ca="1">MAX(0,MIN($E308-SUM($E90:AG90)+SUM($E200:AG200),AF308-AG90+AG200-'7. Consumption'!AI90))</f>
        <v>0</v>
      </c>
      <c r="AH308" s="335">
        <f ca="1">MAX(0,MIN($E308-SUM($E90:AH90)+SUM($E200:AH200),AG308-AH90+AH200-'7. Consumption'!AJ90))</f>
        <v>0</v>
      </c>
      <c r="AI308" s="335">
        <f ca="1">MAX(0,MIN($E308-SUM($E90:AI90)+SUM($E200:AI200),AH308-AI90+AI200-'7. Consumption'!AK90))</f>
        <v>0</v>
      </c>
      <c r="AJ308" s="335">
        <f ca="1">MAX(0,MIN($E308-SUM($E90:AJ90)+SUM($E200:AJ200),AI308-AJ90+AJ200-'7. Consumption'!AL90))</f>
        <v>0</v>
      </c>
      <c r="AK308" s="335">
        <f ca="1">MAX(0,MIN($E308-SUM($E90:AK90)+SUM($E200:AK200),AJ308-AK90+AK200-'7. Consumption'!AM90))</f>
        <v>0</v>
      </c>
      <c r="AL308" s="335">
        <f ca="1">MAX(0,MIN($E308-SUM($E90:AL90)+SUM($E200:AL200),AK308-AL90+AL200-'7. Consumption'!AN90))</f>
        <v>0</v>
      </c>
      <c r="AM308" s="335">
        <f ca="1">MAX(0,MIN($E308-SUM($E90:AM90)+SUM($E200:AM200),AL308-AM90+AM200-'7. Consumption'!AO90))</f>
        <v>0</v>
      </c>
      <c r="AN308" s="335">
        <f ca="1">MAX(0,MIN($E308-SUM($E90:AN90)+SUM($E200:AN200),AM308-AN90+AN200-'7. Consumption'!AP90))</f>
        <v>0</v>
      </c>
      <c r="AO308" s="335">
        <f ca="1">MAX(0,MIN($E308-SUM($E90:AO90)+SUM($E200:AO200),AN308-AO90+AO200-'7. Consumption'!AQ90))</f>
        <v>0</v>
      </c>
      <c r="AP308" s="332">
        <f t="shared" ca="1" si="18"/>
        <v>0</v>
      </c>
    </row>
    <row r="309" spans="2:42" ht="15" hidden="1" outlineLevel="1" x14ac:dyDescent="0.25">
      <c r="B309" s="257"/>
      <c r="C309" s="257" t="str">
        <f t="shared" si="19"/>
        <v/>
      </c>
      <c r="E309" s="334">
        <f t="shared" si="20"/>
        <v>0</v>
      </c>
      <c r="F309" s="335">
        <f ca="1">MAX(0,MIN($E309-SUM($E91:F91)+SUM($E201:F201),E309-F91+F201-'7. Consumption'!H91))</f>
        <v>0</v>
      </c>
      <c r="G309" s="335">
        <f ca="1">MAX(0,MIN($E309-SUM($E91:G91)+SUM($E201:G201),F309-G91+G201-'7. Consumption'!I91))</f>
        <v>0</v>
      </c>
      <c r="H309" s="335">
        <f ca="1">MAX(0,MIN($E309-SUM($E91:H91)+SUM($E201:H201),G309-H91+H201-'7. Consumption'!J91))</f>
        <v>0</v>
      </c>
      <c r="I309" s="335">
        <f ca="1">MAX(0,MIN($E309-SUM($E91:I91)+SUM($E201:I201),H309-I91+I201-'7. Consumption'!K91))</f>
        <v>0</v>
      </c>
      <c r="J309" s="335">
        <f ca="1">MAX(0,MIN($E309-SUM($E91:J91)+SUM($E201:J201),I309-J91+J201-'7. Consumption'!L91))</f>
        <v>0</v>
      </c>
      <c r="K309" s="335">
        <f ca="1">MAX(0,MIN($E309-SUM($E91:K91)+SUM($E201:K201),J309-K91+K201-'7. Consumption'!M91))</f>
        <v>0</v>
      </c>
      <c r="L309" s="335">
        <f ca="1">MAX(0,MIN($E309-SUM($E91:L91)+SUM($E201:L201),K309-L91+L201-'7. Consumption'!N91))</f>
        <v>0</v>
      </c>
      <c r="M309" s="335">
        <f ca="1">MAX(0,MIN($E309-SUM($E91:M91)+SUM($E201:M201),L309-M91+M201-'7. Consumption'!O91))</f>
        <v>0</v>
      </c>
      <c r="N309" s="335">
        <f ca="1">MAX(0,MIN($E309-SUM($E91:N91)+SUM($E201:N201),M309-N91+N201-'7. Consumption'!P91))</f>
        <v>0</v>
      </c>
      <c r="O309" s="335">
        <f ca="1">MAX(0,MIN($E309-SUM($E91:O91)+SUM($E201:O201),N309-O91+O201-'7. Consumption'!Q91))</f>
        <v>0</v>
      </c>
      <c r="P309" s="335">
        <f ca="1">MAX(0,MIN($E309-SUM($E91:P91)+SUM($E201:P201),O309-P91+P201-'7. Consumption'!R91))</f>
        <v>0</v>
      </c>
      <c r="Q309" s="335">
        <f ca="1">MAX(0,MIN($E309-SUM($E91:Q91)+SUM($E201:Q201),P309-Q91+Q201-'7. Consumption'!S91))</f>
        <v>0</v>
      </c>
      <c r="R309" s="335">
        <f ca="1">MAX(0,MIN($E309-SUM($E91:R91)+SUM($E201:R201),Q309-R91+R201-'7. Consumption'!T91))</f>
        <v>0</v>
      </c>
      <c r="S309" s="335">
        <f ca="1">MAX(0,MIN($E309-SUM($E91:S91)+SUM($E201:S201),R309-S91+S201-'7. Consumption'!U91))</f>
        <v>0</v>
      </c>
      <c r="T309" s="335">
        <f ca="1">MAX(0,MIN($E309-SUM($E91:T91)+SUM($E201:T201),S309-T91+T201-'7. Consumption'!V91))</f>
        <v>0</v>
      </c>
      <c r="U309" s="335">
        <f ca="1">MAX(0,MIN($E309-SUM($E91:U91)+SUM($E201:U201),T309-U91+U201-'7. Consumption'!W91))</f>
        <v>0</v>
      </c>
      <c r="V309" s="335">
        <f ca="1">MAX(0,MIN($E309-SUM($E91:V91)+SUM($E201:V201),U309-V91+V201-'7. Consumption'!X91))</f>
        <v>0</v>
      </c>
      <c r="W309" s="335">
        <f ca="1">MAX(0,MIN($E309-SUM($E91:W91)+SUM($E201:W201),V309-W91+W201-'7. Consumption'!Y91))</f>
        <v>0</v>
      </c>
      <c r="X309" s="335">
        <f ca="1">MAX(0,MIN($E309-SUM($E91:X91)+SUM($E201:X201),W309-X91+X201-'7. Consumption'!Z91))</f>
        <v>0</v>
      </c>
      <c r="Y309" s="335">
        <f ca="1">MAX(0,MIN($E309-SUM($E91:Y91)+SUM($E201:Y201),X309-Y91+Y201-'7. Consumption'!AA91))</f>
        <v>0</v>
      </c>
      <c r="Z309" s="335">
        <f ca="1">MAX(0,MIN($E309-SUM($E91:Z91)+SUM($E201:Z201),Y309-Z91+Z201-'7. Consumption'!AB91))</f>
        <v>0</v>
      </c>
      <c r="AA309" s="335">
        <f ca="1">MAX(0,MIN($E309-SUM($E91:AA91)+SUM($E201:AA201),Z309-AA91+AA201-'7. Consumption'!AC91))</f>
        <v>0</v>
      </c>
      <c r="AB309" s="335">
        <f ca="1">MAX(0,MIN($E309-SUM($E91:AB91)+SUM($E201:AB201),AA309-AB91+AB201-'7. Consumption'!AD91))</f>
        <v>0</v>
      </c>
      <c r="AC309" s="335">
        <f ca="1">MAX(0,MIN($E309-SUM($E91:AC91)+SUM($E201:AC201),AB309-AC91+AC201-'7. Consumption'!AE91))</f>
        <v>0</v>
      </c>
      <c r="AD309" s="335">
        <f ca="1">MAX(0,MIN($E309-SUM($E91:AD91)+SUM($E201:AD201),AC309-AD91+AD201-'7. Consumption'!AF91))</f>
        <v>0</v>
      </c>
      <c r="AE309" s="335">
        <f ca="1">MAX(0,MIN($E309-SUM($E91:AE91)+SUM($E201:AE201),AD309-AE91+AE201-'7. Consumption'!AG91))</f>
        <v>0</v>
      </c>
      <c r="AF309" s="335">
        <f ca="1">MAX(0,MIN($E309-SUM($E91:AF91)+SUM($E201:AF201),AE309-AF91+AF201-'7. Consumption'!AH91))</f>
        <v>0</v>
      </c>
      <c r="AG309" s="335">
        <f ca="1">MAX(0,MIN($E309-SUM($E91:AG91)+SUM($E201:AG201),AF309-AG91+AG201-'7. Consumption'!AI91))</f>
        <v>0</v>
      </c>
      <c r="AH309" s="335">
        <f ca="1">MAX(0,MIN($E309-SUM($E91:AH91)+SUM($E201:AH201),AG309-AH91+AH201-'7. Consumption'!AJ91))</f>
        <v>0</v>
      </c>
      <c r="AI309" s="335">
        <f ca="1">MAX(0,MIN($E309-SUM($E91:AI91)+SUM($E201:AI201),AH309-AI91+AI201-'7. Consumption'!AK91))</f>
        <v>0</v>
      </c>
      <c r="AJ309" s="335">
        <f ca="1">MAX(0,MIN($E309-SUM($E91:AJ91)+SUM($E201:AJ201),AI309-AJ91+AJ201-'7. Consumption'!AL91))</f>
        <v>0</v>
      </c>
      <c r="AK309" s="335">
        <f ca="1">MAX(0,MIN($E309-SUM($E91:AK91)+SUM($E201:AK201),AJ309-AK91+AK201-'7. Consumption'!AM91))</f>
        <v>0</v>
      </c>
      <c r="AL309" s="335">
        <f ca="1">MAX(0,MIN($E309-SUM($E91:AL91)+SUM($E201:AL201),AK309-AL91+AL201-'7. Consumption'!AN91))</f>
        <v>0</v>
      </c>
      <c r="AM309" s="335">
        <f ca="1">MAX(0,MIN($E309-SUM($E91:AM91)+SUM($E201:AM201),AL309-AM91+AM201-'7. Consumption'!AO91))</f>
        <v>0</v>
      </c>
      <c r="AN309" s="335">
        <f ca="1">MAX(0,MIN($E309-SUM($E91:AN91)+SUM($E201:AN201),AM309-AN91+AN201-'7. Consumption'!AP91))</f>
        <v>0</v>
      </c>
      <c r="AO309" s="335">
        <f ca="1">MAX(0,MIN($E309-SUM($E91:AO91)+SUM($E201:AO201),AN309-AO91+AO201-'7. Consumption'!AQ91))</f>
        <v>0</v>
      </c>
      <c r="AP309" s="332">
        <f t="shared" ca="1" si="18"/>
        <v>0</v>
      </c>
    </row>
    <row r="310" spans="2:42" ht="15" hidden="1" outlineLevel="1" x14ac:dyDescent="0.25">
      <c r="B310" s="257"/>
      <c r="C310" s="257" t="str">
        <f t="shared" si="19"/>
        <v/>
      </c>
      <c r="E310" s="334">
        <f t="shared" si="20"/>
        <v>0</v>
      </c>
      <c r="F310" s="335">
        <f ca="1">MAX(0,MIN($E310-SUM($E92:F92)+SUM($E202:F202),E310-F92+F202-'7. Consumption'!H92))</f>
        <v>0</v>
      </c>
      <c r="G310" s="335">
        <f ca="1">MAX(0,MIN($E310-SUM($E92:G92)+SUM($E202:G202),F310-G92+G202-'7. Consumption'!I92))</f>
        <v>0</v>
      </c>
      <c r="H310" s="335">
        <f ca="1">MAX(0,MIN($E310-SUM($E92:H92)+SUM($E202:H202),G310-H92+H202-'7. Consumption'!J92))</f>
        <v>0</v>
      </c>
      <c r="I310" s="335">
        <f ca="1">MAX(0,MIN($E310-SUM($E92:I92)+SUM($E202:I202),H310-I92+I202-'7. Consumption'!K92))</f>
        <v>0</v>
      </c>
      <c r="J310" s="335">
        <f ca="1">MAX(0,MIN($E310-SUM($E92:J92)+SUM($E202:J202),I310-J92+J202-'7. Consumption'!L92))</f>
        <v>0</v>
      </c>
      <c r="K310" s="335">
        <f ca="1">MAX(0,MIN($E310-SUM($E92:K92)+SUM($E202:K202),J310-K92+K202-'7. Consumption'!M92))</f>
        <v>0</v>
      </c>
      <c r="L310" s="335">
        <f ca="1">MAX(0,MIN($E310-SUM($E92:L92)+SUM($E202:L202),K310-L92+L202-'7. Consumption'!N92))</f>
        <v>0</v>
      </c>
      <c r="M310" s="335">
        <f ca="1">MAX(0,MIN($E310-SUM($E92:M92)+SUM($E202:M202),L310-M92+M202-'7. Consumption'!O92))</f>
        <v>0</v>
      </c>
      <c r="N310" s="335">
        <f ca="1">MAX(0,MIN($E310-SUM($E92:N92)+SUM($E202:N202),M310-N92+N202-'7. Consumption'!P92))</f>
        <v>0</v>
      </c>
      <c r="O310" s="335">
        <f ca="1">MAX(0,MIN($E310-SUM($E92:O92)+SUM($E202:O202),N310-O92+O202-'7. Consumption'!Q92))</f>
        <v>0</v>
      </c>
      <c r="P310" s="335">
        <f ca="1">MAX(0,MIN($E310-SUM($E92:P92)+SUM($E202:P202),O310-P92+P202-'7. Consumption'!R92))</f>
        <v>0</v>
      </c>
      <c r="Q310" s="335">
        <f ca="1">MAX(0,MIN($E310-SUM($E92:Q92)+SUM($E202:Q202),P310-Q92+Q202-'7. Consumption'!S92))</f>
        <v>0</v>
      </c>
      <c r="R310" s="335">
        <f ca="1">MAX(0,MIN($E310-SUM($E92:R92)+SUM($E202:R202),Q310-R92+R202-'7. Consumption'!T92))</f>
        <v>0</v>
      </c>
      <c r="S310" s="335">
        <f ca="1">MAX(0,MIN($E310-SUM($E92:S92)+SUM($E202:S202),R310-S92+S202-'7. Consumption'!U92))</f>
        <v>0</v>
      </c>
      <c r="T310" s="335">
        <f ca="1">MAX(0,MIN($E310-SUM($E92:T92)+SUM($E202:T202),S310-T92+T202-'7. Consumption'!V92))</f>
        <v>0</v>
      </c>
      <c r="U310" s="335">
        <f ca="1">MAX(0,MIN($E310-SUM($E92:U92)+SUM($E202:U202),T310-U92+U202-'7. Consumption'!W92))</f>
        <v>0</v>
      </c>
      <c r="V310" s="335">
        <f ca="1">MAX(0,MIN($E310-SUM($E92:V92)+SUM($E202:V202),U310-V92+V202-'7. Consumption'!X92))</f>
        <v>0</v>
      </c>
      <c r="W310" s="335">
        <f ca="1">MAX(0,MIN($E310-SUM($E92:W92)+SUM($E202:W202),V310-W92+W202-'7. Consumption'!Y92))</f>
        <v>0</v>
      </c>
      <c r="X310" s="335">
        <f ca="1">MAX(0,MIN($E310-SUM($E92:X92)+SUM($E202:X202),W310-X92+X202-'7. Consumption'!Z92))</f>
        <v>0</v>
      </c>
      <c r="Y310" s="335">
        <f ca="1">MAX(0,MIN($E310-SUM($E92:Y92)+SUM($E202:Y202),X310-Y92+Y202-'7. Consumption'!AA92))</f>
        <v>0</v>
      </c>
      <c r="Z310" s="335">
        <f ca="1">MAX(0,MIN($E310-SUM($E92:Z92)+SUM($E202:Z202),Y310-Z92+Z202-'7. Consumption'!AB92))</f>
        <v>0</v>
      </c>
      <c r="AA310" s="335">
        <f ca="1">MAX(0,MIN($E310-SUM($E92:AA92)+SUM($E202:AA202),Z310-AA92+AA202-'7. Consumption'!AC92))</f>
        <v>0</v>
      </c>
      <c r="AB310" s="335">
        <f ca="1">MAX(0,MIN($E310-SUM($E92:AB92)+SUM($E202:AB202),AA310-AB92+AB202-'7. Consumption'!AD92))</f>
        <v>0</v>
      </c>
      <c r="AC310" s="335">
        <f ca="1">MAX(0,MIN($E310-SUM($E92:AC92)+SUM($E202:AC202),AB310-AC92+AC202-'7. Consumption'!AE92))</f>
        <v>0</v>
      </c>
      <c r="AD310" s="335">
        <f ca="1">MAX(0,MIN($E310-SUM($E92:AD92)+SUM($E202:AD202),AC310-AD92+AD202-'7. Consumption'!AF92))</f>
        <v>0</v>
      </c>
      <c r="AE310" s="335">
        <f ca="1">MAX(0,MIN($E310-SUM($E92:AE92)+SUM($E202:AE202),AD310-AE92+AE202-'7. Consumption'!AG92))</f>
        <v>0</v>
      </c>
      <c r="AF310" s="335">
        <f ca="1">MAX(0,MIN($E310-SUM($E92:AF92)+SUM($E202:AF202),AE310-AF92+AF202-'7. Consumption'!AH92))</f>
        <v>0</v>
      </c>
      <c r="AG310" s="335">
        <f ca="1">MAX(0,MIN($E310-SUM($E92:AG92)+SUM($E202:AG202),AF310-AG92+AG202-'7. Consumption'!AI92))</f>
        <v>0</v>
      </c>
      <c r="AH310" s="335">
        <f ca="1">MAX(0,MIN($E310-SUM($E92:AH92)+SUM($E202:AH202),AG310-AH92+AH202-'7. Consumption'!AJ92))</f>
        <v>0</v>
      </c>
      <c r="AI310" s="335">
        <f ca="1">MAX(0,MIN($E310-SUM($E92:AI92)+SUM($E202:AI202),AH310-AI92+AI202-'7. Consumption'!AK92))</f>
        <v>0</v>
      </c>
      <c r="AJ310" s="335">
        <f ca="1">MAX(0,MIN($E310-SUM($E92:AJ92)+SUM($E202:AJ202),AI310-AJ92+AJ202-'7. Consumption'!AL92))</f>
        <v>0</v>
      </c>
      <c r="AK310" s="335">
        <f ca="1">MAX(0,MIN($E310-SUM($E92:AK92)+SUM($E202:AK202),AJ310-AK92+AK202-'7. Consumption'!AM92))</f>
        <v>0</v>
      </c>
      <c r="AL310" s="335">
        <f ca="1">MAX(0,MIN($E310-SUM($E92:AL92)+SUM($E202:AL202),AK310-AL92+AL202-'7. Consumption'!AN92))</f>
        <v>0</v>
      </c>
      <c r="AM310" s="335">
        <f ca="1">MAX(0,MIN($E310-SUM($E92:AM92)+SUM($E202:AM202),AL310-AM92+AM202-'7. Consumption'!AO92))</f>
        <v>0</v>
      </c>
      <c r="AN310" s="335">
        <f ca="1">MAX(0,MIN($E310-SUM($E92:AN92)+SUM($E202:AN202),AM310-AN92+AN202-'7. Consumption'!AP92))</f>
        <v>0</v>
      </c>
      <c r="AO310" s="335">
        <f ca="1">MAX(0,MIN($E310-SUM($E92:AO92)+SUM($E202:AO202),AN310-AO92+AO202-'7. Consumption'!AQ92))</f>
        <v>0</v>
      </c>
      <c r="AP310" s="332">
        <f t="shared" ca="1" si="18"/>
        <v>0</v>
      </c>
    </row>
    <row r="311" spans="2:42" ht="15" hidden="1" outlineLevel="1" x14ac:dyDescent="0.25">
      <c r="B311" s="257"/>
      <c r="C311" s="257" t="str">
        <f t="shared" si="19"/>
        <v/>
      </c>
      <c r="E311" s="334">
        <f t="shared" si="20"/>
        <v>0</v>
      </c>
      <c r="F311" s="335">
        <f ca="1">MAX(0,MIN($E311-SUM($E93:F93)+SUM($E203:F203),E311-F93+F203-'7. Consumption'!H93))</f>
        <v>0</v>
      </c>
      <c r="G311" s="335">
        <f ca="1">MAX(0,MIN($E311-SUM($E93:G93)+SUM($E203:G203),F311-G93+G203-'7. Consumption'!I93))</f>
        <v>0</v>
      </c>
      <c r="H311" s="335">
        <f ca="1">MAX(0,MIN($E311-SUM($E93:H93)+SUM($E203:H203),G311-H93+H203-'7. Consumption'!J93))</f>
        <v>0</v>
      </c>
      <c r="I311" s="335">
        <f ca="1">MAX(0,MIN($E311-SUM($E93:I93)+SUM($E203:I203),H311-I93+I203-'7. Consumption'!K93))</f>
        <v>0</v>
      </c>
      <c r="J311" s="335">
        <f ca="1">MAX(0,MIN($E311-SUM($E93:J93)+SUM($E203:J203),I311-J93+J203-'7. Consumption'!L93))</f>
        <v>0</v>
      </c>
      <c r="K311" s="335">
        <f ca="1">MAX(0,MIN($E311-SUM($E93:K93)+SUM($E203:K203),J311-K93+K203-'7. Consumption'!M93))</f>
        <v>0</v>
      </c>
      <c r="L311" s="335">
        <f ca="1">MAX(0,MIN($E311-SUM($E93:L93)+SUM($E203:L203),K311-L93+L203-'7. Consumption'!N93))</f>
        <v>0</v>
      </c>
      <c r="M311" s="335">
        <f ca="1">MAX(0,MIN($E311-SUM($E93:M93)+SUM($E203:M203),L311-M93+M203-'7. Consumption'!O93))</f>
        <v>0</v>
      </c>
      <c r="N311" s="335">
        <f ca="1">MAX(0,MIN($E311-SUM($E93:N93)+SUM($E203:N203),M311-N93+N203-'7. Consumption'!P93))</f>
        <v>0</v>
      </c>
      <c r="O311" s="335">
        <f ca="1">MAX(0,MIN($E311-SUM($E93:O93)+SUM($E203:O203),N311-O93+O203-'7. Consumption'!Q93))</f>
        <v>0</v>
      </c>
      <c r="P311" s="335">
        <f ca="1">MAX(0,MIN($E311-SUM($E93:P93)+SUM($E203:P203),O311-P93+P203-'7. Consumption'!R93))</f>
        <v>0</v>
      </c>
      <c r="Q311" s="335">
        <f ca="1">MAX(0,MIN($E311-SUM($E93:Q93)+SUM($E203:Q203),P311-Q93+Q203-'7. Consumption'!S93))</f>
        <v>0</v>
      </c>
      <c r="R311" s="335">
        <f ca="1">MAX(0,MIN($E311-SUM($E93:R93)+SUM($E203:R203),Q311-R93+R203-'7. Consumption'!T93))</f>
        <v>0</v>
      </c>
      <c r="S311" s="335">
        <f ca="1">MAX(0,MIN($E311-SUM($E93:S93)+SUM($E203:S203),R311-S93+S203-'7. Consumption'!U93))</f>
        <v>0</v>
      </c>
      <c r="T311" s="335">
        <f ca="1">MAX(0,MIN($E311-SUM($E93:T93)+SUM($E203:T203),S311-T93+T203-'7. Consumption'!V93))</f>
        <v>0</v>
      </c>
      <c r="U311" s="335">
        <f ca="1">MAX(0,MIN($E311-SUM($E93:U93)+SUM($E203:U203),T311-U93+U203-'7. Consumption'!W93))</f>
        <v>0</v>
      </c>
      <c r="V311" s="335">
        <f ca="1">MAX(0,MIN($E311-SUM($E93:V93)+SUM($E203:V203),U311-V93+V203-'7. Consumption'!X93))</f>
        <v>0</v>
      </c>
      <c r="W311" s="335">
        <f ca="1">MAX(0,MIN($E311-SUM($E93:W93)+SUM($E203:W203),V311-W93+W203-'7. Consumption'!Y93))</f>
        <v>0</v>
      </c>
      <c r="X311" s="335">
        <f ca="1">MAX(0,MIN($E311-SUM($E93:X93)+SUM($E203:X203),W311-X93+X203-'7. Consumption'!Z93))</f>
        <v>0</v>
      </c>
      <c r="Y311" s="335">
        <f ca="1">MAX(0,MIN($E311-SUM($E93:Y93)+SUM($E203:Y203),X311-Y93+Y203-'7. Consumption'!AA93))</f>
        <v>0</v>
      </c>
      <c r="Z311" s="335">
        <f ca="1">MAX(0,MIN($E311-SUM($E93:Z93)+SUM($E203:Z203),Y311-Z93+Z203-'7. Consumption'!AB93))</f>
        <v>0</v>
      </c>
      <c r="AA311" s="335">
        <f ca="1">MAX(0,MIN($E311-SUM($E93:AA93)+SUM($E203:AA203),Z311-AA93+AA203-'7. Consumption'!AC93))</f>
        <v>0</v>
      </c>
      <c r="AB311" s="335">
        <f ca="1">MAX(0,MIN($E311-SUM($E93:AB93)+SUM($E203:AB203),AA311-AB93+AB203-'7. Consumption'!AD93))</f>
        <v>0</v>
      </c>
      <c r="AC311" s="335">
        <f ca="1">MAX(0,MIN($E311-SUM($E93:AC93)+SUM($E203:AC203),AB311-AC93+AC203-'7. Consumption'!AE93))</f>
        <v>0</v>
      </c>
      <c r="AD311" s="335">
        <f ca="1">MAX(0,MIN($E311-SUM($E93:AD93)+SUM($E203:AD203),AC311-AD93+AD203-'7. Consumption'!AF93))</f>
        <v>0</v>
      </c>
      <c r="AE311" s="335">
        <f ca="1">MAX(0,MIN($E311-SUM($E93:AE93)+SUM($E203:AE203),AD311-AE93+AE203-'7. Consumption'!AG93))</f>
        <v>0</v>
      </c>
      <c r="AF311" s="335">
        <f ca="1">MAX(0,MIN($E311-SUM($E93:AF93)+SUM($E203:AF203),AE311-AF93+AF203-'7. Consumption'!AH93))</f>
        <v>0</v>
      </c>
      <c r="AG311" s="335">
        <f ca="1">MAX(0,MIN($E311-SUM($E93:AG93)+SUM($E203:AG203),AF311-AG93+AG203-'7. Consumption'!AI93))</f>
        <v>0</v>
      </c>
      <c r="AH311" s="335">
        <f ca="1">MAX(0,MIN($E311-SUM($E93:AH93)+SUM($E203:AH203),AG311-AH93+AH203-'7. Consumption'!AJ93))</f>
        <v>0</v>
      </c>
      <c r="AI311" s="335">
        <f ca="1">MAX(0,MIN($E311-SUM($E93:AI93)+SUM($E203:AI203),AH311-AI93+AI203-'7. Consumption'!AK93))</f>
        <v>0</v>
      </c>
      <c r="AJ311" s="335">
        <f ca="1">MAX(0,MIN($E311-SUM($E93:AJ93)+SUM($E203:AJ203),AI311-AJ93+AJ203-'7. Consumption'!AL93))</f>
        <v>0</v>
      </c>
      <c r="AK311" s="335">
        <f ca="1">MAX(0,MIN($E311-SUM($E93:AK93)+SUM($E203:AK203),AJ311-AK93+AK203-'7. Consumption'!AM93))</f>
        <v>0</v>
      </c>
      <c r="AL311" s="335">
        <f ca="1">MAX(0,MIN($E311-SUM($E93:AL93)+SUM($E203:AL203),AK311-AL93+AL203-'7. Consumption'!AN93))</f>
        <v>0</v>
      </c>
      <c r="AM311" s="335">
        <f ca="1">MAX(0,MIN($E311-SUM($E93:AM93)+SUM($E203:AM203),AL311-AM93+AM203-'7. Consumption'!AO93))</f>
        <v>0</v>
      </c>
      <c r="AN311" s="335">
        <f ca="1">MAX(0,MIN($E311-SUM($E93:AN93)+SUM($E203:AN203),AM311-AN93+AN203-'7. Consumption'!AP93))</f>
        <v>0</v>
      </c>
      <c r="AO311" s="335">
        <f ca="1">MAX(0,MIN($E311-SUM($E93:AO93)+SUM($E203:AO203),AN311-AO93+AO203-'7. Consumption'!AQ93))</f>
        <v>0</v>
      </c>
      <c r="AP311" s="332">
        <f t="shared" ca="1" si="18"/>
        <v>0</v>
      </c>
    </row>
    <row r="312" spans="2:42" ht="15" hidden="1" outlineLevel="1" x14ac:dyDescent="0.25">
      <c r="B312" s="257"/>
      <c r="C312" s="257" t="str">
        <f t="shared" si="19"/>
        <v/>
      </c>
      <c r="E312" s="334">
        <f t="shared" si="20"/>
        <v>0</v>
      </c>
      <c r="F312" s="335">
        <f ca="1">MAX(0,MIN($E312-SUM($E94:F94)+SUM($E204:F204),E312-F94+F204-'7. Consumption'!H94))</f>
        <v>0</v>
      </c>
      <c r="G312" s="335">
        <f ca="1">MAX(0,MIN($E312-SUM($E94:G94)+SUM($E204:G204),F312-G94+G204-'7. Consumption'!I94))</f>
        <v>0</v>
      </c>
      <c r="H312" s="335">
        <f ca="1">MAX(0,MIN($E312-SUM($E94:H94)+SUM($E204:H204),G312-H94+H204-'7. Consumption'!J94))</f>
        <v>0</v>
      </c>
      <c r="I312" s="335">
        <f ca="1">MAX(0,MIN($E312-SUM($E94:I94)+SUM($E204:I204),H312-I94+I204-'7. Consumption'!K94))</f>
        <v>0</v>
      </c>
      <c r="J312" s="335">
        <f ca="1">MAX(0,MIN($E312-SUM($E94:J94)+SUM($E204:J204),I312-J94+J204-'7. Consumption'!L94))</f>
        <v>0</v>
      </c>
      <c r="K312" s="335">
        <f ca="1">MAX(0,MIN($E312-SUM($E94:K94)+SUM($E204:K204),J312-K94+K204-'7. Consumption'!M94))</f>
        <v>0</v>
      </c>
      <c r="L312" s="335">
        <f ca="1">MAX(0,MIN($E312-SUM($E94:L94)+SUM($E204:L204),K312-L94+L204-'7. Consumption'!N94))</f>
        <v>0</v>
      </c>
      <c r="M312" s="335">
        <f ca="1">MAX(0,MIN($E312-SUM($E94:M94)+SUM($E204:M204),L312-M94+M204-'7. Consumption'!O94))</f>
        <v>0</v>
      </c>
      <c r="N312" s="335">
        <f ca="1">MAX(0,MIN($E312-SUM($E94:N94)+SUM($E204:N204),M312-N94+N204-'7. Consumption'!P94))</f>
        <v>0</v>
      </c>
      <c r="O312" s="335">
        <f ca="1">MAX(0,MIN($E312-SUM($E94:O94)+SUM($E204:O204),N312-O94+O204-'7. Consumption'!Q94))</f>
        <v>0</v>
      </c>
      <c r="P312" s="335">
        <f ca="1">MAX(0,MIN($E312-SUM($E94:P94)+SUM($E204:P204),O312-P94+P204-'7. Consumption'!R94))</f>
        <v>0</v>
      </c>
      <c r="Q312" s="335">
        <f ca="1">MAX(0,MIN($E312-SUM($E94:Q94)+SUM($E204:Q204),P312-Q94+Q204-'7. Consumption'!S94))</f>
        <v>0</v>
      </c>
      <c r="R312" s="335">
        <f ca="1">MAX(0,MIN($E312-SUM($E94:R94)+SUM($E204:R204),Q312-R94+R204-'7. Consumption'!T94))</f>
        <v>0</v>
      </c>
      <c r="S312" s="335">
        <f ca="1">MAX(0,MIN($E312-SUM($E94:S94)+SUM($E204:S204),R312-S94+S204-'7. Consumption'!U94))</f>
        <v>0</v>
      </c>
      <c r="T312" s="335">
        <f ca="1">MAX(0,MIN($E312-SUM($E94:T94)+SUM($E204:T204),S312-T94+T204-'7. Consumption'!V94))</f>
        <v>0</v>
      </c>
      <c r="U312" s="335">
        <f ca="1">MAX(0,MIN($E312-SUM($E94:U94)+SUM($E204:U204),T312-U94+U204-'7. Consumption'!W94))</f>
        <v>0</v>
      </c>
      <c r="V312" s="335">
        <f ca="1">MAX(0,MIN($E312-SUM($E94:V94)+SUM($E204:V204),U312-V94+V204-'7. Consumption'!X94))</f>
        <v>0</v>
      </c>
      <c r="W312" s="335">
        <f ca="1">MAX(0,MIN($E312-SUM($E94:W94)+SUM($E204:W204),V312-W94+W204-'7. Consumption'!Y94))</f>
        <v>0</v>
      </c>
      <c r="X312" s="335">
        <f ca="1">MAX(0,MIN($E312-SUM($E94:X94)+SUM($E204:X204),W312-X94+X204-'7. Consumption'!Z94))</f>
        <v>0</v>
      </c>
      <c r="Y312" s="335">
        <f ca="1">MAX(0,MIN($E312-SUM($E94:Y94)+SUM($E204:Y204),X312-Y94+Y204-'7. Consumption'!AA94))</f>
        <v>0</v>
      </c>
      <c r="Z312" s="335">
        <f ca="1">MAX(0,MIN($E312-SUM($E94:Z94)+SUM($E204:Z204),Y312-Z94+Z204-'7. Consumption'!AB94))</f>
        <v>0</v>
      </c>
      <c r="AA312" s="335">
        <f ca="1">MAX(0,MIN($E312-SUM($E94:AA94)+SUM($E204:AA204),Z312-AA94+AA204-'7. Consumption'!AC94))</f>
        <v>0</v>
      </c>
      <c r="AB312" s="335">
        <f ca="1">MAX(0,MIN($E312-SUM($E94:AB94)+SUM($E204:AB204),AA312-AB94+AB204-'7. Consumption'!AD94))</f>
        <v>0</v>
      </c>
      <c r="AC312" s="335">
        <f ca="1">MAX(0,MIN($E312-SUM($E94:AC94)+SUM($E204:AC204),AB312-AC94+AC204-'7. Consumption'!AE94))</f>
        <v>0</v>
      </c>
      <c r="AD312" s="335">
        <f ca="1">MAX(0,MIN($E312-SUM($E94:AD94)+SUM($E204:AD204),AC312-AD94+AD204-'7. Consumption'!AF94))</f>
        <v>0</v>
      </c>
      <c r="AE312" s="335">
        <f ca="1">MAX(0,MIN($E312-SUM($E94:AE94)+SUM($E204:AE204),AD312-AE94+AE204-'7. Consumption'!AG94))</f>
        <v>0</v>
      </c>
      <c r="AF312" s="335">
        <f ca="1">MAX(0,MIN($E312-SUM($E94:AF94)+SUM($E204:AF204),AE312-AF94+AF204-'7. Consumption'!AH94))</f>
        <v>0</v>
      </c>
      <c r="AG312" s="335">
        <f ca="1">MAX(0,MIN($E312-SUM($E94:AG94)+SUM($E204:AG204),AF312-AG94+AG204-'7. Consumption'!AI94))</f>
        <v>0</v>
      </c>
      <c r="AH312" s="335">
        <f ca="1">MAX(0,MIN($E312-SUM($E94:AH94)+SUM($E204:AH204),AG312-AH94+AH204-'7. Consumption'!AJ94))</f>
        <v>0</v>
      </c>
      <c r="AI312" s="335">
        <f ca="1">MAX(0,MIN($E312-SUM($E94:AI94)+SUM($E204:AI204),AH312-AI94+AI204-'7. Consumption'!AK94))</f>
        <v>0</v>
      </c>
      <c r="AJ312" s="335">
        <f ca="1">MAX(0,MIN($E312-SUM($E94:AJ94)+SUM($E204:AJ204),AI312-AJ94+AJ204-'7. Consumption'!AL94))</f>
        <v>0</v>
      </c>
      <c r="AK312" s="335">
        <f ca="1">MAX(0,MIN($E312-SUM($E94:AK94)+SUM($E204:AK204),AJ312-AK94+AK204-'7. Consumption'!AM94))</f>
        <v>0</v>
      </c>
      <c r="AL312" s="335">
        <f ca="1">MAX(0,MIN($E312-SUM($E94:AL94)+SUM($E204:AL204),AK312-AL94+AL204-'7. Consumption'!AN94))</f>
        <v>0</v>
      </c>
      <c r="AM312" s="335">
        <f ca="1">MAX(0,MIN($E312-SUM($E94:AM94)+SUM($E204:AM204),AL312-AM94+AM204-'7. Consumption'!AO94))</f>
        <v>0</v>
      </c>
      <c r="AN312" s="335">
        <f ca="1">MAX(0,MIN($E312-SUM($E94:AN94)+SUM($E204:AN204),AM312-AN94+AN204-'7. Consumption'!AP94))</f>
        <v>0</v>
      </c>
      <c r="AO312" s="335">
        <f ca="1">MAX(0,MIN($E312-SUM($E94:AO94)+SUM($E204:AO204),AN312-AO94+AO204-'7. Consumption'!AQ94))</f>
        <v>0</v>
      </c>
      <c r="AP312" s="332">
        <f t="shared" ca="1" si="18"/>
        <v>0</v>
      </c>
    </row>
    <row r="313" spans="2:42" ht="15" hidden="1" outlineLevel="1" x14ac:dyDescent="0.25">
      <c r="B313" s="257"/>
      <c r="C313" s="257" t="str">
        <f t="shared" si="19"/>
        <v/>
      </c>
      <c r="E313" s="334">
        <f t="shared" si="20"/>
        <v>0</v>
      </c>
      <c r="F313" s="335">
        <f ca="1">MAX(0,MIN($E313-SUM($E95:F95)+SUM($E205:F205),E313-F95+F205-'7. Consumption'!H95))</f>
        <v>0</v>
      </c>
      <c r="G313" s="335">
        <f ca="1">MAX(0,MIN($E313-SUM($E95:G95)+SUM($E205:G205),F313-G95+G205-'7. Consumption'!I95))</f>
        <v>0</v>
      </c>
      <c r="H313" s="335">
        <f ca="1">MAX(0,MIN($E313-SUM($E95:H95)+SUM($E205:H205),G313-H95+H205-'7. Consumption'!J95))</f>
        <v>0</v>
      </c>
      <c r="I313" s="335">
        <f ca="1">MAX(0,MIN($E313-SUM($E95:I95)+SUM($E205:I205),H313-I95+I205-'7. Consumption'!K95))</f>
        <v>0</v>
      </c>
      <c r="J313" s="335">
        <f ca="1">MAX(0,MIN($E313-SUM($E95:J95)+SUM($E205:J205),I313-J95+J205-'7. Consumption'!L95))</f>
        <v>0</v>
      </c>
      <c r="K313" s="335">
        <f ca="1">MAX(0,MIN($E313-SUM($E95:K95)+SUM($E205:K205),J313-K95+K205-'7. Consumption'!M95))</f>
        <v>0</v>
      </c>
      <c r="L313" s="335">
        <f ca="1">MAX(0,MIN($E313-SUM($E95:L95)+SUM($E205:L205),K313-L95+L205-'7. Consumption'!N95))</f>
        <v>0</v>
      </c>
      <c r="M313" s="335">
        <f ca="1">MAX(0,MIN($E313-SUM($E95:M95)+SUM($E205:M205),L313-M95+M205-'7. Consumption'!O95))</f>
        <v>0</v>
      </c>
      <c r="N313" s="335">
        <f ca="1">MAX(0,MIN($E313-SUM($E95:N95)+SUM($E205:N205),M313-N95+N205-'7. Consumption'!P95))</f>
        <v>0</v>
      </c>
      <c r="O313" s="335">
        <f ca="1">MAX(0,MIN($E313-SUM($E95:O95)+SUM($E205:O205),N313-O95+O205-'7. Consumption'!Q95))</f>
        <v>0</v>
      </c>
      <c r="P313" s="335">
        <f ca="1">MAX(0,MIN($E313-SUM($E95:P95)+SUM($E205:P205),O313-P95+P205-'7. Consumption'!R95))</f>
        <v>0</v>
      </c>
      <c r="Q313" s="335">
        <f ca="1">MAX(0,MIN($E313-SUM($E95:Q95)+SUM($E205:Q205),P313-Q95+Q205-'7. Consumption'!S95))</f>
        <v>0</v>
      </c>
      <c r="R313" s="335">
        <f ca="1">MAX(0,MIN($E313-SUM($E95:R95)+SUM($E205:R205),Q313-R95+R205-'7. Consumption'!T95))</f>
        <v>0</v>
      </c>
      <c r="S313" s="335">
        <f ca="1">MAX(0,MIN($E313-SUM($E95:S95)+SUM($E205:S205),R313-S95+S205-'7. Consumption'!U95))</f>
        <v>0</v>
      </c>
      <c r="T313" s="335">
        <f ca="1">MAX(0,MIN($E313-SUM($E95:T95)+SUM($E205:T205),S313-T95+T205-'7. Consumption'!V95))</f>
        <v>0</v>
      </c>
      <c r="U313" s="335">
        <f ca="1">MAX(0,MIN($E313-SUM($E95:U95)+SUM($E205:U205),T313-U95+U205-'7. Consumption'!W95))</f>
        <v>0</v>
      </c>
      <c r="V313" s="335">
        <f ca="1">MAX(0,MIN($E313-SUM($E95:V95)+SUM($E205:V205),U313-V95+V205-'7. Consumption'!X95))</f>
        <v>0</v>
      </c>
      <c r="W313" s="335">
        <f ca="1">MAX(0,MIN($E313-SUM($E95:W95)+SUM($E205:W205),V313-W95+W205-'7. Consumption'!Y95))</f>
        <v>0</v>
      </c>
      <c r="X313" s="335">
        <f ca="1">MAX(0,MIN($E313-SUM($E95:X95)+SUM($E205:X205),W313-X95+X205-'7. Consumption'!Z95))</f>
        <v>0</v>
      </c>
      <c r="Y313" s="335">
        <f ca="1">MAX(0,MIN($E313-SUM($E95:Y95)+SUM($E205:Y205),X313-Y95+Y205-'7. Consumption'!AA95))</f>
        <v>0</v>
      </c>
      <c r="Z313" s="335">
        <f ca="1">MAX(0,MIN($E313-SUM($E95:Z95)+SUM($E205:Z205),Y313-Z95+Z205-'7. Consumption'!AB95))</f>
        <v>0</v>
      </c>
      <c r="AA313" s="335">
        <f ca="1">MAX(0,MIN($E313-SUM($E95:AA95)+SUM($E205:AA205),Z313-AA95+AA205-'7. Consumption'!AC95))</f>
        <v>0</v>
      </c>
      <c r="AB313" s="335">
        <f ca="1">MAX(0,MIN($E313-SUM($E95:AB95)+SUM($E205:AB205),AA313-AB95+AB205-'7. Consumption'!AD95))</f>
        <v>0</v>
      </c>
      <c r="AC313" s="335">
        <f ca="1">MAX(0,MIN($E313-SUM($E95:AC95)+SUM($E205:AC205),AB313-AC95+AC205-'7. Consumption'!AE95))</f>
        <v>0</v>
      </c>
      <c r="AD313" s="335">
        <f ca="1">MAX(0,MIN($E313-SUM($E95:AD95)+SUM($E205:AD205),AC313-AD95+AD205-'7. Consumption'!AF95))</f>
        <v>0</v>
      </c>
      <c r="AE313" s="335">
        <f ca="1">MAX(0,MIN($E313-SUM($E95:AE95)+SUM($E205:AE205),AD313-AE95+AE205-'7. Consumption'!AG95))</f>
        <v>0</v>
      </c>
      <c r="AF313" s="335">
        <f ca="1">MAX(0,MIN($E313-SUM($E95:AF95)+SUM($E205:AF205),AE313-AF95+AF205-'7. Consumption'!AH95))</f>
        <v>0</v>
      </c>
      <c r="AG313" s="335">
        <f ca="1">MAX(0,MIN($E313-SUM($E95:AG95)+SUM($E205:AG205),AF313-AG95+AG205-'7. Consumption'!AI95))</f>
        <v>0</v>
      </c>
      <c r="AH313" s="335">
        <f ca="1">MAX(0,MIN($E313-SUM($E95:AH95)+SUM($E205:AH205),AG313-AH95+AH205-'7. Consumption'!AJ95))</f>
        <v>0</v>
      </c>
      <c r="AI313" s="335">
        <f ca="1">MAX(0,MIN($E313-SUM($E95:AI95)+SUM($E205:AI205),AH313-AI95+AI205-'7. Consumption'!AK95))</f>
        <v>0</v>
      </c>
      <c r="AJ313" s="335">
        <f ca="1">MAX(0,MIN($E313-SUM($E95:AJ95)+SUM($E205:AJ205),AI313-AJ95+AJ205-'7. Consumption'!AL95))</f>
        <v>0</v>
      </c>
      <c r="AK313" s="335">
        <f ca="1">MAX(0,MIN($E313-SUM($E95:AK95)+SUM($E205:AK205),AJ313-AK95+AK205-'7. Consumption'!AM95))</f>
        <v>0</v>
      </c>
      <c r="AL313" s="335">
        <f ca="1">MAX(0,MIN($E313-SUM($E95:AL95)+SUM($E205:AL205),AK313-AL95+AL205-'7. Consumption'!AN95))</f>
        <v>0</v>
      </c>
      <c r="AM313" s="335">
        <f ca="1">MAX(0,MIN($E313-SUM($E95:AM95)+SUM($E205:AM205),AL313-AM95+AM205-'7. Consumption'!AO95))</f>
        <v>0</v>
      </c>
      <c r="AN313" s="335">
        <f ca="1">MAX(0,MIN($E313-SUM($E95:AN95)+SUM($E205:AN205),AM313-AN95+AN205-'7. Consumption'!AP95))</f>
        <v>0</v>
      </c>
      <c r="AO313" s="335">
        <f ca="1">MAX(0,MIN($E313-SUM($E95:AO95)+SUM($E205:AO205),AN313-AO95+AO205-'7. Consumption'!AQ95))</f>
        <v>0</v>
      </c>
      <c r="AP313" s="332">
        <f t="shared" ca="1" si="18"/>
        <v>0</v>
      </c>
    </row>
    <row r="314" spans="2:42" ht="15" hidden="1" outlineLevel="1" x14ac:dyDescent="0.25">
      <c r="B314" s="257"/>
      <c r="C314" s="257" t="str">
        <f t="shared" si="19"/>
        <v/>
      </c>
      <c r="E314" s="334">
        <f t="shared" si="20"/>
        <v>0</v>
      </c>
      <c r="F314" s="335">
        <f ca="1">MAX(0,MIN($E314-SUM($E96:F96)+SUM($E206:F206),E314-F96+F206-'7. Consumption'!H96))</f>
        <v>0</v>
      </c>
      <c r="G314" s="335">
        <f ca="1">MAX(0,MIN($E314-SUM($E96:G96)+SUM($E206:G206),F314-G96+G206-'7. Consumption'!I96))</f>
        <v>0</v>
      </c>
      <c r="H314" s="335">
        <f ca="1">MAX(0,MIN($E314-SUM($E96:H96)+SUM($E206:H206),G314-H96+H206-'7. Consumption'!J96))</f>
        <v>0</v>
      </c>
      <c r="I314" s="335">
        <f ca="1">MAX(0,MIN($E314-SUM($E96:I96)+SUM($E206:I206),H314-I96+I206-'7. Consumption'!K96))</f>
        <v>0</v>
      </c>
      <c r="J314" s="335">
        <f ca="1">MAX(0,MIN($E314-SUM($E96:J96)+SUM($E206:J206),I314-J96+J206-'7. Consumption'!L96))</f>
        <v>0</v>
      </c>
      <c r="K314" s="335">
        <f ca="1">MAX(0,MIN($E314-SUM($E96:K96)+SUM($E206:K206),J314-K96+K206-'7. Consumption'!M96))</f>
        <v>0</v>
      </c>
      <c r="L314" s="335">
        <f ca="1">MAX(0,MIN($E314-SUM($E96:L96)+SUM($E206:L206),K314-L96+L206-'7. Consumption'!N96))</f>
        <v>0</v>
      </c>
      <c r="M314" s="335">
        <f ca="1">MAX(0,MIN($E314-SUM($E96:M96)+SUM($E206:M206),L314-M96+M206-'7. Consumption'!O96))</f>
        <v>0</v>
      </c>
      <c r="N314" s="335">
        <f ca="1">MAX(0,MIN($E314-SUM($E96:N96)+SUM($E206:N206),M314-N96+N206-'7. Consumption'!P96))</f>
        <v>0</v>
      </c>
      <c r="O314" s="335">
        <f ca="1">MAX(0,MIN($E314-SUM($E96:O96)+SUM($E206:O206),N314-O96+O206-'7. Consumption'!Q96))</f>
        <v>0</v>
      </c>
      <c r="P314" s="335">
        <f ca="1">MAX(0,MIN($E314-SUM($E96:P96)+SUM($E206:P206),O314-P96+P206-'7. Consumption'!R96))</f>
        <v>0</v>
      </c>
      <c r="Q314" s="335">
        <f ca="1">MAX(0,MIN($E314-SUM($E96:Q96)+SUM($E206:Q206),P314-Q96+Q206-'7. Consumption'!S96))</f>
        <v>0</v>
      </c>
      <c r="R314" s="335">
        <f ca="1">MAX(0,MIN($E314-SUM($E96:R96)+SUM($E206:R206),Q314-R96+R206-'7. Consumption'!T96))</f>
        <v>0</v>
      </c>
      <c r="S314" s="335">
        <f ca="1">MAX(0,MIN($E314-SUM($E96:S96)+SUM($E206:S206),R314-S96+S206-'7. Consumption'!U96))</f>
        <v>0</v>
      </c>
      <c r="T314" s="335">
        <f ca="1">MAX(0,MIN($E314-SUM($E96:T96)+SUM($E206:T206),S314-T96+T206-'7. Consumption'!V96))</f>
        <v>0</v>
      </c>
      <c r="U314" s="335">
        <f ca="1">MAX(0,MIN($E314-SUM($E96:U96)+SUM($E206:U206),T314-U96+U206-'7. Consumption'!W96))</f>
        <v>0</v>
      </c>
      <c r="V314" s="335">
        <f ca="1">MAX(0,MIN($E314-SUM($E96:V96)+SUM($E206:V206),U314-V96+V206-'7. Consumption'!X96))</f>
        <v>0</v>
      </c>
      <c r="W314" s="335">
        <f ca="1">MAX(0,MIN($E314-SUM($E96:W96)+SUM($E206:W206),V314-W96+W206-'7. Consumption'!Y96))</f>
        <v>0</v>
      </c>
      <c r="X314" s="335">
        <f ca="1">MAX(0,MIN($E314-SUM($E96:X96)+SUM($E206:X206),W314-X96+X206-'7. Consumption'!Z96))</f>
        <v>0</v>
      </c>
      <c r="Y314" s="335">
        <f ca="1">MAX(0,MIN($E314-SUM($E96:Y96)+SUM($E206:Y206),X314-Y96+Y206-'7. Consumption'!AA96))</f>
        <v>0</v>
      </c>
      <c r="Z314" s="335">
        <f ca="1">MAX(0,MIN($E314-SUM($E96:Z96)+SUM($E206:Z206),Y314-Z96+Z206-'7. Consumption'!AB96))</f>
        <v>0</v>
      </c>
      <c r="AA314" s="335">
        <f ca="1">MAX(0,MIN($E314-SUM($E96:AA96)+SUM($E206:AA206),Z314-AA96+AA206-'7. Consumption'!AC96))</f>
        <v>0</v>
      </c>
      <c r="AB314" s="335">
        <f ca="1">MAX(0,MIN($E314-SUM($E96:AB96)+SUM($E206:AB206),AA314-AB96+AB206-'7. Consumption'!AD96))</f>
        <v>0</v>
      </c>
      <c r="AC314" s="335">
        <f ca="1">MAX(0,MIN($E314-SUM($E96:AC96)+SUM($E206:AC206),AB314-AC96+AC206-'7. Consumption'!AE96))</f>
        <v>0</v>
      </c>
      <c r="AD314" s="335">
        <f ca="1">MAX(0,MIN($E314-SUM($E96:AD96)+SUM($E206:AD206),AC314-AD96+AD206-'7. Consumption'!AF96))</f>
        <v>0</v>
      </c>
      <c r="AE314" s="335">
        <f ca="1">MAX(0,MIN($E314-SUM($E96:AE96)+SUM($E206:AE206),AD314-AE96+AE206-'7. Consumption'!AG96))</f>
        <v>0</v>
      </c>
      <c r="AF314" s="335">
        <f ca="1">MAX(0,MIN($E314-SUM($E96:AF96)+SUM($E206:AF206),AE314-AF96+AF206-'7. Consumption'!AH96))</f>
        <v>0</v>
      </c>
      <c r="AG314" s="335">
        <f ca="1">MAX(0,MIN($E314-SUM($E96:AG96)+SUM($E206:AG206),AF314-AG96+AG206-'7. Consumption'!AI96))</f>
        <v>0</v>
      </c>
      <c r="AH314" s="335">
        <f ca="1">MAX(0,MIN($E314-SUM($E96:AH96)+SUM($E206:AH206),AG314-AH96+AH206-'7. Consumption'!AJ96))</f>
        <v>0</v>
      </c>
      <c r="AI314" s="335">
        <f ca="1">MAX(0,MIN($E314-SUM($E96:AI96)+SUM($E206:AI206),AH314-AI96+AI206-'7. Consumption'!AK96))</f>
        <v>0</v>
      </c>
      <c r="AJ314" s="335">
        <f ca="1">MAX(0,MIN($E314-SUM($E96:AJ96)+SUM($E206:AJ206),AI314-AJ96+AJ206-'7. Consumption'!AL96))</f>
        <v>0</v>
      </c>
      <c r="AK314" s="335">
        <f ca="1">MAX(0,MIN($E314-SUM($E96:AK96)+SUM($E206:AK206),AJ314-AK96+AK206-'7. Consumption'!AM96))</f>
        <v>0</v>
      </c>
      <c r="AL314" s="335">
        <f ca="1">MAX(0,MIN($E314-SUM($E96:AL96)+SUM($E206:AL206),AK314-AL96+AL206-'7. Consumption'!AN96))</f>
        <v>0</v>
      </c>
      <c r="AM314" s="335">
        <f ca="1">MAX(0,MIN($E314-SUM($E96:AM96)+SUM($E206:AM206),AL314-AM96+AM206-'7. Consumption'!AO96))</f>
        <v>0</v>
      </c>
      <c r="AN314" s="335">
        <f ca="1">MAX(0,MIN($E314-SUM($E96:AN96)+SUM($E206:AN206),AM314-AN96+AN206-'7. Consumption'!AP96))</f>
        <v>0</v>
      </c>
      <c r="AO314" s="335">
        <f ca="1">MAX(0,MIN($E314-SUM($E96:AO96)+SUM($E206:AO206),AN314-AO96+AO206-'7. Consumption'!AQ96))</f>
        <v>0</v>
      </c>
      <c r="AP314" s="332">
        <f t="shared" ca="1" si="18"/>
        <v>0</v>
      </c>
    </row>
    <row r="315" spans="2:42" ht="15" hidden="1" outlineLevel="1" x14ac:dyDescent="0.25">
      <c r="B315" s="257"/>
      <c r="C315" s="257" t="str">
        <f t="shared" si="19"/>
        <v/>
      </c>
      <c r="E315" s="334">
        <f t="shared" si="20"/>
        <v>0</v>
      </c>
      <c r="F315" s="335">
        <f ca="1">MAX(0,MIN($E315-SUM($E97:F97)+SUM($E207:F207),E315-F97+F207-'7. Consumption'!H97))</f>
        <v>0</v>
      </c>
      <c r="G315" s="335">
        <f ca="1">MAX(0,MIN($E315-SUM($E97:G97)+SUM($E207:G207),F315-G97+G207-'7. Consumption'!I97))</f>
        <v>0</v>
      </c>
      <c r="H315" s="335">
        <f ca="1">MAX(0,MIN($E315-SUM($E97:H97)+SUM($E207:H207),G315-H97+H207-'7. Consumption'!J97))</f>
        <v>0</v>
      </c>
      <c r="I315" s="335">
        <f ca="1">MAX(0,MIN($E315-SUM($E97:I97)+SUM($E207:I207),H315-I97+I207-'7. Consumption'!K97))</f>
        <v>0</v>
      </c>
      <c r="J315" s="335">
        <f ca="1">MAX(0,MIN($E315-SUM($E97:J97)+SUM($E207:J207),I315-J97+J207-'7. Consumption'!L97))</f>
        <v>0</v>
      </c>
      <c r="K315" s="335">
        <f ca="1">MAX(0,MIN($E315-SUM($E97:K97)+SUM($E207:K207),J315-K97+K207-'7. Consumption'!M97))</f>
        <v>0</v>
      </c>
      <c r="L315" s="335">
        <f ca="1">MAX(0,MIN($E315-SUM($E97:L97)+SUM($E207:L207),K315-L97+L207-'7. Consumption'!N97))</f>
        <v>0</v>
      </c>
      <c r="M315" s="335">
        <f ca="1">MAX(0,MIN($E315-SUM($E97:M97)+SUM($E207:M207),L315-M97+M207-'7. Consumption'!O97))</f>
        <v>0</v>
      </c>
      <c r="N315" s="335">
        <f ca="1">MAX(0,MIN($E315-SUM($E97:N97)+SUM($E207:N207),M315-N97+N207-'7. Consumption'!P97))</f>
        <v>0</v>
      </c>
      <c r="O315" s="335">
        <f ca="1">MAX(0,MIN($E315-SUM($E97:O97)+SUM($E207:O207),N315-O97+O207-'7. Consumption'!Q97))</f>
        <v>0</v>
      </c>
      <c r="P315" s="335">
        <f ca="1">MAX(0,MIN($E315-SUM($E97:P97)+SUM($E207:P207),O315-P97+P207-'7. Consumption'!R97))</f>
        <v>0</v>
      </c>
      <c r="Q315" s="335">
        <f ca="1">MAX(0,MIN($E315-SUM($E97:Q97)+SUM($E207:Q207),P315-Q97+Q207-'7. Consumption'!S97))</f>
        <v>0</v>
      </c>
      <c r="R315" s="335">
        <f ca="1">MAX(0,MIN($E315-SUM($E97:R97)+SUM($E207:R207),Q315-R97+R207-'7. Consumption'!T97))</f>
        <v>0</v>
      </c>
      <c r="S315" s="335">
        <f ca="1">MAX(0,MIN($E315-SUM($E97:S97)+SUM($E207:S207),R315-S97+S207-'7. Consumption'!U97))</f>
        <v>0</v>
      </c>
      <c r="T315" s="335">
        <f ca="1">MAX(0,MIN($E315-SUM($E97:T97)+SUM($E207:T207),S315-T97+T207-'7. Consumption'!V97))</f>
        <v>0</v>
      </c>
      <c r="U315" s="335">
        <f ca="1">MAX(0,MIN($E315-SUM($E97:U97)+SUM($E207:U207),T315-U97+U207-'7. Consumption'!W97))</f>
        <v>0</v>
      </c>
      <c r="V315" s="335">
        <f ca="1">MAX(0,MIN($E315-SUM($E97:V97)+SUM($E207:V207),U315-V97+V207-'7. Consumption'!X97))</f>
        <v>0</v>
      </c>
      <c r="W315" s="335">
        <f ca="1">MAX(0,MIN($E315-SUM($E97:W97)+SUM($E207:W207),V315-W97+W207-'7. Consumption'!Y97))</f>
        <v>0</v>
      </c>
      <c r="X315" s="335">
        <f ca="1">MAX(0,MIN($E315-SUM($E97:X97)+SUM($E207:X207),W315-X97+X207-'7. Consumption'!Z97))</f>
        <v>0</v>
      </c>
      <c r="Y315" s="335">
        <f ca="1">MAX(0,MIN($E315-SUM($E97:Y97)+SUM($E207:Y207),X315-Y97+Y207-'7. Consumption'!AA97))</f>
        <v>0</v>
      </c>
      <c r="Z315" s="335">
        <f ca="1">MAX(0,MIN($E315-SUM($E97:Z97)+SUM($E207:Z207),Y315-Z97+Z207-'7. Consumption'!AB97))</f>
        <v>0</v>
      </c>
      <c r="AA315" s="335">
        <f ca="1">MAX(0,MIN($E315-SUM($E97:AA97)+SUM($E207:AA207),Z315-AA97+AA207-'7. Consumption'!AC97))</f>
        <v>0</v>
      </c>
      <c r="AB315" s="335">
        <f ca="1">MAX(0,MIN($E315-SUM($E97:AB97)+SUM($E207:AB207),AA315-AB97+AB207-'7. Consumption'!AD97))</f>
        <v>0</v>
      </c>
      <c r="AC315" s="335">
        <f ca="1">MAX(0,MIN($E315-SUM($E97:AC97)+SUM($E207:AC207),AB315-AC97+AC207-'7. Consumption'!AE97))</f>
        <v>0</v>
      </c>
      <c r="AD315" s="335">
        <f ca="1">MAX(0,MIN($E315-SUM($E97:AD97)+SUM($E207:AD207),AC315-AD97+AD207-'7. Consumption'!AF97))</f>
        <v>0</v>
      </c>
      <c r="AE315" s="335">
        <f ca="1">MAX(0,MIN($E315-SUM($E97:AE97)+SUM($E207:AE207),AD315-AE97+AE207-'7. Consumption'!AG97))</f>
        <v>0</v>
      </c>
      <c r="AF315" s="335">
        <f ca="1">MAX(0,MIN($E315-SUM($E97:AF97)+SUM($E207:AF207),AE315-AF97+AF207-'7. Consumption'!AH97))</f>
        <v>0</v>
      </c>
      <c r="AG315" s="335">
        <f ca="1">MAX(0,MIN($E315-SUM($E97:AG97)+SUM($E207:AG207),AF315-AG97+AG207-'7. Consumption'!AI97))</f>
        <v>0</v>
      </c>
      <c r="AH315" s="335">
        <f ca="1">MAX(0,MIN($E315-SUM($E97:AH97)+SUM($E207:AH207),AG315-AH97+AH207-'7. Consumption'!AJ97))</f>
        <v>0</v>
      </c>
      <c r="AI315" s="335">
        <f ca="1">MAX(0,MIN($E315-SUM($E97:AI97)+SUM($E207:AI207),AH315-AI97+AI207-'7. Consumption'!AK97))</f>
        <v>0</v>
      </c>
      <c r="AJ315" s="335">
        <f ca="1">MAX(0,MIN($E315-SUM($E97:AJ97)+SUM($E207:AJ207),AI315-AJ97+AJ207-'7. Consumption'!AL97))</f>
        <v>0</v>
      </c>
      <c r="AK315" s="335">
        <f ca="1">MAX(0,MIN($E315-SUM($E97:AK97)+SUM($E207:AK207),AJ315-AK97+AK207-'7. Consumption'!AM97))</f>
        <v>0</v>
      </c>
      <c r="AL315" s="335">
        <f ca="1">MAX(0,MIN($E315-SUM($E97:AL97)+SUM($E207:AL207),AK315-AL97+AL207-'7. Consumption'!AN97))</f>
        <v>0</v>
      </c>
      <c r="AM315" s="335">
        <f ca="1">MAX(0,MIN($E315-SUM($E97:AM97)+SUM($E207:AM207),AL315-AM97+AM207-'7. Consumption'!AO97))</f>
        <v>0</v>
      </c>
      <c r="AN315" s="335">
        <f ca="1">MAX(0,MIN($E315-SUM($E97:AN97)+SUM($E207:AN207),AM315-AN97+AN207-'7. Consumption'!AP97))</f>
        <v>0</v>
      </c>
      <c r="AO315" s="335">
        <f ca="1">MAX(0,MIN($E315-SUM($E97:AO97)+SUM($E207:AO207),AN315-AO97+AO207-'7. Consumption'!AQ97))</f>
        <v>0</v>
      </c>
      <c r="AP315" s="332">
        <f t="shared" ca="1" si="18"/>
        <v>0</v>
      </c>
    </row>
    <row r="316" spans="2:42" ht="15" hidden="1" outlineLevel="1" x14ac:dyDescent="0.25">
      <c r="B316" s="257"/>
      <c r="C316" s="257" t="str">
        <f t="shared" si="19"/>
        <v/>
      </c>
      <c r="E316" s="334">
        <f t="shared" si="20"/>
        <v>0</v>
      </c>
      <c r="F316" s="335">
        <f ca="1">MAX(0,MIN($E316-SUM($E98:F98)+SUM($E208:F208),E316-F98+F208-'7. Consumption'!H98))</f>
        <v>0</v>
      </c>
      <c r="G316" s="335">
        <f ca="1">MAX(0,MIN($E316-SUM($E98:G98)+SUM($E208:G208),F316-G98+G208-'7. Consumption'!I98))</f>
        <v>0</v>
      </c>
      <c r="H316" s="335">
        <f ca="1">MAX(0,MIN($E316-SUM($E98:H98)+SUM($E208:H208),G316-H98+H208-'7. Consumption'!J98))</f>
        <v>0</v>
      </c>
      <c r="I316" s="335">
        <f ca="1">MAX(0,MIN($E316-SUM($E98:I98)+SUM($E208:I208),H316-I98+I208-'7. Consumption'!K98))</f>
        <v>0</v>
      </c>
      <c r="J316" s="335">
        <f ca="1">MAX(0,MIN($E316-SUM($E98:J98)+SUM($E208:J208),I316-J98+J208-'7. Consumption'!L98))</f>
        <v>0</v>
      </c>
      <c r="K316" s="335">
        <f ca="1">MAX(0,MIN($E316-SUM($E98:K98)+SUM($E208:K208),J316-K98+K208-'7. Consumption'!M98))</f>
        <v>0</v>
      </c>
      <c r="L316" s="335">
        <f ca="1">MAX(0,MIN($E316-SUM($E98:L98)+SUM($E208:L208),K316-L98+L208-'7. Consumption'!N98))</f>
        <v>0</v>
      </c>
      <c r="M316" s="335">
        <f ca="1">MAX(0,MIN($E316-SUM($E98:M98)+SUM($E208:M208),L316-M98+M208-'7. Consumption'!O98))</f>
        <v>0</v>
      </c>
      <c r="N316" s="335">
        <f ca="1">MAX(0,MIN($E316-SUM($E98:N98)+SUM($E208:N208),M316-N98+N208-'7. Consumption'!P98))</f>
        <v>0</v>
      </c>
      <c r="O316" s="335">
        <f ca="1">MAX(0,MIN($E316-SUM($E98:O98)+SUM($E208:O208),N316-O98+O208-'7. Consumption'!Q98))</f>
        <v>0</v>
      </c>
      <c r="P316" s="335">
        <f ca="1">MAX(0,MIN($E316-SUM($E98:P98)+SUM($E208:P208),O316-P98+P208-'7. Consumption'!R98))</f>
        <v>0</v>
      </c>
      <c r="Q316" s="335">
        <f ca="1">MAX(0,MIN($E316-SUM($E98:Q98)+SUM($E208:Q208),P316-Q98+Q208-'7. Consumption'!S98))</f>
        <v>0</v>
      </c>
      <c r="R316" s="335">
        <f ca="1">MAX(0,MIN($E316-SUM($E98:R98)+SUM($E208:R208),Q316-R98+R208-'7. Consumption'!T98))</f>
        <v>0</v>
      </c>
      <c r="S316" s="335">
        <f ca="1">MAX(0,MIN($E316-SUM($E98:S98)+SUM($E208:S208),R316-S98+S208-'7. Consumption'!U98))</f>
        <v>0</v>
      </c>
      <c r="T316" s="335">
        <f ca="1">MAX(0,MIN($E316-SUM($E98:T98)+SUM($E208:T208),S316-T98+T208-'7. Consumption'!V98))</f>
        <v>0</v>
      </c>
      <c r="U316" s="335">
        <f ca="1">MAX(0,MIN($E316-SUM($E98:U98)+SUM($E208:U208),T316-U98+U208-'7. Consumption'!W98))</f>
        <v>0</v>
      </c>
      <c r="V316" s="335">
        <f ca="1">MAX(0,MIN($E316-SUM($E98:V98)+SUM($E208:V208),U316-V98+V208-'7. Consumption'!X98))</f>
        <v>0</v>
      </c>
      <c r="W316" s="335">
        <f ca="1">MAX(0,MIN($E316-SUM($E98:W98)+SUM($E208:W208),V316-W98+W208-'7. Consumption'!Y98))</f>
        <v>0</v>
      </c>
      <c r="X316" s="335">
        <f ca="1">MAX(0,MIN($E316-SUM($E98:X98)+SUM($E208:X208),W316-X98+X208-'7. Consumption'!Z98))</f>
        <v>0</v>
      </c>
      <c r="Y316" s="335">
        <f ca="1">MAX(0,MIN($E316-SUM($E98:Y98)+SUM($E208:Y208),X316-Y98+Y208-'7. Consumption'!AA98))</f>
        <v>0</v>
      </c>
      <c r="Z316" s="335">
        <f ca="1">MAX(0,MIN($E316-SUM($E98:Z98)+SUM($E208:Z208),Y316-Z98+Z208-'7. Consumption'!AB98))</f>
        <v>0</v>
      </c>
      <c r="AA316" s="335">
        <f ca="1">MAX(0,MIN($E316-SUM($E98:AA98)+SUM($E208:AA208),Z316-AA98+AA208-'7. Consumption'!AC98))</f>
        <v>0</v>
      </c>
      <c r="AB316" s="335">
        <f ca="1">MAX(0,MIN($E316-SUM($E98:AB98)+SUM($E208:AB208),AA316-AB98+AB208-'7. Consumption'!AD98))</f>
        <v>0</v>
      </c>
      <c r="AC316" s="335">
        <f ca="1">MAX(0,MIN($E316-SUM($E98:AC98)+SUM($E208:AC208),AB316-AC98+AC208-'7. Consumption'!AE98))</f>
        <v>0</v>
      </c>
      <c r="AD316" s="335">
        <f ca="1">MAX(0,MIN($E316-SUM($E98:AD98)+SUM($E208:AD208),AC316-AD98+AD208-'7. Consumption'!AF98))</f>
        <v>0</v>
      </c>
      <c r="AE316" s="335">
        <f ca="1">MAX(0,MIN($E316-SUM($E98:AE98)+SUM($E208:AE208),AD316-AE98+AE208-'7. Consumption'!AG98))</f>
        <v>0</v>
      </c>
      <c r="AF316" s="335">
        <f ca="1">MAX(0,MIN($E316-SUM($E98:AF98)+SUM($E208:AF208),AE316-AF98+AF208-'7. Consumption'!AH98))</f>
        <v>0</v>
      </c>
      <c r="AG316" s="335">
        <f ca="1">MAX(0,MIN($E316-SUM($E98:AG98)+SUM($E208:AG208),AF316-AG98+AG208-'7. Consumption'!AI98))</f>
        <v>0</v>
      </c>
      <c r="AH316" s="335">
        <f ca="1">MAX(0,MIN($E316-SUM($E98:AH98)+SUM($E208:AH208),AG316-AH98+AH208-'7. Consumption'!AJ98))</f>
        <v>0</v>
      </c>
      <c r="AI316" s="335">
        <f ca="1">MAX(0,MIN($E316-SUM($E98:AI98)+SUM($E208:AI208),AH316-AI98+AI208-'7. Consumption'!AK98))</f>
        <v>0</v>
      </c>
      <c r="AJ316" s="335">
        <f ca="1">MAX(0,MIN($E316-SUM($E98:AJ98)+SUM($E208:AJ208),AI316-AJ98+AJ208-'7. Consumption'!AL98))</f>
        <v>0</v>
      </c>
      <c r="AK316" s="335">
        <f ca="1">MAX(0,MIN($E316-SUM($E98:AK98)+SUM($E208:AK208),AJ316-AK98+AK208-'7. Consumption'!AM98))</f>
        <v>0</v>
      </c>
      <c r="AL316" s="335">
        <f ca="1">MAX(0,MIN($E316-SUM($E98:AL98)+SUM($E208:AL208),AK316-AL98+AL208-'7. Consumption'!AN98))</f>
        <v>0</v>
      </c>
      <c r="AM316" s="335">
        <f ca="1">MAX(0,MIN($E316-SUM($E98:AM98)+SUM($E208:AM208),AL316-AM98+AM208-'7. Consumption'!AO98))</f>
        <v>0</v>
      </c>
      <c r="AN316" s="335">
        <f ca="1">MAX(0,MIN($E316-SUM($E98:AN98)+SUM($E208:AN208),AM316-AN98+AN208-'7. Consumption'!AP98))</f>
        <v>0</v>
      </c>
      <c r="AO316" s="335">
        <f ca="1">MAX(0,MIN($E316-SUM($E98:AO98)+SUM($E208:AO208),AN316-AO98+AO208-'7. Consumption'!AQ98))</f>
        <v>0</v>
      </c>
      <c r="AP316" s="332">
        <f t="shared" ca="1" si="18"/>
        <v>0</v>
      </c>
    </row>
    <row r="317" spans="2:42" ht="15" hidden="1" outlineLevel="1" x14ac:dyDescent="0.25">
      <c r="B317" s="257"/>
      <c r="C317" s="257" t="str">
        <f t="shared" si="19"/>
        <v/>
      </c>
      <c r="E317" s="334">
        <f t="shared" si="20"/>
        <v>0</v>
      </c>
      <c r="F317" s="335">
        <f ca="1">MAX(0,MIN($E317-SUM($E99:F99)+SUM($E209:F209),E317-F99+F209-'7. Consumption'!H99))</f>
        <v>0</v>
      </c>
      <c r="G317" s="335">
        <f ca="1">MAX(0,MIN($E317-SUM($E99:G99)+SUM($E209:G209),F317-G99+G209-'7. Consumption'!I99))</f>
        <v>0</v>
      </c>
      <c r="H317" s="335">
        <f ca="1">MAX(0,MIN($E317-SUM($E99:H99)+SUM($E209:H209),G317-H99+H209-'7. Consumption'!J99))</f>
        <v>0</v>
      </c>
      <c r="I317" s="335">
        <f ca="1">MAX(0,MIN($E317-SUM($E99:I99)+SUM($E209:I209),H317-I99+I209-'7. Consumption'!K99))</f>
        <v>0</v>
      </c>
      <c r="J317" s="335">
        <f ca="1">MAX(0,MIN($E317-SUM($E99:J99)+SUM($E209:J209),I317-J99+J209-'7. Consumption'!L99))</f>
        <v>0</v>
      </c>
      <c r="K317" s="335">
        <f ca="1">MAX(0,MIN($E317-SUM($E99:K99)+SUM($E209:K209),J317-K99+K209-'7. Consumption'!M99))</f>
        <v>0</v>
      </c>
      <c r="L317" s="335">
        <f ca="1">MAX(0,MIN($E317-SUM($E99:L99)+SUM($E209:L209),K317-L99+L209-'7. Consumption'!N99))</f>
        <v>0</v>
      </c>
      <c r="M317" s="335">
        <f ca="1">MAX(0,MIN($E317-SUM($E99:M99)+SUM($E209:M209),L317-M99+M209-'7. Consumption'!O99))</f>
        <v>0</v>
      </c>
      <c r="N317" s="335">
        <f ca="1">MAX(0,MIN($E317-SUM($E99:N99)+SUM($E209:N209),M317-N99+N209-'7. Consumption'!P99))</f>
        <v>0</v>
      </c>
      <c r="O317" s="335">
        <f ca="1">MAX(0,MIN($E317-SUM($E99:O99)+SUM($E209:O209),N317-O99+O209-'7. Consumption'!Q99))</f>
        <v>0</v>
      </c>
      <c r="P317" s="335">
        <f ca="1">MAX(0,MIN($E317-SUM($E99:P99)+SUM($E209:P209),O317-P99+P209-'7. Consumption'!R99))</f>
        <v>0</v>
      </c>
      <c r="Q317" s="335">
        <f ca="1">MAX(0,MIN($E317-SUM($E99:Q99)+SUM($E209:Q209),P317-Q99+Q209-'7. Consumption'!S99))</f>
        <v>0</v>
      </c>
      <c r="R317" s="335">
        <f ca="1">MAX(0,MIN($E317-SUM($E99:R99)+SUM($E209:R209),Q317-R99+R209-'7. Consumption'!T99))</f>
        <v>0</v>
      </c>
      <c r="S317" s="335">
        <f ca="1">MAX(0,MIN($E317-SUM($E99:S99)+SUM($E209:S209),R317-S99+S209-'7. Consumption'!U99))</f>
        <v>0</v>
      </c>
      <c r="T317" s="335">
        <f ca="1">MAX(0,MIN($E317-SUM($E99:T99)+SUM($E209:T209),S317-T99+T209-'7. Consumption'!V99))</f>
        <v>0</v>
      </c>
      <c r="U317" s="335">
        <f ca="1">MAX(0,MIN($E317-SUM($E99:U99)+SUM($E209:U209),T317-U99+U209-'7. Consumption'!W99))</f>
        <v>0</v>
      </c>
      <c r="V317" s="335">
        <f ca="1">MAX(0,MIN($E317-SUM($E99:V99)+SUM($E209:V209),U317-V99+V209-'7. Consumption'!X99))</f>
        <v>0</v>
      </c>
      <c r="W317" s="335">
        <f ca="1">MAX(0,MIN($E317-SUM($E99:W99)+SUM($E209:W209),V317-W99+W209-'7. Consumption'!Y99))</f>
        <v>0</v>
      </c>
      <c r="X317" s="335">
        <f ca="1">MAX(0,MIN($E317-SUM($E99:X99)+SUM($E209:X209),W317-X99+X209-'7. Consumption'!Z99))</f>
        <v>0</v>
      </c>
      <c r="Y317" s="335">
        <f ca="1">MAX(0,MIN($E317-SUM($E99:Y99)+SUM($E209:Y209),X317-Y99+Y209-'7. Consumption'!AA99))</f>
        <v>0</v>
      </c>
      <c r="Z317" s="335">
        <f ca="1">MAX(0,MIN($E317-SUM($E99:Z99)+SUM($E209:Z209),Y317-Z99+Z209-'7. Consumption'!AB99))</f>
        <v>0</v>
      </c>
      <c r="AA317" s="335">
        <f ca="1">MAX(0,MIN($E317-SUM($E99:AA99)+SUM($E209:AA209),Z317-AA99+AA209-'7. Consumption'!AC99))</f>
        <v>0</v>
      </c>
      <c r="AB317" s="335">
        <f ca="1">MAX(0,MIN($E317-SUM($E99:AB99)+SUM($E209:AB209),AA317-AB99+AB209-'7. Consumption'!AD99))</f>
        <v>0</v>
      </c>
      <c r="AC317" s="335">
        <f ca="1">MAX(0,MIN($E317-SUM($E99:AC99)+SUM($E209:AC209),AB317-AC99+AC209-'7. Consumption'!AE99))</f>
        <v>0</v>
      </c>
      <c r="AD317" s="335">
        <f ca="1">MAX(0,MIN($E317-SUM($E99:AD99)+SUM($E209:AD209),AC317-AD99+AD209-'7. Consumption'!AF99))</f>
        <v>0</v>
      </c>
      <c r="AE317" s="335">
        <f ca="1">MAX(0,MIN($E317-SUM($E99:AE99)+SUM($E209:AE209),AD317-AE99+AE209-'7. Consumption'!AG99))</f>
        <v>0</v>
      </c>
      <c r="AF317" s="335">
        <f ca="1">MAX(0,MIN($E317-SUM($E99:AF99)+SUM($E209:AF209),AE317-AF99+AF209-'7. Consumption'!AH99))</f>
        <v>0</v>
      </c>
      <c r="AG317" s="335">
        <f ca="1">MAX(0,MIN($E317-SUM($E99:AG99)+SUM($E209:AG209),AF317-AG99+AG209-'7. Consumption'!AI99))</f>
        <v>0</v>
      </c>
      <c r="AH317" s="335">
        <f ca="1">MAX(0,MIN($E317-SUM($E99:AH99)+SUM($E209:AH209),AG317-AH99+AH209-'7. Consumption'!AJ99))</f>
        <v>0</v>
      </c>
      <c r="AI317" s="335">
        <f ca="1">MAX(0,MIN($E317-SUM($E99:AI99)+SUM($E209:AI209),AH317-AI99+AI209-'7. Consumption'!AK99))</f>
        <v>0</v>
      </c>
      <c r="AJ317" s="335">
        <f ca="1">MAX(0,MIN($E317-SUM($E99:AJ99)+SUM($E209:AJ209),AI317-AJ99+AJ209-'7. Consumption'!AL99))</f>
        <v>0</v>
      </c>
      <c r="AK317" s="335">
        <f ca="1">MAX(0,MIN($E317-SUM($E99:AK99)+SUM($E209:AK209),AJ317-AK99+AK209-'7. Consumption'!AM99))</f>
        <v>0</v>
      </c>
      <c r="AL317" s="335">
        <f ca="1">MAX(0,MIN($E317-SUM($E99:AL99)+SUM($E209:AL209),AK317-AL99+AL209-'7. Consumption'!AN99))</f>
        <v>0</v>
      </c>
      <c r="AM317" s="335">
        <f ca="1">MAX(0,MIN($E317-SUM($E99:AM99)+SUM($E209:AM209),AL317-AM99+AM209-'7. Consumption'!AO99))</f>
        <v>0</v>
      </c>
      <c r="AN317" s="335">
        <f ca="1">MAX(0,MIN($E317-SUM($E99:AN99)+SUM($E209:AN209),AM317-AN99+AN209-'7. Consumption'!AP99))</f>
        <v>0</v>
      </c>
      <c r="AO317" s="335">
        <f ca="1">MAX(0,MIN($E317-SUM($E99:AO99)+SUM($E209:AO209),AN317-AO99+AO209-'7. Consumption'!AQ99))</f>
        <v>0</v>
      </c>
      <c r="AP317" s="332">
        <f t="shared" ca="1" si="18"/>
        <v>0</v>
      </c>
    </row>
    <row r="318" spans="2:42" ht="15" hidden="1" outlineLevel="1" x14ac:dyDescent="0.25">
      <c r="B318" s="257"/>
      <c r="C318" s="257" t="str">
        <f t="shared" si="19"/>
        <v/>
      </c>
      <c r="E318" s="334">
        <f t="shared" si="20"/>
        <v>0</v>
      </c>
      <c r="F318" s="335">
        <f ca="1">MAX(0,MIN($E318-SUM($E100:F100)+SUM($E210:F210),E318-F100+F210-'7. Consumption'!H100))</f>
        <v>0</v>
      </c>
      <c r="G318" s="335">
        <f ca="1">MAX(0,MIN($E318-SUM($E100:G100)+SUM($E210:G210),F318-G100+G210-'7. Consumption'!I100))</f>
        <v>0</v>
      </c>
      <c r="H318" s="335">
        <f ca="1">MAX(0,MIN($E318-SUM($E100:H100)+SUM($E210:H210),G318-H100+H210-'7. Consumption'!J100))</f>
        <v>0</v>
      </c>
      <c r="I318" s="335">
        <f ca="1">MAX(0,MIN($E318-SUM($E100:I100)+SUM($E210:I210),H318-I100+I210-'7. Consumption'!K100))</f>
        <v>0</v>
      </c>
      <c r="J318" s="335">
        <f ca="1">MAX(0,MIN($E318-SUM($E100:J100)+SUM($E210:J210),I318-J100+J210-'7. Consumption'!L100))</f>
        <v>0</v>
      </c>
      <c r="K318" s="335">
        <f ca="1">MAX(0,MIN($E318-SUM($E100:K100)+SUM($E210:K210),J318-K100+K210-'7. Consumption'!M100))</f>
        <v>0</v>
      </c>
      <c r="L318" s="335">
        <f ca="1">MAX(0,MIN($E318-SUM($E100:L100)+SUM($E210:L210),K318-L100+L210-'7. Consumption'!N100))</f>
        <v>0</v>
      </c>
      <c r="M318" s="335">
        <f ca="1">MAX(0,MIN($E318-SUM($E100:M100)+SUM($E210:M210),L318-M100+M210-'7. Consumption'!O100))</f>
        <v>0</v>
      </c>
      <c r="N318" s="335">
        <f ca="1">MAX(0,MIN($E318-SUM($E100:N100)+SUM($E210:N210),M318-N100+N210-'7. Consumption'!P100))</f>
        <v>0</v>
      </c>
      <c r="O318" s="335">
        <f ca="1">MAX(0,MIN($E318-SUM($E100:O100)+SUM($E210:O210),N318-O100+O210-'7. Consumption'!Q100))</f>
        <v>0</v>
      </c>
      <c r="P318" s="335">
        <f ca="1">MAX(0,MIN($E318-SUM($E100:P100)+SUM($E210:P210),O318-P100+P210-'7. Consumption'!R100))</f>
        <v>0</v>
      </c>
      <c r="Q318" s="335">
        <f ca="1">MAX(0,MIN($E318-SUM($E100:Q100)+SUM($E210:Q210),P318-Q100+Q210-'7. Consumption'!S100))</f>
        <v>0</v>
      </c>
      <c r="R318" s="335">
        <f ca="1">MAX(0,MIN($E318-SUM($E100:R100)+SUM($E210:R210),Q318-R100+R210-'7. Consumption'!T100))</f>
        <v>0</v>
      </c>
      <c r="S318" s="335">
        <f ca="1">MAX(0,MIN($E318-SUM($E100:S100)+SUM($E210:S210),R318-S100+S210-'7. Consumption'!U100))</f>
        <v>0</v>
      </c>
      <c r="T318" s="335">
        <f ca="1">MAX(0,MIN($E318-SUM($E100:T100)+SUM($E210:T210),S318-T100+T210-'7. Consumption'!V100))</f>
        <v>0</v>
      </c>
      <c r="U318" s="335">
        <f ca="1">MAX(0,MIN($E318-SUM($E100:U100)+SUM($E210:U210),T318-U100+U210-'7. Consumption'!W100))</f>
        <v>0</v>
      </c>
      <c r="V318" s="335">
        <f ca="1">MAX(0,MIN($E318-SUM($E100:V100)+SUM($E210:V210),U318-V100+V210-'7. Consumption'!X100))</f>
        <v>0</v>
      </c>
      <c r="W318" s="335">
        <f ca="1">MAX(0,MIN($E318-SUM($E100:W100)+SUM($E210:W210),V318-W100+W210-'7. Consumption'!Y100))</f>
        <v>0</v>
      </c>
      <c r="X318" s="335">
        <f ca="1">MAX(0,MIN($E318-SUM($E100:X100)+SUM($E210:X210),W318-X100+X210-'7. Consumption'!Z100))</f>
        <v>0</v>
      </c>
      <c r="Y318" s="335">
        <f ca="1">MAX(0,MIN($E318-SUM($E100:Y100)+SUM($E210:Y210),X318-Y100+Y210-'7. Consumption'!AA100))</f>
        <v>0</v>
      </c>
      <c r="Z318" s="335">
        <f ca="1">MAX(0,MIN($E318-SUM($E100:Z100)+SUM($E210:Z210),Y318-Z100+Z210-'7. Consumption'!AB100))</f>
        <v>0</v>
      </c>
      <c r="AA318" s="335">
        <f ca="1">MAX(0,MIN($E318-SUM($E100:AA100)+SUM($E210:AA210),Z318-AA100+AA210-'7. Consumption'!AC100))</f>
        <v>0</v>
      </c>
      <c r="AB318" s="335">
        <f ca="1">MAX(0,MIN($E318-SUM($E100:AB100)+SUM($E210:AB210),AA318-AB100+AB210-'7. Consumption'!AD100))</f>
        <v>0</v>
      </c>
      <c r="AC318" s="335">
        <f ca="1">MAX(0,MIN($E318-SUM($E100:AC100)+SUM($E210:AC210),AB318-AC100+AC210-'7. Consumption'!AE100))</f>
        <v>0</v>
      </c>
      <c r="AD318" s="335">
        <f ca="1">MAX(0,MIN($E318-SUM($E100:AD100)+SUM($E210:AD210),AC318-AD100+AD210-'7. Consumption'!AF100))</f>
        <v>0</v>
      </c>
      <c r="AE318" s="335">
        <f ca="1">MAX(0,MIN($E318-SUM($E100:AE100)+SUM($E210:AE210),AD318-AE100+AE210-'7. Consumption'!AG100))</f>
        <v>0</v>
      </c>
      <c r="AF318" s="335">
        <f ca="1">MAX(0,MIN($E318-SUM($E100:AF100)+SUM($E210:AF210),AE318-AF100+AF210-'7. Consumption'!AH100))</f>
        <v>0</v>
      </c>
      <c r="AG318" s="335">
        <f ca="1">MAX(0,MIN($E318-SUM($E100:AG100)+SUM($E210:AG210),AF318-AG100+AG210-'7. Consumption'!AI100))</f>
        <v>0</v>
      </c>
      <c r="AH318" s="335">
        <f ca="1">MAX(0,MIN($E318-SUM($E100:AH100)+SUM($E210:AH210),AG318-AH100+AH210-'7. Consumption'!AJ100))</f>
        <v>0</v>
      </c>
      <c r="AI318" s="335">
        <f ca="1">MAX(0,MIN($E318-SUM($E100:AI100)+SUM($E210:AI210),AH318-AI100+AI210-'7. Consumption'!AK100))</f>
        <v>0</v>
      </c>
      <c r="AJ318" s="335">
        <f ca="1">MAX(0,MIN($E318-SUM($E100:AJ100)+SUM($E210:AJ210),AI318-AJ100+AJ210-'7. Consumption'!AL100))</f>
        <v>0</v>
      </c>
      <c r="AK318" s="335">
        <f ca="1">MAX(0,MIN($E318-SUM($E100:AK100)+SUM($E210:AK210),AJ318-AK100+AK210-'7. Consumption'!AM100))</f>
        <v>0</v>
      </c>
      <c r="AL318" s="335">
        <f ca="1">MAX(0,MIN($E318-SUM($E100:AL100)+SUM($E210:AL210),AK318-AL100+AL210-'7. Consumption'!AN100))</f>
        <v>0</v>
      </c>
      <c r="AM318" s="335">
        <f ca="1">MAX(0,MIN($E318-SUM($E100:AM100)+SUM($E210:AM210),AL318-AM100+AM210-'7. Consumption'!AO100))</f>
        <v>0</v>
      </c>
      <c r="AN318" s="335">
        <f ca="1">MAX(0,MIN($E318-SUM($E100:AN100)+SUM($E210:AN210),AM318-AN100+AN210-'7. Consumption'!AP100))</f>
        <v>0</v>
      </c>
      <c r="AO318" s="335">
        <f ca="1">MAX(0,MIN($E318-SUM($E100:AO100)+SUM($E210:AO210),AN318-AO100+AO210-'7. Consumption'!AQ100))</f>
        <v>0</v>
      </c>
      <c r="AP318" s="332">
        <f t="shared" ca="1" si="18"/>
        <v>0</v>
      </c>
    </row>
    <row r="319" spans="2:42" ht="15" hidden="1" outlineLevel="1" x14ac:dyDescent="0.25">
      <c r="B319" s="257"/>
      <c r="C319" s="257" t="str">
        <f t="shared" si="19"/>
        <v/>
      </c>
      <c r="E319" s="334">
        <f t="shared" si="20"/>
        <v>0</v>
      </c>
      <c r="F319" s="335">
        <f ca="1">MAX(0,MIN($E319-SUM($E101:F101)+SUM($E211:F211),E319-F101+F211-'7. Consumption'!H101))</f>
        <v>0</v>
      </c>
      <c r="G319" s="335">
        <f ca="1">MAX(0,MIN($E319-SUM($E101:G101)+SUM($E211:G211),F319-G101+G211-'7. Consumption'!I101))</f>
        <v>0</v>
      </c>
      <c r="H319" s="335">
        <f ca="1">MAX(0,MIN($E319-SUM($E101:H101)+SUM($E211:H211),G319-H101+H211-'7. Consumption'!J101))</f>
        <v>0</v>
      </c>
      <c r="I319" s="335">
        <f ca="1">MAX(0,MIN($E319-SUM($E101:I101)+SUM($E211:I211),H319-I101+I211-'7. Consumption'!K101))</f>
        <v>0</v>
      </c>
      <c r="J319" s="335">
        <f ca="1">MAX(0,MIN($E319-SUM($E101:J101)+SUM($E211:J211),I319-J101+J211-'7. Consumption'!L101))</f>
        <v>0</v>
      </c>
      <c r="K319" s="335">
        <f ca="1">MAX(0,MIN($E319-SUM($E101:K101)+SUM($E211:K211),J319-K101+K211-'7. Consumption'!M101))</f>
        <v>0</v>
      </c>
      <c r="L319" s="335">
        <f ca="1">MAX(0,MIN($E319-SUM($E101:L101)+SUM($E211:L211),K319-L101+L211-'7. Consumption'!N101))</f>
        <v>0</v>
      </c>
      <c r="M319" s="335">
        <f ca="1">MAX(0,MIN($E319-SUM($E101:M101)+SUM($E211:M211),L319-M101+M211-'7. Consumption'!O101))</f>
        <v>0</v>
      </c>
      <c r="N319" s="335">
        <f ca="1">MAX(0,MIN($E319-SUM($E101:N101)+SUM($E211:N211),M319-N101+N211-'7. Consumption'!P101))</f>
        <v>0</v>
      </c>
      <c r="O319" s="335">
        <f ca="1">MAX(0,MIN($E319-SUM($E101:O101)+SUM($E211:O211),N319-O101+O211-'7. Consumption'!Q101))</f>
        <v>0</v>
      </c>
      <c r="P319" s="335">
        <f ca="1">MAX(0,MIN($E319-SUM($E101:P101)+SUM($E211:P211),O319-P101+P211-'7. Consumption'!R101))</f>
        <v>0</v>
      </c>
      <c r="Q319" s="335">
        <f ca="1">MAX(0,MIN($E319-SUM($E101:Q101)+SUM($E211:Q211),P319-Q101+Q211-'7. Consumption'!S101))</f>
        <v>0</v>
      </c>
      <c r="R319" s="335">
        <f ca="1">MAX(0,MIN($E319-SUM($E101:R101)+SUM($E211:R211),Q319-R101+R211-'7. Consumption'!T101))</f>
        <v>0</v>
      </c>
      <c r="S319" s="335">
        <f ca="1">MAX(0,MIN($E319-SUM($E101:S101)+SUM($E211:S211),R319-S101+S211-'7. Consumption'!U101))</f>
        <v>0</v>
      </c>
      <c r="T319" s="335">
        <f ca="1">MAX(0,MIN($E319-SUM($E101:T101)+SUM($E211:T211),S319-T101+T211-'7. Consumption'!V101))</f>
        <v>0</v>
      </c>
      <c r="U319" s="335">
        <f ca="1">MAX(0,MIN($E319-SUM($E101:U101)+SUM($E211:U211),T319-U101+U211-'7. Consumption'!W101))</f>
        <v>0</v>
      </c>
      <c r="V319" s="335">
        <f ca="1">MAX(0,MIN($E319-SUM($E101:V101)+SUM($E211:V211),U319-V101+V211-'7. Consumption'!X101))</f>
        <v>0</v>
      </c>
      <c r="W319" s="335">
        <f ca="1">MAX(0,MIN($E319-SUM($E101:W101)+SUM($E211:W211),V319-W101+W211-'7. Consumption'!Y101))</f>
        <v>0</v>
      </c>
      <c r="X319" s="335">
        <f ca="1">MAX(0,MIN($E319-SUM($E101:X101)+SUM($E211:X211),W319-X101+X211-'7. Consumption'!Z101))</f>
        <v>0</v>
      </c>
      <c r="Y319" s="335">
        <f ca="1">MAX(0,MIN($E319-SUM($E101:Y101)+SUM($E211:Y211),X319-Y101+Y211-'7. Consumption'!AA101))</f>
        <v>0</v>
      </c>
      <c r="Z319" s="335">
        <f ca="1">MAX(0,MIN($E319-SUM($E101:Z101)+SUM($E211:Z211),Y319-Z101+Z211-'7. Consumption'!AB101))</f>
        <v>0</v>
      </c>
      <c r="AA319" s="335">
        <f ca="1">MAX(0,MIN($E319-SUM($E101:AA101)+SUM($E211:AA211),Z319-AA101+AA211-'7. Consumption'!AC101))</f>
        <v>0</v>
      </c>
      <c r="AB319" s="335">
        <f ca="1">MAX(0,MIN($E319-SUM($E101:AB101)+SUM($E211:AB211),AA319-AB101+AB211-'7. Consumption'!AD101))</f>
        <v>0</v>
      </c>
      <c r="AC319" s="335">
        <f ca="1">MAX(0,MIN($E319-SUM($E101:AC101)+SUM($E211:AC211),AB319-AC101+AC211-'7. Consumption'!AE101))</f>
        <v>0</v>
      </c>
      <c r="AD319" s="335">
        <f ca="1">MAX(0,MIN($E319-SUM($E101:AD101)+SUM($E211:AD211),AC319-AD101+AD211-'7. Consumption'!AF101))</f>
        <v>0</v>
      </c>
      <c r="AE319" s="335">
        <f ca="1">MAX(0,MIN($E319-SUM($E101:AE101)+SUM($E211:AE211),AD319-AE101+AE211-'7. Consumption'!AG101))</f>
        <v>0</v>
      </c>
      <c r="AF319" s="335">
        <f ca="1">MAX(0,MIN($E319-SUM($E101:AF101)+SUM($E211:AF211),AE319-AF101+AF211-'7. Consumption'!AH101))</f>
        <v>0</v>
      </c>
      <c r="AG319" s="335">
        <f ca="1">MAX(0,MIN($E319-SUM($E101:AG101)+SUM($E211:AG211),AF319-AG101+AG211-'7. Consumption'!AI101))</f>
        <v>0</v>
      </c>
      <c r="AH319" s="335">
        <f ca="1">MAX(0,MIN($E319-SUM($E101:AH101)+SUM($E211:AH211),AG319-AH101+AH211-'7. Consumption'!AJ101))</f>
        <v>0</v>
      </c>
      <c r="AI319" s="335">
        <f ca="1">MAX(0,MIN($E319-SUM($E101:AI101)+SUM($E211:AI211),AH319-AI101+AI211-'7. Consumption'!AK101))</f>
        <v>0</v>
      </c>
      <c r="AJ319" s="335">
        <f ca="1">MAX(0,MIN($E319-SUM($E101:AJ101)+SUM($E211:AJ211),AI319-AJ101+AJ211-'7. Consumption'!AL101))</f>
        <v>0</v>
      </c>
      <c r="AK319" s="335">
        <f ca="1">MAX(0,MIN($E319-SUM($E101:AK101)+SUM($E211:AK211),AJ319-AK101+AK211-'7. Consumption'!AM101))</f>
        <v>0</v>
      </c>
      <c r="AL319" s="335">
        <f ca="1">MAX(0,MIN($E319-SUM($E101:AL101)+SUM($E211:AL211),AK319-AL101+AL211-'7. Consumption'!AN101))</f>
        <v>0</v>
      </c>
      <c r="AM319" s="335">
        <f ca="1">MAX(0,MIN($E319-SUM($E101:AM101)+SUM($E211:AM211),AL319-AM101+AM211-'7. Consumption'!AO101))</f>
        <v>0</v>
      </c>
      <c r="AN319" s="335">
        <f ca="1">MAX(0,MIN($E319-SUM($E101:AN101)+SUM($E211:AN211),AM319-AN101+AN211-'7. Consumption'!AP101))</f>
        <v>0</v>
      </c>
      <c r="AO319" s="335">
        <f ca="1">MAX(0,MIN($E319-SUM($E101:AO101)+SUM($E211:AO211),AN319-AO101+AO211-'7. Consumption'!AQ101))</f>
        <v>0</v>
      </c>
      <c r="AP319" s="332">
        <f t="shared" ca="1" si="18"/>
        <v>0</v>
      </c>
    </row>
    <row r="320" spans="2:42" ht="15" hidden="1" outlineLevel="1" x14ac:dyDescent="0.25">
      <c r="B320" s="257"/>
      <c r="C320" s="257" t="str">
        <f t="shared" si="19"/>
        <v/>
      </c>
      <c r="E320" s="334">
        <f t="shared" si="20"/>
        <v>0</v>
      </c>
      <c r="F320" s="335">
        <f ca="1">MAX(0,MIN($E320-SUM($E102:F102)+SUM($E212:F212),E320-F102+F212-'7. Consumption'!H102))</f>
        <v>0</v>
      </c>
      <c r="G320" s="335">
        <f ca="1">MAX(0,MIN($E320-SUM($E102:G102)+SUM($E212:G212),F320-G102+G212-'7. Consumption'!I102))</f>
        <v>0</v>
      </c>
      <c r="H320" s="335">
        <f ca="1">MAX(0,MIN($E320-SUM($E102:H102)+SUM($E212:H212),G320-H102+H212-'7. Consumption'!J102))</f>
        <v>0</v>
      </c>
      <c r="I320" s="335">
        <f ca="1">MAX(0,MIN($E320-SUM($E102:I102)+SUM($E212:I212),H320-I102+I212-'7. Consumption'!K102))</f>
        <v>0</v>
      </c>
      <c r="J320" s="335">
        <f ca="1">MAX(0,MIN($E320-SUM($E102:J102)+SUM($E212:J212),I320-J102+J212-'7. Consumption'!L102))</f>
        <v>0</v>
      </c>
      <c r="K320" s="335">
        <f ca="1">MAX(0,MIN($E320-SUM($E102:K102)+SUM($E212:K212),J320-K102+K212-'7. Consumption'!M102))</f>
        <v>0</v>
      </c>
      <c r="L320" s="335">
        <f ca="1">MAX(0,MIN($E320-SUM($E102:L102)+SUM($E212:L212),K320-L102+L212-'7. Consumption'!N102))</f>
        <v>0</v>
      </c>
      <c r="M320" s="335">
        <f ca="1">MAX(0,MIN($E320-SUM($E102:M102)+SUM($E212:M212),L320-M102+M212-'7. Consumption'!O102))</f>
        <v>0</v>
      </c>
      <c r="N320" s="335">
        <f ca="1">MAX(0,MIN($E320-SUM($E102:N102)+SUM($E212:N212),M320-N102+N212-'7. Consumption'!P102))</f>
        <v>0</v>
      </c>
      <c r="O320" s="335">
        <f ca="1">MAX(0,MIN($E320-SUM($E102:O102)+SUM($E212:O212),N320-O102+O212-'7. Consumption'!Q102))</f>
        <v>0</v>
      </c>
      <c r="P320" s="335">
        <f ca="1">MAX(0,MIN($E320-SUM($E102:P102)+SUM($E212:P212),O320-P102+P212-'7. Consumption'!R102))</f>
        <v>0</v>
      </c>
      <c r="Q320" s="335">
        <f ca="1">MAX(0,MIN($E320-SUM($E102:Q102)+SUM($E212:Q212),P320-Q102+Q212-'7. Consumption'!S102))</f>
        <v>0</v>
      </c>
      <c r="R320" s="335">
        <f ca="1">MAX(0,MIN($E320-SUM($E102:R102)+SUM($E212:R212),Q320-R102+R212-'7. Consumption'!T102))</f>
        <v>0</v>
      </c>
      <c r="S320" s="335">
        <f ca="1">MAX(0,MIN($E320-SUM($E102:S102)+SUM($E212:S212),R320-S102+S212-'7. Consumption'!U102))</f>
        <v>0</v>
      </c>
      <c r="T320" s="335">
        <f ca="1">MAX(0,MIN($E320-SUM($E102:T102)+SUM($E212:T212),S320-T102+T212-'7. Consumption'!V102))</f>
        <v>0</v>
      </c>
      <c r="U320" s="335">
        <f ca="1">MAX(0,MIN($E320-SUM($E102:U102)+SUM($E212:U212),T320-U102+U212-'7. Consumption'!W102))</f>
        <v>0</v>
      </c>
      <c r="V320" s="335">
        <f ca="1">MAX(0,MIN($E320-SUM($E102:V102)+SUM($E212:V212),U320-V102+V212-'7. Consumption'!X102))</f>
        <v>0</v>
      </c>
      <c r="W320" s="335">
        <f ca="1">MAX(0,MIN($E320-SUM($E102:W102)+SUM($E212:W212),V320-W102+W212-'7. Consumption'!Y102))</f>
        <v>0</v>
      </c>
      <c r="X320" s="335">
        <f ca="1">MAX(0,MIN($E320-SUM($E102:X102)+SUM($E212:X212),W320-X102+X212-'7. Consumption'!Z102))</f>
        <v>0</v>
      </c>
      <c r="Y320" s="335">
        <f ca="1">MAX(0,MIN($E320-SUM($E102:Y102)+SUM($E212:Y212),X320-Y102+Y212-'7. Consumption'!AA102))</f>
        <v>0</v>
      </c>
      <c r="Z320" s="335">
        <f ca="1">MAX(0,MIN($E320-SUM($E102:Z102)+SUM($E212:Z212),Y320-Z102+Z212-'7. Consumption'!AB102))</f>
        <v>0</v>
      </c>
      <c r="AA320" s="335">
        <f ca="1">MAX(0,MIN($E320-SUM($E102:AA102)+SUM($E212:AA212),Z320-AA102+AA212-'7. Consumption'!AC102))</f>
        <v>0</v>
      </c>
      <c r="AB320" s="335">
        <f ca="1">MAX(0,MIN($E320-SUM($E102:AB102)+SUM($E212:AB212),AA320-AB102+AB212-'7. Consumption'!AD102))</f>
        <v>0</v>
      </c>
      <c r="AC320" s="335">
        <f ca="1">MAX(0,MIN($E320-SUM($E102:AC102)+SUM($E212:AC212),AB320-AC102+AC212-'7. Consumption'!AE102))</f>
        <v>0</v>
      </c>
      <c r="AD320" s="335">
        <f ca="1">MAX(0,MIN($E320-SUM($E102:AD102)+SUM($E212:AD212),AC320-AD102+AD212-'7. Consumption'!AF102))</f>
        <v>0</v>
      </c>
      <c r="AE320" s="335">
        <f ca="1">MAX(0,MIN($E320-SUM($E102:AE102)+SUM($E212:AE212),AD320-AE102+AE212-'7. Consumption'!AG102))</f>
        <v>0</v>
      </c>
      <c r="AF320" s="335">
        <f ca="1">MAX(0,MIN($E320-SUM($E102:AF102)+SUM($E212:AF212),AE320-AF102+AF212-'7. Consumption'!AH102))</f>
        <v>0</v>
      </c>
      <c r="AG320" s="335">
        <f ca="1">MAX(0,MIN($E320-SUM($E102:AG102)+SUM($E212:AG212),AF320-AG102+AG212-'7. Consumption'!AI102))</f>
        <v>0</v>
      </c>
      <c r="AH320" s="335">
        <f ca="1">MAX(0,MIN($E320-SUM($E102:AH102)+SUM($E212:AH212),AG320-AH102+AH212-'7. Consumption'!AJ102))</f>
        <v>0</v>
      </c>
      <c r="AI320" s="335">
        <f ca="1">MAX(0,MIN($E320-SUM($E102:AI102)+SUM($E212:AI212),AH320-AI102+AI212-'7. Consumption'!AK102))</f>
        <v>0</v>
      </c>
      <c r="AJ320" s="335">
        <f ca="1">MAX(0,MIN($E320-SUM($E102:AJ102)+SUM($E212:AJ212),AI320-AJ102+AJ212-'7. Consumption'!AL102))</f>
        <v>0</v>
      </c>
      <c r="AK320" s="335">
        <f ca="1">MAX(0,MIN($E320-SUM($E102:AK102)+SUM($E212:AK212),AJ320-AK102+AK212-'7. Consumption'!AM102))</f>
        <v>0</v>
      </c>
      <c r="AL320" s="335">
        <f ca="1">MAX(0,MIN($E320-SUM($E102:AL102)+SUM($E212:AL212),AK320-AL102+AL212-'7. Consumption'!AN102))</f>
        <v>0</v>
      </c>
      <c r="AM320" s="335">
        <f ca="1">MAX(0,MIN($E320-SUM($E102:AM102)+SUM($E212:AM212),AL320-AM102+AM212-'7. Consumption'!AO102))</f>
        <v>0</v>
      </c>
      <c r="AN320" s="335">
        <f ca="1">MAX(0,MIN($E320-SUM($E102:AN102)+SUM($E212:AN212),AM320-AN102+AN212-'7. Consumption'!AP102))</f>
        <v>0</v>
      </c>
      <c r="AO320" s="335">
        <f ca="1">MAX(0,MIN($E320-SUM($E102:AO102)+SUM($E212:AO212),AN320-AO102+AO212-'7. Consumption'!AQ102))</f>
        <v>0</v>
      </c>
      <c r="AP320" s="332">
        <f t="shared" ca="1" si="18"/>
        <v>0</v>
      </c>
    </row>
    <row r="321" spans="2:42" ht="15" hidden="1" outlineLevel="1" x14ac:dyDescent="0.25">
      <c r="B321" s="257"/>
      <c r="C321" s="257" t="str">
        <f t="shared" si="19"/>
        <v/>
      </c>
      <c r="E321" s="334">
        <f t="shared" si="20"/>
        <v>0</v>
      </c>
      <c r="F321" s="335">
        <f ca="1">MAX(0,MIN($E321-SUM($E103:F103)+SUM($E213:F213),E321-F103+F213-'7. Consumption'!H103))</f>
        <v>0</v>
      </c>
      <c r="G321" s="335">
        <f ca="1">MAX(0,MIN($E321-SUM($E103:G103)+SUM($E213:G213),F321-G103+G213-'7. Consumption'!I103))</f>
        <v>0</v>
      </c>
      <c r="H321" s="335">
        <f ca="1">MAX(0,MIN($E321-SUM($E103:H103)+SUM($E213:H213),G321-H103+H213-'7. Consumption'!J103))</f>
        <v>0</v>
      </c>
      <c r="I321" s="335">
        <f ca="1">MAX(0,MIN($E321-SUM($E103:I103)+SUM($E213:I213),H321-I103+I213-'7. Consumption'!K103))</f>
        <v>0</v>
      </c>
      <c r="J321" s="335">
        <f ca="1">MAX(0,MIN($E321-SUM($E103:J103)+SUM($E213:J213),I321-J103+J213-'7. Consumption'!L103))</f>
        <v>0</v>
      </c>
      <c r="K321" s="335">
        <f ca="1">MAX(0,MIN($E321-SUM($E103:K103)+SUM($E213:K213),J321-K103+K213-'7. Consumption'!M103))</f>
        <v>0</v>
      </c>
      <c r="L321" s="335">
        <f ca="1">MAX(0,MIN($E321-SUM($E103:L103)+SUM($E213:L213),K321-L103+L213-'7. Consumption'!N103))</f>
        <v>0</v>
      </c>
      <c r="M321" s="335">
        <f ca="1">MAX(0,MIN($E321-SUM($E103:M103)+SUM($E213:M213),L321-M103+M213-'7. Consumption'!O103))</f>
        <v>0</v>
      </c>
      <c r="N321" s="335">
        <f ca="1">MAX(0,MIN($E321-SUM($E103:N103)+SUM($E213:N213),M321-N103+N213-'7. Consumption'!P103))</f>
        <v>0</v>
      </c>
      <c r="O321" s="335">
        <f ca="1">MAX(0,MIN($E321-SUM($E103:O103)+SUM($E213:O213),N321-O103+O213-'7. Consumption'!Q103))</f>
        <v>0</v>
      </c>
      <c r="P321" s="335">
        <f ca="1">MAX(0,MIN($E321-SUM($E103:P103)+SUM($E213:P213),O321-P103+P213-'7. Consumption'!R103))</f>
        <v>0</v>
      </c>
      <c r="Q321" s="335">
        <f ca="1">MAX(0,MIN($E321-SUM($E103:Q103)+SUM($E213:Q213),P321-Q103+Q213-'7. Consumption'!S103))</f>
        <v>0</v>
      </c>
      <c r="R321" s="335">
        <f ca="1">MAX(0,MIN($E321-SUM($E103:R103)+SUM($E213:R213),Q321-R103+R213-'7. Consumption'!T103))</f>
        <v>0</v>
      </c>
      <c r="S321" s="335">
        <f ca="1">MAX(0,MIN($E321-SUM($E103:S103)+SUM($E213:S213),R321-S103+S213-'7. Consumption'!U103))</f>
        <v>0</v>
      </c>
      <c r="T321" s="335">
        <f ca="1">MAX(0,MIN($E321-SUM($E103:T103)+SUM($E213:T213),S321-T103+T213-'7. Consumption'!V103))</f>
        <v>0</v>
      </c>
      <c r="U321" s="335">
        <f ca="1">MAX(0,MIN($E321-SUM($E103:U103)+SUM($E213:U213),T321-U103+U213-'7. Consumption'!W103))</f>
        <v>0</v>
      </c>
      <c r="V321" s="335">
        <f ca="1">MAX(0,MIN($E321-SUM($E103:V103)+SUM($E213:V213),U321-V103+V213-'7. Consumption'!X103))</f>
        <v>0</v>
      </c>
      <c r="W321" s="335">
        <f ca="1">MAX(0,MIN($E321-SUM($E103:W103)+SUM($E213:W213),V321-W103+W213-'7. Consumption'!Y103))</f>
        <v>0</v>
      </c>
      <c r="X321" s="335">
        <f ca="1">MAX(0,MIN($E321-SUM($E103:X103)+SUM($E213:X213),W321-X103+X213-'7. Consumption'!Z103))</f>
        <v>0</v>
      </c>
      <c r="Y321" s="335">
        <f ca="1">MAX(0,MIN($E321-SUM($E103:Y103)+SUM($E213:Y213),X321-Y103+Y213-'7. Consumption'!AA103))</f>
        <v>0</v>
      </c>
      <c r="Z321" s="335">
        <f ca="1">MAX(0,MIN($E321-SUM($E103:Z103)+SUM($E213:Z213),Y321-Z103+Z213-'7. Consumption'!AB103))</f>
        <v>0</v>
      </c>
      <c r="AA321" s="335">
        <f ca="1">MAX(0,MIN($E321-SUM($E103:AA103)+SUM($E213:AA213),Z321-AA103+AA213-'7. Consumption'!AC103))</f>
        <v>0</v>
      </c>
      <c r="AB321" s="335">
        <f ca="1">MAX(0,MIN($E321-SUM($E103:AB103)+SUM($E213:AB213),AA321-AB103+AB213-'7. Consumption'!AD103))</f>
        <v>0</v>
      </c>
      <c r="AC321" s="335">
        <f ca="1">MAX(0,MIN($E321-SUM($E103:AC103)+SUM($E213:AC213),AB321-AC103+AC213-'7. Consumption'!AE103))</f>
        <v>0</v>
      </c>
      <c r="AD321" s="335">
        <f ca="1">MAX(0,MIN($E321-SUM($E103:AD103)+SUM($E213:AD213),AC321-AD103+AD213-'7. Consumption'!AF103))</f>
        <v>0</v>
      </c>
      <c r="AE321" s="335">
        <f ca="1">MAX(0,MIN($E321-SUM($E103:AE103)+SUM($E213:AE213),AD321-AE103+AE213-'7. Consumption'!AG103))</f>
        <v>0</v>
      </c>
      <c r="AF321" s="335">
        <f ca="1">MAX(0,MIN($E321-SUM($E103:AF103)+SUM($E213:AF213),AE321-AF103+AF213-'7. Consumption'!AH103))</f>
        <v>0</v>
      </c>
      <c r="AG321" s="335">
        <f ca="1">MAX(0,MIN($E321-SUM($E103:AG103)+SUM($E213:AG213),AF321-AG103+AG213-'7. Consumption'!AI103))</f>
        <v>0</v>
      </c>
      <c r="AH321" s="335">
        <f ca="1">MAX(0,MIN($E321-SUM($E103:AH103)+SUM($E213:AH213),AG321-AH103+AH213-'7. Consumption'!AJ103))</f>
        <v>0</v>
      </c>
      <c r="AI321" s="335">
        <f ca="1">MAX(0,MIN($E321-SUM($E103:AI103)+SUM($E213:AI213),AH321-AI103+AI213-'7. Consumption'!AK103))</f>
        <v>0</v>
      </c>
      <c r="AJ321" s="335">
        <f ca="1">MAX(0,MIN($E321-SUM($E103:AJ103)+SUM($E213:AJ213),AI321-AJ103+AJ213-'7. Consumption'!AL103))</f>
        <v>0</v>
      </c>
      <c r="AK321" s="335">
        <f ca="1">MAX(0,MIN($E321-SUM($E103:AK103)+SUM($E213:AK213),AJ321-AK103+AK213-'7. Consumption'!AM103))</f>
        <v>0</v>
      </c>
      <c r="AL321" s="335">
        <f ca="1">MAX(0,MIN($E321-SUM($E103:AL103)+SUM($E213:AL213),AK321-AL103+AL213-'7. Consumption'!AN103))</f>
        <v>0</v>
      </c>
      <c r="AM321" s="335">
        <f ca="1">MAX(0,MIN($E321-SUM($E103:AM103)+SUM($E213:AM213),AL321-AM103+AM213-'7. Consumption'!AO103))</f>
        <v>0</v>
      </c>
      <c r="AN321" s="335">
        <f ca="1">MAX(0,MIN($E321-SUM($E103:AN103)+SUM($E213:AN213),AM321-AN103+AN213-'7. Consumption'!AP103))</f>
        <v>0</v>
      </c>
      <c r="AO321" s="335">
        <f ca="1">MAX(0,MIN($E321-SUM($E103:AO103)+SUM($E213:AO213),AN321-AO103+AO213-'7. Consumption'!AQ103))</f>
        <v>0</v>
      </c>
      <c r="AP321" s="332">
        <f t="shared" ca="1" si="18"/>
        <v>0</v>
      </c>
    </row>
    <row r="322" spans="2:42" ht="15" hidden="1" outlineLevel="1" x14ac:dyDescent="0.25">
      <c r="B322" s="257"/>
      <c r="C322" s="257" t="str">
        <f t="shared" si="19"/>
        <v/>
      </c>
      <c r="E322" s="334">
        <f t="shared" si="20"/>
        <v>0</v>
      </c>
      <c r="F322" s="335">
        <f ca="1">MAX(0,MIN($E322-SUM($E104:F104)+SUM($E214:F214),E322-F104+F214-'7. Consumption'!H104))</f>
        <v>0</v>
      </c>
      <c r="G322" s="335">
        <f ca="1">MAX(0,MIN($E322-SUM($E104:G104)+SUM($E214:G214),F322-G104+G214-'7. Consumption'!I104))</f>
        <v>0</v>
      </c>
      <c r="H322" s="335">
        <f ca="1">MAX(0,MIN($E322-SUM($E104:H104)+SUM($E214:H214),G322-H104+H214-'7. Consumption'!J104))</f>
        <v>0</v>
      </c>
      <c r="I322" s="335">
        <f ca="1">MAX(0,MIN($E322-SUM($E104:I104)+SUM($E214:I214),H322-I104+I214-'7. Consumption'!K104))</f>
        <v>0</v>
      </c>
      <c r="J322" s="335">
        <f ca="1">MAX(0,MIN($E322-SUM($E104:J104)+SUM($E214:J214),I322-J104+J214-'7. Consumption'!L104))</f>
        <v>0</v>
      </c>
      <c r="K322" s="335">
        <f ca="1">MAX(0,MIN($E322-SUM($E104:K104)+SUM($E214:K214),J322-K104+K214-'7. Consumption'!M104))</f>
        <v>0</v>
      </c>
      <c r="L322" s="335">
        <f ca="1">MAX(0,MIN($E322-SUM($E104:L104)+SUM($E214:L214),K322-L104+L214-'7. Consumption'!N104))</f>
        <v>0</v>
      </c>
      <c r="M322" s="335">
        <f ca="1">MAX(0,MIN($E322-SUM($E104:M104)+SUM($E214:M214),L322-M104+M214-'7. Consumption'!O104))</f>
        <v>0</v>
      </c>
      <c r="N322" s="335">
        <f ca="1">MAX(0,MIN($E322-SUM($E104:N104)+SUM($E214:N214),M322-N104+N214-'7. Consumption'!P104))</f>
        <v>0</v>
      </c>
      <c r="O322" s="335">
        <f ca="1">MAX(0,MIN($E322-SUM($E104:O104)+SUM($E214:O214),N322-O104+O214-'7. Consumption'!Q104))</f>
        <v>0</v>
      </c>
      <c r="P322" s="335">
        <f ca="1">MAX(0,MIN($E322-SUM($E104:P104)+SUM($E214:P214),O322-P104+P214-'7. Consumption'!R104))</f>
        <v>0</v>
      </c>
      <c r="Q322" s="335">
        <f ca="1">MAX(0,MIN($E322-SUM($E104:Q104)+SUM($E214:Q214),P322-Q104+Q214-'7. Consumption'!S104))</f>
        <v>0</v>
      </c>
      <c r="R322" s="335">
        <f ca="1">MAX(0,MIN($E322-SUM($E104:R104)+SUM($E214:R214),Q322-R104+R214-'7. Consumption'!T104))</f>
        <v>0</v>
      </c>
      <c r="S322" s="335">
        <f ca="1">MAX(0,MIN($E322-SUM($E104:S104)+SUM($E214:S214),R322-S104+S214-'7. Consumption'!U104))</f>
        <v>0</v>
      </c>
      <c r="T322" s="335">
        <f ca="1">MAX(0,MIN($E322-SUM($E104:T104)+SUM($E214:T214),S322-T104+T214-'7. Consumption'!V104))</f>
        <v>0</v>
      </c>
      <c r="U322" s="335">
        <f ca="1">MAX(0,MIN($E322-SUM($E104:U104)+SUM($E214:U214),T322-U104+U214-'7. Consumption'!W104))</f>
        <v>0</v>
      </c>
      <c r="V322" s="335">
        <f ca="1">MAX(0,MIN($E322-SUM($E104:V104)+SUM($E214:V214),U322-V104+V214-'7. Consumption'!X104))</f>
        <v>0</v>
      </c>
      <c r="W322" s="335">
        <f ca="1">MAX(0,MIN($E322-SUM($E104:W104)+SUM($E214:W214),V322-W104+W214-'7. Consumption'!Y104))</f>
        <v>0</v>
      </c>
      <c r="X322" s="335">
        <f ca="1">MAX(0,MIN($E322-SUM($E104:X104)+SUM($E214:X214),W322-X104+X214-'7. Consumption'!Z104))</f>
        <v>0</v>
      </c>
      <c r="Y322" s="335">
        <f ca="1">MAX(0,MIN($E322-SUM($E104:Y104)+SUM($E214:Y214),X322-Y104+Y214-'7. Consumption'!AA104))</f>
        <v>0</v>
      </c>
      <c r="Z322" s="335">
        <f ca="1">MAX(0,MIN($E322-SUM($E104:Z104)+SUM($E214:Z214),Y322-Z104+Z214-'7. Consumption'!AB104))</f>
        <v>0</v>
      </c>
      <c r="AA322" s="335">
        <f ca="1">MAX(0,MIN($E322-SUM($E104:AA104)+SUM($E214:AA214),Z322-AA104+AA214-'7. Consumption'!AC104))</f>
        <v>0</v>
      </c>
      <c r="AB322" s="335">
        <f ca="1">MAX(0,MIN($E322-SUM($E104:AB104)+SUM($E214:AB214),AA322-AB104+AB214-'7. Consumption'!AD104))</f>
        <v>0</v>
      </c>
      <c r="AC322" s="335">
        <f ca="1">MAX(0,MIN($E322-SUM($E104:AC104)+SUM($E214:AC214),AB322-AC104+AC214-'7. Consumption'!AE104))</f>
        <v>0</v>
      </c>
      <c r="AD322" s="335">
        <f ca="1">MAX(0,MIN($E322-SUM($E104:AD104)+SUM($E214:AD214),AC322-AD104+AD214-'7. Consumption'!AF104))</f>
        <v>0</v>
      </c>
      <c r="AE322" s="335">
        <f ca="1">MAX(0,MIN($E322-SUM($E104:AE104)+SUM($E214:AE214),AD322-AE104+AE214-'7. Consumption'!AG104))</f>
        <v>0</v>
      </c>
      <c r="AF322" s="335">
        <f ca="1">MAX(0,MIN($E322-SUM($E104:AF104)+SUM($E214:AF214),AE322-AF104+AF214-'7. Consumption'!AH104))</f>
        <v>0</v>
      </c>
      <c r="AG322" s="335">
        <f ca="1">MAX(0,MIN($E322-SUM($E104:AG104)+SUM($E214:AG214),AF322-AG104+AG214-'7. Consumption'!AI104))</f>
        <v>0</v>
      </c>
      <c r="AH322" s="335">
        <f ca="1">MAX(0,MIN($E322-SUM($E104:AH104)+SUM($E214:AH214),AG322-AH104+AH214-'7. Consumption'!AJ104))</f>
        <v>0</v>
      </c>
      <c r="AI322" s="335">
        <f ca="1">MAX(0,MIN($E322-SUM($E104:AI104)+SUM($E214:AI214),AH322-AI104+AI214-'7. Consumption'!AK104))</f>
        <v>0</v>
      </c>
      <c r="AJ322" s="335">
        <f ca="1">MAX(0,MIN($E322-SUM($E104:AJ104)+SUM($E214:AJ214),AI322-AJ104+AJ214-'7. Consumption'!AL104))</f>
        <v>0</v>
      </c>
      <c r="AK322" s="335">
        <f ca="1">MAX(0,MIN($E322-SUM($E104:AK104)+SUM($E214:AK214),AJ322-AK104+AK214-'7. Consumption'!AM104))</f>
        <v>0</v>
      </c>
      <c r="AL322" s="335">
        <f ca="1">MAX(0,MIN($E322-SUM($E104:AL104)+SUM($E214:AL214),AK322-AL104+AL214-'7. Consumption'!AN104))</f>
        <v>0</v>
      </c>
      <c r="AM322" s="335">
        <f ca="1">MAX(0,MIN($E322-SUM($E104:AM104)+SUM($E214:AM214),AL322-AM104+AM214-'7. Consumption'!AO104))</f>
        <v>0</v>
      </c>
      <c r="AN322" s="335">
        <f ca="1">MAX(0,MIN($E322-SUM($E104:AN104)+SUM($E214:AN214),AM322-AN104+AN214-'7. Consumption'!AP104))</f>
        <v>0</v>
      </c>
      <c r="AO322" s="335">
        <f ca="1">MAX(0,MIN($E322-SUM($E104:AO104)+SUM($E214:AO214),AN322-AO104+AO214-'7. Consumption'!AQ104))</f>
        <v>0</v>
      </c>
      <c r="AP322" s="332">
        <f t="shared" ca="1" si="18"/>
        <v>0</v>
      </c>
    </row>
    <row r="323" spans="2:42" ht="15" hidden="1" outlineLevel="1" x14ac:dyDescent="0.25">
      <c r="B323" s="257"/>
      <c r="C323" s="257" t="str">
        <f t="shared" ref="C323:C328" si="21">+C105</f>
        <v/>
      </c>
      <c r="E323" s="334">
        <f t="shared" ref="E323:E328" si="22">+AP105</f>
        <v>0</v>
      </c>
      <c r="F323" s="335">
        <f ca="1">MAX(0,MIN($E323-SUM($E105:F105)+SUM($E215:F215),E323-F105+F215-'7. Consumption'!H105))</f>
        <v>0</v>
      </c>
      <c r="G323" s="335">
        <f ca="1">MAX(0,MIN($E323-SUM($E105:G105)+SUM($E215:G215),F323-G105+G215-'7. Consumption'!I105))</f>
        <v>0</v>
      </c>
      <c r="H323" s="335">
        <f ca="1">MAX(0,MIN($E323-SUM($E105:H105)+SUM($E215:H215),G323-H105+H215-'7. Consumption'!J105))</f>
        <v>0</v>
      </c>
      <c r="I323" s="335">
        <f ca="1">MAX(0,MIN($E323-SUM($E105:I105)+SUM($E215:I215),H323-I105+I215-'7. Consumption'!K105))</f>
        <v>0</v>
      </c>
      <c r="J323" s="335">
        <f ca="1">MAX(0,MIN($E323-SUM($E105:J105)+SUM($E215:J215),I323-J105+J215-'7. Consumption'!L105))</f>
        <v>0</v>
      </c>
      <c r="K323" s="335">
        <f ca="1">MAX(0,MIN($E323-SUM($E105:K105)+SUM($E215:K215),J323-K105+K215-'7. Consumption'!M105))</f>
        <v>0</v>
      </c>
      <c r="L323" s="335">
        <f ca="1">MAX(0,MIN($E323-SUM($E105:L105)+SUM($E215:L215),K323-L105+L215-'7. Consumption'!N105))</f>
        <v>0</v>
      </c>
      <c r="M323" s="335">
        <f ca="1">MAX(0,MIN($E323-SUM($E105:M105)+SUM($E215:M215),L323-M105+M215-'7. Consumption'!O105))</f>
        <v>0</v>
      </c>
      <c r="N323" s="335">
        <f ca="1">MAX(0,MIN($E323-SUM($E105:N105)+SUM($E215:N215),M323-N105+N215-'7. Consumption'!P105))</f>
        <v>0</v>
      </c>
      <c r="O323" s="335">
        <f ca="1">MAX(0,MIN($E323-SUM($E105:O105)+SUM($E215:O215),N323-O105+O215-'7. Consumption'!Q105))</f>
        <v>0</v>
      </c>
      <c r="P323" s="335">
        <f ca="1">MAX(0,MIN($E323-SUM($E105:P105)+SUM($E215:P215),O323-P105+P215-'7. Consumption'!R105))</f>
        <v>0</v>
      </c>
      <c r="Q323" s="335">
        <f ca="1">MAX(0,MIN($E323-SUM($E105:Q105)+SUM($E215:Q215),P323-Q105+Q215-'7. Consumption'!S105))</f>
        <v>0</v>
      </c>
      <c r="R323" s="335">
        <f ca="1">MAX(0,MIN($E323-SUM($E105:R105)+SUM($E215:R215),Q323-R105+R215-'7. Consumption'!T105))</f>
        <v>0</v>
      </c>
      <c r="S323" s="335">
        <f ca="1">MAX(0,MIN($E323-SUM($E105:S105)+SUM($E215:S215),R323-S105+S215-'7. Consumption'!U105))</f>
        <v>0</v>
      </c>
      <c r="T323" s="335">
        <f ca="1">MAX(0,MIN($E323-SUM($E105:T105)+SUM($E215:T215),S323-T105+T215-'7. Consumption'!V105))</f>
        <v>0</v>
      </c>
      <c r="U323" s="335">
        <f ca="1">MAX(0,MIN($E323-SUM($E105:U105)+SUM($E215:U215),T323-U105+U215-'7. Consumption'!W105))</f>
        <v>0</v>
      </c>
      <c r="V323" s="335">
        <f ca="1">MAX(0,MIN($E323-SUM($E105:V105)+SUM($E215:V215),U323-V105+V215-'7. Consumption'!X105))</f>
        <v>0</v>
      </c>
      <c r="W323" s="335">
        <f ca="1">MAX(0,MIN($E323-SUM($E105:W105)+SUM($E215:W215),V323-W105+W215-'7. Consumption'!Y105))</f>
        <v>0</v>
      </c>
      <c r="X323" s="335">
        <f ca="1">MAX(0,MIN($E323-SUM($E105:X105)+SUM($E215:X215),W323-X105+X215-'7. Consumption'!Z105))</f>
        <v>0</v>
      </c>
      <c r="Y323" s="335">
        <f ca="1">MAX(0,MIN($E323-SUM($E105:Y105)+SUM($E215:Y215),X323-Y105+Y215-'7. Consumption'!AA105))</f>
        <v>0</v>
      </c>
      <c r="Z323" s="335">
        <f ca="1">MAX(0,MIN($E323-SUM($E105:Z105)+SUM($E215:Z215),Y323-Z105+Z215-'7. Consumption'!AB105))</f>
        <v>0</v>
      </c>
      <c r="AA323" s="335">
        <f ca="1">MAX(0,MIN($E323-SUM($E105:AA105)+SUM($E215:AA215),Z323-AA105+AA215-'7. Consumption'!AC105))</f>
        <v>0</v>
      </c>
      <c r="AB323" s="335">
        <f ca="1">MAX(0,MIN($E323-SUM($E105:AB105)+SUM($E215:AB215),AA323-AB105+AB215-'7. Consumption'!AD105))</f>
        <v>0</v>
      </c>
      <c r="AC323" s="335">
        <f ca="1">MAX(0,MIN($E323-SUM($E105:AC105)+SUM($E215:AC215),AB323-AC105+AC215-'7. Consumption'!AE105))</f>
        <v>0</v>
      </c>
      <c r="AD323" s="335">
        <f ca="1">MAX(0,MIN($E323-SUM($E105:AD105)+SUM($E215:AD215),AC323-AD105+AD215-'7. Consumption'!AF105))</f>
        <v>0</v>
      </c>
      <c r="AE323" s="335">
        <f ca="1">MAX(0,MIN($E323-SUM($E105:AE105)+SUM($E215:AE215),AD323-AE105+AE215-'7. Consumption'!AG105))</f>
        <v>0</v>
      </c>
      <c r="AF323" s="335">
        <f ca="1">MAX(0,MIN($E323-SUM($E105:AF105)+SUM($E215:AF215),AE323-AF105+AF215-'7. Consumption'!AH105))</f>
        <v>0</v>
      </c>
      <c r="AG323" s="335">
        <f ca="1">MAX(0,MIN($E323-SUM($E105:AG105)+SUM($E215:AG215),AF323-AG105+AG215-'7. Consumption'!AI105))</f>
        <v>0</v>
      </c>
      <c r="AH323" s="335">
        <f ca="1">MAX(0,MIN($E323-SUM($E105:AH105)+SUM($E215:AH215),AG323-AH105+AH215-'7. Consumption'!AJ105))</f>
        <v>0</v>
      </c>
      <c r="AI323" s="335">
        <f ca="1">MAX(0,MIN($E323-SUM($E105:AI105)+SUM($E215:AI215),AH323-AI105+AI215-'7. Consumption'!AK105))</f>
        <v>0</v>
      </c>
      <c r="AJ323" s="335">
        <f ca="1">MAX(0,MIN($E323-SUM($E105:AJ105)+SUM($E215:AJ215),AI323-AJ105+AJ215-'7. Consumption'!AL105))</f>
        <v>0</v>
      </c>
      <c r="AK323" s="335">
        <f ca="1">MAX(0,MIN($E323-SUM($E105:AK105)+SUM($E215:AK215),AJ323-AK105+AK215-'7. Consumption'!AM105))</f>
        <v>0</v>
      </c>
      <c r="AL323" s="335">
        <f ca="1">MAX(0,MIN($E323-SUM($E105:AL105)+SUM($E215:AL215),AK323-AL105+AL215-'7. Consumption'!AN105))</f>
        <v>0</v>
      </c>
      <c r="AM323" s="335">
        <f ca="1">MAX(0,MIN($E323-SUM($E105:AM105)+SUM($E215:AM215),AL323-AM105+AM215-'7. Consumption'!AO105))</f>
        <v>0</v>
      </c>
      <c r="AN323" s="335">
        <f ca="1">MAX(0,MIN($E323-SUM($E105:AN105)+SUM($E215:AN215),AM323-AN105+AN215-'7. Consumption'!AP105))</f>
        <v>0</v>
      </c>
      <c r="AO323" s="335">
        <f ca="1">MAX(0,MIN($E323-SUM($E105:AO105)+SUM($E215:AO215),AN323-AO105+AO215-'7. Consumption'!AQ105))</f>
        <v>0</v>
      </c>
      <c r="AP323" s="332">
        <f t="shared" ca="1" si="18"/>
        <v>0</v>
      </c>
    </row>
    <row r="324" spans="2:42" ht="15" hidden="1" outlineLevel="1" x14ac:dyDescent="0.25">
      <c r="B324" s="257"/>
      <c r="C324" s="257" t="str">
        <f t="shared" si="21"/>
        <v/>
      </c>
      <c r="E324" s="334">
        <f t="shared" si="22"/>
        <v>0</v>
      </c>
      <c r="F324" s="335">
        <f ca="1">MAX(0,MIN($E324-SUM($E106:F106)+SUM($E216:F216),E324-F106+F216-'7. Consumption'!H106))</f>
        <v>0</v>
      </c>
      <c r="G324" s="335">
        <f ca="1">MAX(0,MIN($E324-SUM($E106:G106)+SUM($E216:G216),F324-G106+G216-'7. Consumption'!I106))</f>
        <v>0</v>
      </c>
      <c r="H324" s="335">
        <f ca="1">MAX(0,MIN($E324-SUM($E106:H106)+SUM($E216:H216),G324-H106+H216-'7. Consumption'!J106))</f>
        <v>0</v>
      </c>
      <c r="I324" s="335">
        <f ca="1">MAX(0,MIN($E324-SUM($E106:I106)+SUM($E216:I216),H324-I106+I216-'7. Consumption'!K106))</f>
        <v>0</v>
      </c>
      <c r="J324" s="335">
        <f ca="1">MAX(0,MIN($E324-SUM($E106:J106)+SUM($E216:J216),I324-J106+J216-'7. Consumption'!L106))</f>
        <v>0</v>
      </c>
      <c r="K324" s="335">
        <f ca="1">MAX(0,MIN($E324-SUM($E106:K106)+SUM($E216:K216),J324-K106+K216-'7. Consumption'!M106))</f>
        <v>0</v>
      </c>
      <c r="L324" s="335">
        <f ca="1">MAX(0,MIN($E324-SUM($E106:L106)+SUM($E216:L216),K324-L106+L216-'7. Consumption'!N106))</f>
        <v>0</v>
      </c>
      <c r="M324" s="335">
        <f ca="1">MAX(0,MIN($E324-SUM($E106:M106)+SUM($E216:M216),L324-M106+M216-'7. Consumption'!O106))</f>
        <v>0</v>
      </c>
      <c r="N324" s="335">
        <f ca="1">MAX(0,MIN($E324-SUM($E106:N106)+SUM($E216:N216),M324-N106+N216-'7. Consumption'!P106))</f>
        <v>0</v>
      </c>
      <c r="O324" s="335">
        <f ca="1">MAX(0,MIN($E324-SUM($E106:O106)+SUM($E216:O216),N324-O106+O216-'7. Consumption'!Q106))</f>
        <v>0</v>
      </c>
      <c r="P324" s="335">
        <f ca="1">MAX(0,MIN($E324-SUM($E106:P106)+SUM($E216:P216),O324-P106+P216-'7. Consumption'!R106))</f>
        <v>0</v>
      </c>
      <c r="Q324" s="335">
        <f ca="1">MAX(0,MIN($E324-SUM($E106:Q106)+SUM($E216:Q216),P324-Q106+Q216-'7. Consumption'!S106))</f>
        <v>0</v>
      </c>
      <c r="R324" s="335">
        <f ca="1">MAX(0,MIN($E324-SUM($E106:R106)+SUM($E216:R216),Q324-R106+R216-'7. Consumption'!T106))</f>
        <v>0</v>
      </c>
      <c r="S324" s="335">
        <f ca="1">MAX(0,MIN($E324-SUM($E106:S106)+SUM($E216:S216),R324-S106+S216-'7. Consumption'!U106))</f>
        <v>0</v>
      </c>
      <c r="T324" s="335">
        <f ca="1">MAX(0,MIN($E324-SUM($E106:T106)+SUM($E216:T216),S324-T106+T216-'7. Consumption'!V106))</f>
        <v>0</v>
      </c>
      <c r="U324" s="335">
        <f ca="1">MAX(0,MIN($E324-SUM($E106:U106)+SUM($E216:U216),T324-U106+U216-'7. Consumption'!W106))</f>
        <v>0</v>
      </c>
      <c r="V324" s="335">
        <f ca="1">MAX(0,MIN($E324-SUM($E106:V106)+SUM($E216:V216),U324-V106+V216-'7. Consumption'!X106))</f>
        <v>0</v>
      </c>
      <c r="W324" s="335">
        <f ca="1">MAX(0,MIN($E324-SUM($E106:W106)+SUM($E216:W216),V324-W106+W216-'7. Consumption'!Y106))</f>
        <v>0</v>
      </c>
      <c r="X324" s="335">
        <f ca="1">MAX(0,MIN($E324-SUM($E106:X106)+SUM($E216:X216),W324-X106+X216-'7. Consumption'!Z106))</f>
        <v>0</v>
      </c>
      <c r="Y324" s="335">
        <f ca="1">MAX(0,MIN($E324-SUM($E106:Y106)+SUM($E216:Y216),X324-Y106+Y216-'7. Consumption'!AA106))</f>
        <v>0</v>
      </c>
      <c r="Z324" s="335">
        <f ca="1">MAX(0,MIN($E324-SUM($E106:Z106)+SUM($E216:Z216),Y324-Z106+Z216-'7. Consumption'!AB106))</f>
        <v>0</v>
      </c>
      <c r="AA324" s="335">
        <f ca="1">MAX(0,MIN($E324-SUM($E106:AA106)+SUM($E216:AA216),Z324-AA106+AA216-'7. Consumption'!AC106))</f>
        <v>0</v>
      </c>
      <c r="AB324" s="335">
        <f ca="1">MAX(0,MIN($E324-SUM($E106:AB106)+SUM($E216:AB216),AA324-AB106+AB216-'7. Consumption'!AD106))</f>
        <v>0</v>
      </c>
      <c r="AC324" s="335">
        <f ca="1">MAX(0,MIN($E324-SUM($E106:AC106)+SUM($E216:AC216),AB324-AC106+AC216-'7. Consumption'!AE106))</f>
        <v>0</v>
      </c>
      <c r="AD324" s="335">
        <f ca="1">MAX(0,MIN($E324-SUM($E106:AD106)+SUM($E216:AD216),AC324-AD106+AD216-'7. Consumption'!AF106))</f>
        <v>0</v>
      </c>
      <c r="AE324" s="335">
        <f ca="1">MAX(0,MIN($E324-SUM($E106:AE106)+SUM($E216:AE216),AD324-AE106+AE216-'7. Consumption'!AG106))</f>
        <v>0</v>
      </c>
      <c r="AF324" s="335">
        <f ca="1">MAX(0,MIN($E324-SUM($E106:AF106)+SUM($E216:AF216),AE324-AF106+AF216-'7. Consumption'!AH106))</f>
        <v>0</v>
      </c>
      <c r="AG324" s="335">
        <f ca="1">MAX(0,MIN($E324-SUM($E106:AG106)+SUM($E216:AG216),AF324-AG106+AG216-'7. Consumption'!AI106))</f>
        <v>0</v>
      </c>
      <c r="AH324" s="335">
        <f ca="1">MAX(0,MIN($E324-SUM($E106:AH106)+SUM($E216:AH216),AG324-AH106+AH216-'7. Consumption'!AJ106))</f>
        <v>0</v>
      </c>
      <c r="AI324" s="335">
        <f ca="1">MAX(0,MIN($E324-SUM($E106:AI106)+SUM($E216:AI216),AH324-AI106+AI216-'7. Consumption'!AK106))</f>
        <v>0</v>
      </c>
      <c r="AJ324" s="335">
        <f ca="1">MAX(0,MIN($E324-SUM($E106:AJ106)+SUM($E216:AJ216),AI324-AJ106+AJ216-'7. Consumption'!AL106))</f>
        <v>0</v>
      </c>
      <c r="AK324" s="335">
        <f ca="1">MAX(0,MIN($E324-SUM($E106:AK106)+SUM($E216:AK216),AJ324-AK106+AK216-'7. Consumption'!AM106))</f>
        <v>0</v>
      </c>
      <c r="AL324" s="335">
        <f ca="1">MAX(0,MIN($E324-SUM($E106:AL106)+SUM($E216:AL216),AK324-AL106+AL216-'7. Consumption'!AN106))</f>
        <v>0</v>
      </c>
      <c r="AM324" s="335">
        <f ca="1">MAX(0,MIN($E324-SUM($E106:AM106)+SUM($E216:AM216),AL324-AM106+AM216-'7. Consumption'!AO106))</f>
        <v>0</v>
      </c>
      <c r="AN324" s="335">
        <f ca="1">MAX(0,MIN($E324-SUM($E106:AN106)+SUM($E216:AN216),AM324-AN106+AN216-'7. Consumption'!AP106))</f>
        <v>0</v>
      </c>
      <c r="AO324" s="335">
        <f ca="1">MAX(0,MIN($E324-SUM($E106:AO106)+SUM($E216:AO216),AN324-AO106+AO216-'7. Consumption'!AQ106))</f>
        <v>0</v>
      </c>
      <c r="AP324" s="332">
        <f t="shared" ca="1" si="18"/>
        <v>0</v>
      </c>
    </row>
    <row r="325" spans="2:42" ht="15" hidden="1" outlineLevel="1" x14ac:dyDescent="0.25">
      <c r="B325" s="257"/>
      <c r="C325" s="257" t="str">
        <f t="shared" si="21"/>
        <v/>
      </c>
      <c r="E325" s="334">
        <f t="shared" si="22"/>
        <v>0</v>
      </c>
      <c r="F325" s="335">
        <f ca="1">MAX(0,MIN($E325-SUM($E107:F107)+SUM($E217:F217),E325-F107+F217-'7. Consumption'!H107))</f>
        <v>0</v>
      </c>
      <c r="G325" s="335">
        <f ca="1">MAX(0,MIN($E325-SUM($E107:G107)+SUM($E217:G217),F325-G107+G217-'7. Consumption'!I107))</f>
        <v>0</v>
      </c>
      <c r="H325" s="335">
        <f ca="1">MAX(0,MIN($E325-SUM($E107:H107)+SUM($E217:H217),G325-H107+H217-'7. Consumption'!J107))</f>
        <v>0</v>
      </c>
      <c r="I325" s="335">
        <f ca="1">MAX(0,MIN($E325-SUM($E107:I107)+SUM($E217:I217),H325-I107+I217-'7. Consumption'!K107))</f>
        <v>0</v>
      </c>
      <c r="J325" s="335">
        <f ca="1">MAX(0,MIN($E325-SUM($E107:J107)+SUM($E217:J217),I325-J107+J217-'7. Consumption'!L107))</f>
        <v>0</v>
      </c>
      <c r="K325" s="335">
        <f ca="1">MAX(0,MIN($E325-SUM($E107:K107)+SUM($E217:K217),J325-K107+K217-'7. Consumption'!M107))</f>
        <v>0</v>
      </c>
      <c r="L325" s="335">
        <f ca="1">MAX(0,MIN($E325-SUM($E107:L107)+SUM($E217:L217),K325-L107+L217-'7. Consumption'!N107))</f>
        <v>0</v>
      </c>
      <c r="M325" s="335">
        <f ca="1">MAX(0,MIN($E325-SUM($E107:M107)+SUM($E217:M217),L325-M107+M217-'7. Consumption'!O107))</f>
        <v>0</v>
      </c>
      <c r="N325" s="335">
        <f ca="1">MAX(0,MIN($E325-SUM($E107:N107)+SUM($E217:N217),M325-N107+N217-'7. Consumption'!P107))</f>
        <v>0</v>
      </c>
      <c r="O325" s="335">
        <f ca="1">MAX(0,MIN($E325-SUM($E107:O107)+SUM($E217:O217),N325-O107+O217-'7. Consumption'!Q107))</f>
        <v>0</v>
      </c>
      <c r="P325" s="335">
        <f ca="1">MAX(0,MIN($E325-SUM($E107:P107)+SUM($E217:P217),O325-P107+P217-'7. Consumption'!R107))</f>
        <v>0</v>
      </c>
      <c r="Q325" s="335">
        <f ca="1">MAX(0,MIN($E325-SUM($E107:Q107)+SUM($E217:Q217),P325-Q107+Q217-'7. Consumption'!S107))</f>
        <v>0</v>
      </c>
      <c r="R325" s="335">
        <f ca="1">MAX(0,MIN($E325-SUM($E107:R107)+SUM($E217:R217),Q325-R107+R217-'7. Consumption'!T107))</f>
        <v>0</v>
      </c>
      <c r="S325" s="335">
        <f ca="1">MAX(0,MIN($E325-SUM($E107:S107)+SUM($E217:S217),R325-S107+S217-'7. Consumption'!U107))</f>
        <v>0</v>
      </c>
      <c r="T325" s="335">
        <f ca="1">MAX(0,MIN($E325-SUM($E107:T107)+SUM($E217:T217),S325-T107+T217-'7. Consumption'!V107))</f>
        <v>0</v>
      </c>
      <c r="U325" s="335">
        <f ca="1">MAX(0,MIN($E325-SUM($E107:U107)+SUM($E217:U217),T325-U107+U217-'7. Consumption'!W107))</f>
        <v>0</v>
      </c>
      <c r="V325" s="335">
        <f ca="1">MAX(0,MIN($E325-SUM($E107:V107)+SUM($E217:V217),U325-V107+V217-'7. Consumption'!X107))</f>
        <v>0</v>
      </c>
      <c r="W325" s="335">
        <f ca="1">MAX(0,MIN($E325-SUM($E107:W107)+SUM($E217:W217),V325-W107+W217-'7. Consumption'!Y107))</f>
        <v>0</v>
      </c>
      <c r="X325" s="335">
        <f ca="1">MAX(0,MIN($E325-SUM($E107:X107)+SUM($E217:X217),W325-X107+X217-'7. Consumption'!Z107))</f>
        <v>0</v>
      </c>
      <c r="Y325" s="335">
        <f ca="1">MAX(0,MIN($E325-SUM($E107:Y107)+SUM($E217:Y217),X325-Y107+Y217-'7. Consumption'!AA107))</f>
        <v>0</v>
      </c>
      <c r="Z325" s="335">
        <f ca="1">MAX(0,MIN($E325-SUM($E107:Z107)+SUM($E217:Z217),Y325-Z107+Z217-'7. Consumption'!AB107))</f>
        <v>0</v>
      </c>
      <c r="AA325" s="335">
        <f ca="1">MAX(0,MIN($E325-SUM($E107:AA107)+SUM($E217:AA217),Z325-AA107+AA217-'7. Consumption'!AC107))</f>
        <v>0</v>
      </c>
      <c r="AB325" s="335">
        <f ca="1">MAX(0,MIN($E325-SUM($E107:AB107)+SUM($E217:AB217),AA325-AB107+AB217-'7. Consumption'!AD107))</f>
        <v>0</v>
      </c>
      <c r="AC325" s="335">
        <f ca="1">MAX(0,MIN($E325-SUM($E107:AC107)+SUM($E217:AC217),AB325-AC107+AC217-'7. Consumption'!AE107))</f>
        <v>0</v>
      </c>
      <c r="AD325" s="335">
        <f ca="1">MAX(0,MIN($E325-SUM($E107:AD107)+SUM($E217:AD217),AC325-AD107+AD217-'7. Consumption'!AF107))</f>
        <v>0</v>
      </c>
      <c r="AE325" s="335">
        <f ca="1">MAX(0,MIN($E325-SUM($E107:AE107)+SUM($E217:AE217),AD325-AE107+AE217-'7. Consumption'!AG107))</f>
        <v>0</v>
      </c>
      <c r="AF325" s="335">
        <f ca="1">MAX(0,MIN($E325-SUM($E107:AF107)+SUM($E217:AF217),AE325-AF107+AF217-'7. Consumption'!AH107))</f>
        <v>0</v>
      </c>
      <c r="AG325" s="335">
        <f ca="1">MAX(0,MIN($E325-SUM($E107:AG107)+SUM($E217:AG217),AF325-AG107+AG217-'7. Consumption'!AI107))</f>
        <v>0</v>
      </c>
      <c r="AH325" s="335">
        <f ca="1">MAX(0,MIN($E325-SUM($E107:AH107)+SUM($E217:AH217),AG325-AH107+AH217-'7. Consumption'!AJ107))</f>
        <v>0</v>
      </c>
      <c r="AI325" s="335">
        <f ca="1">MAX(0,MIN($E325-SUM($E107:AI107)+SUM($E217:AI217),AH325-AI107+AI217-'7. Consumption'!AK107))</f>
        <v>0</v>
      </c>
      <c r="AJ325" s="335">
        <f ca="1">MAX(0,MIN($E325-SUM($E107:AJ107)+SUM($E217:AJ217),AI325-AJ107+AJ217-'7. Consumption'!AL107))</f>
        <v>0</v>
      </c>
      <c r="AK325" s="335">
        <f ca="1">MAX(0,MIN($E325-SUM($E107:AK107)+SUM($E217:AK217),AJ325-AK107+AK217-'7. Consumption'!AM107))</f>
        <v>0</v>
      </c>
      <c r="AL325" s="335">
        <f ca="1">MAX(0,MIN($E325-SUM($E107:AL107)+SUM($E217:AL217),AK325-AL107+AL217-'7. Consumption'!AN107))</f>
        <v>0</v>
      </c>
      <c r="AM325" s="335">
        <f ca="1">MAX(0,MIN($E325-SUM($E107:AM107)+SUM($E217:AM217),AL325-AM107+AM217-'7. Consumption'!AO107))</f>
        <v>0</v>
      </c>
      <c r="AN325" s="335">
        <f ca="1">MAX(0,MIN($E325-SUM($E107:AN107)+SUM($E217:AN217),AM325-AN107+AN217-'7. Consumption'!AP107))</f>
        <v>0</v>
      </c>
      <c r="AO325" s="335">
        <f ca="1">MAX(0,MIN($E325-SUM($E107:AO107)+SUM($E217:AO217),AN325-AO107+AO217-'7. Consumption'!AQ107))</f>
        <v>0</v>
      </c>
      <c r="AP325" s="332">
        <f t="shared" ca="1" si="18"/>
        <v>0</v>
      </c>
    </row>
    <row r="326" spans="2:42" ht="15" hidden="1" outlineLevel="1" x14ac:dyDescent="0.25">
      <c r="B326" s="257"/>
      <c r="C326" s="257" t="str">
        <f t="shared" si="21"/>
        <v/>
      </c>
      <c r="E326" s="334">
        <f t="shared" si="22"/>
        <v>0</v>
      </c>
      <c r="F326" s="335">
        <f ca="1">MAX(0,MIN($E326-SUM($E108:F108)+SUM($E218:F218),E326-F108+F218-'7. Consumption'!H108))</f>
        <v>0</v>
      </c>
      <c r="G326" s="335">
        <f ca="1">MAX(0,MIN($E326-SUM($E108:G108)+SUM($E218:G218),F326-G108+G218-'7. Consumption'!I108))</f>
        <v>0</v>
      </c>
      <c r="H326" s="335">
        <f ca="1">MAX(0,MIN($E326-SUM($E108:H108)+SUM($E218:H218),G326-H108+H218-'7. Consumption'!J108))</f>
        <v>0</v>
      </c>
      <c r="I326" s="335">
        <f ca="1">MAX(0,MIN($E326-SUM($E108:I108)+SUM($E218:I218),H326-I108+I218-'7. Consumption'!K108))</f>
        <v>0</v>
      </c>
      <c r="J326" s="335">
        <f ca="1">MAX(0,MIN($E326-SUM($E108:J108)+SUM($E218:J218),I326-J108+J218-'7. Consumption'!L108))</f>
        <v>0</v>
      </c>
      <c r="K326" s="335">
        <f ca="1">MAX(0,MIN($E326-SUM($E108:K108)+SUM($E218:K218),J326-K108+K218-'7. Consumption'!M108))</f>
        <v>0</v>
      </c>
      <c r="L326" s="335">
        <f ca="1">MAX(0,MIN($E326-SUM($E108:L108)+SUM($E218:L218),K326-L108+L218-'7. Consumption'!N108))</f>
        <v>0</v>
      </c>
      <c r="M326" s="335">
        <f ca="1">MAX(0,MIN($E326-SUM($E108:M108)+SUM($E218:M218),L326-M108+M218-'7. Consumption'!O108))</f>
        <v>0</v>
      </c>
      <c r="N326" s="335">
        <f ca="1">MAX(0,MIN($E326-SUM($E108:N108)+SUM($E218:N218),M326-N108+N218-'7. Consumption'!P108))</f>
        <v>0</v>
      </c>
      <c r="O326" s="335">
        <f ca="1">MAX(0,MIN($E326-SUM($E108:O108)+SUM($E218:O218),N326-O108+O218-'7. Consumption'!Q108))</f>
        <v>0</v>
      </c>
      <c r="P326" s="335">
        <f ca="1">MAX(0,MIN($E326-SUM($E108:P108)+SUM($E218:P218),O326-P108+P218-'7. Consumption'!R108))</f>
        <v>0</v>
      </c>
      <c r="Q326" s="335">
        <f ca="1">MAX(0,MIN($E326-SUM($E108:Q108)+SUM($E218:Q218),P326-Q108+Q218-'7. Consumption'!S108))</f>
        <v>0</v>
      </c>
      <c r="R326" s="335">
        <f ca="1">MAX(0,MIN($E326-SUM($E108:R108)+SUM($E218:R218),Q326-R108+R218-'7. Consumption'!T108))</f>
        <v>0</v>
      </c>
      <c r="S326" s="335">
        <f ca="1">MAX(0,MIN($E326-SUM($E108:S108)+SUM($E218:S218),R326-S108+S218-'7. Consumption'!U108))</f>
        <v>0</v>
      </c>
      <c r="T326" s="335">
        <f ca="1">MAX(0,MIN($E326-SUM($E108:T108)+SUM($E218:T218),S326-T108+T218-'7. Consumption'!V108))</f>
        <v>0</v>
      </c>
      <c r="U326" s="335">
        <f ca="1">MAX(0,MIN($E326-SUM($E108:U108)+SUM($E218:U218),T326-U108+U218-'7. Consumption'!W108))</f>
        <v>0</v>
      </c>
      <c r="V326" s="335">
        <f ca="1">MAX(0,MIN($E326-SUM($E108:V108)+SUM($E218:V218),U326-V108+V218-'7. Consumption'!X108))</f>
        <v>0</v>
      </c>
      <c r="W326" s="335">
        <f ca="1">MAX(0,MIN($E326-SUM($E108:W108)+SUM($E218:W218),V326-W108+W218-'7. Consumption'!Y108))</f>
        <v>0</v>
      </c>
      <c r="X326" s="335">
        <f ca="1">MAX(0,MIN($E326-SUM($E108:X108)+SUM($E218:X218),W326-X108+X218-'7. Consumption'!Z108))</f>
        <v>0</v>
      </c>
      <c r="Y326" s="335">
        <f ca="1">MAX(0,MIN($E326-SUM($E108:Y108)+SUM($E218:Y218),X326-Y108+Y218-'7. Consumption'!AA108))</f>
        <v>0</v>
      </c>
      <c r="Z326" s="335">
        <f ca="1">MAX(0,MIN($E326-SUM($E108:Z108)+SUM($E218:Z218),Y326-Z108+Z218-'7. Consumption'!AB108))</f>
        <v>0</v>
      </c>
      <c r="AA326" s="335">
        <f ca="1">MAX(0,MIN($E326-SUM($E108:AA108)+SUM($E218:AA218),Z326-AA108+AA218-'7. Consumption'!AC108))</f>
        <v>0</v>
      </c>
      <c r="AB326" s="335">
        <f ca="1">MAX(0,MIN($E326-SUM($E108:AB108)+SUM($E218:AB218),AA326-AB108+AB218-'7. Consumption'!AD108))</f>
        <v>0</v>
      </c>
      <c r="AC326" s="335">
        <f ca="1">MAX(0,MIN($E326-SUM($E108:AC108)+SUM($E218:AC218),AB326-AC108+AC218-'7. Consumption'!AE108))</f>
        <v>0</v>
      </c>
      <c r="AD326" s="335">
        <f ca="1">MAX(0,MIN($E326-SUM($E108:AD108)+SUM($E218:AD218),AC326-AD108+AD218-'7. Consumption'!AF108))</f>
        <v>0</v>
      </c>
      <c r="AE326" s="335">
        <f ca="1">MAX(0,MIN($E326-SUM($E108:AE108)+SUM($E218:AE218),AD326-AE108+AE218-'7. Consumption'!AG108))</f>
        <v>0</v>
      </c>
      <c r="AF326" s="335">
        <f ca="1">MAX(0,MIN($E326-SUM($E108:AF108)+SUM($E218:AF218),AE326-AF108+AF218-'7. Consumption'!AH108))</f>
        <v>0</v>
      </c>
      <c r="AG326" s="335">
        <f ca="1">MAX(0,MIN($E326-SUM($E108:AG108)+SUM($E218:AG218),AF326-AG108+AG218-'7. Consumption'!AI108))</f>
        <v>0</v>
      </c>
      <c r="AH326" s="335">
        <f ca="1">MAX(0,MIN($E326-SUM($E108:AH108)+SUM($E218:AH218),AG326-AH108+AH218-'7. Consumption'!AJ108))</f>
        <v>0</v>
      </c>
      <c r="AI326" s="335">
        <f ca="1">MAX(0,MIN($E326-SUM($E108:AI108)+SUM($E218:AI218),AH326-AI108+AI218-'7. Consumption'!AK108))</f>
        <v>0</v>
      </c>
      <c r="AJ326" s="335">
        <f ca="1">MAX(0,MIN($E326-SUM($E108:AJ108)+SUM($E218:AJ218),AI326-AJ108+AJ218-'7. Consumption'!AL108))</f>
        <v>0</v>
      </c>
      <c r="AK326" s="335">
        <f ca="1">MAX(0,MIN($E326-SUM($E108:AK108)+SUM($E218:AK218),AJ326-AK108+AK218-'7. Consumption'!AM108))</f>
        <v>0</v>
      </c>
      <c r="AL326" s="335">
        <f ca="1">MAX(0,MIN($E326-SUM($E108:AL108)+SUM($E218:AL218),AK326-AL108+AL218-'7. Consumption'!AN108))</f>
        <v>0</v>
      </c>
      <c r="AM326" s="335">
        <f ca="1">MAX(0,MIN($E326-SUM($E108:AM108)+SUM($E218:AM218),AL326-AM108+AM218-'7. Consumption'!AO108))</f>
        <v>0</v>
      </c>
      <c r="AN326" s="335">
        <f ca="1">MAX(0,MIN($E326-SUM($E108:AN108)+SUM($E218:AN218),AM326-AN108+AN218-'7. Consumption'!AP108))</f>
        <v>0</v>
      </c>
      <c r="AO326" s="335">
        <f ca="1">MAX(0,MIN($E326-SUM($E108:AO108)+SUM($E218:AO218),AN326-AO108+AO218-'7. Consumption'!AQ108))</f>
        <v>0</v>
      </c>
      <c r="AP326" s="332">
        <f t="shared" ca="1" si="18"/>
        <v>0</v>
      </c>
    </row>
    <row r="327" spans="2:42" ht="15" hidden="1" outlineLevel="1" x14ac:dyDescent="0.25">
      <c r="B327" s="257"/>
      <c r="C327" s="257" t="str">
        <f t="shared" si="21"/>
        <v/>
      </c>
      <c r="E327" s="334">
        <f t="shared" si="22"/>
        <v>0</v>
      </c>
      <c r="F327" s="335">
        <f ca="1">MAX(0,MIN($E327-SUM($E109:F109)+SUM($E219:F219),E327-F109+F219-'7. Consumption'!H109))</f>
        <v>0</v>
      </c>
      <c r="G327" s="335">
        <f ca="1">MAX(0,MIN($E327-SUM($E109:G109)+SUM($E219:G219),F327-G109+G219-'7. Consumption'!I109))</f>
        <v>0</v>
      </c>
      <c r="H327" s="335">
        <f ca="1">MAX(0,MIN($E327-SUM($E109:H109)+SUM($E219:H219),G327-H109+H219-'7. Consumption'!J109))</f>
        <v>0</v>
      </c>
      <c r="I327" s="335">
        <f ca="1">MAX(0,MIN($E327-SUM($E109:I109)+SUM($E219:I219),H327-I109+I219-'7. Consumption'!K109))</f>
        <v>0</v>
      </c>
      <c r="J327" s="335">
        <f ca="1">MAX(0,MIN($E327-SUM($E109:J109)+SUM($E219:J219),I327-J109+J219-'7. Consumption'!L109))</f>
        <v>0</v>
      </c>
      <c r="K327" s="335">
        <f ca="1">MAX(0,MIN($E327-SUM($E109:K109)+SUM($E219:K219),J327-K109+K219-'7. Consumption'!M109))</f>
        <v>0</v>
      </c>
      <c r="L327" s="335">
        <f ca="1">MAX(0,MIN($E327-SUM($E109:L109)+SUM($E219:L219),K327-L109+L219-'7. Consumption'!N109))</f>
        <v>0</v>
      </c>
      <c r="M327" s="335">
        <f ca="1">MAX(0,MIN($E327-SUM($E109:M109)+SUM($E219:M219),L327-M109+M219-'7. Consumption'!O109))</f>
        <v>0</v>
      </c>
      <c r="N327" s="335">
        <f ca="1">MAX(0,MIN($E327-SUM($E109:N109)+SUM($E219:N219),M327-N109+N219-'7. Consumption'!P109))</f>
        <v>0</v>
      </c>
      <c r="O327" s="335">
        <f ca="1">MAX(0,MIN($E327-SUM($E109:O109)+SUM($E219:O219),N327-O109+O219-'7. Consumption'!Q109))</f>
        <v>0</v>
      </c>
      <c r="P327" s="335">
        <f ca="1">MAX(0,MIN($E327-SUM($E109:P109)+SUM($E219:P219),O327-P109+P219-'7. Consumption'!R109))</f>
        <v>0</v>
      </c>
      <c r="Q327" s="335">
        <f ca="1">MAX(0,MIN($E327-SUM($E109:Q109)+SUM($E219:Q219),P327-Q109+Q219-'7. Consumption'!S109))</f>
        <v>0</v>
      </c>
      <c r="R327" s="335">
        <f ca="1">MAX(0,MIN($E327-SUM($E109:R109)+SUM($E219:R219),Q327-R109+R219-'7. Consumption'!T109))</f>
        <v>0</v>
      </c>
      <c r="S327" s="335">
        <f ca="1">MAX(0,MIN($E327-SUM($E109:S109)+SUM($E219:S219),R327-S109+S219-'7. Consumption'!U109))</f>
        <v>0</v>
      </c>
      <c r="T327" s="335">
        <f ca="1">MAX(0,MIN($E327-SUM($E109:T109)+SUM($E219:T219),S327-T109+T219-'7. Consumption'!V109))</f>
        <v>0</v>
      </c>
      <c r="U327" s="335">
        <f ca="1">MAX(0,MIN($E327-SUM($E109:U109)+SUM($E219:U219),T327-U109+U219-'7. Consumption'!W109))</f>
        <v>0</v>
      </c>
      <c r="V327" s="335">
        <f ca="1">MAX(0,MIN($E327-SUM($E109:V109)+SUM($E219:V219),U327-V109+V219-'7. Consumption'!X109))</f>
        <v>0</v>
      </c>
      <c r="W327" s="335">
        <f ca="1">MAX(0,MIN($E327-SUM($E109:W109)+SUM($E219:W219),V327-W109+W219-'7. Consumption'!Y109))</f>
        <v>0</v>
      </c>
      <c r="X327" s="335">
        <f ca="1">MAX(0,MIN($E327-SUM($E109:X109)+SUM($E219:X219),W327-X109+X219-'7. Consumption'!Z109))</f>
        <v>0</v>
      </c>
      <c r="Y327" s="335">
        <f ca="1">MAX(0,MIN($E327-SUM($E109:Y109)+SUM($E219:Y219),X327-Y109+Y219-'7. Consumption'!AA109))</f>
        <v>0</v>
      </c>
      <c r="Z327" s="335">
        <f ca="1">MAX(0,MIN($E327-SUM($E109:Z109)+SUM($E219:Z219),Y327-Z109+Z219-'7. Consumption'!AB109))</f>
        <v>0</v>
      </c>
      <c r="AA327" s="335">
        <f ca="1">MAX(0,MIN($E327-SUM($E109:AA109)+SUM($E219:AA219),Z327-AA109+AA219-'7. Consumption'!AC109))</f>
        <v>0</v>
      </c>
      <c r="AB327" s="335">
        <f ca="1">MAX(0,MIN($E327-SUM($E109:AB109)+SUM($E219:AB219),AA327-AB109+AB219-'7. Consumption'!AD109))</f>
        <v>0</v>
      </c>
      <c r="AC327" s="335">
        <f ca="1">MAX(0,MIN($E327-SUM($E109:AC109)+SUM($E219:AC219),AB327-AC109+AC219-'7. Consumption'!AE109))</f>
        <v>0</v>
      </c>
      <c r="AD327" s="335">
        <f ca="1">MAX(0,MIN($E327-SUM($E109:AD109)+SUM($E219:AD219),AC327-AD109+AD219-'7. Consumption'!AF109))</f>
        <v>0</v>
      </c>
      <c r="AE327" s="335">
        <f ca="1">MAX(0,MIN($E327-SUM($E109:AE109)+SUM($E219:AE219),AD327-AE109+AE219-'7. Consumption'!AG109))</f>
        <v>0</v>
      </c>
      <c r="AF327" s="335">
        <f ca="1">MAX(0,MIN($E327-SUM($E109:AF109)+SUM($E219:AF219),AE327-AF109+AF219-'7. Consumption'!AH109))</f>
        <v>0</v>
      </c>
      <c r="AG327" s="335">
        <f ca="1">MAX(0,MIN($E327-SUM($E109:AG109)+SUM($E219:AG219),AF327-AG109+AG219-'7. Consumption'!AI109))</f>
        <v>0</v>
      </c>
      <c r="AH327" s="335">
        <f ca="1">MAX(0,MIN($E327-SUM($E109:AH109)+SUM($E219:AH219),AG327-AH109+AH219-'7. Consumption'!AJ109))</f>
        <v>0</v>
      </c>
      <c r="AI327" s="335">
        <f ca="1">MAX(0,MIN($E327-SUM($E109:AI109)+SUM($E219:AI219),AH327-AI109+AI219-'7. Consumption'!AK109))</f>
        <v>0</v>
      </c>
      <c r="AJ327" s="335">
        <f ca="1">MAX(0,MIN($E327-SUM($E109:AJ109)+SUM($E219:AJ219),AI327-AJ109+AJ219-'7. Consumption'!AL109))</f>
        <v>0</v>
      </c>
      <c r="AK327" s="335">
        <f ca="1">MAX(0,MIN($E327-SUM($E109:AK109)+SUM($E219:AK219),AJ327-AK109+AK219-'7. Consumption'!AM109))</f>
        <v>0</v>
      </c>
      <c r="AL327" s="335">
        <f ca="1">MAX(0,MIN($E327-SUM($E109:AL109)+SUM($E219:AL219),AK327-AL109+AL219-'7. Consumption'!AN109))</f>
        <v>0</v>
      </c>
      <c r="AM327" s="335">
        <f ca="1">MAX(0,MIN($E327-SUM($E109:AM109)+SUM($E219:AM219),AL327-AM109+AM219-'7. Consumption'!AO109))</f>
        <v>0</v>
      </c>
      <c r="AN327" s="335">
        <f ca="1">MAX(0,MIN($E327-SUM($E109:AN109)+SUM($E219:AN219),AM327-AN109+AN219-'7. Consumption'!AP109))</f>
        <v>0</v>
      </c>
      <c r="AO327" s="335">
        <f ca="1">MAX(0,MIN($E327-SUM($E109:AO109)+SUM($E219:AO219),AN327-AO109+AO219-'7. Consumption'!AQ109))</f>
        <v>0</v>
      </c>
      <c r="AP327" s="332">
        <f t="shared" ca="1" si="18"/>
        <v>0</v>
      </c>
    </row>
    <row r="328" spans="2:42" collapsed="1" x14ac:dyDescent="0.3">
      <c r="B328" s="257"/>
      <c r="C328" s="257" t="str">
        <f t="shared" si="21"/>
        <v/>
      </c>
      <c r="E328" s="334">
        <f t="shared" si="22"/>
        <v>0</v>
      </c>
      <c r="F328" s="335">
        <f ca="1">MAX(0,MIN($E328-SUM($E110:F110)+SUM($E220:F220),E328-F110+F220-'7. Consumption'!H110))</f>
        <v>0</v>
      </c>
      <c r="G328" s="335">
        <f ca="1">MAX(0,MIN($E328-SUM($E110:G110)+SUM($E220:G220),F328-G110+G220-'7. Consumption'!I110))</f>
        <v>0</v>
      </c>
      <c r="H328" s="335">
        <f ca="1">MAX(0,MIN($E328-SUM($E110:H110)+SUM($E220:H220),G328-H110+H220-'7. Consumption'!J110))</f>
        <v>0</v>
      </c>
      <c r="I328" s="335">
        <f ca="1">MAX(0,MIN($E328-SUM($E110:I110)+SUM($E220:I220),H328-I110+I220-'7. Consumption'!K110))</f>
        <v>0</v>
      </c>
      <c r="J328" s="335">
        <f ca="1">MAX(0,MIN($E328-SUM($E110:J110)+SUM($E220:J220),I328-J110+J220-'7. Consumption'!L110))</f>
        <v>0</v>
      </c>
      <c r="K328" s="335">
        <f ca="1">MAX(0,MIN($E328-SUM($E110:K110)+SUM($E220:K220),J328-K110+K220-'7. Consumption'!M110))</f>
        <v>0</v>
      </c>
      <c r="L328" s="335">
        <f ca="1">MAX(0,MIN($E328-SUM($E110:L110)+SUM($E220:L220),K328-L110+L220-'7. Consumption'!N110))</f>
        <v>0</v>
      </c>
      <c r="M328" s="335">
        <f ca="1">MAX(0,MIN($E328-SUM($E110:M110)+SUM($E220:M220),L328-M110+M220-'7. Consumption'!O110))</f>
        <v>0</v>
      </c>
      <c r="N328" s="335">
        <f ca="1">MAX(0,MIN($E328-SUM($E110:N110)+SUM($E220:N220),M328-N110+N220-'7. Consumption'!P110))</f>
        <v>0</v>
      </c>
      <c r="O328" s="335">
        <f ca="1">MAX(0,MIN($E328-SUM($E110:O110)+SUM($E220:O220),N328-O110+O220-'7. Consumption'!Q110))</f>
        <v>0</v>
      </c>
      <c r="P328" s="335">
        <f ca="1">MAX(0,MIN($E328-SUM($E110:P110)+SUM($E220:P220),O328-P110+P220-'7. Consumption'!R110))</f>
        <v>0</v>
      </c>
      <c r="Q328" s="335">
        <f ca="1">MAX(0,MIN($E328-SUM($E110:Q110)+SUM($E220:Q220),P328-Q110+Q220-'7. Consumption'!S110))</f>
        <v>0</v>
      </c>
      <c r="R328" s="335">
        <f ca="1">MAX(0,MIN($E328-SUM($E110:R110)+SUM($E220:R220),Q328-R110+R220-'7. Consumption'!T110))</f>
        <v>0</v>
      </c>
      <c r="S328" s="335">
        <f ca="1">MAX(0,MIN($E328-SUM($E110:S110)+SUM($E220:S220),R328-S110+S220-'7. Consumption'!U110))</f>
        <v>0</v>
      </c>
      <c r="T328" s="335">
        <f ca="1">MAX(0,MIN($E328-SUM($E110:T110)+SUM($E220:T220),S328-T110+T220-'7. Consumption'!V110))</f>
        <v>0</v>
      </c>
      <c r="U328" s="335">
        <f ca="1">MAX(0,MIN($E328-SUM($E110:U110)+SUM($E220:U220),T328-U110+U220-'7. Consumption'!W110))</f>
        <v>0</v>
      </c>
      <c r="V328" s="335">
        <f ca="1">MAX(0,MIN($E328-SUM($E110:V110)+SUM($E220:V220),U328-V110+V220-'7. Consumption'!X110))</f>
        <v>0</v>
      </c>
      <c r="W328" s="335">
        <f ca="1">MAX(0,MIN($E328-SUM($E110:W110)+SUM($E220:W220),V328-W110+W220-'7. Consumption'!Y110))</f>
        <v>0</v>
      </c>
      <c r="X328" s="335">
        <f ca="1">MAX(0,MIN($E328-SUM($E110:X110)+SUM($E220:X220),W328-X110+X220-'7. Consumption'!Z110))</f>
        <v>0</v>
      </c>
      <c r="Y328" s="335">
        <f ca="1">MAX(0,MIN($E328-SUM($E110:Y110)+SUM($E220:Y220),X328-Y110+Y220-'7. Consumption'!AA110))</f>
        <v>0</v>
      </c>
      <c r="Z328" s="335">
        <f ca="1">MAX(0,MIN($E328-SUM($E110:Z110)+SUM($E220:Z220),Y328-Z110+Z220-'7. Consumption'!AB110))</f>
        <v>0</v>
      </c>
      <c r="AA328" s="335">
        <f ca="1">MAX(0,MIN($E328-SUM($E110:AA110)+SUM($E220:AA220),Z328-AA110+AA220-'7. Consumption'!AC110))</f>
        <v>0</v>
      </c>
      <c r="AB328" s="335">
        <f ca="1">MAX(0,MIN($E328-SUM($E110:AB110)+SUM($E220:AB220),AA328-AB110+AB220-'7. Consumption'!AD110))</f>
        <v>0</v>
      </c>
      <c r="AC328" s="335">
        <f ca="1">MAX(0,MIN($E328-SUM($E110:AC110)+SUM($E220:AC220),AB328-AC110+AC220-'7. Consumption'!AE110))</f>
        <v>0</v>
      </c>
      <c r="AD328" s="335">
        <f ca="1">MAX(0,MIN($E328-SUM($E110:AD110)+SUM($E220:AD220),AC328-AD110+AD220-'7. Consumption'!AF110))</f>
        <v>0</v>
      </c>
      <c r="AE328" s="335">
        <f ca="1">MAX(0,MIN($E328-SUM($E110:AE110)+SUM($E220:AE220),AD328-AE110+AE220-'7. Consumption'!AG110))</f>
        <v>0</v>
      </c>
      <c r="AF328" s="335">
        <f ca="1">MAX(0,MIN($E328-SUM($E110:AF110)+SUM($E220:AF220),AE328-AF110+AF220-'7. Consumption'!AH110))</f>
        <v>0</v>
      </c>
      <c r="AG328" s="335">
        <f ca="1">MAX(0,MIN($E328-SUM($E110:AG110)+SUM($E220:AG220),AF328-AG110+AG220-'7. Consumption'!AI110))</f>
        <v>0</v>
      </c>
      <c r="AH328" s="335">
        <f ca="1">MAX(0,MIN($E328-SUM($E110:AH110)+SUM($E220:AH220),AG328-AH110+AH220-'7. Consumption'!AJ110))</f>
        <v>0</v>
      </c>
      <c r="AI328" s="335">
        <f ca="1">MAX(0,MIN($E328-SUM($E110:AI110)+SUM($E220:AI220),AH328-AI110+AI220-'7. Consumption'!AK110))</f>
        <v>0</v>
      </c>
      <c r="AJ328" s="335">
        <f ca="1">MAX(0,MIN($E328-SUM($E110:AJ110)+SUM($E220:AJ220),AI328-AJ110+AJ220-'7. Consumption'!AL110))</f>
        <v>0</v>
      </c>
      <c r="AK328" s="335">
        <f ca="1">MAX(0,MIN($E328-SUM($E110:AK110)+SUM($E220:AK220),AJ328-AK110+AK220-'7. Consumption'!AM110))</f>
        <v>0</v>
      </c>
      <c r="AL328" s="335">
        <f ca="1">MAX(0,MIN($E328-SUM($E110:AL110)+SUM($E220:AL220),AK328-AL110+AL220-'7. Consumption'!AN110))</f>
        <v>0</v>
      </c>
      <c r="AM328" s="335">
        <f ca="1">MAX(0,MIN($E328-SUM($E110:AM110)+SUM($E220:AM220),AL328-AM110+AM220-'7. Consumption'!AO110))</f>
        <v>0</v>
      </c>
      <c r="AN328" s="335">
        <f ca="1">MAX(0,MIN($E328-SUM($E110:AN110)+SUM($E220:AN220),AM328-AN110+AN220-'7. Consumption'!AP110))</f>
        <v>0</v>
      </c>
      <c r="AO328" s="335">
        <f ca="1">MAX(0,MIN($E328-SUM($E110:AO110)+SUM($E220:AO220),AN328-AO110+AO220-'7. Consumption'!AQ110))</f>
        <v>0</v>
      </c>
      <c r="AP328" s="332">
        <f t="shared" ca="1" si="18"/>
        <v>0</v>
      </c>
    </row>
  </sheetData>
  <sheetProtection sheet="1" objects="1" scenarios="1"/>
  <sortState ref="AS8:AV29">
    <sortCondition ref="AS8:AS29"/>
  </sortState>
  <mergeCells count="1">
    <mergeCell ref="B6:C6"/>
  </mergeCells>
  <conditionalFormatting sqref="F227:AO328">
    <cfRule type="cellIs" dxfId="77" priority="2" operator="lessThanOrEqual">
      <formula>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" id="{8709B159-255F-4B93-BDE1-DD0DEE3E4224}">
            <xm:f>SUM('7. Consumption'!$H9:$AQ9)=0</xm:f>
            <x14:dxf>
              <font>
                <color theme="1"/>
              </font>
              <fill>
                <patternFill>
                  <bgColor theme="0" tint="-0.34998626667073579"/>
                </patternFill>
              </fill>
            </x14:dxf>
          </x14:cfRule>
          <xm:sqref>F9:AO110</xm:sqref>
        </x14:conditionalFormatting>
        <x14:conditionalFormatting xmlns:xm="http://schemas.microsoft.com/office/excel/2006/main">
          <x14:cfRule type="expression" priority="204" id="{68676C50-C4EC-4361-BEAB-597E9884A3D6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C9:C110</xm:sqref>
        </x14:conditionalFormatting>
        <x14:conditionalFormatting xmlns:xm="http://schemas.microsoft.com/office/excel/2006/main">
          <x14:cfRule type="expression" priority="21" id="{6F0B915B-3635-4B9C-B687-ADCEEF85CB58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C227:C328</xm:sqref>
        </x14:conditionalFormatting>
        <x14:conditionalFormatting xmlns:xm="http://schemas.microsoft.com/office/excel/2006/main">
          <x14:cfRule type="expression" priority="7" id="{688C6A8B-8698-42E7-94EB-D8233708EB6A}">
            <xm:f>SUM('7. Consumption'!$H9:$AQ9)=0</xm:f>
            <x14:dxf>
              <font>
                <color auto="1"/>
              </font>
              <fill>
                <patternFill>
                  <bgColor theme="0" tint="-0.34998626667073579"/>
                </patternFill>
              </fill>
            </x14:dxf>
          </x14:cfRule>
          <xm:sqref>F119:AO220</xm:sqref>
        </x14:conditionalFormatting>
        <x14:conditionalFormatting xmlns:xm="http://schemas.microsoft.com/office/excel/2006/main">
          <x14:cfRule type="expression" priority="5" id="{08E7AE1A-ECA9-48C8-A500-5480F918BEEE}">
            <xm:f>SUM('7. Consumption'!H9:AQ9)=0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C119:C220</xm:sqref>
        </x14:conditionalFormatting>
        <x14:conditionalFormatting xmlns:xm="http://schemas.microsoft.com/office/excel/2006/main">
          <x14:cfRule type="expression" priority="1" id="{84FC1DFD-29BB-4103-8149-E966315D8FC2}">
            <xm:f>'7. Consumption'!AZ9=0</xm:f>
            <x14:dxf>
              <font>
                <color theme="0" tint="-4.9989318521683403E-2"/>
              </font>
              <fill>
                <patternFill patternType="solid">
                  <bgColor theme="0" tint="-4.9989318521683403E-2"/>
                </patternFill>
              </fill>
            </x14:dxf>
          </x14:cfRule>
          <x14:cfRule type="cellIs" priority="3" operator="greaterThanOrEqual" id="{468FDB69-3623-4F6B-93BB-026DBC67223C}">
            <xm:f>'7. Consumption'!AZ9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cellIs" priority="4" operator="between" id="{386B8B15-200D-4429-91C8-69B2F538BD81}">
            <xm:f>1</xm:f>
            <xm:f>'7. Consumption'!AZ9</xm:f>
            <x14:dxf>
              <font>
                <color theme="5"/>
              </font>
              <fill>
                <patternFill>
                  <bgColor rgb="FFFFFF99"/>
                </patternFill>
              </fill>
            </x14:dxf>
          </x14:cfRule>
          <xm:sqref>F227:AO328</xm:sqref>
        </x14:conditionalFormatting>
        <x14:conditionalFormatting xmlns:xm="http://schemas.microsoft.com/office/excel/2006/main">
          <x14:cfRule type="expression" priority="2063" id="{8DC72538-32F6-48A8-96EB-CE443EB4438E}">
            <xm:f>INDEX('5a. Dosing'!$K$11:$K$138,MATCH($C150,'5a.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64" id="{C6090EC9-63C6-4939-B4C4-961FB2D1AEA1}">
            <xm:f>INDEX('5a. Dosing'!$K$11:$K$138,MATCH($C150,'5a.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65" id="{30AEBDFD-55B9-4DDD-8074-FEE1EE6C1BAB}">
            <xm:f>INDEX('5a. Dosing'!$K$11:$K$138,MATCH($C150,'5a.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66" id="{10A65581-034C-4F91-A317-BDFAC5B56359}">
            <xm:f>INDEX('5a. Dosing'!$K$11:$K$138,MATCH($C150,'5a.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67" id="{36F05A25-D2E7-4A66-92BA-DFDEE9CDF294}">
            <xm:f>SUM('7. Consumption'!G146:AP146)=0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B150:B220</xm:sqref>
        </x14:conditionalFormatting>
        <x14:conditionalFormatting xmlns:xm="http://schemas.microsoft.com/office/excel/2006/main">
          <x14:cfRule type="expression" priority="2068" id="{C8FE9075-8B7C-4C6E-B1D1-1B892DE25778}">
            <xm:f>INDEX('5a. Dosing'!$K$11:$K$138,MATCH($C258,'5a.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69" id="{C843BA98-1A95-45FA-AF02-88EDAA970600}">
            <xm:f>INDEX('5a. Dosing'!$K$11:$K$138,MATCH($C258,'5a.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70" id="{13643DFC-35A2-4F92-8F74-D99019E5F895}">
            <xm:f>INDEX('5a. Dosing'!$K$11:$K$138,MATCH($C258,'5a.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71" id="{593BAEA4-CB90-475D-B5D6-036D2FE91FA2}">
            <xm:f>INDEX('5a. Dosing'!$K$11:$K$138,MATCH($C258,'5a.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72" id="{430FCED0-0A48-42DF-BE6A-25F44FC4A848}">
            <xm:f>SUM('7. Consumption'!G146:AP146)=0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B258:B328</xm:sqref>
        </x14:conditionalFormatting>
        <x14:conditionalFormatting xmlns:xm="http://schemas.microsoft.com/office/excel/2006/main">
          <x14:cfRule type="expression" priority="2073" id="{8DC72538-32F6-48A8-96EB-CE443EB4438E}">
            <xm:f>INDEX('5a. Dosing'!$K$11:$K$138,MATCH($C119,'5a.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74" id="{C6090EC9-63C6-4939-B4C4-961FB2D1AEA1}">
            <xm:f>INDEX('5a. Dosing'!$K$11:$K$138,MATCH($C119,'5a.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75" id="{30AEBDFD-55B9-4DDD-8074-FEE1EE6C1BAB}">
            <xm:f>INDEX('5a. Dosing'!$K$11:$K$138,MATCH($C119,'5a.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76" id="{10A65581-034C-4F91-A317-BDFAC5B56359}">
            <xm:f>INDEX('5a. Dosing'!$K$11:$K$138,MATCH($C119,'5a.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77" id="{36F05A25-D2E7-4A66-92BA-DFDEE9CDF294}">
            <xm:f>SUM('7. Consumption'!G115:AQ115)=0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B119:B149</xm:sqref>
        </x14:conditionalFormatting>
        <x14:conditionalFormatting xmlns:xm="http://schemas.microsoft.com/office/excel/2006/main">
          <x14:cfRule type="expression" priority="2078" id="{C8FE9075-8B7C-4C6E-B1D1-1B892DE25778}">
            <xm:f>INDEX('5a. Dosing'!$K$11:$K$138,MATCH($C227,'5a.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79" id="{C843BA98-1A95-45FA-AF02-88EDAA970600}">
            <xm:f>INDEX('5a. Dosing'!$K$11:$K$138,MATCH($C227,'5a.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80" id="{13643DFC-35A2-4F92-8F74-D99019E5F895}">
            <xm:f>INDEX('5a. Dosing'!$K$11:$K$138,MATCH($C227,'5a.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81" id="{593BAEA4-CB90-475D-B5D6-036D2FE91FA2}">
            <xm:f>INDEX('5a. Dosing'!$K$11:$K$138,MATCH($C227,'5a.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82" id="{430FCED0-0A48-42DF-BE6A-25F44FC4A848}">
            <xm:f>SUM('7. Consumption'!G115:AQ115)=0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B227:B257</xm:sqref>
        </x14:conditionalFormatting>
        <x14:conditionalFormatting xmlns:xm="http://schemas.microsoft.com/office/excel/2006/main">
          <x14:cfRule type="expression" priority="2083" id="{8DC72538-32F6-48A8-96EB-CE443EB4438E}">
            <xm:f>INDEX('5a. Dosing'!$K$11:$K$138,MATCH($C9,'5a. Dosing'!#REF!,0))='5a. Dosing'!$S$14</xm:f>
            <x14:dxf>
              <fill>
                <patternFill>
                  <bgColor rgb="FFFF0000"/>
                </patternFill>
              </fill>
            </x14:dxf>
          </x14:cfRule>
          <x14:cfRule type="expression" priority="2084" id="{C6090EC9-63C6-4939-B4C4-961FB2D1AEA1}">
            <xm:f>INDEX('5a. Dosing'!$K$11:$K$138,MATCH($C9,'5a. Dosing'!#REF!,0))='5a. Dosing'!$S$13</xm:f>
            <x14:dxf>
              <font>
                <color theme="5" tint="-0.499984740745262"/>
              </font>
              <fill>
                <patternFill>
                  <bgColor theme="5" tint="0.59996337778862885"/>
                </patternFill>
              </fill>
            </x14:dxf>
          </x14:cfRule>
          <x14:cfRule type="expression" priority="2085" id="{30AEBDFD-55B9-4DDD-8074-FEE1EE6C1BAB}">
            <xm:f>INDEX('5a. Dosing'!$K$11:$K$138,MATCH($C9,'5a. Dosing'!#REF!,0))='5a. Dosing'!$S$12</xm:f>
            <x14:dxf>
              <font>
                <color theme="9" tint="-0.499984740745262"/>
              </font>
              <fill>
                <patternFill>
                  <bgColor rgb="FFFFFF99"/>
                </patternFill>
              </fill>
            </x14:dxf>
          </x14:cfRule>
          <x14:cfRule type="expression" priority="2086" id="{10A65581-034C-4F91-A317-BDFAC5B56359}">
            <xm:f>INDEX('5a. Dosing'!$K$11:$K$138,MATCH($C9,'5a. Dosing'!#REF!,0))='5a. Dosing'!$S$11</xm:f>
            <x14:dxf>
              <font>
                <color theme="6" tint="-0.499984740745262"/>
              </font>
              <fill>
                <patternFill>
                  <bgColor theme="6" tint="0.59996337778862885"/>
                </patternFill>
              </fill>
            </x14:dxf>
          </x14:cfRule>
          <x14:cfRule type="expression" priority="2087" id="{36F05A25-D2E7-4A66-92BA-DFDEE9CDF294}">
            <xm:f>SUM('7. Consumption'!G9:AP9)=0</xm:f>
            <x14:dxf>
              <font>
                <color theme="0" tint="-0.34998626667073579"/>
              </font>
              <fill>
                <patternFill>
                  <bgColor theme="0" tint="-4.9989318521683403E-2"/>
                </patternFill>
              </fill>
            </x14:dxf>
          </x14:cfRule>
          <xm:sqref>B9:B110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1. General Inputs</vt:lpstr>
      <vt:lpstr>2. Protocols</vt:lpstr>
      <vt:lpstr>3. ARV Substitutions</vt:lpstr>
      <vt:lpstr>4. Formulations</vt:lpstr>
      <vt:lpstr>5. Form Breakdown</vt:lpstr>
      <vt:lpstr>5a. Dosing</vt:lpstr>
      <vt:lpstr>6. Patients</vt:lpstr>
      <vt:lpstr>7. Consumption</vt:lpstr>
      <vt:lpstr>8. SOH &amp; Pipeline</vt:lpstr>
      <vt:lpstr>9. Ordering</vt:lpstr>
      <vt:lpstr>10. Cost</vt:lpstr>
      <vt:lpstr>ARVList</vt:lpstr>
      <vt:lpstr>'5. Form Breakdown'!ARVs</vt:lpstr>
      <vt:lpstr>ARVs</vt:lpstr>
      <vt:lpstr>FormPack</vt:lpstr>
    </vt:vector>
  </TitlesOfParts>
  <Company>Wharton Computing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Wharton</dc:creator>
  <cp:lastModifiedBy>Zachary Panos</cp:lastModifiedBy>
  <cp:lastPrinted>2014-06-19T07:31:12Z</cp:lastPrinted>
  <dcterms:created xsi:type="dcterms:W3CDTF">2012-02-07T15:44:56Z</dcterms:created>
  <dcterms:modified xsi:type="dcterms:W3CDTF">2017-04-12T14:52:02Z</dcterms:modified>
</cp:coreProperties>
</file>